
<file path=[Content_Types].xml><?xml version="1.0" encoding="utf-8"?>
<Types xmlns="http://schemas.openxmlformats.org/package/2006/content-types">
  <Override PartName="/xl/worksheets/sheet24.xml" ContentType="application/vnd.openxmlformats-officedocument.spreadsheetml.worksheet+xml"/>
  <Override PartName="/xl/embeddings/oleObject8.bin" ContentType="application/vnd.openxmlformats-officedocument.oleObject"/>
  <Override PartName="/xl/embeddings/oleObject14.bin" ContentType="application/vnd.openxmlformats-officedocument.oleObject"/>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embeddings/oleObject6.bin" ContentType="application/vnd.openxmlformats-officedocument.oleObject"/>
  <Override PartName="/xl/embeddings/oleObject12.bin" ContentType="application/vnd.openxmlformats-officedocument.oleObject"/>
  <Override PartName="/xl/drawings/drawing6.xml" ContentType="application/vnd.openxmlformats-officedocument.drawing+xml"/>
  <Override PartName="/xl/drawings/drawing8.xml" ContentType="application/vnd.openxmlformats-officedocument.drawing+xml"/>
  <Override PartName="/xl/embeddings/oleObject21.bin" ContentType="application/vnd.openxmlformats-officedocument.oleObject"/>
  <Override PartName="/xl/embeddings/oleObject32.bin" ContentType="application/vnd.openxmlformats-officedocument.oleObject"/>
  <Override PartName="/xl/drawings/drawing19.xml" ContentType="application/vnd.openxmlformats-officedocument.drawing+xml"/>
  <Override PartName="/xl/worksheets/sheet7.xml" ContentType="application/vnd.openxmlformats-officedocument.spreadsheetml.worksheet+xml"/>
  <Override PartName="/xl/worksheets/sheet11.xml" ContentType="application/vnd.openxmlformats-officedocument.spreadsheetml.worksheet+xml"/>
  <Override PartName="/xl/worksheets/sheet20.xml" ContentType="application/vnd.openxmlformats-officedocument.spreadsheetml.worksheet+xml"/>
  <Default Extension="wmf" ContentType="image/x-wmf"/>
  <Override PartName="/xl/drawings/drawing4.xml" ContentType="application/vnd.openxmlformats-officedocument.drawing+xml"/>
  <Override PartName="/xl/embeddings/oleObject4.bin" ContentType="application/vnd.openxmlformats-officedocument.oleObject"/>
  <Override PartName="/xl/embeddings/oleObject10.bin" ContentType="application/vnd.openxmlformats-officedocument.oleObject"/>
  <Override PartName="/xl/embeddings/oleObject30.bin" ContentType="application/vnd.openxmlformats-officedocument.oleObject"/>
  <Override PartName="/xl/drawings/drawing17.xml" ContentType="application/vnd.openxmlformats-officedocument.drawing+xml"/>
  <Default Extension="rels" ContentType="application/vnd.openxmlformats-package.relationships+xml"/>
  <Default Extension="xml" ContentType="application/xml"/>
  <Override PartName="/xl/worksheets/sheet5.xml" ContentType="application/vnd.openxmlformats-officedocument.spreadsheetml.worksheet+xml"/>
  <Override PartName="/xl/drawings/drawing2.xml" ContentType="application/vnd.openxmlformats-officedocument.drawing+xml"/>
  <Override PartName="/xl/embeddings/oleObject2.bin" ContentType="application/vnd.openxmlformats-officedocument.oleObject"/>
  <Override PartName="/xl/drawings/drawing15.xml" ContentType="application/vnd.openxmlformats-officedocument.drawing+xml"/>
  <Override PartName="/xl/worksheets/sheet3.xml" ContentType="application/vnd.openxmlformats-officedocument.spreadsheetml.worksheet+xml"/>
  <Override PartName="/xl/drawings/drawing13.xml" ContentType="application/vnd.openxmlformats-officedocument.drawing+xml"/>
  <Override PartName="/xl/comments2.xml" ContentType="application/vnd.openxmlformats-officedocument.spreadsheetml.comments+xml"/>
  <Override PartName="/docProps/custom.xml" ContentType="application/vnd.openxmlformats-officedocument.custom-properties+xml"/>
  <Override PartName="/xl/worksheets/sheet1.xml" ContentType="application/vnd.openxmlformats-officedocument.spreadsheetml.worksheet+xml"/>
  <Override PartName="/xl/drawings/drawing11.xml" ContentType="application/vnd.openxmlformats-officedocument.drawing+xml"/>
  <Override PartName="/xl/worksheets/sheet29.xml" ContentType="application/vnd.openxmlformats-officedocument.spreadsheetml.worksheet+xml"/>
  <Override PartName="/xl/sharedStrings.xml" ContentType="application/vnd.openxmlformats-officedocument.spreadsheetml.sharedStrings+xml"/>
  <Override PartName="/xl/embeddings/oleObject19.bin" ContentType="application/vnd.openxmlformats-officedocument.oleObject"/>
  <Override PartName="/xl/embeddings/oleObject28.bin" ContentType="application/vnd.openxmlformats-officedocument.oleObject"/>
  <Override PartName="/xl/embeddings/oleObject37.bin" ContentType="application/vnd.openxmlformats-officedocument.oleObject"/>
  <Override PartName="/xl/worksheets/sheet18.xml" ContentType="application/vnd.openxmlformats-officedocument.spreadsheetml.worksheet+xml"/>
  <Override PartName="/xl/worksheets/sheet27.xml" ContentType="application/vnd.openxmlformats-officedocument.spreadsheetml.worksheet+xml"/>
  <Override PartName="/xl/embeddings/oleObject9.bin" ContentType="application/vnd.openxmlformats-officedocument.oleObject"/>
  <Override PartName="/xl/embeddings/oleObject17.bin" ContentType="application/vnd.openxmlformats-officedocument.oleObject"/>
  <Override PartName="/xl/embeddings/oleObject26.bin" ContentType="application/vnd.openxmlformats-officedocument.oleObject"/>
  <Override PartName="/xl/embeddings/oleObject35.bin" ContentType="application/vnd.openxmlformats-officedocument.oleObject"/>
  <Override PartName="/xl/worksheets/sheet16.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Override PartName="/xl/embeddings/oleObject7.bin" ContentType="application/vnd.openxmlformats-officedocument.oleObject"/>
  <Override PartName="/xl/embeddings/oleObject15.bin" ContentType="application/vnd.openxmlformats-officedocument.oleObject"/>
  <Override PartName="/xl/drawings/drawing9.xml" ContentType="application/vnd.openxmlformats-officedocument.drawing+xml"/>
  <Override PartName="/xl/embeddings/oleObject24.bin" ContentType="application/vnd.openxmlformats-officedocument.oleObject"/>
  <Override PartName="/xl/embeddings/oleObject33.bin" ContentType="application/vnd.openxmlformats-officedocument.oleObject"/>
  <Override PartName="/xl/worksheets/sheet14.xml" ContentType="application/vnd.openxmlformats-officedocument.spreadsheetml.worksheet+xml"/>
  <Override PartName="/xl/worksheets/sheet23.xml" ContentType="application/vnd.openxmlformats-officedocument.spreadsheetml.worksheet+xml"/>
  <Override PartName="/xl/embeddings/oleObject5.bin" ContentType="application/vnd.openxmlformats-officedocument.oleObject"/>
  <Override PartName="/xl/embeddings/oleObject13.bin" ContentType="application/vnd.openxmlformats-officedocument.oleObject"/>
  <Override PartName="/xl/drawings/drawing7.xml" ContentType="application/vnd.openxmlformats-officedocument.drawing+xml"/>
  <Override PartName="/xl/embeddings/oleObject22.bin" ContentType="application/vnd.openxmlformats-officedocument.oleObject"/>
  <Override PartName="/xl/embeddings/oleObject31.bin" ContentType="application/vnd.openxmlformats-officedocument.oleObject"/>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embeddings/oleObject3.bin" ContentType="application/vnd.openxmlformats-officedocument.oleObject"/>
  <Override PartName="/xl/embeddings/oleObject11.bin" ContentType="application/vnd.openxmlformats-officedocument.oleObject"/>
  <Override PartName="/xl/drawings/drawing5.xml" ContentType="application/vnd.openxmlformats-officedocument.drawing+xml"/>
  <Override PartName="/xl/embeddings/oleObject20.bin" ContentType="application/vnd.openxmlformats-officedocument.oleObject"/>
  <Override PartName="/xl/drawings/drawing18.xml" ContentType="application/vnd.openxmlformats-officedocument.drawing+xml"/>
  <Override PartName="/xl/workbook.xml" ContentType="application/vnd.openxmlformats-officedocument.spreadsheetml.sheet.main+xml"/>
  <Override PartName="/xl/worksheets/sheet4.xml" ContentType="application/vnd.openxmlformats-officedocument.spreadsheetml.worksheet+xml"/>
  <Override PartName="/xl/worksheets/sheet10.xml" ContentType="application/vnd.openxmlformats-officedocument.spreadsheetml.worksheet+xml"/>
  <Override PartName="/xl/embeddings/oleObject1.bin" ContentType="application/vnd.openxmlformats-officedocument.oleObject"/>
  <Override PartName="/xl/drawings/drawing3.xml" ContentType="application/vnd.openxmlformats-officedocument.drawing+xml"/>
  <Override PartName="/xl/drawings/drawing16.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drawings/drawing14.xml" ContentType="application/vnd.openxmlformats-officedocument.drawing+xml"/>
  <Default Extension="vml" ContentType="application/vnd.openxmlformats-officedocument.vmlDrawing"/>
  <Override PartName="/xl/comments1.xml" ContentType="application/vnd.openxmlformats-officedocument.spreadsheetml.comments+xml"/>
  <Override PartName="/xl/drawings/drawing12.xml" ContentType="application/vnd.openxmlformats-officedocument.drawing+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embeddings/oleObject18.bin" ContentType="application/vnd.openxmlformats-officedocument.oleObject"/>
  <Override PartName="/xl/drawings/drawing10.xml" ContentType="application/vnd.openxmlformats-officedocument.drawing+xml"/>
  <Override PartName="/xl/embeddings/oleObject29.bin" ContentType="application/vnd.openxmlformats-officedocument.oleObject"/>
  <Override PartName="/xl/worksheets/sheet17.xml" ContentType="application/vnd.openxmlformats-officedocument.spreadsheetml.worksheet+xml"/>
  <Override PartName="/xl/worksheets/sheet26.xml" ContentType="application/vnd.openxmlformats-officedocument.spreadsheetml.worksheet+xml"/>
  <Override PartName="/xl/embeddings/oleObject16.bin" ContentType="application/vnd.openxmlformats-officedocument.oleObject"/>
  <Override PartName="/xl/embeddings/oleObject25.bin" ContentType="application/vnd.openxmlformats-officedocument.oleObject"/>
  <Override PartName="/xl/embeddings/oleObject27.bin" ContentType="application/vnd.openxmlformats-officedocument.oleObject"/>
  <Override PartName="/xl/embeddings/oleObject36.bin" ContentType="application/vnd.openxmlformats-officedocument.oleObject"/>
  <Override PartName="/docProps/core.xml" ContentType="application/vnd.openxmlformats-package.core-properties+xml"/>
  <Override PartName="/xl/worksheets/sheet15.xml" ContentType="application/vnd.openxmlformats-officedocument.spreadsheetml.worksheet+xml"/>
  <Override PartName="/xl/embeddings/oleObject23.bin" ContentType="application/vnd.openxmlformats-officedocument.oleObject"/>
  <Override PartName="/xl/embeddings/oleObject34.bin" ContentType="application/vnd.openxmlformats-officedocument.oleObject"/>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bookViews>
    <workbookView xWindow="7665" yWindow="-15" windowWidth="7635" windowHeight="8565" tabRatio="878" activeTab="2"/>
  </bookViews>
  <sheets>
    <sheet name="I1 Intro" sheetId="38" r:id="rId1"/>
    <sheet name="I2 LDC class" sheetId="39" r:id="rId2"/>
    <sheet name="I3 TB Data" sheetId="31" r:id="rId3"/>
    <sheet name="I4 BO ASSETS" sheetId="63" r:id="rId4"/>
    <sheet name="I5 Misc Data" sheetId="55" r:id="rId5"/>
    <sheet name="I6 Customer Data" sheetId="11" r:id="rId6"/>
    <sheet name="I7.1 Meter Capital" sheetId="54" r:id="rId7"/>
    <sheet name="I7.2 Meter Reading" sheetId="34" r:id="rId8"/>
    <sheet name="I8 Demand Data" sheetId="35" r:id="rId9"/>
    <sheet name="I9 Direct Allocation" sheetId="68" r:id="rId10"/>
    <sheet name="O1 Revenue to cost|RR" sheetId="57" r:id="rId11"/>
    <sheet name="O2 Fixed Charge|Floor|Ceiling" sheetId="47" r:id="rId12"/>
    <sheet name="O2.1 Line Tran PLCC Adj" sheetId="73" r:id="rId13"/>
    <sheet name="O2.2 Primary Cost PLCC Adj" sheetId="74" r:id="rId14"/>
    <sheet name="O2.3 Secondary Cost PLCC Adj" sheetId="75" r:id="rId15"/>
    <sheet name="O3.1 Line Tran Unit Cost" sheetId="65" r:id="rId16"/>
    <sheet name="O3.2 Substat Tran Unit Cost " sheetId="69" r:id="rId17"/>
    <sheet name="O3.3 Primary Cost Pool" sheetId="70" r:id="rId18"/>
    <sheet name="O3.4 Secondary Cost Pool" sheetId="71" r:id="rId19"/>
    <sheet name="O3.5 USL Metering Credit" sheetId="72" r:id="rId20"/>
    <sheet name="O4 Summary by Class &amp; Accounts" sheetId="56" r:id="rId21"/>
    <sheet name="O5 Details by Class &amp; Accounts" sheetId="46" r:id="rId22"/>
    <sheet name="O6 Source Data for E2" sheetId="25" r:id="rId23"/>
    <sheet name="O7 Amortization" sheetId="64" r:id="rId24"/>
    <sheet name="E1 Categorization" sheetId="41" r:id="rId25"/>
    <sheet name="E2 Allocators" sheetId="36" r:id="rId26"/>
    <sheet name="E3 PLCC" sheetId="67" r:id="rId27"/>
    <sheet name="E4 TB Allocation Details" sheetId="40" r:id="rId28"/>
    <sheet name="E5 Reconciliation" sheetId="44" r:id="rId29"/>
    <sheet name="Click here if completed" sheetId="76" r:id="rId30"/>
  </sheets>
  <definedNames>
    <definedName name="_xlnm._FilterDatabase" localSheetId="1" hidden="1">'I2 LDC class'!$E$20:$E$39</definedName>
    <definedName name="_xlnm._FilterDatabase" localSheetId="20" hidden="1">'O4 Summary by Class &amp; Accounts'!$B$211:$E$392</definedName>
    <definedName name="_xlnm._FilterDatabase" localSheetId="21" hidden="1">'O5 Details by Class &amp; Accounts'!$CQ$18:$CQ$205</definedName>
    <definedName name="ccar">'I6 Customer Data'!$D$38</definedName>
    <definedName name="_xlnm.Print_Area" localSheetId="24" xml:space="preserve">      'E1 Categorization'!$A$32:$E$114</definedName>
    <definedName name="_xlnm.Print_Area" localSheetId="27">'E4 TB Allocation Details'!$A$17:$H$205</definedName>
    <definedName name="_xlnm.Print_Area" localSheetId="0">'I1 Intro'!$A$68:$G$71</definedName>
    <definedName name="_xlnm.Print_Area" localSheetId="1">'I2 LDC class'!$A$1:$F$62</definedName>
    <definedName name="_xlnm.Print_Area" localSheetId="2">'I3 TB Data'!$A$1:$H$460</definedName>
    <definedName name="_xlnm.Print_Area" localSheetId="10" xml:space="preserve">                  'O1 Revenue to cost|RR'!$A$1:$W$75</definedName>
    <definedName name="_xlnm.Print_Titles" localSheetId="27">'E4 TB Allocation Details'!$17:$18</definedName>
    <definedName name="_xlnm.Print_Titles" localSheetId="3">'I4 BO ASSETS'!$A:$B,'I4 BO ASSETS'!$1:$16</definedName>
    <definedName name="_xlnm.Print_Titles" localSheetId="10">'O1 Revenue to cost|RR'!$A:$C,'O1 Revenue to cost|RR'!$1:$17</definedName>
  </definedNames>
  <calcPr calcId="114210" fullCalcOnLoad="1"/>
</workbook>
</file>

<file path=xl/calcChain.xml><?xml version="1.0" encoding="utf-8"?>
<calcChain xmlns="http://schemas.openxmlformats.org/spreadsheetml/2006/main">
  <c r="P123" i="40"/>
  <c r="P57"/>
  <c r="F48" i="67"/>
  <c r="F22"/>
  <c r="F28"/>
  <c r="G48"/>
  <c r="G22"/>
  <c r="G28"/>
  <c r="H48"/>
  <c r="H22"/>
  <c r="H28"/>
  <c r="L48"/>
  <c r="L22"/>
  <c r="L28"/>
  <c r="M48"/>
  <c r="M22"/>
  <c r="M28"/>
  <c r="N48"/>
  <c r="N22"/>
  <c r="N28"/>
  <c r="O48"/>
  <c r="O22"/>
  <c r="O28"/>
  <c r="P48"/>
  <c r="P22"/>
  <c r="P28"/>
  <c r="Q48"/>
  <c r="Q22"/>
  <c r="Q28"/>
  <c r="R48"/>
  <c r="R22"/>
  <c r="R28"/>
  <c r="S48"/>
  <c r="S22"/>
  <c r="S28"/>
  <c r="T48"/>
  <c r="T22"/>
  <c r="T28"/>
  <c r="U48"/>
  <c r="U22"/>
  <c r="U28"/>
  <c r="V48"/>
  <c r="V22"/>
  <c r="V28"/>
  <c r="C19" i="41"/>
  <c r="D57" i="46"/>
  <c r="O18"/>
  <c r="D15" i="36"/>
  <c r="E15"/>
  <c r="F15"/>
  <c r="G15"/>
  <c r="H15"/>
  <c r="I15"/>
  <c r="J15"/>
  <c r="O166" i="46"/>
  <c r="P54" i="40"/>
  <c r="C54" i="46"/>
  <c r="P55" i="40"/>
  <c r="F47" i="67"/>
  <c r="F21"/>
  <c r="F27"/>
  <c r="G47"/>
  <c r="G21"/>
  <c r="G27"/>
  <c r="H47"/>
  <c r="H21"/>
  <c r="H27"/>
  <c r="L47"/>
  <c r="L21"/>
  <c r="L27"/>
  <c r="M47"/>
  <c r="M21"/>
  <c r="M27"/>
  <c r="N47"/>
  <c r="N21"/>
  <c r="N27"/>
  <c r="O47"/>
  <c r="O21"/>
  <c r="O27"/>
  <c r="P47"/>
  <c r="P21"/>
  <c r="P27"/>
  <c r="Q47"/>
  <c r="Q21"/>
  <c r="Q27"/>
  <c r="R47"/>
  <c r="R21"/>
  <c r="R27"/>
  <c r="S47"/>
  <c r="S21"/>
  <c r="S27"/>
  <c r="T47"/>
  <c r="T21"/>
  <c r="T27"/>
  <c r="U47"/>
  <c r="U21"/>
  <c r="U27"/>
  <c r="V47"/>
  <c r="V21"/>
  <c r="V27"/>
  <c r="C55" i="46"/>
  <c r="P56" i="40"/>
  <c r="F49" i="67"/>
  <c r="F23"/>
  <c r="F29"/>
  <c r="G49"/>
  <c r="G23"/>
  <c r="G29"/>
  <c r="H49"/>
  <c r="H23"/>
  <c r="H29"/>
  <c r="L49"/>
  <c r="L23"/>
  <c r="L29"/>
  <c r="M49"/>
  <c r="M23"/>
  <c r="M29"/>
  <c r="N49"/>
  <c r="N23"/>
  <c r="N29"/>
  <c r="O49"/>
  <c r="O23"/>
  <c r="O29"/>
  <c r="P49"/>
  <c r="P23"/>
  <c r="P29"/>
  <c r="Q49"/>
  <c r="Q23"/>
  <c r="Q29"/>
  <c r="R49"/>
  <c r="R23"/>
  <c r="R29"/>
  <c r="S49"/>
  <c r="S23"/>
  <c r="S29"/>
  <c r="T49"/>
  <c r="T23"/>
  <c r="T29"/>
  <c r="U49"/>
  <c r="U23"/>
  <c r="U29"/>
  <c r="V49"/>
  <c r="V23"/>
  <c r="V29"/>
  <c r="C56" i="46"/>
  <c r="D53" i="63"/>
  <c r="P50" i="40"/>
  <c r="C50" i="46"/>
  <c r="P51" i="40"/>
  <c r="C51" i="46"/>
  <c r="P52" i="40"/>
  <c r="C52" i="46"/>
  <c r="D49" i="63"/>
  <c r="P46" i="40"/>
  <c r="C46" i="46"/>
  <c r="P47" i="40"/>
  <c r="C47" i="46"/>
  <c r="P48" i="40"/>
  <c r="C48" i="46"/>
  <c r="D45" i="63"/>
  <c r="P42" i="40"/>
  <c r="C42" i="46"/>
  <c r="P43" i="40"/>
  <c r="C43" i="46"/>
  <c r="P44" i="40"/>
  <c r="C44" i="46"/>
  <c r="D41" i="63"/>
  <c r="P39" i="40"/>
  <c r="C39" i="46"/>
  <c r="P40" i="40"/>
  <c r="C40" i="46"/>
  <c r="D37" i="63"/>
  <c r="P35" i="40"/>
  <c r="C35" i="46"/>
  <c r="P36" i="40"/>
  <c r="C36" i="46"/>
  <c r="F37"/>
  <c r="O37"/>
  <c r="J49" i="25"/>
  <c r="P33" i="40"/>
  <c r="D33" i="46"/>
  <c r="P58" i="40"/>
  <c r="F58" i="46"/>
  <c r="I18"/>
  <c r="J18"/>
  <c r="K18"/>
  <c r="K37"/>
  <c r="F49" i="25"/>
  <c r="L18" i="46"/>
  <c r="M18"/>
  <c r="N18"/>
  <c r="N37"/>
  <c r="I49" i="25"/>
  <c r="P18" i="46"/>
  <c r="K15" i="36"/>
  <c r="Q18" i="46"/>
  <c r="L15" i="36"/>
  <c r="R18" i="46"/>
  <c r="M15" i="36"/>
  <c r="S18" i="46"/>
  <c r="N15" i="36"/>
  <c r="T18" i="46"/>
  <c r="O15" i="36"/>
  <c r="U18" i="46"/>
  <c r="P15" i="36"/>
  <c r="V18" i="46"/>
  <c r="Q15" i="36"/>
  <c r="W18" i="46"/>
  <c r="R15" i="36"/>
  <c r="X18" i="46"/>
  <c r="S15" i="36"/>
  <c r="Y18" i="46"/>
  <c r="T15" i="36"/>
  <c r="Z18" i="46"/>
  <c r="U15" i="36"/>
  <c r="AA18" i="46"/>
  <c r="V15" i="36"/>
  <c r="AB18" i="46"/>
  <c r="W15" i="36"/>
  <c r="H341" i="31"/>
  <c r="C123" i="46"/>
  <c r="E123"/>
  <c r="J57" i="40"/>
  <c r="AJ18" i="46"/>
  <c r="G54"/>
  <c r="AS18"/>
  <c r="AS54"/>
  <c r="J54" i="40"/>
  <c r="J55"/>
  <c r="J56"/>
  <c r="G50" i="46"/>
  <c r="AU18"/>
  <c r="AU50"/>
  <c r="J50" i="40"/>
  <c r="J51"/>
  <c r="J52"/>
  <c r="G46" i="46"/>
  <c r="AS46"/>
  <c r="AN63" i="25"/>
  <c r="J46" i="40"/>
  <c r="J47"/>
  <c r="J48"/>
  <c r="J43"/>
  <c r="J44"/>
  <c r="G39" i="46"/>
  <c r="J39" i="40"/>
  <c r="G40" i="46"/>
  <c r="J40" i="40"/>
  <c r="G35" i="46"/>
  <c r="AS35"/>
  <c r="AN47" i="25"/>
  <c r="J35" i="40"/>
  <c r="AJ35" i="46"/>
  <c r="AE47" i="25"/>
  <c r="G36" i="46"/>
  <c r="J36" i="40"/>
  <c r="C37" i="46"/>
  <c r="D34" i="63"/>
  <c r="J37" i="40"/>
  <c r="G33" i="46"/>
  <c r="J33" i="40"/>
  <c r="G44" i="11"/>
  <c r="H44"/>
  <c r="I44"/>
  <c r="M44"/>
  <c r="N44"/>
  <c r="O44"/>
  <c r="P44"/>
  <c r="Q44"/>
  <c r="R44"/>
  <c r="S44"/>
  <c r="T44"/>
  <c r="U44"/>
  <c r="V44"/>
  <c r="W44"/>
  <c r="D58" i="46"/>
  <c r="J58" i="40"/>
  <c r="AD18" i="46"/>
  <c r="AE18"/>
  <c r="AF18"/>
  <c r="AG18"/>
  <c r="AH18"/>
  <c r="AI18"/>
  <c r="AK18"/>
  <c r="AK54"/>
  <c r="AF75" i="25"/>
  <c r="AL18" i="46"/>
  <c r="AM18"/>
  <c r="AN18"/>
  <c r="AN46"/>
  <c r="AI63" i="25"/>
  <c r="AO18" i="46"/>
  <c r="AO36"/>
  <c r="AJ48" i="25"/>
  <c r="AP18" i="46"/>
  <c r="AQ18"/>
  <c r="AQ36"/>
  <c r="AL48" i="25"/>
  <c r="AR18" i="46"/>
  <c r="AT18"/>
  <c r="AU33"/>
  <c r="AP45" i="25"/>
  <c r="AV18" i="46"/>
  <c r="AV50"/>
  <c r="AQ70" i="25"/>
  <c r="AW18" i="46"/>
  <c r="AW33"/>
  <c r="AR45" i="25"/>
  <c r="J123" i="40"/>
  <c r="BE18" i="46"/>
  <c r="BZ18"/>
  <c r="P124" i="40"/>
  <c r="H342" i="31"/>
  <c r="C124" i="46"/>
  <c r="E124"/>
  <c r="J124" i="40"/>
  <c r="P125"/>
  <c r="P28"/>
  <c r="C28" i="46"/>
  <c r="P29" i="40"/>
  <c r="C29" i="46"/>
  <c r="D26" i="63"/>
  <c r="H343" i="31"/>
  <c r="G28" i="46"/>
  <c r="AS28"/>
  <c r="AN37" i="25"/>
  <c r="J28" i="40"/>
  <c r="G29" i="46"/>
  <c r="J29" i="40"/>
  <c r="AK28" i="46"/>
  <c r="AF37" i="25"/>
  <c r="G125" i="46"/>
  <c r="J125" i="40"/>
  <c r="P126"/>
  <c r="H344" i="31"/>
  <c r="C126" i="46"/>
  <c r="E126"/>
  <c r="G126"/>
  <c r="J126" i="40"/>
  <c r="P127"/>
  <c r="H345" i="31"/>
  <c r="C127" i="46"/>
  <c r="E127"/>
  <c r="BG18"/>
  <c r="BG127"/>
  <c r="G127"/>
  <c r="J127" i="40"/>
  <c r="P128"/>
  <c r="H346" i="31"/>
  <c r="C128" i="46"/>
  <c r="E128"/>
  <c r="G128"/>
  <c r="J128" i="40"/>
  <c r="P129"/>
  <c r="H347" i="31"/>
  <c r="C129" i="46"/>
  <c r="E129"/>
  <c r="BF18"/>
  <c r="BF129"/>
  <c r="G129"/>
  <c r="J129" i="40"/>
  <c r="P130"/>
  <c r="H348" i="31"/>
  <c r="C130" i="46"/>
  <c r="E130"/>
  <c r="J130" i="40"/>
  <c r="P131"/>
  <c r="H349" i="31"/>
  <c r="C131" i="46"/>
  <c r="E131"/>
  <c r="J131" i="40"/>
  <c r="P132"/>
  <c r="H350" i="31"/>
  <c r="C132" i="46"/>
  <c r="E132"/>
  <c r="G132"/>
  <c r="J132" i="40"/>
  <c r="P133"/>
  <c r="J133"/>
  <c r="P134"/>
  <c r="H352" i="31"/>
  <c r="C134" i="46"/>
  <c r="E134"/>
  <c r="J134" i="40"/>
  <c r="P135"/>
  <c r="H353" i="31"/>
  <c r="C135" i="46"/>
  <c r="E135"/>
  <c r="J135" i="40"/>
  <c r="P136"/>
  <c r="H354" i="31"/>
  <c r="C136" i="46"/>
  <c r="E136"/>
  <c r="G136"/>
  <c r="J136" i="40"/>
  <c r="P137"/>
  <c r="J137"/>
  <c r="P141"/>
  <c r="H360" i="31"/>
  <c r="C141" i="46"/>
  <c r="E141"/>
  <c r="J141" i="40"/>
  <c r="P142"/>
  <c r="H361" i="31"/>
  <c r="C142" i="46"/>
  <c r="E142"/>
  <c r="BU18"/>
  <c r="BU142"/>
  <c r="J142" i="40"/>
  <c r="P143"/>
  <c r="H362" i="31"/>
  <c r="C143" i="46"/>
  <c r="E143"/>
  <c r="J143" i="40"/>
  <c r="P144"/>
  <c r="F144" i="46"/>
  <c r="G144"/>
  <c r="AO144"/>
  <c r="J144" i="40"/>
  <c r="AJ144" i="46"/>
  <c r="AE127" i="25"/>
  <c r="AE280"/>
  <c r="H363" i="31"/>
  <c r="C144" i="46"/>
  <c r="E144"/>
  <c r="BA18"/>
  <c r="BA144"/>
  <c r="P138" i="40"/>
  <c r="F138" i="46"/>
  <c r="P139" i="40"/>
  <c r="F139" i="46"/>
  <c r="P140" i="40"/>
  <c r="F140" i="46"/>
  <c r="P145" i="40"/>
  <c r="H364" i="31"/>
  <c r="C145" i="46"/>
  <c r="E145"/>
  <c r="CB18"/>
  <c r="CB145"/>
  <c r="P146" i="40"/>
  <c r="H365" i="31"/>
  <c r="C146" i="46"/>
  <c r="E146"/>
  <c r="F146"/>
  <c r="P147" i="40"/>
  <c r="H366" i="31"/>
  <c r="C147" i="46"/>
  <c r="E147"/>
  <c r="P148" i="40"/>
  <c r="H367" i="31"/>
  <c r="C148" i="46"/>
  <c r="E148"/>
  <c r="F148"/>
  <c r="P149" i="40"/>
  <c r="H368" i="31"/>
  <c r="C149" i="46"/>
  <c r="E149"/>
  <c r="P150" i="40"/>
  <c r="H369" i="31"/>
  <c r="C150" i="46"/>
  <c r="E150"/>
  <c r="P151" i="40"/>
  <c r="F151" i="46"/>
  <c r="P152" i="40"/>
  <c r="H371" i="31"/>
  <c r="C152" i="46"/>
  <c r="E152"/>
  <c r="CB152"/>
  <c r="P153" i="40"/>
  <c r="H372" i="31"/>
  <c r="C153" i="46"/>
  <c r="E153"/>
  <c r="CB153"/>
  <c r="BZ221"/>
  <c r="P154" i="40"/>
  <c r="H373" i="31"/>
  <c r="C154" i="46"/>
  <c r="E154"/>
  <c r="P155" i="40"/>
  <c r="F155" i="46"/>
  <c r="P156" i="40"/>
  <c r="P157"/>
  <c r="P59"/>
  <c r="F59" i="46"/>
  <c r="F157"/>
  <c r="F158"/>
  <c r="I158"/>
  <c r="D141" i="25"/>
  <c r="F159" i="46"/>
  <c r="O159"/>
  <c r="J142" i="25"/>
  <c r="F160" i="46"/>
  <c r="AB160"/>
  <c r="W143" i="25"/>
  <c r="F161" i="46"/>
  <c r="O161"/>
  <c r="J144" i="25"/>
  <c r="F162" i="46"/>
  <c r="Z162"/>
  <c r="U145" i="25"/>
  <c r="F163" i="46"/>
  <c r="O163"/>
  <c r="J146" i="25"/>
  <c r="F164" i="46"/>
  <c r="F165"/>
  <c r="O165"/>
  <c r="J148" i="25"/>
  <c r="E56" i="54"/>
  <c r="F32"/>
  <c r="F33"/>
  <c r="F34"/>
  <c r="F35"/>
  <c r="F36"/>
  <c r="F37"/>
  <c r="H56"/>
  <c r="I24"/>
  <c r="I25"/>
  <c r="I32"/>
  <c r="I33"/>
  <c r="I34"/>
  <c r="I35"/>
  <c r="I36"/>
  <c r="I37"/>
  <c r="L24"/>
  <c r="L25"/>
  <c r="L26"/>
  <c r="L27"/>
  <c r="L28"/>
  <c r="L29"/>
  <c r="L30"/>
  <c r="L31"/>
  <c r="L32"/>
  <c r="L33"/>
  <c r="L34"/>
  <c r="L35"/>
  <c r="L36"/>
  <c r="L37"/>
  <c r="O24"/>
  <c r="O25"/>
  <c r="O26"/>
  <c r="O27"/>
  <c r="O28"/>
  <c r="O29"/>
  <c r="O30"/>
  <c r="O31"/>
  <c r="O32"/>
  <c r="O33"/>
  <c r="O34"/>
  <c r="O35"/>
  <c r="O36"/>
  <c r="O37"/>
  <c r="R24"/>
  <c r="R25"/>
  <c r="R26"/>
  <c r="R27"/>
  <c r="R28"/>
  <c r="R29"/>
  <c r="R30"/>
  <c r="R31"/>
  <c r="R32"/>
  <c r="R33"/>
  <c r="R34"/>
  <c r="R35"/>
  <c r="R36"/>
  <c r="R37"/>
  <c r="U24"/>
  <c r="U25"/>
  <c r="U26"/>
  <c r="U27"/>
  <c r="U28"/>
  <c r="U29"/>
  <c r="U30"/>
  <c r="U31"/>
  <c r="U32"/>
  <c r="U33"/>
  <c r="U34"/>
  <c r="U35"/>
  <c r="U36"/>
  <c r="U37"/>
  <c r="X24"/>
  <c r="X25"/>
  <c r="X26"/>
  <c r="X27"/>
  <c r="X28"/>
  <c r="X29"/>
  <c r="X30"/>
  <c r="X31"/>
  <c r="X32"/>
  <c r="X33"/>
  <c r="X34"/>
  <c r="X35"/>
  <c r="X36"/>
  <c r="X37"/>
  <c r="AA24"/>
  <c r="AA25"/>
  <c r="AA26"/>
  <c r="AA27"/>
  <c r="AA28"/>
  <c r="AA29"/>
  <c r="AA30"/>
  <c r="AA31"/>
  <c r="AA32"/>
  <c r="AA33"/>
  <c r="AA34"/>
  <c r="AA35"/>
  <c r="AA36"/>
  <c r="AA37"/>
  <c r="AD24"/>
  <c r="AD25"/>
  <c r="AD26"/>
  <c r="AD27"/>
  <c r="AD28"/>
  <c r="AD29"/>
  <c r="AD30"/>
  <c r="AD31"/>
  <c r="AD32"/>
  <c r="AD33"/>
  <c r="AD34"/>
  <c r="AD35"/>
  <c r="AD36"/>
  <c r="AD37"/>
  <c r="AG24"/>
  <c r="AG25"/>
  <c r="AG26"/>
  <c r="AG27"/>
  <c r="AG28"/>
  <c r="AG29"/>
  <c r="AG30"/>
  <c r="AG31"/>
  <c r="AG32"/>
  <c r="AG33"/>
  <c r="AG34"/>
  <c r="AG35"/>
  <c r="AG36"/>
  <c r="AG37"/>
  <c r="AJ24"/>
  <c r="AJ25"/>
  <c r="AJ26"/>
  <c r="AJ27"/>
  <c r="AJ28"/>
  <c r="AJ29"/>
  <c r="AJ30"/>
  <c r="AJ31"/>
  <c r="AJ32"/>
  <c r="AJ33"/>
  <c r="AJ34"/>
  <c r="AJ35"/>
  <c r="AJ36"/>
  <c r="AJ37"/>
  <c r="AM24"/>
  <c r="AM25"/>
  <c r="AM26"/>
  <c r="AM27"/>
  <c r="AM28"/>
  <c r="AM29"/>
  <c r="AM30"/>
  <c r="AM31"/>
  <c r="AM32"/>
  <c r="AM33"/>
  <c r="AM34"/>
  <c r="AM35"/>
  <c r="AM36"/>
  <c r="AM37"/>
  <c r="AP24"/>
  <c r="AP25"/>
  <c r="AP26"/>
  <c r="AP27"/>
  <c r="AP28"/>
  <c r="AP29"/>
  <c r="AP30"/>
  <c r="AP31"/>
  <c r="AP32"/>
  <c r="AP33"/>
  <c r="AP34"/>
  <c r="AP35"/>
  <c r="AP36"/>
  <c r="AP37"/>
  <c r="AS24"/>
  <c r="AS25"/>
  <c r="AS26"/>
  <c r="AS27"/>
  <c r="AS28"/>
  <c r="AS29"/>
  <c r="AS30"/>
  <c r="AS31"/>
  <c r="AS32"/>
  <c r="AS33"/>
  <c r="AS34"/>
  <c r="AS35"/>
  <c r="AS36"/>
  <c r="AS37"/>
  <c r="AV24"/>
  <c r="AV25"/>
  <c r="AV26"/>
  <c r="AV27"/>
  <c r="AV28"/>
  <c r="AV29"/>
  <c r="AV30"/>
  <c r="AV31"/>
  <c r="AV32"/>
  <c r="AV33"/>
  <c r="AV34"/>
  <c r="AV35"/>
  <c r="AV36"/>
  <c r="AV37"/>
  <c r="AY24"/>
  <c r="AY25"/>
  <c r="AY26"/>
  <c r="AY27"/>
  <c r="AY28"/>
  <c r="AY29"/>
  <c r="AY30"/>
  <c r="AY31"/>
  <c r="AY32"/>
  <c r="AY33"/>
  <c r="AY34"/>
  <c r="AY35"/>
  <c r="AY36"/>
  <c r="AY37"/>
  <c r="BB24"/>
  <c r="BB25"/>
  <c r="BB26"/>
  <c r="BB27"/>
  <c r="BB28"/>
  <c r="BB29"/>
  <c r="BB30"/>
  <c r="BB31"/>
  <c r="BB32"/>
  <c r="BB33"/>
  <c r="BB34"/>
  <c r="BB35"/>
  <c r="BB36"/>
  <c r="BB37"/>
  <c r="BE24"/>
  <c r="BE25"/>
  <c r="BE26"/>
  <c r="BE27"/>
  <c r="BE28"/>
  <c r="BE29"/>
  <c r="BE30"/>
  <c r="BE31"/>
  <c r="BE32"/>
  <c r="BE33"/>
  <c r="BE34"/>
  <c r="BE35"/>
  <c r="BE36"/>
  <c r="BE37"/>
  <c r="BH24"/>
  <c r="BH25"/>
  <c r="BH26"/>
  <c r="BH27"/>
  <c r="BH28"/>
  <c r="BH29"/>
  <c r="BH30"/>
  <c r="BH31"/>
  <c r="BH32"/>
  <c r="BH33"/>
  <c r="BH34"/>
  <c r="BH35"/>
  <c r="BH36"/>
  <c r="BH37"/>
  <c r="BK24"/>
  <c r="BK25"/>
  <c r="BK26"/>
  <c r="BK27"/>
  <c r="BK28"/>
  <c r="BK29"/>
  <c r="BK30"/>
  <c r="BK31"/>
  <c r="BK32"/>
  <c r="BK33"/>
  <c r="BK34"/>
  <c r="BK35"/>
  <c r="BK36"/>
  <c r="BK37"/>
  <c r="H357" i="31"/>
  <c r="C138" i="46"/>
  <c r="E138"/>
  <c r="BG138"/>
  <c r="J138" i="40"/>
  <c r="F19" i="67"/>
  <c r="G19"/>
  <c r="H19"/>
  <c r="L19"/>
  <c r="M19"/>
  <c r="N19"/>
  <c r="O19"/>
  <c r="P19"/>
  <c r="Q19"/>
  <c r="R19"/>
  <c r="S19"/>
  <c r="T19"/>
  <c r="U19"/>
  <c r="V19"/>
  <c r="H358" i="31"/>
  <c r="C139" i="46"/>
  <c r="E139"/>
  <c r="J139" i="40"/>
  <c r="H359" i="31"/>
  <c r="C140" i="46"/>
  <c r="E140"/>
  <c r="CB140"/>
  <c r="J140" i="40"/>
  <c r="J145"/>
  <c r="G146" i="46"/>
  <c r="J146" i="40"/>
  <c r="G147" i="46"/>
  <c r="J147" i="40"/>
  <c r="G148" i="46"/>
  <c r="J148" i="40"/>
  <c r="J149"/>
  <c r="J150"/>
  <c r="H370" i="31"/>
  <c r="C151" i="46"/>
  <c r="E151"/>
  <c r="J151" i="40"/>
  <c r="J152"/>
  <c r="J153"/>
  <c r="J154"/>
  <c r="H374" i="31"/>
  <c r="C155" i="46"/>
  <c r="E155"/>
  <c r="AZ18"/>
  <c r="AZ155"/>
  <c r="J155" i="40"/>
  <c r="J156"/>
  <c r="D59" i="46"/>
  <c r="J59" i="40"/>
  <c r="H379" i="31"/>
  <c r="C157" i="46"/>
  <c r="E157"/>
  <c r="J157" i="40"/>
  <c r="G47" i="11"/>
  <c r="H47"/>
  <c r="I47"/>
  <c r="J47"/>
  <c r="K47"/>
  <c r="L47"/>
  <c r="M47"/>
  <c r="N47"/>
  <c r="O47"/>
  <c r="P47"/>
  <c r="Q47"/>
  <c r="R47"/>
  <c r="S47"/>
  <c r="T47"/>
  <c r="U47"/>
  <c r="V47"/>
  <c r="W47"/>
  <c r="H389" i="31"/>
  <c r="C158" i="46"/>
  <c r="E158"/>
  <c r="J158" i="40"/>
  <c r="D44" i="34"/>
  <c r="D46"/>
  <c r="F58"/>
  <c r="C22"/>
  <c r="F59"/>
  <c r="C23"/>
  <c r="F60"/>
  <c r="C24"/>
  <c r="F61"/>
  <c r="C25"/>
  <c r="F62"/>
  <c r="C26"/>
  <c r="F63"/>
  <c r="C27"/>
  <c r="E28"/>
  <c r="E29"/>
  <c r="F65"/>
  <c r="C30"/>
  <c r="F66"/>
  <c r="C31"/>
  <c r="F67"/>
  <c r="C32"/>
  <c r="F68"/>
  <c r="C33"/>
  <c r="E34"/>
  <c r="E35"/>
  <c r="F69"/>
  <c r="C36"/>
  <c r="E36"/>
  <c r="E37"/>
  <c r="E38"/>
  <c r="G46"/>
  <c r="H28"/>
  <c r="H29"/>
  <c r="H34"/>
  <c r="H35"/>
  <c r="H37"/>
  <c r="H38"/>
  <c r="J47"/>
  <c r="K28"/>
  <c r="K29"/>
  <c r="K34"/>
  <c r="K35"/>
  <c r="K37"/>
  <c r="K38"/>
  <c r="N28"/>
  <c r="N29"/>
  <c r="N34"/>
  <c r="N35"/>
  <c r="N37"/>
  <c r="N38"/>
  <c r="Q28"/>
  <c r="Q29"/>
  <c r="Q34"/>
  <c r="Q35"/>
  <c r="Q36"/>
  <c r="Q37"/>
  <c r="Q38"/>
  <c r="T28"/>
  <c r="T29"/>
  <c r="T34"/>
  <c r="T35"/>
  <c r="T36"/>
  <c r="T37"/>
  <c r="T38"/>
  <c r="W28"/>
  <c r="W29"/>
  <c r="W34"/>
  <c r="W35"/>
  <c r="W36"/>
  <c r="W37"/>
  <c r="W38"/>
  <c r="Z28"/>
  <c r="Z29"/>
  <c r="Z34"/>
  <c r="Z35"/>
  <c r="Z36"/>
  <c r="Z37"/>
  <c r="Z38"/>
  <c r="AC28"/>
  <c r="AC29"/>
  <c r="AC34"/>
  <c r="AC35"/>
  <c r="AC36"/>
  <c r="AC37"/>
  <c r="AC38"/>
  <c r="AF28"/>
  <c r="AF29"/>
  <c r="AF34"/>
  <c r="AF35"/>
  <c r="AF36"/>
  <c r="AF37"/>
  <c r="AF38"/>
  <c r="AI28"/>
  <c r="AI29"/>
  <c r="AI34"/>
  <c r="AI35"/>
  <c r="AI36"/>
  <c r="AI37"/>
  <c r="AI38"/>
  <c r="AL28"/>
  <c r="AL29"/>
  <c r="AL34"/>
  <c r="AL35"/>
  <c r="AL36"/>
  <c r="AL37"/>
  <c r="AL38"/>
  <c r="AO28"/>
  <c r="AO29"/>
  <c r="AO34"/>
  <c r="AO35"/>
  <c r="AO36"/>
  <c r="AO37"/>
  <c r="AO38"/>
  <c r="AR28"/>
  <c r="AR29"/>
  <c r="AR34"/>
  <c r="AR35"/>
  <c r="AR36"/>
  <c r="AR37"/>
  <c r="AR38"/>
  <c r="AU28"/>
  <c r="AU29"/>
  <c r="AU34"/>
  <c r="AU35"/>
  <c r="AU36"/>
  <c r="AU37"/>
  <c r="AU38"/>
  <c r="AX28"/>
  <c r="AX29"/>
  <c r="AX34"/>
  <c r="AX35"/>
  <c r="AX36"/>
  <c r="AX37"/>
  <c r="AX38"/>
  <c r="BA28"/>
  <c r="BA29"/>
  <c r="BA34"/>
  <c r="BA35"/>
  <c r="BA36"/>
  <c r="BA37"/>
  <c r="BA38"/>
  <c r="BD28"/>
  <c r="BD29"/>
  <c r="BD34"/>
  <c r="BD35"/>
  <c r="BD36"/>
  <c r="BD37"/>
  <c r="BD38"/>
  <c r="BG28"/>
  <c r="BG29"/>
  <c r="BG34"/>
  <c r="BG35"/>
  <c r="BG36"/>
  <c r="BG37"/>
  <c r="BG38"/>
  <c r="BJ28"/>
  <c r="BJ29"/>
  <c r="BJ34"/>
  <c r="BJ35"/>
  <c r="BJ36"/>
  <c r="BJ37"/>
  <c r="BJ38"/>
  <c r="H390" i="31"/>
  <c r="C159" i="46"/>
  <c r="E159"/>
  <c r="G159"/>
  <c r="J159" i="40"/>
  <c r="H391" i="31"/>
  <c r="C160" i="46"/>
  <c r="E160"/>
  <c r="G160"/>
  <c r="J160" i="40"/>
  <c r="H392" i="31"/>
  <c r="C161" i="46"/>
  <c r="E161"/>
  <c r="G161"/>
  <c r="J161" i="40"/>
  <c r="H393" i="31"/>
  <c r="C162" i="46"/>
  <c r="E162"/>
  <c r="G162"/>
  <c r="J162" i="40"/>
  <c r="H394" i="31"/>
  <c r="C163" i="46"/>
  <c r="E163"/>
  <c r="G163"/>
  <c r="J163" i="40"/>
  <c r="H395" i="31"/>
  <c r="C164" i="46"/>
  <c r="E164"/>
  <c r="G164"/>
  <c r="J164" i="40"/>
  <c r="J71" i="11"/>
  <c r="J30"/>
  <c r="D71"/>
  <c r="D30"/>
  <c r="E71"/>
  <c r="E30"/>
  <c r="F71"/>
  <c r="F30"/>
  <c r="G71"/>
  <c r="G30"/>
  <c r="H71"/>
  <c r="H30"/>
  <c r="I71"/>
  <c r="I30"/>
  <c r="K71"/>
  <c r="K30"/>
  <c r="L71"/>
  <c r="L30"/>
  <c r="M71"/>
  <c r="M30"/>
  <c r="N71"/>
  <c r="N30"/>
  <c r="O71"/>
  <c r="O30"/>
  <c r="P71"/>
  <c r="P30"/>
  <c r="Q71"/>
  <c r="Q30"/>
  <c r="R71"/>
  <c r="R30"/>
  <c r="S71"/>
  <c r="S30"/>
  <c r="T71"/>
  <c r="T30"/>
  <c r="U71"/>
  <c r="U30"/>
  <c r="V71"/>
  <c r="V30"/>
  <c r="W71"/>
  <c r="W30"/>
  <c r="H396" i="31"/>
  <c r="C165" i="46"/>
  <c r="E165"/>
  <c r="G165"/>
  <c r="J165" i="40"/>
  <c r="AD144" i="46"/>
  <c r="Y127" i="25"/>
  <c r="AE144" i="46"/>
  <c r="Z127" i="25"/>
  <c r="AF144" i="46"/>
  <c r="AA127" i="25"/>
  <c r="AG144" i="46"/>
  <c r="AB127" i="25"/>
  <c r="AB280"/>
  <c r="AH144" i="46"/>
  <c r="AC127" i="25"/>
  <c r="AI144" i="46"/>
  <c r="AD127" i="25"/>
  <c r="AK144" i="46"/>
  <c r="AF127" i="25"/>
  <c r="AL144" i="46"/>
  <c r="AG127" i="25"/>
  <c r="AM144" i="46"/>
  <c r="AH127" i="25"/>
  <c r="AN144" i="46"/>
  <c r="AI127" i="25"/>
  <c r="AA161" i="46"/>
  <c r="V144" i="25"/>
  <c r="BZ150" i="46"/>
  <c r="C205" i="56"/>
  <c r="C204"/>
  <c r="C203"/>
  <c r="C202"/>
  <c r="C201"/>
  <c r="C200"/>
  <c r="C199"/>
  <c r="C198"/>
  <c r="C197"/>
  <c r="C196"/>
  <c r="C195"/>
  <c r="C194"/>
  <c r="C193"/>
  <c r="C192"/>
  <c r="C191"/>
  <c r="C190"/>
  <c r="C189"/>
  <c r="C188"/>
  <c r="C187"/>
  <c r="C186"/>
  <c r="C185"/>
  <c r="C184"/>
  <c r="C183"/>
  <c r="C182"/>
  <c r="C181"/>
  <c r="C180"/>
  <c r="C179"/>
  <c r="C178"/>
  <c r="C177"/>
  <c r="C176"/>
  <c r="C175"/>
  <c r="C174"/>
  <c r="C173"/>
  <c r="C172"/>
  <c r="C171"/>
  <c r="C170"/>
  <c r="C169"/>
  <c r="C168"/>
  <c r="C167"/>
  <c r="C166"/>
  <c r="C165"/>
  <c r="C164"/>
  <c r="C163"/>
  <c r="C162"/>
  <c r="C161"/>
  <c r="C160"/>
  <c r="C159"/>
  <c r="C158"/>
  <c r="C157"/>
  <c r="C156"/>
  <c r="C155"/>
  <c r="C154"/>
  <c r="C153"/>
  <c r="C152"/>
  <c r="C151"/>
  <c r="C150"/>
  <c r="C149"/>
  <c r="C148"/>
  <c r="C147"/>
  <c r="C146"/>
  <c r="C145"/>
  <c r="C144"/>
  <c r="C143"/>
  <c r="C142"/>
  <c r="C141"/>
  <c r="C140"/>
  <c r="C139"/>
  <c r="C138"/>
  <c r="C137"/>
  <c r="C136"/>
  <c r="C135"/>
  <c r="C134"/>
  <c r="C133"/>
  <c r="C132"/>
  <c r="C131"/>
  <c r="C130"/>
  <c r="C129"/>
  <c r="C128"/>
  <c r="C127"/>
  <c r="C126"/>
  <c r="C125"/>
  <c r="C124"/>
  <c r="C123"/>
  <c r="C122"/>
  <c r="C121"/>
  <c r="C120"/>
  <c r="C119"/>
  <c r="C118"/>
  <c r="C117"/>
  <c r="C116"/>
  <c r="C115"/>
  <c r="C114"/>
  <c r="C113"/>
  <c r="C112"/>
  <c r="C111"/>
  <c r="C110"/>
  <c r="C109"/>
  <c r="C108"/>
  <c r="C107"/>
  <c r="C106"/>
  <c r="C105"/>
  <c r="C104"/>
  <c r="C103"/>
  <c r="C102"/>
  <c r="C101"/>
  <c r="C100"/>
  <c r="C99"/>
  <c r="C98"/>
  <c r="C97"/>
  <c r="C96"/>
  <c r="C95"/>
  <c r="C94"/>
  <c r="C93"/>
  <c r="C92"/>
  <c r="C91"/>
  <c r="C90"/>
  <c r="C89"/>
  <c r="C88"/>
  <c r="C87"/>
  <c r="C86"/>
  <c r="C85"/>
  <c r="C84"/>
  <c r="C83"/>
  <c r="C82"/>
  <c r="C81"/>
  <c r="C80"/>
  <c r="C79"/>
  <c r="C78"/>
  <c r="C77"/>
  <c r="C76"/>
  <c r="C75"/>
  <c r="C74"/>
  <c r="C73"/>
  <c r="C72"/>
  <c r="C71"/>
  <c r="C70"/>
  <c r="C69"/>
  <c r="C68"/>
  <c r="C67"/>
  <c r="C66"/>
  <c r="C65"/>
  <c r="C64"/>
  <c r="C63"/>
  <c r="C62"/>
  <c r="C61"/>
  <c r="C60"/>
  <c r="C59"/>
  <c r="C58"/>
  <c r="C57"/>
  <c r="C56"/>
  <c r="C55"/>
  <c r="C54"/>
  <c r="C53"/>
  <c r="C52"/>
  <c r="C51"/>
  <c r="C50"/>
  <c r="C49"/>
  <c r="C48"/>
  <c r="C47"/>
  <c r="C46"/>
  <c r="C45"/>
  <c r="C44"/>
  <c r="C43"/>
  <c r="C42"/>
  <c r="C41"/>
  <c r="C40"/>
  <c r="C39"/>
  <c r="C38"/>
  <c r="C37"/>
  <c r="C36"/>
  <c r="C35"/>
  <c r="C34"/>
  <c r="C33"/>
  <c r="C32"/>
  <c r="C31"/>
  <c r="C30"/>
  <c r="C29"/>
  <c r="C28"/>
  <c r="C27"/>
  <c r="C26"/>
  <c r="C25"/>
  <c r="C24"/>
  <c r="C23"/>
  <c r="C22"/>
  <c r="C21"/>
  <c r="C20"/>
  <c r="C19"/>
  <c r="J166" i="40"/>
  <c r="AJ166" i="46"/>
  <c r="H397" i="31"/>
  <c r="C166" i="46"/>
  <c r="E166"/>
  <c r="O167"/>
  <c r="J167" i="40"/>
  <c r="H398" i="31"/>
  <c r="C167" i="46"/>
  <c r="E167"/>
  <c r="J168" i="40"/>
  <c r="AJ168" i="46"/>
  <c r="H399" i="31"/>
  <c r="C168" i="46"/>
  <c r="E168"/>
  <c r="BB18"/>
  <c r="BB168"/>
  <c r="O169"/>
  <c r="J169" i="40"/>
  <c r="AJ169" i="46"/>
  <c r="H400" i="31"/>
  <c r="C169" i="46"/>
  <c r="E169"/>
  <c r="P19" i="40"/>
  <c r="F19" i="46"/>
  <c r="P22" i="40"/>
  <c r="C22" i="46"/>
  <c r="P23" i="40"/>
  <c r="C23" i="46"/>
  <c r="D20" i="63"/>
  <c r="P25" i="40"/>
  <c r="C25" i="46"/>
  <c r="P26" i="40"/>
  <c r="C26" i="46"/>
  <c r="D23" i="63"/>
  <c r="P31" i="40"/>
  <c r="C31" i="46"/>
  <c r="P32" i="40"/>
  <c r="C32" i="46"/>
  <c r="D29" i="63"/>
  <c r="H78" i="31"/>
  <c r="C19" i="46"/>
  <c r="D19"/>
  <c r="J19" i="40"/>
  <c r="G22" i="46"/>
  <c r="AD22"/>
  <c r="Y29" i="25"/>
  <c r="J22" i="40"/>
  <c r="AJ22" i="46"/>
  <c r="AE29" i="25"/>
  <c r="G23" i="46"/>
  <c r="J23" i="40"/>
  <c r="G25" i="46"/>
  <c r="J25" i="40"/>
  <c r="G26" i="46"/>
  <c r="AW26"/>
  <c r="AR34" i="25"/>
  <c r="J26" i="40"/>
  <c r="G31" i="46"/>
  <c r="J31" i="40"/>
  <c r="G32" i="46"/>
  <c r="J32" i="40"/>
  <c r="E589" i="64"/>
  <c r="D589"/>
  <c r="C88"/>
  <c r="M17"/>
  <c r="P21" i="40"/>
  <c r="C89" i="64"/>
  <c r="D89"/>
  <c r="E591"/>
  <c r="D591"/>
  <c r="C90"/>
  <c r="E592"/>
  <c r="D592"/>
  <c r="C91"/>
  <c r="P24" i="40"/>
  <c r="C92" i="64"/>
  <c r="D92"/>
  <c r="E594"/>
  <c r="D594"/>
  <c r="C93"/>
  <c r="E595"/>
  <c r="D595"/>
  <c r="C94"/>
  <c r="P27" i="40"/>
  <c r="C95" i="64"/>
  <c r="D95"/>
  <c r="E597"/>
  <c r="D597"/>
  <c r="C96"/>
  <c r="E598"/>
  <c r="D598"/>
  <c r="C97"/>
  <c r="P30" i="40"/>
  <c r="C98" i="64"/>
  <c r="D98"/>
  <c r="E600"/>
  <c r="D600"/>
  <c r="C99"/>
  <c r="E601"/>
  <c r="D601"/>
  <c r="C100"/>
  <c r="E602"/>
  <c r="D602"/>
  <c r="C101"/>
  <c r="P34" i="40"/>
  <c r="C102" i="64"/>
  <c r="D102"/>
  <c r="E604"/>
  <c r="D604"/>
  <c r="C103"/>
  <c r="E605"/>
  <c r="D605"/>
  <c r="C104"/>
  <c r="E606"/>
  <c r="D606"/>
  <c r="C105"/>
  <c r="P38" i="40"/>
  <c r="C106" i="64"/>
  <c r="D106"/>
  <c r="E608"/>
  <c r="D608"/>
  <c r="C107"/>
  <c r="E609"/>
  <c r="D609"/>
  <c r="C108"/>
  <c r="P41" i="40"/>
  <c r="C109" i="64"/>
  <c r="D109"/>
  <c r="E611"/>
  <c r="D611"/>
  <c r="C110"/>
  <c r="C111"/>
  <c r="C112"/>
  <c r="P45" i="40"/>
  <c r="C113" i="64"/>
  <c r="D113"/>
  <c r="E615"/>
  <c r="D615"/>
  <c r="C114"/>
  <c r="C115"/>
  <c r="C116"/>
  <c r="P49" i="40"/>
  <c r="C117" i="64"/>
  <c r="D117"/>
  <c r="E619"/>
  <c r="D619"/>
  <c r="C118"/>
  <c r="R57" i="63"/>
  <c r="C120" i="64"/>
  <c r="P53" i="40"/>
  <c r="C121" i="64"/>
  <c r="D121"/>
  <c r="E623"/>
  <c r="D623"/>
  <c r="C122"/>
  <c r="C123"/>
  <c r="C124"/>
  <c r="E627"/>
  <c r="D627"/>
  <c r="E628"/>
  <c r="D628"/>
  <c r="C559"/>
  <c r="D559"/>
  <c r="C127"/>
  <c r="C158"/>
  <c r="E158"/>
  <c r="C159"/>
  <c r="D159"/>
  <c r="C160"/>
  <c r="C162"/>
  <c r="D162"/>
  <c r="C163"/>
  <c r="C165"/>
  <c r="D165"/>
  <c r="C166"/>
  <c r="C168"/>
  <c r="D168"/>
  <c r="C169"/>
  <c r="C171"/>
  <c r="C172"/>
  <c r="D172"/>
  <c r="C173"/>
  <c r="C175"/>
  <c r="C176"/>
  <c r="D176"/>
  <c r="C177"/>
  <c r="C179"/>
  <c r="D179"/>
  <c r="C180"/>
  <c r="C181"/>
  <c r="C183"/>
  <c r="D183"/>
  <c r="C187"/>
  <c r="D187"/>
  <c r="C191"/>
  <c r="D191"/>
  <c r="C228"/>
  <c r="D228"/>
  <c r="C229"/>
  <c r="D229"/>
  <c r="C230"/>
  <c r="C231"/>
  <c r="C232"/>
  <c r="D232"/>
  <c r="C233"/>
  <c r="C234"/>
  <c r="C235"/>
  <c r="D235"/>
  <c r="C236"/>
  <c r="C237"/>
  <c r="C238"/>
  <c r="D238"/>
  <c r="C239"/>
  <c r="C240"/>
  <c r="C241"/>
  <c r="C242"/>
  <c r="D242"/>
  <c r="C243"/>
  <c r="C244"/>
  <c r="C245"/>
  <c r="C246"/>
  <c r="D246"/>
  <c r="C247"/>
  <c r="C248"/>
  <c r="C249"/>
  <c r="D249"/>
  <c r="C250"/>
  <c r="C251"/>
  <c r="C252"/>
  <c r="C253"/>
  <c r="D253"/>
  <c r="C254"/>
  <c r="C255"/>
  <c r="C256"/>
  <c r="C257"/>
  <c r="D257"/>
  <c r="C258"/>
  <c r="C259"/>
  <c r="C260"/>
  <c r="C261"/>
  <c r="D261"/>
  <c r="C262"/>
  <c r="C263"/>
  <c r="C264"/>
  <c r="C265"/>
  <c r="C266"/>
  <c r="C267"/>
  <c r="AH17"/>
  <c r="AH591"/>
  <c r="J21" i="40"/>
  <c r="J24"/>
  <c r="J27"/>
  <c r="J30"/>
  <c r="J34"/>
  <c r="J38"/>
  <c r="AH607" i="64"/>
  <c r="J41" i="40"/>
  <c r="J42"/>
  <c r="J45"/>
  <c r="E114" i="64"/>
  <c r="J49" i="40"/>
  <c r="E117" i="64"/>
  <c r="J53" i="40"/>
  <c r="E121" i="64"/>
  <c r="E159"/>
  <c r="E165"/>
  <c r="E168"/>
  <c r="E172"/>
  <c r="E176"/>
  <c r="E183"/>
  <c r="E191"/>
  <c r="E229"/>
  <c r="E249"/>
  <c r="G17"/>
  <c r="AB17"/>
  <c r="H17"/>
  <c r="AC17"/>
  <c r="I17"/>
  <c r="AD17"/>
  <c r="J17"/>
  <c r="AE17"/>
  <c r="K17"/>
  <c r="AF17"/>
  <c r="L17"/>
  <c r="AG17"/>
  <c r="N17"/>
  <c r="AI17"/>
  <c r="O17"/>
  <c r="AJ17"/>
  <c r="AJ603"/>
  <c r="C534"/>
  <c r="E534"/>
  <c r="AJ534"/>
  <c r="AJ607"/>
  <c r="AJ176"/>
  <c r="AJ611"/>
  <c r="AJ619"/>
  <c r="P17"/>
  <c r="P606"/>
  <c r="AK17"/>
  <c r="AK590"/>
  <c r="AK229"/>
  <c r="AK591"/>
  <c r="AK593"/>
  <c r="AK595"/>
  <c r="AK597"/>
  <c r="AK599"/>
  <c r="AK168"/>
  <c r="AK601"/>
  <c r="AK603"/>
  <c r="AK605"/>
  <c r="AK608"/>
  <c r="AK610"/>
  <c r="C39"/>
  <c r="E39"/>
  <c r="AK39"/>
  <c r="AK614"/>
  <c r="AK618"/>
  <c r="AK622"/>
  <c r="AK191"/>
  <c r="Q17"/>
  <c r="Q606"/>
  <c r="AL17"/>
  <c r="AL593"/>
  <c r="AL601"/>
  <c r="AL610"/>
  <c r="AL249"/>
  <c r="R17"/>
  <c r="AM17"/>
  <c r="AM593"/>
  <c r="AM597"/>
  <c r="AM601"/>
  <c r="AM605"/>
  <c r="AM610"/>
  <c r="AM249"/>
  <c r="AM618"/>
  <c r="S17"/>
  <c r="S606"/>
  <c r="AN17"/>
  <c r="AN593"/>
  <c r="AN597"/>
  <c r="AN601"/>
  <c r="AN605"/>
  <c r="AN610"/>
  <c r="AN39"/>
  <c r="AN618"/>
  <c r="T17"/>
  <c r="T606"/>
  <c r="AO17"/>
  <c r="AO593"/>
  <c r="AO601"/>
  <c r="AO610"/>
  <c r="AO249"/>
  <c r="U17"/>
  <c r="U606"/>
  <c r="AP17"/>
  <c r="AP593"/>
  <c r="AP601"/>
  <c r="AP610"/>
  <c r="AP39"/>
  <c r="V17"/>
  <c r="V606"/>
  <c r="AQ17"/>
  <c r="AQ593"/>
  <c r="AQ601"/>
  <c r="AQ610"/>
  <c r="AQ249"/>
  <c r="AT22" i="46"/>
  <c r="AO29" i="25"/>
  <c r="AT32" i="46"/>
  <c r="AO42" i="25"/>
  <c r="W17" i="64"/>
  <c r="AR17"/>
  <c r="AR593"/>
  <c r="AR597"/>
  <c r="AR601"/>
  <c r="AR605"/>
  <c r="AR610"/>
  <c r="AR39"/>
  <c r="AR618"/>
  <c r="AR117"/>
  <c r="AU22" i="46"/>
  <c r="AP29" i="25"/>
  <c r="AU32" i="46"/>
  <c r="AP42" i="25"/>
  <c r="X17" i="64"/>
  <c r="AS17"/>
  <c r="AS597"/>
  <c r="AS605"/>
  <c r="AS618"/>
  <c r="AS117"/>
  <c r="Y17"/>
  <c r="Y606"/>
  <c r="AT17"/>
  <c r="AT593"/>
  <c r="AT601"/>
  <c r="AT607"/>
  <c r="AT176"/>
  <c r="AT611"/>
  <c r="AT619"/>
  <c r="Z17"/>
  <c r="AU17"/>
  <c r="AU597"/>
  <c r="AU605"/>
  <c r="AU618"/>
  <c r="O170" i="46"/>
  <c r="J170" i="40"/>
  <c r="H401" i="31"/>
  <c r="C170" i="46"/>
  <c r="E170"/>
  <c r="AY18"/>
  <c r="AY170"/>
  <c r="J171" i="40"/>
  <c r="H402" i="31"/>
  <c r="C171" i="46"/>
  <c r="E171"/>
  <c r="AZ171"/>
  <c r="O172"/>
  <c r="J172" i="40"/>
  <c r="H403" i="31"/>
  <c r="C172" i="46"/>
  <c r="E172"/>
  <c r="J173" i="40"/>
  <c r="H404" i="31"/>
  <c r="C173" i="46"/>
  <c r="E173"/>
  <c r="O174"/>
  <c r="J174" i="40"/>
  <c r="H405" i="31"/>
  <c r="C174" i="46"/>
  <c r="E174"/>
  <c r="AY174"/>
  <c r="J175" i="40"/>
  <c r="H406" i="31"/>
  <c r="C175" i="46"/>
  <c r="E175"/>
  <c r="O176"/>
  <c r="J176" i="40"/>
  <c r="AJ176" i="46"/>
  <c r="H407" i="31"/>
  <c r="C176" i="46"/>
  <c r="E176"/>
  <c r="O177"/>
  <c r="J177" i="40"/>
  <c r="H408" i="31"/>
  <c r="C177" i="46"/>
  <c r="E177"/>
  <c r="O178"/>
  <c r="J178" i="40"/>
  <c r="AJ178" i="46"/>
  <c r="H409" i="31"/>
  <c r="C178" i="46"/>
  <c r="E178"/>
  <c r="O179"/>
  <c r="J179" i="40"/>
  <c r="AJ179" i="46"/>
  <c r="H410" i="31"/>
  <c r="C179" i="46"/>
  <c r="E179"/>
  <c r="AZ179"/>
  <c r="O180"/>
  <c r="J180" i="40"/>
  <c r="AJ180" i="46"/>
  <c r="H411" i="31"/>
  <c r="C180" i="46"/>
  <c r="E180"/>
  <c r="O181"/>
  <c r="J181" i="40"/>
  <c r="AJ181" i="46"/>
  <c r="H412" i="31"/>
  <c r="C181" i="46"/>
  <c r="E181"/>
  <c r="O182"/>
  <c r="J182" i="40"/>
  <c r="AJ182" i="46"/>
  <c r="H413" i="31"/>
  <c r="C182" i="46"/>
  <c r="E182"/>
  <c r="O183"/>
  <c r="J183" i="40"/>
  <c r="AJ183" i="46"/>
  <c r="H414" i="31"/>
  <c r="C183" i="46"/>
  <c r="E183"/>
  <c r="O184"/>
  <c r="J184" i="40"/>
  <c r="AJ184" i="46"/>
  <c r="H415" i="31"/>
  <c r="C184" i="46"/>
  <c r="E184"/>
  <c r="O185"/>
  <c r="J185" i="40"/>
  <c r="AJ185" i="46"/>
  <c r="H416" i="31"/>
  <c r="C185" i="46"/>
  <c r="E185"/>
  <c r="BG185"/>
  <c r="O186"/>
  <c r="J186" i="40"/>
  <c r="AJ186" i="46"/>
  <c r="H417" i="31"/>
  <c r="C186" i="46"/>
  <c r="E186"/>
  <c r="O187"/>
  <c r="J187" i="40"/>
  <c r="AJ187" i="46"/>
  <c r="E418" i="31"/>
  <c r="O188" i="46"/>
  <c r="J188" i="40"/>
  <c r="AJ188" i="46"/>
  <c r="H419" i="31"/>
  <c r="O189" i="46"/>
  <c r="J189" i="40"/>
  <c r="AJ189" i="46"/>
  <c r="H420" i="31"/>
  <c r="C189" i="46"/>
  <c r="E189"/>
  <c r="O190"/>
  <c r="J190" i="40"/>
  <c r="AJ190" i="46"/>
  <c r="H421" i="31"/>
  <c r="C190" i="46"/>
  <c r="E190"/>
  <c r="BB190"/>
  <c r="P200" i="40"/>
  <c r="F200" i="46"/>
  <c r="G200"/>
  <c r="J200" i="40"/>
  <c r="H441" i="31"/>
  <c r="C200" i="46"/>
  <c r="E200"/>
  <c r="C18" i="64"/>
  <c r="D18"/>
  <c r="C19"/>
  <c r="C20"/>
  <c r="C21"/>
  <c r="E21"/>
  <c r="C22"/>
  <c r="D22"/>
  <c r="C23"/>
  <c r="C24"/>
  <c r="D24"/>
  <c r="C25"/>
  <c r="D25"/>
  <c r="C26"/>
  <c r="C27"/>
  <c r="E27"/>
  <c r="C28"/>
  <c r="D28"/>
  <c r="C29"/>
  <c r="C30"/>
  <c r="C31"/>
  <c r="E31"/>
  <c r="C32"/>
  <c r="D32"/>
  <c r="C33"/>
  <c r="D33"/>
  <c r="C34"/>
  <c r="C35"/>
  <c r="C36"/>
  <c r="D36"/>
  <c r="C37"/>
  <c r="C38"/>
  <c r="D39"/>
  <c r="C40"/>
  <c r="C41"/>
  <c r="C42"/>
  <c r="C43"/>
  <c r="C44"/>
  <c r="C45"/>
  <c r="C46"/>
  <c r="C47"/>
  <c r="D47"/>
  <c r="C48"/>
  <c r="Q57" i="63"/>
  <c r="C50" i="64"/>
  <c r="C51"/>
  <c r="C52"/>
  <c r="D52"/>
  <c r="C53"/>
  <c r="C54"/>
  <c r="C57"/>
  <c r="D57"/>
  <c r="E23"/>
  <c r="E29"/>
  <c r="E33"/>
  <c r="E35"/>
  <c r="E37"/>
  <c r="E47"/>
  <c r="E57"/>
  <c r="P202" i="40"/>
  <c r="F202" i="46"/>
  <c r="G202"/>
  <c r="AL202"/>
  <c r="J202" i="40"/>
  <c r="AJ202" i="46"/>
  <c r="H444" i="31"/>
  <c r="C202" i="46"/>
  <c r="E202"/>
  <c r="P203" i="40"/>
  <c r="F203" i="46"/>
  <c r="G203"/>
  <c r="J203" i="40"/>
  <c r="H445" i="31"/>
  <c r="C203" i="46"/>
  <c r="E203"/>
  <c r="AY203"/>
  <c r="P204" i="40"/>
  <c r="F204" i="46"/>
  <c r="G204"/>
  <c r="AL204"/>
  <c r="J204" i="40"/>
  <c r="H446" i="31"/>
  <c r="C204" i="46"/>
  <c r="E204"/>
  <c r="AY204"/>
  <c r="P205" i="40"/>
  <c r="F205" i="46"/>
  <c r="G205"/>
  <c r="J205" i="40"/>
  <c r="H447" i="31"/>
  <c r="C205" i="46"/>
  <c r="E205"/>
  <c r="AY205"/>
  <c r="C301" i="64"/>
  <c r="C302"/>
  <c r="D302"/>
  <c r="C303"/>
  <c r="E303"/>
  <c r="C305"/>
  <c r="D305"/>
  <c r="C306"/>
  <c r="D306"/>
  <c r="C308"/>
  <c r="C309"/>
  <c r="C311"/>
  <c r="D311"/>
  <c r="C312"/>
  <c r="C314"/>
  <c r="D314"/>
  <c r="C315"/>
  <c r="C316"/>
  <c r="E316"/>
  <c r="C318"/>
  <c r="C319"/>
  <c r="D319"/>
  <c r="C320"/>
  <c r="C322"/>
  <c r="D322"/>
  <c r="C323"/>
  <c r="E323"/>
  <c r="C324"/>
  <c r="C326"/>
  <c r="D326"/>
  <c r="C330"/>
  <c r="C334"/>
  <c r="D334"/>
  <c r="M364"/>
  <c r="E306"/>
  <c r="E309"/>
  <c r="E314"/>
  <c r="E318"/>
  <c r="E322"/>
  <c r="E326"/>
  <c r="E334"/>
  <c r="AH364"/>
  <c r="BC17"/>
  <c r="BC341"/>
  <c r="C374"/>
  <c r="C375"/>
  <c r="D375"/>
  <c r="C376"/>
  <c r="C377"/>
  <c r="C378"/>
  <c r="D378"/>
  <c r="C379"/>
  <c r="C380"/>
  <c r="D380"/>
  <c r="C381"/>
  <c r="D381"/>
  <c r="C382"/>
  <c r="E382"/>
  <c r="C383"/>
  <c r="E383"/>
  <c r="C384"/>
  <c r="D384"/>
  <c r="C385"/>
  <c r="E385"/>
  <c r="C386"/>
  <c r="E386"/>
  <c r="C387"/>
  <c r="E387"/>
  <c r="C388"/>
  <c r="C389"/>
  <c r="D389"/>
  <c r="C390"/>
  <c r="E390"/>
  <c r="C391"/>
  <c r="C392"/>
  <c r="D392"/>
  <c r="C393"/>
  <c r="C394"/>
  <c r="E394"/>
  <c r="C395"/>
  <c r="D395"/>
  <c r="C396"/>
  <c r="C397"/>
  <c r="C398"/>
  <c r="C399"/>
  <c r="D399"/>
  <c r="C400"/>
  <c r="C401"/>
  <c r="C402"/>
  <c r="C403"/>
  <c r="D403"/>
  <c r="C404"/>
  <c r="C405"/>
  <c r="C406"/>
  <c r="C407"/>
  <c r="D407"/>
  <c r="C408"/>
  <c r="D408"/>
  <c r="C409"/>
  <c r="C410"/>
  <c r="C411"/>
  <c r="C412"/>
  <c r="D412"/>
  <c r="C413"/>
  <c r="D413"/>
  <c r="M436"/>
  <c r="E376"/>
  <c r="E377"/>
  <c r="E378"/>
  <c r="E379"/>
  <c r="E380"/>
  <c r="E381"/>
  <c r="E384"/>
  <c r="E391"/>
  <c r="E393"/>
  <c r="E395"/>
  <c r="E396"/>
  <c r="AJ396"/>
  <c r="E400"/>
  <c r="E404"/>
  <c r="AH436"/>
  <c r="C416"/>
  <c r="C417"/>
  <c r="C418"/>
  <c r="C419"/>
  <c r="C420"/>
  <c r="C421"/>
  <c r="C422"/>
  <c r="C423"/>
  <c r="C424"/>
  <c r="C425"/>
  <c r="C426"/>
  <c r="C427"/>
  <c r="C428"/>
  <c r="C429"/>
  <c r="C430"/>
  <c r="C431"/>
  <c r="C432"/>
  <c r="C433"/>
  <c r="C434"/>
  <c r="C435"/>
  <c r="BC414"/>
  <c r="C447"/>
  <c r="D447"/>
  <c r="C448"/>
  <c r="D448"/>
  <c r="C449"/>
  <c r="E449"/>
  <c r="C450"/>
  <c r="C451"/>
  <c r="D451"/>
  <c r="C452"/>
  <c r="C453"/>
  <c r="E453"/>
  <c r="C454"/>
  <c r="D454"/>
  <c r="C455"/>
  <c r="C456"/>
  <c r="C457"/>
  <c r="D457"/>
  <c r="C458"/>
  <c r="D458"/>
  <c r="C459"/>
  <c r="C460"/>
  <c r="C461"/>
  <c r="D461"/>
  <c r="C462"/>
  <c r="D462"/>
  <c r="C463"/>
  <c r="D463"/>
  <c r="C464"/>
  <c r="C465"/>
  <c r="D465"/>
  <c r="C466"/>
  <c r="D466"/>
  <c r="C467"/>
  <c r="D467"/>
  <c r="C468"/>
  <c r="D468"/>
  <c r="C469"/>
  <c r="E469"/>
  <c r="C470"/>
  <c r="C471"/>
  <c r="C472"/>
  <c r="D472"/>
  <c r="C473"/>
  <c r="E473"/>
  <c r="C474"/>
  <c r="C475"/>
  <c r="C476"/>
  <c r="D476"/>
  <c r="C477"/>
  <c r="E477"/>
  <c r="C478"/>
  <c r="C479"/>
  <c r="C480"/>
  <c r="D480"/>
  <c r="C481"/>
  <c r="D481"/>
  <c r="C482"/>
  <c r="C483"/>
  <c r="C484"/>
  <c r="C485"/>
  <c r="C486"/>
  <c r="M509"/>
  <c r="E451"/>
  <c r="E457"/>
  <c r="E465"/>
  <c r="E467"/>
  <c r="AH509"/>
  <c r="C489"/>
  <c r="C490"/>
  <c r="C491"/>
  <c r="C492"/>
  <c r="C493"/>
  <c r="C494"/>
  <c r="C495"/>
  <c r="C496"/>
  <c r="C497"/>
  <c r="C498"/>
  <c r="C499"/>
  <c r="C500"/>
  <c r="C501"/>
  <c r="C502"/>
  <c r="C503"/>
  <c r="C504"/>
  <c r="C505"/>
  <c r="C506"/>
  <c r="C507"/>
  <c r="C508"/>
  <c r="BC487"/>
  <c r="C520"/>
  <c r="D520"/>
  <c r="C521"/>
  <c r="D521"/>
  <c r="C522"/>
  <c r="C523"/>
  <c r="D523"/>
  <c r="C524"/>
  <c r="D524"/>
  <c r="C525"/>
  <c r="C526"/>
  <c r="D526"/>
  <c r="C527"/>
  <c r="D527"/>
  <c r="C528"/>
  <c r="C529"/>
  <c r="E529"/>
  <c r="C530"/>
  <c r="D530"/>
  <c r="C531"/>
  <c r="D531"/>
  <c r="C532"/>
  <c r="C533"/>
  <c r="E533"/>
  <c r="D534"/>
  <c r="C535"/>
  <c r="C536"/>
  <c r="E536"/>
  <c r="C537"/>
  <c r="E537"/>
  <c r="C538"/>
  <c r="D538"/>
  <c r="C539"/>
  <c r="D539"/>
  <c r="C540"/>
  <c r="E540"/>
  <c r="C541"/>
  <c r="C542"/>
  <c r="D542"/>
  <c r="C543"/>
  <c r="C544"/>
  <c r="C545"/>
  <c r="D545"/>
  <c r="C546"/>
  <c r="C547"/>
  <c r="C548"/>
  <c r="C549"/>
  <c r="D549"/>
  <c r="C550"/>
  <c r="D550"/>
  <c r="C551"/>
  <c r="C552"/>
  <c r="C553"/>
  <c r="D553"/>
  <c r="C554"/>
  <c r="D554"/>
  <c r="C555"/>
  <c r="C556"/>
  <c r="C557"/>
  <c r="C558"/>
  <c r="D558"/>
  <c r="M582"/>
  <c r="E525"/>
  <c r="E527"/>
  <c r="E528"/>
  <c r="E530"/>
  <c r="E532"/>
  <c r="E538"/>
  <c r="E542"/>
  <c r="E550"/>
  <c r="AH582"/>
  <c r="C562"/>
  <c r="C563"/>
  <c r="C564"/>
  <c r="C565"/>
  <c r="C566"/>
  <c r="C567"/>
  <c r="C568"/>
  <c r="C569"/>
  <c r="C570"/>
  <c r="C571"/>
  <c r="C572"/>
  <c r="C573"/>
  <c r="C574"/>
  <c r="C575"/>
  <c r="C576"/>
  <c r="C577"/>
  <c r="C578"/>
  <c r="C579"/>
  <c r="C580"/>
  <c r="C581"/>
  <c r="BC560"/>
  <c r="H428" i="31"/>
  <c r="C196" i="46"/>
  <c r="E196"/>
  <c r="H429" i="31"/>
  <c r="C197" i="46"/>
  <c r="E197"/>
  <c r="AY197"/>
  <c r="H430" i="31"/>
  <c r="P201" i="40"/>
  <c r="E64" i="68"/>
  <c r="F64"/>
  <c r="G64"/>
  <c r="H64"/>
  <c r="I64"/>
  <c r="J64"/>
  <c r="K64"/>
  <c r="L64"/>
  <c r="M64"/>
  <c r="N64"/>
  <c r="O64"/>
  <c r="P64"/>
  <c r="Q64"/>
  <c r="R64"/>
  <c r="S64"/>
  <c r="T64"/>
  <c r="U64"/>
  <c r="V64"/>
  <c r="W64"/>
  <c r="X64"/>
  <c r="J201" i="40"/>
  <c r="P199"/>
  <c r="J199"/>
  <c r="K143" i="68"/>
  <c r="F83" i="46"/>
  <c r="O83"/>
  <c r="G83"/>
  <c r="J83" i="40"/>
  <c r="F84" i="46"/>
  <c r="G84"/>
  <c r="AK84"/>
  <c r="AI236"/>
  <c r="J84" i="40"/>
  <c r="F85" i="46"/>
  <c r="O85"/>
  <c r="G85"/>
  <c r="AL85"/>
  <c r="J85" i="40"/>
  <c r="H254" i="31"/>
  <c r="C85" i="46"/>
  <c r="E85"/>
  <c r="BU85"/>
  <c r="F86"/>
  <c r="O86"/>
  <c r="G86"/>
  <c r="J86" i="40"/>
  <c r="H255" i="31"/>
  <c r="C86" i="46"/>
  <c r="E86"/>
  <c r="F87"/>
  <c r="O87"/>
  <c r="G87"/>
  <c r="AF87"/>
  <c r="J87" i="40"/>
  <c r="H256" i="31"/>
  <c r="C87" i="46"/>
  <c r="E87"/>
  <c r="F88"/>
  <c r="O88"/>
  <c r="G88"/>
  <c r="AE88"/>
  <c r="J88" i="40"/>
  <c r="H259" i="31"/>
  <c r="C88" i="46"/>
  <c r="E88"/>
  <c r="F89"/>
  <c r="O89"/>
  <c r="G89"/>
  <c r="J89" i="40"/>
  <c r="H260" i="31"/>
  <c r="C89" i="46"/>
  <c r="E89"/>
  <c r="BU89"/>
  <c r="F90"/>
  <c r="O90"/>
  <c r="G90"/>
  <c r="J90" i="40"/>
  <c r="H261" i="31"/>
  <c r="C90" i="46"/>
  <c r="E90"/>
  <c r="BV18"/>
  <c r="BV90"/>
  <c r="F91"/>
  <c r="O91"/>
  <c r="G91"/>
  <c r="AL91"/>
  <c r="J91" i="40"/>
  <c r="H262" i="31"/>
  <c r="C91" i="46"/>
  <c r="E91"/>
  <c r="F92"/>
  <c r="O92"/>
  <c r="G92"/>
  <c r="AE92"/>
  <c r="AC242"/>
  <c r="J92" i="40"/>
  <c r="H263" i="31"/>
  <c r="C92" i="46"/>
  <c r="E92"/>
  <c r="BU92"/>
  <c r="BS242"/>
  <c r="F31" i="11"/>
  <c r="C31"/>
  <c r="F93" i="46"/>
  <c r="Q93"/>
  <c r="G93"/>
  <c r="AL93"/>
  <c r="J93" i="40"/>
  <c r="AJ93" i="46"/>
  <c r="G94"/>
  <c r="J94" i="40"/>
  <c r="H266" i="31"/>
  <c r="C94" i="46"/>
  <c r="E94"/>
  <c r="F95"/>
  <c r="O95"/>
  <c r="G95"/>
  <c r="AF95"/>
  <c r="J95" i="40"/>
  <c r="H267" i="31"/>
  <c r="C95" i="46"/>
  <c r="E95"/>
  <c r="G96"/>
  <c r="AL96"/>
  <c r="J96" i="40"/>
  <c r="H268" i="31"/>
  <c r="C96" i="46"/>
  <c r="E96"/>
  <c r="BX18"/>
  <c r="BX96"/>
  <c r="G97"/>
  <c r="AF97"/>
  <c r="J97" i="40"/>
  <c r="H269" i="31"/>
  <c r="C97" i="46"/>
  <c r="E97"/>
  <c r="F98"/>
  <c r="O98"/>
  <c r="G98"/>
  <c r="J98" i="40"/>
  <c r="AJ98" i="46"/>
  <c r="H270" i="31"/>
  <c r="C98" i="46"/>
  <c r="E98"/>
  <c r="CD18"/>
  <c r="CD98"/>
  <c r="F99"/>
  <c r="I99"/>
  <c r="G99"/>
  <c r="AL99"/>
  <c r="J99" i="40"/>
  <c r="H271" i="31"/>
  <c r="C99" i="46"/>
  <c r="E99"/>
  <c r="CE18"/>
  <c r="CE99"/>
  <c r="F100"/>
  <c r="Q100"/>
  <c r="G100"/>
  <c r="AL100"/>
  <c r="J100" i="40"/>
  <c r="H272" i="31"/>
  <c r="C100" i="46"/>
  <c r="E100"/>
  <c r="CF18"/>
  <c r="CF100"/>
  <c r="F101"/>
  <c r="J101"/>
  <c r="G101"/>
  <c r="AK101"/>
  <c r="J101" i="40"/>
  <c r="AJ101" i="46"/>
  <c r="H273" i="31"/>
  <c r="C101" i="46"/>
  <c r="E101"/>
  <c r="F102"/>
  <c r="O102"/>
  <c r="G102"/>
  <c r="J102" i="40"/>
  <c r="H274" i="31"/>
  <c r="C102" i="46"/>
  <c r="E102"/>
  <c r="CG18"/>
  <c r="CG102"/>
  <c r="F103"/>
  <c r="O103"/>
  <c r="G103"/>
  <c r="AE103"/>
  <c r="J103" i="40"/>
  <c r="H275" i="31"/>
  <c r="C103" i="46"/>
  <c r="E103"/>
  <c r="F104"/>
  <c r="O104"/>
  <c r="G104"/>
  <c r="AF104"/>
  <c r="J104" i="40"/>
  <c r="H276" i="31"/>
  <c r="C104" i="46"/>
  <c r="E104"/>
  <c r="F105"/>
  <c r="O105"/>
  <c r="G105"/>
  <c r="J105" i="40"/>
  <c r="AJ105" i="46"/>
  <c r="H277" i="31"/>
  <c r="C105" i="46"/>
  <c r="E105"/>
  <c r="BW18"/>
  <c r="BW105"/>
  <c r="F106"/>
  <c r="Q106"/>
  <c r="G106"/>
  <c r="AF106"/>
  <c r="J106" i="40"/>
  <c r="H278" i="31"/>
  <c r="C106" i="46"/>
  <c r="E106"/>
  <c r="CG106"/>
  <c r="F107"/>
  <c r="I107"/>
  <c r="G107"/>
  <c r="AL107"/>
  <c r="J107" i="40"/>
  <c r="H279" i="31"/>
  <c r="C107" i="46"/>
  <c r="E107"/>
  <c r="BT18"/>
  <c r="BT107"/>
  <c r="F108"/>
  <c r="G108"/>
  <c r="AF108"/>
  <c r="J108" i="40"/>
  <c r="H280" i="31"/>
  <c r="C108" i="46"/>
  <c r="E108"/>
  <c r="CD108"/>
  <c r="F109"/>
  <c r="J109"/>
  <c r="G109"/>
  <c r="AK109"/>
  <c r="J109" i="40"/>
  <c r="AJ109" i="46"/>
  <c r="H281" i="31"/>
  <c r="C109" i="46"/>
  <c r="E109"/>
  <c r="F110"/>
  <c r="O110"/>
  <c r="G110"/>
  <c r="AD110"/>
  <c r="J110" i="40"/>
  <c r="H285" i="31"/>
  <c r="C110" i="46"/>
  <c r="E110"/>
  <c r="CG110"/>
  <c r="F111"/>
  <c r="O111"/>
  <c r="G111"/>
  <c r="AE111"/>
  <c r="J111" i="40"/>
  <c r="H286" i="31"/>
  <c r="C111" i="46"/>
  <c r="E111"/>
  <c r="F112"/>
  <c r="O112"/>
  <c r="G112"/>
  <c r="J112" i="40"/>
  <c r="H287" i="31"/>
  <c r="C112" i="46"/>
  <c r="E112"/>
  <c r="F113"/>
  <c r="O113"/>
  <c r="G113"/>
  <c r="AL113"/>
  <c r="J113" i="40"/>
  <c r="AJ113" i="46"/>
  <c r="H288" i="31"/>
  <c r="C113" i="46"/>
  <c r="E113"/>
  <c r="BX113"/>
  <c r="F114"/>
  <c r="I114"/>
  <c r="G114"/>
  <c r="AF114"/>
  <c r="J114" i="40"/>
  <c r="H289" i="31"/>
  <c r="C114" i="46"/>
  <c r="E114"/>
  <c r="CD114"/>
  <c r="CA18"/>
  <c r="CA123"/>
  <c r="BF160"/>
  <c r="P166"/>
  <c r="AK166"/>
  <c r="P167"/>
  <c r="AK167"/>
  <c r="P168"/>
  <c r="AK168"/>
  <c r="P169"/>
  <c r="AK169"/>
  <c r="P170"/>
  <c r="AK170"/>
  <c r="P171"/>
  <c r="P172"/>
  <c r="AK172"/>
  <c r="P173"/>
  <c r="P174"/>
  <c r="AK174"/>
  <c r="P175"/>
  <c r="P176"/>
  <c r="AK176"/>
  <c r="P177"/>
  <c r="P178"/>
  <c r="AK178"/>
  <c r="P179"/>
  <c r="AK179"/>
  <c r="P180"/>
  <c r="AK180"/>
  <c r="P181"/>
  <c r="AK181"/>
  <c r="P182"/>
  <c r="AK182"/>
  <c r="P183"/>
  <c r="AK183"/>
  <c r="P184"/>
  <c r="AK184"/>
  <c r="P185"/>
  <c r="AK185"/>
  <c r="P186"/>
  <c r="AK186"/>
  <c r="P187"/>
  <c r="AK187"/>
  <c r="P188"/>
  <c r="AK188"/>
  <c r="P189"/>
  <c r="AK189"/>
  <c r="P190"/>
  <c r="AK190"/>
  <c r="N364" i="64"/>
  <c r="AI364"/>
  <c r="BD17"/>
  <c r="BD341"/>
  <c r="N436"/>
  <c r="AI436"/>
  <c r="BD414"/>
  <c r="N509"/>
  <c r="AI509"/>
  <c r="BD487"/>
  <c r="N582"/>
  <c r="AI582"/>
  <c r="BD560"/>
  <c r="L143" i="68"/>
  <c r="AK93" i="46"/>
  <c r="BG123"/>
  <c r="CB123"/>
  <c r="BG141"/>
  <c r="CB143"/>
  <c r="CB150"/>
  <c r="CB159"/>
  <c r="CB160"/>
  <c r="CB161"/>
  <c r="CB162"/>
  <c r="CB163"/>
  <c r="CB164"/>
  <c r="Q166"/>
  <c r="AL166"/>
  <c r="Q167"/>
  <c r="AL167"/>
  <c r="Q168"/>
  <c r="AL168"/>
  <c r="Q169"/>
  <c r="AL169"/>
  <c r="Q170"/>
  <c r="AL170"/>
  <c r="Q171"/>
  <c r="AL171"/>
  <c r="Q172"/>
  <c r="AL172"/>
  <c r="Q173"/>
  <c r="AL173"/>
  <c r="Q174"/>
  <c r="AL174"/>
  <c r="Q175"/>
  <c r="AL175"/>
  <c r="Q176"/>
  <c r="AL176"/>
  <c r="Q177"/>
  <c r="AL177"/>
  <c r="Q178"/>
  <c r="AL178"/>
  <c r="Q179"/>
  <c r="AL179"/>
  <c r="Q180"/>
  <c r="AL180"/>
  <c r="Q181"/>
  <c r="AL181"/>
  <c r="Q182"/>
  <c r="AL182"/>
  <c r="Q183"/>
  <c r="AL183"/>
  <c r="Q184"/>
  <c r="AL184"/>
  <c r="Q185"/>
  <c r="AL185"/>
  <c r="Q186"/>
  <c r="AL186"/>
  <c r="Q187"/>
  <c r="AL187"/>
  <c r="Q188"/>
  <c r="AL188"/>
  <c r="Q189"/>
  <c r="AL189"/>
  <c r="Q190"/>
  <c r="AL190"/>
  <c r="O364" i="64"/>
  <c r="AJ364"/>
  <c r="BE17"/>
  <c r="BE341"/>
  <c r="O436"/>
  <c r="AJ436"/>
  <c r="BE414"/>
  <c r="O509"/>
  <c r="AJ509"/>
  <c r="BE487"/>
  <c r="O582"/>
  <c r="AJ538"/>
  <c r="AJ550"/>
  <c r="AJ582"/>
  <c r="BE560"/>
  <c r="M143" i="68"/>
  <c r="L79" i="36"/>
  <c r="BV143" i="46"/>
  <c r="BV151"/>
  <c r="BA162"/>
  <c r="K166"/>
  <c r="AF166"/>
  <c r="K167"/>
  <c r="AF167"/>
  <c r="K168"/>
  <c r="AF168"/>
  <c r="K169"/>
  <c r="AF169"/>
  <c r="K170"/>
  <c r="AF170"/>
  <c r="K171"/>
  <c r="AF171"/>
  <c r="K172"/>
  <c r="AF172"/>
  <c r="K173"/>
  <c r="AF173"/>
  <c r="K174"/>
  <c r="AF174"/>
  <c r="K175"/>
  <c r="AF175"/>
  <c r="K176"/>
  <c r="AF176"/>
  <c r="K177"/>
  <c r="AF177"/>
  <c r="K178"/>
  <c r="AF178"/>
  <c r="K179"/>
  <c r="AF179"/>
  <c r="K180"/>
  <c r="AF180"/>
  <c r="K181"/>
  <c r="AF181"/>
  <c r="K182"/>
  <c r="AF182"/>
  <c r="K183"/>
  <c r="AF183"/>
  <c r="K184"/>
  <c r="AF184"/>
  <c r="BA184"/>
  <c r="K185"/>
  <c r="AF185"/>
  <c r="K186"/>
  <c r="AF186"/>
  <c r="K187"/>
  <c r="AF187"/>
  <c r="K188"/>
  <c r="AF188"/>
  <c r="K189"/>
  <c r="AF189"/>
  <c r="K190"/>
  <c r="AF190"/>
  <c r="AF200"/>
  <c r="I364" i="64"/>
  <c r="AD364"/>
  <c r="AY17"/>
  <c r="AY341"/>
  <c r="I436"/>
  <c r="AD436"/>
  <c r="AY414"/>
  <c r="I509"/>
  <c r="AD509"/>
  <c r="AY487"/>
  <c r="I582"/>
  <c r="AD582"/>
  <c r="AY560"/>
  <c r="G143" i="68"/>
  <c r="F94" i="46"/>
  <c r="I94"/>
  <c r="F96"/>
  <c r="K96"/>
  <c r="F97"/>
  <c r="K97"/>
  <c r="AZ123"/>
  <c r="BU123"/>
  <c r="AZ141"/>
  <c r="BU143"/>
  <c r="AZ151"/>
  <c r="AZ159"/>
  <c r="AZ161"/>
  <c r="AZ163"/>
  <c r="AZ165"/>
  <c r="J166"/>
  <c r="AE166"/>
  <c r="J167"/>
  <c r="AE167"/>
  <c r="J168"/>
  <c r="AE168"/>
  <c r="J169"/>
  <c r="AE169"/>
  <c r="J170"/>
  <c r="AE170"/>
  <c r="J171"/>
  <c r="AE171"/>
  <c r="J172"/>
  <c r="AE172"/>
  <c r="J173"/>
  <c r="AE173"/>
  <c r="J174"/>
  <c r="AE174"/>
  <c r="J175"/>
  <c r="AE175"/>
  <c r="J176"/>
  <c r="AE176"/>
  <c r="J177"/>
  <c r="AE177"/>
  <c r="J178"/>
  <c r="AE178"/>
  <c r="J179"/>
  <c r="AE179"/>
  <c r="J180"/>
  <c r="AE180"/>
  <c r="J181"/>
  <c r="AE181"/>
  <c r="J182"/>
  <c r="AE182"/>
  <c r="J183"/>
  <c r="AE183"/>
  <c r="J184"/>
  <c r="AE184"/>
  <c r="J185"/>
  <c r="AE185"/>
  <c r="J186"/>
  <c r="AE186"/>
  <c r="J187"/>
  <c r="AE187"/>
  <c r="J188"/>
  <c r="AE188"/>
  <c r="J189"/>
  <c r="AE189"/>
  <c r="J190"/>
  <c r="AE190"/>
  <c r="AE202"/>
  <c r="H364" i="64"/>
  <c r="AC364"/>
  <c r="AX17"/>
  <c r="AX341"/>
  <c r="H436"/>
  <c r="AC436"/>
  <c r="AX414"/>
  <c r="H509"/>
  <c r="AC509"/>
  <c r="AX487"/>
  <c r="H582"/>
  <c r="AC582"/>
  <c r="AX560"/>
  <c r="F143" i="68"/>
  <c r="J84" i="46"/>
  <c r="BU86"/>
  <c r="AE87"/>
  <c r="AE91"/>
  <c r="E79" i="36"/>
  <c r="J98" i="46"/>
  <c r="AY123"/>
  <c r="BT123"/>
  <c r="AY127"/>
  <c r="AY141"/>
  <c r="BT148"/>
  <c r="BT160"/>
  <c r="BT162"/>
  <c r="BT164"/>
  <c r="I166"/>
  <c r="AD166"/>
  <c r="I167"/>
  <c r="AD167"/>
  <c r="I168"/>
  <c r="AD168"/>
  <c r="I169"/>
  <c r="AD169"/>
  <c r="I170"/>
  <c r="AD170"/>
  <c r="I171"/>
  <c r="AD171"/>
  <c r="I172"/>
  <c r="AD172"/>
  <c r="I173"/>
  <c r="AD173"/>
  <c r="I174"/>
  <c r="AD174"/>
  <c r="I175"/>
  <c r="AD175"/>
  <c r="I176"/>
  <c r="AD176"/>
  <c r="I177"/>
  <c r="AD177"/>
  <c r="I178"/>
  <c r="AD178"/>
  <c r="AY178"/>
  <c r="I179"/>
  <c r="AD179"/>
  <c r="I180"/>
  <c r="AD180"/>
  <c r="I181"/>
  <c r="AD181"/>
  <c r="I182"/>
  <c r="AD182"/>
  <c r="AY182"/>
  <c r="I183"/>
  <c r="AD183"/>
  <c r="I184"/>
  <c r="AD184"/>
  <c r="AY184"/>
  <c r="I185"/>
  <c r="AD185"/>
  <c r="I186"/>
  <c r="AD186"/>
  <c r="AY186"/>
  <c r="I187"/>
  <c r="AD187"/>
  <c r="I188"/>
  <c r="AD188"/>
  <c r="I189"/>
  <c r="AD189"/>
  <c r="I190"/>
  <c r="AD190"/>
  <c r="AD200"/>
  <c r="AD203"/>
  <c r="AD205"/>
  <c r="G364" i="64"/>
  <c r="AB364"/>
  <c r="AW17"/>
  <c r="AW341"/>
  <c r="G436"/>
  <c r="AB436"/>
  <c r="AW414"/>
  <c r="G509"/>
  <c r="AB509"/>
  <c r="AW487"/>
  <c r="G582"/>
  <c r="AB582"/>
  <c r="AW560"/>
  <c r="E143" i="68"/>
  <c r="AD83" i="46"/>
  <c r="AD85"/>
  <c r="AD86"/>
  <c r="BT88"/>
  <c r="AD89"/>
  <c r="AD90"/>
  <c r="D79" i="36"/>
  <c r="I93" i="46"/>
  <c r="AD102"/>
  <c r="I106"/>
  <c r="AD111"/>
  <c r="F60"/>
  <c r="G60"/>
  <c r="J60" i="40"/>
  <c r="D60" i="46"/>
  <c r="F61"/>
  <c r="G61"/>
  <c r="J61" i="40"/>
  <c r="D61" i="46"/>
  <c r="F62"/>
  <c r="Q62"/>
  <c r="G62"/>
  <c r="J62" i="40"/>
  <c r="D62" i="46"/>
  <c r="F63"/>
  <c r="Q63"/>
  <c r="G63"/>
  <c r="J63" i="40"/>
  <c r="D63" i="46"/>
  <c r="F64"/>
  <c r="Q64"/>
  <c r="G64"/>
  <c r="J64" i="40"/>
  <c r="D64" i="46"/>
  <c r="F65"/>
  <c r="P65"/>
  <c r="G65"/>
  <c r="AE65"/>
  <c r="J65" i="40"/>
  <c r="D65" i="46"/>
  <c r="F66"/>
  <c r="Q66"/>
  <c r="G66"/>
  <c r="AD66"/>
  <c r="J66" i="40"/>
  <c r="AL66" i="46"/>
  <c r="D66"/>
  <c r="F67"/>
  <c r="Q67"/>
  <c r="G67"/>
  <c r="J67" i="40"/>
  <c r="D67" i="46"/>
  <c r="F68"/>
  <c r="Q68"/>
  <c r="G68"/>
  <c r="J68" i="40"/>
  <c r="D68" i="46"/>
  <c r="F69"/>
  <c r="P69"/>
  <c r="G69"/>
  <c r="J69" i="40"/>
  <c r="D69" i="46"/>
  <c r="F70"/>
  <c r="Q70"/>
  <c r="G70"/>
  <c r="J70" i="40"/>
  <c r="D70" i="46"/>
  <c r="F71"/>
  <c r="Q71"/>
  <c r="G71"/>
  <c r="J71" i="40"/>
  <c r="D71" i="46"/>
  <c r="F72"/>
  <c r="Q72"/>
  <c r="G72"/>
  <c r="J72" i="40"/>
  <c r="D72" i="46"/>
  <c r="F73"/>
  <c r="Q73"/>
  <c r="G73"/>
  <c r="AE73"/>
  <c r="J73" i="40"/>
  <c r="D73" i="46"/>
  <c r="F74"/>
  <c r="Q74"/>
  <c r="G74"/>
  <c r="J74" i="40"/>
  <c r="AL74" i="46"/>
  <c r="D74"/>
  <c r="F75"/>
  <c r="Q75"/>
  <c r="G75"/>
  <c r="J75" i="40"/>
  <c r="D75" i="46"/>
  <c r="F76"/>
  <c r="G76"/>
  <c r="J76" i="40"/>
  <c r="D76" i="46"/>
  <c r="F77"/>
  <c r="J77"/>
  <c r="G77"/>
  <c r="J77" i="40"/>
  <c r="D77" i="46"/>
  <c r="F79"/>
  <c r="Q79"/>
  <c r="G79"/>
  <c r="J79" i="40"/>
  <c r="H157" i="31"/>
  <c r="C79" i="46"/>
  <c r="D79"/>
  <c r="E79"/>
  <c r="F80"/>
  <c r="Q80"/>
  <c r="G80"/>
  <c r="J80" i="40"/>
  <c r="H158" i="31"/>
  <c r="C80" i="46"/>
  <c r="D80"/>
  <c r="E80"/>
  <c r="C60" i="64"/>
  <c r="C61"/>
  <c r="C62"/>
  <c r="C63"/>
  <c r="C64"/>
  <c r="C65"/>
  <c r="C66"/>
  <c r="C67"/>
  <c r="C68"/>
  <c r="C69"/>
  <c r="C70"/>
  <c r="C71"/>
  <c r="C72"/>
  <c r="C73"/>
  <c r="C74"/>
  <c r="C75"/>
  <c r="C76"/>
  <c r="C77"/>
  <c r="C78"/>
  <c r="C79"/>
  <c r="C130"/>
  <c r="C131"/>
  <c r="C132"/>
  <c r="C133"/>
  <c r="C134"/>
  <c r="C135"/>
  <c r="C136"/>
  <c r="C137"/>
  <c r="C138"/>
  <c r="C139"/>
  <c r="C140"/>
  <c r="C141"/>
  <c r="C142"/>
  <c r="C143"/>
  <c r="C144"/>
  <c r="C145"/>
  <c r="C146"/>
  <c r="C147"/>
  <c r="C148"/>
  <c r="C149"/>
  <c r="I79" i="63"/>
  <c r="C218" i="64"/>
  <c r="I80" i="63"/>
  <c r="C219" i="64"/>
  <c r="C270"/>
  <c r="C271"/>
  <c r="C272"/>
  <c r="C273"/>
  <c r="C274"/>
  <c r="C275"/>
  <c r="C276"/>
  <c r="C277"/>
  <c r="C278"/>
  <c r="C279"/>
  <c r="C280"/>
  <c r="C281"/>
  <c r="C282"/>
  <c r="C283"/>
  <c r="C284"/>
  <c r="C285"/>
  <c r="C286"/>
  <c r="C287"/>
  <c r="C288"/>
  <c r="C289"/>
  <c r="AD74" i="46"/>
  <c r="G42"/>
  <c r="AL42"/>
  <c r="L145" i="47"/>
  <c r="AJ290" i="64"/>
  <c r="Q191" i="46"/>
  <c r="J191" i="40"/>
  <c r="AL191" i="46"/>
  <c r="H422" i="31"/>
  <c r="K197" i="47"/>
  <c r="K157"/>
  <c r="AI290" i="64"/>
  <c r="P191" i="46"/>
  <c r="J197" i="47"/>
  <c r="AH290" i="64"/>
  <c r="O191" i="46"/>
  <c r="AJ191"/>
  <c r="F197" i="47"/>
  <c r="AD290" i="64"/>
  <c r="K191" i="46"/>
  <c r="E197" i="47"/>
  <c r="AC290" i="64"/>
  <c r="J191" i="46"/>
  <c r="AE191"/>
  <c r="D197" i="47"/>
  <c r="AB290" i="64"/>
  <c r="I191" i="46"/>
  <c r="BW85"/>
  <c r="BC18"/>
  <c r="BX85"/>
  <c r="AI84"/>
  <c r="BD18"/>
  <c r="BY18"/>
  <c r="BY89"/>
  <c r="BH18"/>
  <c r="CC18"/>
  <c r="CC86"/>
  <c r="BI18"/>
  <c r="CD86"/>
  <c r="BJ18"/>
  <c r="CE85"/>
  <c r="BK18"/>
  <c r="CF86"/>
  <c r="BL18"/>
  <c r="BM18"/>
  <c r="CH18"/>
  <c r="AS84"/>
  <c r="BN18"/>
  <c r="CI18"/>
  <c r="BO18"/>
  <c r="CJ18"/>
  <c r="BP18"/>
  <c r="CK18"/>
  <c r="BQ18"/>
  <c r="CL18"/>
  <c r="BR18"/>
  <c r="CM18"/>
  <c r="AG85"/>
  <c r="AG86"/>
  <c r="AG87"/>
  <c r="AG88"/>
  <c r="AG89"/>
  <c r="AG90"/>
  <c r="G79" i="36"/>
  <c r="AG94" i="46"/>
  <c r="AG95"/>
  <c r="AG97"/>
  <c r="L99"/>
  <c r="L100"/>
  <c r="L101"/>
  <c r="AG106"/>
  <c r="AG110"/>
  <c r="AG112"/>
  <c r="L114"/>
  <c r="M88"/>
  <c r="BX88"/>
  <c r="M89"/>
  <c r="AH89"/>
  <c r="M90"/>
  <c r="AH90"/>
  <c r="M91"/>
  <c r="AH91"/>
  <c r="M92"/>
  <c r="AH92"/>
  <c r="H79" i="36"/>
  <c r="M93" i="46"/>
  <c r="AH93"/>
  <c r="AH94"/>
  <c r="M95"/>
  <c r="AH95"/>
  <c r="AH96"/>
  <c r="AH97"/>
  <c r="M99"/>
  <c r="BX103"/>
  <c r="AH104"/>
  <c r="AH105"/>
  <c r="M106"/>
  <c r="M107"/>
  <c r="BX111"/>
  <c r="AH112"/>
  <c r="AH113"/>
  <c r="M114"/>
  <c r="N85"/>
  <c r="BY86"/>
  <c r="AI87"/>
  <c r="AI88"/>
  <c r="AI89"/>
  <c r="AI90"/>
  <c r="AI91"/>
  <c r="I79" i="36"/>
  <c r="N93" i="46"/>
  <c r="AI94"/>
  <c r="AI95"/>
  <c r="AI97"/>
  <c r="N99"/>
  <c r="N100"/>
  <c r="N101"/>
  <c r="BY101"/>
  <c r="AI102"/>
  <c r="AI103"/>
  <c r="AI104"/>
  <c r="AI105"/>
  <c r="N106"/>
  <c r="N107"/>
  <c r="N108"/>
  <c r="N109"/>
  <c r="BY109"/>
  <c r="AI110"/>
  <c r="AI111"/>
  <c r="AI112"/>
  <c r="AI113"/>
  <c r="N114"/>
  <c r="R87"/>
  <c r="CC89"/>
  <c r="AM90"/>
  <c r="AM91"/>
  <c r="AM92"/>
  <c r="M79" i="36"/>
  <c r="R93" i="46"/>
  <c r="AM94"/>
  <c r="AM95"/>
  <c r="AM97"/>
  <c r="R99"/>
  <c r="R103"/>
  <c r="CC103"/>
  <c r="R104"/>
  <c r="AM104"/>
  <c r="R105"/>
  <c r="AM105"/>
  <c r="CC105"/>
  <c r="R106"/>
  <c r="AM106"/>
  <c r="R107"/>
  <c r="AM107"/>
  <c r="CC111"/>
  <c r="AM112"/>
  <c r="AM113"/>
  <c r="R114"/>
  <c r="CD85"/>
  <c r="AN86"/>
  <c r="AN87"/>
  <c r="CD89"/>
  <c r="AN90"/>
  <c r="AN91"/>
  <c r="N79" i="36"/>
  <c r="BI92" i="46"/>
  <c r="S93"/>
  <c r="AN94"/>
  <c r="CD100"/>
  <c r="S101"/>
  <c r="AN101"/>
  <c r="CD102"/>
  <c r="AN103"/>
  <c r="AN104"/>
  <c r="S106"/>
  <c r="S109"/>
  <c r="CD110"/>
  <c r="AN111"/>
  <c r="AN112"/>
  <c r="S114"/>
  <c r="AO85"/>
  <c r="AO86"/>
  <c r="CE88"/>
  <c r="AO89"/>
  <c r="AO90"/>
  <c r="O79" i="36"/>
  <c r="BJ92" i="46"/>
  <c r="CE95"/>
  <c r="CE97"/>
  <c r="AO98"/>
  <c r="T100"/>
  <c r="T101"/>
  <c r="CE101"/>
  <c r="AO102"/>
  <c r="AO103"/>
  <c r="AO106"/>
  <c r="T108"/>
  <c r="T109"/>
  <c r="CE109"/>
  <c r="AO110"/>
  <c r="AO111"/>
  <c r="CE113"/>
  <c r="AP85"/>
  <c r="CF87"/>
  <c r="AP88"/>
  <c r="AP89"/>
  <c r="CF91"/>
  <c r="AP92"/>
  <c r="P79" i="36"/>
  <c r="CF92" i="46"/>
  <c r="CF94"/>
  <c r="AP95"/>
  <c r="AP97"/>
  <c r="CF99"/>
  <c r="U100"/>
  <c r="AP100"/>
  <c r="CF102"/>
  <c r="AP103"/>
  <c r="CF104"/>
  <c r="AP105"/>
  <c r="U106"/>
  <c r="CF107"/>
  <c r="U108"/>
  <c r="AP108"/>
  <c r="CF110"/>
  <c r="AP111"/>
  <c r="CF112"/>
  <c r="AP113"/>
  <c r="U114"/>
  <c r="AQ85"/>
  <c r="CG86"/>
  <c r="AQ87"/>
  <c r="CG88"/>
  <c r="AQ89"/>
  <c r="CG90"/>
  <c r="AQ91"/>
  <c r="Q79" i="36"/>
  <c r="BL92" i="46"/>
  <c r="V93"/>
  <c r="AQ94"/>
  <c r="CG95"/>
  <c r="CG97"/>
  <c r="AQ98"/>
  <c r="V99"/>
  <c r="CG100"/>
  <c r="V101"/>
  <c r="AQ101"/>
  <c r="CG101"/>
  <c r="V102"/>
  <c r="AQ102"/>
  <c r="V103"/>
  <c r="CG103"/>
  <c r="V104"/>
  <c r="AQ104"/>
  <c r="V105"/>
  <c r="V107"/>
  <c r="CG108"/>
  <c r="V109"/>
  <c r="AQ109"/>
  <c r="CG109"/>
  <c r="V110"/>
  <c r="AQ110"/>
  <c r="V111"/>
  <c r="CG111"/>
  <c r="V112"/>
  <c r="AQ112"/>
  <c r="V113"/>
  <c r="CH85"/>
  <c r="AR86"/>
  <c r="CH87"/>
  <c r="AR88"/>
  <c r="CH89"/>
  <c r="AR90"/>
  <c r="CH91"/>
  <c r="AR92"/>
  <c r="R79" i="36"/>
  <c r="CH92" i="46"/>
  <c r="CH94"/>
  <c r="AR95"/>
  <c r="AR97"/>
  <c r="W100"/>
  <c r="CH102"/>
  <c r="AR103"/>
  <c r="CH104"/>
  <c r="AR105"/>
  <c r="W106"/>
  <c r="W108"/>
  <c r="CH110"/>
  <c r="AR111"/>
  <c r="CH111"/>
  <c r="AR112"/>
  <c r="CH112"/>
  <c r="AR113"/>
  <c r="W114"/>
  <c r="AS85"/>
  <c r="CI85"/>
  <c r="X86"/>
  <c r="AS86"/>
  <c r="CI86"/>
  <c r="AS87"/>
  <c r="CI87"/>
  <c r="AS88"/>
  <c r="CI88"/>
  <c r="AS89"/>
  <c r="CI89"/>
  <c r="AS90"/>
  <c r="CI90"/>
  <c r="AS91"/>
  <c r="CI91"/>
  <c r="AS92"/>
  <c r="S79" i="36"/>
  <c r="BN92" i="46"/>
  <c r="CI92"/>
  <c r="X93"/>
  <c r="AS94"/>
  <c r="CI94"/>
  <c r="X95"/>
  <c r="AS95"/>
  <c r="CI95"/>
  <c r="AS97"/>
  <c r="CI97"/>
  <c r="AS98"/>
  <c r="X99"/>
  <c r="X100"/>
  <c r="X101"/>
  <c r="CI101"/>
  <c r="AS102"/>
  <c r="CI102"/>
  <c r="AS103"/>
  <c r="CI103"/>
  <c r="AS104"/>
  <c r="CI104"/>
  <c r="X105"/>
  <c r="AS105"/>
  <c r="CI105"/>
  <c r="X106"/>
  <c r="AS106"/>
  <c r="X107"/>
  <c r="CI107"/>
  <c r="X108"/>
  <c r="AS108"/>
  <c r="X109"/>
  <c r="CI109"/>
  <c r="AS110"/>
  <c r="CI110"/>
  <c r="AS111"/>
  <c r="CI111"/>
  <c r="AS112"/>
  <c r="CI112"/>
  <c r="AS113"/>
  <c r="X114"/>
  <c r="AT85"/>
  <c r="CJ85"/>
  <c r="Y86"/>
  <c r="AT86"/>
  <c r="CJ86"/>
  <c r="AT87"/>
  <c r="CJ87"/>
  <c r="AT88"/>
  <c r="CJ88"/>
  <c r="AT89"/>
  <c r="CJ89"/>
  <c r="Y90"/>
  <c r="AT90"/>
  <c r="CJ90"/>
  <c r="AT91"/>
  <c r="CJ91"/>
  <c r="AT92"/>
  <c r="T79" i="36"/>
  <c r="BO92" i="46"/>
  <c r="CJ92"/>
  <c r="Y93"/>
  <c r="AT94"/>
  <c r="CJ94"/>
  <c r="Y95"/>
  <c r="AT95"/>
  <c r="CJ95"/>
  <c r="AT97"/>
  <c r="CJ97"/>
  <c r="AT98"/>
  <c r="Y99"/>
  <c r="CJ99"/>
  <c r="Y100"/>
  <c r="AT100"/>
  <c r="Y101"/>
  <c r="CJ101"/>
  <c r="AT102"/>
  <c r="CJ102"/>
  <c r="AT103"/>
  <c r="CJ103"/>
  <c r="AT104"/>
  <c r="CJ104"/>
  <c r="Y105"/>
  <c r="AT105"/>
  <c r="CJ105"/>
  <c r="Y106"/>
  <c r="AT106"/>
  <c r="Y107"/>
  <c r="CJ107"/>
  <c r="Y108"/>
  <c r="AT108"/>
  <c r="Y109"/>
  <c r="CJ109"/>
  <c r="AT110"/>
  <c r="CJ110"/>
  <c r="AT111"/>
  <c r="CJ111"/>
  <c r="AT112"/>
  <c r="CJ112"/>
  <c r="Y113"/>
  <c r="AT113"/>
  <c r="CJ113"/>
  <c r="Y114"/>
  <c r="AT114"/>
  <c r="AU85"/>
  <c r="CK85"/>
  <c r="AU86"/>
  <c r="CK86"/>
  <c r="Z87"/>
  <c r="AU87"/>
  <c r="CK87"/>
  <c r="AU88"/>
  <c r="CK88"/>
  <c r="AU89"/>
  <c r="CK89"/>
  <c r="AU90"/>
  <c r="CK90"/>
  <c r="Z91"/>
  <c r="AU91"/>
  <c r="CK91"/>
  <c r="AU92"/>
  <c r="U79" i="36"/>
  <c r="BP92" i="46"/>
  <c r="CK92"/>
  <c r="Z93"/>
  <c r="AU94"/>
  <c r="CK94"/>
  <c r="AU95"/>
  <c r="CK95"/>
  <c r="AU96"/>
  <c r="AU97"/>
  <c r="CK97"/>
  <c r="AU98"/>
  <c r="Z99"/>
  <c r="Z100"/>
  <c r="Z101"/>
  <c r="CK101"/>
  <c r="AU102"/>
  <c r="CK102"/>
  <c r="AU103"/>
  <c r="CK103"/>
  <c r="Z104"/>
  <c r="AU104"/>
  <c r="CK104"/>
  <c r="AU105"/>
  <c r="Z106"/>
  <c r="Z107"/>
  <c r="Z108"/>
  <c r="Z109"/>
  <c r="CK109"/>
  <c r="AU110"/>
  <c r="CK110"/>
  <c r="AU111"/>
  <c r="CK111"/>
  <c r="Z112"/>
  <c r="AU112"/>
  <c r="CK112"/>
  <c r="AU113"/>
  <c r="Z114"/>
  <c r="AA85"/>
  <c r="AV85"/>
  <c r="CL85"/>
  <c r="AV86"/>
  <c r="CL86"/>
  <c r="AA87"/>
  <c r="AV87"/>
  <c r="CL87"/>
  <c r="AV88"/>
  <c r="CL88"/>
  <c r="AA89"/>
  <c r="AV89"/>
  <c r="CL89"/>
  <c r="AV90"/>
  <c r="CL90"/>
  <c r="AA91"/>
  <c r="AV91"/>
  <c r="CL91"/>
  <c r="AV92"/>
  <c r="V79" i="36"/>
  <c r="BQ92" i="46"/>
  <c r="CL92"/>
  <c r="AA93"/>
  <c r="AV93"/>
  <c r="AV94"/>
  <c r="CL94"/>
  <c r="AV95"/>
  <c r="CL95"/>
  <c r="AV96"/>
  <c r="AV97"/>
  <c r="CL97"/>
  <c r="AA98"/>
  <c r="AV98"/>
  <c r="CL98"/>
  <c r="AA99"/>
  <c r="AV99"/>
  <c r="AA100"/>
  <c r="CL100"/>
  <c r="AA101"/>
  <c r="AV101"/>
  <c r="CL101"/>
  <c r="AA102"/>
  <c r="AV102"/>
  <c r="CL102"/>
  <c r="AV103"/>
  <c r="CL103"/>
  <c r="AA104"/>
  <c r="AV104"/>
  <c r="CL104"/>
  <c r="AV105"/>
  <c r="AA106"/>
  <c r="CL106"/>
  <c r="AA107"/>
  <c r="AV107"/>
  <c r="AA108"/>
  <c r="CL108"/>
  <c r="AA109"/>
  <c r="AV109"/>
  <c r="CL109"/>
  <c r="AA110"/>
  <c r="AV110"/>
  <c r="CL110"/>
  <c r="AV111"/>
  <c r="CL111"/>
  <c r="AA112"/>
  <c r="AV112"/>
  <c r="CL112"/>
  <c r="AV113"/>
  <c r="AA114"/>
  <c r="CL114"/>
  <c r="AW85"/>
  <c r="CM85"/>
  <c r="AB86"/>
  <c r="AW86"/>
  <c r="CM86"/>
  <c r="AW87"/>
  <c r="CM87"/>
  <c r="AB88"/>
  <c r="AW88"/>
  <c r="CM88"/>
  <c r="AW89"/>
  <c r="CM89"/>
  <c r="AB90"/>
  <c r="AW90"/>
  <c r="CM90"/>
  <c r="AW91"/>
  <c r="CM91"/>
  <c r="AB92"/>
  <c r="AW92"/>
  <c r="W79" i="36"/>
  <c r="BR92" i="46"/>
  <c r="CM92"/>
  <c r="AB93"/>
  <c r="AW94"/>
  <c r="CM94"/>
  <c r="AB95"/>
  <c r="AW95"/>
  <c r="CM95"/>
  <c r="CM96"/>
  <c r="AW97"/>
  <c r="CM97"/>
  <c r="AW98"/>
  <c r="AB99"/>
  <c r="CM99"/>
  <c r="AB100"/>
  <c r="AW100"/>
  <c r="AB101"/>
  <c r="CM101"/>
  <c r="AW102"/>
  <c r="CM102"/>
  <c r="AB103"/>
  <c r="AW103"/>
  <c r="CM103"/>
  <c r="AW104"/>
  <c r="CM104"/>
  <c r="AB105"/>
  <c r="AW105"/>
  <c r="CM105"/>
  <c r="AB106"/>
  <c r="AW106"/>
  <c r="AB107"/>
  <c r="CM107"/>
  <c r="AB108"/>
  <c r="AW108"/>
  <c r="AB109"/>
  <c r="CM109"/>
  <c r="AW110"/>
  <c r="CM110"/>
  <c r="AB111"/>
  <c r="AW111"/>
  <c r="CM111"/>
  <c r="AW112"/>
  <c r="CM112"/>
  <c r="AB113"/>
  <c r="AW113"/>
  <c r="CM113"/>
  <c r="AB114"/>
  <c r="AW114"/>
  <c r="BB123"/>
  <c r="BW123"/>
  <c r="BB124"/>
  <c r="BW124"/>
  <c r="BB126"/>
  <c r="BW126"/>
  <c r="BB127"/>
  <c r="BW127"/>
  <c r="BB129"/>
  <c r="BW129"/>
  <c r="BB130"/>
  <c r="BW130"/>
  <c r="BB131"/>
  <c r="BW131"/>
  <c r="BB132"/>
  <c r="BW132"/>
  <c r="BB134"/>
  <c r="BW134"/>
  <c r="BB135"/>
  <c r="BW135"/>
  <c r="BB136"/>
  <c r="BW136"/>
  <c r="BB141"/>
  <c r="BW141"/>
  <c r="BB142"/>
  <c r="BW142"/>
  <c r="BB143"/>
  <c r="BW143"/>
  <c r="BB144"/>
  <c r="BB145"/>
  <c r="BW145"/>
  <c r="BB146"/>
  <c r="BW146"/>
  <c r="BB147"/>
  <c r="BW147"/>
  <c r="BB148"/>
  <c r="BW148"/>
  <c r="BB149"/>
  <c r="BW149"/>
  <c r="BB150"/>
  <c r="BW150"/>
  <c r="BB151"/>
  <c r="BW151"/>
  <c r="BB152"/>
  <c r="BW152"/>
  <c r="BB153"/>
  <c r="BW153"/>
  <c r="BB154"/>
  <c r="BW154"/>
  <c r="BB155"/>
  <c r="BW155"/>
  <c r="BB138"/>
  <c r="BW138"/>
  <c r="BB139"/>
  <c r="BW139"/>
  <c r="BB140"/>
  <c r="BW140"/>
  <c r="BB157"/>
  <c r="BW157"/>
  <c r="BB158"/>
  <c r="BW158"/>
  <c r="BB159"/>
  <c r="BW159"/>
  <c r="BB160"/>
  <c r="BW160"/>
  <c r="BB161"/>
  <c r="BW161"/>
  <c r="BB162"/>
  <c r="BW162"/>
  <c r="BB163"/>
  <c r="BW163"/>
  <c r="BB164"/>
  <c r="BW164"/>
  <c r="BB165"/>
  <c r="BW165"/>
  <c r="L166"/>
  <c r="AG166"/>
  <c r="BB166"/>
  <c r="L167"/>
  <c r="AG167"/>
  <c r="BB167"/>
  <c r="L168"/>
  <c r="AG168"/>
  <c r="L169"/>
  <c r="AG169"/>
  <c r="BB169"/>
  <c r="L170"/>
  <c r="AG170"/>
  <c r="L171"/>
  <c r="AG171"/>
  <c r="BB171"/>
  <c r="L172"/>
  <c r="AG172"/>
  <c r="BB172"/>
  <c r="L173"/>
  <c r="AG173"/>
  <c r="BB173"/>
  <c r="L174"/>
  <c r="AG174"/>
  <c r="L175"/>
  <c r="AG175"/>
  <c r="BB175"/>
  <c r="L176"/>
  <c r="AG176"/>
  <c r="BB176"/>
  <c r="L177"/>
  <c r="AG177"/>
  <c r="BB177"/>
  <c r="L178"/>
  <c r="AG178"/>
  <c r="BB178"/>
  <c r="L179"/>
  <c r="AG179"/>
  <c r="BB179"/>
  <c r="L180"/>
  <c r="AG180"/>
  <c r="BB180"/>
  <c r="L181"/>
  <c r="AG181"/>
  <c r="BB181"/>
  <c r="L182"/>
  <c r="AG182"/>
  <c r="BB182"/>
  <c r="L183"/>
  <c r="AG183"/>
  <c r="BB183"/>
  <c r="L184"/>
  <c r="AG184"/>
  <c r="BB184"/>
  <c r="L185"/>
  <c r="AG185"/>
  <c r="BB185"/>
  <c r="L186"/>
  <c r="AG186"/>
  <c r="BB186"/>
  <c r="L187"/>
  <c r="AG187"/>
  <c r="L188"/>
  <c r="AG188"/>
  <c r="L189"/>
  <c r="AG189"/>
  <c r="BB189"/>
  <c r="L190"/>
  <c r="AG190"/>
  <c r="AG200"/>
  <c r="BB200"/>
  <c r="AG202"/>
  <c r="AG203"/>
  <c r="BB203"/>
  <c r="BB204"/>
  <c r="AG205"/>
  <c r="BB205"/>
  <c r="J364" i="64"/>
  <c r="AE364"/>
  <c r="AZ17"/>
  <c r="AZ341"/>
  <c r="J436"/>
  <c r="AE436"/>
  <c r="AZ414"/>
  <c r="J509"/>
  <c r="AE509"/>
  <c r="AZ487"/>
  <c r="J582"/>
  <c r="AE582"/>
  <c r="AZ560"/>
  <c r="BB196" i="46"/>
  <c r="BB197"/>
  <c r="H143" i="68"/>
  <c r="AG83" i="46"/>
  <c r="BC123"/>
  <c r="BX123"/>
  <c r="BC124"/>
  <c r="BX124"/>
  <c r="BC126"/>
  <c r="BX126"/>
  <c r="BC127"/>
  <c r="BX127"/>
  <c r="BC129"/>
  <c r="BX129"/>
  <c r="BC130"/>
  <c r="BX130"/>
  <c r="BC131"/>
  <c r="BX131"/>
  <c r="BC132"/>
  <c r="BX132"/>
  <c r="BC134"/>
  <c r="BX134"/>
  <c r="BC135"/>
  <c r="BX135"/>
  <c r="BC136"/>
  <c r="BX136"/>
  <c r="BC141"/>
  <c r="BX141"/>
  <c r="BC142"/>
  <c r="BX142"/>
  <c r="BC143"/>
  <c r="BX143"/>
  <c r="BC144"/>
  <c r="BC145"/>
  <c r="BX145"/>
  <c r="BC146"/>
  <c r="BX146"/>
  <c r="BC147"/>
  <c r="BX147"/>
  <c r="BC148"/>
  <c r="BX148"/>
  <c r="BC149"/>
  <c r="BX149"/>
  <c r="BC150"/>
  <c r="BX150"/>
  <c r="BC151"/>
  <c r="BX151"/>
  <c r="BC152"/>
  <c r="BX152"/>
  <c r="BC153"/>
  <c r="BX153"/>
  <c r="BC154"/>
  <c r="BX154"/>
  <c r="BC155"/>
  <c r="BX155"/>
  <c r="BC138"/>
  <c r="BX138"/>
  <c r="BC139"/>
  <c r="BX139"/>
  <c r="BC140"/>
  <c r="BX140"/>
  <c r="BC157"/>
  <c r="BX157"/>
  <c r="BC158"/>
  <c r="BX158"/>
  <c r="BC159"/>
  <c r="BX159"/>
  <c r="BC160"/>
  <c r="BX160"/>
  <c r="BC161"/>
  <c r="BX161"/>
  <c r="BC162"/>
  <c r="BX162"/>
  <c r="BC163"/>
  <c r="BX163"/>
  <c r="BC164"/>
  <c r="BX164"/>
  <c r="BC165"/>
  <c r="BX165"/>
  <c r="M166"/>
  <c r="AH166"/>
  <c r="BC166"/>
  <c r="M167"/>
  <c r="AH167"/>
  <c r="BC167"/>
  <c r="M168"/>
  <c r="AH168"/>
  <c r="BC168"/>
  <c r="M169"/>
  <c r="AH169"/>
  <c r="BC169"/>
  <c r="M170"/>
  <c r="AH170"/>
  <c r="BC170"/>
  <c r="M171"/>
  <c r="AH171"/>
  <c r="BC171"/>
  <c r="M172"/>
  <c r="AH172"/>
  <c r="BC172"/>
  <c r="M173"/>
  <c r="AH173"/>
  <c r="BC173"/>
  <c r="M174"/>
  <c r="AH174"/>
  <c r="BC174"/>
  <c r="M175"/>
  <c r="AH175"/>
  <c r="BC175"/>
  <c r="M176"/>
  <c r="AH176"/>
  <c r="BC176"/>
  <c r="M177"/>
  <c r="AH177"/>
  <c r="BC177"/>
  <c r="M178"/>
  <c r="AH178"/>
  <c r="BC178"/>
  <c r="M179"/>
  <c r="AH179"/>
  <c r="BC179"/>
  <c r="M180"/>
  <c r="AH180"/>
  <c r="BC180"/>
  <c r="M181"/>
  <c r="AH181"/>
  <c r="BC181"/>
  <c r="M182"/>
  <c r="AH182"/>
  <c r="BC182"/>
  <c r="M183"/>
  <c r="AH183"/>
  <c r="BC183"/>
  <c r="M184"/>
  <c r="AH184"/>
  <c r="BC184"/>
  <c r="M185"/>
  <c r="AH185"/>
  <c r="BC185"/>
  <c r="M186"/>
  <c r="AH186"/>
  <c r="BC186"/>
  <c r="M187"/>
  <c r="AH187"/>
  <c r="M188"/>
  <c r="AH188"/>
  <c r="M189"/>
  <c r="AH189"/>
  <c r="BC189"/>
  <c r="M190"/>
  <c r="AH190"/>
  <c r="BC190"/>
  <c r="AH200"/>
  <c r="BC200"/>
  <c r="AH202"/>
  <c r="AH203"/>
  <c r="BC203"/>
  <c r="AH204"/>
  <c r="BC204"/>
  <c r="AH205"/>
  <c r="BC205"/>
  <c r="K364" i="64"/>
  <c r="AF364"/>
  <c r="BA17"/>
  <c r="BA341"/>
  <c r="K436"/>
  <c r="AF436"/>
  <c r="BA414"/>
  <c r="K509"/>
  <c r="AF509"/>
  <c r="BA487"/>
  <c r="K582"/>
  <c r="AF582"/>
  <c r="BA560"/>
  <c r="BC196" i="46"/>
  <c r="BC197"/>
  <c r="I143" i="68"/>
  <c r="M83" i="46"/>
  <c r="AH83"/>
  <c r="BD123"/>
  <c r="BY123"/>
  <c r="BD124"/>
  <c r="BY124"/>
  <c r="BD126"/>
  <c r="BY126"/>
  <c r="BD127"/>
  <c r="BY127"/>
  <c r="BD129"/>
  <c r="BY129"/>
  <c r="BD130"/>
  <c r="BY130"/>
  <c r="BD131"/>
  <c r="BY131"/>
  <c r="BD132"/>
  <c r="BY132"/>
  <c r="BD134"/>
  <c r="BY134"/>
  <c r="BD135"/>
  <c r="BY135"/>
  <c r="BD136"/>
  <c r="BY136"/>
  <c r="BD141"/>
  <c r="BY141"/>
  <c r="BD142"/>
  <c r="BY142"/>
  <c r="BD143"/>
  <c r="BY143"/>
  <c r="BD144"/>
  <c r="BD145"/>
  <c r="BY145"/>
  <c r="BD146"/>
  <c r="BY146"/>
  <c r="BD147"/>
  <c r="BY147"/>
  <c r="BD148"/>
  <c r="BY148"/>
  <c r="BD149"/>
  <c r="BY149"/>
  <c r="BD150"/>
  <c r="BY150"/>
  <c r="BD151"/>
  <c r="BY151"/>
  <c r="BD152"/>
  <c r="BY152"/>
  <c r="BD153"/>
  <c r="BY153"/>
  <c r="BD154"/>
  <c r="BY154"/>
  <c r="BD155"/>
  <c r="BY155"/>
  <c r="BD138"/>
  <c r="BY138"/>
  <c r="BD139"/>
  <c r="BY139"/>
  <c r="BD140"/>
  <c r="BY140"/>
  <c r="BD157"/>
  <c r="BY157"/>
  <c r="BD158"/>
  <c r="BY158"/>
  <c r="BD159"/>
  <c r="BY159"/>
  <c r="BD160"/>
  <c r="BY160"/>
  <c r="BD161"/>
  <c r="BY161"/>
  <c r="BD162"/>
  <c r="BY162"/>
  <c r="BD163"/>
  <c r="BY163"/>
  <c r="BD164"/>
  <c r="BY164"/>
  <c r="BD165"/>
  <c r="BY165"/>
  <c r="N166"/>
  <c r="AI166"/>
  <c r="BD166"/>
  <c r="N167"/>
  <c r="AI167"/>
  <c r="BD167"/>
  <c r="N168"/>
  <c r="AI168"/>
  <c r="BD168"/>
  <c r="N169"/>
  <c r="AI169"/>
  <c r="BD169"/>
  <c r="N170"/>
  <c r="AI170"/>
  <c r="BD170"/>
  <c r="N171"/>
  <c r="AI171"/>
  <c r="BD171"/>
  <c r="N172"/>
  <c r="AI172"/>
  <c r="BD172"/>
  <c r="N173"/>
  <c r="AI173"/>
  <c r="BD173"/>
  <c r="N174"/>
  <c r="AI174"/>
  <c r="BD174"/>
  <c r="N175"/>
  <c r="AI175"/>
  <c r="BD175"/>
  <c r="N176"/>
  <c r="AI176"/>
  <c r="BD176"/>
  <c r="N177"/>
  <c r="AI177"/>
  <c r="BD177"/>
  <c r="N178"/>
  <c r="AI178"/>
  <c r="BD178"/>
  <c r="N179"/>
  <c r="AI179"/>
  <c r="BD179"/>
  <c r="N180"/>
  <c r="AI180"/>
  <c r="BD180"/>
  <c r="N181"/>
  <c r="AI181"/>
  <c r="BD181"/>
  <c r="N182"/>
  <c r="AI182"/>
  <c r="BD182"/>
  <c r="N183"/>
  <c r="AI183"/>
  <c r="BD183"/>
  <c r="N184"/>
  <c r="AI184"/>
  <c r="BD184"/>
  <c r="N185"/>
  <c r="AI185"/>
  <c r="BD185"/>
  <c r="N186"/>
  <c r="AI186"/>
  <c r="BD186"/>
  <c r="N187"/>
  <c r="AI187"/>
  <c r="N188"/>
  <c r="AI188"/>
  <c r="N189"/>
  <c r="AI189"/>
  <c r="BD189"/>
  <c r="N190"/>
  <c r="AI190"/>
  <c r="BD190"/>
  <c r="AI200"/>
  <c r="BD200"/>
  <c r="AI202"/>
  <c r="AI203"/>
  <c r="BD203"/>
  <c r="AI204"/>
  <c r="BD204"/>
  <c r="AI205"/>
  <c r="BD205"/>
  <c r="L364" i="64"/>
  <c r="AG364"/>
  <c r="BB17"/>
  <c r="BB341"/>
  <c r="L436"/>
  <c r="AG436"/>
  <c r="BB414"/>
  <c r="L509"/>
  <c r="AG509"/>
  <c r="BB487"/>
  <c r="L582"/>
  <c r="AG582"/>
  <c r="BB560"/>
  <c r="BD196" i="46"/>
  <c r="BD197"/>
  <c r="J143" i="68"/>
  <c r="N83" i="46"/>
  <c r="AI83"/>
  <c r="BH123"/>
  <c r="CC123"/>
  <c r="BH124"/>
  <c r="CC124"/>
  <c r="BH126"/>
  <c r="CC126"/>
  <c r="BH127"/>
  <c r="CC127"/>
  <c r="BH129"/>
  <c r="CC129"/>
  <c r="BH130"/>
  <c r="CC130"/>
  <c r="BH131"/>
  <c r="CC131"/>
  <c r="BH132"/>
  <c r="CC132"/>
  <c r="BH134"/>
  <c r="CC134"/>
  <c r="BH135"/>
  <c r="CC135"/>
  <c r="BH136"/>
  <c r="CC136"/>
  <c r="BH141"/>
  <c r="CC141"/>
  <c r="BH142"/>
  <c r="CC142"/>
  <c r="BH143"/>
  <c r="CC143"/>
  <c r="BH144"/>
  <c r="BH145"/>
  <c r="CC145"/>
  <c r="BH146"/>
  <c r="CC146"/>
  <c r="BH147"/>
  <c r="CC147"/>
  <c r="BH148"/>
  <c r="CC148"/>
  <c r="BH149"/>
  <c r="CC149"/>
  <c r="BH150"/>
  <c r="CC150"/>
  <c r="BH151"/>
  <c r="CC151"/>
  <c r="BH152"/>
  <c r="CC152"/>
  <c r="BH153"/>
  <c r="CC153"/>
  <c r="BH154"/>
  <c r="CC154"/>
  <c r="BH155"/>
  <c r="CC155"/>
  <c r="BH138"/>
  <c r="CC138"/>
  <c r="BH139"/>
  <c r="CC139"/>
  <c r="BH140"/>
  <c r="CC140"/>
  <c r="BH157"/>
  <c r="CC157"/>
  <c r="BH158"/>
  <c r="CC158"/>
  <c r="BH159"/>
  <c r="CC159"/>
  <c r="BH160"/>
  <c r="CC160"/>
  <c r="BH161"/>
  <c r="CC161"/>
  <c r="BH162"/>
  <c r="CC162"/>
  <c r="BH163"/>
  <c r="CC163"/>
  <c r="BH164"/>
  <c r="CC164"/>
  <c r="BH165"/>
  <c r="CC165"/>
  <c r="R166"/>
  <c r="AM166"/>
  <c r="BH166"/>
  <c r="R167"/>
  <c r="AM167"/>
  <c r="BH167"/>
  <c r="R168"/>
  <c r="AM168"/>
  <c r="BH168"/>
  <c r="R169"/>
  <c r="AM169"/>
  <c r="BH169"/>
  <c r="R170"/>
  <c r="AM170"/>
  <c r="BH170"/>
  <c r="R171"/>
  <c r="AM171"/>
  <c r="BH171"/>
  <c r="R172"/>
  <c r="AM172"/>
  <c r="BH172"/>
  <c r="R173"/>
  <c r="AM173"/>
  <c r="BH173"/>
  <c r="R174"/>
  <c r="AM174"/>
  <c r="BH174"/>
  <c r="R175"/>
  <c r="AM175"/>
  <c r="BH175"/>
  <c r="R176"/>
  <c r="AM176"/>
  <c r="BH176"/>
  <c r="R177"/>
  <c r="AM177"/>
  <c r="BH177"/>
  <c r="R178"/>
  <c r="AM178"/>
  <c r="BH178"/>
  <c r="R179"/>
  <c r="AM179"/>
  <c r="BH179"/>
  <c r="R180"/>
  <c r="AM180"/>
  <c r="BH180"/>
  <c r="R181"/>
  <c r="AM181"/>
  <c r="BH181"/>
  <c r="R182"/>
  <c r="AM182"/>
  <c r="BH182"/>
  <c r="R183"/>
  <c r="AM183"/>
  <c r="BH183"/>
  <c r="R184"/>
  <c r="AM184"/>
  <c r="BH184"/>
  <c r="R185"/>
  <c r="AM185"/>
  <c r="BH185"/>
  <c r="R186"/>
  <c r="AM186"/>
  <c r="BH186"/>
  <c r="R187"/>
  <c r="AM187"/>
  <c r="R188"/>
  <c r="AM188"/>
  <c r="R189"/>
  <c r="AM189"/>
  <c r="BH189"/>
  <c r="R190"/>
  <c r="AM190"/>
  <c r="BH190"/>
  <c r="AM200"/>
  <c r="BH200"/>
  <c r="AM202"/>
  <c r="AM203"/>
  <c r="BH203"/>
  <c r="AM204"/>
  <c r="BH204"/>
  <c r="AM205"/>
  <c r="BH205"/>
  <c r="P364" i="64"/>
  <c r="AK303"/>
  <c r="AK309"/>
  <c r="AK322"/>
  <c r="AK326"/>
  <c r="AK334"/>
  <c r="AK364"/>
  <c r="BF17"/>
  <c r="BF341"/>
  <c r="P436"/>
  <c r="AK376"/>
  <c r="AK378"/>
  <c r="AK380"/>
  <c r="AK384"/>
  <c r="AK393"/>
  <c r="AK395"/>
  <c r="AK436"/>
  <c r="BF414"/>
  <c r="P509"/>
  <c r="AK451"/>
  <c r="AK457"/>
  <c r="AK509"/>
  <c r="BF487"/>
  <c r="P582"/>
  <c r="AK528"/>
  <c r="AK530"/>
  <c r="AK532"/>
  <c r="AK534"/>
  <c r="AK582"/>
  <c r="BF560"/>
  <c r="BH196" i="46"/>
  <c r="BH197"/>
  <c r="N143" i="68"/>
  <c r="R83" i="46"/>
  <c r="AM83"/>
  <c r="BI123"/>
  <c r="CD123"/>
  <c r="BI124"/>
  <c r="CD124"/>
  <c r="BI126"/>
  <c r="CD126"/>
  <c r="BI127"/>
  <c r="CD127"/>
  <c r="BI129"/>
  <c r="CD129"/>
  <c r="BI130"/>
  <c r="CD130"/>
  <c r="BI131"/>
  <c r="CD131"/>
  <c r="BI132"/>
  <c r="CD132"/>
  <c r="BI134"/>
  <c r="CD134"/>
  <c r="BI135"/>
  <c r="CD135"/>
  <c r="BI136"/>
  <c r="CD136"/>
  <c r="BI141"/>
  <c r="CD141"/>
  <c r="BI142"/>
  <c r="CD142"/>
  <c r="BI143"/>
  <c r="CD143"/>
  <c r="BI144"/>
  <c r="BI145"/>
  <c r="CD145"/>
  <c r="BI146"/>
  <c r="CD146"/>
  <c r="BI147"/>
  <c r="CD147"/>
  <c r="BI148"/>
  <c r="CD148"/>
  <c r="BI149"/>
  <c r="CD149"/>
  <c r="BI150"/>
  <c r="CD150"/>
  <c r="BI151"/>
  <c r="CD151"/>
  <c r="BI152"/>
  <c r="CD152"/>
  <c r="BI153"/>
  <c r="CD153"/>
  <c r="BI154"/>
  <c r="CD154"/>
  <c r="BI155"/>
  <c r="CD155"/>
  <c r="BI138"/>
  <c r="CD138"/>
  <c r="BI139"/>
  <c r="CD139"/>
  <c r="BI140"/>
  <c r="CD140"/>
  <c r="BI157"/>
  <c r="CD157"/>
  <c r="BI158"/>
  <c r="CD158"/>
  <c r="BI159"/>
  <c r="CD159"/>
  <c r="BI160"/>
  <c r="CD160"/>
  <c r="BI161"/>
  <c r="CD161"/>
  <c r="BI162"/>
  <c r="CD162"/>
  <c r="BI163"/>
  <c r="CD163"/>
  <c r="BI164"/>
  <c r="CD164"/>
  <c r="BI165"/>
  <c r="CD165"/>
  <c r="S166"/>
  <c r="AN166"/>
  <c r="BI166"/>
  <c r="S167"/>
  <c r="AN167"/>
  <c r="BI167"/>
  <c r="S168"/>
  <c r="AN168"/>
  <c r="BI168"/>
  <c r="S169"/>
  <c r="AN169"/>
  <c r="BI169"/>
  <c r="S170"/>
  <c r="AN170"/>
  <c r="BI170"/>
  <c r="S171"/>
  <c r="AN171"/>
  <c r="BI171"/>
  <c r="S172"/>
  <c r="AN172"/>
  <c r="BI172"/>
  <c r="S173"/>
  <c r="AN173"/>
  <c r="BI173"/>
  <c r="S174"/>
  <c r="AN174"/>
  <c r="BI174"/>
  <c r="S175"/>
  <c r="AN175"/>
  <c r="BI175"/>
  <c r="S176"/>
  <c r="AN176"/>
  <c r="BI176"/>
  <c r="S177"/>
  <c r="AN177"/>
  <c r="BI177"/>
  <c r="S178"/>
  <c r="AN178"/>
  <c r="BI178"/>
  <c r="S179"/>
  <c r="AN179"/>
  <c r="BI179"/>
  <c r="S180"/>
  <c r="AN180"/>
  <c r="BI180"/>
  <c r="S181"/>
  <c r="AN181"/>
  <c r="BI181"/>
  <c r="S182"/>
  <c r="AN182"/>
  <c r="BI182"/>
  <c r="S183"/>
  <c r="AN183"/>
  <c r="BI183"/>
  <c r="S184"/>
  <c r="AN184"/>
  <c r="BI184"/>
  <c r="S185"/>
  <c r="AN185"/>
  <c r="BI185"/>
  <c r="S186"/>
  <c r="AN186"/>
  <c r="BI186"/>
  <c r="S187"/>
  <c r="AN187"/>
  <c r="S188"/>
  <c r="AN188"/>
  <c r="S189"/>
  <c r="AN189"/>
  <c r="BI189"/>
  <c r="S190"/>
  <c r="AN190"/>
  <c r="BI190"/>
  <c r="AN200"/>
  <c r="BI200"/>
  <c r="AN202"/>
  <c r="AN203"/>
  <c r="BI203"/>
  <c r="AN204"/>
  <c r="BI204"/>
  <c r="AN205"/>
  <c r="BI205"/>
  <c r="Q364" i="64"/>
  <c r="AL322"/>
  <c r="AL364"/>
  <c r="BG17"/>
  <c r="BG341"/>
  <c r="Q436"/>
  <c r="AL378"/>
  <c r="AL395"/>
  <c r="AL436"/>
  <c r="BG414"/>
  <c r="Q509"/>
  <c r="AL451"/>
  <c r="AL509"/>
  <c r="BG487"/>
  <c r="Q582"/>
  <c r="AL532"/>
  <c r="AL582"/>
  <c r="BG560"/>
  <c r="BI196" i="46"/>
  <c r="BI197"/>
  <c r="O143" i="68"/>
  <c r="S83" i="46"/>
  <c r="AN83"/>
  <c r="BJ123"/>
  <c r="CE123"/>
  <c r="BJ124"/>
  <c r="CE124"/>
  <c r="BJ126"/>
  <c r="CE126"/>
  <c r="BJ127"/>
  <c r="CE127"/>
  <c r="BJ129"/>
  <c r="CE129"/>
  <c r="BJ130"/>
  <c r="CE130"/>
  <c r="BJ131"/>
  <c r="CE131"/>
  <c r="BJ132"/>
  <c r="CE132"/>
  <c r="BJ134"/>
  <c r="CE134"/>
  <c r="BJ135"/>
  <c r="CE135"/>
  <c r="BJ136"/>
  <c r="CE136"/>
  <c r="BJ141"/>
  <c r="CE141"/>
  <c r="BJ142"/>
  <c r="CE142"/>
  <c r="BJ143"/>
  <c r="CE143"/>
  <c r="BJ144"/>
  <c r="BJ145"/>
  <c r="CE145"/>
  <c r="BJ146"/>
  <c r="CE146"/>
  <c r="BJ147"/>
  <c r="CE147"/>
  <c r="BJ148"/>
  <c r="CE148"/>
  <c r="BJ149"/>
  <c r="CE149"/>
  <c r="BJ150"/>
  <c r="CE150"/>
  <c r="BJ151"/>
  <c r="CE151"/>
  <c r="BJ152"/>
  <c r="CE152"/>
  <c r="BJ153"/>
  <c r="CE153"/>
  <c r="BJ154"/>
  <c r="CE154"/>
  <c r="BJ155"/>
  <c r="CE155"/>
  <c r="BJ138"/>
  <c r="CE138"/>
  <c r="BJ139"/>
  <c r="CE139"/>
  <c r="BJ140"/>
  <c r="CE140"/>
  <c r="BJ157"/>
  <c r="CE157"/>
  <c r="BJ158"/>
  <c r="CE158"/>
  <c r="BJ159"/>
  <c r="CE159"/>
  <c r="BJ160"/>
  <c r="CE160"/>
  <c r="BJ161"/>
  <c r="CE161"/>
  <c r="BJ162"/>
  <c r="CE162"/>
  <c r="BJ163"/>
  <c r="CE163"/>
  <c r="BJ164"/>
  <c r="CE164"/>
  <c r="BJ165"/>
  <c r="CE165"/>
  <c r="T166"/>
  <c r="AO166"/>
  <c r="BJ166"/>
  <c r="T167"/>
  <c r="AO167"/>
  <c r="BJ167"/>
  <c r="T168"/>
  <c r="AO168"/>
  <c r="BJ168"/>
  <c r="T169"/>
  <c r="AO169"/>
  <c r="BJ169"/>
  <c r="T170"/>
  <c r="AO170"/>
  <c r="BJ170"/>
  <c r="T171"/>
  <c r="AO171"/>
  <c r="BJ171"/>
  <c r="T172"/>
  <c r="AO172"/>
  <c r="BJ172"/>
  <c r="T173"/>
  <c r="AO173"/>
  <c r="BJ173"/>
  <c r="T174"/>
  <c r="AO174"/>
  <c r="BJ174"/>
  <c r="T175"/>
  <c r="AO175"/>
  <c r="BJ175"/>
  <c r="T176"/>
  <c r="AO176"/>
  <c r="BJ176"/>
  <c r="T177"/>
  <c r="AO177"/>
  <c r="BJ177"/>
  <c r="T178"/>
  <c r="AO178"/>
  <c r="BJ178"/>
  <c r="T179"/>
  <c r="AO179"/>
  <c r="BJ179"/>
  <c r="T180"/>
  <c r="AO180"/>
  <c r="BJ180"/>
  <c r="T181"/>
  <c r="AO181"/>
  <c r="BJ181"/>
  <c r="T182"/>
  <c r="AO182"/>
  <c r="BJ182"/>
  <c r="T183"/>
  <c r="AO183"/>
  <c r="BJ183"/>
  <c r="T184"/>
  <c r="AO184"/>
  <c r="BJ184"/>
  <c r="T185"/>
  <c r="AO185"/>
  <c r="BJ185"/>
  <c r="T186"/>
  <c r="AO186"/>
  <c r="BJ186"/>
  <c r="T187"/>
  <c r="AO187"/>
  <c r="T188"/>
  <c r="AO188"/>
  <c r="T189"/>
  <c r="AO189"/>
  <c r="BJ189"/>
  <c r="T190"/>
  <c r="AO190"/>
  <c r="BJ190"/>
  <c r="AO200"/>
  <c r="BJ200"/>
  <c r="AO202"/>
  <c r="AO203"/>
  <c r="BJ203"/>
  <c r="AO204"/>
  <c r="BJ204"/>
  <c r="AO205"/>
  <c r="BJ205"/>
  <c r="R364" i="64"/>
  <c r="AM309"/>
  <c r="AM322"/>
  <c r="AM364"/>
  <c r="BH17"/>
  <c r="BH341"/>
  <c r="R436"/>
  <c r="AM378"/>
  <c r="AM395"/>
  <c r="AM436"/>
  <c r="BH414"/>
  <c r="R509"/>
  <c r="AM451"/>
  <c r="AM509"/>
  <c r="BH487"/>
  <c r="R582"/>
  <c r="AM528"/>
  <c r="AM532"/>
  <c r="AM582"/>
  <c r="BH560"/>
  <c r="BJ196" i="46"/>
  <c r="BJ197"/>
  <c r="P143" i="68"/>
  <c r="T83" i="46"/>
  <c r="AO83"/>
  <c r="BK123"/>
  <c r="CF123"/>
  <c r="BK124"/>
  <c r="CF124"/>
  <c r="BK126"/>
  <c r="CF126"/>
  <c r="BK127"/>
  <c r="CF127"/>
  <c r="BK128"/>
  <c r="BK129"/>
  <c r="CF129"/>
  <c r="BK130"/>
  <c r="CF130"/>
  <c r="BK131"/>
  <c r="CF131"/>
  <c r="BK132"/>
  <c r="CF132"/>
  <c r="BK134"/>
  <c r="CF134"/>
  <c r="BK135"/>
  <c r="CF135"/>
  <c r="BK136"/>
  <c r="CF136"/>
  <c r="BK141"/>
  <c r="CF141"/>
  <c r="BK142"/>
  <c r="CF142"/>
  <c r="BK143"/>
  <c r="CF143"/>
  <c r="BK144"/>
  <c r="BK145"/>
  <c r="CF145"/>
  <c r="BK146"/>
  <c r="CF146"/>
  <c r="BK147"/>
  <c r="CF147"/>
  <c r="BK148"/>
  <c r="CF148"/>
  <c r="BK149"/>
  <c r="CF149"/>
  <c r="BK150"/>
  <c r="CF150"/>
  <c r="BK151"/>
  <c r="CF151"/>
  <c r="BK152"/>
  <c r="CF152"/>
  <c r="BK153"/>
  <c r="CF153"/>
  <c r="BK154"/>
  <c r="CF154"/>
  <c r="BK155"/>
  <c r="CF155"/>
  <c r="BK138"/>
  <c r="CF138"/>
  <c r="BK139"/>
  <c r="CF139"/>
  <c r="BK140"/>
  <c r="CF140"/>
  <c r="BK157"/>
  <c r="CF157"/>
  <c r="BK158"/>
  <c r="CF158"/>
  <c r="BK159"/>
  <c r="CF159"/>
  <c r="BK160"/>
  <c r="CF160"/>
  <c r="BK161"/>
  <c r="CF161"/>
  <c r="BK162"/>
  <c r="CF162"/>
  <c r="BK163"/>
  <c r="CF163"/>
  <c r="BK164"/>
  <c r="CF164"/>
  <c r="BK165"/>
  <c r="CF165"/>
  <c r="U166"/>
  <c r="AP166"/>
  <c r="BK166"/>
  <c r="U167"/>
  <c r="AP167"/>
  <c r="BK167"/>
  <c r="U168"/>
  <c r="AP168"/>
  <c r="BK168"/>
  <c r="U169"/>
  <c r="AP169"/>
  <c r="BK169"/>
  <c r="U170"/>
  <c r="AP170"/>
  <c r="BK170"/>
  <c r="U171"/>
  <c r="AP171"/>
  <c r="BK171"/>
  <c r="U172"/>
  <c r="AP172"/>
  <c r="BK172"/>
  <c r="U173"/>
  <c r="AP173"/>
  <c r="BK173"/>
  <c r="U174"/>
  <c r="AP174"/>
  <c r="BK174"/>
  <c r="U175"/>
  <c r="AP175"/>
  <c r="BK175"/>
  <c r="U176"/>
  <c r="AP176"/>
  <c r="BK176"/>
  <c r="U177"/>
  <c r="AP177"/>
  <c r="BK177"/>
  <c r="U178"/>
  <c r="AP178"/>
  <c r="BK178"/>
  <c r="U179"/>
  <c r="AP179"/>
  <c r="BK179"/>
  <c r="U180"/>
  <c r="AP180"/>
  <c r="BK180"/>
  <c r="U181"/>
  <c r="AP181"/>
  <c r="BK181"/>
  <c r="U182"/>
  <c r="AP182"/>
  <c r="BK182"/>
  <c r="U183"/>
  <c r="AP183"/>
  <c r="BK183"/>
  <c r="U184"/>
  <c r="AP184"/>
  <c r="BK184"/>
  <c r="U185"/>
  <c r="AP185"/>
  <c r="BK185"/>
  <c r="U186"/>
  <c r="AP186"/>
  <c r="BK186"/>
  <c r="U187"/>
  <c r="AP187"/>
  <c r="U188"/>
  <c r="AP188"/>
  <c r="U189"/>
  <c r="AP189"/>
  <c r="BK189"/>
  <c r="U190"/>
  <c r="AP190"/>
  <c r="BK190"/>
  <c r="AP200"/>
  <c r="BK200"/>
  <c r="AP202"/>
  <c r="AP203"/>
  <c r="BK203"/>
  <c r="AP204"/>
  <c r="BK204"/>
  <c r="AP205"/>
  <c r="BK205"/>
  <c r="S364" i="64"/>
  <c r="AN309"/>
  <c r="AN322"/>
  <c r="AN364"/>
  <c r="BI17"/>
  <c r="BI341"/>
  <c r="S436"/>
  <c r="AN378"/>
  <c r="AN395"/>
  <c r="AN436"/>
  <c r="BI414"/>
  <c r="S509"/>
  <c r="AN451"/>
  <c r="AN509"/>
  <c r="BI487"/>
  <c r="S582"/>
  <c r="AN528"/>
  <c r="AN532"/>
  <c r="AN582"/>
  <c r="BI560"/>
  <c r="BK196" i="46"/>
  <c r="BK197"/>
  <c r="Q143" i="68"/>
  <c r="U83" i="46"/>
  <c r="AP83"/>
  <c r="BL123"/>
  <c r="CG123"/>
  <c r="BL124"/>
  <c r="CG124"/>
  <c r="BL126"/>
  <c r="CG126"/>
  <c r="BL127"/>
  <c r="CG127"/>
  <c r="BL128"/>
  <c r="BL129"/>
  <c r="CG129"/>
  <c r="BL130"/>
  <c r="CG130"/>
  <c r="BL131"/>
  <c r="CG131"/>
  <c r="BL132"/>
  <c r="CG132"/>
  <c r="BL134"/>
  <c r="CG134"/>
  <c r="BL135"/>
  <c r="CG135"/>
  <c r="BL136"/>
  <c r="CG136"/>
  <c r="BL141"/>
  <c r="CG141"/>
  <c r="BL142"/>
  <c r="CG142"/>
  <c r="BL143"/>
  <c r="CG143"/>
  <c r="BL144"/>
  <c r="BL145"/>
  <c r="CG145"/>
  <c r="BL146"/>
  <c r="CG146"/>
  <c r="BL147"/>
  <c r="CG147"/>
  <c r="BL148"/>
  <c r="CG148"/>
  <c r="BL149"/>
  <c r="BJ219"/>
  <c r="CG149"/>
  <c r="BL150"/>
  <c r="CG150"/>
  <c r="BL151"/>
  <c r="CG151"/>
  <c r="BL152"/>
  <c r="CG152"/>
  <c r="BL153"/>
  <c r="BJ221"/>
  <c r="CG153"/>
  <c r="BL154"/>
  <c r="CG154"/>
  <c r="BL155"/>
  <c r="CG155"/>
  <c r="BL138"/>
  <c r="CG138"/>
  <c r="BL139"/>
  <c r="CG139"/>
  <c r="BL140"/>
  <c r="CG140"/>
  <c r="BL157"/>
  <c r="CG157"/>
  <c r="BL158"/>
  <c r="CG158"/>
  <c r="BL159"/>
  <c r="BJ239"/>
  <c r="CG159"/>
  <c r="BL160"/>
  <c r="CG160"/>
  <c r="BL161"/>
  <c r="CG161"/>
  <c r="BL162"/>
  <c r="CG162"/>
  <c r="BL163"/>
  <c r="CG163"/>
  <c r="BL164"/>
  <c r="BJ230"/>
  <c r="CG164"/>
  <c r="BL165"/>
  <c r="CG165"/>
  <c r="V166"/>
  <c r="AQ166"/>
  <c r="BL166"/>
  <c r="V167"/>
  <c r="AQ167"/>
  <c r="BL167"/>
  <c r="V168"/>
  <c r="AQ168"/>
  <c r="BL168"/>
  <c r="V169"/>
  <c r="AQ169"/>
  <c r="BL169"/>
  <c r="V170"/>
  <c r="AQ170"/>
  <c r="BL170"/>
  <c r="V171"/>
  <c r="AQ171"/>
  <c r="BL171"/>
  <c r="V172"/>
  <c r="AQ172"/>
  <c r="BL172"/>
  <c r="V173"/>
  <c r="AQ173"/>
  <c r="BL173"/>
  <c r="V174"/>
  <c r="AQ174"/>
  <c r="BL174"/>
  <c r="V175"/>
  <c r="AQ175"/>
  <c r="BL175"/>
  <c r="V176"/>
  <c r="AQ176"/>
  <c r="BL176"/>
  <c r="V177"/>
  <c r="AQ177"/>
  <c r="BL177"/>
  <c r="V178"/>
  <c r="AQ178"/>
  <c r="BL178"/>
  <c r="V179"/>
  <c r="AQ179"/>
  <c r="BL179"/>
  <c r="V180"/>
  <c r="AQ180"/>
  <c r="BL180"/>
  <c r="V181"/>
  <c r="AQ181"/>
  <c r="BL181"/>
  <c r="V182"/>
  <c r="AQ182"/>
  <c r="BL182"/>
  <c r="V183"/>
  <c r="AQ183"/>
  <c r="BL183"/>
  <c r="V184"/>
  <c r="AQ184"/>
  <c r="BL184"/>
  <c r="V185"/>
  <c r="AQ185"/>
  <c r="BL185"/>
  <c r="V186"/>
  <c r="AQ186"/>
  <c r="BL186"/>
  <c r="V187"/>
  <c r="AQ187"/>
  <c r="V188"/>
  <c r="AQ188"/>
  <c r="V189"/>
  <c r="AQ189"/>
  <c r="BL189"/>
  <c r="V190"/>
  <c r="AQ190"/>
  <c r="BL190"/>
  <c r="AQ200"/>
  <c r="BL200"/>
  <c r="AQ202"/>
  <c r="AQ203"/>
  <c r="BL203"/>
  <c r="AQ204"/>
  <c r="BL204"/>
  <c r="AQ205"/>
  <c r="BL205"/>
  <c r="T364" i="64"/>
  <c r="AO322"/>
  <c r="AO364"/>
  <c r="BJ17"/>
  <c r="BJ341"/>
  <c r="T436"/>
  <c r="AO378"/>
  <c r="AO395"/>
  <c r="AO436"/>
  <c r="BJ414"/>
  <c r="T509"/>
  <c r="AO451"/>
  <c r="AO509"/>
  <c r="BJ487"/>
  <c r="T582"/>
  <c r="AO532"/>
  <c r="AO582"/>
  <c r="BJ560"/>
  <c r="BL196" i="46"/>
  <c r="BL197"/>
  <c r="R143" i="68"/>
  <c r="V83" i="46"/>
  <c r="AQ83"/>
  <c r="BM123"/>
  <c r="CH123"/>
  <c r="BM124"/>
  <c r="CH124"/>
  <c r="BM126"/>
  <c r="CH126"/>
  <c r="BM127"/>
  <c r="CH127"/>
  <c r="BM128"/>
  <c r="CH128"/>
  <c r="BM129"/>
  <c r="CH129"/>
  <c r="BM130"/>
  <c r="CH130"/>
  <c r="BM131"/>
  <c r="CH131"/>
  <c r="BM132"/>
  <c r="CH132"/>
  <c r="BM134"/>
  <c r="CH134"/>
  <c r="BM135"/>
  <c r="CH135"/>
  <c r="BM136"/>
  <c r="CH136"/>
  <c r="BM141"/>
  <c r="CH141"/>
  <c r="BM142"/>
  <c r="CH142"/>
  <c r="BM143"/>
  <c r="CH143"/>
  <c r="BM144"/>
  <c r="BM145"/>
  <c r="CH145"/>
  <c r="BM146"/>
  <c r="CH146"/>
  <c r="BM147"/>
  <c r="CH147"/>
  <c r="BM148"/>
  <c r="CH148"/>
  <c r="BM149"/>
  <c r="BK219"/>
  <c r="CH149"/>
  <c r="BM150"/>
  <c r="BK220"/>
  <c r="CH150"/>
  <c r="BM151"/>
  <c r="CH151"/>
  <c r="BM152"/>
  <c r="CH152"/>
  <c r="BM153"/>
  <c r="CH153"/>
  <c r="BM154"/>
  <c r="BK222"/>
  <c r="CH154"/>
  <c r="BM155"/>
  <c r="CH155"/>
  <c r="BM138"/>
  <c r="CH138"/>
  <c r="BM139"/>
  <c r="CH139"/>
  <c r="BM140"/>
  <c r="CH140"/>
  <c r="BM157"/>
  <c r="BK225"/>
  <c r="CH157"/>
  <c r="BM158"/>
  <c r="CH158"/>
  <c r="BM159"/>
  <c r="CH159"/>
  <c r="BM160"/>
  <c r="CH160"/>
  <c r="BM161"/>
  <c r="CH161"/>
  <c r="BM162"/>
  <c r="CH162"/>
  <c r="BM163"/>
  <c r="CH163"/>
  <c r="BM164"/>
  <c r="BK230"/>
  <c r="CH164"/>
  <c r="BM165"/>
  <c r="CH165"/>
  <c r="W166"/>
  <c r="AR166"/>
  <c r="BM166"/>
  <c r="W167"/>
  <c r="AR167"/>
  <c r="BM167"/>
  <c r="W168"/>
  <c r="AR168"/>
  <c r="BM168"/>
  <c r="W169"/>
  <c r="AR169"/>
  <c r="BM169"/>
  <c r="W170"/>
  <c r="AR170"/>
  <c r="BM170"/>
  <c r="W171"/>
  <c r="AR171"/>
  <c r="BM171"/>
  <c r="W172"/>
  <c r="AR172"/>
  <c r="BM172"/>
  <c r="W173"/>
  <c r="AR173"/>
  <c r="BM173"/>
  <c r="W174"/>
  <c r="AR174"/>
  <c r="BM174"/>
  <c r="W175"/>
  <c r="AR175"/>
  <c r="BM175"/>
  <c r="W176"/>
  <c r="AR176"/>
  <c r="BM176"/>
  <c r="W177"/>
  <c r="AR177"/>
  <c r="BM177"/>
  <c r="W178"/>
  <c r="AR178"/>
  <c r="BM178"/>
  <c r="W179"/>
  <c r="AR179"/>
  <c r="BM179"/>
  <c r="W180"/>
  <c r="AR180"/>
  <c r="BM180"/>
  <c r="W181"/>
  <c r="AR181"/>
  <c r="BM181"/>
  <c r="W182"/>
  <c r="AR182"/>
  <c r="BM182"/>
  <c r="W183"/>
  <c r="AR183"/>
  <c r="BM183"/>
  <c r="W184"/>
  <c r="AR184"/>
  <c r="BM184"/>
  <c r="W185"/>
  <c r="AR185"/>
  <c r="BM185"/>
  <c r="W186"/>
  <c r="AR186"/>
  <c r="BM186"/>
  <c r="W187"/>
  <c r="AR187"/>
  <c r="W188"/>
  <c r="AR188"/>
  <c r="W189"/>
  <c r="AR189"/>
  <c r="BM189"/>
  <c r="W190"/>
  <c r="AR190"/>
  <c r="BM190"/>
  <c r="AR200"/>
  <c r="BM200"/>
  <c r="AR202"/>
  <c r="AR203"/>
  <c r="BM203"/>
  <c r="AR204"/>
  <c r="BM204"/>
  <c r="AR205"/>
  <c r="BM205"/>
  <c r="U364" i="64"/>
  <c r="AP322"/>
  <c r="AP364"/>
  <c r="BK17"/>
  <c r="BK341"/>
  <c r="U436"/>
  <c r="AP378"/>
  <c r="AP395"/>
  <c r="AP436"/>
  <c r="BK414"/>
  <c r="U509"/>
  <c r="AP451"/>
  <c r="AP509"/>
  <c r="BK487"/>
  <c r="U582"/>
  <c r="AP532"/>
  <c r="AP582"/>
  <c r="BK560"/>
  <c r="BM196" i="46"/>
  <c r="BM197"/>
  <c r="S143" i="68"/>
  <c r="W83" i="46"/>
  <c r="AR83"/>
  <c r="BN123"/>
  <c r="CI123"/>
  <c r="BN124"/>
  <c r="CI124"/>
  <c r="BN126"/>
  <c r="CI126"/>
  <c r="BN127"/>
  <c r="CI127"/>
  <c r="BN128"/>
  <c r="CI128"/>
  <c r="BN129"/>
  <c r="CI129"/>
  <c r="BN130"/>
  <c r="CI130"/>
  <c r="BN131"/>
  <c r="CI131"/>
  <c r="BN132"/>
  <c r="CI132"/>
  <c r="BN134"/>
  <c r="CI134"/>
  <c r="BN135"/>
  <c r="CI135"/>
  <c r="BN136"/>
  <c r="CI136"/>
  <c r="BN141"/>
  <c r="CI141"/>
  <c r="BN142"/>
  <c r="CI142"/>
  <c r="BN143"/>
  <c r="CI143"/>
  <c r="BN144"/>
  <c r="BN145"/>
  <c r="CI145"/>
  <c r="BN146"/>
  <c r="CI146"/>
  <c r="BN147"/>
  <c r="CI147"/>
  <c r="BN148"/>
  <c r="CI148"/>
  <c r="BN149"/>
  <c r="BL219"/>
  <c r="CI149"/>
  <c r="BN150"/>
  <c r="BL220"/>
  <c r="CI150"/>
  <c r="BN151"/>
  <c r="CI151"/>
  <c r="BN152"/>
  <c r="CI152"/>
  <c r="BN153"/>
  <c r="CI153"/>
  <c r="BN154"/>
  <c r="BL222"/>
  <c r="CI154"/>
  <c r="BN155"/>
  <c r="CI155"/>
  <c r="BN138"/>
  <c r="CI138"/>
  <c r="BN139"/>
  <c r="CI139"/>
  <c r="BN140"/>
  <c r="CI140"/>
  <c r="BN157"/>
  <c r="BL225"/>
  <c r="CI157"/>
  <c r="BN158"/>
  <c r="CI158"/>
  <c r="BN159"/>
  <c r="BL239"/>
  <c r="CI159"/>
  <c r="BN160"/>
  <c r="CI160"/>
  <c r="BN161"/>
  <c r="CI161"/>
  <c r="BN162"/>
  <c r="CI162"/>
  <c r="BN163"/>
  <c r="CI163"/>
  <c r="BN164"/>
  <c r="BL230"/>
  <c r="CI164"/>
  <c r="BN165"/>
  <c r="CI165"/>
  <c r="X166"/>
  <c r="AS166"/>
  <c r="BN166"/>
  <c r="X167"/>
  <c r="AS167"/>
  <c r="BN167"/>
  <c r="X168"/>
  <c r="AS168"/>
  <c r="BN168"/>
  <c r="X169"/>
  <c r="AS169"/>
  <c r="BN169"/>
  <c r="X170"/>
  <c r="AS170"/>
  <c r="BN170"/>
  <c r="X171"/>
  <c r="AS171"/>
  <c r="BN171"/>
  <c r="X172"/>
  <c r="AS172"/>
  <c r="BN172"/>
  <c r="X173"/>
  <c r="AS173"/>
  <c r="BN173"/>
  <c r="X174"/>
  <c r="AS174"/>
  <c r="BN174"/>
  <c r="X175"/>
  <c r="AS175"/>
  <c r="BN175"/>
  <c r="X176"/>
  <c r="AS176"/>
  <c r="BN176"/>
  <c r="X177"/>
  <c r="AS177"/>
  <c r="BN177"/>
  <c r="X178"/>
  <c r="AS178"/>
  <c r="BN178"/>
  <c r="X179"/>
  <c r="AS179"/>
  <c r="BN179"/>
  <c r="X180"/>
  <c r="AS180"/>
  <c r="BN180"/>
  <c r="X181"/>
  <c r="AS181"/>
  <c r="BN181"/>
  <c r="X182"/>
  <c r="AS182"/>
  <c r="BN182"/>
  <c r="X183"/>
  <c r="AS183"/>
  <c r="BN183"/>
  <c r="X184"/>
  <c r="AS184"/>
  <c r="BN184"/>
  <c r="X185"/>
  <c r="AS185"/>
  <c r="BN185"/>
  <c r="X186"/>
  <c r="AS186"/>
  <c r="BN186"/>
  <c r="X187"/>
  <c r="AS187"/>
  <c r="X188"/>
  <c r="AS188"/>
  <c r="X189"/>
  <c r="AS189"/>
  <c r="BN189"/>
  <c r="X190"/>
  <c r="AS190"/>
  <c r="BN190"/>
  <c r="AS200"/>
  <c r="BN200"/>
  <c r="AS202"/>
  <c r="AS203"/>
  <c r="BN203"/>
  <c r="AS204"/>
  <c r="BN204"/>
  <c r="AS205"/>
  <c r="BN205"/>
  <c r="V364" i="64"/>
  <c r="AQ322"/>
  <c r="AQ364"/>
  <c r="BL17"/>
  <c r="BL341"/>
  <c r="V436"/>
  <c r="AQ378"/>
  <c r="AQ395"/>
  <c r="AQ436"/>
  <c r="BL414"/>
  <c r="V509"/>
  <c r="AQ451"/>
  <c r="AQ509"/>
  <c r="BL487"/>
  <c r="V582"/>
  <c r="AQ532"/>
  <c r="AQ582"/>
  <c r="BL560"/>
  <c r="BN196" i="46"/>
  <c r="BN197"/>
  <c r="T143" i="68"/>
  <c r="X83" i="46"/>
  <c r="AS83"/>
  <c r="BO123"/>
  <c r="CJ123"/>
  <c r="BO124"/>
  <c r="CJ124"/>
  <c r="BO126"/>
  <c r="CJ126"/>
  <c r="BO127"/>
  <c r="CJ127"/>
  <c r="BO128"/>
  <c r="CJ128"/>
  <c r="BO129"/>
  <c r="CJ129"/>
  <c r="BO130"/>
  <c r="CJ130"/>
  <c r="BO131"/>
  <c r="CJ131"/>
  <c r="BO132"/>
  <c r="CJ132"/>
  <c r="BO134"/>
  <c r="CJ134"/>
  <c r="BO135"/>
  <c r="CJ135"/>
  <c r="BO136"/>
  <c r="CJ136"/>
  <c r="BO141"/>
  <c r="CJ141"/>
  <c r="BO142"/>
  <c r="CJ142"/>
  <c r="BO143"/>
  <c r="CJ143"/>
  <c r="BO144"/>
  <c r="BO145"/>
  <c r="CJ145"/>
  <c r="BO146"/>
  <c r="CJ146"/>
  <c r="BO147"/>
  <c r="CJ147"/>
  <c r="BO148"/>
  <c r="CJ148"/>
  <c r="BO149"/>
  <c r="BM219"/>
  <c r="CJ149"/>
  <c r="BO150"/>
  <c r="BM220"/>
  <c r="CJ150"/>
  <c r="BO151"/>
  <c r="CJ151"/>
  <c r="BO152"/>
  <c r="CJ152"/>
  <c r="BO153"/>
  <c r="CJ153"/>
  <c r="BO154"/>
  <c r="BM222"/>
  <c r="CJ154"/>
  <c r="BO155"/>
  <c r="CJ155"/>
  <c r="BO138"/>
  <c r="CJ138"/>
  <c r="BO139"/>
  <c r="CJ139"/>
  <c r="BO140"/>
  <c r="CJ140"/>
  <c r="BO157"/>
  <c r="BM225"/>
  <c r="CJ157"/>
  <c r="BO158"/>
  <c r="CJ158"/>
  <c r="BO159"/>
  <c r="BM239"/>
  <c r="CJ159"/>
  <c r="BO160"/>
  <c r="CJ160"/>
  <c r="BO161"/>
  <c r="CJ161"/>
  <c r="BO162"/>
  <c r="CJ162"/>
  <c r="BO163"/>
  <c r="CJ163"/>
  <c r="BO164"/>
  <c r="BM230"/>
  <c r="CJ164"/>
  <c r="BO165"/>
  <c r="CJ165"/>
  <c r="Y166"/>
  <c r="AT166"/>
  <c r="BO166"/>
  <c r="Y167"/>
  <c r="AT167"/>
  <c r="BO167"/>
  <c r="Y168"/>
  <c r="AT168"/>
  <c r="BO168"/>
  <c r="Y169"/>
  <c r="AT169"/>
  <c r="BO169"/>
  <c r="Y170"/>
  <c r="AT170"/>
  <c r="BO170"/>
  <c r="Y171"/>
  <c r="AT171"/>
  <c r="BO171"/>
  <c r="Y172"/>
  <c r="AT172"/>
  <c r="BO172"/>
  <c r="Y173"/>
  <c r="AT173"/>
  <c r="BO173"/>
  <c r="Y174"/>
  <c r="AT174"/>
  <c r="BO174"/>
  <c r="Y175"/>
  <c r="AT175"/>
  <c r="BO175"/>
  <c r="Y176"/>
  <c r="AT176"/>
  <c r="BO176"/>
  <c r="Y177"/>
  <c r="AT177"/>
  <c r="BO177"/>
  <c r="Y178"/>
  <c r="AT178"/>
  <c r="BO178"/>
  <c r="Y179"/>
  <c r="AT179"/>
  <c r="BO179"/>
  <c r="Y180"/>
  <c r="AT180"/>
  <c r="BO180"/>
  <c r="Y181"/>
  <c r="AT181"/>
  <c r="BO181"/>
  <c r="Y182"/>
  <c r="AT182"/>
  <c r="BO182"/>
  <c r="Y183"/>
  <c r="AT183"/>
  <c r="BO183"/>
  <c r="Y184"/>
  <c r="AT184"/>
  <c r="BO184"/>
  <c r="Y185"/>
  <c r="AT185"/>
  <c r="BO185"/>
  <c r="Y186"/>
  <c r="AT186"/>
  <c r="BO186"/>
  <c r="Y187"/>
  <c r="AT187"/>
  <c r="Y188"/>
  <c r="AT188"/>
  <c r="Y189"/>
  <c r="AT189"/>
  <c r="BO189"/>
  <c r="Y190"/>
  <c r="AT190"/>
  <c r="BO190"/>
  <c r="AT200"/>
  <c r="BO200"/>
  <c r="AT202"/>
  <c r="AT203"/>
  <c r="BO203"/>
  <c r="AT204"/>
  <c r="BO204"/>
  <c r="AT205"/>
  <c r="BO205"/>
  <c r="W364" i="64"/>
  <c r="AR309"/>
  <c r="AR322"/>
  <c r="AR364"/>
  <c r="BM17"/>
  <c r="BM341"/>
  <c r="W436"/>
  <c r="AR378"/>
  <c r="AR395"/>
  <c r="AR436"/>
  <c r="BM414"/>
  <c r="W509"/>
  <c r="AR451"/>
  <c r="AR509"/>
  <c r="BM487"/>
  <c r="W582"/>
  <c r="AR528"/>
  <c r="AR532"/>
  <c r="AR582"/>
  <c r="BM560"/>
  <c r="BO196" i="46"/>
  <c r="BO197"/>
  <c r="U143" i="68"/>
  <c r="Y83" i="46"/>
  <c r="AT83"/>
  <c r="BP123"/>
  <c r="CK123"/>
  <c r="BP124"/>
  <c r="CK124"/>
  <c r="BP126"/>
  <c r="CK126"/>
  <c r="BP127"/>
  <c r="CK127"/>
  <c r="BP128"/>
  <c r="CK128"/>
  <c r="BP129"/>
  <c r="CK129"/>
  <c r="BP130"/>
  <c r="CK130"/>
  <c r="BP131"/>
  <c r="CK131"/>
  <c r="BP132"/>
  <c r="CK132"/>
  <c r="BP134"/>
  <c r="CK134"/>
  <c r="BP135"/>
  <c r="CK135"/>
  <c r="BP136"/>
  <c r="CK136"/>
  <c r="BP141"/>
  <c r="CK141"/>
  <c r="BP142"/>
  <c r="CK142"/>
  <c r="BP143"/>
  <c r="CK143"/>
  <c r="BP144"/>
  <c r="BP145"/>
  <c r="CK145"/>
  <c r="BP146"/>
  <c r="CK146"/>
  <c r="BP147"/>
  <c r="CK147"/>
  <c r="BP148"/>
  <c r="CK148"/>
  <c r="BP149"/>
  <c r="BN219"/>
  <c r="CK149"/>
  <c r="CI219"/>
  <c r="BP150"/>
  <c r="BN220"/>
  <c r="CK150"/>
  <c r="CI220"/>
  <c r="BP151"/>
  <c r="CK151"/>
  <c r="BP152"/>
  <c r="CK152"/>
  <c r="BP153"/>
  <c r="CK153"/>
  <c r="CI221"/>
  <c r="BP154"/>
  <c r="BN222"/>
  <c r="CK154"/>
  <c r="BP155"/>
  <c r="CK155"/>
  <c r="BP138"/>
  <c r="CK138"/>
  <c r="BP139"/>
  <c r="CK139"/>
  <c r="BP140"/>
  <c r="CK140"/>
  <c r="BP157"/>
  <c r="BN225"/>
  <c r="CK157"/>
  <c r="CI225"/>
  <c r="BP158"/>
  <c r="CK158"/>
  <c r="BP159"/>
  <c r="BN239"/>
  <c r="CK159"/>
  <c r="CI239"/>
  <c r="BP160"/>
  <c r="CK160"/>
  <c r="BP161"/>
  <c r="CK161"/>
  <c r="BP162"/>
  <c r="CK162"/>
  <c r="BP163"/>
  <c r="CK163"/>
  <c r="BP164"/>
  <c r="BN230"/>
  <c r="CK164"/>
  <c r="BP165"/>
  <c r="CK165"/>
  <c r="Z166"/>
  <c r="AU166"/>
  <c r="BP166"/>
  <c r="Z167"/>
  <c r="AU167"/>
  <c r="BP167"/>
  <c r="Z168"/>
  <c r="AU168"/>
  <c r="BP168"/>
  <c r="Z169"/>
  <c r="AU169"/>
  <c r="BP169"/>
  <c r="Z170"/>
  <c r="AU170"/>
  <c r="BP170"/>
  <c r="Z171"/>
  <c r="AU171"/>
  <c r="BP171"/>
  <c r="Z172"/>
  <c r="AU172"/>
  <c r="BP172"/>
  <c r="Z173"/>
  <c r="AU173"/>
  <c r="BP173"/>
  <c r="Z174"/>
  <c r="AU174"/>
  <c r="BP174"/>
  <c r="Z175"/>
  <c r="AU175"/>
  <c r="BP175"/>
  <c r="Z176"/>
  <c r="AU176"/>
  <c r="BP176"/>
  <c r="Z177"/>
  <c r="AU177"/>
  <c r="BP177"/>
  <c r="Z178"/>
  <c r="AU178"/>
  <c r="BP178"/>
  <c r="Z179"/>
  <c r="AU179"/>
  <c r="BP179"/>
  <c r="Z180"/>
  <c r="AU180"/>
  <c r="BP180"/>
  <c r="Z181"/>
  <c r="AU181"/>
  <c r="BP181"/>
  <c r="Z182"/>
  <c r="AU182"/>
  <c r="BP182"/>
  <c r="Z183"/>
  <c r="AU183"/>
  <c r="BP183"/>
  <c r="Z184"/>
  <c r="AU184"/>
  <c r="BP184"/>
  <c r="Z185"/>
  <c r="AU185"/>
  <c r="BP185"/>
  <c r="Z186"/>
  <c r="AU186"/>
  <c r="BP186"/>
  <c r="Z187"/>
  <c r="AU187"/>
  <c r="Z188"/>
  <c r="AU188"/>
  <c r="Z189"/>
  <c r="AU189"/>
  <c r="BP189"/>
  <c r="Z190"/>
  <c r="AU190"/>
  <c r="BP190"/>
  <c r="AU200"/>
  <c r="BP200"/>
  <c r="AU202"/>
  <c r="AU203"/>
  <c r="BP203"/>
  <c r="AU204"/>
  <c r="BP204"/>
  <c r="AU205"/>
  <c r="BP205"/>
  <c r="X364" i="64"/>
  <c r="AS309"/>
  <c r="AS364"/>
  <c r="BN17"/>
  <c r="BN341"/>
  <c r="X436"/>
  <c r="AS436"/>
  <c r="BN414"/>
  <c r="X509"/>
  <c r="AS509"/>
  <c r="BN487"/>
  <c r="X582"/>
  <c r="AS528"/>
  <c r="AS582"/>
  <c r="BN560"/>
  <c r="BP196" i="46"/>
  <c r="BP197"/>
  <c r="V143" i="68"/>
  <c r="Z83" i="46"/>
  <c r="AU83"/>
  <c r="BQ123"/>
  <c r="CL123"/>
  <c r="BQ124"/>
  <c r="CL124"/>
  <c r="BQ126"/>
  <c r="CL126"/>
  <c r="BQ127"/>
  <c r="CL127"/>
  <c r="BQ128"/>
  <c r="CL128"/>
  <c r="BQ129"/>
  <c r="CL129"/>
  <c r="BQ130"/>
  <c r="CL130"/>
  <c r="BQ131"/>
  <c r="CL131"/>
  <c r="BQ132"/>
  <c r="CL132"/>
  <c r="BQ134"/>
  <c r="CL134"/>
  <c r="BQ135"/>
  <c r="CL135"/>
  <c r="BQ136"/>
  <c r="CL136"/>
  <c r="BQ141"/>
  <c r="CL141"/>
  <c r="BQ142"/>
  <c r="CL142"/>
  <c r="BQ143"/>
  <c r="CL143"/>
  <c r="BQ144"/>
  <c r="BQ145"/>
  <c r="CL145"/>
  <c r="BQ146"/>
  <c r="CL146"/>
  <c r="BQ147"/>
  <c r="CL147"/>
  <c r="BQ148"/>
  <c r="CL148"/>
  <c r="BQ149"/>
  <c r="BO219"/>
  <c r="CL149"/>
  <c r="CJ219"/>
  <c r="BQ150"/>
  <c r="BO220"/>
  <c r="CL150"/>
  <c r="CJ220"/>
  <c r="BQ151"/>
  <c r="CL151"/>
  <c r="BQ152"/>
  <c r="CL152"/>
  <c r="BQ153"/>
  <c r="CL153"/>
  <c r="BQ154"/>
  <c r="BO222"/>
  <c r="CL154"/>
  <c r="CJ222"/>
  <c r="BQ155"/>
  <c r="CL155"/>
  <c r="BQ138"/>
  <c r="CL138"/>
  <c r="BQ139"/>
  <c r="CL139"/>
  <c r="BQ140"/>
  <c r="CL140"/>
  <c r="BQ157"/>
  <c r="BO225"/>
  <c r="CL157"/>
  <c r="CJ225"/>
  <c r="BQ158"/>
  <c r="CL158"/>
  <c r="BQ159"/>
  <c r="CL159"/>
  <c r="CJ239"/>
  <c r="BQ160"/>
  <c r="CL160"/>
  <c r="BQ161"/>
  <c r="CL161"/>
  <c r="BQ162"/>
  <c r="CL162"/>
  <c r="BQ163"/>
  <c r="CL163"/>
  <c r="BQ164"/>
  <c r="BO230"/>
  <c r="CL164"/>
  <c r="CJ230"/>
  <c r="BQ165"/>
  <c r="CL165"/>
  <c r="AA166"/>
  <c r="AV166"/>
  <c r="BQ166"/>
  <c r="AA167"/>
  <c r="AV167"/>
  <c r="BQ167"/>
  <c r="AA168"/>
  <c r="AV168"/>
  <c r="BQ168"/>
  <c r="AA169"/>
  <c r="AV169"/>
  <c r="BQ169"/>
  <c r="AA170"/>
  <c r="AV170"/>
  <c r="BQ170"/>
  <c r="AA171"/>
  <c r="AV171"/>
  <c r="BQ171"/>
  <c r="AA172"/>
  <c r="AV172"/>
  <c r="BQ172"/>
  <c r="AA173"/>
  <c r="AV173"/>
  <c r="BQ173"/>
  <c r="AA174"/>
  <c r="AV174"/>
  <c r="BQ174"/>
  <c r="AA175"/>
  <c r="AV175"/>
  <c r="BQ175"/>
  <c r="AA176"/>
  <c r="AV176"/>
  <c r="BQ176"/>
  <c r="AA177"/>
  <c r="AV177"/>
  <c r="BQ177"/>
  <c r="AA178"/>
  <c r="AV178"/>
  <c r="BQ178"/>
  <c r="AA179"/>
  <c r="AV179"/>
  <c r="BQ179"/>
  <c r="AA180"/>
  <c r="AV180"/>
  <c r="BQ180"/>
  <c r="AA181"/>
  <c r="AV181"/>
  <c r="BQ181"/>
  <c r="AA182"/>
  <c r="AV182"/>
  <c r="BQ182"/>
  <c r="AA183"/>
  <c r="AV183"/>
  <c r="BQ183"/>
  <c r="AA184"/>
  <c r="AV184"/>
  <c r="BQ184"/>
  <c r="AA185"/>
  <c r="AV185"/>
  <c r="BQ185"/>
  <c r="AA186"/>
  <c r="AV186"/>
  <c r="BQ186"/>
  <c r="AA187"/>
  <c r="AV187"/>
  <c r="AA188"/>
  <c r="AV188"/>
  <c r="AA189"/>
  <c r="AV189"/>
  <c r="BQ189"/>
  <c r="AA190"/>
  <c r="AV190"/>
  <c r="BQ190"/>
  <c r="AV200"/>
  <c r="BQ200"/>
  <c r="AV202"/>
  <c r="AV203"/>
  <c r="BQ203"/>
  <c r="AV204"/>
  <c r="BQ204"/>
  <c r="AV205"/>
  <c r="BQ205"/>
  <c r="Y364" i="64"/>
  <c r="AT323"/>
  <c r="AT364"/>
  <c r="BO17"/>
  <c r="BO341"/>
  <c r="Y436"/>
  <c r="AT378"/>
  <c r="AT396"/>
  <c r="AT404"/>
  <c r="AT436"/>
  <c r="BO414"/>
  <c r="Y509"/>
  <c r="AT451"/>
  <c r="AT465"/>
  <c r="AT509"/>
  <c r="BO487"/>
  <c r="Y582"/>
  <c r="AT532"/>
  <c r="AT538"/>
  <c r="AT542"/>
  <c r="AT550"/>
  <c r="AT582"/>
  <c r="BO560"/>
  <c r="BQ196" i="46"/>
  <c r="BQ197"/>
  <c r="W143" i="68"/>
  <c r="AA83" i="46"/>
  <c r="AV83"/>
  <c r="BR123"/>
  <c r="CM123"/>
  <c r="BR124"/>
  <c r="CM124"/>
  <c r="BR126"/>
  <c r="CM126"/>
  <c r="BR127"/>
  <c r="CM127"/>
  <c r="BR128"/>
  <c r="CM128"/>
  <c r="BR129"/>
  <c r="CM129"/>
  <c r="BR130"/>
  <c r="CM130"/>
  <c r="BR131"/>
  <c r="CM131"/>
  <c r="BR132"/>
  <c r="CM132"/>
  <c r="BR134"/>
  <c r="CM134"/>
  <c r="BR135"/>
  <c r="CM135"/>
  <c r="BR136"/>
  <c r="CM136"/>
  <c r="BR141"/>
  <c r="CM141"/>
  <c r="BR142"/>
  <c r="CM142"/>
  <c r="BR143"/>
  <c r="CM143"/>
  <c r="BR144"/>
  <c r="BR145"/>
  <c r="CM145"/>
  <c r="BR146"/>
  <c r="CM146"/>
  <c r="BR147"/>
  <c r="CM147"/>
  <c r="BR148"/>
  <c r="CM148"/>
  <c r="BR149"/>
  <c r="BP219"/>
  <c r="CM149"/>
  <c r="CK219"/>
  <c r="BR150"/>
  <c r="BP220"/>
  <c r="CM150"/>
  <c r="CK220"/>
  <c r="BR151"/>
  <c r="CM151"/>
  <c r="BR152"/>
  <c r="CM152"/>
  <c r="BR153"/>
  <c r="BP221"/>
  <c r="CM153"/>
  <c r="CK221"/>
  <c r="BR154"/>
  <c r="BP222"/>
  <c r="CM154"/>
  <c r="CK222"/>
  <c r="BR155"/>
  <c r="CM155"/>
  <c r="BR138"/>
  <c r="CM138"/>
  <c r="BR139"/>
  <c r="CM139"/>
  <c r="BR140"/>
  <c r="CM140"/>
  <c r="BR157"/>
  <c r="BP225"/>
  <c r="CM157"/>
  <c r="CK225"/>
  <c r="BR158"/>
  <c r="CM158"/>
  <c r="BR159"/>
  <c r="BP239"/>
  <c r="CM159"/>
  <c r="CK239"/>
  <c r="BR160"/>
  <c r="CM160"/>
  <c r="BR161"/>
  <c r="CM161"/>
  <c r="BR162"/>
  <c r="CM162"/>
  <c r="BR163"/>
  <c r="CM163"/>
  <c r="BR164"/>
  <c r="BP230"/>
  <c r="CM164"/>
  <c r="CK230"/>
  <c r="BR165"/>
  <c r="CM165"/>
  <c r="AB166"/>
  <c r="AW166"/>
  <c r="BR166"/>
  <c r="AB167"/>
  <c r="AW167"/>
  <c r="BR167"/>
  <c r="AB168"/>
  <c r="AW168"/>
  <c r="BR168"/>
  <c r="AB169"/>
  <c r="AW169"/>
  <c r="BR169"/>
  <c r="AB170"/>
  <c r="AW170"/>
  <c r="BR170"/>
  <c r="AB171"/>
  <c r="AW171"/>
  <c r="BR171"/>
  <c r="AB172"/>
  <c r="AW172"/>
  <c r="BR172"/>
  <c r="AB173"/>
  <c r="AW173"/>
  <c r="BR173"/>
  <c r="AB174"/>
  <c r="AW174"/>
  <c r="BR174"/>
  <c r="AB175"/>
  <c r="AW175"/>
  <c r="BR175"/>
  <c r="AB176"/>
  <c r="AW176"/>
  <c r="BR176"/>
  <c r="AB177"/>
  <c r="AW177"/>
  <c r="BR177"/>
  <c r="AB178"/>
  <c r="AW178"/>
  <c r="BR178"/>
  <c r="AB179"/>
  <c r="AW179"/>
  <c r="BR179"/>
  <c r="AB180"/>
  <c r="AW180"/>
  <c r="BR180"/>
  <c r="AB181"/>
  <c r="AW181"/>
  <c r="BR181"/>
  <c r="AB182"/>
  <c r="AW182"/>
  <c r="BR182"/>
  <c r="AB183"/>
  <c r="AW183"/>
  <c r="BR183"/>
  <c r="AB184"/>
  <c r="AW184"/>
  <c r="BR184"/>
  <c r="AB185"/>
  <c r="AW185"/>
  <c r="BR185"/>
  <c r="AB186"/>
  <c r="AW186"/>
  <c r="BR186"/>
  <c r="AB187"/>
  <c r="AW187"/>
  <c r="AB188"/>
  <c r="AW188"/>
  <c r="AB189"/>
  <c r="AW189"/>
  <c r="BR189"/>
  <c r="AB190"/>
  <c r="AW190"/>
  <c r="BR190"/>
  <c r="AW200"/>
  <c r="BR200"/>
  <c r="AW202"/>
  <c r="AW203"/>
  <c r="BR203"/>
  <c r="AW204"/>
  <c r="BR204"/>
  <c r="AW205"/>
  <c r="BR205"/>
  <c r="Z364" i="64"/>
  <c r="AU309"/>
  <c r="AU364"/>
  <c r="BP17"/>
  <c r="BP341"/>
  <c r="Z436"/>
  <c r="AU436"/>
  <c r="BP414"/>
  <c r="Z509"/>
  <c r="AU509"/>
  <c r="BP487"/>
  <c r="Z582"/>
  <c r="AU528"/>
  <c r="AU582"/>
  <c r="BP560"/>
  <c r="BR196" i="46"/>
  <c r="BR197"/>
  <c r="X143" i="68"/>
  <c r="AB83" i="46"/>
  <c r="AW83"/>
  <c r="L18" i="47"/>
  <c r="K18"/>
  <c r="J18"/>
  <c r="F18"/>
  <c r="D18"/>
  <c r="H453" i="31"/>
  <c r="H451"/>
  <c r="H449"/>
  <c r="H443"/>
  <c r="H439"/>
  <c r="H438"/>
  <c r="H437"/>
  <c r="H435"/>
  <c r="H434"/>
  <c r="H433"/>
  <c r="E431"/>
  <c r="H427"/>
  <c r="H426"/>
  <c r="H425"/>
  <c r="C97" i="63"/>
  <c r="H424" i="31"/>
  <c r="H388"/>
  <c r="H386"/>
  <c r="H385"/>
  <c r="H384"/>
  <c r="H383"/>
  <c r="H378"/>
  <c r="H377"/>
  <c r="H376"/>
  <c r="H320"/>
  <c r="H317"/>
  <c r="H316"/>
  <c r="C120" i="44"/>
  <c r="E120"/>
  <c r="H120"/>
  <c r="H315" i="31"/>
  <c r="H314"/>
  <c r="H313"/>
  <c r="H311"/>
  <c r="K56" i="54"/>
  <c r="G27" i="11"/>
  <c r="H27"/>
  <c r="I27"/>
  <c r="M27"/>
  <c r="N27"/>
  <c r="O27"/>
  <c r="P27"/>
  <c r="Q27"/>
  <c r="R27"/>
  <c r="S27"/>
  <c r="T27"/>
  <c r="U27"/>
  <c r="V27"/>
  <c r="W27"/>
  <c r="C79" i="63"/>
  <c r="C80"/>
  <c r="C17"/>
  <c r="G460" i="31"/>
  <c r="C84" i="63"/>
  <c r="H169" i="31"/>
  <c r="C90" i="63"/>
  <c r="H91" i="31"/>
  <c r="C20" i="46"/>
  <c r="E20"/>
  <c r="H312" i="31"/>
  <c r="C116" i="46"/>
  <c r="E116"/>
  <c r="BB116"/>
  <c r="H162" i="31"/>
  <c r="L60" i="46"/>
  <c r="AG60"/>
  <c r="L61"/>
  <c r="AG61"/>
  <c r="L62"/>
  <c r="AG62"/>
  <c r="L63"/>
  <c r="AG63"/>
  <c r="L64"/>
  <c r="AG64"/>
  <c r="L65"/>
  <c r="AG65"/>
  <c r="L66"/>
  <c r="AG66"/>
  <c r="L67"/>
  <c r="AG67"/>
  <c r="L68"/>
  <c r="AG68"/>
  <c r="L69"/>
  <c r="AG69"/>
  <c r="L70"/>
  <c r="AG70"/>
  <c r="L71"/>
  <c r="AG71"/>
  <c r="L72"/>
  <c r="AG72"/>
  <c r="L73"/>
  <c r="AG73"/>
  <c r="L74"/>
  <c r="AG74"/>
  <c r="L75"/>
  <c r="AG75"/>
  <c r="L76"/>
  <c r="AG76"/>
  <c r="L77"/>
  <c r="AG77"/>
  <c r="L79"/>
  <c r="AG79"/>
  <c r="L80"/>
  <c r="AG80"/>
  <c r="L191"/>
  <c r="AG191"/>
  <c r="M60"/>
  <c r="AH60"/>
  <c r="M61"/>
  <c r="AH61"/>
  <c r="M62"/>
  <c r="AH62"/>
  <c r="M63"/>
  <c r="AH63"/>
  <c r="M64"/>
  <c r="AH64"/>
  <c r="M65"/>
  <c r="AH65"/>
  <c r="M66"/>
  <c r="AH66"/>
  <c r="M67"/>
  <c r="AH67"/>
  <c r="M68"/>
  <c r="AH68"/>
  <c r="M69"/>
  <c r="AH69"/>
  <c r="M70"/>
  <c r="AH70"/>
  <c r="M71"/>
  <c r="AH71"/>
  <c r="M72"/>
  <c r="AH72"/>
  <c r="M73"/>
  <c r="AH73"/>
  <c r="M74"/>
  <c r="AH74"/>
  <c r="M75"/>
  <c r="AH75"/>
  <c r="M76"/>
  <c r="AH76"/>
  <c r="M77"/>
  <c r="AH77"/>
  <c r="M79"/>
  <c r="AH79"/>
  <c r="M80"/>
  <c r="AH80"/>
  <c r="M191"/>
  <c r="AH191"/>
  <c r="N60"/>
  <c r="AI60"/>
  <c r="N61"/>
  <c r="AI61"/>
  <c r="N62"/>
  <c r="AI62"/>
  <c r="N63"/>
  <c r="AI63"/>
  <c r="N64"/>
  <c r="AI64"/>
  <c r="N65"/>
  <c r="AI65"/>
  <c r="N66"/>
  <c r="AI66"/>
  <c r="N67"/>
  <c r="AI67"/>
  <c r="N68"/>
  <c r="AI68"/>
  <c r="N69"/>
  <c r="AI69"/>
  <c r="N70"/>
  <c r="AI70"/>
  <c r="N71"/>
  <c r="AI71"/>
  <c r="N72"/>
  <c r="AI72"/>
  <c r="N73"/>
  <c r="AI73"/>
  <c r="N74"/>
  <c r="AI74"/>
  <c r="N75"/>
  <c r="AI75"/>
  <c r="N76"/>
  <c r="AI76"/>
  <c r="N77"/>
  <c r="AI77"/>
  <c r="N79"/>
  <c r="AI79"/>
  <c r="N80"/>
  <c r="AI80"/>
  <c r="N191"/>
  <c r="AI191"/>
  <c r="R60"/>
  <c r="AM60"/>
  <c r="R61"/>
  <c r="AM61"/>
  <c r="R62"/>
  <c r="AM62"/>
  <c r="R63"/>
  <c r="AM63"/>
  <c r="R64"/>
  <c r="AM64"/>
  <c r="R65"/>
  <c r="AM65"/>
  <c r="R66"/>
  <c r="AM66"/>
  <c r="R67"/>
  <c r="AM67"/>
  <c r="R68"/>
  <c r="AM68"/>
  <c r="R69"/>
  <c r="AM69"/>
  <c r="R70"/>
  <c r="AM70"/>
  <c r="R71"/>
  <c r="AM71"/>
  <c r="R72"/>
  <c r="AM72"/>
  <c r="R73"/>
  <c r="AM73"/>
  <c r="R74"/>
  <c r="AM74"/>
  <c r="R75"/>
  <c r="AM75"/>
  <c r="R76"/>
  <c r="AM76"/>
  <c r="R77"/>
  <c r="AM77"/>
  <c r="R79"/>
  <c r="AM79"/>
  <c r="R80"/>
  <c r="AM80"/>
  <c r="R191"/>
  <c r="AM191"/>
  <c r="S60"/>
  <c r="AN60"/>
  <c r="S61"/>
  <c r="AN61"/>
  <c r="S62"/>
  <c r="AN62"/>
  <c r="S63"/>
  <c r="AN63"/>
  <c r="S64"/>
  <c r="AN64"/>
  <c r="S65"/>
  <c r="AN65"/>
  <c r="S66"/>
  <c r="AN66"/>
  <c r="S67"/>
  <c r="AN67"/>
  <c r="S68"/>
  <c r="AN68"/>
  <c r="S69"/>
  <c r="AN69"/>
  <c r="S70"/>
  <c r="AN70"/>
  <c r="S71"/>
  <c r="AN71"/>
  <c r="S72"/>
  <c r="AN72"/>
  <c r="S73"/>
  <c r="AN73"/>
  <c r="S74"/>
  <c r="AN74"/>
  <c r="S75"/>
  <c r="AN75"/>
  <c r="S76"/>
  <c r="AN76"/>
  <c r="S77"/>
  <c r="AN77"/>
  <c r="S79"/>
  <c r="AN79"/>
  <c r="S80"/>
  <c r="AN80"/>
  <c r="S191"/>
  <c r="AN191"/>
  <c r="T60"/>
  <c r="AO60"/>
  <c r="T61"/>
  <c r="AO61"/>
  <c r="T62"/>
  <c r="AO62"/>
  <c r="T63"/>
  <c r="AO63"/>
  <c r="T64"/>
  <c r="AO64"/>
  <c r="T65"/>
  <c r="AO65"/>
  <c r="T66"/>
  <c r="AO66"/>
  <c r="T67"/>
  <c r="AO67"/>
  <c r="T68"/>
  <c r="AO68"/>
  <c r="T69"/>
  <c r="AO69"/>
  <c r="T70"/>
  <c r="AO70"/>
  <c r="T71"/>
  <c r="AO71"/>
  <c r="T72"/>
  <c r="AO72"/>
  <c r="T73"/>
  <c r="AO73"/>
  <c r="T74"/>
  <c r="AO74"/>
  <c r="T75"/>
  <c r="AO75"/>
  <c r="T76"/>
  <c r="AO76"/>
  <c r="T77"/>
  <c r="AO77"/>
  <c r="T79"/>
  <c r="AO79"/>
  <c r="T80"/>
  <c r="AO80"/>
  <c r="T191"/>
  <c r="AO191"/>
  <c r="U60"/>
  <c r="AP60"/>
  <c r="U61"/>
  <c r="AP61"/>
  <c r="U62"/>
  <c r="AP62"/>
  <c r="U63"/>
  <c r="AP63"/>
  <c r="U64"/>
  <c r="AP64"/>
  <c r="U65"/>
  <c r="AP65"/>
  <c r="U66"/>
  <c r="AP66"/>
  <c r="U67"/>
  <c r="AP67"/>
  <c r="U68"/>
  <c r="AP68"/>
  <c r="U69"/>
  <c r="AP69"/>
  <c r="U70"/>
  <c r="AP70"/>
  <c r="U71"/>
  <c r="AP71"/>
  <c r="U72"/>
  <c r="AP72"/>
  <c r="U73"/>
  <c r="AP73"/>
  <c r="U74"/>
  <c r="AP74"/>
  <c r="U75"/>
  <c r="AP75"/>
  <c r="U76"/>
  <c r="AP76"/>
  <c r="U77"/>
  <c r="AP77"/>
  <c r="U79"/>
  <c r="AP79"/>
  <c r="U80"/>
  <c r="AP80"/>
  <c r="U191"/>
  <c r="AP191"/>
  <c r="V60"/>
  <c r="AQ60"/>
  <c r="V61"/>
  <c r="AQ61"/>
  <c r="V62"/>
  <c r="AQ62"/>
  <c r="V63"/>
  <c r="AQ63"/>
  <c r="V64"/>
  <c r="AQ64"/>
  <c r="V65"/>
  <c r="AQ65"/>
  <c r="V66"/>
  <c r="AQ66"/>
  <c r="V67"/>
  <c r="AQ67"/>
  <c r="V68"/>
  <c r="AQ68"/>
  <c r="V69"/>
  <c r="AQ69"/>
  <c r="V70"/>
  <c r="AQ70"/>
  <c r="V71"/>
  <c r="AQ71"/>
  <c r="V72"/>
  <c r="AQ72"/>
  <c r="V73"/>
  <c r="AQ73"/>
  <c r="V74"/>
  <c r="AQ74"/>
  <c r="V75"/>
  <c r="AQ75"/>
  <c r="V76"/>
  <c r="AQ76"/>
  <c r="V77"/>
  <c r="AQ77"/>
  <c r="V79"/>
  <c r="AQ79"/>
  <c r="V80"/>
  <c r="AQ80"/>
  <c r="V191"/>
  <c r="AQ191"/>
  <c r="W60"/>
  <c r="AR60"/>
  <c r="W61"/>
  <c r="AR61"/>
  <c r="W62"/>
  <c r="AR62"/>
  <c r="W63"/>
  <c r="AR63"/>
  <c r="W64"/>
  <c r="AR64"/>
  <c r="W65"/>
  <c r="AR65"/>
  <c r="W66"/>
  <c r="AR66"/>
  <c r="W67"/>
  <c r="AR67"/>
  <c r="W68"/>
  <c r="AR68"/>
  <c r="W69"/>
  <c r="AR69"/>
  <c r="W70"/>
  <c r="AR70"/>
  <c r="W71"/>
  <c r="AR71"/>
  <c r="W72"/>
  <c r="AR72"/>
  <c r="W73"/>
  <c r="AR73"/>
  <c r="W74"/>
  <c r="AR74"/>
  <c r="W75"/>
  <c r="AR75"/>
  <c r="W76"/>
  <c r="AR76"/>
  <c r="W77"/>
  <c r="AR77"/>
  <c r="W79"/>
  <c r="AR79"/>
  <c r="W80"/>
  <c r="AR80"/>
  <c r="W191"/>
  <c r="AR191"/>
  <c r="X60"/>
  <c r="AS60"/>
  <c r="X61"/>
  <c r="AS61"/>
  <c r="X62"/>
  <c r="AS62"/>
  <c r="X63"/>
  <c r="AS63"/>
  <c r="X64"/>
  <c r="AS64"/>
  <c r="X65"/>
  <c r="AS65"/>
  <c r="X66"/>
  <c r="AS66"/>
  <c r="X67"/>
  <c r="AS67"/>
  <c r="X68"/>
  <c r="AS68"/>
  <c r="X69"/>
  <c r="AS69"/>
  <c r="X70"/>
  <c r="AS70"/>
  <c r="X71"/>
  <c r="AS71"/>
  <c r="X72"/>
  <c r="AS72"/>
  <c r="X73"/>
  <c r="AS73"/>
  <c r="X74"/>
  <c r="AS74"/>
  <c r="X75"/>
  <c r="AS75"/>
  <c r="X76"/>
  <c r="AS76"/>
  <c r="X77"/>
  <c r="AS77"/>
  <c r="X79"/>
  <c r="AS79"/>
  <c r="X80"/>
  <c r="AS80"/>
  <c r="X191"/>
  <c r="AS191"/>
  <c r="Y60"/>
  <c r="AT60"/>
  <c r="Y61"/>
  <c r="AT61"/>
  <c r="Y62"/>
  <c r="AT62"/>
  <c r="Y63"/>
  <c r="AT63"/>
  <c r="Y64"/>
  <c r="AT64"/>
  <c r="Y65"/>
  <c r="AT65"/>
  <c r="Y66"/>
  <c r="AT66"/>
  <c r="Y67"/>
  <c r="AT67"/>
  <c r="Y68"/>
  <c r="AT68"/>
  <c r="Y69"/>
  <c r="AT69"/>
  <c r="Y70"/>
  <c r="AT70"/>
  <c r="Y71"/>
  <c r="AT71"/>
  <c r="Y72"/>
  <c r="AT72"/>
  <c r="Y73"/>
  <c r="AT73"/>
  <c r="Y74"/>
  <c r="AT74"/>
  <c r="Y75"/>
  <c r="AT75"/>
  <c r="Y76"/>
  <c r="AT76"/>
  <c r="Y77"/>
  <c r="AT77"/>
  <c r="Y79"/>
  <c r="AT79"/>
  <c r="Y80"/>
  <c r="AT80"/>
  <c r="Y191"/>
  <c r="AT191"/>
  <c r="Z60"/>
  <c r="AU60"/>
  <c r="Z61"/>
  <c r="AU61"/>
  <c r="Z62"/>
  <c r="AU62"/>
  <c r="Z63"/>
  <c r="AU63"/>
  <c r="Z64"/>
  <c r="AU64"/>
  <c r="Z65"/>
  <c r="AU65"/>
  <c r="Z66"/>
  <c r="AU66"/>
  <c r="Z67"/>
  <c r="AU67"/>
  <c r="Z68"/>
  <c r="AU68"/>
  <c r="Z69"/>
  <c r="AU69"/>
  <c r="Z70"/>
  <c r="AU70"/>
  <c r="Z71"/>
  <c r="AU71"/>
  <c r="Z72"/>
  <c r="AU72"/>
  <c r="Z73"/>
  <c r="AU73"/>
  <c r="Z74"/>
  <c r="AU74"/>
  <c r="Z75"/>
  <c r="AU75"/>
  <c r="Z76"/>
  <c r="AU76"/>
  <c r="Z77"/>
  <c r="AU77"/>
  <c r="Z79"/>
  <c r="AU79"/>
  <c r="Z80"/>
  <c r="AU80"/>
  <c r="Z191"/>
  <c r="AU191"/>
  <c r="AA60"/>
  <c r="AV60"/>
  <c r="AA61"/>
  <c r="AV61"/>
  <c r="AA62"/>
  <c r="AV62"/>
  <c r="AA63"/>
  <c r="AV63"/>
  <c r="AA64"/>
  <c r="AV64"/>
  <c r="AA65"/>
  <c r="AV65"/>
  <c r="AA66"/>
  <c r="AV66"/>
  <c r="AA67"/>
  <c r="AV67"/>
  <c r="AA68"/>
  <c r="AV68"/>
  <c r="AA69"/>
  <c r="AV69"/>
  <c r="AA70"/>
  <c r="AV70"/>
  <c r="AA71"/>
  <c r="AV71"/>
  <c r="AA72"/>
  <c r="AV72"/>
  <c r="AA73"/>
  <c r="AV73"/>
  <c r="AA74"/>
  <c r="AV74"/>
  <c r="AA75"/>
  <c r="AV75"/>
  <c r="AA76"/>
  <c r="AV76"/>
  <c r="AA77"/>
  <c r="AV77"/>
  <c r="AA79"/>
  <c r="AV79"/>
  <c r="AA80"/>
  <c r="AV80"/>
  <c r="AA191"/>
  <c r="AV191"/>
  <c r="AB60"/>
  <c r="AW60"/>
  <c r="AB61"/>
  <c r="AW61"/>
  <c r="AB62"/>
  <c r="AW62"/>
  <c r="AB63"/>
  <c r="AW63"/>
  <c r="AB64"/>
  <c r="AW64"/>
  <c r="AB65"/>
  <c r="AW65"/>
  <c r="AB66"/>
  <c r="AW66"/>
  <c r="AB67"/>
  <c r="AW67"/>
  <c r="AB68"/>
  <c r="AW68"/>
  <c r="AB69"/>
  <c r="AW69"/>
  <c r="AB70"/>
  <c r="AW70"/>
  <c r="AB71"/>
  <c r="AW71"/>
  <c r="AB72"/>
  <c r="AW72"/>
  <c r="AB73"/>
  <c r="AW73"/>
  <c r="AB74"/>
  <c r="AW74"/>
  <c r="AB75"/>
  <c r="AW75"/>
  <c r="AB76"/>
  <c r="AW76"/>
  <c r="AB77"/>
  <c r="AW77"/>
  <c r="AB79"/>
  <c r="AW79"/>
  <c r="AB80"/>
  <c r="AW80"/>
  <c r="AB191"/>
  <c r="AW191"/>
  <c r="G21"/>
  <c r="AD21"/>
  <c r="G24"/>
  <c r="AD24"/>
  <c r="G27"/>
  <c r="AD27"/>
  <c r="G30"/>
  <c r="AD30"/>
  <c r="G34"/>
  <c r="AD34"/>
  <c r="G38"/>
  <c r="AD38"/>
  <c r="P20" i="40"/>
  <c r="F20" i="46"/>
  <c r="D245"/>
  <c r="G20"/>
  <c r="E245"/>
  <c r="J20" i="40"/>
  <c r="G290" i="64"/>
  <c r="D48" i="57"/>
  <c r="E144" i="68"/>
  <c r="D53" i="57"/>
  <c r="H290" i="64"/>
  <c r="E48" i="57"/>
  <c r="F144" i="68"/>
  <c r="E53" i="57"/>
  <c r="I290" i="64"/>
  <c r="F48" i="57"/>
  <c r="G144" i="68"/>
  <c r="F53" i="57"/>
  <c r="AG42" i="46"/>
  <c r="G145" i="47"/>
  <c r="J290" i="64"/>
  <c r="G48" i="57"/>
  <c r="H144" i="68"/>
  <c r="G53" i="57"/>
  <c r="AH42" i="46"/>
  <c r="H145" i="47"/>
  <c r="K290" i="64"/>
  <c r="H48" i="57"/>
  <c r="I144" i="68"/>
  <c r="H53" i="57"/>
  <c r="AI42" i="46"/>
  <c r="I145" i="47"/>
  <c r="L290" i="64"/>
  <c r="I48" i="57"/>
  <c r="J144" i="68"/>
  <c r="I53" i="57"/>
  <c r="M290" i="64"/>
  <c r="J48" i="57"/>
  <c r="K144" i="68"/>
  <c r="J53" i="57"/>
  <c r="N290" i="64"/>
  <c r="K48" i="57"/>
  <c r="L144" i="68"/>
  <c r="K53" i="57"/>
  <c r="O290" i="64"/>
  <c r="L48" i="57"/>
  <c r="M144" i="68"/>
  <c r="L53" i="57"/>
  <c r="AM42" i="46"/>
  <c r="M145" i="47"/>
  <c r="P290" i="64"/>
  <c r="M48" i="57"/>
  <c r="N144" i="68"/>
  <c r="M53" i="57"/>
  <c r="AN42" i="46"/>
  <c r="N145" i="47"/>
  <c r="Q290" i="64"/>
  <c r="N48" i="57"/>
  <c r="O144" i="68"/>
  <c r="N53" i="57"/>
  <c r="AO42" i="46"/>
  <c r="O145" i="47"/>
  <c r="R290" i="64"/>
  <c r="O48" i="57"/>
  <c r="P144" i="68"/>
  <c r="O53" i="57"/>
  <c r="AP42" i="46"/>
  <c r="P145" i="47"/>
  <c r="S290" i="64"/>
  <c r="P48" i="57"/>
  <c r="Q144" i="68"/>
  <c r="P53" i="57"/>
  <c r="AQ42" i="46"/>
  <c r="Q145" i="47"/>
  <c r="T290" i="64"/>
  <c r="Q48" i="57"/>
  <c r="R144" i="68"/>
  <c r="Q53" i="57"/>
  <c r="AR42" i="46"/>
  <c r="R145" i="47"/>
  <c r="U290" i="64"/>
  <c r="R48" i="57"/>
  <c r="S144" i="68"/>
  <c r="R53" i="57"/>
  <c r="AS42" i="46"/>
  <c r="S145" i="47"/>
  <c r="V290" i="64"/>
  <c r="S48" i="57"/>
  <c r="T144" i="68"/>
  <c r="S53" i="57"/>
  <c r="AT42" i="46"/>
  <c r="T145" i="47"/>
  <c r="W290" i="64"/>
  <c r="T48" i="57"/>
  <c r="U144" i="68"/>
  <c r="T53" i="57"/>
  <c r="AU42" i="46"/>
  <c r="U145" i="47"/>
  <c r="X290" i="64"/>
  <c r="U48" i="57"/>
  <c r="V144" i="68"/>
  <c r="U53" i="57"/>
  <c r="AV42" i="46"/>
  <c r="V145" i="47"/>
  <c r="Y290" i="64"/>
  <c r="V48" i="57"/>
  <c r="W144" i="68"/>
  <c r="V53" i="57"/>
  <c r="AW42" i="46"/>
  <c r="W145" i="47"/>
  <c r="Z290" i="64"/>
  <c r="W48" i="57"/>
  <c r="X144" i="68"/>
  <c r="W53" i="57"/>
  <c r="G50" i="11"/>
  <c r="H50"/>
  <c r="I50"/>
  <c r="M50"/>
  <c r="N50"/>
  <c r="O50"/>
  <c r="P50"/>
  <c r="Q50"/>
  <c r="R50"/>
  <c r="S50"/>
  <c r="T50"/>
  <c r="U50"/>
  <c r="V50"/>
  <c r="W50"/>
  <c r="A5" i="76"/>
  <c r="A4"/>
  <c r="A3"/>
  <c r="A2"/>
  <c r="D11" i="71"/>
  <c r="D93"/>
  <c r="E11"/>
  <c r="E93"/>
  <c r="F11"/>
  <c r="F93"/>
  <c r="G11"/>
  <c r="G93"/>
  <c r="H11"/>
  <c r="H93"/>
  <c r="I11"/>
  <c r="I93"/>
  <c r="J11"/>
  <c r="J93"/>
  <c r="K11"/>
  <c r="K93"/>
  <c r="L11"/>
  <c r="L93"/>
  <c r="M11"/>
  <c r="M93"/>
  <c r="N11"/>
  <c r="N93"/>
  <c r="O11"/>
  <c r="O93"/>
  <c r="P11"/>
  <c r="P93"/>
  <c r="Q11"/>
  <c r="Q93"/>
  <c r="R11"/>
  <c r="R93"/>
  <c r="S11"/>
  <c r="S93"/>
  <c r="T11"/>
  <c r="T93"/>
  <c r="U11"/>
  <c r="U93"/>
  <c r="V11"/>
  <c r="V93"/>
  <c r="W11"/>
  <c r="W93"/>
  <c r="C93"/>
  <c r="D12" i="70"/>
  <c r="D93"/>
  <c r="E12"/>
  <c r="E93"/>
  <c r="F12"/>
  <c r="F93"/>
  <c r="G12"/>
  <c r="G93"/>
  <c r="H12"/>
  <c r="H93"/>
  <c r="I12"/>
  <c r="I93"/>
  <c r="J12"/>
  <c r="J93"/>
  <c r="K12"/>
  <c r="K93"/>
  <c r="L12"/>
  <c r="L93"/>
  <c r="M12"/>
  <c r="M93"/>
  <c r="N12"/>
  <c r="N93"/>
  <c r="O12"/>
  <c r="O93"/>
  <c r="P12"/>
  <c r="P93"/>
  <c r="Q12"/>
  <c r="Q93"/>
  <c r="R12"/>
  <c r="R93"/>
  <c r="S12"/>
  <c r="S93"/>
  <c r="T12"/>
  <c r="T93"/>
  <c r="U12"/>
  <c r="U93"/>
  <c r="V12"/>
  <c r="V93"/>
  <c r="W12"/>
  <c r="W93"/>
  <c r="C93"/>
  <c r="Q43" i="47"/>
  <c r="Q246"/>
  <c r="Q287"/>
  <c r="Q330"/>
  <c r="R43"/>
  <c r="R246"/>
  <c r="R287"/>
  <c r="R330"/>
  <c r="S43"/>
  <c r="S246"/>
  <c r="S287"/>
  <c r="S330"/>
  <c r="T43"/>
  <c r="T246"/>
  <c r="T287"/>
  <c r="T330"/>
  <c r="U43"/>
  <c r="U246"/>
  <c r="U287"/>
  <c r="U330"/>
  <c r="V43"/>
  <c r="V246"/>
  <c r="V287"/>
  <c r="V330"/>
  <c r="W43"/>
  <c r="W246"/>
  <c r="W287"/>
  <c r="W330"/>
  <c r="S149"/>
  <c r="V153"/>
  <c r="P61" i="67"/>
  <c r="P67"/>
  <c r="Q61"/>
  <c r="Q67"/>
  <c r="R61"/>
  <c r="R67"/>
  <c r="S61"/>
  <c r="S67"/>
  <c r="T61"/>
  <c r="T67"/>
  <c r="U61"/>
  <c r="U67"/>
  <c r="V61"/>
  <c r="V67"/>
  <c r="P60"/>
  <c r="P66"/>
  <c r="Q60"/>
  <c r="Q66"/>
  <c r="R60"/>
  <c r="R66"/>
  <c r="S60"/>
  <c r="S66"/>
  <c r="T60"/>
  <c r="T66"/>
  <c r="U60"/>
  <c r="U66"/>
  <c r="V60"/>
  <c r="V66"/>
  <c r="P62"/>
  <c r="P68"/>
  <c r="Q62"/>
  <c r="Q68"/>
  <c r="R62"/>
  <c r="R68"/>
  <c r="S62"/>
  <c r="S68"/>
  <c r="T62"/>
  <c r="T68"/>
  <c r="U62"/>
  <c r="U68"/>
  <c r="V62"/>
  <c r="V68"/>
  <c r="D43" i="47"/>
  <c r="D246"/>
  <c r="D287"/>
  <c r="D330"/>
  <c r="E43"/>
  <c r="E246"/>
  <c r="E287"/>
  <c r="E330"/>
  <c r="F43"/>
  <c r="F246"/>
  <c r="F287"/>
  <c r="F330"/>
  <c r="G43"/>
  <c r="G246"/>
  <c r="G287"/>
  <c r="G330"/>
  <c r="H43"/>
  <c r="H246"/>
  <c r="H287"/>
  <c r="H330"/>
  <c r="I43"/>
  <c r="I246"/>
  <c r="I287"/>
  <c r="I330"/>
  <c r="J43"/>
  <c r="J246"/>
  <c r="J287"/>
  <c r="J330"/>
  <c r="K43"/>
  <c r="K246"/>
  <c r="K287"/>
  <c r="K330"/>
  <c r="L43"/>
  <c r="L246"/>
  <c r="L287"/>
  <c r="L330"/>
  <c r="M43"/>
  <c r="M246"/>
  <c r="M287"/>
  <c r="M330"/>
  <c r="N43"/>
  <c r="N246"/>
  <c r="N287"/>
  <c r="N330"/>
  <c r="O43"/>
  <c r="O246"/>
  <c r="O287"/>
  <c r="O330"/>
  <c r="P43"/>
  <c r="P246"/>
  <c r="P287"/>
  <c r="P330"/>
  <c r="N149"/>
  <c r="D361"/>
  <c r="E361"/>
  <c r="F361"/>
  <c r="G197"/>
  <c r="G361"/>
  <c r="H197"/>
  <c r="H361"/>
  <c r="I197"/>
  <c r="I361"/>
  <c r="J361"/>
  <c r="K361"/>
  <c r="M197"/>
  <c r="M361"/>
  <c r="N197"/>
  <c r="N361"/>
  <c r="F61" i="67"/>
  <c r="F67"/>
  <c r="G61"/>
  <c r="G67"/>
  <c r="H61"/>
  <c r="H67"/>
  <c r="L61"/>
  <c r="L67"/>
  <c r="M61"/>
  <c r="M67"/>
  <c r="N61"/>
  <c r="N67"/>
  <c r="O61"/>
  <c r="O67"/>
  <c r="F60"/>
  <c r="F66"/>
  <c r="G60"/>
  <c r="G66"/>
  <c r="H60"/>
  <c r="H66"/>
  <c r="L60"/>
  <c r="L66"/>
  <c r="M60"/>
  <c r="M66"/>
  <c r="N60"/>
  <c r="N66"/>
  <c r="O60"/>
  <c r="O66"/>
  <c r="F62"/>
  <c r="F68"/>
  <c r="G62"/>
  <c r="G68"/>
  <c r="H62"/>
  <c r="H68"/>
  <c r="L62"/>
  <c r="L68"/>
  <c r="M62"/>
  <c r="M68"/>
  <c r="N62"/>
  <c r="N68"/>
  <c r="O62"/>
  <c r="O68"/>
  <c r="C246" i="47"/>
  <c r="C287"/>
  <c r="C330"/>
  <c r="D17" i="57"/>
  <c r="E17"/>
  <c r="F17"/>
  <c r="G17"/>
  <c r="H17"/>
  <c r="I17"/>
  <c r="J17"/>
  <c r="K17"/>
  <c r="L17"/>
  <c r="M17"/>
  <c r="N17"/>
  <c r="O17"/>
  <c r="P17"/>
  <c r="Q17"/>
  <c r="R17"/>
  <c r="S17"/>
  <c r="T17"/>
  <c r="U17"/>
  <c r="V17"/>
  <c r="W17"/>
  <c r="C48"/>
  <c r="D214" i="44"/>
  <c r="D215"/>
  <c r="D216"/>
  <c r="D217"/>
  <c r="D218"/>
  <c r="D219"/>
  <c r="D220"/>
  <c r="D221"/>
  <c r="D222"/>
  <c r="D223"/>
  <c r="D224"/>
  <c r="D225"/>
  <c r="D226"/>
  <c r="D227"/>
  <c r="D228"/>
  <c r="D229"/>
  <c r="D230"/>
  <c r="D231"/>
  <c r="D232"/>
  <c r="D233"/>
  <c r="D234"/>
  <c r="D235"/>
  <c r="D236"/>
  <c r="D237"/>
  <c r="D238"/>
  <c r="D239"/>
  <c r="D240"/>
  <c r="D241"/>
  <c r="D242"/>
  <c r="D243"/>
  <c r="D244"/>
  <c r="D245"/>
  <c r="D246"/>
  <c r="D247"/>
  <c r="G125"/>
  <c r="G146"/>
  <c r="G126"/>
  <c r="G127"/>
  <c r="G147"/>
  <c r="G128"/>
  <c r="G129"/>
  <c r="G148"/>
  <c r="G149"/>
  <c r="E217"/>
  <c r="G150"/>
  <c r="E218"/>
  <c r="G153"/>
  <c r="E219"/>
  <c r="G154"/>
  <c r="E220"/>
  <c r="G133"/>
  <c r="G137"/>
  <c r="G156"/>
  <c r="G151"/>
  <c r="G155"/>
  <c r="G157"/>
  <c r="E223"/>
  <c r="G123"/>
  <c r="G124"/>
  <c r="G141"/>
  <c r="G145"/>
  <c r="G130"/>
  <c r="G131"/>
  <c r="G132"/>
  <c r="G143"/>
  <c r="G152"/>
  <c r="G134"/>
  <c r="G135"/>
  <c r="G136"/>
  <c r="G142"/>
  <c r="G42"/>
  <c r="G46"/>
  <c r="G50"/>
  <c r="G54"/>
  <c r="G164"/>
  <c r="E228"/>
  <c r="G78"/>
  <c r="G81"/>
  <c r="G82"/>
  <c r="G192"/>
  <c r="G193"/>
  <c r="G194"/>
  <c r="G195"/>
  <c r="G139"/>
  <c r="G140"/>
  <c r="G19"/>
  <c r="G168"/>
  <c r="G37"/>
  <c r="G119"/>
  <c r="G121"/>
  <c r="G115"/>
  <c r="G116"/>
  <c r="G117"/>
  <c r="G118"/>
  <c r="G120"/>
  <c r="G122"/>
  <c r="G84"/>
  <c r="E234"/>
  <c r="G58"/>
  <c r="E235"/>
  <c r="G59"/>
  <c r="G138"/>
  <c r="G159"/>
  <c r="E237"/>
  <c r="G85"/>
  <c r="G86"/>
  <c r="G87"/>
  <c r="G93"/>
  <c r="G158"/>
  <c r="G160"/>
  <c r="G161"/>
  <c r="G162"/>
  <c r="G163"/>
  <c r="G165"/>
  <c r="G23"/>
  <c r="G26"/>
  <c r="G29"/>
  <c r="G32"/>
  <c r="G35"/>
  <c r="G40"/>
  <c r="G92"/>
  <c r="E240"/>
  <c r="G57"/>
  <c r="E241"/>
  <c r="G83"/>
  <c r="G88"/>
  <c r="G89"/>
  <c r="G90"/>
  <c r="G91"/>
  <c r="G94"/>
  <c r="G95"/>
  <c r="G96"/>
  <c r="G97"/>
  <c r="G98"/>
  <c r="G99"/>
  <c r="G100"/>
  <c r="G101"/>
  <c r="G102"/>
  <c r="G103"/>
  <c r="G104"/>
  <c r="G105"/>
  <c r="G106"/>
  <c r="G107"/>
  <c r="G108"/>
  <c r="G109"/>
  <c r="G110"/>
  <c r="G111"/>
  <c r="G112"/>
  <c r="G113"/>
  <c r="C114"/>
  <c r="E114"/>
  <c r="G114"/>
  <c r="G191"/>
  <c r="G199"/>
  <c r="G200"/>
  <c r="G201"/>
  <c r="G20"/>
  <c r="G60"/>
  <c r="G61"/>
  <c r="G62"/>
  <c r="G63"/>
  <c r="G64"/>
  <c r="G65"/>
  <c r="G66"/>
  <c r="G67"/>
  <c r="G68"/>
  <c r="G69"/>
  <c r="G70"/>
  <c r="G71"/>
  <c r="G72"/>
  <c r="G73"/>
  <c r="G74"/>
  <c r="G75"/>
  <c r="G76"/>
  <c r="G77"/>
  <c r="G79"/>
  <c r="G80"/>
  <c r="G169"/>
  <c r="G181"/>
  <c r="G144"/>
  <c r="G166"/>
  <c r="G167"/>
  <c r="G170"/>
  <c r="G171"/>
  <c r="G172"/>
  <c r="G173"/>
  <c r="G174"/>
  <c r="G175"/>
  <c r="G176"/>
  <c r="G177"/>
  <c r="G178"/>
  <c r="G179"/>
  <c r="G180"/>
  <c r="G182"/>
  <c r="G183"/>
  <c r="G184"/>
  <c r="G185"/>
  <c r="G186"/>
  <c r="G187"/>
  <c r="G188"/>
  <c r="G189"/>
  <c r="G190"/>
  <c r="G196"/>
  <c r="G197"/>
  <c r="G198"/>
  <c r="G202"/>
  <c r="G203"/>
  <c r="G204"/>
  <c r="G205"/>
  <c r="G36"/>
  <c r="G43"/>
  <c r="G47"/>
  <c r="G51"/>
  <c r="G55"/>
  <c r="G44"/>
  <c r="G48"/>
  <c r="G52"/>
  <c r="G56"/>
  <c r="G22"/>
  <c r="G25"/>
  <c r="G28"/>
  <c r="G31"/>
  <c r="G33"/>
  <c r="G39"/>
  <c r="C146"/>
  <c r="E146"/>
  <c r="C126"/>
  <c r="E126"/>
  <c r="C127"/>
  <c r="E127"/>
  <c r="H127"/>
  <c r="C147"/>
  <c r="E147"/>
  <c r="H147"/>
  <c r="C128"/>
  <c r="E128"/>
  <c r="C129"/>
  <c r="E129"/>
  <c r="H129"/>
  <c r="C148"/>
  <c r="E148"/>
  <c r="H148"/>
  <c r="C149"/>
  <c r="E149"/>
  <c r="C150"/>
  <c r="E150"/>
  <c r="C153"/>
  <c r="E153"/>
  <c r="C154"/>
  <c r="E154"/>
  <c r="C151"/>
  <c r="E151"/>
  <c r="C155"/>
  <c r="E155"/>
  <c r="H155"/>
  <c r="C157"/>
  <c r="E157"/>
  <c r="H157"/>
  <c r="C123"/>
  <c r="E123"/>
  <c r="H123"/>
  <c r="C124"/>
  <c r="E124"/>
  <c r="C141"/>
  <c r="E141"/>
  <c r="H141"/>
  <c r="C145"/>
  <c r="E145"/>
  <c r="H145"/>
  <c r="C130"/>
  <c r="E130"/>
  <c r="C131"/>
  <c r="E131"/>
  <c r="H131"/>
  <c r="C132"/>
  <c r="E132"/>
  <c r="H132"/>
  <c r="C143"/>
  <c r="E143"/>
  <c r="H143"/>
  <c r="C152"/>
  <c r="E152"/>
  <c r="H152"/>
  <c r="C134"/>
  <c r="E134"/>
  <c r="C135"/>
  <c r="E135"/>
  <c r="H135"/>
  <c r="C136"/>
  <c r="E136"/>
  <c r="H136"/>
  <c r="C142"/>
  <c r="E142"/>
  <c r="H142"/>
  <c r="C164"/>
  <c r="E164"/>
  <c r="D78"/>
  <c r="C82"/>
  <c r="E82"/>
  <c r="H82"/>
  <c r="C139"/>
  <c r="E139"/>
  <c r="H139"/>
  <c r="C140"/>
  <c r="E140"/>
  <c r="C19"/>
  <c r="E19"/>
  <c r="C168"/>
  <c r="E168"/>
  <c r="H168"/>
  <c r="C138"/>
  <c r="E138"/>
  <c r="H138"/>
  <c r="C159"/>
  <c r="E159"/>
  <c r="C85"/>
  <c r="E85"/>
  <c r="H85"/>
  <c r="C86"/>
  <c r="E86"/>
  <c r="C87"/>
  <c r="E87"/>
  <c r="H87"/>
  <c r="C158"/>
  <c r="E158"/>
  <c r="H158"/>
  <c r="C160"/>
  <c r="E160"/>
  <c r="H160"/>
  <c r="C161"/>
  <c r="E161"/>
  <c r="H161"/>
  <c r="C162"/>
  <c r="E162"/>
  <c r="H162"/>
  <c r="C163"/>
  <c r="E163"/>
  <c r="H163"/>
  <c r="C165"/>
  <c r="E165"/>
  <c r="H165"/>
  <c r="C92"/>
  <c r="E92"/>
  <c r="C88"/>
  <c r="E88"/>
  <c r="H88"/>
  <c r="C89"/>
  <c r="E89"/>
  <c r="H89"/>
  <c r="C90"/>
  <c r="E90"/>
  <c r="H90"/>
  <c r="C91"/>
  <c r="E91"/>
  <c r="H91"/>
  <c r="C94"/>
  <c r="E94"/>
  <c r="H94"/>
  <c r="C95"/>
  <c r="E95"/>
  <c r="H95"/>
  <c r="C96"/>
  <c r="E96"/>
  <c r="H96"/>
  <c r="C97"/>
  <c r="E97"/>
  <c r="H97"/>
  <c r="C98"/>
  <c r="E98"/>
  <c r="H98"/>
  <c r="C99"/>
  <c r="E99"/>
  <c r="H99"/>
  <c r="C100"/>
  <c r="E100"/>
  <c r="H100"/>
  <c r="C101"/>
  <c r="E101"/>
  <c r="H101"/>
  <c r="C102"/>
  <c r="E102"/>
  <c r="H102"/>
  <c r="C103"/>
  <c r="E103"/>
  <c r="H103"/>
  <c r="C104"/>
  <c r="E104"/>
  <c r="H104"/>
  <c r="C105"/>
  <c r="E105"/>
  <c r="H105"/>
  <c r="C106"/>
  <c r="E106"/>
  <c r="H106"/>
  <c r="C107"/>
  <c r="E107"/>
  <c r="H107"/>
  <c r="C108"/>
  <c r="E108"/>
  <c r="H108"/>
  <c r="C109"/>
  <c r="E109"/>
  <c r="H109"/>
  <c r="C110"/>
  <c r="E110"/>
  <c r="H110"/>
  <c r="C111"/>
  <c r="E111"/>
  <c r="H111"/>
  <c r="C112"/>
  <c r="E112"/>
  <c r="H112"/>
  <c r="C113"/>
  <c r="E113"/>
  <c r="H113"/>
  <c r="H114"/>
  <c r="C200"/>
  <c r="E200"/>
  <c r="H200"/>
  <c r="F79" i="63"/>
  <c r="D79" i="44"/>
  <c r="E79"/>
  <c r="H79"/>
  <c r="F80" i="63"/>
  <c r="D80" i="44"/>
  <c r="E80"/>
  <c r="H80"/>
  <c r="C169"/>
  <c r="E169"/>
  <c r="H169"/>
  <c r="C181"/>
  <c r="E181"/>
  <c r="H181"/>
  <c r="C144"/>
  <c r="E144"/>
  <c r="H144"/>
  <c r="C166"/>
  <c r="E166"/>
  <c r="C167"/>
  <c r="E167"/>
  <c r="H167"/>
  <c r="C170"/>
  <c r="E170"/>
  <c r="H170"/>
  <c r="C171"/>
  <c r="E171"/>
  <c r="H171"/>
  <c r="C172"/>
  <c r="E172"/>
  <c r="H172"/>
  <c r="C173"/>
  <c r="E173"/>
  <c r="H173"/>
  <c r="C174"/>
  <c r="E174"/>
  <c r="H174"/>
  <c r="C175"/>
  <c r="E175"/>
  <c r="H175"/>
  <c r="C176"/>
  <c r="E176"/>
  <c r="H176"/>
  <c r="C177"/>
  <c r="E177"/>
  <c r="H177"/>
  <c r="C178"/>
  <c r="E178"/>
  <c r="H178"/>
  <c r="C179"/>
  <c r="E179"/>
  <c r="H179"/>
  <c r="C180"/>
  <c r="E180"/>
  <c r="H180"/>
  <c r="C182"/>
  <c r="E182"/>
  <c r="H182"/>
  <c r="C183"/>
  <c r="E183"/>
  <c r="H183"/>
  <c r="C184"/>
  <c r="E184"/>
  <c r="H184"/>
  <c r="C185"/>
  <c r="E185"/>
  <c r="H185"/>
  <c r="C186"/>
  <c r="E186"/>
  <c r="H186"/>
  <c r="C189"/>
  <c r="E189"/>
  <c r="H189"/>
  <c r="C190"/>
  <c r="E190"/>
  <c r="H190"/>
  <c r="C196"/>
  <c r="E196"/>
  <c r="H196"/>
  <c r="C197"/>
  <c r="E197"/>
  <c r="H197"/>
  <c r="C202"/>
  <c r="E202"/>
  <c r="H202"/>
  <c r="C203"/>
  <c r="E203"/>
  <c r="H203"/>
  <c r="C204"/>
  <c r="E204"/>
  <c r="H204"/>
  <c r="C205"/>
  <c r="E205"/>
  <c r="H205"/>
  <c r="I146"/>
  <c r="I126"/>
  <c r="I127"/>
  <c r="I147"/>
  <c r="I128"/>
  <c r="I129"/>
  <c r="I148"/>
  <c r="I149"/>
  <c r="G217"/>
  <c r="I150"/>
  <c r="G218"/>
  <c r="I153"/>
  <c r="G219"/>
  <c r="I154"/>
  <c r="G220"/>
  <c r="I151"/>
  <c r="I155"/>
  <c r="I157"/>
  <c r="G223"/>
  <c r="I123"/>
  <c r="I124"/>
  <c r="I141"/>
  <c r="I145"/>
  <c r="I130"/>
  <c r="I131"/>
  <c r="I132"/>
  <c r="I143"/>
  <c r="I152"/>
  <c r="I134"/>
  <c r="I135"/>
  <c r="I136"/>
  <c r="I142"/>
  <c r="I164"/>
  <c r="G228"/>
  <c r="C82" i="46"/>
  <c r="E82"/>
  <c r="I82" i="44"/>
  <c r="D192" i="46"/>
  <c r="D193"/>
  <c r="D194"/>
  <c r="D195"/>
  <c r="I139" i="44"/>
  <c r="I140"/>
  <c r="I168"/>
  <c r="I138"/>
  <c r="I159"/>
  <c r="G237"/>
  <c r="I85"/>
  <c r="I86"/>
  <c r="I87"/>
  <c r="I158"/>
  <c r="I160"/>
  <c r="I161"/>
  <c r="I162"/>
  <c r="I163"/>
  <c r="I165"/>
  <c r="I92"/>
  <c r="G240"/>
  <c r="I88"/>
  <c r="I89"/>
  <c r="I90"/>
  <c r="I91"/>
  <c r="I94"/>
  <c r="I95"/>
  <c r="I96"/>
  <c r="I97"/>
  <c r="I98"/>
  <c r="I99"/>
  <c r="I100"/>
  <c r="I101"/>
  <c r="I102"/>
  <c r="I103"/>
  <c r="I104"/>
  <c r="I105"/>
  <c r="I106"/>
  <c r="I107"/>
  <c r="I108"/>
  <c r="I109"/>
  <c r="I110"/>
  <c r="I111"/>
  <c r="I112"/>
  <c r="I113"/>
  <c r="I114"/>
  <c r="I200"/>
  <c r="I169"/>
  <c r="I181"/>
  <c r="I144"/>
  <c r="I166"/>
  <c r="I167"/>
  <c r="I170"/>
  <c r="I171"/>
  <c r="I172"/>
  <c r="I173"/>
  <c r="I174"/>
  <c r="I175"/>
  <c r="I176"/>
  <c r="I177"/>
  <c r="I178"/>
  <c r="I179"/>
  <c r="I180"/>
  <c r="I182"/>
  <c r="I183"/>
  <c r="I184"/>
  <c r="I185"/>
  <c r="I186"/>
  <c r="I189"/>
  <c r="I190"/>
  <c r="I196"/>
  <c r="I197"/>
  <c r="I203"/>
  <c r="I204"/>
  <c r="I205"/>
  <c r="P119" i="40"/>
  <c r="F119" i="46"/>
  <c r="G119"/>
  <c r="J119" i="40"/>
  <c r="P121"/>
  <c r="F121" i="46"/>
  <c r="G121"/>
  <c r="AJ121"/>
  <c r="J121" i="40"/>
  <c r="P115"/>
  <c r="F115" i="46"/>
  <c r="G115"/>
  <c r="J115" i="40"/>
  <c r="P116"/>
  <c r="F116" i="46"/>
  <c r="G116"/>
  <c r="J116" i="40"/>
  <c r="P117"/>
  <c r="F117" i="46"/>
  <c r="G117"/>
  <c r="J117" i="40"/>
  <c r="P118"/>
  <c r="F118" i="46"/>
  <c r="G118"/>
  <c r="J118" i="40"/>
  <c r="P120"/>
  <c r="F120" i="46"/>
  <c r="G120"/>
  <c r="J120" i="40"/>
  <c r="AD120" i="46"/>
  <c r="P122" i="40"/>
  <c r="F122" i="46"/>
  <c r="G122"/>
  <c r="J122" i="40"/>
  <c r="I213" i="44"/>
  <c r="J213"/>
  <c r="M213"/>
  <c r="N213"/>
  <c r="O213"/>
  <c r="P213"/>
  <c r="Q213"/>
  <c r="R213"/>
  <c r="S213"/>
  <c r="T213"/>
  <c r="D213"/>
  <c r="E213"/>
  <c r="F213"/>
  <c r="G213"/>
  <c r="H213"/>
  <c r="C213"/>
  <c r="C304" i="25"/>
  <c r="C306"/>
  <c r="C309"/>
  <c r="C310"/>
  <c r="C311"/>
  <c r="C312"/>
  <c r="C316"/>
  <c r="C317"/>
  <c r="C318"/>
  <c r="C322"/>
  <c r="C323"/>
  <c r="C324"/>
  <c r="Y291"/>
  <c r="Z291"/>
  <c r="AA291"/>
  <c r="AB291"/>
  <c r="AC291"/>
  <c r="AD291"/>
  <c r="AE291"/>
  <c r="AF291"/>
  <c r="AG291"/>
  <c r="AH291"/>
  <c r="AI291"/>
  <c r="AJ291"/>
  <c r="AK291"/>
  <c r="AL291"/>
  <c r="AM291"/>
  <c r="AN291"/>
  <c r="AO291"/>
  <c r="AP291"/>
  <c r="AQ291"/>
  <c r="AR291"/>
  <c r="AS291"/>
  <c r="Y292"/>
  <c r="Z292"/>
  <c r="AA292"/>
  <c r="AB292"/>
  <c r="AC292"/>
  <c r="AD292"/>
  <c r="AE292"/>
  <c r="AF292"/>
  <c r="AG292"/>
  <c r="AH292"/>
  <c r="AI292"/>
  <c r="AJ292"/>
  <c r="AK292"/>
  <c r="AL292"/>
  <c r="AM292"/>
  <c r="AN292"/>
  <c r="AO292"/>
  <c r="AP292"/>
  <c r="AQ292"/>
  <c r="AR292"/>
  <c r="AS292"/>
  <c r="Y293"/>
  <c r="Z293"/>
  <c r="AA293"/>
  <c r="AB293"/>
  <c r="AC293"/>
  <c r="AD293"/>
  <c r="AE293"/>
  <c r="AF293"/>
  <c r="AG293"/>
  <c r="AH293"/>
  <c r="AI293"/>
  <c r="AJ293"/>
  <c r="AK293"/>
  <c r="AL293"/>
  <c r="AM293"/>
  <c r="AN293"/>
  <c r="AO293"/>
  <c r="AP293"/>
  <c r="AQ293"/>
  <c r="AR293"/>
  <c r="AS293"/>
  <c r="Y294"/>
  <c r="Z294"/>
  <c r="AA294"/>
  <c r="AB294"/>
  <c r="AC294"/>
  <c r="AD294"/>
  <c r="AE294"/>
  <c r="AF294"/>
  <c r="AG294"/>
  <c r="AH294"/>
  <c r="AI294"/>
  <c r="AJ294"/>
  <c r="AK294"/>
  <c r="AL294"/>
  <c r="AM294"/>
  <c r="AN294"/>
  <c r="AO294"/>
  <c r="AP294"/>
  <c r="AQ294"/>
  <c r="AR294"/>
  <c r="AS294"/>
  <c r="Y295"/>
  <c r="Z295"/>
  <c r="AA295"/>
  <c r="AB295"/>
  <c r="AC295"/>
  <c r="AD295"/>
  <c r="AE295"/>
  <c r="AF295"/>
  <c r="AG295"/>
  <c r="AH295"/>
  <c r="AI295"/>
  <c r="AJ295"/>
  <c r="AK295"/>
  <c r="AL295"/>
  <c r="AM295"/>
  <c r="AN295"/>
  <c r="AO295"/>
  <c r="AP295"/>
  <c r="AQ295"/>
  <c r="AR295"/>
  <c r="AS295"/>
  <c r="Y296"/>
  <c r="Z296"/>
  <c r="AA296"/>
  <c r="AB296"/>
  <c r="AC296"/>
  <c r="AD296"/>
  <c r="AE296"/>
  <c r="AF296"/>
  <c r="AG296"/>
  <c r="AH296"/>
  <c r="AI296"/>
  <c r="AJ296"/>
  <c r="AK296"/>
  <c r="AL296"/>
  <c r="AM296"/>
  <c r="AN296"/>
  <c r="AO296"/>
  <c r="AP296"/>
  <c r="AQ296"/>
  <c r="AR296"/>
  <c r="AS296"/>
  <c r="Y297"/>
  <c r="Z297"/>
  <c r="AA297"/>
  <c r="AB297"/>
  <c r="AC297"/>
  <c r="AD297"/>
  <c r="AE297"/>
  <c r="AF297"/>
  <c r="AG297"/>
  <c r="AH297"/>
  <c r="AI297"/>
  <c r="AJ297"/>
  <c r="AK297"/>
  <c r="AL297"/>
  <c r="AM297"/>
  <c r="AN297"/>
  <c r="AO297"/>
  <c r="AP297"/>
  <c r="AQ297"/>
  <c r="AR297"/>
  <c r="AS297"/>
  <c r="Y298"/>
  <c r="Z298"/>
  <c r="AA298"/>
  <c r="AB298"/>
  <c r="AC298"/>
  <c r="AD298"/>
  <c r="AE298"/>
  <c r="AF298"/>
  <c r="AG298"/>
  <c r="AH298"/>
  <c r="AI298"/>
  <c r="AJ298"/>
  <c r="AK298"/>
  <c r="AL298"/>
  <c r="AM298"/>
  <c r="AN298"/>
  <c r="AO298"/>
  <c r="AP298"/>
  <c r="AQ298"/>
  <c r="AR298"/>
  <c r="AS298"/>
  <c r="Y299"/>
  <c r="Z299"/>
  <c r="AA299"/>
  <c r="AB299"/>
  <c r="AC299"/>
  <c r="AD299"/>
  <c r="AE299"/>
  <c r="AF299"/>
  <c r="AG299"/>
  <c r="AH299"/>
  <c r="AI299"/>
  <c r="AJ299"/>
  <c r="AK299"/>
  <c r="AL299"/>
  <c r="AM299"/>
  <c r="AN299"/>
  <c r="AO299"/>
  <c r="AP299"/>
  <c r="AQ299"/>
  <c r="AR299"/>
  <c r="AS299"/>
  <c r="Y300"/>
  <c r="Z300"/>
  <c r="AA300"/>
  <c r="AB300"/>
  <c r="AC300"/>
  <c r="AD300"/>
  <c r="AE300"/>
  <c r="AF300"/>
  <c r="AG300"/>
  <c r="AH300"/>
  <c r="AI300"/>
  <c r="AJ300"/>
  <c r="AK300"/>
  <c r="AL300"/>
  <c r="AM300"/>
  <c r="AN300"/>
  <c r="AO300"/>
  <c r="AP300"/>
  <c r="AQ300"/>
  <c r="AR300"/>
  <c r="AS300"/>
  <c r="Y301"/>
  <c r="Z301"/>
  <c r="AA301"/>
  <c r="AB301"/>
  <c r="AC301"/>
  <c r="AD301"/>
  <c r="AE301"/>
  <c r="AF301"/>
  <c r="AG301"/>
  <c r="AH301"/>
  <c r="AI301"/>
  <c r="AJ301"/>
  <c r="AK301"/>
  <c r="AL301"/>
  <c r="AM301"/>
  <c r="AN301"/>
  <c r="AO301"/>
  <c r="AP301"/>
  <c r="AQ301"/>
  <c r="AR301"/>
  <c r="AS301"/>
  <c r="Y302"/>
  <c r="Z302"/>
  <c r="AA302"/>
  <c r="AB302"/>
  <c r="AC302"/>
  <c r="AD302"/>
  <c r="AE302"/>
  <c r="AF302"/>
  <c r="AG302"/>
  <c r="AH302"/>
  <c r="AI302"/>
  <c r="AJ302"/>
  <c r="AK302"/>
  <c r="AL302"/>
  <c r="AM302"/>
  <c r="AN302"/>
  <c r="AO302"/>
  <c r="AP302"/>
  <c r="AQ302"/>
  <c r="AR302"/>
  <c r="AS302"/>
  <c r="Y303"/>
  <c r="Z303"/>
  <c r="AA303"/>
  <c r="AB303"/>
  <c r="AC303"/>
  <c r="AD303"/>
  <c r="AE303"/>
  <c r="AF303"/>
  <c r="AG303"/>
  <c r="AH303"/>
  <c r="AI303"/>
  <c r="AJ303"/>
  <c r="AK303"/>
  <c r="AL303"/>
  <c r="AM303"/>
  <c r="AN303"/>
  <c r="AO303"/>
  <c r="AP303"/>
  <c r="AQ303"/>
  <c r="AR303"/>
  <c r="AS303"/>
  <c r="D304"/>
  <c r="E304"/>
  <c r="F304"/>
  <c r="G304"/>
  <c r="H304"/>
  <c r="I304"/>
  <c r="J304"/>
  <c r="K304"/>
  <c r="L304"/>
  <c r="M304"/>
  <c r="N304"/>
  <c r="O304"/>
  <c r="P304"/>
  <c r="Q304"/>
  <c r="R304"/>
  <c r="S304"/>
  <c r="T304"/>
  <c r="U304"/>
  <c r="V304"/>
  <c r="W304"/>
  <c r="X304"/>
  <c r="Y304"/>
  <c r="Z304"/>
  <c r="AA304"/>
  <c r="AB304"/>
  <c r="AC304"/>
  <c r="AD304"/>
  <c r="AE304"/>
  <c r="AF304"/>
  <c r="AG304"/>
  <c r="AH304"/>
  <c r="AI304"/>
  <c r="AJ304"/>
  <c r="AK304"/>
  <c r="AL304"/>
  <c r="AM304"/>
  <c r="AN304"/>
  <c r="AO304"/>
  <c r="AP304"/>
  <c r="AQ304"/>
  <c r="AR304"/>
  <c r="AS304"/>
  <c r="Y305"/>
  <c r="Z305"/>
  <c r="AA305"/>
  <c r="AB305"/>
  <c r="AC305"/>
  <c r="AD305"/>
  <c r="AE305"/>
  <c r="AF305"/>
  <c r="AG305"/>
  <c r="AH305"/>
  <c r="AI305"/>
  <c r="AJ305"/>
  <c r="AK305"/>
  <c r="AL305"/>
  <c r="AM305"/>
  <c r="AN305"/>
  <c r="AO305"/>
  <c r="AP305"/>
  <c r="AQ305"/>
  <c r="AR305"/>
  <c r="AS305"/>
  <c r="D306"/>
  <c r="E306"/>
  <c r="F306"/>
  <c r="G306"/>
  <c r="H306"/>
  <c r="I306"/>
  <c r="J306"/>
  <c r="K306"/>
  <c r="L306"/>
  <c r="M306"/>
  <c r="N306"/>
  <c r="O306"/>
  <c r="P306"/>
  <c r="Q306"/>
  <c r="R306"/>
  <c r="S306"/>
  <c r="T306"/>
  <c r="U306"/>
  <c r="V306"/>
  <c r="W306"/>
  <c r="X306"/>
  <c r="Y306"/>
  <c r="Z306"/>
  <c r="AA306"/>
  <c r="AB306"/>
  <c r="AC306"/>
  <c r="AD306"/>
  <c r="AE306"/>
  <c r="AF306"/>
  <c r="AG306"/>
  <c r="AH306"/>
  <c r="AI306"/>
  <c r="AJ306"/>
  <c r="AK306"/>
  <c r="AL306"/>
  <c r="AM306"/>
  <c r="AN306"/>
  <c r="AO306"/>
  <c r="AP306"/>
  <c r="AQ306"/>
  <c r="AR306"/>
  <c r="AS306"/>
  <c r="Y307"/>
  <c r="Z307"/>
  <c r="AA307"/>
  <c r="AB307"/>
  <c r="AC307"/>
  <c r="AD307"/>
  <c r="AE307"/>
  <c r="AF307"/>
  <c r="AG307"/>
  <c r="AH307"/>
  <c r="AI307"/>
  <c r="AJ307"/>
  <c r="AK307"/>
  <c r="AL307"/>
  <c r="AM307"/>
  <c r="AN307"/>
  <c r="AO307"/>
  <c r="AP307"/>
  <c r="AQ307"/>
  <c r="AR307"/>
  <c r="AS307"/>
  <c r="Y308"/>
  <c r="Z308"/>
  <c r="AA308"/>
  <c r="AB308"/>
  <c r="AC308"/>
  <c r="AD308"/>
  <c r="AE308"/>
  <c r="AF308"/>
  <c r="AG308"/>
  <c r="AH308"/>
  <c r="AI308"/>
  <c r="AJ308"/>
  <c r="AK308"/>
  <c r="AL308"/>
  <c r="AM308"/>
  <c r="AN308"/>
  <c r="AO308"/>
  <c r="AP308"/>
  <c r="AQ308"/>
  <c r="AR308"/>
  <c r="AS308"/>
  <c r="D309"/>
  <c r="E309"/>
  <c r="F309"/>
  <c r="G309"/>
  <c r="H309"/>
  <c r="I309"/>
  <c r="J309"/>
  <c r="K309"/>
  <c r="L309"/>
  <c r="M309"/>
  <c r="N309"/>
  <c r="O309"/>
  <c r="P309"/>
  <c r="Q309"/>
  <c r="R309"/>
  <c r="S309"/>
  <c r="T309"/>
  <c r="U309"/>
  <c r="V309"/>
  <c r="W309"/>
  <c r="X309"/>
  <c r="Y309"/>
  <c r="Z309"/>
  <c r="AA309"/>
  <c r="AB309"/>
  <c r="AC309"/>
  <c r="AD309"/>
  <c r="AE309"/>
  <c r="AF309"/>
  <c r="AG309"/>
  <c r="AH309"/>
  <c r="AI309"/>
  <c r="AJ309"/>
  <c r="AK309"/>
  <c r="AL309"/>
  <c r="AM309"/>
  <c r="AN309"/>
  <c r="AO309"/>
  <c r="AP309"/>
  <c r="AQ309"/>
  <c r="AR309"/>
  <c r="AS309"/>
  <c r="D310"/>
  <c r="E310"/>
  <c r="F310"/>
  <c r="G310"/>
  <c r="H310"/>
  <c r="I310"/>
  <c r="J310"/>
  <c r="K310"/>
  <c r="L310"/>
  <c r="M310"/>
  <c r="N310"/>
  <c r="O310"/>
  <c r="P310"/>
  <c r="Q310"/>
  <c r="R310"/>
  <c r="S310"/>
  <c r="T310"/>
  <c r="U310"/>
  <c r="V310"/>
  <c r="W310"/>
  <c r="X310"/>
  <c r="Y310"/>
  <c r="Z310"/>
  <c r="AA310"/>
  <c r="AB310"/>
  <c r="AC310"/>
  <c r="AD310"/>
  <c r="AE310"/>
  <c r="AF310"/>
  <c r="AG310"/>
  <c r="AH310"/>
  <c r="AI310"/>
  <c r="AJ310"/>
  <c r="AK310"/>
  <c r="AL310"/>
  <c r="AM310"/>
  <c r="AN310"/>
  <c r="AO310"/>
  <c r="AP310"/>
  <c r="AQ310"/>
  <c r="AR310"/>
  <c r="AS310"/>
  <c r="D311"/>
  <c r="E311"/>
  <c r="F311"/>
  <c r="G311"/>
  <c r="H311"/>
  <c r="I311"/>
  <c r="J311"/>
  <c r="K311"/>
  <c r="L311"/>
  <c r="M311"/>
  <c r="N311"/>
  <c r="O311"/>
  <c r="P311"/>
  <c r="Q311"/>
  <c r="R311"/>
  <c r="S311"/>
  <c r="T311"/>
  <c r="U311"/>
  <c r="V311"/>
  <c r="W311"/>
  <c r="X311"/>
  <c r="Y311"/>
  <c r="Z311"/>
  <c r="AA311"/>
  <c r="AB311"/>
  <c r="AC311"/>
  <c r="AD311"/>
  <c r="AE311"/>
  <c r="AF311"/>
  <c r="AG311"/>
  <c r="AH311"/>
  <c r="AI311"/>
  <c r="AJ311"/>
  <c r="AK311"/>
  <c r="AL311"/>
  <c r="AM311"/>
  <c r="AN311"/>
  <c r="AO311"/>
  <c r="AP311"/>
  <c r="AQ311"/>
  <c r="AR311"/>
  <c r="AS311"/>
  <c r="D312"/>
  <c r="E312"/>
  <c r="F312"/>
  <c r="G312"/>
  <c r="H312"/>
  <c r="I312"/>
  <c r="J312"/>
  <c r="K312"/>
  <c r="L312"/>
  <c r="M312"/>
  <c r="N312"/>
  <c r="O312"/>
  <c r="P312"/>
  <c r="Q312"/>
  <c r="R312"/>
  <c r="S312"/>
  <c r="T312"/>
  <c r="U312"/>
  <c r="V312"/>
  <c r="W312"/>
  <c r="X312"/>
  <c r="Y312"/>
  <c r="Z312"/>
  <c r="AA312"/>
  <c r="AB312"/>
  <c r="AC312"/>
  <c r="AD312"/>
  <c r="AE312"/>
  <c r="AF312"/>
  <c r="AG312"/>
  <c r="AH312"/>
  <c r="AI312"/>
  <c r="AJ312"/>
  <c r="AK312"/>
  <c r="AL312"/>
  <c r="AM312"/>
  <c r="AN312"/>
  <c r="AO312"/>
  <c r="AP312"/>
  <c r="AQ312"/>
  <c r="AR312"/>
  <c r="AS312"/>
  <c r="Y313"/>
  <c r="Z313"/>
  <c r="AA313"/>
  <c r="AB313"/>
  <c r="AC313"/>
  <c r="AD313"/>
  <c r="AE313"/>
  <c r="AF313"/>
  <c r="AG313"/>
  <c r="AH313"/>
  <c r="AI313"/>
  <c r="AJ313"/>
  <c r="AK313"/>
  <c r="AL313"/>
  <c r="AM313"/>
  <c r="AN313"/>
  <c r="AO313"/>
  <c r="AP313"/>
  <c r="AQ313"/>
  <c r="AR313"/>
  <c r="AS313"/>
  <c r="Y314"/>
  <c r="Z314"/>
  <c r="AA314"/>
  <c r="AB314"/>
  <c r="AC314"/>
  <c r="AD314"/>
  <c r="AE314"/>
  <c r="AF314"/>
  <c r="AG314"/>
  <c r="AH314"/>
  <c r="AI314"/>
  <c r="AJ314"/>
  <c r="AK314"/>
  <c r="AL314"/>
  <c r="AM314"/>
  <c r="AN314"/>
  <c r="AO314"/>
  <c r="AP314"/>
  <c r="AQ314"/>
  <c r="AR314"/>
  <c r="AS314"/>
  <c r="Y315"/>
  <c r="Z315"/>
  <c r="AA315"/>
  <c r="AB315"/>
  <c r="AC315"/>
  <c r="AD315"/>
  <c r="AE315"/>
  <c r="AF315"/>
  <c r="AG315"/>
  <c r="AH315"/>
  <c r="AI315"/>
  <c r="AJ315"/>
  <c r="AK315"/>
  <c r="AL315"/>
  <c r="AM315"/>
  <c r="AN315"/>
  <c r="AO315"/>
  <c r="AP315"/>
  <c r="AQ315"/>
  <c r="AR315"/>
  <c r="AS315"/>
  <c r="D316"/>
  <c r="E316"/>
  <c r="F316"/>
  <c r="G316"/>
  <c r="H316"/>
  <c r="I316"/>
  <c r="J316"/>
  <c r="K316"/>
  <c r="L316"/>
  <c r="M316"/>
  <c r="N316"/>
  <c r="O316"/>
  <c r="P316"/>
  <c r="Q316"/>
  <c r="R316"/>
  <c r="S316"/>
  <c r="T316"/>
  <c r="U316"/>
  <c r="V316"/>
  <c r="W316"/>
  <c r="X316"/>
  <c r="Y316"/>
  <c r="Z316"/>
  <c r="AA316"/>
  <c r="AB316"/>
  <c r="AC316"/>
  <c r="AD316"/>
  <c r="AE316"/>
  <c r="AF316"/>
  <c r="AF326"/>
  <c r="AG316"/>
  <c r="AH316"/>
  <c r="AI316"/>
  <c r="AJ316"/>
  <c r="AK316"/>
  <c r="AL316"/>
  <c r="AM316"/>
  <c r="AN316"/>
  <c r="AN326"/>
  <c r="AO316"/>
  <c r="AP316"/>
  <c r="AQ316"/>
  <c r="AR316"/>
  <c r="AS316"/>
  <c r="D317"/>
  <c r="E317"/>
  <c r="F317"/>
  <c r="G317"/>
  <c r="H317"/>
  <c r="I317"/>
  <c r="J317"/>
  <c r="K317"/>
  <c r="L317"/>
  <c r="M317"/>
  <c r="N317"/>
  <c r="O317"/>
  <c r="P317"/>
  <c r="Q317"/>
  <c r="R317"/>
  <c r="S317"/>
  <c r="T317"/>
  <c r="U317"/>
  <c r="V317"/>
  <c r="W317"/>
  <c r="X317"/>
  <c r="Y317"/>
  <c r="Z317"/>
  <c r="AA317"/>
  <c r="AB317"/>
  <c r="AC317"/>
  <c r="AD317"/>
  <c r="AE317"/>
  <c r="AF317"/>
  <c r="AG317"/>
  <c r="AH317"/>
  <c r="AI317"/>
  <c r="AJ317"/>
  <c r="AK317"/>
  <c r="AL317"/>
  <c r="AM317"/>
  <c r="AN317"/>
  <c r="AO317"/>
  <c r="AP317"/>
  <c r="AQ317"/>
  <c r="AR317"/>
  <c r="AS317"/>
  <c r="D318"/>
  <c r="E318"/>
  <c r="F318"/>
  <c r="G318"/>
  <c r="H318"/>
  <c r="I318"/>
  <c r="J318"/>
  <c r="K318"/>
  <c r="L318"/>
  <c r="M318"/>
  <c r="N318"/>
  <c r="O318"/>
  <c r="P318"/>
  <c r="Q318"/>
  <c r="R318"/>
  <c r="S318"/>
  <c r="T318"/>
  <c r="U318"/>
  <c r="V318"/>
  <c r="W318"/>
  <c r="X318"/>
  <c r="Y318"/>
  <c r="Z318"/>
  <c r="AA318"/>
  <c r="AB318"/>
  <c r="AC318"/>
  <c r="AD318"/>
  <c r="AE318"/>
  <c r="AF318"/>
  <c r="AG318"/>
  <c r="AH318"/>
  <c r="AI318"/>
  <c r="AJ318"/>
  <c r="AK318"/>
  <c r="AL318"/>
  <c r="AM318"/>
  <c r="AN318"/>
  <c r="AO318"/>
  <c r="AP318"/>
  <c r="AQ318"/>
  <c r="AR318"/>
  <c r="AS318"/>
  <c r="Y319"/>
  <c r="Z319"/>
  <c r="AA319"/>
  <c r="AB319"/>
  <c r="AC319"/>
  <c r="AD319"/>
  <c r="AE319"/>
  <c r="AF319"/>
  <c r="AG319"/>
  <c r="AH319"/>
  <c r="AI319"/>
  <c r="AJ319"/>
  <c r="AK319"/>
  <c r="AL319"/>
  <c r="AM319"/>
  <c r="AN319"/>
  <c r="AO319"/>
  <c r="AP319"/>
  <c r="AQ319"/>
  <c r="AR319"/>
  <c r="AS319"/>
  <c r="Y320"/>
  <c r="Z320"/>
  <c r="AA320"/>
  <c r="AB320"/>
  <c r="AC320"/>
  <c r="AD320"/>
  <c r="AE320"/>
  <c r="AF320"/>
  <c r="AG320"/>
  <c r="AH320"/>
  <c r="AI320"/>
  <c r="AJ320"/>
  <c r="AK320"/>
  <c r="AL320"/>
  <c r="AM320"/>
  <c r="AN320"/>
  <c r="AO320"/>
  <c r="AP320"/>
  <c r="AQ320"/>
  <c r="AR320"/>
  <c r="AS320"/>
  <c r="Y321"/>
  <c r="Z321"/>
  <c r="AA321"/>
  <c r="AB321"/>
  <c r="AC321"/>
  <c r="AD321"/>
  <c r="AE321"/>
  <c r="AF321"/>
  <c r="AG321"/>
  <c r="AH321"/>
  <c r="AI321"/>
  <c r="AJ321"/>
  <c r="AK321"/>
  <c r="AL321"/>
  <c r="AM321"/>
  <c r="AN321"/>
  <c r="AO321"/>
  <c r="AP321"/>
  <c r="AQ321"/>
  <c r="AR321"/>
  <c r="AS321"/>
  <c r="D322"/>
  <c r="E322"/>
  <c r="F322"/>
  <c r="G322"/>
  <c r="H322"/>
  <c r="I322"/>
  <c r="J322"/>
  <c r="K322"/>
  <c r="L322"/>
  <c r="M322"/>
  <c r="N322"/>
  <c r="O322"/>
  <c r="P322"/>
  <c r="Q322"/>
  <c r="R322"/>
  <c r="S322"/>
  <c r="T322"/>
  <c r="U322"/>
  <c r="V322"/>
  <c r="W322"/>
  <c r="X322"/>
  <c r="Y322"/>
  <c r="Z322"/>
  <c r="AA322"/>
  <c r="AB322"/>
  <c r="AC322"/>
  <c r="AD322"/>
  <c r="AE322"/>
  <c r="AF322"/>
  <c r="AG322"/>
  <c r="AH322"/>
  <c r="AI322"/>
  <c r="AJ322"/>
  <c r="AK322"/>
  <c r="AL322"/>
  <c r="AM322"/>
  <c r="AN322"/>
  <c r="AO322"/>
  <c r="AP322"/>
  <c r="AQ322"/>
  <c r="AR322"/>
  <c r="AS322"/>
  <c r="D323"/>
  <c r="E323"/>
  <c r="F323"/>
  <c r="G323"/>
  <c r="H323"/>
  <c r="I323"/>
  <c r="J323"/>
  <c r="K323"/>
  <c r="L323"/>
  <c r="M323"/>
  <c r="N323"/>
  <c r="O323"/>
  <c r="P323"/>
  <c r="Q323"/>
  <c r="R323"/>
  <c r="S323"/>
  <c r="T323"/>
  <c r="U323"/>
  <c r="V323"/>
  <c r="W323"/>
  <c r="X323"/>
  <c r="Y323"/>
  <c r="Z323"/>
  <c r="AA323"/>
  <c r="AB323"/>
  <c r="AC323"/>
  <c r="AD323"/>
  <c r="AE323"/>
  <c r="AF323"/>
  <c r="AG323"/>
  <c r="AH323"/>
  <c r="AI323"/>
  <c r="AJ323"/>
  <c r="AK323"/>
  <c r="AL323"/>
  <c r="AM323"/>
  <c r="AN323"/>
  <c r="AO323"/>
  <c r="AP323"/>
  <c r="AQ323"/>
  <c r="AR323"/>
  <c r="AS323"/>
  <c r="D324"/>
  <c r="E324"/>
  <c r="F324"/>
  <c r="G324"/>
  <c r="H324"/>
  <c r="I324"/>
  <c r="J324"/>
  <c r="K324"/>
  <c r="L324"/>
  <c r="M324"/>
  <c r="N324"/>
  <c r="O324"/>
  <c r="P324"/>
  <c r="Q324"/>
  <c r="R324"/>
  <c r="S324"/>
  <c r="T324"/>
  <c r="U324"/>
  <c r="V324"/>
  <c r="W324"/>
  <c r="X324"/>
  <c r="Y324"/>
  <c r="Z324"/>
  <c r="AA324"/>
  <c r="AB324"/>
  <c r="AC324"/>
  <c r="AD324"/>
  <c r="AE324"/>
  <c r="AF324"/>
  <c r="AG324"/>
  <c r="AH324"/>
  <c r="AI324"/>
  <c r="AJ324"/>
  <c r="AK324"/>
  <c r="AL324"/>
  <c r="AM324"/>
  <c r="AN324"/>
  <c r="AO324"/>
  <c r="AP324"/>
  <c r="AQ324"/>
  <c r="AR324"/>
  <c r="AS324"/>
  <c r="E23"/>
  <c r="E248"/>
  <c r="E289"/>
  <c r="F23"/>
  <c r="F248"/>
  <c r="F289"/>
  <c r="G23"/>
  <c r="G248"/>
  <c r="G289"/>
  <c r="H23"/>
  <c r="H248"/>
  <c r="H289"/>
  <c r="I23"/>
  <c r="I248"/>
  <c r="I289"/>
  <c r="J23"/>
  <c r="J248"/>
  <c r="J289"/>
  <c r="K23"/>
  <c r="K248"/>
  <c r="K289"/>
  <c r="L23"/>
  <c r="L248"/>
  <c r="L289"/>
  <c r="M23"/>
  <c r="M248"/>
  <c r="M289"/>
  <c r="N23"/>
  <c r="N248"/>
  <c r="N289"/>
  <c r="O23"/>
  <c r="O248"/>
  <c r="O289"/>
  <c r="P23"/>
  <c r="P248"/>
  <c r="P289"/>
  <c r="Q23"/>
  <c r="Q248"/>
  <c r="Q289"/>
  <c r="R23"/>
  <c r="R248"/>
  <c r="R289"/>
  <c r="S23"/>
  <c r="S248"/>
  <c r="S289"/>
  <c r="T23"/>
  <c r="T248"/>
  <c r="T289"/>
  <c r="U23"/>
  <c r="U248"/>
  <c r="U289"/>
  <c r="V23"/>
  <c r="V248"/>
  <c r="V289"/>
  <c r="W23"/>
  <c r="W248"/>
  <c r="W289"/>
  <c r="X248"/>
  <c r="X289"/>
  <c r="Y23"/>
  <c r="Y248"/>
  <c r="Y289"/>
  <c r="Z23"/>
  <c r="Z248"/>
  <c r="Z289"/>
  <c r="AA23"/>
  <c r="AA248"/>
  <c r="AA289"/>
  <c r="AB23"/>
  <c r="AB248"/>
  <c r="AB289"/>
  <c r="AC23"/>
  <c r="AC248"/>
  <c r="AC289"/>
  <c r="AD23"/>
  <c r="AD248"/>
  <c r="AD289"/>
  <c r="AE23"/>
  <c r="AE248"/>
  <c r="AE289"/>
  <c r="AF23"/>
  <c r="AF248"/>
  <c r="AF289"/>
  <c r="AG23"/>
  <c r="AG248"/>
  <c r="AG289"/>
  <c r="AH23"/>
  <c r="AH248"/>
  <c r="AH289"/>
  <c r="AI23"/>
  <c r="AI248"/>
  <c r="AI289"/>
  <c r="AJ23"/>
  <c r="AJ248"/>
  <c r="AJ289"/>
  <c r="AK23"/>
  <c r="AK248"/>
  <c r="AK289"/>
  <c r="AL23"/>
  <c r="AL248"/>
  <c r="AL289"/>
  <c r="AM23"/>
  <c r="AM248"/>
  <c r="AM289"/>
  <c r="AN23"/>
  <c r="AN248"/>
  <c r="AN289"/>
  <c r="AO23"/>
  <c r="AO248"/>
  <c r="AO289"/>
  <c r="AP23"/>
  <c r="AP248"/>
  <c r="AP289"/>
  <c r="AQ23"/>
  <c r="AQ248"/>
  <c r="AQ289"/>
  <c r="AR23"/>
  <c r="AR248"/>
  <c r="AR289"/>
  <c r="AS248"/>
  <c r="AS289"/>
  <c r="D23"/>
  <c r="D248"/>
  <c r="D289"/>
  <c r="C248"/>
  <c r="C289"/>
  <c r="AR326"/>
  <c r="AJ326"/>
  <c r="AB326"/>
  <c r="F263"/>
  <c r="F265"/>
  <c r="F267"/>
  <c r="F268"/>
  <c r="F269"/>
  <c r="F270"/>
  <c r="F271"/>
  <c r="F275"/>
  <c r="F276"/>
  <c r="F277"/>
  <c r="F278"/>
  <c r="F279"/>
  <c r="F281"/>
  <c r="F282"/>
  <c r="F283"/>
  <c r="G263"/>
  <c r="G265"/>
  <c r="G267"/>
  <c r="G268"/>
  <c r="G269"/>
  <c r="G270"/>
  <c r="G271"/>
  <c r="G275"/>
  <c r="G276"/>
  <c r="G277"/>
  <c r="G278"/>
  <c r="G279"/>
  <c r="G281"/>
  <c r="G282"/>
  <c r="G283"/>
  <c r="H263"/>
  <c r="H265"/>
  <c r="H267"/>
  <c r="H268"/>
  <c r="H269"/>
  <c r="H270"/>
  <c r="H271"/>
  <c r="H275"/>
  <c r="H276"/>
  <c r="H277"/>
  <c r="H278"/>
  <c r="H279"/>
  <c r="H281"/>
  <c r="H282"/>
  <c r="H283"/>
  <c r="I263"/>
  <c r="I265"/>
  <c r="I267"/>
  <c r="I268"/>
  <c r="I269"/>
  <c r="I270"/>
  <c r="I271"/>
  <c r="I275"/>
  <c r="I276"/>
  <c r="I277"/>
  <c r="I278"/>
  <c r="I279"/>
  <c r="I281"/>
  <c r="I282"/>
  <c r="I283"/>
  <c r="J263"/>
  <c r="J265"/>
  <c r="J267"/>
  <c r="J268"/>
  <c r="J269"/>
  <c r="J270"/>
  <c r="J271"/>
  <c r="J273"/>
  <c r="J275"/>
  <c r="J276"/>
  <c r="J277"/>
  <c r="J278"/>
  <c r="J279"/>
  <c r="J281"/>
  <c r="J282"/>
  <c r="J283"/>
  <c r="K263"/>
  <c r="K265"/>
  <c r="K267"/>
  <c r="K268"/>
  <c r="K269"/>
  <c r="K270"/>
  <c r="K271"/>
  <c r="K275"/>
  <c r="K276"/>
  <c r="K277"/>
  <c r="K278"/>
  <c r="K279"/>
  <c r="K281"/>
  <c r="K282"/>
  <c r="K283"/>
  <c r="L263"/>
  <c r="L265"/>
  <c r="L267"/>
  <c r="L268"/>
  <c r="L269"/>
  <c r="L270"/>
  <c r="L271"/>
  <c r="L275"/>
  <c r="L276"/>
  <c r="L277"/>
  <c r="L278"/>
  <c r="L279"/>
  <c r="L281"/>
  <c r="L282"/>
  <c r="L283"/>
  <c r="M263"/>
  <c r="M265"/>
  <c r="M267"/>
  <c r="M268"/>
  <c r="M269"/>
  <c r="M270"/>
  <c r="M271"/>
  <c r="M275"/>
  <c r="M276"/>
  <c r="M277"/>
  <c r="M278"/>
  <c r="M279"/>
  <c r="M281"/>
  <c r="M282"/>
  <c r="M283"/>
  <c r="N263"/>
  <c r="N265"/>
  <c r="N267"/>
  <c r="N268"/>
  <c r="N269"/>
  <c r="N270"/>
  <c r="N271"/>
  <c r="N275"/>
  <c r="N276"/>
  <c r="N277"/>
  <c r="N278"/>
  <c r="N279"/>
  <c r="N281"/>
  <c r="N282"/>
  <c r="N283"/>
  <c r="O263"/>
  <c r="O265"/>
  <c r="O267"/>
  <c r="O268"/>
  <c r="O269"/>
  <c r="O270"/>
  <c r="O271"/>
  <c r="O275"/>
  <c r="O276"/>
  <c r="O277"/>
  <c r="O278"/>
  <c r="O279"/>
  <c r="O281"/>
  <c r="O282"/>
  <c r="O283"/>
  <c r="P263"/>
  <c r="P265"/>
  <c r="P267"/>
  <c r="P268"/>
  <c r="P269"/>
  <c r="P270"/>
  <c r="P271"/>
  <c r="P275"/>
  <c r="P276"/>
  <c r="P277"/>
  <c r="P278"/>
  <c r="P279"/>
  <c r="P281"/>
  <c r="P282"/>
  <c r="P283"/>
  <c r="Q263"/>
  <c r="Q265"/>
  <c r="Q267"/>
  <c r="Q268"/>
  <c r="Q269"/>
  <c r="Q270"/>
  <c r="Q271"/>
  <c r="Q275"/>
  <c r="Q276"/>
  <c r="Q277"/>
  <c r="Q278"/>
  <c r="Q279"/>
  <c r="Q281"/>
  <c r="Q282"/>
  <c r="Q283"/>
  <c r="R263"/>
  <c r="R265"/>
  <c r="R267"/>
  <c r="R268"/>
  <c r="R269"/>
  <c r="R270"/>
  <c r="R271"/>
  <c r="R275"/>
  <c r="R276"/>
  <c r="R277"/>
  <c r="R278"/>
  <c r="R279"/>
  <c r="R281"/>
  <c r="R282"/>
  <c r="R283"/>
  <c r="S263"/>
  <c r="S265"/>
  <c r="S267"/>
  <c r="S268"/>
  <c r="S269"/>
  <c r="S270"/>
  <c r="S271"/>
  <c r="S275"/>
  <c r="S276"/>
  <c r="S277"/>
  <c r="S278"/>
  <c r="S279"/>
  <c r="S281"/>
  <c r="S282"/>
  <c r="S283"/>
  <c r="T263"/>
  <c r="T265"/>
  <c r="T267"/>
  <c r="T268"/>
  <c r="T269"/>
  <c r="T270"/>
  <c r="T271"/>
  <c r="T275"/>
  <c r="T276"/>
  <c r="T277"/>
  <c r="T278"/>
  <c r="T279"/>
  <c r="T281"/>
  <c r="T282"/>
  <c r="T283"/>
  <c r="U263"/>
  <c r="U265"/>
  <c r="U267"/>
  <c r="U268"/>
  <c r="U269"/>
  <c r="U270"/>
  <c r="U271"/>
  <c r="U275"/>
  <c r="U276"/>
  <c r="U277"/>
  <c r="U278"/>
  <c r="U279"/>
  <c r="U281"/>
  <c r="U282"/>
  <c r="U283"/>
  <c r="V263"/>
  <c r="V265"/>
  <c r="V267"/>
  <c r="V268"/>
  <c r="V269"/>
  <c r="V270"/>
  <c r="V271"/>
  <c r="V275"/>
  <c r="V276"/>
  <c r="V277"/>
  <c r="V278"/>
  <c r="V279"/>
  <c r="V281"/>
  <c r="V282"/>
  <c r="V283"/>
  <c r="W263"/>
  <c r="W265"/>
  <c r="W267"/>
  <c r="W268"/>
  <c r="W269"/>
  <c r="W270"/>
  <c r="W271"/>
  <c r="W275"/>
  <c r="W276"/>
  <c r="W277"/>
  <c r="W278"/>
  <c r="W279"/>
  <c r="W281"/>
  <c r="W282"/>
  <c r="W283"/>
  <c r="X263"/>
  <c r="X265"/>
  <c r="X267"/>
  <c r="X268"/>
  <c r="X269"/>
  <c r="X270"/>
  <c r="X271"/>
  <c r="X275"/>
  <c r="X276"/>
  <c r="X277"/>
  <c r="X278"/>
  <c r="X279"/>
  <c r="X281"/>
  <c r="X282"/>
  <c r="X283"/>
  <c r="Y263"/>
  <c r="Y265"/>
  <c r="Y267"/>
  <c r="Y268"/>
  <c r="Y269"/>
  <c r="Y270"/>
  <c r="Y271"/>
  <c r="Y275"/>
  <c r="Y276"/>
  <c r="Y277"/>
  <c r="Y278"/>
  <c r="Y279"/>
  <c r="Y280"/>
  <c r="Y281"/>
  <c r="Y282"/>
  <c r="Y283"/>
  <c r="Z263"/>
  <c r="Z265"/>
  <c r="Z267"/>
  <c r="Z268"/>
  <c r="Z269"/>
  <c r="Z270"/>
  <c r="Z271"/>
  <c r="Z275"/>
  <c r="Z276"/>
  <c r="Z277"/>
  <c r="Z278"/>
  <c r="Z279"/>
  <c r="Z280"/>
  <c r="Z281"/>
  <c r="Z282"/>
  <c r="Z283"/>
  <c r="AA263"/>
  <c r="AA265"/>
  <c r="AA267"/>
  <c r="AA268"/>
  <c r="AA269"/>
  <c r="AA270"/>
  <c r="AA271"/>
  <c r="AA275"/>
  <c r="AA276"/>
  <c r="AA277"/>
  <c r="AA278"/>
  <c r="AA279"/>
  <c r="AA281"/>
  <c r="AA282"/>
  <c r="AA283"/>
  <c r="AB263"/>
  <c r="AB265"/>
  <c r="AB267"/>
  <c r="AB268"/>
  <c r="AB269"/>
  <c r="AB270"/>
  <c r="AB271"/>
  <c r="AB275"/>
  <c r="AB276"/>
  <c r="AB277"/>
  <c r="AB278"/>
  <c r="AB279"/>
  <c r="AB281"/>
  <c r="AB282"/>
  <c r="AB283"/>
  <c r="AC263"/>
  <c r="AC265"/>
  <c r="AC267"/>
  <c r="AC268"/>
  <c r="AC269"/>
  <c r="AC270"/>
  <c r="AC271"/>
  <c r="AC275"/>
  <c r="AC276"/>
  <c r="AC277"/>
  <c r="AC278"/>
  <c r="AC279"/>
  <c r="AC280"/>
  <c r="AC281"/>
  <c r="AC282"/>
  <c r="AC283"/>
  <c r="AD263"/>
  <c r="AD265"/>
  <c r="AD267"/>
  <c r="AD268"/>
  <c r="AD269"/>
  <c r="AD270"/>
  <c r="AD271"/>
  <c r="AD275"/>
  <c r="AD276"/>
  <c r="AD277"/>
  <c r="AD278"/>
  <c r="AD279"/>
  <c r="AD280"/>
  <c r="AD281"/>
  <c r="AD282"/>
  <c r="AD283"/>
  <c r="AE263"/>
  <c r="AE265"/>
  <c r="AE267"/>
  <c r="AE268"/>
  <c r="AE269"/>
  <c r="AE270"/>
  <c r="AE271"/>
  <c r="AE275"/>
  <c r="AE276"/>
  <c r="AE277"/>
  <c r="AE278"/>
  <c r="AE279"/>
  <c r="AE281"/>
  <c r="AE282"/>
  <c r="AE283"/>
  <c r="AF263"/>
  <c r="AF265"/>
  <c r="AF267"/>
  <c r="AF268"/>
  <c r="AF269"/>
  <c r="AF270"/>
  <c r="AF271"/>
  <c r="AF275"/>
  <c r="AF276"/>
  <c r="AF277"/>
  <c r="AF278"/>
  <c r="AF279"/>
  <c r="AF280"/>
  <c r="AF281"/>
  <c r="AF282"/>
  <c r="AF283"/>
  <c r="AG263"/>
  <c r="AG265"/>
  <c r="AG267"/>
  <c r="AG268"/>
  <c r="AG269"/>
  <c r="AG270"/>
  <c r="AG271"/>
  <c r="AG275"/>
  <c r="AG276"/>
  <c r="AG277"/>
  <c r="AG278"/>
  <c r="AG279"/>
  <c r="AG280"/>
  <c r="AG281"/>
  <c r="AG282"/>
  <c r="AG283"/>
  <c r="AH263"/>
  <c r="AH265"/>
  <c r="AH267"/>
  <c r="AH268"/>
  <c r="AH269"/>
  <c r="AH270"/>
  <c r="AH271"/>
  <c r="AH275"/>
  <c r="AH276"/>
  <c r="AH277"/>
  <c r="AH278"/>
  <c r="AH279"/>
  <c r="AH280"/>
  <c r="AH281"/>
  <c r="AH282"/>
  <c r="AH283"/>
  <c r="AI263"/>
  <c r="AI265"/>
  <c r="AI267"/>
  <c r="AI268"/>
  <c r="AI269"/>
  <c r="AI270"/>
  <c r="AI271"/>
  <c r="AI275"/>
  <c r="AI276"/>
  <c r="AI277"/>
  <c r="AI278"/>
  <c r="AI279"/>
  <c r="AI280"/>
  <c r="AI281"/>
  <c r="AI282"/>
  <c r="AI283"/>
  <c r="AJ263"/>
  <c r="AJ265"/>
  <c r="AJ267"/>
  <c r="AJ268"/>
  <c r="AJ269"/>
  <c r="AJ270"/>
  <c r="AJ271"/>
  <c r="AJ275"/>
  <c r="AJ276"/>
  <c r="AJ277"/>
  <c r="AJ278"/>
  <c r="AJ279"/>
  <c r="AJ281"/>
  <c r="AJ282"/>
  <c r="AJ283"/>
  <c r="AK263"/>
  <c r="AK265"/>
  <c r="AK267"/>
  <c r="AK268"/>
  <c r="AK269"/>
  <c r="AK270"/>
  <c r="AK271"/>
  <c r="AK275"/>
  <c r="AK276"/>
  <c r="AK277"/>
  <c r="AK278"/>
  <c r="AK279"/>
  <c r="AK281"/>
  <c r="AK282"/>
  <c r="AK283"/>
  <c r="AL263"/>
  <c r="AL265"/>
  <c r="AL267"/>
  <c r="AL268"/>
  <c r="AL269"/>
  <c r="AL270"/>
  <c r="AL271"/>
  <c r="AL275"/>
  <c r="AL276"/>
  <c r="AL277"/>
  <c r="AL278"/>
  <c r="AL279"/>
  <c r="AL281"/>
  <c r="AL282"/>
  <c r="AL283"/>
  <c r="AM263"/>
  <c r="AM265"/>
  <c r="AM267"/>
  <c r="AM268"/>
  <c r="AM269"/>
  <c r="AM270"/>
  <c r="AM271"/>
  <c r="AM275"/>
  <c r="AM276"/>
  <c r="AM277"/>
  <c r="AM278"/>
  <c r="AM279"/>
  <c r="AM281"/>
  <c r="AM282"/>
  <c r="AM283"/>
  <c r="AN263"/>
  <c r="AN265"/>
  <c r="AN267"/>
  <c r="AN268"/>
  <c r="AN269"/>
  <c r="AN270"/>
  <c r="AN271"/>
  <c r="AN275"/>
  <c r="AN276"/>
  <c r="AN277"/>
  <c r="AN278"/>
  <c r="AN279"/>
  <c r="AN281"/>
  <c r="AN282"/>
  <c r="AN283"/>
  <c r="AO263"/>
  <c r="AO265"/>
  <c r="AO267"/>
  <c r="AO268"/>
  <c r="AO269"/>
  <c r="AO270"/>
  <c r="AO271"/>
  <c r="AO275"/>
  <c r="AO276"/>
  <c r="AO277"/>
  <c r="AO278"/>
  <c r="AO279"/>
  <c r="AO281"/>
  <c r="AO282"/>
  <c r="AO283"/>
  <c r="AP263"/>
  <c r="AP265"/>
  <c r="AP267"/>
  <c r="AP268"/>
  <c r="AP269"/>
  <c r="AP270"/>
  <c r="AP271"/>
  <c r="AP275"/>
  <c r="AP276"/>
  <c r="AP277"/>
  <c r="AP278"/>
  <c r="AP279"/>
  <c r="AP281"/>
  <c r="AP282"/>
  <c r="AP283"/>
  <c r="AQ263"/>
  <c r="AQ265"/>
  <c r="AQ267"/>
  <c r="AQ268"/>
  <c r="AQ269"/>
  <c r="AQ270"/>
  <c r="AQ271"/>
  <c r="AQ275"/>
  <c r="AQ276"/>
  <c r="AQ277"/>
  <c r="AQ278"/>
  <c r="AQ279"/>
  <c r="AQ281"/>
  <c r="AQ282"/>
  <c r="AQ283"/>
  <c r="AR263"/>
  <c r="AR265"/>
  <c r="AR267"/>
  <c r="AR268"/>
  <c r="AR269"/>
  <c r="AR270"/>
  <c r="AR271"/>
  <c r="AR275"/>
  <c r="AR276"/>
  <c r="AR277"/>
  <c r="AR278"/>
  <c r="AR279"/>
  <c r="AR281"/>
  <c r="AR282"/>
  <c r="AR283"/>
  <c r="AS250"/>
  <c r="AS251"/>
  <c r="AS252"/>
  <c r="AS253"/>
  <c r="AS254"/>
  <c r="AS255"/>
  <c r="AS256"/>
  <c r="AS257"/>
  <c r="AS258"/>
  <c r="AS259"/>
  <c r="AS260"/>
  <c r="AS261"/>
  <c r="AS262"/>
  <c r="AS263"/>
  <c r="AS264"/>
  <c r="AS265"/>
  <c r="AS266"/>
  <c r="AS267"/>
  <c r="AS268"/>
  <c r="AS269"/>
  <c r="AS270"/>
  <c r="AS271"/>
  <c r="AS272"/>
  <c r="AS273"/>
  <c r="AS274"/>
  <c r="AS275"/>
  <c r="AS276"/>
  <c r="AS277"/>
  <c r="AS278"/>
  <c r="AS279"/>
  <c r="AS280"/>
  <c r="AS281"/>
  <c r="AS282"/>
  <c r="AS283"/>
  <c r="D263"/>
  <c r="D265"/>
  <c r="D267"/>
  <c r="D268"/>
  <c r="D269"/>
  <c r="D270"/>
  <c r="D271"/>
  <c r="D275"/>
  <c r="D276"/>
  <c r="D277"/>
  <c r="D278"/>
  <c r="D279"/>
  <c r="D281"/>
  <c r="D282"/>
  <c r="D283"/>
  <c r="E263"/>
  <c r="E265"/>
  <c r="E267"/>
  <c r="E268"/>
  <c r="E269"/>
  <c r="E270"/>
  <c r="E271"/>
  <c r="E275"/>
  <c r="E276"/>
  <c r="E277"/>
  <c r="E278"/>
  <c r="E279"/>
  <c r="E281"/>
  <c r="E282"/>
  <c r="E283"/>
  <c r="C263"/>
  <c r="C265"/>
  <c r="C267"/>
  <c r="C268"/>
  <c r="C269"/>
  <c r="C270"/>
  <c r="C271"/>
  <c r="C275"/>
  <c r="C276"/>
  <c r="C277"/>
  <c r="C278"/>
  <c r="C279"/>
  <c r="C281"/>
  <c r="C282"/>
  <c r="C283"/>
  <c r="D224" i="46"/>
  <c r="D225"/>
  <c r="D230"/>
  <c r="D231"/>
  <c r="D232"/>
  <c r="D233"/>
  <c r="D236"/>
  <c r="D237"/>
  <c r="D238"/>
  <c r="D239"/>
  <c r="D240"/>
  <c r="D242"/>
  <c r="D244"/>
  <c r="D246"/>
  <c r="E216"/>
  <c r="E217"/>
  <c r="E218"/>
  <c r="E229"/>
  <c r="E230"/>
  <c r="E231"/>
  <c r="E236"/>
  <c r="E239"/>
  <c r="E241"/>
  <c r="E242"/>
  <c r="E244"/>
  <c r="E246"/>
  <c r="E249"/>
  <c r="H200"/>
  <c r="H202"/>
  <c r="H203"/>
  <c r="H204"/>
  <c r="H205"/>
  <c r="H60"/>
  <c r="H61"/>
  <c r="H62"/>
  <c r="H63"/>
  <c r="H64"/>
  <c r="H65"/>
  <c r="H66"/>
  <c r="H67"/>
  <c r="H68"/>
  <c r="H69"/>
  <c r="H70"/>
  <c r="H71"/>
  <c r="H72"/>
  <c r="H73"/>
  <c r="H74"/>
  <c r="H75"/>
  <c r="H76"/>
  <c r="H77"/>
  <c r="H78"/>
  <c r="H79"/>
  <c r="H80"/>
  <c r="H81"/>
  <c r="H82"/>
  <c r="H83"/>
  <c r="H84"/>
  <c r="F236"/>
  <c r="H85"/>
  <c r="H86"/>
  <c r="H87"/>
  <c r="H88"/>
  <c r="H89"/>
  <c r="H90"/>
  <c r="H91"/>
  <c r="H92"/>
  <c r="F242"/>
  <c r="H93"/>
  <c r="H94"/>
  <c r="H95"/>
  <c r="H96"/>
  <c r="H97"/>
  <c r="H98"/>
  <c r="H99"/>
  <c r="H100"/>
  <c r="H101"/>
  <c r="H102"/>
  <c r="H103"/>
  <c r="H104"/>
  <c r="H105"/>
  <c r="H106"/>
  <c r="H107"/>
  <c r="H108"/>
  <c r="H109"/>
  <c r="H110"/>
  <c r="H111"/>
  <c r="H112"/>
  <c r="H113"/>
  <c r="H114"/>
  <c r="H144"/>
  <c r="H146"/>
  <c r="H148"/>
  <c r="H159"/>
  <c r="F239"/>
  <c r="H160"/>
  <c r="H161"/>
  <c r="H162"/>
  <c r="H163"/>
  <c r="H164"/>
  <c r="F230"/>
  <c r="H165"/>
  <c r="H166"/>
  <c r="H167"/>
  <c r="H168"/>
  <c r="H169"/>
  <c r="H170"/>
  <c r="H171"/>
  <c r="H172"/>
  <c r="H173"/>
  <c r="H174"/>
  <c r="H175"/>
  <c r="H176"/>
  <c r="H177"/>
  <c r="H178"/>
  <c r="H179"/>
  <c r="H180"/>
  <c r="H181"/>
  <c r="H182"/>
  <c r="H183"/>
  <c r="H184"/>
  <c r="H185"/>
  <c r="H186"/>
  <c r="H187"/>
  <c r="H188"/>
  <c r="H189"/>
  <c r="H190"/>
  <c r="H191"/>
  <c r="H192"/>
  <c r="H193"/>
  <c r="H194"/>
  <c r="H195"/>
  <c r="H201"/>
  <c r="H236"/>
  <c r="K242"/>
  <c r="M239"/>
  <c r="M242"/>
  <c r="Z242"/>
  <c r="AF242"/>
  <c r="AF246"/>
  <c r="AG236"/>
  <c r="AG246"/>
  <c r="AK242"/>
  <c r="AK246"/>
  <c r="AL246"/>
  <c r="AN242"/>
  <c r="AP242"/>
  <c r="AQ236"/>
  <c r="AQ242"/>
  <c r="AR242"/>
  <c r="AS242"/>
  <c r="AT242"/>
  <c r="AU242"/>
  <c r="AW231"/>
  <c r="AX231"/>
  <c r="AX239"/>
  <c r="AY231"/>
  <c r="AZ217"/>
  <c r="AZ219"/>
  <c r="AZ220"/>
  <c r="AZ221"/>
  <c r="AZ222"/>
  <c r="AZ224"/>
  <c r="AZ225"/>
  <c r="AZ226"/>
  <c r="AZ227"/>
  <c r="AZ228"/>
  <c r="AZ230"/>
  <c r="AZ231"/>
  <c r="AZ232"/>
  <c r="AZ239"/>
  <c r="BA217"/>
  <c r="BA219"/>
  <c r="BA220"/>
  <c r="BA221"/>
  <c r="BA222"/>
  <c r="BA224"/>
  <c r="BA225"/>
  <c r="BA226"/>
  <c r="BA227"/>
  <c r="BA228"/>
  <c r="BA230"/>
  <c r="BA231"/>
  <c r="BA232"/>
  <c r="BA239"/>
  <c r="BB217"/>
  <c r="BB219"/>
  <c r="BB220"/>
  <c r="BB221"/>
  <c r="BB222"/>
  <c r="BB224"/>
  <c r="BB225"/>
  <c r="BB226"/>
  <c r="BB227"/>
  <c r="BB228"/>
  <c r="BB230"/>
  <c r="BB231"/>
  <c r="BB232"/>
  <c r="BB239"/>
  <c r="BC231"/>
  <c r="BD231"/>
  <c r="BE231"/>
  <c r="BF217"/>
  <c r="BF219"/>
  <c r="BF220"/>
  <c r="BF221"/>
  <c r="BF222"/>
  <c r="BF224"/>
  <c r="BF225"/>
  <c r="BF226"/>
  <c r="BF227"/>
  <c r="BF228"/>
  <c r="BF230"/>
  <c r="BF231"/>
  <c r="BF232"/>
  <c r="BF239"/>
  <c r="BG217"/>
  <c r="BG219"/>
  <c r="BG220"/>
  <c r="BG221"/>
  <c r="BG222"/>
  <c r="BG224"/>
  <c r="BG225"/>
  <c r="BG226"/>
  <c r="BG227"/>
  <c r="BG228"/>
  <c r="BG230"/>
  <c r="BG231"/>
  <c r="BG232"/>
  <c r="BG239"/>
  <c r="BG242"/>
  <c r="BH217"/>
  <c r="BH219"/>
  <c r="BH220"/>
  <c r="BH221"/>
  <c r="BH222"/>
  <c r="BH224"/>
  <c r="BH225"/>
  <c r="BH226"/>
  <c r="BH227"/>
  <c r="BH228"/>
  <c r="BH230"/>
  <c r="BH231"/>
  <c r="BH232"/>
  <c r="BH239"/>
  <c r="BH242"/>
  <c r="BI217"/>
  <c r="BI218"/>
  <c r="BI219"/>
  <c r="BI220"/>
  <c r="BI221"/>
  <c r="BI222"/>
  <c r="BI224"/>
  <c r="BI225"/>
  <c r="BI226"/>
  <c r="BI227"/>
  <c r="BI228"/>
  <c r="BI230"/>
  <c r="BI231"/>
  <c r="BI232"/>
  <c r="BI239"/>
  <c r="BJ217"/>
  <c r="BJ220"/>
  <c r="BJ222"/>
  <c r="BJ225"/>
  <c r="BJ228"/>
  <c r="BJ231"/>
  <c r="BJ232"/>
  <c r="BJ242"/>
  <c r="BK221"/>
  <c r="BK228"/>
  <c r="BK231"/>
  <c r="BK239"/>
  <c r="BL221"/>
  <c r="BL226"/>
  <c r="BL231"/>
  <c r="BL242"/>
  <c r="BM221"/>
  <c r="BM228"/>
  <c r="BM231"/>
  <c r="BM242"/>
  <c r="BN221"/>
  <c r="BN226"/>
  <c r="BN231"/>
  <c r="BN242"/>
  <c r="BO221"/>
  <c r="BO226"/>
  <c r="BO231"/>
  <c r="BO239"/>
  <c r="BO242"/>
  <c r="BP228"/>
  <c r="BP231"/>
  <c r="BP242"/>
  <c r="BQ231"/>
  <c r="BR230"/>
  <c r="BU217"/>
  <c r="BU219"/>
  <c r="BU220"/>
  <c r="BU221"/>
  <c r="BU222"/>
  <c r="BU224"/>
  <c r="BU225"/>
  <c r="BU226"/>
  <c r="BU227"/>
  <c r="BU228"/>
  <c r="BU230"/>
  <c r="BU232"/>
  <c r="BU239"/>
  <c r="BV217"/>
  <c r="BV219"/>
  <c r="BV220"/>
  <c r="BV221"/>
  <c r="BV222"/>
  <c r="BV224"/>
  <c r="BV225"/>
  <c r="BV226"/>
  <c r="BV227"/>
  <c r="BV228"/>
  <c r="BV230"/>
  <c r="BV232"/>
  <c r="BV239"/>
  <c r="BW217"/>
  <c r="BW219"/>
  <c r="BW220"/>
  <c r="BW221"/>
  <c r="BW222"/>
  <c r="BW224"/>
  <c r="BW225"/>
  <c r="BW226"/>
  <c r="BW227"/>
  <c r="BW228"/>
  <c r="BW230"/>
  <c r="BW232"/>
  <c r="BW239"/>
  <c r="BX220"/>
  <c r="BZ220"/>
  <c r="BZ230"/>
  <c r="BZ239"/>
  <c r="CA217"/>
  <c r="CA219"/>
  <c r="CA220"/>
  <c r="CA221"/>
  <c r="CA222"/>
  <c r="CA224"/>
  <c r="CA225"/>
  <c r="CA226"/>
  <c r="CA227"/>
  <c r="CA228"/>
  <c r="CA230"/>
  <c r="CA232"/>
  <c r="CA239"/>
  <c r="CB217"/>
  <c r="CB219"/>
  <c r="CB220"/>
  <c r="CB221"/>
  <c r="CB222"/>
  <c r="CB224"/>
  <c r="CB225"/>
  <c r="CB226"/>
  <c r="CB227"/>
  <c r="CB228"/>
  <c r="CB230"/>
  <c r="CB232"/>
  <c r="CB239"/>
  <c r="CC217"/>
  <c r="CC219"/>
  <c r="CC220"/>
  <c r="CC221"/>
  <c r="CC222"/>
  <c r="CC224"/>
  <c r="CC225"/>
  <c r="CC226"/>
  <c r="CC227"/>
  <c r="CC228"/>
  <c r="CC230"/>
  <c r="CC232"/>
  <c r="CC239"/>
  <c r="CD217"/>
  <c r="CD219"/>
  <c r="CD220"/>
  <c r="CD221"/>
  <c r="CD222"/>
  <c r="CD224"/>
  <c r="CD225"/>
  <c r="CD226"/>
  <c r="CD227"/>
  <c r="CD228"/>
  <c r="CD230"/>
  <c r="CD232"/>
  <c r="CD239"/>
  <c r="CD242"/>
  <c r="CE217"/>
  <c r="CE219"/>
  <c r="CE220"/>
  <c r="CE221"/>
  <c r="CE222"/>
  <c r="CE224"/>
  <c r="CE225"/>
  <c r="CE226"/>
  <c r="CE227"/>
  <c r="CE228"/>
  <c r="CE230"/>
  <c r="CE232"/>
  <c r="CE239"/>
  <c r="CF217"/>
  <c r="CF219"/>
  <c r="CF220"/>
  <c r="CF221"/>
  <c r="CF222"/>
  <c r="CF224"/>
  <c r="CF225"/>
  <c r="CF226"/>
  <c r="CF228"/>
  <c r="CF230"/>
  <c r="CF232"/>
  <c r="CF239"/>
  <c r="CF242"/>
  <c r="CG218"/>
  <c r="CG219"/>
  <c r="CG220"/>
  <c r="CG221"/>
  <c r="CG222"/>
  <c r="CG224"/>
  <c r="CG225"/>
  <c r="CG227"/>
  <c r="CG230"/>
  <c r="CG232"/>
  <c r="CG239"/>
  <c r="CG242"/>
  <c r="CH217"/>
  <c r="CH219"/>
  <c r="CH220"/>
  <c r="CH221"/>
  <c r="CH222"/>
  <c r="CH224"/>
  <c r="CH225"/>
  <c r="CH228"/>
  <c r="CH230"/>
  <c r="CH232"/>
  <c r="CH239"/>
  <c r="CH242"/>
  <c r="CI222"/>
  <c r="CI230"/>
  <c r="CI242"/>
  <c r="CJ221"/>
  <c r="CJ242"/>
  <c r="CK224"/>
  <c r="CK242"/>
  <c r="C217"/>
  <c r="C218"/>
  <c r="C219"/>
  <c r="C220"/>
  <c r="C221"/>
  <c r="C222"/>
  <c r="C224"/>
  <c r="C225"/>
  <c r="C226"/>
  <c r="C227"/>
  <c r="C228"/>
  <c r="C230"/>
  <c r="C232"/>
  <c r="C239"/>
  <c r="C242"/>
  <c r="AO215"/>
  <c r="AP215"/>
  <c r="AQ215"/>
  <c r="AR215"/>
  <c r="AS215"/>
  <c r="AT215"/>
  <c r="AU215"/>
  <c r="AV215"/>
  <c r="AW215"/>
  <c r="AX215"/>
  <c r="AY215"/>
  <c r="AZ215"/>
  <c r="BA215"/>
  <c r="BB215"/>
  <c r="BC215"/>
  <c r="BD215"/>
  <c r="BE215"/>
  <c r="BF215"/>
  <c r="BG215"/>
  <c r="BH215"/>
  <c r="BI215"/>
  <c r="BJ215"/>
  <c r="BK215"/>
  <c r="BL215"/>
  <c r="BM215"/>
  <c r="BN215"/>
  <c r="BO215"/>
  <c r="BP215"/>
  <c r="BQ215"/>
  <c r="BR215"/>
  <c r="BS215"/>
  <c r="BT215"/>
  <c r="BU215"/>
  <c r="BV215"/>
  <c r="BW215"/>
  <c r="BX215"/>
  <c r="BY215"/>
  <c r="BZ215"/>
  <c r="CA215"/>
  <c r="CB215"/>
  <c r="CC215"/>
  <c r="CD215"/>
  <c r="CE215"/>
  <c r="CF215"/>
  <c r="CG215"/>
  <c r="CH215"/>
  <c r="CI215"/>
  <c r="CJ215"/>
  <c r="CK215"/>
  <c r="CL215"/>
  <c r="V215"/>
  <c r="W215"/>
  <c r="X215"/>
  <c r="Y215"/>
  <c r="Z215"/>
  <c r="AA215"/>
  <c r="AB215"/>
  <c r="AC215"/>
  <c r="AD215"/>
  <c r="AE215"/>
  <c r="AF215"/>
  <c r="AG215"/>
  <c r="AH215"/>
  <c r="AI215"/>
  <c r="AJ215"/>
  <c r="AK215"/>
  <c r="AL215"/>
  <c r="AM215"/>
  <c r="AN215"/>
  <c r="C215"/>
  <c r="D215"/>
  <c r="E215"/>
  <c r="F215"/>
  <c r="G215"/>
  <c r="H215"/>
  <c r="I215"/>
  <c r="J215"/>
  <c r="K215"/>
  <c r="L215"/>
  <c r="M215"/>
  <c r="N215"/>
  <c r="O215"/>
  <c r="P215"/>
  <c r="Q215"/>
  <c r="R215"/>
  <c r="S215"/>
  <c r="T215"/>
  <c r="U215"/>
  <c r="E18" i="56"/>
  <c r="E214"/>
  <c r="F18"/>
  <c r="F214"/>
  <c r="G18"/>
  <c r="G214"/>
  <c r="H18"/>
  <c r="H214"/>
  <c r="I18"/>
  <c r="I214"/>
  <c r="J18"/>
  <c r="J214"/>
  <c r="K18"/>
  <c r="K214"/>
  <c r="L18"/>
  <c r="L214"/>
  <c r="M18"/>
  <c r="M214"/>
  <c r="N18"/>
  <c r="N214"/>
  <c r="O18"/>
  <c r="O214"/>
  <c r="P18"/>
  <c r="P214"/>
  <c r="Q18"/>
  <c r="Q214"/>
  <c r="R18"/>
  <c r="R214"/>
  <c r="S18"/>
  <c r="S214"/>
  <c r="T18"/>
  <c r="T214"/>
  <c r="U18"/>
  <c r="U214"/>
  <c r="V18"/>
  <c r="V214"/>
  <c r="W18"/>
  <c r="W214"/>
  <c r="X18"/>
  <c r="X214"/>
  <c r="D214"/>
  <c r="Y42"/>
  <c r="Y43"/>
  <c r="Y44"/>
  <c r="Y45"/>
  <c r="Y46"/>
  <c r="Y47"/>
  <c r="Y48"/>
  <c r="Y49"/>
  <c r="Y50"/>
  <c r="Y51"/>
  <c r="Y52"/>
  <c r="Y53"/>
  <c r="Y54"/>
  <c r="Y55"/>
  <c r="Y56"/>
  <c r="Y57"/>
  <c r="Y58"/>
  <c r="Y59"/>
  <c r="Y60"/>
  <c r="Y61"/>
  <c r="Y62"/>
  <c r="Y63"/>
  <c r="Y64"/>
  <c r="Y65"/>
  <c r="Y66"/>
  <c r="Y67"/>
  <c r="Y68"/>
  <c r="Y69"/>
  <c r="Y70"/>
  <c r="Y71"/>
  <c r="Y72"/>
  <c r="Y73"/>
  <c r="Y74"/>
  <c r="Y75"/>
  <c r="Y76"/>
  <c r="Y77"/>
  <c r="Y78"/>
  <c r="Y79"/>
  <c r="Y80"/>
  <c r="Y81"/>
  <c r="Y82"/>
  <c r="Y83"/>
  <c r="Y84"/>
  <c r="Y85"/>
  <c r="Y86"/>
  <c r="Y87"/>
  <c r="Y88"/>
  <c r="Y89"/>
  <c r="Y90"/>
  <c r="Y91"/>
  <c r="Y92"/>
  <c r="Y93"/>
  <c r="Y94"/>
  <c r="Y95"/>
  <c r="Y96"/>
  <c r="Y97"/>
  <c r="Y98"/>
  <c r="Y99"/>
  <c r="Y100"/>
  <c r="Y101"/>
  <c r="Y102"/>
  <c r="Y103"/>
  <c r="Y104"/>
  <c r="Y105"/>
  <c r="Y106"/>
  <c r="Y107"/>
  <c r="Y108"/>
  <c r="Y109"/>
  <c r="Y110"/>
  <c r="Y111"/>
  <c r="Y112"/>
  <c r="Y113"/>
  <c r="Y114"/>
  <c r="Y115"/>
  <c r="Y116"/>
  <c r="Y117"/>
  <c r="Y118"/>
  <c r="Y119"/>
  <c r="Y120"/>
  <c r="Y121"/>
  <c r="Y122"/>
  <c r="Y123"/>
  <c r="Y124"/>
  <c r="Y125"/>
  <c r="Y126"/>
  <c r="Y127"/>
  <c r="Y128"/>
  <c r="Y129"/>
  <c r="Y130"/>
  <c r="Y131"/>
  <c r="Y132"/>
  <c r="Y133"/>
  <c r="Y134"/>
  <c r="Y135"/>
  <c r="Y136"/>
  <c r="Y137"/>
  <c r="Y138"/>
  <c r="Y139"/>
  <c r="Y140"/>
  <c r="Y141"/>
  <c r="Y142"/>
  <c r="Y143"/>
  <c r="Y144"/>
  <c r="Y145"/>
  <c r="Y146"/>
  <c r="Y147"/>
  <c r="Y148"/>
  <c r="Y149"/>
  <c r="Y150"/>
  <c r="Y151"/>
  <c r="Y152"/>
  <c r="Y153"/>
  <c r="Y154"/>
  <c r="Y155"/>
  <c r="Y156"/>
  <c r="Y157"/>
  <c r="Y158"/>
  <c r="Y159"/>
  <c r="Y160"/>
  <c r="Y161"/>
  <c r="Y162"/>
  <c r="Y163"/>
  <c r="Y164"/>
  <c r="Y165"/>
  <c r="Y166"/>
  <c r="Y167"/>
  <c r="Y168"/>
  <c r="Y169"/>
  <c r="Y170"/>
  <c r="Y171"/>
  <c r="Y172"/>
  <c r="Y173"/>
  <c r="Y174"/>
  <c r="Y175"/>
  <c r="Y176"/>
  <c r="Y177"/>
  <c r="Y178"/>
  <c r="Y179"/>
  <c r="Y180"/>
  <c r="Y181"/>
  <c r="Y182"/>
  <c r="Y183"/>
  <c r="Y184"/>
  <c r="Y185"/>
  <c r="Y186"/>
  <c r="Y187"/>
  <c r="Y188"/>
  <c r="Y189"/>
  <c r="Y190"/>
  <c r="Y191"/>
  <c r="Y192"/>
  <c r="Y193"/>
  <c r="Y194"/>
  <c r="Y195"/>
  <c r="Y196"/>
  <c r="Y197"/>
  <c r="Y198"/>
  <c r="Y199"/>
  <c r="Y200"/>
  <c r="Y201"/>
  <c r="Y202"/>
  <c r="Y203"/>
  <c r="Y204"/>
  <c r="Y205"/>
  <c r="Y20"/>
  <c r="Y21"/>
  <c r="Y22"/>
  <c r="Y23"/>
  <c r="Y24"/>
  <c r="Y25"/>
  <c r="Y26"/>
  <c r="Y27"/>
  <c r="Y28"/>
  <c r="Y29"/>
  <c r="Y30"/>
  <c r="Y31"/>
  <c r="Y32"/>
  <c r="Y33"/>
  <c r="Y34"/>
  <c r="Y35"/>
  <c r="Y36"/>
  <c r="Y37"/>
  <c r="Y38"/>
  <c r="Y39"/>
  <c r="Y40"/>
  <c r="Y41"/>
  <c r="Y19"/>
  <c r="E18" i="11"/>
  <c r="F18"/>
  <c r="G18"/>
  <c r="H18"/>
  <c r="I18"/>
  <c r="J18"/>
  <c r="K18"/>
  <c r="L18"/>
  <c r="M18"/>
  <c r="N18"/>
  <c r="O18"/>
  <c r="P18"/>
  <c r="Q18"/>
  <c r="R18"/>
  <c r="S18"/>
  <c r="T18"/>
  <c r="U18"/>
  <c r="V18"/>
  <c r="W18"/>
  <c r="D18"/>
  <c r="E473" i="31"/>
  <c r="H90"/>
  <c r="H92"/>
  <c r="H93"/>
  <c r="H94"/>
  <c r="H95"/>
  <c r="H96"/>
  <c r="H97"/>
  <c r="H98"/>
  <c r="H99"/>
  <c r="H100"/>
  <c r="H101"/>
  <c r="H102"/>
  <c r="H103"/>
  <c r="H104"/>
  <c r="H105"/>
  <c r="H106"/>
  <c r="H107"/>
  <c r="H108"/>
  <c r="H109"/>
  <c r="H110"/>
  <c r="H111"/>
  <c r="H112"/>
  <c r="H113"/>
  <c r="H114"/>
  <c r="H115"/>
  <c r="H116"/>
  <c r="H117"/>
  <c r="H118"/>
  <c r="H154"/>
  <c r="H159"/>
  <c r="H160"/>
  <c r="H161"/>
  <c r="H163"/>
  <c r="H165"/>
  <c r="H166"/>
  <c r="H167"/>
  <c r="H171"/>
  <c r="H172"/>
  <c r="H24"/>
  <c r="H25"/>
  <c r="H26"/>
  <c r="H27"/>
  <c r="H28"/>
  <c r="H29"/>
  <c r="H30"/>
  <c r="H31"/>
  <c r="H32"/>
  <c r="H33"/>
  <c r="H34"/>
  <c r="H35"/>
  <c r="H36"/>
  <c r="H37"/>
  <c r="H38"/>
  <c r="H39"/>
  <c r="H40"/>
  <c r="H41"/>
  <c r="H42"/>
  <c r="H43"/>
  <c r="H44"/>
  <c r="H45"/>
  <c r="H46"/>
  <c r="H47"/>
  <c r="H48"/>
  <c r="H49"/>
  <c r="H50"/>
  <c r="H51"/>
  <c r="H52"/>
  <c r="H53"/>
  <c r="H54"/>
  <c r="H55"/>
  <c r="H56"/>
  <c r="H57"/>
  <c r="H58"/>
  <c r="H59"/>
  <c r="H60"/>
  <c r="H61"/>
  <c r="H62"/>
  <c r="H63"/>
  <c r="H64"/>
  <c r="H65"/>
  <c r="H66"/>
  <c r="H67"/>
  <c r="H68"/>
  <c r="H69"/>
  <c r="H70"/>
  <c r="H71"/>
  <c r="H72"/>
  <c r="H73"/>
  <c r="H74"/>
  <c r="H75"/>
  <c r="H76"/>
  <c r="H77"/>
  <c r="H79"/>
  <c r="H80"/>
  <c r="H81"/>
  <c r="H82"/>
  <c r="H83"/>
  <c r="H84"/>
  <c r="H85"/>
  <c r="H86"/>
  <c r="H87"/>
  <c r="H88"/>
  <c r="H89"/>
  <c r="H164"/>
  <c r="H170"/>
  <c r="H173"/>
  <c r="H174"/>
  <c r="H175"/>
  <c r="H176"/>
  <c r="H177"/>
  <c r="H178"/>
  <c r="H179"/>
  <c r="H180"/>
  <c r="H181"/>
  <c r="H182"/>
  <c r="H183"/>
  <c r="H184"/>
  <c r="H185"/>
  <c r="H186"/>
  <c r="H187"/>
  <c r="H188"/>
  <c r="H189"/>
  <c r="H190"/>
  <c r="H191"/>
  <c r="H192"/>
  <c r="H193"/>
  <c r="H194"/>
  <c r="H195"/>
  <c r="H196"/>
  <c r="H197"/>
  <c r="H198"/>
  <c r="H199"/>
  <c r="H200"/>
  <c r="H201"/>
  <c r="H202"/>
  <c r="H203"/>
  <c r="H204"/>
  <c r="H205"/>
  <c r="H206"/>
  <c r="H207"/>
  <c r="H208"/>
  <c r="H209"/>
  <c r="H210"/>
  <c r="H211"/>
  <c r="H212"/>
  <c r="H213"/>
  <c r="H214"/>
  <c r="H215"/>
  <c r="H216"/>
  <c r="H217"/>
  <c r="H218"/>
  <c r="H219"/>
  <c r="H220"/>
  <c r="H221"/>
  <c r="H222"/>
  <c r="H223"/>
  <c r="H224"/>
  <c r="H225"/>
  <c r="H226"/>
  <c r="H227"/>
  <c r="H228"/>
  <c r="H229"/>
  <c r="H230"/>
  <c r="H232"/>
  <c r="H233"/>
  <c r="H234"/>
  <c r="H235"/>
  <c r="H236"/>
  <c r="H237"/>
  <c r="H238"/>
  <c r="H239"/>
  <c r="H240"/>
  <c r="H241"/>
  <c r="H242"/>
  <c r="H243"/>
  <c r="H244"/>
  <c r="H245"/>
  <c r="H246"/>
  <c r="H247"/>
  <c r="H248"/>
  <c r="H249"/>
  <c r="H250"/>
  <c r="H251"/>
  <c r="H252"/>
  <c r="E483"/>
  <c r="E485"/>
  <c r="H257"/>
  <c r="H258"/>
  <c r="H264"/>
  <c r="H282"/>
  <c r="H283"/>
  <c r="H284"/>
  <c r="E487"/>
  <c r="H318"/>
  <c r="H319"/>
  <c r="H387"/>
  <c r="E492"/>
  <c r="E493"/>
  <c r="E494"/>
  <c r="E496"/>
  <c r="E497"/>
  <c r="E498"/>
  <c r="E499"/>
  <c r="H432"/>
  <c r="H436"/>
  <c r="H440"/>
  <c r="E504"/>
  <c r="H290"/>
  <c r="H291"/>
  <c r="H292"/>
  <c r="H293"/>
  <c r="H294"/>
  <c r="H295"/>
  <c r="H296"/>
  <c r="H297"/>
  <c r="H298"/>
  <c r="H299"/>
  <c r="H300"/>
  <c r="H301"/>
  <c r="H302"/>
  <c r="H303"/>
  <c r="H304"/>
  <c r="H305"/>
  <c r="H306"/>
  <c r="H307"/>
  <c r="H308"/>
  <c r="H309"/>
  <c r="H310"/>
  <c r="H321"/>
  <c r="H322"/>
  <c r="H323"/>
  <c r="H324"/>
  <c r="H325"/>
  <c r="H326"/>
  <c r="H327"/>
  <c r="H328"/>
  <c r="H329"/>
  <c r="H330"/>
  <c r="H331"/>
  <c r="H332"/>
  <c r="H333"/>
  <c r="H334"/>
  <c r="H335"/>
  <c r="H336"/>
  <c r="H337"/>
  <c r="H338"/>
  <c r="H339"/>
  <c r="H340"/>
  <c r="H356"/>
  <c r="H380"/>
  <c r="H381"/>
  <c r="H382"/>
  <c r="H448"/>
  <c r="H450"/>
  <c r="H452"/>
  <c r="D473"/>
  <c r="D478"/>
  <c r="D479"/>
  <c r="D480"/>
  <c r="D481"/>
  <c r="D482"/>
  <c r="D483"/>
  <c r="D484"/>
  <c r="D485"/>
  <c r="D486"/>
  <c r="D487"/>
  <c r="D488"/>
  <c r="D489"/>
  <c r="D490"/>
  <c r="D491"/>
  <c r="D492"/>
  <c r="D493"/>
  <c r="D494"/>
  <c r="D495"/>
  <c r="D496"/>
  <c r="D497"/>
  <c r="D498"/>
  <c r="D499"/>
  <c r="D504"/>
  <c r="D5" i="39"/>
  <c r="A5" i="44"/>
  <c r="A5" i="40"/>
  <c r="A5" i="67"/>
  <c r="A5" i="36"/>
  <c r="A5" i="41"/>
  <c r="A5" i="64"/>
  <c r="A5" i="25"/>
  <c r="A5" i="46"/>
  <c r="A5" i="56"/>
  <c r="A5" i="72"/>
  <c r="A5" i="71"/>
  <c r="A5" i="70"/>
  <c r="A5" i="69"/>
  <c r="A5" i="65"/>
  <c r="A5" i="75"/>
  <c r="A5" i="74"/>
  <c r="A5" i="73"/>
  <c r="A5" i="47"/>
  <c r="A5" i="57"/>
  <c r="A5" i="68"/>
  <c r="A5" i="35"/>
  <c r="A5" i="34"/>
  <c r="A5" i="54"/>
  <c r="A5" i="11"/>
  <c r="B5" i="55"/>
  <c r="B5" i="63"/>
  <c r="B5" i="31"/>
  <c r="AW198" i="64"/>
  <c r="AW268"/>
  <c r="AX198"/>
  <c r="AX268"/>
  <c r="AY198"/>
  <c r="AY268"/>
  <c r="AZ198"/>
  <c r="AE290"/>
  <c r="AZ268"/>
  <c r="BA198"/>
  <c r="AF290"/>
  <c r="BA268"/>
  <c r="BB198"/>
  <c r="AG290"/>
  <c r="BB268"/>
  <c r="BC198"/>
  <c r="BC268"/>
  <c r="BD198"/>
  <c r="BD268"/>
  <c r="BE198"/>
  <c r="BE268"/>
  <c r="BF198"/>
  <c r="AK290"/>
  <c r="BF268"/>
  <c r="BG198"/>
  <c r="AL290"/>
  <c r="BG268"/>
  <c r="BH198"/>
  <c r="AM290"/>
  <c r="BH268"/>
  <c r="BI198"/>
  <c r="AN290"/>
  <c r="BI268"/>
  <c r="BJ198"/>
  <c r="AO290"/>
  <c r="BJ268"/>
  <c r="BK198"/>
  <c r="AP290"/>
  <c r="BK268"/>
  <c r="BL198"/>
  <c r="AQ290"/>
  <c r="BL268"/>
  <c r="BM198"/>
  <c r="AR290"/>
  <c r="BM268"/>
  <c r="BN198"/>
  <c r="AS290"/>
  <c r="BN268"/>
  <c r="BO198"/>
  <c r="AT290"/>
  <c r="BO268"/>
  <c r="BP198"/>
  <c r="AU290"/>
  <c r="BP268"/>
  <c r="W21" i="55"/>
  <c r="V21"/>
  <c r="U21"/>
  <c r="T21"/>
  <c r="S21"/>
  <c r="R21"/>
  <c r="Q21"/>
  <c r="P21"/>
  <c r="O21"/>
  <c r="N21"/>
  <c r="M21"/>
  <c r="L21"/>
  <c r="K21"/>
  <c r="J21"/>
  <c r="I21"/>
  <c r="H21"/>
  <c r="G21"/>
  <c r="F21"/>
  <c r="E21"/>
  <c r="D21"/>
  <c r="C63" i="68"/>
  <c r="D63"/>
  <c r="C43"/>
  <c r="D43"/>
  <c r="F20"/>
  <c r="F146"/>
  <c r="J20"/>
  <c r="J146"/>
  <c r="N20"/>
  <c r="N146"/>
  <c r="R20"/>
  <c r="R146"/>
  <c r="V20"/>
  <c r="V146"/>
  <c r="F455" i="31"/>
  <c r="F457"/>
  <c r="H30" i="44"/>
  <c r="G21"/>
  <c r="G24"/>
  <c r="G27"/>
  <c r="G34"/>
  <c r="G38"/>
  <c r="G41"/>
  <c r="G45"/>
  <c r="G49"/>
  <c r="G53"/>
  <c r="C20" i="67"/>
  <c r="D20"/>
  <c r="E20"/>
  <c r="F20"/>
  <c r="F26"/>
  <c r="G20"/>
  <c r="G26"/>
  <c r="H20"/>
  <c r="H26"/>
  <c r="L20"/>
  <c r="L26"/>
  <c r="M20"/>
  <c r="N20"/>
  <c r="O20"/>
  <c r="O26"/>
  <c r="P20"/>
  <c r="P26"/>
  <c r="Q20"/>
  <c r="R20"/>
  <c r="S20"/>
  <c r="S26"/>
  <c r="T20"/>
  <c r="T26"/>
  <c r="U20"/>
  <c r="V20"/>
  <c r="C84" i="36"/>
  <c r="C26" i="67"/>
  <c r="D26"/>
  <c r="E26"/>
  <c r="F59"/>
  <c r="G59"/>
  <c r="H59"/>
  <c r="L59"/>
  <c r="M59"/>
  <c r="M26"/>
  <c r="M65"/>
  <c r="N59"/>
  <c r="N26"/>
  <c r="N65"/>
  <c r="O59"/>
  <c r="P59"/>
  <c r="Q59"/>
  <c r="Q26"/>
  <c r="Q65"/>
  <c r="R59"/>
  <c r="R26"/>
  <c r="R65"/>
  <c r="S59"/>
  <c r="T59"/>
  <c r="U59"/>
  <c r="U26"/>
  <c r="U65"/>
  <c r="V59"/>
  <c r="V26"/>
  <c r="V65"/>
  <c r="F46"/>
  <c r="G46"/>
  <c r="H46"/>
  <c r="L46"/>
  <c r="M46"/>
  <c r="N46"/>
  <c r="O46"/>
  <c r="P46"/>
  <c r="Q46"/>
  <c r="R46"/>
  <c r="S46"/>
  <c r="T46"/>
  <c r="U46"/>
  <c r="V46"/>
  <c r="F36"/>
  <c r="F42"/>
  <c r="G36"/>
  <c r="G42"/>
  <c r="H36"/>
  <c r="H42"/>
  <c r="L36"/>
  <c r="L42"/>
  <c r="M36"/>
  <c r="M42"/>
  <c r="N36"/>
  <c r="N42"/>
  <c r="O36"/>
  <c r="O42"/>
  <c r="P36"/>
  <c r="P42"/>
  <c r="Q36"/>
  <c r="Q42"/>
  <c r="R36"/>
  <c r="R42"/>
  <c r="S36"/>
  <c r="S42"/>
  <c r="T36"/>
  <c r="T42"/>
  <c r="U36"/>
  <c r="U42"/>
  <c r="V36"/>
  <c r="V42"/>
  <c r="F35"/>
  <c r="F41"/>
  <c r="G35"/>
  <c r="G41"/>
  <c r="H35"/>
  <c r="H41"/>
  <c r="L35"/>
  <c r="L41"/>
  <c r="M35"/>
  <c r="M41"/>
  <c r="N35"/>
  <c r="N41"/>
  <c r="O35"/>
  <c r="O41"/>
  <c r="P35"/>
  <c r="P41"/>
  <c r="Q35"/>
  <c r="Q41"/>
  <c r="R35"/>
  <c r="R41"/>
  <c r="S35"/>
  <c r="S41"/>
  <c r="T35"/>
  <c r="T41"/>
  <c r="U35"/>
  <c r="U41"/>
  <c r="V35"/>
  <c r="V41"/>
  <c r="F34"/>
  <c r="F40"/>
  <c r="G34"/>
  <c r="G40"/>
  <c r="H34"/>
  <c r="H40"/>
  <c r="L34"/>
  <c r="L40"/>
  <c r="M34"/>
  <c r="M40"/>
  <c r="N34"/>
  <c r="N40"/>
  <c r="O34"/>
  <c r="O40"/>
  <c r="P34"/>
  <c r="P40"/>
  <c r="Q34"/>
  <c r="Q40"/>
  <c r="R34"/>
  <c r="R40"/>
  <c r="S34"/>
  <c r="S40"/>
  <c r="T34"/>
  <c r="T40"/>
  <c r="U34"/>
  <c r="U40"/>
  <c r="V34"/>
  <c r="V40"/>
  <c r="F33"/>
  <c r="G33"/>
  <c r="H33"/>
  <c r="L33"/>
  <c r="M33"/>
  <c r="N33"/>
  <c r="O33"/>
  <c r="P33"/>
  <c r="Q33"/>
  <c r="R33"/>
  <c r="S33"/>
  <c r="T33"/>
  <c r="U33"/>
  <c r="V33"/>
  <c r="BQ414" i="64"/>
  <c r="A4" i="72"/>
  <c r="A3"/>
  <c r="A2"/>
  <c r="A4" i="56"/>
  <c r="A3"/>
  <c r="A2"/>
  <c r="A4" i="46"/>
  <c r="A3"/>
  <c r="A2"/>
  <c r="A4" i="25"/>
  <c r="A3"/>
  <c r="A2"/>
  <c r="A4" i="64"/>
  <c r="A3"/>
  <c r="A2"/>
  <c r="A4" i="41"/>
  <c r="A3"/>
  <c r="A2"/>
  <c r="A4" i="36"/>
  <c r="A3"/>
  <c r="A2"/>
  <c r="A4" i="67"/>
  <c r="A3"/>
  <c r="A2"/>
  <c r="A4" i="40"/>
  <c r="A3"/>
  <c r="A2"/>
  <c r="A4" i="44"/>
  <c r="A3"/>
  <c r="A2"/>
  <c r="A4" i="71"/>
  <c r="A3"/>
  <c r="A2"/>
  <c r="A4" i="70"/>
  <c r="A3"/>
  <c r="A2"/>
  <c r="A4" i="69"/>
  <c r="A3"/>
  <c r="A2"/>
  <c r="A4" i="65"/>
  <c r="A3"/>
  <c r="A2"/>
  <c r="A4" i="75"/>
  <c r="A3"/>
  <c r="A2"/>
  <c r="A4" i="74"/>
  <c r="A3"/>
  <c r="A2"/>
  <c r="A4" i="73"/>
  <c r="A3"/>
  <c r="A2"/>
  <c r="W141" i="47"/>
  <c r="V141"/>
  <c r="U141"/>
  <c r="T141"/>
  <c r="S141"/>
  <c r="R141"/>
  <c r="Q141"/>
  <c r="P141"/>
  <c r="O141"/>
  <c r="N141"/>
  <c r="M141"/>
  <c r="L141"/>
  <c r="K141"/>
  <c r="J141"/>
  <c r="I141"/>
  <c r="H141"/>
  <c r="G141"/>
  <c r="F141"/>
  <c r="E141"/>
  <c r="D141"/>
  <c r="W90"/>
  <c r="V90"/>
  <c r="U90"/>
  <c r="T90"/>
  <c r="S90"/>
  <c r="R90"/>
  <c r="Q90"/>
  <c r="P90"/>
  <c r="O90"/>
  <c r="N90"/>
  <c r="M90"/>
  <c r="L90"/>
  <c r="K90"/>
  <c r="J90"/>
  <c r="I90"/>
  <c r="H90"/>
  <c r="G90"/>
  <c r="F90"/>
  <c r="E90"/>
  <c r="D90"/>
  <c r="A4"/>
  <c r="A3"/>
  <c r="A2"/>
  <c r="A4" i="57"/>
  <c r="A3"/>
  <c r="A2"/>
  <c r="A4" i="68"/>
  <c r="A3"/>
  <c r="A2"/>
  <c r="A4" i="35"/>
  <c r="A3"/>
  <c r="A2"/>
  <c r="AE20" i="34"/>
  <c r="K22" i="54"/>
  <c r="Q22"/>
  <c r="N22"/>
  <c r="T22"/>
  <c r="W22"/>
  <c r="Z22"/>
  <c r="AC22"/>
  <c r="AF22"/>
  <c r="AI22"/>
  <c r="AL22"/>
  <c r="AO22"/>
  <c r="AR22"/>
  <c r="AU22"/>
  <c r="AX22"/>
  <c r="BA22"/>
  <c r="BD22"/>
  <c r="BG22"/>
  <c r="BJ22"/>
  <c r="BI15" i="34"/>
  <c r="BF15"/>
  <c r="BC15"/>
  <c r="AZ15"/>
  <c r="AW15"/>
  <c r="AT15"/>
  <c r="AQ15"/>
  <c r="AN15"/>
  <c r="AK15"/>
  <c r="AH15"/>
  <c r="AE15"/>
  <c r="AB15"/>
  <c r="Y15"/>
  <c r="V15"/>
  <c r="S15"/>
  <c r="P15"/>
  <c r="M15"/>
  <c r="J15"/>
  <c r="G15"/>
  <c r="D15"/>
  <c r="A4"/>
  <c r="A3"/>
  <c r="A2"/>
  <c r="A4" i="54"/>
  <c r="A3"/>
  <c r="A2"/>
  <c r="A4" i="11"/>
  <c r="A3"/>
  <c r="A2"/>
  <c r="B4" i="55"/>
  <c r="B3"/>
  <c r="B2"/>
  <c r="B4" i="63"/>
  <c r="B3"/>
  <c r="B2"/>
  <c r="B4" i="31"/>
  <c r="B3"/>
  <c r="B2"/>
  <c r="C4" i="39"/>
  <c r="C3"/>
  <c r="C2"/>
  <c r="M20" i="34"/>
  <c r="C69" i="11"/>
  <c r="C70"/>
  <c r="C71"/>
  <c r="C68"/>
  <c r="D14" i="75"/>
  <c r="E14"/>
  <c r="F14"/>
  <c r="G14"/>
  <c r="H14"/>
  <c r="I14"/>
  <c r="J14"/>
  <c r="K14"/>
  <c r="L14"/>
  <c r="M14"/>
  <c r="N14"/>
  <c r="O14"/>
  <c r="P14"/>
  <c r="Q14"/>
  <c r="R14"/>
  <c r="S14"/>
  <c r="T14"/>
  <c r="U14"/>
  <c r="V14"/>
  <c r="W14"/>
  <c r="D14" i="74"/>
  <c r="E14"/>
  <c r="F14"/>
  <c r="G14"/>
  <c r="H14"/>
  <c r="I14"/>
  <c r="J14"/>
  <c r="K14"/>
  <c r="L14"/>
  <c r="M14"/>
  <c r="N14"/>
  <c r="O14"/>
  <c r="P14"/>
  <c r="Q14"/>
  <c r="R14"/>
  <c r="S14"/>
  <c r="T14"/>
  <c r="U14"/>
  <c r="V14"/>
  <c r="W14"/>
  <c r="D12" i="73"/>
  <c r="E12"/>
  <c r="F12"/>
  <c r="G12"/>
  <c r="H12"/>
  <c r="I12"/>
  <c r="J12"/>
  <c r="K12"/>
  <c r="L12"/>
  <c r="M12"/>
  <c r="N12"/>
  <c r="O12"/>
  <c r="P12"/>
  <c r="Q12"/>
  <c r="R12"/>
  <c r="S12"/>
  <c r="T12"/>
  <c r="U12"/>
  <c r="V12"/>
  <c r="W12"/>
  <c r="E30" i="69"/>
  <c r="G30"/>
  <c r="H30"/>
  <c r="I30"/>
  <c r="L30"/>
  <c r="M30"/>
  <c r="N30"/>
  <c r="O30"/>
  <c r="P30"/>
  <c r="Q30"/>
  <c r="R30"/>
  <c r="S30"/>
  <c r="T30"/>
  <c r="U30"/>
  <c r="V30"/>
  <c r="W30"/>
  <c r="G31"/>
  <c r="H31"/>
  <c r="I31"/>
  <c r="M31"/>
  <c r="N31"/>
  <c r="O31"/>
  <c r="P31"/>
  <c r="Q31"/>
  <c r="R31"/>
  <c r="S31"/>
  <c r="T31"/>
  <c r="U31"/>
  <c r="V31"/>
  <c r="W31"/>
  <c r="D30"/>
  <c r="C24" i="11"/>
  <c r="C163" i="25"/>
  <c r="C142" i="68"/>
  <c r="D142"/>
  <c r="C141"/>
  <c r="D141"/>
  <c r="C140"/>
  <c r="C139"/>
  <c r="D139"/>
  <c r="C138"/>
  <c r="D138"/>
  <c r="C137"/>
  <c r="D137"/>
  <c r="C136"/>
  <c r="C135"/>
  <c r="D135"/>
  <c r="C134"/>
  <c r="D134"/>
  <c r="C133"/>
  <c r="D133"/>
  <c r="C132"/>
  <c r="C131"/>
  <c r="D131"/>
  <c r="C130"/>
  <c r="D130"/>
  <c r="C129"/>
  <c r="D129"/>
  <c r="C128"/>
  <c r="C127"/>
  <c r="D127"/>
  <c r="C126"/>
  <c r="D126"/>
  <c r="C125"/>
  <c r="D125"/>
  <c r="C124"/>
  <c r="C123"/>
  <c r="D123"/>
  <c r="C122"/>
  <c r="D122"/>
  <c r="C121"/>
  <c r="D121"/>
  <c r="C120"/>
  <c r="C119"/>
  <c r="D119"/>
  <c r="C118"/>
  <c r="D118"/>
  <c r="C117"/>
  <c r="D117"/>
  <c r="C116"/>
  <c r="C115"/>
  <c r="D115"/>
  <c r="C114"/>
  <c r="D114"/>
  <c r="C113"/>
  <c r="D113"/>
  <c r="C112"/>
  <c r="C111"/>
  <c r="D111"/>
  <c r="C110"/>
  <c r="D110"/>
  <c r="C109"/>
  <c r="D109"/>
  <c r="C108"/>
  <c r="C107"/>
  <c r="D107"/>
  <c r="C106"/>
  <c r="D106"/>
  <c r="C105"/>
  <c r="D105"/>
  <c r="C104"/>
  <c r="C103"/>
  <c r="D103"/>
  <c r="C102"/>
  <c r="D102"/>
  <c r="C101"/>
  <c r="D101"/>
  <c r="C100"/>
  <c r="C99"/>
  <c r="D99"/>
  <c r="C98"/>
  <c r="D98"/>
  <c r="C97"/>
  <c r="D97"/>
  <c r="C96"/>
  <c r="C95"/>
  <c r="D95"/>
  <c r="C94"/>
  <c r="D94"/>
  <c r="C93"/>
  <c r="D93"/>
  <c r="C92"/>
  <c r="C91"/>
  <c r="D91"/>
  <c r="C90"/>
  <c r="D90"/>
  <c r="C89"/>
  <c r="D89"/>
  <c r="C88"/>
  <c r="C87"/>
  <c r="D87"/>
  <c r="C86"/>
  <c r="D86"/>
  <c r="C85"/>
  <c r="D85"/>
  <c r="C84"/>
  <c r="C83"/>
  <c r="D83"/>
  <c r="C82"/>
  <c r="D82"/>
  <c r="C81"/>
  <c r="D81"/>
  <c r="C80"/>
  <c r="C79"/>
  <c r="D79"/>
  <c r="C78"/>
  <c r="D78"/>
  <c r="C77"/>
  <c r="D77"/>
  <c r="C76"/>
  <c r="C75"/>
  <c r="D75"/>
  <c r="C74"/>
  <c r="D74"/>
  <c r="C73"/>
  <c r="D73"/>
  <c r="C72"/>
  <c r="C71"/>
  <c r="D71"/>
  <c r="C70"/>
  <c r="D70"/>
  <c r="C69"/>
  <c r="D69"/>
  <c r="C68"/>
  <c r="C67"/>
  <c r="D67"/>
  <c r="C66"/>
  <c r="D66"/>
  <c r="C62"/>
  <c r="D62"/>
  <c r="C61"/>
  <c r="C60"/>
  <c r="D60"/>
  <c r="C59"/>
  <c r="D59"/>
  <c r="C58"/>
  <c r="D58"/>
  <c r="C57"/>
  <c r="C56"/>
  <c r="D56"/>
  <c r="C55"/>
  <c r="D55"/>
  <c r="C54"/>
  <c r="D54"/>
  <c r="C53"/>
  <c r="C52"/>
  <c r="D52"/>
  <c r="C51"/>
  <c r="D51"/>
  <c r="C50"/>
  <c r="D50"/>
  <c r="C49"/>
  <c r="C48"/>
  <c r="D48"/>
  <c r="C47"/>
  <c r="D47"/>
  <c r="C46"/>
  <c r="D46"/>
  <c r="C45"/>
  <c r="C44"/>
  <c r="D44"/>
  <c r="C42"/>
  <c r="D42"/>
  <c r="C41"/>
  <c r="D41"/>
  <c r="C40"/>
  <c r="C39"/>
  <c r="D39"/>
  <c r="C38"/>
  <c r="D38"/>
  <c r="C37"/>
  <c r="D37"/>
  <c r="C36"/>
  <c r="C35"/>
  <c r="D35"/>
  <c r="C34"/>
  <c r="D34"/>
  <c r="C33"/>
  <c r="D33"/>
  <c r="C32"/>
  <c r="C31"/>
  <c r="D31"/>
  <c r="C30"/>
  <c r="D30"/>
  <c r="C29"/>
  <c r="D29"/>
  <c r="C28"/>
  <c r="C27"/>
  <c r="D27"/>
  <c r="C23"/>
  <c r="D23"/>
  <c r="F606" i="64"/>
  <c r="G26" i="65"/>
  <c r="H26"/>
  <c r="I26"/>
  <c r="M26"/>
  <c r="N26"/>
  <c r="O26"/>
  <c r="P26"/>
  <c r="Q26"/>
  <c r="R26"/>
  <c r="S26"/>
  <c r="T26"/>
  <c r="U26"/>
  <c r="V26"/>
  <c r="W26"/>
  <c r="J82" i="40"/>
  <c r="E18" i="47"/>
  <c r="G18"/>
  <c r="H18"/>
  <c r="I18"/>
  <c r="M18"/>
  <c r="N18"/>
  <c r="O18"/>
  <c r="P18"/>
  <c r="Q18"/>
  <c r="R18"/>
  <c r="S18"/>
  <c r="T18"/>
  <c r="U18"/>
  <c r="V18"/>
  <c r="W18"/>
  <c r="P37" i="40"/>
  <c r="E25" i="65"/>
  <c r="G25"/>
  <c r="H25"/>
  <c r="I25"/>
  <c r="L25"/>
  <c r="M25"/>
  <c r="N25"/>
  <c r="O25"/>
  <c r="P25"/>
  <c r="Q25"/>
  <c r="R25"/>
  <c r="S25"/>
  <c r="T25"/>
  <c r="U25"/>
  <c r="V25"/>
  <c r="W25"/>
  <c r="D25"/>
  <c r="AG58" i="25"/>
  <c r="F33" i="64"/>
  <c r="J78" i="40"/>
  <c r="F605" i="64"/>
  <c r="F604"/>
  <c r="F17" i="63"/>
  <c r="K17"/>
  <c r="M82"/>
  <c r="M85"/>
  <c r="M57"/>
  <c r="H82"/>
  <c r="O82"/>
  <c r="O57"/>
  <c r="O85"/>
  <c r="N82"/>
  <c r="N57"/>
  <c r="J57"/>
  <c r="K79"/>
  <c r="K80"/>
  <c r="BP588" i="64"/>
  <c r="BO588"/>
  <c r="BN588"/>
  <c r="BM588"/>
  <c r="BL588"/>
  <c r="BK588"/>
  <c r="BJ588"/>
  <c r="BI588"/>
  <c r="BH588"/>
  <c r="BG588"/>
  <c r="BF588"/>
  <c r="BE588"/>
  <c r="BD588"/>
  <c r="BC588"/>
  <c r="BB588"/>
  <c r="BA588"/>
  <c r="AZ588"/>
  <c r="AY588"/>
  <c r="AX588"/>
  <c r="AW588"/>
  <c r="AU588"/>
  <c r="AT588"/>
  <c r="AS588"/>
  <c r="AR588"/>
  <c r="AQ588"/>
  <c r="AP588"/>
  <c r="AO588"/>
  <c r="AN588"/>
  <c r="AM588"/>
  <c r="AL588"/>
  <c r="AK588"/>
  <c r="AJ588"/>
  <c r="AI588"/>
  <c r="AH588"/>
  <c r="AG588"/>
  <c r="AF588"/>
  <c r="AE588"/>
  <c r="AD588"/>
  <c r="AC588"/>
  <c r="AB588"/>
  <c r="Z588"/>
  <c r="Y588"/>
  <c r="X588"/>
  <c r="W588"/>
  <c r="V588"/>
  <c r="U588"/>
  <c r="T588"/>
  <c r="S588"/>
  <c r="R588"/>
  <c r="Q588"/>
  <c r="P588"/>
  <c r="O588"/>
  <c r="N588"/>
  <c r="M588"/>
  <c r="L588"/>
  <c r="K588"/>
  <c r="J588"/>
  <c r="I588"/>
  <c r="H588"/>
  <c r="G588"/>
  <c r="BP519"/>
  <c r="BO519"/>
  <c r="BN519"/>
  <c r="BM519"/>
  <c r="BL519"/>
  <c r="BK519"/>
  <c r="BJ519"/>
  <c r="BI519"/>
  <c r="BH519"/>
  <c r="BG519"/>
  <c r="BF519"/>
  <c r="BE519"/>
  <c r="BD519"/>
  <c r="BC519"/>
  <c r="BB519"/>
  <c r="BA519"/>
  <c r="AZ519"/>
  <c r="AY519"/>
  <c r="AX519"/>
  <c r="AW519"/>
  <c r="AU519"/>
  <c r="AT519"/>
  <c r="AS519"/>
  <c r="AR519"/>
  <c r="AQ519"/>
  <c r="AP519"/>
  <c r="AO519"/>
  <c r="AN519"/>
  <c r="AM519"/>
  <c r="AL519"/>
  <c r="AK519"/>
  <c r="AJ519"/>
  <c r="AI519"/>
  <c r="AH519"/>
  <c r="AG519"/>
  <c r="AF519"/>
  <c r="AE519"/>
  <c r="AD519"/>
  <c r="AC519"/>
  <c r="AB519"/>
  <c r="Z519"/>
  <c r="Y519"/>
  <c r="X519"/>
  <c r="W519"/>
  <c r="V519"/>
  <c r="U519"/>
  <c r="T519"/>
  <c r="S519"/>
  <c r="R519"/>
  <c r="Q519"/>
  <c r="P519"/>
  <c r="O519"/>
  <c r="N519"/>
  <c r="M519"/>
  <c r="L519"/>
  <c r="K519"/>
  <c r="J519"/>
  <c r="I519"/>
  <c r="H519"/>
  <c r="G519"/>
  <c r="BP446"/>
  <c r="BO446"/>
  <c r="BN446"/>
  <c r="BM446"/>
  <c r="BL446"/>
  <c r="BK446"/>
  <c r="BJ446"/>
  <c r="BI446"/>
  <c r="BH446"/>
  <c r="BG446"/>
  <c r="BF446"/>
  <c r="BE446"/>
  <c r="BD446"/>
  <c r="BC446"/>
  <c r="BB446"/>
  <c r="BA446"/>
  <c r="AZ446"/>
  <c r="AY446"/>
  <c r="AX446"/>
  <c r="AW446"/>
  <c r="AU446"/>
  <c r="AT446"/>
  <c r="AS446"/>
  <c r="AR446"/>
  <c r="AQ446"/>
  <c r="AP446"/>
  <c r="AO446"/>
  <c r="AN446"/>
  <c r="AM446"/>
  <c r="AL446"/>
  <c r="AK446"/>
  <c r="AJ446"/>
  <c r="AI446"/>
  <c r="AH446"/>
  <c r="AG446"/>
  <c r="AF446"/>
  <c r="AE446"/>
  <c r="AD446"/>
  <c r="AC446"/>
  <c r="AB446"/>
  <c r="Z446"/>
  <c r="Y446"/>
  <c r="X446"/>
  <c r="W446"/>
  <c r="V446"/>
  <c r="U446"/>
  <c r="T446"/>
  <c r="S446"/>
  <c r="R446"/>
  <c r="Q446"/>
  <c r="P446"/>
  <c r="O446"/>
  <c r="N446"/>
  <c r="M446"/>
  <c r="L446"/>
  <c r="K446"/>
  <c r="J446"/>
  <c r="I446"/>
  <c r="H446"/>
  <c r="G446"/>
  <c r="BP373"/>
  <c r="BO373"/>
  <c r="BN373"/>
  <c r="BM373"/>
  <c r="BL373"/>
  <c r="BK373"/>
  <c r="BJ373"/>
  <c r="BI373"/>
  <c r="BH373"/>
  <c r="BG373"/>
  <c r="BF373"/>
  <c r="BE373"/>
  <c r="BD373"/>
  <c r="BC373"/>
  <c r="BB373"/>
  <c r="BA373"/>
  <c r="AZ373"/>
  <c r="AY373"/>
  <c r="AX373"/>
  <c r="AW373"/>
  <c r="AU373"/>
  <c r="AT373"/>
  <c r="AS373"/>
  <c r="AR373"/>
  <c r="AQ373"/>
  <c r="AP373"/>
  <c r="AO373"/>
  <c r="AN373"/>
  <c r="AM373"/>
  <c r="AL373"/>
  <c r="AK373"/>
  <c r="AJ373"/>
  <c r="AI373"/>
  <c r="AH373"/>
  <c r="AG373"/>
  <c r="AF373"/>
  <c r="AE373"/>
  <c r="AD373"/>
  <c r="AC373"/>
  <c r="AB373"/>
  <c r="Z373"/>
  <c r="Y373"/>
  <c r="X373"/>
  <c r="W373"/>
  <c r="V373"/>
  <c r="U373"/>
  <c r="T373"/>
  <c r="S373"/>
  <c r="R373"/>
  <c r="Q373"/>
  <c r="P373"/>
  <c r="O373"/>
  <c r="N373"/>
  <c r="M373"/>
  <c r="L373"/>
  <c r="K373"/>
  <c r="J373"/>
  <c r="I373"/>
  <c r="H373"/>
  <c r="G373"/>
  <c r="BP300"/>
  <c r="BO300"/>
  <c r="BN300"/>
  <c r="BM300"/>
  <c r="BL300"/>
  <c r="BK300"/>
  <c r="BJ300"/>
  <c r="BI300"/>
  <c r="BH300"/>
  <c r="BG300"/>
  <c r="BF300"/>
  <c r="BE300"/>
  <c r="BD300"/>
  <c r="BC300"/>
  <c r="BB300"/>
  <c r="BA300"/>
  <c r="AZ300"/>
  <c r="AY300"/>
  <c r="AX300"/>
  <c r="AW300"/>
  <c r="AU300"/>
  <c r="AT300"/>
  <c r="AS300"/>
  <c r="AR300"/>
  <c r="AQ300"/>
  <c r="AP300"/>
  <c r="AO300"/>
  <c r="AN300"/>
  <c r="AM300"/>
  <c r="AL300"/>
  <c r="AK300"/>
  <c r="AJ300"/>
  <c r="AI300"/>
  <c r="AH300"/>
  <c r="AG300"/>
  <c r="AF300"/>
  <c r="AE300"/>
  <c r="AD300"/>
  <c r="AC300"/>
  <c r="AB300"/>
  <c r="Z300"/>
  <c r="Y300"/>
  <c r="X300"/>
  <c r="W300"/>
  <c r="V300"/>
  <c r="U300"/>
  <c r="T300"/>
  <c r="S300"/>
  <c r="R300"/>
  <c r="Q300"/>
  <c r="P300"/>
  <c r="O300"/>
  <c r="N300"/>
  <c r="M300"/>
  <c r="L300"/>
  <c r="K300"/>
  <c r="J300"/>
  <c r="I300"/>
  <c r="H300"/>
  <c r="G300"/>
  <c r="BP227"/>
  <c r="BO227"/>
  <c r="BN227"/>
  <c r="BM227"/>
  <c r="BL227"/>
  <c r="BK227"/>
  <c r="BJ227"/>
  <c r="BI227"/>
  <c r="BH227"/>
  <c r="BG227"/>
  <c r="BF227"/>
  <c r="BE227"/>
  <c r="BD227"/>
  <c r="BC227"/>
  <c r="BB227"/>
  <c r="BA227"/>
  <c r="AZ227"/>
  <c r="AY227"/>
  <c r="AX227"/>
  <c r="AW227"/>
  <c r="AU227"/>
  <c r="AT227"/>
  <c r="AS227"/>
  <c r="AR227"/>
  <c r="AQ227"/>
  <c r="AP227"/>
  <c r="AO227"/>
  <c r="AN227"/>
  <c r="AM227"/>
  <c r="AL227"/>
  <c r="AK227"/>
  <c r="AJ227"/>
  <c r="AI227"/>
  <c r="AH227"/>
  <c r="AG227"/>
  <c r="AF227"/>
  <c r="AE227"/>
  <c r="AD227"/>
  <c r="AC227"/>
  <c r="AB227"/>
  <c r="Z227"/>
  <c r="Y227"/>
  <c r="X227"/>
  <c r="W227"/>
  <c r="V227"/>
  <c r="U227"/>
  <c r="T227"/>
  <c r="S227"/>
  <c r="R227"/>
  <c r="Q227"/>
  <c r="P227"/>
  <c r="O227"/>
  <c r="N227"/>
  <c r="M227"/>
  <c r="L227"/>
  <c r="K227"/>
  <c r="J227"/>
  <c r="I227"/>
  <c r="H227"/>
  <c r="G227"/>
  <c r="BP157"/>
  <c r="BO157"/>
  <c r="BN157"/>
  <c r="BM157"/>
  <c r="BL157"/>
  <c r="BK157"/>
  <c r="BJ157"/>
  <c r="BI157"/>
  <c r="BH157"/>
  <c r="BG157"/>
  <c r="BF157"/>
  <c r="BE157"/>
  <c r="BD157"/>
  <c r="BC157"/>
  <c r="BB157"/>
  <c r="BA157"/>
  <c r="AZ157"/>
  <c r="AY157"/>
  <c r="AX157"/>
  <c r="AW157"/>
  <c r="AU157"/>
  <c r="AT157"/>
  <c r="AS157"/>
  <c r="AR157"/>
  <c r="AQ157"/>
  <c r="AP157"/>
  <c r="AO157"/>
  <c r="AN157"/>
  <c r="AM157"/>
  <c r="AL157"/>
  <c r="AK157"/>
  <c r="AJ157"/>
  <c r="AI157"/>
  <c r="AH157"/>
  <c r="AG157"/>
  <c r="AF157"/>
  <c r="AE157"/>
  <c r="AD157"/>
  <c r="AC157"/>
  <c r="AB157"/>
  <c r="Z157"/>
  <c r="Y157"/>
  <c r="X157"/>
  <c r="W157"/>
  <c r="V157"/>
  <c r="U157"/>
  <c r="T157"/>
  <c r="S157"/>
  <c r="R157"/>
  <c r="Q157"/>
  <c r="P157"/>
  <c r="O157"/>
  <c r="N157"/>
  <c r="M157"/>
  <c r="L157"/>
  <c r="K157"/>
  <c r="J157"/>
  <c r="I157"/>
  <c r="H157"/>
  <c r="G157"/>
  <c r="BP87"/>
  <c r="BO87"/>
  <c r="BN87"/>
  <c r="BM87"/>
  <c r="BL87"/>
  <c r="BK87"/>
  <c r="BJ87"/>
  <c r="BI87"/>
  <c r="BH87"/>
  <c r="BG87"/>
  <c r="BF87"/>
  <c r="BE87"/>
  <c r="BD87"/>
  <c r="BC87"/>
  <c r="BB87"/>
  <c r="BA87"/>
  <c r="AZ87"/>
  <c r="AY87"/>
  <c r="AX87"/>
  <c r="AW87"/>
  <c r="AU87"/>
  <c r="AT87"/>
  <c r="AS87"/>
  <c r="AR87"/>
  <c r="AQ87"/>
  <c r="AP87"/>
  <c r="AO87"/>
  <c r="AN87"/>
  <c r="AM87"/>
  <c r="AL87"/>
  <c r="AK87"/>
  <c r="AJ87"/>
  <c r="AI87"/>
  <c r="AH87"/>
  <c r="AG87"/>
  <c r="AF87"/>
  <c r="AE87"/>
  <c r="AD87"/>
  <c r="AC87"/>
  <c r="AB87"/>
  <c r="Z87"/>
  <c r="Y87"/>
  <c r="X87"/>
  <c r="W87"/>
  <c r="V87"/>
  <c r="U87"/>
  <c r="T87"/>
  <c r="S87"/>
  <c r="R87"/>
  <c r="Q87"/>
  <c r="P87"/>
  <c r="O87"/>
  <c r="N87"/>
  <c r="M87"/>
  <c r="L87"/>
  <c r="K87"/>
  <c r="J87"/>
  <c r="I87"/>
  <c r="H87"/>
  <c r="G87"/>
  <c r="J82" i="63"/>
  <c r="J90"/>
  <c r="C17" i="67"/>
  <c r="D17"/>
  <c r="E17"/>
  <c r="F17"/>
  <c r="G17"/>
  <c r="H17"/>
  <c r="I17"/>
  <c r="J17"/>
  <c r="K17"/>
  <c r="L17"/>
  <c r="M17"/>
  <c r="N17"/>
  <c r="O17"/>
  <c r="P17"/>
  <c r="Q17"/>
  <c r="R17"/>
  <c r="S17"/>
  <c r="T17"/>
  <c r="U17"/>
  <c r="V17"/>
  <c r="F25"/>
  <c r="G25"/>
  <c r="H25"/>
  <c r="L25"/>
  <c r="M25"/>
  <c r="N25"/>
  <c r="O25"/>
  <c r="P25"/>
  <c r="Q25"/>
  <c r="R25"/>
  <c r="S25"/>
  <c r="T25"/>
  <c r="U25"/>
  <c r="V25"/>
  <c r="P60" i="40"/>
  <c r="P61"/>
  <c r="P62"/>
  <c r="P63"/>
  <c r="P64"/>
  <c r="P65"/>
  <c r="P66"/>
  <c r="P67"/>
  <c r="P68"/>
  <c r="P69"/>
  <c r="P70"/>
  <c r="P71"/>
  <c r="P72"/>
  <c r="P73"/>
  <c r="P74"/>
  <c r="P75"/>
  <c r="P76"/>
  <c r="P77"/>
  <c r="P78"/>
  <c r="P79"/>
  <c r="P80"/>
  <c r="J81"/>
  <c r="P81"/>
  <c r="P82"/>
  <c r="P83"/>
  <c r="P84"/>
  <c r="P85"/>
  <c r="P86"/>
  <c r="P87"/>
  <c r="P88"/>
  <c r="P89"/>
  <c r="P90"/>
  <c r="P91"/>
  <c r="P92"/>
  <c r="P93"/>
  <c r="P94"/>
  <c r="P95"/>
  <c r="P96"/>
  <c r="P97"/>
  <c r="P98"/>
  <c r="P99"/>
  <c r="P100"/>
  <c r="P101"/>
  <c r="P102"/>
  <c r="P103"/>
  <c r="P104"/>
  <c r="P105"/>
  <c r="P106"/>
  <c r="P107"/>
  <c r="P108"/>
  <c r="P109"/>
  <c r="P110"/>
  <c r="P111"/>
  <c r="P112"/>
  <c r="P113"/>
  <c r="P114"/>
  <c r="P158"/>
  <c r="P159"/>
  <c r="P160"/>
  <c r="P161"/>
  <c r="P162"/>
  <c r="P163"/>
  <c r="P164"/>
  <c r="P165"/>
  <c r="P166"/>
  <c r="P167"/>
  <c r="P168"/>
  <c r="P169"/>
  <c r="P170"/>
  <c r="P171"/>
  <c r="P172"/>
  <c r="P173"/>
  <c r="P174"/>
  <c r="P175"/>
  <c r="P176"/>
  <c r="P177"/>
  <c r="P178"/>
  <c r="P179"/>
  <c r="P180"/>
  <c r="P181"/>
  <c r="P182"/>
  <c r="P183"/>
  <c r="P184"/>
  <c r="P185"/>
  <c r="P186"/>
  <c r="P187"/>
  <c r="P188"/>
  <c r="P189"/>
  <c r="P190"/>
  <c r="P191"/>
  <c r="J192"/>
  <c r="P192"/>
  <c r="J193"/>
  <c r="P193"/>
  <c r="J194"/>
  <c r="P194"/>
  <c r="P195"/>
  <c r="J195"/>
  <c r="P196"/>
  <c r="J196"/>
  <c r="P197"/>
  <c r="J197"/>
  <c r="P198"/>
  <c r="J198"/>
  <c r="F39" i="64"/>
  <c r="F47"/>
  <c r="F57"/>
  <c r="C80"/>
  <c r="F117"/>
  <c r="F121"/>
  <c r="C150"/>
  <c r="F159"/>
  <c r="F165"/>
  <c r="F168"/>
  <c r="F172"/>
  <c r="F176"/>
  <c r="F183"/>
  <c r="F191"/>
  <c r="BQ198"/>
  <c r="F229"/>
  <c r="F249"/>
  <c r="C268"/>
  <c r="BQ268"/>
  <c r="C290"/>
  <c r="AA290"/>
  <c r="AV290"/>
  <c r="F306"/>
  <c r="F314"/>
  <c r="F322"/>
  <c r="F326"/>
  <c r="F334"/>
  <c r="BQ341"/>
  <c r="AA364"/>
  <c r="AV364"/>
  <c r="F378"/>
  <c r="F380"/>
  <c r="F381"/>
  <c r="F384"/>
  <c r="F395"/>
  <c r="C414"/>
  <c r="C436"/>
  <c r="AA436"/>
  <c r="AV436"/>
  <c r="F451"/>
  <c r="F457"/>
  <c r="F465"/>
  <c r="F467"/>
  <c r="C487"/>
  <c r="BQ487"/>
  <c r="C509"/>
  <c r="AA509"/>
  <c r="AV509"/>
  <c r="C511"/>
  <c r="F527"/>
  <c r="F530"/>
  <c r="F534"/>
  <c r="F538"/>
  <c r="F542"/>
  <c r="F550"/>
  <c r="C560"/>
  <c r="BQ560"/>
  <c r="C582"/>
  <c r="AA582"/>
  <c r="AV582"/>
  <c r="F589"/>
  <c r="F591"/>
  <c r="F592"/>
  <c r="F594"/>
  <c r="F595"/>
  <c r="F597"/>
  <c r="F598"/>
  <c r="F600"/>
  <c r="F601"/>
  <c r="F602"/>
  <c r="F608"/>
  <c r="F609"/>
  <c r="F611"/>
  <c r="F615"/>
  <c r="F619"/>
  <c r="F623"/>
  <c r="F627"/>
  <c r="F628"/>
  <c r="C156" i="25"/>
  <c r="C157"/>
  <c r="C158"/>
  <c r="C159"/>
  <c r="C160"/>
  <c r="C161"/>
  <c r="C11" i="72"/>
  <c r="D11" i="69"/>
  <c r="E11"/>
  <c r="F11"/>
  <c r="G11"/>
  <c r="H11"/>
  <c r="I11"/>
  <c r="J11"/>
  <c r="K11"/>
  <c r="L11"/>
  <c r="M11"/>
  <c r="N11"/>
  <c r="O11"/>
  <c r="P11"/>
  <c r="Q11"/>
  <c r="R11"/>
  <c r="S11"/>
  <c r="T11"/>
  <c r="U11"/>
  <c r="V11"/>
  <c r="W11"/>
  <c r="D11" i="65"/>
  <c r="E11"/>
  <c r="F11"/>
  <c r="G11"/>
  <c r="H11"/>
  <c r="I11"/>
  <c r="J11"/>
  <c r="K11"/>
  <c r="L11"/>
  <c r="M11"/>
  <c r="N11"/>
  <c r="O11"/>
  <c r="P11"/>
  <c r="Q11"/>
  <c r="R11"/>
  <c r="S11"/>
  <c r="T11"/>
  <c r="U11"/>
  <c r="V11"/>
  <c r="W11"/>
  <c r="D13" i="47"/>
  <c r="E13"/>
  <c r="F13"/>
  <c r="G13"/>
  <c r="H13"/>
  <c r="I13"/>
  <c r="J13"/>
  <c r="K13"/>
  <c r="L13"/>
  <c r="M13"/>
  <c r="N13"/>
  <c r="O13"/>
  <c r="P13"/>
  <c r="Q13"/>
  <c r="R13"/>
  <c r="S13"/>
  <c r="T13"/>
  <c r="U13"/>
  <c r="V13"/>
  <c r="W13"/>
  <c r="D23"/>
  <c r="E23"/>
  <c r="F23"/>
  <c r="G23"/>
  <c r="H23"/>
  <c r="I23"/>
  <c r="J23"/>
  <c r="K23"/>
  <c r="L23"/>
  <c r="M23"/>
  <c r="N23"/>
  <c r="O23"/>
  <c r="P23"/>
  <c r="Q23"/>
  <c r="R23"/>
  <c r="S23"/>
  <c r="T23"/>
  <c r="U23"/>
  <c r="V23"/>
  <c r="W23"/>
  <c r="A20" i="68"/>
  <c r="B20"/>
  <c r="C20"/>
  <c r="A23"/>
  <c r="B23"/>
  <c r="A27"/>
  <c r="B27"/>
  <c r="A28"/>
  <c r="B28"/>
  <c r="D28"/>
  <c r="A29"/>
  <c r="B29"/>
  <c r="A30"/>
  <c r="B30"/>
  <c r="A31"/>
  <c r="B31"/>
  <c r="A32"/>
  <c r="B32"/>
  <c r="D32"/>
  <c r="A33"/>
  <c r="B33"/>
  <c r="A34"/>
  <c r="B34"/>
  <c r="A35"/>
  <c r="B35"/>
  <c r="A36"/>
  <c r="B36"/>
  <c r="D36"/>
  <c r="A37"/>
  <c r="B37"/>
  <c r="A38"/>
  <c r="B38"/>
  <c r="A39"/>
  <c r="B39"/>
  <c r="A40"/>
  <c r="B40"/>
  <c r="D40"/>
  <c r="A41"/>
  <c r="B41"/>
  <c r="A42"/>
  <c r="B42"/>
  <c r="A43"/>
  <c r="B43"/>
  <c r="A44"/>
  <c r="B44"/>
  <c r="A45"/>
  <c r="B45"/>
  <c r="D45"/>
  <c r="A46"/>
  <c r="B46"/>
  <c r="A47"/>
  <c r="B47"/>
  <c r="A48"/>
  <c r="B48"/>
  <c r="A49"/>
  <c r="B49"/>
  <c r="D49"/>
  <c r="A50"/>
  <c r="B50"/>
  <c r="A51"/>
  <c r="B51"/>
  <c r="A52"/>
  <c r="B52"/>
  <c r="A53"/>
  <c r="B53"/>
  <c r="D53"/>
  <c r="A54"/>
  <c r="B54"/>
  <c r="A55"/>
  <c r="B55"/>
  <c r="A56"/>
  <c r="B56"/>
  <c r="A57"/>
  <c r="B57"/>
  <c r="D57"/>
  <c r="A58"/>
  <c r="B58"/>
  <c r="A59"/>
  <c r="B59"/>
  <c r="A60"/>
  <c r="B60"/>
  <c r="A61"/>
  <c r="B61"/>
  <c r="D61"/>
  <c r="A62"/>
  <c r="B62"/>
  <c r="A63"/>
  <c r="B63"/>
  <c r="A66"/>
  <c r="B66"/>
  <c r="A67"/>
  <c r="B67"/>
  <c r="A68"/>
  <c r="B68"/>
  <c r="D68"/>
  <c r="A69"/>
  <c r="B69"/>
  <c r="A70"/>
  <c r="B70"/>
  <c r="A71"/>
  <c r="B71"/>
  <c r="A72"/>
  <c r="B72"/>
  <c r="D72"/>
  <c r="A73"/>
  <c r="B73"/>
  <c r="A74"/>
  <c r="B74"/>
  <c r="A75"/>
  <c r="B75"/>
  <c r="A76"/>
  <c r="B76"/>
  <c r="D76"/>
  <c r="A77"/>
  <c r="B77"/>
  <c r="A78"/>
  <c r="B78"/>
  <c r="A79"/>
  <c r="B79"/>
  <c r="A80"/>
  <c r="B80"/>
  <c r="D80"/>
  <c r="A81"/>
  <c r="B81"/>
  <c r="A82"/>
  <c r="B82"/>
  <c r="A83"/>
  <c r="B83"/>
  <c r="A84"/>
  <c r="B84"/>
  <c r="D84"/>
  <c r="A85"/>
  <c r="B85"/>
  <c r="A86"/>
  <c r="B86"/>
  <c r="A87"/>
  <c r="B87"/>
  <c r="A88"/>
  <c r="B88"/>
  <c r="D88"/>
  <c r="A89"/>
  <c r="B89"/>
  <c r="A90"/>
  <c r="B90"/>
  <c r="A91"/>
  <c r="B91"/>
  <c r="A92"/>
  <c r="B92"/>
  <c r="D92"/>
  <c r="A93"/>
  <c r="B93"/>
  <c r="A94"/>
  <c r="B94"/>
  <c r="A95"/>
  <c r="B95"/>
  <c r="A96"/>
  <c r="B96"/>
  <c r="D96"/>
  <c r="A97"/>
  <c r="B97"/>
  <c r="A98"/>
  <c r="B98"/>
  <c r="A99"/>
  <c r="B99"/>
  <c r="A100"/>
  <c r="B100"/>
  <c r="D100"/>
  <c r="A101"/>
  <c r="B101"/>
  <c r="A102"/>
  <c r="B102"/>
  <c r="A103"/>
  <c r="B103"/>
  <c r="A104"/>
  <c r="B104"/>
  <c r="D104"/>
  <c r="A105"/>
  <c r="B105"/>
  <c r="A106"/>
  <c r="B106"/>
  <c r="A107"/>
  <c r="B107"/>
  <c r="A108"/>
  <c r="B108"/>
  <c r="D108"/>
  <c r="A109"/>
  <c r="B109"/>
  <c r="A110"/>
  <c r="B110"/>
  <c r="A111"/>
  <c r="B111"/>
  <c r="A112"/>
  <c r="B112"/>
  <c r="D112"/>
  <c r="A113"/>
  <c r="B113"/>
  <c r="A114"/>
  <c r="B114"/>
  <c r="A115"/>
  <c r="B115"/>
  <c r="A116"/>
  <c r="B116"/>
  <c r="D116"/>
  <c r="A117"/>
  <c r="B117"/>
  <c r="A118"/>
  <c r="B118"/>
  <c r="A119"/>
  <c r="B119"/>
  <c r="A120"/>
  <c r="B120"/>
  <c r="D120"/>
  <c r="A121"/>
  <c r="B121"/>
  <c r="A122"/>
  <c r="B122"/>
  <c r="A123"/>
  <c r="B123"/>
  <c r="A124"/>
  <c r="B124"/>
  <c r="D124"/>
  <c r="A125"/>
  <c r="B125"/>
  <c r="A126"/>
  <c r="B126"/>
  <c r="A127"/>
  <c r="B127"/>
  <c r="A128"/>
  <c r="B128"/>
  <c r="D128"/>
  <c r="A129"/>
  <c r="B129"/>
  <c r="A130"/>
  <c r="B130"/>
  <c r="A131"/>
  <c r="B131"/>
  <c r="A132"/>
  <c r="B132"/>
  <c r="D132"/>
  <c r="A133"/>
  <c r="B133"/>
  <c r="A134"/>
  <c r="B134"/>
  <c r="A135"/>
  <c r="B135"/>
  <c r="A136"/>
  <c r="B136"/>
  <c r="D136"/>
  <c r="A137"/>
  <c r="B137"/>
  <c r="A138"/>
  <c r="B138"/>
  <c r="A139"/>
  <c r="B139"/>
  <c r="A140"/>
  <c r="B140"/>
  <c r="D140"/>
  <c r="A141"/>
  <c r="B141"/>
  <c r="A142"/>
  <c r="B142"/>
  <c r="D31" i="35"/>
  <c r="E31"/>
  <c r="F31"/>
  <c r="G31"/>
  <c r="H31"/>
  <c r="I31"/>
  <c r="J31"/>
  <c r="K31"/>
  <c r="L31"/>
  <c r="M31"/>
  <c r="N31"/>
  <c r="O31"/>
  <c r="P31"/>
  <c r="Q31"/>
  <c r="R31"/>
  <c r="S31"/>
  <c r="T31"/>
  <c r="U31"/>
  <c r="V31"/>
  <c r="W31"/>
  <c r="P20" i="34"/>
  <c r="S20"/>
  <c r="V20"/>
  <c r="Y20"/>
  <c r="AB20"/>
  <c r="AH20"/>
  <c r="AK20"/>
  <c r="AN20"/>
  <c r="AQ20"/>
  <c r="AT20"/>
  <c r="AW20"/>
  <c r="AZ20"/>
  <c r="BC20"/>
  <c r="BF20"/>
  <c r="BI20"/>
  <c r="BL27"/>
  <c r="BL28"/>
  <c r="BM28"/>
  <c r="BL29"/>
  <c r="BM29"/>
  <c r="BL31"/>
  <c r="BL33"/>
  <c r="BL34"/>
  <c r="BM34"/>
  <c r="BL35"/>
  <c r="BM35"/>
  <c r="BL37"/>
  <c r="BM37"/>
  <c r="BL38"/>
  <c r="BM38"/>
  <c r="F64"/>
  <c r="F70"/>
  <c r="F71"/>
  <c r="E14" i="54"/>
  <c r="H14"/>
  <c r="K14"/>
  <c r="N14"/>
  <c r="Q14"/>
  <c r="T14"/>
  <c r="W14"/>
  <c r="Z14"/>
  <c r="AC14"/>
  <c r="AF14"/>
  <c r="AI14"/>
  <c r="AL14"/>
  <c r="AO14"/>
  <c r="AR14"/>
  <c r="AU14"/>
  <c r="AX14"/>
  <c r="BA14"/>
  <c r="BD14"/>
  <c r="BG14"/>
  <c r="BJ14"/>
  <c r="BM32"/>
  <c r="BN32"/>
  <c r="BM33"/>
  <c r="BN33"/>
  <c r="BM34"/>
  <c r="BN34"/>
  <c r="BM35"/>
  <c r="BN35"/>
  <c r="BM36"/>
  <c r="BN36"/>
  <c r="BM37"/>
  <c r="BN37"/>
  <c r="C39" i="11"/>
  <c r="E82" i="63"/>
  <c r="G82"/>
  <c r="E231" i="31"/>
  <c r="E265"/>
  <c r="E442"/>
  <c r="H265"/>
  <c r="C116" i="44"/>
  <c r="E116"/>
  <c r="H116"/>
  <c r="AO58" i="25"/>
  <c r="AD108" i="46"/>
  <c r="AE109"/>
  <c r="AF202"/>
  <c r="BP232"/>
  <c r="BP224"/>
  <c r="AF121"/>
  <c r="AG113"/>
  <c r="AG111"/>
  <c r="AD103"/>
  <c r="BU90"/>
  <c r="C20" i="44"/>
  <c r="E20"/>
  <c r="H20"/>
  <c r="BJ226" i="46"/>
  <c r="D502" i="31"/>
  <c r="CK232" i="46"/>
  <c r="BO224"/>
  <c r="CJ217"/>
  <c r="CJ226"/>
  <c r="AK58" i="25"/>
  <c r="AJ323" i="64"/>
  <c r="AB58" i="25"/>
  <c r="L83" i="46"/>
  <c r="AG204"/>
  <c r="AE246"/>
  <c r="BB174"/>
  <c r="BB170"/>
  <c r="CM114"/>
  <c r="AB112"/>
  <c r="AB110"/>
  <c r="AW109"/>
  <c r="CM108"/>
  <c r="AW107"/>
  <c r="CM106"/>
  <c r="AB104"/>
  <c r="AB102"/>
  <c r="AW101"/>
  <c r="CM100"/>
  <c r="AW99"/>
  <c r="CM98"/>
  <c r="AB98"/>
  <c r="AW96"/>
  <c r="AW93"/>
  <c r="AB91"/>
  <c r="AB89"/>
  <c r="AB87"/>
  <c r="AB85"/>
  <c r="AV114"/>
  <c r="CL113"/>
  <c r="AA113"/>
  <c r="AA111"/>
  <c r="AV108"/>
  <c r="CL107"/>
  <c r="AV106"/>
  <c r="CL105"/>
  <c r="AA105"/>
  <c r="AA103"/>
  <c r="AV100"/>
  <c r="CL99"/>
  <c r="CL96"/>
  <c r="AA95"/>
  <c r="AA92"/>
  <c r="Y242"/>
  <c r="AA90"/>
  <c r="AA88"/>
  <c r="AA86"/>
  <c r="CK114"/>
  <c r="Z110"/>
  <c r="AU109"/>
  <c r="CK108"/>
  <c r="AU107"/>
  <c r="CK106"/>
  <c r="Z102"/>
  <c r="AU101"/>
  <c r="CK100"/>
  <c r="AU99"/>
  <c r="CK98"/>
  <c r="Z98"/>
  <c r="AU93"/>
  <c r="Z89"/>
  <c r="Z85"/>
  <c r="Y111"/>
  <c r="Y103"/>
  <c r="CJ96"/>
  <c r="Y92"/>
  <c r="W242"/>
  <c r="Y88"/>
  <c r="AS114"/>
  <c r="CI113"/>
  <c r="X113"/>
  <c r="AS100"/>
  <c r="CI99"/>
  <c r="X90"/>
  <c r="W112"/>
  <c r="AR109"/>
  <c r="CH106"/>
  <c r="AR101"/>
  <c r="CH98"/>
  <c r="AR96"/>
  <c r="W95"/>
  <c r="AR93"/>
  <c r="W92"/>
  <c r="U242"/>
  <c r="W91"/>
  <c r="W90"/>
  <c r="W89"/>
  <c r="W88"/>
  <c r="W87"/>
  <c r="W86"/>
  <c r="W85"/>
  <c r="AN114"/>
  <c r="S113"/>
  <c r="S112"/>
  <c r="S111"/>
  <c r="S110"/>
  <c r="AN108"/>
  <c r="S98"/>
  <c r="R110"/>
  <c r="CC99"/>
  <c r="AH108"/>
  <c r="AH101"/>
  <c r="AG114"/>
  <c r="BW113"/>
  <c r="L113"/>
  <c r="L112"/>
  <c r="L111"/>
  <c r="L110"/>
  <c r="L103"/>
  <c r="AW84"/>
  <c r="AU236"/>
  <c r="AO84"/>
  <c r="AM236"/>
  <c r="AD101"/>
  <c r="I95"/>
  <c r="AD204"/>
  <c r="J103"/>
  <c r="J91"/>
  <c r="J89"/>
  <c r="J87"/>
  <c r="J85"/>
  <c r="AZ204"/>
  <c r="CK228"/>
  <c r="CJ232"/>
  <c r="CJ224"/>
  <c r="BN232"/>
  <c r="BN224"/>
  <c r="CI218"/>
  <c r="BM232"/>
  <c r="BM224"/>
  <c r="CH226"/>
  <c r="BL232"/>
  <c r="BL224"/>
  <c r="BK224"/>
  <c r="BJ224"/>
  <c r="AD58" i="25"/>
  <c r="D506" i="31"/>
  <c r="AX224" i="46"/>
  <c r="AM58" i="25"/>
  <c r="AU114" i="46"/>
  <c r="CK113"/>
  <c r="Z113"/>
  <c r="Z111"/>
  <c r="AU108"/>
  <c r="CK107"/>
  <c r="AU106"/>
  <c r="CK105"/>
  <c r="Z105"/>
  <c r="Z103"/>
  <c r="AU100"/>
  <c r="CK99"/>
  <c r="CK96"/>
  <c r="Z95"/>
  <c r="Z92"/>
  <c r="X242"/>
  <c r="Z90"/>
  <c r="Z88"/>
  <c r="Z86"/>
  <c r="CJ114"/>
  <c r="Y112"/>
  <c r="Y110"/>
  <c r="AT109"/>
  <c r="CJ108"/>
  <c r="AT107"/>
  <c r="CJ106"/>
  <c r="Y104"/>
  <c r="Y102"/>
  <c r="AT101"/>
  <c r="CJ100"/>
  <c r="AT99"/>
  <c r="CJ98"/>
  <c r="Y98"/>
  <c r="AT96"/>
  <c r="AT93"/>
  <c r="Y91"/>
  <c r="Y89"/>
  <c r="Y87"/>
  <c r="Y85"/>
  <c r="X111"/>
  <c r="X103"/>
  <c r="CI96"/>
  <c r="X92"/>
  <c r="V242"/>
  <c r="X88"/>
  <c r="CH114"/>
  <c r="AR108"/>
  <c r="CH107"/>
  <c r="AR100"/>
  <c r="CH99"/>
  <c r="AQ114"/>
  <c r="CG107"/>
  <c r="AQ106"/>
  <c r="CG99"/>
  <c r="AQ96"/>
  <c r="V95"/>
  <c r="AQ93"/>
  <c r="CF114"/>
  <c r="AP109"/>
  <c r="CF106"/>
  <c r="AP101"/>
  <c r="CF98"/>
  <c r="AP96"/>
  <c r="U95"/>
  <c r="AP93"/>
  <c r="U92"/>
  <c r="S242"/>
  <c r="U91"/>
  <c r="U86"/>
  <c r="U85"/>
  <c r="T112"/>
  <c r="T111"/>
  <c r="T110"/>
  <c r="AO109"/>
  <c r="AO108"/>
  <c r="CE107"/>
  <c r="T105"/>
  <c r="AO99"/>
  <c r="T98"/>
  <c r="CE96"/>
  <c r="AO93"/>
  <c r="T92"/>
  <c r="R242"/>
  <c r="T87"/>
  <c r="T86"/>
  <c r="T85"/>
  <c r="CD106"/>
  <c r="AN99"/>
  <c r="S95"/>
  <c r="AN93"/>
  <c r="S88"/>
  <c r="S87"/>
  <c r="S86"/>
  <c r="S85"/>
  <c r="AM108"/>
  <c r="AM101"/>
  <c r="AM96"/>
  <c r="R95"/>
  <c r="AM93"/>
  <c r="R92"/>
  <c r="P242"/>
  <c r="R91"/>
  <c r="R90"/>
  <c r="R89"/>
  <c r="R85"/>
  <c r="AI96"/>
  <c r="N95"/>
  <c r="AI93"/>
  <c r="M110"/>
  <c r="AH107"/>
  <c r="AH106"/>
  <c r="BX105"/>
  <c r="M105"/>
  <c r="M104"/>
  <c r="M103"/>
  <c r="BX99"/>
  <c r="M86"/>
  <c r="AG108"/>
  <c r="L105"/>
  <c r="AG101"/>
  <c r="AG100"/>
  <c r="AG99"/>
  <c r="L98"/>
  <c r="AG96"/>
  <c r="L95"/>
  <c r="AG93"/>
  <c r="L92"/>
  <c r="J242"/>
  <c r="AU84"/>
  <c r="AS236"/>
  <c r="AQ84"/>
  <c r="AO236"/>
  <c r="AM84"/>
  <c r="AK236"/>
  <c r="AG84"/>
  <c r="AE236"/>
  <c r="I112"/>
  <c r="I111"/>
  <c r="I110"/>
  <c r="AD107"/>
  <c r="AD106"/>
  <c r="I105"/>
  <c r="BT99"/>
  <c r="BT96"/>
  <c r="I92"/>
  <c r="G242"/>
  <c r="I87"/>
  <c r="I86"/>
  <c r="I85"/>
  <c r="BT140"/>
  <c r="J111"/>
  <c r="J105"/>
  <c r="AE101"/>
  <c r="J95"/>
  <c r="AZ148"/>
  <c r="BU129"/>
  <c r="K89"/>
  <c r="CB129"/>
  <c r="K112"/>
  <c r="AC188"/>
  <c r="CI114"/>
  <c r="X112"/>
  <c r="X110"/>
  <c r="AS109"/>
  <c r="CI108"/>
  <c r="AS107"/>
  <c r="CI106"/>
  <c r="X104"/>
  <c r="X102"/>
  <c r="AS101"/>
  <c r="CI100"/>
  <c r="AS99"/>
  <c r="CI98"/>
  <c r="X98"/>
  <c r="AS96"/>
  <c r="AS93"/>
  <c r="X91"/>
  <c r="X89"/>
  <c r="X87"/>
  <c r="X85"/>
  <c r="AR114"/>
  <c r="CH113"/>
  <c r="W113"/>
  <c r="W111"/>
  <c r="W110"/>
  <c r="CH108"/>
  <c r="AR107"/>
  <c r="AR106"/>
  <c r="CH105"/>
  <c r="W105"/>
  <c r="W104"/>
  <c r="W103"/>
  <c r="W102"/>
  <c r="CH100"/>
  <c r="AR99"/>
  <c r="W98"/>
  <c r="CH96"/>
  <c r="CG114"/>
  <c r="CG113"/>
  <c r="AQ108"/>
  <c r="AQ107"/>
  <c r="CG105"/>
  <c r="AQ100"/>
  <c r="AQ99"/>
  <c r="CG98"/>
  <c r="V98"/>
  <c r="CG96"/>
  <c r="V92"/>
  <c r="T242"/>
  <c r="V91"/>
  <c r="V90"/>
  <c r="V89"/>
  <c r="V88"/>
  <c r="V87"/>
  <c r="V86"/>
  <c r="V85"/>
  <c r="AP114"/>
  <c r="CF113"/>
  <c r="U113"/>
  <c r="U112"/>
  <c r="U111"/>
  <c r="U110"/>
  <c r="CF108"/>
  <c r="AP107"/>
  <c r="AP106"/>
  <c r="CF105"/>
  <c r="U105"/>
  <c r="U104"/>
  <c r="U103"/>
  <c r="U102"/>
  <c r="AP99"/>
  <c r="U98"/>
  <c r="CF96"/>
  <c r="U90"/>
  <c r="U89"/>
  <c r="U88"/>
  <c r="U87"/>
  <c r="AO114"/>
  <c r="T113"/>
  <c r="AO107"/>
  <c r="CE105"/>
  <c r="T104"/>
  <c r="T103"/>
  <c r="T102"/>
  <c r="AO101"/>
  <c r="AO100"/>
  <c r="AO96"/>
  <c r="T95"/>
  <c r="T91"/>
  <c r="T90"/>
  <c r="T89"/>
  <c r="T88"/>
  <c r="AN109"/>
  <c r="AN107"/>
  <c r="AN106"/>
  <c r="S105"/>
  <c r="S104"/>
  <c r="S103"/>
  <c r="S102"/>
  <c r="AN100"/>
  <c r="AN96"/>
  <c r="S92"/>
  <c r="Q242"/>
  <c r="S91"/>
  <c r="S90"/>
  <c r="S89"/>
  <c r="AM114"/>
  <c r="CC113"/>
  <c r="R113"/>
  <c r="R112"/>
  <c r="R111"/>
  <c r="AM109"/>
  <c r="CC107"/>
  <c r="R102"/>
  <c r="AM100"/>
  <c r="AM99"/>
  <c r="R98"/>
  <c r="CC96"/>
  <c r="R88"/>
  <c r="R86"/>
  <c r="AI114"/>
  <c r="BY113"/>
  <c r="N113"/>
  <c r="N112"/>
  <c r="N111"/>
  <c r="N110"/>
  <c r="AI109"/>
  <c r="AI108"/>
  <c r="AI107"/>
  <c r="AI106"/>
  <c r="BY105"/>
  <c r="N105"/>
  <c r="N104"/>
  <c r="N103"/>
  <c r="N102"/>
  <c r="AI101"/>
  <c r="AI100"/>
  <c r="AI99"/>
  <c r="N98"/>
  <c r="BY96"/>
  <c r="N92"/>
  <c r="L242"/>
  <c r="N91"/>
  <c r="N90"/>
  <c r="N89"/>
  <c r="N88"/>
  <c r="N87"/>
  <c r="N86"/>
  <c r="AH114"/>
  <c r="M113"/>
  <c r="M112"/>
  <c r="M111"/>
  <c r="AH109"/>
  <c r="BX107"/>
  <c r="M102"/>
  <c r="AH100"/>
  <c r="AH99"/>
  <c r="M98"/>
  <c r="M87"/>
  <c r="M85"/>
  <c r="AG109"/>
  <c r="AG107"/>
  <c r="L104"/>
  <c r="L102"/>
  <c r="L91"/>
  <c r="L90"/>
  <c r="L89"/>
  <c r="L88"/>
  <c r="L87"/>
  <c r="L86"/>
  <c r="L85"/>
  <c r="AV84"/>
  <c r="AT236"/>
  <c r="AT84"/>
  <c r="AR236"/>
  <c r="AR84"/>
  <c r="AP236"/>
  <c r="AP84"/>
  <c r="AN236"/>
  <c r="AN84"/>
  <c r="AL236"/>
  <c r="AL84"/>
  <c r="AJ236"/>
  <c r="AH84"/>
  <c r="AF236"/>
  <c r="AF84"/>
  <c r="AD236"/>
  <c r="L197" i="47"/>
  <c r="L361"/>
  <c r="AD114" i="46"/>
  <c r="I113"/>
  <c r="AD109"/>
  <c r="I104"/>
  <c r="I103"/>
  <c r="I102"/>
  <c r="AD100"/>
  <c r="AD99"/>
  <c r="I98"/>
  <c r="AD96"/>
  <c r="AD93"/>
  <c r="I91"/>
  <c r="I90"/>
  <c r="I89"/>
  <c r="I88"/>
  <c r="AD84"/>
  <c r="AB236"/>
  <c r="I83"/>
  <c r="BT152"/>
  <c r="BT145"/>
  <c r="BT129"/>
  <c r="J113"/>
  <c r="J110"/>
  <c r="AE107"/>
  <c r="J104"/>
  <c r="J102"/>
  <c r="AE99"/>
  <c r="AE96"/>
  <c r="AE93"/>
  <c r="AE84"/>
  <c r="AC236"/>
  <c r="J83"/>
  <c r="AE204"/>
  <c r="BU138"/>
  <c r="BU127"/>
  <c r="K110"/>
  <c r="AF96"/>
  <c r="BA138"/>
  <c r="BA148"/>
  <c r="BA129"/>
  <c r="BA142"/>
  <c r="AJ542" i="64"/>
  <c r="CB146" i="46"/>
  <c r="BJ218"/>
  <c r="D503" i="31"/>
  <c r="CI227" i="46"/>
  <c r="BP226"/>
  <c r="BO232"/>
  <c r="CJ228"/>
  <c r="CI232"/>
  <c r="CI224"/>
  <c r="BN228"/>
  <c r="BM226"/>
  <c r="BL228"/>
  <c r="BK217"/>
  <c r="BK226"/>
  <c r="BJ227"/>
  <c r="AR58" i="25"/>
  <c r="AN58"/>
  <c r="AL58"/>
  <c r="D505" i="31"/>
  <c r="D501"/>
  <c r="BP217" i="46"/>
  <c r="CJ227"/>
  <c r="CJ218"/>
  <c r="BN217"/>
  <c r="BM217"/>
  <c r="AX187"/>
  <c r="AC174"/>
  <c r="AP36"/>
  <c r="AK48" i="25"/>
  <c r="AN36" i="46"/>
  <c r="AI48" i="25"/>
  <c r="CK217" i="46"/>
  <c r="CK226"/>
  <c r="BO228"/>
  <c r="BO217"/>
  <c r="CI228"/>
  <c r="CI217"/>
  <c r="CI226"/>
  <c r="CH227"/>
  <c r="CH218"/>
  <c r="BL217"/>
  <c r="CG228"/>
  <c r="CG217"/>
  <c r="CG226"/>
  <c r="BK232"/>
  <c r="BK227"/>
  <c r="BK218"/>
  <c r="CF227"/>
  <c r="CF218"/>
  <c r="AC182"/>
  <c r="AX179"/>
  <c r="AC170"/>
  <c r="AC58" i="25"/>
  <c r="Q112" i="46"/>
  <c r="I97"/>
  <c r="AE113"/>
  <c r="J106"/>
  <c r="K106"/>
  <c r="AL104"/>
  <c r="AC190"/>
  <c r="AC186"/>
  <c r="AX185"/>
  <c r="AC184"/>
  <c r="AX183"/>
  <c r="AX181"/>
  <c r="AC180"/>
  <c r="AC178"/>
  <c r="AC176"/>
  <c r="AC172"/>
  <c r="AX169"/>
  <c r="AC166"/>
  <c r="AV30"/>
  <c r="K100"/>
  <c r="AF85"/>
  <c r="AL97"/>
  <c r="CB89"/>
  <c r="CB165"/>
  <c r="AH303" i="64"/>
  <c r="AK37"/>
  <c r="E479" i="31"/>
  <c r="AF113" i="46"/>
  <c r="BA205"/>
  <c r="K94"/>
  <c r="L94"/>
  <c r="O114"/>
  <c r="Q114"/>
  <c r="K114"/>
  <c r="J114"/>
  <c r="T114"/>
  <c r="V114"/>
  <c r="AK113"/>
  <c r="AD113"/>
  <c r="AN113"/>
  <c r="AO113"/>
  <c r="AQ113"/>
  <c r="CD112"/>
  <c r="CG112"/>
  <c r="AF112"/>
  <c r="AD112"/>
  <c r="AO112"/>
  <c r="AP112"/>
  <c r="BT111"/>
  <c r="CE111"/>
  <c r="CF111"/>
  <c r="AH111"/>
  <c r="AM111"/>
  <c r="AQ111"/>
  <c r="AF110"/>
  <c r="AH110"/>
  <c r="AM110"/>
  <c r="AN110"/>
  <c r="AP110"/>
  <c r="AR110"/>
  <c r="BX109"/>
  <c r="CC109"/>
  <c r="CF109"/>
  <c r="CH109"/>
  <c r="O109"/>
  <c r="I109"/>
  <c r="L109"/>
  <c r="M109"/>
  <c r="R109"/>
  <c r="U109"/>
  <c r="W109"/>
  <c r="O108"/>
  <c r="K108"/>
  <c r="J108"/>
  <c r="I108"/>
  <c r="L108"/>
  <c r="M108"/>
  <c r="R108"/>
  <c r="S108"/>
  <c r="V108"/>
  <c r="O107"/>
  <c r="J107"/>
  <c r="L107"/>
  <c r="S107"/>
  <c r="T107"/>
  <c r="U107"/>
  <c r="W107"/>
  <c r="O106"/>
  <c r="L106"/>
  <c r="T106"/>
  <c r="V106"/>
  <c r="AK105"/>
  <c r="AL105"/>
  <c r="AF105"/>
  <c r="AE105"/>
  <c r="AD105"/>
  <c r="AG105"/>
  <c r="AN105"/>
  <c r="AO105"/>
  <c r="AQ105"/>
  <c r="CD104"/>
  <c r="CG104"/>
  <c r="AD104"/>
  <c r="AG104"/>
  <c r="AO104"/>
  <c r="AP104"/>
  <c r="AR104"/>
  <c r="BT103"/>
  <c r="CE103"/>
  <c r="CF103"/>
  <c r="CH103"/>
  <c r="AL103"/>
  <c r="AG103"/>
  <c r="AH103"/>
  <c r="AM103"/>
  <c r="AQ103"/>
  <c r="AF102"/>
  <c r="AG102"/>
  <c r="AH102"/>
  <c r="AM102"/>
  <c r="AN102"/>
  <c r="AP102"/>
  <c r="AR102"/>
  <c r="BX101"/>
  <c r="CC101"/>
  <c r="CF101"/>
  <c r="CH101"/>
  <c r="O101"/>
  <c r="I101"/>
  <c r="M101"/>
  <c r="R101"/>
  <c r="U101"/>
  <c r="W101"/>
  <c r="O100"/>
  <c r="J100"/>
  <c r="I100"/>
  <c r="M100"/>
  <c r="R100"/>
  <c r="S100"/>
  <c r="V100"/>
  <c r="O99"/>
  <c r="J99"/>
  <c r="S99"/>
  <c r="T99"/>
  <c r="U99"/>
  <c r="W99"/>
  <c r="AK98"/>
  <c r="AL98"/>
  <c r="AF98"/>
  <c r="AD98"/>
  <c r="AG98"/>
  <c r="AH98"/>
  <c r="AI98"/>
  <c r="AM98"/>
  <c r="AN98"/>
  <c r="AP98"/>
  <c r="AR98"/>
  <c r="BW97"/>
  <c r="BX97"/>
  <c r="BY97"/>
  <c r="CC97"/>
  <c r="CF97"/>
  <c r="CH97"/>
  <c r="AE97"/>
  <c r="AD97"/>
  <c r="AN97"/>
  <c r="AO97"/>
  <c r="AQ97"/>
  <c r="BX95"/>
  <c r="BY95"/>
  <c r="CC95"/>
  <c r="CF95"/>
  <c r="CH95"/>
  <c r="AE95"/>
  <c r="AD95"/>
  <c r="AN95"/>
  <c r="AO95"/>
  <c r="AQ95"/>
  <c r="CD94"/>
  <c r="CG94"/>
  <c r="AL94"/>
  <c r="AF94"/>
  <c r="AE94"/>
  <c r="AD94"/>
  <c r="AO94"/>
  <c r="AP94"/>
  <c r="AR94"/>
  <c r="O93"/>
  <c r="J93"/>
  <c r="L93"/>
  <c r="T93"/>
  <c r="U93"/>
  <c r="W93"/>
  <c r="BT92"/>
  <c r="BR242"/>
  <c r="BY92"/>
  <c r="BW242"/>
  <c r="CD92"/>
  <c r="CB242"/>
  <c r="CG92"/>
  <c r="CE242"/>
  <c r="AF92"/>
  <c r="AD242"/>
  <c r="AD92"/>
  <c r="AB242"/>
  <c r="AG92"/>
  <c r="AE242"/>
  <c r="AI92"/>
  <c r="AG242"/>
  <c r="AN92"/>
  <c r="AL242"/>
  <c r="AO92"/>
  <c r="AM242"/>
  <c r="AQ92"/>
  <c r="AO242"/>
  <c r="BU91"/>
  <c r="BY91"/>
  <c r="CD91"/>
  <c r="CG91"/>
  <c r="AD91"/>
  <c r="AG91"/>
  <c r="AO91"/>
  <c r="AP91"/>
  <c r="AR91"/>
  <c r="BT90"/>
  <c r="BW90"/>
  <c r="CE90"/>
  <c r="CH90"/>
  <c r="AL90"/>
  <c r="AE90"/>
  <c r="AP90"/>
  <c r="AQ90"/>
  <c r="CF89"/>
  <c r="CG89"/>
  <c r="AE89"/>
  <c r="AM89"/>
  <c r="AN89"/>
  <c r="AR89"/>
  <c r="BU88"/>
  <c r="CH88"/>
  <c r="AL88"/>
  <c r="AD88"/>
  <c r="AH88"/>
  <c r="AM88"/>
  <c r="AN88"/>
  <c r="AO88"/>
  <c r="AQ88"/>
  <c r="BU87"/>
  <c r="CD87"/>
  <c r="CG87"/>
  <c r="AD87"/>
  <c r="AH87"/>
  <c r="AM87"/>
  <c r="AO87"/>
  <c r="AP87"/>
  <c r="AR87"/>
  <c r="BT86"/>
  <c r="CE86"/>
  <c r="CH86"/>
  <c r="AF86"/>
  <c r="AE86"/>
  <c r="AH86"/>
  <c r="AI86"/>
  <c r="AM86"/>
  <c r="AP86"/>
  <c r="AQ86"/>
  <c r="CF85"/>
  <c r="CG85"/>
  <c r="AE85"/>
  <c r="AH85"/>
  <c r="AI85"/>
  <c r="AM85"/>
  <c r="AN85"/>
  <c r="AR85"/>
  <c r="O84"/>
  <c r="M236"/>
  <c r="I84"/>
  <c r="G236"/>
  <c r="K84"/>
  <c r="I236"/>
  <c r="L84"/>
  <c r="J236"/>
  <c r="M84"/>
  <c r="K236"/>
  <c r="N84"/>
  <c r="L236"/>
  <c r="Q84"/>
  <c r="O236"/>
  <c r="R84"/>
  <c r="P236"/>
  <c r="S84"/>
  <c r="Q236"/>
  <c r="T84"/>
  <c r="R236"/>
  <c r="U84"/>
  <c r="S236"/>
  <c r="V84"/>
  <c r="T236"/>
  <c r="W84"/>
  <c r="U236"/>
  <c r="X84"/>
  <c r="V236"/>
  <c r="Y84"/>
  <c r="W236"/>
  <c r="Z84"/>
  <c r="X236"/>
  <c r="AA84"/>
  <c r="Y236"/>
  <c r="AB84"/>
  <c r="Z236"/>
  <c r="AF83"/>
  <c r="AE83"/>
  <c r="AK203"/>
  <c r="AL203"/>
  <c r="AF203"/>
  <c r="AE203"/>
  <c r="AK202"/>
  <c r="AD202"/>
  <c r="AB246"/>
  <c r="BM92"/>
  <c r="BK242"/>
  <c r="BK92"/>
  <c r="BI242"/>
  <c r="BH92"/>
  <c r="BF242"/>
  <c r="BC92"/>
  <c r="BA242"/>
  <c r="AZ92"/>
  <c r="AX242"/>
  <c r="BZ161"/>
  <c r="AJ404" i="64"/>
  <c r="L97" i="46"/>
  <c r="L96"/>
  <c r="I96"/>
  <c r="K104"/>
  <c r="K102"/>
  <c r="AF93"/>
  <c r="Q102"/>
  <c r="P85"/>
  <c r="BF148"/>
  <c r="AL109"/>
  <c r="Q98"/>
  <c r="Q87"/>
  <c r="P111"/>
  <c r="P89"/>
  <c r="P83"/>
  <c r="AQ21"/>
  <c r="AF109"/>
  <c r="AF101"/>
  <c r="K95"/>
  <c r="K90"/>
  <c r="K86"/>
  <c r="K85"/>
  <c r="K83"/>
  <c r="AF204"/>
  <c r="Q110"/>
  <c r="AL101"/>
  <c r="Q95"/>
  <c r="Q91"/>
  <c r="Q90"/>
  <c r="Q86"/>
  <c r="AJ465" i="64"/>
  <c r="CB148" i="46"/>
  <c r="P103"/>
  <c r="P92"/>
  <c r="N242"/>
  <c r="P88"/>
  <c r="AS22"/>
  <c r="AN29" i="25"/>
  <c r="AJ107" i="46"/>
  <c r="AJ100"/>
  <c r="AJ96"/>
  <c r="AP22"/>
  <c r="AK29" i="25"/>
  <c r="V158" i="46"/>
  <c r="Q141" i="25"/>
  <c r="AL79" i="46"/>
  <c r="AL62"/>
  <c r="P107"/>
  <c r="P99"/>
  <c r="AJ31"/>
  <c r="AE41" i="25"/>
  <c r="AV26" i="46"/>
  <c r="AQ34" i="25"/>
  <c r="AS25" i="46"/>
  <c r="AN33" i="25"/>
  <c r="AL115" i="46"/>
  <c r="AJ111"/>
  <c r="AJ103"/>
  <c r="AJ95"/>
  <c r="AR22"/>
  <c r="AM29" i="25"/>
  <c r="AQ22" i="46"/>
  <c r="AL29" i="25"/>
  <c r="AO22" i="46"/>
  <c r="AJ29" i="25"/>
  <c r="AE22" i="46"/>
  <c r="Z29" i="25"/>
  <c r="E173" i="64"/>
  <c r="E241"/>
  <c r="E233"/>
  <c r="E171"/>
  <c r="E105"/>
  <c r="E104"/>
  <c r="AM104"/>
  <c r="E100"/>
  <c r="AT100"/>
  <c r="E99"/>
  <c r="E94"/>
  <c r="E93"/>
  <c r="AL80" i="46"/>
  <c r="AL70"/>
  <c r="AT26"/>
  <c r="AO34" i="25"/>
  <c r="AR31" i="46"/>
  <c r="AM41" i="25"/>
  <c r="M158" i="46"/>
  <c r="H141" i="25"/>
  <c r="J164" i="46"/>
  <c r="K158"/>
  <c r="F141" i="25"/>
  <c r="C122" i="46"/>
  <c r="E122"/>
  <c r="AY122"/>
  <c r="E488" i="31"/>
  <c r="C162" i="25"/>
  <c r="C122" i="44"/>
  <c r="E122"/>
  <c r="H122"/>
  <c r="BE79" i="46"/>
  <c r="BB79"/>
  <c r="BC79"/>
  <c r="BD79"/>
  <c r="BH79"/>
  <c r="BI79"/>
  <c r="BJ79"/>
  <c r="BK79"/>
  <c r="BL79"/>
  <c r="BM79"/>
  <c r="BN79"/>
  <c r="BO79"/>
  <c r="BP79"/>
  <c r="BQ79"/>
  <c r="BR79"/>
  <c r="I79" i="44"/>
  <c r="AJ469" i="64"/>
  <c r="AT469"/>
  <c r="BG80" i="46"/>
  <c r="BF80"/>
  <c r="I80" i="44"/>
  <c r="BB80" i="46"/>
  <c r="BC80"/>
  <c r="BD80"/>
  <c r="BH80"/>
  <c r="BI80"/>
  <c r="BJ80"/>
  <c r="BK80"/>
  <c r="BL80"/>
  <c r="BM80"/>
  <c r="BN80"/>
  <c r="BO80"/>
  <c r="BP80"/>
  <c r="BQ80"/>
  <c r="BR80"/>
  <c r="BF123"/>
  <c r="BF141"/>
  <c r="BF146"/>
  <c r="BF150"/>
  <c r="BD220"/>
  <c r="BF138"/>
  <c r="BF162"/>
  <c r="BF168"/>
  <c r="D541" i="64"/>
  <c r="E541"/>
  <c r="F541"/>
  <c r="D535"/>
  <c r="E535"/>
  <c r="D522"/>
  <c r="E522"/>
  <c r="D485"/>
  <c r="E485"/>
  <c r="D388"/>
  <c r="E388"/>
  <c r="F388"/>
  <c r="D374"/>
  <c r="E374"/>
  <c r="D330"/>
  <c r="E330"/>
  <c r="F330"/>
  <c r="D308"/>
  <c r="E308"/>
  <c r="F308"/>
  <c r="AK47"/>
  <c r="AN47"/>
  <c r="AR47"/>
  <c r="AJ177" i="46"/>
  <c r="AK177"/>
  <c r="AJ175"/>
  <c r="AK175"/>
  <c r="AJ171"/>
  <c r="AK171"/>
  <c r="AU590" i="64"/>
  <c r="AU591"/>
  <c r="AU449"/>
  <c r="AU595"/>
  <c r="AU599"/>
  <c r="AU603"/>
  <c r="AU534"/>
  <c r="AU608"/>
  <c r="AU393"/>
  <c r="AU614"/>
  <c r="AU326"/>
  <c r="AU622"/>
  <c r="AU191"/>
  <c r="AN590"/>
  <c r="AN229"/>
  <c r="AN592"/>
  <c r="AN377"/>
  <c r="AN594"/>
  <c r="AN596"/>
  <c r="AN165"/>
  <c r="AN598"/>
  <c r="AN27"/>
  <c r="AN600"/>
  <c r="AN385"/>
  <c r="AN602"/>
  <c r="AN604"/>
  <c r="AN173"/>
  <c r="AN607"/>
  <c r="AN609"/>
  <c r="AN467"/>
  <c r="AN611"/>
  <c r="AN615"/>
  <c r="AN473"/>
  <c r="AN619"/>
  <c r="AN623"/>
  <c r="D249" i="44"/>
  <c r="BA176" i="46"/>
  <c r="D546" i="64"/>
  <c r="E546"/>
  <c r="D459"/>
  <c r="E459"/>
  <c r="D455"/>
  <c r="E455"/>
  <c r="D320"/>
  <c r="E320"/>
  <c r="D315"/>
  <c r="E315"/>
  <c r="F315"/>
  <c r="D312"/>
  <c r="E312"/>
  <c r="D51"/>
  <c r="E51"/>
  <c r="F51"/>
  <c r="AJ173" i="46"/>
  <c r="AK173"/>
  <c r="AS593" i="64"/>
  <c r="AS601"/>
  <c r="AS386"/>
  <c r="AS610"/>
  <c r="AR591"/>
  <c r="AR449"/>
  <c r="AR595"/>
  <c r="AR380"/>
  <c r="AR599"/>
  <c r="AR603"/>
  <c r="AR534"/>
  <c r="AR608"/>
  <c r="AR393"/>
  <c r="AR614"/>
  <c r="AR326"/>
  <c r="AR622"/>
  <c r="AM590"/>
  <c r="AM591"/>
  <c r="AM449"/>
  <c r="AM595"/>
  <c r="AM599"/>
  <c r="AM603"/>
  <c r="AM534"/>
  <c r="AM608"/>
  <c r="AM393"/>
  <c r="AM614"/>
  <c r="AM326"/>
  <c r="AM622"/>
  <c r="AM51"/>
  <c r="E30" i="34"/>
  <c r="Q30"/>
  <c r="T30"/>
  <c r="W30"/>
  <c r="Z30"/>
  <c r="AC30"/>
  <c r="AF30"/>
  <c r="AI30"/>
  <c r="AL30"/>
  <c r="AO30"/>
  <c r="AR30"/>
  <c r="AU30"/>
  <c r="AX30"/>
  <c r="BA30"/>
  <c r="BD30"/>
  <c r="BG30"/>
  <c r="BJ30"/>
  <c r="N85" i="63"/>
  <c r="O98"/>
  <c r="M96"/>
  <c r="H39" i="67"/>
  <c r="H52"/>
  <c r="T65"/>
  <c r="P65"/>
  <c r="L65"/>
  <c r="G65"/>
  <c r="X20" i="68"/>
  <c r="X146"/>
  <c r="T20"/>
  <c r="T146"/>
  <c r="P20"/>
  <c r="P146"/>
  <c r="L20"/>
  <c r="L146"/>
  <c r="H20"/>
  <c r="H146"/>
  <c r="AH326" i="25"/>
  <c r="AD326"/>
  <c r="Z326"/>
  <c r="AP326"/>
  <c r="AL326"/>
  <c r="CK227" i="46"/>
  <c r="CK218"/>
  <c r="BX90"/>
  <c r="BX86"/>
  <c r="BW109"/>
  <c r="BW101"/>
  <c r="BW87"/>
  <c r="BB92"/>
  <c r="AZ242"/>
  <c r="AE80"/>
  <c r="AD79"/>
  <c r="AE77"/>
  <c r="AD70"/>
  <c r="AE69"/>
  <c r="AD68"/>
  <c r="AF62"/>
  <c r="AE61"/>
  <c r="AY180"/>
  <c r="AY176"/>
  <c r="AY172"/>
  <c r="AY138"/>
  <c r="AY142"/>
  <c r="AZ183"/>
  <c r="AZ175"/>
  <c r="AZ166"/>
  <c r="AZ164"/>
  <c r="AX230"/>
  <c r="AZ162"/>
  <c r="AZ160"/>
  <c r="AZ153"/>
  <c r="AX221"/>
  <c r="AZ150"/>
  <c r="AX220"/>
  <c r="AZ146"/>
  <c r="BV165"/>
  <c r="BF164"/>
  <c r="BD230"/>
  <c r="BF153"/>
  <c r="BD221"/>
  <c r="BF143"/>
  <c r="E520" i="64"/>
  <c r="F520"/>
  <c r="E413"/>
  <c r="F413"/>
  <c r="E302"/>
  <c r="AU610"/>
  <c r="E179"/>
  <c r="AU179"/>
  <c r="AU601"/>
  <c r="AU593"/>
  <c r="AN622"/>
  <c r="AN614"/>
  <c r="AN326"/>
  <c r="AN608"/>
  <c r="AN393"/>
  <c r="AN603"/>
  <c r="AN534"/>
  <c r="AN599"/>
  <c r="AN595"/>
  <c r="AN380"/>
  <c r="AN591"/>
  <c r="AR33" i="46"/>
  <c r="AM45" i="25"/>
  <c r="AH40" i="46"/>
  <c r="AC55" i="25"/>
  <c r="AD39" i="46"/>
  <c r="Y54" i="25"/>
  <c r="S37" i="46"/>
  <c r="N49" i="25"/>
  <c r="AL114" i="46"/>
  <c r="AK111"/>
  <c r="AL110"/>
  <c r="AK107"/>
  <c r="AL106"/>
  <c r="AK103"/>
  <c r="AL102"/>
  <c r="AK100"/>
  <c r="AF99"/>
  <c r="AK96"/>
  <c r="AK95"/>
  <c r="AK94"/>
  <c r="CB92"/>
  <c r="BZ242"/>
  <c r="AK92"/>
  <c r="AI242"/>
  <c r="AF91"/>
  <c r="AK90"/>
  <c r="AL89"/>
  <c r="AK88"/>
  <c r="AL87"/>
  <c r="BV86"/>
  <c r="AK86"/>
  <c r="CB85"/>
  <c r="AL83"/>
  <c r="BA197"/>
  <c r="E559" i="64"/>
  <c r="F559"/>
  <c r="E447"/>
  <c r="F447"/>
  <c r="D486"/>
  <c r="E301"/>
  <c r="D301"/>
  <c r="BG204" i="46"/>
  <c r="AL39" i="64"/>
  <c r="O175" i="46"/>
  <c r="AJ174"/>
  <c r="AX174"/>
  <c r="O173"/>
  <c r="AJ172"/>
  <c r="AX172"/>
  <c r="O171"/>
  <c r="AJ170"/>
  <c r="AX170"/>
  <c r="Z606" i="64"/>
  <c r="AT623"/>
  <c r="AT615"/>
  <c r="AT609"/>
  <c r="AT467"/>
  <c r="AT604"/>
  <c r="AT33"/>
  <c r="AT597"/>
  <c r="AT382"/>
  <c r="AT591"/>
  <c r="X606"/>
  <c r="AU25" i="46"/>
  <c r="AP33" i="25"/>
  <c r="W606" i="64"/>
  <c r="AQ618"/>
  <c r="AQ605"/>
  <c r="AQ104"/>
  <c r="AQ597"/>
  <c r="AP618"/>
  <c r="AP47"/>
  <c r="AP605"/>
  <c r="AP597"/>
  <c r="AP382"/>
  <c r="AP591"/>
  <c r="AO618"/>
  <c r="AO47"/>
  <c r="AO605"/>
  <c r="AO597"/>
  <c r="AO382"/>
  <c r="AO590"/>
  <c r="AQ25" i="46"/>
  <c r="AL33" i="25"/>
  <c r="AP26" i="46"/>
  <c r="AK34" i="25"/>
  <c r="R606" i="64"/>
  <c r="AL618"/>
  <c r="AL47"/>
  <c r="AL605"/>
  <c r="AL104"/>
  <c r="AL597"/>
  <c r="AL590"/>
  <c r="AL229"/>
  <c r="AK623"/>
  <c r="AK619"/>
  <c r="AK477"/>
  <c r="AK615"/>
  <c r="AK611"/>
  <c r="AK609"/>
  <c r="AK467"/>
  <c r="AK607"/>
  <c r="AK604"/>
  <c r="AK33"/>
  <c r="AK602"/>
  <c r="AK387"/>
  <c r="AK600"/>
  <c r="AK598"/>
  <c r="AK27"/>
  <c r="AK596"/>
  <c r="AK594"/>
  <c r="AK93"/>
  <c r="AK592"/>
  <c r="AK377"/>
  <c r="AJ623"/>
  <c r="AJ615"/>
  <c r="AJ609"/>
  <c r="AJ467"/>
  <c r="AJ604"/>
  <c r="AJ33"/>
  <c r="E257"/>
  <c r="F257"/>
  <c r="E235"/>
  <c r="F235"/>
  <c r="E127"/>
  <c r="AH622"/>
  <c r="AH334"/>
  <c r="AH596"/>
  <c r="AH527"/>
  <c r="AH590"/>
  <c r="AD31" i="46"/>
  <c r="Y41" i="25"/>
  <c r="AE26" i="46"/>
  <c r="Z34" i="25"/>
  <c r="AE25" i="46"/>
  <c r="Z33" i="25"/>
  <c r="AN23" i="46"/>
  <c r="AI30" i="25"/>
  <c r="O168" i="46"/>
  <c r="AC168"/>
  <c r="AJ167"/>
  <c r="AX167"/>
  <c r="BZ146"/>
  <c r="AA165"/>
  <c r="V148" i="25"/>
  <c r="AU144" i="46"/>
  <c r="AS246"/>
  <c r="X162"/>
  <c r="S145" i="25"/>
  <c r="T158" i="46"/>
  <c r="O141" i="25"/>
  <c r="S158" i="46"/>
  <c r="N141" i="25"/>
  <c r="R162" i="46"/>
  <c r="M145" i="25"/>
  <c r="Q160" i="46"/>
  <c r="L143" i="25"/>
  <c r="P158" i="46"/>
  <c r="K141" i="25"/>
  <c r="N164" i="46"/>
  <c r="L164"/>
  <c r="O164"/>
  <c r="O162"/>
  <c r="J145" i="25"/>
  <c r="O160" i="46"/>
  <c r="J143" i="25"/>
  <c r="O158" i="46"/>
  <c r="J141" i="25"/>
  <c r="BE153" i="46"/>
  <c r="BC221"/>
  <c r="BE150"/>
  <c r="BC220"/>
  <c r="E355" i="31"/>
  <c r="BZ123" i="46"/>
  <c r="AL36"/>
  <c r="AG48" i="25"/>
  <c r="V54" i="67"/>
  <c r="U54"/>
  <c r="T54"/>
  <c r="S54"/>
  <c r="R54"/>
  <c r="BZ165" i="46"/>
  <c r="Y162"/>
  <c r="T145" i="25"/>
  <c r="W162" i="46"/>
  <c r="R145" i="25"/>
  <c r="U162" i="46"/>
  <c r="P145" i="25"/>
  <c r="J97" i="46"/>
  <c r="J96"/>
  <c r="AC96"/>
  <c r="J94"/>
  <c r="AM39" i="64"/>
  <c r="AA163" i="46"/>
  <c r="V146" i="25"/>
  <c r="AA159" i="46"/>
  <c r="AQ144"/>
  <c r="U165"/>
  <c r="P148" i="25"/>
  <c r="BP227" i="46"/>
  <c r="BP218"/>
  <c r="BO227"/>
  <c r="BO218"/>
  <c r="BN227"/>
  <c r="BN218"/>
  <c r="BM227"/>
  <c r="BM218"/>
  <c r="BL227"/>
  <c r="BL218"/>
  <c r="AC189"/>
  <c r="AC187"/>
  <c r="AX186"/>
  <c r="AC185"/>
  <c r="AX184"/>
  <c r="AC183"/>
  <c r="AX182"/>
  <c r="AC181"/>
  <c r="AX180"/>
  <c r="AC179"/>
  <c r="AX178"/>
  <c r="AC177"/>
  <c r="AX176"/>
  <c r="AC175"/>
  <c r="AC173"/>
  <c r="AC171"/>
  <c r="AC169"/>
  <c r="AX168"/>
  <c r="AC167"/>
  <c r="AX166"/>
  <c r="AX188"/>
  <c r="H20"/>
  <c r="F245"/>
  <c r="J112"/>
  <c r="AF111"/>
  <c r="AF107"/>
  <c r="AF103"/>
  <c r="AX103"/>
  <c r="AF100"/>
  <c r="K98"/>
  <c r="K93"/>
  <c r="AF90"/>
  <c r="AF89"/>
  <c r="AF88"/>
  <c r="AL111"/>
  <c r="Q108"/>
  <c r="Q104"/>
  <c r="AL92"/>
  <c r="AJ242"/>
  <c r="AL86"/>
  <c r="BF165"/>
  <c r="BF163"/>
  <c r="BF161"/>
  <c r="BF159"/>
  <c r="BD239"/>
  <c r="AO39" i="64"/>
  <c r="BZ163" i="46"/>
  <c r="BZ159"/>
  <c r="BX239"/>
  <c r="BZ153"/>
  <c r="BX221"/>
  <c r="BZ148"/>
  <c r="AB164"/>
  <c r="Z158"/>
  <c r="U141" i="25"/>
  <c r="Y158" i="46"/>
  <c r="T141" i="25"/>
  <c r="X158" i="46"/>
  <c r="S141" i="25"/>
  <c r="W158" i="46"/>
  <c r="R141" i="25"/>
  <c r="V162" i="46"/>
  <c r="Q145" i="25"/>
  <c r="U158" i="46"/>
  <c r="P141" i="25"/>
  <c r="BE123" i="46"/>
  <c r="AM36"/>
  <c r="AH48" i="25"/>
  <c r="W37" i="46"/>
  <c r="R49" i="25"/>
  <c r="AQ58"/>
  <c r="AI58"/>
  <c r="AW22" i="46"/>
  <c r="AR29" i="25"/>
  <c r="AV22" i="46"/>
  <c r="AQ29" i="25"/>
  <c r="BZ164" i="46"/>
  <c r="BX230"/>
  <c r="BZ162"/>
  <c r="BZ160"/>
  <c r="BE148"/>
  <c r="BE146"/>
  <c r="AB162"/>
  <c r="W145" i="25"/>
  <c r="AB158" i="46"/>
  <c r="W141" i="25"/>
  <c r="AA164" i="46"/>
  <c r="AA162"/>
  <c r="V145" i="25"/>
  <c r="AA160" i="46"/>
  <c r="V143" i="25"/>
  <c r="AA158" i="46"/>
  <c r="Z164"/>
  <c r="Z160"/>
  <c r="U143" i="25"/>
  <c r="Y164" i="46"/>
  <c r="Y160"/>
  <c r="T143" i="25"/>
  <c r="X164" i="46"/>
  <c r="X160"/>
  <c r="S143" i="25"/>
  <c r="W164" i="46"/>
  <c r="W160"/>
  <c r="R143" i="25"/>
  <c r="V160" i="46"/>
  <c r="Q143" i="25"/>
  <c r="U160" i="46"/>
  <c r="P143" i="25"/>
  <c r="T160" i="46"/>
  <c r="O143" i="25"/>
  <c r="AW30" i="46"/>
  <c r="AW144"/>
  <c r="Y165"/>
  <c r="T148" i="25"/>
  <c r="Y163" i="46"/>
  <c r="T146" i="25"/>
  <c r="Y161" i="46"/>
  <c r="Y159"/>
  <c r="AS144"/>
  <c r="AW54"/>
  <c r="AU54"/>
  <c r="BL116"/>
  <c r="AW38"/>
  <c r="AW24"/>
  <c r="AC191"/>
  <c r="AS39"/>
  <c r="AN54" i="25"/>
  <c r="AR46" i="46"/>
  <c r="AP58" i="25"/>
  <c r="AJ58"/>
  <c r="AH58"/>
  <c r="AW34" i="46"/>
  <c r="AW27"/>
  <c r="AW21"/>
  <c r="AU34"/>
  <c r="BP122"/>
  <c r="AZ122"/>
  <c r="AV121"/>
  <c r="AS34"/>
  <c r="AM21"/>
  <c r="AL21"/>
  <c r="AN22"/>
  <c r="AI29" i="25"/>
  <c r="AI22" i="46"/>
  <c r="AD29" i="25"/>
  <c r="BE165" i="46"/>
  <c r="BE164"/>
  <c r="BC230"/>
  <c r="BE163"/>
  <c r="BE162"/>
  <c r="BE161"/>
  <c r="BE160"/>
  <c r="BE159"/>
  <c r="BC239"/>
  <c r="V164"/>
  <c r="AW39"/>
  <c r="AR54" i="25"/>
  <c r="AV35" i="46"/>
  <c r="AQ47" i="25"/>
  <c r="AU39" i="46"/>
  <c r="AP54" i="25"/>
  <c r="AT54" i="46"/>
  <c r="AP46"/>
  <c r="AL46"/>
  <c r="AK40"/>
  <c r="AF55" i="25"/>
  <c r="AI46" i="46"/>
  <c r="AN121"/>
  <c r="AJ127" i="25"/>
  <c r="AJ280"/>
  <c r="O197" i="47"/>
  <c r="O361"/>
  <c r="AM246" i="46"/>
  <c r="AP70" i="25"/>
  <c r="U153" i="47"/>
  <c r="AN75" i="25"/>
  <c r="S157" i="47"/>
  <c r="AU31" i="46"/>
  <c r="AP41" i="25"/>
  <c r="AT23" i="46"/>
  <c r="AO30" i="25"/>
  <c r="AS31" i="46"/>
  <c r="AN41" i="25"/>
  <c r="AR25" i="46"/>
  <c r="AM33" i="25"/>
  <c r="AQ31" i="46"/>
  <c r="AL41" i="25"/>
  <c r="AB165" i="46"/>
  <c r="W148" i="25"/>
  <c r="AB163" i="46"/>
  <c r="W146" i="25"/>
  <c r="AB161" i="46"/>
  <c r="AB159"/>
  <c r="AV144"/>
  <c r="Z165"/>
  <c r="U148" i="25"/>
  <c r="Z163" i="46"/>
  <c r="U146" i="25"/>
  <c r="Z161" i="46"/>
  <c r="Z159"/>
  <c r="AT144"/>
  <c r="AR144"/>
  <c r="AP144"/>
  <c r="U163"/>
  <c r="P146" i="25"/>
  <c r="U161" i="46"/>
  <c r="U159"/>
  <c r="AW35"/>
  <c r="AR47" i="25"/>
  <c r="AW50" i="46"/>
  <c r="AV33"/>
  <c r="AQ45" i="25"/>
  <c r="AV39" i="46"/>
  <c r="AQ54" i="25"/>
  <c r="AV54" i="46"/>
  <c r="AU35"/>
  <c r="AP47" i="25"/>
  <c r="AT40" i="46"/>
  <c r="AO55" i="25"/>
  <c r="AQ46" i="46"/>
  <c r="AO46"/>
  <c r="AM46"/>
  <c r="AK46"/>
  <c r="AI39"/>
  <c r="AD54" i="25"/>
  <c r="AH46" i="46"/>
  <c r="AG39"/>
  <c r="AB54" i="25"/>
  <c r="AF39" i="46"/>
  <c r="AA54" i="25"/>
  <c r="AE39" i="46"/>
  <c r="Z54" i="25"/>
  <c r="AJ50" i="46"/>
  <c r="BD116"/>
  <c r="BP116"/>
  <c r="BH116"/>
  <c r="AZ116"/>
  <c r="AS39" i="64"/>
  <c r="AW31" i="46"/>
  <c r="AR41" i="25"/>
  <c r="AW25" i="46"/>
  <c r="AR33" i="25"/>
  <c r="AV31" i="46"/>
  <c r="AQ41" i="25"/>
  <c r="AV25" i="46"/>
  <c r="AQ33" i="25"/>
  <c r="AQ35"/>
  <c r="AU26" i="46"/>
  <c r="AP34" i="25"/>
  <c r="AU23" i="46"/>
  <c r="AP30" i="25"/>
  <c r="AP31"/>
  <c r="AT31" i="46"/>
  <c r="AO41" i="25"/>
  <c r="AT25" i="46"/>
  <c r="AO33" i="25"/>
  <c r="AS26" i="46"/>
  <c r="AN34" i="25"/>
  <c r="AR26" i="46"/>
  <c r="AM34" i="25"/>
  <c r="AQ26" i="46"/>
  <c r="AL34" i="25"/>
  <c r="AO25" i="46"/>
  <c r="AJ33" i="25"/>
  <c r="AN31" i="46"/>
  <c r="AI41" i="25"/>
  <c r="U164" i="46"/>
  <c r="T162"/>
  <c r="O145" i="25"/>
  <c r="S164" i="46"/>
  <c r="AJ97"/>
  <c r="AJ84"/>
  <c r="AH236"/>
  <c r="I64"/>
  <c r="AM22"/>
  <c r="AH29" i="25"/>
  <c r="AL22" i="46"/>
  <c r="AG29" i="25"/>
  <c r="AG22" i="46"/>
  <c r="AB29" i="25"/>
  <c r="S160" i="46"/>
  <c r="N143" i="25"/>
  <c r="R158" i="46"/>
  <c r="M141" i="25"/>
  <c r="Q164" i="46"/>
  <c r="H122"/>
  <c r="AR121"/>
  <c r="AD121"/>
  <c r="AU21"/>
  <c r="AR27"/>
  <c r="AO21"/>
  <c r="AI21"/>
  <c r="AL76"/>
  <c r="AL68"/>
  <c r="AL60"/>
  <c r="H418" i="31"/>
  <c r="C187" i="46"/>
  <c r="E187"/>
  <c r="AO31"/>
  <c r="AJ41" i="25"/>
  <c r="AN25" i="46"/>
  <c r="AI33" i="25"/>
  <c r="AM26" i="46"/>
  <c r="AH34" i="25"/>
  <c r="T164" i="46"/>
  <c r="S162"/>
  <c r="N145" i="25"/>
  <c r="R164" i="46"/>
  <c r="R160"/>
  <c r="M143" i="25"/>
  <c r="Q162" i="46"/>
  <c r="L145" i="25"/>
  <c r="Q158" i="46"/>
  <c r="L141" i="25"/>
  <c r="P162" i="46"/>
  <c r="K145" i="25"/>
  <c r="N160" i="46"/>
  <c r="I143" i="25"/>
  <c r="M162" i="46"/>
  <c r="H145" i="25"/>
  <c r="L160" i="46"/>
  <c r="G143" i="25"/>
  <c r="K162" i="46"/>
  <c r="F145" i="25"/>
  <c r="J160" i="46"/>
  <c r="E143" i="25"/>
  <c r="I162" i="46"/>
  <c r="D145" i="25"/>
  <c r="AZ202" i="46"/>
  <c r="AY202"/>
  <c r="BK202"/>
  <c r="BL202"/>
  <c r="BM202"/>
  <c r="BO202"/>
  <c r="BQ202"/>
  <c r="BB202"/>
  <c r="BC202"/>
  <c r="BD202"/>
  <c r="BH202"/>
  <c r="BI202"/>
  <c r="BJ202"/>
  <c r="BN202"/>
  <c r="BP202"/>
  <c r="BR202"/>
  <c r="I202" i="44"/>
  <c r="C125" i="46"/>
  <c r="E125"/>
  <c r="CA125"/>
  <c r="C125" i="44"/>
  <c r="E125"/>
  <c r="H125"/>
  <c r="C198" i="46"/>
  <c r="E198"/>
  <c r="BG198"/>
  <c r="C198" i="44"/>
  <c r="E198"/>
  <c r="H198"/>
  <c r="C188" i="46"/>
  <c r="E188"/>
  <c r="C188" i="44"/>
  <c r="E188"/>
  <c r="H188"/>
  <c r="E495" i="31"/>
  <c r="E222" i="44"/>
  <c r="AU27" i="46"/>
  <c r="AT27"/>
  <c r="AS21"/>
  <c r="AQ34"/>
  <c r="AP21"/>
  <c r="AN21"/>
  <c r="AI34"/>
  <c r="AE21"/>
  <c r="AD20"/>
  <c r="E375" i="31"/>
  <c r="H375"/>
  <c r="E235" i="46"/>
  <c r="AJ114"/>
  <c r="AJ110"/>
  <c r="AJ106"/>
  <c r="AJ102"/>
  <c r="AJ99"/>
  <c r="AJ94"/>
  <c r="AX94"/>
  <c r="AJ200"/>
  <c r="AP31"/>
  <c r="AK41" i="25"/>
  <c r="AP25" i="46"/>
  <c r="AK33" i="25"/>
  <c r="AO26" i="46"/>
  <c r="AJ34" i="25"/>
  <c r="AJ35"/>
  <c r="AN26" i="46"/>
  <c r="AI34" i="25"/>
  <c r="AM31" i="46"/>
  <c r="AH41" i="25"/>
  <c r="AM25" i="46"/>
  <c r="AH33" i="25"/>
  <c r="AJ23" i="46"/>
  <c r="AE30" i="25"/>
  <c r="P164" i="46"/>
  <c r="P160"/>
  <c r="K143" i="25"/>
  <c r="N162" i="46"/>
  <c r="I145" i="25"/>
  <c r="N158" i="46"/>
  <c r="I141" i="25"/>
  <c r="M164" i="46"/>
  <c r="M160"/>
  <c r="H143" i="25"/>
  <c r="L162" i="46"/>
  <c r="G145" i="25"/>
  <c r="L158" i="46"/>
  <c r="G141" i="25"/>
  <c r="K164" i="46"/>
  <c r="K160"/>
  <c r="F143" i="25"/>
  <c r="J162" i="46"/>
  <c r="J158"/>
  <c r="I164"/>
  <c r="I160"/>
  <c r="AO29"/>
  <c r="AJ38" i="25"/>
  <c r="AD28" i="46"/>
  <c r="Y37" i="25"/>
  <c r="AJ83" i="46"/>
  <c r="AN23" i="64"/>
  <c r="AX190" i="46"/>
  <c r="AJ32"/>
  <c r="AE42" i="25"/>
  <c r="AS33" i="46"/>
  <c r="AD117"/>
  <c r="AD115"/>
  <c r="AU38"/>
  <c r="AU30"/>
  <c r="AU24"/>
  <c r="AH30"/>
  <c r="J68"/>
  <c r="AL72"/>
  <c r="AL64"/>
  <c r="AJ112"/>
  <c r="AJ108"/>
  <c r="AJ104"/>
  <c r="AX189"/>
  <c r="AH121" i="64"/>
  <c r="E118"/>
  <c r="AT118"/>
  <c r="E110"/>
  <c r="AT110"/>
  <c r="H159" i="44"/>
  <c r="C237"/>
  <c r="AK540" i="64"/>
  <c r="AK536"/>
  <c r="AM536"/>
  <c r="AN536"/>
  <c r="AP536"/>
  <c r="AO536"/>
  <c r="AR536"/>
  <c r="AS536"/>
  <c r="AU536"/>
  <c r="AU159"/>
  <c r="AU302"/>
  <c r="AT303"/>
  <c r="AT376"/>
  <c r="AT522"/>
  <c r="O97" i="63"/>
  <c r="C438" i="64"/>
  <c r="C292"/>
  <c r="N97" i="63"/>
  <c r="J85"/>
  <c r="K90"/>
  <c r="U39" i="67"/>
  <c r="Q39"/>
  <c r="M39"/>
  <c r="U52"/>
  <c r="Q52"/>
  <c r="M52"/>
  <c r="H65"/>
  <c r="S65"/>
  <c r="O65"/>
  <c r="F65"/>
  <c r="C191" i="46"/>
  <c r="E191"/>
  <c r="BG191"/>
  <c r="C191" i="44"/>
  <c r="E191"/>
  <c r="H191"/>
  <c r="AK453" i="64"/>
  <c r="AM453"/>
  <c r="AR453"/>
  <c r="AU453"/>
  <c r="AH449"/>
  <c r="AK449"/>
  <c r="AN449"/>
  <c r="AP449"/>
  <c r="AT449"/>
  <c r="AK394"/>
  <c r="AL390"/>
  <c r="AO390"/>
  <c r="AQ390"/>
  <c r="AR390"/>
  <c r="AU390"/>
  <c r="AK390"/>
  <c r="AM390"/>
  <c r="AN390"/>
  <c r="AP390"/>
  <c r="AS390"/>
  <c r="AL386"/>
  <c r="AO386"/>
  <c r="AR386"/>
  <c r="AU386"/>
  <c r="AK386"/>
  <c r="AM386"/>
  <c r="AN386"/>
  <c r="AP386"/>
  <c r="AQ386"/>
  <c r="AT386"/>
  <c r="AL382"/>
  <c r="AQ382"/>
  <c r="AR382"/>
  <c r="AU382"/>
  <c r="AK382"/>
  <c r="AM382"/>
  <c r="AN382"/>
  <c r="AS382"/>
  <c r="AP303"/>
  <c r="AP376"/>
  <c r="AP522"/>
  <c r="T39" i="67"/>
  <c r="P39"/>
  <c r="L39"/>
  <c r="T52"/>
  <c r="P52"/>
  <c r="L52"/>
  <c r="E478" i="31"/>
  <c r="AR590" i="64"/>
  <c r="AR159"/>
  <c r="AR592"/>
  <c r="AR377"/>
  <c r="AR594"/>
  <c r="AR596"/>
  <c r="AR598"/>
  <c r="AR27"/>
  <c r="AR600"/>
  <c r="AR29"/>
  <c r="AR602"/>
  <c r="AR171"/>
  <c r="AR604"/>
  <c r="AR535"/>
  <c r="AR607"/>
  <c r="AR609"/>
  <c r="AR467"/>
  <c r="AR611"/>
  <c r="AR615"/>
  <c r="AR473"/>
  <c r="AR619"/>
  <c r="AR477"/>
  <c r="AR623"/>
  <c r="E32" i="34"/>
  <c r="N32"/>
  <c r="Q32"/>
  <c r="T32"/>
  <c r="W32"/>
  <c r="Z32"/>
  <c r="AC32"/>
  <c r="AF32"/>
  <c r="AI32"/>
  <c r="AL32"/>
  <c r="AO32"/>
  <c r="AR32"/>
  <c r="AU32"/>
  <c r="AX32"/>
  <c r="BA32"/>
  <c r="BD32"/>
  <c r="BG32"/>
  <c r="BJ32"/>
  <c r="H25"/>
  <c r="K25"/>
  <c r="Q25"/>
  <c r="T25"/>
  <c r="W25"/>
  <c r="Z25"/>
  <c r="AC25"/>
  <c r="AF25"/>
  <c r="AI25"/>
  <c r="AL25"/>
  <c r="AO25"/>
  <c r="AR25"/>
  <c r="AU25"/>
  <c r="AX25"/>
  <c r="BA25"/>
  <c r="BD25"/>
  <c r="BG25"/>
  <c r="BJ25"/>
  <c r="N25"/>
  <c r="H23"/>
  <c r="K23"/>
  <c r="Q23"/>
  <c r="T23"/>
  <c r="W23"/>
  <c r="Z23"/>
  <c r="AC23"/>
  <c r="AF23"/>
  <c r="AI23"/>
  <c r="AL23"/>
  <c r="AO23"/>
  <c r="AR23"/>
  <c r="AU23"/>
  <c r="AX23"/>
  <c r="BA23"/>
  <c r="BD23"/>
  <c r="BG23"/>
  <c r="BJ23"/>
  <c r="N23"/>
  <c r="G138" i="46"/>
  <c r="H138"/>
  <c r="BZ138"/>
  <c r="BE138"/>
  <c r="AS326" i="25"/>
  <c r="AQ326"/>
  <c r="AO326"/>
  <c r="AM326"/>
  <c r="AK326"/>
  <c r="AI326"/>
  <c r="AG326"/>
  <c r="AE326"/>
  <c r="AC326"/>
  <c r="AA326"/>
  <c r="Y326"/>
  <c r="H118" i="46"/>
  <c r="AU117"/>
  <c r="AT115"/>
  <c r="AE115"/>
  <c r="AT121"/>
  <c r="AP121"/>
  <c r="AL121"/>
  <c r="AH121"/>
  <c r="AE121"/>
  <c r="AV20"/>
  <c r="AT245"/>
  <c r="AV38"/>
  <c r="AV24"/>
  <c r="AL38"/>
  <c r="AE20"/>
  <c r="AD191"/>
  <c r="AF191"/>
  <c r="AK191"/>
  <c r="AY80"/>
  <c r="I68"/>
  <c r="AD61"/>
  <c r="K75"/>
  <c r="AJ65"/>
  <c r="AJ76"/>
  <c r="AJ72"/>
  <c r="AE71"/>
  <c r="AJ67"/>
  <c r="AJ64"/>
  <c r="AJ63"/>
  <c r="AJ60"/>
  <c r="BT165"/>
  <c r="BT163"/>
  <c r="BT161"/>
  <c r="BT159"/>
  <c r="BR239"/>
  <c r="BT153"/>
  <c r="BR221"/>
  <c r="BT150"/>
  <c r="BR220"/>
  <c r="BT146"/>
  <c r="BT143"/>
  <c r="AZ185"/>
  <c r="AZ181"/>
  <c r="AZ177"/>
  <c r="AZ173"/>
  <c r="AZ168"/>
  <c r="BU165"/>
  <c r="BU164"/>
  <c r="BS230"/>
  <c r="BU163"/>
  <c r="BU162"/>
  <c r="BU161"/>
  <c r="BU160"/>
  <c r="BU159"/>
  <c r="BS239"/>
  <c r="AZ140"/>
  <c r="AZ138"/>
  <c r="BU153"/>
  <c r="BS221"/>
  <c r="AZ152"/>
  <c r="BU150"/>
  <c r="BS220"/>
  <c r="BU148"/>
  <c r="BU146"/>
  <c r="AZ145"/>
  <c r="AZ143"/>
  <c r="BU141"/>
  <c r="BU135"/>
  <c r="AZ129"/>
  <c r="BA180"/>
  <c r="BA172"/>
  <c r="BA164"/>
  <c r="AY230"/>
  <c r="BA160"/>
  <c r="BA150"/>
  <c r="AY220"/>
  <c r="BA146"/>
  <c r="BG142"/>
  <c r="AK99"/>
  <c r="AK97"/>
  <c r="AK83"/>
  <c r="E554" i="64"/>
  <c r="E549"/>
  <c r="E526"/>
  <c r="E524"/>
  <c r="E521"/>
  <c r="E481"/>
  <c r="E463"/>
  <c r="E408"/>
  <c r="E403"/>
  <c r="E392"/>
  <c r="AK205" i="46"/>
  <c r="AR23" i="64"/>
  <c r="AM47"/>
  <c r="E25"/>
  <c r="AK200" i="46"/>
  <c r="AU623" i="64"/>
  <c r="AU619"/>
  <c r="AU477"/>
  <c r="AU615"/>
  <c r="AU473"/>
  <c r="AU611"/>
  <c r="AU609"/>
  <c r="AU467"/>
  <c r="AU607"/>
  <c r="AU604"/>
  <c r="AU535"/>
  <c r="AU602"/>
  <c r="AU31"/>
  <c r="AU600"/>
  <c r="AU29"/>
  <c r="AU598"/>
  <c r="AU529"/>
  <c r="AU596"/>
  <c r="AU594"/>
  <c r="AU592"/>
  <c r="AU377"/>
  <c r="AT622"/>
  <c r="AT51"/>
  <c r="AT618"/>
  <c r="AT47"/>
  <c r="AT614"/>
  <c r="AT326"/>
  <c r="AT610"/>
  <c r="AT608"/>
  <c r="AT37"/>
  <c r="AT605"/>
  <c r="AT104"/>
  <c r="AT603"/>
  <c r="AT599"/>
  <c r="AT595"/>
  <c r="AP622"/>
  <c r="AP614"/>
  <c r="AP326"/>
  <c r="AP608"/>
  <c r="AP603"/>
  <c r="AP599"/>
  <c r="AP595"/>
  <c r="AP380"/>
  <c r="AO100"/>
  <c r="AT590"/>
  <c r="AT302"/>
  <c r="AT592"/>
  <c r="AT594"/>
  <c r="AT596"/>
  <c r="AT25"/>
  <c r="AT598"/>
  <c r="AT27"/>
  <c r="AT600"/>
  <c r="AT385"/>
  <c r="AT602"/>
  <c r="AT387"/>
  <c r="AP590"/>
  <c r="AP159"/>
  <c r="AP592"/>
  <c r="AP377"/>
  <c r="AP594"/>
  <c r="AP596"/>
  <c r="AP598"/>
  <c r="AP27"/>
  <c r="AP600"/>
  <c r="AP385"/>
  <c r="AP602"/>
  <c r="AP387"/>
  <c r="AP604"/>
  <c r="AP607"/>
  <c r="AP609"/>
  <c r="AP467"/>
  <c r="AP611"/>
  <c r="AP615"/>
  <c r="AP473"/>
  <c r="AP619"/>
  <c r="AP477"/>
  <c r="AP623"/>
  <c r="H26" i="34"/>
  <c r="N26"/>
  <c r="K26"/>
  <c r="Q26"/>
  <c r="T26"/>
  <c r="W26"/>
  <c r="Z26"/>
  <c r="AC26"/>
  <c r="AF26"/>
  <c r="AI26"/>
  <c r="AL26"/>
  <c r="AO26"/>
  <c r="AR26"/>
  <c r="AU26"/>
  <c r="AX26"/>
  <c r="BA26"/>
  <c r="BD26"/>
  <c r="BG26"/>
  <c r="BJ26"/>
  <c r="N24"/>
  <c r="H24"/>
  <c r="K24"/>
  <c r="Q24"/>
  <c r="T24"/>
  <c r="W24"/>
  <c r="Z24"/>
  <c r="AC24"/>
  <c r="AF24"/>
  <c r="AI24"/>
  <c r="AL24"/>
  <c r="AO24"/>
  <c r="AR24"/>
  <c r="AU24"/>
  <c r="AX24"/>
  <c r="BA24"/>
  <c r="BD24"/>
  <c r="BG24"/>
  <c r="BJ24"/>
  <c r="H22"/>
  <c r="N22"/>
  <c r="K22"/>
  <c r="Q22"/>
  <c r="T22"/>
  <c r="W22"/>
  <c r="Z22"/>
  <c r="AC22"/>
  <c r="AF22"/>
  <c r="AI22"/>
  <c r="AL22"/>
  <c r="AO22"/>
  <c r="AR22"/>
  <c r="AU22"/>
  <c r="AX22"/>
  <c r="BA22"/>
  <c r="BD22"/>
  <c r="BG22"/>
  <c r="BJ22"/>
  <c r="F231" i="46"/>
  <c r="E226" i="44"/>
  <c r="AK114" i="46"/>
  <c r="AK112"/>
  <c r="AK110"/>
  <c r="AK108"/>
  <c r="AK106"/>
  <c r="AK104"/>
  <c r="AK102"/>
  <c r="AO622" i="64"/>
  <c r="AO614"/>
  <c r="AO326"/>
  <c r="AO608"/>
  <c r="AO37"/>
  <c r="AO603"/>
  <c r="AO172"/>
  <c r="AO599"/>
  <c r="AO595"/>
  <c r="AO591"/>
  <c r="AM100"/>
  <c r="AL622"/>
  <c r="AL614"/>
  <c r="AL326"/>
  <c r="AL608"/>
  <c r="AL603"/>
  <c r="AL172"/>
  <c r="AL599"/>
  <c r="AL595"/>
  <c r="AL591"/>
  <c r="AL449"/>
  <c r="AJ110"/>
  <c r="E187"/>
  <c r="F187"/>
  <c r="E102"/>
  <c r="F102"/>
  <c r="D266"/>
  <c r="D262"/>
  <c r="D127"/>
  <c r="D118"/>
  <c r="F118"/>
  <c r="D114"/>
  <c r="F114"/>
  <c r="D108"/>
  <c r="D104"/>
  <c r="F104"/>
  <c r="D100"/>
  <c r="F100"/>
  <c r="D94"/>
  <c r="F94"/>
  <c r="D88"/>
  <c r="AD32" i="46"/>
  <c r="Y42" i="25"/>
  <c r="AE23" i="46"/>
  <c r="Z30" i="25"/>
  <c r="E19" i="46"/>
  <c r="N30" i="34"/>
  <c r="H36"/>
  <c r="BK22" i="54"/>
  <c r="BH22"/>
  <c r="V45" i="11"/>
  <c r="BE22" i="54"/>
  <c r="BB22"/>
  <c r="T45" i="11"/>
  <c r="AY22" i="54"/>
  <c r="AV22"/>
  <c r="R45" i="11"/>
  <c r="AS22" i="54"/>
  <c r="AP22"/>
  <c r="P45" i="11"/>
  <c r="AM22" i="54"/>
  <c r="AJ22"/>
  <c r="N45" i="11"/>
  <c r="AG22" i="54"/>
  <c r="AD22"/>
  <c r="L45" i="11"/>
  <c r="AA22" i="54"/>
  <c r="X22"/>
  <c r="J45" i="11"/>
  <c r="U22" i="54"/>
  <c r="R22"/>
  <c r="O22"/>
  <c r="L22"/>
  <c r="F45" i="11"/>
  <c r="AW29" i="46"/>
  <c r="AR38" i="25"/>
  <c r="AK29" i="46"/>
  <c r="AF38" i="25"/>
  <c r="AF28" i="46"/>
  <c r="AA37" i="25"/>
  <c r="AW36" i="46"/>
  <c r="AR48" i="25"/>
  <c r="AW40" i="46"/>
  <c r="AR55" i="25"/>
  <c r="AR56"/>
  <c r="AW46" i="46"/>
  <c r="AU36"/>
  <c r="AP48" i="25"/>
  <c r="AU40" i="46"/>
  <c r="AP55" i="25"/>
  <c r="AU46" i="46"/>
  <c r="AT33"/>
  <c r="AO45" i="25"/>
  <c r="AT46" i="46"/>
  <c r="AS40"/>
  <c r="AN55" i="25"/>
  <c r="AR40" i="46"/>
  <c r="AM55" i="25"/>
  <c r="AR54" i="46"/>
  <c r="AQ40"/>
  <c r="AL55" i="25"/>
  <c r="AQ54" i="46"/>
  <c r="AP40"/>
  <c r="AK55" i="25"/>
  <c r="AP54" i="46"/>
  <c r="AO40"/>
  <c r="AJ55" i="25"/>
  <c r="AO54" i="46"/>
  <c r="AN40"/>
  <c r="AI55" i="25"/>
  <c r="AN54" i="46"/>
  <c r="AM40"/>
  <c r="AH55" i="25"/>
  <c r="AM54" i="46"/>
  <c r="AL40"/>
  <c r="AG55" i="25"/>
  <c r="AL54" i="46"/>
  <c r="AK39"/>
  <c r="AF54" i="25"/>
  <c r="AI40" i="46"/>
  <c r="AD55" i="25"/>
  <c r="AH54" i="46"/>
  <c r="AG46"/>
  <c r="AF46"/>
  <c r="AE46"/>
  <c r="AD46"/>
  <c r="AJ36"/>
  <c r="AE48" i="25"/>
  <c r="AA37" i="46"/>
  <c r="V49" i="25"/>
  <c r="AN171" i="64"/>
  <c r="AL187"/>
  <c r="AL100"/>
  <c r="AH159"/>
  <c r="Q37" i="46"/>
  <c r="L49" i="25"/>
  <c r="AN529" i="64"/>
  <c r="AJ477"/>
  <c r="AN477"/>
  <c r="AT477"/>
  <c r="AJ473"/>
  <c r="AK473"/>
  <c r="AT473"/>
  <c r="AJ316"/>
  <c r="AK316"/>
  <c r="AT316"/>
  <c r="C584"/>
  <c r="V39" i="67"/>
  <c r="R39"/>
  <c r="N39"/>
  <c r="G39"/>
  <c r="V52"/>
  <c r="R52"/>
  <c r="N52"/>
  <c r="G52"/>
  <c r="E20" i="68"/>
  <c r="E146"/>
  <c r="W20"/>
  <c r="W146"/>
  <c r="U20"/>
  <c r="U146"/>
  <c r="S20"/>
  <c r="S146"/>
  <c r="Q20"/>
  <c r="Q146"/>
  <c r="O20"/>
  <c r="O146"/>
  <c r="M20"/>
  <c r="M146"/>
  <c r="K20"/>
  <c r="K146"/>
  <c r="I20"/>
  <c r="I146"/>
  <c r="G20"/>
  <c r="G146"/>
  <c r="BR116" i="46"/>
  <c r="BN116"/>
  <c r="BJ116"/>
  <c r="BF116"/>
  <c r="E231" i="44"/>
  <c r="E230"/>
  <c r="E214"/>
  <c r="AW20" i="46"/>
  <c r="AU245"/>
  <c r="AV34"/>
  <c r="AV27"/>
  <c r="AV21"/>
  <c r="AU20"/>
  <c r="AS245"/>
  <c r="AT34"/>
  <c r="AT21"/>
  <c r="AS27"/>
  <c r="AR34"/>
  <c r="AR21"/>
  <c r="AQ27"/>
  <c r="AP27"/>
  <c r="AO27"/>
  <c r="AN27"/>
  <c r="AM27"/>
  <c r="AL27"/>
  <c r="AJ20"/>
  <c r="AI27"/>
  <c r="AE27"/>
  <c r="AU387" i="64"/>
  <c r="AN387"/>
  <c r="AU385"/>
  <c r="AK385"/>
  <c r="AR385"/>
  <c r="AN383"/>
  <c r="S39" i="67"/>
  <c r="O39"/>
  <c r="F39"/>
  <c r="S52"/>
  <c r="O52"/>
  <c r="F52"/>
  <c r="D43" i="64"/>
  <c r="E43"/>
  <c r="D19"/>
  <c r="E19"/>
  <c r="AS590"/>
  <c r="AS592"/>
  <c r="AS377"/>
  <c r="AS594"/>
  <c r="AS596"/>
  <c r="AS598"/>
  <c r="AS27"/>
  <c r="AS600"/>
  <c r="AS602"/>
  <c r="AS387"/>
  <c r="AS604"/>
  <c r="AS535"/>
  <c r="AS607"/>
  <c r="AS609"/>
  <c r="AS611"/>
  <c r="AS615"/>
  <c r="AS619"/>
  <c r="AS477"/>
  <c r="AS623"/>
  <c r="AQ590"/>
  <c r="AQ592"/>
  <c r="AQ594"/>
  <c r="AQ93"/>
  <c r="AQ596"/>
  <c r="AQ598"/>
  <c r="AQ27"/>
  <c r="AQ600"/>
  <c r="AQ602"/>
  <c r="AQ31"/>
  <c r="AQ604"/>
  <c r="AQ607"/>
  <c r="AQ609"/>
  <c r="AQ611"/>
  <c r="AQ110"/>
  <c r="AQ615"/>
  <c r="AQ619"/>
  <c r="AQ623"/>
  <c r="AM229"/>
  <c r="AM159"/>
  <c r="CB96" i="46"/>
  <c r="AZ197"/>
  <c r="BA190"/>
  <c r="BA186"/>
  <c r="BA182"/>
  <c r="BA178"/>
  <c r="BA174"/>
  <c r="BA170"/>
  <c r="AO229" i="64"/>
  <c r="AO159"/>
  <c r="AL159"/>
  <c r="CF90" i="46"/>
  <c r="CF88"/>
  <c r="CE114"/>
  <c r="CE112"/>
  <c r="CE110"/>
  <c r="CE108"/>
  <c r="CE106"/>
  <c r="CE104"/>
  <c r="CE102"/>
  <c r="CE100"/>
  <c r="CE98"/>
  <c r="CE94"/>
  <c r="CE92"/>
  <c r="CC242"/>
  <c r="CE91"/>
  <c r="CE89"/>
  <c r="CE87"/>
  <c r="CD113"/>
  <c r="CD111"/>
  <c r="CD109"/>
  <c r="CD107"/>
  <c r="CD105"/>
  <c r="CD103"/>
  <c r="CD101"/>
  <c r="CD99"/>
  <c r="CD97"/>
  <c r="CD96"/>
  <c r="CD95"/>
  <c r="CD90"/>
  <c r="CD88"/>
  <c r="CC114"/>
  <c r="CC112"/>
  <c r="CC110"/>
  <c r="CC108"/>
  <c r="CC106"/>
  <c r="CC104"/>
  <c r="CC102"/>
  <c r="CC100"/>
  <c r="CC98"/>
  <c r="CC94"/>
  <c r="CC92"/>
  <c r="CA242"/>
  <c r="CC91"/>
  <c r="BY111"/>
  <c r="BY107"/>
  <c r="BY103"/>
  <c r="BY99"/>
  <c r="BX114"/>
  <c r="BX112"/>
  <c r="BX110"/>
  <c r="BX108"/>
  <c r="BX106"/>
  <c r="BX104"/>
  <c r="BX102"/>
  <c r="BX100"/>
  <c r="BX98"/>
  <c r="BX94"/>
  <c r="BX92"/>
  <c r="BV242"/>
  <c r="BX91"/>
  <c r="BX89"/>
  <c r="BX87"/>
  <c r="BW111"/>
  <c r="BW107"/>
  <c r="BW103"/>
  <c r="BW99"/>
  <c r="BW95"/>
  <c r="BW88"/>
  <c r="AF42"/>
  <c r="I71"/>
  <c r="AD62"/>
  <c r="BA80"/>
  <c r="AJ69"/>
  <c r="AJ61"/>
  <c r="BT113"/>
  <c r="BT109"/>
  <c r="BT105"/>
  <c r="BT101"/>
  <c r="BT97"/>
  <c r="BT95"/>
  <c r="AY92"/>
  <c r="AW242"/>
  <c r="BT91"/>
  <c r="BT89"/>
  <c r="BT87"/>
  <c r="BT85"/>
  <c r="AY190"/>
  <c r="AY185"/>
  <c r="AY183"/>
  <c r="AY181"/>
  <c r="AY179"/>
  <c r="AY177"/>
  <c r="AY175"/>
  <c r="AY173"/>
  <c r="AY171"/>
  <c r="AY168"/>
  <c r="AY165"/>
  <c r="AY164"/>
  <c r="AY163"/>
  <c r="AY162"/>
  <c r="AY161"/>
  <c r="AY160"/>
  <c r="AY159"/>
  <c r="AW239"/>
  <c r="BT138"/>
  <c r="BT155"/>
  <c r="AY153"/>
  <c r="AW221"/>
  <c r="BT151"/>
  <c r="BR224"/>
  <c r="AY150"/>
  <c r="AY148"/>
  <c r="AY146"/>
  <c r="AY144"/>
  <c r="AY143"/>
  <c r="BT141"/>
  <c r="AY135"/>
  <c r="AY129"/>
  <c r="BV88"/>
  <c r="BV161"/>
  <c r="BV155"/>
  <c r="BT224"/>
  <c r="AL112"/>
  <c r="AL108"/>
  <c r="CB91"/>
  <c r="CB87"/>
  <c r="BG202"/>
  <c r="BG168"/>
  <c r="BG165"/>
  <c r="BG164"/>
  <c r="BE230"/>
  <c r="BG163"/>
  <c r="BG162"/>
  <c r="BG161"/>
  <c r="BG160"/>
  <c r="BG159"/>
  <c r="BE239"/>
  <c r="CB138"/>
  <c r="CB155"/>
  <c r="BG153"/>
  <c r="BE221"/>
  <c r="CB151"/>
  <c r="BZ224"/>
  <c r="BG150"/>
  <c r="BE220"/>
  <c r="BG148"/>
  <c r="BG146"/>
  <c r="BG144"/>
  <c r="BG143"/>
  <c r="CB141"/>
  <c r="BG135"/>
  <c r="BG129"/>
  <c r="P113"/>
  <c r="P109"/>
  <c r="P105"/>
  <c r="P101"/>
  <c r="CA165"/>
  <c r="CA164"/>
  <c r="BY230"/>
  <c r="CA163"/>
  <c r="CA162"/>
  <c r="CA161"/>
  <c r="CA160"/>
  <c r="CA159"/>
  <c r="BY239"/>
  <c r="CA138"/>
  <c r="CA153"/>
  <c r="BY221"/>
  <c r="CA150"/>
  <c r="BY220"/>
  <c r="CA148"/>
  <c r="CA146"/>
  <c r="CA143"/>
  <c r="CA141"/>
  <c r="CA129"/>
  <c r="E558" i="64"/>
  <c r="F558"/>
  <c r="E553"/>
  <c r="E545"/>
  <c r="E539"/>
  <c r="E531"/>
  <c r="E523"/>
  <c r="E461"/>
  <c r="E412"/>
  <c r="F412"/>
  <c r="E407"/>
  <c r="E399"/>
  <c r="E389"/>
  <c r="E375"/>
  <c r="E319"/>
  <c r="E311"/>
  <c r="E305"/>
  <c r="BA203" i="46"/>
  <c r="AS47" i="64"/>
  <c r="AQ47"/>
  <c r="AQ39"/>
  <c r="AK51"/>
  <c r="AS622"/>
  <c r="AS51"/>
  <c r="AS614"/>
  <c r="AS608"/>
  <c r="AS37"/>
  <c r="AS603"/>
  <c r="AS599"/>
  <c r="AS595"/>
  <c r="AS591"/>
  <c r="AQ622"/>
  <c r="AQ614"/>
  <c r="AQ183"/>
  <c r="AQ608"/>
  <c r="AQ603"/>
  <c r="AQ102"/>
  <c r="AQ599"/>
  <c r="AQ595"/>
  <c r="AQ591"/>
  <c r="AJ173"/>
  <c r="AH465"/>
  <c r="AH235"/>
  <c r="AH229"/>
  <c r="AR36" i="46"/>
  <c r="AM48" i="25"/>
  <c r="AD50" i="46"/>
  <c r="AE54"/>
  <c r="Z75" i="25"/>
  <c r="U55" i="67"/>
  <c r="S55"/>
  <c r="Q55"/>
  <c r="O55"/>
  <c r="M55"/>
  <c r="H55"/>
  <c r="F55"/>
  <c r="U53"/>
  <c r="S53"/>
  <c r="Q53"/>
  <c r="O53"/>
  <c r="M53"/>
  <c r="H53"/>
  <c r="F53"/>
  <c r="Q54"/>
  <c r="O54"/>
  <c r="M54"/>
  <c r="H54"/>
  <c r="F54"/>
  <c r="AR249" i="64"/>
  <c r="AR104"/>
  <c r="AR100"/>
  <c r="AR94"/>
  <c r="AP187"/>
  <c r="AP249"/>
  <c r="AP104"/>
  <c r="AP100"/>
  <c r="AO623"/>
  <c r="AO619"/>
  <c r="AO477"/>
  <c r="AO615"/>
  <c r="AO611"/>
  <c r="AO609"/>
  <c r="AO607"/>
  <c r="AO604"/>
  <c r="AO33"/>
  <c r="AO602"/>
  <c r="AO387"/>
  <c r="AO600"/>
  <c r="AO312"/>
  <c r="AO598"/>
  <c r="AO27"/>
  <c r="AO596"/>
  <c r="AO25"/>
  <c r="AO594"/>
  <c r="AO233"/>
  <c r="AO592"/>
  <c r="AO377"/>
  <c r="AQ32" i="46"/>
  <c r="AL42" i="25"/>
  <c r="AL43"/>
  <c r="AQ23" i="46"/>
  <c r="AN159" i="64"/>
  <c r="AN187"/>
  <c r="AN249"/>
  <c r="AN104"/>
  <c r="AN100"/>
  <c r="AM623"/>
  <c r="AM619"/>
  <c r="AM615"/>
  <c r="AM611"/>
  <c r="AM609"/>
  <c r="AM607"/>
  <c r="AM604"/>
  <c r="AM33"/>
  <c r="AM602"/>
  <c r="AM31"/>
  <c r="AM600"/>
  <c r="AM312"/>
  <c r="AM598"/>
  <c r="AM27"/>
  <c r="AM596"/>
  <c r="AM25"/>
  <c r="AM594"/>
  <c r="AM592"/>
  <c r="AM377"/>
  <c r="AL623"/>
  <c r="AL619"/>
  <c r="AL118"/>
  <c r="AL615"/>
  <c r="AL611"/>
  <c r="AL609"/>
  <c r="AL607"/>
  <c r="AL604"/>
  <c r="AL602"/>
  <c r="AL600"/>
  <c r="AL312"/>
  <c r="AL598"/>
  <c r="AL27"/>
  <c r="AL596"/>
  <c r="AL165"/>
  <c r="AL594"/>
  <c r="AL93"/>
  <c r="AL592"/>
  <c r="AL377"/>
  <c r="AK159"/>
  <c r="AK187"/>
  <c r="AK249"/>
  <c r="AK104"/>
  <c r="AK100"/>
  <c r="AK94"/>
  <c r="AJ622"/>
  <c r="AJ191"/>
  <c r="AJ618"/>
  <c r="AJ614"/>
  <c r="AJ183"/>
  <c r="AJ610"/>
  <c r="AJ179"/>
  <c r="AJ608"/>
  <c r="AJ605"/>
  <c r="E261"/>
  <c r="E253"/>
  <c r="F253"/>
  <c r="E245"/>
  <c r="E237"/>
  <c r="AH176"/>
  <c r="E162"/>
  <c r="F162"/>
  <c r="AH623"/>
  <c r="AH408"/>
  <c r="AH615"/>
  <c r="AH473"/>
  <c r="AH614"/>
  <c r="AH610"/>
  <c r="AH179"/>
  <c r="AH608"/>
  <c r="AH320"/>
  <c r="AH605"/>
  <c r="AH602"/>
  <c r="AH533"/>
  <c r="AH600"/>
  <c r="AH312"/>
  <c r="AH599"/>
  <c r="AH457"/>
  <c r="AH597"/>
  <c r="AH309"/>
  <c r="AH594"/>
  <c r="AH23"/>
  <c r="AH593"/>
  <c r="AH451"/>
  <c r="D267"/>
  <c r="D158"/>
  <c r="F158"/>
  <c r="X165" i="46"/>
  <c r="S148" i="25"/>
  <c r="X163" i="46"/>
  <c r="S146" i="25"/>
  <c r="X161" i="46"/>
  <c r="X159"/>
  <c r="T165"/>
  <c r="O148" i="25"/>
  <c r="T163" i="46"/>
  <c r="O146" i="25"/>
  <c r="T161" i="46"/>
  <c r="T159"/>
  <c r="AU28"/>
  <c r="AQ29"/>
  <c r="AL38" i="25"/>
  <c r="AM28" i="46"/>
  <c r="AF29"/>
  <c r="AA38" i="25"/>
  <c r="AA39"/>
  <c r="AV36" i="46"/>
  <c r="AQ48" i="25"/>
  <c r="AV40" i="46"/>
  <c r="AQ55" i="25"/>
  <c r="AV46" i="46"/>
  <c r="AT35"/>
  <c r="AO47" i="25"/>
  <c r="AT39" i="46"/>
  <c r="AO54" i="25"/>
  <c r="AR35" i="46"/>
  <c r="AM47" i="25"/>
  <c r="AR39" i="46"/>
  <c r="AM54" i="25"/>
  <c r="AQ33" i="46"/>
  <c r="AL45" i="25"/>
  <c r="AQ35" i="46"/>
  <c r="AL47" i="25"/>
  <c r="AQ39" i="46"/>
  <c r="AL54" i="25"/>
  <c r="AP33" i="46"/>
  <c r="AK45" i="25"/>
  <c r="AP35" i="46"/>
  <c r="AK47" i="25"/>
  <c r="AP39" i="46"/>
  <c r="AK54" i="25"/>
  <c r="AO33" i="46"/>
  <c r="AJ45" i="25"/>
  <c r="AO35" i="46"/>
  <c r="AJ47" i="25"/>
  <c r="AO39" i="46"/>
  <c r="AJ54" i="25"/>
  <c r="AN33" i="46"/>
  <c r="AI45" i="25"/>
  <c r="AN35" i="46"/>
  <c r="AI47" i="25"/>
  <c r="AN39" i="46"/>
  <c r="AI54" i="25"/>
  <c r="AM33" i="46"/>
  <c r="AH45" i="25"/>
  <c r="AM35" i="46"/>
  <c r="AH47" i="25"/>
  <c r="AM39" i="46"/>
  <c r="AH54" i="25"/>
  <c r="AL33" i="46"/>
  <c r="AG45" i="25"/>
  <c r="AL35" i="46"/>
  <c r="AG47" i="25"/>
  <c r="AL39" i="46"/>
  <c r="AG54" i="25"/>
  <c r="AH39" i="46"/>
  <c r="AC54" i="25"/>
  <c r="AG40" i="46"/>
  <c r="AB55" i="25"/>
  <c r="AB56"/>
  <c r="AF40" i="46"/>
  <c r="AA55" i="25"/>
  <c r="AE40" i="46"/>
  <c r="Z55" i="25"/>
  <c r="AD40" i="46"/>
  <c r="Y55" i="25"/>
  <c r="Y56"/>
  <c r="Y37" i="46"/>
  <c r="T49" i="25"/>
  <c r="U37" i="46"/>
  <c r="P49" i="25"/>
  <c r="V55" i="67"/>
  <c r="T55"/>
  <c r="R55"/>
  <c r="P55"/>
  <c r="N55"/>
  <c r="L55"/>
  <c r="G55"/>
  <c r="V53"/>
  <c r="T53"/>
  <c r="R53"/>
  <c r="P53"/>
  <c r="N53"/>
  <c r="L53"/>
  <c r="G53"/>
  <c r="P54"/>
  <c r="N54"/>
  <c r="L54"/>
  <c r="G54"/>
  <c r="AH29" i="64"/>
  <c r="AK29"/>
  <c r="AL29"/>
  <c r="AK21"/>
  <c r="AL21"/>
  <c r="AU117"/>
  <c r="AU47"/>
  <c r="AU249"/>
  <c r="AU229"/>
  <c r="AU19"/>
  <c r="D180"/>
  <c r="D110"/>
  <c r="F110"/>
  <c r="D247"/>
  <c r="D107"/>
  <c r="D105"/>
  <c r="F105"/>
  <c r="D245"/>
  <c r="F245"/>
  <c r="D35"/>
  <c r="F35"/>
  <c r="D318"/>
  <c r="D391"/>
  <c r="D243"/>
  <c r="D103"/>
  <c r="D316"/>
  <c r="F316"/>
  <c r="D101"/>
  <c r="D241"/>
  <c r="F241"/>
  <c r="D31"/>
  <c r="F31"/>
  <c r="D387"/>
  <c r="F387"/>
  <c r="D239"/>
  <c r="D99"/>
  <c r="F99"/>
  <c r="D97"/>
  <c r="D237"/>
  <c r="D27"/>
  <c r="F27"/>
  <c r="D383"/>
  <c r="F383"/>
  <c r="D166"/>
  <c r="D96"/>
  <c r="D93"/>
  <c r="F93"/>
  <c r="D233"/>
  <c r="F233"/>
  <c r="D23"/>
  <c r="F23"/>
  <c r="D379"/>
  <c r="F379"/>
  <c r="D231"/>
  <c r="D91"/>
  <c r="D160"/>
  <c r="D90"/>
  <c r="Z105"/>
  <c r="AP31"/>
  <c r="AT31"/>
  <c r="H120" i="46"/>
  <c r="D235"/>
  <c r="J73"/>
  <c r="AF72"/>
  <c r="P95"/>
  <c r="AC95"/>
  <c r="D540" i="64"/>
  <c r="F540"/>
  <c r="D537"/>
  <c r="D536"/>
  <c r="F536"/>
  <c r="D533"/>
  <c r="F533"/>
  <c r="D532"/>
  <c r="F532"/>
  <c r="D529"/>
  <c r="F529"/>
  <c r="D528"/>
  <c r="F528"/>
  <c r="D525"/>
  <c r="D477"/>
  <c r="F477"/>
  <c r="D473"/>
  <c r="F473"/>
  <c r="D469"/>
  <c r="F469"/>
  <c r="D464"/>
  <c r="D460"/>
  <c r="D456"/>
  <c r="D453"/>
  <c r="F453"/>
  <c r="D452"/>
  <c r="D449"/>
  <c r="D404"/>
  <c r="F404"/>
  <c r="D400"/>
  <c r="F400"/>
  <c r="D396"/>
  <c r="F396"/>
  <c r="D393"/>
  <c r="F393"/>
  <c r="D385"/>
  <c r="F385"/>
  <c r="D377"/>
  <c r="F377"/>
  <c r="D376"/>
  <c r="AU21"/>
  <c r="D48"/>
  <c r="D44"/>
  <c r="D40"/>
  <c r="D37"/>
  <c r="F37"/>
  <c r="D29"/>
  <c r="F29"/>
  <c r="D21"/>
  <c r="F21"/>
  <c r="D20"/>
  <c r="D450"/>
  <c r="D394"/>
  <c r="F394"/>
  <c r="D390"/>
  <c r="F390"/>
  <c r="D386"/>
  <c r="F386"/>
  <c r="D382"/>
  <c r="F382"/>
  <c r="D323"/>
  <c r="F323"/>
  <c r="D309"/>
  <c r="F309"/>
  <c r="D303"/>
  <c r="F303"/>
  <c r="D38"/>
  <c r="D34"/>
  <c r="D30"/>
  <c r="D26"/>
  <c r="AR179"/>
  <c r="AK99"/>
  <c r="E247"/>
  <c r="E243"/>
  <c r="E239"/>
  <c r="AH239"/>
  <c r="E231"/>
  <c r="E180"/>
  <c r="E177"/>
  <c r="E175"/>
  <c r="E169"/>
  <c r="E166"/>
  <c r="E163"/>
  <c r="E160"/>
  <c r="E108"/>
  <c r="E107"/>
  <c r="AK107"/>
  <c r="E103"/>
  <c r="E101"/>
  <c r="E97"/>
  <c r="AU97"/>
  <c r="E96"/>
  <c r="E91"/>
  <c r="E90"/>
  <c r="AU90"/>
  <c r="D248"/>
  <c r="D244"/>
  <c r="D240"/>
  <c r="D236"/>
  <c r="D177"/>
  <c r="D173"/>
  <c r="F173"/>
  <c r="D169"/>
  <c r="D163"/>
  <c r="D122"/>
  <c r="AR97"/>
  <c r="AN21"/>
  <c r="D258"/>
  <c r="D254"/>
  <c r="D250"/>
  <c r="D234"/>
  <c r="D230"/>
  <c r="D175"/>
  <c r="D171"/>
  <c r="F171"/>
  <c r="H116" i="46"/>
  <c r="BO122"/>
  <c r="BK122"/>
  <c r="BG122"/>
  <c r="BC122"/>
  <c r="AP115"/>
  <c r="AH115"/>
  <c r="H115"/>
  <c r="AW121"/>
  <c r="AU121"/>
  <c r="AS121"/>
  <c r="AQ121"/>
  <c r="AO121"/>
  <c r="AM121"/>
  <c r="AK121"/>
  <c r="AI121"/>
  <c r="AG121"/>
  <c r="H121"/>
  <c r="D234"/>
  <c r="AK30"/>
  <c r="AJ30"/>
  <c r="P73"/>
  <c r="AQ179" i="64"/>
  <c r="C118" i="46"/>
  <c r="E118"/>
  <c r="AY118"/>
  <c r="C118" i="44"/>
  <c r="E118"/>
  <c r="H118"/>
  <c r="C193"/>
  <c r="E193"/>
  <c r="H193"/>
  <c r="C193" i="46"/>
  <c r="E193"/>
  <c r="I193" i="44"/>
  <c r="C96" i="63"/>
  <c r="N96"/>
  <c r="C195" i="46"/>
  <c r="E195"/>
  <c r="I195" i="44"/>
  <c r="C98" i="63"/>
  <c r="P98"/>
  <c r="C195" i="44"/>
  <c r="E195"/>
  <c r="H195"/>
  <c r="E486" i="31"/>
  <c r="BF166" i="46"/>
  <c r="BG166"/>
  <c r="AY166"/>
  <c r="G155"/>
  <c r="H155"/>
  <c r="BZ155"/>
  <c r="BF155"/>
  <c r="BG155"/>
  <c r="BU155"/>
  <c r="AY155"/>
  <c r="BE155"/>
  <c r="CA155"/>
  <c r="G140"/>
  <c r="BE140"/>
  <c r="BF140"/>
  <c r="BG140"/>
  <c r="BA140"/>
  <c r="BU140"/>
  <c r="AY140"/>
  <c r="BZ140"/>
  <c r="CA140"/>
  <c r="BZ145"/>
  <c r="BF145"/>
  <c r="BG145"/>
  <c r="BU145"/>
  <c r="AY145"/>
  <c r="BE145"/>
  <c r="CA145"/>
  <c r="CA142"/>
  <c r="CB142"/>
  <c r="AZ142"/>
  <c r="BT142"/>
  <c r="BF142"/>
  <c r="CA135"/>
  <c r="CB135"/>
  <c r="BA135"/>
  <c r="AZ135"/>
  <c r="BT135"/>
  <c r="BF135"/>
  <c r="E238" i="44"/>
  <c r="AD64" i="46"/>
  <c r="AD60"/>
  <c r="J70"/>
  <c r="J62"/>
  <c r="AJ71"/>
  <c r="Q77"/>
  <c r="P77"/>
  <c r="AJ68"/>
  <c r="AF68"/>
  <c r="AD63"/>
  <c r="AE63"/>
  <c r="Q61"/>
  <c r="P61"/>
  <c r="J61"/>
  <c r="G151"/>
  <c r="BZ151"/>
  <c r="BX224"/>
  <c r="BF151"/>
  <c r="BD224"/>
  <c r="BG151"/>
  <c r="BE224"/>
  <c r="BU151"/>
  <c r="AY151"/>
  <c r="AW224"/>
  <c r="BE151"/>
  <c r="BC224"/>
  <c r="CA151"/>
  <c r="BY224"/>
  <c r="BZ152"/>
  <c r="BF152"/>
  <c r="BG152"/>
  <c r="BA152"/>
  <c r="BU152"/>
  <c r="AY152"/>
  <c r="BE152"/>
  <c r="CA152"/>
  <c r="BE144"/>
  <c r="AZ144"/>
  <c r="BF144"/>
  <c r="CA127"/>
  <c r="CB127"/>
  <c r="BA127"/>
  <c r="AZ127"/>
  <c r="BT127"/>
  <c r="BF127"/>
  <c r="E505" i="31"/>
  <c r="E501"/>
  <c r="E489"/>
  <c r="H119" i="46"/>
  <c r="H117"/>
  <c r="E233" i="44"/>
  <c r="AT38" i="46"/>
  <c r="AT30"/>
  <c r="AS38"/>
  <c r="AS30"/>
  <c r="AR38"/>
  <c r="AR30"/>
  <c r="AQ38"/>
  <c r="AQ30"/>
  <c r="AP30"/>
  <c r="AO30"/>
  <c r="AN30"/>
  <c r="AM30"/>
  <c r="AL30"/>
  <c r="AJ24"/>
  <c r="AH24"/>
  <c r="AG24"/>
  <c r="AF24"/>
  <c r="H355" i="31"/>
  <c r="AE114" i="46"/>
  <c r="AE112"/>
  <c r="AE110"/>
  <c r="AE108"/>
  <c r="AX108"/>
  <c r="AE106"/>
  <c r="AE104"/>
  <c r="AX104"/>
  <c r="AE102"/>
  <c r="AE100"/>
  <c r="AX100"/>
  <c r="AE98"/>
  <c r="BU96"/>
  <c r="J92"/>
  <c r="J90"/>
  <c r="J88"/>
  <c r="J86"/>
  <c r="AE205"/>
  <c r="AE200"/>
  <c r="K113"/>
  <c r="K111"/>
  <c r="K109"/>
  <c r="K107"/>
  <c r="K105"/>
  <c r="K103"/>
  <c r="K101"/>
  <c r="K99"/>
  <c r="K92"/>
  <c r="I242"/>
  <c r="K91"/>
  <c r="K88"/>
  <c r="K87"/>
  <c r="AF205"/>
  <c r="Q113"/>
  <c r="Q111"/>
  <c r="Q109"/>
  <c r="Q107"/>
  <c r="Q105"/>
  <c r="Q103"/>
  <c r="Q101"/>
  <c r="Q99"/>
  <c r="AL95"/>
  <c r="AX95"/>
  <c r="Q92"/>
  <c r="O242"/>
  <c r="Q89"/>
  <c r="AC89"/>
  <c r="Q88"/>
  <c r="Q85"/>
  <c r="Q83"/>
  <c r="AL205"/>
  <c r="AJ246"/>
  <c r="AL200"/>
  <c r="P91"/>
  <c r="P90"/>
  <c r="P87"/>
  <c r="P86"/>
  <c r="AH538" i="64"/>
  <c r="AH522"/>
  <c r="AH392"/>
  <c r="AH376"/>
  <c r="AH319"/>
  <c r="AH302"/>
  <c r="AS43"/>
  <c r="AS33"/>
  <c r="AS29"/>
  <c r="AS25"/>
  <c r="AS21"/>
  <c r="AR51"/>
  <c r="AR43"/>
  <c r="AR37"/>
  <c r="AR33"/>
  <c r="AR25"/>
  <c r="AO51"/>
  <c r="AO29"/>
  <c r="AN51"/>
  <c r="AN43"/>
  <c r="AN37"/>
  <c r="AN33"/>
  <c r="AN25"/>
  <c r="AM43"/>
  <c r="AH19"/>
  <c r="AW32" i="46"/>
  <c r="AR42" i="25"/>
  <c r="AW23" i="46"/>
  <c r="AV32"/>
  <c r="AQ42" i="25"/>
  <c r="AQ43"/>
  <c r="AV23" i="46"/>
  <c r="AQ30" i="25"/>
  <c r="AQ31"/>
  <c r="AS179" i="64"/>
  <c r="AS32" i="46"/>
  <c r="AN42" i="25"/>
  <c r="AN43"/>
  <c r="AS23" i="46"/>
  <c r="AN30" i="25"/>
  <c r="AR32" i="46"/>
  <c r="AM42" i="25"/>
  <c r="AM43"/>
  <c r="AR23" i="46"/>
  <c r="AM30" i="25"/>
  <c r="AO179" i="64"/>
  <c r="W165" i="46"/>
  <c r="R148" i="25"/>
  <c r="W163" i="46"/>
  <c r="R146" i="25"/>
  <c r="W161" i="46"/>
  <c r="W159"/>
  <c r="V165"/>
  <c r="Q148" i="25"/>
  <c r="V163" i="46"/>
  <c r="Q146" i="25"/>
  <c r="V161" i="46"/>
  <c r="V159"/>
  <c r="S165"/>
  <c r="N148" i="25"/>
  <c r="S163" i="46"/>
  <c r="N146" i="25"/>
  <c r="S161" i="46"/>
  <c r="S159"/>
  <c r="R165"/>
  <c r="M148" i="25"/>
  <c r="R163" i="46"/>
  <c r="M146" i="25"/>
  <c r="R161" i="46"/>
  <c r="R159"/>
  <c r="Q165"/>
  <c r="L148" i="25"/>
  <c r="Q163" i="46"/>
  <c r="L146" i="25"/>
  <c r="Q161" i="46"/>
  <c r="L144" i="25"/>
  <c r="Q159" i="46"/>
  <c r="P165"/>
  <c r="K148" i="25"/>
  <c r="P163" i="46"/>
  <c r="K146" i="25"/>
  <c r="P161" i="46"/>
  <c r="K144" i="25"/>
  <c r="P159" i="46"/>
  <c r="N165"/>
  <c r="I148" i="25"/>
  <c r="N163" i="46"/>
  <c r="I146" i="25"/>
  <c r="N161" i="46"/>
  <c r="N159"/>
  <c r="L165"/>
  <c r="G148" i="25"/>
  <c r="L163" i="46"/>
  <c r="G146" i="25"/>
  <c r="L161" i="46"/>
  <c r="L159"/>
  <c r="J165"/>
  <c r="E148" i="25"/>
  <c r="I165" i="46"/>
  <c r="D148" i="25"/>
  <c r="I159" i="46"/>
  <c r="AT36"/>
  <c r="AO48" i="25"/>
  <c r="AT50" i="46"/>
  <c r="AS36"/>
  <c r="AN48" i="25"/>
  <c r="AS50" i="46"/>
  <c r="AR50"/>
  <c r="AQ50"/>
  <c r="AP50"/>
  <c r="AO50"/>
  <c r="AN50"/>
  <c r="AM50"/>
  <c r="AL50"/>
  <c r="AK50"/>
  <c r="AI54"/>
  <c r="AD54"/>
  <c r="AB37"/>
  <c r="W49" i="25"/>
  <c r="Z37" i="46"/>
  <c r="U49" i="25"/>
  <c r="X37" i="46"/>
  <c r="S49" i="25"/>
  <c r="V37" i="46"/>
  <c r="Q49" i="25"/>
  <c r="T37" i="46"/>
  <c r="O49" i="25"/>
  <c r="R37" i="46"/>
  <c r="M49" i="25"/>
  <c r="P37" i="46"/>
  <c r="K49" i="25"/>
  <c r="C93" i="46"/>
  <c r="E93"/>
  <c r="C93" i="44"/>
  <c r="E93"/>
  <c r="H93"/>
  <c r="E484" i="31"/>
  <c r="C165" i="25"/>
  <c r="AE120" i="46"/>
  <c r="AL120"/>
  <c r="AE117"/>
  <c r="AI117"/>
  <c r="AQ117"/>
  <c r="H92" i="44"/>
  <c r="F240"/>
  <c r="C240"/>
  <c r="E506" i="31"/>
  <c r="E481"/>
  <c r="C115" i="46"/>
  <c r="E115"/>
  <c r="AY115"/>
  <c r="C115" i="44"/>
  <c r="E115"/>
  <c r="C117" i="46"/>
  <c r="E117"/>
  <c r="I117" i="44"/>
  <c r="C117"/>
  <c r="E117"/>
  <c r="H117"/>
  <c r="C119" i="46"/>
  <c r="E119"/>
  <c r="AY119"/>
  <c r="C119" i="44"/>
  <c r="E119"/>
  <c r="H119"/>
  <c r="C194"/>
  <c r="E194"/>
  <c r="H194"/>
  <c r="C194" i="46"/>
  <c r="E194"/>
  <c r="I194" i="44"/>
  <c r="AT120" i="46"/>
  <c r="AM117"/>
  <c r="AK80"/>
  <c r="AJ80"/>
  <c r="BG79"/>
  <c r="AZ79"/>
  <c r="AJ79"/>
  <c r="AK79"/>
  <c r="AF79"/>
  <c r="AJ74"/>
  <c r="AK74"/>
  <c r="AF74"/>
  <c r="AJ70"/>
  <c r="AK70"/>
  <c r="AF70"/>
  <c r="AJ66"/>
  <c r="AK66"/>
  <c r="AF66"/>
  <c r="AJ62"/>
  <c r="AK62"/>
  <c r="CB113"/>
  <c r="BU113"/>
  <c r="CB111"/>
  <c r="BU111"/>
  <c r="CB109"/>
  <c r="BU109"/>
  <c r="CB107"/>
  <c r="BU107"/>
  <c r="CB105"/>
  <c r="BU105"/>
  <c r="CB103"/>
  <c r="BU103"/>
  <c r="CB101"/>
  <c r="BU101"/>
  <c r="CB99"/>
  <c r="BU99"/>
  <c r="CB97"/>
  <c r="BU97"/>
  <c r="BU94"/>
  <c r="BV94"/>
  <c r="BT94"/>
  <c r="AZ189"/>
  <c r="BG189"/>
  <c r="AY189"/>
  <c r="BE169"/>
  <c r="BF169"/>
  <c r="BG169"/>
  <c r="AZ169"/>
  <c r="BA169"/>
  <c r="AY169"/>
  <c r="G158"/>
  <c r="BE158"/>
  <c r="CA158"/>
  <c r="CB158"/>
  <c r="BA158"/>
  <c r="BU158"/>
  <c r="AY158"/>
  <c r="BZ158"/>
  <c r="BF158"/>
  <c r="BG158"/>
  <c r="AZ158"/>
  <c r="BT158"/>
  <c r="G157"/>
  <c r="BE157"/>
  <c r="BC225"/>
  <c r="CA157"/>
  <c r="BY225"/>
  <c r="CB157"/>
  <c r="BZ225"/>
  <c r="BU157"/>
  <c r="BS225"/>
  <c r="AY157"/>
  <c r="AW225"/>
  <c r="BZ157"/>
  <c r="BX225"/>
  <c r="BF157"/>
  <c r="BD225"/>
  <c r="BG157"/>
  <c r="BE225"/>
  <c r="BV157"/>
  <c r="BT225"/>
  <c r="AZ157"/>
  <c r="AX225"/>
  <c r="BT157"/>
  <c r="G139"/>
  <c r="BE139"/>
  <c r="BC232"/>
  <c r="CA139"/>
  <c r="CB139"/>
  <c r="BZ232"/>
  <c r="BU139"/>
  <c r="AY139"/>
  <c r="BZ139"/>
  <c r="BF139"/>
  <c r="BG139"/>
  <c r="AZ139"/>
  <c r="AX232"/>
  <c r="BT139"/>
  <c r="BR232"/>
  <c r="BZ149"/>
  <c r="BX219"/>
  <c r="CA149"/>
  <c r="BY219"/>
  <c r="CB149"/>
  <c r="BZ219"/>
  <c r="BU149"/>
  <c r="BS219"/>
  <c r="AY149"/>
  <c r="AW219"/>
  <c r="BE149"/>
  <c r="BC219"/>
  <c r="BF149"/>
  <c r="BD219"/>
  <c r="BG149"/>
  <c r="BE219"/>
  <c r="AZ149"/>
  <c r="AX219"/>
  <c r="BT149"/>
  <c r="BR219"/>
  <c r="BF134"/>
  <c r="BG134"/>
  <c r="AZ134"/>
  <c r="BT134"/>
  <c r="CA134"/>
  <c r="CB134"/>
  <c r="BU134"/>
  <c r="AY134"/>
  <c r="BE131"/>
  <c r="BF131"/>
  <c r="BG131"/>
  <c r="AZ131"/>
  <c r="BT131"/>
  <c r="CA131"/>
  <c r="CB131"/>
  <c r="BA131"/>
  <c r="BU131"/>
  <c r="AY131"/>
  <c r="BF130"/>
  <c r="BG130"/>
  <c r="AZ130"/>
  <c r="BT130"/>
  <c r="BE130"/>
  <c r="CA130"/>
  <c r="CB130"/>
  <c r="BU130"/>
  <c r="AY130"/>
  <c r="BF126"/>
  <c r="BG126"/>
  <c r="AZ126"/>
  <c r="BT126"/>
  <c r="CA126"/>
  <c r="CB126"/>
  <c r="BU126"/>
  <c r="AY126"/>
  <c r="C223" i="44"/>
  <c r="AD116" i="46"/>
  <c r="G224" i="44"/>
  <c r="E244"/>
  <c r="E225"/>
  <c r="E221"/>
  <c r="E215"/>
  <c r="AT20" i="46"/>
  <c r="AR245"/>
  <c r="AT24"/>
  <c r="AS20"/>
  <c r="AQ245"/>
  <c r="AS24"/>
  <c r="AR20"/>
  <c r="AP245"/>
  <c r="AR24"/>
  <c r="AQ20"/>
  <c r="AO245"/>
  <c r="AQ24"/>
  <c r="AP20"/>
  <c r="AN245"/>
  <c r="AP24"/>
  <c r="AO20"/>
  <c r="AM245"/>
  <c r="AO24"/>
  <c r="AN20"/>
  <c r="AL245"/>
  <c r="AN24"/>
  <c r="AM20"/>
  <c r="AK245"/>
  <c r="AM24"/>
  <c r="AL20"/>
  <c r="AL24"/>
  <c r="AK20"/>
  <c r="AK24"/>
  <c r="AI20"/>
  <c r="AG245"/>
  <c r="AI24"/>
  <c r="AE24"/>
  <c r="Q76"/>
  <c r="J76"/>
  <c r="AE75"/>
  <c r="AJ75"/>
  <c r="Q69"/>
  <c r="J69"/>
  <c r="AE67"/>
  <c r="AD67"/>
  <c r="Q65"/>
  <c r="J65"/>
  <c r="Q60"/>
  <c r="J60"/>
  <c r="I60"/>
  <c r="BU114"/>
  <c r="BV114"/>
  <c r="BT114"/>
  <c r="BV112"/>
  <c r="BU112"/>
  <c r="BT112"/>
  <c r="BU110"/>
  <c r="BV110"/>
  <c r="BT110"/>
  <c r="BV108"/>
  <c r="BU108"/>
  <c r="BT108"/>
  <c r="BU106"/>
  <c r="BV106"/>
  <c r="BT106"/>
  <c r="BV104"/>
  <c r="BU104"/>
  <c r="BT104"/>
  <c r="BU102"/>
  <c r="BV102"/>
  <c r="BT102"/>
  <c r="BV100"/>
  <c r="BU100"/>
  <c r="BT100"/>
  <c r="BU98"/>
  <c r="BV98"/>
  <c r="BT98"/>
  <c r="CB95"/>
  <c r="BU95"/>
  <c r="AZ196"/>
  <c r="AY196"/>
  <c r="BG196"/>
  <c r="AZ200"/>
  <c r="AY200"/>
  <c r="BG200"/>
  <c r="BF167"/>
  <c r="BG167"/>
  <c r="BA167"/>
  <c r="AZ167"/>
  <c r="AY167"/>
  <c r="BZ154"/>
  <c r="BX222"/>
  <c r="CA154"/>
  <c r="BY222"/>
  <c r="CB154"/>
  <c r="BZ222"/>
  <c r="BA154"/>
  <c r="AY222"/>
  <c r="BU154"/>
  <c r="BS222"/>
  <c r="AY154"/>
  <c r="BE154"/>
  <c r="BC222"/>
  <c r="BF154"/>
  <c r="BD222"/>
  <c r="BG154"/>
  <c r="BE222"/>
  <c r="AZ154"/>
  <c r="AX222"/>
  <c r="BT154"/>
  <c r="BR222"/>
  <c r="F147"/>
  <c r="H147"/>
  <c r="BZ147"/>
  <c r="CA147"/>
  <c r="CB147"/>
  <c r="BU147"/>
  <c r="AY147"/>
  <c r="BE147"/>
  <c r="BF147"/>
  <c r="BG147"/>
  <c r="BV147"/>
  <c r="AZ147"/>
  <c r="BT147"/>
  <c r="BF136"/>
  <c r="BG136"/>
  <c r="AZ136"/>
  <c r="BT136"/>
  <c r="CA136"/>
  <c r="CB136"/>
  <c r="BV136"/>
  <c r="BU136"/>
  <c r="AY136"/>
  <c r="BF132"/>
  <c r="BG132"/>
  <c r="BV132"/>
  <c r="AZ132"/>
  <c r="BT132"/>
  <c r="CA132"/>
  <c r="CB132"/>
  <c r="BU132"/>
  <c r="AY132"/>
  <c r="BF124"/>
  <c r="BG124"/>
  <c r="BE226"/>
  <c r="BV124"/>
  <c r="AZ124"/>
  <c r="BT124"/>
  <c r="BR226"/>
  <c r="CA124"/>
  <c r="CB124"/>
  <c r="BZ226"/>
  <c r="BU124"/>
  <c r="AY124"/>
  <c r="AW226"/>
  <c r="G225" i="44"/>
  <c r="E232"/>
  <c r="E224"/>
  <c r="E216"/>
  <c r="BV126" i="46"/>
  <c r="AT187" i="64"/>
  <c r="AT165"/>
  <c r="AR187"/>
  <c r="AR165"/>
  <c r="AN35" i="25"/>
  <c r="AP179" i="64"/>
  <c r="AL35" i="25"/>
  <c r="AN179" i="64"/>
  <c r="M165" i="46"/>
  <c r="H148" i="25"/>
  <c r="M163" i="46"/>
  <c r="H146" i="25"/>
  <c r="M161" i="46"/>
  <c r="M159"/>
  <c r="K165"/>
  <c r="K163"/>
  <c r="F146" i="25"/>
  <c r="K161" i="46"/>
  <c r="K159"/>
  <c r="J161"/>
  <c r="E144" i="25"/>
  <c r="J159" i="46"/>
  <c r="L37"/>
  <c r="G49" i="25"/>
  <c r="I37" i="46"/>
  <c r="D49" i="25"/>
  <c r="E351" i="31"/>
  <c r="H351"/>
  <c r="AT191" i="64"/>
  <c r="AT177"/>
  <c r="AT173"/>
  <c r="AT169"/>
  <c r="AS171"/>
  <c r="AM179"/>
  <c r="M240" i="46"/>
  <c r="E246" i="44"/>
  <c r="J79" i="46"/>
  <c r="AJ77"/>
  <c r="AJ73"/>
  <c r="P75"/>
  <c r="AJ86"/>
  <c r="AU187" i="64"/>
  <c r="AU165"/>
  <c r="AR191"/>
  <c r="AR183"/>
  <c r="AR177"/>
  <c r="AR173"/>
  <c r="AR169"/>
  <c r="W175"/>
  <c r="AO165"/>
  <c r="AK165"/>
  <c r="AW117" i="46"/>
  <c r="AS117"/>
  <c r="AO117"/>
  <c r="AK117"/>
  <c r="AG117"/>
  <c r="AV115"/>
  <c r="AR115"/>
  <c r="AN115"/>
  <c r="AJ115"/>
  <c r="AF115"/>
  <c r="G222" i="44"/>
  <c r="E243"/>
  <c r="AK38" i="46"/>
  <c r="AK27"/>
  <c r="AK21"/>
  <c r="AJ38"/>
  <c r="AJ27"/>
  <c r="AJ21"/>
  <c r="AI30"/>
  <c r="AH38"/>
  <c r="AH27"/>
  <c r="AH21"/>
  <c r="AG30"/>
  <c r="AG21"/>
  <c r="AF30"/>
  <c r="X127" i="25"/>
  <c r="X280"/>
  <c r="AA280"/>
  <c r="J147"/>
  <c r="M230" i="46"/>
  <c r="E92" i="56"/>
  <c r="E241"/>
  <c r="Z31" i="25"/>
  <c r="AD122" i="46"/>
  <c r="AP120"/>
  <c r="AH120"/>
  <c r="AD118"/>
  <c r="AV117"/>
  <c r="AT117"/>
  <c r="AR117"/>
  <c r="AP117"/>
  <c r="AN117"/>
  <c r="AL117"/>
  <c r="AJ117"/>
  <c r="AH117"/>
  <c r="AF117"/>
  <c r="AW115"/>
  <c r="AU115"/>
  <c r="AS115"/>
  <c r="AQ115"/>
  <c r="AO115"/>
  <c r="AM115"/>
  <c r="AK115"/>
  <c r="AI115"/>
  <c r="AG115"/>
  <c r="E229" i="44"/>
  <c r="AG20" i="46"/>
  <c r="AE245"/>
  <c r="AG34"/>
  <c r="AG27"/>
  <c r="AF34"/>
  <c r="AF27"/>
  <c r="AF21"/>
  <c r="AE30"/>
  <c r="AD76"/>
  <c r="AD72"/>
  <c r="I67"/>
  <c r="AD65"/>
  <c r="I63"/>
  <c r="J75"/>
  <c r="J67"/>
  <c r="AF76"/>
  <c r="K67"/>
  <c r="AF64"/>
  <c r="AF60"/>
  <c r="P67"/>
  <c r="AJ90"/>
  <c r="AU51" i="64"/>
  <c r="AU43"/>
  <c r="AU37"/>
  <c r="AU183"/>
  <c r="AU173"/>
  <c r="AU169"/>
  <c r="AU163"/>
  <c r="AS187"/>
  <c r="AS165"/>
  <c r="AQ165"/>
  <c r="AP32" i="46"/>
  <c r="AK42" i="25"/>
  <c r="AK43"/>
  <c r="AP23" i="46"/>
  <c r="AK30" i="25"/>
  <c r="AK31"/>
  <c r="AM165" i="64"/>
  <c r="AJ177"/>
  <c r="AK23" i="46"/>
  <c r="AF30" i="25"/>
  <c r="AH23" i="46"/>
  <c r="AC30" i="25"/>
  <c r="AF23" i="46"/>
  <c r="AA30" i="25"/>
  <c r="AD23" i="46"/>
  <c r="Y30" i="25"/>
  <c r="Y31"/>
  <c r="BF119" i="46"/>
  <c r="BA118"/>
  <c r="I116" i="44"/>
  <c r="J116"/>
  <c r="AY116" i="46"/>
  <c r="BA116"/>
  <c r="BC116"/>
  <c r="BE116"/>
  <c r="BG116"/>
  <c r="BI116"/>
  <c r="BK116"/>
  <c r="BM116"/>
  <c r="BO116"/>
  <c r="BQ116"/>
  <c r="AY20"/>
  <c r="AZ20"/>
  <c r="BL20"/>
  <c r="BN20"/>
  <c r="BP20"/>
  <c r="BR20"/>
  <c r="BA20"/>
  <c r="BC20"/>
  <c r="BM20"/>
  <c r="BO20"/>
  <c r="BQ20"/>
  <c r="I20" i="44"/>
  <c r="J20"/>
  <c r="G215"/>
  <c r="I75" i="46"/>
  <c r="J74"/>
  <c r="J72"/>
  <c r="J71"/>
  <c r="J66"/>
  <c r="J64"/>
  <c r="J63"/>
  <c r="K71"/>
  <c r="K63"/>
  <c r="O76"/>
  <c r="O75"/>
  <c r="O72"/>
  <c r="O71"/>
  <c r="O68"/>
  <c r="O67"/>
  <c r="O64"/>
  <c r="O63"/>
  <c r="O60"/>
  <c r="P80"/>
  <c r="P71"/>
  <c r="P63"/>
  <c r="AL75"/>
  <c r="AL71"/>
  <c r="AL67"/>
  <c r="AL63"/>
  <c r="AJ92"/>
  <c r="AJ88"/>
  <c r="AX88"/>
  <c r="AF56" i="25"/>
  <c r="AD56"/>
  <c r="AG54" i="46"/>
  <c r="AA56" i="25"/>
  <c r="G216" i="44"/>
  <c r="AS191" i="64"/>
  <c r="AS183"/>
  <c r="AS177"/>
  <c r="AS173"/>
  <c r="AS169"/>
  <c r="AO35" i="25"/>
  <c r="AP165" i="64"/>
  <c r="AO183"/>
  <c r="AK35" i="25"/>
  <c r="AM183" i="64"/>
  <c r="AO32" i="46"/>
  <c r="AJ42" i="25"/>
  <c r="AJ43"/>
  <c r="AO23" i="46"/>
  <c r="AN32"/>
  <c r="AI42" i="25"/>
  <c r="AI35"/>
  <c r="AK183" i="64"/>
  <c r="AK177"/>
  <c r="AK173"/>
  <c r="AK169"/>
  <c r="AM32" i="46"/>
  <c r="AH42" i="25"/>
  <c r="AH43"/>
  <c r="AM23" i="46"/>
  <c r="AH30" i="25"/>
  <c r="AH31"/>
  <c r="AL32" i="46"/>
  <c r="AG42" i="25"/>
  <c r="AL23" i="46"/>
  <c r="AG30" i="25"/>
  <c r="AG31"/>
  <c r="AK32" i="46"/>
  <c r="AF42" i="25"/>
  <c r="AI32" i="46"/>
  <c r="AD42" i="25"/>
  <c r="AI23" i="46"/>
  <c r="AD30" i="25"/>
  <c r="AD31"/>
  <c r="AH32" i="46"/>
  <c r="AC42" i="25"/>
  <c r="AG32" i="46"/>
  <c r="AB42" i="25"/>
  <c r="AG23" i="46"/>
  <c r="AF32"/>
  <c r="AA42" i="25"/>
  <c r="AE32" i="46"/>
  <c r="AH177" i="64"/>
  <c r="AH160"/>
  <c r="I163" i="46"/>
  <c r="D146" i="25"/>
  <c r="I161" i="46"/>
  <c r="AF39" i="25"/>
  <c r="CA128" i="46"/>
  <c r="BY218"/>
  <c r="CB128"/>
  <c r="BZ218"/>
  <c r="AZ128"/>
  <c r="BT128"/>
  <c r="BR218"/>
  <c r="BW128"/>
  <c r="BU218"/>
  <c r="BC128"/>
  <c r="BA218"/>
  <c r="BY128"/>
  <c r="BW218"/>
  <c r="BH128"/>
  <c r="BF218"/>
  <c r="BI128"/>
  <c r="BG218"/>
  <c r="BJ128"/>
  <c r="BH218"/>
  <c r="BF128"/>
  <c r="BD218"/>
  <c r="BG128"/>
  <c r="BE218"/>
  <c r="BV128"/>
  <c r="BU128"/>
  <c r="BS218"/>
  <c r="AY128"/>
  <c r="AW218"/>
  <c r="BB128"/>
  <c r="AZ218"/>
  <c r="BX128"/>
  <c r="BV218"/>
  <c r="BD128"/>
  <c r="BB218"/>
  <c r="CC128"/>
  <c r="CA218"/>
  <c r="CD128"/>
  <c r="CB218"/>
  <c r="CE128"/>
  <c r="CC218"/>
  <c r="CF128"/>
  <c r="CD218"/>
  <c r="CG128"/>
  <c r="CE218"/>
  <c r="BE125"/>
  <c r="BC216"/>
  <c r="CB125"/>
  <c r="BZ216"/>
  <c r="BT125"/>
  <c r="BR216"/>
  <c r="BC125"/>
  <c r="BA216"/>
  <c r="BH125"/>
  <c r="BF216"/>
  <c r="BJ125"/>
  <c r="BH216"/>
  <c r="BF125"/>
  <c r="BD216"/>
  <c r="BA125"/>
  <c r="AY216"/>
  <c r="AY125"/>
  <c r="BX125"/>
  <c r="BV216"/>
  <c r="CC125"/>
  <c r="CA216"/>
  <c r="CE125"/>
  <c r="CC216"/>
  <c r="CG125"/>
  <c r="CE216"/>
  <c r="G226" i="44"/>
  <c r="J202"/>
  <c r="J190"/>
  <c r="J186"/>
  <c r="J182"/>
  <c r="J177"/>
  <c r="J173"/>
  <c r="J167"/>
  <c r="J80"/>
  <c r="J112"/>
  <c r="J108"/>
  <c r="J104"/>
  <c r="J100"/>
  <c r="J96"/>
  <c r="J90"/>
  <c r="E245"/>
  <c r="E239"/>
  <c r="E236"/>
  <c r="AE34" i="46"/>
  <c r="E157" i="47"/>
  <c r="AV120" i="46"/>
  <c r="AR120"/>
  <c r="AN120"/>
  <c r="AJ120"/>
  <c r="AF120"/>
  <c r="AD119"/>
  <c r="G230" i="44"/>
  <c r="J204"/>
  <c r="J197"/>
  <c r="J184"/>
  <c r="J179"/>
  <c r="J175"/>
  <c r="J171"/>
  <c r="J181"/>
  <c r="J110"/>
  <c r="J106"/>
  <c r="J102"/>
  <c r="J98"/>
  <c r="J94"/>
  <c r="J88"/>
  <c r="E247"/>
  <c r="J205"/>
  <c r="J189"/>
  <c r="J185"/>
  <c r="J180"/>
  <c r="J176"/>
  <c r="J172"/>
  <c r="J111"/>
  <c r="J107"/>
  <c r="J103"/>
  <c r="J99"/>
  <c r="J95"/>
  <c r="J89"/>
  <c r="E227"/>
  <c r="AD42" i="46"/>
  <c r="AE42"/>
  <c r="AK42"/>
  <c r="I80"/>
  <c r="I77"/>
  <c r="I73"/>
  <c r="I69"/>
  <c r="I66"/>
  <c r="I65"/>
  <c r="I62"/>
  <c r="I61"/>
  <c r="K80"/>
  <c r="K77"/>
  <c r="K73"/>
  <c r="K69"/>
  <c r="K65"/>
  <c r="K61"/>
  <c r="O79"/>
  <c r="O77"/>
  <c r="O74"/>
  <c r="O73"/>
  <c r="O70"/>
  <c r="O69"/>
  <c r="O66"/>
  <c r="O65"/>
  <c r="O62"/>
  <c r="O61"/>
  <c r="AK76"/>
  <c r="AK72"/>
  <c r="AK68"/>
  <c r="AK64"/>
  <c r="AK60"/>
  <c r="AL77"/>
  <c r="AL73"/>
  <c r="AL69"/>
  <c r="AL65"/>
  <c r="AL61"/>
  <c r="AR43" i="25"/>
  <c r="AP43"/>
  <c r="AJ91" i="46"/>
  <c r="AJ89"/>
  <c r="AJ87"/>
  <c r="AJ85"/>
  <c r="AJ205"/>
  <c r="AJ204"/>
  <c r="AJ203"/>
  <c r="Z175" i="64"/>
  <c r="Y175"/>
  <c r="X175"/>
  <c r="AP35" i="25"/>
  <c r="AP183" i="64"/>
  <c r="AN183"/>
  <c r="AL183"/>
  <c r="P175"/>
  <c r="AH35" i="25"/>
  <c r="AJ187" i="64"/>
  <c r="AL31" i="46"/>
  <c r="AG41" i="25"/>
  <c r="AL26" i="46"/>
  <c r="AG34" i="25"/>
  <c r="AL25" i="46"/>
  <c r="AG33" i="25"/>
  <c r="AK31" i="46"/>
  <c r="AF41" i="25"/>
  <c r="AK26" i="46"/>
  <c r="AF34" i="25"/>
  <c r="AK25" i="46"/>
  <c r="AF33" i="25"/>
  <c r="AK22" i="46"/>
  <c r="AF29" i="25"/>
  <c r="AI31" i="46"/>
  <c r="AD41" i="25"/>
  <c r="AI26" i="46"/>
  <c r="AD34" i="25"/>
  <c r="AI25" i="46"/>
  <c r="AD33" i="25"/>
  <c r="AH31" i="46"/>
  <c r="AC41" i="25"/>
  <c r="AH26" i="46"/>
  <c r="AC34" i="25"/>
  <c r="AH25" i="46"/>
  <c r="AC33" i="25"/>
  <c r="AH22" i="46"/>
  <c r="AC29" i="25"/>
  <c r="AG31" i="46"/>
  <c r="AB41" i="25"/>
  <c r="AG26" i="46"/>
  <c r="AB34" i="25"/>
  <c r="AG25" i="46"/>
  <c r="AB33" i="25"/>
  <c r="AF31" i="46"/>
  <c r="AA41" i="25"/>
  <c r="AF26" i="46"/>
  <c r="AA34" i="25"/>
  <c r="AF25" i="46"/>
  <c r="AA33" i="25"/>
  <c r="AF22" i="46"/>
  <c r="AE31"/>
  <c r="AH191" i="64"/>
  <c r="AH168"/>
  <c r="AJ26" i="46"/>
  <c r="AE34" i="25"/>
  <c r="AJ25" i="46"/>
  <c r="AE33" i="25"/>
  <c r="J163" i="46"/>
  <c r="AW28"/>
  <c r="AU29"/>
  <c r="AS29"/>
  <c r="AQ28"/>
  <c r="AO28"/>
  <c r="AM29"/>
  <c r="AH28"/>
  <c r="AC37" i="25"/>
  <c r="AC56"/>
  <c r="AF54" i="46"/>
  <c r="H166" i="44"/>
  <c r="J166"/>
  <c r="J162"/>
  <c r="F237"/>
  <c r="H115"/>
  <c r="C233"/>
  <c r="H140"/>
  <c r="F230"/>
  <c r="C230"/>
  <c r="J142"/>
  <c r="J131"/>
  <c r="H130"/>
  <c r="J130"/>
  <c r="C225"/>
  <c r="J141"/>
  <c r="H124"/>
  <c r="F224"/>
  <c r="C224"/>
  <c r="H154"/>
  <c r="J154"/>
  <c r="H220"/>
  <c r="C220"/>
  <c r="H150"/>
  <c r="J150"/>
  <c r="H218"/>
  <c r="C218"/>
  <c r="H146"/>
  <c r="F214"/>
  <c r="C214"/>
  <c r="J200"/>
  <c r="J163"/>
  <c r="J161"/>
  <c r="J158"/>
  <c r="J87"/>
  <c r="J85"/>
  <c r="J139"/>
  <c r="J152"/>
  <c r="J132"/>
  <c r="J147"/>
  <c r="J144"/>
  <c r="J165"/>
  <c r="J160"/>
  <c r="H86"/>
  <c r="H19"/>
  <c r="C231"/>
  <c r="H164"/>
  <c r="J164"/>
  <c r="H228"/>
  <c r="C228"/>
  <c r="J135"/>
  <c r="H134"/>
  <c r="J134"/>
  <c r="C226"/>
  <c r="J143"/>
  <c r="J123"/>
  <c r="F223"/>
  <c r="J157"/>
  <c r="H223"/>
  <c r="J155"/>
  <c r="H151"/>
  <c r="J151"/>
  <c r="C222"/>
  <c r="H153"/>
  <c r="J153"/>
  <c r="H219"/>
  <c r="C219"/>
  <c r="H149"/>
  <c r="J149"/>
  <c r="H217"/>
  <c r="C217"/>
  <c r="J129"/>
  <c r="H128"/>
  <c r="J128"/>
  <c r="C216"/>
  <c r="J127"/>
  <c r="H126"/>
  <c r="J126"/>
  <c r="C215"/>
  <c r="E242"/>
  <c r="J114"/>
  <c r="C121"/>
  <c r="E121"/>
  <c r="H121"/>
  <c r="C121" i="46"/>
  <c r="E121"/>
  <c r="F246"/>
  <c r="F244"/>
  <c r="AS285" i="25"/>
  <c r="J194" i="44"/>
  <c r="J203"/>
  <c r="J196"/>
  <c r="J183"/>
  <c r="J178"/>
  <c r="J174"/>
  <c r="J170"/>
  <c r="J169"/>
  <c r="J79"/>
  <c r="J113"/>
  <c r="J109"/>
  <c r="J105"/>
  <c r="J101"/>
  <c r="J97"/>
  <c r="J91"/>
  <c r="J195"/>
  <c r="J193"/>
  <c r="J82"/>
  <c r="J136"/>
  <c r="J145"/>
  <c r="J148"/>
  <c r="C53" i="57"/>
  <c r="BE191" i="46"/>
  <c r="BF191"/>
  <c r="AZ191"/>
  <c r="AW122"/>
  <c r="AV122"/>
  <c r="AU122"/>
  <c r="AT122"/>
  <c r="AS122"/>
  <c r="AR122"/>
  <c r="AQ122"/>
  <c r="AP122"/>
  <c r="AO122"/>
  <c r="AN122"/>
  <c r="AM122"/>
  <c r="AL122"/>
  <c r="AK122"/>
  <c r="AJ122"/>
  <c r="AI122"/>
  <c r="AH122"/>
  <c r="AG122"/>
  <c r="AF122"/>
  <c r="AE122"/>
  <c r="AW120"/>
  <c r="AU120"/>
  <c r="AS120"/>
  <c r="AQ120"/>
  <c r="AO120"/>
  <c r="AM120"/>
  <c r="AK120"/>
  <c r="AI120"/>
  <c r="AG120"/>
  <c r="AW118"/>
  <c r="AV118"/>
  <c r="AU118"/>
  <c r="AT118"/>
  <c r="AS118"/>
  <c r="AR118"/>
  <c r="AQ118"/>
  <c r="AP118"/>
  <c r="AO118"/>
  <c r="AN118"/>
  <c r="AM118"/>
  <c r="AL118"/>
  <c r="AK118"/>
  <c r="AJ118"/>
  <c r="AI118"/>
  <c r="AH118"/>
  <c r="AG118"/>
  <c r="AF118"/>
  <c r="AE118"/>
  <c r="AW116"/>
  <c r="AV116"/>
  <c r="AU116"/>
  <c r="AT116"/>
  <c r="AS116"/>
  <c r="AR116"/>
  <c r="AQ116"/>
  <c r="AP116"/>
  <c r="AO116"/>
  <c r="AN116"/>
  <c r="AM116"/>
  <c r="AL116"/>
  <c r="AK116"/>
  <c r="AJ116"/>
  <c r="AI116"/>
  <c r="AH116"/>
  <c r="AG116"/>
  <c r="AF116"/>
  <c r="AE116"/>
  <c r="AW119"/>
  <c r="AV119"/>
  <c r="AU119"/>
  <c r="AT119"/>
  <c r="AS119"/>
  <c r="AR119"/>
  <c r="AQ119"/>
  <c r="AP119"/>
  <c r="AO119"/>
  <c r="AN119"/>
  <c r="AM119"/>
  <c r="AL119"/>
  <c r="AK119"/>
  <c r="AJ119"/>
  <c r="AI119"/>
  <c r="AH119"/>
  <c r="AG119"/>
  <c r="AF119"/>
  <c r="AE119"/>
  <c r="J92" i="44"/>
  <c r="H240"/>
  <c r="J159"/>
  <c r="H237"/>
  <c r="J138"/>
  <c r="J168"/>
  <c r="C120" i="46"/>
  <c r="E120"/>
  <c r="BK20"/>
  <c r="AP38"/>
  <c r="AP34"/>
  <c r="BJ20"/>
  <c r="AO38"/>
  <c r="AO34"/>
  <c r="BI20"/>
  <c r="AN38"/>
  <c r="AN34"/>
  <c r="BH20"/>
  <c r="AM38"/>
  <c r="AM34"/>
  <c r="BG20"/>
  <c r="AL34"/>
  <c r="BF20"/>
  <c r="AK34"/>
  <c r="BE20"/>
  <c r="AJ34"/>
  <c r="BD20"/>
  <c r="AI38"/>
  <c r="AH20"/>
  <c r="AF245"/>
  <c r="AH34"/>
  <c r="BB20"/>
  <c r="AG38"/>
  <c r="AF20"/>
  <c r="AF38"/>
  <c r="AE38"/>
  <c r="F92" i="56"/>
  <c r="X92"/>
  <c r="W92"/>
  <c r="V92"/>
  <c r="U92"/>
  <c r="T92"/>
  <c r="S92"/>
  <c r="R92"/>
  <c r="Q92"/>
  <c r="P92"/>
  <c r="O92"/>
  <c r="BA123" i="46"/>
  <c r="BA124"/>
  <c r="BA126"/>
  <c r="BA128"/>
  <c r="BA130"/>
  <c r="BA132"/>
  <c r="BA134"/>
  <c r="BA136"/>
  <c r="BA141"/>
  <c r="BA143"/>
  <c r="BA145"/>
  <c r="BA147"/>
  <c r="BA149"/>
  <c r="BA151"/>
  <c r="BA153"/>
  <c r="BA155"/>
  <c r="BA139"/>
  <c r="BA157"/>
  <c r="BA159"/>
  <c r="BA161"/>
  <c r="BA163"/>
  <c r="BS163"/>
  <c r="BA165"/>
  <c r="BA166"/>
  <c r="BA168"/>
  <c r="BA171"/>
  <c r="BA173"/>
  <c r="BA175"/>
  <c r="BA177"/>
  <c r="BA179"/>
  <c r="BA181"/>
  <c r="BA183"/>
  <c r="BA185"/>
  <c r="BA189"/>
  <c r="BA200"/>
  <c r="BA202"/>
  <c r="BA204"/>
  <c r="BA196"/>
  <c r="BA198"/>
  <c r="BZ96"/>
  <c r="CA96"/>
  <c r="BZ93"/>
  <c r="CA93"/>
  <c r="CB93"/>
  <c r="J79" i="36"/>
  <c r="K79"/>
  <c r="F79"/>
  <c r="BZ91" i="46"/>
  <c r="CA91"/>
  <c r="BZ89"/>
  <c r="CA89"/>
  <c r="BZ87"/>
  <c r="CA87"/>
  <c r="BZ85"/>
  <c r="CA85"/>
  <c r="BE198"/>
  <c r="BE197"/>
  <c r="BF197"/>
  <c r="BG197"/>
  <c r="BE205"/>
  <c r="BF205"/>
  <c r="BG205"/>
  <c r="AZ205"/>
  <c r="BE204"/>
  <c r="BF204"/>
  <c r="BE203"/>
  <c r="BF203"/>
  <c r="BG203"/>
  <c r="AZ203"/>
  <c r="BE202"/>
  <c r="BF202"/>
  <c r="BF189"/>
  <c r="BE189"/>
  <c r="BE185"/>
  <c r="BF185"/>
  <c r="BE183"/>
  <c r="BF183"/>
  <c r="BG183"/>
  <c r="BE181"/>
  <c r="BF181"/>
  <c r="BG181"/>
  <c r="BE179"/>
  <c r="BF179"/>
  <c r="BG179"/>
  <c r="BE177"/>
  <c r="BF177"/>
  <c r="BG177"/>
  <c r="BE175"/>
  <c r="BF175"/>
  <c r="BG175"/>
  <c r="BE173"/>
  <c r="BF173"/>
  <c r="BG173"/>
  <c r="BE171"/>
  <c r="BF171"/>
  <c r="BG171"/>
  <c r="CC90"/>
  <c r="CC88"/>
  <c r="CC87"/>
  <c r="CC85"/>
  <c r="BY114"/>
  <c r="BY112"/>
  <c r="BY110"/>
  <c r="BY108"/>
  <c r="BY106"/>
  <c r="BY104"/>
  <c r="BY102"/>
  <c r="BY100"/>
  <c r="BY98"/>
  <c r="BY94"/>
  <c r="BY93"/>
  <c r="BD92"/>
  <c r="BB242"/>
  <c r="BY90"/>
  <c r="BY88"/>
  <c r="BY87"/>
  <c r="BY85"/>
  <c r="BW114"/>
  <c r="BW112"/>
  <c r="BW110"/>
  <c r="BW108"/>
  <c r="BW106"/>
  <c r="BW104"/>
  <c r="BW102"/>
  <c r="BW100"/>
  <c r="BW98"/>
  <c r="BW96"/>
  <c r="BW94"/>
  <c r="BW92"/>
  <c r="BW91"/>
  <c r="BW89"/>
  <c r="BW86"/>
  <c r="AJ42"/>
  <c r="AD80"/>
  <c r="AY79"/>
  <c r="I79"/>
  <c r="AD77"/>
  <c r="I76"/>
  <c r="AD75"/>
  <c r="I74"/>
  <c r="AD73"/>
  <c r="I72"/>
  <c r="AD71"/>
  <c r="I70"/>
  <c r="AD69"/>
  <c r="AZ80"/>
  <c r="J80"/>
  <c r="AE79"/>
  <c r="AE76"/>
  <c r="AE74"/>
  <c r="AE72"/>
  <c r="AE70"/>
  <c r="AE68"/>
  <c r="AE66"/>
  <c r="AE64"/>
  <c r="AE62"/>
  <c r="AE60"/>
  <c r="AF80"/>
  <c r="BA79"/>
  <c r="K79"/>
  <c r="AF77"/>
  <c r="K76"/>
  <c r="AF75"/>
  <c r="K74"/>
  <c r="AF73"/>
  <c r="K72"/>
  <c r="AF71"/>
  <c r="K70"/>
  <c r="AF69"/>
  <c r="K68"/>
  <c r="AF67"/>
  <c r="K66"/>
  <c r="AF65"/>
  <c r="K64"/>
  <c r="AF63"/>
  <c r="K62"/>
  <c r="AF61"/>
  <c r="K60"/>
  <c r="BE80"/>
  <c r="O80"/>
  <c r="BF79"/>
  <c r="P79"/>
  <c r="AK77"/>
  <c r="P76"/>
  <c r="AK75"/>
  <c r="P74"/>
  <c r="AK73"/>
  <c r="P72"/>
  <c r="AK71"/>
  <c r="P70"/>
  <c r="AK69"/>
  <c r="P68"/>
  <c r="AK67"/>
  <c r="P66"/>
  <c r="AK65"/>
  <c r="P64"/>
  <c r="AK63"/>
  <c r="P62"/>
  <c r="AK61"/>
  <c r="P60"/>
  <c r="BV163"/>
  <c r="CN163"/>
  <c r="BV159"/>
  <c r="BV139"/>
  <c r="BV153"/>
  <c r="BV149"/>
  <c r="BV145"/>
  <c r="BV141"/>
  <c r="BV134"/>
  <c r="BV130"/>
  <c r="BV123"/>
  <c r="BV125"/>
  <c r="BV127"/>
  <c r="BV129"/>
  <c r="BV131"/>
  <c r="BV135"/>
  <c r="BV142"/>
  <c r="BV146"/>
  <c r="CN146"/>
  <c r="BV148"/>
  <c r="BV150"/>
  <c r="BV152"/>
  <c r="BV154"/>
  <c r="BV138"/>
  <c r="BV140"/>
  <c r="BV158"/>
  <c r="BV160"/>
  <c r="CN160"/>
  <c r="BV162"/>
  <c r="BV164"/>
  <c r="BV85"/>
  <c r="BV87"/>
  <c r="BV89"/>
  <c r="BV91"/>
  <c r="BV92"/>
  <c r="BV95"/>
  <c r="BV96"/>
  <c r="BV97"/>
  <c r="BV99"/>
  <c r="BV101"/>
  <c r="BV103"/>
  <c r="BV105"/>
  <c r="BV107"/>
  <c r="BV109"/>
  <c r="BV111"/>
  <c r="BV113"/>
  <c r="BZ114"/>
  <c r="CA114"/>
  <c r="CB114"/>
  <c r="BZ113"/>
  <c r="CA113"/>
  <c r="BZ112"/>
  <c r="CA112"/>
  <c r="CB112"/>
  <c r="BZ111"/>
  <c r="CA111"/>
  <c r="BZ110"/>
  <c r="CA110"/>
  <c r="CB110"/>
  <c r="BZ109"/>
  <c r="CA109"/>
  <c r="BZ108"/>
  <c r="CA108"/>
  <c r="CB108"/>
  <c r="BZ107"/>
  <c r="CA107"/>
  <c r="BZ106"/>
  <c r="CA106"/>
  <c r="CB106"/>
  <c r="BZ105"/>
  <c r="CA105"/>
  <c r="BZ104"/>
  <c r="CA104"/>
  <c r="CB104"/>
  <c r="BZ103"/>
  <c r="CA103"/>
  <c r="BZ102"/>
  <c r="CA102"/>
  <c r="CB102"/>
  <c r="BZ101"/>
  <c r="CA101"/>
  <c r="BZ100"/>
  <c r="CA100"/>
  <c r="CB100"/>
  <c r="BZ99"/>
  <c r="CA99"/>
  <c r="BZ98"/>
  <c r="CA98"/>
  <c r="CB98"/>
  <c r="BZ97"/>
  <c r="CA97"/>
  <c r="BZ95"/>
  <c r="CA95"/>
  <c r="BZ94"/>
  <c r="CA94"/>
  <c r="CB94"/>
  <c r="BZ92"/>
  <c r="BX242"/>
  <c r="BF92"/>
  <c r="BE92"/>
  <c r="BC242"/>
  <c r="CA92"/>
  <c r="BY242"/>
  <c r="BG92"/>
  <c r="BE242"/>
  <c r="CA90"/>
  <c r="BZ90"/>
  <c r="CB90"/>
  <c r="CA88"/>
  <c r="BZ88"/>
  <c r="CB88"/>
  <c r="CA86"/>
  <c r="BZ86"/>
  <c r="CB86"/>
  <c r="BF196"/>
  <c r="BE196"/>
  <c r="BF200"/>
  <c r="BE200"/>
  <c r="BE190"/>
  <c r="BF190"/>
  <c r="BG190"/>
  <c r="AZ190"/>
  <c r="BE188"/>
  <c r="BF188"/>
  <c r="BG188"/>
  <c r="AZ188"/>
  <c r="BE186"/>
  <c r="BF186"/>
  <c r="BG186"/>
  <c r="AZ186"/>
  <c r="BE184"/>
  <c r="BF184"/>
  <c r="BG184"/>
  <c r="AZ184"/>
  <c r="BE182"/>
  <c r="BF182"/>
  <c r="BG182"/>
  <c r="AZ182"/>
  <c r="BE180"/>
  <c r="BF180"/>
  <c r="BG180"/>
  <c r="AZ180"/>
  <c r="BE178"/>
  <c r="BF178"/>
  <c r="BG178"/>
  <c r="AZ178"/>
  <c r="BE176"/>
  <c r="BF176"/>
  <c r="BG176"/>
  <c r="AZ176"/>
  <c r="BE174"/>
  <c r="BF174"/>
  <c r="BG174"/>
  <c r="AZ174"/>
  <c r="BE172"/>
  <c r="BF172"/>
  <c r="BG172"/>
  <c r="AZ172"/>
  <c r="BE170"/>
  <c r="BF170"/>
  <c r="BG170"/>
  <c r="AZ170"/>
  <c r="AR35" i="25"/>
  <c r="AQ118" i="64"/>
  <c r="AQ180"/>
  <c r="AQ172"/>
  <c r="AQ96"/>
  <c r="AQ166"/>
  <c r="AQ90"/>
  <c r="AQ160"/>
  <c r="V105"/>
  <c r="V245"/>
  <c r="AP121"/>
  <c r="AP261"/>
  <c r="AP117"/>
  <c r="AP257"/>
  <c r="AP107"/>
  <c r="AP247"/>
  <c r="AP243"/>
  <c r="AP101"/>
  <c r="AP241"/>
  <c r="AP239"/>
  <c r="AP97"/>
  <c r="AP237"/>
  <c r="AP93"/>
  <c r="AP233"/>
  <c r="AP231"/>
  <c r="AO110"/>
  <c r="AO102"/>
  <c r="AO96"/>
  <c r="AO166"/>
  <c r="AO90"/>
  <c r="AO160"/>
  <c r="T105"/>
  <c r="T245"/>
  <c r="AN121"/>
  <c r="AN261"/>
  <c r="AN117"/>
  <c r="AN257"/>
  <c r="AN107"/>
  <c r="AN247"/>
  <c r="AN103"/>
  <c r="AN243"/>
  <c r="AN101"/>
  <c r="AN241"/>
  <c r="AN99"/>
  <c r="AN239"/>
  <c r="AN97"/>
  <c r="AN237"/>
  <c r="AN93"/>
  <c r="AN233"/>
  <c r="AN91"/>
  <c r="AN231"/>
  <c r="AM118"/>
  <c r="AM110"/>
  <c r="AM180"/>
  <c r="AM102"/>
  <c r="AM172"/>
  <c r="AM96"/>
  <c r="AM166"/>
  <c r="AM90"/>
  <c r="AM160"/>
  <c r="R105"/>
  <c r="R245"/>
  <c r="AL121"/>
  <c r="AL261"/>
  <c r="AL117"/>
  <c r="AL257"/>
  <c r="AL107"/>
  <c r="AL247"/>
  <c r="AL103"/>
  <c r="AL243"/>
  <c r="AL241"/>
  <c r="AL99"/>
  <c r="AL239"/>
  <c r="AL237"/>
  <c r="AL233"/>
  <c r="AL91"/>
  <c r="AL231"/>
  <c r="AK118"/>
  <c r="P114" i="46"/>
  <c r="P112"/>
  <c r="P110"/>
  <c r="P108"/>
  <c r="P106"/>
  <c r="P104"/>
  <c r="P102"/>
  <c r="P100"/>
  <c r="P98"/>
  <c r="P93"/>
  <c r="AK91"/>
  <c r="AK89"/>
  <c r="AK87"/>
  <c r="AK85"/>
  <c r="P84"/>
  <c r="AK204"/>
  <c r="E486" i="64"/>
  <c r="E480"/>
  <c r="E476"/>
  <c r="E472"/>
  <c r="E468"/>
  <c r="E466"/>
  <c r="E464"/>
  <c r="E462"/>
  <c r="E460"/>
  <c r="E458"/>
  <c r="E456"/>
  <c r="E454"/>
  <c r="E452"/>
  <c r="E450"/>
  <c r="E448"/>
  <c r="Z35"/>
  <c r="Y35"/>
  <c r="X35"/>
  <c r="W35"/>
  <c r="V35"/>
  <c r="U35"/>
  <c r="T35"/>
  <c r="S35"/>
  <c r="R35"/>
  <c r="Q35"/>
  <c r="P35"/>
  <c r="E52"/>
  <c r="E48"/>
  <c r="E44"/>
  <c r="E40"/>
  <c r="E38"/>
  <c r="E36"/>
  <c r="E34"/>
  <c r="E32"/>
  <c r="E30"/>
  <c r="E28"/>
  <c r="E26"/>
  <c r="E24"/>
  <c r="E22"/>
  <c r="E20"/>
  <c r="E18"/>
  <c r="AU261"/>
  <c r="AU257"/>
  <c r="AU247"/>
  <c r="AU243"/>
  <c r="AU241"/>
  <c r="AU239"/>
  <c r="AU237"/>
  <c r="AU233"/>
  <c r="AU231"/>
  <c r="AU180"/>
  <c r="AU172"/>
  <c r="AU166"/>
  <c r="AU160"/>
  <c r="Z245"/>
  <c r="AT261"/>
  <c r="AT257"/>
  <c r="AT247"/>
  <c r="AT243"/>
  <c r="AT241"/>
  <c r="AT239"/>
  <c r="AT237"/>
  <c r="AT233"/>
  <c r="AT231"/>
  <c r="AT180"/>
  <c r="AT172"/>
  <c r="AT166"/>
  <c r="AT160"/>
  <c r="Y245"/>
  <c r="AS257"/>
  <c r="AS243"/>
  <c r="AS239"/>
  <c r="AS233"/>
  <c r="AS231"/>
  <c r="AS180"/>
  <c r="AS172"/>
  <c r="AS166"/>
  <c r="X245"/>
  <c r="AR261"/>
  <c r="AR257"/>
  <c r="AR247"/>
  <c r="AR243"/>
  <c r="AR241"/>
  <c r="AR239"/>
  <c r="AR237"/>
  <c r="AR233"/>
  <c r="AR231"/>
  <c r="AR180"/>
  <c r="AR172"/>
  <c r="AR166"/>
  <c r="AR160"/>
  <c r="AO43" i="25"/>
  <c r="AN31"/>
  <c r="AI43"/>
  <c r="AQ121" i="64"/>
  <c r="AQ261"/>
  <c r="AQ117"/>
  <c r="AQ257"/>
  <c r="AQ107"/>
  <c r="AQ247"/>
  <c r="AQ103"/>
  <c r="AQ243"/>
  <c r="AQ241"/>
  <c r="AQ99"/>
  <c r="AQ239"/>
  <c r="AQ237"/>
  <c r="AQ233"/>
  <c r="AQ91"/>
  <c r="AQ231"/>
  <c r="AP118"/>
  <c r="AP110"/>
  <c r="AP180"/>
  <c r="AP102"/>
  <c r="AP172"/>
  <c r="AP96"/>
  <c r="AP166"/>
  <c r="AP90"/>
  <c r="AP160"/>
  <c r="U105"/>
  <c r="U245"/>
  <c r="AO121"/>
  <c r="AO261"/>
  <c r="AO117"/>
  <c r="AO257"/>
  <c r="AO107"/>
  <c r="AO247"/>
  <c r="AO103"/>
  <c r="AO243"/>
  <c r="AO101"/>
  <c r="AO99"/>
  <c r="AO239"/>
  <c r="AO97"/>
  <c r="AO93"/>
  <c r="AO91"/>
  <c r="AO231"/>
  <c r="AN118"/>
  <c r="AN110"/>
  <c r="AN180"/>
  <c r="AN102"/>
  <c r="AN172"/>
  <c r="AN96"/>
  <c r="AN166"/>
  <c r="AN90"/>
  <c r="AN160"/>
  <c r="S105"/>
  <c r="S245"/>
  <c r="AM121"/>
  <c r="AM261"/>
  <c r="AM117"/>
  <c r="AM257"/>
  <c r="AM107"/>
  <c r="AM247"/>
  <c r="AM243"/>
  <c r="AM101"/>
  <c r="AM241"/>
  <c r="AM239"/>
  <c r="AM97"/>
  <c r="AM237"/>
  <c r="AM93"/>
  <c r="AM233"/>
  <c r="AM231"/>
  <c r="AL110"/>
  <c r="AL102"/>
  <c r="AL96"/>
  <c r="AL166"/>
  <c r="AL90"/>
  <c r="AL160"/>
  <c r="Q105"/>
  <c r="Q245"/>
  <c r="AK121"/>
  <c r="AK261"/>
  <c r="AK117"/>
  <c r="AK257"/>
  <c r="AO31" i="25"/>
  <c r="AM31"/>
  <c r="AI31"/>
  <c r="AJ590" i="64"/>
  <c r="AJ591"/>
  <c r="AJ592"/>
  <c r="AJ593"/>
  <c r="AJ594"/>
  <c r="AJ595"/>
  <c r="AJ596"/>
  <c r="AJ597"/>
  <c r="AJ598"/>
  <c r="AJ599"/>
  <c r="AJ600"/>
  <c r="AJ601"/>
  <c r="AJ602"/>
  <c r="O606"/>
  <c r="O464"/>
  <c r="AG590"/>
  <c r="AG159"/>
  <c r="AG591"/>
  <c r="AG592"/>
  <c r="AG593"/>
  <c r="AG594"/>
  <c r="AG163"/>
  <c r="AG595"/>
  <c r="AG596"/>
  <c r="AG165"/>
  <c r="AG597"/>
  <c r="AG598"/>
  <c r="AG599"/>
  <c r="AG600"/>
  <c r="AG169"/>
  <c r="AG601"/>
  <c r="AG602"/>
  <c r="AG171"/>
  <c r="AG603"/>
  <c r="AG604"/>
  <c r="AG173"/>
  <c r="AG605"/>
  <c r="AG607"/>
  <c r="AG608"/>
  <c r="AG177"/>
  <c r="AG609"/>
  <c r="AG610"/>
  <c r="AG179"/>
  <c r="AG611"/>
  <c r="AG614"/>
  <c r="AG183"/>
  <c r="AG615"/>
  <c r="AG618"/>
  <c r="AG187"/>
  <c r="AG619"/>
  <c r="AG622"/>
  <c r="AG191"/>
  <c r="AG623"/>
  <c r="L606"/>
  <c r="L35"/>
  <c r="AE590"/>
  <c r="AE159"/>
  <c r="AE591"/>
  <c r="AE592"/>
  <c r="AE593"/>
  <c r="AE594"/>
  <c r="AE163"/>
  <c r="AE595"/>
  <c r="AE596"/>
  <c r="AE165"/>
  <c r="AE597"/>
  <c r="AE598"/>
  <c r="AE599"/>
  <c r="AE600"/>
  <c r="AE169"/>
  <c r="AE601"/>
  <c r="AE602"/>
  <c r="AE171"/>
  <c r="AE603"/>
  <c r="AE604"/>
  <c r="AE173"/>
  <c r="AE605"/>
  <c r="AE607"/>
  <c r="AE608"/>
  <c r="AE177"/>
  <c r="AE609"/>
  <c r="AE610"/>
  <c r="AE179"/>
  <c r="AE611"/>
  <c r="AE614"/>
  <c r="AE183"/>
  <c r="AE615"/>
  <c r="AE618"/>
  <c r="AE187"/>
  <c r="AE619"/>
  <c r="AE622"/>
  <c r="AE191"/>
  <c r="AE623"/>
  <c r="J606"/>
  <c r="J35"/>
  <c r="AC590"/>
  <c r="AC159"/>
  <c r="AC591"/>
  <c r="AC592"/>
  <c r="AC593"/>
  <c r="AC594"/>
  <c r="AC163"/>
  <c r="AC595"/>
  <c r="AC596"/>
  <c r="AC165"/>
  <c r="AC597"/>
  <c r="AC598"/>
  <c r="AC599"/>
  <c r="AC600"/>
  <c r="AC169"/>
  <c r="AC601"/>
  <c r="AC602"/>
  <c r="AC171"/>
  <c r="AC603"/>
  <c r="AC604"/>
  <c r="AC173"/>
  <c r="AC605"/>
  <c r="AC607"/>
  <c r="AC608"/>
  <c r="AC177"/>
  <c r="AC609"/>
  <c r="AC610"/>
  <c r="AC179"/>
  <c r="AC611"/>
  <c r="AC614"/>
  <c r="AC183"/>
  <c r="AC615"/>
  <c r="AC618"/>
  <c r="AC187"/>
  <c r="AC619"/>
  <c r="AC622"/>
  <c r="AC191"/>
  <c r="AC623"/>
  <c r="H606"/>
  <c r="H35"/>
  <c r="BE167" i="46"/>
  <c r="AK247" i="64"/>
  <c r="AK243"/>
  <c r="AK241"/>
  <c r="AK239"/>
  <c r="AK237"/>
  <c r="AK233"/>
  <c r="AK231"/>
  <c r="AK180"/>
  <c r="AK172"/>
  <c r="AK166"/>
  <c r="AK160"/>
  <c r="P245"/>
  <c r="AJ257"/>
  <c r="AJ243"/>
  <c r="AJ180"/>
  <c r="AJ172"/>
  <c r="AE43" i="25"/>
  <c r="AE31"/>
  <c r="AI590" i="64"/>
  <c r="AI159"/>
  <c r="AI591"/>
  <c r="AI522"/>
  <c r="AI592"/>
  <c r="AI593"/>
  <c r="AI594"/>
  <c r="AI163"/>
  <c r="AI595"/>
  <c r="AI526"/>
  <c r="AI596"/>
  <c r="AI165"/>
  <c r="AI597"/>
  <c r="AI309"/>
  <c r="AI598"/>
  <c r="AI599"/>
  <c r="AI530"/>
  <c r="AI600"/>
  <c r="AI169"/>
  <c r="AI601"/>
  <c r="AI602"/>
  <c r="AI171"/>
  <c r="AI603"/>
  <c r="AI534"/>
  <c r="AI604"/>
  <c r="AI173"/>
  <c r="AI605"/>
  <c r="AI607"/>
  <c r="AI538"/>
  <c r="AI608"/>
  <c r="AI177"/>
  <c r="AI609"/>
  <c r="AI610"/>
  <c r="AI179"/>
  <c r="AI611"/>
  <c r="AI542"/>
  <c r="AI614"/>
  <c r="AI183"/>
  <c r="AI615"/>
  <c r="AI546"/>
  <c r="AI618"/>
  <c r="AI187"/>
  <c r="AI619"/>
  <c r="AI550"/>
  <c r="AI622"/>
  <c r="AI191"/>
  <c r="AI623"/>
  <c r="AI554"/>
  <c r="N606"/>
  <c r="N175"/>
  <c r="AF590"/>
  <c r="AF159"/>
  <c r="AF591"/>
  <c r="AF592"/>
  <c r="AF593"/>
  <c r="AF594"/>
  <c r="AF163"/>
  <c r="AF595"/>
  <c r="AF596"/>
  <c r="AF165"/>
  <c r="AF597"/>
  <c r="AF598"/>
  <c r="AF599"/>
  <c r="AF600"/>
  <c r="AF169"/>
  <c r="AF601"/>
  <c r="AF602"/>
  <c r="AF171"/>
  <c r="AF603"/>
  <c r="AF604"/>
  <c r="AF173"/>
  <c r="AF605"/>
  <c r="AF607"/>
  <c r="AF608"/>
  <c r="AF177"/>
  <c r="AF609"/>
  <c r="AF610"/>
  <c r="AF179"/>
  <c r="AF611"/>
  <c r="AF614"/>
  <c r="AF183"/>
  <c r="AF615"/>
  <c r="AF618"/>
  <c r="AF187"/>
  <c r="AF619"/>
  <c r="AF622"/>
  <c r="AF191"/>
  <c r="AF623"/>
  <c r="K606"/>
  <c r="K175"/>
  <c r="AD590"/>
  <c r="AD159"/>
  <c r="AD591"/>
  <c r="AD592"/>
  <c r="AD593"/>
  <c r="AD594"/>
  <c r="AD163"/>
  <c r="AD595"/>
  <c r="AD596"/>
  <c r="AD165"/>
  <c r="AD597"/>
  <c r="AD598"/>
  <c r="AD599"/>
  <c r="AD600"/>
  <c r="AD169"/>
  <c r="AD601"/>
  <c r="AD602"/>
  <c r="AD171"/>
  <c r="AD603"/>
  <c r="AD604"/>
  <c r="AD173"/>
  <c r="AD605"/>
  <c r="AD607"/>
  <c r="AD608"/>
  <c r="AD177"/>
  <c r="AD609"/>
  <c r="AD610"/>
  <c r="AD179"/>
  <c r="AD611"/>
  <c r="AD614"/>
  <c r="AD183"/>
  <c r="AD615"/>
  <c r="AD618"/>
  <c r="AD187"/>
  <c r="AD619"/>
  <c r="AD622"/>
  <c r="AD191"/>
  <c r="AD623"/>
  <c r="I606"/>
  <c r="I175"/>
  <c r="AB590"/>
  <c r="AB159"/>
  <c r="AB591"/>
  <c r="AB592"/>
  <c r="AB593"/>
  <c r="AB594"/>
  <c r="AB163"/>
  <c r="AB595"/>
  <c r="AB596"/>
  <c r="AB165"/>
  <c r="AB597"/>
  <c r="AB598"/>
  <c r="AB599"/>
  <c r="AB600"/>
  <c r="AB169"/>
  <c r="AB601"/>
  <c r="AB602"/>
  <c r="AB171"/>
  <c r="AB603"/>
  <c r="AB604"/>
  <c r="AB173"/>
  <c r="AB605"/>
  <c r="AB607"/>
  <c r="AB608"/>
  <c r="AB177"/>
  <c r="AB609"/>
  <c r="AB610"/>
  <c r="AB179"/>
  <c r="AB611"/>
  <c r="AB614"/>
  <c r="AB183"/>
  <c r="AB615"/>
  <c r="AB618"/>
  <c r="AB187"/>
  <c r="AB619"/>
  <c r="AB622"/>
  <c r="AB191"/>
  <c r="AB623"/>
  <c r="G606"/>
  <c r="G175"/>
  <c r="BE168" i="46"/>
  <c r="BE166"/>
  <c r="Z35" i="25"/>
  <c r="AD26" i="46"/>
  <c r="AD25"/>
  <c r="E267" i="64"/>
  <c r="E266"/>
  <c r="E262"/>
  <c r="E258"/>
  <c r="E254"/>
  <c r="E250"/>
  <c r="E248"/>
  <c r="E246"/>
  <c r="E244"/>
  <c r="E242"/>
  <c r="E240"/>
  <c r="E238"/>
  <c r="E236"/>
  <c r="E234"/>
  <c r="E232"/>
  <c r="E230"/>
  <c r="E228"/>
  <c r="E122"/>
  <c r="AH619"/>
  <c r="AH618"/>
  <c r="E113"/>
  <c r="AH611"/>
  <c r="E109"/>
  <c r="AH609"/>
  <c r="E106"/>
  <c r="AH604"/>
  <c r="AH603"/>
  <c r="AH601"/>
  <c r="E98"/>
  <c r="AH598"/>
  <c r="E95"/>
  <c r="AH595"/>
  <c r="E92"/>
  <c r="AH592"/>
  <c r="E89"/>
  <c r="E88"/>
  <c r="M606"/>
  <c r="K31" i="34"/>
  <c r="Q31"/>
  <c r="W31"/>
  <c r="AC31"/>
  <c r="AI31"/>
  <c r="AO31"/>
  <c r="AU31"/>
  <c r="BA31"/>
  <c r="BG31"/>
  <c r="E31"/>
  <c r="H31"/>
  <c r="N31"/>
  <c r="T31"/>
  <c r="Z31"/>
  <c r="AF31"/>
  <c r="AL31"/>
  <c r="AR31"/>
  <c r="AX31"/>
  <c r="BD31"/>
  <c r="BJ31"/>
  <c r="BE142" i="46"/>
  <c r="BZ142"/>
  <c r="BZ141"/>
  <c r="BE141"/>
  <c r="F136"/>
  <c r="BZ136"/>
  <c r="BE136"/>
  <c r="BZ135"/>
  <c r="BE135"/>
  <c r="BE134"/>
  <c r="BZ134"/>
  <c r="F132"/>
  <c r="BZ132"/>
  <c r="BE132"/>
  <c r="BE129"/>
  <c r="F129"/>
  <c r="BZ129"/>
  <c r="F127"/>
  <c r="BZ127"/>
  <c r="BE127"/>
  <c r="BS127"/>
  <c r="BZ124"/>
  <c r="BE124"/>
  <c r="J78" i="36"/>
  <c r="AJ164" i="46"/>
  <c r="C30" i="11"/>
  <c r="G78" i="36"/>
  <c r="AG164" i="46"/>
  <c r="D78" i="36"/>
  <c r="AD164" i="46"/>
  <c r="H33" i="34"/>
  <c r="Q33"/>
  <c r="W33"/>
  <c r="AC33"/>
  <c r="AI33"/>
  <c r="AO33"/>
  <c r="AU33"/>
  <c r="BA33"/>
  <c r="BG33"/>
  <c r="E33"/>
  <c r="K33"/>
  <c r="N33"/>
  <c r="T33"/>
  <c r="Z33"/>
  <c r="AF33"/>
  <c r="AL33"/>
  <c r="AR33"/>
  <c r="AX33"/>
  <c r="BD33"/>
  <c r="BJ33"/>
  <c r="H27"/>
  <c r="Q27"/>
  <c r="Q20"/>
  <c r="W27"/>
  <c r="AC27"/>
  <c r="AC20"/>
  <c r="AI27"/>
  <c r="AO27"/>
  <c r="AO20"/>
  <c r="AU27"/>
  <c r="BA27"/>
  <c r="BA20"/>
  <c r="BG27"/>
  <c r="E27"/>
  <c r="K27"/>
  <c r="N27"/>
  <c r="T27"/>
  <c r="Z27"/>
  <c r="Z20"/>
  <c r="AF27"/>
  <c r="AL27"/>
  <c r="AL20"/>
  <c r="AR27"/>
  <c r="AX27"/>
  <c r="AX20"/>
  <c r="BD27"/>
  <c r="BJ27"/>
  <c r="BJ20"/>
  <c r="BZ143" i="46"/>
  <c r="CN143"/>
  <c r="BE143"/>
  <c r="F78" i="36"/>
  <c r="AF164" i="46"/>
  <c r="BZ130"/>
  <c r="F128"/>
  <c r="BE128"/>
  <c r="F126"/>
  <c r="BZ126"/>
  <c r="AJ29"/>
  <c r="AE29"/>
  <c r="AG29"/>
  <c r="AI29"/>
  <c r="AL29"/>
  <c r="AN29"/>
  <c r="AP29"/>
  <c r="AR29"/>
  <c r="AT29"/>
  <c r="AV29"/>
  <c r="F125"/>
  <c r="BZ125"/>
  <c r="BX216"/>
  <c r="AJ28"/>
  <c r="AE28"/>
  <c r="AG28"/>
  <c r="AI28"/>
  <c r="AL28"/>
  <c r="AN28"/>
  <c r="AP28"/>
  <c r="AR28"/>
  <c r="AT28"/>
  <c r="AV28"/>
  <c r="N36" i="34"/>
  <c r="BZ131" i="46"/>
  <c r="BZ128"/>
  <c r="BE126"/>
  <c r="AH29"/>
  <c r="AD29"/>
  <c r="AQ56" i="25"/>
  <c r="AP56"/>
  <c r="AO56"/>
  <c r="AN56"/>
  <c r="AM56"/>
  <c r="AL56"/>
  <c r="AK56"/>
  <c r="AJ56"/>
  <c r="AI56"/>
  <c r="AH56"/>
  <c r="AG56"/>
  <c r="AD36" i="46"/>
  <c r="AE36"/>
  <c r="AF36"/>
  <c r="AG36"/>
  <c r="AH36"/>
  <c r="AI36"/>
  <c r="AK36"/>
  <c r="AD33"/>
  <c r="AE33"/>
  <c r="Z45" i="25"/>
  <c r="AF33" i="46"/>
  <c r="AG33"/>
  <c r="AB45" i="25"/>
  <c r="AH33" i="46"/>
  <c r="AI33"/>
  <c r="AD45" i="25"/>
  <c r="AK33" i="46"/>
  <c r="AD35"/>
  <c r="AE35"/>
  <c r="Z47" i="25"/>
  <c r="AF35" i="46"/>
  <c r="AG35"/>
  <c r="AB47" i="25"/>
  <c r="AH35" i="46"/>
  <c r="AC47" i="25"/>
  <c r="AI35" i="46"/>
  <c r="AD47" i="25"/>
  <c r="AK35" i="46"/>
  <c r="AI50"/>
  <c r="AH50"/>
  <c r="AG50"/>
  <c r="AF50"/>
  <c r="AE50"/>
  <c r="AJ33"/>
  <c r="AE45" i="25"/>
  <c r="AJ40" i="46"/>
  <c r="AJ39"/>
  <c r="AJ46"/>
  <c r="AJ54"/>
  <c r="J37"/>
  <c r="M37"/>
  <c r="BB115"/>
  <c r="AD43" i="25"/>
  <c r="CN136" i="46"/>
  <c r="BS167"/>
  <c r="CN140"/>
  <c r="BS145"/>
  <c r="AH162" i="64"/>
  <c r="AH166"/>
  <c r="BI118" i="46"/>
  <c r="BR115"/>
  <c r="BG117"/>
  <c r="AH382" i="64"/>
  <c r="BE232" i="46"/>
  <c r="BX232"/>
  <c r="BS232"/>
  <c r="AH314" i="64"/>
  <c r="AC90" i="46"/>
  <c r="AX112"/>
  <c r="AU383" i="64"/>
  <c r="AC31" i="25"/>
  <c r="AH241" i="64"/>
  <c r="AU91"/>
  <c r="AU103"/>
  <c r="F108"/>
  <c r="AL177"/>
  <c r="AP383"/>
  <c r="AU316"/>
  <c r="F127"/>
  <c r="AH165"/>
  <c r="AJ118"/>
  <c r="AU93"/>
  <c r="AQ536"/>
  <c r="AO104"/>
  <c r="AR383"/>
  <c r="AR387"/>
  <c r="AR529"/>
  <c r="AJ247"/>
  <c r="AL101"/>
  <c r="AL180"/>
  <c r="BJ115" i="46"/>
  <c r="BO117"/>
  <c r="AY117"/>
  <c r="BI119"/>
  <c r="AG35" i="25"/>
  <c r="AH93" i="64"/>
  <c r="AX93" i="46"/>
  <c r="BE118"/>
  <c r="I118" i="44"/>
  <c r="J118"/>
  <c r="BN115" i="46"/>
  <c r="BF115"/>
  <c r="I115" i="44"/>
  <c r="J115"/>
  <c r="BK117" i="46"/>
  <c r="BC117"/>
  <c r="BN119"/>
  <c r="BQ119"/>
  <c r="BA119"/>
  <c r="AH31" i="64"/>
  <c r="AO43"/>
  <c r="AR21"/>
  <c r="AU23"/>
  <c r="AK529"/>
  <c r="BS138" i="46"/>
  <c r="AT394" i="64"/>
  <c r="AT540"/>
  <c r="BH122" i="46"/>
  <c r="BJ122"/>
  <c r="AX109"/>
  <c r="C238" i="44"/>
  <c r="AC43" i="25"/>
  <c r="AX205" i="46"/>
  <c r="BP115"/>
  <c r="BL115"/>
  <c r="BH115"/>
  <c r="BD115"/>
  <c r="AZ115"/>
  <c r="BQ117"/>
  <c r="BM117"/>
  <c r="BI117"/>
  <c r="BE117"/>
  <c r="BA117"/>
  <c r="BR119"/>
  <c r="BJ119"/>
  <c r="BB119"/>
  <c r="BM119"/>
  <c r="BE119"/>
  <c r="I119" i="44"/>
  <c r="J119"/>
  <c r="F374" i="64"/>
  <c r="F485"/>
  <c r="F522"/>
  <c r="F535"/>
  <c r="AS104"/>
  <c r="AX202" i="46"/>
  <c r="AT171" i="64"/>
  <c r="AU27"/>
  <c r="AH463"/>
  <c r="AP94"/>
  <c r="AR316"/>
  <c r="AA43" i="25"/>
  <c r="AF43"/>
  <c r="AH554" i="64"/>
  <c r="J117" i="44"/>
  <c r="F169" i="64"/>
  <c r="F177"/>
  <c r="AO180"/>
  <c r="AS160"/>
  <c r="AR163"/>
  <c r="AM103"/>
  <c r="AQ101"/>
  <c r="AS163"/>
  <c r="AP103"/>
  <c r="AT163"/>
  <c r="AK110"/>
  <c r="W245"/>
  <c r="AX84" i="46"/>
  <c r="AV236"/>
  <c r="AY187"/>
  <c r="BG187"/>
  <c r="BA187"/>
  <c r="BF187"/>
  <c r="C187" i="44"/>
  <c r="E187"/>
  <c r="C244"/>
  <c r="AH104" i="64"/>
  <c r="AO31"/>
  <c r="AO21"/>
  <c r="AO169"/>
  <c r="AP316"/>
  <c r="AB35" i="25"/>
  <c r="AC35"/>
  <c r="AH481" i="64"/>
  <c r="BY216" i="46"/>
  <c r="Z56" i="25"/>
  <c r="AM35"/>
  <c r="Y43"/>
  <c r="AC164" i="46"/>
  <c r="AA230"/>
  <c r="AE35" i="25"/>
  <c r="F235" i="46"/>
  <c r="H187" i="44"/>
  <c r="BS129" i="46"/>
  <c r="CN132"/>
  <c r="BS135"/>
  <c r="BS142"/>
  <c r="AJ261" i="64"/>
  <c r="AM91"/>
  <c r="AM99"/>
  <c r="AO237"/>
  <c r="AO241"/>
  <c r="AQ97"/>
  <c r="AS237"/>
  <c r="AS241"/>
  <c r="AS247"/>
  <c r="AS261"/>
  <c r="AL97"/>
  <c r="AO118"/>
  <c r="AP91"/>
  <c r="AP99"/>
  <c r="CN162" i="46"/>
  <c r="CN158"/>
  <c r="CN152"/>
  <c r="CN148"/>
  <c r="CN145"/>
  <c r="BE187"/>
  <c r="BF198"/>
  <c r="BS165"/>
  <c r="BS161"/>
  <c r="BS155"/>
  <c r="BS147"/>
  <c r="N92" i="56"/>
  <c r="I92"/>
  <c r="AY191" i="46"/>
  <c r="BA191"/>
  <c r="AH233" i="64"/>
  <c r="CF125" i="46"/>
  <c r="CD216"/>
  <c r="CD125"/>
  <c r="CB216"/>
  <c r="BD125"/>
  <c r="BB216"/>
  <c r="BB125"/>
  <c r="AZ216"/>
  <c r="BU125"/>
  <c r="BS216"/>
  <c r="BG125"/>
  <c r="BE216"/>
  <c r="BK125"/>
  <c r="BI216"/>
  <c r="BI125"/>
  <c r="BG216"/>
  <c r="BY125"/>
  <c r="BW216"/>
  <c r="BW125"/>
  <c r="BU216"/>
  <c r="AZ125"/>
  <c r="AX216"/>
  <c r="AX218"/>
  <c r="AK163" i="64"/>
  <c r="BK118" i="46"/>
  <c r="BG118"/>
  <c r="BC118"/>
  <c r="I122" i="44"/>
  <c r="J122"/>
  <c r="BQ115" i="46"/>
  <c r="BO115"/>
  <c r="BM115"/>
  <c r="BK115"/>
  <c r="BI115"/>
  <c r="BG115"/>
  <c r="BE115"/>
  <c r="BC115"/>
  <c r="BA115"/>
  <c r="BR117"/>
  <c r="BP117"/>
  <c r="BN117"/>
  <c r="BL117"/>
  <c r="BJ117"/>
  <c r="BH117"/>
  <c r="BF117"/>
  <c r="BD117"/>
  <c r="BB117"/>
  <c r="AZ117"/>
  <c r="BP119"/>
  <c r="BL119"/>
  <c r="BH119"/>
  <c r="BD119"/>
  <c r="AZ119"/>
  <c r="BO119"/>
  <c r="BK119"/>
  <c r="BG119"/>
  <c r="BC119"/>
  <c r="AU177" i="64"/>
  <c r="AX90" i="46"/>
  <c r="AH247" i="64"/>
  <c r="AX86" i="46"/>
  <c r="AK171" i="64"/>
  <c r="AT183"/>
  <c r="BS226" i="46"/>
  <c r="BY226"/>
  <c r="AX226"/>
  <c r="BD232"/>
  <c r="AW232"/>
  <c r="AH37" i="64"/>
  <c r="AM29"/>
  <c r="AM37"/>
  <c r="AN29"/>
  <c r="AH308"/>
  <c r="AC83" i="46"/>
  <c r="AD246"/>
  <c r="AC246"/>
  <c r="AX98"/>
  <c r="AX102"/>
  <c r="AX106"/>
  <c r="AX110"/>
  <c r="AX114"/>
  <c r="AU171" i="64"/>
  <c r="BA122" i="46"/>
  <c r="BE122"/>
  <c r="BI122"/>
  <c r="BM122"/>
  <c r="BQ122"/>
  <c r="AM21" i="64"/>
  <c r="AT96"/>
  <c r="AK101"/>
  <c r="AU39"/>
  <c r="AS31"/>
  <c r="AN94"/>
  <c r="CN165" i="46"/>
  <c r="AY198"/>
  <c r="AT229" i="64"/>
  <c r="AK383"/>
  <c r="AN316"/>
  <c r="AX97" i="46"/>
  <c r="AJ394" i="64"/>
  <c r="AN394"/>
  <c r="AN453"/>
  <c r="AL536"/>
  <c r="AJ540"/>
  <c r="AN540"/>
  <c r="BD122" i="46"/>
  <c r="BL122"/>
  <c r="BB122"/>
  <c r="BR122"/>
  <c r="BN122"/>
  <c r="BF122"/>
  <c r="AX107"/>
  <c r="AC94"/>
  <c r="AC97"/>
  <c r="AX96"/>
  <c r="J146" i="44"/>
  <c r="J124"/>
  <c r="D177" i="47"/>
  <c r="D351"/>
  <c r="AX21" i="46"/>
  <c r="AH455" i="64"/>
  <c r="AH528"/>
  <c r="AX99" i="46"/>
  <c r="F244" i="44"/>
  <c r="AA35" i="25"/>
  <c r="AD35"/>
  <c r="AF35"/>
  <c r="AC86" i="46"/>
  <c r="BZ240"/>
  <c r="AB43" i="25"/>
  <c r="AF31"/>
  <c r="AG43"/>
  <c r="AX27" i="46"/>
  <c r="BD226"/>
  <c r="BY232"/>
  <c r="AX113"/>
  <c r="O175" i="64"/>
  <c r="BE246" i="46"/>
  <c r="AX83"/>
  <c r="AX105"/>
  <c r="L175" i="64"/>
  <c r="H215" i="44"/>
  <c r="H225"/>
  <c r="E249"/>
  <c r="AX101" i="46"/>
  <c r="AC67"/>
  <c r="AP177" i="64"/>
  <c r="AS96"/>
  <c r="D105" i="47"/>
  <c r="AH101" i="64"/>
  <c r="AK90"/>
  <c r="AS90"/>
  <c r="AH163"/>
  <c r="AT159"/>
  <c r="AT383"/>
  <c r="AT529"/>
  <c r="E147" i="25"/>
  <c r="E264"/>
  <c r="H230" i="46"/>
  <c r="AQ100" i="64"/>
  <c r="AU104"/>
  <c r="AK108"/>
  <c r="AM169"/>
  <c r="AN169"/>
  <c r="W105"/>
  <c r="AS108"/>
  <c r="F237"/>
  <c r="F301"/>
  <c r="AH381"/>
  <c r="AX173" i="46"/>
  <c r="F312" i="64"/>
  <c r="F320"/>
  <c r="F455"/>
  <c r="F459"/>
  <c r="F546"/>
  <c r="G147" i="25"/>
  <c r="G264"/>
  <c r="J230" i="46"/>
  <c r="AP127" i="25"/>
  <c r="AP280"/>
  <c r="U197" i="47"/>
  <c r="U361"/>
  <c r="AK379" i="64"/>
  <c r="AK525"/>
  <c r="AK306"/>
  <c r="AK314"/>
  <c r="AK533"/>
  <c r="AK176"/>
  <c r="AK538"/>
  <c r="AK465"/>
  <c r="AK542"/>
  <c r="AK323"/>
  <c r="AK396"/>
  <c r="AK550"/>
  <c r="AK404"/>
  <c r="AO309"/>
  <c r="AO528"/>
  <c r="AP309"/>
  <c r="AP528"/>
  <c r="AT309"/>
  <c r="AT528"/>
  <c r="AN303"/>
  <c r="AN376"/>
  <c r="AN168"/>
  <c r="AN384"/>
  <c r="AN457"/>
  <c r="AN530"/>
  <c r="AN191"/>
  <c r="AN334"/>
  <c r="AU100"/>
  <c r="AU532"/>
  <c r="AL302"/>
  <c r="F302"/>
  <c r="AK302"/>
  <c r="AM302"/>
  <c r="AN302"/>
  <c r="AO302"/>
  <c r="AM94"/>
  <c r="AM380"/>
  <c r="AS249"/>
  <c r="AS395"/>
  <c r="AS322"/>
  <c r="AS451"/>
  <c r="AS378"/>
  <c r="AN114"/>
  <c r="AN400"/>
  <c r="AN235"/>
  <c r="AN381"/>
  <c r="AN527"/>
  <c r="AU121"/>
  <c r="AU334"/>
  <c r="AU168"/>
  <c r="AU457"/>
  <c r="AU384"/>
  <c r="AU530"/>
  <c r="AU303"/>
  <c r="AU376"/>
  <c r="F175"/>
  <c r="AH90"/>
  <c r="AR107"/>
  <c r="AM187"/>
  <c r="AQ187"/>
  <c r="J274" i="25"/>
  <c r="AK31" i="64"/>
  <c r="AK23"/>
  <c r="AK469"/>
  <c r="I147" i="25"/>
  <c r="I264"/>
  <c r="L230" i="46"/>
  <c r="AJ114" i="64"/>
  <c r="AJ400"/>
  <c r="AK235"/>
  <c r="AK381"/>
  <c r="AK527"/>
  <c r="AK114"/>
  <c r="AK400"/>
  <c r="AL309"/>
  <c r="AL528"/>
  <c r="AQ309"/>
  <c r="AQ528"/>
  <c r="AT114"/>
  <c r="AT400"/>
  <c r="AU451"/>
  <c r="AU378"/>
  <c r="AU322"/>
  <c r="AU395"/>
  <c r="AM191"/>
  <c r="AM334"/>
  <c r="AM168"/>
  <c r="AM457"/>
  <c r="AM384"/>
  <c r="AM530"/>
  <c r="AM303"/>
  <c r="AM376"/>
  <c r="AR121"/>
  <c r="AR334"/>
  <c r="AR168"/>
  <c r="AR457"/>
  <c r="AR384"/>
  <c r="AR530"/>
  <c r="AR303"/>
  <c r="AR376"/>
  <c r="AS100"/>
  <c r="AS532"/>
  <c r="AK312"/>
  <c r="AN312"/>
  <c r="AK315"/>
  <c r="AM315"/>
  <c r="AN315"/>
  <c r="AR315"/>
  <c r="AU315"/>
  <c r="AJ315"/>
  <c r="AK320"/>
  <c r="AM320"/>
  <c r="AN320"/>
  <c r="AR320"/>
  <c r="AU320"/>
  <c r="AK455"/>
  <c r="AL455"/>
  <c r="AN455"/>
  <c r="AT455"/>
  <c r="AM455"/>
  <c r="AO455"/>
  <c r="AP455"/>
  <c r="AQ455"/>
  <c r="AR455"/>
  <c r="AS455"/>
  <c r="AU455"/>
  <c r="AK459"/>
  <c r="AN459"/>
  <c r="AO459"/>
  <c r="AP459"/>
  <c r="AQ459"/>
  <c r="AS459"/>
  <c r="AL459"/>
  <c r="AM459"/>
  <c r="AR459"/>
  <c r="AT459"/>
  <c r="AU459"/>
  <c r="AJ546"/>
  <c r="AK546"/>
  <c r="AN546"/>
  <c r="AT546"/>
  <c r="AN550"/>
  <c r="AN404"/>
  <c r="AN542"/>
  <c r="AN323"/>
  <c r="AN396"/>
  <c r="AN176"/>
  <c r="AN538"/>
  <c r="AN465"/>
  <c r="AN31"/>
  <c r="AN314"/>
  <c r="AN533"/>
  <c r="AN379"/>
  <c r="AN525"/>
  <c r="AN306"/>
  <c r="AU94"/>
  <c r="AU380"/>
  <c r="AK308"/>
  <c r="AN308"/>
  <c r="AM330"/>
  <c r="AO330"/>
  <c r="AP330"/>
  <c r="AQ330"/>
  <c r="AR330"/>
  <c r="AS330"/>
  <c r="AU330"/>
  <c r="AK330"/>
  <c r="AL330"/>
  <c r="AN330"/>
  <c r="AK388"/>
  <c r="AM388"/>
  <c r="AN388"/>
  <c r="AR388"/>
  <c r="AU388"/>
  <c r="AJ388"/>
  <c r="AK522"/>
  <c r="AM522"/>
  <c r="AN522"/>
  <c r="AR522"/>
  <c r="AU522"/>
  <c r="AT535"/>
  <c r="AJ535"/>
  <c r="AK535"/>
  <c r="AN535"/>
  <c r="AM541"/>
  <c r="AO541"/>
  <c r="AP541"/>
  <c r="AQ541"/>
  <c r="AR541"/>
  <c r="AS541"/>
  <c r="AU541"/>
  <c r="AK541"/>
  <c r="AL541"/>
  <c r="AN541"/>
  <c r="BD20" i="34"/>
  <c r="AR20"/>
  <c r="AF20"/>
  <c r="T20"/>
  <c r="BG20"/>
  <c r="AU20"/>
  <c r="AI20"/>
  <c r="W20"/>
  <c r="AH51" i="64"/>
  <c r="AX171" i="46"/>
  <c r="AX175"/>
  <c r="AX177"/>
  <c r="AN469" i="64"/>
  <c r="AL127" i="25"/>
  <c r="AL280"/>
  <c r="Q197" i="47"/>
  <c r="Q361"/>
  <c r="AO246" i="46"/>
  <c r="V142" i="25"/>
  <c r="V273"/>
  <c r="Y239" i="46"/>
  <c r="W147" i="25"/>
  <c r="W264"/>
  <c r="Z230" i="46"/>
  <c r="AX111"/>
  <c r="R147" i="25"/>
  <c r="R264"/>
  <c r="U230" i="46"/>
  <c r="S147" i="25"/>
  <c r="S264"/>
  <c r="V230" i="46"/>
  <c r="T147" i="25"/>
  <c r="T264"/>
  <c r="W230" i="46"/>
  <c r="U147" i="25"/>
  <c r="U264"/>
  <c r="X230" i="46"/>
  <c r="V147" i="25"/>
  <c r="V264"/>
  <c r="Y230" i="46"/>
  <c r="V141" i="25"/>
  <c r="V274"/>
  <c r="Y240" i="46"/>
  <c r="AR75" i="25"/>
  <c r="W157" i="47"/>
  <c r="T142" i="25"/>
  <c r="T273"/>
  <c r="W239" i="46"/>
  <c r="AR127" i="25"/>
  <c r="AR280"/>
  <c r="W197" i="47"/>
  <c r="W361"/>
  <c r="AU246" i="46"/>
  <c r="AP75" i="25"/>
  <c r="U157" i="47"/>
  <c r="AN127" i="25"/>
  <c r="AN280"/>
  <c r="S197" i="47"/>
  <c r="S361"/>
  <c r="AQ246" i="46"/>
  <c r="T144" i="25"/>
  <c r="T274"/>
  <c r="W240" i="46"/>
  <c r="AP529" i="64"/>
  <c r="AM63" i="25"/>
  <c r="R149" i="47"/>
  <c r="Q147" i="25"/>
  <c r="Q264"/>
  <c r="T230" i="46"/>
  <c r="AK63" i="25"/>
  <c r="P149" i="47"/>
  <c r="AD63" i="25"/>
  <c r="I149" i="47"/>
  <c r="AG63" i="25"/>
  <c r="L149" i="47"/>
  <c r="AO75" i="25"/>
  <c r="T157" i="47"/>
  <c r="AH99" i="64"/>
  <c r="AH114"/>
  <c r="AH169"/>
  <c r="AE70" i="25"/>
  <c r="J153" i="47"/>
  <c r="AC63" i="25"/>
  <c r="H149" i="47"/>
  <c r="AF63" i="25"/>
  <c r="K149" i="47"/>
  <c r="AJ63" i="25"/>
  <c r="O149" i="47"/>
  <c r="AQ75" i="25"/>
  <c r="V157" i="47"/>
  <c r="P144" i="25"/>
  <c r="P274"/>
  <c r="S240" i="46"/>
  <c r="AK127" i="25"/>
  <c r="AK280"/>
  <c r="P197" i="47"/>
  <c r="AN246" i="46"/>
  <c r="AO127" i="25"/>
  <c r="AO280"/>
  <c r="T197" i="47"/>
  <c r="T361"/>
  <c r="AR246" i="46"/>
  <c r="U144" i="25"/>
  <c r="U274"/>
  <c r="X240" i="46"/>
  <c r="W142" i="25"/>
  <c r="W273"/>
  <c r="Z239" i="46"/>
  <c r="AH63" i="25"/>
  <c r="M149" i="47"/>
  <c r="AL63" i="25"/>
  <c r="Q149" i="47"/>
  <c r="AR70" i="25"/>
  <c r="W153" i="47"/>
  <c r="P142" i="25"/>
  <c r="P273"/>
  <c r="S239" i="46"/>
  <c r="AM127" i="25"/>
  <c r="AM280"/>
  <c r="R197" i="47"/>
  <c r="R361"/>
  <c r="AP246" i="46"/>
  <c r="U142" i="25"/>
  <c r="U273"/>
  <c r="X239" i="46"/>
  <c r="AQ127" i="25"/>
  <c r="AQ280"/>
  <c r="V197" i="47"/>
  <c r="V361"/>
  <c r="AT246" i="46"/>
  <c r="W144" i="25"/>
  <c r="W274"/>
  <c r="Z240" i="46"/>
  <c r="J175" i="64"/>
  <c r="CN96" i="46"/>
  <c r="H216" i="44"/>
  <c r="AX144" i="46"/>
  <c r="N147" i="25"/>
  <c r="N264"/>
  <c r="Q230" i="46"/>
  <c r="P147" i="25"/>
  <c r="P264"/>
  <c r="S230" i="46"/>
  <c r="CN89"/>
  <c r="L147" i="25"/>
  <c r="L264"/>
  <c r="O230" i="46"/>
  <c r="H222" i="44"/>
  <c r="M147" i="25"/>
  <c r="M264"/>
  <c r="P230" i="46"/>
  <c r="O147" i="25"/>
  <c r="O264"/>
  <c r="R230" i="46"/>
  <c r="BC217"/>
  <c r="AX30"/>
  <c r="D147" i="25"/>
  <c r="D264"/>
  <c r="G230" i="46"/>
  <c r="E145" i="25"/>
  <c r="C145"/>
  <c r="AC162" i="46"/>
  <c r="F147" i="25"/>
  <c r="F264"/>
  <c r="I230" i="46"/>
  <c r="H147" i="25"/>
  <c r="H264"/>
  <c r="K230" i="46"/>
  <c r="K147" i="25"/>
  <c r="K264"/>
  <c r="N230" i="46"/>
  <c r="C156"/>
  <c r="E156"/>
  <c r="C156" i="44"/>
  <c r="E156"/>
  <c r="H156"/>
  <c r="E491" i="31"/>
  <c r="D143" i="25"/>
  <c r="C143"/>
  <c r="AC160" i="46"/>
  <c r="E141" i="25"/>
  <c r="AC158" i="46"/>
  <c r="BK188"/>
  <c r="BL188"/>
  <c r="BM188"/>
  <c r="BO188"/>
  <c r="BQ188"/>
  <c r="BA188"/>
  <c r="AY246"/>
  <c r="AY188"/>
  <c r="BB188"/>
  <c r="BC188"/>
  <c r="BD188"/>
  <c r="BH188"/>
  <c r="BI188"/>
  <c r="BJ188"/>
  <c r="BN188"/>
  <c r="BP188"/>
  <c r="BR188"/>
  <c r="I188" i="44"/>
  <c r="J188"/>
  <c r="BK198" i="46"/>
  <c r="BL198"/>
  <c r="BN198"/>
  <c r="BP198"/>
  <c r="BR198"/>
  <c r="I198" i="44"/>
  <c r="J198"/>
  <c r="AZ198" i="46"/>
  <c r="BB198"/>
  <c r="BC198"/>
  <c r="BD198"/>
  <c r="BH198"/>
  <c r="BI198"/>
  <c r="BJ198"/>
  <c r="BM198"/>
  <c r="BO198"/>
  <c r="BQ198"/>
  <c r="BL125"/>
  <c r="BJ216"/>
  <c r="BM125"/>
  <c r="BK216"/>
  <c r="CI125"/>
  <c r="CG216"/>
  <c r="BO125"/>
  <c r="BM216"/>
  <c r="CK125"/>
  <c r="CI216"/>
  <c r="BQ125"/>
  <c r="BO216"/>
  <c r="CM125"/>
  <c r="CK216"/>
  <c r="I125" i="44"/>
  <c r="CH125" i="46"/>
  <c r="CF216"/>
  <c r="BN125"/>
  <c r="BL216"/>
  <c r="CJ125"/>
  <c r="CH216"/>
  <c r="BP125"/>
  <c r="BN216"/>
  <c r="CL125"/>
  <c r="CJ216"/>
  <c r="BR125"/>
  <c r="BP216"/>
  <c r="C216"/>
  <c r="AK96" i="64"/>
  <c r="AP163"/>
  <c r="AQ169"/>
  <c r="AN45" i="25"/>
  <c r="AQ249" i="46"/>
  <c r="Z63" i="25"/>
  <c r="E149" i="47"/>
  <c r="AB63" i="25"/>
  <c r="G149" i="47"/>
  <c r="AG75" i="25"/>
  <c r="L157" i="47"/>
  <c r="AH75" i="25"/>
  <c r="M157" i="47"/>
  <c r="AI75" i="25"/>
  <c r="N157" i="47"/>
  <c r="AJ75" i="25"/>
  <c r="O157" i="47"/>
  <c r="AK75" i="25"/>
  <c r="P157" i="47"/>
  <c r="AL75" i="25"/>
  <c r="Q157" i="47"/>
  <c r="AM75" i="25"/>
  <c r="R157" i="47"/>
  <c r="AR63" i="25"/>
  <c r="W149" i="47"/>
  <c r="W334"/>
  <c r="AU229" i="46"/>
  <c r="H45" i="11"/>
  <c r="S22" i="54"/>
  <c r="G19" i="46"/>
  <c r="BT19"/>
  <c r="BU19"/>
  <c r="BA19"/>
  <c r="AY233"/>
  <c r="BB19"/>
  <c r="AZ233"/>
  <c r="BC19"/>
  <c r="BA233"/>
  <c r="BD19"/>
  <c r="BB233"/>
  <c r="BE19"/>
  <c r="CA19"/>
  <c r="BG19"/>
  <c r="BE233"/>
  <c r="CC19"/>
  <c r="BI19"/>
  <c r="BG233"/>
  <c r="CE19"/>
  <c r="BK19"/>
  <c r="BI233"/>
  <c r="CG19"/>
  <c r="CH19"/>
  <c r="BN19"/>
  <c r="BL233"/>
  <c r="BO19"/>
  <c r="BM233"/>
  <c r="CK19"/>
  <c r="CL19"/>
  <c r="CM19"/>
  <c r="I19" i="44"/>
  <c r="G231"/>
  <c r="AY19" i="46"/>
  <c r="AW233"/>
  <c r="AZ19"/>
  <c r="AX233"/>
  <c r="BV19"/>
  <c r="BW19"/>
  <c r="BX19"/>
  <c r="BY19"/>
  <c r="BZ19"/>
  <c r="BF19"/>
  <c r="BD233"/>
  <c r="CB19"/>
  <c r="BH19"/>
  <c r="BF233"/>
  <c r="CD19"/>
  <c r="BJ19"/>
  <c r="BH233"/>
  <c r="CF19"/>
  <c r="BL19"/>
  <c r="BJ233"/>
  <c r="BM19"/>
  <c r="BK233"/>
  <c r="CI19"/>
  <c r="CJ19"/>
  <c r="BP19"/>
  <c r="BN233"/>
  <c r="BQ19"/>
  <c r="BO233"/>
  <c r="BR19"/>
  <c r="BP233"/>
  <c r="C233"/>
  <c r="AL94" i="64"/>
  <c r="AL380"/>
  <c r="AL534"/>
  <c r="AL315"/>
  <c r="AL388"/>
  <c r="AO522"/>
  <c r="AO303"/>
  <c r="AO376"/>
  <c r="AO168"/>
  <c r="AO530"/>
  <c r="AO384"/>
  <c r="AO457"/>
  <c r="AO320"/>
  <c r="AO393"/>
  <c r="AO191"/>
  <c r="AO334"/>
  <c r="AP404"/>
  <c r="AP550"/>
  <c r="AP396"/>
  <c r="AP542"/>
  <c r="AP323"/>
  <c r="AP469"/>
  <c r="AP176"/>
  <c r="AP465"/>
  <c r="AP538"/>
  <c r="AP171"/>
  <c r="AP314"/>
  <c r="AP533"/>
  <c r="AP23"/>
  <c r="AP379"/>
  <c r="AP306"/>
  <c r="AP525"/>
  <c r="AP229"/>
  <c r="AP302"/>
  <c r="AT99"/>
  <c r="AT312"/>
  <c r="AT235"/>
  <c r="AT308"/>
  <c r="AT381"/>
  <c r="AT527"/>
  <c r="AT21"/>
  <c r="AT377"/>
  <c r="AP168"/>
  <c r="AP384"/>
  <c r="AP457"/>
  <c r="AP530"/>
  <c r="AP320"/>
  <c r="AP393"/>
  <c r="AP191"/>
  <c r="AP51"/>
  <c r="AP334"/>
  <c r="AT168"/>
  <c r="AT384"/>
  <c r="AT457"/>
  <c r="AT530"/>
  <c r="AT249"/>
  <c r="AT39"/>
  <c r="AT322"/>
  <c r="AT395"/>
  <c r="AT541"/>
  <c r="AT117"/>
  <c r="AT330"/>
  <c r="AU235"/>
  <c r="AU527"/>
  <c r="AU308"/>
  <c r="AU381"/>
  <c r="AU99"/>
  <c r="AU312"/>
  <c r="AU114"/>
  <c r="AU400"/>
  <c r="AU546"/>
  <c r="AH25"/>
  <c r="AK25"/>
  <c r="AU25"/>
  <c r="AP25"/>
  <c r="F25"/>
  <c r="AJ392"/>
  <c r="AK392"/>
  <c r="AN392"/>
  <c r="AP392"/>
  <c r="AT392"/>
  <c r="AR392"/>
  <c r="AU392"/>
  <c r="F392"/>
  <c r="AK408"/>
  <c r="AN408"/>
  <c r="AP408"/>
  <c r="AT408"/>
  <c r="AJ408"/>
  <c r="AR408"/>
  <c r="AU408"/>
  <c r="F408"/>
  <c r="AJ481"/>
  <c r="AK481"/>
  <c r="AN481"/>
  <c r="AP481"/>
  <c r="AT481"/>
  <c r="AR481"/>
  <c r="AU481"/>
  <c r="F481"/>
  <c r="AK524"/>
  <c r="AM524"/>
  <c r="AN524"/>
  <c r="AP524"/>
  <c r="AS524"/>
  <c r="AT524"/>
  <c r="AL524"/>
  <c r="AO524"/>
  <c r="AQ524"/>
  <c r="AR524"/>
  <c r="AU524"/>
  <c r="F524"/>
  <c r="AK549"/>
  <c r="AM549"/>
  <c r="AN549"/>
  <c r="AP549"/>
  <c r="AQ549"/>
  <c r="AT549"/>
  <c r="AL549"/>
  <c r="AO549"/>
  <c r="AR549"/>
  <c r="AS549"/>
  <c r="AU549"/>
  <c r="F549"/>
  <c r="AR114"/>
  <c r="AR400"/>
  <c r="AR546"/>
  <c r="AR99"/>
  <c r="AR312"/>
  <c r="AR235"/>
  <c r="AR527"/>
  <c r="AR308"/>
  <c r="AR381"/>
  <c r="AZ187" i="46"/>
  <c r="BC187"/>
  <c r="BH187"/>
  <c r="BJ187"/>
  <c r="BK187"/>
  <c r="BM187"/>
  <c r="BP187"/>
  <c r="BN246"/>
  <c r="BQ187"/>
  <c r="I187" i="44"/>
  <c r="BB187" i="46"/>
  <c r="BD187"/>
  <c r="BI187"/>
  <c r="BL187"/>
  <c r="BN187"/>
  <c r="BL246"/>
  <c r="BO187"/>
  <c r="BR187"/>
  <c r="BP246"/>
  <c r="C246"/>
  <c r="BC233"/>
  <c r="AX121"/>
  <c r="AH96" i="64"/>
  <c r="AH107"/>
  <c r="AM163"/>
  <c r="AM177"/>
  <c r="AN163"/>
  <c r="AN177"/>
  <c r="AO163"/>
  <c r="AO177"/>
  <c r="AP169"/>
  <c r="AQ163"/>
  <c r="AQ177"/>
  <c r="AR91"/>
  <c r="AR103"/>
  <c r="F163"/>
  <c r="Y105"/>
  <c r="AH253"/>
  <c r="F19"/>
  <c r="F43"/>
  <c r="AK102"/>
  <c r="AO187"/>
  <c r="AU102"/>
  <c r="AU33"/>
  <c r="M22" i="54"/>
  <c r="AE22"/>
  <c r="AQ22"/>
  <c r="BC22"/>
  <c r="AU394" i="64"/>
  <c r="AP394"/>
  <c r="AL453"/>
  <c r="AP453"/>
  <c r="AP21"/>
  <c r="AT536"/>
  <c r="AU540"/>
  <c r="AP540"/>
  <c r="Y63" i="25"/>
  <c r="D149" i="47"/>
  <c r="AA63" i="25"/>
  <c r="F149" i="47"/>
  <c r="AC75" i="25"/>
  <c r="H157" i="47"/>
  <c r="AO63" i="25"/>
  <c r="T149" i="47"/>
  <c r="AP63" i="25"/>
  <c r="U149" i="47"/>
  <c r="U334"/>
  <c r="AS229" i="46"/>
  <c r="G45" i="11"/>
  <c r="P22" i="54"/>
  <c r="I45" i="11"/>
  <c r="V22" i="54"/>
  <c r="K45" i="11"/>
  <c r="AB22" i="54"/>
  <c r="M45" i="11"/>
  <c r="AH22" i="54"/>
  <c r="O45" i="11"/>
  <c r="AN22" i="54"/>
  <c r="Q45" i="11"/>
  <c r="AT22" i="54"/>
  <c r="S45" i="11"/>
  <c r="AZ22" i="54"/>
  <c r="U45" i="11"/>
  <c r="BF22" i="54"/>
  <c r="W45" i="11"/>
  <c r="BL22" i="54"/>
  <c r="AL179" i="64"/>
  <c r="AK179"/>
  <c r="AT179"/>
  <c r="F179"/>
  <c r="AL522"/>
  <c r="AL303"/>
  <c r="AL376"/>
  <c r="AL168"/>
  <c r="AL530"/>
  <c r="AL384"/>
  <c r="AL457"/>
  <c r="AL37"/>
  <c r="AL320"/>
  <c r="AL393"/>
  <c r="AL191"/>
  <c r="AL334"/>
  <c r="AL51"/>
  <c r="AO94"/>
  <c r="AO380"/>
  <c r="AO534"/>
  <c r="AO315"/>
  <c r="AO388"/>
  <c r="AP114"/>
  <c r="AP400"/>
  <c r="AP546"/>
  <c r="AP173"/>
  <c r="AP33"/>
  <c r="AP535"/>
  <c r="AP312"/>
  <c r="AP29"/>
  <c r="AP235"/>
  <c r="AP308"/>
  <c r="AP381"/>
  <c r="AP527"/>
  <c r="AT314"/>
  <c r="AT533"/>
  <c r="AT93"/>
  <c r="AT23"/>
  <c r="AT379"/>
  <c r="AT306"/>
  <c r="AT525"/>
  <c r="AP315"/>
  <c r="AP388"/>
  <c r="AP534"/>
  <c r="AT94"/>
  <c r="AT380"/>
  <c r="AT102"/>
  <c r="AT315"/>
  <c r="AT388"/>
  <c r="AT534"/>
  <c r="AT320"/>
  <c r="AT393"/>
  <c r="AT121"/>
  <c r="AT334"/>
  <c r="AU306"/>
  <c r="AU525"/>
  <c r="AU379"/>
  <c r="AU314"/>
  <c r="AU533"/>
  <c r="AU176"/>
  <c r="AU465"/>
  <c r="AU538"/>
  <c r="AU110"/>
  <c r="AU323"/>
  <c r="AU469"/>
  <c r="AU396"/>
  <c r="AU542"/>
  <c r="AU118"/>
  <c r="AU404"/>
  <c r="AU550"/>
  <c r="AK403"/>
  <c r="AM403"/>
  <c r="AN403"/>
  <c r="AP403"/>
  <c r="AQ403"/>
  <c r="AT403"/>
  <c r="AL403"/>
  <c r="AO403"/>
  <c r="AR403"/>
  <c r="AS403"/>
  <c r="AU403"/>
  <c r="F403"/>
  <c r="AK463"/>
  <c r="AM463"/>
  <c r="AN463"/>
  <c r="AP463"/>
  <c r="AS463"/>
  <c r="AT463"/>
  <c r="AL463"/>
  <c r="AO463"/>
  <c r="AQ463"/>
  <c r="AR463"/>
  <c r="AU463"/>
  <c r="F463"/>
  <c r="AH521"/>
  <c r="AK521"/>
  <c r="AM521"/>
  <c r="AN521"/>
  <c r="AP521"/>
  <c r="AT521"/>
  <c r="AL521"/>
  <c r="AO521"/>
  <c r="AR521"/>
  <c r="AU521"/>
  <c r="F521"/>
  <c r="AK526"/>
  <c r="AL526"/>
  <c r="AN526"/>
  <c r="AO526"/>
  <c r="AP526"/>
  <c r="AT526"/>
  <c r="AM526"/>
  <c r="AR526"/>
  <c r="AU526"/>
  <c r="F526"/>
  <c r="AK554"/>
  <c r="AN554"/>
  <c r="AP554"/>
  <c r="AT554"/>
  <c r="AJ554"/>
  <c r="AR554"/>
  <c r="AU554"/>
  <c r="F554"/>
  <c r="AR118"/>
  <c r="AR404"/>
  <c r="AR550"/>
  <c r="AR110"/>
  <c r="AR323"/>
  <c r="AR469"/>
  <c r="AR396"/>
  <c r="AR542"/>
  <c r="AR176"/>
  <c r="AR465"/>
  <c r="AR538"/>
  <c r="AR31"/>
  <c r="AR314"/>
  <c r="AR533"/>
  <c r="AR93"/>
  <c r="AR306"/>
  <c r="AR525"/>
  <c r="AR379"/>
  <c r="AR229"/>
  <c r="AR302"/>
  <c r="BC191" i="46"/>
  <c r="BH191"/>
  <c r="BJ191"/>
  <c r="BL191"/>
  <c r="BN191"/>
  <c r="BP191"/>
  <c r="BR191"/>
  <c r="BB191"/>
  <c r="BD191"/>
  <c r="BI191"/>
  <c r="BK191"/>
  <c r="BM191"/>
  <c r="BO191"/>
  <c r="BQ191"/>
  <c r="I191" i="44"/>
  <c r="J191"/>
  <c r="AK162" i="64"/>
  <c r="AJ102"/>
  <c r="AR102"/>
  <c r="AT29"/>
  <c r="AP37"/>
  <c r="AX191" i="46"/>
  <c r="Y22" i="54"/>
  <c r="AK22"/>
  <c r="AW22"/>
  <c r="BI22"/>
  <c r="AT390" i="64"/>
  <c r="AR394"/>
  <c r="AO449"/>
  <c r="AO453"/>
  <c r="AT453"/>
  <c r="AR540"/>
  <c r="AQ63" i="25"/>
  <c r="V149" i="47"/>
  <c r="AT229" i="46"/>
  <c r="AH37" i="25"/>
  <c r="AK249" i="46"/>
  <c r="AP37" i="25"/>
  <c r="AS249" i="46"/>
  <c r="O144" i="25"/>
  <c r="O274"/>
  <c r="R240" i="46"/>
  <c r="S144" i="25"/>
  <c r="S274"/>
  <c r="V240" i="46"/>
  <c r="AJ104" i="64"/>
  <c r="AJ390"/>
  <c r="AJ463"/>
  <c r="AJ536"/>
  <c r="AJ249"/>
  <c r="AJ39"/>
  <c r="AJ395"/>
  <c r="AJ541"/>
  <c r="AJ322"/>
  <c r="AJ117"/>
  <c r="AJ47"/>
  <c r="AJ330"/>
  <c r="AJ403"/>
  <c r="AJ549"/>
  <c r="AL235"/>
  <c r="AL308"/>
  <c r="AL381"/>
  <c r="AL25"/>
  <c r="AL527"/>
  <c r="AL173"/>
  <c r="AL33"/>
  <c r="AL535"/>
  <c r="AL394"/>
  <c r="AL467"/>
  <c r="AL540"/>
  <c r="AL114"/>
  <c r="AL400"/>
  <c r="AL546"/>
  <c r="AL408"/>
  <c r="AL481"/>
  <c r="AL554"/>
  <c r="AM306"/>
  <c r="AM525"/>
  <c r="AM23"/>
  <c r="AM379"/>
  <c r="AM171"/>
  <c r="AM533"/>
  <c r="AM314"/>
  <c r="AM176"/>
  <c r="AM538"/>
  <c r="AM392"/>
  <c r="AM465"/>
  <c r="AM542"/>
  <c r="AM323"/>
  <c r="AM396"/>
  <c r="AM469"/>
  <c r="AM550"/>
  <c r="AM404"/>
  <c r="AL30" i="25"/>
  <c r="AL31"/>
  <c r="AO241" i="46"/>
  <c r="AO235" i="64"/>
  <c r="AO308"/>
  <c r="AO381"/>
  <c r="AO527"/>
  <c r="AO173"/>
  <c r="AO535"/>
  <c r="AO394"/>
  <c r="AO467"/>
  <c r="AO540"/>
  <c r="AO114"/>
  <c r="AO400"/>
  <c r="AO546"/>
  <c r="AO408"/>
  <c r="AO481"/>
  <c r="AO554"/>
  <c r="Y70" i="25"/>
  <c r="D153" i="47"/>
  <c r="AQ94" i="64"/>
  <c r="AQ453"/>
  <c r="AQ526"/>
  <c r="AQ380"/>
  <c r="AQ534"/>
  <c r="AQ315"/>
  <c r="AQ388"/>
  <c r="AQ253"/>
  <c r="AQ326"/>
  <c r="AS449"/>
  <c r="AS522"/>
  <c r="AS303"/>
  <c r="AS376"/>
  <c r="AS168"/>
  <c r="AS457"/>
  <c r="AS530"/>
  <c r="AS384"/>
  <c r="AS320"/>
  <c r="AS393"/>
  <c r="AS121"/>
  <c r="AS334"/>
  <c r="AH305"/>
  <c r="AL305"/>
  <c r="AO305"/>
  <c r="AQ305"/>
  <c r="AS305"/>
  <c r="AU305"/>
  <c r="AK305"/>
  <c r="AM305"/>
  <c r="AN305"/>
  <c r="AP305"/>
  <c r="AR305"/>
  <c r="AT305"/>
  <c r="F305"/>
  <c r="AK319"/>
  <c r="AM319"/>
  <c r="AN319"/>
  <c r="AP319"/>
  <c r="AR319"/>
  <c r="AT319"/>
  <c r="AJ319"/>
  <c r="AL319"/>
  <c r="AO319"/>
  <c r="AQ319"/>
  <c r="AS319"/>
  <c r="AU319"/>
  <c r="F319"/>
  <c r="AH399"/>
  <c r="AJ399"/>
  <c r="AK399"/>
  <c r="AM399"/>
  <c r="AN399"/>
  <c r="AP399"/>
  <c r="AR399"/>
  <c r="AT399"/>
  <c r="AL399"/>
  <c r="AO399"/>
  <c r="AQ399"/>
  <c r="AS399"/>
  <c r="AU399"/>
  <c r="F399"/>
  <c r="AK523"/>
  <c r="AM523"/>
  <c r="AN523"/>
  <c r="AP523"/>
  <c r="AR523"/>
  <c r="AT523"/>
  <c r="AL523"/>
  <c r="AO523"/>
  <c r="AQ523"/>
  <c r="AS523"/>
  <c r="AU523"/>
  <c r="F523"/>
  <c r="AH531"/>
  <c r="AK531"/>
  <c r="AM531"/>
  <c r="AN531"/>
  <c r="AP531"/>
  <c r="AR531"/>
  <c r="AT531"/>
  <c r="AL531"/>
  <c r="AO531"/>
  <c r="AQ531"/>
  <c r="AS531"/>
  <c r="AU531"/>
  <c r="F531"/>
  <c r="AH539"/>
  <c r="AJ539"/>
  <c r="AL539"/>
  <c r="AO539"/>
  <c r="AQ539"/>
  <c r="AS539"/>
  <c r="AU539"/>
  <c r="AK539"/>
  <c r="AM539"/>
  <c r="AN539"/>
  <c r="AP539"/>
  <c r="AR539"/>
  <c r="AT539"/>
  <c r="F539"/>
  <c r="AH545"/>
  <c r="AJ545"/>
  <c r="AL545"/>
  <c r="AO545"/>
  <c r="AQ545"/>
  <c r="AS545"/>
  <c r="AU545"/>
  <c r="AK545"/>
  <c r="AM545"/>
  <c r="AN545"/>
  <c r="AP545"/>
  <c r="AR545"/>
  <c r="AT545"/>
  <c r="F545"/>
  <c r="AW220" i="46"/>
  <c r="BS150"/>
  <c r="BQ220"/>
  <c r="AQ408" i="64"/>
  <c r="AQ481"/>
  <c r="AQ554"/>
  <c r="AQ114"/>
  <c r="AQ400"/>
  <c r="AQ546"/>
  <c r="AQ394"/>
  <c r="AQ467"/>
  <c r="AQ540"/>
  <c r="AQ173"/>
  <c r="AQ33"/>
  <c r="AQ535"/>
  <c r="AQ29"/>
  <c r="AQ312"/>
  <c r="AQ235"/>
  <c r="AQ308"/>
  <c r="AQ381"/>
  <c r="AQ25"/>
  <c r="AQ527"/>
  <c r="AQ377"/>
  <c r="AQ21"/>
  <c r="AS408"/>
  <c r="AS481"/>
  <c r="AS554"/>
  <c r="AS114"/>
  <c r="AS400"/>
  <c r="AS546"/>
  <c r="AS394"/>
  <c r="AS467"/>
  <c r="AS540"/>
  <c r="AS99"/>
  <c r="AS312"/>
  <c r="AS235"/>
  <c r="AS308"/>
  <c r="AS381"/>
  <c r="AS527"/>
  <c r="AK19"/>
  <c r="AM19"/>
  <c r="AP19"/>
  <c r="AQ19"/>
  <c r="AR19"/>
  <c r="AS19"/>
  <c r="AL19"/>
  <c r="AN19"/>
  <c r="AO19"/>
  <c r="AT19"/>
  <c r="AJ43"/>
  <c r="AK43"/>
  <c r="AT43"/>
  <c r="AH43"/>
  <c r="AL43"/>
  <c r="AP43"/>
  <c r="AQ43"/>
  <c r="BX228" i="46"/>
  <c r="R175" i="64"/>
  <c r="AN162"/>
  <c r="AP253"/>
  <c r="AR253"/>
  <c r="AT162"/>
  <c r="AU162"/>
  <c r="AL253"/>
  <c r="AM253"/>
  <c r="AO253"/>
  <c r="AH326"/>
  <c r="AH379"/>
  <c r="AH393"/>
  <c r="BS146" i="46"/>
  <c r="AS162" i="64"/>
  <c r="AH384"/>
  <c r="AH400"/>
  <c r="AH530"/>
  <c r="AH546"/>
  <c r="AM383"/>
  <c r="AQ383"/>
  <c r="AL383"/>
  <c r="AS385"/>
  <c r="AO385"/>
  <c r="AH385"/>
  <c r="AH387"/>
  <c r="AS316"/>
  <c r="AO316"/>
  <c r="AS473"/>
  <c r="AO473"/>
  <c r="AM477"/>
  <c r="AQ529"/>
  <c r="AL529"/>
  <c r="O142" i="25"/>
  <c r="O273"/>
  <c r="R239" i="46"/>
  <c r="S142" i="25"/>
  <c r="S273"/>
  <c r="V239" i="46"/>
  <c r="AH249" i="64"/>
  <c r="AH39"/>
  <c r="AH261"/>
  <c r="F261"/>
  <c r="AJ320"/>
  <c r="AJ393"/>
  <c r="AJ37"/>
  <c r="AJ253"/>
  <c r="AJ326"/>
  <c r="AJ121"/>
  <c r="AJ51"/>
  <c r="AJ334"/>
  <c r="AL23"/>
  <c r="AL379"/>
  <c r="AL306"/>
  <c r="AL525"/>
  <c r="AL171"/>
  <c r="AL314"/>
  <c r="AL31"/>
  <c r="AL533"/>
  <c r="AL176"/>
  <c r="AL392"/>
  <c r="AL465"/>
  <c r="AL538"/>
  <c r="AL323"/>
  <c r="AL396"/>
  <c r="AL469"/>
  <c r="AL542"/>
  <c r="AL404"/>
  <c r="AL550"/>
  <c r="AM235"/>
  <c r="AM527"/>
  <c r="AM308"/>
  <c r="AM381"/>
  <c r="AM173"/>
  <c r="AM535"/>
  <c r="AM467"/>
  <c r="AM540"/>
  <c r="AM394"/>
  <c r="AM114"/>
  <c r="AM546"/>
  <c r="AM400"/>
  <c r="AM481"/>
  <c r="AM554"/>
  <c r="AM408"/>
  <c r="AO23"/>
  <c r="AO379"/>
  <c r="AO306"/>
  <c r="AO525"/>
  <c r="AO171"/>
  <c r="AO314"/>
  <c r="AO533"/>
  <c r="AO176"/>
  <c r="AO392"/>
  <c r="AO465"/>
  <c r="AO538"/>
  <c r="AO323"/>
  <c r="AO396"/>
  <c r="AO469"/>
  <c r="AO542"/>
  <c r="AO404"/>
  <c r="AO550"/>
  <c r="AQ449"/>
  <c r="AQ522"/>
  <c r="AQ303"/>
  <c r="AQ376"/>
  <c r="AQ168"/>
  <c r="AQ457"/>
  <c r="AQ530"/>
  <c r="AQ384"/>
  <c r="AQ320"/>
  <c r="AQ37"/>
  <c r="AQ393"/>
  <c r="AQ191"/>
  <c r="AQ51"/>
  <c r="AQ334"/>
  <c r="AS94"/>
  <c r="AS453"/>
  <c r="AS526"/>
  <c r="AS380"/>
  <c r="AS102"/>
  <c r="AS534"/>
  <c r="AS315"/>
  <c r="AS388"/>
  <c r="AS253"/>
  <c r="AS326"/>
  <c r="AH311"/>
  <c r="AL311"/>
  <c r="AO311"/>
  <c r="AQ311"/>
  <c r="AS311"/>
  <c r="AU311"/>
  <c r="AK311"/>
  <c r="AM311"/>
  <c r="AN311"/>
  <c r="AP311"/>
  <c r="AR311"/>
  <c r="AT311"/>
  <c r="F311"/>
  <c r="AH375"/>
  <c r="AL375"/>
  <c r="AO375"/>
  <c r="AQ375"/>
  <c r="AS375"/>
  <c r="AU375"/>
  <c r="AK375"/>
  <c r="AM375"/>
  <c r="AN375"/>
  <c r="AP375"/>
  <c r="AR375"/>
  <c r="AT375"/>
  <c r="F375"/>
  <c r="AL389"/>
  <c r="AO389"/>
  <c r="AQ389"/>
  <c r="AS389"/>
  <c r="AU389"/>
  <c r="AJ389"/>
  <c r="AK389"/>
  <c r="AM389"/>
  <c r="AN389"/>
  <c r="AP389"/>
  <c r="AR389"/>
  <c r="AT389"/>
  <c r="F389"/>
  <c r="AH407"/>
  <c r="AJ407"/>
  <c r="AK407"/>
  <c r="AM407"/>
  <c r="AN407"/>
  <c r="AP407"/>
  <c r="AR407"/>
  <c r="AT407"/>
  <c r="AL407"/>
  <c r="AO407"/>
  <c r="AQ407"/>
  <c r="AS407"/>
  <c r="AU407"/>
  <c r="F407"/>
  <c r="AL461"/>
  <c r="AO461"/>
  <c r="AQ461"/>
  <c r="AS461"/>
  <c r="AU461"/>
  <c r="AJ461"/>
  <c r="AK461"/>
  <c r="AM461"/>
  <c r="AN461"/>
  <c r="AP461"/>
  <c r="AR461"/>
  <c r="AT461"/>
  <c r="F461"/>
  <c r="AH553"/>
  <c r="AJ553"/>
  <c r="AL553"/>
  <c r="AO553"/>
  <c r="AQ553"/>
  <c r="AS553"/>
  <c r="AU553"/>
  <c r="AK553"/>
  <c r="AM553"/>
  <c r="AN553"/>
  <c r="AP553"/>
  <c r="AR553"/>
  <c r="AT553"/>
  <c r="F553"/>
  <c r="AW230" i="46"/>
  <c r="BS164"/>
  <c r="BQ230"/>
  <c r="F145" i="47"/>
  <c r="AA58" i="25"/>
  <c r="AQ404" i="64"/>
  <c r="AQ550"/>
  <c r="AQ323"/>
  <c r="AQ396"/>
  <c r="AQ469"/>
  <c r="AQ542"/>
  <c r="AQ176"/>
  <c r="AQ392"/>
  <c r="AQ465"/>
  <c r="AQ538"/>
  <c r="AQ171"/>
  <c r="AQ314"/>
  <c r="AQ533"/>
  <c r="AQ23"/>
  <c r="AQ379"/>
  <c r="AQ306"/>
  <c r="AQ525"/>
  <c r="AQ229"/>
  <c r="AQ302"/>
  <c r="AQ159"/>
  <c r="AQ521"/>
  <c r="AS118"/>
  <c r="AS404"/>
  <c r="AS550"/>
  <c r="AS110"/>
  <c r="AS323"/>
  <c r="AS396"/>
  <c r="AS469"/>
  <c r="AS542"/>
  <c r="AS176"/>
  <c r="AS392"/>
  <c r="AS465"/>
  <c r="AS538"/>
  <c r="AS314"/>
  <c r="AS533"/>
  <c r="AS93"/>
  <c r="AS379"/>
  <c r="AS23"/>
  <c r="AS306"/>
  <c r="AS525"/>
  <c r="AS229"/>
  <c r="AS302"/>
  <c r="AS159"/>
  <c r="AS521"/>
  <c r="BS140" i="46"/>
  <c r="AJ108" i="64"/>
  <c r="AL108"/>
  <c r="T175"/>
  <c r="AR101"/>
  <c r="P105"/>
  <c r="X105"/>
  <c r="AH183"/>
  <c r="AV183"/>
  <c r="AK253"/>
  <c r="AN253"/>
  <c r="AP162"/>
  <c r="AR162"/>
  <c r="AT253"/>
  <c r="AU253"/>
  <c r="AH171"/>
  <c r="AL162"/>
  <c r="AM162"/>
  <c r="AO162"/>
  <c r="AH322"/>
  <c r="AH395"/>
  <c r="AH525"/>
  <c r="AH541"/>
  <c r="CN161" i="46"/>
  <c r="BS148"/>
  <c r="BS160"/>
  <c r="BS162"/>
  <c r="AQ162" i="64"/>
  <c r="AH306"/>
  <c r="AH378"/>
  <c r="AH390"/>
  <c r="AH524"/>
  <c r="AH536"/>
  <c r="AS383"/>
  <c r="AO383"/>
  <c r="AM385"/>
  <c r="AQ385"/>
  <c r="AL385"/>
  <c r="AM387"/>
  <c r="AQ387"/>
  <c r="AL387"/>
  <c r="AM316"/>
  <c r="AQ316"/>
  <c r="AL316"/>
  <c r="AQ473"/>
  <c r="AL473"/>
  <c r="AM473"/>
  <c r="AQ477"/>
  <c r="AL477"/>
  <c r="AS529"/>
  <c r="AO529"/>
  <c r="AM529"/>
  <c r="F449"/>
  <c r="F525"/>
  <c r="S537"/>
  <c r="T537"/>
  <c r="U537"/>
  <c r="V537"/>
  <c r="W537"/>
  <c r="X537"/>
  <c r="Y537"/>
  <c r="Z537"/>
  <c r="F537"/>
  <c r="P537"/>
  <c r="Q537"/>
  <c r="R537"/>
  <c r="S318"/>
  <c r="T318"/>
  <c r="U318"/>
  <c r="V318"/>
  <c r="W318"/>
  <c r="X318"/>
  <c r="Y318"/>
  <c r="Z318"/>
  <c r="F318"/>
  <c r="P318"/>
  <c r="Q318"/>
  <c r="R318"/>
  <c r="F40" i="11"/>
  <c r="E19" i="67"/>
  <c r="F35" i="11"/>
  <c r="K57" i="54"/>
  <c r="I22" i="67"/>
  <c r="I28"/>
  <c r="I23"/>
  <c r="I29"/>
  <c r="J44" i="11"/>
  <c r="I21" i="67"/>
  <c r="I27"/>
  <c r="I19"/>
  <c r="I20"/>
  <c r="C36" i="11"/>
  <c r="D40"/>
  <c r="C19" i="67"/>
  <c r="D35" i="11"/>
  <c r="J22" i="67"/>
  <c r="J28"/>
  <c r="K44" i="11"/>
  <c r="J21" i="67"/>
  <c r="J27"/>
  <c r="J23"/>
  <c r="J29"/>
  <c r="J19"/>
  <c r="J20"/>
  <c r="K82" i="36"/>
  <c r="K22" i="67"/>
  <c r="K28"/>
  <c r="K23"/>
  <c r="K29"/>
  <c r="K19"/>
  <c r="K21"/>
  <c r="K27"/>
  <c r="L44" i="11"/>
  <c r="K20" i="67"/>
  <c r="AJ103" i="64"/>
  <c r="AK103"/>
  <c r="Q175"/>
  <c r="AL169"/>
  <c r="AM108"/>
  <c r="AO108"/>
  <c r="AQ108"/>
  <c r="AR96"/>
  <c r="AS91"/>
  <c r="AS101"/>
  <c r="AS107"/>
  <c r="AT91"/>
  <c r="AT101"/>
  <c r="AT107"/>
  <c r="AU96"/>
  <c r="AT90"/>
  <c r="AU101"/>
  <c r="AU107"/>
  <c r="F90"/>
  <c r="F91"/>
  <c r="F96"/>
  <c r="F243"/>
  <c r="F107"/>
  <c r="F376"/>
  <c r="S464"/>
  <c r="T464"/>
  <c r="U464"/>
  <c r="V464"/>
  <c r="W464"/>
  <c r="X464"/>
  <c r="Y464"/>
  <c r="Z464"/>
  <c r="P464"/>
  <c r="Q464"/>
  <c r="R464"/>
  <c r="S391"/>
  <c r="T391"/>
  <c r="U391"/>
  <c r="V391"/>
  <c r="W391"/>
  <c r="X391"/>
  <c r="Y391"/>
  <c r="Z391"/>
  <c r="P391"/>
  <c r="Q391"/>
  <c r="R391"/>
  <c r="F391"/>
  <c r="S175"/>
  <c r="U175"/>
  <c r="V175"/>
  <c r="AJ107"/>
  <c r="AK91"/>
  <c r="AK97"/>
  <c r="AL163"/>
  <c r="AN108"/>
  <c r="AP108"/>
  <c r="AR90"/>
  <c r="AR108"/>
  <c r="AS97"/>
  <c r="AS103"/>
  <c r="AT97"/>
  <c r="AT103"/>
  <c r="AU108"/>
  <c r="AT108"/>
  <c r="F160"/>
  <c r="F231"/>
  <c r="F166"/>
  <c r="F97"/>
  <c r="F239"/>
  <c r="F101"/>
  <c r="F103"/>
  <c r="F247"/>
  <c r="F180"/>
  <c r="AH245" i="46"/>
  <c r="AX24"/>
  <c r="AD75" i="25"/>
  <c r="I157" i="47"/>
  <c r="AG70" i="25"/>
  <c r="L153" i="47"/>
  <c r="AJ229" i="46"/>
  <c r="AI70" i="25"/>
  <c r="AL229" i="46"/>
  <c r="N153" i="47"/>
  <c r="AK70" i="25"/>
  <c r="AN229" i="46"/>
  <c r="P153" i="47"/>
  <c r="AM70" i="25"/>
  <c r="R153" i="47"/>
  <c r="AP229" i="46"/>
  <c r="G142" i="25"/>
  <c r="G273"/>
  <c r="J239" i="46"/>
  <c r="I142" i="25"/>
  <c r="I273"/>
  <c r="L239" i="46"/>
  <c r="K142" i="25"/>
  <c r="K273"/>
  <c r="N239" i="46"/>
  <c r="L142" i="25"/>
  <c r="L273"/>
  <c r="O239" i="46"/>
  <c r="M142" i="25"/>
  <c r="M273"/>
  <c r="P239" i="46"/>
  <c r="N142" i="25"/>
  <c r="N273"/>
  <c r="Q239" i="46"/>
  <c r="Q142" i="25"/>
  <c r="Q273"/>
  <c r="T239" i="46"/>
  <c r="R142" i="25"/>
  <c r="R273"/>
  <c r="U239" i="46"/>
  <c r="O240"/>
  <c r="AC85"/>
  <c r="C137"/>
  <c r="E137"/>
  <c r="C137" i="44"/>
  <c r="E137"/>
  <c r="H137"/>
  <c r="H140" i="46"/>
  <c r="BB118"/>
  <c r="BF118"/>
  <c r="BJ118"/>
  <c r="BM118"/>
  <c r="BO118"/>
  <c r="BQ118"/>
  <c r="AZ118"/>
  <c r="BD118"/>
  <c r="BH118"/>
  <c r="BL118"/>
  <c r="BN118"/>
  <c r="BP118"/>
  <c r="BR118"/>
  <c r="BC218"/>
  <c r="H175" i="64"/>
  <c r="CN91" i="46"/>
  <c r="CN87"/>
  <c r="BS131"/>
  <c r="AC87"/>
  <c r="AC91"/>
  <c r="AC99"/>
  <c r="AC103"/>
  <c r="AC107"/>
  <c r="AC111"/>
  <c r="AX200"/>
  <c r="CN155"/>
  <c r="Y75" i="25"/>
  <c r="D157" i="47"/>
  <c r="AF70" i="25"/>
  <c r="K153" i="47"/>
  <c r="AH70" i="25"/>
  <c r="M153" i="47"/>
  <c r="AK229" i="46"/>
  <c r="AJ70" i="25"/>
  <c r="AM229" i="46"/>
  <c r="O153" i="47"/>
  <c r="AL70" i="25"/>
  <c r="Q153" i="47"/>
  <c r="AO229" i="46"/>
  <c r="AN70" i="25"/>
  <c r="S153" i="47"/>
  <c r="S334"/>
  <c r="AQ229" i="46"/>
  <c r="AO70" i="25"/>
  <c r="T153" i="47"/>
  <c r="AR229" i="46"/>
  <c r="D142" i="25"/>
  <c r="D273"/>
  <c r="G239" i="46"/>
  <c r="G144" i="25"/>
  <c r="G274"/>
  <c r="J240" i="46"/>
  <c r="I144" i="25"/>
  <c r="I274"/>
  <c r="L240" i="46"/>
  <c r="M144" i="25"/>
  <c r="M274"/>
  <c r="P240" i="46"/>
  <c r="N144" i="25"/>
  <c r="N274"/>
  <c r="Q240" i="46"/>
  <c r="Q144" i="25"/>
  <c r="Q274"/>
  <c r="T240" i="46"/>
  <c r="R144" i="25"/>
  <c r="R274"/>
  <c r="U240" i="46"/>
  <c r="AR30" i="25"/>
  <c r="AR31"/>
  <c r="AU241" i="46"/>
  <c r="AC92"/>
  <c r="AA242"/>
  <c r="H242"/>
  <c r="CN151"/>
  <c r="CL224"/>
  <c r="BS224"/>
  <c r="E224"/>
  <c r="H151"/>
  <c r="F224"/>
  <c r="K274" i="25"/>
  <c r="L274"/>
  <c r="AC101" i="46"/>
  <c r="AC105"/>
  <c r="AC109"/>
  <c r="AC113"/>
  <c r="AC88"/>
  <c r="BS144"/>
  <c r="BS152"/>
  <c r="C133"/>
  <c r="E133"/>
  <c r="C133" i="44"/>
  <c r="E133"/>
  <c r="E490" i="31"/>
  <c r="E142" i="25"/>
  <c r="H239" i="46"/>
  <c r="AC159"/>
  <c r="AA239"/>
  <c r="F142" i="25"/>
  <c r="F273"/>
  <c r="I239" i="46"/>
  <c r="H142" i="25"/>
  <c r="H273"/>
  <c r="K239" i="46"/>
  <c r="AW222"/>
  <c r="BS154"/>
  <c r="BQ222"/>
  <c r="E232"/>
  <c r="H139"/>
  <c r="F232"/>
  <c r="E225"/>
  <c r="H157"/>
  <c r="F225"/>
  <c r="E240"/>
  <c r="H158"/>
  <c r="F240"/>
  <c r="BV93"/>
  <c r="BT240"/>
  <c r="BT93"/>
  <c r="BR240"/>
  <c r="BU93"/>
  <c r="BS240"/>
  <c r="BW93"/>
  <c r="BU240"/>
  <c r="BX93"/>
  <c r="BV240"/>
  <c r="CC93"/>
  <c r="CA240"/>
  <c r="CD93"/>
  <c r="CB240"/>
  <c r="CE93"/>
  <c r="CC240"/>
  <c r="CF93"/>
  <c r="CD240"/>
  <c r="CG93"/>
  <c r="CE240"/>
  <c r="CH93"/>
  <c r="CF240"/>
  <c r="CI93"/>
  <c r="CG240"/>
  <c r="CJ93"/>
  <c r="CH240"/>
  <c r="CK93"/>
  <c r="CI240"/>
  <c r="CL93"/>
  <c r="CJ240"/>
  <c r="CM93"/>
  <c r="CK240"/>
  <c r="I93" i="44"/>
  <c r="C240" i="46"/>
  <c r="AX115"/>
  <c r="AB235"/>
  <c r="BS217"/>
  <c r="BY217"/>
  <c r="AX217"/>
  <c r="BD217"/>
  <c r="BS227"/>
  <c r="BY227"/>
  <c r="BR227"/>
  <c r="BE227"/>
  <c r="BS228"/>
  <c r="BY228"/>
  <c r="AX228"/>
  <c r="BD228"/>
  <c r="BS158"/>
  <c r="F144" i="25"/>
  <c r="I240" i="46"/>
  <c r="F148" i="25"/>
  <c r="C148"/>
  <c r="AC165" i="46"/>
  <c r="H144" i="25"/>
  <c r="H274"/>
  <c r="K240" i="46"/>
  <c r="CN157"/>
  <c r="CL225"/>
  <c r="BR225"/>
  <c r="CN147"/>
  <c r="AW246"/>
  <c r="AW217"/>
  <c r="BZ217"/>
  <c r="BR217"/>
  <c r="BE217"/>
  <c r="AW227"/>
  <c r="BZ227"/>
  <c r="AX227"/>
  <c r="BD227"/>
  <c r="AW228"/>
  <c r="BZ228"/>
  <c r="BR228"/>
  <c r="BE228"/>
  <c r="BS169"/>
  <c r="BS172"/>
  <c r="BS176"/>
  <c r="BS180"/>
  <c r="BS184"/>
  <c r="AX34"/>
  <c r="AX117"/>
  <c r="J264" i="25"/>
  <c r="Z42"/>
  <c r="X42"/>
  <c r="AS42"/>
  <c r="AX32" i="46"/>
  <c r="AB30" i="25"/>
  <c r="AX23" i="46"/>
  <c r="AJ30" i="25"/>
  <c r="AJ31"/>
  <c r="AM241" i="46"/>
  <c r="AX118"/>
  <c r="AC63"/>
  <c r="AC75"/>
  <c r="BS116"/>
  <c r="BS115"/>
  <c r="BS117"/>
  <c r="BS119"/>
  <c r="D144" i="25"/>
  <c r="G240" i="46"/>
  <c r="AC161"/>
  <c r="AB75" i="25"/>
  <c r="G157" i="47"/>
  <c r="AH242" i="46"/>
  <c r="AX92"/>
  <c r="AV242"/>
  <c r="D56" i="47"/>
  <c r="D257"/>
  <c r="D299"/>
  <c r="AJ245" i="46"/>
  <c r="AC71"/>
  <c r="AA75" i="25"/>
  <c r="F157" i="47"/>
  <c r="AJ37" i="25"/>
  <c r="AJ39"/>
  <c r="AM249" i="46"/>
  <c r="AN38" i="25"/>
  <c r="AN39"/>
  <c r="AQ241" i="46"/>
  <c r="AR37" i="25"/>
  <c r="AR39"/>
  <c r="AU249" i="46"/>
  <c r="E146" i="25"/>
  <c r="H240" i="46"/>
  <c r="AC163"/>
  <c r="AA29" i="25"/>
  <c r="AX22" i="46"/>
  <c r="AX203"/>
  <c r="AH246"/>
  <c r="K145" i="47"/>
  <c r="AI229" i="46"/>
  <c r="AF58" i="25"/>
  <c r="D145" i="47"/>
  <c r="Y58" i="25"/>
  <c r="AB229" i="46"/>
  <c r="AW216"/>
  <c r="O35" i="64"/>
  <c r="AC61" i="46"/>
  <c r="AC65"/>
  <c r="AC69"/>
  <c r="AC77"/>
  <c r="AH38" i="25"/>
  <c r="AK241" i="46"/>
  <c r="AL37" i="25"/>
  <c r="AL39"/>
  <c r="AO249" i="46"/>
  <c r="AP38" i="25"/>
  <c r="AS241" i="46"/>
  <c r="Z41" i="25"/>
  <c r="AX31" i="46"/>
  <c r="E145" i="47"/>
  <c r="Z58" i="25"/>
  <c r="BC228" i="46"/>
  <c r="BW240"/>
  <c r="AX38"/>
  <c r="AE235"/>
  <c r="AG235"/>
  <c r="AI235"/>
  <c r="AK235"/>
  <c r="AM235"/>
  <c r="AO235"/>
  <c r="AQ235"/>
  <c r="AS235"/>
  <c r="AU235"/>
  <c r="AX120"/>
  <c r="H226" i="44"/>
  <c r="AC73" i="46"/>
  <c r="V46" i="11"/>
  <c r="BH20" i="34"/>
  <c r="R46" i="11"/>
  <c r="AV20" i="34"/>
  <c r="N46" i="11"/>
  <c r="AJ20" i="34"/>
  <c r="J46" i="11"/>
  <c r="X20" i="34"/>
  <c r="AB147" i="25"/>
  <c r="AB264"/>
  <c r="H164" i="56"/>
  <c r="G218" i="47"/>
  <c r="G373"/>
  <c r="AE230" i="46"/>
  <c r="AA147" i="25"/>
  <c r="AA264"/>
  <c r="F218" i="47"/>
  <c r="F373"/>
  <c r="G164" i="56"/>
  <c r="AD230" i="46"/>
  <c r="T46" i="11"/>
  <c r="BB20" i="34"/>
  <c r="P46" i="11"/>
  <c r="AP20" i="34"/>
  <c r="L46" i="11"/>
  <c r="AD20" i="34"/>
  <c r="H46" i="11"/>
  <c r="R20" i="34"/>
  <c r="Y147" i="25"/>
  <c r="D218" i="47"/>
  <c r="E164" i="56"/>
  <c r="AB230" i="46"/>
  <c r="AE147" i="25"/>
  <c r="AE264"/>
  <c r="K164" i="56"/>
  <c r="J218" i="47"/>
  <c r="J373"/>
  <c r="AH230" i="46"/>
  <c r="H49" i="25"/>
  <c r="AE63"/>
  <c r="J149" i="47"/>
  <c r="AX46" i="46"/>
  <c r="AE55" i="25"/>
  <c r="X55"/>
  <c r="AS55"/>
  <c r="AX40" i="46"/>
  <c r="AA70" i="25"/>
  <c r="F153" i="47"/>
  <c r="AD229" i="46"/>
  <c r="AC70" i="25"/>
  <c r="H153" i="47"/>
  <c r="AF229" i="46"/>
  <c r="AF48" i="25"/>
  <c r="AC48"/>
  <c r="AA48"/>
  <c r="Y48"/>
  <c r="AX36" i="46"/>
  <c r="AC38" i="25"/>
  <c r="AC39"/>
  <c r="AF241" i="46"/>
  <c r="CN128"/>
  <c r="BX218"/>
  <c r="AO37" i="25"/>
  <c r="AR249" i="46"/>
  <c r="AK37" i="25"/>
  <c r="AN249" i="46"/>
  <c r="AG37" i="25"/>
  <c r="AJ249" i="46"/>
  <c r="AB37" i="25"/>
  <c r="AE249" i="46"/>
  <c r="AE37" i="25"/>
  <c r="AH249" i="46"/>
  <c r="AQ38" i="25"/>
  <c r="AT241" i="46"/>
  <c r="AM38" i="25"/>
  <c r="AP241" i="46"/>
  <c r="AI38" i="25"/>
  <c r="AL241" i="46"/>
  <c r="AD38" i="25"/>
  <c r="AG241" i="46"/>
  <c r="Z38" i="25"/>
  <c r="AC241" i="46"/>
  <c r="BX217"/>
  <c r="CN126"/>
  <c r="U46" i="11"/>
  <c r="BE20" i="34"/>
  <c r="Q46" i="11"/>
  <c r="AS20" i="34"/>
  <c r="M46" i="11"/>
  <c r="AG20" i="34"/>
  <c r="I46" i="11"/>
  <c r="U20" i="34"/>
  <c r="K78" i="36"/>
  <c r="AK164" i="46"/>
  <c r="M78" i="36"/>
  <c r="AM164" i="46"/>
  <c r="O78" i="36"/>
  <c r="AO164" i="46"/>
  <c r="Q78" i="36"/>
  <c r="AQ164" i="46"/>
  <c r="S78" i="36"/>
  <c r="AS164" i="46"/>
  <c r="H78" i="36"/>
  <c r="AH164" i="46"/>
  <c r="I78" i="36"/>
  <c r="AI164" i="46"/>
  <c r="L78" i="36"/>
  <c r="AL164" i="46"/>
  <c r="N78" i="36"/>
  <c r="AN164" i="46"/>
  <c r="P78" i="36"/>
  <c r="AP164" i="46"/>
  <c r="R78" i="36"/>
  <c r="AR164" i="46"/>
  <c r="V78" i="36"/>
  <c r="AV164" i="46"/>
  <c r="T78" i="36"/>
  <c r="AT164" i="46"/>
  <c r="U78" i="36"/>
  <c r="AU164" i="46"/>
  <c r="W78" i="36"/>
  <c r="AW164" i="46"/>
  <c r="H127"/>
  <c r="H129"/>
  <c r="H132"/>
  <c r="H136"/>
  <c r="M105" i="64"/>
  <c r="M35"/>
  <c r="M537"/>
  <c r="M464"/>
  <c r="M391"/>
  <c r="M318"/>
  <c r="M245"/>
  <c r="F88"/>
  <c r="AH91"/>
  <c r="AH231"/>
  <c r="AH21"/>
  <c r="AH523"/>
  <c r="AH377"/>
  <c r="AH94"/>
  <c r="AH453"/>
  <c r="AH380"/>
  <c r="AH526"/>
  <c r="AH97"/>
  <c r="AH237"/>
  <c r="AH27"/>
  <c r="AH383"/>
  <c r="AH529"/>
  <c r="AH100"/>
  <c r="AH459"/>
  <c r="AH532"/>
  <c r="AH386"/>
  <c r="AH103"/>
  <c r="AH243"/>
  <c r="AH33"/>
  <c r="AH535"/>
  <c r="AH316"/>
  <c r="AH389"/>
  <c r="AH106"/>
  <c r="AC106"/>
  <c r="AE106"/>
  <c r="AG106"/>
  <c r="AB106"/>
  <c r="AD106"/>
  <c r="AF106"/>
  <c r="AI106"/>
  <c r="AJ106"/>
  <c r="AK106"/>
  <c r="AL106"/>
  <c r="AM106"/>
  <c r="AN106"/>
  <c r="AO106"/>
  <c r="AP106"/>
  <c r="AQ106"/>
  <c r="AR106"/>
  <c r="AS106"/>
  <c r="AT106"/>
  <c r="AU106"/>
  <c r="F106"/>
  <c r="AH109"/>
  <c r="AB109"/>
  <c r="AD109"/>
  <c r="AF109"/>
  <c r="AI109"/>
  <c r="AC109"/>
  <c r="AE109"/>
  <c r="AG109"/>
  <c r="AJ109"/>
  <c r="AK109"/>
  <c r="AL109"/>
  <c r="AM109"/>
  <c r="AN109"/>
  <c r="AO109"/>
  <c r="AP109"/>
  <c r="AQ109"/>
  <c r="AR109"/>
  <c r="AS109"/>
  <c r="AT109"/>
  <c r="AU109"/>
  <c r="F109"/>
  <c r="AH118"/>
  <c r="AH477"/>
  <c r="AH550"/>
  <c r="AH404"/>
  <c r="AH122"/>
  <c r="AC122"/>
  <c r="AE122"/>
  <c r="AG122"/>
  <c r="AB122"/>
  <c r="AD122"/>
  <c r="AF122"/>
  <c r="AI122"/>
  <c r="AJ122"/>
  <c r="AK122"/>
  <c r="AL122"/>
  <c r="AM122"/>
  <c r="AN122"/>
  <c r="AO122"/>
  <c r="AP122"/>
  <c r="AQ122"/>
  <c r="AR122"/>
  <c r="AS122"/>
  <c r="AT122"/>
  <c r="AU122"/>
  <c r="F122"/>
  <c r="AB230"/>
  <c r="AC230"/>
  <c r="AD230"/>
  <c r="AE230"/>
  <c r="AF230"/>
  <c r="AG230"/>
  <c r="AI230"/>
  <c r="AH230"/>
  <c r="AJ230"/>
  <c r="AL230"/>
  <c r="AN230"/>
  <c r="AP230"/>
  <c r="AR230"/>
  <c r="AS230"/>
  <c r="AT230"/>
  <c r="AU230"/>
  <c r="AK230"/>
  <c r="AM230"/>
  <c r="AO230"/>
  <c r="AQ230"/>
  <c r="F230"/>
  <c r="AB234"/>
  <c r="AC234"/>
  <c r="AD234"/>
  <c r="AE234"/>
  <c r="AF234"/>
  <c r="AG234"/>
  <c r="AI234"/>
  <c r="AH234"/>
  <c r="AJ234"/>
  <c r="AL234"/>
  <c r="AN234"/>
  <c r="AP234"/>
  <c r="AR234"/>
  <c r="AS234"/>
  <c r="AT234"/>
  <c r="AU234"/>
  <c r="AK234"/>
  <c r="AM234"/>
  <c r="AO234"/>
  <c r="AQ234"/>
  <c r="F234"/>
  <c r="AB238"/>
  <c r="AC238"/>
  <c r="AD238"/>
  <c r="AE238"/>
  <c r="AF238"/>
  <c r="AG238"/>
  <c r="AI238"/>
  <c r="AH238"/>
  <c r="AJ238"/>
  <c r="AL238"/>
  <c r="AN238"/>
  <c r="AP238"/>
  <c r="AR238"/>
  <c r="AS238"/>
  <c r="AT238"/>
  <c r="AU238"/>
  <c r="AK238"/>
  <c r="AM238"/>
  <c r="AO238"/>
  <c r="AQ238"/>
  <c r="F238"/>
  <c r="AB242"/>
  <c r="AC242"/>
  <c r="AD242"/>
  <c r="AE242"/>
  <c r="AF242"/>
  <c r="AG242"/>
  <c r="AI242"/>
  <c r="AH242"/>
  <c r="AJ242"/>
  <c r="AL242"/>
  <c r="AN242"/>
  <c r="AP242"/>
  <c r="AR242"/>
  <c r="AS242"/>
  <c r="AT242"/>
  <c r="AU242"/>
  <c r="AK242"/>
  <c r="AM242"/>
  <c r="AO242"/>
  <c r="AQ242"/>
  <c r="F242"/>
  <c r="AB246"/>
  <c r="AC246"/>
  <c r="AD246"/>
  <c r="AE246"/>
  <c r="AF246"/>
  <c r="AG246"/>
  <c r="AI246"/>
  <c r="AH246"/>
  <c r="AJ246"/>
  <c r="AL246"/>
  <c r="AN246"/>
  <c r="AP246"/>
  <c r="AR246"/>
  <c r="AS246"/>
  <c r="AT246"/>
  <c r="AU246"/>
  <c r="AK246"/>
  <c r="AM246"/>
  <c r="AO246"/>
  <c r="AQ246"/>
  <c r="F246"/>
  <c r="AB250"/>
  <c r="AC250"/>
  <c r="AD250"/>
  <c r="AE250"/>
  <c r="AF250"/>
  <c r="AG250"/>
  <c r="AI250"/>
  <c r="AH250"/>
  <c r="AJ250"/>
  <c r="AL250"/>
  <c r="AN250"/>
  <c r="AP250"/>
  <c r="AR250"/>
  <c r="AS250"/>
  <c r="AT250"/>
  <c r="AU250"/>
  <c r="AK250"/>
  <c r="AM250"/>
  <c r="AO250"/>
  <c r="AQ250"/>
  <c r="F250"/>
  <c r="AB254"/>
  <c r="AC254"/>
  <c r="AD254"/>
  <c r="AE254"/>
  <c r="AF254"/>
  <c r="AG254"/>
  <c r="AI254"/>
  <c r="AH254"/>
  <c r="AJ254"/>
  <c r="AL254"/>
  <c r="AN254"/>
  <c r="AP254"/>
  <c r="AR254"/>
  <c r="AS254"/>
  <c r="AT254"/>
  <c r="AU254"/>
  <c r="AK254"/>
  <c r="AM254"/>
  <c r="AO254"/>
  <c r="AQ254"/>
  <c r="F254"/>
  <c r="AB258"/>
  <c r="AC258"/>
  <c r="AD258"/>
  <c r="AE258"/>
  <c r="AF258"/>
  <c r="AG258"/>
  <c r="AI258"/>
  <c r="AH258"/>
  <c r="AJ258"/>
  <c r="AL258"/>
  <c r="AN258"/>
  <c r="AP258"/>
  <c r="AR258"/>
  <c r="AS258"/>
  <c r="AT258"/>
  <c r="AU258"/>
  <c r="AK258"/>
  <c r="AM258"/>
  <c r="AO258"/>
  <c r="AQ258"/>
  <c r="F258"/>
  <c r="BC246" i="46"/>
  <c r="BX227"/>
  <c r="E78" i="36"/>
  <c r="AE164" i="46"/>
  <c r="BC226"/>
  <c r="BC227"/>
  <c r="BM31" i="34"/>
  <c r="AH173" i="64"/>
  <c r="M175"/>
  <c r="E49" i="25"/>
  <c r="AC37" i="46"/>
  <c r="AE75" i="25"/>
  <c r="J157" i="47"/>
  <c r="AX54" i="46"/>
  <c r="AE54" i="25"/>
  <c r="AX39" i="46"/>
  <c r="Z70" i="25"/>
  <c r="E153" i="47"/>
  <c r="AX50" i="46"/>
  <c r="AC229"/>
  <c r="AB70" i="25"/>
  <c r="G153" i="47"/>
  <c r="AE229" i="46"/>
  <c r="AD70" i="25"/>
  <c r="I153" i="47"/>
  <c r="AG229" i="46"/>
  <c r="AF47" i="25"/>
  <c r="AI241" i="46"/>
  <c r="AA47" i="25"/>
  <c r="AD241" i="46"/>
  <c r="Y47" i="25"/>
  <c r="AX35" i="46"/>
  <c r="AF45" i="25"/>
  <c r="AI249" i="46"/>
  <c r="AC45" i="25"/>
  <c r="AF249" i="46"/>
  <c r="AA45" i="25"/>
  <c r="AD249" i="46"/>
  <c r="Y45" i="25"/>
  <c r="AX33" i="46"/>
  <c r="AD48" i="25"/>
  <c r="AB48"/>
  <c r="Z48"/>
  <c r="Y38"/>
  <c r="AX29" i="46"/>
  <c r="AQ37" i="25"/>
  <c r="AT249" i="46"/>
  <c r="AM37" i="25"/>
  <c r="AP249" i="46"/>
  <c r="AI37" i="25"/>
  <c r="AL249" i="46"/>
  <c r="AD37" i="25"/>
  <c r="AG249" i="46"/>
  <c r="Z37" i="25"/>
  <c r="AC249" i="46"/>
  <c r="AX28"/>
  <c r="D216"/>
  <c r="H125"/>
  <c r="F216"/>
  <c r="AO38" i="25"/>
  <c r="AR241" i="46"/>
  <c r="AK38" i="25"/>
  <c r="AN241" i="46"/>
  <c r="AG38" i="25"/>
  <c r="AJ241" i="46"/>
  <c r="AB38" i="25"/>
  <c r="AE241" i="46"/>
  <c r="AE38" i="25"/>
  <c r="AH241" i="46"/>
  <c r="D217"/>
  <c r="H126"/>
  <c r="H128"/>
  <c r="D218"/>
  <c r="W46" i="11"/>
  <c r="BK20" i="34"/>
  <c r="S46" i="11"/>
  <c r="AY20" i="34"/>
  <c r="O46" i="11"/>
  <c r="AM20" i="34"/>
  <c r="K46" i="11"/>
  <c r="AA20" i="34"/>
  <c r="CN124" i="46"/>
  <c r="BX226"/>
  <c r="AH89" i="64"/>
  <c r="AB89"/>
  <c r="AD89"/>
  <c r="AF89"/>
  <c r="AI89"/>
  <c r="AC89"/>
  <c r="AE89"/>
  <c r="AG89"/>
  <c r="AJ89"/>
  <c r="AK89"/>
  <c r="AL89"/>
  <c r="AM89"/>
  <c r="AN89"/>
  <c r="AO89"/>
  <c r="AP89"/>
  <c r="AQ89"/>
  <c r="AR89"/>
  <c r="AS89"/>
  <c r="AT89"/>
  <c r="AU89"/>
  <c r="F89"/>
  <c r="AH92"/>
  <c r="AC92"/>
  <c r="AE92"/>
  <c r="AG92"/>
  <c r="AJ92"/>
  <c r="AB92"/>
  <c r="AD92"/>
  <c r="AF92"/>
  <c r="AI92"/>
  <c r="AK92"/>
  <c r="AL92"/>
  <c r="AM92"/>
  <c r="AN92"/>
  <c r="AO92"/>
  <c r="AP92"/>
  <c r="AQ92"/>
  <c r="AR92"/>
  <c r="AS92"/>
  <c r="AT92"/>
  <c r="AU92"/>
  <c r="F92"/>
  <c r="AH95"/>
  <c r="AB95"/>
  <c r="AD95"/>
  <c r="AF95"/>
  <c r="AI95"/>
  <c r="AC95"/>
  <c r="AE95"/>
  <c r="AG95"/>
  <c r="AJ95"/>
  <c r="AK95"/>
  <c r="AL95"/>
  <c r="AM95"/>
  <c r="AN95"/>
  <c r="AO95"/>
  <c r="AP95"/>
  <c r="AQ95"/>
  <c r="AR95"/>
  <c r="AS95"/>
  <c r="AT95"/>
  <c r="AU95"/>
  <c r="F95"/>
  <c r="AH98"/>
  <c r="AC98"/>
  <c r="AE98"/>
  <c r="AG98"/>
  <c r="AJ98"/>
  <c r="AB98"/>
  <c r="AD98"/>
  <c r="AF98"/>
  <c r="AI98"/>
  <c r="AK98"/>
  <c r="AL98"/>
  <c r="AM98"/>
  <c r="AN98"/>
  <c r="AO98"/>
  <c r="AP98"/>
  <c r="AQ98"/>
  <c r="AR98"/>
  <c r="AS98"/>
  <c r="AT98"/>
  <c r="AU98"/>
  <c r="F98"/>
  <c r="AH461"/>
  <c r="AH388"/>
  <c r="AH172"/>
  <c r="AH102"/>
  <c r="AH534"/>
  <c r="AH315"/>
  <c r="AH108"/>
  <c r="AH467"/>
  <c r="AH540"/>
  <c r="AH394"/>
  <c r="AH110"/>
  <c r="AH469"/>
  <c r="AH396"/>
  <c r="AH180"/>
  <c r="AH542"/>
  <c r="AH323"/>
  <c r="AH113"/>
  <c r="AB113"/>
  <c r="AD113"/>
  <c r="AF113"/>
  <c r="AI113"/>
  <c r="AC113"/>
  <c r="AE113"/>
  <c r="AG113"/>
  <c r="AJ113"/>
  <c r="AK113"/>
  <c r="AL113"/>
  <c r="AM113"/>
  <c r="AN113"/>
  <c r="AO113"/>
  <c r="AP113"/>
  <c r="AQ113"/>
  <c r="AR113"/>
  <c r="AS113"/>
  <c r="AT113"/>
  <c r="AU113"/>
  <c r="F113"/>
  <c r="AH257"/>
  <c r="AH47"/>
  <c r="AH549"/>
  <c r="AH117"/>
  <c r="AH330"/>
  <c r="AH403"/>
  <c r="F228"/>
  <c r="AB232"/>
  <c r="AC232"/>
  <c r="AD232"/>
  <c r="AE232"/>
  <c r="AF232"/>
  <c r="AG232"/>
  <c r="AI232"/>
  <c r="AH232"/>
  <c r="AJ232"/>
  <c r="AK232"/>
  <c r="AM232"/>
  <c r="AO232"/>
  <c r="AQ232"/>
  <c r="AR232"/>
  <c r="AS232"/>
  <c r="AT232"/>
  <c r="AU232"/>
  <c r="AL232"/>
  <c r="AN232"/>
  <c r="AP232"/>
  <c r="F232"/>
  <c r="AB236"/>
  <c r="AC236"/>
  <c r="AD236"/>
  <c r="AE236"/>
  <c r="AF236"/>
  <c r="AG236"/>
  <c r="AI236"/>
  <c r="AH236"/>
  <c r="AJ236"/>
  <c r="AK236"/>
  <c r="AM236"/>
  <c r="AO236"/>
  <c r="AQ236"/>
  <c r="AR236"/>
  <c r="AS236"/>
  <c r="AT236"/>
  <c r="AU236"/>
  <c r="AL236"/>
  <c r="AN236"/>
  <c r="AP236"/>
  <c r="F236"/>
  <c r="AB240"/>
  <c r="AC240"/>
  <c r="AD240"/>
  <c r="AE240"/>
  <c r="AF240"/>
  <c r="AG240"/>
  <c r="AI240"/>
  <c r="AH240"/>
  <c r="AJ240"/>
  <c r="AK240"/>
  <c r="AM240"/>
  <c r="AO240"/>
  <c r="AQ240"/>
  <c r="AR240"/>
  <c r="AS240"/>
  <c r="AT240"/>
  <c r="AU240"/>
  <c r="AL240"/>
  <c r="AN240"/>
  <c r="AP240"/>
  <c r="F240"/>
  <c r="AB244"/>
  <c r="AC244"/>
  <c r="AD244"/>
  <c r="AE244"/>
  <c r="AF244"/>
  <c r="AG244"/>
  <c r="AI244"/>
  <c r="AH244"/>
  <c r="AJ244"/>
  <c r="AK244"/>
  <c r="AM244"/>
  <c r="AO244"/>
  <c r="AQ244"/>
  <c r="AR244"/>
  <c r="AS244"/>
  <c r="AT244"/>
  <c r="AU244"/>
  <c r="AL244"/>
  <c r="AN244"/>
  <c r="AP244"/>
  <c r="F244"/>
  <c r="AB248"/>
  <c r="AC248"/>
  <c r="AD248"/>
  <c r="AE248"/>
  <c r="AF248"/>
  <c r="AG248"/>
  <c r="AI248"/>
  <c r="AH248"/>
  <c r="AJ248"/>
  <c r="AK248"/>
  <c r="AM248"/>
  <c r="AO248"/>
  <c r="AQ248"/>
  <c r="AR248"/>
  <c r="AS248"/>
  <c r="AT248"/>
  <c r="AU248"/>
  <c r="AL248"/>
  <c r="AN248"/>
  <c r="AP248"/>
  <c r="F248"/>
  <c r="F267"/>
  <c r="Y34" i="25"/>
  <c r="X34"/>
  <c r="AS34"/>
  <c r="AB241" i="46"/>
  <c r="AX26"/>
  <c r="N20" i="34"/>
  <c r="BM27"/>
  <c r="BM33"/>
  <c r="C78" i="36"/>
  <c r="AH187" i="64"/>
  <c r="G105"/>
  <c r="G245"/>
  <c r="G318"/>
  <c r="G391"/>
  <c r="G537"/>
  <c r="G464"/>
  <c r="AA606"/>
  <c r="AB121"/>
  <c r="AB261"/>
  <c r="AB51"/>
  <c r="AB334"/>
  <c r="AB407"/>
  <c r="AB553"/>
  <c r="AV622"/>
  <c r="AB117"/>
  <c r="AB257"/>
  <c r="AB47"/>
  <c r="AB330"/>
  <c r="AB403"/>
  <c r="AB549"/>
  <c r="AV618"/>
  <c r="AB253"/>
  <c r="AB43"/>
  <c r="AB326"/>
  <c r="AB399"/>
  <c r="AB545"/>
  <c r="AV614"/>
  <c r="AB249"/>
  <c r="AB39"/>
  <c r="AB322"/>
  <c r="AB395"/>
  <c r="AB541"/>
  <c r="AV610"/>
  <c r="AB107"/>
  <c r="AB247"/>
  <c r="AB37"/>
  <c r="AB320"/>
  <c r="AB393"/>
  <c r="AB539"/>
  <c r="AV608"/>
  <c r="AB103"/>
  <c r="AB243"/>
  <c r="AB33"/>
  <c r="AB316"/>
  <c r="AB389"/>
  <c r="AB535"/>
  <c r="AV604"/>
  <c r="AB101"/>
  <c r="AB241"/>
  <c r="AB31"/>
  <c r="AB314"/>
  <c r="AB387"/>
  <c r="AB533"/>
  <c r="AV602"/>
  <c r="AB99"/>
  <c r="AB239"/>
  <c r="AB29"/>
  <c r="AB312"/>
  <c r="AB385"/>
  <c r="AB531"/>
  <c r="AV600"/>
  <c r="AB97"/>
  <c r="AB237"/>
  <c r="AB27"/>
  <c r="AB383"/>
  <c r="AB529"/>
  <c r="AV598"/>
  <c r="AB235"/>
  <c r="AB25"/>
  <c r="AB308"/>
  <c r="AB381"/>
  <c r="AB527"/>
  <c r="AV596"/>
  <c r="AB93"/>
  <c r="AB233"/>
  <c r="AB23"/>
  <c r="AB306"/>
  <c r="AB379"/>
  <c r="AB525"/>
  <c r="AV594"/>
  <c r="AB91"/>
  <c r="AB231"/>
  <c r="AB21"/>
  <c r="AB377"/>
  <c r="AB523"/>
  <c r="AV592"/>
  <c r="AB229"/>
  <c r="AB19"/>
  <c r="AB302"/>
  <c r="AB375"/>
  <c r="AB521"/>
  <c r="AV590"/>
  <c r="I105"/>
  <c r="I245"/>
  <c r="I318"/>
  <c r="I391"/>
  <c r="I537"/>
  <c r="I464"/>
  <c r="AD121"/>
  <c r="AD261"/>
  <c r="AD51"/>
  <c r="AD334"/>
  <c r="AD407"/>
  <c r="AD553"/>
  <c r="AD117"/>
  <c r="AD257"/>
  <c r="AD47"/>
  <c r="AD330"/>
  <c r="AD403"/>
  <c r="AD549"/>
  <c r="AD253"/>
  <c r="AD43"/>
  <c r="AD326"/>
  <c r="AD399"/>
  <c r="AD545"/>
  <c r="AD249"/>
  <c r="AD39"/>
  <c r="AD322"/>
  <c r="AD395"/>
  <c r="AD541"/>
  <c r="AD107"/>
  <c r="AD247"/>
  <c r="AD37"/>
  <c r="AD320"/>
  <c r="AD393"/>
  <c r="AD539"/>
  <c r="AD103"/>
  <c r="AD243"/>
  <c r="AD33"/>
  <c r="AD316"/>
  <c r="AD389"/>
  <c r="AD535"/>
  <c r="AD101"/>
  <c r="AD241"/>
  <c r="AD31"/>
  <c r="AD314"/>
  <c r="AD387"/>
  <c r="AD533"/>
  <c r="AD99"/>
  <c r="AD239"/>
  <c r="AD29"/>
  <c r="AD312"/>
  <c r="AD385"/>
  <c r="AD531"/>
  <c r="AD97"/>
  <c r="AD237"/>
  <c r="AD27"/>
  <c r="AD383"/>
  <c r="AD529"/>
  <c r="AD235"/>
  <c r="AD25"/>
  <c r="AD308"/>
  <c r="AD381"/>
  <c r="AD527"/>
  <c r="AD93"/>
  <c r="AD233"/>
  <c r="AD23"/>
  <c r="AD306"/>
  <c r="AD379"/>
  <c r="AD525"/>
  <c r="AD91"/>
  <c r="AD231"/>
  <c r="AD21"/>
  <c r="AD377"/>
  <c r="AD523"/>
  <c r="AD229"/>
  <c r="AD19"/>
  <c r="AD302"/>
  <c r="AD375"/>
  <c r="AD521"/>
  <c r="K105"/>
  <c r="K245"/>
  <c r="K464"/>
  <c r="K318"/>
  <c r="K391"/>
  <c r="K537"/>
  <c r="AF121"/>
  <c r="AF261"/>
  <c r="AF51"/>
  <c r="AF334"/>
  <c r="AF407"/>
  <c r="AF553"/>
  <c r="AF117"/>
  <c r="AF257"/>
  <c r="AF47"/>
  <c r="AF330"/>
  <c r="AF403"/>
  <c r="AF549"/>
  <c r="AF253"/>
  <c r="AF43"/>
  <c r="AF326"/>
  <c r="AF399"/>
  <c r="AF545"/>
  <c r="AF249"/>
  <c r="AF39"/>
  <c r="AF322"/>
  <c r="AF395"/>
  <c r="AF541"/>
  <c r="AF107"/>
  <c r="AF247"/>
  <c r="AF37"/>
  <c r="AF320"/>
  <c r="AF393"/>
  <c r="AF539"/>
  <c r="AF103"/>
  <c r="AF243"/>
  <c r="AF33"/>
  <c r="AF316"/>
  <c r="AF389"/>
  <c r="AF535"/>
  <c r="AF101"/>
  <c r="AF241"/>
  <c r="AF31"/>
  <c r="AF314"/>
  <c r="AF387"/>
  <c r="AF533"/>
  <c r="AF99"/>
  <c r="AF239"/>
  <c r="AF29"/>
  <c r="AF312"/>
  <c r="AF385"/>
  <c r="AF531"/>
  <c r="AF97"/>
  <c r="AF237"/>
  <c r="AF27"/>
  <c r="AF383"/>
  <c r="AF529"/>
  <c r="AF235"/>
  <c r="AF25"/>
  <c r="AF308"/>
  <c r="AF381"/>
  <c r="AF527"/>
  <c r="AF93"/>
  <c r="AF233"/>
  <c r="AF23"/>
  <c r="AF306"/>
  <c r="AF379"/>
  <c r="AF525"/>
  <c r="AF91"/>
  <c r="AF231"/>
  <c r="AF21"/>
  <c r="AF377"/>
  <c r="AF523"/>
  <c r="AF229"/>
  <c r="AF19"/>
  <c r="AF302"/>
  <c r="AF375"/>
  <c r="AF521"/>
  <c r="N105"/>
  <c r="N245"/>
  <c r="N318"/>
  <c r="N391"/>
  <c r="N537"/>
  <c r="AI121"/>
  <c r="AI261"/>
  <c r="AI51"/>
  <c r="AI334"/>
  <c r="AI407"/>
  <c r="AI553"/>
  <c r="AI117"/>
  <c r="AI257"/>
  <c r="AI47"/>
  <c r="AI330"/>
  <c r="AI403"/>
  <c r="AI549"/>
  <c r="AI253"/>
  <c r="AI43"/>
  <c r="AI326"/>
  <c r="AI399"/>
  <c r="AI545"/>
  <c r="AI249"/>
  <c r="AI39"/>
  <c r="AI322"/>
  <c r="AI395"/>
  <c r="AI541"/>
  <c r="AI107"/>
  <c r="AI247"/>
  <c r="AI37"/>
  <c r="AI320"/>
  <c r="AI393"/>
  <c r="AI539"/>
  <c r="AI103"/>
  <c r="AI243"/>
  <c r="AI33"/>
  <c r="AI316"/>
  <c r="AI389"/>
  <c r="AI535"/>
  <c r="AI101"/>
  <c r="AI241"/>
  <c r="AI31"/>
  <c r="AI314"/>
  <c r="AI387"/>
  <c r="AI533"/>
  <c r="AI99"/>
  <c r="AI239"/>
  <c r="AI29"/>
  <c r="AI312"/>
  <c r="AI385"/>
  <c r="AI531"/>
  <c r="AI97"/>
  <c r="AI237"/>
  <c r="AI27"/>
  <c r="AI383"/>
  <c r="AI529"/>
  <c r="AI235"/>
  <c r="AI25"/>
  <c r="AI308"/>
  <c r="AI381"/>
  <c r="AI527"/>
  <c r="AI93"/>
  <c r="AI233"/>
  <c r="AI23"/>
  <c r="AI306"/>
  <c r="AI379"/>
  <c r="AI525"/>
  <c r="AI91"/>
  <c r="AI231"/>
  <c r="AI21"/>
  <c r="AI377"/>
  <c r="AI523"/>
  <c r="AI229"/>
  <c r="AI19"/>
  <c r="AI302"/>
  <c r="AI375"/>
  <c r="AI521"/>
  <c r="AC408"/>
  <c r="AC481"/>
  <c r="AC554"/>
  <c r="AC118"/>
  <c r="AC404"/>
  <c r="AC477"/>
  <c r="AC550"/>
  <c r="AC114"/>
  <c r="AC400"/>
  <c r="AC473"/>
  <c r="AC546"/>
  <c r="AC110"/>
  <c r="AC180"/>
  <c r="AC323"/>
  <c r="AC396"/>
  <c r="AC469"/>
  <c r="AC542"/>
  <c r="AC108"/>
  <c r="AC394"/>
  <c r="AC540"/>
  <c r="AC467"/>
  <c r="AC176"/>
  <c r="AC319"/>
  <c r="AC392"/>
  <c r="AC465"/>
  <c r="AC538"/>
  <c r="AC104"/>
  <c r="AC390"/>
  <c r="AC536"/>
  <c r="AC463"/>
  <c r="AC102"/>
  <c r="AC172"/>
  <c r="AC315"/>
  <c r="AC388"/>
  <c r="AC461"/>
  <c r="AC534"/>
  <c r="AC100"/>
  <c r="AC386"/>
  <c r="AC532"/>
  <c r="AC459"/>
  <c r="AC168"/>
  <c r="AC311"/>
  <c r="AC384"/>
  <c r="AC457"/>
  <c r="AC530"/>
  <c r="AC96"/>
  <c r="AC166"/>
  <c r="AC309"/>
  <c r="AC382"/>
  <c r="AC528"/>
  <c r="AC455"/>
  <c r="AC94"/>
  <c r="AC380"/>
  <c r="AC453"/>
  <c r="AC526"/>
  <c r="AC162"/>
  <c r="AC305"/>
  <c r="AC378"/>
  <c r="AC524"/>
  <c r="AC451"/>
  <c r="AC90"/>
  <c r="AC160"/>
  <c r="AC303"/>
  <c r="AC376"/>
  <c r="AC449"/>
  <c r="AC522"/>
  <c r="AE481"/>
  <c r="AE408"/>
  <c r="AE554"/>
  <c r="AE118"/>
  <c r="AE477"/>
  <c r="AE404"/>
  <c r="AE550"/>
  <c r="AE114"/>
  <c r="AE473"/>
  <c r="AE400"/>
  <c r="AE546"/>
  <c r="AE110"/>
  <c r="AE180"/>
  <c r="AE469"/>
  <c r="AE323"/>
  <c r="AE396"/>
  <c r="AE542"/>
  <c r="AE108"/>
  <c r="AE467"/>
  <c r="AE394"/>
  <c r="AE540"/>
  <c r="AE176"/>
  <c r="AE465"/>
  <c r="AE319"/>
  <c r="AE392"/>
  <c r="AE538"/>
  <c r="AE104"/>
  <c r="AE463"/>
  <c r="AE390"/>
  <c r="AE536"/>
  <c r="AE102"/>
  <c r="AE172"/>
  <c r="AE461"/>
  <c r="AE315"/>
  <c r="AE388"/>
  <c r="AE534"/>
  <c r="AE100"/>
  <c r="AE459"/>
  <c r="AE386"/>
  <c r="AE532"/>
  <c r="AE168"/>
  <c r="AE457"/>
  <c r="AE311"/>
  <c r="AE384"/>
  <c r="AE530"/>
  <c r="AE96"/>
  <c r="AE166"/>
  <c r="AE455"/>
  <c r="AE309"/>
  <c r="AE382"/>
  <c r="AE528"/>
  <c r="AE94"/>
  <c r="AE453"/>
  <c r="AE380"/>
  <c r="AE526"/>
  <c r="AE162"/>
  <c r="AE451"/>
  <c r="AE305"/>
  <c r="AE378"/>
  <c r="AE524"/>
  <c r="AE90"/>
  <c r="AE160"/>
  <c r="AE449"/>
  <c r="AE303"/>
  <c r="AE376"/>
  <c r="AE522"/>
  <c r="AG481"/>
  <c r="AG408"/>
  <c r="AG554"/>
  <c r="AG118"/>
  <c r="AG477"/>
  <c r="AG404"/>
  <c r="AG550"/>
  <c r="AG114"/>
  <c r="AG473"/>
  <c r="AG400"/>
  <c r="AG546"/>
  <c r="AG110"/>
  <c r="AG180"/>
  <c r="AG469"/>
  <c r="AG323"/>
  <c r="AG396"/>
  <c r="AG542"/>
  <c r="AG108"/>
  <c r="AG467"/>
  <c r="AG394"/>
  <c r="AG540"/>
  <c r="AG176"/>
  <c r="AG465"/>
  <c r="AG319"/>
  <c r="AG392"/>
  <c r="AG538"/>
  <c r="AG104"/>
  <c r="AG463"/>
  <c r="AG390"/>
  <c r="AG536"/>
  <c r="AG102"/>
  <c r="AG172"/>
  <c r="AG461"/>
  <c r="AG315"/>
  <c r="AG388"/>
  <c r="AG534"/>
  <c r="AG100"/>
  <c r="AG459"/>
  <c r="AG386"/>
  <c r="AG532"/>
  <c r="AG168"/>
  <c r="AG457"/>
  <c r="AG311"/>
  <c r="AG384"/>
  <c r="AG530"/>
  <c r="AG96"/>
  <c r="AG166"/>
  <c r="AG455"/>
  <c r="AG309"/>
  <c r="AG382"/>
  <c r="AG528"/>
  <c r="AG94"/>
  <c r="AG453"/>
  <c r="AG380"/>
  <c r="AG526"/>
  <c r="AG162"/>
  <c r="AG451"/>
  <c r="AG305"/>
  <c r="AG378"/>
  <c r="AG524"/>
  <c r="AG90"/>
  <c r="AG160"/>
  <c r="AG449"/>
  <c r="AG303"/>
  <c r="AG376"/>
  <c r="AG522"/>
  <c r="AJ100"/>
  <c r="AJ386"/>
  <c r="AJ532"/>
  <c r="AJ459"/>
  <c r="AJ168"/>
  <c r="AJ311"/>
  <c r="AJ384"/>
  <c r="AJ530"/>
  <c r="AJ457"/>
  <c r="AJ96"/>
  <c r="AJ166"/>
  <c r="AJ309"/>
  <c r="AJ382"/>
  <c r="AJ528"/>
  <c r="AJ455"/>
  <c r="AJ94"/>
  <c r="AJ380"/>
  <c r="AJ526"/>
  <c r="AJ453"/>
  <c r="AJ162"/>
  <c r="AJ305"/>
  <c r="AJ378"/>
  <c r="AJ524"/>
  <c r="AJ451"/>
  <c r="AJ90"/>
  <c r="AJ160"/>
  <c r="AJ303"/>
  <c r="AJ376"/>
  <c r="AJ522"/>
  <c r="AJ449"/>
  <c r="AH20"/>
  <c r="AB20"/>
  <c r="AC20"/>
  <c r="AD20"/>
  <c r="AE20"/>
  <c r="AF20"/>
  <c r="AG20"/>
  <c r="AI20"/>
  <c r="AJ20"/>
  <c r="AK20"/>
  <c r="AL20"/>
  <c r="AM20"/>
  <c r="AN20"/>
  <c r="AO20"/>
  <c r="AP20"/>
  <c r="AQ20"/>
  <c r="AR20"/>
  <c r="AS20"/>
  <c r="AT20"/>
  <c r="AU20"/>
  <c r="F20"/>
  <c r="AH24"/>
  <c r="AB24"/>
  <c r="AC24"/>
  <c r="AD24"/>
  <c r="AE24"/>
  <c r="AF24"/>
  <c r="AG24"/>
  <c r="AI24"/>
  <c r="AJ24"/>
  <c r="AK24"/>
  <c r="AL24"/>
  <c r="AM24"/>
  <c r="AN24"/>
  <c r="AO24"/>
  <c r="AP24"/>
  <c r="AQ24"/>
  <c r="AR24"/>
  <c r="AS24"/>
  <c r="AT24"/>
  <c r="AU24"/>
  <c r="F24"/>
  <c r="AH28"/>
  <c r="AB28"/>
  <c r="AC28"/>
  <c r="AD28"/>
  <c r="AE28"/>
  <c r="AF28"/>
  <c r="AG28"/>
  <c r="AI28"/>
  <c r="AJ28"/>
  <c r="AK28"/>
  <c r="AL28"/>
  <c r="AM28"/>
  <c r="AN28"/>
  <c r="AO28"/>
  <c r="AP28"/>
  <c r="AQ28"/>
  <c r="AR28"/>
  <c r="AS28"/>
  <c r="AT28"/>
  <c r="AU28"/>
  <c r="F28"/>
  <c r="AH32"/>
  <c r="AB32"/>
  <c r="AC32"/>
  <c r="AD32"/>
  <c r="AE32"/>
  <c r="AF32"/>
  <c r="AG32"/>
  <c r="AI32"/>
  <c r="AJ32"/>
  <c r="AK32"/>
  <c r="AL32"/>
  <c r="AM32"/>
  <c r="AN32"/>
  <c r="AO32"/>
  <c r="AP32"/>
  <c r="AQ32"/>
  <c r="AR32"/>
  <c r="AS32"/>
  <c r="AT32"/>
  <c r="AU32"/>
  <c r="F32"/>
  <c r="AH36"/>
  <c r="AB36"/>
  <c r="AC36"/>
  <c r="AD36"/>
  <c r="AE36"/>
  <c r="AF36"/>
  <c r="AG36"/>
  <c r="AI36"/>
  <c r="AJ36"/>
  <c r="AK36"/>
  <c r="AL36"/>
  <c r="AM36"/>
  <c r="AN36"/>
  <c r="AO36"/>
  <c r="AP36"/>
  <c r="AQ36"/>
  <c r="AR36"/>
  <c r="AS36"/>
  <c r="AT36"/>
  <c r="AU36"/>
  <c r="F36"/>
  <c r="AH40"/>
  <c r="AB40"/>
  <c r="AC40"/>
  <c r="AD40"/>
  <c r="AE40"/>
  <c r="AF40"/>
  <c r="AG40"/>
  <c r="AI40"/>
  <c r="AJ40"/>
  <c r="AK40"/>
  <c r="AL40"/>
  <c r="AM40"/>
  <c r="AN40"/>
  <c r="AO40"/>
  <c r="AP40"/>
  <c r="AQ40"/>
  <c r="AR40"/>
  <c r="AS40"/>
  <c r="AT40"/>
  <c r="AU40"/>
  <c r="F40"/>
  <c r="AH44"/>
  <c r="AB44"/>
  <c r="AC44"/>
  <c r="AD44"/>
  <c r="AE44"/>
  <c r="AF44"/>
  <c r="AG44"/>
  <c r="AI44"/>
  <c r="AJ44"/>
  <c r="AK44"/>
  <c r="AL44"/>
  <c r="AM44"/>
  <c r="AN44"/>
  <c r="AO44"/>
  <c r="AP44"/>
  <c r="AQ44"/>
  <c r="AR44"/>
  <c r="AS44"/>
  <c r="AT44"/>
  <c r="AU44"/>
  <c r="F44"/>
  <c r="AH48"/>
  <c r="AB48"/>
  <c r="AC48"/>
  <c r="AD48"/>
  <c r="AE48"/>
  <c r="AF48"/>
  <c r="AG48"/>
  <c r="AI48"/>
  <c r="AJ48"/>
  <c r="AK48"/>
  <c r="AL48"/>
  <c r="AM48"/>
  <c r="AN48"/>
  <c r="AO48"/>
  <c r="AP48"/>
  <c r="AQ48"/>
  <c r="AR48"/>
  <c r="AS48"/>
  <c r="AT48"/>
  <c r="AU48"/>
  <c r="F48"/>
  <c r="AH52"/>
  <c r="AB52"/>
  <c r="AC52"/>
  <c r="AD52"/>
  <c r="AE52"/>
  <c r="AF52"/>
  <c r="AG52"/>
  <c r="AI52"/>
  <c r="AJ52"/>
  <c r="AK52"/>
  <c r="AL52"/>
  <c r="AM52"/>
  <c r="AN52"/>
  <c r="AO52"/>
  <c r="AP52"/>
  <c r="AQ52"/>
  <c r="AR52"/>
  <c r="AS52"/>
  <c r="AT52"/>
  <c r="AU52"/>
  <c r="F52"/>
  <c r="AH450"/>
  <c r="AI450"/>
  <c r="AJ450"/>
  <c r="AC450"/>
  <c r="AF450"/>
  <c r="AK450"/>
  <c r="AD450"/>
  <c r="AB450"/>
  <c r="AE450"/>
  <c r="AG450"/>
  <c r="AL450"/>
  <c r="AM450"/>
  <c r="AO450"/>
  <c r="AQ450"/>
  <c r="AS450"/>
  <c r="AU450"/>
  <c r="AN450"/>
  <c r="AP450"/>
  <c r="AR450"/>
  <c r="AT450"/>
  <c r="F450"/>
  <c r="AH454"/>
  <c r="AI454"/>
  <c r="AJ454"/>
  <c r="AC454"/>
  <c r="AF454"/>
  <c r="AK454"/>
  <c r="AD454"/>
  <c r="AB454"/>
  <c r="AE454"/>
  <c r="AG454"/>
  <c r="AL454"/>
  <c r="AM454"/>
  <c r="AO454"/>
  <c r="AQ454"/>
  <c r="AS454"/>
  <c r="AU454"/>
  <c r="AN454"/>
  <c r="AP454"/>
  <c r="AR454"/>
  <c r="AT454"/>
  <c r="F454"/>
  <c r="AH458"/>
  <c r="AI458"/>
  <c r="AJ458"/>
  <c r="AC458"/>
  <c r="AF458"/>
  <c r="AK458"/>
  <c r="AD458"/>
  <c r="AB458"/>
  <c r="AE458"/>
  <c r="AG458"/>
  <c r="AL458"/>
  <c r="AM458"/>
  <c r="AO458"/>
  <c r="AQ458"/>
  <c r="AS458"/>
  <c r="AU458"/>
  <c r="AN458"/>
  <c r="AP458"/>
  <c r="AR458"/>
  <c r="AT458"/>
  <c r="F458"/>
  <c r="AH462"/>
  <c r="AI462"/>
  <c r="AJ462"/>
  <c r="AC462"/>
  <c r="AF462"/>
  <c r="AK462"/>
  <c r="AD462"/>
  <c r="AB462"/>
  <c r="AE462"/>
  <c r="AG462"/>
  <c r="AL462"/>
  <c r="AM462"/>
  <c r="AO462"/>
  <c r="AQ462"/>
  <c r="AS462"/>
  <c r="AU462"/>
  <c r="AN462"/>
  <c r="AP462"/>
  <c r="AR462"/>
  <c r="AT462"/>
  <c r="F462"/>
  <c r="AH466"/>
  <c r="AI466"/>
  <c r="AJ466"/>
  <c r="AC466"/>
  <c r="AF466"/>
  <c r="AK466"/>
  <c r="AD466"/>
  <c r="AB466"/>
  <c r="AE466"/>
  <c r="AG466"/>
  <c r="AL466"/>
  <c r="AM466"/>
  <c r="AO466"/>
  <c r="AQ466"/>
  <c r="AS466"/>
  <c r="AU466"/>
  <c r="AN466"/>
  <c r="AP466"/>
  <c r="AR466"/>
  <c r="AT466"/>
  <c r="F466"/>
  <c r="F486"/>
  <c r="AX204" i="46"/>
  <c r="AI246"/>
  <c r="AX85"/>
  <c r="AX89"/>
  <c r="N240"/>
  <c r="AC93"/>
  <c r="AC100"/>
  <c r="AC104"/>
  <c r="AC108"/>
  <c r="AC112"/>
  <c r="L92" i="56"/>
  <c r="BD242" i="46"/>
  <c r="BT230"/>
  <c r="CN164"/>
  <c r="CL230"/>
  <c r="BT218"/>
  <c r="CN129"/>
  <c r="BT216"/>
  <c r="BT227"/>
  <c r="CN130"/>
  <c r="BT219"/>
  <c r="CN149"/>
  <c r="CL219"/>
  <c r="BT232"/>
  <c r="CN139"/>
  <c r="CL232"/>
  <c r="AI245"/>
  <c r="AC60"/>
  <c r="AC62"/>
  <c r="AC64"/>
  <c r="AC66"/>
  <c r="AC68"/>
  <c r="AC245"/>
  <c r="AX60"/>
  <c r="AX64"/>
  <c r="AX68"/>
  <c r="AX72"/>
  <c r="AX76"/>
  <c r="AB245"/>
  <c r="AX69"/>
  <c r="AX71"/>
  <c r="AX73"/>
  <c r="AX75"/>
  <c r="AX77"/>
  <c r="BA92"/>
  <c r="C79" i="36"/>
  <c r="BS166" i="46"/>
  <c r="AY239"/>
  <c r="BS159"/>
  <c r="BQ239"/>
  <c r="AY232"/>
  <c r="BS139"/>
  <c r="AY221"/>
  <c r="BS153"/>
  <c r="BQ221"/>
  <c r="AY219"/>
  <c r="BS149"/>
  <c r="BQ219"/>
  <c r="AY228"/>
  <c r="BS134"/>
  <c r="BS130"/>
  <c r="AY227"/>
  <c r="BS126"/>
  <c r="BQ217"/>
  <c r="AY217"/>
  <c r="AY226"/>
  <c r="BS123"/>
  <c r="H177" i="47"/>
  <c r="H351"/>
  <c r="H105"/>
  <c r="I241" i="56"/>
  <c r="AD245" i="46"/>
  <c r="AX20"/>
  <c r="AX116"/>
  <c r="AC235"/>
  <c r="I121" i="44"/>
  <c r="AY121" i="46"/>
  <c r="AZ121"/>
  <c r="BA121"/>
  <c r="BB121"/>
  <c r="BC121"/>
  <c r="BD121"/>
  <c r="BE121"/>
  <c r="BF121"/>
  <c r="BG121"/>
  <c r="BH121"/>
  <c r="BI121"/>
  <c r="BJ121"/>
  <c r="BK121"/>
  <c r="BL121"/>
  <c r="BM121"/>
  <c r="BN121"/>
  <c r="BO121"/>
  <c r="BP121"/>
  <c r="BQ121"/>
  <c r="BR121"/>
  <c r="F226" i="44"/>
  <c r="F228"/>
  <c r="F231"/>
  <c r="J86"/>
  <c r="G35" i="64"/>
  <c r="I35"/>
  <c r="K35"/>
  <c r="N35"/>
  <c r="AI303"/>
  <c r="AI315"/>
  <c r="AI323"/>
  <c r="AI376"/>
  <c r="AI380"/>
  <c r="AI384"/>
  <c r="AI388"/>
  <c r="AI392"/>
  <c r="AI396"/>
  <c r="AI400"/>
  <c r="AI404"/>
  <c r="AI408"/>
  <c r="CN113" i="46"/>
  <c r="CN109"/>
  <c r="CN105"/>
  <c r="CN101"/>
  <c r="CN97"/>
  <c r="CN95"/>
  <c r="K92" i="56"/>
  <c r="M92"/>
  <c r="CN141" i="46"/>
  <c r="BS80"/>
  <c r="BS79"/>
  <c r="BX240"/>
  <c r="BS204"/>
  <c r="BS200"/>
  <c r="BS183"/>
  <c r="BS179"/>
  <c r="BS175"/>
  <c r="BS171"/>
  <c r="BS141"/>
  <c r="J92" i="56"/>
  <c r="H224" i="44"/>
  <c r="F238"/>
  <c r="AB262" i="64"/>
  <c r="AC262"/>
  <c r="AD262"/>
  <c r="AE262"/>
  <c r="AF262"/>
  <c r="AG262"/>
  <c r="AI262"/>
  <c r="AH262"/>
  <c r="AJ262"/>
  <c r="AL262"/>
  <c r="AN262"/>
  <c r="AP262"/>
  <c r="AR262"/>
  <c r="AS262"/>
  <c r="AT262"/>
  <c r="AU262"/>
  <c r="AK262"/>
  <c r="AM262"/>
  <c r="AO262"/>
  <c r="AQ262"/>
  <c r="F262"/>
  <c r="F266"/>
  <c r="Y33" i="25"/>
  <c r="AB249" i="46"/>
  <c r="AX25"/>
  <c r="AB481" i="64"/>
  <c r="AB408"/>
  <c r="AB554"/>
  <c r="AV623"/>
  <c r="AB118"/>
  <c r="AB477"/>
  <c r="AB404"/>
  <c r="AB550"/>
  <c r="AV619"/>
  <c r="AB114"/>
  <c r="AB473"/>
  <c r="AB400"/>
  <c r="AB546"/>
  <c r="AV615"/>
  <c r="AB180"/>
  <c r="AB110"/>
  <c r="AB469"/>
  <c r="AB323"/>
  <c r="AB396"/>
  <c r="AB542"/>
  <c r="AV611"/>
  <c r="AB108"/>
  <c r="AB467"/>
  <c r="AB394"/>
  <c r="AB540"/>
  <c r="AV609"/>
  <c r="AB176"/>
  <c r="AB465"/>
  <c r="AB319"/>
  <c r="AB392"/>
  <c r="AB538"/>
  <c r="AV607"/>
  <c r="AB104"/>
  <c r="AB463"/>
  <c r="AB390"/>
  <c r="AB536"/>
  <c r="AV605"/>
  <c r="AB172"/>
  <c r="AB102"/>
  <c r="AB461"/>
  <c r="AB315"/>
  <c r="AB388"/>
  <c r="AB534"/>
  <c r="AV603"/>
  <c r="AB100"/>
  <c r="AB459"/>
  <c r="AB386"/>
  <c r="AB532"/>
  <c r="AV601"/>
  <c r="AB168"/>
  <c r="AB457"/>
  <c r="AB311"/>
  <c r="AB384"/>
  <c r="AB530"/>
  <c r="AV599"/>
  <c r="AB96"/>
  <c r="AB166"/>
  <c r="AB455"/>
  <c r="AB309"/>
  <c r="AB382"/>
  <c r="AB528"/>
  <c r="AV597"/>
  <c r="AB94"/>
  <c r="AB453"/>
  <c r="AB380"/>
  <c r="AB526"/>
  <c r="AV595"/>
  <c r="AB162"/>
  <c r="AB451"/>
  <c r="AB305"/>
  <c r="AB378"/>
  <c r="AB524"/>
  <c r="AV593"/>
  <c r="AB160"/>
  <c r="AB90"/>
  <c r="AB449"/>
  <c r="AB303"/>
  <c r="AB376"/>
  <c r="AB522"/>
  <c r="AV591"/>
  <c r="AD481"/>
  <c r="AD408"/>
  <c r="AD554"/>
  <c r="AD118"/>
  <c r="AD477"/>
  <c r="AD404"/>
  <c r="AD550"/>
  <c r="AD114"/>
  <c r="AD473"/>
  <c r="AD400"/>
  <c r="AD546"/>
  <c r="AD180"/>
  <c r="AD110"/>
  <c r="AD469"/>
  <c r="AD396"/>
  <c r="AD542"/>
  <c r="AD323"/>
  <c r="AD108"/>
  <c r="AD467"/>
  <c r="AD394"/>
  <c r="AD540"/>
  <c r="AD176"/>
  <c r="AD465"/>
  <c r="AD392"/>
  <c r="AD538"/>
  <c r="AD319"/>
  <c r="AD104"/>
  <c r="AD463"/>
  <c r="AD390"/>
  <c r="AD536"/>
  <c r="AD172"/>
  <c r="AD102"/>
  <c r="AD461"/>
  <c r="AD388"/>
  <c r="AD534"/>
  <c r="AD315"/>
  <c r="AD100"/>
  <c r="AD459"/>
  <c r="AD386"/>
  <c r="AD532"/>
  <c r="AD168"/>
  <c r="AD457"/>
  <c r="AD384"/>
  <c r="AD530"/>
  <c r="AD311"/>
  <c r="AD96"/>
  <c r="AD166"/>
  <c r="AD455"/>
  <c r="AD309"/>
  <c r="AD382"/>
  <c r="AD528"/>
  <c r="AD94"/>
  <c r="AD453"/>
  <c r="AD380"/>
  <c r="AD526"/>
  <c r="AD162"/>
  <c r="AD451"/>
  <c r="AD305"/>
  <c r="AD378"/>
  <c r="AD524"/>
  <c r="AD160"/>
  <c r="AD90"/>
  <c r="AD449"/>
  <c r="AD376"/>
  <c r="AD522"/>
  <c r="AD303"/>
  <c r="AF408"/>
  <c r="AF554"/>
  <c r="AF481"/>
  <c r="AF118"/>
  <c r="AF404"/>
  <c r="AF550"/>
  <c r="AF477"/>
  <c r="AF114"/>
  <c r="AF400"/>
  <c r="AF546"/>
  <c r="AF473"/>
  <c r="AF180"/>
  <c r="AF110"/>
  <c r="AF323"/>
  <c r="AF396"/>
  <c r="AF542"/>
  <c r="AF469"/>
  <c r="AF108"/>
  <c r="AF394"/>
  <c r="AF540"/>
  <c r="AF467"/>
  <c r="AF176"/>
  <c r="AF319"/>
  <c r="AF392"/>
  <c r="AF538"/>
  <c r="AF465"/>
  <c r="AF104"/>
  <c r="AF390"/>
  <c r="AF536"/>
  <c r="AF463"/>
  <c r="AF172"/>
  <c r="AF102"/>
  <c r="AF315"/>
  <c r="AF388"/>
  <c r="AF534"/>
  <c r="AF461"/>
  <c r="AF100"/>
  <c r="AF386"/>
  <c r="AF532"/>
  <c r="AF459"/>
  <c r="AF168"/>
  <c r="AF311"/>
  <c r="AF384"/>
  <c r="AF530"/>
  <c r="AF457"/>
  <c r="AF96"/>
  <c r="AF166"/>
  <c r="AF309"/>
  <c r="AF382"/>
  <c r="AF528"/>
  <c r="AF455"/>
  <c r="AF94"/>
  <c r="AF380"/>
  <c r="AF526"/>
  <c r="AF453"/>
  <c r="AF162"/>
  <c r="AF305"/>
  <c r="AF378"/>
  <c r="AF524"/>
  <c r="AF451"/>
  <c r="AF160"/>
  <c r="AF90"/>
  <c r="AF303"/>
  <c r="AF376"/>
  <c r="AF522"/>
  <c r="AF449"/>
  <c r="AI481"/>
  <c r="AI118"/>
  <c r="AI477"/>
  <c r="AI114"/>
  <c r="AI473"/>
  <c r="AI180"/>
  <c r="AI110"/>
  <c r="AI469"/>
  <c r="AI108"/>
  <c r="AI467"/>
  <c r="AI176"/>
  <c r="AI465"/>
  <c r="AI104"/>
  <c r="AI463"/>
  <c r="AI172"/>
  <c r="AI102"/>
  <c r="AI461"/>
  <c r="AI100"/>
  <c r="AI459"/>
  <c r="AI168"/>
  <c r="AI457"/>
  <c r="AI96"/>
  <c r="AI166"/>
  <c r="AI455"/>
  <c r="AI94"/>
  <c r="AI453"/>
  <c r="AI162"/>
  <c r="AI451"/>
  <c r="AI160"/>
  <c r="AI90"/>
  <c r="AI449"/>
  <c r="H105"/>
  <c r="H245"/>
  <c r="H391"/>
  <c r="H318"/>
  <c r="H537"/>
  <c r="AC121"/>
  <c r="AC261"/>
  <c r="AC51"/>
  <c r="AC407"/>
  <c r="AC334"/>
  <c r="AC553"/>
  <c r="AC117"/>
  <c r="AC257"/>
  <c r="AC47"/>
  <c r="AC403"/>
  <c r="AC330"/>
  <c r="AC549"/>
  <c r="AC253"/>
  <c r="AC43"/>
  <c r="AC399"/>
  <c r="AC326"/>
  <c r="AC545"/>
  <c r="AC249"/>
  <c r="AC39"/>
  <c r="AC395"/>
  <c r="AC322"/>
  <c r="AC541"/>
  <c r="AC247"/>
  <c r="AC107"/>
  <c r="AC37"/>
  <c r="AC320"/>
  <c r="AC393"/>
  <c r="AC539"/>
  <c r="AC243"/>
  <c r="AC103"/>
  <c r="AC33"/>
  <c r="AC316"/>
  <c r="AC389"/>
  <c r="AC535"/>
  <c r="AC101"/>
  <c r="AC241"/>
  <c r="AC31"/>
  <c r="AC387"/>
  <c r="AC314"/>
  <c r="AC533"/>
  <c r="AC239"/>
  <c r="AC99"/>
  <c r="AC29"/>
  <c r="AC312"/>
  <c r="AC385"/>
  <c r="AC531"/>
  <c r="AC97"/>
  <c r="AC237"/>
  <c r="AC27"/>
  <c r="AC383"/>
  <c r="AC529"/>
  <c r="AC235"/>
  <c r="AC25"/>
  <c r="AC308"/>
  <c r="AC381"/>
  <c r="AC527"/>
  <c r="AC93"/>
  <c r="AC233"/>
  <c r="AC23"/>
  <c r="AC379"/>
  <c r="AC306"/>
  <c r="AC525"/>
  <c r="AC231"/>
  <c r="AC91"/>
  <c r="AC21"/>
  <c r="AC377"/>
  <c r="AC523"/>
  <c r="AC229"/>
  <c r="AC19"/>
  <c r="AC375"/>
  <c r="AC302"/>
  <c r="AC521"/>
  <c r="J105"/>
  <c r="J245"/>
  <c r="J318"/>
  <c r="J391"/>
  <c r="J537"/>
  <c r="J464"/>
  <c r="AE121"/>
  <c r="AE261"/>
  <c r="AE51"/>
  <c r="AE334"/>
  <c r="AE407"/>
  <c r="AE553"/>
  <c r="AE117"/>
  <c r="AE257"/>
  <c r="AE47"/>
  <c r="AE330"/>
  <c r="AE403"/>
  <c r="AE549"/>
  <c r="AE253"/>
  <c r="AE43"/>
  <c r="AE326"/>
  <c r="AE399"/>
  <c r="AE545"/>
  <c r="AE249"/>
  <c r="AE39"/>
  <c r="AE322"/>
  <c r="AE395"/>
  <c r="AE541"/>
  <c r="AE247"/>
  <c r="AE107"/>
  <c r="AE37"/>
  <c r="AE320"/>
  <c r="AE393"/>
  <c r="AE539"/>
  <c r="AE243"/>
  <c r="AE103"/>
  <c r="AE33"/>
  <c r="AE316"/>
  <c r="AE389"/>
  <c r="AE535"/>
  <c r="AE101"/>
  <c r="AE241"/>
  <c r="AE31"/>
  <c r="AE314"/>
  <c r="AE387"/>
  <c r="AE533"/>
  <c r="AE239"/>
  <c r="AE99"/>
  <c r="AE29"/>
  <c r="AE312"/>
  <c r="AE385"/>
  <c r="AE531"/>
  <c r="AE97"/>
  <c r="AE237"/>
  <c r="AE27"/>
  <c r="AE383"/>
  <c r="AE529"/>
  <c r="AE235"/>
  <c r="AE25"/>
  <c r="AE308"/>
  <c r="AE381"/>
  <c r="AE527"/>
  <c r="AE93"/>
  <c r="AE233"/>
  <c r="AE23"/>
  <c r="AE306"/>
  <c r="AE379"/>
  <c r="AE525"/>
  <c r="AE231"/>
  <c r="AE91"/>
  <c r="AE21"/>
  <c r="AE377"/>
  <c r="AE523"/>
  <c r="AE229"/>
  <c r="AE19"/>
  <c r="AE302"/>
  <c r="AE375"/>
  <c r="AE521"/>
  <c r="L105"/>
  <c r="L245"/>
  <c r="L318"/>
  <c r="L391"/>
  <c r="L537"/>
  <c r="L464"/>
  <c r="AG121"/>
  <c r="AG261"/>
  <c r="AG51"/>
  <c r="AG334"/>
  <c r="AG407"/>
  <c r="AG553"/>
  <c r="AG117"/>
  <c r="AG257"/>
  <c r="AG47"/>
  <c r="AG330"/>
  <c r="AG403"/>
  <c r="AG549"/>
  <c r="AG253"/>
  <c r="AG43"/>
  <c r="AG326"/>
  <c r="AG399"/>
  <c r="AG545"/>
  <c r="AG249"/>
  <c r="AG39"/>
  <c r="AG322"/>
  <c r="AG395"/>
  <c r="AG541"/>
  <c r="AG247"/>
  <c r="AG107"/>
  <c r="AG37"/>
  <c r="AG320"/>
  <c r="AG393"/>
  <c r="AG539"/>
  <c r="AG243"/>
  <c r="AG103"/>
  <c r="AG33"/>
  <c r="AG316"/>
  <c r="AG389"/>
  <c r="AG535"/>
  <c r="AG101"/>
  <c r="AG241"/>
  <c r="AG31"/>
  <c r="AG314"/>
  <c r="AG387"/>
  <c r="AG533"/>
  <c r="AG239"/>
  <c r="AG99"/>
  <c r="AG29"/>
  <c r="AG312"/>
  <c r="AG385"/>
  <c r="AG531"/>
  <c r="AG97"/>
  <c r="AG237"/>
  <c r="AG27"/>
  <c r="AG383"/>
  <c r="AG529"/>
  <c r="AG235"/>
  <c r="AG25"/>
  <c r="AG308"/>
  <c r="AG381"/>
  <c r="AG527"/>
  <c r="AG93"/>
  <c r="AG233"/>
  <c r="AG23"/>
  <c r="AG306"/>
  <c r="AG379"/>
  <c r="AG525"/>
  <c r="AG231"/>
  <c r="AG91"/>
  <c r="AG21"/>
  <c r="AG377"/>
  <c r="AG523"/>
  <c r="AG229"/>
  <c r="AG19"/>
  <c r="AG302"/>
  <c r="AG375"/>
  <c r="AG521"/>
  <c r="O105"/>
  <c r="O245"/>
  <c r="O318"/>
  <c r="O391"/>
  <c r="O537"/>
  <c r="AJ171"/>
  <c r="AJ101"/>
  <c r="AJ241"/>
  <c r="AJ31"/>
  <c r="AJ314"/>
  <c r="AJ387"/>
  <c r="AJ533"/>
  <c r="AJ169"/>
  <c r="AJ99"/>
  <c r="AJ239"/>
  <c r="AJ29"/>
  <c r="AJ312"/>
  <c r="AJ385"/>
  <c r="AJ531"/>
  <c r="AJ97"/>
  <c r="AJ237"/>
  <c r="AJ27"/>
  <c r="AJ383"/>
  <c r="AJ529"/>
  <c r="AJ165"/>
  <c r="AV165"/>
  <c r="AJ235"/>
  <c r="AJ25"/>
  <c r="AJ308"/>
  <c r="AJ381"/>
  <c r="AJ527"/>
  <c r="AJ163"/>
  <c r="AJ93"/>
  <c r="AJ233"/>
  <c r="AJ23"/>
  <c r="AJ306"/>
  <c r="AJ379"/>
  <c r="AJ525"/>
  <c r="AJ91"/>
  <c r="AJ231"/>
  <c r="AJ21"/>
  <c r="AJ377"/>
  <c r="AJ523"/>
  <c r="AJ159"/>
  <c r="AJ229"/>
  <c r="AJ19"/>
  <c r="AJ302"/>
  <c r="AJ375"/>
  <c r="AJ521"/>
  <c r="F18"/>
  <c r="AH22"/>
  <c r="AB22"/>
  <c r="AC22"/>
  <c r="AD22"/>
  <c r="AE22"/>
  <c r="AF22"/>
  <c r="AG22"/>
  <c r="AI22"/>
  <c r="AJ22"/>
  <c r="AK22"/>
  <c r="AL22"/>
  <c r="AM22"/>
  <c r="AN22"/>
  <c r="AO22"/>
  <c r="AP22"/>
  <c r="AQ22"/>
  <c r="AR22"/>
  <c r="AS22"/>
  <c r="AT22"/>
  <c r="AU22"/>
  <c r="F22"/>
  <c r="AH26"/>
  <c r="AB26"/>
  <c r="AC26"/>
  <c r="AD26"/>
  <c r="AE26"/>
  <c r="AF26"/>
  <c r="AG26"/>
  <c r="AI26"/>
  <c r="AJ26"/>
  <c r="AK26"/>
  <c r="AL26"/>
  <c r="AM26"/>
  <c r="AN26"/>
  <c r="AO26"/>
  <c r="AP26"/>
  <c r="AQ26"/>
  <c r="AR26"/>
  <c r="AS26"/>
  <c r="AT26"/>
  <c r="AU26"/>
  <c r="F26"/>
  <c r="AH30"/>
  <c r="AB30"/>
  <c r="AC30"/>
  <c r="AD30"/>
  <c r="AE30"/>
  <c r="AF30"/>
  <c r="AG30"/>
  <c r="AI30"/>
  <c r="AJ30"/>
  <c r="AK30"/>
  <c r="AL30"/>
  <c r="AM30"/>
  <c r="AN30"/>
  <c r="AO30"/>
  <c r="AP30"/>
  <c r="AQ30"/>
  <c r="AR30"/>
  <c r="AS30"/>
  <c r="AT30"/>
  <c r="AU30"/>
  <c r="F30"/>
  <c r="AH34"/>
  <c r="AB34"/>
  <c r="AC34"/>
  <c r="AD34"/>
  <c r="AE34"/>
  <c r="AF34"/>
  <c r="AG34"/>
  <c r="AI34"/>
  <c r="AJ34"/>
  <c r="AK34"/>
  <c r="AL34"/>
  <c r="AM34"/>
  <c r="AN34"/>
  <c r="AO34"/>
  <c r="AP34"/>
  <c r="AQ34"/>
  <c r="AR34"/>
  <c r="AS34"/>
  <c r="AT34"/>
  <c r="AU34"/>
  <c r="F34"/>
  <c r="AH38"/>
  <c r="AB38"/>
  <c r="AC38"/>
  <c r="AD38"/>
  <c r="AE38"/>
  <c r="AF38"/>
  <c r="AG38"/>
  <c r="AI38"/>
  <c r="AJ38"/>
  <c r="AK38"/>
  <c r="AL38"/>
  <c r="AM38"/>
  <c r="AN38"/>
  <c r="AO38"/>
  <c r="AP38"/>
  <c r="AQ38"/>
  <c r="AR38"/>
  <c r="AS38"/>
  <c r="AT38"/>
  <c r="AU38"/>
  <c r="F38"/>
  <c r="AH448"/>
  <c r="AI448"/>
  <c r="AJ448"/>
  <c r="AC448"/>
  <c r="AD448"/>
  <c r="AF448"/>
  <c r="AK448"/>
  <c r="AB448"/>
  <c r="AE448"/>
  <c r="AG448"/>
  <c r="AL448"/>
  <c r="AM448"/>
  <c r="AO448"/>
  <c r="AQ448"/>
  <c r="AS448"/>
  <c r="AU448"/>
  <c r="AN448"/>
  <c r="AP448"/>
  <c r="AR448"/>
  <c r="AT448"/>
  <c r="F448"/>
  <c r="AH452"/>
  <c r="AI452"/>
  <c r="AJ452"/>
  <c r="AC452"/>
  <c r="AD452"/>
  <c r="AF452"/>
  <c r="AK452"/>
  <c r="AB452"/>
  <c r="AE452"/>
  <c r="AG452"/>
  <c r="AL452"/>
  <c r="AM452"/>
  <c r="AO452"/>
  <c r="AQ452"/>
  <c r="AS452"/>
  <c r="AU452"/>
  <c r="AN452"/>
  <c r="AP452"/>
  <c r="AR452"/>
  <c r="AT452"/>
  <c r="F452"/>
  <c r="AH456"/>
  <c r="AI456"/>
  <c r="AJ456"/>
  <c r="AC456"/>
  <c r="AD456"/>
  <c r="AF456"/>
  <c r="AK456"/>
  <c r="AB456"/>
  <c r="AE456"/>
  <c r="AG456"/>
  <c r="AL456"/>
  <c r="AM456"/>
  <c r="AO456"/>
  <c r="AQ456"/>
  <c r="AS456"/>
  <c r="AU456"/>
  <c r="AN456"/>
  <c r="AP456"/>
  <c r="AR456"/>
  <c r="AT456"/>
  <c r="F456"/>
  <c r="AH460"/>
  <c r="AI460"/>
  <c r="AJ460"/>
  <c r="AC460"/>
  <c r="AD460"/>
  <c r="AF460"/>
  <c r="AK460"/>
  <c r="AB460"/>
  <c r="AE460"/>
  <c r="AG460"/>
  <c r="AL460"/>
  <c r="AM460"/>
  <c r="AO460"/>
  <c r="AQ460"/>
  <c r="AS460"/>
  <c r="AU460"/>
  <c r="AN460"/>
  <c r="AP460"/>
  <c r="AR460"/>
  <c r="AT460"/>
  <c r="F460"/>
  <c r="F464"/>
  <c r="AH468"/>
  <c r="AI468"/>
  <c r="AJ468"/>
  <c r="AC468"/>
  <c r="AD468"/>
  <c r="AF468"/>
  <c r="AK468"/>
  <c r="AB468"/>
  <c r="AE468"/>
  <c r="AG468"/>
  <c r="AL468"/>
  <c r="AM468"/>
  <c r="AO468"/>
  <c r="AQ468"/>
  <c r="AS468"/>
  <c r="AU468"/>
  <c r="AN468"/>
  <c r="AP468"/>
  <c r="AR468"/>
  <c r="AT468"/>
  <c r="F468"/>
  <c r="AH472"/>
  <c r="AI472"/>
  <c r="AJ472"/>
  <c r="AC472"/>
  <c r="AD472"/>
  <c r="AF472"/>
  <c r="AK472"/>
  <c r="AB472"/>
  <c r="AE472"/>
  <c r="AG472"/>
  <c r="AL472"/>
  <c r="AO472"/>
  <c r="AQ472"/>
  <c r="AS472"/>
  <c r="AU472"/>
  <c r="AM472"/>
  <c r="AN472"/>
  <c r="AP472"/>
  <c r="AR472"/>
  <c r="AT472"/>
  <c r="F472"/>
  <c r="AH476"/>
  <c r="AI476"/>
  <c r="AJ476"/>
  <c r="AC476"/>
  <c r="AD476"/>
  <c r="AF476"/>
  <c r="AK476"/>
  <c r="AB476"/>
  <c r="AE476"/>
  <c r="AG476"/>
  <c r="AL476"/>
  <c r="AM476"/>
  <c r="AO476"/>
  <c r="AQ476"/>
  <c r="AS476"/>
  <c r="AU476"/>
  <c r="AN476"/>
  <c r="AP476"/>
  <c r="AR476"/>
  <c r="AT476"/>
  <c r="F476"/>
  <c r="AH480"/>
  <c r="AI480"/>
  <c r="AJ480"/>
  <c r="AC480"/>
  <c r="AD480"/>
  <c r="AF480"/>
  <c r="AK480"/>
  <c r="AB480"/>
  <c r="AE480"/>
  <c r="AG480"/>
  <c r="AL480"/>
  <c r="AO480"/>
  <c r="AQ480"/>
  <c r="AS480"/>
  <c r="AU480"/>
  <c r="AM480"/>
  <c r="AN480"/>
  <c r="AP480"/>
  <c r="AR480"/>
  <c r="AT480"/>
  <c r="F480"/>
  <c r="N236" i="46"/>
  <c r="AC84"/>
  <c r="AA236"/>
  <c r="AX87"/>
  <c r="AX91"/>
  <c r="AC98"/>
  <c r="AC102"/>
  <c r="AC106"/>
  <c r="AC110"/>
  <c r="AC114"/>
  <c r="BS170"/>
  <c r="CN92"/>
  <c r="CL242"/>
  <c r="BT242"/>
  <c r="CN85"/>
  <c r="CN138"/>
  <c r="BT222"/>
  <c r="CN154"/>
  <c r="CL222"/>
  <c r="BT220"/>
  <c r="CN150"/>
  <c r="CL220"/>
  <c r="BT217"/>
  <c r="CN127"/>
  <c r="BT226"/>
  <c r="CN123"/>
  <c r="CN134"/>
  <c r="BT228"/>
  <c r="BT221"/>
  <c r="CN153"/>
  <c r="CL221"/>
  <c r="BT239"/>
  <c r="CN159"/>
  <c r="CL239"/>
  <c r="AX61"/>
  <c r="AX63"/>
  <c r="AX65"/>
  <c r="AX67"/>
  <c r="AX62"/>
  <c r="AX66"/>
  <c r="AX70"/>
  <c r="AX74"/>
  <c r="AX79"/>
  <c r="AC80"/>
  <c r="AC70"/>
  <c r="AC72"/>
  <c r="AC74"/>
  <c r="AC76"/>
  <c r="AC79"/>
  <c r="AX80"/>
  <c r="J145" i="47"/>
  <c r="AX42" i="46"/>
  <c r="AH229"/>
  <c r="AE58" i="25"/>
  <c r="CN86" i="46"/>
  <c r="H92" i="56"/>
  <c r="BU242" i="46"/>
  <c r="BS197"/>
  <c r="BS196"/>
  <c r="BS168"/>
  <c r="AY225"/>
  <c r="BS157"/>
  <c r="BQ225"/>
  <c r="AY224"/>
  <c r="BS151"/>
  <c r="BQ224"/>
  <c r="AY218"/>
  <c r="BS128"/>
  <c r="M177" i="47"/>
  <c r="M351"/>
  <c r="M105"/>
  <c r="N241" i="56"/>
  <c r="N177" i="47"/>
  <c r="N351"/>
  <c r="N105"/>
  <c r="O241" i="56"/>
  <c r="O177" i="47"/>
  <c r="O351"/>
  <c r="O105"/>
  <c r="P241" i="56"/>
  <c r="P177" i="47"/>
  <c r="P351"/>
  <c r="P105"/>
  <c r="Q241" i="56"/>
  <c r="Q177" i="47"/>
  <c r="Q351"/>
  <c r="Q105"/>
  <c r="R241" i="56"/>
  <c r="R177" i="47"/>
  <c r="R351"/>
  <c r="R105"/>
  <c r="S241" i="56"/>
  <c r="S177" i="47"/>
  <c r="S351"/>
  <c r="S105"/>
  <c r="T241" i="56"/>
  <c r="T177" i="47"/>
  <c r="T351"/>
  <c r="T105"/>
  <c r="U241" i="56"/>
  <c r="U177" i="47"/>
  <c r="U351"/>
  <c r="U105"/>
  <c r="V241" i="56"/>
  <c r="V177" i="47"/>
  <c r="V351"/>
  <c r="V105"/>
  <c r="W241" i="56"/>
  <c r="W177" i="47"/>
  <c r="W351"/>
  <c r="W105"/>
  <c r="X241" i="56"/>
  <c r="E105" i="47"/>
  <c r="E177"/>
  <c r="F241" i="56"/>
  <c r="BS20" i="46"/>
  <c r="AZ120"/>
  <c r="BB120"/>
  <c r="BD120"/>
  <c r="BF120"/>
  <c r="BD235"/>
  <c r="BH120"/>
  <c r="BJ120"/>
  <c r="BL120"/>
  <c r="BN120"/>
  <c r="BP120"/>
  <c r="BR120"/>
  <c r="I120" i="44"/>
  <c r="AY120" i="46"/>
  <c r="BA120"/>
  <c r="AY235"/>
  <c r="BC120"/>
  <c r="BA235"/>
  <c r="BE120"/>
  <c r="BC235"/>
  <c r="BG120"/>
  <c r="BE235"/>
  <c r="BI120"/>
  <c r="BG235"/>
  <c r="BK120"/>
  <c r="BI235"/>
  <c r="BM120"/>
  <c r="BO120"/>
  <c r="BQ120"/>
  <c r="C235"/>
  <c r="F215" i="44"/>
  <c r="F216"/>
  <c r="F217"/>
  <c r="F219"/>
  <c r="F222"/>
  <c r="F218"/>
  <c r="F220"/>
  <c r="F225"/>
  <c r="J140"/>
  <c r="H230"/>
  <c r="F233"/>
  <c r="AI305" i="64"/>
  <c r="AI311"/>
  <c r="AI319"/>
  <c r="AI378"/>
  <c r="AI382"/>
  <c r="AI386"/>
  <c r="AI390"/>
  <c r="AI394"/>
  <c r="AI524"/>
  <c r="AI528"/>
  <c r="AI532"/>
  <c r="AI536"/>
  <c r="AI540"/>
  <c r="BD246" i="46"/>
  <c r="BS174"/>
  <c r="BS178"/>
  <c r="BS182"/>
  <c r="BS186"/>
  <c r="BS190"/>
  <c r="CN111"/>
  <c r="CN107"/>
  <c r="CN103"/>
  <c r="CN99"/>
  <c r="CN142"/>
  <c r="CN135"/>
  <c r="CN131"/>
  <c r="CN94"/>
  <c r="CN98"/>
  <c r="CN100"/>
  <c r="CN102"/>
  <c r="CN104"/>
  <c r="CN106"/>
  <c r="CN108"/>
  <c r="CN110"/>
  <c r="CN112"/>
  <c r="CN114"/>
  <c r="CN88"/>
  <c r="CN90"/>
  <c r="BS203"/>
  <c r="BS205"/>
  <c r="H464" i="64"/>
  <c r="N464"/>
  <c r="BY240" i="46"/>
  <c r="BS202"/>
  <c r="BS189"/>
  <c r="BS185"/>
  <c r="BS181"/>
  <c r="BS177"/>
  <c r="BS173"/>
  <c r="BS143"/>
  <c r="BS136"/>
  <c r="BS132"/>
  <c r="BS124"/>
  <c r="AX119"/>
  <c r="AD235"/>
  <c r="AF235"/>
  <c r="AH235"/>
  <c r="AJ235"/>
  <c r="AL235"/>
  <c r="AN235"/>
  <c r="AP235"/>
  <c r="AR235"/>
  <c r="AT235"/>
  <c r="AX122"/>
  <c r="BO235"/>
  <c r="BK235"/>
  <c r="BN235"/>
  <c r="BJ235"/>
  <c r="BB235"/>
  <c r="BQ218"/>
  <c r="J19" i="44"/>
  <c r="CN125" i="46"/>
  <c r="CL216"/>
  <c r="BM246"/>
  <c r="BJ246"/>
  <c r="BB246"/>
  <c r="BI246"/>
  <c r="N334" i="47"/>
  <c r="L334"/>
  <c r="BS122" i="46"/>
  <c r="X58" i="25"/>
  <c r="AS58"/>
  <c r="AV191" i="64"/>
  <c r="AV179"/>
  <c r="BF235" i="46"/>
  <c r="AX235"/>
  <c r="AV187" i="64"/>
  <c r="BS125" i="46"/>
  <c r="BQ216"/>
  <c r="D334" i="47"/>
  <c r="BS187" i="46"/>
  <c r="BS198"/>
  <c r="BS188"/>
  <c r="BM235"/>
  <c r="BP235"/>
  <c r="BL235"/>
  <c r="BH235"/>
  <c r="AZ235"/>
  <c r="AV229"/>
  <c r="AX246"/>
  <c r="AV159" i="64"/>
  <c r="AV163"/>
  <c r="AV169"/>
  <c r="BQ232" i="46"/>
  <c r="AV246"/>
  <c r="I334" i="47"/>
  <c r="AA175" i="64"/>
  <c r="H334" i="47"/>
  <c r="C149"/>
  <c r="C147" i="25"/>
  <c r="C264"/>
  <c r="Q334" i="47"/>
  <c r="O334"/>
  <c r="M334"/>
  <c r="R334"/>
  <c r="P334"/>
  <c r="V334"/>
  <c r="BG246" i="46"/>
  <c r="AZ246"/>
  <c r="BO246"/>
  <c r="BK246"/>
  <c r="BH246"/>
  <c r="BA246"/>
  <c r="F218"/>
  <c r="C157" i="47"/>
  <c r="BS118" i="46"/>
  <c r="AV173" i="64"/>
  <c r="BS191" i="46"/>
  <c r="AV177" i="64"/>
  <c r="AV171"/>
  <c r="AV249" i="46"/>
  <c r="F217"/>
  <c r="C49" i="25"/>
  <c r="AP39"/>
  <c r="AH39"/>
  <c r="K334" i="47"/>
  <c r="CL226" i="46"/>
  <c r="CN93"/>
  <c r="CL240"/>
  <c r="T334" i="47"/>
  <c r="BF246" i="46"/>
  <c r="C141" i="25"/>
  <c r="AD39"/>
  <c r="AI39"/>
  <c r="AM39"/>
  <c r="AQ39"/>
  <c r="P361" i="47"/>
  <c r="C197"/>
  <c r="C361"/>
  <c r="F334"/>
  <c r="AY156" i="46"/>
  <c r="BB156"/>
  <c r="BC156"/>
  <c r="BD156"/>
  <c r="BH156"/>
  <c r="BI156"/>
  <c r="BJ156"/>
  <c r="CF156"/>
  <c r="CG156"/>
  <c r="CH156"/>
  <c r="BN156"/>
  <c r="CJ156"/>
  <c r="BP156"/>
  <c r="CL156"/>
  <c r="BR156"/>
  <c r="I156" i="44"/>
  <c r="BF156" i="46"/>
  <c r="BU156"/>
  <c r="BW156"/>
  <c r="BX156"/>
  <c r="BY156"/>
  <c r="CC156"/>
  <c r="CD156"/>
  <c r="CE156"/>
  <c r="BK156"/>
  <c r="BL156"/>
  <c r="BM156"/>
  <c r="CI156"/>
  <c r="BO156"/>
  <c r="CK156"/>
  <c r="BQ156"/>
  <c r="CM156"/>
  <c r="BZ156"/>
  <c r="BA156"/>
  <c r="BT156"/>
  <c r="CB156"/>
  <c r="CA156"/>
  <c r="BE156"/>
  <c r="AZ156"/>
  <c r="BG156"/>
  <c r="BV156"/>
  <c r="G214" i="44"/>
  <c r="J125"/>
  <c r="H214"/>
  <c r="J156"/>
  <c r="CN19" i="46"/>
  <c r="J187" i="44"/>
  <c r="H244"/>
  <c r="G244"/>
  <c r="E233" i="46"/>
  <c r="H19"/>
  <c r="F233"/>
  <c r="BS19"/>
  <c r="K25" i="67"/>
  <c r="J26"/>
  <c r="C25"/>
  <c r="D82" i="36"/>
  <c r="E82"/>
  <c r="I82"/>
  <c r="M82"/>
  <c r="Q82"/>
  <c r="U82"/>
  <c r="G82"/>
  <c r="O82"/>
  <c r="W82"/>
  <c r="S82"/>
  <c r="T82"/>
  <c r="P82"/>
  <c r="L82"/>
  <c r="H82"/>
  <c r="V82"/>
  <c r="R82"/>
  <c r="N82"/>
  <c r="J82"/>
  <c r="F82"/>
  <c r="I25" i="67"/>
  <c r="F47" i="11"/>
  <c r="J48" i="34"/>
  <c r="F41" i="11"/>
  <c r="E22" i="67"/>
  <c r="E28"/>
  <c r="F42" i="11"/>
  <c r="E21" i="67"/>
  <c r="E27"/>
  <c r="K26"/>
  <c r="J25"/>
  <c r="D47" i="11"/>
  <c r="D47" i="34"/>
  <c r="E57" i="54"/>
  <c r="C21" i="67"/>
  <c r="D41" i="11"/>
  <c r="D42"/>
  <c r="I26" i="67"/>
  <c r="B20"/>
  <c r="K87" i="36"/>
  <c r="E25" i="67"/>
  <c r="BB137" i="46"/>
  <c r="BX137"/>
  <c r="BD137"/>
  <c r="CC137"/>
  <c r="CD137"/>
  <c r="CE137"/>
  <c r="BK137"/>
  <c r="BL137"/>
  <c r="BM137"/>
  <c r="BN137"/>
  <c r="BO137"/>
  <c r="BP137"/>
  <c r="BQ137"/>
  <c r="BR137"/>
  <c r="BW137"/>
  <c r="BC137"/>
  <c r="BY137"/>
  <c r="BH137"/>
  <c r="BI137"/>
  <c r="BJ137"/>
  <c r="CF137"/>
  <c r="CG137"/>
  <c r="CH137"/>
  <c r="CI137"/>
  <c r="CJ137"/>
  <c r="CK137"/>
  <c r="CL137"/>
  <c r="CM137"/>
  <c r="I137" i="44"/>
  <c r="J137"/>
  <c r="BG137" i="46"/>
  <c r="AZ137"/>
  <c r="CA137"/>
  <c r="BU137"/>
  <c r="BV137"/>
  <c r="BE137"/>
  <c r="BF137"/>
  <c r="BA137"/>
  <c r="BT137"/>
  <c r="CB137"/>
  <c r="AY137"/>
  <c r="BZ137"/>
  <c r="G334" i="47"/>
  <c r="G238" i="44"/>
  <c r="J93"/>
  <c r="BF133" i="46"/>
  <c r="BG133"/>
  <c r="AZ133"/>
  <c r="BT133"/>
  <c r="CA133"/>
  <c r="CB133"/>
  <c r="BA133"/>
  <c r="BU133"/>
  <c r="AY133"/>
  <c r="BB133"/>
  <c r="BX133"/>
  <c r="BD133"/>
  <c r="CC133"/>
  <c r="CD133"/>
  <c r="CE133"/>
  <c r="BK133"/>
  <c r="BL133"/>
  <c r="BM133"/>
  <c r="BN133"/>
  <c r="BO133"/>
  <c r="BP133"/>
  <c r="BQ133"/>
  <c r="BR133"/>
  <c r="I133" i="44"/>
  <c r="BW133" i="46"/>
  <c r="BC133"/>
  <c r="BA223"/>
  <c r="BY133"/>
  <c r="BH133"/>
  <c r="BF223"/>
  <c r="BI133"/>
  <c r="BJ133"/>
  <c r="BH223"/>
  <c r="CF133"/>
  <c r="CG133"/>
  <c r="CE223"/>
  <c r="CH133"/>
  <c r="CI133"/>
  <c r="CJ133"/>
  <c r="CK133"/>
  <c r="CL133"/>
  <c r="CM133"/>
  <c r="C223"/>
  <c r="BV133"/>
  <c r="BT223"/>
  <c r="BZ133"/>
  <c r="BE133"/>
  <c r="F274" i="25"/>
  <c r="E273"/>
  <c r="C142"/>
  <c r="C273"/>
  <c r="H133" i="44"/>
  <c r="C221"/>
  <c r="H238"/>
  <c r="AV241" i="46"/>
  <c r="D274" i="25"/>
  <c r="C144"/>
  <c r="AB31"/>
  <c r="X30"/>
  <c r="AS30"/>
  <c r="AV90" i="64"/>
  <c r="AV102"/>
  <c r="E274" i="25"/>
  <c r="C146"/>
  <c r="X41"/>
  <c r="AS41"/>
  <c r="Z43"/>
  <c r="X43"/>
  <c r="X29"/>
  <c r="AS29"/>
  <c r="AA31"/>
  <c r="BS120" i="46"/>
  <c r="AW235"/>
  <c r="E351" i="47"/>
  <c r="V299"/>
  <c r="V56"/>
  <c r="V257"/>
  <c r="T299"/>
  <c r="T56"/>
  <c r="T257"/>
  <c r="R299"/>
  <c r="R56"/>
  <c r="R257"/>
  <c r="P56"/>
  <c r="P257"/>
  <c r="P299"/>
  <c r="N56"/>
  <c r="N257"/>
  <c r="N299"/>
  <c r="BQ233" i="46"/>
  <c r="H231" i="44"/>
  <c r="J121"/>
  <c r="H299" i="47"/>
  <c r="H56"/>
  <c r="H257"/>
  <c r="K105"/>
  <c r="K177"/>
  <c r="K351"/>
  <c r="L241" i="56"/>
  <c r="AA240" i="46"/>
  <c r="E334" i="47"/>
  <c r="C153"/>
  <c r="X75" i="25"/>
  <c r="AS75"/>
  <c r="Z147"/>
  <c r="Z264"/>
  <c r="F164" i="56"/>
  <c r="E218" i="47"/>
  <c r="E373"/>
  <c r="AC230" i="46"/>
  <c r="AR147" i="25"/>
  <c r="AR264"/>
  <c r="W218" i="47"/>
  <c r="W373"/>
  <c r="X164" i="56"/>
  <c r="AU230" i="46"/>
  <c r="AO147" i="25"/>
  <c r="AO264"/>
  <c r="U164" i="56"/>
  <c r="T218" i="47"/>
  <c r="T373"/>
  <c r="AR230" i="46"/>
  <c r="AM147" i="25"/>
  <c r="AM264"/>
  <c r="S164" i="56"/>
  <c r="R218" i="47"/>
  <c r="R373"/>
  <c r="AP230" i="46"/>
  <c r="AI147" i="25"/>
  <c r="AI264"/>
  <c r="O164" i="56"/>
  <c r="N218" i="47"/>
  <c r="N373"/>
  <c r="AL230" i="46"/>
  <c r="AD147" i="25"/>
  <c r="AD264"/>
  <c r="J164" i="56"/>
  <c r="I218" i="47"/>
  <c r="I373"/>
  <c r="AG230" i="46"/>
  <c r="AN147" i="25"/>
  <c r="AN264"/>
  <c r="S218" i="47"/>
  <c r="S373"/>
  <c r="T164" i="56"/>
  <c r="AQ230" i="46"/>
  <c r="AJ147" i="25"/>
  <c r="AJ264"/>
  <c r="P164" i="56"/>
  <c r="O218" i="47"/>
  <c r="O373"/>
  <c r="AM230" i="46"/>
  <c r="AF147" i="25"/>
  <c r="AF264"/>
  <c r="L164" i="56"/>
  <c r="K218" i="47"/>
  <c r="K373"/>
  <c r="AI230" i="46"/>
  <c r="J209" i="25"/>
  <c r="J305"/>
  <c r="K229" i="56"/>
  <c r="D209" i="25"/>
  <c r="E229" i="56"/>
  <c r="Y264" i="25"/>
  <c r="F209"/>
  <c r="F305"/>
  <c r="G229" i="56"/>
  <c r="G209" i="25"/>
  <c r="G305"/>
  <c r="H229" i="56"/>
  <c r="AV476" i="64"/>
  <c r="AV468"/>
  <c r="AV460"/>
  <c r="AV452"/>
  <c r="AV448"/>
  <c r="AV34"/>
  <c r="AV26"/>
  <c r="AV522"/>
  <c r="AV303"/>
  <c r="AV378"/>
  <c r="AV451"/>
  <c r="AV380"/>
  <c r="AV94"/>
  <c r="AV528"/>
  <c r="AV309"/>
  <c r="AV166"/>
  <c r="AV384"/>
  <c r="AV457"/>
  <c r="AV386"/>
  <c r="AV100"/>
  <c r="AV534"/>
  <c r="AV315"/>
  <c r="AV390"/>
  <c r="AV104"/>
  <c r="AV538"/>
  <c r="AV319"/>
  <c r="AV176"/>
  <c r="AV540"/>
  <c r="AV467"/>
  <c r="AV396"/>
  <c r="AV469"/>
  <c r="AV180"/>
  <c r="AV546"/>
  <c r="AV473"/>
  <c r="AV404"/>
  <c r="AV118"/>
  <c r="AV408"/>
  <c r="AV262"/>
  <c r="AV235" i="46"/>
  <c r="BQ226"/>
  <c r="BQ228"/>
  <c r="AV466" i="64"/>
  <c r="AV458"/>
  <c r="AV450"/>
  <c r="AV48"/>
  <c r="AV40"/>
  <c r="AV32"/>
  <c r="AV24"/>
  <c r="AV375"/>
  <c r="AV19"/>
  <c r="AV377"/>
  <c r="AV231"/>
  <c r="AV379"/>
  <c r="AV23"/>
  <c r="AV93"/>
  <c r="AV527"/>
  <c r="AV308"/>
  <c r="AV235"/>
  <c r="AV529"/>
  <c r="AV27"/>
  <c r="AV97"/>
  <c r="AV531"/>
  <c r="AV312"/>
  <c r="AV239"/>
  <c r="AV387"/>
  <c r="AV31"/>
  <c r="AV101"/>
  <c r="AV535"/>
  <c r="AV316"/>
  <c r="AV243"/>
  <c r="AV393"/>
  <c r="AV37"/>
  <c r="AV107"/>
  <c r="AV541"/>
  <c r="AV322"/>
  <c r="AV249"/>
  <c r="AV545"/>
  <c r="AV326"/>
  <c r="AV253"/>
  <c r="AV549"/>
  <c r="AV330"/>
  <c r="AV257"/>
  <c r="AV407"/>
  <c r="AV51"/>
  <c r="AV121"/>
  <c r="AA464"/>
  <c r="AA391"/>
  <c r="AA245"/>
  <c r="AV244"/>
  <c r="AV236"/>
  <c r="AV95"/>
  <c r="AV89"/>
  <c r="AV258"/>
  <c r="AV250"/>
  <c r="AV242"/>
  <c r="AV234"/>
  <c r="AV109"/>
  <c r="AV106"/>
  <c r="CL217" i="46"/>
  <c r="AE39" i="25"/>
  <c r="AB39"/>
  <c r="AG39"/>
  <c r="AK39"/>
  <c r="AO39"/>
  <c r="CL218" i="46"/>
  <c r="AX164"/>
  <c r="G233" i="44"/>
  <c r="J120"/>
  <c r="H233"/>
  <c r="E56" i="47"/>
  <c r="E299"/>
  <c r="W299"/>
  <c r="W56"/>
  <c r="W257"/>
  <c r="U299"/>
  <c r="U56"/>
  <c r="U257"/>
  <c r="S299"/>
  <c r="S56"/>
  <c r="S257"/>
  <c r="Q299"/>
  <c r="Q56"/>
  <c r="Q257"/>
  <c r="O56"/>
  <c r="O257"/>
  <c r="O299"/>
  <c r="M56"/>
  <c r="M257"/>
  <c r="M299"/>
  <c r="G177"/>
  <c r="G351"/>
  <c r="G105"/>
  <c r="H241" i="56"/>
  <c r="J334" i="47"/>
  <c r="C145"/>
  <c r="Y35" i="25"/>
  <c r="X35"/>
  <c r="X33"/>
  <c r="AS33"/>
  <c r="I177" i="47"/>
  <c r="I351"/>
  <c r="I105"/>
  <c r="J241" i="56"/>
  <c r="L105" i="47"/>
  <c r="L177"/>
  <c r="L351"/>
  <c r="M241" i="56"/>
  <c r="J105" i="47"/>
  <c r="J177"/>
  <c r="J351"/>
  <c r="K241" i="56"/>
  <c r="BS121" i="46"/>
  <c r="G92" i="56"/>
  <c r="AY242" i="46"/>
  <c r="BS92"/>
  <c r="G46" i="11"/>
  <c r="O20" i="34"/>
  <c r="Z39" i="25"/>
  <c r="X37"/>
  <c r="AS37"/>
  <c r="Y39"/>
  <c r="X38"/>
  <c r="AS38"/>
  <c r="X45"/>
  <c r="D101" i="36"/>
  <c r="X47" i="25"/>
  <c r="X70"/>
  <c r="AS70"/>
  <c r="AE56"/>
  <c r="X56"/>
  <c r="X54"/>
  <c r="AS54"/>
  <c r="AP147"/>
  <c r="AP264"/>
  <c r="U218" i="47"/>
  <c r="U373"/>
  <c r="V164" i="56"/>
  <c r="AS230" i="46"/>
  <c r="AQ147" i="25"/>
  <c r="AQ264"/>
  <c r="W164" i="56"/>
  <c r="V218" i="47"/>
  <c r="V373"/>
  <c r="AT230" i="46"/>
  <c r="AK147" i="25"/>
  <c r="AK264"/>
  <c r="P218" i="47"/>
  <c r="P373"/>
  <c r="Q164" i="56"/>
  <c r="AN230" i="46"/>
  <c r="AG147" i="25"/>
  <c r="AG264"/>
  <c r="M164" i="56"/>
  <c r="L218" i="47"/>
  <c r="L373"/>
  <c r="AJ230" i="46"/>
  <c r="AC147" i="25"/>
  <c r="AC264"/>
  <c r="I164" i="56"/>
  <c r="H218" i="47"/>
  <c r="H373"/>
  <c r="AF230" i="46"/>
  <c r="AL147" i="25"/>
  <c r="AL264"/>
  <c r="Q218" i="47"/>
  <c r="Q373"/>
  <c r="R164" i="56"/>
  <c r="AO230" i="46"/>
  <c r="AH147" i="25"/>
  <c r="AH264"/>
  <c r="N164" i="56"/>
  <c r="M218" i="47"/>
  <c r="M373"/>
  <c r="AK230" i="46"/>
  <c r="X63" i="25"/>
  <c r="AS63"/>
  <c r="D373" i="47"/>
  <c r="CL228" i="46"/>
  <c r="AV480" i="64"/>
  <c r="AV472"/>
  <c r="AV456"/>
  <c r="AV38"/>
  <c r="AV30"/>
  <c r="AV22"/>
  <c r="AV376"/>
  <c r="AV449"/>
  <c r="AV160"/>
  <c r="AV524"/>
  <c r="AV305"/>
  <c r="AV162"/>
  <c r="AV526"/>
  <c r="AV453"/>
  <c r="AV382"/>
  <c r="AV455"/>
  <c r="AV96"/>
  <c r="AV530"/>
  <c r="AV311"/>
  <c r="AV168"/>
  <c r="AV532"/>
  <c r="AV459"/>
  <c r="AV388"/>
  <c r="AV461"/>
  <c r="AV172"/>
  <c r="AV536"/>
  <c r="AV463"/>
  <c r="AV392"/>
  <c r="AV465"/>
  <c r="AV394"/>
  <c r="AV108"/>
  <c r="AV542"/>
  <c r="AV323"/>
  <c r="AV110"/>
  <c r="AV400"/>
  <c r="AV114"/>
  <c r="AV550"/>
  <c r="AV477"/>
  <c r="AV554"/>
  <c r="AV481"/>
  <c r="AA35"/>
  <c r="AV245" i="46"/>
  <c r="BQ227"/>
  <c r="CL227"/>
  <c r="AV462" i="64"/>
  <c r="AV454"/>
  <c r="AV52"/>
  <c r="AV44"/>
  <c r="AV36"/>
  <c r="AV28"/>
  <c r="AV20"/>
  <c r="AV521"/>
  <c r="AV302"/>
  <c r="AV229"/>
  <c r="AV523"/>
  <c r="AV21"/>
  <c r="AV91"/>
  <c r="AV525"/>
  <c r="AV306"/>
  <c r="AV233"/>
  <c r="AV381"/>
  <c r="AV25"/>
  <c r="AV383"/>
  <c r="AV237"/>
  <c r="AV385"/>
  <c r="AV29"/>
  <c r="AV99"/>
  <c r="AV533"/>
  <c r="AV314"/>
  <c r="AV241"/>
  <c r="AV389"/>
  <c r="AV33"/>
  <c r="AV103"/>
  <c r="AV539"/>
  <c r="AV320"/>
  <c r="AV247"/>
  <c r="AV395"/>
  <c r="AV39"/>
  <c r="AV399"/>
  <c r="AV43"/>
  <c r="AV403"/>
  <c r="AV47"/>
  <c r="AV117"/>
  <c r="AV553"/>
  <c r="AV334"/>
  <c r="AV261"/>
  <c r="AA537"/>
  <c r="AA318"/>
  <c r="AA105"/>
  <c r="AV248"/>
  <c r="AV240"/>
  <c r="AV232"/>
  <c r="AV113"/>
  <c r="AV98"/>
  <c r="AV92"/>
  <c r="AV254"/>
  <c r="AV246"/>
  <c r="AV238"/>
  <c r="AV230"/>
  <c r="AV122"/>
  <c r="X48" i="25"/>
  <c r="BQ246" i="46"/>
  <c r="BQ235"/>
  <c r="BC223"/>
  <c r="CK223"/>
  <c r="CI223"/>
  <c r="CG223"/>
  <c r="G221" i="44"/>
  <c r="BO223" i="46"/>
  <c r="BM223"/>
  <c r="BK223"/>
  <c r="BI223"/>
  <c r="CB223"/>
  <c r="BB223"/>
  <c r="AZ223"/>
  <c r="BS223"/>
  <c r="BP223"/>
  <c r="BN223"/>
  <c r="BL223"/>
  <c r="BY223"/>
  <c r="BD223"/>
  <c r="BZ223"/>
  <c r="B26" i="67"/>
  <c r="C334" i="47"/>
  <c r="X147" i="25"/>
  <c r="X264"/>
  <c r="BX223" i="46"/>
  <c r="CJ223"/>
  <c r="CH223"/>
  <c r="CF223"/>
  <c r="CD223"/>
  <c r="BG223"/>
  <c r="BW223"/>
  <c r="BU223"/>
  <c r="BJ223"/>
  <c r="CC223"/>
  <c r="CA223"/>
  <c r="BV223"/>
  <c r="CN156"/>
  <c r="BS156"/>
  <c r="C274" i="25"/>
  <c r="C218" i="47"/>
  <c r="C373"/>
  <c r="C23" i="67"/>
  <c r="D44" i="11"/>
  <c r="C27" i="67"/>
  <c r="E24" i="54"/>
  <c r="E30"/>
  <c r="E28"/>
  <c r="E26"/>
  <c r="E31"/>
  <c r="E29"/>
  <c r="E27"/>
  <c r="E25"/>
  <c r="E23" i="67"/>
  <c r="F44" i="11"/>
  <c r="E87" i="36"/>
  <c r="I87"/>
  <c r="M87"/>
  <c r="Q87"/>
  <c r="U87"/>
  <c r="S87"/>
  <c r="G87"/>
  <c r="O87"/>
  <c r="W87"/>
  <c r="F87"/>
  <c r="V87"/>
  <c r="R87"/>
  <c r="N87"/>
  <c r="H87"/>
  <c r="D87"/>
  <c r="T87"/>
  <c r="P87"/>
  <c r="C22" i="67"/>
  <c r="D22" i="34"/>
  <c r="D23"/>
  <c r="D24"/>
  <c r="D25"/>
  <c r="D26"/>
  <c r="J30"/>
  <c r="J36"/>
  <c r="J32"/>
  <c r="K32"/>
  <c r="BE223" i="46"/>
  <c r="J87" i="36"/>
  <c r="L87"/>
  <c r="C82"/>
  <c r="X31" i="25"/>
  <c r="AY223" i="46"/>
  <c r="AX223"/>
  <c r="CN137"/>
  <c r="BS137"/>
  <c r="AW223"/>
  <c r="BS133"/>
  <c r="BQ223"/>
  <c r="J133" i="44"/>
  <c r="H221"/>
  <c r="F221"/>
  <c r="BR223" i="46"/>
  <c r="CN133"/>
  <c r="K101" i="36"/>
  <c r="AK147" i="46"/>
  <c r="AF130" i="25"/>
  <c r="H101" i="36"/>
  <c r="AH127" i="46"/>
  <c r="AC110" i="25"/>
  <c r="F101" i="36"/>
  <c r="AF126" i="46"/>
  <c r="M209" i="25"/>
  <c r="M305"/>
  <c r="N229" i="56"/>
  <c r="H209" i="25"/>
  <c r="H305"/>
  <c r="I229" i="56"/>
  <c r="L209" i="25"/>
  <c r="L305"/>
  <c r="M229" i="56"/>
  <c r="V209" i="25"/>
  <c r="V305"/>
  <c r="W229" i="56"/>
  <c r="AH126" i="46"/>
  <c r="AD126"/>
  <c r="AD127"/>
  <c r="AD147"/>
  <c r="J56" i="47"/>
  <c r="J257"/>
  <c r="J299"/>
  <c r="G299"/>
  <c r="G56"/>
  <c r="G257"/>
  <c r="E257"/>
  <c r="D305" i="25"/>
  <c r="S209"/>
  <c r="S305"/>
  <c r="T229" i="56"/>
  <c r="W209" i="25"/>
  <c r="W305"/>
  <c r="X229" i="56"/>
  <c r="Q209" i="25"/>
  <c r="Q305"/>
  <c r="R229" i="56"/>
  <c r="P209" i="25"/>
  <c r="P305"/>
  <c r="Q229" i="56"/>
  <c r="U209" i="25"/>
  <c r="U305"/>
  <c r="V229" i="56"/>
  <c r="M101" i="36"/>
  <c r="O101"/>
  <c r="Q101"/>
  <c r="S101"/>
  <c r="U101"/>
  <c r="L101"/>
  <c r="N101"/>
  <c r="P101"/>
  <c r="R101"/>
  <c r="T101"/>
  <c r="V101"/>
  <c r="W101"/>
  <c r="I101"/>
  <c r="G101"/>
  <c r="E101"/>
  <c r="J101"/>
  <c r="X39" i="25"/>
  <c r="D100" i="36"/>
  <c r="BQ242" i="46"/>
  <c r="CO92"/>
  <c r="F105" i="47"/>
  <c r="F177"/>
  <c r="G241" i="56"/>
  <c r="D92"/>
  <c r="L56" i="47"/>
  <c r="L257"/>
  <c r="L299"/>
  <c r="I299"/>
  <c r="I56"/>
  <c r="I257"/>
  <c r="AV230" i="46"/>
  <c r="CO164"/>
  <c r="K209" i="25"/>
  <c r="K305"/>
  <c r="L229" i="56"/>
  <c r="O209" i="25"/>
  <c r="O305"/>
  <c r="P229" i="56"/>
  <c r="I209" i="25"/>
  <c r="I305"/>
  <c r="J229" i="56"/>
  <c r="N209" i="25"/>
  <c r="N305"/>
  <c r="O229" i="56"/>
  <c r="R209" i="25"/>
  <c r="R305"/>
  <c r="S229" i="56"/>
  <c r="T209" i="25"/>
  <c r="T305"/>
  <c r="U229" i="56"/>
  <c r="E209" i="25"/>
  <c r="E305"/>
  <c r="F229" i="56"/>
  <c r="K56" i="47"/>
  <c r="K257"/>
  <c r="K299"/>
  <c r="D164" i="56"/>
  <c r="CL223" i="46"/>
  <c r="AH147"/>
  <c r="AC130" i="25"/>
  <c r="T100" i="36"/>
  <c r="AT125" i="46"/>
  <c r="E100" i="36"/>
  <c r="AE125" i="46"/>
  <c r="AF127"/>
  <c r="AA110" i="25"/>
  <c r="AK126" i="46"/>
  <c r="K30" i="34"/>
  <c r="J20"/>
  <c r="BL25"/>
  <c r="E25"/>
  <c r="BM25"/>
  <c r="BL23"/>
  <c r="E23"/>
  <c r="BM23"/>
  <c r="C28" i="67"/>
  <c r="F25" i="54"/>
  <c r="BN25"/>
  <c r="BM25"/>
  <c r="F29"/>
  <c r="F26"/>
  <c r="F30"/>
  <c r="C29" i="67"/>
  <c r="C87" i="36"/>
  <c r="H57" i="54"/>
  <c r="E40" i="11"/>
  <c r="D19" i="67"/>
  <c r="E35" i="11"/>
  <c r="C24" i="72"/>
  <c r="C38" i="11"/>
  <c r="B19" i="41"/>
  <c r="A19"/>
  <c r="K36" i="34"/>
  <c r="BM36"/>
  <c r="BL36"/>
  <c r="BL26"/>
  <c r="E26"/>
  <c r="BM26"/>
  <c r="BL24"/>
  <c r="E24"/>
  <c r="BM24"/>
  <c r="E22"/>
  <c r="BL22"/>
  <c r="D20"/>
  <c r="E29" i="67"/>
  <c r="F27" i="54"/>
  <c r="F31"/>
  <c r="F28"/>
  <c r="F24"/>
  <c r="BM24"/>
  <c r="E22"/>
  <c r="J100" i="36"/>
  <c r="AJ125" i="46"/>
  <c r="L100" i="36"/>
  <c r="AL146" i="46"/>
  <c r="AG129" i="25"/>
  <c r="AF147" i="46"/>
  <c r="AA130" i="25"/>
  <c r="AK127" i="46"/>
  <c r="AF110" i="25"/>
  <c r="AJ146" i="46"/>
  <c r="AE129" i="25"/>
  <c r="AT146" i="46"/>
  <c r="AO129" i="25"/>
  <c r="AE146" i="46"/>
  <c r="Z129" i="25"/>
  <c r="K164" i="44"/>
  <c r="D229" i="56"/>
  <c r="K92" i="44"/>
  <c r="D241" i="56"/>
  <c r="F351" i="47"/>
  <c r="C177"/>
  <c r="C351"/>
  <c r="K100" i="36"/>
  <c r="M100"/>
  <c r="O100"/>
  <c r="Q100"/>
  <c r="S100"/>
  <c r="U100"/>
  <c r="W100"/>
  <c r="F100"/>
  <c r="H100"/>
  <c r="N100"/>
  <c r="V100"/>
  <c r="I100"/>
  <c r="R100"/>
  <c r="AE147" i="46"/>
  <c r="Z130" i="25"/>
  <c r="AE126" i="46"/>
  <c r="AE127"/>
  <c r="Z110" i="25"/>
  <c r="AI126" i="46"/>
  <c r="AI127"/>
  <c r="AD110" i="25"/>
  <c r="AI147" i="46"/>
  <c r="AD130" i="25"/>
  <c r="AW126" i="46"/>
  <c r="AW127"/>
  <c r="AR110" i="25"/>
  <c r="AW147" i="46"/>
  <c r="AR130" i="25"/>
  <c r="AT126" i="46"/>
  <c r="AT127"/>
  <c r="AO110" i="25"/>
  <c r="AT147" i="46"/>
  <c r="AO130" i="25"/>
  <c r="AP126" i="46"/>
  <c r="AP127"/>
  <c r="AK110" i="25"/>
  <c r="AP147" i="46"/>
  <c r="AK130" i="25"/>
  <c r="AL126" i="46"/>
  <c r="AL127"/>
  <c r="AG110" i="25"/>
  <c r="AL147" i="46"/>
  <c r="AG130" i="25"/>
  <c r="AS147" i="46"/>
  <c r="AN130" i="25"/>
  <c r="AS126" i="46"/>
  <c r="AS127"/>
  <c r="AN110" i="25"/>
  <c r="AO147" i="46"/>
  <c r="AJ130" i="25"/>
  <c r="AO126" i="46"/>
  <c r="AO127"/>
  <c r="AJ110" i="25"/>
  <c r="Y130"/>
  <c r="Y109"/>
  <c r="AB217" i="46"/>
  <c r="AC109" i="25"/>
  <c r="AC251"/>
  <c r="AF109"/>
  <c r="P100" i="36"/>
  <c r="X209" i="25"/>
  <c r="X305"/>
  <c r="C209"/>
  <c r="C305"/>
  <c r="F56" i="47"/>
  <c r="F299"/>
  <c r="C105"/>
  <c r="C299"/>
  <c r="AD125" i="46"/>
  <c r="AD146"/>
  <c r="AJ147"/>
  <c r="AE130" i="25"/>
  <c r="AJ127" i="46"/>
  <c r="AE110" i="25"/>
  <c r="AJ126" i="46"/>
  <c r="AG147"/>
  <c r="AG126"/>
  <c r="AG127"/>
  <c r="AB110" i="25"/>
  <c r="AV147" i="46"/>
  <c r="AQ130" i="25"/>
  <c r="AV126" i="46"/>
  <c r="AV127"/>
  <c r="AQ110" i="25"/>
  <c r="AR126" i="46"/>
  <c r="AR127"/>
  <c r="AM110" i="25"/>
  <c r="AR147" i="46"/>
  <c r="AM130" i="25"/>
  <c r="AN126" i="46"/>
  <c r="AN127"/>
  <c r="AI110" i="25"/>
  <c r="AN147" i="46"/>
  <c r="AI130" i="25"/>
  <c r="AU147" i="46"/>
  <c r="AP130" i="25"/>
  <c r="AU126" i="46"/>
  <c r="AU127"/>
  <c r="AP110" i="25"/>
  <c r="AQ147" i="46"/>
  <c r="AL130" i="25"/>
  <c r="AQ126" i="46"/>
  <c r="AQ127"/>
  <c r="AL110" i="25"/>
  <c r="AM147" i="46"/>
  <c r="AH130" i="25"/>
  <c r="AM126" i="46"/>
  <c r="AM127"/>
  <c r="AH110" i="25"/>
  <c r="Y110"/>
  <c r="AA109"/>
  <c r="AA251"/>
  <c r="AD217" i="46"/>
  <c r="G100" i="36"/>
  <c r="C101"/>
  <c r="AI217" i="46"/>
  <c r="AF217"/>
  <c r="AL125"/>
  <c r="X110" i="25"/>
  <c r="BM22" i="34"/>
  <c r="E20"/>
  <c r="D25" i="67"/>
  <c r="B25"/>
  <c r="B19"/>
  <c r="H31" i="54"/>
  <c r="H29"/>
  <c r="H27"/>
  <c r="H26"/>
  <c r="H30"/>
  <c r="H28"/>
  <c r="K20" i="34"/>
  <c r="BN24" i="54"/>
  <c r="F22"/>
  <c r="E71" i="41"/>
  <c r="E626" i="64"/>
  <c r="E70" i="41"/>
  <c r="E625" i="64"/>
  <c r="E65" i="41"/>
  <c r="E620" i="64"/>
  <c r="E62" i="41"/>
  <c r="E617" i="64"/>
  <c r="E57" i="41"/>
  <c r="E612" i="64"/>
  <c r="E79" i="41"/>
  <c r="E80"/>
  <c r="E86"/>
  <c r="E87"/>
  <c r="E89"/>
  <c r="E90"/>
  <c r="E91"/>
  <c r="E93"/>
  <c r="E97"/>
  <c r="E98"/>
  <c r="E99"/>
  <c r="E102"/>
  <c r="E107"/>
  <c r="E110"/>
  <c r="E113"/>
  <c r="E69"/>
  <c r="E624" i="64"/>
  <c r="E66" i="41"/>
  <c r="E621" i="64"/>
  <c r="E61" i="41"/>
  <c r="E616" i="64"/>
  <c r="E58" i="41"/>
  <c r="E613" i="64"/>
  <c r="E106" i="41"/>
  <c r="E109"/>
  <c r="E111"/>
  <c r="E55"/>
  <c r="E59"/>
  <c r="E63"/>
  <c r="E67"/>
  <c r="E47" i="11"/>
  <c r="G47" i="34"/>
  <c r="C35" i="11"/>
  <c r="E81" i="36"/>
  <c r="E41" i="11"/>
  <c r="E42"/>
  <c r="D21" i="67"/>
  <c r="C40" i="11"/>
  <c r="AF251" i="25"/>
  <c r="AX127" i="46"/>
  <c r="AG125"/>
  <c r="AG146"/>
  <c r="AB129" i="25"/>
  <c r="AL109"/>
  <c r="AL251"/>
  <c r="AO217" i="46"/>
  <c r="AM109" i="25"/>
  <c r="AM251"/>
  <c r="AP217" i="46"/>
  <c r="AQ109" i="25"/>
  <c r="AQ251"/>
  <c r="AT217" i="46"/>
  <c r="AB130" i="25"/>
  <c r="X130"/>
  <c r="AX147" i="46"/>
  <c r="Y108" i="25"/>
  <c r="AB216" i="46"/>
  <c r="F257" i="47"/>
  <c r="C56"/>
  <c r="C257"/>
  <c r="C100" i="36"/>
  <c r="AH109" i="25"/>
  <c r="AH251"/>
  <c r="AK217" i="46"/>
  <c r="AP109" i="25"/>
  <c r="AP251"/>
  <c r="AS217" i="46"/>
  <c r="AI109" i="25"/>
  <c r="AI251"/>
  <c r="AL217" i="46"/>
  <c r="AB109" i="25"/>
  <c r="AE217" i="46"/>
  <c r="AX126"/>
  <c r="AV217"/>
  <c r="AE109" i="25"/>
  <c r="AE251"/>
  <c r="AH217" i="46"/>
  <c r="Y129" i="25"/>
  <c r="AP125" i="46"/>
  <c r="AP146"/>
  <c r="AK129" i="25"/>
  <c r="AN109"/>
  <c r="AN251"/>
  <c r="AQ217" i="46"/>
  <c r="AG109" i="25"/>
  <c r="AG251"/>
  <c r="AJ217" i="46"/>
  <c r="AO109" i="25"/>
  <c r="AO251"/>
  <c r="AR217" i="46"/>
  <c r="AD109" i="25"/>
  <c r="AD251"/>
  <c r="AG217" i="46"/>
  <c r="Z109" i="25"/>
  <c r="Z251"/>
  <c r="AC217" i="46"/>
  <c r="AR125"/>
  <c r="AR146"/>
  <c r="AM129" i="25"/>
  <c r="AV125" i="46"/>
  <c r="AV146"/>
  <c r="AQ129" i="25"/>
  <c r="AH125" i="46"/>
  <c r="AH146"/>
  <c r="AC129" i="25"/>
  <c r="AW125" i="46"/>
  <c r="AW146"/>
  <c r="AR129" i="25"/>
  <c r="AS125" i="46"/>
  <c r="AS146"/>
  <c r="AN129" i="25"/>
  <c r="AO125" i="46"/>
  <c r="AO146"/>
  <c r="AJ129" i="25"/>
  <c r="AK125" i="46"/>
  <c r="AK146"/>
  <c r="AF129" i="25"/>
  <c r="AG108"/>
  <c r="AG250"/>
  <c r="AJ216" i="46"/>
  <c r="I228" i="44"/>
  <c r="L164"/>
  <c r="J228"/>
  <c r="AO108" i="25"/>
  <c r="AO250"/>
  <c r="AR216" i="46"/>
  <c r="AE108" i="25"/>
  <c r="AE250"/>
  <c r="AH216" i="46"/>
  <c r="Y251" i="25"/>
  <c r="AJ109"/>
  <c r="AJ251"/>
  <c r="AM217" i="46"/>
  <c r="AK109" i="25"/>
  <c r="AK251"/>
  <c r="AN217" i="46"/>
  <c r="AR109" i="25"/>
  <c r="AR251"/>
  <c r="AU217" i="46"/>
  <c r="AI125"/>
  <c r="AI146"/>
  <c r="AD129" i="25"/>
  <c r="AN125" i="46"/>
  <c r="AN146"/>
  <c r="AI129" i="25"/>
  <c r="AF125" i="46"/>
  <c r="AF146"/>
  <c r="AA129" i="25"/>
  <c r="AU125" i="46"/>
  <c r="AU146"/>
  <c r="AP129" i="25"/>
  <c r="AQ125" i="46"/>
  <c r="AQ146"/>
  <c r="AL129" i="25"/>
  <c r="AM125" i="46"/>
  <c r="AM146"/>
  <c r="AH129" i="25"/>
  <c r="I240" i="44"/>
  <c r="L92"/>
  <c r="J240"/>
  <c r="Z108" i="25"/>
  <c r="Z250"/>
  <c r="AC216" i="46"/>
  <c r="X109" i="25"/>
  <c r="AB251"/>
  <c r="D27" i="67"/>
  <c r="B27"/>
  <c r="B21"/>
  <c r="D22"/>
  <c r="C41" i="11"/>
  <c r="C47"/>
  <c r="E95" i="36"/>
  <c r="G152" i="46"/>
  <c r="F152"/>
  <c r="D613" i="64"/>
  <c r="E112"/>
  <c r="E398"/>
  <c r="E471"/>
  <c r="E544"/>
  <c r="E42"/>
  <c r="E252"/>
  <c r="D621"/>
  <c r="E120"/>
  <c r="E406"/>
  <c r="E479"/>
  <c r="E552"/>
  <c r="E50"/>
  <c r="E260"/>
  <c r="F156" i="46"/>
  <c r="G156"/>
  <c r="F150"/>
  <c r="G150"/>
  <c r="E220"/>
  <c r="G143"/>
  <c r="F143"/>
  <c r="F141"/>
  <c r="G141"/>
  <c r="F135"/>
  <c r="G135"/>
  <c r="F133"/>
  <c r="G133"/>
  <c r="G130"/>
  <c r="F130"/>
  <c r="G123"/>
  <c r="F123"/>
  <c r="D617" i="64"/>
  <c r="E116"/>
  <c r="E475"/>
  <c r="E402"/>
  <c r="E548"/>
  <c r="E46"/>
  <c r="E256"/>
  <c r="D625"/>
  <c r="E483"/>
  <c r="E410"/>
  <c r="E556"/>
  <c r="E54"/>
  <c r="E264"/>
  <c r="E124"/>
  <c r="G22" i="54"/>
  <c r="D45" i="11"/>
  <c r="F46"/>
  <c r="L20" i="34"/>
  <c r="I28" i="54"/>
  <c r="BN28"/>
  <c r="BM28"/>
  <c r="I26"/>
  <c r="BN26"/>
  <c r="H22"/>
  <c r="BM22"/>
  <c r="BM26"/>
  <c r="I29"/>
  <c r="BN29"/>
  <c r="BM29"/>
  <c r="I86" i="36"/>
  <c r="M86"/>
  <c r="N86"/>
  <c r="O86"/>
  <c r="P86"/>
  <c r="Q86"/>
  <c r="R86"/>
  <c r="S86"/>
  <c r="T86"/>
  <c r="U86"/>
  <c r="V86"/>
  <c r="W86"/>
  <c r="H86"/>
  <c r="G86"/>
  <c r="J86"/>
  <c r="K86"/>
  <c r="F86"/>
  <c r="L86"/>
  <c r="D86"/>
  <c r="D23" i="67"/>
  <c r="E44" i="11"/>
  <c r="C42"/>
  <c r="D81" i="36"/>
  <c r="G81"/>
  <c r="K81"/>
  <c r="O81"/>
  <c r="S81"/>
  <c r="W81"/>
  <c r="I81"/>
  <c r="Q81"/>
  <c r="M81"/>
  <c r="U81"/>
  <c r="V81"/>
  <c r="R81"/>
  <c r="N81"/>
  <c r="J81"/>
  <c r="T81"/>
  <c r="P81"/>
  <c r="L81"/>
  <c r="H81"/>
  <c r="F81"/>
  <c r="G30" i="34"/>
  <c r="G32"/>
  <c r="G154" i="46"/>
  <c r="E222"/>
  <c r="F154"/>
  <c r="G149"/>
  <c r="E219"/>
  <c r="F149"/>
  <c r="E115" i="64"/>
  <c r="D616"/>
  <c r="E255"/>
  <c r="E45"/>
  <c r="E401"/>
  <c r="E547"/>
  <c r="E474"/>
  <c r="D624"/>
  <c r="E123"/>
  <c r="E53"/>
  <c r="E409"/>
  <c r="E555"/>
  <c r="E263"/>
  <c r="E482"/>
  <c r="G153" i="46"/>
  <c r="E221"/>
  <c r="F153"/>
  <c r="G145"/>
  <c r="F145"/>
  <c r="F142"/>
  <c r="G142"/>
  <c r="G137"/>
  <c r="F137"/>
  <c r="G134"/>
  <c r="F134"/>
  <c r="G131"/>
  <c r="F131"/>
  <c r="G124"/>
  <c r="F124"/>
  <c r="E111" i="64"/>
  <c r="E181"/>
  <c r="D612"/>
  <c r="E251"/>
  <c r="E397"/>
  <c r="E41"/>
  <c r="E324"/>
  <c r="E543"/>
  <c r="E470"/>
  <c r="D620"/>
  <c r="E259"/>
  <c r="E405"/>
  <c r="E551"/>
  <c r="E478"/>
  <c r="D626"/>
  <c r="E411"/>
  <c r="E557"/>
  <c r="E484"/>
  <c r="E265"/>
  <c r="I30" i="54"/>
  <c r="BN30"/>
  <c r="BM30"/>
  <c r="I27"/>
  <c r="BM27"/>
  <c r="I31"/>
  <c r="BN31"/>
  <c r="BM31"/>
  <c r="D46" i="11"/>
  <c r="F20" i="34"/>
  <c r="E86" i="36"/>
  <c r="AH108" i="25"/>
  <c r="AH250"/>
  <c r="AK216" i="46"/>
  <c r="AL108" i="25"/>
  <c r="AL250"/>
  <c r="AO216" i="46"/>
  <c r="AP108" i="25"/>
  <c r="AP250"/>
  <c r="AS216" i="46"/>
  <c r="AA108" i="25"/>
  <c r="AA250"/>
  <c r="AD216" i="46"/>
  <c r="AI108" i="25"/>
  <c r="AI250"/>
  <c r="AL216" i="46"/>
  <c r="AD108" i="25"/>
  <c r="AD250"/>
  <c r="AG216" i="46"/>
  <c r="X251" i="25"/>
  <c r="AX146" i="46"/>
  <c r="AF108" i="25"/>
  <c r="AF250"/>
  <c r="AI216" i="46"/>
  <c r="AJ108" i="25"/>
  <c r="AJ250"/>
  <c r="AM216" i="46"/>
  <c r="AN108" i="25"/>
  <c r="AN250"/>
  <c r="AQ216" i="46"/>
  <c r="AR108" i="25"/>
  <c r="AR250"/>
  <c r="AU216" i="46"/>
  <c r="AC108" i="25"/>
  <c r="AC250"/>
  <c r="AF216" i="46"/>
  <c r="AQ108" i="25"/>
  <c r="AQ250"/>
  <c r="AT216" i="46"/>
  <c r="AM108" i="25"/>
  <c r="AM250"/>
  <c r="AP216" i="46"/>
  <c r="AK108" i="25"/>
  <c r="AK250"/>
  <c r="AN216" i="46"/>
  <c r="Y250" i="25"/>
  <c r="AB108"/>
  <c r="AB250"/>
  <c r="AE216" i="46"/>
  <c r="X129" i="25"/>
  <c r="AX125" i="46"/>
  <c r="E228"/>
  <c r="H142"/>
  <c r="H143"/>
  <c r="H152"/>
  <c r="AV216"/>
  <c r="H156"/>
  <c r="AE139"/>
  <c r="AE140"/>
  <c r="O19" i="34"/>
  <c r="F19"/>
  <c r="AM19"/>
  <c r="U19"/>
  <c r="AA19"/>
  <c r="AS19"/>
  <c r="AP19"/>
  <c r="AD19"/>
  <c r="X19"/>
  <c r="BH19"/>
  <c r="BK19"/>
  <c r="AY19"/>
  <c r="BE19"/>
  <c r="AV19"/>
  <c r="AG19"/>
  <c r="R19"/>
  <c r="BB19"/>
  <c r="AJ19"/>
  <c r="I22" i="54"/>
  <c r="BN27"/>
  <c r="D265" i="64"/>
  <c r="F265"/>
  <c r="D411"/>
  <c r="F411"/>
  <c r="D557"/>
  <c r="F557"/>
  <c r="F626"/>
  <c r="D484"/>
  <c r="F484"/>
  <c r="E487"/>
  <c r="E511"/>
  <c r="E414"/>
  <c r="E438"/>
  <c r="D251"/>
  <c r="D111"/>
  <c r="D324"/>
  <c r="D41"/>
  <c r="F41"/>
  <c r="D397"/>
  <c r="F612"/>
  <c r="D543"/>
  <c r="D181"/>
  <c r="F181"/>
  <c r="D470"/>
  <c r="H30" i="34"/>
  <c r="BL30"/>
  <c r="G20"/>
  <c r="BL20"/>
  <c r="D29" i="67"/>
  <c r="B29"/>
  <c r="B23"/>
  <c r="E90" i="36"/>
  <c r="AD140" i="46"/>
  <c r="C86" i="36"/>
  <c r="AD139" i="46"/>
  <c r="AF139"/>
  <c r="AF140"/>
  <c r="AJ139"/>
  <c r="AJ140"/>
  <c r="AH139"/>
  <c r="AH140"/>
  <c r="AV139"/>
  <c r="AV140"/>
  <c r="AT140"/>
  <c r="AT139"/>
  <c r="AR140"/>
  <c r="AR139"/>
  <c r="AP139"/>
  <c r="AP140"/>
  <c r="AN140"/>
  <c r="AN139"/>
  <c r="AI140"/>
  <c r="AI139"/>
  <c r="F625" i="64"/>
  <c r="D483"/>
  <c r="F483"/>
  <c r="D54"/>
  <c r="F54"/>
  <c r="D556"/>
  <c r="F556"/>
  <c r="D264"/>
  <c r="F264"/>
  <c r="D410"/>
  <c r="F410"/>
  <c r="D124"/>
  <c r="F124"/>
  <c r="H123" i="46"/>
  <c r="D226"/>
  <c r="D227"/>
  <c r="H130"/>
  <c r="D479" i="64"/>
  <c r="F479"/>
  <c r="F621"/>
  <c r="D50"/>
  <c r="F50"/>
  <c r="D406"/>
  <c r="F406"/>
  <c r="D120"/>
  <c r="F120"/>
  <c r="D552"/>
  <c r="F552"/>
  <c r="D260"/>
  <c r="F260"/>
  <c r="G95" i="36"/>
  <c r="H95"/>
  <c r="M95"/>
  <c r="Q95"/>
  <c r="I95"/>
  <c r="N95"/>
  <c r="R95"/>
  <c r="V95"/>
  <c r="W95"/>
  <c r="J95"/>
  <c r="K95"/>
  <c r="O95"/>
  <c r="S95"/>
  <c r="L95"/>
  <c r="P95"/>
  <c r="T95"/>
  <c r="U95"/>
  <c r="F95"/>
  <c r="D95"/>
  <c r="F88"/>
  <c r="D88"/>
  <c r="J88"/>
  <c r="G88"/>
  <c r="H88"/>
  <c r="L88"/>
  <c r="N88"/>
  <c r="P88"/>
  <c r="R88"/>
  <c r="T88"/>
  <c r="V88"/>
  <c r="I88"/>
  <c r="K88"/>
  <c r="M88"/>
  <c r="O88"/>
  <c r="Q88"/>
  <c r="S88"/>
  <c r="U88"/>
  <c r="W88"/>
  <c r="E223" i="46"/>
  <c r="D259" i="64"/>
  <c r="F259"/>
  <c r="D405"/>
  <c r="F405"/>
  <c r="F620"/>
  <c r="D551"/>
  <c r="F551"/>
  <c r="D478"/>
  <c r="F478"/>
  <c r="E560"/>
  <c r="E268"/>
  <c r="E292"/>
  <c r="H134" i="46"/>
  <c r="D228"/>
  <c r="H153"/>
  <c r="F221"/>
  <c r="D221"/>
  <c r="D263" i="64"/>
  <c r="F263"/>
  <c r="D53"/>
  <c r="F53"/>
  <c r="D409"/>
  <c r="F409"/>
  <c r="D555"/>
  <c r="F555"/>
  <c r="F624"/>
  <c r="D482"/>
  <c r="F482"/>
  <c r="D123"/>
  <c r="F123"/>
  <c r="D255"/>
  <c r="F255"/>
  <c r="D115"/>
  <c r="F115"/>
  <c r="D45"/>
  <c r="F45"/>
  <c r="D401"/>
  <c r="F401"/>
  <c r="D547"/>
  <c r="F547"/>
  <c r="F616"/>
  <c r="D474"/>
  <c r="F474"/>
  <c r="H149" i="46"/>
  <c r="F219"/>
  <c r="D219"/>
  <c r="H154"/>
  <c r="F222"/>
  <c r="D222"/>
  <c r="H32" i="34"/>
  <c r="BM32"/>
  <c r="BL32"/>
  <c r="C44" i="11"/>
  <c r="AL140" i="46"/>
  <c r="AL139"/>
  <c r="AK139"/>
  <c r="AK140"/>
  <c r="AG139"/>
  <c r="AG140"/>
  <c r="AW140"/>
  <c r="AW139"/>
  <c r="AU140"/>
  <c r="AU139"/>
  <c r="AS139"/>
  <c r="AS140"/>
  <c r="AQ139"/>
  <c r="AQ140"/>
  <c r="AO139"/>
  <c r="AO140"/>
  <c r="AM139"/>
  <c r="AM140"/>
  <c r="BL21" i="54"/>
  <c r="AZ21"/>
  <c r="AN21"/>
  <c r="AB21"/>
  <c r="P21"/>
  <c r="BI21"/>
  <c r="AK21"/>
  <c r="BC21"/>
  <c r="AE21"/>
  <c r="S21"/>
  <c r="BF21"/>
  <c r="AT21"/>
  <c r="AH21"/>
  <c r="V21"/>
  <c r="G21"/>
  <c r="AW21"/>
  <c r="Y21"/>
  <c r="AQ21"/>
  <c r="M21"/>
  <c r="D116" i="64"/>
  <c r="F116"/>
  <c r="F617"/>
  <c r="D475"/>
  <c r="F475"/>
  <c r="D548"/>
  <c r="F548"/>
  <c r="D46"/>
  <c r="F46"/>
  <c r="D256"/>
  <c r="F256"/>
  <c r="D402"/>
  <c r="F402"/>
  <c r="D223" i="46"/>
  <c r="H133"/>
  <c r="D220"/>
  <c r="H150"/>
  <c r="F220"/>
  <c r="D112" i="64"/>
  <c r="F112"/>
  <c r="D471"/>
  <c r="F471"/>
  <c r="F613"/>
  <c r="D398"/>
  <c r="F398"/>
  <c r="D544"/>
  <c r="F544"/>
  <c r="D42"/>
  <c r="F42"/>
  <c r="D252"/>
  <c r="F252"/>
  <c r="AE165" i="46"/>
  <c r="AE161"/>
  <c r="AZ86"/>
  <c r="F86" i="56"/>
  <c r="E102" i="47"/>
  <c r="AZ85" i="46"/>
  <c r="AE160"/>
  <c r="AE158"/>
  <c r="AE163"/>
  <c r="AZ93"/>
  <c r="F93" i="56"/>
  <c r="E178" i="47"/>
  <c r="AZ87" i="46"/>
  <c r="F87" i="56"/>
  <c r="E103" i="47"/>
  <c r="AE162" i="46"/>
  <c r="D28" i="67"/>
  <c r="B28"/>
  <c r="B22"/>
  <c r="H124" i="46"/>
  <c r="H131"/>
  <c r="H137"/>
  <c r="H145"/>
  <c r="C81" i="36"/>
  <c r="L19" i="34"/>
  <c r="E226" i="46"/>
  <c r="E227"/>
  <c r="H135"/>
  <c r="H141"/>
  <c r="E88" i="36"/>
  <c r="X108" i="25"/>
  <c r="X250"/>
  <c r="I89" i="36"/>
  <c r="AG626" i="64"/>
  <c r="K89" i="36"/>
  <c r="AI626" i="64"/>
  <c r="M89" i="36"/>
  <c r="AK626" i="64"/>
  <c r="O89" i="36"/>
  <c r="AM626" i="64"/>
  <c r="Q89" i="36"/>
  <c r="AO626" i="64"/>
  <c r="S89" i="36"/>
  <c r="AQ626" i="64"/>
  <c r="U89" i="36"/>
  <c r="AS626" i="64"/>
  <c r="W89" i="36"/>
  <c r="AU626" i="64"/>
  <c r="D89" i="36"/>
  <c r="J89"/>
  <c r="AH626" i="64"/>
  <c r="G89" i="36"/>
  <c r="AE626" i="64"/>
  <c r="H89" i="36"/>
  <c r="AF626" i="64"/>
  <c r="L89" i="36"/>
  <c r="AJ626" i="64"/>
  <c r="N89" i="36"/>
  <c r="AL626" i="64"/>
  <c r="P89" i="36"/>
  <c r="AN626" i="64"/>
  <c r="R89" i="36"/>
  <c r="AP626" i="64"/>
  <c r="T89" i="36"/>
  <c r="AR626" i="64"/>
  <c r="V89" i="36"/>
  <c r="AT626" i="64"/>
  <c r="F89" i="36"/>
  <c r="AD626" i="64"/>
  <c r="E175" i="47"/>
  <c r="E54"/>
  <c r="Z146" i="25"/>
  <c r="E217" i="47"/>
  <c r="F163" i="56"/>
  <c r="Z143" i="25"/>
  <c r="E214" i="47"/>
  <c r="F160" i="56"/>
  <c r="E53" i="47"/>
  <c r="E174"/>
  <c r="F165" i="56"/>
  <c r="E210" i="25"/>
  <c r="Z148"/>
  <c r="E219" i="47"/>
  <c r="M193"/>
  <c r="AH123" i="25"/>
  <c r="AJ123"/>
  <c r="O193" i="47"/>
  <c r="AL123" i="25"/>
  <c r="Q193" i="47"/>
  <c r="S193"/>
  <c r="AN123" i="25"/>
  <c r="U192" i="47"/>
  <c r="AP122" i="25"/>
  <c r="AS232" i="46"/>
  <c r="AR122" i="25"/>
  <c r="W192" i="47"/>
  <c r="AU232" i="46"/>
  <c r="AB123" i="25"/>
  <c r="G193" i="47"/>
  <c r="K193"/>
  <c r="AF123" i="25"/>
  <c r="L192" i="47"/>
  <c r="AG122" i="25"/>
  <c r="AJ232" i="46"/>
  <c r="I92" i="36"/>
  <c r="AG627" i="64"/>
  <c r="L92" i="36"/>
  <c r="AJ627" i="64"/>
  <c r="N92" i="36"/>
  <c r="AL627" i="64"/>
  <c r="P92" i="36"/>
  <c r="AN627" i="64"/>
  <c r="R92" i="36"/>
  <c r="AP627" i="64"/>
  <c r="T92" i="36"/>
  <c r="AR627" i="64"/>
  <c r="V92" i="36"/>
  <c r="AT627" i="64"/>
  <c r="J92" i="36"/>
  <c r="AH627" i="64"/>
  <c r="H92" i="36"/>
  <c r="AF627" i="64"/>
  <c r="G92" i="36"/>
  <c r="AE627" i="64"/>
  <c r="K92" i="36"/>
  <c r="AI627" i="64"/>
  <c r="M92" i="36"/>
  <c r="AK627" i="64"/>
  <c r="O92" i="36"/>
  <c r="AM627" i="64"/>
  <c r="Q92" i="36"/>
  <c r="AO627" i="64"/>
  <c r="S92" i="36"/>
  <c r="AQ627" i="64"/>
  <c r="U92" i="36"/>
  <c r="AS627" i="64"/>
  <c r="W92" i="36"/>
  <c r="AU627" i="64"/>
  <c r="D92" i="36"/>
  <c r="F92"/>
  <c r="AD627" i="64"/>
  <c r="AU612"/>
  <c r="AU620"/>
  <c r="AU616"/>
  <c r="AU624"/>
  <c r="AQ612"/>
  <c r="AQ620"/>
  <c r="AQ616"/>
  <c r="AQ624"/>
  <c r="AM612"/>
  <c r="AM620"/>
  <c r="AM616"/>
  <c r="AM624"/>
  <c r="AI612"/>
  <c r="AI620"/>
  <c r="AI616"/>
  <c r="AI624"/>
  <c r="AT612"/>
  <c r="AT620"/>
  <c r="AT616"/>
  <c r="AT624"/>
  <c r="AP612"/>
  <c r="AP620"/>
  <c r="AP616"/>
  <c r="AP624"/>
  <c r="AL612"/>
  <c r="AL620"/>
  <c r="AL616"/>
  <c r="AL624"/>
  <c r="AF612"/>
  <c r="AF620"/>
  <c r="AF616"/>
  <c r="AF624"/>
  <c r="AH612"/>
  <c r="AH624"/>
  <c r="AH620"/>
  <c r="AH616"/>
  <c r="AD616"/>
  <c r="AD624"/>
  <c r="AD612"/>
  <c r="AD620"/>
  <c r="BA85" i="46"/>
  <c r="BA86"/>
  <c r="G86" i="56"/>
  <c r="F102" i="47"/>
  <c r="AF158" i="46"/>
  <c r="AF163"/>
  <c r="AF162"/>
  <c r="BA87"/>
  <c r="G87" i="56"/>
  <c r="F103" i="47"/>
  <c r="BA93" i="46"/>
  <c r="G93" i="56"/>
  <c r="F178" i="47"/>
  <c r="AF161" i="46"/>
  <c r="AF160"/>
  <c r="AF165"/>
  <c r="AT165"/>
  <c r="AT163"/>
  <c r="AT162"/>
  <c r="BO87"/>
  <c r="U87" i="56"/>
  <c r="T103" i="47"/>
  <c r="BO86" i="46"/>
  <c r="U86" i="56"/>
  <c r="T102" i="47"/>
  <c r="AT158" i="46"/>
  <c r="AT161"/>
  <c r="AT160"/>
  <c r="BO85"/>
  <c r="BO93"/>
  <c r="U93" i="56"/>
  <c r="T178" i="47"/>
  <c r="AL165" i="46"/>
  <c r="AL161"/>
  <c r="AL163"/>
  <c r="BG93"/>
  <c r="M93" i="56"/>
  <c r="L178" i="47"/>
  <c r="BG85" i="46"/>
  <c r="AL158"/>
  <c r="AL160"/>
  <c r="AL162"/>
  <c r="BG86"/>
  <c r="M86" i="56"/>
  <c r="L102" i="47"/>
  <c r="BG87" i="46"/>
  <c r="M87" i="56"/>
  <c r="L103" i="47"/>
  <c r="AO161" i="46"/>
  <c r="AO163"/>
  <c r="AO165"/>
  <c r="BJ87"/>
  <c r="P87" i="56"/>
  <c r="O103" i="47"/>
  <c r="BJ86" i="46"/>
  <c r="P86" i="56"/>
  <c r="O102" i="47"/>
  <c r="AO160" i="46"/>
  <c r="AO162"/>
  <c r="AO158"/>
  <c r="BJ85"/>
  <c r="BJ93"/>
  <c r="P93" i="56"/>
  <c r="O178" i="47"/>
  <c r="BE87" i="46"/>
  <c r="K87" i="56"/>
  <c r="J103" i="47"/>
  <c r="BE86" i="46"/>
  <c r="K86" i="56"/>
  <c r="J102" i="47"/>
  <c r="AJ162" i="46"/>
  <c r="AJ163"/>
  <c r="AJ158"/>
  <c r="BE93"/>
  <c r="K93" i="56"/>
  <c r="J178" i="47"/>
  <c r="BE85" i="46"/>
  <c r="AJ165"/>
  <c r="AJ160"/>
  <c r="AJ161"/>
  <c r="AV161"/>
  <c r="AV163"/>
  <c r="AV165"/>
  <c r="BQ87"/>
  <c r="W87" i="56"/>
  <c r="V103" i="47"/>
  <c r="BQ86" i="46"/>
  <c r="W86" i="56"/>
  <c r="V102" i="47"/>
  <c r="AV160" i="46"/>
  <c r="AV162"/>
  <c r="AV158"/>
  <c r="BQ85"/>
  <c r="BQ93"/>
  <c r="W93" i="56"/>
  <c r="V178" i="47"/>
  <c r="AN165" i="46"/>
  <c r="AN161"/>
  <c r="AN163"/>
  <c r="BI87"/>
  <c r="O87" i="56"/>
  <c r="N103" i="47"/>
  <c r="BI86" i="46"/>
  <c r="O86" i="56"/>
  <c r="N102" i="47"/>
  <c r="AN158" i="46"/>
  <c r="AN160"/>
  <c r="AN162"/>
  <c r="BI85"/>
  <c r="BI93"/>
  <c r="O93" i="56"/>
  <c r="N178" i="47"/>
  <c r="AQ161" i="46"/>
  <c r="AQ163"/>
  <c r="AQ165"/>
  <c r="BL87"/>
  <c r="R87" i="56"/>
  <c r="Q103" i="47"/>
  <c r="BL86" i="46"/>
  <c r="R86" i="56"/>
  <c r="Q102" i="47"/>
  <c r="AQ160" i="46"/>
  <c r="AQ162"/>
  <c r="AQ158"/>
  <c r="BL85"/>
  <c r="BL93"/>
  <c r="R93" i="56"/>
  <c r="Q178" i="47"/>
  <c r="AH162" i="46"/>
  <c r="BC87"/>
  <c r="I87" i="56"/>
  <c r="H103" i="47"/>
  <c r="BC86" i="46"/>
  <c r="I86" i="56"/>
  <c r="H102" i="47"/>
  <c r="AH163" i="46"/>
  <c r="AH160"/>
  <c r="BC85"/>
  <c r="BC93"/>
  <c r="I93" i="56"/>
  <c r="H178" i="47"/>
  <c r="AH158" i="46"/>
  <c r="AH165"/>
  <c r="AH161"/>
  <c r="AD122" i="25"/>
  <c r="AG232" i="46"/>
  <c r="I192" i="47"/>
  <c r="N192"/>
  <c r="AI122" i="25"/>
  <c r="AL232" i="46"/>
  <c r="P193" i="47"/>
  <c r="AK123" i="25"/>
  <c r="AM122"/>
  <c r="AP232" i="46"/>
  <c r="R192" i="47"/>
  <c r="T192"/>
  <c r="AO122" i="25"/>
  <c r="AR232" i="46"/>
  <c r="AQ123" i="25"/>
  <c r="V193" i="47"/>
  <c r="H193"/>
  <c r="AC123" i="25"/>
  <c r="AE123"/>
  <c r="J193" i="47"/>
  <c r="AA123" i="25"/>
  <c r="F193" i="47"/>
  <c r="D192"/>
  <c r="AB232" i="46"/>
  <c r="Y122" i="25"/>
  <c r="AX139" i="46"/>
  <c r="D193" i="47"/>
  <c r="Y123" i="25"/>
  <c r="AX140" i="46"/>
  <c r="AC613" i="64"/>
  <c r="AC621"/>
  <c r="AC617"/>
  <c r="AC625"/>
  <c r="BM30" i="34"/>
  <c r="H20"/>
  <c r="F111" i="64"/>
  <c r="E192" i="47"/>
  <c r="Z122" i="25"/>
  <c r="AC232" i="46"/>
  <c r="F223"/>
  <c r="AC612" i="64"/>
  <c r="AC620"/>
  <c r="AC616"/>
  <c r="AC624"/>
  <c r="Z145" i="25"/>
  <c r="E216" i="47"/>
  <c r="F162" i="56"/>
  <c r="F158"/>
  <c r="E203" i="25"/>
  <c r="AC240" i="46"/>
  <c r="Z141" i="25"/>
  <c r="E212" i="47"/>
  <c r="F85" i="56"/>
  <c r="AX240" i="46"/>
  <c r="F161" i="56"/>
  <c r="Z144" i="25"/>
  <c r="E215" i="47"/>
  <c r="M192"/>
  <c r="AH122" i="25"/>
  <c r="AK232" i="46"/>
  <c r="AJ122" i="25"/>
  <c r="AM232" i="46"/>
  <c r="O192" i="47"/>
  <c r="Q192"/>
  <c r="AO232" i="46"/>
  <c r="AL122" i="25"/>
  <c r="AN122"/>
  <c r="S192" i="47"/>
  <c r="AQ232" i="46"/>
  <c r="U193" i="47"/>
  <c r="AP123" i="25"/>
  <c r="W193" i="47"/>
  <c r="W360"/>
  <c r="AR123" i="25"/>
  <c r="AR266"/>
  <c r="AB122"/>
  <c r="AB266"/>
  <c r="AE232" i="46"/>
  <c r="G192" i="47"/>
  <c r="G360"/>
  <c r="K192"/>
  <c r="AF122" i="25"/>
  <c r="AI232" i="46"/>
  <c r="AG123" i="25"/>
  <c r="L193" i="47"/>
  <c r="E584" i="64"/>
  <c r="AS612"/>
  <c r="AS620"/>
  <c r="AS616"/>
  <c r="AS624"/>
  <c r="AO612"/>
  <c r="AO620"/>
  <c r="AO616"/>
  <c r="AO624"/>
  <c r="AK612"/>
  <c r="AK620"/>
  <c r="AK616"/>
  <c r="AK624"/>
  <c r="AG612"/>
  <c r="AG620"/>
  <c r="AG616"/>
  <c r="AG624"/>
  <c r="AR612"/>
  <c r="AR620"/>
  <c r="AR616"/>
  <c r="AR624"/>
  <c r="AN612"/>
  <c r="AN620"/>
  <c r="AN616"/>
  <c r="AN624"/>
  <c r="AJ612"/>
  <c r="AJ620"/>
  <c r="AJ616"/>
  <c r="AJ624"/>
  <c r="AE612"/>
  <c r="AE620"/>
  <c r="AE616"/>
  <c r="AE624"/>
  <c r="AB612"/>
  <c r="AB620"/>
  <c r="C88" i="36"/>
  <c r="AB616" i="64"/>
  <c r="AB624"/>
  <c r="AD165" i="46"/>
  <c r="AD160"/>
  <c r="AY85"/>
  <c r="AY86"/>
  <c r="C95" i="36"/>
  <c r="AD158" i="46"/>
  <c r="AD163"/>
  <c r="AD162"/>
  <c r="AY87"/>
  <c r="AY93"/>
  <c r="AD161"/>
  <c r="AU165"/>
  <c r="AU161"/>
  <c r="AU163"/>
  <c r="BP87"/>
  <c r="V87" i="56"/>
  <c r="U103" i="47"/>
  <c r="BP86" i="46"/>
  <c r="V86" i="56"/>
  <c r="U102" i="47"/>
  <c r="AU158" i="46"/>
  <c r="AU160"/>
  <c r="AU162"/>
  <c r="BP85"/>
  <c r="BP93"/>
  <c r="V93" i="56"/>
  <c r="U178" i="47"/>
  <c r="AP165" i="46"/>
  <c r="AP161"/>
  <c r="AP163"/>
  <c r="BK87"/>
  <c r="Q87" i="56"/>
  <c r="P103" i="47"/>
  <c r="BK86" i="46"/>
  <c r="Q86" i="56"/>
  <c r="P102" i="47"/>
  <c r="AP158" i="46"/>
  <c r="AP160"/>
  <c r="AP162"/>
  <c r="BK85"/>
  <c r="BK93"/>
  <c r="Q93" i="56"/>
  <c r="P178" i="47"/>
  <c r="AS161" i="46"/>
  <c r="AS163"/>
  <c r="AS165"/>
  <c r="BN87"/>
  <c r="T87" i="56"/>
  <c r="S103" i="47"/>
  <c r="BN86" i="46"/>
  <c r="T86" i="56"/>
  <c r="S102" i="47"/>
  <c r="AS160" i="46"/>
  <c r="AS162"/>
  <c r="AS158"/>
  <c r="BN85"/>
  <c r="BN93"/>
  <c r="T93" i="56"/>
  <c r="S178" i="47"/>
  <c r="AK161" i="46"/>
  <c r="AK163"/>
  <c r="AK165"/>
  <c r="BF86"/>
  <c r="L86" i="56"/>
  <c r="K102" i="47"/>
  <c r="BF87" i="46"/>
  <c r="L87" i="56"/>
  <c r="K103" i="47"/>
  <c r="AK160" i="46"/>
  <c r="AK162"/>
  <c r="AK158"/>
  <c r="BF85"/>
  <c r="BF93"/>
  <c r="L93" i="56"/>
  <c r="K178" i="47"/>
  <c r="AW165" i="46"/>
  <c r="AW161"/>
  <c r="AW163"/>
  <c r="BR87"/>
  <c r="X87" i="56"/>
  <c r="W103" i="47"/>
  <c r="BR86" i="46"/>
  <c r="X86" i="56"/>
  <c r="W102" i="47"/>
  <c r="AW158" i="46"/>
  <c r="AW160"/>
  <c r="AW162"/>
  <c r="BR85"/>
  <c r="BR93"/>
  <c r="X93" i="56"/>
  <c r="W178" i="47"/>
  <c r="AR165" i="46"/>
  <c r="AR161"/>
  <c r="AR163"/>
  <c r="BM87"/>
  <c r="S87" i="56"/>
  <c r="R103" i="47"/>
  <c r="BM86" i="46"/>
  <c r="S86" i="56"/>
  <c r="R102" i="47"/>
  <c r="AR158" i="46"/>
  <c r="AR160"/>
  <c r="AR162"/>
  <c r="BM85"/>
  <c r="BM93"/>
  <c r="S93" i="56"/>
  <c r="R178" i="47"/>
  <c r="AI160" i="46"/>
  <c r="AI162"/>
  <c r="BD85"/>
  <c r="BD93"/>
  <c r="J93" i="56"/>
  <c r="I178" i="47"/>
  <c r="AI165" i="46"/>
  <c r="AI158"/>
  <c r="AI161"/>
  <c r="AI163"/>
  <c r="BD87"/>
  <c r="J87" i="56"/>
  <c r="I103" i="47"/>
  <c r="BD86" i="46"/>
  <c r="J86" i="56"/>
  <c r="I102" i="47"/>
  <c r="AM161" i="46"/>
  <c r="AM163"/>
  <c r="AM165"/>
  <c r="BH87"/>
  <c r="N87" i="56"/>
  <c r="M103" i="47"/>
  <c r="BH86" i="46"/>
  <c r="N86" i="56"/>
  <c r="M102" i="47"/>
  <c r="AM160" i="46"/>
  <c r="AM162"/>
  <c r="AM158"/>
  <c r="BH85"/>
  <c r="BH93"/>
  <c r="N93" i="56"/>
  <c r="M178" i="47"/>
  <c r="BB93" i="46"/>
  <c r="H93" i="56"/>
  <c r="G178" i="47"/>
  <c r="AG163" i="46"/>
  <c r="BB86"/>
  <c r="H86" i="56"/>
  <c r="G102" i="47"/>
  <c r="BB87" i="46"/>
  <c r="H87" i="56"/>
  <c r="G103" i="47"/>
  <c r="AG165" i="46"/>
  <c r="AG161"/>
  <c r="AG162"/>
  <c r="BB85"/>
  <c r="AG158"/>
  <c r="AG160"/>
  <c r="AD123" i="25"/>
  <c r="I193" i="47"/>
  <c r="N193"/>
  <c r="AI123" i="25"/>
  <c r="AK122"/>
  <c r="AK266"/>
  <c r="AN232" i="46"/>
  <c r="P192" i="47"/>
  <c r="AM123" i="25"/>
  <c r="R193" i="47"/>
  <c r="AO123" i="25"/>
  <c r="T193" i="47"/>
  <c r="V192"/>
  <c r="AT232" i="46"/>
  <c r="AQ122" i="25"/>
  <c r="H192" i="47"/>
  <c r="AC122" i="25"/>
  <c r="AC266"/>
  <c r="AF232" i="46"/>
  <c r="J192" i="47"/>
  <c r="J360"/>
  <c r="AE122" i="25"/>
  <c r="AH232" i="46"/>
  <c r="AA122" i="25"/>
  <c r="AD232" i="46"/>
  <c r="F192" i="47"/>
  <c r="F360"/>
  <c r="H90" i="36"/>
  <c r="K90"/>
  <c r="M90"/>
  <c r="O90"/>
  <c r="Q90"/>
  <c r="S90"/>
  <c r="U90"/>
  <c r="W90"/>
  <c r="J90"/>
  <c r="G90"/>
  <c r="I90"/>
  <c r="L90"/>
  <c r="N90"/>
  <c r="P90"/>
  <c r="R90"/>
  <c r="T90"/>
  <c r="V90"/>
  <c r="D90"/>
  <c r="F90"/>
  <c r="D487" i="64"/>
  <c r="F470"/>
  <c r="F543"/>
  <c r="D560"/>
  <c r="D584"/>
  <c r="F397"/>
  <c r="D414"/>
  <c r="F324"/>
  <c r="F251"/>
  <c r="D268"/>
  <c r="J22" i="54"/>
  <c r="J21"/>
  <c r="E45" i="11"/>
  <c r="BN22" i="54"/>
  <c r="Z123" i="25"/>
  <c r="E193" i="47"/>
  <c r="F226" i="46"/>
  <c r="E89" i="36"/>
  <c r="AC626" i="64"/>
  <c r="E92" i="36"/>
  <c r="AC627" i="64"/>
  <c r="F228" i="46"/>
  <c r="F227"/>
  <c r="AA266" i="25"/>
  <c r="AE266"/>
  <c r="H360" i="47"/>
  <c r="P360"/>
  <c r="Z274" i="25"/>
  <c r="AC557" i="64"/>
  <c r="AC484"/>
  <c r="AC411"/>
  <c r="AC265"/>
  <c r="G20" i="54"/>
  <c r="BF20"/>
  <c r="AT20"/>
  <c r="AH20"/>
  <c r="V20"/>
  <c r="BI20"/>
  <c r="AK20"/>
  <c r="M20"/>
  <c r="AQ20"/>
  <c r="BO22"/>
  <c r="BO21"/>
  <c r="AE20"/>
  <c r="BL20"/>
  <c r="AZ20"/>
  <c r="AN20"/>
  <c r="AB20"/>
  <c r="P20"/>
  <c r="AW20"/>
  <c r="Y20"/>
  <c r="BO20"/>
  <c r="S20"/>
  <c r="BC20"/>
  <c r="C45" i="11"/>
  <c r="E93" i="36"/>
  <c r="D292" i="64"/>
  <c r="F268"/>
  <c r="F292"/>
  <c r="F414"/>
  <c r="F438"/>
  <c r="D438"/>
  <c r="AD617"/>
  <c r="AD625"/>
  <c r="AD613"/>
  <c r="AD621"/>
  <c r="AT613"/>
  <c r="AT621"/>
  <c r="AT617"/>
  <c r="AT625"/>
  <c r="AP613"/>
  <c r="AP621"/>
  <c r="AP617"/>
  <c r="AP625"/>
  <c r="AL613"/>
  <c r="AL621"/>
  <c r="AL617"/>
  <c r="AL625"/>
  <c r="AG613"/>
  <c r="AG621"/>
  <c r="AG617"/>
  <c r="AG625"/>
  <c r="AH617"/>
  <c r="AH621"/>
  <c r="AH625"/>
  <c r="AH613"/>
  <c r="AS613"/>
  <c r="AS621"/>
  <c r="AS617"/>
  <c r="AS625"/>
  <c r="AO613"/>
  <c r="AO621"/>
  <c r="AO617"/>
  <c r="AO625"/>
  <c r="AK613"/>
  <c r="AK621"/>
  <c r="AK617"/>
  <c r="AK625"/>
  <c r="AF613"/>
  <c r="AF621"/>
  <c r="AF617"/>
  <c r="AF625"/>
  <c r="H160" i="56"/>
  <c r="AB143" i="25"/>
  <c r="G214" i="47"/>
  <c r="H85" i="56"/>
  <c r="AZ240" i="46"/>
  <c r="AB144" i="25"/>
  <c r="G215" i="47"/>
  <c r="H161" i="56"/>
  <c r="G175" i="47"/>
  <c r="G54"/>
  <c r="AB146" i="25"/>
  <c r="G217" i="47"/>
  <c r="H163" i="56"/>
  <c r="AH141" i="25"/>
  <c r="M212" i="47"/>
  <c r="N158" i="56"/>
  <c r="M203" i="25"/>
  <c r="AK240" i="46"/>
  <c r="N160" i="56"/>
  <c r="AH143" i="25"/>
  <c r="M214" i="47"/>
  <c r="M175"/>
  <c r="M54"/>
  <c r="N163" i="56"/>
  <c r="AH146" i="25"/>
  <c r="M217" i="47"/>
  <c r="I174"/>
  <c r="I53"/>
  <c r="AD146" i="25"/>
  <c r="I217" i="47"/>
  <c r="J163" i="56"/>
  <c r="AD141" i="25"/>
  <c r="I212" i="47"/>
  <c r="J158" i="56"/>
  <c r="I203" i="25"/>
  <c r="AG240" i="46"/>
  <c r="J162" i="56"/>
  <c r="AD145" i="25"/>
  <c r="I216" i="47"/>
  <c r="AM145" i="25"/>
  <c r="R216" i="47"/>
  <c r="S162" i="56"/>
  <c r="AM141" i="25"/>
  <c r="R212" i="47"/>
  <c r="S158" i="56"/>
  <c r="R203" i="25"/>
  <c r="AP240" i="46"/>
  <c r="R175" i="47"/>
  <c r="R54"/>
  <c r="R215"/>
  <c r="AM144" i="25"/>
  <c r="S161" i="56"/>
  <c r="AR145" i="25"/>
  <c r="X162" i="56"/>
  <c r="W216" i="47"/>
  <c r="AR141" i="25"/>
  <c r="W212" i="47"/>
  <c r="X158" i="56"/>
  <c r="W203" i="25"/>
  <c r="AU240" i="46"/>
  <c r="W175" i="47"/>
  <c r="W54"/>
  <c r="X161" i="56"/>
  <c r="AR144" i="25"/>
  <c r="W215" i="47"/>
  <c r="L158" i="56"/>
  <c r="K203" i="25"/>
  <c r="AI240" i="46"/>
  <c r="AF141" i="25"/>
  <c r="K212" i="47"/>
  <c r="AF143" i="25"/>
  <c r="K214" i="47"/>
  <c r="L160" i="56"/>
  <c r="K53" i="47"/>
  <c r="K174"/>
  <c r="L163" i="56"/>
  <c r="AF146" i="25"/>
  <c r="K217" i="47"/>
  <c r="T158" i="56"/>
  <c r="S203" i="25"/>
  <c r="AQ240" i="46"/>
  <c r="AN141" i="25"/>
  <c r="S212" i="47"/>
  <c r="AN143" i="25"/>
  <c r="T160" i="56"/>
  <c r="S214" i="47"/>
  <c r="S175"/>
  <c r="S54"/>
  <c r="T163" i="56"/>
  <c r="AN146" i="25"/>
  <c r="S217" i="47"/>
  <c r="Q162" i="56"/>
  <c r="AK145" i="25"/>
  <c r="P216" i="47"/>
  <c r="Q158" i="56"/>
  <c r="P203" i="25"/>
  <c r="AN240" i="46"/>
  <c r="AK141" i="25"/>
  <c r="P212" i="47"/>
  <c r="P175"/>
  <c r="P54"/>
  <c r="Q161" i="56"/>
  <c r="AK144" i="25"/>
  <c r="P215" i="47"/>
  <c r="U216"/>
  <c r="AP145" i="25"/>
  <c r="V162" i="56"/>
  <c r="V158"/>
  <c r="U203" i="25"/>
  <c r="AS240" i="46"/>
  <c r="AP141" i="25"/>
  <c r="U212" i="47"/>
  <c r="U175"/>
  <c r="U54"/>
  <c r="V161" i="56"/>
  <c r="AP144" i="25"/>
  <c r="U215" i="47"/>
  <c r="E161" i="56"/>
  <c r="Y144" i="25"/>
  <c r="D215" i="47"/>
  <c r="AX161" i="46"/>
  <c r="CO161"/>
  <c r="E87" i="56"/>
  <c r="BS87" i="46"/>
  <c r="CO87"/>
  <c r="Y146" i="25"/>
  <c r="D217" i="47"/>
  <c r="E163" i="56"/>
  <c r="AX163" i="46"/>
  <c r="CO163"/>
  <c r="E85" i="56"/>
  <c r="AW240" i="46"/>
  <c r="BS85"/>
  <c r="Y148" i="25"/>
  <c r="D219" i="47"/>
  <c r="E165" i="56"/>
  <c r="AX165" i="46"/>
  <c r="CO165"/>
  <c r="AV616" i="64"/>
  <c r="AB401"/>
  <c r="AB255"/>
  <c r="AB547"/>
  <c r="AB474"/>
  <c r="AB115"/>
  <c r="AB45"/>
  <c r="AV620"/>
  <c r="AB478"/>
  <c r="AB551"/>
  <c r="AB259"/>
  <c r="AB405"/>
  <c r="AE482"/>
  <c r="AE409"/>
  <c r="AE123"/>
  <c r="AE263"/>
  <c r="AE555"/>
  <c r="AE53"/>
  <c r="AE478"/>
  <c r="AE551"/>
  <c r="AE259"/>
  <c r="AE405"/>
  <c r="AJ482"/>
  <c r="AJ53"/>
  <c r="AJ409"/>
  <c r="AJ123"/>
  <c r="AJ263"/>
  <c r="AJ555"/>
  <c r="AJ478"/>
  <c r="AJ551"/>
  <c r="AJ259"/>
  <c r="AJ405"/>
  <c r="AN482"/>
  <c r="AN409"/>
  <c r="AN123"/>
  <c r="AN263"/>
  <c r="AN555"/>
  <c r="AN53"/>
  <c r="AN478"/>
  <c r="AN551"/>
  <c r="AN259"/>
  <c r="AN405"/>
  <c r="AR409"/>
  <c r="AR555"/>
  <c r="AR482"/>
  <c r="AR123"/>
  <c r="AR263"/>
  <c r="AR53"/>
  <c r="AR478"/>
  <c r="AR551"/>
  <c r="AR259"/>
  <c r="AR405"/>
  <c r="AG482"/>
  <c r="AG409"/>
  <c r="AG123"/>
  <c r="AG263"/>
  <c r="AG555"/>
  <c r="AG53"/>
  <c r="AG478"/>
  <c r="AG551"/>
  <c r="AG259"/>
  <c r="AG405"/>
  <c r="AK409"/>
  <c r="AK123"/>
  <c r="AK53"/>
  <c r="AK482"/>
  <c r="AK263"/>
  <c r="AK555"/>
  <c r="AK478"/>
  <c r="AK551"/>
  <c r="AK259"/>
  <c r="AK405"/>
  <c r="AO555"/>
  <c r="AO53"/>
  <c r="AO482"/>
  <c r="AO409"/>
  <c r="AO123"/>
  <c r="AO263"/>
  <c r="AO478"/>
  <c r="AO551"/>
  <c r="AO259"/>
  <c r="AO405"/>
  <c r="AS482"/>
  <c r="AS409"/>
  <c r="AS123"/>
  <c r="AS555"/>
  <c r="AS53"/>
  <c r="AS263"/>
  <c r="AS478"/>
  <c r="AS551"/>
  <c r="AS259"/>
  <c r="AS405"/>
  <c r="E122" i="47"/>
  <c r="E73"/>
  <c r="E206" i="25"/>
  <c r="E101" i="47"/>
  <c r="F239" i="56"/>
  <c r="AC409" i="64"/>
  <c r="AC263"/>
  <c r="AC555"/>
  <c r="AC53"/>
  <c r="AC482"/>
  <c r="AC123"/>
  <c r="AC551"/>
  <c r="AC259"/>
  <c r="AC405"/>
  <c r="AC478"/>
  <c r="I20" i="34"/>
  <c r="E46" i="11"/>
  <c r="BM20" i="34"/>
  <c r="AC264" i="64"/>
  <c r="AC54"/>
  <c r="AC410"/>
  <c r="AC556"/>
  <c r="AC124"/>
  <c r="AC483"/>
  <c r="AC552"/>
  <c r="AC406"/>
  <c r="AC50"/>
  <c r="AC120"/>
  <c r="AC260"/>
  <c r="AC479"/>
  <c r="Y266" i="25"/>
  <c r="X122"/>
  <c r="C192" i="47"/>
  <c r="D360"/>
  <c r="AC148" i="25"/>
  <c r="H219" i="47"/>
  <c r="I165" i="56"/>
  <c r="H210" i="25"/>
  <c r="I160" i="56"/>
  <c r="AC143" i="25"/>
  <c r="H214" i="47"/>
  <c r="H53"/>
  <c r="H174"/>
  <c r="I162" i="56"/>
  <c r="AC145" i="25"/>
  <c r="H216" i="47"/>
  <c r="R85" i="56"/>
  <c r="BJ240" i="46"/>
  <c r="AL145" i="25"/>
  <c r="R162" i="56"/>
  <c r="Q216" i="47"/>
  <c r="Q53"/>
  <c r="Q174"/>
  <c r="R165" i="56"/>
  <c r="Q210" i="25"/>
  <c r="AL148"/>
  <c r="Q219" i="47"/>
  <c r="R161" i="56"/>
  <c r="AL144" i="25"/>
  <c r="Q215" i="47"/>
  <c r="O85" i="56"/>
  <c r="BG240" i="46"/>
  <c r="O160" i="56"/>
  <c r="AI143" i="25"/>
  <c r="N214" i="47"/>
  <c r="N53"/>
  <c r="N174"/>
  <c r="O163" i="56"/>
  <c r="AI146" i="25"/>
  <c r="N217" i="47"/>
  <c r="O165" i="56"/>
  <c r="N210" i="25"/>
  <c r="AI148"/>
  <c r="N219" i="47"/>
  <c r="W85" i="56"/>
  <c r="BO240" i="46"/>
  <c r="AQ145" i="25"/>
  <c r="V216" i="47"/>
  <c r="W162" i="56"/>
  <c r="V53" i="47"/>
  <c r="V174"/>
  <c r="W165" i="56"/>
  <c r="V210" i="25"/>
  <c r="AQ148"/>
  <c r="V219" i="47"/>
  <c r="V215"/>
  <c r="AQ144" i="25"/>
  <c r="W161" i="56"/>
  <c r="K160"/>
  <c r="AE143" i="25"/>
  <c r="J214" i="47"/>
  <c r="K85" i="56"/>
  <c r="BC240" i="46"/>
  <c r="AE141" i="25"/>
  <c r="J212" i="47"/>
  <c r="K158" i="56"/>
  <c r="J203" i="25"/>
  <c r="AH240" i="46"/>
  <c r="K162" i="56"/>
  <c r="AE145" i="25"/>
  <c r="J216" i="47"/>
  <c r="J175"/>
  <c r="J54"/>
  <c r="BH240" i="46"/>
  <c r="P85" i="56"/>
  <c r="P162"/>
  <c r="AJ145" i="25"/>
  <c r="O216" i="47"/>
  <c r="O53"/>
  <c r="O174"/>
  <c r="P165" i="56"/>
  <c r="O210" i="25"/>
  <c r="AJ148"/>
  <c r="O219" i="47"/>
  <c r="O215"/>
  <c r="AJ144" i="25"/>
  <c r="P161" i="56"/>
  <c r="L53" i="47"/>
  <c r="L174"/>
  <c r="AG143" i="25"/>
  <c r="L214" i="47"/>
  <c r="M160" i="56"/>
  <c r="M85"/>
  <c r="BE240" i="46"/>
  <c r="M163" i="56"/>
  <c r="AG146" i="25"/>
  <c r="L217" i="47"/>
  <c r="M165" i="56"/>
  <c r="L210" i="25"/>
  <c r="AG148"/>
  <c r="L219" i="47"/>
  <c r="BM240" i="46"/>
  <c r="U85" i="56"/>
  <c r="AO144" i="25"/>
  <c r="U161" i="56"/>
  <c r="T215" i="47"/>
  <c r="T53"/>
  <c r="T174"/>
  <c r="U162" i="56"/>
  <c r="T216" i="47"/>
  <c r="AO145" i="25"/>
  <c r="U165" i="56"/>
  <c r="T210" i="25"/>
  <c r="AO148"/>
  <c r="T219" i="47"/>
  <c r="AA143" i="25"/>
  <c r="G160" i="56"/>
  <c r="F214" i="47"/>
  <c r="G162" i="56"/>
  <c r="AA145" i="25"/>
  <c r="F216" i="47"/>
  <c r="G158" i="56"/>
  <c r="F203" i="25"/>
  <c r="AD240" i="46"/>
  <c r="AA141" i="25"/>
  <c r="F212" i="47"/>
  <c r="G85" i="56"/>
  <c r="AY240" i="46"/>
  <c r="AD470" i="64"/>
  <c r="AD397"/>
  <c r="AD251"/>
  <c r="AD181"/>
  <c r="AD324"/>
  <c r="AD111"/>
  <c r="AD543"/>
  <c r="AD41"/>
  <c r="AD474"/>
  <c r="AD401"/>
  <c r="AD255"/>
  <c r="AD115"/>
  <c r="AD547"/>
  <c r="AD45"/>
  <c r="AH478"/>
  <c r="AH551"/>
  <c r="AH259"/>
  <c r="AH405"/>
  <c r="AH324"/>
  <c r="AH111"/>
  <c r="AH543"/>
  <c r="AH41"/>
  <c r="AH470"/>
  <c r="AH397"/>
  <c r="AH251"/>
  <c r="AH181"/>
  <c r="AF255"/>
  <c r="AF474"/>
  <c r="AF401"/>
  <c r="AF115"/>
  <c r="AF547"/>
  <c r="AF45"/>
  <c r="AF324"/>
  <c r="AF543"/>
  <c r="AF41"/>
  <c r="AF251"/>
  <c r="AF470"/>
  <c r="AF397"/>
  <c r="AF111"/>
  <c r="AF181"/>
  <c r="AL401"/>
  <c r="AL45"/>
  <c r="AL474"/>
  <c r="AL255"/>
  <c r="AL115"/>
  <c r="AL547"/>
  <c r="AL111"/>
  <c r="AL543"/>
  <c r="AL41"/>
  <c r="AL470"/>
  <c r="AL324"/>
  <c r="AL397"/>
  <c r="AL251"/>
  <c r="AL181"/>
  <c r="AP474"/>
  <c r="AP115"/>
  <c r="AP547"/>
  <c r="AP401"/>
  <c r="AP255"/>
  <c r="AP45"/>
  <c r="AP111"/>
  <c r="AP543"/>
  <c r="AP41"/>
  <c r="AP470"/>
  <c r="AP324"/>
  <c r="AP397"/>
  <c r="AP251"/>
  <c r="AP181"/>
  <c r="AT474"/>
  <c r="AT401"/>
  <c r="AT115"/>
  <c r="AT45"/>
  <c r="AT255"/>
  <c r="AT547"/>
  <c r="AT111"/>
  <c r="AT543"/>
  <c r="AT41"/>
  <c r="AT470"/>
  <c r="AT324"/>
  <c r="AT397"/>
  <c r="AT251"/>
  <c r="AT181"/>
  <c r="AI474"/>
  <c r="AI401"/>
  <c r="AI255"/>
  <c r="AI115"/>
  <c r="AI547"/>
  <c r="AI45"/>
  <c r="AI470"/>
  <c r="AI324"/>
  <c r="AI111"/>
  <c r="AI41"/>
  <c r="AI397"/>
  <c r="AI543"/>
  <c r="AI251"/>
  <c r="AI181"/>
  <c r="AM474"/>
  <c r="AM115"/>
  <c r="AM45"/>
  <c r="AM401"/>
  <c r="AM255"/>
  <c r="AM547"/>
  <c r="AM470"/>
  <c r="AM111"/>
  <c r="AM41"/>
  <c r="AM324"/>
  <c r="AM397"/>
  <c r="AM543"/>
  <c r="AM251"/>
  <c r="AM181"/>
  <c r="AQ401"/>
  <c r="AQ255"/>
  <c r="AQ474"/>
  <c r="AQ115"/>
  <c r="AQ547"/>
  <c r="AQ45"/>
  <c r="AQ470"/>
  <c r="AQ111"/>
  <c r="AQ41"/>
  <c r="AQ324"/>
  <c r="AQ397"/>
  <c r="AQ543"/>
  <c r="AQ251"/>
  <c r="AQ181"/>
  <c r="AU115"/>
  <c r="AU547"/>
  <c r="AU45"/>
  <c r="AU474"/>
  <c r="AU401"/>
  <c r="AU255"/>
  <c r="AU470"/>
  <c r="AU111"/>
  <c r="AU41"/>
  <c r="AU324"/>
  <c r="AU397"/>
  <c r="AU543"/>
  <c r="AU251"/>
  <c r="AU181"/>
  <c r="AB627"/>
  <c r="C92" i="36"/>
  <c r="AS558" i="64"/>
  <c r="AS412"/>
  <c r="AS485"/>
  <c r="AS266"/>
  <c r="AO558"/>
  <c r="AO266"/>
  <c r="AO412"/>
  <c r="AO485"/>
  <c r="AK558"/>
  <c r="AK266"/>
  <c r="AK412"/>
  <c r="AK485"/>
  <c r="AE412"/>
  <c r="AE266"/>
  <c r="AE485"/>
  <c r="AE558"/>
  <c r="AH485"/>
  <c r="AH558"/>
  <c r="AH412"/>
  <c r="AH266"/>
  <c r="AR485"/>
  <c r="AR558"/>
  <c r="AR412"/>
  <c r="AR266"/>
  <c r="AN485"/>
  <c r="AN558"/>
  <c r="AN412"/>
  <c r="AN266"/>
  <c r="AJ412"/>
  <c r="AJ485"/>
  <c r="AJ558"/>
  <c r="AJ266"/>
  <c r="E121" i="47"/>
  <c r="E205" i="25"/>
  <c r="AD265" i="64"/>
  <c r="AD557"/>
  <c r="AD484"/>
  <c r="AD411"/>
  <c r="AR557"/>
  <c r="AR484"/>
  <c r="AR411"/>
  <c r="AR265"/>
  <c r="AN557"/>
  <c r="AN411"/>
  <c r="AN265"/>
  <c r="AN484"/>
  <c r="AJ265"/>
  <c r="AJ557"/>
  <c r="AJ484"/>
  <c r="AJ411"/>
  <c r="AE265"/>
  <c r="AE557"/>
  <c r="AE484"/>
  <c r="AE411"/>
  <c r="AB626"/>
  <c r="C89" i="36"/>
  <c r="AS265" i="64"/>
  <c r="AS557"/>
  <c r="AS484"/>
  <c r="AS411"/>
  <c r="AO265"/>
  <c r="AO557"/>
  <c r="AO484"/>
  <c r="AO411"/>
  <c r="AK484"/>
  <c r="AK265"/>
  <c r="AK557"/>
  <c r="AK411"/>
  <c r="AG265"/>
  <c r="AG484"/>
  <c r="AG557"/>
  <c r="AG411"/>
  <c r="Z266" i="25"/>
  <c r="C193" i="47"/>
  <c r="AQ266" i="25"/>
  <c r="AO266"/>
  <c r="R360" i="47"/>
  <c r="AM266" i="25"/>
  <c r="AI266"/>
  <c r="I360" i="47"/>
  <c r="AD266" i="25"/>
  <c r="L360" i="47"/>
  <c r="K360"/>
  <c r="U360"/>
  <c r="S360"/>
  <c r="AL266" i="25"/>
  <c r="AJ266"/>
  <c r="M360" i="47"/>
  <c r="AC412" i="64"/>
  <c r="AC558"/>
  <c r="AC485"/>
  <c r="AC266"/>
  <c r="D511"/>
  <c r="F487"/>
  <c r="F511"/>
  <c r="AB617"/>
  <c r="AB625"/>
  <c r="AB613"/>
  <c r="AB621"/>
  <c r="C90" i="36"/>
  <c r="AR613" i="64"/>
  <c r="AR621"/>
  <c r="AR617"/>
  <c r="AR625"/>
  <c r="AN613"/>
  <c r="AN621"/>
  <c r="AN617"/>
  <c r="AN625"/>
  <c r="AJ613"/>
  <c r="AJ621"/>
  <c r="AJ617"/>
  <c r="AJ625"/>
  <c r="AE613"/>
  <c r="AE621"/>
  <c r="AE617"/>
  <c r="AE625"/>
  <c r="AU613"/>
  <c r="AU621"/>
  <c r="AU617"/>
  <c r="AU625"/>
  <c r="AQ613"/>
  <c r="AQ621"/>
  <c r="AQ617"/>
  <c r="AQ625"/>
  <c r="AM613"/>
  <c r="AM621"/>
  <c r="AM617"/>
  <c r="AM625"/>
  <c r="AI613"/>
  <c r="AI621"/>
  <c r="AI617"/>
  <c r="AI625"/>
  <c r="AB141" i="25"/>
  <c r="G212" i="47"/>
  <c r="H158" i="56"/>
  <c r="G203" i="25"/>
  <c r="AE240" i="46"/>
  <c r="H162" i="56"/>
  <c r="AB145" i="25"/>
  <c r="G216" i="47"/>
  <c r="H165" i="56"/>
  <c r="G210" i="25"/>
  <c r="AB148"/>
  <c r="G219" i="47"/>
  <c r="G174"/>
  <c r="G53"/>
  <c r="N85" i="56"/>
  <c r="BF240" i="46"/>
  <c r="AH145" i="25"/>
  <c r="M216" i="47"/>
  <c r="N162" i="56"/>
  <c r="M174" i="47"/>
  <c r="M53"/>
  <c r="AH148" i="25"/>
  <c r="M219" i="47"/>
  <c r="N165" i="56"/>
  <c r="M210" i="25"/>
  <c r="AH144"/>
  <c r="M215" i="47"/>
  <c r="N161" i="56"/>
  <c r="I175" i="47"/>
  <c r="I54"/>
  <c r="J161" i="56"/>
  <c r="AD144" i="25"/>
  <c r="I215" i="47"/>
  <c r="AD148" i="25"/>
  <c r="I219" i="47"/>
  <c r="J165" i="56"/>
  <c r="I210" i="25"/>
  <c r="BB240" i="46"/>
  <c r="J85" i="56"/>
  <c r="AD143" i="25"/>
  <c r="I214" i="47"/>
  <c r="J160" i="56"/>
  <c r="S85"/>
  <c r="BK240" i="46"/>
  <c r="S160" i="56"/>
  <c r="AM143" i="25"/>
  <c r="R214" i="47"/>
  <c r="R174"/>
  <c r="R53"/>
  <c r="AM146" i="25"/>
  <c r="S163" i="56"/>
  <c r="R217" i="47"/>
  <c r="AM148" i="25"/>
  <c r="R219" i="47"/>
  <c r="S165" i="56"/>
  <c r="R210" i="25"/>
  <c r="X85" i="56"/>
  <c r="BP240" i="46"/>
  <c r="W214" i="47"/>
  <c r="AR143" i="25"/>
  <c r="X160" i="56"/>
  <c r="W174" i="47"/>
  <c r="W53"/>
  <c r="AR146" i="25"/>
  <c r="W217" i="47"/>
  <c r="X163" i="56"/>
  <c r="AR148" i="25"/>
  <c r="W219" i="47"/>
  <c r="X165" i="56"/>
  <c r="W210" i="25"/>
  <c r="L85" i="56"/>
  <c r="BD240" i="46"/>
  <c r="L162" i="56"/>
  <c r="AF145" i="25"/>
  <c r="K216" i="47"/>
  <c r="K54"/>
  <c r="K175"/>
  <c r="AF148" i="25"/>
  <c r="K219" i="47"/>
  <c r="L165" i="56"/>
  <c r="K210" i="25"/>
  <c r="AF144"/>
  <c r="K215" i="47"/>
  <c r="L161" i="56"/>
  <c r="BL240" i="46"/>
  <c r="T85" i="56"/>
  <c r="S216" i="47"/>
  <c r="AN145" i="25"/>
  <c r="T162" i="56"/>
  <c r="S174" i="47"/>
  <c r="S53"/>
  <c r="AN148" i="25"/>
  <c r="S219" i="47"/>
  <c r="T165" i="56"/>
  <c r="S210" i="25"/>
  <c r="AN144"/>
  <c r="S215" i="47"/>
  <c r="T161" i="56"/>
  <c r="BI240" i="46"/>
  <c r="Q85" i="56"/>
  <c r="AK143" i="25"/>
  <c r="Q160" i="56"/>
  <c r="P214" i="47"/>
  <c r="P174"/>
  <c r="P53"/>
  <c r="AK146" i="25"/>
  <c r="P217" i="47"/>
  <c r="Q163" i="56"/>
  <c r="AK148" i="25"/>
  <c r="P219" i="47"/>
  <c r="Q165" i="56"/>
  <c r="P210" i="25"/>
  <c r="BN240" i="46"/>
  <c r="V85" i="56"/>
  <c r="AP143" i="25"/>
  <c r="V160" i="56"/>
  <c r="U214" i="47"/>
  <c r="U174"/>
  <c r="U53"/>
  <c r="AP146" i="25"/>
  <c r="U217" i="47"/>
  <c r="V163" i="56"/>
  <c r="AP148" i="25"/>
  <c r="U219" i="47"/>
  <c r="V165" i="56"/>
  <c r="U210" i="25"/>
  <c r="E93" i="56"/>
  <c r="BS93" i="46"/>
  <c r="CO93"/>
  <c r="D216" i="47"/>
  <c r="Y145" i="25"/>
  <c r="X145"/>
  <c r="E162" i="56"/>
  <c r="AX162" i="46"/>
  <c r="CO162"/>
  <c r="D212" i="47"/>
  <c r="AB240" i="46"/>
  <c r="Y141" i="25"/>
  <c r="E158" i="56"/>
  <c r="AX158" i="46"/>
  <c r="E86" i="56"/>
  <c r="BS86" i="46"/>
  <c r="CO86"/>
  <c r="Y143" i="25"/>
  <c r="X143"/>
  <c r="E160" i="56"/>
  <c r="D214" i="47"/>
  <c r="AX160" i="46"/>
  <c r="CO160"/>
  <c r="AV624" i="64"/>
  <c r="AB482"/>
  <c r="AB409"/>
  <c r="AB123"/>
  <c r="AB263"/>
  <c r="AB555"/>
  <c r="AB53"/>
  <c r="AV612"/>
  <c r="AB397"/>
  <c r="AB543"/>
  <c r="AB251"/>
  <c r="AB181"/>
  <c r="AB470"/>
  <c r="AB324"/>
  <c r="AB111"/>
  <c r="AB41"/>
  <c r="AE474"/>
  <c r="AE115"/>
  <c r="AE401"/>
  <c r="AE255"/>
  <c r="AE547"/>
  <c r="AE45"/>
  <c r="AE470"/>
  <c r="AE397"/>
  <c r="AE181"/>
  <c r="AE324"/>
  <c r="AE111"/>
  <c r="AE543"/>
  <c r="AE41"/>
  <c r="AE251"/>
  <c r="AJ474"/>
  <c r="AJ401"/>
  <c r="AJ255"/>
  <c r="AJ547"/>
  <c r="AJ45"/>
  <c r="AJ115"/>
  <c r="AJ470"/>
  <c r="AJ324"/>
  <c r="AJ397"/>
  <c r="AJ111"/>
  <c r="AJ251"/>
  <c r="AJ181"/>
  <c r="AJ543"/>
  <c r="AJ41"/>
  <c r="AN474"/>
  <c r="AN401"/>
  <c r="AN255"/>
  <c r="AN115"/>
  <c r="AN547"/>
  <c r="AN45"/>
  <c r="AN470"/>
  <c r="AN324"/>
  <c r="AN397"/>
  <c r="AN251"/>
  <c r="AN181"/>
  <c r="AN111"/>
  <c r="AN543"/>
  <c r="AN41"/>
  <c r="AR255"/>
  <c r="AR547"/>
  <c r="AR45"/>
  <c r="AR474"/>
  <c r="AR401"/>
  <c r="AR115"/>
  <c r="AR470"/>
  <c r="AR324"/>
  <c r="AR397"/>
  <c r="AR251"/>
  <c r="AR181"/>
  <c r="AR111"/>
  <c r="AR543"/>
  <c r="AR41"/>
  <c r="AG401"/>
  <c r="AG474"/>
  <c r="AG255"/>
  <c r="AG115"/>
  <c r="AG547"/>
  <c r="AG45"/>
  <c r="AG397"/>
  <c r="AG111"/>
  <c r="AG543"/>
  <c r="AG251"/>
  <c r="AG181"/>
  <c r="AG470"/>
  <c r="AG324"/>
  <c r="AG41"/>
  <c r="AK474"/>
  <c r="AK255"/>
  <c r="AK115"/>
  <c r="AK547"/>
  <c r="AK45"/>
  <c r="AK401"/>
  <c r="AK324"/>
  <c r="AK397"/>
  <c r="AK543"/>
  <c r="AK251"/>
  <c r="AK181"/>
  <c r="AK470"/>
  <c r="AK111"/>
  <c r="AK41"/>
  <c r="AO474"/>
  <c r="AO401"/>
  <c r="AO255"/>
  <c r="AO115"/>
  <c r="AO547"/>
  <c r="AO45"/>
  <c r="AO324"/>
  <c r="AO397"/>
  <c r="AO543"/>
  <c r="AO251"/>
  <c r="AO181"/>
  <c r="AO470"/>
  <c r="AO111"/>
  <c r="AO41"/>
  <c r="AS474"/>
  <c r="AS401"/>
  <c r="AS115"/>
  <c r="AS547"/>
  <c r="AS45"/>
  <c r="AS255"/>
  <c r="AS324"/>
  <c r="AS397"/>
  <c r="AS543"/>
  <c r="AS251"/>
  <c r="AS181"/>
  <c r="AS470"/>
  <c r="AS111"/>
  <c r="AS41"/>
  <c r="E371" i="47"/>
  <c r="E123"/>
  <c r="E74"/>
  <c r="E207" i="25"/>
  <c r="AC255" i="64"/>
  <c r="AC547"/>
  <c r="AC474"/>
  <c r="AC401"/>
  <c r="AC115"/>
  <c r="AC45"/>
  <c r="AC470"/>
  <c r="AC324"/>
  <c r="AC41"/>
  <c r="AC397"/>
  <c r="AC111"/>
  <c r="AC543"/>
  <c r="AC251"/>
  <c r="AC181"/>
  <c r="AC402"/>
  <c r="AC256"/>
  <c r="AC548"/>
  <c r="AC475"/>
  <c r="AC46"/>
  <c r="AC116"/>
  <c r="AC252"/>
  <c r="AC471"/>
  <c r="AC112"/>
  <c r="AC42"/>
  <c r="AC544"/>
  <c r="AC398"/>
  <c r="I161" i="56"/>
  <c r="AC144" i="25"/>
  <c r="H215" i="47"/>
  <c r="I158" i="56"/>
  <c r="H203" i="25"/>
  <c r="AF240" i="46"/>
  <c r="AC141" i="25"/>
  <c r="H212" i="47"/>
  <c r="BA240" i="46"/>
  <c r="I85" i="56"/>
  <c r="AC146" i="25"/>
  <c r="H217" i="47"/>
  <c r="I163" i="56"/>
  <c r="H54" i="47"/>
  <c r="H175"/>
  <c r="AL141" i="25"/>
  <c r="Q212" i="47"/>
  <c r="R158" i="56"/>
  <c r="Q203" i="25"/>
  <c r="AO240" i="46"/>
  <c r="Q214" i="47"/>
  <c r="AL143" i="25"/>
  <c r="R160" i="56"/>
  <c r="Q54" i="47"/>
  <c r="Q175"/>
  <c r="AL146" i="25"/>
  <c r="Q217" i="47"/>
  <c r="R163" i="56"/>
  <c r="AI145" i="25"/>
  <c r="N216" i="47"/>
  <c r="O162" i="56"/>
  <c r="AI141" i="25"/>
  <c r="N212" i="47"/>
  <c r="O158" i="56"/>
  <c r="N203" i="25"/>
  <c r="AL240" i="46"/>
  <c r="N54" i="47"/>
  <c r="N175"/>
  <c r="AI144" i="25"/>
  <c r="N215" i="47"/>
  <c r="O161" i="56"/>
  <c r="AQ141" i="25"/>
  <c r="V212" i="47"/>
  <c r="W158" i="56"/>
  <c r="V203" i="25"/>
  <c r="AT240" i="46"/>
  <c r="W160" i="56"/>
  <c r="AQ143" i="25"/>
  <c r="V214" i="47"/>
  <c r="V54"/>
  <c r="V175"/>
  <c r="AQ146" i="25"/>
  <c r="W163" i="56"/>
  <c r="V217" i="47"/>
  <c r="AE144" i="25"/>
  <c r="J215" i="47"/>
  <c r="K161" i="56"/>
  <c r="AE148" i="25"/>
  <c r="J219" i="47"/>
  <c r="K165" i="56"/>
  <c r="J210" i="25"/>
  <c r="AE146"/>
  <c r="J217" i="47"/>
  <c r="K163" i="56"/>
  <c r="J53" i="47"/>
  <c r="J174"/>
  <c r="P158" i="56"/>
  <c r="O203" i="25"/>
  <c r="AM240" i="46"/>
  <c r="AJ141" i="25"/>
  <c r="O212" i="47"/>
  <c r="AJ143" i="25"/>
  <c r="O214" i="47"/>
  <c r="P160" i="56"/>
  <c r="O54" i="47"/>
  <c r="O175"/>
  <c r="AJ146" i="25"/>
  <c r="O217" i="47"/>
  <c r="P163" i="56"/>
  <c r="L175" i="47"/>
  <c r="L54"/>
  <c r="M162" i="56"/>
  <c r="AG145" i="25"/>
  <c r="L216" i="47"/>
  <c r="M158" i="56"/>
  <c r="L203" i="25"/>
  <c r="AJ240" i="46"/>
  <c r="AG141" i="25"/>
  <c r="L212" i="47"/>
  <c r="AG144" i="25"/>
  <c r="L215" i="47"/>
  <c r="M161" i="56"/>
  <c r="U160"/>
  <c r="AO143" i="25"/>
  <c r="T214" i="47"/>
  <c r="U158" i="56"/>
  <c r="T203" i="25"/>
  <c r="AR240" i="46"/>
  <c r="AO141" i="25"/>
  <c r="T212" i="47"/>
  <c r="T54"/>
  <c r="T175"/>
  <c r="AO146" i="25"/>
  <c r="U163" i="56"/>
  <c r="T217" i="47"/>
  <c r="G165" i="56"/>
  <c r="F210" i="25"/>
  <c r="AA148"/>
  <c r="F219" i="47"/>
  <c r="AA144" i="25"/>
  <c r="F215" i="47"/>
  <c r="G161" i="56"/>
  <c r="F175" i="47"/>
  <c r="F54"/>
  <c r="AA146" i="25"/>
  <c r="F217" i="47"/>
  <c r="G163" i="56"/>
  <c r="F53" i="47"/>
  <c r="F174"/>
  <c r="AD405" i="64"/>
  <c r="AD478"/>
  <c r="AD551"/>
  <c r="AD259"/>
  <c r="AD263"/>
  <c r="AD555"/>
  <c r="AD53"/>
  <c r="AD482"/>
  <c r="AD409"/>
  <c r="AD123"/>
  <c r="AH474"/>
  <c r="AH401"/>
  <c r="AH255"/>
  <c r="AH115"/>
  <c r="AH547"/>
  <c r="AH45"/>
  <c r="AH482"/>
  <c r="AH409"/>
  <c r="AH123"/>
  <c r="AH263"/>
  <c r="AH555"/>
  <c r="AH53"/>
  <c r="AF482"/>
  <c r="AF409"/>
  <c r="AF123"/>
  <c r="AF263"/>
  <c r="AF555"/>
  <c r="AF53"/>
  <c r="AF551"/>
  <c r="AF259"/>
  <c r="AF405"/>
  <c r="AF478"/>
  <c r="AL263"/>
  <c r="AL555"/>
  <c r="AL53"/>
  <c r="AL482"/>
  <c r="AL409"/>
  <c r="AL123"/>
  <c r="AL478"/>
  <c r="AL551"/>
  <c r="AL259"/>
  <c r="AL405"/>
  <c r="AP482"/>
  <c r="AP409"/>
  <c r="AP123"/>
  <c r="AP263"/>
  <c r="AP555"/>
  <c r="AP53"/>
  <c r="AP551"/>
  <c r="AP259"/>
  <c r="AP405"/>
  <c r="AP478"/>
  <c r="AT482"/>
  <c r="AT123"/>
  <c r="AT409"/>
  <c r="AT263"/>
  <c r="AT555"/>
  <c r="AT53"/>
  <c r="AT551"/>
  <c r="AT259"/>
  <c r="AT405"/>
  <c r="AT478"/>
  <c r="AI123"/>
  <c r="AI263"/>
  <c r="AI482"/>
  <c r="AI409"/>
  <c r="AI555"/>
  <c r="AI53"/>
  <c r="AI551"/>
  <c r="AI259"/>
  <c r="AI405"/>
  <c r="AI478"/>
  <c r="AM482"/>
  <c r="AM123"/>
  <c r="AM263"/>
  <c r="AM555"/>
  <c r="AM53"/>
  <c r="AM409"/>
  <c r="AM551"/>
  <c r="AM259"/>
  <c r="AM405"/>
  <c r="AM478"/>
  <c r="AQ409"/>
  <c r="AQ263"/>
  <c r="AQ482"/>
  <c r="AQ123"/>
  <c r="AQ555"/>
  <c r="AQ53"/>
  <c r="AQ551"/>
  <c r="AQ259"/>
  <c r="AQ405"/>
  <c r="AQ478"/>
  <c r="AU482"/>
  <c r="AU409"/>
  <c r="AU123"/>
  <c r="AU263"/>
  <c r="AU555"/>
  <c r="AU53"/>
  <c r="AU478"/>
  <c r="AU551"/>
  <c r="AU259"/>
  <c r="AU405"/>
  <c r="AD412"/>
  <c r="AD266"/>
  <c r="AD485"/>
  <c r="AD558"/>
  <c r="AU558"/>
  <c r="AU266"/>
  <c r="AU412"/>
  <c r="AU485"/>
  <c r="AQ558"/>
  <c r="AQ266"/>
  <c r="AQ412"/>
  <c r="AQ485"/>
  <c r="AM412"/>
  <c r="AM266"/>
  <c r="AM485"/>
  <c r="AM558"/>
  <c r="AI558"/>
  <c r="AI266"/>
  <c r="AI485"/>
  <c r="AI412"/>
  <c r="AF558"/>
  <c r="AF266"/>
  <c r="AF412"/>
  <c r="AF485"/>
  <c r="AT485"/>
  <c r="AT558"/>
  <c r="AT412"/>
  <c r="AT266"/>
  <c r="AP485"/>
  <c r="AP558"/>
  <c r="AP266"/>
  <c r="AP412"/>
  <c r="AL412"/>
  <c r="AL485"/>
  <c r="AL558"/>
  <c r="AL266"/>
  <c r="AG485"/>
  <c r="AG558"/>
  <c r="AG412"/>
  <c r="AG266"/>
  <c r="E208" i="25"/>
  <c r="E124" i="47"/>
  <c r="E75"/>
  <c r="AT265" i="64"/>
  <c r="AT557"/>
  <c r="AT484"/>
  <c r="AT411"/>
  <c r="AP265"/>
  <c r="AP557"/>
  <c r="AP484"/>
  <c r="AP411"/>
  <c r="AL484"/>
  <c r="AL265"/>
  <c r="AL557"/>
  <c r="AL411"/>
  <c r="AF265"/>
  <c r="AF557"/>
  <c r="AF484"/>
  <c r="AF411"/>
  <c r="AH265"/>
  <c r="AH557"/>
  <c r="AH484"/>
  <c r="AH411"/>
  <c r="AU265"/>
  <c r="AU557"/>
  <c r="AU484"/>
  <c r="AU411"/>
  <c r="AQ265"/>
  <c r="AQ557"/>
  <c r="AQ484"/>
  <c r="AQ411"/>
  <c r="AM265"/>
  <c r="AM557"/>
  <c r="AM411"/>
  <c r="AM484"/>
  <c r="AI265"/>
  <c r="AI557"/>
  <c r="AI411"/>
  <c r="AI484"/>
  <c r="J20" i="54"/>
  <c r="F560" i="64"/>
  <c r="F584"/>
  <c r="E360" i="47"/>
  <c r="X123" i="25"/>
  <c r="AV232" i="46"/>
  <c r="V360" i="47"/>
  <c r="T360"/>
  <c r="N360"/>
  <c r="AG266" i="25"/>
  <c r="AF266"/>
  <c r="AP266"/>
  <c r="AN266"/>
  <c r="Q360" i="47"/>
  <c r="O360"/>
  <c r="AH266" i="25"/>
  <c r="AQ274"/>
  <c r="AL274"/>
  <c r="F122" i="47"/>
  <c r="F73"/>
  <c r="F206" i="25"/>
  <c r="L206"/>
  <c r="L122" i="47"/>
  <c r="L73"/>
  <c r="O208" i="25"/>
  <c r="O124" i="47"/>
  <c r="O75"/>
  <c r="O371"/>
  <c r="J208" i="25"/>
  <c r="J124" i="47"/>
  <c r="J75"/>
  <c r="J122"/>
  <c r="J73"/>
  <c r="J206" i="25"/>
  <c r="V124" i="47"/>
  <c r="V75"/>
  <c r="V208" i="25"/>
  <c r="V205"/>
  <c r="V121" i="47"/>
  <c r="N371"/>
  <c r="N123"/>
  <c r="N74"/>
  <c r="N207" i="25"/>
  <c r="Q121" i="47"/>
  <c r="Q205" i="25"/>
  <c r="H101" i="47"/>
  <c r="I239" i="56"/>
  <c r="H371" i="47"/>
  <c r="H122"/>
  <c r="H73"/>
  <c r="H206" i="25"/>
  <c r="D102" i="47"/>
  <c r="D86" i="56"/>
  <c r="K86" i="44"/>
  <c r="L86"/>
  <c r="D203" i="25"/>
  <c r="D158" i="56"/>
  <c r="K158" i="44"/>
  <c r="L158"/>
  <c r="P208" i="25"/>
  <c r="P124" i="47"/>
  <c r="P75"/>
  <c r="P205" i="25"/>
  <c r="P121" i="47"/>
  <c r="P101"/>
  <c r="Q239" i="56"/>
  <c r="S206" i="25"/>
  <c r="S122" i="47"/>
  <c r="S73"/>
  <c r="S207" i="25"/>
  <c r="S123" i="47"/>
  <c r="S74"/>
  <c r="W121"/>
  <c r="W205" i="25"/>
  <c r="X239" i="56"/>
  <c r="W101" i="47"/>
  <c r="I205" i="25"/>
  <c r="I121" i="47"/>
  <c r="I206" i="25"/>
  <c r="I122" i="47"/>
  <c r="I73"/>
  <c r="G371"/>
  <c r="AI54" i="64"/>
  <c r="AI410"/>
  <c r="AI124"/>
  <c r="AI556"/>
  <c r="AI264"/>
  <c r="AI483"/>
  <c r="AI260"/>
  <c r="AI552"/>
  <c r="AI50"/>
  <c r="AI479"/>
  <c r="AI120"/>
  <c r="AI406"/>
  <c r="AM410"/>
  <c r="AM124"/>
  <c r="AM556"/>
  <c r="AM264"/>
  <c r="AM54"/>
  <c r="AM483"/>
  <c r="AM552"/>
  <c r="AM50"/>
  <c r="AM120"/>
  <c r="AM260"/>
  <c r="AM406"/>
  <c r="AM479"/>
  <c r="AQ54"/>
  <c r="AQ410"/>
  <c r="AQ124"/>
  <c r="AQ556"/>
  <c r="AQ264"/>
  <c r="AQ483"/>
  <c r="AQ260"/>
  <c r="AQ552"/>
  <c r="AQ406"/>
  <c r="AQ50"/>
  <c r="AQ479"/>
  <c r="AQ120"/>
  <c r="AU54"/>
  <c r="AU410"/>
  <c r="AU124"/>
  <c r="AU556"/>
  <c r="AU264"/>
  <c r="AU483"/>
  <c r="AU260"/>
  <c r="AU552"/>
  <c r="AU406"/>
  <c r="AU50"/>
  <c r="AU479"/>
  <c r="AU120"/>
  <c r="AE54"/>
  <c r="AE410"/>
  <c r="AE124"/>
  <c r="AE556"/>
  <c r="AE264"/>
  <c r="AE483"/>
  <c r="AE552"/>
  <c r="AE260"/>
  <c r="AE406"/>
  <c r="AE50"/>
  <c r="AE479"/>
  <c r="AE120"/>
  <c r="AJ54"/>
  <c r="AJ410"/>
  <c r="AJ124"/>
  <c r="AJ556"/>
  <c r="AJ264"/>
  <c r="AJ483"/>
  <c r="AJ552"/>
  <c r="AJ50"/>
  <c r="AJ260"/>
  <c r="AJ406"/>
  <c r="AJ479"/>
  <c r="AJ120"/>
  <c r="AN264"/>
  <c r="AN54"/>
  <c r="AN410"/>
  <c r="AN556"/>
  <c r="AN124"/>
  <c r="AN483"/>
  <c r="AN260"/>
  <c r="AN552"/>
  <c r="AN406"/>
  <c r="AN50"/>
  <c r="AN479"/>
  <c r="AN120"/>
  <c r="AR264"/>
  <c r="AR54"/>
  <c r="AR410"/>
  <c r="AR124"/>
  <c r="AR556"/>
  <c r="AR483"/>
  <c r="AR552"/>
  <c r="AR50"/>
  <c r="AR260"/>
  <c r="AR406"/>
  <c r="AR479"/>
  <c r="AR120"/>
  <c r="AV613"/>
  <c r="AB471"/>
  <c r="AB42"/>
  <c r="AB544"/>
  <c r="AB252"/>
  <c r="AB112"/>
  <c r="AB398"/>
  <c r="AV617"/>
  <c r="AB46"/>
  <c r="AB402"/>
  <c r="AB116"/>
  <c r="AB256"/>
  <c r="AB548"/>
  <c r="AB475"/>
  <c r="AV626"/>
  <c r="AB265"/>
  <c r="AV265"/>
  <c r="AB557"/>
  <c r="AV557"/>
  <c r="AB484"/>
  <c r="AV484"/>
  <c r="AB411"/>
  <c r="AV411"/>
  <c r="E312" i="47"/>
  <c r="E72"/>
  <c r="E270"/>
  <c r="AB485" i="64"/>
  <c r="AV485"/>
  <c r="AB558"/>
  <c r="AV558"/>
  <c r="AB266"/>
  <c r="AV266"/>
  <c r="AB412"/>
  <c r="AV412"/>
  <c r="AV627"/>
  <c r="G239" i="56"/>
  <c r="F101" i="47"/>
  <c r="T123"/>
  <c r="T74"/>
  <c r="T207" i="25"/>
  <c r="T206"/>
  <c r="T122" i="47"/>
  <c r="T73"/>
  <c r="U239" i="56"/>
  <c r="T101" i="47"/>
  <c r="L205" i="25"/>
  <c r="L121" i="47"/>
  <c r="P239" i="56"/>
  <c r="O101" i="47"/>
  <c r="J123"/>
  <c r="J74"/>
  <c r="J207" i="25"/>
  <c r="K239" i="56"/>
  <c r="J101" i="47"/>
  <c r="V206" i="25"/>
  <c r="V122" i="47"/>
  <c r="V73"/>
  <c r="V123"/>
  <c r="V74"/>
  <c r="V207" i="25"/>
  <c r="V101" i="47"/>
  <c r="W239" i="56"/>
  <c r="N124" i="47"/>
  <c r="N75"/>
  <c r="N208" i="25"/>
  <c r="Q122" i="47"/>
  <c r="Q73"/>
  <c r="Q206" i="25"/>
  <c r="Q101" i="47"/>
  <c r="R239" i="56"/>
  <c r="H205" i="25"/>
  <c r="H121" i="47"/>
  <c r="AV18" i="34"/>
  <c r="BB18"/>
  <c r="BE18"/>
  <c r="AM18"/>
  <c r="AJ18"/>
  <c r="AP18"/>
  <c r="AS18"/>
  <c r="U18"/>
  <c r="AA18"/>
  <c r="BN18"/>
  <c r="X18"/>
  <c r="AD18"/>
  <c r="BK18"/>
  <c r="BH18"/>
  <c r="R18"/>
  <c r="AG18"/>
  <c r="AY18"/>
  <c r="O18"/>
  <c r="F18"/>
  <c r="L18"/>
  <c r="C46" i="11"/>
  <c r="E94" i="36"/>
  <c r="AE159" i="46"/>
  <c r="CO85"/>
  <c r="BQ240"/>
  <c r="E239" i="56"/>
  <c r="D101" i="47"/>
  <c r="D85" i="56"/>
  <c r="D124" i="47"/>
  <c r="D208" i="25"/>
  <c r="D163" i="56"/>
  <c r="K163" i="44"/>
  <c r="L163"/>
  <c r="D87" i="56"/>
  <c r="K87" i="44"/>
  <c r="L87"/>
  <c r="D103" i="47"/>
  <c r="D206" i="25"/>
  <c r="D122" i="47"/>
  <c r="D161" i="56"/>
  <c r="K161" i="44"/>
  <c r="L161"/>
  <c r="U371" i="47"/>
  <c r="U123"/>
  <c r="U74"/>
  <c r="U207" i="25"/>
  <c r="P371" i="47"/>
  <c r="P207" i="25"/>
  <c r="P123" i="47"/>
  <c r="P74"/>
  <c r="K205" i="25"/>
  <c r="K121" i="47"/>
  <c r="W371"/>
  <c r="R371"/>
  <c r="R123"/>
  <c r="R74"/>
  <c r="R207" i="25"/>
  <c r="I371" i="47"/>
  <c r="I124"/>
  <c r="I75"/>
  <c r="I208" i="25"/>
  <c r="M121" i="47"/>
  <c r="M205" i="25"/>
  <c r="G206"/>
  <c r="G122" i="47"/>
  <c r="G73"/>
  <c r="G101"/>
  <c r="H239" i="56"/>
  <c r="AF124" i="64"/>
  <c r="AF483"/>
  <c r="AF264"/>
  <c r="AF54"/>
  <c r="AF410"/>
  <c r="AF556"/>
  <c r="AF260"/>
  <c r="AF479"/>
  <c r="AF552"/>
  <c r="AF406"/>
  <c r="AF50"/>
  <c r="AF120"/>
  <c r="AK264"/>
  <c r="AK54"/>
  <c r="AK483"/>
  <c r="AK410"/>
  <c r="AK124"/>
  <c r="AK556"/>
  <c r="AK406"/>
  <c r="AK260"/>
  <c r="AK552"/>
  <c r="AK50"/>
  <c r="AK479"/>
  <c r="AK120"/>
  <c r="AO264"/>
  <c r="AO483"/>
  <c r="AO54"/>
  <c r="AO410"/>
  <c r="AO124"/>
  <c r="AO556"/>
  <c r="AO50"/>
  <c r="AO479"/>
  <c r="AO260"/>
  <c r="AO552"/>
  <c r="AO406"/>
  <c r="AO120"/>
  <c r="AS264"/>
  <c r="AS483"/>
  <c r="AS54"/>
  <c r="AS410"/>
  <c r="AS124"/>
  <c r="AS556"/>
  <c r="AS479"/>
  <c r="AS120"/>
  <c r="AS260"/>
  <c r="AS552"/>
  <c r="AS406"/>
  <c r="AS50"/>
  <c r="AH252"/>
  <c r="AH471"/>
  <c r="AH112"/>
  <c r="AH42"/>
  <c r="AH398"/>
  <c r="AH544"/>
  <c r="AH260"/>
  <c r="AH406"/>
  <c r="AH50"/>
  <c r="AH479"/>
  <c r="AH120"/>
  <c r="AH552"/>
  <c r="AG264"/>
  <c r="AG483"/>
  <c r="AG54"/>
  <c r="AG410"/>
  <c r="AG124"/>
  <c r="AG556"/>
  <c r="AG260"/>
  <c r="AG406"/>
  <c r="AG479"/>
  <c r="AG120"/>
  <c r="AG552"/>
  <c r="AG50"/>
  <c r="AL264"/>
  <c r="AL124"/>
  <c r="AL483"/>
  <c r="AL54"/>
  <c r="AL410"/>
  <c r="AL556"/>
  <c r="AL406"/>
  <c r="AL50"/>
  <c r="AL479"/>
  <c r="AL120"/>
  <c r="AL260"/>
  <c r="AL552"/>
  <c r="AP483"/>
  <c r="AP264"/>
  <c r="AP54"/>
  <c r="AP410"/>
  <c r="AP124"/>
  <c r="AP556"/>
  <c r="AP260"/>
  <c r="AP406"/>
  <c r="AP479"/>
  <c r="AP120"/>
  <c r="AP552"/>
  <c r="AP50"/>
  <c r="AT483"/>
  <c r="AT264"/>
  <c r="AT54"/>
  <c r="AT410"/>
  <c r="AT124"/>
  <c r="AT556"/>
  <c r="AT260"/>
  <c r="AT406"/>
  <c r="AT479"/>
  <c r="AT120"/>
  <c r="AT552"/>
  <c r="AT50"/>
  <c r="AD552"/>
  <c r="AD50"/>
  <c r="AD120"/>
  <c r="AD260"/>
  <c r="AD406"/>
  <c r="AD479"/>
  <c r="AD264"/>
  <c r="AD54"/>
  <c r="AD410"/>
  <c r="AD124"/>
  <c r="AD556"/>
  <c r="AD483"/>
  <c r="U93" i="36"/>
  <c r="Q93"/>
  <c r="M93"/>
  <c r="I93"/>
  <c r="V93"/>
  <c r="R93"/>
  <c r="N93"/>
  <c r="J93"/>
  <c r="F93"/>
  <c r="W93"/>
  <c r="S93"/>
  <c r="O93"/>
  <c r="K93"/>
  <c r="G93"/>
  <c r="T93"/>
  <c r="P93"/>
  <c r="L93"/>
  <c r="H93"/>
  <c r="D93"/>
  <c r="AO274" i="25"/>
  <c r="AG274"/>
  <c r="AV111" i="64"/>
  <c r="AV470"/>
  <c r="AV251"/>
  <c r="AV397"/>
  <c r="AV53"/>
  <c r="AV263"/>
  <c r="AV409"/>
  <c r="AV482"/>
  <c r="C214" i="47"/>
  <c r="AA274" i="25"/>
  <c r="AE274"/>
  <c r="X266"/>
  <c r="AV405" i="64"/>
  <c r="AV259"/>
  <c r="AV478"/>
  <c r="AV474"/>
  <c r="AV255"/>
  <c r="C219" i="47"/>
  <c r="C215"/>
  <c r="AN274" i="25"/>
  <c r="AF274"/>
  <c r="AH274"/>
  <c r="X144"/>
  <c r="F124" i="47"/>
  <c r="F75"/>
  <c r="F208" i="25"/>
  <c r="T124" i="47"/>
  <c r="T75"/>
  <c r="T208" i="25"/>
  <c r="T371" i="47"/>
  <c r="T205" i="25"/>
  <c r="T121" i="47"/>
  <c r="L371"/>
  <c r="L207" i="25"/>
  <c r="L123" i="47"/>
  <c r="L74"/>
  <c r="O121"/>
  <c r="O205" i="25"/>
  <c r="V371" i="47"/>
  <c r="N206" i="25"/>
  <c r="N122" i="47"/>
  <c r="N73"/>
  <c r="Q208" i="25"/>
  <c r="Q124" i="47"/>
  <c r="Q75"/>
  <c r="Q371"/>
  <c r="H208" i="25"/>
  <c r="H124" i="47"/>
  <c r="H75"/>
  <c r="D121"/>
  <c r="D205" i="25"/>
  <c r="D160" i="56"/>
  <c r="K160" i="44"/>
  <c r="L160"/>
  <c r="AV240" i="46"/>
  <c r="CO158"/>
  <c r="D371" i="47"/>
  <c r="C212"/>
  <c r="D207" i="25"/>
  <c r="D123" i="47"/>
  <c r="D178"/>
  <c r="C178"/>
  <c r="D93" i="56"/>
  <c r="K93" i="44"/>
  <c r="L93"/>
  <c r="U208" i="25"/>
  <c r="U124" i="47"/>
  <c r="U75"/>
  <c r="U205" i="25"/>
  <c r="U121" i="47"/>
  <c r="U101"/>
  <c r="V239" i="56"/>
  <c r="S101" i="47"/>
  <c r="T239" i="56"/>
  <c r="K206" i="25"/>
  <c r="K122" i="47"/>
  <c r="K73"/>
  <c r="K207" i="25"/>
  <c r="K123" i="47"/>
  <c r="K74"/>
  <c r="L239" i="56"/>
  <c r="K101" i="47"/>
  <c r="W208" i="25"/>
  <c r="W124" i="47"/>
  <c r="W75"/>
  <c r="R124"/>
  <c r="R75"/>
  <c r="R208" i="25"/>
  <c r="R205"/>
  <c r="R121" i="47"/>
  <c r="S239" i="56"/>
  <c r="R101" i="47"/>
  <c r="J239" i="56"/>
  <c r="I101" i="47"/>
  <c r="M206" i="25"/>
  <c r="M122" i="47"/>
  <c r="M73"/>
  <c r="M123"/>
  <c r="M74"/>
  <c r="M207" i="25"/>
  <c r="N239" i="56"/>
  <c r="M101" i="47"/>
  <c r="D162" i="56"/>
  <c r="K162" i="44"/>
  <c r="L162"/>
  <c r="G207" i="25"/>
  <c r="G123" i="47"/>
  <c r="G74"/>
  <c r="X141" i="25"/>
  <c r="AB274"/>
  <c r="AI46" i="64"/>
  <c r="AI548"/>
  <c r="AI475"/>
  <c r="AI402"/>
  <c r="AI116"/>
  <c r="AI256"/>
  <c r="AI252"/>
  <c r="AI471"/>
  <c r="AI398"/>
  <c r="AI112"/>
  <c r="AI42"/>
  <c r="AI544"/>
  <c r="AM402"/>
  <c r="AM548"/>
  <c r="AM46"/>
  <c r="AM116"/>
  <c r="AM256"/>
  <c r="AM475"/>
  <c r="AM398"/>
  <c r="AM252"/>
  <c r="AM471"/>
  <c r="AM112"/>
  <c r="AM42"/>
  <c r="AM544"/>
  <c r="AQ46"/>
  <c r="AQ402"/>
  <c r="AQ548"/>
  <c r="AQ475"/>
  <c r="AQ116"/>
  <c r="AQ256"/>
  <c r="AQ252"/>
  <c r="AQ471"/>
  <c r="AQ112"/>
  <c r="AQ42"/>
  <c r="AQ544"/>
  <c r="AQ398"/>
  <c r="AU46"/>
  <c r="AU402"/>
  <c r="AU548"/>
  <c r="AU475"/>
  <c r="AU116"/>
  <c r="AU256"/>
  <c r="AU252"/>
  <c r="AU471"/>
  <c r="AU112"/>
  <c r="AU42"/>
  <c r="AU544"/>
  <c r="AU398"/>
  <c r="AE116"/>
  <c r="AE256"/>
  <c r="AE46"/>
  <c r="AE402"/>
  <c r="AE548"/>
  <c r="AE475"/>
  <c r="AE252"/>
  <c r="AE471"/>
  <c r="AE112"/>
  <c r="AE42"/>
  <c r="AE544"/>
  <c r="AE398"/>
  <c r="AJ116"/>
  <c r="AJ46"/>
  <c r="AJ402"/>
  <c r="AJ256"/>
  <c r="AJ548"/>
  <c r="AJ475"/>
  <c r="AJ252"/>
  <c r="AJ471"/>
  <c r="AJ112"/>
  <c r="AJ398"/>
  <c r="AJ42"/>
  <c r="AJ544"/>
  <c r="AN116"/>
  <c r="AN46"/>
  <c r="AN402"/>
  <c r="AN256"/>
  <c r="AN548"/>
  <c r="AN475"/>
  <c r="AN252"/>
  <c r="AN471"/>
  <c r="AN112"/>
  <c r="AN42"/>
  <c r="AN398"/>
  <c r="AN544"/>
  <c r="AR116"/>
  <c r="AR46"/>
  <c r="AR402"/>
  <c r="AR256"/>
  <c r="AR548"/>
  <c r="AR475"/>
  <c r="AR252"/>
  <c r="AR471"/>
  <c r="AR112"/>
  <c r="AR398"/>
  <c r="AR42"/>
  <c r="AR544"/>
  <c r="AV621"/>
  <c r="AB260"/>
  <c r="AB406"/>
  <c r="AB479"/>
  <c r="AB552"/>
  <c r="AB50"/>
  <c r="AB120"/>
  <c r="AV625"/>
  <c r="AB124"/>
  <c r="AB556"/>
  <c r="AB483"/>
  <c r="AB264"/>
  <c r="AB54"/>
  <c r="AB410"/>
  <c r="F371" i="47"/>
  <c r="F123"/>
  <c r="F74"/>
  <c r="F207" i="25"/>
  <c r="F121" i="47"/>
  <c r="F205" i="25"/>
  <c r="L124" i="47"/>
  <c r="L75"/>
  <c r="L208" i="25"/>
  <c r="L101" i="47"/>
  <c r="M239" i="56"/>
  <c r="O206" i="25"/>
  <c r="O122" i="47"/>
  <c r="O73"/>
  <c r="O207" i="25"/>
  <c r="O123" i="47"/>
  <c r="O74"/>
  <c r="J371"/>
  <c r="J205" i="25"/>
  <c r="J121" i="47"/>
  <c r="N121"/>
  <c r="N205" i="25"/>
  <c r="N101" i="47"/>
  <c r="O239" i="56"/>
  <c r="Q207" i="25"/>
  <c r="Q123" i="47"/>
  <c r="Q74"/>
  <c r="H123"/>
  <c r="H74"/>
  <c r="H207" i="25"/>
  <c r="I19" i="34"/>
  <c r="BN20"/>
  <c r="BN19"/>
  <c r="E173" i="47"/>
  <c r="E349"/>
  <c r="E52"/>
  <c r="E255"/>
  <c r="E297"/>
  <c r="D210" i="25"/>
  <c r="D165" i="56"/>
  <c r="K165" i="44"/>
  <c r="L165"/>
  <c r="U122" i="47"/>
  <c r="U73"/>
  <c r="U206" i="25"/>
  <c r="P122" i="47"/>
  <c r="P73"/>
  <c r="P206" i="25"/>
  <c r="S124" i="47"/>
  <c r="S75"/>
  <c r="S208" i="25"/>
  <c r="S205"/>
  <c r="S121" i="47"/>
  <c r="S371"/>
  <c r="K124"/>
  <c r="K75"/>
  <c r="K208" i="25"/>
  <c r="K371" i="47"/>
  <c r="W122"/>
  <c r="W73"/>
  <c r="W206" i="25"/>
  <c r="W207"/>
  <c r="W123" i="47"/>
  <c r="W74"/>
  <c r="R206" i="25"/>
  <c r="R122" i="47"/>
  <c r="R73"/>
  <c r="I123"/>
  <c r="I74"/>
  <c r="I207" i="25"/>
  <c r="M124" i="47"/>
  <c r="M75"/>
  <c r="M208" i="25"/>
  <c r="M371" i="47"/>
  <c r="G208" i="25"/>
  <c r="G124" i="47"/>
  <c r="G75"/>
  <c r="G205" i="25"/>
  <c r="G121" i="47"/>
  <c r="AF46" i="64"/>
  <c r="AF116"/>
  <c r="AF256"/>
  <c r="AF402"/>
  <c r="AF548"/>
  <c r="AF475"/>
  <c r="AF252"/>
  <c r="AF471"/>
  <c r="AF112"/>
  <c r="AF42"/>
  <c r="AF544"/>
  <c r="AF398"/>
  <c r="AK402"/>
  <c r="AK116"/>
  <c r="AK256"/>
  <c r="AK475"/>
  <c r="AK46"/>
  <c r="AK548"/>
  <c r="AK112"/>
  <c r="AK42"/>
  <c r="AK544"/>
  <c r="AK252"/>
  <c r="AK471"/>
  <c r="AK398"/>
  <c r="AO46"/>
  <c r="AO116"/>
  <c r="AO256"/>
  <c r="AO402"/>
  <c r="AO548"/>
  <c r="AO475"/>
  <c r="AO252"/>
  <c r="AO471"/>
  <c r="AO112"/>
  <c r="AO42"/>
  <c r="AO544"/>
  <c r="AO398"/>
  <c r="AS116"/>
  <c r="AS256"/>
  <c r="AS46"/>
  <c r="AS402"/>
  <c r="AS548"/>
  <c r="AS475"/>
  <c r="AS471"/>
  <c r="AS112"/>
  <c r="AS42"/>
  <c r="AS544"/>
  <c r="AS398"/>
  <c r="AS252"/>
  <c r="AH264"/>
  <c r="AH483"/>
  <c r="AH54"/>
  <c r="AH410"/>
  <c r="AH124"/>
  <c r="AH556"/>
  <c r="AH116"/>
  <c r="AH46"/>
  <c r="AH402"/>
  <c r="AH256"/>
  <c r="AH548"/>
  <c r="AH475"/>
  <c r="AG46"/>
  <c r="AG402"/>
  <c r="AG548"/>
  <c r="AG475"/>
  <c r="AG116"/>
  <c r="AG256"/>
  <c r="AG544"/>
  <c r="AG252"/>
  <c r="AG471"/>
  <c r="AG112"/>
  <c r="AG42"/>
  <c r="AG398"/>
  <c r="AL46"/>
  <c r="AL402"/>
  <c r="AL256"/>
  <c r="AL548"/>
  <c r="AL475"/>
  <c r="AL116"/>
  <c r="AL42"/>
  <c r="AL544"/>
  <c r="AL252"/>
  <c r="AL471"/>
  <c r="AL112"/>
  <c r="AL398"/>
  <c r="AP46"/>
  <c r="AP402"/>
  <c r="AP256"/>
  <c r="AP548"/>
  <c r="AP475"/>
  <c r="AP116"/>
  <c r="AP544"/>
  <c r="AP252"/>
  <c r="AP471"/>
  <c r="AP112"/>
  <c r="AP42"/>
  <c r="AP398"/>
  <c r="AT46"/>
  <c r="AT402"/>
  <c r="AT256"/>
  <c r="AT548"/>
  <c r="AT475"/>
  <c r="AT116"/>
  <c r="AT42"/>
  <c r="AT544"/>
  <c r="AT252"/>
  <c r="AT471"/>
  <c r="AT112"/>
  <c r="AT398"/>
  <c r="AD252"/>
  <c r="AD112"/>
  <c r="AD398"/>
  <c r="AD471"/>
  <c r="AD42"/>
  <c r="AD544"/>
  <c r="AD46"/>
  <c r="AD402"/>
  <c r="AD116"/>
  <c r="AD256"/>
  <c r="AD548"/>
  <c r="AD475"/>
  <c r="AC628"/>
  <c r="AE138" i="46"/>
  <c r="AJ274" i="25"/>
  <c r="AI274"/>
  <c r="AC274"/>
  <c r="AV41" i="64"/>
  <c r="AV324"/>
  <c r="AV181"/>
  <c r="AV543"/>
  <c r="AV555"/>
  <c r="AV123"/>
  <c r="Y274" i="25"/>
  <c r="C216" i="47"/>
  <c r="X148" i="25"/>
  <c r="E315"/>
  <c r="C360" i="47"/>
  <c r="I18" i="34"/>
  <c r="AV551" i="64"/>
  <c r="AV45"/>
  <c r="AV115"/>
  <c r="AV547"/>
  <c r="AV401"/>
  <c r="C217" i="47"/>
  <c r="AP274" i="25"/>
  <c r="AK274"/>
  <c r="AR274"/>
  <c r="AM274"/>
  <c r="AD274"/>
  <c r="X146"/>
  <c r="P315"/>
  <c r="F315"/>
  <c r="C93" i="36"/>
  <c r="V315" i="25"/>
  <c r="R315"/>
  <c r="AV50" i="64"/>
  <c r="AV552"/>
  <c r="AV479"/>
  <c r="AV260"/>
  <c r="T315" i="25"/>
  <c r="K315"/>
  <c r="O315"/>
  <c r="U315"/>
  <c r="J315"/>
  <c r="S315"/>
  <c r="AV264" i="64"/>
  <c r="L315" i="25"/>
  <c r="AV42" i="64"/>
  <c r="Q315" i="25"/>
  <c r="AC57" i="64"/>
  <c r="AC559"/>
  <c r="AC127"/>
  <c r="AC413"/>
  <c r="AC486"/>
  <c r="AC267"/>
  <c r="X210" i="25"/>
  <c r="C210"/>
  <c r="J72" i="47"/>
  <c r="J270"/>
  <c r="J312"/>
  <c r="M297"/>
  <c r="M52"/>
  <c r="M255"/>
  <c r="M173"/>
  <c r="M349"/>
  <c r="I297"/>
  <c r="I173"/>
  <c r="I349"/>
  <c r="I52"/>
  <c r="I255"/>
  <c r="R173"/>
  <c r="R349"/>
  <c r="R52"/>
  <c r="R255"/>
  <c r="R297"/>
  <c r="R312"/>
  <c r="R72"/>
  <c r="R270"/>
  <c r="K52"/>
  <c r="K255"/>
  <c r="K297"/>
  <c r="K173"/>
  <c r="K349"/>
  <c r="U72"/>
  <c r="U270"/>
  <c r="U312"/>
  <c r="D74"/>
  <c r="C74"/>
  <c r="C123"/>
  <c r="C205" i="25"/>
  <c r="X205"/>
  <c r="T312" i="47"/>
  <c r="T72"/>
  <c r="T270"/>
  <c r="AF628" i="64"/>
  <c r="AH138" i="46"/>
  <c r="AP138"/>
  <c r="AN628" i="64"/>
  <c r="AE628"/>
  <c r="AG138" i="46"/>
  <c r="AO138"/>
  <c r="AM628" i="64"/>
  <c r="AW138" i="46"/>
  <c r="AU628" i="64"/>
  <c r="AH628"/>
  <c r="AJ138" i="46"/>
  <c r="AP628" i="64"/>
  <c r="AR138" i="46"/>
  <c r="AG628" i="64"/>
  <c r="AI138" i="46"/>
  <c r="AO628" i="64"/>
  <c r="AQ138" i="46"/>
  <c r="K312" i="47"/>
  <c r="K72"/>
  <c r="K270"/>
  <c r="X206" i="25"/>
  <c r="C206"/>
  <c r="C208"/>
  <c r="X208"/>
  <c r="K85" i="44"/>
  <c r="D239" i="56"/>
  <c r="Z142" i="25"/>
  <c r="Z273"/>
  <c r="E213" i="47"/>
  <c r="F159" i="56"/>
  <c r="AC239" i="46"/>
  <c r="Q297" i="47"/>
  <c r="Q173"/>
  <c r="Q349"/>
  <c r="Q52"/>
  <c r="Q255"/>
  <c r="V297"/>
  <c r="V52"/>
  <c r="V255"/>
  <c r="V173"/>
  <c r="V349"/>
  <c r="I72"/>
  <c r="I270"/>
  <c r="I312"/>
  <c r="W297"/>
  <c r="W173"/>
  <c r="W349"/>
  <c r="W52"/>
  <c r="W255"/>
  <c r="P312"/>
  <c r="P72"/>
  <c r="P270"/>
  <c r="V312"/>
  <c r="V72"/>
  <c r="V270"/>
  <c r="E191"/>
  <c r="E359"/>
  <c r="Z121" i="25"/>
  <c r="Z272"/>
  <c r="G312" i="47"/>
  <c r="G72"/>
  <c r="G270"/>
  <c r="S72"/>
  <c r="S270"/>
  <c r="S312"/>
  <c r="N173"/>
  <c r="N349"/>
  <c r="N52"/>
  <c r="N255"/>
  <c r="N297"/>
  <c r="N72"/>
  <c r="N270"/>
  <c r="N312"/>
  <c r="L52"/>
  <c r="L255"/>
  <c r="L297"/>
  <c r="L173"/>
  <c r="L349"/>
  <c r="F312"/>
  <c r="F72"/>
  <c r="F270"/>
  <c r="S297"/>
  <c r="S173"/>
  <c r="S349"/>
  <c r="S52"/>
  <c r="S255"/>
  <c r="U297"/>
  <c r="U173"/>
  <c r="U349"/>
  <c r="U52"/>
  <c r="U255"/>
  <c r="X207" i="25"/>
  <c r="C207"/>
  <c r="C371" i="47"/>
  <c r="D312"/>
  <c r="D72"/>
  <c r="C121"/>
  <c r="O72"/>
  <c r="O270"/>
  <c r="O312"/>
  <c r="AD138" i="46"/>
  <c r="AB628" i="64"/>
  <c r="AJ628"/>
  <c r="AL138" i="46"/>
  <c r="AR628" i="64"/>
  <c r="AT138" i="46"/>
  <c r="AI628" i="64"/>
  <c r="AK138" i="46"/>
  <c r="AQ628" i="64"/>
  <c r="AS138" i="46"/>
  <c r="AD628" i="64"/>
  <c r="AF138" i="46"/>
  <c r="AN138"/>
  <c r="AL628" i="64"/>
  <c r="AV138" i="46"/>
  <c r="AT628" i="64"/>
  <c r="AM138" i="46"/>
  <c r="AK628" i="64"/>
  <c r="AU138" i="46"/>
  <c r="AS628" i="64"/>
  <c r="G173" i="47"/>
  <c r="G349"/>
  <c r="G52"/>
  <c r="G255"/>
  <c r="G297"/>
  <c r="M72"/>
  <c r="M270"/>
  <c r="M312"/>
  <c r="D73"/>
  <c r="C73"/>
  <c r="C122"/>
  <c r="D175"/>
  <c r="C175"/>
  <c r="D54"/>
  <c r="C54"/>
  <c r="C103"/>
  <c r="D75"/>
  <c r="C75"/>
  <c r="C124"/>
  <c r="D173"/>
  <c r="D52"/>
  <c r="D297"/>
  <c r="C101"/>
  <c r="U94" i="36"/>
  <c r="AU159" i="46"/>
  <c r="T94" i="36"/>
  <c r="AT159" i="46"/>
  <c r="R94" i="36"/>
  <c r="AR159" i="46"/>
  <c r="S94" i="36"/>
  <c r="AS159" i="46"/>
  <c r="H94" i="36"/>
  <c r="AH159" i="46"/>
  <c r="V94" i="36"/>
  <c r="AV159" i="46"/>
  <c r="O94" i="36"/>
  <c r="AO159" i="46"/>
  <c r="G94" i="36"/>
  <c r="AG159" i="46"/>
  <c r="M94" i="36"/>
  <c r="AM159" i="46"/>
  <c r="L94" i="36"/>
  <c r="AL159" i="46"/>
  <c r="J94" i="36"/>
  <c r="AJ159" i="46"/>
  <c r="K94" i="36"/>
  <c r="AK159" i="46"/>
  <c r="Q94" i="36"/>
  <c r="AQ159" i="46"/>
  <c r="P94" i="36"/>
  <c r="AP159" i="46"/>
  <c r="N94" i="36"/>
  <c r="AN159" i="46"/>
  <c r="I94" i="36"/>
  <c r="AI159" i="46"/>
  <c r="W94" i="36"/>
  <c r="AW159" i="46"/>
  <c r="F94" i="36"/>
  <c r="AF159" i="46"/>
  <c r="D94" i="36"/>
  <c r="H312" i="47"/>
  <c r="H72"/>
  <c r="H270"/>
  <c r="J173"/>
  <c r="J349"/>
  <c r="J297"/>
  <c r="J52"/>
  <c r="J255"/>
  <c r="O297"/>
  <c r="O173"/>
  <c r="O349"/>
  <c r="O52"/>
  <c r="O255"/>
  <c r="L72"/>
  <c r="L270"/>
  <c r="L312"/>
  <c r="T173"/>
  <c r="T349"/>
  <c r="T52"/>
  <c r="T255"/>
  <c r="T297"/>
  <c r="F173"/>
  <c r="F349"/>
  <c r="F297"/>
  <c r="F52"/>
  <c r="F255"/>
  <c r="W312"/>
  <c r="W72"/>
  <c r="W270"/>
  <c r="P173"/>
  <c r="P349"/>
  <c r="P52"/>
  <c r="P255"/>
  <c r="P297"/>
  <c r="D315" i="25"/>
  <c r="C203"/>
  <c r="X203"/>
  <c r="D53" i="47"/>
  <c r="C53"/>
  <c r="C102"/>
  <c r="D174"/>
  <c r="C174"/>
  <c r="H52"/>
  <c r="H255"/>
  <c r="H173"/>
  <c r="H349"/>
  <c r="H297"/>
  <c r="Q312"/>
  <c r="Q72"/>
  <c r="Q270"/>
  <c r="G315" i="25"/>
  <c r="AV410" i="64"/>
  <c r="AV483"/>
  <c r="AV398"/>
  <c r="X274" i="25"/>
  <c r="AV548" i="64"/>
  <c r="AV402"/>
  <c r="AV112"/>
  <c r="AV252"/>
  <c r="AV54"/>
  <c r="AV556"/>
  <c r="AV124"/>
  <c r="AV120"/>
  <c r="AV406"/>
  <c r="M315" i="25"/>
  <c r="W315"/>
  <c r="H315"/>
  <c r="N315"/>
  <c r="AV475" i="64"/>
  <c r="AV256"/>
  <c r="AV116"/>
  <c r="AV46"/>
  <c r="AV544"/>
  <c r="AV471"/>
  <c r="I315" i="25"/>
  <c r="AD159" i="46"/>
  <c r="C94" i="36"/>
  <c r="AR142" i="25"/>
  <c r="AR273"/>
  <c r="W213" i="47"/>
  <c r="X159" i="56"/>
  <c r="AU239" i="46"/>
  <c r="AI142" i="25"/>
  <c r="AI273"/>
  <c r="N213" i="47"/>
  <c r="O159" i="56"/>
  <c r="AL239" i="46"/>
  <c r="AL142" i="25"/>
  <c r="AL273"/>
  <c r="Q213" i="47"/>
  <c r="R159" i="56"/>
  <c r="AO239" i="46"/>
  <c r="AE142" i="25"/>
  <c r="AE273"/>
  <c r="J213" i="47"/>
  <c r="K159" i="56"/>
  <c r="AH239" i="46"/>
  <c r="AH142" i="25"/>
  <c r="AH273"/>
  <c r="M213" i="47"/>
  <c r="N159" i="56"/>
  <c r="AK239" i="46"/>
  <c r="AJ142" i="25"/>
  <c r="AJ273"/>
  <c r="O213" i="47"/>
  <c r="P159" i="56"/>
  <c r="AM239" i="46"/>
  <c r="AC142" i="25"/>
  <c r="AC273"/>
  <c r="H213" i="47"/>
  <c r="I159" i="56"/>
  <c r="AF239" i="46"/>
  <c r="AM142" i="25"/>
  <c r="AM273"/>
  <c r="S159" i="56"/>
  <c r="R213" i="47"/>
  <c r="AP239" i="46"/>
  <c r="AP142" i="25"/>
  <c r="AP273"/>
  <c r="U213" i="47"/>
  <c r="V159" i="56"/>
  <c r="AS239" i="46"/>
  <c r="D349" i="47"/>
  <c r="C173"/>
  <c r="C349"/>
  <c r="AK127" i="64"/>
  <c r="AK413"/>
  <c r="AK486"/>
  <c r="AK267"/>
  <c r="AK57"/>
  <c r="AK559"/>
  <c r="AH121" i="25"/>
  <c r="AH272"/>
  <c r="M191" i="47"/>
  <c r="M359"/>
  <c r="AL127" i="64"/>
  <c r="AL413"/>
  <c r="AL267"/>
  <c r="AL57"/>
  <c r="AL559"/>
  <c r="AL486"/>
  <c r="AI121" i="25"/>
  <c r="AI272"/>
  <c r="N191" i="47"/>
  <c r="N359"/>
  <c r="F191"/>
  <c r="F359"/>
  <c r="AA121" i="25"/>
  <c r="AA272"/>
  <c r="AQ127" i="64"/>
  <c r="AQ413"/>
  <c r="AQ486"/>
  <c r="AQ57"/>
  <c r="AQ559"/>
  <c r="AQ267"/>
  <c r="AF121" i="25"/>
  <c r="AF272"/>
  <c r="K191" i="47"/>
  <c r="K359"/>
  <c r="AR127" i="64"/>
  <c r="AR559"/>
  <c r="AR57"/>
  <c r="AR413"/>
  <c r="AR267"/>
  <c r="AR486"/>
  <c r="L191" i="47"/>
  <c r="L359"/>
  <c r="AG121" i="25"/>
  <c r="AG272"/>
  <c r="Y121"/>
  <c r="D191" i="47"/>
  <c r="AX138" i="46"/>
  <c r="D270" i="47"/>
  <c r="C72"/>
  <c r="C270"/>
  <c r="E372"/>
  <c r="E374"/>
  <c r="E221"/>
  <c r="AO57" i="64"/>
  <c r="AO559"/>
  <c r="AO127"/>
  <c r="AO413"/>
  <c r="AO486"/>
  <c r="AO267"/>
  <c r="I191" i="47"/>
  <c r="I359"/>
  <c r="AD121" i="25"/>
  <c r="AD272"/>
  <c r="AP57" i="64"/>
  <c r="AP559"/>
  <c r="AP486"/>
  <c r="AP127"/>
  <c r="AP413"/>
  <c r="AP267"/>
  <c r="AH127"/>
  <c r="AH559"/>
  <c r="AH267"/>
  <c r="AH57"/>
  <c r="AH413"/>
  <c r="AH486"/>
  <c r="AU57"/>
  <c r="AU413"/>
  <c r="AU486"/>
  <c r="AU127"/>
  <c r="AU559"/>
  <c r="AU267"/>
  <c r="AR121" i="25"/>
  <c r="AR272"/>
  <c r="W191" i="47"/>
  <c r="W359"/>
  <c r="AE57" i="64"/>
  <c r="AE559"/>
  <c r="AE127"/>
  <c r="AE413"/>
  <c r="AE267"/>
  <c r="AE486"/>
  <c r="H191" i="47"/>
  <c r="H359"/>
  <c r="AC121" i="25"/>
  <c r="AC272"/>
  <c r="AF57" i="64"/>
  <c r="AF559"/>
  <c r="AF127"/>
  <c r="AF413"/>
  <c r="AF267"/>
  <c r="AF486"/>
  <c r="AA142" i="25"/>
  <c r="AA273"/>
  <c r="F213" i="47"/>
  <c r="G159" i="56"/>
  <c r="AD239" i="46"/>
  <c r="AD142" i="25"/>
  <c r="AD273"/>
  <c r="I213" i="47"/>
  <c r="J159" i="56"/>
  <c r="AG239" i="46"/>
  <c r="AK142" i="25"/>
  <c r="AK273"/>
  <c r="P213" i="47"/>
  <c r="Q159" i="56"/>
  <c r="AN239" i="46"/>
  <c r="AF142" i="25"/>
  <c r="AF273"/>
  <c r="K213" i="47"/>
  <c r="L159" i="56"/>
  <c r="AI239" i="46"/>
  <c r="AG142" i="25"/>
  <c r="AG273"/>
  <c r="L213" i="47"/>
  <c r="M159" i="56"/>
  <c r="AJ239" i="46"/>
  <c r="AB142" i="25"/>
  <c r="AB273"/>
  <c r="G213" i="47"/>
  <c r="H159" i="56"/>
  <c r="AE239" i="46"/>
  <c r="AQ142" i="25"/>
  <c r="AQ273"/>
  <c r="W159" i="56"/>
  <c r="V213" i="47"/>
  <c r="AT239" i="46"/>
  <c r="AN142" i="25"/>
  <c r="AN273"/>
  <c r="S213" i="47"/>
  <c r="T159" i="56"/>
  <c r="AQ239" i="46"/>
  <c r="AO142" i="25"/>
  <c r="AO273"/>
  <c r="U159" i="56"/>
  <c r="T213" i="47"/>
  <c r="AR239" i="46"/>
  <c r="D255" i="47"/>
  <c r="C52"/>
  <c r="C255"/>
  <c r="AS127" i="64"/>
  <c r="AS559"/>
  <c r="AS267"/>
  <c r="AS57"/>
  <c r="AS413"/>
  <c r="AS486"/>
  <c r="U191" i="47"/>
  <c r="U359"/>
  <c r="AP121" i="25"/>
  <c r="AP272"/>
  <c r="AT127" i="64"/>
  <c r="AT559"/>
  <c r="AT486"/>
  <c r="AT57"/>
  <c r="AT413"/>
  <c r="AT267"/>
  <c r="V191" i="47"/>
  <c r="V359"/>
  <c r="AQ121" i="25"/>
  <c r="AQ272"/>
  <c r="AD57" i="64"/>
  <c r="AD559"/>
  <c r="AD486"/>
  <c r="AD127"/>
  <c r="AD413"/>
  <c r="AD267"/>
  <c r="S191" i="47"/>
  <c r="S359"/>
  <c r="AN121" i="25"/>
  <c r="AN272"/>
  <c r="AI57" i="64"/>
  <c r="AI559"/>
  <c r="AI267"/>
  <c r="AI127"/>
  <c r="AI413"/>
  <c r="AI486"/>
  <c r="AO121" i="25"/>
  <c r="AO272"/>
  <c r="T191" i="47"/>
  <c r="T359"/>
  <c r="AJ127" i="64"/>
  <c r="AJ413"/>
  <c r="AJ267"/>
  <c r="AJ57"/>
  <c r="AJ559"/>
  <c r="AJ486"/>
  <c r="AB127"/>
  <c r="AB413"/>
  <c r="AB267"/>
  <c r="AB57"/>
  <c r="AB559"/>
  <c r="AB486"/>
  <c r="AV628"/>
  <c r="E120" i="47"/>
  <c r="C17" i="72"/>
  <c r="E204" i="25"/>
  <c r="E314"/>
  <c r="F238" i="56"/>
  <c r="I238" i="44"/>
  <c r="L85"/>
  <c r="J238"/>
  <c r="AL121" i="25"/>
  <c r="AL272"/>
  <c r="Q191" i="47"/>
  <c r="Q359"/>
  <c r="AG127" i="64"/>
  <c r="AG413"/>
  <c r="AG486"/>
  <c r="AG57"/>
  <c r="AG559"/>
  <c r="AG267"/>
  <c r="AM121" i="25"/>
  <c r="AM272"/>
  <c r="R191" i="47"/>
  <c r="R359"/>
  <c r="AE121" i="25"/>
  <c r="AE272"/>
  <c r="J191" i="47"/>
  <c r="J359"/>
  <c r="AM57" i="64"/>
  <c r="AM559"/>
  <c r="AM127"/>
  <c r="AM413"/>
  <c r="AM486"/>
  <c r="AM267"/>
  <c r="O191" i="47"/>
  <c r="O359"/>
  <c r="AJ121" i="25"/>
  <c r="AJ272"/>
  <c r="G191" i="47"/>
  <c r="G359"/>
  <c r="AB121" i="25"/>
  <c r="AB272"/>
  <c r="AN127" i="64"/>
  <c r="AN413"/>
  <c r="AN267"/>
  <c r="AN486"/>
  <c r="AN57"/>
  <c r="AN559"/>
  <c r="AK121" i="25"/>
  <c r="AK272"/>
  <c r="P191" i="47"/>
  <c r="P359"/>
  <c r="X315" i="25"/>
  <c r="C315"/>
  <c r="C297" i="47"/>
  <c r="C312"/>
  <c r="AV57" i="64"/>
  <c r="T120" i="47"/>
  <c r="U238" i="56"/>
  <c r="T204" i="25"/>
  <c r="T314"/>
  <c r="S372" i="47"/>
  <c r="S374"/>
  <c r="S221"/>
  <c r="V120"/>
  <c r="W238" i="56"/>
  <c r="V204" i="25"/>
  <c r="V314"/>
  <c r="G372" i="47"/>
  <c r="G374"/>
  <c r="G221"/>
  <c r="L372"/>
  <c r="L374"/>
  <c r="L221"/>
  <c r="K372"/>
  <c r="K374"/>
  <c r="K221"/>
  <c r="P372"/>
  <c r="P374"/>
  <c r="P221"/>
  <c r="I372"/>
  <c r="I374"/>
  <c r="I221"/>
  <c r="F372"/>
  <c r="F374"/>
  <c r="F221"/>
  <c r="D359"/>
  <c r="C191"/>
  <c r="C359"/>
  <c r="U372"/>
  <c r="U374"/>
  <c r="U221"/>
  <c r="R204" i="25"/>
  <c r="R314"/>
  <c r="R120" i="47"/>
  <c r="S238" i="56"/>
  <c r="H372" i="47"/>
  <c r="H374"/>
  <c r="H221"/>
  <c r="O372"/>
  <c r="O374"/>
  <c r="O221"/>
  <c r="M372"/>
  <c r="M374"/>
  <c r="M221"/>
  <c r="J372"/>
  <c r="J374"/>
  <c r="J221"/>
  <c r="Q372"/>
  <c r="Q374"/>
  <c r="Q221"/>
  <c r="N372"/>
  <c r="N374"/>
  <c r="N221"/>
  <c r="W372"/>
  <c r="W374"/>
  <c r="W221"/>
  <c r="AV486" i="64"/>
  <c r="AV267"/>
  <c r="AV127"/>
  <c r="E71" i="47"/>
  <c r="E126"/>
  <c r="E311"/>
  <c r="E313"/>
  <c r="T372"/>
  <c r="T374"/>
  <c r="T221"/>
  <c r="S120"/>
  <c r="T238" i="56"/>
  <c r="S204" i="25"/>
  <c r="S314"/>
  <c r="V372" i="47"/>
  <c r="V374"/>
  <c r="V221"/>
  <c r="G204" i="25"/>
  <c r="G314"/>
  <c r="G120" i="47"/>
  <c r="H238" i="56"/>
  <c r="L204" i="25"/>
  <c r="L314"/>
  <c r="L120" i="47"/>
  <c r="M238" i="56"/>
  <c r="K204" i="25"/>
  <c r="K314"/>
  <c r="K120" i="47"/>
  <c r="L238" i="56"/>
  <c r="P120" i="47"/>
  <c r="P204" i="25"/>
  <c r="P314"/>
  <c r="Q238" i="56"/>
  <c r="I204" i="25"/>
  <c r="I314"/>
  <c r="I120" i="47"/>
  <c r="J238" i="56"/>
  <c r="F204" i="25"/>
  <c r="F314"/>
  <c r="F120" i="47"/>
  <c r="G238" i="56"/>
  <c r="Y272" i="25"/>
  <c r="X121"/>
  <c r="X272"/>
  <c r="U204"/>
  <c r="U314"/>
  <c r="U120" i="47"/>
  <c r="V238" i="56"/>
  <c r="R372" i="47"/>
  <c r="R374"/>
  <c r="R221"/>
  <c r="H204" i="25"/>
  <c r="H314"/>
  <c r="H120" i="47"/>
  <c r="I238" i="56"/>
  <c r="O120" i="47"/>
  <c r="P238" i="56"/>
  <c r="O204" i="25"/>
  <c r="O314"/>
  <c r="M120" i="47"/>
  <c r="N238" i="56"/>
  <c r="M204" i="25"/>
  <c r="M314"/>
  <c r="J120" i="47"/>
  <c r="K238" i="56"/>
  <c r="J204" i="25"/>
  <c r="J314"/>
  <c r="Q120" i="47"/>
  <c r="R238" i="56"/>
  <c r="Q204" i="25"/>
  <c r="Q314"/>
  <c r="N204"/>
  <c r="N314"/>
  <c r="O238" i="56"/>
  <c r="N120" i="47"/>
  <c r="W120"/>
  <c r="X238" i="56"/>
  <c r="W204" i="25"/>
  <c r="W314"/>
  <c r="E159" i="56"/>
  <c r="AB239" i="46"/>
  <c r="Y142" i="25"/>
  <c r="D213" i="47"/>
  <c r="AX159" i="46"/>
  <c r="AV559" i="64"/>
  <c r="AV413"/>
  <c r="CO159" i="46"/>
  <c r="AV239"/>
  <c r="Y273" i="25"/>
  <c r="X142"/>
  <c r="X273"/>
  <c r="D120" i="47"/>
  <c r="D159" i="56"/>
  <c r="D204" i="25"/>
  <c r="E238" i="56"/>
  <c r="N126" i="47"/>
  <c r="N311"/>
  <c r="N313"/>
  <c r="N71"/>
  <c r="J311"/>
  <c r="J313"/>
  <c r="J71"/>
  <c r="J126"/>
  <c r="O126"/>
  <c r="O311"/>
  <c r="O313"/>
  <c r="O71"/>
  <c r="H311"/>
  <c r="H313"/>
  <c r="H71"/>
  <c r="H126"/>
  <c r="F311"/>
  <c r="F313"/>
  <c r="F71"/>
  <c r="F126"/>
  <c r="L311"/>
  <c r="L313"/>
  <c r="L71"/>
  <c r="L126"/>
  <c r="E269"/>
  <c r="E272"/>
  <c r="E77"/>
  <c r="R126"/>
  <c r="R311"/>
  <c r="R313"/>
  <c r="R71"/>
  <c r="V126"/>
  <c r="V311"/>
  <c r="V313"/>
  <c r="V71"/>
  <c r="D372"/>
  <c r="D374"/>
  <c r="C213"/>
  <c r="D221"/>
  <c r="W126"/>
  <c r="W71"/>
  <c r="W311"/>
  <c r="W313"/>
  <c r="Q126"/>
  <c r="Q71"/>
  <c r="Q311"/>
  <c r="Q313"/>
  <c r="M311"/>
  <c r="M313"/>
  <c r="M71"/>
  <c r="M126"/>
  <c r="U126"/>
  <c r="U71"/>
  <c r="U311"/>
  <c r="U313"/>
  <c r="I126"/>
  <c r="I311"/>
  <c r="I313"/>
  <c r="I71"/>
  <c r="P126"/>
  <c r="P311"/>
  <c r="P313"/>
  <c r="P71"/>
  <c r="K71"/>
  <c r="K311"/>
  <c r="K313"/>
  <c r="K126"/>
  <c r="G126"/>
  <c r="G311"/>
  <c r="G313"/>
  <c r="G71"/>
  <c r="S311"/>
  <c r="S313"/>
  <c r="S126"/>
  <c r="S71"/>
  <c r="T311"/>
  <c r="T313"/>
  <c r="T71"/>
  <c r="T126"/>
  <c r="G269"/>
  <c r="G272"/>
  <c r="G77"/>
  <c r="P269"/>
  <c r="P272"/>
  <c r="P77"/>
  <c r="M269"/>
  <c r="M272"/>
  <c r="M77"/>
  <c r="W269"/>
  <c r="W272"/>
  <c r="W77"/>
  <c r="R269"/>
  <c r="R272"/>
  <c r="R77"/>
  <c r="F77"/>
  <c r="F269"/>
  <c r="F272"/>
  <c r="K159" i="44"/>
  <c r="D238" i="56"/>
  <c r="T269" i="47"/>
  <c r="T272"/>
  <c r="T77"/>
  <c r="S269"/>
  <c r="S272"/>
  <c r="S77"/>
  <c r="K77"/>
  <c r="K269"/>
  <c r="K272"/>
  <c r="I269"/>
  <c r="I272"/>
  <c r="I77"/>
  <c r="U269"/>
  <c r="U272"/>
  <c r="U77"/>
  <c r="Q269"/>
  <c r="Q272"/>
  <c r="Q77"/>
  <c r="C372"/>
  <c r="C374"/>
  <c r="C221"/>
  <c r="V269"/>
  <c r="V272"/>
  <c r="V77"/>
  <c r="L77"/>
  <c r="L269"/>
  <c r="L272"/>
  <c r="H269"/>
  <c r="H272"/>
  <c r="H77"/>
  <c r="O269"/>
  <c r="O272"/>
  <c r="O77"/>
  <c r="J77"/>
  <c r="J269"/>
  <c r="J272"/>
  <c r="N269"/>
  <c r="N272"/>
  <c r="N77"/>
  <c r="D314" i="25"/>
  <c r="C204"/>
  <c r="C314"/>
  <c r="X204"/>
  <c r="X314"/>
  <c r="D71" i="47"/>
  <c r="D126"/>
  <c r="D311"/>
  <c r="D313"/>
  <c r="C120"/>
  <c r="C311"/>
  <c r="C313"/>
  <c r="C126"/>
  <c r="I237" i="44"/>
  <c r="L159"/>
  <c r="J237"/>
  <c r="D269" i="47"/>
  <c r="D272"/>
  <c r="D77"/>
  <c r="C71"/>
  <c r="C77"/>
  <c r="C269"/>
  <c r="C272"/>
  <c r="L25" i="11"/>
  <c r="L31" i="69"/>
  <c r="L26" i="65"/>
  <c r="E25" i="11"/>
  <c r="E31" i="69"/>
  <c r="E26" i="65"/>
  <c r="L27" i="11"/>
  <c r="F25"/>
  <c r="F31" i="69"/>
  <c r="F26" i="65"/>
  <c r="J25" i="11"/>
  <c r="J31" i="69"/>
  <c r="J26" i="65"/>
  <c r="E27" i="11"/>
  <c r="K25"/>
  <c r="K31" i="69"/>
  <c r="K26" i="65"/>
  <c r="D25" i="11"/>
  <c r="D31" i="69"/>
  <c r="D26" i="65"/>
  <c r="C21" i="11"/>
  <c r="M73" i="36"/>
  <c r="O73"/>
  <c r="Q73"/>
  <c r="R73"/>
  <c r="N73"/>
  <c r="P73"/>
  <c r="S73"/>
  <c r="T73"/>
  <c r="U73"/>
  <c r="V73"/>
  <c r="W73"/>
  <c r="G73"/>
  <c r="I73"/>
  <c r="H73"/>
  <c r="L73"/>
  <c r="E73"/>
  <c r="J30" i="69"/>
  <c r="J25" i="65"/>
  <c r="C25" i="11"/>
  <c r="D75" i="36"/>
  <c r="D27" i="11"/>
  <c r="K27"/>
  <c r="F27"/>
  <c r="F75" i="36"/>
  <c r="J73"/>
  <c r="F30" i="69"/>
  <c r="K25" i="65"/>
  <c r="K30" i="69"/>
  <c r="J27" i="11"/>
  <c r="J75" i="36"/>
  <c r="D73"/>
  <c r="K73"/>
  <c r="F73"/>
  <c r="K75"/>
  <c r="CA115" i="46"/>
  <c r="K156" i="25"/>
  <c r="C22" i="11"/>
  <c r="AI606" i="64"/>
  <c r="CA121" i="46"/>
  <c r="K161" i="25"/>
  <c r="CA119" i="46"/>
  <c r="BZ122"/>
  <c r="J162" i="25"/>
  <c r="BZ118" i="46"/>
  <c r="J159" i="25"/>
  <c r="BZ117" i="46"/>
  <c r="J158" i="25"/>
  <c r="BZ115" i="46"/>
  <c r="J156" i="25"/>
  <c r="BZ116" i="46"/>
  <c r="J157" i="25"/>
  <c r="BZ120" i="46"/>
  <c r="BZ119"/>
  <c r="AH606" i="64"/>
  <c r="BZ121" i="46"/>
  <c r="J161" i="25"/>
  <c r="AJ606" i="64"/>
  <c r="CB119" i="46"/>
  <c r="CB121"/>
  <c r="L161" i="25"/>
  <c r="AG606" i="64"/>
  <c r="BY121" i="46"/>
  <c r="I161" i="25"/>
  <c r="BY119" i="46"/>
  <c r="AU606" i="64"/>
  <c r="CM119" i="46"/>
  <c r="CM121"/>
  <c r="W161" i="25"/>
  <c r="AS606" i="64"/>
  <c r="CK119" i="46"/>
  <c r="CK121"/>
  <c r="U161" i="25"/>
  <c r="AQ606" i="64"/>
  <c r="CI119" i="46"/>
  <c r="CI121"/>
  <c r="S161" i="25"/>
  <c r="AL606" i="64"/>
  <c r="CD119" i="46"/>
  <c r="CD121"/>
  <c r="N161" i="25"/>
  <c r="AO606" i="64"/>
  <c r="CG119" i="46"/>
  <c r="CG121"/>
  <c r="Q161" i="25"/>
  <c r="AK606" i="64"/>
  <c r="CC119" i="46"/>
  <c r="CC121"/>
  <c r="M161" i="25"/>
  <c r="C27" i="11"/>
  <c r="AD606" i="64"/>
  <c r="BV119" i="46"/>
  <c r="BV121"/>
  <c r="F161" i="25"/>
  <c r="BT119" i="46"/>
  <c r="C73" i="36"/>
  <c r="AB606" i="64"/>
  <c r="BT121" i="46"/>
  <c r="BV122"/>
  <c r="F162" i="25"/>
  <c r="BV117" i="46"/>
  <c r="F158" i="25"/>
  <c r="BV115" i="46"/>
  <c r="F156" i="25"/>
  <c r="BV118" i="46"/>
  <c r="F159" i="25"/>
  <c r="BV116" i="46"/>
  <c r="F157" i="25"/>
  <c r="BV120" i="46"/>
  <c r="CA117"/>
  <c r="K158" i="25"/>
  <c r="CA118" i="46"/>
  <c r="K159" i="25"/>
  <c r="BT117" i="46"/>
  <c r="BT115"/>
  <c r="BT122"/>
  <c r="BT118"/>
  <c r="BT116"/>
  <c r="BT120"/>
  <c r="I75" i="36"/>
  <c r="N75"/>
  <c r="P75"/>
  <c r="Q75"/>
  <c r="R75"/>
  <c r="S75"/>
  <c r="T75"/>
  <c r="U75"/>
  <c r="V75"/>
  <c r="W75"/>
  <c r="G75"/>
  <c r="H75"/>
  <c r="M75"/>
  <c r="O75"/>
  <c r="L75"/>
  <c r="E75"/>
  <c r="AC606" i="64"/>
  <c r="BU121" i="46"/>
  <c r="E161" i="25"/>
  <c r="BU119" i="46"/>
  <c r="AF606" i="64"/>
  <c r="BX121" i="46"/>
  <c r="H161" i="25"/>
  <c r="BX119" i="46"/>
  <c r="AE606" i="64"/>
  <c r="BW119" i="46"/>
  <c r="BW121"/>
  <c r="G161" i="25"/>
  <c r="AT606" i="64"/>
  <c r="CL119" i="46"/>
  <c r="CL121"/>
  <c r="V161" i="25"/>
  <c r="AR606" i="64"/>
  <c r="CJ119" i="46"/>
  <c r="CJ121"/>
  <c r="T161" i="25"/>
  <c r="AN606" i="64"/>
  <c r="CF119" i="46"/>
  <c r="CF121"/>
  <c r="P161" i="25"/>
  <c r="AP606" i="64"/>
  <c r="CH119" i="46"/>
  <c r="CH121"/>
  <c r="R161" i="25"/>
  <c r="AM606" i="64"/>
  <c r="CE119" i="46"/>
  <c r="CE121"/>
  <c r="O161" i="25"/>
  <c r="CA116" i="46"/>
  <c r="K157" i="25"/>
  <c r="CA120" i="46"/>
  <c r="CA122"/>
  <c r="K162" i="25"/>
  <c r="BT235" i="46"/>
  <c r="BX235"/>
  <c r="O160" i="25"/>
  <c r="R160"/>
  <c r="P160"/>
  <c r="T160"/>
  <c r="V160"/>
  <c r="G160"/>
  <c r="BU118" i="46"/>
  <c r="E159" i="25"/>
  <c r="BU116" i="46"/>
  <c r="E157" i="25"/>
  <c r="BU122" i="46"/>
  <c r="E162" i="25"/>
  <c r="BU117" i="46"/>
  <c r="E158" i="25"/>
  <c r="BU115" i="46"/>
  <c r="E156" i="25"/>
  <c r="BU120" i="46"/>
  <c r="CE117"/>
  <c r="O158" i="25"/>
  <c r="CE115" i="46"/>
  <c r="O156" i="25"/>
  <c r="CE118" i="46"/>
  <c r="O159" i="25"/>
  <c r="CE122" i="46"/>
  <c r="O162" i="25"/>
  <c r="CE116" i="46"/>
  <c r="O157" i="25"/>
  <c r="CE120" i="46"/>
  <c r="BX118"/>
  <c r="H159" i="25"/>
  <c r="BX116" i="46"/>
  <c r="H157" i="25"/>
  <c r="BX122" i="46"/>
  <c r="H162" i="25"/>
  <c r="BX117" i="46"/>
  <c r="H158" i="25"/>
  <c r="BX115" i="46"/>
  <c r="H156" i="25"/>
  <c r="BX120" i="46"/>
  <c r="CM117"/>
  <c r="W158" i="25"/>
  <c r="CM115" i="46"/>
  <c r="W156" i="25"/>
  <c r="CM122" i="46"/>
  <c r="W162" i="25"/>
  <c r="CM116" i="46"/>
  <c r="W157" i="25"/>
  <c r="CM118" i="46"/>
  <c r="W159" i="25"/>
  <c r="CM120" i="46"/>
  <c r="CK118"/>
  <c r="U159" i="25"/>
  <c r="CK117" i="46"/>
  <c r="U158" i="25"/>
  <c r="CK115" i="46"/>
  <c r="U156" i="25"/>
  <c r="CK122" i="46"/>
  <c r="U162" i="25"/>
  <c r="CK116" i="46"/>
  <c r="U157" i="25"/>
  <c r="CK120" i="46"/>
  <c r="CI117"/>
  <c r="S158" i="25"/>
  <c r="CI115" i="46"/>
  <c r="S156" i="25"/>
  <c r="CI122" i="46"/>
  <c r="S162" i="25"/>
  <c r="CI116" i="46"/>
  <c r="S157" i="25"/>
  <c r="CI118" i="46"/>
  <c r="S159" i="25"/>
  <c r="CI120" i="46"/>
  <c r="CG118"/>
  <c r="Q159" i="25"/>
  <c r="CG117" i="46"/>
  <c r="Q158" i="25"/>
  <c r="CG115" i="46"/>
  <c r="Q156" i="25"/>
  <c r="CG122" i="46"/>
  <c r="Q162" i="25"/>
  <c r="CG116" i="46"/>
  <c r="Q157" i="25"/>
  <c r="CG120" i="46"/>
  <c r="CD122"/>
  <c r="N162" i="25"/>
  <c r="CD116" i="46"/>
  <c r="N157" i="25"/>
  <c r="CD117" i="46"/>
  <c r="N158" i="25"/>
  <c r="CD115" i="46"/>
  <c r="N156" i="25"/>
  <c r="CD118" i="46"/>
  <c r="N159" i="25"/>
  <c r="CD120" i="46"/>
  <c r="D159" i="25"/>
  <c r="D156"/>
  <c r="BR235" i="46"/>
  <c r="CN121"/>
  <c r="D161" i="25"/>
  <c r="X161"/>
  <c r="F160"/>
  <c r="AK105" i="64"/>
  <c r="AK35"/>
  <c r="AK318"/>
  <c r="AK391"/>
  <c r="AK537"/>
  <c r="AK245"/>
  <c r="AK175"/>
  <c r="AK464"/>
  <c r="AO175"/>
  <c r="AO391"/>
  <c r="AO537"/>
  <c r="AO35"/>
  <c r="AO318"/>
  <c r="AO245"/>
  <c r="AO105"/>
  <c r="AO464"/>
  <c r="AL175"/>
  <c r="AL35"/>
  <c r="AL318"/>
  <c r="AL391"/>
  <c r="AL537"/>
  <c r="AL105"/>
  <c r="AL245"/>
  <c r="AL464"/>
  <c r="AQ175"/>
  <c r="AQ391"/>
  <c r="AQ537"/>
  <c r="AQ318"/>
  <c r="AQ105"/>
  <c r="AQ35"/>
  <c r="AQ245"/>
  <c r="AQ464"/>
  <c r="AS105"/>
  <c r="AS391"/>
  <c r="AS537"/>
  <c r="AS35"/>
  <c r="AS318"/>
  <c r="AS245"/>
  <c r="AS175"/>
  <c r="AS464"/>
  <c r="AU105"/>
  <c r="AU391"/>
  <c r="AU537"/>
  <c r="AU318"/>
  <c r="AU35"/>
  <c r="AU245"/>
  <c r="AU175"/>
  <c r="AU464"/>
  <c r="I160" i="25"/>
  <c r="AG464" i="64"/>
  <c r="AG105"/>
  <c r="AG35"/>
  <c r="AG391"/>
  <c r="AG175"/>
  <c r="AG245"/>
  <c r="AG318"/>
  <c r="AG537"/>
  <c r="AJ105"/>
  <c r="AJ35"/>
  <c r="AJ391"/>
  <c r="AJ318"/>
  <c r="AJ537"/>
  <c r="AJ175"/>
  <c r="AJ245"/>
  <c r="AJ464"/>
  <c r="J160" i="25"/>
  <c r="K160"/>
  <c r="AI464" i="64"/>
  <c r="AI245"/>
  <c r="AI318"/>
  <c r="AI537"/>
  <c r="AI105"/>
  <c r="AI35"/>
  <c r="AI391"/>
  <c r="AI175"/>
  <c r="C75" i="36"/>
  <c r="AM175" i="64"/>
  <c r="AM318"/>
  <c r="AM35"/>
  <c r="AM391"/>
  <c r="AM537"/>
  <c r="AM105"/>
  <c r="AM245"/>
  <c r="AM464"/>
  <c r="AP175"/>
  <c r="AP391"/>
  <c r="AP537"/>
  <c r="AP318"/>
  <c r="AP35"/>
  <c r="AP105"/>
  <c r="AP245"/>
  <c r="AP464"/>
  <c r="AN175"/>
  <c r="AN391"/>
  <c r="AN537"/>
  <c r="AN318"/>
  <c r="AN245"/>
  <c r="AN35"/>
  <c r="AN105"/>
  <c r="AN464"/>
  <c r="AR105"/>
  <c r="AR391"/>
  <c r="AR537"/>
  <c r="AR318"/>
  <c r="AR35"/>
  <c r="AR175"/>
  <c r="AR245"/>
  <c r="AR464"/>
  <c r="AT105"/>
  <c r="AT391"/>
  <c r="AT537"/>
  <c r="AT318"/>
  <c r="AT35"/>
  <c r="AT175"/>
  <c r="AT245"/>
  <c r="AT464"/>
  <c r="AE464"/>
  <c r="AE245"/>
  <c r="AE318"/>
  <c r="AE537"/>
  <c r="AE105"/>
  <c r="AE35"/>
  <c r="AE391"/>
  <c r="AE175"/>
  <c r="H160" i="25"/>
  <c r="AF464" i="64"/>
  <c r="AF105"/>
  <c r="AF35"/>
  <c r="AF391"/>
  <c r="AF175"/>
  <c r="AF245"/>
  <c r="AF318"/>
  <c r="AF537"/>
  <c r="E160" i="25"/>
  <c r="AC464" i="64"/>
  <c r="AC245"/>
  <c r="AC391"/>
  <c r="AC537"/>
  <c r="AC105"/>
  <c r="AC35"/>
  <c r="AC318"/>
  <c r="AC175"/>
  <c r="CB122" i="46"/>
  <c r="L162" i="25"/>
  <c r="CB116" i="46"/>
  <c r="L157" i="25"/>
  <c r="CB117" i="46"/>
  <c r="L158" i="25"/>
  <c r="CB115" i="46"/>
  <c r="L156" i="25"/>
  <c r="CB118" i="46"/>
  <c r="L159" i="25"/>
  <c r="CB120" i="46"/>
  <c r="CC117"/>
  <c r="M158" i="25"/>
  <c r="CC115" i="46"/>
  <c r="M156" i="25"/>
  <c r="CC118" i="46"/>
  <c r="M159" i="25"/>
  <c r="CC122" i="46"/>
  <c r="M162" i="25"/>
  <c r="CC116" i="46"/>
  <c r="M157" i="25"/>
  <c r="CC120" i="46"/>
  <c r="BW122"/>
  <c r="G162" i="25"/>
  <c r="BW116" i="46"/>
  <c r="G157" i="25"/>
  <c r="BW117" i="46"/>
  <c r="G158" i="25"/>
  <c r="BW115" i="46"/>
  <c r="G156" i="25"/>
  <c r="BW118" i="46"/>
  <c r="G159" i="25"/>
  <c r="BW120" i="46"/>
  <c r="CL117"/>
  <c r="V158" i="25"/>
  <c r="CL115" i="46"/>
  <c r="V156" i="25"/>
  <c r="CL118" i="46"/>
  <c r="V159" i="25"/>
  <c r="CL122" i="46"/>
  <c r="V162" i="25"/>
  <c r="CL116" i="46"/>
  <c r="V157" i="25"/>
  <c r="CL120" i="46"/>
  <c r="CJ122"/>
  <c r="T162" i="25"/>
  <c r="CJ116" i="46"/>
  <c r="T157" i="25"/>
  <c r="CJ117" i="46"/>
  <c r="T158" i="25"/>
  <c r="CJ115" i="46"/>
  <c r="T156" i="25"/>
  <c r="CJ118" i="46"/>
  <c r="T159" i="25"/>
  <c r="CJ120" i="46"/>
  <c r="CH117"/>
  <c r="R158" i="25"/>
  <c r="CH115" i="46"/>
  <c r="R156" i="25"/>
  <c r="CH118" i="46"/>
  <c r="R159" i="25"/>
  <c r="CH122" i="46"/>
  <c r="R162" i="25"/>
  <c r="CH116" i="46"/>
  <c r="R157" i="25"/>
  <c r="CH120" i="46"/>
  <c r="CF122"/>
  <c r="P162" i="25"/>
  <c r="CF116" i="46"/>
  <c r="P157" i="25"/>
  <c r="CF117" i="46"/>
  <c r="P158" i="25"/>
  <c r="CF115" i="46"/>
  <c r="P156" i="25"/>
  <c r="CF118" i="46"/>
  <c r="P159" i="25"/>
  <c r="CF120" i="46"/>
  <c r="BY117"/>
  <c r="I158" i="25"/>
  <c r="BY115" i="46"/>
  <c r="I156" i="25"/>
  <c r="BY118" i="46"/>
  <c r="I159" i="25"/>
  <c r="BY122" i="46"/>
  <c r="I162" i="25"/>
  <c r="BY116" i="46"/>
  <c r="I157" i="25"/>
  <c r="BY120" i="46"/>
  <c r="D157" i="25"/>
  <c r="D162"/>
  <c r="D158"/>
  <c r="AB464" i="64"/>
  <c r="AB245"/>
  <c r="AB318"/>
  <c r="AB537"/>
  <c r="AB175"/>
  <c r="AB105"/>
  <c r="AB35"/>
  <c r="AB391"/>
  <c r="AV606"/>
  <c r="CN119" i="46"/>
  <c r="D160" i="25"/>
  <c r="AD464" i="64"/>
  <c r="AD245"/>
  <c r="AD318"/>
  <c r="AD537"/>
  <c r="AD105"/>
  <c r="AD35"/>
  <c r="AD391"/>
  <c r="AD175"/>
  <c r="M160" i="25"/>
  <c r="Q160"/>
  <c r="N160"/>
  <c r="S160"/>
  <c r="U160"/>
  <c r="W160"/>
  <c r="L160"/>
  <c r="AH245" i="64"/>
  <c r="AH391"/>
  <c r="AH537"/>
  <c r="AH464"/>
  <c r="AH105"/>
  <c r="AH35"/>
  <c r="AH318"/>
  <c r="AH175"/>
  <c r="D74" i="36"/>
  <c r="H74"/>
  <c r="L74"/>
  <c r="N74"/>
  <c r="P74"/>
  <c r="R74"/>
  <c r="T74"/>
  <c r="V74"/>
  <c r="G74"/>
  <c r="O74"/>
  <c r="S74"/>
  <c r="W74"/>
  <c r="E74"/>
  <c r="I74"/>
  <c r="M74"/>
  <c r="Q74"/>
  <c r="U74"/>
  <c r="F74"/>
  <c r="J74"/>
  <c r="K74"/>
  <c r="BY235" i="46"/>
  <c r="CN122"/>
  <c r="CB235"/>
  <c r="CE235"/>
  <c r="CG235"/>
  <c r="CI235"/>
  <c r="CK235"/>
  <c r="BV235"/>
  <c r="CC235"/>
  <c r="BS235"/>
  <c r="AV391" i="64"/>
  <c r="CN117" i="46"/>
  <c r="CN116"/>
  <c r="BW235"/>
  <c r="CD235"/>
  <c r="CF235"/>
  <c r="CH235"/>
  <c r="CJ235"/>
  <c r="BU235"/>
  <c r="CA235"/>
  <c r="BZ235"/>
  <c r="C74" i="36"/>
  <c r="X160" i="25"/>
  <c r="AV35" i="64"/>
  <c r="AV175"/>
  <c r="AV318"/>
  <c r="AV464"/>
  <c r="CN120" i="46"/>
  <c r="X156" i="25"/>
  <c r="X162"/>
  <c r="X159"/>
  <c r="AV105" i="64"/>
  <c r="AV537"/>
  <c r="AV245"/>
  <c r="CN115" i="46"/>
  <c r="CN118"/>
  <c r="X158" i="25"/>
  <c r="X157"/>
  <c r="CL235" i="46"/>
  <c r="I33" i="63"/>
  <c r="C174" i="64"/>
  <c r="I41" i="63"/>
  <c r="C182" i="64"/>
  <c r="I54" i="63"/>
  <c r="C195" i="64"/>
  <c r="I55" i="63"/>
  <c r="C196" i="64"/>
  <c r="I56" i="63"/>
  <c r="C197" i="64"/>
  <c r="I63" i="63"/>
  <c r="C202" i="64"/>
  <c r="I62" i="63"/>
  <c r="C201" i="64"/>
  <c r="I64" i="63"/>
  <c r="C203" i="64"/>
  <c r="I37" i="63"/>
  <c r="C178" i="64"/>
  <c r="L78" i="63"/>
  <c r="C361" i="64"/>
  <c r="L76" i="63"/>
  <c r="C359" i="64"/>
  <c r="L26" i="63"/>
  <c r="C310" i="64"/>
  <c r="L65" i="63"/>
  <c r="C348" i="64"/>
  <c r="L73" i="63"/>
  <c r="C356" i="64"/>
  <c r="L71" i="63"/>
  <c r="C354" i="64"/>
  <c r="L69" i="63"/>
  <c r="C352" i="64"/>
  <c r="L67" i="63"/>
  <c r="C350" i="64"/>
  <c r="L23" i="63"/>
  <c r="C307" i="64"/>
  <c r="L64" i="63"/>
  <c r="C347" i="64"/>
  <c r="L62" i="63"/>
  <c r="C345" i="64"/>
  <c r="L55" i="63"/>
  <c r="C339" i="64"/>
  <c r="L37" i="63"/>
  <c r="C321" i="64"/>
  <c r="L75" i="63"/>
  <c r="C358" i="64"/>
  <c r="L29" i="63"/>
  <c r="C313" i="64"/>
  <c r="H146" i="31"/>
  <c r="L77" i="63"/>
  <c r="C360" i="64"/>
  <c r="L74" i="63"/>
  <c r="C357" i="64"/>
  <c r="L72" i="63"/>
  <c r="C355" i="64"/>
  <c r="L70" i="63"/>
  <c r="C353" i="64"/>
  <c r="L68" i="63"/>
  <c r="C351" i="64"/>
  <c r="L66" i="63"/>
  <c r="C349" i="64"/>
  <c r="L63" i="63"/>
  <c r="C346" i="64"/>
  <c r="L61" i="63"/>
  <c r="L56"/>
  <c r="C340" i="64"/>
  <c r="L54" i="63"/>
  <c r="C338" i="64"/>
  <c r="L41" i="63"/>
  <c r="C325" i="64"/>
  <c r="L33" i="63"/>
  <c r="C317" i="64"/>
  <c r="E178"/>
  <c r="D178"/>
  <c r="E196"/>
  <c r="D196"/>
  <c r="I49" i="63"/>
  <c r="C190" i="64"/>
  <c r="I48" i="63"/>
  <c r="C189" i="64"/>
  <c r="E174"/>
  <c r="D174"/>
  <c r="D313"/>
  <c r="E313"/>
  <c r="C70" i="46"/>
  <c r="E70"/>
  <c r="C71" i="63"/>
  <c r="F71"/>
  <c r="H140" i="31"/>
  <c r="L20" i="63"/>
  <c r="C344" i="64"/>
  <c r="D340"/>
  <c r="E340"/>
  <c r="D338"/>
  <c r="E338"/>
  <c r="L49" i="63"/>
  <c r="C333" i="64"/>
  <c r="L48" i="63"/>
  <c r="C332" i="64"/>
  <c r="D325"/>
  <c r="E325"/>
  <c r="D317"/>
  <c r="E317"/>
  <c r="I52" i="63"/>
  <c r="C193" i="64"/>
  <c r="I53" i="63"/>
  <c r="C194" i="64"/>
  <c r="D197"/>
  <c r="E197"/>
  <c r="D195"/>
  <c r="E195"/>
  <c r="D182"/>
  <c r="E182"/>
  <c r="D310"/>
  <c r="E310"/>
  <c r="H141" i="31"/>
  <c r="L79" i="63"/>
  <c r="C362" i="64"/>
  <c r="L80" i="63"/>
  <c r="C363" i="64"/>
  <c r="E307"/>
  <c r="D307"/>
  <c r="D339"/>
  <c r="E339"/>
  <c r="L52" i="63"/>
  <c r="C336" i="64"/>
  <c r="L53" i="63"/>
  <c r="C337" i="64"/>
  <c r="L51" i="63"/>
  <c r="C335" i="64"/>
  <c r="L47" i="63"/>
  <c r="C331" i="64"/>
  <c r="L43" i="63"/>
  <c r="C327" i="64"/>
  <c r="L44" i="63"/>
  <c r="C328" i="64"/>
  <c r="L45" i="63"/>
  <c r="C329" i="64"/>
  <c r="E321"/>
  <c r="D321"/>
  <c r="F321"/>
  <c r="E329"/>
  <c r="D329"/>
  <c r="E327"/>
  <c r="D327"/>
  <c r="E335"/>
  <c r="D335"/>
  <c r="E336"/>
  <c r="D336"/>
  <c r="F339"/>
  <c r="AI307"/>
  <c r="AK307"/>
  <c r="AG307"/>
  <c r="AQ307"/>
  <c r="AP307"/>
  <c r="AH307"/>
  <c r="AF307"/>
  <c r="AE307"/>
  <c r="AO307"/>
  <c r="AN307"/>
  <c r="AC307"/>
  <c r="AB307"/>
  <c r="AM307"/>
  <c r="AU307"/>
  <c r="AT307"/>
  <c r="AJ307"/>
  <c r="AD307"/>
  <c r="AL307"/>
  <c r="AS307"/>
  <c r="AR307"/>
  <c r="C66" i="63"/>
  <c r="F66"/>
  <c r="C65" i="46"/>
  <c r="E65"/>
  <c r="F310" i="64"/>
  <c r="F182"/>
  <c r="F195"/>
  <c r="F197"/>
  <c r="D193"/>
  <c r="E193"/>
  <c r="F317"/>
  <c r="F325"/>
  <c r="D333"/>
  <c r="E333"/>
  <c r="F338"/>
  <c r="F340"/>
  <c r="C65" i="63"/>
  <c r="F65"/>
  <c r="C64" i="46"/>
  <c r="E64"/>
  <c r="BE70"/>
  <c r="AY70"/>
  <c r="AZ70"/>
  <c r="BC70"/>
  <c r="BJ70"/>
  <c r="BN70"/>
  <c r="BR70"/>
  <c r="BD70"/>
  <c r="BK70"/>
  <c r="BO70"/>
  <c r="I70" i="44"/>
  <c r="BF70" i="46"/>
  <c r="BG70"/>
  <c r="BA70"/>
  <c r="BH70"/>
  <c r="BL70"/>
  <c r="BP70"/>
  <c r="BB70"/>
  <c r="BI70"/>
  <c r="BM70"/>
  <c r="BQ70"/>
  <c r="F313" i="64"/>
  <c r="AC174"/>
  <c r="AD174"/>
  <c r="AK174"/>
  <c r="AO174"/>
  <c r="AS174"/>
  <c r="AH174"/>
  <c r="AB174"/>
  <c r="AJ174"/>
  <c r="AN174"/>
  <c r="AR174"/>
  <c r="AG174"/>
  <c r="AI174"/>
  <c r="AM174"/>
  <c r="AQ174"/>
  <c r="AU174"/>
  <c r="AE174"/>
  <c r="AF174"/>
  <c r="AL174"/>
  <c r="AP174"/>
  <c r="AT174"/>
  <c r="E190"/>
  <c r="D190"/>
  <c r="AK196"/>
  <c r="AH196"/>
  <c r="AN196"/>
  <c r="AU196"/>
  <c r="AM196"/>
  <c r="AG196"/>
  <c r="AO196"/>
  <c r="AD196"/>
  <c r="AT196"/>
  <c r="AL196"/>
  <c r="AE196"/>
  <c r="AR196"/>
  <c r="AJ196"/>
  <c r="AQ196"/>
  <c r="AF196"/>
  <c r="AS196"/>
  <c r="AC196"/>
  <c r="AI196"/>
  <c r="AP196"/>
  <c r="AB196"/>
  <c r="AC178"/>
  <c r="AD178"/>
  <c r="AK178"/>
  <c r="AO178"/>
  <c r="AS178"/>
  <c r="AH178"/>
  <c r="AB178"/>
  <c r="AJ178"/>
  <c r="AN178"/>
  <c r="AR178"/>
  <c r="AG178"/>
  <c r="AI178"/>
  <c r="AM178"/>
  <c r="AQ178"/>
  <c r="AU178"/>
  <c r="AE178"/>
  <c r="AF178"/>
  <c r="AL178"/>
  <c r="AP178"/>
  <c r="AT178"/>
  <c r="L82" i="63"/>
  <c r="V81"/>
  <c r="AI321" i="64"/>
  <c r="AF321"/>
  <c r="AG321"/>
  <c r="AS321"/>
  <c r="AP321"/>
  <c r="AH321"/>
  <c r="AD321"/>
  <c r="AE321"/>
  <c r="AQ321"/>
  <c r="AN321"/>
  <c r="AC321"/>
  <c r="AB321"/>
  <c r="AO321"/>
  <c r="AM321"/>
  <c r="AJ321"/>
  <c r="AL321"/>
  <c r="AR321"/>
  <c r="AT321"/>
  <c r="AK321"/>
  <c r="AU321"/>
  <c r="E328"/>
  <c r="D328"/>
  <c r="E331"/>
  <c r="D331"/>
  <c r="E337"/>
  <c r="D337"/>
  <c r="AS339"/>
  <c r="AU339"/>
  <c r="AM339"/>
  <c r="AT339"/>
  <c r="AL339"/>
  <c r="AK339"/>
  <c r="AH339"/>
  <c r="AN339"/>
  <c r="AC339"/>
  <c r="AF339"/>
  <c r="AO339"/>
  <c r="AQ339"/>
  <c r="AI339"/>
  <c r="AP339"/>
  <c r="AG339"/>
  <c r="AE339"/>
  <c r="AR339"/>
  <c r="AJ339"/>
  <c r="AD339"/>
  <c r="AB339"/>
  <c r="F307"/>
  <c r="AJ310"/>
  <c r="AL310"/>
  <c r="AM310"/>
  <c r="AT310"/>
  <c r="AU310"/>
  <c r="AD310"/>
  <c r="AG310"/>
  <c r="AK310"/>
  <c r="AR310"/>
  <c r="AS310"/>
  <c r="AO310"/>
  <c r="AH310"/>
  <c r="AE310"/>
  <c r="AF310"/>
  <c r="AP310"/>
  <c r="AQ310"/>
  <c r="AI310"/>
  <c r="AB310"/>
  <c r="AC310"/>
  <c r="AN310"/>
  <c r="AB182"/>
  <c r="AI182"/>
  <c r="AU182"/>
  <c r="AN182"/>
  <c r="AO182"/>
  <c r="AG182"/>
  <c r="AD182"/>
  <c r="AJ182"/>
  <c r="AK182"/>
  <c r="AT182"/>
  <c r="AH182"/>
  <c r="AE182"/>
  <c r="AS182"/>
  <c r="AM182"/>
  <c r="AL182"/>
  <c r="AC182"/>
  <c r="AQ182"/>
  <c r="AF182"/>
  <c r="AP182"/>
  <c r="AR182"/>
  <c r="AC195"/>
  <c r="AN195"/>
  <c r="AO195"/>
  <c r="AG195"/>
  <c r="AI195"/>
  <c r="AJ195"/>
  <c r="AT195"/>
  <c r="AL195"/>
  <c r="AH195"/>
  <c r="AM195"/>
  <c r="AD195"/>
  <c r="AS195"/>
  <c r="AK195"/>
  <c r="AU195"/>
  <c r="AR195"/>
  <c r="AE195"/>
  <c r="AP195"/>
  <c r="AF195"/>
  <c r="AQ195"/>
  <c r="AB195"/>
  <c r="AQ197"/>
  <c r="S95" i="47"/>
  <c r="AO197" i="64"/>
  <c r="Q95" i="47"/>
  <c r="AD197" i="64"/>
  <c r="F95" i="47"/>
  <c r="AK197" i="64"/>
  <c r="M95" i="47"/>
  <c r="AP197" i="64"/>
  <c r="R95" i="47"/>
  <c r="AE197" i="64"/>
  <c r="G95" i="47"/>
  <c r="AS197" i="64"/>
  <c r="U95" i="47"/>
  <c r="AI197" i="64"/>
  <c r="K95" i="47"/>
  <c r="AB197" i="64"/>
  <c r="AN197"/>
  <c r="P95" i="47"/>
  <c r="AC197" i="64"/>
  <c r="E95" i="47"/>
  <c r="AR197" i="64"/>
  <c r="T95" i="47"/>
  <c r="AU197" i="64"/>
  <c r="W95" i="47"/>
  <c r="AM197" i="64"/>
  <c r="O95" i="47"/>
  <c r="AL197" i="64"/>
  <c r="N95" i="47"/>
  <c r="AH197" i="64"/>
  <c r="J95" i="47"/>
  <c r="AF197" i="64"/>
  <c r="H95" i="47"/>
  <c r="AT197" i="64"/>
  <c r="V95" i="47"/>
  <c r="AJ197" i="64"/>
  <c r="L95" i="47"/>
  <c r="AG197" i="64"/>
  <c r="I95" i="47"/>
  <c r="D194" i="64"/>
  <c r="E194"/>
  <c r="AC317"/>
  <c r="AB317"/>
  <c r="AO317"/>
  <c r="AM317"/>
  <c r="AT317"/>
  <c r="AJ317"/>
  <c r="AK317"/>
  <c r="AL317"/>
  <c r="AU317"/>
  <c r="AR317"/>
  <c r="AI317"/>
  <c r="AF317"/>
  <c r="AG317"/>
  <c r="AS317"/>
  <c r="AP317"/>
  <c r="AH317"/>
  <c r="AD317"/>
  <c r="AE317"/>
  <c r="AQ317"/>
  <c r="AN317"/>
  <c r="AC325"/>
  <c r="AI325"/>
  <c r="AF325"/>
  <c r="AD325"/>
  <c r="AQ325"/>
  <c r="AE325"/>
  <c r="AN325"/>
  <c r="AK325"/>
  <c r="AG325"/>
  <c r="AP325"/>
  <c r="AB325"/>
  <c r="AM325"/>
  <c r="AO325"/>
  <c r="AH325"/>
  <c r="AU325"/>
  <c r="AJ325"/>
  <c r="AR325"/>
  <c r="AS325"/>
  <c r="AL325"/>
  <c r="AT325"/>
  <c r="D332"/>
  <c r="E332"/>
  <c r="AD338"/>
  <c r="AJ338"/>
  <c r="AS338"/>
  <c r="AC338"/>
  <c r="AO338"/>
  <c r="AG338"/>
  <c r="AP338"/>
  <c r="AF338"/>
  <c r="AU338"/>
  <c r="AM338"/>
  <c r="AR338"/>
  <c r="AE338"/>
  <c r="AI338"/>
  <c r="AN338"/>
  <c r="AK338"/>
  <c r="AT338"/>
  <c r="AL338"/>
  <c r="AH338"/>
  <c r="AQ338"/>
  <c r="AB338"/>
  <c r="AC340"/>
  <c r="E129" i="47"/>
  <c r="AL340" i="64"/>
  <c r="N129" i="47"/>
  <c r="AF340" i="64"/>
  <c r="H129" i="47"/>
  <c r="AD340" i="64"/>
  <c r="F129" i="47"/>
  <c r="AN340" i="64"/>
  <c r="P129" i="47"/>
  <c r="AR340" i="64"/>
  <c r="T129" i="47"/>
  <c r="AP340" i="64"/>
  <c r="R129" i="47"/>
  <c r="AU340" i="64"/>
  <c r="W129" i="47"/>
  <c r="AJ340" i="64"/>
  <c r="L129" i="47"/>
  <c r="AG340" i="64"/>
  <c r="I129" i="47"/>
  <c r="AK340" i="64"/>
  <c r="M129" i="47"/>
  <c r="AE340" i="64"/>
  <c r="G129" i="47"/>
  <c r="AS340" i="64"/>
  <c r="U129" i="47"/>
  <c r="AI340" i="64"/>
  <c r="K129" i="47"/>
  <c r="AQ340" i="64"/>
  <c r="S129" i="47"/>
  <c r="AO340" i="64"/>
  <c r="Q129" i="47"/>
  <c r="AH340" i="64"/>
  <c r="J129" i="47"/>
  <c r="AT340" i="64"/>
  <c r="V129" i="47"/>
  <c r="AB340" i="64"/>
  <c r="AM340"/>
  <c r="O129" i="47"/>
  <c r="C304" i="64"/>
  <c r="L57" i="63"/>
  <c r="D70" i="44"/>
  <c r="E70"/>
  <c r="H70"/>
  <c r="AI313" i="64"/>
  <c r="AF313"/>
  <c r="AG313"/>
  <c r="AS313"/>
  <c r="AP313"/>
  <c r="AH313"/>
  <c r="AD313"/>
  <c r="AE313"/>
  <c r="AQ313"/>
  <c r="AN313"/>
  <c r="AC313"/>
  <c r="AB313"/>
  <c r="AO313"/>
  <c r="AM313"/>
  <c r="AT313"/>
  <c r="AJ313"/>
  <c r="AK313"/>
  <c r="AL313"/>
  <c r="AU313"/>
  <c r="AR313"/>
  <c r="F174"/>
  <c r="D189"/>
  <c r="E189"/>
  <c r="F196"/>
  <c r="F178"/>
  <c r="C364"/>
  <c r="J70" i="44"/>
  <c r="H122" i="31"/>
  <c r="AV339" i="64"/>
  <c r="D466" i="31"/>
  <c r="H124"/>
  <c r="D304" i="64"/>
  <c r="C341"/>
  <c r="C366"/>
  <c r="E304"/>
  <c r="AV340"/>
  <c r="D129" i="47"/>
  <c r="S80"/>
  <c r="S275"/>
  <c r="S316"/>
  <c r="M80"/>
  <c r="M275"/>
  <c r="M316"/>
  <c r="R80"/>
  <c r="R275"/>
  <c r="R316"/>
  <c r="E316"/>
  <c r="E80"/>
  <c r="E275"/>
  <c r="F332" i="64"/>
  <c r="L292" i="47"/>
  <c r="L48"/>
  <c r="L251"/>
  <c r="N292"/>
  <c r="N48"/>
  <c r="N251"/>
  <c r="E292"/>
  <c r="E48"/>
  <c r="E251"/>
  <c r="U48"/>
  <c r="U251"/>
  <c r="U292"/>
  <c r="F48"/>
  <c r="F251"/>
  <c r="F292"/>
  <c r="F331" i="64"/>
  <c r="C30" i="46"/>
  <c r="C27" i="63"/>
  <c r="AC190" i="64"/>
  <c r="AQ190"/>
  <c r="AN190"/>
  <c r="AO190"/>
  <c r="AG190"/>
  <c r="AT190"/>
  <c r="AI190"/>
  <c r="AJ190"/>
  <c r="AF190"/>
  <c r="AL190"/>
  <c r="AM190"/>
  <c r="AE190"/>
  <c r="AK190"/>
  <c r="AS190"/>
  <c r="AP190"/>
  <c r="AD190"/>
  <c r="AU190"/>
  <c r="AR190"/>
  <c r="AH190"/>
  <c r="AB190"/>
  <c r="BE64" i="46"/>
  <c r="BA64"/>
  <c r="BF64"/>
  <c r="BI64"/>
  <c r="BQ64"/>
  <c r="BJ64"/>
  <c r="BR64"/>
  <c r="BD64"/>
  <c r="BO64"/>
  <c r="BH64"/>
  <c r="BP64"/>
  <c r="BG64"/>
  <c r="AZ64"/>
  <c r="BB64"/>
  <c r="BM64"/>
  <c r="BC64"/>
  <c r="BN64"/>
  <c r="AY64"/>
  <c r="BK64"/>
  <c r="I64" i="44"/>
  <c r="BL64" i="46"/>
  <c r="AC333" i="64"/>
  <c r="AM333"/>
  <c r="AU333"/>
  <c r="AJ333"/>
  <c r="AR333"/>
  <c r="AF333"/>
  <c r="AO333"/>
  <c r="AH333"/>
  <c r="AL333"/>
  <c r="AT333"/>
  <c r="AI333"/>
  <c r="AQ333"/>
  <c r="AE333"/>
  <c r="AN333"/>
  <c r="AD333"/>
  <c r="AK333"/>
  <c r="AS333"/>
  <c r="AG333"/>
  <c r="AP333"/>
  <c r="AB333"/>
  <c r="AE193"/>
  <c r="AR193"/>
  <c r="AK193"/>
  <c r="AB193"/>
  <c r="AH193"/>
  <c r="AU193"/>
  <c r="AO193"/>
  <c r="AF193"/>
  <c r="AP193"/>
  <c r="AM193"/>
  <c r="AJ193"/>
  <c r="AG193"/>
  <c r="AC193"/>
  <c r="AD193"/>
  <c r="AT193"/>
  <c r="AN193"/>
  <c r="AS193"/>
  <c r="AL193"/>
  <c r="AI193"/>
  <c r="AQ193"/>
  <c r="D65" i="44"/>
  <c r="E65"/>
  <c r="H65"/>
  <c r="F336" i="64"/>
  <c r="F335"/>
  <c r="F327"/>
  <c r="F329"/>
  <c r="AV174"/>
  <c r="AJ189"/>
  <c r="AK189"/>
  <c r="AH189"/>
  <c r="AI189"/>
  <c r="AB189"/>
  <c r="AR189"/>
  <c r="AO189"/>
  <c r="AD189"/>
  <c r="AP189"/>
  <c r="AM189"/>
  <c r="AN189"/>
  <c r="AC189"/>
  <c r="AL189"/>
  <c r="AU189"/>
  <c r="AE189"/>
  <c r="AG189"/>
  <c r="AS189"/>
  <c r="AF189"/>
  <c r="AT189"/>
  <c r="AQ189"/>
  <c r="J316" i="47"/>
  <c r="J80"/>
  <c r="J275"/>
  <c r="U80"/>
  <c r="U275"/>
  <c r="U316"/>
  <c r="L80"/>
  <c r="L275"/>
  <c r="L316"/>
  <c r="P80"/>
  <c r="P275"/>
  <c r="P316"/>
  <c r="H80"/>
  <c r="H275"/>
  <c r="H316"/>
  <c r="F194" i="64"/>
  <c r="H48" i="47"/>
  <c r="H251"/>
  <c r="H292"/>
  <c r="W292"/>
  <c r="W48"/>
  <c r="W251"/>
  <c r="D95"/>
  <c r="AV197" i="64"/>
  <c r="R48" i="47"/>
  <c r="R251"/>
  <c r="R292"/>
  <c r="S48"/>
  <c r="S251"/>
  <c r="S292"/>
  <c r="F337" i="64"/>
  <c r="F328"/>
  <c r="H126" i="31"/>
  <c r="F189" i="64"/>
  <c r="O80" i="47"/>
  <c r="O275"/>
  <c r="O316"/>
  <c r="V316"/>
  <c r="V80"/>
  <c r="V275"/>
  <c r="Q316"/>
  <c r="Q80"/>
  <c r="Q275"/>
  <c r="K80"/>
  <c r="K275"/>
  <c r="K316"/>
  <c r="G80"/>
  <c r="G275"/>
  <c r="G316"/>
  <c r="I316"/>
  <c r="I80"/>
  <c r="I275"/>
  <c r="W80"/>
  <c r="W275"/>
  <c r="W316"/>
  <c r="T316"/>
  <c r="T80"/>
  <c r="T275"/>
  <c r="F80"/>
  <c r="F275"/>
  <c r="F316"/>
  <c r="N316"/>
  <c r="N80"/>
  <c r="N275"/>
  <c r="AB332" i="64"/>
  <c r="AO332"/>
  <c r="AD332"/>
  <c r="AT332"/>
  <c r="AQ332"/>
  <c r="AE332"/>
  <c r="AN332"/>
  <c r="AK332"/>
  <c r="AH332"/>
  <c r="AP332"/>
  <c r="AG332"/>
  <c r="AS332"/>
  <c r="AF332"/>
  <c r="AM332"/>
  <c r="AU332"/>
  <c r="AJ332"/>
  <c r="AR332"/>
  <c r="AC332"/>
  <c r="AL332"/>
  <c r="AI332"/>
  <c r="AC194"/>
  <c r="AJ194"/>
  <c r="AR194"/>
  <c r="AK194"/>
  <c r="AS194"/>
  <c r="AB194"/>
  <c r="AQ194"/>
  <c r="AE194"/>
  <c r="AP194"/>
  <c r="AD194"/>
  <c r="AM194"/>
  <c r="AN194"/>
  <c r="AF194"/>
  <c r="AO194"/>
  <c r="AG194"/>
  <c r="AI194"/>
  <c r="AU194"/>
  <c r="AL194"/>
  <c r="AT194"/>
  <c r="AH194"/>
  <c r="I292" i="47"/>
  <c r="I48"/>
  <c r="I251"/>
  <c r="V48"/>
  <c r="V251"/>
  <c r="V292"/>
  <c r="J48"/>
  <c r="J251"/>
  <c r="J292"/>
  <c r="O292"/>
  <c r="O48"/>
  <c r="O251"/>
  <c r="T48"/>
  <c r="T251"/>
  <c r="T292"/>
  <c r="P48"/>
  <c r="P251"/>
  <c r="P292"/>
  <c r="K292"/>
  <c r="K48"/>
  <c r="K251"/>
  <c r="G48"/>
  <c r="G251"/>
  <c r="G292"/>
  <c r="M48"/>
  <c r="M251"/>
  <c r="M292"/>
  <c r="Q292"/>
  <c r="Q48"/>
  <c r="Q251"/>
  <c r="AC337" i="64"/>
  <c r="AN337"/>
  <c r="AK337"/>
  <c r="AS337"/>
  <c r="AL337"/>
  <c r="AT337"/>
  <c r="AI337"/>
  <c r="AQ337"/>
  <c r="AE337"/>
  <c r="AB337"/>
  <c r="AJ337"/>
  <c r="AF337"/>
  <c r="AO337"/>
  <c r="AG337"/>
  <c r="AP337"/>
  <c r="AD337"/>
  <c r="AM337"/>
  <c r="AU337"/>
  <c r="AR337"/>
  <c r="AH337"/>
  <c r="AH331"/>
  <c r="AF331"/>
  <c r="AE331"/>
  <c r="AQ331"/>
  <c r="AN331"/>
  <c r="AI331"/>
  <c r="AK331"/>
  <c r="AG331"/>
  <c r="AS331"/>
  <c r="AP331"/>
  <c r="AJ331"/>
  <c r="AD331"/>
  <c r="AL331"/>
  <c r="AU331"/>
  <c r="AR331"/>
  <c r="AC331"/>
  <c r="AB331"/>
  <c r="AO331"/>
  <c r="AM331"/>
  <c r="AT331"/>
  <c r="AR328"/>
  <c r="AC328"/>
  <c r="AD328"/>
  <c r="AL328"/>
  <c r="AT328"/>
  <c r="AM328"/>
  <c r="AU328"/>
  <c r="AJ328"/>
  <c r="AK328"/>
  <c r="AS328"/>
  <c r="AG328"/>
  <c r="AB328"/>
  <c r="AF328"/>
  <c r="AP328"/>
  <c r="AI328"/>
  <c r="AQ328"/>
  <c r="AE328"/>
  <c r="AN328"/>
  <c r="AO328"/>
  <c r="AH328"/>
  <c r="L95" i="63"/>
  <c r="L85"/>
  <c r="F190" i="64"/>
  <c r="D64" i="44"/>
  <c r="E64"/>
  <c r="H64"/>
  <c r="J64"/>
  <c r="F333" i="64"/>
  <c r="F193"/>
  <c r="BH65" i="46"/>
  <c r="BL65"/>
  <c r="BP65"/>
  <c r="BA65"/>
  <c r="AY65"/>
  <c r="BD65"/>
  <c r="BK65"/>
  <c r="BO65"/>
  <c r="I65" i="44"/>
  <c r="BF65" i="46"/>
  <c r="BE65"/>
  <c r="BC65"/>
  <c r="BJ65"/>
  <c r="BN65"/>
  <c r="BR65"/>
  <c r="AZ65"/>
  <c r="BB65"/>
  <c r="BI65"/>
  <c r="BM65"/>
  <c r="BQ65"/>
  <c r="BG65"/>
  <c r="AN336" i="64"/>
  <c r="AS336"/>
  <c r="AB336"/>
  <c r="AL336"/>
  <c r="AQ336"/>
  <c r="AJ336"/>
  <c r="AG336"/>
  <c r="AD336"/>
  <c r="AP336"/>
  <c r="AM336"/>
  <c r="AO336"/>
  <c r="AC336"/>
  <c r="AF336"/>
  <c r="AI336"/>
  <c r="AE336"/>
  <c r="AR336"/>
  <c r="AK336"/>
  <c r="AH336"/>
  <c r="AT336"/>
  <c r="AU336"/>
  <c r="AH335"/>
  <c r="AF335"/>
  <c r="AE335"/>
  <c r="AO335"/>
  <c r="AN335"/>
  <c r="AI335"/>
  <c r="AK335"/>
  <c r="AG335"/>
  <c r="AQ335"/>
  <c r="AP335"/>
  <c r="AJ335"/>
  <c r="AD335"/>
  <c r="AL335"/>
  <c r="AS335"/>
  <c r="AR335"/>
  <c r="AC335"/>
  <c r="AB335"/>
  <c r="AM335"/>
  <c r="AU335"/>
  <c r="AT335"/>
  <c r="AI327"/>
  <c r="AK327"/>
  <c r="AG327"/>
  <c r="AQ327"/>
  <c r="AP327"/>
  <c r="AH327"/>
  <c r="AF327"/>
  <c r="AE327"/>
  <c r="AO327"/>
  <c r="AN327"/>
  <c r="AC327"/>
  <c r="AB327"/>
  <c r="AM327"/>
  <c r="AU327"/>
  <c r="AT327"/>
  <c r="AJ327"/>
  <c r="AD327"/>
  <c r="AL327"/>
  <c r="AS327"/>
  <c r="AR327"/>
  <c r="AC329"/>
  <c r="AJ329"/>
  <c r="AR329"/>
  <c r="AO329"/>
  <c r="AB329"/>
  <c r="AQ329"/>
  <c r="AE329"/>
  <c r="AH329"/>
  <c r="AL329"/>
  <c r="AT329"/>
  <c r="AI329"/>
  <c r="AN329"/>
  <c r="AF329"/>
  <c r="AS329"/>
  <c r="AM329"/>
  <c r="AU329"/>
  <c r="AK329"/>
  <c r="AG329"/>
  <c r="AP329"/>
  <c r="AD329"/>
  <c r="H152" i="31"/>
  <c r="AV325" i="64"/>
  <c r="AV182"/>
  <c r="AV321"/>
  <c r="AV178"/>
  <c r="H151" i="31"/>
  <c r="AV313" i="64"/>
  <c r="AV338"/>
  <c r="AV317"/>
  <c r="AV195"/>
  <c r="AV310"/>
  <c r="AV196"/>
  <c r="BS70" i="46"/>
  <c r="AV307" i="64"/>
  <c r="H145" i="31"/>
  <c r="H153"/>
  <c r="I65" i="63"/>
  <c r="I70"/>
  <c r="C209" i="64"/>
  <c r="I68" i="63"/>
  <c r="C207" i="64"/>
  <c r="I77" i="63"/>
  <c r="C216" i="64"/>
  <c r="I67" i="63"/>
  <c r="C206" i="64"/>
  <c r="H55" i="63"/>
  <c r="C126" i="64"/>
  <c r="H54" i="63"/>
  <c r="C125" i="64"/>
  <c r="H48" i="63"/>
  <c r="H119" i="31"/>
  <c r="C204" i="64"/>
  <c r="K65" i="63"/>
  <c r="C77"/>
  <c r="F77"/>
  <c r="C76" i="46"/>
  <c r="E76"/>
  <c r="C69"/>
  <c r="E69"/>
  <c r="C70" i="63"/>
  <c r="F70"/>
  <c r="H156" i="31"/>
  <c r="Q58" i="63"/>
  <c r="D475" i="31"/>
  <c r="C74" i="46"/>
  <c r="E74"/>
  <c r="C75" i="63"/>
  <c r="F75"/>
  <c r="C76"/>
  <c r="F76"/>
  <c r="C75" i="46"/>
  <c r="E75"/>
  <c r="H137" i="31"/>
  <c r="I72" i="63"/>
  <c r="C211" i="64"/>
  <c r="AV329"/>
  <c r="AV335"/>
  <c r="AV336"/>
  <c r="AV331"/>
  <c r="AV332"/>
  <c r="AV189"/>
  <c r="J65" i="44"/>
  <c r="C38" i="63"/>
  <c r="C41" i="46"/>
  <c r="D292" i="47"/>
  <c r="D48"/>
  <c r="C95"/>
  <c r="C292"/>
  <c r="E29" i="63"/>
  <c r="E28"/>
  <c r="D316" i="47"/>
  <c r="C129"/>
  <c r="C316"/>
  <c r="D80"/>
  <c r="AC304" i="64"/>
  <c r="AL304"/>
  <c r="AM304"/>
  <c r="AT304"/>
  <c r="AU304"/>
  <c r="AD304"/>
  <c r="AG304"/>
  <c r="AK304"/>
  <c r="AR304"/>
  <c r="AS304"/>
  <c r="AH304"/>
  <c r="AE304"/>
  <c r="AF304"/>
  <c r="AP304"/>
  <c r="AQ304"/>
  <c r="AI304"/>
  <c r="AB304"/>
  <c r="AJ304"/>
  <c r="AN304"/>
  <c r="AO304"/>
  <c r="E341"/>
  <c r="E366"/>
  <c r="F304"/>
  <c r="D341"/>
  <c r="C31" i="63"/>
  <c r="C34" i="46"/>
  <c r="E466" i="31"/>
  <c r="H129"/>
  <c r="AV327" i="64"/>
  <c r="BS65" i="46"/>
  <c r="AV328" i="64"/>
  <c r="AV337"/>
  <c r="AV194"/>
  <c r="AV193"/>
  <c r="AV333"/>
  <c r="BS64" i="46"/>
  <c r="AV190" i="64"/>
  <c r="C53" i="46"/>
  <c r="C50" i="63"/>
  <c r="D366" i="64"/>
  <c r="F341"/>
  <c r="F366"/>
  <c r="D31" i="46"/>
  <c r="E31"/>
  <c r="E27" i="63"/>
  <c r="F28"/>
  <c r="D251" i="47"/>
  <c r="C48"/>
  <c r="C251"/>
  <c r="C61" i="46"/>
  <c r="E61"/>
  <c r="C62" i="63"/>
  <c r="F62"/>
  <c r="BB75" i="46"/>
  <c r="BI75"/>
  <c r="BM75"/>
  <c r="BQ75"/>
  <c r="BG75"/>
  <c r="BE75"/>
  <c r="BH75"/>
  <c r="BL75"/>
  <c r="BP75"/>
  <c r="BA75"/>
  <c r="AY75"/>
  <c r="BD75"/>
  <c r="BK75"/>
  <c r="BO75"/>
  <c r="I75" i="44"/>
  <c r="BF75" i="46"/>
  <c r="BC75"/>
  <c r="BJ75"/>
  <c r="BN75"/>
  <c r="BR75"/>
  <c r="AZ75"/>
  <c r="D74" i="44"/>
  <c r="E74"/>
  <c r="H74"/>
  <c r="G54" i="63"/>
  <c r="C55" i="64"/>
  <c r="G48" i="63"/>
  <c r="G55"/>
  <c r="C56" i="64"/>
  <c r="K70" i="63"/>
  <c r="D69" i="44"/>
  <c r="E69"/>
  <c r="H69"/>
  <c r="BG76" i="46"/>
  <c r="BK76"/>
  <c r="BL76"/>
  <c r="BM76"/>
  <c r="BN76"/>
  <c r="AY76"/>
  <c r="BD76"/>
  <c r="BH76"/>
  <c r="BJ76"/>
  <c r="BF76"/>
  <c r="BA76"/>
  <c r="I76" i="44"/>
  <c r="BB76" i="46"/>
  <c r="BC76"/>
  <c r="BE76"/>
  <c r="AZ76"/>
  <c r="BO76"/>
  <c r="BP76"/>
  <c r="BQ76"/>
  <c r="BR76"/>
  <c r="BI76"/>
  <c r="H57" i="63"/>
  <c r="C119" i="64"/>
  <c r="E126"/>
  <c r="D126"/>
  <c r="AV304"/>
  <c r="E32" i="63"/>
  <c r="E34"/>
  <c r="E33"/>
  <c r="D275" i="47"/>
  <c r="C80"/>
  <c r="C275"/>
  <c r="D32" i="46"/>
  <c r="E32"/>
  <c r="F29" i="63"/>
  <c r="E41"/>
  <c r="E40"/>
  <c r="E39"/>
  <c r="D500" i="31"/>
  <c r="H423"/>
  <c r="D75" i="44"/>
  <c r="E75"/>
  <c r="H75"/>
  <c r="J75"/>
  <c r="BH74" i="46"/>
  <c r="BL74"/>
  <c r="BP74"/>
  <c r="BE74"/>
  <c r="AZ74"/>
  <c r="BD74"/>
  <c r="BK74"/>
  <c r="BO74"/>
  <c r="I74" i="44"/>
  <c r="BG74" i="46"/>
  <c r="BC74"/>
  <c r="BJ74"/>
  <c r="BN74"/>
  <c r="BR74"/>
  <c r="AY74"/>
  <c r="BB74"/>
  <c r="BI74"/>
  <c r="BM74"/>
  <c r="BQ74"/>
  <c r="BF74"/>
  <c r="BA74"/>
  <c r="C78"/>
  <c r="E78"/>
  <c r="E475" i="31"/>
  <c r="C88" i="63"/>
  <c r="C78" i="44"/>
  <c r="E78"/>
  <c r="BC69" i="46"/>
  <c r="BJ69"/>
  <c r="BN69"/>
  <c r="BR69"/>
  <c r="AZ69"/>
  <c r="BB69"/>
  <c r="BI69"/>
  <c r="BM69"/>
  <c r="BQ69"/>
  <c r="BG69"/>
  <c r="BE69"/>
  <c r="BH69"/>
  <c r="BL69"/>
  <c r="BP69"/>
  <c r="BA69"/>
  <c r="AY69"/>
  <c r="BD69"/>
  <c r="BK69"/>
  <c r="BO69"/>
  <c r="I69" i="44"/>
  <c r="BF69" i="46"/>
  <c r="D76" i="44"/>
  <c r="E76"/>
  <c r="H76"/>
  <c r="J76"/>
  <c r="K77" i="63"/>
  <c r="C18"/>
  <c r="C21" i="46"/>
  <c r="D125" i="64"/>
  <c r="E125"/>
  <c r="H121" i="31"/>
  <c r="H149"/>
  <c r="H132"/>
  <c r="H155"/>
  <c r="H147"/>
  <c r="H139"/>
  <c r="H136"/>
  <c r="H128"/>
  <c r="H148"/>
  <c r="H144"/>
  <c r="C69" i="63"/>
  <c r="F69"/>
  <c r="C68" i="46"/>
  <c r="E68"/>
  <c r="H133" i="31"/>
  <c r="H120"/>
  <c r="D464"/>
  <c r="H125"/>
  <c r="D474"/>
  <c r="H131"/>
  <c r="D469"/>
  <c r="D470"/>
  <c r="H138"/>
  <c r="C59" i="46"/>
  <c r="E59"/>
  <c r="C56" i="63"/>
  <c r="F56"/>
  <c r="H127" i="31"/>
  <c r="D467"/>
  <c r="C27" i="46"/>
  <c r="C24" i="63"/>
  <c r="D465" i="31"/>
  <c r="H123"/>
  <c r="H143"/>
  <c r="D471"/>
  <c r="C72" i="46"/>
  <c r="E72"/>
  <c r="C73" i="63"/>
  <c r="F73"/>
  <c r="C49" i="46"/>
  <c r="C46" i="63"/>
  <c r="C60" i="46"/>
  <c r="E60"/>
  <c r="C61" i="63"/>
  <c r="H142" i="31"/>
  <c r="D472"/>
  <c r="C63" i="46"/>
  <c r="E63"/>
  <c r="C64" i="63"/>
  <c r="F64"/>
  <c r="D468" i="31"/>
  <c r="H130"/>
  <c r="C72" i="63"/>
  <c r="F72"/>
  <c r="C71" i="46"/>
  <c r="E71"/>
  <c r="C78" i="63"/>
  <c r="F78"/>
  <c r="C77" i="46"/>
  <c r="E77"/>
  <c r="C74" i="63"/>
  <c r="F74"/>
  <c r="C73" i="46"/>
  <c r="E73"/>
  <c r="AN125" i="64"/>
  <c r="AE125"/>
  <c r="AT125"/>
  <c r="AF125"/>
  <c r="AD125"/>
  <c r="AU125"/>
  <c r="AC125"/>
  <c r="AJ125"/>
  <c r="AO125"/>
  <c r="AG125"/>
  <c r="AL125"/>
  <c r="AH125"/>
  <c r="AM125"/>
  <c r="AR125"/>
  <c r="AP125"/>
  <c r="AI125"/>
  <c r="AK125"/>
  <c r="AQ125"/>
  <c r="AS125"/>
  <c r="AB125"/>
  <c r="I78" i="44"/>
  <c r="C192" i="46"/>
  <c r="E192"/>
  <c r="I192" i="44"/>
  <c r="C95" i="63"/>
  <c r="C192" i="44"/>
  <c r="E192"/>
  <c r="H192"/>
  <c r="J192"/>
  <c r="E500" i="31"/>
  <c r="F39" i="63"/>
  <c r="E38"/>
  <c r="D42" i="46"/>
  <c r="E42"/>
  <c r="D44"/>
  <c r="E44"/>
  <c r="F41" i="63"/>
  <c r="BC32" i="46"/>
  <c r="BK32"/>
  <c r="AY32"/>
  <c r="CB32"/>
  <c r="CJ32"/>
  <c r="BU32"/>
  <c r="BH32"/>
  <c r="BP32"/>
  <c r="BD32"/>
  <c r="CG32"/>
  <c r="BV32"/>
  <c r="BI32"/>
  <c r="BQ32"/>
  <c r="BZ32"/>
  <c r="CH32"/>
  <c r="F32"/>
  <c r="BF32"/>
  <c r="BN32"/>
  <c r="BB32"/>
  <c r="CE32"/>
  <c r="CM32"/>
  <c r="BT32"/>
  <c r="BG32"/>
  <c r="BO32"/>
  <c r="BX32"/>
  <c r="CF32"/>
  <c r="I32" i="44"/>
  <c r="BY32" i="46"/>
  <c r="BL32"/>
  <c r="AZ32"/>
  <c r="CC32"/>
  <c r="CK32"/>
  <c r="BE32"/>
  <c r="BM32"/>
  <c r="BA32"/>
  <c r="CD32"/>
  <c r="CL32"/>
  <c r="BW32"/>
  <c r="BJ32"/>
  <c r="BR32"/>
  <c r="CA32"/>
  <c r="CI32"/>
  <c r="F34" i="63"/>
  <c r="D37" i="46"/>
  <c r="E37"/>
  <c r="F126" i="64"/>
  <c r="E119"/>
  <c r="D119"/>
  <c r="C128"/>
  <c r="C152"/>
  <c r="C49"/>
  <c r="G57" i="63"/>
  <c r="BC61" i="46"/>
  <c r="BJ61"/>
  <c r="BN61"/>
  <c r="BR61"/>
  <c r="AZ61"/>
  <c r="BB61"/>
  <c r="BI61"/>
  <c r="BM61"/>
  <c r="BQ61"/>
  <c r="BG61"/>
  <c r="BH61"/>
  <c r="BL61"/>
  <c r="BP61"/>
  <c r="BA61"/>
  <c r="AY61"/>
  <c r="BD61"/>
  <c r="BK61"/>
  <c r="BO61"/>
  <c r="I61" i="44"/>
  <c r="BF61" i="46"/>
  <c r="BE61"/>
  <c r="F27" i="63"/>
  <c r="D30" i="44"/>
  <c r="E30"/>
  <c r="G30"/>
  <c r="G206"/>
  <c r="D30" i="46"/>
  <c r="E30"/>
  <c r="H150" i="31"/>
  <c r="H135"/>
  <c r="H134"/>
  <c r="BS75" i="46"/>
  <c r="I45" i="63"/>
  <c r="C186" i="64"/>
  <c r="I43" i="63"/>
  <c r="C184" i="64"/>
  <c r="I51" i="63"/>
  <c r="C192" i="64"/>
  <c r="I47" i="63"/>
  <c r="C188" i="64"/>
  <c r="I44" i="63"/>
  <c r="C185" i="64"/>
  <c r="F125"/>
  <c r="E20" i="63"/>
  <c r="E19"/>
  <c r="H78" i="44"/>
  <c r="F40" i="63"/>
  <c r="D43" i="46"/>
  <c r="E43"/>
  <c r="D32" i="44"/>
  <c r="E32"/>
  <c r="H32"/>
  <c r="F33" i="63"/>
  <c r="D36" i="46"/>
  <c r="E36"/>
  <c r="D35"/>
  <c r="E35"/>
  <c r="E31" i="63"/>
  <c r="F32"/>
  <c r="AS126" i="64"/>
  <c r="AK126"/>
  <c r="AH126"/>
  <c r="AN126"/>
  <c r="AC126"/>
  <c r="AU126"/>
  <c r="AM126"/>
  <c r="AF126"/>
  <c r="AP126"/>
  <c r="AG126"/>
  <c r="AO126"/>
  <c r="AE126"/>
  <c r="AR126"/>
  <c r="AJ126"/>
  <c r="AD126"/>
  <c r="AQ126"/>
  <c r="AI126"/>
  <c r="AT126"/>
  <c r="AL126"/>
  <c r="AB126"/>
  <c r="H85" i="63"/>
  <c r="E56" i="64"/>
  <c r="D56"/>
  <c r="D55"/>
  <c r="E55"/>
  <c r="D61" i="44"/>
  <c r="E61"/>
  <c r="H61"/>
  <c r="K62" i="63"/>
  <c r="D31" i="44"/>
  <c r="E31"/>
  <c r="H31"/>
  <c r="K28" i="63"/>
  <c r="BX31" i="46"/>
  <c r="CF31"/>
  <c r="BT31"/>
  <c r="BG31"/>
  <c r="BO31"/>
  <c r="AZ31"/>
  <c r="CC31"/>
  <c r="CK31"/>
  <c r="BY31"/>
  <c r="BL31"/>
  <c r="BA31"/>
  <c r="CD31"/>
  <c r="CL31"/>
  <c r="BE31"/>
  <c r="BM31"/>
  <c r="F31"/>
  <c r="CA31"/>
  <c r="CI31"/>
  <c r="BW31"/>
  <c r="BJ31"/>
  <c r="BR31"/>
  <c r="AY31"/>
  <c r="CB31"/>
  <c r="CJ31"/>
  <c r="BC31"/>
  <c r="BK31"/>
  <c r="I31" i="44"/>
  <c r="BD31" i="46"/>
  <c r="CG31"/>
  <c r="BU31"/>
  <c r="BH31"/>
  <c r="BP31"/>
  <c r="BZ31"/>
  <c r="CH31"/>
  <c r="BV31"/>
  <c r="BI31"/>
  <c r="BQ31"/>
  <c r="BB31"/>
  <c r="CE31"/>
  <c r="CM31"/>
  <c r="BF31"/>
  <c r="BN31"/>
  <c r="E51" i="63"/>
  <c r="E53"/>
  <c r="E52"/>
  <c r="BS69" i="46"/>
  <c r="BS74"/>
  <c r="BS76"/>
  <c r="J69" i="44"/>
  <c r="J74"/>
  <c r="I66" i="63"/>
  <c r="J61" i="44"/>
  <c r="J32"/>
  <c r="AV125" i="64"/>
  <c r="C83" i="63"/>
  <c r="C205" i="64"/>
  <c r="K66" i="63"/>
  <c r="F53"/>
  <c r="D56" i="46"/>
  <c r="E56"/>
  <c r="H31"/>
  <c r="AP55" i="64"/>
  <c r="AF55"/>
  <c r="AU55"/>
  <c r="AM55"/>
  <c r="AC55"/>
  <c r="AR55"/>
  <c r="AJ55"/>
  <c r="AS55"/>
  <c r="AK55"/>
  <c r="AB55"/>
  <c r="AT55"/>
  <c r="AL55"/>
  <c r="AH55"/>
  <c r="AQ55"/>
  <c r="AI55"/>
  <c r="AD55"/>
  <c r="AN55"/>
  <c r="AE55"/>
  <c r="AO55"/>
  <c r="AG55"/>
  <c r="F56"/>
  <c r="D35" i="44"/>
  <c r="E35"/>
  <c r="H35"/>
  <c r="K32" i="63"/>
  <c r="BZ35" i="46"/>
  <c r="CH35"/>
  <c r="BU35"/>
  <c r="BH35"/>
  <c r="BP35"/>
  <c r="BB35"/>
  <c r="CE35"/>
  <c r="CM35"/>
  <c r="BE35"/>
  <c r="BM35"/>
  <c r="BT35"/>
  <c r="CB35"/>
  <c r="CJ35"/>
  <c r="BW35"/>
  <c r="BJ35"/>
  <c r="BR35"/>
  <c r="BD35"/>
  <c r="CG35"/>
  <c r="AY35"/>
  <c r="BG35"/>
  <c r="BO35"/>
  <c r="BA35"/>
  <c r="CD35"/>
  <c r="CL35"/>
  <c r="BY35"/>
  <c r="BL35"/>
  <c r="F35"/>
  <c r="CA35"/>
  <c r="CI35"/>
  <c r="BV35"/>
  <c r="BI35"/>
  <c r="BQ35"/>
  <c r="BX35"/>
  <c r="CF35"/>
  <c r="I35" i="44"/>
  <c r="BF35" i="46"/>
  <c r="BN35"/>
  <c r="AZ35"/>
  <c r="CC35"/>
  <c r="CK35"/>
  <c r="BC35"/>
  <c r="BK35"/>
  <c r="K33" i="63"/>
  <c r="D36" i="44"/>
  <c r="E36"/>
  <c r="D43"/>
  <c r="E43"/>
  <c r="H43"/>
  <c r="K40" i="63"/>
  <c r="J78" i="44"/>
  <c r="F19" i="63"/>
  <c r="E18"/>
  <c r="D22" i="46"/>
  <c r="E22"/>
  <c r="D188" i="64"/>
  <c r="E188"/>
  <c r="D184"/>
  <c r="E184"/>
  <c r="BY30" i="46"/>
  <c r="BL30"/>
  <c r="AY30"/>
  <c r="CB30"/>
  <c r="CJ30"/>
  <c r="BV30"/>
  <c r="BI30"/>
  <c r="BQ30"/>
  <c r="BD30"/>
  <c r="CG30"/>
  <c r="BW30"/>
  <c r="BJ30"/>
  <c r="BR30"/>
  <c r="BZ30"/>
  <c r="CH30"/>
  <c r="BT30"/>
  <c r="BG30"/>
  <c r="BO30"/>
  <c r="BB30"/>
  <c r="CE30"/>
  <c r="CM30"/>
  <c r="BU30"/>
  <c r="BH30"/>
  <c r="BP30"/>
  <c r="BX30"/>
  <c r="CF30"/>
  <c r="I30" i="44"/>
  <c r="J30"/>
  <c r="BE30" i="46"/>
  <c r="BM30"/>
  <c r="AZ30"/>
  <c r="CC30"/>
  <c r="CK30"/>
  <c r="BF30"/>
  <c r="BN30"/>
  <c r="BA30"/>
  <c r="CD30"/>
  <c r="CL30"/>
  <c r="BC30"/>
  <c r="BK30"/>
  <c r="F30"/>
  <c r="CA30"/>
  <c r="CI30"/>
  <c r="D49" i="64"/>
  <c r="E49"/>
  <c r="C58"/>
  <c r="C82"/>
  <c r="D128"/>
  <c r="F119"/>
  <c r="D37" i="44"/>
  <c r="E37"/>
  <c r="K34" i="63"/>
  <c r="F44" i="46"/>
  <c r="BE44"/>
  <c r="CH44"/>
  <c r="BA44"/>
  <c r="BI44"/>
  <c r="AY44"/>
  <c r="BG44"/>
  <c r="CJ44"/>
  <c r="BX44"/>
  <c r="BK44"/>
  <c r="BV44"/>
  <c r="CD44"/>
  <c r="CL44"/>
  <c r="BZ44"/>
  <c r="BM44"/>
  <c r="BC44"/>
  <c r="CF44"/>
  <c r="BT44"/>
  <c r="CB44"/>
  <c r="BO44"/>
  <c r="BU44"/>
  <c r="CC44"/>
  <c r="CK44"/>
  <c r="BD44"/>
  <c r="BL44"/>
  <c r="G44"/>
  <c r="CI44"/>
  <c r="BJ44"/>
  <c r="BQ44"/>
  <c r="CE44"/>
  <c r="CA44"/>
  <c r="I44" i="44"/>
  <c r="BY44" i="46"/>
  <c r="AZ44"/>
  <c r="BP44"/>
  <c r="BB44"/>
  <c r="BW44"/>
  <c r="BN44"/>
  <c r="CG44"/>
  <c r="BH44"/>
  <c r="BF44"/>
  <c r="BR44"/>
  <c r="CM44"/>
  <c r="D41"/>
  <c r="E41"/>
  <c r="F38" i="63"/>
  <c r="D41" i="44"/>
  <c r="E41"/>
  <c r="H41"/>
  <c r="C99" i="63"/>
  <c r="M95"/>
  <c r="BC73" i="46"/>
  <c r="BN73"/>
  <c r="AZ73"/>
  <c r="BI73"/>
  <c r="BQ73"/>
  <c r="BE73"/>
  <c r="BL73"/>
  <c r="BA73"/>
  <c r="BD73"/>
  <c r="BO73"/>
  <c r="BF73"/>
  <c r="BJ73"/>
  <c r="BR73"/>
  <c r="BB73"/>
  <c r="BM73"/>
  <c r="BG73"/>
  <c r="BH73"/>
  <c r="BP73"/>
  <c r="AY73"/>
  <c r="BK73"/>
  <c r="I73" i="44"/>
  <c r="BI77" i="46"/>
  <c r="BQ77"/>
  <c r="BE77"/>
  <c r="BL77"/>
  <c r="BA77"/>
  <c r="BD77"/>
  <c r="BO77"/>
  <c r="BF77"/>
  <c r="BJ77"/>
  <c r="BR77"/>
  <c r="BB77"/>
  <c r="BM77"/>
  <c r="BG77"/>
  <c r="BH77"/>
  <c r="BP77"/>
  <c r="AY77"/>
  <c r="BK77"/>
  <c r="I77" i="44"/>
  <c r="BC77" i="46"/>
  <c r="BN77"/>
  <c r="AZ77"/>
  <c r="BH71"/>
  <c r="BP71"/>
  <c r="AY71"/>
  <c r="BK71"/>
  <c r="I71" i="44"/>
  <c r="BC71" i="46"/>
  <c r="BN71"/>
  <c r="AZ71"/>
  <c r="BI71"/>
  <c r="BQ71"/>
  <c r="BE71"/>
  <c r="BL71"/>
  <c r="BA71"/>
  <c r="BD71"/>
  <c r="BO71"/>
  <c r="BF71"/>
  <c r="BJ71"/>
  <c r="BR71"/>
  <c r="BB71"/>
  <c r="BM71"/>
  <c r="BG71"/>
  <c r="E468" i="31"/>
  <c r="C54" i="63"/>
  <c r="F54"/>
  <c r="C57" i="46"/>
  <c r="E57"/>
  <c r="K64" i="63"/>
  <c r="D63" i="44"/>
  <c r="E63"/>
  <c r="H63"/>
  <c r="BI60" i="46"/>
  <c r="BK60"/>
  <c r="AY60"/>
  <c r="BC60"/>
  <c r="BH60"/>
  <c r="BA60"/>
  <c r="BR60"/>
  <c r="BE60"/>
  <c r="BM60"/>
  <c r="BO60"/>
  <c r="BG60"/>
  <c r="BJ60"/>
  <c r="BL60"/>
  <c r="BB60"/>
  <c r="BD60"/>
  <c r="BF60"/>
  <c r="BQ60"/>
  <c r="I60" i="44"/>
  <c r="AZ60" i="46"/>
  <c r="BN60"/>
  <c r="BP60"/>
  <c r="BE72"/>
  <c r="AZ72"/>
  <c r="BM72"/>
  <c r="BN72"/>
  <c r="BO72"/>
  <c r="BP72"/>
  <c r="BG72"/>
  <c r="BI72"/>
  <c r="BJ72"/>
  <c r="BK72"/>
  <c r="BL72"/>
  <c r="AY72"/>
  <c r="BB72"/>
  <c r="BC72"/>
  <c r="BD72"/>
  <c r="BH72"/>
  <c r="BF72"/>
  <c r="BA72"/>
  <c r="BQ72"/>
  <c r="BR72"/>
  <c r="I72" i="44"/>
  <c r="C67" i="46"/>
  <c r="E67"/>
  <c r="C68" i="63"/>
  <c r="F68"/>
  <c r="E471" i="31"/>
  <c r="C42" i="63"/>
  <c r="C45" i="46"/>
  <c r="E467" i="31"/>
  <c r="G59" i="46"/>
  <c r="BX59"/>
  <c r="BV238"/>
  <c r="BN59"/>
  <c r="BL238"/>
  <c r="BE59"/>
  <c r="BC238"/>
  <c r="CD59"/>
  <c r="CB238"/>
  <c r="CL59"/>
  <c r="CJ238"/>
  <c r="BU59"/>
  <c r="BS238"/>
  <c r="BK59"/>
  <c r="BI238"/>
  <c r="I59" i="44"/>
  <c r="G236"/>
  <c r="BC59" i="46"/>
  <c r="BA238"/>
  <c r="CI59"/>
  <c r="CG238"/>
  <c r="BF59"/>
  <c r="BD238"/>
  <c r="BH59"/>
  <c r="BF238"/>
  <c r="BP59"/>
  <c r="BN238"/>
  <c r="AZ59"/>
  <c r="AX238"/>
  <c r="CF59"/>
  <c r="CD238"/>
  <c r="C238"/>
  <c r="BB59"/>
  <c r="AZ238"/>
  <c r="BM59"/>
  <c r="BK238"/>
  <c r="CA59"/>
  <c r="BY238"/>
  <c r="CC59"/>
  <c r="CA238"/>
  <c r="CK59"/>
  <c r="CI238"/>
  <c r="BA59"/>
  <c r="AY238"/>
  <c r="BJ59"/>
  <c r="BH238"/>
  <c r="BR59"/>
  <c r="BP238"/>
  <c r="BW59"/>
  <c r="BU238"/>
  <c r="CH59"/>
  <c r="CF238"/>
  <c r="BG59"/>
  <c r="BE238"/>
  <c r="BD59"/>
  <c r="BB238"/>
  <c r="BO59"/>
  <c r="BM238"/>
  <c r="BV59"/>
  <c r="BT238"/>
  <c r="CE59"/>
  <c r="CC238"/>
  <c r="CM59"/>
  <c r="CK238"/>
  <c r="AY59"/>
  <c r="BL59"/>
  <c r="BJ238"/>
  <c r="CB59"/>
  <c r="BZ238"/>
  <c r="BY59"/>
  <c r="BW238"/>
  <c r="CJ59"/>
  <c r="CH238"/>
  <c r="BZ59"/>
  <c r="BX238"/>
  <c r="BI59"/>
  <c r="BG238"/>
  <c r="BQ59"/>
  <c r="BO238"/>
  <c r="BT59"/>
  <c r="CG59"/>
  <c r="CE238"/>
  <c r="E469" i="31"/>
  <c r="C55" i="63"/>
  <c r="F55"/>
  <c r="C58" i="46"/>
  <c r="E58"/>
  <c r="C38"/>
  <c r="C35" i="63"/>
  <c r="E474" i="31"/>
  <c r="C21" i="63"/>
  <c r="C24" i="46"/>
  <c r="E464" i="31"/>
  <c r="C58" i="63"/>
  <c r="C146" i="68"/>
  <c r="D68" i="44"/>
  <c r="E68"/>
  <c r="H68"/>
  <c r="BS31" i="46"/>
  <c r="AV126" i="64"/>
  <c r="BS61" i="46"/>
  <c r="BS32"/>
  <c r="E477" i="31"/>
  <c r="D55" i="46"/>
  <c r="E55"/>
  <c r="F52" i="63"/>
  <c r="D54" i="46"/>
  <c r="E54"/>
  <c r="F51" i="63"/>
  <c r="E50"/>
  <c r="F55" i="64"/>
  <c r="AS56"/>
  <c r="AK56"/>
  <c r="AH56"/>
  <c r="AN56"/>
  <c r="AC56"/>
  <c r="AU56"/>
  <c r="AM56"/>
  <c r="AF56"/>
  <c r="AP56"/>
  <c r="AG56"/>
  <c r="AO56"/>
  <c r="AE56"/>
  <c r="AR56"/>
  <c r="AJ56"/>
  <c r="AD56"/>
  <c r="AQ56"/>
  <c r="AI56"/>
  <c r="AT56"/>
  <c r="AL56"/>
  <c r="AB56"/>
  <c r="F31" i="63"/>
  <c r="D34" i="46"/>
  <c r="E34"/>
  <c r="BV36"/>
  <c r="BH36"/>
  <c r="BP36"/>
  <c r="BE36"/>
  <c r="CG36"/>
  <c r="BJ36"/>
  <c r="BG36"/>
  <c r="CM36"/>
  <c r="CA36"/>
  <c r="BM36"/>
  <c r="BB36"/>
  <c r="CD36"/>
  <c r="CL36"/>
  <c r="CB36"/>
  <c r="BC36"/>
  <c r="CK36"/>
  <c r="BY36"/>
  <c r="BK36"/>
  <c r="AZ36"/>
  <c r="AY36"/>
  <c r="CJ36"/>
  <c r="BZ36"/>
  <c r="BL36"/>
  <c r="BA36"/>
  <c r="CC36"/>
  <c r="BX36"/>
  <c r="BR36"/>
  <c r="CI36"/>
  <c r="BW36"/>
  <c r="BI36"/>
  <c r="BQ36"/>
  <c r="BF36"/>
  <c r="CH36"/>
  <c r="F36"/>
  <c r="BN36"/>
  <c r="CE36"/>
  <c r="BU36"/>
  <c r="BT36"/>
  <c r="BO36"/>
  <c r="BD36"/>
  <c r="CF36"/>
  <c r="I36" i="44"/>
  <c r="G43" i="46"/>
  <c r="CA43"/>
  <c r="BN43"/>
  <c r="BV43"/>
  <c r="CD43"/>
  <c r="CL43"/>
  <c r="BX43"/>
  <c r="BK43"/>
  <c r="I43" i="44"/>
  <c r="BF43" i="46"/>
  <c r="CI43"/>
  <c r="AZ43"/>
  <c r="BH43"/>
  <c r="BP43"/>
  <c r="BC43"/>
  <c r="CF43"/>
  <c r="F43"/>
  <c r="BZ43"/>
  <c r="BM43"/>
  <c r="BU43"/>
  <c r="CC43"/>
  <c r="CK43"/>
  <c r="BB43"/>
  <c r="BJ43"/>
  <c r="BR43"/>
  <c r="BE43"/>
  <c r="CH43"/>
  <c r="BT43"/>
  <c r="CB43"/>
  <c r="BO43"/>
  <c r="BW43"/>
  <c r="CE43"/>
  <c r="CM43"/>
  <c r="BD43"/>
  <c r="BL43"/>
  <c r="AY43"/>
  <c r="BG43"/>
  <c r="CJ43"/>
  <c r="BA43"/>
  <c r="BI43"/>
  <c r="BQ43"/>
  <c r="BY43"/>
  <c r="CG43"/>
  <c r="D23"/>
  <c r="E23"/>
  <c r="F20" i="63"/>
  <c r="D185" i="64"/>
  <c r="E185"/>
  <c r="D192"/>
  <c r="E192"/>
  <c r="D186"/>
  <c r="E186"/>
  <c r="G85" i="63"/>
  <c r="H88"/>
  <c r="G88"/>
  <c r="AD119" i="64"/>
  <c r="AL119"/>
  <c r="AT119"/>
  <c r="AM119"/>
  <c r="AU119"/>
  <c r="AE119"/>
  <c r="AN119"/>
  <c r="AG119"/>
  <c r="AO119"/>
  <c r="AC119"/>
  <c r="E128"/>
  <c r="E152"/>
  <c r="AF119"/>
  <c r="AP119"/>
  <c r="AI119"/>
  <c r="AQ119"/>
  <c r="AB119"/>
  <c r="AJ119"/>
  <c r="AR119"/>
  <c r="AK119"/>
  <c r="AS119"/>
  <c r="AH119"/>
  <c r="BU37" i="46"/>
  <c r="BS234"/>
  <c r="BD37"/>
  <c r="BB234"/>
  <c r="BH37"/>
  <c r="BF234"/>
  <c r="CG37"/>
  <c r="CE234"/>
  <c r="CK37"/>
  <c r="CI234"/>
  <c r="AZ37"/>
  <c r="AX234"/>
  <c r="BY37"/>
  <c r="BW234"/>
  <c r="CC37"/>
  <c r="CA234"/>
  <c r="BL37"/>
  <c r="BJ234"/>
  <c r="BP37"/>
  <c r="BN234"/>
  <c r="C234"/>
  <c r="BV37"/>
  <c r="BT234"/>
  <c r="BE37"/>
  <c r="BC234"/>
  <c r="BI37"/>
  <c r="BG234"/>
  <c r="CH37"/>
  <c r="CF234"/>
  <c r="CL37"/>
  <c r="CJ234"/>
  <c r="BA37"/>
  <c r="AY234"/>
  <c r="BZ37"/>
  <c r="BX234"/>
  <c r="CD37"/>
  <c r="CB234"/>
  <c r="BM37"/>
  <c r="BK234"/>
  <c r="BQ37"/>
  <c r="BO234"/>
  <c r="G37"/>
  <c r="BW37"/>
  <c r="BU234"/>
  <c r="CA37"/>
  <c r="BY234"/>
  <c r="BJ37"/>
  <c r="BH234"/>
  <c r="CI37"/>
  <c r="CG234"/>
  <c r="CM37"/>
  <c r="CK234"/>
  <c r="BB37"/>
  <c r="AZ234"/>
  <c r="BF37"/>
  <c r="BD234"/>
  <c r="CE37"/>
  <c r="CC234"/>
  <c r="BN37"/>
  <c r="BL234"/>
  <c r="BR37"/>
  <c r="BP234"/>
  <c r="AY37"/>
  <c r="BC37"/>
  <c r="BA234"/>
  <c r="BG37"/>
  <c r="BE234"/>
  <c r="BK37"/>
  <c r="BI234"/>
  <c r="CJ37"/>
  <c r="CH234"/>
  <c r="BT37"/>
  <c r="BX37"/>
  <c r="BV234"/>
  <c r="CB37"/>
  <c r="BZ234"/>
  <c r="CF37"/>
  <c r="CD234"/>
  <c r="BO37"/>
  <c r="BM234"/>
  <c r="I37" i="44"/>
  <c r="G232"/>
  <c r="H32" i="46"/>
  <c r="D44" i="44"/>
  <c r="E44"/>
  <c r="K41" i="63"/>
  <c r="BC42" i="46"/>
  <c r="CF42"/>
  <c r="I42" i="44"/>
  <c r="CA42" i="46"/>
  <c r="BN42"/>
  <c r="BU42"/>
  <c r="CC42"/>
  <c r="CK42"/>
  <c r="BX42"/>
  <c r="BK42"/>
  <c r="BV42"/>
  <c r="CD42"/>
  <c r="CL42"/>
  <c r="BD42"/>
  <c r="BL42"/>
  <c r="F42"/>
  <c r="BF42"/>
  <c r="CI42"/>
  <c r="BA42"/>
  <c r="BI42"/>
  <c r="BQ42"/>
  <c r="AY42"/>
  <c r="BG42"/>
  <c r="CJ42"/>
  <c r="BB42"/>
  <c r="BJ42"/>
  <c r="BR42"/>
  <c r="BY42"/>
  <c r="CG42"/>
  <c r="BT42"/>
  <c r="CB42"/>
  <c r="BO42"/>
  <c r="BE42"/>
  <c r="CH42"/>
  <c r="AZ42"/>
  <c r="BH42"/>
  <c r="BP42"/>
  <c r="BW42"/>
  <c r="CE42"/>
  <c r="CM42"/>
  <c r="BZ42"/>
  <c r="BM42"/>
  <c r="D42" i="44"/>
  <c r="E42"/>
  <c r="K39" i="63"/>
  <c r="D73" i="44"/>
  <c r="E73"/>
  <c r="H73"/>
  <c r="J73"/>
  <c r="D77"/>
  <c r="E77"/>
  <c r="H77"/>
  <c r="K72" i="63"/>
  <c r="D71" i="44"/>
  <c r="E71"/>
  <c r="H71"/>
  <c r="J71"/>
  <c r="BE63" i="46"/>
  <c r="BC63"/>
  <c r="BN63"/>
  <c r="BD63"/>
  <c r="BO63"/>
  <c r="AY63"/>
  <c r="AZ63"/>
  <c r="BL63"/>
  <c r="BB63"/>
  <c r="BM63"/>
  <c r="BF63"/>
  <c r="BG63"/>
  <c r="BJ63"/>
  <c r="BR63"/>
  <c r="BK63"/>
  <c r="I63" i="44"/>
  <c r="BA63" i="46"/>
  <c r="BH63"/>
  <c r="BP63"/>
  <c r="BI63"/>
  <c r="BQ63"/>
  <c r="C66"/>
  <c r="E66"/>
  <c r="C67" i="63"/>
  <c r="F67"/>
  <c r="E472" i="31"/>
  <c r="F61" i="63"/>
  <c r="E47"/>
  <c r="E49"/>
  <c r="E48"/>
  <c r="D72" i="44"/>
  <c r="E72"/>
  <c r="H72"/>
  <c r="J72"/>
  <c r="C33" i="46"/>
  <c r="E33"/>
  <c r="C30" i="63"/>
  <c r="F30"/>
  <c r="E465" i="31"/>
  <c r="E25" i="63"/>
  <c r="E26"/>
  <c r="D59" i="44"/>
  <c r="E59"/>
  <c r="K56" i="63"/>
  <c r="C63"/>
  <c r="F63"/>
  <c r="E470" i="31"/>
  <c r="C62" i="46"/>
  <c r="E62"/>
  <c r="AY68"/>
  <c r="BD68"/>
  <c r="BH68"/>
  <c r="BI68"/>
  <c r="BJ68"/>
  <c r="BF68"/>
  <c r="BA68"/>
  <c r="I68" i="44"/>
  <c r="BB68" i="46"/>
  <c r="BC68"/>
  <c r="BE68"/>
  <c r="AZ68"/>
  <c r="BO68"/>
  <c r="BP68"/>
  <c r="BQ68"/>
  <c r="BR68"/>
  <c r="BG68"/>
  <c r="BK68"/>
  <c r="BL68"/>
  <c r="BM68"/>
  <c r="BN68"/>
  <c r="CN31"/>
  <c r="J31" i="44"/>
  <c r="CN32" i="46"/>
  <c r="D477" i="31"/>
  <c r="I26" i="63"/>
  <c r="C167" i="64"/>
  <c r="AV56"/>
  <c r="I78" i="63"/>
  <c r="I73"/>
  <c r="I71"/>
  <c r="D167" i="64"/>
  <c r="E167"/>
  <c r="I75" i="63"/>
  <c r="I20"/>
  <c r="I29"/>
  <c r="I76"/>
  <c r="BH62" i="46"/>
  <c r="BP62"/>
  <c r="AZ62"/>
  <c r="BK62"/>
  <c r="I62" i="44"/>
  <c r="BC62" i="46"/>
  <c r="BN62"/>
  <c r="AY62"/>
  <c r="BI62"/>
  <c r="BQ62"/>
  <c r="BA62"/>
  <c r="BL62"/>
  <c r="BE62"/>
  <c r="BD62"/>
  <c r="BO62"/>
  <c r="BG62"/>
  <c r="BJ62"/>
  <c r="BR62"/>
  <c r="BB62"/>
  <c r="BM62"/>
  <c r="BF62"/>
  <c r="K63" i="63"/>
  <c r="D62" i="44"/>
  <c r="E62"/>
  <c r="H62"/>
  <c r="J62"/>
  <c r="C236"/>
  <c r="H59"/>
  <c r="E24" i="63"/>
  <c r="F25"/>
  <c r="D28" i="46"/>
  <c r="E28"/>
  <c r="D33" i="44"/>
  <c r="E33"/>
  <c r="H33"/>
  <c r="K30" i="63"/>
  <c r="D51" i="46"/>
  <c r="E51"/>
  <c r="F48" i="63"/>
  <c r="D50" i="46"/>
  <c r="E50"/>
  <c r="F47" i="63"/>
  <c r="E46"/>
  <c r="D60" i="44"/>
  <c r="E60"/>
  <c r="F82" i="63"/>
  <c r="D66" i="44"/>
  <c r="E66"/>
  <c r="H66"/>
  <c r="K67" i="63"/>
  <c r="H42" i="44"/>
  <c r="H44"/>
  <c r="CN37" i="46"/>
  <c r="CL234"/>
  <c r="BR234"/>
  <c r="H37"/>
  <c r="F234"/>
  <c r="AK37"/>
  <c r="AL37"/>
  <c r="AW37"/>
  <c r="AS37"/>
  <c r="AQ37"/>
  <c r="AD37"/>
  <c r="AH37"/>
  <c r="AV37"/>
  <c r="AP37"/>
  <c r="AO37"/>
  <c r="E234"/>
  <c r="AJ37"/>
  <c r="AI37"/>
  <c r="AU37"/>
  <c r="AN37"/>
  <c r="AM37"/>
  <c r="AE37"/>
  <c r="AG37"/>
  <c r="AT37"/>
  <c r="AR37"/>
  <c r="AF37"/>
  <c r="F186" i="64"/>
  <c r="F192"/>
  <c r="F185"/>
  <c r="BT23" i="46"/>
  <c r="CB23"/>
  <c r="CJ23"/>
  <c r="BW23"/>
  <c r="BJ23"/>
  <c r="BR23"/>
  <c r="BD23"/>
  <c r="CG23"/>
  <c r="AY23"/>
  <c r="BG23"/>
  <c r="BO23"/>
  <c r="BZ23"/>
  <c r="CH23"/>
  <c r="BU23"/>
  <c r="BH23"/>
  <c r="BP23"/>
  <c r="BB23"/>
  <c r="CE23"/>
  <c r="CM23"/>
  <c r="BE23"/>
  <c r="BM23"/>
  <c r="BX23"/>
  <c r="CF23"/>
  <c r="I23" i="44"/>
  <c r="BF23" i="46"/>
  <c r="BN23"/>
  <c r="AZ23"/>
  <c r="CC23"/>
  <c r="CK23"/>
  <c r="BC23"/>
  <c r="BK23"/>
  <c r="BA23"/>
  <c r="CD23"/>
  <c r="CL23"/>
  <c r="BY23"/>
  <c r="BL23"/>
  <c r="F23"/>
  <c r="CA23"/>
  <c r="CI23"/>
  <c r="BV23"/>
  <c r="BI23"/>
  <c r="BQ23"/>
  <c r="CN36"/>
  <c r="H36"/>
  <c r="BS36"/>
  <c r="BW34"/>
  <c r="BJ34"/>
  <c r="BR34"/>
  <c r="CA34"/>
  <c r="CI34"/>
  <c r="BE34"/>
  <c r="BA34"/>
  <c r="CL34"/>
  <c r="BY34"/>
  <c r="BL34"/>
  <c r="AZ34"/>
  <c r="CC34"/>
  <c r="CK34"/>
  <c r="BC34"/>
  <c r="BK34"/>
  <c r="BT34"/>
  <c r="CB34"/>
  <c r="CJ34"/>
  <c r="BV34"/>
  <c r="BQ34"/>
  <c r="CH34"/>
  <c r="F34"/>
  <c r="BF34"/>
  <c r="BN34"/>
  <c r="BB34"/>
  <c r="CE34"/>
  <c r="CM34"/>
  <c r="BM34"/>
  <c r="CD34"/>
  <c r="BU34"/>
  <c r="BH34"/>
  <c r="BP34"/>
  <c r="BD34"/>
  <c r="CG34"/>
  <c r="AY34"/>
  <c r="BG34"/>
  <c r="BO34"/>
  <c r="BX34"/>
  <c r="CF34"/>
  <c r="I34" i="44"/>
  <c r="BI34" i="46"/>
  <c r="BZ34"/>
  <c r="D54" i="44"/>
  <c r="E54"/>
  <c r="H54"/>
  <c r="K51" i="63"/>
  <c r="D55" i="44"/>
  <c r="E55"/>
  <c r="H55"/>
  <c r="K52" i="63"/>
  <c r="E23"/>
  <c r="E22"/>
  <c r="C57"/>
  <c r="E37"/>
  <c r="E36"/>
  <c r="AY58" i="46"/>
  <c r="CB58"/>
  <c r="BZ237"/>
  <c r="CJ58"/>
  <c r="CH237"/>
  <c r="BC58"/>
  <c r="BA237"/>
  <c r="BK58"/>
  <c r="BI237"/>
  <c r="I58" i="44"/>
  <c r="G235"/>
  <c r="BY58" i="46"/>
  <c r="BW237"/>
  <c r="CG58"/>
  <c r="CE237"/>
  <c r="AZ58"/>
  <c r="AX237"/>
  <c r="BH58"/>
  <c r="BF237"/>
  <c r="BP58"/>
  <c r="BN237"/>
  <c r="BV58"/>
  <c r="BT237"/>
  <c r="CD58"/>
  <c r="CB237"/>
  <c r="CL58"/>
  <c r="CJ237"/>
  <c r="BZ58"/>
  <c r="BX237"/>
  <c r="BM58"/>
  <c r="BK237"/>
  <c r="G58"/>
  <c r="CA58"/>
  <c r="BY237"/>
  <c r="CI58"/>
  <c r="CG237"/>
  <c r="BW58"/>
  <c r="BU237"/>
  <c r="BJ58"/>
  <c r="BH237"/>
  <c r="BR58"/>
  <c r="BP237"/>
  <c r="BX58"/>
  <c r="BV237"/>
  <c r="CF58"/>
  <c r="CD237"/>
  <c r="BT58"/>
  <c r="BG58"/>
  <c r="BE237"/>
  <c r="BO58"/>
  <c r="BM237"/>
  <c r="BU58"/>
  <c r="BS237"/>
  <c r="CC58"/>
  <c r="CA237"/>
  <c r="CK58"/>
  <c r="CI237"/>
  <c r="BD58"/>
  <c r="BB237"/>
  <c r="BL58"/>
  <c r="BJ237"/>
  <c r="C237"/>
  <c r="BE58"/>
  <c r="BC237"/>
  <c r="CH58"/>
  <c r="CF237"/>
  <c r="BA58"/>
  <c r="AY237"/>
  <c r="BI58"/>
  <c r="BG237"/>
  <c r="BQ58"/>
  <c r="BO237"/>
  <c r="BB58"/>
  <c r="AZ237"/>
  <c r="CE58"/>
  <c r="CC237"/>
  <c r="CM58"/>
  <c r="CK237"/>
  <c r="BF58"/>
  <c r="BD237"/>
  <c r="BN58"/>
  <c r="BL237"/>
  <c r="E238"/>
  <c r="AP59"/>
  <c r="AO59"/>
  <c r="AQ59"/>
  <c r="AK59"/>
  <c r="AN59"/>
  <c r="AH59"/>
  <c r="AJ59"/>
  <c r="AD59"/>
  <c r="AS59"/>
  <c r="AU59"/>
  <c r="H59"/>
  <c r="F238"/>
  <c r="AE59"/>
  <c r="AG59"/>
  <c r="AR59"/>
  <c r="AL59"/>
  <c r="AF59"/>
  <c r="AM59"/>
  <c r="AW59"/>
  <c r="AI59"/>
  <c r="AT59"/>
  <c r="AV59"/>
  <c r="BH67"/>
  <c r="BL67"/>
  <c r="BP67"/>
  <c r="BA67"/>
  <c r="AY67"/>
  <c r="BD67"/>
  <c r="BK67"/>
  <c r="BO67"/>
  <c r="I67" i="44"/>
  <c r="BF67" i="46"/>
  <c r="BC67"/>
  <c r="BJ67"/>
  <c r="BN67"/>
  <c r="BR67"/>
  <c r="AZ67"/>
  <c r="BB67"/>
  <c r="BI67"/>
  <c r="BM67"/>
  <c r="BQ67"/>
  <c r="BG67"/>
  <c r="BE67"/>
  <c r="BS72"/>
  <c r="AZ57"/>
  <c r="AX243"/>
  <c r="BH57"/>
  <c r="BF243"/>
  <c r="BP57"/>
  <c r="BN243"/>
  <c r="BY57"/>
  <c r="BW243"/>
  <c r="CG57"/>
  <c r="CE243"/>
  <c r="C243"/>
  <c r="BE57"/>
  <c r="BC243"/>
  <c r="BM57"/>
  <c r="BK243"/>
  <c r="BV57"/>
  <c r="BT243"/>
  <c r="CD57"/>
  <c r="CB243"/>
  <c r="CL57"/>
  <c r="CJ243"/>
  <c r="G57"/>
  <c r="BF57"/>
  <c r="BD243"/>
  <c r="BN57"/>
  <c r="BL243"/>
  <c r="BW57"/>
  <c r="BU243"/>
  <c r="CE57"/>
  <c r="CC243"/>
  <c r="CM57"/>
  <c r="CK243"/>
  <c r="BC57"/>
  <c r="BA243"/>
  <c r="BK57"/>
  <c r="BI243"/>
  <c r="BT57"/>
  <c r="CB57"/>
  <c r="BZ243"/>
  <c r="CJ57"/>
  <c r="CH243"/>
  <c r="BD57"/>
  <c r="BB243"/>
  <c r="BL57"/>
  <c r="BJ243"/>
  <c r="BU57"/>
  <c r="BS243"/>
  <c r="CC57"/>
  <c r="CA243"/>
  <c r="CK57"/>
  <c r="CI243"/>
  <c r="BA57"/>
  <c r="AY243"/>
  <c r="BI57"/>
  <c r="BG243"/>
  <c r="BQ57"/>
  <c r="BO243"/>
  <c r="BZ57"/>
  <c r="BX243"/>
  <c r="CH57"/>
  <c r="CF243"/>
  <c r="F57"/>
  <c r="BB57"/>
  <c r="AZ243"/>
  <c r="BJ57"/>
  <c r="BH243"/>
  <c r="BR57"/>
  <c r="BP243"/>
  <c r="CA57"/>
  <c r="BY243"/>
  <c r="CI57"/>
  <c r="CG243"/>
  <c r="AY57"/>
  <c r="BG57"/>
  <c r="BE243"/>
  <c r="BO57"/>
  <c r="BM243"/>
  <c r="BX57"/>
  <c r="BV243"/>
  <c r="CF57"/>
  <c r="CD243"/>
  <c r="I57" i="44"/>
  <c r="G241"/>
  <c r="H44" i="46"/>
  <c r="C232" i="44"/>
  <c r="H37"/>
  <c r="F128" i="64"/>
  <c r="F152"/>
  <c r="D152"/>
  <c r="AE49"/>
  <c r="AN49"/>
  <c r="AO49"/>
  <c r="AC49"/>
  <c r="AM49"/>
  <c r="AB49"/>
  <c r="AK49"/>
  <c r="AF49"/>
  <c r="AP49"/>
  <c r="AI49"/>
  <c r="E58"/>
  <c r="E82"/>
  <c r="AJ49"/>
  <c r="AR49"/>
  <c r="AS49"/>
  <c r="AD49"/>
  <c r="AQ49"/>
  <c r="AG49"/>
  <c r="AH49"/>
  <c r="AL49"/>
  <c r="AT49"/>
  <c r="AU49"/>
  <c r="H30" i="46"/>
  <c r="AG184" i="64"/>
  <c r="AQ184"/>
  <c r="AD184"/>
  <c r="AL184"/>
  <c r="AT184"/>
  <c r="AC184"/>
  <c r="AO184"/>
  <c r="AH184"/>
  <c r="AJ184"/>
  <c r="AR184"/>
  <c r="AF184"/>
  <c r="AM184"/>
  <c r="AU184"/>
  <c r="AE184"/>
  <c r="AP184"/>
  <c r="AB184"/>
  <c r="AK184"/>
  <c r="AS184"/>
  <c r="AI184"/>
  <c r="AN184"/>
  <c r="AH188"/>
  <c r="AD188"/>
  <c r="AI188"/>
  <c r="AO188"/>
  <c r="AN188"/>
  <c r="AS188"/>
  <c r="AQ188"/>
  <c r="AP188"/>
  <c r="AT188"/>
  <c r="AB188"/>
  <c r="AE188"/>
  <c r="AF188"/>
  <c r="AC188"/>
  <c r="AK188"/>
  <c r="AU188"/>
  <c r="AJ188"/>
  <c r="AM188"/>
  <c r="AL188"/>
  <c r="AR188"/>
  <c r="AG188"/>
  <c r="BC22" i="46"/>
  <c r="BK22"/>
  <c r="I22" i="44"/>
  <c r="CA22" i="46"/>
  <c r="CI22"/>
  <c r="BU22"/>
  <c r="BH22"/>
  <c r="BP22"/>
  <c r="BX22"/>
  <c r="CF22"/>
  <c r="BV22"/>
  <c r="BI22"/>
  <c r="BQ22"/>
  <c r="BD22"/>
  <c r="CG22"/>
  <c r="F22"/>
  <c r="BF22"/>
  <c r="BN22"/>
  <c r="BA22"/>
  <c r="CD22"/>
  <c r="CL22"/>
  <c r="AY22"/>
  <c r="BG22"/>
  <c r="BO22"/>
  <c r="BB22"/>
  <c r="CE22"/>
  <c r="CM22"/>
  <c r="BY22"/>
  <c r="BL22"/>
  <c r="BT22"/>
  <c r="CB22"/>
  <c r="CJ22"/>
  <c r="BE22"/>
  <c r="BM22"/>
  <c r="AZ22"/>
  <c r="CC22"/>
  <c r="CK22"/>
  <c r="BW22"/>
  <c r="BJ22"/>
  <c r="BR22"/>
  <c r="BZ22"/>
  <c r="CH22"/>
  <c r="K19" i="63"/>
  <c r="D22" i="44"/>
  <c r="E22"/>
  <c r="H35" i="46"/>
  <c r="K53" i="63"/>
  <c r="D56" i="44"/>
  <c r="E56"/>
  <c r="H56"/>
  <c r="BS43" i="46"/>
  <c r="CN43"/>
  <c r="J68" i="44"/>
  <c r="C245" i="46"/>
  <c r="J63" i="44"/>
  <c r="CN30" i="46"/>
  <c r="J43" i="44"/>
  <c r="BS35" i="46"/>
  <c r="CN35"/>
  <c r="J35" i="44"/>
  <c r="AV55" i="64"/>
  <c r="BS68" i="46"/>
  <c r="D29"/>
  <c r="E29"/>
  <c r="F26" i="63"/>
  <c r="BV33" i="46"/>
  <c r="BE33"/>
  <c r="BI33"/>
  <c r="BM33"/>
  <c r="BQ33"/>
  <c r="BA33"/>
  <c r="BZ33"/>
  <c r="CD33"/>
  <c r="CH33"/>
  <c r="CL33"/>
  <c r="F33"/>
  <c r="BW33"/>
  <c r="CA33"/>
  <c r="BJ33"/>
  <c r="BN33"/>
  <c r="BR33"/>
  <c r="BB33"/>
  <c r="BF33"/>
  <c r="CE33"/>
  <c r="CI33"/>
  <c r="CM33"/>
  <c r="AY33"/>
  <c r="BC33"/>
  <c r="BG33"/>
  <c r="BK33"/>
  <c r="BO33"/>
  <c r="BT33"/>
  <c r="BX33"/>
  <c r="CB33"/>
  <c r="CF33"/>
  <c r="CJ33"/>
  <c r="I33" i="44"/>
  <c r="BU33" i="46"/>
  <c r="BY33"/>
  <c r="BH33"/>
  <c r="BL33"/>
  <c r="BP33"/>
  <c r="AZ33"/>
  <c r="BD33"/>
  <c r="CC33"/>
  <c r="CG33"/>
  <c r="CK33"/>
  <c r="F49" i="63"/>
  <c r="D52" i="46"/>
  <c r="E52"/>
  <c r="BH66"/>
  <c r="BP66"/>
  <c r="AZ66"/>
  <c r="BK66"/>
  <c r="BI245"/>
  <c r="I66" i="44"/>
  <c r="G243"/>
  <c r="BC66" i="46"/>
  <c r="BA245"/>
  <c r="BN66"/>
  <c r="BL245"/>
  <c r="AY66"/>
  <c r="AW245"/>
  <c r="BI66"/>
  <c r="BQ66"/>
  <c r="BA66"/>
  <c r="AY245"/>
  <c r="BL66"/>
  <c r="BE66"/>
  <c r="BC245"/>
  <c r="BD66"/>
  <c r="BO66"/>
  <c r="BM245"/>
  <c r="BG66"/>
  <c r="BJ66"/>
  <c r="BH245"/>
  <c r="BR66"/>
  <c r="BB66"/>
  <c r="AZ245"/>
  <c r="BM66"/>
  <c r="BF66"/>
  <c r="BD245"/>
  <c r="BS63"/>
  <c r="CN42"/>
  <c r="BS42"/>
  <c r="H42"/>
  <c r="AW234"/>
  <c r="BS37"/>
  <c r="BQ234"/>
  <c r="AI186" i="64"/>
  <c r="AU186"/>
  <c r="AJ186"/>
  <c r="AR186"/>
  <c r="AB186"/>
  <c r="AF186"/>
  <c r="AO186"/>
  <c r="AH186"/>
  <c r="AP186"/>
  <c r="AD186"/>
  <c r="AC186"/>
  <c r="AQ186"/>
  <c r="AE186"/>
  <c r="AN186"/>
  <c r="AG186"/>
  <c r="AM186"/>
  <c r="AK186"/>
  <c r="AS186"/>
  <c r="AL186"/>
  <c r="AT186"/>
  <c r="AC192"/>
  <c r="AF192"/>
  <c r="AG192"/>
  <c r="AS192"/>
  <c r="AN192"/>
  <c r="AR192"/>
  <c r="AU192"/>
  <c r="AP192"/>
  <c r="AT192"/>
  <c r="AB192"/>
  <c r="AD192"/>
  <c r="AI192"/>
  <c r="AH192"/>
  <c r="AM192"/>
  <c r="AJ192"/>
  <c r="AK192"/>
  <c r="AQ192"/>
  <c r="AL192"/>
  <c r="AO192"/>
  <c r="AE192"/>
  <c r="AB185"/>
  <c r="AF185"/>
  <c r="AQ185"/>
  <c r="AE185"/>
  <c r="AR185"/>
  <c r="AO185"/>
  <c r="AC185"/>
  <c r="AL185"/>
  <c r="AT185"/>
  <c r="AJ185"/>
  <c r="AD185"/>
  <c r="AI185"/>
  <c r="AU185"/>
  <c r="AN185"/>
  <c r="AG185"/>
  <c r="AS185"/>
  <c r="AH185"/>
  <c r="AP185"/>
  <c r="AM185"/>
  <c r="AK185"/>
  <c r="K20" i="63"/>
  <c r="D23" i="44"/>
  <c r="E23"/>
  <c r="H43" i="46"/>
  <c r="AG43"/>
  <c r="AP43"/>
  <c r="AJ43"/>
  <c r="AK43"/>
  <c r="AS43"/>
  <c r="AE43"/>
  <c r="AN43"/>
  <c r="AV43"/>
  <c r="AH43"/>
  <c r="AQ43"/>
  <c r="AL43"/>
  <c r="AT43"/>
  <c r="AF43"/>
  <c r="AO43"/>
  <c r="AW43"/>
  <c r="AI43"/>
  <c r="AR43"/>
  <c r="AD43"/>
  <c r="AM43"/>
  <c r="AU43"/>
  <c r="D34" i="44"/>
  <c r="E34"/>
  <c r="H34"/>
  <c r="J34"/>
  <c r="K31" i="63"/>
  <c r="F50"/>
  <c r="D53" i="44"/>
  <c r="E53"/>
  <c r="H53"/>
  <c r="D53" i="46"/>
  <c r="E53"/>
  <c r="F54"/>
  <c r="CA54"/>
  <c r="CI54"/>
  <c r="BB54"/>
  <c r="BJ54"/>
  <c r="BR54"/>
  <c r="BZ54"/>
  <c r="CH54"/>
  <c r="BV54"/>
  <c r="BI54"/>
  <c r="BQ54"/>
  <c r="BY54"/>
  <c r="CG54"/>
  <c r="BU54"/>
  <c r="BH54"/>
  <c r="BP54"/>
  <c r="BC54"/>
  <c r="CF54"/>
  <c r="BT54"/>
  <c r="BG54"/>
  <c r="BO54"/>
  <c r="BW54"/>
  <c r="CE54"/>
  <c r="CM54"/>
  <c r="BF54"/>
  <c r="BN54"/>
  <c r="BA54"/>
  <c r="CD54"/>
  <c r="CL54"/>
  <c r="BE54"/>
  <c r="BM54"/>
  <c r="AZ54"/>
  <c r="CC54"/>
  <c r="CK54"/>
  <c r="BD54"/>
  <c r="BL54"/>
  <c r="AY54"/>
  <c r="CB54"/>
  <c r="CJ54"/>
  <c r="BX54"/>
  <c r="BK54"/>
  <c r="I54" i="44"/>
  <c r="BB55" i="46"/>
  <c r="BJ55"/>
  <c r="BR55"/>
  <c r="CA55"/>
  <c r="CI55"/>
  <c r="BT55"/>
  <c r="BG55"/>
  <c r="BO55"/>
  <c r="BC55"/>
  <c r="CF55"/>
  <c r="I55" i="44"/>
  <c r="BD55" i="46"/>
  <c r="BL55"/>
  <c r="AZ55"/>
  <c r="CC55"/>
  <c r="CK55"/>
  <c r="BV55"/>
  <c r="BI55"/>
  <c r="BQ55"/>
  <c r="BZ55"/>
  <c r="CH55"/>
  <c r="G55"/>
  <c r="BF55"/>
  <c r="BN55"/>
  <c r="BW55"/>
  <c r="CE55"/>
  <c r="CM55"/>
  <c r="BX55"/>
  <c r="BK55"/>
  <c r="AY55"/>
  <c r="CB55"/>
  <c r="CJ55"/>
  <c r="BU55"/>
  <c r="BH55"/>
  <c r="BP55"/>
  <c r="BY55"/>
  <c r="CG55"/>
  <c r="F55"/>
  <c r="BE55"/>
  <c r="BM55"/>
  <c r="BA55"/>
  <c r="CD55"/>
  <c r="CL55"/>
  <c r="D58" i="44"/>
  <c r="E58"/>
  <c r="K55" i="63"/>
  <c r="BR238" i="46"/>
  <c r="CN59"/>
  <c r="CL238"/>
  <c r="AW238"/>
  <c r="BS59"/>
  <c r="BQ238"/>
  <c r="E43" i="63"/>
  <c r="E44"/>
  <c r="E45"/>
  <c r="K68"/>
  <c r="D67" i="44"/>
  <c r="E67"/>
  <c r="H67"/>
  <c r="J67"/>
  <c r="BS60" i="46"/>
  <c r="D57" i="44"/>
  <c r="E57"/>
  <c r="K54" i="63"/>
  <c r="BS71" i="46"/>
  <c r="BS77"/>
  <c r="BS73"/>
  <c r="CA41"/>
  <c r="CI41"/>
  <c r="BV41"/>
  <c r="BI41"/>
  <c r="BQ41"/>
  <c r="BC41"/>
  <c r="CF41"/>
  <c r="F41"/>
  <c r="BF41"/>
  <c r="BN41"/>
  <c r="AZ41"/>
  <c r="CC41"/>
  <c r="CK41"/>
  <c r="BX41"/>
  <c r="BK41"/>
  <c r="I41" i="44"/>
  <c r="J41"/>
  <c r="BZ41" i="46"/>
  <c r="CH41"/>
  <c r="BU41"/>
  <c r="BH41"/>
  <c r="BP41"/>
  <c r="BW41"/>
  <c r="CE41"/>
  <c r="CM41"/>
  <c r="BE41"/>
  <c r="BM41"/>
  <c r="BT41"/>
  <c r="CB41"/>
  <c r="CJ41"/>
  <c r="BB41"/>
  <c r="BJ41"/>
  <c r="BR41"/>
  <c r="BY41"/>
  <c r="CG41"/>
  <c r="AY41"/>
  <c r="BG41"/>
  <c r="BO41"/>
  <c r="BA41"/>
  <c r="CD41"/>
  <c r="CL41"/>
  <c r="BD41"/>
  <c r="BL41"/>
  <c r="G41"/>
  <c r="AF44"/>
  <c r="AI44"/>
  <c r="AT44"/>
  <c r="AL44"/>
  <c r="AW44"/>
  <c r="AO44"/>
  <c r="AR44"/>
  <c r="AJ44"/>
  <c r="AQ44"/>
  <c r="AH44"/>
  <c r="AE44"/>
  <c r="AV44"/>
  <c r="AD44"/>
  <c r="AP44"/>
  <c r="AG44"/>
  <c r="AS44"/>
  <c r="AK44"/>
  <c r="AN44"/>
  <c r="AU44"/>
  <c r="AM44"/>
  <c r="CN44"/>
  <c r="BS44"/>
  <c r="D58" i="64"/>
  <c r="F49"/>
  <c r="F184"/>
  <c r="F188"/>
  <c r="F18" i="63"/>
  <c r="D21" i="46"/>
  <c r="H36" i="44"/>
  <c r="BC56" i="46"/>
  <c r="CF56"/>
  <c r="I56" i="44"/>
  <c r="BF56" i="46"/>
  <c r="BN56"/>
  <c r="AZ56"/>
  <c r="CC56"/>
  <c r="CK56"/>
  <c r="BX56"/>
  <c r="BK56"/>
  <c r="F56"/>
  <c r="BZ56"/>
  <c r="CH56"/>
  <c r="BU56"/>
  <c r="BH56"/>
  <c r="BP56"/>
  <c r="BW56"/>
  <c r="CE56"/>
  <c r="CM56"/>
  <c r="BM56"/>
  <c r="AY56"/>
  <c r="CB56"/>
  <c r="CJ56"/>
  <c r="BB56"/>
  <c r="BJ56"/>
  <c r="BR56"/>
  <c r="BY56"/>
  <c r="CG56"/>
  <c r="BT56"/>
  <c r="BG56"/>
  <c r="BO56"/>
  <c r="BA56"/>
  <c r="CD56"/>
  <c r="CL56"/>
  <c r="BD56"/>
  <c r="BL56"/>
  <c r="G56"/>
  <c r="CA56"/>
  <c r="CI56"/>
  <c r="BV56"/>
  <c r="BI56"/>
  <c r="BQ56"/>
  <c r="BE56"/>
  <c r="C82" i="63"/>
  <c r="C85"/>
  <c r="AV119" i="64"/>
  <c r="BN245" i="46"/>
  <c r="AX245"/>
  <c r="BO245"/>
  <c r="BB245"/>
  <c r="BJ245"/>
  <c r="BE245"/>
  <c r="BK245"/>
  <c r="BP245"/>
  <c r="BF245"/>
  <c r="BG245"/>
  <c r="J77" i="44"/>
  <c r="BS30" i="46"/>
  <c r="I74" i="63"/>
  <c r="I69"/>
  <c r="I61"/>
  <c r="I23"/>
  <c r="C164" i="64"/>
  <c r="U81" i="63"/>
  <c r="I82"/>
  <c r="C200" i="64"/>
  <c r="K61" i="63"/>
  <c r="C208" i="64"/>
  <c r="K69" i="63"/>
  <c r="C213" i="64"/>
  <c r="K74" i="63"/>
  <c r="J36" i="44"/>
  <c r="K147" i="47"/>
  <c r="AF60" i="25"/>
  <c r="AX44" i="46"/>
  <c r="D147" i="47"/>
  <c r="Y60" i="25"/>
  <c r="Q147" i="47"/>
  <c r="AL60" i="25"/>
  <c r="AR60"/>
  <c r="W147" i="47"/>
  <c r="AA60" i="25"/>
  <c r="F147" i="47"/>
  <c r="F44" i="63"/>
  <c r="D47" i="46"/>
  <c r="E47"/>
  <c r="H54"/>
  <c r="AM59" i="25"/>
  <c r="R146" i="47"/>
  <c r="AG59" i="25"/>
  <c r="L146" i="47"/>
  <c r="AE56" i="46"/>
  <c r="AN56"/>
  <c r="AU56"/>
  <c r="AM56"/>
  <c r="AF56"/>
  <c r="AI56"/>
  <c r="AT56"/>
  <c r="AL56"/>
  <c r="AW56"/>
  <c r="AO56"/>
  <c r="AR56"/>
  <c r="AJ56"/>
  <c r="AQ56"/>
  <c r="AH56"/>
  <c r="AV56"/>
  <c r="AD56"/>
  <c r="AP56"/>
  <c r="AG56"/>
  <c r="AS56"/>
  <c r="AK56"/>
  <c r="H56"/>
  <c r="D21" i="44"/>
  <c r="F58" i="64"/>
  <c r="F82"/>
  <c r="D82"/>
  <c r="M147" i="47"/>
  <c r="AH60" i="25"/>
  <c r="AI60"/>
  <c r="N147" i="47"/>
  <c r="AN60" i="25"/>
  <c r="S147" i="47"/>
  <c r="AK60" i="25"/>
  <c r="P147" i="47"/>
  <c r="V147"/>
  <c r="AQ60" i="25"/>
  <c r="H147" i="47"/>
  <c r="AC60" i="25"/>
  <c r="J147" i="47"/>
  <c r="AE60" i="25"/>
  <c r="AJ60"/>
  <c r="O147" i="47"/>
  <c r="AG60" i="25"/>
  <c r="L147" i="47"/>
  <c r="AD60" i="25"/>
  <c r="I147" i="47"/>
  <c r="AI41" i="46"/>
  <c r="I144" i="47"/>
  <c r="I333"/>
  <c r="AF41" i="46"/>
  <c r="F144" i="47"/>
  <c r="F333"/>
  <c r="AW41" i="46"/>
  <c r="W144" i="47"/>
  <c r="W333"/>
  <c r="AJ41" i="46"/>
  <c r="J144" i="47"/>
  <c r="J333"/>
  <c r="AR41" i="46"/>
  <c r="R144" i="47"/>
  <c r="R333"/>
  <c r="AL41" i="46"/>
  <c r="L144" i="47"/>
  <c r="L333"/>
  <c r="AM41" i="46"/>
  <c r="M144" i="47"/>
  <c r="M333"/>
  <c r="AU41" i="46"/>
  <c r="U144" i="47"/>
  <c r="U333"/>
  <c r="AP41" i="46"/>
  <c r="P144" i="47"/>
  <c r="P333"/>
  <c r="AG41" i="46"/>
  <c r="G144" i="47"/>
  <c r="G333"/>
  <c r="AT41" i="46"/>
  <c r="T144" i="47"/>
  <c r="T333"/>
  <c r="AO41" i="46"/>
  <c r="O144" i="47"/>
  <c r="O333"/>
  <c r="AK41" i="46"/>
  <c r="K144" i="47"/>
  <c r="K333"/>
  <c r="AN41" i="46"/>
  <c r="N144" i="47"/>
  <c r="N333"/>
  <c r="AV41" i="46"/>
  <c r="V144" i="47"/>
  <c r="V333"/>
  <c r="AD41" i="46"/>
  <c r="AQ41"/>
  <c r="Q144" i="47"/>
  <c r="Q333"/>
  <c r="AE41" i="46"/>
  <c r="E144" i="47"/>
  <c r="E333"/>
  <c r="AH41" i="46"/>
  <c r="H144" i="47"/>
  <c r="H333"/>
  <c r="AS41" i="46"/>
  <c r="S144" i="47"/>
  <c r="S333"/>
  <c r="H57" i="44"/>
  <c r="C241"/>
  <c r="F45" i="63"/>
  <c r="D48" i="46"/>
  <c r="E48"/>
  <c r="E42" i="63"/>
  <c r="F43"/>
  <c r="D46" i="46"/>
  <c r="E46"/>
  <c r="H58" i="44"/>
  <c r="C235"/>
  <c r="H55" i="46"/>
  <c r="AF55"/>
  <c r="AO55"/>
  <c r="AW55"/>
  <c r="AI55"/>
  <c r="AR55"/>
  <c r="AD55"/>
  <c r="AM55"/>
  <c r="AU55"/>
  <c r="AG55"/>
  <c r="AP55"/>
  <c r="AK55"/>
  <c r="AS55"/>
  <c r="AE55"/>
  <c r="AN55"/>
  <c r="AV55"/>
  <c r="AH55"/>
  <c r="AQ55"/>
  <c r="AJ55"/>
  <c r="AL55"/>
  <c r="AT55"/>
  <c r="BX53"/>
  <c r="BK53"/>
  <c r="F53"/>
  <c r="CA53"/>
  <c r="CI53"/>
  <c r="BU53"/>
  <c r="BH53"/>
  <c r="BP53"/>
  <c r="BC53"/>
  <c r="CF53"/>
  <c r="I53" i="44"/>
  <c r="J53"/>
  <c r="BE53" i="46"/>
  <c r="BM53"/>
  <c r="AZ53"/>
  <c r="CC53"/>
  <c r="CK53"/>
  <c r="BB53"/>
  <c r="BJ53"/>
  <c r="BR53"/>
  <c r="BZ53"/>
  <c r="CH53"/>
  <c r="BT53"/>
  <c r="BG53"/>
  <c r="BO53"/>
  <c r="BW53"/>
  <c r="CE53"/>
  <c r="CM53"/>
  <c r="BD53"/>
  <c r="BL53"/>
  <c r="AY53"/>
  <c r="CB53"/>
  <c r="CJ53"/>
  <c r="BV53"/>
  <c r="BI53"/>
  <c r="BQ53"/>
  <c r="BY53"/>
  <c r="CG53"/>
  <c r="G53"/>
  <c r="BF53"/>
  <c r="BN53"/>
  <c r="BA53"/>
  <c r="CD53"/>
  <c r="CL53"/>
  <c r="AP59" i="25"/>
  <c r="U146" i="47"/>
  <c r="AX43" i="46"/>
  <c r="D146" i="47"/>
  <c r="Y59" i="25"/>
  <c r="AD59"/>
  <c r="AD61"/>
  <c r="I146" i="47"/>
  <c r="AJ59" i="25"/>
  <c r="AJ61"/>
  <c r="O146" i="47"/>
  <c r="AO59" i="25"/>
  <c r="T146" i="47"/>
  <c r="Q146"/>
  <c r="AL59" i="25"/>
  <c r="AQ59"/>
  <c r="V146" i="47"/>
  <c r="Z59" i="25"/>
  <c r="E146" i="47"/>
  <c r="K146"/>
  <c r="AF59" i="25"/>
  <c r="AF61"/>
  <c r="P146" i="47"/>
  <c r="AK59" i="25"/>
  <c r="K49" i="63"/>
  <c r="D52" i="44"/>
  <c r="E52"/>
  <c r="H52"/>
  <c r="H33" i="46"/>
  <c r="CB29"/>
  <c r="BW29"/>
  <c r="BR29"/>
  <c r="CG29"/>
  <c r="BG29"/>
  <c r="BZ29"/>
  <c r="BU29"/>
  <c r="BP29"/>
  <c r="CE29"/>
  <c r="BE29"/>
  <c r="BX29"/>
  <c r="I29" i="44"/>
  <c r="BN29" i="46"/>
  <c r="CC29"/>
  <c r="BC29"/>
  <c r="BA29"/>
  <c r="CL29"/>
  <c r="BL29"/>
  <c r="CA29"/>
  <c r="BV29"/>
  <c r="BQ29"/>
  <c r="BT29"/>
  <c r="CJ29"/>
  <c r="BJ29"/>
  <c r="BD29"/>
  <c r="AY29"/>
  <c r="BO29"/>
  <c r="CH29"/>
  <c r="BH29"/>
  <c r="BB29"/>
  <c r="CM29"/>
  <c r="BM29"/>
  <c r="CF29"/>
  <c r="BF29"/>
  <c r="AZ29"/>
  <c r="CK29"/>
  <c r="BK29"/>
  <c r="CD29"/>
  <c r="BY29"/>
  <c r="F29"/>
  <c r="CI29"/>
  <c r="BI29"/>
  <c r="H22" i="44"/>
  <c r="CN22" i="46"/>
  <c r="BS22"/>
  <c r="H22"/>
  <c r="J37" i="44"/>
  <c r="H232"/>
  <c r="F232"/>
  <c r="BS57" i="46"/>
  <c r="BQ243"/>
  <c r="AW243"/>
  <c r="D243"/>
  <c r="H57"/>
  <c r="F243"/>
  <c r="V162" i="47"/>
  <c r="V340"/>
  <c r="AQ90" i="25"/>
  <c r="AT238" i="46"/>
  <c r="AD90" i="25"/>
  <c r="AG238" i="46"/>
  <c r="I162" i="47"/>
  <c r="I340"/>
  <c r="M162"/>
  <c r="M340"/>
  <c r="AH90" i="25"/>
  <c r="AK238" i="46"/>
  <c r="AG90" i="25"/>
  <c r="AJ238" i="46"/>
  <c r="L162" i="47"/>
  <c r="L340"/>
  <c r="AB90" i="25"/>
  <c r="AE238" i="46"/>
  <c r="G162" i="47"/>
  <c r="G340"/>
  <c r="AQ238" i="46"/>
  <c r="S162" i="47"/>
  <c r="S340"/>
  <c r="AN90" i="25"/>
  <c r="J162" i="47"/>
  <c r="J340"/>
  <c r="AE90" i="25"/>
  <c r="AH238" i="46"/>
  <c r="AL238"/>
  <c r="N162" i="47"/>
  <c r="N340"/>
  <c r="AI90" i="25"/>
  <c r="AO238" i="46"/>
  <c r="Q162" i="47"/>
  <c r="Q340"/>
  <c r="AL90" i="25"/>
  <c r="AN238" i="46"/>
  <c r="P162" i="47"/>
  <c r="P340"/>
  <c r="AK90" i="25"/>
  <c r="D39" i="46"/>
  <c r="E39"/>
  <c r="F36" i="63"/>
  <c r="E35"/>
  <c r="D26" i="46"/>
  <c r="E26"/>
  <c r="F23" i="63"/>
  <c r="H23" i="46"/>
  <c r="BS23"/>
  <c r="CN23"/>
  <c r="S37" i="56"/>
  <c r="AP234" i="46"/>
  <c r="AM49" i="25"/>
  <c r="AM50"/>
  <c r="AB49"/>
  <c r="AB50"/>
  <c r="H37" i="56"/>
  <c r="AE234" i="46"/>
  <c r="AH49" i="25"/>
  <c r="AH50"/>
  <c r="N37" i="56"/>
  <c r="AK234" i="46"/>
  <c r="AP49" i="25"/>
  <c r="AP50"/>
  <c r="V37" i="56"/>
  <c r="AS234" i="46"/>
  <c r="AE49" i="25"/>
  <c r="AE50"/>
  <c r="K37" i="56"/>
  <c r="AH234" i="46"/>
  <c r="AM234"/>
  <c r="AJ49" i="25"/>
  <c r="AJ50"/>
  <c r="P37" i="56"/>
  <c r="AQ49" i="25"/>
  <c r="AQ50"/>
  <c r="W37" i="56"/>
  <c r="AT234" i="46"/>
  <c r="E37" i="56"/>
  <c r="Y49" i="25"/>
  <c r="AX37" i="46"/>
  <c r="AB234"/>
  <c r="AN49" i="25"/>
  <c r="AN50"/>
  <c r="T37" i="56"/>
  <c r="AQ234" i="46"/>
  <c r="M37" i="56"/>
  <c r="AJ234" i="46"/>
  <c r="AG49" i="25"/>
  <c r="AG50"/>
  <c r="J44" i="44"/>
  <c r="J42"/>
  <c r="F46" i="63"/>
  <c r="D49" i="44"/>
  <c r="E49"/>
  <c r="H49"/>
  <c r="D49" i="46"/>
  <c r="E49"/>
  <c r="BW50"/>
  <c r="CE50"/>
  <c r="CM50"/>
  <c r="BZ50"/>
  <c r="BM50"/>
  <c r="BV50"/>
  <c r="CD50"/>
  <c r="CL50"/>
  <c r="BD50"/>
  <c r="BL50"/>
  <c r="BU50"/>
  <c r="CC50"/>
  <c r="CK50"/>
  <c r="BX50"/>
  <c r="BK50"/>
  <c r="AY50"/>
  <c r="BG50"/>
  <c r="CJ50"/>
  <c r="BB50"/>
  <c r="BJ50"/>
  <c r="BR50"/>
  <c r="F50"/>
  <c r="BF50"/>
  <c r="CI50"/>
  <c r="BA50"/>
  <c r="BI50"/>
  <c r="BQ50"/>
  <c r="BE50"/>
  <c r="CH50"/>
  <c r="AZ50"/>
  <c r="BH50"/>
  <c r="BP50"/>
  <c r="BY50"/>
  <c r="CG50"/>
  <c r="BT50"/>
  <c r="CB50"/>
  <c r="BO50"/>
  <c r="BC50"/>
  <c r="CF50"/>
  <c r="I50" i="44"/>
  <c r="CA50" i="46"/>
  <c r="BN50"/>
  <c r="BT51"/>
  <c r="CB51"/>
  <c r="BO51"/>
  <c r="BW51"/>
  <c r="CE51"/>
  <c r="CM51"/>
  <c r="BD51"/>
  <c r="BL51"/>
  <c r="AY51"/>
  <c r="BG51"/>
  <c r="CJ51"/>
  <c r="BA51"/>
  <c r="BI51"/>
  <c r="BQ51"/>
  <c r="BY51"/>
  <c r="CG51"/>
  <c r="G51"/>
  <c r="BN51"/>
  <c r="CD51"/>
  <c r="BX51"/>
  <c r="BK51"/>
  <c r="I51" i="44"/>
  <c r="BF51" i="46"/>
  <c r="CI51"/>
  <c r="AZ51"/>
  <c r="BH51"/>
  <c r="BP51"/>
  <c r="BC51"/>
  <c r="CF51"/>
  <c r="F51"/>
  <c r="BZ51"/>
  <c r="BM51"/>
  <c r="BU51"/>
  <c r="CC51"/>
  <c r="CK51"/>
  <c r="BB51"/>
  <c r="BJ51"/>
  <c r="BR51"/>
  <c r="BE51"/>
  <c r="CH51"/>
  <c r="CA51"/>
  <c r="BV51"/>
  <c r="CL51"/>
  <c r="K25" i="63"/>
  <c r="D28" i="44"/>
  <c r="E28"/>
  <c r="H28"/>
  <c r="F236"/>
  <c r="J59"/>
  <c r="H236"/>
  <c r="C215" i="64"/>
  <c r="K76" i="63"/>
  <c r="C170" i="64"/>
  <c r="K29" i="63"/>
  <c r="C214" i="64"/>
  <c r="K75" i="63"/>
  <c r="AF167" i="64"/>
  <c r="AR167"/>
  <c r="AH167"/>
  <c r="AJ167"/>
  <c r="AU167"/>
  <c r="AI167"/>
  <c r="AT167"/>
  <c r="AC167"/>
  <c r="AM167"/>
  <c r="AN167"/>
  <c r="AB167"/>
  <c r="AK167"/>
  <c r="AL167"/>
  <c r="AE167"/>
  <c r="AQ167"/>
  <c r="AD167"/>
  <c r="AO167"/>
  <c r="AP167"/>
  <c r="AG167"/>
  <c r="AS167"/>
  <c r="BS54" i="46"/>
  <c r="CN56"/>
  <c r="BS56"/>
  <c r="BS41"/>
  <c r="CN41"/>
  <c r="BS55"/>
  <c r="CN55"/>
  <c r="AV185" i="64"/>
  <c r="AV186"/>
  <c r="CN33" i="46"/>
  <c r="AV188" i="64"/>
  <c r="AV184"/>
  <c r="AV49"/>
  <c r="J55" i="44"/>
  <c r="J54"/>
  <c r="BS34" i="46"/>
  <c r="J66" i="44"/>
  <c r="J33"/>
  <c r="E21" i="46"/>
  <c r="U147" i="47"/>
  <c r="AP60" i="25"/>
  <c r="G147" i="47"/>
  <c r="AB60" i="25"/>
  <c r="Z60"/>
  <c r="E147" i="47"/>
  <c r="R147"/>
  <c r="AM60" i="25"/>
  <c r="AO60"/>
  <c r="T147" i="47"/>
  <c r="H41" i="46"/>
  <c r="AH59" i="25"/>
  <c r="AH61"/>
  <c r="M146" i="47"/>
  <c r="AR59" i="25"/>
  <c r="AR61"/>
  <c r="W146" i="47"/>
  <c r="AA59" i="25"/>
  <c r="AA61"/>
  <c r="F146" i="47"/>
  <c r="H146"/>
  <c r="AC59" i="25"/>
  <c r="AC61"/>
  <c r="AI59"/>
  <c r="N146" i="47"/>
  <c r="S146"/>
  <c r="AN59" i="25"/>
  <c r="AE59"/>
  <c r="AE61"/>
  <c r="J146" i="47"/>
  <c r="G146"/>
  <c r="AB59" i="25"/>
  <c r="H23" i="44"/>
  <c r="BS66" i="46"/>
  <c r="AY52"/>
  <c r="BG52"/>
  <c r="CJ52"/>
  <c r="BX52"/>
  <c r="BK52"/>
  <c r="I52" i="44"/>
  <c r="BY52" i="46"/>
  <c r="CG52"/>
  <c r="AZ52"/>
  <c r="BH52"/>
  <c r="BP52"/>
  <c r="CD52"/>
  <c r="BZ52"/>
  <c r="G52"/>
  <c r="CM52"/>
  <c r="BN52"/>
  <c r="BE52"/>
  <c r="BA52"/>
  <c r="BQ52"/>
  <c r="BF52"/>
  <c r="BB52"/>
  <c r="BR52"/>
  <c r="BC52"/>
  <c r="CF52"/>
  <c r="BT52"/>
  <c r="CB52"/>
  <c r="BO52"/>
  <c r="BU52"/>
  <c r="CC52"/>
  <c r="CK52"/>
  <c r="BD52"/>
  <c r="BL52"/>
  <c r="BV52"/>
  <c r="CL52"/>
  <c r="BM52"/>
  <c r="CE52"/>
  <c r="CA52"/>
  <c r="F52"/>
  <c r="CH52"/>
  <c r="BI52"/>
  <c r="BW52"/>
  <c r="CI52"/>
  <c r="BJ52"/>
  <c r="K26" i="63"/>
  <c r="D29" i="44"/>
  <c r="E29"/>
  <c r="H29"/>
  <c r="CN57" i="46"/>
  <c r="CL243"/>
  <c r="BR243"/>
  <c r="AS57"/>
  <c r="AV57"/>
  <c r="E243"/>
  <c r="AM57"/>
  <c r="AP57"/>
  <c r="AW57"/>
  <c r="AE57"/>
  <c r="AH57"/>
  <c r="AQ57"/>
  <c r="AT57"/>
  <c r="AD57"/>
  <c r="AK57"/>
  <c r="AN57"/>
  <c r="AU57"/>
  <c r="AF57"/>
  <c r="AG57"/>
  <c r="AO57"/>
  <c r="AR57"/>
  <c r="AJ57"/>
  <c r="AI57"/>
  <c r="AL57"/>
  <c r="BS67"/>
  <c r="T162" i="47"/>
  <c r="T340"/>
  <c r="AO90" i="25"/>
  <c r="AR238" i="46"/>
  <c r="AR90" i="25"/>
  <c r="AU238" i="46"/>
  <c r="W162" i="47"/>
  <c r="W340"/>
  <c r="AD238" i="46"/>
  <c r="F162" i="47"/>
  <c r="F340"/>
  <c r="AA90" i="25"/>
  <c r="AM90"/>
  <c r="AP238" i="46"/>
  <c r="R162" i="47"/>
  <c r="R340"/>
  <c r="E162"/>
  <c r="E340"/>
  <c r="Z90" i="25"/>
  <c r="AC238" i="46"/>
  <c r="AP90" i="25"/>
  <c r="AS238" i="46"/>
  <c r="U162" i="47"/>
  <c r="U340"/>
  <c r="Y90" i="25"/>
  <c r="AB238" i="46"/>
  <c r="D162" i="47"/>
  <c r="AX59" i="46"/>
  <c r="AC90" i="25"/>
  <c r="AF238" i="46"/>
  <c r="H162" i="47"/>
  <c r="H340"/>
  <c r="K162"/>
  <c r="K340"/>
  <c r="AF90" i="25"/>
  <c r="AI238" i="46"/>
  <c r="AJ90" i="25"/>
  <c r="AM238" i="46"/>
  <c r="O162" i="47"/>
  <c r="O340"/>
  <c r="BR237" i="46"/>
  <c r="CN58"/>
  <c r="CL237"/>
  <c r="AD58"/>
  <c r="AQ58"/>
  <c r="AG58"/>
  <c r="AT58"/>
  <c r="AL58"/>
  <c r="E237"/>
  <c r="AW58"/>
  <c r="AO58"/>
  <c r="AH58"/>
  <c r="AR58"/>
  <c r="AI58"/>
  <c r="H58"/>
  <c r="F237"/>
  <c r="AU58"/>
  <c r="AM58"/>
  <c r="AJ58"/>
  <c r="AP58"/>
  <c r="AE58"/>
  <c r="AF58"/>
  <c r="AS58"/>
  <c r="AK58"/>
  <c r="AV58"/>
  <c r="AN58"/>
  <c r="BS58"/>
  <c r="BQ237"/>
  <c r="AW237"/>
  <c r="F37" i="63"/>
  <c r="D40" i="46"/>
  <c r="E40"/>
  <c r="D25"/>
  <c r="E25"/>
  <c r="E21" i="63"/>
  <c r="F22"/>
  <c r="H34" i="46"/>
  <c r="AA49" i="25"/>
  <c r="AA50"/>
  <c r="G37" i="56"/>
  <c r="AD234" i="46"/>
  <c r="AO49" i="25"/>
  <c r="AO50"/>
  <c r="U37" i="56"/>
  <c r="AR234" i="46"/>
  <c r="Z49" i="25"/>
  <c r="Z50"/>
  <c r="AC234" i="46"/>
  <c r="F37" i="56"/>
  <c r="AI49" i="25"/>
  <c r="AI50"/>
  <c r="O37" i="56"/>
  <c r="AL234" i="46"/>
  <c r="AG234"/>
  <c r="AD49" i="25"/>
  <c r="AD50"/>
  <c r="J37" i="56"/>
  <c r="AN234" i="46"/>
  <c r="AK49" i="25"/>
  <c r="AK50"/>
  <c r="Q37" i="56"/>
  <c r="AF234" i="46"/>
  <c r="I37" i="56"/>
  <c r="AC49" i="25"/>
  <c r="AC50"/>
  <c r="R37" i="56"/>
  <c r="AO234" i="46"/>
  <c r="AL49" i="25"/>
  <c r="AL50"/>
  <c r="X37" i="56"/>
  <c r="AR49" i="25"/>
  <c r="AR50"/>
  <c r="AU234" i="46"/>
  <c r="L37" i="56"/>
  <c r="AF49" i="25"/>
  <c r="AF50"/>
  <c r="AI234" i="46"/>
  <c r="C243" i="44"/>
  <c r="H60"/>
  <c r="D50"/>
  <c r="E50"/>
  <c r="H50"/>
  <c r="J50"/>
  <c r="K47" i="63"/>
  <c r="D51" i="44"/>
  <c r="E51"/>
  <c r="H51"/>
  <c r="J51"/>
  <c r="K48" i="63"/>
  <c r="BY28" i="46"/>
  <c r="BT28"/>
  <c r="CJ28"/>
  <c r="BK28"/>
  <c r="CA28"/>
  <c r="F28"/>
  <c r="BN28"/>
  <c r="CD28"/>
  <c r="BE28"/>
  <c r="AZ28"/>
  <c r="CK28"/>
  <c r="BH28"/>
  <c r="BX28"/>
  <c r="AY28"/>
  <c r="BO28"/>
  <c r="CE28"/>
  <c r="BW28"/>
  <c r="BR28"/>
  <c r="CH28"/>
  <c r="BI28"/>
  <c r="BD28"/>
  <c r="BL28"/>
  <c r="CB28"/>
  <c r="BC28"/>
  <c r="I28" i="44"/>
  <c r="CI28" i="46"/>
  <c r="BF28"/>
  <c r="BA28"/>
  <c r="CL28"/>
  <c r="BM28"/>
  <c r="CC28"/>
  <c r="BU28"/>
  <c r="BP28"/>
  <c r="CF28"/>
  <c r="BG28"/>
  <c r="BB28"/>
  <c r="CM28"/>
  <c r="BJ28"/>
  <c r="BZ28"/>
  <c r="BV28"/>
  <c r="BQ28"/>
  <c r="CG28"/>
  <c r="F24" i="63"/>
  <c r="D27" i="44"/>
  <c r="E27"/>
  <c r="H27"/>
  <c r="D27" i="46"/>
  <c r="E27"/>
  <c r="BS62"/>
  <c r="C161" i="64"/>
  <c r="F167"/>
  <c r="C210"/>
  <c r="K71" i="63"/>
  <c r="C212" i="64"/>
  <c r="K73" i="63"/>
  <c r="C217" i="64"/>
  <c r="K78" i="63"/>
  <c r="CN54" i="46"/>
  <c r="AV192" i="64"/>
  <c r="BS33" i="46"/>
  <c r="J56" i="44"/>
  <c r="CN34" i="46"/>
  <c r="I57" i="63"/>
  <c r="J29" i="44"/>
  <c r="AL61" i="25"/>
  <c r="AB61"/>
  <c r="BQ245" i="46"/>
  <c r="BT27"/>
  <c r="CJ27"/>
  <c r="BL27"/>
  <c r="CG27"/>
  <c r="BG27"/>
  <c r="BN27"/>
  <c r="CH27"/>
  <c r="BJ27"/>
  <c r="CE27"/>
  <c r="BE27"/>
  <c r="BH27"/>
  <c r="CF27"/>
  <c r="BF27"/>
  <c r="CC27"/>
  <c r="BC27"/>
  <c r="I27" i="44"/>
  <c r="J27"/>
  <c r="CD27" i="46"/>
  <c r="BY27"/>
  <c r="CA27"/>
  <c r="BV27"/>
  <c r="BQ27"/>
  <c r="CB27"/>
  <c r="BW27"/>
  <c r="BD27"/>
  <c r="AY27"/>
  <c r="BO27"/>
  <c r="BZ27"/>
  <c r="BU27"/>
  <c r="BB27"/>
  <c r="CM27"/>
  <c r="BM27"/>
  <c r="BX27"/>
  <c r="F27"/>
  <c r="AZ27"/>
  <c r="CK27"/>
  <c r="BK27"/>
  <c r="BA27"/>
  <c r="CL27"/>
  <c r="BP27"/>
  <c r="CI27"/>
  <c r="BI27"/>
  <c r="BR27"/>
  <c r="H28"/>
  <c r="F243" i="44"/>
  <c r="J60"/>
  <c r="H243"/>
  <c r="BS28" i="46"/>
  <c r="CN28"/>
  <c r="AR52" i="25"/>
  <c r="AL52"/>
  <c r="AD52"/>
  <c r="AI52"/>
  <c r="AO52"/>
  <c r="D25" i="44"/>
  <c r="E25"/>
  <c r="K22" i="63"/>
  <c r="AZ25" i="46"/>
  <c r="CC25"/>
  <c r="CK25"/>
  <c r="BY25"/>
  <c r="BL25"/>
  <c r="AY25"/>
  <c r="CB25"/>
  <c r="CJ25"/>
  <c r="BC25"/>
  <c r="BK25"/>
  <c r="I25" i="44"/>
  <c r="BB25" i="46"/>
  <c r="CE25"/>
  <c r="CM25"/>
  <c r="BF25"/>
  <c r="BN25"/>
  <c r="BA25"/>
  <c r="CD25"/>
  <c r="CL25"/>
  <c r="BE25"/>
  <c r="BM25"/>
  <c r="BD25"/>
  <c r="BU25"/>
  <c r="BP25"/>
  <c r="CF25"/>
  <c r="BO25"/>
  <c r="CA25"/>
  <c r="BW25"/>
  <c r="BR25"/>
  <c r="CH25"/>
  <c r="BI25"/>
  <c r="CG25"/>
  <c r="BH25"/>
  <c r="BX25"/>
  <c r="BT25"/>
  <c r="BG25"/>
  <c r="F25"/>
  <c r="CI25"/>
  <c r="BJ25"/>
  <c r="BZ25"/>
  <c r="BV25"/>
  <c r="BQ25"/>
  <c r="C249"/>
  <c r="D40" i="44"/>
  <c r="E40"/>
  <c r="H40"/>
  <c r="K37" i="63"/>
  <c r="AQ86" i="25"/>
  <c r="AT237" i="46"/>
  <c r="V161" i="47"/>
  <c r="V339"/>
  <c r="AN86" i="25"/>
  <c r="AQ237" i="46"/>
  <c r="S161" i="47"/>
  <c r="S339"/>
  <c r="E161"/>
  <c r="E339"/>
  <c r="Z86" i="25"/>
  <c r="AC237" i="46"/>
  <c r="J161" i="47"/>
  <c r="J339"/>
  <c r="AE86" i="25"/>
  <c r="AH237" i="46"/>
  <c r="AP86" i="25"/>
  <c r="AS237" i="46"/>
  <c r="U161" i="47"/>
  <c r="U339"/>
  <c r="AD86" i="25"/>
  <c r="AG237" i="46"/>
  <c r="I161" i="47"/>
  <c r="I339"/>
  <c r="AC86" i="25"/>
  <c r="H161" i="47"/>
  <c r="H339"/>
  <c r="AF237" i="46"/>
  <c r="W161" i="47"/>
  <c r="W339"/>
  <c r="AR86" i="25"/>
  <c r="AU237" i="46"/>
  <c r="AG86" i="25"/>
  <c r="AJ237" i="46"/>
  <c r="L161" i="47"/>
  <c r="L339"/>
  <c r="AB86" i="25"/>
  <c r="AE237" i="46"/>
  <c r="G161" i="47"/>
  <c r="G339"/>
  <c r="AB237" i="46"/>
  <c r="D161" i="47"/>
  <c r="AX58" i="46"/>
  <c r="Y86" i="25"/>
  <c r="AV238" i="46"/>
  <c r="AJ243"/>
  <c r="AG82" i="25"/>
  <c r="L160" i="47"/>
  <c r="L338"/>
  <c r="AE82" i="25"/>
  <c r="J160" i="47"/>
  <c r="J338"/>
  <c r="AH243" i="46"/>
  <c r="AJ82" i="25"/>
  <c r="O160" i="47"/>
  <c r="O338"/>
  <c r="AM243" i="46"/>
  <c r="AA82" i="25"/>
  <c r="F160" i="47"/>
  <c r="F338"/>
  <c r="AD243" i="46"/>
  <c r="AL243"/>
  <c r="AI82" i="25"/>
  <c r="N160" i="47"/>
  <c r="N338"/>
  <c r="D160"/>
  <c r="Y82" i="25"/>
  <c r="AX57" i="46"/>
  <c r="AV243"/>
  <c r="AB243"/>
  <c r="AL82" i="25"/>
  <c r="Q160" i="47"/>
  <c r="Q338"/>
  <c r="AO243" i="46"/>
  <c r="E160" i="47"/>
  <c r="E338"/>
  <c r="AC243" i="46"/>
  <c r="Z82" i="25"/>
  <c r="P160" i="47"/>
  <c r="P338"/>
  <c r="AN243" i="46"/>
  <c r="AK82" i="25"/>
  <c r="AN82"/>
  <c r="S160" i="47"/>
  <c r="S338"/>
  <c r="AQ243" i="46"/>
  <c r="H52"/>
  <c r="AT52"/>
  <c r="AW52"/>
  <c r="AG52"/>
  <c r="AR52"/>
  <c r="AI52"/>
  <c r="AP52"/>
  <c r="AS52"/>
  <c r="AQ52"/>
  <c r="AN52"/>
  <c r="AE52"/>
  <c r="AF52"/>
  <c r="AL52"/>
  <c r="AO52"/>
  <c r="AM52"/>
  <c r="AK52"/>
  <c r="AD52"/>
  <c r="AH52"/>
  <c r="AJ52"/>
  <c r="AV52"/>
  <c r="AU52"/>
  <c r="J23" i="44"/>
  <c r="BZ21" i="46"/>
  <c r="CH21"/>
  <c r="BU21"/>
  <c r="BH21"/>
  <c r="BP21"/>
  <c r="BD21"/>
  <c r="CG21"/>
  <c r="AY21"/>
  <c r="BG21"/>
  <c r="BO21"/>
  <c r="BT21"/>
  <c r="CB21"/>
  <c r="CJ21"/>
  <c r="BW21"/>
  <c r="BJ21"/>
  <c r="BR21"/>
  <c r="CA21"/>
  <c r="CI21"/>
  <c r="BV21"/>
  <c r="BI21"/>
  <c r="BQ21"/>
  <c r="CK21"/>
  <c r="I21" i="44"/>
  <c r="BX21" i="46"/>
  <c r="F21"/>
  <c r="BF21"/>
  <c r="BB21"/>
  <c r="CM21"/>
  <c r="BM21"/>
  <c r="BA21"/>
  <c r="CD21"/>
  <c r="CL21"/>
  <c r="BY21"/>
  <c r="BL21"/>
  <c r="AZ21"/>
  <c r="CC21"/>
  <c r="BC21"/>
  <c r="BK21"/>
  <c r="CF21"/>
  <c r="BN21"/>
  <c r="CE21"/>
  <c r="BE21"/>
  <c r="H51"/>
  <c r="H50"/>
  <c r="BD49"/>
  <c r="BL49"/>
  <c r="AY49"/>
  <c r="BG49"/>
  <c r="CJ49"/>
  <c r="BA49"/>
  <c r="BI49"/>
  <c r="BQ49"/>
  <c r="BY49"/>
  <c r="CG49"/>
  <c r="G49"/>
  <c r="BO49"/>
  <c r="BW49"/>
  <c r="CE49"/>
  <c r="CM49"/>
  <c r="CA49"/>
  <c r="BN49"/>
  <c r="BV49"/>
  <c r="CD49"/>
  <c r="CL49"/>
  <c r="BX49"/>
  <c r="AZ49"/>
  <c r="BP49"/>
  <c r="CF49"/>
  <c r="BM49"/>
  <c r="CK49"/>
  <c r="F49"/>
  <c r="CI49"/>
  <c r="BJ49"/>
  <c r="BE49"/>
  <c r="BT49"/>
  <c r="BH49"/>
  <c r="BC49"/>
  <c r="I49" i="44"/>
  <c r="J49"/>
  <c r="BZ49" i="46"/>
  <c r="BU49"/>
  <c r="CC49"/>
  <c r="BK49"/>
  <c r="BF49"/>
  <c r="BB49"/>
  <c r="BR49"/>
  <c r="CH49"/>
  <c r="CB49"/>
  <c r="AG52" i="25"/>
  <c r="X49"/>
  <c r="Y50"/>
  <c r="AQ52"/>
  <c r="AJ52"/>
  <c r="AE52"/>
  <c r="AH52"/>
  <c r="AM52"/>
  <c r="BT26" i="46"/>
  <c r="BG26"/>
  <c r="BO26"/>
  <c r="BX26"/>
  <c r="CF26"/>
  <c r="I26" i="44"/>
  <c r="BY26" i="46"/>
  <c r="BL26"/>
  <c r="AZ26"/>
  <c r="CC26"/>
  <c r="CK26"/>
  <c r="BE26"/>
  <c r="BM26"/>
  <c r="BA26"/>
  <c r="CD26"/>
  <c r="CL26"/>
  <c r="BW26"/>
  <c r="BJ26"/>
  <c r="BR26"/>
  <c r="CA26"/>
  <c r="CI26"/>
  <c r="BC26"/>
  <c r="BK26"/>
  <c r="AY26"/>
  <c r="CB26"/>
  <c r="CJ26"/>
  <c r="BU26"/>
  <c r="BH26"/>
  <c r="BP26"/>
  <c r="BD26"/>
  <c r="CG26"/>
  <c r="BV26"/>
  <c r="BI26"/>
  <c r="BQ26"/>
  <c r="BZ26"/>
  <c r="CH26"/>
  <c r="F26"/>
  <c r="BF26"/>
  <c r="BN26"/>
  <c r="BB26"/>
  <c r="CE26"/>
  <c r="CM26"/>
  <c r="C241"/>
  <c r="K36" i="63"/>
  <c r="D39" i="44"/>
  <c r="E39"/>
  <c r="H39"/>
  <c r="C146" i="47"/>
  <c r="AE53" i="46"/>
  <c r="E156" i="47"/>
  <c r="AN53" i="46"/>
  <c r="N156" i="47"/>
  <c r="AV53" i="46"/>
  <c r="V156" i="47"/>
  <c r="AG53" i="46"/>
  <c r="G156" i="47"/>
  <c r="AS53" i="46"/>
  <c r="S156" i="47"/>
  <c r="AK53" i="46"/>
  <c r="K156" i="47"/>
  <c r="AI53" i="46"/>
  <c r="I156" i="47"/>
  <c r="AT53" i="46"/>
  <c r="T156" i="47"/>
  <c r="AJ53" i="46"/>
  <c r="J156" i="47"/>
  <c r="AQ53" i="46"/>
  <c r="Q156" i="47"/>
  <c r="AH53" i="46"/>
  <c r="H156" i="47"/>
  <c r="AR53" i="46"/>
  <c r="R156" i="47"/>
  <c r="AD53" i="46"/>
  <c r="AO53"/>
  <c r="O156" i="47"/>
  <c r="AW53" i="46"/>
  <c r="W156" i="47"/>
  <c r="AL53" i="46"/>
  <c r="L156" i="47"/>
  <c r="AP53" i="46"/>
  <c r="P156" i="47"/>
  <c r="AF53" i="46"/>
  <c r="F156" i="47"/>
  <c r="AM53" i="46"/>
  <c r="M156" i="47"/>
  <c r="AU53" i="46"/>
  <c r="U156" i="47"/>
  <c r="T158"/>
  <c r="AO76" i="25"/>
  <c r="J158" i="47"/>
  <c r="AE76" i="25"/>
  <c r="H158" i="47"/>
  <c r="AC76" i="25"/>
  <c r="AI76"/>
  <c r="N158" i="47"/>
  <c r="AN76" i="25"/>
  <c r="S158" i="47"/>
  <c r="AK76" i="25"/>
  <c r="P158" i="47"/>
  <c r="AP76" i="25"/>
  <c r="U158" i="47"/>
  <c r="Y76" i="25"/>
  <c r="AX55" i="46"/>
  <c r="D158" i="47"/>
  <c r="AD76" i="25"/>
  <c r="I158" i="47"/>
  <c r="AJ76" i="25"/>
  <c r="O158" i="47"/>
  <c r="J58" i="44"/>
  <c r="H235"/>
  <c r="F235"/>
  <c r="K43" i="63"/>
  <c r="D46" i="44"/>
  <c r="E46"/>
  <c r="CA48" i="46"/>
  <c r="BY248"/>
  <c r="BV48"/>
  <c r="BT248"/>
  <c r="BQ48"/>
  <c r="BO248"/>
  <c r="CF48"/>
  <c r="CD248"/>
  <c r="BF48"/>
  <c r="BD248"/>
  <c r="AZ48"/>
  <c r="AX248"/>
  <c r="CK48"/>
  <c r="CI248"/>
  <c r="BK48"/>
  <c r="BI248"/>
  <c r="BZ48"/>
  <c r="BX248"/>
  <c r="BU48"/>
  <c r="BS248"/>
  <c r="BP48"/>
  <c r="BN248"/>
  <c r="CE48"/>
  <c r="CC248"/>
  <c r="BE48"/>
  <c r="BC248"/>
  <c r="AY48"/>
  <c r="CJ48"/>
  <c r="CH248"/>
  <c r="BJ48"/>
  <c r="BH248"/>
  <c r="BY48"/>
  <c r="BW248"/>
  <c r="BT48"/>
  <c r="BO48"/>
  <c r="BM248"/>
  <c r="CD48"/>
  <c r="CB248"/>
  <c r="BD48"/>
  <c r="BB248"/>
  <c r="G48"/>
  <c r="CI48"/>
  <c r="CG248"/>
  <c r="BI48"/>
  <c r="BG248"/>
  <c r="BC48"/>
  <c r="BA248"/>
  <c r="I48" i="44"/>
  <c r="G246"/>
  <c r="BN48" i="46"/>
  <c r="BL248"/>
  <c r="CC48"/>
  <c r="CA248"/>
  <c r="BX48"/>
  <c r="BV248"/>
  <c r="F48"/>
  <c r="CH48"/>
  <c r="CF248"/>
  <c r="BH48"/>
  <c r="BF248"/>
  <c r="BW48"/>
  <c r="BU248"/>
  <c r="CM48"/>
  <c r="CK248"/>
  <c r="BM48"/>
  <c r="BK248"/>
  <c r="CB48"/>
  <c r="BZ248"/>
  <c r="BB48"/>
  <c r="AZ248"/>
  <c r="BR48"/>
  <c r="BP248"/>
  <c r="CG48"/>
  <c r="CE248"/>
  <c r="BG48"/>
  <c r="BE248"/>
  <c r="BA48"/>
  <c r="AY248"/>
  <c r="CL48"/>
  <c r="CJ248"/>
  <c r="BL48"/>
  <c r="BJ248"/>
  <c r="C248"/>
  <c r="D144" i="47"/>
  <c r="AX41" i="46"/>
  <c r="AN77" i="25"/>
  <c r="S159" i="47"/>
  <c r="AK77" i="25"/>
  <c r="P159" i="47"/>
  <c r="V159"/>
  <c r="AQ77" i="25"/>
  <c r="Q159" i="47"/>
  <c r="AL77" i="25"/>
  <c r="R159" i="47"/>
  <c r="AM77" i="25"/>
  <c r="W159" i="47"/>
  <c r="AR77" i="25"/>
  <c r="AO77"/>
  <c r="T159" i="47"/>
  <c r="AA77" i="25"/>
  <c r="F159" i="47"/>
  <c r="AP77" i="25"/>
  <c r="AP78"/>
  <c r="U159" i="47"/>
  <c r="E159"/>
  <c r="Z77" i="25"/>
  <c r="BE47" i="46"/>
  <c r="BC247"/>
  <c r="BA47"/>
  <c r="AY247"/>
  <c r="CL47"/>
  <c r="CJ247"/>
  <c r="BJ47"/>
  <c r="BH247"/>
  <c r="CA47"/>
  <c r="BY247"/>
  <c r="BT47"/>
  <c r="BO47"/>
  <c r="BM247"/>
  <c r="CF47"/>
  <c r="CD247"/>
  <c r="BD47"/>
  <c r="BB247"/>
  <c r="AZ47"/>
  <c r="AX247"/>
  <c r="CK47"/>
  <c r="CI247"/>
  <c r="BI47"/>
  <c r="BG247"/>
  <c r="BZ47"/>
  <c r="BX247"/>
  <c r="G47"/>
  <c r="BN47"/>
  <c r="BL247"/>
  <c r="CE47"/>
  <c r="CC247"/>
  <c r="BX47"/>
  <c r="BV247"/>
  <c r="AY47"/>
  <c r="CJ47"/>
  <c r="CH247"/>
  <c r="BH47"/>
  <c r="BF247"/>
  <c r="BY47"/>
  <c r="BW247"/>
  <c r="F47"/>
  <c r="BM47"/>
  <c r="BK247"/>
  <c r="CD47"/>
  <c r="CB247"/>
  <c r="BB47"/>
  <c r="AZ247"/>
  <c r="BR47"/>
  <c r="BP247"/>
  <c r="CI47"/>
  <c r="CG247"/>
  <c r="BG47"/>
  <c r="BE247"/>
  <c r="BC47"/>
  <c r="BA247"/>
  <c r="I47" i="44"/>
  <c r="G245"/>
  <c r="BL47" i="46"/>
  <c r="BJ247"/>
  <c r="CC47"/>
  <c r="CA247"/>
  <c r="BV47"/>
  <c r="BT247"/>
  <c r="BQ47"/>
  <c r="BO247"/>
  <c r="CH47"/>
  <c r="CF247"/>
  <c r="BF47"/>
  <c r="BD247"/>
  <c r="BW47"/>
  <c r="BU247"/>
  <c r="CM47"/>
  <c r="CK247"/>
  <c r="BK47"/>
  <c r="BI247"/>
  <c r="CB47"/>
  <c r="BZ247"/>
  <c r="BU47"/>
  <c r="BS247"/>
  <c r="BP47"/>
  <c r="BN247"/>
  <c r="CG47"/>
  <c r="CE247"/>
  <c r="C247"/>
  <c r="I85" i="63"/>
  <c r="I89"/>
  <c r="D164" i="64"/>
  <c r="E164"/>
  <c r="BS50" i="46"/>
  <c r="J52" i="44"/>
  <c r="Z61" i="25"/>
  <c r="AP61"/>
  <c r="BS53" i="46"/>
  <c r="CN53"/>
  <c r="AQ61" i="25"/>
  <c r="AK61"/>
  <c r="AI61"/>
  <c r="AM61"/>
  <c r="X60"/>
  <c r="AS60"/>
  <c r="K82" i="63"/>
  <c r="D161" i="64"/>
  <c r="E161"/>
  <c r="C198"/>
  <c r="AF52" i="25"/>
  <c r="AC52"/>
  <c r="AK52"/>
  <c r="Z52"/>
  <c r="AA52"/>
  <c r="D24" i="46"/>
  <c r="F21" i="63"/>
  <c r="E57"/>
  <c r="BX40" i="46"/>
  <c r="BT40"/>
  <c r="CJ40"/>
  <c r="BH40"/>
  <c r="BY40"/>
  <c r="BA40"/>
  <c r="BQ40"/>
  <c r="CH40"/>
  <c r="CA40"/>
  <c r="BW40"/>
  <c r="CM40"/>
  <c r="CB40"/>
  <c r="BC40"/>
  <c r="I40" i="44"/>
  <c r="BL40" i="46"/>
  <c r="CC40"/>
  <c r="BZ40"/>
  <c r="BV40"/>
  <c r="CL40"/>
  <c r="BJ40"/>
  <c r="BF40"/>
  <c r="BK40"/>
  <c r="BG40"/>
  <c r="AZ40"/>
  <c r="BP40"/>
  <c r="CG40"/>
  <c r="BI40"/>
  <c r="BE40"/>
  <c r="F40"/>
  <c r="BN40"/>
  <c r="CE40"/>
  <c r="AY40"/>
  <c r="BO40"/>
  <c r="CF40"/>
  <c r="BD40"/>
  <c r="BU40"/>
  <c r="CK40"/>
  <c r="BM40"/>
  <c r="CD40"/>
  <c r="BB40"/>
  <c r="BR40"/>
  <c r="CI40"/>
  <c r="N161" i="47"/>
  <c r="N339"/>
  <c r="AI86" i="25"/>
  <c r="AL237" i="46"/>
  <c r="K161" i="47"/>
  <c r="K339"/>
  <c r="AF86" i="25"/>
  <c r="AI237" i="46"/>
  <c r="AD237"/>
  <c r="F161" i="47"/>
  <c r="F339"/>
  <c r="AA86" i="25"/>
  <c r="AN237" i="46"/>
  <c r="P161" i="47"/>
  <c r="P339"/>
  <c r="AK86" i="25"/>
  <c r="AK237" i="46"/>
  <c r="M161" i="47"/>
  <c r="M339"/>
  <c r="AH86" i="25"/>
  <c r="AP237" i="46"/>
  <c r="R161" i="47"/>
  <c r="R339"/>
  <c r="AM86" i="25"/>
  <c r="AM237" i="46"/>
  <c r="O161" i="47"/>
  <c r="O339"/>
  <c r="AJ86" i="25"/>
  <c r="T161" i="47"/>
  <c r="T339"/>
  <c r="AO86" i="25"/>
  <c r="AR237" i="46"/>
  <c r="Q161" i="47"/>
  <c r="Q339"/>
  <c r="AL86" i="25"/>
  <c r="AO237" i="46"/>
  <c r="C162" i="47"/>
  <c r="C340"/>
  <c r="D340"/>
  <c r="X90" i="25"/>
  <c r="D112" i="36"/>
  <c r="I160" i="47"/>
  <c r="I338"/>
  <c r="AG243" i="46"/>
  <c r="AD82" i="25"/>
  <c r="AP243" i="46"/>
  <c r="AM82" i="25"/>
  <c r="R160" i="47"/>
  <c r="R338"/>
  <c r="AE243" i="46"/>
  <c r="AB82" i="25"/>
  <c r="G160" i="47"/>
  <c r="G338"/>
  <c r="AS243" i="46"/>
  <c r="AP82" i="25"/>
  <c r="U160" i="47"/>
  <c r="U338"/>
  <c r="K160"/>
  <c r="K338"/>
  <c r="AI243" i="46"/>
  <c r="AF82" i="25"/>
  <c r="AR243" i="46"/>
  <c r="AO82" i="25"/>
  <c r="T160" i="47"/>
  <c r="T338"/>
  <c r="AC82" i="25"/>
  <c r="H160" i="47"/>
  <c r="H338"/>
  <c r="AF243" i="46"/>
  <c r="AR82" i="25"/>
  <c r="W160" i="47"/>
  <c r="W338"/>
  <c r="AU243" i="46"/>
  <c r="AH82" i="25"/>
  <c r="M160" i="47"/>
  <c r="M338"/>
  <c r="AK243" i="46"/>
  <c r="V160" i="47"/>
  <c r="V338"/>
  <c r="AT243" i="46"/>
  <c r="AQ82" i="25"/>
  <c r="C220" i="64"/>
  <c r="E170"/>
  <c r="D170"/>
  <c r="AG51" i="46"/>
  <c r="AP51"/>
  <c r="AD51"/>
  <c r="AM51"/>
  <c r="AU51"/>
  <c r="AI51"/>
  <c r="AR51"/>
  <c r="AF51"/>
  <c r="AO51"/>
  <c r="AW51"/>
  <c r="AJ51"/>
  <c r="AL51"/>
  <c r="AT51"/>
  <c r="AH51"/>
  <c r="AQ51"/>
  <c r="AE51"/>
  <c r="AN51"/>
  <c r="AV51"/>
  <c r="AK51"/>
  <c r="AS51"/>
  <c r="AN52" i="25"/>
  <c r="AV234" i="46"/>
  <c r="CO37"/>
  <c r="D37" i="56"/>
  <c r="AP52" i="25"/>
  <c r="AB52"/>
  <c r="D26" i="44"/>
  <c r="E26"/>
  <c r="K23" i="63"/>
  <c r="D38" i="46"/>
  <c r="E38"/>
  <c r="F35" i="63"/>
  <c r="D38" i="44"/>
  <c r="E38"/>
  <c r="H38"/>
  <c r="CD39" i="46"/>
  <c r="BZ39"/>
  <c r="BU39"/>
  <c r="BL39"/>
  <c r="BB39"/>
  <c r="BC39"/>
  <c r="AY39"/>
  <c r="BO39"/>
  <c r="AZ39"/>
  <c r="CE39"/>
  <c r="BE39"/>
  <c r="BA39"/>
  <c r="BQ39"/>
  <c r="BD39"/>
  <c r="CI39"/>
  <c r="BT39"/>
  <c r="CJ39"/>
  <c r="BK39"/>
  <c r="CG39"/>
  <c r="BW39"/>
  <c r="BN39"/>
  <c r="BV39"/>
  <c r="CL39"/>
  <c r="BM39"/>
  <c r="CK39"/>
  <c r="BF39"/>
  <c r="BR39"/>
  <c r="CF39"/>
  <c r="CB39"/>
  <c r="BY39"/>
  <c r="BP39"/>
  <c r="CA39"/>
  <c r="CH39"/>
  <c r="BI39"/>
  <c r="CC39"/>
  <c r="F39"/>
  <c r="BJ39"/>
  <c r="BG39"/>
  <c r="BX39"/>
  <c r="I39" i="44"/>
  <c r="BH39" i="46"/>
  <c r="CM39"/>
  <c r="J22" i="44"/>
  <c r="H29" i="46"/>
  <c r="X59" i="25"/>
  <c r="AS59"/>
  <c r="Y61"/>
  <c r="H53" i="46"/>
  <c r="L158" i="47"/>
  <c r="AG76" i="25"/>
  <c r="Q158" i="47"/>
  <c r="AL76" i="25"/>
  <c r="AL78"/>
  <c r="AQ76"/>
  <c r="AQ78"/>
  <c r="V158" i="47"/>
  <c r="Z76" i="25"/>
  <c r="Z78"/>
  <c r="E158" i="47"/>
  <c r="AF76" i="25"/>
  <c r="K158" i="47"/>
  <c r="AB76" i="25"/>
  <c r="G158" i="47"/>
  <c r="AH76" i="25"/>
  <c r="M158" i="47"/>
  <c r="AM76" i="25"/>
  <c r="AM78"/>
  <c r="R158" i="47"/>
  <c r="AR76" i="25"/>
  <c r="W158" i="47"/>
  <c r="AA76" i="25"/>
  <c r="F158" i="47"/>
  <c r="CF46" i="46"/>
  <c r="CD229"/>
  <c r="BG46"/>
  <c r="BE229"/>
  <c r="AZ46"/>
  <c r="AX229"/>
  <c r="CK46"/>
  <c r="CI229"/>
  <c r="BL46"/>
  <c r="BJ229"/>
  <c r="CD46"/>
  <c r="CB229"/>
  <c r="BE46"/>
  <c r="BC229"/>
  <c r="F46"/>
  <c r="CI46"/>
  <c r="CG229"/>
  <c r="BJ46"/>
  <c r="BH229"/>
  <c r="AY46"/>
  <c r="CJ46"/>
  <c r="CH229"/>
  <c r="BK46"/>
  <c r="BI229"/>
  <c r="BY46"/>
  <c r="BW229"/>
  <c r="BU46"/>
  <c r="BS229"/>
  <c r="BP46"/>
  <c r="BN229"/>
  <c r="CH46"/>
  <c r="CF229"/>
  <c r="BI46"/>
  <c r="BG229"/>
  <c r="BW46"/>
  <c r="BU229"/>
  <c r="CM46"/>
  <c r="CK229"/>
  <c r="BN46"/>
  <c r="BL229"/>
  <c r="BC46"/>
  <c r="BA229"/>
  <c r="BT46"/>
  <c r="BO46"/>
  <c r="BM229"/>
  <c r="CC46"/>
  <c r="CA229"/>
  <c r="BD46"/>
  <c r="BB229"/>
  <c r="BA46"/>
  <c r="AY229"/>
  <c r="CL46"/>
  <c r="CJ229"/>
  <c r="BM46"/>
  <c r="BK229"/>
  <c r="CA46"/>
  <c r="BY229"/>
  <c r="BB46"/>
  <c r="AZ229"/>
  <c r="BR46"/>
  <c r="BP229"/>
  <c r="CB46"/>
  <c r="BZ229"/>
  <c r="BX46"/>
  <c r="BV229"/>
  <c r="I46" i="44"/>
  <c r="G227"/>
  <c r="CG46" i="46"/>
  <c r="CE229"/>
  <c r="BH46"/>
  <c r="BF229"/>
  <c r="BZ46"/>
  <c r="BX229"/>
  <c r="BV46"/>
  <c r="BT229"/>
  <c r="BQ46"/>
  <c r="BO229"/>
  <c r="CE46"/>
  <c r="CC229"/>
  <c r="BF46"/>
  <c r="BD229"/>
  <c r="C229"/>
  <c r="F42" i="63"/>
  <c r="D45" i="44"/>
  <c r="E45"/>
  <c r="H45"/>
  <c r="D45" i="46"/>
  <c r="E45"/>
  <c r="D48" i="44"/>
  <c r="E48"/>
  <c r="K45" i="63"/>
  <c r="F241" i="44"/>
  <c r="J57"/>
  <c r="H241"/>
  <c r="E21"/>
  <c r="H21"/>
  <c r="J21"/>
  <c r="AF77" i="25"/>
  <c r="K159" i="47"/>
  <c r="G159"/>
  <c r="AB77" i="25"/>
  <c r="Y77"/>
  <c r="AX56" i="46"/>
  <c r="D159" i="47"/>
  <c r="H159"/>
  <c r="AC77" i="25"/>
  <c r="J159" i="47"/>
  <c r="AE77" i="25"/>
  <c r="AJ77"/>
  <c r="AJ78"/>
  <c r="O159" i="47"/>
  <c r="L159"/>
  <c r="AG77" i="25"/>
  <c r="I159" i="47"/>
  <c r="AD77" i="25"/>
  <c r="AD78"/>
  <c r="AH77"/>
  <c r="M159" i="47"/>
  <c r="N159"/>
  <c r="AI77" i="25"/>
  <c r="K44" i="63"/>
  <c r="D47" i="44"/>
  <c r="E47"/>
  <c r="C147" i="47"/>
  <c r="U112" i="36"/>
  <c r="AU157" i="46"/>
  <c r="W112" i="36"/>
  <c r="AW157" i="46"/>
  <c r="CN52"/>
  <c r="BS52"/>
  <c r="AV167" i="64"/>
  <c r="J28" i="44"/>
  <c r="BS51" i="46"/>
  <c r="CN51"/>
  <c r="CN50"/>
  <c r="Q112" i="36"/>
  <c r="AQ157" i="46"/>
  <c r="S112" i="36"/>
  <c r="AS157" i="46"/>
  <c r="L112" i="36"/>
  <c r="AL157" i="46"/>
  <c r="BS29"/>
  <c r="CN29"/>
  <c r="AO61" i="25"/>
  <c r="AN61"/>
  <c r="AG61"/>
  <c r="I112" i="36"/>
  <c r="AI157" i="46"/>
  <c r="G112" i="36"/>
  <c r="AG157" i="46"/>
  <c r="N112" i="36"/>
  <c r="AN157" i="46"/>
  <c r="P112" i="36"/>
  <c r="AP157" i="46"/>
  <c r="F112" i="36"/>
  <c r="AF157" i="46"/>
  <c r="K112" i="36"/>
  <c r="AK157" i="46"/>
  <c r="AH78" i="25"/>
  <c r="AG140"/>
  <c r="AG259"/>
  <c r="AJ225" i="46"/>
  <c r="L207" i="47"/>
  <c r="L367"/>
  <c r="AQ225" i="46"/>
  <c r="AN140" i="25"/>
  <c r="AN259"/>
  <c r="S207" i="47"/>
  <c r="S367"/>
  <c r="Q207"/>
  <c r="Q367"/>
  <c r="AL140" i="25"/>
  <c r="AL259"/>
  <c r="AO225" i="46"/>
  <c r="AD225"/>
  <c r="F207" i="47"/>
  <c r="F367"/>
  <c r="AA140" i="25"/>
  <c r="AA259"/>
  <c r="AI225" i="46"/>
  <c r="K207" i="47"/>
  <c r="K367"/>
  <c r="AF140" i="25"/>
  <c r="AF259"/>
  <c r="H47" i="44"/>
  <c r="C245"/>
  <c r="BH45" i="46"/>
  <c r="BC45"/>
  <c r="I45" i="44"/>
  <c r="J45"/>
  <c r="BM45" i="46"/>
  <c r="CC45"/>
  <c r="BB45"/>
  <c r="BR45"/>
  <c r="CH45"/>
  <c r="BG45"/>
  <c r="BW45"/>
  <c r="CM45"/>
  <c r="BL45"/>
  <c r="CB45"/>
  <c r="BV45"/>
  <c r="BQ45"/>
  <c r="CG45"/>
  <c r="BF45"/>
  <c r="BA45"/>
  <c r="CL45"/>
  <c r="BK45"/>
  <c r="CA45"/>
  <c r="BU45"/>
  <c r="BP45"/>
  <c r="CF45"/>
  <c r="BE45"/>
  <c r="AZ45"/>
  <c r="CK45"/>
  <c r="BJ45"/>
  <c r="BZ45"/>
  <c r="BT45"/>
  <c r="BO45"/>
  <c r="CE45"/>
  <c r="BD45"/>
  <c r="AY45"/>
  <c r="CJ45"/>
  <c r="BI45"/>
  <c r="BY45"/>
  <c r="G45"/>
  <c r="BN45"/>
  <c r="CD45"/>
  <c r="BX45"/>
  <c r="F45"/>
  <c r="CI45"/>
  <c r="CN46"/>
  <c r="CL229"/>
  <c r="BR229"/>
  <c r="BS46"/>
  <c r="BQ229"/>
  <c r="AW229"/>
  <c r="X61" i="25"/>
  <c r="R104" i="36"/>
  <c r="AR149" i="46"/>
  <c r="H39"/>
  <c r="K37" i="44"/>
  <c r="AF71" i="25"/>
  <c r="K154" i="47"/>
  <c r="AI71" i="25"/>
  <c r="N154" i="47"/>
  <c r="AL71" i="25"/>
  <c r="Q154" i="47"/>
  <c r="T154"/>
  <c r="AO71" i="25"/>
  <c r="J154" i="47"/>
  <c r="AE71" i="25"/>
  <c r="O154" i="47"/>
  <c r="AJ71" i="25"/>
  <c r="R154" i="47"/>
  <c r="AM71" i="25"/>
  <c r="U154" i="47"/>
  <c r="AP71" i="25"/>
  <c r="D154" i="47"/>
  <c r="Y71" i="25"/>
  <c r="AX51" i="46"/>
  <c r="G154" i="47"/>
  <c r="AB71" i="25"/>
  <c r="AF170" i="64"/>
  <c r="AP170"/>
  <c r="AG170"/>
  <c r="AM170"/>
  <c r="AU170"/>
  <c r="AB170"/>
  <c r="AN170"/>
  <c r="AC170"/>
  <c r="AK170"/>
  <c r="AS170"/>
  <c r="AE170"/>
  <c r="AL170"/>
  <c r="AT170"/>
  <c r="AI170"/>
  <c r="AQ170"/>
  <c r="AH170"/>
  <c r="AJ170"/>
  <c r="AR170"/>
  <c r="AD170"/>
  <c r="AO170"/>
  <c r="R112" i="36"/>
  <c r="AR157" i="46"/>
  <c r="E58" i="63"/>
  <c r="E85"/>
  <c r="E24" i="46"/>
  <c r="D206"/>
  <c r="D198" i="64"/>
  <c r="F161"/>
  <c r="F164"/>
  <c r="C144" i="47"/>
  <c r="C333"/>
  <c r="D333"/>
  <c r="BS26" i="46"/>
  <c r="AW241"/>
  <c r="Y52" i="25"/>
  <c r="H49" i="46"/>
  <c r="AE49"/>
  <c r="E152" i="47"/>
  <c r="AP49" i="46"/>
  <c r="P152" i="47"/>
  <c r="AJ49" i="46"/>
  <c r="J152" i="47"/>
  <c r="AM49" i="46"/>
  <c r="M152" i="47"/>
  <c r="AU49" i="46"/>
  <c r="U152" i="47"/>
  <c r="AH49" i="46"/>
  <c r="H152" i="47"/>
  <c r="AR49" i="46"/>
  <c r="R152" i="47"/>
  <c r="AF49" i="46"/>
  <c r="F152" i="47"/>
  <c r="AO49" i="46"/>
  <c r="O152" i="47"/>
  <c r="AW49" i="46"/>
  <c r="W152" i="47"/>
  <c r="AL49" i="46"/>
  <c r="L152" i="47"/>
  <c r="AI49" i="46"/>
  <c r="I152" i="47"/>
  <c r="AT49" i="46"/>
  <c r="T152" i="47"/>
  <c r="AD49" i="46"/>
  <c r="AQ49"/>
  <c r="Q152" i="47"/>
  <c r="AK49" i="46"/>
  <c r="K152" i="47"/>
  <c r="AN49" i="46"/>
  <c r="N152" i="47"/>
  <c r="AV49" i="46"/>
  <c r="V152" i="47"/>
  <c r="AG49" i="46"/>
  <c r="G152" i="47"/>
  <c r="AS49" i="46"/>
  <c r="S152" i="47"/>
  <c r="H21" i="46"/>
  <c r="U155" i="47"/>
  <c r="AP72" i="25"/>
  <c r="AE72"/>
  <c r="J155" i="47"/>
  <c r="Y72" i="25"/>
  <c r="D155" i="47"/>
  <c r="AX52" i="46"/>
  <c r="M155" i="47"/>
  <c r="AH72" i="25"/>
  <c r="L155" i="47"/>
  <c r="AG72" i="25"/>
  <c r="Z72"/>
  <c r="E155" i="47"/>
  <c r="AL72" i="25"/>
  <c r="Q155" i="47"/>
  <c r="AK72" i="25"/>
  <c r="P155" i="47"/>
  <c r="AM72" i="25"/>
  <c r="R155" i="47"/>
  <c r="AR72" i="25"/>
  <c r="W155" i="47"/>
  <c r="X82" i="25"/>
  <c r="V110" i="36"/>
  <c r="AV237" i="46"/>
  <c r="BS25"/>
  <c r="AW249"/>
  <c r="H27"/>
  <c r="C159" i="47"/>
  <c r="X77" i="25"/>
  <c r="AS77"/>
  <c r="AB78"/>
  <c r="AF78"/>
  <c r="CN39" i="46"/>
  <c r="BS40"/>
  <c r="CN40"/>
  <c r="C222" i="64"/>
  <c r="M112" i="36"/>
  <c r="AM157" i="46"/>
  <c r="E112" i="36"/>
  <c r="AE157" i="46"/>
  <c r="O112" i="36"/>
  <c r="AO157" i="46"/>
  <c r="AR78" i="25"/>
  <c r="AC78"/>
  <c r="AE78"/>
  <c r="AO78"/>
  <c r="CK241" i="46"/>
  <c r="AZ241"/>
  <c r="BD241"/>
  <c r="CF241"/>
  <c r="BO241"/>
  <c r="BT241"/>
  <c r="BB241"/>
  <c r="BF241"/>
  <c r="CH241"/>
  <c r="BA241"/>
  <c r="BY241"/>
  <c r="BH241"/>
  <c r="CJ241"/>
  <c r="AY241"/>
  <c r="BC241"/>
  <c r="CA241"/>
  <c r="BJ241"/>
  <c r="G239" i="44"/>
  <c r="BV241" i="46"/>
  <c r="BE241"/>
  <c r="CN49"/>
  <c r="BS49"/>
  <c r="CN21"/>
  <c r="J40" i="44"/>
  <c r="BO249" i="46"/>
  <c r="BX249"/>
  <c r="CG249"/>
  <c r="BE249"/>
  <c r="BV249"/>
  <c r="CE249"/>
  <c r="CF249"/>
  <c r="BU249"/>
  <c r="BM249"/>
  <c r="BN249"/>
  <c r="BB249"/>
  <c r="BC249"/>
  <c r="CB249"/>
  <c r="BL249"/>
  <c r="CK249"/>
  <c r="AZ249"/>
  <c r="BI249"/>
  <c r="CH249"/>
  <c r="BW249"/>
  <c r="CA249"/>
  <c r="BS27"/>
  <c r="CN27"/>
  <c r="D476" i="31"/>
  <c r="D507"/>
  <c r="H168"/>
  <c r="L104" i="36"/>
  <c r="AL149" i="46"/>
  <c r="S104" i="36"/>
  <c r="AS149" i="46"/>
  <c r="T104" i="36"/>
  <c r="AT149" i="46"/>
  <c r="I207" i="47"/>
  <c r="I367"/>
  <c r="AD140" i="25"/>
  <c r="AD259"/>
  <c r="AG225" i="46"/>
  <c r="AB140" i="25"/>
  <c r="AB259"/>
  <c r="AE225" i="46"/>
  <c r="G207" i="47"/>
  <c r="G367"/>
  <c r="AI140" i="25"/>
  <c r="AI259"/>
  <c r="N207" i="47"/>
  <c r="N367"/>
  <c r="AL225" i="46"/>
  <c r="AK140" i="25"/>
  <c r="AK259"/>
  <c r="P207" i="47"/>
  <c r="P367"/>
  <c r="AN225" i="46"/>
  <c r="AR140" i="25"/>
  <c r="AR259"/>
  <c r="W207" i="47"/>
  <c r="W367"/>
  <c r="AU225" i="46"/>
  <c r="AS225"/>
  <c r="AP140" i="25"/>
  <c r="AP259"/>
  <c r="U207" i="47"/>
  <c r="U367"/>
  <c r="H48" i="44"/>
  <c r="C246"/>
  <c r="H46" i="46"/>
  <c r="F229"/>
  <c r="D229"/>
  <c r="BL38"/>
  <c r="CC38"/>
  <c r="BX38"/>
  <c r="BT38"/>
  <c r="CJ38"/>
  <c r="CA38"/>
  <c r="BW38"/>
  <c r="CM38"/>
  <c r="BM38"/>
  <c r="CD38"/>
  <c r="AZ38"/>
  <c r="BP38"/>
  <c r="CG38"/>
  <c r="CB38"/>
  <c r="BC38"/>
  <c r="I38" i="44"/>
  <c r="J38"/>
  <c r="BJ38" i="46"/>
  <c r="BF38"/>
  <c r="BA38"/>
  <c r="BQ38"/>
  <c r="CH38"/>
  <c r="BD38"/>
  <c r="BU38"/>
  <c r="CK38"/>
  <c r="BK38"/>
  <c r="BG38"/>
  <c r="F38"/>
  <c r="BN38"/>
  <c r="CE38"/>
  <c r="BZ38"/>
  <c r="BV38"/>
  <c r="CL38"/>
  <c r="BH38"/>
  <c r="BY38"/>
  <c r="AY38"/>
  <c r="BO38"/>
  <c r="CF38"/>
  <c r="BB38"/>
  <c r="BR38"/>
  <c r="CI38"/>
  <c r="BI38"/>
  <c r="BE38"/>
  <c r="H26" i="44"/>
  <c r="C239"/>
  <c r="AN71" i="25"/>
  <c r="S154" i="47"/>
  <c r="AQ71" i="25"/>
  <c r="V154" i="47"/>
  <c r="Z71" i="25"/>
  <c r="Z73"/>
  <c r="E154" i="47"/>
  <c r="AC71" i="25"/>
  <c r="H154" i="47"/>
  <c r="L154"/>
  <c r="AG71" i="25"/>
  <c r="AG73"/>
  <c r="W154" i="47"/>
  <c r="AR71" i="25"/>
  <c r="AR73"/>
  <c r="F154" i="47"/>
  <c r="AA71" i="25"/>
  <c r="I154" i="47"/>
  <c r="AD71" i="25"/>
  <c r="M154" i="47"/>
  <c r="AH71" i="25"/>
  <c r="AH73"/>
  <c r="P154" i="47"/>
  <c r="AK71" i="25"/>
  <c r="AK73"/>
  <c r="F170" i="64"/>
  <c r="W110" i="36"/>
  <c r="G110"/>
  <c r="AD157" i="46"/>
  <c r="H40"/>
  <c r="D24" i="44"/>
  <c r="F57" i="63"/>
  <c r="AG161" i="64"/>
  <c r="AB161"/>
  <c r="AM161"/>
  <c r="AR161"/>
  <c r="AP161"/>
  <c r="AO161"/>
  <c r="AS161"/>
  <c r="AI161"/>
  <c r="AT161"/>
  <c r="AL161"/>
  <c r="AE161"/>
  <c r="AD161"/>
  <c r="AQ161"/>
  <c r="AN161"/>
  <c r="AF161"/>
  <c r="AH161"/>
  <c r="AK161"/>
  <c r="AU161"/>
  <c r="AC161"/>
  <c r="AJ161"/>
  <c r="E198"/>
  <c r="E222"/>
  <c r="P104" i="36"/>
  <c r="AP149" i="46"/>
  <c r="U104" i="36"/>
  <c r="AU149" i="46"/>
  <c r="E104" i="36"/>
  <c r="AE149" i="46"/>
  <c r="AB164" i="64"/>
  <c r="AC164"/>
  <c r="AK164"/>
  <c r="AO164"/>
  <c r="AS164"/>
  <c r="AH164"/>
  <c r="AI164"/>
  <c r="AJ164"/>
  <c r="AN164"/>
  <c r="AR164"/>
  <c r="AF164"/>
  <c r="AG164"/>
  <c r="AM164"/>
  <c r="AQ164"/>
  <c r="AU164"/>
  <c r="AD164"/>
  <c r="AE164"/>
  <c r="AL164"/>
  <c r="AP164"/>
  <c r="AT164"/>
  <c r="H47" i="46"/>
  <c r="F247"/>
  <c r="D247"/>
  <c r="BS47"/>
  <c r="BQ247"/>
  <c r="AW247"/>
  <c r="AO47"/>
  <c r="AF47"/>
  <c r="AE47"/>
  <c r="AU47"/>
  <c r="AP47"/>
  <c r="AS47"/>
  <c r="AN47"/>
  <c r="AJ47"/>
  <c r="AI47"/>
  <c r="AW47"/>
  <c r="AR47"/>
  <c r="AM47"/>
  <c r="AK47"/>
  <c r="AH47"/>
  <c r="AG47"/>
  <c r="AV47"/>
  <c r="AQ47"/>
  <c r="AL47"/>
  <c r="AD47"/>
  <c r="AT47"/>
  <c r="E247"/>
  <c r="CN47"/>
  <c r="CL247"/>
  <c r="BR247"/>
  <c r="H48"/>
  <c r="F248"/>
  <c r="D248"/>
  <c r="AD48"/>
  <c r="AO48"/>
  <c r="AE48"/>
  <c r="AN48"/>
  <c r="AU48"/>
  <c r="AR48"/>
  <c r="AH48"/>
  <c r="AG48"/>
  <c r="AJ48"/>
  <c r="AT48"/>
  <c r="AI48"/>
  <c r="AM48"/>
  <c r="AF48"/>
  <c r="AS48"/>
  <c r="AL48"/>
  <c r="AW48"/>
  <c r="AP48"/>
  <c r="AV48"/>
  <c r="AK48"/>
  <c r="AQ48"/>
  <c r="E248"/>
  <c r="CN48"/>
  <c r="CL248"/>
  <c r="BR248"/>
  <c r="BS48"/>
  <c r="BQ248"/>
  <c r="AW248"/>
  <c r="H46" i="44"/>
  <c r="C227"/>
  <c r="Y78" i="25"/>
  <c r="X76"/>
  <c r="AS76"/>
  <c r="AX53" i="46"/>
  <c r="D156" i="47"/>
  <c r="C156"/>
  <c r="H26" i="46"/>
  <c r="D241"/>
  <c r="CN26"/>
  <c r="CL241"/>
  <c r="BR241"/>
  <c r="X50" i="25"/>
  <c r="AS49"/>
  <c r="AQ72"/>
  <c r="V155" i="47"/>
  <c r="H155"/>
  <c r="AC72" i="25"/>
  <c r="AF72"/>
  <c r="K155" i="47"/>
  <c r="AJ72" i="25"/>
  <c r="O155" i="47"/>
  <c r="AA72" i="25"/>
  <c r="F155" i="47"/>
  <c r="N155"/>
  <c r="AI72" i="25"/>
  <c r="S155" i="47"/>
  <c r="AN72" i="25"/>
  <c r="I155" i="47"/>
  <c r="AD72" i="25"/>
  <c r="AB72"/>
  <c r="G155" i="47"/>
  <c r="T155"/>
  <c r="AO72" i="25"/>
  <c r="P110" i="36"/>
  <c r="Q110"/>
  <c r="C160" i="47"/>
  <c r="C338"/>
  <c r="D338"/>
  <c r="N110" i="36"/>
  <c r="F110"/>
  <c r="J110"/>
  <c r="L110"/>
  <c r="C161" i="47"/>
  <c r="C339"/>
  <c r="D339"/>
  <c r="H25" i="46"/>
  <c r="F249"/>
  <c r="D249"/>
  <c r="CN25"/>
  <c r="CL249"/>
  <c r="BR249"/>
  <c r="H25" i="44"/>
  <c r="C247"/>
  <c r="AG78" i="25"/>
  <c r="BS39" i="46"/>
  <c r="V112" i="36"/>
  <c r="AV157" i="46"/>
  <c r="J112" i="36"/>
  <c r="AJ157" i="46"/>
  <c r="T112" i="36"/>
  <c r="AT157" i="46"/>
  <c r="H112" i="36"/>
  <c r="AH157" i="46"/>
  <c r="AA78" i="25"/>
  <c r="C158" i="47"/>
  <c r="AK78" i="25"/>
  <c r="AN78"/>
  <c r="AI78"/>
  <c r="J39" i="44"/>
  <c r="CC241" i="46"/>
  <c r="BL241"/>
  <c r="BX241"/>
  <c r="BG241"/>
  <c r="CE241"/>
  <c r="BN241"/>
  <c r="BS241"/>
  <c r="BZ241"/>
  <c r="BI241"/>
  <c r="CG241"/>
  <c r="BP241"/>
  <c r="BU241"/>
  <c r="CB241"/>
  <c r="BK241"/>
  <c r="CI241"/>
  <c r="AX241"/>
  <c r="BW241"/>
  <c r="CD241"/>
  <c r="BM241"/>
  <c r="BS21"/>
  <c r="X86" i="25"/>
  <c r="Q111" i="36"/>
  <c r="BT249" i="46"/>
  <c r="BH249"/>
  <c r="BF249"/>
  <c r="BG249"/>
  <c r="BP249"/>
  <c r="BY249"/>
  <c r="CD249"/>
  <c r="BS249"/>
  <c r="BK249"/>
  <c r="CJ249"/>
  <c r="AY249"/>
  <c r="BD249"/>
  <c r="CC249"/>
  <c r="G247" i="44"/>
  <c r="BA249" i="46"/>
  <c r="BZ249"/>
  <c r="BJ249"/>
  <c r="CI249"/>
  <c r="AX249"/>
  <c r="N104" i="36"/>
  <c r="AN149" i="46"/>
  <c r="O110" i="36"/>
  <c r="V104"/>
  <c r="AV149" i="46"/>
  <c r="S110" i="36"/>
  <c r="M110"/>
  <c r="E251" i="46"/>
  <c r="H110" i="36"/>
  <c r="D110"/>
  <c r="AQ151" i="46"/>
  <c r="AQ155"/>
  <c r="AH225"/>
  <c r="J207" i="47"/>
  <c r="J367"/>
  <c r="AE140" i="25"/>
  <c r="AE259"/>
  <c r="AQ133" i="46"/>
  <c r="AQ137"/>
  <c r="AQ156"/>
  <c r="X52" i="25"/>
  <c r="S102" i="36"/>
  <c r="U102"/>
  <c r="G102"/>
  <c r="W102"/>
  <c r="Q102"/>
  <c r="I102"/>
  <c r="N102"/>
  <c r="T102"/>
  <c r="L102"/>
  <c r="V102"/>
  <c r="O102"/>
  <c r="J102"/>
  <c r="M102"/>
  <c r="R102"/>
  <c r="K102"/>
  <c r="H102"/>
  <c r="P102"/>
  <c r="E102"/>
  <c r="F102"/>
  <c r="T207" i="47"/>
  <c r="T367"/>
  <c r="AR225" i="46"/>
  <c r="AO140" i="25"/>
  <c r="AO259"/>
  <c r="V207" i="47"/>
  <c r="V367"/>
  <c r="AT225" i="46"/>
  <c r="AQ140" i="25"/>
  <c r="AQ259"/>
  <c r="J25" i="44"/>
  <c r="H247"/>
  <c r="F247"/>
  <c r="AF65" i="25"/>
  <c r="K151" i="47"/>
  <c r="K336"/>
  <c r="AI248" i="46"/>
  <c r="P151" i="47"/>
  <c r="P336"/>
  <c r="AK65" i="25"/>
  <c r="AN248" i="46"/>
  <c r="AG65" i="25"/>
  <c r="L151" i="47"/>
  <c r="L336"/>
  <c r="AJ248" i="46"/>
  <c r="AA65" i="25"/>
  <c r="F151" i="47"/>
  <c r="F336"/>
  <c r="AD248" i="46"/>
  <c r="AD65" i="25"/>
  <c r="I151" i="47"/>
  <c r="I336"/>
  <c r="AG248" i="46"/>
  <c r="AE65" i="25"/>
  <c r="J151" i="47"/>
  <c r="J336"/>
  <c r="AH248" i="46"/>
  <c r="H151" i="47"/>
  <c r="H336"/>
  <c r="AC65" i="25"/>
  <c r="AF248" i="46"/>
  <c r="U151" i="47"/>
  <c r="U336"/>
  <c r="AP65" i="25"/>
  <c r="AS248" i="46"/>
  <c r="Z65" i="25"/>
  <c r="E151" i="47"/>
  <c r="E336"/>
  <c r="AC248" i="46"/>
  <c r="Y65" i="25"/>
  <c r="D151" i="47"/>
  <c r="AX48" i="46"/>
  <c r="AV248"/>
  <c r="AB248"/>
  <c r="T150" i="47"/>
  <c r="T335"/>
  <c r="AO64" i="25"/>
  <c r="AR247" i="46"/>
  <c r="L150" i="47"/>
  <c r="L335"/>
  <c r="AG64" i="25"/>
  <c r="AJ247" i="46"/>
  <c r="V150" i="47"/>
  <c r="V335"/>
  <c r="AQ64" i="25"/>
  <c r="AT247" i="46"/>
  <c r="AC64" i="25"/>
  <c r="H150" i="47"/>
  <c r="H335"/>
  <c r="AF247" i="46"/>
  <c r="AH64" i="25"/>
  <c r="M150" i="47"/>
  <c r="M335"/>
  <c r="AK247" i="46"/>
  <c r="W150" i="47"/>
  <c r="W335"/>
  <c r="AR64" i="25"/>
  <c r="AU247" i="46"/>
  <c r="J150" i="47"/>
  <c r="J335"/>
  <c r="AE64" i="25"/>
  <c r="AH247" i="46"/>
  <c r="S150" i="47"/>
  <c r="S335"/>
  <c r="AN64" i="25"/>
  <c r="AQ247" i="46"/>
  <c r="U150" i="47"/>
  <c r="U335"/>
  <c r="AP64" i="25"/>
  <c r="AP66"/>
  <c r="AS247" i="46"/>
  <c r="F150" i="47"/>
  <c r="F335"/>
  <c r="AA64" i="25"/>
  <c r="AD247" i="46"/>
  <c r="E24" i="44"/>
  <c r="H24"/>
  <c r="D206"/>
  <c r="Z80" i="25"/>
  <c r="J48" i="44"/>
  <c r="H246"/>
  <c r="F246"/>
  <c r="AR219" i="46"/>
  <c r="T199" i="47"/>
  <c r="T362"/>
  <c r="AO132" i="25"/>
  <c r="AO253"/>
  <c r="AN132"/>
  <c r="AN253"/>
  <c r="AQ219" i="46"/>
  <c r="S199" i="47"/>
  <c r="S362"/>
  <c r="AG132" i="25"/>
  <c r="AG253"/>
  <c r="AJ219" i="46"/>
  <c r="L199" i="47"/>
  <c r="L362"/>
  <c r="AO133" i="46"/>
  <c r="AO137"/>
  <c r="AO156"/>
  <c r="AJ140" i="25"/>
  <c r="AJ259"/>
  <c r="O207" i="47"/>
  <c r="O367"/>
  <c r="AM225" i="46"/>
  <c r="AM137"/>
  <c r="AM156"/>
  <c r="AM133"/>
  <c r="AV156"/>
  <c r="AV133"/>
  <c r="AV137"/>
  <c r="V199" i="47"/>
  <c r="V362"/>
  <c r="AQ132" i="25"/>
  <c r="AQ253"/>
  <c r="AT219" i="46"/>
  <c r="N199" i="47"/>
  <c r="N362"/>
  <c r="AI132" i="25"/>
  <c r="AI253"/>
  <c r="AL219" i="46"/>
  <c r="AM132" i="25"/>
  <c r="AM253"/>
  <c r="AP219" i="46"/>
  <c r="R199" i="47"/>
  <c r="R362"/>
  <c r="D222" i="64"/>
  <c r="F198"/>
  <c r="F222"/>
  <c r="BN24" i="46"/>
  <c r="CD24"/>
  <c r="BV24"/>
  <c r="BI24"/>
  <c r="BQ24"/>
  <c r="BD24"/>
  <c r="CG24"/>
  <c r="BU24"/>
  <c r="BP24"/>
  <c r="CF24"/>
  <c r="BW24"/>
  <c r="BR24"/>
  <c r="CH24"/>
  <c r="BC24"/>
  <c r="BK24"/>
  <c r="F24"/>
  <c r="CA24"/>
  <c r="CI24"/>
  <c r="BY24"/>
  <c r="AY24"/>
  <c r="CJ24"/>
  <c r="BF24"/>
  <c r="BA24"/>
  <c r="CL24"/>
  <c r="BE24"/>
  <c r="BM24"/>
  <c r="AZ24"/>
  <c r="CC24"/>
  <c r="CK24"/>
  <c r="BH24"/>
  <c r="BX24"/>
  <c r="I24" i="44"/>
  <c r="J24"/>
  <c r="BJ24" i="46"/>
  <c r="BZ24"/>
  <c r="BT24"/>
  <c r="BG24"/>
  <c r="BO24"/>
  <c r="BB24"/>
  <c r="CE24"/>
  <c r="CM24"/>
  <c r="BL24"/>
  <c r="CB24"/>
  <c r="X71" i="25"/>
  <c r="AS71"/>
  <c r="Y73"/>
  <c r="J47" i="44"/>
  <c r="H245"/>
  <c r="F245"/>
  <c r="J111" i="36"/>
  <c r="F111"/>
  <c r="O111"/>
  <c r="E111"/>
  <c r="W111"/>
  <c r="P111"/>
  <c r="R111"/>
  <c r="C112"/>
  <c r="AC73" i="25"/>
  <c r="AQ73"/>
  <c r="AN73"/>
  <c r="CN38" i="46"/>
  <c r="S111" i="36"/>
  <c r="I111"/>
  <c r="L111"/>
  <c r="K111"/>
  <c r="BQ249" i="46"/>
  <c r="E110" i="36"/>
  <c r="X72" i="25"/>
  <c r="AS72"/>
  <c r="D102" i="36"/>
  <c r="AP73" i="25"/>
  <c r="AM73"/>
  <c r="AJ73"/>
  <c r="AE73"/>
  <c r="AO73"/>
  <c r="D111" i="36"/>
  <c r="AC140" i="25"/>
  <c r="AC259"/>
  <c r="AF225" i="46"/>
  <c r="H207" i="47"/>
  <c r="H367"/>
  <c r="AL156" i="46"/>
  <c r="AL133"/>
  <c r="AL137"/>
  <c r="AJ137"/>
  <c r="AJ133"/>
  <c r="AJ156"/>
  <c r="AF137"/>
  <c r="AF156"/>
  <c r="AF133"/>
  <c r="AN156"/>
  <c r="AN133"/>
  <c r="AN137"/>
  <c r="AP137"/>
  <c r="AP133"/>
  <c r="AP156"/>
  <c r="X78" i="25"/>
  <c r="J46" i="44"/>
  <c r="H227"/>
  <c r="F227"/>
  <c r="Q151" i="47"/>
  <c r="Q336"/>
  <c r="AL65" i="25"/>
  <c r="AO248" i="46"/>
  <c r="V151" i="47"/>
  <c r="V336"/>
  <c r="AQ65" i="25"/>
  <c r="AT248" i="46"/>
  <c r="W151" i="47"/>
  <c r="W336"/>
  <c r="AR65" i="25"/>
  <c r="AU248" i="46"/>
  <c r="S151" i="47"/>
  <c r="S336"/>
  <c r="AN65" i="25"/>
  <c r="AQ248" i="46"/>
  <c r="M151" i="47"/>
  <c r="M336"/>
  <c r="AH65" i="25"/>
  <c r="AK248" i="46"/>
  <c r="AO65" i="25"/>
  <c r="T151" i="47"/>
  <c r="T336"/>
  <c r="AR248" i="46"/>
  <c r="G151" i="47"/>
  <c r="G336"/>
  <c r="AB65" i="25"/>
  <c r="AE248" i="46"/>
  <c r="R151" i="47"/>
  <c r="R336"/>
  <c r="AM65" i="25"/>
  <c r="AP248" i="46"/>
  <c r="AI65" i="25"/>
  <c r="N151" i="47"/>
  <c r="N336"/>
  <c r="AL248" i="46"/>
  <c r="AJ65" i="25"/>
  <c r="O151" i="47"/>
  <c r="O336"/>
  <c r="AM248" i="46"/>
  <c r="D150" i="47"/>
  <c r="AX47" i="46"/>
  <c r="AV247"/>
  <c r="Y64" i="25"/>
  <c r="AB247" i="46"/>
  <c r="AL64" i="25"/>
  <c r="Q150" i="47"/>
  <c r="Q335"/>
  <c r="AO247" i="46"/>
  <c r="G150" i="47"/>
  <c r="G335"/>
  <c r="AB64" i="25"/>
  <c r="AE247" i="46"/>
  <c r="K150" i="47"/>
  <c r="K335"/>
  <c r="AF64" i="25"/>
  <c r="AF66"/>
  <c r="AI247" i="46"/>
  <c r="R150" i="47"/>
  <c r="R335"/>
  <c r="AM64" i="25"/>
  <c r="AM66"/>
  <c r="AP247" i="46"/>
  <c r="I150" i="47"/>
  <c r="I335"/>
  <c r="AD64" i="25"/>
  <c r="AD66"/>
  <c r="AG247" i="46"/>
  <c r="N150" i="47"/>
  <c r="N335"/>
  <c r="AI64" i="25"/>
  <c r="AI66"/>
  <c r="AL247" i="46"/>
  <c r="AK64" i="25"/>
  <c r="AK66"/>
  <c r="P150" i="47"/>
  <c r="P335"/>
  <c r="AN247" i="46"/>
  <c r="Z64" i="25"/>
  <c r="Z66"/>
  <c r="E150" i="47"/>
  <c r="E335"/>
  <c r="AC247" i="46"/>
  <c r="O150" i="47"/>
  <c r="O335"/>
  <c r="AJ64" i="25"/>
  <c r="AJ66"/>
  <c r="AM247" i="46"/>
  <c r="E199" i="47"/>
  <c r="E362"/>
  <c r="Z132" i="25"/>
  <c r="Z253"/>
  <c r="AC219" i="46"/>
  <c r="AP132" i="25"/>
  <c r="AP253"/>
  <c r="AS219" i="46"/>
  <c r="U199" i="47"/>
  <c r="U362"/>
  <c r="AK132" i="25"/>
  <c r="AK253"/>
  <c r="AN219" i="46"/>
  <c r="P199" i="47"/>
  <c r="P362"/>
  <c r="K57" i="63"/>
  <c r="K85"/>
  <c r="F85"/>
  <c r="AX157" i="46"/>
  <c r="D207" i="47"/>
  <c r="AB225" i="46"/>
  <c r="Y140" i="25"/>
  <c r="AG133" i="46"/>
  <c r="AG156"/>
  <c r="AG137"/>
  <c r="AW133"/>
  <c r="AW137"/>
  <c r="AW156"/>
  <c r="AK80" i="25"/>
  <c r="AH80"/>
  <c r="AR80"/>
  <c r="AG80"/>
  <c r="J26" i="44"/>
  <c r="H239"/>
  <c r="F239"/>
  <c r="H38" i="46"/>
  <c r="C81" i="44"/>
  <c r="E81"/>
  <c r="E476" i="31"/>
  <c r="C89" i="63"/>
  <c r="C81" i="46"/>
  <c r="E81"/>
  <c r="AS156"/>
  <c r="AS137"/>
  <c r="AS133"/>
  <c r="E207" i="47"/>
  <c r="E367"/>
  <c r="Z140" i="25"/>
  <c r="Z259"/>
  <c r="AC225" i="46"/>
  <c r="AK225"/>
  <c r="AH140" i="25"/>
  <c r="AH259"/>
  <c r="M207" i="47"/>
  <c r="M367"/>
  <c r="AH156" i="46"/>
  <c r="AH137"/>
  <c r="AH133"/>
  <c r="AD133"/>
  <c r="AD156"/>
  <c r="AD137"/>
  <c r="D152" i="47"/>
  <c r="C152"/>
  <c r="AX49" i="46"/>
  <c r="AP225"/>
  <c r="AM140" i="25"/>
  <c r="AM259"/>
  <c r="R207" i="47"/>
  <c r="R367"/>
  <c r="L37" i="44"/>
  <c r="D104" i="36"/>
  <c r="K104"/>
  <c r="AK149" i="46"/>
  <c r="O104" i="36"/>
  <c r="AO149" i="46"/>
  <c r="G104" i="36"/>
  <c r="AG149" i="46"/>
  <c r="J104" i="36"/>
  <c r="AJ149" i="46"/>
  <c r="H104" i="36"/>
  <c r="AH149" i="46"/>
  <c r="F104" i="36"/>
  <c r="AF149" i="46"/>
  <c r="M104" i="36"/>
  <c r="AM149" i="46"/>
  <c r="Q104" i="36"/>
  <c r="AQ149" i="46"/>
  <c r="I104" i="36"/>
  <c r="AI149" i="46"/>
  <c r="W104" i="36"/>
  <c r="AW149" i="46"/>
  <c r="H45"/>
  <c r="AO45"/>
  <c r="O148" i="47"/>
  <c r="O337"/>
  <c r="AH45" i="46"/>
  <c r="H148" i="47"/>
  <c r="H337"/>
  <c r="AF45" i="46"/>
  <c r="F148" i="47"/>
  <c r="F337"/>
  <c r="AU45" i="46"/>
  <c r="U148" i="47"/>
  <c r="U337"/>
  <c r="AP45" i="46"/>
  <c r="P148" i="47"/>
  <c r="P337"/>
  <c r="AS45" i="46"/>
  <c r="S148" i="47"/>
  <c r="S337"/>
  <c r="AN45" i="46"/>
  <c r="N148" i="47"/>
  <c r="N337"/>
  <c r="AJ45" i="46"/>
  <c r="J148" i="47"/>
  <c r="J337"/>
  <c r="AK45" i="46"/>
  <c r="K148" i="47"/>
  <c r="K337"/>
  <c r="AT45" i="46"/>
  <c r="T148" i="47"/>
  <c r="T337"/>
  <c r="AD45" i="46"/>
  <c r="AW45"/>
  <c r="W148" i="47"/>
  <c r="W337"/>
  <c r="AR45" i="46"/>
  <c r="R148" i="47"/>
  <c r="R337"/>
  <c r="AM45" i="46"/>
  <c r="M148" i="47"/>
  <c r="M337"/>
  <c r="AL45" i="46"/>
  <c r="L148" i="47"/>
  <c r="L337"/>
  <c r="AG45" i="46"/>
  <c r="G148" i="47"/>
  <c r="G337"/>
  <c r="AE45" i="46"/>
  <c r="E148" i="47"/>
  <c r="E337"/>
  <c r="AV45" i="46"/>
  <c r="V148" i="47"/>
  <c r="V337"/>
  <c r="AQ45" i="46"/>
  <c r="Q148" i="47"/>
  <c r="Q337"/>
  <c r="AI45" i="46"/>
  <c r="I148" i="47"/>
  <c r="I337"/>
  <c r="G206" i="46"/>
  <c r="M111" i="36"/>
  <c r="AV164" i="64"/>
  <c r="AV161"/>
  <c r="F241" i="46"/>
  <c r="F251"/>
  <c r="AD73" i="25"/>
  <c r="AA73"/>
  <c r="BS38" i="46"/>
  <c r="D251"/>
  <c r="V111" i="36"/>
  <c r="U111"/>
  <c r="H111"/>
  <c r="G111"/>
  <c r="J108"/>
  <c r="AJ154" i="46"/>
  <c r="N111" i="36"/>
  <c r="T111"/>
  <c r="K108"/>
  <c r="AK154" i="46"/>
  <c r="Z84" i="25"/>
  <c r="Z88"/>
  <c r="C155" i="47"/>
  <c r="D103" i="36"/>
  <c r="BQ241" i="46"/>
  <c r="I110" i="36"/>
  <c r="R110"/>
  <c r="U110"/>
  <c r="K110"/>
  <c r="T110"/>
  <c r="AV170" i="64"/>
  <c r="AB73" i="25"/>
  <c r="C154" i="47"/>
  <c r="AL73" i="25"/>
  <c r="AI73"/>
  <c r="AF73"/>
  <c r="BS45" i="46"/>
  <c r="CN45"/>
  <c r="AE66" i="25"/>
  <c r="AC66"/>
  <c r="AG66"/>
  <c r="AG84"/>
  <c r="AG88"/>
  <c r="AA66"/>
  <c r="AA84"/>
  <c r="AA88"/>
  <c r="AA92"/>
  <c r="C110" i="36"/>
  <c r="AB66" i="25"/>
  <c r="AL66"/>
  <c r="AI80"/>
  <c r="AK137" i="46"/>
  <c r="AK156"/>
  <c r="AK133"/>
  <c r="AR137"/>
  <c r="AR156"/>
  <c r="AR133"/>
  <c r="Z92" i="25"/>
  <c r="K204" i="47"/>
  <c r="K366"/>
  <c r="AF137" i="25"/>
  <c r="AF256"/>
  <c r="AI222" i="46"/>
  <c r="AN155"/>
  <c r="AN151"/>
  <c r="AH151"/>
  <c r="AH155"/>
  <c r="AV155"/>
  <c r="AV151"/>
  <c r="AD80" i="25"/>
  <c r="AD84"/>
  <c r="AD88"/>
  <c r="D148" i="47"/>
  <c r="AX45" i="46"/>
  <c r="AR132" i="25"/>
  <c r="AR253"/>
  <c r="AU219" i="46"/>
  <c r="W199" i="47"/>
  <c r="W362"/>
  <c r="Q199"/>
  <c r="Q362"/>
  <c r="AL132" i="25"/>
  <c r="AL253"/>
  <c r="AO219" i="46"/>
  <c r="AA132" i="25"/>
  <c r="AA253"/>
  <c r="AD219" i="46"/>
  <c r="F199" i="47"/>
  <c r="F362"/>
  <c r="AE132" i="25"/>
  <c r="AE253"/>
  <c r="AH219" i="46"/>
  <c r="J199" i="47"/>
  <c r="J362"/>
  <c r="O199"/>
  <c r="O362"/>
  <c r="AJ132" i="25"/>
  <c r="AJ253"/>
  <c r="AM219" i="46"/>
  <c r="Y139" i="25"/>
  <c r="D206" i="47"/>
  <c r="H187"/>
  <c r="AF223" i="46"/>
  <c r="AC116" i="25"/>
  <c r="AC139"/>
  <c r="H206" i="47"/>
  <c r="AN120" i="25"/>
  <c r="S190" i="47"/>
  <c r="I81" i="44"/>
  <c r="G229"/>
  <c r="C231" i="46"/>
  <c r="W190" i="47"/>
  <c r="AR120" i="25"/>
  <c r="G206" i="47"/>
  <c r="AB139" i="25"/>
  <c r="AV225" i="46"/>
  <c r="AK68" i="25"/>
  <c r="AI68"/>
  <c r="AM68"/>
  <c r="AB68"/>
  <c r="AL68"/>
  <c r="X64"/>
  <c r="AS64"/>
  <c r="Y66"/>
  <c r="C150" i="47"/>
  <c r="C335"/>
  <c r="D335"/>
  <c r="V108" i="36"/>
  <c r="AV154" i="46"/>
  <c r="I108" i="36"/>
  <c r="AI154" i="46"/>
  <c r="R108" i="36"/>
  <c r="AR154" i="46"/>
  <c r="M108" i="36"/>
  <c r="AM154" i="46"/>
  <c r="Q108" i="36"/>
  <c r="AQ154" i="46"/>
  <c r="E108" i="36"/>
  <c r="AE154" i="46"/>
  <c r="O108" i="36"/>
  <c r="AO154" i="46"/>
  <c r="U108" i="36"/>
  <c r="AU154" i="46"/>
  <c r="AK139" i="25"/>
  <c r="P206" i="47"/>
  <c r="AK120" i="25"/>
  <c r="P190" i="47"/>
  <c r="N190"/>
  <c r="AI120" i="25"/>
  <c r="AI139"/>
  <c r="N206" i="47"/>
  <c r="F187"/>
  <c r="AD223" i="46"/>
  <c r="AA116" i="25"/>
  <c r="F190" i="47"/>
  <c r="AA120" i="25"/>
  <c r="AE139"/>
  <c r="J206" i="47"/>
  <c r="J190"/>
  <c r="AE120" i="25"/>
  <c r="AG120"/>
  <c r="L190" i="47"/>
  <c r="AG139" i="25"/>
  <c r="L206" i="47"/>
  <c r="AD151" i="46"/>
  <c r="AD155"/>
  <c r="C111" i="36"/>
  <c r="AO80" i="25"/>
  <c r="AJ80"/>
  <c r="AP80"/>
  <c r="AP84"/>
  <c r="AP88"/>
  <c r="AE156" i="46"/>
  <c r="AE133"/>
  <c r="AE137"/>
  <c r="AL155"/>
  <c r="AL151"/>
  <c r="AS155"/>
  <c r="AS151"/>
  <c r="AN80" i="25"/>
  <c r="AC80"/>
  <c r="AP151" i="46"/>
  <c r="AP155"/>
  <c r="AE151"/>
  <c r="AE155"/>
  <c r="AO155"/>
  <c r="AO151"/>
  <c r="AJ151"/>
  <c r="AJ155"/>
  <c r="AQ120" i="25"/>
  <c r="V190" i="47"/>
  <c r="AQ139" i="25"/>
  <c r="V206" i="47"/>
  <c r="M187"/>
  <c r="AK223" i="46"/>
  <c r="AH116" i="25"/>
  <c r="M190" i="47"/>
  <c r="AH120" i="25"/>
  <c r="O190" i="47"/>
  <c r="AJ120" i="25"/>
  <c r="AP68"/>
  <c r="AE68"/>
  <c r="AC84"/>
  <c r="AC88"/>
  <c r="AC68"/>
  <c r="AF128" i="46"/>
  <c r="AF129"/>
  <c r="AA112" i="25"/>
  <c r="AF148" i="46"/>
  <c r="AA131" i="25"/>
  <c r="AP128" i="46"/>
  <c r="AP129"/>
  <c r="AK112" i="25"/>
  <c r="AP148" i="46"/>
  <c r="AK131" i="25"/>
  <c r="AK148" i="46"/>
  <c r="AF131" i="25"/>
  <c r="AK128" i="46"/>
  <c r="AK129"/>
  <c r="AF112" i="25"/>
  <c r="AM129" i="46"/>
  <c r="AH112" i="25"/>
  <c r="AM148" i="46"/>
  <c r="AH131" i="25"/>
  <c r="AM128" i="46"/>
  <c r="AO128"/>
  <c r="AO129"/>
  <c r="AJ112" i="25"/>
  <c r="AO148" i="46"/>
  <c r="AJ131" i="25"/>
  <c r="AL128" i="46"/>
  <c r="AL148"/>
  <c r="AG131" i="25"/>
  <c r="AL129" i="46"/>
  <c r="AG112" i="25"/>
  <c r="AN148" i="46"/>
  <c r="AI131" i="25"/>
  <c r="AN128" i="46"/>
  <c r="AN129"/>
  <c r="AI112" i="25"/>
  <c r="AQ128" i="46"/>
  <c r="AQ129"/>
  <c r="AL112" i="25"/>
  <c r="AQ148" i="46"/>
  <c r="AL131" i="25"/>
  <c r="AG148" i="46"/>
  <c r="AB131" i="25"/>
  <c r="AG128" i="46"/>
  <c r="AG129"/>
  <c r="AB112" i="25"/>
  <c r="AS128" i="46"/>
  <c r="AS129"/>
  <c r="AN112" i="25"/>
  <c r="AS148" i="46"/>
  <c r="AN131" i="25"/>
  <c r="AL120"/>
  <c r="Q190" i="47"/>
  <c r="AO224" i="46"/>
  <c r="AL134" i="25"/>
  <c r="Q201" i="47"/>
  <c r="W108" i="36"/>
  <c r="AW154" i="46"/>
  <c r="T108" i="36"/>
  <c r="AT154" i="46"/>
  <c r="AK84" i="25"/>
  <c r="AK88"/>
  <c r="L108" i="36"/>
  <c r="AL154" i="46"/>
  <c r="S108" i="36"/>
  <c r="AS154" i="46"/>
  <c r="P108" i="36"/>
  <c r="AP154" i="46"/>
  <c r="CN24"/>
  <c r="AQ66" i="25"/>
  <c r="AO66"/>
  <c r="X65"/>
  <c r="AS65"/>
  <c r="AF80"/>
  <c r="AL80"/>
  <c r="AL84"/>
  <c r="AL88"/>
  <c r="AB80"/>
  <c r="AB84"/>
  <c r="AB88"/>
  <c r="AT133" i="46"/>
  <c r="AT137"/>
  <c r="AT156"/>
  <c r="AU156"/>
  <c r="AU133"/>
  <c r="AU137"/>
  <c r="AI156"/>
  <c r="AI133"/>
  <c r="AI137"/>
  <c r="AT155"/>
  <c r="AT151"/>
  <c r="AE137" i="25"/>
  <c r="AE256"/>
  <c r="AH222" i="46"/>
  <c r="J204" i="47"/>
  <c r="J366"/>
  <c r="AG151" i="46"/>
  <c r="AG155"/>
  <c r="AU151"/>
  <c r="AU155"/>
  <c r="AA80" i="25"/>
  <c r="AM151" i="46"/>
  <c r="AM155"/>
  <c r="AD132" i="25"/>
  <c r="AD253"/>
  <c r="AG219" i="46"/>
  <c r="I199" i="47"/>
  <c r="I362"/>
  <c r="AK219" i="46"/>
  <c r="M199" i="47"/>
  <c r="M362"/>
  <c r="AH132" i="25"/>
  <c r="AH253"/>
  <c r="AC132"/>
  <c r="AC253"/>
  <c r="AF219" i="46"/>
  <c r="H199" i="47"/>
  <c r="H362"/>
  <c r="AB132" i="25"/>
  <c r="AB253"/>
  <c r="AE219" i="46"/>
  <c r="G199" i="47"/>
  <c r="G362"/>
  <c r="AF132" i="25"/>
  <c r="AF253"/>
  <c r="AI219" i="46"/>
  <c r="K199" i="47"/>
  <c r="K362"/>
  <c r="AD149" i="46"/>
  <c r="C104" i="36"/>
  <c r="Y120" i="25"/>
  <c r="D190" i="47"/>
  <c r="AB223" i="46"/>
  <c r="Y116" i="25"/>
  <c r="D187" i="47"/>
  <c r="AC120" i="25"/>
  <c r="H190" i="47"/>
  <c r="AN116" i="25"/>
  <c r="S187" i="47"/>
  <c r="AQ223" i="46"/>
  <c r="S206" i="47"/>
  <c r="AN139" i="25"/>
  <c r="J89" i="63"/>
  <c r="C91"/>
  <c r="C92"/>
  <c r="D92"/>
  <c r="H81" i="44"/>
  <c r="C229"/>
  <c r="AR139" i="25"/>
  <c r="W206" i="47"/>
  <c r="AU223" i="46"/>
  <c r="AR116" i="25"/>
  <c r="W187" i="47"/>
  <c r="G190"/>
  <c r="AB120" i="25"/>
  <c r="AB116"/>
  <c r="AE223" i="46"/>
  <c r="G187" i="47"/>
  <c r="G357"/>
  <c r="Y259" i="25"/>
  <c r="X140"/>
  <c r="X259"/>
  <c r="D367" i="47"/>
  <c r="C207"/>
  <c r="C367"/>
  <c r="AJ84" i="25"/>
  <c r="AJ88"/>
  <c r="AJ68"/>
  <c r="Z68"/>
  <c r="AD68"/>
  <c r="AF68"/>
  <c r="AN223" i="46"/>
  <c r="P187" i="47"/>
  <c r="P357"/>
  <c r="AK116" i="25"/>
  <c r="AK257"/>
  <c r="AI116"/>
  <c r="AI257"/>
  <c r="N187" i="47"/>
  <c r="N357"/>
  <c r="AL223" i="46"/>
  <c r="F206" i="47"/>
  <c r="AA139" i="25"/>
  <c r="AE116"/>
  <c r="AE257"/>
  <c r="AH223" i="46"/>
  <c r="J187" i="47"/>
  <c r="J357"/>
  <c r="AG116" i="25"/>
  <c r="AG257"/>
  <c r="L187" i="47"/>
  <c r="L357"/>
  <c r="AJ223" i="46"/>
  <c r="AE80" i="25"/>
  <c r="AE84"/>
  <c r="AE88"/>
  <c r="AM80"/>
  <c r="AM84"/>
  <c r="AM88"/>
  <c r="AD148" i="46"/>
  <c r="C102" i="36"/>
  <c r="AD128" i="46"/>
  <c r="AD129"/>
  <c r="AK155"/>
  <c r="AK151"/>
  <c r="AI155"/>
  <c r="AI151"/>
  <c r="AQ80" i="25"/>
  <c r="AQ84"/>
  <c r="AQ88"/>
  <c r="AG92"/>
  <c r="AR151" i="46"/>
  <c r="AR155"/>
  <c r="AW151"/>
  <c r="AW155"/>
  <c r="AF151"/>
  <c r="AF155"/>
  <c r="X73" i="25"/>
  <c r="N107" i="36"/>
  <c r="AN153" i="46"/>
  <c r="Y80" i="25"/>
  <c r="D107" i="36"/>
  <c r="H24" i="46"/>
  <c r="H206"/>
  <c r="F206"/>
  <c r="AQ116" i="25"/>
  <c r="AQ257"/>
  <c r="V187" i="47"/>
  <c r="V357"/>
  <c r="AT223" i="46"/>
  <c r="M206" i="47"/>
  <c r="AH139" i="25"/>
  <c r="O206" i="47"/>
  <c r="AJ139" i="25"/>
  <c r="O187" i="47"/>
  <c r="O357"/>
  <c r="AM223" i="46"/>
  <c r="AJ116" i="25"/>
  <c r="AA68"/>
  <c r="AG68"/>
  <c r="C151" i="47"/>
  <c r="C336"/>
  <c r="D336"/>
  <c r="AE129" i="46"/>
  <c r="Z112" i="25"/>
  <c r="AE148" i="46"/>
  <c r="Z131" i="25"/>
  <c r="AE128" i="46"/>
  <c r="AH148"/>
  <c r="AC131" i="25"/>
  <c r="AH128" i="46"/>
  <c r="AH129"/>
  <c r="AC112" i="25"/>
  <c r="AR148" i="46"/>
  <c r="AM131" i="25"/>
  <c r="AR128" i="46"/>
  <c r="AR129"/>
  <c r="AM112" i="25"/>
  <c r="AJ128" i="46"/>
  <c r="AJ148"/>
  <c r="AE131" i="25"/>
  <c r="AJ129" i="46"/>
  <c r="AE112" i="25"/>
  <c r="AV128" i="46"/>
  <c r="AV129"/>
  <c r="AQ112" i="25"/>
  <c r="AV148" i="46"/>
  <c r="AQ131" i="25"/>
  <c r="AT148" i="46"/>
  <c r="AO131" i="25"/>
  <c r="AT128" i="46"/>
  <c r="AT129"/>
  <c r="AO112" i="25"/>
  <c r="AI148" i="46"/>
  <c r="AD131" i="25"/>
  <c r="AI128" i="46"/>
  <c r="AI129"/>
  <c r="AD112" i="25"/>
  <c r="AW128" i="46"/>
  <c r="AW129"/>
  <c r="AR112" i="25"/>
  <c r="AW148" i="46"/>
  <c r="AR131" i="25"/>
  <c r="AU129" i="46"/>
  <c r="AP112" i="25"/>
  <c r="AU148" i="46"/>
  <c r="AP131" i="25"/>
  <c r="AU128" i="46"/>
  <c r="G103" i="36"/>
  <c r="S103"/>
  <c r="F103"/>
  <c r="K103"/>
  <c r="M103"/>
  <c r="O103"/>
  <c r="L103"/>
  <c r="U103"/>
  <c r="E103"/>
  <c r="H103"/>
  <c r="R103"/>
  <c r="J103"/>
  <c r="V103"/>
  <c r="N103"/>
  <c r="Q103"/>
  <c r="P103"/>
  <c r="T103"/>
  <c r="I103"/>
  <c r="W103"/>
  <c r="Q206" i="47"/>
  <c r="AL139" i="25"/>
  <c r="AO223" i="46"/>
  <c r="AL116" i="25"/>
  <c r="AL257"/>
  <c r="Q187" i="47"/>
  <c r="Q357"/>
  <c r="Q205"/>
  <c r="AL138" i="25"/>
  <c r="D108" i="36"/>
  <c r="AO84" i="25"/>
  <c r="AO88"/>
  <c r="G108" i="36"/>
  <c r="AG154" i="46"/>
  <c r="H108" i="36"/>
  <c r="AH154" i="46"/>
  <c r="AI84" i="25"/>
  <c r="AI88"/>
  <c r="F108" i="36"/>
  <c r="AF154" i="46"/>
  <c r="N108" i="36"/>
  <c r="AN154" i="46"/>
  <c r="BS24"/>
  <c r="AN66" i="25"/>
  <c r="AR66"/>
  <c r="AH66"/>
  <c r="Y84"/>
  <c r="AF84"/>
  <c r="AF88"/>
  <c r="W357" i="47"/>
  <c r="AX137" i="46"/>
  <c r="AX133"/>
  <c r="C103" i="36"/>
  <c r="AL221" i="46"/>
  <c r="N203" i="47"/>
  <c r="N365"/>
  <c r="AI136" i="25"/>
  <c r="AI255"/>
  <c r="AH84"/>
  <c r="AH88"/>
  <c r="AH68"/>
  <c r="AN84"/>
  <c r="AN88"/>
  <c r="AN68"/>
  <c r="F204" i="47"/>
  <c r="F366"/>
  <c r="AD222" i="46"/>
  <c r="AA137" i="25"/>
  <c r="AA256"/>
  <c r="AI92"/>
  <c r="AO92"/>
  <c r="C108" i="36"/>
  <c r="AD154" i="46"/>
  <c r="Y88" i="25"/>
  <c r="AR68"/>
  <c r="AR84"/>
  <c r="AR88"/>
  <c r="N204" i="47"/>
  <c r="N366"/>
  <c r="AI137" i="25"/>
  <c r="AI256"/>
  <c r="AL222" i="46"/>
  <c r="AF222"/>
  <c r="AC137" i="25"/>
  <c r="AC256"/>
  <c r="H204" i="47"/>
  <c r="H366"/>
  <c r="AB137" i="25"/>
  <c r="AB256"/>
  <c r="AE222" i="46"/>
  <c r="G204" i="47"/>
  <c r="G366"/>
  <c r="AP111" i="25"/>
  <c r="AP252"/>
  <c r="AS218" i="46"/>
  <c r="AR218"/>
  <c r="AO111" i="25"/>
  <c r="AO252"/>
  <c r="AT218" i="46"/>
  <c r="AQ111" i="25"/>
  <c r="AQ252"/>
  <c r="AF218" i="46"/>
  <c r="AC111" i="25"/>
  <c r="AC252"/>
  <c r="Z111"/>
  <c r="Z252"/>
  <c r="AC218" i="46"/>
  <c r="AA138" i="25"/>
  <c r="F205" i="47"/>
  <c r="W205"/>
  <c r="AR138" i="25"/>
  <c r="R205" i="47"/>
  <c r="AM138" i="25"/>
  <c r="I201" i="47"/>
  <c r="AD134" i="25"/>
  <c r="AG224" i="46"/>
  <c r="AF138" i="25"/>
  <c r="K205" i="47"/>
  <c r="AX128" i="46"/>
  <c r="Y111" i="25"/>
  <c r="AB218" i="46"/>
  <c r="AX148"/>
  <c r="Y131" i="25"/>
  <c r="X131"/>
  <c r="AE92"/>
  <c r="Y257"/>
  <c r="AX149" i="46"/>
  <c r="AV219"/>
  <c r="D199" i="47"/>
  <c r="AB219" i="46"/>
  <c r="Y132" i="25"/>
  <c r="AH134"/>
  <c r="AK224" i="46"/>
  <c r="M201" i="47"/>
  <c r="AP138" i="25"/>
  <c r="U205" i="47"/>
  <c r="AB138" i="25"/>
  <c r="G205" i="47"/>
  <c r="AO138" i="25"/>
  <c r="T205" i="47"/>
  <c r="AD116" i="25"/>
  <c r="I187" i="47"/>
  <c r="AG223" i="46"/>
  <c r="AP116" i="25"/>
  <c r="U187" i="47"/>
  <c r="AS223" i="46"/>
  <c r="T190" i="47"/>
  <c r="AO120" i="25"/>
  <c r="AB92"/>
  <c r="AO68"/>
  <c r="AQ222" i="46"/>
  <c r="S204" i="47"/>
  <c r="S366"/>
  <c r="AN137" i="25"/>
  <c r="AN256"/>
  <c r="AK92"/>
  <c r="AU222" i="46"/>
  <c r="W204" i="47"/>
  <c r="W366"/>
  <c r="AR137" i="25"/>
  <c r="AR256"/>
  <c r="AN111"/>
  <c r="AN252"/>
  <c r="AQ218" i="46"/>
  <c r="AE218"/>
  <c r="AB111" i="25"/>
  <c r="AB252"/>
  <c r="AO218" i="46"/>
  <c r="AL111" i="25"/>
  <c r="AL252"/>
  <c r="AL218" i="46"/>
  <c r="AI111" i="25"/>
  <c r="AI252"/>
  <c r="AJ218" i="46"/>
  <c r="AG111" i="25"/>
  <c r="AG252"/>
  <c r="AK218" i="46"/>
  <c r="AH111" i="25"/>
  <c r="AH252"/>
  <c r="AI218" i="46"/>
  <c r="AF111" i="25"/>
  <c r="AF252"/>
  <c r="AK111"/>
  <c r="AK252"/>
  <c r="AN218" i="46"/>
  <c r="J205" i="47"/>
  <c r="AE138" i="25"/>
  <c r="AJ134"/>
  <c r="AM224" i="46"/>
  <c r="O201" i="47"/>
  <c r="E201"/>
  <c r="Z134" i="25"/>
  <c r="AC224" i="46"/>
  <c r="P201" i="47"/>
  <c r="AK134" i="25"/>
  <c r="AN224" i="46"/>
  <c r="AQ224"/>
  <c r="S201" i="47"/>
  <c r="AN134" i="25"/>
  <c r="AG134"/>
  <c r="AJ224" i="46"/>
  <c r="L201" i="47"/>
  <c r="Z120" i="25"/>
  <c r="X120"/>
  <c r="E190" i="47"/>
  <c r="E206"/>
  <c r="Z139" i="25"/>
  <c r="AP92"/>
  <c r="D201" i="47"/>
  <c r="Y134" i="25"/>
  <c r="AB224" i="46"/>
  <c r="AX151"/>
  <c r="AM222"/>
  <c r="O204" i="47"/>
  <c r="O366"/>
  <c r="AJ137" i="25"/>
  <c r="AJ256"/>
  <c r="Q204" i="47"/>
  <c r="Q366"/>
  <c r="AO222" i="46"/>
  <c r="AL137" i="25"/>
  <c r="AL256"/>
  <c r="R204" i="47"/>
  <c r="R366"/>
  <c r="AM137" i="25"/>
  <c r="AM256"/>
  <c r="AP222" i="46"/>
  <c r="AQ137" i="25"/>
  <c r="AQ256"/>
  <c r="AT222" i="46"/>
  <c r="V204" i="47"/>
  <c r="V366"/>
  <c r="X66" i="25"/>
  <c r="Y68"/>
  <c r="C148" i="47"/>
  <c r="C337"/>
  <c r="D337"/>
  <c r="AQ138" i="25"/>
  <c r="V205" i="47"/>
  <c r="H201"/>
  <c r="AC134" i="25"/>
  <c r="AF224" i="46"/>
  <c r="N201" i="47"/>
  <c r="AI134" i="25"/>
  <c r="AL224" i="46"/>
  <c r="AM139" i="25"/>
  <c r="R206" i="47"/>
  <c r="AF139" i="25"/>
  <c r="K206" i="47"/>
  <c r="AJ257" i="25"/>
  <c r="V107" i="36"/>
  <c r="AV153" i="46"/>
  <c r="R107" i="36"/>
  <c r="AR153" i="46"/>
  <c r="AB257" i="25"/>
  <c r="AR257"/>
  <c r="AN257"/>
  <c r="Q107" i="36"/>
  <c r="AQ153" i="46"/>
  <c r="K107" i="36"/>
  <c r="AK153" i="46"/>
  <c r="AL258" i="25"/>
  <c r="H107" i="36"/>
  <c r="AH153" i="46"/>
  <c r="S107" i="36"/>
  <c r="AS153" i="46"/>
  <c r="AA257" i="25"/>
  <c r="F357" i="47"/>
  <c r="AC257" i="25"/>
  <c r="H357" i="47"/>
  <c r="AX156" i="46"/>
  <c r="I107" i="36"/>
  <c r="AI153" i="46"/>
  <c r="AF92" i="25"/>
  <c r="AU218" i="46"/>
  <c r="AR111" i="25"/>
  <c r="AR252"/>
  <c r="AG218" i="46"/>
  <c r="AD111" i="25"/>
  <c r="AD252"/>
  <c r="AH218" i="46"/>
  <c r="AE111" i="25"/>
  <c r="AE252"/>
  <c r="AM111"/>
  <c r="AM252"/>
  <c r="AP218" i="46"/>
  <c r="AD153"/>
  <c r="J107" i="36"/>
  <c r="AJ153" i="46"/>
  <c r="X80" i="25"/>
  <c r="R109" i="36"/>
  <c r="E107"/>
  <c r="AE153" i="46"/>
  <c r="P107" i="36"/>
  <c r="AP153" i="46"/>
  <c r="M107" i="36"/>
  <c r="AM153" i="46"/>
  <c r="W107" i="36"/>
  <c r="AW153" i="46"/>
  <c r="L107" i="36"/>
  <c r="AL153" i="46"/>
  <c r="F201" i="47"/>
  <c r="F364"/>
  <c r="AA134" i="25"/>
  <c r="AA258"/>
  <c r="AD224" i="46"/>
  <c r="AR134" i="25"/>
  <c r="AR258"/>
  <c r="AU224" i="46"/>
  <c r="W201" i="47"/>
  <c r="W364"/>
  <c r="AM134" i="25"/>
  <c r="AM258"/>
  <c r="AP224" i="46"/>
  <c r="R201" i="47"/>
  <c r="R364"/>
  <c r="AQ92" i="25"/>
  <c r="AD138"/>
  <c r="I205" i="47"/>
  <c r="AF134" i="25"/>
  <c r="AF258"/>
  <c r="AI224" i="46"/>
  <c r="K201" i="47"/>
  <c r="K364"/>
  <c r="AX129" i="46"/>
  <c r="Y112" i="25"/>
  <c r="X112"/>
  <c r="AM92"/>
  <c r="AJ92"/>
  <c r="J81" i="44"/>
  <c r="H229"/>
  <c r="F229"/>
  <c r="D357" i="47"/>
  <c r="AH138" i="25"/>
  <c r="M205" i="47"/>
  <c r="U201"/>
  <c r="U364"/>
  <c r="AP134" i="25"/>
  <c r="AP258"/>
  <c r="AS224" i="46"/>
  <c r="G201" i="47"/>
  <c r="G364"/>
  <c r="AB134" i="25"/>
  <c r="AB258"/>
  <c r="AE224" i="46"/>
  <c r="AO134" i="25"/>
  <c r="AO258"/>
  <c r="AR224" i="46"/>
  <c r="T201" i="47"/>
  <c r="T364"/>
  <c r="I190"/>
  <c r="AD120" i="25"/>
  <c r="AD139"/>
  <c r="I206" i="47"/>
  <c r="U190"/>
  <c r="AP120" i="25"/>
  <c r="U206" i="47"/>
  <c r="AP139" i="25"/>
  <c r="AO139"/>
  <c r="T206" i="47"/>
  <c r="AO116" i="25"/>
  <c r="AO257"/>
  <c r="T187" i="47"/>
  <c r="T357"/>
  <c r="AR223" i="46"/>
  <c r="AL92" i="25"/>
  <c r="V105" i="36"/>
  <c r="AV150" i="46"/>
  <c r="AQ68" i="25"/>
  <c r="AK137"/>
  <c r="AK256"/>
  <c r="AN222" i="46"/>
  <c r="P204" i="47"/>
  <c r="P366"/>
  <c r="AJ222" i="46"/>
  <c r="L204" i="47"/>
  <c r="L366"/>
  <c r="AG137" i="25"/>
  <c r="AG256"/>
  <c r="AR222" i="46"/>
  <c r="AO137" i="25"/>
  <c r="AO256"/>
  <c r="T204" i="47"/>
  <c r="T366"/>
  <c r="AJ111" i="25"/>
  <c r="AJ252"/>
  <c r="AM218" i="46"/>
  <c r="AD218"/>
  <c r="AA111" i="25"/>
  <c r="AA252"/>
  <c r="AC92"/>
  <c r="AE134"/>
  <c r="AE258"/>
  <c r="AH224" i="46"/>
  <c r="J201" i="47"/>
  <c r="J364"/>
  <c r="AJ138" i="25"/>
  <c r="O205" i="47"/>
  <c r="Z138" i="25"/>
  <c r="E205" i="47"/>
  <c r="AK138" i="25"/>
  <c r="P205" i="47"/>
  <c r="AN138" i="25"/>
  <c r="S205" i="47"/>
  <c r="AG138" i="25"/>
  <c r="L205" i="47"/>
  <c r="AC223" i="46"/>
  <c r="Z116" i="25"/>
  <c r="Z257"/>
  <c r="E187" i="47"/>
  <c r="E357"/>
  <c r="Y138" i="25"/>
  <c r="D205" i="47"/>
  <c r="AX155" i="46"/>
  <c r="U204" i="47"/>
  <c r="U366"/>
  <c r="AS222" i="46"/>
  <c r="AP137" i="25"/>
  <c r="AP256"/>
  <c r="AC222" i="46"/>
  <c r="E204" i="47"/>
  <c r="E366"/>
  <c r="Z137" i="25"/>
  <c r="Z256"/>
  <c r="AK222" i="46"/>
  <c r="M204" i="47"/>
  <c r="M366"/>
  <c r="AH137" i="25"/>
  <c r="AH256"/>
  <c r="AD137"/>
  <c r="AD256"/>
  <c r="I204" i="47"/>
  <c r="I366"/>
  <c r="AG222" i="46"/>
  <c r="AD92" i="25"/>
  <c r="AQ134"/>
  <c r="AQ258"/>
  <c r="AT224" i="46"/>
  <c r="V201" i="47"/>
  <c r="V364"/>
  <c r="AC138" i="25"/>
  <c r="H205" i="47"/>
  <c r="N205"/>
  <c r="AI138" i="25"/>
  <c r="AM116"/>
  <c r="R187" i="47"/>
  <c r="AP223" i="46"/>
  <c r="R190" i="47"/>
  <c r="AM120" i="25"/>
  <c r="AI223" i="46"/>
  <c r="AF116" i="25"/>
  <c r="K187" i="47"/>
  <c r="K190"/>
  <c r="AF120" i="25"/>
  <c r="V109" i="36"/>
  <c r="J109"/>
  <c r="S357" i="47"/>
  <c r="AV223" i="46"/>
  <c r="F107" i="36"/>
  <c r="AF153" i="46"/>
  <c r="G107" i="36"/>
  <c r="AG153" i="46"/>
  <c r="Q364" i="47"/>
  <c r="AH257" i="25"/>
  <c r="M357" i="47"/>
  <c r="S109" i="36"/>
  <c r="U107"/>
  <c r="AU153" i="46"/>
  <c r="O107" i="36"/>
  <c r="AO153" i="46"/>
  <c r="T107" i="36"/>
  <c r="AT153" i="46"/>
  <c r="X139" i="25"/>
  <c r="N109" i="36"/>
  <c r="I109"/>
  <c r="H109"/>
  <c r="Q109"/>
  <c r="X138" i="25"/>
  <c r="C190" i="47"/>
  <c r="K357"/>
  <c r="C206"/>
  <c r="AN136" i="46"/>
  <c r="AI119" i="25"/>
  <c r="AN134" i="46"/>
  <c r="AN135"/>
  <c r="AN142"/>
  <c r="AP136" i="25"/>
  <c r="AP255"/>
  <c r="AS221" i="46"/>
  <c r="U203" i="47"/>
  <c r="U365"/>
  <c r="AH134" i="46"/>
  <c r="AH142"/>
  <c r="AH135"/>
  <c r="AH136"/>
  <c r="AC119" i="25"/>
  <c r="AQ134" i="46"/>
  <c r="AQ135"/>
  <c r="AQ136"/>
  <c r="AL119" i="25"/>
  <c r="AQ142" i="46"/>
  <c r="AR136"/>
  <c r="AM119" i="25"/>
  <c r="AR134" i="46"/>
  <c r="AR135"/>
  <c r="AR142"/>
  <c r="AV135"/>
  <c r="AV134"/>
  <c r="AV142"/>
  <c r="AV136"/>
  <c r="AQ119" i="25"/>
  <c r="AQ133"/>
  <c r="AQ254"/>
  <c r="V200" i="47"/>
  <c r="V363"/>
  <c r="AT220" i="46"/>
  <c r="AU221"/>
  <c r="W203" i="47"/>
  <c r="W365"/>
  <c r="AR136" i="25"/>
  <c r="AR255"/>
  <c r="AN221" i="46"/>
  <c r="P203" i="47"/>
  <c r="P365"/>
  <c r="AK136" i="25"/>
  <c r="AK255"/>
  <c r="K109" i="36"/>
  <c r="E109"/>
  <c r="W109"/>
  <c r="P109"/>
  <c r="L109"/>
  <c r="M109"/>
  <c r="AG221" i="46"/>
  <c r="I203" i="47"/>
  <c r="I365"/>
  <c r="AD136" i="25"/>
  <c r="AD255"/>
  <c r="AC136"/>
  <c r="AC255"/>
  <c r="AF221" i="46"/>
  <c r="H203" i="47"/>
  <c r="H365"/>
  <c r="AO221" i="46"/>
  <c r="Q203" i="47"/>
  <c r="Q365"/>
  <c r="AL136" i="25"/>
  <c r="AL255"/>
  <c r="R203" i="47"/>
  <c r="R365"/>
  <c r="AM136" i="25"/>
  <c r="AM255"/>
  <c r="AP221" i="46"/>
  <c r="AT221"/>
  <c r="V203" i="47"/>
  <c r="V365"/>
  <c r="AQ136" i="25"/>
  <c r="AQ255"/>
  <c r="D105" i="36"/>
  <c r="X68" i="25"/>
  <c r="P105" i="36"/>
  <c r="AP150" i="46"/>
  <c r="N105" i="36"/>
  <c r="AN150" i="46"/>
  <c r="R105" i="36"/>
  <c r="AR150" i="46"/>
  <c r="G105" i="36"/>
  <c r="AG150" i="46"/>
  <c r="Q105" i="36"/>
  <c r="AQ150" i="46"/>
  <c r="U105" i="36"/>
  <c r="AU150" i="46"/>
  <c r="J105" i="36"/>
  <c r="AJ150" i="46"/>
  <c r="F105" i="36"/>
  <c r="AF150" i="46"/>
  <c r="L105" i="36"/>
  <c r="AL150" i="46"/>
  <c r="H105" i="36"/>
  <c r="AH150" i="46"/>
  <c r="O105" i="36"/>
  <c r="AO150" i="46"/>
  <c r="E105" i="36"/>
  <c r="AE150" i="46"/>
  <c r="I105" i="36"/>
  <c r="AI150" i="46"/>
  <c r="K105" i="36"/>
  <c r="AK150" i="46"/>
  <c r="AV224"/>
  <c r="Y258" i="25"/>
  <c r="X134"/>
  <c r="X258"/>
  <c r="X132"/>
  <c r="X253"/>
  <c r="Y253"/>
  <c r="D362" i="47"/>
  <c r="C199"/>
  <c r="C362"/>
  <c r="X111" i="25"/>
  <c r="X252"/>
  <c r="Y252"/>
  <c r="AR92"/>
  <c r="Y137"/>
  <c r="D204" i="47"/>
  <c r="AB222" i="46"/>
  <c r="AX154"/>
  <c r="AV222"/>
  <c r="AH92" i="25"/>
  <c r="R357" i="47"/>
  <c r="C205"/>
  <c r="C107" i="36"/>
  <c r="T109"/>
  <c r="U109"/>
  <c r="F109"/>
  <c r="D109"/>
  <c r="N364" i="47"/>
  <c r="AC258" i="25"/>
  <c r="L364" i="47"/>
  <c r="AG258" i="25"/>
  <c r="AN258"/>
  <c r="P364" i="47"/>
  <c r="E364"/>
  <c r="O364"/>
  <c r="AJ258" i="25"/>
  <c r="T105" i="36"/>
  <c r="AT150" i="46"/>
  <c r="U357" i="47"/>
  <c r="AD257" i="25"/>
  <c r="X116"/>
  <c r="X257"/>
  <c r="I364" i="47"/>
  <c r="W105" i="36"/>
  <c r="AW150" i="46"/>
  <c r="X84" i="25"/>
  <c r="S105" i="36"/>
  <c r="AS150" i="46"/>
  <c r="M106" i="36"/>
  <c r="T203" i="47"/>
  <c r="T365"/>
  <c r="AO136" i="25"/>
  <c r="AO255"/>
  <c r="AR221" i="46"/>
  <c r="AI142"/>
  <c r="AI135"/>
  <c r="AI134"/>
  <c r="AI136"/>
  <c r="AD119" i="25"/>
  <c r="O203" i="47"/>
  <c r="O365"/>
  <c r="AJ136" i="25"/>
  <c r="AJ255"/>
  <c r="AM221" i="46"/>
  <c r="AS135"/>
  <c r="AS142"/>
  <c r="AS136"/>
  <c r="AN119" i="25"/>
  <c r="AS134" i="46"/>
  <c r="AB136" i="25"/>
  <c r="AB255"/>
  <c r="AE221" i="46"/>
  <c r="G203" i="47"/>
  <c r="G365"/>
  <c r="F203"/>
  <c r="F365"/>
  <c r="AA136" i="25"/>
  <c r="AA255"/>
  <c r="AD221" i="46"/>
  <c r="AJ136"/>
  <c r="AE119" i="25"/>
  <c r="AJ142" i="46"/>
  <c r="AJ135"/>
  <c r="AJ134"/>
  <c r="L203" i="47"/>
  <c r="L365"/>
  <c r="AG136" i="25"/>
  <c r="AG255"/>
  <c r="AJ221" i="46"/>
  <c r="AH136" i="25"/>
  <c r="AH255"/>
  <c r="AK221" i="46"/>
  <c r="M203" i="47"/>
  <c r="M365"/>
  <c r="Z136" i="25"/>
  <c r="Z255"/>
  <c r="AC221" i="46"/>
  <c r="E203" i="47"/>
  <c r="E365"/>
  <c r="AE136" i="25"/>
  <c r="AE255"/>
  <c r="AH221" i="46"/>
  <c r="J203" i="47"/>
  <c r="J365"/>
  <c r="Y136" i="25"/>
  <c r="AB221" i="46"/>
  <c r="D203" i="47"/>
  <c r="AX153" i="46"/>
  <c r="AV221"/>
  <c r="AN136" i="25"/>
  <c r="AN255"/>
  <c r="AQ221" i="46"/>
  <c r="S203" i="47"/>
  <c r="S365"/>
  <c r="AI221" i="46"/>
  <c r="K203" i="47"/>
  <c r="K365"/>
  <c r="AF136" i="25"/>
  <c r="AF255"/>
  <c r="D364" i="47"/>
  <c r="C201"/>
  <c r="C364"/>
  <c r="X88" i="25"/>
  <c r="Y92"/>
  <c r="D99" i="36"/>
  <c r="AN92" i="25"/>
  <c r="S99" i="36"/>
  <c r="AF257" i="25"/>
  <c r="AM257"/>
  <c r="V106" i="36"/>
  <c r="C187" i="47"/>
  <c r="C357"/>
  <c r="O109" i="36"/>
  <c r="G109"/>
  <c r="AI258" i="25"/>
  <c r="H364" i="47"/>
  <c r="D106" i="36"/>
  <c r="S364" i="47"/>
  <c r="AK258" i="25"/>
  <c r="Z258"/>
  <c r="T106" i="36"/>
  <c r="AP257" i="25"/>
  <c r="I357" i="47"/>
  <c r="M364"/>
  <c r="AH258" i="25"/>
  <c r="AV218" i="46"/>
  <c r="AD258" i="25"/>
  <c r="W106" i="36"/>
  <c r="S106"/>
  <c r="M105"/>
  <c r="AM150" i="46"/>
  <c r="D365" i="47"/>
  <c r="C203"/>
  <c r="C365"/>
  <c r="Y255" i="25"/>
  <c r="X136"/>
  <c r="X255"/>
  <c r="AE118"/>
  <c r="J189" i="47"/>
  <c r="S189"/>
  <c r="AN118" i="25"/>
  <c r="I188" i="47"/>
  <c r="AD117" i="25"/>
  <c r="AG228" i="46"/>
  <c r="I195" i="47"/>
  <c r="AD125" i="25"/>
  <c r="S200" i="47"/>
  <c r="S363"/>
  <c r="AN133" i="25"/>
  <c r="AN254"/>
  <c r="AQ220" i="46"/>
  <c r="W200" i="47"/>
  <c r="W363"/>
  <c r="AU220" i="46"/>
  <c r="AR133" i="25"/>
  <c r="AR254"/>
  <c r="AO133"/>
  <c r="AO254"/>
  <c r="T200" i="47"/>
  <c r="T363"/>
  <c r="AR220" i="46"/>
  <c r="AD142"/>
  <c r="AD134"/>
  <c r="AD135"/>
  <c r="AD136"/>
  <c r="C109" i="36"/>
  <c r="AU136" i="46"/>
  <c r="AP119" i="25"/>
  <c r="AU142" i="46"/>
  <c r="AU134"/>
  <c r="AU135"/>
  <c r="Y256" i="25"/>
  <c r="X137"/>
  <c r="X256"/>
  <c r="AI220" i="46"/>
  <c r="AF133" i="25"/>
  <c r="AF254"/>
  <c r="K200" i="47"/>
  <c r="K363"/>
  <c r="Z133" i="25"/>
  <c r="Z254"/>
  <c r="E200" i="47"/>
  <c r="E363"/>
  <c r="AC220" i="46"/>
  <c r="H200" i="47"/>
  <c r="H363"/>
  <c r="AF220" i="46"/>
  <c r="AC133" i="25"/>
  <c r="AC254"/>
  <c r="AA133"/>
  <c r="AA254"/>
  <c r="F200" i="47"/>
  <c r="F363"/>
  <c r="AD220" i="46"/>
  <c r="AS220"/>
  <c r="AP133" i="25"/>
  <c r="AP254"/>
  <c r="U200" i="47"/>
  <c r="U363"/>
  <c r="AB133" i="25"/>
  <c r="AB254"/>
  <c r="G200" i="47"/>
  <c r="G363"/>
  <c r="AE220" i="46"/>
  <c r="N200" i="47"/>
  <c r="N363"/>
  <c r="AI133" i="25"/>
  <c r="AI254"/>
  <c r="AL220" i="46"/>
  <c r="G106" i="36"/>
  <c r="F106"/>
  <c r="J106"/>
  <c r="R106"/>
  <c r="P106"/>
  <c r="I106"/>
  <c r="O106"/>
  <c r="L106"/>
  <c r="U106"/>
  <c r="Q106"/>
  <c r="N106"/>
  <c r="K106"/>
  <c r="E106"/>
  <c r="H106"/>
  <c r="AL134" i="46"/>
  <c r="AL135"/>
  <c r="AL136"/>
  <c r="AG119" i="25"/>
  <c r="AL142" i="46"/>
  <c r="AW134"/>
  <c r="AW136"/>
  <c r="AR119" i="25"/>
  <c r="AW142" i="46"/>
  <c r="AW135"/>
  <c r="AK134"/>
  <c r="AK135"/>
  <c r="AK142"/>
  <c r="AK136"/>
  <c r="AF119" i="25"/>
  <c r="V195" i="47"/>
  <c r="AQ125" i="25"/>
  <c r="AQ118"/>
  <c r="V189" i="47"/>
  <c r="AM118" i="25"/>
  <c r="R189" i="47"/>
  <c r="AL117" i="25"/>
  <c r="AO228" i="46"/>
  <c r="Q188" i="47"/>
  <c r="AC118" i="25"/>
  <c r="H189" i="47"/>
  <c r="AC117" i="25"/>
  <c r="AF228" i="46"/>
  <c r="H188" i="47"/>
  <c r="AI118" i="25"/>
  <c r="N189" i="47"/>
  <c r="X92" i="25"/>
  <c r="M200" i="47"/>
  <c r="M363"/>
  <c r="AK220" i="46"/>
  <c r="AH133" i="25"/>
  <c r="AH254"/>
  <c r="AW132" i="46"/>
  <c r="AR115" i="25"/>
  <c r="AW143" i="46"/>
  <c r="AW130"/>
  <c r="AW152"/>
  <c r="AW131"/>
  <c r="AT143"/>
  <c r="AT131"/>
  <c r="AT132"/>
  <c r="AO115" i="25"/>
  <c r="AT130" i="46"/>
  <c r="AT152"/>
  <c r="AV132"/>
  <c r="AQ115" i="25"/>
  <c r="AV131" i="46"/>
  <c r="AV143"/>
  <c r="AV130"/>
  <c r="AV152"/>
  <c r="AS152"/>
  <c r="AS143"/>
  <c r="AS130"/>
  <c r="AS131"/>
  <c r="AS132"/>
  <c r="AN115" i="25"/>
  <c r="AD130" i="46"/>
  <c r="AD132"/>
  <c r="AD131"/>
  <c r="AD152"/>
  <c r="AD143"/>
  <c r="C106" i="36"/>
  <c r="AG136" i="46"/>
  <c r="AB119" i="25"/>
  <c r="AG142" i="46"/>
  <c r="AG134"/>
  <c r="AG135"/>
  <c r="AO142"/>
  <c r="AO136"/>
  <c r="AJ119" i="25"/>
  <c r="AO134" i="46"/>
  <c r="AO135"/>
  <c r="AS124"/>
  <c r="AS141"/>
  <c r="AS145"/>
  <c r="AS123"/>
  <c r="AD123"/>
  <c r="AD145"/>
  <c r="AD124"/>
  <c r="AD141"/>
  <c r="F99" i="36"/>
  <c r="E99"/>
  <c r="L99"/>
  <c r="J99"/>
  <c r="G99"/>
  <c r="U99"/>
  <c r="V99"/>
  <c r="R99"/>
  <c r="N99"/>
  <c r="T99"/>
  <c r="P99"/>
  <c r="K99"/>
  <c r="O99"/>
  <c r="Q99"/>
  <c r="H99"/>
  <c r="I99"/>
  <c r="AH228" i="46"/>
  <c r="J188" i="47"/>
  <c r="AE117" i="25"/>
  <c r="AE125"/>
  <c r="J195" i="47"/>
  <c r="AN117" i="25"/>
  <c r="AQ228" i="46"/>
  <c r="S188" i="47"/>
  <c r="S195"/>
  <c r="AN125" i="25"/>
  <c r="AD118"/>
  <c r="I189" i="47"/>
  <c r="AM143" i="46"/>
  <c r="AM130"/>
  <c r="AM131"/>
  <c r="AM132"/>
  <c r="AH115" i="25"/>
  <c r="AM152" i="46"/>
  <c r="AF135"/>
  <c r="AF136"/>
  <c r="AA119" i="25"/>
  <c r="AF134" i="46"/>
  <c r="AF142"/>
  <c r="AT134"/>
  <c r="AT135"/>
  <c r="AT142"/>
  <c r="AT136"/>
  <c r="AO119" i="25"/>
  <c r="D366" i="47"/>
  <c r="C204"/>
  <c r="C366"/>
  <c r="I200"/>
  <c r="I363"/>
  <c r="AD133" i="25"/>
  <c r="AD254"/>
  <c r="AG220" i="46"/>
  <c r="AJ133" i="25"/>
  <c r="AJ254"/>
  <c r="O200" i="47"/>
  <c r="O363"/>
  <c r="AM220" i="46"/>
  <c r="AG133" i="25"/>
  <c r="AG254"/>
  <c r="AJ220" i="46"/>
  <c r="L200" i="47"/>
  <c r="L363"/>
  <c r="AE133" i="25"/>
  <c r="AE254"/>
  <c r="J200" i="47"/>
  <c r="J363"/>
  <c r="AH220" i="46"/>
  <c r="Q200" i="47"/>
  <c r="Q363"/>
  <c r="AO220" i="46"/>
  <c r="AL133" i="25"/>
  <c r="AL254"/>
  <c r="AP220" i="46"/>
  <c r="R200" i="47"/>
  <c r="R363"/>
  <c r="AM133" i="25"/>
  <c r="AM254"/>
  <c r="AK133"/>
  <c r="AK254"/>
  <c r="P200" i="47"/>
  <c r="P363"/>
  <c r="AN220" i="46"/>
  <c r="AD150"/>
  <c r="C105" i="36"/>
  <c r="AM135" i="46"/>
  <c r="AM136"/>
  <c r="AH119" i="25"/>
  <c r="AM142" i="46"/>
  <c r="AM134"/>
  <c r="AP142"/>
  <c r="AP136"/>
  <c r="AK119" i="25"/>
  <c r="AP135" i="46"/>
  <c r="AP134"/>
  <c r="AE134"/>
  <c r="AE135"/>
  <c r="AE136"/>
  <c r="Z119" i="25"/>
  <c r="AE142" i="46"/>
  <c r="AQ117" i="25"/>
  <c r="AQ262"/>
  <c r="AT228" i="46"/>
  <c r="V188" i="47"/>
  <c r="V358"/>
  <c r="AM125" i="25"/>
  <c r="R195" i="47"/>
  <c r="AM117" i="25"/>
  <c r="AM262"/>
  <c r="AP228" i="46"/>
  <c r="R188" i="47"/>
  <c r="Q195"/>
  <c r="AL125" i="25"/>
  <c r="AL118"/>
  <c r="Q189" i="47"/>
  <c r="H195"/>
  <c r="AC125" i="25"/>
  <c r="AI125"/>
  <c r="N195" i="47"/>
  <c r="AI117" i="25"/>
  <c r="AI262"/>
  <c r="AL228" i="46"/>
  <c r="N188" i="47"/>
  <c r="M99" i="36"/>
  <c r="W99"/>
  <c r="N358" i="47"/>
  <c r="R358"/>
  <c r="AE262" i="25"/>
  <c r="AM145" i="46"/>
  <c r="AM123"/>
  <c r="AM124"/>
  <c r="AM141"/>
  <c r="AW124"/>
  <c r="AW141"/>
  <c r="AW123"/>
  <c r="AW145"/>
  <c r="Z125" i="25"/>
  <c r="E195" i="47"/>
  <c r="Z118" i="25"/>
  <c r="E189" i="47"/>
  <c r="AK117" i="25"/>
  <c r="AN228" i="46"/>
  <c r="P188" i="47"/>
  <c r="AH117" i="25"/>
  <c r="AK228" i="46"/>
  <c r="M188" i="47"/>
  <c r="AB220" i="46"/>
  <c r="AX150"/>
  <c r="AV220"/>
  <c r="Y133" i="25"/>
  <c r="D200" i="47"/>
  <c r="T195"/>
  <c r="AO125" i="25"/>
  <c r="T188" i="47"/>
  <c r="AO117" i="25"/>
  <c r="AR228" i="46"/>
  <c r="F195" i="47"/>
  <c r="AA125" i="25"/>
  <c r="AH135"/>
  <c r="M202" i="47"/>
  <c r="AH114" i="25"/>
  <c r="M186" i="47"/>
  <c r="AH126" i="25"/>
  <c r="M196" i="47"/>
  <c r="AI124" i="46"/>
  <c r="AI141"/>
  <c r="AI123"/>
  <c r="AI145"/>
  <c r="AQ145"/>
  <c r="AQ123"/>
  <c r="AQ124"/>
  <c r="AQ141"/>
  <c r="AK145"/>
  <c r="AK123"/>
  <c r="AK124"/>
  <c r="AK141"/>
  <c r="AT124"/>
  <c r="AT145"/>
  <c r="AT123"/>
  <c r="AT141"/>
  <c r="AR124"/>
  <c r="AR141"/>
  <c r="AR123"/>
  <c r="AR145"/>
  <c r="AU141"/>
  <c r="AU124"/>
  <c r="AU145"/>
  <c r="AU123"/>
  <c r="AJ123"/>
  <c r="AJ145"/>
  <c r="AJ124"/>
  <c r="AJ141"/>
  <c r="AE123"/>
  <c r="AE145"/>
  <c r="AE141"/>
  <c r="AE124"/>
  <c r="Y107" i="25"/>
  <c r="D184" i="47"/>
  <c r="AB226" i="46"/>
  <c r="Y106" i="25"/>
  <c r="D183" i="47"/>
  <c r="S198"/>
  <c r="AN128" i="25"/>
  <c r="AN107"/>
  <c r="S184" i="47"/>
  <c r="AX134" i="46"/>
  <c r="AM228"/>
  <c r="O188" i="47"/>
  <c r="AJ117" i="25"/>
  <c r="O195" i="47"/>
  <c r="AJ125" i="25"/>
  <c r="AB117"/>
  <c r="AE228" i="46"/>
  <c r="G188" i="47"/>
  <c r="D196"/>
  <c r="Y126" i="25"/>
  <c r="D186" i="47"/>
  <c r="Y114" i="25"/>
  <c r="D185" i="47"/>
  <c r="Y113" i="25"/>
  <c r="AB227" i="46"/>
  <c r="AN113" i="25"/>
  <c r="S185" i="47"/>
  <c r="AQ227" i="46"/>
  <c r="S202" i="47"/>
  <c r="AN135" i="25"/>
  <c r="AQ135"/>
  <c r="V202" i="47"/>
  <c r="AQ126" i="25"/>
  <c r="V196" i="47"/>
  <c r="T202"/>
  <c r="AO135" i="25"/>
  <c r="T196" i="47"/>
  <c r="AO126" i="25"/>
  <c r="W186" i="47"/>
  <c r="AR114" i="25"/>
  <c r="AR113"/>
  <c r="W185" i="47"/>
  <c r="AU227" i="46"/>
  <c r="AF118" i="25"/>
  <c r="K189" i="47"/>
  <c r="W189"/>
  <c r="AR118" i="25"/>
  <c r="L195" i="47"/>
  <c r="AG125" i="25"/>
  <c r="AG118"/>
  <c r="L189" i="47"/>
  <c r="AH131" i="46"/>
  <c r="AH132"/>
  <c r="AC115" i="25"/>
  <c r="AH152" i="46"/>
  <c r="AH143"/>
  <c r="AH130"/>
  <c r="AK131"/>
  <c r="AK132"/>
  <c r="AF115" i="25"/>
  <c r="AK152" i="46"/>
  <c r="AK143"/>
  <c r="AK130"/>
  <c r="AQ152"/>
  <c r="AQ143"/>
  <c r="AQ130"/>
  <c r="AQ131"/>
  <c r="AQ132"/>
  <c r="AL115" i="25"/>
  <c r="AL130" i="46"/>
  <c r="AL152"/>
  <c r="AL131"/>
  <c r="AL132"/>
  <c r="AG115" i="25"/>
  <c r="AL143" i="46"/>
  <c r="AI143"/>
  <c r="AI152"/>
  <c r="AI130"/>
  <c r="AI131"/>
  <c r="AI132"/>
  <c r="AD115" i="25"/>
  <c r="AR152" i="46"/>
  <c r="AR130"/>
  <c r="AR131"/>
  <c r="AR132"/>
  <c r="AM115" i="25"/>
  <c r="AR143" i="46"/>
  <c r="AF130"/>
  <c r="AF131"/>
  <c r="AF132"/>
  <c r="AA115" i="25"/>
  <c r="AF152" i="46"/>
  <c r="AF143"/>
  <c r="U189" i="47"/>
  <c r="AP118" i="25"/>
  <c r="AP125"/>
  <c r="U195" i="47"/>
  <c r="Y118" i="25"/>
  <c r="AX135" i="46"/>
  <c r="D189" i="47"/>
  <c r="Y125" i="25"/>
  <c r="D195" i="47"/>
  <c r="AX142" i="46"/>
  <c r="S358" i="47"/>
  <c r="AN262" i="25"/>
  <c r="J358" i="47"/>
  <c r="C99" i="36"/>
  <c r="Q358" i="47"/>
  <c r="AL262" i="25"/>
  <c r="AD262"/>
  <c r="E188" i="47"/>
  <c r="E358"/>
  <c r="Z117" i="25"/>
  <c r="Z262"/>
  <c r="AC228" i="46"/>
  <c r="P189" i="47"/>
  <c r="AK118" i="25"/>
  <c r="AK125"/>
  <c r="P195" i="47"/>
  <c r="AH125" i="25"/>
  <c r="M195" i="47"/>
  <c r="M189"/>
  <c r="AH118" i="25"/>
  <c r="AO118"/>
  <c r="T189" i="47"/>
  <c r="AD228" i="46"/>
  <c r="F188" i="47"/>
  <c r="AA117" i="25"/>
  <c r="AA118"/>
  <c r="F189" i="47"/>
  <c r="AK227" i="46"/>
  <c r="AH113" i="25"/>
  <c r="AH261"/>
  <c r="M185" i="47"/>
  <c r="M356"/>
  <c r="AH123" i="46"/>
  <c r="AH145"/>
  <c r="AH124"/>
  <c r="AH141"/>
  <c r="AO124"/>
  <c r="AO141"/>
  <c r="AO145"/>
  <c r="AO123"/>
  <c r="AP124"/>
  <c r="AP141"/>
  <c r="AP123"/>
  <c r="AP145"/>
  <c r="AN123"/>
  <c r="AN145"/>
  <c r="AN124"/>
  <c r="AN141"/>
  <c r="AV145"/>
  <c r="AV123"/>
  <c r="AV124"/>
  <c r="AV141"/>
  <c r="AG123"/>
  <c r="AG145"/>
  <c r="AG124"/>
  <c r="AG141"/>
  <c r="AL124"/>
  <c r="AL141"/>
  <c r="AL123"/>
  <c r="AL145"/>
  <c r="AF124"/>
  <c r="AF141"/>
  <c r="AF123"/>
  <c r="AF145"/>
  <c r="Y124" i="25"/>
  <c r="D194" i="47"/>
  <c r="Y128" i="25"/>
  <c r="D198" i="47"/>
  <c r="AQ226" i="46"/>
  <c r="AN106" i="25"/>
  <c r="S183" i="47"/>
  <c r="AN124" i="25"/>
  <c r="S194" i="47"/>
  <c r="AJ118" i="25"/>
  <c r="O189" i="47"/>
  <c r="AB118" i="25"/>
  <c r="G189" i="47"/>
  <c r="G195"/>
  <c r="AB125" i="25"/>
  <c r="Y135"/>
  <c r="D202" i="47"/>
  <c r="Y115" i="25"/>
  <c r="AN114"/>
  <c r="S186" i="47"/>
  <c r="AN126" i="25"/>
  <c r="S196" i="47"/>
  <c r="V185"/>
  <c r="AT227" i="46"/>
  <c r="AQ113" i="25"/>
  <c r="AQ114"/>
  <c r="V186" i="47"/>
  <c r="AO113" i="25"/>
  <c r="T185" i="47"/>
  <c r="AR227" i="46"/>
  <c r="T186" i="47"/>
  <c r="AO114" i="25"/>
  <c r="AR135"/>
  <c r="W202" i="47"/>
  <c r="AR126" i="25"/>
  <c r="W196" i="47"/>
  <c r="K195"/>
  <c r="AF125" i="25"/>
  <c r="K188" i="47"/>
  <c r="K358"/>
  <c r="AF117" i="25"/>
  <c r="AF262"/>
  <c r="AI228" i="46"/>
  <c r="W195" i="47"/>
  <c r="AR125" i="25"/>
  <c r="AR117"/>
  <c r="AU228" i="46"/>
  <c r="W188" i="47"/>
  <c r="W358"/>
  <c r="L188"/>
  <c r="L358"/>
  <c r="AG117" i="25"/>
  <c r="AG262"/>
  <c r="AJ228" i="46"/>
  <c r="AE143"/>
  <c r="AE131"/>
  <c r="AE132"/>
  <c r="Z115" i="25"/>
  <c r="AE130" i="46"/>
  <c r="AE152"/>
  <c r="AN131"/>
  <c r="AN132"/>
  <c r="AI115" i="25"/>
  <c r="AN143" i="46"/>
  <c r="AN130"/>
  <c r="AN152"/>
  <c r="AU143"/>
  <c r="AU130"/>
  <c r="AU131"/>
  <c r="AU152"/>
  <c r="AU132"/>
  <c r="AP115" i="25"/>
  <c r="AO132" i="46"/>
  <c r="AJ115" i="25"/>
  <c r="AO152" i="46"/>
  <c r="AO143"/>
  <c r="AO130"/>
  <c r="AO131"/>
  <c r="AP143"/>
  <c r="AP130"/>
  <c r="AP152"/>
  <c r="AP131"/>
  <c r="AP132"/>
  <c r="AK115" i="25"/>
  <c r="AJ132" i="46"/>
  <c r="AE115" i="25"/>
  <c r="AJ152" i="46"/>
  <c r="AJ143"/>
  <c r="AJ130"/>
  <c r="AJ131"/>
  <c r="AG132"/>
  <c r="AB115" i="25"/>
  <c r="AG152" i="46"/>
  <c r="AG143"/>
  <c r="AG130"/>
  <c r="AG131"/>
  <c r="U188" i="47"/>
  <c r="U358"/>
  <c r="AP117" i="25"/>
  <c r="AP262"/>
  <c r="AS228" i="46"/>
  <c r="Y119" i="25"/>
  <c r="X119"/>
  <c r="AX136" i="46"/>
  <c r="AV228"/>
  <c r="AB228"/>
  <c r="D188" i="47"/>
  <c r="Y117" i="25"/>
  <c r="H358" i="47"/>
  <c r="AC262" i="25"/>
  <c r="I358" i="47"/>
  <c r="AA262" i="25"/>
  <c r="AQ261"/>
  <c r="D358" i="47"/>
  <c r="C188"/>
  <c r="G186"/>
  <c r="AB114" i="25"/>
  <c r="AB126"/>
  <c r="G196" i="47"/>
  <c r="AH227" i="46"/>
  <c r="J185" i="47"/>
  <c r="AE113" i="25"/>
  <c r="J202" i="47"/>
  <c r="AE135" i="25"/>
  <c r="AK135"/>
  <c r="P202" i="47"/>
  <c r="P196"/>
  <c r="AK126" i="25"/>
  <c r="AM227" i="46"/>
  <c r="AJ113" i="25"/>
  <c r="O185" i="47"/>
  <c r="AJ135" i="25"/>
  <c r="O202" i="47"/>
  <c r="U186"/>
  <c r="AP114" i="25"/>
  <c r="U196" i="47"/>
  <c r="AP126" i="25"/>
  <c r="AI113"/>
  <c r="N185" i="47"/>
  <c r="AL227" i="46"/>
  <c r="Z135" i="25"/>
  <c r="E202" i="47"/>
  <c r="E196"/>
  <c r="Z126" i="25"/>
  <c r="S209" i="47"/>
  <c r="S223"/>
  <c r="S355"/>
  <c r="AA106" i="25"/>
  <c r="F183" i="47"/>
  <c r="AD226" i="46"/>
  <c r="F184" i="47"/>
  <c r="AA107" i="25"/>
  <c r="L183" i="47"/>
  <c r="AJ226" i="46"/>
  <c r="AG106" i="25"/>
  <c r="AG107"/>
  <c r="L184" i="47"/>
  <c r="AB107" i="25"/>
  <c r="G184" i="47"/>
  <c r="AB106" i="25"/>
  <c r="G183" i="47"/>
  <c r="AE226" i="46"/>
  <c r="V184" i="47"/>
  <c r="AQ107" i="25"/>
  <c r="AQ128"/>
  <c r="V198" i="47"/>
  <c r="N184"/>
  <c r="AI107" i="25"/>
  <c r="AL226" i="46"/>
  <c r="AI106" i="25"/>
  <c r="N183" i="47"/>
  <c r="AN226" i="46"/>
  <c r="AK106" i="25"/>
  <c r="P183" i="47"/>
  <c r="P184"/>
  <c r="AK107" i="25"/>
  <c r="AJ128"/>
  <c r="O198" i="47"/>
  <c r="O184"/>
  <c r="AJ107" i="25"/>
  <c r="H184" i="47"/>
  <c r="AC107" i="25"/>
  <c r="H183" i="47"/>
  <c r="AC106" i="25"/>
  <c r="AF226" i="46"/>
  <c r="AA126" i="25"/>
  <c r="F196" i="47"/>
  <c r="AA113" i="25"/>
  <c r="F185" i="47"/>
  <c r="AD227" i="46"/>
  <c r="AM113" i="25"/>
  <c r="R185" i="47"/>
  <c r="AP227" i="46"/>
  <c r="AD113" i="25"/>
  <c r="I185" i="47"/>
  <c r="AG227" i="46"/>
  <c r="I196" i="47"/>
  <c r="AD126" i="25"/>
  <c r="AG135"/>
  <c r="L202" i="47"/>
  <c r="AO227" i="46"/>
  <c r="AL113" i="25"/>
  <c r="Q185" i="47"/>
  <c r="Q202"/>
  <c r="AL135" i="25"/>
  <c r="K196" i="47"/>
  <c r="AF126" i="25"/>
  <c r="AF227" i="46"/>
  <c r="AC113" i="25"/>
  <c r="H185" i="47"/>
  <c r="H202"/>
  <c r="AC135" i="25"/>
  <c r="H186" i="47"/>
  <c r="AC114" i="25"/>
  <c r="D356" i="47"/>
  <c r="D355"/>
  <c r="D209"/>
  <c r="E194"/>
  <c r="Z124" i="25"/>
  <c r="E183" i="47"/>
  <c r="AC226" i="46"/>
  <c r="Z106" i="25"/>
  <c r="AE107"/>
  <c r="J184" i="47"/>
  <c r="AH226" i="46"/>
  <c r="AE106" i="25"/>
  <c r="J183" i="47"/>
  <c r="U198"/>
  <c r="AP128" i="25"/>
  <c r="AP124"/>
  <c r="U194" i="47"/>
  <c r="AP226" i="46"/>
  <c r="R183" i="47"/>
  <c r="AM106" i="25"/>
  <c r="R184" i="47"/>
  <c r="AM107" i="25"/>
  <c r="AR226" i="46"/>
  <c r="AO106" i="25"/>
  <c r="T183" i="47"/>
  <c r="AO107" i="25"/>
  <c r="T184" i="47"/>
  <c r="K184"/>
  <c r="AF107" i="25"/>
  <c r="K198" i="47"/>
  <c r="AF128" i="25"/>
  <c r="Q184" i="47"/>
  <c r="AL107" i="25"/>
  <c r="Q198" i="47"/>
  <c r="AL128" i="25"/>
  <c r="AG226" i="46"/>
  <c r="AD106" i="25"/>
  <c r="I183" i="47"/>
  <c r="AD107" i="25"/>
  <c r="I184" i="47"/>
  <c r="Y254" i="25"/>
  <c r="X133"/>
  <c r="X254"/>
  <c r="W198" i="47"/>
  <c r="AR128" i="25"/>
  <c r="AR124"/>
  <c r="W194" i="47"/>
  <c r="M194"/>
  <c r="AH124" i="25"/>
  <c r="AH106"/>
  <c r="M183" i="47"/>
  <c r="AK226" i="46"/>
  <c r="AR262" i="25"/>
  <c r="AO261"/>
  <c r="X115"/>
  <c r="AX145" i="46"/>
  <c r="AX141"/>
  <c r="F358" i="47"/>
  <c r="AR261" i="25"/>
  <c r="S356" i="47"/>
  <c r="AX143" i="46"/>
  <c r="G358" i="47"/>
  <c r="AB262" i="25"/>
  <c r="AJ262"/>
  <c r="AX123" i="46"/>
  <c r="T358" i="47"/>
  <c r="M358"/>
  <c r="AH262" i="25"/>
  <c r="Y262"/>
  <c r="X117"/>
  <c r="G185" i="47"/>
  <c r="AE227" i="46"/>
  <c r="AB113" i="25"/>
  <c r="G202" i="47"/>
  <c r="AB135" i="25"/>
  <c r="J186" i="47"/>
  <c r="AE114" i="25"/>
  <c r="AE126"/>
  <c r="J196" i="47"/>
  <c r="AK114" i="25"/>
  <c r="P186" i="47"/>
  <c r="P185"/>
  <c r="AN227" i="46"/>
  <c r="AK113" i="25"/>
  <c r="AK261"/>
  <c r="AJ114"/>
  <c r="O186" i="47"/>
  <c r="AJ126" i="25"/>
  <c r="O196" i="47"/>
  <c r="U202"/>
  <c r="AP135" i="25"/>
  <c r="AP113"/>
  <c r="U185" i="47"/>
  <c r="AS227" i="46"/>
  <c r="N202" i="47"/>
  <c r="AI135" i="25"/>
  <c r="AI126"/>
  <c r="N196" i="47"/>
  <c r="N186"/>
  <c r="AI114" i="25"/>
  <c r="AC227" i="46"/>
  <c r="E185" i="47"/>
  <c r="Z113" i="25"/>
  <c r="Z114"/>
  <c r="E186" i="47"/>
  <c r="AN260" i="25"/>
  <c r="AN150"/>
  <c r="AA128"/>
  <c r="F198" i="47"/>
  <c r="F194"/>
  <c r="AA124" i="25"/>
  <c r="AG128"/>
  <c r="L198" i="47"/>
  <c r="L194"/>
  <c r="AG124" i="25"/>
  <c r="G194" i="47"/>
  <c r="AB124" i="25"/>
  <c r="AB128"/>
  <c r="G198" i="47"/>
  <c r="V194"/>
  <c r="AQ124" i="25"/>
  <c r="AQ106"/>
  <c r="V183" i="47"/>
  <c r="AT226" i="46"/>
  <c r="N194" i="47"/>
  <c r="AI124" i="25"/>
  <c r="N198" i="47"/>
  <c r="AI128" i="25"/>
  <c r="P198" i="47"/>
  <c r="AK128" i="25"/>
  <c r="AK124"/>
  <c r="P194" i="47"/>
  <c r="AJ106" i="25"/>
  <c r="O183" i="47"/>
  <c r="AM226" i="46"/>
  <c r="O194" i="47"/>
  <c r="AJ124" i="25"/>
  <c r="H194" i="47"/>
  <c r="AC124" i="25"/>
  <c r="H198" i="47"/>
  <c r="AC128" i="25"/>
  <c r="AA135"/>
  <c r="X135"/>
  <c r="F202" i="47"/>
  <c r="AA114" i="25"/>
  <c r="X114"/>
  <c r="F186" i="47"/>
  <c r="AM126" i="25"/>
  <c r="R196" i="47"/>
  <c r="AM114" i="25"/>
  <c r="R186" i="47"/>
  <c r="R202"/>
  <c r="AM135" i="25"/>
  <c r="I186" i="47"/>
  <c r="AD114" i="25"/>
  <c r="AD135"/>
  <c r="I202" i="47"/>
  <c r="AG126" i="25"/>
  <c r="L196" i="47"/>
  <c r="AG114" i="25"/>
  <c r="L186" i="47"/>
  <c r="AG113" i="25"/>
  <c r="AG261"/>
  <c r="L185" i="47"/>
  <c r="L356"/>
  <c r="AJ227" i="46"/>
  <c r="AL114" i="25"/>
  <c r="Q186" i="47"/>
  <c r="Q196"/>
  <c r="AL126" i="25"/>
  <c r="AI227" i="46"/>
  <c r="AF113" i="25"/>
  <c r="K185" i="47"/>
  <c r="AF135" i="25"/>
  <c r="K202" i="47"/>
  <c r="K186"/>
  <c r="AF114" i="25"/>
  <c r="H196" i="47"/>
  <c r="AC126" i="25"/>
  <c r="Y261"/>
  <c r="Y260"/>
  <c r="X106"/>
  <c r="Y150"/>
  <c r="Z107"/>
  <c r="X107"/>
  <c r="E184" i="47"/>
  <c r="Z128" i="25"/>
  <c r="X128"/>
  <c r="E198" i="47"/>
  <c r="AE124" i="25"/>
  <c r="J194" i="47"/>
  <c r="J198"/>
  <c r="AE128" i="25"/>
  <c r="AP106"/>
  <c r="U183" i="47"/>
  <c r="AS226" i="46"/>
  <c r="U184" i="47"/>
  <c r="AP107" i="25"/>
  <c r="R198" i="47"/>
  <c r="AM128" i="25"/>
  <c r="R194" i="47"/>
  <c r="AM124" i="25"/>
  <c r="AO124"/>
  <c r="T194" i="47"/>
  <c r="T198"/>
  <c r="AO128" i="25"/>
  <c r="K194" i="47"/>
  <c r="AF124" i="25"/>
  <c r="AF106"/>
  <c r="K183" i="47"/>
  <c r="AI226" i="46"/>
  <c r="Q194" i="47"/>
  <c r="AL124" i="25"/>
  <c r="Q183" i="47"/>
  <c r="AO226" i="46"/>
  <c r="AL106" i="25"/>
  <c r="I198" i="47"/>
  <c r="M198"/>
  <c r="C198"/>
  <c r="AD128" i="25"/>
  <c r="I194" i="47"/>
  <c r="AD124" i="25"/>
  <c r="D363" i="47"/>
  <c r="C200"/>
  <c r="C363"/>
  <c r="W183"/>
  <c r="AR106" i="25"/>
  <c r="AU226" i="46"/>
  <c r="AR107" i="25"/>
  <c r="W184" i="47"/>
  <c r="AH107" i="25"/>
  <c r="M184" i="47"/>
  <c r="AH128" i="25"/>
  <c r="T356" i="47"/>
  <c r="V356"/>
  <c r="AX132" i="46"/>
  <c r="AX152"/>
  <c r="C195" i="47"/>
  <c r="C189"/>
  <c r="X118" i="25"/>
  <c r="W356" i="47"/>
  <c r="AN261" i="25"/>
  <c r="AX130" i="46"/>
  <c r="AX131"/>
  <c r="O358" i="47"/>
  <c r="AX124" i="46"/>
  <c r="AO262" i="25"/>
  <c r="P358" i="47"/>
  <c r="AK262" i="25"/>
  <c r="X125"/>
  <c r="X126"/>
  <c r="C196" i="47"/>
  <c r="X113" i="25"/>
  <c r="C186" i="47"/>
  <c r="C194"/>
  <c r="X124" i="25"/>
  <c r="C184" i="47"/>
  <c r="C202"/>
  <c r="Z261" i="25"/>
  <c r="U356" i="47"/>
  <c r="P356"/>
  <c r="C183"/>
  <c r="AP150" i="25"/>
  <c r="AP260"/>
  <c r="AJ260"/>
  <c r="AJ150"/>
  <c r="V209" i="47"/>
  <c r="V223"/>
  <c r="V355"/>
  <c r="V368"/>
  <c r="V376"/>
  <c r="AH150" i="25"/>
  <c r="AH260"/>
  <c r="AH285"/>
  <c r="AD150"/>
  <c r="AD260"/>
  <c r="T355" i="47"/>
  <c r="T368"/>
  <c r="T376"/>
  <c r="T209"/>
  <c r="T223"/>
  <c r="R355"/>
  <c r="R209"/>
  <c r="R223"/>
  <c r="J209"/>
  <c r="J223"/>
  <c r="J355"/>
  <c r="AC150" i="25"/>
  <c r="AC260"/>
  <c r="P355" i="47"/>
  <c r="P368"/>
  <c r="P376"/>
  <c r="P209"/>
  <c r="P223"/>
  <c r="AI260" i="25"/>
  <c r="AI150"/>
  <c r="AB150"/>
  <c r="AB260"/>
  <c r="AA150"/>
  <c r="AA260"/>
  <c r="X260"/>
  <c r="K356" i="47"/>
  <c r="X262" i="25"/>
  <c r="AV226" i="46"/>
  <c r="D368" i="47"/>
  <c r="D376"/>
  <c r="AC261" i="25"/>
  <c r="Q356" i="47"/>
  <c r="I356"/>
  <c r="AM261" i="25"/>
  <c r="F356" i="47"/>
  <c r="N356"/>
  <c r="O356"/>
  <c r="J356"/>
  <c r="W355"/>
  <c r="W368"/>
  <c r="W376"/>
  <c r="W209"/>
  <c r="W223"/>
  <c r="AL260" i="25"/>
  <c r="AL150"/>
  <c r="Q209" i="47"/>
  <c r="Q223"/>
  <c r="Q355"/>
  <c r="Q368"/>
  <c r="Q376"/>
  <c r="K355"/>
  <c r="K209"/>
  <c r="K223"/>
  <c r="AR260" i="25"/>
  <c r="AR285"/>
  <c r="AR150"/>
  <c r="AF260"/>
  <c r="AF150"/>
  <c r="U209" i="47"/>
  <c r="U223"/>
  <c r="U355"/>
  <c r="U368"/>
  <c r="U376"/>
  <c r="O209"/>
  <c r="O223"/>
  <c r="O355"/>
  <c r="AQ260" i="25"/>
  <c r="AQ285"/>
  <c r="AQ150"/>
  <c r="M355" i="47"/>
  <c r="M368"/>
  <c r="M376"/>
  <c r="M209"/>
  <c r="M223"/>
  <c r="I209"/>
  <c r="I223"/>
  <c r="I355"/>
  <c r="AO260" i="25"/>
  <c r="AO285"/>
  <c r="AO150"/>
  <c r="AM260"/>
  <c r="AM285"/>
  <c r="AM150"/>
  <c r="AE260"/>
  <c r="AE150"/>
  <c r="Z260"/>
  <c r="Z285"/>
  <c r="Z150"/>
  <c r="E355" i="47"/>
  <c r="E209"/>
  <c r="E223"/>
  <c r="D223"/>
  <c r="H209"/>
  <c r="H223"/>
  <c r="H355"/>
  <c r="AK260" i="25"/>
  <c r="AK285"/>
  <c r="AK150"/>
  <c r="N355" i="47"/>
  <c r="N368"/>
  <c r="N376"/>
  <c r="N209"/>
  <c r="N223"/>
  <c r="G355"/>
  <c r="G209"/>
  <c r="G223"/>
  <c r="AG150" i="25"/>
  <c r="AG260"/>
  <c r="AG285"/>
  <c r="L209" i="47"/>
  <c r="L223"/>
  <c r="L355"/>
  <c r="L368"/>
  <c r="L376"/>
  <c r="F355"/>
  <c r="F368"/>
  <c r="F376"/>
  <c r="F209"/>
  <c r="F223"/>
  <c r="AV227" i="46"/>
  <c r="X150" i="25"/>
  <c r="Y285"/>
  <c r="X261"/>
  <c r="AF261"/>
  <c r="AN285"/>
  <c r="E356" i="47"/>
  <c r="AP261" i="25"/>
  <c r="AB261"/>
  <c r="G356" i="47"/>
  <c r="C185"/>
  <c r="C356"/>
  <c r="H356"/>
  <c r="AL261" i="25"/>
  <c r="AD261"/>
  <c r="R356" i="47"/>
  <c r="AA261" i="25"/>
  <c r="S368" i="47"/>
  <c r="S376"/>
  <c r="AI261" i="25"/>
  <c r="AJ261"/>
  <c r="AE261"/>
  <c r="C358" i="47"/>
  <c r="O368"/>
  <c r="O376"/>
  <c r="I368"/>
  <c r="I376"/>
  <c r="C355"/>
  <c r="C368"/>
  <c r="C376"/>
  <c r="K368"/>
  <c r="K376"/>
  <c r="H368"/>
  <c r="H376"/>
  <c r="AF285" i="25"/>
  <c r="AL285"/>
  <c r="AA285"/>
  <c r="AB285"/>
  <c r="AC285"/>
  <c r="R368" i="47"/>
  <c r="R376"/>
  <c r="AJ285" i="25"/>
  <c r="AP285"/>
  <c r="G368" i="47"/>
  <c r="G376"/>
  <c r="C209"/>
  <c r="C223"/>
  <c r="E368"/>
  <c r="E376"/>
  <c r="AE285" i="25"/>
  <c r="X285"/>
  <c r="AI285"/>
  <c r="J368" i="47"/>
  <c r="J376"/>
  <c r="AD285" i="25"/>
  <c r="F25" i="65"/>
  <c r="C23" i="11"/>
  <c r="F20" i="31"/>
  <c r="C148" i="68"/>
  <c r="W148"/>
  <c r="Q148"/>
  <c r="R148"/>
  <c r="E148"/>
  <c r="V148"/>
  <c r="G148"/>
  <c r="K148"/>
  <c r="M148"/>
  <c r="N148"/>
  <c r="H148"/>
  <c r="J148"/>
  <c r="L148"/>
  <c r="O148"/>
  <c r="S148"/>
  <c r="U148"/>
  <c r="T148"/>
  <c r="I148"/>
  <c r="P148"/>
  <c r="X148"/>
  <c r="F148"/>
  <c r="C149"/>
  <c r="D148"/>
  <c r="G431" i="31"/>
  <c r="H431"/>
  <c r="X149" i="68"/>
  <c r="W64" i="57"/>
  <c r="H149" i="68"/>
  <c r="G64" i="57"/>
  <c r="M149" i="68"/>
  <c r="L64" i="57"/>
  <c r="F149" i="68"/>
  <c r="E64" i="57"/>
  <c r="Q149" i="68"/>
  <c r="P64" i="57"/>
  <c r="J149" i="68"/>
  <c r="I64" i="57"/>
  <c r="N149" i="68"/>
  <c r="M64" i="57"/>
  <c r="U149" i="68"/>
  <c r="T64" i="57"/>
  <c r="W149" i="68"/>
  <c r="V64" i="57"/>
  <c r="G149" i="68"/>
  <c r="F64" i="57"/>
  <c r="P149" i="68"/>
  <c r="O64" i="57"/>
  <c r="S149" i="68"/>
  <c r="R64" i="57"/>
  <c r="O149" i="68"/>
  <c r="N64" i="57"/>
  <c r="L149" i="68"/>
  <c r="K64" i="57"/>
  <c r="V149" i="68"/>
  <c r="U64" i="57"/>
  <c r="K149" i="68"/>
  <c r="J64" i="57"/>
  <c r="T149" i="68"/>
  <c r="S64" i="57"/>
  <c r="I149" i="68"/>
  <c r="H64" i="57"/>
  <c r="E149" i="68"/>
  <c r="R149"/>
  <c r="Q64" i="57"/>
  <c r="D149" i="68"/>
  <c r="G231" i="31"/>
  <c r="H231"/>
  <c r="D64" i="57"/>
  <c r="C64"/>
  <c r="E502" i="31"/>
  <c r="C199" i="44"/>
  <c r="E199"/>
  <c r="H199"/>
  <c r="C199" i="46"/>
  <c r="E199"/>
  <c r="C83"/>
  <c r="E83"/>
  <c r="C83" i="44"/>
  <c r="E83"/>
  <c r="E480" i="31"/>
  <c r="BE199" i="46"/>
  <c r="AO199"/>
  <c r="AS199"/>
  <c r="AF199"/>
  <c r="BL199"/>
  <c r="BJ199"/>
  <c r="BA199"/>
  <c r="AK199"/>
  <c r="BK199"/>
  <c r="BH199"/>
  <c r="BI199"/>
  <c r="AT199"/>
  <c r="AN199"/>
  <c r="AR199"/>
  <c r="AI199"/>
  <c r="AP199"/>
  <c r="BO199"/>
  <c r="BD199"/>
  <c r="BM199"/>
  <c r="AQ199"/>
  <c r="BP199"/>
  <c r="BC199"/>
  <c r="AM199"/>
  <c r="I199" i="44"/>
  <c r="J199"/>
  <c r="BN199" i="46"/>
  <c r="AD199"/>
  <c r="AH199"/>
  <c r="BQ199"/>
  <c r="BB199"/>
  <c r="BG199"/>
  <c r="AJ199"/>
  <c r="AG199"/>
  <c r="BR199"/>
  <c r="AZ199"/>
  <c r="AV199"/>
  <c r="BF199"/>
  <c r="AE199"/>
  <c r="AW199"/>
  <c r="AL199"/>
  <c r="AU199"/>
  <c r="AY199"/>
  <c r="BS199"/>
  <c r="AX199"/>
  <c r="CL83"/>
  <c r="CJ83"/>
  <c r="CM83"/>
  <c r="BV83"/>
  <c r="BW83"/>
  <c r="CH83"/>
  <c r="CI83"/>
  <c r="BX83"/>
  <c r="CF83"/>
  <c r="CG83"/>
  <c r="CK83"/>
  <c r="CA83"/>
  <c r="I83" i="44"/>
  <c r="BU83" i="46"/>
  <c r="BY83"/>
  <c r="CC83"/>
  <c r="CE83"/>
  <c r="CD83"/>
  <c r="BT83"/>
  <c r="CB83"/>
  <c r="BZ83"/>
  <c r="H83" i="44"/>
  <c r="CN83" i="46"/>
  <c r="J83" i="44"/>
  <c r="F18" i="31"/>
  <c r="C147" i="68"/>
  <c r="G18" i="31"/>
  <c r="G20"/>
  <c r="H18"/>
  <c r="N147" i="68"/>
  <c r="N151"/>
  <c r="M31" i="57"/>
  <c r="R147" i="68"/>
  <c r="R151"/>
  <c r="Q31" i="57"/>
  <c r="W147" i="68"/>
  <c r="W151"/>
  <c r="V31" i="57"/>
  <c r="U147" i="68"/>
  <c r="U151"/>
  <c r="T31" i="57"/>
  <c r="V147" i="68"/>
  <c r="V151"/>
  <c r="U31" i="57"/>
  <c r="O147" i="68"/>
  <c r="O151"/>
  <c r="N31" i="57"/>
  <c r="I147" i="68"/>
  <c r="I151"/>
  <c r="H31" i="57"/>
  <c r="Q147" i="68"/>
  <c r="Q151"/>
  <c r="P31" i="57"/>
  <c r="S147" i="68"/>
  <c r="S151"/>
  <c r="R31" i="57"/>
  <c r="G147" i="68"/>
  <c r="G151"/>
  <c r="F31" i="57"/>
  <c r="X147" i="68"/>
  <c r="X151"/>
  <c r="W31" i="57"/>
  <c r="L147" i="68"/>
  <c r="L151"/>
  <c r="K31" i="57"/>
  <c r="E147" i="68"/>
  <c r="M147"/>
  <c r="M151"/>
  <c r="L31" i="57"/>
  <c r="F147" i="68"/>
  <c r="F151"/>
  <c r="E31" i="57"/>
  <c r="J147" i="68"/>
  <c r="J151"/>
  <c r="I31" i="57"/>
  <c r="H147" i="68"/>
  <c r="H151"/>
  <c r="G31" i="57"/>
  <c r="P147" i="68"/>
  <c r="P151"/>
  <c r="O31" i="57"/>
  <c r="T147" i="68"/>
  <c r="T151"/>
  <c r="S31" i="57"/>
  <c r="K147" i="68"/>
  <c r="K151"/>
  <c r="J31" i="57"/>
  <c r="H20" i="31"/>
  <c r="E151" i="68"/>
  <c r="D31" i="57"/>
  <c r="C31"/>
  <c r="D147" i="68"/>
  <c r="G442" i="31"/>
  <c r="G461"/>
  <c r="H442"/>
  <c r="C201" i="44"/>
  <c r="E201"/>
  <c r="E503" i="31"/>
  <c r="C201" i="46"/>
  <c r="E201"/>
  <c r="BE201"/>
  <c r="BR201"/>
  <c r="BB201"/>
  <c r="AM201"/>
  <c r="AT201"/>
  <c r="AW201"/>
  <c r="AE201"/>
  <c r="BA201"/>
  <c r="AV201"/>
  <c r="AS201"/>
  <c r="AZ201"/>
  <c r="BM201"/>
  <c r="AY201"/>
  <c r="AO201"/>
  <c r="BG201"/>
  <c r="BH201"/>
  <c r="BF201"/>
  <c r="BN201"/>
  <c r="AI201"/>
  <c r="AR201"/>
  <c r="BD201"/>
  <c r="AF201"/>
  <c r="AU201"/>
  <c r="BC201"/>
  <c r="AG201"/>
  <c r="AD201"/>
  <c r="AQ201"/>
  <c r="AP201"/>
  <c r="AL201"/>
  <c r="BQ201"/>
  <c r="AN201"/>
  <c r="AH201"/>
  <c r="AK201"/>
  <c r="BK201"/>
  <c r="BI201"/>
  <c r="BP201"/>
  <c r="AJ201"/>
  <c r="BJ201"/>
  <c r="I201" i="44"/>
  <c r="G242"/>
  <c r="BO201" i="46"/>
  <c r="BL201"/>
  <c r="C244"/>
  <c r="H201" i="44"/>
  <c r="C242"/>
  <c r="AH244" i="46"/>
  <c r="AI244"/>
  <c r="AJ244"/>
  <c r="AO244"/>
  <c r="AE244"/>
  <c r="AS244"/>
  <c r="AP244"/>
  <c r="BS201"/>
  <c r="AT244"/>
  <c r="AC244"/>
  <c r="AR244"/>
  <c r="AK244"/>
  <c r="J201" i="44"/>
  <c r="H242"/>
  <c r="F242"/>
  <c r="AF244" i="46"/>
  <c r="AL244"/>
  <c r="AN244"/>
  <c r="AX201"/>
  <c r="AB244"/>
  <c r="AD244"/>
  <c r="AG244"/>
  <c r="AM244"/>
  <c r="AQ244"/>
  <c r="AU244"/>
  <c r="AV244"/>
  <c r="E50" i="11"/>
  <c r="D50"/>
  <c r="J50"/>
  <c r="K50"/>
  <c r="F50"/>
  <c r="L50"/>
  <c r="C29"/>
  <c r="C50"/>
  <c r="E77" i="36"/>
  <c r="W77"/>
  <c r="Q77"/>
  <c r="M77"/>
  <c r="S77"/>
  <c r="T77"/>
  <c r="O77"/>
  <c r="P77"/>
  <c r="H77"/>
  <c r="V77"/>
  <c r="H253" i="31"/>
  <c r="R77" i="36"/>
  <c r="N77"/>
  <c r="U77"/>
  <c r="G77"/>
  <c r="I77"/>
  <c r="D77"/>
  <c r="L77"/>
  <c r="F77"/>
  <c r="K77"/>
  <c r="J77"/>
  <c r="E253" i="31"/>
  <c r="C84" i="46"/>
  <c r="C84" i="44"/>
  <c r="E482" i="31"/>
  <c r="E507"/>
  <c r="C77" i="36"/>
  <c r="C206" i="44"/>
  <c r="E84"/>
  <c r="E84" i="46"/>
  <c r="C206"/>
  <c r="BN84"/>
  <c r="BH84"/>
  <c r="BL84"/>
  <c r="BE84"/>
  <c r="CL84"/>
  <c r="BW84"/>
  <c r="BO84"/>
  <c r="CJ84"/>
  <c r="CD84"/>
  <c r="BX84"/>
  <c r="CG84"/>
  <c r="CB84"/>
  <c r="BJ84"/>
  <c r="CK84"/>
  <c r="BB84"/>
  <c r="BR84"/>
  <c r="BQ84"/>
  <c r="BI84"/>
  <c r="C236"/>
  <c r="C251"/>
  <c r="AY84"/>
  <c r="BA84"/>
  <c r="BC84"/>
  <c r="BP84"/>
  <c r="CA84"/>
  <c r="I84" i="44"/>
  <c r="BZ84" i="46"/>
  <c r="AZ84"/>
  <c r="CM84"/>
  <c r="BV84"/>
  <c r="CE84"/>
  <c r="BU84"/>
  <c r="CH84"/>
  <c r="CC84"/>
  <c r="BT84"/>
  <c r="BF84"/>
  <c r="BM84"/>
  <c r="BG84"/>
  <c r="BK84"/>
  <c r="CF84"/>
  <c r="CI84"/>
  <c r="E206"/>
  <c r="BD84"/>
  <c r="BY84"/>
  <c r="E206" i="44"/>
  <c r="H84"/>
  <c r="C234"/>
  <c r="C249"/>
  <c r="CD236" i="46"/>
  <c r="BE236"/>
  <c r="M84" i="56"/>
  <c r="BD236" i="46"/>
  <c r="L84" i="56"/>
  <c r="CA236" i="46"/>
  <c r="BS236"/>
  <c r="BT236"/>
  <c r="F84" i="56"/>
  <c r="AX236" i="46"/>
  <c r="G234" i="44"/>
  <c r="G249"/>
  <c r="I206"/>
  <c r="V84" i="56"/>
  <c r="BN236" i="46"/>
  <c r="G84" i="56"/>
  <c r="AY236" i="46"/>
  <c r="BO236"/>
  <c r="W84" i="56"/>
  <c r="AZ236" i="46"/>
  <c r="H84" i="56"/>
  <c r="BH236" i="46"/>
  <c r="P84" i="56"/>
  <c r="CE236" i="46"/>
  <c r="CB236"/>
  <c r="U84" i="56"/>
  <c r="BM236" i="46"/>
  <c r="CJ236"/>
  <c r="BJ236"/>
  <c r="R84" i="56"/>
  <c r="BL236" i="46"/>
  <c r="T84" i="56"/>
  <c r="BW236" i="46"/>
  <c r="F234" i="44"/>
  <c r="F249"/>
  <c r="J84"/>
  <c r="H206"/>
  <c r="G207"/>
  <c r="J84" i="56"/>
  <c r="BB236" i="46"/>
  <c r="CG236"/>
  <c r="Q84" i="56"/>
  <c r="BI236" i="46"/>
  <c r="S84" i="56"/>
  <c r="BK236" i="46"/>
  <c r="BR236"/>
  <c r="CN84"/>
  <c r="CF236"/>
  <c r="CC236"/>
  <c r="CK236"/>
  <c r="BX236"/>
  <c r="BY236"/>
  <c r="BA236"/>
  <c r="I84" i="56"/>
  <c r="AW236" i="46"/>
  <c r="E84" i="56"/>
  <c r="BS84" i="46"/>
  <c r="O84" i="56"/>
  <c r="BG236" i="46"/>
  <c r="X84" i="56"/>
  <c r="BP236" i="46"/>
  <c r="CI236"/>
  <c r="BZ236"/>
  <c r="BV236"/>
  <c r="CH236"/>
  <c r="BU236"/>
  <c r="K84" i="56"/>
  <c r="BC236" i="46"/>
  <c r="N84" i="56"/>
  <c r="BF236" i="46"/>
  <c r="M18" i="57"/>
  <c r="N235" i="56"/>
  <c r="K235"/>
  <c r="J18" i="57"/>
  <c r="N18"/>
  <c r="O235" i="56"/>
  <c r="E235"/>
  <c r="D18" i="57"/>
  <c r="D84" i="56"/>
  <c r="H18" i="57"/>
  <c r="I235" i="56"/>
  <c r="CL236" i="46"/>
  <c r="Q235" i="56"/>
  <c r="P18" i="57"/>
  <c r="H234" i="44"/>
  <c r="H249"/>
  <c r="J206"/>
  <c r="R235" i="56"/>
  <c r="Q18" i="57"/>
  <c r="T18"/>
  <c r="U235" i="56"/>
  <c r="V18" i="57"/>
  <c r="W235" i="56"/>
  <c r="G235"/>
  <c r="F18" i="57"/>
  <c r="E18"/>
  <c r="F235" i="56"/>
  <c r="L235"/>
  <c r="K18" i="57"/>
  <c r="W18"/>
  <c r="X235" i="56"/>
  <c r="BQ236" i="46"/>
  <c r="CO84"/>
  <c r="S235" i="56"/>
  <c r="R18" i="57"/>
  <c r="J235" i="56"/>
  <c r="I18" i="57"/>
  <c r="T235" i="56"/>
  <c r="S18" i="57"/>
  <c r="P235" i="56"/>
  <c r="O18" i="57"/>
  <c r="H235" i="56"/>
  <c r="G18" i="57"/>
  <c r="V235" i="56"/>
  <c r="U18" i="57"/>
  <c r="M235" i="56"/>
  <c r="L18" i="57"/>
  <c r="C18"/>
  <c r="K84" i="44"/>
  <c r="D235" i="56"/>
  <c r="I234" i="44"/>
  <c r="L84"/>
  <c r="J234"/>
  <c r="L68" i="35"/>
  <c r="K59" i="67"/>
  <c r="K65"/>
  <c r="K46"/>
  <c r="K52"/>
  <c r="L62" i="35"/>
  <c r="L56"/>
  <c r="K33" i="67"/>
  <c r="K39"/>
  <c r="K34"/>
  <c r="K40"/>
  <c r="L57" i="35"/>
  <c r="K60" i="67"/>
  <c r="K66"/>
  <c r="L69" i="35"/>
  <c r="K62"/>
  <c r="J46" i="67"/>
  <c r="J52"/>
  <c r="E62" i="35"/>
  <c r="D46" i="67"/>
  <c r="D52"/>
  <c r="D59"/>
  <c r="D65"/>
  <c r="E68" i="35"/>
  <c r="D33" i="67"/>
  <c r="D39"/>
  <c r="E56" i="35"/>
  <c r="L63"/>
  <c r="K47" i="67"/>
  <c r="K53"/>
  <c r="F56" i="35"/>
  <c r="E33" i="67"/>
  <c r="E39"/>
  <c r="F62" i="35"/>
  <c r="E46" i="67"/>
  <c r="E52"/>
  <c r="J56" i="35"/>
  <c r="I33" i="67"/>
  <c r="I39"/>
  <c r="J33"/>
  <c r="J39"/>
  <c r="K56" i="35"/>
  <c r="D34" i="67"/>
  <c r="D40"/>
  <c r="D60"/>
  <c r="D66"/>
  <c r="E59"/>
  <c r="E65"/>
  <c r="F68" i="35"/>
  <c r="I59" i="67"/>
  <c r="I65"/>
  <c r="J68" i="35"/>
  <c r="J59" i="67"/>
  <c r="J65"/>
  <c r="K68" i="35"/>
  <c r="I46" i="67"/>
  <c r="I52"/>
  <c r="J62" i="35"/>
  <c r="L64"/>
  <c r="K49" i="67"/>
  <c r="K55"/>
  <c r="K48"/>
  <c r="K54"/>
  <c r="D47"/>
  <c r="D53"/>
  <c r="E64" i="35"/>
  <c r="D49" i="67"/>
  <c r="D55"/>
  <c r="E63" i="35"/>
  <c r="D48" i="67"/>
  <c r="D54"/>
  <c r="K63" i="35"/>
  <c r="J47" i="67"/>
  <c r="J53"/>
  <c r="L70" i="35"/>
  <c r="K62" i="67"/>
  <c r="K68"/>
  <c r="K61"/>
  <c r="K67"/>
  <c r="K35"/>
  <c r="K41"/>
  <c r="L58" i="35"/>
  <c r="K36" i="67"/>
  <c r="K42"/>
  <c r="K64" i="35"/>
  <c r="J49" i="67"/>
  <c r="J55"/>
  <c r="J48"/>
  <c r="J54"/>
  <c r="J63" i="35"/>
  <c r="I47" i="67"/>
  <c r="I53"/>
  <c r="K69" i="35"/>
  <c r="J60" i="67"/>
  <c r="J66"/>
  <c r="J69" i="35"/>
  <c r="I60" i="67"/>
  <c r="I66"/>
  <c r="E60"/>
  <c r="E66"/>
  <c r="J57" i="35"/>
  <c r="I34" i="67"/>
  <c r="I40"/>
  <c r="E47"/>
  <c r="E53"/>
  <c r="F64" i="35"/>
  <c r="E49" i="67"/>
  <c r="E55"/>
  <c r="F63" i="35"/>
  <c r="E48" i="67"/>
  <c r="E54"/>
  <c r="F58" i="35"/>
  <c r="E36" i="67"/>
  <c r="E42"/>
  <c r="E34"/>
  <c r="E40"/>
  <c r="F57" i="35"/>
  <c r="E35" i="67"/>
  <c r="E41"/>
  <c r="E70" i="35"/>
  <c r="D62" i="67"/>
  <c r="D68"/>
  <c r="E57" i="35"/>
  <c r="D35" i="67"/>
  <c r="D41"/>
  <c r="J34"/>
  <c r="J40"/>
  <c r="K57" i="35"/>
  <c r="E69"/>
  <c r="D61" i="67"/>
  <c r="D67"/>
  <c r="E58" i="35"/>
  <c r="D36" i="67"/>
  <c r="D42"/>
  <c r="L49" i="35"/>
  <c r="C61"/>
  <c r="D62"/>
  <c r="C46" i="67"/>
  <c r="C48" i="35"/>
  <c r="D30" i="36"/>
  <c r="D49" i="35"/>
  <c r="L50"/>
  <c r="K44"/>
  <c r="D68"/>
  <c r="C59" i="67"/>
  <c r="C67" i="35"/>
  <c r="J44"/>
  <c r="F30" i="36"/>
  <c r="F49" i="35"/>
  <c r="E30" i="36"/>
  <c r="E49" i="35"/>
  <c r="J35" i="67"/>
  <c r="J41"/>
  <c r="K58" i="35"/>
  <c r="J36" i="67"/>
  <c r="J42"/>
  <c r="J70" i="35"/>
  <c r="I62" i="67"/>
  <c r="I68"/>
  <c r="I61"/>
  <c r="I67"/>
  <c r="J61"/>
  <c r="J67"/>
  <c r="K70" i="35"/>
  <c r="J62" i="67"/>
  <c r="J68"/>
  <c r="I48"/>
  <c r="I54"/>
  <c r="J64" i="35"/>
  <c r="I49" i="67"/>
  <c r="I55"/>
  <c r="F70" i="35"/>
  <c r="E62" i="67"/>
  <c r="E68"/>
  <c r="C43" i="35"/>
  <c r="D44"/>
  <c r="D25" i="36"/>
  <c r="L25"/>
  <c r="L44" i="35"/>
  <c r="L45"/>
  <c r="K30" i="36"/>
  <c r="K49" i="35"/>
  <c r="K50"/>
  <c r="C33" i="67"/>
  <c r="C55" i="35"/>
  <c r="D56"/>
  <c r="J49"/>
  <c r="J30" i="36"/>
  <c r="F44" i="35"/>
  <c r="F25" i="36"/>
  <c r="E44" i="35"/>
  <c r="E25" i="36"/>
  <c r="I35" i="67"/>
  <c r="I41"/>
  <c r="J58" i="35"/>
  <c r="I36" i="67"/>
  <c r="I42"/>
  <c r="F69" i="35"/>
  <c r="E61" i="67"/>
  <c r="E67"/>
  <c r="C34"/>
  <c r="C56" i="35"/>
  <c r="C39" i="67"/>
  <c r="B33"/>
  <c r="C44" i="35"/>
  <c r="D45"/>
  <c r="D26" i="36"/>
  <c r="E50" i="35"/>
  <c r="F50"/>
  <c r="J45"/>
  <c r="J26" i="36"/>
  <c r="C68" i="35"/>
  <c r="C60" i="67"/>
  <c r="K45" i="35"/>
  <c r="K26" i="36"/>
  <c r="C52" i="67"/>
  <c r="B46"/>
  <c r="C15" i="35"/>
  <c r="E45"/>
  <c r="E26" i="36"/>
  <c r="F26"/>
  <c r="F45" i="35"/>
  <c r="J50"/>
  <c r="N25" i="36"/>
  <c r="M25"/>
  <c r="G25"/>
  <c r="R25"/>
  <c r="V25"/>
  <c r="Q25"/>
  <c r="P25"/>
  <c r="U25"/>
  <c r="W25"/>
  <c r="T25"/>
  <c r="S25"/>
  <c r="H25"/>
  <c r="I25"/>
  <c r="O25"/>
  <c r="B59" i="67"/>
  <c r="C65"/>
  <c r="D50" i="35"/>
  <c r="C49"/>
  <c r="E31" i="36"/>
  <c r="L30"/>
  <c r="W30"/>
  <c r="H30"/>
  <c r="T30"/>
  <c r="Q30"/>
  <c r="P30"/>
  <c r="M30"/>
  <c r="N30"/>
  <c r="U30"/>
  <c r="S30"/>
  <c r="I30"/>
  <c r="V30"/>
  <c r="G30"/>
  <c r="O30"/>
  <c r="R30"/>
  <c r="D64" i="35"/>
  <c r="C62"/>
  <c r="D63"/>
  <c r="C47" i="67"/>
  <c r="J25" i="36"/>
  <c r="K25"/>
  <c r="C25"/>
  <c r="C30"/>
  <c r="J39" i="35"/>
  <c r="D39"/>
  <c r="C38"/>
  <c r="D20" i="36"/>
  <c r="B47" i="67"/>
  <c r="C53"/>
  <c r="L39" i="35"/>
  <c r="E39"/>
  <c r="E20" i="36"/>
  <c r="F39" i="35"/>
  <c r="F20" i="36"/>
  <c r="C63" i="35"/>
  <c r="C48" i="67"/>
  <c r="D58" i="35"/>
  <c r="C49" i="67"/>
  <c r="C64" i="35"/>
  <c r="C50"/>
  <c r="D32" i="36"/>
  <c r="B52" i="67"/>
  <c r="D42" i="36"/>
  <c r="C45" i="35"/>
  <c r="D27" i="36"/>
  <c r="B34" i="67"/>
  <c r="C40"/>
  <c r="D31" i="36"/>
  <c r="J31"/>
  <c r="E27"/>
  <c r="K27"/>
  <c r="D70" i="35"/>
  <c r="J27" i="36"/>
  <c r="F31"/>
  <c r="D57" i="35"/>
  <c r="K39"/>
  <c r="K20" i="36"/>
  <c r="K31"/>
  <c r="W31"/>
  <c r="P31"/>
  <c r="G31"/>
  <c r="S31"/>
  <c r="R31"/>
  <c r="M31"/>
  <c r="U31"/>
  <c r="I31"/>
  <c r="T31"/>
  <c r="O31"/>
  <c r="N31"/>
  <c r="V31"/>
  <c r="Q31"/>
  <c r="H31"/>
  <c r="L31"/>
  <c r="B65" i="67"/>
  <c r="D48" i="36"/>
  <c r="O51" i="40"/>
  <c r="O95"/>
  <c r="O169"/>
  <c r="W25" i="73"/>
  <c r="I25"/>
  <c r="K29" i="75"/>
  <c r="O98" i="40"/>
  <c r="J25" i="73"/>
  <c r="U28" i="74"/>
  <c r="V28"/>
  <c r="O50" i="40"/>
  <c r="O101"/>
  <c r="O175"/>
  <c r="U28" i="75"/>
  <c r="O116" i="40"/>
  <c r="D29" i="74"/>
  <c r="O104" i="40"/>
  <c r="L29" i="74"/>
  <c r="M25" i="73"/>
  <c r="H26"/>
  <c r="K25"/>
  <c r="O107" i="40"/>
  <c r="O181"/>
  <c r="J29" i="74"/>
  <c r="S26" i="73"/>
  <c r="F28" i="74"/>
  <c r="O110" i="40"/>
  <c r="G25" i="73"/>
  <c r="H28" i="75"/>
  <c r="M28" i="74"/>
  <c r="O29" i="40"/>
  <c r="O113"/>
  <c r="O187"/>
  <c r="P28" i="75"/>
  <c r="O70" i="40"/>
  <c r="O129"/>
  <c r="O159"/>
  <c r="O119"/>
  <c r="O118"/>
  <c r="O115"/>
  <c r="O133"/>
  <c r="O162"/>
  <c r="O196"/>
  <c r="G29" i="75"/>
  <c r="O166" i="40"/>
  <c r="O144"/>
  <c r="O124"/>
  <c r="O60"/>
  <c r="P29" i="75"/>
  <c r="I29" i="74"/>
  <c r="O146" i="40"/>
  <c r="O126"/>
  <c r="M29" i="74"/>
  <c r="V29" i="75"/>
  <c r="O176" i="40"/>
  <c r="O155"/>
  <c r="O135"/>
  <c r="O72"/>
  <c r="K29" i="74"/>
  <c r="W26" i="73"/>
  <c r="O25" i="40"/>
  <c r="O145"/>
  <c r="O192"/>
  <c r="S29" i="74"/>
  <c r="O188" i="40"/>
  <c r="O32"/>
  <c r="O147"/>
  <c r="O170"/>
  <c r="I26" i="73"/>
  <c r="O65" i="40"/>
  <c r="O34"/>
  <c r="O154"/>
  <c r="O57"/>
  <c r="R26" i="73"/>
  <c r="R29" i="74"/>
  <c r="O200" i="40"/>
  <c r="O156"/>
  <c r="O182"/>
  <c r="O81"/>
  <c r="O71"/>
  <c r="O204"/>
  <c r="O30"/>
  <c r="O35"/>
  <c r="O84"/>
  <c r="O33"/>
  <c r="L28" i="74"/>
  <c r="O38" i="40"/>
  <c r="O198"/>
  <c r="O87"/>
  <c r="O77"/>
  <c r="J28" i="74"/>
  <c r="E28"/>
  <c r="O52" i="40"/>
  <c r="O90"/>
  <c r="O47"/>
  <c r="E29" i="75"/>
  <c r="L29"/>
  <c r="O197" i="40"/>
  <c r="O93"/>
  <c r="O167"/>
  <c r="S25" i="73"/>
  <c r="T28" i="75"/>
  <c r="J26" i="73"/>
  <c r="O96" i="40"/>
  <c r="F29" i="75"/>
  <c r="Q28" i="74"/>
  <c r="R28"/>
  <c r="O56" i="40"/>
  <c r="O99"/>
  <c r="O173"/>
  <c r="Q28" i="75"/>
  <c r="M28"/>
  <c r="F26" i="73"/>
  <c r="O102" i="40"/>
  <c r="O143"/>
  <c r="V28" i="75"/>
  <c r="W28"/>
  <c r="O36" i="40"/>
  <c r="O105"/>
  <c r="O179"/>
  <c r="O25" i="73"/>
  <c r="P29" i="74"/>
  <c r="F29"/>
  <c r="O108" i="40"/>
  <c r="W28" i="74"/>
  <c r="N28"/>
  <c r="H28"/>
  <c r="F25" i="73"/>
  <c r="O111" i="40"/>
  <c r="O185"/>
  <c r="I28" i="75"/>
  <c r="O66" i="40"/>
  <c r="O127"/>
  <c r="O114"/>
  <c r="P28" i="74"/>
  <c r="O121" i="40"/>
  <c r="N28" i="75"/>
  <c r="O131" i="40"/>
  <c r="O160"/>
  <c r="O191"/>
  <c r="O120"/>
  <c r="O78"/>
  <c r="O137"/>
  <c r="O163"/>
  <c r="G26" i="73"/>
  <c r="H29" i="75"/>
  <c r="S29"/>
  <c r="O138" i="40"/>
  <c r="O125"/>
  <c r="U29" i="75"/>
  <c r="R29"/>
  <c r="D28" i="74"/>
  <c r="O172" i="40"/>
  <c r="O149"/>
  <c r="O130"/>
  <c r="O68"/>
  <c r="G29" i="74"/>
  <c r="O26" i="73"/>
  <c r="O22" i="40"/>
  <c r="O136"/>
  <c r="Q26" i="73"/>
  <c r="N29" i="74"/>
  <c r="O184" i="40"/>
  <c r="O26"/>
  <c r="O139"/>
  <c r="O80"/>
  <c r="U29" i="74"/>
  <c r="O63" i="40"/>
  <c r="O21"/>
  <c r="O151"/>
  <c r="O55"/>
  <c r="N26" i="73"/>
  <c r="Q29" i="75"/>
  <c r="O41" i="40"/>
  <c r="O153"/>
  <c r="O178"/>
  <c r="T26" i="73"/>
  <c r="O69" i="40"/>
  <c r="O202"/>
  <c r="O19"/>
  <c r="O43"/>
  <c r="O82"/>
  <c r="O194"/>
  <c r="O205"/>
  <c r="O24"/>
  <c r="O190"/>
  <c r="O85"/>
  <c r="O75"/>
  <c r="L28" i="75"/>
  <c r="O201" i="40"/>
  <c r="O123"/>
  <c r="O88"/>
  <c r="O58"/>
  <c r="E26" i="73"/>
  <c r="L26"/>
  <c r="U26"/>
  <c r="O91" i="40"/>
  <c r="O165"/>
  <c r="O20"/>
  <c r="S28" i="74"/>
  <c r="O40" i="40"/>
  <c r="O94"/>
  <c r="K26" i="73"/>
  <c r="U25"/>
  <c r="T25"/>
  <c r="O39" i="40"/>
  <c r="O97"/>
  <c r="O171"/>
  <c r="T28" i="74"/>
  <c r="I28"/>
  <c r="E25" i="73"/>
  <c r="O100" i="40"/>
  <c r="J28" i="75"/>
  <c r="R28"/>
  <c r="S28"/>
  <c r="O44" i="40"/>
  <c r="O103"/>
  <c r="O177"/>
  <c r="H25" i="73"/>
  <c r="W29" i="75"/>
  <c r="J29"/>
  <c r="O106" i="40"/>
  <c r="V25" i="73"/>
  <c r="G28" i="74"/>
  <c r="N25" i="73"/>
  <c r="K28" i="75"/>
  <c r="O109" i="40"/>
  <c r="O183"/>
  <c r="O28" i="74"/>
  <c r="O62" i="40"/>
  <c r="F28" i="75"/>
  <c r="O112" i="40"/>
  <c r="P25" i="73"/>
  <c r="O28" i="75"/>
  <c r="G28"/>
  <c r="O128" i="40"/>
  <c r="O158"/>
  <c r="O189"/>
  <c r="O117"/>
  <c r="O74"/>
  <c r="O132"/>
  <c r="O161"/>
  <c r="N29" i="75"/>
  <c r="O122" i="40"/>
  <c r="O29" i="75"/>
  <c r="O141" i="40"/>
  <c r="O164"/>
  <c r="I29" i="75"/>
  <c r="M29"/>
  <c r="O168" i="40"/>
  <c r="O140"/>
  <c r="O28"/>
  <c r="O64"/>
  <c r="T29" i="75"/>
  <c r="T29" i="74"/>
  <c r="O152" i="40"/>
  <c r="O134"/>
  <c r="V29" i="74"/>
  <c r="H29"/>
  <c r="O180" i="40"/>
  <c r="O23"/>
  <c r="O142"/>
  <c r="O76"/>
  <c r="Q29" i="74"/>
  <c r="O61" i="40"/>
  <c r="O31"/>
  <c r="O148"/>
  <c r="O195"/>
  <c r="W29" i="74"/>
  <c r="O193" i="40"/>
  <c r="O27"/>
  <c r="O150"/>
  <c r="O174"/>
  <c r="P26" i="73"/>
  <c r="O67" i="40"/>
  <c r="O49"/>
  <c r="O157"/>
  <c r="O46"/>
  <c r="V26" i="73"/>
  <c r="M26"/>
  <c r="O203" i="40"/>
  <c r="O59"/>
  <c r="O186"/>
  <c r="O83"/>
  <c r="O73"/>
  <c r="O199"/>
  <c r="O45"/>
  <c r="O54"/>
  <c r="O86"/>
  <c r="O48"/>
  <c r="K28" i="74"/>
  <c r="O53" i="40"/>
  <c r="O29" i="74"/>
  <c r="O89" i="40"/>
  <c r="O79"/>
  <c r="E29" i="74"/>
  <c r="R25" i="73"/>
  <c r="O42" i="40"/>
  <c r="O92"/>
  <c r="L25" i="73"/>
  <c r="Q25"/>
  <c r="E28" i="75"/>
  <c r="D26" i="73"/>
  <c r="C26"/>
  <c r="D29" i="75"/>
  <c r="C29"/>
  <c r="C66" i="67"/>
  <c r="B60"/>
  <c r="L26" i="36"/>
  <c r="Q26"/>
  <c r="R26"/>
  <c r="W26"/>
  <c r="U26"/>
  <c r="P26"/>
  <c r="H26"/>
  <c r="S26"/>
  <c r="T26"/>
  <c r="G26"/>
  <c r="I26"/>
  <c r="M26"/>
  <c r="N26"/>
  <c r="O26"/>
  <c r="V26"/>
  <c r="C26"/>
  <c r="B39" i="67"/>
  <c r="D36" i="36"/>
  <c r="J32"/>
  <c r="F27"/>
  <c r="D69" i="35"/>
  <c r="F32" i="36"/>
  <c r="B66" i="67"/>
  <c r="D49" i="36"/>
  <c r="S48"/>
  <c r="P48"/>
  <c r="N48"/>
  <c r="V48"/>
  <c r="W48"/>
  <c r="T48"/>
  <c r="U48"/>
  <c r="G48"/>
  <c r="M48"/>
  <c r="Q48"/>
  <c r="R48"/>
  <c r="O48"/>
  <c r="H48"/>
  <c r="I48"/>
  <c r="L48"/>
  <c r="E48"/>
  <c r="J48"/>
  <c r="K48"/>
  <c r="F48"/>
  <c r="K40" i="35"/>
  <c r="C62" i="67"/>
  <c r="C70" i="35"/>
  <c r="M27" i="36"/>
  <c r="U27"/>
  <c r="P27"/>
  <c r="I27"/>
  <c r="N27"/>
  <c r="O27"/>
  <c r="R27"/>
  <c r="G27"/>
  <c r="Q27"/>
  <c r="H27"/>
  <c r="T27"/>
  <c r="S27"/>
  <c r="V27"/>
  <c r="W27"/>
  <c r="L27"/>
  <c r="Q42"/>
  <c r="P42"/>
  <c r="H42"/>
  <c r="T42"/>
  <c r="M42"/>
  <c r="I42"/>
  <c r="U42"/>
  <c r="W42"/>
  <c r="V42"/>
  <c r="R42"/>
  <c r="G42"/>
  <c r="S42"/>
  <c r="O42"/>
  <c r="N42"/>
  <c r="L42"/>
  <c r="E42"/>
  <c r="K42"/>
  <c r="J42"/>
  <c r="F42"/>
  <c r="E32"/>
  <c r="M32"/>
  <c r="T32"/>
  <c r="G32"/>
  <c r="V32"/>
  <c r="O32"/>
  <c r="U32"/>
  <c r="N32"/>
  <c r="W32"/>
  <c r="I32"/>
  <c r="Q32"/>
  <c r="S32"/>
  <c r="H32"/>
  <c r="R32"/>
  <c r="P32"/>
  <c r="L32"/>
  <c r="K32"/>
  <c r="B49" i="67"/>
  <c r="C55"/>
  <c r="C54"/>
  <c r="B48"/>
  <c r="B53"/>
  <c r="D43" i="36"/>
  <c r="D40" i="35"/>
  <c r="C39"/>
  <c r="J40"/>
  <c r="J21" i="36"/>
  <c r="C31"/>
  <c r="L20"/>
  <c r="C61" i="67"/>
  <c r="C69" i="35"/>
  <c r="O36" i="36"/>
  <c r="T36"/>
  <c r="W36"/>
  <c r="P36"/>
  <c r="S36"/>
  <c r="V36"/>
  <c r="H36"/>
  <c r="Q36"/>
  <c r="G36"/>
  <c r="N36"/>
  <c r="M36"/>
  <c r="U36"/>
  <c r="I36"/>
  <c r="R36"/>
  <c r="L36"/>
  <c r="E36"/>
  <c r="K36"/>
  <c r="J36"/>
  <c r="F36"/>
  <c r="C35" i="67"/>
  <c r="C57" i="35"/>
  <c r="B40" i="67"/>
  <c r="D37" i="36"/>
  <c r="C58" i="35"/>
  <c r="C36" i="67"/>
  <c r="F40" i="35"/>
  <c r="F21" i="36"/>
  <c r="E40" i="35"/>
  <c r="E21" i="36"/>
  <c r="L40" i="35"/>
  <c r="L21" i="36"/>
  <c r="U20"/>
  <c r="S20"/>
  <c r="G20"/>
  <c r="O20"/>
  <c r="R20"/>
  <c r="V20"/>
  <c r="N20"/>
  <c r="T20"/>
  <c r="I20"/>
  <c r="Q20"/>
  <c r="H20"/>
  <c r="P20"/>
  <c r="M20"/>
  <c r="W20"/>
  <c r="C28" i="74"/>
  <c r="C29"/>
  <c r="C48" i="36"/>
  <c r="C27"/>
  <c r="C42"/>
  <c r="C32"/>
  <c r="J20"/>
  <c r="C20"/>
  <c r="B36" i="67"/>
  <c r="C42"/>
  <c r="C67"/>
  <c r="B61"/>
  <c r="C40" i="35"/>
  <c r="D22" i="36"/>
  <c r="Q43"/>
  <c r="I43"/>
  <c r="P43"/>
  <c r="G43"/>
  <c r="S43"/>
  <c r="N43"/>
  <c r="H43"/>
  <c r="M43"/>
  <c r="U43"/>
  <c r="W43"/>
  <c r="V43"/>
  <c r="O43"/>
  <c r="R43"/>
  <c r="T43"/>
  <c r="L43"/>
  <c r="K43"/>
  <c r="E43"/>
  <c r="F43"/>
  <c r="J43"/>
  <c r="B54" i="67"/>
  <c r="D44" i="36"/>
  <c r="D25" i="73"/>
  <c r="C25"/>
  <c r="C68" i="67"/>
  <c r="B62"/>
  <c r="C36" i="36"/>
  <c r="J22"/>
  <c r="K22"/>
  <c r="G37"/>
  <c r="O37"/>
  <c r="W37"/>
  <c r="S37"/>
  <c r="I37"/>
  <c r="M37"/>
  <c r="H37"/>
  <c r="P37"/>
  <c r="V37"/>
  <c r="U37"/>
  <c r="Q37"/>
  <c r="N37"/>
  <c r="R37"/>
  <c r="T37"/>
  <c r="L37"/>
  <c r="E37"/>
  <c r="J37"/>
  <c r="K37"/>
  <c r="F37"/>
  <c r="C41" i="67"/>
  <c r="B35"/>
  <c r="D21" i="36"/>
  <c r="T21"/>
  <c r="N21"/>
  <c r="W21"/>
  <c r="Q21"/>
  <c r="G21"/>
  <c r="R21"/>
  <c r="H21"/>
  <c r="S21"/>
  <c r="I21"/>
  <c r="V21"/>
  <c r="P21"/>
  <c r="U21"/>
  <c r="M21"/>
  <c r="O21"/>
  <c r="B55" i="67"/>
  <c r="D45" i="36"/>
  <c r="D28" i="75"/>
  <c r="C28"/>
  <c r="U49" i="36"/>
  <c r="R49"/>
  <c r="O49"/>
  <c r="N49"/>
  <c r="Q49"/>
  <c r="H49"/>
  <c r="W49"/>
  <c r="G49"/>
  <c r="M49"/>
  <c r="S49"/>
  <c r="P49"/>
  <c r="V49"/>
  <c r="I49"/>
  <c r="T49"/>
  <c r="L49"/>
  <c r="E49"/>
  <c r="F49"/>
  <c r="J49"/>
  <c r="K49"/>
  <c r="L22"/>
  <c r="E22"/>
  <c r="F22"/>
  <c r="C43"/>
  <c r="K21"/>
  <c r="C49"/>
  <c r="C37"/>
  <c r="B41" i="67"/>
  <c r="D38" i="36"/>
  <c r="B68" i="67"/>
  <c r="D51" i="36"/>
  <c r="V44"/>
  <c r="I44"/>
  <c r="N44"/>
  <c r="G44"/>
  <c r="M44"/>
  <c r="R44"/>
  <c r="Q44"/>
  <c r="T44"/>
  <c r="H44"/>
  <c r="P44"/>
  <c r="O44"/>
  <c r="W44"/>
  <c r="S44"/>
  <c r="U44"/>
  <c r="L44"/>
  <c r="E44"/>
  <c r="F44"/>
  <c r="K44"/>
  <c r="J44"/>
  <c r="B67" i="67"/>
  <c r="D50" i="36"/>
  <c r="C21"/>
  <c r="T45"/>
  <c r="H45"/>
  <c r="G45"/>
  <c r="I45"/>
  <c r="S45"/>
  <c r="W45"/>
  <c r="Q45"/>
  <c r="R45"/>
  <c r="O45"/>
  <c r="P45"/>
  <c r="M45"/>
  <c r="N45"/>
  <c r="V45"/>
  <c r="U45"/>
  <c r="E45"/>
  <c r="L45"/>
  <c r="F45"/>
  <c r="K45"/>
  <c r="J45"/>
  <c r="V22"/>
  <c r="I22"/>
  <c r="R22"/>
  <c r="S22"/>
  <c r="G22"/>
  <c r="P22"/>
  <c r="Q22"/>
  <c r="T22"/>
  <c r="U22"/>
  <c r="M22"/>
  <c r="W22"/>
  <c r="H22"/>
  <c r="N22"/>
  <c r="O22"/>
  <c r="C14" i="35"/>
  <c r="B42" i="67"/>
  <c r="D39" i="36"/>
  <c r="C44"/>
  <c r="C22"/>
  <c r="C45"/>
  <c r="N128" i="40"/>
  <c r="Q128"/>
  <c r="F128"/>
  <c r="I128"/>
  <c r="N39"/>
  <c r="Q39"/>
  <c r="F39"/>
  <c r="I39"/>
  <c r="N126"/>
  <c r="Q126"/>
  <c r="F126"/>
  <c r="I126"/>
  <c r="N198"/>
  <c r="Q198"/>
  <c r="F198"/>
  <c r="I198"/>
  <c r="N159"/>
  <c r="Q159"/>
  <c r="N193"/>
  <c r="Q193"/>
  <c r="N96"/>
  <c r="Q96"/>
  <c r="N107"/>
  <c r="Q107"/>
  <c r="N92"/>
  <c r="Q92"/>
  <c r="N105"/>
  <c r="Q105"/>
  <c r="N155"/>
  <c r="Q155"/>
  <c r="F155"/>
  <c r="I155"/>
  <c r="N95"/>
  <c r="Q95"/>
  <c r="N190"/>
  <c r="Q190"/>
  <c r="N108"/>
  <c r="Q108"/>
  <c r="N113"/>
  <c r="Q113"/>
  <c r="N88"/>
  <c r="Q88"/>
  <c r="N103"/>
  <c r="Q103"/>
  <c r="N156"/>
  <c r="Q156"/>
  <c r="F156"/>
  <c r="I156"/>
  <c r="N101"/>
  <c r="Q101"/>
  <c r="N144"/>
  <c r="Q144"/>
  <c r="F144"/>
  <c r="I144"/>
  <c r="N67"/>
  <c r="Q67"/>
  <c r="N134"/>
  <c r="Q134"/>
  <c r="F134"/>
  <c r="I134"/>
  <c r="N63"/>
  <c r="Q63"/>
  <c r="F63"/>
  <c r="N109"/>
  <c r="Q109"/>
  <c r="N66"/>
  <c r="Q66"/>
  <c r="F66"/>
  <c r="N99"/>
  <c r="Q99"/>
  <c r="N141"/>
  <c r="Q141"/>
  <c r="F141"/>
  <c r="I141"/>
  <c r="N73"/>
  <c r="Q73"/>
  <c r="N131"/>
  <c r="Q131"/>
  <c r="F131"/>
  <c r="I131"/>
  <c r="N122"/>
  <c r="Q122"/>
  <c r="F122"/>
  <c r="I122"/>
  <c r="N102"/>
  <c r="Q102"/>
  <c r="N116"/>
  <c r="Q116"/>
  <c r="F116"/>
  <c r="I116"/>
  <c r="N82"/>
  <c r="Q82"/>
  <c r="N135"/>
  <c r="Q135"/>
  <c r="F135"/>
  <c r="I135"/>
  <c r="N62"/>
  <c r="Q62"/>
  <c r="F62"/>
  <c r="N148"/>
  <c r="Q148"/>
  <c r="F148"/>
  <c r="I148"/>
  <c r="N69"/>
  <c r="Q69"/>
  <c r="N56"/>
  <c r="Q56"/>
  <c r="F56"/>
  <c r="I56"/>
  <c r="N120"/>
  <c r="Q120"/>
  <c r="F120"/>
  <c r="I120"/>
  <c r="N94"/>
  <c r="Q94"/>
  <c r="N149"/>
  <c r="Q149"/>
  <c r="F149"/>
  <c r="I149"/>
  <c r="N194"/>
  <c r="Q194"/>
  <c r="N153"/>
  <c r="Q153"/>
  <c r="F153"/>
  <c r="I153"/>
  <c r="N152"/>
  <c r="Q152"/>
  <c r="F152"/>
  <c r="I152"/>
  <c r="N150"/>
  <c r="Q150"/>
  <c r="F150"/>
  <c r="I150"/>
  <c r="N125"/>
  <c r="Q125"/>
  <c r="F125"/>
  <c r="I125"/>
  <c r="N90"/>
  <c r="Q90"/>
  <c r="N20"/>
  <c r="Q20"/>
  <c r="F20"/>
  <c r="I20"/>
  <c r="N86"/>
  <c r="Q86"/>
  <c r="N143"/>
  <c r="Q143"/>
  <c r="F143"/>
  <c r="I143"/>
  <c r="N74"/>
  <c r="Q74"/>
  <c r="N146"/>
  <c r="Q146"/>
  <c r="F146"/>
  <c r="I146"/>
  <c r="N137"/>
  <c r="Q137"/>
  <c r="F137"/>
  <c r="I137"/>
  <c r="N52"/>
  <c r="Q52"/>
  <c r="F52"/>
  <c r="I52"/>
  <c r="N35"/>
  <c r="Q35"/>
  <c r="F35"/>
  <c r="I35"/>
  <c r="N183"/>
  <c r="Q183"/>
  <c r="N172"/>
  <c r="Q172"/>
  <c r="N163"/>
  <c r="Q163"/>
  <c r="N124"/>
  <c r="Q124"/>
  <c r="F124"/>
  <c r="I124"/>
  <c r="N132"/>
  <c r="Q132"/>
  <c r="F132"/>
  <c r="I132"/>
  <c r="N142"/>
  <c r="Q142"/>
  <c r="F142"/>
  <c r="I142"/>
  <c r="N127"/>
  <c r="Q127"/>
  <c r="F127"/>
  <c r="I127"/>
  <c r="N181"/>
  <c r="Q181"/>
  <c r="N48"/>
  <c r="Q48"/>
  <c r="F48"/>
  <c r="I48"/>
  <c r="N175"/>
  <c r="Q175"/>
  <c r="N168"/>
  <c r="Q168"/>
  <c r="N112"/>
  <c r="Q112"/>
  <c r="N158"/>
  <c r="Q158"/>
  <c r="N205"/>
  <c r="Q205"/>
  <c r="F205"/>
  <c r="I205"/>
  <c r="N191"/>
  <c r="Q191"/>
  <c r="N54"/>
  <c r="Q54"/>
  <c r="F54"/>
  <c r="I54"/>
  <c r="N173"/>
  <c r="Q173"/>
  <c r="N166"/>
  <c r="Q166"/>
  <c r="N167"/>
  <c r="Q167"/>
  <c r="N164"/>
  <c r="Q164"/>
  <c r="N200"/>
  <c r="Q200"/>
  <c r="F200"/>
  <c r="I200"/>
  <c r="N111"/>
  <c r="Q111"/>
  <c r="N19"/>
  <c r="Q19"/>
  <c r="F19"/>
  <c r="I19"/>
  <c r="N60"/>
  <c r="Q60"/>
  <c r="F60"/>
  <c r="N147"/>
  <c r="Q147"/>
  <c r="F147"/>
  <c r="I147"/>
  <c r="N75"/>
  <c r="Q75"/>
  <c r="N162"/>
  <c r="Q162"/>
  <c r="N119"/>
  <c r="Q119"/>
  <c r="F119"/>
  <c r="I119"/>
  <c r="N160"/>
  <c r="Q160"/>
  <c r="N38"/>
  <c r="Q38"/>
  <c r="F38"/>
  <c r="I38"/>
  <c r="N195"/>
  <c r="Q195"/>
  <c r="N24"/>
  <c r="Q24"/>
  <c r="F24"/>
  <c r="I24"/>
  <c r="N192"/>
  <c r="Q192"/>
  <c r="N165"/>
  <c r="Q165"/>
  <c r="N71"/>
  <c r="Q71"/>
  <c r="N161"/>
  <c r="Q161"/>
  <c r="N27"/>
  <c r="Q27"/>
  <c r="F27"/>
  <c r="I27"/>
  <c r="N98"/>
  <c r="Q98"/>
  <c r="N81"/>
  <c r="Q81"/>
  <c r="N23"/>
  <c r="Q23"/>
  <c r="F23"/>
  <c r="I23"/>
  <c r="N79"/>
  <c r="Q79"/>
  <c r="N177"/>
  <c r="Q177"/>
  <c r="N77"/>
  <c r="Q77"/>
  <c r="N114"/>
  <c r="Q114"/>
  <c r="N21"/>
  <c r="Q21"/>
  <c r="F21"/>
  <c r="I21"/>
  <c r="N110"/>
  <c r="Q110"/>
  <c r="N31"/>
  <c r="Q31"/>
  <c r="F31"/>
  <c r="I31"/>
  <c r="N32"/>
  <c r="Q32"/>
  <c r="F32"/>
  <c r="I32"/>
  <c r="N140"/>
  <c r="Q140"/>
  <c r="F140"/>
  <c r="I140"/>
  <c r="N59"/>
  <c r="Q59"/>
  <c r="F59"/>
  <c r="I59"/>
  <c r="N169"/>
  <c r="Q169"/>
  <c r="N41"/>
  <c r="Q41"/>
  <c r="F41"/>
  <c r="I41"/>
  <c r="N106"/>
  <c r="Q106"/>
  <c r="N22"/>
  <c r="Q22"/>
  <c r="F22"/>
  <c r="I22"/>
  <c r="N26"/>
  <c r="Q26"/>
  <c r="F26"/>
  <c r="I26"/>
  <c r="N157"/>
  <c r="Q157"/>
  <c r="F157"/>
  <c r="I157"/>
  <c r="N151"/>
  <c r="Q151"/>
  <c r="F151"/>
  <c r="I151"/>
  <c r="N36"/>
  <c r="Q36"/>
  <c r="F36"/>
  <c r="I36"/>
  <c r="N138"/>
  <c r="Q138"/>
  <c r="F138"/>
  <c r="I138"/>
  <c r="N40"/>
  <c r="Q40"/>
  <c r="F40"/>
  <c r="I40"/>
  <c r="N182"/>
  <c r="Q182"/>
  <c r="N50"/>
  <c r="Q50"/>
  <c r="F50"/>
  <c r="I50"/>
  <c r="N154"/>
  <c r="Q154"/>
  <c r="F154"/>
  <c r="I154"/>
  <c r="N30"/>
  <c r="Q30"/>
  <c r="F30"/>
  <c r="I30"/>
  <c r="N33"/>
  <c r="Q33"/>
  <c r="F33"/>
  <c r="I33"/>
  <c r="N129"/>
  <c r="Q129"/>
  <c r="F129"/>
  <c r="I129"/>
  <c r="N44"/>
  <c r="Q44"/>
  <c r="F44"/>
  <c r="I44"/>
  <c r="N188"/>
  <c r="Q188"/>
  <c r="N42"/>
  <c r="Q42"/>
  <c r="F42"/>
  <c r="I42"/>
  <c r="N178"/>
  <c r="Q178"/>
  <c r="N84"/>
  <c r="Q84"/>
  <c r="N176"/>
  <c r="Q176"/>
  <c r="N72"/>
  <c r="Q72"/>
  <c r="N123"/>
  <c r="Q123"/>
  <c r="F123"/>
  <c r="I123"/>
  <c r="N145"/>
  <c r="Q145"/>
  <c r="F145"/>
  <c r="I145"/>
  <c r="N47"/>
  <c r="Q47"/>
  <c r="F47"/>
  <c r="I47"/>
  <c r="N184"/>
  <c r="Q184"/>
  <c r="N187"/>
  <c r="Q187"/>
  <c r="N174"/>
  <c r="Q174"/>
  <c r="N197"/>
  <c r="Q197"/>
  <c r="F197"/>
  <c r="I197"/>
  <c r="N97"/>
  <c r="Q97"/>
  <c r="N61"/>
  <c r="Q61"/>
  <c r="F61"/>
  <c r="N87"/>
  <c r="Q87"/>
  <c r="N29"/>
  <c r="Q29"/>
  <c r="F29"/>
  <c r="I29"/>
  <c r="N85"/>
  <c r="Q85"/>
  <c r="N180"/>
  <c r="Q180"/>
  <c r="N80"/>
  <c r="Q80"/>
  <c r="N170"/>
  <c r="Q170"/>
  <c r="N76"/>
  <c r="Q76"/>
  <c r="N93"/>
  <c r="Q93"/>
  <c r="N121"/>
  <c r="Q121"/>
  <c r="F121"/>
  <c r="I121"/>
  <c r="N83"/>
  <c r="Q83"/>
  <c r="N58"/>
  <c r="Q58"/>
  <c r="F58"/>
  <c r="I58"/>
  <c r="N115"/>
  <c r="Q115"/>
  <c r="F115"/>
  <c r="I115"/>
  <c r="N179"/>
  <c r="Q179"/>
  <c r="N53"/>
  <c r="Q53"/>
  <c r="F53"/>
  <c r="I53"/>
  <c r="N91"/>
  <c r="Q91"/>
  <c r="N68"/>
  <c r="Q68"/>
  <c r="N89"/>
  <c r="Q89"/>
  <c r="N43"/>
  <c r="Q43"/>
  <c r="F43"/>
  <c r="I43"/>
  <c r="N64"/>
  <c r="Q64"/>
  <c r="F64"/>
  <c r="N196"/>
  <c r="Q196"/>
  <c r="F196"/>
  <c r="I196"/>
  <c r="N201"/>
  <c r="Q201"/>
  <c r="F201"/>
  <c r="I201"/>
  <c r="N171"/>
  <c r="Q171"/>
  <c r="N49"/>
  <c r="Q49"/>
  <c r="F49"/>
  <c r="I49"/>
  <c r="N70"/>
  <c r="Q70"/>
  <c r="N139"/>
  <c r="Q139"/>
  <c r="F139"/>
  <c r="I139"/>
  <c r="N203"/>
  <c r="Q203"/>
  <c r="F203"/>
  <c r="I203"/>
  <c r="N189"/>
  <c r="Q189"/>
  <c r="N204"/>
  <c r="Q204"/>
  <c r="F204"/>
  <c r="I204"/>
  <c r="N185"/>
  <c r="Q185"/>
  <c r="N202"/>
  <c r="Q202"/>
  <c r="F202"/>
  <c r="I202"/>
  <c r="N65"/>
  <c r="Q65"/>
  <c r="F65"/>
  <c r="N34"/>
  <c r="Q34"/>
  <c r="F34"/>
  <c r="I34"/>
  <c r="N118"/>
  <c r="Q118"/>
  <c r="F118"/>
  <c r="I118"/>
  <c r="N136"/>
  <c r="Q136"/>
  <c r="F136"/>
  <c r="I136"/>
  <c r="N45"/>
  <c r="Q45"/>
  <c r="F45"/>
  <c r="I45"/>
  <c r="N28"/>
  <c r="Q28"/>
  <c r="F28"/>
  <c r="I28"/>
  <c r="N46"/>
  <c r="Q46"/>
  <c r="F46"/>
  <c r="I46"/>
  <c r="N78"/>
  <c r="Q78"/>
  <c r="N25"/>
  <c r="Q25"/>
  <c r="F25"/>
  <c r="I25"/>
  <c r="N117"/>
  <c r="Q117"/>
  <c r="F117"/>
  <c r="I117"/>
  <c r="N133"/>
  <c r="Q133"/>
  <c r="F133"/>
  <c r="I133"/>
  <c r="N199"/>
  <c r="Q199"/>
  <c r="F199"/>
  <c r="I199"/>
  <c r="N130"/>
  <c r="Q130"/>
  <c r="F130"/>
  <c r="I130"/>
  <c r="N51"/>
  <c r="Q51"/>
  <c r="F51"/>
  <c r="I51"/>
  <c r="N55"/>
  <c r="Q55"/>
  <c r="F55"/>
  <c r="I55"/>
  <c r="N57"/>
  <c r="Q57"/>
  <c r="F57"/>
  <c r="I57"/>
  <c r="N104"/>
  <c r="Q104"/>
  <c r="N186"/>
  <c r="Q186"/>
  <c r="N100"/>
  <c r="Q100"/>
  <c r="U51" i="36"/>
  <c r="T51"/>
  <c r="N51"/>
  <c r="V51"/>
  <c r="P51"/>
  <c r="M51"/>
  <c r="H51"/>
  <c r="S51"/>
  <c r="R51"/>
  <c r="O51"/>
  <c r="G51"/>
  <c r="Q51"/>
  <c r="I51"/>
  <c r="W51"/>
  <c r="L51"/>
  <c r="E51"/>
  <c r="F51"/>
  <c r="K51"/>
  <c r="J51"/>
  <c r="Q38"/>
  <c r="W38"/>
  <c r="T38"/>
  <c r="S38"/>
  <c r="U38"/>
  <c r="G38"/>
  <c r="R38"/>
  <c r="P38"/>
  <c r="H38"/>
  <c r="I38"/>
  <c r="N38"/>
  <c r="V38"/>
  <c r="O38"/>
  <c r="M38"/>
  <c r="L38"/>
  <c r="E38"/>
  <c r="F38"/>
  <c r="J38"/>
  <c r="K38"/>
  <c r="U39"/>
  <c r="P39"/>
  <c r="H39"/>
  <c r="O39"/>
  <c r="V39"/>
  <c r="N39"/>
  <c r="Q39"/>
  <c r="M39"/>
  <c r="G39"/>
  <c r="T39"/>
  <c r="W39"/>
  <c r="R39"/>
  <c r="S39"/>
  <c r="I39"/>
  <c r="L39"/>
  <c r="F39"/>
  <c r="E39"/>
  <c r="J39"/>
  <c r="K39"/>
  <c r="W50"/>
  <c r="I50"/>
  <c r="O50"/>
  <c r="V50"/>
  <c r="N50"/>
  <c r="R50"/>
  <c r="S50"/>
  <c r="H50"/>
  <c r="M50"/>
  <c r="Q50"/>
  <c r="G50"/>
  <c r="P50"/>
  <c r="T50"/>
  <c r="U50"/>
  <c r="L50"/>
  <c r="E50"/>
  <c r="J50"/>
  <c r="K50"/>
  <c r="F50"/>
  <c r="C51"/>
  <c r="C50"/>
  <c r="C39"/>
  <c r="C38"/>
  <c r="Q626" i="64"/>
  <c r="Y626"/>
  <c r="U626"/>
  <c r="X626"/>
  <c r="J626"/>
  <c r="O626"/>
  <c r="P626"/>
  <c r="W626"/>
  <c r="H626"/>
  <c r="L626"/>
  <c r="L57" i="46"/>
  <c r="AB57"/>
  <c r="R57"/>
  <c r="W57"/>
  <c r="Y57"/>
  <c r="M57"/>
  <c r="O57"/>
  <c r="T57"/>
  <c r="AA57"/>
  <c r="Q57"/>
  <c r="S626" i="64"/>
  <c r="N626"/>
  <c r="G626"/>
  <c r="R626"/>
  <c r="V626"/>
  <c r="T626"/>
  <c r="Z626"/>
  <c r="I626"/>
  <c r="M626"/>
  <c r="K626"/>
  <c r="S57" i="46"/>
  <c r="V57"/>
  <c r="U57"/>
  <c r="X57"/>
  <c r="P57"/>
  <c r="N57"/>
  <c r="K57"/>
  <c r="I57"/>
  <c r="J57"/>
  <c r="Z57"/>
  <c r="W199"/>
  <c r="O199"/>
  <c r="I199"/>
  <c r="X199"/>
  <c r="Y199"/>
  <c r="M199"/>
  <c r="T199"/>
  <c r="R199"/>
  <c r="N199"/>
  <c r="Z199"/>
  <c r="Q199"/>
  <c r="K199"/>
  <c r="L199"/>
  <c r="AB199"/>
  <c r="V199"/>
  <c r="J199"/>
  <c r="U199"/>
  <c r="P199"/>
  <c r="S199"/>
  <c r="AA199"/>
  <c r="J117"/>
  <c r="F117" i="56"/>
  <c r="I117" i="46"/>
  <c r="Q117"/>
  <c r="M117" i="56"/>
  <c r="U117" i="46"/>
  <c r="Q117" i="56"/>
  <c r="P117" i="46"/>
  <c r="L117" i="56"/>
  <c r="O117" i="46"/>
  <c r="K117" i="56"/>
  <c r="S117" i="46"/>
  <c r="O117" i="56"/>
  <c r="N117" i="46"/>
  <c r="J117" i="56"/>
  <c r="AB117" i="46"/>
  <c r="X117" i="56"/>
  <c r="V117" i="46"/>
  <c r="R117" i="56"/>
  <c r="L117" i="46"/>
  <c r="H117" i="56"/>
  <c r="M117" i="46"/>
  <c r="I117" i="56"/>
  <c r="AA117" i="46"/>
  <c r="W117" i="56"/>
  <c r="R117" i="46"/>
  <c r="N117" i="56"/>
  <c r="K117" i="46"/>
  <c r="G117" i="56"/>
  <c r="Y117" i="46"/>
  <c r="U117" i="56"/>
  <c r="T117" i="46"/>
  <c r="P117" i="56"/>
  <c r="X117" i="46"/>
  <c r="T117" i="56"/>
  <c r="W117" i="46"/>
  <c r="S117" i="56"/>
  <c r="Z117" i="46"/>
  <c r="V117" i="56"/>
  <c r="T597" i="64"/>
  <c r="W597"/>
  <c r="V597"/>
  <c r="K597"/>
  <c r="M597"/>
  <c r="L597"/>
  <c r="U597"/>
  <c r="O597"/>
  <c r="H597"/>
  <c r="S597"/>
  <c r="O28" i="46"/>
  <c r="W28"/>
  <c r="K28"/>
  <c r="P28"/>
  <c r="S28"/>
  <c r="U28"/>
  <c r="AA28"/>
  <c r="V28"/>
  <c r="M28"/>
  <c r="L28"/>
  <c r="Z597" i="64"/>
  <c r="P597"/>
  <c r="X597"/>
  <c r="N597"/>
  <c r="Q597"/>
  <c r="Y597"/>
  <c r="I597"/>
  <c r="J597"/>
  <c r="G597"/>
  <c r="R597"/>
  <c r="J28" i="46"/>
  <c r="I28"/>
  <c r="AB28"/>
  <c r="T28"/>
  <c r="Z28"/>
  <c r="N28"/>
  <c r="X28"/>
  <c r="R28"/>
  <c r="Y28"/>
  <c r="Q28"/>
  <c r="O603" i="64"/>
  <c r="J603"/>
  <c r="Z603"/>
  <c r="X603"/>
  <c r="K603"/>
  <c r="N603"/>
  <c r="W603"/>
  <c r="Q603"/>
  <c r="I603"/>
  <c r="R603"/>
  <c r="Y34" i="46"/>
  <c r="U34" i="56"/>
  <c r="S34" i="46"/>
  <c r="O34" i="56"/>
  <c r="V34" i="46"/>
  <c r="R34" i="56"/>
  <c r="M34" i="46"/>
  <c r="I34" i="56"/>
  <c r="L34" i="46"/>
  <c r="H34" i="56"/>
  <c r="R34" i="46"/>
  <c r="N34" i="56"/>
  <c r="N34" i="46"/>
  <c r="J34" i="56"/>
  <c r="Q34" i="46"/>
  <c r="M34" i="56"/>
  <c r="Z34" i="46"/>
  <c r="V34" i="56"/>
  <c r="T34" i="46"/>
  <c r="P34" i="56"/>
  <c r="V603" i="64"/>
  <c r="G603"/>
  <c r="Y603"/>
  <c r="M603"/>
  <c r="L603"/>
  <c r="P603"/>
  <c r="U603"/>
  <c r="T603"/>
  <c r="S603"/>
  <c r="H603"/>
  <c r="O34" i="46"/>
  <c r="K34" i="56"/>
  <c r="W34" i="46"/>
  <c r="S34" i="56"/>
  <c r="U34" i="46"/>
  <c r="Q34" i="56"/>
  <c r="I34" i="46"/>
  <c r="P34"/>
  <c r="L34" i="56"/>
  <c r="J34" i="46"/>
  <c r="F34" i="56"/>
  <c r="AB34" i="46"/>
  <c r="X34" i="56"/>
  <c r="AA34" i="46"/>
  <c r="W34" i="56"/>
  <c r="X34" i="46"/>
  <c r="T34" i="56"/>
  <c r="K34" i="46"/>
  <c r="G34" i="56"/>
  <c r="P202" i="46"/>
  <c r="T202"/>
  <c r="K202"/>
  <c r="U202"/>
  <c r="J202"/>
  <c r="W202"/>
  <c r="I202"/>
  <c r="Y202"/>
  <c r="L202"/>
  <c r="AA202"/>
  <c r="N202"/>
  <c r="V202"/>
  <c r="S202"/>
  <c r="X202"/>
  <c r="Q202"/>
  <c r="Z202"/>
  <c r="M202"/>
  <c r="AB202"/>
  <c r="R202"/>
  <c r="O202"/>
  <c r="K204"/>
  <c r="Q204"/>
  <c r="J204"/>
  <c r="M204"/>
  <c r="O204"/>
  <c r="Y204"/>
  <c r="P204"/>
  <c r="AA204"/>
  <c r="N204"/>
  <c r="U204"/>
  <c r="S204"/>
  <c r="W204"/>
  <c r="I204"/>
  <c r="Z204"/>
  <c r="L204"/>
  <c r="AB204"/>
  <c r="R204"/>
  <c r="V204"/>
  <c r="T204"/>
  <c r="X204"/>
  <c r="W203"/>
  <c r="AB203"/>
  <c r="U203"/>
  <c r="Z203"/>
  <c r="I203"/>
  <c r="N203"/>
  <c r="K203"/>
  <c r="L203"/>
  <c r="P203"/>
  <c r="AA203"/>
  <c r="O203"/>
  <c r="Y203"/>
  <c r="T203"/>
  <c r="X203"/>
  <c r="S203"/>
  <c r="V203"/>
  <c r="R203"/>
  <c r="J203"/>
  <c r="M203"/>
  <c r="Q203"/>
  <c r="O612" i="64"/>
  <c r="V612"/>
  <c r="X612"/>
  <c r="M612"/>
  <c r="W612"/>
  <c r="R612"/>
  <c r="K612"/>
  <c r="Z612"/>
  <c r="H612"/>
  <c r="N612"/>
  <c r="N43" i="46"/>
  <c r="K43"/>
  <c r="V43"/>
  <c r="Q43"/>
  <c r="M43"/>
  <c r="J43"/>
  <c r="Q612" i="64"/>
  <c r="Y612"/>
  <c r="G612"/>
  <c r="I612"/>
  <c r="P612"/>
  <c r="S612"/>
  <c r="L612"/>
  <c r="T612"/>
  <c r="U612"/>
  <c r="J612"/>
  <c r="O43" i="46"/>
  <c r="S43"/>
  <c r="AA43"/>
  <c r="Y43"/>
  <c r="X43"/>
  <c r="AB43"/>
  <c r="T43"/>
  <c r="R43"/>
  <c r="I43"/>
  <c r="U43"/>
  <c r="P43"/>
  <c r="Z43"/>
  <c r="W43"/>
  <c r="L43"/>
  <c r="T622" i="64"/>
  <c r="V622"/>
  <c r="I622"/>
  <c r="R622"/>
  <c r="N622"/>
  <c r="X622"/>
  <c r="K622"/>
  <c r="Q622"/>
  <c r="Z622"/>
  <c r="O622"/>
  <c r="V53" i="46"/>
  <c r="R53" i="56"/>
  <c r="X53" i="46"/>
  <c r="T53" i="56"/>
  <c r="P53" i="46"/>
  <c r="L53" i="56"/>
  <c r="J53" i="46"/>
  <c r="F53" i="56"/>
  <c r="S53" i="46"/>
  <c r="O53" i="56"/>
  <c r="W53" i="46"/>
  <c r="S53" i="56"/>
  <c r="Y53" i="46"/>
  <c r="U53" i="56"/>
  <c r="U53" i="46"/>
  <c r="Q53" i="56"/>
  <c r="O53" i="46"/>
  <c r="K53" i="56"/>
  <c r="Z53" i="46"/>
  <c r="V53" i="56"/>
  <c r="Y622" i="64"/>
  <c r="M622"/>
  <c r="P622"/>
  <c r="W622"/>
  <c r="G622"/>
  <c r="S622"/>
  <c r="J622"/>
  <c r="H622"/>
  <c r="U622"/>
  <c r="L622"/>
  <c r="I53" i="46"/>
  <c r="N53"/>
  <c r="J53" i="56"/>
  <c r="R53" i="46"/>
  <c r="N53" i="56"/>
  <c r="AB53" i="46"/>
  <c r="X53" i="56"/>
  <c r="L53" i="46"/>
  <c r="H53" i="56"/>
  <c r="M53" i="46"/>
  <c r="I53" i="56"/>
  <c r="K53" i="46"/>
  <c r="G53" i="56"/>
  <c r="AA53" i="46"/>
  <c r="W53" i="56"/>
  <c r="T53" i="46"/>
  <c r="P53" i="56"/>
  <c r="Q53" i="46"/>
  <c r="M53" i="56"/>
  <c r="Q115" i="46"/>
  <c r="I115"/>
  <c r="O115"/>
  <c r="AA115"/>
  <c r="M115"/>
  <c r="Y115"/>
  <c r="K115"/>
  <c r="W115"/>
  <c r="T115"/>
  <c r="Z115"/>
  <c r="R115"/>
  <c r="S115"/>
  <c r="P115"/>
  <c r="V115"/>
  <c r="N115"/>
  <c r="AB115"/>
  <c r="L115"/>
  <c r="U115"/>
  <c r="J115"/>
  <c r="X115"/>
  <c r="J598" i="64"/>
  <c r="Q598"/>
  <c r="R598"/>
  <c r="H598"/>
  <c r="G598"/>
  <c r="K598"/>
  <c r="Y598"/>
  <c r="M598"/>
  <c r="I598"/>
  <c r="V598"/>
  <c r="Y29" i="46"/>
  <c r="V29"/>
  <c r="AA29"/>
  <c r="K29"/>
  <c r="I29"/>
  <c r="U29"/>
  <c r="M29"/>
  <c r="AB29"/>
  <c r="O29"/>
  <c r="P29"/>
  <c r="W598" i="64"/>
  <c r="T598"/>
  <c r="N598"/>
  <c r="Z598"/>
  <c r="U598"/>
  <c r="P598"/>
  <c r="L598"/>
  <c r="X598"/>
  <c r="O598"/>
  <c r="S598"/>
  <c r="X29" i="46"/>
  <c r="L29"/>
  <c r="R29"/>
  <c r="W29"/>
  <c r="S29"/>
  <c r="N29"/>
  <c r="Q29"/>
  <c r="T29"/>
  <c r="Z29"/>
  <c r="J29"/>
  <c r="L616" i="64"/>
  <c r="Q616"/>
  <c r="Y616"/>
  <c r="X616"/>
  <c r="K616"/>
  <c r="U616"/>
  <c r="P616"/>
  <c r="O616"/>
  <c r="W616"/>
  <c r="N616"/>
  <c r="V47" i="46"/>
  <c r="AB47"/>
  <c r="L47"/>
  <c r="I47"/>
  <c r="K47"/>
  <c r="Q47"/>
  <c r="R47"/>
  <c r="X47"/>
  <c r="S47"/>
  <c r="T47"/>
  <c r="J616" i="64"/>
  <c r="M616"/>
  <c r="V616"/>
  <c r="T616"/>
  <c r="H616"/>
  <c r="G616"/>
  <c r="S616"/>
  <c r="Z616"/>
  <c r="I616"/>
  <c r="R616"/>
  <c r="AA47" i="46"/>
  <c r="W47"/>
  <c r="O47"/>
  <c r="Z47"/>
  <c r="M47"/>
  <c r="U47"/>
  <c r="N47"/>
  <c r="J47"/>
  <c r="Y47"/>
  <c r="P47"/>
  <c r="N599" i="64"/>
  <c r="M599"/>
  <c r="L599"/>
  <c r="V599"/>
  <c r="P599"/>
  <c r="H599"/>
  <c r="Q599"/>
  <c r="G599"/>
  <c r="U599"/>
  <c r="K599"/>
  <c r="T30" i="46"/>
  <c r="P30" i="56"/>
  <c r="P30" i="46"/>
  <c r="L30" i="56"/>
  <c r="J30" i="46"/>
  <c r="F30" i="56"/>
  <c r="U30" i="46"/>
  <c r="Q30" i="56"/>
  <c r="Q30" i="46"/>
  <c r="M30" i="56"/>
  <c r="R30" i="46"/>
  <c r="N30" i="56"/>
  <c r="AA30" i="46"/>
  <c r="W30" i="56"/>
  <c r="N30" i="46"/>
  <c r="J30" i="56"/>
  <c r="Z30" i="46"/>
  <c r="V30" i="56"/>
  <c r="W30" i="46"/>
  <c r="S30" i="56"/>
  <c r="O599" i="64"/>
  <c r="X599"/>
  <c r="I599"/>
  <c r="J599"/>
  <c r="Y599"/>
  <c r="W599"/>
  <c r="R599"/>
  <c r="T599"/>
  <c r="S599"/>
  <c r="Z599"/>
  <c r="O30" i="46"/>
  <c r="K30" i="56"/>
  <c r="S30" i="46"/>
  <c r="O30" i="56"/>
  <c r="M30" i="46"/>
  <c r="I30" i="56"/>
  <c r="L30" i="46"/>
  <c r="H30" i="56"/>
  <c r="AB30" i="46"/>
  <c r="X30" i="56"/>
  <c r="K30" i="46"/>
  <c r="G30" i="56"/>
  <c r="V30" i="46"/>
  <c r="R30" i="56"/>
  <c r="Y30" i="46"/>
  <c r="U30" i="56"/>
  <c r="I30" i="46"/>
  <c r="X30"/>
  <c r="T30" i="56"/>
  <c r="H619" i="64"/>
  <c r="Z619"/>
  <c r="S619"/>
  <c r="G619"/>
  <c r="L619"/>
  <c r="K619"/>
  <c r="Y619"/>
  <c r="X619"/>
  <c r="V619"/>
  <c r="U619"/>
  <c r="V50" i="46"/>
  <c r="M50"/>
  <c r="Y50"/>
  <c r="L50"/>
  <c r="K50"/>
  <c r="P50"/>
  <c r="U50"/>
  <c r="S50"/>
  <c r="R50"/>
  <c r="Q50"/>
  <c r="W619" i="64"/>
  <c r="N619"/>
  <c r="R619"/>
  <c r="M619"/>
  <c r="J619"/>
  <c r="P619"/>
  <c r="Q619"/>
  <c r="I619"/>
  <c r="O619"/>
  <c r="T619"/>
  <c r="T50" i="46"/>
  <c r="AB50"/>
  <c r="I50"/>
  <c r="AA50"/>
  <c r="W50"/>
  <c r="J50"/>
  <c r="N50"/>
  <c r="X50"/>
  <c r="Z50"/>
  <c r="O50"/>
  <c r="I609" i="64"/>
  <c r="X609"/>
  <c r="H609"/>
  <c r="W609"/>
  <c r="Q609"/>
  <c r="Y609"/>
  <c r="L609"/>
  <c r="M609"/>
  <c r="P609"/>
  <c r="V609"/>
  <c r="Z40" i="46"/>
  <c r="T40"/>
  <c r="Q40"/>
  <c r="L40"/>
  <c r="AB40"/>
  <c r="AA40"/>
  <c r="P40"/>
  <c r="K40"/>
  <c r="N40"/>
  <c r="V40"/>
  <c r="J609" i="64"/>
  <c r="S609"/>
  <c r="O609"/>
  <c r="R609"/>
  <c r="G609"/>
  <c r="U609"/>
  <c r="T609"/>
  <c r="Z609"/>
  <c r="N609"/>
  <c r="K609"/>
  <c r="W40" i="46"/>
  <c r="M40"/>
  <c r="R40"/>
  <c r="I40"/>
  <c r="U40"/>
  <c r="J40"/>
  <c r="S40"/>
  <c r="O40"/>
  <c r="Y40"/>
  <c r="X40"/>
  <c r="S605" i="64"/>
  <c r="U605"/>
  <c r="Y605"/>
  <c r="V605"/>
  <c r="P605"/>
  <c r="L605"/>
  <c r="H605"/>
  <c r="X605"/>
  <c r="N605"/>
  <c r="Q605"/>
  <c r="U36" i="46"/>
  <c r="N36"/>
  <c r="W36"/>
  <c r="R36"/>
  <c r="Z36"/>
  <c r="M36"/>
  <c r="P36"/>
  <c r="I36"/>
  <c r="Y36"/>
  <c r="S36"/>
  <c r="R605" i="64"/>
  <c r="J605"/>
  <c r="I605"/>
  <c r="Z605"/>
  <c r="M605"/>
  <c r="T605"/>
  <c r="W605"/>
  <c r="K605"/>
  <c r="G605"/>
  <c r="O605"/>
  <c r="X36" i="46"/>
  <c r="K36"/>
  <c r="T36"/>
  <c r="J36"/>
  <c r="AA36"/>
  <c r="V36"/>
  <c r="O36"/>
  <c r="Q36"/>
  <c r="AB36"/>
  <c r="L36"/>
  <c r="I591" i="64"/>
  <c r="Y591"/>
  <c r="Q591"/>
  <c r="T591"/>
  <c r="N591"/>
  <c r="P591"/>
  <c r="G591"/>
  <c r="R591"/>
  <c r="J591"/>
  <c r="K591"/>
  <c r="L22" i="46"/>
  <c r="W22"/>
  <c r="N22"/>
  <c r="AB22"/>
  <c r="K22"/>
  <c r="Q22"/>
  <c r="Z22"/>
  <c r="S22"/>
  <c r="X22"/>
  <c r="Y22"/>
  <c r="V591" i="64"/>
  <c r="U591"/>
  <c r="W591"/>
  <c r="M591"/>
  <c r="S591"/>
  <c r="X591"/>
  <c r="H591"/>
  <c r="L591"/>
  <c r="Z591"/>
  <c r="O591"/>
  <c r="U22" i="46"/>
  <c r="O22"/>
  <c r="J22"/>
  <c r="V22"/>
  <c r="T22"/>
  <c r="P22"/>
  <c r="I22"/>
  <c r="AA22"/>
  <c r="R22"/>
  <c r="M22"/>
  <c r="G610" i="64"/>
  <c r="Z610"/>
  <c r="M610"/>
  <c r="X610"/>
  <c r="T610"/>
  <c r="H610"/>
  <c r="I610"/>
  <c r="U610"/>
  <c r="Q610"/>
  <c r="R610"/>
  <c r="Y41" i="46"/>
  <c r="U41" i="56"/>
  <c r="J41" i="46"/>
  <c r="F41" i="56"/>
  <c r="Z41" i="46"/>
  <c r="V41" i="56"/>
  <c r="N41" i="46"/>
  <c r="J41" i="56"/>
  <c r="Q41" i="46"/>
  <c r="M41" i="56"/>
  <c r="R41" i="46"/>
  <c r="N41" i="56"/>
  <c r="S41" i="46"/>
  <c r="O41" i="56"/>
  <c r="T41" i="46"/>
  <c r="P41" i="56"/>
  <c r="AB41" i="46"/>
  <c r="X41" i="56"/>
  <c r="X41" i="46"/>
  <c r="T41" i="56"/>
  <c r="N610" i="64"/>
  <c r="P610"/>
  <c r="J610"/>
  <c r="Y610"/>
  <c r="W610"/>
  <c r="O610"/>
  <c r="V610"/>
  <c r="L610"/>
  <c r="K610"/>
  <c r="S610"/>
  <c r="P41" i="46"/>
  <c r="L41" i="56"/>
  <c r="K41" i="46"/>
  <c r="G41" i="56"/>
  <c r="L41" i="46"/>
  <c r="H41" i="56"/>
  <c r="V41" i="46"/>
  <c r="R41" i="56"/>
  <c r="O41" i="46"/>
  <c r="K41" i="56"/>
  <c r="W41" i="46"/>
  <c r="S41" i="56"/>
  <c r="I41" i="46"/>
  <c r="U41"/>
  <c r="Q41" i="56"/>
  <c r="M41" i="46"/>
  <c r="I41" i="56"/>
  <c r="AA41" i="46"/>
  <c r="W41" i="56"/>
  <c r="V59" i="46"/>
  <c r="Q59"/>
  <c r="K59"/>
  <c r="Q628" i="64"/>
  <c r="J59" i="46"/>
  <c r="N628" i="64"/>
  <c r="Y59" i="46"/>
  <c r="P628" i="64"/>
  <c r="U59" i="46"/>
  <c r="V628" i="64"/>
  <c r="X628"/>
  <c r="N59" i="46"/>
  <c r="I59"/>
  <c r="M628" i="64"/>
  <c r="T59" i="46"/>
  <c r="J628" i="64"/>
  <c r="G628"/>
  <c r="T628"/>
  <c r="S59" i="46"/>
  <c r="R628" i="64"/>
  <c r="U628"/>
  <c r="AB59" i="46"/>
  <c r="Z59"/>
  <c r="O59"/>
  <c r="R59"/>
  <c r="W59"/>
  <c r="K628" i="64"/>
  <c r="I628"/>
  <c r="Y628"/>
  <c r="W628"/>
  <c r="L59" i="46"/>
  <c r="X59"/>
  <c r="Z628" i="64"/>
  <c r="P59" i="46"/>
  <c r="M59"/>
  <c r="H628" i="64"/>
  <c r="L628"/>
  <c r="AA59" i="46"/>
  <c r="S628" i="64"/>
  <c r="O628"/>
  <c r="U601"/>
  <c r="W601"/>
  <c r="H601"/>
  <c r="T601"/>
  <c r="I601"/>
  <c r="V601"/>
  <c r="P601"/>
  <c r="X601"/>
  <c r="J601"/>
  <c r="R601"/>
  <c r="N32" i="46"/>
  <c r="T32"/>
  <c r="J32"/>
  <c r="AA32"/>
  <c r="W32"/>
  <c r="R32"/>
  <c r="Q32"/>
  <c r="V32"/>
  <c r="O32"/>
  <c r="M32"/>
  <c r="M601" i="64"/>
  <c r="Z601"/>
  <c r="K601"/>
  <c r="L601"/>
  <c r="O601"/>
  <c r="N601"/>
  <c r="G601"/>
  <c r="Q601"/>
  <c r="S601"/>
  <c r="Y601"/>
  <c r="S32" i="46"/>
  <c r="Y32"/>
  <c r="I32"/>
  <c r="K32"/>
  <c r="X32"/>
  <c r="L32"/>
  <c r="P32"/>
  <c r="Z32"/>
  <c r="AB32"/>
  <c r="U32"/>
  <c r="L592" i="64"/>
  <c r="Y592"/>
  <c r="Q592"/>
  <c r="U592"/>
  <c r="S592"/>
  <c r="X592"/>
  <c r="W592"/>
  <c r="J592"/>
  <c r="I592"/>
  <c r="P592"/>
  <c r="AA23" i="46"/>
  <c r="O23"/>
  <c r="J23"/>
  <c r="N23"/>
  <c r="X23"/>
  <c r="K23"/>
  <c r="W23"/>
  <c r="P23"/>
  <c r="T23"/>
  <c r="R23"/>
  <c r="M592" i="64"/>
  <c r="Z592"/>
  <c r="H592"/>
  <c r="O592"/>
  <c r="K592"/>
  <c r="V592"/>
  <c r="G592"/>
  <c r="N592"/>
  <c r="T592"/>
  <c r="R592"/>
  <c r="L23" i="46"/>
  <c r="Z23"/>
  <c r="U23"/>
  <c r="Q23"/>
  <c r="AB23"/>
  <c r="M23"/>
  <c r="V23"/>
  <c r="S23"/>
  <c r="I23"/>
  <c r="Y23"/>
  <c r="N593" i="64"/>
  <c r="K593"/>
  <c r="U593"/>
  <c r="H593"/>
  <c r="T593"/>
  <c r="L593"/>
  <c r="R593"/>
  <c r="V593"/>
  <c r="Y593"/>
  <c r="G593"/>
  <c r="U24" i="46"/>
  <c r="Q24" i="56"/>
  <c r="P24" i="46"/>
  <c r="L24" i="56"/>
  <c r="Q24" i="46"/>
  <c r="M24" i="56"/>
  <c r="O24" i="46"/>
  <c r="K24" i="56"/>
  <c r="T24" i="46"/>
  <c r="P24" i="56"/>
  <c r="M24" i="46"/>
  <c r="I24" i="56"/>
  <c r="J24" i="46"/>
  <c r="F24" i="56"/>
  <c r="W24" i="46"/>
  <c r="S24" i="56"/>
  <c r="V24" i="46"/>
  <c r="R24" i="56"/>
  <c r="AA24" i="46"/>
  <c r="W24" i="56"/>
  <c r="Q593" i="64"/>
  <c r="W593"/>
  <c r="I593"/>
  <c r="J593"/>
  <c r="P593"/>
  <c r="M593"/>
  <c r="Z593"/>
  <c r="O593"/>
  <c r="X593"/>
  <c r="S593"/>
  <c r="K24" i="46"/>
  <c r="G24" i="56"/>
  <c r="AB24" i="46"/>
  <c r="X24" i="56"/>
  <c r="R24" i="46"/>
  <c r="N24" i="56"/>
  <c r="S24" i="46"/>
  <c r="O24" i="56"/>
  <c r="X24" i="46"/>
  <c r="T24" i="56"/>
  <c r="N24" i="46"/>
  <c r="J24" i="56"/>
  <c r="Y24" i="46"/>
  <c r="U24" i="56"/>
  <c r="L24" i="46"/>
  <c r="H24" i="56"/>
  <c r="Z24" i="46"/>
  <c r="V24" i="56"/>
  <c r="I24" i="46"/>
  <c r="Z607" i="64"/>
  <c r="G607"/>
  <c r="T607"/>
  <c r="L607"/>
  <c r="H607"/>
  <c r="V607"/>
  <c r="S607"/>
  <c r="Q607"/>
  <c r="K607"/>
  <c r="R607"/>
  <c r="Q38" i="46"/>
  <c r="M38" i="56"/>
  <c r="K38" i="46"/>
  <c r="G38" i="56"/>
  <c r="AA38" i="46"/>
  <c r="W38" i="56"/>
  <c r="Y38" i="46"/>
  <c r="U38" i="56"/>
  <c r="W38" i="46"/>
  <c r="S38" i="56"/>
  <c r="X38" i="46"/>
  <c r="T38" i="56"/>
  <c r="R38" i="46"/>
  <c r="N38" i="56"/>
  <c r="J38" i="46"/>
  <c r="F38" i="56"/>
  <c r="M38" i="46"/>
  <c r="I38" i="56"/>
  <c r="U38" i="46"/>
  <c r="Q38" i="56"/>
  <c r="J607" i="64"/>
  <c r="U607"/>
  <c r="W607"/>
  <c r="O607"/>
  <c r="M607"/>
  <c r="I607"/>
  <c r="X607"/>
  <c r="Y607"/>
  <c r="P607"/>
  <c r="N607"/>
  <c r="T38" i="46"/>
  <c r="P38" i="56"/>
  <c r="I38" i="46"/>
  <c r="O38"/>
  <c r="K38" i="56"/>
  <c r="Z38" i="46"/>
  <c r="V38" i="56"/>
  <c r="V38" i="46"/>
  <c r="R38" i="56"/>
  <c r="P38" i="46"/>
  <c r="L38" i="56"/>
  <c r="L38" i="46"/>
  <c r="H38" i="56"/>
  <c r="AB38" i="46"/>
  <c r="X38" i="56"/>
  <c r="N38" i="46"/>
  <c r="J38" i="56"/>
  <c r="S38" i="46"/>
  <c r="O38" i="56"/>
  <c r="I119" i="46"/>
  <c r="Y119"/>
  <c r="X119"/>
  <c r="V119"/>
  <c r="W119"/>
  <c r="U119"/>
  <c r="N119"/>
  <c r="P119"/>
  <c r="M119"/>
  <c r="O119"/>
  <c r="Z119"/>
  <c r="AB119"/>
  <c r="L119"/>
  <c r="AA119"/>
  <c r="T119"/>
  <c r="R119"/>
  <c r="S119"/>
  <c r="Q119"/>
  <c r="J119"/>
  <c r="K119"/>
  <c r="V623" i="64"/>
  <c r="W623"/>
  <c r="X623"/>
  <c r="M623"/>
  <c r="Z623"/>
  <c r="O623"/>
  <c r="I623"/>
  <c r="H623"/>
  <c r="T623"/>
  <c r="Q623"/>
  <c r="S54" i="46"/>
  <c r="P54"/>
  <c r="M54"/>
  <c r="J54"/>
  <c r="AB54"/>
  <c r="U54"/>
  <c r="Q54"/>
  <c r="Z54"/>
  <c r="W54"/>
  <c r="O54"/>
  <c r="R623" i="64"/>
  <c r="K623"/>
  <c r="G623"/>
  <c r="N623"/>
  <c r="Y623"/>
  <c r="L623"/>
  <c r="S623"/>
  <c r="J623"/>
  <c r="U623"/>
  <c r="P623"/>
  <c r="X54" i="46"/>
  <c r="L54"/>
  <c r="AA54"/>
  <c r="Y54"/>
  <c r="K54"/>
  <c r="N54"/>
  <c r="V54"/>
  <c r="T54"/>
  <c r="I54"/>
  <c r="R54"/>
  <c r="AA205"/>
  <c r="U205"/>
  <c r="N205"/>
  <c r="V205"/>
  <c r="L205"/>
  <c r="S205"/>
  <c r="P205"/>
  <c r="Y205"/>
  <c r="Q205"/>
  <c r="O205"/>
  <c r="T205"/>
  <c r="Z205"/>
  <c r="AB205"/>
  <c r="X205"/>
  <c r="R205"/>
  <c r="I205"/>
  <c r="M205"/>
  <c r="K205"/>
  <c r="J205"/>
  <c r="W205"/>
  <c r="X604" i="64"/>
  <c r="Y604"/>
  <c r="I604"/>
  <c r="G604"/>
  <c r="V604"/>
  <c r="Q604"/>
  <c r="S604"/>
  <c r="M604"/>
  <c r="J604"/>
  <c r="R604"/>
  <c r="L35" i="46"/>
  <c r="S35"/>
  <c r="P35"/>
  <c r="I35"/>
  <c r="W35"/>
  <c r="AB35"/>
  <c r="Z35"/>
  <c r="Q35"/>
  <c r="K35"/>
  <c r="T35"/>
  <c r="N604" i="64"/>
  <c r="K604"/>
  <c r="T604"/>
  <c r="Z604"/>
  <c r="W604"/>
  <c r="O604"/>
  <c r="L604"/>
  <c r="P604"/>
  <c r="H604"/>
  <c r="U604"/>
  <c r="M35" i="46"/>
  <c r="V35"/>
  <c r="J35"/>
  <c r="AA35"/>
  <c r="R35"/>
  <c r="N35"/>
  <c r="U35"/>
  <c r="Y35"/>
  <c r="X35"/>
  <c r="O35"/>
  <c r="L120"/>
  <c r="H120" i="56"/>
  <c r="I120" i="46"/>
  <c r="AA120"/>
  <c r="W120" i="56"/>
  <c r="W120" i="46"/>
  <c r="S120" i="56"/>
  <c r="Y120" i="46"/>
  <c r="U120" i="56"/>
  <c r="U120" i="46"/>
  <c r="Q120" i="56"/>
  <c r="R120" i="46"/>
  <c r="N120" i="56"/>
  <c r="N120" i="46"/>
  <c r="J120" i="56"/>
  <c r="T120" i="46"/>
  <c r="P120" i="56"/>
  <c r="P120" i="46"/>
  <c r="L120" i="56"/>
  <c r="O120" i="46"/>
  <c r="K120" i="56"/>
  <c r="S120" i="46"/>
  <c r="O120" i="56"/>
  <c r="M120" i="46"/>
  <c r="I120" i="56"/>
  <c r="Q120" i="46"/>
  <c r="M120" i="56"/>
  <c r="V120" i="46"/>
  <c r="R120" i="56"/>
  <c r="Z120" i="46"/>
  <c r="V120" i="56"/>
  <c r="X120" i="46"/>
  <c r="T120" i="56"/>
  <c r="AB120" i="46"/>
  <c r="X120" i="56"/>
  <c r="J120" i="46"/>
  <c r="F120" i="56"/>
  <c r="K120" i="46"/>
  <c r="G120" i="56"/>
  <c r="U620" i="64"/>
  <c r="Q620"/>
  <c r="V620"/>
  <c r="S620"/>
  <c r="K620"/>
  <c r="J620"/>
  <c r="W620"/>
  <c r="X620"/>
  <c r="Z620"/>
  <c r="L620"/>
  <c r="O51" i="46"/>
  <c r="S51"/>
  <c r="T51"/>
  <c r="W51"/>
  <c r="I51"/>
  <c r="K51"/>
  <c r="P51"/>
  <c r="X51"/>
  <c r="M51"/>
  <c r="N51"/>
  <c r="O620" i="64"/>
  <c r="Y620"/>
  <c r="T620"/>
  <c r="M620"/>
  <c r="H620"/>
  <c r="I620"/>
  <c r="P620"/>
  <c r="R620"/>
  <c r="N620"/>
  <c r="G620"/>
  <c r="V51" i="46"/>
  <c r="AA51"/>
  <c r="L51"/>
  <c r="AB51"/>
  <c r="Y51"/>
  <c r="R51"/>
  <c r="J51"/>
  <c r="U51"/>
  <c r="Q51"/>
  <c r="Z51"/>
  <c r="R624" i="64"/>
  <c r="M624"/>
  <c r="O624"/>
  <c r="L624"/>
  <c r="W624"/>
  <c r="H624"/>
  <c r="T624"/>
  <c r="P624"/>
  <c r="I624"/>
  <c r="X624"/>
  <c r="V55" i="46"/>
  <c r="Z55"/>
  <c r="T55"/>
  <c r="M55"/>
  <c r="I55"/>
  <c r="L55"/>
  <c r="P55"/>
  <c r="O55"/>
  <c r="J55"/>
  <c r="AB55"/>
  <c r="N624" i="64"/>
  <c r="Q624"/>
  <c r="S624"/>
  <c r="Z624"/>
  <c r="K624"/>
  <c r="Y624"/>
  <c r="G624"/>
  <c r="U624"/>
  <c r="J624"/>
  <c r="V624"/>
  <c r="AA55" i="46"/>
  <c r="Q55"/>
  <c r="K55"/>
  <c r="X55"/>
  <c r="S55"/>
  <c r="Y55"/>
  <c r="N55"/>
  <c r="W55"/>
  <c r="R55"/>
  <c r="U55"/>
  <c r="G594" i="64"/>
  <c r="L594"/>
  <c r="V594"/>
  <c r="T594"/>
  <c r="K594"/>
  <c r="O594"/>
  <c r="Y594"/>
  <c r="R594"/>
  <c r="U594"/>
  <c r="X594"/>
  <c r="W25" i="46"/>
  <c r="AB25"/>
  <c r="M25"/>
  <c r="L25"/>
  <c r="O25"/>
  <c r="N25"/>
  <c r="U25"/>
  <c r="X25"/>
  <c r="I25"/>
  <c r="R25"/>
  <c r="W594" i="64"/>
  <c r="J594"/>
  <c r="Q594"/>
  <c r="M594"/>
  <c r="I594"/>
  <c r="P594"/>
  <c r="Z594"/>
  <c r="H594"/>
  <c r="N594"/>
  <c r="S594"/>
  <c r="K25" i="46"/>
  <c r="T25"/>
  <c r="J25"/>
  <c r="S25"/>
  <c r="Q25"/>
  <c r="P25"/>
  <c r="V25"/>
  <c r="Y25"/>
  <c r="Z25"/>
  <c r="AA25"/>
  <c r="N615" i="64"/>
  <c r="S615"/>
  <c r="I615"/>
  <c r="K615"/>
  <c r="V615"/>
  <c r="Y615"/>
  <c r="M615"/>
  <c r="X615"/>
  <c r="H615"/>
  <c r="L615"/>
  <c r="K46" i="46"/>
  <c r="V46"/>
  <c r="AA46"/>
  <c r="Q46"/>
  <c r="Z46"/>
  <c r="I46"/>
  <c r="M46"/>
  <c r="N46"/>
  <c r="Y46"/>
  <c r="X46"/>
  <c r="P615" i="64"/>
  <c r="W615"/>
  <c r="R615"/>
  <c r="G615"/>
  <c r="Q615"/>
  <c r="U615"/>
  <c r="O615"/>
  <c r="T615"/>
  <c r="J615"/>
  <c r="Z615"/>
  <c r="AB46" i="46"/>
  <c r="U46"/>
  <c r="S46"/>
  <c r="W46"/>
  <c r="P46"/>
  <c r="L46"/>
  <c r="R46"/>
  <c r="J46"/>
  <c r="O46"/>
  <c r="T46"/>
  <c r="K614" i="64"/>
  <c r="N614"/>
  <c r="R614"/>
  <c r="J614"/>
  <c r="M614"/>
  <c r="L614"/>
  <c r="X614"/>
  <c r="V614"/>
  <c r="P614"/>
  <c r="T614"/>
  <c r="K45" i="46"/>
  <c r="G45" i="56"/>
  <c r="Z45" i="46"/>
  <c r="V45" i="56"/>
  <c r="S45" i="46"/>
  <c r="O45" i="56"/>
  <c r="AA45" i="46"/>
  <c r="W45" i="56"/>
  <c r="P45" i="46"/>
  <c r="L45" i="56"/>
  <c r="N45" i="46"/>
  <c r="J45" i="56"/>
  <c r="X45" i="46"/>
  <c r="T45" i="56"/>
  <c r="O45" i="46"/>
  <c r="K45" i="56"/>
  <c r="V45" i="46"/>
  <c r="R45" i="56"/>
  <c r="J45" i="46"/>
  <c r="F45" i="56"/>
  <c r="O614" i="64"/>
  <c r="H614"/>
  <c r="Z614"/>
  <c r="Y614"/>
  <c r="G614"/>
  <c r="S614"/>
  <c r="W614"/>
  <c r="U614"/>
  <c r="I614"/>
  <c r="Q614"/>
  <c r="T45" i="46"/>
  <c r="P45" i="56"/>
  <c r="I45" i="46"/>
  <c r="AB45"/>
  <c r="X45" i="56"/>
  <c r="U45" i="46"/>
  <c r="Q45" i="56"/>
  <c r="Q45" i="46"/>
  <c r="M45" i="56"/>
  <c r="L45" i="46"/>
  <c r="H45" i="56"/>
  <c r="M45" i="46"/>
  <c r="I45" i="56"/>
  <c r="R45" i="46"/>
  <c r="N45" i="56"/>
  <c r="Y45" i="46"/>
  <c r="U45" i="56"/>
  <c r="W45" i="46"/>
  <c r="S45" i="56"/>
  <c r="Z118" i="46"/>
  <c r="V118" i="56"/>
  <c r="O118" i="46"/>
  <c r="K118" i="56"/>
  <c r="I118" i="46"/>
  <c r="S118"/>
  <c r="O118" i="56"/>
  <c r="AB118" i="46"/>
  <c r="X118" i="56"/>
  <c r="V118" i="46"/>
  <c r="R118" i="56"/>
  <c r="K118" i="46"/>
  <c r="G118" i="56"/>
  <c r="U118" i="46"/>
  <c r="Q118" i="56"/>
  <c r="N118" i="46"/>
  <c r="J118" i="56"/>
  <c r="X118" i="46"/>
  <c r="T118" i="56"/>
  <c r="M118" i="46"/>
  <c r="I118" i="56"/>
  <c r="R118" i="46"/>
  <c r="N118" i="56"/>
  <c r="P118" i="46"/>
  <c r="L118" i="56"/>
  <c r="Y118" i="46"/>
  <c r="U118" i="56"/>
  <c r="J118" i="46"/>
  <c r="F118" i="56"/>
  <c r="T118" i="46"/>
  <c r="P118" i="56"/>
  <c r="Q118" i="46"/>
  <c r="M118" i="56"/>
  <c r="W118" i="46"/>
  <c r="S118" i="56"/>
  <c r="L118" i="46"/>
  <c r="H118" i="56"/>
  <c r="AA118" i="46"/>
  <c r="W118" i="56"/>
  <c r="AA139" i="46"/>
  <c r="R139"/>
  <c r="O139"/>
  <c r="T139"/>
  <c r="L139"/>
  <c r="Y139"/>
  <c r="N139"/>
  <c r="P139"/>
  <c r="M139"/>
  <c r="AB139"/>
  <c r="J139"/>
  <c r="Z139"/>
  <c r="U139"/>
  <c r="V139"/>
  <c r="W139"/>
  <c r="X139"/>
  <c r="Q139"/>
  <c r="I139"/>
  <c r="S139"/>
  <c r="K139"/>
  <c r="M618" i="64"/>
  <c r="N618"/>
  <c r="V618"/>
  <c r="I618"/>
  <c r="G618"/>
  <c r="L618"/>
  <c r="O618"/>
  <c r="R618"/>
  <c r="Y618"/>
  <c r="J618"/>
  <c r="AA49" i="46"/>
  <c r="W49" i="56"/>
  <c r="T49" i="46"/>
  <c r="P49" i="56"/>
  <c r="K49" i="46"/>
  <c r="G49" i="56"/>
  <c r="N49" i="46"/>
  <c r="J49" i="56"/>
  <c r="V49" i="46"/>
  <c r="R49" i="56"/>
  <c r="Z49" i="46"/>
  <c r="V49" i="56"/>
  <c r="W49" i="46"/>
  <c r="S49" i="56"/>
  <c r="R49" i="46"/>
  <c r="N49" i="56"/>
  <c r="M49" i="46"/>
  <c r="I49" i="56"/>
  <c r="X49" i="46"/>
  <c r="T49" i="56"/>
  <c r="T618" i="64"/>
  <c r="X618"/>
  <c r="Z618"/>
  <c r="W618"/>
  <c r="K618"/>
  <c r="S618"/>
  <c r="Q618"/>
  <c r="H618"/>
  <c r="U618"/>
  <c r="P618"/>
  <c r="O49" i="46"/>
  <c r="K49" i="56"/>
  <c r="S49" i="46"/>
  <c r="O49" i="56"/>
  <c r="P49" i="46"/>
  <c r="L49" i="56"/>
  <c r="I49" i="46"/>
  <c r="U49"/>
  <c r="Q49" i="56"/>
  <c r="L49" i="46"/>
  <c r="H49" i="56"/>
  <c r="Y49" i="46"/>
  <c r="U49" i="56"/>
  <c r="J49" i="46"/>
  <c r="F49" i="56"/>
  <c r="AB49" i="46"/>
  <c r="X49" i="56"/>
  <c r="Q49" i="46"/>
  <c r="M49" i="56"/>
  <c r="Y201" i="46"/>
  <c r="M201"/>
  <c r="K201"/>
  <c r="I201"/>
  <c r="U201"/>
  <c r="X201"/>
  <c r="W201"/>
  <c r="Z201"/>
  <c r="V201"/>
  <c r="L201"/>
  <c r="T201"/>
  <c r="O201"/>
  <c r="N201"/>
  <c r="S201"/>
  <c r="P201"/>
  <c r="AB201"/>
  <c r="R201"/>
  <c r="Q201"/>
  <c r="J201"/>
  <c r="AA201"/>
  <c r="X58"/>
  <c r="Y58"/>
  <c r="T627" i="64"/>
  <c r="V627"/>
  <c r="K58" i="46"/>
  <c r="J627" i="64"/>
  <c r="S58" i="46"/>
  <c r="AB58"/>
  <c r="N58"/>
  <c r="L627" i="64"/>
  <c r="Z627"/>
  <c r="W58" i="46"/>
  <c r="I58"/>
  <c r="R627" i="64"/>
  <c r="Y627"/>
  <c r="O627"/>
  <c r="M58" i="46"/>
  <c r="N627" i="64"/>
  <c r="AA58" i="46"/>
  <c r="R58"/>
  <c r="X627" i="64"/>
  <c r="U627"/>
  <c r="Z58" i="46"/>
  <c r="O58"/>
  <c r="V58"/>
  <c r="Q58"/>
  <c r="P627" i="64"/>
  <c r="J58" i="46"/>
  <c r="G627" i="64"/>
  <c r="P58" i="46"/>
  <c r="U58"/>
  <c r="Q627" i="64"/>
  <c r="S627"/>
  <c r="W627"/>
  <c r="L58" i="46"/>
  <c r="H627" i="64"/>
  <c r="T58" i="46"/>
  <c r="M627" i="64"/>
  <c r="K627"/>
  <c r="I627"/>
  <c r="X121" i="46"/>
  <c r="T121" i="56"/>
  <c r="Y121" i="46"/>
  <c r="U121" i="56"/>
  <c r="R121" i="46"/>
  <c r="N121" i="56"/>
  <c r="AA121" i="46"/>
  <c r="W121" i="56"/>
  <c r="I121" i="46"/>
  <c r="W121"/>
  <c r="S121" i="56"/>
  <c r="K121" i="46"/>
  <c r="G121" i="56"/>
  <c r="O121" i="46"/>
  <c r="K121" i="56"/>
  <c r="P121" i="46"/>
  <c r="L121" i="56"/>
  <c r="Q121" i="46"/>
  <c r="M121" i="56"/>
  <c r="T121" i="46"/>
  <c r="P121" i="56"/>
  <c r="U121" i="46"/>
  <c r="Q121" i="56"/>
  <c r="V121" i="46"/>
  <c r="R121" i="56"/>
  <c r="Z121" i="46"/>
  <c r="V121" i="56"/>
  <c r="N121" i="46"/>
  <c r="J121" i="56"/>
  <c r="AB121" i="46"/>
  <c r="X121" i="56"/>
  <c r="J121" i="46"/>
  <c r="F121" i="56"/>
  <c r="S121" i="46"/>
  <c r="O121" i="56"/>
  <c r="L121" i="46"/>
  <c r="H121" i="56"/>
  <c r="M121" i="46"/>
  <c r="I121" i="56"/>
  <c r="X611" i="64"/>
  <c r="J611"/>
  <c r="L611"/>
  <c r="G611"/>
  <c r="R611"/>
  <c r="P611"/>
  <c r="W611"/>
  <c r="O611"/>
  <c r="K611"/>
  <c r="Y611"/>
  <c r="AB42" i="46"/>
  <c r="V42"/>
  <c r="R42"/>
  <c r="U42"/>
  <c r="O42"/>
  <c r="W42"/>
  <c r="P42"/>
  <c r="I42"/>
  <c r="M42"/>
  <c r="L42"/>
  <c r="N611" i="64"/>
  <c r="V611"/>
  <c r="I611"/>
  <c r="Z611"/>
  <c r="Q611"/>
  <c r="H611"/>
  <c r="U611"/>
  <c r="T611"/>
  <c r="S611"/>
  <c r="M611"/>
  <c r="N42" i="46"/>
  <c r="Y42"/>
  <c r="T42"/>
  <c r="S42"/>
  <c r="AA42"/>
  <c r="X42"/>
  <c r="Q42"/>
  <c r="K42"/>
  <c r="J42"/>
  <c r="Z42"/>
  <c r="Q613" i="64"/>
  <c r="V613"/>
  <c r="M613"/>
  <c r="R613"/>
  <c r="U613"/>
  <c r="O613"/>
  <c r="Y613"/>
  <c r="W613"/>
  <c r="P613"/>
  <c r="G613"/>
  <c r="AA44" i="46"/>
  <c r="AB44"/>
  <c r="M44"/>
  <c r="Z44"/>
  <c r="W44"/>
  <c r="L44"/>
  <c r="S44"/>
  <c r="O44"/>
  <c r="X44"/>
  <c r="J44"/>
  <c r="K613" i="64"/>
  <c r="J613"/>
  <c r="X613"/>
  <c r="T613"/>
  <c r="N613"/>
  <c r="L613"/>
  <c r="I613"/>
  <c r="S613"/>
  <c r="Z613"/>
  <c r="H613"/>
  <c r="Q44" i="46"/>
  <c r="V44"/>
  <c r="N44"/>
  <c r="T44"/>
  <c r="U44"/>
  <c r="P44"/>
  <c r="Y44"/>
  <c r="I44"/>
  <c r="K44"/>
  <c r="R44"/>
  <c r="U602" i="64"/>
  <c r="P602"/>
  <c r="O602"/>
  <c r="K602"/>
  <c r="S602"/>
  <c r="J602"/>
  <c r="V602"/>
  <c r="T602"/>
  <c r="R602"/>
  <c r="L602"/>
  <c r="T33" i="46"/>
  <c r="V33"/>
  <c r="Z33"/>
  <c r="N33"/>
  <c r="L33"/>
  <c r="W33"/>
  <c r="Y33"/>
  <c r="J33"/>
  <c r="M33"/>
  <c r="S33"/>
  <c r="Z602" i="64"/>
  <c r="G602"/>
  <c r="Q602"/>
  <c r="X602"/>
  <c r="M602"/>
  <c r="I602"/>
  <c r="H602"/>
  <c r="W602"/>
  <c r="N602"/>
  <c r="Y602"/>
  <c r="O33" i="46"/>
  <c r="K33"/>
  <c r="AA33"/>
  <c r="P33"/>
  <c r="X33"/>
  <c r="U33"/>
  <c r="R33"/>
  <c r="Q33"/>
  <c r="AB33"/>
  <c r="I33"/>
  <c r="R138"/>
  <c r="I138"/>
  <c r="J138"/>
  <c r="U138"/>
  <c r="AA138"/>
  <c r="K138"/>
  <c r="Q138"/>
  <c r="L138"/>
  <c r="W138"/>
  <c r="S138"/>
  <c r="M138"/>
  <c r="Z138"/>
  <c r="X138"/>
  <c r="N138"/>
  <c r="V138"/>
  <c r="O138"/>
  <c r="T138"/>
  <c r="Y138"/>
  <c r="AB138"/>
  <c r="P138"/>
  <c r="I595" i="64"/>
  <c r="Q595"/>
  <c r="X595"/>
  <c r="G595"/>
  <c r="J595"/>
  <c r="T595"/>
  <c r="M595"/>
  <c r="P595"/>
  <c r="Z595"/>
  <c r="U595"/>
  <c r="AB26" i="46"/>
  <c r="W26"/>
  <c r="S26"/>
  <c r="I26"/>
  <c r="O26"/>
  <c r="J26"/>
  <c r="K26"/>
  <c r="P26"/>
  <c r="N26"/>
  <c r="Y26"/>
  <c r="Y595" i="64"/>
  <c r="O595"/>
  <c r="W595"/>
  <c r="K595"/>
  <c r="L595"/>
  <c r="R595"/>
  <c r="V595"/>
  <c r="S595"/>
  <c r="N595"/>
  <c r="H595"/>
  <c r="M26" i="46"/>
  <c r="V26"/>
  <c r="U26"/>
  <c r="Q26"/>
  <c r="AA26"/>
  <c r="R26"/>
  <c r="L26"/>
  <c r="Z26"/>
  <c r="X26"/>
  <c r="T26"/>
  <c r="R140"/>
  <c r="O140"/>
  <c r="T140"/>
  <c r="I140"/>
  <c r="S140"/>
  <c r="M140"/>
  <c r="U140"/>
  <c r="Q140"/>
  <c r="Z140"/>
  <c r="J140"/>
  <c r="V140"/>
  <c r="K140"/>
  <c r="P140"/>
  <c r="W140"/>
  <c r="X140"/>
  <c r="Y140"/>
  <c r="AB140"/>
  <c r="L140"/>
  <c r="AA140"/>
  <c r="N140"/>
  <c r="U600" i="64"/>
  <c r="S600"/>
  <c r="V600"/>
  <c r="R600"/>
  <c r="I600"/>
  <c r="L600"/>
  <c r="Q600"/>
  <c r="P600"/>
  <c r="G600"/>
  <c r="J600"/>
  <c r="L31" i="46"/>
  <c r="N31"/>
  <c r="O31"/>
  <c r="X31"/>
  <c r="W31"/>
  <c r="AB31"/>
  <c r="J31"/>
  <c r="U31"/>
  <c r="P31"/>
  <c r="V31"/>
  <c r="O600" i="64"/>
  <c r="Y600"/>
  <c r="M600"/>
  <c r="T600"/>
  <c r="W600"/>
  <c r="K600"/>
  <c r="Z600"/>
  <c r="N600"/>
  <c r="H600"/>
  <c r="X600"/>
  <c r="AA31" i="46"/>
  <c r="Q31"/>
  <c r="T31"/>
  <c r="S31"/>
  <c r="M31"/>
  <c r="K31"/>
  <c r="Z31"/>
  <c r="I31"/>
  <c r="Y31"/>
  <c r="R31"/>
  <c r="Y590" i="64"/>
  <c r="X590"/>
  <c r="O590"/>
  <c r="P590"/>
  <c r="H590"/>
  <c r="W590"/>
  <c r="K590"/>
  <c r="Q590"/>
  <c r="I590"/>
  <c r="L590"/>
  <c r="O21" i="46"/>
  <c r="K21" i="56"/>
  <c r="U21" i="46"/>
  <c r="Q21" i="56"/>
  <c r="AA21" i="46"/>
  <c r="W21" i="56"/>
  <c r="W21" i="46"/>
  <c r="S21" i="56"/>
  <c r="S21" i="46"/>
  <c r="O21" i="56"/>
  <c r="R21" i="46"/>
  <c r="N21" i="56"/>
  <c r="AB21" i="46"/>
  <c r="X21" i="56"/>
  <c r="Q21" i="46"/>
  <c r="M21" i="56"/>
  <c r="M21" i="46"/>
  <c r="I21" i="56"/>
  <c r="K21" i="46"/>
  <c r="G21" i="56"/>
  <c r="V590" i="64"/>
  <c r="U590"/>
  <c r="N590"/>
  <c r="M590"/>
  <c r="G590"/>
  <c r="R590"/>
  <c r="T590"/>
  <c r="J590"/>
  <c r="Z590"/>
  <c r="S590"/>
  <c r="L21" i="46"/>
  <c r="H21" i="56"/>
  <c r="X21" i="46"/>
  <c r="T21" i="56"/>
  <c r="I21" i="46"/>
  <c r="J21"/>
  <c r="F21" i="56"/>
  <c r="V21" i="46"/>
  <c r="R21" i="56"/>
  <c r="Y21" i="46"/>
  <c r="U21" i="56"/>
  <c r="N21" i="46"/>
  <c r="J21" i="56"/>
  <c r="T21" i="46"/>
  <c r="P21" i="56"/>
  <c r="Z21" i="46"/>
  <c r="V21" i="56"/>
  <c r="P21" i="46"/>
  <c r="L21" i="56"/>
  <c r="J596" i="64"/>
  <c r="X596"/>
  <c r="O596"/>
  <c r="K596"/>
  <c r="H596"/>
  <c r="V596"/>
  <c r="Q596"/>
  <c r="U596"/>
  <c r="Z596"/>
  <c r="L596"/>
  <c r="S27" i="46"/>
  <c r="O27" i="56"/>
  <c r="M27" i="46"/>
  <c r="I27" i="56"/>
  <c r="Z27" i="46"/>
  <c r="V27" i="56"/>
  <c r="J27" i="46"/>
  <c r="F27" i="56"/>
  <c r="W27" i="46"/>
  <c r="S27" i="56"/>
  <c r="L27" i="46"/>
  <c r="H27" i="56"/>
  <c r="K27" i="46"/>
  <c r="G27" i="56"/>
  <c r="Q27" i="46"/>
  <c r="M27" i="56"/>
  <c r="V27" i="46"/>
  <c r="R27" i="56"/>
  <c r="P27" i="46"/>
  <c r="L27" i="56"/>
  <c r="T596" i="64"/>
  <c r="M596"/>
  <c r="I596"/>
  <c r="W596"/>
  <c r="R596"/>
  <c r="Y596"/>
  <c r="N596"/>
  <c r="S596"/>
  <c r="P596"/>
  <c r="G596"/>
  <c r="R27" i="46"/>
  <c r="N27" i="56"/>
  <c r="X27" i="46"/>
  <c r="T27" i="56"/>
  <c r="T27" i="46"/>
  <c r="P27" i="56"/>
  <c r="AB27" i="46"/>
  <c r="X27" i="56"/>
  <c r="Y27" i="46"/>
  <c r="U27" i="56"/>
  <c r="U27" i="46"/>
  <c r="Q27" i="56"/>
  <c r="O27" i="46"/>
  <c r="K27" i="56"/>
  <c r="AA27" i="46"/>
  <c r="W27" i="56"/>
  <c r="N27" i="46"/>
  <c r="J27" i="56"/>
  <c r="I27" i="46"/>
  <c r="U589" i="64"/>
  <c r="AA19" i="46"/>
  <c r="Q19"/>
  <c r="K19"/>
  <c r="P589" i="64"/>
  <c r="X19" i="46"/>
  <c r="T589" i="64"/>
  <c r="M589"/>
  <c r="I589"/>
  <c r="U19" i="46"/>
  <c r="J19"/>
  <c r="W589" i="64"/>
  <c r="AB19" i="46"/>
  <c r="Z589" i="64"/>
  <c r="M19" i="46"/>
  <c r="L589" i="64"/>
  <c r="Y19" i="46"/>
  <c r="V589" i="64"/>
  <c r="L19" i="46"/>
  <c r="R19"/>
  <c r="X589" i="64"/>
  <c r="Q589"/>
  <c r="P19" i="46"/>
  <c r="J589" i="64"/>
  <c r="R589"/>
  <c r="S19" i="46"/>
  <c r="V19"/>
  <c r="O19"/>
  <c r="Z19"/>
  <c r="N19"/>
  <c r="I19"/>
  <c r="Y589" i="64"/>
  <c r="S589"/>
  <c r="O589"/>
  <c r="H589"/>
  <c r="N589"/>
  <c r="G589"/>
  <c r="K589"/>
  <c r="T19" i="46"/>
  <c r="W19"/>
  <c r="Q200"/>
  <c r="Z200"/>
  <c r="R200"/>
  <c r="O200"/>
  <c r="M200"/>
  <c r="AA200"/>
  <c r="X200"/>
  <c r="Y200"/>
  <c r="V200"/>
  <c r="W200"/>
  <c r="I200"/>
  <c r="S200"/>
  <c r="J200"/>
  <c r="N200"/>
  <c r="K200"/>
  <c r="U200"/>
  <c r="P200"/>
  <c r="T200"/>
  <c r="L200"/>
  <c r="AB200"/>
  <c r="U617" i="64"/>
  <c r="X617"/>
  <c r="V617"/>
  <c r="J617"/>
  <c r="Q617"/>
  <c r="G617"/>
  <c r="L617"/>
  <c r="I617"/>
  <c r="Y617"/>
  <c r="R617"/>
  <c r="Q48" i="46"/>
  <c r="Z48"/>
  <c r="W48"/>
  <c r="AB48"/>
  <c r="R48"/>
  <c r="L48"/>
  <c r="V48"/>
  <c r="T48"/>
  <c r="X48"/>
  <c r="O48"/>
  <c r="N617" i="64"/>
  <c r="S617"/>
  <c r="O617"/>
  <c r="H617"/>
  <c r="M617"/>
  <c r="P617"/>
  <c r="T617"/>
  <c r="W617"/>
  <c r="Z617"/>
  <c r="K617"/>
  <c r="K48" i="46"/>
  <c r="P48"/>
  <c r="M48"/>
  <c r="U48"/>
  <c r="J48"/>
  <c r="Y48"/>
  <c r="N48"/>
  <c r="AA48"/>
  <c r="I48"/>
  <c r="S48"/>
  <c r="V621" i="64"/>
  <c r="N621"/>
  <c r="G621"/>
  <c r="W621"/>
  <c r="P621"/>
  <c r="Q621"/>
  <c r="S621"/>
  <c r="I621"/>
  <c r="Z621"/>
  <c r="H621"/>
  <c r="K52" i="46"/>
  <c r="W52"/>
  <c r="R52"/>
  <c r="L52"/>
  <c r="N52"/>
  <c r="U52"/>
  <c r="Z52"/>
  <c r="J52"/>
  <c r="S52"/>
  <c r="V52"/>
  <c r="X621" i="64"/>
  <c r="O621"/>
  <c r="J621"/>
  <c r="L621"/>
  <c r="K621"/>
  <c r="Y621"/>
  <c r="T621"/>
  <c r="U621"/>
  <c r="M621"/>
  <c r="R621"/>
  <c r="Y52" i="46"/>
  <c r="X52"/>
  <c r="Q52"/>
  <c r="I52"/>
  <c r="AA52"/>
  <c r="P52"/>
  <c r="T52"/>
  <c r="M52"/>
  <c r="O52"/>
  <c r="AB52"/>
  <c r="S20"/>
  <c r="M20"/>
  <c r="I20"/>
  <c r="P20"/>
  <c r="R20"/>
  <c r="N20"/>
  <c r="O20"/>
  <c r="X20"/>
  <c r="L20"/>
  <c r="Y20"/>
  <c r="U20"/>
  <c r="J20"/>
  <c r="T20"/>
  <c r="K20"/>
  <c r="AA20"/>
  <c r="V20"/>
  <c r="AB20"/>
  <c r="Z20"/>
  <c r="Q20"/>
  <c r="W20"/>
  <c r="X625" i="64"/>
  <c r="I625"/>
  <c r="U625"/>
  <c r="Y625"/>
  <c r="M625"/>
  <c r="S625"/>
  <c r="J625"/>
  <c r="O625"/>
  <c r="V625"/>
  <c r="K625"/>
  <c r="M56" i="46"/>
  <c r="Y56"/>
  <c r="V56"/>
  <c r="O56"/>
  <c r="T56"/>
  <c r="R56"/>
  <c r="Z56"/>
  <c r="AB56"/>
  <c r="I56"/>
  <c r="U56"/>
  <c r="R625" i="64"/>
  <c r="L625"/>
  <c r="G625"/>
  <c r="H625"/>
  <c r="Q625"/>
  <c r="T625"/>
  <c r="Z625"/>
  <c r="N625"/>
  <c r="W625"/>
  <c r="P625"/>
  <c r="Q56" i="46"/>
  <c r="S56"/>
  <c r="N56"/>
  <c r="L56"/>
  <c r="X56"/>
  <c r="J56"/>
  <c r="AA56"/>
  <c r="P56"/>
  <c r="W56"/>
  <c r="K56"/>
  <c r="V116"/>
  <c r="R116" i="56"/>
  <c r="I116" i="46"/>
  <c r="W116"/>
  <c r="S116" i="56"/>
  <c r="Q116" i="46"/>
  <c r="M116" i="56"/>
  <c r="AA116" i="46"/>
  <c r="W116" i="56"/>
  <c r="R116" i="46"/>
  <c r="N116" i="56"/>
  <c r="Y116" i="46"/>
  <c r="U116" i="56"/>
  <c r="P116" i="46"/>
  <c r="L116" i="56"/>
  <c r="Z116" i="46"/>
  <c r="V116" i="56"/>
  <c r="M116" i="46"/>
  <c r="I116" i="56"/>
  <c r="X116" i="46"/>
  <c r="T116" i="56"/>
  <c r="K116" i="46"/>
  <c r="G116" i="56"/>
  <c r="U116" i="46"/>
  <c r="Q116" i="56"/>
  <c r="L116" i="46"/>
  <c r="H116" i="56"/>
  <c r="S116" i="46"/>
  <c r="O116" i="56"/>
  <c r="J116" i="46"/>
  <c r="F116" i="56"/>
  <c r="T116" i="46"/>
  <c r="P116" i="56"/>
  <c r="N116" i="46"/>
  <c r="J116" i="56"/>
  <c r="AB116" i="46"/>
  <c r="X116" i="56"/>
  <c r="O116" i="46"/>
  <c r="K116" i="56"/>
  <c r="P122" i="46"/>
  <c r="L122" i="56"/>
  <c r="V122" i="46"/>
  <c r="R122" i="56"/>
  <c r="M122" i="46"/>
  <c r="I122" i="56"/>
  <c r="AA122" i="46"/>
  <c r="W122" i="56"/>
  <c r="N122" i="46"/>
  <c r="J122" i="56"/>
  <c r="AB122" i="46"/>
  <c r="X122" i="56"/>
  <c r="S122" i="46"/>
  <c r="O122" i="56"/>
  <c r="Y122" i="46"/>
  <c r="U122" i="56"/>
  <c r="T122" i="46"/>
  <c r="P122" i="56"/>
  <c r="Z122" i="46"/>
  <c r="V122" i="56"/>
  <c r="K122" i="46"/>
  <c r="G122" i="56"/>
  <c r="Q122" i="46"/>
  <c r="M122" i="56"/>
  <c r="L122" i="46"/>
  <c r="H122" i="56"/>
  <c r="R122" i="46"/>
  <c r="N122" i="56"/>
  <c r="I122" i="46"/>
  <c r="W122"/>
  <c r="S122" i="56"/>
  <c r="J122" i="46"/>
  <c r="F122" i="56"/>
  <c r="X122" i="46"/>
  <c r="T122" i="56"/>
  <c r="O122" i="46"/>
  <c r="K122" i="56"/>
  <c r="U122" i="46"/>
  <c r="Q122" i="56"/>
  <c r="K144" i="46"/>
  <c r="O144"/>
  <c r="Y144"/>
  <c r="R144"/>
  <c r="J144"/>
  <c r="S144"/>
  <c r="L144"/>
  <c r="M144"/>
  <c r="W144"/>
  <c r="N144"/>
  <c r="Z144"/>
  <c r="V144"/>
  <c r="X144"/>
  <c r="P144"/>
  <c r="Q144"/>
  <c r="U144"/>
  <c r="T144"/>
  <c r="AB144"/>
  <c r="I144"/>
  <c r="AA144"/>
  <c r="Q608" i="64"/>
  <c r="X608"/>
  <c r="J608"/>
  <c r="I608"/>
  <c r="R608"/>
  <c r="V608"/>
  <c r="P608"/>
  <c r="W608"/>
  <c r="T608"/>
  <c r="O608"/>
  <c r="P39" i="46"/>
  <c r="AA39"/>
  <c r="L39"/>
  <c r="U39"/>
  <c r="V39"/>
  <c r="I39"/>
  <c r="T39"/>
  <c r="M39"/>
  <c r="X39"/>
  <c r="S39"/>
  <c r="N608" i="64"/>
  <c r="M608"/>
  <c r="G608"/>
  <c r="S608"/>
  <c r="Z608"/>
  <c r="Y608"/>
  <c r="H608"/>
  <c r="U608"/>
  <c r="L608"/>
  <c r="K608"/>
  <c r="AB39" i="46"/>
  <c r="Q39"/>
  <c r="Y39"/>
  <c r="W39"/>
  <c r="Z39"/>
  <c r="J39"/>
  <c r="R39"/>
  <c r="O39"/>
  <c r="N39"/>
  <c r="K39"/>
  <c r="K39" i="56"/>
  <c r="J54" i="25"/>
  <c r="R54"/>
  <c r="S39" i="56"/>
  <c r="K177" i="64"/>
  <c r="K320"/>
  <c r="K37"/>
  <c r="K393"/>
  <c r="K466"/>
  <c r="K539"/>
  <c r="K107"/>
  <c r="K247"/>
  <c r="Y539"/>
  <c r="Y177"/>
  <c r="Y37"/>
  <c r="Y107"/>
  <c r="Y247"/>
  <c r="Y393"/>
  <c r="Y466"/>
  <c r="Y320"/>
  <c r="I54" i="25"/>
  <c r="J39" i="56"/>
  <c r="M54" i="25"/>
  <c r="N39" i="56"/>
  <c r="U54" i="25"/>
  <c r="V39" i="56"/>
  <c r="U39"/>
  <c r="T54" i="25"/>
  <c r="W54"/>
  <c r="X39" i="56"/>
  <c r="L247" i="64"/>
  <c r="L107"/>
  <c r="L320"/>
  <c r="L539"/>
  <c r="L37"/>
  <c r="L466"/>
  <c r="L177"/>
  <c r="L393"/>
  <c r="H37"/>
  <c r="H393"/>
  <c r="H320"/>
  <c r="H539"/>
  <c r="H177"/>
  <c r="H107"/>
  <c r="H466"/>
  <c r="H247"/>
  <c r="Z539"/>
  <c r="Z247"/>
  <c r="Z37"/>
  <c r="Z177"/>
  <c r="Z320"/>
  <c r="Z466"/>
  <c r="Z393"/>
  <c r="Z107"/>
  <c r="G393"/>
  <c r="G247"/>
  <c r="AA608"/>
  <c r="G320"/>
  <c r="G37"/>
  <c r="G466"/>
  <c r="G177"/>
  <c r="G539"/>
  <c r="G107"/>
  <c r="N107"/>
  <c r="N177"/>
  <c r="N320"/>
  <c r="N37"/>
  <c r="N247"/>
  <c r="N466"/>
  <c r="N393"/>
  <c r="N539"/>
  <c r="T39" i="56"/>
  <c r="S54" i="25"/>
  <c r="P39" i="56"/>
  <c r="O54" i="25"/>
  <c r="R39" i="56"/>
  <c r="Q54" i="25"/>
  <c r="H39" i="56"/>
  <c r="G54" i="25"/>
  <c r="K54"/>
  <c r="L39" i="56"/>
  <c r="T37" i="64"/>
  <c r="T466"/>
  <c r="T539"/>
  <c r="T177"/>
  <c r="T393"/>
  <c r="T320"/>
  <c r="T247"/>
  <c r="T107"/>
  <c r="P466"/>
  <c r="P37"/>
  <c r="P320"/>
  <c r="P539"/>
  <c r="P393"/>
  <c r="P247"/>
  <c r="P107"/>
  <c r="P177"/>
  <c r="R247"/>
  <c r="R107"/>
  <c r="R539"/>
  <c r="R177"/>
  <c r="R393"/>
  <c r="R466"/>
  <c r="R320"/>
  <c r="R37"/>
  <c r="J177"/>
  <c r="J247"/>
  <c r="J37"/>
  <c r="J320"/>
  <c r="J466"/>
  <c r="J539"/>
  <c r="J107"/>
  <c r="J393"/>
  <c r="Q247"/>
  <c r="Q107"/>
  <c r="Q466"/>
  <c r="Q393"/>
  <c r="Q539"/>
  <c r="Q177"/>
  <c r="Q37"/>
  <c r="Q320"/>
  <c r="G246" i="46"/>
  <c r="AC144"/>
  <c r="D127" i="25"/>
  <c r="R246" i="46"/>
  <c r="O127" i="25"/>
  <c r="O280"/>
  <c r="L127"/>
  <c r="L280"/>
  <c r="O246" i="46"/>
  <c r="S127" i="25"/>
  <c r="S280"/>
  <c r="V246" i="46"/>
  <c r="U127" i="25"/>
  <c r="U280"/>
  <c r="X246" i="46"/>
  <c r="R127" i="25"/>
  <c r="R280"/>
  <c r="U246" i="46"/>
  <c r="J246"/>
  <c r="G127" i="25"/>
  <c r="G280"/>
  <c r="E127"/>
  <c r="E280"/>
  <c r="H246" i="46"/>
  <c r="T127" i="25"/>
  <c r="T280"/>
  <c r="W246" i="46"/>
  <c r="I246"/>
  <c r="F127" i="25"/>
  <c r="F280"/>
  <c r="AC122" i="46"/>
  <c r="CO122"/>
  <c r="E122" i="56"/>
  <c r="D122"/>
  <c r="K122" i="44"/>
  <c r="L122"/>
  <c r="R71" i="74"/>
  <c r="R48" i="75"/>
  <c r="R77" i="25"/>
  <c r="S56" i="56"/>
  <c r="V77" i="25"/>
  <c r="W56" i="56"/>
  <c r="V71" i="74"/>
  <c r="V48" i="75"/>
  <c r="S77" i="25"/>
  <c r="S71" i="74"/>
  <c r="S48" i="75"/>
  <c r="T56" i="56"/>
  <c r="J56"/>
  <c r="I71" i="74"/>
  <c r="I48" i="75"/>
  <c r="I77" i="25"/>
  <c r="L77"/>
  <c r="M56" i="56"/>
  <c r="L71" i="74"/>
  <c r="L48" i="75"/>
  <c r="W483" i="64"/>
  <c r="W264"/>
  <c r="W410"/>
  <c r="W194"/>
  <c r="W54"/>
  <c r="W556"/>
  <c r="W124"/>
  <c r="W337"/>
  <c r="Z556"/>
  <c r="Z54"/>
  <c r="Z264"/>
  <c r="Z194"/>
  <c r="Z124"/>
  <c r="Z410"/>
  <c r="Z483"/>
  <c r="Z337"/>
  <c r="Q54"/>
  <c r="Q483"/>
  <c r="Q124"/>
  <c r="Q194"/>
  <c r="Q410"/>
  <c r="Q556"/>
  <c r="Q264"/>
  <c r="Q337"/>
  <c r="G410"/>
  <c r="G264"/>
  <c r="G124"/>
  <c r="G54"/>
  <c r="G194"/>
  <c r="G483"/>
  <c r="AA625"/>
  <c r="G556"/>
  <c r="G337"/>
  <c r="R264"/>
  <c r="R483"/>
  <c r="R124"/>
  <c r="R337"/>
  <c r="R410"/>
  <c r="R556"/>
  <c r="R54"/>
  <c r="R194"/>
  <c r="E56" i="56"/>
  <c r="D77" i="25"/>
  <c r="AC56" i="46"/>
  <c r="CO56"/>
  <c r="D71" i="74"/>
  <c r="U71"/>
  <c r="U48" i="75"/>
  <c r="V56" i="56"/>
  <c r="U77" i="25"/>
  <c r="P56" i="56"/>
  <c r="O77" i="25"/>
  <c r="O71" i="74"/>
  <c r="O48" i="75"/>
  <c r="Q71" i="74"/>
  <c r="Q48" i="75"/>
  <c r="Q77" i="25"/>
  <c r="R56" i="56"/>
  <c r="H71" i="74"/>
  <c r="H48" i="75"/>
  <c r="H77" i="25"/>
  <c r="I56" i="56"/>
  <c r="V264" i="64"/>
  <c r="V410"/>
  <c r="V124"/>
  <c r="V337"/>
  <c r="V54"/>
  <c r="V556"/>
  <c r="V483"/>
  <c r="V194"/>
  <c r="J556"/>
  <c r="J124"/>
  <c r="J264"/>
  <c r="J194"/>
  <c r="J483"/>
  <c r="J54"/>
  <c r="J410"/>
  <c r="J337"/>
  <c r="M264"/>
  <c r="M483"/>
  <c r="M410"/>
  <c r="M337"/>
  <c r="M556"/>
  <c r="M124"/>
  <c r="M54"/>
  <c r="M194"/>
  <c r="U264"/>
  <c r="U410"/>
  <c r="U124"/>
  <c r="U337"/>
  <c r="U556"/>
  <c r="U54"/>
  <c r="U483"/>
  <c r="U194"/>
  <c r="X556"/>
  <c r="X410"/>
  <c r="X124"/>
  <c r="X337"/>
  <c r="X54"/>
  <c r="X264"/>
  <c r="X483"/>
  <c r="X194"/>
  <c r="O245" i="46"/>
  <c r="Z245"/>
  <c r="Y245"/>
  <c r="R245"/>
  <c r="S245"/>
  <c r="J245"/>
  <c r="M245"/>
  <c r="P245"/>
  <c r="AC20"/>
  <c r="G245"/>
  <c r="Q245"/>
  <c r="J72" i="25"/>
  <c r="K52" i="56"/>
  <c r="J70" i="74"/>
  <c r="J47" i="75"/>
  <c r="O70" i="74"/>
  <c r="O47" i="75"/>
  <c r="O72" i="25"/>
  <c r="P52" i="56"/>
  <c r="V72" i="25"/>
  <c r="V70" i="74"/>
  <c r="V47" i="75"/>
  <c r="W52" i="56"/>
  <c r="L72" i="25"/>
  <c r="M52" i="56"/>
  <c r="L70" i="74"/>
  <c r="L47" i="75"/>
  <c r="T72" i="25"/>
  <c r="T70" i="74"/>
  <c r="T47" i="75"/>
  <c r="U52" i="56"/>
  <c r="M260" i="64"/>
  <c r="M479"/>
  <c r="M120"/>
  <c r="M190"/>
  <c r="M50"/>
  <c r="M406"/>
  <c r="M552"/>
  <c r="M333"/>
  <c r="T260"/>
  <c r="T50"/>
  <c r="T406"/>
  <c r="T333"/>
  <c r="T552"/>
  <c r="T120"/>
  <c r="T479"/>
  <c r="T190"/>
  <c r="K479"/>
  <c r="K260"/>
  <c r="K120"/>
  <c r="K190"/>
  <c r="K406"/>
  <c r="K552"/>
  <c r="K50"/>
  <c r="K333"/>
  <c r="J479"/>
  <c r="J120"/>
  <c r="J552"/>
  <c r="J190"/>
  <c r="J406"/>
  <c r="J50"/>
  <c r="J260"/>
  <c r="J333"/>
  <c r="X260"/>
  <c r="X479"/>
  <c r="X552"/>
  <c r="X190"/>
  <c r="X406"/>
  <c r="X120"/>
  <c r="X50"/>
  <c r="X333"/>
  <c r="N72" i="25"/>
  <c r="N70" i="74"/>
  <c r="N47" i="75"/>
  <c r="O52" i="56"/>
  <c r="V52"/>
  <c r="U70" i="74"/>
  <c r="U47" i="75"/>
  <c r="U72" i="25"/>
  <c r="J52" i="56"/>
  <c r="I70" i="74"/>
  <c r="I47" i="75"/>
  <c r="I72" i="25"/>
  <c r="M72"/>
  <c r="N52" i="56"/>
  <c r="M70" i="74"/>
  <c r="M47" i="75"/>
  <c r="F70" i="74"/>
  <c r="F47" i="75"/>
  <c r="F72" i="25"/>
  <c r="G52" i="56"/>
  <c r="Z479" i="64"/>
  <c r="Z406"/>
  <c r="Z120"/>
  <c r="Z190"/>
  <c r="Z50"/>
  <c r="Z260"/>
  <c r="Z552"/>
  <c r="Z333"/>
  <c r="S406"/>
  <c r="S552"/>
  <c r="S479"/>
  <c r="S190"/>
  <c r="S260"/>
  <c r="S120"/>
  <c r="S50"/>
  <c r="S333"/>
  <c r="P552"/>
  <c r="P50"/>
  <c r="P260"/>
  <c r="P190"/>
  <c r="P120"/>
  <c r="P406"/>
  <c r="P479"/>
  <c r="P333"/>
  <c r="G479"/>
  <c r="G406"/>
  <c r="AA621"/>
  <c r="G552"/>
  <c r="G333"/>
  <c r="G50"/>
  <c r="G120"/>
  <c r="G260"/>
  <c r="G190"/>
  <c r="V260"/>
  <c r="V50"/>
  <c r="V120"/>
  <c r="V333"/>
  <c r="V479"/>
  <c r="V406"/>
  <c r="V552"/>
  <c r="V190"/>
  <c r="D65" i="25"/>
  <c r="AC48" i="46"/>
  <c r="CO48"/>
  <c r="E48" i="56"/>
  <c r="D69" i="74"/>
  <c r="I65" i="25"/>
  <c r="I69" i="74"/>
  <c r="I46" i="75"/>
  <c r="J48" i="56"/>
  <c r="E69" i="74"/>
  <c r="E46" i="75"/>
  <c r="E65" i="25"/>
  <c r="F48" i="56"/>
  <c r="I48"/>
  <c r="H65" i="25"/>
  <c r="H69" i="74"/>
  <c r="H46" i="75"/>
  <c r="F65" i="25"/>
  <c r="F69" i="74"/>
  <c r="F46" i="75"/>
  <c r="G48" i="56"/>
  <c r="Z256" i="64"/>
  <c r="Z548"/>
  <c r="Z475"/>
  <c r="Z186"/>
  <c r="Z116"/>
  <c r="Z402"/>
  <c r="Z46"/>
  <c r="Z329"/>
  <c r="T475"/>
  <c r="T46"/>
  <c r="T116"/>
  <c r="T186"/>
  <c r="T256"/>
  <c r="T402"/>
  <c r="T548"/>
  <c r="T329"/>
  <c r="M402"/>
  <c r="M475"/>
  <c r="M256"/>
  <c r="M186"/>
  <c r="M548"/>
  <c r="M46"/>
  <c r="M116"/>
  <c r="M329"/>
  <c r="O116"/>
  <c r="O475"/>
  <c r="O402"/>
  <c r="O186"/>
  <c r="O46"/>
  <c r="O256"/>
  <c r="O548"/>
  <c r="O329"/>
  <c r="N256"/>
  <c r="N46"/>
  <c r="N402"/>
  <c r="N186"/>
  <c r="N116"/>
  <c r="N475"/>
  <c r="N548"/>
  <c r="N329"/>
  <c r="S65" i="25"/>
  <c r="S69" i="74"/>
  <c r="S46" i="75"/>
  <c r="T48" i="56"/>
  <c r="Q69" i="74"/>
  <c r="Q46" i="75"/>
  <c r="Q65" i="25"/>
  <c r="R48" i="56"/>
  <c r="M65" i="25"/>
  <c r="M69" i="74"/>
  <c r="M46" i="75"/>
  <c r="N48" i="56"/>
  <c r="R65" i="25"/>
  <c r="S48" i="56"/>
  <c r="R69" i="74"/>
  <c r="R46" i="75"/>
  <c r="L69" i="74"/>
  <c r="L46" i="75"/>
  <c r="L65" i="25"/>
  <c r="M48" i="56"/>
  <c r="Y475" i="64"/>
  <c r="Y46"/>
  <c r="Y548"/>
  <c r="Y186"/>
  <c r="Y116"/>
  <c r="Y256"/>
  <c r="Y402"/>
  <c r="Y329"/>
  <c r="L548"/>
  <c r="L46"/>
  <c r="L256"/>
  <c r="L186"/>
  <c r="L116"/>
  <c r="L475"/>
  <c r="L402"/>
  <c r="L329"/>
  <c r="Q548"/>
  <c r="Q46"/>
  <c r="Q402"/>
  <c r="Q329"/>
  <c r="Q475"/>
  <c r="Q116"/>
  <c r="Q256"/>
  <c r="Q186"/>
  <c r="V402"/>
  <c r="V548"/>
  <c r="V256"/>
  <c r="V329"/>
  <c r="V116"/>
  <c r="V475"/>
  <c r="V46"/>
  <c r="V186"/>
  <c r="U402"/>
  <c r="U116"/>
  <c r="U475"/>
  <c r="U329"/>
  <c r="U46"/>
  <c r="U548"/>
  <c r="U256"/>
  <c r="U186"/>
  <c r="AC200" i="46"/>
  <c r="O27" i="25"/>
  <c r="R233" i="46"/>
  <c r="G520" i="64"/>
  <c r="G158"/>
  <c r="AA589"/>
  <c r="G447"/>
  <c r="G18"/>
  <c r="G301"/>
  <c r="G228"/>
  <c r="G374"/>
  <c r="G88"/>
  <c r="H301"/>
  <c r="H158"/>
  <c r="H374"/>
  <c r="H520"/>
  <c r="H18"/>
  <c r="H88"/>
  <c r="H228"/>
  <c r="H447"/>
  <c r="S447"/>
  <c r="S18"/>
  <c r="S228"/>
  <c r="S374"/>
  <c r="S158"/>
  <c r="S520"/>
  <c r="S88"/>
  <c r="S301"/>
  <c r="AC19" i="46"/>
  <c r="D27" i="25"/>
  <c r="G233" i="46"/>
  <c r="U27" i="25"/>
  <c r="X233" i="46"/>
  <c r="T233"/>
  <c r="Q27" i="25"/>
  <c r="R228" i="64"/>
  <c r="R301"/>
  <c r="R447"/>
  <c r="R18"/>
  <c r="R88"/>
  <c r="R520"/>
  <c r="R158"/>
  <c r="R374"/>
  <c r="N233" i="46"/>
  <c r="K27" i="25"/>
  <c r="X18" i="64"/>
  <c r="X301"/>
  <c r="X447"/>
  <c r="X158"/>
  <c r="X520"/>
  <c r="X88"/>
  <c r="X374"/>
  <c r="X228"/>
  <c r="G27" i="25"/>
  <c r="J233" i="46"/>
  <c r="W233"/>
  <c r="T27" i="25"/>
  <c r="K233" i="46"/>
  <c r="H27" i="25"/>
  <c r="Z233" i="46"/>
  <c r="W27" i="25"/>
  <c r="H233" i="46"/>
  <c r="E27" i="25"/>
  <c r="I447" i="64"/>
  <c r="I228"/>
  <c r="I374"/>
  <c r="I301"/>
  <c r="I88"/>
  <c r="I18"/>
  <c r="I158"/>
  <c r="I520"/>
  <c r="T88"/>
  <c r="T374"/>
  <c r="T158"/>
  <c r="T447"/>
  <c r="T228"/>
  <c r="T520"/>
  <c r="T301"/>
  <c r="T18"/>
  <c r="P18"/>
  <c r="P301"/>
  <c r="P447"/>
  <c r="P88"/>
  <c r="P520"/>
  <c r="P158"/>
  <c r="P374"/>
  <c r="P228"/>
  <c r="O233" i="46"/>
  <c r="L27" i="25"/>
  <c r="U18" i="64"/>
  <c r="U447"/>
  <c r="U520"/>
  <c r="U228"/>
  <c r="U301"/>
  <c r="U374"/>
  <c r="U88"/>
  <c r="U158"/>
  <c r="P381"/>
  <c r="P95"/>
  <c r="P308"/>
  <c r="P165"/>
  <c r="P25"/>
  <c r="P454"/>
  <c r="P527"/>
  <c r="P235"/>
  <c r="N235"/>
  <c r="N527"/>
  <c r="N95"/>
  <c r="N454"/>
  <c r="N25"/>
  <c r="N381"/>
  <c r="N165"/>
  <c r="N308"/>
  <c r="R381"/>
  <c r="R308"/>
  <c r="R454"/>
  <c r="R165"/>
  <c r="R527"/>
  <c r="R235"/>
  <c r="R25"/>
  <c r="R95"/>
  <c r="I308"/>
  <c r="I25"/>
  <c r="I381"/>
  <c r="I165"/>
  <c r="I95"/>
  <c r="I527"/>
  <c r="I235"/>
  <c r="I454"/>
  <c r="T381"/>
  <c r="T95"/>
  <c r="T527"/>
  <c r="T165"/>
  <c r="T25"/>
  <c r="T454"/>
  <c r="T235"/>
  <c r="T308"/>
  <c r="Z95"/>
  <c r="Z381"/>
  <c r="Z165"/>
  <c r="Z25"/>
  <c r="Z454"/>
  <c r="Z308"/>
  <c r="Z235"/>
  <c r="Z527"/>
  <c r="Q95"/>
  <c r="Q381"/>
  <c r="Q165"/>
  <c r="Q25"/>
  <c r="Q527"/>
  <c r="Q308"/>
  <c r="Q235"/>
  <c r="Q454"/>
  <c r="H308"/>
  <c r="H25"/>
  <c r="H381"/>
  <c r="H527"/>
  <c r="H235"/>
  <c r="H165"/>
  <c r="H95"/>
  <c r="H454"/>
  <c r="O527"/>
  <c r="O235"/>
  <c r="O25"/>
  <c r="O95"/>
  <c r="O454"/>
  <c r="O308"/>
  <c r="O165"/>
  <c r="O381"/>
  <c r="J381"/>
  <c r="J165"/>
  <c r="J454"/>
  <c r="J235"/>
  <c r="J95"/>
  <c r="J527"/>
  <c r="J308"/>
  <c r="J25"/>
  <c r="AC21" i="46"/>
  <c r="CO21"/>
  <c r="E21" i="56"/>
  <c r="D21"/>
  <c r="K21" i="44"/>
  <c r="L21"/>
  <c r="Z375" i="64"/>
  <c r="Z302"/>
  <c r="Z89"/>
  <c r="Z159"/>
  <c r="Z19"/>
  <c r="Z448"/>
  <c r="Z521"/>
  <c r="Z229"/>
  <c r="T89"/>
  <c r="T302"/>
  <c r="T229"/>
  <c r="T375"/>
  <c r="T159"/>
  <c r="T448"/>
  <c r="T521"/>
  <c r="T19"/>
  <c r="G448"/>
  <c r="G19"/>
  <c r="G89"/>
  <c r="G229"/>
  <c r="AA590"/>
  <c r="G302"/>
  <c r="G159"/>
  <c r="G375"/>
  <c r="G521"/>
  <c r="N159"/>
  <c r="N302"/>
  <c r="N19"/>
  <c r="N375"/>
  <c r="N229"/>
  <c r="N89"/>
  <c r="N448"/>
  <c r="N521"/>
  <c r="V521"/>
  <c r="V19"/>
  <c r="V159"/>
  <c r="V448"/>
  <c r="V89"/>
  <c r="V302"/>
  <c r="V229"/>
  <c r="V375"/>
  <c r="I302"/>
  <c r="I375"/>
  <c r="I159"/>
  <c r="I19"/>
  <c r="I89"/>
  <c r="I448"/>
  <c r="I521"/>
  <c r="I229"/>
  <c r="K229"/>
  <c r="K521"/>
  <c r="K89"/>
  <c r="K375"/>
  <c r="K159"/>
  <c r="K448"/>
  <c r="K19"/>
  <c r="K302"/>
  <c r="H448"/>
  <c r="H229"/>
  <c r="H521"/>
  <c r="H89"/>
  <c r="H302"/>
  <c r="H159"/>
  <c r="H375"/>
  <c r="H19"/>
  <c r="O521"/>
  <c r="O448"/>
  <c r="O89"/>
  <c r="O229"/>
  <c r="O375"/>
  <c r="O302"/>
  <c r="O159"/>
  <c r="O19"/>
  <c r="Y159"/>
  <c r="Y375"/>
  <c r="Y89"/>
  <c r="Y521"/>
  <c r="Y448"/>
  <c r="Y229"/>
  <c r="Y19"/>
  <c r="Y302"/>
  <c r="T41" i="25"/>
  <c r="U31" i="56"/>
  <c r="V31"/>
  <c r="U41" i="25"/>
  <c r="I31" i="56"/>
  <c r="H41" i="25"/>
  <c r="P31" i="56"/>
  <c r="O41" i="25"/>
  <c r="W31" i="56"/>
  <c r="V41" i="25"/>
  <c r="H239" i="64"/>
  <c r="H531"/>
  <c r="H99"/>
  <c r="H458"/>
  <c r="H312"/>
  <c r="H29"/>
  <c r="H385"/>
  <c r="H169"/>
  <c r="Z29"/>
  <c r="Z458"/>
  <c r="Z531"/>
  <c r="Z239"/>
  <c r="Z385"/>
  <c r="Z99"/>
  <c r="Z312"/>
  <c r="Z169"/>
  <c r="W169"/>
  <c r="W385"/>
  <c r="W99"/>
  <c r="W531"/>
  <c r="W239"/>
  <c r="W458"/>
  <c r="W312"/>
  <c r="W29"/>
  <c r="M99"/>
  <c r="M458"/>
  <c r="M531"/>
  <c r="M29"/>
  <c r="M385"/>
  <c r="M169"/>
  <c r="M312"/>
  <c r="M239"/>
  <c r="O385"/>
  <c r="O458"/>
  <c r="O312"/>
  <c r="O169"/>
  <c r="O99"/>
  <c r="O29"/>
  <c r="O239"/>
  <c r="O531"/>
  <c r="K41" i="25"/>
  <c r="L31" i="56"/>
  <c r="E41" i="25"/>
  <c r="F31" i="56"/>
  <c r="R41" i="25"/>
  <c r="S31" i="56"/>
  <c r="J41" i="25"/>
  <c r="K31" i="56"/>
  <c r="G41" i="25"/>
  <c r="H31" i="56"/>
  <c r="G385" i="64"/>
  <c r="G169"/>
  <c r="G531"/>
  <c r="G99"/>
  <c r="G458"/>
  <c r="G239"/>
  <c r="G312"/>
  <c r="AA600"/>
  <c r="G29"/>
  <c r="Q385"/>
  <c r="Q99"/>
  <c r="Q458"/>
  <c r="Q239"/>
  <c r="Q531"/>
  <c r="Q29"/>
  <c r="Q169"/>
  <c r="Q312"/>
  <c r="I169"/>
  <c r="I385"/>
  <c r="I29"/>
  <c r="I312"/>
  <c r="I458"/>
  <c r="I531"/>
  <c r="I239"/>
  <c r="I99"/>
  <c r="V239"/>
  <c r="V385"/>
  <c r="V99"/>
  <c r="V312"/>
  <c r="V458"/>
  <c r="V169"/>
  <c r="V29"/>
  <c r="V531"/>
  <c r="U169"/>
  <c r="U458"/>
  <c r="U312"/>
  <c r="U29"/>
  <c r="U99"/>
  <c r="U239"/>
  <c r="U385"/>
  <c r="U531"/>
  <c r="W140" i="56"/>
  <c r="V123" i="25"/>
  <c r="X140" i="56"/>
  <c r="W123" i="25"/>
  <c r="T140" i="56"/>
  <c r="S123" i="25"/>
  <c r="K123"/>
  <c r="L140" i="56"/>
  <c r="Q123" i="25"/>
  <c r="R140" i="56"/>
  <c r="U123" i="25"/>
  <c r="V140" i="56"/>
  <c r="P123" i="25"/>
  <c r="Q140" i="56"/>
  <c r="N123" i="25"/>
  <c r="O140" i="56"/>
  <c r="P140"/>
  <c r="O123" i="25"/>
  <c r="M123"/>
  <c r="N140" i="56"/>
  <c r="T26"/>
  <c r="S53" i="69"/>
  <c r="S34" i="25"/>
  <c r="G34"/>
  <c r="H26" i="56"/>
  <c r="G53" i="69"/>
  <c r="V34" i="25"/>
  <c r="W26" i="56"/>
  <c r="V53" i="69"/>
  <c r="Q26" i="56"/>
  <c r="P53" i="69"/>
  <c r="P34" i="25"/>
  <c r="H34"/>
  <c r="I26" i="56"/>
  <c r="H53" i="69"/>
  <c r="N453" i="64"/>
  <c r="N380"/>
  <c r="N526"/>
  <c r="N307"/>
  <c r="N234"/>
  <c r="N94"/>
  <c r="N24"/>
  <c r="N164"/>
  <c r="V94"/>
  <c r="V526"/>
  <c r="V453"/>
  <c r="V307"/>
  <c r="V24"/>
  <c r="V234"/>
  <c r="V380"/>
  <c r="V164"/>
  <c r="L380"/>
  <c r="L94"/>
  <c r="L526"/>
  <c r="L307"/>
  <c r="L234"/>
  <c r="L24"/>
  <c r="L453"/>
  <c r="L164"/>
  <c r="W24"/>
  <c r="W94"/>
  <c r="W526"/>
  <c r="W307"/>
  <c r="W453"/>
  <c r="W380"/>
  <c r="W234"/>
  <c r="W164"/>
  <c r="Y234"/>
  <c r="Y24"/>
  <c r="Y94"/>
  <c r="Y307"/>
  <c r="Y453"/>
  <c r="Y380"/>
  <c r="Y526"/>
  <c r="Y164"/>
  <c r="J26" i="56"/>
  <c r="I53" i="69"/>
  <c r="I34" i="25"/>
  <c r="G26" i="56"/>
  <c r="F53" i="69"/>
  <c r="F34" i="25"/>
  <c r="J34"/>
  <c r="K26" i="56"/>
  <c r="J53" i="69"/>
  <c r="O26" i="56"/>
  <c r="N53" i="69"/>
  <c r="N34" i="25"/>
  <c r="X26" i="56"/>
  <c r="W53" i="69"/>
  <c r="W34" i="25"/>
  <c r="Z380" i="64"/>
  <c r="Z94"/>
  <c r="Z24"/>
  <c r="Z164"/>
  <c r="Z234"/>
  <c r="Z453"/>
  <c r="Z526"/>
  <c r="Z307"/>
  <c r="M453"/>
  <c r="M24"/>
  <c r="M526"/>
  <c r="M164"/>
  <c r="M234"/>
  <c r="M94"/>
  <c r="M380"/>
  <c r="M307"/>
  <c r="J526"/>
  <c r="J94"/>
  <c r="J234"/>
  <c r="J164"/>
  <c r="J453"/>
  <c r="J24"/>
  <c r="J380"/>
  <c r="J307"/>
  <c r="X234"/>
  <c r="X380"/>
  <c r="X526"/>
  <c r="X307"/>
  <c r="X24"/>
  <c r="X94"/>
  <c r="X453"/>
  <c r="X164"/>
  <c r="I526"/>
  <c r="I234"/>
  <c r="I380"/>
  <c r="I307"/>
  <c r="I453"/>
  <c r="I94"/>
  <c r="I24"/>
  <c r="I164"/>
  <c r="X138" i="56"/>
  <c r="W121" i="25"/>
  <c r="W272"/>
  <c r="O121"/>
  <c r="O272"/>
  <c r="P138" i="56"/>
  <c r="R138"/>
  <c r="Q121" i="25"/>
  <c r="Q272"/>
  <c r="T138" i="56"/>
  <c r="S121" i="25"/>
  <c r="S272"/>
  <c r="I138" i="56"/>
  <c r="H121" i="25"/>
  <c r="H272"/>
  <c r="S138" i="56"/>
  <c r="R121" i="25"/>
  <c r="R272"/>
  <c r="L121"/>
  <c r="L272"/>
  <c r="M138" i="56"/>
  <c r="W138"/>
  <c r="V121" i="25"/>
  <c r="V272"/>
  <c r="E121"/>
  <c r="E272"/>
  <c r="F138" i="56"/>
  <c r="M121" i="25"/>
  <c r="M272"/>
  <c r="N138" i="56"/>
  <c r="W45" i="25"/>
  <c r="X33" i="56"/>
  <c r="N33"/>
  <c r="M45" i="25"/>
  <c r="S45"/>
  <c r="T33" i="56"/>
  <c r="W33"/>
  <c r="V45" i="25"/>
  <c r="J45"/>
  <c r="K33" i="56"/>
  <c r="N387" i="64"/>
  <c r="N31"/>
  <c r="N314"/>
  <c r="N171"/>
  <c r="N241"/>
  <c r="N460"/>
  <c r="N101"/>
  <c r="N533"/>
  <c r="H31"/>
  <c r="H101"/>
  <c r="H533"/>
  <c r="H241"/>
  <c r="H171"/>
  <c r="H387"/>
  <c r="H460"/>
  <c r="H314"/>
  <c r="M533"/>
  <c r="M314"/>
  <c r="M460"/>
  <c r="M241"/>
  <c r="M31"/>
  <c r="M101"/>
  <c r="M171"/>
  <c r="M387"/>
  <c r="Q241"/>
  <c r="Q387"/>
  <c r="Q101"/>
  <c r="Q533"/>
  <c r="Q314"/>
  <c r="Q460"/>
  <c r="Q171"/>
  <c r="Q31"/>
  <c r="Z241"/>
  <c r="Z533"/>
  <c r="Z460"/>
  <c r="Z31"/>
  <c r="Z171"/>
  <c r="Z314"/>
  <c r="Z101"/>
  <c r="Z387"/>
  <c r="H45" i="25"/>
  <c r="I33" i="56"/>
  <c r="U33"/>
  <c r="T45" i="25"/>
  <c r="H33" i="56"/>
  <c r="G45" i="25"/>
  <c r="V33" i="56"/>
  <c r="U45" i="25"/>
  <c r="O45"/>
  <c r="P33" i="56"/>
  <c r="R31" i="64"/>
  <c r="R314"/>
  <c r="R460"/>
  <c r="R171"/>
  <c r="R533"/>
  <c r="R241"/>
  <c r="R387"/>
  <c r="R101"/>
  <c r="V460"/>
  <c r="V31"/>
  <c r="V171"/>
  <c r="V533"/>
  <c r="V241"/>
  <c r="V387"/>
  <c r="V101"/>
  <c r="V314"/>
  <c r="S31"/>
  <c r="S314"/>
  <c r="S460"/>
  <c r="S171"/>
  <c r="S533"/>
  <c r="S241"/>
  <c r="S387"/>
  <c r="S101"/>
  <c r="O101"/>
  <c r="O460"/>
  <c r="O241"/>
  <c r="O171"/>
  <c r="O314"/>
  <c r="O533"/>
  <c r="O387"/>
  <c r="O31"/>
  <c r="U387"/>
  <c r="U241"/>
  <c r="U460"/>
  <c r="U101"/>
  <c r="U533"/>
  <c r="U314"/>
  <c r="U31"/>
  <c r="U171"/>
  <c r="G44" i="56"/>
  <c r="I248" i="46"/>
  <c r="F60" i="25"/>
  <c r="F68" i="74"/>
  <c r="T60" i="25"/>
  <c r="U44" i="56"/>
  <c r="T68" i="74"/>
  <c r="W248" i="46"/>
  <c r="P60" i="25"/>
  <c r="P68" i="74"/>
  <c r="Q44" i="56"/>
  <c r="S248" i="46"/>
  <c r="I68" i="74"/>
  <c r="I60" i="25"/>
  <c r="J44" i="56"/>
  <c r="L248" i="46"/>
  <c r="L60" i="25"/>
  <c r="L68" i="74"/>
  <c r="M44" i="56"/>
  <c r="O248" i="46"/>
  <c r="Z112" i="64"/>
  <c r="Z471"/>
  <c r="Z252"/>
  <c r="Z182"/>
  <c r="Z398"/>
  <c r="Z544"/>
  <c r="Z42"/>
  <c r="Z325"/>
  <c r="I471"/>
  <c r="I42"/>
  <c r="I398"/>
  <c r="I182"/>
  <c r="I544"/>
  <c r="I112"/>
  <c r="I252"/>
  <c r="I325"/>
  <c r="N252"/>
  <c r="N42"/>
  <c r="N471"/>
  <c r="N182"/>
  <c r="N398"/>
  <c r="N544"/>
  <c r="N112"/>
  <c r="N325"/>
  <c r="X42"/>
  <c r="X544"/>
  <c r="X471"/>
  <c r="X182"/>
  <c r="X112"/>
  <c r="X252"/>
  <c r="X398"/>
  <c r="X325"/>
  <c r="K42"/>
  <c r="K471"/>
  <c r="K252"/>
  <c r="K182"/>
  <c r="K398"/>
  <c r="K544"/>
  <c r="K112"/>
  <c r="K325"/>
  <c r="S68" i="74"/>
  <c r="S60" i="25"/>
  <c r="T44" i="56"/>
  <c r="V248" i="46"/>
  <c r="O44" i="56"/>
  <c r="N60" i="25"/>
  <c r="N68" i="74"/>
  <c r="Q248" i="46"/>
  <c r="R68" i="74"/>
  <c r="S44" i="56"/>
  <c r="R60" i="25"/>
  <c r="U248" i="46"/>
  <c r="I44" i="56"/>
  <c r="H60" i="25"/>
  <c r="H68" i="74"/>
  <c r="K248" i="46"/>
  <c r="V60" i="25"/>
  <c r="V68" i="74"/>
  <c r="W44" i="56"/>
  <c r="Y248" i="46"/>
  <c r="P112" i="64"/>
  <c r="P398"/>
  <c r="P471"/>
  <c r="P325"/>
  <c r="P544"/>
  <c r="P42"/>
  <c r="P252"/>
  <c r="P182"/>
  <c r="Y471"/>
  <c r="Y544"/>
  <c r="Y252"/>
  <c r="Y325"/>
  <c r="Y42"/>
  <c r="Y398"/>
  <c r="Y112"/>
  <c r="Y182"/>
  <c r="U398"/>
  <c r="U112"/>
  <c r="U42"/>
  <c r="U325"/>
  <c r="U471"/>
  <c r="U544"/>
  <c r="U252"/>
  <c r="U182"/>
  <c r="M471"/>
  <c r="M42"/>
  <c r="M398"/>
  <c r="M325"/>
  <c r="M112"/>
  <c r="M252"/>
  <c r="M544"/>
  <c r="M182"/>
  <c r="F54" i="25"/>
  <c r="G39" i="56"/>
  <c r="E54" i="25"/>
  <c r="F39" i="56"/>
  <c r="L54" i="25"/>
  <c r="M39" i="56"/>
  <c r="U107" i="64"/>
  <c r="U393"/>
  <c r="U247"/>
  <c r="U539"/>
  <c r="U177"/>
  <c r="U466"/>
  <c r="U320"/>
  <c r="U37"/>
  <c r="S320"/>
  <c r="S37"/>
  <c r="S393"/>
  <c r="S466"/>
  <c r="S247"/>
  <c r="S539"/>
  <c r="S107"/>
  <c r="S177"/>
  <c r="M107"/>
  <c r="M466"/>
  <c r="M539"/>
  <c r="M37"/>
  <c r="M393"/>
  <c r="M177"/>
  <c r="M320"/>
  <c r="M247"/>
  <c r="O39" i="56"/>
  <c r="N54" i="25"/>
  <c r="H54"/>
  <c r="I39" i="56"/>
  <c r="D54" i="25"/>
  <c r="AC39" i="46"/>
  <c r="CO39"/>
  <c r="E39" i="56"/>
  <c r="Q39"/>
  <c r="P54" i="25"/>
  <c r="V54"/>
  <c r="W39" i="56"/>
  <c r="O466" i="64"/>
  <c r="O393"/>
  <c r="O177"/>
  <c r="O320"/>
  <c r="O37"/>
  <c r="O107"/>
  <c r="O539"/>
  <c r="O247"/>
  <c r="W539"/>
  <c r="W466"/>
  <c r="W320"/>
  <c r="W37"/>
  <c r="W107"/>
  <c r="W177"/>
  <c r="W393"/>
  <c r="W247"/>
  <c r="V107"/>
  <c r="V177"/>
  <c r="V247"/>
  <c r="V393"/>
  <c r="V320"/>
  <c r="V539"/>
  <c r="V466"/>
  <c r="V37"/>
  <c r="I466"/>
  <c r="I539"/>
  <c r="I247"/>
  <c r="I107"/>
  <c r="I177"/>
  <c r="I393"/>
  <c r="I37"/>
  <c r="I320"/>
  <c r="X393"/>
  <c r="X320"/>
  <c r="X107"/>
  <c r="X466"/>
  <c r="X37"/>
  <c r="X177"/>
  <c r="X539"/>
  <c r="X247"/>
  <c r="V127" i="25"/>
  <c r="V280"/>
  <c r="Y246" i="46"/>
  <c r="W127" i="25"/>
  <c r="W280"/>
  <c r="Z246" i="46"/>
  <c r="S246"/>
  <c r="P127" i="25"/>
  <c r="P280"/>
  <c r="N246" i="46"/>
  <c r="K127" i="25"/>
  <c r="K280"/>
  <c r="T246" i="46"/>
  <c r="Q127" i="25"/>
  <c r="Q280"/>
  <c r="I127"/>
  <c r="I280"/>
  <c r="L246" i="46"/>
  <c r="H127" i="25"/>
  <c r="H280"/>
  <c r="K246" i="46"/>
  <c r="Q246"/>
  <c r="N127" i="25"/>
  <c r="N280"/>
  <c r="M127"/>
  <c r="M280"/>
  <c r="P246" i="46"/>
  <c r="J127" i="25"/>
  <c r="J280"/>
  <c r="M246" i="46"/>
  <c r="E116" i="56"/>
  <c r="D116"/>
  <c r="K116" i="44"/>
  <c r="L116"/>
  <c r="AC116" i="46"/>
  <c r="CO116"/>
  <c r="F71" i="74"/>
  <c r="F48" i="75"/>
  <c r="F77" i="25"/>
  <c r="G56" i="56"/>
  <c r="L56"/>
  <c r="K71" i="74"/>
  <c r="K48" i="75"/>
  <c r="K77" i="25"/>
  <c r="F56" i="56"/>
  <c r="E71" i="74"/>
  <c r="E48" i="75"/>
  <c r="E77" i="25"/>
  <c r="G71" i="74"/>
  <c r="G48" i="75"/>
  <c r="H56" i="56"/>
  <c r="G77" i="25"/>
  <c r="O56" i="56"/>
  <c r="N77" i="25"/>
  <c r="N71" i="74"/>
  <c r="N48" i="75"/>
  <c r="P483" i="64"/>
  <c r="P124"/>
  <c r="P54"/>
  <c r="P194"/>
  <c r="P556"/>
  <c r="P264"/>
  <c r="P410"/>
  <c r="P337"/>
  <c r="N410"/>
  <c r="N264"/>
  <c r="N483"/>
  <c r="N194"/>
  <c r="N556"/>
  <c r="N54"/>
  <c r="N124"/>
  <c r="N337"/>
  <c r="T54"/>
  <c r="T124"/>
  <c r="T264"/>
  <c r="T194"/>
  <c r="T556"/>
  <c r="T410"/>
  <c r="T483"/>
  <c r="T337"/>
  <c r="H410"/>
  <c r="H483"/>
  <c r="H556"/>
  <c r="H194"/>
  <c r="H264"/>
  <c r="H54"/>
  <c r="H124"/>
  <c r="H337"/>
  <c r="L556"/>
  <c r="L264"/>
  <c r="L124"/>
  <c r="L337"/>
  <c r="L54"/>
  <c r="L483"/>
  <c r="L410"/>
  <c r="L194"/>
  <c r="Q56" i="56"/>
  <c r="P71" i="74"/>
  <c r="P48" i="75"/>
  <c r="P77" i="25"/>
  <c r="W77"/>
  <c r="W71" i="74"/>
  <c r="W48" i="75"/>
  <c r="X56" i="56"/>
  <c r="M71" i="74"/>
  <c r="M48" i="75"/>
  <c r="N56" i="56"/>
  <c r="M77" i="25"/>
  <c r="J77"/>
  <c r="K56" i="56"/>
  <c r="J71" i="74"/>
  <c r="J48" i="75"/>
  <c r="U56" i="56"/>
  <c r="T77" i="25"/>
  <c r="T71" i="74"/>
  <c r="T48" i="75"/>
  <c r="K410" i="64"/>
  <c r="K124"/>
  <c r="K556"/>
  <c r="K194"/>
  <c r="K264"/>
  <c r="K483"/>
  <c r="K54"/>
  <c r="K337"/>
  <c r="O264"/>
  <c r="O410"/>
  <c r="O483"/>
  <c r="O337"/>
  <c r="O556"/>
  <c r="O124"/>
  <c r="O54"/>
  <c r="O194"/>
  <c r="S264"/>
  <c r="S124"/>
  <c r="S410"/>
  <c r="S194"/>
  <c r="S483"/>
  <c r="S556"/>
  <c r="S54"/>
  <c r="S337"/>
  <c r="Y264"/>
  <c r="Y54"/>
  <c r="Y124"/>
  <c r="Y337"/>
  <c r="Y556"/>
  <c r="Y483"/>
  <c r="Y410"/>
  <c r="Y194"/>
  <c r="I124"/>
  <c r="I483"/>
  <c r="I264"/>
  <c r="I337"/>
  <c r="I410"/>
  <c r="I54"/>
  <c r="I556"/>
  <c r="I194"/>
  <c r="U245" i="46"/>
  <c r="X245"/>
  <c r="T245"/>
  <c r="I245"/>
  <c r="H245"/>
  <c r="W245"/>
  <c r="V245"/>
  <c r="L245"/>
  <c r="N245"/>
  <c r="K245"/>
  <c r="X52" i="56"/>
  <c r="W70" i="74"/>
  <c r="W47" i="75"/>
  <c r="W72" i="25"/>
  <c r="H72"/>
  <c r="H70" i="74"/>
  <c r="H47" i="75"/>
  <c r="I52" i="56"/>
  <c r="K70" i="74"/>
  <c r="K47" i="75"/>
  <c r="K72" i="25"/>
  <c r="L52" i="56"/>
  <c r="AC52" i="46"/>
  <c r="CO52"/>
  <c r="D70" i="74"/>
  <c r="D72" i="25"/>
  <c r="E52" i="56"/>
  <c r="T52"/>
  <c r="S70" i="74"/>
  <c r="S47" i="75"/>
  <c r="S72" i="25"/>
  <c r="R50" i="64"/>
  <c r="R479"/>
  <c r="R120"/>
  <c r="R190"/>
  <c r="R552"/>
  <c r="R260"/>
  <c r="R406"/>
  <c r="R333"/>
  <c r="U260"/>
  <c r="U120"/>
  <c r="U406"/>
  <c r="U190"/>
  <c r="U479"/>
  <c r="U50"/>
  <c r="U552"/>
  <c r="U333"/>
  <c r="Y260"/>
  <c r="Y120"/>
  <c r="Y406"/>
  <c r="Y333"/>
  <c r="Y479"/>
  <c r="Y552"/>
  <c r="Y50"/>
  <c r="Y190"/>
  <c r="L50"/>
  <c r="L260"/>
  <c r="L406"/>
  <c r="L190"/>
  <c r="L552"/>
  <c r="L479"/>
  <c r="L120"/>
  <c r="L333"/>
  <c r="O552"/>
  <c r="O479"/>
  <c r="O50"/>
  <c r="O333"/>
  <c r="O120"/>
  <c r="O260"/>
  <c r="O406"/>
  <c r="O190"/>
  <c r="Q70" i="74"/>
  <c r="Q47" i="75"/>
  <c r="R52" i="56"/>
  <c r="Q72" i="25"/>
  <c r="F52" i="56"/>
  <c r="E70" i="74"/>
  <c r="E47" i="75"/>
  <c r="E72" i="25"/>
  <c r="P72"/>
  <c r="P70" i="74"/>
  <c r="P47" i="75"/>
  <c r="Q52" i="56"/>
  <c r="H52"/>
  <c r="G70" i="74"/>
  <c r="G47" i="75"/>
  <c r="G72" i="25"/>
  <c r="R70" i="74"/>
  <c r="R47" i="75"/>
  <c r="S52" i="56"/>
  <c r="R72" i="25"/>
  <c r="H120" i="64"/>
  <c r="H50"/>
  <c r="H260"/>
  <c r="H333"/>
  <c r="H406"/>
  <c r="H479"/>
  <c r="H552"/>
  <c r="H190"/>
  <c r="I479"/>
  <c r="I260"/>
  <c r="I406"/>
  <c r="I190"/>
  <c r="I552"/>
  <c r="I120"/>
  <c r="I50"/>
  <c r="I333"/>
  <c r="Q406"/>
  <c r="Q479"/>
  <c r="Q260"/>
  <c r="Q333"/>
  <c r="Q50"/>
  <c r="Q552"/>
  <c r="Q120"/>
  <c r="Q190"/>
  <c r="W479"/>
  <c r="W552"/>
  <c r="W120"/>
  <c r="W333"/>
  <c r="W260"/>
  <c r="W406"/>
  <c r="W50"/>
  <c r="W190"/>
  <c r="N120"/>
  <c r="N260"/>
  <c r="N406"/>
  <c r="N333"/>
  <c r="N552"/>
  <c r="N50"/>
  <c r="N479"/>
  <c r="N190"/>
  <c r="N69" i="74"/>
  <c r="N46" i="75"/>
  <c r="N65" i="25"/>
  <c r="O48" i="56"/>
  <c r="V69" i="74"/>
  <c r="V46" i="75"/>
  <c r="W48" i="56"/>
  <c r="V65" i="25"/>
  <c r="U48" i="56"/>
  <c r="T69" i="74"/>
  <c r="T46" i="75"/>
  <c r="T65" i="25"/>
  <c r="Q48" i="56"/>
  <c r="P65" i="25"/>
  <c r="P69" i="74"/>
  <c r="P46" i="75"/>
  <c r="K65" i="25"/>
  <c r="L48" i="56"/>
  <c r="K69" i="74"/>
  <c r="K46" i="75"/>
  <c r="K402" i="64"/>
  <c r="K548"/>
  <c r="K46"/>
  <c r="K186"/>
  <c r="K475"/>
  <c r="K256"/>
  <c r="K116"/>
  <c r="K329"/>
  <c r="W116"/>
  <c r="W548"/>
  <c r="W402"/>
  <c r="W186"/>
  <c r="W256"/>
  <c r="W475"/>
  <c r="W46"/>
  <c r="W329"/>
  <c r="P548"/>
  <c r="P116"/>
  <c r="P46"/>
  <c r="P186"/>
  <c r="P402"/>
  <c r="P475"/>
  <c r="P256"/>
  <c r="P329"/>
  <c r="H116"/>
  <c r="H548"/>
  <c r="H402"/>
  <c r="H186"/>
  <c r="H475"/>
  <c r="H46"/>
  <c r="H256"/>
  <c r="H329"/>
  <c r="S548"/>
  <c r="S116"/>
  <c r="S256"/>
  <c r="S186"/>
  <c r="S46"/>
  <c r="S402"/>
  <c r="S475"/>
  <c r="S329"/>
  <c r="J65" i="25"/>
  <c r="J69" i="74"/>
  <c r="J46" i="75"/>
  <c r="K48" i="56"/>
  <c r="O65" i="25"/>
  <c r="O69" i="74"/>
  <c r="O46" i="75"/>
  <c r="P48" i="56"/>
  <c r="G69" i="74"/>
  <c r="G46" i="75"/>
  <c r="H48" i="56"/>
  <c r="G65" i="25"/>
  <c r="W65"/>
  <c r="W69" i="74"/>
  <c r="W46" i="75"/>
  <c r="X48" i="56"/>
  <c r="U65" i="25"/>
  <c r="U69" i="74"/>
  <c r="U46" i="75"/>
  <c r="V48" i="56"/>
  <c r="R116" i="64"/>
  <c r="R548"/>
  <c r="R402"/>
  <c r="R186"/>
  <c r="R46"/>
  <c r="R256"/>
  <c r="R475"/>
  <c r="R329"/>
  <c r="I402"/>
  <c r="I475"/>
  <c r="I46"/>
  <c r="I186"/>
  <c r="I548"/>
  <c r="I116"/>
  <c r="I256"/>
  <c r="I329"/>
  <c r="G475"/>
  <c r="G256"/>
  <c r="G116"/>
  <c r="G329"/>
  <c r="G402"/>
  <c r="G548"/>
  <c r="G46"/>
  <c r="AA617"/>
  <c r="G186"/>
  <c r="J402"/>
  <c r="J46"/>
  <c r="J116"/>
  <c r="J329"/>
  <c r="J475"/>
  <c r="J548"/>
  <c r="J256"/>
  <c r="J186"/>
  <c r="X116"/>
  <c r="X46"/>
  <c r="X402"/>
  <c r="X329"/>
  <c r="X475"/>
  <c r="X256"/>
  <c r="X548"/>
  <c r="X186"/>
  <c r="R27" i="25"/>
  <c r="U233" i="46"/>
  <c r="K520" i="64"/>
  <c r="K88"/>
  <c r="K447"/>
  <c r="K301"/>
  <c r="K18"/>
  <c r="K158"/>
  <c r="K228"/>
  <c r="K374"/>
  <c r="N520"/>
  <c r="N18"/>
  <c r="N228"/>
  <c r="N158"/>
  <c r="N374"/>
  <c r="N447"/>
  <c r="N301"/>
  <c r="N88"/>
  <c r="O158"/>
  <c r="O228"/>
  <c r="O88"/>
  <c r="O374"/>
  <c r="O520"/>
  <c r="O18"/>
  <c r="O447"/>
  <c r="O301"/>
  <c r="Y520"/>
  <c r="Y158"/>
  <c r="Y18"/>
  <c r="Y88"/>
  <c r="Y301"/>
  <c r="Y228"/>
  <c r="Y374"/>
  <c r="Y447"/>
  <c r="I27" i="25"/>
  <c r="L233" i="46"/>
  <c r="M233"/>
  <c r="J27" i="25"/>
  <c r="N27"/>
  <c r="Q233" i="46"/>
  <c r="J520" i="64"/>
  <c r="J301"/>
  <c r="J374"/>
  <c r="J158"/>
  <c r="J18"/>
  <c r="J447"/>
  <c r="J228"/>
  <c r="J88"/>
  <c r="Q301"/>
  <c r="Q520"/>
  <c r="Q228"/>
  <c r="Q18"/>
  <c r="Q158"/>
  <c r="Q374"/>
  <c r="Q88"/>
  <c r="Q447"/>
  <c r="P233" i="46"/>
  <c r="M27" i="25"/>
  <c r="V228" i="64"/>
  <c r="V447"/>
  <c r="V301"/>
  <c r="V374"/>
  <c r="V88"/>
  <c r="V18"/>
  <c r="V158"/>
  <c r="V520"/>
  <c r="L228"/>
  <c r="L447"/>
  <c r="L18"/>
  <c r="L88"/>
  <c r="L374"/>
  <c r="L301"/>
  <c r="L520"/>
  <c r="L158"/>
  <c r="Z18"/>
  <c r="Z301"/>
  <c r="Z447"/>
  <c r="Z158"/>
  <c r="Z520"/>
  <c r="Z88"/>
  <c r="Z374"/>
  <c r="Z228"/>
  <c r="W374"/>
  <c r="W228"/>
  <c r="W301"/>
  <c r="W88"/>
  <c r="W18"/>
  <c r="W447"/>
  <c r="W520"/>
  <c r="W158"/>
  <c r="S233" i="46"/>
  <c r="P27" i="25"/>
  <c r="M374" i="64"/>
  <c r="M447"/>
  <c r="M18"/>
  <c r="M88"/>
  <c r="M228"/>
  <c r="M520"/>
  <c r="M301"/>
  <c r="M158"/>
  <c r="S27" i="25"/>
  <c r="V233" i="46"/>
  <c r="F27" i="25"/>
  <c r="I233" i="46"/>
  <c r="V27" i="25"/>
  <c r="Y233" i="46"/>
  <c r="AC27"/>
  <c r="CO27"/>
  <c r="E27" i="56"/>
  <c r="D27"/>
  <c r="K27" i="44"/>
  <c r="L27"/>
  <c r="G25" i="64"/>
  <c r="G381"/>
  <c r="G165"/>
  <c r="G527"/>
  <c r="G95"/>
  <c r="G454"/>
  <c r="G235"/>
  <c r="AA596"/>
  <c r="G308"/>
  <c r="S95"/>
  <c r="S381"/>
  <c r="S235"/>
  <c r="S527"/>
  <c r="S165"/>
  <c r="S454"/>
  <c r="S308"/>
  <c r="S25"/>
  <c r="Y235"/>
  <c r="Y25"/>
  <c r="Y454"/>
  <c r="Y95"/>
  <c r="Y381"/>
  <c r="Y165"/>
  <c r="Y527"/>
  <c r="Y308"/>
  <c r="W235"/>
  <c r="W454"/>
  <c r="W308"/>
  <c r="W381"/>
  <c r="W95"/>
  <c r="W25"/>
  <c r="W165"/>
  <c r="W527"/>
  <c r="M235"/>
  <c r="M308"/>
  <c r="M454"/>
  <c r="M381"/>
  <c r="M527"/>
  <c r="M25"/>
  <c r="M165"/>
  <c r="M95"/>
  <c r="L165"/>
  <c r="L381"/>
  <c r="L25"/>
  <c r="L308"/>
  <c r="L454"/>
  <c r="L95"/>
  <c r="L527"/>
  <c r="L235"/>
  <c r="U308"/>
  <c r="U381"/>
  <c r="U165"/>
  <c r="U454"/>
  <c r="U235"/>
  <c r="U527"/>
  <c r="U95"/>
  <c r="U25"/>
  <c r="V308"/>
  <c r="V235"/>
  <c r="V527"/>
  <c r="V95"/>
  <c r="V454"/>
  <c r="V381"/>
  <c r="V165"/>
  <c r="V25"/>
  <c r="K308"/>
  <c r="K381"/>
  <c r="K454"/>
  <c r="K25"/>
  <c r="K235"/>
  <c r="K527"/>
  <c r="K95"/>
  <c r="K165"/>
  <c r="X527"/>
  <c r="X165"/>
  <c r="X25"/>
  <c r="X95"/>
  <c r="X235"/>
  <c r="X308"/>
  <c r="X454"/>
  <c r="X381"/>
  <c r="S229"/>
  <c r="S521"/>
  <c r="S89"/>
  <c r="S375"/>
  <c r="S159"/>
  <c r="S302"/>
  <c r="S448"/>
  <c r="S19"/>
  <c r="J89"/>
  <c r="J521"/>
  <c r="J229"/>
  <c r="J448"/>
  <c r="J302"/>
  <c r="J375"/>
  <c r="J19"/>
  <c r="J159"/>
  <c r="R89"/>
  <c r="R375"/>
  <c r="R229"/>
  <c r="R521"/>
  <c r="R159"/>
  <c r="R302"/>
  <c r="R448"/>
  <c r="R19"/>
  <c r="M448"/>
  <c r="M375"/>
  <c r="M302"/>
  <c r="M521"/>
  <c r="M159"/>
  <c r="M89"/>
  <c r="M19"/>
  <c r="M229"/>
  <c r="U302"/>
  <c r="U19"/>
  <c r="U159"/>
  <c r="U448"/>
  <c r="U375"/>
  <c r="U521"/>
  <c r="U89"/>
  <c r="U229"/>
  <c r="L448"/>
  <c r="L229"/>
  <c r="L521"/>
  <c r="L89"/>
  <c r="L159"/>
  <c r="L375"/>
  <c r="L19"/>
  <c r="L302"/>
  <c r="Q159"/>
  <c r="Q302"/>
  <c r="Q521"/>
  <c r="Q19"/>
  <c r="Q89"/>
  <c r="Q229"/>
  <c r="Q375"/>
  <c r="Q448"/>
  <c r="W448"/>
  <c r="W19"/>
  <c r="W229"/>
  <c r="W302"/>
  <c r="W89"/>
  <c r="W375"/>
  <c r="W159"/>
  <c r="W521"/>
  <c r="P521"/>
  <c r="P19"/>
  <c r="P229"/>
  <c r="P448"/>
  <c r="P89"/>
  <c r="P159"/>
  <c r="P375"/>
  <c r="P302"/>
  <c r="X89"/>
  <c r="X375"/>
  <c r="X159"/>
  <c r="X302"/>
  <c r="X521"/>
  <c r="X229"/>
  <c r="X19"/>
  <c r="X448"/>
  <c r="N31" i="56"/>
  <c r="M41" i="25"/>
  <c r="D41"/>
  <c r="E31" i="56"/>
  <c r="AC31" i="46"/>
  <c r="CO31"/>
  <c r="F41" i="25"/>
  <c r="G31" i="56"/>
  <c r="N41" i="25"/>
  <c r="O31" i="56"/>
  <c r="L41" i="25"/>
  <c r="M31" i="56"/>
  <c r="X169" i="64"/>
  <c r="X312"/>
  <c r="X99"/>
  <c r="X385"/>
  <c r="X239"/>
  <c r="X531"/>
  <c r="X458"/>
  <c r="X29"/>
  <c r="N29"/>
  <c r="N312"/>
  <c r="N169"/>
  <c r="N385"/>
  <c r="N531"/>
  <c r="N99"/>
  <c r="N458"/>
  <c r="N239"/>
  <c r="K169"/>
  <c r="K312"/>
  <c r="K29"/>
  <c r="K458"/>
  <c r="K531"/>
  <c r="K239"/>
  <c r="K385"/>
  <c r="K99"/>
  <c r="T385"/>
  <c r="T239"/>
  <c r="T312"/>
  <c r="T99"/>
  <c r="T29"/>
  <c r="T458"/>
  <c r="T531"/>
  <c r="T169"/>
  <c r="Y169"/>
  <c r="Y385"/>
  <c r="Y99"/>
  <c r="Y531"/>
  <c r="Y239"/>
  <c r="Y458"/>
  <c r="Y312"/>
  <c r="Y29"/>
  <c r="R31" i="56"/>
  <c r="Q41" i="25"/>
  <c r="Q31" i="56"/>
  <c r="P41" i="25"/>
  <c r="W41"/>
  <c r="X31" i="56"/>
  <c r="S41" i="25"/>
  <c r="T31" i="56"/>
  <c r="J31"/>
  <c r="I41" i="25"/>
  <c r="J312" i="64"/>
  <c r="J29"/>
  <c r="J385"/>
  <c r="J169"/>
  <c r="J239"/>
  <c r="J99"/>
  <c r="J531"/>
  <c r="J458"/>
  <c r="P385"/>
  <c r="P99"/>
  <c r="P312"/>
  <c r="P169"/>
  <c r="P29"/>
  <c r="P531"/>
  <c r="P458"/>
  <c r="P239"/>
  <c r="L531"/>
  <c r="L239"/>
  <c r="L458"/>
  <c r="L99"/>
  <c r="L29"/>
  <c r="L169"/>
  <c r="L312"/>
  <c r="L385"/>
  <c r="R99"/>
  <c r="R385"/>
  <c r="R239"/>
  <c r="R531"/>
  <c r="R169"/>
  <c r="R312"/>
  <c r="R458"/>
  <c r="R29"/>
  <c r="S239"/>
  <c r="S531"/>
  <c r="S99"/>
  <c r="S385"/>
  <c r="S312"/>
  <c r="S169"/>
  <c r="S29"/>
  <c r="S458"/>
  <c r="I123" i="25"/>
  <c r="J140" i="56"/>
  <c r="H140"/>
  <c r="G123" i="25"/>
  <c r="T123"/>
  <c r="U140" i="56"/>
  <c r="R123" i="25"/>
  <c r="S140" i="56"/>
  <c r="F123" i="25"/>
  <c r="G140" i="56"/>
  <c r="F140"/>
  <c r="E123" i="25"/>
  <c r="L123"/>
  <c r="M140" i="56"/>
  <c r="H123" i="25"/>
  <c r="I140" i="56"/>
  <c r="E140"/>
  <c r="D123" i="25"/>
  <c r="AC140" i="46"/>
  <c r="CO140"/>
  <c r="J123" i="25"/>
  <c r="K140" i="56"/>
  <c r="P26"/>
  <c r="O53" i="69"/>
  <c r="O34" i="25"/>
  <c r="U34"/>
  <c r="V26" i="56"/>
  <c r="U53" i="69"/>
  <c r="M34" i="25"/>
  <c r="N26" i="56"/>
  <c r="M53" i="69"/>
  <c r="L34" i="25"/>
  <c r="M26" i="56"/>
  <c r="L53" i="69"/>
  <c r="Q34" i="25"/>
  <c r="R26" i="56"/>
  <c r="Q53" i="69"/>
  <c r="H94" i="64"/>
  <c r="H234"/>
  <c r="H526"/>
  <c r="H307"/>
  <c r="H24"/>
  <c r="H380"/>
  <c r="H453"/>
  <c r="H164"/>
  <c r="S94"/>
  <c r="S24"/>
  <c r="S234"/>
  <c r="S307"/>
  <c r="S453"/>
  <c r="S380"/>
  <c r="S526"/>
  <c r="S164"/>
  <c r="R380"/>
  <c r="R24"/>
  <c r="R94"/>
  <c r="R307"/>
  <c r="R234"/>
  <c r="R453"/>
  <c r="R526"/>
  <c r="R164"/>
  <c r="K234"/>
  <c r="K453"/>
  <c r="K94"/>
  <c r="K307"/>
  <c r="K380"/>
  <c r="K526"/>
  <c r="H15" i="69"/>
  <c r="K24" i="64"/>
  <c r="K164"/>
  <c r="O526"/>
  <c r="O453"/>
  <c r="O24"/>
  <c r="O307"/>
  <c r="O380"/>
  <c r="L15" i="69"/>
  <c r="O94" i="64"/>
  <c r="O234"/>
  <c r="O164"/>
  <c r="U26" i="56"/>
  <c r="T53" i="69"/>
  <c r="T34" i="25"/>
  <c r="L26" i="56"/>
  <c r="K53" i="69"/>
  <c r="K34" i="25"/>
  <c r="F26" i="56"/>
  <c r="E53" i="69"/>
  <c r="E34" i="25"/>
  <c r="AC26" i="46"/>
  <c r="CO26"/>
  <c r="E26" i="56"/>
  <c r="D34" i="25"/>
  <c r="R34"/>
  <c r="S26" i="56"/>
  <c r="R53" i="69"/>
  <c r="U526" i="64"/>
  <c r="U94"/>
  <c r="U380"/>
  <c r="U164"/>
  <c r="U234"/>
  <c r="U24"/>
  <c r="U453"/>
  <c r="U307"/>
  <c r="P24"/>
  <c r="P94"/>
  <c r="P380"/>
  <c r="P164"/>
  <c r="P234"/>
  <c r="P526"/>
  <c r="P453"/>
  <c r="P307"/>
  <c r="T526"/>
  <c r="T94"/>
  <c r="T453"/>
  <c r="T164"/>
  <c r="T234"/>
  <c r="T24"/>
  <c r="T380"/>
  <c r="T307"/>
  <c r="G453"/>
  <c r="G234"/>
  <c r="G94"/>
  <c r="Q94"/>
  <c r="AA94"/>
  <c r="G307"/>
  <c r="G24"/>
  <c r="AA595"/>
  <c r="G380"/>
  <c r="G526"/>
  <c r="G164"/>
  <c r="Q24"/>
  <c r="Q380"/>
  <c r="Q234"/>
  <c r="Q307"/>
  <c r="Q526"/>
  <c r="Q453"/>
  <c r="Q164"/>
  <c r="K121" i="25"/>
  <c r="K272"/>
  <c r="L138" i="56"/>
  <c r="U138"/>
  <c r="T121" i="25"/>
  <c r="T272"/>
  <c r="K138" i="56"/>
  <c r="J121" i="25"/>
  <c r="J272"/>
  <c r="I121"/>
  <c r="I272"/>
  <c r="J138" i="56"/>
  <c r="V138"/>
  <c r="U121" i="25"/>
  <c r="U272"/>
  <c r="N121"/>
  <c r="N272"/>
  <c r="O138" i="56"/>
  <c r="G121" i="25"/>
  <c r="G272"/>
  <c r="H138" i="56"/>
  <c r="G138"/>
  <c r="F121" i="25"/>
  <c r="F272"/>
  <c r="Q138" i="56"/>
  <c r="P121" i="25"/>
  <c r="P272"/>
  <c r="D121"/>
  <c r="AC138" i="46"/>
  <c r="CO138"/>
  <c r="E138" i="56"/>
  <c r="AC33" i="46"/>
  <c r="CO33"/>
  <c r="E33" i="56"/>
  <c r="D45" i="25"/>
  <c r="L45"/>
  <c r="M33" i="56"/>
  <c r="Q33"/>
  <c r="P45" i="25"/>
  <c r="K45"/>
  <c r="L33" i="56"/>
  <c r="F45" i="25"/>
  <c r="G33" i="56"/>
  <c r="Y241" i="64"/>
  <c r="Y460"/>
  <c r="Y314"/>
  <c r="Y31"/>
  <c r="Y171"/>
  <c r="Y387"/>
  <c r="Y101"/>
  <c r="Y533"/>
  <c r="W101"/>
  <c r="W387"/>
  <c r="W171"/>
  <c r="W460"/>
  <c r="W314"/>
  <c r="W533"/>
  <c r="W241"/>
  <c r="W31"/>
  <c r="I387"/>
  <c r="I31"/>
  <c r="I314"/>
  <c r="I171"/>
  <c r="I241"/>
  <c r="I460"/>
  <c r="I101"/>
  <c r="I533"/>
  <c r="X533"/>
  <c r="X241"/>
  <c r="X31"/>
  <c r="X460"/>
  <c r="X314"/>
  <c r="X171"/>
  <c r="X387"/>
  <c r="X101"/>
  <c r="G533"/>
  <c r="G101"/>
  <c r="G460"/>
  <c r="G241"/>
  <c r="AA602"/>
  <c r="G314"/>
  <c r="G171"/>
  <c r="G387"/>
  <c r="G31"/>
  <c r="O33" i="56"/>
  <c r="N45" i="25"/>
  <c r="F33" i="56"/>
  <c r="E45" i="25"/>
  <c r="R45"/>
  <c r="S33" i="56"/>
  <c r="J33"/>
  <c r="I45" i="25"/>
  <c r="Q45"/>
  <c r="R33" i="56"/>
  <c r="L314" i="64"/>
  <c r="L31"/>
  <c r="L387"/>
  <c r="L171"/>
  <c r="L101"/>
  <c r="L533"/>
  <c r="L241"/>
  <c r="L460"/>
  <c r="T31"/>
  <c r="T460"/>
  <c r="T533"/>
  <c r="T171"/>
  <c r="T387"/>
  <c r="T241"/>
  <c r="T314"/>
  <c r="T101"/>
  <c r="J314"/>
  <c r="J31"/>
  <c r="J387"/>
  <c r="J171"/>
  <c r="J101"/>
  <c r="J533"/>
  <c r="J241"/>
  <c r="J460"/>
  <c r="K101"/>
  <c r="K387"/>
  <c r="K241"/>
  <c r="K533"/>
  <c r="K460"/>
  <c r="K171"/>
  <c r="K314"/>
  <c r="K31"/>
  <c r="P533"/>
  <c r="P241"/>
  <c r="P31"/>
  <c r="P460"/>
  <c r="P314"/>
  <c r="P171"/>
  <c r="P387"/>
  <c r="P101"/>
  <c r="N44" i="56"/>
  <c r="P248" i="46"/>
  <c r="M68" i="74"/>
  <c r="M60" i="25"/>
  <c r="D60"/>
  <c r="E44" i="56"/>
  <c r="AC44" i="46"/>
  <c r="D68" i="74"/>
  <c r="G248" i="46"/>
  <c r="K68" i="74"/>
  <c r="L44" i="56"/>
  <c r="K60" i="25"/>
  <c r="N248" i="46"/>
  <c r="O60" i="25"/>
  <c r="P44" i="56"/>
  <c r="O68" i="74"/>
  <c r="R248" i="46"/>
  <c r="Q68" i="74"/>
  <c r="Q60" i="25"/>
  <c r="R44" i="56"/>
  <c r="T248" i="46"/>
  <c r="H252" i="64"/>
  <c r="H112"/>
  <c r="H398"/>
  <c r="H325"/>
  <c r="H471"/>
  <c r="H42"/>
  <c r="H544"/>
  <c r="H182"/>
  <c r="S544"/>
  <c r="S471"/>
  <c r="S398"/>
  <c r="S182"/>
  <c r="S112"/>
  <c r="S42"/>
  <c r="S252"/>
  <c r="S325"/>
  <c r="L252"/>
  <c r="L471"/>
  <c r="L42"/>
  <c r="L182"/>
  <c r="L544"/>
  <c r="L398"/>
  <c r="L112"/>
  <c r="L325"/>
  <c r="T252"/>
  <c r="T398"/>
  <c r="T544"/>
  <c r="T182"/>
  <c r="T471"/>
  <c r="T112"/>
  <c r="T42"/>
  <c r="T325"/>
  <c r="J544"/>
  <c r="J42"/>
  <c r="J112"/>
  <c r="J325"/>
  <c r="J398"/>
  <c r="J471"/>
  <c r="J252"/>
  <c r="J182"/>
  <c r="E60" i="25"/>
  <c r="E68" i="74"/>
  <c r="F44" i="56"/>
  <c r="H248" i="46"/>
  <c r="J60" i="25"/>
  <c r="K44" i="56"/>
  <c r="J68" i="74"/>
  <c r="M248" i="46"/>
  <c r="G60" i="25"/>
  <c r="G68" i="74"/>
  <c r="H44" i="56"/>
  <c r="J248" i="46"/>
  <c r="U68" i="74"/>
  <c r="U60" i="25"/>
  <c r="V44" i="56"/>
  <c r="X248" i="46"/>
  <c r="W60" i="25"/>
  <c r="W68" i="74"/>
  <c r="X44" i="56"/>
  <c r="Z248" i="46"/>
  <c r="G252" i="64"/>
  <c r="G471"/>
  <c r="G398"/>
  <c r="G42"/>
  <c r="G325"/>
  <c r="G544"/>
  <c r="AA613"/>
  <c r="G112"/>
  <c r="G182"/>
  <c r="W398"/>
  <c r="W252"/>
  <c r="W544"/>
  <c r="W325"/>
  <c r="W112"/>
  <c r="W42"/>
  <c r="W471"/>
  <c r="W182"/>
  <c r="O252"/>
  <c r="O398"/>
  <c r="O544"/>
  <c r="O325"/>
  <c r="O471"/>
  <c r="O42"/>
  <c r="O112"/>
  <c r="O182"/>
  <c r="R42"/>
  <c r="R252"/>
  <c r="R544"/>
  <c r="R325"/>
  <c r="R112"/>
  <c r="R398"/>
  <c r="R471"/>
  <c r="R182"/>
  <c r="V112"/>
  <c r="V544"/>
  <c r="V42"/>
  <c r="V325"/>
  <c r="V398"/>
  <c r="V471"/>
  <c r="V252"/>
  <c r="V182"/>
  <c r="U62" i="74"/>
  <c r="V42" i="56"/>
  <c r="U58" i="25"/>
  <c r="X229" i="46"/>
  <c r="G42" i="56"/>
  <c r="F62" i="74"/>
  <c r="F58" i="25"/>
  <c r="I229" i="46"/>
  <c r="S62" i="74"/>
  <c r="T42" i="56"/>
  <c r="S58" i="25"/>
  <c r="V229" i="46"/>
  <c r="N62" i="74"/>
  <c r="O42" i="56"/>
  <c r="N58" i="25"/>
  <c r="Q229" i="46"/>
  <c r="U42" i="56"/>
  <c r="T62" i="74"/>
  <c r="T58" i="25"/>
  <c r="W229" i="46"/>
  <c r="M110" i="64"/>
  <c r="M396"/>
  <c r="M469"/>
  <c r="M323"/>
  <c r="M180"/>
  <c r="M40"/>
  <c r="M542"/>
  <c r="M250"/>
  <c r="T469"/>
  <c r="T250"/>
  <c r="T40"/>
  <c r="T323"/>
  <c r="T396"/>
  <c r="T110"/>
  <c r="T542"/>
  <c r="T180"/>
  <c r="H469"/>
  <c r="H323"/>
  <c r="H542"/>
  <c r="H40"/>
  <c r="H180"/>
  <c r="H396"/>
  <c r="H110"/>
  <c r="H250"/>
  <c r="Z396"/>
  <c r="Z250"/>
  <c r="Z542"/>
  <c r="Z40"/>
  <c r="Z469"/>
  <c r="Z180"/>
  <c r="Z110"/>
  <c r="Z323"/>
  <c r="V40"/>
  <c r="V323"/>
  <c r="V396"/>
  <c r="V469"/>
  <c r="V542"/>
  <c r="V250"/>
  <c r="V110"/>
  <c r="V180"/>
  <c r="H42" i="56"/>
  <c r="J229" i="46"/>
  <c r="G58" i="25"/>
  <c r="G62" i="74"/>
  <c r="D58" i="25"/>
  <c r="D62" i="74"/>
  <c r="AC42" i="46"/>
  <c r="E42" i="56"/>
  <c r="G229" i="46"/>
  <c r="S42" i="56"/>
  <c r="R62" i="74"/>
  <c r="R58" i="25"/>
  <c r="U229" i="46"/>
  <c r="Q398" i="64"/>
  <c r="Q252"/>
  <c r="Q471"/>
  <c r="Q325"/>
  <c r="Q112"/>
  <c r="Q42"/>
  <c r="Q544"/>
  <c r="Q182"/>
  <c r="E62" i="74"/>
  <c r="E58" i="25"/>
  <c r="F42" i="56"/>
  <c r="H229" i="46"/>
  <c r="L58" i="25"/>
  <c r="M42" i="56"/>
  <c r="L62" i="74"/>
  <c r="O229" i="46"/>
  <c r="V58" i="25"/>
  <c r="W42" i="56"/>
  <c r="V62" i="74"/>
  <c r="Y229" i="46"/>
  <c r="P42" i="56"/>
  <c r="O58" i="25"/>
  <c r="O62" i="74"/>
  <c r="R229" i="46"/>
  <c r="J42" i="56"/>
  <c r="I58" i="25"/>
  <c r="I62" i="74"/>
  <c r="L229" i="46"/>
  <c r="S323" i="64"/>
  <c r="S110"/>
  <c r="S396"/>
  <c r="S180"/>
  <c r="S542"/>
  <c r="S250"/>
  <c r="S40"/>
  <c r="S469"/>
  <c r="U542"/>
  <c r="U180"/>
  <c r="U40"/>
  <c r="U469"/>
  <c r="U323"/>
  <c r="U110"/>
  <c r="U396"/>
  <c r="U250"/>
  <c r="Q323"/>
  <c r="Q40"/>
  <c r="Q110"/>
  <c r="Q250"/>
  <c r="Q180"/>
  <c r="Q542"/>
  <c r="Q396"/>
  <c r="Q469"/>
  <c r="I250"/>
  <c r="I323"/>
  <c r="I40"/>
  <c r="I180"/>
  <c r="I542"/>
  <c r="I110"/>
  <c r="I396"/>
  <c r="I469"/>
  <c r="N110"/>
  <c r="N396"/>
  <c r="N469"/>
  <c r="N180"/>
  <c r="N542"/>
  <c r="N323"/>
  <c r="N40"/>
  <c r="N250"/>
  <c r="H58" i="25"/>
  <c r="K229" i="46"/>
  <c r="I42" i="56"/>
  <c r="H62" i="74"/>
  <c r="L42" i="56"/>
  <c r="K58" i="25"/>
  <c r="K62" i="74"/>
  <c r="N229" i="46"/>
  <c r="J62" i="74"/>
  <c r="J58" i="25"/>
  <c r="K42" i="56"/>
  <c r="M229" i="46"/>
  <c r="M62" i="74"/>
  <c r="N42" i="56"/>
  <c r="M58" i="25"/>
  <c r="P229" i="46"/>
  <c r="W58" i="25"/>
  <c r="W62" i="74"/>
  <c r="X42" i="56"/>
  <c r="Z229" i="46"/>
  <c r="K542" i="64"/>
  <c r="K180"/>
  <c r="K469"/>
  <c r="K110"/>
  <c r="K40"/>
  <c r="K323"/>
  <c r="K250"/>
  <c r="K396"/>
  <c r="W323"/>
  <c r="W250"/>
  <c r="W40"/>
  <c r="W396"/>
  <c r="W542"/>
  <c r="W110"/>
  <c r="W469"/>
  <c r="W180"/>
  <c r="R110"/>
  <c r="R542"/>
  <c r="R469"/>
  <c r="R180"/>
  <c r="R250"/>
  <c r="R396"/>
  <c r="R40"/>
  <c r="R323"/>
  <c r="L40"/>
  <c r="L323"/>
  <c r="L110"/>
  <c r="L469"/>
  <c r="L542"/>
  <c r="L180"/>
  <c r="L396"/>
  <c r="L250"/>
  <c r="X396"/>
  <c r="X250"/>
  <c r="X542"/>
  <c r="X180"/>
  <c r="X469"/>
  <c r="X110"/>
  <c r="X40"/>
  <c r="X323"/>
  <c r="E121" i="56"/>
  <c r="D121"/>
  <c r="K121" i="44"/>
  <c r="L121"/>
  <c r="AC121" i="46"/>
  <c r="CO121"/>
  <c r="K412" i="64"/>
  <c r="K485"/>
  <c r="K196"/>
  <c r="K56"/>
  <c r="K266"/>
  <c r="K558"/>
  <c r="K339"/>
  <c r="K126"/>
  <c r="R237" i="46"/>
  <c r="O86" i="25"/>
  <c r="P58" i="56"/>
  <c r="P236"/>
  <c r="G86" i="25"/>
  <c r="H58" i="56"/>
  <c r="H236"/>
  <c r="J237" i="46"/>
  <c r="S485" i="64"/>
  <c r="S266"/>
  <c r="S196"/>
  <c r="S56"/>
  <c r="S412"/>
  <c r="S558"/>
  <c r="S339"/>
  <c r="S126"/>
  <c r="P86" i="25"/>
  <c r="S237" i="46"/>
  <c r="Q58" i="56"/>
  <c r="Q236"/>
  <c r="G485" i="64"/>
  <c r="G412"/>
  <c r="G196"/>
  <c r="G126"/>
  <c r="G266"/>
  <c r="G558"/>
  <c r="AA627"/>
  <c r="G339"/>
  <c r="G56"/>
  <c r="P485"/>
  <c r="P266"/>
  <c r="P196"/>
  <c r="P56"/>
  <c r="P412"/>
  <c r="P558"/>
  <c r="P339"/>
  <c r="P126"/>
  <c r="T237" i="46"/>
  <c r="R58" i="56"/>
  <c r="R236"/>
  <c r="Q86" i="25"/>
  <c r="U86"/>
  <c r="V58" i="56"/>
  <c r="V236"/>
  <c r="X237" i="46"/>
  <c r="X485" i="64"/>
  <c r="X558"/>
  <c r="X196"/>
  <c r="X56"/>
  <c r="X412"/>
  <c r="X266"/>
  <c r="X339"/>
  <c r="X126"/>
  <c r="Y237" i="46"/>
  <c r="V86" i="25"/>
  <c r="W58" i="56"/>
  <c r="W236"/>
  <c r="H86" i="25"/>
  <c r="I58" i="56"/>
  <c r="I236"/>
  <c r="K237" i="46"/>
  <c r="Y485" i="64"/>
  <c r="Y412"/>
  <c r="Y196"/>
  <c r="Y56"/>
  <c r="Y558"/>
  <c r="Y266"/>
  <c r="Y339"/>
  <c r="Y126"/>
  <c r="D86" i="25"/>
  <c r="E58" i="56"/>
  <c r="G237" i="46"/>
  <c r="AC58"/>
  <c r="Z558" i="64"/>
  <c r="Z412"/>
  <c r="Z339"/>
  <c r="Z126"/>
  <c r="Z266"/>
  <c r="Z485"/>
  <c r="Z196"/>
  <c r="Z56"/>
  <c r="L237" i="46"/>
  <c r="J58" i="56"/>
  <c r="J236"/>
  <c r="I86" i="25"/>
  <c r="N86"/>
  <c r="O58" i="56"/>
  <c r="O236"/>
  <c r="Q237" i="46"/>
  <c r="I237"/>
  <c r="F86" i="25"/>
  <c r="G58" i="56"/>
  <c r="G236"/>
  <c r="T558" i="64"/>
  <c r="T412"/>
  <c r="T196"/>
  <c r="T126"/>
  <c r="T485"/>
  <c r="T266"/>
  <c r="T339"/>
  <c r="T56"/>
  <c r="S86" i="25"/>
  <c r="V237" i="46"/>
  <c r="T58" i="56"/>
  <c r="T236"/>
  <c r="U476" i="64"/>
  <c r="U47"/>
  <c r="U187"/>
  <c r="U330"/>
  <c r="U257"/>
  <c r="U549"/>
  <c r="U117"/>
  <c r="U403"/>
  <c r="Q330"/>
  <c r="Q47"/>
  <c r="Q187"/>
  <c r="Q549"/>
  <c r="Q117"/>
  <c r="Q257"/>
  <c r="Q403"/>
  <c r="Q476"/>
  <c r="K476"/>
  <c r="K187"/>
  <c r="K47"/>
  <c r="K549"/>
  <c r="K117"/>
  <c r="K403"/>
  <c r="K330"/>
  <c r="K257"/>
  <c r="Z47"/>
  <c r="Z549"/>
  <c r="Z476"/>
  <c r="Z257"/>
  <c r="Z403"/>
  <c r="Z117"/>
  <c r="Z330"/>
  <c r="Z187"/>
  <c r="T476"/>
  <c r="T47"/>
  <c r="T187"/>
  <c r="T549"/>
  <c r="T117"/>
  <c r="T257"/>
  <c r="T330"/>
  <c r="T403"/>
  <c r="Y403"/>
  <c r="Y187"/>
  <c r="Y117"/>
  <c r="Y330"/>
  <c r="Y47"/>
  <c r="Y257"/>
  <c r="Y549"/>
  <c r="Y476"/>
  <c r="O47"/>
  <c r="O476"/>
  <c r="O403"/>
  <c r="O330"/>
  <c r="O187"/>
  <c r="O257"/>
  <c r="O549"/>
  <c r="O117"/>
  <c r="G476"/>
  <c r="G330"/>
  <c r="G549"/>
  <c r="G47"/>
  <c r="G403"/>
  <c r="AA618"/>
  <c r="G117"/>
  <c r="G257"/>
  <c r="G187"/>
  <c r="V476"/>
  <c r="V257"/>
  <c r="V117"/>
  <c r="V330"/>
  <c r="V549"/>
  <c r="V403"/>
  <c r="V187"/>
  <c r="V47"/>
  <c r="M549"/>
  <c r="M257"/>
  <c r="M47"/>
  <c r="M403"/>
  <c r="M117"/>
  <c r="M187"/>
  <c r="M330"/>
  <c r="M476"/>
  <c r="Q232" i="46"/>
  <c r="N122" i="25"/>
  <c r="N266"/>
  <c r="O139" i="56"/>
  <c r="M139"/>
  <c r="L122" i="25"/>
  <c r="L266"/>
  <c r="O232" i="46"/>
  <c r="R122" i="25"/>
  <c r="R266"/>
  <c r="U232" i="46"/>
  <c r="S139" i="56"/>
  <c r="S232" i="46"/>
  <c r="Q139" i="56"/>
  <c r="P122" i="25"/>
  <c r="P266"/>
  <c r="F139" i="56"/>
  <c r="H232" i="46"/>
  <c r="E122" i="25"/>
  <c r="E266"/>
  <c r="K232" i="46"/>
  <c r="I139" i="56"/>
  <c r="H122" i="25"/>
  <c r="H266"/>
  <c r="I122"/>
  <c r="I266"/>
  <c r="L232" i="46"/>
  <c r="J139" i="56"/>
  <c r="G122" i="25"/>
  <c r="G266"/>
  <c r="J232" i="46"/>
  <c r="H139" i="56"/>
  <c r="J122" i="25"/>
  <c r="J266"/>
  <c r="M232" i="46"/>
  <c r="K139" i="56"/>
  <c r="W139"/>
  <c r="V122" i="25"/>
  <c r="V266"/>
  <c r="Y232" i="46"/>
  <c r="AC118"/>
  <c r="CO118"/>
  <c r="E118" i="56"/>
  <c r="D118"/>
  <c r="K118" i="44"/>
  <c r="L118"/>
  <c r="I43" i="64"/>
  <c r="I326"/>
  <c r="I183"/>
  <c r="I545"/>
  <c r="I472"/>
  <c r="I399"/>
  <c r="I253"/>
  <c r="I113"/>
  <c r="W183"/>
  <c r="W113"/>
  <c r="W399"/>
  <c r="W43"/>
  <c r="W545"/>
  <c r="W472"/>
  <c r="W326"/>
  <c r="W253"/>
  <c r="G545"/>
  <c r="G113"/>
  <c r="G472"/>
  <c r="G253"/>
  <c r="AA614"/>
  <c r="G326"/>
  <c r="G183"/>
  <c r="G399"/>
  <c r="G43"/>
  <c r="Z43"/>
  <c r="Z183"/>
  <c r="Z545"/>
  <c r="Z326"/>
  <c r="Z399"/>
  <c r="Z113"/>
  <c r="Z253"/>
  <c r="Z472"/>
  <c r="O183"/>
  <c r="O253"/>
  <c r="O545"/>
  <c r="O472"/>
  <c r="O43"/>
  <c r="O399"/>
  <c r="O113"/>
  <c r="O326"/>
  <c r="P545"/>
  <c r="P399"/>
  <c r="P43"/>
  <c r="P326"/>
  <c r="P183"/>
  <c r="P253"/>
  <c r="P472"/>
  <c r="P113"/>
  <c r="X43"/>
  <c r="X472"/>
  <c r="X545"/>
  <c r="X253"/>
  <c r="X113"/>
  <c r="X183"/>
  <c r="X399"/>
  <c r="X326"/>
  <c r="M399"/>
  <c r="M183"/>
  <c r="M472"/>
  <c r="M253"/>
  <c r="M545"/>
  <c r="M113"/>
  <c r="M43"/>
  <c r="M326"/>
  <c r="R253"/>
  <c r="R472"/>
  <c r="R399"/>
  <c r="R113"/>
  <c r="R183"/>
  <c r="R545"/>
  <c r="R43"/>
  <c r="R326"/>
  <c r="K43"/>
  <c r="K472"/>
  <c r="K183"/>
  <c r="K326"/>
  <c r="K113"/>
  <c r="K253"/>
  <c r="K399"/>
  <c r="K545"/>
  <c r="J63" i="74"/>
  <c r="J61" i="75"/>
  <c r="K46" i="56"/>
  <c r="J63" i="25"/>
  <c r="M63" i="74"/>
  <c r="M61" i="75"/>
  <c r="N46" i="56"/>
  <c r="M63" i="25"/>
  <c r="K63"/>
  <c r="L46" i="56"/>
  <c r="K63" i="74"/>
  <c r="K61" i="75"/>
  <c r="N63" i="74"/>
  <c r="N61" i="75"/>
  <c r="O46" i="56"/>
  <c r="N63" i="25"/>
  <c r="W63" i="74"/>
  <c r="W61" i="75"/>
  <c r="W63" i="25"/>
  <c r="X46" i="56"/>
  <c r="J114" i="64"/>
  <c r="J473"/>
  <c r="J254"/>
  <c r="J184"/>
  <c r="J546"/>
  <c r="J44"/>
  <c r="J400"/>
  <c r="J327"/>
  <c r="O400"/>
  <c r="O473"/>
  <c r="O44"/>
  <c r="O184"/>
  <c r="O254"/>
  <c r="O546"/>
  <c r="O114"/>
  <c r="O327"/>
  <c r="Q254"/>
  <c r="Q114"/>
  <c r="Q400"/>
  <c r="Q184"/>
  <c r="Q546"/>
  <c r="Q473"/>
  <c r="Q44"/>
  <c r="Q327"/>
  <c r="R114"/>
  <c r="R44"/>
  <c r="R254"/>
  <c r="R327"/>
  <c r="R400"/>
  <c r="R546"/>
  <c r="R473"/>
  <c r="R184"/>
  <c r="P546"/>
  <c r="P114"/>
  <c r="P473"/>
  <c r="P327"/>
  <c r="P254"/>
  <c r="P400"/>
  <c r="P44"/>
  <c r="P184"/>
  <c r="U46" i="56"/>
  <c r="T63" i="25"/>
  <c r="T63" i="74"/>
  <c r="T61" i="75"/>
  <c r="H63" i="25"/>
  <c r="H63" i="74"/>
  <c r="H61" i="75"/>
  <c r="I46" i="56"/>
  <c r="U63" i="74"/>
  <c r="U61" i="75"/>
  <c r="U63" i="25"/>
  <c r="V46" i="56"/>
  <c r="V63" i="25"/>
  <c r="V63" i="74"/>
  <c r="V61" i="75"/>
  <c r="W46" i="56"/>
  <c r="G46"/>
  <c r="F63" i="74"/>
  <c r="F61" i="75"/>
  <c r="F63" i="25"/>
  <c r="H254" i="64"/>
  <c r="H44"/>
  <c r="H473"/>
  <c r="H327"/>
  <c r="H114"/>
  <c r="H546"/>
  <c r="H400"/>
  <c r="H184"/>
  <c r="M473"/>
  <c r="M44"/>
  <c r="M114"/>
  <c r="M327"/>
  <c r="M254"/>
  <c r="M546"/>
  <c r="M400"/>
  <c r="M184"/>
  <c r="V114"/>
  <c r="V44"/>
  <c r="V400"/>
  <c r="V327"/>
  <c r="V254"/>
  <c r="V546"/>
  <c r="V473"/>
  <c r="V184"/>
  <c r="I254"/>
  <c r="I546"/>
  <c r="I114"/>
  <c r="I327"/>
  <c r="I44"/>
  <c r="I400"/>
  <c r="I473"/>
  <c r="I184"/>
  <c r="N473"/>
  <c r="N546"/>
  <c r="N44"/>
  <c r="N327"/>
  <c r="N114"/>
  <c r="N254"/>
  <c r="N400"/>
  <c r="N184"/>
  <c r="U33" i="25"/>
  <c r="U35"/>
  <c r="V25" i="56"/>
  <c r="R25"/>
  <c r="Q33" i="25"/>
  <c r="Q35"/>
  <c r="M25" i="56"/>
  <c r="L33" i="25"/>
  <c r="L35"/>
  <c r="E33"/>
  <c r="E35"/>
  <c r="F25" i="56"/>
  <c r="F33" i="25"/>
  <c r="F35"/>
  <c r="G25" i="56"/>
  <c r="N23" i="64"/>
  <c r="N306"/>
  <c r="N163"/>
  <c r="N379"/>
  <c r="N525"/>
  <c r="N93"/>
  <c r="N452"/>
  <c r="N233"/>
  <c r="Z93"/>
  <c r="Z379"/>
  <c r="Z163"/>
  <c r="Z306"/>
  <c r="Z452"/>
  <c r="Z23"/>
  <c r="Z233"/>
  <c r="Z525"/>
  <c r="I163"/>
  <c r="I379"/>
  <c r="I23"/>
  <c r="I306"/>
  <c r="I452"/>
  <c r="I233"/>
  <c r="I525"/>
  <c r="I93"/>
  <c r="Q93"/>
  <c r="Q379"/>
  <c r="Q233"/>
  <c r="Q452"/>
  <c r="Q163"/>
  <c r="Q525"/>
  <c r="Q306"/>
  <c r="Q23"/>
  <c r="W163"/>
  <c r="W525"/>
  <c r="W233"/>
  <c r="W93"/>
  <c r="W306"/>
  <c r="W23"/>
  <c r="W452"/>
  <c r="W379"/>
  <c r="E25" i="56"/>
  <c r="D33" i="25"/>
  <c r="D35"/>
  <c r="AC25" i="46"/>
  <c r="CO25"/>
  <c r="Q25" i="56"/>
  <c r="P33" i="25"/>
  <c r="P35"/>
  <c r="K25" i="56"/>
  <c r="J33" i="25"/>
  <c r="J35"/>
  <c r="H33"/>
  <c r="H35"/>
  <c r="I25" i="56"/>
  <c r="R33" i="25"/>
  <c r="R35"/>
  <c r="S25" i="56"/>
  <c r="U163" i="64"/>
  <c r="U452"/>
  <c r="U306"/>
  <c r="U23"/>
  <c r="U93"/>
  <c r="U379"/>
  <c r="U233"/>
  <c r="U525"/>
  <c r="Y163"/>
  <c r="Y233"/>
  <c r="Y525"/>
  <c r="Y93"/>
  <c r="Y379"/>
  <c r="Y452"/>
  <c r="Y23"/>
  <c r="Y306"/>
  <c r="K93"/>
  <c r="K452"/>
  <c r="K525"/>
  <c r="K233"/>
  <c r="K379"/>
  <c r="K23"/>
  <c r="K163"/>
  <c r="K306"/>
  <c r="V379"/>
  <c r="V233"/>
  <c r="V93"/>
  <c r="V163"/>
  <c r="V23"/>
  <c r="V452"/>
  <c r="V306"/>
  <c r="V525"/>
  <c r="AA594"/>
  <c r="G306"/>
  <c r="G452"/>
  <c r="G23"/>
  <c r="G163"/>
  <c r="G525"/>
  <c r="G93"/>
  <c r="G233"/>
  <c r="G379"/>
  <c r="M50" i="74"/>
  <c r="M69" i="75"/>
  <c r="N55" i="56"/>
  <c r="M42" i="70"/>
  <c r="M62" i="71"/>
  <c r="M76" i="25"/>
  <c r="J55" i="56"/>
  <c r="I42" i="70"/>
  <c r="I62" i="71"/>
  <c r="I76" i="25"/>
  <c r="I50" i="74"/>
  <c r="I69" i="75"/>
  <c r="O55" i="56"/>
  <c r="N42" i="70"/>
  <c r="N62" i="71"/>
  <c r="N76" i="25"/>
  <c r="N50" i="74"/>
  <c r="N69" i="75"/>
  <c r="G55" i="56"/>
  <c r="F42" i="70"/>
  <c r="F62" i="71"/>
  <c r="F76" i="25"/>
  <c r="F50" i="74"/>
  <c r="F69" i="75"/>
  <c r="W55" i="56"/>
  <c r="V42" i="70"/>
  <c r="V62" i="71"/>
  <c r="V50" i="74"/>
  <c r="V69" i="75"/>
  <c r="V76" i="25"/>
  <c r="J263" i="64"/>
  <c r="J53"/>
  <c r="J409"/>
  <c r="J336"/>
  <c r="J123"/>
  <c r="J555"/>
  <c r="J482"/>
  <c r="J193"/>
  <c r="G482"/>
  <c r="G123"/>
  <c r="G555"/>
  <c r="G336"/>
  <c r="AA624"/>
  <c r="G409"/>
  <c r="G53"/>
  <c r="G263"/>
  <c r="G193"/>
  <c r="K482"/>
  <c r="K53"/>
  <c r="K409"/>
  <c r="K336"/>
  <c r="K123"/>
  <c r="K555"/>
  <c r="K263"/>
  <c r="K193"/>
  <c r="S263"/>
  <c r="S53"/>
  <c r="S409"/>
  <c r="S336"/>
  <c r="S555"/>
  <c r="S123"/>
  <c r="S482"/>
  <c r="S193"/>
  <c r="N555"/>
  <c r="N123"/>
  <c r="N409"/>
  <c r="N336"/>
  <c r="N53"/>
  <c r="N263"/>
  <c r="N482"/>
  <c r="N193"/>
  <c r="F55" i="56"/>
  <c r="E42" i="70"/>
  <c r="E62" i="71"/>
  <c r="E50" i="74"/>
  <c r="E69" i="75"/>
  <c r="E76" i="25"/>
  <c r="L55" i="56"/>
  <c r="K42" i="70"/>
  <c r="K62" i="71"/>
  <c r="K50" i="74"/>
  <c r="K69" i="75"/>
  <c r="K76" i="25"/>
  <c r="E55" i="56"/>
  <c r="D50" i="74"/>
  <c r="D76" i="25"/>
  <c r="AC55" i="46"/>
  <c r="CO55"/>
  <c r="O50" i="74"/>
  <c r="O69" i="75"/>
  <c r="P55" i="56"/>
  <c r="O42" i="70"/>
  <c r="O62" i="71"/>
  <c r="O76" i="25"/>
  <c r="Q76"/>
  <c r="Q50" i="74"/>
  <c r="Q69" i="75"/>
  <c r="R55" i="56"/>
  <c r="Q42" i="70"/>
  <c r="Q62" i="71"/>
  <c r="I482" i="64"/>
  <c r="I263"/>
  <c r="I53"/>
  <c r="I336"/>
  <c r="I409"/>
  <c r="I555"/>
  <c r="I123"/>
  <c r="I193"/>
  <c r="T53"/>
  <c r="T409"/>
  <c r="T123"/>
  <c r="T193"/>
  <c r="T263"/>
  <c r="T555"/>
  <c r="T482"/>
  <c r="T336"/>
  <c r="W482"/>
  <c r="W123"/>
  <c r="W555"/>
  <c r="W336"/>
  <c r="W409"/>
  <c r="W53"/>
  <c r="W263"/>
  <c r="W193"/>
  <c r="O123"/>
  <c r="O263"/>
  <c r="O555"/>
  <c r="O336"/>
  <c r="O409"/>
  <c r="O53"/>
  <c r="O482"/>
  <c r="O193"/>
  <c r="R123"/>
  <c r="R555"/>
  <c r="R53"/>
  <c r="R193"/>
  <c r="R263"/>
  <c r="R482"/>
  <c r="R409"/>
  <c r="R336"/>
  <c r="L71" i="25"/>
  <c r="L49" i="74"/>
  <c r="L68" i="75"/>
  <c r="M51" i="56"/>
  <c r="L41" i="70"/>
  <c r="L61" i="71"/>
  <c r="E71" i="25"/>
  <c r="F51" i="56"/>
  <c r="E41" i="70"/>
  <c r="E61" i="71"/>
  <c r="E49" i="74"/>
  <c r="E68" i="75"/>
  <c r="U51" i="56"/>
  <c r="T41" i="70"/>
  <c r="T61" i="71"/>
  <c r="T71" i="25"/>
  <c r="T49" i="74"/>
  <c r="T68" i="75"/>
  <c r="G71" i="25"/>
  <c r="G49" i="74"/>
  <c r="G68" i="75"/>
  <c r="H51" i="56"/>
  <c r="G41" i="70"/>
  <c r="G61" i="71"/>
  <c r="Q71" i="25"/>
  <c r="Q49" i="74"/>
  <c r="Q68" i="75"/>
  <c r="R51" i="56"/>
  <c r="Q41" i="70"/>
  <c r="Q61" i="71"/>
  <c r="N259" i="64"/>
  <c r="N405"/>
  <c r="N189"/>
  <c r="N49"/>
  <c r="N551"/>
  <c r="N478"/>
  <c r="N332"/>
  <c r="N119"/>
  <c r="P405"/>
  <c r="P551"/>
  <c r="P189"/>
  <c r="P49"/>
  <c r="P259"/>
  <c r="P478"/>
  <c r="P332"/>
  <c r="P119"/>
  <c r="H259"/>
  <c r="H478"/>
  <c r="H189"/>
  <c r="H49"/>
  <c r="H551"/>
  <c r="H405"/>
  <c r="H332"/>
  <c r="H119"/>
  <c r="T551"/>
  <c r="T478"/>
  <c r="T189"/>
  <c r="T49"/>
  <c r="T259"/>
  <c r="T405"/>
  <c r="T332"/>
  <c r="T119"/>
  <c r="O405"/>
  <c r="O478"/>
  <c r="O189"/>
  <c r="O49"/>
  <c r="O551"/>
  <c r="O259"/>
  <c r="O332"/>
  <c r="O119"/>
  <c r="H49" i="74"/>
  <c r="H68" i="75"/>
  <c r="I51" i="56"/>
  <c r="H41" i="70"/>
  <c r="H61" i="71"/>
  <c r="H71" i="25"/>
  <c r="K71"/>
  <c r="L51" i="56"/>
  <c r="K41" i="70"/>
  <c r="K61" i="71"/>
  <c r="K49" i="74"/>
  <c r="K68" i="75"/>
  <c r="E51" i="56"/>
  <c r="D71" i="25"/>
  <c r="D49" i="74"/>
  <c r="AC51" i="46"/>
  <c r="CO51"/>
  <c r="O49" i="74"/>
  <c r="O68" i="75"/>
  <c r="P51" i="56"/>
  <c r="O41" i="70"/>
  <c r="O61" i="71"/>
  <c r="O71" i="25"/>
  <c r="J49" i="74"/>
  <c r="J68" i="75"/>
  <c r="J71" i="25"/>
  <c r="K51" i="56"/>
  <c r="J41" i="70"/>
  <c r="J61" i="71"/>
  <c r="Z478" i="64"/>
  <c r="Z259"/>
  <c r="Z189"/>
  <c r="Z49"/>
  <c r="Z551"/>
  <c r="Z405"/>
  <c r="Z332"/>
  <c r="Z119"/>
  <c r="W551"/>
  <c r="W405"/>
  <c r="W189"/>
  <c r="W49"/>
  <c r="W478"/>
  <c r="W259"/>
  <c r="W332"/>
  <c r="W119"/>
  <c r="K259"/>
  <c r="K405"/>
  <c r="K189"/>
  <c r="K49"/>
  <c r="K478"/>
  <c r="K551"/>
  <c r="K332"/>
  <c r="K119"/>
  <c r="V478"/>
  <c r="V405"/>
  <c r="V189"/>
  <c r="V49"/>
  <c r="V259"/>
  <c r="V551"/>
  <c r="V332"/>
  <c r="V119"/>
  <c r="U259"/>
  <c r="U478"/>
  <c r="U189"/>
  <c r="U49"/>
  <c r="U405"/>
  <c r="U551"/>
  <c r="U332"/>
  <c r="U119"/>
  <c r="T35" i="56"/>
  <c r="S47" i="25"/>
  <c r="P47"/>
  <c r="Q35" i="56"/>
  <c r="M47" i="25"/>
  <c r="N35" i="56"/>
  <c r="F35"/>
  <c r="E77" i="69"/>
  <c r="E47" i="25"/>
  <c r="H47"/>
  <c r="I35" i="56"/>
  <c r="H77" i="69"/>
  <c r="H316" i="64"/>
  <c r="H33"/>
  <c r="H173"/>
  <c r="H462"/>
  <c r="H243"/>
  <c r="H535"/>
  <c r="H389"/>
  <c r="H103"/>
  <c r="L173"/>
  <c r="L462"/>
  <c r="L316"/>
  <c r="L33"/>
  <c r="L535"/>
  <c r="L103"/>
  <c r="L243"/>
  <c r="L389"/>
  <c r="W33"/>
  <c r="W535"/>
  <c r="W243"/>
  <c r="W462"/>
  <c r="W389"/>
  <c r="W103"/>
  <c r="W173"/>
  <c r="W316"/>
  <c r="T103"/>
  <c r="T316"/>
  <c r="T243"/>
  <c r="T389"/>
  <c r="T173"/>
  <c r="T535"/>
  <c r="T462"/>
  <c r="T33"/>
  <c r="N389"/>
  <c r="N173"/>
  <c r="N316"/>
  <c r="N33"/>
  <c r="N535"/>
  <c r="N462"/>
  <c r="N103"/>
  <c r="N243"/>
  <c r="G35" i="56"/>
  <c r="F77" i="69"/>
  <c r="F47" i="25"/>
  <c r="U47"/>
  <c r="V35" i="56"/>
  <c r="S35"/>
  <c r="R47" i="25"/>
  <c r="K47"/>
  <c r="L35" i="56"/>
  <c r="K77" i="69"/>
  <c r="G47" i="25"/>
  <c r="H35" i="56"/>
  <c r="G77" i="69"/>
  <c r="J103" i="64"/>
  <c r="J462"/>
  <c r="J243"/>
  <c r="J535"/>
  <c r="J389"/>
  <c r="J173"/>
  <c r="J316"/>
  <c r="J33"/>
  <c r="S389"/>
  <c r="S103"/>
  <c r="S243"/>
  <c r="S316"/>
  <c r="S462"/>
  <c r="S173"/>
  <c r="S535"/>
  <c r="S33"/>
  <c r="V535"/>
  <c r="V173"/>
  <c r="V389"/>
  <c r="V33"/>
  <c r="V316"/>
  <c r="V103"/>
  <c r="V243"/>
  <c r="V462"/>
  <c r="I316"/>
  <c r="I33"/>
  <c r="I389"/>
  <c r="I173"/>
  <c r="I103"/>
  <c r="I535"/>
  <c r="I243"/>
  <c r="I462"/>
  <c r="X103"/>
  <c r="X389"/>
  <c r="X173"/>
  <c r="X316"/>
  <c r="X462"/>
  <c r="X33"/>
  <c r="X243"/>
  <c r="X535"/>
  <c r="E54" i="56"/>
  <c r="D75" i="25"/>
  <c r="D78"/>
  <c r="AC54" i="46"/>
  <c r="CO54"/>
  <c r="D65" i="74"/>
  <c r="Q65"/>
  <c r="Q63" i="75"/>
  <c r="Q75" i="25"/>
  <c r="R54" i="56"/>
  <c r="F65" i="74"/>
  <c r="F63" i="75"/>
  <c r="F75" i="25"/>
  <c r="F78"/>
  <c r="G54" i="56"/>
  <c r="W54"/>
  <c r="V75" i="25"/>
  <c r="V78"/>
  <c r="V65" i="74"/>
  <c r="V63" i="75"/>
  <c r="T54" i="56"/>
  <c r="S65" i="74"/>
  <c r="S63" i="75"/>
  <c r="S75" i="25"/>
  <c r="U554" i="64"/>
  <c r="U122"/>
  <c r="U262"/>
  <c r="U192"/>
  <c r="U408"/>
  <c r="U481"/>
  <c r="U52"/>
  <c r="U335"/>
  <c r="S52"/>
  <c r="S408"/>
  <c r="S262"/>
  <c r="S192"/>
  <c r="S554"/>
  <c r="S481"/>
  <c r="S122"/>
  <c r="S335"/>
  <c r="Y408"/>
  <c r="Y122"/>
  <c r="Y481"/>
  <c r="Y192"/>
  <c r="Y52"/>
  <c r="Y262"/>
  <c r="Y554"/>
  <c r="Y335"/>
  <c r="AA623"/>
  <c r="G481"/>
  <c r="G52"/>
  <c r="G335"/>
  <c r="G408"/>
  <c r="G122"/>
  <c r="G554"/>
  <c r="G262"/>
  <c r="G192"/>
  <c r="R481"/>
  <c r="R122"/>
  <c r="R554"/>
  <c r="R335"/>
  <c r="R408"/>
  <c r="R262"/>
  <c r="R52"/>
  <c r="R192"/>
  <c r="R65" i="74"/>
  <c r="R63" i="75"/>
  <c r="S54" i="56"/>
  <c r="R75" i="25"/>
  <c r="L65" i="74"/>
  <c r="L63" i="75"/>
  <c r="M54" i="56"/>
  <c r="L75" i="25"/>
  <c r="W65" i="74"/>
  <c r="W63" i="75"/>
  <c r="W75" i="25"/>
  <c r="X54" i="56"/>
  <c r="I54"/>
  <c r="H65" i="74"/>
  <c r="H63" i="75"/>
  <c r="H75" i="25"/>
  <c r="O54" i="56"/>
  <c r="N65" i="74"/>
  <c r="N63" i="75"/>
  <c r="N75" i="25"/>
  <c r="T52" i="64"/>
  <c r="T481"/>
  <c r="T262"/>
  <c r="T335"/>
  <c r="T408"/>
  <c r="T554"/>
  <c r="T122"/>
  <c r="T192"/>
  <c r="I481"/>
  <c r="I52"/>
  <c r="I122"/>
  <c r="I335"/>
  <c r="I554"/>
  <c r="I408"/>
  <c r="I262"/>
  <c r="I192"/>
  <c r="Z122"/>
  <c r="Z408"/>
  <c r="Z52"/>
  <c r="Z335"/>
  <c r="Z262"/>
  <c r="Z554"/>
  <c r="Z481"/>
  <c r="Z192"/>
  <c r="X554"/>
  <c r="X262"/>
  <c r="X408"/>
  <c r="X335"/>
  <c r="X52"/>
  <c r="X481"/>
  <c r="X122"/>
  <c r="X192"/>
  <c r="V481"/>
  <c r="V262"/>
  <c r="V122"/>
  <c r="V335"/>
  <c r="V554"/>
  <c r="V52"/>
  <c r="V408"/>
  <c r="V192"/>
  <c r="H234" i="46"/>
  <c r="F119" i="56"/>
  <c r="F233"/>
  <c r="Q234" i="46"/>
  <c r="O119" i="56"/>
  <c r="O233"/>
  <c r="P119"/>
  <c r="P233"/>
  <c r="R234" i="46"/>
  <c r="J234"/>
  <c r="H119" i="56"/>
  <c r="H233"/>
  <c r="X234" i="46"/>
  <c r="V119" i="56"/>
  <c r="V233"/>
  <c r="I119"/>
  <c r="I233"/>
  <c r="K234" i="46"/>
  <c r="L234"/>
  <c r="J119" i="56"/>
  <c r="J233"/>
  <c r="S119"/>
  <c r="S233"/>
  <c r="U234" i="46"/>
  <c r="V234"/>
  <c r="T119" i="56"/>
  <c r="T233"/>
  <c r="E119"/>
  <c r="AC119" i="46"/>
  <c r="G234"/>
  <c r="P465" i="64"/>
  <c r="P36"/>
  <c r="P176"/>
  <c r="P319"/>
  <c r="P106"/>
  <c r="P538"/>
  <c r="P246"/>
  <c r="P392"/>
  <c r="X246"/>
  <c r="X392"/>
  <c r="X106"/>
  <c r="X538"/>
  <c r="X176"/>
  <c r="X319"/>
  <c r="X465"/>
  <c r="X36"/>
  <c r="M36"/>
  <c r="M246"/>
  <c r="M176"/>
  <c r="M392"/>
  <c r="M465"/>
  <c r="M319"/>
  <c r="M106"/>
  <c r="M538"/>
  <c r="W246"/>
  <c r="W319"/>
  <c r="W106"/>
  <c r="W392"/>
  <c r="W176"/>
  <c r="W465"/>
  <c r="W538"/>
  <c r="W36"/>
  <c r="J392"/>
  <c r="J106"/>
  <c r="J538"/>
  <c r="J176"/>
  <c r="J319"/>
  <c r="J465"/>
  <c r="J246"/>
  <c r="J36"/>
  <c r="K538"/>
  <c r="K176"/>
  <c r="K465"/>
  <c r="K106"/>
  <c r="K392"/>
  <c r="K319"/>
  <c r="K246"/>
  <c r="K36"/>
  <c r="S36"/>
  <c r="S538"/>
  <c r="S465"/>
  <c r="S246"/>
  <c r="S392"/>
  <c r="S176"/>
  <c r="S319"/>
  <c r="S106"/>
  <c r="H319"/>
  <c r="H176"/>
  <c r="H392"/>
  <c r="H106"/>
  <c r="H36"/>
  <c r="H246"/>
  <c r="H538"/>
  <c r="H465"/>
  <c r="T36"/>
  <c r="T319"/>
  <c r="T465"/>
  <c r="T246"/>
  <c r="T176"/>
  <c r="T106"/>
  <c r="T538"/>
  <c r="T392"/>
  <c r="Z392"/>
  <c r="Z106"/>
  <c r="Z246"/>
  <c r="Z538"/>
  <c r="Z176"/>
  <c r="Z465"/>
  <c r="Z319"/>
  <c r="Z36"/>
  <c r="X92"/>
  <c r="X524"/>
  <c r="X232"/>
  <c r="X378"/>
  <c r="X305"/>
  <c r="X22"/>
  <c r="X162"/>
  <c r="X451"/>
  <c r="Z378"/>
  <c r="Z232"/>
  <c r="Z524"/>
  <c r="Z92"/>
  <c r="Z451"/>
  <c r="Z162"/>
  <c r="Z22"/>
  <c r="Z305"/>
  <c r="P92"/>
  <c r="P524"/>
  <c r="P232"/>
  <c r="P378"/>
  <c r="P305"/>
  <c r="P22"/>
  <c r="P162"/>
  <c r="P451"/>
  <c r="I92"/>
  <c r="I524"/>
  <c r="I162"/>
  <c r="I305"/>
  <c r="I451"/>
  <c r="I22"/>
  <c r="I378"/>
  <c r="I232"/>
  <c r="Q451"/>
  <c r="Q232"/>
  <c r="Q22"/>
  <c r="Q305"/>
  <c r="Q378"/>
  <c r="Q92"/>
  <c r="Q524"/>
  <c r="Q162"/>
  <c r="Y451"/>
  <c r="Y22"/>
  <c r="Y162"/>
  <c r="Y524"/>
  <c r="Y92"/>
  <c r="Y378"/>
  <c r="Y232"/>
  <c r="Y305"/>
  <c r="R162"/>
  <c r="R305"/>
  <c r="R92"/>
  <c r="R524"/>
  <c r="R451"/>
  <c r="R22"/>
  <c r="R232"/>
  <c r="R378"/>
  <c r="T378"/>
  <c r="T92"/>
  <c r="T524"/>
  <c r="T162"/>
  <c r="T451"/>
  <c r="T232"/>
  <c r="T22"/>
  <c r="T305"/>
  <c r="U162"/>
  <c r="U378"/>
  <c r="U92"/>
  <c r="U305"/>
  <c r="U451"/>
  <c r="U22"/>
  <c r="U232"/>
  <c r="U524"/>
  <c r="N22"/>
  <c r="N232"/>
  <c r="N451"/>
  <c r="N305"/>
  <c r="N162"/>
  <c r="N378"/>
  <c r="N92"/>
  <c r="N524"/>
  <c r="E23" i="56"/>
  <c r="D30" i="25"/>
  <c r="AC23" i="46"/>
  <c r="G241"/>
  <c r="Q30" i="25"/>
  <c r="R23" i="56"/>
  <c r="T241" i="46"/>
  <c r="W30" i="25"/>
  <c r="X23" i="56"/>
  <c r="Z241" i="46"/>
  <c r="P30" i="25"/>
  <c r="Q23" i="56"/>
  <c r="S241" i="46"/>
  <c r="G30" i="25"/>
  <c r="H23" i="56"/>
  <c r="J241" i="46"/>
  <c r="T21" i="64"/>
  <c r="T91"/>
  <c r="T523"/>
  <c r="T304"/>
  <c r="T450"/>
  <c r="T377"/>
  <c r="T231"/>
  <c r="T161"/>
  <c r="G231"/>
  <c r="AA592"/>
  <c r="G450"/>
  <c r="G523"/>
  <c r="G161"/>
  <c r="G21"/>
  <c r="G377"/>
  <c r="G91"/>
  <c r="G304"/>
  <c r="K231"/>
  <c r="K21"/>
  <c r="K450"/>
  <c r="K161"/>
  <c r="K377"/>
  <c r="K523"/>
  <c r="K91"/>
  <c r="K304"/>
  <c r="H377"/>
  <c r="H91"/>
  <c r="H523"/>
  <c r="H161"/>
  <c r="H231"/>
  <c r="H21"/>
  <c r="H450"/>
  <c r="H304"/>
  <c r="M91"/>
  <c r="M523"/>
  <c r="M21"/>
  <c r="M161"/>
  <c r="M231"/>
  <c r="J60" i="69"/>
  <c r="M450" i="64"/>
  <c r="M377"/>
  <c r="M304"/>
  <c r="O30" i="25"/>
  <c r="P23" i="56"/>
  <c r="R241" i="46"/>
  <c r="R30" i="25"/>
  <c r="S23" i="56"/>
  <c r="U241" i="46"/>
  <c r="T23" i="56"/>
  <c r="S30" i="25"/>
  <c r="V241" i="46"/>
  <c r="F23" i="56"/>
  <c r="E30" i="25"/>
  <c r="H241" i="46"/>
  <c r="W23" i="56"/>
  <c r="V30" i="25"/>
  <c r="Y241" i="46"/>
  <c r="I91" i="64"/>
  <c r="I21"/>
  <c r="I231"/>
  <c r="I304"/>
  <c r="I377"/>
  <c r="I450"/>
  <c r="I523"/>
  <c r="I161"/>
  <c r="W450"/>
  <c r="W231"/>
  <c r="W21"/>
  <c r="W304"/>
  <c r="W377"/>
  <c r="W523"/>
  <c r="T14" i="69"/>
  <c r="W91" i="64"/>
  <c r="W161"/>
  <c r="S377"/>
  <c r="S231"/>
  <c r="S523"/>
  <c r="S304"/>
  <c r="S450"/>
  <c r="P14" i="69"/>
  <c r="S91" i="64"/>
  <c r="S21"/>
  <c r="S161"/>
  <c r="Q450"/>
  <c r="Q231"/>
  <c r="Q377"/>
  <c r="Q304"/>
  <c r="Q523"/>
  <c r="N14" i="69"/>
  <c r="Q91" i="64"/>
  <c r="Q21"/>
  <c r="Q161"/>
  <c r="L21"/>
  <c r="L231"/>
  <c r="L450"/>
  <c r="L304"/>
  <c r="L377"/>
  <c r="L523"/>
  <c r="I14" i="69"/>
  <c r="L91" i="64"/>
  <c r="L161"/>
  <c r="W42" i="25"/>
  <c r="X32" i="56"/>
  <c r="W55" i="69"/>
  <c r="L32" i="56"/>
  <c r="K55" i="69"/>
  <c r="K42" i="25"/>
  <c r="T32" i="56"/>
  <c r="S55" i="69"/>
  <c r="S42" i="25"/>
  <c r="D42"/>
  <c r="AC32" i="46"/>
  <c r="CO32"/>
  <c r="E32" i="56"/>
  <c r="N42" i="25"/>
  <c r="O32" i="56"/>
  <c r="N55" i="69"/>
  <c r="S100" i="64"/>
  <c r="S30"/>
  <c r="S240"/>
  <c r="S313"/>
  <c r="S459"/>
  <c r="S386"/>
  <c r="S532"/>
  <c r="S170"/>
  <c r="G459"/>
  <c r="G386"/>
  <c r="AA601"/>
  <c r="G240"/>
  <c r="G170"/>
  <c r="G532"/>
  <c r="G100"/>
  <c r="G30"/>
  <c r="G313"/>
  <c r="O532"/>
  <c r="O30"/>
  <c r="O459"/>
  <c r="O170"/>
  <c r="O386"/>
  <c r="O100"/>
  <c r="O240"/>
  <c r="O313"/>
  <c r="L17" i="69"/>
  <c r="K240" i="64"/>
  <c r="K386"/>
  <c r="K532"/>
  <c r="K170"/>
  <c r="K459"/>
  <c r="K30"/>
  <c r="K100"/>
  <c r="H63" i="69"/>
  <c r="K313" i="64"/>
  <c r="H17" i="69"/>
  <c r="M459" i="64"/>
  <c r="M100"/>
  <c r="M240"/>
  <c r="M170"/>
  <c r="M532"/>
  <c r="M30"/>
  <c r="J63" i="69"/>
  <c r="M386" i="64"/>
  <c r="M313"/>
  <c r="J17" i="69"/>
  <c r="J42" i="25"/>
  <c r="K32" i="56"/>
  <c r="J55" i="69"/>
  <c r="L42" i="25"/>
  <c r="M32" i="56"/>
  <c r="L55" i="69"/>
  <c r="R42" i="25"/>
  <c r="S32" i="56"/>
  <c r="R55" i="69"/>
  <c r="F32" i="56"/>
  <c r="E55" i="69"/>
  <c r="E42" i="25"/>
  <c r="J32" i="56"/>
  <c r="I55" i="69"/>
  <c r="I42" i="25"/>
  <c r="J240" i="64"/>
  <c r="J100"/>
  <c r="J386"/>
  <c r="J170"/>
  <c r="J459"/>
  <c r="J532"/>
  <c r="J30"/>
  <c r="J313"/>
  <c r="G17" i="69"/>
  <c r="P100" i="64"/>
  <c r="P459"/>
  <c r="P240"/>
  <c r="P170"/>
  <c r="P30"/>
  <c r="P532"/>
  <c r="P386"/>
  <c r="P313"/>
  <c r="M17" i="69"/>
  <c r="I532" i="64"/>
  <c r="I386"/>
  <c r="I100"/>
  <c r="I170"/>
  <c r="I30"/>
  <c r="I240"/>
  <c r="I459"/>
  <c r="I313"/>
  <c r="F17" i="69"/>
  <c r="H532" i="64"/>
  <c r="H386"/>
  <c r="H459"/>
  <c r="H170"/>
  <c r="H240"/>
  <c r="H30"/>
  <c r="H100"/>
  <c r="E63" i="69"/>
  <c r="H313" i="64"/>
  <c r="E17" i="69"/>
  <c r="U100" i="64"/>
  <c r="U30"/>
  <c r="U459"/>
  <c r="U170"/>
  <c r="U240"/>
  <c r="U386"/>
  <c r="U532"/>
  <c r="U313"/>
  <c r="R17" i="69"/>
  <c r="S267" i="64"/>
  <c r="S413"/>
  <c r="S486"/>
  <c r="S340"/>
  <c r="S559"/>
  <c r="S57"/>
  <c r="S127"/>
  <c r="S197"/>
  <c r="Q42" i="56"/>
  <c r="P58" i="25"/>
  <c r="P62" i="74"/>
  <c r="S229" i="46"/>
  <c r="R42" i="56"/>
  <c r="Q58" i="25"/>
  <c r="Q62" i="74"/>
  <c r="T229" i="46"/>
  <c r="Y40" i="64"/>
  <c r="Y469"/>
  <c r="Y542"/>
  <c r="Y180"/>
  <c r="Y396"/>
  <c r="Y110"/>
  <c r="Y323"/>
  <c r="Y250"/>
  <c r="O40"/>
  <c r="O250"/>
  <c r="O323"/>
  <c r="O469"/>
  <c r="O396"/>
  <c r="O180"/>
  <c r="O542"/>
  <c r="O110"/>
  <c r="P469"/>
  <c r="P180"/>
  <c r="P542"/>
  <c r="P40"/>
  <c r="P396"/>
  <c r="P323"/>
  <c r="P110"/>
  <c r="P250"/>
  <c r="G250"/>
  <c r="G396"/>
  <c r="G40"/>
  <c r="G180"/>
  <c r="J180"/>
  <c r="AA180"/>
  <c r="G110"/>
  <c r="AA611"/>
  <c r="G469"/>
  <c r="G323"/>
  <c r="J323"/>
  <c r="AA323"/>
  <c r="G542"/>
  <c r="J396"/>
  <c r="J110"/>
  <c r="J542"/>
  <c r="J469"/>
  <c r="J250"/>
  <c r="J40"/>
  <c r="I412"/>
  <c r="I558"/>
  <c r="I196"/>
  <c r="I56"/>
  <c r="I485"/>
  <c r="I266"/>
  <c r="I339"/>
  <c r="I126"/>
  <c r="M485"/>
  <c r="M266"/>
  <c r="M196"/>
  <c r="M56"/>
  <c r="M412"/>
  <c r="M558"/>
  <c r="M339"/>
  <c r="M126"/>
  <c r="H412"/>
  <c r="H266"/>
  <c r="H339"/>
  <c r="H126"/>
  <c r="H558"/>
  <c r="H485"/>
  <c r="H196"/>
  <c r="H56"/>
  <c r="W412"/>
  <c r="W266"/>
  <c r="W196"/>
  <c r="W56"/>
  <c r="W485"/>
  <c r="W558"/>
  <c r="W339"/>
  <c r="W126"/>
  <c r="Q266"/>
  <c r="Q485"/>
  <c r="Q196"/>
  <c r="Q56"/>
  <c r="Q558"/>
  <c r="Q412"/>
  <c r="Q339"/>
  <c r="Q126"/>
  <c r="K86" i="25"/>
  <c r="L58" i="56"/>
  <c r="L236"/>
  <c r="N237" i="46"/>
  <c r="E86" i="25"/>
  <c r="F58" i="56"/>
  <c r="F236"/>
  <c r="H237" i="46"/>
  <c r="L86" i="25"/>
  <c r="O237" i="46"/>
  <c r="M58" i="56"/>
  <c r="M236"/>
  <c r="J86" i="25"/>
  <c r="M237" i="46"/>
  <c r="K58" i="56"/>
  <c r="K236"/>
  <c r="U266" i="64"/>
  <c r="U412"/>
  <c r="U196"/>
  <c r="U56"/>
  <c r="U558"/>
  <c r="U485"/>
  <c r="U339"/>
  <c r="U126"/>
  <c r="M86" i="25"/>
  <c r="N58" i="56"/>
  <c r="N236"/>
  <c r="P237" i="46"/>
  <c r="N485" i="64"/>
  <c r="N558"/>
  <c r="N339"/>
  <c r="N126"/>
  <c r="N266"/>
  <c r="N412"/>
  <c r="N196"/>
  <c r="N56"/>
  <c r="O266"/>
  <c r="O485"/>
  <c r="O196"/>
  <c r="O56"/>
  <c r="O558"/>
  <c r="O412"/>
  <c r="O339"/>
  <c r="O126"/>
  <c r="R412"/>
  <c r="R266"/>
  <c r="R196"/>
  <c r="R56"/>
  <c r="R558"/>
  <c r="R485"/>
  <c r="R339"/>
  <c r="R126"/>
  <c r="U237" i="46"/>
  <c r="R86" i="25"/>
  <c r="S58" i="56"/>
  <c r="S236"/>
  <c r="L485" i="64"/>
  <c r="L412"/>
  <c r="L339"/>
  <c r="L126"/>
  <c r="L266"/>
  <c r="L558"/>
  <c r="L196"/>
  <c r="L56"/>
  <c r="Z237" i="46"/>
  <c r="W86" i="25"/>
  <c r="X58" i="56"/>
  <c r="X236"/>
  <c r="J412" i="64"/>
  <c r="J558"/>
  <c r="J196"/>
  <c r="J56"/>
  <c r="J266"/>
  <c r="J485"/>
  <c r="J339"/>
  <c r="J126"/>
  <c r="V485"/>
  <c r="V266"/>
  <c r="V339"/>
  <c r="V126"/>
  <c r="V412"/>
  <c r="V558"/>
  <c r="V196"/>
  <c r="V56"/>
  <c r="W237" i="46"/>
  <c r="U58" i="56"/>
  <c r="U236"/>
  <c r="T86" i="25"/>
  <c r="AC201" i="46"/>
  <c r="E49" i="56"/>
  <c r="D49"/>
  <c r="K49" i="44"/>
  <c r="L49"/>
  <c r="AC49" i="46"/>
  <c r="CO49"/>
  <c r="P187" i="64"/>
  <c r="P330"/>
  <c r="P476"/>
  <c r="P117"/>
  <c r="P257"/>
  <c r="P47"/>
  <c r="P549"/>
  <c r="P403"/>
  <c r="H257"/>
  <c r="H330"/>
  <c r="H549"/>
  <c r="H117"/>
  <c r="H476"/>
  <c r="H187"/>
  <c r="H47"/>
  <c r="H403"/>
  <c r="S403"/>
  <c r="S117"/>
  <c r="S257"/>
  <c r="S330"/>
  <c r="S47"/>
  <c r="S187"/>
  <c r="S549"/>
  <c r="S476"/>
  <c r="W47"/>
  <c r="W257"/>
  <c r="W549"/>
  <c r="W476"/>
  <c r="W403"/>
  <c r="W187"/>
  <c r="W117"/>
  <c r="W330"/>
  <c r="X330"/>
  <c r="X403"/>
  <c r="X187"/>
  <c r="X117"/>
  <c r="X257"/>
  <c r="X549"/>
  <c r="X476"/>
  <c r="X47"/>
  <c r="J187"/>
  <c r="J330"/>
  <c r="J47"/>
  <c r="J403"/>
  <c r="J476"/>
  <c r="J549"/>
  <c r="J257"/>
  <c r="J117"/>
  <c r="R330"/>
  <c r="R257"/>
  <c r="R117"/>
  <c r="R403"/>
  <c r="R476"/>
  <c r="R549"/>
  <c r="R187"/>
  <c r="R47"/>
  <c r="L403"/>
  <c r="L257"/>
  <c r="L117"/>
  <c r="L549"/>
  <c r="L187"/>
  <c r="L476"/>
  <c r="L330"/>
  <c r="L47"/>
  <c r="I476"/>
  <c r="I549"/>
  <c r="I257"/>
  <c r="I117"/>
  <c r="I47"/>
  <c r="I330"/>
  <c r="I187"/>
  <c r="I403"/>
  <c r="N117"/>
  <c r="N549"/>
  <c r="N257"/>
  <c r="N476"/>
  <c r="N330"/>
  <c r="N403"/>
  <c r="N47"/>
  <c r="N187"/>
  <c r="I232" i="46"/>
  <c r="G139" i="56"/>
  <c r="F122" i="25"/>
  <c r="F266"/>
  <c r="E139" i="56"/>
  <c r="G232" i="46"/>
  <c r="D122" i="25"/>
  <c r="AC139" i="46"/>
  <c r="V232"/>
  <c r="T139" i="56"/>
  <c r="S122" i="25"/>
  <c r="S266"/>
  <c r="Q122"/>
  <c r="Q266"/>
  <c r="T232" i="46"/>
  <c r="R139" i="56"/>
  <c r="U122" i="25"/>
  <c r="U266"/>
  <c r="X232" i="46"/>
  <c r="V139" i="56"/>
  <c r="X139"/>
  <c r="W122" i="25"/>
  <c r="W266"/>
  <c r="Z232" i="46"/>
  <c r="N232"/>
  <c r="L139" i="56"/>
  <c r="K122" i="25"/>
  <c r="K266"/>
  <c r="U139" i="56"/>
  <c r="T122" i="25"/>
  <c r="T266"/>
  <c r="W232" i="46"/>
  <c r="R232"/>
  <c r="P139" i="56"/>
  <c r="O122" i="25"/>
  <c r="O266"/>
  <c r="N139" i="56"/>
  <c r="M122" i="25"/>
  <c r="M266"/>
  <c r="P232" i="46"/>
  <c r="E45" i="56"/>
  <c r="D45"/>
  <c r="K45" i="44"/>
  <c r="L45"/>
  <c r="AC45" i="46"/>
  <c r="CO45"/>
  <c r="Q545" i="64"/>
  <c r="Q183"/>
  <c r="Q43"/>
  <c r="Q399"/>
  <c r="Q472"/>
  <c r="Q253"/>
  <c r="Q326"/>
  <c r="Q113"/>
  <c r="U472"/>
  <c r="U183"/>
  <c r="U253"/>
  <c r="U113"/>
  <c r="U399"/>
  <c r="U326"/>
  <c r="U545"/>
  <c r="U43"/>
  <c r="S399"/>
  <c r="S113"/>
  <c r="S326"/>
  <c r="S253"/>
  <c r="S472"/>
  <c r="S183"/>
  <c r="S43"/>
  <c r="S545"/>
  <c r="Y472"/>
  <c r="Y113"/>
  <c r="Y43"/>
  <c r="Y326"/>
  <c r="Y399"/>
  <c r="Y183"/>
  <c r="Y545"/>
  <c r="Y253"/>
  <c r="H43"/>
  <c r="H326"/>
  <c r="H113"/>
  <c r="H399"/>
  <c r="H472"/>
  <c r="H253"/>
  <c r="H545"/>
  <c r="H183"/>
  <c r="T472"/>
  <c r="T399"/>
  <c r="T183"/>
  <c r="T545"/>
  <c r="T113"/>
  <c r="T253"/>
  <c r="T326"/>
  <c r="T43"/>
  <c r="V545"/>
  <c r="V253"/>
  <c r="V43"/>
  <c r="V472"/>
  <c r="V326"/>
  <c r="V113"/>
  <c r="V399"/>
  <c r="V183"/>
  <c r="L43"/>
  <c r="L399"/>
  <c r="L183"/>
  <c r="L326"/>
  <c r="L545"/>
  <c r="L472"/>
  <c r="L113"/>
  <c r="L253"/>
  <c r="J545"/>
  <c r="J253"/>
  <c r="J113"/>
  <c r="J399"/>
  <c r="J472"/>
  <c r="J183"/>
  <c r="J43"/>
  <c r="J326"/>
  <c r="N472"/>
  <c r="N253"/>
  <c r="N545"/>
  <c r="N113"/>
  <c r="N183"/>
  <c r="N399"/>
  <c r="N43"/>
  <c r="N326"/>
  <c r="P46" i="56"/>
  <c r="O63" i="74"/>
  <c r="O61" i="75"/>
  <c r="O63" i="25"/>
  <c r="F46" i="56"/>
  <c r="E63" i="74"/>
  <c r="E61" i="75"/>
  <c r="E63" i="25"/>
  <c r="H46" i="56"/>
  <c r="G63" i="74"/>
  <c r="G61" i="75"/>
  <c r="G63" i="25"/>
  <c r="S46" i="56"/>
  <c r="R63" i="25"/>
  <c r="R63" i="74"/>
  <c r="R61" i="75"/>
  <c r="P63" i="25"/>
  <c r="P63" i="74"/>
  <c r="P61" i="75"/>
  <c r="Q46" i="56"/>
  <c r="Z254" i="64"/>
  <c r="Z546"/>
  <c r="Z400"/>
  <c r="Z184"/>
  <c r="Z473"/>
  <c r="Z44"/>
  <c r="Z114"/>
  <c r="Z327"/>
  <c r="T546"/>
  <c r="T473"/>
  <c r="T254"/>
  <c r="T184"/>
  <c r="T44"/>
  <c r="T114"/>
  <c r="T400"/>
  <c r="T327"/>
  <c r="U400"/>
  <c r="U546"/>
  <c r="U254"/>
  <c r="U184"/>
  <c r="U44"/>
  <c r="U114"/>
  <c r="U473"/>
  <c r="U327"/>
  <c r="AA615"/>
  <c r="G400"/>
  <c r="G546"/>
  <c r="G327"/>
  <c r="G473"/>
  <c r="G254"/>
  <c r="G44"/>
  <c r="G114"/>
  <c r="G184"/>
  <c r="W254"/>
  <c r="W44"/>
  <c r="W546"/>
  <c r="W327"/>
  <c r="W473"/>
  <c r="W114"/>
  <c r="W400"/>
  <c r="W184"/>
  <c r="S63" i="74"/>
  <c r="S61" i="75"/>
  <c r="S63" i="25"/>
  <c r="T46" i="56"/>
  <c r="J46"/>
  <c r="I63" i="74"/>
  <c r="I61" i="75"/>
  <c r="I63" i="25"/>
  <c r="D63" i="74"/>
  <c r="AC46" i="46"/>
  <c r="CO46"/>
  <c r="D63" i="25"/>
  <c r="E46" i="56"/>
  <c r="L63" i="74"/>
  <c r="L61" i="75"/>
  <c r="L63" i="25"/>
  <c r="M46" i="56"/>
  <c r="Q63" i="74"/>
  <c r="Q61" i="75"/>
  <c r="R46" i="56"/>
  <c r="Q63" i="25"/>
  <c r="L546" i="64"/>
  <c r="L114"/>
  <c r="L44"/>
  <c r="L327"/>
  <c r="L473"/>
  <c r="L254"/>
  <c r="L400"/>
  <c r="L184"/>
  <c r="X400"/>
  <c r="X114"/>
  <c r="X254"/>
  <c r="X327"/>
  <c r="X546"/>
  <c r="X44"/>
  <c r="X473"/>
  <c r="X184"/>
  <c r="Y400"/>
  <c r="Y114"/>
  <c r="Y254"/>
  <c r="Y327"/>
  <c r="Y44"/>
  <c r="Y473"/>
  <c r="Y546"/>
  <c r="Y184"/>
  <c r="K254"/>
  <c r="K473"/>
  <c r="K114"/>
  <c r="K327"/>
  <c r="K400"/>
  <c r="K546"/>
  <c r="K44"/>
  <c r="K184"/>
  <c r="S114"/>
  <c r="S546"/>
  <c r="S400"/>
  <c r="S327"/>
  <c r="S473"/>
  <c r="S254"/>
  <c r="S44"/>
  <c r="S184"/>
  <c r="W25" i="56"/>
  <c r="V33" i="25"/>
  <c r="V35"/>
  <c r="U25" i="56"/>
  <c r="T33" i="25"/>
  <c r="T35"/>
  <c r="L25" i="56"/>
  <c r="K33" i="25"/>
  <c r="K35"/>
  <c r="N33"/>
  <c r="N35"/>
  <c r="O25" i="56"/>
  <c r="P25"/>
  <c r="O33" i="25"/>
  <c r="O35"/>
  <c r="S306" i="64"/>
  <c r="S23"/>
  <c r="S452"/>
  <c r="S379"/>
  <c r="S233"/>
  <c r="S525"/>
  <c r="S163"/>
  <c r="S93"/>
  <c r="H163"/>
  <c r="H525"/>
  <c r="H306"/>
  <c r="H23"/>
  <c r="H379"/>
  <c r="H93"/>
  <c r="H233"/>
  <c r="H452"/>
  <c r="P23"/>
  <c r="P452"/>
  <c r="P306"/>
  <c r="P525"/>
  <c r="P379"/>
  <c r="P93"/>
  <c r="P163"/>
  <c r="P233"/>
  <c r="M93"/>
  <c r="M23"/>
  <c r="M379"/>
  <c r="M525"/>
  <c r="M233"/>
  <c r="M306"/>
  <c r="M452"/>
  <c r="M163"/>
  <c r="J233"/>
  <c r="J452"/>
  <c r="J93"/>
  <c r="J525"/>
  <c r="J379"/>
  <c r="J23"/>
  <c r="J306"/>
  <c r="J163"/>
  <c r="N25" i="56"/>
  <c r="M33" i="25"/>
  <c r="M35"/>
  <c r="S33"/>
  <c r="S35"/>
  <c r="T25" i="56"/>
  <c r="J25"/>
  <c r="I33" i="25"/>
  <c r="I35"/>
  <c r="G33"/>
  <c r="G35"/>
  <c r="H25" i="56"/>
  <c r="W33" i="25"/>
  <c r="W35"/>
  <c r="X25" i="56"/>
  <c r="X525" i="64"/>
  <c r="X233"/>
  <c r="X23"/>
  <c r="X452"/>
  <c r="X306"/>
  <c r="X163"/>
  <c r="X379"/>
  <c r="X93"/>
  <c r="R379"/>
  <c r="R452"/>
  <c r="R23"/>
  <c r="R306"/>
  <c r="R93"/>
  <c r="R163"/>
  <c r="R525"/>
  <c r="R233"/>
  <c r="O93"/>
  <c r="O525"/>
  <c r="O233"/>
  <c r="O163"/>
  <c r="O306"/>
  <c r="O452"/>
  <c r="O379"/>
  <c r="O23"/>
  <c r="T23"/>
  <c r="T452"/>
  <c r="T525"/>
  <c r="T163"/>
  <c r="T379"/>
  <c r="T233"/>
  <c r="T306"/>
  <c r="T93"/>
  <c r="L93"/>
  <c r="L306"/>
  <c r="L452"/>
  <c r="L233"/>
  <c r="L525"/>
  <c r="L163"/>
  <c r="L23"/>
  <c r="L379"/>
  <c r="Q55" i="56"/>
  <c r="P42" i="70"/>
  <c r="P62" i="71"/>
  <c r="P76" i="25"/>
  <c r="P50" i="74"/>
  <c r="P69" i="75"/>
  <c r="R50" i="74"/>
  <c r="R69" i="75"/>
  <c r="S55" i="56"/>
  <c r="R42" i="70"/>
  <c r="R62" i="71"/>
  <c r="R76" i="25"/>
  <c r="T76"/>
  <c r="T50" i="74"/>
  <c r="T69" i="75"/>
  <c r="U55" i="56"/>
  <c r="T42" i="70"/>
  <c r="T62" i="71"/>
  <c r="S76" i="25"/>
  <c r="T55" i="56"/>
  <c r="S42" i="70"/>
  <c r="S62" i="71"/>
  <c r="S50" i="74"/>
  <c r="S69" i="75"/>
  <c r="L76" i="25"/>
  <c r="L50" i="74"/>
  <c r="L69" i="75"/>
  <c r="M55" i="56"/>
  <c r="L42" i="70"/>
  <c r="L62" i="71"/>
  <c r="V263" i="64"/>
  <c r="V409"/>
  <c r="V555"/>
  <c r="V193"/>
  <c r="V482"/>
  <c r="V123"/>
  <c r="V53"/>
  <c r="V336"/>
  <c r="U409"/>
  <c r="U53"/>
  <c r="U263"/>
  <c r="U193"/>
  <c r="U482"/>
  <c r="U123"/>
  <c r="U555"/>
  <c r="U336"/>
  <c r="Y263"/>
  <c r="Y555"/>
  <c r="Y409"/>
  <c r="Y336"/>
  <c r="Y53"/>
  <c r="Y123"/>
  <c r="Y482"/>
  <c r="Y193"/>
  <c r="Z409"/>
  <c r="Z555"/>
  <c r="Z482"/>
  <c r="Z336"/>
  <c r="Z263"/>
  <c r="Z123"/>
  <c r="Z53"/>
  <c r="Z193"/>
  <c r="Q53"/>
  <c r="Q482"/>
  <c r="Q123"/>
  <c r="Q336"/>
  <c r="Q263"/>
  <c r="Q555"/>
  <c r="Q409"/>
  <c r="Q193"/>
  <c r="W50" i="74"/>
  <c r="W69" i="75"/>
  <c r="X55" i="56"/>
  <c r="W42" i="70"/>
  <c r="W62" i="71"/>
  <c r="W76" i="25"/>
  <c r="J50" i="74"/>
  <c r="J69" i="75"/>
  <c r="J76" i="25"/>
  <c r="K55" i="56"/>
  <c r="J42" i="70"/>
  <c r="J62" i="71"/>
  <c r="H55" i="56"/>
  <c r="G42" i="70"/>
  <c r="G62" i="71"/>
  <c r="G50" i="74"/>
  <c r="G69" i="75"/>
  <c r="G76" i="25"/>
  <c r="H76"/>
  <c r="I55" i="56"/>
  <c r="H42" i="70"/>
  <c r="H62" i="71"/>
  <c r="H50" i="74"/>
  <c r="H69" i="75"/>
  <c r="U50" i="74"/>
  <c r="U69" i="75"/>
  <c r="V55" i="56"/>
  <c r="U42" i="70"/>
  <c r="U62" i="71"/>
  <c r="U76" i="25"/>
  <c r="X123" i="64"/>
  <c r="X53"/>
  <c r="X555"/>
  <c r="X409"/>
  <c r="X336"/>
  <c r="X482"/>
  <c r="X263"/>
  <c r="X193"/>
  <c r="P53"/>
  <c r="P409"/>
  <c r="P123"/>
  <c r="P336"/>
  <c r="P263"/>
  <c r="P555"/>
  <c r="P482"/>
  <c r="P193"/>
  <c r="H409"/>
  <c r="H482"/>
  <c r="H555"/>
  <c r="H336"/>
  <c r="H123"/>
  <c r="H263"/>
  <c r="H53"/>
  <c r="H193"/>
  <c r="L53"/>
  <c r="L263"/>
  <c r="L482"/>
  <c r="L336"/>
  <c r="L555"/>
  <c r="L123"/>
  <c r="L409"/>
  <c r="L193"/>
  <c r="M482"/>
  <c r="M53"/>
  <c r="M123"/>
  <c r="M193"/>
  <c r="M409"/>
  <c r="M263"/>
  <c r="M555"/>
  <c r="M336"/>
  <c r="U49" i="74"/>
  <c r="U68" i="75"/>
  <c r="V51" i="56"/>
  <c r="U41" i="70"/>
  <c r="U61" i="71"/>
  <c r="U71" i="25"/>
  <c r="P71"/>
  <c r="P49" i="74"/>
  <c r="P68" i="75"/>
  <c r="Q51" i="56"/>
  <c r="P41" i="70"/>
  <c r="P61" i="71"/>
  <c r="N51" i="56"/>
  <c r="M41" i="70"/>
  <c r="M61" i="71"/>
  <c r="M71" i="25"/>
  <c r="M49" i="74"/>
  <c r="M68" i="75"/>
  <c r="X51" i="56"/>
  <c r="W41" i="70"/>
  <c r="W61" i="71"/>
  <c r="W49" i="74"/>
  <c r="W68" i="75"/>
  <c r="W71" i="25"/>
  <c r="W51" i="56"/>
  <c r="V41" i="70"/>
  <c r="V61" i="71"/>
  <c r="V49" i="74"/>
  <c r="V68" i="75"/>
  <c r="V71" i="25"/>
  <c r="G478" i="64"/>
  <c r="G259"/>
  <c r="G551"/>
  <c r="G189"/>
  <c r="G49"/>
  <c r="AA620"/>
  <c r="G405"/>
  <c r="G332"/>
  <c r="G119"/>
  <c r="R259"/>
  <c r="R478"/>
  <c r="R189"/>
  <c r="R49"/>
  <c r="R551"/>
  <c r="R405"/>
  <c r="R332"/>
  <c r="R119"/>
  <c r="I259"/>
  <c r="I551"/>
  <c r="I189"/>
  <c r="I49"/>
  <c r="I478"/>
  <c r="I405"/>
  <c r="I332"/>
  <c r="I119"/>
  <c r="M478"/>
  <c r="M259"/>
  <c r="M189"/>
  <c r="M49"/>
  <c r="M551"/>
  <c r="M405"/>
  <c r="M332"/>
  <c r="M119"/>
  <c r="Y551"/>
  <c r="Y405"/>
  <c r="Y189"/>
  <c r="Y49"/>
  <c r="Y478"/>
  <c r="Y259"/>
  <c r="Y332"/>
  <c r="Y119"/>
  <c r="I49" i="74"/>
  <c r="I68" i="75"/>
  <c r="J51" i="56"/>
  <c r="I41" i="70"/>
  <c r="I61" i="71"/>
  <c r="I71" i="25"/>
  <c r="S49" i="74"/>
  <c r="S68" i="75"/>
  <c r="T51" i="56"/>
  <c r="S41" i="70"/>
  <c r="S61" i="71"/>
  <c r="S71" i="25"/>
  <c r="F71"/>
  <c r="G51" i="56"/>
  <c r="F41" i="70"/>
  <c r="F61" i="71"/>
  <c r="F49" i="74"/>
  <c r="F68" i="75"/>
  <c r="R71" i="25"/>
  <c r="R49" i="74"/>
  <c r="R68" i="75"/>
  <c r="S51" i="56"/>
  <c r="R41" i="70"/>
  <c r="R61" i="71"/>
  <c r="O51" i="56"/>
  <c r="N41" i="70"/>
  <c r="N61" i="71"/>
  <c r="N71" i="25"/>
  <c r="N49" i="74"/>
  <c r="N68" i="75"/>
  <c r="L259" i="64"/>
  <c r="L551"/>
  <c r="L189"/>
  <c r="L49"/>
  <c r="L405"/>
  <c r="L478"/>
  <c r="L332"/>
  <c r="L119"/>
  <c r="X478"/>
  <c r="X551"/>
  <c r="X332"/>
  <c r="X49"/>
  <c r="X405"/>
  <c r="X259"/>
  <c r="X189"/>
  <c r="X119"/>
  <c r="J551"/>
  <c r="J405"/>
  <c r="J189"/>
  <c r="J49"/>
  <c r="J478"/>
  <c r="J259"/>
  <c r="J332"/>
  <c r="J119"/>
  <c r="S259"/>
  <c r="S478"/>
  <c r="S189"/>
  <c r="S49"/>
  <c r="S405"/>
  <c r="S551"/>
  <c r="S332"/>
  <c r="S119"/>
  <c r="Q405"/>
  <c r="Q259"/>
  <c r="Q332"/>
  <c r="Q49"/>
  <c r="Q478"/>
  <c r="Q551"/>
  <c r="Q189"/>
  <c r="Q119"/>
  <c r="AC120" i="46"/>
  <c r="CO120"/>
  <c r="E120" i="56"/>
  <c r="D120"/>
  <c r="K120" i="44"/>
  <c r="L120"/>
  <c r="K35" i="56"/>
  <c r="J77" i="69"/>
  <c r="J47" i="25"/>
  <c r="U35" i="56"/>
  <c r="T47" i="25"/>
  <c r="I47"/>
  <c r="J35" i="56"/>
  <c r="I77" i="69"/>
  <c r="W35" i="56"/>
  <c r="V47" i="25"/>
  <c r="Q47"/>
  <c r="R35" i="56"/>
  <c r="U316" i="64"/>
  <c r="U33"/>
  <c r="U173"/>
  <c r="U462"/>
  <c r="U389"/>
  <c r="U535"/>
  <c r="U103"/>
  <c r="U243"/>
  <c r="P243"/>
  <c r="P535"/>
  <c r="P33"/>
  <c r="P389"/>
  <c r="P173"/>
  <c r="P462"/>
  <c r="P316"/>
  <c r="P103"/>
  <c r="O173"/>
  <c r="O389"/>
  <c r="O462"/>
  <c r="O316"/>
  <c r="O33"/>
  <c r="O535"/>
  <c r="O103"/>
  <c r="O243"/>
  <c r="Z535"/>
  <c r="Z243"/>
  <c r="Z33"/>
  <c r="Z462"/>
  <c r="Z103"/>
  <c r="Z173"/>
  <c r="Z389"/>
  <c r="Z316"/>
  <c r="K535"/>
  <c r="K173"/>
  <c r="K33"/>
  <c r="K462"/>
  <c r="K243"/>
  <c r="K389"/>
  <c r="K316"/>
  <c r="K103"/>
  <c r="P35" i="56"/>
  <c r="O47" i="25"/>
  <c r="L47"/>
  <c r="M35" i="56"/>
  <c r="L77" i="69"/>
  <c r="W47" i="25"/>
  <c r="X35" i="56"/>
  <c r="E35"/>
  <c r="D47" i="25"/>
  <c r="AC35" i="46"/>
  <c r="CO35"/>
  <c r="O35" i="56"/>
  <c r="N47" i="25"/>
  <c r="R462" i="64"/>
  <c r="R173"/>
  <c r="R535"/>
  <c r="R33"/>
  <c r="R316"/>
  <c r="R103"/>
  <c r="R243"/>
  <c r="R389"/>
  <c r="M316"/>
  <c r="M243"/>
  <c r="M103"/>
  <c r="M389"/>
  <c r="M535"/>
  <c r="M173"/>
  <c r="M462"/>
  <c r="M33"/>
  <c r="Q173"/>
  <c r="Q535"/>
  <c r="Q316"/>
  <c r="Q33"/>
  <c r="Q103"/>
  <c r="Q389"/>
  <c r="Q243"/>
  <c r="Q462"/>
  <c r="G389"/>
  <c r="AA604"/>
  <c r="G173"/>
  <c r="G103"/>
  <c r="G462"/>
  <c r="G243"/>
  <c r="G316"/>
  <c r="G535"/>
  <c r="G33"/>
  <c r="Y316"/>
  <c r="Y103"/>
  <c r="Y173"/>
  <c r="Y389"/>
  <c r="Y33"/>
  <c r="Y535"/>
  <c r="Y243"/>
  <c r="Y462"/>
  <c r="AC205" i="46"/>
  <c r="M75" i="25"/>
  <c r="M78"/>
  <c r="N54" i="56"/>
  <c r="M65" i="74"/>
  <c r="M63" i="75"/>
  <c r="O65" i="74"/>
  <c r="O63" i="75"/>
  <c r="P54" i="56"/>
  <c r="O75" i="25"/>
  <c r="O78"/>
  <c r="I65" i="74"/>
  <c r="I63" i="75"/>
  <c r="I75" i="25"/>
  <c r="I78"/>
  <c r="J54" i="56"/>
  <c r="T65" i="74"/>
  <c r="T63" i="75"/>
  <c r="U54" i="56"/>
  <c r="T75" i="25"/>
  <c r="G65" i="74"/>
  <c r="G63" i="75"/>
  <c r="G75" i="25"/>
  <c r="H54" i="56"/>
  <c r="P481" i="64"/>
  <c r="P262"/>
  <c r="P408"/>
  <c r="P192"/>
  <c r="P554"/>
  <c r="P52"/>
  <c r="P122"/>
  <c r="P335"/>
  <c r="J481"/>
  <c r="J408"/>
  <c r="J52"/>
  <c r="J192"/>
  <c r="J554"/>
  <c r="J262"/>
  <c r="J122"/>
  <c r="J335"/>
  <c r="L122"/>
  <c r="L408"/>
  <c r="L52"/>
  <c r="L192"/>
  <c r="L481"/>
  <c r="L554"/>
  <c r="L262"/>
  <c r="L335"/>
  <c r="N262"/>
  <c r="N122"/>
  <c r="N52"/>
  <c r="N192"/>
  <c r="N554"/>
  <c r="N481"/>
  <c r="N408"/>
  <c r="N335"/>
  <c r="K122"/>
  <c r="K408"/>
  <c r="K52"/>
  <c r="K335"/>
  <c r="K554"/>
  <c r="K262"/>
  <c r="K481"/>
  <c r="K192"/>
  <c r="J75" i="25"/>
  <c r="K54" i="56"/>
  <c r="J65" i="74"/>
  <c r="J63" i="75"/>
  <c r="U75" i="25"/>
  <c r="U78"/>
  <c r="U65" i="74"/>
  <c r="U63" i="75"/>
  <c r="V54" i="56"/>
  <c r="P75" i="25"/>
  <c r="P65" i="74"/>
  <c r="P63" i="75"/>
  <c r="Q54" i="56"/>
  <c r="F54"/>
  <c r="E65" i="74"/>
  <c r="E63" i="75"/>
  <c r="E75" i="25"/>
  <c r="E78"/>
  <c r="K65" i="74"/>
  <c r="K63" i="75"/>
  <c r="K75" i="25"/>
  <c r="K78"/>
  <c r="L54" i="56"/>
  <c r="Q122" i="64"/>
  <c r="Q52"/>
  <c r="Q262"/>
  <c r="Q335"/>
  <c r="Q481"/>
  <c r="Q554"/>
  <c r="Q408"/>
  <c r="Q192"/>
  <c r="H262"/>
  <c r="H554"/>
  <c r="H481"/>
  <c r="H335"/>
  <c r="H122"/>
  <c r="H52"/>
  <c r="H408"/>
  <c r="H192"/>
  <c r="O262"/>
  <c r="O481"/>
  <c r="O122"/>
  <c r="O335"/>
  <c r="O408"/>
  <c r="O52"/>
  <c r="O554"/>
  <c r="O192"/>
  <c r="M481"/>
  <c r="M262"/>
  <c r="M554"/>
  <c r="M335"/>
  <c r="M408"/>
  <c r="M52"/>
  <c r="M122"/>
  <c r="M192"/>
  <c r="W122"/>
  <c r="W481"/>
  <c r="W554"/>
  <c r="W335"/>
  <c r="W52"/>
  <c r="W262"/>
  <c r="W408"/>
  <c r="W192"/>
  <c r="G119" i="56"/>
  <c r="G233"/>
  <c r="I234" i="46"/>
  <c r="M119" i="56"/>
  <c r="M233"/>
  <c r="O234" i="46"/>
  <c r="N119" i="56"/>
  <c r="N233"/>
  <c r="P234" i="46"/>
  <c r="W119" i="56"/>
  <c r="W233"/>
  <c r="Y234" i="46"/>
  <c r="X119" i="56"/>
  <c r="X233"/>
  <c r="Z234" i="46"/>
  <c r="M234"/>
  <c r="K119" i="56"/>
  <c r="K233"/>
  <c r="N234" i="46"/>
  <c r="L119" i="56"/>
  <c r="L233"/>
  <c r="S234" i="46"/>
  <c r="Q119" i="56"/>
  <c r="Q233"/>
  <c r="T234" i="46"/>
  <c r="R119" i="56"/>
  <c r="R233"/>
  <c r="U119"/>
  <c r="U233"/>
  <c r="W234" i="46"/>
  <c r="AC38"/>
  <c r="CO38"/>
  <c r="E38" i="56"/>
  <c r="D38"/>
  <c r="K38" i="44"/>
  <c r="L38"/>
  <c r="N465" i="64"/>
  <c r="N246"/>
  <c r="N392"/>
  <c r="N538"/>
  <c r="N319"/>
  <c r="N36"/>
  <c r="N176"/>
  <c r="N106"/>
  <c r="Y538"/>
  <c r="Y176"/>
  <c r="Y36"/>
  <c r="Y465"/>
  <c r="Y392"/>
  <c r="Y319"/>
  <c r="Y106"/>
  <c r="Y246"/>
  <c r="I538"/>
  <c r="I106"/>
  <c r="I392"/>
  <c r="I176"/>
  <c r="I246"/>
  <c r="I36"/>
  <c r="I319"/>
  <c r="I465"/>
  <c r="O106"/>
  <c r="O176"/>
  <c r="O392"/>
  <c r="O319"/>
  <c r="O538"/>
  <c r="O246"/>
  <c r="O465"/>
  <c r="O36"/>
  <c r="U246"/>
  <c r="U538"/>
  <c r="U465"/>
  <c r="U36"/>
  <c r="U106"/>
  <c r="U176"/>
  <c r="U392"/>
  <c r="U319"/>
  <c r="R538"/>
  <c r="R106"/>
  <c r="R319"/>
  <c r="R176"/>
  <c r="R465"/>
  <c r="R246"/>
  <c r="R36"/>
  <c r="R392"/>
  <c r="Q176"/>
  <c r="Q538"/>
  <c r="Q106"/>
  <c r="Q392"/>
  <c r="Q465"/>
  <c r="Q36"/>
  <c r="Q246"/>
  <c r="Q319"/>
  <c r="V36"/>
  <c r="V319"/>
  <c r="V465"/>
  <c r="V246"/>
  <c r="V176"/>
  <c r="V392"/>
  <c r="V538"/>
  <c r="V106"/>
  <c r="L538"/>
  <c r="L176"/>
  <c r="L392"/>
  <c r="L106"/>
  <c r="L465"/>
  <c r="L319"/>
  <c r="L36"/>
  <c r="L246"/>
  <c r="G465"/>
  <c r="AA465"/>
  <c r="G319"/>
  <c r="G36"/>
  <c r="AA36"/>
  <c r="G246"/>
  <c r="G392"/>
  <c r="AA392"/>
  <c r="G176"/>
  <c r="G538"/>
  <c r="AA538"/>
  <c r="G106"/>
  <c r="AA607"/>
  <c r="AC24" i="46"/>
  <c r="CO24"/>
  <c r="E24" i="56"/>
  <c r="D24"/>
  <c r="K24" i="44"/>
  <c r="L24"/>
  <c r="S22" i="64"/>
  <c r="S451"/>
  <c r="S524"/>
  <c r="S232"/>
  <c r="S378"/>
  <c r="S162"/>
  <c r="S305"/>
  <c r="S92"/>
  <c r="O232"/>
  <c r="O22"/>
  <c r="O305"/>
  <c r="O451"/>
  <c r="O378"/>
  <c r="O162"/>
  <c r="O524"/>
  <c r="O92"/>
  <c r="M22"/>
  <c r="M451"/>
  <c r="M524"/>
  <c r="M162"/>
  <c r="M232"/>
  <c r="M378"/>
  <c r="M92"/>
  <c r="M305"/>
  <c r="J162"/>
  <c r="J524"/>
  <c r="J92"/>
  <c r="J378"/>
  <c r="J305"/>
  <c r="J232"/>
  <c r="J451"/>
  <c r="J22"/>
  <c r="W92"/>
  <c r="W305"/>
  <c r="W232"/>
  <c r="W378"/>
  <c r="W162"/>
  <c r="W524"/>
  <c r="W451"/>
  <c r="W22"/>
  <c r="G232"/>
  <c r="G378"/>
  <c r="G92"/>
  <c r="G524"/>
  <c r="G162"/>
  <c r="AA593"/>
  <c r="G451"/>
  <c r="G22"/>
  <c r="H22"/>
  <c r="K22"/>
  <c r="L22"/>
  <c r="V22"/>
  <c r="AA22"/>
  <c r="G305"/>
  <c r="V305"/>
  <c r="V232"/>
  <c r="V451"/>
  <c r="V162"/>
  <c r="V524"/>
  <c r="V92"/>
  <c r="V378"/>
  <c r="L162"/>
  <c r="L524"/>
  <c r="L92"/>
  <c r="L378"/>
  <c r="L305"/>
  <c r="L232"/>
  <c r="L451"/>
  <c r="H162"/>
  <c r="H305"/>
  <c r="H92"/>
  <c r="H378"/>
  <c r="H524"/>
  <c r="H232"/>
  <c r="H451"/>
  <c r="K92"/>
  <c r="K524"/>
  <c r="K162"/>
  <c r="K451"/>
  <c r="K305"/>
  <c r="K378"/>
  <c r="K232"/>
  <c r="U23" i="56"/>
  <c r="T30" i="25"/>
  <c r="W241" i="46"/>
  <c r="N30" i="25"/>
  <c r="Q241" i="46"/>
  <c r="O23" i="56"/>
  <c r="I23"/>
  <c r="K241" i="46"/>
  <c r="H30" i="25"/>
  <c r="M23" i="56"/>
  <c r="O241" i="46"/>
  <c r="L30" i="25"/>
  <c r="U30"/>
  <c r="X241" i="46"/>
  <c r="V23" i="56"/>
  <c r="R91" i="64"/>
  <c r="R21"/>
  <c r="R231"/>
  <c r="R304"/>
  <c r="R377"/>
  <c r="R523"/>
  <c r="R450"/>
  <c r="R161"/>
  <c r="N450"/>
  <c r="N523"/>
  <c r="N91"/>
  <c r="N304"/>
  <c r="N377"/>
  <c r="K14" i="69"/>
  <c r="N231" i="64"/>
  <c r="N21"/>
  <c r="N161"/>
  <c r="V450"/>
  <c r="V377"/>
  <c r="V91"/>
  <c r="V161"/>
  <c r="V523"/>
  <c r="V231"/>
  <c r="V21"/>
  <c r="V304"/>
  <c r="S14" i="69"/>
  <c r="O377" i="64"/>
  <c r="O523"/>
  <c r="O231"/>
  <c r="O161"/>
  <c r="O21"/>
  <c r="O91"/>
  <c r="O450"/>
  <c r="O304"/>
  <c r="L14" i="69"/>
  <c r="Z91" i="64"/>
  <c r="Z377"/>
  <c r="Z523"/>
  <c r="Z161"/>
  <c r="Z21"/>
  <c r="Z450"/>
  <c r="Z231"/>
  <c r="Z304"/>
  <c r="W14" i="69"/>
  <c r="N23" i="56"/>
  <c r="P241" i="46"/>
  <c r="M30" i="25"/>
  <c r="L23" i="56"/>
  <c r="N241" i="46"/>
  <c r="K30" i="25"/>
  <c r="G23" i="56"/>
  <c r="I241" i="46"/>
  <c r="F30" i="25"/>
  <c r="I30"/>
  <c r="L241" i="46"/>
  <c r="J23" i="56"/>
  <c r="K23"/>
  <c r="M241" i="46"/>
  <c r="J30" i="25"/>
  <c r="P377" i="64"/>
  <c r="P450"/>
  <c r="P21"/>
  <c r="P304"/>
  <c r="P231"/>
  <c r="P91"/>
  <c r="P523"/>
  <c r="P161"/>
  <c r="J523"/>
  <c r="J91"/>
  <c r="J377"/>
  <c r="J304"/>
  <c r="J21"/>
  <c r="J450"/>
  <c r="J231"/>
  <c r="J161"/>
  <c r="X21"/>
  <c r="X377"/>
  <c r="X231"/>
  <c r="X304"/>
  <c r="X523"/>
  <c r="X91"/>
  <c r="X450"/>
  <c r="X161"/>
  <c r="U21"/>
  <c r="U91"/>
  <c r="U231"/>
  <c r="U304"/>
  <c r="U523"/>
  <c r="U377"/>
  <c r="U450"/>
  <c r="U161"/>
  <c r="Y91"/>
  <c r="Y523"/>
  <c r="Y231"/>
  <c r="Y304"/>
  <c r="Y377"/>
  <c r="Y21"/>
  <c r="Y450"/>
  <c r="Y161"/>
  <c r="P42" i="25"/>
  <c r="Q32" i="56"/>
  <c r="P55" i="69"/>
  <c r="U42" i="25"/>
  <c r="V32" i="56"/>
  <c r="U55" i="69"/>
  <c r="G42" i="25"/>
  <c r="H32" i="56"/>
  <c r="G55" i="69"/>
  <c r="F42" i="25"/>
  <c r="G32" i="56"/>
  <c r="F55" i="69"/>
  <c r="T42" i="25"/>
  <c r="U32" i="56"/>
  <c r="T55" i="69"/>
  <c r="Y100" i="64"/>
  <c r="Y459"/>
  <c r="Y240"/>
  <c r="Y313"/>
  <c r="Y532"/>
  <c r="Y30"/>
  <c r="Y386"/>
  <c r="Y170"/>
  <c r="Q386"/>
  <c r="Q100"/>
  <c r="Q30"/>
  <c r="Q313"/>
  <c r="Q459"/>
  <c r="Q532"/>
  <c r="Q240"/>
  <c r="Q170"/>
  <c r="N386"/>
  <c r="N30"/>
  <c r="N100"/>
  <c r="N170"/>
  <c r="N240"/>
  <c r="N459"/>
  <c r="N532"/>
  <c r="N313"/>
  <c r="L386"/>
  <c r="L459"/>
  <c r="L240"/>
  <c r="L170"/>
  <c r="L100"/>
  <c r="L30"/>
  <c r="L532"/>
  <c r="L313"/>
  <c r="Z240"/>
  <c r="Z386"/>
  <c r="Z532"/>
  <c r="Z170"/>
  <c r="Z30"/>
  <c r="Z100"/>
  <c r="W63" i="69"/>
  <c r="Z459" i="64"/>
  <c r="Z313"/>
  <c r="H42" i="25"/>
  <c r="I32" i="56"/>
  <c r="H55" i="69"/>
  <c r="Q42" i="25"/>
  <c r="R32" i="56"/>
  <c r="Q55" i="69"/>
  <c r="M42" i="25"/>
  <c r="N32" i="56"/>
  <c r="M55" i="69"/>
  <c r="W32" i="56"/>
  <c r="V55" i="69"/>
  <c r="V42" i="25"/>
  <c r="O42"/>
  <c r="P32" i="56"/>
  <c r="O55" i="69"/>
  <c r="R386" i="64"/>
  <c r="R240"/>
  <c r="R459"/>
  <c r="R170"/>
  <c r="R30"/>
  <c r="R532"/>
  <c r="R100"/>
  <c r="R313"/>
  <c r="X459"/>
  <c r="X100"/>
  <c r="X30"/>
  <c r="X170"/>
  <c r="X240"/>
  <c r="X386"/>
  <c r="X532"/>
  <c r="X313"/>
  <c r="V100"/>
  <c r="V459"/>
  <c r="V240"/>
  <c r="V170"/>
  <c r="V30"/>
  <c r="S63" i="69"/>
  <c r="V532" i="64"/>
  <c r="V386"/>
  <c r="V313"/>
  <c r="T386"/>
  <c r="T240"/>
  <c r="T100"/>
  <c r="T170"/>
  <c r="T30"/>
  <c r="Q63" i="69"/>
  <c r="T459" i="64"/>
  <c r="T532"/>
  <c r="T313"/>
  <c r="W532"/>
  <c r="W386"/>
  <c r="W100"/>
  <c r="W459"/>
  <c r="W30"/>
  <c r="W170"/>
  <c r="W240"/>
  <c r="W313"/>
  <c r="O413"/>
  <c r="O127"/>
  <c r="O486"/>
  <c r="O340"/>
  <c r="O267"/>
  <c r="O57"/>
  <c r="O559"/>
  <c r="O197"/>
  <c r="Y238" i="46"/>
  <c r="V90" i="25"/>
  <c r="W59" i="56"/>
  <c r="L486" i="64"/>
  <c r="L267"/>
  <c r="L127"/>
  <c r="L197"/>
  <c r="L413"/>
  <c r="L57"/>
  <c r="L559"/>
  <c r="L340"/>
  <c r="K238" i="46"/>
  <c r="I59" i="56"/>
  <c r="H90" i="25"/>
  <c r="Z559" i="64"/>
  <c r="Z486"/>
  <c r="Z57"/>
  <c r="Z197"/>
  <c r="Z413"/>
  <c r="Z267"/>
  <c r="Z127"/>
  <c r="Z340"/>
  <c r="J238" i="46"/>
  <c r="G90" i="25"/>
  <c r="H59" i="56"/>
  <c r="Y559" i="64"/>
  <c r="Y127"/>
  <c r="Y413"/>
  <c r="Y197"/>
  <c r="Y57"/>
  <c r="Y486"/>
  <c r="Y267"/>
  <c r="Y340"/>
  <c r="K486"/>
  <c r="K559"/>
  <c r="K267"/>
  <c r="K197"/>
  <c r="K127"/>
  <c r="K413"/>
  <c r="K57"/>
  <c r="K340"/>
  <c r="M90" i="25"/>
  <c r="P238" i="46"/>
  <c r="N59" i="56"/>
  <c r="X238" i="46"/>
  <c r="U90" i="25"/>
  <c r="V59" i="56"/>
  <c r="U127" i="64"/>
  <c r="U57"/>
  <c r="U559"/>
  <c r="U340"/>
  <c r="U486"/>
  <c r="U413"/>
  <c r="U267"/>
  <c r="U197"/>
  <c r="Q238" i="46"/>
  <c r="O59" i="56"/>
  <c r="N90" i="25"/>
  <c r="G486" i="64"/>
  <c r="G127"/>
  <c r="AA628"/>
  <c r="G197"/>
  <c r="G57"/>
  <c r="G267"/>
  <c r="G559"/>
  <c r="G413"/>
  <c r="G340"/>
  <c r="R238" i="46"/>
  <c r="P59" i="56"/>
  <c r="O90" i="25"/>
  <c r="G238" i="46"/>
  <c r="E59" i="56"/>
  <c r="D90" i="25"/>
  <c r="AC59" i="46"/>
  <c r="X413" i="64"/>
  <c r="X57"/>
  <c r="X559"/>
  <c r="X197"/>
  <c r="X267"/>
  <c r="X486"/>
  <c r="X127"/>
  <c r="X340"/>
  <c r="P90" i="25"/>
  <c r="Q59" i="56"/>
  <c r="S238" i="46"/>
  <c r="T90" i="25"/>
  <c r="W238" i="46"/>
  <c r="U59" i="56"/>
  <c r="H238" i="46"/>
  <c r="F59" i="56"/>
  <c r="E90" i="25"/>
  <c r="I238" i="46"/>
  <c r="F90" i="25"/>
  <c r="G59" i="56"/>
  <c r="T238" i="46"/>
  <c r="Q90" i="25"/>
  <c r="R59" i="56"/>
  <c r="E41"/>
  <c r="D41"/>
  <c r="K41" i="44"/>
  <c r="L41"/>
  <c r="AC41" i="46"/>
  <c r="CO41"/>
  <c r="K541" i="64"/>
  <c r="K249"/>
  <c r="K468"/>
  <c r="K109"/>
  <c r="K39"/>
  <c r="K322"/>
  <c r="K179"/>
  <c r="K395"/>
  <c r="V468"/>
  <c r="V39"/>
  <c r="V322"/>
  <c r="V541"/>
  <c r="V249"/>
  <c r="V395"/>
  <c r="V109"/>
  <c r="V179"/>
  <c r="W249"/>
  <c r="W179"/>
  <c r="W541"/>
  <c r="W109"/>
  <c r="W468"/>
  <c r="W395"/>
  <c r="W39"/>
  <c r="W322"/>
  <c r="J541"/>
  <c r="J109"/>
  <c r="J468"/>
  <c r="J249"/>
  <c r="J39"/>
  <c r="J322"/>
  <c r="J179"/>
  <c r="J395"/>
  <c r="N468"/>
  <c r="N249"/>
  <c r="N541"/>
  <c r="N109"/>
  <c r="N39"/>
  <c r="N395"/>
  <c r="N179"/>
  <c r="N322"/>
  <c r="Q541"/>
  <c r="Q179"/>
  <c r="Q39"/>
  <c r="Q468"/>
  <c r="Q395"/>
  <c r="Q109"/>
  <c r="Q322"/>
  <c r="Q249"/>
  <c r="I39"/>
  <c r="I395"/>
  <c r="I179"/>
  <c r="I322"/>
  <c r="I468"/>
  <c r="I249"/>
  <c r="I541"/>
  <c r="I109"/>
  <c r="T468"/>
  <c r="T39"/>
  <c r="T179"/>
  <c r="T541"/>
  <c r="T249"/>
  <c r="T395"/>
  <c r="T109"/>
  <c r="T322"/>
  <c r="M541"/>
  <c r="M179"/>
  <c r="M39"/>
  <c r="M249"/>
  <c r="M468"/>
  <c r="M322"/>
  <c r="M109"/>
  <c r="M395"/>
  <c r="G179"/>
  <c r="G395"/>
  <c r="G39"/>
  <c r="G541"/>
  <c r="G109"/>
  <c r="G468"/>
  <c r="G249"/>
  <c r="AA610"/>
  <c r="G322"/>
  <c r="M29" i="25"/>
  <c r="M31"/>
  <c r="P249" i="46"/>
  <c r="N22" i="56"/>
  <c r="D29" i="25"/>
  <c r="D31"/>
  <c r="AC22" i="46"/>
  <c r="E22" i="56"/>
  <c r="G249" i="46"/>
  <c r="O29" i="25"/>
  <c r="O31"/>
  <c r="P22" i="56"/>
  <c r="R249" i="46"/>
  <c r="F22" i="56"/>
  <c r="E29" i="25"/>
  <c r="E31"/>
  <c r="H249" i="46"/>
  <c r="Q22" i="56"/>
  <c r="P29" i="25"/>
  <c r="P31"/>
  <c r="S249" i="46"/>
  <c r="Z303" i="64"/>
  <c r="Z160"/>
  <c r="Z20"/>
  <c r="Z449"/>
  <c r="Z376"/>
  <c r="Z230"/>
  <c r="Z522"/>
  <c r="Z90"/>
  <c r="H160"/>
  <c r="H90"/>
  <c r="H303"/>
  <c r="H376"/>
  <c r="H522"/>
  <c r="H20"/>
  <c r="H449"/>
  <c r="H230"/>
  <c r="S449"/>
  <c r="S20"/>
  <c r="S230"/>
  <c r="S522"/>
  <c r="S303"/>
  <c r="S376"/>
  <c r="S90"/>
  <c r="S160"/>
  <c r="W449"/>
  <c r="W230"/>
  <c r="W20"/>
  <c r="W376"/>
  <c r="W303"/>
  <c r="W90"/>
  <c r="W522"/>
  <c r="W160"/>
  <c r="V449"/>
  <c r="V230"/>
  <c r="V20"/>
  <c r="V303"/>
  <c r="V160"/>
  <c r="V90"/>
  <c r="V522"/>
  <c r="V376"/>
  <c r="T22" i="56"/>
  <c r="V249" i="46"/>
  <c r="S29" i="25"/>
  <c r="S31"/>
  <c r="U29"/>
  <c r="U31"/>
  <c r="X249" i="46"/>
  <c r="V22" i="56"/>
  <c r="F29" i="25"/>
  <c r="F31"/>
  <c r="I249" i="46"/>
  <c r="G22" i="56"/>
  <c r="J22"/>
  <c r="L249" i="46"/>
  <c r="I29" i="25"/>
  <c r="I31"/>
  <c r="G29"/>
  <c r="G31"/>
  <c r="J249" i="46"/>
  <c r="H22" i="56"/>
  <c r="J20" i="64"/>
  <c r="J449"/>
  <c r="J230"/>
  <c r="J303"/>
  <c r="J522"/>
  <c r="J376"/>
  <c r="J160"/>
  <c r="J90"/>
  <c r="G449"/>
  <c r="G20"/>
  <c r="G303"/>
  <c r="G522"/>
  <c r="G160"/>
  <c r="G90"/>
  <c r="G376"/>
  <c r="G230"/>
  <c r="AA591"/>
  <c r="N90"/>
  <c r="N376"/>
  <c r="N230"/>
  <c r="N449"/>
  <c r="N20"/>
  <c r="N303"/>
  <c r="N522"/>
  <c r="N160"/>
  <c r="Q90"/>
  <c r="Q160"/>
  <c r="Q376"/>
  <c r="Q303"/>
  <c r="Q230"/>
  <c r="Q449"/>
  <c r="Q522"/>
  <c r="Q20"/>
  <c r="I303"/>
  <c r="I230"/>
  <c r="I449"/>
  <c r="I20"/>
  <c r="I160"/>
  <c r="I90"/>
  <c r="I376"/>
  <c r="I522"/>
  <c r="X36" i="56"/>
  <c r="W48" i="25"/>
  <c r="Z247" i="46"/>
  <c r="J48" i="25"/>
  <c r="K36" i="56"/>
  <c r="M247" i="46"/>
  <c r="W36" i="56"/>
  <c r="V48" i="25"/>
  <c r="Y247" i="46"/>
  <c r="O48" i="25"/>
  <c r="P36" i="56"/>
  <c r="R247" i="46"/>
  <c r="T36" i="56"/>
  <c r="S48" i="25"/>
  <c r="V247" i="46"/>
  <c r="AA605" i="64"/>
  <c r="G390"/>
  <c r="G244"/>
  <c r="G463"/>
  <c r="G174"/>
  <c r="G34"/>
  <c r="G104"/>
  <c r="G536"/>
  <c r="G317"/>
  <c r="W536"/>
  <c r="W104"/>
  <c r="W463"/>
  <c r="W174"/>
  <c r="W390"/>
  <c r="W34"/>
  <c r="W244"/>
  <c r="W317"/>
  <c r="M463"/>
  <c r="M536"/>
  <c r="M244"/>
  <c r="M317"/>
  <c r="M104"/>
  <c r="M390"/>
  <c r="M34"/>
  <c r="M174"/>
  <c r="I536"/>
  <c r="I244"/>
  <c r="I104"/>
  <c r="I317"/>
  <c r="I463"/>
  <c r="I390"/>
  <c r="I34"/>
  <c r="I174"/>
  <c r="R244"/>
  <c r="R104"/>
  <c r="R536"/>
  <c r="R317"/>
  <c r="R390"/>
  <c r="R463"/>
  <c r="R34"/>
  <c r="R174"/>
  <c r="T48" i="25"/>
  <c r="U36" i="56"/>
  <c r="W247" i="46"/>
  <c r="L36" i="56"/>
  <c r="N247" i="46"/>
  <c r="K48" i="25"/>
  <c r="U48"/>
  <c r="X247" i="46"/>
  <c r="V36" i="56"/>
  <c r="S36"/>
  <c r="U247" i="46"/>
  <c r="R48" i="25"/>
  <c r="Q36" i="56"/>
  <c r="S247" i="46"/>
  <c r="P48" i="25"/>
  <c r="N244" i="64"/>
  <c r="N34"/>
  <c r="N536"/>
  <c r="N174"/>
  <c r="N390"/>
  <c r="N104"/>
  <c r="N463"/>
  <c r="N317"/>
  <c r="H34"/>
  <c r="H104"/>
  <c r="H244"/>
  <c r="H174"/>
  <c r="H536"/>
  <c r="H463"/>
  <c r="H390"/>
  <c r="H317"/>
  <c r="P104"/>
  <c r="P463"/>
  <c r="P390"/>
  <c r="P174"/>
  <c r="P34"/>
  <c r="P536"/>
  <c r="P244"/>
  <c r="P317"/>
  <c r="Y244"/>
  <c r="Y463"/>
  <c r="Y104"/>
  <c r="Y174"/>
  <c r="Y34"/>
  <c r="Y536"/>
  <c r="Y390"/>
  <c r="Y317"/>
  <c r="S463"/>
  <c r="S244"/>
  <c r="S536"/>
  <c r="S174"/>
  <c r="S104"/>
  <c r="S34"/>
  <c r="S390"/>
  <c r="S317"/>
  <c r="U40" i="56"/>
  <c r="T55" i="25"/>
  <c r="N55"/>
  <c r="O40" i="56"/>
  <c r="Q40"/>
  <c r="P55" i="25"/>
  <c r="N40" i="56"/>
  <c r="M55" i="25"/>
  <c r="S40" i="56"/>
  <c r="R55" i="25"/>
  <c r="N467" i="64"/>
  <c r="N38"/>
  <c r="N394"/>
  <c r="N178"/>
  <c r="N540"/>
  <c r="N248"/>
  <c r="N108"/>
  <c r="N321"/>
  <c r="T248"/>
  <c r="T394"/>
  <c r="T467"/>
  <c r="T178"/>
  <c r="T540"/>
  <c r="T38"/>
  <c r="T108"/>
  <c r="T321"/>
  <c r="G38"/>
  <c r="G467"/>
  <c r="AA609"/>
  <c r="G321"/>
  <c r="G108"/>
  <c r="G540"/>
  <c r="G248"/>
  <c r="G394"/>
  <c r="G178"/>
  <c r="O394"/>
  <c r="O108"/>
  <c r="O540"/>
  <c r="O321"/>
  <c r="O38"/>
  <c r="O248"/>
  <c r="O467"/>
  <c r="O178"/>
  <c r="J248"/>
  <c r="J540"/>
  <c r="J108"/>
  <c r="J321"/>
  <c r="J467"/>
  <c r="J38"/>
  <c r="J394"/>
  <c r="J178"/>
  <c r="I55" i="25"/>
  <c r="J40" i="56"/>
  <c r="L40"/>
  <c r="K55" i="25"/>
  <c r="X40" i="56"/>
  <c r="W55" i="25"/>
  <c r="L55"/>
  <c r="M40" i="56"/>
  <c r="V40"/>
  <c r="U55" i="25"/>
  <c r="P108" i="64"/>
  <c r="P38"/>
  <c r="P394"/>
  <c r="P321"/>
  <c r="P540"/>
  <c r="P248"/>
  <c r="P467"/>
  <c r="P178"/>
  <c r="L248"/>
  <c r="L467"/>
  <c r="L394"/>
  <c r="L321"/>
  <c r="L540"/>
  <c r="L38"/>
  <c r="L108"/>
  <c r="L178"/>
  <c r="Q38"/>
  <c r="Q248"/>
  <c r="Q394"/>
  <c r="Q321"/>
  <c r="Q540"/>
  <c r="Q467"/>
  <c r="Q108"/>
  <c r="Q178"/>
  <c r="H540"/>
  <c r="H38"/>
  <c r="H467"/>
  <c r="H321"/>
  <c r="H108"/>
  <c r="H394"/>
  <c r="H248"/>
  <c r="H178"/>
  <c r="I540"/>
  <c r="I248"/>
  <c r="I108"/>
  <c r="I321"/>
  <c r="I467"/>
  <c r="I394"/>
  <c r="I38"/>
  <c r="I178"/>
  <c r="V50" i="56"/>
  <c r="U70" i="25"/>
  <c r="U73"/>
  <c r="U64" i="74"/>
  <c r="U62" i="75"/>
  <c r="J50" i="56"/>
  <c r="I70" i="25"/>
  <c r="I73"/>
  <c r="I64" i="74"/>
  <c r="I62" i="75"/>
  <c r="S50" i="56"/>
  <c r="R64" i="74"/>
  <c r="R62" i="75"/>
  <c r="R70" i="25"/>
  <c r="R73"/>
  <c r="D70"/>
  <c r="D73"/>
  <c r="E50" i="56"/>
  <c r="D64" i="74"/>
  <c r="AC50" i="46"/>
  <c r="CO50"/>
  <c r="O70" i="25"/>
  <c r="O73"/>
  <c r="O64" i="74"/>
  <c r="O62" i="75"/>
  <c r="P50" i="56"/>
  <c r="O550" i="64"/>
  <c r="O258"/>
  <c r="O118"/>
  <c r="O188"/>
  <c r="O48"/>
  <c r="O404"/>
  <c r="O477"/>
  <c r="O331"/>
  <c r="Q258"/>
  <c r="Q404"/>
  <c r="Q477"/>
  <c r="Q188"/>
  <c r="Q550"/>
  <c r="Q118"/>
  <c r="Q48"/>
  <c r="Q331"/>
  <c r="J477"/>
  <c r="J118"/>
  <c r="J550"/>
  <c r="J188"/>
  <c r="J258"/>
  <c r="J404"/>
  <c r="J48"/>
  <c r="J331"/>
  <c r="R48"/>
  <c r="R550"/>
  <c r="R477"/>
  <c r="R188"/>
  <c r="R258"/>
  <c r="R118"/>
  <c r="R404"/>
  <c r="R331"/>
  <c r="W258"/>
  <c r="W404"/>
  <c r="W477"/>
  <c r="W188"/>
  <c r="W550"/>
  <c r="W48"/>
  <c r="W118"/>
  <c r="W331"/>
  <c r="M70" i="25"/>
  <c r="M73"/>
  <c r="M64" i="74"/>
  <c r="M62" i="75"/>
  <c r="N50" i="56"/>
  <c r="Q50"/>
  <c r="P64" i="74"/>
  <c r="P62" i="75"/>
  <c r="P70" i="25"/>
  <c r="P73"/>
  <c r="F64" i="74"/>
  <c r="F62" i="75"/>
  <c r="F70" i="25"/>
  <c r="F73"/>
  <c r="G50" i="56"/>
  <c r="T70" i="25"/>
  <c r="T73"/>
  <c r="U50" i="56"/>
  <c r="T64" i="74"/>
  <c r="T62" i="75"/>
  <c r="R50" i="56"/>
  <c r="Q70" i="25"/>
  <c r="Q73"/>
  <c r="Q64" i="74"/>
  <c r="Q62" i="75"/>
  <c r="V550" i="64"/>
  <c r="V118"/>
  <c r="V258"/>
  <c r="V331"/>
  <c r="V48"/>
  <c r="V404"/>
  <c r="V477"/>
  <c r="V188"/>
  <c r="Y477"/>
  <c r="Y48"/>
  <c r="Y258"/>
  <c r="Y331"/>
  <c r="Y404"/>
  <c r="Y550"/>
  <c r="Y118"/>
  <c r="Y188"/>
  <c r="L477"/>
  <c r="L118"/>
  <c r="L258"/>
  <c r="L331"/>
  <c r="L550"/>
  <c r="L404"/>
  <c r="L48"/>
  <c r="L188"/>
  <c r="S477"/>
  <c r="S258"/>
  <c r="S48"/>
  <c r="S188"/>
  <c r="S118"/>
  <c r="S550"/>
  <c r="S404"/>
  <c r="S331"/>
  <c r="H258"/>
  <c r="H477"/>
  <c r="H118"/>
  <c r="H188"/>
  <c r="H48"/>
  <c r="H550"/>
  <c r="H404"/>
  <c r="H331"/>
  <c r="AC30" i="46"/>
  <c r="CO30"/>
  <c r="E30" i="56"/>
  <c r="D30"/>
  <c r="K30" i="44"/>
  <c r="L30"/>
  <c r="S238" i="64"/>
  <c r="S384"/>
  <c r="S457"/>
  <c r="S28"/>
  <c r="S98"/>
  <c r="S311"/>
  <c r="S168"/>
  <c r="S530"/>
  <c r="R238"/>
  <c r="R530"/>
  <c r="R457"/>
  <c r="R311"/>
  <c r="R98"/>
  <c r="R28"/>
  <c r="R168"/>
  <c r="R384"/>
  <c r="Y311"/>
  <c r="Y238"/>
  <c r="Y384"/>
  <c r="Y168"/>
  <c r="Y530"/>
  <c r="Y98"/>
  <c r="Y28"/>
  <c r="Y457"/>
  <c r="I28"/>
  <c r="I98"/>
  <c r="I384"/>
  <c r="I168"/>
  <c r="I238"/>
  <c r="I311"/>
  <c r="I530"/>
  <c r="I457"/>
  <c r="O530"/>
  <c r="O384"/>
  <c r="O457"/>
  <c r="O28"/>
  <c r="O168"/>
  <c r="O311"/>
  <c r="O98"/>
  <c r="O238"/>
  <c r="U168"/>
  <c r="U530"/>
  <c r="U98"/>
  <c r="U311"/>
  <c r="U457"/>
  <c r="U28"/>
  <c r="U238"/>
  <c r="U384"/>
  <c r="Q384"/>
  <c r="Q311"/>
  <c r="Q530"/>
  <c r="Q168"/>
  <c r="Q457"/>
  <c r="Q238"/>
  <c r="Q28"/>
  <c r="Q98"/>
  <c r="P384"/>
  <c r="P311"/>
  <c r="P530"/>
  <c r="P98"/>
  <c r="P457"/>
  <c r="P168"/>
  <c r="P28"/>
  <c r="P238"/>
  <c r="L530"/>
  <c r="L457"/>
  <c r="L384"/>
  <c r="L98"/>
  <c r="L238"/>
  <c r="L311"/>
  <c r="L28"/>
  <c r="L168"/>
  <c r="N530"/>
  <c r="N168"/>
  <c r="N238"/>
  <c r="N457"/>
  <c r="N28"/>
  <c r="N98"/>
  <c r="N311"/>
  <c r="N384"/>
  <c r="T64" i="25"/>
  <c r="U47" i="56"/>
  <c r="T40" i="70"/>
  <c r="T60" i="71"/>
  <c r="T48" i="74"/>
  <c r="T67" i="75"/>
  <c r="J47" i="56"/>
  <c r="I40" i="70"/>
  <c r="I60" i="71"/>
  <c r="I64" i="25"/>
  <c r="I48" i="74"/>
  <c r="I67" i="75"/>
  <c r="H64" i="25"/>
  <c r="I47" i="56"/>
  <c r="H40" i="70"/>
  <c r="H60" i="71"/>
  <c r="H48" i="74"/>
  <c r="H67" i="75"/>
  <c r="J64" i="25"/>
  <c r="K47" i="56"/>
  <c r="J40" i="70"/>
  <c r="J60" i="71"/>
  <c r="J48" i="74"/>
  <c r="J67" i="75"/>
  <c r="V48" i="74"/>
  <c r="V67" i="75"/>
  <c r="W47" i="56"/>
  <c r="V40" i="70"/>
  <c r="V60" i="71"/>
  <c r="V64" i="25"/>
  <c r="I115" i="64"/>
  <c r="I401"/>
  <c r="I255"/>
  <c r="I328"/>
  <c r="I547"/>
  <c r="I474"/>
  <c r="I45"/>
  <c r="I185"/>
  <c r="S45"/>
  <c r="S547"/>
  <c r="S474"/>
  <c r="S328"/>
  <c r="S401"/>
  <c r="S255"/>
  <c r="S115"/>
  <c r="S185"/>
  <c r="H474"/>
  <c r="H255"/>
  <c r="H45"/>
  <c r="H185"/>
  <c r="H401"/>
  <c r="H547"/>
  <c r="H115"/>
  <c r="H328"/>
  <c r="V255"/>
  <c r="V547"/>
  <c r="V45"/>
  <c r="V185"/>
  <c r="V115"/>
  <c r="V474"/>
  <c r="V401"/>
  <c r="V328"/>
  <c r="J474"/>
  <c r="J255"/>
  <c r="J45"/>
  <c r="J185"/>
  <c r="J547"/>
  <c r="J115"/>
  <c r="J401"/>
  <c r="J328"/>
  <c r="O47" i="56"/>
  <c r="N40" i="70"/>
  <c r="N60" i="71"/>
  <c r="N64" i="25"/>
  <c r="N48" i="74"/>
  <c r="N67" i="75"/>
  <c r="N47" i="56"/>
  <c r="M40" i="70"/>
  <c r="M60" i="71"/>
  <c r="M48" i="74"/>
  <c r="M67" i="75"/>
  <c r="M64" i="25"/>
  <c r="F64"/>
  <c r="G47" i="56"/>
  <c r="F40" i="70"/>
  <c r="F60" i="71"/>
  <c r="F48" i="74"/>
  <c r="F67" i="75"/>
  <c r="G64" i="25"/>
  <c r="G48" i="74"/>
  <c r="G67" i="75"/>
  <c r="H47" i="56"/>
  <c r="G40" i="70"/>
  <c r="G60" i="71"/>
  <c r="Q48" i="74"/>
  <c r="Q67" i="75"/>
  <c r="R47" i="56"/>
  <c r="Q40" i="70"/>
  <c r="Q60" i="71"/>
  <c r="Q64" i="25"/>
  <c r="W401" i="64"/>
  <c r="W115"/>
  <c r="W45"/>
  <c r="W328"/>
  <c r="W474"/>
  <c r="W547"/>
  <c r="W255"/>
  <c r="W185"/>
  <c r="P45"/>
  <c r="P474"/>
  <c r="P401"/>
  <c r="P328"/>
  <c r="P547"/>
  <c r="P255"/>
  <c r="P115"/>
  <c r="P185"/>
  <c r="K474"/>
  <c r="K115"/>
  <c r="K401"/>
  <c r="K328"/>
  <c r="K45"/>
  <c r="K255"/>
  <c r="K547"/>
  <c r="K185"/>
  <c r="Y474"/>
  <c r="Y547"/>
  <c r="Y255"/>
  <c r="Y328"/>
  <c r="Y115"/>
  <c r="Y401"/>
  <c r="Y45"/>
  <c r="Y185"/>
  <c r="L401"/>
  <c r="L255"/>
  <c r="L474"/>
  <c r="L328"/>
  <c r="L115"/>
  <c r="L45"/>
  <c r="L547"/>
  <c r="L185"/>
  <c r="U38" i="25"/>
  <c r="V29" i="56"/>
  <c r="U54" i="69"/>
  <c r="L38" i="25"/>
  <c r="M29" i="56"/>
  <c r="L54" i="69"/>
  <c r="O29" i="56"/>
  <c r="N54" i="69"/>
  <c r="N38" i="25"/>
  <c r="M38"/>
  <c r="N29" i="56"/>
  <c r="M54" i="69"/>
  <c r="S38" i="25"/>
  <c r="T29" i="56"/>
  <c r="S54" i="69"/>
  <c r="O383" i="64"/>
  <c r="O27"/>
  <c r="O237"/>
  <c r="O167"/>
  <c r="O456"/>
  <c r="O97"/>
  <c r="O529"/>
  <c r="O310"/>
  <c r="L383"/>
  <c r="L27"/>
  <c r="L529"/>
  <c r="L167"/>
  <c r="L97"/>
  <c r="L456"/>
  <c r="L237"/>
  <c r="L310"/>
  <c r="U97"/>
  <c r="U383"/>
  <c r="U529"/>
  <c r="U167"/>
  <c r="U456"/>
  <c r="U237"/>
  <c r="U27"/>
  <c r="U310"/>
  <c r="N383"/>
  <c r="N529"/>
  <c r="N97"/>
  <c r="N167"/>
  <c r="N237"/>
  <c r="N27"/>
  <c r="N456"/>
  <c r="N310"/>
  <c r="W383"/>
  <c r="W529"/>
  <c r="W27"/>
  <c r="W167"/>
  <c r="W97"/>
  <c r="W456"/>
  <c r="W237"/>
  <c r="W310"/>
  <c r="K29" i="56"/>
  <c r="J54" i="69"/>
  <c r="J38" i="25"/>
  <c r="H38"/>
  <c r="I29" i="56"/>
  <c r="H54" i="69"/>
  <c r="AC29" i="46"/>
  <c r="CO29"/>
  <c r="E29" i="56"/>
  <c r="D38" i="25"/>
  <c r="V38"/>
  <c r="W29" i="56"/>
  <c r="V54" i="69"/>
  <c r="U29" i="56"/>
  <c r="T54" i="69"/>
  <c r="T38" i="25"/>
  <c r="I237" i="64"/>
  <c r="I456"/>
  <c r="I27"/>
  <c r="I167"/>
  <c r="I383"/>
  <c r="I529"/>
  <c r="I97"/>
  <c r="I310"/>
  <c r="Y27"/>
  <c r="Y529"/>
  <c r="Y383"/>
  <c r="Y167"/>
  <c r="Y97"/>
  <c r="Y237"/>
  <c r="Y456"/>
  <c r="Y310"/>
  <c r="G237"/>
  <c r="G27"/>
  <c r="G97"/>
  <c r="G310"/>
  <c r="G456"/>
  <c r="AA598"/>
  <c r="G383"/>
  <c r="G529"/>
  <c r="G167"/>
  <c r="R383"/>
  <c r="R27"/>
  <c r="R237"/>
  <c r="R310"/>
  <c r="R529"/>
  <c r="R97"/>
  <c r="R456"/>
  <c r="R167"/>
  <c r="J97"/>
  <c r="J383"/>
  <c r="J27"/>
  <c r="J310"/>
  <c r="J456"/>
  <c r="J237"/>
  <c r="J529"/>
  <c r="J167"/>
  <c r="F115" i="56"/>
  <c r="F234"/>
  <c r="H235" i="46"/>
  <c r="H115" i="56"/>
  <c r="H234"/>
  <c r="J235" i="46"/>
  <c r="L235"/>
  <c r="J115" i="56"/>
  <c r="J234"/>
  <c r="N235" i="46"/>
  <c r="L115" i="56"/>
  <c r="L234"/>
  <c r="P235" i="46"/>
  <c r="N115" i="56"/>
  <c r="N234"/>
  <c r="R235" i="46"/>
  <c r="P115" i="56"/>
  <c r="P234"/>
  <c r="I235" i="46"/>
  <c r="G115" i="56"/>
  <c r="G234"/>
  <c r="K235" i="46"/>
  <c r="I115" i="56"/>
  <c r="I234"/>
  <c r="K115"/>
  <c r="K234"/>
  <c r="M235" i="46"/>
  <c r="M115" i="56"/>
  <c r="M234"/>
  <c r="O235" i="46"/>
  <c r="E53" i="56"/>
  <c r="D53"/>
  <c r="K53" i="44"/>
  <c r="L53"/>
  <c r="AC53" i="46"/>
  <c r="CO53"/>
  <c r="U191" i="64"/>
  <c r="U121"/>
  <c r="U261"/>
  <c r="U553"/>
  <c r="U334"/>
  <c r="U480"/>
  <c r="U51"/>
  <c r="U407"/>
  <c r="J480"/>
  <c r="J121"/>
  <c r="J261"/>
  <c r="J334"/>
  <c r="J51"/>
  <c r="J553"/>
  <c r="J407"/>
  <c r="J191"/>
  <c r="G553"/>
  <c r="G121"/>
  <c r="G480"/>
  <c r="AA622"/>
  <c r="G261"/>
  <c r="G334"/>
  <c r="G51"/>
  <c r="G407"/>
  <c r="G191"/>
  <c r="P334"/>
  <c r="P191"/>
  <c r="P407"/>
  <c r="P121"/>
  <c r="P553"/>
  <c r="P51"/>
  <c r="P261"/>
  <c r="P480"/>
  <c r="Y480"/>
  <c r="Y553"/>
  <c r="Y407"/>
  <c r="Y121"/>
  <c r="Y51"/>
  <c r="Y261"/>
  <c r="Y191"/>
  <c r="Y334"/>
  <c r="Z191"/>
  <c r="Z261"/>
  <c r="Z407"/>
  <c r="Z121"/>
  <c r="Z553"/>
  <c r="Z480"/>
  <c r="Z334"/>
  <c r="Z51"/>
  <c r="K480"/>
  <c r="K334"/>
  <c r="K51"/>
  <c r="K191"/>
  <c r="K553"/>
  <c r="K261"/>
  <c r="K407"/>
  <c r="K121"/>
  <c r="N191"/>
  <c r="N51"/>
  <c r="N261"/>
  <c r="N553"/>
  <c r="N407"/>
  <c r="N121"/>
  <c r="N334"/>
  <c r="N480"/>
  <c r="I191"/>
  <c r="I261"/>
  <c r="I553"/>
  <c r="I407"/>
  <c r="I334"/>
  <c r="I480"/>
  <c r="I121"/>
  <c r="I51"/>
  <c r="T480"/>
  <c r="T191"/>
  <c r="T261"/>
  <c r="T121"/>
  <c r="T553"/>
  <c r="T51"/>
  <c r="T407"/>
  <c r="T334"/>
  <c r="R47" i="74"/>
  <c r="S43" i="56"/>
  <c r="R39" i="70"/>
  <c r="R59" i="25"/>
  <c r="L43" i="56"/>
  <c r="K39" i="70"/>
  <c r="K47" i="74"/>
  <c r="K59" i="25"/>
  <c r="D59"/>
  <c r="E43" i="56"/>
  <c r="D47" i="74"/>
  <c r="AC43" i="46"/>
  <c r="CO43"/>
  <c r="O47" i="74"/>
  <c r="P43" i="56"/>
  <c r="O39" i="70"/>
  <c r="O59" i="25"/>
  <c r="T43" i="56"/>
  <c r="S39" i="70"/>
  <c r="S59" i="25"/>
  <c r="S47" i="74"/>
  <c r="V59" i="25"/>
  <c r="W43" i="56"/>
  <c r="V39" i="70"/>
  <c r="V47" i="74"/>
  <c r="J47"/>
  <c r="K43" i="56"/>
  <c r="J39" i="70"/>
  <c r="J59" i="25"/>
  <c r="U470" i="64"/>
  <c r="U324"/>
  <c r="U41"/>
  <c r="U111"/>
  <c r="U543"/>
  <c r="U181"/>
  <c r="U251"/>
  <c r="U397"/>
  <c r="L470"/>
  <c r="L111"/>
  <c r="L181"/>
  <c r="L251"/>
  <c r="L543"/>
  <c r="L397"/>
  <c r="L41"/>
  <c r="L324"/>
  <c r="P397"/>
  <c r="P111"/>
  <c r="P324"/>
  <c r="P181"/>
  <c r="P41"/>
  <c r="P470"/>
  <c r="P543"/>
  <c r="P251"/>
  <c r="G324"/>
  <c r="G111"/>
  <c r="G543"/>
  <c r="G41"/>
  <c r="AA612"/>
  <c r="G181"/>
  <c r="G251"/>
  <c r="G470"/>
  <c r="G397"/>
  <c r="Q41"/>
  <c r="Q543"/>
  <c r="Q324"/>
  <c r="Q181"/>
  <c r="Q251"/>
  <c r="Q470"/>
  <c r="Q111"/>
  <c r="Q397"/>
  <c r="I43" i="56"/>
  <c r="H39" i="70"/>
  <c r="H59" i="25"/>
  <c r="H47" i="74"/>
  <c r="Q59" i="25"/>
  <c r="Q47" i="74"/>
  <c r="R43" i="56"/>
  <c r="Q39" i="70"/>
  <c r="J43" i="56"/>
  <c r="I39" i="70"/>
  <c r="I59" i="25"/>
  <c r="I47" i="74"/>
  <c r="H251" i="64"/>
  <c r="H543"/>
  <c r="H111"/>
  <c r="H41"/>
  <c r="H324"/>
  <c r="H470"/>
  <c r="H397"/>
  <c r="H181"/>
  <c r="K181"/>
  <c r="K324"/>
  <c r="K41"/>
  <c r="K470"/>
  <c r="K397"/>
  <c r="K543"/>
  <c r="K111"/>
  <c r="K251"/>
  <c r="W470"/>
  <c r="W324"/>
  <c r="W41"/>
  <c r="W111"/>
  <c r="W397"/>
  <c r="W251"/>
  <c r="W543"/>
  <c r="W181"/>
  <c r="X181"/>
  <c r="X111"/>
  <c r="X324"/>
  <c r="X543"/>
  <c r="X251"/>
  <c r="X397"/>
  <c r="X470"/>
  <c r="X41"/>
  <c r="O470"/>
  <c r="O324"/>
  <c r="O181"/>
  <c r="O251"/>
  <c r="O543"/>
  <c r="O397"/>
  <c r="O41"/>
  <c r="O111"/>
  <c r="AC203" i="46"/>
  <c r="AC204"/>
  <c r="AC202"/>
  <c r="S172" i="64"/>
  <c r="S388"/>
  <c r="S102"/>
  <c r="S315"/>
  <c r="S534"/>
  <c r="S32"/>
  <c r="S242"/>
  <c r="S461"/>
  <c r="U102"/>
  <c r="U534"/>
  <c r="U315"/>
  <c r="U32"/>
  <c r="U242"/>
  <c r="U172"/>
  <c r="U461"/>
  <c r="U388"/>
  <c r="L461"/>
  <c r="L242"/>
  <c r="L315"/>
  <c r="L388"/>
  <c r="L102"/>
  <c r="L32"/>
  <c r="L172"/>
  <c r="L534"/>
  <c r="Y172"/>
  <c r="Y534"/>
  <c r="Y461"/>
  <c r="Y32"/>
  <c r="Y242"/>
  <c r="Y102"/>
  <c r="Y315"/>
  <c r="Y388"/>
  <c r="V534"/>
  <c r="V172"/>
  <c r="V388"/>
  <c r="V242"/>
  <c r="V315"/>
  <c r="V102"/>
  <c r="V32"/>
  <c r="V461"/>
  <c r="I102"/>
  <c r="I315"/>
  <c r="I172"/>
  <c r="I388"/>
  <c r="I32"/>
  <c r="I242"/>
  <c r="I461"/>
  <c r="I534"/>
  <c r="W102"/>
  <c r="W534"/>
  <c r="W172"/>
  <c r="W242"/>
  <c r="W388"/>
  <c r="W461"/>
  <c r="W315"/>
  <c r="W32"/>
  <c r="K534"/>
  <c r="K172"/>
  <c r="K461"/>
  <c r="K102"/>
  <c r="K388"/>
  <c r="K315"/>
  <c r="K242"/>
  <c r="K32"/>
  <c r="Z32"/>
  <c r="Z388"/>
  <c r="Z315"/>
  <c r="Z461"/>
  <c r="Z242"/>
  <c r="Z102"/>
  <c r="Z534"/>
  <c r="Z172"/>
  <c r="O461"/>
  <c r="O534"/>
  <c r="O315"/>
  <c r="O32"/>
  <c r="O172"/>
  <c r="O388"/>
  <c r="O102"/>
  <c r="O242"/>
  <c r="T37" i="25"/>
  <c r="U28" i="56"/>
  <c r="S37" i="25"/>
  <c r="T28" i="56"/>
  <c r="U37" i="25"/>
  <c r="V28" i="56"/>
  <c r="W37" i="25"/>
  <c r="X28" i="56"/>
  <c r="E37" i="25"/>
  <c r="F28" i="56"/>
  <c r="G26" i="64"/>
  <c r="G309"/>
  <c r="G96"/>
  <c r="G382"/>
  <c r="G455"/>
  <c r="G528"/>
  <c r="G236"/>
  <c r="AA597"/>
  <c r="G166"/>
  <c r="I528"/>
  <c r="I96"/>
  <c r="I309"/>
  <c r="I166"/>
  <c r="I26"/>
  <c r="I455"/>
  <c r="I236"/>
  <c r="I382"/>
  <c r="Q528"/>
  <c r="Q309"/>
  <c r="Q166"/>
  <c r="Q96"/>
  <c r="Q455"/>
  <c r="Q236"/>
  <c r="Q26"/>
  <c r="Q382"/>
  <c r="X382"/>
  <c r="X309"/>
  <c r="X528"/>
  <c r="X236"/>
  <c r="X166"/>
  <c r="X26"/>
  <c r="X455"/>
  <c r="X96"/>
  <c r="Z236"/>
  <c r="Z382"/>
  <c r="Z96"/>
  <c r="Z528"/>
  <c r="Z166"/>
  <c r="Z455"/>
  <c r="Z309"/>
  <c r="Z26"/>
  <c r="I28" i="56"/>
  <c r="H37" i="25"/>
  <c r="W28" i="56"/>
  <c r="V37" i="25"/>
  <c r="V39"/>
  <c r="N37"/>
  <c r="N39"/>
  <c r="O28" i="56"/>
  <c r="F37" i="25"/>
  <c r="G28" i="56"/>
  <c r="K28"/>
  <c r="J37" i="25"/>
  <c r="J39"/>
  <c r="H528" i="64"/>
  <c r="H382"/>
  <c r="H455"/>
  <c r="H236"/>
  <c r="H166"/>
  <c r="H309"/>
  <c r="H96"/>
  <c r="H26"/>
  <c r="U382"/>
  <c r="U166"/>
  <c r="U309"/>
  <c r="U96"/>
  <c r="U26"/>
  <c r="U455"/>
  <c r="U528"/>
  <c r="U236"/>
  <c r="M309"/>
  <c r="M96"/>
  <c r="M236"/>
  <c r="M166"/>
  <c r="M382"/>
  <c r="M26"/>
  <c r="M528"/>
  <c r="M455"/>
  <c r="V96"/>
  <c r="V26"/>
  <c r="V382"/>
  <c r="V166"/>
  <c r="V309"/>
  <c r="V455"/>
  <c r="V236"/>
  <c r="V528"/>
  <c r="T455"/>
  <c r="T236"/>
  <c r="T26"/>
  <c r="T309"/>
  <c r="T382"/>
  <c r="T96"/>
  <c r="T528"/>
  <c r="T166"/>
  <c r="AC199" i="46"/>
  <c r="G244"/>
  <c r="E82" i="25"/>
  <c r="F57" i="56"/>
  <c r="E43" i="73"/>
  <c r="H243" i="46"/>
  <c r="G57" i="56"/>
  <c r="F82" i="25"/>
  <c r="I243" i="46"/>
  <c r="F43" i="73"/>
  <c r="K43"/>
  <c r="K56"/>
  <c r="N243" i="46"/>
  <c r="K82" i="25"/>
  <c r="L57" i="56"/>
  <c r="P43" i="73"/>
  <c r="P56"/>
  <c r="P82" i="25"/>
  <c r="S243" i="46"/>
  <c r="Q57" i="56"/>
  <c r="O57"/>
  <c r="N43" i="73"/>
  <c r="Q243" i="46"/>
  <c r="N82" i="25"/>
  <c r="M557" i="64"/>
  <c r="M265"/>
  <c r="M338"/>
  <c r="M55"/>
  <c r="M484"/>
  <c r="M411"/>
  <c r="M195"/>
  <c r="M125"/>
  <c r="Z265"/>
  <c r="Z411"/>
  <c r="Z338"/>
  <c r="Z55"/>
  <c r="Z557"/>
  <c r="Z484"/>
  <c r="Z195"/>
  <c r="Z125"/>
  <c r="V557"/>
  <c r="V484"/>
  <c r="V195"/>
  <c r="V55"/>
  <c r="V265"/>
  <c r="V411"/>
  <c r="V338"/>
  <c r="V125"/>
  <c r="G557"/>
  <c r="G484"/>
  <c r="G338"/>
  <c r="G125"/>
  <c r="G265"/>
  <c r="G411"/>
  <c r="AA626"/>
  <c r="G195"/>
  <c r="G55"/>
  <c r="S411"/>
  <c r="S484"/>
  <c r="S338"/>
  <c r="S125"/>
  <c r="S557"/>
  <c r="S265"/>
  <c r="S195"/>
  <c r="S55"/>
  <c r="V43" i="73"/>
  <c r="W57" i="56"/>
  <c r="Y243" i="46"/>
  <c r="V82" i="25"/>
  <c r="J82"/>
  <c r="K57" i="56"/>
  <c r="J43" i="73"/>
  <c r="M243" i="46"/>
  <c r="U57" i="56"/>
  <c r="W243" i="46"/>
  <c r="T82" i="25"/>
  <c r="T43" i="73"/>
  <c r="N57" i="56"/>
  <c r="P243" i="46"/>
  <c r="M43" i="73"/>
  <c r="M82" i="25"/>
  <c r="G82"/>
  <c r="G43" i="73"/>
  <c r="H57" i="56"/>
  <c r="J243" i="46"/>
  <c r="H484" i="64"/>
  <c r="H411"/>
  <c r="H195"/>
  <c r="H125"/>
  <c r="H265"/>
  <c r="H557"/>
  <c r="H338"/>
  <c r="H55"/>
  <c r="P265"/>
  <c r="P195"/>
  <c r="P484"/>
  <c r="P411"/>
  <c r="P338"/>
  <c r="P55"/>
  <c r="P557"/>
  <c r="P125"/>
  <c r="J411"/>
  <c r="J195"/>
  <c r="J484"/>
  <c r="J557"/>
  <c r="J338"/>
  <c r="J55"/>
  <c r="J265"/>
  <c r="J125"/>
  <c r="U265"/>
  <c r="U125"/>
  <c r="U484"/>
  <c r="U411"/>
  <c r="U338"/>
  <c r="U55"/>
  <c r="U557"/>
  <c r="U195"/>
  <c r="Q557"/>
  <c r="Q125"/>
  <c r="Q265"/>
  <c r="Q484"/>
  <c r="Q338"/>
  <c r="Q55"/>
  <c r="Q411"/>
  <c r="Q195"/>
  <c r="Q244" i="46"/>
  <c r="S244"/>
  <c r="T244"/>
  <c r="J244"/>
  <c r="O244"/>
  <c r="L244"/>
  <c r="R244"/>
  <c r="W244"/>
  <c r="U244"/>
  <c r="H559" i="64"/>
  <c r="H267"/>
  <c r="H127"/>
  <c r="H197"/>
  <c r="H413"/>
  <c r="H486"/>
  <c r="H57"/>
  <c r="H340"/>
  <c r="K90" i="25"/>
  <c r="N238" i="46"/>
  <c r="L59" i="56"/>
  <c r="S90" i="25"/>
  <c r="T59" i="56"/>
  <c r="V238" i="46"/>
  <c r="W57" i="64"/>
  <c r="W127"/>
  <c r="W559"/>
  <c r="W340"/>
  <c r="W413"/>
  <c r="W486"/>
  <c r="W267"/>
  <c r="W197"/>
  <c r="I559"/>
  <c r="I57"/>
  <c r="I127"/>
  <c r="I197"/>
  <c r="I267"/>
  <c r="I413"/>
  <c r="I486"/>
  <c r="I340"/>
  <c r="R90" i="25"/>
  <c r="S59" i="56"/>
  <c r="U238" i="46"/>
  <c r="M238"/>
  <c r="K59" i="56"/>
  <c r="J90" i="25"/>
  <c r="Z238" i="46"/>
  <c r="X59" i="56"/>
  <c r="W90" i="25"/>
  <c r="R486" i="64"/>
  <c r="R413"/>
  <c r="R267"/>
  <c r="R197"/>
  <c r="R127"/>
  <c r="R57"/>
  <c r="R559"/>
  <c r="R340"/>
  <c r="T127"/>
  <c r="T413"/>
  <c r="T57"/>
  <c r="T340"/>
  <c r="T486"/>
  <c r="T559"/>
  <c r="T267"/>
  <c r="T197"/>
  <c r="J57"/>
  <c r="J127"/>
  <c r="J486"/>
  <c r="J197"/>
  <c r="J559"/>
  <c r="J413"/>
  <c r="J267"/>
  <c r="J340"/>
  <c r="M57"/>
  <c r="M267"/>
  <c r="M413"/>
  <c r="M340"/>
  <c r="M486"/>
  <c r="M559"/>
  <c r="M127"/>
  <c r="M197"/>
  <c r="L238" i="46"/>
  <c r="I90" i="25"/>
  <c r="J59" i="56"/>
  <c r="V413" i="64"/>
  <c r="V57"/>
  <c r="V127"/>
  <c r="V197"/>
  <c r="V267"/>
  <c r="V486"/>
  <c r="V559"/>
  <c r="V340"/>
  <c r="P413"/>
  <c r="P127"/>
  <c r="P559"/>
  <c r="P197"/>
  <c r="P267"/>
  <c r="P57"/>
  <c r="P486"/>
  <c r="P340"/>
  <c r="N486"/>
  <c r="N413"/>
  <c r="N267"/>
  <c r="N197"/>
  <c r="N559"/>
  <c r="N57"/>
  <c r="N127"/>
  <c r="N340"/>
  <c r="Q413"/>
  <c r="Q267"/>
  <c r="Q57"/>
  <c r="Q340"/>
  <c r="Q127"/>
  <c r="Q559"/>
  <c r="Q486"/>
  <c r="Q197"/>
  <c r="L90" i="25"/>
  <c r="M59" i="56"/>
  <c r="O238" i="46"/>
  <c r="S39" i="64"/>
  <c r="S322"/>
  <c r="S109"/>
  <c r="S395"/>
  <c r="S541"/>
  <c r="S249"/>
  <c r="S179"/>
  <c r="S468"/>
  <c r="L468"/>
  <c r="L249"/>
  <c r="L541"/>
  <c r="L109"/>
  <c r="L179"/>
  <c r="L395"/>
  <c r="L39"/>
  <c r="L322"/>
  <c r="O39"/>
  <c r="O322"/>
  <c r="O179"/>
  <c r="O395"/>
  <c r="O541"/>
  <c r="O109"/>
  <c r="O468"/>
  <c r="O249"/>
  <c r="Y541"/>
  <c r="Y109"/>
  <c r="Y249"/>
  <c r="Y179"/>
  <c r="Y39"/>
  <c r="Y322"/>
  <c r="Y468"/>
  <c r="Y395"/>
  <c r="P39"/>
  <c r="P468"/>
  <c r="P541"/>
  <c r="P322"/>
  <c r="P395"/>
  <c r="P109"/>
  <c r="P249"/>
  <c r="P179"/>
  <c r="R468"/>
  <c r="R395"/>
  <c r="R39"/>
  <c r="R541"/>
  <c r="R179"/>
  <c r="R109"/>
  <c r="R322"/>
  <c r="R249"/>
  <c r="U468"/>
  <c r="U179"/>
  <c r="U39"/>
  <c r="U541"/>
  <c r="U395"/>
  <c r="U109"/>
  <c r="U322"/>
  <c r="U249"/>
  <c r="H468"/>
  <c r="H249"/>
  <c r="H541"/>
  <c r="H109"/>
  <c r="H179"/>
  <c r="H322"/>
  <c r="H39"/>
  <c r="H395"/>
  <c r="X541"/>
  <c r="X249"/>
  <c r="X39"/>
  <c r="X468"/>
  <c r="X322"/>
  <c r="X179"/>
  <c r="X395"/>
  <c r="X109"/>
  <c r="Z541"/>
  <c r="Z249"/>
  <c r="Z39"/>
  <c r="Z395"/>
  <c r="Z322"/>
  <c r="Z179"/>
  <c r="Z468"/>
  <c r="Z109"/>
  <c r="H29" i="25"/>
  <c r="H31"/>
  <c r="I22" i="56"/>
  <c r="K249" i="46"/>
  <c r="W22" i="56"/>
  <c r="V29" i="25"/>
  <c r="V31"/>
  <c r="Y249" i="46"/>
  <c r="K29" i="25"/>
  <c r="K31"/>
  <c r="N249" i="46"/>
  <c r="L22" i="56"/>
  <c r="R22"/>
  <c r="T249" i="46"/>
  <c r="Q29" i="25"/>
  <c r="Q31"/>
  <c r="J29"/>
  <c r="J31"/>
  <c r="M249" i="46"/>
  <c r="K22" i="56"/>
  <c r="K248"/>
  <c r="O90" i="64"/>
  <c r="O160"/>
  <c r="O376"/>
  <c r="O303"/>
  <c r="O449"/>
  <c r="O20"/>
  <c r="O522"/>
  <c r="O230"/>
  <c r="L376"/>
  <c r="L522"/>
  <c r="L90"/>
  <c r="L160"/>
  <c r="L20"/>
  <c r="L449"/>
  <c r="L230"/>
  <c r="L303"/>
  <c r="X160"/>
  <c r="X449"/>
  <c r="X303"/>
  <c r="X20"/>
  <c r="X230"/>
  <c r="X90"/>
  <c r="X376"/>
  <c r="X522"/>
  <c r="M522"/>
  <c r="M160"/>
  <c r="M449"/>
  <c r="M20"/>
  <c r="M303"/>
  <c r="M376"/>
  <c r="M230"/>
  <c r="M90"/>
  <c r="U20"/>
  <c r="U522"/>
  <c r="U303"/>
  <c r="U449"/>
  <c r="U160"/>
  <c r="U230"/>
  <c r="U376"/>
  <c r="U90"/>
  <c r="T29" i="25"/>
  <c r="T31"/>
  <c r="U22" i="56"/>
  <c r="U248"/>
  <c r="W249" i="46"/>
  <c r="O22" i="56"/>
  <c r="O248"/>
  <c r="N29" i="25"/>
  <c r="N31"/>
  <c r="Q249" i="46"/>
  <c r="M22" i="56"/>
  <c r="L29" i="25"/>
  <c r="L31"/>
  <c r="O249" i="46"/>
  <c r="W29" i="25"/>
  <c r="W31"/>
  <c r="X22" i="56"/>
  <c r="X248"/>
  <c r="Z249" i="46"/>
  <c r="R29" i="25"/>
  <c r="R31"/>
  <c r="S22" i="56"/>
  <c r="U249" i="46"/>
  <c r="K376" i="64"/>
  <c r="K230"/>
  <c r="K303"/>
  <c r="K20"/>
  <c r="K522"/>
  <c r="K449"/>
  <c r="K160"/>
  <c r="K90"/>
  <c r="R230"/>
  <c r="R522"/>
  <c r="R449"/>
  <c r="R20"/>
  <c r="R303"/>
  <c r="R376"/>
  <c r="R90"/>
  <c r="R160"/>
  <c r="P90"/>
  <c r="P230"/>
  <c r="P522"/>
  <c r="P376"/>
  <c r="P449"/>
  <c r="P160"/>
  <c r="P20"/>
  <c r="P303"/>
  <c r="T160"/>
  <c r="T230"/>
  <c r="T303"/>
  <c r="T449"/>
  <c r="T90"/>
  <c r="T376"/>
  <c r="T522"/>
  <c r="T20"/>
  <c r="Y522"/>
  <c r="Y160"/>
  <c r="Y20"/>
  <c r="Y449"/>
  <c r="Y376"/>
  <c r="Y303"/>
  <c r="Y90"/>
  <c r="Y230"/>
  <c r="G48" i="25"/>
  <c r="J247" i="46"/>
  <c r="H36" i="56"/>
  <c r="M36"/>
  <c r="O247" i="46"/>
  <c r="L48" i="25"/>
  <c r="R36" i="56"/>
  <c r="R246"/>
  <c r="T247" i="46"/>
  <c r="Q48" i="25"/>
  <c r="E48"/>
  <c r="H247" i="46"/>
  <c r="F36" i="56"/>
  <c r="F48" i="25"/>
  <c r="I247" i="46"/>
  <c r="G36" i="56"/>
  <c r="O390" i="64"/>
  <c r="O104"/>
  <c r="O244"/>
  <c r="O317"/>
  <c r="O536"/>
  <c r="O463"/>
  <c r="O34"/>
  <c r="O174"/>
  <c r="K463"/>
  <c r="K34"/>
  <c r="K104"/>
  <c r="K174"/>
  <c r="K244"/>
  <c r="K536"/>
  <c r="K390"/>
  <c r="K317"/>
  <c r="T244"/>
  <c r="T390"/>
  <c r="T34"/>
  <c r="T174"/>
  <c r="T104"/>
  <c r="T463"/>
  <c r="T536"/>
  <c r="T317"/>
  <c r="Z244"/>
  <c r="Z463"/>
  <c r="Z34"/>
  <c r="Z104"/>
  <c r="Z390"/>
  <c r="Z536"/>
  <c r="Z317"/>
  <c r="Z174"/>
  <c r="J34"/>
  <c r="J104"/>
  <c r="J244"/>
  <c r="J317"/>
  <c r="J390"/>
  <c r="J536"/>
  <c r="J463"/>
  <c r="J174"/>
  <c r="N48" i="25"/>
  <c r="Q247" i="46"/>
  <c r="O36" i="56"/>
  <c r="E36"/>
  <c r="D48" i="25"/>
  <c r="AC36" i="46"/>
  <c r="G247"/>
  <c r="I36" i="56"/>
  <c r="H48" i="25"/>
  <c r="K247" i="46"/>
  <c r="N36" i="56"/>
  <c r="M48" i="25"/>
  <c r="P247" i="46"/>
  <c r="J36" i="56"/>
  <c r="I48" i="25"/>
  <c r="L247" i="46"/>
  <c r="Q463" i="64"/>
  <c r="Q104"/>
  <c r="Q536"/>
  <c r="Q174"/>
  <c r="Q34"/>
  <c r="Q390"/>
  <c r="Q244"/>
  <c r="Q317"/>
  <c r="X463"/>
  <c r="X34"/>
  <c r="X104"/>
  <c r="X174"/>
  <c r="X244"/>
  <c r="X390"/>
  <c r="X536"/>
  <c r="X317"/>
  <c r="L463"/>
  <c r="L390"/>
  <c r="L244"/>
  <c r="L317"/>
  <c r="L536"/>
  <c r="L34"/>
  <c r="L104"/>
  <c r="L174"/>
  <c r="V463"/>
  <c r="V104"/>
  <c r="V536"/>
  <c r="V174"/>
  <c r="V34"/>
  <c r="V244"/>
  <c r="V390"/>
  <c r="V317"/>
  <c r="U244"/>
  <c r="U34"/>
  <c r="U390"/>
  <c r="U174"/>
  <c r="U536"/>
  <c r="U463"/>
  <c r="U104"/>
  <c r="U317"/>
  <c r="T40" i="56"/>
  <c r="S55" i="25"/>
  <c r="K40" i="56"/>
  <c r="J55" i="25"/>
  <c r="E55"/>
  <c r="F40" i="56"/>
  <c r="AC40" i="46"/>
  <c r="CO40"/>
  <c r="E40" i="56"/>
  <c r="D55" i="25"/>
  <c r="H55"/>
  <c r="I40" i="56"/>
  <c r="K467" i="64"/>
  <c r="K38"/>
  <c r="K108"/>
  <c r="K178"/>
  <c r="K248"/>
  <c r="K394"/>
  <c r="K540"/>
  <c r="K321"/>
  <c r="Z248"/>
  <c r="Z38"/>
  <c r="Z540"/>
  <c r="Z178"/>
  <c r="Z467"/>
  <c r="Z394"/>
  <c r="Z108"/>
  <c r="Z321"/>
  <c r="U248"/>
  <c r="U467"/>
  <c r="U540"/>
  <c r="U178"/>
  <c r="U394"/>
  <c r="U38"/>
  <c r="U108"/>
  <c r="U321"/>
  <c r="R540"/>
  <c r="R108"/>
  <c r="R394"/>
  <c r="R321"/>
  <c r="R467"/>
  <c r="R38"/>
  <c r="R248"/>
  <c r="R178"/>
  <c r="S38"/>
  <c r="S394"/>
  <c r="S108"/>
  <c r="S321"/>
  <c r="S248"/>
  <c r="S540"/>
  <c r="S467"/>
  <c r="S178"/>
  <c r="R40" i="56"/>
  <c r="Q55" i="25"/>
  <c r="F55"/>
  <c r="G40" i="56"/>
  <c r="W40"/>
  <c r="V55" i="25"/>
  <c r="H40" i="56"/>
  <c r="G55" i="25"/>
  <c r="O55"/>
  <c r="P40" i="56"/>
  <c r="V248" i="64"/>
  <c r="V38"/>
  <c r="V394"/>
  <c r="V321"/>
  <c r="V540"/>
  <c r="V108"/>
  <c r="V467"/>
  <c r="V178"/>
  <c r="M38"/>
  <c r="M394"/>
  <c r="M248"/>
  <c r="M321"/>
  <c r="M108"/>
  <c r="M540"/>
  <c r="M467"/>
  <c r="M178"/>
  <c r="Y38"/>
  <c r="Y394"/>
  <c r="Y248"/>
  <c r="Y321"/>
  <c r="Y108"/>
  <c r="Y540"/>
  <c r="Y467"/>
  <c r="Y178"/>
  <c r="W108"/>
  <c r="W38"/>
  <c r="W467"/>
  <c r="W321"/>
  <c r="W394"/>
  <c r="W248"/>
  <c r="W540"/>
  <c r="W178"/>
  <c r="X38"/>
  <c r="X108"/>
  <c r="X394"/>
  <c r="X321"/>
  <c r="X540"/>
  <c r="X467"/>
  <c r="X248"/>
  <c r="X178"/>
  <c r="J64" i="74"/>
  <c r="J62" i="75"/>
  <c r="J70" i="25"/>
  <c r="J73"/>
  <c r="K50" i="56"/>
  <c r="S70" i="25"/>
  <c r="S73"/>
  <c r="S64" i="74"/>
  <c r="S62" i="75"/>
  <c r="T50" i="56"/>
  <c r="E64" i="74"/>
  <c r="E62" i="75"/>
  <c r="E70" i="25"/>
  <c r="E73"/>
  <c r="F50" i="56"/>
  <c r="V70" i="25"/>
  <c r="V73"/>
  <c r="W50" i="56"/>
  <c r="V64" i="74"/>
  <c r="V62" i="75"/>
  <c r="W64" i="74"/>
  <c r="W62" i="75"/>
  <c r="X50" i="56"/>
  <c r="W70" i="25"/>
  <c r="W73"/>
  <c r="T404" i="64"/>
  <c r="T550"/>
  <c r="T118"/>
  <c r="T188"/>
  <c r="T477"/>
  <c r="T48"/>
  <c r="T258"/>
  <c r="T331"/>
  <c r="I550"/>
  <c r="I48"/>
  <c r="I118"/>
  <c r="I188"/>
  <c r="I258"/>
  <c r="I477"/>
  <c r="I404"/>
  <c r="I331"/>
  <c r="P404"/>
  <c r="P477"/>
  <c r="P118"/>
  <c r="P188"/>
  <c r="P550"/>
  <c r="P48"/>
  <c r="P258"/>
  <c r="P331"/>
  <c r="M404"/>
  <c r="M477"/>
  <c r="M550"/>
  <c r="M188"/>
  <c r="M118"/>
  <c r="M48"/>
  <c r="M258"/>
  <c r="M331"/>
  <c r="N404"/>
  <c r="N118"/>
  <c r="N48"/>
  <c r="N188"/>
  <c r="N550"/>
  <c r="N258"/>
  <c r="N477"/>
  <c r="N331"/>
  <c r="L70" i="25"/>
  <c r="L73"/>
  <c r="M50" i="56"/>
  <c r="L64" i="74"/>
  <c r="L62" i="75"/>
  <c r="O50" i="56"/>
  <c r="N70" i="25"/>
  <c r="N73"/>
  <c r="N64" i="74"/>
  <c r="N62" i="75"/>
  <c r="K64" i="74"/>
  <c r="K62" i="75"/>
  <c r="L50" i="56"/>
  <c r="K70" i="25"/>
  <c r="K73"/>
  <c r="G64" i="74"/>
  <c r="G62" i="75"/>
  <c r="H50" i="56"/>
  <c r="G70" i="25"/>
  <c r="G73"/>
  <c r="H64" i="74"/>
  <c r="H62" i="75"/>
  <c r="I50" i="56"/>
  <c r="H70" i="25"/>
  <c r="H73"/>
  <c r="U118" i="64"/>
  <c r="U48"/>
  <c r="U477"/>
  <c r="U331"/>
  <c r="U258"/>
  <c r="U550"/>
  <c r="U404"/>
  <c r="U188"/>
  <c r="X477"/>
  <c r="X118"/>
  <c r="X48"/>
  <c r="X331"/>
  <c r="X404"/>
  <c r="X550"/>
  <c r="X258"/>
  <c r="X188"/>
  <c r="K550"/>
  <c r="K477"/>
  <c r="K258"/>
  <c r="K331"/>
  <c r="K404"/>
  <c r="K118"/>
  <c r="K48"/>
  <c r="K188"/>
  <c r="G118"/>
  <c r="G258"/>
  <c r="G550"/>
  <c r="G48"/>
  <c r="G188"/>
  <c r="G477"/>
  <c r="G404"/>
  <c r="AA619"/>
  <c r="G331"/>
  <c r="Z477"/>
  <c r="Z118"/>
  <c r="Z550"/>
  <c r="Z188"/>
  <c r="Z258"/>
  <c r="Z404"/>
  <c r="Z48"/>
  <c r="Z331"/>
  <c r="Z238"/>
  <c r="Z28"/>
  <c r="Z98"/>
  <c r="Z530"/>
  <c r="Z168"/>
  <c r="Z457"/>
  <c r="Z311"/>
  <c r="Z384"/>
  <c r="T530"/>
  <c r="T238"/>
  <c r="T28"/>
  <c r="T311"/>
  <c r="T384"/>
  <c r="T98"/>
  <c r="T457"/>
  <c r="T168"/>
  <c r="W311"/>
  <c r="W457"/>
  <c r="W384"/>
  <c r="W98"/>
  <c r="W530"/>
  <c r="W168"/>
  <c r="W28"/>
  <c r="W238"/>
  <c r="J98"/>
  <c r="J384"/>
  <c r="J168"/>
  <c r="J28"/>
  <c r="J457"/>
  <c r="J530"/>
  <c r="J311"/>
  <c r="J238"/>
  <c r="X311"/>
  <c r="X28"/>
  <c r="X168"/>
  <c r="X530"/>
  <c r="X98"/>
  <c r="X457"/>
  <c r="X238"/>
  <c r="X384"/>
  <c r="K311"/>
  <c r="K457"/>
  <c r="K384"/>
  <c r="K238"/>
  <c r="K168"/>
  <c r="K530"/>
  <c r="K98"/>
  <c r="K28"/>
  <c r="G168"/>
  <c r="G530"/>
  <c r="G98"/>
  <c r="G28"/>
  <c r="G457"/>
  <c r="AA599"/>
  <c r="G311"/>
  <c r="G238"/>
  <c r="G384"/>
  <c r="H311"/>
  <c r="H530"/>
  <c r="H384"/>
  <c r="H98"/>
  <c r="H238"/>
  <c r="H457"/>
  <c r="H28"/>
  <c r="H168"/>
  <c r="V28"/>
  <c r="V311"/>
  <c r="V457"/>
  <c r="V238"/>
  <c r="V530"/>
  <c r="V168"/>
  <c r="V384"/>
  <c r="V98"/>
  <c r="M168"/>
  <c r="M530"/>
  <c r="M98"/>
  <c r="M384"/>
  <c r="M28"/>
  <c r="M238"/>
  <c r="M457"/>
  <c r="M311"/>
  <c r="L47" i="56"/>
  <c r="K40" i="70"/>
  <c r="K60" i="71"/>
  <c r="K48" i="74"/>
  <c r="K67" i="75"/>
  <c r="K64" i="25"/>
  <c r="E64"/>
  <c r="F47" i="56"/>
  <c r="E40" i="70"/>
  <c r="E60" i="71"/>
  <c r="E48" i="74"/>
  <c r="E67" i="75"/>
  <c r="P64" i="25"/>
  <c r="Q47" i="56"/>
  <c r="P40" i="70"/>
  <c r="P60" i="71"/>
  <c r="P48" i="74"/>
  <c r="P67" i="75"/>
  <c r="U64" i="25"/>
  <c r="U48" i="74"/>
  <c r="U67" i="75"/>
  <c r="V47" i="56"/>
  <c r="U40" i="70"/>
  <c r="U60" i="71"/>
  <c r="R64" i="25"/>
  <c r="R48" i="74"/>
  <c r="R67" i="75"/>
  <c r="S47" i="56"/>
  <c r="R40" i="70"/>
  <c r="R60" i="71"/>
  <c r="R255" i="64"/>
  <c r="R474"/>
  <c r="R45"/>
  <c r="R328"/>
  <c r="R547"/>
  <c r="R401"/>
  <c r="R115"/>
  <c r="R185"/>
  <c r="Z401"/>
  <c r="Z547"/>
  <c r="Z45"/>
  <c r="Z328"/>
  <c r="Z115"/>
  <c r="Z255"/>
  <c r="Z474"/>
  <c r="Z185"/>
  <c r="AA616"/>
  <c r="G45"/>
  <c r="G547"/>
  <c r="G474"/>
  <c r="G185"/>
  <c r="G401"/>
  <c r="G255"/>
  <c r="G115"/>
  <c r="G328"/>
  <c r="T474"/>
  <c r="T255"/>
  <c r="T547"/>
  <c r="T185"/>
  <c r="T45"/>
  <c r="T115"/>
  <c r="T401"/>
  <c r="T328"/>
  <c r="M547"/>
  <c r="M474"/>
  <c r="M255"/>
  <c r="M185"/>
  <c r="M401"/>
  <c r="M45"/>
  <c r="M115"/>
  <c r="M328"/>
  <c r="P47" i="56"/>
  <c r="O40" i="70"/>
  <c r="O60" i="71"/>
  <c r="O64" i="25"/>
  <c r="O48" i="74"/>
  <c r="O67" i="75"/>
  <c r="T47" i="56"/>
  <c r="S40" i="70"/>
  <c r="S60" i="71"/>
  <c r="S48" i="74"/>
  <c r="S67" i="75"/>
  <c r="S64" i="25"/>
  <c r="L64"/>
  <c r="M47" i="56"/>
  <c r="L40" i="70"/>
  <c r="L60" i="71"/>
  <c r="L48" i="74"/>
  <c r="L67" i="75"/>
  <c r="E47" i="56"/>
  <c r="D64" i="25"/>
  <c r="AC47" i="46"/>
  <c r="CO47"/>
  <c r="D48" i="74"/>
  <c r="X47" i="56"/>
  <c r="W40" i="70"/>
  <c r="W60" i="71"/>
  <c r="W64" i="25"/>
  <c r="W48" i="74"/>
  <c r="W67" i="75"/>
  <c r="N115" i="64"/>
  <c r="N255"/>
  <c r="N474"/>
  <c r="N328"/>
  <c r="N45"/>
  <c r="N401"/>
  <c r="N547"/>
  <c r="N185"/>
  <c r="O115"/>
  <c r="O45"/>
  <c r="O255"/>
  <c r="O328"/>
  <c r="O547"/>
  <c r="O401"/>
  <c r="O474"/>
  <c r="O185"/>
  <c r="U401"/>
  <c r="U115"/>
  <c r="U474"/>
  <c r="U328"/>
  <c r="U45"/>
  <c r="U255"/>
  <c r="U547"/>
  <c r="U185"/>
  <c r="X115"/>
  <c r="X474"/>
  <c r="X255"/>
  <c r="X328"/>
  <c r="X401"/>
  <c r="X45"/>
  <c r="X547"/>
  <c r="X185"/>
  <c r="Q255"/>
  <c r="Q547"/>
  <c r="Q474"/>
  <c r="Q328"/>
  <c r="Q401"/>
  <c r="Q45"/>
  <c r="Q115"/>
  <c r="Q185"/>
  <c r="E38" i="25"/>
  <c r="F29" i="56"/>
  <c r="E54" i="69"/>
  <c r="O38" i="25"/>
  <c r="P29" i="56"/>
  <c r="O54" i="69"/>
  <c r="J29" i="56"/>
  <c r="I54" i="69"/>
  <c r="I38" i="25"/>
  <c r="S29" i="56"/>
  <c r="R54" i="69"/>
  <c r="R38" i="25"/>
  <c r="H29" i="56"/>
  <c r="G54" i="69"/>
  <c r="G38" i="25"/>
  <c r="S237" i="64"/>
  <c r="S529"/>
  <c r="S383"/>
  <c r="S167"/>
  <c r="S456"/>
  <c r="S97"/>
  <c r="S27"/>
  <c r="S310"/>
  <c r="X456"/>
  <c r="X383"/>
  <c r="X237"/>
  <c r="X167"/>
  <c r="X27"/>
  <c r="X97"/>
  <c r="X529"/>
  <c r="X310"/>
  <c r="P97"/>
  <c r="P529"/>
  <c r="P237"/>
  <c r="P167"/>
  <c r="P456"/>
  <c r="P27"/>
  <c r="P383"/>
  <c r="P310"/>
  <c r="Z383"/>
  <c r="Z456"/>
  <c r="Z27"/>
  <c r="Z167"/>
  <c r="Z529"/>
  <c r="Z237"/>
  <c r="Z97"/>
  <c r="Z310"/>
  <c r="T97"/>
  <c r="T237"/>
  <c r="T529"/>
  <c r="T167"/>
  <c r="T383"/>
  <c r="T27"/>
  <c r="T456"/>
  <c r="T310"/>
  <c r="K38" i="25"/>
  <c r="L29" i="56"/>
  <c r="K54" i="69"/>
  <c r="X29" i="56"/>
  <c r="W54" i="69"/>
  <c r="W38" i="25"/>
  <c r="Q29" i="56"/>
  <c r="P54" i="69"/>
  <c r="P38" i="25"/>
  <c r="F38"/>
  <c r="G29" i="56"/>
  <c r="F54" i="69"/>
  <c r="R29" i="56"/>
  <c r="Q54" i="69"/>
  <c r="Q38" i="25"/>
  <c r="V383" i="64"/>
  <c r="V456"/>
  <c r="V529"/>
  <c r="V167"/>
  <c r="V97"/>
  <c r="V27"/>
  <c r="V237"/>
  <c r="V310"/>
  <c r="M456"/>
  <c r="M529"/>
  <c r="M237"/>
  <c r="M167"/>
  <c r="M27"/>
  <c r="M383"/>
  <c r="M97"/>
  <c r="M310"/>
  <c r="K97"/>
  <c r="K456"/>
  <c r="K383"/>
  <c r="K167"/>
  <c r="K529"/>
  <c r="K27"/>
  <c r="K237"/>
  <c r="K310"/>
  <c r="H97"/>
  <c r="H383"/>
  <c r="H529"/>
  <c r="H310"/>
  <c r="H456"/>
  <c r="H237"/>
  <c r="H27"/>
  <c r="H167"/>
  <c r="Q529"/>
  <c r="Q456"/>
  <c r="Q383"/>
  <c r="Q310"/>
  <c r="Q237"/>
  <c r="Q27"/>
  <c r="Q97"/>
  <c r="Q167"/>
  <c r="T115" i="56"/>
  <c r="T234"/>
  <c r="V235" i="46"/>
  <c r="Q115" i="56"/>
  <c r="Q234"/>
  <c r="S235" i="46"/>
  <c r="X115" i="56"/>
  <c r="X234"/>
  <c r="Z235" i="46"/>
  <c r="T235"/>
  <c r="R115" i="56"/>
  <c r="R234"/>
  <c r="O115"/>
  <c r="O234"/>
  <c r="Q235" i="46"/>
  <c r="X235"/>
  <c r="V115" i="56"/>
  <c r="V234"/>
  <c r="S115"/>
  <c r="S234"/>
  <c r="U235" i="46"/>
  <c r="W235"/>
  <c r="U115" i="56"/>
  <c r="U234"/>
  <c r="W115"/>
  <c r="W234"/>
  <c r="Y235" i="46"/>
  <c r="G235"/>
  <c r="AC115"/>
  <c r="E115" i="56"/>
  <c r="L261" i="64"/>
  <c r="L334"/>
  <c r="L121"/>
  <c r="L480"/>
  <c r="L407"/>
  <c r="L51"/>
  <c r="L191"/>
  <c r="L553"/>
  <c r="H407"/>
  <c r="H191"/>
  <c r="H121"/>
  <c r="H51"/>
  <c r="H261"/>
  <c r="H553"/>
  <c r="H480"/>
  <c r="H334"/>
  <c r="S407"/>
  <c r="S553"/>
  <c r="S121"/>
  <c r="S261"/>
  <c r="S480"/>
  <c r="S191"/>
  <c r="S51"/>
  <c r="S334"/>
  <c r="W121"/>
  <c r="W407"/>
  <c r="W191"/>
  <c r="W480"/>
  <c r="W334"/>
  <c r="W553"/>
  <c r="W51"/>
  <c r="W261"/>
  <c r="M334"/>
  <c r="M553"/>
  <c r="M407"/>
  <c r="M51"/>
  <c r="M261"/>
  <c r="M191"/>
  <c r="M480"/>
  <c r="M121"/>
  <c r="O191"/>
  <c r="O553"/>
  <c r="O407"/>
  <c r="O480"/>
  <c r="O261"/>
  <c r="O51"/>
  <c r="O334"/>
  <c r="O121"/>
  <c r="Q407"/>
  <c r="Q261"/>
  <c r="Q191"/>
  <c r="Q121"/>
  <c r="Q334"/>
  <c r="Q480"/>
  <c r="Q51"/>
  <c r="Q553"/>
  <c r="X407"/>
  <c r="X191"/>
  <c r="X121"/>
  <c r="X261"/>
  <c r="X553"/>
  <c r="X334"/>
  <c r="X480"/>
  <c r="X51"/>
  <c r="R121"/>
  <c r="R407"/>
  <c r="R261"/>
  <c r="R553"/>
  <c r="R51"/>
  <c r="R480"/>
  <c r="R334"/>
  <c r="R191"/>
  <c r="V51"/>
  <c r="V480"/>
  <c r="V553"/>
  <c r="V191"/>
  <c r="V121"/>
  <c r="V261"/>
  <c r="V334"/>
  <c r="V407"/>
  <c r="G47" i="74"/>
  <c r="H43" i="56"/>
  <c r="G39" i="70"/>
  <c r="G59" i="25"/>
  <c r="U47" i="74"/>
  <c r="V43" i="56"/>
  <c r="U39" i="70"/>
  <c r="U59" i="25"/>
  <c r="Q43" i="56"/>
  <c r="P39" i="70"/>
  <c r="P59" i="25"/>
  <c r="P47" i="74"/>
  <c r="N43" i="56"/>
  <c r="M39" i="70"/>
  <c r="M59" i="25"/>
  <c r="M47" i="74"/>
  <c r="W59" i="25"/>
  <c r="W47" i="74"/>
  <c r="X43" i="56"/>
  <c r="W39" i="70"/>
  <c r="T59" i="25"/>
  <c r="T47" i="74"/>
  <c r="U43" i="56"/>
  <c r="T39" i="70"/>
  <c r="N59" i="25"/>
  <c r="N47" i="74"/>
  <c r="O43" i="56"/>
  <c r="N39" i="70"/>
  <c r="J41" i="64"/>
  <c r="J324"/>
  <c r="J181"/>
  <c r="J397"/>
  <c r="J543"/>
  <c r="J470"/>
  <c r="J251"/>
  <c r="J111"/>
  <c r="T41"/>
  <c r="T470"/>
  <c r="T543"/>
  <c r="T181"/>
  <c r="T111"/>
  <c r="T251"/>
  <c r="T324"/>
  <c r="T397"/>
  <c r="S470"/>
  <c r="S181"/>
  <c r="S41"/>
  <c r="S324"/>
  <c r="S397"/>
  <c r="S111"/>
  <c r="S543"/>
  <c r="S251"/>
  <c r="I111"/>
  <c r="I543"/>
  <c r="I251"/>
  <c r="I41"/>
  <c r="I324"/>
  <c r="I470"/>
  <c r="I397"/>
  <c r="I181"/>
  <c r="Y251"/>
  <c r="Y470"/>
  <c r="Y324"/>
  <c r="Y41"/>
  <c r="Y181"/>
  <c r="Y111"/>
  <c r="Y397"/>
  <c r="Y543"/>
  <c r="F43" i="56"/>
  <c r="E39" i="70"/>
  <c r="E47" i="74"/>
  <c r="E59" i="25"/>
  <c r="M43" i="56"/>
  <c r="L39" i="70"/>
  <c r="L47" i="74"/>
  <c r="L59" i="25"/>
  <c r="F59"/>
  <c r="G43" i="56"/>
  <c r="F39" i="70"/>
  <c r="F47" i="74"/>
  <c r="N111" i="64"/>
  <c r="N251"/>
  <c r="N543"/>
  <c r="N397"/>
  <c r="N181"/>
  <c r="N470"/>
  <c r="N41"/>
  <c r="N324"/>
  <c r="Z324"/>
  <c r="Z397"/>
  <c r="Z181"/>
  <c r="Z251"/>
  <c r="Z543"/>
  <c r="Z111"/>
  <c r="Z41"/>
  <c r="Z470"/>
  <c r="R41"/>
  <c r="R324"/>
  <c r="R470"/>
  <c r="R181"/>
  <c r="R543"/>
  <c r="R397"/>
  <c r="R251"/>
  <c r="R111"/>
  <c r="M181"/>
  <c r="M41"/>
  <c r="M251"/>
  <c r="M397"/>
  <c r="M543"/>
  <c r="M324"/>
  <c r="M470"/>
  <c r="M111"/>
  <c r="V41"/>
  <c r="V470"/>
  <c r="V543"/>
  <c r="V181"/>
  <c r="V397"/>
  <c r="V251"/>
  <c r="V324"/>
  <c r="V111"/>
  <c r="AC34" i="46"/>
  <c r="CO34"/>
  <c r="E34" i="56"/>
  <c r="D34"/>
  <c r="K34" i="44"/>
  <c r="L34"/>
  <c r="H315" i="64"/>
  <c r="H172"/>
  <c r="H388"/>
  <c r="H102"/>
  <c r="H534"/>
  <c r="H461"/>
  <c r="H242"/>
  <c r="H32"/>
  <c r="T315"/>
  <c r="T172"/>
  <c r="T242"/>
  <c r="T32"/>
  <c r="T388"/>
  <c r="T534"/>
  <c r="T102"/>
  <c r="T461"/>
  <c r="P461"/>
  <c r="P315"/>
  <c r="P172"/>
  <c r="P32"/>
  <c r="P102"/>
  <c r="P388"/>
  <c r="P242"/>
  <c r="P534"/>
  <c r="M534"/>
  <c r="M388"/>
  <c r="M242"/>
  <c r="M32"/>
  <c r="M172"/>
  <c r="M102"/>
  <c r="M461"/>
  <c r="M315"/>
  <c r="G242"/>
  <c r="AA603"/>
  <c r="G172"/>
  <c r="G315"/>
  <c r="G102"/>
  <c r="G534"/>
  <c r="G32"/>
  <c r="G461"/>
  <c r="G388"/>
  <c r="R315"/>
  <c r="R102"/>
  <c r="R388"/>
  <c r="R172"/>
  <c r="R461"/>
  <c r="R242"/>
  <c r="R32"/>
  <c r="R534"/>
  <c r="Q461"/>
  <c r="Q32"/>
  <c r="Q242"/>
  <c r="Q534"/>
  <c r="Q172"/>
  <c r="Q315"/>
  <c r="Q102"/>
  <c r="Q388"/>
  <c r="N461"/>
  <c r="N242"/>
  <c r="N32"/>
  <c r="N534"/>
  <c r="N102"/>
  <c r="N388"/>
  <c r="N172"/>
  <c r="N315"/>
  <c r="X172"/>
  <c r="X315"/>
  <c r="X461"/>
  <c r="X388"/>
  <c r="X242"/>
  <c r="X534"/>
  <c r="X102"/>
  <c r="X32"/>
  <c r="J102"/>
  <c r="J32"/>
  <c r="J172"/>
  <c r="J534"/>
  <c r="J461"/>
  <c r="J315"/>
  <c r="J242"/>
  <c r="J388"/>
  <c r="M28" i="56"/>
  <c r="L37" i="25"/>
  <c r="L39"/>
  <c r="M37"/>
  <c r="M39"/>
  <c r="N28" i="56"/>
  <c r="I37" i="25"/>
  <c r="I39"/>
  <c r="J28" i="56"/>
  <c r="O37" i="25"/>
  <c r="O39"/>
  <c r="P28" i="56"/>
  <c r="AC28" i="46"/>
  <c r="CO28"/>
  <c r="E28" i="56"/>
  <c r="D37" i="25"/>
  <c r="D39"/>
  <c r="R455" i="64"/>
  <c r="R26"/>
  <c r="R236"/>
  <c r="R309"/>
  <c r="R166"/>
  <c r="R382"/>
  <c r="R96"/>
  <c r="R528"/>
  <c r="J236"/>
  <c r="J309"/>
  <c r="J26"/>
  <c r="J166"/>
  <c r="J382"/>
  <c r="J455"/>
  <c r="J528"/>
  <c r="J96"/>
  <c r="Y528"/>
  <c r="Y166"/>
  <c r="Y26"/>
  <c r="Y455"/>
  <c r="Y309"/>
  <c r="Y236"/>
  <c r="Y382"/>
  <c r="Y96"/>
  <c r="N236"/>
  <c r="N382"/>
  <c r="N528"/>
  <c r="N455"/>
  <c r="N166"/>
  <c r="N96"/>
  <c r="N309"/>
  <c r="N26"/>
  <c r="P382"/>
  <c r="P236"/>
  <c r="P528"/>
  <c r="P96"/>
  <c r="P166"/>
  <c r="P309"/>
  <c r="P455"/>
  <c r="P26"/>
  <c r="H28" i="56"/>
  <c r="G37" i="25"/>
  <c r="G39"/>
  <c r="R28" i="56"/>
  <c r="Q37" i="25"/>
  <c r="Q39"/>
  <c r="P37"/>
  <c r="P39"/>
  <c r="Q28" i="56"/>
  <c r="L28"/>
  <c r="K37" i="25"/>
  <c r="K39"/>
  <c r="R37"/>
  <c r="R39"/>
  <c r="S28" i="56"/>
  <c r="S96" i="64"/>
  <c r="S528"/>
  <c r="S166"/>
  <c r="S382"/>
  <c r="S455"/>
  <c r="S236"/>
  <c r="S26"/>
  <c r="S309"/>
  <c r="O26"/>
  <c r="O96"/>
  <c r="O166"/>
  <c r="O528"/>
  <c r="O382"/>
  <c r="O236"/>
  <c r="O309"/>
  <c r="O455"/>
  <c r="L309"/>
  <c r="L455"/>
  <c r="L26"/>
  <c r="L236"/>
  <c r="L528"/>
  <c r="L166"/>
  <c r="L382"/>
  <c r="L96"/>
  <c r="K96"/>
  <c r="K26"/>
  <c r="K166"/>
  <c r="K455"/>
  <c r="K382"/>
  <c r="K309"/>
  <c r="K236"/>
  <c r="K528"/>
  <c r="W528"/>
  <c r="W166"/>
  <c r="W26"/>
  <c r="W455"/>
  <c r="W309"/>
  <c r="W96"/>
  <c r="W382"/>
  <c r="W236"/>
  <c r="E117" i="56"/>
  <c r="D117"/>
  <c r="K117" i="44"/>
  <c r="L117"/>
  <c r="AC117" i="46"/>
  <c r="CO117"/>
  <c r="U43" i="73"/>
  <c r="V57" i="56"/>
  <c r="X243" i="46"/>
  <c r="U82" i="25"/>
  <c r="G243" i="46"/>
  <c r="E57" i="56"/>
  <c r="D82" i="25"/>
  <c r="D43" i="73"/>
  <c r="AC57" i="46"/>
  <c r="I82" i="25"/>
  <c r="J57" i="56"/>
  <c r="L243" i="46"/>
  <c r="I43" i="73"/>
  <c r="T57" i="56"/>
  <c r="S43" i="73"/>
  <c r="S56"/>
  <c r="V243" i="46"/>
  <c r="S82" i="25"/>
  <c r="R57" i="56"/>
  <c r="T243" i="46"/>
  <c r="Q82" i="25"/>
  <c r="Q43" i="73"/>
  <c r="K484" i="64"/>
  <c r="K557"/>
  <c r="K338"/>
  <c r="K55"/>
  <c r="K265"/>
  <c r="K411"/>
  <c r="K195"/>
  <c r="K125"/>
  <c r="I557"/>
  <c r="I265"/>
  <c r="I338"/>
  <c r="I55"/>
  <c r="I411"/>
  <c r="I484"/>
  <c r="I195"/>
  <c r="I125"/>
  <c r="T265"/>
  <c r="T411"/>
  <c r="T195"/>
  <c r="T55"/>
  <c r="T557"/>
  <c r="T484"/>
  <c r="T338"/>
  <c r="T125"/>
  <c r="R411"/>
  <c r="R265"/>
  <c r="R338"/>
  <c r="R55"/>
  <c r="R484"/>
  <c r="R557"/>
  <c r="R195"/>
  <c r="R125"/>
  <c r="N411"/>
  <c r="N484"/>
  <c r="N195"/>
  <c r="N125"/>
  <c r="N265"/>
  <c r="N557"/>
  <c r="N338"/>
  <c r="N55"/>
  <c r="O243" i="46"/>
  <c r="L43" i="73"/>
  <c r="M57" i="56"/>
  <c r="L82" i="25"/>
  <c r="O43" i="73"/>
  <c r="O56"/>
  <c r="R243" i="46"/>
  <c r="O82" i="25"/>
  <c r="P57" i="56"/>
  <c r="H82" i="25"/>
  <c r="K243" i="46"/>
  <c r="H43" i="73"/>
  <c r="H56"/>
  <c r="I57" i="56"/>
  <c r="R43" i="73"/>
  <c r="R82" i="25"/>
  <c r="U243" i="46"/>
  <c r="S57" i="56"/>
  <c r="Z243" i="46"/>
  <c r="W43" i="73"/>
  <c r="W56"/>
  <c r="W82" i="25"/>
  <c r="X57" i="56"/>
  <c r="L484" i="64"/>
  <c r="L411"/>
  <c r="L338"/>
  <c r="L125"/>
  <c r="L265"/>
  <c r="L557"/>
  <c r="L195"/>
  <c r="L55"/>
  <c r="W411"/>
  <c r="W195"/>
  <c r="W557"/>
  <c r="W265"/>
  <c r="W338"/>
  <c r="W55"/>
  <c r="W484"/>
  <c r="W125"/>
  <c r="O557"/>
  <c r="O195"/>
  <c r="O484"/>
  <c r="O265"/>
  <c r="O338"/>
  <c r="O55"/>
  <c r="O411"/>
  <c r="O125"/>
  <c r="X411"/>
  <c r="X195"/>
  <c r="X557"/>
  <c r="X484"/>
  <c r="X338"/>
  <c r="X55"/>
  <c r="X265"/>
  <c r="X125"/>
  <c r="Y484"/>
  <c r="Y125"/>
  <c r="Y557"/>
  <c r="Y411"/>
  <c r="Y338"/>
  <c r="Y55"/>
  <c r="Y265"/>
  <c r="Y195"/>
  <c r="Y244" i="46"/>
  <c r="N244"/>
  <c r="H244"/>
  <c r="Z244"/>
  <c r="I244"/>
  <c r="X244"/>
  <c r="P244"/>
  <c r="K244"/>
  <c r="V244"/>
  <c r="M244"/>
  <c r="AA534" i="64"/>
  <c r="F15" i="69"/>
  <c r="U15"/>
  <c r="G15"/>
  <c r="G61"/>
  <c r="I15"/>
  <c r="E62"/>
  <c r="U62"/>
  <c r="P62"/>
  <c r="AA550" i="64"/>
  <c r="R12" i="69"/>
  <c r="S12"/>
  <c r="I12"/>
  <c r="U12"/>
  <c r="N12"/>
  <c r="Q12"/>
  <c r="H12"/>
  <c r="C12" i="72"/>
  <c r="G62" i="69"/>
  <c r="V16"/>
  <c r="F16"/>
  <c r="R62"/>
  <c r="I13"/>
  <c r="M13"/>
  <c r="G13"/>
  <c r="L13"/>
  <c r="V58"/>
  <c r="T12"/>
  <c r="T58"/>
  <c r="T78" i="25"/>
  <c r="AA535" i="64"/>
  <c r="AA103"/>
  <c r="J15" i="69"/>
  <c r="W15"/>
  <c r="S15"/>
  <c r="K15"/>
  <c r="R242" i="56"/>
  <c r="Q45" i="65"/>
  <c r="E242" i="56"/>
  <c r="D57"/>
  <c r="D45" i="65"/>
  <c r="V242" i="56"/>
  <c r="U45" i="65"/>
  <c r="J15" i="74"/>
  <c r="J13" i="70"/>
  <c r="O13"/>
  <c r="O15" i="74"/>
  <c r="E43" i="70"/>
  <c r="E59" i="71"/>
  <c r="E63"/>
  <c r="F13" i="70"/>
  <c r="F15" i="74"/>
  <c r="P45" i="70"/>
  <c r="P53" i="74"/>
  <c r="Q53"/>
  <c r="Q45" i="70"/>
  <c r="G53" i="74"/>
  <c r="G45" i="70"/>
  <c r="N66" i="75"/>
  <c r="N70"/>
  <c r="N51" i="74"/>
  <c r="W66" i="75"/>
  <c r="W70"/>
  <c r="W51" i="74"/>
  <c r="M51"/>
  <c r="M66" i="75"/>
  <c r="M70"/>
  <c r="G59" i="71"/>
  <c r="G63"/>
  <c r="G43" i="70"/>
  <c r="D115" i="56"/>
  <c r="E234"/>
  <c r="R54" i="74"/>
  <c r="R46" i="70"/>
  <c r="K46"/>
  <c r="K54" i="74"/>
  <c r="D67" i="75"/>
  <c r="C67"/>
  <c r="C48" i="74"/>
  <c r="Q54"/>
  <c r="Q46" i="70"/>
  <c r="AA45" i="64"/>
  <c r="D46" i="70"/>
  <c r="D54" i="74"/>
  <c r="W16"/>
  <c r="W14" i="70"/>
  <c r="O16" i="74"/>
  <c r="O14" i="70"/>
  <c r="H55" i="71"/>
  <c r="H56" i="70"/>
  <c r="K56"/>
  <c r="K55" i="71"/>
  <c r="N56" i="70"/>
  <c r="N55" i="71"/>
  <c r="L55"/>
  <c r="L56" i="70"/>
  <c r="V56"/>
  <c r="V55" i="71"/>
  <c r="E55"/>
  <c r="E56" i="70"/>
  <c r="J55" i="71"/>
  <c r="J56" i="70"/>
  <c r="G51" i="69"/>
  <c r="G78"/>
  <c r="G79"/>
  <c r="V51"/>
  <c r="V78"/>
  <c r="Q78"/>
  <c r="Q51"/>
  <c r="D40" i="56"/>
  <c r="K40" i="44"/>
  <c r="L40"/>
  <c r="D78" i="69"/>
  <c r="D51"/>
  <c r="E51"/>
  <c r="E78"/>
  <c r="E79"/>
  <c r="I50"/>
  <c r="J246" i="56"/>
  <c r="H50" i="69"/>
  <c r="I246" i="56"/>
  <c r="CO36" i="46"/>
  <c r="AA247"/>
  <c r="D50" i="69"/>
  <c r="E246" i="56"/>
  <c r="D36"/>
  <c r="F50" i="69"/>
  <c r="G246" i="56"/>
  <c r="G50" i="69"/>
  <c r="H246" i="56"/>
  <c r="M237"/>
  <c r="L92" i="47"/>
  <c r="J237" i="56"/>
  <c r="I92" i="47"/>
  <c r="X237" i="56"/>
  <c r="W92" i="47"/>
  <c r="R92"/>
  <c r="S237" i="56"/>
  <c r="N13" i="73"/>
  <c r="N12" i="65"/>
  <c r="R12"/>
  <c r="R13" i="73"/>
  <c r="G13"/>
  <c r="G12" i="65"/>
  <c r="M12"/>
  <c r="M13" i="73"/>
  <c r="E13"/>
  <c r="E12" i="65"/>
  <c r="G45"/>
  <c r="H242" i="56"/>
  <c r="M56" i="73"/>
  <c r="M45" i="65"/>
  <c r="N242" i="56"/>
  <c r="T45" i="65"/>
  <c r="U242" i="56"/>
  <c r="J56" i="73"/>
  <c r="V56"/>
  <c r="P12" i="65"/>
  <c r="P13" i="73"/>
  <c r="S44"/>
  <c r="S45"/>
  <c r="S46" i="65"/>
  <c r="W44" i="73"/>
  <c r="W45"/>
  <c r="W46" i="65"/>
  <c r="J46"/>
  <c r="J44" i="73"/>
  <c r="J45"/>
  <c r="N56"/>
  <c r="P45" i="65"/>
  <c r="Q242" i="56"/>
  <c r="L242"/>
  <c r="K45" i="65"/>
  <c r="F56" i="73"/>
  <c r="E45" i="65"/>
  <c r="F242" i="56"/>
  <c r="AA244" i="46"/>
  <c r="L13" i="70"/>
  <c r="L15" i="74"/>
  <c r="U45" i="70"/>
  <c r="U53" i="74"/>
  <c r="T13" i="70"/>
  <c r="T15" i="74"/>
  <c r="H13" i="70"/>
  <c r="H15" i="74"/>
  <c r="E45" i="70"/>
  <c r="E53" i="74"/>
  <c r="I51"/>
  <c r="I66" i="75"/>
  <c r="I70"/>
  <c r="I43" i="70"/>
  <c r="I59" i="71"/>
  <c r="I63"/>
  <c r="Q51" i="74"/>
  <c r="Q66" i="75"/>
  <c r="Q70"/>
  <c r="H51" i="74"/>
  <c r="H66" i="75"/>
  <c r="H70"/>
  <c r="H43" i="70"/>
  <c r="H59" i="71"/>
  <c r="H63"/>
  <c r="N13" i="70"/>
  <c r="N15" i="74"/>
  <c r="N53"/>
  <c r="N45" i="70"/>
  <c r="D53" i="74"/>
  <c r="D45" i="70"/>
  <c r="AA41" i="64"/>
  <c r="I13" i="70"/>
  <c r="I15" i="74"/>
  <c r="R15"/>
  <c r="R13" i="70"/>
  <c r="J66" i="75"/>
  <c r="J70"/>
  <c r="J51" i="74"/>
  <c r="V59" i="71"/>
  <c r="V63"/>
  <c r="V43" i="70"/>
  <c r="V87"/>
  <c r="S66" i="75"/>
  <c r="S70"/>
  <c r="S51" i="74"/>
  <c r="S95"/>
  <c r="S59" i="71"/>
  <c r="S63"/>
  <c r="S43" i="70"/>
  <c r="S87"/>
  <c r="O43"/>
  <c r="O59" i="71"/>
  <c r="O63"/>
  <c r="D39" i="70"/>
  <c r="D43" i="56"/>
  <c r="K43" i="44"/>
  <c r="L43"/>
  <c r="K59" i="71"/>
  <c r="K63"/>
  <c r="K43" i="70"/>
  <c r="K87"/>
  <c r="R59" i="71"/>
  <c r="R63"/>
  <c r="R43" i="70"/>
  <c r="D16" i="69"/>
  <c r="AA310" i="64"/>
  <c r="AA27"/>
  <c r="D62" i="69"/>
  <c r="V54" i="74"/>
  <c r="V46" i="70"/>
  <c r="H46"/>
  <c r="H54" i="74"/>
  <c r="M46" i="70"/>
  <c r="M54" i="74"/>
  <c r="T54"/>
  <c r="T46" i="70"/>
  <c r="G16" i="74"/>
  <c r="G14" i="70"/>
  <c r="S16" i="74"/>
  <c r="S14" i="70"/>
  <c r="E14"/>
  <c r="E16" i="74"/>
  <c r="P14" i="70"/>
  <c r="P16" i="74"/>
  <c r="F16"/>
  <c r="F14" i="70"/>
  <c r="T80" i="25"/>
  <c r="F80"/>
  <c r="P56" i="70"/>
  <c r="P55" i="71"/>
  <c r="O55"/>
  <c r="O56" i="70"/>
  <c r="O80" i="25"/>
  <c r="C64" i="74"/>
  <c r="D62" i="75"/>
  <c r="C62"/>
  <c r="C73" i="25"/>
  <c r="Q63" i="36"/>
  <c r="V153" i="46"/>
  <c r="D80" i="25"/>
  <c r="D63" i="36"/>
  <c r="I56" i="70"/>
  <c r="I55" i="71"/>
  <c r="U80" i="25"/>
  <c r="U63" i="36"/>
  <c r="Z153" i="46"/>
  <c r="L51" i="69"/>
  <c r="L78"/>
  <c r="L79"/>
  <c r="I51"/>
  <c r="I78"/>
  <c r="I79"/>
  <c r="D59"/>
  <c r="AA38" i="64"/>
  <c r="R51" i="69"/>
  <c r="R78"/>
  <c r="M78"/>
  <c r="M51"/>
  <c r="P51"/>
  <c r="P78"/>
  <c r="T51"/>
  <c r="T78"/>
  <c r="K50"/>
  <c r="L246" i="56"/>
  <c r="AA317" i="64"/>
  <c r="D12" i="69"/>
  <c r="D22" i="56"/>
  <c r="E248"/>
  <c r="G237"/>
  <c r="F92" i="47"/>
  <c r="F237" i="56"/>
  <c r="E92" i="47"/>
  <c r="C42" i="72"/>
  <c r="T92" i="47"/>
  <c r="U237" i="56"/>
  <c r="P92" i="47"/>
  <c r="Q237" i="56"/>
  <c r="AA238" i="46"/>
  <c r="CO59"/>
  <c r="D59" i="56"/>
  <c r="D92" i="47"/>
  <c r="E237" i="56"/>
  <c r="N237"/>
  <c r="M92" i="47"/>
  <c r="W237" i="56"/>
  <c r="V92" i="47"/>
  <c r="I52" i="69"/>
  <c r="J240" i="56"/>
  <c r="K52" i="69"/>
  <c r="L240" i="56"/>
  <c r="U52" i="69"/>
  <c r="V240" i="56"/>
  <c r="I240"/>
  <c r="H52" i="69"/>
  <c r="T52"/>
  <c r="U240" i="56"/>
  <c r="E56" i="71"/>
  <c r="E57" i="70"/>
  <c r="U56" i="71"/>
  <c r="U57" i="70"/>
  <c r="J57"/>
  <c r="J56" i="71"/>
  <c r="G56"/>
  <c r="G57" i="70"/>
  <c r="T57"/>
  <c r="T56" i="71"/>
  <c r="I57" i="70"/>
  <c r="I56" i="71"/>
  <c r="O57" i="70"/>
  <c r="O56" i="71"/>
  <c r="D35" i="56"/>
  <c r="K35" i="44"/>
  <c r="L35"/>
  <c r="D77" i="69"/>
  <c r="O77"/>
  <c r="O50"/>
  <c r="V77"/>
  <c r="V79"/>
  <c r="V50"/>
  <c r="T50"/>
  <c r="T56"/>
  <c r="T77"/>
  <c r="T79"/>
  <c r="N15" i="70"/>
  <c r="N17" i="74"/>
  <c r="P17"/>
  <c r="P15" i="70"/>
  <c r="G15"/>
  <c r="G17" i="74"/>
  <c r="U15" i="70"/>
  <c r="U17" i="74"/>
  <c r="I15" i="70"/>
  <c r="I17" i="74"/>
  <c r="V55"/>
  <c r="V47" i="70"/>
  <c r="J47"/>
  <c r="J55" i="74"/>
  <c r="F47" i="70"/>
  <c r="F55" i="74"/>
  <c r="O47" i="70"/>
  <c r="O55" i="74"/>
  <c r="D55"/>
  <c r="D47" i="70"/>
  <c r="AA49" i="64"/>
  <c r="J16" i="70"/>
  <c r="J18" i="74"/>
  <c r="J56"/>
  <c r="J48" i="70"/>
  <c r="I18" i="74"/>
  <c r="I16" i="70"/>
  <c r="E16"/>
  <c r="E18" i="74"/>
  <c r="M18"/>
  <c r="M16" i="70"/>
  <c r="U56" i="74"/>
  <c r="U48" i="70"/>
  <c r="N56" i="74"/>
  <c r="N48" i="70"/>
  <c r="W56" i="74"/>
  <c r="W48" i="70"/>
  <c r="V56" i="74"/>
  <c r="V48" i="70"/>
  <c r="S56" i="74"/>
  <c r="S48" i="70"/>
  <c r="D55"/>
  <c r="D54" i="71"/>
  <c r="D46" i="56"/>
  <c r="K46" i="44"/>
  <c r="L46"/>
  <c r="I55" i="70"/>
  <c r="I54" i="71"/>
  <c r="R55" i="70"/>
  <c r="R54" i="71"/>
  <c r="E55" i="70"/>
  <c r="E54" i="71"/>
  <c r="M111" i="47"/>
  <c r="M184" i="25"/>
  <c r="N231" i="56"/>
  <c r="O111" i="47"/>
  <c r="O184" i="25"/>
  <c r="P231" i="56"/>
  <c r="U231"/>
  <c r="T184" i="25"/>
  <c r="T111" i="47"/>
  <c r="L231" i="56"/>
  <c r="K184" i="25"/>
  <c r="K111" i="47"/>
  <c r="X231" i="56"/>
  <c r="W111" i="47"/>
  <c r="W184" i="25"/>
  <c r="R231" i="56"/>
  <c r="Q111" i="47"/>
  <c r="Q184" i="25"/>
  <c r="S184"/>
  <c r="T231" i="56"/>
  <c r="S111" i="47"/>
  <c r="CO139" i="46"/>
  <c r="AA232"/>
  <c r="AA313" i="64"/>
  <c r="D17" i="69"/>
  <c r="V52"/>
  <c r="W240" i="56"/>
  <c r="S52" i="69"/>
  <c r="T240" i="56"/>
  <c r="R52" i="69"/>
  <c r="S240" i="56"/>
  <c r="AA21" i="64"/>
  <c r="D60" i="69"/>
  <c r="P52"/>
  <c r="Q240" i="56"/>
  <c r="Q52" i="69"/>
  <c r="R240" i="56"/>
  <c r="D119"/>
  <c r="E233"/>
  <c r="H56" i="71"/>
  <c r="H57" i="70"/>
  <c r="R57"/>
  <c r="R56" i="71"/>
  <c r="V56"/>
  <c r="V57" i="70"/>
  <c r="Q56" i="71"/>
  <c r="Q57" i="70"/>
  <c r="D57"/>
  <c r="D56" i="71"/>
  <c r="D54" i="56"/>
  <c r="K54" i="44"/>
  <c r="L54"/>
  <c r="R50" i="69"/>
  <c r="R77"/>
  <c r="S50"/>
  <c r="S77"/>
  <c r="R15" i="70"/>
  <c r="R17" i="74"/>
  <c r="S17"/>
  <c r="S15" i="70"/>
  <c r="H15"/>
  <c r="H17" i="74"/>
  <c r="T15" i="70"/>
  <c r="T17" i="74"/>
  <c r="W15" i="70"/>
  <c r="W17" i="74"/>
  <c r="D68" i="75"/>
  <c r="C68"/>
  <c r="C49" i="74"/>
  <c r="D41" i="70"/>
  <c r="D51" i="56"/>
  <c r="K51" i="44"/>
  <c r="L51"/>
  <c r="L15" i="70"/>
  <c r="L17" i="74"/>
  <c r="Q17"/>
  <c r="Q15" i="70"/>
  <c r="E17" i="74"/>
  <c r="E15" i="70"/>
  <c r="M15"/>
  <c r="M17" i="74"/>
  <c r="K15" i="70"/>
  <c r="K17" i="74"/>
  <c r="O18"/>
  <c r="O16" i="70"/>
  <c r="L56" i="74"/>
  <c r="L48" i="70"/>
  <c r="L16"/>
  <c r="L18" i="74"/>
  <c r="T56"/>
  <c r="T48" i="70"/>
  <c r="T18" i="74"/>
  <c r="T16" i="70"/>
  <c r="Q18" i="74"/>
  <c r="Q16" i="70"/>
  <c r="F16"/>
  <c r="F18" i="74"/>
  <c r="C50"/>
  <c r="D69" i="75"/>
  <c r="C69"/>
  <c r="K18" i="74"/>
  <c r="K16" i="70"/>
  <c r="P16"/>
  <c r="P18" i="74"/>
  <c r="P48" i="70"/>
  <c r="P56" i="74"/>
  <c r="H16" i="70"/>
  <c r="H18" i="74"/>
  <c r="H56"/>
  <c r="H48" i="70"/>
  <c r="AA53" i="64"/>
  <c r="D56" i="74"/>
  <c r="D48" i="70"/>
  <c r="F54" i="71"/>
  <c r="F55" i="70"/>
  <c r="U55"/>
  <c r="U54" i="71"/>
  <c r="T54"/>
  <c r="T55" i="70"/>
  <c r="K55"/>
  <c r="K54" i="71"/>
  <c r="J55" i="70"/>
  <c r="J54" i="71"/>
  <c r="J184" i="25"/>
  <c r="J111" i="47"/>
  <c r="K231" i="56"/>
  <c r="J231"/>
  <c r="I111" i="47"/>
  <c r="I184" i="25"/>
  <c r="I231" i="56"/>
  <c r="H184" i="25"/>
  <c r="H111" i="47"/>
  <c r="E184" i="25"/>
  <c r="C15" i="72"/>
  <c r="E111" i="47"/>
  <c r="F231" i="56"/>
  <c r="Q231"/>
  <c r="P184" i="25"/>
  <c r="P111" i="47"/>
  <c r="S231" i="56"/>
  <c r="R184" i="25"/>
  <c r="R111" i="47"/>
  <c r="N111"/>
  <c r="O231" i="56"/>
  <c r="N184" i="25"/>
  <c r="AA237" i="46"/>
  <c r="CO58"/>
  <c r="D58" i="56"/>
  <c r="E236"/>
  <c r="W60" i="75"/>
  <c r="W64"/>
  <c r="W66" i="74"/>
  <c r="M53" i="71"/>
  <c r="M54" i="70"/>
  <c r="N228" i="56"/>
  <c r="H60" i="75"/>
  <c r="H64"/>
  <c r="H66" i="74"/>
  <c r="V54" i="70"/>
  <c r="V53" i="71"/>
  <c r="W228" i="56"/>
  <c r="L53" i="71"/>
  <c r="L54" i="70"/>
  <c r="M228" i="56"/>
  <c r="N44" i="71"/>
  <c r="N51" i="75"/>
  <c r="N12" i="71"/>
  <c r="N15" i="75"/>
  <c r="R66" i="74"/>
  <c r="R60" i="75"/>
  <c r="R64"/>
  <c r="CO42" i="46"/>
  <c r="AA229"/>
  <c r="G53" i="71"/>
  <c r="H228" i="56"/>
  <c r="G54" i="70"/>
  <c r="T54"/>
  <c r="U228" i="56"/>
  <c r="T53" i="71"/>
  <c r="N66" i="74"/>
  <c r="N60" i="75"/>
  <c r="N64"/>
  <c r="S66" i="74"/>
  <c r="S60" i="75"/>
  <c r="S64"/>
  <c r="F54" i="70"/>
  <c r="G228" i="56"/>
  <c r="F53" i="71"/>
  <c r="U60" i="75"/>
  <c r="U64"/>
  <c r="U66" i="74"/>
  <c r="S44" i="71"/>
  <c r="S51" i="75"/>
  <c r="O44" i="71"/>
  <c r="O51" i="75"/>
  <c r="AA42" i="64"/>
  <c r="D51" i="75"/>
  <c r="D44" i="71"/>
  <c r="W72" i="74"/>
  <c r="W45" i="75"/>
  <c r="W49"/>
  <c r="W93"/>
  <c r="G72" i="74"/>
  <c r="G45" i="75"/>
  <c r="G49"/>
  <c r="G93"/>
  <c r="J38" i="71"/>
  <c r="K247" i="56"/>
  <c r="J60" i="70"/>
  <c r="E72" i="74"/>
  <c r="E45" i="75"/>
  <c r="E49"/>
  <c r="E93"/>
  <c r="G12" i="71"/>
  <c r="G15" i="75"/>
  <c r="G44" i="71"/>
  <c r="G51" i="75"/>
  <c r="Q12" i="71"/>
  <c r="Q15" i="75"/>
  <c r="I12" i="71"/>
  <c r="I15" i="75"/>
  <c r="P12" i="71"/>
  <c r="P15" i="75"/>
  <c r="P44" i="71"/>
  <c r="P51" i="75"/>
  <c r="E44" i="71"/>
  <c r="E51" i="75"/>
  <c r="E12" i="71"/>
  <c r="E15" i="75"/>
  <c r="O38" i="71"/>
  <c r="P247" i="56"/>
  <c r="O60" i="70"/>
  <c r="K38" i="71"/>
  <c r="K60" i="70"/>
  <c r="L247" i="56"/>
  <c r="AA248" i="46"/>
  <c r="CO44"/>
  <c r="M72" i="74"/>
  <c r="M45" i="75"/>
  <c r="M49"/>
  <c r="M93"/>
  <c r="M38" i="71"/>
  <c r="N247" i="56"/>
  <c r="M60" i="70"/>
  <c r="C45" i="25"/>
  <c r="G183"/>
  <c r="G313"/>
  <c r="G110" i="47"/>
  <c r="N110"/>
  <c r="N183" i="25"/>
  <c r="N313"/>
  <c r="I183"/>
  <c r="I313"/>
  <c r="I110" i="47"/>
  <c r="K183" i="25"/>
  <c r="K313"/>
  <c r="K110" i="47"/>
  <c r="AA24" i="64"/>
  <c r="D61" i="69"/>
  <c r="D26" i="56"/>
  <c r="K26" i="44"/>
  <c r="L26"/>
  <c r="D53" i="69"/>
  <c r="C53"/>
  <c r="J112" i="47"/>
  <c r="J63"/>
  <c r="J185" i="25"/>
  <c r="D185"/>
  <c r="D140" i="56"/>
  <c r="K140" i="44"/>
  <c r="L140"/>
  <c r="D112" i="47"/>
  <c r="E112"/>
  <c r="E63"/>
  <c r="E185" i="25"/>
  <c r="G112" i="47"/>
  <c r="G63"/>
  <c r="G185" i="25"/>
  <c r="D16" i="75"/>
  <c r="AA329" i="64"/>
  <c r="D13" i="71"/>
  <c r="F16" i="75"/>
  <c r="F13" i="71"/>
  <c r="O13"/>
  <c r="O16" i="75"/>
  <c r="U39" i="71"/>
  <c r="U61" i="70"/>
  <c r="J61"/>
  <c r="J39" i="71"/>
  <c r="P45"/>
  <c r="P52" i="75"/>
  <c r="M52"/>
  <c r="M45" i="71"/>
  <c r="T45"/>
  <c r="T52" i="75"/>
  <c r="H45" i="71"/>
  <c r="H52" i="75"/>
  <c r="K39" i="71"/>
  <c r="K61" i="70"/>
  <c r="P39" i="71"/>
  <c r="P61" i="70"/>
  <c r="K46" i="71"/>
  <c r="K53" i="75"/>
  <c r="K17"/>
  <c r="K14" i="71"/>
  <c r="T14"/>
  <c r="T17" i="75"/>
  <c r="N14" i="71"/>
  <c r="N17" i="75"/>
  <c r="F14" i="71"/>
  <c r="F17" i="75"/>
  <c r="E14" i="71"/>
  <c r="E17" i="75"/>
  <c r="E53"/>
  <c r="E46" i="71"/>
  <c r="P62" i="70"/>
  <c r="P40" i="71"/>
  <c r="L46"/>
  <c r="L53" i="75"/>
  <c r="I53"/>
  <c r="I46" i="71"/>
  <c r="V53" i="75"/>
  <c r="V46" i="71"/>
  <c r="O46"/>
  <c r="O53" i="75"/>
  <c r="D52" i="56"/>
  <c r="K52" i="44"/>
  <c r="L52"/>
  <c r="D62" i="70"/>
  <c r="D40" i="71"/>
  <c r="C70" i="74"/>
  <c r="D47" i="75"/>
  <c r="C47"/>
  <c r="K62" i="70"/>
  <c r="K40" i="71"/>
  <c r="W62" i="70"/>
  <c r="W40" i="71"/>
  <c r="P47"/>
  <c r="P54" i="75"/>
  <c r="L54"/>
  <c r="L47" i="71"/>
  <c r="H54" i="75"/>
  <c r="H47" i="71"/>
  <c r="M41"/>
  <c r="M63" i="70"/>
  <c r="W41" i="71"/>
  <c r="W63" i="70"/>
  <c r="I18" i="75"/>
  <c r="I15" i="71"/>
  <c r="E18" i="75"/>
  <c r="E15" i="71"/>
  <c r="E47"/>
  <c r="E54" i="75"/>
  <c r="Q15" i="71"/>
  <c r="Q18" i="75"/>
  <c r="K15" i="71"/>
  <c r="K18" i="75"/>
  <c r="K47" i="71"/>
  <c r="K54" i="75"/>
  <c r="M15" i="71"/>
  <c r="M18" i="75"/>
  <c r="N41" i="71"/>
  <c r="N63" i="70"/>
  <c r="G41" i="71"/>
  <c r="G63" i="70"/>
  <c r="E63"/>
  <c r="E41" i="71"/>
  <c r="F63" i="70"/>
  <c r="F41" i="71"/>
  <c r="J12"/>
  <c r="J15" i="75"/>
  <c r="J44" i="71"/>
  <c r="J51" i="75"/>
  <c r="R12" i="71"/>
  <c r="R15" i="75"/>
  <c r="V15"/>
  <c r="V12" i="71"/>
  <c r="M51" i="75"/>
  <c r="M44" i="71"/>
  <c r="M12"/>
  <c r="M15" i="75"/>
  <c r="V72" i="74"/>
  <c r="V45" i="75"/>
  <c r="V49"/>
  <c r="V93"/>
  <c r="R38" i="71"/>
  <c r="S247" i="56"/>
  <c r="R60" i="70"/>
  <c r="H15" i="75"/>
  <c r="H12" i="71"/>
  <c r="U12"/>
  <c r="U15" i="75"/>
  <c r="K15"/>
  <c r="K12" i="71"/>
  <c r="K44"/>
  <c r="K51" i="75"/>
  <c r="F15"/>
  <c r="F12" i="71"/>
  <c r="F44"/>
  <c r="F51" i="75"/>
  <c r="W15"/>
  <c r="W12" i="71"/>
  <c r="L45" i="75"/>
  <c r="L49"/>
  <c r="L93"/>
  <c r="L72" i="74"/>
  <c r="P72"/>
  <c r="P45" i="75"/>
  <c r="P49"/>
  <c r="T38" i="71"/>
  <c r="U247" i="56"/>
  <c r="T60" i="70"/>
  <c r="F72" i="74"/>
  <c r="F45" i="75"/>
  <c r="F49"/>
  <c r="F93"/>
  <c r="G57" i="36"/>
  <c r="T57"/>
  <c r="V57"/>
  <c r="M57"/>
  <c r="M183" i="25"/>
  <c r="M313"/>
  <c r="M110" i="47"/>
  <c r="E110"/>
  <c r="C14" i="72"/>
  <c r="E183" i="25"/>
  <c r="E313"/>
  <c r="L110" i="47"/>
  <c r="L183" i="25"/>
  <c r="L313"/>
  <c r="O110" i="47"/>
  <c r="O183" i="25"/>
  <c r="O313"/>
  <c r="M185"/>
  <c r="M112" i="47"/>
  <c r="M63"/>
  <c r="N112"/>
  <c r="N63"/>
  <c r="N185" i="25"/>
  <c r="P185"/>
  <c r="P112" i="47"/>
  <c r="P63"/>
  <c r="U112"/>
  <c r="U63"/>
  <c r="U185" i="25"/>
  <c r="Q185"/>
  <c r="Q112" i="47"/>
  <c r="Q63"/>
  <c r="K185" i="25"/>
  <c r="K112" i="47"/>
  <c r="K63"/>
  <c r="AA233" i="46"/>
  <c r="AA374" i="64"/>
  <c r="G414"/>
  <c r="AA301"/>
  <c r="G341"/>
  <c r="G366"/>
  <c r="I192" i="46"/>
  <c r="AA447" i="64"/>
  <c r="G487"/>
  <c r="G511"/>
  <c r="I194" i="46"/>
  <c r="AA158" i="64"/>
  <c r="G198"/>
  <c r="G222"/>
  <c r="R13" i="71"/>
  <c r="R16" i="75"/>
  <c r="S16"/>
  <c r="S13" i="71"/>
  <c r="N13"/>
  <c r="N16" i="75"/>
  <c r="N52"/>
  <c r="N45" i="71"/>
  <c r="I13"/>
  <c r="I16" i="75"/>
  <c r="I45" i="71"/>
  <c r="I52" i="75"/>
  <c r="V13" i="71"/>
  <c r="V16" i="75"/>
  <c r="V45" i="71"/>
  <c r="V52" i="75"/>
  <c r="L61" i="70"/>
  <c r="L39" i="71"/>
  <c r="R61" i="70"/>
  <c r="R39" i="71"/>
  <c r="M61" i="70"/>
  <c r="M39" i="71"/>
  <c r="S39"/>
  <c r="S61" i="70"/>
  <c r="L52" i="75"/>
  <c r="L45" i="71"/>
  <c r="W52" i="75"/>
  <c r="W45" i="71"/>
  <c r="H39"/>
  <c r="H61" i="70"/>
  <c r="I61"/>
  <c r="I39" i="71"/>
  <c r="D39"/>
  <c r="D48" i="56"/>
  <c r="K48" i="44"/>
  <c r="L48"/>
  <c r="D61" i="70"/>
  <c r="D53" i="75"/>
  <c r="AA50" i="64"/>
  <c r="D46" i="71"/>
  <c r="M17" i="75"/>
  <c r="M14" i="71"/>
  <c r="M53" i="75"/>
  <c r="M46" i="71"/>
  <c r="P14"/>
  <c r="P17" i="75"/>
  <c r="W17"/>
  <c r="W14" i="71"/>
  <c r="F62" i="70"/>
  <c r="F40" i="71"/>
  <c r="M62" i="70"/>
  <c r="M40" i="71"/>
  <c r="I62" i="70"/>
  <c r="I40" i="71"/>
  <c r="N62" i="70"/>
  <c r="N40" i="71"/>
  <c r="U53" i="75"/>
  <c r="U46" i="71"/>
  <c r="H46"/>
  <c r="H53" i="75"/>
  <c r="J46" i="71"/>
  <c r="J53" i="75"/>
  <c r="O62" i="70"/>
  <c r="O40" i="71"/>
  <c r="J62" i="70"/>
  <c r="J40" i="71"/>
  <c r="AA245" i="46"/>
  <c r="U54" i="75"/>
  <c r="U47" i="71"/>
  <c r="J54" i="75"/>
  <c r="J47" i="71"/>
  <c r="S54" i="75"/>
  <c r="S47" i="71"/>
  <c r="Q41"/>
  <c r="Q63" i="70"/>
  <c r="D63"/>
  <c r="D41" i="71"/>
  <c r="D56" i="56"/>
  <c r="K56" i="44"/>
  <c r="L56"/>
  <c r="O47" i="71"/>
  <c r="O54" i="75"/>
  <c r="D47" i="71"/>
  <c r="AA54" i="64"/>
  <c r="D54" i="75"/>
  <c r="N18"/>
  <c r="N15" i="71"/>
  <c r="W15"/>
  <c r="W18" i="75"/>
  <c r="W54"/>
  <c r="W47" i="71"/>
  <c r="T15"/>
  <c r="T18" i="75"/>
  <c r="S63" i="70"/>
  <c r="S41" i="71"/>
  <c r="V41"/>
  <c r="V63" i="70"/>
  <c r="R63"/>
  <c r="R41" i="71"/>
  <c r="AA246" i="46"/>
  <c r="AA461" i="64"/>
  <c r="AA315"/>
  <c r="J62" i="69"/>
  <c r="W62"/>
  <c r="AA115" i="64"/>
  <c r="AA401"/>
  <c r="AA474"/>
  <c r="AA238"/>
  <c r="AA28"/>
  <c r="AA530"/>
  <c r="AA331"/>
  <c r="AA404"/>
  <c r="AA188"/>
  <c r="AA118"/>
  <c r="U59" i="69"/>
  <c r="V59"/>
  <c r="J59"/>
  <c r="P59"/>
  <c r="R58"/>
  <c r="I58"/>
  <c r="U58"/>
  <c r="G12"/>
  <c r="H58"/>
  <c r="L12"/>
  <c r="S248" i="56"/>
  <c r="L248"/>
  <c r="AA195" i="64"/>
  <c r="AA411"/>
  <c r="AA125"/>
  <c r="AA484"/>
  <c r="F39" i="25"/>
  <c r="AA528" i="64"/>
  <c r="AA382"/>
  <c r="AA309"/>
  <c r="AA470"/>
  <c r="AA181"/>
  <c r="AA111"/>
  <c r="AA191"/>
  <c r="AA51"/>
  <c r="AA261"/>
  <c r="AA480"/>
  <c r="AA553"/>
  <c r="AA529"/>
  <c r="T62" i="69"/>
  <c r="F13"/>
  <c r="E13"/>
  <c r="E59"/>
  <c r="N13"/>
  <c r="I59"/>
  <c r="M59"/>
  <c r="G59"/>
  <c r="AA178" i="64"/>
  <c r="AA248"/>
  <c r="AA108"/>
  <c r="M58" i="69"/>
  <c r="S246" i="56"/>
  <c r="U246"/>
  <c r="O12" i="69"/>
  <c r="F12"/>
  <c r="J12"/>
  <c r="AA104" i="64"/>
  <c r="AA174"/>
  <c r="AA244"/>
  <c r="AA376"/>
  <c r="AA160"/>
  <c r="AA303"/>
  <c r="AA449"/>
  <c r="J248" i="56"/>
  <c r="V248"/>
  <c r="Q248"/>
  <c r="C31" i="25"/>
  <c r="AS31"/>
  <c r="AA322" i="64"/>
  <c r="AA249"/>
  <c r="AA109"/>
  <c r="AA39"/>
  <c r="AA179"/>
  <c r="AA413"/>
  <c r="AA267"/>
  <c r="AA197"/>
  <c r="AA127"/>
  <c r="T63" i="69"/>
  <c r="U63"/>
  <c r="O63"/>
  <c r="N63"/>
  <c r="R60"/>
  <c r="U60"/>
  <c r="G60"/>
  <c r="M60"/>
  <c r="K60"/>
  <c r="O14"/>
  <c r="O60"/>
  <c r="AA524" i="64"/>
  <c r="AA378"/>
  <c r="AA243"/>
  <c r="N50" i="25"/>
  <c r="W50"/>
  <c r="L50"/>
  <c r="Q50"/>
  <c r="I50"/>
  <c r="AA119" i="64"/>
  <c r="AA405"/>
  <c r="AA551"/>
  <c r="AA478"/>
  <c r="Q66" i="25"/>
  <c r="L66"/>
  <c r="I66"/>
  <c r="S66"/>
  <c r="AA184" i="64"/>
  <c r="AA44"/>
  <c r="AA473"/>
  <c r="AA546"/>
  <c r="E66" i="25"/>
  <c r="AA396" i="64"/>
  <c r="Q61" i="25"/>
  <c r="P61"/>
  <c r="R63" i="69"/>
  <c r="L63"/>
  <c r="AA100" i="64"/>
  <c r="AA170"/>
  <c r="AA459"/>
  <c r="F14" i="69"/>
  <c r="F60"/>
  <c r="AA91" i="64"/>
  <c r="AA523"/>
  <c r="Q14" i="69"/>
  <c r="H78" i="25"/>
  <c r="W78"/>
  <c r="W80"/>
  <c r="L78"/>
  <c r="AA192" i="64"/>
  <c r="AA554"/>
  <c r="AA408"/>
  <c r="AA52"/>
  <c r="G50" i="25"/>
  <c r="K50"/>
  <c r="U50"/>
  <c r="H50"/>
  <c r="M50"/>
  <c r="P50"/>
  <c r="AA193" i="64"/>
  <c r="AA555"/>
  <c r="AA482"/>
  <c r="AA379"/>
  <c r="AA93"/>
  <c r="AA163"/>
  <c r="AA452"/>
  <c r="C35" i="25"/>
  <c r="AS35"/>
  <c r="F66"/>
  <c r="W66"/>
  <c r="N66"/>
  <c r="M66"/>
  <c r="AA43" i="64"/>
  <c r="AA183"/>
  <c r="AA472"/>
  <c r="AA545"/>
  <c r="AA257"/>
  <c r="AA47"/>
  <c r="AA330"/>
  <c r="AA56"/>
  <c r="AA266"/>
  <c r="AA196"/>
  <c r="AA485"/>
  <c r="J61" i="25"/>
  <c r="K61"/>
  <c r="I61"/>
  <c r="O61"/>
  <c r="E61"/>
  <c r="D61"/>
  <c r="G61"/>
  <c r="T61"/>
  <c r="N61"/>
  <c r="S61"/>
  <c r="F61"/>
  <c r="U61"/>
  <c r="AA112" i="64"/>
  <c r="AA544"/>
  <c r="AA471"/>
  <c r="Q57" i="36"/>
  <c r="AA387" i="64"/>
  <c r="AA314"/>
  <c r="AA241"/>
  <c r="AA101"/>
  <c r="P52" i="25"/>
  <c r="N15" i="69"/>
  <c r="AA164" i="64"/>
  <c r="AA380"/>
  <c r="AA453"/>
  <c r="M61" i="69"/>
  <c r="H61"/>
  <c r="O15"/>
  <c r="O61"/>
  <c r="P15"/>
  <c r="P61"/>
  <c r="E15"/>
  <c r="S43" i="25"/>
  <c r="W43"/>
  <c r="L43"/>
  <c r="N43"/>
  <c r="F43"/>
  <c r="D31" i="56"/>
  <c r="K31" i="44"/>
  <c r="L31"/>
  <c r="M43" i="25"/>
  <c r="AA308" i="64"/>
  <c r="AA235"/>
  <c r="AA95"/>
  <c r="AA165"/>
  <c r="AA25"/>
  <c r="M341"/>
  <c r="M366"/>
  <c r="O192" i="46"/>
  <c r="M268" i="64"/>
  <c r="M292"/>
  <c r="O82" i="46"/>
  <c r="M58" i="64"/>
  <c r="M414"/>
  <c r="M438"/>
  <c r="O193" i="46"/>
  <c r="W560" i="64"/>
  <c r="W584"/>
  <c r="Y195" i="46"/>
  <c r="W58" i="64"/>
  <c r="W341"/>
  <c r="W366"/>
  <c r="Y192" i="46"/>
  <c r="W414" i="64"/>
  <c r="W438"/>
  <c r="Y193" i="46"/>
  <c r="Z414" i="64"/>
  <c r="Z438"/>
  <c r="AB193" i="46"/>
  <c r="Z560" i="64"/>
  <c r="Z584"/>
  <c r="AB195" i="46"/>
  <c r="Z487" i="64"/>
  <c r="Z511"/>
  <c r="AB194" i="46"/>
  <c r="Z58" i="64"/>
  <c r="L560"/>
  <c r="L584"/>
  <c r="N195" i="46"/>
  <c r="L414" i="64"/>
  <c r="L438"/>
  <c r="N193" i="46"/>
  <c r="L58" i="64"/>
  <c r="L268"/>
  <c r="L292"/>
  <c r="N82" i="46"/>
  <c r="V198" i="64"/>
  <c r="V222"/>
  <c r="V128"/>
  <c r="V341"/>
  <c r="V366"/>
  <c r="X192" i="46"/>
  <c r="V268" i="64"/>
  <c r="V292"/>
  <c r="X82" i="46"/>
  <c r="Q128" i="64"/>
  <c r="Q198"/>
  <c r="Q222"/>
  <c r="Q268"/>
  <c r="Q292"/>
  <c r="S82" i="46"/>
  <c r="Q341" i="64"/>
  <c r="Q366"/>
  <c r="S192" i="46"/>
  <c r="J268" i="64"/>
  <c r="J292"/>
  <c r="L82" i="46"/>
  <c r="J58" i="64"/>
  <c r="J414"/>
  <c r="J438"/>
  <c r="L193" i="46"/>
  <c r="J560" i="64"/>
  <c r="J584"/>
  <c r="L195" i="46"/>
  <c r="Y414" i="64"/>
  <c r="Y438"/>
  <c r="AA193" i="46"/>
  <c r="Y341" i="64"/>
  <c r="Y366"/>
  <c r="AA192" i="46"/>
  <c r="Y58" i="64"/>
  <c r="Y560"/>
  <c r="Y584"/>
  <c r="AA195" i="46"/>
  <c r="O487" i="64"/>
  <c r="O511"/>
  <c r="Q194" i="46"/>
  <c r="O560" i="64"/>
  <c r="O584"/>
  <c r="Q195" i="46"/>
  <c r="O128" i="64"/>
  <c r="O198"/>
  <c r="O222"/>
  <c r="N341"/>
  <c r="N366"/>
  <c r="P192" i="46"/>
  <c r="N414" i="64"/>
  <c r="N438"/>
  <c r="P193" i="46"/>
  <c r="N268" i="64"/>
  <c r="N292"/>
  <c r="P82" i="46"/>
  <c r="N560" i="64"/>
  <c r="N584"/>
  <c r="P195" i="46"/>
  <c r="K268" i="64"/>
  <c r="K292"/>
  <c r="M82" i="46"/>
  <c r="K58" i="64"/>
  <c r="K487"/>
  <c r="K511"/>
  <c r="M194" i="46"/>
  <c r="K560" i="64"/>
  <c r="K584"/>
  <c r="M195" i="46"/>
  <c r="AA548" i="64"/>
  <c r="AA256"/>
  <c r="V56" i="25"/>
  <c r="N56"/>
  <c r="U57" i="36"/>
  <c r="J61" i="69"/>
  <c r="V15"/>
  <c r="V61"/>
  <c r="T15"/>
  <c r="I61"/>
  <c r="AA29" i="64"/>
  <c r="AA312"/>
  <c r="AA458"/>
  <c r="AA531"/>
  <c r="AA385"/>
  <c r="G43" i="25"/>
  <c r="J43"/>
  <c r="R43"/>
  <c r="E43"/>
  <c r="K43"/>
  <c r="T43"/>
  <c r="AA375" i="64"/>
  <c r="AA302"/>
  <c r="AA229"/>
  <c r="AA19"/>
  <c r="U198"/>
  <c r="U222"/>
  <c r="U414"/>
  <c r="U438"/>
  <c r="W193" i="46"/>
  <c r="U268" i="64"/>
  <c r="U292"/>
  <c r="W82" i="46"/>
  <c r="U487" i="64"/>
  <c r="U511"/>
  <c r="W194" i="46"/>
  <c r="P268" i="64"/>
  <c r="P292"/>
  <c r="R82" i="46"/>
  <c r="P198" i="64"/>
  <c r="P222"/>
  <c r="P128"/>
  <c r="P341"/>
  <c r="P366"/>
  <c r="R192" i="46"/>
  <c r="T58" i="64"/>
  <c r="T560"/>
  <c r="T584"/>
  <c r="V195" i="46"/>
  <c r="T487" i="64"/>
  <c r="T511"/>
  <c r="V194" i="46"/>
  <c r="T414" i="64"/>
  <c r="T438"/>
  <c r="V193" i="46"/>
  <c r="I560" i="64"/>
  <c r="I584"/>
  <c r="K195" i="46"/>
  <c r="I58" i="64"/>
  <c r="I341"/>
  <c r="I366"/>
  <c r="K192" i="46"/>
  <c r="I268" i="64"/>
  <c r="I292"/>
  <c r="K82" i="46"/>
  <c r="X268" i="64"/>
  <c r="X292"/>
  <c r="Z82" i="46"/>
  <c r="X128" i="64"/>
  <c r="X198"/>
  <c r="X222"/>
  <c r="X341"/>
  <c r="X366"/>
  <c r="Z192" i="46"/>
  <c r="R414" i="64"/>
  <c r="R438"/>
  <c r="T193" i="46"/>
  <c r="R560" i="64"/>
  <c r="R584"/>
  <c r="T195" i="46"/>
  <c r="R58" i="64"/>
  <c r="R341"/>
  <c r="R366"/>
  <c r="T192" i="46"/>
  <c r="S128" i="64"/>
  <c r="S198"/>
  <c r="S222"/>
  <c r="S268"/>
  <c r="S292"/>
  <c r="U82" i="46"/>
  <c r="S487" i="64"/>
  <c r="S511"/>
  <c r="U194" i="46"/>
  <c r="H268" i="64"/>
  <c r="H292"/>
  <c r="J82" i="46"/>
  <c r="H58" i="64"/>
  <c r="H414"/>
  <c r="H438"/>
  <c r="J193" i="46"/>
  <c r="H341" i="64"/>
  <c r="H366"/>
  <c r="J192" i="46"/>
  <c r="AA260" i="64"/>
  <c r="AA552"/>
  <c r="AA406"/>
  <c r="AA556"/>
  <c r="AA483"/>
  <c r="AA264"/>
  <c r="G56" i="25"/>
  <c r="Q56"/>
  <c r="O56"/>
  <c r="S56"/>
  <c r="AA107" i="64"/>
  <c r="AA177"/>
  <c r="AA37"/>
  <c r="AA393"/>
  <c r="W56" i="25"/>
  <c r="U56"/>
  <c r="M56"/>
  <c r="I56"/>
  <c r="R56"/>
  <c r="V13" i="73"/>
  <c r="V12" i="65"/>
  <c r="U12"/>
  <c r="U13" i="73"/>
  <c r="L12" i="65"/>
  <c r="L13" i="73"/>
  <c r="T12" i="65"/>
  <c r="T13" i="73"/>
  <c r="I12" i="65"/>
  <c r="I13" i="73"/>
  <c r="R56"/>
  <c r="M242" i="56"/>
  <c r="L45" i="65"/>
  <c r="K13" i="73"/>
  <c r="K12" i="65"/>
  <c r="O12"/>
  <c r="O13" i="73"/>
  <c r="Q13"/>
  <c r="Q12" i="65"/>
  <c r="F13" i="73"/>
  <c r="F12" i="65"/>
  <c r="H13" i="73"/>
  <c r="H12" i="65"/>
  <c r="T242" i="56"/>
  <c r="S45" i="65"/>
  <c r="D56" i="73"/>
  <c r="C43"/>
  <c r="J45" i="70"/>
  <c r="J53" i="74"/>
  <c r="K15"/>
  <c r="K13" i="70"/>
  <c r="F51" i="74"/>
  <c r="F66" i="75"/>
  <c r="F70"/>
  <c r="L51" i="74"/>
  <c r="L95"/>
  <c r="L66" i="75"/>
  <c r="L70"/>
  <c r="V13" i="70"/>
  <c r="V15" i="74"/>
  <c r="Q13" i="70"/>
  <c r="Q15" i="74"/>
  <c r="T59" i="71"/>
  <c r="T63"/>
  <c r="T43" i="70"/>
  <c r="M43"/>
  <c r="M87"/>
  <c r="M59" i="71"/>
  <c r="M63"/>
  <c r="U66" i="75"/>
  <c r="U70"/>
  <c r="U51" i="74"/>
  <c r="V44" i="73"/>
  <c r="V45"/>
  <c r="V46" i="65"/>
  <c r="U44" i="73"/>
  <c r="U45"/>
  <c r="U46" i="65"/>
  <c r="L44" i="73"/>
  <c r="L46" i="65"/>
  <c r="T46"/>
  <c r="T44" i="73"/>
  <c r="I46" i="65"/>
  <c r="I44" i="73"/>
  <c r="I45"/>
  <c r="X242" i="56"/>
  <c r="W45" i="65"/>
  <c r="S242" i="56"/>
  <c r="R45" i="65"/>
  <c r="H45"/>
  <c r="I242" i="56"/>
  <c r="O45" i="65"/>
  <c r="P242" i="56"/>
  <c r="L45" i="73"/>
  <c r="L56"/>
  <c r="K46" i="65"/>
  <c r="K44" i="73"/>
  <c r="K45"/>
  <c r="O46" i="65"/>
  <c r="O44" i="73"/>
  <c r="O45"/>
  <c r="Q46" i="65"/>
  <c r="Q44" i="73"/>
  <c r="Q45"/>
  <c r="F46" i="65"/>
  <c r="F44" i="73"/>
  <c r="F45"/>
  <c r="H46" i="65"/>
  <c r="H44" i="73"/>
  <c r="H45"/>
  <c r="Q56"/>
  <c r="I56"/>
  <c r="J242" i="56"/>
  <c r="I45" i="65"/>
  <c r="CO57" i="46"/>
  <c r="AA243"/>
  <c r="C82" i="25"/>
  <c r="AS82"/>
  <c r="U56" i="73"/>
  <c r="S13" i="70"/>
  <c r="S15" i="74"/>
  <c r="S53"/>
  <c r="S45" i="70"/>
  <c r="O53" i="74"/>
  <c r="O45" i="70"/>
  <c r="W45"/>
  <c r="W53" i="74"/>
  <c r="W15"/>
  <c r="W13" i="70"/>
  <c r="K45"/>
  <c r="K53" i="74"/>
  <c r="F43" i="70"/>
  <c r="F59" i="71"/>
  <c r="F63"/>
  <c r="L43" i="70"/>
  <c r="L87"/>
  <c r="L59" i="71"/>
  <c r="L63"/>
  <c r="E51" i="74"/>
  <c r="E66" i="75"/>
  <c r="E70"/>
  <c r="V53" i="74"/>
  <c r="V45" i="70"/>
  <c r="V49"/>
  <c r="V50"/>
  <c r="F53" i="74"/>
  <c r="F45" i="70"/>
  <c r="P13"/>
  <c r="P15" i="74"/>
  <c r="G13" i="70"/>
  <c r="G15" i="74"/>
  <c r="N59" i="71"/>
  <c r="N63"/>
  <c r="N43" i="70"/>
  <c r="T66" i="75"/>
  <c r="T70"/>
  <c r="T51" i="74"/>
  <c r="W59" i="71"/>
  <c r="W63"/>
  <c r="W43" i="70"/>
  <c r="W87"/>
  <c r="P66" i="75"/>
  <c r="P70"/>
  <c r="P51" i="74"/>
  <c r="P95"/>
  <c r="P43" i="70"/>
  <c r="P87"/>
  <c r="P59" i="71"/>
  <c r="P63"/>
  <c r="U59"/>
  <c r="U63"/>
  <c r="U43" i="70"/>
  <c r="G66" i="75"/>
  <c r="G70"/>
  <c r="G51" i="74"/>
  <c r="G95"/>
  <c r="CO115" i="46"/>
  <c r="AA235"/>
  <c r="N54" i="74"/>
  <c r="N46" i="70"/>
  <c r="N14"/>
  <c r="N16" i="74"/>
  <c r="U54"/>
  <c r="U46" i="70"/>
  <c r="U16" i="74"/>
  <c r="U14" i="70"/>
  <c r="R14"/>
  <c r="R16" i="74"/>
  <c r="L14" i="70"/>
  <c r="L16" i="74"/>
  <c r="L54"/>
  <c r="L46" i="70"/>
  <c r="K14"/>
  <c r="K16" i="74"/>
  <c r="D40" i="70"/>
  <c r="D47" i="56"/>
  <c r="K47" i="44"/>
  <c r="L47"/>
  <c r="J14" i="70"/>
  <c r="J16" i="74"/>
  <c r="J54"/>
  <c r="J57"/>
  <c r="J46" i="70"/>
  <c r="J49"/>
  <c r="Q14"/>
  <c r="Q16" i="74"/>
  <c r="D14" i="70"/>
  <c r="AA328" i="64"/>
  <c r="D16" i="74"/>
  <c r="W54"/>
  <c r="W46" i="70"/>
  <c r="O46"/>
  <c r="O54" i="74"/>
  <c r="H80" i="25"/>
  <c r="H63" i="36"/>
  <c r="M153" i="46"/>
  <c r="G55" i="71"/>
  <c r="G56" i="70"/>
  <c r="K80" i="25"/>
  <c r="K63" i="36"/>
  <c r="P153" i="46"/>
  <c r="N63" i="36"/>
  <c r="S153" i="46"/>
  <c r="L80" i="25"/>
  <c r="L63" i="36"/>
  <c r="Q153" i="46"/>
  <c r="W56" i="70"/>
  <c r="W55" i="71"/>
  <c r="V80" i="25"/>
  <c r="V63" i="36"/>
  <c r="AA153" i="46"/>
  <c r="E80" i="25"/>
  <c r="E63" i="36"/>
  <c r="J153" i="46"/>
  <c r="S55" i="71"/>
  <c r="S56" i="70"/>
  <c r="S63" i="36"/>
  <c r="X153" i="46"/>
  <c r="J63" i="36"/>
  <c r="O153" i="46"/>
  <c r="O51" i="69"/>
  <c r="O78"/>
  <c r="O79"/>
  <c r="F51"/>
  <c r="F78"/>
  <c r="F79"/>
  <c r="H51"/>
  <c r="H78"/>
  <c r="H79"/>
  <c r="J78"/>
  <c r="J79"/>
  <c r="J51"/>
  <c r="S51"/>
  <c r="S78"/>
  <c r="E50"/>
  <c r="F246" i="56"/>
  <c r="M246"/>
  <c r="L50" i="69"/>
  <c r="J92" i="47"/>
  <c r="K237" i="56"/>
  <c r="T237"/>
  <c r="S92" i="47"/>
  <c r="L237" i="56"/>
  <c r="K92" i="47"/>
  <c r="N46" i="65"/>
  <c r="N44" i="73"/>
  <c r="N45"/>
  <c r="R44"/>
  <c r="R45"/>
  <c r="R46" i="65"/>
  <c r="G44" i="73"/>
  <c r="G46" i="65"/>
  <c r="M46"/>
  <c r="M44" i="73"/>
  <c r="M45"/>
  <c r="E46" i="65"/>
  <c r="E44" i="73"/>
  <c r="E45"/>
  <c r="G45"/>
  <c r="G56"/>
  <c r="M66" i="36"/>
  <c r="T56" i="73"/>
  <c r="T45"/>
  <c r="J45" i="65"/>
  <c r="K242" i="56"/>
  <c r="V66" i="36"/>
  <c r="V45" i="65"/>
  <c r="W242" i="56"/>
  <c r="P46" i="65"/>
  <c r="P44" i="73"/>
  <c r="P45"/>
  <c r="D46" i="65"/>
  <c r="D44" i="73"/>
  <c r="C44"/>
  <c r="AA55" i="64"/>
  <c r="AA338"/>
  <c r="D13" i="73"/>
  <c r="D12" i="65"/>
  <c r="S12"/>
  <c r="S13" i="73"/>
  <c r="W13"/>
  <c r="W12" i="65"/>
  <c r="J13" i="73"/>
  <c r="J12" i="65"/>
  <c r="N45"/>
  <c r="O242" i="56"/>
  <c r="K66" i="36"/>
  <c r="G242" i="56"/>
  <c r="F45" i="65"/>
  <c r="E56" i="73"/>
  <c r="E66" i="36"/>
  <c r="L53" i="74"/>
  <c r="L45" i="70"/>
  <c r="U13"/>
  <c r="U15" i="74"/>
  <c r="T45" i="70"/>
  <c r="T53" i="74"/>
  <c r="H53"/>
  <c r="H45" i="70"/>
  <c r="E15" i="74"/>
  <c r="E13" i="70"/>
  <c r="Q43"/>
  <c r="Q59" i="71"/>
  <c r="Q63"/>
  <c r="D15" i="74"/>
  <c r="D13" i="70"/>
  <c r="AA324" i="64"/>
  <c r="M53" i="74"/>
  <c r="M45" i="70"/>
  <c r="M15" i="74"/>
  <c r="M13" i="70"/>
  <c r="I53" i="74"/>
  <c r="I45" i="70"/>
  <c r="R53" i="74"/>
  <c r="R45" i="70"/>
  <c r="J59" i="71"/>
  <c r="J63"/>
  <c r="J43" i="70"/>
  <c r="V66" i="75"/>
  <c r="V70"/>
  <c r="V51" i="74"/>
  <c r="O51"/>
  <c r="O95"/>
  <c r="O66" i="75"/>
  <c r="O70"/>
  <c r="C47" i="74"/>
  <c r="D66" i="75"/>
  <c r="D51" i="74"/>
  <c r="K66" i="75"/>
  <c r="K70"/>
  <c r="K51" i="74"/>
  <c r="K95"/>
  <c r="R66" i="75"/>
  <c r="R70"/>
  <c r="R51" i="74"/>
  <c r="D54" i="69"/>
  <c r="C54"/>
  <c r="D29" i="56"/>
  <c r="K29" i="44"/>
  <c r="L29"/>
  <c r="I54" i="74"/>
  <c r="I46" i="70"/>
  <c r="I16" i="74"/>
  <c r="I14" i="70"/>
  <c r="V16" i="74"/>
  <c r="V14" i="70"/>
  <c r="H14"/>
  <c r="H16" i="74"/>
  <c r="M14" i="70"/>
  <c r="M16" i="74"/>
  <c r="T14" i="70"/>
  <c r="T16" i="74"/>
  <c r="G46" i="70"/>
  <c r="G54" i="74"/>
  <c r="S54"/>
  <c r="S46" i="70"/>
  <c r="E54" i="74"/>
  <c r="E46" i="70"/>
  <c r="P54" i="74"/>
  <c r="P46" i="70"/>
  <c r="F46"/>
  <c r="F54" i="74"/>
  <c r="Q56" i="70"/>
  <c r="Q55" i="71"/>
  <c r="T55"/>
  <c r="T56" i="70"/>
  <c r="F56"/>
  <c r="F55" i="71"/>
  <c r="M56" i="70"/>
  <c r="M55" i="71"/>
  <c r="M80" i="25"/>
  <c r="M63" i="36"/>
  <c r="R153" i="46"/>
  <c r="D55" i="71"/>
  <c r="D50" i="56"/>
  <c r="K50" i="44"/>
  <c r="L50"/>
  <c r="D56" i="70"/>
  <c r="R63" i="36"/>
  <c r="W153" i="46"/>
  <c r="R55" i="71"/>
  <c r="R56" i="70"/>
  <c r="I80" i="25"/>
  <c r="I63" i="36"/>
  <c r="N153" i="46"/>
  <c r="U56" i="70"/>
  <c r="U55" i="71"/>
  <c r="U78" i="69"/>
  <c r="U51"/>
  <c r="W78"/>
  <c r="W51"/>
  <c r="K78"/>
  <c r="K79"/>
  <c r="K51"/>
  <c r="D13"/>
  <c r="AA321" i="64"/>
  <c r="N51" i="69"/>
  <c r="N78"/>
  <c r="AA34" i="64"/>
  <c r="D58" i="69"/>
  <c r="J50"/>
  <c r="K246" i="56"/>
  <c r="AA249" i="46"/>
  <c r="CO22"/>
  <c r="Q92" i="47"/>
  <c r="R237" i="56"/>
  <c r="C90" i="25"/>
  <c r="S68" i="36"/>
  <c r="X157" i="46"/>
  <c r="P237" i="56"/>
  <c r="O92" i="47"/>
  <c r="O237" i="56"/>
  <c r="N92" i="47"/>
  <c r="V237" i="56"/>
  <c r="U92" i="47"/>
  <c r="H237" i="56"/>
  <c r="G92" i="47"/>
  <c r="H92"/>
  <c r="I237" i="56"/>
  <c r="J52" i="69"/>
  <c r="K240" i="56"/>
  <c r="F52" i="69"/>
  <c r="G240" i="56"/>
  <c r="M52" i="69"/>
  <c r="N240" i="56"/>
  <c r="M240"/>
  <c r="L52" i="69"/>
  <c r="N52"/>
  <c r="O240" i="56"/>
  <c r="K57" i="70"/>
  <c r="K56" i="71"/>
  <c r="P57" i="70"/>
  <c r="P56" i="71"/>
  <c r="M57" i="70"/>
  <c r="M56" i="71"/>
  <c r="N77" i="69"/>
  <c r="N50"/>
  <c r="C47" i="25"/>
  <c r="AS47"/>
  <c r="D50"/>
  <c r="W77" i="69"/>
  <c r="W50"/>
  <c r="Q50"/>
  <c r="Q56"/>
  <c r="Q77"/>
  <c r="Q79"/>
  <c r="N55" i="74"/>
  <c r="N47" i="70"/>
  <c r="P47"/>
  <c r="P55" i="74"/>
  <c r="G55"/>
  <c r="G47" i="70"/>
  <c r="U55" i="74"/>
  <c r="U47" i="70"/>
  <c r="I55" i="74"/>
  <c r="I47" i="70"/>
  <c r="V15"/>
  <c r="V17" i="74"/>
  <c r="J15" i="70"/>
  <c r="J17" i="74"/>
  <c r="F15" i="70"/>
  <c r="F17" i="74"/>
  <c r="O15" i="70"/>
  <c r="O17" i="74"/>
  <c r="D15" i="70"/>
  <c r="C15"/>
  <c r="D17" i="74"/>
  <c r="C17"/>
  <c r="AA332" i="64"/>
  <c r="I56" i="74"/>
  <c r="I48" i="70"/>
  <c r="E48"/>
  <c r="E56" i="74"/>
  <c r="M48" i="70"/>
  <c r="M56" i="74"/>
  <c r="U18"/>
  <c r="U16" i="70"/>
  <c r="N16"/>
  <c r="N18" i="74"/>
  <c r="W18"/>
  <c r="W16" i="70"/>
  <c r="V18" i="74"/>
  <c r="V16" i="70"/>
  <c r="R16"/>
  <c r="R18" i="74"/>
  <c r="R56"/>
  <c r="R48" i="70"/>
  <c r="S18" i="74"/>
  <c r="S16" i="70"/>
  <c r="Q54" i="71"/>
  <c r="Q55" i="70"/>
  <c r="L54" i="71"/>
  <c r="L55" i="70"/>
  <c r="D61" i="75"/>
  <c r="C61"/>
  <c r="C63" i="74"/>
  <c r="S54" i="71"/>
  <c r="S55" i="70"/>
  <c r="P54" i="71"/>
  <c r="P55" i="70"/>
  <c r="G54" i="71"/>
  <c r="G55" i="70"/>
  <c r="O54" i="71"/>
  <c r="O55" i="70"/>
  <c r="U111" i="47"/>
  <c r="U184" i="25"/>
  <c r="U307"/>
  <c r="V231" i="56"/>
  <c r="C122" i="25"/>
  <c r="D266"/>
  <c r="E231" i="56"/>
  <c r="D139"/>
  <c r="D184" i="25"/>
  <c r="D111" i="47"/>
  <c r="F184" i="25"/>
  <c r="F111" i="47"/>
  <c r="G231" i="56"/>
  <c r="Q66" i="74"/>
  <c r="Q60" i="75"/>
  <c r="Q64"/>
  <c r="Q53" i="71"/>
  <c r="R228" i="56"/>
  <c r="Q54" i="70"/>
  <c r="P66" i="74"/>
  <c r="P60" i="75"/>
  <c r="P64"/>
  <c r="P54" i="70"/>
  <c r="P58"/>
  <c r="Q228" i="56"/>
  <c r="P53" i="71"/>
  <c r="AA30" i="64"/>
  <c r="D63" i="69"/>
  <c r="D32" i="56"/>
  <c r="K32" i="44"/>
  <c r="L32"/>
  <c r="D55" i="69"/>
  <c r="C55"/>
  <c r="E52"/>
  <c r="F240" i="56"/>
  <c r="O52" i="69"/>
  <c r="P240" i="56"/>
  <c r="AA304" i="64"/>
  <c r="D14" i="69"/>
  <c r="G52"/>
  <c r="H240" i="56"/>
  <c r="W52" i="69"/>
  <c r="X240" i="56"/>
  <c r="CO23" i="46"/>
  <c r="AA241"/>
  <c r="D52" i="69"/>
  <c r="D23" i="56"/>
  <c r="E240"/>
  <c r="CO119" i="46"/>
  <c r="AA234"/>
  <c r="N57" i="70"/>
  <c r="N56" i="71"/>
  <c r="W57" i="70"/>
  <c r="W56" i="71"/>
  <c r="L57" i="70"/>
  <c r="L56" i="71"/>
  <c r="S57" i="70"/>
  <c r="S56" i="71"/>
  <c r="F56"/>
  <c r="F57" i="70"/>
  <c r="C65" i="74"/>
  <c r="D63" i="75"/>
  <c r="C63"/>
  <c r="U77" i="69"/>
  <c r="U79"/>
  <c r="U50"/>
  <c r="U56"/>
  <c r="M50"/>
  <c r="M56"/>
  <c r="M77"/>
  <c r="M79"/>
  <c r="P50"/>
  <c r="P56"/>
  <c r="P77"/>
  <c r="P79"/>
  <c r="R55" i="74"/>
  <c r="R47" i="70"/>
  <c r="S47"/>
  <c r="S55" i="74"/>
  <c r="H47" i="70"/>
  <c r="H55" i="74"/>
  <c r="T55"/>
  <c r="T47" i="70"/>
  <c r="W47"/>
  <c r="W55" i="74"/>
  <c r="L47" i="70"/>
  <c r="L55" i="74"/>
  <c r="Q55"/>
  <c r="Q47" i="70"/>
  <c r="E55" i="74"/>
  <c r="E47" i="70"/>
  <c r="M55" i="74"/>
  <c r="M47" i="70"/>
  <c r="K55" i="74"/>
  <c r="K47" i="70"/>
  <c r="O48"/>
  <c r="O56" i="74"/>
  <c r="Q56"/>
  <c r="Q48" i="70"/>
  <c r="F56" i="74"/>
  <c r="F48" i="70"/>
  <c r="D55" i="56"/>
  <c r="K55" i="44"/>
  <c r="L55"/>
  <c r="D42" i="70"/>
  <c r="K48"/>
  <c r="K56" i="74"/>
  <c r="D16" i="70"/>
  <c r="AA336" i="64"/>
  <c r="D18" i="74"/>
  <c r="G18"/>
  <c r="G16" i="70"/>
  <c r="G48"/>
  <c r="G56" i="74"/>
  <c r="V55" i="70"/>
  <c r="V58"/>
  <c r="V54" i="71"/>
  <c r="V57"/>
  <c r="H55" i="70"/>
  <c r="H54" i="71"/>
  <c r="W54"/>
  <c r="W55" i="70"/>
  <c r="N55"/>
  <c r="N54" i="71"/>
  <c r="M54"/>
  <c r="M55" i="70"/>
  <c r="V184" i="25"/>
  <c r="V111" i="47"/>
  <c r="W231" i="56"/>
  <c r="G184" i="25"/>
  <c r="G307"/>
  <c r="H231" i="56"/>
  <c r="G111" i="47"/>
  <c r="L184" i="25"/>
  <c r="L111" i="47"/>
  <c r="M231" i="56"/>
  <c r="W53" i="71"/>
  <c r="X228" i="56"/>
  <c r="W54" i="70"/>
  <c r="W58"/>
  <c r="M60" i="75"/>
  <c r="M64"/>
  <c r="M66" i="74"/>
  <c r="J54" i="70"/>
  <c r="J58"/>
  <c r="J53" i="71"/>
  <c r="J57"/>
  <c r="K228" i="56"/>
  <c r="J66" i="74"/>
  <c r="J60" i="75"/>
  <c r="J64"/>
  <c r="K60"/>
  <c r="K64"/>
  <c r="K66" i="74"/>
  <c r="K53" i="71"/>
  <c r="L228" i="56"/>
  <c r="K54" i="70"/>
  <c r="K58"/>
  <c r="H53" i="71"/>
  <c r="I228" i="56"/>
  <c r="H54" i="70"/>
  <c r="H58"/>
  <c r="I66" i="74"/>
  <c r="I60" i="75"/>
  <c r="I64"/>
  <c r="I53" i="71"/>
  <c r="I57"/>
  <c r="I54" i="70"/>
  <c r="I58"/>
  <c r="J228" i="56"/>
  <c r="O66" i="74"/>
  <c r="O60" i="75"/>
  <c r="O64"/>
  <c r="O54" i="70"/>
  <c r="O53" i="71"/>
  <c r="P228" i="56"/>
  <c r="V66" i="74"/>
  <c r="V60" i="75"/>
  <c r="V64"/>
  <c r="L66" i="74"/>
  <c r="L60" i="75"/>
  <c r="L64"/>
  <c r="E53" i="71"/>
  <c r="E57"/>
  <c r="E54" i="70"/>
  <c r="E58"/>
  <c r="F228" i="56"/>
  <c r="E66" i="74"/>
  <c r="E60" i="75"/>
  <c r="E64"/>
  <c r="R53" i="71"/>
  <c r="R57"/>
  <c r="R54" i="70"/>
  <c r="R58"/>
  <c r="S228" i="56"/>
  <c r="D53" i="71"/>
  <c r="D54" i="70"/>
  <c r="D42" i="56"/>
  <c r="E228"/>
  <c r="D60" i="75"/>
  <c r="C62" i="74"/>
  <c r="D66"/>
  <c r="G66"/>
  <c r="G60" i="75"/>
  <c r="G64"/>
  <c r="T60"/>
  <c r="T64"/>
  <c r="T66" i="74"/>
  <c r="N53" i="71"/>
  <c r="O228" i="56"/>
  <c r="N54" i="70"/>
  <c r="S54"/>
  <c r="S58"/>
  <c r="T228" i="56"/>
  <c r="S53" i="71"/>
  <c r="F60" i="75"/>
  <c r="F64"/>
  <c r="F66" i="74"/>
  <c r="U53" i="71"/>
  <c r="U57"/>
  <c r="U54" i="70"/>
  <c r="U58"/>
  <c r="V228" i="56"/>
  <c r="S12" i="71"/>
  <c r="S15" i="75"/>
  <c r="O12" i="71"/>
  <c r="O15" i="75"/>
  <c r="L51"/>
  <c r="L55"/>
  <c r="L56"/>
  <c r="L44" i="71"/>
  <c r="L48"/>
  <c r="L15" i="75"/>
  <c r="L12" i="71"/>
  <c r="T44"/>
  <c r="T51" i="75"/>
  <c r="T15"/>
  <c r="T12" i="71"/>
  <c r="AA325" i="64"/>
  <c r="D15" i="75"/>
  <c r="D12" i="71"/>
  <c r="W38"/>
  <c r="X247" i="56"/>
  <c r="W60" i="70"/>
  <c r="U38" i="71"/>
  <c r="U60" i="70"/>
  <c r="V247" i="56"/>
  <c r="U45" i="75"/>
  <c r="U49"/>
  <c r="U93"/>
  <c r="U72" i="74"/>
  <c r="G60" i="70"/>
  <c r="H247" i="56"/>
  <c r="G38" i="71"/>
  <c r="J72" i="74"/>
  <c r="J45" i="75"/>
  <c r="J49"/>
  <c r="J93"/>
  <c r="E60" i="70"/>
  <c r="F247" i="56"/>
  <c r="E38" i="71"/>
  <c r="Q44"/>
  <c r="Q51" i="75"/>
  <c r="I44" i="71"/>
  <c r="I51" i="75"/>
  <c r="Q60" i="70"/>
  <c r="Q38" i="71"/>
  <c r="R247" i="56"/>
  <c r="Q45" i="75"/>
  <c r="Q49"/>
  <c r="Q93"/>
  <c r="Q72" i="74"/>
  <c r="O72"/>
  <c r="O45" i="75"/>
  <c r="O49"/>
  <c r="O93"/>
  <c r="K45"/>
  <c r="K49"/>
  <c r="K72" i="74"/>
  <c r="D45" i="75"/>
  <c r="D72" i="74"/>
  <c r="C68"/>
  <c r="D60" i="70"/>
  <c r="E247" i="56"/>
  <c r="D38" i="71"/>
  <c r="D44" i="56"/>
  <c r="I52" i="25"/>
  <c r="I57" i="36"/>
  <c r="E57"/>
  <c r="N57"/>
  <c r="N52" i="25"/>
  <c r="F57" i="36"/>
  <c r="K52" i="25"/>
  <c r="K57" i="36"/>
  <c r="L52" i="25"/>
  <c r="L57" i="36"/>
  <c r="D110" i="47"/>
  <c r="D138" i="56"/>
  <c r="K138" i="44"/>
  <c r="L138"/>
  <c r="D183" i="25"/>
  <c r="D272"/>
  <c r="C121"/>
  <c r="C272"/>
  <c r="P110" i="47"/>
  <c r="P183" i="25"/>
  <c r="P313"/>
  <c r="F183"/>
  <c r="F313"/>
  <c r="F110" i="47"/>
  <c r="U183" i="25"/>
  <c r="U313"/>
  <c r="U110" i="47"/>
  <c r="J110"/>
  <c r="J183" i="25"/>
  <c r="J313"/>
  <c r="T183"/>
  <c r="T313"/>
  <c r="T110" i="47"/>
  <c r="D15" i="69"/>
  <c r="AA307" i="64"/>
  <c r="H112" i="47"/>
  <c r="H63"/>
  <c r="H185" i="25"/>
  <c r="L112" i="47"/>
  <c r="L63"/>
  <c r="L185" i="25"/>
  <c r="F112" i="47"/>
  <c r="F63"/>
  <c r="F185" i="25"/>
  <c r="R112" i="47"/>
  <c r="R63"/>
  <c r="R185" i="25"/>
  <c r="T112" i="47"/>
  <c r="T63"/>
  <c r="T185" i="25"/>
  <c r="I112" i="47"/>
  <c r="I63"/>
  <c r="I185" i="25"/>
  <c r="U13" i="71"/>
  <c r="U16" i="75"/>
  <c r="U45" i="71"/>
  <c r="U52" i="75"/>
  <c r="G13" i="71"/>
  <c r="G16" i="75"/>
  <c r="G45" i="71"/>
  <c r="G52" i="75"/>
  <c r="AA46" i="64"/>
  <c r="D45" i="71"/>
  <c r="D52" i="75"/>
  <c r="F52"/>
  <c r="F45" i="71"/>
  <c r="O52" i="75"/>
  <c r="O45" i="71"/>
  <c r="W39"/>
  <c r="W61" i="70"/>
  <c r="G61"/>
  <c r="G39" i="71"/>
  <c r="O39"/>
  <c r="O61" i="70"/>
  <c r="P13" i="71"/>
  <c r="P16" i="75"/>
  <c r="E13" i="71"/>
  <c r="E16" i="75"/>
  <c r="E52"/>
  <c r="E45" i="71"/>
  <c r="M13"/>
  <c r="M16" i="75"/>
  <c r="T13" i="71"/>
  <c r="T16" i="75"/>
  <c r="H16"/>
  <c r="H13" i="71"/>
  <c r="T61" i="70"/>
  <c r="T39" i="71"/>
  <c r="V61" i="70"/>
  <c r="V39" i="71"/>
  <c r="N39"/>
  <c r="N61" i="70"/>
  <c r="T53" i="75"/>
  <c r="T46" i="71"/>
  <c r="N53" i="75"/>
  <c r="N46" i="71"/>
  <c r="F53" i="75"/>
  <c r="F46" i="71"/>
  <c r="R62" i="70"/>
  <c r="R40" i="71"/>
  <c r="G40"/>
  <c r="G62" i="70"/>
  <c r="E40" i="71"/>
  <c r="E62" i="70"/>
  <c r="Q62"/>
  <c r="Q40" i="71"/>
  <c r="L14"/>
  <c r="L17" i="75"/>
  <c r="I14" i="71"/>
  <c r="I17" i="75"/>
  <c r="V17"/>
  <c r="V14" i="71"/>
  <c r="R17" i="75"/>
  <c r="R14" i="71"/>
  <c r="R53" i="75"/>
  <c r="R46" i="71"/>
  <c r="O17" i="75"/>
  <c r="O14" i="71"/>
  <c r="S62" i="70"/>
  <c r="S40" i="71"/>
  <c r="H40"/>
  <c r="H62" i="70"/>
  <c r="F54" i="75"/>
  <c r="F47" i="71"/>
  <c r="F18" i="75"/>
  <c r="F15" i="71"/>
  <c r="V18" i="75"/>
  <c r="V15" i="71"/>
  <c r="V54" i="75"/>
  <c r="V47" i="71"/>
  <c r="P15"/>
  <c r="P18" i="75"/>
  <c r="L15" i="71"/>
  <c r="L18" i="75"/>
  <c r="H15" i="71"/>
  <c r="H18" i="75"/>
  <c r="T41" i="71"/>
  <c r="T63" i="70"/>
  <c r="J41" i="71"/>
  <c r="J63" i="70"/>
  <c r="P41" i="71"/>
  <c r="P63" i="70"/>
  <c r="I54" i="75"/>
  <c r="I47" i="71"/>
  <c r="Q47"/>
  <c r="Q54" i="75"/>
  <c r="M54"/>
  <c r="M47" i="71"/>
  <c r="K63" i="70"/>
  <c r="K41" i="71"/>
  <c r="R51" i="75"/>
  <c r="R44" i="71"/>
  <c r="V44"/>
  <c r="V51" i="75"/>
  <c r="V38" i="71"/>
  <c r="V60" i="70"/>
  <c r="W247" i="56"/>
  <c r="H72" i="74"/>
  <c r="H45" i="75"/>
  <c r="H49"/>
  <c r="H38" i="71"/>
  <c r="H60" i="70"/>
  <c r="I247" i="56"/>
  <c r="R72" i="74"/>
  <c r="R45" i="75"/>
  <c r="R49"/>
  <c r="N72" i="74"/>
  <c r="N45" i="75"/>
  <c r="N49"/>
  <c r="N93"/>
  <c r="N60" i="70"/>
  <c r="N38" i="71"/>
  <c r="O247" i="56"/>
  <c r="S60" i="70"/>
  <c r="S38" i="71"/>
  <c r="T247" i="56"/>
  <c r="S72" i="74"/>
  <c r="S45" i="75"/>
  <c r="S49"/>
  <c r="S93"/>
  <c r="H44" i="71"/>
  <c r="H48"/>
  <c r="H51" i="75"/>
  <c r="H55"/>
  <c r="U51"/>
  <c r="U55"/>
  <c r="U56"/>
  <c r="U44" i="71"/>
  <c r="U48"/>
  <c r="W51" i="75"/>
  <c r="W44" i="71"/>
  <c r="L38"/>
  <c r="M247" i="56"/>
  <c r="L60" i="70"/>
  <c r="I38" i="71"/>
  <c r="J247" i="56"/>
  <c r="I60" i="70"/>
  <c r="I45" i="75"/>
  <c r="I49"/>
  <c r="I93"/>
  <c r="I72" i="74"/>
  <c r="P60" i="70"/>
  <c r="P38" i="71"/>
  <c r="Q247" i="56"/>
  <c r="T45" i="75"/>
  <c r="T49"/>
  <c r="T93"/>
  <c r="T72" i="74"/>
  <c r="F60" i="70"/>
  <c r="F38" i="71"/>
  <c r="G247" i="56"/>
  <c r="O57" i="36"/>
  <c r="H52" i="25"/>
  <c r="H57" i="36"/>
  <c r="J57"/>
  <c r="S57"/>
  <c r="W52" i="25"/>
  <c r="W57" i="36"/>
  <c r="V183" i="25"/>
  <c r="V313"/>
  <c r="V110" i="47"/>
  <c r="R110"/>
  <c r="R183" i="25"/>
  <c r="R313"/>
  <c r="H183"/>
  <c r="H313"/>
  <c r="H110" i="47"/>
  <c r="S110"/>
  <c r="S183" i="25"/>
  <c r="S313"/>
  <c r="Q110" i="47"/>
  <c r="Q183" i="25"/>
  <c r="Q313"/>
  <c r="W110" i="47"/>
  <c r="W183" i="25"/>
  <c r="W313"/>
  <c r="O185"/>
  <c r="O112" i="47"/>
  <c r="O63"/>
  <c r="S185" i="25"/>
  <c r="S112" i="47"/>
  <c r="S63"/>
  <c r="W185" i="25"/>
  <c r="W112" i="47"/>
  <c r="W63"/>
  <c r="V112"/>
  <c r="V63"/>
  <c r="V185" i="25"/>
  <c r="C27"/>
  <c r="AA88" i="64"/>
  <c r="G128"/>
  <c r="AA228"/>
  <c r="G268"/>
  <c r="G292"/>
  <c r="I82" i="46"/>
  <c r="AA18" i="64"/>
  <c r="G58"/>
  <c r="AA520"/>
  <c r="G560"/>
  <c r="G584"/>
  <c r="I195" i="46"/>
  <c r="R45" i="71"/>
  <c r="R52" i="75"/>
  <c r="S45" i="71"/>
  <c r="S52" i="75"/>
  <c r="Q39" i="71"/>
  <c r="Q61" i="70"/>
  <c r="K13" i="71"/>
  <c r="K16" i="75"/>
  <c r="K45" i="71"/>
  <c r="K48"/>
  <c r="K52" i="75"/>
  <c r="K55"/>
  <c r="L16"/>
  <c r="L13" i="71"/>
  <c r="J13"/>
  <c r="J16" i="75"/>
  <c r="J45" i="71"/>
  <c r="J52" i="75"/>
  <c r="Q13" i="71"/>
  <c r="Q16" i="75"/>
  <c r="Q52"/>
  <c r="Q45" i="71"/>
  <c r="W16" i="75"/>
  <c r="W13" i="71"/>
  <c r="F61" i="70"/>
  <c r="F39" i="71"/>
  <c r="E39"/>
  <c r="E61" i="70"/>
  <c r="D46" i="75"/>
  <c r="C46"/>
  <c r="C69" i="74"/>
  <c r="S14" i="71"/>
  <c r="S17" i="75"/>
  <c r="S46" i="71"/>
  <c r="S53" i="75"/>
  <c r="D14" i="71"/>
  <c r="D17" i="75"/>
  <c r="AA333" i="64"/>
  <c r="P46" i="71"/>
  <c r="P53" i="75"/>
  <c r="W53"/>
  <c r="W46" i="71"/>
  <c r="U62" i="70"/>
  <c r="U40" i="71"/>
  <c r="U17" i="75"/>
  <c r="U14" i="71"/>
  <c r="G17" i="75"/>
  <c r="G14" i="71"/>
  <c r="G46"/>
  <c r="G53" i="75"/>
  <c r="H14" i="71"/>
  <c r="H17" i="75"/>
  <c r="Q17"/>
  <c r="Q14" i="71"/>
  <c r="Q53" i="75"/>
  <c r="Q46" i="71"/>
  <c r="J14"/>
  <c r="J17" i="75"/>
  <c r="T62" i="70"/>
  <c r="T40" i="71"/>
  <c r="L62" i="70"/>
  <c r="L40" i="71"/>
  <c r="V62" i="70"/>
  <c r="V40" i="71"/>
  <c r="U18" i="75"/>
  <c r="U15" i="71"/>
  <c r="R47"/>
  <c r="R54" i="75"/>
  <c r="R15" i="71"/>
  <c r="R18" i="75"/>
  <c r="J18"/>
  <c r="J15" i="71"/>
  <c r="G18" i="75"/>
  <c r="G15" i="71"/>
  <c r="G47"/>
  <c r="G54" i="75"/>
  <c r="S18"/>
  <c r="S15" i="71"/>
  <c r="H63" i="70"/>
  <c r="H41" i="71"/>
  <c r="O63" i="70"/>
  <c r="O41" i="71"/>
  <c r="U63" i="70"/>
  <c r="U41" i="71"/>
  <c r="C71" i="74"/>
  <c r="D48" i="75"/>
  <c r="C48"/>
  <c r="O15" i="71"/>
  <c r="O18" i="75"/>
  <c r="D15" i="71"/>
  <c r="AA337" i="64"/>
  <c r="D18" i="75"/>
  <c r="N47" i="71"/>
  <c r="N54" i="75"/>
  <c r="T54"/>
  <c r="T47" i="71"/>
  <c r="L41"/>
  <c r="L63" i="70"/>
  <c r="I63"/>
  <c r="I41" i="71"/>
  <c r="C127" i="25"/>
  <c r="C280"/>
  <c r="D280"/>
  <c r="D28" i="56"/>
  <c r="K28" i="44"/>
  <c r="L28"/>
  <c r="AA388" i="64"/>
  <c r="AA32"/>
  <c r="AA102"/>
  <c r="AA172"/>
  <c r="AA242"/>
  <c r="N62" i="69"/>
  <c r="N16"/>
  <c r="E16"/>
  <c r="H16"/>
  <c r="H62"/>
  <c r="J16"/>
  <c r="S16"/>
  <c r="S62"/>
  <c r="Q16"/>
  <c r="Q62"/>
  <c r="W16"/>
  <c r="M16"/>
  <c r="M62"/>
  <c r="U16"/>
  <c r="P16"/>
  <c r="AA255" i="64"/>
  <c r="AA185"/>
  <c r="AA547"/>
  <c r="AA384"/>
  <c r="AA311"/>
  <c r="AA457"/>
  <c r="AA98"/>
  <c r="AA168"/>
  <c r="AA477"/>
  <c r="AA48"/>
  <c r="AA258"/>
  <c r="U13" i="69"/>
  <c r="T13"/>
  <c r="T59"/>
  <c r="V13"/>
  <c r="J13"/>
  <c r="S13"/>
  <c r="S59"/>
  <c r="P13"/>
  <c r="O59"/>
  <c r="O13"/>
  <c r="R13"/>
  <c r="R59"/>
  <c r="W13"/>
  <c r="W59"/>
  <c r="H13"/>
  <c r="H59"/>
  <c r="S58"/>
  <c r="N58"/>
  <c r="N246" i="56"/>
  <c r="C48" i="25"/>
  <c r="AS48"/>
  <c r="O246" i="56"/>
  <c r="G58" i="69"/>
  <c r="W12"/>
  <c r="W58"/>
  <c r="Q58"/>
  <c r="L58"/>
  <c r="M248" i="56"/>
  <c r="R248"/>
  <c r="W248"/>
  <c r="I248"/>
  <c r="L68" i="36"/>
  <c r="Q157" i="46"/>
  <c r="I68" i="36"/>
  <c r="N157" i="46"/>
  <c r="W68" i="36"/>
  <c r="AB157" i="46"/>
  <c r="R68" i="36"/>
  <c r="W157" i="46"/>
  <c r="K68" i="36"/>
  <c r="P157" i="46"/>
  <c r="C43" i="72"/>
  <c r="AA265" i="64"/>
  <c r="AA557"/>
  <c r="H39" i="25"/>
  <c r="AA166" i="64"/>
  <c r="AA236"/>
  <c r="AA455"/>
  <c r="AA96"/>
  <c r="AA26"/>
  <c r="E39" i="25"/>
  <c r="W39"/>
  <c r="U39"/>
  <c r="S39"/>
  <c r="T39"/>
  <c r="AA397" i="64"/>
  <c r="AA251"/>
  <c r="AA543"/>
  <c r="AA407"/>
  <c r="AA334"/>
  <c r="AA121"/>
  <c r="G16" i="69"/>
  <c r="O16"/>
  <c r="O62"/>
  <c r="AA167" i="64"/>
  <c r="AA383"/>
  <c r="AA456"/>
  <c r="AA97"/>
  <c r="AA237"/>
  <c r="V62" i="69"/>
  <c r="F62"/>
  <c r="T16"/>
  <c r="K16"/>
  <c r="K62"/>
  <c r="R16"/>
  <c r="I16"/>
  <c r="I62"/>
  <c r="L16"/>
  <c r="L62"/>
  <c r="F59"/>
  <c r="N59"/>
  <c r="L59"/>
  <c r="AA394" i="64"/>
  <c r="AA540"/>
  <c r="AA467"/>
  <c r="Q13" i="69"/>
  <c r="Q59"/>
  <c r="K13"/>
  <c r="K59"/>
  <c r="P12"/>
  <c r="P58"/>
  <c r="V12"/>
  <c r="M12"/>
  <c r="E12"/>
  <c r="E58"/>
  <c r="K12"/>
  <c r="K58"/>
  <c r="Q246" i="56"/>
  <c r="V246"/>
  <c r="O58" i="69"/>
  <c r="F58"/>
  <c r="J58"/>
  <c r="J64"/>
  <c r="AA536" i="64"/>
  <c r="AA463"/>
  <c r="AA390"/>
  <c r="T246" i="56"/>
  <c r="P246"/>
  <c r="W246"/>
  <c r="X246"/>
  <c r="AA230" i="64"/>
  <c r="AA90"/>
  <c r="AA522"/>
  <c r="AA20"/>
  <c r="H248" i="56"/>
  <c r="G248"/>
  <c r="T248"/>
  <c r="F248"/>
  <c r="P248"/>
  <c r="N248"/>
  <c r="AA468" i="64"/>
  <c r="AA541"/>
  <c r="AA395"/>
  <c r="F68" i="36"/>
  <c r="K157" i="46"/>
  <c r="E68" i="36"/>
  <c r="J157" i="46"/>
  <c r="P68" i="36"/>
  <c r="U157" i="46"/>
  <c r="AA340" i="64"/>
  <c r="AA559"/>
  <c r="AA57"/>
  <c r="AA486"/>
  <c r="V68" i="36"/>
  <c r="AA157" i="46"/>
  <c r="T17" i="69"/>
  <c r="Q17"/>
  <c r="S17"/>
  <c r="U17"/>
  <c r="O17"/>
  <c r="W17"/>
  <c r="I17"/>
  <c r="I63"/>
  <c r="K17"/>
  <c r="K63"/>
  <c r="N17"/>
  <c r="V63"/>
  <c r="V17"/>
  <c r="V60"/>
  <c r="V64"/>
  <c r="V14"/>
  <c r="R14"/>
  <c r="U14"/>
  <c r="G14"/>
  <c r="M14"/>
  <c r="W60"/>
  <c r="L60"/>
  <c r="S60"/>
  <c r="AA305" i="64"/>
  <c r="AA451"/>
  <c r="AA162"/>
  <c r="AA92"/>
  <c r="AA232"/>
  <c r="AA106"/>
  <c r="AA176"/>
  <c r="AA246"/>
  <c r="AA319"/>
  <c r="P78" i="25"/>
  <c r="J78"/>
  <c r="G78"/>
  <c r="G80"/>
  <c r="AA33" i="64"/>
  <c r="AA316"/>
  <c r="AA462"/>
  <c r="AA173"/>
  <c r="AA389"/>
  <c r="O50" i="25"/>
  <c r="V50"/>
  <c r="T50"/>
  <c r="J50"/>
  <c r="AA189" i="64"/>
  <c r="AA259"/>
  <c r="D66" i="25"/>
  <c r="AA114" i="64"/>
  <c r="AA254"/>
  <c r="AA327"/>
  <c r="AA400"/>
  <c r="P66" i="25"/>
  <c r="R66"/>
  <c r="G66"/>
  <c r="O66"/>
  <c r="AA542" i="64"/>
  <c r="AA469"/>
  <c r="AA110"/>
  <c r="AA40"/>
  <c r="AA250"/>
  <c r="F63" i="69"/>
  <c r="M63"/>
  <c r="G63"/>
  <c r="AA532" i="64"/>
  <c r="AA240"/>
  <c r="AA386"/>
  <c r="P17" i="69"/>
  <c r="P63"/>
  <c r="I60"/>
  <c r="N60"/>
  <c r="P60"/>
  <c r="T60"/>
  <c r="J14"/>
  <c r="E14"/>
  <c r="E60"/>
  <c r="H14"/>
  <c r="H60"/>
  <c r="AA377" i="64"/>
  <c r="AA161"/>
  <c r="AA450"/>
  <c r="AA231"/>
  <c r="Q60" i="69"/>
  <c r="N78" i="25"/>
  <c r="N80"/>
  <c r="R78"/>
  <c r="AA262" i="64"/>
  <c r="AA122"/>
  <c r="AA335"/>
  <c r="AA481"/>
  <c r="S78" i="25"/>
  <c r="S80"/>
  <c r="Q78"/>
  <c r="R50"/>
  <c r="F50"/>
  <c r="F52"/>
  <c r="E50"/>
  <c r="S50"/>
  <c r="AA263" i="64"/>
  <c r="AA409"/>
  <c r="AA123"/>
  <c r="AA233"/>
  <c r="AA525"/>
  <c r="AA23"/>
  <c r="AA306"/>
  <c r="D25" i="56"/>
  <c r="K25" i="44"/>
  <c r="L25"/>
  <c r="V66" i="25"/>
  <c r="U66"/>
  <c r="H66"/>
  <c r="T66"/>
  <c r="K66"/>
  <c r="J66"/>
  <c r="AA399" i="64"/>
  <c r="AA326"/>
  <c r="AA253"/>
  <c r="AA113"/>
  <c r="AA187"/>
  <c r="AA117"/>
  <c r="AA403"/>
  <c r="AA549"/>
  <c r="AA476"/>
  <c r="C86" i="25"/>
  <c r="W67" i="36"/>
  <c r="AA339" i="64"/>
  <c r="AA558"/>
  <c r="AA126"/>
  <c r="AA412"/>
  <c r="W61" i="25"/>
  <c r="M61"/>
  <c r="H61"/>
  <c r="V61"/>
  <c r="L61"/>
  <c r="R61"/>
  <c r="AA182" i="64"/>
  <c r="AA398"/>
  <c r="AA252"/>
  <c r="AA31"/>
  <c r="AA171"/>
  <c r="AA460"/>
  <c r="AA533"/>
  <c r="D33" i="56"/>
  <c r="K33" i="44"/>
  <c r="L33"/>
  <c r="N61" i="69"/>
  <c r="AA526" i="64"/>
  <c r="AA234"/>
  <c r="Q15" i="69"/>
  <c r="Q61"/>
  <c r="M15"/>
  <c r="R15"/>
  <c r="R61"/>
  <c r="L61"/>
  <c r="E61"/>
  <c r="C123" i="25"/>
  <c r="I43"/>
  <c r="P43"/>
  <c r="Q43"/>
  <c r="D43"/>
  <c r="AA454" i="64"/>
  <c r="AA527"/>
  <c r="AA381"/>
  <c r="M198"/>
  <c r="M222"/>
  <c r="M560"/>
  <c r="M584"/>
  <c r="O195" i="46"/>
  <c r="M128" i="64"/>
  <c r="M487"/>
  <c r="M511"/>
  <c r="O194" i="46"/>
  <c r="W198" i="64"/>
  <c r="W222"/>
  <c r="W487"/>
  <c r="W511"/>
  <c r="Y194" i="46"/>
  <c r="W128" i="64"/>
  <c r="W268"/>
  <c r="W292"/>
  <c r="Y82" i="46"/>
  <c r="Z268" i="64"/>
  <c r="Z292"/>
  <c r="AB82" i="46"/>
  <c r="Z128" i="64"/>
  <c r="Z198"/>
  <c r="Z222"/>
  <c r="Z341"/>
  <c r="Z366"/>
  <c r="AB192" i="46"/>
  <c r="L198" i="64"/>
  <c r="L222"/>
  <c r="L341"/>
  <c r="L366"/>
  <c r="N192" i="46"/>
  <c r="L128" i="64"/>
  <c r="L487"/>
  <c r="L511"/>
  <c r="N194" i="46"/>
  <c r="V560" i="64"/>
  <c r="V584"/>
  <c r="X195" i="46"/>
  <c r="V58" i="64"/>
  <c r="V414"/>
  <c r="V438"/>
  <c r="X193" i="46"/>
  <c r="V487" i="64"/>
  <c r="V511"/>
  <c r="X194" i="46"/>
  <c r="Q487" i="64"/>
  <c r="Q511"/>
  <c r="S194" i="46"/>
  <c r="Q414" i="64"/>
  <c r="Q438"/>
  <c r="S193" i="46"/>
  <c r="Q58" i="64"/>
  <c r="Q560"/>
  <c r="Q584"/>
  <c r="S195" i="46"/>
  <c r="J128" i="64"/>
  <c r="J487"/>
  <c r="J511"/>
  <c r="L194" i="46"/>
  <c r="J198" i="64"/>
  <c r="J222"/>
  <c r="J341"/>
  <c r="J366"/>
  <c r="L192" i="46"/>
  <c r="Y487" i="64"/>
  <c r="Y511"/>
  <c r="AA194" i="46"/>
  <c r="Y268" i="64"/>
  <c r="Y292"/>
  <c r="AA82" i="46"/>
  <c r="Y128" i="64"/>
  <c r="Y198"/>
  <c r="Y222"/>
  <c r="O341"/>
  <c r="O366"/>
  <c r="Q192" i="46"/>
  <c r="O58" i="64"/>
  <c r="O414"/>
  <c r="O438"/>
  <c r="Q193" i="46"/>
  <c r="O268" i="64"/>
  <c r="O292"/>
  <c r="Q82" i="46"/>
  <c r="N128" i="64"/>
  <c r="N487"/>
  <c r="N511"/>
  <c r="P194" i="46"/>
  <c r="N198" i="64"/>
  <c r="N222"/>
  <c r="N58"/>
  <c r="K414"/>
  <c r="K438"/>
  <c r="M193" i="46"/>
  <c r="K198" i="64"/>
  <c r="K222"/>
  <c r="K341"/>
  <c r="K366"/>
  <c r="M192" i="46"/>
  <c r="K128" i="64"/>
  <c r="AA186"/>
  <c r="AA402"/>
  <c r="AA116"/>
  <c r="AA475"/>
  <c r="P56" i="25"/>
  <c r="D39" i="56"/>
  <c r="K39" i="44"/>
  <c r="L39"/>
  <c r="D56" i="25"/>
  <c r="H56"/>
  <c r="L56"/>
  <c r="E56"/>
  <c r="E84"/>
  <c r="E88"/>
  <c r="F56"/>
  <c r="F61" i="69"/>
  <c r="U61"/>
  <c r="W61"/>
  <c r="T61"/>
  <c r="S61"/>
  <c r="K61"/>
  <c r="AA239" i="64"/>
  <c r="AA99"/>
  <c r="AA169"/>
  <c r="V43" i="25"/>
  <c r="O43"/>
  <c r="H43"/>
  <c r="U43"/>
  <c r="AA521" i="64"/>
  <c r="AA159"/>
  <c r="AA89"/>
  <c r="AA448"/>
  <c r="U128"/>
  <c r="U341"/>
  <c r="U366"/>
  <c r="W192" i="46"/>
  <c r="U560" i="64"/>
  <c r="U584"/>
  <c r="W195" i="46"/>
  <c r="U58" i="64"/>
  <c r="P414"/>
  <c r="P438"/>
  <c r="R193" i="46"/>
  <c r="P560" i="64"/>
  <c r="P584"/>
  <c r="R195" i="46"/>
  <c r="P487" i="64"/>
  <c r="P511"/>
  <c r="R194" i="46"/>
  <c r="P58" i="64"/>
  <c r="T341"/>
  <c r="T366"/>
  <c r="V192" i="46"/>
  <c r="T268" i="64"/>
  <c r="T292"/>
  <c r="V82" i="46"/>
  <c r="T198" i="64"/>
  <c r="T222"/>
  <c r="T128"/>
  <c r="I198"/>
  <c r="I222"/>
  <c r="I128"/>
  <c r="I414"/>
  <c r="I438"/>
  <c r="K193" i="46"/>
  <c r="I487" i="64"/>
  <c r="I511"/>
  <c r="K194" i="46"/>
  <c r="X414" i="64"/>
  <c r="X438"/>
  <c r="Z193" i="46"/>
  <c r="X560" i="64"/>
  <c r="X584"/>
  <c r="Z195" i="46"/>
  <c r="X487" i="64"/>
  <c r="X511"/>
  <c r="Z194" i="46"/>
  <c r="X58" i="64"/>
  <c r="R198"/>
  <c r="R222"/>
  <c r="R128"/>
  <c r="R487"/>
  <c r="R511"/>
  <c r="T194" i="46"/>
  <c r="R268" i="64"/>
  <c r="R292"/>
  <c r="T82" i="46"/>
  <c r="S341" i="64"/>
  <c r="S366"/>
  <c r="U192" i="46"/>
  <c r="S560" i="64"/>
  <c r="S584"/>
  <c r="U195" i="46"/>
  <c r="S414" i="64"/>
  <c r="S438"/>
  <c r="U193" i="46"/>
  <c r="S58" i="64"/>
  <c r="H487"/>
  <c r="H511"/>
  <c r="J194" i="46"/>
  <c r="H128" i="64"/>
  <c r="H560"/>
  <c r="H584"/>
  <c r="J195" i="46"/>
  <c r="H198" i="64"/>
  <c r="H222"/>
  <c r="AA190"/>
  <c r="AA120"/>
  <c r="AA479"/>
  <c r="AA194"/>
  <c r="AA124"/>
  <c r="AA410"/>
  <c r="K56" i="25"/>
  <c r="AA539" i="64"/>
  <c r="AA466"/>
  <c r="AA320"/>
  <c r="AA247"/>
  <c r="T56" i="25"/>
  <c r="J56"/>
  <c r="I84"/>
  <c r="I88"/>
  <c r="D66" i="36"/>
  <c r="P67"/>
  <c r="O64" i="69"/>
  <c r="C18" i="75"/>
  <c r="C15" i="71"/>
  <c r="F64" i="70"/>
  <c r="P42" i="71"/>
  <c r="P86"/>
  <c r="I64" i="70"/>
  <c r="W48" i="71"/>
  <c r="S64" i="70"/>
  <c r="N42" i="71"/>
  <c r="H42"/>
  <c r="V55" i="75"/>
  <c r="V56"/>
  <c r="T42" i="71"/>
  <c r="T86"/>
  <c r="I55" i="75"/>
  <c r="I56"/>
  <c r="S57" i="71"/>
  <c r="O57"/>
  <c r="K57"/>
  <c r="W57"/>
  <c r="N57"/>
  <c r="C18" i="74"/>
  <c r="P57" i="71"/>
  <c r="W79" i="69"/>
  <c r="R56"/>
  <c r="O63" i="36"/>
  <c r="T153" i="46"/>
  <c r="P63" i="36"/>
  <c r="U153" i="46"/>
  <c r="E67" i="36"/>
  <c r="L56" i="69"/>
  <c r="Q67" i="36"/>
  <c r="I67"/>
  <c r="T64" i="69"/>
  <c r="T65"/>
  <c r="F63" i="36"/>
  <c r="K153" i="46"/>
  <c r="T63" i="36"/>
  <c r="Y153" i="46"/>
  <c r="E60" i="65"/>
  <c r="E92" i="25"/>
  <c r="E94"/>
  <c r="E58" i="73"/>
  <c r="E97" i="74"/>
  <c r="E95" i="75"/>
  <c r="E81" i="69"/>
  <c r="E88" i="71"/>
  <c r="E89" i="70"/>
  <c r="S140" i="25"/>
  <c r="S259"/>
  <c r="V225" i="46"/>
  <c r="T157" i="56"/>
  <c r="Y152" i="64"/>
  <c r="W152"/>
  <c r="L68" i="25"/>
  <c r="W68"/>
  <c r="N155" i="46"/>
  <c r="N151"/>
  <c r="V140" i="25"/>
  <c r="V259"/>
  <c r="W157" i="56"/>
  <c r="Y225" i="46"/>
  <c r="H152" i="64"/>
  <c r="J81" i="46"/>
  <c r="S82" i="64"/>
  <c r="U78" i="46"/>
  <c r="R152" i="64"/>
  <c r="X82"/>
  <c r="Z78" i="46"/>
  <c r="I152" i="64"/>
  <c r="T152"/>
  <c r="V81" i="46"/>
  <c r="P82" i="64"/>
  <c r="R78" i="46"/>
  <c r="U82" i="64"/>
  <c r="W78" i="46"/>
  <c r="K152" i="64"/>
  <c r="N82"/>
  <c r="P78" i="46"/>
  <c r="O82" i="64"/>
  <c r="Q78" i="46"/>
  <c r="V82" i="64"/>
  <c r="X78" i="46"/>
  <c r="Z152" i="64"/>
  <c r="R68" i="25"/>
  <c r="V68"/>
  <c r="M68"/>
  <c r="U155" i="46"/>
  <c r="U151"/>
  <c r="D67" i="36"/>
  <c r="AS86" i="25"/>
  <c r="C66"/>
  <c r="D61" i="36"/>
  <c r="S225" i="46"/>
  <c r="Q157" i="56"/>
  <c r="P140" i="25"/>
  <c r="P259"/>
  <c r="I225" i="46"/>
  <c r="G157" i="56"/>
  <c r="F140" i="25"/>
  <c r="F259"/>
  <c r="K140"/>
  <c r="K259"/>
  <c r="L157" i="56"/>
  <c r="N225" i="46"/>
  <c r="Z225"/>
  <c r="X157" i="56"/>
  <c r="W140" i="25"/>
  <c r="W259"/>
  <c r="O225" i="46"/>
  <c r="M157" i="56"/>
  <c r="L140" i="25"/>
  <c r="L259"/>
  <c r="Q61" i="47"/>
  <c r="Q303"/>
  <c r="Q114"/>
  <c r="X126" i="46"/>
  <c r="X147"/>
  <c r="X127"/>
  <c r="O126"/>
  <c r="O127"/>
  <c r="O147"/>
  <c r="H93" i="75"/>
  <c r="H56"/>
  <c r="F303" i="47"/>
  <c r="F61"/>
  <c r="F114"/>
  <c r="P303"/>
  <c r="P61"/>
  <c r="P114"/>
  <c r="C183" i="25"/>
  <c r="C313"/>
  <c r="D313"/>
  <c r="X183"/>
  <c r="X313"/>
  <c r="C110" i="47"/>
  <c r="D303"/>
  <c r="D114"/>
  <c r="D61"/>
  <c r="S126" i="46"/>
  <c r="S147"/>
  <c r="S127"/>
  <c r="D42" i="71"/>
  <c r="C38"/>
  <c r="D64" i="70"/>
  <c r="C60"/>
  <c r="C15" i="75"/>
  <c r="D58" i="70"/>
  <c r="C54"/>
  <c r="D62" i="71"/>
  <c r="C62"/>
  <c r="C42" i="70"/>
  <c r="F304" i="47"/>
  <c r="F62"/>
  <c r="F262"/>
  <c r="D304"/>
  <c r="D62"/>
  <c r="C111"/>
  <c r="K139" i="44"/>
  <c r="D231" i="56"/>
  <c r="U304" i="47"/>
  <c r="U62"/>
  <c r="U262"/>
  <c r="D52" i="25"/>
  <c r="C50"/>
  <c r="D58" i="36"/>
  <c r="G96" i="47"/>
  <c r="G289"/>
  <c r="G45"/>
  <c r="U45"/>
  <c r="U289"/>
  <c r="U96"/>
  <c r="N96"/>
  <c r="N45"/>
  <c r="N289"/>
  <c r="O45"/>
  <c r="O289"/>
  <c r="O96"/>
  <c r="D64" i="69"/>
  <c r="C58"/>
  <c r="I136" i="25"/>
  <c r="I255"/>
  <c r="I84" i="74"/>
  <c r="I82" i="75"/>
  <c r="L221" i="46"/>
  <c r="J153" i="56"/>
  <c r="S153"/>
  <c r="U221" i="46"/>
  <c r="R136" i="25"/>
  <c r="R255"/>
  <c r="R84" i="74"/>
  <c r="R82" i="75"/>
  <c r="C66"/>
  <c r="D70"/>
  <c r="C70"/>
  <c r="V95" i="74"/>
  <c r="J50" i="70"/>
  <c r="J87"/>
  <c r="C15" i="74"/>
  <c r="Q87" i="70"/>
  <c r="E22" i="65"/>
  <c r="J137" i="46"/>
  <c r="J133"/>
  <c r="J156"/>
  <c r="K22" i="65"/>
  <c r="P137" i="46"/>
  <c r="P133"/>
  <c r="P156"/>
  <c r="N58" i="65"/>
  <c r="N47"/>
  <c r="C13" i="73"/>
  <c r="V58" i="65"/>
  <c r="V47"/>
  <c r="V22"/>
  <c r="AA137" i="46"/>
  <c r="AA133"/>
  <c r="AA156"/>
  <c r="J47" i="65"/>
  <c r="J58"/>
  <c r="M22"/>
  <c r="R137" i="46"/>
  <c r="R133"/>
  <c r="R156"/>
  <c r="J289" i="47"/>
  <c r="J96"/>
  <c r="J45"/>
  <c r="U87" i="70"/>
  <c r="T95" i="74"/>
  <c r="N87" i="70"/>
  <c r="D22" i="65"/>
  <c r="I137" i="46"/>
  <c r="I133"/>
  <c r="I156"/>
  <c r="O58" i="65"/>
  <c r="O47"/>
  <c r="H47"/>
  <c r="H58"/>
  <c r="F95" i="74"/>
  <c r="I58" i="73"/>
  <c r="I97" i="74"/>
  <c r="I95" i="75"/>
  <c r="I60" i="65"/>
  <c r="I88" i="71"/>
  <c r="I92" i="25"/>
  <c r="I94"/>
  <c r="I81" i="69"/>
  <c r="I89" i="70"/>
  <c r="S47" i="65"/>
  <c r="S58"/>
  <c r="L58"/>
  <c r="L47"/>
  <c r="S152" i="64"/>
  <c r="R82"/>
  <c r="T78" i="46"/>
  <c r="T82" i="64"/>
  <c r="V78" i="46"/>
  <c r="P152" i="64"/>
  <c r="R81" i="46"/>
  <c r="P231"/>
  <c r="K82" i="64"/>
  <c r="M78" i="46"/>
  <c r="J82" i="64"/>
  <c r="L78" i="46"/>
  <c r="V152" i="64"/>
  <c r="Z82"/>
  <c r="AB78" i="46"/>
  <c r="W82" i="64"/>
  <c r="Y78" i="46"/>
  <c r="V126"/>
  <c r="V147"/>
  <c r="V127"/>
  <c r="U68" i="25"/>
  <c r="S68"/>
  <c r="T68"/>
  <c r="C61"/>
  <c r="D68"/>
  <c r="D60" i="36"/>
  <c r="O68" i="25"/>
  <c r="O60" i="36"/>
  <c r="T149" i="46"/>
  <c r="K68" i="25"/>
  <c r="K60" i="36"/>
  <c r="P149" i="46"/>
  <c r="U52" i="25"/>
  <c r="U58" i="36"/>
  <c r="Q68" i="25"/>
  <c r="Q60" i="36"/>
  <c r="V149" i="46"/>
  <c r="Q52" i="25"/>
  <c r="Q58" i="36"/>
  <c r="AC194" i="46"/>
  <c r="AC192"/>
  <c r="AA414" i="64"/>
  <c r="AA438"/>
  <c r="G438"/>
  <c r="I193" i="46"/>
  <c r="AC193"/>
  <c r="L303" i="47"/>
  <c r="L114"/>
  <c r="L61"/>
  <c r="E114"/>
  <c r="E61"/>
  <c r="E303"/>
  <c r="M303"/>
  <c r="M61"/>
  <c r="M114"/>
  <c r="AA126" i="46"/>
  <c r="AA147"/>
  <c r="AA127"/>
  <c r="Y126"/>
  <c r="Y127"/>
  <c r="Y147"/>
  <c r="L126"/>
  <c r="L127"/>
  <c r="L147"/>
  <c r="C112" i="47"/>
  <c r="D63"/>
  <c r="C63"/>
  <c r="X185" i="25"/>
  <c r="C185"/>
  <c r="K114" i="47"/>
  <c r="K303"/>
  <c r="K61"/>
  <c r="P57" i="36"/>
  <c r="AS45" i="25"/>
  <c r="C52"/>
  <c r="C51" i="75"/>
  <c r="D55"/>
  <c r="N304" i="47"/>
  <c r="N62"/>
  <c r="N262"/>
  <c r="P62"/>
  <c r="P262"/>
  <c r="P304"/>
  <c r="E62"/>
  <c r="E262"/>
  <c r="E304"/>
  <c r="J62"/>
  <c r="J262"/>
  <c r="J304"/>
  <c r="D61" i="71"/>
  <c r="C61"/>
  <c r="C41" i="70"/>
  <c r="S304" i="47"/>
  <c r="S62"/>
  <c r="S262"/>
  <c r="Q304"/>
  <c r="Q62"/>
  <c r="Q262"/>
  <c r="T304"/>
  <c r="T62"/>
  <c r="T262"/>
  <c r="M62"/>
  <c r="M262"/>
  <c r="M304"/>
  <c r="D289"/>
  <c r="D96"/>
  <c r="C92"/>
  <c r="C289"/>
  <c r="D45"/>
  <c r="D248" i="56"/>
  <c r="K22" i="44"/>
  <c r="O84" i="74"/>
  <c r="O82" i="75"/>
  <c r="O136" i="25"/>
  <c r="O255"/>
  <c r="R221" i="46"/>
  <c r="P153" i="56"/>
  <c r="P84" i="74"/>
  <c r="P82" i="75"/>
  <c r="P136" i="25"/>
  <c r="P255"/>
  <c r="S221" i="46"/>
  <c r="Q153" i="56"/>
  <c r="F136" i="25"/>
  <c r="F255"/>
  <c r="G153" i="56"/>
  <c r="F84" i="74"/>
  <c r="F82" i="75"/>
  <c r="I221" i="46"/>
  <c r="W221"/>
  <c r="T136" i="25"/>
  <c r="T255"/>
  <c r="T84" i="74"/>
  <c r="T82" i="75"/>
  <c r="U153" i="56"/>
  <c r="T221" i="46"/>
  <c r="R153" i="56"/>
  <c r="Q84" i="74"/>
  <c r="Q82" i="75"/>
  <c r="Q136" i="25"/>
  <c r="Q255"/>
  <c r="R87" i="70"/>
  <c r="J58" i="74"/>
  <c r="J95"/>
  <c r="C53"/>
  <c r="D57"/>
  <c r="H87" i="70"/>
  <c r="H95" i="74"/>
  <c r="Q95"/>
  <c r="I87" i="70"/>
  <c r="I95" i="74"/>
  <c r="E58" i="65"/>
  <c r="E47"/>
  <c r="P47"/>
  <c r="P58"/>
  <c r="T47"/>
  <c r="T58"/>
  <c r="M58"/>
  <c r="M47"/>
  <c r="G47"/>
  <c r="G58"/>
  <c r="R96" i="47"/>
  <c r="R45"/>
  <c r="R289"/>
  <c r="G87" i="70"/>
  <c r="W95" i="74"/>
  <c r="N95"/>
  <c r="U58" i="65"/>
  <c r="U47"/>
  <c r="C45"/>
  <c r="D58"/>
  <c r="D47"/>
  <c r="T81" i="46"/>
  <c r="R231"/>
  <c r="J61" i="36"/>
  <c r="O150" i="46"/>
  <c r="M81"/>
  <c r="K231"/>
  <c r="AA81"/>
  <c r="K61" i="36"/>
  <c r="P150" i="46"/>
  <c r="H61" i="36"/>
  <c r="M150" i="46"/>
  <c r="V61" i="36"/>
  <c r="AA150" i="46"/>
  <c r="E58" i="36"/>
  <c r="R58"/>
  <c r="N64" i="69"/>
  <c r="J67" i="36"/>
  <c r="T67"/>
  <c r="O61"/>
  <c r="T150" i="46"/>
  <c r="R61" i="36"/>
  <c r="W150" i="46"/>
  <c r="T58" i="36"/>
  <c r="O58"/>
  <c r="F64" i="69"/>
  <c r="K64"/>
  <c r="E64"/>
  <c r="P64"/>
  <c r="Q64"/>
  <c r="S64"/>
  <c r="C14" i="71"/>
  <c r="AA560" i="64"/>
  <c r="AA584"/>
  <c r="AA58"/>
  <c r="AA82"/>
  <c r="AA268"/>
  <c r="AA292"/>
  <c r="AA128"/>
  <c r="AA152"/>
  <c r="W59" i="36"/>
  <c r="H59"/>
  <c r="O52" i="25"/>
  <c r="O59" i="36"/>
  <c r="F42" i="71"/>
  <c r="P64" i="70"/>
  <c r="L64"/>
  <c r="L42" i="71"/>
  <c r="W55" i="75"/>
  <c r="W56"/>
  <c r="S42" i="71"/>
  <c r="N64" i="70"/>
  <c r="H64"/>
  <c r="V42" i="71"/>
  <c r="V48"/>
  <c r="R55" i="75"/>
  <c r="T64" i="70"/>
  <c r="O42" i="71"/>
  <c r="O86"/>
  <c r="C45"/>
  <c r="L59" i="36"/>
  <c r="K59"/>
  <c r="E52" i="25"/>
  <c r="E59" i="36"/>
  <c r="I59"/>
  <c r="C72" i="74"/>
  <c r="Q64" i="70"/>
  <c r="I48" i="71"/>
  <c r="Q48"/>
  <c r="G42"/>
  <c r="G64" i="70"/>
  <c r="W64"/>
  <c r="W42" i="71"/>
  <c r="T55" i="75"/>
  <c r="T56"/>
  <c r="O58" i="70"/>
  <c r="H57" i="71"/>
  <c r="L307" i="25"/>
  <c r="V307"/>
  <c r="N58" i="70"/>
  <c r="C52" i="69"/>
  <c r="Q58" i="70"/>
  <c r="Q57" i="71"/>
  <c r="W56" i="69"/>
  <c r="D68" i="36"/>
  <c r="N79" i="69"/>
  <c r="C56" i="70"/>
  <c r="C55" i="71"/>
  <c r="F49" i="70"/>
  <c r="I57" i="74"/>
  <c r="I58"/>
  <c r="M49" i="70"/>
  <c r="M50"/>
  <c r="L57" i="74"/>
  <c r="L58"/>
  <c r="C46" i="65"/>
  <c r="F56" i="69"/>
  <c r="J80" i="25"/>
  <c r="N49" i="70"/>
  <c r="N50"/>
  <c r="K57" i="74"/>
  <c r="K58"/>
  <c r="W57"/>
  <c r="W58"/>
  <c r="O49" i="70"/>
  <c r="S49"/>
  <c r="S50"/>
  <c r="S66" i="36"/>
  <c r="L66"/>
  <c r="R66"/>
  <c r="C39" i="25"/>
  <c r="T56" i="36"/>
  <c r="U66"/>
  <c r="Q84" i="25"/>
  <c r="Q88"/>
  <c r="O84"/>
  <c r="O88"/>
  <c r="H84"/>
  <c r="H88"/>
  <c r="W84"/>
  <c r="W88"/>
  <c r="O67" i="36"/>
  <c r="U67"/>
  <c r="H67"/>
  <c r="F67"/>
  <c r="F61"/>
  <c r="K150" i="46"/>
  <c r="M58" i="36"/>
  <c r="G58"/>
  <c r="K67"/>
  <c r="M67"/>
  <c r="E61"/>
  <c r="J150" i="46"/>
  <c r="I61" i="36"/>
  <c r="N150" i="46"/>
  <c r="Q61" i="36"/>
  <c r="V150" i="46"/>
  <c r="W58" i="36"/>
  <c r="H68"/>
  <c r="M157" i="46"/>
  <c r="M68" i="36"/>
  <c r="R157" i="46"/>
  <c r="N68" i="36"/>
  <c r="S157" i="46"/>
  <c r="Q68" i="36"/>
  <c r="V157" i="46"/>
  <c r="I64" i="69"/>
  <c r="C54" i="75"/>
  <c r="C47" i="71"/>
  <c r="C41"/>
  <c r="C46"/>
  <c r="C53" i="75"/>
  <c r="M52" i="25"/>
  <c r="M59" i="36"/>
  <c r="F48" i="71"/>
  <c r="M48"/>
  <c r="J55" i="75"/>
  <c r="J56"/>
  <c r="C40" i="71"/>
  <c r="R52" i="25"/>
  <c r="R59" i="36"/>
  <c r="K42" i="71"/>
  <c r="E55" i="75"/>
  <c r="E56"/>
  <c r="P55"/>
  <c r="G55"/>
  <c r="G56"/>
  <c r="J64" i="70"/>
  <c r="J42" i="71"/>
  <c r="O55" i="75"/>
  <c r="O56"/>
  <c r="S55"/>
  <c r="S56"/>
  <c r="F57" i="71"/>
  <c r="F58" i="70"/>
  <c r="G58"/>
  <c r="G57" i="71"/>
  <c r="N48"/>
  <c r="L58" i="70"/>
  <c r="M58"/>
  <c r="N307" i="25"/>
  <c r="R307"/>
  <c r="E307"/>
  <c r="H307"/>
  <c r="I307"/>
  <c r="C48" i="70"/>
  <c r="S56" i="69"/>
  <c r="C56" i="71"/>
  <c r="C60" i="69"/>
  <c r="C17"/>
  <c r="S307" i="25"/>
  <c r="W307"/>
  <c r="K307"/>
  <c r="O307"/>
  <c r="C54" i="71"/>
  <c r="C55" i="74"/>
  <c r="C44" i="72"/>
  <c r="K56" i="69"/>
  <c r="K65"/>
  <c r="C59"/>
  <c r="T49" i="70"/>
  <c r="H57" i="74"/>
  <c r="H58"/>
  <c r="C62" i="69"/>
  <c r="E49" i="70"/>
  <c r="U49"/>
  <c r="U50"/>
  <c r="F66" i="36"/>
  <c r="P66"/>
  <c r="N66"/>
  <c r="J66"/>
  <c r="T66"/>
  <c r="G66"/>
  <c r="G56" i="69"/>
  <c r="C51"/>
  <c r="C46" i="70"/>
  <c r="Q49"/>
  <c r="Q50"/>
  <c r="R49"/>
  <c r="R50"/>
  <c r="G49"/>
  <c r="G50"/>
  <c r="P57" i="74"/>
  <c r="P58"/>
  <c r="U152" i="64"/>
  <c r="W81" i="46"/>
  <c r="N152" i="64"/>
  <c r="P81" i="46"/>
  <c r="J152" i="64"/>
  <c r="L81" i="46"/>
  <c r="Q82" i="64"/>
  <c r="S78" i="46"/>
  <c r="L152" i="64"/>
  <c r="N81" i="46"/>
  <c r="M152" i="64"/>
  <c r="O81" i="46"/>
  <c r="H68" i="25"/>
  <c r="H60" i="36"/>
  <c r="M149" i="46"/>
  <c r="V155"/>
  <c r="V151"/>
  <c r="J155"/>
  <c r="J151"/>
  <c r="AB155"/>
  <c r="AB151"/>
  <c r="H225"/>
  <c r="E140" i="25"/>
  <c r="E259"/>
  <c r="F157" i="56"/>
  <c r="R140" i="25"/>
  <c r="R259"/>
  <c r="U225" i="46"/>
  <c r="S157" i="56"/>
  <c r="L225" i="46"/>
  <c r="I140" i="25"/>
  <c r="I259"/>
  <c r="J157" i="56"/>
  <c r="AC195" i="46"/>
  <c r="G82" i="64"/>
  <c r="I78" i="46"/>
  <c r="AC82"/>
  <c r="G152" i="64"/>
  <c r="I81" i="46"/>
  <c r="W303" i="47"/>
  <c r="W114"/>
  <c r="W61"/>
  <c r="S114"/>
  <c r="S61"/>
  <c r="S303"/>
  <c r="S305"/>
  <c r="H114"/>
  <c r="H303"/>
  <c r="H61"/>
  <c r="R61"/>
  <c r="R114"/>
  <c r="R303"/>
  <c r="V303"/>
  <c r="V61"/>
  <c r="V114"/>
  <c r="AB126" i="46"/>
  <c r="AB147"/>
  <c r="AB127"/>
  <c r="M126"/>
  <c r="M147"/>
  <c r="M127"/>
  <c r="T126"/>
  <c r="T147"/>
  <c r="T127"/>
  <c r="N86" i="71"/>
  <c r="N49"/>
  <c r="R56" i="75"/>
  <c r="R93"/>
  <c r="H49" i="71"/>
  <c r="H86"/>
  <c r="T303" i="47"/>
  <c r="T305"/>
  <c r="T61"/>
  <c r="T114"/>
  <c r="J114"/>
  <c r="J61"/>
  <c r="J303"/>
  <c r="J305"/>
  <c r="U114"/>
  <c r="U61"/>
  <c r="U303"/>
  <c r="U305"/>
  <c r="Q126" i="46"/>
  <c r="Q127"/>
  <c r="Q147"/>
  <c r="P126"/>
  <c r="P147"/>
  <c r="P127"/>
  <c r="K126"/>
  <c r="K147"/>
  <c r="K127"/>
  <c r="J126"/>
  <c r="J147"/>
  <c r="J127"/>
  <c r="N126"/>
  <c r="N127"/>
  <c r="N147"/>
  <c r="D247" i="56"/>
  <c r="K44" i="44"/>
  <c r="D49" i="75"/>
  <c r="C45"/>
  <c r="K93"/>
  <c r="K56"/>
  <c r="C12" i="71"/>
  <c r="C60" i="75"/>
  <c r="D64"/>
  <c r="C64"/>
  <c r="D228" i="56"/>
  <c r="K42" i="44"/>
  <c r="D57" i="71"/>
  <c r="C53"/>
  <c r="L62" i="47"/>
  <c r="L262"/>
  <c r="L304"/>
  <c r="G62"/>
  <c r="G262"/>
  <c r="G304"/>
  <c r="V304"/>
  <c r="V62"/>
  <c r="V262"/>
  <c r="D240" i="56"/>
  <c r="K23" i="44"/>
  <c r="X184" i="25"/>
  <c r="X307"/>
  <c r="D307"/>
  <c r="C184"/>
  <c r="C307"/>
  <c r="H45" i="47"/>
  <c r="H96"/>
  <c r="H289"/>
  <c r="T68" i="36"/>
  <c r="Y157" i="46"/>
  <c r="AS90" i="25"/>
  <c r="Q96" i="47"/>
  <c r="Q289"/>
  <c r="Q45"/>
  <c r="P221" i="46"/>
  <c r="M136" i="25"/>
  <c r="M255"/>
  <c r="N153" i="56"/>
  <c r="M84" i="74"/>
  <c r="M82" i="75"/>
  <c r="R95" i="74"/>
  <c r="C51"/>
  <c r="D95"/>
  <c r="D58"/>
  <c r="C13" i="70"/>
  <c r="F47" i="65"/>
  <c r="F58"/>
  <c r="C12"/>
  <c r="K289" i="47"/>
  <c r="K96"/>
  <c r="K45"/>
  <c r="S45"/>
  <c r="S289"/>
  <c r="S96"/>
  <c r="J84" i="74"/>
  <c r="J82" i="75"/>
  <c r="K153" i="56"/>
  <c r="M221" i="46"/>
  <c r="J136" i="25"/>
  <c r="J255"/>
  <c r="V221" i="46"/>
  <c r="T153" i="56"/>
  <c r="S84" i="74"/>
  <c r="S82" i="75"/>
  <c r="S136" i="25"/>
  <c r="S255"/>
  <c r="E84" i="74"/>
  <c r="E82" i="75"/>
  <c r="E136" i="25"/>
  <c r="E255"/>
  <c r="H221" i="46"/>
  <c r="F153" i="56"/>
  <c r="W153"/>
  <c r="Y221" i="46"/>
  <c r="V136" i="25"/>
  <c r="V255"/>
  <c r="V84" i="74"/>
  <c r="V82" i="75"/>
  <c r="L136" i="25"/>
  <c r="L255"/>
  <c r="O221" i="46"/>
  <c r="L84" i="74"/>
  <c r="L82" i="75"/>
  <c r="M153" i="56"/>
  <c r="Q221" i="46"/>
  <c r="N136" i="25"/>
  <c r="N255"/>
  <c r="O153" i="56"/>
  <c r="N84" i="74"/>
  <c r="N82" i="75"/>
  <c r="K136" i="25"/>
  <c r="K255"/>
  <c r="K84" i="74"/>
  <c r="K82" i="75"/>
  <c r="L153" i="56"/>
  <c r="N221" i="46"/>
  <c r="K221"/>
  <c r="H84" i="74"/>
  <c r="H82" i="75"/>
  <c r="H136" i="25"/>
  <c r="H255"/>
  <c r="I153" i="56"/>
  <c r="D60" i="71"/>
  <c r="C60"/>
  <c r="C40" i="70"/>
  <c r="E95" i="74"/>
  <c r="F87" i="70"/>
  <c r="F50"/>
  <c r="I58" i="65"/>
  <c r="I47"/>
  <c r="R58"/>
  <c r="R47"/>
  <c r="W58"/>
  <c r="W47"/>
  <c r="U95" i="74"/>
  <c r="T87" i="70"/>
  <c r="T50"/>
  <c r="C56" i="73"/>
  <c r="H82" i="64"/>
  <c r="J78" i="46"/>
  <c r="X152" i="64"/>
  <c r="Z81" i="46"/>
  <c r="I82" i="64"/>
  <c r="K78" i="46"/>
  <c r="Z126"/>
  <c r="Z147"/>
  <c r="Z127"/>
  <c r="O152" i="64"/>
  <c r="Q81" i="46"/>
  <c r="O231"/>
  <c r="Y82" i="64"/>
  <c r="AA78" i="46"/>
  <c r="Q152" i="64"/>
  <c r="S81" i="46"/>
  <c r="Q231"/>
  <c r="L82" i="64"/>
  <c r="N78" i="46"/>
  <c r="M82" i="64"/>
  <c r="O78" i="46"/>
  <c r="N68" i="25"/>
  <c r="N60" i="36"/>
  <c r="S149" i="46"/>
  <c r="G68" i="25"/>
  <c r="G60" i="36"/>
  <c r="L149" i="46"/>
  <c r="E68" i="25"/>
  <c r="E60" i="36"/>
  <c r="J149" i="46"/>
  <c r="I68" i="25"/>
  <c r="I60" i="36"/>
  <c r="N149" i="46"/>
  <c r="J68" i="25"/>
  <c r="J60" i="36"/>
  <c r="O149" i="46"/>
  <c r="P68" i="25"/>
  <c r="P60" i="36"/>
  <c r="U149" i="46"/>
  <c r="O303" i="47"/>
  <c r="O61"/>
  <c r="O114"/>
  <c r="R126" i="46"/>
  <c r="R147"/>
  <c r="R127"/>
  <c r="P93" i="75"/>
  <c r="P56"/>
  <c r="I114" i="47"/>
  <c r="I61"/>
  <c r="I303"/>
  <c r="N61"/>
  <c r="N114"/>
  <c r="N303"/>
  <c r="N305"/>
  <c r="G303"/>
  <c r="G305"/>
  <c r="G114"/>
  <c r="G61"/>
  <c r="C44" i="71"/>
  <c r="D48"/>
  <c r="D236" i="56"/>
  <c r="K58" i="44"/>
  <c r="R304" i="47"/>
  <c r="R62"/>
  <c r="R262"/>
  <c r="H62"/>
  <c r="H262"/>
  <c r="H304"/>
  <c r="I62"/>
  <c r="I262"/>
  <c r="I304"/>
  <c r="D233" i="56"/>
  <c r="K119" i="44"/>
  <c r="W304" i="47"/>
  <c r="W62"/>
  <c r="W262"/>
  <c r="K62"/>
  <c r="K262"/>
  <c r="K304"/>
  <c r="O62"/>
  <c r="O262"/>
  <c r="O304"/>
  <c r="D79" i="69"/>
  <c r="C77"/>
  <c r="V96" i="47"/>
  <c r="V45"/>
  <c r="V289"/>
  <c r="M289"/>
  <c r="M96"/>
  <c r="M45"/>
  <c r="D237" i="56"/>
  <c r="K59" i="44"/>
  <c r="P289" i="47"/>
  <c r="P96"/>
  <c r="P45"/>
  <c r="T96"/>
  <c r="T289"/>
  <c r="T45"/>
  <c r="E45"/>
  <c r="E96"/>
  <c r="E289"/>
  <c r="F289"/>
  <c r="F45"/>
  <c r="F96"/>
  <c r="C12" i="69"/>
  <c r="U136" i="25"/>
  <c r="U255"/>
  <c r="U84" i="74"/>
  <c r="U82" i="75"/>
  <c r="V153" i="56"/>
  <c r="X221" i="46"/>
  <c r="I153"/>
  <c r="G63" i="36"/>
  <c r="L153" i="46"/>
  <c r="AS73" i="25"/>
  <c r="C39" i="70"/>
  <c r="D59" i="71"/>
  <c r="D43" i="70"/>
  <c r="O50"/>
  <c r="O87"/>
  <c r="C45"/>
  <c r="D49"/>
  <c r="K58" i="65"/>
  <c r="K47"/>
  <c r="W289" i="47"/>
  <c r="W96"/>
  <c r="W45"/>
  <c r="I289"/>
  <c r="I96"/>
  <c r="I45"/>
  <c r="L289"/>
  <c r="L96"/>
  <c r="L45"/>
  <c r="K36" i="44"/>
  <c r="D246" i="56"/>
  <c r="C50" i="69"/>
  <c r="D56"/>
  <c r="D234" i="56"/>
  <c r="K115" i="44"/>
  <c r="M95" i="74"/>
  <c r="E50" i="70"/>
  <c r="E87"/>
  <c r="D242" i="56"/>
  <c r="K57" i="44"/>
  <c r="Q58" i="65"/>
  <c r="Q47"/>
  <c r="K81" i="46"/>
  <c r="C56" i="25"/>
  <c r="AS56"/>
  <c r="AB81" i="46"/>
  <c r="Y81"/>
  <c r="C43" i="25"/>
  <c r="AS43"/>
  <c r="T61" i="36"/>
  <c r="Y150" i="46"/>
  <c r="U61" i="36"/>
  <c r="Z150" i="46"/>
  <c r="S58" i="36"/>
  <c r="F58"/>
  <c r="G61"/>
  <c r="L150" i="46"/>
  <c r="P61" i="36"/>
  <c r="U150" i="46"/>
  <c r="J58" i="36"/>
  <c r="V58"/>
  <c r="S56"/>
  <c r="W56"/>
  <c r="L64" i="69"/>
  <c r="L65"/>
  <c r="W64"/>
  <c r="G64"/>
  <c r="C17" i="75"/>
  <c r="S52" i="25"/>
  <c r="S59" i="36"/>
  <c r="J52" i="25"/>
  <c r="I42" i="71"/>
  <c r="V64" i="70"/>
  <c r="R48" i="71"/>
  <c r="O64" i="70"/>
  <c r="C52" i="75"/>
  <c r="C15" i="69"/>
  <c r="N59" i="36"/>
  <c r="Q42" i="71"/>
  <c r="Q55" i="75"/>
  <c r="Q56"/>
  <c r="E42" i="71"/>
  <c r="E64" i="70"/>
  <c r="U42" i="71"/>
  <c r="U86"/>
  <c r="T48"/>
  <c r="T49"/>
  <c r="C66" i="74"/>
  <c r="C16" i="70"/>
  <c r="P65" i="69"/>
  <c r="C78" i="25"/>
  <c r="Q64" i="36"/>
  <c r="V154" i="46"/>
  <c r="C14" i="69"/>
  <c r="C63"/>
  <c r="F307" i="25"/>
  <c r="C266"/>
  <c r="Q65" i="69"/>
  <c r="AS50" i="25"/>
  <c r="J56" i="69"/>
  <c r="J65"/>
  <c r="N56"/>
  <c r="N65"/>
  <c r="C13"/>
  <c r="R80" i="25"/>
  <c r="F57" i="74"/>
  <c r="F58"/>
  <c r="I49" i="70"/>
  <c r="I50"/>
  <c r="M57" i="74"/>
  <c r="M58"/>
  <c r="L49" i="70"/>
  <c r="L50"/>
  <c r="K84" i="25"/>
  <c r="K88"/>
  <c r="V84"/>
  <c r="V88"/>
  <c r="M84"/>
  <c r="M88"/>
  <c r="C16" i="74"/>
  <c r="C14" i="70"/>
  <c r="N57" i="74"/>
  <c r="N58"/>
  <c r="K49" i="70"/>
  <c r="K50"/>
  <c r="W49"/>
  <c r="W50"/>
  <c r="O57" i="74"/>
  <c r="O58"/>
  <c r="S57"/>
  <c r="S58"/>
  <c r="D84" i="25"/>
  <c r="S84"/>
  <c r="S88"/>
  <c r="L84"/>
  <c r="L88"/>
  <c r="R84"/>
  <c r="R88"/>
  <c r="U84"/>
  <c r="U88"/>
  <c r="D45" i="73"/>
  <c r="I66" i="36"/>
  <c r="Q66"/>
  <c r="O66"/>
  <c r="H66"/>
  <c r="W66"/>
  <c r="U81" i="46"/>
  <c r="S231"/>
  <c r="X81"/>
  <c r="P59" i="36"/>
  <c r="F68" i="25"/>
  <c r="G67" i="36"/>
  <c r="V67"/>
  <c r="N67"/>
  <c r="S67"/>
  <c r="M61"/>
  <c r="R150" i="46"/>
  <c r="W61" i="36"/>
  <c r="AB150" i="46"/>
  <c r="P58" i="36"/>
  <c r="H58"/>
  <c r="K58"/>
  <c r="W64"/>
  <c r="AB154" i="46"/>
  <c r="L67" i="36"/>
  <c r="R67"/>
  <c r="S61"/>
  <c r="X150" i="46"/>
  <c r="L61" i="36"/>
  <c r="Q150" i="46"/>
  <c r="I58" i="36"/>
  <c r="L58"/>
  <c r="N58"/>
  <c r="G68"/>
  <c r="L157" i="46"/>
  <c r="U68" i="36"/>
  <c r="Z157" i="46"/>
  <c r="O68" i="36"/>
  <c r="T157" i="46"/>
  <c r="M64" i="69"/>
  <c r="M65"/>
  <c r="F56" i="36"/>
  <c r="J68"/>
  <c r="O157" i="46"/>
  <c r="H64" i="69"/>
  <c r="U64"/>
  <c r="U65"/>
  <c r="R64"/>
  <c r="R65"/>
  <c r="C63" i="70"/>
  <c r="C61"/>
  <c r="C39" i="71"/>
  <c r="AA198" i="64"/>
  <c r="AA222"/>
  <c r="AA487"/>
  <c r="AA511"/>
  <c r="AA341"/>
  <c r="AA366"/>
  <c r="V52" i="25"/>
  <c r="V59" i="36"/>
  <c r="T52" i="25"/>
  <c r="T59" i="36"/>
  <c r="G52" i="25"/>
  <c r="G59" i="36"/>
  <c r="F55" i="75"/>
  <c r="F56"/>
  <c r="R64" i="70"/>
  <c r="R42" i="71"/>
  <c r="M55" i="75"/>
  <c r="M56"/>
  <c r="J48" i="71"/>
  <c r="C62" i="70"/>
  <c r="U64"/>
  <c r="C13" i="71"/>
  <c r="C16" i="75"/>
  <c r="C61" i="69"/>
  <c r="D57" i="36"/>
  <c r="R57"/>
  <c r="M64" i="70"/>
  <c r="M42" i="71"/>
  <c r="K64" i="70"/>
  <c r="E48" i="71"/>
  <c r="P48"/>
  <c r="P49"/>
  <c r="G48"/>
  <c r="O48"/>
  <c r="O49"/>
  <c r="S48"/>
  <c r="T57"/>
  <c r="T58" i="70"/>
  <c r="N55" i="75"/>
  <c r="N56"/>
  <c r="L57" i="71"/>
  <c r="M57"/>
  <c r="P307" i="25"/>
  <c r="J307"/>
  <c r="C56" i="74"/>
  <c r="S79" i="69"/>
  <c r="C57" i="70"/>
  <c r="Q307" i="25"/>
  <c r="T307"/>
  <c r="M307"/>
  <c r="C55" i="70"/>
  <c r="C47"/>
  <c r="V56" i="69"/>
  <c r="V65"/>
  <c r="O56"/>
  <c r="O65"/>
  <c r="R79"/>
  <c r="P80" i="25"/>
  <c r="Q80"/>
  <c r="T57" i="74"/>
  <c r="T58"/>
  <c r="H49" i="70"/>
  <c r="H50"/>
  <c r="V57" i="74"/>
  <c r="V58"/>
  <c r="C16" i="69"/>
  <c r="E57" i="74"/>
  <c r="E58"/>
  <c r="U57"/>
  <c r="U58"/>
  <c r="F84" i="25"/>
  <c r="F88"/>
  <c r="P84"/>
  <c r="P88"/>
  <c r="N84"/>
  <c r="N88"/>
  <c r="J84"/>
  <c r="J88"/>
  <c r="T84"/>
  <c r="T88"/>
  <c r="G84"/>
  <c r="G88"/>
  <c r="H56" i="69"/>
  <c r="H65"/>
  <c r="I56"/>
  <c r="I65"/>
  <c r="E56"/>
  <c r="E65"/>
  <c r="C78"/>
  <c r="W63" i="36"/>
  <c r="AB153" i="46"/>
  <c r="C54" i="74"/>
  <c r="Q57"/>
  <c r="Q58"/>
  <c r="R57"/>
  <c r="R58"/>
  <c r="G57"/>
  <c r="G58"/>
  <c r="P49" i="70"/>
  <c r="P50"/>
  <c r="U49" i="71"/>
  <c r="G64" i="36"/>
  <c r="L154" i="46"/>
  <c r="S64" i="36"/>
  <c r="X154" i="46"/>
  <c r="M231"/>
  <c r="C66" i="36"/>
  <c r="E56"/>
  <c r="AC81" i="46"/>
  <c r="Q85" i="74"/>
  <c r="Q83" i="75"/>
  <c r="Q137" i="25"/>
  <c r="Q256"/>
  <c r="T222" i="46"/>
  <c r="R154" i="56"/>
  <c r="W84" i="74"/>
  <c r="W82" i="75"/>
  <c r="W136" i="25"/>
  <c r="W255"/>
  <c r="Z221" i="46"/>
  <c r="X153" i="56"/>
  <c r="N88" i="71"/>
  <c r="N58" i="73"/>
  <c r="N97" i="74"/>
  <c r="N95" i="75"/>
  <c r="N81" i="69"/>
  <c r="N60" i="65"/>
  <c r="N89" i="70"/>
  <c r="N92" i="25"/>
  <c r="N94"/>
  <c r="C57" i="36"/>
  <c r="I126" i="46"/>
  <c r="I147"/>
  <c r="I127"/>
  <c r="R49" i="71"/>
  <c r="R86"/>
  <c r="K125" i="46"/>
  <c r="K146"/>
  <c r="G140" i="25"/>
  <c r="G259"/>
  <c r="J225" i="46"/>
  <c r="H157" i="56"/>
  <c r="Q129" i="46"/>
  <c r="Q128"/>
  <c r="Q148"/>
  <c r="Z222"/>
  <c r="X154" i="56"/>
  <c r="W85" i="74"/>
  <c r="W83" i="75"/>
  <c r="W137" i="25"/>
  <c r="W256"/>
  <c r="M129" i="46"/>
  <c r="M128"/>
  <c r="M148"/>
  <c r="X155"/>
  <c r="X151"/>
  <c r="X125"/>
  <c r="X146"/>
  <c r="G82" i="74"/>
  <c r="G80" i="75"/>
  <c r="H150" i="56"/>
  <c r="J220" i="46"/>
  <c r="G133" i="25"/>
  <c r="G254"/>
  <c r="W220" i="46"/>
  <c r="U150" i="56"/>
  <c r="T82" i="74"/>
  <c r="T80" i="75"/>
  <c r="T133" i="25"/>
  <c r="T254"/>
  <c r="I241" i="44"/>
  <c r="L57"/>
  <c r="J241"/>
  <c r="L115"/>
  <c r="J233"/>
  <c r="I233"/>
  <c r="D65" i="69"/>
  <c r="C56"/>
  <c r="J221" i="46"/>
  <c r="G136" i="25"/>
  <c r="G255"/>
  <c r="G84" i="74"/>
  <c r="G82" i="75"/>
  <c r="H153" i="56"/>
  <c r="U198" i="25"/>
  <c r="U296"/>
  <c r="U76" i="70"/>
  <c r="U96"/>
  <c r="V220" i="56"/>
  <c r="U75" i="71"/>
  <c r="U96"/>
  <c r="M293" i="47"/>
  <c r="V293"/>
  <c r="C79" i="69"/>
  <c r="N261" i="47"/>
  <c r="N263"/>
  <c r="N65"/>
  <c r="I65"/>
  <c r="I261"/>
  <c r="I263"/>
  <c r="N126" i="56"/>
  <c r="P217" i="46"/>
  <c r="M109" i="25"/>
  <c r="O65" i="47"/>
  <c r="O261"/>
  <c r="O263"/>
  <c r="M219" i="46"/>
  <c r="J81" i="74"/>
  <c r="J79" i="75"/>
  <c r="J132" i="25"/>
  <c r="J253"/>
  <c r="K149" i="56"/>
  <c r="I81" i="74"/>
  <c r="I79" i="75"/>
  <c r="I132" i="25"/>
  <c r="I253"/>
  <c r="L219" i="46"/>
  <c r="J149" i="56"/>
  <c r="E132" i="25"/>
  <c r="E253"/>
  <c r="E81" i="74"/>
  <c r="E79" i="75"/>
  <c r="H219" i="46"/>
  <c r="F149" i="56"/>
  <c r="G81" i="74"/>
  <c r="G79" i="75"/>
  <c r="G132" i="25"/>
  <c r="G253"/>
  <c r="J219" i="46"/>
  <c r="H149" i="56"/>
  <c r="N132" i="25"/>
  <c r="N253"/>
  <c r="N81" i="74"/>
  <c r="N79" i="75"/>
  <c r="O149" i="56"/>
  <c r="Q219" i="46"/>
  <c r="V127" i="56"/>
  <c r="U172" i="25"/>
  <c r="U110"/>
  <c r="V126" i="56"/>
  <c r="U109" i="25"/>
  <c r="X217" i="46"/>
  <c r="K76" i="70"/>
  <c r="K96"/>
  <c r="K198" i="25"/>
  <c r="K296"/>
  <c r="K75" i="71"/>
  <c r="K96"/>
  <c r="L220" i="56"/>
  <c r="N75" i="71"/>
  <c r="N96"/>
  <c r="O220" i="56"/>
  <c r="N198" i="25"/>
  <c r="N296"/>
  <c r="N76" i="70"/>
  <c r="N96"/>
  <c r="V75" i="71"/>
  <c r="V96"/>
  <c r="W220" i="56"/>
  <c r="V76" i="70"/>
  <c r="V96"/>
  <c r="V198" i="25"/>
  <c r="V296"/>
  <c r="K248" i="47"/>
  <c r="K49"/>
  <c r="K252"/>
  <c r="C58" i="74"/>
  <c r="M198" i="25"/>
  <c r="M296"/>
  <c r="M76" i="70"/>
  <c r="M96"/>
  <c r="N220" i="56"/>
  <c r="M75" i="71"/>
  <c r="M96"/>
  <c r="H49" i="47"/>
  <c r="H252"/>
  <c r="H248"/>
  <c r="L23" i="44"/>
  <c r="J239"/>
  <c r="I239"/>
  <c r="I227"/>
  <c r="L42"/>
  <c r="J227"/>
  <c r="L44"/>
  <c r="J246"/>
  <c r="I246"/>
  <c r="J147" i="56"/>
  <c r="I192" i="25"/>
  <c r="I130"/>
  <c r="J126" i="56"/>
  <c r="I109" i="25"/>
  <c r="L217" i="46"/>
  <c r="F147" i="56"/>
  <c r="E192" i="25"/>
  <c r="E130"/>
  <c r="G127" i="56"/>
  <c r="F172" i="25"/>
  <c r="F110"/>
  <c r="G126" i="56"/>
  <c r="F109" i="25"/>
  <c r="I217" i="46"/>
  <c r="K130" i="25"/>
  <c r="L147" i="56"/>
  <c r="K192" i="25"/>
  <c r="L130"/>
  <c r="M147" i="56"/>
  <c r="L192" i="25"/>
  <c r="O217" i="46"/>
  <c r="M126" i="56"/>
  <c r="L109" i="25"/>
  <c r="U261" i="47"/>
  <c r="U263"/>
  <c r="U65"/>
  <c r="T65"/>
  <c r="T261"/>
  <c r="T263"/>
  <c r="P127" i="56"/>
  <c r="O172" i="25"/>
  <c r="O110"/>
  <c r="R217" i="46"/>
  <c r="P126" i="56"/>
  <c r="O109" i="25"/>
  <c r="H130"/>
  <c r="I147" i="56"/>
  <c r="H192" i="25"/>
  <c r="X127" i="56"/>
  <c r="W172" i="25"/>
  <c r="W110"/>
  <c r="W109"/>
  <c r="Z217" i="46"/>
  <c r="X126" i="56"/>
  <c r="V65" i="47"/>
  <c r="V261"/>
  <c r="V263"/>
  <c r="R261"/>
  <c r="R263"/>
  <c r="R65"/>
  <c r="J224" i="56"/>
  <c r="I117" i="47"/>
  <c r="I202" i="25"/>
  <c r="I300"/>
  <c r="I24" i="57"/>
  <c r="E117" i="47"/>
  <c r="F224" i="56"/>
  <c r="E202" i="25"/>
  <c r="E300"/>
  <c r="C16" i="72"/>
  <c r="E24" i="57"/>
  <c r="X155" i="56"/>
  <c r="W200" i="25"/>
  <c r="W138"/>
  <c r="E138"/>
  <c r="F155" i="56"/>
  <c r="E200" i="25"/>
  <c r="Q138"/>
  <c r="R155" i="56"/>
  <c r="Q200" i="25"/>
  <c r="G22" i="65"/>
  <c r="L137" i="46"/>
  <c r="L133"/>
  <c r="L156"/>
  <c r="J22" i="65"/>
  <c r="O137" i="46"/>
  <c r="O133"/>
  <c r="O156"/>
  <c r="P22" i="65"/>
  <c r="U133" i="46"/>
  <c r="U137"/>
  <c r="U156"/>
  <c r="K86" i="71"/>
  <c r="K49"/>
  <c r="Q140" i="25"/>
  <c r="Q259"/>
  <c r="R157" i="56"/>
  <c r="T225" i="46"/>
  <c r="P225"/>
  <c r="N157" i="56"/>
  <c r="M140" i="25"/>
  <c r="M259"/>
  <c r="AB129" i="46"/>
  <c r="AB128"/>
  <c r="AB148"/>
  <c r="J150" i="56"/>
  <c r="L220" i="46"/>
  <c r="I133" i="25"/>
  <c r="I254"/>
  <c r="I82" i="74"/>
  <c r="I80" i="75"/>
  <c r="R155" i="46"/>
  <c r="R151"/>
  <c r="L129"/>
  <c r="L128"/>
  <c r="L148"/>
  <c r="F133" i="25"/>
  <c r="F254"/>
  <c r="F82" i="74"/>
  <c r="F80" i="75"/>
  <c r="G150" i="56"/>
  <c r="I220" i="46"/>
  <c r="M155"/>
  <c r="M151"/>
  <c r="T155"/>
  <c r="T151"/>
  <c r="H60" i="65"/>
  <c r="H88" i="71"/>
  <c r="H81" i="69"/>
  <c r="H92" i="25"/>
  <c r="H94"/>
  <c r="H58" i="73"/>
  <c r="H97" i="74"/>
  <c r="H95" i="75"/>
  <c r="H89" i="70"/>
  <c r="Q92" i="25"/>
  <c r="Q94"/>
  <c r="Q88" i="71"/>
  <c r="Q60" i="65"/>
  <c r="Q89" i="70"/>
  <c r="Q58" i="73"/>
  <c r="Q97" i="74"/>
  <c r="Q95" i="75"/>
  <c r="Q81" i="69"/>
  <c r="AS39" i="25"/>
  <c r="K56" i="36"/>
  <c r="I56"/>
  <c r="D56"/>
  <c r="G56"/>
  <c r="M56"/>
  <c r="R56"/>
  <c r="V56"/>
  <c r="Q56"/>
  <c r="N56"/>
  <c r="O56"/>
  <c r="P56"/>
  <c r="L56"/>
  <c r="J56"/>
  <c r="L22" i="65"/>
  <c r="Q133" i="46"/>
  <c r="Q137"/>
  <c r="Q156"/>
  <c r="W49" i="71"/>
  <c r="W86"/>
  <c r="S49"/>
  <c r="S86"/>
  <c r="L49"/>
  <c r="L86"/>
  <c r="Y129" i="46"/>
  <c r="Y128"/>
  <c r="Y148"/>
  <c r="O133" i="25"/>
  <c r="O254"/>
  <c r="P150" i="56"/>
  <c r="O82" i="74"/>
  <c r="O80" i="75"/>
  <c r="R220" i="46"/>
  <c r="O155"/>
  <c r="O151"/>
  <c r="J129"/>
  <c r="J128"/>
  <c r="J148"/>
  <c r="H82" i="74"/>
  <c r="H80" i="75"/>
  <c r="H133" i="25"/>
  <c r="H254"/>
  <c r="K220" i="46"/>
  <c r="I150" i="56"/>
  <c r="C47" i="65"/>
  <c r="R49" i="47"/>
  <c r="R252"/>
  <c r="R248"/>
  <c r="Q76" i="70"/>
  <c r="Q96"/>
  <c r="Q198" i="25"/>
  <c r="Q296"/>
  <c r="Q75" i="71"/>
  <c r="Q96"/>
  <c r="R220" i="56"/>
  <c r="T75" i="71"/>
  <c r="T96"/>
  <c r="U220" i="56"/>
  <c r="T198" i="25"/>
  <c r="T296"/>
  <c r="T76" i="70"/>
  <c r="T96"/>
  <c r="G220" i="56"/>
  <c r="F75" i="71"/>
  <c r="F96"/>
  <c r="F198" i="25"/>
  <c r="F296"/>
  <c r="F76" i="70"/>
  <c r="F96"/>
  <c r="P76"/>
  <c r="P96"/>
  <c r="P198" i="25"/>
  <c r="P296"/>
  <c r="P75" i="71"/>
  <c r="P96"/>
  <c r="Q220" i="56"/>
  <c r="P220"/>
  <c r="O75" i="71"/>
  <c r="O96"/>
  <c r="O198" i="25"/>
  <c r="O296"/>
  <c r="O76" i="70"/>
  <c r="O96"/>
  <c r="I247" i="44"/>
  <c r="L22"/>
  <c r="J247"/>
  <c r="D49" i="47"/>
  <c r="C45"/>
  <c r="C248"/>
  <c r="D248"/>
  <c r="C96"/>
  <c r="C293"/>
  <c r="D293"/>
  <c r="J59" i="36"/>
  <c r="AS52" i="25"/>
  <c r="U126" i="46"/>
  <c r="U127"/>
  <c r="U147"/>
  <c r="G130" i="25"/>
  <c r="H147" i="56"/>
  <c r="G192" i="25"/>
  <c r="J217" i="46"/>
  <c r="H126" i="56"/>
  <c r="G109" i="25"/>
  <c r="T110"/>
  <c r="U127" i="56"/>
  <c r="T172" i="25"/>
  <c r="V110"/>
  <c r="W127" i="56"/>
  <c r="V172" i="25"/>
  <c r="Y217" i="46"/>
  <c r="W126" i="56"/>
  <c r="V109" i="25"/>
  <c r="M261" i="47"/>
  <c r="M263"/>
  <c r="M65"/>
  <c r="V129" i="46"/>
  <c r="V128"/>
  <c r="V148"/>
  <c r="Q132" i="25"/>
  <c r="Q253"/>
  <c r="Q81" i="74"/>
  <c r="Q79" i="75"/>
  <c r="R149" i="56"/>
  <c r="T219" i="46"/>
  <c r="Z129"/>
  <c r="Z128"/>
  <c r="Z148"/>
  <c r="K81" i="74"/>
  <c r="K79" i="75"/>
  <c r="K132" i="25"/>
  <c r="K253"/>
  <c r="N219" i="46"/>
  <c r="L149" i="56"/>
  <c r="O132" i="25"/>
  <c r="O253"/>
  <c r="O81" i="74"/>
  <c r="O79" i="75"/>
  <c r="P149" i="56"/>
  <c r="R219" i="46"/>
  <c r="I149"/>
  <c r="F60" i="36"/>
  <c r="K149" i="46"/>
  <c r="AS61" i="25"/>
  <c r="C68"/>
  <c r="AS68"/>
  <c r="R147" i="56"/>
  <c r="Q192" i="25"/>
  <c r="Q130"/>
  <c r="E133" i="56"/>
  <c r="D15" i="73"/>
  <c r="D116" i="25"/>
  <c r="G223" i="46"/>
  <c r="J248" i="47"/>
  <c r="J49"/>
  <c r="J252"/>
  <c r="N133" i="56"/>
  <c r="P223" i="46"/>
  <c r="M116" i="25"/>
  <c r="M15" i="73"/>
  <c r="V116" i="25"/>
  <c r="Y223" i="46"/>
  <c r="V15" i="73"/>
  <c r="W133" i="56"/>
  <c r="K15" i="73"/>
  <c r="K116" i="25"/>
  <c r="N223" i="46"/>
  <c r="L133" i="56"/>
  <c r="E116" i="25"/>
  <c r="E15" i="73"/>
  <c r="H223" i="46"/>
  <c r="F133" i="56"/>
  <c r="R75" i="71"/>
  <c r="R96"/>
  <c r="S220" i="56"/>
  <c r="R76" i="70"/>
  <c r="R96"/>
  <c r="R198" i="25"/>
  <c r="R296"/>
  <c r="N293" i="47"/>
  <c r="G248"/>
  <c r="G49"/>
  <c r="G252"/>
  <c r="G293"/>
  <c r="I230" i="44"/>
  <c r="L139"/>
  <c r="J230"/>
  <c r="D262" i="47"/>
  <c r="C62"/>
  <c r="C262"/>
  <c r="O127" i="56"/>
  <c r="N172" i="25"/>
  <c r="N110"/>
  <c r="O126" i="56"/>
  <c r="N109" i="25"/>
  <c r="Q217" i="46"/>
  <c r="C303" i="47"/>
  <c r="C114"/>
  <c r="F65"/>
  <c r="F261"/>
  <c r="F263"/>
  <c r="K147" i="56"/>
  <c r="J192" i="25"/>
  <c r="J130"/>
  <c r="K126" i="56"/>
  <c r="M217" i="46"/>
  <c r="J109" i="25"/>
  <c r="S130"/>
  <c r="T147" i="56"/>
  <c r="S192" i="25"/>
  <c r="Q261" i="47"/>
  <c r="Q263"/>
  <c r="Q65"/>
  <c r="M224" i="56"/>
  <c r="L117" i="47"/>
  <c r="L202" i="25"/>
  <c r="L300"/>
  <c r="L24" i="57"/>
  <c r="K202" i="25"/>
  <c r="K300"/>
  <c r="L224" i="56"/>
  <c r="K117" i="47"/>
  <c r="K24" i="57"/>
  <c r="P202" i="25"/>
  <c r="P300"/>
  <c r="P117" i="47"/>
  <c r="Q224" i="56"/>
  <c r="P24" i="57"/>
  <c r="I150" i="46"/>
  <c r="S224"/>
  <c r="Q151" i="56"/>
  <c r="P134" i="25"/>
  <c r="I138"/>
  <c r="J155" i="56"/>
  <c r="I200" i="25"/>
  <c r="C63" i="36"/>
  <c r="R305" i="47"/>
  <c r="H305"/>
  <c r="H62" i="36"/>
  <c r="L231" i="46"/>
  <c r="H64" i="36"/>
  <c r="M154" i="46"/>
  <c r="W65" i="69"/>
  <c r="S65"/>
  <c r="H56" i="36"/>
  <c r="U56"/>
  <c r="J64"/>
  <c r="O154" i="46"/>
  <c r="R64" i="36"/>
  <c r="W154" i="46"/>
  <c r="Y231"/>
  <c r="C57" i="74"/>
  <c r="C55" i="75"/>
  <c r="K305" i="47"/>
  <c r="E305"/>
  <c r="T62" i="36"/>
  <c r="C64" i="69"/>
  <c r="D59" i="36"/>
  <c r="P305" i="47"/>
  <c r="M60" i="36"/>
  <c r="R149" i="46"/>
  <c r="V60" i="36"/>
  <c r="AA149" i="46"/>
  <c r="R60" i="36"/>
  <c r="W149" i="46"/>
  <c r="L62" i="36"/>
  <c r="T60" i="65"/>
  <c r="T88" i="71"/>
  <c r="T89" i="70"/>
  <c r="T92" i="25"/>
  <c r="T94"/>
  <c r="T81" i="69"/>
  <c r="T58" i="73"/>
  <c r="T97" i="74"/>
  <c r="T95" i="75"/>
  <c r="F92" i="25"/>
  <c r="F94"/>
  <c r="F58" i="73"/>
  <c r="F97" i="74"/>
  <c r="F95" i="75"/>
  <c r="F60" i="65"/>
  <c r="F88" i="71"/>
  <c r="F89" i="70"/>
  <c r="F81" i="69"/>
  <c r="O140" i="25"/>
  <c r="O259"/>
  <c r="R225" i="46"/>
  <c r="P157" i="56"/>
  <c r="M150"/>
  <c r="O220" i="46"/>
  <c r="L133" i="25"/>
  <c r="L254"/>
  <c r="L82" i="74"/>
  <c r="L80" i="75"/>
  <c r="W155" i="46"/>
  <c r="W151"/>
  <c r="W82" i="74"/>
  <c r="W80" i="75"/>
  <c r="X150" i="56"/>
  <c r="Z220" i="46"/>
  <c r="W133" i="25"/>
  <c r="W254"/>
  <c r="AA155" i="46"/>
  <c r="AA151"/>
  <c r="W22" i="65"/>
  <c r="AB137" i="46"/>
  <c r="AB133"/>
  <c r="AB156"/>
  <c r="O22" i="65"/>
  <c r="T137" i="46"/>
  <c r="T133"/>
  <c r="T156"/>
  <c r="I22" i="65"/>
  <c r="N137" i="46"/>
  <c r="N133"/>
  <c r="N156"/>
  <c r="U88" i="71"/>
  <c r="U58" i="73"/>
  <c r="U97" i="74"/>
  <c r="U95" i="75"/>
  <c r="U60" i="65"/>
  <c r="U81" i="69"/>
  <c r="U92" i="25"/>
  <c r="U94"/>
  <c r="U89" i="70"/>
  <c r="L60" i="65"/>
  <c r="L92" i="25"/>
  <c r="L94"/>
  <c r="L58" i="73"/>
  <c r="L97" i="74"/>
  <c r="L95" i="75"/>
  <c r="L89" i="70"/>
  <c r="L81" i="69"/>
  <c r="L88" i="71"/>
  <c r="D88" i="25"/>
  <c r="C84"/>
  <c r="AS84"/>
  <c r="V58" i="73"/>
  <c r="V97" i="74"/>
  <c r="V95" i="75"/>
  <c r="V60" i="65"/>
  <c r="V89" i="70"/>
  <c r="V81" i="69"/>
  <c r="V88" i="71"/>
  <c r="V92" i="25"/>
  <c r="V94"/>
  <c r="H154" i="56"/>
  <c r="J222" i="46"/>
  <c r="G137" i="25"/>
  <c r="G256"/>
  <c r="G85" i="74"/>
  <c r="G83" i="75"/>
  <c r="O129" i="46"/>
  <c r="O128"/>
  <c r="O148"/>
  <c r="V222"/>
  <c r="T154" i="56"/>
  <c r="S85" i="74"/>
  <c r="S83" i="75"/>
  <c r="S137" i="25"/>
  <c r="S256"/>
  <c r="X129" i="46"/>
  <c r="X128"/>
  <c r="X148"/>
  <c r="L49" i="47"/>
  <c r="L252"/>
  <c r="L248"/>
  <c r="I293"/>
  <c r="W248"/>
  <c r="W49"/>
  <c r="W252"/>
  <c r="D63" i="71"/>
  <c r="C63"/>
  <c r="C59"/>
  <c r="F49" i="47"/>
  <c r="F252"/>
  <c r="F248"/>
  <c r="E248"/>
  <c r="E49"/>
  <c r="E252"/>
  <c r="P49"/>
  <c r="P252"/>
  <c r="P248"/>
  <c r="N127" i="56"/>
  <c r="M172" i="25"/>
  <c r="M110"/>
  <c r="P132"/>
  <c r="P253"/>
  <c r="P81" i="74"/>
  <c r="P79" i="75"/>
  <c r="Q149" i="56"/>
  <c r="S219" i="46"/>
  <c r="G92" i="25"/>
  <c r="G94"/>
  <c r="G58" i="73"/>
  <c r="G97" i="74"/>
  <c r="G95" i="75"/>
  <c r="G60" i="65"/>
  <c r="G88" i="71"/>
  <c r="G89" i="70"/>
  <c r="G81" i="69"/>
  <c r="J60" i="65"/>
  <c r="J92" i="25"/>
  <c r="J94"/>
  <c r="J58" i="73"/>
  <c r="J97" i="74"/>
  <c r="J95" i="75"/>
  <c r="J89" i="70"/>
  <c r="J81" i="69"/>
  <c r="J88" i="71"/>
  <c r="P60" i="65"/>
  <c r="P81" i="69"/>
  <c r="P89" i="70"/>
  <c r="P58" i="73"/>
  <c r="P97" i="74"/>
  <c r="P95" i="75"/>
  <c r="P92" i="25"/>
  <c r="P94"/>
  <c r="P88" i="71"/>
  <c r="M49"/>
  <c r="M86"/>
  <c r="W126" i="46"/>
  <c r="W147"/>
  <c r="W127"/>
  <c r="J140" i="25"/>
  <c r="J259"/>
  <c r="K157" i="56"/>
  <c r="M225" i="46"/>
  <c r="U140" i="25"/>
  <c r="U259"/>
  <c r="X225" i="46"/>
  <c r="V157" i="56"/>
  <c r="S129" i="46"/>
  <c r="S128"/>
  <c r="S148"/>
  <c r="N129"/>
  <c r="N128"/>
  <c r="N148"/>
  <c r="V220"/>
  <c r="S82" i="74"/>
  <c r="S80" i="75"/>
  <c r="T150" i="56"/>
  <c r="S133" i="25"/>
  <c r="S254"/>
  <c r="Q155" i="46"/>
  <c r="Q151"/>
  <c r="P129"/>
  <c r="P128"/>
  <c r="P148"/>
  <c r="U129"/>
  <c r="U128"/>
  <c r="U148"/>
  <c r="N150" i="56"/>
  <c r="P220" i="46"/>
  <c r="M82" i="74"/>
  <c r="M80" i="75"/>
  <c r="M133" i="25"/>
  <c r="M254"/>
  <c r="S155" i="46"/>
  <c r="S151"/>
  <c r="L155"/>
  <c r="L151"/>
  <c r="H22" i="65"/>
  <c r="M137" i="46"/>
  <c r="M133"/>
  <c r="M156"/>
  <c r="Q22" i="65"/>
  <c r="V133" i="46"/>
  <c r="V137"/>
  <c r="V156"/>
  <c r="C45" i="73"/>
  <c r="R60" i="65"/>
  <c r="R88" i="71"/>
  <c r="R92" i="25"/>
  <c r="R94"/>
  <c r="R58" i="73"/>
  <c r="R97" i="74"/>
  <c r="R95" i="75"/>
  <c r="R81" i="69"/>
  <c r="R89" i="70"/>
  <c r="S81" i="69"/>
  <c r="S92" i="25"/>
  <c r="S94"/>
  <c r="S88" i="71"/>
  <c r="S60" i="65"/>
  <c r="S89" i="70"/>
  <c r="S58" i="73"/>
  <c r="S97" i="74"/>
  <c r="S95" i="75"/>
  <c r="M92" i="25"/>
  <c r="M94"/>
  <c r="M88" i="71"/>
  <c r="M89" i="70"/>
  <c r="M58" i="73"/>
  <c r="M97" i="74"/>
  <c r="M95" i="75"/>
  <c r="M60" i="65"/>
  <c r="M81" i="69"/>
  <c r="K81"/>
  <c r="K89" i="70"/>
  <c r="K60" i="65"/>
  <c r="K88" i="71"/>
  <c r="K58" i="73"/>
  <c r="K97" i="74"/>
  <c r="K95" i="75"/>
  <c r="K92" i="25"/>
  <c r="K94"/>
  <c r="AS78"/>
  <c r="E64" i="36"/>
  <c r="J154" i="46"/>
  <c r="M64" i="36"/>
  <c r="R154" i="46"/>
  <c r="F64" i="36"/>
  <c r="K154" i="46"/>
  <c r="I64" i="36"/>
  <c r="N154" i="46"/>
  <c r="K64" i="36"/>
  <c r="P154" i="46"/>
  <c r="U64" i="36"/>
  <c r="Z154" i="46"/>
  <c r="D64" i="36"/>
  <c r="T64"/>
  <c r="Y154" i="46"/>
  <c r="O64" i="36"/>
  <c r="T154" i="46"/>
  <c r="V64" i="36"/>
  <c r="AA154" i="46"/>
  <c r="E49" i="71"/>
  <c r="E86"/>
  <c r="Q49"/>
  <c r="Q86"/>
  <c r="I86"/>
  <c r="I49"/>
  <c r="AB146" i="46"/>
  <c r="AB125"/>
  <c r="AA129"/>
  <c r="AA128"/>
  <c r="AA148"/>
  <c r="S220"/>
  <c r="Q150" i="56"/>
  <c r="P82" i="74"/>
  <c r="P80" i="75"/>
  <c r="P133" i="25"/>
  <c r="P254"/>
  <c r="K129" i="46"/>
  <c r="K128"/>
  <c r="K148"/>
  <c r="X220"/>
  <c r="U82" i="74"/>
  <c r="U80" i="75"/>
  <c r="V150" i="56"/>
  <c r="U133" i="25"/>
  <c r="U254"/>
  <c r="L36" i="44"/>
  <c r="J245"/>
  <c r="I245"/>
  <c r="L293" i="47"/>
  <c r="I49"/>
  <c r="I252"/>
  <c r="I248"/>
  <c r="W293"/>
  <c r="D50" i="70"/>
  <c r="D87"/>
  <c r="C43"/>
  <c r="E153" i="56"/>
  <c r="G221" i="46"/>
  <c r="D84" i="74"/>
  <c r="AC153" i="46"/>
  <c r="D136" i="25"/>
  <c r="F293" i="47"/>
  <c r="E293"/>
  <c r="T49"/>
  <c r="T252"/>
  <c r="T248"/>
  <c r="T293"/>
  <c r="P293"/>
  <c r="L59" i="44"/>
  <c r="J236"/>
  <c r="I236"/>
  <c r="M49" i="47"/>
  <c r="M252"/>
  <c r="M248"/>
  <c r="V49"/>
  <c r="V252"/>
  <c r="V248"/>
  <c r="I232" i="44"/>
  <c r="L119"/>
  <c r="J232"/>
  <c r="I235"/>
  <c r="L58"/>
  <c r="J235"/>
  <c r="G261" i="47"/>
  <c r="G263"/>
  <c r="G65"/>
  <c r="N147" i="56"/>
  <c r="M192" i="25"/>
  <c r="M130"/>
  <c r="V147" i="56"/>
  <c r="U192" i="25"/>
  <c r="U130"/>
  <c r="H75" i="71"/>
  <c r="H96"/>
  <c r="I220" i="56"/>
  <c r="H76" i="70"/>
  <c r="H96"/>
  <c r="H198" i="25"/>
  <c r="H296"/>
  <c r="L75" i="71"/>
  <c r="L96"/>
  <c r="M220" i="56"/>
  <c r="L76" i="70"/>
  <c r="L96"/>
  <c r="L198" i="25"/>
  <c r="L296"/>
  <c r="E76" i="70"/>
  <c r="E96"/>
  <c r="F220" i="56"/>
  <c r="E75" i="71"/>
  <c r="E96"/>
  <c r="E198" i="25"/>
  <c r="E296"/>
  <c r="S76" i="70"/>
  <c r="S96"/>
  <c r="T220" i="56"/>
  <c r="S75" i="71"/>
  <c r="S96"/>
  <c r="S198" i="25"/>
  <c r="S296"/>
  <c r="J76" i="70"/>
  <c r="J96"/>
  <c r="J198" i="25"/>
  <c r="J296"/>
  <c r="J75" i="71"/>
  <c r="J96"/>
  <c r="K220" i="56"/>
  <c r="S293" i="47"/>
  <c r="S248"/>
  <c r="S49"/>
  <c r="S252"/>
  <c r="K293"/>
  <c r="C95" i="74"/>
  <c r="Q248" i="47"/>
  <c r="Q49"/>
  <c r="Q252"/>
  <c r="Q293"/>
  <c r="T140" i="25"/>
  <c r="T259"/>
  <c r="W225" i="46"/>
  <c r="U157" i="56"/>
  <c r="H293" i="47"/>
  <c r="D56" i="75"/>
  <c r="D93"/>
  <c r="C49"/>
  <c r="I110" i="25"/>
  <c r="J127" i="56"/>
  <c r="I172" i="25"/>
  <c r="E110"/>
  <c r="F127" i="56"/>
  <c r="E172" i="25"/>
  <c r="F126" i="56"/>
  <c r="E109" i="25"/>
  <c r="H217" i="46"/>
  <c r="G147" i="56"/>
  <c r="F192" i="25"/>
  <c r="F130"/>
  <c r="L127" i="56"/>
  <c r="K172" i="25"/>
  <c r="K110"/>
  <c r="K109"/>
  <c r="N217" i="46"/>
  <c r="L126" i="56"/>
  <c r="M127"/>
  <c r="L172" i="25"/>
  <c r="L110"/>
  <c r="J261" i="47"/>
  <c r="J263"/>
  <c r="J65"/>
  <c r="O130" i="25"/>
  <c r="P147" i="56"/>
  <c r="O192" i="25"/>
  <c r="H110"/>
  <c r="I127" i="56"/>
  <c r="H172" i="25"/>
  <c r="I126" i="56"/>
  <c r="K217" i="46"/>
  <c r="H109" i="25"/>
  <c r="H251"/>
  <c r="W130"/>
  <c r="X147" i="56"/>
  <c r="W192" i="25"/>
  <c r="H65" i="47"/>
  <c r="H261"/>
  <c r="H263"/>
  <c r="S65"/>
  <c r="S261"/>
  <c r="S263"/>
  <c r="W261"/>
  <c r="W263"/>
  <c r="W65"/>
  <c r="AC78" i="46"/>
  <c r="G231"/>
  <c r="R202" i="25"/>
  <c r="R300"/>
  <c r="R117" i="47"/>
  <c r="S224" i="56"/>
  <c r="R24" i="57"/>
  <c r="Z224" i="46"/>
  <c r="X151" i="56"/>
  <c r="W134" i="25"/>
  <c r="W258"/>
  <c r="H224" i="46"/>
  <c r="F151" i="56"/>
  <c r="E134" i="25"/>
  <c r="E258"/>
  <c r="Q134"/>
  <c r="Q258"/>
  <c r="R151" i="56"/>
  <c r="T224" i="46"/>
  <c r="H132" i="25"/>
  <c r="H253"/>
  <c r="H81" i="74"/>
  <c r="H79" i="75"/>
  <c r="I149" i="56"/>
  <c r="K219" i="46"/>
  <c r="T22" i="65"/>
  <c r="Y137" i="46"/>
  <c r="Y133"/>
  <c r="Y156"/>
  <c r="N22" i="65"/>
  <c r="S137" i="46"/>
  <c r="S133"/>
  <c r="S156"/>
  <c r="F22" i="65"/>
  <c r="K137" i="46"/>
  <c r="K133"/>
  <c r="K156"/>
  <c r="J49" i="71"/>
  <c r="J86"/>
  <c r="N140" i="25"/>
  <c r="N259"/>
  <c r="O157" i="56"/>
  <c r="Q225" i="46"/>
  <c r="H140" i="25"/>
  <c r="H259"/>
  <c r="K225" i="46"/>
  <c r="I157" i="56"/>
  <c r="Q133" i="25"/>
  <c r="Q254"/>
  <c r="R150" i="56"/>
  <c r="Q82" i="74"/>
  <c r="Q80" i="75"/>
  <c r="T220" i="46"/>
  <c r="E82" i="74"/>
  <c r="E80" i="75"/>
  <c r="F150" i="56"/>
  <c r="H220" i="46"/>
  <c r="E133" i="25"/>
  <c r="E254"/>
  <c r="P155" i="46"/>
  <c r="P151"/>
  <c r="R129"/>
  <c r="R128"/>
  <c r="R148"/>
  <c r="K155"/>
  <c r="K151"/>
  <c r="Z155"/>
  <c r="Z151"/>
  <c r="W60" i="65"/>
  <c r="W92" i="25"/>
  <c r="W94"/>
  <c r="W88" i="71"/>
  <c r="W58" i="73"/>
  <c r="W97" i="74"/>
  <c r="W95" i="75"/>
  <c r="W81" i="69"/>
  <c r="W89" i="70"/>
  <c r="O92" i="25"/>
  <c r="O94"/>
  <c r="O60" i="65"/>
  <c r="O88" i="71"/>
  <c r="O58" i="73"/>
  <c r="O97" i="74"/>
  <c r="O95" i="75"/>
  <c r="O81" i="69"/>
  <c r="O89" i="70"/>
  <c r="U22" i="65"/>
  <c r="Z137" i="46"/>
  <c r="Z133"/>
  <c r="Z156"/>
  <c r="R22" i="65"/>
  <c r="W137" i="46"/>
  <c r="W133"/>
  <c r="W156"/>
  <c r="S22" i="65"/>
  <c r="X137" i="46"/>
  <c r="X133"/>
  <c r="X156"/>
  <c r="C68" i="36"/>
  <c r="I157" i="46"/>
  <c r="G49" i="71"/>
  <c r="G86"/>
  <c r="V86"/>
  <c r="V49"/>
  <c r="F49"/>
  <c r="F86"/>
  <c r="J146" i="46"/>
  <c r="J125"/>
  <c r="Y125"/>
  <c r="Y146"/>
  <c r="T129"/>
  <c r="T128"/>
  <c r="T148"/>
  <c r="R82" i="74"/>
  <c r="R80" i="75"/>
  <c r="R133" i="25"/>
  <c r="R254"/>
  <c r="U220" i="46"/>
  <c r="S150" i="56"/>
  <c r="Y155" i="46"/>
  <c r="Y151"/>
  <c r="W129"/>
  <c r="W128"/>
  <c r="W148"/>
  <c r="V133" i="25"/>
  <c r="V254"/>
  <c r="Y220" i="46"/>
  <c r="W150" i="56"/>
  <c r="V82" i="74"/>
  <c r="V80" i="75"/>
  <c r="K82" i="74"/>
  <c r="K80" i="75"/>
  <c r="K133" i="25"/>
  <c r="K254"/>
  <c r="N220" i="46"/>
  <c r="L150" i="56"/>
  <c r="J82" i="74"/>
  <c r="J80" i="75"/>
  <c r="J133" i="25"/>
  <c r="J254"/>
  <c r="M220" i="46"/>
  <c r="K150" i="56"/>
  <c r="C58" i="65"/>
  <c r="R293" i="47"/>
  <c r="K65"/>
  <c r="K261"/>
  <c r="K263"/>
  <c r="G110" i="25"/>
  <c r="H127" i="56"/>
  <c r="G172" i="25"/>
  <c r="U147" i="56"/>
  <c r="T192" i="25"/>
  <c r="T130"/>
  <c r="T109"/>
  <c r="T251"/>
  <c r="W217" i="46"/>
  <c r="U126" i="56"/>
  <c r="W147"/>
  <c r="V192" i="25"/>
  <c r="V130"/>
  <c r="E261" i="47"/>
  <c r="E263"/>
  <c r="E65"/>
  <c r="L65"/>
  <c r="L261"/>
  <c r="L263"/>
  <c r="R127" i="56"/>
  <c r="Q172" i="25"/>
  <c r="Q110"/>
  <c r="R126" i="56"/>
  <c r="T217" i="46"/>
  <c r="Q109" i="25"/>
  <c r="W231" i="46"/>
  <c r="Z231"/>
  <c r="J231"/>
  <c r="E156" i="56"/>
  <c r="D139" i="25"/>
  <c r="D17" i="73"/>
  <c r="D120" i="25"/>
  <c r="E137" i="56"/>
  <c r="D16" i="73"/>
  <c r="J293" i="47"/>
  <c r="M17" i="73"/>
  <c r="N156" i="56"/>
  <c r="M139" i="25"/>
  <c r="M16" i="73"/>
  <c r="N137" i="56"/>
  <c r="M120" i="25"/>
  <c r="W156" i="56"/>
  <c r="V139" i="25"/>
  <c r="V17" i="73"/>
  <c r="W137" i="56"/>
  <c r="V120" i="25"/>
  <c r="V16" i="73"/>
  <c r="K17"/>
  <c r="L156" i="56"/>
  <c r="K139" i="25"/>
  <c r="K120"/>
  <c r="K16" i="73"/>
  <c r="L137" i="56"/>
  <c r="E17" i="73"/>
  <c r="F156" i="56"/>
  <c r="E139" i="25"/>
  <c r="E120"/>
  <c r="E16" i="73"/>
  <c r="F137" i="56"/>
  <c r="J220"/>
  <c r="I75" i="71"/>
  <c r="I96"/>
  <c r="I198" i="25"/>
  <c r="I296"/>
  <c r="I76" i="70"/>
  <c r="I96"/>
  <c r="O293" i="47"/>
  <c r="O49"/>
  <c r="O252"/>
  <c r="O248"/>
  <c r="N49"/>
  <c r="N252"/>
  <c r="N248"/>
  <c r="U293"/>
  <c r="U248"/>
  <c r="U49"/>
  <c r="U252"/>
  <c r="C58" i="36"/>
  <c r="I129" i="46"/>
  <c r="I128"/>
  <c r="I148"/>
  <c r="D86" i="71"/>
  <c r="C42"/>
  <c r="D49"/>
  <c r="O147" i="56"/>
  <c r="N192" i="25"/>
  <c r="N130"/>
  <c r="D261" i="47"/>
  <c r="D263"/>
  <c r="C61"/>
  <c r="D65"/>
  <c r="P65"/>
  <c r="P261"/>
  <c r="P263"/>
  <c r="K127" i="56"/>
  <c r="J172" i="25"/>
  <c r="J110"/>
  <c r="S110"/>
  <c r="T127" i="56"/>
  <c r="S172" i="25"/>
  <c r="T126" i="56"/>
  <c r="S109" i="25"/>
  <c r="V217" i="46"/>
  <c r="W117" i="47"/>
  <c r="W202" i="25"/>
  <c r="W300"/>
  <c r="X224" i="56"/>
  <c r="W24" i="57"/>
  <c r="F202" i="25"/>
  <c r="F300"/>
  <c r="F117" i="47"/>
  <c r="G224" i="56"/>
  <c r="F24" i="57"/>
  <c r="N61" i="36"/>
  <c r="S150" i="46"/>
  <c r="AS66" i="25"/>
  <c r="C67" i="36"/>
  <c r="I155" i="46"/>
  <c r="I151"/>
  <c r="Q155" i="56"/>
  <c r="P200" i="25"/>
  <c r="P138"/>
  <c r="V231" i="46"/>
  <c r="N231"/>
  <c r="U231"/>
  <c r="X231"/>
  <c r="H231"/>
  <c r="V202" i="25"/>
  <c r="V300"/>
  <c r="W224" i="56"/>
  <c r="V117" i="47"/>
  <c r="V24" i="57"/>
  <c r="L224" i="46"/>
  <c r="J151" i="56"/>
  <c r="I134" i="25"/>
  <c r="I258"/>
  <c r="S117" i="47"/>
  <c r="T224" i="56"/>
  <c r="S202" i="25"/>
  <c r="S300"/>
  <c r="S24" i="57"/>
  <c r="F62" i="36"/>
  <c r="P64"/>
  <c r="U154" i="46"/>
  <c r="N64" i="36"/>
  <c r="S154" i="46"/>
  <c r="I231"/>
  <c r="C49" i="70"/>
  <c r="C80" i="25"/>
  <c r="P65" i="36"/>
  <c r="C48" i="71"/>
  <c r="I305" i="47"/>
  <c r="O305"/>
  <c r="P62" i="36"/>
  <c r="J62"/>
  <c r="I62"/>
  <c r="E62"/>
  <c r="G62"/>
  <c r="N62"/>
  <c r="C57" i="71"/>
  <c r="V305" i="47"/>
  <c r="W305"/>
  <c r="G65" i="69"/>
  <c r="L64" i="36"/>
  <c r="Q154" i="46"/>
  <c r="F65" i="69"/>
  <c r="M305" i="47"/>
  <c r="L305"/>
  <c r="Q59" i="36"/>
  <c r="Q62"/>
  <c r="U59"/>
  <c r="K62"/>
  <c r="O62"/>
  <c r="D62"/>
  <c r="T60"/>
  <c r="Y149" i="46"/>
  <c r="S60" i="36"/>
  <c r="X149" i="46"/>
  <c r="U60" i="36"/>
  <c r="Z149" i="46"/>
  <c r="C304" i="47"/>
  <c r="C58" i="70"/>
  <c r="C64"/>
  <c r="D305" i="47"/>
  <c r="F305"/>
  <c r="Q305"/>
  <c r="M62" i="36"/>
  <c r="V62"/>
  <c r="R62"/>
  <c r="T231" i="46"/>
  <c r="W60" i="36"/>
  <c r="AB149" i="46"/>
  <c r="L60" i="36"/>
  <c r="Q149" i="46"/>
  <c r="F59" i="36"/>
  <c r="U62"/>
  <c r="C22" i="65"/>
  <c r="AC156" i="46"/>
  <c r="CO156"/>
  <c r="AC137"/>
  <c r="CO137"/>
  <c r="R65" i="36"/>
  <c r="W142" i="46"/>
  <c r="Q65" i="36"/>
  <c r="V136" i="46"/>
  <c r="S251" i="25"/>
  <c r="W62" i="36"/>
  <c r="S62"/>
  <c r="U81" i="74"/>
  <c r="U79" i="75"/>
  <c r="U132" i="25"/>
  <c r="U253"/>
  <c r="X219" i="46"/>
  <c r="V149" i="56"/>
  <c r="T81" i="74"/>
  <c r="T79" i="75"/>
  <c r="W219" i="46"/>
  <c r="T132" i="25"/>
  <c r="T253"/>
  <c r="U149" i="56"/>
  <c r="T131" i="46"/>
  <c r="T130"/>
  <c r="T143"/>
  <c r="T132"/>
  <c r="T152"/>
  <c r="S131"/>
  <c r="S130"/>
  <c r="S132"/>
  <c r="S143"/>
  <c r="S152"/>
  <c r="O131"/>
  <c r="O130"/>
  <c r="O132"/>
  <c r="O143"/>
  <c r="O152"/>
  <c r="N137" i="25"/>
  <c r="N256"/>
  <c r="N85" i="74"/>
  <c r="N83" i="75"/>
  <c r="Q222" i="46"/>
  <c r="O154" i="56"/>
  <c r="U136" i="46"/>
  <c r="U142"/>
  <c r="U134"/>
  <c r="U135"/>
  <c r="W136"/>
  <c r="W134"/>
  <c r="V142"/>
  <c r="V134"/>
  <c r="S308" i="47"/>
  <c r="S314"/>
  <c r="S127"/>
  <c r="S68"/>
  <c r="I196" i="25"/>
  <c r="I299"/>
  <c r="J223" i="56"/>
  <c r="W81" i="74"/>
  <c r="W79" i="75"/>
  <c r="Z219" i="46"/>
  <c r="W132" i="25"/>
  <c r="W253"/>
  <c r="X149" i="56"/>
  <c r="W131" i="46"/>
  <c r="W130"/>
  <c r="W132"/>
  <c r="W143"/>
  <c r="W152"/>
  <c r="R131"/>
  <c r="R130"/>
  <c r="R143"/>
  <c r="R152"/>
  <c r="R132"/>
  <c r="T149" i="56"/>
  <c r="V219" i="46"/>
  <c r="S132" i="25"/>
  <c r="S253"/>
  <c r="S81" i="74"/>
  <c r="S79" i="75"/>
  <c r="C62" i="36"/>
  <c r="I131" i="46"/>
  <c r="I130"/>
  <c r="I152"/>
  <c r="I132"/>
  <c r="I143"/>
  <c r="P131"/>
  <c r="P130"/>
  <c r="P132"/>
  <c r="P143"/>
  <c r="P152"/>
  <c r="V131"/>
  <c r="V130"/>
  <c r="V132"/>
  <c r="V143"/>
  <c r="V152"/>
  <c r="L131"/>
  <c r="L130"/>
  <c r="L152"/>
  <c r="L132"/>
  <c r="L143"/>
  <c r="N131"/>
  <c r="N130"/>
  <c r="N132"/>
  <c r="N143"/>
  <c r="N152"/>
  <c r="U131"/>
  <c r="U130"/>
  <c r="U143"/>
  <c r="U132"/>
  <c r="U152"/>
  <c r="D65" i="36"/>
  <c r="AS80" i="25"/>
  <c r="N65" i="36"/>
  <c r="M65"/>
  <c r="E65"/>
  <c r="L65"/>
  <c r="H65"/>
  <c r="U65"/>
  <c r="I65"/>
  <c r="T65"/>
  <c r="S65"/>
  <c r="G65"/>
  <c r="W65"/>
  <c r="V65"/>
  <c r="K65"/>
  <c r="O65"/>
  <c r="F65"/>
  <c r="S222" i="46"/>
  <c r="Q154" i="56"/>
  <c r="P85" i="74"/>
  <c r="P83" i="75"/>
  <c r="P137" i="25"/>
  <c r="P256"/>
  <c r="K131" i="46"/>
  <c r="K130"/>
  <c r="K132"/>
  <c r="K143"/>
  <c r="K152"/>
  <c r="V127" i="47"/>
  <c r="V308"/>
  <c r="V314"/>
  <c r="V68"/>
  <c r="AC155" i="46"/>
  <c r="CO155"/>
  <c r="D138" i="25"/>
  <c r="E155" i="56"/>
  <c r="F127" i="47"/>
  <c r="F308"/>
  <c r="F314"/>
  <c r="F68"/>
  <c r="T216" i="56"/>
  <c r="S171" i="25"/>
  <c r="S292"/>
  <c r="C65" i="47"/>
  <c r="C261"/>
  <c r="C263"/>
  <c r="D131" i="25"/>
  <c r="E148" i="56"/>
  <c r="AC148" i="46"/>
  <c r="CO148"/>
  <c r="D112" i="25"/>
  <c r="E129" i="56"/>
  <c r="AC129" i="46"/>
  <c r="CO129"/>
  <c r="E182" i="25"/>
  <c r="E15" i="65"/>
  <c r="E16"/>
  <c r="E201" i="25"/>
  <c r="K182"/>
  <c r="K15" i="65"/>
  <c r="K201" i="25"/>
  <c r="K16" i="65"/>
  <c r="V182" i="25"/>
  <c r="V15" i="65"/>
  <c r="M16"/>
  <c r="M201" i="25"/>
  <c r="D15" i="65"/>
  <c r="D182" i="25"/>
  <c r="D201"/>
  <c r="D16" i="65"/>
  <c r="R216" i="56"/>
  <c r="Q171" i="25"/>
  <c r="Q292"/>
  <c r="V73" i="71"/>
  <c r="V95"/>
  <c r="V195" i="25"/>
  <c r="V295"/>
  <c r="V74" i="70"/>
  <c r="V95"/>
  <c r="W219" i="56"/>
  <c r="R111" i="25"/>
  <c r="U218" i="46"/>
  <c r="S128" i="56"/>
  <c r="T134" i="25"/>
  <c r="U151" i="56"/>
  <c r="W224" i="46"/>
  <c r="R74" i="70"/>
  <c r="R95"/>
  <c r="R195" i="25"/>
  <c r="R295"/>
  <c r="R73" i="71"/>
  <c r="R95"/>
  <c r="S219" i="56"/>
  <c r="O131" i="25"/>
  <c r="P148" i="56"/>
  <c r="O112" i="25"/>
  <c r="P129" i="56"/>
  <c r="T108" i="25"/>
  <c r="W216" i="46"/>
  <c r="U125" i="56"/>
  <c r="E129" i="25"/>
  <c r="F146" i="56"/>
  <c r="E191" i="25"/>
  <c r="V223" i="46"/>
  <c r="S15" i="73"/>
  <c r="T133" i="56"/>
  <c r="S116" i="25"/>
  <c r="R116"/>
  <c r="R15" i="73"/>
  <c r="U223" i="46"/>
  <c r="S133" i="56"/>
  <c r="U116" i="25"/>
  <c r="V133" i="56"/>
  <c r="U15" i="73"/>
  <c r="X223" i="46"/>
  <c r="V155" i="56"/>
  <c r="U200" i="25"/>
  <c r="U138"/>
  <c r="F138"/>
  <c r="G155" i="56"/>
  <c r="F200" i="25"/>
  <c r="P218" i="46"/>
  <c r="N128" i="56"/>
  <c r="M111" i="25"/>
  <c r="K134"/>
  <c r="L151" i="56"/>
  <c r="N224" i="46"/>
  <c r="E73" i="71"/>
  <c r="E95"/>
  <c r="F219" i="56"/>
  <c r="E74" i="70"/>
  <c r="E95"/>
  <c r="E195" i="25"/>
  <c r="E295"/>
  <c r="Q74" i="70"/>
  <c r="Q95"/>
  <c r="Q195" i="25"/>
  <c r="Q295"/>
  <c r="Q73" i="71"/>
  <c r="Q95"/>
  <c r="R219" i="56"/>
  <c r="H117" i="47"/>
  <c r="I224" i="56"/>
  <c r="H202" i="25"/>
  <c r="H300"/>
  <c r="H24" i="57"/>
  <c r="N117" i="47"/>
  <c r="O224" i="56"/>
  <c r="N202" i="25"/>
  <c r="N300"/>
  <c r="N24" i="57"/>
  <c r="F17" i="73"/>
  <c r="G156" i="56"/>
  <c r="F139" i="25"/>
  <c r="F16" i="73"/>
  <c r="G137" i="56"/>
  <c r="F120" i="25"/>
  <c r="N17" i="73"/>
  <c r="O156" i="56"/>
  <c r="N139" i="25"/>
  <c r="O137" i="56"/>
  <c r="N16" i="73"/>
  <c r="N120" i="25"/>
  <c r="T139"/>
  <c r="T17" i="73"/>
  <c r="U156" i="56"/>
  <c r="U137"/>
  <c r="T120" i="25"/>
  <c r="T16" i="73"/>
  <c r="F223" i="56"/>
  <c r="E196" i="25"/>
  <c r="E299"/>
  <c r="AA231" i="46"/>
  <c r="K171" i="25"/>
  <c r="K292"/>
  <c r="L216" i="56"/>
  <c r="C93" i="75"/>
  <c r="CO153" i="46"/>
  <c r="AA221"/>
  <c r="C87" i="70"/>
  <c r="G148" i="56"/>
  <c r="F131" i="25"/>
  <c r="G129" i="56"/>
  <c r="F112" i="25"/>
  <c r="V111"/>
  <c r="Y218" i="46"/>
  <c r="W128" i="56"/>
  <c r="X125"/>
  <c r="W108" i="25"/>
  <c r="Z216" i="46"/>
  <c r="V85" i="74"/>
  <c r="V83" i="75"/>
  <c r="V137" i="25"/>
  <c r="V256"/>
  <c r="Y222" i="46"/>
  <c r="W154" i="56"/>
  <c r="T137" i="25"/>
  <c r="T256"/>
  <c r="T85" i="74"/>
  <c r="T83" i="75"/>
  <c r="U154" i="56"/>
  <c r="W222" i="46"/>
  <c r="V154" i="56"/>
  <c r="X222" i="46"/>
  <c r="U137" i="25"/>
  <c r="U256"/>
  <c r="U85" i="74"/>
  <c r="U83" i="75"/>
  <c r="I85" i="74"/>
  <c r="I83" i="75"/>
  <c r="I137" i="25"/>
  <c r="I256"/>
  <c r="L222" i="46"/>
  <c r="J154" i="56"/>
  <c r="M85" i="74"/>
  <c r="M83" i="75"/>
  <c r="N154" i="56"/>
  <c r="P222" i="46"/>
  <c r="M137" i="25"/>
  <c r="M256"/>
  <c r="Q139"/>
  <c r="R156" i="56"/>
  <c r="Q17" i="73"/>
  <c r="T223" i="46"/>
  <c r="Q15" i="73"/>
  <c r="R133" i="56"/>
  <c r="Q116" i="25"/>
  <c r="H17" i="73"/>
  <c r="I156" i="56"/>
  <c r="H139" i="25"/>
  <c r="H16" i="73"/>
  <c r="I137" i="56"/>
  <c r="H120" i="25"/>
  <c r="J224" i="46"/>
  <c r="G134" i="25"/>
  <c r="H151" i="56"/>
  <c r="Q224" i="46"/>
  <c r="O151" i="56"/>
  <c r="N134" i="25"/>
  <c r="P131"/>
  <c r="Q148" i="56"/>
  <c r="Q129"/>
  <c r="P112" i="25"/>
  <c r="N218" i="46"/>
  <c r="L128" i="56"/>
  <c r="K111" i="25"/>
  <c r="O224" i="46"/>
  <c r="L134" i="25"/>
  <c r="M151" i="56"/>
  <c r="J148"/>
  <c r="I131" i="25"/>
  <c r="J129" i="56"/>
  <c r="I112" i="25"/>
  <c r="Q218" i="46"/>
  <c r="N111" i="25"/>
  <c r="O128" i="56"/>
  <c r="U117" i="47"/>
  <c r="V224" i="56"/>
  <c r="U202" i="25"/>
  <c r="U300"/>
  <c r="U24" i="57"/>
  <c r="J117" i="47"/>
  <c r="J202" i="25"/>
  <c r="J300"/>
  <c r="K224" i="56"/>
  <c r="J24" i="57"/>
  <c r="S127" i="56"/>
  <c r="R172" i="25"/>
  <c r="R110"/>
  <c r="R109"/>
  <c r="U217" i="46"/>
  <c r="S126" i="56"/>
  <c r="V218" i="46"/>
  <c r="T128" i="56"/>
  <c r="S111" i="25"/>
  <c r="S199"/>
  <c r="S297"/>
  <c r="S77" i="70"/>
  <c r="S97"/>
  <c r="T221" i="56"/>
  <c r="S76" i="71"/>
  <c r="S97"/>
  <c r="J131" i="25"/>
  <c r="K148" i="56"/>
  <c r="J112" i="25"/>
  <c r="K129" i="56"/>
  <c r="H221"/>
  <c r="G76" i="71"/>
  <c r="G97"/>
  <c r="G199" i="25"/>
  <c r="G297"/>
  <c r="G77" i="70"/>
  <c r="G97"/>
  <c r="J156" i="56"/>
  <c r="I139" i="25"/>
  <c r="I17" i="73"/>
  <c r="I16"/>
  <c r="J137" i="56"/>
  <c r="I120" i="25"/>
  <c r="O17" i="73"/>
  <c r="P156" i="56"/>
  <c r="O139" i="25"/>
  <c r="O120"/>
  <c r="O16" i="73"/>
  <c r="P137" i="56"/>
  <c r="W139" i="25"/>
  <c r="X156" i="56"/>
  <c r="W17" i="73"/>
  <c r="W120" i="25"/>
  <c r="W16" i="73"/>
  <c r="X137" i="56"/>
  <c r="Y224" i="46"/>
  <c r="V134" i="25"/>
  <c r="W151" i="56"/>
  <c r="W195" i="25"/>
  <c r="W295"/>
  <c r="W74" i="70"/>
  <c r="W95"/>
  <c r="X219" i="56"/>
  <c r="W73" i="71"/>
  <c r="W95"/>
  <c r="U224" i="46"/>
  <c r="R134" i="25"/>
  <c r="S151" i="56"/>
  <c r="O117" i="47"/>
  <c r="O202" i="25"/>
  <c r="O300"/>
  <c r="P224" i="56"/>
  <c r="O24" i="57"/>
  <c r="AB131" i="46"/>
  <c r="AB130"/>
  <c r="AB132"/>
  <c r="AB143"/>
  <c r="AB152"/>
  <c r="Y219"/>
  <c r="V132" i="25"/>
  <c r="V253"/>
  <c r="W149" i="56"/>
  <c r="V81" i="74"/>
  <c r="V79" i="75"/>
  <c r="X131" i="46"/>
  <c r="X130"/>
  <c r="X152"/>
  <c r="X132"/>
  <c r="X143"/>
  <c r="J85" i="74"/>
  <c r="J83" i="75"/>
  <c r="J137" i="25"/>
  <c r="J256"/>
  <c r="M222" i="46"/>
  <c r="K154" i="56"/>
  <c r="M125" i="46"/>
  <c r="M146"/>
  <c r="I154" i="56"/>
  <c r="K222" i="46"/>
  <c r="H137" i="25"/>
  <c r="H256"/>
  <c r="H85" i="74"/>
  <c r="H83" i="75"/>
  <c r="M131" i="46"/>
  <c r="M130"/>
  <c r="M132"/>
  <c r="M143"/>
  <c r="M152"/>
  <c r="K68" i="47"/>
  <c r="K127"/>
  <c r="K308"/>
  <c r="K314"/>
  <c r="O216" i="56"/>
  <c r="N171" i="25"/>
  <c r="N292"/>
  <c r="M178"/>
  <c r="M14" i="65"/>
  <c r="N222" i="56"/>
  <c r="G149"/>
  <c r="I219" i="46"/>
  <c r="F132" i="25"/>
  <c r="F253"/>
  <c r="F81" i="74"/>
  <c r="F79" i="75"/>
  <c r="O73" i="70"/>
  <c r="O94"/>
  <c r="O194" i="25"/>
  <c r="O294"/>
  <c r="O72" i="71"/>
  <c r="O94"/>
  <c r="P218" i="56"/>
  <c r="V128"/>
  <c r="U111" i="25"/>
  <c r="X218" i="46"/>
  <c r="Q131" i="25"/>
  <c r="R148" i="56"/>
  <c r="R129"/>
  <c r="Q112" i="25"/>
  <c r="W216" i="56"/>
  <c r="V171" i="25"/>
  <c r="V292"/>
  <c r="Q127" i="56"/>
  <c r="P172" i="25"/>
  <c r="P110"/>
  <c r="D252" i="47"/>
  <c r="C49"/>
  <c r="C252"/>
  <c r="H74" i="70"/>
  <c r="H95"/>
  <c r="H195" i="25"/>
  <c r="H295"/>
  <c r="H73" i="71"/>
  <c r="H95"/>
  <c r="I219" i="56"/>
  <c r="F148"/>
  <c r="E131" i="25"/>
  <c r="E112"/>
  <c r="F129" i="56"/>
  <c r="J138" i="25"/>
  <c r="K155" i="56"/>
  <c r="J200" i="25"/>
  <c r="W218" i="46"/>
  <c r="T111" i="25"/>
  <c r="U128" i="56"/>
  <c r="L17" i="73"/>
  <c r="L139" i="25"/>
  <c r="M156" i="56"/>
  <c r="O223" i="46"/>
  <c r="L116" i="25"/>
  <c r="L15" i="73"/>
  <c r="M133" i="56"/>
  <c r="O125" i="46"/>
  <c r="O146"/>
  <c r="U146"/>
  <c r="U125"/>
  <c r="S146"/>
  <c r="S125"/>
  <c r="AA146"/>
  <c r="AA125"/>
  <c r="R125"/>
  <c r="R146"/>
  <c r="C56" i="36"/>
  <c r="I146" i="46"/>
  <c r="I125"/>
  <c r="P125"/>
  <c r="P146"/>
  <c r="O134" i="25"/>
  <c r="P151" i="56"/>
  <c r="R224" i="46"/>
  <c r="H134" i="25"/>
  <c r="I151" i="56"/>
  <c r="K224" i="46"/>
  <c r="H148" i="56"/>
  <c r="G131" i="25"/>
  <c r="G112"/>
  <c r="H129" i="56"/>
  <c r="N155"/>
  <c r="M200" i="25"/>
  <c r="M138"/>
  <c r="J219" i="56"/>
  <c r="I195" i="25"/>
  <c r="I295"/>
  <c r="I74" i="70"/>
  <c r="I95"/>
  <c r="I73" i="71"/>
  <c r="I95"/>
  <c r="Z218" i="46"/>
  <c r="X128" i="56"/>
  <c r="W111" i="25"/>
  <c r="Q117" i="47"/>
  <c r="R224" i="56"/>
  <c r="Q202" i="25"/>
  <c r="Q300"/>
  <c r="Q24" i="57"/>
  <c r="P17" i="73"/>
  <c r="P139" i="25"/>
  <c r="Q156" i="56"/>
  <c r="P116" i="25"/>
  <c r="P15" i="73"/>
  <c r="S223" i="46"/>
  <c r="Q133" i="56"/>
  <c r="J139" i="25"/>
  <c r="J17" i="73"/>
  <c r="K156" i="56"/>
  <c r="K137"/>
  <c r="J16" i="73"/>
  <c r="J120" i="25"/>
  <c r="G139"/>
  <c r="G17" i="73"/>
  <c r="H156" i="56"/>
  <c r="G120" i="25"/>
  <c r="G16" i="73"/>
  <c r="H137" i="56"/>
  <c r="E68" i="47"/>
  <c r="E127"/>
  <c r="E308"/>
  <c r="E314"/>
  <c r="M216" i="56"/>
  <c r="L171" i="25"/>
  <c r="L292"/>
  <c r="G216" i="56"/>
  <c r="F171" i="25"/>
  <c r="F292"/>
  <c r="G194"/>
  <c r="G294"/>
  <c r="G73" i="70"/>
  <c r="G94"/>
  <c r="H218" i="56"/>
  <c r="G72" i="71"/>
  <c r="G94"/>
  <c r="F218" i="56"/>
  <c r="E72" i="71"/>
  <c r="E94"/>
  <c r="E73" i="70"/>
  <c r="E94"/>
  <c r="E194" i="25"/>
  <c r="E294"/>
  <c r="I73" i="70"/>
  <c r="I94"/>
  <c r="I194" i="25"/>
  <c r="I294"/>
  <c r="I72" i="71"/>
  <c r="I94"/>
  <c r="J218" i="56"/>
  <c r="J73" i="70"/>
  <c r="J94"/>
  <c r="J194" i="25"/>
  <c r="J294"/>
  <c r="J72" i="71"/>
  <c r="J94"/>
  <c r="K218" i="56"/>
  <c r="M171" i="25"/>
  <c r="M292"/>
  <c r="N216" i="56"/>
  <c r="C65" i="69"/>
  <c r="S108" i="25"/>
  <c r="V216" i="46"/>
  <c r="T125" i="56"/>
  <c r="T155"/>
  <c r="S200" i="25"/>
  <c r="S138"/>
  <c r="H111"/>
  <c r="I128" i="56"/>
  <c r="K218" i="46"/>
  <c r="W77" i="70"/>
  <c r="W97"/>
  <c r="W199" i="25"/>
  <c r="W297"/>
  <c r="W76" i="71"/>
  <c r="W97"/>
  <c r="X221" i="56"/>
  <c r="M148"/>
  <c r="L131" i="25"/>
  <c r="L112"/>
  <c r="M129" i="56"/>
  <c r="G146"/>
  <c r="F191" i="25"/>
  <c r="F129"/>
  <c r="E127" i="56"/>
  <c r="D110" i="25"/>
  <c r="C110"/>
  <c r="AC127" i="46"/>
  <c r="CO127"/>
  <c r="G217"/>
  <c r="D109" i="25"/>
  <c r="E126" i="56"/>
  <c r="AC126" i="46"/>
  <c r="Q251" i="25"/>
  <c r="K251"/>
  <c r="E251"/>
  <c r="P258"/>
  <c r="C61" i="36"/>
  <c r="E257" i="25"/>
  <c r="V257"/>
  <c r="M257"/>
  <c r="C60" i="36"/>
  <c r="G251" i="25"/>
  <c r="O251"/>
  <c r="I251"/>
  <c r="U251"/>
  <c r="M251"/>
  <c r="L132"/>
  <c r="L253"/>
  <c r="L81" i="74"/>
  <c r="L79" i="75"/>
  <c r="M149" i="56"/>
  <c r="O219" i="46"/>
  <c r="AA131"/>
  <c r="AA130"/>
  <c r="AA132"/>
  <c r="AA143"/>
  <c r="AA152"/>
  <c r="L137" i="25"/>
  <c r="L256"/>
  <c r="L85" i="74"/>
  <c r="L83" i="75"/>
  <c r="O222" i="46"/>
  <c r="M154" i="56"/>
  <c r="J130" i="46"/>
  <c r="J131"/>
  <c r="J132"/>
  <c r="J143"/>
  <c r="J152"/>
  <c r="D134" i="25"/>
  <c r="E151" i="56"/>
  <c r="AC151" i="46"/>
  <c r="G224"/>
  <c r="O150" i="56"/>
  <c r="Q220" i="46"/>
  <c r="N133" i="25"/>
  <c r="N254"/>
  <c r="N82" i="74"/>
  <c r="N80" i="75"/>
  <c r="W68" i="47"/>
  <c r="W308"/>
  <c r="W314"/>
  <c r="W127"/>
  <c r="C49" i="71"/>
  <c r="C86"/>
  <c r="E128" i="56"/>
  <c r="D111" i="25"/>
  <c r="G218" i="46"/>
  <c r="AC128"/>
  <c r="V201" i="25"/>
  <c r="V16" i="65"/>
  <c r="M15"/>
  <c r="M182" i="25"/>
  <c r="T171"/>
  <c r="T292"/>
  <c r="U216" i="56"/>
  <c r="K219"/>
  <c r="J73" i="71"/>
  <c r="J95"/>
  <c r="J195" i="25"/>
  <c r="J295"/>
  <c r="J74" i="70"/>
  <c r="J95"/>
  <c r="L219" i="56"/>
  <c r="K73" i="71"/>
  <c r="K95"/>
  <c r="K195" i="25"/>
  <c r="K295"/>
  <c r="K74" i="70"/>
  <c r="K95"/>
  <c r="S148" i="56"/>
  <c r="R131" i="25"/>
  <c r="S129" i="56"/>
  <c r="R112" i="25"/>
  <c r="T138"/>
  <c r="U155" i="56"/>
  <c r="T200" i="25"/>
  <c r="P128" i="56"/>
  <c r="R218" i="46"/>
  <c r="O111" i="25"/>
  <c r="O252"/>
  <c r="U146" i="56"/>
  <c r="T191" i="25"/>
  <c r="T129"/>
  <c r="F125" i="56"/>
  <c r="E108" i="25"/>
  <c r="E250"/>
  <c r="H216" i="46"/>
  <c r="G225"/>
  <c r="D140" i="25"/>
  <c r="AC157" i="46"/>
  <c r="E157" i="56"/>
  <c r="S17" i="73"/>
  <c r="S139" i="25"/>
  <c r="T156" i="56"/>
  <c r="T137"/>
  <c r="S120" i="25"/>
  <c r="S16" i="73"/>
  <c r="S156" i="56"/>
  <c r="R139" i="25"/>
  <c r="R17" i="73"/>
  <c r="R120" i="25"/>
  <c r="R16" i="73"/>
  <c r="S137" i="56"/>
  <c r="U139" i="25"/>
  <c r="V156" i="56"/>
  <c r="U17" i="73"/>
  <c r="V137" i="56"/>
  <c r="U120" i="25"/>
  <c r="U16" i="73"/>
  <c r="U134" i="25"/>
  <c r="U258"/>
  <c r="X224" i="46"/>
  <c r="V151" i="56"/>
  <c r="I224" i="46"/>
  <c r="F134" i="25"/>
  <c r="F258"/>
  <c r="G151" i="56"/>
  <c r="M131" i="25"/>
  <c r="N148" i="56"/>
  <c r="M112" i="25"/>
  <c r="N129" i="56"/>
  <c r="K138" i="25"/>
  <c r="L155" i="56"/>
  <c r="K200" i="25"/>
  <c r="I223" i="46"/>
  <c r="G133" i="56"/>
  <c r="F15" i="73"/>
  <c r="F116" i="25"/>
  <c r="F257"/>
  <c r="Q223" i="46"/>
  <c r="O133" i="56"/>
  <c r="N15" i="73"/>
  <c r="N116" i="25"/>
  <c r="N257"/>
  <c r="W223" i="46"/>
  <c r="U133" i="56"/>
  <c r="T15" i="73"/>
  <c r="T116" i="25"/>
  <c r="T257"/>
  <c r="H72" i="71"/>
  <c r="H94"/>
  <c r="H194" i="25"/>
  <c r="H294"/>
  <c r="I218" i="56"/>
  <c r="H73" i="70"/>
  <c r="H94"/>
  <c r="Q196" i="25"/>
  <c r="Q299"/>
  <c r="R223" i="56"/>
  <c r="X223"/>
  <c r="W196" i="25"/>
  <c r="W299"/>
  <c r="R308" i="47"/>
  <c r="R314"/>
  <c r="R68"/>
  <c r="R127"/>
  <c r="I216" i="56"/>
  <c r="H171" i="25"/>
  <c r="H292"/>
  <c r="F216" i="56"/>
  <c r="E171" i="25"/>
  <c r="E292"/>
  <c r="C56" i="75"/>
  <c r="T117" i="47"/>
  <c r="U224" i="56"/>
  <c r="T202" i="25"/>
  <c r="T300"/>
  <c r="T24" i="57"/>
  <c r="C136" i="25"/>
  <c r="C255"/>
  <c r="D255"/>
  <c r="C84" i="74"/>
  <c r="D82" i="75"/>
  <c r="C82"/>
  <c r="D75" i="71"/>
  <c r="D153" i="56"/>
  <c r="D76" i="70"/>
  <c r="D198" i="25"/>
  <c r="E220" i="56"/>
  <c r="C50" i="70"/>
  <c r="V219" i="56"/>
  <c r="U73" i="71"/>
  <c r="U95"/>
  <c r="U195" i="25"/>
  <c r="U295"/>
  <c r="U74" i="70"/>
  <c r="U95"/>
  <c r="F111" i="25"/>
  <c r="F252"/>
  <c r="I218" i="46"/>
  <c r="G128" i="56"/>
  <c r="P73" i="71"/>
  <c r="P95"/>
  <c r="Q219" i="56"/>
  <c r="P74" i="70"/>
  <c r="P95"/>
  <c r="P195" i="25"/>
  <c r="P295"/>
  <c r="W148" i="56"/>
  <c r="V131" i="25"/>
  <c r="W129" i="56"/>
  <c r="V112" i="25"/>
  <c r="W129"/>
  <c r="X146" i="56"/>
  <c r="W191" i="25"/>
  <c r="O137"/>
  <c r="O256"/>
  <c r="O85" i="74"/>
  <c r="O83" i="75"/>
  <c r="P154" i="56"/>
  <c r="R222" i="46"/>
  <c r="C64" i="36"/>
  <c r="I154" i="46"/>
  <c r="N222"/>
  <c r="L154" i="56"/>
  <c r="K85" i="74"/>
  <c r="K83" i="75"/>
  <c r="K137" i="25"/>
  <c r="K256"/>
  <c r="F137"/>
  <c r="F256"/>
  <c r="G154" i="56"/>
  <c r="F85" i="74"/>
  <c r="F83" i="75"/>
  <c r="I222" i="46"/>
  <c r="E137" i="25"/>
  <c r="E256"/>
  <c r="E85" i="74"/>
  <c r="E83" i="75"/>
  <c r="F154" i="56"/>
  <c r="H222" i="46"/>
  <c r="R137" i="56"/>
  <c r="Q120" i="25"/>
  <c r="Q16" i="73"/>
  <c r="H15"/>
  <c r="H116" i="25"/>
  <c r="H257"/>
  <c r="K223" i="46"/>
  <c r="I133" i="56"/>
  <c r="G138" i="25"/>
  <c r="H155" i="56"/>
  <c r="G200" i="25"/>
  <c r="N138"/>
  <c r="O155" i="56"/>
  <c r="N200" i="25"/>
  <c r="M73" i="71"/>
  <c r="M95"/>
  <c r="N219" i="56"/>
  <c r="M74" i="70"/>
  <c r="M95"/>
  <c r="M195" i="25"/>
  <c r="M295"/>
  <c r="P111"/>
  <c r="P252"/>
  <c r="S218" i="46"/>
  <c r="Q128" i="56"/>
  <c r="L148"/>
  <c r="K131" i="25"/>
  <c r="K112"/>
  <c r="L129" i="56"/>
  <c r="L138" i="25"/>
  <c r="M155" i="56"/>
  <c r="L200" i="25"/>
  <c r="T219" i="56"/>
  <c r="S73" i="71"/>
  <c r="S95"/>
  <c r="S195" i="25"/>
  <c r="S295"/>
  <c r="S74" i="70"/>
  <c r="S95"/>
  <c r="I111" i="25"/>
  <c r="I252"/>
  <c r="J128" i="56"/>
  <c r="L218" i="46"/>
  <c r="N131" i="25"/>
  <c r="O148" i="56"/>
  <c r="N112" i="25"/>
  <c r="O129" i="56"/>
  <c r="R130" i="25"/>
  <c r="S147" i="56"/>
  <c r="R192" i="25"/>
  <c r="P72" i="71"/>
  <c r="P94"/>
  <c r="Q218" i="56"/>
  <c r="P73" i="70"/>
  <c r="P94"/>
  <c r="P194" i="25"/>
  <c r="P294"/>
  <c r="S131"/>
  <c r="T148" i="56"/>
  <c r="T129"/>
  <c r="S112" i="25"/>
  <c r="J111"/>
  <c r="J252"/>
  <c r="M218" i="46"/>
  <c r="K128" i="56"/>
  <c r="D88" i="71"/>
  <c r="C88"/>
  <c r="D58" i="73"/>
  <c r="D89" i="70"/>
  <c r="C89"/>
  <c r="D81" i="69"/>
  <c r="C88" i="25"/>
  <c r="D55" i="36"/>
  <c r="D60" i="65"/>
  <c r="D92" i="25"/>
  <c r="I116"/>
  <c r="I257"/>
  <c r="I15" i="73"/>
  <c r="J133" i="56"/>
  <c r="L223" i="46"/>
  <c r="O116" i="25"/>
  <c r="O257"/>
  <c r="O15" i="73"/>
  <c r="P133" i="56"/>
  <c r="R223" i="46"/>
  <c r="W15" i="73"/>
  <c r="Z223" i="46"/>
  <c r="X133" i="56"/>
  <c r="W116" i="25"/>
  <c r="W257"/>
  <c r="V138"/>
  <c r="W155" i="56"/>
  <c r="V200" i="25"/>
  <c r="R138"/>
  <c r="S155" i="56"/>
  <c r="R200" i="25"/>
  <c r="L74" i="70"/>
  <c r="L95"/>
  <c r="L195" i="25"/>
  <c r="L295"/>
  <c r="L73" i="71"/>
  <c r="L95"/>
  <c r="M219" i="56"/>
  <c r="Q131" i="46"/>
  <c r="Q130"/>
  <c r="Q132"/>
  <c r="Q143"/>
  <c r="Q152"/>
  <c r="S149" i="56"/>
  <c r="U219" i="46"/>
  <c r="R81" i="74"/>
  <c r="R79" i="75"/>
  <c r="R132" i="25"/>
  <c r="R253"/>
  <c r="M132"/>
  <c r="M253"/>
  <c r="P219" i="46"/>
  <c r="M81" i="74"/>
  <c r="M79" i="75"/>
  <c r="N149" i="56"/>
  <c r="Z131" i="46"/>
  <c r="Z130"/>
  <c r="Z152"/>
  <c r="Z132"/>
  <c r="Z143"/>
  <c r="Y131"/>
  <c r="Y130"/>
  <c r="Y132"/>
  <c r="Y143"/>
  <c r="Y152"/>
  <c r="U222"/>
  <c r="S154" i="56"/>
  <c r="R137" i="25"/>
  <c r="R256"/>
  <c r="R85" i="74"/>
  <c r="R83" i="75"/>
  <c r="Z125" i="46"/>
  <c r="Z146"/>
  <c r="P196" i="25"/>
  <c r="P299"/>
  <c r="Q223" i="56"/>
  <c r="E150"/>
  <c r="G220" i="46"/>
  <c r="D133" i="25"/>
  <c r="D82" i="74"/>
  <c r="AC150" i="46"/>
  <c r="P308" i="47"/>
  <c r="P314"/>
  <c r="P127"/>
  <c r="P68"/>
  <c r="L127"/>
  <c r="L308"/>
  <c r="L314"/>
  <c r="L68"/>
  <c r="K216" i="56"/>
  <c r="J171" i="25"/>
  <c r="J292"/>
  <c r="E178"/>
  <c r="E298"/>
  <c r="E14" i="65"/>
  <c r="F222" i="56"/>
  <c r="K178" i="25"/>
  <c r="K298"/>
  <c r="K14" i="65"/>
  <c r="L222" i="56"/>
  <c r="W222"/>
  <c r="V14" i="65"/>
  <c r="V178" i="25"/>
  <c r="V298"/>
  <c r="D257"/>
  <c r="E222" i="56"/>
  <c r="D178" i="25"/>
  <c r="D14" i="65"/>
  <c r="G219" i="46"/>
  <c r="E149" i="56"/>
  <c r="AC149" i="46"/>
  <c r="D132" i="25"/>
  <c r="D81" i="74"/>
  <c r="K194" i="25"/>
  <c r="K294"/>
  <c r="K73" i="70"/>
  <c r="K94"/>
  <c r="K72" i="71"/>
  <c r="K94"/>
  <c r="L218" i="56"/>
  <c r="V148"/>
  <c r="U131" i="25"/>
  <c r="V129" i="56"/>
  <c r="U112" i="25"/>
  <c r="Q72" i="71"/>
  <c r="Q94"/>
  <c r="R218" i="56"/>
  <c r="Q73" i="70"/>
  <c r="Q94"/>
  <c r="Q194" i="25"/>
  <c r="Q294"/>
  <c r="T218" i="46"/>
  <c r="Q111" i="25"/>
  <c r="Q252"/>
  <c r="R128" i="56"/>
  <c r="H216"/>
  <c r="G171" i="25"/>
  <c r="G292"/>
  <c r="Q147" i="56"/>
  <c r="P192" i="25"/>
  <c r="P130"/>
  <c r="P109"/>
  <c r="Q126" i="56"/>
  <c r="S217" i="46"/>
  <c r="H218"/>
  <c r="F128" i="56"/>
  <c r="E111" i="25"/>
  <c r="E252"/>
  <c r="M224" i="46"/>
  <c r="J134" i="25"/>
  <c r="J258"/>
  <c r="K151" i="56"/>
  <c r="P219"/>
  <c r="O73" i="71"/>
  <c r="O95"/>
  <c r="O195" i="25"/>
  <c r="O295"/>
  <c r="O74" i="70"/>
  <c r="O95"/>
  <c r="T131" i="25"/>
  <c r="U148" i="56"/>
  <c r="T112" i="25"/>
  <c r="U129" i="56"/>
  <c r="M137"/>
  <c r="L16" i="73"/>
  <c r="L120" i="25"/>
  <c r="Q146" i="46"/>
  <c r="Q125"/>
  <c r="T146"/>
  <c r="T125"/>
  <c r="V146"/>
  <c r="V125"/>
  <c r="W125"/>
  <c r="W146"/>
  <c r="L125"/>
  <c r="L146"/>
  <c r="N146"/>
  <c r="N125"/>
  <c r="P155" i="56"/>
  <c r="O200" i="25"/>
  <c r="O138"/>
  <c r="I155" i="56"/>
  <c r="H200" i="25"/>
  <c r="H138"/>
  <c r="F73" i="71"/>
  <c r="F95"/>
  <c r="F195" i="25"/>
  <c r="F295"/>
  <c r="G219" i="56"/>
  <c r="F74" i="70"/>
  <c r="F95"/>
  <c r="H128" i="56"/>
  <c r="G111" i="25"/>
  <c r="G252"/>
  <c r="J218" i="46"/>
  <c r="P224"/>
  <c r="N151" i="56"/>
  <c r="M134" i="25"/>
  <c r="M258"/>
  <c r="W131"/>
  <c r="X148" i="56"/>
  <c r="W112" i="25"/>
  <c r="X129" i="56"/>
  <c r="M117" i="47"/>
  <c r="N224" i="56"/>
  <c r="M202" i="25"/>
  <c r="M300"/>
  <c r="M24" i="57"/>
  <c r="P120" i="25"/>
  <c r="P16" i="73"/>
  <c r="Q137" i="56"/>
  <c r="J116" i="25"/>
  <c r="J257"/>
  <c r="M223" i="46"/>
  <c r="J15" i="73"/>
  <c r="K133" i="56"/>
  <c r="G15" i="73"/>
  <c r="G116" i="25"/>
  <c r="G257"/>
  <c r="H133" i="56"/>
  <c r="J223" i="46"/>
  <c r="I127" i="47"/>
  <c r="I68"/>
  <c r="I308"/>
  <c r="I314"/>
  <c r="W171" i="25"/>
  <c r="W292"/>
  <c r="X216" i="56"/>
  <c r="P216"/>
  <c r="O171" i="25"/>
  <c r="O292"/>
  <c r="J216" i="56"/>
  <c r="I171" i="25"/>
  <c r="I292"/>
  <c r="U171"/>
  <c r="U292"/>
  <c r="V216" i="56"/>
  <c r="N72" i="71"/>
  <c r="N94"/>
  <c r="O218" i="56"/>
  <c r="N73" i="70"/>
  <c r="N94"/>
  <c r="N194" i="25"/>
  <c r="N294"/>
  <c r="H220" i="56"/>
  <c r="G75" i="71"/>
  <c r="G96"/>
  <c r="G198" i="25"/>
  <c r="G296"/>
  <c r="G76" i="70"/>
  <c r="G96"/>
  <c r="T195" i="25"/>
  <c r="T295"/>
  <c r="T74" i="70"/>
  <c r="T95"/>
  <c r="U219" i="56"/>
  <c r="T73" i="71"/>
  <c r="T95"/>
  <c r="G195" i="25"/>
  <c r="G295"/>
  <c r="G74" i="70"/>
  <c r="G95"/>
  <c r="H219" i="56"/>
  <c r="G73" i="71"/>
  <c r="G95"/>
  <c r="S129" i="25"/>
  <c r="T146" i="56"/>
  <c r="S191" i="25"/>
  <c r="S134"/>
  <c r="S258"/>
  <c r="V224" i="46"/>
  <c r="T151" i="56"/>
  <c r="H131" i="25"/>
  <c r="I148" i="56"/>
  <c r="I129"/>
  <c r="H112" i="25"/>
  <c r="L111"/>
  <c r="L252"/>
  <c r="O218" i="46"/>
  <c r="M128" i="56"/>
  <c r="G202" i="25"/>
  <c r="G300"/>
  <c r="G117" i="47"/>
  <c r="H224" i="56"/>
  <c r="G24" i="57"/>
  <c r="G125" i="56"/>
  <c r="F108" i="25"/>
  <c r="F250"/>
  <c r="I216" i="46"/>
  <c r="D130" i="25"/>
  <c r="C130"/>
  <c r="E147" i="56"/>
  <c r="AC147" i="46"/>
  <c r="CO147"/>
  <c r="X220" i="56"/>
  <c r="W75" i="71"/>
  <c r="W96"/>
  <c r="W198" i="25"/>
  <c r="W296"/>
  <c r="W76" i="70"/>
  <c r="W96"/>
  <c r="Q199" i="25"/>
  <c r="Q297"/>
  <c r="Q77" i="70"/>
  <c r="Q97"/>
  <c r="Q76" i="71"/>
  <c r="Q97"/>
  <c r="R221" i="56"/>
  <c r="C16" i="73"/>
  <c r="C17"/>
  <c r="C139" i="25"/>
  <c r="C59" i="36"/>
  <c r="J65"/>
  <c r="J251" i="25"/>
  <c r="C305" i="47"/>
  <c r="N251" i="25"/>
  <c r="K257"/>
  <c r="AC133" i="46"/>
  <c r="V251" i="25"/>
  <c r="W251"/>
  <c r="L251"/>
  <c r="F251"/>
  <c r="C120"/>
  <c r="P251"/>
  <c r="V135" i="46"/>
  <c r="C15" i="73"/>
  <c r="D137" i="56"/>
  <c r="K137" i="44"/>
  <c r="L137"/>
  <c r="W135" i="46"/>
  <c r="AA223"/>
  <c r="CO133"/>
  <c r="D192" i="25"/>
  <c r="D147" i="56"/>
  <c r="K147" i="44"/>
  <c r="L147"/>
  <c r="I78" i="47"/>
  <c r="I266"/>
  <c r="I273"/>
  <c r="P182" i="25"/>
  <c r="P15" i="65"/>
  <c r="M308" i="47"/>
  <c r="M314"/>
  <c r="M127"/>
  <c r="M68"/>
  <c r="M196" i="25"/>
  <c r="M299"/>
  <c r="N223" i="56"/>
  <c r="O136" i="46"/>
  <c r="O142"/>
  <c r="O135"/>
  <c r="O134"/>
  <c r="G308" i="47"/>
  <c r="G314"/>
  <c r="G127"/>
  <c r="G68"/>
  <c r="L20" i="69"/>
  <c r="M217" i="56"/>
  <c r="L173" i="25"/>
  <c r="H21" i="69"/>
  <c r="H174" i="25"/>
  <c r="G178"/>
  <c r="G14" i="65"/>
  <c r="H222" i="56"/>
  <c r="W174" i="25"/>
  <c r="W21" i="69"/>
  <c r="W22"/>
  <c r="W193" i="25"/>
  <c r="J125" i="56"/>
  <c r="I108" i="25"/>
  <c r="L216" i="46"/>
  <c r="H146" i="56"/>
  <c r="G191" i="25"/>
  <c r="G129"/>
  <c r="R129"/>
  <c r="S146" i="56"/>
  <c r="R191" i="25"/>
  <c r="R125" i="56"/>
  <c r="T216" i="46"/>
  <c r="Q108" i="25"/>
  <c r="O108"/>
  <c r="R216" i="46"/>
  <c r="P125" i="56"/>
  <c r="L108" i="25"/>
  <c r="O216" i="46"/>
  <c r="M125" i="56"/>
  <c r="L15" i="65"/>
  <c r="L182" i="25"/>
  <c r="P171"/>
  <c r="P292"/>
  <c r="Q216" i="56"/>
  <c r="Q20" i="69"/>
  <c r="Q173" i="25"/>
  <c r="R217" i="56"/>
  <c r="U21" i="69"/>
  <c r="U174" i="25"/>
  <c r="U22" i="69"/>
  <c r="U193" i="25"/>
  <c r="C132"/>
  <c r="C253"/>
  <c r="D253"/>
  <c r="D73" i="70"/>
  <c r="D72" i="71"/>
  <c r="E218" i="56"/>
  <c r="D149"/>
  <c r="D194" i="25"/>
  <c r="P78" i="47"/>
  <c r="P266"/>
  <c r="P273"/>
  <c r="D80" i="75"/>
  <c r="C80"/>
  <c r="C82" i="74"/>
  <c r="V146" i="56"/>
  <c r="U191" i="25"/>
  <c r="U129"/>
  <c r="R199"/>
  <c r="R297"/>
  <c r="R77" i="70"/>
  <c r="R97"/>
  <c r="S221" i="56"/>
  <c r="R76" i="71"/>
  <c r="R97"/>
  <c r="T83" i="74"/>
  <c r="T81" i="75"/>
  <c r="U152" i="56"/>
  <c r="T135" i="25"/>
  <c r="T115"/>
  <c r="U132" i="56"/>
  <c r="T177" i="25"/>
  <c r="U131" i="56"/>
  <c r="T114" i="25"/>
  <c r="T76" i="74"/>
  <c r="T74" i="75"/>
  <c r="U115" i="25"/>
  <c r="V132" i="56"/>
  <c r="U177" i="25"/>
  <c r="U75" i="74"/>
  <c r="U113" i="25"/>
  <c r="V130" i="56"/>
  <c r="X227" i="46"/>
  <c r="M72" i="71"/>
  <c r="M94"/>
  <c r="N218" i="56"/>
  <c r="M73" i="70"/>
  <c r="M94"/>
  <c r="M194" i="25"/>
  <c r="M294"/>
  <c r="L135"/>
  <c r="L83" i="74"/>
  <c r="L81" i="75"/>
  <c r="M152" i="56"/>
  <c r="L115" i="25"/>
  <c r="M132" i="56"/>
  <c r="L177" i="25"/>
  <c r="M131" i="56"/>
  <c r="L114" i="25"/>
  <c r="L76" i="74"/>
  <c r="L74" i="75"/>
  <c r="W14" i="65"/>
  <c r="X222" i="56"/>
  <c r="W178" i="25"/>
  <c r="P222" i="56"/>
  <c r="O178" i="25"/>
  <c r="O14" i="65"/>
  <c r="I178" i="25"/>
  <c r="I14" i="65"/>
  <c r="J222" i="56"/>
  <c r="C60" i="65"/>
  <c r="AS88" i="25"/>
  <c r="E55" i="36"/>
  <c r="I55"/>
  <c r="H55"/>
  <c r="F55"/>
  <c r="V55"/>
  <c r="G55"/>
  <c r="P55"/>
  <c r="S55"/>
  <c r="K55"/>
  <c r="N55"/>
  <c r="Q55"/>
  <c r="T55"/>
  <c r="U55"/>
  <c r="L55"/>
  <c r="J55"/>
  <c r="R55"/>
  <c r="M55"/>
  <c r="W55"/>
  <c r="O55"/>
  <c r="S193" i="25"/>
  <c r="S22" i="69"/>
  <c r="N21"/>
  <c r="N174" i="25"/>
  <c r="N193"/>
  <c r="N22" i="69"/>
  <c r="K22"/>
  <c r="K193" i="25"/>
  <c r="I222" i="56"/>
  <c r="H14" i="65"/>
  <c r="H178" i="25"/>
  <c r="Q15" i="65"/>
  <c r="Q182" i="25"/>
  <c r="E199"/>
  <c r="E297"/>
  <c r="E77" i="70"/>
  <c r="E97"/>
  <c r="F221" i="56"/>
  <c r="E76" i="71"/>
  <c r="E97"/>
  <c r="P221" i="56"/>
  <c r="O76" i="71"/>
  <c r="O97"/>
  <c r="O199" i="25"/>
  <c r="O297"/>
  <c r="O77" i="70"/>
  <c r="O97"/>
  <c r="V21" i="69"/>
  <c r="V174" i="25"/>
  <c r="V22" i="69"/>
  <c r="V193" i="25"/>
  <c r="D296"/>
  <c r="C198"/>
  <c r="C296"/>
  <c r="X198"/>
  <c r="X296"/>
  <c r="K153" i="44"/>
  <c r="D220" i="56"/>
  <c r="R266" i="47"/>
  <c r="R273"/>
  <c r="R78"/>
  <c r="U222" i="56"/>
  <c r="T14" i="65"/>
  <c r="T178" i="25"/>
  <c r="N178"/>
  <c r="O222" i="56"/>
  <c r="N14" i="65"/>
  <c r="F178" i="25"/>
  <c r="G222" i="56"/>
  <c r="F14" i="65"/>
  <c r="M174" i="25"/>
  <c r="M21" i="69"/>
  <c r="M193" i="25"/>
  <c r="M22" i="69"/>
  <c r="G223" i="56"/>
  <c r="F196" i="25"/>
  <c r="F299"/>
  <c r="U15" i="65"/>
  <c r="U182" i="25"/>
  <c r="U16" i="65"/>
  <c r="U201" i="25"/>
  <c r="R15" i="65"/>
  <c r="R182" i="25"/>
  <c r="S182"/>
  <c r="S15" i="65"/>
  <c r="D202" i="25"/>
  <c r="D117" i="47"/>
  <c r="D157" i="56"/>
  <c r="E224"/>
  <c r="D24" i="57"/>
  <c r="C24"/>
  <c r="D259" i="25"/>
  <c r="C140"/>
  <c r="C259"/>
  <c r="F215" i="56"/>
  <c r="E170" i="25"/>
  <c r="E291"/>
  <c r="E19" i="69"/>
  <c r="CO128" i="46"/>
  <c r="AA218"/>
  <c r="C111" i="25"/>
  <c r="D252"/>
  <c r="D196"/>
  <c r="E223" i="56"/>
  <c r="D151"/>
  <c r="F152"/>
  <c r="E135" i="25"/>
  <c r="E83" i="74"/>
  <c r="E81" i="75"/>
  <c r="E115" i="25"/>
  <c r="F132" i="56"/>
  <c r="E177" i="25"/>
  <c r="E113"/>
  <c r="H227" i="46"/>
  <c r="F130" i="56"/>
  <c r="E75" i="74"/>
  <c r="W143" i="56"/>
  <c r="V126" i="25"/>
  <c r="V80" i="74"/>
  <c r="V78" i="75"/>
  <c r="V75" i="74"/>
  <c r="Y227" i="46"/>
  <c r="V113" i="25"/>
  <c r="W130" i="56"/>
  <c r="E216"/>
  <c r="D171" i="25"/>
  <c r="D126" i="56"/>
  <c r="L174" i="25"/>
  <c r="L21" i="69"/>
  <c r="G182" i="25"/>
  <c r="G15" i="65"/>
  <c r="J15"/>
  <c r="J182" i="25"/>
  <c r="Q222" i="56"/>
  <c r="P14" i="65"/>
  <c r="P178" i="25"/>
  <c r="P16" i="65"/>
  <c r="P201" i="25"/>
  <c r="Q127" i="47"/>
  <c r="Q68"/>
  <c r="Q308"/>
  <c r="Q314"/>
  <c r="W20" i="69"/>
  <c r="X217" i="56"/>
  <c r="W173" i="25"/>
  <c r="W293"/>
  <c r="G21" i="69"/>
  <c r="G174" i="25"/>
  <c r="P223" i="56"/>
  <c r="O196" i="25"/>
  <c r="O299"/>
  <c r="L146" i="56"/>
  <c r="K191" i="25"/>
  <c r="K129"/>
  <c r="G216" i="46"/>
  <c r="D108" i="25"/>
  <c r="E125" i="56"/>
  <c r="AC125" i="46"/>
  <c r="M108" i="25"/>
  <c r="P216" i="46"/>
  <c r="N125" i="56"/>
  <c r="W146"/>
  <c r="V191" i="25"/>
  <c r="V129"/>
  <c r="N129"/>
  <c r="O146" i="56"/>
  <c r="N191" i="25"/>
  <c r="P129"/>
  <c r="Q146" i="56"/>
  <c r="P191" i="25"/>
  <c r="M216" i="46"/>
  <c r="K125" i="56"/>
  <c r="J108" i="25"/>
  <c r="T173"/>
  <c r="U217" i="56"/>
  <c r="T20" i="69"/>
  <c r="E193" i="25"/>
  <c r="E22" i="69"/>
  <c r="Q174" i="25"/>
  <c r="Q21" i="69"/>
  <c r="H83" i="74"/>
  <c r="H81" i="75"/>
  <c r="I152" i="56"/>
  <c r="H135" i="25"/>
  <c r="H115"/>
  <c r="I132" i="56"/>
  <c r="H177" i="25"/>
  <c r="H114"/>
  <c r="H76" i="74"/>
  <c r="H74" i="75"/>
  <c r="I131" i="56"/>
  <c r="H77" i="70"/>
  <c r="H97"/>
  <c r="H199" i="25"/>
  <c r="H297"/>
  <c r="H76" i="71"/>
  <c r="H97"/>
  <c r="I221" i="56"/>
  <c r="I125"/>
  <c r="H108" i="25"/>
  <c r="K216" i="46"/>
  <c r="S115" i="25"/>
  <c r="T132" i="56"/>
  <c r="S177" i="25"/>
  <c r="S75" i="74"/>
  <c r="S113" i="25"/>
  <c r="T130" i="56"/>
  <c r="V227" i="46"/>
  <c r="X152" i="56"/>
  <c r="W135" i="25"/>
  <c r="W83" i="74"/>
  <c r="W81" i="75"/>
  <c r="W115" i="25"/>
  <c r="X132" i="56"/>
  <c r="W177" i="25"/>
  <c r="W76" i="74"/>
  <c r="W74" i="75"/>
  <c r="W114" i="25"/>
  <c r="X131" i="56"/>
  <c r="O68" i="47"/>
  <c r="O127"/>
  <c r="O308"/>
  <c r="O314"/>
  <c r="W223" i="56"/>
  <c r="V196" i="25"/>
  <c r="V299"/>
  <c r="I15" i="65"/>
  <c r="I182" i="25"/>
  <c r="I16" i="65"/>
  <c r="I201" i="25"/>
  <c r="S173"/>
  <c r="S20" i="69"/>
  <c r="T217" i="56"/>
  <c r="S216"/>
  <c r="R171" i="25"/>
  <c r="R292"/>
  <c r="J127" i="47"/>
  <c r="J308"/>
  <c r="J314"/>
  <c r="J68"/>
  <c r="U68"/>
  <c r="U308"/>
  <c r="U314"/>
  <c r="U127"/>
  <c r="M223" i="56"/>
  <c r="L196" i="25"/>
  <c r="L299"/>
  <c r="K20" i="69"/>
  <c r="L217" i="56"/>
  <c r="K173" i="25"/>
  <c r="P22" i="69"/>
  <c r="P193" i="25"/>
  <c r="H201"/>
  <c r="H16" i="65"/>
  <c r="U77" i="70"/>
  <c r="U97"/>
  <c r="V221" i="56"/>
  <c r="U76" i="71"/>
  <c r="U97"/>
  <c r="U199" i="25"/>
  <c r="U297"/>
  <c r="T77" i="70"/>
  <c r="T97"/>
  <c r="T199" i="25"/>
  <c r="T297"/>
  <c r="T76" i="71"/>
  <c r="T97"/>
  <c r="U221" i="56"/>
  <c r="V173" i="25"/>
  <c r="V293"/>
  <c r="W217" i="56"/>
  <c r="V20" i="69"/>
  <c r="F174" i="25"/>
  <c r="F21" i="69"/>
  <c r="F22"/>
  <c r="F193" i="25"/>
  <c r="T182"/>
  <c r="T15" i="65"/>
  <c r="N182" i="25"/>
  <c r="N15" i="65"/>
  <c r="N16"/>
  <c r="N201" i="25"/>
  <c r="F16" i="65"/>
  <c r="F201" i="25"/>
  <c r="M173"/>
  <c r="M293"/>
  <c r="M20" i="69"/>
  <c r="N217" i="56"/>
  <c r="U14" i="65"/>
  <c r="V222" i="56"/>
  <c r="U178" i="25"/>
  <c r="U298"/>
  <c r="S222" i="56"/>
  <c r="R14" i="65"/>
  <c r="R178" i="25"/>
  <c r="U215" i="56"/>
  <c r="T170" i="25"/>
  <c r="T291"/>
  <c r="T19" i="69"/>
  <c r="T196" i="25"/>
  <c r="T299"/>
  <c r="U223" i="56"/>
  <c r="R20" i="69"/>
  <c r="R173" i="25"/>
  <c r="S217" i="56"/>
  <c r="D21" i="69"/>
  <c r="D174" i="25"/>
  <c r="D129" i="56"/>
  <c r="K129" i="44"/>
  <c r="L129"/>
  <c r="D155" i="56"/>
  <c r="K155" i="44"/>
  <c r="L155"/>
  <c r="D200" i="25"/>
  <c r="F83" i="74"/>
  <c r="F81" i="75"/>
  <c r="G152" i="56"/>
  <c r="F135" i="25"/>
  <c r="G132" i="56"/>
  <c r="F177" i="25"/>
  <c r="F115"/>
  <c r="G131" i="56"/>
  <c r="F114" i="25"/>
  <c r="F76" i="74"/>
  <c r="F74" i="75"/>
  <c r="T136" i="46"/>
  <c r="T142"/>
  <c r="T135"/>
  <c r="T134"/>
  <c r="AA136"/>
  <c r="AA142"/>
  <c r="AA135"/>
  <c r="AA134"/>
  <c r="L136"/>
  <c r="L142"/>
  <c r="L135"/>
  <c r="L134"/>
  <c r="Y136"/>
  <c r="Y142"/>
  <c r="Y135"/>
  <c r="Y134"/>
  <c r="Z136"/>
  <c r="Z142"/>
  <c r="Z135"/>
  <c r="Z134"/>
  <c r="Q136"/>
  <c r="Q142"/>
  <c r="Q135"/>
  <c r="Q134"/>
  <c r="R136"/>
  <c r="R142"/>
  <c r="R135"/>
  <c r="R134"/>
  <c r="P83" i="74"/>
  <c r="P81" i="75"/>
  <c r="P135" i="25"/>
  <c r="Q152" i="56"/>
  <c r="P80" i="74"/>
  <c r="P78" i="75"/>
  <c r="P126" i="25"/>
  <c r="Q143" i="56"/>
  <c r="P114" i="25"/>
  <c r="Q131" i="56"/>
  <c r="P76" i="74"/>
  <c r="P74" i="75"/>
  <c r="I80" i="74"/>
  <c r="I78" i="75"/>
  <c r="J143" i="56"/>
  <c r="I126" i="25"/>
  <c r="AC130" i="46"/>
  <c r="J130" i="56"/>
  <c r="L227" i="46"/>
  <c r="I113" i="25"/>
  <c r="I75" i="74"/>
  <c r="H143" i="56"/>
  <c r="G126" i="25"/>
  <c r="G80" i="74"/>
  <c r="G78" i="75"/>
  <c r="H152" i="56"/>
  <c r="G135" i="25"/>
  <c r="G83" i="74"/>
  <c r="G81" i="75"/>
  <c r="G114" i="25"/>
  <c r="G76" i="74"/>
  <c r="G74" i="75"/>
  <c r="H131" i="56"/>
  <c r="Q80" i="74"/>
  <c r="Q78" i="75"/>
  <c r="R143" i="56"/>
  <c r="Q126" i="25"/>
  <c r="Q75" i="74"/>
  <c r="T227" i="46"/>
  <c r="Q113" i="25"/>
  <c r="R130" i="56"/>
  <c r="K83" i="74"/>
  <c r="K81" i="75"/>
  <c r="L152" i="56"/>
  <c r="K135" i="25"/>
  <c r="L132" i="56"/>
  <c r="K177" i="25"/>
  <c r="K115"/>
  <c r="K76" i="74"/>
  <c r="K74" i="75"/>
  <c r="L131" i="56"/>
  <c r="K114" i="25"/>
  <c r="D115"/>
  <c r="E132" i="56"/>
  <c r="AC132" i="46"/>
  <c r="CO132"/>
  <c r="E130" i="56"/>
  <c r="G227" i="46"/>
  <c r="D113" i="25"/>
  <c r="D75" i="74"/>
  <c r="S194" i="25"/>
  <c r="S294"/>
  <c r="S73" i="70"/>
  <c r="S94"/>
  <c r="S72" i="71"/>
  <c r="S94"/>
  <c r="T218" i="56"/>
  <c r="M83" i="74"/>
  <c r="M81" i="75"/>
  <c r="N152" i="56"/>
  <c r="M135" i="25"/>
  <c r="M75" i="74"/>
  <c r="M113" i="25"/>
  <c r="P227" i="46"/>
  <c r="N130" i="56"/>
  <c r="R135" i="25"/>
  <c r="R83" i="74"/>
  <c r="R81" i="75"/>
  <c r="S152" i="56"/>
  <c r="S132"/>
  <c r="R177" i="25"/>
  <c r="R115"/>
  <c r="R76" i="74"/>
  <c r="R74" i="75"/>
  <c r="R114" i="25"/>
  <c r="S131" i="56"/>
  <c r="T228" i="46"/>
  <c r="R134" i="56"/>
  <c r="Q77" i="74"/>
  <c r="Q75" i="75"/>
  <c r="Q117" i="25"/>
  <c r="Q79" i="74"/>
  <c r="Q77" i="75"/>
  <c r="R142" i="56"/>
  <c r="Q125" i="25"/>
  <c r="R118"/>
  <c r="R78" i="74"/>
  <c r="R76" i="75"/>
  <c r="S135" i="56"/>
  <c r="R79" i="74"/>
  <c r="R77" i="75"/>
  <c r="S142" i="56"/>
  <c r="R125" i="25"/>
  <c r="P118"/>
  <c r="P78" i="74"/>
  <c r="P76" i="75"/>
  <c r="Q135" i="56"/>
  <c r="P79" i="74"/>
  <c r="P77" i="75"/>
  <c r="Q142" i="56"/>
  <c r="P125" i="25"/>
  <c r="O221" i="56"/>
  <c r="N76" i="71"/>
  <c r="N97"/>
  <c r="N77" i="70"/>
  <c r="N97"/>
  <c r="N199" i="25"/>
  <c r="N297"/>
  <c r="J83" i="74"/>
  <c r="J81" i="75"/>
  <c r="K152" i="56"/>
  <c r="J135" i="25"/>
  <c r="J115"/>
  <c r="K132" i="56"/>
  <c r="J177" i="25"/>
  <c r="J114"/>
  <c r="J76" i="74"/>
  <c r="J74" i="75"/>
  <c r="K131" i="56"/>
  <c r="N126" i="25"/>
  <c r="N80" i="74"/>
  <c r="N78" i="75"/>
  <c r="O143" i="56"/>
  <c r="N75" i="74"/>
  <c r="N113" i="25"/>
  <c r="Q227" i="46"/>
  <c r="O130" i="56"/>
  <c r="O135" i="25"/>
  <c r="O83" i="74"/>
  <c r="O81" i="75"/>
  <c r="P152" i="56"/>
  <c r="O80" i="74"/>
  <c r="O78" i="75"/>
  <c r="P143" i="56"/>
  <c r="O126" i="25"/>
  <c r="O114"/>
  <c r="O76" i="74"/>
  <c r="O74" i="75"/>
  <c r="P131" i="56"/>
  <c r="D133"/>
  <c r="H252" i="25"/>
  <c r="H258"/>
  <c r="U252"/>
  <c r="M298"/>
  <c r="R258"/>
  <c r="R251"/>
  <c r="N252"/>
  <c r="N258"/>
  <c r="G258"/>
  <c r="Q257"/>
  <c r="W250"/>
  <c r="V252"/>
  <c r="K258"/>
  <c r="S257"/>
  <c r="T250"/>
  <c r="R252"/>
  <c r="D156" i="56"/>
  <c r="K156" i="44"/>
  <c r="L156"/>
  <c r="C131" i="25"/>
  <c r="F170"/>
  <c r="F291"/>
  <c r="F19" i="69"/>
  <c r="G215" i="56"/>
  <c r="H22" i="69"/>
  <c r="H193" i="25"/>
  <c r="T223" i="56"/>
  <c r="S196" i="25"/>
  <c r="S299"/>
  <c r="J178"/>
  <c r="J14" i="65"/>
  <c r="K222" i="56"/>
  <c r="G20" i="69"/>
  <c r="H217" i="56"/>
  <c r="G173" i="25"/>
  <c r="I129"/>
  <c r="J146" i="56"/>
  <c r="I191" i="25"/>
  <c r="J216" i="46"/>
  <c r="H125" i="56"/>
  <c r="G108" i="25"/>
  <c r="G250"/>
  <c r="S125" i="56"/>
  <c r="R108" i="25"/>
  <c r="R250"/>
  <c r="U216" i="46"/>
  <c r="R146" i="56"/>
  <c r="Q191" i="25"/>
  <c r="Q129"/>
  <c r="O129"/>
  <c r="P146" i="56"/>
  <c r="O191" i="25"/>
  <c r="L129"/>
  <c r="M146" i="56"/>
  <c r="L191" i="25"/>
  <c r="T21" i="69"/>
  <c r="T174" i="25"/>
  <c r="T193"/>
  <c r="T22" i="69"/>
  <c r="J196" i="25"/>
  <c r="J299"/>
  <c r="K223" i="56"/>
  <c r="E173" i="25"/>
  <c r="E20" i="69"/>
  <c r="F217" i="56"/>
  <c r="D79" i="75"/>
  <c r="C79"/>
  <c r="C81" i="74"/>
  <c r="CO149" i="46"/>
  <c r="AA219"/>
  <c r="D298" i="25"/>
  <c r="L78" i="47"/>
  <c r="L266"/>
  <c r="L273"/>
  <c r="AA220" i="46"/>
  <c r="CO150"/>
  <c r="D254" i="25"/>
  <c r="C133"/>
  <c r="C254"/>
  <c r="D195"/>
  <c r="D74" i="70"/>
  <c r="D150" i="56"/>
  <c r="E219"/>
  <c r="D73" i="71"/>
  <c r="U108" i="25"/>
  <c r="U250"/>
  <c r="X216" i="46"/>
  <c r="V125" i="56"/>
  <c r="U143"/>
  <c r="T80" i="74"/>
  <c r="T78" i="75"/>
  <c r="T126" i="25"/>
  <c r="U130" i="56"/>
  <c r="T113" i="25"/>
  <c r="T261"/>
  <c r="W227" i="46"/>
  <c r="T75" i="74"/>
  <c r="U126" i="25"/>
  <c r="U80" i="74"/>
  <c r="U78" i="75"/>
  <c r="V143" i="56"/>
  <c r="U135" i="25"/>
  <c r="U83" i="74"/>
  <c r="U81" i="75"/>
  <c r="V152" i="56"/>
  <c r="U76" i="74"/>
  <c r="U74" i="75"/>
  <c r="U114" i="25"/>
  <c r="V131" i="56"/>
  <c r="S218"/>
  <c r="R72" i="71"/>
  <c r="R94"/>
  <c r="R194" i="25"/>
  <c r="R294"/>
  <c r="R73" i="70"/>
  <c r="R94"/>
  <c r="L80" i="74"/>
  <c r="L78" i="75"/>
  <c r="M143" i="56"/>
  <c r="L126" i="25"/>
  <c r="L75" i="74"/>
  <c r="L113" i="25"/>
  <c r="L261"/>
  <c r="O227" i="46"/>
  <c r="M130" i="56"/>
  <c r="C92" i="25"/>
  <c r="AS92"/>
  <c r="D94"/>
  <c r="C55" i="36"/>
  <c r="I123" i="46"/>
  <c r="I124"/>
  <c r="I141"/>
  <c r="I145"/>
  <c r="C81" i="69"/>
  <c r="C58" i="73"/>
  <c r="D97" i="74"/>
  <c r="J20" i="69"/>
  <c r="J173" i="25"/>
  <c r="K217" i="56"/>
  <c r="S174" i="25"/>
  <c r="S21" i="69"/>
  <c r="D128" i="56"/>
  <c r="J217"/>
  <c r="I173" i="25"/>
  <c r="I20" i="69"/>
  <c r="K174" i="25"/>
  <c r="K21" i="69"/>
  <c r="P173" i="25"/>
  <c r="P20" i="69"/>
  <c r="Q217" i="56"/>
  <c r="F77" i="70"/>
  <c r="F97"/>
  <c r="F199" i="25"/>
  <c r="F297"/>
  <c r="F76" i="71"/>
  <c r="F97"/>
  <c r="G221" i="56"/>
  <c r="K199" i="25"/>
  <c r="K297"/>
  <c r="K77" i="70"/>
  <c r="K97"/>
  <c r="L221" i="56"/>
  <c r="K76" i="71"/>
  <c r="K97"/>
  <c r="G222" i="46"/>
  <c r="D137" i="25"/>
  <c r="E154" i="56"/>
  <c r="AC154" i="46"/>
  <c r="D85" i="74"/>
  <c r="G217" i="56"/>
  <c r="F20" i="69"/>
  <c r="F173" i="25"/>
  <c r="F293"/>
  <c r="C76" i="70"/>
  <c r="C96"/>
  <c r="D96"/>
  <c r="C75" i="71"/>
  <c r="C96"/>
  <c r="D96"/>
  <c r="T68" i="47"/>
  <c r="T127"/>
  <c r="T308"/>
  <c r="T314"/>
  <c r="U196" i="25"/>
  <c r="U299"/>
  <c r="V223" i="56"/>
  <c r="R201" i="25"/>
  <c r="R16" i="65"/>
  <c r="S201" i="25"/>
  <c r="S16" i="65"/>
  <c r="CO157" i="46"/>
  <c r="AA225"/>
  <c r="O173" i="25"/>
  <c r="O20" i="69"/>
  <c r="P217" i="56"/>
  <c r="R21" i="69"/>
  <c r="R174" i="25"/>
  <c r="R22" i="69"/>
  <c r="R193" i="25"/>
  <c r="D20" i="69"/>
  <c r="E217" i="56"/>
  <c r="D173" i="25"/>
  <c r="W266" i="47"/>
  <c r="W273"/>
  <c r="W78"/>
  <c r="N73" i="71"/>
  <c r="N95"/>
  <c r="O219" i="56"/>
  <c r="N74" i="70"/>
  <c r="N95"/>
  <c r="N195" i="25"/>
  <c r="N295"/>
  <c r="CO151" i="46"/>
  <c r="AA224"/>
  <c r="D258" i="25"/>
  <c r="C134"/>
  <c r="E80" i="74"/>
  <c r="E78" i="75"/>
  <c r="F143" i="56"/>
  <c r="E126" i="25"/>
  <c r="E76" i="74"/>
  <c r="E74" i="75"/>
  <c r="F131" i="56"/>
  <c r="E114" i="25"/>
  <c r="L77" i="70"/>
  <c r="L97"/>
  <c r="L199" i="25"/>
  <c r="L297"/>
  <c r="L76" i="71"/>
  <c r="L97"/>
  <c r="M221" i="56"/>
  <c r="V83" i="74"/>
  <c r="V81" i="75"/>
  <c r="W152" i="56"/>
  <c r="V135" i="25"/>
  <c r="W132" i="56"/>
  <c r="V177" i="25"/>
  <c r="V115"/>
  <c r="V114"/>
  <c r="V76" i="74"/>
  <c r="V74" i="75"/>
  <c r="W131" i="56"/>
  <c r="L194" i="25"/>
  <c r="L294"/>
  <c r="L73" i="70"/>
  <c r="L94"/>
  <c r="M218" i="56"/>
  <c r="L72" i="71"/>
  <c r="L94"/>
  <c r="CO126" i="46"/>
  <c r="AA217"/>
  <c r="D251" i="25"/>
  <c r="C109"/>
  <c r="C251"/>
  <c r="D172"/>
  <c r="D127" i="56"/>
  <c r="K127" i="44"/>
  <c r="L127"/>
  <c r="L193" i="25"/>
  <c r="L22" i="69"/>
  <c r="H173" i="25"/>
  <c r="H293"/>
  <c r="I217" i="56"/>
  <c r="H20" i="69"/>
  <c r="S19"/>
  <c r="T215" i="56"/>
  <c r="S170" i="25"/>
  <c r="S291"/>
  <c r="E78" i="47"/>
  <c r="E266"/>
  <c r="E273"/>
  <c r="G201" i="25"/>
  <c r="G16" i="65"/>
  <c r="J16"/>
  <c r="J201" i="25"/>
  <c r="G193"/>
  <c r="G22" i="69"/>
  <c r="I223" i="56"/>
  <c r="H196" i="25"/>
  <c r="H299"/>
  <c r="N216" i="46"/>
  <c r="L125" i="56"/>
  <c r="K108" i="25"/>
  <c r="K250"/>
  <c r="AC146" i="46"/>
  <c r="CO146"/>
  <c r="E146" i="56"/>
  <c r="D129" i="25"/>
  <c r="M129"/>
  <c r="N146" i="56"/>
  <c r="M191" i="25"/>
  <c r="W125" i="56"/>
  <c r="V108" i="25"/>
  <c r="V250"/>
  <c r="Y216" i="46"/>
  <c r="Q216"/>
  <c r="O125" i="56"/>
  <c r="N108" i="25"/>
  <c r="N250"/>
  <c r="S216" i="46"/>
  <c r="Q125" i="56"/>
  <c r="P108" i="25"/>
  <c r="P250"/>
  <c r="J129"/>
  <c r="K146" i="56"/>
  <c r="J191" i="25"/>
  <c r="L14" i="65"/>
  <c r="L178" i="25"/>
  <c r="M222" i="56"/>
  <c r="L201" i="25"/>
  <c r="L16" i="65"/>
  <c r="E21" i="69"/>
  <c r="E174" i="25"/>
  <c r="Q193"/>
  <c r="Q22" i="69"/>
  <c r="V217" i="56"/>
  <c r="U173" i="25"/>
  <c r="U293"/>
  <c r="U20" i="69"/>
  <c r="G218" i="56"/>
  <c r="F73" i="70"/>
  <c r="F94"/>
  <c r="F72" i="71"/>
  <c r="F94"/>
  <c r="F194" i="25"/>
  <c r="F294"/>
  <c r="K78" i="47"/>
  <c r="K266"/>
  <c r="K273"/>
  <c r="H80" i="74"/>
  <c r="H78" i="75"/>
  <c r="I143" i="56"/>
  <c r="H126" i="25"/>
  <c r="H75" i="74"/>
  <c r="H113" i="25"/>
  <c r="H261"/>
  <c r="K227" i="46"/>
  <c r="I130" i="56"/>
  <c r="I146"/>
  <c r="H191" i="25"/>
  <c r="H129"/>
  <c r="J76" i="71"/>
  <c r="J97"/>
  <c r="K221" i="56"/>
  <c r="J199" i="25"/>
  <c r="J297"/>
  <c r="J77" i="70"/>
  <c r="J97"/>
  <c r="S126" i="25"/>
  <c r="S80" i="74"/>
  <c r="S78" i="75"/>
  <c r="T143" i="56"/>
  <c r="S135" i="25"/>
  <c r="S83" i="74"/>
  <c r="S81" i="75"/>
  <c r="T152" i="56"/>
  <c r="S76" i="74"/>
  <c r="S74" i="75"/>
  <c r="S114" i="25"/>
  <c r="T131" i="56"/>
  <c r="V72" i="71"/>
  <c r="V94"/>
  <c r="W218" i="56"/>
  <c r="V73" i="70"/>
  <c r="V94"/>
  <c r="V194" i="25"/>
  <c r="V294"/>
  <c r="X143" i="56"/>
  <c r="W126" i="25"/>
  <c r="W80" i="74"/>
  <c r="W78" i="75"/>
  <c r="Z227" i="46"/>
  <c r="X130" i="56"/>
  <c r="W75" i="74"/>
  <c r="W113" i="25"/>
  <c r="S223" i="56"/>
  <c r="R196" i="25"/>
  <c r="R299"/>
  <c r="W182"/>
  <c r="W15" i="65"/>
  <c r="W201" i="25"/>
  <c r="W16" i="65"/>
  <c r="O182" i="25"/>
  <c r="O15" i="65"/>
  <c r="O16"/>
  <c r="O201" i="25"/>
  <c r="J174"/>
  <c r="J21" i="69"/>
  <c r="J193" i="25"/>
  <c r="J22" i="69"/>
  <c r="N20"/>
  <c r="N173" i="25"/>
  <c r="N293"/>
  <c r="O217" i="56"/>
  <c r="I174" i="25"/>
  <c r="I21" i="69"/>
  <c r="I193" i="25"/>
  <c r="I22" i="69"/>
  <c r="P21"/>
  <c r="P174" i="25"/>
  <c r="N196"/>
  <c r="N299"/>
  <c r="O223" i="56"/>
  <c r="G196" i="25"/>
  <c r="G299"/>
  <c r="H223" i="56"/>
  <c r="H15" i="65"/>
  <c r="H182" i="25"/>
  <c r="Q14" i="65"/>
  <c r="R222" i="56"/>
  <c r="Q178" i="25"/>
  <c r="Q16" i="65"/>
  <c r="Q201" i="25"/>
  <c r="M77" i="70"/>
  <c r="M97"/>
  <c r="M199" i="25"/>
  <c r="M297"/>
  <c r="N221" i="56"/>
  <c r="M76" i="71"/>
  <c r="M97"/>
  <c r="J221" i="56"/>
  <c r="I77" i="70"/>
  <c r="I97"/>
  <c r="I199" i="25"/>
  <c r="I297"/>
  <c r="I76" i="71"/>
  <c r="I97"/>
  <c r="V77" i="70"/>
  <c r="V97"/>
  <c r="V199" i="25"/>
  <c r="V297"/>
  <c r="V76" i="71"/>
  <c r="V97"/>
  <c r="W221" i="56"/>
  <c r="W170" i="25"/>
  <c r="W291"/>
  <c r="W19" i="69"/>
  <c r="X215" i="56"/>
  <c r="T16" i="65"/>
  <c r="T201" i="25"/>
  <c r="F15" i="65"/>
  <c r="C15"/>
  <c r="F182" i="25"/>
  <c r="C182"/>
  <c r="N127" i="47"/>
  <c r="N308"/>
  <c r="N314"/>
  <c r="N68"/>
  <c r="H127"/>
  <c r="H68"/>
  <c r="H308"/>
  <c r="H314"/>
  <c r="L223" i="56"/>
  <c r="K196" i="25"/>
  <c r="K299"/>
  <c r="S178"/>
  <c r="S298"/>
  <c r="T222" i="56"/>
  <c r="S14" i="65"/>
  <c r="O174" i="25"/>
  <c r="O21" i="69"/>
  <c r="O22"/>
  <c r="O193" i="25"/>
  <c r="X201"/>
  <c r="D22" i="69"/>
  <c r="D193" i="25"/>
  <c r="D148" i="56"/>
  <c r="K148" i="44"/>
  <c r="L148"/>
  <c r="F266" i="47"/>
  <c r="F273"/>
  <c r="F78"/>
  <c r="V78"/>
  <c r="V266"/>
  <c r="V273"/>
  <c r="G143" i="56"/>
  <c r="F126" i="25"/>
  <c r="F80" i="74"/>
  <c r="F78" i="75"/>
  <c r="F113" i="25"/>
  <c r="F261"/>
  <c r="F75" i="74"/>
  <c r="I227" i="46"/>
  <c r="G130" i="56"/>
  <c r="P199" i="25"/>
  <c r="P297"/>
  <c r="P77" i="70"/>
  <c r="P97"/>
  <c r="Q221" i="56"/>
  <c r="P76" i="71"/>
  <c r="P97"/>
  <c r="K136" i="46"/>
  <c r="K142"/>
  <c r="K135"/>
  <c r="K134"/>
  <c r="P136"/>
  <c r="P142"/>
  <c r="P134"/>
  <c r="P135"/>
  <c r="AB136"/>
  <c r="AB142"/>
  <c r="AB135"/>
  <c r="AB134"/>
  <c r="X136"/>
  <c r="X142"/>
  <c r="X134"/>
  <c r="X135"/>
  <c r="N136"/>
  <c r="N142"/>
  <c r="N135"/>
  <c r="N134"/>
  <c r="M136"/>
  <c r="M142"/>
  <c r="M135"/>
  <c r="M134"/>
  <c r="J136"/>
  <c r="J142"/>
  <c r="J135"/>
  <c r="J134"/>
  <c r="S136"/>
  <c r="S142"/>
  <c r="S134"/>
  <c r="S135"/>
  <c r="C65" i="36"/>
  <c r="I136" i="46"/>
  <c r="I142"/>
  <c r="I134"/>
  <c r="I135"/>
  <c r="Q132" i="56"/>
  <c r="P177" i="25"/>
  <c r="P115"/>
  <c r="P75" i="74"/>
  <c r="P113" i="25"/>
  <c r="P261"/>
  <c r="S227" i="46"/>
  <c r="Q130" i="56"/>
  <c r="J152"/>
  <c r="I135" i="25"/>
  <c r="I83" i="74"/>
  <c r="I81" i="75"/>
  <c r="I115" i="25"/>
  <c r="J132" i="56"/>
  <c r="I177" i="25"/>
  <c r="I76" i="74"/>
  <c r="I74" i="75"/>
  <c r="I114" i="25"/>
  <c r="J131" i="56"/>
  <c r="H132"/>
  <c r="G177" i="25"/>
  <c r="G115"/>
  <c r="H130" i="56"/>
  <c r="J227" i="46"/>
  <c r="G75" i="74"/>
  <c r="G113" i="25"/>
  <c r="G261"/>
  <c r="Q135"/>
  <c r="R152" i="56"/>
  <c r="Q83" i="74"/>
  <c r="Q81" i="75"/>
  <c r="Q115" i="25"/>
  <c r="R132" i="56"/>
  <c r="Q177" i="25"/>
  <c r="Q76" i="74"/>
  <c r="Q74" i="75"/>
  <c r="R131" i="56"/>
  <c r="Q114" i="25"/>
  <c r="K126"/>
  <c r="K80" i="74"/>
  <c r="K78" i="75"/>
  <c r="L143" i="56"/>
  <c r="N227" i="46"/>
  <c r="K113" i="25"/>
  <c r="K261"/>
  <c r="K75" i="74"/>
  <c r="L130" i="56"/>
  <c r="D80" i="74"/>
  <c r="E143" i="56"/>
  <c r="D126" i="25"/>
  <c r="AC143" i="46"/>
  <c r="CO143"/>
  <c r="D83" i="74"/>
  <c r="AC152" i="46"/>
  <c r="CO152"/>
  <c r="E152" i="56"/>
  <c r="D135" i="25"/>
  <c r="D114"/>
  <c r="AC131" i="46"/>
  <c r="CO131"/>
  <c r="D76" i="74"/>
  <c r="E131" i="56"/>
  <c r="M115" i="25"/>
  <c r="N132" i="56"/>
  <c r="M177" i="25"/>
  <c r="M80" i="74"/>
  <c r="M78" i="75"/>
  <c r="N143" i="56"/>
  <c r="M126" i="25"/>
  <c r="M76" i="74"/>
  <c r="M74" i="75"/>
  <c r="N131" i="56"/>
  <c r="M114" i="25"/>
  <c r="R80" i="74"/>
  <c r="R78" i="75"/>
  <c r="S143" i="56"/>
  <c r="R126" i="25"/>
  <c r="R75" i="74"/>
  <c r="S130" i="56"/>
  <c r="R113" i="25"/>
  <c r="U227" i="46"/>
  <c r="W72" i="71"/>
  <c r="W94"/>
  <c r="X218" i="56"/>
  <c r="W73" i="70"/>
  <c r="W94"/>
  <c r="W194" i="25"/>
  <c r="W294"/>
  <c r="S78" i="47"/>
  <c r="S266"/>
  <c r="S273"/>
  <c r="Q78" i="74"/>
  <c r="Q76" i="75"/>
  <c r="Q118" i="25"/>
  <c r="R135" i="56"/>
  <c r="Q119" i="25"/>
  <c r="R136" i="56"/>
  <c r="Q181" i="25"/>
  <c r="R117"/>
  <c r="S134" i="56"/>
  <c r="R77" i="74"/>
  <c r="R75" i="75"/>
  <c r="U228" i="46"/>
  <c r="R119" i="25"/>
  <c r="S136" i="56"/>
  <c r="R181" i="25"/>
  <c r="P117"/>
  <c r="S228" i="46"/>
  <c r="P77" i="74"/>
  <c r="P75" i="75"/>
  <c r="Q134" i="56"/>
  <c r="P119" i="25"/>
  <c r="Q136" i="56"/>
  <c r="P181" i="25"/>
  <c r="J126"/>
  <c r="J80" i="74"/>
  <c r="J78" i="75"/>
  <c r="K143" i="56"/>
  <c r="M227" i="46"/>
  <c r="J113" i="25"/>
  <c r="J261"/>
  <c r="J75" i="74"/>
  <c r="K130" i="56"/>
  <c r="N135" i="25"/>
  <c r="N83" i="74"/>
  <c r="N81" i="75"/>
  <c r="O152" i="56"/>
  <c r="N115" i="25"/>
  <c r="O132" i="56"/>
  <c r="N177" i="25"/>
  <c r="O131" i="56"/>
  <c r="N114" i="25"/>
  <c r="N76" i="74"/>
  <c r="N74" i="75"/>
  <c r="O115" i="25"/>
  <c r="P132" i="56"/>
  <c r="O177" i="25"/>
  <c r="P130" i="56"/>
  <c r="R227" i="46"/>
  <c r="O113" i="25"/>
  <c r="O261"/>
  <c r="O75" i="74"/>
  <c r="T73" i="70"/>
  <c r="T94"/>
  <c r="T194" i="25"/>
  <c r="T294"/>
  <c r="T72" i="71"/>
  <c r="T94"/>
  <c r="U218" i="56"/>
  <c r="V218"/>
  <c r="U72" i="71"/>
  <c r="U94"/>
  <c r="U194" i="25"/>
  <c r="U294"/>
  <c r="U73" i="70"/>
  <c r="U94"/>
  <c r="C116" i="25"/>
  <c r="C257"/>
  <c r="S250"/>
  <c r="P257"/>
  <c r="W252"/>
  <c r="O258"/>
  <c r="L257"/>
  <c r="T252"/>
  <c r="V258"/>
  <c r="S252"/>
  <c r="L258"/>
  <c r="K252"/>
  <c r="M252"/>
  <c r="U257"/>
  <c r="R257"/>
  <c r="T258"/>
  <c r="C16" i="65"/>
  <c r="C112" i="25"/>
  <c r="C138"/>
  <c r="C114"/>
  <c r="C135"/>
  <c r="C22" i="69"/>
  <c r="X182" i="25"/>
  <c r="C14" i="65"/>
  <c r="C201" i="25"/>
  <c r="X178"/>
  <c r="N176"/>
  <c r="N68" i="70"/>
  <c r="N67" i="71"/>
  <c r="K226" i="56"/>
  <c r="J175" i="25"/>
  <c r="J67" i="70"/>
  <c r="J66" i="71"/>
  <c r="J188" i="25"/>
  <c r="J71" i="71"/>
  <c r="J72" i="70"/>
  <c r="R67"/>
  <c r="R175" i="25"/>
  <c r="R66" i="71"/>
  <c r="S226" i="56"/>
  <c r="M68" i="70"/>
  <c r="M176" i="25"/>
  <c r="M67" i="71"/>
  <c r="D74" i="75"/>
  <c r="C74"/>
  <c r="C76" i="74"/>
  <c r="D197" i="25"/>
  <c r="D74" i="71"/>
  <c r="D75" i="70"/>
  <c r="D152" i="56"/>
  <c r="K152" i="44"/>
  <c r="L152"/>
  <c r="D81" i="75"/>
  <c r="C81"/>
  <c r="C83" i="74"/>
  <c r="D78" i="75"/>
  <c r="C78"/>
  <c r="C80" i="74"/>
  <c r="K73" i="75"/>
  <c r="I67" i="71"/>
  <c r="I68" i="70"/>
  <c r="I176" i="25"/>
  <c r="Q226" i="56"/>
  <c r="P66" i="71"/>
  <c r="P175" i="25"/>
  <c r="P67" i="70"/>
  <c r="E142" i="56"/>
  <c r="D79" i="74"/>
  <c r="D125" i="25"/>
  <c r="AC142" i="46"/>
  <c r="CO142"/>
  <c r="O136" i="56"/>
  <c r="N181" i="25"/>
  <c r="N119"/>
  <c r="E119"/>
  <c r="F136" i="56"/>
  <c r="E181" i="25"/>
  <c r="I136" i="56"/>
  <c r="H181" i="25"/>
  <c r="H119"/>
  <c r="I119"/>
  <c r="J136" i="56"/>
  <c r="I181" i="25"/>
  <c r="T136" i="56"/>
  <c r="S181" i="25"/>
  <c r="S119"/>
  <c r="W119"/>
  <c r="X136" i="56"/>
  <c r="W181" i="25"/>
  <c r="O175"/>
  <c r="O67" i="70"/>
  <c r="P226" i="56"/>
  <c r="O66" i="71"/>
  <c r="N75" i="70"/>
  <c r="N197" i="25"/>
  <c r="N74" i="71"/>
  <c r="J73" i="75"/>
  <c r="Q227" i="56"/>
  <c r="P69" i="70"/>
  <c r="P68" i="71"/>
  <c r="P179" i="25"/>
  <c r="S227" i="56"/>
  <c r="R69" i="70"/>
  <c r="R68" i="71"/>
  <c r="R179" i="25"/>
  <c r="Q70" i="70"/>
  <c r="Q180" i="25"/>
  <c r="Q69" i="71"/>
  <c r="R73" i="75"/>
  <c r="R84"/>
  <c r="R20"/>
  <c r="R86" i="74"/>
  <c r="R20"/>
  <c r="R72" i="70"/>
  <c r="R188" i="25"/>
  <c r="R71" i="71"/>
  <c r="M72" i="70"/>
  <c r="M188" i="25"/>
  <c r="M71" i="71"/>
  <c r="D176" i="25"/>
  <c r="D68" i="70"/>
  <c r="D67" i="71"/>
  <c r="D131" i="56"/>
  <c r="K131" i="44"/>
  <c r="L131"/>
  <c r="D71" i="71"/>
  <c r="D188" i="25"/>
  <c r="D72" i="70"/>
  <c r="D143" i="56"/>
  <c r="K143" i="44"/>
  <c r="L143"/>
  <c r="K66" i="71"/>
  <c r="L226" i="56"/>
  <c r="K67" i="70"/>
  <c r="K175" i="25"/>
  <c r="K188"/>
  <c r="K71" i="71"/>
  <c r="K72" i="70"/>
  <c r="Q176" i="25"/>
  <c r="Q67" i="71"/>
  <c r="Q68" i="70"/>
  <c r="G73" i="75"/>
  <c r="G175" i="25"/>
  <c r="G67" i="70"/>
  <c r="H226" i="56"/>
  <c r="G66" i="71"/>
  <c r="I75" i="70"/>
  <c r="I197" i="25"/>
  <c r="I74" i="71"/>
  <c r="P73" i="75"/>
  <c r="P84"/>
  <c r="P20"/>
  <c r="P86" i="74"/>
  <c r="P20"/>
  <c r="D77"/>
  <c r="D117" i="25"/>
  <c r="G228" i="46"/>
  <c r="E134" i="56"/>
  <c r="AC134" i="46"/>
  <c r="D119" i="25"/>
  <c r="E136" i="56"/>
  <c r="AC136" i="46"/>
  <c r="CO136"/>
  <c r="N118" i="25"/>
  <c r="O135" i="56"/>
  <c r="N78" i="74"/>
  <c r="N76" i="75"/>
  <c r="N125" i="25"/>
  <c r="N79" i="74"/>
  <c r="N77" i="75"/>
  <c r="O142" i="56"/>
  <c r="H228" i="46"/>
  <c r="F134" i="56"/>
  <c r="E117" i="25"/>
  <c r="E77" i="74"/>
  <c r="E75" i="75"/>
  <c r="E79" i="74"/>
  <c r="E77" i="75"/>
  <c r="F142" i="56"/>
  <c r="E125" i="25"/>
  <c r="H77" i="74"/>
  <c r="H75" i="75"/>
  <c r="I134" i="56"/>
  <c r="H117" i="25"/>
  <c r="K228" i="46"/>
  <c r="H125" i="25"/>
  <c r="I142" i="56"/>
  <c r="H79" i="74"/>
  <c r="H77" i="75"/>
  <c r="I77" i="74"/>
  <c r="I75" i="75"/>
  <c r="I117" i="25"/>
  <c r="J134" i="56"/>
  <c r="L228" i="46"/>
  <c r="J142" i="56"/>
  <c r="I125" i="25"/>
  <c r="I79" i="74"/>
  <c r="I77" i="75"/>
  <c r="T135" i="56"/>
  <c r="S78" i="74"/>
  <c r="S76" i="75"/>
  <c r="S118" i="25"/>
  <c r="T142" i="56"/>
  <c r="S125" i="25"/>
  <c r="S79" i="74"/>
  <c r="S77" i="75"/>
  <c r="W117" i="25"/>
  <c r="W77" i="74"/>
  <c r="W75" i="75"/>
  <c r="Z228" i="46"/>
  <c r="X134" i="56"/>
  <c r="X142"/>
  <c r="W125" i="25"/>
  <c r="W79" i="74"/>
  <c r="W77" i="75"/>
  <c r="K78" i="74"/>
  <c r="K76" i="75"/>
  <c r="L135" i="56"/>
  <c r="K118" i="25"/>
  <c r="K79" i="74"/>
  <c r="K77" i="75"/>
  <c r="L142" i="56"/>
  <c r="K125" i="25"/>
  <c r="I228" i="46"/>
  <c r="F117" i="25"/>
  <c r="G134" i="56"/>
  <c r="F77" i="74"/>
  <c r="F75" i="75"/>
  <c r="F79" i="74"/>
  <c r="F77" i="75"/>
  <c r="F125" i="25"/>
  <c r="G142" i="56"/>
  <c r="F66" i="71"/>
  <c r="G226" i="56"/>
  <c r="F67" i="70"/>
  <c r="F175" i="25"/>
  <c r="F73" i="75"/>
  <c r="F72" i="70"/>
  <c r="F188" i="25"/>
  <c r="F71" i="71"/>
  <c r="H266" i="47"/>
  <c r="H273"/>
  <c r="H78"/>
  <c r="N78"/>
  <c r="N266"/>
  <c r="N273"/>
  <c r="W175" i="25"/>
  <c r="W67" i="70"/>
  <c r="W66" i="71"/>
  <c r="X226" i="56"/>
  <c r="W72" i="70"/>
  <c r="W188" i="25"/>
  <c r="W71" i="71"/>
  <c r="S75" i="70"/>
  <c r="S197" i="25"/>
  <c r="S74" i="71"/>
  <c r="I226" i="56"/>
  <c r="H66" i="71"/>
  <c r="H175" i="25"/>
  <c r="H67" i="70"/>
  <c r="Q215" i="56"/>
  <c r="P19" i="69"/>
  <c r="P170" i="25"/>
  <c r="P291"/>
  <c r="K19" i="69"/>
  <c r="L215" i="56"/>
  <c r="K170" i="25"/>
  <c r="K291"/>
  <c r="V67" i="71"/>
  <c r="V68" i="70"/>
  <c r="V176" i="25"/>
  <c r="V197"/>
  <c r="V74" i="71"/>
  <c r="V75" i="70"/>
  <c r="E72"/>
  <c r="E188" i="25"/>
  <c r="E71" i="71"/>
  <c r="D293" i="25"/>
  <c r="C173"/>
  <c r="X173"/>
  <c r="T78" i="47"/>
  <c r="T266"/>
  <c r="T273"/>
  <c r="D83" i="75"/>
  <c r="C83"/>
  <c r="C85" i="74"/>
  <c r="D199" i="25"/>
  <c r="D76" i="71"/>
  <c r="E221" i="56"/>
  <c r="D154"/>
  <c r="D77" i="70"/>
  <c r="C97" i="74"/>
  <c r="D95" i="75"/>
  <c r="D53" i="73"/>
  <c r="D128" i="25"/>
  <c r="E145" i="56"/>
  <c r="E124"/>
  <c r="D51" i="73"/>
  <c r="D107" i="25"/>
  <c r="L73" i="75"/>
  <c r="L72" i="70"/>
  <c r="L188" i="25"/>
  <c r="L71" i="71"/>
  <c r="U176" i="25"/>
  <c r="U67" i="71"/>
  <c r="U68" i="70"/>
  <c r="U188" i="25"/>
  <c r="U71" i="71"/>
  <c r="U72" i="70"/>
  <c r="U226" i="56"/>
  <c r="T66" i="71"/>
  <c r="T175" i="25"/>
  <c r="T67" i="70"/>
  <c r="U170" i="25"/>
  <c r="U291"/>
  <c r="U19" i="69"/>
  <c r="V215" i="56"/>
  <c r="C74" i="70"/>
  <c r="C95"/>
  <c r="D95"/>
  <c r="R19" i="69"/>
  <c r="S215" i="56"/>
  <c r="R170" i="25"/>
  <c r="R291"/>
  <c r="G19" i="69"/>
  <c r="H215" i="56"/>
  <c r="G170" i="25"/>
  <c r="G291"/>
  <c r="O176"/>
  <c r="O67" i="71"/>
  <c r="O68" i="70"/>
  <c r="O188" i="25"/>
  <c r="O71" i="71"/>
  <c r="O72" i="70"/>
  <c r="O197" i="25"/>
  <c r="O74" i="71"/>
  <c r="O75" i="70"/>
  <c r="N73" i="75"/>
  <c r="J68" i="70"/>
  <c r="J176" i="25"/>
  <c r="J67" i="71"/>
  <c r="J197" i="25"/>
  <c r="J74" i="71"/>
  <c r="J75" i="70"/>
  <c r="R197" i="25"/>
  <c r="R74" i="71"/>
  <c r="R75" i="70"/>
  <c r="M73" i="75"/>
  <c r="M75" i="70"/>
  <c r="M74" i="71"/>
  <c r="M197" i="25"/>
  <c r="D73" i="75"/>
  <c r="C75" i="74"/>
  <c r="K176" i="25"/>
  <c r="K67" i="71"/>
  <c r="K68" i="70"/>
  <c r="Q73" i="75"/>
  <c r="Q84"/>
  <c r="Q20"/>
  <c r="Q86" i="74"/>
  <c r="Q20"/>
  <c r="Q188" i="25"/>
  <c r="Q71" i="71"/>
  <c r="Q72" i="70"/>
  <c r="G68"/>
  <c r="G176" i="25"/>
  <c r="G67" i="71"/>
  <c r="G71"/>
  <c r="G72" i="70"/>
  <c r="G188" i="25"/>
  <c r="I67" i="70"/>
  <c r="I175" i="25"/>
  <c r="I66" i="71"/>
  <c r="J226" i="56"/>
  <c r="P176" i="25"/>
  <c r="P67" i="71"/>
  <c r="P68" i="70"/>
  <c r="P71" i="71"/>
  <c r="P72" i="70"/>
  <c r="P188" i="25"/>
  <c r="M77" i="74"/>
  <c r="M75" i="75"/>
  <c r="M117" i="25"/>
  <c r="P228" i="46"/>
  <c r="N134" i="56"/>
  <c r="M79" i="74"/>
  <c r="M77" i="75"/>
  <c r="N142" i="56"/>
  <c r="M125" i="25"/>
  <c r="M134" i="56"/>
  <c r="L77" i="74"/>
  <c r="L75" i="75"/>
  <c r="L117" i="25"/>
  <c r="O228" i="46"/>
  <c r="L79" i="74"/>
  <c r="L77" i="75"/>
  <c r="M142" i="56"/>
  <c r="L125" i="25"/>
  <c r="V134" i="56"/>
  <c r="X228" i="46"/>
  <c r="U117" i="25"/>
  <c r="U77" i="74"/>
  <c r="U75" i="75"/>
  <c r="V142" i="56"/>
  <c r="U125" i="25"/>
  <c r="U79" i="74"/>
  <c r="U77" i="75"/>
  <c r="T117" i="25"/>
  <c r="W228" i="46"/>
  <c r="T77" i="74"/>
  <c r="T75" i="75"/>
  <c r="U134" i="56"/>
  <c r="T79" i="74"/>
  <c r="T77" i="75"/>
  <c r="U142" i="56"/>
  <c r="T125" i="25"/>
  <c r="J228" i="46"/>
  <c r="H134" i="56"/>
  <c r="G77" i="74"/>
  <c r="G75" i="75"/>
  <c r="G117" i="25"/>
  <c r="H142" i="56"/>
  <c r="G125" i="25"/>
  <c r="G79" i="74"/>
  <c r="G77" i="75"/>
  <c r="V117" i="25"/>
  <c r="V77" i="74"/>
  <c r="V75" i="75"/>
  <c r="Y228" i="46"/>
  <c r="W134" i="56"/>
  <c r="W142"/>
  <c r="V125" i="25"/>
  <c r="V79" i="74"/>
  <c r="V77" i="75"/>
  <c r="P134" i="56"/>
  <c r="R228" i="46"/>
  <c r="O77" i="74"/>
  <c r="O75" i="75"/>
  <c r="O117" i="25"/>
  <c r="P142" i="56"/>
  <c r="O125" i="25"/>
  <c r="O79" i="74"/>
  <c r="O77" i="75"/>
  <c r="F67" i="71"/>
  <c r="F68" i="70"/>
  <c r="F176" i="25"/>
  <c r="F75" i="70"/>
  <c r="F197" i="25"/>
  <c r="F74" i="71"/>
  <c r="X200" i="25"/>
  <c r="C200"/>
  <c r="U266" i="47"/>
  <c r="U273"/>
  <c r="U78"/>
  <c r="W176" i="25"/>
  <c r="W67" i="71"/>
  <c r="W68" i="70"/>
  <c r="H170" i="25"/>
  <c r="H291"/>
  <c r="H19" i="69"/>
  <c r="I215" i="56"/>
  <c r="CO125" i="46"/>
  <c r="AA216"/>
  <c r="C108" i="25"/>
  <c r="D250"/>
  <c r="Q78" i="47"/>
  <c r="Q266"/>
  <c r="Q273"/>
  <c r="D292" i="25"/>
  <c r="C171"/>
  <c r="X171"/>
  <c r="V175"/>
  <c r="V67" i="70"/>
  <c r="W226" i="56"/>
  <c r="V66" i="71"/>
  <c r="V71"/>
  <c r="V72" i="70"/>
  <c r="V188" i="25"/>
  <c r="E66" i="71"/>
  <c r="F226" i="56"/>
  <c r="E67" i="70"/>
  <c r="E175" i="25"/>
  <c r="K151" i="44"/>
  <c r="D223" i="56"/>
  <c r="D299" i="25"/>
  <c r="X196"/>
  <c r="X299"/>
  <c r="C196"/>
  <c r="D224" i="56"/>
  <c r="K157" i="44"/>
  <c r="C202" i="25"/>
  <c r="C300"/>
  <c r="D300"/>
  <c r="X202"/>
  <c r="X300"/>
  <c r="T123" i="46"/>
  <c r="T124"/>
  <c r="T141"/>
  <c r="T145"/>
  <c r="R123"/>
  <c r="R145"/>
  <c r="R124"/>
  <c r="R141"/>
  <c r="O123"/>
  <c r="O145"/>
  <c r="O124"/>
  <c r="O141"/>
  <c r="Z123"/>
  <c r="Z141"/>
  <c r="Z145"/>
  <c r="Z124"/>
  <c r="V123"/>
  <c r="V124"/>
  <c r="V141"/>
  <c r="V145"/>
  <c r="P123"/>
  <c r="P124"/>
  <c r="P141"/>
  <c r="P145"/>
  <c r="U123"/>
  <c r="U124"/>
  <c r="U145"/>
  <c r="U141"/>
  <c r="AA123"/>
  <c r="AA124"/>
  <c r="AA141"/>
  <c r="AA145"/>
  <c r="M123"/>
  <c r="M141"/>
  <c r="M145"/>
  <c r="M124"/>
  <c r="J123"/>
  <c r="J124"/>
  <c r="J141"/>
  <c r="J145"/>
  <c r="L74" i="71"/>
  <c r="L75" i="70"/>
  <c r="L197" i="25"/>
  <c r="U66" i="71"/>
  <c r="V226" i="56"/>
  <c r="U67" i="70"/>
  <c r="U175" i="25"/>
  <c r="U73" i="75"/>
  <c r="D218" i="56"/>
  <c r="K149" i="44"/>
  <c r="D94" i="71"/>
  <c r="C72"/>
  <c r="C94"/>
  <c r="O170" i="25"/>
  <c r="O291"/>
  <c r="O19" i="69"/>
  <c r="P215" i="56"/>
  <c r="I19" i="69"/>
  <c r="I170" i="25"/>
  <c r="I291"/>
  <c r="J215" i="56"/>
  <c r="K134"/>
  <c r="J77" i="74"/>
  <c r="J75" i="75"/>
  <c r="J117" i="25"/>
  <c r="M228" i="46"/>
  <c r="J125" i="25"/>
  <c r="K142" i="56"/>
  <c r="J79" i="74"/>
  <c r="J77" i="75"/>
  <c r="M78" i="47"/>
  <c r="M266"/>
  <c r="M273"/>
  <c r="C192" i="25"/>
  <c r="X192"/>
  <c r="P262"/>
  <c r="R262"/>
  <c r="R261"/>
  <c r="X193"/>
  <c r="C193"/>
  <c r="Q298"/>
  <c r="W261"/>
  <c r="C129"/>
  <c r="C258"/>
  <c r="C20" i="69"/>
  <c r="G293" i="25"/>
  <c r="Q261"/>
  <c r="I261"/>
  <c r="C21" i="69"/>
  <c r="R293" i="25"/>
  <c r="S293"/>
  <c r="S261"/>
  <c r="J250"/>
  <c r="P298"/>
  <c r="E261"/>
  <c r="C252"/>
  <c r="N298"/>
  <c r="I298"/>
  <c r="O298"/>
  <c r="W298"/>
  <c r="O250"/>
  <c r="L293"/>
  <c r="O73" i="75"/>
  <c r="Q197" i="25"/>
  <c r="Q75" i="70"/>
  <c r="Q74" i="71"/>
  <c r="D78" i="74"/>
  <c r="E135" i="56"/>
  <c r="D118" i="25"/>
  <c r="AC135" i="46"/>
  <c r="CO135"/>
  <c r="Q228"/>
  <c r="O134" i="56"/>
  <c r="N77" i="74"/>
  <c r="N75" i="75"/>
  <c r="N117" i="25"/>
  <c r="N262"/>
  <c r="E118"/>
  <c r="E78" i="74"/>
  <c r="E76" i="75"/>
  <c r="F135" i="56"/>
  <c r="H78" i="74"/>
  <c r="H76" i="75"/>
  <c r="I135" i="56"/>
  <c r="H118" i="25"/>
  <c r="I118"/>
  <c r="J135" i="56"/>
  <c r="I78" i="74"/>
  <c r="I76" i="75"/>
  <c r="T134" i="56"/>
  <c r="V228" i="46"/>
  <c r="S117" i="25"/>
  <c r="S262"/>
  <c r="S77" i="74"/>
  <c r="S75" i="75"/>
  <c r="W78" i="74"/>
  <c r="W76" i="75"/>
  <c r="W118" i="25"/>
  <c r="X135" i="56"/>
  <c r="K77" i="74"/>
  <c r="K75" i="75"/>
  <c r="K117" i="25"/>
  <c r="K119"/>
  <c r="K262"/>
  <c r="N228" i="46"/>
  <c r="L134" i="56"/>
  <c r="L136"/>
  <c r="K181" i="25"/>
  <c r="F118"/>
  <c r="F78" i="74"/>
  <c r="F76" i="75"/>
  <c r="G135" i="56"/>
  <c r="F119" i="25"/>
  <c r="G136" i="56"/>
  <c r="F181" i="25"/>
  <c r="W73" i="75"/>
  <c r="W84"/>
  <c r="W20"/>
  <c r="S176" i="25"/>
  <c r="S67" i="71"/>
  <c r="S68" i="70"/>
  <c r="S188" i="25"/>
  <c r="S71" i="71"/>
  <c r="S72" i="70"/>
  <c r="H73" i="75"/>
  <c r="H188" i="25"/>
  <c r="H71" i="71"/>
  <c r="H72" i="70"/>
  <c r="N170" i="25"/>
  <c r="N291"/>
  <c r="O215" i="56"/>
  <c r="N19" i="69"/>
  <c r="V19"/>
  <c r="W215" i="56"/>
  <c r="V170" i="25"/>
  <c r="V291"/>
  <c r="D191"/>
  <c r="D146" i="56"/>
  <c r="K146" i="44"/>
  <c r="L146"/>
  <c r="C172" i="25"/>
  <c r="X172"/>
  <c r="E67" i="71"/>
  <c r="E68" i="70"/>
  <c r="E176" i="25"/>
  <c r="CO154" i="46"/>
  <c r="AA222"/>
  <c r="C137" i="25"/>
  <c r="C256"/>
  <c r="D256"/>
  <c r="K128" i="44"/>
  <c r="D217" i="56"/>
  <c r="E141"/>
  <c r="D124" i="25"/>
  <c r="D52" i="73"/>
  <c r="D106" i="25"/>
  <c r="E123" i="56"/>
  <c r="D50" i="73"/>
  <c r="G226" i="46"/>
  <c r="I206"/>
  <c r="C94" i="25"/>
  <c r="L67" i="70"/>
  <c r="L175" i="25"/>
  <c r="L66" i="71"/>
  <c r="M226" i="56"/>
  <c r="U74" i="71"/>
  <c r="U75" i="70"/>
  <c r="U197" i="25"/>
  <c r="T73" i="75"/>
  <c r="T188" i="25"/>
  <c r="T71" i="71"/>
  <c r="T72" i="70"/>
  <c r="C73" i="71"/>
  <c r="C95"/>
  <c r="D95"/>
  <c r="D219" i="56"/>
  <c r="K150" i="44"/>
  <c r="C195" i="25"/>
  <c r="C295"/>
  <c r="X195"/>
  <c r="X295"/>
  <c r="D295"/>
  <c r="K133" i="44"/>
  <c r="D222" i="56"/>
  <c r="O226"/>
  <c r="N66" i="71"/>
  <c r="N175" i="25"/>
  <c r="N67" i="70"/>
  <c r="N188" i="25"/>
  <c r="N71" i="71"/>
  <c r="N72" i="70"/>
  <c r="P187" i="25"/>
  <c r="P70" i="71"/>
  <c r="P71" i="70"/>
  <c r="P69" i="71"/>
  <c r="P70" i="70"/>
  <c r="P180" i="25"/>
  <c r="R71" i="70"/>
  <c r="R187" i="25"/>
  <c r="R70" i="71"/>
  <c r="R69"/>
  <c r="R70" i="70"/>
  <c r="R180" i="25"/>
  <c r="Q71" i="70"/>
  <c r="Q187" i="25"/>
  <c r="Q70" i="71"/>
  <c r="Q69" i="70"/>
  <c r="Q179" i="25"/>
  <c r="Q68" i="71"/>
  <c r="R227" i="56"/>
  <c r="R68" i="70"/>
  <c r="R176" i="25"/>
  <c r="R67" i="71"/>
  <c r="M67" i="70"/>
  <c r="M175" i="25"/>
  <c r="M302"/>
  <c r="M66" i="71"/>
  <c r="N226" i="56"/>
  <c r="D261" i="25"/>
  <c r="C113"/>
  <c r="D175"/>
  <c r="E226" i="56"/>
  <c r="D66" i="71"/>
  <c r="D67" i="70"/>
  <c r="D130" i="56"/>
  <c r="D177" i="25"/>
  <c r="D132" i="56"/>
  <c r="K132" i="44"/>
  <c r="L132"/>
  <c r="K74" i="71"/>
  <c r="K75" i="70"/>
  <c r="K197" i="25"/>
  <c r="Q66" i="71"/>
  <c r="Q98"/>
  <c r="R226" i="56"/>
  <c r="Q67" i="70"/>
  <c r="Q175" i="25"/>
  <c r="G197"/>
  <c r="G74" i="71"/>
  <c r="G75" i="70"/>
  <c r="I73" i="75"/>
  <c r="I84"/>
  <c r="I20"/>
  <c r="I86" i="74"/>
  <c r="I20"/>
  <c r="CO130" i="46"/>
  <c r="AA227"/>
  <c r="I71" i="71"/>
  <c r="I72" i="70"/>
  <c r="I188" i="25"/>
  <c r="P74" i="71"/>
  <c r="P75" i="70"/>
  <c r="P197" i="25"/>
  <c r="M78" i="74"/>
  <c r="M76" i="75"/>
  <c r="N135" i="56"/>
  <c r="M118" i="25"/>
  <c r="M119"/>
  <c r="N136" i="56"/>
  <c r="M181" i="25"/>
  <c r="L78" i="74"/>
  <c r="L76" i="75"/>
  <c r="L118" i="25"/>
  <c r="M135" i="56"/>
  <c r="L119" i="25"/>
  <c r="M136" i="56"/>
  <c r="L181" i="25"/>
  <c r="U78" i="74"/>
  <c r="U76" i="75"/>
  <c r="U118" i="25"/>
  <c r="V135" i="56"/>
  <c r="V136"/>
  <c r="U181" i="25"/>
  <c r="U119"/>
  <c r="T78" i="74"/>
  <c r="T76" i="75"/>
  <c r="T118" i="25"/>
  <c r="U135" i="56"/>
  <c r="T119" i="25"/>
  <c r="U136" i="56"/>
  <c r="T181" i="25"/>
  <c r="G78" i="74"/>
  <c r="G76" i="75"/>
  <c r="H135" i="56"/>
  <c r="G118" i="25"/>
  <c r="H136" i="56"/>
  <c r="G181" i="25"/>
  <c r="G119"/>
  <c r="V118"/>
  <c r="V78" i="74"/>
  <c r="V76" i="75"/>
  <c r="W135" i="56"/>
  <c r="W136"/>
  <c r="V181" i="25"/>
  <c r="V119"/>
  <c r="O118"/>
  <c r="O78" i="74"/>
  <c r="O76" i="75"/>
  <c r="P135" i="56"/>
  <c r="O119" i="25"/>
  <c r="P136" i="56"/>
  <c r="O181" i="25"/>
  <c r="C174"/>
  <c r="X174"/>
  <c r="J266" i="47"/>
  <c r="J273"/>
  <c r="J78"/>
  <c r="O266"/>
  <c r="O273"/>
  <c r="O78"/>
  <c r="W197" i="25"/>
  <c r="W74" i="71"/>
  <c r="W75" i="70"/>
  <c r="S67"/>
  <c r="S175" i="25"/>
  <c r="S302"/>
  <c r="S66" i="71"/>
  <c r="T226" i="56"/>
  <c r="S73" i="75"/>
  <c r="S84"/>
  <c r="S20"/>
  <c r="S86" i="74"/>
  <c r="S20"/>
  <c r="H68" i="70"/>
  <c r="H176" i="25"/>
  <c r="H67" i="71"/>
  <c r="H74"/>
  <c r="H75" i="70"/>
  <c r="H197" i="25"/>
  <c r="J170"/>
  <c r="J291"/>
  <c r="K215" i="56"/>
  <c r="J19" i="69"/>
  <c r="M170" i="25"/>
  <c r="M291"/>
  <c r="M19" i="69"/>
  <c r="N215" i="56"/>
  <c r="D19" i="69"/>
  <c r="E215" i="56"/>
  <c r="D170" i="25"/>
  <c r="D125" i="56"/>
  <c r="K126" i="44"/>
  <c r="D216" i="56"/>
  <c r="V73" i="75"/>
  <c r="V84"/>
  <c r="V20"/>
  <c r="V86" i="74"/>
  <c r="V20"/>
  <c r="E73" i="75"/>
  <c r="E86" i="74"/>
  <c r="E20"/>
  <c r="E74" i="71"/>
  <c r="E75" i="70"/>
  <c r="E197" i="25"/>
  <c r="D68" i="47"/>
  <c r="D308"/>
  <c r="D314"/>
  <c r="C117"/>
  <c r="D127"/>
  <c r="L153" i="44"/>
  <c r="J219"/>
  <c r="I219"/>
  <c r="AB123" i="46"/>
  <c r="AB124"/>
  <c r="AB141"/>
  <c r="AB145"/>
  <c r="W123"/>
  <c r="W124"/>
  <c r="W141"/>
  <c r="W145"/>
  <c r="Q123"/>
  <c r="Q141"/>
  <c r="Q145"/>
  <c r="Q124"/>
  <c r="Y123"/>
  <c r="Y124"/>
  <c r="Y141"/>
  <c r="Y145"/>
  <c r="S123"/>
  <c r="S141"/>
  <c r="S124"/>
  <c r="S145"/>
  <c r="X123"/>
  <c r="X124"/>
  <c r="X141"/>
  <c r="X145"/>
  <c r="L123"/>
  <c r="L141"/>
  <c r="L124"/>
  <c r="L145"/>
  <c r="K123"/>
  <c r="K124"/>
  <c r="K145"/>
  <c r="K141"/>
  <c r="N123"/>
  <c r="N124"/>
  <c r="N141"/>
  <c r="N145"/>
  <c r="L68" i="70"/>
  <c r="L176" i="25"/>
  <c r="L67" i="71"/>
  <c r="T67"/>
  <c r="T68" i="70"/>
  <c r="T176" i="25"/>
  <c r="T197"/>
  <c r="T74" i="71"/>
  <c r="T75" i="70"/>
  <c r="C75"/>
  <c r="C194" i="25"/>
  <c r="C294"/>
  <c r="X194"/>
  <c r="X294"/>
  <c r="D294"/>
  <c r="C73" i="70"/>
  <c r="C94"/>
  <c r="D94"/>
  <c r="M215" i="56"/>
  <c r="L170" i="25"/>
  <c r="L291"/>
  <c r="L19" i="69"/>
  <c r="Q170" i="25"/>
  <c r="Q291"/>
  <c r="Q19" i="69"/>
  <c r="R215" i="56"/>
  <c r="G266" i="47"/>
  <c r="G273"/>
  <c r="G78"/>
  <c r="J78" i="74"/>
  <c r="J76" i="75"/>
  <c r="K135" i="56"/>
  <c r="J118" i="25"/>
  <c r="J119"/>
  <c r="K136" i="56"/>
  <c r="J181" i="25"/>
  <c r="L298"/>
  <c r="C115"/>
  <c r="C126"/>
  <c r="O293"/>
  <c r="P293"/>
  <c r="I293"/>
  <c r="J293"/>
  <c r="C178"/>
  <c r="C298"/>
  <c r="E293"/>
  <c r="J298"/>
  <c r="N261"/>
  <c r="Q262"/>
  <c r="M261"/>
  <c r="R298"/>
  <c r="K293"/>
  <c r="H250"/>
  <c r="T293"/>
  <c r="M250"/>
  <c r="G251" i="46"/>
  <c r="V261" i="25"/>
  <c r="F298"/>
  <c r="T298"/>
  <c r="H298"/>
  <c r="U261"/>
  <c r="Q293"/>
  <c r="L250"/>
  <c r="Q250"/>
  <c r="I250"/>
  <c r="G298"/>
  <c r="X298"/>
  <c r="AC145" i="46"/>
  <c r="CO145"/>
  <c r="AC124"/>
  <c r="CO124"/>
  <c r="Q303" i="25"/>
  <c r="H86" i="74"/>
  <c r="H20"/>
  <c r="F53" i="73"/>
  <c r="F92" i="74"/>
  <c r="F90" i="75"/>
  <c r="G145" i="56"/>
  <c r="F128" i="25"/>
  <c r="H124" i="56"/>
  <c r="G107" i="25"/>
  <c r="G51" i="73"/>
  <c r="G90" i="74"/>
  <c r="G88" i="75"/>
  <c r="G50" i="73"/>
  <c r="G106" i="25"/>
  <c r="J226" i="46"/>
  <c r="J251"/>
  <c r="H123" i="56"/>
  <c r="L206" i="46"/>
  <c r="S50" i="73"/>
  <c r="S106" i="25"/>
  <c r="V226" i="46"/>
  <c r="V251"/>
  <c r="T123" i="56"/>
  <c r="X206" i="46"/>
  <c r="Q226"/>
  <c r="Q251"/>
  <c r="N50" i="73"/>
  <c r="O123" i="56"/>
  <c r="N106" i="25"/>
  <c r="S206" i="46"/>
  <c r="J70" i="70"/>
  <c r="J180" i="25"/>
  <c r="J69" i="71"/>
  <c r="I128" i="25"/>
  <c r="J145" i="56"/>
  <c r="I53" i="73"/>
  <c r="I92" i="74"/>
  <c r="I90" i="75"/>
  <c r="I51" i="73"/>
  <c r="I90" i="74"/>
  <c r="I88" i="75"/>
  <c r="I107" i="25"/>
  <c r="J124" i="56"/>
  <c r="F52" i="73"/>
  <c r="F91" i="74"/>
  <c r="F89" i="75"/>
  <c r="G141" i="56"/>
  <c r="F124" i="25"/>
  <c r="F107"/>
  <c r="F51" i="73"/>
  <c r="F90" i="74"/>
  <c r="F88" i="75"/>
  <c r="G124" i="56"/>
  <c r="G128" i="25"/>
  <c r="G53" i="73"/>
  <c r="G92" i="74"/>
  <c r="G90" i="75"/>
  <c r="H145" i="56"/>
  <c r="G124" i="25"/>
  <c r="G52" i="73"/>
  <c r="G91" i="74"/>
  <c r="G89" i="75"/>
  <c r="H141" i="56"/>
  <c r="T145"/>
  <c r="S128" i="25"/>
  <c r="S53" i="73"/>
  <c r="S92" i="74"/>
  <c r="S90" i="75"/>
  <c r="S107" i="25"/>
  <c r="T124" i="56"/>
  <c r="S51" i="73"/>
  <c r="S90" i="74"/>
  <c r="S88" i="75"/>
  <c r="N53" i="73"/>
  <c r="N92" i="74"/>
  <c r="N90" i="75"/>
  <c r="N128" i="25"/>
  <c r="O145" i="56"/>
  <c r="N52" i="73"/>
  <c r="N91" i="74"/>
  <c r="N89" i="75"/>
  <c r="O141" i="56"/>
  <c r="N124" i="25"/>
  <c r="T128"/>
  <c r="T53" i="73"/>
  <c r="T92" i="74"/>
  <c r="T90" i="75"/>
  <c r="U145" i="56"/>
  <c r="U124"/>
  <c r="T51" i="73"/>
  <c r="T90" i="74"/>
  <c r="T88" i="75"/>
  <c r="T107" i="25"/>
  <c r="L51" i="73"/>
  <c r="L90" i="74"/>
  <c r="L88" i="75"/>
  <c r="M124" i="56"/>
  <c r="L107" i="25"/>
  <c r="L52" i="73"/>
  <c r="L91" i="74"/>
  <c r="L89" i="75"/>
  <c r="L124" i="25"/>
  <c r="M141" i="56"/>
  <c r="R53" i="73"/>
  <c r="R92" i="74"/>
  <c r="R90" i="75"/>
  <c r="R128" i="25"/>
  <c r="S145" i="56"/>
  <c r="S124"/>
  <c r="R51" i="73"/>
  <c r="R90" i="74"/>
  <c r="R88" i="75"/>
  <c r="R107" i="25"/>
  <c r="W53" i="73"/>
  <c r="W92" i="74"/>
  <c r="W90" i="75"/>
  <c r="W128" i="25"/>
  <c r="X145" i="56"/>
  <c r="W51" i="73"/>
  <c r="W90" i="74"/>
  <c r="W88" i="75"/>
  <c r="X124" i="56"/>
  <c r="W107" i="25"/>
  <c r="L126" i="44"/>
  <c r="J215"/>
  <c r="I215"/>
  <c r="C170" i="25"/>
  <c r="D291"/>
  <c r="X170"/>
  <c r="S98" i="70"/>
  <c r="O180" i="25"/>
  <c r="O69" i="71"/>
  <c r="O70" i="70"/>
  <c r="U180" i="25"/>
  <c r="U69" i="71"/>
  <c r="U70" i="70"/>
  <c r="C177" i="25"/>
  <c r="X177"/>
  <c r="D98" i="70"/>
  <c r="C67"/>
  <c r="L133" i="44"/>
  <c r="J221"/>
  <c r="I221"/>
  <c r="I218"/>
  <c r="L150"/>
  <c r="J218"/>
  <c r="D168" i="25"/>
  <c r="D80" i="71"/>
  <c r="D71" i="69"/>
  <c r="D52" i="65"/>
  <c r="E225" i="56"/>
  <c r="D81" i="70"/>
  <c r="X191" i="25"/>
  <c r="C191"/>
  <c r="F70" i="70"/>
  <c r="F180" i="25"/>
  <c r="F69" i="71"/>
  <c r="H180" i="25"/>
  <c r="H69" i="71"/>
  <c r="H70" i="70"/>
  <c r="E69" i="71"/>
  <c r="E70" i="70"/>
  <c r="E180" i="25"/>
  <c r="D76" i="75"/>
  <c r="C76"/>
  <c r="C78" i="74"/>
  <c r="J71" i="70"/>
  <c r="J187" i="25"/>
  <c r="J70" i="71"/>
  <c r="I217" i="44"/>
  <c r="L149"/>
  <c r="J217"/>
  <c r="E124" i="25"/>
  <c r="F141" i="56"/>
  <c r="E52" i="73"/>
  <c r="E91" i="74"/>
  <c r="E89" i="75"/>
  <c r="E50" i="73"/>
  <c r="F123" i="56"/>
  <c r="E106" i="25"/>
  <c r="H226" i="46"/>
  <c r="H251"/>
  <c r="J206"/>
  <c r="I145" i="56"/>
  <c r="H128" i="25"/>
  <c r="H53" i="73"/>
  <c r="H92" i="74"/>
  <c r="H90" i="75"/>
  <c r="I123" i="56"/>
  <c r="H106" i="25"/>
  <c r="K226" i="46"/>
  <c r="K251"/>
  <c r="H50" i="73"/>
  <c r="M206" i="46"/>
  <c r="V52" i="73"/>
  <c r="V91" i="74"/>
  <c r="V89" i="75"/>
  <c r="V124" i="25"/>
  <c r="W141" i="56"/>
  <c r="Y226" i="46"/>
  <c r="Y251"/>
  <c r="W123" i="56"/>
  <c r="V50" i="73"/>
  <c r="V106" i="25"/>
  <c r="AA206" i="46"/>
  <c r="P128" i="25"/>
  <c r="Q145" i="56"/>
  <c r="P53" i="73"/>
  <c r="P92" i="74"/>
  <c r="P90" i="75"/>
  <c r="S226" i="46"/>
  <c r="S251"/>
  <c r="P106" i="25"/>
  <c r="P50" i="73"/>
  <c r="Q123" i="56"/>
  <c r="U206" i="46"/>
  <c r="K52" i="73"/>
  <c r="K91" i="74"/>
  <c r="K89" i="75"/>
  <c r="L141" i="56"/>
  <c r="K124" i="25"/>
  <c r="K50" i="73"/>
  <c r="L123" i="56"/>
  <c r="K106" i="25"/>
  <c r="N226" i="46"/>
  <c r="N251"/>
  <c r="P206"/>
  <c r="Q124" i="25"/>
  <c r="Q52" i="73"/>
  <c r="Q91" i="74"/>
  <c r="Q89" i="75"/>
  <c r="R141" i="56"/>
  <c r="T226" i="46"/>
  <c r="T251"/>
  <c r="R123" i="56"/>
  <c r="Q106" i="25"/>
  <c r="Q50" i="73"/>
  <c r="V206" i="46"/>
  <c r="U128" i="25"/>
  <c r="V145" i="56"/>
  <c r="U53" i="73"/>
  <c r="U92" i="74"/>
  <c r="U90" i="75"/>
  <c r="X226" i="46"/>
  <c r="X251"/>
  <c r="V123" i="56"/>
  <c r="U50" i="73"/>
  <c r="U106" i="25"/>
  <c r="Z206" i="46"/>
  <c r="J107" i="25"/>
  <c r="K124" i="56"/>
  <c r="J51" i="73"/>
  <c r="J90" i="74"/>
  <c r="J88" i="75"/>
  <c r="K123" i="56"/>
  <c r="J50" i="73"/>
  <c r="M226" i="46"/>
  <c r="M251"/>
  <c r="J106" i="25"/>
  <c r="O206" i="46"/>
  <c r="M51" i="73"/>
  <c r="M90" i="74"/>
  <c r="M88" i="75"/>
  <c r="M107" i="25"/>
  <c r="N124" i="56"/>
  <c r="P226" i="46"/>
  <c r="P251"/>
  <c r="M50" i="73"/>
  <c r="M106" i="25"/>
  <c r="N123" i="56"/>
  <c r="R206" i="46"/>
  <c r="P141" i="56"/>
  <c r="O124" i="25"/>
  <c r="O52" i="73"/>
  <c r="O91" i="74"/>
  <c r="O89" i="75"/>
  <c r="O50" i="73"/>
  <c r="P123" i="56"/>
  <c r="O106" i="25"/>
  <c r="R226" i="46"/>
  <c r="R251"/>
  <c r="T206"/>
  <c r="I223" i="44"/>
  <c r="L157"/>
  <c r="J223"/>
  <c r="I222"/>
  <c r="L151"/>
  <c r="J222"/>
  <c r="E98" i="70"/>
  <c r="E98" i="71"/>
  <c r="V98"/>
  <c r="V98" i="70"/>
  <c r="V70" i="71"/>
  <c r="V71" i="70"/>
  <c r="V187" i="25"/>
  <c r="G68" i="71"/>
  <c r="H227" i="56"/>
  <c r="G69" i="70"/>
  <c r="G179" i="25"/>
  <c r="L68" i="71"/>
  <c r="L179" i="25"/>
  <c r="M227" i="56"/>
  <c r="L69" i="70"/>
  <c r="M71"/>
  <c r="M187" i="25"/>
  <c r="M70" i="71"/>
  <c r="M68"/>
  <c r="N227" i="56"/>
  <c r="M69" i="70"/>
  <c r="M179" i="25"/>
  <c r="D90" i="74"/>
  <c r="D221" i="56"/>
  <c r="K154" i="44"/>
  <c r="C76" i="71"/>
  <c r="C97"/>
  <c r="D97"/>
  <c r="H98" i="70"/>
  <c r="H98" i="71"/>
  <c r="W98" i="70"/>
  <c r="F98"/>
  <c r="F98" i="71"/>
  <c r="K69"/>
  <c r="K70" i="70"/>
  <c r="K180" i="25"/>
  <c r="W187"/>
  <c r="W70" i="71"/>
  <c r="W71" i="70"/>
  <c r="S70"/>
  <c r="S180" i="25"/>
  <c r="S69" i="71"/>
  <c r="E71" i="70"/>
  <c r="E187" i="25"/>
  <c r="E70" i="71"/>
  <c r="E179" i="25"/>
  <c r="E303"/>
  <c r="E68" i="71"/>
  <c r="E99"/>
  <c r="E69" i="70"/>
  <c r="F227" i="56"/>
  <c r="N187" i="25"/>
  <c r="N71" i="70"/>
  <c r="N70" i="71"/>
  <c r="N180" i="25"/>
  <c r="N69" i="71"/>
  <c r="N70" i="70"/>
  <c r="E227" i="56"/>
  <c r="D69" i="70"/>
  <c r="D68" i="71"/>
  <c r="D179" i="25"/>
  <c r="D134" i="56"/>
  <c r="D262" i="25"/>
  <c r="C117"/>
  <c r="K98" i="71"/>
  <c r="D70"/>
  <c r="D71" i="70"/>
  <c r="D187" i="25"/>
  <c r="D142" i="56"/>
  <c r="K142" i="44"/>
  <c r="L142"/>
  <c r="R77" i="71"/>
  <c r="R17"/>
  <c r="R98"/>
  <c r="R98" i="70"/>
  <c r="R78"/>
  <c r="R18"/>
  <c r="J98" i="71"/>
  <c r="E84" i="75"/>
  <c r="E20"/>
  <c r="C19" i="69"/>
  <c r="S98" i="71"/>
  <c r="C188" i="25"/>
  <c r="C71" i="71"/>
  <c r="Q302" i="25"/>
  <c r="C261"/>
  <c r="Q99" i="71"/>
  <c r="Q99" i="70"/>
  <c r="N302" i="25"/>
  <c r="T84" i="75"/>
  <c r="T20"/>
  <c r="L302" i="25"/>
  <c r="AC141" i="46"/>
  <c r="CO141"/>
  <c r="H84" i="75"/>
  <c r="H20"/>
  <c r="W86" i="74"/>
  <c r="W20"/>
  <c r="C118" i="25"/>
  <c r="O86" i="74"/>
  <c r="O20"/>
  <c r="U86"/>
  <c r="U20"/>
  <c r="U302" i="25"/>
  <c r="C299"/>
  <c r="X292"/>
  <c r="C250"/>
  <c r="O262"/>
  <c r="V262"/>
  <c r="G262"/>
  <c r="T262"/>
  <c r="L262"/>
  <c r="M262"/>
  <c r="I302"/>
  <c r="D86" i="74"/>
  <c r="M84" i="75"/>
  <c r="M20"/>
  <c r="N84"/>
  <c r="N20"/>
  <c r="T302" i="25"/>
  <c r="L86" i="74"/>
  <c r="L20"/>
  <c r="X293" i="25"/>
  <c r="F84" i="75"/>
  <c r="F20"/>
  <c r="F262" i="25"/>
  <c r="W262"/>
  <c r="I262"/>
  <c r="H262"/>
  <c r="C119"/>
  <c r="G302"/>
  <c r="G86" i="74"/>
  <c r="G20"/>
  <c r="K98" i="70"/>
  <c r="C72"/>
  <c r="C67" i="71"/>
  <c r="C176" i="25"/>
  <c r="R303"/>
  <c r="R99" i="70"/>
  <c r="P303" i="25"/>
  <c r="P99" i="70"/>
  <c r="J84" i="75"/>
  <c r="J20"/>
  <c r="O302" i="25"/>
  <c r="C125"/>
  <c r="P302"/>
  <c r="K86" i="74"/>
  <c r="K20"/>
  <c r="C74" i="71"/>
  <c r="J302" i="25"/>
  <c r="J141" i="56"/>
  <c r="I52" i="73"/>
  <c r="I91" i="74"/>
  <c r="I89" i="75"/>
  <c r="I124" i="25"/>
  <c r="J123" i="56"/>
  <c r="I106" i="25"/>
  <c r="L226" i="46"/>
  <c r="L251"/>
  <c r="I50" i="73"/>
  <c r="N206" i="46"/>
  <c r="I226"/>
  <c r="I251"/>
  <c r="G123" i="56"/>
  <c r="F106" i="25"/>
  <c r="F50" i="73"/>
  <c r="K206" i="46"/>
  <c r="S124" i="25"/>
  <c r="S52" i="73"/>
  <c r="S91" i="74"/>
  <c r="S89" i="75"/>
  <c r="T141" i="56"/>
  <c r="N51" i="73"/>
  <c r="N90" i="74"/>
  <c r="N88" i="75"/>
  <c r="O124" i="56"/>
  <c r="N107" i="25"/>
  <c r="T124"/>
  <c r="T52" i="73"/>
  <c r="T91" i="74"/>
  <c r="T89" i="75"/>
  <c r="U141" i="56"/>
  <c r="U123"/>
  <c r="T106" i="25"/>
  <c r="W226" i="46"/>
  <c r="W251"/>
  <c r="T50" i="73"/>
  <c r="Y206" i="46"/>
  <c r="L53" i="73"/>
  <c r="L92" i="74"/>
  <c r="L90" i="75"/>
  <c r="M145" i="56"/>
  <c r="L128" i="25"/>
  <c r="L106"/>
  <c r="L50" i="73"/>
  <c r="O226" i="46"/>
  <c r="O251"/>
  <c r="M123" i="56"/>
  <c r="Q206" i="46"/>
  <c r="S141" i="56"/>
  <c r="R52" i="73"/>
  <c r="R91" i="74"/>
  <c r="R89" i="75"/>
  <c r="R124" i="25"/>
  <c r="U226" i="46"/>
  <c r="U251"/>
  <c r="S123" i="56"/>
  <c r="R106" i="25"/>
  <c r="R50" i="73"/>
  <c r="W206" i="46"/>
  <c r="X141" i="56"/>
  <c r="W52" i="73"/>
  <c r="W91" i="74"/>
  <c r="W89" i="75"/>
  <c r="W124" i="25"/>
  <c r="W106"/>
  <c r="Z226" i="46"/>
  <c r="Z251"/>
  <c r="X123" i="56"/>
  <c r="W50" i="73"/>
  <c r="AB206" i="46"/>
  <c r="C127" i="47"/>
  <c r="C308"/>
  <c r="C314"/>
  <c r="C68"/>
  <c r="D266"/>
  <c r="D273"/>
  <c r="D78"/>
  <c r="K125" i="44"/>
  <c r="D215" i="56"/>
  <c r="V69" i="71"/>
  <c r="V70" i="70"/>
  <c r="V180" i="25"/>
  <c r="G180"/>
  <c r="G69" i="71"/>
  <c r="G70" i="70"/>
  <c r="T69" i="71"/>
  <c r="T70" i="70"/>
  <c r="T180" i="25"/>
  <c r="L70" i="70"/>
  <c r="L180" i="25"/>
  <c r="L69" i="71"/>
  <c r="M70" i="70"/>
  <c r="M78"/>
  <c r="M18"/>
  <c r="M180" i="25"/>
  <c r="M69" i="71"/>
  <c r="M77"/>
  <c r="M17"/>
  <c r="Q78" i="70"/>
  <c r="Q18"/>
  <c r="Q98"/>
  <c r="D226" i="56"/>
  <c r="K130" i="44"/>
  <c r="D98" i="71"/>
  <c r="C66"/>
  <c r="C98"/>
  <c r="D302" i="25"/>
  <c r="C175"/>
  <c r="X175"/>
  <c r="M98" i="71"/>
  <c r="M98" i="70"/>
  <c r="N98"/>
  <c r="N98" i="71"/>
  <c r="D54" i="73"/>
  <c r="D89" i="74"/>
  <c r="C50" i="73"/>
  <c r="D150" i="25"/>
  <c r="D260"/>
  <c r="D91" i="74"/>
  <c r="D54" i="65"/>
  <c r="D186" i="25"/>
  <c r="D83" i="70"/>
  <c r="D82" i="71"/>
  <c r="D73" i="69"/>
  <c r="I216" i="44"/>
  <c r="L128"/>
  <c r="J216"/>
  <c r="L227" i="56"/>
  <c r="K179" i="25"/>
  <c r="K69" i="70"/>
  <c r="K68" i="71"/>
  <c r="W180" i="25"/>
  <c r="W69" i="71"/>
  <c r="W70" i="70"/>
  <c r="S68" i="71"/>
  <c r="T227" i="56"/>
  <c r="S69" i="70"/>
  <c r="S179" i="25"/>
  <c r="I70" i="70"/>
  <c r="I180" i="25"/>
  <c r="I69" i="71"/>
  <c r="N179" i="25"/>
  <c r="N303"/>
  <c r="O227" i="56"/>
  <c r="N68" i="71"/>
  <c r="N99"/>
  <c r="N69" i="70"/>
  <c r="N99"/>
  <c r="D180" i="25"/>
  <c r="D69" i="71"/>
  <c r="D70" i="70"/>
  <c r="D135" i="56"/>
  <c r="K135" i="44"/>
  <c r="L135"/>
  <c r="J179" i="25"/>
  <c r="J303"/>
  <c r="J68" i="71"/>
  <c r="J99"/>
  <c r="K227" i="56"/>
  <c r="J69" i="70"/>
  <c r="J99"/>
  <c r="U98"/>
  <c r="U98" i="71"/>
  <c r="E128" i="25"/>
  <c r="E53" i="73"/>
  <c r="E92" i="74"/>
  <c r="E90" i="75"/>
  <c r="F145" i="56"/>
  <c r="E107" i="25"/>
  <c r="E51" i="73"/>
  <c r="E90" i="74"/>
  <c r="E88" i="75"/>
  <c r="F124" i="56"/>
  <c r="H107" i="25"/>
  <c r="H51" i="73"/>
  <c r="H90" i="74"/>
  <c r="H88" i="75"/>
  <c r="I124" i="56"/>
  <c r="H124" i="25"/>
  <c r="H52" i="73"/>
  <c r="H91" i="74"/>
  <c r="H89" i="75"/>
  <c r="I141" i="56"/>
  <c r="V128" i="25"/>
  <c r="V53" i="73"/>
  <c r="V92" i="74"/>
  <c r="V90" i="75"/>
  <c r="W145" i="56"/>
  <c r="V51" i="73"/>
  <c r="V90" i="74"/>
  <c r="V88" i="75"/>
  <c r="W124" i="56"/>
  <c r="V107" i="25"/>
  <c r="P52" i="73"/>
  <c r="P91" i="74"/>
  <c r="P89" i="75"/>
  <c r="Q141" i="56"/>
  <c r="P124" i="25"/>
  <c r="P107"/>
  <c r="Q124" i="56"/>
  <c r="P51" i="73"/>
  <c r="P90" i="74"/>
  <c r="P88" i="75"/>
  <c r="K53" i="73"/>
  <c r="K92" i="74"/>
  <c r="K90" i="75"/>
  <c r="K128" i="25"/>
  <c r="L145" i="56"/>
  <c r="K51" i="73"/>
  <c r="K90" i="74"/>
  <c r="K88" i="75"/>
  <c r="L124" i="56"/>
  <c r="K107" i="25"/>
  <c r="Q53" i="73"/>
  <c r="Q92" i="74"/>
  <c r="Q90" i="75"/>
  <c r="R145" i="56"/>
  <c r="Q128" i="25"/>
  <c r="R124" i="56"/>
  <c r="Q107" i="25"/>
  <c r="Q51" i="73"/>
  <c r="Q90" i="74"/>
  <c r="Q88" i="75"/>
  <c r="V124" i="56"/>
  <c r="U51" i="73"/>
  <c r="U90" i="74"/>
  <c r="U88" i="75"/>
  <c r="U107" i="25"/>
  <c r="U52" i="73"/>
  <c r="U91" i="74"/>
  <c r="U89" i="75"/>
  <c r="U124" i="25"/>
  <c r="V141" i="56"/>
  <c r="K141"/>
  <c r="J52" i="73"/>
  <c r="J91" i="74"/>
  <c r="J89" i="75"/>
  <c r="J124" i="25"/>
  <c r="J128"/>
  <c r="K145" i="56"/>
  <c r="J53" i="73"/>
  <c r="J92" i="74"/>
  <c r="J90" i="75"/>
  <c r="M124" i="25"/>
  <c r="N141" i="56"/>
  <c r="M52" i="73"/>
  <c r="M91" i="74"/>
  <c r="M89" i="75"/>
  <c r="M128" i="25"/>
  <c r="M53" i="73"/>
  <c r="M92" i="74"/>
  <c r="M90" i="75"/>
  <c r="N145" i="56"/>
  <c r="P145"/>
  <c r="O53" i="73"/>
  <c r="O92" i="74"/>
  <c r="O90" i="75"/>
  <c r="O128" i="25"/>
  <c r="O107"/>
  <c r="P124" i="56"/>
  <c r="O51" i="73"/>
  <c r="O90" i="74"/>
  <c r="O88" i="75"/>
  <c r="O187" i="25"/>
  <c r="O70" i="71"/>
  <c r="O71" i="70"/>
  <c r="P227" i="56"/>
  <c r="O68" i="71"/>
  <c r="O179" i="25"/>
  <c r="O69" i="70"/>
  <c r="O99"/>
  <c r="V179" i="25"/>
  <c r="V68" i="71"/>
  <c r="V69" i="70"/>
  <c r="V99"/>
  <c r="W227" i="56"/>
  <c r="G70" i="71"/>
  <c r="G77"/>
  <c r="G17"/>
  <c r="G71" i="70"/>
  <c r="G187" i="25"/>
  <c r="T71" i="70"/>
  <c r="T187" i="25"/>
  <c r="T70" i="71"/>
  <c r="T179" i="25"/>
  <c r="T68" i="71"/>
  <c r="T69" i="70"/>
  <c r="U227" i="56"/>
  <c r="U187" i="25"/>
  <c r="U70" i="71"/>
  <c r="U71" i="70"/>
  <c r="V227" i="56"/>
  <c r="U68" i="71"/>
  <c r="U179" i="25"/>
  <c r="U69" i="70"/>
  <c r="U99"/>
  <c r="L71"/>
  <c r="L78"/>
  <c r="L18"/>
  <c r="L187" i="25"/>
  <c r="L70" i="71"/>
  <c r="L77"/>
  <c r="L17"/>
  <c r="I98"/>
  <c r="I98" i="70"/>
  <c r="C73" i="75"/>
  <c r="T98" i="70"/>
  <c r="T98" i="71"/>
  <c r="D169" i="25"/>
  <c r="D81" i="71"/>
  <c r="D72" i="69"/>
  <c r="D53" i="65"/>
  <c r="D82" i="70"/>
  <c r="D124" i="56"/>
  <c r="K124" i="44"/>
  <c r="L124"/>
  <c r="D55" i="65"/>
  <c r="D84" i="70"/>
  <c r="D190" i="25"/>
  <c r="D83" i="71"/>
  <c r="D74" i="69"/>
  <c r="D145" i="56"/>
  <c r="K145" i="44"/>
  <c r="L145"/>
  <c r="D92" i="74"/>
  <c r="C53" i="73"/>
  <c r="C95" i="75"/>
  <c r="C77" i="70"/>
  <c r="C97"/>
  <c r="D97"/>
  <c r="X199" i="25"/>
  <c r="X297"/>
  <c r="D297"/>
  <c r="C199"/>
  <c r="C297"/>
  <c r="W98" i="71"/>
  <c r="F70"/>
  <c r="F71" i="70"/>
  <c r="F187" i="25"/>
  <c r="G227" i="56"/>
  <c r="F179" i="25"/>
  <c r="F303"/>
  <c r="F68" i="71"/>
  <c r="F69" i="70"/>
  <c r="F99"/>
  <c r="K187" i="25"/>
  <c r="K70" i="71"/>
  <c r="K71" i="70"/>
  <c r="W68" i="71"/>
  <c r="W99"/>
  <c r="X227" i="56"/>
  <c r="W69" i="70"/>
  <c r="W99"/>
  <c r="W100"/>
  <c r="W179" i="25"/>
  <c r="S187"/>
  <c r="S70" i="71"/>
  <c r="S71" i="70"/>
  <c r="I187" i="25"/>
  <c r="I70" i="71"/>
  <c r="I71" i="70"/>
  <c r="I69"/>
  <c r="I99"/>
  <c r="I179" i="25"/>
  <c r="I68" i="71"/>
  <c r="I99"/>
  <c r="J227" i="56"/>
  <c r="H187" i="25"/>
  <c r="H70" i="71"/>
  <c r="H71" i="70"/>
  <c r="I227" i="56"/>
  <c r="H69" i="70"/>
  <c r="H99"/>
  <c r="H179" i="25"/>
  <c r="H68" i="71"/>
  <c r="H99"/>
  <c r="D181" i="25"/>
  <c r="D136" i="56"/>
  <c r="K136" i="44"/>
  <c r="L136"/>
  <c r="CO134" i="46"/>
  <c r="AA228"/>
  <c r="D75" i="75"/>
  <c r="C75"/>
  <c r="C77" i="74"/>
  <c r="G98" i="71"/>
  <c r="G98" i="70"/>
  <c r="G78"/>
  <c r="G18"/>
  <c r="O98" i="71"/>
  <c r="O77"/>
  <c r="O17"/>
  <c r="O98" i="70"/>
  <c r="O78"/>
  <c r="O18"/>
  <c r="D77" i="75"/>
  <c r="C77"/>
  <c r="C79" i="74"/>
  <c r="P98" i="70"/>
  <c r="P100"/>
  <c r="P78"/>
  <c r="P18"/>
  <c r="P98" i="71"/>
  <c r="P77"/>
  <c r="P17"/>
  <c r="C197" i="25"/>
  <c r="X197"/>
  <c r="J98" i="70"/>
  <c r="J78"/>
  <c r="J18"/>
  <c r="Q100" i="71"/>
  <c r="T86" i="74"/>
  <c r="T20"/>
  <c r="L98" i="71"/>
  <c r="L98" i="70"/>
  <c r="AC123" i="46"/>
  <c r="O84" i="75"/>
  <c r="O20"/>
  <c r="J262" i="25"/>
  <c r="U84" i="75"/>
  <c r="U20"/>
  <c r="E302" i="25"/>
  <c r="V302"/>
  <c r="C292"/>
  <c r="D285"/>
  <c r="U262"/>
  <c r="M86" i="74"/>
  <c r="M20"/>
  <c r="N86"/>
  <c r="N20"/>
  <c r="L84" i="75"/>
  <c r="L20"/>
  <c r="C293" i="25"/>
  <c r="X176"/>
  <c r="H302"/>
  <c r="W302"/>
  <c r="F86" i="74"/>
  <c r="F20"/>
  <c r="F302" i="25"/>
  <c r="E262"/>
  <c r="G84" i="75"/>
  <c r="G20"/>
  <c r="K302" i="25"/>
  <c r="X188"/>
  <c r="C68" i="70"/>
  <c r="Q77" i="71"/>
  <c r="Q17"/>
  <c r="R99"/>
  <c r="P99"/>
  <c r="J86" i="74"/>
  <c r="J20"/>
  <c r="K84" i="75"/>
  <c r="K20"/>
  <c r="R302" i="25"/>
  <c r="J100" i="70"/>
  <c r="T99" i="71"/>
  <c r="T100"/>
  <c r="V99"/>
  <c r="C106" i="25"/>
  <c r="U303"/>
  <c r="T78" i="70"/>
  <c r="T18"/>
  <c r="O99" i="71"/>
  <c r="O100"/>
  <c r="U100" i="70"/>
  <c r="C70"/>
  <c r="I303" i="25"/>
  <c r="W303"/>
  <c r="K78" i="70"/>
  <c r="K18"/>
  <c r="F77" i="71"/>
  <c r="F17"/>
  <c r="T303" i="25"/>
  <c r="V303"/>
  <c r="C124"/>
  <c r="C69" i="71"/>
  <c r="E78" i="70"/>
  <c r="E18"/>
  <c r="C128" i="25"/>
  <c r="O82" i="70"/>
  <c r="O53" i="65"/>
  <c r="O81" i="71"/>
  <c r="O72" i="69"/>
  <c r="O169" i="25"/>
  <c r="O55" i="65"/>
  <c r="O74" i="69"/>
  <c r="O190" i="25"/>
  <c r="O84" i="70"/>
  <c r="O83" i="71"/>
  <c r="J84" i="70"/>
  <c r="J55" i="65"/>
  <c r="J83" i="71"/>
  <c r="J74" i="69"/>
  <c r="J190" i="25"/>
  <c r="J186"/>
  <c r="J73" i="69"/>
  <c r="J54" i="65"/>
  <c r="J82" i="71"/>
  <c r="J83" i="70"/>
  <c r="U169" i="25"/>
  <c r="U82" i="70"/>
  <c r="U53" i="65"/>
  <c r="U81" i="71"/>
  <c r="U72" i="69"/>
  <c r="K72"/>
  <c r="K169" i="25"/>
  <c r="K82" i="70"/>
  <c r="K53" i="65"/>
  <c r="K81" i="71"/>
  <c r="K74" i="69"/>
  <c r="K190" i="25"/>
  <c r="K84" i="70"/>
  <c r="K55" i="65"/>
  <c r="K83" i="71"/>
  <c r="P82" i="70"/>
  <c r="P72" i="69"/>
  <c r="P53" i="65"/>
  <c r="P81" i="71"/>
  <c r="P169" i="25"/>
  <c r="V72" i="69"/>
  <c r="V82" i="70"/>
  <c r="V53" i="65"/>
  <c r="V169" i="25"/>
  <c r="V81" i="71"/>
  <c r="V190" i="25"/>
  <c r="V55" i="65"/>
  <c r="V83" i="71"/>
  <c r="V74" i="69"/>
  <c r="V84" i="70"/>
  <c r="H81" i="71"/>
  <c r="H72" i="69"/>
  <c r="H169" i="25"/>
  <c r="H82" i="70"/>
  <c r="H53" i="65"/>
  <c r="E83" i="71"/>
  <c r="E84" i="70"/>
  <c r="E190" i="25"/>
  <c r="E74" i="69"/>
  <c r="E55" i="65"/>
  <c r="C180" i="25"/>
  <c r="X180"/>
  <c r="D89" i="75"/>
  <c r="C89"/>
  <c r="C91" i="74"/>
  <c r="D18" i="73"/>
  <c r="C78" i="47"/>
  <c r="C266"/>
  <c r="C273"/>
  <c r="W54" i="73"/>
  <c r="W18"/>
  <c r="W89" i="74"/>
  <c r="W54" i="65"/>
  <c r="W73" i="69"/>
  <c r="W186" i="25"/>
  <c r="W82" i="71"/>
  <c r="W83" i="70"/>
  <c r="R54" i="73"/>
  <c r="R18"/>
  <c r="R89" i="74"/>
  <c r="S225" i="56"/>
  <c r="R52" i="65"/>
  <c r="R71" i="69"/>
  <c r="R81" i="70"/>
  <c r="R168" i="25"/>
  <c r="R80" i="71"/>
  <c r="R54" i="65"/>
  <c r="R82" i="71"/>
  <c r="R73" i="69"/>
  <c r="R186" i="25"/>
  <c r="R83" i="70"/>
  <c r="L71" i="69"/>
  <c r="L80" i="71"/>
  <c r="L81" i="70"/>
  <c r="L168" i="25"/>
  <c r="M225" i="56"/>
  <c r="L52" i="65"/>
  <c r="L54" i="73"/>
  <c r="L18"/>
  <c r="L89" i="74"/>
  <c r="T89"/>
  <c r="T54" i="73"/>
  <c r="T18"/>
  <c r="T260" i="25"/>
  <c r="T285"/>
  <c r="T150"/>
  <c r="T152"/>
  <c r="T186"/>
  <c r="T82" i="71"/>
  <c r="T73" i="69"/>
  <c r="T54" i="65"/>
  <c r="T83" i="70"/>
  <c r="N53" i="65"/>
  <c r="N82" i="70"/>
  <c r="N169" i="25"/>
  <c r="N81" i="71"/>
  <c r="N72" i="69"/>
  <c r="S82" i="71"/>
  <c r="S73" i="69"/>
  <c r="S54" i="65"/>
  <c r="S83" i="70"/>
  <c r="S186" i="25"/>
  <c r="F54" i="73"/>
  <c r="F18"/>
  <c r="F89" i="74"/>
  <c r="F168" i="25"/>
  <c r="F81" i="70"/>
  <c r="F52" i="65"/>
  <c r="F80" i="71"/>
  <c r="G225" i="56"/>
  <c r="F71" i="69"/>
  <c r="I71"/>
  <c r="I80" i="71"/>
  <c r="I168" i="25"/>
  <c r="J225" i="56"/>
  <c r="I81" i="70"/>
  <c r="I52" i="65"/>
  <c r="X187" i="25"/>
  <c r="C187"/>
  <c r="D303"/>
  <c r="C179"/>
  <c r="D99" i="70"/>
  <c r="C69"/>
  <c r="I220" i="44"/>
  <c r="L154"/>
  <c r="J220"/>
  <c r="O260" i="25"/>
  <c r="O150"/>
  <c r="O152"/>
  <c r="O89" i="74"/>
  <c r="O54" i="73"/>
  <c r="O18"/>
  <c r="M260" i="25"/>
  <c r="M285"/>
  <c r="M150"/>
  <c r="M152"/>
  <c r="J71" i="69"/>
  <c r="J80" i="71"/>
  <c r="J81" i="70"/>
  <c r="K225" i="56"/>
  <c r="J168" i="25"/>
  <c r="J52" i="65"/>
  <c r="J53"/>
  <c r="J81" i="71"/>
  <c r="J72" i="69"/>
  <c r="J169" i="25"/>
  <c r="J82" i="70"/>
  <c r="U54" i="73"/>
  <c r="U18"/>
  <c r="U89" i="74"/>
  <c r="U84" i="70"/>
  <c r="U55" i="65"/>
  <c r="U83" i="71"/>
  <c r="U74" i="69"/>
  <c r="U190" i="25"/>
  <c r="Q260"/>
  <c r="Q285"/>
  <c r="Q150"/>
  <c r="Q152"/>
  <c r="K150"/>
  <c r="K152"/>
  <c r="K260"/>
  <c r="K285"/>
  <c r="K54" i="73"/>
  <c r="K18"/>
  <c r="K89" i="74"/>
  <c r="K82" i="71"/>
  <c r="K73" i="69"/>
  <c r="K54" i="65"/>
  <c r="K83" i="70"/>
  <c r="K186" i="25"/>
  <c r="P54" i="73"/>
  <c r="P18"/>
  <c r="P89" i="74"/>
  <c r="P55" i="65"/>
  <c r="P84" i="70"/>
  <c r="P190" i="25"/>
  <c r="P83" i="71"/>
  <c r="P74" i="69"/>
  <c r="V89" i="74"/>
  <c r="V54" i="73"/>
  <c r="V18"/>
  <c r="H71" i="69"/>
  <c r="H168" i="25"/>
  <c r="H80" i="71"/>
  <c r="I225" i="56"/>
  <c r="H81" i="70"/>
  <c r="H52" i="65"/>
  <c r="E260" i="25"/>
  <c r="E285"/>
  <c r="E150"/>
  <c r="E152"/>
  <c r="E54" i="73"/>
  <c r="E18"/>
  <c r="E89" i="74"/>
  <c r="E82" i="71"/>
  <c r="E73" i="69"/>
  <c r="E186" i="25"/>
  <c r="E83" i="70"/>
  <c r="E54" i="65"/>
  <c r="D85" i="70"/>
  <c r="D56" i="65"/>
  <c r="D84" i="71"/>
  <c r="R72" i="69"/>
  <c r="R53" i="65"/>
  <c r="R82" i="70"/>
  <c r="R169" i="25"/>
  <c r="R81" i="71"/>
  <c r="L186" i="25"/>
  <c r="L83" i="70"/>
  <c r="L54" i="65"/>
  <c r="L82" i="71"/>
  <c r="L73" i="69"/>
  <c r="L81" i="71"/>
  <c r="L169" i="25"/>
  <c r="L72" i="69"/>
  <c r="L82" i="70"/>
  <c r="L53" i="65"/>
  <c r="T72" i="69"/>
  <c r="T53" i="65"/>
  <c r="T82" i="70"/>
  <c r="T169" i="25"/>
  <c r="T81" i="71"/>
  <c r="G73" i="69"/>
  <c r="G186" i="25"/>
  <c r="G83" i="70"/>
  <c r="G54" i="65"/>
  <c r="G82" i="71"/>
  <c r="F81"/>
  <c r="F72" i="69"/>
  <c r="F53" i="65"/>
  <c r="F82" i="70"/>
  <c r="F169" i="25"/>
  <c r="F186"/>
  <c r="F83" i="70"/>
  <c r="F54" i="65"/>
  <c r="F82" i="71"/>
  <c r="F73" i="69"/>
  <c r="I81" i="71"/>
  <c r="I53" i="65"/>
  <c r="I82" i="70"/>
  <c r="I72" i="69"/>
  <c r="I169" i="25"/>
  <c r="I84" i="70"/>
  <c r="I55" i="65"/>
  <c r="I190" i="25"/>
  <c r="I74" i="69"/>
  <c r="I83" i="71"/>
  <c r="N150" i="25"/>
  <c r="N152"/>
  <c r="N260"/>
  <c r="N285"/>
  <c r="N54" i="73"/>
  <c r="N18"/>
  <c r="N89" i="74"/>
  <c r="S54" i="73"/>
  <c r="S18"/>
  <c r="S89" i="74"/>
  <c r="G71" i="69"/>
  <c r="G168" i="25"/>
  <c r="H225" i="56"/>
  <c r="G52" i="65"/>
  <c r="G80" i="71"/>
  <c r="G81" i="70"/>
  <c r="G150" i="25"/>
  <c r="G152"/>
  <c r="G260"/>
  <c r="G285"/>
  <c r="G82" i="70"/>
  <c r="G72" i="69"/>
  <c r="G81" i="71"/>
  <c r="G53" i="65"/>
  <c r="G169" i="25"/>
  <c r="F84" i="70"/>
  <c r="F74" i="69"/>
  <c r="F55" i="65"/>
  <c r="F83" i="71"/>
  <c r="F190" i="25"/>
  <c r="W100" i="71"/>
  <c r="I100" i="70"/>
  <c r="I100" i="71"/>
  <c r="O100" i="70"/>
  <c r="S303" i="25"/>
  <c r="K99" i="70"/>
  <c r="K100"/>
  <c r="N77" i="71"/>
  <c r="N17"/>
  <c r="N100" i="70"/>
  <c r="C302" i="25"/>
  <c r="O285"/>
  <c r="Q100" i="70"/>
  <c r="J100" i="71"/>
  <c r="R100" i="70"/>
  <c r="C70" i="71"/>
  <c r="F78" i="70"/>
  <c r="F18"/>
  <c r="W78"/>
  <c r="W18"/>
  <c r="H100" i="71"/>
  <c r="H100" i="70"/>
  <c r="C51" i="73"/>
  <c r="M303" i="25"/>
  <c r="L99" i="71"/>
  <c r="L100"/>
  <c r="G99" i="70"/>
  <c r="G99" i="71"/>
  <c r="G100"/>
  <c r="V100" i="70"/>
  <c r="V100" i="71"/>
  <c r="E100"/>
  <c r="C98" i="70"/>
  <c r="D78"/>
  <c r="CO123" i="46"/>
  <c r="AA226"/>
  <c r="AA251"/>
  <c r="AC206"/>
  <c r="X181" i="25"/>
  <c r="C181"/>
  <c r="D90" i="75"/>
  <c r="C90"/>
  <c r="C92" i="74"/>
  <c r="X179" i="25"/>
  <c r="X303"/>
  <c r="O303"/>
  <c r="M190"/>
  <c r="M74" i="69"/>
  <c r="M83" i="71"/>
  <c r="M84" i="70"/>
  <c r="M55" i="65"/>
  <c r="M186" i="25"/>
  <c r="M82" i="71"/>
  <c r="M73" i="69"/>
  <c r="M83" i="70"/>
  <c r="M54" i="65"/>
  <c r="U54"/>
  <c r="U83" i="70"/>
  <c r="U186" i="25"/>
  <c r="U82" i="71"/>
  <c r="U73" i="69"/>
  <c r="Q82" i="70"/>
  <c r="Q72" i="69"/>
  <c r="Q53" i="65"/>
  <c r="Q81" i="71"/>
  <c r="Q169" i="25"/>
  <c r="Q190"/>
  <c r="Q84" i="70"/>
  <c r="Q55" i="65"/>
  <c r="Q83" i="71"/>
  <c r="Q74" i="69"/>
  <c r="P186" i="25"/>
  <c r="P82" i="71"/>
  <c r="P73" i="69"/>
  <c r="P54" i="65"/>
  <c r="P83" i="70"/>
  <c r="H83"/>
  <c r="H73" i="69"/>
  <c r="H82" i="71"/>
  <c r="H54" i="65"/>
  <c r="H186" i="25"/>
  <c r="E53" i="65"/>
  <c r="E81" i="71"/>
  <c r="E72" i="69"/>
  <c r="E169" i="25"/>
  <c r="E82" i="70"/>
  <c r="D152" i="25"/>
  <c r="D93" i="74"/>
  <c r="D87" i="75"/>
  <c r="I225" i="44"/>
  <c r="L130"/>
  <c r="J225"/>
  <c r="I214"/>
  <c r="L125"/>
  <c r="J214"/>
  <c r="W71" i="69"/>
  <c r="W168" i="25"/>
  <c r="W52" i="65"/>
  <c r="X225" i="56"/>
  <c r="W81" i="70"/>
  <c r="W80" i="71"/>
  <c r="W260" i="25"/>
  <c r="W285"/>
  <c r="W150"/>
  <c r="W152"/>
  <c r="R260"/>
  <c r="R285"/>
  <c r="R150"/>
  <c r="R152"/>
  <c r="L260"/>
  <c r="L285"/>
  <c r="L150"/>
  <c r="L152"/>
  <c r="L74" i="69"/>
  <c r="L190" i="25"/>
  <c r="L84" i="70"/>
  <c r="L55" i="65"/>
  <c r="L83" i="71"/>
  <c r="T71" i="69"/>
  <c r="T80" i="71"/>
  <c r="T52" i="65"/>
  <c r="T81" i="70"/>
  <c r="T168" i="25"/>
  <c r="U225" i="56"/>
  <c r="F260" i="25"/>
  <c r="F285"/>
  <c r="F150"/>
  <c r="F152"/>
  <c r="I54" i="73"/>
  <c r="I18"/>
  <c r="I89" i="74"/>
  <c r="I150" i="25"/>
  <c r="I152"/>
  <c r="I260"/>
  <c r="I285"/>
  <c r="I186"/>
  <c r="I83" i="70"/>
  <c r="I54" i="65"/>
  <c r="I82" i="71"/>
  <c r="I73" i="69"/>
  <c r="C86" i="74"/>
  <c r="D20"/>
  <c r="C20"/>
  <c r="K134" i="44"/>
  <c r="D227" i="56"/>
  <c r="D99" i="71"/>
  <c r="D100"/>
  <c r="C68"/>
  <c r="C99"/>
  <c r="C100"/>
  <c r="C90" i="74"/>
  <c r="D88" i="75"/>
  <c r="C88"/>
  <c r="O80" i="71"/>
  <c r="P225" i="56"/>
  <c r="O52" i="65"/>
  <c r="O168" i="25"/>
  <c r="O81" i="70"/>
  <c r="O71" i="69"/>
  <c r="O186" i="25"/>
  <c r="O82" i="71"/>
  <c r="O73" i="69"/>
  <c r="O54" i="65"/>
  <c r="O83" i="70"/>
  <c r="M52" i="65"/>
  <c r="M168" i="25"/>
  <c r="M71" i="69"/>
  <c r="M80" i="71"/>
  <c r="M81" i="70"/>
  <c r="N225" i="56"/>
  <c r="M54" i="73"/>
  <c r="M18"/>
  <c r="M89" i="74"/>
  <c r="M81" i="71"/>
  <c r="M72" i="69"/>
  <c r="M169" i="25"/>
  <c r="M82" i="70"/>
  <c r="M53" i="65"/>
  <c r="J150" i="25"/>
  <c r="J152"/>
  <c r="J260"/>
  <c r="J285"/>
  <c r="J54" i="73"/>
  <c r="J18"/>
  <c r="J89" i="74"/>
  <c r="U260" i="25"/>
  <c r="U285"/>
  <c r="U150"/>
  <c r="U152"/>
  <c r="U52" i="65"/>
  <c r="U168" i="25"/>
  <c r="V225" i="56"/>
  <c r="U71" i="69"/>
  <c r="U75"/>
  <c r="U23"/>
  <c r="U81" i="70"/>
  <c r="U85"/>
  <c r="U19"/>
  <c r="U80" i="71"/>
  <c r="Q89" i="74"/>
  <c r="Q54" i="73"/>
  <c r="Q18"/>
  <c r="Q168" i="25"/>
  <c r="Q52" i="65"/>
  <c r="Q81" i="70"/>
  <c r="Q71" i="69"/>
  <c r="Q80" i="71"/>
  <c r="R225" i="56"/>
  <c r="Q82" i="71"/>
  <c r="Q186" i="25"/>
  <c r="Q54" i="65"/>
  <c r="Q83" i="70"/>
  <c r="Q73" i="69"/>
  <c r="K71"/>
  <c r="K75"/>
  <c r="K23"/>
  <c r="K81" i="70"/>
  <c r="K85"/>
  <c r="K19"/>
  <c r="L225" i="56"/>
  <c r="K80" i="71"/>
  <c r="K84"/>
  <c r="K18"/>
  <c r="K52" i="65"/>
  <c r="K56"/>
  <c r="K17"/>
  <c r="K168" i="25"/>
  <c r="Q225" i="56"/>
  <c r="P80" i="71"/>
  <c r="P84"/>
  <c r="P18"/>
  <c r="P81" i="70"/>
  <c r="P85"/>
  <c r="P19"/>
  <c r="P168" i="25"/>
  <c r="P52" i="65"/>
  <c r="P56"/>
  <c r="P17"/>
  <c r="P71" i="69"/>
  <c r="P75"/>
  <c r="P23"/>
  <c r="P260" i="25"/>
  <c r="P285"/>
  <c r="P150"/>
  <c r="P152"/>
  <c r="V260"/>
  <c r="V285"/>
  <c r="V150"/>
  <c r="V152"/>
  <c r="W225" i="56"/>
  <c r="V71" i="69"/>
  <c r="V81" i="70"/>
  <c r="V168" i="25"/>
  <c r="V52" i="65"/>
  <c r="V80" i="71"/>
  <c r="V82"/>
  <c r="V73" i="69"/>
  <c r="V186" i="25"/>
  <c r="V83" i="70"/>
  <c r="V54" i="65"/>
  <c r="H89" i="74"/>
  <c r="H54" i="73"/>
  <c r="H18"/>
  <c r="H260" i="25"/>
  <c r="H285"/>
  <c r="H150"/>
  <c r="H152"/>
  <c r="H83" i="71"/>
  <c r="H55" i="65"/>
  <c r="H84" i="70"/>
  <c r="H74" i="69"/>
  <c r="H190" i="25"/>
  <c r="E81" i="70"/>
  <c r="E85"/>
  <c r="E19"/>
  <c r="F225" i="56"/>
  <c r="E71" i="69"/>
  <c r="E75"/>
  <c r="E23"/>
  <c r="E52" i="65"/>
  <c r="E56"/>
  <c r="E17"/>
  <c r="E80" i="71"/>
  <c r="E84"/>
  <c r="E18"/>
  <c r="E168" i="25"/>
  <c r="D75" i="69"/>
  <c r="D301" i="25"/>
  <c r="W169"/>
  <c r="W81" i="71"/>
  <c r="W72" i="69"/>
  <c r="W53" i="65"/>
  <c r="W82" i="70"/>
  <c r="W55" i="65"/>
  <c r="W83" i="71"/>
  <c r="W74" i="69"/>
  <c r="W190" i="25"/>
  <c r="W84" i="70"/>
  <c r="R190" i="25"/>
  <c r="R74" i="69"/>
  <c r="R55" i="65"/>
  <c r="R84" i="70"/>
  <c r="R83" i="71"/>
  <c r="T83"/>
  <c r="T190" i="25"/>
  <c r="T55" i="65"/>
  <c r="T84" i="70"/>
  <c r="T74" i="69"/>
  <c r="N73"/>
  <c r="N82" i="71"/>
  <c r="N83" i="70"/>
  <c r="N186" i="25"/>
  <c r="N54" i="65"/>
  <c r="N83" i="71"/>
  <c r="N74" i="69"/>
  <c r="N55" i="65"/>
  <c r="N84" i="70"/>
  <c r="N190" i="25"/>
  <c r="S82" i="70"/>
  <c r="C82"/>
  <c r="S53" i="65"/>
  <c r="S81" i="71"/>
  <c r="S72" i="69"/>
  <c r="S169" i="25"/>
  <c r="S190"/>
  <c r="S83" i="71"/>
  <c r="S74" i="69"/>
  <c r="S55" i="65"/>
  <c r="S84" i="70"/>
  <c r="G74" i="69"/>
  <c r="G190" i="25"/>
  <c r="G84" i="70"/>
  <c r="G55" i="65"/>
  <c r="G83" i="71"/>
  <c r="O225" i="56"/>
  <c r="N80" i="71"/>
  <c r="N81" i="70"/>
  <c r="N71" i="69"/>
  <c r="N75"/>
  <c r="N23"/>
  <c r="N168" i="25"/>
  <c r="N52" i="65"/>
  <c r="S71" i="69"/>
  <c r="S168" i="25"/>
  <c r="S52" i="65"/>
  <c r="S80" i="71"/>
  <c r="S84"/>
  <c r="S18"/>
  <c r="T225" i="56"/>
  <c r="S81" i="70"/>
  <c r="S150" i="25"/>
  <c r="S152"/>
  <c r="S260"/>
  <c r="S285"/>
  <c r="G89" i="74"/>
  <c r="C89"/>
  <c r="G54" i="73"/>
  <c r="G18"/>
  <c r="P100" i="71"/>
  <c r="G100" i="70"/>
  <c r="H303" i="25"/>
  <c r="F99" i="71"/>
  <c r="F100"/>
  <c r="W77"/>
  <c r="W17"/>
  <c r="C55" i="65"/>
  <c r="C72" i="69"/>
  <c r="T77" i="71"/>
  <c r="T17"/>
  <c r="D84" i="75"/>
  <c r="I78" i="70"/>
  <c r="I18"/>
  <c r="I77" i="71"/>
  <c r="I17"/>
  <c r="U99"/>
  <c r="U100"/>
  <c r="T99" i="70"/>
  <c r="T100"/>
  <c r="U77" i="71"/>
  <c r="U17"/>
  <c r="U78" i="70"/>
  <c r="U18"/>
  <c r="S99"/>
  <c r="S100"/>
  <c r="S99" i="71"/>
  <c r="S100"/>
  <c r="K99"/>
  <c r="K100"/>
  <c r="K303" i="25"/>
  <c r="D141" i="56"/>
  <c r="K141" i="44"/>
  <c r="L141"/>
  <c r="C82" i="71"/>
  <c r="C52" i="73"/>
  <c r="N100" i="71"/>
  <c r="N78" i="70"/>
  <c r="N18"/>
  <c r="X302" i="25"/>
  <c r="D77" i="71"/>
  <c r="J77"/>
  <c r="J17"/>
  <c r="R100"/>
  <c r="C71" i="70"/>
  <c r="K77" i="71"/>
  <c r="K17"/>
  <c r="C262" i="25"/>
  <c r="E99" i="70"/>
  <c r="S77" i="71"/>
  <c r="S17"/>
  <c r="F100" i="70"/>
  <c r="H77" i="71"/>
  <c r="H17"/>
  <c r="H78" i="70"/>
  <c r="H18"/>
  <c r="M99"/>
  <c r="M100"/>
  <c r="M99" i="71"/>
  <c r="M100"/>
  <c r="L99" i="70"/>
  <c r="L100"/>
  <c r="L303" i="25"/>
  <c r="G303"/>
  <c r="V78" i="70"/>
  <c r="V18"/>
  <c r="V77" i="71"/>
  <c r="V17"/>
  <c r="E77"/>
  <c r="E17"/>
  <c r="E100" i="70"/>
  <c r="D123" i="56"/>
  <c r="D100" i="70"/>
  <c r="S78"/>
  <c r="S18"/>
  <c r="X291" i="25"/>
  <c r="C291"/>
  <c r="C107"/>
  <c r="C260"/>
  <c r="C168"/>
  <c r="N85" i="70"/>
  <c r="N19"/>
  <c r="C190" i="25"/>
  <c r="C74" i="69"/>
  <c r="C285" i="25"/>
  <c r="S85" i="70"/>
  <c r="S19"/>
  <c r="C83" i="71"/>
  <c r="C84" i="70"/>
  <c r="C71" i="69"/>
  <c r="V75"/>
  <c r="V23"/>
  <c r="O85" i="70"/>
  <c r="O19"/>
  <c r="C83"/>
  <c r="C53" i="65"/>
  <c r="C73" i="69"/>
  <c r="C169" i="25"/>
  <c r="C81" i="71"/>
  <c r="M56" i="65"/>
  <c r="M17"/>
  <c r="C186" i="25"/>
  <c r="X169"/>
  <c r="X190"/>
  <c r="C54" i="65"/>
  <c r="X186" i="25"/>
  <c r="J85" i="70"/>
  <c r="J19"/>
  <c r="J75" i="69"/>
  <c r="J23"/>
  <c r="C301" i="25"/>
  <c r="D23" i="69"/>
  <c r="E301" i="25"/>
  <c r="H93" i="74"/>
  <c r="H21"/>
  <c r="H87" i="75"/>
  <c r="H91"/>
  <c r="H21"/>
  <c r="P301" i="25"/>
  <c r="Q301"/>
  <c r="Q93" i="74"/>
  <c r="Q21"/>
  <c r="Q87" i="75"/>
  <c r="Q91"/>
  <c r="Q21"/>
  <c r="U35" i="71"/>
  <c r="U36" i="47"/>
  <c r="U42" i="75"/>
  <c r="U36" i="70"/>
  <c r="U42" i="65"/>
  <c r="U44" i="74"/>
  <c r="U47" i="69"/>
  <c r="U40" i="73"/>
  <c r="J87" i="75"/>
  <c r="J91"/>
  <c r="J21"/>
  <c r="J93" i="74"/>
  <c r="J21"/>
  <c r="M301" i="25"/>
  <c r="O301"/>
  <c r="I44" i="74"/>
  <c r="I36" i="70"/>
  <c r="I35" i="71"/>
  <c r="I42" i="75"/>
  <c r="I47" i="69"/>
  <c r="I42" i="65"/>
  <c r="I36" i="47"/>
  <c r="I40" i="73"/>
  <c r="W301" i="25"/>
  <c r="D21" i="74"/>
  <c r="D44"/>
  <c r="D36" i="70"/>
  <c r="D42" i="65"/>
  <c r="D40" i="73"/>
  <c r="D42" i="75"/>
  <c r="C152" i="25"/>
  <c r="I117" i="36"/>
  <c r="D47" i="69"/>
  <c r="D117" i="36"/>
  <c r="D35" i="71"/>
  <c r="D36" i="47"/>
  <c r="G40" i="73"/>
  <c r="G36" i="70"/>
  <c r="G42" i="65"/>
  <c r="G44" i="74"/>
  <c r="G35" i="71"/>
  <c r="G47" i="69"/>
  <c r="G36" i="47"/>
  <c r="G42" i="75"/>
  <c r="G301" i="25"/>
  <c r="S87" i="75"/>
  <c r="S91"/>
  <c r="S21"/>
  <c r="S93" i="74"/>
  <c r="S21"/>
  <c r="N87" i="75"/>
  <c r="N91"/>
  <c r="N21"/>
  <c r="N93" i="74"/>
  <c r="N21"/>
  <c r="D18" i="71"/>
  <c r="D17" i="65"/>
  <c r="D19" i="70"/>
  <c r="E93" i="74"/>
  <c r="E21"/>
  <c r="E87" i="75"/>
  <c r="E91"/>
  <c r="E21"/>
  <c r="E42"/>
  <c r="E35" i="71"/>
  <c r="E36" i="70"/>
  <c r="E42" i="65"/>
  <c r="E36" i="47"/>
  <c r="E47" i="69"/>
  <c r="E44" i="74"/>
  <c r="E40" i="73"/>
  <c r="C39" i="72"/>
  <c r="V87" i="75"/>
  <c r="V91"/>
  <c r="V21"/>
  <c r="V93" i="74"/>
  <c r="V21"/>
  <c r="P87" i="75"/>
  <c r="P91"/>
  <c r="P21"/>
  <c r="P93" i="74"/>
  <c r="P21"/>
  <c r="K44"/>
  <c r="K36" i="70"/>
  <c r="K42" i="75"/>
  <c r="K40" i="73"/>
  <c r="K42" i="65"/>
  <c r="K35" i="71"/>
  <c r="K47" i="69"/>
  <c r="K36" i="47"/>
  <c r="K117" i="36"/>
  <c r="U93" i="74"/>
  <c r="U21"/>
  <c r="U87" i="75"/>
  <c r="U91"/>
  <c r="U21"/>
  <c r="M47" i="69"/>
  <c r="M36" i="47"/>
  <c r="M44" i="74"/>
  <c r="M35" i="71"/>
  <c r="M42" i="65"/>
  <c r="M40" i="73"/>
  <c r="M42" i="75"/>
  <c r="M36" i="70"/>
  <c r="O35" i="71"/>
  <c r="O42" i="75"/>
  <c r="O42" i="65"/>
  <c r="O40" i="73"/>
  <c r="O36" i="70"/>
  <c r="O44" i="74"/>
  <c r="O47" i="69"/>
  <c r="O36" i="47"/>
  <c r="O117" i="36"/>
  <c r="I301" i="25"/>
  <c r="F93" i="74"/>
  <c r="F21"/>
  <c r="F87" i="75"/>
  <c r="F91"/>
  <c r="F21"/>
  <c r="T87"/>
  <c r="T91"/>
  <c r="T21"/>
  <c r="T93" i="74"/>
  <c r="T21"/>
  <c r="L301" i="25"/>
  <c r="R87" i="75"/>
  <c r="R91"/>
  <c r="R21"/>
  <c r="R93" i="74"/>
  <c r="R21"/>
  <c r="S56" i="65"/>
  <c r="S17"/>
  <c r="S75" i="69"/>
  <c r="S23"/>
  <c r="N56" i="65"/>
  <c r="N17"/>
  <c r="N84" i="71"/>
  <c r="N18"/>
  <c r="V56" i="65"/>
  <c r="V17"/>
  <c r="V85" i="70"/>
  <c r="V19"/>
  <c r="Q84" i="71"/>
  <c r="Q18"/>
  <c r="Q85" i="70"/>
  <c r="Q19"/>
  <c r="M84" i="71"/>
  <c r="M18"/>
  <c r="O75" i="69"/>
  <c r="O23"/>
  <c r="T85" i="70"/>
  <c r="T19"/>
  <c r="T84" i="71"/>
  <c r="T18"/>
  <c r="W84"/>
  <c r="W18"/>
  <c r="U301" i="25"/>
  <c r="U56" i="65"/>
  <c r="U17"/>
  <c r="G85" i="70"/>
  <c r="G19"/>
  <c r="G56" i="65"/>
  <c r="G17"/>
  <c r="H85" i="70"/>
  <c r="H19"/>
  <c r="H84" i="71"/>
  <c r="H18"/>
  <c r="H75" i="69"/>
  <c r="H23"/>
  <c r="J56" i="65"/>
  <c r="J17"/>
  <c r="J84" i="71"/>
  <c r="J18"/>
  <c r="C99" i="70"/>
  <c r="C100"/>
  <c r="C303" i="25"/>
  <c r="I85" i="70"/>
  <c r="I19"/>
  <c r="I75" i="69"/>
  <c r="I23"/>
  <c r="F75"/>
  <c r="F23"/>
  <c r="F84" i="71"/>
  <c r="F18"/>
  <c r="F85" i="70"/>
  <c r="F19"/>
  <c r="L56" i="65"/>
  <c r="L17"/>
  <c r="L84" i="71"/>
  <c r="L18"/>
  <c r="R84"/>
  <c r="R18"/>
  <c r="R85" i="70"/>
  <c r="R19"/>
  <c r="R56" i="65"/>
  <c r="R17"/>
  <c r="C54" i="73"/>
  <c r="D225" i="56"/>
  <c r="K123" i="44"/>
  <c r="C77" i="71"/>
  <c r="D17"/>
  <c r="C17"/>
  <c r="C84" i="75"/>
  <c r="D20"/>
  <c r="C20"/>
  <c r="G93" i="74"/>
  <c r="G21"/>
  <c r="G87" i="75"/>
  <c r="G91"/>
  <c r="G21"/>
  <c r="S47" i="69"/>
  <c r="S42" i="75"/>
  <c r="S44" i="74"/>
  <c r="S42" i="65"/>
  <c r="S35" i="71"/>
  <c r="S36" i="70"/>
  <c r="S40" i="73"/>
  <c r="S36" i="47"/>
  <c r="S117" i="36"/>
  <c r="S301" i="25"/>
  <c r="N301"/>
  <c r="H42" i="75"/>
  <c r="H36" i="70"/>
  <c r="H42" i="65"/>
  <c r="H35" i="71"/>
  <c r="H36" i="47"/>
  <c r="H44" i="74"/>
  <c r="H40" i="73"/>
  <c r="H47" i="69"/>
  <c r="V301" i="25"/>
  <c r="V40" i="73"/>
  <c r="V47" i="69"/>
  <c r="V42" i="75"/>
  <c r="V42" i="65"/>
  <c r="V44" i="74"/>
  <c r="V36" i="70"/>
  <c r="V35" i="71"/>
  <c r="V36" i="47"/>
  <c r="P36"/>
  <c r="P44" i="74"/>
  <c r="P42" i="65"/>
  <c r="P47" i="69"/>
  <c r="P35" i="71"/>
  <c r="P42" i="75"/>
  <c r="P36" i="70"/>
  <c r="P40" i="73"/>
  <c r="P117" i="36"/>
  <c r="K301" i="25"/>
  <c r="J36" i="47"/>
  <c r="J47" i="69"/>
  <c r="J42" i="65"/>
  <c r="J44" i="74"/>
  <c r="J40" i="73"/>
  <c r="J36" i="70"/>
  <c r="J35" i="71"/>
  <c r="J42" i="75"/>
  <c r="J117" i="36"/>
  <c r="M87" i="75"/>
  <c r="M91"/>
  <c r="M21"/>
  <c r="M93" i="74"/>
  <c r="M21"/>
  <c r="I226" i="44"/>
  <c r="L134"/>
  <c r="J226"/>
  <c r="I87" i="75"/>
  <c r="I91"/>
  <c r="I21"/>
  <c r="I93" i="74"/>
  <c r="I21"/>
  <c r="F44"/>
  <c r="F40" i="73"/>
  <c r="F36" i="70"/>
  <c r="F35" i="71"/>
  <c r="F42" i="75"/>
  <c r="F36" i="47"/>
  <c r="F47" i="69"/>
  <c r="F42" i="65"/>
  <c r="T301" i="25"/>
  <c r="L42" i="65"/>
  <c r="L44" i="74"/>
  <c r="L40" i="73"/>
  <c r="L47" i="69"/>
  <c r="L36" i="47"/>
  <c r="L42" i="75"/>
  <c r="L36" i="70"/>
  <c r="L35" i="71"/>
  <c r="R47" i="69"/>
  <c r="R44" i="74"/>
  <c r="R35" i="71"/>
  <c r="R36" i="70"/>
  <c r="R36" i="47"/>
  <c r="R40" i="73"/>
  <c r="R42" i="75"/>
  <c r="R42" i="65"/>
  <c r="R117" i="36"/>
  <c r="W35" i="71"/>
  <c r="W42" i="75"/>
  <c r="W42" i="65"/>
  <c r="W40" i="73"/>
  <c r="W44" i="74"/>
  <c r="W47" i="69"/>
  <c r="W36" i="70"/>
  <c r="W36" i="47"/>
  <c r="D91" i="75"/>
  <c r="F208" i="46"/>
  <c r="C78" i="70"/>
  <c r="D18"/>
  <c r="C18"/>
  <c r="N47" i="69"/>
  <c r="N42" i="65"/>
  <c r="N35" i="71"/>
  <c r="N36" i="70"/>
  <c r="N44" i="74"/>
  <c r="N42" i="75"/>
  <c r="N36" i="47"/>
  <c r="N40" i="73"/>
  <c r="N117" i="36"/>
  <c r="H301" i="25"/>
  <c r="K87" i="75"/>
  <c r="K91"/>
  <c r="K21"/>
  <c r="K93" i="74"/>
  <c r="K21"/>
  <c r="Q44"/>
  <c r="Q47" i="69"/>
  <c r="Q36" i="70"/>
  <c r="Q36" i="47"/>
  <c r="Q117" i="36"/>
  <c r="Q35" i="71"/>
  <c r="Q42" i="65"/>
  <c r="Q42" i="75"/>
  <c r="Q40" i="73"/>
  <c r="J301" i="25"/>
  <c r="O87" i="75"/>
  <c r="O91"/>
  <c r="O21"/>
  <c r="O93" i="74"/>
  <c r="O21"/>
  <c r="F301" i="25"/>
  <c r="T36" i="70"/>
  <c r="T47" i="69"/>
  <c r="T36" i="47"/>
  <c r="T42" i="75"/>
  <c r="T40" i="73"/>
  <c r="T35" i="71"/>
  <c r="T44" i="74"/>
  <c r="T42" i="65"/>
  <c r="L87" i="75"/>
  <c r="L91"/>
  <c r="L21"/>
  <c r="L93" i="74"/>
  <c r="L21"/>
  <c r="R301" i="25"/>
  <c r="W87" i="75"/>
  <c r="W91"/>
  <c r="W21"/>
  <c r="W93" i="74"/>
  <c r="W21"/>
  <c r="X168" i="25"/>
  <c r="V84" i="71"/>
  <c r="V18"/>
  <c r="Q75" i="69"/>
  <c r="Q23"/>
  <c r="Q56" i="65"/>
  <c r="Q17"/>
  <c r="M85" i="70"/>
  <c r="M19"/>
  <c r="M75" i="69"/>
  <c r="M23"/>
  <c r="O56" i="65"/>
  <c r="O17"/>
  <c r="O84" i="71"/>
  <c r="O18"/>
  <c r="T56" i="65"/>
  <c r="T17"/>
  <c r="T75" i="69"/>
  <c r="T23"/>
  <c r="W85" i="70"/>
  <c r="W19"/>
  <c r="W56" i="65"/>
  <c r="W17"/>
  <c r="W75" i="69"/>
  <c r="W23"/>
  <c r="C150" i="25"/>
  <c r="U84" i="71"/>
  <c r="U18"/>
  <c r="G84"/>
  <c r="G18"/>
  <c r="G75" i="69"/>
  <c r="G23"/>
  <c r="C80" i="71"/>
  <c r="C52" i="65"/>
  <c r="C81" i="70"/>
  <c r="H56" i="65"/>
  <c r="H17"/>
  <c r="I56"/>
  <c r="I17"/>
  <c r="I84" i="71"/>
  <c r="I18"/>
  <c r="F56" i="65"/>
  <c r="F17"/>
  <c r="L85" i="70"/>
  <c r="L19"/>
  <c r="L75" i="69"/>
  <c r="L23"/>
  <c r="R75"/>
  <c r="R23"/>
  <c r="C18" i="73"/>
  <c r="T117" i="36"/>
  <c r="W117"/>
  <c r="L117"/>
  <c r="F117"/>
  <c r="V117"/>
  <c r="H117"/>
  <c r="M117"/>
  <c r="E117"/>
  <c r="G117"/>
  <c r="U117"/>
  <c r="BY198" i="46"/>
  <c r="J198" i="56"/>
  <c r="BY177" i="46"/>
  <c r="J177" i="56"/>
  <c r="I222" i="25"/>
  <c r="BY197" i="46"/>
  <c r="J197" i="56"/>
  <c r="BY180" i="46"/>
  <c r="J180" i="56"/>
  <c r="I225" i="25"/>
  <c r="BY196" i="46"/>
  <c r="J196" i="56"/>
  <c r="BY175" i="46"/>
  <c r="J175" i="56"/>
  <c r="I220" i="25"/>
  <c r="BY205" i="46"/>
  <c r="J205" i="56"/>
  <c r="I240" i="25"/>
  <c r="BY178" i="46"/>
  <c r="J178" i="56"/>
  <c r="I223" i="25"/>
  <c r="BY204" i="46"/>
  <c r="J204" i="56"/>
  <c r="I239" i="25"/>
  <c r="BY173" i="46"/>
  <c r="J173" i="56"/>
  <c r="I218" i="25"/>
  <c r="BY203" i="46"/>
  <c r="J203" i="56"/>
  <c r="I238" i="25"/>
  <c r="BY176" i="46"/>
  <c r="J176" i="56"/>
  <c r="I221" i="25"/>
  <c r="BY171" i="46"/>
  <c r="J171" i="56"/>
  <c r="I216" i="25"/>
  <c r="BY174" i="46"/>
  <c r="J174" i="56"/>
  <c r="I219" i="25"/>
  <c r="BY168" i="46"/>
  <c r="BY187"/>
  <c r="J187" i="56"/>
  <c r="I232" i="25"/>
  <c r="BY172" i="46"/>
  <c r="J172" i="56"/>
  <c r="I217" i="25"/>
  <c r="BY188" i="46"/>
  <c r="J188" i="56"/>
  <c r="I233" i="25"/>
  <c r="BY166" i="46"/>
  <c r="J166" i="56"/>
  <c r="BY185" i="46"/>
  <c r="J185" i="56"/>
  <c r="I230" i="25"/>
  <c r="BY170" i="46"/>
  <c r="J170" i="56"/>
  <c r="I215" i="25"/>
  <c r="BY186" i="46"/>
  <c r="J186" i="56"/>
  <c r="I231" i="25"/>
  <c r="AI19" i="46"/>
  <c r="BY183"/>
  <c r="J183" i="56"/>
  <c r="I228" i="25"/>
  <c r="BY167" i="46"/>
  <c r="J167" i="56"/>
  <c r="I212" i="25"/>
  <c r="BY184" i="46"/>
  <c r="J184" i="56"/>
  <c r="I229" i="25"/>
  <c r="AG589" i="64"/>
  <c r="BY179" i="46"/>
  <c r="J179" i="56"/>
  <c r="I224" i="25"/>
  <c r="BY144" i="46"/>
  <c r="BY182"/>
  <c r="J182" i="56"/>
  <c r="I227" i="25"/>
  <c r="BY202" i="46"/>
  <c r="J202" i="56"/>
  <c r="I237" i="25"/>
  <c r="BY189" i="46"/>
  <c r="J189" i="56"/>
  <c r="I234" i="25"/>
  <c r="BY190" i="46"/>
  <c r="J190" i="56"/>
  <c r="I235" i="25"/>
  <c r="BZ183" i="46"/>
  <c r="K183" i="56"/>
  <c r="J228" i="25"/>
  <c r="BZ172" i="46"/>
  <c r="K172" i="56"/>
  <c r="J217" i="25"/>
  <c r="BZ202" i="46"/>
  <c r="K202" i="56"/>
  <c r="J237" i="25"/>
  <c r="BZ186" i="46"/>
  <c r="K186" i="56"/>
  <c r="J231" i="25"/>
  <c r="BZ197" i="46"/>
  <c r="K197" i="56"/>
  <c r="BZ176" i="46"/>
  <c r="K176" i="56"/>
  <c r="J221" i="25"/>
  <c r="BZ203" i="46"/>
  <c r="K203" i="56"/>
  <c r="J238" i="25"/>
  <c r="BZ188" i="46"/>
  <c r="K188" i="56"/>
  <c r="J233" i="25"/>
  <c r="BZ144" i="46"/>
  <c r="BZ180"/>
  <c r="K180" i="56"/>
  <c r="J225" i="25"/>
  <c r="BZ204" i="46"/>
  <c r="K204" i="56"/>
  <c r="J239" i="25"/>
  <c r="BZ190" i="46"/>
  <c r="K190" i="56"/>
  <c r="J235" i="25"/>
  <c r="AJ19" i="46"/>
  <c r="BZ184"/>
  <c r="K184" i="56"/>
  <c r="J229" i="25"/>
  <c r="BZ205" i="46"/>
  <c r="K205" i="56"/>
  <c r="J240" i="25"/>
  <c r="BZ173" i="46"/>
  <c r="K173" i="56"/>
  <c r="J218" i="25"/>
  <c r="AH589" i="64"/>
  <c r="BZ196" i="46"/>
  <c r="K196" i="56"/>
  <c r="BZ198" i="46"/>
  <c r="K198" i="56"/>
  <c r="BZ177" i="46"/>
  <c r="K177" i="56"/>
  <c r="J222" i="25"/>
  <c r="BZ170" i="46"/>
  <c r="K170" i="56"/>
  <c r="J215" i="25"/>
  <c r="BZ171" i="46"/>
  <c r="K171" i="56"/>
  <c r="J216" i="25"/>
  <c r="BZ166" i="46"/>
  <c r="K166" i="56"/>
  <c r="BZ185" i="46"/>
  <c r="K185" i="56"/>
  <c r="J230" i="25"/>
  <c r="BZ174" i="46"/>
  <c r="K174" i="56"/>
  <c r="J219" i="25"/>
  <c r="BZ175" i="46"/>
  <c r="K175" i="56"/>
  <c r="J220" i="25"/>
  <c r="BZ168" i="46"/>
  <c r="BZ187"/>
  <c r="K187" i="56"/>
  <c r="J232" i="25"/>
  <c r="BZ178" i="46"/>
  <c r="K178" i="56"/>
  <c r="J223" i="25"/>
  <c r="BZ179" i="46"/>
  <c r="K179" i="56"/>
  <c r="J224" i="25"/>
  <c r="BZ167" i="46"/>
  <c r="K167" i="56"/>
  <c r="J212" i="25"/>
  <c r="BZ189" i="46"/>
  <c r="K189" i="56"/>
  <c r="J234" i="25"/>
  <c r="BZ182" i="46"/>
  <c r="K182" i="56"/>
  <c r="J227" i="25"/>
  <c r="CL180" i="46"/>
  <c r="W180" i="56"/>
  <c r="V225" i="25"/>
  <c r="CL177" i="46"/>
  <c r="W177" i="56"/>
  <c r="V222" i="25"/>
  <c r="CL203" i="46"/>
  <c r="W203" i="56"/>
  <c r="V238" i="25"/>
  <c r="CL202" i="46"/>
  <c r="W202" i="56"/>
  <c r="V237" i="25"/>
  <c r="CL189" i="46"/>
  <c r="W189" i="56"/>
  <c r="V234" i="25"/>
  <c r="CL190" i="46"/>
  <c r="W190" i="56"/>
  <c r="V235" i="25"/>
  <c r="CL183" i="46"/>
  <c r="W183" i="56"/>
  <c r="V228" i="25"/>
  <c r="CL184" i="46"/>
  <c r="W184" i="56"/>
  <c r="V229" i="25"/>
  <c r="CL179" i="46"/>
  <c r="W179" i="56"/>
  <c r="V224" i="25"/>
  <c r="CL182" i="46"/>
  <c r="W182" i="56"/>
  <c r="V227" i="25"/>
  <c r="CL204" i="46"/>
  <c r="W204" i="56"/>
  <c r="V239" i="25"/>
  <c r="CL170" i="46"/>
  <c r="W170" i="56"/>
  <c r="V215" i="25"/>
  <c r="CL166" i="46"/>
  <c r="W166" i="56"/>
  <c r="CL172" i="46"/>
  <c r="W172" i="56"/>
  <c r="V217" i="25"/>
  <c r="CL168" i="46"/>
  <c r="CL205"/>
  <c r="W205" i="56"/>
  <c r="V240" i="25"/>
  <c r="CL196" i="46"/>
  <c r="W196" i="56"/>
  <c r="CL197" i="46"/>
  <c r="W197" i="56"/>
  <c r="CL173" i="46"/>
  <c r="W173" i="56"/>
  <c r="V218" i="25"/>
  <c r="CL176" i="46"/>
  <c r="W176" i="56"/>
  <c r="V221" i="25"/>
  <c r="CL171" i="46"/>
  <c r="W171" i="56"/>
  <c r="V216" i="25"/>
  <c r="CL174" i="46"/>
  <c r="W174" i="56"/>
  <c r="V219" i="25"/>
  <c r="AV19" i="46"/>
  <c r="CL167"/>
  <c r="W167" i="56"/>
  <c r="V212" i="25"/>
  <c r="AT589" i="64"/>
  <c r="CL144" i="46"/>
  <c r="CL198"/>
  <c r="W198" i="56"/>
  <c r="CL186" i="46"/>
  <c r="W186" i="56"/>
  <c r="V231" i="25"/>
  <c r="CL185" i="46"/>
  <c r="W185" i="56"/>
  <c r="V230" i="25"/>
  <c r="CL188" i="46"/>
  <c r="W188" i="56"/>
  <c r="V233" i="25"/>
  <c r="CL187" i="46"/>
  <c r="W187" i="56"/>
  <c r="V232" i="25"/>
  <c r="CL178" i="46"/>
  <c r="W178" i="56"/>
  <c r="V223" i="25"/>
  <c r="CL175" i="46"/>
  <c r="W175" i="56"/>
  <c r="V220" i="25"/>
  <c r="CI183" i="46"/>
  <c r="T183" i="56"/>
  <c r="S228" i="25"/>
  <c r="AQ589" i="64"/>
  <c r="CI180" i="46"/>
  <c r="T180" i="56"/>
  <c r="S225" i="25"/>
  <c r="CI196" i="46"/>
  <c r="T196" i="56"/>
  <c r="CI179" i="46"/>
  <c r="T179" i="56"/>
  <c r="S224" i="25"/>
  <c r="AS19" i="46"/>
  <c r="CI178"/>
  <c r="T178" i="56"/>
  <c r="S223" i="25"/>
  <c r="CI204" i="46"/>
  <c r="T204" i="56"/>
  <c r="S239" i="25"/>
  <c r="CI177" i="46"/>
  <c r="T177" i="56"/>
  <c r="S222" i="25"/>
  <c r="CI197" i="46"/>
  <c r="T197" i="56"/>
  <c r="CI176" i="46"/>
  <c r="T176" i="56"/>
  <c r="S221" i="25"/>
  <c r="CI202" i="46"/>
  <c r="T202" i="56"/>
  <c r="S237" i="25"/>
  <c r="CI175" i="46"/>
  <c r="T175" i="56"/>
  <c r="S220" i="25"/>
  <c r="CI205" i="46"/>
  <c r="T205" i="56"/>
  <c r="S240" i="25"/>
  <c r="CI174" i="46"/>
  <c r="T174" i="56"/>
  <c r="S219" i="25"/>
  <c r="CI190" i="46"/>
  <c r="T190" i="56"/>
  <c r="S235" i="25"/>
  <c r="CI173" i="46"/>
  <c r="T173" i="56"/>
  <c r="S218" i="25"/>
  <c r="CI203" i="46"/>
  <c r="T203" i="56"/>
  <c r="S238" i="25"/>
  <c r="CI172" i="46"/>
  <c r="T172" i="56"/>
  <c r="S217" i="25"/>
  <c r="CI188" i="46"/>
  <c r="T188" i="56"/>
  <c r="S233" i="25"/>
  <c r="CI171" i="46"/>
  <c r="T171" i="56"/>
  <c r="S216" i="25"/>
  <c r="CI189" i="46"/>
  <c r="T189" i="56"/>
  <c r="S234" i="25"/>
  <c r="CI170" i="46"/>
  <c r="T170" i="56"/>
  <c r="S215" i="25"/>
  <c r="CI186" i="46"/>
  <c r="T186" i="56"/>
  <c r="S231" i="25"/>
  <c r="CI168" i="46"/>
  <c r="CI187"/>
  <c r="T187" i="56"/>
  <c r="S232" i="25"/>
  <c r="CI167" i="46"/>
  <c r="T167" i="56"/>
  <c r="S212" i="25"/>
  <c r="CI184" i="46"/>
  <c r="T184" i="56"/>
  <c r="S229" i="25"/>
  <c r="CI166" i="46"/>
  <c r="T166" i="56"/>
  <c r="CI185" i="46"/>
  <c r="T185" i="56"/>
  <c r="S230" i="25"/>
  <c r="CI144" i="46"/>
  <c r="CI182"/>
  <c r="T182" i="56"/>
  <c r="S227" i="25"/>
  <c r="CI198" i="46"/>
  <c r="T198" i="56"/>
  <c r="CC180" i="46"/>
  <c r="N180" i="56"/>
  <c r="M225" i="25"/>
  <c r="CC144" i="46"/>
  <c r="CC177"/>
  <c r="N177" i="56"/>
  <c r="M222" i="25"/>
  <c r="CC197" i="46"/>
  <c r="N197" i="56"/>
  <c r="CC186" i="46"/>
  <c r="N186" i="56"/>
  <c r="M231" i="25"/>
  <c r="CC170" i="46"/>
  <c r="N170" i="56"/>
  <c r="M215" i="25"/>
  <c r="CC175" i="46"/>
  <c r="N175" i="56"/>
  <c r="M220" i="25"/>
  <c r="CC205" i="46"/>
  <c r="N205" i="56"/>
  <c r="M240" i="25"/>
  <c r="CC174" i="46"/>
  <c r="N174" i="56"/>
  <c r="M219" i="25"/>
  <c r="CC189" i="46"/>
  <c r="N189" i="56"/>
  <c r="M234" i="25"/>
  <c r="CC198" i="46"/>
  <c r="N198" i="56"/>
  <c r="CC183" i="46"/>
  <c r="N183" i="56"/>
  <c r="M228" i="25"/>
  <c r="CC172" i="46"/>
  <c r="N172" i="56"/>
  <c r="M217" i="25"/>
  <c r="CC190" i="46"/>
  <c r="N190" i="56"/>
  <c r="M235" i="25"/>
  <c r="CC196" i="46"/>
  <c r="N196" i="56"/>
  <c r="CC179" i="46"/>
  <c r="N179" i="56"/>
  <c r="M224" i="25"/>
  <c r="CC176" i="46"/>
  <c r="N176" i="56"/>
  <c r="M221" i="25"/>
  <c r="CC188" i="46"/>
  <c r="N188" i="56"/>
  <c r="M233" i="25"/>
  <c r="CC168" i="46"/>
  <c r="CC187"/>
  <c r="N187" i="56"/>
  <c r="M232" i="25"/>
  <c r="AM19" i="46"/>
  <c r="CC204"/>
  <c r="N204" i="56"/>
  <c r="M239" i="25"/>
  <c r="CC166" i="46"/>
  <c r="N166" i="56"/>
  <c r="CC185" i="46"/>
  <c r="N185" i="56"/>
  <c r="M230" i="25"/>
  <c r="CC167" i="46"/>
  <c r="N167" i="56"/>
  <c r="M212" i="25"/>
  <c r="CC202" i="46"/>
  <c r="N202" i="56"/>
  <c r="M237" i="25"/>
  <c r="CC184" i="46"/>
  <c r="N184" i="56"/>
  <c r="M229" i="25"/>
  <c r="CC173" i="46"/>
  <c r="N173" i="56"/>
  <c r="M218" i="25"/>
  <c r="CC203" i="46"/>
  <c r="N203" i="56"/>
  <c r="M238" i="25"/>
  <c r="CC182" i="46"/>
  <c r="N182" i="56"/>
  <c r="M227" i="25"/>
  <c r="CC178" i="46"/>
  <c r="N178" i="56"/>
  <c r="M223" i="25"/>
  <c r="CC171" i="46"/>
  <c r="N171" i="56"/>
  <c r="M216" i="25"/>
  <c r="AK589" i="64"/>
  <c r="BU187" i="46"/>
  <c r="F187" i="56"/>
  <c r="E232" i="25"/>
  <c r="BU180" i="46"/>
  <c r="F180" i="56"/>
  <c r="E225" i="25"/>
  <c r="BU202" i="46"/>
  <c r="F202" i="56"/>
  <c r="E237" i="25"/>
  <c r="BU176" i="46"/>
  <c r="F176" i="56"/>
  <c r="E221" i="25"/>
  <c r="BU174" i="46"/>
  <c r="F174" i="56"/>
  <c r="E219" i="25"/>
  <c r="BU204" i="46"/>
  <c r="F204" i="56"/>
  <c r="E239" i="25"/>
  <c r="BU179" i="46"/>
  <c r="F179" i="56"/>
  <c r="E224" i="25"/>
  <c r="BU172" i="46"/>
  <c r="F172" i="56"/>
  <c r="E217" i="25"/>
  <c r="BU197" i="46"/>
  <c r="F197" i="56"/>
  <c r="BU144" i="46"/>
  <c r="BU203"/>
  <c r="F203" i="56"/>
  <c r="E238" i="25"/>
  <c r="AC589" i="64"/>
  <c r="BU167" i="46"/>
  <c r="F167" i="56"/>
  <c r="E212" i="25"/>
  <c r="BU205" i="46"/>
  <c r="F205" i="56"/>
  <c r="E240" i="25"/>
  <c r="BU173" i="46"/>
  <c r="F173" i="56"/>
  <c r="E218" i="25"/>
  <c r="BU168" i="46"/>
  <c r="BU186"/>
  <c r="F186" i="56"/>
  <c r="E231" i="25"/>
  <c r="BU166" i="46"/>
  <c r="F166" i="56"/>
  <c r="BU178" i="46"/>
  <c r="F178" i="56"/>
  <c r="E223" i="25"/>
  <c r="BU175" i="46"/>
  <c r="F175" i="56"/>
  <c r="E220" i="25"/>
  <c r="BU196" i="46"/>
  <c r="F196" i="56"/>
  <c r="BU190" i="46"/>
  <c r="F190" i="56"/>
  <c r="E235" i="25"/>
  <c r="BU185" i="46"/>
  <c r="F185" i="56"/>
  <c r="E230" i="25"/>
  <c r="AE19" i="46"/>
  <c r="BU170"/>
  <c r="F170" i="56"/>
  <c r="E215" i="25"/>
  <c r="BU183" i="46"/>
  <c r="F183" i="56"/>
  <c r="E228" i="25"/>
  <c r="BU198" i="46"/>
  <c r="F198" i="56"/>
  <c r="BU177" i="46"/>
  <c r="F177" i="56"/>
  <c r="E222" i="25"/>
  <c r="BU184" i="46"/>
  <c r="F184" i="56"/>
  <c r="E229" i="25"/>
  <c r="BU182" i="46"/>
  <c r="F182" i="56"/>
  <c r="E227" i="25"/>
  <c r="BU189" i="46"/>
  <c r="F189" i="56"/>
  <c r="E234" i="25"/>
  <c r="BU171" i="46"/>
  <c r="F171" i="56"/>
  <c r="E216" i="25"/>
  <c r="BU188" i="46"/>
  <c r="F188" i="56"/>
  <c r="E233" i="25"/>
  <c r="BW168" i="46"/>
  <c r="BW186"/>
  <c r="H186" i="56"/>
  <c r="G231" i="25"/>
  <c r="BW172" i="46"/>
  <c r="H172" i="56"/>
  <c r="G217" i="25"/>
  <c r="BW183" i="46"/>
  <c r="H183" i="56"/>
  <c r="G228" i="25"/>
  <c r="BW166" i="46"/>
  <c r="H166" i="56"/>
  <c r="BW184" i="46"/>
  <c r="H184" i="56"/>
  <c r="G229" i="25"/>
  <c r="BW170" i="46"/>
  <c r="H170" i="56"/>
  <c r="G215" i="25"/>
  <c r="BW179" i="46"/>
  <c r="H179" i="56"/>
  <c r="G224" i="25"/>
  <c r="AG19" i="46"/>
  <c r="BW182"/>
  <c r="H182" i="56"/>
  <c r="G227" i="25"/>
  <c r="AE589" i="64"/>
  <c r="BW177" i="46"/>
  <c r="H177" i="56"/>
  <c r="G222" i="25"/>
  <c r="BW198" i="46"/>
  <c r="H198" i="56"/>
  <c r="BW180" i="46"/>
  <c r="H180" i="56"/>
  <c r="G225" i="25"/>
  <c r="BW196" i="46"/>
  <c r="H196" i="56"/>
  <c r="BW167" i="46"/>
  <c r="H167" i="56"/>
  <c r="G212" i="25"/>
  <c r="BW205" i="46"/>
  <c r="H205" i="56"/>
  <c r="G240" i="25"/>
  <c r="BW144" i="46"/>
  <c r="BW204"/>
  <c r="H204" i="56"/>
  <c r="G239" i="25"/>
  <c r="BW197" i="46"/>
  <c r="H197" i="56"/>
  <c r="BW203" i="46"/>
  <c r="H203" i="56"/>
  <c r="G238" i="25"/>
  <c r="BW175" i="46"/>
  <c r="H175" i="56"/>
  <c r="G220" i="25"/>
  <c r="BW202" i="46"/>
  <c r="H202" i="56"/>
  <c r="G237" i="25"/>
  <c r="BW178" i="46"/>
  <c r="H178" i="56"/>
  <c r="G223" i="25"/>
  <c r="BW189" i="46"/>
  <c r="H189" i="56"/>
  <c r="G234" i="25"/>
  <c r="BW173" i="46"/>
  <c r="H173" i="56"/>
  <c r="G218" i="25"/>
  <c r="BW190" i="46"/>
  <c r="H190" i="56"/>
  <c r="G235" i="25"/>
  <c r="BW176" i="46"/>
  <c r="H176" i="56"/>
  <c r="G221" i="25"/>
  <c r="BW187" i="46"/>
  <c r="H187" i="56"/>
  <c r="G232" i="25"/>
  <c r="BW171" i="46"/>
  <c r="H171" i="56"/>
  <c r="G216" i="25"/>
  <c r="BW188" i="46"/>
  <c r="H188" i="56"/>
  <c r="G233" i="25"/>
  <c r="BW174" i="46"/>
  <c r="H174" i="56"/>
  <c r="G219" i="25"/>
  <c r="BW185" i="46"/>
  <c r="H185" i="56"/>
  <c r="G230" i="25"/>
  <c r="C35" i="71"/>
  <c r="C47" i="69"/>
  <c r="C42" i="75"/>
  <c r="C42" i="65"/>
  <c r="C44" i="74"/>
  <c r="CK187" i="46"/>
  <c r="V187" i="56"/>
  <c r="U232" i="25"/>
  <c r="CK144" i="46"/>
  <c r="CK182"/>
  <c r="V182" i="56"/>
  <c r="U227" i="25"/>
  <c r="CK166" i="46"/>
  <c r="V166" i="56"/>
  <c r="CK185" i="46"/>
  <c r="V185" i="56"/>
  <c r="U230" i="25"/>
  <c r="AU19" i="46"/>
  <c r="CK180"/>
  <c r="V180" i="56"/>
  <c r="U225" i="25"/>
  <c r="CK198" i="46"/>
  <c r="V198" i="56"/>
  <c r="CK183" i="46"/>
  <c r="V183" i="56"/>
  <c r="U228" i="25"/>
  <c r="AS589" i="64"/>
  <c r="CK178" i="46"/>
  <c r="V178" i="56"/>
  <c r="U223" i="25"/>
  <c r="CK196" i="46"/>
  <c r="V196" i="56"/>
  <c r="CK179" i="46"/>
  <c r="V179" i="56"/>
  <c r="U224" i="25"/>
  <c r="CK197" i="46"/>
  <c r="V197" i="56"/>
  <c r="CK176" i="46"/>
  <c r="V176" i="56"/>
  <c r="U221" i="25"/>
  <c r="CK204" i="46"/>
  <c r="V204" i="56"/>
  <c r="U239" i="25"/>
  <c r="CK184" i="46"/>
  <c r="V184" i="56"/>
  <c r="U229" i="25"/>
  <c r="CK177" i="46"/>
  <c r="V177" i="56"/>
  <c r="U222" i="25"/>
  <c r="CK205" i="46"/>
  <c r="V205" i="56"/>
  <c r="U240" i="25"/>
  <c r="CK174" i="46"/>
  <c r="V174" i="56"/>
  <c r="U219" i="25"/>
  <c r="CK202" i="46"/>
  <c r="V202" i="56"/>
  <c r="U237" i="25"/>
  <c r="CK175" i="46"/>
  <c r="V175" i="56"/>
  <c r="U220" i="25"/>
  <c r="CK203" i="46"/>
  <c r="V203" i="56"/>
  <c r="U238" i="25"/>
  <c r="CK172" i="46"/>
  <c r="V172" i="56"/>
  <c r="U217" i="25"/>
  <c r="CK190" i="46"/>
  <c r="V190" i="56"/>
  <c r="U235" i="25"/>
  <c r="CK173" i="46"/>
  <c r="V173" i="56"/>
  <c r="U218" i="25"/>
  <c r="CK189" i="46"/>
  <c r="V189" i="56"/>
  <c r="U234" i="25"/>
  <c r="CK170" i="46"/>
  <c r="V170" i="56"/>
  <c r="U215" i="25"/>
  <c r="CK186" i="46"/>
  <c r="V186" i="56"/>
  <c r="U231" i="25"/>
  <c r="CK171" i="46"/>
  <c r="V171" i="56"/>
  <c r="U216" i="25"/>
  <c r="CK188" i="46"/>
  <c r="V188" i="56"/>
  <c r="U233" i="25"/>
  <c r="CK167" i="46"/>
  <c r="V167" i="56"/>
  <c r="U212" i="25"/>
  <c r="CK168" i="46"/>
  <c r="C19" i="70"/>
  <c r="C17" i="65"/>
  <c r="C18" i="71"/>
  <c r="C93" i="74"/>
  <c r="C75" i="69"/>
  <c r="X301" i="25"/>
  <c r="CJ177" i="46"/>
  <c r="U177" i="56"/>
  <c r="T222" i="25"/>
  <c r="CJ197" i="46"/>
  <c r="U197" i="56"/>
  <c r="CJ180" i="46"/>
  <c r="U180" i="56"/>
  <c r="T225" i="25"/>
  <c r="CJ196" i="46"/>
  <c r="U196" i="56"/>
  <c r="CJ171" i="46"/>
  <c r="U171" i="56"/>
  <c r="T216" i="25"/>
  <c r="CJ185" i="46"/>
  <c r="U185" i="56"/>
  <c r="T230" i="25"/>
  <c r="CJ170" i="46"/>
  <c r="U170" i="56"/>
  <c r="T215" i="25"/>
  <c r="CJ186" i="46"/>
  <c r="U186" i="56"/>
  <c r="T231" i="25"/>
  <c r="AR589" i="64"/>
  <c r="CJ183" i="46"/>
  <c r="U183" i="56"/>
  <c r="T228" i="25"/>
  <c r="CJ167" i="46"/>
  <c r="U167" i="56"/>
  <c r="T212" i="25"/>
  <c r="CJ184" i="46"/>
  <c r="U184" i="56"/>
  <c r="T229" i="25"/>
  <c r="AT19" i="46"/>
  <c r="CJ189"/>
  <c r="U189" i="56"/>
  <c r="T234" i="25"/>
  <c r="CJ174" i="46"/>
  <c r="U174" i="56"/>
  <c r="T219" i="25"/>
  <c r="CJ190" i="46"/>
  <c r="U190" i="56"/>
  <c r="T235" i="25"/>
  <c r="CJ168" i="46"/>
  <c r="CJ187"/>
  <c r="U187" i="56"/>
  <c r="T232" i="25"/>
  <c r="CJ172" i="46"/>
  <c r="U172" i="56"/>
  <c r="T217" i="25"/>
  <c r="CJ188" i="46"/>
  <c r="U188" i="56"/>
  <c r="T233" i="25"/>
  <c r="CJ166" i="46"/>
  <c r="U166" i="56"/>
  <c r="CJ175" i="46"/>
  <c r="U175" i="56"/>
  <c r="T220" i="25"/>
  <c r="CJ205" i="46"/>
  <c r="U205" i="56"/>
  <c r="T240" i="25"/>
  <c r="CJ178" i="46"/>
  <c r="U178" i="56"/>
  <c r="T223" i="25"/>
  <c r="CJ204" i="46"/>
  <c r="U204" i="56"/>
  <c r="T239" i="25"/>
  <c r="CJ173" i="46"/>
  <c r="U173" i="56"/>
  <c r="T218" i="25"/>
  <c r="CJ203" i="46"/>
  <c r="U203" i="56"/>
  <c r="T238" i="25"/>
  <c r="CJ176" i="46"/>
  <c r="U176" i="56"/>
  <c r="T221" i="25"/>
  <c r="CJ202" i="46"/>
  <c r="U202" i="56"/>
  <c r="T237" i="25"/>
  <c r="CJ179" i="46"/>
  <c r="U179" i="56"/>
  <c r="T224" i="25"/>
  <c r="CJ144" i="46"/>
  <c r="CJ182"/>
  <c r="U182" i="56"/>
  <c r="T227" i="25"/>
  <c r="CJ198" i="46"/>
  <c r="U198" i="56"/>
  <c r="CD176" i="46"/>
  <c r="O176" i="56"/>
  <c r="N221" i="25"/>
  <c r="CD202" i="46"/>
  <c r="O202" i="56"/>
  <c r="N237" i="25"/>
  <c r="CD168" i="46"/>
  <c r="CD187"/>
  <c r="O187" i="56"/>
  <c r="N232" i="25"/>
  <c r="CD174" i="46"/>
  <c r="O174" i="56"/>
  <c r="N219" i="25"/>
  <c r="CD190" i="46"/>
  <c r="O190" i="56"/>
  <c r="N235" i="25"/>
  <c r="CD166" i="46"/>
  <c r="O166" i="56"/>
  <c r="CD185" i="46"/>
  <c r="O185" i="56"/>
  <c r="N230" i="25"/>
  <c r="CD172" i="46"/>
  <c r="O172" i="56"/>
  <c r="N217" i="25"/>
  <c r="CD188" i="46"/>
  <c r="O188" i="56"/>
  <c r="N233" i="25"/>
  <c r="AL589" i="64"/>
  <c r="CD183" i="46"/>
  <c r="O183" i="56"/>
  <c r="N228" i="25"/>
  <c r="CD170" i="46"/>
  <c r="O170" i="56"/>
  <c r="N215" i="25"/>
  <c r="CD186" i="46"/>
  <c r="O186" i="56"/>
  <c r="N231" i="25"/>
  <c r="AN19" i="46"/>
  <c r="CD179"/>
  <c r="O179" i="56"/>
  <c r="N224" i="25"/>
  <c r="CD167" i="46"/>
  <c r="O167" i="56"/>
  <c r="N212" i="25"/>
  <c r="CD184" i="46"/>
  <c r="O184" i="56"/>
  <c r="N229" i="25"/>
  <c r="CD197" i="46"/>
  <c r="O197" i="56"/>
  <c r="CD177" i="46"/>
  <c r="O177" i="56"/>
  <c r="N222" i="25"/>
  <c r="CD144" i="46"/>
  <c r="CD182"/>
  <c r="O182" i="56"/>
  <c r="N227" i="25"/>
  <c r="CD198" i="46"/>
  <c r="O198" i="56"/>
  <c r="CD175" i="46"/>
  <c r="O175" i="56"/>
  <c r="N220" i="25"/>
  <c r="CD205" i="46"/>
  <c r="O205" i="56"/>
  <c r="N240" i="25"/>
  <c r="CD180" i="46"/>
  <c r="O180" i="56"/>
  <c r="N225" i="25"/>
  <c r="CD196" i="46"/>
  <c r="O196" i="56"/>
  <c r="CD173" i="46"/>
  <c r="O173" i="56"/>
  <c r="N218" i="25"/>
  <c r="CD203" i="46"/>
  <c r="O203" i="56"/>
  <c r="N238" i="25"/>
  <c r="CD178" i="46"/>
  <c r="O178" i="56"/>
  <c r="N223" i="25"/>
  <c r="CD204" i="46"/>
  <c r="O204" i="56"/>
  <c r="N239" i="25"/>
  <c r="CD171" i="46"/>
  <c r="O171" i="56"/>
  <c r="N216" i="25"/>
  <c r="CD189" i="46"/>
  <c r="O189" i="56"/>
  <c r="N234" i="25"/>
  <c r="CM179" i="46"/>
  <c r="X179" i="56"/>
  <c r="W224" i="25"/>
  <c r="AU589" i="64"/>
  <c r="CM178" i="46"/>
  <c r="X178" i="56"/>
  <c r="W223" i="25"/>
  <c r="CM175" i="46"/>
  <c r="X175" i="56"/>
  <c r="W220" i="25"/>
  <c r="CM202" i="46"/>
  <c r="X202" i="56"/>
  <c r="W237" i="25"/>
  <c r="CM197" i="46"/>
  <c r="X197" i="56"/>
  <c r="CM176" i="46"/>
  <c r="X176" i="56"/>
  <c r="W221" i="25"/>
  <c r="CM173" i="46"/>
  <c r="X173" i="56"/>
  <c r="W218" i="25"/>
  <c r="CM190" i="46"/>
  <c r="X190" i="56"/>
  <c r="W235" i="25"/>
  <c r="CM205" i="46"/>
  <c r="X205" i="56"/>
  <c r="W240" i="25"/>
  <c r="CM174" i="46"/>
  <c r="X174" i="56"/>
  <c r="W219" i="25"/>
  <c r="CM171" i="46"/>
  <c r="X171" i="56"/>
  <c r="W216" i="25"/>
  <c r="CM188" i="46"/>
  <c r="X188" i="56"/>
  <c r="W233" i="25"/>
  <c r="CM203" i="46"/>
  <c r="X203" i="56"/>
  <c r="W238" i="25"/>
  <c r="CM172" i="46"/>
  <c r="X172" i="56"/>
  <c r="W217" i="25"/>
  <c r="CM168" i="46"/>
  <c r="CM186"/>
  <c r="X186" i="56"/>
  <c r="W231" i="25"/>
  <c r="CM189" i="46"/>
  <c r="X189" i="56"/>
  <c r="W234" i="25"/>
  <c r="CM170" i="46"/>
  <c r="X170" i="56"/>
  <c r="W215" i="25"/>
  <c r="CM166" i="46"/>
  <c r="X166" i="56"/>
  <c r="CM184" i="46"/>
  <c r="X184" i="56"/>
  <c r="W229" i="25"/>
  <c r="CM187" i="46"/>
  <c r="X187" i="56"/>
  <c r="W232" i="25"/>
  <c r="CM167" i="46"/>
  <c r="X167" i="56"/>
  <c r="W212" i="25"/>
  <c r="CM198" i="46"/>
  <c r="X198" i="56"/>
  <c r="CM182" i="46"/>
  <c r="X182" i="56"/>
  <c r="W227" i="25"/>
  <c r="CM185" i="46"/>
  <c r="X185" i="56"/>
  <c r="W230" i="25"/>
  <c r="CM144" i="46"/>
  <c r="CM196"/>
  <c r="X196" i="56"/>
  <c r="CM180" i="46"/>
  <c r="X180" i="56"/>
  <c r="W225" i="25"/>
  <c r="CM183" i="46"/>
  <c r="X183" i="56"/>
  <c r="W228" i="25"/>
  <c r="AW19" i="46"/>
  <c r="CM204"/>
  <c r="X204" i="56"/>
  <c r="W239" i="25"/>
  <c r="CM177" i="46"/>
  <c r="X177" i="56"/>
  <c r="W222" i="25"/>
  <c r="CB186" i="46"/>
  <c r="M186" i="56"/>
  <c r="L231" i="25"/>
  <c r="CB175" i="46"/>
  <c r="M175" i="56"/>
  <c r="L220" i="25"/>
  <c r="CB204" i="46"/>
  <c r="M204" i="56"/>
  <c r="L239" i="25"/>
  <c r="CB180" i="46"/>
  <c r="M180" i="56"/>
  <c r="L225" i="25"/>
  <c r="CB168" i="46"/>
  <c r="CB179"/>
  <c r="M179" i="56"/>
  <c r="L224" i="25"/>
  <c r="CB198" i="46"/>
  <c r="M198" i="56"/>
  <c r="CB184" i="46"/>
  <c r="M184" i="56"/>
  <c r="L229" i="25"/>
  <c r="CB166" i="46"/>
  <c r="M166" i="56"/>
  <c r="CB183" i="46"/>
  <c r="M183" i="56"/>
  <c r="L228" i="25"/>
  <c r="CB170" i="46"/>
  <c r="M170" i="56"/>
  <c r="L215" i="25"/>
  <c r="CB173" i="46"/>
  <c r="M173" i="56"/>
  <c r="L218" i="25"/>
  <c r="CB167" i="46"/>
  <c r="M167" i="56"/>
  <c r="L212" i="25"/>
  <c r="CB188" i="46"/>
  <c r="M188" i="56"/>
  <c r="L233" i="25"/>
  <c r="CB174" i="46"/>
  <c r="M174" i="56"/>
  <c r="L219" i="25"/>
  <c r="CB177" i="46"/>
  <c r="M177" i="56"/>
  <c r="L222" i="25"/>
  <c r="CB144" i="46"/>
  <c r="CB197"/>
  <c r="M197" i="56"/>
  <c r="CB178" i="46"/>
  <c r="M178" i="56"/>
  <c r="L223" i="25"/>
  <c r="CB185" i="46"/>
  <c r="M185" i="56"/>
  <c r="L230" i="25"/>
  <c r="AL19" i="46"/>
  <c r="CB205"/>
  <c r="M205" i="56"/>
  <c r="L240" i="25"/>
  <c r="CB182" i="46"/>
  <c r="M182" i="56"/>
  <c r="L227" i="25"/>
  <c r="CB187" i="46"/>
  <c r="M187" i="56"/>
  <c r="L232" i="25"/>
  <c r="AJ589" i="64"/>
  <c r="CB203" i="46"/>
  <c r="M203" i="56"/>
  <c r="L238" i="25"/>
  <c r="CB196" i="46"/>
  <c r="M196" i="56"/>
  <c r="CB189" i="46"/>
  <c r="M189" i="56"/>
  <c r="L234" i="25"/>
  <c r="CB172" i="46"/>
  <c r="M172" i="56"/>
  <c r="L217" i="25"/>
  <c r="CB190" i="46"/>
  <c r="M190" i="56"/>
  <c r="L235" i="25"/>
  <c r="CB171" i="46"/>
  <c r="M171" i="56"/>
  <c r="L216" i="25"/>
  <c r="CB202" i="46"/>
  <c r="M202" i="56"/>
  <c r="L237" i="25"/>
  <c r="CB176" i="46"/>
  <c r="M176" i="56"/>
  <c r="L221" i="25"/>
  <c r="CG202" i="46"/>
  <c r="R202" i="56"/>
  <c r="Q237" i="25"/>
  <c r="CG175" i="46"/>
  <c r="R175" i="56"/>
  <c r="Q220" i="25"/>
  <c r="CG205" i="46"/>
  <c r="R205" i="56"/>
  <c r="Q240" i="25"/>
  <c r="CG174" i="46"/>
  <c r="R174" i="56"/>
  <c r="Q219" i="25"/>
  <c r="CG190" i="46"/>
  <c r="R190" i="56"/>
  <c r="Q235" i="25"/>
  <c r="CG173" i="46"/>
  <c r="R173" i="56"/>
  <c r="Q218" i="25"/>
  <c r="CG203" i="46"/>
  <c r="R203" i="56"/>
  <c r="Q238" i="25"/>
  <c r="CG172" i="46"/>
  <c r="R172" i="56"/>
  <c r="Q217" i="25"/>
  <c r="CG188" i="46"/>
  <c r="R188" i="56"/>
  <c r="Q233" i="25"/>
  <c r="CG171" i="46"/>
  <c r="R171" i="56"/>
  <c r="Q216" i="25"/>
  <c r="CG189" i="46"/>
  <c r="R189" i="56"/>
  <c r="Q234" i="25"/>
  <c r="CG170" i="46"/>
  <c r="R170" i="56"/>
  <c r="Q215" i="25"/>
  <c r="CG186" i="46"/>
  <c r="R186" i="56"/>
  <c r="Q231" i="25"/>
  <c r="CG168" i="46"/>
  <c r="CG187"/>
  <c r="R187" i="56"/>
  <c r="Q232" i="25"/>
  <c r="CG167" i="46"/>
  <c r="R167" i="56"/>
  <c r="Q212" i="25"/>
  <c r="CG184" i="46"/>
  <c r="R184" i="56"/>
  <c r="Q229" i="25"/>
  <c r="CG166" i="46"/>
  <c r="R166" i="56"/>
  <c r="CG185" i="46"/>
  <c r="R185" i="56"/>
  <c r="Q230" i="25"/>
  <c r="CG144" i="46"/>
  <c r="CG182"/>
  <c r="R182" i="56"/>
  <c r="Q227" i="25"/>
  <c r="CG198" i="46"/>
  <c r="R198" i="56"/>
  <c r="CG183" i="46"/>
  <c r="R183" i="56"/>
  <c r="Q228" i="25"/>
  <c r="AO589" i="64"/>
  <c r="CG180" i="46"/>
  <c r="R180" i="56"/>
  <c r="Q225" i="25"/>
  <c r="CG196" i="46"/>
  <c r="R196" i="56"/>
  <c r="CG179" i="46"/>
  <c r="R179" i="56"/>
  <c r="Q224" i="25"/>
  <c r="AQ19" i="46"/>
  <c r="CG178"/>
  <c r="R178" i="56"/>
  <c r="Q223" i="25"/>
  <c r="CG204" i="46"/>
  <c r="R204" i="56"/>
  <c r="Q239" i="25"/>
  <c r="CG177" i="46"/>
  <c r="R177" i="56"/>
  <c r="Q222" i="25"/>
  <c r="CG197" i="46"/>
  <c r="R197" i="56"/>
  <c r="CG176" i="46"/>
  <c r="R176" i="56"/>
  <c r="Q221" i="25"/>
  <c r="C91" i="75"/>
  <c r="D21"/>
  <c r="C21"/>
  <c r="CH196" i="46"/>
  <c r="S196" i="56"/>
  <c r="CH175" i="46"/>
  <c r="S175" i="56"/>
  <c r="R220" i="25"/>
  <c r="CH205" i="46"/>
  <c r="S205" i="56"/>
  <c r="R240" i="25"/>
  <c r="CH178" i="46"/>
  <c r="S178" i="56"/>
  <c r="R223" i="25"/>
  <c r="CH204" i="46"/>
  <c r="S204" i="56"/>
  <c r="R239" i="25"/>
  <c r="CH173" i="46"/>
  <c r="S173" i="56"/>
  <c r="R218" i="25"/>
  <c r="CH203" i="46"/>
  <c r="S203" i="56"/>
  <c r="R238" i="25"/>
  <c r="CH176" i="46"/>
  <c r="S176" i="56"/>
  <c r="R221" i="25"/>
  <c r="CH202" i="46"/>
  <c r="S202" i="56"/>
  <c r="R237" i="25"/>
  <c r="CH171" i="46"/>
  <c r="S171" i="56"/>
  <c r="R216" i="25"/>
  <c r="CH189" i="46"/>
  <c r="S189" i="56"/>
  <c r="R234" i="25"/>
  <c r="CH174" i="46"/>
  <c r="S174" i="56"/>
  <c r="R219" i="25"/>
  <c r="CH190" i="46"/>
  <c r="S190" i="56"/>
  <c r="R235" i="25"/>
  <c r="CH168" i="46"/>
  <c r="CH187"/>
  <c r="S187" i="56"/>
  <c r="R232" i="25"/>
  <c r="CH172" i="46"/>
  <c r="S172" i="56"/>
  <c r="R217" i="25"/>
  <c r="CH188" i="46"/>
  <c r="S188" i="56"/>
  <c r="R233" i="25"/>
  <c r="CH166" i="46"/>
  <c r="S166" i="56"/>
  <c r="CH185" i="46"/>
  <c r="S185" i="56"/>
  <c r="R230" i="25"/>
  <c r="CH170" i="46"/>
  <c r="S170" i="56"/>
  <c r="R215" i="25"/>
  <c r="CH186" i="46"/>
  <c r="S186" i="56"/>
  <c r="R231" i="25"/>
  <c r="AP589" i="64"/>
  <c r="CH183" i="46"/>
  <c r="S183" i="56"/>
  <c r="R228" i="25"/>
  <c r="CH167" i="46"/>
  <c r="S167" i="56"/>
  <c r="R212" i="25"/>
  <c r="CH184" i="46"/>
  <c r="S184" i="56"/>
  <c r="R229" i="25"/>
  <c r="AR19" i="46"/>
  <c r="CH179"/>
  <c r="S179" i="56"/>
  <c r="R224" i="25"/>
  <c r="CH144" i="46"/>
  <c r="CH182"/>
  <c r="S182" i="56"/>
  <c r="R227" i="25"/>
  <c r="CH198" i="46"/>
  <c r="S198" i="56"/>
  <c r="CH177" i="46"/>
  <c r="S177" i="56"/>
  <c r="R222" i="25"/>
  <c r="CH197" i="46"/>
  <c r="S197" i="56"/>
  <c r="CH180" i="46"/>
  <c r="S180" i="56"/>
  <c r="R225" i="25"/>
  <c r="BV172" i="46"/>
  <c r="G172" i="56"/>
  <c r="F217" i="25"/>
  <c r="BV144" i="46"/>
  <c r="BV197"/>
  <c r="G197" i="56"/>
  <c r="BV202" i="46"/>
  <c r="G202" i="56"/>
  <c r="F237" i="25"/>
  <c r="BV167" i="46"/>
  <c r="G167" i="56"/>
  <c r="F212" i="25"/>
  <c r="BV168" i="46"/>
  <c r="BV203"/>
  <c r="G203" i="56"/>
  <c r="F238" i="25"/>
  <c r="BV187" i="46"/>
  <c r="G187" i="56"/>
  <c r="F232" i="25"/>
  <c r="BV173" i="46"/>
  <c r="G173" i="56"/>
  <c r="F218" i="25"/>
  <c r="AD589" i="64"/>
  <c r="BV190" i="46"/>
  <c r="G190" i="56"/>
  <c r="F235" i="25"/>
  <c r="BV183" i="46"/>
  <c r="G183" i="56"/>
  <c r="F228" i="25"/>
  <c r="BV198" i="46"/>
  <c r="G198" i="56"/>
  <c r="BV205" i="46"/>
  <c r="G205" i="56"/>
  <c r="F240" i="25"/>
  <c r="BV186" i="46"/>
  <c r="G186" i="56"/>
  <c r="F231" i="25"/>
  <c r="BV179" i="46"/>
  <c r="G179" i="56"/>
  <c r="F224" i="25"/>
  <c r="BV189" i="46"/>
  <c r="G189" i="56"/>
  <c r="F234" i="25"/>
  <c r="BV188" i="46"/>
  <c r="G188" i="56"/>
  <c r="F233" i="25"/>
  <c r="BV182" i="46"/>
  <c r="G182" i="56"/>
  <c r="F227" i="25"/>
  <c r="BV175" i="46"/>
  <c r="G175" i="56"/>
  <c r="F220" i="25"/>
  <c r="BV185" i="46"/>
  <c r="G185" i="56"/>
  <c r="F230" i="25"/>
  <c r="BV184" i="46"/>
  <c r="G184" i="56"/>
  <c r="F229" i="25"/>
  <c r="BV178" i="46"/>
  <c r="G178" i="56"/>
  <c r="F223" i="25"/>
  <c r="BV171" i="46"/>
  <c r="G171" i="56"/>
  <c r="F216" i="25"/>
  <c r="BV177" i="46"/>
  <c r="G177" i="56"/>
  <c r="F222" i="25"/>
  <c r="BV180" i="46"/>
  <c r="G180" i="56"/>
  <c r="F225" i="25"/>
  <c r="BV174" i="46"/>
  <c r="G174" i="56"/>
  <c r="F219" i="25"/>
  <c r="BV166" i="46"/>
  <c r="G166" i="56"/>
  <c r="BV196" i="46"/>
  <c r="G196" i="56"/>
  <c r="BV176" i="46"/>
  <c r="G176" i="56"/>
  <c r="F221" i="25"/>
  <c r="BV170" i="46"/>
  <c r="G170" i="56"/>
  <c r="F215" i="25"/>
  <c r="AF19" i="46"/>
  <c r="BV204"/>
  <c r="G204" i="56"/>
  <c r="F239" i="25"/>
  <c r="CF188" i="46"/>
  <c r="Q188" i="56"/>
  <c r="P233" i="25"/>
  <c r="CF144" i="46"/>
  <c r="CF173"/>
  <c r="Q173" i="56"/>
  <c r="P218" i="25"/>
  <c r="CF203" i="46"/>
  <c r="Q203" i="56"/>
  <c r="P238" i="25"/>
  <c r="CF186" i="46"/>
  <c r="Q186" i="56"/>
  <c r="P231" i="25"/>
  <c r="AN589" i="64"/>
  <c r="CF171" i="46"/>
  <c r="Q171" i="56"/>
  <c r="P216" i="25"/>
  <c r="CF189" i="46"/>
  <c r="Q189" i="56"/>
  <c r="P234" i="25"/>
  <c r="CF184" i="46"/>
  <c r="Q184" i="56"/>
  <c r="P229" i="25"/>
  <c r="AP19" i="46"/>
  <c r="CF168"/>
  <c r="CF187"/>
  <c r="Q187" i="56"/>
  <c r="P232" i="25"/>
  <c r="CF182" i="46"/>
  <c r="Q182" i="56"/>
  <c r="P227" i="25"/>
  <c r="CF198" i="46"/>
  <c r="Q198" i="56"/>
  <c r="CF166" i="46"/>
  <c r="Q166" i="56"/>
  <c r="CF185" i="46"/>
  <c r="Q185" i="56"/>
  <c r="P230" i="25"/>
  <c r="CF180" i="46"/>
  <c r="Q180" i="56"/>
  <c r="P225" i="25"/>
  <c r="CF196" i="46"/>
  <c r="Q196" i="56"/>
  <c r="CF174" i="46"/>
  <c r="Q174" i="56"/>
  <c r="P219" i="25"/>
  <c r="CF183" i="46"/>
  <c r="Q183" i="56"/>
  <c r="P228" i="25"/>
  <c r="CF178" i="46"/>
  <c r="Q178" i="56"/>
  <c r="P223" i="25"/>
  <c r="CF204" i="46"/>
  <c r="Q204" i="56"/>
  <c r="P239" i="25"/>
  <c r="CF172" i="46"/>
  <c r="Q172" i="56"/>
  <c r="P217" i="25"/>
  <c r="CF179" i="46"/>
  <c r="Q179" i="56"/>
  <c r="P224" i="25"/>
  <c r="CF176" i="46"/>
  <c r="Q176" i="56"/>
  <c r="P221" i="25"/>
  <c r="CF202" i="46"/>
  <c r="Q202" i="56"/>
  <c r="P237" i="25"/>
  <c r="CF170" i="46"/>
  <c r="Q170" i="56"/>
  <c r="P215" i="25"/>
  <c r="CF177" i="46"/>
  <c r="Q177" i="56"/>
  <c r="P222" i="25"/>
  <c r="CF197" i="46"/>
  <c r="Q197" i="56"/>
  <c r="CF190" i="46"/>
  <c r="Q190" i="56"/>
  <c r="P235" i="25"/>
  <c r="CF167" i="46"/>
  <c r="Q167" i="56"/>
  <c r="P212" i="25"/>
  <c r="CF175" i="46"/>
  <c r="Q175" i="56"/>
  <c r="P220" i="25"/>
  <c r="CF205" i="46"/>
  <c r="Q205" i="56"/>
  <c r="P240" i="25"/>
  <c r="BX183" i="46"/>
  <c r="I183" i="56"/>
  <c r="H228" i="25"/>
  <c r="BX167" i="46"/>
  <c r="I167" i="56"/>
  <c r="H212" i="25"/>
  <c r="BX184" i="46"/>
  <c r="I184" i="56"/>
  <c r="H229" i="25"/>
  <c r="BX166" i="46"/>
  <c r="I166" i="56"/>
  <c r="BX185" i="46"/>
  <c r="I185" i="56"/>
  <c r="H230" i="25"/>
  <c r="BX197" i="46"/>
  <c r="I197" i="56"/>
  <c r="BX178" i="46"/>
  <c r="I178" i="56"/>
  <c r="H223" i="25"/>
  <c r="BX204" i="46"/>
  <c r="I204" i="56"/>
  <c r="H239" i="25"/>
  <c r="BX177" i="46"/>
  <c r="I177" i="56"/>
  <c r="H222" i="25"/>
  <c r="AH19" i="46"/>
  <c r="BX180"/>
  <c r="I180" i="56"/>
  <c r="H225" i="25"/>
  <c r="BX196" i="46"/>
  <c r="I196" i="56"/>
  <c r="BX179" i="46"/>
  <c r="I179" i="56"/>
  <c r="H224" i="25"/>
  <c r="AF589" i="64"/>
  <c r="BX174" i="46"/>
  <c r="I174" i="56"/>
  <c r="H219" i="25"/>
  <c r="BX190" i="46"/>
  <c r="I190" i="56"/>
  <c r="H235" i="25"/>
  <c r="BX173" i="46"/>
  <c r="I173" i="56"/>
  <c r="H218" i="25"/>
  <c r="BX203" i="46"/>
  <c r="I203" i="56"/>
  <c r="H238" i="25"/>
  <c r="BX176" i="46"/>
  <c r="I176" i="56"/>
  <c r="H221" i="25"/>
  <c r="BX202" i="46"/>
  <c r="I202" i="56"/>
  <c r="H237" i="25"/>
  <c r="BX175" i="46"/>
  <c r="I175" i="56"/>
  <c r="H220" i="25"/>
  <c r="BX205" i="46"/>
  <c r="I205" i="56"/>
  <c r="H240" i="25"/>
  <c r="BX170" i="46"/>
  <c r="I170" i="56"/>
  <c r="H215" i="25"/>
  <c r="BX186" i="46"/>
  <c r="I186" i="56"/>
  <c r="H231" i="25"/>
  <c r="BX168" i="46"/>
  <c r="BX187"/>
  <c r="I187" i="56"/>
  <c r="H232" i="25"/>
  <c r="BX172" i="46"/>
  <c r="I172" i="56"/>
  <c r="H217" i="25"/>
  <c r="BX188" i="46"/>
  <c r="I188" i="56"/>
  <c r="H233" i="25"/>
  <c r="BX171" i="46"/>
  <c r="I171" i="56"/>
  <c r="H216" i="25"/>
  <c r="BX189" i="46"/>
  <c r="I189" i="56"/>
  <c r="H234" i="25"/>
  <c r="BX144" i="46"/>
  <c r="BX182"/>
  <c r="I182" i="56"/>
  <c r="H227" i="25"/>
  <c r="BX198" i="46"/>
  <c r="I198" i="56"/>
  <c r="I224" i="44"/>
  <c r="L123"/>
  <c r="J224"/>
  <c r="CE184" i="46"/>
  <c r="P184" i="56"/>
  <c r="O229" i="25"/>
  <c r="CE179" i="46"/>
  <c r="P179" i="56"/>
  <c r="O224" i="25"/>
  <c r="CE186" i="46"/>
  <c r="P186" i="56"/>
  <c r="O231" i="25"/>
  <c r="CE183" i="46"/>
  <c r="P183" i="56"/>
  <c r="O228" i="25"/>
  <c r="CE204" i="46"/>
  <c r="P204" i="56"/>
  <c r="O239" i="25"/>
  <c r="CE189" i="46"/>
  <c r="P189" i="56"/>
  <c r="O234" i="25"/>
  <c r="CE196" i="46"/>
  <c r="P196" i="56"/>
  <c r="CE203" i="46"/>
  <c r="P203" i="56"/>
  <c r="O238" i="25"/>
  <c r="CE174" i="46"/>
  <c r="P174" i="56"/>
  <c r="O219" i="25"/>
  <c r="CE166" i="46"/>
  <c r="P166" i="56"/>
  <c r="CE172" i="46"/>
  <c r="P172" i="56"/>
  <c r="O217" i="25"/>
  <c r="AM589" i="64"/>
  <c r="CE182" i="46"/>
  <c r="P182" i="56"/>
  <c r="O227" i="25"/>
  <c r="CE175" i="46"/>
  <c r="P175" i="56"/>
  <c r="O220" i="25"/>
  <c r="CE180" i="46"/>
  <c r="P180" i="56"/>
  <c r="O225" i="25"/>
  <c r="CE173" i="46"/>
  <c r="P173" i="56"/>
  <c r="O218" i="25"/>
  <c r="CE202" i="46"/>
  <c r="P202" i="56"/>
  <c r="O237" i="25"/>
  <c r="CE144" i="46"/>
  <c r="AO19"/>
  <c r="CE170"/>
  <c r="P170" i="56"/>
  <c r="O215" i="25"/>
  <c r="CE168" i="46"/>
  <c r="CE176"/>
  <c r="P176" i="56"/>
  <c r="O221" i="25"/>
  <c r="CE171" i="46"/>
  <c r="P171" i="56"/>
  <c r="O216" i="25"/>
  <c r="CE178" i="46"/>
  <c r="P178" i="56"/>
  <c r="O223" i="25"/>
  <c r="CE187" i="46"/>
  <c r="P187" i="56"/>
  <c r="O232" i="25"/>
  <c r="CE190" i="46"/>
  <c r="P190" i="56"/>
  <c r="O235" i="25"/>
  <c r="CE185" i="46"/>
  <c r="P185" i="56"/>
  <c r="O230" i="25"/>
  <c r="CE188" i="46"/>
  <c r="P188" i="56"/>
  <c r="O233" i="25"/>
  <c r="CE197" i="46"/>
  <c r="P197" i="56"/>
  <c r="CE167" i="46"/>
  <c r="P167" i="56"/>
  <c r="O212" i="25"/>
  <c r="CE205" i="46"/>
  <c r="P205" i="56"/>
  <c r="O240" i="25"/>
  <c r="CE198" i="46"/>
  <c r="P198" i="56"/>
  <c r="CE177" i="46"/>
  <c r="P177" i="56"/>
  <c r="O222" i="25"/>
  <c r="CA182" i="46"/>
  <c r="L182" i="56"/>
  <c r="K227" i="25"/>
  <c r="CA189" i="46"/>
  <c r="L189" i="56"/>
  <c r="K234" i="25"/>
  <c r="AI589" i="64"/>
  <c r="CA178" i="46"/>
  <c r="L178" i="56"/>
  <c r="K223" i="25"/>
  <c r="CA198" i="46"/>
  <c r="L198" i="56"/>
  <c r="CA177" i="46"/>
  <c r="L177" i="56"/>
  <c r="K222" i="25"/>
  <c r="CA197" i="46"/>
  <c r="L197" i="56"/>
  <c r="CA205" i="46"/>
  <c r="L205" i="56"/>
  <c r="K240" i="25"/>
  <c r="CA179" i="46"/>
  <c r="L179" i="56"/>
  <c r="K224" i="25"/>
  <c r="CA203" i="46"/>
  <c r="L203" i="56"/>
  <c r="K238" i="25"/>
  <c r="CA176" i="46"/>
  <c r="L176" i="56"/>
  <c r="K221" i="25"/>
  <c r="CA196" i="46"/>
  <c r="L196" i="56"/>
  <c r="CA166" i="46"/>
  <c r="L166" i="56"/>
  <c r="CA187" i="46"/>
  <c r="L187" i="56"/>
  <c r="K232" i="25"/>
  <c r="CA180" i="46"/>
  <c r="L180" i="56"/>
  <c r="K225" i="25"/>
  <c r="CA167" i="46"/>
  <c r="L167" i="56"/>
  <c r="K212" i="25"/>
  <c r="CA172" i="46"/>
  <c r="L172" i="56"/>
  <c r="K217" i="25"/>
  <c r="CA168" i="46"/>
  <c r="CA184"/>
  <c r="L184" i="56"/>
  <c r="K229" i="25"/>
  <c r="CA175" i="46"/>
  <c r="L175" i="56"/>
  <c r="K220" i="25"/>
  <c r="CA144" i="46"/>
  <c r="CA202"/>
  <c r="L202" i="56"/>
  <c r="K237" i="25"/>
  <c r="CA186" i="46"/>
  <c r="L186" i="56"/>
  <c r="K231" i="25"/>
  <c r="CA174" i="46"/>
  <c r="L174" i="56"/>
  <c r="K219" i="25"/>
  <c r="CA173" i="46"/>
  <c r="L173" i="56"/>
  <c r="K218" i="25"/>
  <c r="AK19" i="46"/>
  <c r="CA188"/>
  <c r="L188" i="56"/>
  <c r="K233" i="25"/>
  <c r="CA183" i="46"/>
  <c r="L183" i="56"/>
  <c r="K228" i="25"/>
  <c r="CA170" i="46"/>
  <c r="L170" i="56"/>
  <c r="K215" i="25"/>
  <c r="CA204" i="46"/>
  <c r="L204" i="56"/>
  <c r="K239" i="25"/>
  <c r="CA190" i="46"/>
  <c r="L190" i="56"/>
  <c r="K235" i="25"/>
  <c r="CA171" i="46"/>
  <c r="L171" i="56"/>
  <c r="K216" i="25"/>
  <c r="CA185" i="46"/>
  <c r="L185" i="56"/>
  <c r="K230" i="25"/>
  <c r="C36" i="47"/>
  <c r="BT175" i="46"/>
  <c r="BT186"/>
  <c r="BT171"/>
  <c r="BT178"/>
  <c r="BT180"/>
  <c r="BT173"/>
  <c r="BT202"/>
  <c r="BT182"/>
  <c r="BT166"/>
  <c r="BT170"/>
  <c r="BT203"/>
  <c r="BT198"/>
  <c r="BT172"/>
  <c r="BT168"/>
  <c r="BT187"/>
  <c r="BT174"/>
  <c r="BT184"/>
  <c r="BT204"/>
  <c r="BT176"/>
  <c r="BT189"/>
  <c r="AD19"/>
  <c r="BT197"/>
  <c r="BT183"/>
  <c r="BT144"/>
  <c r="BT167"/>
  <c r="BT185"/>
  <c r="AB589" i="64"/>
  <c r="BT179" i="46"/>
  <c r="BT205"/>
  <c r="BT188"/>
  <c r="BT177"/>
  <c r="BT196"/>
  <c r="BT190"/>
  <c r="C117" i="36"/>
  <c r="C40" i="73"/>
  <c r="C36" i="70"/>
  <c r="C87" i="75"/>
  <c r="C85" i="70"/>
  <c r="C56" i="65"/>
  <c r="C84" i="71"/>
  <c r="C21" i="74"/>
  <c r="C23" i="69"/>
  <c r="E196" i="56"/>
  <c r="D196"/>
  <c r="K196" i="44"/>
  <c r="L196"/>
  <c r="CN196" i="46"/>
  <c r="CO196"/>
  <c r="E190" i="56"/>
  <c r="CN190" i="46"/>
  <c r="CO190"/>
  <c r="CN177"/>
  <c r="CO177"/>
  <c r="E177" i="56"/>
  <c r="CN205" i="46"/>
  <c r="CO205"/>
  <c r="E205" i="56"/>
  <c r="AB158" i="64"/>
  <c r="AB228"/>
  <c r="AB520"/>
  <c r="AB88"/>
  <c r="AB447"/>
  <c r="AB18"/>
  <c r="AB374"/>
  <c r="AV589"/>
  <c r="AB301"/>
  <c r="E167" i="56"/>
  <c r="CN167" i="46"/>
  <c r="CO167"/>
  <c r="E183" i="56"/>
  <c r="CN183" i="46"/>
  <c r="CO183"/>
  <c r="Y27" i="25"/>
  <c r="AB233" i="46"/>
  <c r="D143" i="47"/>
  <c r="AX19" i="46"/>
  <c r="E19" i="56"/>
  <c r="E176"/>
  <c r="CN176" i="46"/>
  <c r="CO176"/>
  <c r="E184" i="56"/>
  <c r="CN184" i="46"/>
  <c r="CO184"/>
  <c r="E187" i="56"/>
  <c r="CN187" i="46"/>
  <c r="CO187"/>
  <c r="E172" i="56"/>
  <c r="CN172" i="46"/>
  <c r="CO172"/>
  <c r="CN203"/>
  <c r="CO203"/>
  <c r="E203" i="56"/>
  <c r="E166"/>
  <c r="CN166" i="46"/>
  <c r="CO166"/>
  <c r="CN202"/>
  <c r="CO202"/>
  <c r="E202" i="56"/>
  <c r="E180"/>
  <c r="CN180" i="46"/>
  <c r="CO180"/>
  <c r="E171" i="56"/>
  <c r="CN171" i="46"/>
  <c r="CO171"/>
  <c r="E175" i="56"/>
  <c r="CN175" i="46"/>
  <c r="CO175"/>
  <c r="BY246"/>
  <c r="L144" i="56"/>
  <c r="K211" i="25"/>
  <c r="AI301" i="64"/>
  <c r="AI341"/>
  <c r="AI366"/>
  <c r="AI18"/>
  <c r="AI58"/>
  <c r="AI158"/>
  <c r="AI198"/>
  <c r="AI222"/>
  <c r="AI520"/>
  <c r="AI560"/>
  <c r="AI584"/>
  <c r="AK195" i="46"/>
  <c r="AI228" i="64"/>
  <c r="AI268"/>
  <c r="AI292"/>
  <c r="AK82" i="46"/>
  <c r="AI88" i="64"/>
  <c r="AI128"/>
  <c r="AI447"/>
  <c r="AI487"/>
  <c r="AI511"/>
  <c r="AK194" i="46"/>
  <c r="AI374" i="64"/>
  <c r="AI414"/>
  <c r="AI438"/>
  <c r="AK193" i="46"/>
  <c r="CC246"/>
  <c r="P144" i="56"/>
  <c r="AM301" i="64"/>
  <c r="AM341"/>
  <c r="AM366"/>
  <c r="AM447"/>
  <c r="AM487"/>
  <c r="AM511"/>
  <c r="AO194" i="46"/>
  <c r="AM18" i="64"/>
  <c r="AM58"/>
  <c r="AM88"/>
  <c r="AM128"/>
  <c r="AM520"/>
  <c r="AM560"/>
  <c r="AM584"/>
  <c r="AO195" i="46"/>
  <c r="AM158" i="64"/>
  <c r="AM198"/>
  <c r="AM222"/>
  <c r="AM228"/>
  <c r="AM268"/>
  <c r="AM292"/>
  <c r="AO82" i="46"/>
  <c r="AM374" i="64"/>
  <c r="AM414"/>
  <c r="AM438"/>
  <c r="AO193" i="46"/>
  <c r="O211" i="25"/>
  <c r="BV246" i="46"/>
  <c r="I144" i="56"/>
  <c r="I168"/>
  <c r="H213" i="25"/>
  <c r="H308"/>
  <c r="BV233" i="46"/>
  <c r="AN233"/>
  <c r="P143" i="47"/>
  <c r="AK27" i="25"/>
  <c r="AK94"/>
  <c r="P96"/>
  <c r="Q19" i="56"/>
  <c r="AN88" i="64"/>
  <c r="AN128"/>
  <c r="AN520"/>
  <c r="AN560"/>
  <c r="AN584"/>
  <c r="AP195" i="46"/>
  <c r="AN301" i="64"/>
  <c r="AN341"/>
  <c r="AN366"/>
  <c r="AN158"/>
  <c r="AN198"/>
  <c r="AN222"/>
  <c r="AN18"/>
  <c r="AN58"/>
  <c r="AN228"/>
  <c r="AN268"/>
  <c r="AN292"/>
  <c r="AP82" i="46"/>
  <c r="AN374" i="64"/>
  <c r="AN414"/>
  <c r="AN438"/>
  <c r="AP193" i="46"/>
  <c r="AN447" i="64"/>
  <c r="AN487"/>
  <c r="AN511"/>
  <c r="AP194" i="46"/>
  <c r="CD246"/>
  <c r="Q144" i="56"/>
  <c r="CF246" i="46"/>
  <c r="S144" i="56"/>
  <c r="R143" i="47"/>
  <c r="AM27" i="25"/>
  <c r="AM94"/>
  <c r="R96"/>
  <c r="AP233" i="46"/>
  <c r="S19" i="56"/>
  <c r="AP228" i="64"/>
  <c r="AP268"/>
  <c r="AP292"/>
  <c r="AR82" i="46"/>
  <c r="AP374" i="64"/>
  <c r="AP414"/>
  <c r="AP438"/>
  <c r="AR193" i="46"/>
  <c r="AP447" i="64"/>
  <c r="AP487"/>
  <c r="AP511"/>
  <c r="AR194" i="46"/>
  <c r="AP88" i="64"/>
  <c r="AP128"/>
  <c r="AP18"/>
  <c r="AP58"/>
  <c r="AP520"/>
  <c r="AP560"/>
  <c r="AP584"/>
  <c r="AR195" i="46"/>
  <c r="AP301" i="64"/>
  <c r="AP341"/>
  <c r="AP366"/>
  <c r="AP158"/>
  <c r="AP198"/>
  <c r="AP222"/>
  <c r="R211" i="25"/>
  <c r="CF233" i="46"/>
  <c r="S168" i="56"/>
  <c r="R213" i="25"/>
  <c r="R308"/>
  <c r="W143" i="47"/>
  <c r="AR27" i="25"/>
  <c r="AR94"/>
  <c r="W96"/>
  <c r="AU233" i="46"/>
  <c r="X19" i="56"/>
  <c r="CK246" i="46"/>
  <c r="X144" i="56"/>
  <c r="CH246" i="46"/>
  <c r="U144" i="56"/>
  <c r="T211" i="25"/>
  <c r="U168" i="56"/>
  <c r="T213" i="25"/>
  <c r="T308"/>
  <c r="CH233" i="46"/>
  <c r="T143" i="47"/>
  <c r="AO27" i="25"/>
  <c r="AO94"/>
  <c r="T96"/>
  <c r="AR233" i="46"/>
  <c r="U19" i="56"/>
  <c r="AR447" i="64"/>
  <c r="AR487"/>
  <c r="AR511"/>
  <c r="AT194" i="46"/>
  <c r="AR374" i="64"/>
  <c r="AR414"/>
  <c r="AR438"/>
  <c r="AT193" i="46"/>
  <c r="AR520" i="64"/>
  <c r="AR560"/>
  <c r="AR584"/>
  <c r="AT195" i="46"/>
  <c r="AR301" i="64"/>
  <c r="AR341"/>
  <c r="AR366"/>
  <c r="AR228"/>
  <c r="AR268"/>
  <c r="AR292"/>
  <c r="AT82" i="46"/>
  <c r="AR158" i="64"/>
  <c r="AR198"/>
  <c r="AR222"/>
  <c r="AR88"/>
  <c r="AR128"/>
  <c r="AR18"/>
  <c r="AR58"/>
  <c r="AS228"/>
  <c r="AS268"/>
  <c r="AS292"/>
  <c r="AU82" i="46"/>
  <c r="AS447" i="64"/>
  <c r="AS487"/>
  <c r="AS511"/>
  <c r="AU194" i="46"/>
  <c r="AS374" i="64"/>
  <c r="AS414"/>
  <c r="AS438"/>
  <c r="AU193" i="46"/>
  <c r="AS158" i="64"/>
  <c r="AS198"/>
  <c r="AS222"/>
  <c r="AS18"/>
  <c r="AS58"/>
  <c r="AS88"/>
  <c r="AS128"/>
  <c r="AS520"/>
  <c r="AS560"/>
  <c r="AS584"/>
  <c r="AU195" i="46"/>
  <c r="AS301" i="64"/>
  <c r="AS341"/>
  <c r="AS366"/>
  <c r="AS233" i="46"/>
  <c r="AP27" i="25"/>
  <c r="AP94"/>
  <c r="U96"/>
  <c r="U143" i="47"/>
  <c r="V19" i="56"/>
  <c r="U211" i="25"/>
  <c r="CI246" i="46"/>
  <c r="V144" i="56"/>
  <c r="AE88" i="64"/>
  <c r="AE128"/>
  <c r="AE18"/>
  <c r="AE58"/>
  <c r="AE447"/>
  <c r="AE487"/>
  <c r="AE511"/>
  <c r="AG194" i="46"/>
  <c r="AE374" i="64"/>
  <c r="AE414"/>
  <c r="AE438"/>
  <c r="AG193" i="46"/>
  <c r="AE520" i="64"/>
  <c r="AE560"/>
  <c r="AE584"/>
  <c r="AG195" i="46"/>
  <c r="AE228" i="64"/>
  <c r="AE268"/>
  <c r="AE292"/>
  <c r="AG82" i="46"/>
  <c r="AE158" i="64"/>
  <c r="AE198"/>
  <c r="AE222"/>
  <c r="AE301"/>
  <c r="AE341"/>
  <c r="AE366"/>
  <c r="AB27" i="25"/>
  <c r="AB94"/>
  <c r="G96"/>
  <c r="G143" i="47"/>
  <c r="AE233" i="46"/>
  <c r="H19" i="56"/>
  <c r="G211" i="25"/>
  <c r="BU233" i="46"/>
  <c r="H168" i="56"/>
  <c r="G213" i="25"/>
  <c r="G308"/>
  <c r="E143" i="47"/>
  <c r="AC233" i="46"/>
  <c r="Z27" i="25"/>
  <c r="Z94"/>
  <c r="E96"/>
  <c r="F19" i="56"/>
  <c r="E211" i="25"/>
  <c r="BS233" i="46"/>
  <c r="F168" i="56"/>
  <c r="E213" i="25"/>
  <c r="E308"/>
  <c r="AC447" i="64"/>
  <c r="AC487"/>
  <c r="AC511"/>
  <c r="AE194" i="46"/>
  <c r="AC88" i="64"/>
  <c r="AC128"/>
  <c r="AC520"/>
  <c r="AC560"/>
  <c r="AC584"/>
  <c r="AE195" i="46"/>
  <c r="AC18" i="64"/>
  <c r="AC58"/>
  <c r="AC301"/>
  <c r="AC341"/>
  <c r="AC366"/>
  <c r="AC374"/>
  <c r="AC414"/>
  <c r="AC438"/>
  <c r="AE193" i="46"/>
  <c r="AC158" i="64"/>
  <c r="AC198"/>
  <c r="AC222"/>
  <c r="AC228"/>
  <c r="AC268"/>
  <c r="AC292"/>
  <c r="AE82" i="46"/>
  <c r="BS246"/>
  <c r="F144" i="56"/>
  <c r="AK228" i="64"/>
  <c r="AK268"/>
  <c r="AK292"/>
  <c r="AM82" i="46"/>
  <c r="AK520" i="64"/>
  <c r="AK560"/>
  <c r="AK584"/>
  <c r="AM195" i="46"/>
  <c r="AK158" i="64"/>
  <c r="AK198"/>
  <c r="AK222"/>
  <c r="AK18"/>
  <c r="AK58"/>
  <c r="AK447"/>
  <c r="AK487"/>
  <c r="AK511"/>
  <c r="AM194" i="46"/>
  <c r="AK301" i="64"/>
  <c r="AK341"/>
  <c r="AK366"/>
  <c r="AK374"/>
  <c r="AK414"/>
  <c r="AK438"/>
  <c r="AM193" i="46"/>
  <c r="AK88" i="64"/>
  <c r="AK128"/>
  <c r="M211" i="25"/>
  <c r="AK233" i="46"/>
  <c r="AH27" i="25"/>
  <c r="AH94"/>
  <c r="M96"/>
  <c r="M143" i="47"/>
  <c r="N19" i="56"/>
  <c r="CA233" i="46"/>
  <c r="N168" i="56"/>
  <c r="M213" i="25"/>
  <c r="M308"/>
  <c r="S143" i="47"/>
  <c r="AN27" i="25"/>
  <c r="AN94"/>
  <c r="S96"/>
  <c r="AQ233" i="46"/>
  <c r="T19" i="56"/>
  <c r="AQ301" i="64"/>
  <c r="AQ341"/>
  <c r="AQ366"/>
  <c r="AQ520"/>
  <c r="AQ560"/>
  <c r="AQ584"/>
  <c r="AS195" i="46"/>
  <c r="AQ88" i="64"/>
  <c r="AQ128"/>
  <c r="AQ18"/>
  <c r="AQ58"/>
  <c r="AQ158"/>
  <c r="AQ198"/>
  <c r="AQ222"/>
  <c r="AQ374"/>
  <c r="AQ414"/>
  <c r="AQ438"/>
  <c r="AS193" i="46"/>
  <c r="AQ447" i="64"/>
  <c r="AQ487"/>
  <c r="AQ511"/>
  <c r="AS194" i="46"/>
  <c r="AQ228" i="64"/>
  <c r="AQ268"/>
  <c r="AQ292"/>
  <c r="AS82" i="46"/>
  <c r="AT374" i="64"/>
  <c r="AT414"/>
  <c r="AT438"/>
  <c r="AV193" i="46"/>
  <c r="AT447" i="64"/>
  <c r="AT487"/>
  <c r="AT511"/>
  <c r="AV194" i="46"/>
  <c r="AT18" i="64"/>
  <c r="AT58"/>
  <c r="AT88"/>
  <c r="AT128"/>
  <c r="AT301"/>
  <c r="AT341"/>
  <c r="AT366"/>
  <c r="AT158"/>
  <c r="AT198"/>
  <c r="AT222"/>
  <c r="AT228"/>
  <c r="AT268"/>
  <c r="AT292"/>
  <c r="AV82" i="46"/>
  <c r="AT520" i="64"/>
  <c r="AT560"/>
  <c r="AT584"/>
  <c r="AV195" i="46"/>
  <c r="V143" i="47"/>
  <c r="AT233" i="46"/>
  <c r="AQ27" i="25"/>
  <c r="AQ94"/>
  <c r="V96"/>
  <c r="W19" i="56"/>
  <c r="W168"/>
  <c r="V213" i="25"/>
  <c r="V308"/>
  <c r="CJ233" i="46"/>
  <c r="V211" i="25"/>
  <c r="BW246" i="46"/>
  <c r="J144" i="56"/>
  <c r="AG18" i="64"/>
  <c r="AG58"/>
  <c r="AG374"/>
  <c r="AG414"/>
  <c r="AG438"/>
  <c r="AI193" i="46"/>
  <c r="AG301" i="64"/>
  <c r="AG341"/>
  <c r="AG366"/>
  <c r="AG88"/>
  <c r="AG128"/>
  <c r="AG228"/>
  <c r="AG268"/>
  <c r="AG292"/>
  <c r="AI82" i="46"/>
  <c r="AG447" i="64"/>
  <c r="AG487"/>
  <c r="AG511"/>
  <c r="AI194" i="46"/>
  <c r="AG158" i="64"/>
  <c r="AG198"/>
  <c r="AG222"/>
  <c r="AG520"/>
  <c r="AG560"/>
  <c r="AG584"/>
  <c r="AI195" i="46"/>
  <c r="AG233"/>
  <c r="I143" i="47"/>
  <c r="AD27" i="25"/>
  <c r="AD94"/>
  <c r="I96"/>
  <c r="J19" i="56"/>
  <c r="I211" i="25"/>
  <c r="J168" i="56"/>
  <c r="I213" i="25"/>
  <c r="I308"/>
  <c r="BW233" i="46"/>
  <c r="E188" i="56"/>
  <c r="CN188" i="46"/>
  <c r="CO188"/>
  <c r="E179" i="56"/>
  <c r="CN179" i="46"/>
  <c r="CO179"/>
  <c r="E185" i="56"/>
  <c r="CN185" i="46"/>
  <c r="CO185"/>
  <c r="CN144"/>
  <c r="BR246"/>
  <c r="E144" i="56"/>
  <c r="E197"/>
  <c r="D197"/>
  <c r="K197" i="44"/>
  <c r="L197"/>
  <c r="CN197" i="46"/>
  <c r="CO197"/>
  <c r="CN189"/>
  <c r="CO189"/>
  <c r="E189" i="56"/>
  <c r="CN204" i="46"/>
  <c r="CO204"/>
  <c r="E204" i="56"/>
  <c r="E174"/>
  <c r="CN174" i="46"/>
  <c r="CO174"/>
  <c r="E168" i="56"/>
  <c r="BR233" i="46"/>
  <c r="CN168"/>
  <c r="E198" i="56"/>
  <c r="D198"/>
  <c r="K198" i="44"/>
  <c r="L198"/>
  <c r="CN198" i="46"/>
  <c r="CO198"/>
  <c r="E170" i="56"/>
  <c r="CN170" i="46"/>
  <c r="CO170"/>
  <c r="E182" i="56"/>
  <c r="CN182" i="46"/>
  <c r="CO182"/>
  <c r="E173" i="56"/>
  <c r="CN173" i="46"/>
  <c r="CO173"/>
  <c r="E178" i="56"/>
  <c r="CN178" i="46"/>
  <c r="CO178"/>
  <c r="E186" i="56"/>
  <c r="CN186" i="46"/>
  <c r="CO186"/>
  <c r="AF27" i="25"/>
  <c r="AF94"/>
  <c r="K96"/>
  <c r="AI233" i="46"/>
  <c r="K143" i="47"/>
  <c r="L19" i="56"/>
  <c r="BY233" i="46"/>
  <c r="L168" i="56"/>
  <c r="K213" i="25"/>
  <c r="K308"/>
  <c r="P168" i="56"/>
  <c r="O213" i="25"/>
  <c r="O308"/>
  <c r="CC233" i="46"/>
  <c r="O143" i="47"/>
  <c r="AJ27" i="25"/>
  <c r="AJ94"/>
  <c r="O96"/>
  <c r="AM233" i="46"/>
  <c r="P19" i="56"/>
  <c r="AF18" i="64"/>
  <c r="AF58"/>
  <c r="AF158"/>
  <c r="AF198"/>
  <c r="AF222"/>
  <c r="AF520"/>
  <c r="AF560"/>
  <c r="AF584"/>
  <c r="AH195" i="46"/>
  <c r="AF228" i="64"/>
  <c r="AF268"/>
  <c r="AF292"/>
  <c r="AH82" i="46"/>
  <c r="AF447" i="64"/>
  <c r="AF487"/>
  <c r="AF511"/>
  <c r="AH194" i="46"/>
  <c r="AF88" i="64"/>
  <c r="AF128"/>
  <c r="AF301"/>
  <c r="AF341"/>
  <c r="AF366"/>
  <c r="AF374"/>
  <c r="AF414"/>
  <c r="AF438"/>
  <c r="AH193" i="46"/>
  <c r="H143" i="47"/>
  <c r="AF233" i="46"/>
  <c r="AC27" i="25"/>
  <c r="AC94"/>
  <c r="H96"/>
  <c r="I19" i="56"/>
  <c r="H211" i="25"/>
  <c r="P211"/>
  <c r="CD233" i="46"/>
  <c r="Q168" i="56"/>
  <c r="P213" i="25"/>
  <c r="P308"/>
  <c r="AD233" i="46"/>
  <c r="F143" i="47"/>
  <c r="AA27" i="25"/>
  <c r="AA94"/>
  <c r="F96"/>
  <c r="G19" i="56"/>
  <c r="F211" i="25"/>
  <c r="AD520" i="64"/>
  <c r="AD560"/>
  <c r="AD584"/>
  <c r="AF195" i="46"/>
  <c r="AD18" i="64"/>
  <c r="AD58"/>
  <c r="AD158"/>
  <c r="AD198"/>
  <c r="AD222"/>
  <c r="AD301"/>
  <c r="AD341"/>
  <c r="AD366"/>
  <c r="AD228"/>
  <c r="AD268"/>
  <c r="AD292"/>
  <c r="AF82" i="46"/>
  <c r="AD88" i="64"/>
  <c r="AD128"/>
  <c r="AD447"/>
  <c r="AD487"/>
  <c r="AD511"/>
  <c r="AF194" i="46"/>
  <c r="AD374" i="64"/>
  <c r="AD414"/>
  <c r="AD438"/>
  <c r="AF193" i="46"/>
  <c r="G168" i="56"/>
  <c r="F213" i="25"/>
  <c r="F308"/>
  <c r="BT233" i="46"/>
  <c r="BT246"/>
  <c r="G144" i="56"/>
  <c r="AO233" i="46"/>
  <c r="AL27" i="25"/>
  <c r="AL94"/>
  <c r="Q96"/>
  <c r="Q143" i="47"/>
  <c r="R19" i="56"/>
  <c r="AO447" i="64"/>
  <c r="AO487"/>
  <c r="AO511"/>
  <c r="AQ194" i="46"/>
  <c r="AO18" i="64"/>
  <c r="AO58"/>
  <c r="AO158"/>
  <c r="AO198"/>
  <c r="AO222"/>
  <c r="AO374"/>
  <c r="AO414"/>
  <c r="AO438"/>
  <c r="AQ193" i="46"/>
  <c r="AO88" i="64"/>
  <c r="AO128"/>
  <c r="AO228"/>
  <c r="AO268"/>
  <c r="AO292"/>
  <c r="AQ82" i="46"/>
  <c r="AO301" i="64"/>
  <c r="AO341"/>
  <c r="AO366"/>
  <c r="AO520"/>
  <c r="AO560"/>
  <c r="AO584"/>
  <c r="AQ195" i="46"/>
  <c r="CE246"/>
  <c r="R144" i="56"/>
  <c r="Q211" i="25"/>
  <c r="R168" i="56"/>
  <c r="Q213" i="25"/>
  <c r="Q308"/>
  <c r="CE233" i="46"/>
  <c r="AJ88" i="64"/>
  <c r="AJ128"/>
  <c r="AJ447"/>
  <c r="AJ487"/>
  <c r="AJ511"/>
  <c r="AL194" i="46"/>
  <c r="AJ374" i="64"/>
  <c r="AJ414"/>
  <c r="AJ438"/>
  <c r="AL193" i="46"/>
  <c r="AJ158" i="64"/>
  <c r="AJ198"/>
  <c r="AJ222"/>
  <c r="AJ18"/>
  <c r="AJ58"/>
  <c r="AJ228"/>
  <c r="AJ268"/>
  <c r="AJ292"/>
  <c r="AL82" i="46"/>
  <c r="AJ520" i="64"/>
  <c r="AJ560"/>
  <c r="AJ584"/>
  <c r="AL195" i="46"/>
  <c r="AJ301" i="64"/>
  <c r="AJ341"/>
  <c r="AJ366"/>
  <c r="L143" i="47"/>
  <c r="AG27" i="25"/>
  <c r="AG94"/>
  <c r="L96"/>
  <c r="AJ233" i="46"/>
  <c r="M19" i="56"/>
  <c r="BZ246" i="46"/>
  <c r="M144" i="56"/>
  <c r="L211" i="25"/>
  <c r="BZ233" i="46"/>
  <c r="M168" i="56"/>
  <c r="L213" i="25"/>
  <c r="L308"/>
  <c r="W211"/>
  <c r="CK233" i="46"/>
  <c r="X168" i="56"/>
  <c r="W213" i="25"/>
  <c r="W308"/>
  <c r="AU228" i="64"/>
  <c r="AU268"/>
  <c r="AU292"/>
  <c r="AW82" i="46"/>
  <c r="AU447" i="64"/>
  <c r="AU487"/>
  <c r="AU511"/>
  <c r="AW194" i="46"/>
  <c r="AU374" i="64"/>
  <c r="AU414"/>
  <c r="AU438"/>
  <c r="AW193" i="46"/>
  <c r="AU158" i="64"/>
  <c r="AU198"/>
  <c r="AU222"/>
  <c r="AU18"/>
  <c r="AU58"/>
  <c r="AU88"/>
  <c r="AU128"/>
  <c r="AU520"/>
  <c r="AU560"/>
  <c r="AU584"/>
  <c r="AW195" i="46"/>
  <c r="AU301" i="64"/>
  <c r="AU341"/>
  <c r="AU366"/>
  <c r="CB246" i="46"/>
  <c r="O144" i="56"/>
  <c r="AI27" i="25"/>
  <c r="AI94"/>
  <c r="N96"/>
  <c r="AL233" i="46"/>
  <c r="N143" i="47"/>
  <c r="O19" i="56"/>
  <c r="AL447" i="64"/>
  <c r="AL487"/>
  <c r="AL511"/>
  <c r="AN194" i="46"/>
  <c r="AL158" i="64"/>
  <c r="AL198"/>
  <c r="AL222"/>
  <c r="AL374"/>
  <c r="AL414"/>
  <c r="AL438"/>
  <c r="AN193" i="46"/>
  <c r="AL228" i="64"/>
  <c r="AL268"/>
  <c r="AL292"/>
  <c r="AN82" i="46"/>
  <c r="AL18" i="64"/>
  <c r="AL58"/>
  <c r="AL88"/>
  <c r="AL128"/>
  <c r="AL520"/>
  <c r="AL560"/>
  <c r="AL584"/>
  <c r="AN195" i="46"/>
  <c r="AL301" i="64"/>
  <c r="AL341"/>
  <c r="AL366"/>
  <c r="N211" i="25"/>
  <c r="O168" i="56"/>
  <c r="N213" i="25"/>
  <c r="N308"/>
  <c r="CB233" i="46"/>
  <c r="CI233"/>
  <c r="V168" i="56"/>
  <c r="U213" i="25"/>
  <c r="U308"/>
  <c r="BU246" i="46"/>
  <c r="H144" i="56"/>
  <c r="CA246" i="46"/>
  <c r="N144" i="56"/>
  <c r="CG246" i="46"/>
  <c r="T144" i="56"/>
  <c r="S211" i="25"/>
  <c r="T168" i="56"/>
  <c r="S213" i="25"/>
  <c r="S308"/>
  <c r="CG233" i="46"/>
  <c r="CJ246"/>
  <c r="W144" i="56"/>
  <c r="K168"/>
  <c r="J213" i="25"/>
  <c r="J308"/>
  <c r="BX233" i="46"/>
  <c r="J211" i="25"/>
  <c r="AH228" i="64"/>
  <c r="AH268"/>
  <c r="AH292"/>
  <c r="AJ82" i="46"/>
  <c r="AH158" i="64"/>
  <c r="AH198"/>
  <c r="AH222"/>
  <c r="AH301"/>
  <c r="AH341"/>
  <c r="AH366"/>
  <c r="AH447"/>
  <c r="AH487"/>
  <c r="AH511"/>
  <c r="AJ194" i="46"/>
  <c r="AH18" i="64"/>
  <c r="AH58"/>
  <c r="AH88"/>
  <c r="AH128"/>
  <c r="AH374"/>
  <c r="AH414"/>
  <c r="AH438"/>
  <c r="AJ193" i="46"/>
  <c r="AH520" i="64"/>
  <c r="AH560"/>
  <c r="AH584"/>
  <c r="AJ195" i="46"/>
  <c r="J143" i="47"/>
  <c r="AH233" i="46"/>
  <c r="AE27" i="25"/>
  <c r="AE94"/>
  <c r="J96"/>
  <c r="K19" i="56"/>
  <c r="BX246" i="46"/>
  <c r="K144" i="56"/>
  <c r="K245"/>
  <c r="J189" i="25"/>
  <c r="J23" i="57"/>
  <c r="J42"/>
  <c r="K232" i="56"/>
  <c r="AL82" i="64"/>
  <c r="N97" i="25"/>
  <c r="N99"/>
  <c r="N189"/>
  <c r="O245" i="56"/>
  <c r="N23" i="57"/>
  <c r="W225" i="47"/>
  <c r="W378"/>
  <c r="AW192" i="46"/>
  <c r="AU152" i="64"/>
  <c r="AW81" i="46"/>
  <c r="W98" i="25"/>
  <c r="W100"/>
  <c r="L189"/>
  <c r="M245" i="56"/>
  <c r="L23" i="57"/>
  <c r="L42"/>
  <c r="M232" i="56"/>
  <c r="L332" i="47"/>
  <c r="L341"/>
  <c r="L164"/>
  <c r="AJ82" i="64"/>
  <c r="L97" i="25"/>
  <c r="L99"/>
  <c r="AJ152" i="64"/>
  <c r="AL81" i="46"/>
  <c r="L98" i="25"/>
  <c r="L100"/>
  <c r="AQ192" i="46"/>
  <c r="Q225" i="47"/>
  <c r="Q378"/>
  <c r="AO152" i="64"/>
  <c r="AQ81" i="46"/>
  <c r="Q98" i="25"/>
  <c r="Q100"/>
  <c r="G245" i="56"/>
  <c r="F189" i="25"/>
  <c r="F23" i="57"/>
  <c r="AD152" i="64"/>
  <c r="AF81" i="46"/>
  <c r="F98" i="25"/>
  <c r="F100"/>
  <c r="AF192" i="46"/>
  <c r="F225" i="47"/>
  <c r="F378"/>
  <c r="AD82" i="64"/>
  <c r="F97" i="25"/>
  <c r="F99"/>
  <c r="G232" i="56"/>
  <c r="F42" i="57"/>
  <c r="AF152" i="64"/>
  <c r="AH81" i="46"/>
  <c r="H98" i="25"/>
  <c r="H100"/>
  <c r="D19" i="56"/>
  <c r="P232"/>
  <c r="O42" i="57"/>
  <c r="O164" i="47"/>
  <c r="O332"/>
  <c r="O341"/>
  <c r="CO168" i="46"/>
  <c r="CL233"/>
  <c r="D213" i="25"/>
  <c r="D168" i="56"/>
  <c r="K168" i="44"/>
  <c r="L168"/>
  <c r="D174" i="56"/>
  <c r="K174" i="44"/>
  <c r="L174"/>
  <c r="D219" i="25"/>
  <c r="I164" i="47"/>
  <c r="I332"/>
  <c r="I341"/>
  <c r="AG152" i="64"/>
  <c r="AI81" i="46"/>
  <c r="I98" i="25"/>
  <c r="I100"/>
  <c r="J245" i="56"/>
  <c r="I189" i="25"/>
  <c r="I23" i="57"/>
  <c r="W232" i="56"/>
  <c r="V42" i="57"/>
  <c r="V164" i="47"/>
  <c r="V332"/>
  <c r="V341"/>
  <c r="AV192" i="46"/>
  <c r="V225" i="47"/>
  <c r="V378"/>
  <c r="AT82" i="64"/>
  <c r="V97" i="25"/>
  <c r="V99"/>
  <c r="AQ152" i="64"/>
  <c r="AS81" i="46"/>
  <c r="S98" i="25"/>
  <c r="S100"/>
  <c r="S225" i="47"/>
  <c r="S378"/>
  <c r="AS192" i="46"/>
  <c r="M42" i="57"/>
  <c r="N232" i="56"/>
  <c r="M164" i="47"/>
  <c r="M332"/>
  <c r="M341"/>
  <c r="E225"/>
  <c r="E378"/>
  <c r="AE192" i="46"/>
  <c r="H232" i="56"/>
  <c r="G42" i="57"/>
  <c r="AE152" i="64"/>
  <c r="AG81" i="46"/>
  <c r="G98" i="25"/>
  <c r="G100"/>
  <c r="AU192" i="46"/>
  <c r="U225" i="47"/>
  <c r="U378"/>
  <c r="AS152" i="64"/>
  <c r="AU81" i="46"/>
  <c r="U98" i="25"/>
  <c r="U100"/>
  <c r="AR82" i="64"/>
  <c r="T97" i="25"/>
  <c r="T99"/>
  <c r="AT192" i="46"/>
  <c r="T225" i="47"/>
  <c r="T378"/>
  <c r="T42" i="57"/>
  <c r="U232" i="56"/>
  <c r="T164" i="47"/>
  <c r="T332"/>
  <c r="T341"/>
  <c r="AP152" i="64"/>
  <c r="AR81" i="46"/>
  <c r="R98" i="25"/>
  <c r="R100"/>
  <c r="S232" i="56"/>
  <c r="R42" i="57"/>
  <c r="R164" i="47"/>
  <c r="R332"/>
  <c r="R341"/>
  <c r="AN82" i="64"/>
  <c r="P97" i="25"/>
  <c r="P99"/>
  <c r="AP192" i="46"/>
  <c r="P225" i="47"/>
  <c r="P378"/>
  <c r="AN152" i="64"/>
  <c r="AP81" i="46"/>
  <c r="P98" i="25"/>
  <c r="P100"/>
  <c r="P332" i="47"/>
  <c r="P341"/>
  <c r="P164"/>
  <c r="H189" i="25"/>
  <c r="I245" i="56"/>
  <c r="H23" i="57"/>
  <c r="AM152" i="64"/>
  <c r="AO81" i="46"/>
  <c r="O98" i="25"/>
  <c r="O100"/>
  <c r="O189"/>
  <c r="P245" i="56"/>
  <c r="O23" i="57"/>
  <c r="AI152" i="64"/>
  <c r="AK81" i="46"/>
  <c r="K98" i="25"/>
  <c r="K100"/>
  <c r="AI82" i="64"/>
  <c r="K97" i="25"/>
  <c r="K99"/>
  <c r="L245" i="56"/>
  <c r="K189" i="25"/>
  <c r="K23" i="57"/>
  <c r="D237" i="25"/>
  <c r="D202" i="56"/>
  <c r="K202" i="44"/>
  <c r="L202"/>
  <c r="D203" i="56"/>
  <c r="K203" i="44"/>
  <c r="L203"/>
  <c r="D238" i="25"/>
  <c r="E232" i="56"/>
  <c r="D42" i="57"/>
  <c r="AV233" i="46"/>
  <c r="CO19"/>
  <c r="AB341" i="64"/>
  <c r="AB366"/>
  <c r="AV301"/>
  <c r="AV341"/>
  <c r="AV366"/>
  <c r="AB414"/>
  <c r="AB438"/>
  <c r="AD193" i="46"/>
  <c r="AX193"/>
  <c r="AV374" i="64"/>
  <c r="AV414"/>
  <c r="AV438"/>
  <c r="AB487"/>
  <c r="AB511"/>
  <c r="AD194" i="46"/>
  <c r="AV447" i="64"/>
  <c r="AV487"/>
  <c r="AV511"/>
  <c r="AB560"/>
  <c r="AB584"/>
  <c r="AD195" i="46"/>
  <c r="AV520" i="64"/>
  <c r="AV560"/>
  <c r="AV584"/>
  <c r="AB198"/>
  <c r="AB222"/>
  <c r="AV158"/>
  <c r="AV198"/>
  <c r="AV222"/>
  <c r="D235" i="25"/>
  <c r="D190" i="56"/>
  <c r="K190" i="44"/>
  <c r="L190"/>
  <c r="J332" i="47"/>
  <c r="J341"/>
  <c r="J164"/>
  <c r="AH82" i="64"/>
  <c r="J97" i="25"/>
  <c r="J99"/>
  <c r="J225" i="47"/>
  <c r="J378"/>
  <c r="AJ192" i="46"/>
  <c r="AH152" i="64"/>
  <c r="AJ81" i="46"/>
  <c r="J98" i="25"/>
  <c r="J100"/>
  <c r="W245" i="56"/>
  <c r="V189" i="25"/>
  <c r="V23" i="57"/>
  <c r="S189" i="25"/>
  <c r="T245" i="56"/>
  <c r="S23" i="57"/>
  <c r="N245" i="56"/>
  <c r="M189" i="25"/>
  <c r="M23" i="57"/>
  <c r="G189" i="25"/>
  <c r="H245" i="56"/>
  <c r="G23" i="57"/>
  <c r="AN192" i="46"/>
  <c r="N225" i="47"/>
  <c r="N378"/>
  <c r="AL152" i="64"/>
  <c r="AN81" i="46"/>
  <c r="N98" i="25"/>
  <c r="N100"/>
  <c r="O232" i="56"/>
  <c r="N42" i="57"/>
  <c r="N164" i="47"/>
  <c r="N332"/>
  <c r="N341"/>
  <c r="AU82" i="64"/>
  <c r="W97" i="25"/>
  <c r="W99"/>
  <c r="L225" i="47"/>
  <c r="L378"/>
  <c r="AL192" i="46"/>
  <c r="R245" i="56"/>
  <c r="Q189" i="25"/>
  <c r="Q23" i="57"/>
  <c r="AO82" i="64"/>
  <c r="Q97" i="25"/>
  <c r="Q99"/>
  <c r="R232" i="56"/>
  <c r="Q42" i="57"/>
  <c r="Q164" i="47"/>
  <c r="Q332"/>
  <c r="Q341"/>
  <c r="F332"/>
  <c r="F341"/>
  <c r="F164"/>
  <c r="I232" i="56"/>
  <c r="H42" i="57"/>
  <c r="H332" i="47"/>
  <c r="H341"/>
  <c r="H164"/>
  <c r="H225"/>
  <c r="H378"/>
  <c r="AH192" i="46"/>
  <c r="AF82" i="64"/>
  <c r="H97" i="25"/>
  <c r="H99"/>
  <c r="L232" i="56"/>
  <c r="K42" i="57"/>
  <c r="K332" i="47"/>
  <c r="K341"/>
  <c r="K164"/>
  <c r="D186" i="56"/>
  <c r="K186" i="44"/>
  <c r="L186"/>
  <c r="D231" i="25"/>
  <c r="D223"/>
  <c r="D178" i="56"/>
  <c r="K178" i="44"/>
  <c r="L178"/>
  <c r="D173" i="56"/>
  <c r="K173" i="44"/>
  <c r="L173"/>
  <c r="D218" i="25"/>
  <c r="D182" i="56"/>
  <c r="K182" i="44"/>
  <c r="L182"/>
  <c r="D227" i="25"/>
  <c r="D170" i="56"/>
  <c r="K170" i="44"/>
  <c r="L170"/>
  <c r="D215" i="25"/>
  <c r="D204" i="56"/>
  <c r="K204" i="44"/>
  <c r="L204"/>
  <c r="D239" i="25"/>
  <c r="D189" i="56"/>
  <c r="K189" i="44"/>
  <c r="L189"/>
  <c r="D234" i="25"/>
  <c r="D189"/>
  <c r="E245" i="56"/>
  <c r="D144"/>
  <c r="D23" i="57"/>
  <c r="CL246" i="46"/>
  <c r="CO144"/>
  <c r="D230" i="25"/>
  <c r="D185" i="56"/>
  <c r="K185" i="44"/>
  <c r="L185"/>
  <c r="D179" i="56"/>
  <c r="K179" i="44"/>
  <c r="L179"/>
  <c r="D224" i="25"/>
  <c r="D233"/>
  <c r="D188" i="56"/>
  <c r="K188" i="44"/>
  <c r="L188"/>
  <c r="J232" i="56"/>
  <c r="I42" i="57"/>
  <c r="AI192" i="46"/>
  <c r="I225" i="47"/>
  <c r="I378"/>
  <c r="AG82" i="64"/>
  <c r="I97" i="25"/>
  <c r="I99"/>
  <c r="AT152" i="64"/>
  <c r="AV81" i="46"/>
  <c r="V98" i="25"/>
  <c r="V100"/>
  <c r="AQ82" i="64"/>
  <c r="S97" i="25"/>
  <c r="S99"/>
  <c r="S42" i="57"/>
  <c r="T232" i="56"/>
  <c r="S332" i="47"/>
  <c r="S341"/>
  <c r="S164"/>
  <c r="AK152" i="64"/>
  <c r="AM81" i="46"/>
  <c r="M98" i="25"/>
  <c r="M100"/>
  <c r="AM192" i="46"/>
  <c r="M225" i="47"/>
  <c r="M378"/>
  <c r="AK82" i="64"/>
  <c r="M97" i="25"/>
  <c r="M99"/>
  <c r="E189"/>
  <c r="F245" i="56"/>
  <c r="E23" i="57"/>
  <c r="AC82" i="64"/>
  <c r="E97" i="25"/>
  <c r="E99"/>
  <c r="AC152" i="64"/>
  <c r="AE81" i="46"/>
  <c r="E98" i="25"/>
  <c r="E100"/>
  <c r="F232" i="56"/>
  <c r="E42" i="57"/>
  <c r="E332" i="47"/>
  <c r="E341"/>
  <c r="E164"/>
  <c r="G164"/>
  <c r="G332"/>
  <c r="G341"/>
  <c r="AG192" i="46"/>
  <c r="G225" i="47"/>
  <c r="G378"/>
  <c r="AE82" i="64"/>
  <c r="G97" i="25"/>
  <c r="G99"/>
  <c r="U189"/>
  <c r="V245" i="56"/>
  <c r="U23" i="57"/>
  <c r="V232" i="56"/>
  <c r="U42" i="57"/>
  <c r="U332" i="47"/>
  <c r="U341"/>
  <c r="U164"/>
  <c r="AS82" i="64"/>
  <c r="U97" i="25"/>
  <c r="U99"/>
  <c r="AR152" i="64"/>
  <c r="AT81" i="46"/>
  <c r="T98" i="25"/>
  <c r="T100"/>
  <c r="U245" i="56"/>
  <c r="T189" i="25"/>
  <c r="T23" i="57"/>
  <c r="W189" i="25"/>
  <c r="X245" i="56"/>
  <c r="W23" i="57"/>
  <c r="W42"/>
  <c r="X232" i="56"/>
  <c r="W164" i="47"/>
  <c r="W332"/>
  <c r="W341"/>
  <c r="R225"/>
  <c r="R378"/>
  <c r="AR192" i="46"/>
  <c r="AP82" i="64"/>
  <c r="R97" i="25"/>
  <c r="R99"/>
  <c r="S245" i="56"/>
  <c r="R189" i="25"/>
  <c r="R23" i="57"/>
  <c r="Q245" i="56"/>
  <c r="P189" i="25"/>
  <c r="P23" i="57"/>
  <c r="Q232" i="56"/>
  <c r="P42" i="57"/>
  <c r="AM82" i="64"/>
  <c r="O97" i="25"/>
  <c r="O99"/>
  <c r="O225" i="47"/>
  <c r="O378"/>
  <c r="AO192" i="46"/>
  <c r="AK192"/>
  <c r="K225" i="47"/>
  <c r="K378"/>
  <c r="D175" i="56"/>
  <c r="K175" i="44"/>
  <c r="L175"/>
  <c r="D220" i="25"/>
  <c r="D216"/>
  <c r="D171" i="56"/>
  <c r="K171" i="44"/>
  <c r="L171"/>
  <c r="D225" i="25"/>
  <c r="D180" i="56"/>
  <c r="K180" i="44"/>
  <c r="L180"/>
  <c r="D166" i="56"/>
  <c r="K166" i="44"/>
  <c r="L166"/>
  <c r="D211" i="25"/>
  <c r="D172" i="56"/>
  <c r="K172" i="44"/>
  <c r="L172"/>
  <c r="D217" i="25"/>
  <c r="D187" i="56"/>
  <c r="K187" i="44"/>
  <c r="L187"/>
  <c r="D232" i="25"/>
  <c r="D184" i="56"/>
  <c r="K184" i="44"/>
  <c r="L184"/>
  <c r="D229" i="25"/>
  <c r="D176" i="56"/>
  <c r="K176" i="44"/>
  <c r="L176"/>
  <c r="D221" i="25"/>
  <c r="D164" i="47"/>
  <c r="D332"/>
  <c r="D341"/>
  <c r="C143"/>
  <c r="C332"/>
  <c r="C341"/>
  <c r="Y94" i="25"/>
  <c r="X27"/>
  <c r="AS27"/>
  <c r="D183" i="56"/>
  <c r="K183" i="44"/>
  <c r="L183"/>
  <c r="D228" i="25"/>
  <c r="D212"/>
  <c r="D167" i="56"/>
  <c r="K167" i="44"/>
  <c r="L167"/>
  <c r="AB58" i="64"/>
  <c r="AV18"/>
  <c r="AV58"/>
  <c r="AV82"/>
  <c r="AB128"/>
  <c r="AV88"/>
  <c r="AV128"/>
  <c r="AV152"/>
  <c r="AB268"/>
  <c r="AB292"/>
  <c r="AD82" i="46"/>
  <c r="AV228" i="64"/>
  <c r="AV268"/>
  <c r="AV292"/>
  <c r="D205" i="56"/>
  <c r="K205" i="44"/>
  <c r="L205"/>
  <c r="D240" i="25"/>
  <c r="D177" i="56"/>
  <c r="K177" i="44"/>
  <c r="L177"/>
  <c r="D222" i="25"/>
  <c r="X222"/>
  <c r="C222"/>
  <c r="C240"/>
  <c r="X240"/>
  <c r="AX82" i="46"/>
  <c r="AB152" i="64"/>
  <c r="AD81" i="46"/>
  <c r="D98" i="25"/>
  <c r="C98"/>
  <c r="AB82" i="64"/>
  <c r="D97" i="25"/>
  <c r="C97"/>
  <c r="X212"/>
  <c r="C212"/>
  <c r="X94"/>
  <c r="AS94"/>
  <c r="D96"/>
  <c r="X221"/>
  <c r="C221"/>
  <c r="C229"/>
  <c r="X229"/>
  <c r="X232"/>
  <c r="C232"/>
  <c r="X217"/>
  <c r="C217"/>
  <c r="C225"/>
  <c r="X225"/>
  <c r="X216"/>
  <c r="C216"/>
  <c r="AO78" i="46"/>
  <c r="O167" i="47"/>
  <c r="O344"/>
  <c r="R321" i="25"/>
  <c r="R38" i="75"/>
  <c r="R36" i="73"/>
  <c r="R38" i="65"/>
  <c r="R32" i="47"/>
  <c r="R40" i="74"/>
  <c r="R31" i="71"/>
  <c r="R43" i="69"/>
  <c r="R32" i="70"/>
  <c r="U167" i="47"/>
  <c r="U344"/>
  <c r="AU78" i="46"/>
  <c r="U321" i="25"/>
  <c r="AG78" i="46"/>
  <c r="G167" i="47"/>
  <c r="G344"/>
  <c r="C35" i="72"/>
  <c r="E38" i="65"/>
  <c r="E40" i="74"/>
  <c r="E36" i="73"/>
  <c r="E43" i="69"/>
  <c r="E32" i="70"/>
  <c r="E31" i="71"/>
  <c r="E32" i="47"/>
  <c r="E38" i="75"/>
  <c r="E321" i="25"/>
  <c r="AM78" i="46"/>
  <c r="M167" i="47"/>
  <c r="M344"/>
  <c r="S36" i="73"/>
  <c r="S38" i="75"/>
  <c r="S31" i="71"/>
  <c r="S40" i="74"/>
  <c r="S32" i="70"/>
  <c r="S32" i="47"/>
  <c r="S38" i="65"/>
  <c r="S43" i="69"/>
  <c r="I38" i="75"/>
  <c r="I31" i="71"/>
  <c r="I38" i="65"/>
  <c r="I32" i="70"/>
  <c r="I40" i="74"/>
  <c r="I32" i="47"/>
  <c r="I43" i="69"/>
  <c r="I36" i="73"/>
  <c r="X233" i="25"/>
  <c r="C233"/>
  <c r="X230"/>
  <c r="C230"/>
  <c r="K144" i="44"/>
  <c r="D245" i="56"/>
  <c r="D321" i="25"/>
  <c r="X189"/>
  <c r="C189"/>
  <c r="C223"/>
  <c r="X223"/>
  <c r="H31" i="71"/>
  <c r="H43" i="69"/>
  <c r="H32" i="47"/>
  <c r="H32" i="70"/>
  <c r="H36" i="73"/>
  <c r="H40" i="74"/>
  <c r="H38" i="65"/>
  <c r="H38" i="75"/>
  <c r="Q40" i="74"/>
  <c r="Q36" i="73"/>
  <c r="Q32" i="70"/>
  <c r="Q31" i="71"/>
  <c r="Q32" i="47"/>
  <c r="Q38" i="65"/>
  <c r="Q43" i="69"/>
  <c r="Q38" i="75"/>
  <c r="W167" i="47"/>
  <c r="W344"/>
  <c r="AW78" i="46"/>
  <c r="G321" i="25"/>
  <c r="M321"/>
  <c r="S321"/>
  <c r="V321"/>
  <c r="J32" i="70"/>
  <c r="J43" i="69"/>
  <c r="J40" i="74"/>
  <c r="J32" i="47"/>
  <c r="J38" i="75"/>
  <c r="J36" i="73"/>
  <c r="J38" i="65"/>
  <c r="J31" i="71"/>
  <c r="C235" i="25"/>
  <c r="X235"/>
  <c r="AX195" i="46"/>
  <c r="AX194"/>
  <c r="AD192"/>
  <c r="D225" i="47"/>
  <c r="C237" i="25"/>
  <c r="X237"/>
  <c r="K321"/>
  <c r="K43" i="69"/>
  <c r="K38" i="75"/>
  <c r="K31" i="71"/>
  <c r="K40" i="74"/>
  <c r="K32" i="70"/>
  <c r="K36" i="73"/>
  <c r="K38" i="65"/>
  <c r="K32" i="47"/>
  <c r="O321" i="25"/>
  <c r="P31" i="71"/>
  <c r="P32" i="47"/>
  <c r="P38" i="65"/>
  <c r="P43" i="69"/>
  <c r="P38" i="75"/>
  <c r="P32" i="70"/>
  <c r="P40" i="74"/>
  <c r="P36" i="73"/>
  <c r="T38" i="75"/>
  <c r="T32" i="47"/>
  <c r="T43" i="69"/>
  <c r="T40" i="74"/>
  <c r="T36" i="73"/>
  <c r="T31" i="71"/>
  <c r="T32" i="70"/>
  <c r="T38" i="65"/>
  <c r="V36" i="73"/>
  <c r="V38" i="75"/>
  <c r="V32" i="70"/>
  <c r="V38" i="65"/>
  <c r="V32" i="47"/>
  <c r="V40" i="74"/>
  <c r="V31" i="71"/>
  <c r="V43" i="69"/>
  <c r="I321" i="25"/>
  <c r="X219"/>
  <c r="C219"/>
  <c r="F167" i="47"/>
  <c r="F344"/>
  <c r="AF78" i="46"/>
  <c r="F321" i="25"/>
  <c r="L36" i="73"/>
  <c r="L31" i="71"/>
  <c r="L38" i="65"/>
  <c r="L32" i="47"/>
  <c r="L38" i="75"/>
  <c r="L43" i="69"/>
  <c r="L40" i="74"/>
  <c r="L32" i="70"/>
  <c r="N321" i="25"/>
  <c r="N167" i="47"/>
  <c r="N344"/>
  <c r="AN78" i="46"/>
  <c r="G168" i="47"/>
  <c r="M168"/>
  <c r="C228" i="25"/>
  <c r="X228"/>
  <c r="C164" i="47"/>
  <c r="C211" i="25"/>
  <c r="X211"/>
  <c r="C220"/>
  <c r="X220"/>
  <c r="O38" i="75"/>
  <c r="O36" i="73"/>
  <c r="O32" i="70"/>
  <c r="O40" i="74"/>
  <c r="O31" i="71"/>
  <c r="O38" i="65"/>
  <c r="O43" i="69"/>
  <c r="O32" i="47"/>
  <c r="P321" i="25"/>
  <c r="R167" i="47"/>
  <c r="R344"/>
  <c r="AR78" i="46"/>
  <c r="W321" i="25"/>
  <c r="T321"/>
  <c r="U40" i="74"/>
  <c r="U38" i="65"/>
  <c r="U32" i="70"/>
  <c r="U31" i="71"/>
  <c r="U43" i="69"/>
  <c r="U36" i="73"/>
  <c r="U38" i="75"/>
  <c r="U32" i="47"/>
  <c r="G40" i="74"/>
  <c r="G31" i="71"/>
  <c r="G38" i="65"/>
  <c r="G38" i="75"/>
  <c r="G36" i="73"/>
  <c r="G43" i="69"/>
  <c r="G32" i="70"/>
  <c r="G32" i="47"/>
  <c r="AE78" i="46"/>
  <c r="E167" i="47"/>
  <c r="E344"/>
  <c r="M38" i="75"/>
  <c r="M32" i="70"/>
  <c r="M38" i="65"/>
  <c r="M36" i="73"/>
  <c r="M31" i="71"/>
  <c r="M43" i="69"/>
  <c r="M32" i="47"/>
  <c r="M40" i="74"/>
  <c r="AS78" i="46"/>
  <c r="S167" i="47"/>
  <c r="S344"/>
  <c r="I167"/>
  <c r="I344"/>
  <c r="AI78" i="46"/>
  <c r="C224" i="25"/>
  <c r="X224"/>
  <c r="C23" i="57"/>
  <c r="X234" i="25"/>
  <c r="C234"/>
  <c r="X239"/>
  <c r="C239"/>
  <c r="X215"/>
  <c r="C215"/>
  <c r="X227"/>
  <c r="C227"/>
  <c r="C218"/>
  <c r="X218"/>
  <c r="C231"/>
  <c r="X231"/>
  <c r="H167" i="47"/>
  <c r="H344"/>
  <c r="AH78" i="46"/>
  <c r="AQ78"/>
  <c r="Q167" i="47"/>
  <c r="Q344"/>
  <c r="Q321" i="25"/>
  <c r="W38" i="65"/>
  <c r="W32" i="47"/>
  <c r="W43" i="69"/>
  <c r="W32" i="70"/>
  <c r="W36" i="73"/>
  <c r="W40" i="74"/>
  <c r="W31" i="71"/>
  <c r="W38" i="75"/>
  <c r="AJ78" i="46"/>
  <c r="J167" i="47"/>
  <c r="J344"/>
  <c r="C42" i="57"/>
  <c r="X238" i="25"/>
  <c r="C238"/>
  <c r="AK78" i="46"/>
  <c r="K167" i="47"/>
  <c r="K344"/>
  <c r="H321" i="25"/>
  <c r="AP78" i="46"/>
  <c r="P167" i="47"/>
  <c r="P344"/>
  <c r="T167"/>
  <c r="T344"/>
  <c r="AT78" i="46"/>
  <c r="V167" i="47"/>
  <c r="V344"/>
  <c r="AV78" i="46"/>
  <c r="X213" i="25"/>
  <c r="X308"/>
  <c r="C213"/>
  <c r="C308"/>
  <c r="D308"/>
  <c r="K19" i="44"/>
  <c r="D232" i="56"/>
  <c r="F32" i="47"/>
  <c r="F31" i="71"/>
  <c r="F36" i="73"/>
  <c r="F43" i="69"/>
  <c r="F32" i="70"/>
  <c r="F38" i="65"/>
  <c r="F40" i="74"/>
  <c r="F38" i="75"/>
  <c r="AL78" i="46"/>
  <c r="L167" i="47"/>
  <c r="L344"/>
  <c r="L321" i="25"/>
  <c r="N32" i="70"/>
  <c r="N40" i="74"/>
  <c r="N32" i="47"/>
  <c r="N43" i="69"/>
  <c r="N38" i="75"/>
  <c r="N31" i="71"/>
  <c r="N38" i="65"/>
  <c r="N36" i="73"/>
  <c r="J321" i="25"/>
  <c r="W168" i="47"/>
  <c r="U168"/>
  <c r="E168"/>
  <c r="S168"/>
  <c r="K168"/>
  <c r="F168"/>
  <c r="R168"/>
  <c r="V168"/>
  <c r="I168"/>
  <c r="O168"/>
  <c r="I345"/>
  <c r="V345"/>
  <c r="R345"/>
  <c r="K345"/>
  <c r="O345"/>
  <c r="F345"/>
  <c r="S345"/>
  <c r="E345"/>
  <c r="U345"/>
  <c r="W345"/>
  <c r="AJ231" i="46"/>
  <c r="AJ251"/>
  <c r="AL206"/>
  <c r="L19" i="44"/>
  <c r="I231"/>
  <c r="AT231" i="46"/>
  <c r="AT251"/>
  <c r="AV206"/>
  <c r="AR231"/>
  <c r="AR251"/>
  <c r="AT206"/>
  <c r="AO231"/>
  <c r="AO251"/>
  <c r="AQ206"/>
  <c r="AG231"/>
  <c r="AG251"/>
  <c r="AI206"/>
  <c r="AC231"/>
  <c r="AC251"/>
  <c r="AE206"/>
  <c r="G345" i="47"/>
  <c r="AL231" i="46"/>
  <c r="AL251"/>
  <c r="AN206"/>
  <c r="AX192"/>
  <c r="AU231"/>
  <c r="AU251"/>
  <c r="AW206"/>
  <c r="X321" i="25"/>
  <c r="AS231" i="46"/>
  <c r="AS251"/>
  <c r="AU206"/>
  <c r="AM231"/>
  <c r="AM251"/>
  <c r="AO206"/>
  <c r="AD78"/>
  <c r="D167" i="47"/>
  <c r="AX81" i="46"/>
  <c r="T168" i="47"/>
  <c r="P168"/>
  <c r="N168"/>
  <c r="Q168"/>
  <c r="AN231" i="46"/>
  <c r="AN251"/>
  <c r="AP206"/>
  <c r="AI231"/>
  <c r="AI251"/>
  <c r="AK206"/>
  <c r="AH231"/>
  <c r="AH251"/>
  <c r="AJ206"/>
  <c r="AF231"/>
  <c r="AF251"/>
  <c r="AH206"/>
  <c r="AQ231"/>
  <c r="AQ251"/>
  <c r="AS206"/>
  <c r="AP231"/>
  <c r="AP251"/>
  <c r="AR206"/>
  <c r="M345" i="47"/>
  <c r="AD231" i="46"/>
  <c r="AD251"/>
  <c r="AF206"/>
  <c r="D378" i="47"/>
  <c r="C225"/>
  <c r="C378"/>
  <c r="C321" i="25"/>
  <c r="I244" i="44"/>
  <c r="L144"/>
  <c r="J244"/>
  <c r="AK231" i="46"/>
  <c r="AK251"/>
  <c r="AM206"/>
  <c r="AE231"/>
  <c r="AE251"/>
  <c r="AG206"/>
  <c r="D99" i="25"/>
  <c r="C96"/>
  <c r="D100"/>
  <c r="L168" i="47"/>
  <c r="J168"/>
  <c r="H168"/>
  <c r="Q345"/>
  <c r="P345"/>
  <c r="AX78" i="46"/>
  <c r="AB231"/>
  <c r="AB251"/>
  <c r="AD206"/>
  <c r="H345" i="47"/>
  <c r="L345"/>
  <c r="C100" i="25"/>
  <c r="D116" i="36"/>
  <c r="D38" i="65"/>
  <c r="D32" i="47"/>
  <c r="D31" i="71"/>
  <c r="D38" i="75"/>
  <c r="D36" i="73"/>
  <c r="D32" i="70"/>
  <c r="D43" i="69"/>
  <c r="D40" i="74"/>
  <c r="C99" i="25"/>
  <c r="D115" i="36"/>
  <c r="J345" i="47"/>
  <c r="N345"/>
  <c r="T345"/>
  <c r="D344"/>
  <c r="C167"/>
  <c r="C344"/>
  <c r="D168"/>
  <c r="J231" i="44"/>
  <c r="AY101" i="46"/>
  <c r="AY89"/>
  <c r="AY110"/>
  <c r="AY100"/>
  <c r="AY88"/>
  <c r="AY94"/>
  <c r="AY112"/>
  <c r="AY102"/>
  <c r="AY91"/>
  <c r="AY98"/>
  <c r="AY103"/>
  <c r="AY104"/>
  <c r="AY99"/>
  <c r="AY90"/>
  <c r="BT200"/>
  <c r="AY111"/>
  <c r="AY113"/>
  <c r="AY96"/>
  <c r="AY97"/>
  <c r="AY105"/>
  <c r="AY108"/>
  <c r="AY106"/>
  <c r="AY95"/>
  <c r="AY114"/>
  <c r="AY109"/>
  <c r="AY107"/>
  <c r="BT199"/>
  <c r="AY83"/>
  <c r="BT201"/>
  <c r="C36" i="73"/>
  <c r="BT79" i="46"/>
  <c r="AW638" i="64"/>
  <c r="BT20" i="46"/>
  <c r="BT71"/>
  <c r="BT66"/>
  <c r="AW631" i="64"/>
  <c r="BT65" i="46"/>
  <c r="BT77"/>
  <c r="BT60"/>
  <c r="BT72"/>
  <c r="AW636" i="64"/>
  <c r="AW649"/>
  <c r="BT169" i="46"/>
  <c r="AW640" i="64"/>
  <c r="BT64" i="46"/>
  <c r="AW644" i="64"/>
  <c r="BT68" i="46"/>
  <c r="AW647" i="64"/>
  <c r="BT74" i="46"/>
  <c r="BT191"/>
  <c r="AW635" i="64"/>
  <c r="BT70" i="46"/>
  <c r="AW641" i="64"/>
  <c r="AW637"/>
  <c r="AW632"/>
  <c r="AW643"/>
  <c r="BT61" i="46"/>
  <c r="BT80"/>
  <c r="BT181"/>
  <c r="BT63"/>
  <c r="BT67"/>
  <c r="BT62"/>
  <c r="BT76"/>
  <c r="AW633" i="64"/>
  <c r="AW639"/>
  <c r="AW646"/>
  <c r="AW634"/>
  <c r="BT75" i="46"/>
  <c r="AW642" i="64"/>
  <c r="AW630"/>
  <c r="BT73" i="46"/>
  <c r="AW645" i="64"/>
  <c r="BT69" i="46"/>
  <c r="AW648" i="64"/>
  <c r="D345" i="47"/>
  <c r="C168"/>
  <c r="C345"/>
  <c r="C40" i="74"/>
  <c r="C32" i="70"/>
  <c r="C38" i="75"/>
  <c r="C32" i="47"/>
  <c r="E116" i="36"/>
  <c r="N116"/>
  <c r="P116"/>
  <c r="U116"/>
  <c r="I116"/>
  <c r="Q116"/>
  <c r="W116"/>
  <c r="V116"/>
  <c r="J116"/>
  <c r="K116"/>
  <c r="G116"/>
  <c r="S116"/>
  <c r="H116"/>
  <c r="L116"/>
  <c r="O116"/>
  <c r="R116"/>
  <c r="T116"/>
  <c r="M116"/>
  <c r="F116"/>
  <c r="AV231" i="46"/>
  <c r="AV251"/>
  <c r="AX206"/>
  <c r="S115" i="36"/>
  <c r="H115"/>
  <c r="J115"/>
  <c r="P115"/>
  <c r="V115"/>
  <c r="O115"/>
  <c r="G115"/>
  <c r="F115"/>
  <c r="R115"/>
  <c r="E115"/>
  <c r="I115"/>
  <c r="Q115"/>
  <c r="K115"/>
  <c r="T115"/>
  <c r="L115"/>
  <c r="U115"/>
  <c r="M115"/>
  <c r="W115"/>
  <c r="N115"/>
  <c r="C43" i="69"/>
  <c r="C31" i="71"/>
  <c r="C38" i="65"/>
  <c r="C116" i="36"/>
  <c r="BI114" i="46"/>
  <c r="O114" i="56"/>
  <c r="BI104" i="46"/>
  <c r="O104" i="56"/>
  <c r="BI95" i="46"/>
  <c r="O95" i="56"/>
  <c r="BI110" i="46"/>
  <c r="O110" i="56"/>
  <c r="BI112" i="46"/>
  <c r="O112" i="56"/>
  <c r="BI109" i="46"/>
  <c r="O109" i="56"/>
  <c r="BI99" i="46"/>
  <c r="O99" i="56"/>
  <c r="BI103" i="46"/>
  <c r="O103" i="56"/>
  <c r="BI97" i="46"/>
  <c r="O97" i="56"/>
  <c r="BI90" i="46"/>
  <c r="O90" i="56"/>
  <c r="CD200" i="46"/>
  <c r="O200" i="56"/>
  <c r="BI108" i="46"/>
  <c r="O108" i="56"/>
  <c r="BI98" i="46"/>
  <c r="O98" i="56"/>
  <c r="BI105" i="46"/>
  <c r="O105" i="56"/>
  <c r="BI96" i="46"/>
  <c r="O96" i="56"/>
  <c r="BI88" i="46"/>
  <c r="O88" i="56"/>
  <c r="BI89" i="46"/>
  <c r="O89" i="56"/>
  <c r="BI111" i="46"/>
  <c r="O111" i="56"/>
  <c r="BI91" i="46"/>
  <c r="O91" i="56"/>
  <c r="BI102" i="46"/>
  <c r="O102" i="56"/>
  <c r="BI101" i="46"/>
  <c r="O101" i="56"/>
  <c r="BI113" i="46"/>
  <c r="O113" i="56"/>
  <c r="BI94" i="46"/>
  <c r="O94" i="56"/>
  <c r="BI106" i="46"/>
  <c r="O106" i="56"/>
  <c r="BI100" i="46"/>
  <c r="O100" i="56"/>
  <c r="BI107" i="46"/>
  <c r="O107" i="56"/>
  <c r="CD199" i="46"/>
  <c r="O199" i="56"/>
  <c r="BI83" i="46"/>
  <c r="CD201"/>
  <c r="BG91"/>
  <c r="M91" i="56"/>
  <c r="BG101" i="46"/>
  <c r="M101" i="56"/>
  <c r="CB200" i="46"/>
  <c r="M200" i="56"/>
  <c r="BG103" i="46"/>
  <c r="M103" i="56"/>
  <c r="BG88" i="46"/>
  <c r="M88" i="56"/>
  <c r="BG113" i="46"/>
  <c r="M113" i="56"/>
  <c r="BG112" i="46"/>
  <c r="M112" i="56"/>
  <c r="BG114" i="46"/>
  <c r="M114" i="56"/>
  <c r="BG99" i="46"/>
  <c r="M99" i="56"/>
  <c r="BG104" i="46"/>
  <c r="M104" i="56"/>
  <c r="BG105" i="46"/>
  <c r="M105" i="56"/>
  <c r="BG110" i="46"/>
  <c r="M110" i="56"/>
  <c r="BG97" i="46"/>
  <c r="M97" i="56"/>
  <c r="BG111" i="46"/>
  <c r="M111" i="56"/>
  <c r="BG107" i="46"/>
  <c r="M107" i="56"/>
  <c r="BG89" i="46"/>
  <c r="M89" i="56"/>
  <c r="BG95" i="46"/>
  <c r="M95" i="56"/>
  <c r="BG100" i="46"/>
  <c r="M100" i="56"/>
  <c r="BG94" i="46"/>
  <c r="M94" i="56"/>
  <c r="BG102" i="46"/>
  <c r="M102" i="56"/>
  <c r="BG90" i="46"/>
  <c r="M90" i="56"/>
  <c r="BG108" i="46"/>
  <c r="M108" i="56"/>
  <c r="BG96" i="46"/>
  <c r="M96" i="56"/>
  <c r="BG109" i="46"/>
  <c r="M109" i="56"/>
  <c r="BG106" i="46"/>
  <c r="M106" i="56"/>
  <c r="BG98" i="46"/>
  <c r="M98" i="56"/>
  <c r="CB199" i="46"/>
  <c r="M199" i="56"/>
  <c r="BG83" i="46"/>
  <c r="CB201"/>
  <c r="BD94"/>
  <c r="J94" i="56"/>
  <c r="BD113" i="46"/>
  <c r="J113" i="56"/>
  <c r="BD95" i="46"/>
  <c r="J95" i="56"/>
  <c r="BD98" i="46"/>
  <c r="J98" i="56"/>
  <c r="BD108" i="46"/>
  <c r="J108" i="56"/>
  <c r="BD96" i="46"/>
  <c r="J96" i="56"/>
  <c r="BD102" i="46"/>
  <c r="J102" i="56"/>
  <c r="BD107" i="46"/>
  <c r="J107" i="56"/>
  <c r="BY200" i="46"/>
  <c r="J200" i="56"/>
  <c r="BD89" i="46"/>
  <c r="J89" i="56"/>
  <c r="BD91" i="46"/>
  <c r="J91" i="56"/>
  <c r="BD114" i="46"/>
  <c r="J114" i="56"/>
  <c r="BD105" i="46"/>
  <c r="J105" i="56"/>
  <c r="BD88" i="46"/>
  <c r="J88" i="56"/>
  <c r="BD97" i="46"/>
  <c r="J97" i="56"/>
  <c r="BD103" i="46"/>
  <c r="J103" i="56"/>
  <c r="BD111" i="46"/>
  <c r="J111" i="56"/>
  <c r="BD104" i="46"/>
  <c r="J104" i="56"/>
  <c r="BD100" i="46"/>
  <c r="J100" i="56"/>
  <c r="BD101" i="46"/>
  <c r="J101" i="56"/>
  <c r="BD90" i="46"/>
  <c r="J90" i="56"/>
  <c r="BD110" i="46"/>
  <c r="J110" i="56"/>
  <c r="BD99" i="46"/>
  <c r="J99" i="56"/>
  <c r="BD109" i="46"/>
  <c r="J109" i="56"/>
  <c r="BD106" i="46"/>
  <c r="J106" i="56"/>
  <c r="BD112" i="46"/>
  <c r="J112" i="56"/>
  <c r="BY199" i="46"/>
  <c r="J199" i="56"/>
  <c r="BD83" i="46"/>
  <c r="BY201"/>
  <c r="BB104"/>
  <c r="H104" i="56"/>
  <c r="BB107" i="46"/>
  <c r="H107" i="56"/>
  <c r="BB91" i="46"/>
  <c r="H91" i="56"/>
  <c r="BB99" i="46"/>
  <c r="H99" i="56"/>
  <c r="BW200" i="46"/>
  <c r="H200" i="56"/>
  <c r="BB94" i="46"/>
  <c r="H94" i="56"/>
  <c r="BB89" i="46"/>
  <c r="H89" i="56"/>
  <c r="BB96" i="46"/>
  <c r="H96" i="56"/>
  <c r="BB114" i="46"/>
  <c r="H114" i="56"/>
  <c r="BB106" i="46"/>
  <c r="H106" i="56"/>
  <c r="BB97" i="46"/>
  <c r="H97" i="56"/>
  <c r="BB102" i="46"/>
  <c r="H102" i="56"/>
  <c r="BB109" i="46"/>
  <c r="H109" i="56"/>
  <c r="BB88" i="46"/>
  <c r="H88" i="56"/>
  <c r="BB112" i="46"/>
  <c r="H112" i="56"/>
  <c r="BB108" i="46"/>
  <c r="H108" i="56"/>
  <c r="BB111" i="46"/>
  <c r="H111" i="56"/>
  <c r="BB103" i="46"/>
  <c r="H103" i="56"/>
  <c r="BB98" i="46"/>
  <c r="H98" i="56"/>
  <c r="BB95" i="46"/>
  <c r="H95" i="56"/>
  <c r="BB113" i="46"/>
  <c r="H113" i="56"/>
  <c r="BB90" i="46"/>
  <c r="H90" i="56"/>
  <c r="BB110" i="46"/>
  <c r="H110" i="56"/>
  <c r="BB100" i="46"/>
  <c r="H100" i="56"/>
  <c r="BB101" i="46"/>
  <c r="H101" i="56"/>
  <c r="BB105" i="46"/>
  <c r="H105" i="56"/>
  <c r="BW199" i="46"/>
  <c r="H199" i="56"/>
  <c r="BB83" i="46"/>
  <c r="BW201"/>
  <c r="BE113"/>
  <c r="K113" i="56"/>
  <c r="BE96" i="46"/>
  <c r="K96" i="56"/>
  <c r="BE99" i="46"/>
  <c r="K99" i="56"/>
  <c r="BE107" i="46"/>
  <c r="K107" i="56"/>
  <c r="BE97" i="46"/>
  <c r="K97" i="56"/>
  <c r="BE88" i="46"/>
  <c r="K88" i="56"/>
  <c r="BE111" i="46"/>
  <c r="K111" i="56"/>
  <c r="BE90" i="46"/>
  <c r="K90" i="56"/>
  <c r="BE112" i="46"/>
  <c r="K112" i="56"/>
  <c r="BE94" i="46"/>
  <c r="K94" i="56"/>
  <c r="BE102" i="46"/>
  <c r="K102" i="56"/>
  <c r="BE95" i="46"/>
  <c r="K95" i="56"/>
  <c r="BE110" i="46"/>
  <c r="K110" i="56"/>
  <c r="BE100" i="46"/>
  <c r="K100" i="56"/>
  <c r="BE89" i="46"/>
  <c r="K89" i="56"/>
  <c r="BE101" i="46"/>
  <c r="K101" i="56"/>
  <c r="BE108" i="46"/>
  <c r="K108" i="56"/>
  <c r="BE103" i="46"/>
  <c r="K103" i="56"/>
  <c r="BE105" i="46"/>
  <c r="K105" i="56"/>
  <c r="BE104" i="46"/>
  <c r="K104" i="56"/>
  <c r="BE114" i="46"/>
  <c r="K114" i="56"/>
  <c r="BE109" i="46"/>
  <c r="K109" i="56"/>
  <c r="BE91" i="46"/>
  <c r="K91" i="56"/>
  <c r="BE98" i="46"/>
  <c r="K98" i="56"/>
  <c r="BE106" i="46"/>
  <c r="K106" i="56"/>
  <c r="BZ200" i="46"/>
  <c r="K200" i="56"/>
  <c r="BZ199" i="46"/>
  <c r="K199" i="56"/>
  <c r="BE83" i="46"/>
  <c r="BZ201"/>
  <c r="BM632" i="64"/>
  <c r="CJ169" i="46"/>
  <c r="U169" i="56"/>
  <c r="CJ63" i="46"/>
  <c r="U63" i="56"/>
  <c r="BM633" i="64"/>
  <c r="BM638"/>
  <c r="BM634"/>
  <c r="CJ61" i="46"/>
  <c r="U61" i="56"/>
  <c r="BM639" i="64"/>
  <c r="BM636"/>
  <c r="CJ71" i="46"/>
  <c r="U71" i="56"/>
  <c r="BM641" i="64"/>
  <c r="BM648"/>
  <c r="BM631"/>
  <c r="CJ62" i="46"/>
  <c r="U62" i="56"/>
  <c r="BM649" i="64"/>
  <c r="BM640"/>
  <c r="CJ181" i="46"/>
  <c r="U181" i="56"/>
  <c r="T226" i="25"/>
  <c r="BM643" i="64"/>
  <c r="CJ64" i="46"/>
  <c r="U64" i="56"/>
  <c r="BM630" i="64"/>
  <c r="CJ73" i="46"/>
  <c r="U73" i="56"/>
  <c r="CJ66" i="46"/>
  <c r="U66" i="56"/>
  <c r="BM642" i="64"/>
  <c r="BM635"/>
  <c r="CJ79" i="46"/>
  <c r="U79" i="56"/>
  <c r="BM644" i="64"/>
  <c r="CJ65" i="46"/>
  <c r="U65" i="56"/>
  <c r="CJ80" i="46"/>
  <c r="U80" i="56"/>
  <c r="CJ68" i="46"/>
  <c r="U68" i="56"/>
  <c r="CJ60" i="46"/>
  <c r="U60" i="56"/>
  <c r="BM646" i="64"/>
  <c r="CJ77" i="46"/>
  <c r="U77" i="56"/>
  <c r="CJ191" i="46"/>
  <c r="CJ67"/>
  <c r="U67" i="56"/>
  <c r="BM637" i="64"/>
  <c r="CJ72" i="46"/>
  <c r="U72" i="56"/>
  <c r="CJ69" i="46"/>
  <c r="U69" i="56"/>
  <c r="BM647" i="64"/>
  <c r="CJ74" i="46"/>
  <c r="U74" i="56"/>
  <c r="CJ70" i="46"/>
  <c r="U70" i="56"/>
  <c r="CJ75" i="46"/>
  <c r="U75" i="56"/>
  <c r="BM645" i="64"/>
  <c r="CJ20" i="46"/>
  <c r="CJ76"/>
  <c r="U76" i="56"/>
  <c r="CE191" i="46"/>
  <c r="CE64"/>
  <c r="P64" i="56"/>
  <c r="BH648" i="64"/>
  <c r="BH634"/>
  <c r="CE20" i="46"/>
  <c r="BH649" i="64"/>
  <c r="CE72" i="46"/>
  <c r="P72" i="56"/>
  <c r="CE181" i="46"/>
  <c r="P181" i="56"/>
  <c r="O226" i="25"/>
  <c r="BH644" i="64"/>
  <c r="CE61" i="46"/>
  <c r="P61" i="56"/>
  <c r="BH640" i="64"/>
  <c r="CE79" i="46"/>
  <c r="P79" i="56"/>
  <c r="CE66" i="46"/>
  <c r="P66" i="56"/>
  <c r="CE70" i="46"/>
  <c r="P70" i="56"/>
  <c r="BH637" i="64"/>
  <c r="BH631"/>
  <c r="CE75" i="46"/>
  <c r="P75" i="56"/>
  <c r="CE63" i="46"/>
  <c r="P63" i="56"/>
  <c r="BH636" i="64"/>
  <c r="BH647"/>
  <c r="CE169" i="46"/>
  <c r="P169" i="56"/>
  <c r="BH643" i="64"/>
  <c r="CE71" i="46"/>
  <c r="P71" i="56"/>
  <c r="BH633" i="64"/>
  <c r="BH641"/>
  <c r="CE62" i="46"/>
  <c r="P62" i="56"/>
  <c r="CE60" i="46"/>
  <c r="P60" i="56"/>
  <c r="CE68" i="46"/>
  <c r="P68" i="56"/>
  <c r="BH630" i="64"/>
  <c r="CE69" i="46"/>
  <c r="P69" i="56"/>
  <c r="BH642" i="64"/>
  <c r="CE76" i="46"/>
  <c r="P76" i="56"/>
  <c r="CE65" i="46"/>
  <c r="P65" i="56"/>
  <c r="BH646" i="64"/>
  <c r="CE77" i="46"/>
  <c r="P77" i="56"/>
  <c r="BH645" i="64"/>
  <c r="CE73" i="46"/>
  <c r="P73" i="56"/>
  <c r="BH632" i="64"/>
  <c r="CE80" i="46"/>
  <c r="P80" i="56"/>
  <c r="CE74" i="46"/>
  <c r="P74" i="56"/>
  <c r="BH639" i="64"/>
  <c r="CE67" i="46"/>
  <c r="P67" i="56"/>
  <c r="BH638" i="64"/>
  <c r="BH635"/>
  <c r="BW80" i="46"/>
  <c r="H80" i="56"/>
  <c r="BW61" i="46"/>
  <c r="H61" i="56"/>
  <c r="AZ634" i="64"/>
  <c r="BW71" i="46"/>
  <c r="H71" i="56"/>
  <c r="AZ636" i="64"/>
  <c r="BW60" i="46"/>
  <c r="H60" i="56"/>
  <c r="AZ632" i="64"/>
  <c r="BW68" i="46"/>
  <c r="H68" i="56"/>
  <c r="BW76" i="46"/>
  <c r="H76" i="56"/>
  <c r="BW69" i="46"/>
  <c r="H69" i="56"/>
  <c r="BW79" i="46"/>
  <c r="H79" i="56"/>
  <c r="BW73" i="46"/>
  <c r="H73" i="56"/>
  <c r="AZ646" i="64"/>
  <c r="BW191" i="46"/>
  <c r="BW169"/>
  <c r="H169" i="56"/>
  <c r="AZ647" i="64"/>
  <c r="AZ644"/>
  <c r="BW20" i="46"/>
  <c r="AZ631" i="64"/>
  <c r="AZ633"/>
  <c r="AZ648"/>
  <c r="AZ635"/>
  <c r="BW67" i="46"/>
  <c r="H67" i="56"/>
  <c r="BW72" i="46"/>
  <c r="H72" i="56"/>
  <c r="AZ645" i="64"/>
  <c r="BW70" i="46"/>
  <c r="H70" i="56"/>
  <c r="BW63" i="46"/>
  <c r="H63" i="56"/>
  <c r="AZ641" i="64"/>
  <c r="AZ643"/>
  <c r="BW75" i="46"/>
  <c r="H75" i="56"/>
  <c r="AZ640" i="64"/>
  <c r="AZ649"/>
  <c r="AZ642"/>
  <c r="AZ630"/>
  <c r="BW66" i="46"/>
  <c r="H66" i="56"/>
  <c r="AZ639" i="64"/>
  <c r="BW77" i="46"/>
  <c r="H77" i="56"/>
  <c r="BW64" i="46"/>
  <c r="H64" i="56"/>
  <c r="BW181" i="46"/>
  <c r="H181" i="56"/>
  <c r="G226" i="25"/>
  <c r="AZ637" i="64"/>
  <c r="AZ638"/>
  <c r="BW74" i="46"/>
  <c r="H74" i="56"/>
  <c r="BW65" i="46"/>
  <c r="H65" i="56"/>
  <c r="BW62" i="46"/>
  <c r="H62" i="56"/>
  <c r="CM75" i="46"/>
  <c r="X75" i="56"/>
  <c r="BP638" i="64"/>
  <c r="CM76" i="46"/>
  <c r="X76" i="56"/>
  <c r="CM77" i="46"/>
  <c r="X77" i="56"/>
  <c r="BP643" i="64"/>
  <c r="BP634"/>
  <c r="CM79" i="46"/>
  <c r="X79" i="56"/>
  <c r="CM169" i="46"/>
  <c r="X169" i="56"/>
  <c r="CM191" i="46"/>
  <c r="BP649" i="64"/>
  <c r="CM69" i="46"/>
  <c r="X69" i="56"/>
  <c r="CM20" i="46"/>
  <c r="CM60"/>
  <c r="X60" i="56"/>
  <c r="CM65" i="46"/>
  <c r="X65" i="56"/>
  <c r="CM66" i="46"/>
  <c r="X66" i="56"/>
  <c r="CM74" i="46"/>
  <c r="X74" i="56"/>
  <c r="CM61" i="46"/>
  <c r="X61" i="56"/>
  <c r="BP645" i="64"/>
  <c r="CM62" i="46"/>
  <c r="X62" i="56"/>
  <c r="BP646" i="64"/>
  <c r="BP632"/>
  <c r="CM181" i="46"/>
  <c r="X181" i="56"/>
  <c r="W226" i="25"/>
  <c r="BP641" i="64"/>
  <c r="CM64" i="46"/>
  <c r="X64" i="56"/>
  <c r="BP639" i="64"/>
  <c r="BP636"/>
  <c r="BP633"/>
  <c r="CM63" i="46"/>
  <c r="X63" i="56"/>
  <c r="BP635" i="64"/>
  <c r="CM67" i="46"/>
  <c r="X67" i="56"/>
  <c r="CM68" i="46"/>
  <c r="X68" i="56"/>
  <c r="BP647" i="64"/>
  <c r="BP631"/>
  <c r="BP630"/>
  <c r="CM70" i="46"/>
  <c r="X70" i="56"/>
  <c r="BP648" i="64"/>
  <c r="BP637"/>
  <c r="BP642"/>
  <c r="BP640"/>
  <c r="BP644"/>
  <c r="CM73" i="46"/>
  <c r="X73" i="56"/>
  <c r="CM71" i="46"/>
  <c r="X71" i="56"/>
  <c r="CM72" i="46"/>
  <c r="X72" i="56"/>
  <c r="CM80" i="46"/>
  <c r="X80" i="56"/>
  <c r="BI648" i="64"/>
  <c r="BI633"/>
  <c r="CF63" i="46"/>
  <c r="Q63" i="56"/>
  <c r="BI646" i="64"/>
  <c r="BI639"/>
  <c r="BI631"/>
  <c r="CF76" i="46"/>
  <c r="Q76" i="56"/>
  <c r="CF65" i="46"/>
  <c r="Q65" i="56"/>
  <c r="CF60" i="46"/>
  <c r="Q60" i="56"/>
  <c r="CF62" i="46"/>
  <c r="Q62" i="56"/>
  <c r="CF75" i="46"/>
  <c r="Q75" i="56"/>
  <c r="BI645" i="64"/>
  <c r="BI649"/>
  <c r="CF181" i="46"/>
  <c r="Q181" i="56"/>
  <c r="P226" i="25"/>
  <c r="CF68" i="46"/>
  <c r="Q68" i="56"/>
  <c r="CF67" i="46"/>
  <c r="Q67" i="56"/>
  <c r="BI647" i="64"/>
  <c r="CF77" i="46"/>
  <c r="Q77" i="56"/>
  <c r="CF191" i="46"/>
  <c r="BI644" i="64"/>
  <c r="CF71" i="46"/>
  <c r="Q71" i="56"/>
  <c r="CF64" i="46"/>
  <c r="Q64" i="56"/>
  <c r="CF70" i="46"/>
  <c r="Q70" i="56"/>
  <c r="BI638" i="64"/>
  <c r="CF74" i="46"/>
  <c r="Q74" i="56"/>
  <c r="CF169" i="46"/>
  <c r="Q169" i="56"/>
  <c r="CF20" i="46"/>
  <c r="BI635" i="64"/>
  <c r="CF72" i="46"/>
  <c r="Q72" i="56"/>
  <c r="CF79" i="46"/>
  <c r="Q79" i="56"/>
  <c r="CF66" i="46"/>
  <c r="Q66" i="56"/>
  <c r="BI630" i="64"/>
  <c r="CF73" i="46"/>
  <c r="Q73" i="56"/>
  <c r="CF61" i="46"/>
  <c r="Q61" i="56"/>
  <c r="BI632" i="64"/>
  <c r="BI636"/>
  <c r="BI641"/>
  <c r="BI637"/>
  <c r="CF80" i="46"/>
  <c r="Q80" i="56"/>
  <c r="BI634" i="64"/>
  <c r="CF69" i="46"/>
  <c r="Q69" i="56"/>
  <c r="BI640" i="64"/>
  <c r="BI643"/>
  <c r="BI642"/>
  <c r="BR105" i="46"/>
  <c r="X105" i="56"/>
  <c r="BR106" i="46"/>
  <c r="X106" i="56"/>
  <c r="BR111" i="46"/>
  <c r="X111" i="56"/>
  <c r="BR112" i="46"/>
  <c r="X112" i="56"/>
  <c r="BR95" i="46"/>
  <c r="X95" i="56"/>
  <c r="BR110" i="46"/>
  <c r="X110" i="56"/>
  <c r="BR103" i="46"/>
  <c r="X103" i="56"/>
  <c r="BR104" i="46"/>
  <c r="X104" i="56"/>
  <c r="BR109" i="46"/>
  <c r="X109" i="56"/>
  <c r="BR98" i="46"/>
  <c r="X98" i="56"/>
  <c r="BR91" i="46"/>
  <c r="X91" i="56"/>
  <c r="BR88" i="46"/>
  <c r="X88" i="56"/>
  <c r="BR97" i="46"/>
  <c r="X97" i="56"/>
  <c r="BR101" i="46"/>
  <c r="X101" i="56"/>
  <c r="BR102" i="46"/>
  <c r="X102" i="56"/>
  <c r="BR96" i="46"/>
  <c r="X96" i="56"/>
  <c r="CM200" i="46"/>
  <c r="X200" i="56"/>
  <c r="BR89" i="46"/>
  <c r="X89" i="56"/>
  <c r="BR90" i="46"/>
  <c r="X90" i="56"/>
  <c r="BR99" i="46"/>
  <c r="X99" i="56"/>
  <c r="BR100" i="46"/>
  <c r="X100" i="56"/>
  <c r="BR108" i="46"/>
  <c r="X108" i="56"/>
  <c r="BR113" i="46"/>
  <c r="X113" i="56"/>
  <c r="BR114" i="46"/>
  <c r="X114" i="56"/>
  <c r="BR107" i="46"/>
  <c r="X107" i="56"/>
  <c r="BR94" i="46"/>
  <c r="X94" i="56"/>
  <c r="CM199" i="46"/>
  <c r="X199" i="56"/>
  <c r="BR83" i="46"/>
  <c r="CM201"/>
  <c r="BP104"/>
  <c r="V104" i="56"/>
  <c r="BP108" i="46"/>
  <c r="V108" i="56"/>
  <c r="BP97" i="46"/>
  <c r="V97" i="56"/>
  <c r="BP89" i="46"/>
  <c r="V89" i="56"/>
  <c r="BP91" i="46"/>
  <c r="V91" i="56"/>
  <c r="BP99" i="46"/>
  <c r="V99" i="56"/>
  <c r="BP90" i="46"/>
  <c r="V90" i="56"/>
  <c r="BP112" i="46"/>
  <c r="V112" i="56"/>
  <c r="BP110" i="46"/>
  <c r="V110" i="56"/>
  <c r="BP100" i="46"/>
  <c r="V100" i="56"/>
  <c r="BP88" i="46"/>
  <c r="V88" i="56"/>
  <c r="BP109" i="46"/>
  <c r="V109" i="56"/>
  <c r="BP103" i="46"/>
  <c r="V103" i="56"/>
  <c r="BP98" i="46"/>
  <c r="V98" i="56"/>
  <c r="BP101" i="46"/>
  <c r="V101" i="56"/>
  <c r="BP113" i="46"/>
  <c r="V113" i="56"/>
  <c r="BP106" i="46"/>
  <c r="V106" i="56"/>
  <c r="BP105" i="46"/>
  <c r="V105" i="56"/>
  <c r="BP102" i="46"/>
  <c r="V102" i="56"/>
  <c r="BP96" i="46"/>
  <c r="V96" i="56"/>
  <c r="BP95" i="46"/>
  <c r="V95" i="56"/>
  <c r="BP114" i="46"/>
  <c r="V114" i="56"/>
  <c r="CK200" i="46"/>
  <c r="V200" i="56"/>
  <c r="BP94" i="46"/>
  <c r="V94" i="56"/>
  <c r="BP107" i="46"/>
  <c r="V107" i="56"/>
  <c r="BP111" i="46"/>
  <c r="V111" i="56"/>
  <c r="CK199" i="46"/>
  <c r="V199" i="56"/>
  <c r="BP83" i="46"/>
  <c r="CK201"/>
  <c r="BO96"/>
  <c r="U96" i="56"/>
  <c r="BO107" i="46"/>
  <c r="U107" i="56"/>
  <c r="BO102" i="46"/>
  <c r="U102" i="56"/>
  <c r="BO113" i="46"/>
  <c r="U113" i="56"/>
  <c r="BO91" i="46"/>
  <c r="U91" i="56"/>
  <c r="BO112" i="46"/>
  <c r="U112" i="56"/>
  <c r="BO100" i="46"/>
  <c r="U100" i="56"/>
  <c r="BO108" i="46"/>
  <c r="U108" i="56"/>
  <c r="CJ200" i="46"/>
  <c r="U200" i="56"/>
  <c r="BO104" i="46"/>
  <c r="U104" i="56"/>
  <c r="BO109" i="46"/>
  <c r="U109" i="56"/>
  <c r="BO110" i="46"/>
  <c r="U110" i="56"/>
  <c r="BO99" i="46"/>
  <c r="U99" i="56"/>
  <c r="BO90" i="46"/>
  <c r="U90" i="56"/>
  <c r="BO95" i="46"/>
  <c r="U95" i="56"/>
  <c r="BO101" i="46"/>
  <c r="U101" i="56"/>
  <c r="BO106" i="46"/>
  <c r="U106" i="56"/>
  <c r="BO114" i="46"/>
  <c r="U114" i="56"/>
  <c r="BO94" i="46"/>
  <c r="U94" i="56"/>
  <c r="BO103" i="46"/>
  <c r="U103" i="56"/>
  <c r="BO88" i="46"/>
  <c r="U88" i="56"/>
  <c r="BO105" i="46"/>
  <c r="U105" i="56"/>
  <c r="BO111" i="46"/>
  <c r="U111" i="56"/>
  <c r="BO98" i="46"/>
  <c r="U98" i="56"/>
  <c r="BO89" i="46"/>
  <c r="U89" i="56"/>
  <c r="BO97" i="46"/>
  <c r="U97" i="56"/>
  <c r="CJ199" i="46"/>
  <c r="U199" i="56"/>
  <c r="BO83" i="46"/>
  <c r="CJ201"/>
  <c r="BL103"/>
  <c r="R103" i="56"/>
  <c r="BL89" i="46"/>
  <c r="R89" i="56"/>
  <c r="BL90" i="46"/>
  <c r="R90" i="56"/>
  <c r="BL102" i="46"/>
  <c r="R102" i="56"/>
  <c r="BL112" i="46"/>
  <c r="R112" i="56"/>
  <c r="BL88" i="46"/>
  <c r="R88" i="56"/>
  <c r="BL108" i="46"/>
  <c r="R108" i="56"/>
  <c r="BL95" i="46"/>
  <c r="R95" i="56"/>
  <c r="CG200" i="46"/>
  <c r="R200" i="56"/>
  <c r="BL110" i="46"/>
  <c r="R110" i="56"/>
  <c r="BL101" i="46"/>
  <c r="R101" i="56"/>
  <c r="BL99" i="46"/>
  <c r="R99" i="56"/>
  <c r="BL100" i="46"/>
  <c r="R100" i="56"/>
  <c r="BL106" i="46"/>
  <c r="R106" i="56"/>
  <c r="BL97" i="46"/>
  <c r="R97" i="56"/>
  <c r="BL104" i="46"/>
  <c r="R104" i="56"/>
  <c r="BL96" i="46"/>
  <c r="R96" i="56"/>
  <c r="BL98" i="46"/>
  <c r="R98" i="56"/>
  <c r="BL111" i="46"/>
  <c r="R111" i="56"/>
  <c r="BL113" i="46"/>
  <c r="R113" i="56"/>
  <c r="BL107" i="46"/>
  <c r="R107" i="56"/>
  <c r="BL94" i="46"/>
  <c r="R94" i="56"/>
  <c r="BL114" i="46"/>
  <c r="R114" i="56"/>
  <c r="BL105" i="46"/>
  <c r="R105" i="56"/>
  <c r="BL91" i="46"/>
  <c r="R91" i="56"/>
  <c r="BL109" i="46"/>
  <c r="R109" i="56"/>
  <c r="CG199" i="46"/>
  <c r="R199" i="56"/>
  <c r="BL83" i="46"/>
  <c r="CG201"/>
  <c r="AZ103"/>
  <c r="F103" i="56"/>
  <c r="AZ102" i="46"/>
  <c r="F102" i="56"/>
  <c r="AZ111" i="46"/>
  <c r="F111" i="56"/>
  <c r="AZ110" i="46"/>
  <c r="F110" i="56"/>
  <c r="AZ105" i="46"/>
  <c r="F105" i="56"/>
  <c r="AZ100" i="46"/>
  <c r="F100" i="56"/>
  <c r="AZ109" i="46"/>
  <c r="F109" i="56"/>
  <c r="AZ113" i="46"/>
  <c r="F113" i="56"/>
  <c r="BU200" i="46"/>
  <c r="F200" i="56"/>
  <c r="AZ106" i="46"/>
  <c r="F106" i="56"/>
  <c r="AZ114" i="46"/>
  <c r="F114" i="56"/>
  <c r="AZ104" i="46"/>
  <c r="F104" i="56"/>
  <c r="AZ90" i="46"/>
  <c r="F90" i="56"/>
  <c r="AZ96" i="46"/>
  <c r="F96" i="56"/>
  <c r="AZ89" i="46"/>
  <c r="F89" i="56"/>
  <c r="AZ112" i="46"/>
  <c r="F112" i="56"/>
  <c r="AZ95" i="46"/>
  <c r="F95" i="56"/>
  <c r="AZ94" i="46"/>
  <c r="F94" i="56"/>
  <c r="AZ101" i="46"/>
  <c r="F101" i="56"/>
  <c r="AZ88" i="46"/>
  <c r="F88" i="56"/>
  <c r="AZ107" i="46"/>
  <c r="F107" i="56"/>
  <c r="AZ97" i="46"/>
  <c r="F97" i="56"/>
  <c r="AZ91" i="46"/>
  <c r="F91" i="56"/>
  <c r="AZ98" i="46"/>
  <c r="F98" i="56"/>
  <c r="AZ108" i="46"/>
  <c r="F108" i="56"/>
  <c r="AZ99" i="46"/>
  <c r="F99" i="56"/>
  <c r="BU199" i="46"/>
  <c r="F199" i="56"/>
  <c r="AZ83" i="46"/>
  <c r="BU201"/>
  <c r="BA114"/>
  <c r="G114" i="56"/>
  <c r="BA111" i="46"/>
  <c r="G111" i="56"/>
  <c r="BA89" i="46"/>
  <c r="G89" i="56"/>
  <c r="BA101" i="46"/>
  <c r="G101" i="56"/>
  <c r="BA108" i="46"/>
  <c r="G108" i="56"/>
  <c r="BA103" i="46"/>
  <c r="G103" i="56"/>
  <c r="BA104" i="46"/>
  <c r="G104" i="56"/>
  <c r="BA94" i="46"/>
  <c r="G94" i="56"/>
  <c r="BA100" i="46"/>
  <c r="G100" i="56"/>
  <c r="BA102" i="46"/>
  <c r="G102" i="56"/>
  <c r="BA113" i="46"/>
  <c r="G113" i="56"/>
  <c r="BA95" i="46"/>
  <c r="G95" i="56"/>
  <c r="BA91" i="46"/>
  <c r="G91" i="56"/>
  <c r="BA107" i="46"/>
  <c r="G107" i="56"/>
  <c r="BA105" i="46"/>
  <c r="G105" i="56"/>
  <c r="BA109" i="46"/>
  <c r="G109" i="56"/>
  <c r="BA112" i="46"/>
  <c r="G112" i="56"/>
  <c r="BA106" i="46"/>
  <c r="G106" i="56"/>
  <c r="BA97" i="46"/>
  <c r="G97" i="56"/>
  <c r="BA110" i="46"/>
  <c r="G110" i="56"/>
  <c r="BA88" i="46"/>
  <c r="G88" i="56"/>
  <c r="BA99" i="46"/>
  <c r="G99" i="56"/>
  <c r="BA96" i="46"/>
  <c r="G96" i="56"/>
  <c r="BA90" i="46"/>
  <c r="G90" i="56"/>
  <c r="BV200" i="46"/>
  <c r="G200" i="56"/>
  <c r="BA98" i="46"/>
  <c r="G98" i="56"/>
  <c r="BV199" i="46"/>
  <c r="G199" i="56"/>
  <c r="BA83" i="46"/>
  <c r="BV201"/>
  <c r="BJ110"/>
  <c r="P110" i="56"/>
  <c r="BJ113" i="46"/>
  <c r="P113" i="56"/>
  <c r="BJ91" i="46"/>
  <c r="P91" i="56"/>
  <c r="BJ95" i="46"/>
  <c r="P95" i="56"/>
  <c r="BJ98" i="46"/>
  <c r="P98" i="56"/>
  <c r="BJ107" i="46"/>
  <c r="P107" i="56"/>
  <c r="CE200" i="46"/>
  <c r="P200" i="56"/>
  <c r="BJ112" i="46"/>
  <c r="P112" i="56"/>
  <c r="BJ102" i="46"/>
  <c r="P102" i="56"/>
  <c r="BJ96" i="46"/>
  <c r="P96" i="56"/>
  <c r="BJ103" i="46"/>
  <c r="P103" i="56"/>
  <c r="BJ100" i="46"/>
  <c r="P100" i="56"/>
  <c r="BJ105" i="46"/>
  <c r="P105" i="56"/>
  <c r="BJ104" i="46"/>
  <c r="P104" i="56"/>
  <c r="BJ109" i="46"/>
  <c r="P109" i="56"/>
  <c r="BJ114" i="46"/>
  <c r="P114" i="56"/>
  <c r="BJ88" i="46"/>
  <c r="P88" i="56"/>
  <c r="BJ97" i="46"/>
  <c r="P97" i="56"/>
  <c r="BJ101" i="46"/>
  <c r="P101" i="56"/>
  <c r="BJ106" i="46"/>
  <c r="P106" i="56"/>
  <c r="BJ111" i="46"/>
  <c r="P111" i="56"/>
  <c r="BJ108" i="46"/>
  <c r="P108" i="56"/>
  <c r="BJ89" i="46"/>
  <c r="P89" i="56"/>
  <c r="BJ90" i="46"/>
  <c r="P90" i="56"/>
  <c r="BJ99" i="46"/>
  <c r="P99" i="56"/>
  <c r="BJ94" i="46"/>
  <c r="P94" i="56"/>
  <c r="CE199" i="46"/>
  <c r="P199" i="56"/>
  <c r="BJ83" i="46"/>
  <c r="CE201"/>
  <c r="BK109"/>
  <c r="Q109" i="56"/>
  <c r="BK100" i="46"/>
  <c r="Q100" i="56"/>
  <c r="CF200" i="46"/>
  <c r="Q200" i="56"/>
  <c r="BK94" i="46"/>
  <c r="Q94" i="56"/>
  <c r="BK101" i="46"/>
  <c r="Q101" i="56"/>
  <c r="BK106" i="46"/>
  <c r="Q106" i="56"/>
  <c r="BK102" i="46"/>
  <c r="Q102" i="56"/>
  <c r="BK96" i="46"/>
  <c r="Q96" i="56"/>
  <c r="BK90" i="46"/>
  <c r="Q90" i="56"/>
  <c r="BK99" i="46"/>
  <c r="Q99" i="56"/>
  <c r="BK112" i="46"/>
  <c r="Q112" i="56"/>
  <c r="BK98" i="46"/>
  <c r="Q98" i="56"/>
  <c r="BK89" i="46"/>
  <c r="Q89" i="56"/>
  <c r="BK88" i="46"/>
  <c r="Q88" i="56"/>
  <c r="BK113" i="46"/>
  <c r="Q113" i="56"/>
  <c r="BK91" i="46"/>
  <c r="Q91" i="56"/>
  <c r="BK111" i="46"/>
  <c r="Q111" i="56"/>
  <c r="BK114" i="46"/>
  <c r="Q114" i="56"/>
  <c r="BK110" i="46"/>
  <c r="Q110" i="56"/>
  <c r="BK97" i="46"/>
  <c r="Q97" i="56"/>
  <c r="BK95" i="46"/>
  <c r="Q95" i="56"/>
  <c r="BK105" i="46"/>
  <c r="Q105" i="56"/>
  <c r="BK108" i="46"/>
  <c r="Q108" i="56"/>
  <c r="BK107" i="46"/>
  <c r="Q107" i="56"/>
  <c r="BK104" i="46"/>
  <c r="Q104" i="56"/>
  <c r="BK103" i="46"/>
  <c r="Q103" i="56"/>
  <c r="CF199" i="46"/>
  <c r="Q199" i="56"/>
  <c r="BK83" i="46"/>
  <c r="CF201"/>
  <c r="BC90"/>
  <c r="I90" i="56"/>
  <c r="BC99" i="46"/>
  <c r="I99" i="56"/>
  <c r="BC100" i="46"/>
  <c r="I100" i="56"/>
  <c r="BC108" i="46"/>
  <c r="I108" i="56"/>
  <c r="BC113" i="46"/>
  <c r="I113" i="56"/>
  <c r="BC91" i="46"/>
  <c r="I91" i="56"/>
  <c r="BC88" i="46"/>
  <c r="I88" i="56"/>
  <c r="BC97" i="46"/>
  <c r="I97" i="56"/>
  <c r="BC105" i="46"/>
  <c r="I105" i="56"/>
  <c r="BC106" i="46"/>
  <c r="I106" i="56"/>
  <c r="BC111" i="46"/>
  <c r="I111" i="56"/>
  <c r="BC112" i="46"/>
  <c r="I112" i="56"/>
  <c r="BC95" i="46"/>
  <c r="I95" i="56"/>
  <c r="BC89" i="46"/>
  <c r="I89" i="56"/>
  <c r="BC109" i="46"/>
  <c r="I109" i="56"/>
  <c r="BC98" i="46"/>
  <c r="I98" i="56"/>
  <c r="BC103" i="46"/>
  <c r="I103" i="56"/>
  <c r="BC104" i="46"/>
  <c r="I104" i="56"/>
  <c r="BC114" i="46"/>
  <c r="I114" i="56"/>
  <c r="BC107" i="46"/>
  <c r="I107" i="56"/>
  <c r="BC94" i="46"/>
  <c r="I94" i="56"/>
  <c r="BC101" i="46"/>
  <c r="I101" i="56"/>
  <c r="BC102" i="46"/>
  <c r="I102" i="56"/>
  <c r="BC96" i="46"/>
  <c r="I96" i="56"/>
  <c r="BC110" i="46"/>
  <c r="I110" i="56"/>
  <c r="BX200" i="46"/>
  <c r="I200" i="56"/>
  <c r="BX199" i="46"/>
  <c r="I199" i="56"/>
  <c r="BC83" i="46"/>
  <c r="BX201"/>
  <c r="G208"/>
  <c r="CC77"/>
  <c r="N77" i="56"/>
  <c r="BF636" i="64"/>
  <c r="CC69" i="46"/>
  <c r="N69" i="56"/>
  <c r="BF639" i="64"/>
  <c r="CC61" i="46"/>
  <c r="N61" i="56"/>
  <c r="BF649" i="64"/>
  <c r="CC71" i="46"/>
  <c r="N71" i="56"/>
  <c r="BF648" i="64"/>
  <c r="BF631"/>
  <c r="BF635"/>
  <c r="CC20" i="46"/>
  <c r="CC75"/>
  <c r="N75" i="56"/>
  <c r="BF640" i="64"/>
  <c r="BF646"/>
  <c r="BF641"/>
  <c r="BF645"/>
  <c r="CC63" i="46"/>
  <c r="N63" i="56"/>
  <c r="BF643" i="64"/>
  <c r="CC66" i="46"/>
  <c r="N66" i="56"/>
  <c r="CC73" i="46"/>
  <c r="N73" i="56"/>
  <c r="BF637" i="64"/>
  <c r="CC80" i="46"/>
  <c r="N80" i="56"/>
  <c r="CC79" i="46"/>
  <c r="N79" i="56"/>
  <c r="BF632" i="64"/>
  <c r="CC70" i="46"/>
  <c r="N70" i="56"/>
  <c r="CC65" i="46"/>
  <c r="N65" i="56"/>
  <c r="CC76" i="46"/>
  <c r="N76" i="56"/>
  <c r="BF647" i="64"/>
  <c r="CC72" i="46"/>
  <c r="N72" i="56"/>
  <c r="CC181" i="46"/>
  <c r="N181" i="56"/>
  <c r="M226" i="25"/>
  <c r="CC64" i="46"/>
  <c r="N64" i="56"/>
  <c r="CC68" i="46"/>
  <c r="N68" i="56"/>
  <c r="CC60" i="46"/>
  <c r="N60" i="56"/>
  <c r="CC191" i="46"/>
  <c r="CC74"/>
  <c r="N74" i="56"/>
  <c r="BF642" i="64"/>
  <c r="BF634"/>
  <c r="CC62" i="46"/>
  <c r="N62" i="56"/>
  <c r="BF638" i="64"/>
  <c r="BF633"/>
  <c r="CC67" i="46"/>
  <c r="N67" i="56"/>
  <c r="BF630" i="64"/>
  <c r="BF644"/>
  <c r="CC169" i="46"/>
  <c r="N169" i="56"/>
  <c r="BK635" i="64"/>
  <c r="CH68" i="46"/>
  <c r="S68" i="56"/>
  <c r="BK637" i="64"/>
  <c r="BK645"/>
  <c r="CH79" i="46"/>
  <c r="S79" i="56"/>
  <c r="BK648" i="64"/>
  <c r="CH181" i="46"/>
  <c r="S181" i="56"/>
  <c r="R226" i="25"/>
  <c r="BK638" i="64"/>
  <c r="CH76" i="46"/>
  <c r="S76" i="56"/>
  <c r="BK639" i="64"/>
  <c r="CH66" i="46"/>
  <c r="S66" i="56"/>
  <c r="CH73" i="46"/>
  <c r="S73" i="56"/>
  <c r="BK643" i="64"/>
  <c r="CH63" i="46"/>
  <c r="S63" i="56"/>
  <c r="CH20" i="46"/>
  <c r="CH61"/>
  <c r="S61" i="56"/>
  <c r="CH65" i="46"/>
  <c r="S65" i="56"/>
  <c r="CH74" i="46"/>
  <c r="S74" i="56"/>
  <c r="BK647" i="64"/>
  <c r="BK634"/>
  <c r="BK633"/>
  <c r="CH75" i="46"/>
  <c r="S75" i="56"/>
  <c r="BK631" i="64"/>
  <c r="CH77" i="46"/>
  <c r="S77" i="56"/>
  <c r="CH72" i="46"/>
  <c r="S72" i="56"/>
  <c r="CH60" i="46"/>
  <c r="S60" i="56"/>
  <c r="BK636" i="64"/>
  <c r="BK641"/>
  <c r="BK649"/>
  <c r="CH71" i="46"/>
  <c r="S71" i="56"/>
  <c r="CH62" i="46"/>
  <c r="S62" i="56"/>
  <c r="CH67" i="46"/>
  <c r="S67" i="56"/>
  <c r="BK644" i="64"/>
  <c r="BK640"/>
  <c r="CH191" i="46"/>
  <c r="BK630" i="64"/>
  <c r="CH80" i="46"/>
  <c r="S80" i="56"/>
  <c r="CH70" i="46"/>
  <c r="S70" i="56"/>
  <c r="CH69" i="46"/>
  <c r="S69" i="56"/>
  <c r="BK632" i="64"/>
  <c r="BK646"/>
  <c r="CH169" i="46"/>
  <c r="S169" i="56"/>
  <c r="BK642" i="64"/>
  <c r="CH64" i="46"/>
  <c r="S64" i="56"/>
  <c r="CB79" i="46"/>
  <c r="M79" i="56"/>
  <c r="BE630" i="64"/>
  <c r="CB61" i="46"/>
  <c r="M61" i="56"/>
  <c r="BE639" i="64"/>
  <c r="BE646"/>
  <c r="CB169" i="46"/>
  <c r="M169" i="56"/>
  <c r="CB67" i="46"/>
  <c r="M67" i="56"/>
  <c r="BE643" i="64"/>
  <c r="BE648"/>
  <c r="BE640"/>
  <c r="BE647"/>
  <c r="CB20" i="46"/>
  <c r="CB64"/>
  <c r="M64" i="56"/>
  <c r="CB65" i="46"/>
  <c r="M65" i="56"/>
  <c r="BE633" i="64"/>
  <c r="BE642"/>
  <c r="CB72" i="46"/>
  <c r="M72" i="56"/>
  <c r="BE637" i="64"/>
  <c r="BE636"/>
  <c r="BE634"/>
  <c r="CB74" i="46"/>
  <c r="M74" i="56"/>
  <c r="BE631" i="64"/>
  <c r="BE649"/>
  <c r="BE632"/>
  <c r="CB77" i="46"/>
  <c r="M77" i="56"/>
  <c r="CB191" i="46"/>
  <c r="BE645" i="64"/>
  <c r="CB181" i="46"/>
  <c r="M181" i="56"/>
  <c r="L226" i="25"/>
  <c r="CB76" i="46"/>
  <c r="M76" i="56"/>
  <c r="CB66" i="46"/>
  <c r="M66" i="56"/>
  <c r="CB73" i="46"/>
  <c r="M73" i="56"/>
  <c r="CB60" i="46"/>
  <c r="M60" i="56"/>
  <c r="CB62" i="46"/>
  <c r="M62" i="56"/>
  <c r="CB70" i="46"/>
  <c r="M70" i="56"/>
  <c r="BE644" i="64"/>
  <c r="CB63" i="46"/>
  <c r="M63" i="56"/>
  <c r="CB68" i="46"/>
  <c r="M68" i="56"/>
  <c r="BE641" i="64"/>
  <c r="CB71" i="46"/>
  <c r="M71" i="56"/>
  <c r="CB75" i="46"/>
  <c r="M75" i="56"/>
  <c r="BE638" i="64"/>
  <c r="CB80" i="46"/>
  <c r="M80" i="56"/>
  <c r="CB69" i="46"/>
  <c r="M69" i="56"/>
  <c r="BE635" i="64"/>
  <c r="CI64" i="46"/>
  <c r="T64" i="56"/>
  <c r="CI20" i="46"/>
  <c r="CI169"/>
  <c r="T169" i="56"/>
  <c r="CI66" i="46"/>
  <c r="T66" i="56"/>
  <c r="CI80" i="46"/>
  <c r="T80" i="56"/>
  <c r="CI72" i="46"/>
  <c r="T72" i="56"/>
  <c r="BL644" i="64"/>
  <c r="CI181" i="46"/>
  <c r="T181" i="56"/>
  <c r="S226" i="25"/>
  <c r="CI74" i="46"/>
  <c r="T74" i="56"/>
  <c r="CI60" i="46"/>
  <c r="T60" i="56"/>
  <c r="CI68" i="46"/>
  <c r="T68" i="56"/>
  <c r="CI71" i="46"/>
  <c r="T71" i="56"/>
  <c r="BL640" i="64"/>
  <c r="CI191" i="46"/>
  <c r="BL647" i="64"/>
  <c r="BL642"/>
  <c r="BL635"/>
  <c r="BL648"/>
  <c r="BL649"/>
  <c r="BL631"/>
  <c r="CI70" i="46"/>
  <c r="T70" i="56"/>
  <c r="BL643" i="64"/>
  <c r="CI73" i="46"/>
  <c r="T73" i="56"/>
  <c r="BL637" i="64"/>
  <c r="CI67" i="46"/>
  <c r="T67" i="56"/>
  <c r="CI76" i="46"/>
  <c r="T76" i="56"/>
  <c r="CI65" i="46"/>
  <c r="T65" i="56"/>
  <c r="CI69" i="46"/>
  <c r="T69" i="56"/>
  <c r="CI62" i="46"/>
  <c r="T62" i="56"/>
  <c r="CI75" i="46"/>
  <c r="T75" i="56"/>
  <c r="BL638" i="64"/>
  <c r="CI61" i="46"/>
  <c r="T61" i="56"/>
  <c r="BL639" i="64"/>
  <c r="BL633"/>
  <c r="BL636"/>
  <c r="BL645"/>
  <c r="BL634"/>
  <c r="CI63" i="46"/>
  <c r="T63" i="56"/>
  <c r="BL641" i="64"/>
  <c r="CI79" i="46"/>
  <c r="T79" i="56"/>
  <c r="BL630" i="64"/>
  <c r="BL632"/>
  <c r="CI77" i="46"/>
  <c r="T77" i="56"/>
  <c r="BL646" i="64"/>
  <c r="CA77" i="46"/>
  <c r="L77" i="56"/>
  <c r="CA68" i="46"/>
  <c r="L68" i="56"/>
  <c r="CA79" i="46"/>
  <c r="L79" i="56"/>
  <c r="CA73" i="46"/>
  <c r="L73" i="56"/>
  <c r="CA69" i="46"/>
  <c r="L69" i="56"/>
  <c r="CA61" i="46"/>
  <c r="L61" i="56"/>
  <c r="BD640" i="64"/>
  <c r="CA63" i="46"/>
  <c r="L63" i="56"/>
  <c r="BD648" i="64"/>
  <c r="BD642"/>
  <c r="BD638"/>
  <c r="CA65" i="46"/>
  <c r="L65" i="56"/>
  <c r="CA181" i="46"/>
  <c r="L181" i="56"/>
  <c r="K226" i="25"/>
  <c r="BD634" i="64"/>
  <c r="CA60" i="46"/>
  <c r="L60" i="56"/>
  <c r="BD635" i="64"/>
  <c r="CA74" i="46"/>
  <c r="L74" i="56"/>
  <c r="BD646" i="64"/>
  <c r="BD644"/>
  <c r="BD633"/>
  <c r="CA70" i="46"/>
  <c r="L70" i="56"/>
  <c r="BD630" i="64"/>
  <c r="CA64" i="46"/>
  <c r="L64" i="56"/>
  <c r="CA80" i="46"/>
  <c r="L80" i="56"/>
  <c r="CA67" i="46"/>
  <c r="L67" i="56"/>
  <c r="BD649" i="64"/>
  <c r="CA72" i="46"/>
  <c r="L72" i="56"/>
  <c r="BD636" i="64"/>
  <c r="BD647"/>
  <c r="BD632"/>
  <c r="BD645"/>
  <c r="CA20" i="46"/>
  <c r="BD643" i="64"/>
  <c r="CA62" i="46"/>
  <c r="L62" i="56"/>
  <c r="CA191" i="46"/>
  <c r="CA66"/>
  <c r="L66" i="56"/>
  <c r="BD639" i="64"/>
  <c r="CA76" i="46"/>
  <c r="L76" i="56"/>
  <c r="BD637" i="64"/>
  <c r="CA75" i="46"/>
  <c r="L75" i="56"/>
  <c r="BD631" i="64"/>
  <c r="CA169" i="46"/>
  <c r="L169" i="56"/>
  <c r="CA71" i="46"/>
  <c r="L71" i="56"/>
  <c r="BD641" i="64"/>
  <c r="CL72" i="46"/>
  <c r="W72" i="56"/>
  <c r="BO646" i="64"/>
  <c r="CL60" i="46"/>
  <c r="W60" i="56"/>
  <c r="CL181" i="46"/>
  <c r="W181" i="56"/>
  <c r="V226" i="25"/>
  <c r="CL64" i="46"/>
  <c r="W64" i="56"/>
  <c r="BO638" i="64"/>
  <c r="BO639"/>
  <c r="CL74" i="46"/>
  <c r="W74" i="56"/>
  <c r="BO648" i="64"/>
  <c r="CL61" i="46"/>
  <c r="W61" i="56"/>
  <c r="BO631" i="64"/>
  <c r="CL66" i="46"/>
  <c r="W66" i="56"/>
  <c r="CL71" i="46"/>
  <c r="W71" i="56"/>
  <c r="BO641" i="64"/>
  <c r="CL76" i="46"/>
  <c r="W76" i="56"/>
  <c r="CL20" i="46"/>
  <c r="CL63"/>
  <c r="W63" i="56"/>
  <c r="BO633" i="64"/>
  <c r="CL68" i="46"/>
  <c r="W68" i="56"/>
  <c r="CL73" i="46"/>
  <c r="W73" i="56"/>
  <c r="BO643" i="64"/>
  <c r="CL79" i="46"/>
  <c r="W79" i="56"/>
  <c r="BO630" i="64"/>
  <c r="CL65" i="46"/>
  <c r="W65" i="56"/>
  <c r="BO635" i="64"/>
  <c r="BO640"/>
  <c r="CL75" i="46"/>
  <c r="W75" i="56"/>
  <c r="BO645" i="64"/>
  <c r="CL169" i="46"/>
  <c r="W169" i="56"/>
  <c r="BO632" i="64"/>
  <c r="CL67" i="46"/>
  <c r="W67" i="56"/>
  <c r="BO637" i="64"/>
  <c r="BO642"/>
  <c r="CL77" i="46"/>
  <c r="W77" i="56"/>
  <c r="BO647" i="64"/>
  <c r="CL191" i="46"/>
  <c r="BO634" i="64"/>
  <c r="CL69" i="46"/>
  <c r="W69" i="56"/>
  <c r="CL70" i="46"/>
  <c r="W70" i="56"/>
  <c r="BO644" i="64"/>
  <c r="CL80" i="46"/>
  <c r="W80" i="56"/>
  <c r="BO649" i="64"/>
  <c r="CL62" i="46"/>
  <c r="W62" i="56"/>
  <c r="BO636" i="64"/>
  <c r="CG61" i="46"/>
  <c r="R61" i="56"/>
  <c r="CG70" i="46"/>
  <c r="R70" i="56"/>
  <c r="BJ634" i="64"/>
  <c r="CG71" i="46"/>
  <c r="R71" i="56"/>
  <c r="CG20" i="46"/>
  <c r="CG62"/>
  <c r="R62" i="56"/>
  <c r="BJ630" i="64"/>
  <c r="CG63" i="46"/>
  <c r="R63" i="56"/>
  <c r="CG72" i="46"/>
  <c r="R72" i="56"/>
  <c r="BJ649" i="64"/>
  <c r="CG73" i="46"/>
  <c r="R73" i="56"/>
  <c r="CG67" i="46"/>
  <c r="R67" i="56"/>
  <c r="BJ635" i="64"/>
  <c r="BJ633"/>
  <c r="CG181" i="46"/>
  <c r="R181" i="56"/>
  <c r="Q226" i="25"/>
  <c r="CG60" i="46"/>
  <c r="R60" i="56"/>
  <c r="BJ632" i="64"/>
  <c r="BJ643"/>
  <c r="CG69" i="46"/>
  <c r="R69" i="56"/>
  <c r="BJ631" i="64"/>
  <c r="CG191" i="46"/>
  <c r="CG80"/>
  <c r="R80" i="56"/>
  <c r="CG76" i="46"/>
  <c r="R76" i="56"/>
  <c r="BJ641" i="64"/>
  <c r="CG77" i="46"/>
  <c r="R77" i="56"/>
  <c r="BJ640" i="64"/>
  <c r="CG68" i="46"/>
  <c r="R68" i="56"/>
  <c r="BJ638" i="64"/>
  <c r="BJ639"/>
  <c r="CG79" i="46"/>
  <c r="R79" i="56"/>
  <c r="BJ637" i="64"/>
  <c r="CG169" i="46"/>
  <c r="R169" i="56"/>
  <c r="BJ636" i="64"/>
  <c r="BJ648"/>
  <c r="CG64" i="46"/>
  <c r="R64" i="56"/>
  <c r="BJ646" i="64"/>
  <c r="CG65" i="46"/>
  <c r="R65" i="56"/>
  <c r="CG74" i="46"/>
  <c r="R74" i="56"/>
  <c r="BJ645" i="64"/>
  <c r="CG75" i="46"/>
  <c r="R75" i="56"/>
  <c r="BJ644" i="64"/>
  <c r="CG66" i="46"/>
  <c r="R66" i="56"/>
  <c r="BJ642" i="64"/>
  <c r="BJ647"/>
  <c r="BN633"/>
  <c r="CK71" i="46"/>
  <c r="V71" i="56"/>
  <c r="BN644" i="64"/>
  <c r="CK64" i="46"/>
  <c r="V64" i="56"/>
  <c r="CK70" i="46"/>
  <c r="V70" i="56"/>
  <c r="CK69" i="46"/>
  <c r="V69" i="56"/>
  <c r="BN645" i="64"/>
  <c r="CK65" i="46"/>
  <c r="V65" i="56"/>
  <c r="CK67" i="46"/>
  <c r="V67" i="56"/>
  <c r="CK73" i="46"/>
  <c r="V73" i="56"/>
  <c r="CK181" i="46"/>
  <c r="V181" i="56"/>
  <c r="U226" i="25"/>
  <c r="CK63" i="46"/>
  <c r="V63" i="56"/>
  <c r="BN638" i="64"/>
  <c r="CK60" i="46"/>
  <c r="V60" i="56"/>
  <c r="BN637" i="64"/>
  <c r="CK61" i="46"/>
  <c r="V61" i="56"/>
  <c r="BN642" i="64"/>
  <c r="BN631"/>
  <c r="BN630"/>
  <c r="CK169" i="46"/>
  <c r="V169" i="56"/>
  <c r="BN641" i="64"/>
  <c r="BN649"/>
  <c r="CK66" i="46"/>
  <c r="V66" i="56"/>
  <c r="CK80" i="46"/>
  <c r="V80" i="56"/>
  <c r="CK62" i="46"/>
  <c r="V62" i="56"/>
  <c r="BN647" i="64"/>
  <c r="BN636"/>
  <c r="BN643"/>
  <c r="CK191" i="46"/>
  <c r="CK74"/>
  <c r="V74" i="56"/>
  <c r="BN635" i="64"/>
  <c r="CK20" i="46"/>
  <c r="BN640" i="64"/>
  <c r="BN648"/>
  <c r="BN639"/>
  <c r="CK68" i="46"/>
  <c r="V68" i="56"/>
  <c r="BN646" i="64"/>
  <c r="BN634"/>
  <c r="CK75" i="46"/>
  <c r="V75" i="56"/>
  <c r="CK77" i="46"/>
  <c r="V77" i="56"/>
  <c r="BN632" i="64"/>
  <c r="CK76" i="46"/>
  <c r="V76" i="56"/>
  <c r="CK72" i="46"/>
  <c r="V72" i="56"/>
  <c r="CK79" i="46"/>
  <c r="V79" i="56"/>
  <c r="CD181" i="46"/>
  <c r="O181" i="56"/>
  <c r="N226" i="25"/>
  <c r="BG644" i="64"/>
  <c r="CD20" i="46"/>
  <c r="BG640" i="64"/>
  <c r="BG639"/>
  <c r="CD169" i="46"/>
  <c r="O169" i="56"/>
  <c r="CD64" i="46"/>
  <c r="O64" i="56"/>
  <c r="CD80" i="46"/>
  <c r="O80" i="56"/>
  <c r="BG631" i="64"/>
  <c r="BG630"/>
  <c r="CD69" i="46"/>
  <c r="O69" i="56"/>
  <c r="BG635" i="64"/>
  <c r="CD60" i="46"/>
  <c r="O60" i="56"/>
  <c r="BG632" i="64"/>
  <c r="BG633"/>
  <c r="CD191" i="46"/>
  <c r="CD65"/>
  <c r="O65" i="56"/>
  <c r="BG634" i="64"/>
  <c r="CD66" i="46"/>
  <c r="O66" i="56"/>
  <c r="CD74" i="46"/>
  <c r="O74" i="56"/>
  <c r="CD61" i="46"/>
  <c r="O61" i="56"/>
  <c r="CD62" i="46"/>
  <c r="O62" i="56"/>
  <c r="BG636" i="64"/>
  <c r="BG641"/>
  <c r="BG637"/>
  <c r="CD75" i="46"/>
  <c r="O75" i="56"/>
  <c r="CD76" i="46"/>
  <c r="O76" i="56"/>
  <c r="CD63" i="46"/>
  <c r="O63" i="56"/>
  <c r="CD71" i="46"/>
  <c r="O71" i="56"/>
  <c r="CD67" i="46"/>
  <c r="O67" i="56"/>
  <c r="CD72" i="46"/>
  <c r="O72" i="56"/>
  <c r="CD77" i="46"/>
  <c r="O77" i="56"/>
  <c r="BG645" i="64"/>
  <c r="BG642"/>
  <c r="CD79" i="46"/>
  <c r="O79" i="56"/>
  <c r="BG643" i="64"/>
  <c r="CD68" i="46"/>
  <c r="O68" i="56"/>
  <c r="BG646" i="64"/>
  <c r="BG647"/>
  <c r="BG649"/>
  <c r="CD73" i="46"/>
  <c r="O73" i="56"/>
  <c r="BG638" i="64"/>
  <c r="CD70" i="46"/>
  <c r="O70" i="56"/>
  <c r="BG648" i="64"/>
  <c r="E69" i="56"/>
  <c r="E73"/>
  <c r="AW356" i="64"/>
  <c r="AW142"/>
  <c r="AW72"/>
  <c r="AW428"/>
  <c r="AW282"/>
  <c r="AW501"/>
  <c r="AW574"/>
  <c r="AW212"/>
  <c r="AW493"/>
  <c r="AW348"/>
  <c r="AW274"/>
  <c r="AW420"/>
  <c r="AW64"/>
  <c r="AW204"/>
  <c r="AW566"/>
  <c r="AW134"/>
  <c r="AW209"/>
  <c r="AW571"/>
  <c r="AW279"/>
  <c r="AW425"/>
  <c r="AW69"/>
  <c r="AW498"/>
  <c r="AW139"/>
  <c r="AW353"/>
  <c r="E76" i="56"/>
  <c r="E67"/>
  <c r="E181"/>
  <c r="E61"/>
  <c r="AW62" i="64"/>
  <c r="AW418"/>
  <c r="AW202"/>
  <c r="AW346"/>
  <c r="AW272"/>
  <c r="AW491"/>
  <c r="AW132"/>
  <c r="AW564"/>
  <c r="AW355"/>
  <c r="AW141"/>
  <c r="AW427"/>
  <c r="AW281"/>
  <c r="AW211"/>
  <c r="AW500"/>
  <c r="AW71"/>
  <c r="AW573"/>
  <c r="AW135"/>
  <c r="AW421"/>
  <c r="AW205"/>
  <c r="AW275"/>
  <c r="AW567"/>
  <c r="AW494"/>
  <c r="AW65"/>
  <c r="AW349"/>
  <c r="E74" i="56"/>
  <c r="E68"/>
  <c r="E64"/>
  <c r="E169"/>
  <c r="AW66" i="64"/>
  <c r="AW206"/>
  <c r="AW136"/>
  <c r="AW422"/>
  <c r="AW495"/>
  <c r="AW350"/>
  <c r="AW568"/>
  <c r="AW276"/>
  <c r="E60" i="56"/>
  <c r="E65"/>
  <c r="E66"/>
  <c r="BR245" i="46"/>
  <c r="E20" i="56"/>
  <c r="E79"/>
  <c r="E83"/>
  <c r="AW244" i="46"/>
  <c r="AW251"/>
  <c r="AY206"/>
  <c r="E109" i="56"/>
  <c r="E95"/>
  <c r="E108"/>
  <c r="E97"/>
  <c r="E113"/>
  <c r="E200"/>
  <c r="E99"/>
  <c r="E103"/>
  <c r="E91"/>
  <c r="E112"/>
  <c r="E88"/>
  <c r="E110"/>
  <c r="E101"/>
  <c r="C115" i="36"/>
  <c r="BH111" i="46"/>
  <c r="N111" i="56"/>
  <c r="BH98" i="46"/>
  <c r="N98" i="56"/>
  <c r="BH100" i="46"/>
  <c r="N100" i="56"/>
  <c r="BH88" i="46"/>
  <c r="N88" i="56"/>
  <c r="BH99" i="46"/>
  <c r="N99" i="56"/>
  <c r="BH95" i="46"/>
  <c r="N95" i="56"/>
  <c r="BH97" i="46"/>
  <c r="N97" i="56"/>
  <c r="BH89" i="46"/>
  <c r="N89" i="56"/>
  <c r="BH107" i="46"/>
  <c r="N107" i="56"/>
  <c r="BH106" i="46"/>
  <c r="N106" i="56"/>
  <c r="BH110" i="46"/>
  <c r="N110" i="56"/>
  <c r="BH112" i="46"/>
  <c r="N112" i="56"/>
  <c r="BH96" i="46"/>
  <c r="N96" i="56"/>
  <c r="BH108" i="46"/>
  <c r="N108" i="56"/>
  <c r="CC200" i="46"/>
  <c r="N200" i="56"/>
  <c r="BH105" i="46"/>
  <c r="N105" i="56"/>
  <c r="BH104" i="46"/>
  <c r="N104" i="56"/>
  <c r="BH94" i="46"/>
  <c r="N94" i="56"/>
  <c r="BH114" i="46"/>
  <c r="N114" i="56"/>
  <c r="BH109" i="46"/>
  <c r="N109" i="56"/>
  <c r="BH113" i="46"/>
  <c r="N113" i="56"/>
  <c r="BH103" i="46"/>
  <c r="N103" i="56"/>
  <c r="BH102" i="46"/>
  <c r="N102" i="56"/>
  <c r="BH90" i="46"/>
  <c r="N90" i="56"/>
  <c r="BH101" i="46"/>
  <c r="N101" i="56"/>
  <c r="BH91" i="46"/>
  <c r="N91" i="56"/>
  <c r="CC199" i="46"/>
  <c r="N199" i="56"/>
  <c r="BH83" i="46"/>
  <c r="CC201"/>
  <c r="BF89"/>
  <c r="L89" i="56"/>
  <c r="BF95" i="46"/>
  <c r="L95" i="56"/>
  <c r="BF112" i="46"/>
  <c r="L112" i="56"/>
  <c r="BF105" i="46"/>
  <c r="L105" i="56"/>
  <c r="BF103" i="46"/>
  <c r="L103" i="56"/>
  <c r="BF91" i="46"/>
  <c r="L91" i="56"/>
  <c r="BF97" i="46"/>
  <c r="L97" i="56"/>
  <c r="BF113" i="46"/>
  <c r="L113" i="56"/>
  <c r="BF106" i="46"/>
  <c r="L106" i="56"/>
  <c r="BF104" i="46"/>
  <c r="L104" i="56"/>
  <c r="BF108" i="46"/>
  <c r="L108" i="56"/>
  <c r="BF101" i="46"/>
  <c r="L101" i="56"/>
  <c r="BF88" i="46"/>
  <c r="L88" i="56"/>
  <c r="BF114" i="46"/>
  <c r="L114" i="56"/>
  <c r="BF99" i="46"/>
  <c r="L99" i="56"/>
  <c r="BF96" i="46"/>
  <c r="L96" i="56"/>
  <c r="BF109" i="46"/>
  <c r="L109" i="56"/>
  <c r="BF102" i="46"/>
  <c r="L102" i="56"/>
  <c r="BF107" i="46"/>
  <c r="L107" i="56"/>
  <c r="BF100" i="46"/>
  <c r="L100" i="56"/>
  <c r="BF90" i="46"/>
  <c r="L90" i="56"/>
  <c r="BF110" i="46"/>
  <c r="L110" i="56"/>
  <c r="BF94" i="46"/>
  <c r="L94" i="56"/>
  <c r="BF111" i="46"/>
  <c r="L111" i="56"/>
  <c r="CA200" i="46"/>
  <c r="L200" i="56"/>
  <c r="BF98" i="46"/>
  <c r="L98" i="56"/>
  <c r="CA199" i="46"/>
  <c r="L199" i="56"/>
  <c r="BF83" i="46"/>
  <c r="CA201"/>
  <c r="BM104"/>
  <c r="S104" i="56"/>
  <c r="BM94" i="46"/>
  <c r="S94" i="56"/>
  <c r="BM112" i="46"/>
  <c r="S112" i="56"/>
  <c r="BM97" i="46"/>
  <c r="S97" i="56"/>
  <c r="BM89" i="46"/>
  <c r="S89" i="56"/>
  <c r="BM101" i="46"/>
  <c r="S101" i="56"/>
  <c r="BM102" i="46"/>
  <c r="S102" i="56"/>
  <c r="BM107" i="46"/>
  <c r="S107" i="56"/>
  <c r="BM90" i="46"/>
  <c r="S90" i="56"/>
  <c r="CH200" i="46"/>
  <c r="S200" i="56"/>
  <c r="BM111" i="46"/>
  <c r="S111" i="56"/>
  <c r="BM98" i="46"/>
  <c r="S98" i="56"/>
  <c r="BM91" i="46"/>
  <c r="S91" i="56"/>
  <c r="BM108" i="46"/>
  <c r="S108" i="56"/>
  <c r="BM100" i="46"/>
  <c r="S100" i="56"/>
  <c r="BM103" i="46"/>
  <c r="S103" i="56"/>
  <c r="BM113" i="46"/>
  <c r="S113" i="56"/>
  <c r="BM95" i="46"/>
  <c r="S95" i="56"/>
  <c r="BM105" i="46"/>
  <c r="S105" i="56"/>
  <c r="BM110" i="46"/>
  <c r="S110" i="56"/>
  <c r="BM109" i="46"/>
  <c r="S109" i="56"/>
  <c r="BM99" i="46"/>
  <c r="S99" i="56"/>
  <c r="BM114" i="46"/>
  <c r="S114" i="56"/>
  <c r="BM96" i="46"/>
  <c r="S96" i="56"/>
  <c r="BM106" i="46"/>
  <c r="S106" i="56"/>
  <c r="BM88" i="46"/>
  <c r="S88" i="56"/>
  <c r="CH199" i="46"/>
  <c r="S199" i="56"/>
  <c r="BM83" i="46"/>
  <c r="CH201"/>
  <c r="BQ108"/>
  <c r="W108" i="56"/>
  <c r="BQ89" i="46"/>
  <c r="W89" i="56"/>
  <c r="BQ96" i="46"/>
  <c r="W96" i="56"/>
  <c r="BQ98" i="46"/>
  <c r="W98" i="56"/>
  <c r="BQ103" i="46"/>
  <c r="W103" i="56"/>
  <c r="CL200" i="46"/>
  <c r="W200" i="56"/>
  <c r="BQ100" i="46"/>
  <c r="W100" i="56"/>
  <c r="BQ95" i="46"/>
  <c r="W95" i="56"/>
  <c r="BQ94" i="46"/>
  <c r="W94" i="56"/>
  <c r="BQ101" i="46"/>
  <c r="W101" i="56"/>
  <c r="BQ104" i="46"/>
  <c r="W104" i="56"/>
  <c r="BQ111" i="46"/>
  <c r="W111" i="56"/>
  <c r="BQ110" i="46"/>
  <c r="W110" i="56"/>
  <c r="BQ109" i="46"/>
  <c r="W109" i="56"/>
  <c r="BQ91" i="46"/>
  <c r="W91" i="56"/>
  <c r="BQ90" i="46"/>
  <c r="W90" i="56"/>
  <c r="BQ102" i="46"/>
  <c r="W102" i="56"/>
  <c r="BQ107" i="46"/>
  <c r="W107" i="56"/>
  <c r="BQ105" i="46"/>
  <c r="W105" i="56"/>
  <c r="BQ114" i="46"/>
  <c r="W114" i="56"/>
  <c r="BQ106" i="46"/>
  <c r="W106" i="56"/>
  <c r="BQ99" i="46"/>
  <c r="W99" i="56"/>
  <c r="BQ88" i="46"/>
  <c r="W88" i="56"/>
  <c r="BQ97" i="46"/>
  <c r="W97" i="56"/>
  <c r="BQ113" i="46"/>
  <c r="W113" i="56"/>
  <c r="BQ112" i="46"/>
  <c r="W112" i="56"/>
  <c r="CL199" i="46"/>
  <c r="W199" i="56"/>
  <c r="BQ83" i="46"/>
  <c r="CL201"/>
  <c r="BN95"/>
  <c r="T95" i="56"/>
  <c r="BN100" i="46"/>
  <c r="T100" i="56"/>
  <c r="BN111" i="46"/>
  <c r="T111" i="56"/>
  <c r="BN110" i="46"/>
  <c r="T110" i="56"/>
  <c r="BN105" i="46"/>
  <c r="T105" i="56"/>
  <c r="BN113" i="46"/>
  <c r="T113" i="56"/>
  <c r="BN114" i="46"/>
  <c r="T114" i="56"/>
  <c r="CI200" i="46"/>
  <c r="T200" i="56"/>
  <c r="BN90" i="46"/>
  <c r="T90" i="56"/>
  <c r="BN103" i="46"/>
  <c r="T103" i="56"/>
  <c r="BN91" i="46"/>
  <c r="T91" i="56"/>
  <c r="BN99" i="46"/>
  <c r="T99" i="56"/>
  <c r="BN106" i="46"/>
  <c r="T106" i="56"/>
  <c r="BN97" i="46"/>
  <c r="T97" i="56"/>
  <c r="BN101" i="46"/>
  <c r="T101" i="56"/>
  <c r="BN112" i="46"/>
  <c r="T112" i="56"/>
  <c r="BN98" i="46"/>
  <c r="T98" i="56"/>
  <c r="BN109" i="46"/>
  <c r="T109" i="56"/>
  <c r="BN96" i="46"/>
  <c r="T96" i="56"/>
  <c r="BN102" i="46"/>
  <c r="T102" i="56"/>
  <c r="BN94" i="46"/>
  <c r="T94" i="56"/>
  <c r="BN88" i="46"/>
  <c r="T88" i="56"/>
  <c r="BN107" i="46"/>
  <c r="T107" i="56"/>
  <c r="BN89" i="46"/>
  <c r="T89" i="56"/>
  <c r="BN108" i="46"/>
  <c r="T108" i="56"/>
  <c r="BN104" i="46"/>
  <c r="T104" i="56"/>
  <c r="CI199" i="46"/>
  <c r="T199" i="56"/>
  <c r="BN83" i="46"/>
  <c r="CI201"/>
  <c r="BV79"/>
  <c r="G79" i="56"/>
  <c r="BV75" i="46"/>
  <c r="G75" i="56"/>
  <c r="BV63" i="46"/>
  <c r="G63" i="56"/>
  <c r="AY645" i="64"/>
  <c r="AY636"/>
  <c r="AY641"/>
  <c r="AY649"/>
  <c r="BV20" i="46"/>
  <c r="BV71"/>
  <c r="G71" i="56"/>
  <c r="BV61" i="46"/>
  <c r="G61" i="56"/>
  <c r="AY633" i="64"/>
  <c r="BV73" i="46"/>
  <c r="G73" i="56"/>
  <c r="AY646" i="64"/>
  <c r="BV169" i="46"/>
  <c r="G169" i="56"/>
  <c r="BV69" i="46"/>
  <c r="G69" i="56"/>
  <c r="AY631" i="64"/>
  <c r="AY630"/>
  <c r="AY638"/>
  <c r="BV67" i="46"/>
  <c r="G67" i="56"/>
  <c r="AY634" i="64"/>
  <c r="BV77" i="46"/>
  <c r="G77" i="56"/>
  <c r="BV65" i="46"/>
  <c r="G65" i="56"/>
  <c r="BV80" i="46"/>
  <c r="G80" i="56"/>
  <c r="BV70" i="46"/>
  <c r="G70" i="56"/>
  <c r="AY639" i="64"/>
  <c r="BV62" i="46"/>
  <c r="G62" i="56"/>
  <c r="AY635" i="64"/>
  <c r="AY643"/>
  <c r="AY642"/>
  <c r="BV191" i="46"/>
  <c r="BV68"/>
  <c r="G68" i="56"/>
  <c r="BV181" i="46"/>
  <c r="G181" i="56"/>
  <c r="F226" i="25"/>
  <c r="BV74" i="46"/>
  <c r="G74" i="56"/>
  <c r="AY640" i="64"/>
  <c r="AY647"/>
  <c r="BV76" i="46"/>
  <c r="G76" i="56"/>
  <c r="AY644" i="64"/>
  <c r="BV64" i="46"/>
  <c r="G64" i="56"/>
  <c r="AY632" i="64"/>
  <c r="AY637"/>
  <c r="BV60" i="46"/>
  <c r="G60" i="56"/>
  <c r="BV66" i="46"/>
  <c r="G66" i="56"/>
  <c r="BV72" i="46"/>
  <c r="G72" i="56"/>
  <c r="AY648" i="64"/>
  <c r="BX76" i="46"/>
  <c r="I76" i="56"/>
  <c r="BA649" i="64"/>
  <c r="BA644"/>
  <c r="BA647"/>
  <c r="BA639"/>
  <c r="BX65" i="46"/>
  <c r="I65" i="56"/>
  <c r="BA634" i="64"/>
  <c r="BX74" i="46"/>
  <c r="I74" i="56"/>
  <c r="BX79" i="46"/>
  <c r="I79" i="56"/>
  <c r="BX77" i="46"/>
  <c r="I77" i="56"/>
  <c r="BX70" i="46"/>
  <c r="I70" i="56"/>
  <c r="BX62" i="46"/>
  <c r="I62" i="56"/>
  <c r="BA645" i="64"/>
  <c r="BA638"/>
  <c r="BX191" i="46"/>
  <c r="BX64"/>
  <c r="I64" i="56"/>
  <c r="BX60" i="46"/>
  <c r="I60" i="56"/>
  <c r="BA630" i="64"/>
  <c r="BX68" i="46"/>
  <c r="I68" i="56"/>
  <c r="BA632" i="64"/>
  <c r="BA635"/>
  <c r="BA648"/>
  <c r="BA636"/>
  <c r="BX169" i="46"/>
  <c r="I169" i="56"/>
  <c r="BX20" i="46"/>
  <c r="BX69"/>
  <c r="I69" i="56"/>
  <c r="BX75" i="46"/>
  <c r="I75" i="56"/>
  <c r="BA642" i="64"/>
  <c r="BA637"/>
  <c r="BA640"/>
  <c r="BX63" i="46"/>
  <c r="I63" i="56"/>
  <c r="BA633" i="64"/>
  <c r="BA631"/>
  <c r="BX73" i="46"/>
  <c r="I73" i="56"/>
  <c r="BX61" i="46"/>
  <c r="I61" i="56"/>
  <c r="BA646" i="64"/>
  <c r="BX72" i="46"/>
  <c r="I72" i="56"/>
  <c r="BX71" i="46"/>
  <c r="I71" i="56"/>
  <c r="BA641" i="64"/>
  <c r="BX181" i="46"/>
  <c r="I181" i="56"/>
  <c r="H226" i="25"/>
  <c r="BX80" i="46"/>
  <c r="I80" i="56"/>
  <c r="BA643" i="64"/>
  <c r="BX67" i="46"/>
  <c r="I67" i="56"/>
  <c r="BX66" i="46"/>
  <c r="I66" i="56"/>
  <c r="BZ72" i="46"/>
  <c r="K72" i="56"/>
  <c r="BZ191" i="46"/>
  <c r="BZ60"/>
  <c r="K60" i="56"/>
  <c r="BC638" i="64"/>
  <c r="BZ76" i="46"/>
  <c r="K76" i="56"/>
  <c r="BZ66" i="46"/>
  <c r="K66" i="56"/>
  <c r="BC645" i="64"/>
  <c r="BZ69" i="46"/>
  <c r="K69" i="56"/>
  <c r="BC641" i="64"/>
  <c r="BC649"/>
  <c r="BZ65" i="46"/>
  <c r="K65" i="56"/>
  <c r="BZ63" i="46"/>
  <c r="K63" i="56"/>
  <c r="BC647" i="64"/>
  <c r="BZ20" i="46"/>
  <c r="BZ61"/>
  <c r="K61" i="56"/>
  <c r="BZ67" i="46"/>
  <c r="K67" i="56"/>
  <c r="BZ74" i="46"/>
  <c r="K74" i="56"/>
  <c r="BC642" i="64"/>
  <c r="BZ79" i="46"/>
  <c r="K79" i="56"/>
  <c r="BZ70" i="46"/>
  <c r="K70" i="56"/>
  <c r="BC634" i="64"/>
  <c r="BZ73" i="46"/>
  <c r="K73" i="56"/>
  <c r="BC636" i="64"/>
  <c r="BZ75" i="46"/>
  <c r="K75" i="56"/>
  <c r="BC631" i="64"/>
  <c r="BC637"/>
  <c r="BZ77" i="46"/>
  <c r="K77" i="56"/>
  <c r="BZ169" i="46"/>
  <c r="K169" i="56"/>
  <c r="BZ71" i="46"/>
  <c r="K71" i="56"/>
  <c r="BC648" i="64"/>
  <c r="BZ80" i="46"/>
  <c r="K80" i="56"/>
  <c r="BZ181" i="46"/>
  <c r="K181" i="56"/>
  <c r="J226" i="25"/>
  <c r="BC640" i="64"/>
  <c r="BC646"/>
  <c r="BZ62" i="46"/>
  <c r="K62" i="56"/>
  <c r="BC644" i="64"/>
  <c r="BC632"/>
  <c r="BZ64" i="46"/>
  <c r="K64" i="56"/>
  <c r="BC633" i="64"/>
  <c r="BC635"/>
  <c r="BC643"/>
  <c r="BC630"/>
  <c r="BC639"/>
  <c r="BZ68" i="46"/>
  <c r="K68" i="56"/>
  <c r="BB635" i="64"/>
  <c r="BY191" i="46"/>
  <c r="BY169"/>
  <c r="J169" i="56"/>
  <c r="BB637" i="64"/>
  <c r="BY60" i="46"/>
  <c r="J60" i="56"/>
  <c r="BB643" i="64"/>
  <c r="BY74" i="46"/>
  <c r="J74" i="56"/>
  <c r="BY181" i="46"/>
  <c r="J181" i="56"/>
  <c r="I226" i="25"/>
  <c r="BB645" i="64"/>
  <c r="BB630"/>
  <c r="BB639"/>
  <c r="BB642"/>
  <c r="BY76" i="46"/>
  <c r="J76" i="56"/>
  <c r="BB631" i="64"/>
  <c r="BY62" i="46"/>
  <c r="J62" i="56"/>
  <c r="BY75" i="46"/>
  <c r="J75" i="56"/>
  <c r="BY68" i="46"/>
  <c r="J68" i="56"/>
  <c r="BY72" i="46"/>
  <c r="J72" i="56"/>
  <c r="BY61" i="46"/>
  <c r="J61" i="56"/>
  <c r="BY70" i="46"/>
  <c r="J70" i="56"/>
  <c r="BB641" i="64"/>
  <c r="BY64" i="46"/>
  <c r="J64" i="56"/>
  <c r="BB644" i="64"/>
  <c r="BY67" i="46"/>
  <c r="J67" i="56"/>
  <c r="BB638" i="64"/>
  <c r="BB647"/>
  <c r="BB636"/>
  <c r="BB640"/>
  <c r="BB633"/>
  <c r="BB646"/>
  <c r="BY77" i="46"/>
  <c r="J77" i="56"/>
  <c r="BB632" i="64"/>
  <c r="BY66" i="46"/>
  <c r="J66" i="56"/>
  <c r="BY69" i="46"/>
  <c r="J69" i="56"/>
  <c r="BY79" i="46"/>
  <c r="J79" i="56"/>
  <c r="BY63" i="46"/>
  <c r="J63" i="56"/>
  <c r="BY80" i="46"/>
  <c r="J80" i="56"/>
  <c r="BB634" i="64"/>
  <c r="BY65" i="46"/>
  <c r="J65" i="56"/>
  <c r="BB649" i="64"/>
  <c r="BY71" i="46"/>
  <c r="J71" i="56"/>
  <c r="BY20" i="46"/>
  <c r="BB648" i="64"/>
  <c r="BY73" i="46"/>
  <c r="J73" i="56"/>
  <c r="AX636" i="64"/>
  <c r="AX645"/>
  <c r="BU60" i="46"/>
  <c r="F60" i="56"/>
  <c r="AX638" i="64"/>
  <c r="BU67" i="46"/>
  <c r="F67" i="56"/>
  <c r="AX641" i="64"/>
  <c r="BU62" i="46"/>
  <c r="F62" i="56"/>
  <c r="BU80" i="46"/>
  <c r="F80" i="56"/>
  <c r="AX643" i="64"/>
  <c r="BQ643"/>
  <c r="AX646"/>
  <c r="AX633"/>
  <c r="AX647"/>
  <c r="BU72" i="46"/>
  <c r="F72" i="56"/>
  <c r="BU181" i="46"/>
  <c r="F181" i="56"/>
  <c r="E226" i="25"/>
  <c r="AX649" i="64"/>
  <c r="BQ649"/>
  <c r="BU68" i="46"/>
  <c r="F68" i="56"/>
  <c r="BU76" i="46"/>
  <c r="F76" i="56"/>
  <c r="BU61" i="46"/>
  <c r="F61" i="56"/>
  <c r="BU70" i="46"/>
  <c r="F70" i="56"/>
  <c r="BU79" i="46"/>
  <c r="F79" i="56"/>
  <c r="AX642" i="64"/>
  <c r="BU66" i="46"/>
  <c r="F66" i="56"/>
  <c r="AX635" i="64"/>
  <c r="BU69" i="46"/>
  <c r="F69" i="56"/>
  <c r="BU169" i="46"/>
  <c r="F169" i="56"/>
  <c r="AX639" i="64"/>
  <c r="AX634"/>
  <c r="AX648"/>
  <c r="AX640"/>
  <c r="BQ640"/>
  <c r="BU20" i="46"/>
  <c r="AX630" i="64"/>
  <c r="BQ630"/>
  <c r="AX644"/>
  <c r="BU191" i="46"/>
  <c r="CN191"/>
  <c r="CO191"/>
  <c r="BU63"/>
  <c r="F63" i="56"/>
  <c r="BU73" i="46"/>
  <c r="F73" i="56"/>
  <c r="BU74" i="46"/>
  <c r="F74" i="56"/>
  <c r="BU77" i="46"/>
  <c r="F77" i="56"/>
  <c r="AX631" i="64"/>
  <c r="BU71" i="46"/>
  <c r="F71" i="56"/>
  <c r="AX637" i="64"/>
  <c r="BU65" i="46"/>
  <c r="F65" i="56"/>
  <c r="AX632" i="64"/>
  <c r="BU75" i="46"/>
  <c r="F75" i="56"/>
  <c r="BU64" i="46"/>
  <c r="F64" i="56"/>
  <c r="AW580" i="64"/>
  <c r="AW78"/>
  <c r="AW362"/>
  <c r="AW148"/>
  <c r="AW218"/>
  <c r="AW434"/>
  <c r="AW288"/>
  <c r="AW507"/>
  <c r="AW431"/>
  <c r="AW504"/>
  <c r="AW285"/>
  <c r="AW215"/>
  <c r="AW577"/>
  <c r="AW75"/>
  <c r="AW359"/>
  <c r="AW145"/>
  <c r="BQ645"/>
  <c r="AW344"/>
  <c r="AW562"/>
  <c r="AW200"/>
  <c r="AW489"/>
  <c r="AW416"/>
  <c r="AW270"/>
  <c r="AW130"/>
  <c r="AW60"/>
  <c r="E75" i="56"/>
  <c r="AW360" i="64"/>
  <c r="AW286"/>
  <c r="AW76"/>
  <c r="AW216"/>
  <c r="AW505"/>
  <c r="AW432"/>
  <c r="AW578"/>
  <c r="AW146"/>
  <c r="AW203"/>
  <c r="AW492"/>
  <c r="AW347"/>
  <c r="AW565"/>
  <c r="AW133"/>
  <c r="AW419"/>
  <c r="AW63"/>
  <c r="AW273"/>
  <c r="BQ633"/>
  <c r="E62" i="56"/>
  <c r="CN62" i="46"/>
  <c r="CO62"/>
  <c r="E63" i="56"/>
  <c r="E80"/>
  <c r="AW357" i="64"/>
  <c r="AW213"/>
  <c r="AW429"/>
  <c r="AW283"/>
  <c r="AW73"/>
  <c r="AW502"/>
  <c r="AW143"/>
  <c r="AW575"/>
  <c r="AW207"/>
  <c r="AW569"/>
  <c r="AW277"/>
  <c r="AW137"/>
  <c r="AW67"/>
  <c r="AW423"/>
  <c r="AW496"/>
  <c r="AW351"/>
  <c r="E70" i="56"/>
  <c r="D163" i="25"/>
  <c r="E191" i="56"/>
  <c r="BR244" i="46"/>
  <c r="AW361" i="64"/>
  <c r="AW77"/>
  <c r="AW579"/>
  <c r="AW147"/>
  <c r="AW506"/>
  <c r="AW287"/>
  <c r="AW217"/>
  <c r="AW433"/>
  <c r="AW503"/>
  <c r="AW358"/>
  <c r="AW576"/>
  <c r="AW284"/>
  <c r="AW430"/>
  <c r="AW74"/>
  <c r="AW144"/>
  <c r="AW214"/>
  <c r="AW499"/>
  <c r="AW210"/>
  <c r="AW70"/>
  <c r="AW354"/>
  <c r="AW572"/>
  <c r="AW426"/>
  <c r="AW140"/>
  <c r="AW280"/>
  <c r="AW435"/>
  <c r="AW219"/>
  <c r="AW581"/>
  <c r="AW508"/>
  <c r="AW149"/>
  <c r="AW289"/>
  <c r="AW79"/>
  <c r="AW363"/>
  <c r="E72" i="56"/>
  <c r="D72"/>
  <c r="K72" i="44"/>
  <c r="L72"/>
  <c r="E77" i="56"/>
  <c r="AW345" i="64"/>
  <c r="AW417"/>
  <c r="AW271"/>
  <c r="AW490"/>
  <c r="AW201"/>
  <c r="AW563"/>
  <c r="AW131"/>
  <c r="AW61"/>
  <c r="CN71" i="46"/>
  <c r="CO71"/>
  <c r="E71" i="56"/>
  <c r="AW497" i="64"/>
  <c r="AW570"/>
  <c r="AW68"/>
  <c r="AW352"/>
  <c r="AW208"/>
  <c r="AW138"/>
  <c r="AW278"/>
  <c r="AW424"/>
  <c r="CN201" i="46"/>
  <c r="E201" i="56"/>
  <c r="CN199" i="46"/>
  <c r="CO199"/>
  <c r="E199" i="56"/>
  <c r="E107"/>
  <c r="D107"/>
  <c r="K107" i="44"/>
  <c r="L107"/>
  <c r="E114" i="56"/>
  <c r="D114"/>
  <c r="K114" i="44"/>
  <c r="L114"/>
  <c r="BS114" i="46"/>
  <c r="CO114"/>
  <c r="E106" i="56"/>
  <c r="D106"/>
  <c r="K106" i="44"/>
  <c r="L106"/>
  <c r="BS105" i="46"/>
  <c r="CO105"/>
  <c r="E105" i="56"/>
  <c r="BS96" i="46"/>
  <c r="CO96"/>
  <c r="E96" i="56"/>
  <c r="E111"/>
  <c r="D111"/>
  <c r="K111" i="44"/>
  <c r="L111"/>
  <c r="BS111" i="46"/>
  <c r="CO111"/>
  <c r="E90" i="56"/>
  <c r="D90"/>
  <c r="K90" i="44"/>
  <c r="L90"/>
  <c r="BS90" i="46"/>
  <c r="CO90"/>
  <c r="E104" i="56"/>
  <c r="D104"/>
  <c r="K104" i="44"/>
  <c r="L104"/>
  <c r="E98" i="56"/>
  <c r="D98"/>
  <c r="K98" i="44"/>
  <c r="L98"/>
  <c r="E102" i="56"/>
  <c r="D102"/>
  <c r="K102" i="44"/>
  <c r="L102"/>
  <c r="E94" i="56"/>
  <c r="D94"/>
  <c r="K94" i="44"/>
  <c r="L94"/>
  <c r="E100" i="56"/>
  <c r="D100"/>
  <c r="K100" i="44"/>
  <c r="L100"/>
  <c r="E89" i="56"/>
  <c r="D89"/>
  <c r="K89" i="44"/>
  <c r="L89"/>
  <c r="BQ644" i="64"/>
  <c r="D77" i="56"/>
  <c r="K77" i="44"/>
  <c r="L77"/>
  <c r="CN70" i="46"/>
  <c r="CO70"/>
  <c r="D75" i="56"/>
  <c r="K75" i="44"/>
  <c r="L75"/>
  <c r="BS89" i="46"/>
  <c r="CO89"/>
  <c r="BS100"/>
  <c r="CO100"/>
  <c r="BS94"/>
  <c r="CO94"/>
  <c r="BS102"/>
  <c r="CO102"/>
  <c r="BS98"/>
  <c r="CO98"/>
  <c r="BS104"/>
  <c r="CO104"/>
  <c r="D96" i="56"/>
  <c r="K96" i="44"/>
  <c r="L96"/>
  <c r="D105" i="56"/>
  <c r="K105" i="44"/>
  <c r="L105"/>
  <c r="BS106" i="46"/>
  <c r="CO106"/>
  <c r="BS107"/>
  <c r="CO107"/>
  <c r="D71" i="56"/>
  <c r="K71" i="44"/>
  <c r="L71"/>
  <c r="CN77" i="46"/>
  <c r="CO77"/>
  <c r="CN72"/>
  <c r="CO72"/>
  <c r="D70" i="56"/>
  <c r="K70" i="44"/>
  <c r="L70"/>
  <c r="CN80" i="46"/>
  <c r="CO80"/>
  <c r="D62" i="56"/>
  <c r="K62" i="44"/>
  <c r="L62"/>
  <c r="CN75" i="46"/>
  <c r="CO75"/>
  <c r="BQ632" i="64"/>
  <c r="BQ637"/>
  <c r="BQ647"/>
  <c r="CN63" i="46"/>
  <c r="CO63"/>
  <c r="BS83"/>
  <c r="CO83"/>
  <c r="D28" i="57"/>
  <c r="D199" i="56"/>
  <c r="K199" i="44"/>
  <c r="L199"/>
  <c r="D27" i="57"/>
  <c r="AX351" i="64"/>
  <c r="AX137"/>
  <c r="AX569"/>
  <c r="AX277"/>
  <c r="AX67"/>
  <c r="AX207"/>
  <c r="AX496"/>
  <c r="AX423"/>
  <c r="AX74"/>
  <c r="AX503"/>
  <c r="AX284"/>
  <c r="AX214"/>
  <c r="AX576"/>
  <c r="AX358"/>
  <c r="AX430"/>
  <c r="AX144"/>
  <c r="AX148"/>
  <c r="AX434"/>
  <c r="AX78"/>
  <c r="AX507"/>
  <c r="AX288"/>
  <c r="AX580"/>
  <c r="AX362"/>
  <c r="AX218"/>
  <c r="AX578"/>
  <c r="AX360"/>
  <c r="AX146"/>
  <c r="AX76"/>
  <c r="AX432"/>
  <c r="AX286"/>
  <c r="AX216"/>
  <c r="AX505"/>
  <c r="CO201" i="46"/>
  <c r="D165" i="25"/>
  <c r="D51" i="57"/>
  <c r="AW150" i="64"/>
  <c r="AW152"/>
  <c r="AW436"/>
  <c r="AW438"/>
  <c r="BT193" i="46"/>
  <c r="E193" i="56"/>
  <c r="AW220" i="64"/>
  <c r="AW222"/>
  <c r="BT81" i="46"/>
  <c r="AW364" i="64"/>
  <c r="F191" i="56"/>
  <c r="E163" i="25"/>
  <c r="E165"/>
  <c r="E51" i="57"/>
  <c r="AX562" i="64"/>
  <c r="AX416"/>
  <c r="AX60"/>
  <c r="AX200"/>
  <c r="AX489"/>
  <c r="AX270"/>
  <c r="AX130"/>
  <c r="AX344"/>
  <c r="AX70"/>
  <c r="AX499"/>
  <c r="AX280"/>
  <c r="AX210"/>
  <c r="AX572"/>
  <c r="AX354"/>
  <c r="AX426"/>
  <c r="AX140"/>
  <c r="AX64"/>
  <c r="AX204"/>
  <c r="AX274"/>
  <c r="AX348"/>
  <c r="AX493"/>
  <c r="AX566"/>
  <c r="AX420"/>
  <c r="AX134"/>
  <c r="E214" i="25"/>
  <c r="E25" i="57"/>
  <c r="E52"/>
  <c r="AX494" i="64"/>
  <c r="AX65"/>
  <c r="AX349"/>
  <c r="AX205"/>
  <c r="AX421"/>
  <c r="AX567"/>
  <c r="AX275"/>
  <c r="AX135"/>
  <c r="AX501"/>
  <c r="AX574"/>
  <c r="AX142"/>
  <c r="AX356"/>
  <c r="AX428"/>
  <c r="AX282"/>
  <c r="AX212"/>
  <c r="AX72"/>
  <c r="AX149"/>
  <c r="AX508"/>
  <c r="AX363"/>
  <c r="AX289"/>
  <c r="AX581"/>
  <c r="AX79"/>
  <c r="AX219"/>
  <c r="AX435"/>
  <c r="AX492"/>
  <c r="AX565"/>
  <c r="AX419"/>
  <c r="AX63"/>
  <c r="AX347"/>
  <c r="AX273"/>
  <c r="AX133"/>
  <c r="AX203"/>
  <c r="AX429"/>
  <c r="AX73"/>
  <c r="AX502"/>
  <c r="AX283"/>
  <c r="AX143"/>
  <c r="AX575"/>
  <c r="AX357"/>
  <c r="AX213"/>
  <c r="E25" i="71"/>
  <c r="E26" i="47"/>
  <c r="E34" i="74"/>
  <c r="E32" i="65"/>
  <c r="E26" i="70"/>
  <c r="C29" i="72"/>
  <c r="E32" i="75"/>
  <c r="E30" i="73"/>
  <c r="E37" i="69"/>
  <c r="AX136" i="64"/>
  <c r="AX568"/>
  <c r="AX422"/>
  <c r="AX206"/>
  <c r="AX495"/>
  <c r="AX66"/>
  <c r="AX350"/>
  <c r="AX276"/>
  <c r="BB288"/>
  <c r="BB218"/>
  <c r="BB362"/>
  <c r="BB78"/>
  <c r="BB434"/>
  <c r="BB148"/>
  <c r="BB580"/>
  <c r="BB507"/>
  <c r="BB273"/>
  <c r="BB419"/>
  <c r="BB492"/>
  <c r="BB133"/>
  <c r="BB63"/>
  <c r="BB203"/>
  <c r="BB565"/>
  <c r="BB347"/>
  <c r="BB422"/>
  <c r="BB495"/>
  <c r="BB276"/>
  <c r="BB136"/>
  <c r="BB568"/>
  <c r="BB350"/>
  <c r="BB206"/>
  <c r="BB66"/>
  <c r="BB278"/>
  <c r="BB497"/>
  <c r="BB570"/>
  <c r="BB138"/>
  <c r="BB352"/>
  <c r="BB208"/>
  <c r="BB424"/>
  <c r="BB68"/>
  <c r="BB284"/>
  <c r="BB358"/>
  <c r="BB430"/>
  <c r="BB144"/>
  <c r="BB503"/>
  <c r="BB214"/>
  <c r="BB576"/>
  <c r="BB74"/>
  <c r="BB281"/>
  <c r="BB211"/>
  <c r="BB427"/>
  <c r="BB573"/>
  <c r="BB141"/>
  <c r="BB71"/>
  <c r="BB355"/>
  <c r="BB500"/>
  <c r="BB209"/>
  <c r="BB279"/>
  <c r="BB498"/>
  <c r="BB353"/>
  <c r="BB69"/>
  <c r="BB139"/>
  <c r="BB571"/>
  <c r="BB425"/>
  <c r="BB577"/>
  <c r="BB285"/>
  <c r="BB145"/>
  <c r="BB215"/>
  <c r="BB431"/>
  <c r="BB359"/>
  <c r="BB75"/>
  <c r="BB504"/>
  <c r="I32" i="75"/>
  <c r="I25" i="71"/>
  <c r="I37" i="69"/>
  <c r="I26" i="70"/>
  <c r="I32" i="65"/>
  <c r="I34" i="74"/>
  <c r="I30" i="73"/>
  <c r="I26" i="47"/>
  <c r="I214" i="25"/>
  <c r="I25" i="57"/>
  <c r="I52"/>
  <c r="BB494" i="64"/>
  <c r="BB349"/>
  <c r="BB275"/>
  <c r="BB205"/>
  <c r="BB567"/>
  <c r="BB421"/>
  <c r="BB135"/>
  <c r="BB65"/>
  <c r="BC279"/>
  <c r="BC209"/>
  <c r="BC571"/>
  <c r="BC139"/>
  <c r="BC425"/>
  <c r="BC353"/>
  <c r="BC69"/>
  <c r="BC498"/>
  <c r="BC283"/>
  <c r="BC429"/>
  <c r="BC575"/>
  <c r="BC213"/>
  <c r="BC73"/>
  <c r="BC357"/>
  <c r="BC502"/>
  <c r="BC143"/>
  <c r="BC63"/>
  <c r="BC492"/>
  <c r="BC203"/>
  <c r="BC565"/>
  <c r="BC419"/>
  <c r="BC273"/>
  <c r="BC133"/>
  <c r="BC347"/>
  <c r="BC132"/>
  <c r="BC491"/>
  <c r="BC202"/>
  <c r="BC346"/>
  <c r="BC62"/>
  <c r="BC272"/>
  <c r="BC564"/>
  <c r="BC418"/>
  <c r="BC354"/>
  <c r="BC210"/>
  <c r="BC140"/>
  <c r="BC499"/>
  <c r="BC572"/>
  <c r="BC426"/>
  <c r="BC70"/>
  <c r="BC280"/>
  <c r="BC201"/>
  <c r="BC345"/>
  <c r="BC131"/>
  <c r="BC490"/>
  <c r="BC271"/>
  <c r="BC417"/>
  <c r="BC563"/>
  <c r="BC61"/>
  <c r="BC206"/>
  <c r="BC136"/>
  <c r="BC276"/>
  <c r="BC568"/>
  <c r="BC350"/>
  <c r="BC422"/>
  <c r="BC66"/>
  <c r="BC495"/>
  <c r="BC274"/>
  <c r="BC493"/>
  <c r="BC348"/>
  <c r="BC566"/>
  <c r="BC64"/>
  <c r="BC134"/>
  <c r="BC204"/>
  <c r="BC420"/>
  <c r="BC287"/>
  <c r="BC217"/>
  <c r="BC147"/>
  <c r="BC579"/>
  <c r="BC361"/>
  <c r="BC433"/>
  <c r="BC506"/>
  <c r="BC77"/>
  <c r="BC427"/>
  <c r="BC281"/>
  <c r="BC573"/>
  <c r="BC211"/>
  <c r="BC71"/>
  <c r="BC500"/>
  <c r="BC355"/>
  <c r="BC141"/>
  <c r="BC359"/>
  <c r="BC215"/>
  <c r="BC285"/>
  <c r="BC431"/>
  <c r="BC504"/>
  <c r="BC577"/>
  <c r="BC145"/>
  <c r="BC75"/>
  <c r="J34" i="74"/>
  <c r="J26" i="47"/>
  <c r="J32" i="65"/>
  <c r="J26" i="70"/>
  <c r="J30" i="73"/>
  <c r="J32" i="75"/>
  <c r="J25" i="71"/>
  <c r="J37" i="69"/>
  <c r="BA573" i="64"/>
  <c r="BA211"/>
  <c r="BA71"/>
  <c r="BA141"/>
  <c r="BA427"/>
  <c r="BA355"/>
  <c r="BA500"/>
  <c r="BA281"/>
  <c r="BQ631"/>
  <c r="BA345"/>
  <c r="BA490"/>
  <c r="BA61"/>
  <c r="BA201"/>
  <c r="BA417"/>
  <c r="BA271"/>
  <c r="BA131"/>
  <c r="BA563"/>
  <c r="BA207"/>
  <c r="BA351"/>
  <c r="BA496"/>
  <c r="BA67"/>
  <c r="BA569"/>
  <c r="BA423"/>
  <c r="BA277"/>
  <c r="BA137"/>
  <c r="BV245" i="46"/>
  <c r="I20" i="56"/>
  <c r="BA350" i="64"/>
  <c r="BA568"/>
  <c r="BA206"/>
  <c r="BA66"/>
  <c r="BA422"/>
  <c r="BA495"/>
  <c r="BA276"/>
  <c r="BA136"/>
  <c r="BA135"/>
  <c r="BA65"/>
  <c r="BA349"/>
  <c r="BA421"/>
  <c r="BA275"/>
  <c r="BA205"/>
  <c r="BA494"/>
  <c r="BA567"/>
  <c r="H34" i="74"/>
  <c r="H25" i="71"/>
  <c r="H30" i="73"/>
  <c r="H32" i="65"/>
  <c r="H37" i="69"/>
  <c r="H26" i="47"/>
  <c r="H32" i="75"/>
  <c r="H26" i="70"/>
  <c r="I191" i="56"/>
  <c r="H38" i="73"/>
  <c r="H19"/>
  <c r="H163" i="25"/>
  <c r="H165"/>
  <c r="H51" i="57"/>
  <c r="BA75" i="64"/>
  <c r="BA145"/>
  <c r="BA504"/>
  <c r="BA215"/>
  <c r="BA577"/>
  <c r="BA285"/>
  <c r="BA431"/>
  <c r="BA359"/>
  <c r="BA493"/>
  <c r="BA566"/>
  <c r="BA64"/>
  <c r="BA204"/>
  <c r="BA420"/>
  <c r="BA348"/>
  <c r="BA134"/>
  <c r="BA274"/>
  <c r="BA425"/>
  <c r="BA139"/>
  <c r="BA279"/>
  <c r="BA209"/>
  <c r="BA571"/>
  <c r="BA353"/>
  <c r="BA498"/>
  <c r="BA69"/>
  <c r="BA430"/>
  <c r="BA214"/>
  <c r="BA358"/>
  <c r="BA284"/>
  <c r="BA144"/>
  <c r="BA74"/>
  <c r="BA576"/>
  <c r="BA503"/>
  <c r="F25" i="71"/>
  <c r="F26" i="47"/>
  <c r="F34" i="74"/>
  <c r="F37" i="69"/>
  <c r="F30" i="73"/>
  <c r="F32" i="75"/>
  <c r="F32" i="65"/>
  <c r="F26" i="70"/>
  <c r="AY202" i="64"/>
  <c r="AY564"/>
  <c r="AY346"/>
  <c r="AY418"/>
  <c r="AY132"/>
  <c r="AY272"/>
  <c r="AY491"/>
  <c r="AY62"/>
  <c r="AY284"/>
  <c r="AY214"/>
  <c r="AY503"/>
  <c r="AY358"/>
  <c r="AY74"/>
  <c r="AY144"/>
  <c r="AY576"/>
  <c r="AY430"/>
  <c r="AY433"/>
  <c r="AY77"/>
  <c r="AY579"/>
  <c r="AY217"/>
  <c r="AY147"/>
  <c r="AY287"/>
  <c r="AY361"/>
  <c r="AY506"/>
  <c r="AY574"/>
  <c r="AY212"/>
  <c r="AY72"/>
  <c r="AY142"/>
  <c r="AY356"/>
  <c r="AY501"/>
  <c r="AY282"/>
  <c r="AY428"/>
  <c r="AY275"/>
  <c r="AY205"/>
  <c r="AY421"/>
  <c r="AY65"/>
  <c r="AY567"/>
  <c r="AY349"/>
  <c r="AY494"/>
  <c r="AY135"/>
  <c r="AY139"/>
  <c r="AY425"/>
  <c r="AY498"/>
  <c r="AY279"/>
  <c r="AY69"/>
  <c r="AY571"/>
  <c r="AY209"/>
  <c r="AY353"/>
  <c r="AY562"/>
  <c r="AY200"/>
  <c r="AY489"/>
  <c r="AY130"/>
  <c r="AY416"/>
  <c r="AY270"/>
  <c r="AY344"/>
  <c r="AY60"/>
  <c r="AY146"/>
  <c r="AY360"/>
  <c r="AY432"/>
  <c r="AY578"/>
  <c r="AY286"/>
  <c r="AY216"/>
  <c r="AY505"/>
  <c r="AY76"/>
  <c r="AY565"/>
  <c r="AY419"/>
  <c r="AY63"/>
  <c r="AY347"/>
  <c r="AY273"/>
  <c r="AY133"/>
  <c r="AY203"/>
  <c r="AY492"/>
  <c r="AY289"/>
  <c r="AY508"/>
  <c r="AY363"/>
  <c r="AY581"/>
  <c r="AY219"/>
  <c r="AY79"/>
  <c r="AY149"/>
  <c r="AY435"/>
  <c r="AY276"/>
  <c r="AY136"/>
  <c r="AY495"/>
  <c r="AY206"/>
  <c r="AY422"/>
  <c r="AY350"/>
  <c r="AY66"/>
  <c r="AY568"/>
  <c r="T83" i="56"/>
  <c r="BL244" i="46"/>
  <c r="BL251"/>
  <c r="BN206"/>
  <c r="S236" i="25"/>
  <c r="S319"/>
  <c r="CJ244" i="46"/>
  <c r="W201" i="56"/>
  <c r="V28" i="57"/>
  <c r="V176" i="47"/>
  <c r="V104"/>
  <c r="S83" i="56"/>
  <c r="BK244" i="46"/>
  <c r="BK251"/>
  <c r="BM206"/>
  <c r="R236" i="25"/>
  <c r="R319"/>
  <c r="BY244" i="46"/>
  <c r="L201" i="56"/>
  <c r="K28" i="57"/>
  <c r="K236" i="25"/>
  <c r="K319"/>
  <c r="N83" i="56"/>
  <c r="BF244" i="46"/>
  <c r="BF251"/>
  <c r="BH206"/>
  <c r="M176" i="47"/>
  <c r="M104"/>
  <c r="D88" i="56"/>
  <c r="K88" i="44"/>
  <c r="L88"/>
  <c r="D19" i="57"/>
  <c r="D104" i="47"/>
  <c r="D91" i="56"/>
  <c r="K91" i="44"/>
  <c r="L91"/>
  <c r="D176" i="47"/>
  <c r="D25" i="71"/>
  <c r="D26" i="47"/>
  <c r="D32" i="65"/>
  <c r="D60" i="56"/>
  <c r="K60" i="44"/>
  <c r="L60"/>
  <c r="D34" i="74"/>
  <c r="D30" i="73"/>
  <c r="D32" i="75"/>
  <c r="D26" i="70"/>
  <c r="D37" i="69"/>
  <c r="D181" i="56"/>
  <c r="K181" i="44"/>
  <c r="L181"/>
  <c r="D226" i="25"/>
  <c r="BG148" i="64"/>
  <c r="BG434"/>
  <c r="BG507"/>
  <c r="BG580"/>
  <c r="BG288"/>
  <c r="BG218"/>
  <c r="BG78"/>
  <c r="BG362"/>
  <c r="BG278"/>
  <c r="BG138"/>
  <c r="BG352"/>
  <c r="BG208"/>
  <c r="BG570"/>
  <c r="BG68"/>
  <c r="BG497"/>
  <c r="BG424"/>
  <c r="BG581"/>
  <c r="BG435"/>
  <c r="BG289"/>
  <c r="BG508"/>
  <c r="BG219"/>
  <c r="BG363"/>
  <c r="BG79"/>
  <c r="BG149"/>
  <c r="BG578"/>
  <c r="BG432"/>
  <c r="BG146"/>
  <c r="BG286"/>
  <c r="BG505"/>
  <c r="BG216"/>
  <c r="BG360"/>
  <c r="BG76"/>
  <c r="BG283"/>
  <c r="BG73"/>
  <c r="BG429"/>
  <c r="BG213"/>
  <c r="BG357"/>
  <c r="BG502"/>
  <c r="BG575"/>
  <c r="BG143"/>
  <c r="BG574"/>
  <c r="BG428"/>
  <c r="BG282"/>
  <c r="BG212"/>
  <c r="BG356"/>
  <c r="BG501"/>
  <c r="BG72"/>
  <c r="BG142"/>
  <c r="BG573"/>
  <c r="BG427"/>
  <c r="BG281"/>
  <c r="BG500"/>
  <c r="BG211"/>
  <c r="BG355"/>
  <c r="BG71"/>
  <c r="BG141"/>
  <c r="BG64"/>
  <c r="BG204"/>
  <c r="BG134"/>
  <c r="BG493"/>
  <c r="BG348"/>
  <c r="BG274"/>
  <c r="BG420"/>
  <c r="BG566"/>
  <c r="O191" i="56"/>
  <c r="N33" i="71"/>
  <c r="N19"/>
  <c r="N163" i="25"/>
  <c r="N165"/>
  <c r="N51" i="57"/>
  <c r="BG346" i="64"/>
  <c r="BG491"/>
  <c r="BG202"/>
  <c r="BG62"/>
  <c r="BG418"/>
  <c r="BG272"/>
  <c r="BG132"/>
  <c r="BG564"/>
  <c r="BG205"/>
  <c r="BG349"/>
  <c r="BG421"/>
  <c r="BG567"/>
  <c r="BG135"/>
  <c r="BG65"/>
  <c r="BG494"/>
  <c r="BG275"/>
  <c r="BG416"/>
  <c r="BG200"/>
  <c r="BG60"/>
  <c r="BG344"/>
  <c r="BG562"/>
  <c r="BG270"/>
  <c r="BG130"/>
  <c r="BG489"/>
  <c r="N214" i="25"/>
  <c r="N25" i="57"/>
  <c r="N52"/>
  <c r="BG140" i="64"/>
  <c r="BG499"/>
  <c r="BG280"/>
  <c r="BG426"/>
  <c r="BG70"/>
  <c r="BG354"/>
  <c r="BG572"/>
  <c r="BG210"/>
  <c r="BG503"/>
  <c r="BG74"/>
  <c r="BG144"/>
  <c r="BG358"/>
  <c r="BG576"/>
  <c r="BG284"/>
  <c r="BG430"/>
  <c r="BG214"/>
  <c r="BN204"/>
  <c r="BN64"/>
  <c r="BN566"/>
  <c r="BN348"/>
  <c r="BN274"/>
  <c r="BN134"/>
  <c r="BN493"/>
  <c r="BN420"/>
  <c r="BN218"/>
  <c r="BN78"/>
  <c r="BN148"/>
  <c r="BN362"/>
  <c r="BN580"/>
  <c r="BN507"/>
  <c r="BN288"/>
  <c r="BN434"/>
  <c r="CI245" i="46"/>
  <c r="V20" i="56"/>
  <c r="BN73" i="64"/>
  <c r="BN575"/>
  <c r="BN357"/>
  <c r="BN213"/>
  <c r="BN429"/>
  <c r="BN283"/>
  <c r="BN143"/>
  <c r="BN502"/>
  <c r="BN506"/>
  <c r="BN579"/>
  <c r="BN217"/>
  <c r="BN361"/>
  <c r="BN287"/>
  <c r="BN433"/>
  <c r="BN77"/>
  <c r="BN147"/>
  <c r="BN363"/>
  <c r="BN435"/>
  <c r="BN289"/>
  <c r="BN149"/>
  <c r="BN508"/>
  <c r="BN581"/>
  <c r="BN219"/>
  <c r="BN79"/>
  <c r="U214" i="25"/>
  <c r="U25" i="57"/>
  <c r="U52"/>
  <c r="BN61" i="64"/>
  <c r="BN201"/>
  <c r="BN490"/>
  <c r="BN563"/>
  <c r="BN131"/>
  <c r="BN271"/>
  <c r="BN345"/>
  <c r="BN417"/>
  <c r="U37" i="69"/>
  <c r="U25" i="71"/>
  <c r="U26" i="70"/>
  <c r="U34" i="74"/>
  <c r="U32" i="65"/>
  <c r="U32" i="75"/>
  <c r="U30" i="73"/>
  <c r="U26" i="47"/>
  <c r="BJ506" i="64"/>
  <c r="BJ361"/>
  <c r="BJ147"/>
  <c r="BJ77"/>
  <c r="BJ579"/>
  <c r="BJ217"/>
  <c r="BJ287"/>
  <c r="BJ433"/>
  <c r="BJ360"/>
  <c r="BJ432"/>
  <c r="BJ216"/>
  <c r="BJ286"/>
  <c r="BJ578"/>
  <c r="BJ505"/>
  <c r="BJ76"/>
  <c r="BJ146"/>
  <c r="BJ288"/>
  <c r="BJ148"/>
  <c r="BJ580"/>
  <c r="BJ362"/>
  <c r="BJ218"/>
  <c r="BJ78"/>
  <c r="BJ507"/>
  <c r="BJ434"/>
  <c r="Q214" i="25"/>
  <c r="Q25" i="57"/>
  <c r="Q52"/>
  <c r="BJ424" i="64"/>
  <c r="BJ138"/>
  <c r="BJ278"/>
  <c r="BJ570"/>
  <c r="BJ352"/>
  <c r="BJ68"/>
  <c r="BJ497"/>
  <c r="BJ208"/>
  <c r="BJ280"/>
  <c r="BJ499"/>
  <c r="BJ572"/>
  <c r="BJ70"/>
  <c r="BJ140"/>
  <c r="BJ426"/>
  <c r="BJ354"/>
  <c r="BJ210"/>
  <c r="BJ281"/>
  <c r="BJ211"/>
  <c r="BJ500"/>
  <c r="BJ355"/>
  <c r="BJ141"/>
  <c r="BJ71"/>
  <c r="BJ573"/>
  <c r="BJ427"/>
  <c r="BJ345"/>
  <c r="BJ490"/>
  <c r="BJ271"/>
  <c r="BJ201"/>
  <c r="BJ417"/>
  <c r="BJ563"/>
  <c r="BJ131"/>
  <c r="BJ61"/>
  <c r="BJ429"/>
  <c r="BJ213"/>
  <c r="BJ283"/>
  <c r="BJ143"/>
  <c r="BJ502"/>
  <c r="BJ575"/>
  <c r="BJ357"/>
  <c r="BJ73"/>
  <c r="Q34" i="74"/>
  <c r="Q26" i="47"/>
  <c r="Q26" i="70"/>
  <c r="Q37" i="69"/>
  <c r="Q30" i="73"/>
  <c r="Q32" i="65"/>
  <c r="Q32" i="75"/>
  <c r="Q25" i="71"/>
  <c r="BJ419" i="64"/>
  <c r="BJ565"/>
  <c r="BJ203"/>
  <c r="BJ273"/>
  <c r="BJ347"/>
  <c r="BJ492"/>
  <c r="BJ63"/>
  <c r="BJ133"/>
  <c r="BJ219"/>
  <c r="BJ79"/>
  <c r="BJ581"/>
  <c r="BJ508"/>
  <c r="BJ289"/>
  <c r="BJ149"/>
  <c r="BJ435"/>
  <c r="BJ363"/>
  <c r="BO495"/>
  <c r="BO422"/>
  <c r="BO136"/>
  <c r="BO568"/>
  <c r="BO350"/>
  <c r="BO206"/>
  <c r="BO66"/>
  <c r="BO276"/>
  <c r="BO289"/>
  <c r="BO581"/>
  <c r="BO149"/>
  <c r="BO508"/>
  <c r="BO435"/>
  <c r="BO363"/>
  <c r="BO79"/>
  <c r="BO219"/>
  <c r="BO358"/>
  <c r="BO144"/>
  <c r="BO503"/>
  <c r="BO214"/>
  <c r="BO430"/>
  <c r="BO74"/>
  <c r="BO576"/>
  <c r="BO284"/>
  <c r="W191" i="56"/>
  <c r="V163" i="25"/>
  <c r="V165"/>
  <c r="V51" i="57"/>
  <c r="BO423" i="64"/>
  <c r="BO351"/>
  <c r="BO67"/>
  <c r="BO277"/>
  <c r="BO496"/>
  <c r="BO207"/>
  <c r="BO137"/>
  <c r="BO569"/>
  <c r="BO346"/>
  <c r="BO202"/>
  <c r="BO132"/>
  <c r="BO564"/>
  <c r="BO418"/>
  <c r="BO491"/>
  <c r="BO62"/>
  <c r="BO272"/>
  <c r="BO75"/>
  <c r="BO215"/>
  <c r="BO504"/>
  <c r="BO577"/>
  <c r="BO359"/>
  <c r="BO285"/>
  <c r="BO145"/>
  <c r="BO431"/>
  <c r="BO499"/>
  <c r="BO210"/>
  <c r="BO354"/>
  <c r="BO70"/>
  <c r="BO280"/>
  <c r="BO572"/>
  <c r="BO426"/>
  <c r="BO140"/>
  <c r="BO565"/>
  <c r="BO273"/>
  <c r="BO63"/>
  <c r="BO492"/>
  <c r="BO347"/>
  <c r="BO419"/>
  <c r="BO133"/>
  <c r="BO203"/>
  <c r="CJ245" i="46"/>
  <c r="W20" i="56"/>
  <c r="BO281" i="64"/>
  <c r="BO500"/>
  <c r="BO573"/>
  <c r="BO71"/>
  <c r="BO427"/>
  <c r="BO355"/>
  <c r="BO211"/>
  <c r="BO141"/>
  <c r="BO424"/>
  <c r="BO208"/>
  <c r="BO352"/>
  <c r="BO68"/>
  <c r="BO570"/>
  <c r="BO278"/>
  <c r="BO497"/>
  <c r="BO138"/>
  <c r="BO76"/>
  <c r="BO578"/>
  <c r="BO216"/>
  <c r="BO360"/>
  <c r="BO146"/>
  <c r="BO286"/>
  <c r="BO432"/>
  <c r="BO505"/>
  <c r="BD500"/>
  <c r="BD141"/>
  <c r="BD71"/>
  <c r="BD211"/>
  <c r="BD427"/>
  <c r="BD281"/>
  <c r="BD355"/>
  <c r="BD573"/>
  <c r="K214" i="25"/>
  <c r="K25" i="57"/>
  <c r="K52"/>
  <c r="BY245" i="46"/>
  <c r="L20" i="56"/>
  <c r="BD202" i="64"/>
  <c r="BD418"/>
  <c r="BD491"/>
  <c r="BD132"/>
  <c r="BD272"/>
  <c r="BD346"/>
  <c r="BD564"/>
  <c r="BD62"/>
  <c r="BD136"/>
  <c r="BD422"/>
  <c r="BD495"/>
  <c r="BD276"/>
  <c r="BD350"/>
  <c r="BD568"/>
  <c r="BD206"/>
  <c r="BD66"/>
  <c r="BD149"/>
  <c r="BD508"/>
  <c r="BD289"/>
  <c r="BD363"/>
  <c r="BD581"/>
  <c r="BD435"/>
  <c r="BD79"/>
  <c r="BD219"/>
  <c r="BD489"/>
  <c r="BD200"/>
  <c r="BD130"/>
  <c r="BD416"/>
  <c r="BD344"/>
  <c r="BD60"/>
  <c r="BD270"/>
  <c r="BD562"/>
  <c r="BD419"/>
  <c r="BD63"/>
  <c r="BD565"/>
  <c r="BD133"/>
  <c r="BD203"/>
  <c r="BD347"/>
  <c r="BD492"/>
  <c r="BD273"/>
  <c r="BD286"/>
  <c r="BD505"/>
  <c r="BD432"/>
  <c r="BD76"/>
  <c r="BD216"/>
  <c r="BD146"/>
  <c r="BD578"/>
  <c r="BD360"/>
  <c r="BD65"/>
  <c r="BD205"/>
  <c r="BD494"/>
  <c r="BD135"/>
  <c r="BD275"/>
  <c r="BD349"/>
  <c r="BD421"/>
  <c r="BD567"/>
  <c r="BD493"/>
  <c r="BD64"/>
  <c r="BD420"/>
  <c r="BD204"/>
  <c r="BD134"/>
  <c r="BD566"/>
  <c r="BD274"/>
  <c r="BD348"/>
  <c r="BD282"/>
  <c r="BD428"/>
  <c r="BD501"/>
  <c r="BD212"/>
  <c r="BD142"/>
  <c r="BD356"/>
  <c r="BD72"/>
  <c r="BD574"/>
  <c r="BL286"/>
  <c r="BL216"/>
  <c r="BL505"/>
  <c r="BL578"/>
  <c r="BL146"/>
  <c r="BL76"/>
  <c r="BL432"/>
  <c r="BL360"/>
  <c r="BL418"/>
  <c r="BL491"/>
  <c r="BL62"/>
  <c r="BL202"/>
  <c r="BL346"/>
  <c r="BL564"/>
  <c r="BL132"/>
  <c r="BL272"/>
  <c r="BL577"/>
  <c r="BL504"/>
  <c r="BL145"/>
  <c r="BL431"/>
  <c r="BL359"/>
  <c r="BL285"/>
  <c r="BL75"/>
  <c r="BL215"/>
  <c r="BL492"/>
  <c r="BL565"/>
  <c r="BL63"/>
  <c r="BL203"/>
  <c r="BL347"/>
  <c r="BL273"/>
  <c r="BL419"/>
  <c r="BL133"/>
  <c r="BL207"/>
  <c r="BL277"/>
  <c r="BL351"/>
  <c r="BL496"/>
  <c r="BL423"/>
  <c r="BL67"/>
  <c r="BL137"/>
  <c r="BL569"/>
  <c r="BL283"/>
  <c r="BL73"/>
  <c r="BL502"/>
  <c r="BL213"/>
  <c r="BL575"/>
  <c r="BL143"/>
  <c r="BL357"/>
  <c r="BL429"/>
  <c r="BL131"/>
  <c r="BL61"/>
  <c r="BL563"/>
  <c r="BL417"/>
  <c r="BL271"/>
  <c r="BL201"/>
  <c r="BL490"/>
  <c r="BL345"/>
  <c r="BL218"/>
  <c r="BL362"/>
  <c r="BL434"/>
  <c r="BL288"/>
  <c r="BL148"/>
  <c r="BL580"/>
  <c r="BL78"/>
  <c r="BL507"/>
  <c r="BL282"/>
  <c r="BL142"/>
  <c r="BL356"/>
  <c r="BL212"/>
  <c r="BL574"/>
  <c r="BL72"/>
  <c r="BL501"/>
  <c r="BL428"/>
  <c r="S163" i="25"/>
  <c r="S165"/>
  <c r="S51" i="57"/>
  <c r="T191" i="56"/>
  <c r="S42" i="74"/>
  <c r="S22"/>
  <c r="S34"/>
  <c r="S26" i="47"/>
  <c r="S32" i="75"/>
  <c r="S37" i="69"/>
  <c r="S30" i="73"/>
  <c r="S32" i="65"/>
  <c r="S25" i="71"/>
  <c r="S26" i="70"/>
  <c r="CG245" i="46"/>
  <c r="T20" i="56"/>
  <c r="BE205" i="64"/>
  <c r="BE275"/>
  <c r="BE567"/>
  <c r="BE494"/>
  <c r="BE135"/>
  <c r="BE349"/>
  <c r="BE65"/>
  <c r="BE421"/>
  <c r="BE355"/>
  <c r="BE281"/>
  <c r="BE427"/>
  <c r="BE71"/>
  <c r="BE211"/>
  <c r="BE500"/>
  <c r="BE573"/>
  <c r="BE141"/>
  <c r="L26" i="47"/>
  <c r="L34" i="74"/>
  <c r="L26" i="70"/>
  <c r="L32" i="65"/>
  <c r="L30" i="73"/>
  <c r="L32" i="75"/>
  <c r="L37" i="69"/>
  <c r="L25" i="71"/>
  <c r="M191" i="56"/>
  <c r="L163" i="25"/>
  <c r="L165"/>
  <c r="L51" i="57"/>
  <c r="BE418" i="64"/>
  <c r="BE202"/>
  <c r="BE564"/>
  <c r="BE272"/>
  <c r="BE491"/>
  <c r="BE62"/>
  <c r="BE346"/>
  <c r="BE132"/>
  <c r="BE271"/>
  <c r="BE201"/>
  <c r="BE563"/>
  <c r="BE490"/>
  <c r="BE345"/>
  <c r="BE131"/>
  <c r="BE61"/>
  <c r="BE417"/>
  <c r="BE566"/>
  <c r="BE420"/>
  <c r="BE348"/>
  <c r="BE204"/>
  <c r="BE493"/>
  <c r="BE134"/>
  <c r="BE64"/>
  <c r="BE274"/>
  <c r="BE277"/>
  <c r="BE423"/>
  <c r="BE569"/>
  <c r="BE137"/>
  <c r="BE496"/>
  <c r="BE67"/>
  <c r="BE351"/>
  <c r="BE207"/>
  <c r="BE356"/>
  <c r="BE212"/>
  <c r="BE501"/>
  <c r="BE142"/>
  <c r="BE282"/>
  <c r="BE428"/>
  <c r="BE72"/>
  <c r="BE574"/>
  <c r="BZ245" i="46"/>
  <c r="M20" i="56"/>
  <c r="BE499" i="64"/>
  <c r="BE70"/>
  <c r="BE210"/>
  <c r="BE354"/>
  <c r="BE426"/>
  <c r="BE572"/>
  <c r="BE140"/>
  <c r="BE280"/>
  <c r="BE357"/>
  <c r="BE73"/>
  <c r="BE502"/>
  <c r="BE213"/>
  <c r="BE143"/>
  <c r="BE429"/>
  <c r="BE283"/>
  <c r="BE575"/>
  <c r="L214" i="25"/>
  <c r="L25" i="57"/>
  <c r="L52"/>
  <c r="L54"/>
  <c r="L56"/>
  <c r="BE69" i="64"/>
  <c r="BE571"/>
  <c r="BE209"/>
  <c r="BE279"/>
  <c r="BE425"/>
  <c r="BE498"/>
  <c r="BE139"/>
  <c r="BE353"/>
  <c r="BE130"/>
  <c r="BE200"/>
  <c r="BE270"/>
  <c r="BE344"/>
  <c r="BE416"/>
  <c r="BE489"/>
  <c r="BE562"/>
  <c r="BE60"/>
  <c r="R214" i="25"/>
  <c r="R25" i="57"/>
  <c r="R52"/>
  <c r="BK202" i="64"/>
  <c r="BK272"/>
  <c r="BK564"/>
  <c r="BK418"/>
  <c r="BK62"/>
  <c r="BK132"/>
  <c r="BK346"/>
  <c r="BK491"/>
  <c r="BK416"/>
  <c r="BK562"/>
  <c r="BK270"/>
  <c r="BK130"/>
  <c r="BK489"/>
  <c r="BK344"/>
  <c r="BK60"/>
  <c r="BK200"/>
  <c r="BK572"/>
  <c r="BK140"/>
  <c r="BK280"/>
  <c r="BK499"/>
  <c r="BK426"/>
  <c r="BK70"/>
  <c r="BK354"/>
  <c r="BK210"/>
  <c r="BK141"/>
  <c r="BK281"/>
  <c r="BK573"/>
  <c r="BK500"/>
  <c r="BK71"/>
  <c r="BK211"/>
  <c r="BK355"/>
  <c r="BK427"/>
  <c r="R37" i="69"/>
  <c r="R30" i="73"/>
  <c r="R26" i="47"/>
  <c r="R34" i="74"/>
  <c r="R25" i="71"/>
  <c r="R26" i="70"/>
  <c r="R32" i="75"/>
  <c r="R32" i="65"/>
  <c r="BK420" i="64"/>
  <c r="BK566"/>
  <c r="BK134"/>
  <c r="BK64"/>
  <c r="BK493"/>
  <c r="BK348"/>
  <c r="BK274"/>
  <c r="BK204"/>
  <c r="BK279"/>
  <c r="BK139"/>
  <c r="BK498"/>
  <c r="BK353"/>
  <c r="BK209"/>
  <c r="BK69"/>
  <c r="BK571"/>
  <c r="BK425"/>
  <c r="BQ638"/>
  <c r="BK424"/>
  <c r="BK208"/>
  <c r="BK352"/>
  <c r="BK138"/>
  <c r="BK497"/>
  <c r="BK68"/>
  <c r="BK278"/>
  <c r="BK570"/>
  <c r="BK148"/>
  <c r="BK288"/>
  <c r="BK507"/>
  <c r="BK362"/>
  <c r="BK78"/>
  <c r="BK218"/>
  <c r="BK434"/>
  <c r="BK580"/>
  <c r="BK577"/>
  <c r="BK215"/>
  <c r="BK145"/>
  <c r="BK75"/>
  <c r="BK359"/>
  <c r="BK431"/>
  <c r="BK285"/>
  <c r="BK504"/>
  <c r="M214" i="25"/>
  <c r="M25" i="57"/>
  <c r="M52"/>
  <c r="BF130" i="64"/>
  <c r="BF270"/>
  <c r="BF562"/>
  <c r="BF489"/>
  <c r="BF60"/>
  <c r="BF416"/>
  <c r="BF344"/>
  <c r="BF200"/>
  <c r="BF273"/>
  <c r="BF419"/>
  <c r="BF63"/>
  <c r="BF133"/>
  <c r="BF492"/>
  <c r="BF347"/>
  <c r="BF203"/>
  <c r="BF565"/>
  <c r="BF574"/>
  <c r="BF142"/>
  <c r="BF501"/>
  <c r="BF428"/>
  <c r="BF282"/>
  <c r="BF72"/>
  <c r="BF356"/>
  <c r="BF212"/>
  <c r="M163" i="25"/>
  <c r="M165"/>
  <c r="M51" i="57"/>
  <c r="N191" i="56"/>
  <c r="BF433" i="64"/>
  <c r="BF147"/>
  <c r="BF77"/>
  <c r="BF506"/>
  <c r="BF579"/>
  <c r="BF287"/>
  <c r="BF361"/>
  <c r="BF217"/>
  <c r="BF418"/>
  <c r="BF202"/>
  <c r="BF491"/>
  <c r="BF272"/>
  <c r="BF346"/>
  <c r="BF564"/>
  <c r="BF132"/>
  <c r="BF62"/>
  <c r="BF283"/>
  <c r="BF143"/>
  <c r="BF357"/>
  <c r="BF213"/>
  <c r="BF502"/>
  <c r="BF575"/>
  <c r="BF429"/>
  <c r="BF73"/>
  <c r="BF285"/>
  <c r="BF577"/>
  <c r="BF504"/>
  <c r="BF215"/>
  <c r="BF145"/>
  <c r="BF75"/>
  <c r="BF359"/>
  <c r="BF431"/>
  <c r="BF360"/>
  <c r="BF578"/>
  <c r="BF216"/>
  <c r="BF76"/>
  <c r="BF432"/>
  <c r="BF505"/>
  <c r="BF286"/>
  <c r="BF146"/>
  <c r="BF275"/>
  <c r="BF205"/>
  <c r="BF349"/>
  <c r="BF494"/>
  <c r="BF135"/>
  <c r="BF65"/>
  <c r="BF421"/>
  <c r="BF567"/>
  <c r="BF148"/>
  <c r="BF78"/>
  <c r="BF434"/>
  <c r="BF218"/>
  <c r="BF507"/>
  <c r="BF288"/>
  <c r="BF580"/>
  <c r="BF362"/>
  <c r="BF219"/>
  <c r="BF581"/>
  <c r="BF435"/>
  <c r="BF363"/>
  <c r="BF149"/>
  <c r="BF79"/>
  <c r="BF508"/>
  <c r="BF289"/>
  <c r="BF139"/>
  <c r="BF69"/>
  <c r="BF353"/>
  <c r="BF425"/>
  <c r="BF279"/>
  <c r="BF209"/>
  <c r="BF498"/>
  <c r="BF571"/>
  <c r="BF276"/>
  <c r="BF206"/>
  <c r="BF568"/>
  <c r="BF136"/>
  <c r="BF350"/>
  <c r="BF66"/>
  <c r="BF495"/>
  <c r="BF422"/>
  <c r="I83" i="56"/>
  <c r="BA244" i="46"/>
  <c r="BA251"/>
  <c r="BC206"/>
  <c r="H40" i="65"/>
  <c r="H18"/>
  <c r="H40" i="75"/>
  <c r="H22"/>
  <c r="H45" i="69"/>
  <c r="H24"/>
  <c r="H236" i="25"/>
  <c r="H319"/>
  <c r="H34" i="47"/>
  <c r="H42" i="74"/>
  <c r="H22"/>
  <c r="H34" i="70"/>
  <c r="H20"/>
  <c r="H33" i="71"/>
  <c r="H19"/>
  <c r="H104" i="47"/>
  <c r="H176"/>
  <c r="CD244" i="46"/>
  <c r="Q201" i="56"/>
  <c r="P28" i="57"/>
  <c r="P236" i="25"/>
  <c r="P319"/>
  <c r="P83" i="56"/>
  <c r="BH244" i="46"/>
  <c r="BH251"/>
  <c r="BJ206"/>
  <c r="BT244"/>
  <c r="G201" i="56"/>
  <c r="F28" i="57"/>
  <c r="F236" i="25"/>
  <c r="F319"/>
  <c r="F176" i="47"/>
  <c r="F104"/>
  <c r="F83" i="56"/>
  <c r="AX244" i="46"/>
  <c r="AX251"/>
  <c r="AZ206"/>
  <c r="CE244"/>
  <c r="R201" i="56"/>
  <c r="Q28" i="57"/>
  <c r="Q176" i="47"/>
  <c r="Q104"/>
  <c r="Q236" i="25"/>
  <c r="Q319"/>
  <c r="U83" i="56"/>
  <c r="BM244" i="46"/>
  <c r="BM251"/>
  <c r="BO206"/>
  <c r="CI244"/>
  <c r="V201" i="56"/>
  <c r="U28" i="57"/>
  <c r="U236" i="25"/>
  <c r="U319"/>
  <c r="U104" i="47"/>
  <c r="U176"/>
  <c r="X83" i="56"/>
  <c r="BP244" i="46"/>
  <c r="BP251"/>
  <c r="BR206"/>
  <c r="BI501" i="64"/>
  <c r="BI356"/>
  <c r="BI142"/>
  <c r="BI212"/>
  <c r="BI72"/>
  <c r="BI574"/>
  <c r="BI428"/>
  <c r="BI282"/>
  <c r="BI140"/>
  <c r="BI572"/>
  <c r="BI426"/>
  <c r="BI210"/>
  <c r="BI280"/>
  <c r="BI354"/>
  <c r="BI499"/>
  <c r="BI70"/>
  <c r="BI420"/>
  <c r="BI493"/>
  <c r="BI134"/>
  <c r="BI274"/>
  <c r="BI566"/>
  <c r="BI348"/>
  <c r="BI64"/>
  <c r="BI204"/>
  <c r="BI569"/>
  <c r="BI496"/>
  <c r="BI207"/>
  <c r="BI67"/>
  <c r="BI423"/>
  <c r="BI351"/>
  <c r="BI277"/>
  <c r="BI137"/>
  <c r="BI206"/>
  <c r="BI276"/>
  <c r="BI495"/>
  <c r="BI350"/>
  <c r="BI66"/>
  <c r="BI136"/>
  <c r="BI422"/>
  <c r="BI568"/>
  <c r="BI130"/>
  <c r="BI489"/>
  <c r="BI344"/>
  <c r="BI200"/>
  <c r="BI60"/>
  <c r="BI416"/>
  <c r="BI562"/>
  <c r="BI270"/>
  <c r="BI494"/>
  <c r="BI567"/>
  <c r="BI205"/>
  <c r="BI65"/>
  <c r="BI349"/>
  <c r="BI421"/>
  <c r="BI275"/>
  <c r="BI135"/>
  <c r="P214" i="25"/>
  <c r="P25" i="57"/>
  <c r="P52"/>
  <c r="BI424" i="64"/>
  <c r="BI208"/>
  <c r="BI138"/>
  <c r="BI68"/>
  <c r="BI497"/>
  <c r="BI352"/>
  <c r="BI278"/>
  <c r="BI570"/>
  <c r="BI284"/>
  <c r="BI144"/>
  <c r="BI576"/>
  <c r="BI214"/>
  <c r="BI358"/>
  <c r="BI74"/>
  <c r="BI503"/>
  <c r="BI430"/>
  <c r="BI504"/>
  <c r="BI359"/>
  <c r="BI145"/>
  <c r="BI215"/>
  <c r="BI75"/>
  <c r="BI431"/>
  <c r="BI577"/>
  <c r="BI285"/>
  <c r="BI345"/>
  <c r="BI417"/>
  <c r="BI201"/>
  <c r="BI61"/>
  <c r="BI490"/>
  <c r="BI563"/>
  <c r="BI271"/>
  <c r="BI131"/>
  <c r="BI578"/>
  <c r="BI360"/>
  <c r="BI286"/>
  <c r="BI146"/>
  <c r="BI432"/>
  <c r="BI505"/>
  <c r="BI216"/>
  <c r="BI76"/>
  <c r="BI63"/>
  <c r="BI203"/>
  <c r="BI492"/>
  <c r="BI565"/>
  <c r="BI133"/>
  <c r="BI273"/>
  <c r="BI347"/>
  <c r="BI419"/>
  <c r="BP144"/>
  <c r="BP74"/>
  <c r="BP503"/>
  <c r="BP214"/>
  <c r="BP430"/>
  <c r="BP358"/>
  <c r="BP576"/>
  <c r="BP284"/>
  <c r="BP142"/>
  <c r="BP574"/>
  <c r="BP501"/>
  <c r="BP212"/>
  <c r="BP282"/>
  <c r="BP356"/>
  <c r="BP428"/>
  <c r="BP72"/>
  <c r="BP148"/>
  <c r="BP362"/>
  <c r="BP580"/>
  <c r="BP434"/>
  <c r="BP218"/>
  <c r="BP288"/>
  <c r="BP507"/>
  <c r="BP78"/>
  <c r="BP344"/>
  <c r="BP416"/>
  <c r="BP130"/>
  <c r="BP200"/>
  <c r="BP60"/>
  <c r="BP489"/>
  <c r="BP562"/>
  <c r="BP270"/>
  <c r="BP506"/>
  <c r="BP217"/>
  <c r="BP77"/>
  <c r="BP147"/>
  <c r="BP433"/>
  <c r="BP579"/>
  <c r="BP361"/>
  <c r="BP287"/>
  <c r="BP136"/>
  <c r="BP66"/>
  <c r="BP568"/>
  <c r="BP495"/>
  <c r="BP276"/>
  <c r="BP206"/>
  <c r="BP350"/>
  <c r="BP422"/>
  <c r="BP76"/>
  <c r="BP146"/>
  <c r="BP360"/>
  <c r="BP578"/>
  <c r="BP216"/>
  <c r="BP286"/>
  <c r="BP432"/>
  <c r="BP505"/>
  <c r="BP577"/>
  <c r="BP504"/>
  <c r="BP359"/>
  <c r="BP215"/>
  <c r="BP75"/>
  <c r="BP145"/>
  <c r="BP285"/>
  <c r="BP431"/>
  <c r="CK245" i="46"/>
  <c r="X20" i="56"/>
  <c r="BP149" i="64"/>
  <c r="BP581"/>
  <c r="BP435"/>
  <c r="BP289"/>
  <c r="BP79"/>
  <c r="BP219"/>
  <c r="BP363"/>
  <c r="BP508"/>
  <c r="W214" i="25"/>
  <c r="W25" i="57"/>
  <c r="W52"/>
  <c r="BP274" i="64"/>
  <c r="BP134"/>
  <c r="BP493"/>
  <c r="BP204"/>
  <c r="BP420"/>
  <c r="BP64"/>
  <c r="BP566"/>
  <c r="BP348"/>
  <c r="BP352"/>
  <c r="BP424"/>
  <c r="BP138"/>
  <c r="BP208"/>
  <c r="BP68"/>
  <c r="BP570"/>
  <c r="BP497"/>
  <c r="BP278"/>
  <c r="AZ351"/>
  <c r="AZ277"/>
  <c r="AZ423"/>
  <c r="AZ67"/>
  <c r="AZ496"/>
  <c r="AZ569"/>
  <c r="AZ137"/>
  <c r="AZ207"/>
  <c r="AZ279"/>
  <c r="AZ209"/>
  <c r="AZ571"/>
  <c r="AZ139"/>
  <c r="AZ498"/>
  <c r="AZ69"/>
  <c r="AZ353"/>
  <c r="AZ425"/>
  <c r="AZ130"/>
  <c r="AZ200"/>
  <c r="AZ562"/>
  <c r="AZ270"/>
  <c r="AZ60"/>
  <c r="AZ344"/>
  <c r="AZ416"/>
  <c r="AZ489"/>
  <c r="AZ289"/>
  <c r="AZ149"/>
  <c r="AZ508"/>
  <c r="AZ581"/>
  <c r="AZ219"/>
  <c r="AZ79"/>
  <c r="AZ363"/>
  <c r="AZ435"/>
  <c r="AZ141"/>
  <c r="AZ281"/>
  <c r="AZ355"/>
  <c r="AZ427"/>
  <c r="AZ71"/>
  <c r="AZ211"/>
  <c r="AZ500"/>
  <c r="AZ573"/>
  <c r="AZ135"/>
  <c r="AZ567"/>
  <c r="AZ421"/>
  <c r="AZ349"/>
  <c r="AZ205"/>
  <c r="AZ275"/>
  <c r="AZ65"/>
  <c r="AZ494"/>
  <c r="AZ63"/>
  <c r="AZ133"/>
  <c r="AZ565"/>
  <c r="AZ347"/>
  <c r="AZ203"/>
  <c r="AZ273"/>
  <c r="AZ419"/>
  <c r="AZ492"/>
  <c r="BU245" i="46"/>
  <c r="H20" i="56"/>
  <c r="AZ361" i="64"/>
  <c r="AZ506"/>
  <c r="AZ147"/>
  <c r="AZ217"/>
  <c r="AZ77"/>
  <c r="AZ579"/>
  <c r="AZ433"/>
  <c r="AZ287"/>
  <c r="G163" i="25"/>
  <c r="G165"/>
  <c r="G51" i="57"/>
  <c r="H191" i="56"/>
  <c r="G38" i="73"/>
  <c r="G19"/>
  <c r="G25" i="71"/>
  <c r="G26" i="70"/>
  <c r="G32" i="65"/>
  <c r="G34" i="74"/>
  <c r="G30" i="73"/>
  <c r="G37" i="69"/>
  <c r="G26" i="47"/>
  <c r="G32" i="75"/>
  <c r="BH65" i="64"/>
  <c r="BH135"/>
  <c r="BH567"/>
  <c r="BH421"/>
  <c r="BH205"/>
  <c r="BH275"/>
  <c r="BH494"/>
  <c r="BH349"/>
  <c r="BH418"/>
  <c r="BH564"/>
  <c r="BH272"/>
  <c r="BH202"/>
  <c r="BH346"/>
  <c r="BH491"/>
  <c r="BH132"/>
  <c r="BH62"/>
  <c r="BH577"/>
  <c r="BH504"/>
  <c r="BH431"/>
  <c r="BH145"/>
  <c r="BH359"/>
  <c r="BH215"/>
  <c r="BH285"/>
  <c r="BH75"/>
  <c r="BH360"/>
  <c r="BH505"/>
  <c r="BH578"/>
  <c r="BH146"/>
  <c r="BH432"/>
  <c r="BH286"/>
  <c r="BH216"/>
  <c r="BH76"/>
  <c r="BH565"/>
  <c r="BH273"/>
  <c r="BH419"/>
  <c r="BH492"/>
  <c r="BH133"/>
  <c r="BH63"/>
  <c r="BH347"/>
  <c r="BH203"/>
  <c r="BH283"/>
  <c r="BH502"/>
  <c r="BH575"/>
  <c r="BH213"/>
  <c r="BH143"/>
  <c r="BH73"/>
  <c r="BH429"/>
  <c r="BH357"/>
  <c r="BH287"/>
  <c r="BH217"/>
  <c r="BH361"/>
  <c r="BH506"/>
  <c r="BH77"/>
  <c r="BH147"/>
  <c r="BH433"/>
  <c r="BH579"/>
  <c r="BH271"/>
  <c r="BH131"/>
  <c r="BH490"/>
  <c r="BH563"/>
  <c r="BH201"/>
  <c r="BH61"/>
  <c r="BH345"/>
  <c r="BH417"/>
  <c r="BH581"/>
  <c r="BH435"/>
  <c r="BH149"/>
  <c r="BH219"/>
  <c r="BH363"/>
  <c r="BH79"/>
  <c r="BH508"/>
  <c r="BH289"/>
  <c r="BH64"/>
  <c r="BH134"/>
  <c r="BH493"/>
  <c r="BH566"/>
  <c r="BH204"/>
  <c r="BH274"/>
  <c r="BH420"/>
  <c r="BH348"/>
  <c r="BM359"/>
  <c r="BM431"/>
  <c r="BM75"/>
  <c r="BM577"/>
  <c r="BM145"/>
  <c r="BM504"/>
  <c r="BM285"/>
  <c r="BM215"/>
  <c r="BM433"/>
  <c r="BM77"/>
  <c r="BM579"/>
  <c r="BM506"/>
  <c r="BM287"/>
  <c r="BM361"/>
  <c r="BM147"/>
  <c r="BM217"/>
  <c r="T26" i="70"/>
  <c r="T30" i="73"/>
  <c r="T34" i="74"/>
  <c r="T26" i="47"/>
  <c r="T32" i="75"/>
  <c r="T37" i="69"/>
  <c r="T32" i="65"/>
  <c r="T25" i="71"/>
  <c r="BM74" i="64"/>
  <c r="BM144"/>
  <c r="BM576"/>
  <c r="BM430"/>
  <c r="BM284"/>
  <c r="BM214"/>
  <c r="BM358"/>
  <c r="BM503"/>
  <c r="BM205"/>
  <c r="BM275"/>
  <c r="BM135"/>
  <c r="BM567"/>
  <c r="BM349"/>
  <c r="BM65"/>
  <c r="BM494"/>
  <c r="BM421"/>
  <c r="BM489"/>
  <c r="BM344"/>
  <c r="BM270"/>
  <c r="BM130"/>
  <c r="BM416"/>
  <c r="BM562"/>
  <c r="BM60"/>
  <c r="BM200"/>
  <c r="BM73"/>
  <c r="BM143"/>
  <c r="BM357"/>
  <c r="BM283"/>
  <c r="BM502"/>
  <c r="BM575"/>
  <c r="BM429"/>
  <c r="BM213"/>
  <c r="BM70"/>
  <c r="BM572"/>
  <c r="BM426"/>
  <c r="BM499"/>
  <c r="BM140"/>
  <c r="BM280"/>
  <c r="BM354"/>
  <c r="BM210"/>
  <c r="BM580"/>
  <c r="BM362"/>
  <c r="BM78"/>
  <c r="BM288"/>
  <c r="BM434"/>
  <c r="BM507"/>
  <c r="BM148"/>
  <c r="BM218"/>
  <c r="BM139"/>
  <c r="BM498"/>
  <c r="BM425"/>
  <c r="BM209"/>
  <c r="BM353"/>
  <c r="BM571"/>
  <c r="BM279"/>
  <c r="BM69"/>
  <c r="BM348"/>
  <c r="BM493"/>
  <c r="BM566"/>
  <c r="BM274"/>
  <c r="BM64"/>
  <c r="BM420"/>
  <c r="BM204"/>
  <c r="BM134"/>
  <c r="BM419"/>
  <c r="BM565"/>
  <c r="BM203"/>
  <c r="BM273"/>
  <c r="BM347"/>
  <c r="BM492"/>
  <c r="BM63"/>
  <c r="BM133"/>
  <c r="T214" i="25"/>
  <c r="T25" i="57"/>
  <c r="T52"/>
  <c r="BX244" i="46"/>
  <c r="K201" i="56"/>
  <c r="J28" i="57"/>
  <c r="J104" i="47"/>
  <c r="J176"/>
  <c r="H83" i="56"/>
  <c r="AZ244" i="46"/>
  <c r="AZ251"/>
  <c r="BB206"/>
  <c r="BW244"/>
  <c r="J201" i="56"/>
  <c r="I28" i="57"/>
  <c r="I176" i="47"/>
  <c r="I104"/>
  <c r="I236" i="25"/>
  <c r="I319"/>
  <c r="M83" i="56"/>
  <c r="BE244" i="46"/>
  <c r="BE251"/>
  <c r="BG206"/>
  <c r="CB244"/>
  <c r="O201" i="56"/>
  <c r="N28" i="57"/>
  <c r="N104" i="47"/>
  <c r="N176"/>
  <c r="N236" i="25"/>
  <c r="N319"/>
  <c r="N40" i="75"/>
  <c r="N22"/>
  <c r="N34" i="70"/>
  <c r="N20"/>
  <c r="N40" i="65"/>
  <c r="N18"/>
  <c r="N45" i="69"/>
  <c r="N24"/>
  <c r="N34" i="47"/>
  <c r="N42" i="74"/>
  <c r="N22"/>
  <c r="N38" i="73"/>
  <c r="N19"/>
  <c r="D80" i="56"/>
  <c r="K80" i="44"/>
  <c r="L80"/>
  <c r="D63" i="56"/>
  <c r="K63" i="44"/>
  <c r="L63"/>
  <c r="BQ648" i="64"/>
  <c r="S19" i="57"/>
  <c r="S20"/>
  <c r="V19"/>
  <c r="V20"/>
  <c r="R19"/>
  <c r="R20"/>
  <c r="K19"/>
  <c r="M19"/>
  <c r="M20"/>
  <c r="D101" i="56"/>
  <c r="K101" i="44"/>
  <c r="L101"/>
  <c r="D110" i="56"/>
  <c r="K110" i="44"/>
  <c r="L110"/>
  <c r="D112" i="56"/>
  <c r="K112" i="44"/>
  <c r="L112"/>
  <c r="D103" i="56"/>
  <c r="K103" i="44"/>
  <c r="L103"/>
  <c r="D99" i="56"/>
  <c r="K99" i="44"/>
  <c r="L99"/>
  <c r="CN200" i="46"/>
  <c r="CO200"/>
  <c r="D113" i="56"/>
  <c r="K113" i="44"/>
  <c r="L113"/>
  <c r="D97" i="56"/>
  <c r="K97" i="44"/>
  <c r="L97"/>
  <c r="D108" i="56"/>
  <c r="K108" i="44"/>
  <c r="L108"/>
  <c r="D95" i="56"/>
  <c r="K95" i="44"/>
  <c r="L95"/>
  <c r="D109" i="56"/>
  <c r="K109" i="44"/>
  <c r="L109"/>
  <c r="D79" i="56"/>
  <c r="K79" i="44"/>
  <c r="L79"/>
  <c r="D66" i="56"/>
  <c r="K66" i="44"/>
  <c r="L66"/>
  <c r="D65" i="56"/>
  <c r="K65" i="44"/>
  <c r="L65"/>
  <c r="CN169" i="46"/>
  <c r="CO169"/>
  <c r="CN64"/>
  <c r="CO64"/>
  <c r="CN68"/>
  <c r="CO68"/>
  <c r="CN74"/>
  <c r="CO74"/>
  <c r="BQ635" i="64"/>
  <c r="D61" i="56"/>
  <c r="K61" i="44"/>
  <c r="L61"/>
  <c r="D67" i="56"/>
  <c r="K67" i="44"/>
  <c r="L67"/>
  <c r="D76" i="56"/>
  <c r="K76" i="44"/>
  <c r="L76"/>
  <c r="BQ634" i="64"/>
  <c r="CN73" i="46"/>
  <c r="CO73"/>
  <c r="CN69"/>
  <c r="CO69"/>
  <c r="F19" i="57"/>
  <c r="E19"/>
  <c r="U19"/>
  <c r="U20"/>
  <c r="W19"/>
  <c r="W20"/>
  <c r="G19"/>
  <c r="G20"/>
  <c r="AW80" i="64"/>
  <c r="AW290"/>
  <c r="AW292"/>
  <c r="BT82" i="46"/>
  <c r="AW509" i="64"/>
  <c r="AW511"/>
  <c r="BT194" i="46"/>
  <c r="AW582" i="64"/>
  <c r="AW584"/>
  <c r="BT195" i="46"/>
  <c r="AX62" i="64"/>
  <c r="AX491"/>
  <c r="AX418"/>
  <c r="AX132"/>
  <c r="AX202"/>
  <c r="AX346"/>
  <c r="AX564"/>
  <c r="AX272"/>
  <c r="AX490"/>
  <c r="AX417"/>
  <c r="AX131"/>
  <c r="AX201"/>
  <c r="AX61"/>
  <c r="AX563"/>
  <c r="AX271"/>
  <c r="AX345"/>
  <c r="BS245" i="46"/>
  <c r="F20" i="56"/>
  <c r="AX69" i="64"/>
  <c r="AX498"/>
  <c r="AX209"/>
  <c r="AX353"/>
  <c r="AX571"/>
  <c r="AX425"/>
  <c r="AX139"/>
  <c r="AX279"/>
  <c r="AX217"/>
  <c r="AX287"/>
  <c r="AX579"/>
  <c r="AX506"/>
  <c r="AX77"/>
  <c r="AX361"/>
  <c r="AX433"/>
  <c r="AX147"/>
  <c r="AX141"/>
  <c r="AX71"/>
  <c r="AX211"/>
  <c r="AX355"/>
  <c r="AX427"/>
  <c r="AX573"/>
  <c r="AX281"/>
  <c r="AX500"/>
  <c r="AX68"/>
  <c r="AX424"/>
  <c r="AX570"/>
  <c r="AX497"/>
  <c r="AX278"/>
  <c r="AX138"/>
  <c r="AX352"/>
  <c r="AX208"/>
  <c r="AX504"/>
  <c r="AX75"/>
  <c r="AX577"/>
  <c r="AX145"/>
  <c r="AX359"/>
  <c r="AX215"/>
  <c r="AX431"/>
  <c r="AX285"/>
  <c r="BW245" i="46"/>
  <c r="J20" i="56"/>
  <c r="BB149" i="64"/>
  <c r="BB508"/>
  <c r="BB363"/>
  <c r="BB581"/>
  <c r="BB289"/>
  <c r="BB79"/>
  <c r="BB435"/>
  <c r="BB219"/>
  <c r="BB274"/>
  <c r="BB204"/>
  <c r="BB420"/>
  <c r="BB566"/>
  <c r="BB134"/>
  <c r="BB64"/>
  <c r="BB493"/>
  <c r="BB348"/>
  <c r="BB62"/>
  <c r="BB132"/>
  <c r="BB418"/>
  <c r="BB272"/>
  <c r="BB202"/>
  <c r="BB564"/>
  <c r="BB491"/>
  <c r="BB346"/>
  <c r="BB76"/>
  <c r="BB578"/>
  <c r="BB432"/>
  <c r="BB360"/>
  <c r="BB216"/>
  <c r="BB146"/>
  <c r="BB505"/>
  <c r="BB286"/>
  <c r="BB280"/>
  <c r="BB426"/>
  <c r="BB572"/>
  <c r="BB354"/>
  <c r="BB140"/>
  <c r="BB499"/>
  <c r="BB70"/>
  <c r="BB210"/>
  <c r="BB77"/>
  <c r="BB147"/>
  <c r="BB579"/>
  <c r="BB361"/>
  <c r="BB506"/>
  <c r="BB433"/>
  <c r="BB287"/>
  <c r="BB217"/>
  <c r="BB131"/>
  <c r="BB61"/>
  <c r="BB345"/>
  <c r="BB490"/>
  <c r="BB271"/>
  <c r="BB201"/>
  <c r="BB417"/>
  <c r="BB563"/>
  <c r="BB574"/>
  <c r="BB72"/>
  <c r="BB501"/>
  <c r="BB212"/>
  <c r="BB428"/>
  <c r="BB142"/>
  <c r="BB282"/>
  <c r="BB356"/>
  <c r="BB130"/>
  <c r="BB489"/>
  <c r="BB562"/>
  <c r="BB200"/>
  <c r="BB344"/>
  <c r="BB60"/>
  <c r="BB270"/>
  <c r="BB416"/>
  <c r="BB357"/>
  <c r="BB283"/>
  <c r="BB575"/>
  <c r="BB213"/>
  <c r="BB73"/>
  <c r="BB502"/>
  <c r="BB429"/>
  <c r="BB143"/>
  <c r="BB351"/>
  <c r="BB423"/>
  <c r="BB137"/>
  <c r="BB277"/>
  <c r="BB496"/>
  <c r="BB569"/>
  <c r="BB67"/>
  <c r="BB207"/>
  <c r="I163" i="25"/>
  <c r="I165"/>
  <c r="I51" i="57"/>
  <c r="I54"/>
  <c r="I56"/>
  <c r="J191" i="56"/>
  <c r="I34" i="47"/>
  <c r="BC562" i="64"/>
  <c r="BC60"/>
  <c r="BC270"/>
  <c r="BC200"/>
  <c r="BC344"/>
  <c r="BC130"/>
  <c r="BC489"/>
  <c r="BC416"/>
  <c r="BC567"/>
  <c r="BC65"/>
  <c r="BC349"/>
  <c r="BC205"/>
  <c r="BC135"/>
  <c r="BC494"/>
  <c r="BC421"/>
  <c r="BC275"/>
  <c r="BC503"/>
  <c r="BC214"/>
  <c r="BC284"/>
  <c r="BC430"/>
  <c r="BC358"/>
  <c r="BC576"/>
  <c r="BC144"/>
  <c r="BC74"/>
  <c r="BC578"/>
  <c r="BC360"/>
  <c r="BC146"/>
  <c r="BC76"/>
  <c r="BC432"/>
  <c r="BC216"/>
  <c r="BC505"/>
  <c r="BC286"/>
  <c r="BC434"/>
  <c r="BC362"/>
  <c r="BC507"/>
  <c r="BC288"/>
  <c r="BC580"/>
  <c r="BC218"/>
  <c r="BC148"/>
  <c r="BC78"/>
  <c r="J214" i="25"/>
  <c r="J25" i="57"/>
  <c r="J52"/>
  <c r="BC277" i="64"/>
  <c r="BC423"/>
  <c r="BC351"/>
  <c r="BC137"/>
  <c r="BC496"/>
  <c r="BC67"/>
  <c r="BC569"/>
  <c r="BC207"/>
  <c r="BC574"/>
  <c r="BC142"/>
  <c r="BC501"/>
  <c r="BC212"/>
  <c r="BC356"/>
  <c r="BC72"/>
  <c r="BC282"/>
  <c r="BC428"/>
  <c r="BX245" i="46"/>
  <c r="K20" i="56"/>
  <c r="BC581" i="64"/>
  <c r="BC363"/>
  <c r="BC435"/>
  <c r="BC79"/>
  <c r="BC219"/>
  <c r="BC149"/>
  <c r="BC289"/>
  <c r="BC508"/>
  <c r="BC497"/>
  <c r="BC208"/>
  <c r="BC352"/>
  <c r="BC570"/>
  <c r="BC68"/>
  <c r="BC138"/>
  <c r="BC278"/>
  <c r="BC424"/>
  <c r="K191" i="56"/>
  <c r="J40" i="75"/>
  <c r="J22"/>
  <c r="J163" i="25"/>
  <c r="J165"/>
  <c r="J51" i="57"/>
  <c r="BA73" i="64"/>
  <c r="BA357"/>
  <c r="BA429"/>
  <c r="BA283"/>
  <c r="BA575"/>
  <c r="BA502"/>
  <c r="BA143"/>
  <c r="BA213"/>
  <c r="BA216"/>
  <c r="BA286"/>
  <c r="BA432"/>
  <c r="BA505"/>
  <c r="BA76"/>
  <c r="BA146"/>
  <c r="BA360"/>
  <c r="BA578"/>
  <c r="BA203"/>
  <c r="BA273"/>
  <c r="BA419"/>
  <c r="BA565"/>
  <c r="BA63"/>
  <c r="BA133"/>
  <c r="BA347"/>
  <c r="BA492"/>
  <c r="BA354"/>
  <c r="BA140"/>
  <c r="BA70"/>
  <c r="BA280"/>
  <c r="BA499"/>
  <c r="BA210"/>
  <c r="BA426"/>
  <c r="BA572"/>
  <c r="BA501"/>
  <c r="BA282"/>
  <c r="BA428"/>
  <c r="BA356"/>
  <c r="BA72"/>
  <c r="BA212"/>
  <c r="BA142"/>
  <c r="BA574"/>
  <c r="H214" i="25"/>
  <c r="H25" i="57"/>
  <c r="H52"/>
  <c r="BA218" i="64"/>
  <c r="BA434"/>
  <c r="BA362"/>
  <c r="BA580"/>
  <c r="BA78"/>
  <c r="BA148"/>
  <c r="BA288"/>
  <c r="BA507"/>
  <c r="BA62"/>
  <c r="BA132"/>
  <c r="BA418"/>
  <c r="BA346"/>
  <c r="BA202"/>
  <c r="BA272"/>
  <c r="BA491"/>
  <c r="BA564"/>
  <c r="BA489"/>
  <c r="BA562"/>
  <c r="BA60"/>
  <c r="BA200"/>
  <c r="BA270"/>
  <c r="BA344"/>
  <c r="BA416"/>
  <c r="BA130"/>
  <c r="BA352"/>
  <c r="BA424"/>
  <c r="BA278"/>
  <c r="BA497"/>
  <c r="BA68"/>
  <c r="BA138"/>
  <c r="BA570"/>
  <c r="BA208"/>
  <c r="BA506"/>
  <c r="BA77"/>
  <c r="BA147"/>
  <c r="BA287"/>
  <c r="BA361"/>
  <c r="BA217"/>
  <c r="BA433"/>
  <c r="BA579"/>
  <c r="BA435"/>
  <c r="BA363"/>
  <c r="BA79"/>
  <c r="BA149"/>
  <c r="BA581"/>
  <c r="BA508"/>
  <c r="BA219"/>
  <c r="BA289"/>
  <c r="AY362"/>
  <c r="AY507"/>
  <c r="AY288"/>
  <c r="AY434"/>
  <c r="AY218"/>
  <c r="AY148"/>
  <c r="AY78"/>
  <c r="AY580"/>
  <c r="AY351"/>
  <c r="AY496"/>
  <c r="AY207"/>
  <c r="AY569"/>
  <c r="AY137"/>
  <c r="AY67"/>
  <c r="AY277"/>
  <c r="AY423"/>
  <c r="AY426"/>
  <c r="AY140"/>
  <c r="AY572"/>
  <c r="AY210"/>
  <c r="AY70"/>
  <c r="AY499"/>
  <c r="AY280"/>
  <c r="AY354"/>
  <c r="F163" i="25"/>
  <c r="F165"/>
  <c r="F51" i="57"/>
  <c r="G191" i="56"/>
  <c r="F42" i="74"/>
  <c r="F22"/>
  <c r="AY73" i="64"/>
  <c r="AY213"/>
  <c r="AY502"/>
  <c r="AY429"/>
  <c r="AY283"/>
  <c r="AY357"/>
  <c r="AY143"/>
  <c r="AY575"/>
  <c r="AY274"/>
  <c r="AY134"/>
  <c r="AY493"/>
  <c r="AY420"/>
  <c r="AY348"/>
  <c r="AY204"/>
  <c r="AY64"/>
  <c r="AY566"/>
  <c r="AY570"/>
  <c r="AY208"/>
  <c r="AY424"/>
  <c r="AY138"/>
  <c r="AY352"/>
  <c r="AY497"/>
  <c r="AY68"/>
  <c r="AY278"/>
  <c r="AY490"/>
  <c r="AY131"/>
  <c r="AY201"/>
  <c r="AY345"/>
  <c r="AY417"/>
  <c r="AY271"/>
  <c r="AY61"/>
  <c r="AY563"/>
  <c r="F214" i="25"/>
  <c r="F25" i="57"/>
  <c r="F52"/>
  <c r="BT245" i="46"/>
  <c r="G20" i="56"/>
  <c r="AY71" i="64"/>
  <c r="AY141"/>
  <c r="AY211"/>
  <c r="AY281"/>
  <c r="AY573"/>
  <c r="AY500"/>
  <c r="AY355"/>
  <c r="AY427"/>
  <c r="AY577"/>
  <c r="AY215"/>
  <c r="AY285"/>
  <c r="AY431"/>
  <c r="AY504"/>
  <c r="AY75"/>
  <c r="AY359"/>
  <c r="AY145"/>
  <c r="CG244" i="46"/>
  <c r="T201" i="56"/>
  <c r="S28" i="57"/>
  <c r="S104" i="47"/>
  <c r="S176"/>
  <c r="W83" i="56"/>
  <c r="BO244" i="46"/>
  <c r="BO251"/>
  <c r="BQ206"/>
  <c r="V40" i="75"/>
  <c r="V22"/>
  <c r="V45" i="69"/>
  <c r="V24"/>
  <c r="V38" i="73"/>
  <c r="V19"/>
  <c r="V34" i="70"/>
  <c r="V20"/>
  <c r="V34" i="47"/>
  <c r="V42" i="74"/>
  <c r="V22"/>
  <c r="V236" i="25"/>
  <c r="V319"/>
  <c r="V40" i="65"/>
  <c r="V18"/>
  <c r="V33" i="71"/>
  <c r="V19"/>
  <c r="CF244" i="46"/>
  <c r="S201" i="56"/>
  <c r="R28" i="57"/>
  <c r="R104" i="47"/>
  <c r="R176"/>
  <c r="L83" i="56"/>
  <c r="BD244" i="46"/>
  <c r="BD251"/>
  <c r="BF206"/>
  <c r="K176" i="47"/>
  <c r="K104"/>
  <c r="CA244" i="46"/>
  <c r="N201" i="56"/>
  <c r="M28" i="57"/>
  <c r="M236" i="25"/>
  <c r="M319"/>
  <c r="M34" i="70"/>
  <c r="M20"/>
  <c r="M40" i="65"/>
  <c r="M18"/>
  <c r="M38" i="73"/>
  <c r="M19"/>
  <c r="M34" i="47"/>
  <c r="M40" i="75"/>
  <c r="M22"/>
  <c r="M45" i="69"/>
  <c r="M24"/>
  <c r="M42" i="74"/>
  <c r="M22"/>
  <c r="M33" i="71"/>
  <c r="M19"/>
  <c r="D40" i="75"/>
  <c r="D38" i="73"/>
  <c r="D45" i="69"/>
  <c r="D236" i="25"/>
  <c r="D42" i="74"/>
  <c r="D33" i="71"/>
  <c r="D200" i="56"/>
  <c r="K200" i="44"/>
  <c r="L200"/>
  <c r="D40" i="65"/>
  <c r="D34" i="47"/>
  <c r="D34" i="70"/>
  <c r="D33" i="57"/>
  <c r="E243" i="56"/>
  <c r="E244"/>
  <c r="D43" i="57"/>
  <c r="D169" i="56"/>
  <c r="K169" i="44"/>
  <c r="L169"/>
  <c r="D214" i="25"/>
  <c r="D25" i="57"/>
  <c r="BG287" i="64"/>
  <c r="BG506"/>
  <c r="BG361"/>
  <c r="BG217"/>
  <c r="BG147"/>
  <c r="BG77"/>
  <c r="BG433"/>
  <c r="BG579"/>
  <c r="BG285"/>
  <c r="BG215"/>
  <c r="BG577"/>
  <c r="BG431"/>
  <c r="BG75"/>
  <c r="BG145"/>
  <c r="BG359"/>
  <c r="BG504"/>
  <c r="BG67"/>
  <c r="BG207"/>
  <c r="BG496"/>
  <c r="BG137"/>
  <c r="BG423"/>
  <c r="BG277"/>
  <c r="BG569"/>
  <c r="BG351"/>
  <c r="BG568"/>
  <c r="BG136"/>
  <c r="BG276"/>
  <c r="BG350"/>
  <c r="BG66"/>
  <c r="BG422"/>
  <c r="BG206"/>
  <c r="BG495"/>
  <c r="BG492"/>
  <c r="BG419"/>
  <c r="BG203"/>
  <c r="BG63"/>
  <c r="BG565"/>
  <c r="BG347"/>
  <c r="BG273"/>
  <c r="BG133"/>
  <c r="N34" i="74"/>
  <c r="N32" i="75"/>
  <c r="N25" i="71"/>
  <c r="N30" i="73"/>
  <c r="N32" i="65"/>
  <c r="N37" i="69"/>
  <c r="N26" i="70"/>
  <c r="N26" i="47"/>
  <c r="BG271" i="64"/>
  <c r="BG131"/>
  <c r="BG345"/>
  <c r="BG563"/>
  <c r="BG201"/>
  <c r="BG61"/>
  <c r="BG417"/>
  <c r="BG490"/>
  <c r="BG498"/>
  <c r="BG353"/>
  <c r="BG571"/>
  <c r="BG69"/>
  <c r="BG209"/>
  <c r="BG425"/>
  <c r="BG139"/>
  <c r="BG279"/>
  <c r="CB245" i="46"/>
  <c r="O20" i="56"/>
  <c r="BN202" i="64"/>
  <c r="BN62"/>
  <c r="BN491"/>
  <c r="BN418"/>
  <c r="BN272"/>
  <c r="BN132"/>
  <c r="BN564"/>
  <c r="BN346"/>
  <c r="BN146"/>
  <c r="BN286"/>
  <c r="BN76"/>
  <c r="BN578"/>
  <c r="BN216"/>
  <c r="BN432"/>
  <c r="BN360"/>
  <c r="BN505"/>
  <c r="BN139"/>
  <c r="BN209"/>
  <c r="BN571"/>
  <c r="BN498"/>
  <c r="BN69"/>
  <c r="BN279"/>
  <c r="BN425"/>
  <c r="BN353"/>
  <c r="BN499"/>
  <c r="BN70"/>
  <c r="BN280"/>
  <c r="BN210"/>
  <c r="BN572"/>
  <c r="BN140"/>
  <c r="BN426"/>
  <c r="BN354"/>
  <c r="BN421"/>
  <c r="BN65"/>
  <c r="BN349"/>
  <c r="BN205"/>
  <c r="BN494"/>
  <c r="BN567"/>
  <c r="BN275"/>
  <c r="BN135"/>
  <c r="V191" i="56"/>
  <c r="U38" i="73"/>
  <c r="U19"/>
  <c r="U163" i="25"/>
  <c r="U165"/>
  <c r="U51" i="57"/>
  <c r="BN422" i="64"/>
  <c r="BN495"/>
  <c r="BN206"/>
  <c r="BN276"/>
  <c r="BN350"/>
  <c r="BN568"/>
  <c r="BN136"/>
  <c r="BN66"/>
  <c r="BN211"/>
  <c r="BN573"/>
  <c r="BN71"/>
  <c r="BN500"/>
  <c r="BN355"/>
  <c r="BN427"/>
  <c r="BN141"/>
  <c r="BN281"/>
  <c r="BN344"/>
  <c r="BN200"/>
  <c r="BN130"/>
  <c r="BN60"/>
  <c r="BN270"/>
  <c r="BN416"/>
  <c r="BN489"/>
  <c r="BN562"/>
  <c r="BN72"/>
  <c r="BN212"/>
  <c r="BN501"/>
  <c r="BN428"/>
  <c r="BN142"/>
  <c r="BN282"/>
  <c r="BN574"/>
  <c r="BN356"/>
  <c r="BN277"/>
  <c r="BN67"/>
  <c r="BN423"/>
  <c r="BN351"/>
  <c r="BN496"/>
  <c r="BN137"/>
  <c r="BN207"/>
  <c r="BN569"/>
  <c r="BN138"/>
  <c r="BN208"/>
  <c r="BN352"/>
  <c r="BN278"/>
  <c r="BN68"/>
  <c r="BN570"/>
  <c r="BN424"/>
  <c r="BN497"/>
  <c r="BN145"/>
  <c r="BN285"/>
  <c r="BN359"/>
  <c r="BN215"/>
  <c r="BN431"/>
  <c r="BN577"/>
  <c r="BN75"/>
  <c r="BN504"/>
  <c r="BN284"/>
  <c r="BN144"/>
  <c r="BN214"/>
  <c r="BN503"/>
  <c r="BN358"/>
  <c r="BN74"/>
  <c r="BN576"/>
  <c r="BN430"/>
  <c r="BN419"/>
  <c r="BN203"/>
  <c r="BN133"/>
  <c r="BN63"/>
  <c r="BN492"/>
  <c r="BN565"/>
  <c r="BN347"/>
  <c r="BN273"/>
  <c r="BJ356"/>
  <c r="BJ574"/>
  <c r="BJ428"/>
  <c r="BJ72"/>
  <c r="BJ501"/>
  <c r="BJ212"/>
  <c r="BJ282"/>
  <c r="BJ142"/>
  <c r="BJ284"/>
  <c r="BJ503"/>
  <c r="BJ358"/>
  <c r="BJ144"/>
  <c r="BJ576"/>
  <c r="BJ214"/>
  <c r="BJ430"/>
  <c r="BJ74"/>
  <c r="BJ75"/>
  <c r="BJ145"/>
  <c r="BJ504"/>
  <c r="BJ359"/>
  <c r="BJ285"/>
  <c r="BJ215"/>
  <c r="BJ577"/>
  <c r="BJ431"/>
  <c r="BJ422"/>
  <c r="BJ350"/>
  <c r="BJ206"/>
  <c r="BJ276"/>
  <c r="BJ495"/>
  <c r="BJ568"/>
  <c r="BJ66"/>
  <c r="BJ136"/>
  <c r="BJ351"/>
  <c r="BJ423"/>
  <c r="BJ67"/>
  <c r="BJ207"/>
  <c r="BJ496"/>
  <c r="BJ569"/>
  <c r="BJ137"/>
  <c r="BJ277"/>
  <c r="BJ498"/>
  <c r="BJ571"/>
  <c r="BJ209"/>
  <c r="BJ69"/>
  <c r="BJ353"/>
  <c r="BJ425"/>
  <c r="BJ279"/>
  <c r="BJ139"/>
  <c r="R191" i="56"/>
  <c r="Q34" i="47"/>
  <c r="Q163" i="25"/>
  <c r="Q165"/>
  <c r="Q51" i="57"/>
  <c r="BJ132" i="64"/>
  <c r="BJ272"/>
  <c r="BJ346"/>
  <c r="BJ564"/>
  <c r="BJ62"/>
  <c r="BJ202"/>
  <c r="BJ418"/>
  <c r="BJ491"/>
  <c r="BJ494"/>
  <c r="BJ349"/>
  <c r="BJ205"/>
  <c r="BJ275"/>
  <c r="BJ567"/>
  <c r="BJ421"/>
  <c r="BJ65"/>
  <c r="BJ135"/>
  <c r="BJ130"/>
  <c r="BJ344"/>
  <c r="BJ416"/>
  <c r="BJ200"/>
  <c r="BJ60"/>
  <c r="BJ562"/>
  <c r="BJ489"/>
  <c r="BJ270"/>
  <c r="CE245" i="46"/>
  <c r="R20" i="56"/>
  <c r="BJ566" i="64"/>
  <c r="BJ348"/>
  <c r="BJ64"/>
  <c r="BJ204"/>
  <c r="BJ493"/>
  <c r="BJ420"/>
  <c r="BJ134"/>
  <c r="BJ274"/>
  <c r="BO566"/>
  <c r="BO348"/>
  <c r="BO274"/>
  <c r="BO64"/>
  <c r="BO134"/>
  <c r="BO420"/>
  <c r="BO204"/>
  <c r="BO493"/>
  <c r="BO506"/>
  <c r="BO147"/>
  <c r="BO433"/>
  <c r="BO217"/>
  <c r="BO361"/>
  <c r="BO77"/>
  <c r="BO287"/>
  <c r="BO579"/>
  <c r="BO428"/>
  <c r="BO72"/>
  <c r="BO282"/>
  <c r="BO212"/>
  <c r="BO356"/>
  <c r="BO142"/>
  <c r="BO574"/>
  <c r="BO501"/>
  <c r="V214" i="25"/>
  <c r="V25" i="57"/>
  <c r="V52"/>
  <c r="BO275" i="64"/>
  <c r="BO135"/>
  <c r="BO567"/>
  <c r="BO494"/>
  <c r="BO205"/>
  <c r="BO65"/>
  <c r="BO349"/>
  <c r="BO421"/>
  <c r="BO416"/>
  <c r="BO200"/>
  <c r="BO344"/>
  <c r="BO270"/>
  <c r="BO60"/>
  <c r="BO562"/>
  <c r="BO489"/>
  <c r="BO130"/>
  <c r="BO357"/>
  <c r="BO283"/>
  <c r="BO143"/>
  <c r="BO213"/>
  <c r="BO575"/>
  <c r="BO502"/>
  <c r="BO73"/>
  <c r="BO429"/>
  <c r="BO345"/>
  <c r="BO417"/>
  <c r="BO131"/>
  <c r="BO271"/>
  <c r="BO201"/>
  <c r="BO490"/>
  <c r="BO61"/>
  <c r="BO563"/>
  <c r="BO507"/>
  <c r="BO434"/>
  <c r="BO218"/>
  <c r="BO148"/>
  <c r="BO580"/>
  <c r="BO288"/>
  <c r="BO362"/>
  <c r="BO78"/>
  <c r="BO425"/>
  <c r="BO353"/>
  <c r="BO209"/>
  <c r="BO69"/>
  <c r="BO498"/>
  <c r="BO571"/>
  <c r="BO279"/>
  <c r="BO139"/>
  <c r="V26" i="47"/>
  <c r="V37" i="69"/>
  <c r="V30" i="73"/>
  <c r="V26" i="70"/>
  <c r="V32" i="75"/>
  <c r="V34" i="74"/>
  <c r="V32" i="65"/>
  <c r="V25" i="71"/>
  <c r="BD345" i="64"/>
  <c r="BD563"/>
  <c r="BD490"/>
  <c r="BD201"/>
  <c r="BD131"/>
  <c r="BD271"/>
  <c r="BD417"/>
  <c r="BD61"/>
  <c r="BD277"/>
  <c r="BD496"/>
  <c r="BD207"/>
  <c r="BD137"/>
  <c r="BD423"/>
  <c r="BD569"/>
  <c r="BD67"/>
  <c r="BD351"/>
  <c r="BD498"/>
  <c r="BD425"/>
  <c r="BD69"/>
  <c r="BD279"/>
  <c r="BD139"/>
  <c r="BD571"/>
  <c r="BD209"/>
  <c r="BD353"/>
  <c r="L191" i="56"/>
  <c r="K33" i="71"/>
  <c r="K19"/>
  <c r="K163" i="25"/>
  <c r="K165"/>
  <c r="K51" i="57"/>
  <c r="K54"/>
  <c r="K56"/>
  <c r="BD502" i="64"/>
  <c r="BD143"/>
  <c r="BD429"/>
  <c r="BD283"/>
  <c r="BD73"/>
  <c r="BD575"/>
  <c r="BD357"/>
  <c r="BD213"/>
  <c r="BD577"/>
  <c r="BD285"/>
  <c r="BD431"/>
  <c r="BD504"/>
  <c r="BD359"/>
  <c r="BD145"/>
  <c r="BD75"/>
  <c r="BD215"/>
  <c r="BD579"/>
  <c r="BD361"/>
  <c r="BD147"/>
  <c r="BD287"/>
  <c r="BD77"/>
  <c r="BD506"/>
  <c r="BD217"/>
  <c r="BD433"/>
  <c r="BD144"/>
  <c r="BD358"/>
  <c r="BD74"/>
  <c r="BD214"/>
  <c r="BD430"/>
  <c r="BD503"/>
  <c r="BD284"/>
  <c r="BD576"/>
  <c r="K26" i="47"/>
  <c r="K30" i="73"/>
  <c r="K32" i="65"/>
  <c r="K26" i="70"/>
  <c r="K25" i="71"/>
  <c r="K32" i="75"/>
  <c r="K37" i="69"/>
  <c r="K34" i="74"/>
  <c r="BD68" i="64"/>
  <c r="BD497"/>
  <c r="BD570"/>
  <c r="BD208"/>
  <c r="BD352"/>
  <c r="BD278"/>
  <c r="BD424"/>
  <c r="BD138"/>
  <c r="BD148"/>
  <c r="BD580"/>
  <c r="BD78"/>
  <c r="BD218"/>
  <c r="BD434"/>
  <c r="BD288"/>
  <c r="BD362"/>
  <c r="BD507"/>
  <c r="BD426"/>
  <c r="BD140"/>
  <c r="BD210"/>
  <c r="BD280"/>
  <c r="BD70"/>
  <c r="BD572"/>
  <c r="BD354"/>
  <c r="BD499"/>
  <c r="BL416"/>
  <c r="BL60"/>
  <c r="BL130"/>
  <c r="BL562"/>
  <c r="BL270"/>
  <c r="BL344"/>
  <c r="BL489"/>
  <c r="BL200"/>
  <c r="BL281"/>
  <c r="BL211"/>
  <c r="BL427"/>
  <c r="BL573"/>
  <c r="BL141"/>
  <c r="BL71"/>
  <c r="BL355"/>
  <c r="BL500"/>
  <c r="BL274"/>
  <c r="BL493"/>
  <c r="BL348"/>
  <c r="BL420"/>
  <c r="BL134"/>
  <c r="BL64"/>
  <c r="BL566"/>
  <c r="BL204"/>
  <c r="BL495"/>
  <c r="BL422"/>
  <c r="BL206"/>
  <c r="BL66"/>
  <c r="BL568"/>
  <c r="BL350"/>
  <c r="BL276"/>
  <c r="BL136"/>
  <c r="BL279"/>
  <c r="BL139"/>
  <c r="BL209"/>
  <c r="BL571"/>
  <c r="BL498"/>
  <c r="BL69"/>
  <c r="BL353"/>
  <c r="BL425"/>
  <c r="BL497"/>
  <c r="BL138"/>
  <c r="BL278"/>
  <c r="BL570"/>
  <c r="BL352"/>
  <c r="BL208"/>
  <c r="BL424"/>
  <c r="BL68"/>
  <c r="BL363"/>
  <c r="BL149"/>
  <c r="BL508"/>
  <c r="BL79"/>
  <c r="BL219"/>
  <c r="BL289"/>
  <c r="BL581"/>
  <c r="BL435"/>
  <c r="BL567"/>
  <c r="BL349"/>
  <c r="BL65"/>
  <c r="BL421"/>
  <c r="BL205"/>
  <c r="BL494"/>
  <c r="BL275"/>
  <c r="BL135"/>
  <c r="BL433"/>
  <c r="BL361"/>
  <c r="BL77"/>
  <c r="BL217"/>
  <c r="BL579"/>
  <c r="BL506"/>
  <c r="BL147"/>
  <c r="BL287"/>
  <c r="BL140"/>
  <c r="BL499"/>
  <c r="BL70"/>
  <c r="BL210"/>
  <c r="BL280"/>
  <c r="BL426"/>
  <c r="BL354"/>
  <c r="BL572"/>
  <c r="BL430"/>
  <c r="BL214"/>
  <c r="BL144"/>
  <c r="BL358"/>
  <c r="BL503"/>
  <c r="BL576"/>
  <c r="BL284"/>
  <c r="BL74"/>
  <c r="S214" i="25"/>
  <c r="S25" i="57"/>
  <c r="S52"/>
  <c r="BE497" i="64"/>
  <c r="BE208"/>
  <c r="BE352"/>
  <c r="BE68"/>
  <c r="BE424"/>
  <c r="BE278"/>
  <c r="BE138"/>
  <c r="BE570"/>
  <c r="BE284"/>
  <c r="BE214"/>
  <c r="BE144"/>
  <c r="BE576"/>
  <c r="BE74"/>
  <c r="BE430"/>
  <c r="BE358"/>
  <c r="BE503"/>
  <c r="BE577"/>
  <c r="BE215"/>
  <c r="BE285"/>
  <c r="BE504"/>
  <c r="BE431"/>
  <c r="BE359"/>
  <c r="BE145"/>
  <c r="BE75"/>
  <c r="BE581"/>
  <c r="BE363"/>
  <c r="BE435"/>
  <c r="BE289"/>
  <c r="BE508"/>
  <c r="BE79"/>
  <c r="BE149"/>
  <c r="BE219"/>
  <c r="BE66"/>
  <c r="BE495"/>
  <c r="BE350"/>
  <c r="BE276"/>
  <c r="BE422"/>
  <c r="BE568"/>
  <c r="BE136"/>
  <c r="BE206"/>
  <c r="BE347"/>
  <c r="BE273"/>
  <c r="BE419"/>
  <c r="BE63"/>
  <c r="BE203"/>
  <c r="BE492"/>
  <c r="BE565"/>
  <c r="BE133"/>
  <c r="BE147"/>
  <c r="BE361"/>
  <c r="BE217"/>
  <c r="BE579"/>
  <c r="BE433"/>
  <c r="BE287"/>
  <c r="BE77"/>
  <c r="BE506"/>
  <c r="BE580"/>
  <c r="BE78"/>
  <c r="BE362"/>
  <c r="BE288"/>
  <c r="BE218"/>
  <c r="BE507"/>
  <c r="BE148"/>
  <c r="BE434"/>
  <c r="BE286"/>
  <c r="BE216"/>
  <c r="BE76"/>
  <c r="BE505"/>
  <c r="BE360"/>
  <c r="BE146"/>
  <c r="BE578"/>
  <c r="BE432"/>
  <c r="BK142"/>
  <c r="BK282"/>
  <c r="BK356"/>
  <c r="BK574"/>
  <c r="BK72"/>
  <c r="BK212"/>
  <c r="BK501"/>
  <c r="BK428"/>
  <c r="BQ646"/>
  <c r="BK432"/>
  <c r="BK505"/>
  <c r="BK76"/>
  <c r="BK216"/>
  <c r="BK578"/>
  <c r="BK360"/>
  <c r="BK146"/>
  <c r="BK286"/>
  <c r="R163" i="25"/>
  <c r="R165"/>
  <c r="R51" i="57"/>
  <c r="R54"/>
  <c r="R56"/>
  <c r="S191" i="56"/>
  <c r="R45" i="69"/>
  <c r="R24"/>
  <c r="BK144" i="64"/>
  <c r="BK284"/>
  <c r="BK576"/>
  <c r="BK503"/>
  <c r="BK74"/>
  <c r="BK214"/>
  <c r="BK358"/>
  <c r="BK430"/>
  <c r="BK79"/>
  <c r="BK219"/>
  <c r="BK435"/>
  <c r="BK581"/>
  <c r="BK149"/>
  <c r="BK289"/>
  <c r="BK363"/>
  <c r="BK508"/>
  <c r="BK350"/>
  <c r="BK495"/>
  <c r="BK206"/>
  <c r="BK66"/>
  <c r="BK568"/>
  <c r="BK422"/>
  <c r="BK276"/>
  <c r="BK136"/>
  <c r="BK563"/>
  <c r="BK417"/>
  <c r="BK61"/>
  <c r="BK271"/>
  <c r="BK490"/>
  <c r="BK131"/>
  <c r="BK345"/>
  <c r="BK201"/>
  <c r="BK565"/>
  <c r="BK419"/>
  <c r="BK203"/>
  <c r="BK273"/>
  <c r="BK492"/>
  <c r="BK347"/>
  <c r="BK63"/>
  <c r="BK133"/>
  <c r="BK579"/>
  <c r="BK506"/>
  <c r="BK77"/>
  <c r="BK361"/>
  <c r="BK433"/>
  <c r="BK287"/>
  <c r="BK147"/>
  <c r="BK217"/>
  <c r="CF245" i="46"/>
  <c r="S20" i="56"/>
  <c r="BK575" i="64"/>
  <c r="BK502"/>
  <c r="BK143"/>
  <c r="BK283"/>
  <c r="BK429"/>
  <c r="BK357"/>
  <c r="BK73"/>
  <c r="BK213"/>
  <c r="BK496"/>
  <c r="BK351"/>
  <c r="BK67"/>
  <c r="BK207"/>
  <c r="BK569"/>
  <c r="BK423"/>
  <c r="BK137"/>
  <c r="BK277"/>
  <c r="BK349"/>
  <c r="BK494"/>
  <c r="BK205"/>
  <c r="BK65"/>
  <c r="BK421"/>
  <c r="BK567"/>
  <c r="BK275"/>
  <c r="BK135"/>
  <c r="BF284"/>
  <c r="BF430"/>
  <c r="BF503"/>
  <c r="BF74"/>
  <c r="BF144"/>
  <c r="BF358"/>
  <c r="BF576"/>
  <c r="BF214"/>
  <c r="BF138"/>
  <c r="BF68"/>
  <c r="BF570"/>
  <c r="BF352"/>
  <c r="BF278"/>
  <c r="BF424"/>
  <c r="BF497"/>
  <c r="BF208"/>
  <c r="BF134"/>
  <c r="BF64"/>
  <c r="BF420"/>
  <c r="BF348"/>
  <c r="BF274"/>
  <c r="BF204"/>
  <c r="BF493"/>
  <c r="BF566"/>
  <c r="M37" i="69"/>
  <c r="M26" i="70"/>
  <c r="M32" i="65"/>
  <c r="M30" i="73"/>
  <c r="M25" i="71"/>
  <c r="M32" i="75"/>
  <c r="M26" i="47"/>
  <c r="M34" i="74"/>
  <c r="BF351" i="64"/>
  <c r="BF423"/>
  <c r="BF137"/>
  <c r="BF277"/>
  <c r="BF496"/>
  <c r="BF569"/>
  <c r="BF67"/>
  <c r="BF207"/>
  <c r="BF573"/>
  <c r="BF500"/>
  <c r="BF211"/>
  <c r="BF281"/>
  <c r="BF427"/>
  <c r="BF355"/>
  <c r="BF71"/>
  <c r="BF141"/>
  <c r="BF499"/>
  <c r="BF572"/>
  <c r="BF140"/>
  <c r="BF210"/>
  <c r="BF70"/>
  <c r="BF354"/>
  <c r="BF280"/>
  <c r="BF426"/>
  <c r="CA245" i="46"/>
  <c r="N20" i="56"/>
  <c r="BF417" i="64"/>
  <c r="BF345"/>
  <c r="BF61"/>
  <c r="BF201"/>
  <c r="BF563"/>
  <c r="BF490"/>
  <c r="BF131"/>
  <c r="BF271"/>
  <c r="BV244" i="46"/>
  <c r="I201" i="56"/>
  <c r="H28" i="57"/>
  <c r="Q83" i="56"/>
  <c r="BI244" i="46"/>
  <c r="BI251"/>
  <c r="BK206"/>
  <c r="P104" i="47"/>
  <c r="P176"/>
  <c r="CC244" i="46"/>
  <c r="P201" i="56"/>
  <c r="O28" i="57"/>
  <c r="O236" i="25"/>
  <c r="O319"/>
  <c r="O104" i="47"/>
  <c r="O176"/>
  <c r="G83" i="56"/>
  <c r="AY244" i="46"/>
  <c r="AY251"/>
  <c r="BA206"/>
  <c r="BS244"/>
  <c r="F201" i="56"/>
  <c r="E28" i="57"/>
  <c r="E104" i="47"/>
  <c r="E176"/>
  <c r="E236" i="25"/>
  <c r="E319"/>
  <c r="E33" i="71"/>
  <c r="E19"/>
  <c r="E40" i="75"/>
  <c r="E22"/>
  <c r="E45" i="69"/>
  <c r="E24"/>
  <c r="E38" i="73"/>
  <c r="E19"/>
  <c r="E42" i="74"/>
  <c r="E22"/>
  <c r="E34" i="70"/>
  <c r="E20"/>
  <c r="C37" i="72"/>
  <c r="C18"/>
  <c r="E40" i="65"/>
  <c r="E18"/>
  <c r="E34" i="47"/>
  <c r="R83" i="56"/>
  <c r="BJ244" i="46"/>
  <c r="BJ251"/>
  <c r="BL206"/>
  <c r="CH244"/>
  <c r="U201" i="56"/>
  <c r="T28" i="57"/>
  <c r="T236" i="25"/>
  <c r="T319"/>
  <c r="T176" i="47"/>
  <c r="T104"/>
  <c r="V83" i="56"/>
  <c r="BN244" i="46"/>
  <c r="BN251"/>
  <c r="BP206"/>
  <c r="CK244"/>
  <c r="X201" i="56"/>
  <c r="W28" i="57"/>
  <c r="W236" i="25"/>
  <c r="W319"/>
  <c r="W176" i="47"/>
  <c r="W104"/>
  <c r="BI502" i="64"/>
  <c r="BI575"/>
  <c r="BI73"/>
  <c r="BI213"/>
  <c r="BI357"/>
  <c r="BI429"/>
  <c r="BI143"/>
  <c r="BI283"/>
  <c r="BI211"/>
  <c r="BI281"/>
  <c r="BI427"/>
  <c r="BI573"/>
  <c r="BI71"/>
  <c r="BI141"/>
  <c r="BI355"/>
  <c r="BI500"/>
  <c r="BI564"/>
  <c r="BI346"/>
  <c r="BI272"/>
  <c r="BI132"/>
  <c r="BI418"/>
  <c r="BI491"/>
  <c r="BI202"/>
  <c r="BI62"/>
  <c r="CD245" i="46"/>
  <c r="Q20" i="56"/>
  <c r="P163" i="25"/>
  <c r="P165"/>
  <c r="P51" i="57"/>
  <c r="P54"/>
  <c r="P56"/>
  <c r="Q191" i="56"/>
  <c r="P38" i="73"/>
  <c r="P19"/>
  <c r="BI147" i="64"/>
  <c r="BI433"/>
  <c r="BI579"/>
  <c r="BI217"/>
  <c r="BI287"/>
  <c r="BI361"/>
  <c r="BI506"/>
  <c r="BI77"/>
  <c r="BI289"/>
  <c r="BI219"/>
  <c r="BI435"/>
  <c r="BI581"/>
  <c r="BI149"/>
  <c r="BI79"/>
  <c r="BI363"/>
  <c r="BI508"/>
  <c r="P25" i="71"/>
  <c r="P32" i="65"/>
  <c r="P32" i="75"/>
  <c r="P34" i="74"/>
  <c r="P26" i="70"/>
  <c r="P30" i="73"/>
  <c r="P26" i="47"/>
  <c r="P37" i="69"/>
  <c r="BI571" i="64"/>
  <c r="BI498"/>
  <c r="BI139"/>
  <c r="BI279"/>
  <c r="BI425"/>
  <c r="BI353"/>
  <c r="BI69"/>
  <c r="BI209"/>
  <c r="BI362"/>
  <c r="BI507"/>
  <c r="BI218"/>
  <c r="BI288"/>
  <c r="BI580"/>
  <c r="BI434"/>
  <c r="BI78"/>
  <c r="BI148"/>
  <c r="BP70"/>
  <c r="BP140"/>
  <c r="BP499"/>
  <c r="BP210"/>
  <c r="BP426"/>
  <c r="BP280"/>
  <c r="BP354"/>
  <c r="BP572"/>
  <c r="BP67"/>
  <c r="BP569"/>
  <c r="BP423"/>
  <c r="BP496"/>
  <c r="BP207"/>
  <c r="BP277"/>
  <c r="BP351"/>
  <c r="BP137"/>
  <c r="BP417"/>
  <c r="BP563"/>
  <c r="BP61"/>
  <c r="BP131"/>
  <c r="BP345"/>
  <c r="BP490"/>
  <c r="BP201"/>
  <c r="BP271"/>
  <c r="BP275"/>
  <c r="BP135"/>
  <c r="BP567"/>
  <c r="BP65"/>
  <c r="BP494"/>
  <c r="BP205"/>
  <c r="BP349"/>
  <c r="BP421"/>
  <c r="BP347"/>
  <c r="BP419"/>
  <c r="BP273"/>
  <c r="BP133"/>
  <c r="BP492"/>
  <c r="BP565"/>
  <c r="BP203"/>
  <c r="BP63"/>
  <c r="BP279"/>
  <c r="BP209"/>
  <c r="BP498"/>
  <c r="BP139"/>
  <c r="BP353"/>
  <c r="BP571"/>
  <c r="BP69"/>
  <c r="BP425"/>
  <c r="BP281"/>
  <c r="BP141"/>
  <c r="BP500"/>
  <c r="BP211"/>
  <c r="BP355"/>
  <c r="BP71"/>
  <c r="BP573"/>
  <c r="BP427"/>
  <c r="BP418"/>
  <c r="BP346"/>
  <c r="BP272"/>
  <c r="BP132"/>
  <c r="BP491"/>
  <c r="BP564"/>
  <c r="BP202"/>
  <c r="BP62"/>
  <c r="W30" i="73"/>
  <c r="W26" i="47"/>
  <c r="W26" i="70"/>
  <c r="W34" i="74"/>
  <c r="W32" i="65"/>
  <c r="W32" i="75"/>
  <c r="W37" i="69"/>
  <c r="W25" i="71"/>
  <c r="W163" i="25"/>
  <c r="W165"/>
  <c r="W51" i="57"/>
  <c r="X191" i="56"/>
  <c r="W38" i="73"/>
  <c r="W19"/>
  <c r="BP283" i="64"/>
  <c r="BP143"/>
  <c r="BP575"/>
  <c r="BP213"/>
  <c r="BP429"/>
  <c r="BP73"/>
  <c r="BP357"/>
  <c r="BP502"/>
  <c r="AZ570"/>
  <c r="AZ424"/>
  <c r="AZ138"/>
  <c r="AZ208"/>
  <c r="AZ68"/>
  <c r="AZ497"/>
  <c r="AZ352"/>
  <c r="AZ278"/>
  <c r="AZ142"/>
  <c r="AZ212"/>
  <c r="AZ574"/>
  <c r="AZ428"/>
  <c r="AZ356"/>
  <c r="AZ282"/>
  <c r="AZ72"/>
  <c r="AZ501"/>
  <c r="AZ426"/>
  <c r="AZ210"/>
  <c r="AZ280"/>
  <c r="AZ572"/>
  <c r="AZ499"/>
  <c r="AZ354"/>
  <c r="AZ140"/>
  <c r="AZ70"/>
  <c r="AZ429"/>
  <c r="AZ213"/>
  <c r="AZ283"/>
  <c r="AZ143"/>
  <c r="AZ502"/>
  <c r="AZ575"/>
  <c r="AZ357"/>
  <c r="AZ73"/>
  <c r="AZ145"/>
  <c r="AZ215"/>
  <c r="AZ577"/>
  <c r="AZ431"/>
  <c r="AZ504"/>
  <c r="AZ285"/>
  <c r="AZ75"/>
  <c r="AZ359"/>
  <c r="AZ148"/>
  <c r="AZ78"/>
  <c r="AZ362"/>
  <c r="AZ434"/>
  <c r="AZ218"/>
  <c r="AZ580"/>
  <c r="AZ288"/>
  <c r="AZ507"/>
  <c r="AZ345"/>
  <c r="AZ417"/>
  <c r="AZ131"/>
  <c r="AZ61"/>
  <c r="AZ490"/>
  <c r="AZ563"/>
  <c r="AZ271"/>
  <c r="AZ201"/>
  <c r="AZ430"/>
  <c r="AZ503"/>
  <c r="AZ74"/>
  <c r="BH74"/>
  <c r="BQ74"/>
  <c r="AZ214"/>
  <c r="AZ576"/>
  <c r="BH576"/>
  <c r="BQ576"/>
  <c r="AZ358"/>
  <c r="AZ144"/>
  <c r="AZ284"/>
  <c r="G214" i="25"/>
  <c r="G25" i="57"/>
  <c r="G52"/>
  <c r="AZ578" i="64"/>
  <c r="BM578"/>
  <c r="BQ578"/>
  <c r="AZ432"/>
  <c r="AZ216"/>
  <c r="BM216"/>
  <c r="BQ216"/>
  <c r="AZ286"/>
  <c r="AZ360"/>
  <c r="AZ505"/>
  <c r="AZ76"/>
  <c r="AZ146"/>
  <c r="AZ202"/>
  <c r="AZ132"/>
  <c r="AZ346"/>
  <c r="AZ564"/>
  <c r="AZ62"/>
  <c r="AZ272"/>
  <c r="AZ491"/>
  <c r="AZ418"/>
  <c r="AZ495"/>
  <c r="AZ206"/>
  <c r="AZ66"/>
  <c r="AZ136"/>
  <c r="AZ350"/>
  <c r="BH350"/>
  <c r="BM350"/>
  <c r="BQ350"/>
  <c r="AZ422"/>
  <c r="AZ276"/>
  <c r="AZ568"/>
  <c r="AZ493"/>
  <c r="AZ274"/>
  <c r="AZ566"/>
  <c r="AZ348"/>
  <c r="AZ64"/>
  <c r="AZ134"/>
  <c r="AZ420"/>
  <c r="AZ204"/>
  <c r="BH497"/>
  <c r="BH278"/>
  <c r="BH68"/>
  <c r="BH352"/>
  <c r="BH138"/>
  <c r="BH208"/>
  <c r="BH424"/>
  <c r="BH570"/>
  <c r="BH498"/>
  <c r="BH571"/>
  <c r="BH139"/>
  <c r="BH425"/>
  <c r="BH69"/>
  <c r="BH353"/>
  <c r="BH209"/>
  <c r="BH279"/>
  <c r="BH72"/>
  <c r="BH356"/>
  <c r="BH142"/>
  <c r="BH574"/>
  <c r="BH428"/>
  <c r="BH501"/>
  <c r="BH282"/>
  <c r="BH212"/>
  <c r="BH270"/>
  <c r="BH344"/>
  <c r="BH562"/>
  <c r="BH130"/>
  <c r="BH416"/>
  <c r="BH489"/>
  <c r="BH200"/>
  <c r="BH60"/>
  <c r="O37" i="69"/>
  <c r="O32" i="75"/>
  <c r="O26" i="47"/>
  <c r="O32" i="65"/>
  <c r="O26" i="70"/>
  <c r="O25" i="71"/>
  <c r="O34" i="74"/>
  <c r="O30" i="73"/>
  <c r="BH355" i="64"/>
  <c r="BH71"/>
  <c r="BH500"/>
  <c r="BH427"/>
  <c r="BH211"/>
  <c r="BH281"/>
  <c r="BH573"/>
  <c r="BH141"/>
  <c r="O214" i="25"/>
  <c r="O25" i="57"/>
  <c r="O52"/>
  <c r="BH136" i="64"/>
  <c r="BH276"/>
  <c r="BH206"/>
  <c r="BH422"/>
  <c r="BH568"/>
  <c r="BH66"/>
  <c r="BH495"/>
  <c r="BH67"/>
  <c r="BH137"/>
  <c r="BH351"/>
  <c r="BH423"/>
  <c r="BH207"/>
  <c r="BH277"/>
  <c r="BH496"/>
  <c r="BH569"/>
  <c r="BH572"/>
  <c r="BH280"/>
  <c r="BH210"/>
  <c r="BH426"/>
  <c r="BH499"/>
  <c r="BH140"/>
  <c r="BH354"/>
  <c r="BH70"/>
  <c r="BH358"/>
  <c r="BH284"/>
  <c r="BH214"/>
  <c r="BH503"/>
  <c r="BH430"/>
  <c r="BH144"/>
  <c r="CC245" i="46"/>
  <c r="P20" i="56"/>
  <c r="BH218" i="64"/>
  <c r="BH288"/>
  <c r="BH580"/>
  <c r="BH434"/>
  <c r="BH78"/>
  <c r="BH148"/>
  <c r="BH507"/>
  <c r="BH362"/>
  <c r="O163" i="25"/>
  <c r="O165"/>
  <c r="O51" i="57"/>
  <c r="O54"/>
  <c r="O56"/>
  <c r="P191" i="56"/>
  <c r="O42" i="74"/>
  <c r="O22"/>
  <c r="CH245" i="46"/>
  <c r="U20" i="56"/>
  <c r="BM569" i="64"/>
  <c r="BM496"/>
  <c r="BM277"/>
  <c r="BM137"/>
  <c r="BM423"/>
  <c r="BM351"/>
  <c r="BM207"/>
  <c r="BM67"/>
  <c r="U191" i="56"/>
  <c r="T34" i="70"/>
  <c r="T20"/>
  <c r="T163" i="25"/>
  <c r="T165"/>
  <c r="T51" i="57"/>
  <c r="T54"/>
  <c r="T56"/>
  <c r="BM505" i="64"/>
  <c r="BM360"/>
  <c r="BM146"/>
  <c r="BM76"/>
  <c r="BM432"/>
  <c r="BM286"/>
  <c r="BM574"/>
  <c r="BM356"/>
  <c r="BM72"/>
  <c r="BM142"/>
  <c r="BM428"/>
  <c r="BM501"/>
  <c r="BM212"/>
  <c r="BM282"/>
  <c r="BM79"/>
  <c r="BM149"/>
  <c r="BM508"/>
  <c r="BM363"/>
  <c r="BM219"/>
  <c r="BM289"/>
  <c r="BM581"/>
  <c r="BM435"/>
  <c r="BM61"/>
  <c r="BM131"/>
  <c r="BM417"/>
  <c r="BM563"/>
  <c r="BM201"/>
  <c r="BM271"/>
  <c r="BM345"/>
  <c r="BM490"/>
  <c r="BM141"/>
  <c r="BM211"/>
  <c r="BM500"/>
  <c r="BM573"/>
  <c r="BM427"/>
  <c r="BM281"/>
  <c r="BM71"/>
  <c r="BM355"/>
  <c r="BM422"/>
  <c r="BM568"/>
  <c r="BM206"/>
  <c r="BM136"/>
  <c r="BM66"/>
  <c r="BM276"/>
  <c r="BM495"/>
  <c r="BM68"/>
  <c r="BM208"/>
  <c r="BM497"/>
  <c r="BM570"/>
  <c r="BM138"/>
  <c r="BM424"/>
  <c r="BM352"/>
  <c r="BM278"/>
  <c r="BM418"/>
  <c r="BM491"/>
  <c r="BM202"/>
  <c r="BM272"/>
  <c r="BM564"/>
  <c r="BM346"/>
  <c r="BM62"/>
  <c r="BM132"/>
  <c r="K83" i="56"/>
  <c r="BC244" i="46"/>
  <c r="BC251"/>
  <c r="BE206"/>
  <c r="J236" i="25"/>
  <c r="J319"/>
  <c r="J33" i="71"/>
  <c r="J19"/>
  <c r="J45" i="69"/>
  <c r="J24"/>
  <c r="J34" i="47"/>
  <c r="J34" i="70"/>
  <c r="J20"/>
  <c r="J42" i="74"/>
  <c r="J22"/>
  <c r="J40" i="65"/>
  <c r="J18"/>
  <c r="J38" i="73"/>
  <c r="J19"/>
  <c r="BU244" i="46"/>
  <c r="H201" i="56"/>
  <c r="G28" i="57"/>
  <c r="G236" i="25"/>
  <c r="G319"/>
  <c r="G42" i="74"/>
  <c r="G22"/>
  <c r="G34" i="47"/>
  <c r="G34" i="70"/>
  <c r="G20"/>
  <c r="G45" i="69"/>
  <c r="G24"/>
  <c r="G33" i="71"/>
  <c r="G19"/>
  <c r="G40" i="75"/>
  <c r="G22"/>
  <c r="G40" i="65"/>
  <c r="G18"/>
  <c r="G104" i="47"/>
  <c r="G176"/>
  <c r="J83" i="56"/>
  <c r="BB244" i="46"/>
  <c r="BB251"/>
  <c r="BD206"/>
  <c r="BZ244"/>
  <c r="M201" i="56"/>
  <c r="L28" i="57"/>
  <c r="L40" i="75"/>
  <c r="L22"/>
  <c r="L45" i="69"/>
  <c r="L24"/>
  <c r="L42" i="74"/>
  <c r="L22"/>
  <c r="L33" i="71"/>
  <c r="L19"/>
  <c r="L236" i="25"/>
  <c r="L319"/>
  <c r="L40" i="65"/>
  <c r="L18"/>
  <c r="L38" i="73"/>
  <c r="L19"/>
  <c r="L34" i="70"/>
  <c r="L20"/>
  <c r="L34" i="47"/>
  <c r="L176"/>
  <c r="L104"/>
  <c r="O83" i="56"/>
  <c r="BG244" i="46"/>
  <c r="BG251"/>
  <c r="BI206"/>
  <c r="BQ207" i="64"/>
  <c r="BQ213"/>
  <c r="BQ133"/>
  <c r="BQ203"/>
  <c r="BQ505"/>
  <c r="BQ285"/>
  <c r="BQ431"/>
  <c r="BQ507"/>
  <c r="BQ434"/>
  <c r="BQ148"/>
  <c r="BQ78"/>
  <c r="BS101" i="46"/>
  <c r="CO101"/>
  <c r="BS110"/>
  <c r="CO110"/>
  <c r="BS88"/>
  <c r="CO88"/>
  <c r="BS112"/>
  <c r="CO112"/>
  <c r="BS91"/>
  <c r="CO91"/>
  <c r="BS103"/>
  <c r="CO103"/>
  <c r="BS99"/>
  <c r="CO99"/>
  <c r="BS113"/>
  <c r="CO113"/>
  <c r="BS97"/>
  <c r="CO97"/>
  <c r="BS108"/>
  <c r="CO108"/>
  <c r="BS95"/>
  <c r="CO95"/>
  <c r="BS109"/>
  <c r="CO109"/>
  <c r="CN79"/>
  <c r="CO79"/>
  <c r="CN20"/>
  <c r="CN66"/>
  <c r="CO66"/>
  <c r="CN65"/>
  <c r="CO65"/>
  <c r="CN60"/>
  <c r="CO60"/>
  <c r="BQ636" i="64"/>
  <c r="BQ568"/>
  <c r="BQ136"/>
  <c r="D64" i="56"/>
  <c r="K64" i="44"/>
  <c r="L64"/>
  <c r="D68" i="56"/>
  <c r="K68" i="44"/>
  <c r="L68"/>
  <c r="D74" i="56"/>
  <c r="K74" i="44"/>
  <c r="L74"/>
  <c r="BQ349" i="64"/>
  <c r="BQ494"/>
  <c r="BQ275"/>
  <c r="BQ421"/>
  <c r="BQ641"/>
  <c r="BQ71"/>
  <c r="BQ355"/>
  <c r="BQ564"/>
  <c r="BQ491"/>
  <c r="BQ346"/>
  <c r="BQ418"/>
  <c r="CN61" i="46"/>
  <c r="CO61"/>
  <c r="CN181"/>
  <c r="CO181"/>
  <c r="CN67"/>
  <c r="CO67"/>
  <c r="CN76"/>
  <c r="CO76"/>
  <c r="BQ353" i="64"/>
  <c r="BQ498"/>
  <c r="BQ425"/>
  <c r="BQ571"/>
  <c r="BQ639"/>
  <c r="BQ134"/>
  <c r="BQ204"/>
  <c r="BQ420"/>
  <c r="BQ348"/>
  <c r="BQ642"/>
  <c r="BQ574"/>
  <c r="BQ72"/>
  <c r="D73" i="56"/>
  <c r="K73" i="44"/>
  <c r="L73"/>
  <c r="D69" i="56"/>
  <c r="K69" i="44"/>
  <c r="L69"/>
  <c r="H19" i="57"/>
  <c r="H20"/>
  <c r="P19"/>
  <c r="P20"/>
  <c r="O19"/>
  <c r="O20"/>
  <c r="Q19"/>
  <c r="Q20"/>
  <c r="T19"/>
  <c r="T20"/>
  <c r="J19"/>
  <c r="I19"/>
  <c r="I20"/>
  <c r="L19"/>
  <c r="N19"/>
  <c r="N20"/>
  <c r="L20"/>
  <c r="E20"/>
  <c r="K20"/>
  <c r="J20"/>
  <c r="F20"/>
  <c r="BQ286" i="64"/>
  <c r="BQ284"/>
  <c r="BQ358"/>
  <c r="BQ214"/>
  <c r="BQ503"/>
  <c r="BQ501"/>
  <c r="BQ212"/>
  <c r="BQ64"/>
  <c r="BQ493"/>
  <c r="BQ274"/>
  <c r="BQ73"/>
  <c r="BQ280"/>
  <c r="BQ572"/>
  <c r="BQ426"/>
  <c r="BQ277"/>
  <c r="BQ137"/>
  <c r="BQ351"/>
  <c r="BQ218"/>
  <c r="BQ288"/>
  <c r="BQ362"/>
  <c r="BQ219"/>
  <c r="BQ435"/>
  <c r="BQ135"/>
  <c r="BQ567"/>
  <c r="BQ504"/>
  <c r="BQ352"/>
  <c r="BQ68"/>
  <c r="BQ281"/>
  <c r="BQ141"/>
  <c r="BQ433"/>
  <c r="BQ217"/>
  <c r="BQ139"/>
  <c r="BQ69"/>
  <c r="BQ271"/>
  <c r="BQ61"/>
  <c r="BQ131"/>
  <c r="BQ490"/>
  <c r="BQ202"/>
  <c r="BQ130"/>
  <c r="BQ276"/>
  <c r="BQ62"/>
  <c r="BQ144"/>
  <c r="BQ430"/>
  <c r="BJ290"/>
  <c r="BJ292"/>
  <c r="CG82" i="46"/>
  <c r="R82" i="56"/>
  <c r="BJ220" i="64"/>
  <c r="BJ222"/>
  <c r="BJ364"/>
  <c r="BQ566"/>
  <c r="BQ357"/>
  <c r="BQ429"/>
  <c r="BQ499"/>
  <c r="BQ210"/>
  <c r="BQ140"/>
  <c r="BQ423"/>
  <c r="BQ569"/>
  <c r="BQ496"/>
  <c r="BQ580"/>
  <c r="BQ508"/>
  <c r="BQ149"/>
  <c r="BQ562"/>
  <c r="BQ492"/>
  <c r="BQ565"/>
  <c r="BQ205"/>
  <c r="BQ65"/>
  <c r="BB80"/>
  <c r="BQ75"/>
  <c r="BQ208"/>
  <c r="BQ424"/>
  <c r="BQ500"/>
  <c r="BQ287"/>
  <c r="BQ279"/>
  <c r="BQ345"/>
  <c r="BQ563"/>
  <c r="BQ201"/>
  <c r="BQ417"/>
  <c r="BQ272"/>
  <c r="BQ132"/>
  <c r="M54" i="57"/>
  <c r="M56"/>
  <c r="N33"/>
  <c r="O243" i="56"/>
  <c r="CL245" i="46"/>
  <c r="CO20"/>
  <c r="L107" i="47"/>
  <c r="L298"/>
  <c r="L300"/>
  <c r="L55"/>
  <c r="L131"/>
  <c r="L318"/>
  <c r="L227"/>
  <c r="L380"/>
  <c r="L27" i="57"/>
  <c r="I33"/>
  <c r="J243" i="56"/>
  <c r="G298" i="47"/>
  <c r="G300"/>
  <c r="G55"/>
  <c r="G107"/>
  <c r="G227"/>
  <c r="G380"/>
  <c r="G131"/>
  <c r="G318"/>
  <c r="G27" i="57"/>
  <c r="J131" i="47"/>
  <c r="J318"/>
  <c r="J227"/>
  <c r="J380"/>
  <c r="J33" i="57"/>
  <c r="K243" i="56"/>
  <c r="P244"/>
  <c r="O43" i="57"/>
  <c r="O320" i="25"/>
  <c r="O326"/>
  <c r="O242"/>
  <c r="G320"/>
  <c r="G242"/>
  <c r="W107" i="47"/>
  <c r="W55"/>
  <c r="W298"/>
  <c r="W300"/>
  <c r="T55"/>
  <c r="T107"/>
  <c r="T298"/>
  <c r="T300"/>
  <c r="E227"/>
  <c r="E380"/>
  <c r="E131"/>
  <c r="E318"/>
  <c r="E180"/>
  <c r="E350"/>
  <c r="E352"/>
  <c r="E27" i="57"/>
  <c r="F33"/>
  <c r="G243" i="56"/>
  <c r="O298" i="47"/>
  <c r="O300"/>
  <c r="O107"/>
  <c r="O55"/>
  <c r="O27" i="57"/>
  <c r="P350" i="47"/>
  <c r="P352"/>
  <c r="P180"/>
  <c r="P33" i="57"/>
  <c r="Q243" i="56"/>
  <c r="H27" i="57"/>
  <c r="M43"/>
  <c r="N244" i="56"/>
  <c r="S320" i="25"/>
  <c r="S242"/>
  <c r="V320"/>
  <c r="V242"/>
  <c r="BJ366" i="64"/>
  <c r="CG192" i="46"/>
  <c r="R192" i="56"/>
  <c r="N43" i="57"/>
  <c r="O244" i="56"/>
  <c r="D320" i="25"/>
  <c r="X214"/>
  <c r="C214"/>
  <c r="D242"/>
  <c r="D131" i="47"/>
  <c r="D227"/>
  <c r="D22" i="74"/>
  <c r="D24" i="69"/>
  <c r="D22" i="75"/>
  <c r="K350" i="47"/>
  <c r="K352"/>
  <c r="K180"/>
  <c r="R180"/>
  <c r="R350"/>
  <c r="R352"/>
  <c r="V33" i="57"/>
  <c r="W243" i="56"/>
  <c r="S107" i="47"/>
  <c r="S55"/>
  <c r="S298"/>
  <c r="S300"/>
  <c r="S27" i="57"/>
  <c r="G244" i="56"/>
  <c r="F43" i="57"/>
  <c r="F320" i="25"/>
  <c r="F242"/>
  <c r="H320"/>
  <c r="H326"/>
  <c r="H242"/>
  <c r="I131" i="47"/>
  <c r="I318"/>
  <c r="I227"/>
  <c r="I380"/>
  <c r="BB82" i="64"/>
  <c r="BY78" i="46"/>
  <c r="J244" i="56"/>
  <c r="I43" i="57"/>
  <c r="N131" i="47"/>
  <c r="N318"/>
  <c r="N227"/>
  <c r="N380"/>
  <c r="N180"/>
  <c r="N350"/>
  <c r="N352"/>
  <c r="I298"/>
  <c r="I300"/>
  <c r="I55"/>
  <c r="I107"/>
  <c r="J180"/>
  <c r="J350"/>
  <c r="J352"/>
  <c r="T320" i="25"/>
  <c r="T242"/>
  <c r="X244" i="56"/>
  <c r="W43" i="57"/>
  <c r="P320" i="25"/>
  <c r="P242"/>
  <c r="U350" i="47"/>
  <c r="U352"/>
  <c r="U180"/>
  <c r="Q298"/>
  <c r="Q300"/>
  <c r="Q107"/>
  <c r="Q55"/>
  <c r="F55"/>
  <c r="F107"/>
  <c r="F298"/>
  <c r="F300"/>
  <c r="H298"/>
  <c r="H300"/>
  <c r="H55"/>
  <c r="H107"/>
  <c r="H227"/>
  <c r="H380"/>
  <c r="H131"/>
  <c r="H318"/>
  <c r="R320" i="25"/>
  <c r="R326"/>
  <c r="R242"/>
  <c r="L320"/>
  <c r="L242"/>
  <c r="S43" i="57"/>
  <c r="T244" i="56"/>
  <c r="W244"/>
  <c r="V43" i="57"/>
  <c r="Q320" i="25"/>
  <c r="Q326"/>
  <c r="Q242"/>
  <c r="U320"/>
  <c r="U326"/>
  <c r="U242"/>
  <c r="X226"/>
  <c r="C226"/>
  <c r="C32" i="75"/>
  <c r="C32" i="65"/>
  <c r="C25" i="71"/>
  <c r="C19" i="57"/>
  <c r="C20"/>
  <c r="D20"/>
  <c r="M107" i="47"/>
  <c r="M55"/>
  <c r="M298"/>
  <c r="M300"/>
  <c r="M33" i="57"/>
  <c r="N243" i="56"/>
  <c r="R33" i="57"/>
  <c r="S243" i="56"/>
  <c r="V180" i="47"/>
  <c r="V350"/>
  <c r="V352"/>
  <c r="V27" i="57"/>
  <c r="S33"/>
  <c r="T243" i="56"/>
  <c r="I320" i="25"/>
  <c r="I242"/>
  <c r="L326"/>
  <c r="G326"/>
  <c r="BH220" i="64"/>
  <c r="BH222"/>
  <c r="BH436"/>
  <c r="BH438"/>
  <c r="CE193" i="46"/>
  <c r="P193" i="56"/>
  <c r="BH582" i="64"/>
  <c r="BH584"/>
  <c r="CE195" i="46"/>
  <c r="P195" i="56"/>
  <c r="BH290" i="64"/>
  <c r="BH292"/>
  <c r="CE82" i="46"/>
  <c r="P82" i="56"/>
  <c r="W42" i="74"/>
  <c r="W22"/>
  <c r="W40" i="65"/>
  <c r="W18"/>
  <c r="W34" i="47"/>
  <c r="W34" i="70"/>
  <c r="W20"/>
  <c r="T38" i="73"/>
  <c r="T19"/>
  <c r="T40" i="65"/>
  <c r="T18"/>
  <c r="T326" i="25"/>
  <c r="T40" i="75"/>
  <c r="T22"/>
  <c r="O38" i="73"/>
  <c r="O19"/>
  <c r="O40" i="75"/>
  <c r="O22"/>
  <c r="O34" i="47"/>
  <c r="BL509" i="64"/>
  <c r="BL511"/>
  <c r="CI194" i="46"/>
  <c r="T194" i="56"/>
  <c r="BL290" i="64"/>
  <c r="BL292"/>
  <c r="CI82" i="46"/>
  <c r="T82" i="56"/>
  <c r="BL150" i="64"/>
  <c r="BL152"/>
  <c r="BL436"/>
  <c r="BL438"/>
  <c r="CI193" i="46"/>
  <c r="T193" i="56"/>
  <c r="BO509" i="64"/>
  <c r="BO511"/>
  <c r="CL194" i="46"/>
  <c r="W194" i="56"/>
  <c r="BO80" i="64"/>
  <c r="BO364"/>
  <c r="BO436"/>
  <c r="BO438"/>
  <c r="CL193" i="46"/>
  <c r="W193" i="56"/>
  <c r="BJ582" i="64"/>
  <c r="BJ584"/>
  <c r="CG195" i="46"/>
  <c r="R195" i="56"/>
  <c r="BN582" i="64"/>
  <c r="BN584"/>
  <c r="CK195" i="46"/>
  <c r="V195" i="56"/>
  <c r="BN436" i="64"/>
  <c r="BN438"/>
  <c r="CK193" i="46"/>
  <c r="V193" i="56"/>
  <c r="BN80" i="64"/>
  <c r="BN220"/>
  <c r="BN222"/>
  <c r="BQ209"/>
  <c r="D83" i="56"/>
  <c r="BA436" i="64"/>
  <c r="BA438"/>
  <c r="BX193" i="46"/>
  <c r="I193" i="56"/>
  <c r="BA290" i="64"/>
  <c r="BA292"/>
  <c r="BX82" i="46"/>
  <c r="I82" i="56"/>
  <c r="BA80" i="64"/>
  <c r="BA509"/>
  <c r="BA511"/>
  <c r="BX194" i="46"/>
  <c r="I194" i="56"/>
  <c r="BC436" i="64"/>
  <c r="BC438"/>
  <c r="BZ193" i="46"/>
  <c r="K193" i="56"/>
  <c r="BC150" i="64"/>
  <c r="BC152"/>
  <c r="BC220"/>
  <c r="BC222"/>
  <c r="BC80"/>
  <c r="BB436"/>
  <c r="BB438"/>
  <c r="BY193" i="46"/>
  <c r="J193" i="56"/>
  <c r="BB220" i="64"/>
  <c r="BB222"/>
  <c r="BB509"/>
  <c r="BB511"/>
  <c r="BY194" i="46"/>
  <c r="J194" i="56"/>
  <c r="BQ359" i="64"/>
  <c r="BQ577"/>
  <c r="BQ278"/>
  <c r="BQ570"/>
  <c r="BQ427"/>
  <c r="BQ211"/>
  <c r="BQ77"/>
  <c r="BQ579"/>
  <c r="BQ489"/>
  <c r="BQ270"/>
  <c r="BQ60"/>
  <c r="D191" i="56"/>
  <c r="K191" i="44"/>
  <c r="L191"/>
  <c r="I42" i="74"/>
  <c r="I22"/>
  <c r="I34" i="70"/>
  <c r="I20"/>
  <c r="I45" i="69"/>
  <c r="I24"/>
  <c r="I40" i="65"/>
  <c r="I18"/>
  <c r="BM80" i="64"/>
  <c r="BM436"/>
  <c r="BM438"/>
  <c r="CJ193" i="46"/>
  <c r="U193" i="56"/>
  <c r="BM290" i="64"/>
  <c r="BM292"/>
  <c r="CJ82" i="46"/>
  <c r="U82" i="56"/>
  <c r="BM509" i="64"/>
  <c r="BM511"/>
  <c r="CJ194" i="46"/>
  <c r="U194" i="56"/>
  <c r="G54" i="57"/>
  <c r="G56"/>
  <c r="AZ509" i="64"/>
  <c r="AZ511"/>
  <c r="BW194" i="46"/>
  <c r="H194" i="56"/>
  <c r="AZ364" i="64"/>
  <c r="AZ290"/>
  <c r="AZ292"/>
  <c r="BW82" i="46"/>
  <c r="H82" i="56"/>
  <c r="AZ220" i="64"/>
  <c r="AZ222"/>
  <c r="W54" i="57"/>
  <c r="W56"/>
  <c r="BP582" i="64"/>
  <c r="BP584"/>
  <c r="CM195" i="46"/>
  <c r="X195" i="56"/>
  <c r="BP80" i="64"/>
  <c r="BP150"/>
  <c r="BP152"/>
  <c r="BP364"/>
  <c r="BI582"/>
  <c r="BI584"/>
  <c r="CF195" i="46"/>
  <c r="Q195" i="56"/>
  <c r="BI80" i="64"/>
  <c r="BI364"/>
  <c r="BI150"/>
  <c r="BI152"/>
  <c r="U34" i="47"/>
  <c r="U34" i="70"/>
  <c r="U20"/>
  <c r="U40" i="65"/>
  <c r="U18"/>
  <c r="U40" i="75"/>
  <c r="U22"/>
  <c r="Q45" i="69"/>
  <c r="Q24"/>
  <c r="Q40" i="65"/>
  <c r="Q18"/>
  <c r="Q38" i="73"/>
  <c r="Q19"/>
  <c r="F45" i="69"/>
  <c r="F24"/>
  <c r="F33" i="71"/>
  <c r="F19"/>
  <c r="F40" i="65"/>
  <c r="F18"/>
  <c r="F38" i="73"/>
  <c r="F19"/>
  <c r="P34" i="70"/>
  <c r="P20"/>
  <c r="P40" i="65"/>
  <c r="P18"/>
  <c r="P40" i="75"/>
  <c r="P22"/>
  <c r="P326" i="25"/>
  <c r="BF220" i="64"/>
  <c r="BF222"/>
  <c r="BF436"/>
  <c r="BF438"/>
  <c r="CC193" i="46"/>
  <c r="N193" i="56"/>
  <c r="BF509" i="64"/>
  <c r="BF511"/>
  <c r="CC194" i="46"/>
  <c r="N194" i="56"/>
  <c r="BF290" i="64"/>
  <c r="BF292"/>
  <c r="CC82" i="46"/>
  <c r="N82" i="56"/>
  <c r="BK80" i="64"/>
  <c r="BK509"/>
  <c r="BK511"/>
  <c r="CH194" i="46"/>
  <c r="S194" i="56"/>
  <c r="BK290" i="64"/>
  <c r="BK292"/>
  <c r="CH82" i="46"/>
  <c r="S82" i="56"/>
  <c r="BK436" i="64"/>
  <c r="BK438"/>
  <c r="CH193" i="46"/>
  <c r="S193" i="56"/>
  <c r="BE582" i="64"/>
  <c r="BE584"/>
  <c r="CB195" i="46"/>
  <c r="M195" i="56"/>
  <c r="BE436" i="64"/>
  <c r="BE438"/>
  <c r="CB193" i="46"/>
  <c r="M193" i="56"/>
  <c r="BE290" i="64"/>
  <c r="BE292"/>
  <c r="CB82" i="46"/>
  <c r="M82" i="56"/>
  <c r="BE150" i="64"/>
  <c r="BE152"/>
  <c r="BQ67"/>
  <c r="S54" i="57"/>
  <c r="S56"/>
  <c r="BD290" i="64"/>
  <c r="BD292"/>
  <c r="CA82" i="46"/>
  <c r="L82" i="56"/>
  <c r="BD364" i="64"/>
  <c r="BD150"/>
  <c r="BD152"/>
  <c r="BD509"/>
  <c r="BD511"/>
  <c r="CA194" i="46"/>
  <c r="L194" i="56"/>
  <c r="BQ354" i="64"/>
  <c r="BG509"/>
  <c r="BG511"/>
  <c r="CD194" i="46"/>
  <c r="O194" i="56"/>
  <c r="BG290" i="64"/>
  <c r="BG292"/>
  <c r="CD82" i="46"/>
  <c r="O82" i="56"/>
  <c r="BG364" i="64"/>
  <c r="BG220"/>
  <c r="BG222"/>
  <c r="N54" i="57"/>
  <c r="N56"/>
  <c r="C37" i="69"/>
  <c r="C34" i="74"/>
  <c r="K45" i="69"/>
  <c r="K24"/>
  <c r="K34" i="70"/>
  <c r="K20"/>
  <c r="K34" i="47"/>
  <c r="K38" i="73"/>
  <c r="K19"/>
  <c r="R40" i="65"/>
  <c r="R18"/>
  <c r="R33" i="71"/>
  <c r="R19"/>
  <c r="R42" i="74"/>
  <c r="R22"/>
  <c r="R34" i="47"/>
  <c r="S34"/>
  <c r="S38" i="73"/>
  <c r="S19"/>
  <c r="S33" i="71"/>
  <c r="S19"/>
  <c r="S40" i="75"/>
  <c r="S22"/>
  <c r="AY364" i="64"/>
  <c r="AY436"/>
  <c r="AY438"/>
  <c r="BV193" i="46"/>
  <c r="G193" i="56"/>
  <c r="AY509" i="64"/>
  <c r="AY511"/>
  <c r="BV194" i="46"/>
  <c r="G194" i="56"/>
  <c r="AY582" i="64"/>
  <c r="AY584"/>
  <c r="BV195" i="46"/>
  <c r="G195" i="56"/>
  <c r="BQ495" i="64"/>
  <c r="BQ422"/>
  <c r="BQ575"/>
  <c r="BQ283"/>
  <c r="BQ273"/>
  <c r="BQ63"/>
  <c r="BQ79"/>
  <c r="BQ289"/>
  <c r="BQ282"/>
  <c r="BQ356"/>
  <c r="AX364"/>
  <c r="AX290"/>
  <c r="AX292"/>
  <c r="BU82" i="46"/>
  <c r="F82" i="56"/>
  <c r="AX220" i="64"/>
  <c r="AX222"/>
  <c r="AX436"/>
  <c r="AX438"/>
  <c r="BU193" i="46"/>
  <c r="F193" i="56"/>
  <c r="E54" i="57"/>
  <c r="E56"/>
  <c r="BQ344" i="64"/>
  <c r="BQ200"/>
  <c r="BQ416"/>
  <c r="X163" i="25"/>
  <c r="X165"/>
  <c r="BQ76" i="64"/>
  <c r="BQ360"/>
  <c r="D201" i="56"/>
  <c r="K201" i="44"/>
  <c r="L201"/>
  <c r="BS206" i="46"/>
  <c r="L180" i="47"/>
  <c r="L350"/>
  <c r="L352"/>
  <c r="G180"/>
  <c r="G350"/>
  <c r="G352"/>
  <c r="T43" i="57"/>
  <c r="U244" i="56"/>
  <c r="Q244"/>
  <c r="P43" i="57"/>
  <c r="W180" i="47"/>
  <c r="W350"/>
  <c r="W352"/>
  <c r="W27" i="57"/>
  <c r="U33"/>
  <c r="V243" i="56"/>
  <c r="T180" i="47"/>
  <c r="T350"/>
  <c r="T352"/>
  <c r="T27" i="57"/>
  <c r="Q33"/>
  <c r="R243" i="56"/>
  <c r="E107" i="47"/>
  <c r="E298"/>
  <c r="E300"/>
  <c r="E55"/>
  <c r="O350"/>
  <c r="O352"/>
  <c r="O180"/>
  <c r="P298"/>
  <c r="P300"/>
  <c r="P107"/>
  <c r="P55"/>
  <c r="S244" i="56"/>
  <c r="R43" i="57"/>
  <c r="R244" i="56"/>
  <c r="Q43" i="57"/>
  <c r="Q227" i="47"/>
  <c r="Q380"/>
  <c r="Q131"/>
  <c r="Q318"/>
  <c r="C25" i="57"/>
  <c r="D52"/>
  <c r="C52"/>
  <c r="D20" i="70"/>
  <c r="D18" i="65"/>
  <c r="D19" i="71"/>
  <c r="X236" i="25"/>
  <c r="X319"/>
  <c r="C236"/>
  <c r="C319"/>
  <c r="D319"/>
  <c r="D326"/>
  <c r="D19" i="73"/>
  <c r="M131" i="47"/>
  <c r="M318"/>
  <c r="M227"/>
  <c r="M380"/>
  <c r="M27" i="57"/>
  <c r="K55" i="47"/>
  <c r="K107"/>
  <c r="K298"/>
  <c r="K300"/>
  <c r="K33" i="57"/>
  <c r="L243" i="56"/>
  <c r="R55" i="47"/>
  <c r="R107"/>
  <c r="R298"/>
  <c r="R300"/>
  <c r="R27" i="57"/>
  <c r="V131" i="47"/>
  <c r="V318"/>
  <c r="V227"/>
  <c r="V380"/>
  <c r="S180"/>
  <c r="S350"/>
  <c r="S352"/>
  <c r="K244" i="56"/>
  <c r="J43" i="57"/>
  <c r="J320" i="25"/>
  <c r="J242"/>
  <c r="E43" i="57"/>
  <c r="F244" i="56"/>
  <c r="E195"/>
  <c r="E194"/>
  <c r="E82"/>
  <c r="D33" i="65"/>
  <c r="D34"/>
  <c r="AW82" i="64"/>
  <c r="BT78" i="46"/>
  <c r="D31" i="73"/>
  <c r="D26" i="71"/>
  <c r="D33" i="75"/>
  <c r="D34"/>
  <c r="D27" i="47"/>
  <c r="D35" i="74"/>
  <c r="D38" i="69"/>
  <c r="D27" i="70"/>
  <c r="N107" i="47"/>
  <c r="N55"/>
  <c r="N298"/>
  <c r="N300"/>
  <c r="N27" i="57"/>
  <c r="L33"/>
  <c r="M243" i="56"/>
  <c r="I350" i="47"/>
  <c r="I352"/>
  <c r="I180"/>
  <c r="I27" i="57"/>
  <c r="G33"/>
  <c r="H243" i="56"/>
  <c r="J298" i="47"/>
  <c r="J300"/>
  <c r="J55"/>
  <c r="J107"/>
  <c r="J27" i="57"/>
  <c r="H244" i="56"/>
  <c r="G43" i="57"/>
  <c r="W320" i="25"/>
  <c r="W326"/>
  <c r="W242"/>
  <c r="W33" i="57"/>
  <c r="X243" i="56"/>
  <c r="U55" i="47"/>
  <c r="U107"/>
  <c r="U298"/>
  <c r="U300"/>
  <c r="U27" i="57"/>
  <c r="T33"/>
  <c r="U243" i="56"/>
  <c r="Q180" i="47"/>
  <c r="Q350"/>
  <c r="Q352"/>
  <c r="Q27" i="57"/>
  <c r="E33"/>
  <c r="F243" i="56"/>
  <c r="F350" i="47"/>
  <c r="F352"/>
  <c r="F180"/>
  <c r="F27" i="57"/>
  <c r="O33"/>
  <c r="P243" i="56"/>
  <c r="P27" i="57"/>
  <c r="H180" i="47"/>
  <c r="H350"/>
  <c r="H352"/>
  <c r="H33" i="57"/>
  <c r="I243" i="56"/>
  <c r="M320" i="25"/>
  <c r="M242"/>
  <c r="M244" i="56"/>
  <c r="L43" i="57"/>
  <c r="K43"/>
  <c r="L244" i="56"/>
  <c r="K320" i="25"/>
  <c r="K242"/>
  <c r="U43" i="57"/>
  <c r="V244" i="56"/>
  <c r="N320" i="25"/>
  <c r="N242"/>
  <c r="C30" i="73"/>
  <c r="D32"/>
  <c r="C26" i="47"/>
  <c r="D28"/>
  <c r="D83"/>
  <c r="C176"/>
  <c r="D350"/>
  <c r="D352"/>
  <c r="D180"/>
  <c r="D298"/>
  <c r="D300"/>
  <c r="C104"/>
  <c r="D55"/>
  <c r="D107"/>
  <c r="M180"/>
  <c r="M350"/>
  <c r="M352"/>
  <c r="K27" i="57"/>
  <c r="V298" i="47"/>
  <c r="V300"/>
  <c r="V107"/>
  <c r="V55"/>
  <c r="I244" i="56"/>
  <c r="H43" i="57"/>
  <c r="E320" i="25"/>
  <c r="E326"/>
  <c r="E242"/>
  <c r="D34" i="73"/>
  <c r="D30" i="47"/>
  <c r="D29" i="71"/>
  <c r="D36" i="65"/>
  <c r="D30" i="70"/>
  <c r="AW366" i="64"/>
  <c r="BT192" i="46"/>
  <c r="D38" i="74"/>
  <c r="D36" i="75"/>
  <c r="D41" i="69"/>
  <c r="E81" i="56"/>
  <c r="C51" i="57"/>
  <c r="D54"/>
  <c r="J326" i="25"/>
  <c r="BH80" i="64"/>
  <c r="BH509"/>
  <c r="BH511"/>
  <c r="CE194" i="46"/>
  <c r="P194" i="56"/>
  <c r="BH150" i="64"/>
  <c r="BH152"/>
  <c r="BH364"/>
  <c r="W45" i="69"/>
  <c r="W24"/>
  <c r="W33" i="71"/>
  <c r="W19"/>
  <c r="W40" i="75"/>
  <c r="W22"/>
  <c r="T42" i="74"/>
  <c r="T22"/>
  <c r="T45" i="69"/>
  <c r="T24"/>
  <c r="T33" i="71"/>
  <c r="T19"/>
  <c r="T34" i="47"/>
  <c r="O34" i="70"/>
  <c r="O20"/>
  <c r="O40" i="65"/>
  <c r="O18"/>
  <c r="O33" i="71"/>
  <c r="O19"/>
  <c r="O45" i="69"/>
  <c r="O24"/>
  <c r="BL220" i="64"/>
  <c r="BL222"/>
  <c r="CI81" i="46"/>
  <c r="T81" i="56"/>
  <c r="S44" i="57"/>
  <c r="BL364" i="64"/>
  <c r="BL582"/>
  <c r="BL584"/>
  <c r="CI195" i="46"/>
  <c r="T195" i="56"/>
  <c r="BL80" i="64"/>
  <c r="BO150"/>
  <c r="BO152"/>
  <c r="BO582"/>
  <c r="BO584"/>
  <c r="CL195" i="46"/>
  <c r="W195" i="56"/>
  <c r="BO290" i="64"/>
  <c r="BO292"/>
  <c r="CL82" i="46"/>
  <c r="W82" i="56"/>
  <c r="BO220" i="64"/>
  <c r="BO222"/>
  <c r="BJ509"/>
  <c r="BJ511"/>
  <c r="CG194" i="46"/>
  <c r="R194" i="56"/>
  <c r="BJ80" i="64"/>
  <c r="BJ436"/>
  <c r="BJ438"/>
  <c r="CG193" i="46"/>
  <c r="R193" i="56"/>
  <c r="BJ150" i="64"/>
  <c r="BJ152"/>
  <c r="CG81" i="46"/>
  <c r="R81" i="56"/>
  <c r="Q44" i="57"/>
  <c r="BN509" i="64"/>
  <c r="BN511"/>
  <c r="CK194" i="46"/>
  <c r="V194" i="56"/>
  <c r="BN290" i="64"/>
  <c r="BN292"/>
  <c r="CK82" i="46"/>
  <c r="V82" i="56"/>
  <c r="BN150" i="64"/>
  <c r="BN152"/>
  <c r="BN364"/>
  <c r="D20" i="56"/>
  <c r="M326" i="25"/>
  <c r="V326"/>
  <c r="F54" i="57"/>
  <c r="F56"/>
  <c r="BA150" i="64"/>
  <c r="BA152"/>
  <c r="BA364"/>
  <c r="BA220"/>
  <c r="BA222"/>
  <c r="BX81" i="46"/>
  <c r="I81" i="56"/>
  <c r="H44" i="57"/>
  <c r="BA582" i="64"/>
  <c r="BA584"/>
  <c r="BX195" i="46"/>
  <c r="I195" i="56"/>
  <c r="J54" i="57"/>
  <c r="J56"/>
  <c r="BC509" i="64"/>
  <c r="BC511"/>
  <c r="BZ194" i="46"/>
  <c r="K194" i="56"/>
  <c r="BC364" i="64"/>
  <c r="BC290"/>
  <c r="BC292"/>
  <c r="BZ82" i="46"/>
  <c r="K82" i="56"/>
  <c r="BC582" i="64"/>
  <c r="BC584"/>
  <c r="BZ195" i="46"/>
  <c r="K195" i="56"/>
  <c r="BB290" i="64"/>
  <c r="BB292"/>
  <c r="BY82" i="46"/>
  <c r="J82" i="56"/>
  <c r="BB364" i="64"/>
  <c r="BB582"/>
  <c r="BB584"/>
  <c r="BY195" i="46"/>
  <c r="J195" i="56"/>
  <c r="BB150" i="64"/>
  <c r="BB152"/>
  <c r="BQ215"/>
  <c r="BQ145"/>
  <c r="BQ138"/>
  <c r="BQ497"/>
  <c r="BQ573"/>
  <c r="BQ147"/>
  <c r="BQ361"/>
  <c r="BQ506"/>
  <c r="N326" i="25"/>
  <c r="I38" i="73"/>
  <c r="I19"/>
  <c r="I40" i="75"/>
  <c r="I22"/>
  <c r="I33" i="71"/>
  <c r="I19"/>
  <c r="I326" i="25"/>
  <c r="BM220" i="64"/>
  <c r="BM222"/>
  <c r="BM582"/>
  <c r="BM584"/>
  <c r="CJ195" i="46"/>
  <c r="U195" i="56"/>
  <c r="BM150" i="64"/>
  <c r="BM152"/>
  <c r="BM364"/>
  <c r="AZ436"/>
  <c r="AZ438"/>
  <c r="BW193" i="46"/>
  <c r="H193" i="56"/>
  <c r="AZ80" i="64"/>
  <c r="AZ582"/>
  <c r="AZ584"/>
  <c r="BW195" i="46"/>
  <c r="H195" i="56"/>
  <c r="AZ150" i="64"/>
  <c r="AZ152"/>
  <c r="BP290"/>
  <c r="BP292"/>
  <c r="CM82" i="46"/>
  <c r="X82" i="56"/>
  <c r="BP509" i="64"/>
  <c r="BP511"/>
  <c r="CM194" i="46"/>
  <c r="X194" i="56"/>
  <c r="BP220" i="64"/>
  <c r="BP222"/>
  <c r="CM81" i="46"/>
  <c r="X81" i="56"/>
  <c r="W44" i="57"/>
  <c r="BP436" i="64"/>
  <c r="BP438"/>
  <c r="CM193" i="46"/>
  <c r="X193" i="56"/>
  <c r="BI290" i="64"/>
  <c r="BI292"/>
  <c r="CF82" i="46"/>
  <c r="Q82" i="56"/>
  <c r="BI436" i="64"/>
  <c r="BI438"/>
  <c r="CF193" i="46"/>
  <c r="Q193" i="56"/>
  <c r="BI220" i="64"/>
  <c r="BI222"/>
  <c r="CF81" i="46"/>
  <c r="Q81" i="56"/>
  <c r="P44" i="57"/>
  <c r="BI509" i="64"/>
  <c r="BI511"/>
  <c r="CF194" i="46"/>
  <c r="Q194" i="56"/>
  <c r="U42" i="74"/>
  <c r="U22"/>
  <c r="U45" i="69"/>
  <c r="U24"/>
  <c r="U33" i="71"/>
  <c r="U19"/>
  <c r="Q33"/>
  <c r="Q19"/>
  <c r="Q42" i="74"/>
  <c r="Q22"/>
  <c r="Q34" i="70"/>
  <c r="Q20"/>
  <c r="Q40" i="75"/>
  <c r="Q22"/>
  <c r="F34" i="70"/>
  <c r="F20"/>
  <c r="F34" i="47"/>
  <c r="F326" i="25"/>
  <c r="F40" i="75"/>
  <c r="F22"/>
  <c r="P33" i="71"/>
  <c r="P19"/>
  <c r="P45" i="69"/>
  <c r="P24"/>
  <c r="P42" i="74"/>
  <c r="P22"/>
  <c r="P34" i="47"/>
  <c r="BF364" i="64"/>
  <c r="BF80"/>
  <c r="BF582"/>
  <c r="BF584"/>
  <c r="CC195" i="46"/>
  <c r="N195" i="56"/>
  <c r="BF150" i="64"/>
  <c r="BF152"/>
  <c r="BK220"/>
  <c r="BK222"/>
  <c r="BK364"/>
  <c r="BK150"/>
  <c r="BK152"/>
  <c r="BK582"/>
  <c r="BK584"/>
  <c r="CH195" i="46"/>
  <c r="S195" i="56"/>
  <c r="BE80" i="64"/>
  <c r="BE509"/>
  <c r="BE511"/>
  <c r="CB194" i="46"/>
  <c r="M194" i="56"/>
  <c r="BE364" i="64"/>
  <c r="BE220"/>
  <c r="BE222"/>
  <c r="CB81" i="46"/>
  <c r="M81" i="56"/>
  <c r="L44" i="57"/>
  <c r="BD582" i="64"/>
  <c r="BD584"/>
  <c r="CA195" i="46"/>
  <c r="L195" i="56"/>
  <c r="BD80" i="64"/>
  <c r="BD436"/>
  <c r="BD438"/>
  <c r="CA193" i="46"/>
  <c r="L193" i="56"/>
  <c r="BD220" i="64"/>
  <c r="BD222"/>
  <c r="CA81" i="46"/>
  <c r="L81" i="56"/>
  <c r="K44" i="57"/>
  <c r="V54"/>
  <c r="V56"/>
  <c r="Q54"/>
  <c r="Q56"/>
  <c r="U54"/>
  <c r="U56"/>
  <c r="BQ70" i="64"/>
  <c r="BG150"/>
  <c r="BG152"/>
  <c r="BG582"/>
  <c r="BG584"/>
  <c r="CD195" i="46"/>
  <c r="O195" i="56"/>
  <c r="BG80" i="64"/>
  <c r="BG436"/>
  <c r="BG438"/>
  <c r="CD193" i="46"/>
  <c r="O193" i="56"/>
  <c r="C26" i="70"/>
  <c r="K40" i="75"/>
  <c r="K22"/>
  <c r="K42" i="74"/>
  <c r="K22"/>
  <c r="K40" i="65"/>
  <c r="K18"/>
  <c r="K326" i="25"/>
  <c r="R38" i="73"/>
  <c r="R19"/>
  <c r="R34" i="70"/>
  <c r="R20"/>
  <c r="R40" i="75"/>
  <c r="R22"/>
  <c r="S40" i="65"/>
  <c r="S18"/>
  <c r="S45" i="69"/>
  <c r="S24"/>
  <c r="S34" i="70"/>
  <c r="S20"/>
  <c r="S326" i="25"/>
  <c r="AY80" i="64"/>
  <c r="AY290"/>
  <c r="AY292"/>
  <c r="BV82" i="46"/>
  <c r="G82" i="56"/>
  <c r="AY150" i="64"/>
  <c r="AY152"/>
  <c r="AY220"/>
  <c r="AY222"/>
  <c r="BV81" i="46"/>
  <c r="G81" i="56"/>
  <c r="H54" i="57"/>
  <c r="H56"/>
  <c r="BQ66" i="64"/>
  <c r="BQ206"/>
  <c r="BQ143"/>
  <c r="BQ502"/>
  <c r="BQ347"/>
  <c r="BQ419"/>
  <c r="BQ581"/>
  <c r="BQ363"/>
  <c r="BQ428"/>
  <c r="BQ142"/>
  <c r="AX150"/>
  <c r="AX152"/>
  <c r="AX509"/>
  <c r="AX511"/>
  <c r="BU194" i="46"/>
  <c r="F194" i="56"/>
  <c r="AX80" i="64"/>
  <c r="AX582"/>
  <c r="AX584"/>
  <c r="BU195" i="46"/>
  <c r="F195" i="56"/>
  <c r="D193"/>
  <c r="K193" i="44"/>
  <c r="L193"/>
  <c r="CL244" i="46"/>
  <c r="BQ432" i="64"/>
  <c r="BQ146"/>
  <c r="C28" i="57"/>
  <c r="BQ244" i="46"/>
  <c r="BQ251"/>
  <c r="C34" i="47"/>
  <c r="BQ509" i="64"/>
  <c r="BQ511"/>
  <c r="BQ150"/>
  <c r="BQ152"/>
  <c r="C43" i="57"/>
  <c r="BQ582" i="64"/>
  <c r="BQ584"/>
  <c r="D278" i="47"/>
  <c r="D57" i="75"/>
  <c r="D48" i="65"/>
  <c r="R34" i="73"/>
  <c r="R29" i="71"/>
  <c r="R16"/>
  <c r="R30" i="70"/>
  <c r="R17"/>
  <c r="R30" i="47"/>
  <c r="BK366" i="64"/>
  <c r="CH192" i="46"/>
  <c r="S192" i="56"/>
  <c r="R26" i="57"/>
  <c r="R36" i="75"/>
  <c r="R19"/>
  <c r="R38" i="74"/>
  <c r="R19"/>
  <c r="R41" i="69"/>
  <c r="R18"/>
  <c r="R36" i="65"/>
  <c r="M27" i="70"/>
  <c r="M28"/>
  <c r="M51"/>
  <c r="M52"/>
  <c r="M33" i="75"/>
  <c r="M34"/>
  <c r="M57"/>
  <c r="M58"/>
  <c r="M33" i="65"/>
  <c r="M34"/>
  <c r="M48"/>
  <c r="M49"/>
  <c r="M31" i="73"/>
  <c r="M32"/>
  <c r="M46"/>
  <c r="M47"/>
  <c r="M35" i="74"/>
  <c r="M36"/>
  <c r="M59"/>
  <c r="M60"/>
  <c r="M26" i="71"/>
  <c r="M27"/>
  <c r="M50"/>
  <c r="M51"/>
  <c r="BF82" i="64"/>
  <c r="CC78" i="46"/>
  <c r="M27" i="47"/>
  <c r="M28"/>
  <c r="M38" i="69"/>
  <c r="M39"/>
  <c r="M66"/>
  <c r="M67"/>
  <c r="F33" i="65"/>
  <c r="F34"/>
  <c r="F48"/>
  <c r="F49"/>
  <c r="F38" i="69"/>
  <c r="F39"/>
  <c r="F66"/>
  <c r="F67"/>
  <c r="F27" i="70"/>
  <c r="F28"/>
  <c r="F51"/>
  <c r="F52"/>
  <c r="F27" i="47"/>
  <c r="F28"/>
  <c r="F31" i="73"/>
  <c r="F32"/>
  <c r="F46"/>
  <c r="F47"/>
  <c r="F33" i="75"/>
  <c r="F34"/>
  <c r="F57"/>
  <c r="F58"/>
  <c r="F35" i="74"/>
  <c r="F36"/>
  <c r="F59"/>
  <c r="F60"/>
  <c r="F26" i="71"/>
  <c r="F27"/>
  <c r="F50"/>
  <c r="F51"/>
  <c r="AY82" i="64"/>
  <c r="BV78" i="46"/>
  <c r="N35" i="74"/>
  <c r="N36"/>
  <c r="N59"/>
  <c r="N60"/>
  <c r="N31" i="73"/>
  <c r="N32"/>
  <c r="N46"/>
  <c r="N47"/>
  <c r="N26" i="71"/>
  <c r="N27"/>
  <c r="N50"/>
  <c r="N51"/>
  <c r="N27" i="70"/>
  <c r="N28"/>
  <c r="N51"/>
  <c r="N52"/>
  <c r="BG82" i="64"/>
  <c r="CD78" i="46"/>
  <c r="N33" i="75"/>
  <c r="N34"/>
  <c r="N57"/>
  <c r="N58"/>
  <c r="N33" i="65"/>
  <c r="N34"/>
  <c r="N48"/>
  <c r="N49"/>
  <c r="N38" i="69"/>
  <c r="N39"/>
  <c r="N66"/>
  <c r="N67"/>
  <c r="N27" i="47"/>
  <c r="N28"/>
  <c r="BE366" i="64"/>
  <c r="CB192" i="46"/>
  <c r="M192" i="56"/>
  <c r="L26" i="57"/>
  <c r="L38" i="74"/>
  <c r="L19"/>
  <c r="L29" i="71"/>
  <c r="L16"/>
  <c r="L41" i="69"/>
  <c r="L18"/>
  <c r="L30" i="70"/>
  <c r="L17"/>
  <c r="L36" i="75"/>
  <c r="L19"/>
  <c r="L36" i="65"/>
  <c r="L33"/>
  <c r="L34"/>
  <c r="L48"/>
  <c r="L13"/>
  <c r="L34" i="73"/>
  <c r="L30" i="47"/>
  <c r="L35" i="74"/>
  <c r="L36"/>
  <c r="L59"/>
  <c r="L60"/>
  <c r="L31" i="73"/>
  <c r="L32"/>
  <c r="L46"/>
  <c r="L47"/>
  <c r="L38" i="69"/>
  <c r="L39"/>
  <c r="L66"/>
  <c r="L67"/>
  <c r="L27" i="47"/>
  <c r="L28"/>
  <c r="BE82" i="64"/>
  <c r="CB78" i="46"/>
  <c r="L27" i="70"/>
  <c r="L28"/>
  <c r="L51"/>
  <c r="L52"/>
  <c r="L49" i="65"/>
  <c r="L33" i="75"/>
  <c r="L34"/>
  <c r="L57"/>
  <c r="L58"/>
  <c r="L26" i="71"/>
  <c r="L27"/>
  <c r="L50"/>
  <c r="L51"/>
  <c r="M30" i="47"/>
  <c r="M34" i="73"/>
  <c r="BF366" i="64"/>
  <c r="CC192" i="46"/>
  <c r="N192" i="56"/>
  <c r="M26" i="57"/>
  <c r="M29" i="71"/>
  <c r="M16"/>
  <c r="M36" i="75"/>
  <c r="M19"/>
  <c r="M36" i="65"/>
  <c r="M13"/>
  <c r="M38" i="74"/>
  <c r="M19"/>
  <c r="M30" i="70"/>
  <c r="M17"/>
  <c r="M41" i="69"/>
  <c r="M18"/>
  <c r="AZ82" i="64"/>
  <c r="BW78" i="46"/>
  <c r="G27" i="47"/>
  <c r="G28"/>
  <c r="G33" i="75"/>
  <c r="G34"/>
  <c r="G57"/>
  <c r="G58"/>
  <c r="G26" i="71"/>
  <c r="G27"/>
  <c r="G50"/>
  <c r="G51"/>
  <c r="G33" i="65"/>
  <c r="G34"/>
  <c r="G48"/>
  <c r="G49"/>
  <c r="G38" i="69"/>
  <c r="G39"/>
  <c r="G66"/>
  <c r="G67"/>
  <c r="G27" i="70"/>
  <c r="G28"/>
  <c r="G51"/>
  <c r="G52"/>
  <c r="G35" i="74"/>
  <c r="G36"/>
  <c r="G59"/>
  <c r="G60"/>
  <c r="G31" i="73"/>
  <c r="G32"/>
  <c r="G46"/>
  <c r="G47"/>
  <c r="T30" i="70"/>
  <c r="T17"/>
  <c r="T36" i="75"/>
  <c r="T19"/>
  <c r="T38" i="74"/>
  <c r="T19"/>
  <c r="T34" i="73"/>
  <c r="T41" i="69"/>
  <c r="T18"/>
  <c r="BM366" i="64"/>
  <c r="CJ192" i="46"/>
  <c r="U192" i="56"/>
  <c r="T26" i="57"/>
  <c r="T36" i="65"/>
  <c r="T29" i="71"/>
  <c r="T16"/>
  <c r="T30" i="47"/>
  <c r="H41" i="69"/>
  <c r="H18"/>
  <c r="H36" i="65"/>
  <c r="H36" i="75"/>
  <c r="H19"/>
  <c r="H30" i="47"/>
  <c r="H38" i="74"/>
  <c r="H19"/>
  <c r="BA366" i="64"/>
  <c r="BX192" i="46"/>
  <c r="I192" i="56"/>
  <c r="H26" i="57"/>
  <c r="H29" i="71"/>
  <c r="H16"/>
  <c r="H30" i="70"/>
  <c r="H17"/>
  <c r="H34" i="73"/>
  <c r="U36" i="65"/>
  <c r="U34" i="73"/>
  <c r="U29" i="71"/>
  <c r="U16"/>
  <c r="U30" i="70"/>
  <c r="U17"/>
  <c r="U38" i="74"/>
  <c r="U19"/>
  <c r="U36" i="75"/>
  <c r="U19"/>
  <c r="BN366" i="64"/>
  <c r="CK192" i="46"/>
  <c r="V192" i="56"/>
  <c r="U26" i="57"/>
  <c r="U41" i="69"/>
  <c r="U18"/>
  <c r="U30" i="47"/>
  <c r="Q33" i="65"/>
  <c r="Q34"/>
  <c r="Q48"/>
  <c r="Q49"/>
  <c r="Q26" i="71"/>
  <c r="Q27"/>
  <c r="Q50"/>
  <c r="Q51"/>
  <c r="Q27" i="47"/>
  <c r="Q28"/>
  <c r="Q35" i="74"/>
  <c r="Q36"/>
  <c r="Q59"/>
  <c r="Q60"/>
  <c r="Q33" i="75"/>
  <c r="Q34"/>
  <c r="Q57"/>
  <c r="Q58"/>
  <c r="Q31" i="73"/>
  <c r="Q32"/>
  <c r="Q46"/>
  <c r="Q47"/>
  <c r="Q38" i="69"/>
  <c r="Q39"/>
  <c r="Q66"/>
  <c r="Q67"/>
  <c r="Q27" i="70"/>
  <c r="Q28"/>
  <c r="Q51"/>
  <c r="Q52"/>
  <c r="BJ82" i="64"/>
  <c r="CG78" i="46"/>
  <c r="BL82" i="64"/>
  <c r="CI78" i="46"/>
  <c r="S27" i="47"/>
  <c r="S28"/>
  <c r="S26" i="71"/>
  <c r="S27"/>
  <c r="S50"/>
  <c r="S51"/>
  <c r="S33" i="75"/>
  <c r="S34"/>
  <c r="S57"/>
  <c r="S58"/>
  <c r="S33" i="65"/>
  <c r="S34"/>
  <c r="S48"/>
  <c r="S49"/>
  <c r="S31" i="73"/>
  <c r="S32"/>
  <c r="S46"/>
  <c r="S47"/>
  <c r="S35" i="74"/>
  <c r="S36"/>
  <c r="S59"/>
  <c r="S60"/>
  <c r="S38" i="69"/>
  <c r="S39"/>
  <c r="S66"/>
  <c r="S67"/>
  <c r="S27" i="70"/>
  <c r="S28"/>
  <c r="S51"/>
  <c r="S52"/>
  <c r="S38" i="74"/>
  <c r="S19"/>
  <c r="S36" i="75"/>
  <c r="S19"/>
  <c r="S30" i="70"/>
  <c r="S17"/>
  <c r="S34" i="73"/>
  <c r="S14"/>
  <c r="S30" i="47"/>
  <c r="BL366" i="64"/>
  <c r="CI192" i="46"/>
  <c r="T192" i="56"/>
  <c r="S26" i="57"/>
  <c r="S29" i="71"/>
  <c r="S16"/>
  <c r="S36" i="65"/>
  <c r="S13"/>
  <c r="S41" i="69"/>
  <c r="S18"/>
  <c r="T227" i="47"/>
  <c r="T380"/>
  <c r="T131"/>
  <c r="T318"/>
  <c r="O35" i="74"/>
  <c r="O36"/>
  <c r="O59"/>
  <c r="O60"/>
  <c r="O26" i="71"/>
  <c r="O27"/>
  <c r="O50"/>
  <c r="O51"/>
  <c r="O38" i="69"/>
  <c r="O39"/>
  <c r="O66"/>
  <c r="O67"/>
  <c r="O27" i="47"/>
  <c r="O28"/>
  <c r="O31" i="73"/>
  <c r="O32"/>
  <c r="O46"/>
  <c r="O47"/>
  <c r="O33" i="75"/>
  <c r="O34"/>
  <c r="O57"/>
  <c r="O58"/>
  <c r="O33" i="65"/>
  <c r="O34"/>
  <c r="O48"/>
  <c r="O49"/>
  <c r="BH82" i="64"/>
  <c r="CE78" i="46"/>
  <c r="O27" i="70"/>
  <c r="O28"/>
  <c r="O51"/>
  <c r="O52"/>
  <c r="D56" i="57"/>
  <c r="C56"/>
  <c r="C54"/>
  <c r="D44"/>
  <c r="D18" i="69"/>
  <c r="D19" i="74"/>
  <c r="D17" i="70"/>
  <c r="D16" i="71"/>
  <c r="V256" i="47"/>
  <c r="V258"/>
  <c r="V58"/>
  <c r="C107"/>
  <c r="C298"/>
  <c r="C300"/>
  <c r="C350"/>
  <c r="C352"/>
  <c r="C180"/>
  <c r="O83"/>
  <c r="O278"/>
  <c r="U58"/>
  <c r="U256"/>
  <c r="U258"/>
  <c r="J58"/>
  <c r="J256"/>
  <c r="J258"/>
  <c r="L83"/>
  <c r="L278"/>
  <c r="D39" i="69"/>
  <c r="BR231" i="46"/>
  <c r="BR251"/>
  <c r="E78" i="56"/>
  <c r="BT206" i="46"/>
  <c r="K256" i="47"/>
  <c r="K258"/>
  <c r="K58"/>
  <c r="P58"/>
  <c r="P256"/>
  <c r="P258"/>
  <c r="R131"/>
  <c r="R318"/>
  <c r="R227"/>
  <c r="R380"/>
  <c r="N29" i="71"/>
  <c r="N16"/>
  <c r="N34" i="73"/>
  <c r="N14"/>
  <c r="N36" i="65"/>
  <c r="N13"/>
  <c r="N30" i="47"/>
  <c r="N41" i="69"/>
  <c r="N18"/>
  <c r="BG366" i="64"/>
  <c r="CD192" i="46"/>
  <c r="O192" i="56"/>
  <c r="N26" i="57"/>
  <c r="N36" i="75"/>
  <c r="N19"/>
  <c r="N30" i="70"/>
  <c r="N17"/>
  <c r="N38" i="74"/>
  <c r="N19"/>
  <c r="K36" i="65"/>
  <c r="BD366" i="64"/>
  <c r="CA192" i="46"/>
  <c r="L192" i="56"/>
  <c r="K26" i="57"/>
  <c r="K30" i="47"/>
  <c r="K30" i="70"/>
  <c r="K17"/>
  <c r="K34" i="73"/>
  <c r="K29" i="71"/>
  <c r="K16"/>
  <c r="K41" i="69"/>
  <c r="K18"/>
  <c r="K36" i="75"/>
  <c r="K19"/>
  <c r="K38" i="74"/>
  <c r="K19"/>
  <c r="U131" i="47"/>
  <c r="U318"/>
  <c r="U227"/>
  <c r="U380"/>
  <c r="P34" i="73"/>
  <c r="P36" i="65"/>
  <c r="P30" i="47"/>
  <c r="P30" i="70"/>
  <c r="P17"/>
  <c r="BI366" i="64"/>
  <c r="CF192" i="46"/>
  <c r="Q192" i="56"/>
  <c r="P26" i="57"/>
  <c r="P38" i="74"/>
  <c r="P19"/>
  <c r="P41" i="69"/>
  <c r="P18"/>
  <c r="P36" i="75"/>
  <c r="P19"/>
  <c r="P29" i="71"/>
  <c r="P16"/>
  <c r="G36" i="65"/>
  <c r="G13"/>
  <c r="G41" i="69"/>
  <c r="G18"/>
  <c r="G36" i="75"/>
  <c r="G19"/>
  <c r="G30" i="47"/>
  <c r="AZ366" i="64"/>
  <c r="BW192" i="46"/>
  <c r="H192" i="56"/>
  <c r="G26" i="57"/>
  <c r="G38" i="74"/>
  <c r="G19"/>
  <c r="G34" i="73"/>
  <c r="G14"/>
  <c r="G30" i="70"/>
  <c r="G17"/>
  <c r="G29" i="71"/>
  <c r="G16"/>
  <c r="T33" i="65"/>
  <c r="T34"/>
  <c r="T48"/>
  <c r="T49"/>
  <c r="T33" i="75"/>
  <c r="T34"/>
  <c r="T57"/>
  <c r="T58"/>
  <c r="T35" i="74"/>
  <c r="T36"/>
  <c r="T59"/>
  <c r="T60"/>
  <c r="BM82" i="64"/>
  <c r="CJ78" i="46"/>
  <c r="T38" i="69"/>
  <c r="T39"/>
  <c r="T66"/>
  <c r="T67"/>
  <c r="T31" i="73"/>
  <c r="T32"/>
  <c r="T46"/>
  <c r="T47"/>
  <c r="T27" i="70"/>
  <c r="T28"/>
  <c r="T51"/>
  <c r="T52"/>
  <c r="T26" i="71"/>
  <c r="T27"/>
  <c r="T50"/>
  <c r="T51"/>
  <c r="T27" i="47"/>
  <c r="T28"/>
  <c r="J38" i="69"/>
  <c r="J39"/>
  <c r="J66"/>
  <c r="J67"/>
  <c r="BC82" i="64"/>
  <c r="BZ78" i="46"/>
  <c r="J35" i="74"/>
  <c r="J36"/>
  <c r="J59"/>
  <c r="J60"/>
  <c r="J26" i="71"/>
  <c r="J27"/>
  <c r="J50"/>
  <c r="J51"/>
  <c r="J27" i="47"/>
  <c r="J28"/>
  <c r="J33" i="65"/>
  <c r="J34"/>
  <c r="J48"/>
  <c r="J49"/>
  <c r="J31" i="73"/>
  <c r="J32"/>
  <c r="J46"/>
  <c r="J47"/>
  <c r="J27" i="70"/>
  <c r="J28"/>
  <c r="J51"/>
  <c r="J52"/>
  <c r="J33" i="75"/>
  <c r="J34"/>
  <c r="J57"/>
  <c r="J58"/>
  <c r="K83" i="44"/>
  <c r="D243" i="56"/>
  <c r="V41" i="69"/>
  <c r="V18"/>
  <c r="V30" i="47"/>
  <c r="BO366" i="64"/>
  <c r="CL192" i="46"/>
  <c r="W192" i="56"/>
  <c r="V26" i="57"/>
  <c r="V30" i="70"/>
  <c r="V17"/>
  <c r="V36" i="75"/>
  <c r="V19"/>
  <c r="V38" i="74"/>
  <c r="V19"/>
  <c r="V29" i="71"/>
  <c r="V16"/>
  <c r="V36" i="65"/>
  <c r="V34" i="73"/>
  <c r="M83" i="47"/>
  <c r="M278"/>
  <c r="M256"/>
  <c r="M258"/>
  <c r="M58"/>
  <c r="Q256"/>
  <c r="Q258"/>
  <c r="Q58"/>
  <c r="S58"/>
  <c r="S256"/>
  <c r="S258"/>
  <c r="D380"/>
  <c r="C320" i="25"/>
  <c r="C326"/>
  <c r="C242"/>
  <c r="O58" i="47"/>
  <c r="O256"/>
  <c r="O258"/>
  <c r="F83"/>
  <c r="F278"/>
  <c r="G256"/>
  <c r="G258"/>
  <c r="G58"/>
  <c r="N83"/>
  <c r="N278"/>
  <c r="CH81" i="46"/>
  <c r="S81" i="56"/>
  <c r="R44" i="57"/>
  <c r="CL81" i="46"/>
  <c r="W81" i="56"/>
  <c r="V44" i="57"/>
  <c r="D82" i="56"/>
  <c r="K82" i="44"/>
  <c r="L82"/>
  <c r="D194" i="56"/>
  <c r="K194" i="44"/>
  <c r="L194"/>
  <c r="D195" i="56"/>
  <c r="K195" i="44"/>
  <c r="L195"/>
  <c r="R29" i="57"/>
  <c r="C19" i="73"/>
  <c r="C33" i="71"/>
  <c r="C40" i="65"/>
  <c r="C34" i="70"/>
  <c r="T29" i="57"/>
  <c r="BQ436" i="64"/>
  <c r="BQ438"/>
  <c r="CN193" i="46"/>
  <c r="CO193"/>
  <c r="BQ364" i="64"/>
  <c r="BQ366"/>
  <c r="BW81" i="46"/>
  <c r="H81" i="56"/>
  <c r="G44" i="57"/>
  <c r="BQ80" i="64"/>
  <c r="BQ82"/>
  <c r="BY81" i="46"/>
  <c r="J81" i="56"/>
  <c r="I44" i="57"/>
  <c r="CK81" i="46"/>
  <c r="V81" i="56"/>
  <c r="U44" i="57"/>
  <c r="D27" i="71"/>
  <c r="I27" i="70"/>
  <c r="I28"/>
  <c r="I51"/>
  <c r="I52"/>
  <c r="I31" i="73"/>
  <c r="I32"/>
  <c r="I46"/>
  <c r="I47"/>
  <c r="I26" i="71"/>
  <c r="I27"/>
  <c r="I50"/>
  <c r="I51"/>
  <c r="I38" i="69"/>
  <c r="I39"/>
  <c r="I66"/>
  <c r="I67"/>
  <c r="I27" i="47"/>
  <c r="I28"/>
  <c r="S29" i="57"/>
  <c r="C22" i="75"/>
  <c r="C24" i="69"/>
  <c r="C22" i="74"/>
  <c r="Q38"/>
  <c r="Q19"/>
  <c r="Q41" i="69"/>
  <c r="Q18"/>
  <c r="Q30" i="47"/>
  <c r="Q30" i="70"/>
  <c r="Q17"/>
  <c r="Q26" i="57"/>
  <c r="H29"/>
  <c r="L29"/>
  <c r="E35" i="74"/>
  <c r="E36"/>
  <c r="E59"/>
  <c r="E60"/>
  <c r="E27" i="47"/>
  <c r="E28"/>
  <c r="E33" i="65"/>
  <c r="E34"/>
  <c r="E48"/>
  <c r="E49"/>
  <c r="C30" i="72"/>
  <c r="C31"/>
  <c r="C45"/>
  <c r="C46"/>
  <c r="E26" i="71"/>
  <c r="E27"/>
  <c r="E50"/>
  <c r="E51"/>
  <c r="E27" i="70"/>
  <c r="E28"/>
  <c r="E51"/>
  <c r="E52"/>
  <c r="E31" i="73"/>
  <c r="E32"/>
  <c r="E46"/>
  <c r="E47"/>
  <c r="E33" i="75"/>
  <c r="E34"/>
  <c r="E57"/>
  <c r="E58"/>
  <c r="E38" i="69"/>
  <c r="E39"/>
  <c r="E66"/>
  <c r="E67"/>
  <c r="AX82" i="64"/>
  <c r="BU78" i="46"/>
  <c r="K38" i="69"/>
  <c r="K39"/>
  <c r="K66"/>
  <c r="K67"/>
  <c r="K33" i="75"/>
  <c r="K34"/>
  <c r="K57"/>
  <c r="K58"/>
  <c r="K33" i="65"/>
  <c r="K34"/>
  <c r="K48"/>
  <c r="K49"/>
  <c r="K31" i="73"/>
  <c r="K32"/>
  <c r="K46"/>
  <c r="K47"/>
  <c r="K27" i="47"/>
  <c r="K28"/>
  <c r="BD82" i="64"/>
  <c r="CA78" i="46"/>
  <c r="K27" i="70"/>
  <c r="K28"/>
  <c r="K51"/>
  <c r="K52"/>
  <c r="K26" i="71"/>
  <c r="K27"/>
  <c r="K50"/>
  <c r="K51"/>
  <c r="K35" i="74"/>
  <c r="K36"/>
  <c r="K59"/>
  <c r="K60"/>
  <c r="P131" i="47"/>
  <c r="P318"/>
  <c r="P227"/>
  <c r="P380"/>
  <c r="F131"/>
  <c r="F318"/>
  <c r="F227"/>
  <c r="F380"/>
  <c r="I36" i="75"/>
  <c r="I19"/>
  <c r="I34" i="73"/>
  <c r="I30" i="70"/>
  <c r="I17"/>
  <c r="I36" i="65"/>
  <c r="I41" i="69"/>
  <c r="I18"/>
  <c r="I29" i="71"/>
  <c r="I16"/>
  <c r="BB366" i="64"/>
  <c r="BY192" i="46"/>
  <c r="J192" i="56"/>
  <c r="I26" i="57"/>
  <c r="I29"/>
  <c r="I38" i="74"/>
  <c r="I19"/>
  <c r="I30" i="47"/>
  <c r="J34" i="73"/>
  <c r="J14"/>
  <c r="BC366" i="64"/>
  <c r="BZ192" i="46"/>
  <c r="K192" i="56"/>
  <c r="J26" i="57"/>
  <c r="J38" i="74"/>
  <c r="J19"/>
  <c r="J41" i="69"/>
  <c r="J18"/>
  <c r="J36" i="65"/>
  <c r="J13"/>
  <c r="J30" i="70"/>
  <c r="J17"/>
  <c r="J36" i="75"/>
  <c r="J19"/>
  <c r="J30" i="47"/>
  <c r="J29" i="71"/>
  <c r="J16"/>
  <c r="K20" i="44"/>
  <c r="D244" i="56"/>
  <c r="O29" i="71"/>
  <c r="O16"/>
  <c r="O41" i="69"/>
  <c r="O18"/>
  <c r="BH366" i="64"/>
  <c r="CE192" i="46"/>
  <c r="P192" i="56"/>
  <c r="O26" i="57"/>
  <c r="O29"/>
  <c r="O36" i="65"/>
  <c r="O13"/>
  <c r="O34" i="73"/>
  <c r="O14"/>
  <c r="O38" i="74"/>
  <c r="O19"/>
  <c r="O30" i="70"/>
  <c r="O17"/>
  <c r="O36" i="75"/>
  <c r="O19"/>
  <c r="O30" i="47"/>
  <c r="D19" i="75"/>
  <c r="E192" i="56"/>
  <c r="D13" i="65"/>
  <c r="C55" i="47"/>
  <c r="D58"/>
  <c r="D256"/>
  <c r="D258"/>
  <c r="D169"/>
  <c r="D97"/>
  <c r="D82"/>
  <c r="D81"/>
  <c r="D46" i="73"/>
  <c r="E83" i="47"/>
  <c r="E278"/>
  <c r="G83"/>
  <c r="G278"/>
  <c r="N58"/>
  <c r="N256"/>
  <c r="N258"/>
  <c r="D28" i="70"/>
  <c r="D36" i="74"/>
  <c r="R58" i="47"/>
  <c r="R256"/>
  <c r="R258"/>
  <c r="K83"/>
  <c r="K278"/>
  <c r="E256"/>
  <c r="E258"/>
  <c r="E58"/>
  <c r="Q83"/>
  <c r="Q278"/>
  <c r="E36" i="75"/>
  <c r="E19"/>
  <c r="E41" i="69"/>
  <c r="E18"/>
  <c r="E30" i="70"/>
  <c r="E17"/>
  <c r="AX366" i="64"/>
  <c r="BU192" i="46"/>
  <c r="F192" i="56"/>
  <c r="E26" i="57"/>
  <c r="E36" i="65"/>
  <c r="E13"/>
  <c r="E30" i="47"/>
  <c r="E34" i="73"/>
  <c r="E14"/>
  <c r="E29" i="71"/>
  <c r="E16"/>
  <c r="C33" i="72"/>
  <c r="C13"/>
  <c r="E38" i="74"/>
  <c r="E19"/>
  <c r="F29" i="71"/>
  <c r="F16"/>
  <c r="F34" i="73"/>
  <c r="F14"/>
  <c r="F30" i="47"/>
  <c r="F36" i="75"/>
  <c r="F19"/>
  <c r="AY366" i="64"/>
  <c r="BV192" i="46"/>
  <c r="G192" i="56"/>
  <c r="F26" i="57"/>
  <c r="F29"/>
  <c r="F41" i="69"/>
  <c r="F18"/>
  <c r="F36" i="65"/>
  <c r="F13"/>
  <c r="F38" i="74"/>
  <c r="F19"/>
  <c r="F30" i="70"/>
  <c r="F17"/>
  <c r="S227" i="47"/>
  <c r="S380"/>
  <c r="S131"/>
  <c r="S318"/>
  <c r="K227"/>
  <c r="K380"/>
  <c r="K131"/>
  <c r="K318"/>
  <c r="R38" i="69"/>
  <c r="R39"/>
  <c r="R66"/>
  <c r="R67"/>
  <c r="R27" i="47"/>
  <c r="R28"/>
  <c r="R35" i="74"/>
  <c r="R36"/>
  <c r="R59"/>
  <c r="R60"/>
  <c r="R26" i="71"/>
  <c r="R27"/>
  <c r="R50"/>
  <c r="R51"/>
  <c r="BK82" i="64"/>
  <c r="CH78" i="46"/>
  <c r="R27" i="70"/>
  <c r="R28"/>
  <c r="R51"/>
  <c r="R52"/>
  <c r="R33" i="75"/>
  <c r="R34"/>
  <c r="R57"/>
  <c r="R58"/>
  <c r="R33" i="65"/>
  <c r="R34"/>
  <c r="R48"/>
  <c r="R49"/>
  <c r="R31" i="73"/>
  <c r="R32"/>
  <c r="R46"/>
  <c r="R47"/>
  <c r="P27" i="70"/>
  <c r="P28"/>
  <c r="P51"/>
  <c r="P52"/>
  <c r="P33" i="65"/>
  <c r="P34"/>
  <c r="P48"/>
  <c r="P49"/>
  <c r="P27" i="47"/>
  <c r="P28"/>
  <c r="P33" i="75"/>
  <c r="P34"/>
  <c r="P57"/>
  <c r="P58"/>
  <c r="BI82" i="64"/>
  <c r="CF78" i="46"/>
  <c r="P31" i="73"/>
  <c r="P32"/>
  <c r="P46"/>
  <c r="P47"/>
  <c r="P26" i="71"/>
  <c r="P27"/>
  <c r="P50"/>
  <c r="P51"/>
  <c r="P35" i="74"/>
  <c r="P36"/>
  <c r="P59"/>
  <c r="P60"/>
  <c r="P38" i="69"/>
  <c r="P39"/>
  <c r="P66"/>
  <c r="P67"/>
  <c r="BP366" i="64"/>
  <c r="CM192" i="46"/>
  <c r="X192" i="56"/>
  <c r="W26" i="57"/>
  <c r="W36" i="75"/>
  <c r="W19"/>
  <c r="W29" i="71"/>
  <c r="W16"/>
  <c r="W34" i="73"/>
  <c r="W30" i="70"/>
  <c r="W17"/>
  <c r="W30" i="47"/>
  <c r="W41" i="69"/>
  <c r="W18"/>
  <c r="W38" i="74"/>
  <c r="W19"/>
  <c r="W36" i="65"/>
  <c r="BP82" i="64"/>
  <c r="CM78" i="46"/>
  <c r="W31" i="73"/>
  <c r="W32"/>
  <c r="W46"/>
  <c r="W47"/>
  <c r="W26" i="71"/>
  <c r="W27"/>
  <c r="W50"/>
  <c r="W51"/>
  <c r="W35" i="74"/>
  <c r="W36"/>
  <c r="W59"/>
  <c r="W60"/>
  <c r="W27" i="47"/>
  <c r="W28"/>
  <c r="W33" i="75"/>
  <c r="W34"/>
  <c r="W57"/>
  <c r="W58"/>
  <c r="W38" i="69"/>
  <c r="W39"/>
  <c r="W66"/>
  <c r="W67"/>
  <c r="W27" i="70"/>
  <c r="W28"/>
  <c r="W51"/>
  <c r="W52"/>
  <c r="W33" i="65"/>
  <c r="W34"/>
  <c r="W48"/>
  <c r="W49"/>
  <c r="H26" i="71"/>
  <c r="H27"/>
  <c r="H50"/>
  <c r="H51"/>
  <c r="H35" i="74"/>
  <c r="H36"/>
  <c r="H59"/>
  <c r="H60"/>
  <c r="H33" i="75"/>
  <c r="H34"/>
  <c r="H57"/>
  <c r="H58"/>
  <c r="H33" i="65"/>
  <c r="H34"/>
  <c r="H48"/>
  <c r="H49"/>
  <c r="BA82" i="64"/>
  <c r="BX78" i="46"/>
  <c r="H27" i="70"/>
  <c r="H28"/>
  <c r="H51"/>
  <c r="H52"/>
  <c r="H38" i="69"/>
  <c r="H39"/>
  <c r="H66"/>
  <c r="H67"/>
  <c r="H27" i="47"/>
  <c r="H28"/>
  <c r="H31" i="73"/>
  <c r="H32"/>
  <c r="H46"/>
  <c r="H47"/>
  <c r="U31"/>
  <c r="U32"/>
  <c r="U46"/>
  <c r="U47"/>
  <c r="U26" i="71"/>
  <c r="U27"/>
  <c r="U50"/>
  <c r="U51"/>
  <c r="U35" i="74"/>
  <c r="U36"/>
  <c r="U59"/>
  <c r="U60"/>
  <c r="U27" i="70"/>
  <c r="U28"/>
  <c r="U51"/>
  <c r="U52"/>
  <c r="U33" i="75"/>
  <c r="U34"/>
  <c r="U57"/>
  <c r="U58"/>
  <c r="U33" i="65"/>
  <c r="U34"/>
  <c r="U48"/>
  <c r="U49"/>
  <c r="BN82" i="64"/>
  <c r="CK78" i="46"/>
  <c r="U27" i="47"/>
  <c r="U28"/>
  <c r="U83"/>
  <c r="U278"/>
  <c r="U38" i="69"/>
  <c r="U39"/>
  <c r="U66"/>
  <c r="U67"/>
  <c r="V33" i="75"/>
  <c r="V34"/>
  <c r="V57"/>
  <c r="V58"/>
  <c r="V35" i="74"/>
  <c r="V36"/>
  <c r="V59"/>
  <c r="V60"/>
  <c r="V33" i="65"/>
  <c r="V34"/>
  <c r="V48"/>
  <c r="V49"/>
  <c r="V27" i="70"/>
  <c r="V28"/>
  <c r="V51"/>
  <c r="V52"/>
  <c r="V38" i="69"/>
  <c r="V39"/>
  <c r="V66"/>
  <c r="V67"/>
  <c r="V31" i="73"/>
  <c r="V32"/>
  <c r="V46"/>
  <c r="V47"/>
  <c r="V26" i="71"/>
  <c r="V27"/>
  <c r="V50"/>
  <c r="V51"/>
  <c r="V27" i="47"/>
  <c r="V28"/>
  <c r="BO82" i="64"/>
  <c r="CL78" i="46"/>
  <c r="O131" i="47"/>
  <c r="O318"/>
  <c r="O227"/>
  <c r="O380"/>
  <c r="W131"/>
  <c r="W318"/>
  <c r="W227"/>
  <c r="W380"/>
  <c r="S83"/>
  <c r="S278"/>
  <c r="H58"/>
  <c r="H256"/>
  <c r="H258"/>
  <c r="F58"/>
  <c r="F256"/>
  <c r="F258"/>
  <c r="I58"/>
  <c r="I256"/>
  <c r="I258"/>
  <c r="BW231" i="46"/>
  <c r="BW251"/>
  <c r="J78" i="56"/>
  <c r="BY206" i="46"/>
  <c r="V83" i="47"/>
  <c r="V278"/>
  <c r="D318"/>
  <c r="C131"/>
  <c r="C318"/>
  <c r="X320" i="25"/>
  <c r="X326"/>
  <c r="X242"/>
  <c r="T58" i="47"/>
  <c r="T256"/>
  <c r="T258"/>
  <c r="W58"/>
  <c r="W256"/>
  <c r="W258"/>
  <c r="J83"/>
  <c r="J278"/>
  <c r="I83"/>
  <c r="I278"/>
  <c r="L58"/>
  <c r="L256"/>
  <c r="L258"/>
  <c r="F44" i="57"/>
  <c r="CJ81" i="46"/>
  <c r="U81" i="56"/>
  <c r="T44" i="57"/>
  <c r="K29"/>
  <c r="P29"/>
  <c r="Q29"/>
  <c r="U29"/>
  <c r="J29"/>
  <c r="N29"/>
  <c r="CN82" i="46"/>
  <c r="CO82"/>
  <c r="CN194"/>
  <c r="CO194"/>
  <c r="CN195"/>
  <c r="CO195"/>
  <c r="M29" i="57"/>
  <c r="C38" i="73"/>
  <c r="C19" i="71"/>
  <c r="C18" i="65"/>
  <c r="C20" i="70"/>
  <c r="C33" i="57"/>
  <c r="W29"/>
  <c r="C27"/>
  <c r="BQ220" i="64"/>
  <c r="BQ222"/>
  <c r="BU81" i="46"/>
  <c r="CD81"/>
  <c r="O81" i="56"/>
  <c r="N44" i="57"/>
  <c r="CC81" i="46"/>
  <c r="N81" i="56"/>
  <c r="M44" i="57"/>
  <c r="BQ290" i="64"/>
  <c r="BQ292"/>
  <c r="BZ81" i="46"/>
  <c r="K81" i="56"/>
  <c r="J44" i="57"/>
  <c r="CE81" i="46"/>
  <c r="P81" i="56"/>
  <c r="O44" i="57"/>
  <c r="V29"/>
  <c r="I33" i="65"/>
  <c r="I34"/>
  <c r="I48"/>
  <c r="I49"/>
  <c r="I35" i="74"/>
  <c r="I36"/>
  <c r="I59"/>
  <c r="I60"/>
  <c r="I33" i="75"/>
  <c r="I34"/>
  <c r="I57"/>
  <c r="I58"/>
  <c r="C40"/>
  <c r="C45" i="69"/>
  <c r="C42" i="74"/>
  <c r="Q36" i="65"/>
  <c r="Q13"/>
  <c r="Q29" i="71"/>
  <c r="Q16"/>
  <c r="Q36" i="75"/>
  <c r="Q19"/>
  <c r="Q34" i="73"/>
  <c r="Q14"/>
  <c r="E29" i="57"/>
  <c r="G29"/>
  <c r="I14" i="73"/>
  <c r="C33" i="75"/>
  <c r="C33" i="65"/>
  <c r="W14" i="73"/>
  <c r="CN78" i="46"/>
  <c r="F35" i="57"/>
  <c r="F62"/>
  <c r="F66"/>
  <c r="O35"/>
  <c r="O62"/>
  <c r="O66"/>
  <c r="CO78" i="46"/>
  <c r="I45" i="57"/>
  <c r="I46"/>
  <c r="I58"/>
  <c r="I60"/>
  <c r="J230" i="56"/>
  <c r="J250"/>
  <c r="J207"/>
  <c r="V97" i="47"/>
  <c r="V169"/>
  <c r="V82"/>
  <c r="V277"/>
  <c r="V81"/>
  <c r="V276"/>
  <c r="V280"/>
  <c r="V22" i="73"/>
  <c r="V21"/>
  <c r="V20"/>
  <c r="V23" i="70"/>
  <c r="V22"/>
  <c r="V21"/>
  <c r="V24"/>
  <c r="V25" i="74"/>
  <c r="V24"/>
  <c r="V23"/>
  <c r="U27" i="69"/>
  <c r="U26"/>
  <c r="U25"/>
  <c r="U28"/>
  <c r="CI231" i="46"/>
  <c r="CI251"/>
  <c r="V78" i="56"/>
  <c r="CK206" i="46"/>
  <c r="U25" i="75"/>
  <c r="U24"/>
  <c r="U23"/>
  <c r="U25" i="74"/>
  <c r="U24"/>
  <c r="U23"/>
  <c r="U22" i="73"/>
  <c r="U21"/>
  <c r="U20"/>
  <c r="H97" i="47"/>
  <c r="H169"/>
  <c r="H82"/>
  <c r="H277"/>
  <c r="H81"/>
  <c r="H276"/>
  <c r="H23" i="70"/>
  <c r="H22"/>
  <c r="H21"/>
  <c r="H21" i="65"/>
  <c r="H20"/>
  <c r="H19"/>
  <c r="H25" i="74"/>
  <c r="H24"/>
  <c r="H23"/>
  <c r="W21" i="65"/>
  <c r="W20"/>
  <c r="W19"/>
  <c r="W27" i="69"/>
  <c r="W26"/>
  <c r="W25"/>
  <c r="W97" i="47"/>
  <c r="W169"/>
  <c r="W82"/>
  <c r="W277"/>
  <c r="W81"/>
  <c r="W276"/>
  <c r="W22" i="71"/>
  <c r="W21"/>
  <c r="W20"/>
  <c r="CK231" i="46"/>
  <c r="CK251"/>
  <c r="X78" i="56"/>
  <c r="CM206" i="46"/>
  <c r="P27" i="69"/>
  <c r="P26"/>
  <c r="P25"/>
  <c r="P22" i="71"/>
  <c r="P21"/>
  <c r="P20"/>
  <c r="P23"/>
  <c r="CD231" i="46"/>
  <c r="CD251"/>
  <c r="Q78" i="56"/>
  <c r="CF206" i="46"/>
  <c r="P97" i="47"/>
  <c r="P169"/>
  <c r="P82"/>
  <c r="P277"/>
  <c r="P81"/>
  <c r="P276"/>
  <c r="P23" i="70"/>
  <c r="P22"/>
  <c r="P21"/>
  <c r="R21" i="65"/>
  <c r="R20"/>
  <c r="R19"/>
  <c r="R23" i="70"/>
  <c r="R22"/>
  <c r="R21"/>
  <c r="R22" i="71"/>
  <c r="R21"/>
  <c r="R20"/>
  <c r="R169" i="47"/>
  <c r="R97"/>
  <c r="R82"/>
  <c r="R277"/>
  <c r="R81"/>
  <c r="R276"/>
  <c r="C36" i="74"/>
  <c r="D59"/>
  <c r="C28" i="70"/>
  <c r="D51"/>
  <c r="C46" i="73"/>
  <c r="D47"/>
  <c r="D276" i="47"/>
  <c r="D294"/>
  <c r="D130"/>
  <c r="D98"/>
  <c r="D192" i="56"/>
  <c r="K192" i="44"/>
  <c r="L192"/>
  <c r="D26" i="57"/>
  <c r="K25" i="74"/>
  <c r="K24"/>
  <c r="K23"/>
  <c r="K23" i="70"/>
  <c r="K22"/>
  <c r="K21"/>
  <c r="K97" i="47"/>
  <c r="K169"/>
  <c r="K82"/>
  <c r="K277"/>
  <c r="K81"/>
  <c r="K276"/>
  <c r="K21" i="65"/>
  <c r="K20"/>
  <c r="K19"/>
  <c r="K27" i="69"/>
  <c r="K26"/>
  <c r="K25"/>
  <c r="E27"/>
  <c r="E26"/>
  <c r="E25"/>
  <c r="E22" i="73"/>
  <c r="E21"/>
  <c r="E20"/>
  <c r="E22" i="71"/>
  <c r="E21"/>
  <c r="E20"/>
  <c r="E21" i="65"/>
  <c r="E20"/>
  <c r="E19"/>
  <c r="E25" i="74"/>
  <c r="E24"/>
  <c r="E23"/>
  <c r="L35" i="57"/>
  <c r="L62"/>
  <c r="L66"/>
  <c r="I169" i="47"/>
  <c r="I97"/>
  <c r="I82"/>
  <c r="I277"/>
  <c r="I81"/>
  <c r="I276"/>
  <c r="I22" i="71"/>
  <c r="I21"/>
  <c r="I20"/>
  <c r="I23" i="70"/>
  <c r="I22"/>
  <c r="I21"/>
  <c r="I35" i="57"/>
  <c r="I62"/>
  <c r="I66"/>
  <c r="I74"/>
  <c r="L83" i="44"/>
  <c r="J242"/>
  <c r="I242"/>
  <c r="J23" i="70"/>
  <c r="J22"/>
  <c r="J21"/>
  <c r="J21" i="65"/>
  <c r="J20"/>
  <c r="J19"/>
  <c r="J22" i="71"/>
  <c r="J21"/>
  <c r="J20"/>
  <c r="BX231" i="46"/>
  <c r="BX251"/>
  <c r="K78" i="56"/>
  <c r="BZ206" i="46"/>
  <c r="T97" i="47"/>
  <c r="T169"/>
  <c r="T82"/>
  <c r="T277"/>
  <c r="T81"/>
  <c r="T276"/>
  <c r="T23" i="70"/>
  <c r="T22"/>
  <c r="T21"/>
  <c r="T27" i="69"/>
  <c r="T26"/>
  <c r="T25"/>
  <c r="T28"/>
  <c r="T25" i="74"/>
  <c r="T24"/>
  <c r="T23"/>
  <c r="T21" i="65"/>
  <c r="T20"/>
  <c r="T19"/>
  <c r="O23" i="70"/>
  <c r="O22"/>
  <c r="O21"/>
  <c r="O21" i="65"/>
  <c r="O20"/>
  <c r="O19"/>
  <c r="O23"/>
  <c r="O22" i="73"/>
  <c r="O21"/>
  <c r="O20"/>
  <c r="O27" i="69"/>
  <c r="O26"/>
  <c r="O25"/>
  <c r="O28"/>
  <c r="O25" i="74"/>
  <c r="O24"/>
  <c r="O23"/>
  <c r="S23" i="70"/>
  <c r="S22"/>
  <c r="S21"/>
  <c r="S24"/>
  <c r="S25" i="74"/>
  <c r="S24"/>
  <c r="S23"/>
  <c r="S21" i="65"/>
  <c r="S20"/>
  <c r="S19"/>
  <c r="S23"/>
  <c r="S22" i="71"/>
  <c r="S21"/>
  <c r="S20"/>
  <c r="CG231" i="46"/>
  <c r="CG251"/>
  <c r="T78" i="56"/>
  <c r="CI206" i="46"/>
  <c r="Q23" i="70"/>
  <c r="Q22"/>
  <c r="Q21"/>
  <c r="Q22" i="73"/>
  <c r="Q21"/>
  <c r="Q20"/>
  <c r="Q23"/>
  <c r="Q27"/>
  <c r="Q232" i="47"/>
  <c r="Q385"/>
  <c r="Q25" i="74"/>
  <c r="Q24"/>
  <c r="Q23"/>
  <c r="Q22" i="71"/>
  <c r="Q21"/>
  <c r="Q20"/>
  <c r="Q23"/>
  <c r="G25" i="74"/>
  <c r="G24"/>
  <c r="G23"/>
  <c r="G27" i="69"/>
  <c r="G26"/>
  <c r="G25"/>
  <c r="G28"/>
  <c r="G22" i="71"/>
  <c r="G21"/>
  <c r="G20"/>
  <c r="G97" i="47"/>
  <c r="G169"/>
  <c r="G82"/>
  <c r="G277"/>
  <c r="G81"/>
  <c r="G276"/>
  <c r="L25" i="75"/>
  <c r="L24"/>
  <c r="L23"/>
  <c r="L26"/>
  <c r="L30"/>
  <c r="L234" i="47"/>
  <c r="L387"/>
  <c r="L23" i="70"/>
  <c r="L22"/>
  <c r="L21"/>
  <c r="L97" i="47"/>
  <c r="L169"/>
  <c r="L82"/>
  <c r="L277"/>
  <c r="L81"/>
  <c r="L276"/>
  <c r="L22" i="73"/>
  <c r="L21"/>
  <c r="L20"/>
  <c r="N27" i="69"/>
  <c r="N26"/>
  <c r="N25"/>
  <c r="N25" i="75"/>
  <c r="N24"/>
  <c r="N23"/>
  <c r="N26"/>
  <c r="N30"/>
  <c r="N234" i="47"/>
  <c r="N387"/>
  <c r="N23" i="70"/>
  <c r="N22"/>
  <c r="N21"/>
  <c r="N22" i="73"/>
  <c r="N21"/>
  <c r="N20"/>
  <c r="N23"/>
  <c r="N27"/>
  <c r="N232" i="47"/>
  <c r="N385"/>
  <c r="BT231" i="46"/>
  <c r="BT251"/>
  <c r="G78" i="56"/>
  <c r="BV206" i="46"/>
  <c r="F25" i="74"/>
  <c r="F24"/>
  <c r="F23"/>
  <c r="F26"/>
  <c r="F30"/>
  <c r="F233" i="47"/>
  <c r="F386"/>
  <c r="F22" i="73"/>
  <c r="F21"/>
  <c r="F20"/>
  <c r="F23" i="70"/>
  <c r="F22"/>
  <c r="F21"/>
  <c r="F24"/>
  <c r="F21" i="65"/>
  <c r="F20"/>
  <c r="F19"/>
  <c r="M169" i="47"/>
  <c r="M97"/>
  <c r="M82"/>
  <c r="M277"/>
  <c r="M81"/>
  <c r="M276"/>
  <c r="M22" i="71"/>
  <c r="M21"/>
  <c r="M20"/>
  <c r="M23"/>
  <c r="M22" i="73"/>
  <c r="M21"/>
  <c r="M20"/>
  <c r="M25" i="75"/>
  <c r="M24"/>
  <c r="M23"/>
  <c r="M26"/>
  <c r="M30"/>
  <c r="M234" i="47"/>
  <c r="M387"/>
  <c r="C28"/>
  <c r="D85"/>
  <c r="D14"/>
  <c r="C36" i="75"/>
  <c r="I13" i="65"/>
  <c r="C27" i="47"/>
  <c r="C227"/>
  <c r="C380"/>
  <c r="V14" i="73"/>
  <c r="P14"/>
  <c r="K85" i="47"/>
  <c r="K14"/>
  <c r="C38" i="69"/>
  <c r="W83" i="47"/>
  <c r="W278"/>
  <c r="V85"/>
  <c r="V14"/>
  <c r="D14" i="73"/>
  <c r="C29" i="71"/>
  <c r="C30" i="70"/>
  <c r="C38" i="74"/>
  <c r="C41" i="69"/>
  <c r="U13" i="65"/>
  <c r="H13"/>
  <c r="T13"/>
  <c r="C30" i="47"/>
  <c r="R13" i="65"/>
  <c r="R14" i="73"/>
  <c r="C34" i="65"/>
  <c r="C34" i="75"/>
  <c r="G35" i="57"/>
  <c r="G62"/>
  <c r="G66"/>
  <c r="I25" i="74"/>
  <c r="I24"/>
  <c r="I23"/>
  <c r="M35" i="57"/>
  <c r="M62"/>
  <c r="M66"/>
  <c r="J35"/>
  <c r="J62"/>
  <c r="J66"/>
  <c r="U35"/>
  <c r="U62"/>
  <c r="U66"/>
  <c r="P35"/>
  <c r="P62"/>
  <c r="P66"/>
  <c r="K35"/>
  <c r="K62"/>
  <c r="K66"/>
  <c r="E35"/>
  <c r="E62"/>
  <c r="E66"/>
  <c r="I25" i="75"/>
  <c r="I24"/>
  <c r="I23"/>
  <c r="I21" i="65"/>
  <c r="I20"/>
  <c r="I19"/>
  <c r="V35" i="57"/>
  <c r="V62"/>
  <c r="V66"/>
  <c r="F81" i="56"/>
  <c r="CN81" i="46"/>
  <c r="CO81"/>
  <c r="W35" i="57"/>
  <c r="W62"/>
  <c r="W66"/>
  <c r="N35"/>
  <c r="N62"/>
  <c r="N66"/>
  <c r="Q35"/>
  <c r="Q62"/>
  <c r="Q66"/>
  <c r="CJ231" i="46"/>
  <c r="CJ251"/>
  <c r="W78" i="56"/>
  <c r="CL206" i="46"/>
  <c r="V22" i="71"/>
  <c r="V21"/>
  <c r="V20"/>
  <c r="V27" i="69"/>
  <c r="V26"/>
  <c r="V25"/>
  <c r="V21" i="65"/>
  <c r="V20"/>
  <c r="V19"/>
  <c r="V25" i="75"/>
  <c r="V24"/>
  <c r="V23"/>
  <c r="U169" i="47"/>
  <c r="U97"/>
  <c r="U82"/>
  <c r="U277"/>
  <c r="U81"/>
  <c r="U276"/>
  <c r="U21" i="65"/>
  <c r="U20"/>
  <c r="U19"/>
  <c r="U23" i="70"/>
  <c r="U22"/>
  <c r="U21"/>
  <c r="U22" i="71"/>
  <c r="U21"/>
  <c r="U20"/>
  <c r="H22" i="73"/>
  <c r="H21"/>
  <c r="H20"/>
  <c r="H27" i="69"/>
  <c r="H26"/>
  <c r="H25"/>
  <c r="BV231" i="46"/>
  <c r="BV251"/>
  <c r="I78" i="56"/>
  <c r="BX206" i="46"/>
  <c r="H25" i="75"/>
  <c r="H24"/>
  <c r="H23"/>
  <c r="H22" i="71"/>
  <c r="H21"/>
  <c r="H20"/>
  <c r="H23"/>
  <c r="W23" i="70"/>
  <c r="W22"/>
  <c r="W21"/>
  <c r="W25" i="75"/>
  <c r="W24"/>
  <c r="W23"/>
  <c r="W26"/>
  <c r="W30"/>
  <c r="W234" i="47"/>
  <c r="W387"/>
  <c r="W25" i="74"/>
  <c r="W24"/>
  <c r="W23"/>
  <c r="W22" i="73"/>
  <c r="W21"/>
  <c r="W20"/>
  <c r="W23"/>
  <c r="W27"/>
  <c r="W232" i="47"/>
  <c r="W385"/>
  <c r="P25" i="74"/>
  <c r="P24"/>
  <c r="P23"/>
  <c r="P22" i="73"/>
  <c r="P21"/>
  <c r="P20"/>
  <c r="P23"/>
  <c r="P27"/>
  <c r="P232" i="47"/>
  <c r="P385"/>
  <c r="P25" i="75"/>
  <c r="P24"/>
  <c r="P23"/>
  <c r="P21" i="65"/>
  <c r="P20"/>
  <c r="P19"/>
  <c r="R22" i="73"/>
  <c r="R21"/>
  <c r="R20"/>
  <c r="R25" i="75"/>
  <c r="R24"/>
  <c r="R23"/>
  <c r="R26"/>
  <c r="R30"/>
  <c r="R234" i="47"/>
  <c r="R387"/>
  <c r="CF231" i="46"/>
  <c r="CF251"/>
  <c r="S78" i="56"/>
  <c r="CH206" i="46"/>
  <c r="R25" i="74"/>
  <c r="R24"/>
  <c r="R23"/>
  <c r="R27" i="69"/>
  <c r="R26"/>
  <c r="R25"/>
  <c r="D277" i="47"/>
  <c r="D346"/>
  <c r="D170"/>
  <c r="C256"/>
  <c r="C258"/>
  <c r="C58"/>
  <c r="C19" i="75"/>
  <c r="I243" i="44"/>
  <c r="L20"/>
  <c r="K22" i="71"/>
  <c r="K21"/>
  <c r="K20"/>
  <c r="BY231" i="46"/>
  <c r="BY251"/>
  <c r="L78" i="56"/>
  <c r="CA206" i="46"/>
  <c r="K22" i="73"/>
  <c r="K21"/>
  <c r="K20"/>
  <c r="K25" i="75"/>
  <c r="K24"/>
  <c r="K23"/>
  <c r="BS231" i="46"/>
  <c r="BS251"/>
  <c r="F78" i="56"/>
  <c r="BU206" i="46"/>
  <c r="E25" i="75"/>
  <c r="E24"/>
  <c r="E23"/>
  <c r="E23" i="70"/>
  <c r="E22"/>
  <c r="E21"/>
  <c r="C21" i="72"/>
  <c r="C20"/>
  <c r="C19"/>
  <c r="E97" i="47"/>
  <c r="E169"/>
  <c r="E82"/>
  <c r="E277"/>
  <c r="E81"/>
  <c r="E276"/>
  <c r="H35" i="57"/>
  <c r="H62"/>
  <c r="H66"/>
  <c r="S35"/>
  <c r="S62"/>
  <c r="S66"/>
  <c r="I27" i="69"/>
  <c r="I26"/>
  <c r="I25"/>
  <c r="I22" i="73"/>
  <c r="I21"/>
  <c r="I20"/>
  <c r="C27" i="71"/>
  <c r="D50"/>
  <c r="T35" i="57"/>
  <c r="T62"/>
  <c r="T66"/>
  <c r="R35"/>
  <c r="R62"/>
  <c r="R66"/>
  <c r="J25" i="75"/>
  <c r="J24"/>
  <c r="J23"/>
  <c r="J22" i="73"/>
  <c r="J21"/>
  <c r="J20"/>
  <c r="J97" i="47"/>
  <c r="J169"/>
  <c r="J82"/>
  <c r="J277"/>
  <c r="J81"/>
  <c r="J276"/>
  <c r="J25" i="74"/>
  <c r="J24"/>
  <c r="J23"/>
  <c r="J27" i="69"/>
  <c r="J26"/>
  <c r="J25"/>
  <c r="T22" i="71"/>
  <c r="T21"/>
  <c r="T20"/>
  <c r="T23"/>
  <c r="T22" i="73"/>
  <c r="T21"/>
  <c r="T20"/>
  <c r="CH231" i="46"/>
  <c r="CH251"/>
  <c r="U78" i="56"/>
  <c r="CJ206" i="46"/>
  <c r="T25" i="75"/>
  <c r="T24"/>
  <c r="T23"/>
  <c r="E230" i="56"/>
  <c r="E250"/>
  <c r="D45" i="57"/>
  <c r="E207" i="56"/>
  <c r="C39" i="69"/>
  <c r="D66"/>
  <c r="C16" i="71"/>
  <c r="C17" i="70"/>
  <c r="C19" i="74"/>
  <c r="C18" i="69"/>
  <c r="CC231" i="46"/>
  <c r="CC251"/>
  <c r="P78" i="56"/>
  <c r="CE206" i="46"/>
  <c r="O25" i="75"/>
  <c r="O24"/>
  <c r="O23"/>
  <c r="O169" i="47"/>
  <c r="O97"/>
  <c r="O82"/>
  <c r="O277"/>
  <c r="O81"/>
  <c r="O276"/>
  <c r="O22" i="71"/>
  <c r="O21"/>
  <c r="O20"/>
  <c r="S27" i="69"/>
  <c r="S26"/>
  <c r="S25"/>
  <c r="S22" i="73"/>
  <c r="S21"/>
  <c r="S20"/>
  <c r="S25" i="75"/>
  <c r="S24"/>
  <c r="S23"/>
  <c r="S169" i="47"/>
  <c r="S97"/>
  <c r="S82"/>
  <c r="S277"/>
  <c r="S81"/>
  <c r="S276"/>
  <c r="CE231" i="46"/>
  <c r="CE251"/>
  <c r="R78" i="56"/>
  <c r="CG206" i="46"/>
  <c r="Q27" i="69"/>
  <c r="Q26"/>
  <c r="Q25"/>
  <c r="Q25" i="75"/>
  <c r="Q24"/>
  <c r="Q23"/>
  <c r="Q26"/>
  <c r="Q30"/>
  <c r="Q234" i="47"/>
  <c r="Q387"/>
  <c r="Q97"/>
  <c r="Q169"/>
  <c r="Q82"/>
  <c r="Q277"/>
  <c r="Q81"/>
  <c r="Q276"/>
  <c r="Q280"/>
  <c r="Q21" i="65"/>
  <c r="Q20"/>
  <c r="Q19"/>
  <c r="G22" i="73"/>
  <c r="G21"/>
  <c r="G20"/>
  <c r="G23"/>
  <c r="G27"/>
  <c r="G232" i="47"/>
  <c r="G385"/>
  <c r="G23" i="70"/>
  <c r="G22"/>
  <c r="G21"/>
  <c r="G21" i="65"/>
  <c r="G20"/>
  <c r="G19"/>
  <c r="G23"/>
  <c r="G25" i="75"/>
  <c r="G24"/>
  <c r="G23"/>
  <c r="BU231" i="46"/>
  <c r="BU251"/>
  <c r="H78" i="56"/>
  <c r="BW206" i="46"/>
  <c r="L22" i="71"/>
  <c r="L21"/>
  <c r="L20"/>
  <c r="L21" i="65"/>
  <c r="L20"/>
  <c r="L19"/>
  <c r="L23"/>
  <c r="BZ231" i="46"/>
  <c r="BZ251"/>
  <c r="M78" i="56"/>
  <c r="CB206" i="46"/>
  <c r="L27" i="69"/>
  <c r="L26"/>
  <c r="L25"/>
  <c r="L28"/>
  <c r="L25" i="74"/>
  <c r="L24"/>
  <c r="L23"/>
  <c r="N97" i="47"/>
  <c r="N169"/>
  <c r="N82"/>
  <c r="N277"/>
  <c r="N81"/>
  <c r="N276"/>
  <c r="N21" i="65"/>
  <c r="N20"/>
  <c r="N19"/>
  <c r="N23"/>
  <c r="CB231" i="46"/>
  <c r="CB251"/>
  <c r="O78" i="56"/>
  <c r="CD206" i="46"/>
  <c r="N22" i="71"/>
  <c r="N21"/>
  <c r="N20"/>
  <c r="N25" i="74"/>
  <c r="N24"/>
  <c r="N23"/>
  <c r="F22" i="71"/>
  <c r="F21"/>
  <c r="F20"/>
  <c r="F25" i="75"/>
  <c r="F24"/>
  <c r="F23"/>
  <c r="F97" i="47"/>
  <c r="F169"/>
  <c r="F82"/>
  <c r="F277"/>
  <c r="F81"/>
  <c r="F276"/>
  <c r="F27" i="69"/>
  <c r="F26"/>
  <c r="F25"/>
  <c r="M27"/>
  <c r="M26"/>
  <c r="M25"/>
  <c r="CA231" i="46"/>
  <c r="CA251"/>
  <c r="N78" i="56"/>
  <c r="CC206" i="46"/>
  <c r="M25" i="74"/>
  <c r="M24"/>
  <c r="M23"/>
  <c r="M21" i="65"/>
  <c r="M20"/>
  <c r="M19"/>
  <c r="M23"/>
  <c r="M23" i="70"/>
  <c r="M22"/>
  <c r="M21"/>
  <c r="C48" i="65"/>
  <c r="D49"/>
  <c r="C57" i="75"/>
  <c r="D58"/>
  <c r="C31" i="73"/>
  <c r="L85" i="47"/>
  <c r="L14"/>
  <c r="W85"/>
  <c r="W14"/>
  <c r="I85"/>
  <c r="I14"/>
  <c r="F85"/>
  <c r="F14"/>
  <c r="W13" i="65"/>
  <c r="C35" i="74"/>
  <c r="C27" i="70"/>
  <c r="H83" i="47"/>
  <c r="H278"/>
  <c r="C32" i="73"/>
  <c r="C36" i="65"/>
  <c r="CN192" i="46"/>
  <c r="CO192"/>
  <c r="C26" i="71"/>
  <c r="G85" i="47"/>
  <c r="G14"/>
  <c r="O85"/>
  <c r="O14"/>
  <c r="P83"/>
  <c r="P278"/>
  <c r="R83"/>
  <c r="R278"/>
  <c r="V13" i="65"/>
  <c r="P13"/>
  <c r="K14" i="73"/>
  <c r="K13" i="65"/>
  <c r="U85" i="47"/>
  <c r="U14"/>
  <c r="T83"/>
  <c r="T278"/>
  <c r="C34" i="73"/>
  <c r="D46" i="57"/>
  <c r="D58"/>
  <c r="U14" i="73"/>
  <c r="H14"/>
  <c r="T14"/>
  <c r="M14"/>
  <c r="L14"/>
  <c r="J26" i="74"/>
  <c r="J30"/>
  <c r="J233" i="47"/>
  <c r="J386"/>
  <c r="J26" i="75"/>
  <c r="J30"/>
  <c r="J234" i="47"/>
  <c r="J387"/>
  <c r="I28" i="69"/>
  <c r="E24" i="70"/>
  <c r="K23" i="71"/>
  <c r="R26" i="74"/>
  <c r="R30"/>
  <c r="R233" i="47"/>
  <c r="R386"/>
  <c r="U24" i="70"/>
  <c r="J23" i="71"/>
  <c r="J24" i="70"/>
  <c r="I23" i="71"/>
  <c r="E23" i="65"/>
  <c r="E23" i="73"/>
  <c r="E27"/>
  <c r="E232" i="47"/>
  <c r="E385"/>
  <c r="K28" i="69"/>
  <c r="K280" i="47"/>
  <c r="K24" i="70"/>
  <c r="U280" i="47"/>
  <c r="V26" i="75"/>
  <c r="V30"/>
  <c r="V234" i="47"/>
  <c r="V387"/>
  <c r="V28" i="69"/>
  <c r="F28"/>
  <c r="F33"/>
  <c r="F23" i="71"/>
  <c r="N23"/>
  <c r="S23" i="73"/>
  <c r="S27"/>
  <c r="S232" i="47"/>
  <c r="S385"/>
  <c r="O23" i="71"/>
  <c r="CO206" i="46"/>
  <c r="R24" i="70"/>
  <c r="P24"/>
  <c r="W28" i="69"/>
  <c r="H26" i="74"/>
  <c r="H30"/>
  <c r="H233" i="47"/>
  <c r="H386"/>
  <c r="H24" i="70"/>
  <c r="U26" i="74"/>
  <c r="U30"/>
  <c r="U233" i="47"/>
  <c r="U386"/>
  <c r="T85"/>
  <c r="T14"/>
  <c r="C97"/>
  <c r="C294"/>
  <c r="I26" i="75"/>
  <c r="I30"/>
  <c r="I234" i="47"/>
  <c r="I387"/>
  <c r="C13" i="65"/>
  <c r="D60" i="57"/>
  <c r="M29" i="65"/>
  <c r="M28"/>
  <c r="F34" i="69"/>
  <c r="F294" i="47"/>
  <c r="F130"/>
  <c r="F98"/>
  <c r="N45" i="57"/>
  <c r="N46"/>
  <c r="N58"/>
  <c r="N60"/>
  <c r="O230" i="56"/>
  <c r="O250"/>
  <c r="O207"/>
  <c r="Q346" i="47"/>
  <c r="Q170"/>
  <c r="C58" i="75"/>
  <c r="D25"/>
  <c r="C25"/>
  <c r="D24"/>
  <c r="C24"/>
  <c r="D23"/>
  <c r="C49" i="65"/>
  <c r="D21"/>
  <c r="C21"/>
  <c r="D20"/>
  <c r="C20"/>
  <c r="D19"/>
  <c r="N230" i="56"/>
  <c r="N250"/>
  <c r="M45" i="57"/>
  <c r="M46"/>
  <c r="M58"/>
  <c r="M60"/>
  <c r="N207" i="56"/>
  <c r="F346" i="47"/>
  <c r="F170"/>
  <c r="N346"/>
  <c r="N170"/>
  <c r="H230" i="56"/>
  <c r="H250"/>
  <c r="G45" i="57"/>
  <c r="G46"/>
  <c r="G58"/>
  <c r="G60"/>
  <c r="H207" i="56"/>
  <c r="Q130" i="47"/>
  <c r="Q294"/>
  <c r="Q98"/>
  <c r="R230" i="56"/>
  <c r="R250"/>
  <c r="Q45" i="57"/>
  <c r="Q46"/>
  <c r="Q58"/>
  <c r="Q60"/>
  <c r="R207" i="56"/>
  <c r="S294" i="47"/>
  <c r="S130"/>
  <c r="S98"/>
  <c r="O294"/>
  <c r="O130"/>
  <c r="O98"/>
  <c r="O45" i="57"/>
  <c r="O46"/>
  <c r="O58"/>
  <c r="O60"/>
  <c r="P230" i="56"/>
  <c r="P250"/>
  <c r="P207"/>
  <c r="C66" i="69"/>
  <c r="D67"/>
  <c r="U230" i="56"/>
  <c r="U250"/>
  <c r="T45" i="57"/>
  <c r="T46"/>
  <c r="T58"/>
  <c r="T60"/>
  <c r="U207" i="56"/>
  <c r="J346" i="47"/>
  <c r="J170"/>
  <c r="C50" i="71"/>
  <c r="D51"/>
  <c r="E346" i="47"/>
  <c r="E170"/>
  <c r="E45" i="57"/>
  <c r="F230" i="56"/>
  <c r="F250"/>
  <c r="F207"/>
  <c r="H45" i="57"/>
  <c r="H46"/>
  <c r="H58"/>
  <c r="H60"/>
  <c r="I230" i="56"/>
  <c r="I250"/>
  <c r="I207"/>
  <c r="U346" i="47"/>
  <c r="U170"/>
  <c r="W230" i="56"/>
  <c r="W250"/>
  <c r="V45" i="57"/>
  <c r="V46"/>
  <c r="V58"/>
  <c r="V60"/>
  <c r="W207" i="56"/>
  <c r="G72" i="57"/>
  <c r="G70"/>
  <c r="C14" i="73"/>
  <c r="M294" i="47"/>
  <c r="M130"/>
  <c r="M98"/>
  <c r="L346"/>
  <c r="L170"/>
  <c r="G346"/>
  <c r="G170"/>
  <c r="T230" i="56"/>
  <c r="T250"/>
  <c r="S45" i="57"/>
  <c r="S46"/>
  <c r="S58"/>
  <c r="S60"/>
  <c r="T207" i="56"/>
  <c r="T130" i="47"/>
  <c r="T294"/>
  <c r="T98"/>
  <c r="J45" i="57"/>
  <c r="J46"/>
  <c r="J58"/>
  <c r="J60"/>
  <c r="K230" i="56"/>
  <c r="K250"/>
  <c r="K207"/>
  <c r="I70" i="57"/>
  <c r="I72"/>
  <c r="I346" i="47"/>
  <c r="I170"/>
  <c r="L72" i="57"/>
  <c r="L70"/>
  <c r="E29" i="65"/>
  <c r="E28"/>
  <c r="K33" i="69"/>
  <c r="K34"/>
  <c r="K346" i="47"/>
  <c r="K170"/>
  <c r="C26" i="57"/>
  <c r="C29"/>
  <c r="D29"/>
  <c r="D295" i="47"/>
  <c r="D132"/>
  <c r="D133"/>
  <c r="D134"/>
  <c r="C47" i="73"/>
  <c r="D22"/>
  <c r="C22"/>
  <c r="D21"/>
  <c r="C21"/>
  <c r="D20"/>
  <c r="C20"/>
  <c r="C51" i="70"/>
  <c r="D52"/>
  <c r="C59" i="74"/>
  <c r="D60"/>
  <c r="R294" i="47"/>
  <c r="R130"/>
  <c r="R98"/>
  <c r="P346"/>
  <c r="P170"/>
  <c r="X230" i="56"/>
  <c r="X250"/>
  <c r="W45" i="57"/>
  <c r="W46"/>
  <c r="W58"/>
  <c r="W60"/>
  <c r="X207" i="56"/>
  <c r="W130" i="47"/>
  <c r="W294"/>
  <c r="W98"/>
  <c r="H346"/>
  <c r="H170"/>
  <c r="V230" i="56"/>
  <c r="V250"/>
  <c r="U45" i="57"/>
  <c r="U46"/>
  <c r="U58"/>
  <c r="U60"/>
  <c r="V207" i="56"/>
  <c r="U33" i="69"/>
  <c r="U34"/>
  <c r="V346" i="47"/>
  <c r="V170"/>
  <c r="O72" i="57"/>
  <c r="O70"/>
  <c r="F72"/>
  <c r="F70"/>
  <c r="P85" i="47"/>
  <c r="P14"/>
  <c r="Q85"/>
  <c r="Q14"/>
  <c r="H85"/>
  <c r="H14"/>
  <c r="M24" i="70"/>
  <c r="M26" i="74"/>
  <c r="M30"/>
  <c r="M233" i="47"/>
  <c r="M386"/>
  <c r="M28" i="69"/>
  <c r="F280" i="47"/>
  <c r="F26" i="75"/>
  <c r="F30"/>
  <c r="F234" i="47"/>
  <c r="F387"/>
  <c r="N26" i="74"/>
  <c r="N30"/>
  <c r="N233" i="47"/>
  <c r="N386"/>
  <c r="N280"/>
  <c r="L26" i="74"/>
  <c r="L30"/>
  <c r="L233" i="47"/>
  <c r="L386"/>
  <c r="L23" i="71"/>
  <c r="G26" i="75"/>
  <c r="G30"/>
  <c r="G234" i="47"/>
  <c r="G387"/>
  <c r="G24" i="70"/>
  <c r="Q23" i="65"/>
  <c r="Q28" i="69"/>
  <c r="S280" i="47"/>
  <c r="S26" i="75"/>
  <c r="S30"/>
  <c r="S234" i="47"/>
  <c r="S387"/>
  <c r="S28" i="69"/>
  <c r="O280" i="47"/>
  <c r="O26" i="75"/>
  <c r="O30"/>
  <c r="O234" i="47"/>
  <c r="O387"/>
  <c r="T26" i="75"/>
  <c r="T30"/>
  <c r="T234" i="47"/>
  <c r="T387"/>
  <c r="T23" i="73"/>
  <c r="T27"/>
  <c r="T232" i="47"/>
  <c r="T385"/>
  <c r="J28" i="69"/>
  <c r="J280" i="47"/>
  <c r="J23" i="73"/>
  <c r="J27"/>
  <c r="J232" i="47"/>
  <c r="J385"/>
  <c r="T74" i="57"/>
  <c r="I23" i="73"/>
  <c r="I27"/>
  <c r="I232" i="47"/>
  <c r="I385"/>
  <c r="S74" i="57"/>
  <c r="H74"/>
  <c r="E280" i="47"/>
  <c r="C22" i="72"/>
  <c r="C26"/>
  <c r="E26" i="75"/>
  <c r="E30"/>
  <c r="E234" i="47"/>
  <c r="E387"/>
  <c r="K26" i="75"/>
  <c r="K30"/>
  <c r="K234" i="47"/>
  <c r="K387"/>
  <c r="C82"/>
  <c r="C277"/>
  <c r="R28" i="69"/>
  <c r="R23" i="73"/>
  <c r="R27"/>
  <c r="R232" i="47"/>
  <c r="R385"/>
  <c r="P26" i="75"/>
  <c r="P30"/>
  <c r="P234" i="47"/>
  <c r="P387"/>
  <c r="P26" i="74"/>
  <c r="P30"/>
  <c r="P233" i="47"/>
  <c r="P386"/>
  <c r="W26" i="74"/>
  <c r="W30"/>
  <c r="W233" i="47"/>
  <c r="W386"/>
  <c r="W24" i="70"/>
  <c r="H26" i="75"/>
  <c r="H30"/>
  <c r="H234" i="47"/>
  <c r="H387"/>
  <c r="H28" i="69"/>
  <c r="U23" i="71"/>
  <c r="U23" i="65"/>
  <c r="V23"/>
  <c r="V23" i="71"/>
  <c r="Q74" i="57"/>
  <c r="N74"/>
  <c r="W74"/>
  <c r="V74"/>
  <c r="I23" i="65"/>
  <c r="U74" i="57"/>
  <c r="J74"/>
  <c r="M74"/>
  <c r="I26" i="74"/>
  <c r="I30"/>
  <c r="I233" i="47"/>
  <c r="I386"/>
  <c r="M85"/>
  <c r="M14"/>
  <c r="N85"/>
  <c r="N14"/>
  <c r="E85"/>
  <c r="E14"/>
  <c r="M23" i="73"/>
  <c r="M27"/>
  <c r="M232" i="47"/>
  <c r="M385"/>
  <c r="M280"/>
  <c r="F23" i="65"/>
  <c r="F23" i="73"/>
  <c r="F27"/>
  <c r="F232" i="47"/>
  <c r="F385"/>
  <c r="N24" i="70"/>
  <c r="N28" i="69"/>
  <c r="L280" i="47"/>
  <c r="L24" i="70"/>
  <c r="G280" i="47"/>
  <c r="G23" i="71"/>
  <c r="G26" i="74"/>
  <c r="G30"/>
  <c r="G233" i="47"/>
  <c r="G386"/>
  <c r="Q26" i="74"/>
  <c r="Q30"/>
  <c r="Q233" i="47"/>
  <c r="Q386"/>
  <c r="Q24" i="70"/>
  <c r="S23" i="71"/>
  <c r="S26" i="74"/>
  <c r="S30"/>
  <c r="S233" i="47"/>
  <c r="S386"/>
  <c r="O26" i="74"/>
  <c r="O30"/>
  <c r="O233" i="47"/>
  <c r="O386"/>
  <c r="O23" i="73"/>
  <c r="O27"/>
  <c r="O232" i="47"/>
  <c r="O385"/>
  <c r="O24" i="70"/>
  <c r="T26" i="74"/>
  <c r="T30"/>
  <c r="T233" i="47"/>
  <c r="T386"/>
  <c r="T24" i="70"/>
  <c r="D280" i="47"/>
  <c r="R280"/>
  <c r="R23" i="71"/>
  <c r="R23" i="65"/>
  <c r="P280" i="47"/>
  <c r="P28" i="69"/>
  <c r="W23" i="71"/>
  <c r="W23" i="65"/>
  <c r="H23"/>
  <c r="H280" i="47"/>
  <c r="U23" i="73"/>
  <c r="U27"/>
  <c r="U232" i="47"/>
  <c r="U385"/>
  <c r="U26" i="75"/>
  <c r="U30"/>
  <c r="U234" i="47"/>
  <c r="U387"/>
  <c r="CN206" i="46"/>
  <c r="CL231"/>
  <c r="CL251"/>
  <c r="N28" i="65"/>
  <c r="N29"/>
  <c r="N130" i="47"/>
  <c r="N294"/>
  <c r="N98"/>
  <c r="L33" i="69"/>
  <c r="L34"/>
  <c r="L45" i="57"/>
  <c r="L46"/>
  <c r="L58"/>
  <c r="L60"/>
  <c r="M230" i="56"/>
  <c r="M250"/>
  <c r="M207"/>
  <c r="L28" i="65"/>
  <c r="L29"/>
  <c r="G29"/>
  <c r="G28"/>
  <c r="S346" i="47"/>
  <c r="S170"/>
  <c r="O346"/>
  <c r="O170"/>
  <c r="J294"/>
  <c r="J130"/>
  <c r="J98"/>
  <c r="R72" i="57"/>
  <c r="R70"/>
  <c r="T70"/>
  <c r="T72"/>
  <c r="I33" i="69"/>
  <c r="I34"/>
  <c r="S72" i="57"/>
  <c r="S70"/>
  <c r="H70"/>
  <c r="H72"/>
  <c r="E130" i="47"/>
  <c r="E294"/>
  <c r="E98"/>
  <c r="L230" i="56"/>
  <c r="L250"/>
  <c r="K45" i="57"/>
  <c r="K46"/>
  <c r="K58"/>
  <c r="K60"/>
  <c r="K74"/>
  <c r="L207" i="56"/>
  <c r="J243" i="44"/>
  <c r="D226" i="47"/>
  <c r="D347"/>
  <c r="D229"/>
  <c r="D228"/>
  <c r="D230"/>
  <c r="R45" i="57"/>
  <c r="R46"/>
  <c r="R58"/>
  <c r="R60"/>
  <c r="R74"/>
  <c r="S230" i="56"/>
  <c r="S250"/>
  <c r="S207"/>
  <c r="U130" i="47"/>
  <c r="U294"/>
  <c r="U98"/>
  <c r="V33" i="69"/>
  <c r="V34"/>
  <c r="Q72" i="57"/>
  <c r="Q70"/>
  <c r="N70"/>
  <c r="N72"/>
  <c r="W72"/>
  <c r="W70"/>
  <c r="E44"/>
  <c r="C44"/>
  <c r="D81" i="56"/>
  <c r="K81" i="44"/>
  <c r="L81"/>
  <c r="V70" i="57"/>
  <c r="V72"/>
  <c r="E72"/>
  <c r="E70"/>
  <c r="K70"/>
  <c r="K72"/>
  <c r="P72"/>
  <c r="P70"/>
  <c r="U70"/>
  <c r="U72"/>
  <c r="J70"/>
  <c r="J72"/>
  <c r="M70"/>
  <c r="M72"/>
  <c r="M346" i="47"/>
  <c r="M170"/>
  <c r="F45" i="57"/>
  <c r="F46"/>
  <c r="F58"/>
  <c r="F60"/>
  <c r="G230" i="56"/>
  <c r="G250"/>
  <c r="G207"/>
  <c r="L130" i="47"/>
  <c r="L294"/>
  <c r="L98"/>
  <c r="G130"/>
  <c r="G294"/>
  <c r="G98"/>
  <c r="G34" i="69"/>
  <c r="G33"/>
  <c r="S29" i="65"/>
  <c r="S28"/>
  <c r="O34" i="69"/>
  <c r="O33"/>
  <c r="O29" i="65"/>
  <c r="O28"/>
  <c r="T33" i="69"/>
  <c r="T34"/>
  <c r="T346" i="47"/>
  <c r="T170"/>
  <c r="I294"/>
  <c r="I130"/>
  <c r="I98"/>
  <c r="K130"/>
  <c r="K294"/>
  <c r="K98"/>
  <c r="D317"/>
  <c r="D136"/>
  <c r="R346"/>
  <c r="R170"/>
  <c r="P294"/>
  <c r="P130"/>
  <c r="P98"/>
  <c r="Q230" i="56"/>
  <c r="Q250"/>
  <c r="P45" i="57"/>
  <c r="P46"/>
  <c r="P58"/>
  <c r="P60"/>
  <c r="P74"/>
  <c r="Q207" i="56"/>
  <c r="W346" i="47"/>
  <c r="W170"/>
  <c r="W33" i="69"/>
  <c r="W34"/>
  <c r="H294" i="47"/>
  <c r="H130"/>
  <c r="H98"/>
  <c r="V294"/>
  <c r="V130"/>
  <c r="V98"/>
  <c r="D78" i="56"/>
  <c r="K23" i="73"/>
  <c r="K27"/>
  <c r="K232" i="47"/>
  <c r="K385"/>
  <c r="C169"/>
  <c r="C346"/>
  <c r="P23" i="65"/>
  <c r="H23" i="73"/>
  <c r="H27"/>
  <c r="H232" i="47"/>
  <c r="H385"/>
  <c r="G74" i="57"/>
  <c r="C83" i="47"/>
  <c r="C278"/>
  <c r="J85"/>
  <c r="J14"/>
  <c r="S85"/>
  <c r="S14"/>
  <c r="R85"/>
  <c r="R14"/>
  <c r="L23" i="73"/>
  <c r="L27"/>
  <c r="L232" i="47"/>
  <c r="L385"/>
  <c r="T23" i="65"/>
  <c r="T280" i="47"/>
  <c r="J23" i="65"/>
  <c r="I24" i="70"/>
  <c r="I280" i="47"/>
  <c r="L74" i="57"/>
  <c r="E26" i="74"/>
  <c r="E30"/>
  <c r="E233" i="47"/>
  <c r="E386"/>
  <c r="E23" i="71"/>
  <c r="E28" i="69"/>
  <c r="K23" i="65"/>
  <c r="K26" i="74"/>
  <c r="K30"/>
  <c r="K233" i="47"/>
  <c r="K386"/>
  <c r="C81"/>
  <c r="C276"/>
  <c r="C280"/>
  <c r="W280"/>
  <c r="V26" i="74"/>
  <c r="V30"/>
  <c r="V233" i="47"/>
  <c r="V386"/>
  <c r="V23" i="73"/>
  <c r="V27"/>
  <c r="V232" i="47"/>
  <c r="V385"/>
  <c r="O74" i="57"/>
  <c r="F74"/>
  <c r="C130" i="47"/>
  <c r="C317"/>
  <c r="C85"/>
  <c r="E208" i="56"/>
  <c r="P295" i="47"/>
  <c r="P133"/>
  <c r="P320"/>
  <c r="P132"/>
  <c r="P319"/>
  <c r="P134"/>
  <c r="P321"/>
  <c r="K295"/>
  <c r="K133"/>
  <c r="K320"/>
  <c r="K132"/>
  <c r="K319"/>
  <c r="K134"/>
  <c r="K321"/>
  <c r="K317"/>
  <c r="K136"/>
  <c r="K16"/>
  <c r="I317"/>
  <c r="T226"/>
  <c r="T347"/>
  <c r="T229"/>
  <c r="T382"/>
  <c r="T228"/>
  <c r="T381"/>
  <c r="T230"/>
  <c r="T383"/>
  <c r="G295"/>
  <c r="G133"/>
  <c r="G320"/>
  <c r="G132"/>
  <c r="G319"/>
  <c r="G134"/>
  <c r="G321"/>
  <c r="G317"/>
  <c r="D381"/>
  <c r="D379"/>
  <c r="E295"/>
  <c r="E133"/>
  <c r="E320"/>
  <c r="E132"/>
  <c r="E319"/>
  <c r="E134"/>
  <c r="E321"/>
  <c r="E317"/>
  <c r="J317"/>
  <c r="O226"/>
  <c r="O347"/>
  <c r="O229"/>
  <c r="O382"/>
  <c r="O228"/>
  <c r="O381"/>
  <c r="O230"/>
  <c r="O383"/>
  <c r="S226"/>
  <c r="S347"/>
  <c r="S229"/>
  <c r="S382"/>
  <c r="S228"/>
  <c r="S381"/>
  <c r="S230"/>
  <c r="S383"/>
  <c r="W28" i="65"/>
  <c r="W29"/>
  <c r="P33" i="69"/>
  <c r="P34"/>
  <c r="R29" i="65"/>
  <c r="R28"/>
  <c r="N34" i="69"/>
  <c r="N33"/>
  <c r="I29" i="65"/>
  <c r="I28"/>
  <c r="V29"/>
  <c r="V28"/>
  <c r="R33" i="69"/>
  <c r="R34"/>
  <c r="J33"/>
  <c r="J34"/>
  <c r="Q34"/>
  <c r="Q33"/>
  <c r="M34"/>
  <c r="M33"/>
  <c r="V347" i="47"/>
  <c r="V226"/>
  <c r="V229"/>
  <c r="V382"/>
  <c r="V228"/>
  <c r="V381"/>
  <c r="V230"/>
  <c r="V383"/>
  <c r="R317"/>
  <c r="C60" i="74"/>
  <c r="D25"/>
  <c r="C25"/>
  <c r="D23"/>
  <c r="D24"/>
  <c r="C24"/>
  <c r="C52" i="70"/>
  <c r="D23"/>
  <c r="C23"/>
  <c r="D22"/>
  <c r="C22"/>
  <c r="D21"/>
  <c r="D321" i="47"/>
  <c r="D319"/>
  <c r="T295"/>
  <c r="T133"/>
  <c r="T320"/>
  <c r="T132"/>
  <c r="T319"/>
  <c r="T134"/>
  <c r="T321"/>
  <c r="T317"/>
  <c r="G347"/>
  <c r="G226"/>
  <c r="G229"/>
  <c r="G382"/>
  <c r="G228"/>
  <c r="G381"/>
  <c r="G230"/>
  <c r="G383"/>
  <c r="L347"/>
  <c r="L226"/>
  <c r="L229"/>
  <c r="L382"/>
  <c r="L228"/>
  <c r="L381"/>
  <c r="L230"/>
  <c r="L383"/>
  <c r="M295"/>
  <c r="M133"/>
  <c r="M320"/>
  <c r="M132"/>
  <c r="M319"/>
  <c r="M134"/>
  <c r="M321"/>
  <c r="U226"/>
  <c r="U347"/>
  <c r="U229"/>
  <c r="U382"/>
  <c r="U228"/>
  <c r="U381"/>
  <c r="U230"/>
  <c r="U383"/>
  <c r="E347"/>
  <c r="E226"/>
  <c r="E229"/>
  <c r="E382"/>
  <c r="E228"/>
  <c r="E381"/>
  <c r="E230"/>
  <c r="E383"/>
  <c r="C51" i="71"/>
  <c r="D22"/>
  <c r="C22"/>
  <c r="D20"/>
  <c r="D21"/>
  <c r="C21"/>
  <c r="J347" i="47"/>
  <c r="J226"/>
  <c r="J229"/>
  <c r="J382"/>
  <c r="J228"/>
  <c r="J381"/>
  <c r="J230"/>
  <c r="J383"/>
  <c r="O295"/>
  <c r="O133"/>
  <c r="O320"/>
  <c r="O132"/>
  <c r="O319"/>
  <c r="O134"/>
  <c r="O321"/>
  <c r="S317"/>
  <c r="C19" i="65"/>
  <c r="D23"/>
  <c r="C23" i="75"/>
  <c r="D26"/>
  <c r="D30"/>
  <c r="Q226" i="47"/>
  <c r="Q347"/>
  <c r="Q229"/>
  <c r="Q382"/>
  <c r="Q228"/>
  <c r="Q381"/>
  <c r="Q230"/>
  <c r="Q383"/>
  <c r="F317"/>
  <c r="C98"/>
  <c r="C295"/>
  <c r="E33" i="69"/>
  <c r="E34"/>
  <c r="J29" i="65"/>
  <c r="J28"/>
  <c r="T28"/>
  <c r="T29"/>
  <c r="P29"/>
  <c r="P28"/>
  <c r="K78" i="44"/>
  <c r="D230" i="56"/>
  <c r="D250"/>
  <c r="D207"/>
  <c r="I208" i="46"/>
  <c r="V317" i="47"/>
  <c r="H295"/>
  <c r="H133"/>
  <c r="H320"/>
  <c r="H132"/>
  <c r="H319"/>
  <c r="H134"/>
  <c r="H321"/>
  <c r="K29" i="65"/>
  <c r="K28"/>
  <c r="V295" i="47"/>
  <c r="V133"/>
  <c r="V320"/>
  <c r="V132"/>
  <c r="V319"/>
  <c r="V134"/>
  <c r="V321"/>
  <c r="H317"/>
  <c r="W226"/>
  <c r="W347"/>
  <c r="W229"/>
  <c r="W382"/>
  <c r="W228"/>
  <c r="W381"/>
  <c r="W230"/>
  <c r="W383"/>
  <c r="P317"/>
  <c r="P136"/>
  <c r="P16"/>
  <c r="R347"/>
  <c r="R226"/>
  <c r="R229"/>
  <c r="R382"/>
  <c r="R228"/>
  <c r="R381"/>
  <c r="R230"/>
  <c r="R383"/>
  <c r="D16"/>
  <c r="I295"/>
  <c r="I133"/>
  <c r="I320"/>
  <c r="I132"/>
  <c r="I319"/>
  <c r="I134"/>
  <c r="I321"/>
  <c r="L295"/>
  <c r="L133"/>
  <c r="L320"/>
  <c r="L132"/>
  <c r="L319"/>
  <c r="L134"/>
  <c r="L321"/>
  <c r="L317"/>
  <c r="M226"/>
  <c r="M347"/>
  <c r="M229"/>
  <c r="M382"/>
  <c r="M228"/>
  <c r="M381"/>
  <c r="M230"/>
  <c r="M383"/>
  <c r="U295"/>
  <c r="U133"/>
  <c r="U320"/>
  <c r="U132"/>
  <c r="U319"/>
  <c r="U134"/>
  <c r="U321"/>
  <c r="U317"/>
  <c r="U136"/>
  <c r="U16"/>
  <c r="D383"/>
  <c r="D382"/>
  <c r="J295"/>
  <c r="J133"/>
  <c r="J320"/>
  <c r="J132"/>
  <c r="J319"/>
  <c r="J134"/>
  <c r="J321"/>
  <c r="N295"/>
  <c r="N133"/>
  <c r="N320"/>
  <c r="N132"/>
  <c r="N319"/>
  <c r="N134"/>
  <c r="N321"/>
  <c r="N317"/>
  <c r="N136"/>
  <c r="N16"/>
  <c r="H210" i="46"/>
  <c r="E210"/>
  <c r="H208"/>
  <c r="H29" i="65"/>
  <c r="H28"/>
  <c r="F29"/>
  <c r="F28"/>
  <c r="U29"/>
  <c r="U28"/>
  <c r="H33" i="69"/>
  <c r="H34"/>
  <c r="S34"/>
  <c r="S33"/>
  <c r="Q29" i="65"/>
  <c r="Q28"/>
  <c r="H347" i="47"/>
  <c r="H226"/>
  <c r="H229"/>
  <c r="H382"/>
  <c r="H228"/>
  <c r="H381"/>
  <c r="H230"/>
  <c r="H383"/>
  <c r="W295"/>
  <c r="W133"/>
  <c r="W320"/>
  <c r="W132"/>
  <c r="W319"/>
  <c r="W134"/>
  <c r="W321"/>
  <c r="W317"/>
  <c r="P226"/>
  <c r="P347"/>
  <c r="P229"/>
  <c r="P382"/>
  <c r="P228"/>
  <c r="P381"/>
  <c r="P230"/>
  <c r="P383"/>
  <c r="R295"/>
  <c r="R133"/>
  <c r="R320"/>
  <c r="R132"/>
  <c r="R319"/>
  <c r="R134"/>
  <c r="R321"/>
  <c r="D320"/>
  <c r="D35" i="57"/>
  <c r="D62"/>
  <c r="K347" i="47"/>
  <c r="K226"/>
  <c r="K229"/>
  <c r="K382"/>
  <c r="K228"/>
  <c r="K381"/>
  <c r="K230"/>
  <c r="K383"/>
  <c r="I226"/>
  <c r="I347"/>
  <c r="I229"/>
  <c r="I382"/>
  <c r="I228"/>
  <c r="I381"/>
  <c r="I230"/>
  <c r="I383"/>
  <c r="M317"/>
  <c r="M136"/>
  <c r="M16"/>
  <c r="C67" i="69"/>
  <c r="D27"/>
  <c r="C27"/>
  <c r="D26"/>
  <c r="C26"/>
  <c r="D25"/>
  <c r="O317" i="47"/>
  <c r="O136"/>
  <c r="O16"/>
  <c r="S295"/>
  <c r="S133"/>
  <c r="S320"/>
  <c r="S132"/>
  <c r="S319"/>
  <c r="S134"/>
  <c r="S321"/>
  <c r="Q295"/>
  <c r="Q133"/>
  <c r="Q320"/>
  <c r="Q132"/>
  <c r="Q319"/>
  <c r="Q134"/>
  <c r="Q321"/>
  <c r="Q317"/>
  <c r="Q136"/>
  <c r="Q16"/>
  <c r="N347"/>
  <c r="N226"/>
  <c r="N229"/>
  <c r="N382"/>
  <c r="N228"/>
  <c r="N381"/>
  <c r="N230"/>
  <c r="N383"/>
  <c r="F347"/>
  <c r="F226"/>
  <c r="F229"/>
  <c r="F382"/>
  <c r="F228"/>
  <c r="F381"/>
  <c r="F230"/>
  <c r="F383"/>
  <c r="F295"/>
  <c r="F133"/>
  <c r="F320"/>
  <c r="F132"/>
  <c r="F319"/>
  <c r="F134"/>
  <c r="F321"/>
  <c r="C170"/>
  <c r="C347"/>
  <c r="C45" i="57"/>
  <c r="C46"/>
  <c r="D23" i="73"/>
  <c r="D27"/>
  <c r="E46" i="57"/>
  <c r="E58"/>
  <c r="I323" i="47"/>
  <c r="V323"/>
  <c r="E136"/>
  <c r="E16"/>
  <c r="C226"/>
  <c r="C379"/>
  <c r="E60" i="57"/>
  <c r="C58"/>
  <c r="C59"/>
  <c r="I379" i="47"/>
  <c r="I236"/>
  <c r="I17"/>
  <c r="K379"/>
  <c r="K236"/>
  <c r="K17"/>
  <c r="P379"/>
  <c r="P236"/>
  <c r="P17"/>
  <c r="H379"/>
  <c r="H236"/>
  <c r="H17"/>
  <c r="M379"/>
  <c r="M236"/>
  <c r="M17"/>
  <c r="R379"/>
  <c r="R236"/>
  <c r="R17"/>
  <c r="W379"/>
  <c r="W236"/>
  <c r="W17"/>
  <c r="Q379"/>
  <c r="Q236"/>
  <c r="Q17"/>
  <c r="J379"/>
  <c r="J236"/>
  <c r="J17"/>
  <c r="G379"/>
  <c r="G236"/>
  <c r="G17"/>
  <c r="C21" i="70"/>
  <c r="D24"/>
  <c r="O379" i="47"/>
  <c r="O236"/>
  <c r="O17"/>
  <c r="T379"/>
  <c r="T236"/>
  <c r="T17"/>
  <c r="C133"/>
  <c r="C320"/>
  <c r="W323"/>
  <c r="H389"/>
  <c r="C230"/>
  <c r="C383"/>
  <c r="L323"/>
  <c r="R389"/>
  <c r="H323"/>
  <c r="C23" i="73"/>
  <c r="F136" i="47"/>
  <c r="C26" i="75"/>
  <c r="C23" i="65"/>
  <c r="O323" i="47"/>
  <c r="J389"/>
  <c r="G389"/>
  <c r="T136"/>
  <c r="T16"/>
  <c r="D323"/>
  <c r="C134"/>
  <c r="C321"/>
  <c r="R136"/>
  <c r="R16"/>
  <c r="E323"/>
  <c r="C228"/>
  <c r="C381"/>
  <c r="G136"/>
  <c r="G16"/>
  <c r="K323"/>
  <c r="P323"/>
  <c r="N379"/>
  <c r="N236"/>
  <c r="N17"/>
  <c r="C25" i="69"/>
  <c r="D28"/>
  <c r="C28"/>
  <c r="D66" i="57"/>
  <c r="C62"/>
  <c r="D232" i="47"/>
  <c r="C27" i="73"/>
  <c r="F379" i="47"/>
  <c r="F236"/>
  <c r="F17"/>
  <c r="C35" i="57"/>
  <c r="D72"/>
  <c r="C72"/>
  <c r="D70"/>
  <c r="I229" i="44"/>
  <c r="I249"/>
  <c r="L78"/>
  <c r="K206"/>
  <c r="C30" i="75"/>
  <c r="D234" i="47"/>
  <c r="D28" i="65"/>
  <c r="D29"/>
  <c r="C20" i="71"/>
  <c r="D23"/>
  <c r="E379" i="47"/>
  <c r="E236"/>
  <c r="E17"/>
  <c r="U379"/>
  <c r="U389"/>
  <c r="U236"/>
  <c r="U17"/>
  <c r="L379"/>
  <c r="L236"/>
  <c r="L17"/>
  <c r="C23" i="74"/>
  <c r="D26"/>
  <c r="D30"/>
  <c r="V379" i="47"/>
  <c r="V236"/>
  <c r="V17"/>
  <c r="S379"/>
  <c r="S389"/>
  <c r="S236"/>
  <c r="S17"/>
  <c r="N389"/>
  <c r="K389"/>
  <c r="F323"/>
  <c r="F389"/>
  <c r="Q323"/>
  <c r="S323"/>
  <c r="I389"/>
  <c r="R323"/>
  <c r="P389"/>
  <c r="W136"/>
  <c r="W16"/>
  <c r="N323"/>
  <c r="J323"/>
  <c r="C229"/>
  <c r="C382"/>
  <c r="U323"/>
  <c r="M389"/>
  <c r="L136"/>
  <c r="L16"/>
  <c r="W389"/>
  <c r="H136"/>
  <c r="H16"/>
  <c r="V136"/>
  <c r="V16"/>
  <c r="Q389"/>
  <c r="S136"/>
  <c r="S16"/>
  <c r="E389"/>
  <c r="M323"/>
  <c r="L389"/>
  <c r="T323"/>
  <c r="C132"/>
  <c r="C319"/>
  <c r="C323"/>
  <c r="V389"/>
  <c r="O389"/>
  <c r="J136"/>
  <c r="J16"/>
  <c r="G323"/>
  <c r="T389"/>
  <c r="I136"/>
  <c r="I16"/>
  <c r="J229" i="44"/>
  <c r="J249"/>
  <c r="L206"/>
  <c r="H209" i="46"/>
  <c r="C36" i="57"/>
  <c r="C70"/>
  <c r="D385" i="47"/>
  <c r="C232"/>
  <c r="C385"/>
  <c r="D74" i="57"/>
  <c r="C66"/>
  <c r="C26" i="74"/>
  <c r="C23" i="71"/>
  <c r="C30" i="74"/>
  <c r="D233" i="47"/>
  <c r="C234"/>
  <c r="C387"/>
  <c r="D387"/>
  <c r="D33" i="69"/>
  <c r="D34"/>
  <c r="F16" i="47"/>
  <c r="C136"/>
  <c r="E74" i="57"/>
  <c r="C60"/>
  <c r="C24" i="70"/>
  <c r="D386" i="47"/>
  <c r="C233"/>
  <c r="C386"/>
  <c r="C389"/>
  <c r="C74" i="57"/>
  <c r="D236" i="47"/>
  <c r="D389"/>
  <c r="C236"/>
  <c r="D17"/>
</calcChain>
</file>

<file path=xl/comments1.xml><?xml version="1.0" encoding="utf-8"?>
<comments xmlns="http://schemas.openxmlformats.org/spreadsheetml/2006/main">
  <authors>
    <author>dsarkar</author>
  </authors>
  <commentList>
    <comment ref="D19" authorId="0">
      <text>
        <r>
          <rPr>
            <b/>
            <sz val="8"/>
            <color indexed="81"/>
            <rFont val="Tahoma"/>
          </rPr>
          <t xml:space="preserve">You can write your custom class type in this column </t>
        </r>
      </text>
    </comment>
  </commentList>
</comments>
</file>

<file path=xl/comments2.xml><?xml version="1.0" encoding="utf-8"?>
<comments xmlns="http://schemas.openxmlformats.org/spreadsheetml/2006/main">
  <authors>
    <author>DengRo</author>
  </authors>
  <commentList>
    <comment ref="G85" authorId="0">
      <text>
        <r>
          <rPr>
            <b/>
            <sz val="8"/>
            <color indexed="81"/>
            <rFont val="Tahoma"/>
            <family val="2"/>
          </rPr>
          <t>DengRo:</t>
        </r>
        <r>
          <rPr>
            <sz val="8"/>
            <color indexed="81"/>
            <rFont val="Tahoma"/>
            <family val="2"/>
          </rPr>
          <t xml:space="preserve">
</t>
        </r>
      </text>
    </comment>
    <comment ref="G155" authorId="0">
      <text>
        <r>
          <rPr>
            <b/>
            <sz val="8"/>
            <color indexed="81"/>
            <rFont val="Tahoma"/>
            <family val="2"/>
          </rPr>
          <t>DengRo:</t>
        </r>
        <r>
          <rPr>
            <sz val="8"/>
            <color indexed="81"/>
            <rFont val="Tahoma"/>
            <family val="2"/>
          </rPr>
          <t xml:space="preserve">
</t>
        </r>
      </text>
    </comment>
    <comment ref="G225" authorId="0">
      <text>
        <r>
          <rPr>
            <b/>
            <sz val="8"/>
            <color indexed="81"/>
            <rFont val="Tahoma"/>
            <family val="2"/>
          </rPr>
          <t>DengRo:</t>
        </r>
        <r>
          <rPr>
            <sz val="8"/>
            <color indexed="81"/>
            <rFont val="Tahoma"/>
            <family val="2"/>
          </rPr>
          <t xml:space="preserve">
</t>
        </r>
      </text>
    </comment>
    <comment ref="G298" authorId="0">
      <text>
        <r>
          <rPr>
            <b/>
            <sz val="8"/>
            <color indexed="81"/>
            <rFont val="Tahoma"/>
            <family val="2"/>
          </rPr>
          <t>DengRo:</t>
        </r>
        <r>
          <rPr>
            <sz val="8"/>
            <color indexed="81"/>
            <rFont val="Tahoma"/>
            <family val="2"/>
          </rPr>
          <t xml:space="preserve">
</t>
        </r>
      </text>
    </comment>
    <comment ref="G371" authorId="0">
      <text>
        <r>
          <rPr>
            <b/>
            <sz val="8"/>
            <color indexed="81"/>
            <rFont val="Tahoma"/>
            <family val="2"/>
          </rPr>
          <t>DengRo:</t>
        </r>
        <r>
          <rPr>
            <sz val="8"/>
            <color indexed="81"/>
            <rFont val="Tahoma"/>
            <family val="2"/>
          </rPr>
          <t xml:space="preserve">
</t>
        </r>
      </text>
    </comment>
    <comment ref="G444" authorId="0">
      <text>
        <r>
          <rPr>
            <b/>
            <sz val="8"/>
            <color indexed="81"/>
            <rFont val="Tahoma"/>
            <family val="2"/>
          </rPr>
          <t>DengRo:</t>
        </r>
        <r>
          <rPr>
            <sz val="8"/>
            <color indexed="81"/>
            <rFont val="Tahoma"/>
            <family val="2"/>
          </rPr>
          <t xml:space="preserve">
</t>
        </r>
      </text>
    </comment>
    <comment ref="G517" authorId="0">
      <text>
        <r>
          <rPr>
            <b/>
            <sz val="8"/>
            <color indexed="81"/>
            <rFont val="Tahoma"/>
            <family val="2"/>
          </rPr>
          <t>DengRo:</t>
        </r>
        <r>
          <rPr>
            <sz val="8"/>
            <color indexed="81"/>
            <rFont val="Tahoma"/>
            <family val="2"/>
          </rPr>
          <t xml:space="preserve">
</t>
        </r>
      </text>
    </comment>
    <comment ref="G586" authorId="0">
      <text>
        <r>
          <rPr>
            <b/>
            <sz val="8"/>
            <color indexed="81"/>
            <rFont val="Tahoma"/>
            <family val="2"/>
          </rPr>
          <t>DengRo:</t>
        </r>
        <r>
          <rPr>
            <sz val="8"/>
            <color indexed="81"/>
            <rFont val="Tahoma"/>
            <family val="2"/>
          </rPr>
          <t xml:space="preserve">
</t>
        </r>
      </text>
    </comment>
  </commentList>
</comments>
</file>

<file path=xl/sharedStrings.xml><?xml version="1.0" encoding="utf-8"?>
<sst xmlns="http://schemas.openxmlformats.org/spreadsheetml/2006/main" count="7298" uniqueCount="1516">
  <si>
    <t>This sheet shows what accounts are included in the COSS, and how they are grouped into working capital and rate base. It shows how accounts are categorized in the customer and demand related costs. It will then show how the categorized costs are allocated to customer and demand related components. It will also show how Miscellaneous Revenue and General Plant and Administration costs are allocated. FInally, it will show how costs are being grouped together for presentation purposes.</t>
  </si>
  <si>
    <t>Classification and Allocation</t>
  </si>
  <si>
    <t>Demand Allocators</t>
  </si>
  <si>
    <t>Customer Classes</t>
  </si>
  <si>
    <t>Residential</t>
  </si>
  <si>
    <t>kW</t>
  </si>
  <si>
    <t xml:space="preserve">Utility's Class Definition </t>
  </si>
  <si>
    <t>Recalculated</t>
  </si>
  <si>
    <t>kWh</t>
  </si>
  <si>
    <t>TCP</t>
  </si>
  <si>
    <t>DCP</t>
  </si>
  <si>
    <t>PNCP</t>
  </si>
  <si>
    <t>SNCP</t>
  </si>
  <si>
    <t>DNCP</t>
  </si>
  <si>
    <t>CCS</t>
  </si>
  <si>
    <t>CCP</t>
  </si>
  <si>
    <t>CCA</t>
  </si>
  <si>
    <t>Distribution Revenue  (sale)</t>
  </si>
  <si>
    <t>Miscellaneous Revenue (mi)</t>
  </si>
  <si>
    <t>Sub Total Operating, Maintenance and Biling</t>
  </si>
  <si>
    <t>Sub -total</t>
  </si>
  <si>
    <t>Sub-total</t>
  </si>
  <si>
    <t>Misc ID</t>
  </si>
  <si>
    <t>A &amp; G ID</t>
  </si>
  <si>
    <t>Allocation - Demand Related</t>
  </si>
  <si>
    <t>Acct 1805-2 Land Station &lt;50 kV</t>
  </si>
  <si>
    <t>Acct 1806-2 Land Rights Station &lt;50 kV</t>
  </si>
  <si>
    <t>Acct 1808-2 Buildings and Fixtures &lt; 50 KV</t>
  </si>
  <si>
    <t>Acct 1810-2 Leasehold Improvements &lt;50 kV</t>
  </si>
  <si>
    <t>Substation Transformer Rate Base Gross Plant</t>
  </si>
  <si>
    <t>Acct 1815 - 1855</t>
  </si>
  <si>
    <t>General Expenses</t>
  </si>
  <si>
    <t>Allocation of General Expenses</t>
  </si>
  <si>
    <t xml:space="preserve">Acct 1830-4 Primary Poles, Towers &amp; Fixtures </t>
  </si>
  <si>
    <t>Acct 1835-4 Primary Overhead Conductors</t>
  </si>
  <si>
    <t>Acct 1840-4 Primary Underground Conduit</t>
  </si>
  <si>
    <t>Acct 1845-4 Primary Underground Conductors</t>
  </si>
  <si>
    <t>Primary Conductors and Poles Gross Assets</t>
  </si>
  <si>
    <t xml:space="preserve">Acct 1840-4 Primary Underground Conduit </t>
  </si>
  <si>
    <t xml:space="preserve">Acct 1845-4 Primary Underground Conductors </t>
  </si>
  <si>
    <t>Primary Conductors and Poles Accumulated Depreciation</t>
  </si>
  <si>
    <t xml:space="preserve">Acct 1830-3 Bulk Poles, Towers &amp; Fixtures </t>
  </si>
  <si>
    <t>Acct 1835-3 Bulk Overhead Conductors</t>
  </si>
  <si>
    <t xml:space="preserve">Acct 1840-3 Bulk Underground Conduit </t>
  </si>
  <si>
    <t xml:space="preserve">Acct 1845-3 Bulk Underground Conductors </t>
  </si>
  <si>
    <t xml:space="preserve">Acct 1830-5 Secondary Poles, Towers &amp; Fixtures </t>
  </si>
  <si>
    <t xml:space="preserve">Acct 1835-5 Secondary Overhead Conductors </t>
  </si>
  <si>
    <t xml:space="preserve">Acct 1840-5 Secondary Underground Conduit </t>
  </si>
  <si>
    <t xml:space="preserve">Acct 1845-5 Secondary Underground Conductors </t>
  </si>
  <si>
    <t>Secondary Conductors and Poles Gross Plant</t>
  </si>
  <si>
    <t>Secondary Conductors and Poles Accumulated Depreciation</t>
  </si>
  <si>
    <t xml:space="preserve">Acct 1835-4 Primary Overhead Conductors </t>
  </si>
  <si>
    <t>Secondary Conductors and Poles Gross Assets</t>
  </si>
  <si>
    <t xml:space="preserve">Central Meter </t>
  </si>
  <si>
    <t xml:space="preserve">Smart Meters </t>
  </si>
  <si>
    <t>Bulk Delivery CP</t>
  </si>
  <si>
    <t xml:space="preserve">Total Sytem CP </t>
  </si>
  <si>
    <t>Bulk Customer Base</t>
  </si>
  <si>
    <t>Primary Customer Base</t>
  </si>
  <si>
    <t>Secondary Customer Base</t>
  </si>
  <si>
    <t>OM&amp;A Expenses</t>
  </si>
  <si>
    <t xml:space="preserve">Directly Allocated Expenses </t>
  </si>
  <si>
    <t>EXISTING REVENUE MINUS ALLOCATED COSTS</t>
  </si>
  <si>
    <t>Rate class 2</t>
  </si>
  <si>
    <t>Rate class 3</t>
  </si>
  <si>
    <t>Rate class 4</t>
  </si>
  <si>
    <t>Control</t>
  </si>
  <si>
    <t>Amortization Expenses</t>
  </si>
  <si>
    <t>Total Amortization Expense</t>
  </si>
  <si>
    <t>crev</t>
  </si>
  <si>
    <t>Demand ID</t>
  </si>
  <si>
    <t>Customer ID</t>
  </si>
  <si>
    <t>GS &lt;50</t>
  </si>
  <si>
    <t>Street Light</t>
  </si>
  <si>
    <t>Embedded Distributor</t>
  </si>
  <si>
    <t>Number of Customers</t>
  </si>
  <si>
    <t>Total</t>
  </si>
  <si>
    <t>Transformation CP</t>
  </si>
  <si>
    <t>Primary NCP</t>
  </si>
  <si>
    <t>Secondary NCP</t>
  </si>
  <si>
    <t>Net Asset</t>
  </si>
  <si>
    <t>Total Number of Customer</t>
  </si>
  <si>
    <t>Subtransmission Customer Base</t>
  </si>
  <si>
    <t>Primary Feeder Customer Base</t>
  </si>
  <si>
    <t>Secondary Feeder Customer Base</t>
  </si>
  <si>
    <t xml:space="preserve">Weighted Meter -Capital </t>
  </si>
  <si>
    <t>CEN</t>
  </si>
  <si>
    <t>CWMC</t>
  </si>
  <si>
    <t>CWMR</t>
  </si>
  <si>
    <t>DDCP</t>
  </si>
  <si>
    <t>DDNCP</t>
  </si>
  <si>
    <t>accum dep</t>
  </si>
  <si>
    <t>dp</t>
  </si>
  <si>
    <t xml:space="preserve">Capital Contribution </t>
  </si>
  <si>
    <t xml:space="preserve">Distribution Plant - Gross </t>
  </si>
  <si>
    <t>General Plant - Gross</t>
  </si>
  <si>
    <t>Accumulated Depreciation</t>
  </si>
  <si>
    <t>TOTAL - 1995</t>
  </si>
  <si>
    <t>TOTAL - 5705</t>
  </si>
  <si>
    <t>TOTAL - 5710</t>
  </si>
  <si>
    <t>TOTAL - 5715</t>
  </si>
  <si>
    <t>TOTAL - 5720</t>
  </si>
  <si>
    <t>Total - Demand</t>
  </si>
  <si>
    <t>Total - Customer</t>
  </si>
  <si>
    <t>Total - Mis</t>
  </si>
  <si>
    <t>Total - A&amp;G</t>
  </si>
  <si>
    <t>1565-1860</t>
  </si>
  <si>
    <t>1815-1860</t>
  </si>
  <si>
    <t>Break out Functions</t>
  </si>
  <si>
    <t>RATE BASE AND DISTRIBUTION ASSETS</t>
  </si>
  <si>
    <t>CCB</t>
  </si>
  <si>
    <t>Categorization and Demand Allocation for Distribution Assets Accounts</t>
  </si>
  <si>
    <t>Density of Utility</t>
  </si>
  <si>
    <t>kM of Lines</t>
  </si>
  <si>
    <t>Density</t>
  </si>
  <si>
    <t>If Density is &lt; 30 customers per kM of lines then</t>
  </si>
  <si>
    <t>LOW</t>
  </si>
  <si>
    <t>If Density is Between 30  and 60 customers per kM of lines then</t>
  </si>
  <si>
    <t>If Density is Between &gt; 60 customers per kM of lines then</t>
  </si>
  <si>
    <t>Contributed Capital - 1995</t>
  </si>
  <si>
    <t>Deemed Customer Cost Component based on Survey Results</t>
  </si>
  <si>
    <t>Below:  Grouping to avoid disclosure</t>
  </si>
  <si>
    <t>Grouping of Operation and Maintenance</t>
  </si>
  <si>
    <t>Grouping of Operating and Maintenance               Distribution Costs (lines 106 - 148)</t>
  </si>
  <si>
    <t>Grouping of OM&amp;A                                      (lines 168 - 240)</t>
  </si>
  <si>
    <t>Customer Component</t>
  </si>
  <si>
    <t>MEDIUM</t>
  </si>
  <si>
    <t>HIGH</t>
  </si>
  <si>
    <t>Adjusted TB</t>
  </si>
  <si>
    <t>1805-1</t>
  </si>
  <si>
    <t>1805-2</t>
  </si>
  <si>
    <t>1806-1</t>
  </si>
  <si>
    <t>1806-2</t>
  </si>
  <si>
    <t>1808-1</t>
  </si>
  <si>
    <t>1808-2</t>
  </si>
  <si>
    <t>1810-1</t>
  </si>
  <si>
    <t>1810-2</t>
  </si>
  <si>
    <t>1825-1</t>
  </si>
  <si>
    <t>1825-2</t>
  </si>
  <si>
    <t>1830-3</t>
  </si>
  <si>
    <t>1830-4</t>
  </si>
  <si>
    <t>1830-5</t>
  </si>
  <si>
    <t>1835-3</t>
  </si>
  <si>
    <t>1835-4</t>
  </si>
  <si>
    <t>1835-5</t>
  </si>
  <si>
    <t>1840-3</t>
  </si>
  <si>
    <t>1840-4</t>
  </si>
  <si>
    <t>1840-5</t>
  </si>
  <si>
    <t>1845-3</t>
  </si>
  <si>
    <t>1845-4</t>
  </si>
  <si>
    <t>1845-5</t>
  </si>
  <si>
    <t>Weighted Meter Reading</t>
  </si>
  <si>
    <t>CNB</t>
  </si>
  <si>
    <t>Single Phase 200 Amp - Urban</t>
  </si>
  <si>
    <t>Single Phase 200 Amp - Rural</t>
  </si>
  <si>
    <t>Network Meter (Costs to be updated)</t>
  </si>
  <si>
    <t>Three-phase - No demand</t>
  </si>
  <si>
    <t>TOTAL - 2105 CC</t>
  </si>
  <si>
    <t>TOTAL - 2105 FA</t>
  </si>
  <si>
    <t>Demand without IT (usually three-phase)</t>
  </si>
  <si>
    <t>Demand with IT</t>
  </si>
  <si>
    <t>Demand with IT and Interval Capability - Primary</t>
  </si>
  <si>
    <t>Demand with IT and Interval Capability - Secondary</t>
  </si>
  <si>
    <t>Accum. Amortization of Electric Utility Plant -  Meters only</t>
  </si>
  <si>
    <t>Misc Revenue</t>
  </si>
  <si>
    <t>Billing and Collection</t>
  </si>
  <si>
    <t>Operating and Maintenance</t>
  </si>
  <si>
    <t>Allocation of Miscellaneous Revenue</t>
  </si>
  <si>
    <t xml:space="preserve">Residential - Rural - Outside  </t>
  </si>
  <si>
    <t>LDC Specific 4</t>
  </si>
  <si>
    <t>Ontario Energy Board</t>
  </si>
  <si>
    <r>
      <t>Sheet I1</t>
    </r>
    <r>
      <rPr>
        <b/>
        <sz val="20"/>
        <rFont val="Cooper Black"/>
        <family val="1"/>
      </rPr>
      <t xml:space="preserve"> Utility Information Sheet</t>
    </r>
  </si>
  <si>
    <t>Name of LDC:</t>
  </si>
  <si>
    <t>License Number:</t>
  </si>
  <si>
    <t>Version:</t>
  </si>
  <si>
    <t>Name:</t>
  </si>
  <si>
    <t>Title:</t>
  </si>
  <si>
    <t>Phone Number:</t>
  </si>
  <si>
    <t>E-Mail Address:</t>
  </si>
  <si>
    <t>Copyright</t>
  </si>
  <si>
    <r>
      <t>**</t>
    </r>
    <r>
      <rPr>
        <b/>
        <u/>
        <sz val="16"/>
        <rFont val="Cooper Black"/>
        <family val="1"/>
      </rPr>
      <t>Please Note:  Colour Coding Legend</t>
    </r>
    <r>
      <rPr>
        <b/>
        <sz val="16"/>
        <color indexed="10"/>
        <rFont val="Cooper Black"/>
        <family val="1"/>
      </rPr>
      <t xml:space="preserve"> **</t>
    </r>
  </si>
  <si>
    <t>Input Cells</t>
  </si>
  <si>
    <t>Output Cells</t>
  </si>
  <si>
    <t>Brief Description of Each Worksheet's Function</t>
  </si>
  <si>
    <t>Output showing details of individual allocation by class and by USofA</t>
  </si>
  <si>
    <r>
      <t>Sheet I2</t>
    </r>
    <r>
      <rPr>
        <b/>
        <sz val="16"/>
        <rFont val="Cooper Black"/>
        <family val="1"/>
      </rPr>
      <t xml:space="preserve"> Class Selection  -</t>
    </r>
  </si>
  <si>
    <t>Click for Drop-Down Menu</t>
  </si>
  <si>
    <t>**</t>
  </si>
  <si>
    <t>Differences?</t>
  </si>
  <si>
    <t>Financial Statement                (EDR Sheet 2.4, Column P)</t>
  </si>
  <si>
    <t xml:space="preserve">This cost allocation model is protected by copyright and is being made available to you solely for the purpose of preparing or reviewing an cost allocation filing.   You may use and copy this cost allocation model for that purpose, and provide a copy of this cost allocation model to any person that is advising or assisting you in that regard.  Except as indicated above, any copying, reproduction, publication, sale, adaptation, translation, modification, reverse engineering or other use or dissemination of this cost allocation model without the express written consent of the Ontario Energy Board is prohibited.  If you provide a copy of this cost allocation model to a person that is advising or assisting you in preparing or reviewing a cost allocation filing, you must ensure that the person understands and agrees to the restrictions noted above. </t>
  </si>
  <si>
    <t>Space available for additional information about this run</t>
  </si>
  <si>
    <t>Uniform System of Accounts - Detail Accounts</t>
  </si>
  <si>
    <t>Time of Use Read -- ignore</t>
  </si>
  <si>
    <t>Special Reads -- ignore</t>
  </si>
  <si>
    <t>let misc charges pick up the difference</t>
  </si>
  <si>
    <t xml:space="preserve">Allocation Customer Related </t>
  </si>
  <si>
    <t xml:space="preserve">Allocation A&amp;G Related </t>
  </si>
  <si>
    <t xml:space="preserve">Allocation Misc Related </t>
  </si>
  <si>
    <t>Allocation of General Plant and Administration</t>
  </si>
  <si>
    <t>After BO</t>
  </si>
  <si>
    <t>Financial Statement - Asset Break Out includes Acc Dep and Contributed Capital</t>
  </si>
  <si>
    <t>Total Revenue</t>
  </si>
  <si>
    <t>Expenses</t>
  </si>
  <si>
    <t>Total Expenses</t>
  </si>
  <si>
    <t>Net Income</t>
  </si>
  <si>
    <t>Revenue Requirement (includes NI)</t>
  </si>
  <si>
    <t>Total Net Plant</t>
  </si>
  <si>
    <t>Net Assets</t>
  </si>
  <si>
    <t>Total Rate Base</t>
  </si>
  <si>
    <t>RATIOS ANALYSIS</t>
  </si>
  <si>
    <t>Total Demand And Customer</t>
  </si>
  <si>
    <t>Total Demand and Customer</t>
  </si>
  <si>
    <t>O&amp;M DC</t>
  </si>
  <si>
    <t xml:space="preserve">O&amp;M </t>
  </si>
  <si>
    <t>Conservation and Demand Management Expenditures and Recoveries</t>
  </si>
  <si>
    <t>Other Amortization - Unclassified</t>
  </si>
  <si>
    <t>Income Tax Expense - Unclassified</t>
  </si>
  <si>
    <t>Grouping for Sheet O1 Revenue to Cost</t>
  </si>
  <si>
    <t>Interest Special Deposits</t>
  </si>
  <si>
    <t>Dividend Special Deposits</t>
  </si>
  <si>
    <t>Other Special Deposits</t>
  </si>
  <si>
    <t>Term Deposits</t>
  </si>
  <si>
    <t>Current Investments</t>
  </si>
  <si>
    <t>Customer Accounts Receivable</t>
  </si>
  <si>
    <t>Accounts Receivable - Services</t>
  </si>
  <si>
    <t>Less:  Transformer Ownership Allowance Credit</t>
  </si>
  <si>
    <t>Accounts Receivable - Recoverable Work</t>
  </si>
  <si>
    <t>Accounts Receivable - Merchandise, Jobbing, etc.</t>
  </si>
  <si>
    <t>Other Accounts Receivable</t>
  </si>
  <si>
    <t>Accrued Utility Revenues</t>
  </si>
  <si>
    <t>Sub - Total</t>
  </si>
  <si>
    <t>Term Bank Loans - Long Term Portion</t>
  </si>
  <si>
    <t>Ontario Hydro Debt Outstanding - Long Term Portion</t>
  </si>
  <si>
    <t>Advances from Associated Companies</t>
  </si>
  <si>
    <t>Common Shares Issued</t>
  </si>
  <si>
    <t>Total Allocated to Rate Classifications?</t>
  </si>
  <si>
    <t>1815-1855 D</t>
  </si>
  <si>
    <t>1815-1855 C</t>
  </si>
  <si>
    <t>DEMAND 1815-1855</t>
  </si>
  <si>
    <t>CUSTOMER 1815-1855</t>
  </si>
  <si>
    <t>Preference Shares Issued</t>
  </si>
  <si>
    <t>Contributed Surplus</t>
  </si>
  <si>
    <t>Donations Received</t>
  </si>
  <si>
    <t>Development Charges Transferred to Equity</t>
  </si>
  <si>
    <t>Capital Stock Held in Treasury</t>
  </si>
  <si>
    <t>Miscellaneous Paid-In Capital</t>
  </si>
  <si>
    <t>gp</t>
  </si>
  <si>
    <t>mi</t>
  </si>
  <si>
    <t>di</t>
  </si>
  <si>
    <t>cu</t>
  </si>
  <si>
    <t>ad</t>
  </si>
  <si>
    <t>co</t>
  </si>
  <si>
    <t>cop</t>
  </si>
  <si>
    <t>Cost of Power  (COP)</t>
  </si>
  <si>
    <t>NI</t>
  </si>
  <si>
    <t>Allocated Net Income  (NI)</t>
  </si>
  <si>
    <t>PILs  (INPUT)</t>
  </si>
  <si>
    <t>dep</t>
  </si>
  <si>
    <t>Depreciation and Amortization (dep)</t>
  </si>
  <si>
    <t>Customer Related Costs (cu)</t>
  </si>
  <si>
    <t>Distribution Costs (di)</t>
  </si>
  <si>
    <t>Installments Received on Capital Stock</t>
  </si>
  <si>
    <t>Appropriated Retained Earnings</t>
  </si>
  <si>
    <t>Unappropriated Retained Earnings</t>
  </si>
  <si>
    <t>Balance Transferred From Income</t>
  </si>
  <si>
    <t>Asset net of Accumulated Depreciation and Contributed Capital</t>
  </si>
  <si>
    <t>SUB TOTAL from I3</t>
  </si>
  <si>
    <t>Categorization and Allocation of Contributed Capital</t>
  </si>
  <si>
    <t>Categorization and Allocation of Amortization Expense - Property, Plant and Equipment - 5705</t>
  </si>
  <si>
    <t>Categorization and Allocation of Amortization of Limited Term Electric Plant - 5710</t>
  </si>
  <si>
    <t>Categorization and Allocation of Accumulated Amortization of Electric Utility Plant  - Intangibles - 5715</t>
  </si>
  <si>
    <t>Categorization and Allocation of  Accum. Amortization of Electric Utility Plant- Property, Plant &amp; Equipment - 5720</t>
  </si>
  <si>
    <t>BALANCE SHEET ITEMS</t>
  </si>
  <si>
    <t>EXPENSE ITEMS</t>
  </si>
  <si>
    <t>Appropriations of Retained Earnings - Current Period</t>
  </si>
  <si>
    <t>Dividends Payable-Preference Shares</t>
  </si>
  <si>
    <t>Dividends Payable-Common Shares</t>
  </si>
  <si>
    <t>Adjustment to Retained Earnings</t>
  </si>
  <si>
    <t>Underground Line Expenses</t>
  </si>
  <si>
    <t>Transmission of Electricity by Others</t>
  </si>
  <si>
    <t>Miscellaneous Transmission Expense</t>
  </si>
  <si>
    <t>2004 Values</t>
  </si>
  <si>
    <t>2010 Value</t>
  </si>
  <si>
    <t>2010 Values</t>
  </si>
  <si>
    <t>2004 Data</t>
  </si>
  <si>
    <t>Other Income &amp; Deductions</t>
  </si>
  <si>
    <t>Loss on Disposition of Utility and Other Property</t>
  </si>
  <si>
    <t>Gains from Disposition of Allowances for Emission</t>
  </si>
  <si>
    <t xml:space="preserve">Accum. Amortization of Electric Utility Plant -Line Transformers, Services and Meters </t>
  </si>
  <si>
    <t>Customer Related Net Fixed Assets</t>
  </si>
  <si>
    <t>Customer Related NFA Including General Plant</t>
  </si>
  <si>
    <t xml:space="preserve">Amortization Expense - Customer Related </t>
  </si>
  <si>
    <t>Charitable Contributions</t>
  </si>
  <si>
    <t>Maintenance of Overhead Lines - Roads and Trails Repairs</t>
  </si>
  <si>
    <t>Maintenance of Overhead Lines - Snow Removal from Roads and Trails</t>
  </si>
  <si>
    <t>Maintenance of Underground Lines</t>
  </si>
  <si>
    <t>ID and Factors</t>
  </si>
  <si>
    <t>Demand Allocators - Composite</t>
  </si>
  <si>
    <t>CUSTOMER ALLOCATORS - Composite</t>
  </si>
  <si>
    <t>Explanation</t>
  </si>
  <si>
    <t>Maintenance of Miscellaneous Transmission Plant</t>
  </si>
  <si>
    <t>Station Buildings and Fixtures Expense</t>
  </si>
  <si>
    <t>Transformer Station Equipment - Operation Labour</t>
  </si>
  <si>
    <t>Transformer Station Equipment - Operation Supplies and Expenses</t>
  </si>
  <si>
    <t>Distribution Station Equipment - Operation Labour</t>
  </si>
  <si>
    <t>Gain on Disposition of Utility and Other Property</t>
  </si>
  <si>
    <t>Amortization Expense - Property, Plant, and Equipment</t>
  </si>
  <si>
    <t>Foreign Exchange Gains and Losses, Including Amortization</t>
  </si>
  <si>
    <t>Interest and Dividend Income</t>
  </si>
  <si>
    <t>Equity in Earnings of Subsidiary Companies</t>
  </si>
  <si>
    <t>Operation Supervision and Engineering</t>
  </si>
  <si>
    <t>Fuel</t>
  </si>
  <si>
    <t>Steam Expense</t>
  </si>
  <si>
    <t>Steam From Other Sources</t>
  </si>
  <si>
    <t>Steam Transferred--Credit</t>
  </si>
  <si>
    <t>Collateral Funds Liability</t>
  </si>
  <si>
    <t>Unamortized Premium on Long Term Debt</t>
  </si>
  <si>
    <t>O.M.E.R.S. - Past Service Liability - Long Term Portion</t>
  </si>
  <si>
    <t>Life Insurance</t>
  </si>
  <si>
    <t>Penalties</t>
  </si>
  <si>
    <t>Other Deductions</t>
  </si>
  <si>
    <t>Extraordinary Income</t>
  </si>
  <si>
    <t>Extraordinary Deductions</t>
  </si>
  <si>
    <t>Income Taxes, Extraordinary Items</t>
  </si>
  <si>
    <t>CP TEST RESULTS</t>
  </si>
  <si>
    <t>NCP TEST RESULTS</t>
  </si>
  <si>
    <t>Approved Total PILs</t>
  </si>
  <si>
    <t>Approved Total Return on Equity</t>
  </si>
  <si>
    <t>Approved Total Return on Debt</t>
  </si>
  <si>
    <t xml:space="preserve">Allocated </t>
  </si>
  <si>
    <t>kMs of Roads in Service Area Where Distribution Lines Exist</t>
  </si>
  <si>
    <t>Classification NCP from 
 Load Data Provider</t>
  </si>
  <si>
    <t>Discontinues Operations - Income/ Gains</t>
  </si>
  <si>
    <t>BREAK OUT ($)</t>
  </si>
  <si>
    <t>BREAK OUT (%)</t>
  </si>
  <si>
    <t>Discontinued Operations - Deductions/ Losses</t>
  </si>
  <si>
    <t>Income Taxes, Discontinued Operations</t>
  </si>
  <si>
    <t>Accumulated Amortization</t>
  </si>
  <si>
    <t>Accumulated Amortization of Electric Plant Acquisition Adjustment</t>
  </si>
  <si>
    <t>Accrued Interest on Long Term Debt</t>
  </si>
  <si>
    <t>Advertising Expenses</t>
  </si>
  <si>
    <t>Underground Distribution Lines and Feeders - Operation Labour</t>
  </si>
  <si>
    <t>NFA ECC</t>
  </si>
  <si>
    <t>Net Fixed Assets Excluding Capital Contribution</t>
  </si>
  <si>
    <t>Maintenance of Distribution Station Equipment</t>
  </si>
  <si>
    <t>Maintenance of Poles, Towers and Fixtures</t>
  </si>
  <si>
    <t>Maintenance of Overhead Services</t>
  </si>
  <si>
    <t>Overhead Distribution Lines and Feeders - Right of Way</t>
  </si>
  <si>
    <t>Maintenance of Underground Conduit</t>
  </si>
  <si>
    <t>Maintenance of Underground Conductors and Devices</t>
  </si>
  <si>
    <t>Maintenance of Underground Services</t>
  </si>
  <si>
    <t>Maintenance of Line Transformers</t>
  </si>
  <si>
    <t>Maintenance of Street Lighting and Signal Systems</t>
  </si>
  <si>
    <t>Investment in Associated Companies - Significant Influence</t>
  </si>
  <si>
    <t>Investment in Subsidiary Companies</t>
  </si>
  <si>
    <t>Unrecovered Plant and Regulatory Study Costs</t>
  </si>
  <si>
    <t>Other Regulatory Assets</t>
  </si>
  <si>
    <t>Preliminary Survey and Investigation Charges</t>
  </si>
  <si>
    <t>Emission Allowance Inventory</t>
  </si>
  <si>
    <t>Emission Allowances Withheld</t>
  </si>
  <si>
    <t>RCVARetail</t>
  </si>
  <si>
    <t>Power Purchase Variance Account</t>
  </si>
  <si>
    <t>Miscellaneous Deferred Debits</t>
  </si>
  <si>
    <t>Deferred Losses from Disposition of Utility Plant</t>
  </si>
  <si>
    <t>Unamortized Loss on Reacquired Debt</t>
  </si>
  <si>
    <t>Development Charge Deposits/ Receivables</t>
  </si>
  <si>
    <t>RCVASTR</t>
  </si>
  <si>
    <t>Deferred Development Costs</t>
  </si>
  <si>
    <t>Deferred Payments in Lieu of Taxes</t>
  </si>
  <si>
    <t>Qualifying Transition Costs</t>
  </si>
  <si>
    <t>Pre-market Opening Energy Variance</t>
  </si>
  <si>
    <t>Extraordinary Event Costs</t>
  </si>
  <si>
    <t>Amortization of Unrecovered Plant and Regulatory Study Costs</t>
  </si>
  <si>
    <t>Energy Conservation</t>
  </si>
  <si>
    <t>Community Safety Program</t>
  </si>
  <si>
    <t>Miscellaneous Customer Service and Informational Expenses</t>
  </si>
  <si>
    <t>Amortization of Deferred Development Costs</t>
  </si>
  <si>
    <t>Amortization of Deferred Charges</t>
  </si>
  <si>
    <t>Interest on Long Term Debt</t>
  </si>
  <si>
    <t>Unamortized Deferred Foreign Currency Translation Gains and Losses</t>
  </si>
  <si>
    <t>Other Non-Current Assets</t>
  </si>
  <si>
    <t>O.M.E.R.S. Past Service Costs</t>
  </si>
  <si>
    <t>Community Relations - CDM (Working Capital)</t>
  </si>
  <si>
    <t>Deferred Gains from Disposition of Utility Plant</t>
  </si>
  <si>
    <t>Power Supply Expenses (Working Capital)</t>
  </si>
  <si>
    <t>Other Distribution Expenses</t>
  </si>
  <si>
    <t>Long Term Receivable - Street Lighting Transfer</t>
  </si>
  <si>
    <t>Insurance Expense (Working Capital)</t>
  </si>
  <si>
    <t>Co-incident Peak</t>
  </si>
  <si>
    <t>Non-co-incident Peak</t>
  </si>
  <si>
    <t>Indicator</t>
  </si>
  <si>
    <t>Bad Debt Expense (Working Capital)</t>
  </si>
  <si>
    <t>Equity</t>
  </si>
  <si>
    <t>Matured Long Term Debt</t>
  </si>
  <si>
    <t>Matured Interest on Long Term Debt</t>
  </si>
  <si>
    <t>Obligations Under Capital Leases--Current</t>
  </si>
  <si>
    <t>Commodity Taxes</t>
  </si>
  <si>
    <t>Payroll Deductions / Expenses Payable</t>
  </si>
  <si>
    <t>Accrual for Taxes, Payments in Lieu of Taxes, Etc.</t>
  </si>
  <si>
    <t>Future Income Taxes - Current</t>
  </si>
  <si>
    <t>Turbogenerator Units</t>
  </si>
  <si>
    <t>Reservoirs, Dams and Waterways</t>
  </si>
  <si>
    <t>Water Wheels, Turbines and Generators</t>
  </si>
  <si>
    <t>Roads, Railroads and Bridges</t>
  </si>
  <si>
    <t>Fuel Holders, Producers and Accessories</t>
  </si>
  <si>
    <t>Prime Movers</t>
  </si>
  <si>
    <t>Generators</t>
  </si>
  <si>
    <t>Accessory Electric Equipment</t>
  </si>
  <si>
    <t>Miscellaneous Power Plant Equipment</t>
  </si>
  <si>
    <t>Station Equipment</t>
  </si>
  <si>
    <t>Towers and Fixtures</t>
  </si>
  <si>
    <t>Poles and Fixtures</t>
  </si>
  <si>
    <t>Overhead Conductors and Devices</t>
  </si>
  <si>
    <t>Underground Conduit</t>
  </si>
  <si>
    <t xml:space="preserve">Line Tranformer NCP </t>
  </si>
  <si>
    <t>PLCC Amount</t>
  </si>
  <si>
    <t>Adjustment to Customer Related Cost for PLCC</t>
  </si>
  <si>
    <t>Minimum System Customer Costs Adjusted for PLCC -  High Limit Fixed Customer Charge</t>
  </si>
  <si>
    <t xml:space="preserve">Customer Unit Cost per month - Minimum System with PLCC Adjustment </t>
  </si>
  <si>
    <t xml:space="preserve">Primary NCP </t>
  </si>
  <si>
    <t xml:space="preserve">Secondary NCP </t>
  </si>
  <si>
    <t>Underground Conductors and Devices</t>
  </si>
  <si>
    <t>Roads and Trails</t>
  </si>
  <si>
    <t>Transformer Station Equipment - Normally Primary above 50 kV</t>
  </si>
  <si>
    <t>Distribution Station Equipment - Normally Primary below 50 kV</t>
  </si>
  <si>
    <t>Storage Battery Equipment</t>
  </si>
  <si>
    <t>Poles, Towers and Fixtures</t>
  </si>
  <si>
    <t>Line Transformers</t>
  </si>
  <si>
    <t>Rate class 9</t>
  </si>
  <si>
    <t>Services</t>
  </si>
  <si>
    <t>Meters</t>
  </si>
  <si>
    <t>Other Electric Plant Adjustment</t>
  </si>
  <si>
    <t>Other Utility Plant</t>
  </si>
  <si>
    <t>Non-Utility Property Owned or Under Capital Leases</t>
  </si>
  <si>
    <t>Accumulated Amortization of Electric Utility Plant - Intangibles</t>
  </si>
  <si>
    <t>Grouped Accounts as per 2006 EDR</t>
  </si>
  <si>
    <t>EB-2006-0247</t>
  </si>
  <si>
    <t>EB-2007-0001</t>
  </si>
  <si>
    <t>EB-2007-0002</t>
  </si>
  <si>
    <t>EB-2007-0003</t>
  </si>
  <si>
    <t>Date of Submission:</t>
  </si>
  <si>
    <t>Line Transformer PLCC Adjustment</t>
  </si>
  <si>
    <t>O2.1</t>
  </si>
  <si>
    <t>O2.2</t>
  </si>
  <si>
    <t>O2.3</t>
  </si>
  <si>
    <t>Primary Cost PLCC Adjustment</t>
  </si>
  <si>
    <t>Secondary Cost PLCC Adjustment</t>
  </si>
  <si>
    <t>1815-1855</t>
  </si>
  <si>
    <t>1565</t>
  </si>
  <si>
    <t>1815</t>
  </si>
  <si>
    <t>1850</t>
  </si>
  <si>
    <t>1855</t>
  </si>
  <si>
    <t>1860</t>
  </si>
  <si>
    <t>1608</t>
  </si>
  <si>
    <t>1905</t>
  </si>
  <si>
    <t>1906</t>
  </si>
  <si>
    <t>1908</t>
  </si>
  <si>
    <t>1910</t>
  </si>
  <si>
    <t>1915</t>
  </si>
  <si>
    <t>1920</t>
  </si>
  <si>
    <t>1925</t>
  </si>
  <si>
    <t>1930</t>
  </si>
  <si>
    <t>1935</t>
  </si>
  <si>
    <t>1940</t>
  </si>
  <si>
    <t>1945</t>
  </si>
  <si>
    <t>1950</t>
  </si>
  <si>
    <t>1955</t>
  </si>
  <si>
    <t>1960</t>
  </si>
  <si>
    <t>1970</t>
  </si>
  <si>
    <t>1975</t>
  </si>
  <si>
    <t>1980</t>
  </si>
  <si>
    <t>1990</t>
  </si>
  <si>
    <t>2005</t>
  </si>
  <si>
    <t>2010</t>
  </si>
  <si>
    <t>1995</t>
  </si>
  <si>
    <t>2105</t>
  </si>
  <si>
    <t>2120</t>
  </si>
  <si>
    <t>3046</t>
  </si>
  <si>
    <t>4080</t>
  </si>
  <si>
    <t>4082</t>
  </si>
  <si>
    <t>4084</t>
  </si>
  <si>
    <t>4090</t>
  </si>
  <si>
    <t>4235</t>
  </si>
  <si>
    <t>4205</t>
  </si>
  <si>
    <t>4210</t>
  </si>
  <si>
    <t>4215</t>
  </si>
  <si>
    <t>4220</t>
  </si>
  <si>
    <t>4240</t>
  </si>
  <si>
    <t>4245</t>
  </si>
  <si>
    <t>4305</t>
  </si>
  <si>
    <t>4310</t>
  </si>
  <si>
    <t>4315</t>
  </si>
  <si>
    <t>4320</t>
  </si>
  <si>
    <t>4325</t>
  </si>
  <si>
    <t>4330</t>
  </si>
  <si>
    <t>4335</t>
  </si>
  <si>
    <t>4340</t>
  </si>
  <si>
    <t>4345</t>
  </si>
  <si>
    <t>4350</t>
  </si>
  <si>
    <t>4355</t>
  </si>
  <si>
    <t>4360</t>
  </si>
  <si>
    <t>4365</t>
  </si>
  <si>
    <t>4370</t>
  </si>
  <si>
    <t>4390</t>
  </si>
  <si>
    <t>4395</t>
  </si>
  <si>
    <t>4398</t>
  </si>
  <si>
    <t>4405</t>
  </si>
  <si>
    <t>4415</t>
  </si>
  <si>
    <t>4225</t>
  </si>
  <si>
    <t>4705</t>
  </si>
  <si>
    <t>4708</t>
  </si>
  <si>
    <t>4710</t>
  </si>
  <si>
    <t>4712</t>
  </si>
  <si>
    <t>4715</t>
  </si>
  <si>
    <t>4730</t>
  </si>
  <si>
    <t>4714</t>
  </si>
  <si>
    <t>4716</t>
  </si>
  <si>
    <t>5005</t>
  </si>
  <si>
    <t>5010</t>
  </si>
  <si>
    <t>5085</t>
  </si>
  <si>
    <t>5105</t>
  </si>
  <si>
    <t>5012</t>
  </si>
  <si>
    <t>5110</t>
  </si>
  <si>
    <t>5014</t>
  </si>
  <si>
    <t>5015</t>
  </si>
  <si>
    <t>5112</t>
  </si>
  <si>
    <t>5016</t>
  </si>
  <si>
    <t>5017</t>
  </si>
  <si>
    <t>5114</t>
  </si>
  <si>
    <t>5020</t>
  </si>
  <si>
    <t>5025</t>
  </si>
  <si>
    <t>5030</t>
  </si>
  <si>
    <t>5095</t>
  </si>
  <si>
    <t>5135</t>
  </si>
  <si>
    <t>5035</t>
  </si>
  <si>
    <t>5055</t>
  </si>
  <si>
    <t>5160</t>
  </si>
  <si>
    <t>5040</t>
  </si>
  <si>
    <t>5045</t>
  </si>
  <si>
    <t>5050</t>
  </si>
  <si>
    <t>5090</t>
  </si>
  <si>
    <t>5065</t>
  </si>
  <si>
    <t>5070</t>
  </si>
  <si>
    <t>5075</t>
  </si>
  <si>
    <t>5120</t>
  </si>
  <si>
    <t>5125</t>
  </si>
  <si>
    <t>5130</t>
  </si>
  <si>
    <t>5155</t>
  </si>
  <si>
    <t>5145</t>
  </si>
  <si>
    <t>5150</t>
  </si>
  <si>
    <t>5175</t>
  </si>
  <si>
    <t>5305</t>
  </si>
  <si>
    <t>5315</t>
  </si>
  <si>
    <t>5330</t>
  </si>
  <si>
    <t>5340</t>
  </si>
  <si>
    <t>5310</t>
  </si>
  <si>
    <t>5335</t>
  </si>
  <si>
    <t>5405</t>
  </si>
  <si>
    <t>5410</t>
  </si>
  <si>
    <t>5425</t>
  </si>
  <si>
    <t>5505</t>
  </si>
  <si>
    <t>5510</t>
  </si>
  <si>
    <t>5515</t>
  </si>
  <si>
    <t>5520</t>
  </si>
  <si>
    <t>5605</t>
  </si>
  <si>
    <t>5610</t>
  </si>
  <si>
    <t>5615</t>
  </si>
  <si>
    <t>5620</t>
  </si>
  <si>
    <t>5625</t>
  </si>
  <si>
    <t>5630</t>
  </si>
  <si>
    <t>5640</t>
  </si>
  <si>
    <t>5645</t>
  </si>
  <si>
    <t>5650</t>
  </si>
  <si>
    <t>5655</t>
  </si>
  <si>
    <t>5660</t>
  </si>
  <si>
    <t>5665</t>
  </si>
  <si>
    <t>5670</t>
  </si>
  <si>
    <t>5675</t>
  </si>
  <si>
    <t>5680</t>
  </si>
  <si>
    <t>5730</t>
  </si>
  <si>
    <t>5735</t>
  </si>
  <si>
    <t>5740</t>
  </si>
  <si>
    <t>6205</t>
  </si>
  <si>
    <t>6210</t>
  </si>
  <si>
    <t>6215</t>
  </si>
  <si>
    <t>6225</t>
  </si>
  <si>
    <t>5096</t>
  </si>
  <si>
    <t>5415</t>
  </si>
  <si>
    <t>5420</t>
  </si>
  <si>
    <t>5635</t>
  </si>
  <si>
    <t>5685</t>
  </si>
  <si>
    <t>5705</t>
  </si>
  <si>
    <t>5710</t>
  </si>
  <si>
    <t>5715</t>
  </si>
  <si>
    <t>5720</t>
  </si>
  <si>
    <t>6005</t>
  </si>
  <si>
    <t>6105</t>
  </si>
  <si>
    <t>6110</t>
  </si>
  <si>
    <t>1805</t>
  </si>
  <si>
    <t>1806</t>
  </si>
  <si>
    <t>1808</t>
  </si>
  <si>
    <t>1810</t>
  </si>
  <si>
    <t>1820</t>
  </si>
  <si>
    <t>1825</t>
  </si>
  <si>
    <t>1830</t>
  </si>
  <si>
    <t>1835</t>
  </si>
  <si>
    <t>1840</t>
  </si>
  <si>
    <t>1845</t>
  </si>
  <si>
    <t>Break Out</t>
  </si>
  <si>
    <t>Grouping by Allocator</t>
  </si>
  <si>
    <t>PLCC Adjustment for Line Transformer</t>
  </si>
  <si>
    <t>PLCC Adjustment for Primary Costs</t>
  </si>
  <si>
    <t>PLCC Adjustment for Secondary Costs</t>
  </si>
  <si>
    <t>Communication Equipment</t>
  </si>
  <si>
    <t>Miscellaneous Equipment</t>
  </si>
  <si>
    <t>Water Heater Rental Units</t>
  </si>
  <si>
    <t>Load Management Controls - Customer Premises</t>
  </si>
  <si>
    <t>Electric Plant and Equipment Leased to Others</t>
  </si>
  <si>
    <t>Electric Plant Held for Future Use</t>
  </si>
  <si>
    <t>Organization</t>
  </si>
  <si>
    <t>Franchises and Consents</t>
  </si>
  <si>
    <t>Miscellaneous Intangible Plant</t>
  </si>
  <si>
    <t>Land</t>
  </si>
  <si>
    <t>Land Rights</t>
  </si>
  <si>
    <t>Buildings and Fixtures</t>
  </si>
  <si>
    <t>Leasehold Improvements</t>
  </si>
  <si>
    <t>Meter Reading Expense</t>
  </si>
  <si>
    <t>Acct 5012 - Station Buildings and Fixtures Expense</t>
  </si>
  <si>
    <t>Acct 5005 - Operation Supervision and Engineering</t>
  </si>
  <si>
    <t>Acct 5010 - Load Dispatching</t>
  </si>
  <si>
    <t>Acct 5085 - Miscellaneous Distribution Expense</t>
  </si>
  <si>
    <t>Acct 5105 - Maintenance Supervision and Engineering</t>
  </si>
  <si>
    <t>Acct 1820-2 Distribution Station Equipment</t>
  </si>
  <si>
    <t>Acct 1825-2 Storage Battery Equipment</t>
  </si>
  <si>
    <t>System Supervisory Equipment</t>
  </si>
  <si>
    <t>Sentinel Lighting Rental Units</t>
  </si>
  <si>
    <t>Other Tangible Property</t>
  </si>
  <si>
    <t>Contributions and Grants - Credit</t>
  </si>
  <si>
    <t>Property Under Capital Leases</t>
  </si>
  <si>
    <t>Electric Plant Purchased or Sold</t>
  </si>
  <si>
    <t>Experimental Electric Plant Unclassified</t>
  </si>
  <si>
    <t>Meter Reading Costs</t>
  </si>
  <si>
    <t>Line Transformer Customer Base</t>
  </si>
  <si>
    <t xml:space="preserve"> Line Transformer NCP</t>
  </si>
  <si>
    <t>LTNCP1</t>
  </si>
  <si>
    <t>LTNCP4</t>
  </si>
  <si>
    <t>LTNCP12</t>
  </si>
  <si>
    <t>CCLT</t>
  </si>
  <si>
    <t>PLCC-CCLT</t>
  </si>
  <si>
    <t>LTNCP1A</t>
  </si>
  <si>
    <t>LTNCP4A</t>
  </si>
  <si>
    <t>LTNCP12A</t>
  </si>
  <si>
    <t>LTNCP</t>
  </si>
  <si>
    <t>Model Defaults</t>
  </si>
  <si>
    <t>Relativity</t>
  </si>
  <si>
    <t>Residential - Urban - Outside With Water</t>
  </si>
  <si>
    <t>Residential - Urban - Inside - With Water</t>
  </si>
  <si>
    <t>Residential - Rural - Outside With Water</t>
  </si>
  <si>
    <t>Residential with vehicle</t>
  </si>
  <si>
    <t>GS - Walking - With Water</t>
  </si>
  <si>
    <t>GS - Vehicle With Water</t>
  </si>
  <si>
    <t>GS - Vehicle with other services --- TOU Read</t>
  </si>
  <si>
    <t>Other Energy Sales to Public Authorities</t>
  </si>
  <si>
    <t>Energy Sales to Railroads and Railways</t>
  </si>
  <si>
    <t>Revenue Adjustment</t>
  </si>
  <si>
    <t>Account 1563 - Deferred PILs Contra Account</t>
  </si>
  <si>
    <t>Reclassify accounts</t>
  </si>
  <si>
    <t>Reclassified Balance</t>
  </si>
  <si>
    <t>4 NCP</t>
  </si>
  <si>
    <t>NCP 12</t>
  </si>
  <si>
    <t>CO-INCIDENT PEAK</t>
  </si>
  <si>
    <t>1 CP</t>
  </si>
  <si>
    <t>CUSTOMER ALLOCATORS</t>
  </si>
  <si>
    <t>CREV</t>
  </si>
  <si>
    <t>O&amp;M</t>
  </si>
  <si>
    <t>INPUTS</t>
  </si>
  <si>
    <t>I1</t>
  </si>
  <si>
    <t>Intro</t>
  </si>
  <si>
    <t>Brief explanation of what the pages do.</t>
  </si>
  <si>
    <t>I2</t>
  </si>
  <si>
    <t>LDC data and Classes</t>
  </si>
  <si>
    <t>Enter LDC specific information and number of classes etc</t>
  </si>
  <si>
    <t>I3</t>
  </si>
  <si>
    <t>TB Data</t>
  </si>
  <si>
    <t>Balance from approved 2006 EDR Trial Balance</t>
  </si>
  <si>
    <t>I4</t>
  </si>
  <si>
    <t>Break out assets into detail functions - bulk deliver, primary and secondary</t>
  </si>
  <si>
    <t>I5</t>
  </si>
  <si>
    <t>Customer Data</t>
  </si>
  <si>
    <t>Input customer related data for generating customer allocators</t>
  </si>
  <si>
    <t>Demand Data</t>
  </si>
  <si>
    <t>Input demand allocators using load data and making LDC specific adjustments</t>
  </si>
  <si>
    <t>I8</t>
  </si>
  <si>
    <t>Misc Data</t>
  </si>
  <si>
    <t>Input for miscellaneous data where necessary - TBD</t>
  </si>
  <si>
    <t>I9</t>
  </si>
  <si>
    <t>Total Operation, Maintenance and Billing</t>
  </si>
  <si>
    <t>OUTPUTS</t>
  </si>
  <si>
    <t>O1</t>
  </si>
  <si>
    <t>Revenue to cost</t>
  </si>
  <si>
    <t>O2</t>
  </si>
  <si>
    <t>Fixed Charge</t>
  </si>
  <si>
    <t>Output showing the range for the Basic Customer charge - TBD</t>
  </si>
  <si>
    <t>O4</t>
  </si>
  <si>
    <t>Summary by Class</t>
  </si>
  <si>
    <t>Output showing summary of all allocation by class and by US of A</t>
  </si>
  <si>
    <t>O5</t>
  </si>
  <si>
    <t>Detail by Class</t>
  </si>
  <si>
    <t>EXHIBITS</t>
  </si>
  <si>
    <t>E1</t>
  </si>
  <si>
    <t>Exhibit showing 1. how accounts are grouped for reporting, how accounts are categorized and how accounts are allocated</t>
  </si>
  <si>
    <t>E2</t>
  </si>
  <si>
    <t>Exhibit showing how costs are categorized</t>
  </si>
  <si>
    <t>E3</t>
  </si>
  <si>
    <t>Allocation Factors</t>
  </si>
  <si>
    <t>Exhibit summarizing all allocation factors created in I5 to I8 and present the findings in percentages</t>
  </si>
  <si>
    <t>E4</t>
  </si>
  <si>
    <t>Reconciliation</t>
  </si>
  <si>
    <t>Exhibit showing reconciliation of accounts included and excluded from the allocation study to TB balance</t>
  </si>
  <si>
    <t>PLCC</t>
  </si>
  <si>
    <t>Backup documentation for calculating Peak Load Carrying Capability.</t>
  </si>
  <si>
    <t>Amortization</t>
  </si>
  <si>
    <t>PRORATED</t>
  </si>
  <si>
    <t>Other Installations on Customer's Premises</t>
  </si>
  <si>
    <t>Demand Allocation</t>
  </si>
  <si>
    <t>Customer Allocation</t>
  </si>
  <si>
    <t>A &amp; G Allocation</t>
  </si>
  <si>
    <t>Accumulated Depreciation - 2120</t>
  </si>
  <si>
    <t>TOTAL - 2120</t>
  </si>
  <si>
    <t>Administrative Expense Transferred Credit</t>
  </si>
  <si>
    <t>Customer Billing</t>
  </si>
  <si>
    <t>Collecting</t>
  </si>
  <si>
    <t>Collecting- Cash Over and Short</t>
  </si>
  <si>
    <t>Collection Charges</t>
  </si>
  <si>
    <t>Bad Debt Expense</t>
  </si>
  <si>
    <t>Miscellaneous Customer Accounts Expenses</t>
  </si>
  <si>
    <t>Community Relations - Sundry</t>
  </si>
  <si>
    <t>Boiler Plant Equipment</t>
  </si>
  <si>
    <t>Engines and Engine-Driven Generators</t>
  </si>
  <si>
    <t>Unappropriated Undistributed Subsidiary Earnings</t>
  </si>
  <si>
    <t>Transformers</t>
  </si>
  <si>
    <t>Residential Energy Sales</t>
  </si>
  <si>
    <t>Commercial Energy Sales</t>
  </si>
  <si>
    <t>Industrial Energy Sales</t>
  </si>
  <si>
    <t>Energy Sales to Large Users</t>
  </si>
  <si>
    <t>Bad Debt Data from EDR 2006</t>
  </si>
  <si>
    <t>Sheet ADJ5 rows 26 - 32, column E</t>
  </si>
  <si>
    <t>Sheet ADJ5 rows 26 - 32, column G</t>
  </si>
  <si>
    <t>Sheet ADJ5 rows 26 - 32, column F</t>
  </si>
  <si>
    <t>Three-year average</t>
  </si>
  <si>
    <t>Street Lighting Energy Sales</t>
  </si>
  <si>
    <t>Sentinel Lighting Energy Sales</t>
  </si>
  <si>
    <t>General Energy Sales</t>
  </si>
  <si>
    <t>Accumulated Provision for Uncollectible Accounts--Credit</t>
  </si>
  <si>
    <t>Interest and Dividends Receivable</t>
  </si>
  <si>
    <t>Rents Receivable</t>
  </si>
  <si>
    <t>Notes Receivable</t>
  </si>
  <si>
    <t>Prepayments</t>
  </si>
  <si>
    <t>See I4 BO Assets</t>
  </si>
  <si>
    <t>1815- 1855</t>
  </si>
  <si>
    <t>Miscellaneous Current and Accrued Assets</t>
  </si>
  <si>
    <t>Accounts Receivable from Associated Companies</t>
  </si>
  <si>
    <t>Notes Receivable from Associated Companies</t>
  </si>
  <si>
    <t>Fuel Stock</t>
  </si>
  <si>
    <t>Input meter related data for calculating capital costs weighing factors</t>
  </si>
  <si>
    <t>Input meter related data for calculating meter reading weighing factors</t>
  </si>
  <si>
    <t>Large Use &gt;5MW</t>
  </si>
  <si>
    <t>Direct Allocation</t>
  </si>
  <si>
    <t>Plant Materials and Operating Supplies</t>
  </si>
  <si>
    <t>Merchandise</t>
  </si>
  <si>
    <t>Other Materials and Supplies</t>
  </si>
  <si>
    <t>YES</t>
  </si>
  <si>
    <t>Long Term Investments in Non-Associated Companies</t>
  </si>
  <si>
    <t>Future Income Tax - Non-Current</t>
  </si>
  <si>
    <t>Other Regulatory Liabilities</t>
  </si>
  <si>
    <t>Scenario 1</t>
  </si>
  <si>
    <t>Contact Information</t>
  </si>
  <si>
    <t>Input</t>
  </si>
  <si>
    <t>Calculation</t>
  </si>
  <si>
    <t>Brought Forward</t>
  </si>
  <si>
    <t>Account</t>
  </si>
  <si>
    <t>Billing Data</t>
  </si>
  <si>
    <t>Number of Connections (Unmetered)</t>
  </si>
  <si>
    <t>ID</t>
  </si>
  <si>
    <t>Dollar Billed (per 2006 EDR)</t>
  </si>
  <si>
    <t>CDEM</t>
  </si>
  <si>
    <t>CCON</t>
  </si>
  <si>
    <t>NFA</t>
  </si>
  <si>
    <t>Step 1:</t>
  </si>
  <si>
    <t>Step 2:</t>
  </si>
  <si>
    <t>OPTION #1</t>
  </si>
  <si>
    <t>OPTION #2</t>
  </si>
  <si>
    <t>If you have completed the Cost Allocation filing model and prepared to submit your findings to the Ontario Energy Board, please note that you have 2 saving options.</t>
  </si>
  <si>
    <t>Click on the Option 2 Button</t>
  </si>
  <si>
    <t>Save this file as "LDCname_RolledUp_CA_model_RUN#.xls"</t>
  </si>
  <si>
    <t>Save this file as "LDCname_Detailed_CA_model_RUN#.xls"</t>
  </si>
  <si>
    <t>Step 3:</t>
  </si>
  <si>
    <t>Step 4:</t>
  </si>
  <si>
    <t>Printout sheets I2, I4, and O1</t>
  </si>
  <si>
    <t>- Detailed</t>
  </si>
  <si>
    <t>- Rolled Up</t>
  </si>
  <si>
    <t>Line Transformer Net Fixed Assets Including General Plant</t>
  </si>
  <si>
    <t>Substation Transformer NFA Including General Plant</t>
  </si>
  <si>
    <t>Primary C&amp;P Net Fixed Assets Including General Plant</t>
  </si>
  <si>
    <t>Metering Net Fixed Assets Including General Plant</t>
  </si>
  <si>
    <t>Total Net Fixed Assets Excluding General Plant</t>
  </si>
  <si>
    <t>Secondary C&amp;P Net Fixed Assets Including General Plant</t>
  </si>
  <si>
    <t>Directly Allocated Net Fixed Assets</t>
  </si>
  <si>
    <t>Total Net Fixed Assets Excluding Gen Plant</t>
  </si>
  <si>
    <t xml:space="preserve">Total Expenses </t>
  </si>
  <si>
    <t>Proposed Target Net Income ($)</t>
  </si>
  <si>
    <t>Proposed PILs ($)</t>
  </si>
  <si>
    <t xml:space="preserve">Proposed Interest ($) </t>
  </si>
  <si>
    <t>Proposed Specific Service Charges ($)</t>
  </si>
  <si>
    <t>Proposed Transformer Ownership Allowance ($)</t>
  </si>
  <si>
    <t>Proposed Low Voltage Wheeling Adjustment ($)</t>
  </si>
  <si>
    <t>Proposed Revenue Requirement ($)</t>
  </si>
  <si>
    <t>Proposed Rate Base ($)</t>
  </si>
  <si>
    <t xml:space="preserve">Enter Proposed Net Fixed Assets </t>
  </si>
  <si>
    <t>Meter Net Fixed Assets</t>
  </si>
  <si>
    <t>Information to be Used to Allocate PILs, ROD, ROE and A&amp;G</t>
  </si>
  <si>
    <t xml:space="preserve">Admin and General </t>
  </si>
  <si>
    <t xml:space="preserve">Allocated PILs </t>
  </si>
  <si>
    <t xml:space="preserve">Allocated Debt Return </t>
  </si>
  <si>
    <t xml:space="preserve">Allocated Equity Return </t>
  </si>
  <si>
    <t>Allocated General Plant Net Fixed Assets</t>
  </si>
  <si>
    <t>Meter Net Fixed Assets Including General Plant</t>
  </si>
  <si>
    <t>Amortization Expense - General Plant assigned to Meters</t>
  </si>
  <si>
    <t>Amortization Expense - Meters</t>
  </si>
  <si>
    <t>Default Numbers</t>
  </si>
  <si>
    <t>4 CP</t>
  </si>
  <si>
    <t>12 CP</t>
  </si>
  <si>
    <t>CP 1</t>
  </si>
  <si>
    <t>CP 4</t>
  </si>
  <si>
    <t>1 NCP</t>
  </si>
  <si>
    <t>12 NCP</t>
  </si>
  <si>
    <t>1  CP</t>
  </si>
  <si>
    <t xml:space="preserve">NCP 1 </t>
  </si>
  <si>
    <t>NCP 4</t>
  </si>
  <si>
    <t>CP 12</t>
  </si>
  <si>
    <t>NON CO_INCIDENT PEAK</t>
  </si>
  <si>
    <t>TCP1</t>
  </si>
  <si>
    <t>DCP1</t>
  </si>
  <si>
    <t>TCP4</t>
  </si>
  <si>
    <t>DCP4</t>
  </si>
  <si>
    <t>TCP12</t>
  </si>
  <si>
    <t>DCP12</t>
  </si>
  <si>
    <t>DNCP1</t>
  </si>
  <si>
    <t>PNCP1</t>
  </si>
  <si>
    <t>SNCP1</t>
  </si>
  <si>
    <t>DNCP4</t>
  </si>
  <si>
    <t>PNCP4</t>
  </si>
  <si>
    <t>SNCP4</t>
  </si>
  <si>
    <t>1 cp</t>
  </si>
  <si>
    <t>4 cp</t>
  </si>
  <si>
    <t>12 cp</t>
  </si>
  <si>
    <t>DNCP12</t>
  </si>
  <si>
    <t>PNCP12</t>
  </si>
  <si>
    <t>SNCP12</t>
  </si>
  <si>
    <t>All</t>
  </si>
  <si>
    <t>DEMAND 1808</t>
  </si>
  <si>
    <t>1808 D</t>
  </si>
  <si>
    <t>DEMAND 1815 &amp; 1820</t>
  </si>
  <si>
    <t>1815 &amp; 1820 D</t>
  </si>
  <si>
    <t>DEMAND 1815</t>
  </si>
  <si>
    <t>DEMAND 1820</t>
  </si>
  <si>
    <t>DEMAND 1830 &amp; 1835</t>
  </si>
  <si>
    <t>DEMAND 1850</t>
  </si>
  <si>
    <t>DEMAND 1840 &amp; 1845</t>
  </si>
  <si>
    <t>DEMAND 1860</t>
  </si>
  <si>
    <t>DEMAND 1830</t>
  </si>
  <si>
    <t>DEMAND 1835</t>
  </si>
  <si>
    <t>DEMAND 1840</t>
  </si>
  <si>
    <t>DEMAND 1845</t>
  </si>
  <si>
    <t>DEMAND 1855</t>
  </si>
  <si>
    <t>1815 D</t>
  </si>
  <si>
    <t>1820 D</t>
  </si>
  <si>
    <t>1830 D</t>
  </si>
  <si>
    <t>1835 D</t>
  </si>
  <si>
    <t>KWh excluding KWh from Wholesale Market Participants</t>
  </si>
  <si>
    <t>CEN EWMP</t>
  </si>
  <si>
    <t>kWh - Excl WMP</t>
  </si>
  <si>
    <t>1820-3</t>
  </si>
  <si>
    <t>Distribution Station Equipment - Normally Primary below 50 kV (Wholesale Meters)</t>
  </si>
  <si>
    <t>Weighting Factor - Services</t>
  </si>
  <si>
    <t>Weighting Factor - Billings</t>
  </si>
  <si>
    <t>CDM Participtant Percentage</t>
  </si>
  <si>
    <t>CDMPP</t>
  </si>
  <si>
    <t xml:space="preserve">Weighted - Services </t>
  </si>
  <si>
    <t>Weighted Bills</t>
  </si>
  <si>
    <t>CWNB</t>
  </si>
  <si>
    <t>CWCS</t>
  </si>
  <si>
    <t>Distribution Station Equipment - Normally Primary below 50 kV (Bulk)</t>
  </si>
  <si>
    <t>Distribution Station Equipment - Normally Primary below 50 kV Primary)</t>
  </si>
  <si>
    <t>Fixed Charge per approved 2006 EDR</t>
  </si>
  <si>
    <t>Distribution Station Equipment - Normally Primary below 50 kV (Primary)</t>
  </si>
  <si>
    <t>Depreciation on Acct 1820-2 Distribution Station Equipment</t>
  </si>
  <si>
    <t>Depreciation on Acct 1825-2 Storage Battery Equipment</t>
  </si>
  <si>
    <t>Depreciation on Acct 1805-2 Land Station &lt;50 kV</t>
  </si>
  <si>
    <t>Depreciation on Acct 1806-2 Land Rights Station &lt;50 kV</t>
  </si>
  <si>
    <t>Depreciation on Acct 1808-2 Buildings and Fixtures &lt; 50 KV</t>
  </si>
  <si>
    <t>Depreciation on Acct 1810-2 Leasehold Improvements &lt;50 kV</t>
  </si>
  <si>
    <t>1830 &amp; 1835 D</t>
  </si>
  <si>
    <t>1840 D</t>
  </si>
  <si>
    <t>Orillia Power Distribution Corporation</t>
  </si>
  <si>
    <t>ED-2002-0530</t>
  </si>
  <si>
    <t>Patrick J. Hurley</t>
  </si>
  <si>
    <t>Treasurer</t>
  </si>
  <si>
    <t>(705) 326-2495 ext 222</t>
  </si>
  <si>
    <t>phurley@orilliapower.ca</t>
  </si>
  <si>
    <t>NO</t>
  </si>
  <si>
    <t>1845 D</t>
  </si>
  <si>
    <t>1840 &amp; 1845 D</t>
  </si>
  <si>
    <t>1850 D</t>
  </si>
  <si>
    <t>1855 D</t>
  </si>
  <si>
    <t>1860 D</t>
  </si>
  <si>
    <t>CUSTOMER 1808</t>
  </si>
  <si>
    <t>CUSTOMER 1815</t>
  </si>
  <si>
    <t>CUSTOMER 1820</t>
  </si>
  <si>
    <t>CUSTOMER 1815 &amp; 1820</t>
  </si>
  <si>
    <t>CUSTOMER 1830</t>
  </si>
  <si>
    <t>CUSTOMER 1835</t>
  </si>
  <si>
    <t>CUSTOMER 1830 &amp; 1835</t>
  </si>
  <si>
    <t>CUSTOMER 1840</t>
  </si>
  <si>
    <t>CUSTOMER 1845</t>
  </si>
  <si>
    <t>CUSTOMER 1840 &amp; 1845</t>
  </si>
  <si>
    <t>CUSTOMER 1850</t>
  </si>
  <si>
    <t>CUSTOMER 1855</t>
  </si>
  <si>
    <t>CUSTOMER 1860</t>
  </si>
  <si>
    <t>1808 C</t>
  </si>
  <si>
    <t>1815 C</t>
  </si>
  <si>
    <t>1820 C</t>
  </si>
  <si>
    <t>1815 &amp; 1820 C</t>
  </si>
  <si>
    <t>1830 C</t>
  </si>
  <si>
    <t>1835 C</t>
  </si>
  <si>
    <t>1820-1</t>
  </si>
  <si>
    <t>1820-2</t>
  </si>
  <si>
    <t>Demand Total</t>
  </si>
  <si>
    <t>Customer Total</t>
  </si>
  <si>
    <t>Leasehold Improvements &gt;50 kV (Wholesale)</t>
  </si>
  <si>
    <t>Leasehold Improvements &lt;50 kV (Other)</t>
  </si>
  <si>
    <t>1830 &amp; 1835 C</t>
  </si>
  <si>
    <t>1840 C</t>
  </si>
  <si>
    <t>1845 C</t>
  </si>
  <si>
    <t>1840 &amp; 1845 C</t>
  </si>
  <si>
    <t>1850 C</t>
  </si>
  <si>
    <t>1855 C</t>
  </si>
  <si>
    <t>1860 C</t>
  </si>
  <si>
    <t>1815 &amp; 1820</t>
  </si>
  <si>
    <t>1830 &amp; 1835</t>
  </si>
  <si>
    <t>1840 &amp; 1845</t>
  </si>
  <si>
    <t>REVENUE TO EXPENSES %</t>
  </si>
  <si>
    <t>Included</t>
  </si>
  <si>
    <t>Leased Property on Customer Premises</t>
  </si>
  <si>
    <t>Street Lighting and Signal Systems</t>
  </si>
  <si>
    <t>Office Furniture and Equipment</t>
  </si>
  <si>
    <t>Computer Equipment - Hardware</t>
  </si>
  <si>
    <t>Computer Software</t>
  </si>
  <si>
    <t>Transportation Equipment</t>
  </si>
  <si>
    <t>Stores Equipment</t>
  </si>
  <si>
    <t>Tools, Shop and Garage Equipment</t>
  </si>
  <si>
    <t>Measurement and Testing Equipment</t>
  </si>
  <si>
    <t>Power Operated Equipment</t>
  </si>
  <si>
    <t>Service Transaction Requests (STR) Revenues</t>
  </si>
  <si>
    <t>Grand Total</t>
  </si>
  <si>
    <t>Balance in O4 Summary</t>
  </si>
  <si>
    <t>Balance in O5</t>
  </si>
  <si>
    <t>Difference</t>
  </si>
  <si>
    <t>Electric Services Incidental to Energy Sales</t>
  </si>
  <si>
    <t>Transmission Charges Revenue</t>
  </si>
  <si>
    <t>Transmission Services Revenue</t>
  </si>
  <si>
    <t>Interdepartmental Rents</t>
  </si>
  <si>
    <t>Rent from Electric Property</t>
  </si>
  <si>
    <t>Other Utility Operating Income</t>
  </si>
  <si>
    <t>Other Electric Revenues</t>
  </si>
  <si>
    <t>Late Payment Charges</t>
  </si>
  <si>
    <t>Sales of Water and Water Power</t>
  </si>
  <si>
    <t>Miscellaneous Service Revenues</t>
  </si>
  <si>
    <t>Provision for Rate Refunds</t>
  </si>
  <si>
    <t>Government Assistance Directly Credited to Income</t>
  </si>
  <si>
    <t>General Plant</t>
  </si>
  <si>
    <t>Cash</t>
  </si>
  <si>
    <t>Cash Advances and Working Funds</t>
  </si>
  <si>
    <t>Underground Subtransmission Feeders - Operation</t>
  </si>
  <si>
    <t>Past Service Costs - Other Pension Plans</t>
  </si>
  <si>
    <t>Portfolio Investments - Associated Companies</t>
  </si>
  <si>
    <t>Other Interest Expense</t>
  </si>
  <si>
    <t>Allowance for Borrowed Funds Used During Construction--Credit</t>
  </si>
  <si>
    <t>Allowance For Other Funds Used During Construction</t>
  </si>
  <si>
    <t>Interest Expense on Capital Lease Obligations</t>
  </si>
  <si>
    <t>Taxes Other Than Income Taxes</t>
  </si>
  <si>
    <t>Income Taxes</t>
  </si>
  <si>
    <t>Provision for Future Income Taxes</t>
  </si>
  <si>
    <t>Donations</t>
  </si>
  <si>
    <t>Amortization of Debt Discount and Expense</t>
  </si>
  <si>
    <t>Amortization of Loss on Reacquired Debt</t>
  </si>
  <si>
    <t>Amortization of Gain on Reacquired Debt--Credit</t>
  </si>
  <si>
    <t>Interest on Debt to Associated Companies</t>
  </si>
  <si>
    <t xml:space="preserve">Data Mismatch Analysis </t>
  </si>
  <si>
    <t>Distribution Station Equipment - Operation Supplies and Expenses</t>
  </si>
  <si>
    <t>Overhead Distribution Lines and Feeders - Operation Labour</t>
  </si>
  <si>
    <t>Number of           Meters</t>
  </si>
  <si>
    <t>Weighted Metering Costs (1)</t>
  </si>
  <si>
    <t>Weighted Average Costs (2)</t>
  </si>
  <si>
    <t>Cost per Meter (Installed)</t>
  </si>
  <si>
    <t>Allocation Percentage                                Weighted Factor</t>
  </si>
  <si>
    <t>Weighting Factors based on Contractor Pricing</t>
  </si>
  <si>
    <t>Overhead Subtransmission Feeders - Operation</t>
  </si>
  <si>
    <t>Community Relations (Working Capital)</t>
  </si>
  <si>
    <t>Administrative and General Expenses (Working Capital)</t>
  </si>
  <si>
    <t>Operation (Working Capital)</t>
  </si>
  <si>
    <t>Billing and Collection (Working Capital)</t>
  </si>
  <si>
    <t>Meter Types</t>
  </si>
  <si>
    <t>TOTAL</t>
  </si>
  <si>
    <t>Other Special or Collateral Funds</t>
  </si>
  <si>
    <t>Sinking Funds</t>
  </si>
  <si>
    <t>Unamortized Debt Expense</t>
  </si>
  <si>
    <t>Unamortized Discount on Long-Term Debt--Debit</t>
  </si>
  <si>
    <t>System Control and Load Dispatching</t>
  </si>
  <si>
    <t>Charges-CN</t>
  </si>
  <si>
    <t>Other Expenses</t>
  </si>
  <si>
    <t>Competition Transition Expense</t>
  </si>
  <si>
    <t>Rural Rate Assistance Expense</t>
  </si>
  <si>
    <t>Load Dispatching</t>
  </si>
  <si>
    <t>Customer Allocators</t>
  </si>
  <si>
    <t>Station Buildings and Fixtures Expenses</t>
  </si>
  <si>
    <t>-</t>
  </si>
  <si>
    <t>Income Statement Accounts Directly Allocated</t>
  </si>
  <si>
    <t>Cost Relative to Residential Average Cost</t>
  </si>
  <si>
    <t>Accum Depreciation - NFA</t>
  </si>
  <si>
    <t>Accum Depreciation - NFA ECC</t>
  </si>
  <si>
    <t>Net Income on Allocated Assets</t>
  </si>
  <si>
    <t>Net Income on Direct Allocation Assets</t>
  </si>
  <si>
    <t>If desired, provide a summary of this run                                  (40 characters max.)</t>
  </si>
  <si>
    <t>yes</t>
  </si>
  <si>
    <t>Unclassified Asset</t>
  </si>
  <si>
    <t>Non-Distribution Asset</t>
  </si>
  <si>
    <t>Liability</t>
  </si>
  <si>
    <t>Sales of Electricity</t>
  </si>
  <si>
    <t>Other Revenue - Unclassified</t>
  </si>
  <si>
    <t>Non-Distribution Expenses</t>
  </si>
  <si>
    <t>Unclassified Expenses</t>
  </si>
  <si>
    <t>Financial Statement (EDR Sheet 2.4, Column P</t>
  </si>
  <si>
    <t>Transformer Station Equipment - Operating Labour</t>
  </si>
  <si>
    <t>Transformer Station Equipment - Operating Supplies and Expense</t>
  </si>
  <si>
    <t>Overhead Line Expenses</t>
  </si>
  <si>
    <t>Other Distribution Revenue</t>
  </si>
  <si>
    <t>Accumulated Provision for Injuries and Damages</t>
  </si>
  <si>
    <t>Cost of Power</t>
  </si>
  <si>
    <t>INPUT</t>
  </si>
  <si>
    <t>COP</t>
  </si>
  <si>
    <t>Rate Base Assets</t>
  </si>
  <si>
    <t>Employee Future Benefits</t>
  </si>
  <si>
    <t>Other Pensions - Past Service Liability</t>
  </si>
  <si>
    <t>Vested Sick Leave Liability</t>
  </si>
  <si>
    <t>Accumulated Provision for Rate Refunds</t>
  </si>
  <si>
    <t>Other Miscellaneous Non-Current Liabilities</t>
  </si>
  <si>
    <t>Obligations Under Capital Lease--Non-Current</t>
  </si>
  <si>
    <t>Development Charge Fund</t>
  </si>
  <si>
    <t>Long Term Customer Deposits</t>
  </si>
  <si>
    <t>Allowances for Emissions</t>
  </si>
  <si>
    <t>Maintenance Supervision and Engineering</t>
  </si>
  <si>
    <t>Maintenance of Structures</t>
  </si>
  <si>
    <t>Maintenance of Boiler Plant</t>
  </si>
  <si>
    <t>Sentinel</t>
  </si>
  <si>
    <t>Unmetered Scattered Load</t>
  </si>
  <si>
    <t>Equity Component of Rate Base</t>
  </si>
  <si>
    <t>BDHA</t>
  </si>
  <si>
    <t>Bad Debt 3 Year Historical Average</t>
  </si>
  <si>
    <t>Late Payment 3 Year Historical Average</t>
  </si>
  <si>
    <t>LPHA</t>
  </si>
  <si>
    <t>RETURN ON EQUITY COMPONENT OF RATE BASE</t>
  </si>
  <si>
    <t>Maintenance of Electric Plant</t>
  </si>
  <si>
    <t>Maintenance of Reservoirs, Dams and Waterways</t>
  </si>
  <si>
    <t>Trial Balance Index</t>
  </si>
  <si>
    <t>Back-up/Standby Power</t>
  </si>
  <si>
    <t>Rate Class 1</t>
  </si>
  <si>
    <t>Rate class 5</t>
  </si>
  <si>
    <t>Rate class 6</t>
  </si>
  <si>
    <t>Rate class 7</t>
  </si>
  <si>
    <t>Rate class 8</t>
  </si>
  <si>
    <t>Maintenance of Water Wheels, Turbines and Generators</t>
  </si>
  <si>
    <t>Maintenance of Generating and Electric Plant</t>
  </si>
  <si>
    <t>Maintenance of Miscellaneous Power Generation Plant</t>
  </si>
  <si>
    <t>Power Purchased</t>
  </si>
  <si>
    <t>Charges-WMS</t>
  </si>
  <si>
    <t>Depreciation</t>
  </si>
  <si>
    <t>Depreciation on General Plant Assigned to Substation Transformers</t>
  </si>
  <si>
    <t>Debt Return on Substation Transformers</t>
  </si>
  <si>
    <t>Equity Return on Substation Transformers</t>
  </si>
  <si>
    <t>Billed kW without Substation Transformer Allowance</t>
  </si>
  <si>
    <t>Billed kWh without Substation Transformer Allowance</t>
  </si>
  <si>
    <t>Billed kW without Line Transformer Allowance</t>
  </si>
  <si>
    <t xml:space="preserve">Billed kWh without Line Transformer Allowance </t>
  </si>
  <si>
    <t>Maintenance of Transformer Station Buildings and Fixtures</t>
  </si>
  <si>
    <t>Maintenance of Transformer Station Equipment</t>
  </si>
  <si>
    <t>Maintenance of Towers, Poles and Fixtures</t>
  </si>
  <si>
    <t>Maintenance of Overhead Conductors and Devices</t>
  </si>
  <si>
    <t>Maintenance of Overhead Lines - Right of Way</t>
  </si>
  <si>
    <t>Expenses of Non-Utility Operations</t>
  </si>
  <si>
    <t>Non-Utility Rental Income</t>
  </si>
  <si>
    <t>Miscellaneous Non-Operating Income</t>
  </si>
  <si>
    <t>Electrical Safety Authority Fees</t>
  </si>
  <si>
    <t>Independent Market Operator Fees and Penalties</t>
  </si>
  <si>
    <t>Amortization of Limited Term Electric Plant</t>
  </si>
  <si>
    <t>Amortization of Intangibles and Other Electric Plant</t>
  </si>
  <si>
    <t>Amortization of Electric Plant Acquisition Adjustments</t>
  </si>
  <si>
    <t>Miscellaneous Amortization</t>
  </si>
  <si>
    <t>Cost of Power Adjustments</t>
  </si>
  <si>
    <t>Charges-One-Time</t>
  </si>
  <si>
    <t>Charges-NW</t>
  </si>
  <si>
    <t>Revenues from Merchandise, Jobbing, Etc.</t>
  </si>
  <si>
    <t>Costs and Expenses of Merchandising, Jobbing, Etc.</t>
  </si>
  <si>
    <t>Interest</t>
  </si>
  <si>
    <t>INT</t>
  </si>
  <si>
    <t>Profits and Losses from Financial Instrument Hedges</t>
  </si>
  <si>
    <t>Profits and Losses from Financial Instrument Investments</t>
  </si>
  <si>
    <t>Gains from Disposition of Future Use Utility Plant</t>
  </si>
  <si>
    <t>Losses from Disposition of Future Use Utility Plant</t>
  </si>
  <si>
    <t>Regulatory Debits</t>
  </si>
  <si>
    <t>Regulatory Credits</t>
  </si>
  <si>
    <t>Revenues from Electric Plant Leased to Others</t>
  </si>
  <si>
    <t>GS&gt;50-Regular</t>
  </si>
  <si>
    <t>GS&gt; 50-TOU</t>
  </si>
  <si>
    <t>GS &gt;50-Intermediate</t>
  </si>
  <si>
    <t>Expenses of Electric Plant Leased to Others</t>
  </si>
  <si>
    <t>Losses from Disposition of Allowances for Emission</t>
  </si>
  <si>
    <t>Revenues from Non-Utility Operations</t>
  </si>
  <si>
    <t>Past Service Costs - Employee Future Benefits</t>
  </si>
  <si>
    <t>Overhead Distribution Transformers- Operation</t>
  </si>
  <si>
    <t>Other Rent</t>
  </si>
  <si>
    <t>Maintenance of Buildings and Fixtures - Distribution Stations</t>
  </si>
  <si>
    <t>Accumulated Depreciation - 2105</t>
  </si>
  <si>
    <t>Completed Construction Not Classified--Electric</t>
  </si>
  <si>
    <t>Construction Work in Progress--Electric</t>
  </si>
  <si>
    <t>Subtotal</t>
  </si>
  <si>
    <t>Electric Plant Acquisition Adjustment</t>
  </si>
  <si>
    <t>Underground Distribution Transformers - Operation</t>
  </si>
  <si>
    <t>Accumulated Amortization of Other Utility Plant</t>
  </si>
  <si>
    <t>Accumulated Amortization of Non-Utility Property</t>
  </si>
  <si>
    <t>Accounts Payable</t>
  </si>
  <si>
    <t>BCP</t>
  </si>
  <si>
    <t>BCP1</t>
  </si>
  <si>
    <t>BCP4</t>
  </si>
  <si>
    <t>BCP12</t>
  </si>
  <si>
    <t>Customer Credit Balances</t>
  </si>
  <si>
    <t>Current Portion of Customer Deposits</t>
  </si>
  <si>
    <t>Dividends Declared</t>
  </si>
  <si>
    <t>Miscellaneous Current and Accrued Liabilities</t>
  </si>
  <si>
    <t>Notes and Loans Payable</t>
  </si>
  <si>
    <t>Accounts Payable to Associated Companies</t>
  </si>
  <si>
    <t>Notes Payable to Associated Companies</t>
  </si>
  <si>
    <t>Debt Retirement Charges( DRC) Payable</t>
  </si>
  <si>
    <t>Transmission Charges Payable</t>
  </si>
  <si>
    <t>Electrical Safety Authority Fees Payable</t>
  </si>
  <si>
    <t>Independent Market Operator Fees and Penalties Payable</t>
  </si>
  <si>
    <t>Current Portion of Long Term Debt</t>
  </si>
  <si>
    <t>Ontario Hydro Debt - Current Portion</t>
  </si>
  <si>
    <t>Pensions and Employee Benefits - Current Portion</t>
  </si>
  <si>
    <t>Rate-Payer Benefit Including Interest</t>
  </si>
  <si>
    <t>Interest Expense - Unclassifed</t>
  </si>
  <si>
    <t>Amortization of Assets</t>
  </si>
  <si>
    <t>Sentinel Lights - Labour</t>
  </si>
  <si>
    <t>Acct 5035 - Overhead Distribution Transformers- Operation</t>
  </si>
  <si>
    <t>Acct 5055 - Underground Distribution Transformers - Operation</t>
  </si>
  <si>
    <t>Acct 5160 - Maintenance of Line Transformers</t>
  </si>
  <si>
    <t>Acct 1850 - Line Transformers - Gross Assets</t>
  </si>
  <si>
    <t>Acct 5016 - Distributon Station Equipment - Labour</t>
  </si>
  <si>
    <t>Acct 5017 - Distributon Station Equipment - Other</t>
  </si>
  <si>
    <t>Acct 5114 - Maintenance of Distribution Station Equipment</t>
  </si>
  <si>
    <t>Accounts included in Avoided Costs Plus General Administration  Allocation</t>
  </si>
  <si>
    <t>USoA           Account #</t>
  </si>
  <si>
    <t>Accounts included in Directly Related Customer Costs Plus General Administration  Allocation</t>
  </si>
  <si>
    <t>Amortization Expense -                                               General Plant assigned to Meters</t>
  </si>
  <si>
    <t>Line Transformation Unit Cost ($/kW)</t>
  </si>
  <si>
    <t>Line Transformation Unit Cost ($/kWh)</t>
  </si>
  <si>
    <t>Substation Transformers - Accumulated Depreciation</t>
  </si>
  <si>
    <t>Substation Transformers - Net Fixed Assets</t>
  </si>
  <si>
    <t>Substation Transformation Unit Cost ($/kW)</t>
  </si>
  <si>
    <t>Substation Transformation Unit Cost ($/kWh)</t>
  </si>
  <si>
    <t>Optional - kWh, included in CEN, from customers that receive a line transformation allowance on a kWh basis.  In most cases this will not be applicable and will be left blank.</t>
  </si>
  <si>
    <t xml:space="preserve">Subtotal </t>
  </si>
  <si>
    <t>Primary Conductor &amp; Pools - Net Fixed Assets</t>
  </si>
  <si>
    <t>Operations and Maintenance</t>
  </si>
  <si>
    <t>Acct 5020 Overhead Distribution Lines &amp; Feeders - Labour</t>
  </si>
  <si>
    <t>Acct 5025 Overhead Distribution Lines &amp; Feeders - Other</t>
  </si>
  <si>
    <t>Total Number of Customer from Approved EDR, Sheet 7-1, Col H excluding connections</t>
  </si>
  <si>
    <t>Total kWhs</t>
  </si>
  <si>
    <t>Total kWs</t>
  </si>
  <si>
    <t>From this Sheet</t>
  </si>
  <si>
    <t>Rate Base Calculation</t>
  </si>
  <si>
    <t>General and Administration (ad)</t>
  </si>
  <si>
    <t xml:space="preserve">CCA </t>
  </si>
  <si>
    <t xml:space="preserve">CCB </t>
  </si>
  <si>
    <t xml:space="preserve">CCP </t>
  </si>
  <si>
    <t xml:space="preserve">CCLT </t>
  </si>
  <si>
    <t xml:space="preserve">CCS </t>
  </si>
  <si>
    <t>Asset Accounts Directly Allocated</t>
  </si>
  <si>
    <t>I3 Directly Allocated</t>
  </si>
  <si>
    <t>Total Approved Distribution Revenue ($)</t>
  </si>
  <si>
    <t>Acct 5040 Underground Distribution Lines &amp; Feeders -  Labour</t>
  </si>
  <si>
    <t>Acct 5045 Underground Distribution Lines &amp; Feeders - Other</t>
  </si>
  <si>
    <t>Depreciation Expense</t>
  </si>
  <si>
    <t>Acct 5090 Underground Distribution Lines &amp; Feeders - Rental Paid</t>
  </si>
  <si>
    <t>Depreciation on Acct 1830-5 Secondary Poles, Towers &amp; Fixtures</t>
  </si>
  <si>
    <t>Depreciation on Acct 1835-5 Secondary Overhead Conductors</t>
  </si>
  <si>
    <t>Depreciation on Acct 1840-5 Secondary Underground Conduit</t>
  </si>
  <si>
    <t>Depreciation on Acct 1845-5 Secondary Underground Conductors</t>
  </si>
  <si>
    <t>Acct 1840-5 Secondary Underground Conduit</t>
  </si>
  <si>
    <t>Acct 5095 Overhead Distribution Lines &amp; Feeders - Rental Paid</t>
  </si>
  <si>
    <t>Acct 5120 Maintenance of Poles, Towers &amp; Fixtures</t>
  </si>
  <si>
    <t>Acct 5125 Maintenance of Overhead Conductors &amp; Devices</t>
  </si>
  <si>
    <t>Acct 5135 Overhead Distribution Lines &amp; Feeders - Right of Way</t>
  </si>
  <si>
    <t>Acct 5145 Maintenance of Underground Conduit</t>
  </si>
  <si>
    <t>Acct 5150 Maintenance of Underground Conductors &amp; Devices</t>
  </si>
  <si>
    <t>Depreciation on General Plant Assigned to Primary C&amp;P</t>
  </si>
  <si>
    <t>Primary C&amp;P Operations and Maintenance</t>
  </si>
  <si>
    <t>Admin and General Assigned to Primary C&amp;P</t>
  </si>
  <si>
    <t>PILs on Primary C&amp;P</t>
  </si>
  <si>
    <t>Debt Return on Primary C&amp;P</t>
  </si>
  <si>
    <t>Equity Return on Primary C&amp;P</t>
  </si>
  <si>
    <t>Net Fixed Assets</t>
  </si>
  <si>
    <t>Admin and General Assigned to SubstationTransformers</t>
  </si>
  <si>
    <t>PILs on SubstationTransformers</t>
  </si>
  <si>
    <t>General Plant Assigned to SubstationTransformers - NFA</t>
  </si>
  <si>
    <t>Depreciation on General Plant Assigned to Secondary C&amp;P</t>
  </si>
  <si>
    <t xml:space="preserve">General Plant - Gross Assets </t>
  </si>
  <si>
    <t>Secondary C&amp;P Operations and Maintenance</t>
  </si>
  <si>
    <t>PILs on Secondary C&amp;P</t>
  </si>
  <si>
    <t>Debt Return on Secondary C&amp;P</t>
  </si>
  <si>
    <t>Equity Return on Secondary C&amp;P</t>
  </si>
  <si>
    <t>Secondary Conductor &amp; Pools - Net Fixed Assets</t>
  </si>
  <si>
    <t>General Plant Assigned to Secondary C&amp;P - NFA</t>
  </si>
  <si>
    <t>General Plant Assigned to Primary C&amp;P - NFA</t>
  </si>
  <si>
    <t>Depreciation on General Plant Assigned to Metering</t>
  </si>
  <si>
    <t>Admin and General Assigned to Metering</t>
  </si>
  <si>
    <t>PILs on Metering</t>
  </si>
  <si>
    <t>Debt Return on Metering</t>
  </si>
  <si>
    <t>Equity Return on Metering</t>
  </si>
  <si>
    <t>Metering - Accumulated Depreciation</t>
  </si>
  <si>
    <t>Metering - Net Fixed Assets</t>
  </si>
  <si>
    <t>General Plant Assigned to Metering - NFA</t>
  </si>
  <si>
    <t>Acct 5065 - Meter expense</t>
  </si>
  <si>
    <t>Acct 5070 &amp; 5075 - Customer Premises</t>
  </si>
  <si>
    <t xml:space="preserve">Acct 5175 - Meter Maintenance </t>
  </si>
  <si>
    <t xml:space="preserve">Acct 5310 - Meter Reading </t>
  </si>
  <si>
    <t>Metering Unit Cost ($/Customer/Month)</t>
  </si>
  <si>
    <t>Acct 1860 - Metering - Gross Assets</t>
  </si>
  <si>
    <t>Metering Rate Base</t>
  </si>
  <si>
    <t>Depreciation on Acct 1860 Metering</t>
  </si>
  <si>
    <t>Depreciation on Acct 1850 Line Transformers</t>
  </si>
  <si>
    <t>Depreciation on Acct 1830-4 Primary Poles, Towers &amp; Fixtures</t>
  </si>
  <si>
    <t>Depreciation on Acct 1835-4 Primary Overhead Conductors</t>
  </si>
  <si>
    <t>Depreciation on Acct 1840-4 Primary Underground Conduit</t>
  </si>
  <si>
    <t>Depreciation on Acct 1845-4 Primary Underground Conductors</t>
  </si>
  <si>
    <t>Sentinel Lights - Materials and Expenses</t>
  </si>
  <si>
    <t>Maintenance of Meters</t>
  </si>
  <si>
    <t>Customer Installations Expenses- Leased Property</t>
  </si>
  <si>
    <t>Water Heater Rentals - Labour</t>
  </si>
  <si>
    <t>Water Heater Rentals - Materials and Expenses</t>
  </si>
  <si>
    <t>Water Heater Controls - Labour</t>
  </si>
  <si>
    <t>Water Heater Controls - Materials and Expenses</t>
  </si>
  <si>
    <t>Maintenance of Other Installations on Customer Premises</t>
  </si>
  <si>
    <t>Purchase of Transmission and System Services</t>
  </si>
  <si>
    <t>Transmission Charges</t>
  </si>
  <si>
    <t>Transmission Charges Recovered</t>
  </si>
  <si>
    <t>Supervision</t>
  </si>
  <si>
    <t>Unamortized Gain on Reacquired Debt</t>
  </si>
  <si>
    <t>Other Deferred Credits</t>
  </si>
  <si>
    <t>Deferred Rate Impact Amounts</t>
  </si>
  <si>
    <t>RSVAWMS</t>
  </si>
  <si>
    <t>RSVAONE-TIME</t>
  </si>
  <si>
    <t>RSVANW</t>
  </si>
  <si>
    <t>RSVACN</t>
  </si>
  <si>
    <t>RSVAPOWER</t>
  </si>
  <si>
    <t>Electric Plant in Service - Control Account</t>
  </si>
  <si>
    <t>Electric Expense</t>
  </si>
  <si>
    <t>Water For Power</t>
  </si>
  <si>
    <t>Water Power Taxes</t>
  </si>
  <si>
    <t>Hydraulic Expenses</t>
  </si>
  <si>
    <t>Generation Expense</t>
  </si>
  <si>
    <t>Load Management Controls - Utility Premises</t>
  </si>
  <si>
    <t>Specific Service Charges</t>
  </si>
  <si>
    <t>Distribution</t>
  </si>
  <si>
    <t>Composite allocators</t>
  </si>
  <si>
    <t>1815- 1850</t>
  </si>
  <si>
    <t>Acccounts</t>
  </si>
  <si>
    <t>Allocate all the costs to the O and M expenses before using it as a composite allocator.</t>
  </si>
  <si>
    <t>Composite Allocators</t>
  </si>
  <si>
    <t>cp</t>
  </si>
  <si>
    <t>ncp</t>
  </si>
  <si>
    <t>non-demand</t>
  </si>
  <si>
    <t>FINAL</t>
  </si>
  <si>
    <t>5005-5340</t>
  </si>
  <si>
    <t>Maintenance (Working Capital)</t>
  </si>
  <si>
    <t>Miscellaneous Distribution Expense</t>
  </si>
  <si>
    <t>Underground Distribution Lines and Feeders - Rental Paid</t>
  </si>
  <si>
    <t>Overhead Distribution Lines and Feeders - Rental Paid</t>
  </si>
  <si>
    <t>Services and Meters</t>
  </si>
  <si>
    <t>Equipment</t>
  </si>
  <si>
    <t>To be Prorated</t>
  </si>
  <si>
    <t>IT Assets</t>
  </si>
  <si>
    <t>Other Distribution Assets</t>
  </si>
  <si>
    <t>Contributions and Grants</t>
  </si>
  <si>
    <t>Poles, Wires</t>
  </si>
  <si>
    <t>Land and Buildings</t>
  </si>
  <si>
    <t>TS Primary Above 50</t>
  </si>
  <si>
    <t>DS</t>
  </si>
  <si>
    <t>Amortization of Premium on Debt Credit</t>
  </si>
  <si>
    <t>Miscellaneous Power Generation Expenses</t>
  </si>
  <si>
    <t>Rents</t>
  </si>
  <si>
    <t>Street Lighting and Signal System Expense</t>
  </si>
  <si>
    <t>Meter Expense</t>
  </si>
  <si>
    <t>Customer Premises - Operation Labour</t>
  </si>
  <si>
    <t>Customer Premises - Materials and Expenses</t>
  </si>
  <si>
    <t>Scenario 2</t>
  </si>
  <si>
    <t>Accum. Amortization of Electric Utility Plant - Property, Plant, &amp; Equipment</t>
  </si>
  <si>
    <t>Overhead Distribution Lines &amp; Feeders - Operation Supplies and Expenses</t>
  </si>
  <si>
    <t>Underground Distribution Lines &amp; Feeders - Operation Supplies &amp; Expenses</t>
  </si>
  <si>
    <t>Demonstrating and Selling Expense</t>
  </si>
  <si>
    <t>Advertising Expense</t>
  </si>
  <si>
    <t>Miscellaneous Sales Expense</t>
  </si>
  <si>
    <t>Executive Salaries and Expenses</t>
  </si>
  <si>
    <t>Management Salaries and Expenses</t>
  </si>
  <si>
    <t>General Administrative Salaries and Expenses</t>
  </si>
  <si>
    <t>Energy Sales for Resale</t>
  </si>
  <si>
    <t>Interdepartmental Energy Sales</t>
  </si>
  <si>
    <t>Billed WMS</t>
  </si>
  <si>
    <t>Billed NW</t>
  </si>
  <si>
    <t>Billed CN</t>
  </si>
  <si>
    <t>Distribution Services Revenue</t>
  </si>
  <si>
    <t>Retail Services Revenues</t>
  </si>
  <si>
    <t>Break out</t>
  </si>
  <si>
    <t>Accrued Rate-Payer Benefit</t>
  </si>
  <si>
    <t>Debentures Outstanding - Long Term Portion</t>
  </si>
  <si>
    <t>Debenture Advances</t>
  </si>
  <si>
    <t>Reacquired Bonds</t>
  </si>
  <si>
    <t>Other Long Term Debt</t>
  </si>
  <si>
    <t>Office Supplies and Expenses</t>
  </si>
  <si>
    <t>Outside Services Employed</t>
  </si>
  <si>
    <t>Property Insurance</t>
  </si>
  <si>
    <t>Injuries and Damages</t>
  </si>
  <si>
    <t>Employee Pensions and Benefits</t>
  </si>
  <si>
    <t>Franchise Requirements</t>
  </si>
  <si>
    <t>Regulatory Expenses</t>
  </si>
  <si>
    <t>General Advertising Expenses</t>
  </si>
  <si>
    <t>Miscellaneous General Expenses</t>
  </si>
  <si>
    <t>Rent</t>
  </si>
  <si>
    <t>Maintenance of General Plant</t>
  </si>
  <si>
    <t>x</t>
  </si>
  <si>
    <t>Demand</t>
  </si>
  <si>
    <t>Customer</t>
  </si>
  <si>
    <t>CDM Expenditures and Recoveries</t>
  </si>
  <si>
    <t>2010 Cost Allocation Study</t>
  </si>
  <si>
    <t>2010 EB Number:</t>
  </si>
  <si>
    <t>EB-2009-XXXX</t>
  </si>
  <si>
    <t>Current Approved 
Monthly Service Charge</t>
  </si>
  <si>
    <t>Normalized kWh from 2010 Load Forecast</t>
  </si>
  <si>
    <t>Normalized kW from 2010 Load Forecast</t>
  </si>
  <si>
    <t>kW, included in CDEM, from customers with line transformer allowance</t>
  </si>
  <si>
    <t>Proposed Distribution Rev Allocated Based on Revenue at Existing Rates</t>
  </si>
  <si>
    <t>Late Payment Allocation</t>
  </si>
  <si>
    <t>Bad Debt Allocation</t>
  </si>
  <si>
    <t>Revenue with  weather normalized kWh</t>
  </si>
  <si>
    <t>Recovery of Regulatory Asset Balances</t>
  </si>
  <si>
    <t>Billed-One-Time</t>
  </si>
  <si>
    <t>Other Power Supply Expenses</t>
  </si>
  <si>
    <t>Joint</t>
  </si>
  <si>
    <t>USoA Account #</t>
  </si>
  <si>
    <t>Uniform System of Accounts -  Detail Accounts:</t>
  </si>
  <si>
    <t>Explanations</t>
  </si>
  <si>
    <t>Accounts</t>
  </si>
  <si>
    <t>Financial Statement</t>
  </si>
  <si>
    <t>Working Capital</t>
  </si>
  <si>
    <t>Contributed Capital</t>
  </si>
  <si>
    <t>O6</t>
  </si>
  <si>
    <t>Revenue Requirement to be Used in this model ($)</t>
  </si>
  <si>
    <t>Model Adjustments</t>
  </si>
  <si>
    <t>Rate Base to be Used in this model ($)</t>
  </si>
  <si>
    <t>Scenario 3</t>
  </si>
  <si>
    <t>Customer Unit Cost per month - Avoided Cost</t>
  </si>
  <si>
    <t xml:space="preserve">Customer Unit Cost per month - Directly Related </t>
  </si>
  <si>
    <t>Allocation - Customer Related</t>
  </si>
  <si>
    <t xml:space="preserve">Allocation Demand Related </t>
  </si>
  <si>
    <t xml:space="preserve"> </t>
  </si>
  <si>
    <t>Number of Bills</t>
  </si>
  <si>
    <t>Rate Base</t>
  </si>
  <si>
    <t>Excluded from COSS</t>
  </si>
  <si>
    <t>USoA A/C #</t>
  </si>
  <si>
    <t>Categorization</t>
  </si>
  <si>
    <t>Distribution Plant</t>
  </si>
  <si>
    <t xml:space="preserve">Operation </t>
  </si>
  <si>
    <t xml:space="preserve">Maintenance </t>
  </si>
  <si>
    <t>Land Station &gt;50 kV</t>
  </si>
  <si>
    <t>Land Rights Station &gt;50 kV</t>
  </si>
  <si>
    <t>Land Station &lt;50 kV</t>
  </si>
  <si>
    <t>Land Rights Station &lt;50 kV</t>
  </si>
  <si>
    <t>Buildings and Fixtures &gt; 50 kV</t>
  </si>
  <si>
    <t>Buildings and Fixtures &lt; 50 KV</t>
  </si>
  <si>
    <t>Accumulated Depreciation - 2105 Fixed Assets Only</t>
  </si>
  <si>
    <t>Deemed Equity Component                             of Rate Base (%)</t>
  </si>
  <si>
    <t>Line Transformers - Accumulated Depreciation</t>
  </si>
  <si>
    <t>Line Transformers - Net Fixed Assets</t>
  </si>
  <si>
    <t>General Plant - Gross Assets</t>
  </si>
  <si>
    <t>General Plant - Accumulated Depreciation</t>
  </si>
  <si>
    <t>General Plant - Net Fixed Assets</t>
  </si>
  <si>
    <t>General Plant - Depreciation</t>
  </si>
  <si>
    <t xml:space="preserve">Total O&amp;M </t>
  </si>
  <si>
    <t>Admin and General Assigned to Line Transformers</t>
  </si>
  <si>
    <t>PILs on Line Transformers</t>
  </si>
  <si>
    <t>Debt Return on Line Transformers</t>
  </si>
  <si>
    <t>Line Transformer Rate Base</t>
  </si>
  <si>
    <t>Total Administration and General Expense</t>
  </si>
  <si>
    <t>General Plant Assigned to Line Transformers - NFA</t>
  </si>
  <si>
    <t>Depreciation on General Plant Assigned to Line Transformers</t>
  </si>
  <si>
    <t>Equity Return on Line Transformers</t>
  </si>
  <si>
    <t>ALLOCATION BY RATE CLASSIFICATION</t>
  </si>
  <si>
    <t>Leasehold Improvements &gt;50 kV</t>
  </si>
  <si>
    <t>Leasehold Improvements &lt;50 kV</t>
  </si>
  <si>
    <t>Storage Battery Equipment &gt; 50 kV</t>
  </si>
  <si>
    <t>Storage Battery Equipment &lt;50 kV</t>
  </si>
  <si>
    <t>Poles, Towers and Fixtures - Subtransmission Bulk Delivery</t>
  </si>
  <si>
    <t>Poles, Towers and Fixtures - Primary</t>
  </si>
  <si>
    <t>E5</t>
  </si>
  <si>
    <t>O3.1</t>
  </si>
  <si>
    <t>O3.2</t>
  </si>
  <si>
    <t>O3.3</t>
  </si>
  <si>
    <t>O3.4</t>
  </si>
  <si>
    <t>O3.5</t>
  </si>
  <si>
    <t>Line Tran Unit Cost</t>
  </si>
  <si>
    <t xml:space="preserve">Substat Tran Unit Cost </t>
  </si>
  <si>
    <t xml:space="preserve">Accumulated Depreciation - 2105 Capital Contribution </t>
  </si>
  <si>
    <t>Primary Cost Pool</t>
  </si>
  <si>
    <t>Secondary Cost Pool</t>
  </si>
  <si>
    <t>USL Metering Credit</t>
  </si>
  <si>
    <t>O7</t>
  </si>
  <si>
    <t>Source Data for E2</t>
  </si>
  <si>
    <t>Exhibition</t>
  </si>
  <si>
    <t xml:space="preserve">Diagnostic </t>
  </si>
  <si>
    <t>Output showing revenue to cost ratios, inter class subsidy etc.</t>
  </si>
  <si>
    <t>BO ASSETS</t>
  </si>
  <si>
    <t>I6</t>
  </si>
  <si>
    <t>I7.1</t>
  </si>
  <si>
    <t>I7.2</t>
  </si>
  <si>
    <t>Meter Capital</t>
  </si>
  <si>
    <t>Meter Reading</t>
  </si>
  <si>
    <t>Poles, Towers and Fixtures - Secondary</t>
  </si>
  <si>
    <t>Overhead Conductors and Devices - Subtransmission Bulk Delivery</t>
  </si>
  <si>
    <t>Overhead Conductors and Devices - Primary</t>
  </si>
  <si>
    <t>Overhead Conductors and Devices - Secondary</t>
  </si>
  <si>
    <t>Underground Conduit - Bulk Delivery</t>
  </si>
  <si>
    <t>Underground Conduit - Primary</t>
  </si>
  <si>
    <t>Underground Conduit - Secondary</t>
  </si>
  <si>
    <t>Underground Conductors and Devices - Bulk Delivery</t>
  </si>
  <si>
    <t>Underground Conductors and Devices - Primary</t>
  </si>
  <si>
    <t>Underground Conductors and Devices - Secondary</t>
  </si>
  <si>
    <t>Bulk Delivery (SubTransmission) CP</t>
  </si>
  <si>
    <t>Distribution CP (Total System)</t>
  </si>
  <si>
    <t>Distribution NCP ( Total System)</t>
  </si>
  <si>
    <t>Based on Contractor Pricing</t>
  </si>
  <si>
    <t>August 2005 Data</t>
  </si>
  <si>
    <t>Description</t>
  </si>
  <si>
    <t>Combined</t>
  </si>
  <si>
    <t>Factor</t>
  </si>
  <si>
    <t>Units</t>
  </si>
  <si>
    <t>Weighted Factor</t>
  </si>
  <si>
    <t>Residential - Urban - Outside</t>
  </si>
  <si>
    <t>Residential - Urban - Inside</t>
  </si>
  <si>
    <t>Residential - Rural - Outside</t>
  </si>
  <si>
    <t>GS - Walking</t>
  </si>
  <si>
    <t>Current</t>
  </si>
  <si>
    <t>GS - Vehicle</t>
  </si>
  <si>
    <t>Interval</t>
  </si>
  <si>
    <t>Conservation and Demand Management</t>
  </si>
  <si>
    <t>Excluded</t>
  </si>
  <si>
    <t xml:space="preserve">  </t>
  </si>
  <si>
    <t>LDC Specific 1</t>
  </si>
  <si>
    <t>LDC Specific 2</t>
  </si>
  <si>
    <t>LDC Specific 3</t>
  </si>
  <si>
    <t>LDC Specific 5</t>
  </si>
  <si>
    <t>LDC Specific 6</t>
  </si>
  <si>
    <t>Residential - Urban - Outside with other services</t>
  </si>
  <si>
    <t>Residential - Urban - Inside - with other services</t>
  </si>
  <si>
    <t>Residential - Rural - Outside with other services</t>
  </si>
  <si>
    <t>GS - Walking - with other services</t>
  </si>
  <si>
    <t>GS - Vehicle with other services</t>
  </si>
  <si>
    <t>Demand with IT and Interval Capability -Special (WMP)</t>
  </si>
  <si>
    <t>Weighted Average Costs</t>
  </si>
  <si>
    <t>O1 Grouping</t>
  </si>
  <si>
    <t>PLCC-CCA</t>
  </si>
  <si>
    <t>PLCC-CCB</t>
  </si>
  <si>
    <t>PLCC-CCP</t>
  </si>
  <si>
    <t>PLCC-CCS</t>
  </si>
  <si>
    <t>PLCC WATTS</t>
  </si>
  <si>
    <t>1NCP</t>
  </si>
  <si>
    <t>DNCP1A</t>
  </si>
  <si>
    <t>PNCP1A</t>
  </si>
  <si>
    <t>SNCP1A</t>
  </si>
  <si>
    <t>PLCC - 1NCP</t>
  </si>
  <si>
    <t>PLCC - 4NCP</t>
  </si>
  <si>
    <t>DNCP4A</t>
  </si>
  <si>
    <t>PNCP4A</t>
  </si>
  <si>
    <t>SNCP4A</t>
  </si>
  <si>
    <t>12NCP</t>
  </si>
  <si>
    <t>PLCC - 12NCP</t>
  </si>
  <si>
    <t>DNCP12A</t>
  </si>
  <si>
    <t>PNCP12A</t>
  </si>
  <si>
    <t>SNCP12A</t>
  </si>
  <si>
    <t>Summary</t>
  </si>
  <si>
    <t xml:space="preserve">Total </t>
  </si>
  <si>
    <t>O4 Summary</t>
  </si>
  <si>
    <t>O5 Summary</t>
  </si>
  <si>
    <t>Demand Grouping Indicator</t>
  </si>
  <si>
    <t>Breakout</t>
  </si>
  <si>
    <t xml:space="preserve">Breakout </t>
  </si>
</sst>
</file>

<file path=xl/styles.xml><?xml version="1.0" encoding="utf-8"?>
<styleSheet xmlns="http://schemas.openxmlformats.org/spreadsheetml/2006/main">
  <numFmts count="25">
    <numFmt numFmtId="5" formatCode="&quot;$&quot;#,##0_);\(&quot;$&quot;#,##0\)"/>
    <numFmt numFmtId="6" formatCode="&quot;$&quot;#,##0_);[Red]\(&quot;$&quot;#,##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quot;$&quot;* #,##0_-;\-&quot;$&quot;* #,##0_-;_-&quot;$&quot;* &quot;-&quot;_-;_-@_-"/>
    <numFmt numFmtId="165" formatCode="_-* #,##0_-;\-* #,##0_-;_-* &quot;-&quot;_-;_-@_-"/>
    <numFmt numFmtId="166" formatCode="_-&quot;$&quot;* #,##0.00_-;\-&quot;$&quot;* #,##0.00_-;_-&quot;$&quot;* &quot;-&quot;??_-;_-@_-"/>
    <numFmt numFmtId="167" formatCode="_-* #,##0.00_-;\-* #,##0.00_-;_-* &quot;-&quot;??_-;_-@_-"/>
    <numFmt numFmtId="168" formatCode="0.0"/>
    <numFmt numFmtId="169" formatCode="_-* #,##0_-;\-* #,##0_-;_-* &quot;-&quot;??_-;_-@_-"/>
    <numFmt numFmtId="170" formatCode="&quot;$&quot;#,##0"/>
    <numFmt numFmtId="171" formatCode="&quot;$&quot;#,##0.00"/>
    <numFmt numFmtId="172" formatCode="_(&quot;$&quot;* #,##0_);_(&quot;$&quot;* \(#,##0\);_(&quot;$&quot;* &quot;-&quot;??_);_(@_)"/>
    <numFmt numFmtId="173" formatCode="_-&quot;$&quot;* #,##0_-;\-&quot;$&quot;* #,##0_-;_-&quot;$&quot;* &quot;-&quot;??_-;_-@_-"/>
    <numFmt numFmtId="174" formatCode="[$$-1009]#,##0.0000"/>
    <numFmt numFmtId="175" formatCode="_-* #,##0.0000_-;\-* #,##0.0000_-;_-* &quot;-&quot;_-;_-@_-"/>
    <numFmt numFmtId="176" formatCode="&quot;$&quot;#,##0.0000"/>
    <numFmt numFmtId="177" formatCode="[$-F800]dddd\,\ mmmm\ dd\,\ yyyy"/>
    <numFmt numFmtId="178" formatCode="#,##0_ ;\-#,##0\ "/>
    <numFmt numFmtId="179" formatCode="&quot;$&quot;#,##0_);[Black]\(&quot;$&quot;#,##0\)"/>
    <numFmt numFmtId="180" formatCode="_-&quot;$&quot;* #,##0.00_-;[Red]&quot;$&quot;* \(#,##0.00\)_-;_-&quot;$&quot;* &quot;-&quot;??_-;_-@_-"/>
    <numFmt numFmtId="181" formatCode="_-&quot;$&quot;* #,##0_-;[Red]&quot;$&quot;* \(#,##0\)_-;_-&quot;$&quot;* &quot;-&quot;??_-;_-@_-"/>
  </numFmts>
  <fonts count="142">
    <font>
      <sz val="10"/>
      <name val="Arial"/>
    </font>
    <font>
      <sz val="10"/>
      <name val="Arial"/>
    </font>
    <font>
      <b/>
      <sz val="18"/>
      <name val="Arial"/>
    </font>
    <font>
      <b/>
      <sz val="12"/>
      <name val="Arial"/>
    </font>
    <font>
      <u/>
      <sz val="10"/>
      <color indexed="12"/>
      <name val="Arial"/>
    </font>
    <font>
      <b/>
      <sz val="8"/>
      <name val="Arial"/>
      <family val="2"/>
    </font>
    <font>
      <sz val="8"/>
      <name val="Arial"/>
      <family val="2"/>
    </font>
    <font>
      <sz val="8"/>
      <name val="Arial"/>
    </font>
    <font>
      <b/>
      <sz val="8"/>
      <name val="Arial"/>
    </font>
    <font>
      <sz val="8"/>
      <color indexed="16"/>
      <name val="Arial"/>
    </font>
    <font>
      <sz val="8"/>
      <color indexed="12"/>
      <name val="Arial"/>
    </font>
    <font>
      <b/>
      <sz val="8"/>
      <color indexed="16"/>
      <name val="Arial"/>
    </font>
    <font>
      <b/>
      <sz val="8"/>
      <color indexed="12"/>
      <name val="Arial"/>
    </font>
    <font>
      <b/>
      <sz val="8"/>
      <color indexed="12"/>
      <name val="Arial"/>
      <family val="2"/>
    </font>
    <font>
      <sz val="8"/>
      <color indexed="12"/>
      <name val="Arial"/>
      <family val="2"/>
    </font>
    <font>
      <b/>
      <sz val="8"/>
      <color indexed="81"/>
      <name val="Tahoma"/>
    </font>
    <font>
      <b/>
      <sz val="8"/>
      <color indexed="16"/>
      <name val="Arial"/>
      <family val="2"/>
    </font>
    <font>
      <b/>
      <sz val="10"/>
      <name val="Arial"/>
      <family val="2"/>
    </font>
    <font>
      <sz val="11"/>
      <name val="Arial"/>
      <family val="2"/>
    </font>
    <font>
      <sz val="8"/>
      <color indexed="21"/>
      <name val="Arial"/>
    </font>
    <font>
      <sz val="8"/>
      <color indexed="21"/>
      <name val="Arial"/>
      <family val="2"/>
    </font>
    <font>
      <b/>
      <sz val="8"/>
      <color indexed="60"/>
      <name val="Arial"/>
    </font>
    <font>
      <sz val="8"/>
      <color indexed="60"/>
      <name val="Arial"/>
    </font>
    <font>
      <b/>
      <sz val="8"/>
      <color indexed="60"/>
      <name val="Arial"/>
      <family val="2"/>
    </font>
    <font>
      <b/>
      <sz val="12"/>
      <name val="Arial"/>
      <family val="2"/>
    </font>
    <font>
      <b/>
      <sz val="8"/>
      <color indexed="61"/>
      <name val="Arial"/>
      <family val="2"/>
    </font>
    <font>
      <b/>
      <sz val="8"/>
      <color indexed="21"/>
      <name val="Arial"/>
      <family val="2"/>
    </font>
    <font>
      <b/>
      <u/>
      <sz val="8"/>
      <name val="Arial"/>
      <family val="2"/>
    </font>
    <font>
      <b/>
      <sz val="10"/>
      <color indexed="10"/>
      <name val="Arial"/>
      <family val="2"/>
    </font>
    <font>
      <b/>
      <sz val="8"/>
      <color indexed="10"/>
      <name val="Arial"/>
      <family val="2"/>
    </font>
    <font>
      <b/>
      <sz val="10"/>
      <name val="Arial"/>
    </font>
    <font>
      <sz val="12"/>
      <name val="Arial"/>
    </font>
    <font>
      <sz val="10"/>
      <name val="Arial"/>
      <family val="2"/>
    </font>
    <font>
      <sz val="12"/>
      <name val="Arial"/>
      <family val="2"/>
    </font>
    <font>
      <sz val="10"/>
      <name val="Arial"/>
    </font>
    <font>
      <b/>
      <sz val="10"/>
      <color indexed="12"/>
      <name val="Arial"/>
    </font>
    <font>
      <sz val="10"/>
      <color indexed="12"/>
      <name val="Arial"/>
      <family val="2"/>
    </font>
    <font>
      <b/>
      <u/>
      <sz val="10"/>
      <name val="Arial"/>
      <family val="2"/>
    </font>
    <font>
      <sz val="22"/>
      <name val="Arial Black"/>
      <family val="2"/>
    </font>
    <font>
      <sz val="22"/>
      <name val="Algerian"/>
      <family val="5"/>
    </font>
    <font>
      <sz val="22"/>
      <color indexed="12"/>
      <name val="Algerian"/>
      <family val="5"/>
    </font>
    <font>
      <b/>
      <sz val="20"/>
      <color indexed="10"/>
      <name val="Cooper Black"/>
      <family val="1"/>
    </font>
    <font>
      <b/>
      <sz val="20"/>
      <name val="Cooper Black"/>
      <family val="1"/>
    </font>
    <font>
      <b/>
      <sz val="8"/>
      <color indexed="9"/>
      <name val="Arial"/>
    </font>
    <font>
      <sz val="12"/>
      <color indexed="18"/>
      <name val="Cooper Black"/>
      <family val="1"/>
    </font>
    <font>
      <sz val="11"/>
      <name val="Arial"/>
    </font>
    <font>
      <b/>
      <sz val="11"/>
      <name val="Arial"/>
    </font>
    <font>
      <b/>
      <sz val="12"/>
      <name val="Cooper Black"/>
      <family val="1"/>
    </font>
    <font>
      <sz val="8"/>
      <color indexed="18"/>
      <name val="Cooper Black"/>
      <family val="1"/>
    </font>
    <font>
      <b/>
      <u/>
      <sz val="12"/>
      <color indexed="10"/>
      <name val="Cooper Black"/>
      <family val="1"/>
    </font>
    <font>
      <i/>
      <sz val="10"/>
      <name val="Arial"/>
      <family val="2"/>
    </font>
    <font>
      <b/>
      <sz val="16"/>
      <color indexed="10"/>
      <name val="Cooper Black"/>
      <family val="1"/>
    </font>
    <font>
      <b/>
      <u/>
      <sz val="16"/>
      <name val="Cooper Black"/>
      <family val="1"/>
    </font>
    <font>
      <sz val="10"/>
      <name val="Arial Black"/>
      <family val="2"/>
    </font>
    <font>
      <sz val="12"/>
      <color indexed="12"/>
      <name val="Cooper Black"/>
      <family val="1"/>
    </font>
    <font>
      <b/>
      <sz val="14"/>
      <name val="Arial"/>
    </font>
    <font>
      <sz val="14"/>
      <name val="Arial"/>
    </font>
    <font>
      <sz val="16"/>
      <color indexed="12"/>
      <name val="Algerian"/>
      <family val="5"/>
    </font>
    <font>
      <sz val="14"/>
      <color indexed="12"/>
      <name val="Cooper Black"/>
      <family val="1"/>
    </font>
    <font>
      <sz val="18"/>
      <color indexed="12"/>
      <name val="Algerian"/>
      <family val="5"/>
    </font>
    <font>
      <sz val="16"/>
      <name val="Cooper Black"/>
      <family val="1"/>
    </font>
    <font>
      <sz val="14"/>
      <name val="Cooper Black"/>
      <family val="1"/>
    </font>
    <font>
      <b/>
      <sz val="16"/>
      <name val="Cooper Black"/>
      <family val="1"/>
    </font>
    <font>
      <b/>
      <u/>
      <sz val="12"/>
      <name val="Arial"/>
      <family val="2"/>
    </font>
    <font>
      <sz val="12"/>
      <color indexed="10"/>
      <name val="Arial"/>
    </font>
    <font>
      <b/>
      <u/>
      <sz val="12"/>
      <color indexed="12"/>
      <name val="Arial"/>
      <family val="2"/>
    </font>
    <font>
      <b/>
      <sz val="10"/>
      <color indexed="8"/>
      <name val="Arial"/>
      <family val="2"/>
    </font>
    <font>
      <b/>
      <sz val="12"/>
      <color indexed="12"/>
      <name val="Arial"/>
    </font>
    <font>
      <b/>
      <sz val="10"/>
      <color indexed="12"/>
      <name val="Arial"/>
      <family val="2"/>
    </font>
    <font>
      <sz val="10"/>
      <color indexed="16"/>
      <name val="Arial"/>
    </font>
    <font>
      <sz val="10"/>
      <name val="Arial"/>
    </font>
    <font>
      <sz val="10"/>
      <color indexed="12"/>
      <name val="Arial"/>
    </font>
    <font>
      <sz val="10"/>
      <name val="Arial"/>
    </font>
    <font>
      <b/>
      <sz val="10"/>
      <color indexed="16"/>
      <name val="Arial"/>
      <family val="2"/>
    </font>
    <font>
      <b/>
      <sz val="10"/>
      <color indexed="48"/>
      <name val="Arial"/>
      <family val="2"/>
    </font>
    <font>
      <sz val="10"/>
      <color indexed="48"/>
      <name val="Arial"/>
    </font>
    <font>
      <sz val="10"/>
      <color indexed="10"/>
      <name val="Arial"/>
    </font>
    <font>
      <sz val="10"/>
      <name val="Arial"/>
    </font>
    <font>
      <sz val="10"/>
      <color indexed="60"/>
      <name val="Arial"/>
      <family val="2"/>
    </font>
    <font>
      <sz val="8"/>
      <color indexed="9"/>
      <name val="Arial"/>
    </font>
    <font>
      <b/>
      <u/>
      <sz val="14"/>
      <name val="Arial"/>
    </font>
    <font>
      <b/>
      <i/>
      <sz val="10"/>
      <name val="Arial"/>
      <family val="2"/>
    </font>
    <font>
      <b/>
      <u/>
      <sz val="12"/>
      <name val="Arial"/>
    </font>
    <font>
      <b/>
      <sz val="10"/>
      <color indexed="16"/>
      <name val="Arial"/>
    </font>
    <font>
      <b/>
      <sz val="9"/>
      <color indexed="8"/>
      <name val="Arial"/>
      <family val="2"/>
    </font>
    <font>
      <sz val="10"/>
      <color indexed="16"/>
      <name val="Arial"/>
      <family val="2"/>
    </font>
    <font>
      <b/>
      <u/>
      <sz val="14"/>
      <color indexed="10"/>
      <name val="Arial"/>
      <family val="2"/>
    </font>
    <font>
      <b/>
      <sz val="10"/>
      <color indexed="61"/>
      <name val="Arial"/>
      <family val="2"/>
    </font>
    <font>
      <b/>
      <sz val="10"/>
      <color indexed="17"/>
      <name val="Arial"/>
      <family val="2"/>
    </font>
    <font>
      <b/>
      <u/>
      <sz val="10"/>
      <name val="Arial"/>
    </font>
    <font>
      <sz val="10"/>
      <color indexed="8"/>
      <name val="Times New Roman"/>
      <family val="1"/>
    </font>
    <font>
      <sz val="10"/>
      <name val="Arial"/>
    </font>
    <font>
      <sz val="10"/>
      <color indexed="8"/>
      <name val="Arial"/>
      <family val="2"/>
    </font>
    <font>
      <sz val="10"/>
      <name val="Arial"/>
    </font>
    <font>
      <b/>
      <u/>
      <sz val="16"/>
      <name val="Arial"/>
      <family val="2"/>
    </font>
    <font>
      <b/>
      <sz val="14"/>
      <name val="Arial"/>
      <family val="2"/>
    </font>
    <font>
      <b/>
      <u/>
      <sz val="16"/>
      <name val="Arial"/>
    </font>
    <font>
      <b/>
      <u/>
      <sz val="18"/>
      <name val="Arial"/>
    </font>
    <font>
      <b/>
      <i/>
      <sz val="12"/>
      <name val="Arial"/>
      <family val="2"/>
    </font>
    <font>
      <i/>
      <sz val="10"/>
      <color indexed="12"/>
      <name val="Arial"/>
      <family val="2"/>
    </font>
    <font>
      <i/>
      <sz val="10"/>
      <color indexed="8"/>
      <name val="Arial"/>
      <family val="2"/>
    </font>
    <font>
      <b/>
      <u/>
      <sz val="18"/>
      <name val="Arial"/>
      <family val="2"/>
    </font>
    <font>
      <b/>
      <i/>
      <sz val="10"/>
      <color indexed="12"/>
      <name val="Arial"/>
      <family val="2"/>
    </font>
    <font>
      <i/>
      <sz val="8"/>
      <name val="Arial"/>
      <family val="2"/>
    </font>
    <font>
      <b/>
      <i/>
      <sz val="8"/>
      <name val="Arial"/>
      <family val="2"/>
    </font>
    <font>
      <b/>
      <i/>
      <sz val="10"/>
      <name val="Arial"/>
    </font>
    <font>
      <b/>
      <i/>
      <sz val="10"/>
      <color indexed="12"/>
      <name val="Arial"/>
    </font>
    <font>
      <sz val="10"/>
      <name val="Arial"/>
    </font>
    <font>
      <b/>
      <sz val="11"/>
      <name val="Arial"/>
      <family val="2"/>
    </font>
    <font>
      <sz val="11"/>
      <color indexed="12"/>
      <name val="Arial"/>
      <family val="2"/>
    </font>
    <font>
      <sz val="12"/>
      <color indexed="12"/>
      <name val="Arial"/>
    </font>
    <font>
      <b/>
      <u/>
      <sz val="11"/>
      <name val="Arial"/>
      <family val="2"/>
    </font>
    <font>
      <b/>
      <sz val="10"/>
      <color indexed="60"/>
      <name val="Arial"/>
      <family val="2"/>
    </font>
    <font>
      <sz val="12"/>
      <color indexed="60"/>
      <name val="Arial"/>
      <family val="2"/>
    </font>
    <font>
      <b/>
      <u val="singleAccounting"/>
      <sz val="10"/>
      <name val="Arial"/>
      <family val="2"/>
    </font>
    <font>
      <u val="singleAccounting"/>
      <sz val="10"/>
      <color indexed="60"/>
      <name val="Arial"/>
      <family val="2"/>
    </font>
    <font>
      <b/>
      <sz val="12"/>
      <color indexed="61"/>
      <name val="Arial"/>
      <family val="2"/>
    </font>
    <font>
      <sz val="10"/>
      <color indexed="60"/>
      <name val="Arial"/>
    </font>
    <font>
      <sz val="10"/>
      <name val="Arial"/>
    </font>
    <font>
      <sz val="12"/>
      <color indexed="8"/>
      <name val="Arial"/>
      <family val="2"/>
    </font>
    <font>
      <sz val="10"/>
      <color indexed="48"/>
      <name val="Arial"/>
      <family val="2"/>
    </font>
    <font>
      <b/>
      <sz val="10"/>
      <color indexed="9"/>
      <name val="Arial"/>
    </font>
    <font>
      <sz val="10"/>
      <name val="Arial"/>
    </font>
    <font>
      <sz val="10"/>
      <color indexed="9"/>
      <name val="Arial"/>
    </font>
    <font>
      <sz val="10"/>
      <name val="Arial"/>
    </font>
    <font>
      <b/>
      <sz val="12"/>
      <color indexed="8"/>
      <name val="Arial"/>
      <family val="2"/>
    </font>
    <font>
      <b/>
      <sz val="12"/>
      <color indexed="10"/>
      <name val="Arial"/>
    </font>
    <font>
      <sz val="10"/>
      <color indexed="18"/>
      <name val="Cooper Black"/>
      <family val="1"/>
    </font>
    <font>
      <b/>
      <u/>
      <sz val="14"/>
      <name val="Arial"/>
      <family val="2"/>
    </font>
    <font>
      <sz val="9"/>
      <name val="Arial"/>
      <family val="2"/>
    </font>
    <font>
      <b/>
      <u/>
      <sz val="14"/>
      <color indexed="8"/>
      <name val="Arial"/>
      <family val="2"/>
    </font>
    <font>
      <sz val="10"/>
      <name val="Arial"/>
    </font>
    <font>
      <i/>
      <sz val="10"/>
      <name val="Arial"/>
    </font>
    <font>
      <sz val="10"/>
      <name val="Arial"/>
    </font>
    <font>
      <sz val="9"/>
      <color indexed="9"/>
      <name val="Arial"/>
    </font>
    <font>
      <sz val="12"/>
      <color indexed="9"/>
      <name val="Arial"/>
    </font>
    <font>
      <sz val="14"/>
      <color indexed="12"/>
      <name val="Arial"/>
    </font>
    <font>
      <sz val="11"/>
      <color indexed="9"/>
      <name val="Arial"/>
    </font>
    <font>
      <sz val="10"/>
      <color indexed="9"/>
      <name val="Arial"/>
      <family val="2"/>
    </font>
    <font>
      <b/>
      <sz val="8"/>
      <color indexed="81"/>
      <name val="Tahoma"/>
      <family val="2"/>
    </font>
    <font>
      <sz val="8"/>
      <color indexed="81"/>
      <name val="Tahoma"/>
      <family val="2"/>
    </font>
    <font>
      <sz val="11"/>
      <color theme="0"/>
      <name val="Calibri"/>
      <family val="2"/>
      <scheme val="minor"/>
    </font>
  </fonts>
  <fills count="23">
    <fill>
      <patternFill patternType="none"/>
    </fill>
    <fill>
      <patternFill patternType="gray125"/>
    </fill>
    <fill>
      <patternFill patternType="solid">
        <fgColor indexed="9"/>
        <bgColor indexed="64"/>
      </patternFill>
    </fill>
    <fill>
      <patternFill patternType="solid">
        <fgColor indexed="42"/>
        <bgColor indexed="64"/>
      </patternFill>
    </fill>
    <fill>
      <patternFill patternType="solid">
        <fgColor indexed="22"/>
        <bgColor indexed="64"/>
      </patternFill>
    </fill>
    <fill>
      <patternFill patternType="solid">
        <fgColor indexed="42"/>
        <bgColor indexed="42"/>
      </patternFill>
    </fill>
    <fill>
      <patternFill patternType="solid">
        <fgColor indexed="43"/>
        <bgColor indexed="64"/>
      </patternFill>
    </fill>
    <fill>
      <patternFill patternType="solid">
        <fgColor indexed="47"/>
        <bgColor indexed="64"/>
      </patternFill>
    </fill>
    <fill>
      <patternFill patternType="solid">
        <fgColor indexed="45"/>
        <bgColor indexed="64"/>
      </patternFill>
    </fill>
    <fill>
      <patternFill patternType="solid">
        <fgColor indexed="52"/>
        <bgColor indexed="64"/>
      </patternFill>
    </fill>
    <fill>
      <patternFill patternType="solid">
        <fgColor indexed="10"/>
        <bgColor indexed="64"/>
      </patternFill>
    </fill>
    <fill>
      <patternFill patternType="solid">
        <fgColor indexed="44"/>
        <bgColor indexed="64"/>
      </patternFill>
    </fill>
    <fill>
      <patternFill patternType="solid">
        <fgColor indexed="15"/>
        <bgColor indexed="64"/>
      </patternFill>
    </fill>
    <fill>
      <patternFill patternType="solid">
        <fgColor indexed="51"/>
        <bgColor indexed="64"/>
      </patternFill>
    </fill>
    <fill>
      <patternFill patternType="solid">
        <fgColor indexed="63"/>
        <bgColor indexed="64"/>
      </patternFill>
    </fill>
    <fill>
      <patternFill patternType="solid">
        <fgColor indexed="53"/>
        <bgColor indexed="64"/>
      </patternFill>
    </fill>
    <fill>
      <patternFill patternType="gray125">
        <bgColor indexed="51"/>
      </patternFill>
    </fill>
    <fill>
      <patternFill patternType="solid">
        <fgColor indexed="13"/>
        <bgColor indexed="64"/>
      </patternFill>
    </fill>
    <fill>
      <patternFill patternType="solid">
        <fgColor indexed="14"/>
        <bgColor indexed="64"/>
      </patternFill>
    </fill>
    <fill>
      <patternFill patternType="solid">
        <fgColor indexed="8"/>
        <bgColor indexed="64"/>
      </patternFill>
    </fill>
    <fill>
      <patternFill patternType="solid">
        <fgColor indexed="12"/>
        <bgColor indexed="64"/>
      </patternFill>
    </fill>
    <fill>
      <patternFill patternType="solid">
        <fgColor indexed="48"/>
        <bgColor indexed="64"/>
      </patternFill>
    </fill>
    <fill>
      <patternFill patternType="solid">
        <fgColor theme="5"/>
      </patternFill>
    </fill>
  </fills>
  <borders count="111">
    <border>
      <left/>
      <right/>
      <top/>
      <bottom/>
      <diagonal/>
    </border>
    <border>
      <left/>
      <right/>
      <top style="double">
        <color indexed="0"/>
      </top>
      <bottom/>
      <diagonal/>
    </border>
    <border>
      <left style="medium">
        <color indexed="64"/>
      </left>
      <right/>
      <top/>
      <bottom/>
      <diagonal/>
    </border>
    <border>
      <left style="medium">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medium">
        <color indexed="8"/>
      </left>
      <right style="medium">
        <color indexed="22"/>
      </right>
      <top style="medium">
        <color indexed="8"/>
      </top>
      <bottom style="medium">
        <color indexed="22"/>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bottom style="thin">
        <color indexed="22"/>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style="medium">
        <color indexed="64"/>
      </right>
      <top/>
      <bottom/>
      <diagonal/>
    </border>
    <border>
      <left style="medium">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thin">
        <color indexed="64"/>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right/>
      <top/>
      <bottom style="double">
        <color indexed="64"/>
      </bottom>
      <diagonal/>
    </border>
    <border>
      <left/>
      <right style="thin">
        <color indexed="64"/>
      </right>
      <top/>
      <bottom style="double">
        <color indexed="64"/>
      </bottom>
      <diagonal/>
    </border>
    <border>
      <left/>
      <right/>
      <top style="thick">
        <color indexed="9"/>
      </top>
      <bottom/>
      <diagonal/>
    </border>
    <border>
      <left/>
      <right style="thin">
        <color indexed="64"/>
      </right>
      <top style="thick">
        <color indexed="9"/>
      </top>
      <bottom/>
      <diagonal/>
    </border>
    <border>
      <left/>
      <right style="medium">
        <color indexed="64"/>
      </right>
      <top style="medium">
        <color indexed="64"/>
      </top>
      <bottom style="double">
        <color indexed="64"/>
      </bottom>
      <diagonal/>
    </border>
    <border>
      <left style="medium">
        <color indexed="64"/>
      </left>
      <right style="medium">
        <color indexed="64"/>
      </right>
      <top style="medium">
        <color indexed="64"/>
      </top>
      <bottom style="double">
        <color indexed="64"/>
      </bottom>
      <diagonal/>
    </border>
    <border>
      <left/>
      <right style="medium">
        <color indexed="64"/>
      </right>
      <top/>
      <bottom style="double">
        <color indexed="64"/>
      </bottom>
      <diagonal/>
    </border>
    <border>
      <left style="medium">
        <color indexed="64"/>
      </left>
      <right style="medium">
        <color indexed="64"/>
      </right>
      <top/>
      <bottom style="double">
        <color indexed="64"/>
      </bottom>
      <diagonal/>
    </border>
    <border>
      <left style="medium">
        <color indexed="64"/>
      </left>
      <right style="medium">
        <color indexed="24"/>
      </right>
      <top style="medium">
        <color indexed="64"/>
      </top>
      <bottom/>
      <diagonal/>
    </border>
    <border>
      <left style="medium">
        <color indexed="24"/>
      </left>
      <right style="medium">
        <color indexed="24"/>
      </right>
      <top style="medium">
        <color indexed="64"/>
      </top>
      <bottom/>
      <diagonal/>
    </border>
    <border>
      <left style="medium">
        <color indexed="24"/>
      </left>
      <right style="medium">
        <color indexed="64"/>
      </right>
      <top style="medium">
        <color indexed="64"/>
      </top>
      <bottom/>
      <diagonal/>
    </border>
    <border>
      <left style="medium">
        <color indexed="64"/>
      </left>
      <right style="medium">
        <color indexed="24"/>
      </right>
      <top/>
      <bottom/>
      <diagonal/>
    </border>
    <border>
      <left style="medium">
        <color indexed="24"/>
      </left>
      <right style="medium">
        <color indexed="24"/>
      </right>
      <top/>
      <bottom/>
      <diagonal/>
    </border>
    <border>
      <left style="medium">
        <color indexed="24"/>
      </left>
      <right style="medium">
        <color indexed="64"/>
      </right>
      <top/>
      <bottom/>
      <diagonal/>
    </border>
    <border>
      <left style="medium">
        <color indexed="64"/>
      </left>
      <right style="medium">
        <color indexed="24"/>
      </right>
      <top/>
      <bottom style="medium">
        <color indexed="63"/>
      </bottom>
      <diagonal/>
    </border>
    <border>
      <left style="medium">
        <color indexed="24"/>
      </left>
      <right style="medium">
        <color indexed="24"/>
      </right>
      <top/>
      <bottom style="medium">
        <color indexed="63"/>
      </bottom>
      <diagonal/>
    </border>
    <border>
      <left style="medium">
        <color indexed="24"/>
      </left>
      <right style="medium">
        <color indexed="64"/>
      </right>
      <top/>
      <bottom style="medium">
        <color indexed="63"/>
      </bottom>
      <diagonal/>
    </border>
    <border>
      <left style="medium">
        <color indexed="64"/>
      </left>
      <right style="medium">
        <color indexed="24"/>
      </right>
      <top style="medium">
        <color indexed="64"/>
      </top>
      <bottom style="medium">
        <color indexed="64"/>
      </bottom>
      <diagonal/>
    </border>
    <border>
      <left style="medium">
        <color indexed="24"/>
      </left>
      <right style="medium">
        <color indexed="24"/>
      </right>
      <top style="medium">
        <color indexed="64"/>
      </top>
      <bottom style="medium">
        <color indexed="64"/>
      </bottom>
      <diagonal/>
    </border>
    <border>
      <left style="medium">
        <color indexed="24"/>
      </left>
      <right style="medium">
        <color indexed="64"/>
      </right>
      <top style="medium">
        <color indexed="64"/>
      </top>
      <bottom style="medium">
        <color indexed="64"/>
      </bottom>
      <diagonal/>
    </border>
    <border>
      <left/>
      <right/>
      <top style="thin">
        <color indexed="64"/>
      </top>
      <bottom style="double">
        <color indexed="64"/>
      </bottom>
      <diagonal/>
    </border>
    <border>
      <left/>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8"/>
      </top>
      <bottom style="medium">
        <color indexed="22"/>
      </bottom>
      <diagonal/>
    </border>
    <border>
      <left/>
      <right style="medium">
        <color indexed="22"/>
      </right>
      <top style="medium">
        <color indexed="8"/>
      </top>
      <bottom style="medium">
        <color indexed="22"/>
      </bottom>
      <diagonal/>
    </border>
    <border>
      <left style="medium">
        <color indexed="8"/>
      </left>
      <right/>
      <top style="medium">
        <color indexed="8"/>
      </top>
      <bottom style="medium">
        <color indexed="22"/>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ck">
        <color indexed="64"/>
      </top>
      <bottom style="thick">
        <color indexed="64"/>
      </bottom>
      <diagonal/>
    </border>
    <border>
      <left/>
      <right style="medium">
        <color indexed="64"/>
      </right>
      <top style="thick">
        <color indexed="64"/>
      </top>
      <bottom style="thick">
        <color indexed="64"/>
      </bottom>
      <diagonal/>
    </border>
    <border>
      <left style="medium">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s>
  <cellStyleXfs count="14">
    <xf numFmtId="0" fontId="0" fillId="0" borderId="0"/>
    <xf numFmtId="0" fontId="141" fillId="22" borderId="0" applyNumberFormat="0" applyBorder="0" applyAlignment="0" applyProtection="0"/>
    <xf numFmtId="167" fontId="1" fillId="0" borderId="0" applyFont="0" applyFill="0" applyBorder="0" applyAlignment="0" applyProtection="0"/>
    <xf numFmtId="43" fontId="1" fillId="0" borderId="0" applyFont="0" applyFill="0" applyBorder="0" applyAlignment="0" applyProtection="0"/>
    <xf numFmtId="3" fontId="1" fillId="0" borderId="0" applyFont="0" applyFill="0" applyBorder="0" applyAlignment="0" applyProtection="0"/>
    <xf numFmtId="166" fontId="1" fillId="0" borderId="0" applyFont="0" applyFill="0" applyBorder="0" applyAlignment="0" applyProtection="0"/>
    <xf numFmtId="5" fontId="1" fillId="0" borderId="0" applyFont="0" applyFill="0" applyBorder="0" applyAlignment="0" applyProtection="0"/>
    <xf numFmtId="14" fontId="1" fillId="0" borderId="0" applyFont="0" applyFill="0" applyBorder="0" applyAlignment="0" applyProtection="0"/>
    <xf numFmtId="2" fontId="1" fillId="0" borderId="0" applyFont="0" applyFill="0" applyBorder="0" applyAlignment="0" applyProtection="0"/>
    <xf numFmtId="0" fontId="2" fillId="0" borderId="0" applyNumberFormat="0" applyFont="0" applyFill="0" applyAlignment="0" applyProtection="0"/>
    <xf numFmtId="0" fontId="3" fillId="0" borderId="0" applyNumberFormat="0" applyFont="0" applyFill="0" applyAlignment="0" applyProtection="0"/>
    <xf numFmtId="0" fontId="4" fillId="0" borderId="0" applyNumberFormat="0" applyFill="0" applyBorder="0" applyAlignment="0" applyProtection="0">
      <alignment vertical="top"/>
      <protection locked="0"/>
    </xf>
    <xf numFmtId="9" fontId="1" fillId="0" borderId="0" applyFont="0" applyFill="0" applyBorder="0" applyAlignment="0" applyProtection="0"/>
    <xf numFmtId="0" fontId="1" fillId="0" borderId="1" applyNumberFormat="0" applyFont="0" applyBorder="0" applyAlignment="0" applyProtection="0"/>
  </cellStyleXfs>
  <cellXfs count="2372">
    <xf numFmtId="0" fontId="0" fillId="0" borderId="0" xfId="0"/>
    <xf numFmtId="0" fontId="6" fillId="0" borderId="0" xfId="0" applyFont="1" applyBorder="1"/>
    <xf numFmtId="0" fontId="7" fillId="0" borderId="0" xfId="0" applyFont="1"/>
    <xf numFmtId="0" fontId="7" fillId="0" borderId="0" xfId="0" applyFont="1" applyBorder="1"/>
    <xf numFmtId="0" fontId="6" fillId="0" borderId="0" xfId="0" applyFont="1" applyBorder="1" applyAlignment="1">
      <alignment horizontal="center" vertical="center" wrapText="1"/>
    </xf>
    <xf numFmtId="0" fontId="6" fillId="0" borderId="0" xfId="0" applyFont="1" applyFill="1" applyBorder="1" applyAlignment="1">
      <alignment horizontal="left" wrapText="1"/>
    </xf>
    <xf numFmtId="0" fontId="7" fillId="2" borderId="2" xfId="0" applyFont="1" applyFill="1" applyBorder="1"/>
    <xf numFmtId="0" fontId="7" fillId="2" borderId="0" xfId="0" applyFont="1" applyFill="1" applyBorder="1"/>
    <xf numFmtId="0" fontId="8" fillId="3" borderId="3" xfId="0" applyFont="1" applyFill="1" applyBorder="1" applyAlignment="1" applyProtection="1">
      <alignment horizontal="center"/>
      <protection locked="0"/>
    </xf>
    <xf numFmtId="0" fontId="7" fillId="3" borderId="4" xfId="0" applyFont="1" applyFill="1" applyBorder="1" applyAlignment="1" applyProtection="1">
      <alignment horizontal="left"/>
      <protection locked="0"/>
    </xf>
    <xf numFmtId="0" fontId="7" fillId="2" borderId="0" xfId="0" applyFont="1" applyFill="1" applyAlignment="1" applyProtection="1">
      <alignment horizontal="left" wrapText="1"/>
      <protection locked="0"/>
    </xf>
    <xf numFmtId="0" fontId="7" fillId="2" borderId="0" xfId="0" applyFont="1" applyFill="1" applyProtection="1">
      <protection locked="0"/>
    </xf>
    <xf numFmtId="9" fontId="7" fillId="2" borderId="0" xfId="12" applyFont="1" applyFill="1" applyProtection="1">
      <protection locked="0"/>
    </xf>
    <xf numFmtId="0" fontId="8" fillId="2" borderId="0" xfId="0" applyFont="1" applyFill="1" applyProtection="1">
      <protection locked="0"/>
    </xf>
    <xf numFmtId="9" fontId="8" fillId="2" borderId="0" xfId="12" applyFont="1" applyFill="1" applyProtection="1">
      <protection locked="0"/>
    </xf>
    <xf numFmtId="0" fontId="7" fillId="2" borderId="0" xfId="0" applyFont="1" applyFill="1"/>
    <xf numFmtId="0" fontId="39" fillId="2" borderId="0" xfId="0" applyFont="1" applyFill="1" applyAlignment="1">
      <alignment vertical="top" wrapText="1"/>
    </xf>
    <xf numFmtId="0" fontId="41" fillId="2" borderId="0" xfId="0" applyFont="1" applyFill="1"/>
    <xf numFmtId="0" fontId="7" fillId="4" borderId="0" xfId="0" applyFont="1" applyFill="1"/>
    <xf numFmtId="0" fontId="43" fillId="2" borderId="0" xfId="0" applyFont="1" applyFill="1"/>
    <xf numFmtId="0" fontId="31" fillId="2" borderId="0" xfId="0" applyFont="1" applyFill="1"/>
    <xf numFmtId="0" fontId="44" fillId="2" borderId="0" xfId="0" applyFont="1" applyFill="1" applyAlignment="1">
      <alignment horizontal="right" indent="1"/>
    </xf>
    <xf numFmtId="0" fontId="45" fillId="2" borderId="0" xfId="0" applyFont="1" applyFill="1" applyBorder="1" applyAlignment="1">
      <alignment horizontal="left"/>
    </xf>
    <xf numFmtId="0" fontId="8" fillId="3" borderId="0" xfId="0" applyFont="1" applyFill="1" applyBorder="1" applyAlignment="1">
      <alignment horizontal="left" vertical="top" wrapText="1"/>
    </xf>
    <xf numFmtId="0" fontId="45" fillId="5" borderId="5" xfId="0" applyFont="1" applyFill="1" applyBorder="1" applyAlignment="1"/>
    <xf numFmtId="0" fontId="44" fillId="2" borderId="0" xfId="0" applyFont="1" applyFill="1" applyAlignment="1">
      <alignment horizontal="right"/>
    </xf>
    <xf numFmtId="0" fontId="3" fillId="2" borderId="0" xfId="0" applyFont="1" applyFill="1" applyBorder="1" applyAlignment="1"/>
    <xf numFmtId="0" fontId="46" fillId="2" borderId="0" xfId="0" applyFont="1" applyFill="1" applyBorder="1" applyAlignment="1"/>
    <xf numFmtId="177" fontId="45" fillId="5" borderId="5" xfId="0" applyNumberFormat="1" applyFont="1" applyFill="1" applyBorder="1" applyAlignment="1">
      <alignment horizontal="left"/>
    </xf>
    <xf numFmtId="168" fontId="46" fillId="2" borderId="0" xfId="0" applyNumberFormat="1" applyFont="1" applyFill="1" applyBorder="1" applyAlignment="1">
      <alignment horizontal="left" indent="1"/>
    </xf>
    <xf numFmtId="0" fontId="44" fillId="2" borderId="0" xfId="0" applyFont="1" applyFill="1" applyBorder="1" applyAlignment="1">
      <alignment horizontal="right" indent="1"/>
    </xf>
    <xf numFmtId="0" fontId="45" fillId="2" borderId="0" xfId="0" applyFont="1" applyFill="1" applyBorder="1" applyAlignment="1"/>
    <xf numFmtId="0" fontId="44" fillId="2" borderId="0" xfId="0" applyFont="1" applyFill="1" applyBorder="1" applyAlignment="1"/>
    <xf numFmtId="0" fontId="48" fillId="2" borderId="0" xfId="0" applyFont="1" applyFill="1"/>
    <xf numFmtId="0" fontId="45" fillId="2" borderId="0" xfId="0" applyFont="1" applyFill="1"/>
    <xf numFmtId="0" fontId="49" fillId="2" borderId="0" xfId="0" applyFont="1" applyFill="1"/>
    <xf numFmtId="0" fontId="50" fillId="2" borderId="0" xfId="0" applyFont="1" applyFill="1" applyAlignment="1">
      <alignment horizontal="left" vertical="top" wrapText="1"/>
    </xf>
    <xf numFmtId="0" fontId="32" fillId="2" borderId="0" xfId="0" applyFont="1" applyFill="1" applyAlignment="1">
      <alignment vertical="top" wrapText="1"/>
    </xf>
    <xf numFmtId="0" fontId="53" fillId="2" borderId="0" xfId="0" applyFont="1" applyFill="1" applyAlignment="1">
      <alignment horizontal="right"/>
    </xf>
    <xf numFmtId="0" fontId="16" fillId="2" borderId="0" xfId="0" applyFont="1" applyFill="1" applyAlignment="1">
      <alignment horizontal="left" indent="1"/>
    </xf>
    <xf numFmtId="0" fontId="13" fillId="2" borderId="0" xfId="0" applyFont="1" applyFill="1" applyAlignment="1">
      <alignment horizontal="left" indent="1"/>
    </xf>
    <xf numFmtId="0" fontId="54" fillId="2" borderId="0" xfId="0" applyFont="1" applyFill="1" applyBorder="1" applyAlignment="1"/>
    <xf numFmtId="0" fontId="47" fillId="2" borderId="0" xfId="0" applyFont="1" applyFill="1" applyBorder="1" applyAlignment="1"/>
    <xf numFmtId="0" fontId="8" fillId="3" borderId="6" xfId="0" applyFont="1" applyFill="1" applyBorder="1" applyAlignment="1">
      <alignment horizontal="left" vertical="top" wrapText="1"/>
    </xf>
    <xf numFmtId="0" fontId="7" fillId="2" borderId="0" xfId="0" applyFont="1" applyFill="1" applyAlignment="1">
      <alignment wrapText="1"/>
    </xf>
    <xf numFmtId="0" fontId="8" fillId="6" borderId="0" xfId="0" applyFont="1" applyFill="1" applyBorder="1" applyAlignment="1">
      <alignment horizontal="left" vertical="top" wrapText="1"/>
    </xf>
    <xf numFmtId="0" fontId="8" fillId="2" borderId="0" xfId="0" applyFont="1" applyFill="1" applyBorder="1" applyAlignment="1">
      <alignment horizontal="left" vertical="top" wrapText="1"/>
    </xf>
    <xf numFmtId="0" fontId="58" fillId="2" borderId="0" xfId="0" applyFont="1" applyFill="1" applyAlignment="1">
      <alignment vertical="top" wrapText="1"/>
    </xf>
    <xf numFmtId="0" fontId="59" fillId="2" borderId="0" xfId="0" applyFont="1" applyFill="1" applyAlignment="1">
      <alignment vertical="top" wrapText="1"/>
    </xf>
    <xf numFmtId="0" fontId="60" fillId="2" borderId="0" xfId="0" applyFont="1" applyFill="1"/>
    <xf numFmtId="0" fontId="61" fillId="2" borderId="0" xfId="0" applyFont="1" applyFill="1" applyAlignment="1">
      <alignment wrapText="1"/>
    </xf>
    <xf numFmtId="177" fontId="61" fillId="2" borderId="0" xfId="0" applyNumberFormat="1" applyFont="1" applyFill="1" applyAlignment="1">
      <alignment horizontal="left"/>
    </xf>
    <xf numFmtId="0" fontId="51" fillId="2" borderId="0" xfId="0" applyFont="1" applyFill="1" applyAlignment="1">
      <alignment horizontal="left"/>
    </xf>
    <xf numFmtId="0" fontId="62" fillId="2" borderId="0" xfId="0" applyFont="1" applyFill="1" applyAlignment="1">
      <alignment horizontal="left"/>
    </xf>
    <xf numFmtId="0" fontId="19" fillId="2" borderId="0" xfId="0" applyFont="1" applyFill="1" applyBorder="1" applyAlignment="1"/>
    <xf numFmtId="0" fontId="8" fillId="2" borderId="0" xfId="0" applyFont="1" applyFill="1" applyBorder="1"/>
    <xf numFmtId="0" fontId="7" fillId="2" borderId="0" xfId="0" applyFont="1" applyFill="1" applyBorder="1" applyAlignment="1"/>
    <xf numFmtId="0" fontId="8" fillId="2" borderId="0" xfId="0" applyFont="1" applyFill="1" applyBorder="1" applyAlignment="1"/>
    <xf numFmtId="0" fontId="5" fillId="2" borderId="0" xfId="0" applyFont="1" applyFill="1" applyBorder="1" applyAlignment="1"/>
    <xf numFmtId="0" fontId="5" fillId="2" borderId="0" xfId="0" applyFont="1" applyFill="1" applyBorder="1"/>
    <xf numFmtId="0" fontId="27" fillId="2" borderId="0" xfId="0" applyFont="1" applyFill="1" applyBorder="1" applyAlignment="1"/>
    <xf numFmtId="0" fontId="17" fillId="2" borderId="7" xfId="0" applyFont="1" applyFill="1" applyBorder="1" applyAlignment="1">
      <alignment horizontal="center" wrapText="1"/>
    </xf>
    <xf numFmtId="0" fontId="30" fillId="2" borderId="7" xfId="0" applyFont="1" applyFill="1" applyBorder="1" applyAlignment="1">
      <alignment horizontal="center"/>
    </xf>
    <xf numFmtId="0" fontId="30" fillId="2" borderId="8" xfId="0" applyFont="1" applyFill="1" applyBorder="1" applyAlignment="1">
      <alignment horizontal="center"/>
    </xf>
    <xf numFmtId="0" fontId="30" fillId="7" borderId="9" xfId="0" applyFont="1" applyFill="1" applyBorder="1" applyAlignment="1">
      <alignment vertical="center" wrapText="1"/>
    </xf>
    <xf numFmtId="0" fontId="7" fillId="3" borderId="10" xfId="0" applyFont="1" applyFill="1" applyBorder="1" applyAlignment="1" applyProtection="1">
      <alignment horizontal="left"/>
      <protection locked="0"/>
    </xf>
    <xf numFmtId="0" fontId="30" fillId="2" borderId="11" xfId="0" applyFont="1" applyFill="1" applyBorder="1" applyAlignment="1">
      <alignment horizontal="center"/>
    </xf>
    <xf numFmtId="0" fontId="30" fillId="7" borderId="12" xfId="0" applyFont="1" applyFill="1" applyBorder="1" applyAlignment="1">
      <alignment vertical="center" wrapText="1"/>
    </xf>
    <xf numFmtId="0" fontId="30" fillId="2" borderId="13" xfId="0" applyFont="1" applyFill="1" applyBorder="1" applyAlignment="1">
      <alignment horizontal="center"/>
    </xf>
    <xf numFmtId="0" fontId="30" fillId="7" borderId="14" xfId="0" applyFont="1" applyFill="1" applyBorder="1" applyAlignment="1">
      <alignment vertical="center" wrapText="1"/>
    </xf>
    <xf numFmtId="0" fontId="7" fillId="3" borderId="15" xfId="0" applyFont="1" applyFill="1" applyBorder="1" applyAlignment="1" applyProtection="1">
      <alignment horizontal="left"/>
      <protection locked="0"/>
    </xf>
    <xf numFmtId="0" fontId="8" fillId="2" borderId="0" xfId="0" applyFont="1" applyFill="1" applyBorder="1" applyAlignment="1" applyProtection="1">
      <alignment horizontal="center"/>
      <protection locked="0"/>
    </xf>
    <xf numFmtId="0" fontId="7" fillId="2" borderId="0" xfId="0" applyFont="1" applyFill="1" applyAlignment="1">
      <alignment horizontal="left"/>
    </xf>
    <xf numFmtId="0" fontId="8" fillId="2" borderId="0" xfId="0" applyFont="1" applyFill="1"/>
    <xf numFmtId="0" fontId="8" fillId="2" borderId="0" xfId="0" applyFont="1" applyFill="1" applyBorder="1" applyAlignment="1">
      <alignment horizontal="center"/>
    </xf>
    <xf numFmtId="0" fontId="8" fillId="2" borderId="0" xfId="0" applyFont="1" applyFill="1" applyBorder="1" applyAlignment="1">
      <alignment horizontal="left"/>
    </xf>
    <xf numFmtId="0" fontId="0" fillId="2" borderId="0" xfId="0" applyFill="1"/>
    <xf numFmtId="0" fontId="9" fillId="2" borderId="0" xfId="0" applyFont="1" applyFill="1" applyBorder="1"/>
    <xf numFmtId="0" fontId="7" fillId="2" borderId="0" xfId="0" applyFont="1" applyFill="1" applyBorder="1" applyAlignment="1">
      <alignment horizontal="center"/>
    </xf>
    <xf numFmtId="0" fontId="63" fillId="2" borderId="0" xfId="0" applyFont="1" applyFill="1"/>
    <xf numFmtId="0" fontId="64" fillId="2" borderId="0" xfId="0" applyFont="1" applyFill="1" applyBorder="1" applyAlignment="1">
      <alignment horizontal="right"/>
    </xf>
    <xf numFmtId="0" fontId="6" fillId="2" borderId="0" xfId="0" applyFont="1" applyFill="1" applyBorder="1"/>
    <xf numFmtId="0" fontId="6" fillId="2" borderId="0" xfId="0" applyFont="1" applyFill="1" applyBorder="1" applyAlignment="1">
      <alignment horizontal="left" vertical="center" wrapText="1"/>
    </xf>
    <xf numFmtId="6" fontId="6" fillId="2" borderId="0" xfId="2" applyNumberFormat="1" applyFont="1" applyFill="1" applyBorder="1"/>
    <xf numFmtId="0" fontId="6" fillId="2" borderId="0" xfId="0" applyFont="1" applyFill="1"/>
    <xf numFmtId="0" fontId="51" fillId="2" borderId="0" xfId="0" applyFont="1" applyFill="1" applyAlignment="1">
      <alignment horizontal="left" indent="5"/>
    </xf>
    <xf numFmtId="0" fontId="7" fillId="2" borderId="0" xfId="0" applyFont="1" applyFill="1" applyAlignment="1">
      <alignment horizontal="left" indent="5"/>
    </xf>
    <xf numFmtId="0" fontId="5" fillId="2" borderId="0" xfId="0" applyFont="1" applyFill="1" applyBorder="1" applyAlignment="1">
      <alignment horizontal="right" vertical="top"/>
    </xf>
    <xf numFmtId="0" fontId="5" fillId="2" borderId="0" xfId="0" applyFont="1" applyFill="1" applyBorder="1" applyAlignment="1">
      <alignment horizontal="left" vertical="center" wrapText="1"/>
    </xf>
    <xf numFmtId="6" fontId="6" fillId="2" borderId="0" xfId="0" applyNumberFormat="1" applyFont="1" applyFill="1" applyBorder="1" applyAlignment="1">
      <alignment horizontal="left"/>
    </xf>
    <xf numFmtId="0" fontId="6" fillId="2" borderId="0" xfId="0" applyFont="1" applyFill="1" applyAlignment="1">
      <alignment horizontal="left"/>
    </xf>
    <xf numFmtId="0" fontId="6" fillId="2" borderId="0" xfId="0" applyFont="1" applyFill="1" applyBorder="1" applyAlignment="1">
      <alignment horizontal="left"/>
    </xf>
    <xf numFmtId="6" fontId="6" fillId="2" borderId="0" xfId="2" applyNumberFormat="1" applyFont="1" applyFill="1" applyBorder="1" applyAlignment="1">
      <alignment horizontal="left"/>
    </xf>
    <xf numFmtId="0" fontId="5" fillId="2" borderId="0" xfId="0" applyFont="1" applyFill="1" applyBorder="1" applyAlignment="1">
      <alignment horizontal="right"/>
    </xf>
    <xf numFmtId="6" fontId="6" fillId="2" borderId="0" xfId="2" applyNumberFormat="1" applyFont="1" applyFill="1" applyBorder="1" applyAlignment="1">
      <alignment horizontal="left" wrapText="1"/>
    </xf>
    <xf numFmtId="6" fontId="5" fillId="2" borderId="0" xfId="0" applyNumberFormat="1" applyFont="1" applyFill="1" applyAlignment="1">
      <alignment horizontal="right"/>
    </xf>
    <xf numFmtId="0" fontId="32" fillId="2" borderId="0" xfId="0" applyFont="1" applyFill="1" applyAlignment="1">
      <alignment horizontal="right" vertical="center"/>
    </xf>
    <xf numFmtId="0" fontId="32" fillId="2" borderId="0" xfId="0" applyFont="1" applyFill="1" applyBorder="1" applyAlignment="1">
      <alignment horizontal="right" vertical="center"/>
    </xf>
    <xf numFmtId="6" fontId="32" fillId="0" borderId="16" xfId="2" applyNumberFormat="1" applyFont="1" applyFill="1" applyBorder="1" applyAlignment="1" applyProtection="1">
      <alignment horizontal="right" vertical="center"/>
      <protection locked="0"/>
    </xf>
    <xf numFmtId="6" fontId="32" fillId="0" borderId="17" xfId="2" applyNumberFormat="1" applyFont="1" applyFill="1" applyBorder="1" applyAlignment="1" applyProtection="1">
      <alignment horizontal="right" vertical="center"/>
      <protection locked="0"/>
    </xf>
    <xf numFmtId="0" fontId="37" fillId="0" borderId="0" xfId="0" applyFont="1" applyFill="1" applyAlignment="1">
      <alignment horizontal="center"/>
    </xf>
    <xf numFmtId="0" fontId="37" fillId="2" borderId="0" xfId="0" applyFont="1" applyFill="1" applyAlignment="1">
      <alignment horizontal="right"/>
    </xf>
    <xf numFmtId="0" fontId="17" fillId="8" borderId="0" xfId="0" applyFont="1" applyFill="1" applyBorder="1" applyAlignment="1">
      <alignment horizontal="center" vertical="center" wrapText="1"/>
    </xf>
    <xf numFmtId="6" fontId="17" fillId="2" borderId="0" xfId="0" applyNumberFormat="1" applyFont="1" applyFill="1" applyBorder="1" applyAlignment="1">
      <alignment horizontal="center" vertical="center"/>
    </xf>
    <xf numFmtId="6" fontId="6" fillId="2" borderId="0" xfId="2" applyNumberFormat="1" applyFont="1" applyFill="1" applyBorder="1" applyAlignment="1" applyProtection="1">
      <alignment horizontal="right"/>
      <protection locked="0"/>
    </xf>
    <xf numFmtId="0" fontId="17" fillId="2" borderId="0" xfId="0" applyFont="1" applyFill="1" applyAlignment="1">
      <alignment horizontal="center"/>
    </xf>
    <xf numFmtId="0" fontId="6" fillId="2" borderId="0" xfId="0" applyFont="1" applyFill="1" applyBorder="1" applyAlignment="1">
      <alignment horizontal="center" wrapText="1"/>
    </xf>
    <xf numFmtId="0" fontId="17" fillId="2" borderId="12" xfId="0" applyFont="1" applyFill="1" applyBorder="1" applyAlignment="1" applyProtection="1">
      <alignment horizontal="center" vertical="center" wrapText="1"/>
    </xf>
    <xf numFmtId="0" fontId="17" fillId="2" borderId="12" xfId="0" applyFont="1" applyFill="1" applyBorder="1" applyAlignment="1" applyProtection="1">
      <alignment horizontal="left" vertical="center" wrapText="1"/>
    </xf>
    <xf numFmtId="6" fontId="17" fillId="0" borderId="18" xfId="2" applyNumberFormat="1" applyFont="1" applyFill="1" applyBorder="1" applyAlignment="1" applyProtection="1">
      <alignment horizontal="center" vertical="center" wrapText="1"/>
    </xf>
    <xf numFmtId="0" fontId="17" fillId="2" borderId="12" xfId="0" applyFont="1" applyFill="1" applyBorder="1" applyAlignment="1">
      <alignment horizontal="center" vertical="center" wrapText="1"/>
    </xf>
    <xf numFmtId="6" fontId="17" fillId="2" borderId="12" xfId="2" applyNumberFormat="1" applyFont="1" applyFill="1" applyBorder="1" applyAlignment="1" applyProtection="1">
      <alignment horizontal="center" vertical="center" wrapText="1"/>
    </xf>
    <xf numFmtId="0" fontId="17" fillId="2" borderId="4" xfId="0" applyFont="1" applyFill="1" applyBorder="1" applyAlignment="1" applyProtection="1">
      <alignment horizontal="center" vertical="center" wrapText="1"/>
    </xf>
    <xf numFmtId="0" fontId="6" fillId="2" borderId="0" xfId="0" applyFont="1" applyFill="1" applyBorder="1" applyAlignment="1" applyProtection="1">
      <alignment horizontal="center"/>
    </xf>
    <xf numFmtId="0" fontId="6" fillId="2" borderId="0" xfId="0" applyFont="1" applyFill="1" applyBorder="1" applyAlignment="1" applyProtection="1">
      <alignment horizontal="left" vertical="center" wrapText="1"/>
    </xf>
    <xf numFmtId="6" fontId="6" fillId="2" borderId="0" xfId="2" applyNumberFormat="1" applyFont="1" applyFill="1" applyBorder="1" applyAlignment="1" applyProtection="1">
      <alignment horizontal="left" wrapText="1"/>
    </xf>
    <xf numFmtId="0" fontId="6" fillId="2" borderId="0" xfId="0" applyFont="1" applyFill="1" applyProtection="1"/>
    <xf numFmtId="0" fontId="6" fillId="2" borderId="0" xfId="0" applyFont="1" applyFill="1" applyBorder="1" applyProtection="1"/>
    <xf numFmtId="6" fontId="14" fillId="2" borderId="0" xfId="2" applyNumberFormat="1" applyFont="1" applyFill="1" applyAlignment="1">
      <alignment horizontal="right"/>
    </xf>
    <xf numFmtId="0" fontId="6" fillId="2" borderId="0" xfId="0" applyFont="1" applyFill="1" applyBorder="1" applyAlignment="1" applyProtection="1">
      <alignment horizontal="center" vertical="top"/>
    </xf>
    <xf numFmtId="6" fontId="7" fillId="2" borderId="0" xfId="2" applyNumberFormat="1" applyFont="1" applyFill="1" applyBorder="1" applyAlignment="1" applyProtection="1">
      <alignment horizontal="right"/>
      <protection locked="0"/>
    </xf>
    <xf numFmtId="6" fontId="6" fillId="2" borderId="0" xfId="2" applyNumberFormat="1" applyFont="1" applyFill="1" applyAlignment="1" applyProtection="1">
      <alignment horizontal="right"/>
      <protection locked="0"/>
    </xf>
    <xf numFmtId="0" fontId="6" fillId="2" borderId="0" xfId="0" applyFont="1" applyFill="1" applyBorder="1" applyAlignment="1" applyProtection="1">
      <alignment horizontal="left"/>
    </xf>
    <xf numFmtId="6" fontId="6" fillId="2" borderId="0" xfId="2" applyNumberFormat="1" applyFont="1" applyFill="1" applyBorder="1" applyAlignment="1" applyProtection="1">
      <alignment horizontal="left" vertical="top" wrapText="1"/>
    </xf>
    <xf numFmtId="0" fontId="6" fillId="2" borderId="0" xfId="0" applyFont="1" applyFill="1" applyAlignment="1" applyProtection="1">
      <alignment horizontal="left"/>
    </xf>
    <xf numFmtId="0" fontId="7" fillId="8" borderId="0" xfId="0" applyFont="1" applyFill="1"/>
    <xf numFmtId="0" fontId="7" fillId="2" borderId="7" xfId="0" applyFont="1" applyFill="1" applyBorder="1"/>
    <xf numFmtId="0" fontId="7" fillId="2" borderId="19" xfId="0" applyFont="1" applyFill="1" applyBorder="1"/>
    <xf numFmtId="0" fontId="7" fillId="2" borderId="0" xfId="0" applyFont="1" applyFill="1" applyAlignment="1">
      <alignment horizontal="right" vertical="distributed"/>
    </xf>
    <xf numFmtId="0" fontId="7" fillId="2" borderId="20" xfId="0" applyFont="1" applyFill="1" applyBorder="1"/>
    <xf numFmtId="0" fontId="7" fillId="2" borderId="21" xfId="0" applyFont="1" applyFill="1" applyBorder="1"/>
    <xf numFmtId="0" fontId="7" fillId="2" borderId="22" xfId="0" applyFont="1" applyFill="1" applyBorder="1" applyAlignment="1">
      <alignment horizontal="right" vertical="distributed"/>
    </xf>
    <xf numFmtId="0" fontId="7" fillId="2" borderId="0" xfId="0" applyFont="1" applyFill="1" applyAlignment="1"/>
    <xf numFmtId="0" fontId="19" fillId="2" borderId="0" xfId="0" applyFont="1" applyFill="1" applyBorder="1" applyAlignment="1">
      <alignment horizontal="left"/>
    </xf>
    <xf numFmtId="172" fontId="7" fillId="2" borderId="0" xfId="3" applyNumberFormat="1" applyFont="1" applyFill="1" applyBorder="1" applyAlignment="1"/>
    <xf numFmtId="169" fontId="7" fillId="2" borderId="0" xfId="3" applyNumberFormat="1" applyFont="1" applyFill="1" applyBorder="1" applyAlignment="1"/>
    <xf numFmtId="6" fontId="7" fillId="2" borderId="0" xfId="0" applyNumberFormat="1" applyFont="1" applyFill="1" applyBorder="1" applyAlignment="1"/>
    <xf numFmtId="0" fontId="7" fillId="2" borderId="0" xfId="0" applyFont="1" applyFill="1" applyBorder="1" applyAlignment="1">
      <alignment horizontal="left"/>
    </xf>
    <xf numFmtId="6" fontId="7" fillId="2" borderId="0" xfId="3" applyNumberFormat="1" applyFont="1" applyFill="1" applyBorder="1" applyAlignment="1">
      <alignment horizontal="right"/>
    </xf>
    <xf numFmtId="5" fontId="7" fillId="2" borderId="0" xfId="0" applyNumberFormat="1" applyFont="1" applyFill="1" applyBorder="1" applyAlignment="1"/>
    <xf numFmtId="172" fontId="24" fillId="2" borderId="0" xfId="3" applyNumberFormat="1" applyFont="1" applyFill="1" applyBorder="1" applyAlignment="1"/>
    <xf numFmtId="0" fontId="7" fillId="2" borderId="0" xfId="0" applyFont="1" applyFill="1" applyAlignment="1" applyProtection="1">
      <alignment horizontal="left"/>
    </xf>
    <xf numFmtId="0" fontId="7" fillId="2" borderId="0" xfId="0" applyFont="1" applyFill="1" applyAlignment="1" applyProtection="1"/>
    <xf numFmtId="6" fontId="7" fillId="2" borderId="0" xfId="3" applyNumberFormat="1" applyFont="1" applyFill="1" applyBorder="1" applyAlignment="1" applyProtection="1">
      <alignment horizontal="right"/>
    </xf>
    <xf numFmtId="6" fontId="7" fillId="2" borderId="0" xfId="3" applyNumberFormat="1" applyFont="1" applyFill="1" applyBorder="1" applyAlignment="1" applyProtection="1"/>
    <xf numFmtId="6" fontId="7" fillId="2" borderId="0" xfId="0" applyNumberFormat="1" applyFont="1" applyFill="1" applyBorder="1" applyAlignment="1" applyProtection="1"/>
    <xf numFmtId="0" fontId="7" fillId="2" borderId="0" xfId="0" applyNumberFormat="1" applyFont="1" applyFill="1" applyAlignment="1"/>
    <xf numFmtId="0" fontId="17" fillId="0" borderId="12" xfId="0" applyFont="1" applyFill="1" applyBorder="1" applyAlignment="1" applyProtection="1">
      <alignment horizontal="center" vertical="center" wrapText="1"/>
    </xf>
    <xf numFmtId="0" fontId="17" fillId="0" borderId="4" xfId="0" applyFont="1" applyFill="1" applyBorder="1" applyAlignment="1" applyProtection="1">
      <alignment horizontal="center" vertical="center" wrapText="1"/>
    </xf>
    <xf numFmtId="6" fontId="17" fillId="0" borderId="11" xfId="3" applyNumberFormat="1" applyFont="1" applyFill="1" applyBorder="1" applyAlignment="1" applyProtection="1">
      <alignment horizontal="center" vertical="center" wrapText="1"/>
    </xf>
    <xf numFmtId="169" fontId="17" fillId="0" borderId="12" xfId="3" applyNumberFormat="1" applyFont="1" applyFill="1" applyBorder="1" applyAlignment="1" applyProtection="1">
      <alignment horizontal="center" vertical="center" wrapText="1"/>
    </xf>
    <xf numFmtId="5" fontId="17" fillId="0" borderId="12" xfId="3" applyNumberFormat="1" applyFont="1" applyFill="1" applyBorder="1" applyAlignment="1" applyProtection="1">
      <alignment horizontal="center" vertical="center" wrapText="1"/>
    </xf>
    <xf numFmtId="172" fontId="17" fillId="0" borderId="12" xfId="3" applyNumberFormat="1" applyFont="1" applyFill="1" applyBorder="1" applyAlignment="1" applyProtection="1">
      <alignment horizontal="center" vertical="center" wrapText="1"/>
    </xf>
    <xf numFmtId="6" fontId="17" fillId="0" borderId="12" xfId="3" applyNumberFormat="1" applyFont="1" applyFill="1" applyBorder="1" applyAlignment="1" applyProtection="1">
      <alignment horizontal="center" vertical="center" wrapText="1"/>
    </xf>
    <xf numFmtId="6" fontId="17" fillId="0" borderId="16" xfId="3" applyNumberFormat="1" applyFont="1" applyFill="1" applyBorder="1" applyAlignment="1" applyProtection="1">
      <alignment horizontal="center" vertical="center" wrapText="1"/>
    </xf>
    <xf numFmtId="169" fontId="68" fillId="0" borderId="16" xfId="3" applyNumberFormat="1" applyFont="1" applyFill="1" applyBorder="1" applyAlignment="1" applyProtection="1">
      <alignment horizontal="center" vertical="center" wrapText="1"/>
    </xf>
    <xf numFmtId="0" fontId="68" fillId="2" borderId="23" xfId="0" applyNumberFormat="1" applyFont="1" applyFill="1" applyBorder="1" applyAlignment="1" applyProtection="1">
      <alignment horizontal="center" vertical="center"/>
    </xf>
    <xf numFmtId="0" fontId="68" fillId="2" borderId="24" xfId="0" applyNumberFormat="1" applyFont="1" applyFill="1" applyBorder="1" applyAlignment="1" applyProtection="1">
      <alignment horizontal="center" vertical="center"/>
    </xf>
    <xf numFmtId="0" fontId="68" fillId="2" borderId="25" xfId="0" applyNumberFormat="1" applyFont="1" applyFill="1" applyBorder="1" applyAlignment="1" applyProtection="1">
      <alignment horizontal="center" vertical="center"/>
    </xf>
    <xf numFmtId="0" fontId="1" fillId="0" borderId="12" xfId="0" applyFont="1" applyFill="1" applyBorder="1" applyAlignment="1" applyProtection="1">
      <alignment horizontal="left" vertical="center" wrapText="1"/>
    </xf>
    <xf numFmtId="0" fontId="1" fillId="0" borderId="4" xfId="0" applyFont="1" applyFill="1" applyBorder="1" applyAlignment="1" applyProtection="1">
      <alignment vertical="center" wrapText="1"/>
    </xf>
    <xf numFmtId="0" fontId="72" fillId="0" borderId="12" xfId="0" applyFont="1" applyFill="1" applyBorder="1" applyAlignment="1" applyProtection="1">
      <alignment horizontal="left" vertical="center"/>
    </xf>
    <xf numFmtId="0" fontId="72" fillId="0" borderId="4" xfId="0" applyFont="1" applyFill="1" applyBorder="1" applyAlignment="1" applyProtection="1">
      <alignment vertical="center" wrapText="1"/>
    </xf>
    <xf numFmtId="6" fontId="69" fillId="0" borderId="11" xfId="3" applyNumberFormat="1" applyFont="1" applyFill="1" applyBorder="1" applyAlignment="1">
      <alignment horizontal="right" vertical="center"/>
    </xf>
    <xf numFmtId="6" fontId="70" fillId="0" borderId="12" xfId="3" applyNumberFormat="1" applyFont="1" applyFill="1" applyBorder="1" applyAlignment="1" applyProtection="1">
      <alignment horizontal="right" vertical="center"/>
      <protection locked="0"/>
    </xf>
    <xf numFmtId="169" fontId="70" fillId="0" borderId="12" xfId="3" applyNumberFormat="1" applyFont="1" applyFill="1" applyBorder="1" applyAlignment="1" applyProtection="1">
      <alignment vertical="center"/>
    </xf>
    <xf numFmtId="169" fontId="71" fillId="0" borderId="12" xfId="3" applyNumberFormat="1" applyFont="1" applyFill="1" applyBorder="1" applyAlignment="1" applyProtection="1">
      <alignment vertical="center"/>
    </xf>
    <xf numFmtId="169" fontId="71" fillId="0" borderId="16" xfId="3" applyNumberFormat="1" applyFont="1" applyFill="1" applyBorder="1" applyAlignment="1" applyProtection="1">
      <alignment vertical="center"/>
    </xf>
    <xf numFmtId="5" fontId="70" fillId="0" borderId="12" xfId="3" applyNumberFormat="1" applyFont="1" applyFill="1" applyBorder="1" applyAlignment="1" applyProtection="1">
      <alignment vertical="center"/>
    </xf>
    <xf numFmtId="10" fontId="70" fillId="3" borderId="12" xfId="3" applyNumberFormat="1" applyFont="1" applyFill="1" applyBorder="1" applyAlignment="1" applyProtection="1">
      <alignment horizontal="right" vertical="center"/>
      <protection locked="0"/>
    </xf>
    <xf numFmtId="10" fontId="70" fillId="0" borderId="12" xfId="3" applyNumberFormat="1" applyFont="1" applyFill="1" applyBorder="1" applyAlignment="1" applyProtection="1">
      <alignment horizontal="right" vertical="center"/>
    </xf>
    <xf numFmtId="6" fontId="70" fillId="0" borderId="12" xfId="3" applyNumberFormat="1" applyFont="1" applyFill="1" applyBorder="1" applyAlignment="1" applyProtection="1">
      <alignment horizontal="right" vertical="center"/>
    </xf>
    <xf numFmtId="10" fontId="70" fillId="0" borderId="12" xfId="3" applyNumberFormat="1" applyFont="1" applyFill="1" applyBorder="1" applyAlignment="1" applyProtection="1">
      <alignment horizontal="right" vertical="center"/>
      <protection locked="0"/>
    </xf>
    <xf numFmtId="6" fontId="70" fillId="0" borderId="12" xfId="3" applyNumberFormat="1" applyFont="1" applyFill="1" applyBorder="1" applyAlignment="1">
      <alignment horizontal="right" vertical="center"/>
    </xf>
    <xf numFmtId="0" fontId="7" fillId="2" borderId="0" xfId="0" applyFont="1" applyFill="1" applyAlignment="1">
      <alignment horizontal="center" vertical="center" wrapText="1"/>
    </xf>
    <xf numFmtId="0" fontId="72" fillId="2" borderId="0" xfId="0" applyFont="1" applyFill="1" applyAlignment="1"/>
    <xf numFmtId="6" fontId="71" fillId="2" borderId="0" xfId="3" applyNumberFormat="1" applyFont="1" applyFill="1" applyAlignment="1">
      <alignment horizontal="right" vertical="center"/>
    </xf>
    <xf numFmtId="0" fontId="72" fillId="2" borderId="0" xfId="0" applyFont="1" applyFill="1" applyBorder="1" applyAlignment="1">
      <alignment wrapText="1"/>
    </xf>
    <xf numFmtId="0" fontId="7" fillId="2" borderId="0" xfId="0" applyFont="1" applyFill="1" applyBorder="1" applyAlignment="1">
      <alignment wrapText="1"/>
    </xf>
    <xf numFmtId="6" fontId="7" fillId="2" borderId="0" xfId="3" applyNumberFormat="1" applyFont="1" applyFill="1" applyBorder="1" applyAlignment="1">
      <alignment horizontal="right" vertical="center"/>
    </xf>
    <xf numFmtId="0" fontId="7" fillId="2" borderId="0" xfId="0" applyFont="1" applyFill="1" applyBorder="1" applyAlignment="1" applyProtection="1"/>
    <xf numFmtId="5" fontId="7" fillId="2" borderId="0" xfId="0" applyNumberFormat="1" applyFont="1" applyFill="1" applyBorder="1" applyAlignment="1" applyProtection="1"/>
    <xf numFmtId="169" fontId="10" fillId="2" borderId="0" xfId="3" applyNumberFormat="1" applyFont="1" applyFill="1" applyBorder="1" applyAlignment="1"/>
    <xf numFmtId="169" fontId="68" fillId="2" borderId="0" xfId="3" applyNumberFormat="1" applyFont="1" applyFill="1" applyBorder="1" applyAlignment="1" applyProtection="1">
      <alignment vertical="center"/>
    </xf>
    <xf numFmtId="6" fontId="17" fillId="2" borderId="0" xfId="3" applyNumberFormat="1" applyFont="1" applyFill="1" applyBorder="1" applyAlignment="1">
      <alignment horizontal="right" vertical="center"/>
    </xf>
    <xf numFmtId="5" fontId="68" fillId="2" borderId="0" xfId="3" applyNumberFormat="1" applyFont="1" applyFill="1" applyBorder="1" applyAlignment="1">
      <alignment vertical="center"/>
    </xf>
    <xf numFmtId="169" fontId="68" fillId="2" borderId="0" xfId="3" applyNumberFormat="1" applyFont="1" applyFill="1" applyBorder="1" applyAlignment="1">
      <alignment vertical="center"/>
    </xf>
    <xf numFmtId="172" fontId="17" fillId="2" borderId="0" xfId="3" applyNumberFormat="1" applyFont="1" applyFill="1" applyBorder="1" applyAlignment="1">
      <alignment vertical="center"/>
    </xf>
    <xf numFmtId="6" fontId="68" fillId="2" borderId="0" xfId="0" applyNumberFormat="1" applyFont="1" applyFill="1" applyBorder="1" applyAlignment="1">
      <alignment vertical="center"/>
    </xf>
    <xf numFmtId="6" fontId="17" fillId="2" borderId="0" xfId="0" applyNumberFormat="1" applyFont="1" applyFill="1" applyBorder="1" applyAlignment="1">
      <alignment vertical="center"/>
    </xf>
    <xf numFmtId="0" fontId="72" fillId="0" borderId="26" xfId="0" applyFont="1" applyFill="1" applyBorder="1" applyAlignment="1" applyProtection="1">
      <alignment vertical="center" wrapText="1"/>
    </xf>
    <xf numFmtId="6" fontId="69" fillId="0" borderId="27" xfId="3" applyNumberFormat="1" applyFont="1" applyFill="1" applyBorder="1" applyAlignment="1">
      <alignment horizontal="right" vertical="center"/>
    </xf>
    <xf numFmtId="6" fontId="70" fillId="0" borderId="28" xfId="3" applyNumberFormat="1" applyFont="1" applyFill="1" applyBorder="1" applyAlignment="1">
      <alignment horizontal="right" vertical="center"/>
    </xf>
    <xf numFmtId="5" fontId="70" fillId="0" borderId="28" xfId="3" applyNumberFormat="1" applyFont="1" applyFill="1" applyBorder="1" applyAlignment="1" applyProtection="1">
      <alignment vertical="center"/>
    </xf>
    <xf numFmtId="169" fontId="71" fillId="0" borderId="28" xfId="3" applyNumberFormat="1" applyFont="1" applyFill="1" applyBorder="1" applyAlignment="1" applyProtection="1">
      <alignment vertical="center"/>
    </xf>
    <xf numFmtId="169" fontId="71" fillId="0" borderId="29" xfId="3" applyNumberFormat="1" applyFont="1" applyFill="1" applyBorder="1" applyAlignment="1" applyProtection="1">
      <alignment vertical="center"/>
    </xf>
    <xf numFmtId="6" fontId="68" fillId="2" borderId="7" xfId="3" applyNumberFormat="1" applyFont="1" applyFill="1" applyBorder="1" applyAlignment="1">
      <alignment horizontal="right" vertical="center"/>
    </xf>
    <xf numFmtId="6" fontId="17" fillId="2" borderId="7" xfId="3" applyNumberFormat="1" applyFont="1" applyFill="1" applyBorder="1" applyAlignment="1">
      <alignment horizontal="right" vertical="center"/>
    </xf>
    <xf numFmtId="6" fontId="68" fillId="2" borderId="7" xfId="3" applyNumberFormat="1" applyFont="1" applyFill="1" applyBorder="1" applyAlignment="1" applyProtection="1">
      <alignment horizontal="right" vertical="center"/>
    </xf>
    <xf numFmtId="169" fontId="68" fillId="2" borderId="7" xfId="3" applyNumberFormat="1" applyFont="1" applyFill="1" applyBorder="1" applyAlignment="1" applyProtection="1">
      <alignment vertical="center"/>
    </xf>
    <xf numFmtId="0" fontId="72" fillId="2" borderId="0" xfId="0" applyFont="1" applyFill="1" applyAlignment="1">
      <alignment horizontal="left" vertical="center"/>
    </xf>
    <xf numFmtId="0" fontId="17" fillId="2" borderId="7" xfId="0" applyFont="1" applyFill="1" applyBorder="1" applyAlignment="1">
      <alignment vertical="center" wrapText="1"/>
    </xf>
    <xf numFmtId="0" fontId="72" fillId="2" borderId="0" xfId="0" applyFont="1" applyFill="1" applyAlignment="1">
      <alignment vertical="center"/>
    </xf>
    <xf numFmtId="0" fontId="72" fillId="2" borderId="0" xfId="0" applyFont="1" applyFill="1" applyBorder="1" applyAlignment="1">
      <alignment horizontal="left" vertical="center"/>
    </xf>
    <xf numFmtId="0" fontId="17" fillId="2" borderId="20" xfId="0" applyFont="1" applyFill="1" applyBorder="1" applyAlignment="1">
      <alignment vertical="center" wrapText="1"/>
    </xf>
    <xf numFmtId="0" fontId="72" fillId="2" borderId="0" xfId="0" applyFont="1" applyFill="1" applyBorder="1" applyAlignment="1">
      <alignment vertical="center"/>
    </xf>
    <xf numFmtId="0" fontId="17" fillId="0" borderId="12" xfId="0" applyFont="1" applyFill="1" applyBorder="1" applyAlignment="1">
      <alignment horizontal="center" vertical="center" wrapText="1"/>
    </xf>
    <xf numFmtId="6" fontId="73" fillId="0" borderId="12" xfId="3" applyNumberFormat="1" applyFont="1" applyFill="1" applyBorder="1" applyAlignment="1">
      <alignment horizontal="center" vertical="center" wrapText="1"/>
    </xf>
    <xf numFmtId="6" fontId="17" fillId="0" borderId="12" xfId="3" applyNumberFormat="1" applyFont="1" applyFill="1" applyBorder="1" applyAlignment="1">
      <alignment horizontal="center" vertical="center" wrapText="1"/>
    </xf>
    <xf numFmtId="0" fontId="74" fillId="0" borderId="12" xfId="0" applyFont="1" applyFill="1" applyBorder="1" applyAlignment="1" applyProtection="1">
      <alignment horizontal="center" vertical="center" wrapText="1"/>
    </xf>
    <xf numFmtId="5" fontId="17" fillId="0" borderId="12" xfId="3" applyNumberFormat="1" applyFont="1" applyFill="1" applyBorder="1" applyAlignment="1">
      <alignment horizontal="center" vertical="center" wrapText="1"/>
    </xf>
    <xf numFmtId="172" fontId="17" fillId="0" borderId="12" xfId="3" applyNumberFormat="1" applyFont="1" applyFill="1" applyBorder="1" applyAlignment="1">
      <alignment horizontal="center" vertical="center" wrapText="1"/>
    </xf>
    <xf numFmtId="169" fontId="68" fillId="0" borderId="4" xfId="3" applyNumberFormat="1" applyFont="1" applyFill="1" applyBorder="1" applyAlignment="1" applyProtection="1">
      <alignment vertical="center" wrapText="1"/>
    </xf>
    <xf numFmtId="0" fontId="68" fillId="2" borderId="30" xfId="0" applyNumberFormat="1" applyFont="1" applyFill="1" applyBorder="1" applyAlignment="1">
      <alignment horizontal="center"/>
    </xf>
    <xf numFmtId="0" fontId="68" fillId="2" borderId="6" xfId="0" applyNumberFormat="1" applyFont="1" applyFill="1" applyBorder="1" applyAlignment="1">
      <alignment horizontal="center"/>
    </xf>
    <xf numFmtId="0" fontId="68" fillId="2" borderId="31" xfId="0" applyNumberFormat="1" applyFont="1" applyFill="1" applyBorder="1" applyAlignment="1">
      <alignment horizontal="center"/>
    </xf>
    <xf numFmtId="6" fontId="17" fillId="0" borderId="11" xfId="3" applyNumberFormat="1" applyFont="1" applyFill="1" applyBorder="1" applyAlignment="1">
      <alignment horizontal="center" vertical="center" wrapText="1"/>
    </xf>
    <xf numFmtId="6" fontId="17" fillId="0" borderId="16" xfId="3" applyNumberFormat="1" applyFont="1" applyFill="1" applyBorder="1" applyAlignment="1">
      <alignment horizontal="center" vertical="center" wrapText="1"/>
    </xf>
    <xf numFmtId="0" fontId="7" fillId="2" borderId="0" xfId="0" applyFont="1" applyFill="1" applyBorder="1" applyAlignment="1" applyProtection="1">
      <alignment horizontal="left" vertical="top"/>
    </xf>
    <xf numFmtId="0" fontId="7" fillId="2" borderId="0" xfId="0" applyFont="1" applyFill="1" applyBorder="1" applyAlignment="1" applyProtection="1">
      <alignment vertical="top" wrapText="1"/>
    </xf>
    <xf numFmtId="6" fontId="10" fillId="2" borderId="0" xfId="3" applyNumberFormat="1" applyFont="1" applyFill="1" applyAlignment="1" applyProtection="1">
      <alignment horizontal="right"/>
    </xf>
    <xf numFmtId="169" fontId="10" fillId="2" borderId="0" xfId="3" applyNumberFormat="1" applyFont="1" applyFill="1" applyAlignment="1" applyProtection="1"/>
    <xf numFmtId="169" fontId="7" fillId="2" borderId="0" xfId="3" applyNumberFormat="1" applyFont="1" applyFill="1" applyAlignment="1" applyProtection="1"/>
    <xf numFmtId="0" fontId="1" fillId="0" borderId="12" xfId="0" applyFont="1" applyFill="1" applyBorder="1" applyAlignment="1" applyProtection="1">
      <alignment horizontal="left" vertical="top"/>
    </xf>
    <xf numFmtId="0" fontId="1" fillId="0" borderId="12" xfId="0" applyFont="1" applyFill="1" applyBorder="1" applyAlignment="1" applyProtection="1">
      <alignment vertical="top" wrapText="1"/>
    </xf>
    <xf numFmtId="6" fontId="69" fillId="0" borderId="12" xfId="3" applyNumberFormat="1" applyFont="1" applyFill="1" applyBorder="1" applyAlignment="1">
      <alignment horizontal="right" vertical="center" wrapText="1"/>
    </xf>
    <xf numFmtId="6" fontId="70" fillId="0" borderId="12" xfId="3" applyNumberFormat="1" applyFont="1" applyFill="1" applyBorder="1" applyAlignment="1">
      <alignment horizontal="right" wrapText="1"/>
    </xf>
    <xf numFmtId="0" fontId="70" fillId="0" borderId="12" xfId="0" applyFont="1" applyFill="1" applyBorder="1" applyAlignment="1" applyProtection="1">
      <alignment wrapText="1"/>
    </xf>
    <xf numFmtId="169" fontId="75" fillId="0" borderId="12" xfId="3" applyNumberFormat="1" applyFont="1" applyFill="1" applyBorder="1" applyAlignment="1" applyProtection="1"/>
    <xf numFmtId="173" fontId="71" fillId="0" borderId="4" xfId="5" applyNumberFormat="1" applyFont="1" applyFill="1" applyBorder="1" applyAlignment="1" applyProtection="1"/>
    <xf numFmtId="0" fontId="72" fillId="0" borderId="12" xfId="0" applyFont="1" applyFill="1" applyBorder="1" applyAlignment="1" applyProtection="1">
      <alignment horizontal="left" vertical="top"/>
    </xf>
    <xf numFmtId="0" fontId="72" fillId="0" borderId="12" xfId="0" applyFont="1" applyFill="1" applyBorder="1" applyAlignment="1" applyProtection="1">
      <alignment vertical="top" wrapText="1"/>
    </xf>
    <xf numFmtId="0" fontId="72" fillId="2" borderId="0" xfId="0" applyFont="1" applyFill="1" applyBorder="1" applyAlignment="1" applyProtection="1">
      <alignment horizontal="left" vertical="top"/>
    </xf>
    <xf numFmtId="0" fontId="72" fillId="2" borderId="0" xfId="0" applyFont="1" applyFill="1" applyBorder="1" applyAlignment="1" applyProtection="1">
      <alignment vertical="top" wrapText="1"/>
    </xf>
    <xf numFmtId="6" fontId="72" fillId="2" borderId="0" xfId="3" applyNumberFormat="1" applyFont="1" applyFill="1" applyBorder="1" applyAlignment="1">
      <alignment horizontal="right" vertical="center" wrapText="1"/>
    </xf>
    <xf numFmtId="6" fontId="72" fillId="2" borderId="0" xfId="3" applyNumberFormat="1" applyFont="1" applyFill="1" applyBorder="1" applyAlignment="1">
      <alignment horizontal="right" wrapText="1"/>
    </xf>
    <xf numFmtId="169" fontId="72" fillId="2" borderId="0" xfId="3" applyNumberFormat="1" applyFont="1" applyFill="1" applyBorder="1" applyAlignment="1"/>
    <xf numFmtId="5" fontId="72" fillId="2" borderId="0" xfId="0" applyNumberFormat="1" applyFont="1" applyFill="1" applyBorder="1" applyAlignment="1"/>
    <xf numFmtId="172" fontId="72" fillId="2" borderId="0" xfId="3" applyNumberFormat="1" applyFont="1" applyFill="1" applyBorder="1" applyAlignment="1">
      <alignment wrapText="1"/>
    </xf>
    <xf numFmtId="169" fontId="71" fillId="2" borderId="0" xfId="3" applyNumberFormat="1" applyFont="1" applyFill="1" applyBorder="1" applyAlignment="1" applyProtection="1"/>
    <xf numFmtId="6" fontId="72" fillId="2" borderId="0" xfId="0" applyNumberFormat="1" applyFont="1" applyFill="1" applyBorder="1" applyAlignment="1">
      <alignment wrapText="1"/>
    </xf>
    <xf numFmtId="6" fontId="72" fillId="2" borderId="0" xfId="0" applyNumberFormat="1" applyFont="1" applyFill="1" applyAlignment="1"/>
    <xf numFmtId="0" fontId="72" fillId="2" borderId="0" xfId="0" applyFont="1" applyFill="1" applyAlignment="1" applyProtection="1">
      <alignment horizontal="left"/>
    </xf>
    <xf numFmtId="6" fontId="72" fillId="2" borderId="0" xfId="3" applyNumberFormat="1" applyFont="1" applyFill="1" applyAlignment="1" applyProtection="1">
      <alignment horizontal="right"/>
    </xf>
    <xf numFmtId="6" fontId="71" fillId="2" borderId="0" xfId="3" applyNumberFormat="1" applyFont="1" applyFill="1" applyAlignment="1" applyProtection="1">
      <alignment horizontal="right"/>
    </xf>
    <xf numFmtId="0" fontId="72" fillId="2" borderId="0" xfId="0" applyFont="1" applyFill="1" applyAlignment="1" applyProtection="1"/>
    <xf numFmtId="5" fontId="71" fillId="2" borderId="0" xfId="3" applyNumberFormat="1" applyFont="1" applyFill="1" applyAlignment="1" applyProtection="1"/>
    <xf numFmtId="6" fontId="77" fillId="2" borderId="0" xfId="3" applyNumberFormat="1" applyFont="1" applyFill="1" applyAlignment="1" applyProtection="1">
      <alignment horizontal="right"/>
    </xf>
    <xf numFmtId="0" fontId="17" fillId="2" borderId="0" xfId="0" applyFont="1" applyFill="1" applyBorder="1" applyAlignment="1" applyProtection="1">
      <alignment horizontal="left" vertical="center" wrapText="1"/>
    </xf>
    <xf numFmtId="0" fontId="32" fillId="2" borderId="0" xfId="0" applyFont="1" applyFill="1" applyBorder="1" applyAlignment="1" applyProtection="1">
      <alignment horizontal="left" vertical="center" wrapText="1"/>
    </xf>
    <xf numFmtId="0" fontId="17" fillId="2" borderId="20" xfId="0" applyFont="1" applyFill="1" applyBorder="1" applyAlignment="1">
      <alignment horizontal="left" vertical="center" wrapText="1"/>
    </xf>
    <xf numFmtId="0" fontId="32" fillId="2" borderId="21" xfId="0" applyFont="1" applyFill="1" applyBorder="1" applyAlignment="1">
      <alignment horizontal="left" vertical="center" wrapText="1"/>
    </xf>
    <xf numFmtId="0" fontId="32" fillId="2" borderId="0" xfId="0" applyFont="1" applyFill="1" applyAlignment="1" applyProtection="1">
      <alignment vertical="center"/>
    </xf>
    <xf numFmtId="6" fontId="36" fillId="2" borderId="0" xfId="2" applyNumberFormat="1" applyFont="1" applyFill="1" applyAlignment="1">
      <alignment horizontal="right" vertical="center"/>
    </xf>
    <xf numFmtId="6" fontId="32" fillId="2" borderId="21" xfId="2" applyNumberFormat="1" applyFont="1" applyFill="1" applyBorder="1" applyAlignment="1">
      <alignment vertical="center"/>
    </xf>
    <xf numFmtId="6" fontId="32" fillId="2" borderId="22" xfId="2" applyNumberFormat="1" applyFont="1" applyFill="1" applyBorder="1" applyAlignment="1">
      <alignment vertical="center"/>
    </xf>
    <xf numFmtId="0" fontId="32" fillId="4" borderId="12" xfId="0" applyFont="1" applyFill="1" applyBorder="1" applyAlignment="1" applyProtection="1">
      <alignment horizontal="center" vertical="top"/>
    </xf>
    <xf numFmtId="0" fontId="32" fillId="4" borderId="4" xfId="0" applyFont="1" applyFill="1" applyBorder="1" applyAlignment="1" applyProtection="1">
      <alignment horizontal="left" vertical="center" wrapText="1"/>
    </xf>
    <xf numFmtId="0" fontId="32" fillId="2" borderId="32" xfId="0" applyFont="1" applyFill="1" applyBorder="1" applyAlignment="1" applyProtection="1">
      <alignment horizontal="left" vertical="center" wrapText="1"/>
    </xf>
    <xf numFmtId="0" fontId="32" fillId="0" borderId="0" xfId="0" applyFont="1" applyFill="1" applyBorder="1"/>
    <xf numFmtId="0" fontId="32" fillId="2" borderId="33" xfId="0" applyFont="1" applyFill="1" applyBorder="1" applyAlignment="1" applyProtection="1">
      <alignment horizontal="left" vertical="center" wrapText="1"/>
    </xf>
    <xf numFmtId="0" fontId="32" fillId="3" borderId="12" xfId="0" applyFont="1" applyFill="1" applyBorder="1" applyAlignment="1" applyProtection="1">
      <alignment horizontal="center" vertical="top"/>
    </xf>
    <xf numFmtId="0" fontId="32" fillId="3" borderId="4" xfId="0" applyFont="1" applyFill="1" applyBorder="1" applyAlignment="1" applyProtection="1">
      <alignment horizontal="left" vertical="center" wrapText="1"/>
    </xf>
    <xf numFmtId="0" fontId="32" fillId="8" borderId="12" xfId="0" applyFont="1" applyFill="1" applyBorder="1" applyAlignment="1" applyProtection="1">
      <alignment horizontal="center" vertical="top"/>
    </xf>
    <xf numFmtId="0" fontId="32" fillId="8" borderId="4" xfId="0" applyFont="1" applyFill="1" applyBorder="1" applyAlignment="1" applyProtection="1">
      <alignment horizontal="left" vertical="center" wrapText="1"/>
    </xf>
    <xf numFmtId="0" fontId="32" fillId="6" borderId="12" xfId="0" applyFont="1" applyFill="1" applyBorder="1" applyAlignment="1" applyProtection="1">
      <alignment horizontal="center"/>
    </xf>
    <xf numFmtId="0" fontId="32" fillId="6" borderId="4" xfId="0" applyFont="1" applyFill="1" applyBorder="1" applyAlignment="1" applyProtection="1">
      <alignment horizontal="left" vertical="center" wrapText="1"/>
    </xf>
    <xf numFmtId="0" fontId="32" fillId="6" borderId="12" xfId="0" applyFont="1" applyFill="1" applyBorder="1" applyAlignment="1" applyProtection="1">
      <alignment horizontal="center" vertical="top"/>
    </xf>
    <xf numFmtId="0" fontId="32" fillId="9" borderId="12" xfId="0" applyFont="1" applyFill="1" applyBorder="1" applyAlignment="1" applyProtection="1">
      <alignment horizontal="center" vertical="top"/>
    </xf>
    <xf numFmtId="0" fontId="32" fillId="9" borderId="4" xfId="0" applyFont="1" applyFill="1" applyBorder="1" applyAlignment="1" applyProtection="1">
      <alignment horizontal="left" vertical="center" wrapText="1"/>
    </xf>
    <xf numFmtId="0" fontId="32" fillId="10" borderId="12" xfId="0" applyFont="1" applyFill="1" applyBorder="1" applyAlignment="1" applyProtection="1">
      <alignment horizontal="center" vertical="top"/>
    </xf>
    <xf numFmtId="0" fontId="32" fillId="10" borderId="4" xfId="0" applyFont="1" applyFill="1" applyBorder="1" applyAlignment="1" applyProtection="1">
      <alignment horizontal="left" vertical="center" wrapText="1"/>
    </xf>
    <xf numFmtId="0" fontId="32" fillId="11" borderId="12" xfId="0" applyFont="1" applyFill="1" applyBorder="1" applyAlignment="1" applyProtection="1">
      <alignment horizontal="center" vertical="top"/>
    </xf>
    <xf numFmtId="0" fontId="32" fillId="11" borderId="4" xfId="0" applyFont="1" applyFill="1" applyBorder="1" applyAlignment="1" applyProtection="1">
      <alignment horizontal="left" vertical="center" wrapText="1"/>
    </xf>
    <xf numFmtId="0" fontId="32" fillId="12" borderId="12" xfId="0" applyFont="1" applyFill="1" applyBorder="1" applyAlignment="1" applyProtection="1">
      <alignment horizontal="center" vertical="top"/>
    </xf>
    <xf numFmtId="0" fontId="32" fillId="12" borderId="4" xfId="0" applyFont="1" applyFill="1" applyBorder="1" applyAlignment="1" applyProtection="1">
      <alignment horizontal="left" vertical="center" wrapText="1"/>
    </xf>
    <xf numFmtId="0" fontId="32" fillId="13" borderId="12" xfId="0" applyFont="1" applyFill="1" applyBorder="1" applyAlignment="1" applyProtection="1">
      <alignment horizontal="center" vertical="top"/>
    </xf>
    <xf numFmtId="0" fontId="32" fillId="13" borderId="4" xfId="0" applyFont="1" applyFill="1" applyBorder="1" applyAlignment="1" applyProtection="1">
      <alignment horizontal="left" vertical="center" wrapText="1"/>
    </xf>
    <xf numFmtId="0" fontId="32" fillId="2" borderId="34" xfId="0" applyFont="1" applyFill="1" applyBorder="1" applyAlignment="1" applyProtection="1">
      <alignment horizontal="left" vertical="center" wrapText="1"/>
    </xf>
    <xf numFmtId="0" fontId="1" fillId="2" borderId="12" xfId="0" applyFont="1" applyFill="1" applyBorder="1" applyAlignment="1" applyProtection="1">
      <alignment horizontal="left" vertical="top"/>
    </xf>
    <xf numFmtId="5" fontId="1" fillId="2" borderId="12" xfId="3" applyNumberFormat="1" applyFont="1" applyFill="1" applyBorder="1" applyAlignment="1" applyProtection="1">
      <alignment horizontal="left" vertical="center" wrapText="1"/>
    </xf>
    <xf numFmtId="6" fontId="69" fillId="2" borderId="12" xfId="3" applyNumberFormat="1" applyFont="1" applyFill="1" applyBorder="1" applyAlignment="1" applyProtection="1">
      <alignment horizontal="right" vertical="center" wrapText="1"/>
    </xf>
    <xf numFmtId="0" fontId="70" fillId="2" borderId="12" xfId="0" applyFont="1" applyFill="1" applyBorder="1" applyAlignment="1" applyProtection="1">
      <alignment horizontal="left" vertical="top"/>
    </xf>
    <xf numFmtId="172" fontId="70" fillId="2" borderId="12" xfId="3" applyNumberFormat="1" applyFont="1" applyFill="1" applyBorder="1" applyAlignment="1" applyProtection="1">
      <alignment horizontal="left" vertical="center" wrapText="1"/>
    </xf>
    <xf numFmtId="0" fontId="70" fillId="2" borderId="0" xfId="0" applyFont="1" applyFill="1" applyBorder="1" applyAlignment="1" applyProtection="1">
      <alignment horizontal="left" vertical="top"/>
    </xf>
    <xf numFmtId="6" fontId="72" fillId="2" borderId="0" xfId="0" applyNumberFormat="1" applyFont="1" applyFill="1" applyAlignment="1" applyProtection="1">
      <alignment horizontal="right" vertical="center"/>
    </xf>
    <xf numFmtId="6" fontId="34" fillId="2" borderId="0" xfId="0" applyNumberFormat="1" applyFont="1" applyFill="1" applyAlignment="1" applyProtection="1">
      <alignment horizontal="right" vertical="center"/>
    </xf>
    <xf numFmtId="0" fontId="34" fillId="2" borderId="12" xfId="0" applyFont="1" applyFill="1" applyBorder="1" applyAlignment="1" applyProtection="1">
      <alignment horizontal="left" vertical="top"/>
    </xf>
    <xf numFmtId="0" fontId="34" fillId="2" borderId="12" xfId="0" applyFont="1" applyFill="1" applyBorder="1" applyAlignment="1" applyProtection="1">
      <alignment vertical="center" wrapText="1"/>
    </xf>
    <xf numFmtId="0" fontId="70" fillId="2" borderId="0" xfId="0" applyFont="1" applyFill="1" applyAlignment="1" applyProtection="1">
      <alignment horizontal="left"/>
    </xf>
    <xf numFmtId="0" fontId="72" fillId="2" borderId="0" xfId="0" applyFont="1" applyFill="1" applyAlignment="1">
      <alignment horizontal="left"/>
    </xf>
    <xf numFmtId="6" fontId="72" fillId="2" borderId="0" xfId="0" applyNumberFormat="1" applyFont="1" applyFill="1" applyAlignment="1">
      <alignment horizontal="right"/>
    </xf>
    <xf numFmtId="0" fontId="7" fillId="2" borderId="0" xfId="0" applyFont="1" applyFill="1" applyAlignment="1">
      <alignment horizontal="right"/>
    </xf>
    <xf numFmtId="0" fontId="34" fillId="2" borderId="0" xfId="0" applyFont="1" applyFill="1" applyProtection="1"/>
    <xf numFmtId="0" fontId="0" fillId="2" borderId="0" xfId="0" applyFill="1" applyProtection="1"/>
    <xf numFmtId="6" fontId="7" fillId="2" borderId="0" xfId="0" applyNumberFormat="1" applyFont="1" applyFill="1" applyAlignment="1" applyProtection="1">
      <alignment horizontal="right"/>
    </xf>
    <xf numFmtId="6" fontId="10" fillId="2" borderId="0" xfId="0" applyNumberFormat="1" applyFont="1" applyFill="1" applyAlignment="1" applyProtection="1">
      <alignment horizontal="right"/>
    </xf>
    <xf numFmtId="6" fontId="7" fillId="2" borderId="0" xfId="0" applyNumberFormat="1" applyFont="1" applyFill="1" applyAlignment="1" applyProtection="1"/>
    <xf numFmtId="9" fontId="10" fillId="2" borderId="0" xfId="12" applyFont="1" applyFill="1" applyAlignment="1" applyProtection="1">
      <alignment horizontal="right"/>
    </xf>
    <xf numFmtId="6" fontId="7" fillId="2" borderId="0" xfId="0" applyNumberFormat="1" applyFont="1" applyFill="1" applyAlignment="1"/>
    <xf numFmtId="0" fontId="72" fillId="2" borderId="0" xfId="0" applyFont="1" applyFill="1" applyAlignment="1" applyProtection="1">
      <alignment vertical="center" wrapText="1"/>
    </xf>
    <xf numFmtId="0" fontId="34" fillId="2" borderId="0" xfId="0" applyFont="1" applyFill="1" applyAlignment="1" applyProtection="1">
      <alignment vertical="center" wrapText="1"/>
    </xf>
    <xf numFmtId="0" fontId="70" fillId="2" borderId="12" xfId="0" applyFont="1" applyFill="1" applyBorder="1" applyAlignment="1" applyProtection="1">
      <alignment vertical="center" wrapText="1"/>
    </xf>
    <xf numFmtId="172" fontId="70" fillId="2" borderId="28" xfId="3" applyNumberFormat="1" applyFont="1" applyFill="1" applyBorder="1" applyAlignment="1" applyProtection="1">
      <alignment horizontal="left" vertical="center" wrapText="1"/>
    </xf>
    <xf numFmtId="6" fontId="69" fillId="2" borderId="28" xfId="3" applyNumberFormat="1" applyFont="1" applyFill="1" applyBorder="1" applyAlignment="1" applyProtection="1">
      <alignment horizontal="right" vertical="center" wrapText="1"/>
    </xf>
    <xf numFmtId="0" fontId="70" fillId="2" borderId="28" xfId="0" applyFont="1" applyFill="1" applyBorder="1" applyAlignment="1" applyProtection="1">
      <alignment vertical="center" wrapText="1"/>
    </xf>
    <xf numFmtId="0" fontId="17" fillId="2" borderId="7" xfId="0" applyFont="1" applyFill="1" applyBorder="1" applyAlignment="1" applyProtection="1">
      <alignment vertical="center" wrapText="1"/>
    </xf>
    <xf numFmtId="0" fontId="17" fillId="8" borderId="18" xfId="0" applyFont="1" applyFill="1" applyBorder="1" applyAlignment="1" applyProtection="1">
      <alignment horizontal="center" wrapText="1"/>
    </xf>
    <xf numFmtId="6" fontId="68" fillId="2" borderId="7" xfId="0" applyNumberFormat="1" applyFont="1" applyFill="1" applyBorder="1" applyAlignment="1" applyProtection="1">
      <alignment horizontal="right" vertical="center"/>
    </xf>
    <xf numFmtId="6" fontId="71" fillId="2" borderId="12" xfId="0" applyNumberFormat="1" applyFont="1" applyFill="1" applyBorder="1" applyAlignment="1" applyProtection="1"/>
    <xf numFmtId="0" fontId="34" fillId="2" borderId="0" xfId="0" applyFont="1" applyFill="1" applyAlignment="1" applyProtection="1"/>
    <xf numFmtId="0" fontId="1" fillId="2" borderId="0" xfId="0" applyFont="1" applyFill="1" applyAlignment="1" applyProtection="1"/>
    <xf numFmtId="6" fontId="71" fillId="2" borderId="0" xfId="0" applyNumberFormat="1" applyFont="1" applyFill="1" applyBorder="1" applyAlignment="1" applyProtection="1">
      <alignment horizontal="right"/>
    </xf>
    <xf numFmtId="6" fontId="72" fillId="2" borderId="0" xfId="0" applyNumberFormat="1" applyFont="1" applyFill="1" applyAlignment="1" applyProtection="1"/>
    <xf numFmtId="5" fontId="71" fillId="2" borderId="35" xfId="3" applyNumberFormat="1" applyFont="1" applyFill="1" applyBorder="1" applyAlignment="1" applyProtection="1"/>
    <xf numFmtId="172" fontId="71" fillId="2" borderId="35" xfId="3" applyNumberFormat="1" applyFont="1" applyFill="1" applyBorder="1" applyAlignment="1" applyProtection="1"/>
    <xf numFmtId="0" fontId="30" fillId="8" borderId="18" xfId="0" applyFont="1" applyFill="1" applyBorder="1" applyAlignment="1" applyProtection="1">
      <alignment horizontal="center" wrapText="1"/>
    </xf>
    <xf numFmtId="5" fontId="71" fillId="2" borderId="36" xfId="3" applyNumberFormat="1" applyFont="1" applyFill="1" applyBorder="1" applyAlignment="1" applyProtection="1"/>
    <xf numFmtId="169" fontId="71" fillId="2" borderId="35" xfId="3" applyNumberFormat="1" applyFont="1" applyFill="1" applyBorder="1" applyAlignment="1" applyProtection="1"/>
    <xf numFmtId="0" fontId="34" fillId="2" borderId="37" xfId="0" applyFont="1" applyFill="1" applyBorder="1" applyProtection="1"/>
    <xf numFmtId="0" fontId="34" fillId="2" borderId="38" xfId="0" applyFont="1" applyFill="1" applyBorder="1" applyProtection="1"/>
    <xf numFmtId="172" fontId="71" fillId="2" borderId="36" xfId="3" applyNumberFormat="1" applyFont="1" applyFill="1" applyBorder="1" applyAlignment="1" applyProtection="1"/>
    <xf numFmtId="0" fontId="34" fillId="2" borderId="39" xfId="0" applyFont="1" applyFill="1" applyBorder="1" applyProtection="1"/>
    <xf numFmtId="6" fontId="71" fillId="2" borderId="36" xfId="0" applyNumberFormat="1" applyFont="1" applyFill="1" applyBorder="1" applyAlignment="1" applyProtection="1"/>
    <xf numFmtId="0" fontId="34" fillId="2" borderId="36" xfId="0" applyFont="1" applyFill="1" applyBorder="1" applyProtection="1"/>
    <xf numFmtId="169" fontId="71" fillId="2" borderId="40" xfId="3" applyNumberFormat="1" applyFont="1" applyFill="1" applyBorder="1" applyAlignment="1" applyProtection="1"/>
    <xf numFmtId="6" fontId="71" fillId="2" borderId="40" xfId="0" applyNumberFormat="1" applyFont="1" applyFill="1" applyBorder="1" applyAlignment="1" applyProtection="1"/>
    <xf numFmtId="0" fontId="34" fillId="2" borderId="40" xfId="0" applyFont="1" applyFill="1" applyBorder="1" applyProtection="1"/>
    <xf numFmtId="6" fontId="34" fillId="2" borderId="36" xfId="0" applyNumberFormat="1" applyFont="1" applyFill="1" applyBorder="1" applyAlignment="1" applyProtection="1"/>
    <xf numFmtId="6" fontId="7" fillId="2" borderId="36" xfId="0" applyNumberFormat="1" applyFont="1" applyFill="1" applyBorder="1" applyAlignment="1" applyProtection="1"/>
    <xf numFmtId="6" fontId="1" fillId="2" borderId="39" xfId="0" applyNumberFormat="1" applyFont="1" applyFill="1" applyBorder="1" applyAlignment="1" applyProtection="1"/>
    <xf numFmtId="6" fontId="10" fillId="2" borderId="36" xfId="0" applyNumberFormat="1" applyFont="1" applyFill="1" applyBorder="1" applyAlignment="1" applyProtection="1"/>
    <xf numFmtId="6" fontId="1" fillId="2" borderId="36" xfId="0" applyNumberFormat="1" applyFont="1" applyFill="1" applyBorder="1" applyAlignment="1" applyProtection="1"/>
    <xf numFmtId="0" fontId="7" fillId="2" borderId="36" xfId="0" applyFont="1" applyFill="1" applyBorder="1" applyAlignment="1" applyProtection="1"/>
    <xf numFmtId="0" fontId="1" fillId="2" borderId="36" xfId="0" applyFont="1" applyFill="1" applyBorder="1" applyAlignment="1" applyProtection="1"/>
    <xf numFmtId="0" fontId="30" fillId="8" borderId="12" xfId="0" applyFont="1" applyFill="1" applyBorder="1" applyAlignment="1" applyProtection="1">
      <alignment horizontal="center" vertical="center" wrapText="1"/>
    </xf>
    <xf numFmtId="0" fontId="30" fillId="8" borderId="39" xfId="0" applyFont="1" applyFill="1" applyBorder="1" applyAlignment="1" applyProtection="1">
      <alignment horizontal="center" vertical="center" wrapText="1"/>
    </xf>
    <xf numFmtId="0" fontId="30" fillId="8" borderId="37" xfId="0" applyFont="1" applyFill="1" applyBorder="1" applyAlignment="1" applyProtection="1">
      <alignment horizontal="center" vertical="center" wrapText="1"/>
    </xf>
    <xf numFmtId="0" fontId="30" fillId="8" borderId="4" xfId="0" applyFont="1" applyFill="1" applyBorder="1" applyAlignment="1" applyProtection="1">
      <alignment horizontal="center" vertical="center" wrapText="1"/>
    </xf>
    <xf numFmtId="0" fontId="30" fillId="8" borderId="18" xfId="0" applyFont="1" applyFill="1" applyBorder="1" applyAlignment="1" applyProtection="1">
      <alignment horizontal="center" vertical="center" wrapText="1"/>
    </xf>
    <xf numFmtId="6" fontId="71" fillId="2" borderId="12" xfId="3" applyNumberFormat="1" applyFont="1" applyFill="1" applyBorder="1" applyAlignment="1" applyProtection="1">
      <alignment vertical="center" wrapText="1"/>
    </xf>
    <xf numFmtId="6" fontId="71" fillId="0" borderId="39" xfId="0" applyNumberFormat="1" applyFont="1" applyFill="1" applyBorder="1" applyAlignment="1" applyProtection="1">
      <alignment vertical="center"/>
    </xf>
    <xf numFmtId="6" fontId="71" fillId="0" borderId="12" xfId="0" applyNumberFormat="1" applyFont="1" applyFill="1" applyBorder="1" applyAlignment="1" applyProtection="1">
      <alignment vertical="center"/>
    </xf>
    <xf numFmtId="6" fontId="71" fillId="0" borderId="12" xfId="3" applyNumberFormat="1" applyFont="1" applyFill="1" applyBorder="1" applyAlignment="1" applyProtection="1">
      <alignment vertical="center" wrapText="1"/>
    </xf>
    <xf numFmtId="0" fontId="72" fillId="2" borderId="20" xfId="0" applyFont="1" applyFill="1" applyBorder="1" applyAlignment="1" applyProtection="1">
      <alignment wrapText="1"/>
    </xf>
    <xf numFmtId="6" fontId="71" fillId="2" borderId="21" xfId="3" applyNumberFormat="1" applyFont="1" applyFill="1" applyBorder="1" applyAlignment="1" applyProtection="1">
      <alignment horizontal="right" vertical="center"/>
    </xf>
    <xf numFmtId="6" fontId="72" fillId="2" borderId="21" xfId="3" applyNumberFormat="1" applyFont="1" applyFill="1" applyBorder="1" applyAlignment="1" applyProtection="1">
      <alignment horizontal="right"/>
    </xf>
    <xf numFmtId="6" fontId="71" fillId="2" borderId="21" xfId="3" applyNumberFormat="1" applyFont="1" applyFill="1" applyBorder="1" applyAlignment="1" applyProtection="1">
      <alignment horizontal="right"/>
    </xf>
    <xf numFmtId="6" fontId="71" fillId="2" borderId="41" xfId="3" applyNumberFormat="1" applyFont="1" applyFill="1" applyBorder="1" applyAlignment="1" applyProtection="1">
      <alignment horizontal="right"/>
    </xf>
    <xf numFmtId="6" fontId="71" fillId="2" borderId="42" xfId="3" applyNumberFormat="1" applyFont="1" applyFill="1" applyBorder="1" applyAlignment="1" applyProtection="1">
      <alignment horizontal="right"/>
    </xf>
    <xf numFmtId="6" fontId="71" fillId="2" borderId="43" xfId="3" applyNumberFormat="1" applyFont="1" applyFill="1" applyBorder="1" applyAlignment="1" applyProtection="1"/>
    <xf numFmtId="6" fontId="71" fillId="2" borderId="43" xfId="3" applyNumberFormat="1" applyFont="1" applyFill="1" applyBorder="1" applyAlignment="1" applyProtection="1">
      <alignment horizontal="right"/>
    </xf>
    <xf numFmtId="6" fontId="71" fillId="2" borderId="44" xfId="3" applyNumberFormat="1" applyFont="1" applyFill="1" applyBorder="1" applyAlignment="1" applyProtection="1">
      <alignment horizontal="right"/>
    </xf>
    <xf numFmtId="0" fontId="72" fillId="2" borderId="0" xfId="0" applyFont="1" applyFill="1" applyBorder="1" applyAlignment="1" applyProtection="1">
      <alignment wrapText="1"/>
    </xf>
    <xf numFmtId="6" fontId="71" fillId="2" borderId="0" xfId="3" applyNumberFormat="1" applyFont="1" applyFill="1" applyBorder="1" applyAlignment="1" applyProtection="1">
      <alignment horizontal="right" vertical="center"/>
    </xf>
    <xf numFmtId="6" fontId="76" fillId="2" borderId="0" xfId="3" applyNumberFormat="1" applyFont="1" applyFill="1" applyBorder="1" applyAlignment="1" applyProtection="1">
      <alignment horizontal="right" vertical="center"/>
    </xf>
    <xf numFmtId="0" fontId="19" fillId="2" borderId="0" xfId="0" applyFont="1" applyFill="1" applyAlignment="1">
      <alignment horizontal="left"/>
    </xf>
    <xf numFmtId="0" fontId="1" fillId="2" borderId="0" xfId="0" applyFont="1" applyFill="1"/>
    <xf numFmtId="0" fontId="32" fillId="2" borderId="0" xfId="0" applyFont="1" applyFill="1" applyAlignment="1">
      <alignment horizontal="center"/>
    </xf>
    <xf numFmtId="0" fontId="32" fillId="2" borderId="0" xfId="0" applyFont="1" applyFill="1" applyAlignment="1" applyProtection="1">
      <alignment horizontal="center"/>
      <protection locked="0"/>
    </xf>
    <xf numFmtId="165" fontId="30" fillId="0" borderId="4" xfId="0" applyNumberFormat="1" applyFont="1" applyBorder="1" applyAlignment="1">
      <alignment horizontal="center" vertical="center" wrapText="1"/>
    </xf>
    <xf numFmtId="165" fontId="30" fillId="0" borderId="12" xfId="0" applyNumberFormat="1" applyFont="1" applyBorder="1" applyAlignment="1">
      <alignment horizontal="center" vertical="center" wrapText="1"/>
    </xf>
    <xf numFmtId="165" fontId="30" fillId="0" borderId="45" xfId="0" applyNumberFormat="1" applyFont="1" applyBorder="1" applyAlignment="1">
      <alignment horizontal="center" vertical="center" wrapText="1"/>
    </xf>
    <xf numFmtId="0" fontId="17" fillId="2" borderId="0" xfId="0" applyFont="1" applyFill="1"/>
    <xf numFmtId="0" fontId="7" fillId="2" borderId="0" xfId="0" applyFont="1" applyFill="1" applyBorder="1" applyProtection="1">
      <protection locked="0"/>
    </xf>
    <xf numFmtId="0" fontId="8" fillId="2" borderId="0" xfId="0" applyFont="1" applyFill="1" applyAlignment="1">
      <alignment horizontal="left"/>
    </xf>
    <xf numFmtId="165" fontId="7" fillId="2" borderId="0" xfId="0" applyNumberFormat="1" applyFont="1" applyFill="1" applyAlignment="1"/>
    <xf numFmtId="165" fontId="7" fillId="2" borderId="0" xfId="0" applyNumberFormat="1" applyFont="1" applyFill="1" applyAlignment="1">
      <alignment horizontal="left"/>
    </xf>
    <xf numFmtId="165" fontId="1" fillId="2" borderId="0" xfId="0" applyNumberFormat="1" applyFont="1" applyFill="1" applyAlignment="1"/>
    <xf numFmtId="0" fontId="51" fillId="2" borderId="0" xfId="0" applyFont="1" applyFill="1" applyAlignment="1">
      <alignment horizontal="left" indent="10"/>
    </xf>
    <xf numFmtId="0" fontId="7" fillId="2" borderId="0" xfId="0" applyFont="1" applyFill="1" applyAlignment="1">
      <alignment horizontal="left" indent="10"/>
    </xf>
    <xf numFmtId="0" fontId="62" fillId="2" borderId="0" xfId="0" applyFont="1" applyFill="1" applyAlignment="1">
      <alignment horizontal="left" indent="5"/>
    </xf>
    <xf numFmtId="165" fontId="17" fillId="2" borderId="0" xfId="0" applyNumberFormat="1" applyFont="1" applyFill="1" applyAlignment="1">
      <alignment horizontal="center" vertical="center"/>
    </xf>
    <xf numFmtId="0" fontId="17" fillId="2" borderId="0" xfId="0" applyFont="1" applyFill="1" applyAlignment="1">
      <alignment horizontal="center" vertical="center"/>
    </xf>
    <xf numFmtId="0" fontId="30" fillId="0" borderId="12" xfId="0" applyFont="1" applyFill="1" applyBorder="1" applyAlignment="1">
      <alignment horizontal="center" vertical="center" wrapText="1"/>
    </xf>
    <xf numFmtId="0" fontId="7" fillId="2" borderId="0" xfId="0" applyNumberFormat="1" applyFont="1" applyFill="1" applyBorder="1" applyAlignment="1">
      <alignment horizontal="center"/>
    </xf>
    <xf numFmtId="0" fontId="7" fillId="2" borderId="0" xfId="0" applyNumberFormat="1" applyFont="1" applyFill="1" applyAlignment="1">
      <alignment horizontal="center"/>
    </xf>
    <xf numFmtId="6" fontId="7" fillId="2" borderId="0" xfId="0" applyNumberFormat="1" applyFont="1" applyFill="1" applyAlignment="1">
      <alignment horizontal="right"/>
    </xf>
    <xf numFmtId="165" fontId="9" fillId="2" borderId="0" xfId="12" applyNumberFormat="1" applyFont="1" applyFill="1" applyAlignment="1" applyProtection="1">
      <alignment horizontal="left"/>
    </xf>
    <xf numFmtId="0" fontId="8" fillId="2" borderId="0" xfId="0" applyNumberFormat="1" applyFont="1" applyFill="1" applyAlignment="1">
      <alignment horizontal="center"/>
    </xf>
    <xf numFmtId="0" fontId="17" fillId="2" borderId="12" xfId="0" applyNumberFormat="1" applyFont="1" applyFill="1" applyBorder="1" applyAlignment="1">
      <alignment horizontal="center"/>
    </xf>
    <xf numFmtId="0" fontId="8" fillId="0" borderId="12" xfId="0" applyFont="1" applyBorder="1" applyAlignment="1" applyProtection="1">
      <alignment horizontal="left"/>
    </xf>
    <xf numFmtId="0" fontId="8" fillId="14" borderId="12" xfId="0" applyFont="1" applyFill="1" applyBorder="1" applyAlignment="1" applyProtection="1">
      <alignment horizontal="left"/>
    </xf>
    <xf numFmtId="165" fontId="11" fillId="2" borderId="0" xfId="12" applyNumberFormat="1" applyFont="1" applyFill="1" applyAlignment="1">
      <alignment horizontal="left" wrapText="1"/>
    </xf>
    <xf numFmtId="0" fontId="5" fillId="2" borderId="0" xfId="0" applyFont="1" applyFill="1" applyAlignment="1">
      <alignment horizontal="left"/>
    </xf>
    <xf numFmtId="0" fontId="30" fillId="0" borderId="12" xfId="0" applyFont="1" applyBorder="1" applyAlignment="1">
      <alignment horizontal="center" wrapText="1"/>
    </xf>
    <xf numFmtId="0" fontId="30" fillId="0" borderId="12" xfId="0" applyFont="1" applyFill="1" applyBorder="1" applyAlignment="1">
      <alignment horizontal="center"/>
    </xf>
    <xf numFmtId="0" fontId="30" fillId="14" borderId="12" xfId="0" applyFont="1" applyFill="1" applyBorder="1" applyAlignment="1">
      <alignment horizontal="center"/>
    </xf>
    <xf numFmtId="6" fontId="30" fillId="0" borderId="12" xfId="0" applyNumberFormat="1" applyFont="1" applyBorder="1" applyAlignment="1">
      <alignment horizontal="center"/>
    </xf>
    <xf numFmtId="0" fontId="30" fillId="0" borderId="12" xfId="0" applyFont="1" applyBorder="1" applyAlignment="1">
      <alignment horizontal="center"/>
    </xf>
    <xf numFmtId="0" fontId="30" fillId="0" borderId="12" xfId="0" applyFont="1" applyFill="1" applyBorder="1" applyAlignment="1">
      <alignment horizontal="center" wrapText="1"/>
    </xf>
    <xf numFmtId="0" fontId="30" fillId="14" borderId="12" xfId="0" applyFont="1" applyFill="1" applyBorder="1" applyAlignment="1">
      <alignment horizontal="center" wrapText="1"/>
    </xf>
    <xf numFmtId="49" fontId="30" fillId="0" borderId="12" xfId="0" applyNumberFormat="1" applyFont="1" applyFill="1" applyBorder="1" applyAlignment="1">
      <alignment horizontal="center"/>
    </xf>
    <xf numFmtId="49" fontId="83" fillId="0" borderId="12" xfId="12" applyNumberFormat="1" applyFont="1" applyFill="1" applyBorder="1" applyAlignment="1" applyProtection="1">
      <alignment horizontal="center" wrapText="1"/>
    </xf>
    <xf numFmtId="49" fontId="30" fillId="0" borderId="12" xfId="12" applyNumberFormat="1" applyFont="1" applyFill="1" applyBorder="1" applyAlignment="1" applyProtection="1">
      <alignment horizontal="center" wrapText="1"/>
    </xf>
    <xf numFmtId="0" fontId="17" fillId="2" borderId="0" xfId="0" applyFont="1" applyFill="1" applyAlignment="1">
      <alignment horizontal="left"/>
    </xf>
    <xf numFmtId="0" fontId="37" fillId="2" borderId="0" xfId="0" applyFont="1" applyFill="1" applyAlignment="1">
      <alignment horizontal="left"/>
    </xf>
    <xf numFmtId="0" fontId="32" fillId="2" borderId="0" xfId="0" applyFont="1" applyFill="1" applyAlignment="1">
      <alignment horizontal="left"/>
    </xf>
    <xf numFmtId="0" fontId="5" fillId="2" borderId="0" xfId="0" applyFont="1" applyFill="1" applyBorder="1" applyAlignment="1">
      <alignment horizontal="center" vertical="center" wrapText="1"/>
    </xf>
    <xf numFmtId="165" fontId="32" fillId="2" borderId="0" xfId="0" applyNumberFormat="1" applyFont="1" applyFill="1" applyBorder="1" applyAlignment="1">
      <alignment horizontal="left"/>
    </xf>
    <xf numFmtId="0" fontId="32" fillId="2" borderId="0" xfId="0" applyFont="1" applyFill="1" applyBorder="1"/>
    <xf numFmtId="0" fontId="32" fillId="2" borderId="0" xfId="0" applyFont="1" applyFill="1" applyBorder="1" applyProtection="1">
      <protection locked="0"/>
    </xf>
    <xf numFmtId="0" fontId="6" fillId="2" borderId="0" xfId="0" applyFont="1" applyFill="1" applyBorder="1" applyProtection="1">
      <protection locked="0"/>
    </xf>
    <xf numFmtId="0" fontId="6" fillId="2" borderId="0" xfId="0" applyFont="1" applyFill="1" applyBorder="1" applyAlignment="1">
      <alignment horizontal="left" wrapText="1"/>
    </xf>
    <xf numFmtId="0" fontId="20" fillId="2" borderId="0" xfId="0" applyFont="1" applyFill="1" applyAlignment="1" applyProtection="1">
      <alignment horizontal="left"/>
    </xf>
    <xf numFmtId="0" fontId="6" fillId="2" borderId="0" xfId="0" applyFont="1" applyFill="1" applyBorder="1" applyAlignment="1" applyProtection="1">
      <alignment horizontal="left" wrapText="1"/>
    </xf>
    <xf numFmtId="0" fontId="5" fillId="2" borderId="0" xfId="0" applyFont="1" applyFill="1" applyBorder="1" applyAlignment="1" applyProtection="1">
      <alignment horizontal="center" vertical="center" wrapText="1"/>
    </xf>
    <xf numFmtId="0" fontId="6" fillId="2" borderId="0" xfId="0" applyFont="1" applyFill="1" applyBorder="1" applyAlignment="1" applyProtection="1">
      <alignment horizontal="center" vertical="center" wrapText="1"/>
    </xf>
    <xf numFmtId="0" fontId="16" fillId="2" borderId="0" xfId="0" applyFont="1" applyFill="1" applyAlignment="1" applyProtection="1">
      <alignment horizontal="left" vertical="center"/>
    </xf>
    <xf numFmtId="0" fontId="6" fillId="2" borderId="0" xfId="0" applyFont="1" applyFill="1" applyBorder="1" applyAlignment="1" applyProtection="1">
      <alignment horizontal="left" vertical="center"/>
    </xf>
    <xf numFmtId="0" fontId="6" fillId="2" borderId="46" xfId="0" applyFont="1" applyFill="1" applyBorder="1" applyProtection="1"/>
    <xf numFmtId="0" fontId="5" fillId="2" borderId="0" xfId="0" applyFont="1" applyFill="1" applyBorder="1" applyAlignment="1" applyProtection="1">
      <alignment horizontal="center"/>
    </xf>
    <xf numFmtId="0" fontId="6" fillId="2" borderId="0" xfId="0" quotePrefix="1" applyFont="1" applyFill="1" applyBorder="1" applyAlignment="1" applyProtection="1">
      <alignment horizontal="center"/>
    </xf>
    <xf numFmtId="0" fontId="6" fillId="2" borderId="47" xfId="0" applyFont="1" applyFill="1" applyBorder="1" applyProtection="1"/>
    <xf numFmtId="0" fontId="32" fillId="2" borderId="0" xfId="0" applyFont="1" applyFill="1" applyBorder="1" applyProtection="1"/>
    <xf numFmtId="0" fontId="17" fillId="2" borderId="0" xfId="0" applyFont="1" applyFill="1" applyBorder="1" applyAlignment="1" applyProtection="1">
      <alignment horizontal="center"/>
    </xf>
    <xf numFmtId="0" fontId="6" fillId="2" borderId="48" xfId="0" applyFont="1" applyFill="1" applyBorder="1" applyProtection="1"/>
    <xf numFmtId="0" fontId="6" fillId="2" borderId="49" xfId="0" quotePrefix="1" applyFont="1" applyFill="1" applyBorder="1" applyAlignment="1" applyProtection="1">
      <alignment horizontal="center"/>
    </xf>
    <xf numFmtId="0" fontId="6" fillId="2" borderId="50" xfId="0" applyFont="1" applyFill="1" applyBorder="1" applyProtection="1"/>
    <xf numFmtId="0" fontId="6" fillId="2" borderId="51" xfId="0" applyFont="1" applyFill="1" applyBorder="1" applyProtection="1"/>
    <xf numFmtId="0" fontId="6" fillId="2" borderId="52" xfId="0" applyFont="1" applyFill="1" applyBorder="1" applyProtection="1"/>
    <xf numFmtId="0" fontId="32" fillId="2" borderId="0" xfId="0" applyFont="1" applyFill="1" applyProtection="1"/>
    <xf numFmtId="0" fontId="17" fillId="2" borderId="0" xfId="0" applyFont="1" applyFill="1" applyBorder="1" applyAlignment="1" applyProtection="1">
      <alignment horizontal="center" vertical="center" wrapText="1"/>
    </xf>
    <xf numFmtId="0" fontId="17" fillId="2" borderId="0" xfId="0" applyFont="1" applyFill="1" applyAlignment="1" applyProtection="1">
      <alignment horizontal="left" vertical="center" wrapText="1"/>
    </xf>
    <xf numFmtId="0" fontId="32" fillId="2" borderId="0" xfId="0" applyFont="1" applyFill="1" applyBorder="1" applyAlignment="1" applyProtection="1">
      <alignment horizontal="left" wrapText="1"/>
    </xf>
    <xf numFmtId="0" fontId="32" fillId="2" borderId="53" xfId="0" applyFont="1" applyFill="1" applyBorder="1" applyProtection="1">
      <protection locked="0"/>
    </xf>
    <xf numFmtId="0" fontId="32" fillId="2" borderId="54" xfId="0" applyFont="1" applyFill="1" applyBorder="1"/>
    <xf numFmtId="0" fontId="32" fillId="2" borderId="35" xfId="0" applyFont="1" applyFill="1" applyBorder="1" applyProtection="1">
      <protection locked="0"/>
    </xf>
    <xf numFmtId="0" fontId="32" fillId="2" borderId="40" xfId="0" applyFont="1" applyFill="1" applyBorder="1"/>
    <xf numFmtId="3" fontId="32" fillId="3" borderId="55" xfId="0" applyNumberFormat="1" applyFont="1" applyFill="1" applyBorder="1" applyProtection="1">
      <protection locked="0"/>
    </xf>
    <xf numFmtId="0" fontId="36" fillId="2" borderId="39" xfId="0" applyFont="1" applyFill="1" applyBorder="1"/>
    <xf numFmtId="0" fontId="36" fillId="2" borderId="56" xfId="0" applyFont="1" applyFill="1" applyBorder="1"/>
    <xf numFmtId="0" fontId="32" fillId="2" borderId="38" xfId="0" applyFont="1" applyFill="1" applyBorder="1" applyProtection="1">
      <protection locked="0"/>
    </xf>
    <xf numFmtId="0" fontId="32" fillId="2" borderId="37" xfId="0" applyFont="1" applyFill="1" applyBorder="1"/>
    <xf numFmtId="0" fontId="32" fillId="2" borderId="55" xfId="0" applyFont="1" applyFill="1" applyBorder="1" applyProtection="1">
      <protection locked="0"/>
    </xf>
    <xf numFmtId="0" fontId="32" fillId="2" borderId="56" xfId="0" applyFont="1" applyFill="1" applyBorder="1"/>
    <xf numFmtId="0" fontId="32" fillId="3" borderId="55" xfId="0" applyFont="1" applyFill="1" applyBorder="1" applyProtection="1">
      <protection locked="0"/>
    </xf>
    <xf numFmtId="0" fontId="32" fillId="3" borderId="38" xfId="0" applyFont="1" applyFill="1" applyBorder="1" applyProtection="1">
      <protection locked="0"/>
    </xf>
    <xf numFmtId="3" fontId="36" fillId="2" borderId="38" xfId="0" applyNumberFormat="1" applyFont="1" applyFill="1" applyBorder="1"/>
    <xf numFmtId="3" fontId="32" fillId="3" borderId="11" xfId="0" applyNumberFormat="1" applyFont="1" applyFill="1" applyBorder="1" applyProtection="1">
      <protection locked="0"/>
    </xf>
    <xf numFmtId="0" fontId="36" fillId="2" borderId="12" xfId="0" applyFont="1" applyFill="1" applyBorder="1"/>
    <xf numFmtId="0" fontId="36" fillId="2" borderId="16" xfId="0" applyFont="1" applyFill="1" applyBorder="1"/>
    <xf numFmtId="0" fontId="32" fillId="2" borderId="18" xfId="0" applyFont="1" applyFill="1" applyBorder="1" applyProtection="1">
      <protection locked="0"/>
    </xf>
    <xf numFmtId="0" fontId="32" fillId="2" borderId="4" xfId="0" applyFont="1" applyFill="1" applyBorder="1"/>
    <xf numFmtId="0" fontId="32" fillId="2" borderId="11" xfId="0" applyFont="1" applyFill="1" applyBorder="1" applyProtection="1">
      <protection locked="0"/>
    </xf>
    <xf numFmtId="0" fontId="32" fillId="2" borderId="16" xfId="0" applyFont="1" applyFill="1" applyBorder="1"/>
    <xf numFmtId="0" fontId="32" fillId="3" borderId="11" xfId="0" applyFont="1" applyFill="1" applyBorder="1" applyProtection="1">
      <protection locked="0"/>
    </xf>
    <xf numFmtId="0" fontId="32" fillId="3" borderId="18" xfId="0" applyFont="1" applyFill="1" applyBorder="1" applyProtection="1">
      <protection locked="0"/>
    </xf>
    <xf numFmtId="3" fontId="36" fillId="2" borderId="18" xfId="0" applyNumberFormat="1" applyFont="1" applyFill="1" applyBorder="1"/>
    <xf numFmtId="3" fontId="32" fillId="3" borderId="18" xfId="0" applyNumberFormat="1" applyFont="1" applyFill="1" applyBorder="1" applyProtection="1">
      <protection locked="0"/>
    </xf>
    <xf numFmtId="0" fontId="36" fillId="2" borderId="4" xfId="0" applyFont="1" applyFill="1" applyBorder="1"/>
    <xf numFmtId="3" fontId="32" fillId="2" borderId="11" xfId="0" applyNumberFormat="1" applyFont="1" applyFill="1" applyBorder="1" applyProtection="1">
      <protection locked="0"/>
    </xf>
    <xf numFmtId="0" fontId="32" fillId="3" borderId="0" xfId="0" applyFont="1" applyFill="1" applyBorder="1" applyAlignment="1" applyProtection="1">
      <alignment horizontal="left" wrapText="1"/>
    </xf>
    <xf numFmtId="3" fontId="32" fillId="3" borderId="27" xfId="0" applyNumberFormat="1" applyFont="1" applyFill="1" applyBorder="1" applyProtection="1">
      <protection locked="0"/>
    </xf>
    <xf numFmtId="0" fontId="36" fillId="2" borderId="28" xfId="0" applyFont="1" applyFill="1" applyBorder="1"/>
    <xf numFmtId="0" fontId="36" fillId="2" borderId="29" xfId="0" applyFont="1" applyFill="1" applyBorder="1"/>
    <xf numFmtId="0" fontId="32" fillId="3" borderId="27" xfId="0" applyFont="1" applyFill="1" applyBorder="1" applyProtection="1">
      <protection locked="0"/>
    </xf>
    <xf numFmtId="3" fontId="32" fillId="3" borderId="57" xfId="0" applyNumberFormat="1" applyFont="1" applyFill="1" applyBorder="1" applyProtection="1">
      <protection locked="0"/>
    </xf>
    <xf numFmtId="0" fontId="36" fillId="2" borderId="26" xfId="0" applyFont="1" applyFill="1" applyBorder="1"/>
    <xf numFmtId="0" fontId="32" fillId="2" borderId="29" xfId="0" applyFont="1" applyFill="1" applyBorder="1"/>
    <xf numFmtId="3" fontId="36" fillId="2" borderId="57" xfId="0" applyNumberFormat="1" applyFont="1" applyFill="1" applyBorder="1"/>
    <xf numFmtId="0" fontId="36" fillId="2" borderId="36" xfId="0" applyFont="1" applyFill="1" applyBorder="1"/>
    <xf numFmtId="0" fontId="36" fillId="2" borderId="54" xfId="0" applyFont="1" applyFill="1" applyBorder="1"/>
    <xf numFmtId="170" fontId="32" fillId="2" borderId="36" xfId="0" applyNumberFormat="1" applyFont="1" applyFill="1" applyBorder="1"/>
    <xf numFmtId="0" fontId="36" fillId="2" borderId="35" xfId="0" applyFont="1" applyFill="1" applyBorder="1"/>
    <xf numFmtId="0" fontId="32" fillId="2" borderId="58" xfId="0" applyFont="1" applyFill="1" applyBorder="1" applyProtection="1">
      <protection locked="0"/>
    </xf>
    <xf numFmtId="0" fontId="36" fillId="2" borderId="19" xfId="0" applyFont="1" applyFill="1" applyBorder="1"/>
    <xf numFmtId="0" fontId="36" fillId="2" borderId="59" xfId="0" applyFont="1" applyFill="1" applyBorder="1"/>
    <xf numFmtId="0" fontId="32" fillId="2" borderId="60" xfId="0" applyFont="1" applyFill="1" applyBorder="1" applyProtection="1">
      <protection locked="0"/>
    </xf>
    <xf numFmtId="0" fontId="32" fillId="2" borderId="19" xfId="0" applyFont="1" applyFill="1" applyBorder="1"/>
    <xf numFmtId="0" fontId="32" fillId="2" borderId="61" xfId="0" applyFont="1" applyFill="1" applyBorder="1"/>
    <xf numFmtId="0" fontId="32" fillId="2" borderId="59" xfId="0" applyFont="1" applyFill="1" applyBorder="1"/>
    <xf numFmtId="0" fontId="32" fillId="2" borderId="60" xfId="0" applyFont="1" applyFill="1" applyBorder="1"/>
    <xf numFmtId="0" fontId="20" fillId="2" borderId="0" xfId="0" applyFont="1" applyFill="1" applyAlignment="1">
      <alignment horizontal="left"/>
    </xf>
    <xf numFmtId="0" fontId="32" fillId="2" borderId="0" xfId="0" applyFont="1" applyFill="1" applyBorder="1" applyAlignment="1"/>
    <xf numFmtId="0" fontId="5" fillId="2" borderId="0" xfId="0" applyFont="1" applyFill="1" applyBorder="1" applyAlignment="1">
      <alignment horizontal="left"/>
    </xf>
    <xf numFmtId="0" fontId="5" fillId="2" borderId="0" xfId="0" applyFont="1" applyFill="1" applyBorder="1" applyAlignment="1">
      <alignment horizontal="center"/>
    </xf>
    <xf numFmtId="4" fontId="5" fillId="2" borderId="40" xfId="0" applyNumberFormat="1" applyFont="1" applyFill="1" applyBorder="1" applyAlignment="1">
      <alignment horizontal="center" vertical="center" wrapText="1"/>
    </xf>
    <xf numFmtId="4" fontId="5" fillId="2" borderId="35" xfId="0" applyNumberFormat="1" applyFont="1" applyFill="1" applyBorder="1" applyAlignment="1">
      <alignment horizontal="center" vertical="center" wrapText="1"/>
    </xf>
    <xf numFmtId="0" fontId="6" fillId="2" borderId="0" xfId="0" applyFont="1" applyFill="1" applyBorder="1" applyAlignment="1">
      <alignment horizontal="center" vertical="center" wrapText="1"/>
    </xf>
    <xf numFmtId="0" fontId="6" fillId="2" borderId="62" xfId="0" applyFont="1" applyFill="1" applyBorder="1" applyAlignment="1">
      <alignment horizontal="center" vertical="center" wrapText="1"/>
    </xf>
    <xf numFmtId="0" fontId="5" fillId="2" borderId="0" xfId="0" applyFont="1" applyFill="1" applyAlignment="1">
      <alignment horizontal="center"/>
    </xf>
    <xf numFmtId="0" fontId="5" fillId="2" borderId="0" xfId="0" applyFont="1" applyFill="1"/>
    <xf numFmtId="4" fontId="6" fillId="2" borderId="0" xfId="0" applyNumberFormat="1" applyFont="1" applyFill="1"/>
    <xf numFmtId="0" fontId="6" fillId="2" borderId="0" xfId="0" applyFont="1" applyFill="1" applyAlignment="1">
      <alignment horizontal="center"/>
    </xf>
    <xf numFmtId="2" fontId="5" fillId="2" borderId="0" xfId="0" applyNumberFormat="1" applyFont="1" applyFill="1"/>
    <xf numFmtId="10" fontId="6" fillId="2" borderId="0" xfId="0" applyNumberFormat="1" applyFont="1" applyFill="1" applyBorder="1"/>
    <xf numFmtId="2" fontId="6" fillId="2" borderId="0" xfId="0" applyNumberFormat="1" applyFont="1" applyFill="1"/>
    <xf numFmtId="0" fontId="5" fillId="2" borderId="30" xfId="0" applyFont="1" applyFill="1" applyBorder="1" applyAlignment="1">
      <alignment horizontal="left"/>
    </xf>
    <xf numFmtId="0" fontId="5" fillId="2" borderId="52" xfId="0" applyFont="1" applyFill="1" applyBorder="1" applyAlignment="1">
      <alignment horizontal="center"/>
    </xf>
    <xf numFmtId="0" fontId="5" fillId="2" borderId="6" xfId="0" applyFont="1" applyFill="1" applyBorder="1" applyAlignment="1">
      <alignment horizontal="center"/>
    </xf>
    <xf numFmtId="0" fontId="5" fillId="2" borderId="31" xfId="0" applyFont="1" applyFill="1" applyBorder="1" applyAlignment="1">
      <alignment horizontal="center"/>
    </xf>
    <xf numFmtId="0" fontId="5" fillId="2" borderId="2" xfId="0" applyFont="1" applyFill="1" applyBorder="1" applyAlignment="1">
      <alignment horizontal="left" vertical="center" wrapText="1"/>
    </xf>
    <xf numFmtId="0" fontId="17" fillId="2" borderId="63" xfId="0" applyFont="1" applyFill="1" applyBorder="1" applyAlignment="1" applyProtection="1">
      <alignment horizontal="center"/>
    </xf>
    <xf numFmtId="0" fontId="17" fillId="2" borderId="46" xfId="0" applyFont="1" applyFill="1" applyBorder="1" applyAlignment="1" applyProtection="1">
      <alignment horizontal="center"/>
    </xf>
    <xf numFmtId="0" fontId="17" fillId="2" borderId="47" xfId="0" applyFont="1" applyFill="1" applyBorder="1" applyAlignment="1" applyProtection="1">
      <alignment horizontal="center"/>
    </xf>
    <xf numFmtId="0" fontId="17" fillId="2" borderId="2" xfId="0" applyFont="1" applyFill="1" applyBorder="1" applyAlignment="1">
      <alignment horizontal="left" vertical="center" wrapText="1"/>
    </xf>
    <xf numFmtId="0" fontId="24" fillId="2" borderId="2" xfId="0" applyFont="1" applyFill="1" applyBorder="1" applyAlignment="1">
      <alignment horizontal="left" vertical="center" wrapText="1"/>
    </xf>
    <xf numFmtId="4" fontId="17" fillId="2" borderId="40" xfId="0" applyNumberFormat="1" applyFont="1" applyFill="1" applyBorder="1" applyAlignment="1">
      <alignment horizontal="center" vertical="center" wrapText="1"/>
    </xf>
    <xf numFmtId="4" fontId="17" fillId="2" borderId="0" xfId="0" applyNumberFormat="1" applyFont="1" applyFill="1" applyBorder="1" applyAlignment="1">
      <alignment horizontal="center" vertical="center" wrapText="1"/>
    </xf>
    <xf numFmtId="4" fontId="17" fillId="2" borderId="7" xfId="0" applyNumberFormat="1" applyFont="1" applyFill="1" applyBorder="1" applyAlignment="1">
      <alignment horizontal="center" vertical="center" wrapText="1"/>
    </xf>
    <xf numFmtId="0" fontId="32" fillId="2" borderId="40" xfId="0" applyFont="1" applyFill="1" applyBorder="1" applyAlignment="1">
      <alignment horizontal="left" vertical="center" wrapText="1"/>
    </xf>
    <xf numFmtId="0" fontId="17" fillId="2" borderId="35" xfId="0" applyFont="1" applyFill="1" applyBorder="1" applyAlignment="1">
      <alignment horizontal="center" vertical="center" wrapText="1"/>
    </xf>
    <xf numFmtId="0" fontId="17" fillId="2" borderId="0" xfId="0" applyFont="1" applyFill="1" applyBorder="1" applyAlignment="1">
      <alignment horizontal="center" vertical="center" wrapText="1"/>
    </xf>
    <xf numFmtId="0" fontId="32" fillId="2" borderId="46" xfId="0" applyFont="1" applyFill="1" applyBorder="1"/>
    <xf numFmtId="4" fontId="17" fillId="2" borderId="35" xfId="0" applyNumberFormat="1" applyFont="1" applyFill="1" applyBorder="1" applyAlignment="1">
      <alignment horizontal="center" vertical="center" wrapText="1"/>
    </xf>
    <xf numFmtId="0" fontId="32" fillId="2" borderId="35" xfId="0" applyFont="1" applyFill="1" applyBorder="1" applyAlignment="1">
      <alignment horizontal="center" vertical="center" wrapText="1"/>
    </xf>
    <xf numFmtId="0" fontId="32" fillId="2" borderId="40" xfId="0" applyFont="1" applyFill="1" applyBorder="1" applyAlignment="1">
      <alignment horizontal="center" vertical="center" wrapText="1"/>
    </xf>
    <xf numFmtId="0" fontId="32" fillId="2" borderId="0" xfId="0" applyFont="1" applyFill="1" applyBorder="1" applyAlignment="1">
      <alignment horizontal="center" vertical="center" wrapText="1"/>
    </xf>
    <xf numFmtId="0" fontId="32" fillId="2" borderId="46" xfId="0" applyFont="1" applyFill="1" applyBorder="1" applyAlignment="1">
      <alignment horizontal="center" vertical="center" wrapText="1"/>
    </xf>
    <xf numFmtId="0" fontId="32" fillId="2" borderId="2" xfId="0" applyFont="1" applyFill="1" applyBorder="1" applyAlignment="1">
      <alignment horizontal="left" vertical="center" wrapText="1"/>
    </xf>
    <xf numFmtId="0" fontId="32" fillId="3" borderId="2" xfId="0" applyFont="1" applyFill="1" applyBorder="1" applyAlignment="1" applyProtection="1">
      <alignment horizontal="left" vertical="center" wrapText="1"/>
      <protection locked="0"/>
    </xf>
    <xf numFmtId="0" fontId="32" fillId="2" borderId="2" xfId="0" applyFont="1" applyFill="1" applyBorder="1" applyAlignment="1" applyProtection="1">
      <alignment horizontal="left" vertical="center" wrapText="1"/>
      <protection locked="0"/>
    </xf>
    <xf numFmtId="0" fontId="32" fillId="3" borderId="64" xfId="0" applyFont="1" applyFill="1" applyBorder="1" applyAlignment="1" applyProtection="1">
      <alignment horizontal="left" vertical="center" wrapText="1"/>
      <protection locked="0"/>
    </xf>
    <xf numFmtId="3" fontId="32" fillId="3" borderId="61" xfId="0" applyNumberFormat="1" applyFont="1" applyFill="1" applyBorder="1" applyAlignment="1" applyProtection="1">
      <alignment horizontal="center" vertical="center" wrapText="1"/>
      <protection locked="0"/>
    </xf>
    <xf numFmtId="3" fontId="36" fillId="2" borderId="65" xfId="0" applyNumberFormat="1" applyFont="1" applyFill="1" applyBorder="1" applyAlignment="1">
      <alignment horizontal="center" vertical="center" wrapText="1"/>
    </xf>
    <xf numFmtId="4" fontId="85" fillId="2" borderId="60" xfId="0" applyNumberFormat="1" applyFont="1" applyFill="1" applyBorder="1" applyAlignment="1">
      <alignment horizontal="center" vertical="center" wrapText="1"/>
    </xf>
    <xf numFmtId="4" fontId="85" fillId="2" borderId="65" xfId="0" applyNumberFormat="1" applyFont="1" applyFill="1" applyBorder="1" applyAlignment="1">
      <alignment horizontal="center" vertical="center" wrapText="1"/>
    </xf>
    <xf numFmtId="3" fontId="32" fillId="3" borderId="65" xfId="0" applyNumberFormat="1" applyFont="1" applyFill="1" applyBorder="1" applyAlignment="1" applyProtection="1">
      <alignment horizontal="center" vertical="center" wrapText="1"/>
      <protection locked="0"/>
    </xf>
    <xf numFmtId="0" fontId="32" fillId="2" borderId="60" xfId="0" applyFont="1" applyFill="1" applyBorder="1" applyAlignment="1">
      <alignment horizontal="center" vertical="center" wrapText="1"/>
    </xf>
    <xf numFmtId="165" fontId="36" fillId="2" borderId="61" xfId="0" applyNumberFormat="1" applyFont="1" applyFill="1" applyBorder="1"/>
    <xf numFmtId="165" fontId="36" fillId="2" borderId="65" xfId="0" applyNumberFormat="1" applyFont="1" applyFill="1" applyBorder="1"/>
    <xf numFmtId="0" fontId="32" fillId="2" borderId="66" xfId="0" applyFont="1" applyFill="1" applyBorder="1" applyAlignment="1">
      <alignment horizontal="center" vertical="center" wrapText="1"/>
    </xf>
    <xf numFmtId="0" fontId="17" fillId="2" borderId="0" xfId="0" applyFont="1" applyFill="1" applyBorder="1" applyAlignment="1">
      <alignment horizontal="left" vertical="center" wrapText="1"/>
    </xf>
    <xf numFmtId="0" fontId="32" fillId="2" borderId="0" xfId="0" applyFont="1" applyFill="1" applyBorder="1" applyAlignment="1">
      <alignment horizontal="left" vertical="center" wrapText="1"/>
    </xf>
    <xf numFmtId="0" fontId="32" fillId="2" borderId="0" xfId="0" applyFont="1" applyFill="1" applyBorder="1" applyAlignment="1">
      <alignment horizontal="left" wrapText="1"/>
    </xf>
    <xf numFmtId="0" fontId="32" fillId="2" borderId="0" xfId="0" applyFont="1" applyFill="1" applyBorder="1" applyAlignment="1">
      <alignment horizontal="center"/>
    </xf>
    <xf numFmtId="0" fontId="36" fillId="2" borderId="0" xfId="0" applyFont="1" applyFill="1" applyBorder="1" applyAlignment="1">
      <alignment horizontal="center"/>
    </xf>
    <xf numFmtId="0" fontId="6" fillId="2" borderId="0" xfId="0" applyFont="1" applyFill="1" applyBorder="1" applyAlignment="1">
      <alignment horizontal="center"/>
    </xf>
    <xf numFmtId="3" fontId="36" fillId="2" borderId="62" xfId="0" applyNumberFormat="1" applyFont="1" applyFill="1" applyBorder="1" applyAlignment="1">
      <alignment horizontal="center" vertical="center" wrapText="1"/>
    </xf>
    <xf numFmtId="4" fontId="85" fillId="2" borderId="38" xfId="0" applyNumberFormat="1" applyFont="1" applyFill="1" applyBorder="1" applyAlignment="1">
      <alignment horizontal="center" vertical="center" wrapText="1"/>
    </xf>
    <xf numFmtId="3" fontId="32" fillId="2" borderId="37" xfId="0" applyNumberFormat="1" applyFont="1" applyFill="1" applyBorder="1" applyAlignment="1" applyProtection="1">
      <alignment horizontal="center" vertical="center" wrapText="1"/>
      <protection locked="0"/>
    </xf>
    <xf numFmtId="4" fontId="85" fillId="2" borderId="62" xfId="0" applyNumberFormat="1" applyFont="1" applyFill="1" applyBorder="1" applyAlignment="1">
      <alignment horizontal="center" vertical="center" wrapText="1"/>
    </xf>
    <xf numFmtId="3" fontId="32" fillId="2" borderId="62" xfId="0" applyNumberFormat="1" applyFont="1" applyFill="1" applyBorder="1" applyAlignment="1" applyProtection="1">
      <alignment horizontal="center" vertical="center" wrapText="1"/>
      <protection locked="0"/>
    </xf>
    <xf numFmtId="0" fontId="32" fillId="2" borderId="38" xfId="0" applyFont="1" applyFill="1" applyBorder="1" applyAlignment="1">
      <alignment horizontal="center" vertical="center" wrapText="1"/>
    </xf>
    <xf numFmtId="165" fontId="36" fillId="2" borderId="37" xfId="0" applyNumberFormat="1" applyFont="1" applyFill="1" applyBorder="1"/>
    <xf numFmtId="165" fontId="36" fillId="2" borderId="62" xfId="0" applyNumberFormat="1" applyFont="1" applyFill="1" applyBorder="1"/>
    <xf numFmtId="0" fontId="32" fillId="2" borderId="67" xfId="0" applyFont="1" applyFill="1" applyBorder="1" applyAlignment="1">
      <alignment horizontal="center" vertical="center" wrapText="1"/>
    </xf>
    <xf numFmtId="3" fontId="32" fillId="3" borderId="4" xfId="0" applyNumberFormat="1" applyFont="1" applyFill="1" applyBorder="1" applyAlignment="1" applyProtection="1">
      <alignment horizontal="center" vertical="center" wrapText="1"/>
      <protection locked="0"/>
    </xf>
    <xf numFmtId="3" fontId="36" fillId="2" borderId="45" xfId="0" applyNumberFormat="1" applyFont="1" applyFill="1" applyBorder="1" applyAlignment="1">
      <alignment horizontal="center" vertical="center" wrapText="1"/>
    </xf>
    <xf numFmtId="4" fontId="85" fillId="2" borderId="18" xfId="0" applyNumberFormat="1" applyFont="1" applyFill="1" applyBorder="1" applyAlignment="1">
      <alignment horizontal="center" vertical="center" wrapText="1"/>
    </xf>
    <xf numFmtId="3" fontId="32" fillId="2" borderId="4" xfId="0" applyNumberFormat="1" applyFont="1" applyFill="1" applyBorder="1" applyAlignment="1" applyProtection="1">
      <alignment horizontal="center" vertical="center" wrapText="1"/>
      <protection locked="0"/>
    </xf>
    <xf numFmtId="4" fontId="85" fillId="2" borderId="45" xfId="0" applyNumberFormat="1" applyFont="1" applyFill="1" applyBorder="1" applyAlignment="1">
      <alignment horizontal="center" vertical="center" wrapText="1"/>
    </xf>
    <xf numFmtId="3" fontId="32" fillId="2" borderId="45" xfId="0" applyNumberFormat="1" applyFont="1" applyFill="1" applyBorder="1" applyAlignment="1" applyProtection="1">
      <alignment horizontal="center" vertical="center" wrapText="1"/>
      <protection locked="0"/>
    </xf>
    <xf numFmtId="0" fontId="32" fillId="2" borderId="18" xfId="0" applyFont="1" applyFill="1" applyBorder="1" applyAlignment="1">
      <alignment horizontal="center" vertical="center" wrapText="1"/>
    </xf>
    <xf numFmtId="165" fontId="36" fillId="2" borderId="4" xfId="0" applyNumberFormat="1" applyFont="1" applyFill="1" applyBorder="1"/>
    <xf numFmtId="165" fontId="36" fillId="2" borderId="45" xfId="0" applyNumberFormat="1" applyFont="1" applyFill="1" applyBorder="1"/>
    <xf numFmtId="0" fontId="32" fillId="2" borderId="68" xfId="0" applyFont="1" applyFill="1" applyBorder="1" applyAlignment="1">
      <alignment horizontal="center" vertical="center" wrapText="1"/>
    </xf>
    <xf numFmtId="3" fontId="32" fillId="3" borderId="45" xfId="0" applyNumberFormat="1" applyFont="1" applyFill="1" applyBorder="1" applyAlignment="1" applyProtection="1">
      <alignment horizontal="center" vertical="center" wrapText="1"/>
      <protection locked="0"/>
    </xf>
    <xf numFmtId="3" fontId="32" fillId="3" borderId="26" xfId="0" applyNumberFormat="1" applyFont="1" applyFill="1" applyBorder="1" applyAlignment="1" applyProtection="1">
      <alignment horizontal="center" vertical="center" wrapText="1"/>
      <protection locked="0"/>
    </xf>
    <xf numFmtId="3" fontId="36" fillId="2" borderId="24" xfId="0" applyNumberFormat="1" applyFont="1" applyFill="1" applyBorder="1" applyAlignment="1">
      <alignment horizontal="center" vertical="center" wrapText="1"/>
    </xf>
    <xf numFmtId="4" fontId="85" fillId="2" borderId="57" xfId="0" applyNumberFormat="1" applyFont="1" applyFill="1" applyBorder="1" applyAlignment="1">
      <alignment horizontal="center" vertical="center" wrapText="1"/>
    </xf>
    <xf numFmtId="4" fontId="85" fillId="2" borderId="24" xfId="0" applyNumberFormat="1" applyFont="1" applyFill="1" applyBorder="1" applyAlignment="1">
      <alignment horizontal="center" vertical="center" wrapText="1"/>
    </xf>
    <xf numFmtId="3" fontId="32" fillId="3" borderId="24" xfId="0" applyNumberFormat="1" applyFont="1" applyFill="1" applyBorder="1" applyAlignment="1" applyProtection="1">
      <alignment horizontal="center" vertical="center" wrapText="1"/>
      <protection locked="0"/>
    </xf>
    <xf numFmtId="0" fontId="32" fillId="2" borderId="57" xfId="0" applyFont="1" applyFill="1" applyBorder="1" applyAlignment="1">
      <alignment horizontal="center" vertical="center" wrapText="1"/>
    </xf>
    <xf numFmtId="165" fontId="36" fillId="2" borderId="26" xfId="0" applyNumberFormat="1" applyFont="1" applyFill="1" applyBorder="1"/>
    <xf numFmtId="165" fontId="36" fillId="2" borderId="24" xfId="0" applyNumberFormat="1" applyFont="1" applyFill="1" applyBorder="1"/>
    <xf numFmtId="0" fontId="32" fillId="2" borderId="25" xfId="0" applyFont="1" applyFill="1" applyBorder="1" applyAlignment="1">
      <alignment horizontal="center" vertical="center" wrapText="1"/>
    </xf>
    <xf numFmtId="0" fontId="32" fillId="2" borderId="0" xfId="0" applyFont="1" applyFill="1" applyBorder="1" applyAlignment="1">
      <alignment horizontal="center" wrapText="1"/>
    </xf>
    <xf numFmtId="4" fontId="78" fillId="3" borderId="0" xfId="0" applyNumberFormat="1" applyFont="1" applyFill="1" applyBorder="1" applyAlignment="1">
      <alignment horizontal="center" vertical="center" wrapText="1"/>
    </xf>
    <xf numFmtId="0" fontId="78" fillId="3" borderId="65" xfId="0" applyFont="1" applyFill="1" applyBorder="1" applyAlignment="1">
      <alignment horizontal="center" vertical="center" wrapText="1"/>
    </xf>
    <xf numFmtId="0" fontId="32" fillId="2" borderId="30" xfId="0" applyFont="1" applyFill="1" applyBorder="1"/>
    <xf numFmtId="0" fontId="32" fillId="2" borderId="6" xfId="0" applyFont="1" applyFill="1" applyBorder="1"/>
    <xf numFmtId="0" fontId="17" fillId="2" borderId="31" xfId="0" applyFont="1" applyFill="1" applyBorder="1" applyAlignment="1">
      <alignment horizontal="center" vertical="center" wrapText="1"/>
    </xf>
    <xf numFmtId="4" fontId="17" fillId="2" borderId="2" xfId="0" applyNumberFormat="1" applyFont="1" applyFill="1" applyBorder="1" applyAlignment="1">
      <alignment horizontal="center" vertical="center" wrapText="1"/>
    </xf>
    <xf numFmtId="4" fontId="17" fillId="2" borderId="46" xfId="0" applyNumberFormat="1" applyFont="1" applyFill="1" applyBorder="1" applyAlignment="1">
      <alignment horizontal="center" vertical="center" wrapText="1"/>
    </xf>
    <xf numFmtId="3" fontId="32" fillId="3" borderId="69" xfId="0" applyNumberFormat="1" applyFont="1" applyFill="1" applyBorder="1" applyAlignment="1" applyProtection="1">
      <alignment horizontal="center" vertical="center" wrapText="1"/>
      <protection locked="0"/>
    </xf>
    <xf numFmtId="4" fontId="85" fillId="2" borderId="67" xfId="0" applyNumberFormat="1" applyFont="1" applyFill="1" applyBorder="1" applyAlignment="1">
      <alignment horizontal="center" vertical="center" wrapText="1"/>
    </xf>
    <xf numFmtId="3" fontId="32" fillId="3" borderId="70" xfId="0" applyNumberFormat="1" applyFont="1" applyFill="1" applyBorder="1" applyAlignment="1" applyProtection="1">
      <alignment horizontal="center" vertical="center" wrapText="1"/>
      <protection locked="0"/>
    </xf>
    <xf numFmtId="4" fontId="85" fillId="2" borderId="68" xfId="0" applyNumberFormat="1" applyFont="1" applyFill="1" applyBorder="1" applyAlignment="1">
      <alignment horizontal="center" vertical="center" wrapText="1"/>
    </xf>
    <xf numFmtId="3" fontId="32" fillId="2" borderId="70" xfId="0" applyNumberFormat="1" applyFont="1" applyFill="1" applyBorder="1" applyAlignment="1" applyProtection="1">
      <alignment horizontal="center" vertical="center" wrapText="1"/>
      <protection locked="0"/>
    </xf>
    <xf numFmtId="3" fontId="32" fillId="3" borderId="23" xfId="0" applyNumberFormat="1" applyFont="1" applyFill="1" applyBorder="1" applyAlignment="1" applyProtection="1">
      <alignment horizontal="center" vertical="center" wrapText="1"/>
      <protection locked="0"/>
    </xf>
    <xf numFmtId="4" fontId="85" fillId="2" borderId="25" xfId="0" applyNumberFormat="1" applyFont="1" applyFill="1" applyBorder="1" applyAlignment="1">
      <alignment horizontal="center" vertical="center" wrapText="1"/>
    </xf>
    <xf numFmtId="3" fontId="32" fillId="3" borderId="64" xfId="0" applyNumberFormat="1" applyFont="1" applyFill="1" applyBorder="1" applyAlignment="1" applyProtection="1">
      <alignment horizontal="center" vertical="center" wrapText="1"/>
      <protection locked="0"/>
    </xf>
    <xf numFmtId="4" fontId="85" fillId="2" borderId="66" xfId="0" applyNumberFormat="1" applyFont="1" applyFill="1" applyBorder="1" applyAlignment="1">
      <alignment horizontal="center" vertical="center" wrapText="1"/>
    </xf>
    <xf numFmtId="165" fontId="1" fillId="2" borderId="0" xfId="0" applyNumberFormat="1" applyFont="1" applyFill="1" applyBorder="1" applyAlignment="1"/>
    <xf numFmtId="165" fontId="7" fillId="2" borderId="0" xfId="0" applyNumberFormat="1" applyFont="1" applyFill="1" applyBorder="1" applyAlignment="1">
      <alignment horizontal="center"/>
    </xf>
    <xf numFmtId="165" fontId="7" fillId="2" borderId="0" xfId="0" applyNumberFormat="1" applyFont="1" applyFill="1" applyBorder="1" applyAlignment="1">
      <alignment horizontal="left"/>
    </xf>
    <xf numFmtId="165" fontId="31" fillId="2" borderId="0" xfId="0" applyNumberFormat="1" applyFont="1" applyFill="1" applyBorder="1" applyAlignment="1">
      <alignment horizontal="center"/>
    </xf>
    <xf numFmtId="165" fontId="70" fillId="2" borderId="0" xfId="0" applyNumberFormat="1" applyFont="1" applyFill="1" applyBorder="1" applyAlignment="1">
      <alignment horizontal="left"/>
    </xf>
    <xf numFmtId="165" fontId="30" fillId="2" borderId="12" xfId="0" applyNumberFormat="1" applyFont="1" applyFill="1" applyBorder="1" applyAlignment="1">
      <alignment horizontal="center"/>
    </xf>
    <xf numFmtId="165" fontId="34" fillId="2" borderId="0" xfId="0" applyNumberFormat="1" applyFont="1" applyFill="1" applyBorder="1" applyAlignment="1">
      <alignment horizontal="left"/>
    </xf>
    <xf numFmtId="165" fontId="34" fillId="2" borderId="0" xfId="0" applyNumberFormat="1" applyFont="1" applyFill="1" applyBorder="1" applyAlignment="1">
      <alignment horizontal="center"/>
    </xf>
    <xf numFmtId="165" fontId="30" fillId="2" borderId="0" xfId="0" applyNumberFormat="1" applyFont="1" applyFill="1" applyBorder="1" applyAlignment="1">
      <alignment horizontal="left"/>
    </xf>
    <xf numFmtId="165" fontId="30" fillId="2" borderId="0" xfId="0" applyNumberFormat="1" applyFont="1" applyFill="1" applyBorder="1" applyAlignment="1">
      <alignment horizontal="center"/>
    </xf>
    <xf numFmtId="165" fontId="7" fillId="2" borderId="0" xfId="0" applyNumberFormat="1" applyFont="1" applyFill="1" applyBorder="1" applyAlignment="1" applyProtection="1">
      <alignment horizontal="center"/>
      <protection locked="0"/>
    </xf>
    <xf numFmtId="165" fontId="7" fillId="2" borderId="0" xfId="0" applyNumberFormat="1" applyFont="1" applyFill="1" applyBorder="1" applyAlignment="1">
      <alignment horizontal="left" wrapText="1"/>
    </xf>
    <xf numFmtId="165" fontId="7" fillId="2" borderId="0" xfId="0" applyNumberFormat="1" applyFont="1" applyFill="1" applyBorder="1" applyAlignment="1" applyProtection="1">
      <alignment horizontal="center" wrapText="1"/>
      <protection locked="0"/>
    </xf>
    <xf numFmtId="165" fontId="7" fillId="2" borderId="0" xfId="0" applyNumberFormat="1" applyFont="1" applyFill="1" applyBorder="1" applyAlignment="1">
      <alignment horizontal="left" indent="1"/>
    </xf>
    <xf numFmtId="0" fontId="86" fillId="2" borderId="0" xfId="0" applyNumberFormat="1" applyFont="1" applyFill="1" applyBorder="1" applyAlignment="1">
      <alignment horizontal="left" vertical="center"/>
    </xf>
    <xf numFmtId="0" fontId="68" fillId="2" borderId="12" xfId="0" applyFont="1" applyFill="1" applyBorder="1" applyAlignment="1">
      <alignment horizontal="center"/>
    </xf>
    <xf numFmtId="0" fontId="68" fillId="2" borderId="39" xfId="0" applyFont="1" applyFill="1" applyBorder="1" applyAlignment="1">
      <alignment horizontal="center"/>
    </xf>
    <xf numFmtId="165" fontId="87" fillId="2" borderId="12" xfId="0" applyNumberFormat="1" applyFont="1" applyFill="1" applyBorder="1" applyAlignment="1">
      <alignment horizontal="center"/>
    </xf>
    <xf numFmtId="165" fontId="30" fillId="2" borderId="12" xfId="0" applyNumberFormat="1" applyFont="1" applyFill="1" applyBorder="1" applyAlignment="1">
      <alignment horizontal="center" wrapText="1"/>
    </xf>
    <xf numFmtId="165" fontId="70" fillId="2" borderId="0" xfId="0" applyNumberFormat="1" applyFont="1" applyFill="1" applyBorder="1" applyAlignment="1">
      <alignment horizontal="center"/>
    </xf>
    <xf numFmtId="0" fontId="17" fillId="2" borderId="28" xfId="0" applyNumberFormat="1" applyFont="1" applyFill="1" applyBorder="1" applyAlignment="1">
      <alignment horizontal="center"/>
    </xf>
    <xf numFmtId="165" fontId="7" fillId="2" borderId="46" xfId="0" applyNumberFormat="1" applyFont="1" applyFill="1" applyBorder="1" applyAlignment="1" applyProtection="1">
      <alignment horizontal="center"/>
      <protection locked="0"/>
    </xf>
    <xf numFmtId="165" fontId="34" fillId="2" borderId="46" xfId="0" applyNumberFormat="1" applyFont="1" applyFill="1" applyBorder="1" applyAlignment="1">
      <alignment horizontal="left" wrapText="1"/>
    </xf>
    <xf numFmtId="165" fontId="30" fillId="2" borderId="2" xfId="0" applyNumberFormat="1" applyFont="1" applyFill="1" applyBorder="1" applyAlignment="1">
      <alignment horizontal="left"/>
    </xf>
    <xf numFmtId="165" fontId="34" fillId="2" borderId="46" xfId="0" applyNumberFormat="1" applyFont="1" applyFill="1" applyBorder="1" applyAlignment="1">
      <alignment horizontal="left"/>
    </xf>
    <xf numFmtId="165" fontId="30" fillId="2" borderId="43" xfId="0" applyNumberFormat="1" applyFont="1" applyFill="1" applyBorder="1" applyAlignment="1">
      <alignment horizontal="center" vertical="center" wrapText="1"/>
    </xf>
    <xf numFmtId="165" fontId="30" fillId="2" borderId="44" xfId="0" applyNumberFormat="1" applyFont="1" applyFill="1" applyBorder="1" applyAlignment="1">
      <alignment horizontal="center" vertical="center" wrapText="1"/>
    </xf>
    <xf numFmtId="165" fontId="30" fillId="2" borderId="21" xfId="0" applyNumberFormat="1" applyFont="1" applyFill="1" applyBorder="1" applyAlignment="1">
      <alignment horizontal="center" vertical="center" wrapText="1"/>
    </xf>
    <xf numFmtId="165" fontId="30" fillId="2" borderId="7" xfId="0" applyNumberFormat="1" applyFont="1" applyFill="1" applyBorder="1" applyAlignment="1">
      <alignment horizontal="center" vertical="center"/>
    </xf>
    <xf numFmtId="165" fontId="10" fillId="2" borderId="47" xfId="0" applyNumberFormat="1" applyFont="1" applyFill="1" applyBorder="1" applyAlignment="1">
      <alignment horizontal="center"/>
    </xf>
    <xf numFmtId="165" fontId="10" fillId="2" borderId="47" xfId="0" applyNumberFormat="1" applyFont="1" applyFill="1" applyBorder="1" applyAlignment="1">
      <alignment horizontal="center" wrapText="1"/>
    </xf>
    <xf numFmtId="0" fontId="17" fillId="2" borderId="71" xfId="0" applyNumberFormat="1" applyFont="1" applyFill="1" applyBorder="1" applyAlignment="1">
      <alignment horizontal="center"/>
    </xf>
    <xf numFmtId="0" fontId="17" fillId="2" borderId="41" xfId="0" applyNumberFormat="1" applyFont="1" applyFill="1" applyBorder="1" applyAlignment="1">
      <alignment horizontal="center"/>
    </xf>
    <xf numFmtId="0" fontId="17" fillId="2" borderId="44" xfId="0" applyNumberFormat="1" applyFont="1" applyFill="1" applyBorder="1" applyAlignment="1">
      <alignment horizontal="center"/>
    </xf>
    <xf numFmtId="0" fontId="29" fillId="2" borderId="0" xfId="0" applyFont="1" applyFill="1" applyAlignment="1">
      <alignment horizontal="center"/>
    </xf>
    <xf numFmtId="6" fontId="7" fillId="2" borderId="0" xfId="0" applyNumberFormat="1" applyFont="1" applyFill="1"/>
    <xf numFmtId="6" fontId="5" fillId="2" borderId="0" xfId="0" applyNumberFormat="1" applyFont="1" applyFill="1"/>
    <xf numFmtId="0" fontId="7" fillId="2" borderId="0" xfId="0" applyFont="1" applyFill="1" applyAlignment="1">
      <alignment horizontal="left" vertical="center" wrapText="1"/>
    </xf>
    <xf numFmtId="0" fontId="7" fillId="2" borderId="0" xfId="0" applyFont="1" applyFill="1" applyAlignment="1">
      <alignment vertical="center" wrapText="1"/>
    </xf>
    <xf numFmtId="0" fontId="28" fillId="2" borderId="0" xfId="0" applyFont="1" applyFill="1" applyAlignment="1">
      <alignment horizontal="center"/>
    </xf>
    <xf numFmtId="0" fontId="10" fillId="2" borderId="0" xfId="0" applyFont="1" applyFill="1"/>
    <xf numFmtId="0" fontId="32" fillId="2" borderId="0" xfId="0" applyFont="1" applyFill="1" applyAlignment="1">
      <alignment horizontal="left" vertical="center" wrapText="1"/>
    </xf>
    <xf numFmtId="0" fontId="32" fillId="2" borderId="0" xfId="0" applyFont="1" applyFill="1" applyAlignment="1">
      <alignment vertical="center" wrapText="1"/>
    </xf>
    <xf numFmtId="6" fontId="32" fillId="2" borderId="0" xfId="0" applyNumberFormat="1" applyFont="1" applyFill="1"/>
    <xf numFmtId="0" fontId="36" fillId="2" borderId="0" xfId="0" applyFont="1" applyFill="1" applyAlignment="1">
      <alignment horizontal="left" vertical="center" wrapText="1"/>
    </xf>
    <xf numFmtId="6" fontId="36" fillId="2" borderId="0" xfId="0" applyNumberFormat="1" applyFont="1" applyFill="1"/>
    <xf numFmtId="6" fontId="36" fillId="2" borderId="0" xfId="0" applyNumberFormat="1" applyFont="1" applyFill="1" applyAlignment="1">
      <alignment horizontal="left" vertical="center" wrapText="1"/>
    </xf>
    <xf numFmtId="6" fontId="17" fillId="2" borderId="12" xfId="0" applyNumberFormat="1" applyFont="1" applyFill="1" applyBorder="1" applyAlignment="1">
      <alignment horizontal="center" vertical="center" wrapText="1"/>
    </xf>
    <xf numFmtId="6" fontId="17" fillId="2" borderId="12" xfId="0" applyNumberFormat="1" applyFont="1" applyFill="1" applyBorder="1" applyAlignment="1">
      <alignment horizontal="center" vertical="center"/>
    </xf>
    <xf numFmtId="0" fontId="7" fillId="2" borderId="0" xfId="0" applyFont="1" applyFill="1" applyAlignment="1">
      <alignment horizontal="center"/>
    </xf>
    <xf numFmtId="0" fontId="7" fillId="4" borderId="0" xfId="0" applyFont="1" applyFill="1" applyAlignment="1">
      <alignment horizontal="center"/>
    </xf>
    <xf numFmtId="6" fontId="1" fillId="2" borderId="0" xfId="0" applyNumberFormat="1" applyFont="1" applyFill="1" applyAlignment="1">
      <alignment horizontal="center"/>
    </xf>
    <xf numFmtId="6" fontId="7" fillId="2" borderId="0" xfId="0" applyNumberFormat="1" applyFont="1" applyFill="1" applyAlignment="1">
      <alignment horizontal="center"/>
    </xf>
    <xf numFmtId="6" fontId="32" fillId="2" borderId="0" xfId="0" applyNumberFormat="1" applyFont="1" applyFill="1" applyAlignment="1">
      <alignment horizontal="center"/>
    </xf>
    <xf numFmtId="0" fontId="17" fillId="2" borderId="12" xfId="0" applyFont="1" applyFill="1" applyBorder="1" applyAlignment="1">
      <alignment vertical="center" wrapText="1"/>
    </xf>
    <xf numFmtId="0" fontId="28" fillId="2" borderId="0" xfId="0" applyFont="1" applyFill="1" applyAlignment="1"/>
    <xf numFmtId="0" fontId="32" fillId="2" borderId="12" xfId="0" applyFont="1" applyFill="1" applyBorder="1" applyAlignment="1">
      <alignment horizontal="left" vertical="center" wrapText="1"/>
    </xf>
    <xf numFmtId="0" fontId="32" fillId="2" borderId="12" xfId="0" applyFont="1" applyFill="1" applyBorder="1" applyAlignment="1">
      <alignment vertical="center" wrapText="1"/>
    </xf>
    <xf numFmtId="6" fontId="32" fillId="2" borderId="12" xfId="0" applyNumberFormat="1" applyFont="1" applyFill="1" applyBorder="1" applyAlignment="1">
      <alignment horizontal="center"/>
    </xf>
    <xf numFmtId="0" fontId="36" fillId="2" borderId="12" xfId="0" applyFont="1" applyFill="1" applyBorder="1" applyAlignment="1">
      <alignment horizontal="left" vertical="center" wrapText="1"/>
    </xf>
    <xf numFmtId="0" fontId="32" fillId="2" borderId="39" xfId="0" applyFont="1" applyFill="1" applyBorder="1" applyAlignment="1">
      <alignment horizontal="left" vertical="center" wrapText="1"/>
    </xf>
    <xf numFmtId="0" fontId="32" fillId="2" borderId="39" xfId="0" applyFont="1" applyFill="1" applyBorder="1" applyAlignment="1">
      <alignment vertical="center" wrapText="1"/>
    </xf>
    <xf numFmtId="6" fontId="32" fillId="2" borderId="39" xfId="0" applyNumberFormat="1" applyFont="1" applyFill="1" applyBorder="1" applyAlignment="1">
      <alignment horizontal="center"/>
    </xf>
    <xf numFmtId="0" fontId="32" fillId="2" borderId="28" xfId="0" applyFont="1" applyFill="1" applyBorder="1" applyAlignment="1">
      <alignment horizontal="left" vertical="center" wrapText="1"/>
    </xf>
    <xf numFmtId="0" fontId="32" fillId="2" borderId="28" xfId="0" applyFont="1" applyFill="1" applyBorder="1" applyAlignment="1">
      <alignment vertical="center" wrapText="1"/>
    </xf>
    <xf numFmtId="6" fontId="32" fillId="2" borderId="28" xfId="0" applyNumberFormat="1" applyFont="1" applyFill="1" applyBorder="1" applyAlignment="1">
      <alignment horizontal="center"/>
    </xf>
    <xf numFmtId="6" fontId="68" fillId="2" borderId="4" xfId="0" applyNumberFormat="1" applyFont="1" applyFill="1" applyBorder="1" applyAlignment="1">
      <alignment horizontal="center" vertical="center" wrapText="1"/>
    </xf>
    <xf numFmtId="0" fontId="36" fillId="2" borderId="0" xfId="0" applyFont="1" applyFill="1"/>
    <xf numFmtId="6" fontId="36" fillId="2" borderId="12" xfId="0" applyNumberFormat="1" applyFont="1" applyFill="1" applyBorder="1"/>
    <xf numFmtId="0" fontId="32" fillId="2" borderId="0" xfId="0" applyFont="1" applyFill="1"/>
    <xf numFmtId="6" fontId="17" fillId="2" borderId="0" xfId="0" applyNumberFormat="1" applyFont="1" applyFill="1" applyBorder="1" applyAlignment="1">
      <alignment vertical="center" wrapText="1"/>
    </xf>
    <xf numFmtId="6" fontId="32" fillId="2" borderId="28" xfId="0" applyNumberFormat="1" applyFont="1" applyFill="1" applyBorder="1"/>
    <xf numFmtId="6" fontId="24" fillId="2" borderId="20" xfId="0" applyNumberFormat="1" applyFont="1" applyFill="1" applyBorder="1" applyAlignment="1">
      <alignment horizontal="center" vertical="center" wrapText="1"/>
    </xf>
    <xf numFmtId="6" fontId="68" fillId="2" borderId="41" xfId="0" applyNumberFormat="1" applyFont="1" applyFill="1" applyBorder="1"/>
    <xf numFmtId="6" fontId="68" fillId="2" borderId="44" xfId="0" applyNumberFormat="1" applyFont="1" applyFill="1" applyBorder="1"/>
    <xf numFmtId="6" fontId="68" fillId="2" borderId="12" xfId="0" applyNumberFormat="1" applyFont="1" applyFill="1" applyBorder="1" applyAlignment="1">
      <alignment horizontal="center" vertical="center"/>
    </xf>
    <xf numFmtId="6" fontId="36" fillId="2" borderId="12" xfId="0" applyNumberFormat="1" applyFont="1" applyFill="1" applyBorder="1" applyAlignment="1">
      <alignment horizontal="center" vertical="center"/>
    </xf>
    <xf numFmtId="0" fontId="36" fillId="2" borderId="0" xfId="0" applyFont="1" applyFill="1" applyAlignment="1">
      <alignment vertical="center"/>
    </xf>
    <xf numFmtId="0" fontId="24" fillId="2" borderId="12" xfId="0" applyFont="1" applyFill="1" applyBorder="1" applyAlignment="1">
      <alignment horizontal="center" vertical="center"/>
    </xf>
    <xf numFmtId="0" fontId="17" fillId="2" borderId="46" xfId="0" applyFont="1" applyFill="1" applyBorder="1" applyAlignment="1" applyProtection="1">
      <alignment horizontal="center" vertical="center" wrapText="1"/>
    </xf>
    <xf numFmtId="6" fontId="5" fillId="2" borderId="0" xfId="0" applyNumberFormat="1" applyFont="1" applyFill="1" applyBorder="1"/>
    <xf numFmtId="6" fontId="6" fillId="2" borderId="0" xfId="0" applyNumberFormat="1" applyFont="1" applyFill="1" applyBorder="1"/>
    <xf numFmtId="10" fontId="6" fillId="2" borderId="0" xfId="12" applyNumberFormat="1" applyFont="1" applyFill="1" applyBorder="1"/>
    <xf numFmtId="0" fontId="6" fillId="2" borderId="62" xfId="0" applyFont="1" applyFill="1" applyBorder="1"/>
    <xf numFmtId="0" fontId="16" fillId="2" borderId="0" xfId="0" applyFont="1" applyFill="1" applyBorder="1" applyAlignment="1">
      <alignment horizontal="left"/>
    </xf>
    <xf numFmtId="0" fontId="16" fillId="2" borderId="0" xfId="0" applyFont="1" applyFill="1" applyBorder="1"/>
    <xf numFmtId="0" fontId="5" fillId="2" borderId="0" xfId="0" applyFont="1" applyFill="1" applyBorder="1" applyAlignment="1" applyProtection="1">
      <alignment horizontal="left" vertical="center"/>
    </xf>
    <xf numFmtId="0" fontId="5" fillId="2" borderId="0" xfId="0" applyFont="1" applyFill="1" applyBorder="1" applyAlignment="1" applyProtection="1">
      <alignment horizontal="center" vertical="center"/>
    </xf>
    <xf numFmtId="0" fontId="5" fillId="2" borderId="0" xfId="0" applyNumberFormat="1" applyFont="1" applyFill="1" applyBorder="1" applyAlignment="1" applyProtection="1">
      <alignment horizontal="left" vertical="center"/>
    </xf>
    <xf numFmtId="0" fontId="5" fillId="2" borderId="0" xfId="0" applyNumberFormat="1" applyFont="1" applyFill="1" applyBorder="1" applyAlignment="1" applyProtection="1">
      <alignment horizontal="center" vertical="center"/>
    </xf>
    <xf numFmtId="0" fontId="6" fillId="2" borderId="0" xfId="0" applyNumberFormat="1" applyFont="1" applyFill="1" applyBorder="1"/>
    <xf numFmtId="6" fontId="17" fillId="2" borderId="0" xfId="0" applyNumberFormat="1" applyFont="1" applyFill="1" applyBorder="1"/>
    <xf numFmtId="6" fontId="32" fillId="2" borderId="0" xfId="0" applyNumberFormat="1" applyFont="1" applyFill="1" applyBorder="1"/>
    <xf numFmtId="6" fontId="33" fillId="2" borderId="0" xfId="0" applyNumberFormat="1" applyFont="1" applyFill="1" applyBorder="1"/>
    <xf numFmtId="0" fontId="26" fillId="2" borderId="0" xfId="0" applyFont="1" applyFill="1" applyAlignment="1">
      <alignment horizontal="left"/>
    </xf>
    <xf numFmtId="0" fontId="17" fillId="2" borderId="0" xfId="0" applyFont="1" applyFill="1" applyBorder="1" applyAlignment="1">
      <alignment horizontal="left"/>
    </xf>
    <xf numFmtId="0" fontId="17" fillId="2" borderId="0" xfId="0" applyFont="1" applyFill="1" applyBorder="1" applyAlignment="1" applyProtection="1">
      <alignment horizontal="center" wrapText="1"/>
    </xf>
    <xf numFmtId="0" fontId="17" fillId="2" borderId="0" xfId="0" applyFont="1" applyFill="1" applyBorder="1" applyAlignment="1">
      <alignment horizontal="center"/>
    </xf>
    <xf numFmtId="0" fontId="17" fillId="2" borderId="63" xfId="0" applyNumberFormat="1" applyFont="1" applyFill="1" applyBorder="1" applyAlignment="1">
      <alignment horizontal="center"/>
    </xf>
    <xf numFmtId="0" fontId="17" fillId="2" borderId="3" xfId="0" applyNumberFormat="1" applyFont="1" applyFill="1" applyBorder="1" applyAlignment="1">
      <alignment horizontal="center"/>
    </xf>
    <xf numFmtId="0" fontId="17" fillId="2" borderId="72" xfId="0" applyNumberFormat="1" applyFont="1" applyFill="1" applyBorder="1" applyAlignment="1">
      <alignment horizontal="center" vertical="center" wrapText="1"/>
    </xf>
    <xf numFmtId="6" fontId="32" fillId="2" borderId="63" xfId="0" applyNumberFormat="1" applyFont="1" applyFill="1" applyBorder="1"/>
    <xf numFmtId="6" fontId="32" fillId="2" borderId="73" xfId="0" applyNumberFormat="1" applyFont="1" applyFill="1" applyBorder="1"/>
    <xf numFmtId="6" fontId="32" fillId="2" borderId="47" xfId="0" applyNumberFormat="1" applyFont="1" applyFill="1" applyBorder="1"/>
    <xf numFmtId="6" fontId="17" fillId="2" borderId="47" xfId="0" applyNumberFormat="1" applyFont="1" applyFill="1" applyBorder="1"/>
    <xf numFmtId="6" fontId="32" fillId="2" borderId="47" xfId="2" applyNumberFormat="1" applyFont="1" applyFill="1" applyBorder="1"/>
    <xf numFmtId="10" fontId="32" fillId="2" borderId="47" xfId="12" applyNumberFormat="1" applyFont="1" applyFill="1" applyBorder="1" applyAlignment="1">
      <alignment horizontal="right"/>
    </xf>
    <xf numFmtId="0" fontId="32" fillId="2" borderId="47" xfId="0" applyFont="1" applyFill="1" applyBorder="1"/>
    <xf numFmtId="0" fontId="17" fillId="2" borderId="63" xfId="0" applyFont="1" applyFill="1" applyBorder="1" applyAlignment="1" applyProtection="1">
      <alignment horizontal="center" vertical="center" wrapText="1"/>
    </xf>
    <xf numFmtId="0" fontId="17" fillId="2" borderId="73" xfId="0" applyFont="1" applyFill="1" applyBorder="1" applyAlignment="1" applyProtection="1">
      <alignment horizontal="center" vertical="center" wrapText="1"/>
    </xf>
    <xf numFmtId="6" fontId="32" fillId="2" borderId="47" xfId="0" applyNumberFormat="1" applyFont="1" applyFill="1" applyBorder="1" applyAlignment="1">
      <alignment horizontal="right"/>
    </xf>
    <xf numFmtId="6" fontId="32" fillId="2" borderId="73" xfId="0" applyNumberFormat="1" applyFont="1" applyFill="1" applyBorder="1" applyAlignment="1">
      <alignment horizontal="right"/>
    </xf>
    <xf numFmtId="6" fontId="7" fillId="2" borderId="0" xfId="0" applyNumberFormat="1" applyFont="1" applyFill="1" applyAlignment="1">
      <alignment horizontal="left"/>
    </xf>
    <xf numFmtId="6" fontId="7" fillId="2" borderId="0" xfId="0" applyNumberFormat="1" applyFont="1" applyFill="1" applyBorder="1" applyAlignment="1">
      <alignment horizontal="left" wrapText="1"/>
    </xf>
    <xf numFmtId="6" fontId="7" fillId="2" borderId="0" xfId="0" applyNumberFormat="1" applyFont="1" applyFill="1" applyBorder="1" applyAlignment="1">
      <alignment horizontal="left"/>
    </xf>
    <xf numFmtId="0" fontId="7" fillId="2" borderId="0" xfId="0" applyFont="1" applyFill="1" applyAlignment="1">
      <alignment horizontal="left" wrapText="1"/>
    </xf>
    <xf numFmtId="0" fontId="5" fillId="2" borderId="0" xfId="0" applyFont="1" applyFill="1" applyAlignment="1">
      <alignment vertical="center"/>
    </xf>
    <xf numFmtId="171" fontId="7" fillId="2" borderId="0" xfId="0" applyNumberFormat="1" applyFont="1" applyFill="1"/>
    <xf numFmtId="165" fontId="8" fillId="2" borderId="0" xfId="0" applyNumberFormat="1" applyFont="1" applyFill="1" applyBorder="1" applyAlignment="1">
      <alignment horizontal="center" vertical="center" wrapText="1"/>
    </xf>
    <xf numFmtId="171" fontId="7" fillId="2" borderId="0" xfId="0" applyNumberFormat="1" applyFont="1" applyFill="1" applyAlignment="1">
      <alignment horizontal="left"/>
    </xf>
    <xf numFmtId="0" fontId="7" fillId="2" borderId="0" xfId="0" applyNumberFormat="1" applyFont="1" applyFill="1" applyAlignment="1">
      <alignment horizontal="left"/>
    </xf>
    <xf numFmtId="0" fontId="7" fillId="2" borderId="0" xfId="0" applyNumberFormat="1" applyFont="1" applyFill="1"/>
    <xf numFmtId="6" fontId="7" fillId="2" borderId="0" xfId="0" applyNumberFormat="1" applyFont="1" applyFill="1" applyBorder="1"/>
    <xf numFmtId="0" fontId="7" fillId="2" borderId="0" xfId="0" applyFont="1" applyFill="1" applyBorder="1" applyAlignment="1">
      <alignment horizontal="left" wrapText="1"/>
    </xf>
    <xf numFmtId="0" fontId="6" fillId="2" borderId="0" xfId="0" applyFont="1" applyFill="1" applyBorder="1" applyAlignment="1" applyProtection="1">
      <alignment horizontal="left" vertical="top"/>
    </xf>
    <xf numFmtId="6" fontId="6" fillId="2" borderId="0" xfId="0" applyNumberFormat="1" applyFont="1" applyFill="1" applyAlignment="1">
      <alignment horizontal="left"/>
    </xf>
    <xf numFmtId="6" fontId="6" fillId="2" borderId="0" xfId="0" applyNumberFormat="1" applyFont="1" applyFill="1"/>
    <xf numFmtId="6" fontId="6" fillId="2" borderId="62" xfId="0" applyNumberFormat="1" applyFont="1" applyFill="1" applyBorder="1" applyAlignment="1">
      <alignment horizontal="left"/>
    </xf>
    <xf numFmtId="6" fontId="6" fillId="2" borderId="62" xfId="0" applyNumberFormat="1" applyFont="1" applyFill="1" applyBorder="1"/>
    <xf numFmtId="0" fontId="5" fillId="2" borderId="74" xfId="0" applyFont="1" applyFill="1" applyBorder="1"/>
    <xf numFmtId="6" fontId="5" fillId="2" borderId="74" xfId="0" applyNumberFormat="1" applyFont="1" applyFill="1" applyBorder="1" applyAlignment="1">
      <alignment horizontal="left"/>
    </xf>
    <xf numFmtId="6" fontId="5" fillId="2" borderId="74" xfId="0" applyNumberFormat="1" applyFont="1" applyFill="1" applyBorder="1"/>
    <xf numFmtId="0" fontId="1" fillId="2" borderId="0" xfId="0" applyFont="1" applyFill="1" applyAlignment="1">
      <alignment horizontal="left" wrapText="1"/>
    </xf>
    <xf numFmtId="0" fontId="17" fillId="2" borderId="0" xfId="0" applyFont="1" applyFill="1" applyAlignment="1">
      <alignment vertical="center"/>
    </xf>
    <xf numFmtId="165" fontId="30" fillId="2" borderId="4" xfId="0" applyNumberFormat="1" applyFont="1" applyFill="1" applyBorder="1" applyAlignment="1">
      <alignment horizontal="center" vertical="center" wrapText="1"/>
    </xf>
    <xf numFmtId="165" fontId="30" fillId="2" borderId="12" xfId="0" applyNumberFormat="1" applyFont="1" applyFill="1" applyBorder="1" applyAlignment="1">
      <alignment horizontal="center" vertical="center" wrapText="1"/>
    </xf>
    <xf numFmtId="0" fontId="34" fillId="2" borderId="0" xfId="0" applyFont="1" applyFill="1"/>
    <xf numFmtId="171" fontId="34" fillId="2" borderId="0" xfId="0" applyNumberFormat="1" applyFont="1" applyFill="1"/>
    <xf numFmtId="165" fontId="30" fillId="2" borderId="0" xfId="0" applyNumberFormat="1" applyFont="1" applyFill="1" applyBorder="1" applyAlignment="1">
      <alignment horizontal="center" vertical="center" wrapText="1"/>
    </xf>
    <xf numFmtId="171" fontId="34" fillId="2" borderId="0" xfId="0" applyNumberFormat="1" applyFont="1" applyFill="1" applyBorder="1"/>
    <xf numFmtId="6" fontId="34" fillId="2" borderId="0" xfId="0" applyNumberFormat="1" applyFont="1" applyFill="1" applyBorder="1" applyAlignment="1">
      <alignment horizontal="left" wrapText="1"/>
    </xf>
    <xf numFmtId="6" fontId="34" fillId="2" borderId="0" xfId="0" applyNumberFormat="1" applyFont="1" applyFill="1" applyBorder="1" applyAlignment="1">
      <alignment horizontal="left"/>
    </xf>
    <xf numFmtId="6" fontId="34" fillId="2" borderId="35" xfId="0" applyNumberFormat="1" applyFont="1" applyFill="1" applyBorder="1" applyAlignment="1">
      <alignment horizontal="left"/>
    </xf>
    <xf numFmtId="0" fontId="34" fillId="2" borderId="0" xfId="0" applyFont="1" applyFill="1" applyAlignment="1">
      <alignment horizontal="left" wrapText="1"/>
    </xf>
    <xf numFmtId="0" fontId="34" fillId="2" borderId="0" xfId="0" applyFont="1" applyFill="1" applyBorder="1"/>
    <xf numFmtId="6" fontId="32" fillId="2" borderId="0" xfId="0" applyNumberFormat="1" applyFont="1" applyFill="1" applyBorder="1" applyAlignment="1">
      <alignment horizontal="center"/>
    </xf>
    <xf numFmtId="0" fontId="34" fillId="2" borderId="0" xfId="0" applyNumberFormat="1" applyFont="1" applyFill="1" applyAlignment="1">
      <alignment horizontal="left" wrapText="1"/>
    </xf>
    <xf numFmtId="0" fontId="34" fillId="2" borderId="0" xfId="0" applyNumberFormat="1" applyFont="1" applyFill="1" applyBorder="1"/>
    <xf numFmtId="0" fontId="17" fillId="2" borderId="0" xfId="0" applyNumberFormat="1" applyFont="1" applyFill="1" applyBorder="1" applyAlignment="1">
      <alignment horizontal="center"/>
    </xf>
    <xf numFmtId="165" fontId="34" fillId="2" borderId="12" xfId="0" applyNumberFormat="1" applyFont="1" applyFill="1" applyBorder="1" applyAlignment="1">
      <alignment horizontal="left"/>
    </xf>
    <xf numFmtId="6" fontId="34" fillId="2" borderId="0" xfId="0" applyNumberFormat="1" applyFont="1" applyFill="1" applyAlignment="1">
      <alignment horizontal="left"/>
    </xf>
    <xf numFmtId="6" fontId="34" fillId="2" borderId="57" xfId="0" applyNumberFormat="1" applyFont="1" applyFill="1" applyBorder="1" applyAlignment="1">
      <alignment horizontal="left"/>
    </xf>
    <xf numFmtId="0" fontId="30" fillId="2" borderId="0" xfId="0" applyFont="1" applyFill="1" applyAlignment="1">
      <alignment wrapText="1"/>
    </xf>
    <xf numFmtId="6" fontId="34" fillId="2" borderId="0" xfId="0" applyNumberFormat="1" applyFont="1" applyFill="1"/>
    <xf numFmtId="6" fontId="17" fillId="2" borderId="0" xfId="0" applyNumberFormat="1" applyFont="1" applyFill="1"/>
    <xf numFmtId="6" fontId="71" fillId="2" borderId="0" xfId="0" applyNumberFormat="1" applyFont="1" applyFill="1" applyBorder="1"/>
    <xf numFmtId="6" fontId="72" fillId="2" borderId="0" xfId="0" applyNumberFormat="1" applyFont="1" applyFill="1"/>
    <xf numFmtId="6" fontId="72" fillId="2" borderId="35" xfId="0" applyNumberFormat="1" applyFont="1" applyFill="1" applyBorder="1"/>
    <xf numFmtId="6" fontId="71" fillId="2" borderId="0" xfId="0" applyNumberFormat="1" applyFont="1" applyFill="1"/>
    <xf numFmtId="6" fontId="71" fillId="2" borderId="0" xfId="0" applyNumberFormat="1" applyFont="1" applyFill="1" applyAlignment="1">
      <alignment horizontal="left"/>
    </xf>
    <xf numFmtId="6" fontId="72" fillId="2" borderId="0" xfId="0" applyNumberFormat="1" applyFont="1" applyFill="1" applyBorder="1" applyAlignment="1">
      <alignment horizontal="left" wrapText="1"/>
    </xf>
    <xf numFmtId="6" fontId="72" fillId="2" borderId="0" xfId="0" applyNumberFormat="1" applyFont="1" applyFill="1" applyBorder="1" applyAlignment="1">
      <alignment horizontal="left"/>
    </xf>
    <xf numFmtId="6" fontId="72" fillId="2" borderId="35" xfId="0" applyNumberFormat="1" applyFont="1" applyFill="1" applyBorder="1" applyAlignment="1">
      <alignment horizontal="left"/>
    </xf>
    <xf numFmtId="0" fontId="30" fillId="2" borderId="0" xfId="0" applyFont="1" applyFill="1" applyAlignment="1">
      <alignment horizontal="left"/>
    </xf>
    <xf numFmtId="0" fontId="35" fillId="2" borderId="0" xfId="0" applyFont="1" applyFill="1" applyAlignment="1">
      <alignment horizontal="left"/>
    </xf>
    <xf numFmtId="6" fontId="70" fillId="2" borderId="0" xfId="0" applyNumberFormat="1" applyFont="1" applyFill="1" applyBorder="1" applyAlignment="1">
      <alignment horizontal="left" wrapText="1"/>
    </xf>
    <xf numFmtId="6" fontId="70" fillId="2" borderId="0" xfId="0" applyNumberFormat="1" applyFont="1" applyFill="1" applyBorder="1" applyAlignment="1">
      <alignment horizontal="left"/>
    </xf>
    <xf numFmtId="6" fontId="70" fillId="2" borderId="35" xfId="0" applyNumberFormat="1" applyFont="1" applyFill="1" applyBorder="1" applyAlignment="1">
      <alignment horizontal="left"/>
    </xf>
    <xf numFmtId="0" fontId="30" fillId="2" borderId="0" xfId="0" applyFont="1" applyFill="1" applyBorder="1" applyAlignment="1" applyProtection="1">
      <alignment horizontal="left" wrapText="1"/>
    </xf>
    <xf numFmtId="0" fontId="89" fillId="2" borderId="0" xfId="0" applyFont="1" applyFill="1" applyBorder="1" applyAlignment="1" applyProtection="1">
      <alignment horizontal="left" vertical="center" wrapText="1"/>
    </xf>
    <xf numFmtId="6" fontId="71" fillId="2" borderId="0" xfId="0" applyNumberFormat="1" applyFont="1" applyFill="1" applyBorder="1" applyAlignment="1">
      <alignment horizontal="right"/>
    </xf>
    <xf numFmtId="6" fontId="72" fillId="2" borderId="0" xfId="0" applyNumberFormat="1" applyFont="1" applyFill="1" applyBorder="1" applyAlignment="1">
      <alignment horizontal="right" wrapText="1"/>
    </xf>
    <xf numFmtId="6" fontId="72" fillId="2" borderId="0" xfId="0" applyNumberFormat="1" applyFont="1" applyFill="1" applyBorder="1" applyAlignment="1">
      <alignment horizontal="right"/>
    </xf>
    <xf numFmtId="6" fontId="72" fillId="2" borderId="35" xfId="0" applyNumberFormat="1" applyFont="1" applyFill="1" applyBorder="1" applyAlignment="1">
      <alignment horizontal="right"/>
    </xf>
    <xf numFmtId="0" fontId="72" fillId="2" borderId="0" xfId="0" applyFont="1" applyFill="1" applyBorder="1" applyAlignment="1" applyProtection="1">
      <alignment horizontal="left" wrapText="1"/>
    </xf>
    <xf numFmtId="0" fontId="72" fillId="2" borderId="0" xfId="0" applyFont="1" applyFill="1" applyBorder="1" applyAlignment="1" applyProtection="1">
      <alignment horizontal="left" vertical="top" wrapText="1"/>
    </xf>
    <xf numFmtId="6" fontId="71" fillId="2" borderId="0" xfId="0" applyNumberFormat="1" applyFont="1" applyFill="1" applyAlignment="1">
      <alignment horizontal="right"/>
    </xf>
    <xf numFmtId="0" fontId="72" fillId="2" borderId="0" xfId="0" applyFont="1" applyFill="1" applyAlignment="1">
      <alignment horizontal="left" wrapText="1"/>
    </xf>
    <xf numFmtId="0" fontId="72" fillId="2" borderId="0" xfId="0" applyFont="1" applyFill="1"/>
    <xf numFmtId="6" fontId="72" fillId="2" borderId="35" xfId="0" applyNumberFormat="1" applyFont="1" applyFill="1" applyBorder="1" applyAlignment="1">
      <alignment horizontal="right" wrapText="1"/>
    </xf>
    <xf numFmtId="6" fontId="90" fillId="2" borderId="0" xfId="0" applyNumberFormat="1" applyFont="1" applyFill="1" applyAlignment="1">
      <alignment horizontal="right"/>
    </xf>
    <xf numFmtId="6" fontId="90" fillId="2" borderId="35" xfId="0" applyNumberFormat="1" applyFont="1" applyFill="1" applyBorder="1" applyAlignment="1">
      <alignment horizontal="right"/>
    </xf>
    <xf numFmtId="0" fontId="91" fillId="2" borderId="0" xfId="0" applyFont="1" applyFill="1" applyBorder="1" applyAlignment="1" applyProtection="1">
      <alignment horizontal="left" wrapText="1"/>
    </xf>
    <xf numFmtId="0" fontId="17" fillId="2" borderId="0" xfId="0" applyFont="1" applyFill="1" applyBorder="1" applyAlignment="1" applyProtection="1">
      <alignment horizontal="left" vertical="top" wrapText="1"/>
    </xf>
    <xf numFmtId="0" fontId="72" fillId="2" borderId="0" xfId="0" applyFont="1" applyFill="1" applyBorder="1" applyAlignment="1">
      <alignment horizontal="left" wrapText="1"/>
    </xf>
    <xf numFmtId="0" fontId="32" fillId="2" borderId="0" xfId="0" applyFont="1" applyFill="1" applyBorder="1" applyAlignment="1" applyProtection="1">
      <alignment horizontal="left" vertical="top"/>
    </xf>
    <xf numFmtId="6" fontId="92" fillId="2" borderId="0" xfId="0" applyNumberFormat="1" applyFont="1" applyFill="1" applyAlignment="1">
      <alignment horizontal="right"/>
    </xf>
    <xf numFmtId="6" fontId="92" fillId="2" borderId="35" xfId="0" applyNumberFormat="1" applyFont="1" applyFill="1" applyBorder="1" applyAlignment="1">
      <alignment horizontal="right"/>
    </xf>
    <xf numFmtId="0" fontId="32" fillId="2" borderId="62" xfId="0" applyFont="1" applyFill="1" applyBorder="1" applyAlignment="1" applyProtection="1">
      <alignment horizontal="left" wrapText="1"/>
    </xf>
    <xf numFmtId="0" fontId="32" fillId="2" borderId="62" xfId="0" applyFont="1" applyFill="1" applyBorder="1" applyAlignment="1" applyProtection="1">
      <alignment horizontal="left" vertical="top"/>
    </xf>
    <xf numFmtId="6" fontId="71" fillId="2" borderId="62" xfId="0" applyNumberFormat="1" applyFont="1" applyFill="1" applyBorder="1" applyAlignment="1">
      <alignment horizontal="right"/>
    </xf>
    <xf numFmtId="6" fontId="92" fillId="2" borderId="62" xfId="0" applyNumberFormat="1" applyFont="1" applyFill="1" applyBorder="1" applyAlignment="1">
      <alignment horizontal="right"/>
    </xf>
    <xf numFmtId="6" fontId="92" fillId="2" borderId="38" xfId="0" applyNumberFormat="1" applyFont="1" applyFill="1" applyBorder="1" applyAlignment="1">
      <alignment horizontal="right"/>
    </xf>
    <xf numFmtId="0" fontId="93" fillId="2" borderId="0" xfId="0" applyFont="1" applyFill="1" applyBorder="1" applyAlignment="1" applyProtection="1">
      <alignment horizontal="left" wrapText="1"/>
    </xf>
    <xf numFmtId="0" fontId="93" fillId="2" borderId="0" xfId="0" applyFont="1" applyFill="1" applyBorder="1" applyAlignment="1" applyProtection="1">
      <alignment horizontal="left" vertical="top"/>
    </xf>
    <xf numFmtId="6" fontId="90" fillId="2" borderId="0" xfId="0" applyNumberFormat="1" applyFont="1" applyFill="1" applyBorder="1" applyAlignment="1">
      <alignment horizontal="right"/>
    </xf>
    <xf numFmtId="0" fontId="91" fillId="2" borderId="0" xfId="0" applyFont="1" applyFill="1" applyAlignment="1">
      <alignment horizontal="left" wrapText="1"/>
    </xf>
    <xf numFmtId="6" fontId="71" fillId="2" borderId="0" xfId="0" applyNumberFormat="1" applyFont="1" applyFill="1" applyBorder="1" applyAlignment="1">
      <alignment horizontal="right" wrapText="1"/>
    </xf>
    <xf numFmtId="0" fontId="32" fillId="2" borderId="0" xfId="0" applyFont="1" applyFill="1" applyBorder="1" applyAlignment="1" applyProtection="1">
      <alignment horizontal="left" vertical="top" wrapText="1"/>
    </xf>
    <xf numFmtId="0" fontId="32" fillId="2" borderId="0" xfId="0" applyFont="1" applyFill="1" applyAlignment="1">
      <alignment horizontal="left" wrapText="1"/>
    </xf>
    <xf numFmtId="6" fontId="32" fillId="2" borderId="0" xfId="0" applyNumberFormat="1" applyFont="1" applyFill="1" applyBorder="1" applyAlignment="1">
      <alignment horizontal="right" wrapText="1"/>
    </xf>
    <xf numFmtId="6" fontId="32" fillId="2" borderId="35" xfId="0" applyNumberFormat="1" applyFont="1" applyFill="1" applyBorder="1" applyAlignment="1">
      <alignment horizontal="right" wrapText="1"/>
    </xf>
    <xf numFmtId="0" fontId="37" fillId="2" borderId="0" xfId="0" applyFont="1" applyFill="1" applyBorder="1" applyAlignment="1" applyProtection="1">
      <alignment horizontal="left" vertical="center" wrapText="1"/>
    </xf>
    <xf numFmtId="6" fontId="92" fillId="2" borderId="0" xfId="0" applyNumberFormat="1" applyFont="1" applyFill="1" applyBorder="1" applyAlignment="1">
      <alignment horizontal="right"/>
    </xf>
    <xf numFmtId="0" fontId="32" fillId="2" borderId="62" xfId="0" applyFont="1" applyFill="1" applyBorder="1" applyAlignment="1" applyProtection="1">
      <alignment horizontal="left" vertical="top" wrapText="1"/>
    </xf>
    <xf numFmtId="0" fontId="93" fillId="2" borderId="0" xfId="0" applyFont="1" applyFill="1" applyAlignment="1">
      <alignment horizontal="left" wrapText="1"/>
    </xf>
    <xf numFmtId="0" fontId="93" fillId="2" borderId="0" xfId="0" applyFont="1" applyFill="1"/>
    <xf numFmtId="6" fontId="17" fillId="2" borderId="0" xfId="0" applyNumberFormat="1" applyFont="1" applyFill="1" applyBorder="1" applyAlignment="1" applyProtection="1">
      <alignment horizontal="left" vertical="top"/>
    </xf>
    <xf numFmtId="0" fontId="93" fillId="2" borderId="0" xfId="0" applyFont="1" applyFill="1" applyBorder="1" applyAlignment="1">
      <alignment horizontal="left" wrapText="1"/>
    </xf>
    <xf numFmtId="0" fontId="93" fillId="2" borderId="0" xfId="0" applyFont="1" applyFill="1" applyBorder="1"/>
    <xf numFmtId="0" fontId="17" fillId="2" borderId="74" xfId="0" applyFont="1" applyFill="1" applyBorder="1" applyAlignment="1">
      <alignment horizontal="left" wrapText="1"/>
    </xf>
    <xf numFmtId="0" fontId="17" fillId="2" borderId="0" xfId="0" applyFont="1" applyFill="1" applyAlignment="1">
      <alignment horizontal="left" wrapText="1"/>
    </xf>
    <xf numFmtId="0" fontId="17" fillId="2" borderId="0" xfId="0" applyFont="1" applyFill="1" applyBorder="1" applyAlignment="1" applyProtection="1">
      <alignment horizontal="left" vertical="center"/>
    </xf>
    <xf numFmtId="0" fontId="37" fillId="2" borderId="0" xfId="0" applyFont="1" applyFill="1" applyBorder="1" applyAlignment="1" applyProtection="1">
      <alignment horizontal="left" wrapText="1"/>
    </xf>
    <xf numFmtId="0" fontId="32" fillId="2" borderId="0" xfId="0" applyNumberFormat="1" applyFont="1" applyFill="1" applyBorder="1" applyAlignment="1" applyProtection="1">
      <alignment horizontal="left" vertical="top"/>
    </xf>
    <xf numFmtId="0" fontId="32" fillId="2" borderId="0" xfId="0" applyFont="1" applyFill="1" applyBorder="1" applyAlignment="1" applyProtection="1">
      <alignment horizontal="left"/>
    </xf>
    <xf numFmtId="0" fontId="32" fillId="2" borderId="62" xfId="0" applyFont="1" applyFill="1" applyBorder="1" applyAlignment="1" applyProtection="1">
      <alignment horizontal="left"/>
    </xf>
    <xf numFmtId="0" fontId="93" fillId="2" borderId="0" xfId="0" applyFont="1" applyFill="1" applyAlignment="1">
      <alignment horizontal="left"/>
    </xf>
    <xf numFmtId="0" fontId="89" fillId="2" borderId="0" xfId="0" applyFont="1" applyFill="1" applyBorder="1" applyAlignment="1" applyProtection="1">
      <alignment horizontal="left" wrapText="1"/>
    </xf>
    <xf numFmtId="0" fontId="72" fillId="2" borderId="0" xfId="0" applyFont="1" applyFill="1" applyBorder="1" applyAlignment="1">
      <alignment horizontal="left"/>
    </xf>
    <xf numFmtId="6" fontId="32" fillId="2" borderId="57" xfId="0" applyNumberFormat="1" applyFont="1" applyFill="1" applyBorder="1" applyAlignment="1">
      <alignment horizontal="right" wrapText="1"/>
    </xf>
    <xf numFmtId="6" fontId="1" fillId="2" borderId="0" xfId="0" applyNumberFormat="1" applyFont="1" applyFill="1" applyBorder="1" applyAlignment="1">
      <alignment horizontal="left"/>
    </xf>
    <xf numFmtId="6" fontId="17" fillId="2" borderId="0" xfId="0" applyNumberFormat="1" applyFont="1" applyFill="1" applyBorder="1" applyAlignment="1">
      <alignment horizontal="center" vertical="center" wrapText="1"/>
    </xf>
    <xf numFmtId="171" fontId="32" fillId="2" borderId="0" xfId="0" applyNumberFormat="1" applyFont="1" applyFill="1" applyBorder="1" applyAlignment="1">
      <alignment horizontal="center" wrapText="1"/>
    </xf>
    <xf numFmtId="165" fontId="30" fillId="2" borderId="40" xfId="0" applyNumberFormat="1" applyFont="1" applyFill="1" applyBorder="1" applyAlignment="1">
      <alignment horizontal="center" vertical="center" wrapText="1"/>
    </xf>
    <xf numFmtId="171" fontId="34" fillId="2" borderId="0" xfId="0" applyNumberFormat="1" applyFont="1" applyFill="1" applyBorder="1" applyAlignment="1">
      <alignment horizontal="center" wrapText="1"/>
    </xf>
    <xf numFmtId="0" fontId="94" fillId="2" borderId="0" xfId="0" applyFont="1" applyFill="1" applyAlignment="1">
      <alignment vertical="center"/>
    </xf>
    <xf numFmtId="0" fontId="17" fillId="2" borderId="0" xfId="0" applyFont="1" applyFill="1" applyBorder="1" applyAlignment="1">
      <alignment vertical="center"/>
    </xf>
    <xf numFmtId="171" fontId="7" fillId="2" borderId="0" xfId="0" applyNumberFormat="1" applyFont="1" applyFill="1" applyAlignment="1">
      <alignment horizontal="left" vertical="center"/>
    </xf>
    <xf numFmtId="171" fontId="7" fillId="2" borderId="0" xfId="0" applyNumberFormat="1" applyFont="1" applyFill="1" applyAlignment="1">
      <alignment vertical="center"/>
    </xf>
    <xf numFmtId="178" fontId="17" fillId="2" borderId="12" xfId="0" applyNumberFormat="1" applyFont="1" applyFill="1" applyBorder="1" applyAlignment="1">
      <alignment horizontal="center"/>
    </xf>
    <xf numFmtId="0" fontId="34" fillId="14" borderId="0" xfId="0" applyFont="1" applyFill="1" applyAlignment="1">
      <alignment horizontal="left" wrapText="1"/>
    </xf>
    <xf numFmtId="0" fontId="34" fillId="14" borderId="0" xfId="0" applyFont="1" applyFill="1"/>
    <xf numFmtId="6" fontId="32" fillId="14" borderId="0" xfId="0" applyNumberFormat="1" applyFont="1" applyFill="1" applyAlignment="1">
      <alignment horizontal="center"/>
    </xf>
    <xf numFmtId="6" fontId="34" fillId="14" borderId="0" xfId="0" applyNumberFormat="1" applyFont="1" applyFill="1" applyBorder="1" applyAlignment="1">
      <alignment horizontal="left" wrapText="1"/>
    </xf>
    <xf numFmtId="6" fontId="34" fillId="14" borderId="0" xfId="0" applyNumberFormat="1" applyFont="1" applyFill="1" applyBorder="1" applyAlignment="1">
      <alignment horizontal="left"/>
    </xf>
    <xf numFmtId="6" fontId="34" fillId="14" borderId="35" xfId="0" applyNumberFormat="1" applyFont="1" applyFill="1" applyBorder="1" applyAlignment="1">
      <alignment horizontal="left"/>
    </xf>
    <xf numFmtId="6" fontId="72" fillId="14" borderId="0" xfId="0" applyNumberFormat="1" applyFont="1" applyFill="1"/>
    <xf numFmtId="6" fontId="17" fillId="14" borderId="0" xfId="0" applyNumberFormat="1" applyFont="1" applyFill="1"/>
    <xf numFmtId="6" fontId="71" fillId="14" borderId="0" xfId="0" applyNumberFormat="1" applyFont="1" applyFill="1" applyBorder="1"/>
    <xf numFmtId="6" fontId="72" fillId="14" borderId="35" xfId="0" applyNumberFormat="1" applyFont="1" applyFill="1" applyBorder="1"/>
    <xf numFmtId="0" fontId="98" fillId="2" borderId="0" xfId="0" applyFont="1" applyFill="1" applyAlignment="1">
      <alignment horizontal="left"/>
    </xf>
    <xf numFmtId="0" fontId="30" fillId="2" borderId="12" xfId="0" applyFont="1" applyFill="1" applyBorder="1" applyAlignment="1">
      <alignment horizontal="center" vertical="center" wrapText="1"/>
    </xf>
    <xf numFmtId="6" fontId="68" fillId="2" borderId="0" xfId="0" applyNumberFormat="1" applyFont="1" applyFill="1" applyAlignment="1">
      <alignment horizontal="right"/>
    </xf>
    <xf numFmtId="6" fontId="17" fillId="2" borderId="0" xfId="0" applyNumberFormat="1" applyFont="1" applyFill="1" applyAlignment="1">
      <alignment horizontal="right"/>
    </xf>
    <xf numFmtId="6" fontId="17" fillId="2" borderId="35" xfId="0" applyNumberFormat="1" applyFont="1" applyFill="1" applyBorder="1" applyAlignment="1">
      <alignment horizontal="right"/>
    </xf>
    <xf numFmtId="0" fontId="81" fillId="2" borderId="0" xfId="0" applyFont="1" applyFill="1" applyBorder="1" applyAlignment="1" applyProtection="1">
      <alignment horizontal="left" vertical="center" wrapText="1"/>
    </xf>
    <xf numFmtId="6" fontId="99" fillId="2" borderId="0" xfId="0" applyNumberFormat="1" applyFont="1" applyFill="1" applyBorder="1" applyAlignment="1">
      <alignment horizontal="right" vertical="center"/>
    </xf>
    <xf numFmtId="6" fontId="100" fillId="2" borderId="0" xfId="0" applyNumberFormat="1" applyFont="1" applyFill="1" applyAlignment="1">
      <alignment horizontal="right" vertical="center"/>
    </xf>
    <xf numFmtId="6" fontId="100" fillId="2" borderId="35" xfId="0" applyNumberFormat="1" applyFont="1" applyFill="1" applyBorder="1" applyAlignment="1">
      <alignment horizontal="right" vertical="center"/>
    </xf>
    <xf numFmtId="0" fontId="30" fillId="2" borderId="0" xfId="0" applyFont="1" applyFill="1" applyBorder="1" applyAlignment="1" applyProtection="1">
      <alignment vertical="center"/>
    </xf>
    <xf numFmtId="0" fontId="8" fillId="2" borderId="0" xfId="0" applyFont="1" applyFill="1" applyBorder="1" applyAlignment="1" applyProtection="1">
      <alignment horizontal="left" vertical="center" wrapText="1"/>
    </xf>
    <xf numFmtId="0" fontId="12" fillId="2" borderId="40" xfId="0" applyNumberFormat="1" applyFont="1" applyFill="1" applyBorder="1" applyAlignment="1">
      <alignment horizontal="center"/>
    </xf>
    <xf numFmtId="165" fontId="8" fillId="2" borderId="40" xfId="0" applyNumberFormat="1" applyFont="1" applyFill="1" applyBorder="1" applyAlignment="1">
      <alignment horizontal="center" vertical="center" wrapText="1"/>
    </xf>
    <xf numFmtId="0" fontId="8" fillId="2" borderId="0" xfId="0" applyNumberFormat="1" applyFont="1" applyFill="1" applyBorder="1" applyAlignment="1" applyProtection="1">
      <alignment horizontal="left" vertical="top"/>
    </xf>
    <xf numFmtId="165" fontId="7" fillId="2" borderId="0" xfId="0" applyNumberFormat="1" applyFont="1" applyFill="1" applyBorder="1"/>
    <xf numFmtId="174" fontId="5" fillId="2" borderId="0" xfId="0" applyNumberFormat="1" applyFont="1" applyFill="1"/>
    <xf numFmtId="174" fontId="7" fillId="2" borderId="0" xfId="0" applyNumberFormat="1" applyFont="1" applyFill="1" applyBorder="1"/>
    <xf numFmtId="174" fontId="7" fillId="2" borderId="0" xfId="0" applyNumberFormat="1" applyFont="1" applyFill="1"/>
    <xf numFmtId="0" fontId="30" fillId="2" borderId="0" xfId="0" applyFont="1" applyFill="1" applyBorder="1" applyAlignment="1" applyProtection="1">
      <alignment horizontal="left" vertical="center" wrapText="1"/>
    </xf>
    <xf numFmtId="0" fontId="30" fillId="2" borderId="0" xfId="0" applyNumberFormat="1" applyFont="1" applyFill="1" applyBorder="1" applyAlignment="1" applyProtection="1">
      <alignment horizontal="center" vertical="center" wrapText="1"/>
    </xf>
    <xf numFmtId="164" fontId="30" fillId="2" borderId="0" xfId="0" applyNumberFormat="1" applyFont="1" applyFill="1" applyBorder="1" applyAlignment="1"/>
    <xf numFmtId="0" fontId="35" fillId="2" borderId="40" xfId="0" applyNumberFormat="1" applyFont="1" applyFill="1" applyBorder="1" applyAlignment="1">
      <alignment horizontal="center"/>
    </xf>
    <xf numFmtId="0" fontId="70" fillId="2" borderId="0" xfId="0" applyFont="1" applyFill="1" applyBorder="1" applyAlignment="1">
      <alignment horizontal="center" wrapText="1"/>
    </xf>
    <xf numFmtId="0" fontId="70" fillId="2" borderId="0" xfId="0" applyFont="1" applyFill="1"/>
    <xf numFmtId="6" fontId="30" fillId="2" borderId="0" xfId="0" applyNumberFormat="1" applyFont="1" applyFill="1" applyBorder="1" applyAlignment="1" applyProtection="1">
      <alignment horizontal="left" vertical="top"/>
    </xf>
    <xf numFmtId="6" fontId="71" fillId="2" borderId="26" xfId="0" applyNumberFormat="1" applyFont="1" applyFill="1" applyBorder="1"/>
    <xf numFmtId="6" fontId="72" fillId="2" borderId="24" xfId="0" applyNumberFormat="1" applyFont="1" applyFill="1" applyBorder="1" applyAlignment="1">
      <alignment horizontal="right"/>
    </xf>
    <xf numFmtId="6" fontId="72" fillId="2" borderId="57" xfId="0" applyNumberFormat="1" applyFont="1" applyFill="1" applyBorder="1" applyAlignment="1">
      <alignment horizontal="right"/>
    </xf>
    <xf numFmtId="6" fontId="72" fillId="2" borderId="0" xfId="0" applyNumberFormat="1" applyFont="1" applyFill="1" applyBorder="1"/>
    <xf numFmtId="6" fontId="71" fillId="2" borderId="40" xfId="0" applyNumberFormat="1" applyFont="1" applyFill="1" applyBorder="1"/>
    <xf numFmtId="0" fontId="30" fillId="2" borderId="0" xfId="0" applyNumberFormat="1" applyFont="1" applyFill="1" applyBorder="1" applyAlignment="1" applyProtection="1">
      <alignment horizontal="left" vertical="top"/>
    </xf>
    <xf numFmtId="6" fontId="30" fillId="2" borderId="0" xfId="0" applyNumberFormat="1" applyFont="1" applyFill="1"/>
    <xf numFmtId="3" fontId="71" fillId="2" borderId="40" xfId="0" applyNumberFormat="1" applyFont="1" applyFill="1" applyBorder="1"/>
    <xf numFmtId="3" fontId="72" fillId="2" borderId="0" xfId="0" applyNumberFormat="1" applyFont="1" applyFill="1" applyBorder="1"/>
    <xf numFmtId="3" fontId="72" fillId="2" borderId="35" xfId="0" applyNumberFormat="1" applyFont="1" applyFill="1" applyBorder="1"/>
    <xf numFmtId="6" fontId="35" fillId="2" borderId="0" xfId="0" applyNumberFormat="1" applyFont="1" applyFill="1"/>
    <xf numFmtId="6" fontId="35" fillId="2" borderId="40" xfId="0" applyNumberFormat="1" applyFont="1" applyFill="1" applyBorder="1"/>
    <xf numFmtId="6" fontId="30" fillId="2" borderId="0" xfId="0" applyNumberFormat="1" applyFont="1" applyFill="1" applyBorder="1"/>
    <xf numFmtId="6" fontId="30" fillId="2" borderId="35" xfId="0" applyNumberFormat="1" applyFont="1" applyFill="1" applyBorder="1"/>
    <xf numFmtId="6" fontId="35" fillId="2" borderId="0" xfId="0" applyNumberFormat="1" applyFont="1" applyFill="1" applyBorder="1"/>
    <xf numFmtId="171" fontId="30" fillId="2" borderId="0" xfId="0" applyNumberFormat="1" applyFont="1" applyFill="1"/>
    <xf numFmtId="0" fontId="72" fillId="2" borderId="0" xfId="0" applyFont="1" applyFill="1" applyBorder="1"/>
    <xf numFmtId="0" fontId="30" fillId="2" borderId="0" xfId="0" applyFont="1" applyFill="1"/>
    <xf numFmtId="0" fontId="71" fillId="2" borderId="40" xfId="0" applyFont="1" applyFill="1" applyBorder="1"/>
    <xf numFmtId="0" fontId="72" fillId="2" borderId="35" xfId="0" applyFont="1" applyFill="1" applyBorder="1"/>
    <xf numFmtId="165" fontId="72" fillId="2" borderId="0" xfId="0" applyNumberFormat="1" applyFont="1" applyFill="1" applyBorder="1"/>
    <xf numFmtId="174" fontId="30" fillId="2" borderId="0" xfId="0" applyNumberFormat="1" applyFont="1" applyFill="1"/>
    <xf numFmtId="3" fontId="72" fillId="2" borderId="0" xfId="2" applyNumberFormat="1" applyFont="1" applyFill="1" applyBorder="1"/>
    <xf numFmtId="3" fontId="72" fillId="2" borderId="35" xfId="2" applyNumberFormat="1" applyFont="1" applyFill="1" applyBorder="1"/>
    <xf numFmtId="174" fontId="72" fillId="2" borderId="0" xfId="0" applyNumberFormat="1" applyFont="1" applyFill="1" applyBorder="1"/>
    <xf numFmtId="174" fontId="72" fillId="2" borderId="0" xfId="0" applyNumberFormat="1" applyFont="1" applyFill="1"/>
    <xf numFmtId="0" fontId="30" fillId="2" borderId="0" xfId="0" applyFont="1" applyFill="1" applyBorder="1"/>
    <xf numFmtId="6" fontId="71" fillId="2" borderId="37" xfId="0" applyNumberFormat="1" applyFont="1" applyFill="1" applyBorder="1"/>
    <xf numFmtId="6" fontId="72" fillId="2" borderId="62" xfId="0" applyNumberFormat="1" applyFont="1" applyFill="1" applyBorder="1"/>
    <xf numFmtId="6" fontId="72" fillId="2" borderId="38" xfId="0" applyNumberFormat="1" applyFont="1" applyFill="1" applyBorder="1"/>
    <xf numFmtId="6" fontId="68" fillId="2" borderId="40" xfId="0" applyNumberFormat="1" applyFont="1" applyFill="1" applyBorder="1"/>
    <xf numFmtId="6" fontId="17" fillId="2" borderId="35" xfId="0" applyNumberFormat="1" applyFont="1" applyFill="1" applyBorder="1"/>
    <xf numFmtId="6" fontId="30" fillId="2" borderId="0" xfId="0" applyNumberFormat="1" applyFont="1" applyFill="1" applyAlignment="1">
      <alignment vertical="center"/>
    </xf>
    <xf numFmtId="0" fontId="8" fillId="2" borderId="0" xfId="0" applyFont="1" applyFill="1" applyBorder="1" applyAlignment="1" applyProtection="1">
      <alignment horizontal="center" vertical="center" wrapText="1"/>
    </xf>
    <xf numFmtId="0" fontId="8" fillId="2" borderId="2" xfId="0" applyNumberFormat="1" applyFont="1" applyFill="1" applyBorder="1" applyAlignment="1" applyProtection="1">
      <alignment horizontal="left" vertical="top"/>
    </xf>
    <xf numFmtId="165" fontId="5" fillId="2" borderId="0" xfId="0" applyNumberFormat="1" applyFont="1" applyFill="1" applyBorder="1"/>
    <xf numFmtId="9" fontId="7" fillId="2" borderId="0" xfId="12" applyFont="1" applyFill="1" applyBorder="1"/>
    <xf numFmtId="0" fontId="30" fillId="2" borderId="0" xfId="0" applyFont="1" applyFill="1" applyBorder="1" applyAlignment="1" applyProtection="1">
      <alignment vertical="center" wrapText="1"/>
    </xf>
    <xf numFmtId="14" fontId="7" fillId="2" borderId="0" xfId="0" applyNumberFormat="1" applyFont="1" applyFill="1"/>
    <xf numFmtId="0" fontId="30" fillId="2" borderId="0" xfId="0" applyFont="1" applyFill="1" applyBorder="1" applyAlignment="1" applyProtection="1">
      <alignment horizontal="center" vertical="center" wrapText="1"/>
    </xf>
    <xf numFmtId="0" fontId="30" fillId="2" borderId="2" xfId="0" applyNumberFormat="1" applyFont="1" applyFill="1" applyBorder="1" applyAlignment="1" applyProtection="1">
      <alignment horizontal="left" vertical="top"/>
    </xf>
    <xf numFmtId="6" fontId="72" fillId="2" borderId="24" xfId="0" applyNumberFormat="1" applyFont="1" applyFill="1" applyBorder="1"/>
    <xf numFmtId="6" fontId="72" fillId="2" borderId="57" xfId="0" applyNumberFormat="1" applyFont="1" applyFill="1" applyBorder="1"/>
    <xf numFmtId="10" fontId="35" fillId="2" borderId="40" xfId="0" applyNumberFormat="1" applyFont="1" applyFill="1" applyBorder="1"/>
    <xf numFmtId="0" fontId="35" fillId="2" borderId="40" xfId="0" applyFont="1" applyFill="1" applyBorder="1"/>
    <xf numFmtId="0" fontId="70" fillId="2" borderId="0" xfId="0" applyFont="1" applyFill="1" applyBorder="1"/>
    <xf numFmtId="0" fontId="70" fillId="2" borderId="35" xfId="0" applyFont="1" applyFill="1" applyBorder="1"/>
    <xf numFmtId="165" fontId="70" fillId="2" borderId="0" xfId="0" applyNumberFormat="1" applyFont="1" applyFill="1" applyBorder="1"/>
    <xf numFmtId="165" fontId="30" fillId="2" borderId="0" xfId="0" applyNumberFormat="1" applyFont="1" applyFill="1" applyBorder="1"/>
    <xf numFmtId="165" fontId="71" fillId="2" borderId="40" xfId="0" applyNumberFormat="1" applyFont="1" applyFill="1" applyBorder="1"/>
    <xf numFmtId="165" fontId="72" fillId="2" borderId="35" xfId="0" applyNumberFormat="1" applyFont="1" applyFill="1" applyBorder="1"/>
    <xf numFmtId="0" fontId="30" fillId="2" borderId="0" xfId="0" applyFont="1" applyFill="1" applyBorder="1" applyAlignment="1" applyProtection="1">
      <alignment horizontal="left" vertical="top" wrapText="1"/>
    </xf>
    <xf numFmtId="9" fontId="72" fillId="2" borderId="0" xfId="12" applyFont="1" applyFill="1" applyBorder="1"/>
    <xf numFmtId="0" fontId="71" fillId="2" borderId="0" xfId="0" applyFont="1" applyFill="1"/>
    <xf numFmtId="0" fontId="30" fillId="2" borderId="0" xfId="0" applyNumberFormat="1" applyFont="1" applyFill="1" applyBorder="1" applyAlignment="1" applyProtection="1">
      <alignment horizontal="left" vertical="center"/>
    </xf>
    <xf numFmtId="6" fontId="72" fillId="2" borderId="0" xfId="0" applyNumberFormat="1" applyFont="1" applyFill="1" applyBorder="1" applyAlignment="1">
      <alignment vertical="center"/>
    </xf>
    <xf numFmtId="6" fontId="72" fillId="2" borderId="0" xfId="0" applyNumberFormat="1" applyFont="1" applyFill="1" applyAlignment="1">
      <alignment vertical="center"/>
    </xf>
    <xf numFmtId="6" fontId="50" fillId="2" borderId="0" xfId="0" applyNumberFormat="1" applyFont="1" applyFill="1" applyBorder="1" applyAlignment="1">
      <alignment vertical="center"/>
    </xf>
    <xf numFmtId="6" fontId="81" fillId="2" borderId="0" xfId="0" applyNumberFormat="1" applyFont="1" applyFill="1" applyBorder="1" applyAlignment="1">
      <alignment vertical="center"/>
    </xf>
    <xf numFmtId="0" fontId="81" fillId="2" borderId="0" xfId="0" applyNumberFormat="1" applyFont="1" applyFill="1" applyBorder="1" applyAlignment="1" applyProtection="1">
      <alignment horizontal="left" vertical="center"/>
    </xf>
    <xf numFmtId="6" fontId="50" fillId="2" borderId="0" xfId="0" applyNumberFormat="1" applyFont="1" applyFill="1" applyAlignment="1">
      <alignment vertical="center"/>
    </xf>
    <xf numFmtId="0" fontId="81" fillId="2" borderId="0" xfId="0" applyFont="1" applyFill="1" applyAlignment="1">
      <alignment vertical="center"/>
    </xf>
    <xf numFmtId="6" fontId="30" fillId="2" borderId="0" xfId="0" applyNumberFormat="1" applyFont="1" applyFill="1" applyBorder="1" applyAlignment="1">
      <alignment vertical="center"/>
    </xf>
    <xf numFmtId="0" fontId="96" fillId="2" borderId="0" xfId="0" applyNumberFormat="1" applyFont="1" applyFill="1" applyBorder="1" applyAlignment="1" applyProtection="1">
      <alignment horizontal="left" vertical="center" wrapText="1"/>
    </xf>
    <xf numFmtId="6" fontId="30" fillId="2" borderId="36" xfId="0" applyNumberFormat="1" applyFont="1" applyFill="1" applyBorder="1" applyAlignment="1" applyProtection="1">
      <alignment horizontal="left" vertical="top"/>
    </xf>
    <xf numFmtId="6" fontId="30" fillId="2" borderId="36" xfId="0" applyNumberFormat="1" applyFont="1" applyFill="1" applyBorder="1"/>
    <xf numFmtId="6" fontId="17" fillId="2" borderId="36" xfId="0" applyNumberFormat="1" applyFont="1" applyFill="1" applyBorder="1"/>
    <xf numFmtId="0" fontId="72" fillId="2" borderId="36" xfId="0" applyFont="1" applyFill="1" applyBorder="1"/>
    <xf numFmtId="0" fontId="30" fillId="2" borderId="36" xfId="0" applyFont="1" applyFill="1" applyBorder="1"/>
    <xf numFmtId="0" fontId="89" fillId="2" borderId="36" xfId="0" applyNumberFormat="1" applyFont="1" applyFill="1" applyBorder="1" applyAlignment="1"/>
    <xf numFmtId="0" fontId="30" fillId="2" borderId="36" xfId="0" applyFont="1" applyFill="1" applyBorder="1" applyAlignment="1" applyProtection="1">
      <alignment horizontal="left" vertical="top" wrapText="1"/>
    </xf>
    <xf numFmtId="171" fontId="30" fillId="2" borderId="36" xfId="0" applyNumberFormat="1" applyFont="1" applyFill="1" applyBorder="1"/>
    <xf numFmtId="0" fontId="34" fillId="2" borderId="36" xfId="0" applyFont="1" applyFill="1" applyBorder="1"/>
    <xf numFmtId="174" fontId="30" fillId="2" borderId="36" xfId="0" applyNumberFormat="1" applyFont="1" applyFill="1" applyBorder="1"/>
    <xf numFmtId="0" fontId="30" fillId="2" borderId="39" xfId="0" applyFont="1" applyFill="1" applyBorder="1"/>
    <xf numFmtId="0" fontId="96" fillId="2" borderId="12" xfId="0" applyNumberFormat="1" applyFont="1" applyFill="1" applyBorder="1" applyAlignment="1" applyProtection="1">
      <alignment horizontal="left" vertical="center" wrapText="1"/>
    </xf>
    <xf numFmtId="3" fontId="7" fillId="2" borderId="0" xfId="2" applyNumberFormat="1" applyFont="1" applyFill="1"/>
    <xf numFmtId="6" fontId="34" fillId="2" borderId="0" xfId="0" applyNumberFormat="1" applyFont="1" applyFill="1" applyBorder="1"/>
    <xf numFmtId="165" fontId="34" fillId="2" borderId="0" xfId="0" applyNumberFormat="1" applyFont="1" applyFill="1" applyBorder="1"/>
    <xf numFmtId="174" fontId="34" fillId="2" borderId="0" xfId="0" applyNumberFormat="1" applyFont="1" applyFill="1"/>
    <xf numFmtId="3" fontId="34" fillId="2" borderId="0" xfId="0" applyNumberFormat="1" applyFont="1" applyFill="1"/>
    <xf numFmtId="3" fontId="34" fillId="2" borderId="0" xfId="2" applyNumberFormat="1" applyFont="1" applyFill="1"/>
    <xf numFmtId="174" fontId="34" fillId="2" borderId="0" xfId="0" applyNumberFormat="1" applyFont="1" applyFill="1" applyBorder="1"/>
    <xf numFmtId="0" fontId="17" fillId="2" borderId="0" xfId="0" applyNumberFormat="1" applyFont="1" applyFill="1" applyBorder="1" applyAlignment="1" applyProtection="1">
      <alignment horizontal="center" vertical="center" wrapText="1"/>
    </xf>
    <xf numFmtId="0" fontId="68" fillId="2" borderId="40" xfId="0" applyNumberFormat="1" applyFont="1" applyFill="1" applyBorder="1" applyAlignment="1">
      <alignment horizontal="center"/>
    </xf>
    <xf numFmtId="0" fontId="17" fillId="2" borderId="0" xfId="0" applyNumberFormat="1" applyFont="1" applyFill="1" applyBorder="1" applyAlignment="1">
      <alignment horizontal="center" wrapText="1"/>
    </xf>
    <xf numFmtId="0" fontId="17" fillId="2" borderId="0" xfId="0" applyNumberFormat="1" applyFont="1" applyFill="1" applyAlignment="1">
      <alignment horizontal="center"/>
    </xf>
    <xf numFmtId="0" fontId="30" fillId="2" borderId="0" xfId="0" applyFont="1" applyFill="1" applyAlignment="1">
      <alignment vertical="center"/>
    </xf>
    <xf numFmtId="0" fontId="17" fillId="2" borderId="0" xfId="0" applyNumberFormat="1" applyFont="1" applyFill="1" applyBorder="1" applyAlignment="1" applyProtection="1">
      <alignment horizontal="left" vertical="center"/>
    </xf>
    <xf numFmtId="6" fontId="17" fillId="2" borderId="0" xfId="0" applyNumberFormat="1" applyFont="1" applyFill="1" applyAlignment="1">
      <alignment vertical="center"/>
    </xf>
    <xf numFmtId="6" fontId="81" fillId="2" borderId="0" xfId="0" applyNumberFormat="1" applyFont="1" applyFill="1" applyAlignment="1">
      <alignment vertical="center"/>
    </xf>
    <xf numFmtId="174" fontId="10" fillId="2" borderId="0" xfId="0" applyNumberFormat="1" applyFont="1" applyFill="1"/>
    <xf numFmtId="165" fontId="17" fillId="2" borderId="12" xfId="0" applyNumberFormat="1" applyFont="1" applyFill="1" applyBorder="1" applyAlignment="1">
      <alignment horizontal="center" vertical="center" wrapText="1"/>
    </xf>
    <xf numFmtId="165" fontId="17" fillId="2" borderId="4" xfId="0" applyNumberFormat="1" applyFont="1" applyFill="1" applyBorder="1" applyAlignment="1">
      <alignment horizontal="center" vertical="center" wrapText="1"/>
    </xf>
    <xf numFmtId="0" fontId="7" fillId="2" borderId="0" xfId="0" applyNumberFormat="1" applyFont="1" applyFill="1" applyBorder="1" applyAlignment="1">
      <alignment horizontal="center" wrapText="1"/>
    </xf>
    <xf numFmtId="6" fontId="13" fillId="2" borderId="0" xfId="0" applyNumberFormat="1" applyFont="1" applyFill="1" applyAlignment="1">
      <alignment vertical="center"/>
    </xf>
    <xf numFmtId="6" fontId="35" fillId="2" borderId="0" xfId="0" applyNumberFormat="1" applyFont="1" applyFill="1" applyBorder="1" applyAlignment="1">
      <alignment vertical="center"/>
    </xf>
    <xf numFmtId="6" fontId="35" fillId="2" borderId="0" xfId="0" applyNumberFormat="1" applyFont="1" applyFill="1" applyAlignment="1">
      <alignment vertical="center"/>
    </xf>
    <xf numFmtId="174" fontId="71" fillId="2" borderId="0" xfId="0" applyNumberFormat="1" applyFont="1" applyFill="1" applyBorder="1"/>
    <xf numFmtId="174" fontId="71" fillId="2" borderId="0" xfId="0" applyNumberFormat="1" applyFont="1" applyFill="1"/>
    <xf numFmtId="176" fontId="30" fillId="2" borderId="0" xfId="0" applyNumberFormat="1" applyFont="1" applyFill="1" applyBorder="1"/>
    <xf numFmtId="176" fontId="30" fillId="2" borderId="35" xfId="0" applyNumberFormat="1" applyFont="1" applyFill="1" applyBorder="1"/>
    <xf numFmtId="165" fontId="35" fillId="2" borderId="40" xfId="0" applyNumberFormat="1" applyFont="1" applyFill="1" applyBorder="1"/>
    <xf numFmtId="165" fontId="7" fillId="2" borderId="0" xfId="0" applyNumberFormat="1" applyFont="1" applyFill="1"/>
    <xf numFmtId="175" fontId="7" fillId="2" borderId="0" xfId="0" applyNumberFormat="1" applyFont="1" applyFill="1" applyBorder="1"/>
    <xf numFmtId="169" fontId="7" fillId="2" borderId="0" xfId="2" applyNumberFormat="1" applyFont="1" applyFill="1" applyBorder="1"/>
    <xf numFmtId="10" fontId="7" fillId="2" borderId="0" xfId="12" applyNumberFormat="1" applyFont="1" applyFill="1" applyBorder="1"/>
    <xf numFmtId="0" fontId="7" fillId="2" borderId="0" xfId="0" applyFont="1" applyFill="1" applyBorder="1" applyAlignment="1">
      <alignment vertical="center"/>
    </xf>
    <xf numFmtId="6" fontId="103" fillId="2" borderId="0" xfId="0" applyNumberFormat="1" applyFont="1" applyFill="1" applyBorder="1" applyAlignment="1">
      <alignment vertical="center"/>
    </xf>
    <xf numFmtId="6" fontId="103" fillId="2" borderId="0" xfId="0" applyNumberFormat="1" applyFont="1" applyFill="1" applyAlignment="1">
      <alignment vertical="center"/>
    </xf>
    <xf numFmtId="0" fontId="104" fillId="2" borderId="0" xfId="0" applyNumberFormat="1" applyFont="1" applyFill="1" applyBorder="1" applyAlignment="1" applyProtection="1">
      <alignment horizontal="left" vertical="center"/>
    </xf>
    <xf numFmtId="0" fontId="105" fillId="2" borderId="0" xfId="0" applyNumberFormat="1" applyFont="1" applyFill="1" applyBorder="1" applyAlignment="1" applyProtection="1">
      <alignment horizontal="left" vertical="center"/>
    </xf>
    <xf numFmtId="6" fontId="105" fillId="2" borderId="0" xfId="0" applyNumberFormat="1" applyFont="1" applyFill="1" applyBorder="1" applyAlignment="1">
      <alignment vertical="center"/>
    </xf>
    <xf numFmtId="6" fontId="105" fillId="2" borderId="0" xfId="0" applyNumberFormat="1" applyFont="1" applyFill="1" applyAlignment="1">
      <alignment vertical="center"/>
    </xf>
    <xf numFmtId="6" fontId="107" fillId="2" borderId="0" xfId="0" applyNumberFormat="1" applyFont="1" applyFill="1"/>
    <xf numFmtId="165" fontId="72" fillId="2" borderId="0" xfId="0" applyNumberFormat="1" applyFont="1" applyFill="1" applyBorder="1" applyAlignment="1">
      <alignment vertical="center"/>
    </xf>
    <xf numFmtId="0" fontId="11" fillId="2" borderId="0" xfId="0" applyFont="1" applyFill="1" applyBorder="1" applyAlignment="1"/>
    <xf numFmtId="6" fontId="30" fillId="4" borderId="0" xfId="0" applyNumberFormat="1" applyFont="1" applyFill="1"/>
    <xf numFmtId="6" fontId="30" fillId="4" borderId="0" xfId="0" applyNumberFormat="1" applyFont="1" applyFill="1" applyBorder="1"/>
    <xf numFmtId="6" fontId="30" fillId="4" borderId="35" xfId="0" applyNumberFormat="1" applyFont="1" applyFill="1" applyBorder="1"/>
    <xf numFmtId="0" fontId="17" fillId="4" borderId="0" xfId="0" applyFont="1" applyFill="1" applyAlignment="1">
      <alignment vertical="center"/>
    </xf>
    <xf numFmtId="0" fontId="17" fillId="4" borderId="0" xfId="0" applyFont="1" applyFill="1" applyBorder="1" applyAlignment="1">
      <alignment vertical="center"/>
    </xf>
    <xf numFmtId="6" fontId="68" fillId="4" borderId="40" xfId="0" applyNumberFormat="1" applyFont="1" applyFill="1" applyBorder="1" applyAlignment="1">
      <alignment vertical="center"/>
    </xf>
    <xf numFmtId="6" fontId="17" fillId="4" borderId="0" xfId="0" applyNumberFormat="1" applyFont="1" applyFill="1" applyBorder="1" applyAlignment="1">
      <alignment vertical="center"/>
    </xf>
    <xf numFmtId="6" fontId="17" fillId="4" borderId="35" xfId="0" applyNumberFormat="1" applyFont="1" applyFill="1" applyBorder="1" applyAlignment="1">
      <alignment vertical="center"/>
    </xf>
    <xf numFmtId="6" fontId="71" fillId="4" borderId="40" xfId="0" applyNumberFormat="1" applyFont="1" applyFill="1" applyBorder="1"/>
    <xf numFmtId="6" fontId="72" fillId="4" borderId="0" xfId="0" applyNumberFormat="1" applyFont="1" applyFill="1" applyBorder="1"/>
    <xf numFmtId="6" fontId="72" fillId="4" borderId="35" xfId="0" applyNumberFormat="1" applyFont="1" applyFill="1" applyBorder="1"/>
    <xf numFmtId="6" fontId="17" fillId="4" borderId="0" xfId="0" applyNumberFormat="1" applyFont="1" applyFill="1" applyBorder="1" applyAlignment="1" applyProtection="1">
      <alignment horizontal="left" vertical="center"/>
    </xf>
    <xf numFmtId="6" fontId="105" fillId="4" borderId="0" xfId="0" applyNumberFormat="1" applyFont="1" applyFill="1" applyBorder="1" applyAlignment="1" applyProtection="1">
      <alignment horizontal="left" vertical="center"/>
    </xf>
    <xf numFmtId="6" fontId="106" fillId="4" borderId="40" xfId="0" applyNumberFormat="1" applyFont="1" applyFill="1" applyBorder="1" applyAlignment="1">
      <alignment vertical="center"/>
    </xf>
    <xf numFmtId="6" fontId="105" fillId="4" borderId="0" xfId="0" applyNumberFormat="1" applyFont="1" applyFill="1" applyBorder="1" applyAlignment="1">
      <alignment vertical="center"/>
    </xf>
    <xf numFmtId="6" fontId="105" fillId="4" borderId="35" xfId="0" applyNumberFormat="1" applyFont="1" applyFill="1" applyBorder="1" applyAlignment="1">
      <alignment vertical="center"/>
    </xf>
    <xf numFmtId="6" fontId="89" fillId="2" borderId="0" xfId="0" applyNumberFormat="1" applyFont="1" applyFill="1"/>
    <xf numFmtId="0" fontId="30" fillId="4" borderId="0" xfId="0" applyFont="1" applyFill="1" applyAlignment="1">
      <alignment vertical="center"/>
    </xf>
    <xf numFmtId="6" fontId="71" fillId="4" borderId="40" xfId="0" applyNumberFormat="1" applyFont="1" applyFill="1" applyBorder="1" applyAlignment="1">
      <alignment vertical="center"/>
    </xf>
    <xf numFmtId="6" fontId="72" fillId="4" borderId="0" xfId="0" applyNumberFormat="1" applyFont="1" applyFill="1" applyBorder="1" applyAlignment="1">
      <alignment vertical="center"/>
    </xf>
    <xf numFmtId="6" fontId="72" fillId="4" borderId="35" xfId="0" applyNumberFormat="1" applyFont="1" applyFill="1" applyBorder="1" applyAlignment="1">
      <alignment vertical="center"/>
    </xf>
    <xf numFmtId="6" fontId="30" fillId="4" borderId="0" xfId="0" applyNumberFormat="1" applyFont="1" applyFill="1" applyAlignment="1">
      <alignment vertical="center"/>
    </xf>
    <xf numFmtId="6" fontId="35" fillId="4" borderId="40" xfId="0" applyNumberFormat="1" applyFont="1" applyFill="1" applyBorder="1" applyAlignment="1">
      <alignment vertical="center"/>
    </xf>
    <xf numFmtId="6" fontId="30" fillId="4" borderId="0" xfId="0" applyNumberFormat="1" applyFont="1" applyFill="1" applyBorder="1" applyAlignment="1">
      <alignment vertical="center"/>
    </xf>
    <xf numFmtId="6" fontId="30" fillId="4" borderId="35" xfId="0" applyNumberFormat="1" applyFont="1" applyFill="1" applyBorder="1" applyAlignment="1">
      <alignment vertical="center"/>
    </xf>
    <xf numFmtId="6" fontId="17" fillId="4" borderId="0" xfId="0" applyNumberFormat="1" applyFont="1" applyFill="1" applyAlignment="1">
      <alignment vertical="center"/>
    </xf>
    <xf numFmtId="6" fontId="72" fillId="4" borderId="0" xfId="0" applyNumberFormat="1" applyFont="1" applyFill="1" applyBorder="1" applyAlignment="1">
      <alignment horizontal="right"/>
    </xf>
    <xf numFmtId="6" fontId="72" fillId="4" borderId="35" xfId="0" applyNumberFormat="1" applyFont="1" applyFill="1" applyBorder="1" applyAlignment="1">
      <alignment horizontal="right"/>
    </xf>
    <xf numFmtId="6" fontId="81" fillId="4" borderId="0" xfId="0" applyNumberFormat="1" applyFont="1" applyFill="1" applyBorder="1" applyAlignment="1" applyProtection="1">
      <alignment horizontal="left" vertical="center"/>
    </xf>
    <xf numFmtId="6" fontId="102" fillId="4" borderId="40" xfId="0" applyNumberFormat="1" applyFont="1" applyFill="1" applyBorder="1" applyAlignment="1">
      <alignment vertical="center"/>
    </xf>
    <xf numFmtId="6" fontId="81" fillId="4" borderId="0" xfId="0" applyNumberFormat="1" applyFont="1" applyFill="1" applyBorder="1" applyAlignment="1">
      <alignment vertical="center"/>
    </xf>
    <xf numFmtId="6" fontId="81" fillId="4" borderId="35" xfId="0" applyNumberFormat="1" applyFont="1" applyFill="1" applyBorder="1" applyAlignment="1">
      <alignment vertical="center"/>
    </xf>
    <xf numFmtId="0" fontId="89" fillId="2" borderId="0" xfId="0" applyNumberFormat="1" applyFont="1" applyFill="1" applyBorder="1"/>
    <xf numFmtId="6" fontId="30" fillId="4" borderId="36" xfId="0" applyNumberFormat="1" applyFont="1" applyFill="1" applyBorder="1" applyAlignment="1">
      <alignment vertical="center"/>
    </xf>
    <xf numFmtId="6" fontId="17" fillId="4" borderId="36" xfId="0" applyNumberFormat="1" applyFont="1" applyFill="1" applyBorder="1"/>
    <xf numFmtId="6" fontId="68" fillId="4" borderId="40" xfId="0" applyNumberFormat="1" applyFont="1" applyFill="1" applyBorder="1"/>
    <xf numFmtId="6" fontId="17" fillId="4" borderId="0" xfId="0" applyNumberFormat="1" applyFont="1" applyFill="1" applyBorder="1" applyAlignment="1">
      <alignment horizontal="right"/>
    </xf>
    <xf numFmtId="6" fontId="17" fillId="4" borderId="35" xfId="0" applyNumberFormat="1" applyFont="1" applyFill="1" applyBorder="1" applyAlignment="1">
      <alignment horizontal="right"/>
    </xf>
    <xf numFmtId="6" fontId="17" fillId="4" borderId="0" xfId="0" applyNumberFormat="1" applyFont="1" applyFill="1" applyBorder="1"/>
    <xf numFmtId="6" fontId="17" fillId="4" borderId="35" xfId="0" applyNumberFormat="1" applyFont="1" applyFill="1" applyBorder="1"/>
    <xf numFmtId="6" fontId="89" fillId="2" borderId="36" xfId="0" applyNumberFormat="1" applyFont="1" applyFill="1" applyBorder="1"/>
    <xf numFmtId="6" fontId="81" fillId="4" borderId="36" xfId="0" applyNumberFormat="1" applyFont="1" applyFill="1" applyBorder="1" applyAlignment="1" applyProtection="1">
      <alignment horizontal="left" vertical="center"/>
    </xf>
    <xf numFmtId="6" fontId="99" fillId="4" borderId="40" xfId="0" applyNumberFormat="1" applyFont="1" applyFill="1" applyBorder="1" applyAlignment="1">
      <alignment vertical="center"/>
    </xf>
    <xf numFmtId="6" fontId="50" fillId="4" borderId="0" xfId="0" applyNumberFormat="1" applyFont="1" applyFill="1" applyBorder="1" applyAlignment="1">
      <alignment vertical="center"/>
    </xf>
    <xf numFmtId="6" fontId="50" fillId="4" borderId="35" xfId="0" applyNumberFormat="1" applyFont="1" applyFill="1" applyBorder="1" applyAlignment="1">
      <alignment vertical="center"/>
    </xf>
    <xf numFmtId="0" fontId="17" fillId="4" borderId="36" xfId="0" applyFont="1" applyFill="1" applyBorder="1" applyAlignment="1">
      <alignment vertical="center"/>
    </xf>
    <xf numFmtId="0" fontId="80" fillId="2" borderId="12" xfId="0" applyNumberFormat="1" applyFont="1" applyFill="1" applyBorder="1" applyAlignment="1" applyProtection="1">
      <alignment horizontal="left" vertical="center" wrapText="1"/>
    </xf>
    <xf numFmtId="6" fontId="89" fillId="2" borderId="36" xfId="0" applyNumberFormat="1" applyFont="1" applyFill="1" applyBorder="1" applyAlignment="1">
      <alignment vertical="center"/>
    </xf>
    <xf numFmtId="6" fontId="30" fillId="4" borderId="36" xfId="0" applyNumberFormat="1" applyFont="1" applyFill="1" applyBorder="1"/>
    <xf numFmtId="0" fontId="30" fillId="4" borderId="36" xfId="0" applyFont="1" applyFill="1" applyBorder="1"/>
    <xf numFmtId="0" fontId="17" fillId="4" borderId="74" xfId="0" applyFont="1" applyFill="1" applyBorder="1"/>
    <xf numFmtId="6" fontId="71" fillId="4" borderId="74" xfId="0" applyNumberFormat="1" applyFont="1" applyFill="1" applyBorder="1" applyAlignment="1">
      <alignment horizontal="right"/>
    </xf>
    <xf numFmtId="6" fontId="17" fillId="4" borderId="74" xfId="0" applyNumberFormat="1" applyFont="1" applyFill="1" applyBorder="1" applyAlignment="1">
      <alignment horizontal="right" wrapText="1"/>
    </xf>
    <xf numFmtId="6" fontId="17" fillId="4" borderId="75" xfId="0" applyNumberFormat="1" applyFont="1" applyFill="1" applyBorder="1" applyAlignment="1">
      <alignment horizontal="right" wrapText="1"/>
    </xf>
    <xf numFmtId="0" fontId="50" fillId="4" borderId="0" xfId="0" applyFont="1" applyFill="1" applyAlignment="1">
      <alignment horizontal="left" wrapText="1"/>
    </xf>
    <xf numFmtId="6" fontId="99" fillId="4" borderId="0" xfId="0" applyNumberFormat="1" applyFont="1" applyFill="1" applyBorder="1" applyAlignment="1">
      <alignment horizontal="right" wrapText="1"/>
    </xf>
    <xf numFmtId="6" fontId="50" fillId="4" borderId="0" xfId="0" applyNumberFormat="1" applyFont="1" applyFill="1" applyBorder="1" applyAlignment="1">
      <alignment horizontal="right" wrapText="1"/>
    </xf>
    <xf numFmtId="6" fontId="50" fillId="4" borderId="35" xfId="0" applyNumberFormat="1" applyFont="1" applyFill="1" applyBorder="1" applyAlignment="1">
      <alignment horizontal="right" wrapText="1"/>
    </xf>
    <xf numFmtId="6" fontId="99" fillId="4" borderId="0" xfId="0" applyNumberFormat="1" applyFont="1" applyFill="1" applyBorder="1" applyAlignment="1">
      <alignment horizontal="right"/>
    </xf>
    <xf numFmtId="6" fontId="68" fillId="4" borderId="74" xfId="0" applyNumberFormat="1" applyFont="1" applyFill="1" applyBorder="1" applyAlignment="1">
      <alignment horizontal="right" wrapText="1"/>
    </xf>
    <xf numFmtId="0" fontId="50" fillId="4" borderId="0" xfId="0" applyFont="1" applyFill="1"/>
    <xf numFmtId="0" fontId="72" fillId="4" borderId="0" xfId="0" applyFont="1" applyFill="1"/>
    <xf numFmtId="6" fontId="71" fillId="4" borderId="0" xfId="0" applyNumberFormat="1" applyFont="1" applyFill="1" applyBorder="1" applyAlignment="1">
      <alignment horizontal="right" wrapText="1"/>
    </xf>
    <xf numFmtId="6" fontId="72" fillId="4" borderId="0" xfId="0" applyNumberFormat="1" applyFont="1" applyFill="1" applyBorder="1" applyAlignment="1">
      <alignment horizontal="right" wrapText="1"/>
    </xf>
    <xf numFmtId="6" fontId="72" fillId="4" borderId="35" xfId="0" applyNumberFormat="1" applyFont="1" applyFill="1" applyBorder="1" applyAlignment="1">
      <alignment horizontal="right" wrapText="1"/>
    </xf>
    <xf numFmtId="0" fontId="72" fillId="4" borderId="76" xfId="0" applyFont="1" applyFill="1" applyBorder="1"/>
    <xf numFmtId="6" fontId="71" fillId="4" borderId="76" xfId="0" applyNumberFormat="1" applyFont="1" applyFill="1" applyBorder="1" applyAlignment="1">
      <alignment horizontal="right" wrapText="1"/>
    </xf>
    <xf numFmtId="6" fontId="72" fillId="4" borderId="76" xfId="0" applyNumberFormat="1" applyFont="1" applyFill="1" applyBorder="1" applyAlignment="1">
      <alignment horizontal="right" wrapText="1"/>
    </xf>
    <xf numFmtId="6" fontId="72" fillId="4" borderId="77" xfId="0" applyNumberFormat="1" applyFont="1" applyFill="1" applyBorder="1" applyAlignment="1">
      <alignment horizontal="right" wrapText="1"/>
    </xf>
    <xf numFmtId="6" fontId="17" fillId="4" borderId="0" xfId="0" applyNumberFormat="1" applyFont="1" applyFill="1"/>
    <xf numFmtId="6" fontId="71" fillId="4" borderId="0" xfId="0" applyNumberFormat="1" applyFont="1" applyFill="1" applyBorder="1"/>
    <xf numFmtId="6" fontId="72" fillId="4" borderId="0" xfId="0" applyNumberFormat="1" applyFont="1" applyFill="1" applyAlignment="1">
      <alignment horizontal="right"/>
    </xf>
    <xf numFmtId="6" fontId="72" fillId="4" borderId="0" xfId="0" applyNumberFormat="1" applyFont="1" applyFill="1"/>
    <xf numFmtId="171" fontId="34" fillId="2" borderId="0" xfId="0" applyNumberFormat="1" applyFont="1" applyFill="1" applyBorder="1" applyAlignment="1">
      <alignment vertical="center" wrapText="1"/>
    </xf>
    <xf numFmtId="171" fontId="32" fillId="2" borderId="0" xfId="0" applyNumberFormat="1" applyFont="1" applyFill="1" applyBorder="1" applyAlignment="1">
      <alignment horizontal="center" vertical="center" wrapText="1"/>
    </xf>
    <xf numFmtId="171" fontId="34" fillId="2" borderId="0" xfId="0" applyNumberFormat="1" applyFont="1" applyFill="1" applyBorder="1" applyAlignment="1">
      <alignment horizontal="center" vertical="center" wrapText="1"/>
    </xf>
    <xf numFmtId="171" fontId="34" fillId="2" borderId="0" xfId="0" applyNumberFormat="1" applyFont="1" applyFill="1" applyBorder="1" applyAlignment="1">
      <alignment vertical="center"/>
    </xf>
    <xf numFmtId="171" fontId="32" fillId="2" borderId="0" xfId="0" applyNumberFormat="1" applyFont="1" applyFill="1" applyBorder="1" applyAlignment="1">
      <alignment horizontal="center" vertical="center"/>
    </xf>
    <xf numFmtId="0" fontId="17" fillId="2" borderId="46" xfId="0" applyNumberFormat="1" applyFont="1" applyFill="1" applyBorder="1" applyAlignment="1">
      <alignment horizontal="center" vertical="center"/>
    </xf>
    <xf numFmtId="6" fontId="68" fillId="2" borderId="31" xfId="0" applyNumberFormat="1" applyFont="1" applyFill="1" applyBorder="1"/>
    <xf numFmtId="6" fontId="68" fillId="2" borderId="66" xfId="0" applyNumberFormat="1" applyFont="1" applyFill="1" applyBorder="1"/>
    <xf numFmtId="6" fontId="68" fillId="2" borderId="46" xfId="0" applyNumberFormat="1" applyFont="1" applyFill="1" applyBorder="1"/>
    <xf numFmtId="6" fontId="68" fillId="2" borderId="46" xfId="0" applyNumberFormat="1" applyFont="1" applyFill="1" applyBorder="1" applyAlignment="1">
      <alignment horizontal="right"/>
    </xf>
    <xf numFmtId="6" fontId="68" fillId="2" borderId="66" xfId="0" applyNumberFormat="1" applyFont="1" applyFill="1" applyBorder="1" applyAlignment="1">
      <alignment horizontal="right"/>
    </xf>
    <xf numFmtId="10" fontId="68" fillId="2" borderId="46" xfId="12" applyNumberFormat="1" applyFont="1" applyFill="1" applyBorder="1" applyAlignment="1">
      <alignment horizontal="right"/>
    </xf>
    <xf numFmtId="10" fontId="32" fillId="2" borderId="66" xfId="12" applyNumberFormat="1" applyFont="1" applyFill="1" applyBorder="1" applyAlignment="1">
      <alignment horizontal="right"/>
    </xf>
    <xf numFmtId="0" fontId="88" fillId="2" borderId="0" xfId="0" applyFont="1" applyFill="1" applyBorder="1" applyAlignment="1">
      <alignment horizontal="center"/>
    </xf>
    <xf numFmtId="0" fontId="88" fillId="0" borderId="0" xfId="0" applyFont="1" applyFill="1" applyBorder="1" applyAlignment="1">
      <alignment horizontal="center"/>
    </xf>
    <xf numFmtId="10" fontId="88" fillId="2" borderId="0" xfId="12" applyNumberFormat="1" applyFont="1" applyFill="1" applyBorder="1" applyAlignment="1">
      <alignment horizontal="center"/>
    </xf>
    <xf numFmtId="0" fontId="17" fillId="2" borderId="46" xfId="0" applyFont="1" applyFill="1" applyBorder="1"/>
    <xf numFmtId="0" fontId="32" fillId="2" borderId="46" xfId="0" applyFont="1" applyFill="1" applyBorder="1" applyAlignment="1">
      <alignment vertical="center" wrapText="1"/>
    </xf>
    <xf numFmtId="10" fontId="32" fillId="2" borderId="46" xfId="12" applyNumberFormat="1" applyFont="1" applyFill="1" applyBorder="1"/>
    <xf numFmtId="0" fontId="17" fillId="4" borderId="46" xfId="0" applyFont="1" applyFill="1" applyBorder="1"/>
    <xf numFmtId="6" fontId="68" fillId="4" borderId="78" xfId="0" applyNumberFormat="1" applyFont="1" applyFill="1" applyBorder="1"/>
    <xf numFmtId="6" fontId="17" fillId="4" borderId="79" xfId="0" applyNumberFormat="1" applyFont="1" applyFill="1" applyBorder="1"/>
    <xf numFmtId="0" fontId="37" fillId="2" borderId="46" xfId="0" applyFont="1" applyFill="1" applyBorder="1"/>
    <xf numFmtId="6" fontId="102" fillId="4" borderId="46" xfId="0" applyNumberFormat="1" applyFont="1" applyFill="1" applyBorder="1"/>
    <xf numFmtId="0" fontId="81" fillId="4" borderId="46" xfId="0" applyFont="1" applyFill="1" applyBorder="1" applyAlignment="1">
      <alignment vertical="center" wrapText="1"/>
    </xf>
    <xf numFmtId="6" fontId="81" fillId="4" borderId="47" xfId="0" applyNumberFormat="1" applyFont="1" applyFill="1" applyBorder="1"/>
    <xf numFmtId="6" fontId="68" fillId="4" borderId="80" xfId="0" applyNumberFormat="1" applyFont="1" applyFill="1" applyBorder="1"/>
    <xf numFmtId="6" fontId="17" fillId="4" borderId="81" xfId="0" applyNumberFormat="1" applyFont="1" applyFill="1" applyBorder="1"/>
    <xf numFmtId="0" fontId="103" fillId="2" borderId="0" xfId="0" applyFont="1" applyFill="1" applyAlignment="1">
      <alignment vertical="center"/>
    </xf>
    <xf numFmtId="6" fontId="5" fillId="2" borderId="0" xfId="0" applyNumberFormat="1" applyFont="1" applyFill="1" applyAlignment="1">
      <alignment vertical="center"/>
    </xf>
    <xf numFmtId="6" fontId="5" fillId="2" borderId="0" xfId="0" applyNumberFormat="1" applyFont="1" applyFill="1" applyBorder="1" applyAlignment="1">
      <alignment vertical="center"/>
    </xf>
    <xf numFmtId="6" fontId="34" fillId="2" borderId="28" xfId="0" applyNumberFormat="1" applyFont="1" applyFill="1" applyBorder="1"/>
    <xf numFmtId="6" fontId="34" fillId="2" borderId="36" xfId="0" applyNumberFormat="1" applyFont="1" applyFill="1" applyBorder="1"/>
    <xf numFmtId="3" fontId="34" fillId="2" borderId="36" xfId="2" applyNumberFormat="1" applyFont="1" applyFill="1" applyBorder="1"/>
    <xf numFmtId="6" fontId="34" fillId="2" borderId="39" xfId="0" applyNumberFormat="1" applyFont="1" applyFill="1" applyBorder="1"/>
    <xf numFmtId="6" fontId="34" fillId="4" borderId="36" xfId="0" applyNumberFormat="1" applyFont="1" applyFill="1" applyBorder="1"/>
    <xf numFmtId="6" fontId="34" fillId="4" borderId="36" xfId="0" applyNumberFormat="1" applyFont="1" applyFill="1" applyBorder="1" applyAlignment="1">
      <alignment horizontal="right"/>
    </xf>
    <xf numFmtId="0" fontId="8" fillId="2" borderId="40" xfId="0" applyNumberFormat="1" applyFont="1" applyFill="1" applyBorder="1" applyAlignment="1" applyProtection="1">
      <alignment horizontal="left" vertical="top"/>
    </xf>
    <xf numFmtId="6" fontId="30" fillId="2" borderId="35" xfId="0" applyNumberFormat="1" applyFont="1" applyFill="1" applyBorder="1" applyAlignment="1" applyProtection="1">
      <alignment horizontal="left" vertical="top"/>
    </xf>
    <xf numFmtId="6" fontId="7" fillId="2" borderId="40" xfId="0" applyNumberFormat="1" applyFont="1" applyFill="1" applyBorder="1"/>
    <xf numFmtId="174" fontId="7" fillId="2" borderId="40" xfId="0" applyNumberFormat="1" applyFont="1" applyFill="1" applyBorder="1"/>
    <xf numFmtId="174" fontId="30" fillId="2" borderId="35" xfId="0" applyNumberFormat="1" applyFont="1" applyFill="1" applyBorder="1"/>
    <xf numFmtId="174" fontId="34" fillId="2" borderId="35" xfId="0" applyNumberFormat="1" applyFont="1" applyFill="1" applyBorder="1"/>
    <xf numFmtId="0" fontId="5" fillId="2" borderId="40" xfId="0" applyFont="1" applyFill="1" applyBorder="1"/>
    <xf numFmtId="0" fontId="30" fillId="2" borderId="35" xfId="0" applyFont="1" applyFill="1" applyBorder="1"/>
    <xf numFmtId="6" fontId="7" fillId="2" borderId="37" xfId="0" applyNumberFormat="1" applyFont="1" applyFill="1" applyBorder="1"/>
    <xf numFmtId="6" fontId="30" fillId="2" borderId="38" xfId="0" applyNumberFormat="1" applyFont="1" applyFill="1" applyBorder="1"/>
    <xf numFmtId="0" fontId="8" fillId="2" borderId="4" xfId="0" applyFont="1" applyFill="1" applyBorder="1" applyAlignment="1" applyProtection="1">
      <alignment horizontal="center" vertical="center" wrapText="1"/>
    </xf>
    <xf numFmtId="0" fontId="96" fillId="2" borderId="18" xfId="0" applyNumberFormat="1" applyFont="1" applyFill="1" applyBorder="1" applyAlignment="1" applyProtection="1">
      <alignment horizontal="left" vertical="center" wrapText="1"/>
    </xf>
    <xf numFmtId="0" fontId="21" fillId="2" borderId="0" xfId="0" applyFont="1" applyFill="1"/>
    <xf numFmtId="0" fontId="5" fillId="2" borderId="0" xfId="0" applyFont="1" applyFill="1" applyBorder="1" applyAlignment="1" applyProtection="1">
      <alignment horizontal="left"/>
    </xf>
    <xf numFmtId="0" fontId="32" fillId="2" borderId="0" xfId="0" applyFont="1" applyFill="1" applyBorder="1" applyAlignment="1" applyProtection="1">
      <alignment horizontal="center"/>
    </xf>
    <xf numFmtId="0" fontId="32" fillId="6" borderId="0" xfId="0" applyFont="1" applyFill="1" applyBorder="1" applyAlignment="1" applyProtection="1">
      <alignment horizontal="left" vertical="center" wrapText="1"/>
    </xf>
    <xf numFmtId="0" fontId="32" fillId="3" borderId="0" xfId="0" applyFont="1" applyFill="1" applyBorder="1" applyAlignment="1" applyProtection="1">
      <alignment horizontal="left" vertical="center" wrapText="1"/>
    </xf>
    <xf numFmtId="0" fontId="32" fillId="4" borderId="0" xfId="0" applyFont="1" applyFill="1" applyBorder="1" applyAlignment="1" applyProtection="1">
      <alignment horizontal="left" vertical="center" wrapText="1"/>
    </xf>
    <xf numFmtId="0" fontId="32" fillId="15" borderId="0" xfId="0" applyFont="1" applyFill="1" applyBorder="1" applyAlignment="1" applyProtection="1">
      <alignment horizontal="left" vertical="center" wrapText="1"/>
    </xf>
    <xf numFmtId="0" fontId="32" fillId="11" borderId="0" xfId="0" applyFont="1" applyFill="1" applyBorder="1" applyAlignment="1" applyProtection="1">
      <alignment horizontal="left" vertical="top"/>
    </xf>
    <xf numFmtId="0" fontId="32" fillId="11" borderId="0" xfId="0" applyFont="1" applyFill="1" applyBorder="1" applyAlignment="1" applyProtection="1">
      <alignment horizontal="left" vertical="center" wrapText="1"/>
    </xf>
    <xf numFmtId="0" fontId="32" fillId="12" borderId="0" xfId="0" applyFont="1" applyFill="1" applyBorder="1" applyAlignment="1" applyProtection="1">
      <alignment horizontal="left" vertical="center" wrapText="1"/>
    </xf>
    <xf numFmtId="0" fontId="32" fillId="16" borderId="0" xfId="0" applyFont="1" applyFill="1" applyBorder="1" applyAlignment="1" applyProtection="1">
      <alignment horizontal="left" vertical="center" wrapText="1"/>
    </xf>
    <xf numFmtId="0" fontId="32" fillId="13" borderId="0" xfId="0" applyFont="1" applyFill="1" applyBorder="1" applyAlignment="1" applyProtection="1">
      <alignment horizontal="left" vertical="center" wrapText="1"/>
    </xf>
    <xf numFmtId="0" fontId="32" fillId="13" borderId="62" xfId="0" applyFont="1" applyFill="1" applyBorder="1" applyAlignment="1" applyProtection="1">
      <alignment horizontal="left" vertical="center" wrapText="1"/>
    </xf>
    <xf numFmtId="164" fontId="5" fillId="2" borderId="0" xfId="0" applyNumberFormat="1" applyFont="1" applyFill="1" applyBorder="1" applyAlignment="1"/>
    <xf numFmtId="0" fontId="5" fillId="2" borderId="0" xfId="0" applyFont="1" applyFill="1" applyBorder="1" applyAlignment="1" applyProtection="1">
      <alignment horizontal="left" vertical="center" wrapText="1"/>
    </xf>
    <xf numFmtId="6" fontId="5" fillId="2" borderId="0" xfId="0" applyNumberFormat="1" applyFont="1" applyFill="1" applyBorder="1" applyAlignment="1"/>
    <xf numFmtId="0" fontId="17" fillId="2" borderId="0" xfId="0" applyNumberFormat="1" applyFont="1" applyFill="1" applyBorder="1" applyAlignment="1" applyProtection="1">
      <alignment vertical="center"/>
    </xf>
    <xf numFmtId="0" fontId="17" fillId="2" borderId="0" xfId="0" applyNumberFormat="1" applyFont="1" applyFill="1" applyBorder="1" applyAlignment="1" applyProtection="1">
      <alignment vertical="center" wrapText="1"/>
    </xf>
    <xf numFmtId="0" fontId="32" fillId="2" borderId="0" xfId="0" applyNumberFormat="1" applyFont="1" applyFill="1" applyBorder="1" applyAlignment="1"/>
    <xf numFmtId="0" fontId="17" fillId="2" borderId="2" xfId="0" applyFont="1" applyFill="1" applyBorder="1" applyAlignment="1" applyProtection="1">
      <alignment horizontal="center" vertical="top" wrapText="1"/>
    </xf>
    <xf numFmtId="6" fontId="36" fillId="2" borderId="0" xfId="0" applyNumberFormat="1" applyFont="1" applyFill="1" applyBorder="1"/>
    <xf numFmtId="0" fontId="68" fillId="2" borderId="0" xfId="0" applyFont="1" applyFill="1" applyBorder="1" applyAlignment="1" applyProtection="1">
      <alignment horizontal="center" wrapText="1"/>
    </xf>
    <xf numFmtId="0" fontId="14" fillId="2" borderId="74" xfId="0" applyFont="1" applyFill="1" applyBorder="1"/>
    <xf numFmtId="0" fontId="14" fillId="2" borderId="0" xfId="0" applyFont="1" applyFill="1" applyBorder="1" applyAlignment="1" applyProtection="1">
      <alignment horizontal="left" vertical="top"/>
    </xf>
    <xf numFmtId="0" fontId="14" fillId="2" borderId="0" xfId="0" applyFont="1" applyFill="1" applyBorder="1" applyAlignment="1" applyProtection="1">
      <alignment horizontal="left" vertical="center" wrapText="1"/>
    </xf>
    <xf numFmtId="0" fontId="17" fillId="2" borderId="0" xfId="0" applyFont="1" applyFill="1" applyBorder="1" applyAlignment="1" applyProtection="1">
      <alignment horizontal="center" vertical="top"/>
    </xf>
    <xf numFmtId="0" fontId="17" fillId="2" borderId="0" xfId="0" applyFont="1" applyFill="1" applyBorder="1" applyAlignment="1" applyProtection="1">
      <alignment horizontal="left" vertical="top"/>
    </xf>
    <xf numFmtId="10" fontId="32" fillId="2" borderId="0" xfId="12" applyNumberFormat="1" applyFont="1" applyFill="1" applyBorder="1" applyAlignment="1" applyProtection="1">
      <alignment horizontal="left" vertical="top"/>
    </xf>
    <xf numFmtId="9" fontId="6" fillId="2" borderId="0" xfId="12" applyNumberFormat="1" applyFont="1" applyFill="1" applyBorder="1" applyAlignment="1" applyProtection="1">
      <alignment horizontal="left" vertical="top"/>
    </xf>
    <xf numFmtId="10" fontId="6" fillId="2" borderId="0" xfId="12" applyNumberFormat="1" applyFont="1" applyFill="1" applyBorder="1" applyAlignment="1" applyProtection="1">
      <alignment horizontal="left" vertical="top"/>
    </xf>
    <xf numFmtId="0" fontId="5" fillId="2" borderId="0" xfId="0" applyFont="1" applyFill="1" applyBorder="1" applyAlignment="1" applyProtection="1">
      <alignment vertical="top"/>
    </xf>
    <xf numFmtId="0" fontId="5" fillId="2" borderId="0" xfId="0" applyFont="1" applyFill="1" applyBorder="1" applyAlignment="1" applyProtection="1">
      <alignment horizontal="center" vertical="top"/>
    </xf>
    <xf numFmtId="6" fontId="6" fillId="2" borderId="0" xfId="0" applyNumberFormat="1" applyFont="1" applyFill="1" applyBorder="1" applyAlignment="1" applyProtection="1">
      <alignment horizontal="left" vertical="top"/>
    </xf>
    <xf numFmtId="6" fontId="32" fillId="2" borderId="46" xfId="0" applyNumberFormat="1" applyFont="1" applyFill="1" applyBorder="1"/>
    <xf numFmtId="0" fontId="17" fillId="2" borderId="64" xfId="0" applyFont="1" applyFill="1" applyBorder="1" applyAlignment="1" applyProtection="1">
      <alignment horizontal="center" vertical="top" wrapText="1"/>
    </xf>
    <xf numFmtId="6" fontId="36" fillId="2" borderId="65" xfId="0" applyNumberFormat="1" applyFont="1" applyFill="1" applyBorder="1"/>
    <xf numFmtId="6" fontId="32" fillId="2" borderId="65" xfId="0" applyNumberFormat="1" applyFont="1" applyFill="1" applyBorder="1"/>
    <xf numFmtId="6" fontId="32" fillId="2" borderId="66" xfId="0" applyNumberFormat="1" applyFont="1" applyFill="1" applyBorder="1"/>
    <xf numFmtId="0" fontId="17" fillId="2" borderId="71" xfId="0" applyNumberFormat="1" applyFont="1" applyFill="1" applyBorder="1" applyAlignment="1" applyProtection="1">
      <alignment horizontal="center" vertical="center"/>
    </xf>
    <xf numFmtId="0" fontId="68" fillId="2" borderId="42" xfId="0" applyNumberFormat="1" applyFont="1" applyFill="1" applyBorder="1" applyAlignment="1">
      <alignment horizontal="center" vertical="center" wrapText="1"/>
    </xf>
    <xf numFmtId="0" fontId="17" fillId="2" borderId="43" xfId="0" applyNumberFormat="1" applyFont="1" applyFill="1" applyBorder="1" applyAlignment="1">
      <alignment horizontal="center" vertical="center" wrapText="1"/>
    </xf>
    <xf numFmtId="0" fontId="17" fillId="2" borderId="44" xfId="0" applyNumberFormat="1" applyFont="1" applyFill="1" applyBorder="1" applyAlignment="1">
      <alignment horizontal="center" vertical="center" wrapText="1"/>
    </xf>
    <xf numFmtId="0" fontId="32" fillId="2" borderId="71" xfId="0" applyNumberFormat="1" applyFont="1" applyFill="1" applyBorder="1" applyAlignment="1">
      <alignment horizontal="center" vertical="center"/>
    </xf>
    <xf numFmtId="0" fontId="68" fillId="2" borderId="42" xfId="0" applyNumberFormat="1" applyFont="1" applyFill="1" applyBorder="1" applyAlignment="1">
      <alignment horizontal="center" vertical="center"/>
    </xf>
    <xf numFmtId="0" fontId="32" fillId="2" borderId="41" xfId="0" applyNumberFormat="1" applyFont="1" applyFill="1" applyBorder="1" applyAlignment="1">
      <alignment horizontal="center" vertical="center"/>
    </xf>
    <xf numFmtId="0" fontId="32" fillId="2" borderId="44" xfId="0" applyNumberFormat="1" applyFont="1" applyFill="1" applyBorder="1" applyAlignment="1">
      <alignment horizontal="center" vertical="center"/>
    </xf>
    <xf numFmtId="0" fontId="17" fillId="2" borderId="20" xfId="0" applyFont="1" applyFill="1" applyBorder="1" applyAlignment="1" applyProtection="1">
      <alignment horizontal="center" vertical="center" wrapText="1"/>
    </xf>
    <xf numFmtId="0" fontId="17" fillId="2" borderId="7" xfId="0" applyFont="1" applyFill="1" applyBorder="1" applyAlignment="1" applyProtection="1">
      <alignment horizontal="center" vertical="center" wrapText="1"/>
    </xf>
    <xf numFmtId="6" fontId="68" fillId="2" borderId="74" xfId="0" applyNumberFormat="1" applyFont="1" applyFill="1" applyBorder="1"/>
    <xf numFmtId="6" fontId="68" fillId="2" borderId="0" xfId="0" applyNumberFormat="1" applyFont="1" applyFill="1" applyBorder="1"/>
    <xf numFmtId="0" fontId="23" fillId="2" borderId="0" xfId="0" applyNumberFormat="1" applyFont="1" applyFill="1" applyAlignment="1">
      <alignment horizontal="left"/>
    </xf>
    <xf numFmtId="0" fontId="6" fillId="2" borderId="0" xfId="0" applyFont="1" applyFill="1" applyAlignment="1">
      <alignment horizontal="left" wrapText="1"/>
    </xf>
    <xf numFmtId="6" fontId="6" fillId="2" borderId="0" xfId="0" applyNumberFormat="1" applyFont="1" applyFill="1" applyBorder="1" applyAlignment="1">
      <alignment horizontal="center"/>
    </xf>
    <xf numFmtId="6" fontId="6" fillId="2" borderId="0" xfId="0" applyNumberFormat="1" applyFont="1" applyFill="1" applyBorder="1" applyAlignment="1">
      <alignment horizontal="right"/>
    </xf>
    <xf numFmtId="0" fontId="6" fillId="2" borderId="0" xfId="0" applyFont="1" applyFill="1" applyAlignment="1" applyProtection="1">
      <alignment horizontal="center"/>
      <protection locked="0"/>
    </xf>
    <xf numFmtId="0" fontId="6" fillId="2" borderId="0" xfId="0" applyFont="1" applyFill="1" applyBorder="1" applyAlignment="1" applyProtection="1">
      <alignment horizontal="center"/>
      <protection locked="0"/>
    </xf>
    <xf numFmtId="6" fontId="6" fillId="2" borderId="0" xfId="0" applyNumberFormat="1" applyFont="1" applyFill="1" applyAlignment="1">
      <alignment horizontal="center"/>
    </xf>
    <xf numFmtId="0" fontId="14" fillId="2" borderId="0" xfId="0" applyFont="1" applyFill="1"/>
    <xf numFmtId="0" fontId="6" fillId="2" borderId="0" xfId="0" applyNumberFormat="1" applyFont="1" applyFill="1" applyAlignment="1">
      <alignment horizontal="left"/>
    </xf>
    <xf numFmtId="0" fontId="20" fillId="2" borderId="0" xfId="0" applyNumberFormat="1" applyFont="1" applyFill="1" applyAlignment="1">
      <alignment horizontal="left"/>
    </xf>
    <xf numFmtId="6" fontId="32" fillId="2" borderId="0" xfId="0" applyNumberFormat="1" applyFont="1" applyFill="1" applyBorder="1" applyAlignment="1">
      <alignment horizontal="left"/>
    </xf>
    <xf numFmtId="0" fontId="5" fillId="2" borderId="0" xfId="0" applyFont="1" applyFill="1" applyBorder="1" applyAlignment="1" applyProtection="1">
      <alignment horizontal="left" wrapText="1"/>
    </xf>
    <xf numFmtId="6" fontId="5" fillId="2" borderId="0" xfId="2" applyNumberFormat="1" applyFont="1" applyFill="1" applyBorder="1" applyAlignment="1" applyProtection="1">
      <alignment horizontal="center" vertical="center"/>
    </xf>
    <xf numFmtId="6" fontId="5" fillId="2" borderId="0" xfId="2" applyNumberFormat="1" applyFont="1" applyFill="1" applyBorder="1" applyAlignment="1" applyProtection="1">
      <alignment horizontal="right" vertical="center"/>
    </xf>
    <xf numFmtId="0" fontId="5" fillId="2" borderId="0" xfId="0" applyFont="1" applyFill="1" applyBorder="1" applyAlignment="1" applyProtection="1">
      <alignment wrapText="1"/>
      <protection locked="0"/>
    </xf>
    <xf numFmtId="6" fontId="5" fillId="2" borderId="0" xfId="0" applyNumberFormat="1" applyFont="1" applyFill="1" applyBorder="1" applyAlignment="1" applyProtection="1">
      <alignment wrapText="1"/>
    </xf>
    <xf numFmtId="6" fontId="5" fillId="2" borderId="0" xfId="0" applyNumberFormat="1" applyFont="1" applyFill="1" applyBorder="1" applyAlignment="1">
      <alignment horizontal="center" wrapText="1"/>
    </xf>
    <xf numFmtId="6" fontId="5" fillId="2" borderId="0" xfId="0" applyNumberFormat="1" applyFont="1" applyFill="1" applyBorder="1" applyAlignment="1">
      <alignment wrapText="1"/>
    </xf>
    <xf numFmtId="6" fontId="5" fillId="2" borderId="0" xfId="0" applyNumberFormat="1" applyFont="1" applyFill="1" applyBorder="1" applyAlignment="1">
      <alignment horizontal="left" wrapText="1"/>
    </xf>
    <xf numFmtId="0" fontId="14" fillId="2" borderId="0" xfId="0" applyFont="1" applyFill="1" applyBorder="1"/>
    <xf numFmtId="6" fontId="6" fillId="2" borderId="0" xfId="0" applyNumberFormat="1" applyFont="1" applyFill="1" applyBorder="1" applyAlignment="1" applyProtection="1">
      <alignment horizontal="center"/>
      <protection locked="0"/>
    </xf>
    <xf numFmtId="6" fontId="6" fillId="2" borderId="0" xfId="0" applyNumberFormat="1" applyFont="1" applyFill="1" applyAlignment="1" applyProtection="1">
      <alignment horizontal="center"/>
      <protection locked="0"/>
    </xf>
    <xf numFmtId="0" fontId="6" fillId="2" borderId="0" xfId="0" applyFont="1" applyFill="1" applyAlignment="1"/>
    <xf numFmtId="9" fontId="6" fillId="2" borderId="0" xfId="12" applyFont="1" applyFill="1"/>
    <xf numFmtId="9" fontId="6" fillId="2" borderId="47" xfId="12" applyFont="1" applyFill="1" applyBorder="1"/>
    <xf numFmtId="9" fontId="6" fillId="2" borderId="73" xfId="12" applyFont="1" applyFill="1" applyBorder="1"/>
    <xf numFmtId="6" fontId="6" fillId="2" borderId="0" xfId="0" applyNumberFormat="1" applyFont="1" applyFill="1" applyAlignment="1"/>
    <xf numFmtId="8" fontId="6" fillId="2" borderId="0" xfId="12" applyNumberFormat="1" applyFont="1" applyFill="1"/>
    <xf numFmtId="6" fontId="6" fillId="2" borderId="0" xfId="0" applyNumberFormat="1" applyFont="1" applyFill="1" applyAlignment="1">
      <alignment horizontal="left" wrapText="1"/>
    </xf>
    <xf numFmtId="0" fontId="6" fillId="2" borderId="74" xfId="0" applyFont="1" applyFill="1" applyBorder="1"/>
    <xf numFmtId="0" fontId="5" fillId="2" borderId="7" xfId="0" applyFont="1" applyFill="1" applyBorder="1" applyAlignment="1" applyProtection="1">
      <alignment horizontal="center" vertical="center" wrapText="1"/>
    </xf>
    <xf numFmtId="6" fontId="5" fillId="2" borderId="7" xfId="2" applyNumberFormat="1" applyFont="1" applyFill="1" applyBorder="1" applyAlignment="1" applyProtection="1">
      <alignment horizontal="center" vertical="center" wrapText="1"/>
    </xf>
    <xf numFmtId="0" fontId="32" fillId="2" borderId="0" xfId="0" applyNumberFormat="1" applyFont="1" applyFill="1" applyBorder="1"/>
    <xf numFmtId="0" fontId="17" fillId="2" borderId="7" xfId="0" applyNumberFormat="1" applyFont="1" applyFill="1" applyBorder="1" applyAlignment="1" applyProtection="1">
      <alignment horizontal="center" vertical="center" wrapText="1"/>
    </xf>
    <xf numFmtId="6" fontId="17" fillId="2" borderId="7" xfId="2" applyNumberFormat="1" applyFont="1" applyFill="1" applyBorder="1" applyAlignment="1" applyProtection="1">
      <alignment horizontal="center" vertical="center" wrapText="1"/>
    </xf>
    <xf numFmtId="0" fontId="17" fillId="2" borderId="7" xfId="0" applyFont="1" applyFill="1" applyBorder="1" applyAlignment="1" applyProtection="1">
      <alignment horizontal="center" vertical="center" wrapText="1"/>
      <protection locked="0"/>
    </xf>
    <xf numFmtId="6" fontId="17" fillId="2" borderId="7" xfId="0" applyNumberFormat="1" applyFont="1" applyFill="1" applyBorder="1" applyAlignment="1">
      <alignment horizontal="center" vertical="center" wrapText="1"/>
    </xf>
    <xf numFmtId="165" fontId="17" fillId="2" borderId="7" xfId="0" applyNumberFormat="1" applyFont="1" applyFill="1" applyBorder="1" applyAlignment="1">
      <alignment horizontal="center" vertical="center" wrapText="1"/>
    </xf>
    <xf numFmtId="0" fontId="17" fillId="2" borderId="7" xfId="0" applyNumberFormat="1" applyFont="1" applyFill="1" applyBorder="1" applyAlignment="1">
      <alignment horizontal="center" vertical="center" wrapText="1"/>
    </xf>
    <xf numFmtId="0" fontId="36" fillId="2" borderId="0" xfId="0" applyFont="1" applyFill="1" applyBorder="1" applyAlignment="1">
      <alignment horizontal="center" vertical="center" wrapText="1"/>
    </xf>
    <xf numFmtId="0" fontId="32" fillId="3" borderId="0" xfId="0" applyNumberFormat="1" applyFont="1" applyFill="1" applyBorder="1" applyAlignment="1" applyProtection="1">
      <alignment horizontal="left" vertical="top"/>
    </xf>
    <xf numFmtId="6" fontId="32" fillId="2" borderId="0" xfId="2" applyNumberFormat="1" applyFont="1" applyFill="1" applyBorder="1" applyAlignment="1">
      <alignment horizontal="right"/>
    </xf>
    <xf numFmtId="6" fontId="32" fillId="2" borderId="0" xfId="0" applyNumberFormat="1" applyFont="1" applyFill="1" applyBorder="1" applyAlignment="1" applyProtection="1">
      <alignment horizontal="center"/>
      <protection locked="0"/>
    </xf>
    <xf numFmtId="0" fontId="32" fillId="8" borderId="0" xfId="0" applyNumberFormat="1" applyFont="1" applyFill="1" applyBorder="1" applyAlignment="1" applyProtection="1">
      <alignment horizontal="left" vertical="top"/>
    </xf>
    <xf numFmtId="0" fontId="32" fillId="8" borderId="0" xfId="0" applyFont="1" applyFill="1" applyBorder="1" applyAlignment="1" applyProtection="1">
      <alignment horizontal="left" wrapText="1"/>
    </xf>
    <xf numFmtId="0" fontId="32" fillId="6" borderId="0" xfId="0" applyNumberFormat="1" applyFont="1" applyFill="1" applyBorder="1" applyAlignment="1" applyProtection="1">
      <alignment horizontal="left"/>
    </xf>
    <xf numFmtId="0" fontId="32" fillId="6" borderId="0" xfId="0" applyFont="1" applyFill="1" applyBorder="1" applyAlignment="1" applyProtection="1">
      <alignment horizontal="left" wrapText="1"/>
    </xf>
    <xf numFmtId="0" fontId="32" fillId="6" borderId="0" xfId="0" applyNumberFormat="1" applyFont="1" applyFill="1" applyBorder="1" applyAlignment="1" applyProtection="1">
      <alignment horizontal="left" vertical="top"/>
    </xf>
    <xf numFmtId="0" fontId="32" fillId="4" borderId="0" xfId="0" applyNumberFormat="1" applyFont="1" applyFill="1" applyBorder="1" applyAlignment="1" applyProtection="1">
      <alignment horizontal="left" vertical="top"/>
    </xf>
    <xf numFmtId="0" fontId="32" fillId="4" borderId="0" xfId="0" applyFont="1" applyFill="1" applyBorder="1" applyAlignment="1" applyProtection="1">
      <alignment horizontal="left" wrapText="1"/>
    </xf>
    <xf numFmtId="0" fontId="32" fillId="15" borderId="0" xfId="0" applyNumberFormat="1" applyFont="1" applyFill="1" applyBorder="1" applyAlignment="1" applyProtection="1">
      <alignment horizontal="left" vertical="top"/>
    </xf>
    <xf numFmtId="0" fontId="32" fillId="15" borderId="0" xfId="0" applyFont="1" applyFill="1" applyBorder="1" applyAlignment="1" applyProtection="1">
      <alignment horizontal="left" wrapText="1"/>
    </xf>
    <xf numFmtId="0" fontId="32" fillId="12" borderId="0" xfId="0" applyNumberFormat="1" applyFont="1" applyFill="1" applyBorder="1" applyAlignment="1" applyProtection="1">
      <alignment horizontal="left" vertical="top"/>
    </xf>
    <xf numFmtId="0" fontId="32" fillId="12" borderId="0" xfId="0" applyFont="1" applyFill="1" applyBorder="1" applyAlignment="1" applyProtection="1">
      <alignment horizontal="left" wrapText="1"/>
    </xf>
    <xf numFmtId="0" fontId="32" fillId="16" borderId="0" xfId="0" applyNumberFormat="1" applyFont="1" applyFill="1" applyBorder="1" applyAlignment="1" applyProtection="1">
      <alignment horizontal="left" vertical="top"/>
    </xf>
    <xf numFmtId="0" fontId="32" fillId="16" borderId="0" xfId="0" applyFont="1" applyFill="1" applyBorder="1" applyAlignment="1" applyProtection="1">
      <alignment horizontal="left" wrapText="1"/>
    </xf>
    <xf numFmtId="0" fontId="32" fillId="3" borderId="62" xfId="0" applyNumberFormat="1" applyFont="1" applyFill="1" applyBorder="1" applyAlignment="1" applyProtection="1">
      <alignment horizontal="left" vertical="top"/>
    </xf>
    <xf numFmtId="0" fontId="32" fillId="3" borderId="62" xfId="0" applyFont="1" applyFill="1" applyBorder="1" applyAlignment="1" applyProtection="1">
      <alignment horizontal="left" wrapText="1"/>
    </xf>
    <xf numFmtId="6" fontId="32" fillId="2" borderId="62" xfId="0" applyNumberFormat="1" applyFont="1" applyFill="1" applyBorder="1" applyAlignment="1">
      <alignment horizontal="center"/>
    </xf>
    <xf numFmtId="0" fontId="32" fillId="11" borderId="74" xfId="0" applyNumberFormat="1" applyFont="1" applyFill="1" applyBorder="1" applyAlignment="1">
      <alignment horizontal="left"/>
    </xf>
    <xf numFmtId="0" fontId="32" fillId="11" borderId="74" xfId="0" applyFont="1" applyFill="1" applyBorder="1" applyAlignment="1">
      <alignment horizontal="left" wrapText="1"/>
    </xf>
    <xf numFmtId="0" fontId="32" fillId="2" borderId="0" xfId="0" applyNumberFormat="1" applyFont="1" applyFill="1" applyBorder="1" applyAlignment="1">
      <alignment horizontal="left"/>
    </xf>
    <xf numFmtId="6" fontId="32" fillId="2" borderId="0" xfId="0" applyNumberFormat="1" applyFont="1" applyFill="1" applyBorder="1" applyAlignment="1">
      <alignment horizontal="right"/>
    </xf>
    <xf numFmtId="0" fontId="32" fillId="2" borderId="0" xfId="0" applyNumberFormat="1" applyFont="1" applyFill="1" applyAlignment="1">
      <alignment horizontal="left"/>
    </xf>
    <xf numFmtId="0" fontId="36" fillId="0" borderId="0" xfId="0" applyFont="1" applyFill="1"/>
    <xf numFmtId="6" fontId="32" fillId="2" borderId="0" xfId="0" applyNumberFormat="1" applyFont="1" applyFill="1" applyAlignment="1" applyProtection="1">
      <alignment horizontal="center"/>
      <protection locked="0"/>
    </xf>
    <xf numFmtId="0" fontId="32" fillId="2" borderId="0" xfId="0" applyFont="1" applyFill="1" applyBorder="1" applyAlignment="1" applyProtection="1">
      <alignment horizontal="center"/>
      <protection locked="0"/>
    </xf>
    <xf numFmtId="0" fontId="36" fillId="2" borderId="0" xfId="0" applyFont="1" applyFill="1" applyBorder="1"/>
    <xf numFmtId="9" fontId="6" fillId="2" borderId="0" xfId="12" applyFont="1" applyFill="1" applyBorder="1" applyAlignment="1"/>
    <xf numFmtId="0" fontId="6" fillId="2" borderId="0" xfId="0" applyFont="1" applyFill="1" applyBorder="1" applyAlignment="1"/>
    <xf numFmtId="9" fontId="6" fillId="2" borderId="0" xfId="12" applyFont="1" applyFill="1" applyBorder="1"/>
    <xf numFmtId="8" fontId="6" fillId="2" borderId="0" xfId="12" applyNumberFormat="1" applyFont="1" applyFill="1" applyBorder="1"/>
    <xf numFmtId="6" fontId="14" fillId="2" borderId="0" xfId="0" applyNumberFormat="1" applyFont="1" applyFill="1" applyBorder="1"/>
    <xf numFmtId="0" fontId="108" fillId="2" borderId="0" xfId="0" applyFont="1" applyFill="1" applyBorder="1" applyAlignment="1" applyProtection="1">
      <alignment wrapText="1"/>
      <protection locked="0"/>
    </xf>
    <xf numFmtId="0" fontId="108" fillId="2" borderId="0" xfId="0" applyNumberFormat="1" applyFont="1" applyFill="1" applyBorder="1" applyAlignment="1" applyProtection="1">
      <alignment horizontal="left" vertical="center"/>
    </xf>
    <xf numFmtId="0" fontId="108" fillId="2" borderId="0" xfId="0" applyNumberFormat="1" applyFont="1" applyFill="1" applyBorder="1" applyAlignment="1" applyProtection="1">
      <alignment horizontal="left" wrapText="1"/>
    </xf>
    <xf numFmtId="0" fontId="108" fillId="2" borderId="0" xfId="2" applyNumberFormat="1" applyFont="1" applyFill="1" applyBorder="1" applyAlignment="1" applyProtection="1">
      <alignment horizontal="center" wrapText="1"/>
    </xf>
    <xf numFmtId="0" fontId="108" fillId="2" borderId="0" xfId="2" applyNumberFormat="1" applyFont="1" applyFill="1" applyBorder="1" applyAlignment="1" applyProtection="1">
      <alignment horizontal="center" vertical="center"/>
    </xf>
    <xf numFmtId="0" fontId="108" fillId="2" borderId="0" xfId="2" applyNumberFormat="1" applyFont="1" applyFill="1" applyBorder="1" applyAlignment="1" applyProtection="1">
      <alignment horizontal="right" vertical="center"/>
    </xf>
    <xf numFmtId="0" fontId="108" fillId="2" borderId="0" xfId="0" applyNumberFormat="1" applyFont="1" applyFill="1" applyBorder="1" applyAlignment="1" applyProtection="1">
      <alignment horizontal="center" wrapText="1"/>
      <protection locked="0"/>
    </xf>
    <xf numFmtId="0" fontId="108" fillId="2" borderId="0" xfId="0" applyNumberFormat="1" applyFont="1" applyFill="1" applyBorder="1" applyAlignment="1" applyProtection="1">
      <alignment horizontal="center" wrapText="1"/>
    </xf>
    <xf numFmtId="0" fontId="108" fillId="2" borderId="0" xfId="0" applyNumberFormat="1" applyFont="1" applyFill="1" applyBorder="1" applyAlignment="1">
      <alignment horizontal="center"/>
    </xf>
    <xf numFmtId="0" fontId="18" fillId="2" borderId="0" xfId="0" applyNumberFormat="1" applyFont="1" applyFill="1" applyBorder="1"/>
    <xf numFmtId="0" fontId="109" fillId="2" borderId="0" xfId="0" applyNumberFormat="1" applyFont="1" applyFill="1" applyBorder="1"/>
    <xf numFmtId="6" fontId="17" fillId="2" borderId="0" xfId="0" applyNumberFormat="1" applyFont="1" applyFill="1" applyBorder="1" applyAlignment="1">
      <alignment horizontal="center"/>
    </xf>
    <xf numFmtId="6" fontId="17" fillId="2" borderId="12" xfId="0" applyNumberFormat="1" applyFont="1" applyFill="1" applyBorder="1" applyAlignment="1">
      <alignment horizontal="center"/>
    </xf>
    <xf numFmtId="6" fontId="32" fillId="2" borderId="12" xfId="0" applyNumberFormat="1" applyFont="1" applyFill="1" applyBorder="1" applyAlignment="1" applyProtection="1">
      <alignment horizontal="center"/>
      <protection locked="0"/>
    </xf>
    <xf numFmtId="6" fontId="10" fillId="2" borderId="0" xfId="0" applyNumberFormat="1" applyFont="1" applyFill="1"/>
    <xf numFmtId="0" fontId="3" fillId="2" borderId="0" xfId="0" applyFont="1" applyFill="1" applyAlignment="1">
      <alignment horizontal="left"/>
    </xf>
    <xf numFmtId="0" fontId="31" fillId="2" borderId="0" xfId="0" applyFont="1" applyFill="1" applyAlignment="1">
      <alignment horizontal="left"/>
    </xf>
    <xf numFmtId="0" fontId="31" fillId="2" borderId="0" xfId="0" applyFont="1" applyFill="1" applyAlignment="1">
      <alignment horizontal="left" wrapText="1"/>
    </xf>
    <xf numFmtId="6" fontId="31" fillId="2" borderId="0" xfId="0" applyNumberFormat="1" applyFont="1" applyFill="1"/>
    <xf numFmtId="0" fontId="110" fillId="2" borderId="0" xfId="0" applyFont="1" applyFill="1"/>
    <xf numFmtId="0" fontId="1" fillId="2" borderId="0" xfId="0" applyNumberFormat="1" applyFont="1" applyFill="1" applyAlignment="1">
      <alignment horizontal="left"/>
    </xf>
    <xf numFmtId="0" fontId="1" fillId="2" borderId="0" xfId="0" applyNumberFormat="1" applyFont="1" applyFill="1" applyAlignment="1">
      <alignment horizontal="left" wrapText="1"/>
    </xf>
    <xf numFmtId="0" fontId="30" fillId="2" borderId="4" xfId="0" applyNumberFormat="1" applyFont="1" applyFill="1" applyBorder="1" applyAlignment="1">
      <alignment horizontal="center"/>
    </xf>
    <xf numFmtId="0" fontId="30" fillId="2" borderId="45" xfId="0" applyNumberFormat="1" applyFont="1" applyFill="1" applyBorder="1" applyAlignment="1">
      <alignment horizontal="center"/>
    </xf>
    <xf numFmtId="0" fontId="35" fillId="2" borderId="24" xfId="0" applyNumberFormat="1" applyFont="1" applyFill="1" applyBorder="1" applyAlignment="1">
      <alignment horizontal="center"/>
    </xf>
    <xf numFmtId="0" fontId="30" fillId="2" borderId="26" xfId="0" applyNumberFormat="1" applyFont="1" applyFill="1" applyBorder="1" applyAlignment="1">
      <alignment horizontal="center"/>
    </xf>
    <xf numFmtId="0" fontId="30" fillId="2" borderId="24" xfId="0" applyNumberFormat="1" applyFont="1" applyFill="1" applyBorder="1" applyAlignment="1">
      <alignment horizontal="center"/>
    </xf>
    <xf numFmtId="0" fontId="71" fillId="2" borderId="63" xfId="0" applyNumberFormat="1" applyFont="1" applyFill="1" applyBorder="1"/>
    <xf numFmtId="0" fontId="72" fillId="2" borderId="0" xfId="0" applyNumberFormat="1" applyFont="1" applyFill="1"/>
    <xf numFmtId="6" fontId="35" fillId="2" borderId="45" xfId="0" applyNumberFormat="1" applyFont="1" applyFill="1" applyBorder="1" applyAlignment="1">
      <alignment horizontal="center" vertical="center" wrapText="1"/>
    </xf>
    <xf numFmtId="0" fontId="35" fillId="2" borderId="73" xfId="0" applyFont="1" applyFill="1" applyBorder="1" applyAlignment="1">
      <alignment horizontal="center" vertical="center"/>
    </xf>
    <xf numFmtId="0" fontId="30" fillId="2" borderId="0" xfId="0" applyFont="1" applyFill="1" applyBorder="1" applyAlignment="1">
      <alignment vertical="center"/>
    </xf>
    <xf numFmtId="0" fontId="72" fillId="2" borderId="4" xfId="0" applyFont="1" applyFill="1" applyBorder="1" applyAlignment="1">
      <alignment horizontal="left"/>
    </xf>
    <xf numFmtId="0" fontId="72" fillId="2" borderId="18" xfId="0" applyFont="1" applyFill="1" applyBorder="1" applyAlignment="1">
      <alignment horizontal="left" wrapText="1"/>
    </xf>
    <xf numFmtId="0" fontId="72" fillId="2" borderId="26" xfId="0" applyFont="1" applyFill="1" applyBorder="1" applyAlignment="1">
      <alignment horizontal="left"/>
    </xf>
    <xf numFmtId="0" fontId="72" fillId="2" borderId="57" xfId="0" applyFont="1" applyFill="1" applyBorder="1" applyAlignment="1">
      <alignment horizontal="left" wrapText="1"/>
    </xf>
    <xf numFmtId="0" fontId="71" fillId="2" borderId="0" xfId="0" applyFont="1" applyFill="1" applyBorder="1" applyAlignment="1">
      <alignment vertical="center"/>
    </xf>
    <xf numFmtId="0" fontId="72" fillId="2" borderId="40" xfId="0" applyFont="1" applyFill="1" applyBorder="1" applyAlignment="1">
      <alignment horizontal="left"/>
    </xf>
    <xf numFmtId="0" fontId="72" fillId="2" borderId="35" xfId="0" applyFont="1" applyFill="1" applyBorder="1" applyAlignment="1">
      <alignment horizontal="left" wrapText="1"/>
    </xf>
    <xf numFmtId="0" fontId="72" fillId="2" borderId="37" xfId="0" applyFont="1" applyFill="1" applyBorder="1" applyAlignment="1">
      <alignment horizontal="left"/>
    </xf>
    <xf numFmtId="0" fontId="72" fillId="2" borderId="38" xfId="0" applyFont="1" applyFill="1" applyBorder="1" applyAlignment="1">
      <alignment horizontal="left" wrapText="1"/>
    </xf>
    <xf numFmtId="0" fontId="72" fillId="2" borderId="0" xfId="0" applyFont="1" applyFill="1" applyBorder="1" applyAlignment="1" applyProtection="1">
      <alignment horizontal="left" vertical="center"/>
    </xf>
    <xf numFmtId="6" fontId="71" fillId="2" borderId="62" xfId="0" applyNumberFormat="1" applyFont="1" applyFill="1" applyBorder="1"/>
    <xf numFmtId="0" fontId="72" fillId="2" borderId="62" xfId="0" applyFont="1" applyFill="1" applyBorder="1"/>
    <xf numFmtId="0" fontId="72" fillId="2" borderId="0" xfId="0" applyNumberFormat="1" applyFont="1" applyFill="1" applyAlignment="1">
      <alignment horizontal="left"/>
    </xf>
    <xf numFmtId="0" fontId="72" fillId="2" borderId="0" xfId="0" applyFont="1" applyFill="1" applyAlignment="1">
      <alignment horizontal="left" vertical="center" wrapText="1"/>
    </xf>
    <xf numFmtId="0" fontId="72" fillId="2" borderId="2" xfId="0" applyNumberFormat="1" applyFont="1" applyFill="1" applyBorder="1" applyAlignment="1" applyProtection="1">
      <alignment horizontal="left" vertical="top"/>
    </xf>
    <xf numFmtId="0" fontId="72" fillId="2" borderId="0" xfId="0" applyFont="1" applyFill="1" applyBorder="1" applyAlignment="1" applyProtection="1">
      <alignment horizontal="left" vertical="center" wrapText="1"/>
    </xf>
    <xf numFmtId="0" fontId="72" fillId="2" borderId="0" xfId="0" applyNumberFormat="1" applyFont="1" applyFill="1" applyBorder="1" applyAlignment="1" applyProtection="1">
      <alignment horizontal="left" vertical="top"/>
    </xf>
    <xf numFmtId="0" fontId="71" fillId="2" borderId="0" xfId="0" applyFont="1" applyFill="1" applyBorder="1"/>
    <xf numFmtId="6" fontId="72" fillId="2" borderId="0" xfId="0" applyNumberFormat="1" applyFont="1" applyFill="1" applyAlignment="1">
      <alignment horizontal="left" vertical="center" wrapText="1"/>
    </xf>
    <xf numFmtId="0" fontId="72" fillId="2" borderId="0" xfId="0" applyNumberFormat="1" applyFont="1" applyFill="1" applyBorder="1" applyAlignment="1">
      <alignment horizontal="left"/>
    </xf>
    <xf numFmtId="6" fontId="72" fillId="2" borderId="0" xfId="0" applyNumberFormat="1" applyFont="1" applyFill="1" applyBorder="1" applyAlignment="1">
      <alignment horizontal="left" vertical="center" wrapText="1"/>
    </xf>
    <xf numFmtId="0" fontId="72" fillId="2" borderId="62" xfId="0" applyNumberFormat="1" applyFont="1" applyFill="1" applyBorder="1" applyAlignment="1">
      <alignment horizontal="left"/>
    </xf>
    <xf numFmtId="6" fontId="72" fillId="2" borderId="62" xfId="0" applyNumberFormat="1" applyFont="1" applyFill="1" applyBorder="1" applyAlignment="1">
      <alignment horizontal="left" vertical="center" wrapText="1"/>
    </xf>
    <xf numFmtId="0" fontId="3" fillId="2" borderId="0" xfId="0" applyFont="1" applyFill="1" applyAlignment="1">
      <alignment horizontal="left" wrapText="1"/>
    </xf>
    <xf numFmtId="0" fontId="3" fillId="2" borderId="0" xfId="0" applyFont="1" applyFill="1" applyBorder="1" applyAlignment="1">
      <alignment horizontal="left" wrapText="1"/>
    </xf>
    <xf numFmtId="6" fontId="71" fillId="2" borderId="0" xfId="0" applyNumberFormat="1" applyFont="1" applyFill="1" applyAlignment="1">
      <alignment vertical="center"/>
    </xf>
    <xf numFmtId="0" fontId="111" fillId="2" borderId="0" xfId="0" applyFont="1" applyFill="1" applyAlignment="1">
      <alignment horizontal="left"/>
    </xf>
    <xf numFmtId="0" fontId="82" fillId="2" borderId="0" xfId="0" applyFont="1" applyFill="1" applyAlignment="1">
      <alignment horizontal="left" vertical="top"/>
    </xf>
    <xf numFmtId="0" fontId="72" fillId="4" borderId="26" xfId="0" applyFont="1" applyFill="1" applyBorder="1" applyAlignment="1">
      <alignment horizontal="left"/>
    </xf>
    <xf numFmtId="0" fontId="72" fillId="4" borderId="57" xfId="0" applyFont="1" applyFill="1" applyBorder="1" applyAlignment="1">
      <alignment horizontal="left" wrapText="1"/>
    </xf>
    <xf numFmtId="0" fontId="71" fillId="4" borderId="0" xfId="0" applyFont="1" applyFill="1" applyBorder="1" applyAlignment="1">
      <alignment vertical="center"/>
    </xf>
    <xf numFmtId="6" fontId="72" fillId="4" borderId="0" xfId="0" applyNumberFormat="1" applyFont="1" applyFill="1" applyAlignment="1">
      <alignment vertical="center"/>
    </xf>
    <xf numFmtId="6" fontId="71" fillId="4" borderId="0" xfId="0" applyNumberFormat="1" applyFont="1" applyFill="1"/>
    <xf numFmtId="0" fontId="72" fillId="4" borderId="40" xfId="0" applyFont="1" applyFill="1" applyBorder="1" applyAlignment="1">
      <alignment horizontal="left"/>
    </xf>
    <xf numFmtId="0" fontId="72" fillId="4" borderId="35" xfId="0" applyFont="1" applyFill="1" applyBorder="1" applyAlignment="1">
      <alignment horizontal="left" wrapText="1"/>
    </xf>
    <xf numFmtId="0" fontId="72" fillId="4" borderId="37" xfId="0" applyFont="1" applyFill="1" applyBorder="1" applyAlignment="1">
      <alignment horizontal="left"/>
    </xf>
    <xf numFmtId="0" fontId="72" fillId="4" borderId="38" xfId="0" applyFont="1" applyFill="1" applyBorder="1" applyAlignment="1">
      <alignment horizontal="left" wrapText="1"/>
    </xf>
    <xf numFmtId="0" fontId="71" fillId="4" borderId="40" xfId="0" applyFont="1" applyFill="1" applyBorder="1" applyAlignment="1">
      <alignment vertical="center"/>
    </xf>
    <xf numFmtId="0" fontId="72" fillId="4" borderId="4" xfId="0" applyFont="1" applyFill="1" applyBorder="1" applyAlignment="1">
      <alignment horizontal="left"/>
    </xf>
    <xf numFmtId="0" fontId="72" fillId="4" borderId="18" xfId="0" applyFont="1" applyFill="1" applyBorder="1" applyAlignment="1">
      <alignment horizontal="left" wrapText="1"/>
    </xf>
    <xf numFmtId="0" fontId="72" fillId="4" borderId="0" xfId="0" applyFont="1" applyFill="1" applyBorder="1" applyAlignment="1">
      <alignment horizontal="left"/>
    </xf>
    <xf numFmtId="0" fontId="72" fillId="4" borderId="0" xfId="0" applyFont="1" applyFill="1" applyBorder="1" applyAlignment="1">
      <alignment horizontal="left" wrapText="1"/>
    </xf>
    <xf numFmtId="0" fontId="71" fillId="4" borderId="0" xfId="0" applyFont="1" applyFill="1"/>
    <xf numFmtId="0" fontId="72" fillId="4" borderId="12" xfId="0" applyFont="1" applyFill="1" applyBorder="1" applyAlignment="1" applyProtection="1">
      <alignment horizontal="left" vertical="center"/>
    </xf>
    <xf numFmtId="0" fontId="72" fillId="4" borderId="12" xfId="0" applyFont="1" applyFill="1" applyBorder="1" applyAlignment="1" applyProtection="1">
      <alignment horizontal="left" wrapText="1"/>
    </xf>
    <xf numFmtId="0" fontId="72" fillId="4" borderId="0" xfId="0" applyFont="1" applyFill="1" applyAlignment="1">
      <alignment horizontal="left"/>
    </xf>
    <xf numFmtId="0" fontId="72" fillId="4" borderId="0" xfId="0" applyFont="1" applyFill="1" applyAlignment="1">
      <alignment horizontal="left" wrapText="1"/>
    </xf>
    <xf numFmtId="0" fontId="72" fillId="2" borderId="0" xfId="0" applyFont="1" applyFill="1" applyBorder="1" applyAlignment="1" applyProtection="1">
      <alignment horizontal="center" vertical="center"/>
    </xf>
    <xf numFmtId="0" fontId="71" fillId="2" borderId="0" xfId="0" applyFont="1" applyFill="1" applyAlignment="1">
      <alignment vertical="center"/>
    </xf>
    <xf numFmtId="0" fontId="72" fillId="2" borderId="62" xfId="0" applyFont="1" applyFill="1" applyBorder="1" applyAlignment="1" applyProtection="1">
      <alignment horizontal="center" vertical="center"/>
    </xf>
    <xf numFmtId="0" fontId="72" fillId="2" borderId="62" xfId="0" applyFont="1" applyFill="1" applyBorder="1" applyAlignment="1" applyProtection="1">
      <alignment horizontal="left" vertical="center" wrapText="1"/>
    </xf>
    <xf numFmtId="6" fontId="71" fillId="2" borderId="62" xfId="0" applyNumberFormat="1" applyFont="1" applyFill="1" applyBorder="1" applyAlignment="1">
      <alignment vertical="center"/>
    </xf>
    <xf numFmtId="6" fontId="72" fillId="2" borderId="62" xfId="0" applyNumberFormat="1" applyFont="1" applyFill="1" applyBorder="1" applyAlignment="1">
      <alignment vertical="center"/>
    </xf>
    <xf numFmtId="0" fontId="71" fillId="2" borderId="62" xfId="0" applyFont="1" applyFill="1" applyBorder="1" applyAlignment="1">
      <alignment vertical="center"/>
    </xf>
    <xf numFmtId="0" fontId="72" fillId="4" borderId="0" xfId="0" applyFont="1" applyFill="1" applyAlignment="1">
      <alignment horizontal="left" vertical="center"/>
    </xf>
    <xf numFmtId="0" fontId="72" fillId="4" borderId="0" xfId="0" applyFont="1" applyFill="1" applyAlignment="1">
      <alignment horizontal="left" vertical="center" wrapText="1"/>
    </xf>
    <xf numFmtId="6" fontId="71" fillId="4" borderId="0" xfId="0" applyNumberFormat="1" applyFont="1" applyFill="1" applyAlignment="1">
      <alignment vertical="center"/>
    </xf>
    <xf numFmtId="0" fontId="37" fillId="2" borderId="0" xfId="0" applyNumberFormat="1" applyFont="1" applyFill="1" applyAlignment="1">
      <alignment horizontal="left"/>
    </xf>
    <xf numFmtId="6" fontId="68" fillId="2" borderId="0" xfId="0" applyNumberFormat="1" applyFont="1" applyFill="1"/>
    <xf numFmtId="0" fontId="72" fillId="4" borderId="0" xfId="0" applyNumberFormat="1" applyFont="1" applyFill="1" applyAlignment="1">
      <alignment horizontal="left"/>
    </xf>
    <xf numFmtId="6" fontId="22" fillId="2" borderId="0" xfId="2" applyNumberFormat="1" applyFont="1" applyFill="1" applyBorder="1" applyAlignment="1">
      <alignment horizontal="center"/>
    </xf>
    <xf numFmtId="6" fontId="7" fillId="2" borderId="0" xfId="0" applyNumberFormat="1" applyFont="1" applyFill="1" applyBorder="1" applyAlignment="1">
      <alignment horizontal="center"/>
    </xf>
    <xf numFmtId="6" fontId="1" fillId="2" borderId="0" xfId="2" applyNumberFormat="1" applyFont="1" applyFill="1" applyBorder="1" applyAlignment="1">
      <alignment horizontal="left"/>
    </xf>
    <xf numFmtId="0" fontId="17" fillId="0" borderId="0" xfId="0" applyNumberFormat="1" applyFont="1" applyFill="1" applyBorder="1" applyAlignment="1">
      <alignment horizontal="center" vertical="center" wrapText="1"/>
    </xf>
    <xf numFmtId="0" fontId="32" fillId="0" borderId="0" xfId="0" applyNumberFormat="1" applyFont="1" applyFill="1" applyBorder="1"/>
    <xf numFmtId="0" fontId="32" fillId="0" borderId="0" xfId="0" applyFont="1" applyFill="1" applyBorder="1" applyAlignment="1">
      <alignment horizontal="center" vertical="center" wrapText="1"/>
    </xf>
    <xf numFmtId="0" fontId="17" fillId="7" borderId="74" xfId="0" applyFont="1" applyFill="1" applyBorder="1" applyAlignment="1"/>
    <xf numFmtId="0" fontId="17" fillId="7" borderId="74" xfId="0" applyFont="1" applyFill="1" applyBorder="1" applyAlignment="1">
      <alignment horizontal="center" wrapText="1"/>
    </xf>
    <xf numFmtId="6" fontId="32" fillId="7" borderId="74" xfId="0" applyNumberFormat="1" applyFont="1" applyFill="1" applyBorder="1" applyAlignment="1">
      <alignment horizontal="center"/>
    </xf>
    <xf numFmtId="0" fontId="32" fillId="7" borderId="74" xfId="0" applyFont="1" applyFill="1" applyBorder="1"/>
    <xf numFmtId="0" fontId="32" fillId="7" borderId="74" xfId="0" applyFont="1" applyFill="1" applyBorder="1" applyAlignment="1">
      <alignment horizontal="left"/>
    </xf>
    <xf numFmtId="6" fontId="32" fillId="7" borderId="74" xfId="2" applyNumberFormat="1" applyFont="1" applyFill="1" applyBorder="1" applyAlignment="1">
      <alignment horizontal="center"/>
    </xf>
    <xf numFmtId="0" fontId="17" fillId="17" borderId="0" xfId="0" applyNumberFormat="1" applyFont="1" applyFill="1" applyBorder="1" applyAlignment="1">
      <alignment horizontal="center" vertical="center" wrapText="1"/>
    </xf>
    <xf numFmtId="0" fontId="112" fillId="17" borderId="0" xfId="0" applyNumberFormat="1" applyFont="1" applyFill="1" applyBorder="1" applyAlignment="1">
      <alignment horizontal="center" vertical="center" wrapText="1"/>
    </xf>
    <xf numFmtId="0" fontId="17" fillId="17" borderId="26" xfId="0" applyNumberFormat="1" applyFont="1" applyFill="1" applyBorder="1" applyAlignment="1">
      <alignment horizontal="center" vertical="center" wrapText="1"/>
    </xf>
    <xf numFmtId="0" fontId="17" fillId="17" borderId="24" xfId="0" applyNumberFormat="1" applyFont="1" applyFill="1" applyBorder="1" applyAlignment="1">
      <alignment horizontal="center" vertical="center" wrapText="1"/>
    </xf>
    <xf numFmtId="0" fontId="17" fillId="17" borderId="57" xfId="0" applyNumberFormat="1" applyFont="1" applyFill="1" applyBorder="1" applyAlignment="1">
      <alignment horizontal="center" vertical="center" wrapText="1"/>
    </xf>
    <xf numFmtId="6" fontId="17" fillId="17" borderId="24" xfId="0" applyNumberFormat="1" applyFont="1" applyFill="1" applyBorder="1" applyAlignment="1">
      <alignment horizontal="center" vertical="center" wrapText="1"/>
    </xf>
    <xf numFmtId="6" fontId="17" fillId="17" borderId="57" xfId="0" applyNumberFormat="1" applyFont="1" applyFill="1" applyBorder="1" applyAlignment="1">
      <alignment horizontal="center" vertical="center" wrapText="1"/>
    </xf>
    <xf numFmtId="6" fontId="17" fillId="17" borderId="26" xfId="0" applyNumberFormat="1" applyFont="1" applyFill="1" applyBorder="1" applyAlignment="1">
      <alignment horizontal="center" vertical="center" wrapText="1"/>
    </xf>
    <xf numFmtId="0" fontId="32" fillId="17" borderId="0" xfId="0" applyFont="1" applyFill="1" applyBorder="1" applyAlignment="1" applyProtection="1">
      <alignment vertical="center" wrapText="1"/>
    </xf>
    <xf numFmtId="0" fontId="78" fillId="17" borderId="0" xfId="2" applyNumberFormat="1" applyFont="1" applyFill="1" applyBorder="1" applyAlignment="1">
      <alignment horizontal="center" wrapText="1"/>
    </xf>
    <xf numFmtId="0" fontId="32" fillId="17" borderId="40" xfId="0" applyNumberFormat="1" applyFont="1" applyFill="1" applyBorder="1" applyAlignment="1">
      <alignment horizontal="center"/>
    </xf>
    <xf numFmtId="0" fontId="32" fillId="17" borderId="0" xfId="0" applyNumberFormat="1" applyFont="1" applyFill="1" applyBorder="1" applyAlignment="1">
      <alignment horizontal="center"/>
    </xf>
    <xf numFmtId="0" fontId="32" fillId="17" borderId="35" xfId="0" applyNumberFormat="1" applyFont="1" applyFill="1" applyBorder="1" applyAlignment="1">
      <alignment horizontal="center"/>
    </xf>
    <xf numFmtId="0" fontId="17" fillId="17" borderId="62" xfId="0" applyNumberFormat="1" applyFont="1" applyFill="1" applyBorder="1" applyAlignment="1">
      <alignment horizontal="center"/>
    </xf>
    <xf numFmtId="0" fontId="17" fillId="17" borderId="38" xfId="0" applyNumberFormat="1" applyFont="1" applyFill="1" applyBorder="1" applyAlignment="1">
      <alignment horizontal="center"/>
    </xf>
    <xf numFmtId="0" fontId="17" fillId="17" borderId="37" xfId="0" applyNumberFormat="1" applyFont="1" applyFill="1" applyBorder="1" applyAlignment="1">
      <alignment horizontal="center"/>
    </xf>
    <xf numFmtId="0" fontId="17" fillId="17" borderId="35" xfId="0" applyNumberFormat="1" applyFont="1" applyFill="1" applyBorder="1" applyAlignment="1">
      <alignment horizontal="center"/>
    </xf>
    <xf numFmtId="0" fontId="17" fillId="17" borderId="4" xfId="0" applyFont="1" applyFill="1" applyBorder="1" applyAlignment="1">
      <alignment horizontal="center" vertical="center" wrapText="1"/>
    </xf>
    <xf numFmtId="0" fontId="17" fillId="17" borderId="45" xfId="0" applyFont="1" applyFill="1" applyBorder="1" applyAlignment="1">
      <alignment horizontal="center" vertical="center" wrapText="1"/>
    </xf>
    <xf numFmtId="0" fontId="17" fillId="17" borderId="18" xfId="0" applyFont="1" applyFill="1" applyBorder="1" applyAlignment="1">
      <alignment horizontal="center" vertical="center" wrapText="1"/>
    </xf>
    <xf numFmtId="165" fontId="17" fillId="17" borderId="4" xfId="0" applyNumberFormat="1" applyFont="1" applyFill="1" applyBorder="1" applyAlignment="1">
      <alignment horizontal="center" vertical="center" wrapText="1"/>
    </xf>
    <xf numFmtId="0" fontId="17" fillId="17" borderId="28" xfId="0" applyNumberFormat="1" applyFont="1" applyFill="1" applyBorder="1" applyAlignment="1">
      <alignment horizontal="center" vertical="center"/>
    </xf>
    <xf numFmtId="0" fontId="17" fillId="17" borderId="18" xfId="0" applyNumberFormat="1" applyFont="1" applyFill="1" applyBorder="1" applyAlignment="1">
      <alignment horizontal="center" vertical="center"/>
    </xf>
    <xf numFmtId="0" fontId="17" fillId="17" borderId="3" xfId="0" applyNumberFormat="1" applyFont="1" applyFill="1" applyBorder="1" applyAlignment="1">
      <alignment horizontal="center" vertical="center"/>
    </xf>
    <xf numFmtId="0" fontId="32" fillId="17" borderId="0" xfId="0" applyFont="1" applyFill="1" applyBorder="1" applyAlignment="1" applyProtection="1">
      <alignment horizontal="left" vertical="center" wrapText="1"/>
    </xf>
    <xf numFmtId="0" fontId="32" fillId="17" borderId="0" xfId="0" applyFont="1" applyFill="1" applyBorder="1" applyAlignment="1" applyProtection="1">
      <alignment horizontal="left" wrapText="1"/>
    </xf>
    <xf numFmtId="9" fontId="78" fillId="17" borderId="0" xfId="12" applyFont="1" applyFill="1" applyBorder="1" applyAlignment="1">
      <alignment horizontal="center"/>
    </xf>
    <xf numFmtId="9" fontId="32" fillId="17" borderId="0" xfId="12" applyFont="1" applyFill="1" applyBorder="1" applyAlignment="1">
      <alignment horizontal="center"/>
    </xf>
    <xf numFmtId="10" fontId="32" fillId="17" borderId="0" xfId="12" applyNumberFormat="1" applyFont="1" applyFill="1" applyBorder="1" applyAlignment="1">
      <alignment horizontal="center"/>
    </xf>
    <xf numFmtId="10" fontId="32" fillId="17" borderId="63" xfId="12" applyNumberFormat="1" applyFont="1" applyFill="1" applyBorder="1" applyAlignment="1">
      <alignment horizontal="center"/>
    </xf>
    <xf numFmtId="6" fontId="32" fillId="17" borderId="0" xfId="0" applyNumberFormat="1" applyFont="1" applyFill="1" applyBorder="1" applyAlignment="1">
      <alignment horizontal="center"/>
    </xf>
    <xf numFmtId="9" fontId="32" fillId="17" borderId="47" xfId="12" applyFont="1" applyFill="1" applyBorder="1" applyAlignment="1">
      <alignment horizontal="center"/>
    </xf>
    <xf numFmtId="0" fontId="32" fillId="17" borderId="0" xfId="0" applyFont="1" applyFill="1" applyBorder="1" applyAlignment="1" applyProtection="1">
      <alignment horizontal="left" vertical="center"/>
    </xf>
    <xf numFmtId="10" fontId="32" fillId="17" borderId="47" xfId="12" applyNumberFormat="1" applyFont="1" applyFill="1" applyBorder="1" applyAlignment="1">
      <alignment horizontal="center"/>
    </xf>
    <xf numFmtId="10" fontId="32" fillId="17" borderId="73" xfId="12" applyNumberFormat="1" applyFont="1" applyFill="1" applyBorder="1" applyAlignment="1">
      <alignment horizontal="center"/>
    </xf>
    <xf numFmtId="0" fontId="17" fillId="17" borderId="0" xfId="0" applyFont="1" applyFill="1" applyBorder="1" applyAlignment="1"/>
    <xf numFmtId="9" fontId="78" fillId="17" borderId="0" xfId="12" applyFont="1" applyFill="1" applyBorder="1" applyAlignment="1">
      <alignment horizontal="left" vertical="center" wrapText="1"/>
    </xf>
    <xf numFmtId="6" fontId="32" fillId="17" borderId="0" xfId="0" applyNumberFormat="1" applyFont="1" applyFill="1" applyBorder="1" applyAlignment="1">
      <alignment horizontal="center" wrapText="1"/>
    </xf>
    <xf numFmtId="0" fontId="32" fillId="17" borderId="0" xfId="0" applyFont="1" applyFill="1" applyBorder="1" applyAlignment="1" applyProtection="1">
      <alignment horizontal="left" vertical="top"/>
    </xf>
    <xf numFmtId="9" fontId="32" fillId="17" borderId="73" xfId="12" applyFont="1" applyFill="1" applyBorder="1" applyAlignment="1">
      <alignment horizontal="center"/>
    </xf>
    <xf numFmtId="0" fontId="78" fillId="2" borderId="0" xfId="0" applyFont="1" applyFill="1" applyBorder="1"/>
    <xf numFmtId="0" fontId="17" fillId="2" borderId="0" xfId="0" applyFont="1" applyFill="1" applyBorder="1"/>
    <xf numFmtId="5" fontId="78" fillId="2" borderId="0" xfId="3" applyNumberFormat="1" applyFont="1" applyFill="1" applyBorder="1" applyAlignment="1">
      <alignment horizontal="center"/>
    </xf>
    <xf numFmtId="0" fontId="17" fillId="2" borderId="0" xfId="0" applyNumberFormat="1" applyFont="1" applyFill="1" applyBorder="1" applyAlignment="1">
      <alignment horizontal="center" vertical="center" wrapText="1"/>
    </xf>
    <xf numFmtId="0" fontId="112" fillId="2" borderId="0" xfId="0" applyNumberFormat="1" applyFont="1" applyFill="1" applyBorder="1" applyAlignment="1">
      <alignment horizontal="center" vertical="center" wrapText="1"/>
    </xf>
    <xf numFmtId="0" fontId="17" fillId="2" borderId="26" xfId="0" applyNumberFormat="1" applyFont="1" applyFill="1" applyBorder="1" applyAlignment="1">
      <alignment horizontal="center" vertical="center" wrapText="1"/>
    </xf>
    <xf numFmtId="0" fontId="17" fillId="2" borderId="24" xfId="0" applyNumberFormat="1" applyFont="1" applyFill="1" applyBorder="1" applyAlignment="1">
      <alignment horizontal="center" vertical="center" wrapText="1"/>
    </xf>
    <xf numFmtId="0" fontId="17" fillId="2" borderId="57" xfId="0" applyNumberFormat="1" applyFont="1" applyFill="1" applyBorder="1" applyAlignment="1">
      <alignment horizontal="center" vertical="center" wrapText="1"/>
    </xf>
    <xf numFmtId="6" fontId="17" fillId="2" borderId="24" xfId="0" applyNumberFormat="1" applyFont="1" applyFill="1" applyBorder="1" applyAlignment="1">
      <alignment horizontal="center" vertical="center" wrapText="1"/>
    </xf>
    <xf numFmtId="6" fontId="17" fillId="2" borderId="57" xfId="0" applyNumberFormat="1" applyFont="1" applyFill="1" applyBorder="1" applyAlignment="1">
      <alignment horizontal="center" vertical="center" wrapText="1"/>
    </xf>
    <xf numFmtId="6" fontId="17" fillId="2" borderId="26" xfId="0" applyNumberFormat="1" applyFont="1" applyFill="1" applyBorder="1" applyAlignment="1">
      <alignment horizontal="center" vertical="center" wrapText="1"/>
    </xf>
    <xf numFmtId="0" fontId="32" fillId="2" borderId="0" xfId="0" applyFont="1" applyFill="1" applyBorder="1" applyAlignment="1" applyProtection="1">
      <alignment vertical="center" wrapText="1"/>
    </xf>
    <xf numFmtId="0" fontId="78" fillId="2" borderId="0" xfId="2" applyNumberFormat="1" applyFont="1" applyFill="1" applyBorder="1" applyAlignment="1">
      <alignment horizontal="center" wrapText="1"/>
    </xf>
    <xf numFmtId="0" fontId="32" fillId="2" borderId="40" xfId="0" applyNumberFormat="1" applyFont="1" applyFill="1" applyBorder="1" applyAlignment="1">
      <alignment horizontal="center"/>
    </xf>
    <xf numFmtId="0" fontId="32" fillId="2" borderId="0" xfId="0" applyNumberFormat="1" applyFont="1" applyFill="1" applyBorder="1" applyAlignment="1">
      <alignment horizontal="center"/>
    </xf>
    <xf numFmtId="0" fontId="32" fillId="2" borderId="35" xfId="0" applyNumberFormat="1" applyFont="1" applyFill="1" applyBorder="1" applyAlignment="1">
      <alignment horizontal="center"/>
    </xf>
    <xf numFmtId="0" fontId="17" fillId="2" borderId="62" xfId="0" applyNumberFormat="1" applyFont="1" applyFill="1" applyBorder="1" applyAlignment="1">
      <alignment horizontal="center"/>
    </xf>
    <xf numFmtId="0" fontId="17" fillId="2" borderId="38" xfId="0" applyNumberFormat="1" applyFont="1" applyFill="1" applyBorder="1" applyAlignment="1">
      <alignment horizontal="center"/>
    </xf>
    <xf numFmtId="0" fontId="17" fillId="2" borderId="37" xfId="0" applyNumberFormat="1" applyFont="1" applyFill="1" applyBorder="1" applyAlignment="1">
      <alignment horizontal="center"/>
    </xf>
    <xf numFmtId="5" fontId="112" fillId="2" borderId="0" xfId="3" applyNumberFormat="1" applyFont="1" applyFill="1" applyBorder="1" applyAlignment="1">
      <alignment horizontal="center" vertical="center" wrapText="1"/>
    </xf>
    <xf numFmtId="0" fontId="17" fillId="2" borderId="4" xfId="0" applyFont="1" applyFill="1" applyBorder="1" applyAlignment="1">
      <alignment horizontal="center" vertical="center" wrapText="1"/>
    </xf>
    <xf numFmtId="0" fontId="17" fillId="2" borderId="45" xfId="0" applyFont="1" applyFill="1" applyBorder="1" applyAlignment="1">
      <alignment horizontal="center" vertical="center" wrapText="1"/>
    </xf>
    <xf numFmtId="0" fontId="17" fillId="2" borderId="18" xfId="0" applyFont="1" applyFill="1" applyBorder="1" applyAlignment="1">
      <alignment horizontal="center" vertical="center" wrapText="1"/>
    </xf>
    <xf numFmtId="6" fontId="17" fillId="2" borderId="45" xfId="0" applyNumberFormat="1" applyFont="1" applyFill="1" applyBorder="1" applyAlignment="1">
      <alignment horizontal="center" vertical="center" wrapText="1"/>
    </xf>
    <xf numFmtId="0" fontId="17" fillId="2" borderId="18" xfId="0" applyNumberFormat="1" applyFont="1" applyFill="1" applyBorder="1" applyAlignment="1">
      <alignment horizontal="center" vertical="center"/>
    </xf>
    <xf numFmtId="0" fontId="32" fillId="2" borderId="0" xfId="0" applyFont="1" applyFill="1" applyBorder="1" applyAlignment="1" applyProtection="1">
      <alignment horizontal="left" vertical="center"/>
    </xf>
    <xf numFmtId="0" fontId="32" fillId="2" borderId="62" xfId="0" applyFont="1" applyFill="1" applyBorder="1" applyAlignment="1" applyProtection="1">
      <alignment horizontal="left" vertical="center"/>
    </xf>
    <xf numFmtId="0" fontId="32" fillId="2" borderId="62" xfId="0" applyFont="1" applyFill="1" applyBorder="1"/>
    <xf numFmtId="0" fontId="32" fillId="2" borderId="45" xfId="0" applyFont="1" applyFill="1" applyBorder="1" applyAlignment="1">
      <alignment horizontal="left"/>
    </xf>
    <xf numFmtId="0" fontId="32" fillId="2" borderId="45" xfId="0" applyFont="1" applyFill="1" applyBorder="1" applyAlignment="1">
      <alignment horizontal="left" wrapText="1"/>
    </xf>
    <xf numFmtId="6" fontId="78" fillId="2" borderId="45" xfId="0" applyNumberFormat="1" applyFont="1" applyFill="1" applyBorder="1" applyAlignment="1">
      <alignment horizontal="center" wrapText="1"/>
    </xf>
    <xf numFmtId="6" fontId="32" fillId="2" borderId="45" xfId="0" applyNumberFormat="1" applyFont="1" applyFill="1" applyBorder="1" applyAlignment="1">
      <alignment horizontal="center" wrapText="1"/>
    </xf>
    <xf numFmtId="6" fontId="32" fillId="2" borderId="45" xfId="0" applyNumberFormat="1" applyFont="1" applyFill="1" applyBorder="1" applyAlignment="1">
      <alignment horizontal="center"/>
    </xf>
    <xf numFmtId="0" fontId="32" fillId="2" borderId="45" xfId="0" applyFont="1" applyFill="1" applyBorder="1"/>
    <xf numFmtId="0" fontId="17" fillId="2" borderId="0" xfId="0" applyFont="1" applyFill="1" applyBorder="1" applyAlignment="1"/>
    <xf numFmtId="5" fontId="78" fillId="2" borderId="0" xfId="0" applyNumberFormat="1" applyFont="1" applyFill="1" applyBorder="1" applyAlignment="1">
      <alignment horizontal="left" vertical="center" wrapText="1"/>
    </xf>
    <xf numFmtId="6" fontId="32" fillId="2" borderId="0" xfId="0" applyNumberFormat="1" applyFont="1" applyFill="1" applyBorder="1" applyAlignment="1">
      <alignment horizontal="center" wrapText="1"/>
    </xf>
    <xf numFmtId="5" fontId="78" fillId="2" borderId="0" xfId="0" applyNumberFormat="1" applyFont="1" applyFill="1" applyBorder="1" applyAlignment="1">
      <alignment horizontal="center"/>
    </xf>
    <xf numFmtId="6" fontId="78" fillId="2" borderId="0" xfId="0" applyNumberFormat="1" applyFont="1" applyFill="1" applyBorder="1" applyAlignment="1">
      <alignment horizontal="center"/>
    </xf>
    <xf numFmtId="0" fontId="17" fillId="2" borderId="45" xfId="0" applyFont="1" applyFill="1" applyBorder="1" applyAlignment="1">
      <alignment horizontal="left"/>
    </xf>
    <xf numFmtId="0" fontId="17" fillId="2" borderId="45" xfId="0" applyFont="1" applyFill="1" applyBorder="1" applyAlignment="1">
      <alignment horizontal="left" wrapText="1"/>
    </xf>
    <xf numFmtId="6" fontId="112" fillId="2" borderId="45" xfId="0" applyNumberFormat="1" applyFont="1" applyFill="1" applyBorder="1" applyAlignment="1">
      <alignment horizontal="center" wrapText="1"/>
    </xf>
    <xf numFmtId="6" fontId="17" fillId="2" borderId="45" xfId="0" applyNumberFormat="1" applyFont="1" applyFill="1" applyBorder="1" applyAlignment="1">
      <alignment horizontal="center" wrapText="1"/>
    </xf>
    <xf numFmtId="6" fontId="17" fillId="2" borderId="45" xfId="0" applyNumberFormat="1" applyFont="1" applyFill="1" applyBorder="1" applyAlignment="1">
      <alignment horizontal="center"/>
    </xf>
    <xf numFmtId="0" fontId="17" fillId="2" borderId="45" xfId="0" applyFont="1" applyFill="1" applyBorder="1"/>
    <xf numFmtId="0" fontId="32" fillId="2" borderId="0" xfId="0" applyFont="1" applyFill="1" applyBorder="1" applyAlignment="1">
      <alignment horizontal="left"/>
    </xf>
    <xf numFmtId="6" fontId="78" fillId="2" borderId="0" xfId="2" applyNumberFormat="1" applyFont="1" applyFill="1" applyBorder="1" applyAlignment="1">
      <alignment horizontal="center"/>
    </xf>
    <xf numFmtId="5" fontId="32" fillId="2" borderId="0" xfId="0" applyNumberFormat="1" applyFont="1" applyFill="1" applyBorder="1" applyAlignment="1">
      <alignment horizontal="left" vertical="center" wrapText="1"/>
    </xf>
    <xf numFmtId="0" fontId="112" fillId="2" borderId="0" xfId="0" applyFont="1" applyFill="1" applyBorder="1"/>
    <xf numFmtId="6" fontId="78" fillId="2" borderId="0" xfId="0" applyNumberFormat="1" applyFont="1" applyFill="1" applyBorder="1" applyAlignment="1">
      <alignment horizontal="center" wrapText="1"/>
    </xf>
    <xf numFmtId="0" fontId="17" fillId="2" borderId="0" xfId="0" applyFont="1" applyFill="1" applyBorder="1" applyAlignment="1">
      <alignment horizontal="center" wrapText="1"/>
    </xf>
    <xf numFmtId="6" fontId="32" fillId="2" borderId="0" xfId="2" applyNumberFormat="1" applyFont="1" applyFill="1" applyBorder="1" applyAlignment="1">
      <alignment horizontal="center"/>
    </xf>
    <xf numFmtId="6" fontId="112" fillId="2" borderId="0" xfId="2" applyNumberFormat="1" applyFont="1" applyFill="1" applyBorder="1" applyAlignment="1">
      <alignment horizontal="center"/>
    </xf>
    <xf numFmtId="0" fontId="17" fillId="2" borderId="0" xfId="0" applyFont="1" applyFill="1" applyBorder="1" applyAlignment="1">
      <alignment horizontal="left" wrapText="1"/>
    </xf>
    <xf numFmtId="6" fontId="17" fillId="2" borderId="0" xfId="2" applyNumberFormat="1" applyFont="1" applyFill="1" applyBorder="1" applyAlignment="1">
      <alignment horizontal="center"/>
    </xf>
    <xf numFmtId="0" fontId="24" fillId="2" borderId="0" xfId="0" applyFont="1" applyFill="1" applyBorder="1"/>
    <xf numFmtId="0" fontId="33" fillId="2" borderId="0" xfId="0" applyFont="1" applyFill="1" applyBorder="1"/>
    <xf numFmtId="0" fontId="113" fillId="2" borderId="0" xfId="0" applyFont="1" applyFill="1" applyBorder="1"/>
    <xf numFmtId="5" fontId="24" fillId="2" borderId="0" xfId="3" applyNumberFormat="1" applyFont="1" applyFill="1" applyBorder="1" applyAlignment="1">
      <alignment horizontal="left" vertical="center"/>
    </xf>
    <xf numFmtId="0" fontId="24" fillId="2" borderId="0" xfId="0" applyFont="1" applyFill="1" applyBorder="1" applyAlignment="1">
      <alignment horizontal="left"/>
    </xf>
    <xf numFmtId="5" fontId="113" fillId="2" borderId="0" xfId="3" applyNumberFormat="1" applyFont="1" applyFill="1" applyBorder="1" applyAlignment="1">
      <alignment horizontal="center"/>
    </xf>
    <xf numFmtId="5" fontId="112" fillId="2" borderId="12" xfId="3" applyNumberFormat="1" applyFont="1" applyFill="1" applyBorder="1" applyAlignment="1">
      <alignment horizontal="center" vertical="center" wrapText="1"/>
    </xf>
    <xf numFmtId="0" fontId="114" fillId="2" borderId="0" xfId="0" applyFont="1" applyFill="1" applyBorder="1"/>
    <xf numFmtId="5" fontId="115" fillId="2" borderId="0" xfId="3" applyNumberFormat="1" applyFont="1" applyFill="1" applyBorder="1" applyAlignment="1">
      <alignment horizontal="center"/>
    </xf>
    <xf numFmtId="5" fontId="78" fillId="2" borderId="0" xfId="3" applyNumberFormat="1" applyFont="1" applyFill="1" applyBorder="1" applyAlignment="1">
      <alignment horizontal="center" vertical="center"/>
    </xf>
    <xf numFmtId="6" fontId="32" fillId="2" borderId="0" xfId="0" applyNumberFormat="1" applyFont="1" applyFill="1" applyBorder="1" applyAlignment="1">
      <alignment horizontal="center" vertical="center"/>
    </xf>
    <xf numFmtId="0" fontId="32" fillId="2" borderId="0" xfId="0" applyFont="1" applyFill="1" applyBorder="1" applyAlignment="1">
      <alignment vertical="center"/>
    </xf>
    <xf numFmtId="0" fontId="32" fillId="2" borderId="62" xfId="0" applyFont="1" applyFill="1" applyBorder="1" applyAlignment="1" applyProtection="1">
      <alignment horizontal="left" vertical="center" wrapText="1"/>
    </xf>
    <xf numFmtId="0" fontId="32" fillId="2" borderId="62" xfId="0" applyFont="1" applyFill="1" applyBorder="1" applyAlignment="1">
      <alignment vertical="center"/>
    </xf>
    <xf numFmtId="0" fontId="32" fillId="2" borderId="45" xfId="0" applyFont="1" applyFill="1" applyBorder="1" applyAlignment="1">
      <alignment horizontal="left" vertical="center"/>
    </xf>
    <xf numFmtId="6" fontId="32" fillId="2" borderId="45" xfId="0" applyNumberFormat="1" applyFont="1" applyFill="1" applyBorder="1" applyAlignment="1">
      <alignment horizontal="center" vertical="center" wrapText="1"/>
    </xf>
    <xf numFmtId="6" fontId="32" fillId="2" borderId="45" xfId="0" applyNumberFormat="1" applyFont="1" applyFill="1" applyBorder="1" applyAlignment="1">
      <alignment horizontal="center" vertical="center"/>
    </xf>
    <xf numFmtId="0" fontId="32" fillId="2" borderId="45" xfId="0" applyFont="1" applyFill="1" applyBorder="1" applyAlignment="1">
      <alignment vertical="center"/>
    </xf>
    <xf numFmtId="6" fontId="32" fillId="2" borderId="0" xfId="0" applyNumberFormat="1" applyFont="1" applyFill="1" applyBorder="1" applyAlignment="1">
      <alignment horizontal="center" vertical="center" wrapText="1"/>
    </xf>
    <xf numFmtId="5" fontId="78" fillId="2" borderId="0" xfId="0" applyNumberFormat="1" applyFont="1" applyFill="1" applyBorder="1" applyAlignment="1">
      <alignment horizontal="center" vertical="center"/>
    </xf>
    <xf numFmtId="6" fontId="78" fillId="2" borderId="0" xfId="0" applyNumberFormat="1" applyFont="1" applyFill="1" applyBorder="1" applyAlignment="1">
      <alignment horizontal="center" vertical="center"/>
    </xf>
    <xf numFmtId="0" fontId="32" fillId="2" borderId="0" xfId="0" applyFont="1" applyFill="1" applyBorder="1" applyAlignment="1">
      <alignment horizontal="center" vertical="center"/>
    </xf>
    <xf numFmtId="0" fontId="32" fillId="7" borderId="74" xfId="0" applyFont="1" applyFill="1" applyBorder="1" applyAlignment="1">
      <alignment vertical="center"/>
    </xf>
    <xf numFmtId="0" fontId="17" fillId="7" borderId="74" xfId="0" applyFont="1" applyFill="1" applyBorder="1" applyAlignment="1">
      <alignment horizontal="center" vertical="center" wrapText="1"/>
    </xf>
    <xf numFmtId="6" fontId="32" fillId="7" borderId="74" xfId="0" applyNumberFormat="1" applyFont="1" applyFill="1" applyBorder="1" applyAlignment="1">
      <alignment horizontal="center" vertical="center"/>
    </xf>
    <xf numFmtId="0" fontId="78" fillId="2" borderId="0" xfId="2" applyNumberFormat="1" applyFont="1" applyFill="1" applyBorder="1" applyAlignment="1">
      <alignment horizontal="center" vertical="center" wrapText="1"/>
    </xf>
    <xf numFmtId="0" fontId="32" fillId="2" borderId="40" xfId="0" applyNumberFormat="1" applyFont="1" applyFill="1" applyBorder="1" applyAlignment="1">
      <alignment horizontal="center" vertical="center"/>
    </xf>
    <xf numFmtId="0" fontId="32" fillId="2" borderId="0" xfId="0" applyNumberFormat="1" applyFont="1" applyFill="1" applyBorder="1" applyAlignment="1">
      <alignment horizontal="center" vertical="center"/>
    </xf>
    <xf numFmtId="0" fontId="32" fillId="2" borderId="35" xfId="0" applyNumberFormat="1" applyFont="1" applyFill="1" applyBorder="1" applyAlignment="1">
      <alignment horizontal="center" vertical="center"/>
    </xf>
    <xf numFmtId="0" fontId="17" fillId="2" borderId="62" xfId="0" applyNumberFormat="1" applyFont="1" applyFill="1" applyBorder="1" applyAlignment="1">
      <alignment horizontal="center" vertical="center"/>
    </xf>
    <xf numFmtId="0" fontId="17" fillId="2" borderId="38" xfId="0" applyNumberFormat="1" applyFont="1" applyFill="1" applyBorder="1" applyAlignment="1">
      <alignment horizontal="center" vertical="center"/>
    </xf>
    <xf numFmtId="0" fontId="17" fillId="2" borderId="37" xfId="0" applyNumberFormat="1" applyFont="1" applyFill="1" applyBorder="1" applyAlignment="1">
      <alignment horizontal="center" vertical="center"/>
    </xf>
    <xf numFmtId="0" fontId="32" fillId="2" borderId="0" xfId="0" applyNumberFormat="1" applyFont="1" applyFill="1" applyBorder="1" applyAlignment="1">
      <alignment vertical="center"/>
    </xf>
    <xf numFmtId="0" fontId="32" fillId="2" borderId="0" xfId="0" applyFont="1" applyFill="1" applyBorder="1" applyAlignment="1">
      <alignment horizontal="left" vertical="center"/>
    </xf>
    <xf numFmtId="6" fontId="78" fillId="2" borderId="0" xfId="2" applyNumberFormat="1" applyFont="1" applyFill="1" applyBorder="1" applyAlignment="1">
      <alignment horizontal="center" vertical="center"/>
    </xf>
    <xf numFmtId="5" fontId="32" fillId="2" borderId="0" xfId="3" applyNumberFormat="1" applyFont="1" applyFill="1" applyBorder="1" applyAlignment="1">
      <alignment horizontal="center" vertical="center"/>
    </xf>
    <xf numFmtId="0" fontId="37" fillId="2" borderId="0" xfId="0" applyFont="1" applyFill="1" applyBorder="1" applyAlignment="1"/>
    <xf numFmtId="0" fontId="17" fillId="17" borderId="12" xfId="0" applyFont="1" applyFill="1" applyBorder="1" applyAlignment="1" applyProtection="1">
      <alignment horizontal="center" vertical="center" wrapText="1"/>
    </xf>
    <xf numFmtId="5" fontId="112" fillId="17" borderId="12" xfId="3" applyNumberFormat="1" applyFont="1" applyFill="1" applyBorder="1" applyAlignment="1">
      <alignment horizontal="center" vertical="center" wrapText="1"/>
    </xf>
    <xf numFmtId="0" fontId="17" fillId="2" borderId="45" xfId="0" applyFont="1" applyFill="1" applyBorder="1" applyAlignment="1">
      <alignment horizontal="left" vertical="center"/>
    </xf>
    <xf numFmtId="0" fontId="17" fillId="2" borderId="45" xfId="0" applyFont="1" applyFill="1" applyBorder="1" applyAlignment="1">
      <alignment horizontal="left" vertical="center" wrapText="1"/>
    </xf>
    <xf numFmtId="6" fontId="17" fillId="2" borderId="45" xfId="0" applyNumberFormat="1" applyFont="1" applyFill="1" applyBorder="1" applyAlignment="1">
      <alignment horizontal="center" vertical="center"/>
    </xf>
    <xf numFmtId="0" fontId="17" fillId="2" borderId="45" xfId="0" applyFont="1" applyFill="1" applyBorder="1" applyAlignment="1">
      <alignment vertical="center"/>
    </xf>
    <xf numFmtId="0" fontId="37" fillId="2" borderId="0" xfId="0" applyFont="1" applyFill="1" applyBorder="1" applyAlignment="1">
      <alignment vertical="center"/>
    </xf>
    <xf numFmtId="6" fontId="112" fillId="2" borderId="45" xfId="0" applyNumberFormat="1" applyFont="1" applyFill="1" applyBorder="1" applyAlignment="1">
      <alignment horizontal="center" vertical="center" wrapText="1"/>
    </xf>
    <xf numFmtId="0" fontId="21" fillId="2" borderId="0" xfId="0" applyFont="1" applyFill="1" applyProtection="1">
      <protection locked="0"/>
    </xf>
    <xf numFmtId="0" fontId="7" fillId="2" borderId="0" xfId="0" applyFont="1" applyFill="1" applyAlignment="1" applyProtection="1">
      <alignment horizontal="left"/>
      <protection locked="0"/>
    </xf>
    <xf numFmtId="0" fontId="19" fillId="2" borderId="0" xfId="0" applyFont="1" applyFill="1" applyAlignment="1" applyProtection="1">
      <alignment horizontal="left"/>
      <protection locked="0"/>
    </xf>
    <xf numFmtId="0" fontId="1" fillId="2" borderId="0" xfId="0" applyFont="1" applyFill="1" applyProtection="1">
      <protection locked="0"/>
    </xf>
    <xf numFmtId="0" fontId="11" fillId="2" borderId="0" xfId="0" applyFont="1" applyFill="1" applyProtection="1">
      <protection locked="0"/>
    </xf>
    <xf numFmtId="0" fontId="8" fillId="2" borderId="0" xfId="0" applyFont="1" applyFill="1" applyBorder="1" applyAlignment="1" applyProtection="1">
      <alignment horizontal="left" vertical="center"/>
      <protection locked="0"/>
    </xf>
    <xf numFmtId="0" fontId="7" fillId="2" borderId="0" xfId="0" applyFont="1" applyFill="1" applyBorder="1" applyAlignment="1" applyProtection="1">
      <alignment horizontal="left" vertical="center"/>
      <protection locked="0"/>
    </xf>
    <xf numFmtId="9" fontId="7" fillId="2" borderId="0" xfId="12" applyFont="1" applyFill="1" applyBorder="1" applyAlignment="1" applyProtection="1">
      <alignment horizontal="left" vertical="center"/>
      <protection locked="0"/>
    </xf>
    <xf numFmtId="0" fontId="91" fillId="7" borderId="0" xfId="0" applyFont="1" applyFill="1" applyBorder="1" applyAlignment="1" applyProtection="1">
      <alignment horizontal="left" vertical="center"/>
      <protection locked="0"/>
    </xf>
    <xf numFmtId="0" fontId="30" fillId="2" borderId="0" xfId="0" applyFont="1" applyFill="1" applyBorder="1" applyAlignment="1" applyProtection="1">
      <alignment horizontal="left" vertical="center"/>
      <protection locked="0"/>
    </xf>
    <xf numFmtId="9" fontId="30" fillId="2" borderId="0" xfId="12" applyFont="1" applyFill="1" applyBorder="1" applyAlignment="1" applyProtection="1">
      <alignment horizontal="left" vertical="center"/>
      <protection locked="0"/>
    </xf>
    <xf numFmtId="0" fontId="34" fillId="2" borderId="0" xfId="0" applyFont="1" applyFill="1" applyProtection="1">
      <protection locked="0"/>
    </xf>
    <xf numFmtId="0" fontId="30" fillId="2" borderId="0" xfId="0" applyFont="1" applyFill="1" applyProtection="1">
      <protection locked="0"/>
    </xf>
    <xf numFmtId="0" fontId="30" fillId="2" borderId="12" xfId="0" applyFont="1" applyFill="1" applyBorder="1" applyAlignment="1" applyProtection="1">
      <alignment horizontal="center" vertical="center" wrapText="1"/>
      <protection locked="0"/>
    </xf>
    <xf numFmtId="0" fontId="30" fillId="2" borderId="28" xfId="0" applyFont="1" applyFill="1" applyBorder="1" applyAlignment="1" applyProtection="1">
      <alignment horizontal="center" vertical="center" wrapText="1"/>
      <protection locked="0"/>
    </xf>
    <xf numFmtId="9" fontId="30" fillId="2" borderId="28" xfId="12" applyFont="1" applyFill="1" applyBorder="1" applyAlignment="1" applyProtection="1">
      <alignment horizontal="center" vertical="center"/>
      <protection locked="0"/>
    </xf>
    <xf numFmtId="1" fontId="35" fillId="2" borderId="4" xfId="0" applyNumberFormat="1" applyFont="1" applyFill="1" applyBorder="1" applyAlignment="1" applyProtection="1">
      <alignment horizontal="center" vertical="center"/>
      <protection locked="0"/>
    </xf>
    <xf numFmtId="1" fontId="83" fillId="2" borderId="12" xfId="0" applyNumberFormat="1" applyFont="1" applyFill="1" applyBorder="1" applyAlignment="1" applyProtection="1">
      <alignment horizontal="center" vertical="center"/>
      <protection locked="0"/>
    </xf>
    <xf numFmtId="1" fontId="83" fillId="2" borderId="12" xfId="12" applyNumberFormat="1" applyFont="1" applyFill="1" applyBorder="1" applyAlignment="1" applyProtection="1">
      <alignment horizontal="center" vertical="center"/>
      <protection locked="0"/>
    </xf>
    <xf numFmtId="0" fontId="91" fillId="2" borderId="0" xfId="0" applyFont="1" applyFill="1" applyProtection="1">
      <protection locked="0"/>
    </xf>
    <xf numFmtId="0" fontId="91" fillId="2" borderId="0" xfId="0" applyFont="1" applyFill="1" applyBorder="1" applyAlignment="1" applyProtection="1">
      <alignment horizontal="left" vertical="center"/>
      <protection locked="0"/>
    </xf>
    <xf numFmtId="9" fontId="91" fillId="2" borderId="0" xfId="12" applyFont="1" applyFill="1" applyBorder="1" applyAlignment="1" applyProtection="1">
      <alignment horizontal="left" vertical="center"/>
      <protection locked="0"/>
    </xf>
    <xf numFmtId="0" fontId="7" fillId="7" borderId="0" xfId="0" applyFont="1" applyFill="1" applyAlignment="1" applyProtection="1">
      <alignment horizontal="left" wrapText="1"/>
      <protection locked="0"/>
    </xf>
    <xf numFmtId="0" fontId="7" fillId="7" borderId="0" xfId="0" applyFont="1" applyFill="1" applyProtection="1">
      <protection locked="0"/>
    </xf>
    <xf numFmtId="0" fontId="37" fillId="2" borderId="0" xfId="0" applyFont="1" applyFill="1" applyBorder="1" applyAlignment="1" applyProtection="1">
      <alignment horizontal="center" vertical="center" wrapText="1"/>
      <protection locked="0"/>
    </xf>
    <xf numFmtId="0" fontId="91" fillId="7" borderId="0" xfId="0" applyFont="1" applyFill="1" applyBorder="1" applyAlignment="1" applyProtection="1">
      <alignment horizontal="center" vertical="center"/>
      <protection locked="0"/>
    </xf>
    <xf numFmtId="0" fontId="24" fillId="2" borderId="0" xfId="0" applyFont="1" applyFill="1" applyBorder="1" applyAlignment="1" applyProtection="1">
      <alignment horizontal="left" vertical="center"/>
      <protection locked="0"/>
    </xf>
    <xf numFmtId="0" fontId="3" fillId="2" borderId="0" xfId="0" applyFont="1" applyFill="1" applyBorder="1" applyAlignment="1" applyProtection="1">
      <alignment horizontal="left" vertical="center"/>
      <protection locked="0"/>
    </xf>
    <xf numFmtId="9" fontId="7" fillId="2" borderId="0" xfId="12" applyFont="1" applyFill="1" applyBorder="1" applyProtection="1">
      <protection locked="0"/>
    </xf>
    <xf numFmtId="0" fontId="7" fillId="2" borderId="0" xfId="0" applyFont="1" applyFill="1" applyBorder="1" applyAlignment="1" applyProtection="1">
      <alignment horizontal="left" vertical="center" wrapText="1"/>
      <protection locked="0"/>
    </xf>
    <xf numFmtId="9" fontId="7" fillId="2" borderId="0" xfId="12" applyFont="1" applyFill="1" applyBorder="1" applyAlignment="1" applyProtection="1">
      <alignment horizontal="left" vertical="center" wrapText="1"/>
      <protection locked="0"/>
    </xf>
    <xf numFmtId="0" fontId="63" fillId="2" borderId="0" xfId="0" applyFont="1" applyFill="1" applyBorder="1" applyAlignment="1" applyProtection="1">
      <alignment horizontal="left" vertical="center"/>
      <protection locked="0"/>
    </xf>
    <xf numFmtId="0" fontId="30" fillId="0" borderId="12" xfId="0" applyFont="1" applyFill="1" applyBorder="1" applyAlignment="1" applyProtection="1">
      <alignment horizontal="left"/>
      <protection locked="0"/>
    </xf>
    <xf numFmtId="9" fontId="30" fillId="0" borderId="12" xfId="12" applyFont="1" applyFill="1" applyBorder="1" applyAlignment="1" applyProtection="1">
      <alignment horizontal="left"/>
      <protection locked="0"/>
    </xf>
    <xf numFmtId="9" fontId="71" fillId="0" borderId="12" xfId="12" applyFont="1" applyFill="1" applyBorder="1" applyAlignment="1" applyProtection="1">
      <alignment horizontal="center"/>
      <protection locked="0"/>
    </xf>
    <xf numFmtId="9" fontId="71" fillId="0" borderId="12" xfId="12" applyFont="1" applyFill="1" applyBorder="1" applyAlignment="1" applyProtection="1">
      <alignment horizontal="center" vertical="center"/>
      <protection locked="0"/>
    </xf>
    <xf numFmtId="0" fontId="89" fillId="2" borderId="12" xfId="0" applyFont="1" applyFill="1" applyBorder="1" applyAlignment="1" applyProtection="1">
      <alignment horizontal="left" vertical="center" wrapText="1"/>
      <protection locked="0"/>
    </xf>
    <xf numFmtId="9" fontId="71" fillId="2" borderId="12" xfId="12" applyFont="1" applyFill="1" applyBorder="1" applyAlignment="1" applyProtection="1">
      <alignment horizontal="center" vertical="center"/>
      <protection locked="0"/>
    </xf>
    <xf numFmtId="9" fontId="71" fillId="6" borderId="12" xfId="12" applyFont="1" applyFill="1" applyBorder="1" applyAlignment="1" applyProtection="1">
      <alignment horizontal="center"/>
      <protection locked="0"/>
    </xf>
    <xf numFmtId="0" fontId="72" fillId="2" borderId="12" xfId="0" applyFont="1" applyFill="1" applyBorder="1" applyProtection="1">
      <protection locked="0"/>
    </xf>
    <xf numFmtId="9" fontId="71" fillId="2" borderId="12" xfId="12" applyFont="1" applyFill="1" applyBorder="1" applyProtection="1">
      <protection locked="0"/>
    </xf>
    <xf numFmtId="9" fontId="71" fillId="2" borderId="12" xfId="12" applyFont="1" applyFill="1" applyBorder="1" applyAlignment="1" applyProtection="1">
      <alignment vertical="center"/>
      <protection locked="0"/>
    </xf>
    <xf numFmtId="0" fontId="72" fillId="2" borderId="12" xfId="0" applyFont="1" applyFill="1" applyBorder="1" applyAlignment="1" applyProtection="1">
      <alignment horizontal="left" vertical="center" wrapText="1"/>
      <protection locked="0"/>
    </xf>
    <xf numFmtId="0" fontId="17" fillId="0" borderId="12" xfId="0" applyFont="1" applyFill="1" applyBorder="1" applyAlignment="1" applyProtection="1">
      <alignment horizontal="center" vertical="center" wrapText="1"/>
      <protection locked="0"/>
    </xf>
    <xf numFmtId="9" fontId="17" fillId="0" borderId="12" xfId="12" applyFont="1" applyFill="1" applyBorder="1" applyAlignment="1" applyProtection="1">
      <alignment horizontal="center" vertical="center" wrapText="1"/>
      <protection locked="0"/>
    </xf>
    <xf numFmtId="0" fontId="30" fillId="2" borderId="12" xfId="0" applyFont="1" applyFill="1" applyBorder="1" applyAlignment="1" applyProtection="1">
      <alignment horizontal="left" vertical="center"/>
      <protection locked="0"/>
    </xf>
    <xf numFmtId="0" fontId="34" fillId="2" borderId="12" xfId="0" applyFont="1" applyFill="1" applyBorder="1" applyAlignment="1" applyProtection="1">
      <alignment horizontal="left" vertical="center"/>
      <protection locked="0"/>
    </xf>
    <xf numFmtId="0" fontId="34" fillId="2" borderId="12" xfId="0" applyFont="1" applyFill="1" applyBorder="1" applyAlignment="1" applyProtection="1">
      <alignment horizontal="left" vertical="center" wrapText="1"/>
      <protection locked="0"/>
    </xf>
    <xf numFmtId="0" fontId="72" fillId="2" borderId="12" xfId="0" applyFont="1" applyFill="1" applyBorder="1" applyAlignment="1" applyProtection="1">
      <alignment horizontal="left" vertical="center"/>
      <protection locked="0"/>
    </xf>
    <xf numFmtId="0" fontId="72" fillId="2" borderId="0" xfId="0" applyFont="1" applyFill="1" applyBorder="1" applyProtection="1">
      <protection locked="0"/>
    </xf>
    <xf numFmtId="0" fontId="72" fillId="2" borderId="0" xfId="0" applyFont="1" applyFill="1" applyBorder="1" applyAlignment="1" applyProtection="1">
      <alignment horizontal="left" wrapText="1"/>
      <protection locked="0"/>
    </xf>
    <xf numFmtId="0" fontId="7" fillId="2" borderId="0" xfId="0" applyFont="1" applyFill="1" applyBorder="1" applyAlignment="1" applyProtection="1">
      <alignment horizontal="left" wrapText="1"/>
      <protection locked="0"/>
    </xf>
    <xf numFmtId="0" fontId="8" fillId="2" borderId="0" xfId="0" applyFont="1" applyFill="1" applyAlignment="1" applyProtection="1">
      <alignment horizontal="left"/>
      <protection locked="0"/>
    </xf>
    <xf numFmtId="9" fontId="72" fillId="2" borderId="0" xfId="12" applyFont="1" applyFill="1" applyBorder="1" applyProtection="1">
      <protection locked="0"/>
    </xf>
    <xf numFmtId="9" fontId="50" fillId="2" borderId="0" xfId="12" applyFont="1" applyFill="1" applyBorder="1" applyAlignment="1" applyProtection="1">
      <alignment horizontal="left" vertical="center"/>
      <protection locked="0"/>
    </xf>
    <xf numFmtId="0" fontId="21" fillId="2" borderId="0" xfId="0" applyFont="1" applyFill="1" applyBorder="1"/>
    <xf numFmtId="0" fontId="33" fillId="2" borderId="0" xfId="0" applyFont="1" applyFill="1" applyBorder="1" applyAlignment="1">
      <alignment horizontal="left"/>
    </xf>
    <xf numFmtId="9" fontId="33" fillId="2" borderId="0" xfId="12" applyFont="1" applyFill="1" applyBorder="1"/>
    <xf numFmtId="0" fontId="20" fillId="2" borderId="0" xfId="0" applyFont="1" applyFill="1" applyBorder="1" applyAlignment="1">
      <alignment horizontal="left"/>
    </xf>
    <xf numFmtId="9" fontId="14" fillId="2" borderId="0" xfId="12" applyFont="1" applyFill="1" applyBorder="1" applyAlignment="1">
      <alignment horizontal="left"/>
    </xf>
    <xf numFmtId="9" fontId="32" fillId="2" borderId="0" xfId="12" applyFont="1" applyFill="1" applyBorder="1" applyAlignment="1">
      <alignment horizontal="left"/>
    </xf>
    <xf numFmtId="0" fontId="5" fillId="2" borderId="0" xfId="0" applyFont="1" applyFill="1" applyBorder="1" applyAlignment="1">
      <alignment horizontal="left" wrapText="1"/>
    </xf>
    <xf numFmtId="9" fontId="6" fillId="2" borderId="0" xfId="12" applyFont="1" applyFill="1" applyBorder="1" applyAlignment="1">
      <alignment horizontal="center"/>
    </xf>
    <xf numFmtId="0" fontId="32" fillId="13" borderId="0" xfId="0" applyFont="1" applyFill="1" applyBorder="1" applyAlignment="1">
      <alignment horizontal="left" wrapText="1"/>
    </xf>
    <xf numFmtId="9" fontId="36" fillId="2" borderId="0" xfId="12" applyFont="1" applyFill="1" applyBorder="1" applyAlignment="1">
      <alignment horizontal="left" wrapText="1"/>
    </xf>
    <xf numFmtId="9" fontId="36" fillId="2" borderId="0" xfId="12" applyFont="1" applyFill="1" applyBorder="1" applyAlignment="1">
      <alignment wrapText="1"/>
    </xf>
    <xf numFmtId="9" fontId="36" fillId="2" borderId="0" xfId="12" applyFont="1" applyFill="1" applyBorder="1"/>
    <xf numFmtId="10" fontId="32" fillId="2" borderId="0" xfId="12" applyNumberFormat="1" applyFont="1" applyFill="1" applyBorder="1" applyAlignment="1">
      <alignment horizontal="left" wrapText="1"/>
    </xf>
    <xf numFmtId="10" fontId="17" fillId="2" borderId="0" xfId="12" applyNumberFormat="1" applyFont="1" applyFill="1" applyBorder="1" applyAlignment="1">
      <alignment horizontal="left" wrapText="1"/>
    </xf>
    <xf numFmtId="10" fontId="68" fillId="2" borderId="0" xfId="12" applyNumberFormat="1" applyFont="1" applyFill="1" applyBorder="1" applyAlignment="1">
      <alignment horizontal="left"/>
    </xf>
    <xf numFmtId="10" fontId="68" fillId="2" borderId="0" xfId="12" applyNumberFormat="1" applyFont="1" applyFill="1" applyBorder="1" applyAlignment="1" applyProtection="1">
      <alignment horizontal="center"/>
    </xf>
    <xf numFmtId="10" fontId="32" fillId="2" borderId="0" xfId="12" applyNumberFormat="1" applyFont="1" applyFill="1" applyBorder="1"/>
    <xf numFmtId="10" fontId="32" fillId="2" borderId="0" xfId="0" applyNumberFormat="1" applyFont="1" applyFill="1" applyBorder="1" applyAlignment="1">
      <alignment horizontal="left" wrapText="1"/>
    </xf>
    <xf numFmtId="10" fontId="17" fillId="2" borderId="0" xfId="0" applyNumberFormat="1" applyFont="1" applyFill="1" applyBorder="1" applyAlignment="1">
      <alignment horizontal="left" wrapText="1"/>
    </xf>
    <xf numFmtId="10" fontId="32" fillId="2" borderId="0" xfId="0" applyNumberFormat="1" applyFont="1" applyFill="1" applyBorder="1"/>
    <xf numFmtId="9" fontId="68" fillId="2" borderId="0" xfId="12" applyFont="1" applyFill="1" applyBorder="1" applyAlignment="1">
      <alignment horizontal="left"/>
    </xf>
    <xf numFmtId="10" fontId="36" fillId="2" borderId="0" xfId="12" applyNumberFormat="1" applyFont="1" applyFill="1" applyBorder="1" applyAlignment="1" applyProtection="1">
      <alignment horizontal="center" wrapText="1"/>
    </xf>
    <xf numFmtId="9" fontId="36" fillId="2" borderId="0" xfId="12" applyFont="1" applyFill="1" applyBorder="1" applyAlignment="1">
      <alignment horizontal="left"/>
    </xf>
    <xf numFmtId="10" fontId="36" fillId="2" borderId="0" xfId="12" applyNumberFormat="1" applyFont="1" applyFill="1" applyBorder="1" applyAlignment="1" applyProtection="1">
      <alignment horizontal="center"/>
    </xf>
    <xf numFmtId="10" fontId="68" fillId="2" borderId="0" xfId="0" applyNumberFormat="1" applyFont="1" applyFill="1" applyBorder="1" applyAlignment="1" applyProtection="1">
      <alignment horizontal="center"/>
    </xf>
    <xf numFmtId="10" fontId="17" fillId="2" borderId="0" xfId="0" applyNumberFormat="1" applyFont="1" applyFill="1" applyBorder="1" applyAlignment="1" applyProtection="1">
      <alignment horizontal="center"/>
    </xf>
    <xf numFmtId="10" fontId="32" fillId="2" borderId="0" xfId="0" applyNumberFormat="1" applyFont="1" applyFill="1" applyBorder="1" applyAlignment="1" applyProtection="1">
      <alignment horizontal="center"/>
    </xf>
    <xf numFmtId="10" fontId="36" fillId="2" borderId="0" xfId="0" applyNumberFormat="1" applyFont="1" applyFill="1" applyBorder="1" applyAlignment="1" applyProtection="1">
      <alignment horizontal="center"/>
    </xf>
    <xf numFmtId="0" fontId="32" fillId="6" borderId="0" xfId="0" applyFont="1" applyFill="1" applyBorder="1" applyAlignment="1">
      <alignment horizontal="left" wrapText="1"/>
    </xf>
    <xf numFmtId="10" fontId="68" fillId="2" borderId="0" xfId="12" applyNumberFormat="1" applyFont="1" applyFill="1" applyBorder="1" applyAlignment="1">
      <alignment horizontal="right"/>
    </xf>
    <xf numFmtId="2" fontId="32" fillId="2" borderId="0" xfId="0" applyNumberFormat="1" applyFont="1" applyFill="1" applyBorder="1" applyAlignment="1">
      <alignment horizontal="left" wrapText="1"/>
    </xf>
    <xf numFmtId="2" fontId="17" fillId="2" borderId="0" xfId="0" applyNumberFormat="1" applyFont="1" applyFill="1" applyBorder="1" applyAlignment="1">
      <alignment horizontal="left" wrapText="1"/>
    </xf>
    <xf numFmtId="2" fontId="32" fillId="2" borderId="0" xfId="0" applyNumberFormat="1" applyFont="1" applyFill="1" applyBorder="1"/>
    <xf numFmtId="0" fontId="32" fillId="2" borderId="0" xfId="0" applyFont="1" applyFill="1" applyBorder="1" applyAlignment="1" applyProtection="1">
      <alignment horizontal="left" wrapText="1"/>
      <protection locked="0"/>
    </xf>
    <xf numFmtId="0" fontId="17" fillId="2" borderId="0" xfId="0" applyFont="1" applyFill="1" applyBorder="1" applyAlignment="1" applyProtection="1">
      <alignment horizontal="left" wrapText="1"/>
      <protection locked="0"/>
    </xf>
    <xf numFmtId="10" fontId="68" fillId="2" borderId="0" xfId="12" applyNumberFormat="1" applyFont="1" applyFill="1" applyBorder="1" applyAlignment="1" applyProtection="1">
      <alignment horizontal="left"/>
      <protection locked="0"/>
    </xf>
    <xf numFmtId="9" fontId="68" fillId="2" borderId="0" xfId="12" applyFont="1" applyFill="1" applyBorder="1" applyAlignment="1" applyProtection="1">
      <alignment horizontal="right"/>
      <protection locked="0"/>
    </xf>
    <xf numFmtId="0" fontId="17" fillId="2" borderId="0" xfId="0" applyFont="1" applyFill="1" applyBorder="1" applyProtection="1">
      <protection locked="0"/>
    </xf>
    <xf numFmtId="9" fontId="68" fillId="2" borderId="0" xfId="12" applyFont="1" applyFill="1" applyBorder="1" applyAlignment="1">
      <alignment horizontal="center"/>
    </xf>
    <xf numFmtId="9" fontId="36" fillId="2" borderId="0" xfId="12" applyFont="1" applyFill="1" applyBorder="1" applyAlignment="1">
      <alignment horizontal="center"/>
    </xf>
    <xf numFmtId="0" fontId="68" fillId="2" borderId="0" xfId="0" applyFont="1" applyFill="1" applyBorder="1" applyAlignment="1">
      <alignment horizontal="center"/>
    </xf>
    <xf numFmtId="9" fontId="32" fillId="2" borderId="0" xfId="12" applyFont="1" applyFill="1" applyBorder="1" applyAlignment="1">
      <alignment horizontal="center"/>
    </xf>
    <xf numFmtId="9" fontId="68" fillId="2" borderId="12" xfId="12" applyFont="1" applyFill="1" applyBorder="1" applyAlignment="1">
      <alignment horizontal="center" vertical="center"/>
    </xf>
    <xf numFmtId="0" fontId="17" fillId="2" borderId="0" xfId="0" applyNumberFormat="1" applyFont="1" applyFill="1" applyBorder="1" applyAlignment="1">
      <alignment horizontal="center" vertical="center"/>
    </xf>
    <xf numFmtId="0" fontId="68" fillId="2" borderId="0" xfId="12" applyNumberFormat="1" applyFont="1" applyFill="1" applyBorder="1" applyAlignment="1">
      <alignment horizontal="center" vertical="center"/>
    </xf>
    <xf numFmtId="0" fontId="17" fillId="2" borderId="12" xfId="0" applyNumberFormat="1" applyFont="1" applyFill="1" applyBorder="1" applyAlignment="1">
      <alignment horizontal="center" vertical="center"/>
    </xf>
    <xf numFmtId="0" fontId="13" fillId="2" borderId="0" xfId="0" applyFont="1" applyFill="1" applyAlignment="1">
      <alignment horizontal="left"/>
    </xf>
    <xf numFmtId="3" fontId="7" fillId="2" borderId="0" xfId="0" applyNumberFormat="1" applyFont="1" applyFill="1" applyBorder="1" applyAlignment="1"/>
    <xf numFmtId="3" fontId="7" fillId="2" borderId="0" xfId="0" applyNumberFormat="1" applyFont="1" applyFill="1" applyBorder="1" applyAlignment="1">
      <alignment horizontal="left"/>
    </xf>
    <xf numFmtId="165" fontId="5" fillId="2" borderId="0" xfId="0" applyNumberFormat="1" applyFont="1" applyFill="1" applyBorder="1" applyAlignment="1">
      <alignment horizontal="left"/>
    </xf>
    <xf numFmtId="165" fontId="13" fillId="2" borderId="0" xfId="0" applyNumberFormat="1" applyFont="1" applyFill="1" applyBorder="1" applyAlignment="1">
      <alignment horizontal="left"/>
    </xf>
    <xf numFmtId="3" fontId="1" fillId="2" borderId="0" xfId="0" applyNumberFormat="1" applyFont="1" applyFill="1" applyBorder="1" applyAlignment="1"/>
    <xf numFmtId="0" fontId="23" fillId="2" borderId="0" xfId="0" applyFont="1" applyFill="1"/>
    <xf numFmtId="0" fontId="13" fillId="2" borderId="0" xfId="0" applyFont="1" applyFill="1"/>
    <xf numFmtId="0" fontId="13" fillId="2" borderId="0" xfId="0" applyNumberFormat="1" applyFont="1" applyFill="1" applyBorder="1" applyAlignment="1">
      <alignment horizontal="left"/>
    </xf>
    <xf numFmtId="0" fontId="25" fillId="2" borderId="0" xfId="0" applyNumberFormat="1" applyFont="1" applyFill="1" applyBorder="1" applyAlignment="1">
      <alignment horizontal="left"/>
    </xf>
    <xf numFmtId="165" fontId="17" fillId="2" borderId="0" xfId="0" applyNumberFormat="1" applyFont="1" applyFill="1" applyBorder="1" applyAlignment="1">
      <alignment horizontal="center"/>
    </xf>
    <xf numFmtId="165" fontId="68" fillId="2" borderId="0" xfId="0" applyNumberFormat="1" applyFont="1" applyFill="1" applyBorder="1" applyAlignment="1">
      <alignment horizontal="center"/>
    </xf>
    <xf numFmtId="3" fontId="32" fillId="2" borderId="0" xfId="0" applyNumberFormat="1" applyFont="1" applyFill="1" applyBorder="1" applyAlignment="1">
      <alignment horizontal="center"/>
    </xf>
    <xf numFmtId="165" fontId="32" fillId="2" borderId="0" xfId="0" applyNumberFormat="1" applyFont="1" applyFill="1" applyBorder="1" applyAlignment="1">
      <alignment horizontal="center"/>
    </xf>
    <xf numFmtId="3" fontId="17" fillId="2" borderId="4" xfId="0" applyNumberFormat="1" applyFont="1" applyFill="1" applyBorder="1" applyAlignment="1">
      <alignment horizontal="center" vertical="center" wrapText="1"/>
    </xf>
    <xf numFmtId="3" fontId="17" fillId="2" borderId="12" xfId="0" applyNumberFormat="1" applyFont="1" applyFill="1" applyBorder="1" applyAlignment="1">
      <alignment horizontal="center" vertical="center" wrapText="1"/>
    </xf>
    <xf numFmtId="165" fontId="17" fillId="2" borderId="0" xfId="0" applyNumberFormat="1" applyFont="1" applyFill="1" applyBorder="1" applyAlignment="1">
      <alignment horizontal="left"/>
    </xf>
    <xf numFmtId="165" fontId="68" fillId="2" borderId="0" xfId="0" applyNumberFormat="1" applyFont="1" applyFill="1" applyBorder="1" applyAlignment="1">
      <alignment horizontal="left"/>
    </xf>
    <xf numFmtId="3" fontId="32" fillId="2" borderId="0" xfId="0" applyNumberFormat="1" applyFont="1" applyFill="1" applyBorder="1" applyAlignment="1" applyProtection="1">
      <protection locked="0"/>
    </xf>
    <xf numFmtId="3" fontId="32" fillId="2" borderId="0" xfId="0" applyNumberFormat="1" applyFont="1" applyFill="1" applyBorder="1" applyAlignment="1">
      <alignment horizontal="left"/>
    </xf>
    <xf numFmtId="3" fontId="32" fillId="2" borderId="0" xfId="0" applyNumberFormat="1" applyFont="1" applyFill="1" applyBorder="1" applyAlignment="1" applyProtection="1">
      <alignment wrapText="1"/>
      <protection locked="0"/>
    </xf>
    <xf numFmtId="3" fontId="32" fillId="2" borderId="0" xfId="0" applyNumberFormat="1" applyFont="1" applyFill="1" applyBorder="1" applyAlignment="1" applyProtection="1">
      <alignment horizontal="left" wrapText="1"/>
      <protection locked="0"/>
    </xf>
    <xf numFmtId="165" fontId="32" fillId="2" borderId="0" xfId="0" applyNumberFormat="1" applyFont="1" applyFill="1" applyBorder="1" applyAlignment="1" applyProtection="1">
      <alignment horizontal="center" wrapText="1"/>
      <protection locked="0"/>
    </xf>
    <xf numFmtId="3" fontId="32" fillId="2" borderId="0" xfId="0" applyNumberFormat="1" applyFont="1" applyFill="1" applyBorder="1" applyAlignment="1"/>
    <xf numFmtId="165" fontId="17" fillId="2" borderId="0" xfId="0" quotePrefix="1" applyNumberFormat="1" applyFont="1" applyFill="1" applyBorder="1" applyAlignment="1">
      <alignment horizontal="left"/>
    </xf>
    <xf numFmtId="3" fontId="17" fillId="2" borderId="12" xfId="0" applyNumberFormat="1" applyFont="1" applyFill="1" applyBorder="1" applyAlignment="1">
      <alignment horizontal="center"/>
    </xf>
    <xf numFmtId="3" fontId="17" fillId="2" borderId="0" xfId="0" applyNumberFormat="1" applyFont="1" applyFill="1" applyBorder="1" applyAlignment="1">
      <alignment horizontal="center"/>
    </xf>
    <xf numFmtId="0" fontId="21" fillId="2" borderId="0" xfId="0" applyFont="1" applyFill="1" applyAlignment="1">
      <alignment horizontal="left" wrapText="1"/>
    </xf>
    <xf numFmtId="0" fontId="5" fillId="2" borderId="0" xfId="0" applyFont="1" applyFill="1" applyBorder="1" applyAlignment="1" applyProtection="1">
      <alignment horizontal="left"/>
      <protection locked="0"/>
    </xf>
    <xf numFmtId="0" fontId="20" fillId="2" borderId="0" xfId="0" applyFont="1" applyFill="1" applyAlignment="1">
      <alignment horizontal="left" wrapText="1"/>
    </xf>
    <xf numFmtId="0" fontId="73" fillId="2" borderId="0" xfId="0" applyFont="1" applyFill="1" applyAlignment="1" applyProtection="1">
      <alignment horizontal="left" wrapText="1"/>
    </xf>
    <xf numFmtId="0" fontId="17" fillId="2" borderId="0" xfId="0" applyFont="1" applyFill="1" applyBorder="1" applyAlignment="1" applyProtection="1">
      <alignment horizontal="left" wrapText="1"/>
    </xf>
    <xf numFmtId="0" fontId="17" fillId="2" borderId="0" xfId="0" applyFont="1" applyFill="1" applyBorder="1" applyAlignment="1" applyProtection="1">
      <alignment horizontal="left"/>
      <protection locked="0"/>
    </xf>
    <xf numFmtId="0" fontId="17" fillId="2" borderId="0" xfId="0" applyFont="1" applyFill="1" applyBorder="1" applyAlignment="1" applyProtection="1">
      <alignment horizontal="left"/>
    </xf>
    <xf numFmtId="0" fontId="17" fillId="2" borderId="6" xfId="0" applyFont="1" applyFill="1" applyBorder="1" applyAlignment="1" applyProtection="1">
      <alignment horizontal="center" vertical="center" wrapText="1"/>
    </xf>
    <xf numFmtId="0" fontId="17" fillId="2" borderId="20" xfId="0" applyFont="1" applyFill="1" applyBorder="1" applyAlignment="1" applyProtection="1">
      <alignment horizontal="center" vertical="center"/>
      <protection locked="0"/>
    </xf>
    <xf numFmtId="0" fontId="17" fillId="2" borderId="21" xfId="0" applyFont="1" applyFill="1" applyBorder="1" applyAlignment="1" applyProtection="1">
      <alignment horizontal="center" vertical="center" wrapText="1"/>
    </xf>
    <xf numFmtId="0" fontId="17" fillId="2" borderId="64" xfId="0" applyFont="1" applyFill="1" applyBorder="1" applyAlignment="1" applyProtection="1">
      <alignment horizontal="center" vertical="center" wrapText="1"/>
      <protection locked="0"/>
    </xf>
    <xf numFmtId="0" fontId="17" fillId="4" borderId="47" xfId="0" applyFont="1" applyFill="1" applyBorder="1" applyAlignment="1" applyProtection="1">
      <alignment horizontal="left" vertical="center" wrapText="1"/>
    </xf>
    <xf numFmtId="0" fontId="17" fillId="2" borderId="47" xfId="0" applyFont="1" applyFill="1" applyBorder="1" applyAlignment="1" applyProtection="1">
      <alignment horizontal="left" vertical="center" wrapText="1"/>
    </xf>
    <xf numFmtId="0" fontId="17" fillId="4" borderId="73" xfId="0" applyFont="1" applyFill="1" applyBorder="1" applyAlignment="1" applyProtection="1">
      <alignment horizontal="left" vertical="center" wrapText="1"/>
    </xf>
    <xf numFmtId="0" fontId="17" fillId="2" borderId="0" xfId="0" applyFont="1" applyFill="1" applyBorder="1" applyAlignment="1" applyProtection="1">
      <alignment horizontal="center" vertical="center"/>
    </xf>
    <xf numFmtId="0" fontId="17" fillId="2" borderId="0" xfId="0" applyFont="1" applyFill="1" applyAlignment="1" applyProtection="1">
      <alignment horizontal="left" vertical="center"/>
    </xf>
    <xf numFmtId="0" fontId="17" fillId="2" borderId="0" xfId="0" applyFont="1" applyFill="1" applyAlignment="1" applyProtection="1">
      <alignment horizontal="left"/>
    </xf>
    <xf numFmtId="0" fontId="17" fillId="2" borderId="12" xfId="0" applyFont="1" applyFill="1" applyBorder="1" applyAlignment="1" applyProtection="1">
      <alignment horizontal="center" vertical="center"/>
    </xf>
    <xf numFmtId="0" fontId="17" fillId="4" borderId="0" xfId="0" applyFont="1" applyFill="1" applyBorder="1" applyAlignment="1" applyProtection="1">
      <alignment horizontal="center" vertical="center" wrapText="1"/>
    </xf>
    <xf numFmtId="0" fontId="17" fillId="4" borderId="2" xfId="0" applyFont="1" applyFill="1" applyBorder="1" applyAlignment="1" applyProtection="1">
      <alignment horizontal="center" vertical="center"/>
      <protection locked="0"/>
    </xf>
    <xf numFmtId="0" fontId="17" fillId="4" borderId="63" xfId="0" applyFont="1" applyFill="1" applyBorder="1" applyAlignment="1" applyProtection="1">
      <alignment horizontal="center" vertical="center"/>
    </xf>
    <xf numFmtId="0" fontId="17" fillId="4" borderId="47" xfId="0" applyFont="1" applyFill="1" applyBorder="1" applyAlignment="1" applyProtection="1">
      <alignment horizontal="center" vertical="center"/>
    </xf>
    <xf numFmtId="0" fontId="17" fillId="4" borderId="72" xfId="0" applyFont="1" applyFill="1" applyBorder="1" applyAlignment="1" applyProtection="1">
      <alignment horizontal="center" vertical="center"/>
    </xf>
    <xf numFmtId="0" fontId="17" fillId="4" borderId="12" xfId="0" applyFont="1" applyFill="1" applyBorder="1" applyAlignment="1" applyProtection="1">
      <alignment horizontal="center" vertical="center"/>
    </xf>
    <xf numFmtId="0" fontId="17" fillId="2" borderId="2" xfId="0" applyFont="1" applyFill="1" applyBorder="1" applyAlignment="1" applyProtection="1">
      <alignment horizontal="center" vertical="center"/>
      <protection locked="0"/>
    </xf>
    <xf numFmtId="0" fontId="17" fillId="2" borderId="47" xfId="0" applyFont="1" applyFill="1" applyBorder="1" applyAlignment="1" applyProtection="1">
      <alignment horizontal="center" vertical="center"/>
    </xf>
    <xf numFmtId="37" fontId="17" fillId="4" borderId="0" xfId="0" applyNumberFormat="1" applyFont="1" applyFill="1" applyBorder="1" applyAlignment="1" applyProtection="1">
      <alignment horizontal="center" vertical="center" wrapText="1"/>
    </xf>
    <xf numFmtId="0" fontId="17" fillId="4" borderId="46" xfId="0" applyFont="1" applyFill="1" applyBorder="1" applyAlignment="1" applyProtection="1">
      <alignment horizontal="center" vertical="center" wrapText="1"/>
    </xf>
    <xf numFmtId="0" fontId="17" fillId="4" borderId="65" xfId="0" applyFont="1" applyFill="1" applyBorder="1" applyAlignment="1" applyProtection="1">
      <alignment horizontal="center" vertical="center" wrapText="1"/>
    </xf>
    <xf numFmtId="0" fontId="17" fillId="4" borderId="64" xfId="0" applyFont="1" applyFill="1" applyBorder="1" applyAlignment="1" applyProtection="1">
      <alignment horizontal="center" vertical="center"/>
      <protection locked="0"/>
    </xf>
    <xf numFmtId="0" fontId="17" fillId="4" borderId="73" xfId="0" applyFont="1" applyFill="1" applyBorder="1" applyAlignment="1" applyProtection="1">
      <alignment horizontal="center" vertical="center"/>
    </xf>
    <xf numFmtId="0" fontId="17" fillId="2" borderId="0" xfId="0" applyFont="1" applyFill="1" applyBorder="1" applyAlignment="1" applyProtection="1">
      <alignment horizontal="center" vertical="center"/>
      <protection locked="0"/>
    </xf>
    <xf numFmtId="0" fontId="32" fillId="2" borderId="0" xfId="0" applyFont="1" applyFill="1" applyAlignment="1" applyProtection="1">
      <alignment horizontal="center" vertical="center"/>
    </xf>
    <xf numFmtId="0" fontId="17" fillId="2" borderId="0" xfId="0" applyFont="1" applyFill="1" applyBorder="1" applyAlignment="1" applyProtection="1">
      <alignment horizontal="center"/>
      <protection locked="0"/>
    </xf>
    <xf numFmtId="0" fontId="32" fillId="2" borderId="0" xfId="0" applyFont="1" applyFill="1" applyAlignment="1" applyProtection="1">
      <alignment horizontal="center"/>
    </xf>
    <xf numFmtId="0" fontId="17" fillId="4" borderId="82" xfId="0" applyFont="1" applyFill="1" applyBorder="1" applyAlignment="1" applyProtection="1">
      <alignment horizontal="center" vertical="center"/>
    </xf>
    <xf numFmtId="0" fontId="17" fillId="4" borderId="83" xfId="0" applyFont="1" applyFill="1" applyBorder="1" applyAlignment="1" applyProtection="1">
      <alignment horizontal="center" vertical="center"/>
    </xf>
    <xf numFmtId="0" fontId="17" fillId="4" borderId="84" xfId="0" applyFont="1" applyFill="1" applyBorder="1" applyAlignment="1" applyProtection="1">
      <alignment horizontal="center" vertical="center"/>
    </xf>
    <xf numFmtId="0" fontId="17" fillId="2" borderId="85" xfId="0" applyFont="1" applyFill="1" applyBorder="1" applyAlignment="1" applyProtection="1">
      <alignment horizontal="center" vertical="center"/>
    </xf>
    <xf numFmtId="0" fontId="17" fillId="2" borderId="86" xfId="0" applyFont="1" applyFill="1" applyBorder="1" applyAlignment="1" applyProtection="1">
      <alignment horizontal="center" vertical="center"/>
    </xf>
    <xf numFmtId="0" fontId="17" fillId="2" borderId="87" xfId="0" applyFont="1" applyFill="1" applyBorder="1" applyAlignment="1" applyProtection="1">
      <alignment horizontal="center" vertical="center"/>
    </xf>
    <xf numFmtId="0" fontId="17" fillId="4" borderId="85" xfId="0" applyFont="1" applyFill="1" applyBorder="1" applyAlignment="1" applyProtection="1">
      <alignment horizontal="center" vertical="center"/>
    </xf>
    <xf numFmtId="0" fontId="17" fillId="4" borderId="86" xfId="0" applyFont="1" applyFill="1" applyBorder="1" applyAlignment="1" applyProtection="1">
      <alignment horizontal="center" vertical="center"/>
    </xf>
    <xf numFmtId="0" fontId="17" fillId="4" borderId="87" xfId="0" applyFont="1" applyFill="1" applyBorder="1" applyAlignment="1" applyProtection="1">
      <alignment horizontal="center" vertical="center"/>
    </xf>
    <xf numFmtId="0" fontId="17" fillId="4" borderId="88" xfId="0" applyFont="1" applyFill="1" applyBorder="1" applyAlignment="1" applyProtection="1">
      <alignment horizontal="center" vertical="center"/>
    </xf>
    <xf numFmtId="0" fontId="17" fillId="4" borderId="89" xfId="0" applyFont="1" applyFill="1" applyBorder="1" applyAlignment="1" applyProtection="1">
      <alignment horizontal="center" vertical="center"/>
    </xf>
    <xf numFmtId="0" fontId="17" fillId="4" borderId="90" xfId="0" applyFont="1" applyFill="1" applyBorder="1" applyAlignment="1" applyProtection="1">
      <alignment horizontal="center" vertical="center"/>
    </xf>
    <xf numFmtId="0" fontId="17" fillId="2" borderId="0" xfId="0" applyFont="1" applyFill="1" applyAlignment="1" applyProtection="1">
      <alignment horizontal="center" vertical="center"/>
    </xf>
    <xf numFmtId="0" fontId="17" fillId="2" borderId="91" xfId="0" applyFont="1" applyFill="1" applyBorder="1" applyAlignment="1" applyProtection="1">
      <alignment horizontal="center" vertical="center" wrapText="1"/>
    </xf>
    <xf numFmtId="0" fontId="17" fillId="2" borderId="92" xfId="0" applyFont="1" applyFill="1" applyBorder="1" applyAlignment="1" applyProtection="1">
      <alignment horizontal="center" vertical="center" wrapText="1"/>
    </xf>
    <xf numFmtId="0" fontId="17" fillId="2" borderId="93" xfId="0" applyFont="1" applyFill="1" applyBorder="1" applyAlignment="1" applyProtection="1">
      <alignment horizontal="center" vertical="center" wrapText="1"/>
    </xf>
    <xf numFmtId="0" fontId="16" fillId="2" borderId="0" xfId="0" applyFont="1" applyFill="1"/>
    <xf numFmtId="0" fontId="5" fillId="2" borderId="0" xfId="0" applyFont="1" applyFill="1" applyBorder="1" applyAlignment="1" applyProtection="1">
      <alignment vertical="center"/>
    </xf>
    <xf numFmtId="0" fontId="6" fillId="0" borderId="0" xfId="0" applyFont="1" applyBorder="1" applyAlignment="1">
      <alignment horizontal="center" vertical="center"/>
    </xf>
    <xf numFmtId="0" fontId="6" fillId="2" borderId="0" xfId="0" applyFont="1" applyFill="1" applyBorder="1" applyAlignment="1">
      <alignment horizontal="center" vertical="center"/>
    </xf>
    <xf numFmtId="0" fontId="5" fillId="0" borderId="7" xfId="0" applyFont="1" applyFill="1" applyBorder="1" applyAlignment="1" applyProtection="1">
      <alignment horizontal="center" vertical="center" wrapText="1"/>
    </xf>
    <xf numFmtId="6" fontId="5" fillId="2" borderId="7" xfId="2" applyNumberFormat="1" applyFont="1" applyFill="1" applyBorder="1" applyAlignment="1">
      <alignment horizontal="center" vertical="center"/>
    </xf>
    <xf numFmtId="6" fontId="5" fillId="0" borderId="7" xfId="2" applyNumberFormat="1" applyFont="1" applyFill="1" applyBorder="1" applyAlignment="1">
      <alignment horizontal="center" vertical="center"/>
    </xf>
    <xf numFmtId="0" fontId="6" fillId="2" borderId="7"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7" xfId="0" applyFont="1" applyBorder="1" applyAlignment="1">
      <alignment horizontal="center" vertical="center" wrapText="1"/>
    </xf>
    <xf numFmtId="0" fontId="32" fillId="6" borderId="2" xfId="0" applyFont="1" applyFill="1" applyBorder="1" applyAlignment="1" applyProtection="1">
      <alignment horizontal="left" vertical="top"/>
    </xf>
    <xf numFmtId="6" fontId="32" fillId="2" borderId="0" xfId="2" applyNumberFormat="1" applyFont="1" applyFill="1" applyBorder="1" applyAlignment="1">
      <alignment horizontal="left"/>
    </xf>
    <xf numFmtId="0" fontId="32" fillId="3" borderId="2" xfId="0" applyFont="1" applyFill="1" applyBorder="1" applyAlignment="1" applyProtection="1">
      <alignment horizontal="left" vertical="top"/>
    </xf>
    <xf numFmtId="0" fontId="32" fillId="6" borderId="2" xfId="0" applyFont="1" applyFill="1" applyBorder="1" applyAlignment="1" applyProtection="1">
      <alignment horizontal="left"/>
    </xf>
    <xf numFmtId="0" fontId="32" fillId="4" borderId="2" xfId="0" applyFont="1" applyFill="1" applyBorder="1" applyAlignment="1" applyProtection="1">
      <alignment horizontal="left" vertical="top"/>
    </xf>
    <xf numFmtId="0" fontId="32" fillId="15" borderId="2" xfId="0" applyFont="1" applyFill="1" applyBorder="1" applyAlignment="1" applyProtection="1">
      <alignment horizontal="left" vertical="top"/>
    </xf>
    <xf numFmtId="0" fontId="32" fillId="11" borderId="2" xfId="0" applyFont="1" applyFill="1" applyBorder="1" applyAlignment="1" applyProtection="1">
      <alignment horizontal="left" vertical="top"/>
    </xf>
    <xf numFmtId="0" fontId="32" fillId="11" borderId="0" xfId="0" applyFont="1" applyFill="1" applyBorder="1" applyAlignment="1" applyProtection="1">
      <alignment horizontal="left" wrapText="1"/>
    </xf>
    <xf numFmtId="0" fontId="32" fillId="12" borderId="2" xfId="0" applyFont="1" applyFill="1" applyBorder="1" applyAlignment="1" applyProtection="1">
      <alignment horizontal="left" vertical="top"/>
    </xf>
    <xf numFmtId="0" fontId="32" fillId="16" borderId="2" xfId="0" applyFont="1" applyFill="1" applyBorder="1" applyAlignment="1" applyProtection="1">
      <alignment horizontal="left" vertical="top"/>
    </xf>
    <xf numFmtId="0" fontId="17" fillId="2" borderId="47" xfId="0" applyFont="1" applyFill="1" applyBorder="1" applyAlignment="1" applyProtection="1">
      <alignment horizontal="right" vertical="top" wrapText="1"/>
    </xf>
    <xf numFmtId="6" fontId="32" fillId="6" borderId="2" xfId="2" applyNumberFormat="1" applyFont="1" applyFill="1" applyBorder="1" applyAlignment="1">
      <alignment horizontal="right"/>
    </xf>
    <xf numFmtId="6" fontId="32" fillId="18" borderId="46" xfId="0" applyNumberFormat="1" applyFont="1" applyFill="1" applyBorder="1" applyAlignment="1">
      <alignment horizontal="right"/>
    </xf>
    <xf numFmtId="6" fontId="32" fillId="6" borderId="2" xfId="0" applyNumberFormat="1" applyFont="1" applyFill="1" applyBorder="1" applyAlignment="1">
      <alignment horizontal="right"/>
    </xf>
    <xf numFmtId="0" fontId="6" fillId="6" borderId="0" xfId="0" applyFont="1" applyFill="1" applyBorder="1" applyAlignment="1">
      <alignment horizontal="right"/>
    </xf>
    <xf numFmtId="0" fontId="6" fillId="0" borderId="0" xfId="0" applyFont="1" applyBorder="1" applyAlignment="1">
      <alignment horizontal="right"/>
    </xf>
    <xf numFmtId="0" fontId="5" fillId="2" borderId="0" xfId="0" applyFont="1" applyFill="1" applyBorder="1" applyAlignment="1" applyProtection="1">
      <alignment horizontal="right" vertical="top" wrapText="1"/>
    </xf>
    <xf numFmtId="0" fontId="6" fillId="3" borderId="0" xfId="0" applyFont="1" applyFill="1" applyBorder="1" applyAlignment="1">
      <alignment horizontal="right"/>
    </xf>
    <xf numFmtId="0" fontId="32" fillId="2" borderId="0" xfId="0" applyFont="1" applyFill="1" applyBorder="1" applyAlignment="1">
      <alignment horizontal="right"/>
    </xf>
    <xf numFmtId="0" fontId="17" fillId="2" borderId="47" xfId="0" applyFont="1" applyFill="1" applyBorder="1" applyAlignment="1" applyProtection="1">
      <alignment horizontal="right" vertical="top"/>
    </xf>
    <xf numFmtId="0" fontId="5" fillId="2" borderId="0" xfId="0" applyFont="1" applyFill="1" applyBorder="1" applyAlignment="1" applyProtection="1">
      <alignment horizontal="right" vertical="top"/>
    </xf>
    <xf numFmtId="0" fontId="6" fillId="0" borderId="0" xfId="0" applyFont="1" applyFill="1" applyBorder="1" applyAlignment="1">
      <alignment horizontal="right"/>
    </xf>
    <xf numFmtId="0" fontId="17" fillId="2" borderId="47" xfId="0" applyFont="1" applyFill="1" applyBorder="1" applyAlignment="1" applyProtection="1">
      <alignment horizontal="right" wrapText="1"/>
    </xf>
    <xf numFmtId="0" fontId="6" fillId="12" borderId="0" xfId="0" applyFont="1" applyFill="1" applyBorder="1" applyAlignment="1">
      <alignment horizontal="right"/>
    </xf>
    <xf numFmtId="0" fontId="5" fillId="2" borderId="0" xfId="0" applyFont="1" applyFill="1" applyBorder="1" applyAlignment="1" applyProtection="1">
      <alignment horizontal="right" wrapText="1"/>
    </xf>
    <xf numFmtId="0" fontId="6" fillId="15" borderId="0" xfId="0" applyFont="1" applyFill="1" applyBorder="1" applyAlignment="1">
      <alignment horizontal="right"/>
    </xf>
    <xf numFmtId="37" fontId="17" fillId="2" borderId="47" xfId="0" applyNumberFormat="1" applyFont="1" applyFill="1" applyBorder="1" applyAlignment="1" applyProtection="1">
      <alignment horizontal="right"/>
    </xf>
    <xf numFmtId="37" fontId="5" fillId="2" borderId="0" xfId="0" applyNumberFormat="1" applyFont="1" applyFill="1" applyBorder="1" applyAlignment="1" applyProtection="1">
      <alignment horizontal="right"/>
    </xf>
    <xf numFmtId="0" fontId="6" fillId="4" borderId="0" xfId="0" applyFont="1" applyFill="1" applyBorder="1" applyAlignment="1">
      <alignment horizontal="right"/>
    </xf>
    <xf numFmtId="0" fontId="68" fillId="2" borderId="73" xfId="0" applyFont="1" applyFill="1" applyBorder="1" applyAlignment="1">
      <alignment horizontal="right"/>
    </xf>
    <xf numFmtId="0" fontId="5" fillId="0" borderId="0" xfId="0" applyFont="1" applyBorder="1" applyAlignment="1">
      <alignment horizontal="right"/>
    </xf>
    <xf numFmtId="0" fontId="17" fillId="2" borderId="64" xfId="0" applyFont="1" applyFill="1" applyBorder="1" applyAlignment="1" applyProtection="1">
      <alignment horizontal="left" vertical="top"/>
    </xf>
    <xf numFmtId="0" fontId="17" fillId="2" borderId="65" xfId="0" applyFont="1" applyFill="1" applyBorder="1" applyAlignment="1" applyProtection="1">
      <alignment horizontal="left" wrapText="1"/>
    </xf>
    <xf numFmtId="6" fontId="17" fillId="2" borderId="65" xfId="2" applyNumberFormat="1" applyFont="1" applyFill="1" applyBorder="1" applyAlignment="1">
      <alignment horizontal="right"/>
    </xf>
    <xf numFmtId="6" fontId="68" fillId="2" borderId="65" xfId="2" applyNumberFormat="1" applyFont="1" applyFill="1" applyBorder="1" applyAlignment="1">
      <alignment horizontal="right"/>
    </xf>
    <xf numFmtId="6" fontId="17" fillId="2" borderId="64" xfId="2" applyNumberFormat="1" applyFont="1" applyFill="1" applyBorder="1" applyAlignment="1">
      <alignment horizontal="right"/>
    </xf>
    <xf numFmtId="0" fontId="17" fillId="2" borderId="65" xfId="0" applyFont="1" applyFill="1" applyBorder="1" applyAlignment="1">
      <alignment horizontal="right"/>
    </xf>
    <xf numFmtId="0" fontId="17" fillId="2" borderId="66" xfId="0" applyFont="1" applyFill="1" applyBorder="1" applyAlignment="1">
      <alignment horizontal="right"/>
    </xf>
    <xf numFmtId="0" fontId="17" fillId="2" borderId="64" xfId="0" applyFont="1" applyFill="1" applyBorder="1" applyAlignment="1">
      <alignment horizontal="right"/>
    </xf>
    <xf numFmtId="0" fontId="17" fillId="2" borderId="30" xfId="0" applyFont="1" applyFill="1" applyBorder="1" applyAlignment="1" applyProtection="1">
      <alignment horizontal="left" vertical="top"/>
    </xf>
    <xf numFmtId="6" fontId="17" fillId="2" borderId="6" xfId="2" applyNumberFormat="1" applyFont="1" applyFill="1" applyBorder="1" applyAlignment="1">
      <alignment horizontal="right"/>
    </xf>
    <xf numFmtId="6" fontId="17" fillId="2" borderId="6" xfId="2" applyNumberFormat="1" applyFont="1" applyFill="1" applyBorder="1" applyAlignment="1" applyProtection="1">
      <alignment horizontal="right" vertical="top" wrapText="1"/>
    </xf>
    <xf numFmtId="6" fontId="17" fillId="2" borderId="63" xfId="0" applyNumberFormat="1" applyFont="1" applyFill="1" applyBorder="1" applyAlignment="1">
      <alignment horizontal="right"/>
    </xf>
    <xf numFmtId="6" fontId="17" fillId="2" borderId="30" xfId="2" applyNumberFormat="1" applyFont="1" applyFill="1" applyBorder="1" applyAlignment="1">
      <alignment horizontal="right"/>
    </xf>
    <xf numFmtId="6" fontId="17" fillId="2" borderId="6" xfId="0" applyNumberFormat="1" applyFont="1" applyFill="1" applyBorder="1" applyAlignment="1">
      <alignment horizontal="right"/>
    </xf>
    <xf numFmtId="6" fontId="17" fillId="2" borderId="31" xfId="0" applyNumberFormat="1" applyFont="1" applyFill="1" applyBorder="1" applyAlignment="1">
      <alignment horizontal="right"/>
    </xf>
    <xf numFmtId="6" fontId="17" fillId="2" borderId="30" xfId="0" applyNumberFormat="1" applyFont="1" applyFill="1" applyBorder="1" applyAlignment="1">
      <alignment horizontal="right"/>
    </xf>
    <xf numFmtId="0" fontId="24" fillId="2" borderId="6" xfId="0" applyFont="1" applyFill="1" applyBorder="1" applyAlignment="1" applyProtection="1">
      <alignment horizontal="left" wrapText="1"/>
    </xf>
    <xf numFmtId="0" fontId="8" fillId="6" borderId="65" xfId="0" applyFont="1" applyFill="1" applyBorder="1" applyAlignment="1">
      <alignment horizontal="left" vertical="top" wrapText="1"/>
    </xf>
    <xf numFmtId="6" fontId="36" fillId="2" borderId="0" xfId="2" applyNumberFormat="1" applyFont="1" applyFill="1" applyAlignment="1">
      <alignment horizontal="right"/>
    </xf>
    <xf numFmtId="0" fontId="17" fillId="8" borderId="12" xfId="0" applyFont="1" applyFill="1" applyBorder="1" applyAlignment="1">
      <alignment horizontal="center"/>
    </xf>
    <xf numFmtId="0" fontId="17" fillId="8" borderId="28" xfId="0" applyFont="1" applyFill="1" applyBorder="1" applyAlignment="1">
      <alignment horizontal="center"/>
    </xf>
    <xf numFmtId="0" fontId="17" fillId="8" borderId="39" xfId="0" applyFont="1" applyFill="1" applyBorder="1" applyAlignment="1">
      <alignment horizontal="center"/>
    </xf>
    <xf numFmtId="0" fontId="89" fillId="2" borderId="0" xfId="0" applyFont="1" applyFill="1" applyAlignment="1" applyProtection="1">
      <alignment horizontal="left" vertical="center"/>
    </xf>
    <xf numFmtId="0" fontId="72" fillId="0" borderId="12" xfId="0" applyFont="1" applyFill="1" applyBorder="1" applyAlignment="1" applyProtection="1">
      <alignment horizontal="left" vertical="center" indent="1"/>
    </xf>
    <xf numFmtId="0" fontId="72" fillId="0" borderId="4" xfId="0" applyFont="1" applyFill="1" applyBorder="1" applyAlignment="1" applyProtection="1">
      <alignment horizontal="left" vertical="center" wrapText="1" indent="1"/>
    </xf>
    <xf numFmtId="0" fontId="17" fillId="0" borderId="4" xfId="0" applyNumberFormat="1" applyFont="1" applyFill="1" applyBorder="1" applyAlignment="1">
      <alignment horizontal="center"/>
    </xf>
    <xf numFmtId="0" fontId="17" fillId="0" borderId="12" xfId="0" applyNumberFormat="1" applyFont="1" applyFill="1" applyBorder="1" applyAlignment="1">
      <alignment horizontal="center"/>
    </xf>
    <xf numFmtId="0" fontId="17" fillId="0" borderId="18" xfId="0" applyNumberFormat="1" applyFont="1" applyBorder="1" applyAlignment="1">
      <alignment horizontal="center"/>
    </xf>
    <xf numFmtId="0" fontId="17" fillId="0" borderId="12" xfId="0" applyNumberFormat="1" applyFont="1" applyBorder="1" applyAlignment="1">
      <alignment horizontal="center"/>
    </xf>
    <xf numFmtId="5" fontId="7" fillId="3" borderId="12" xfId="0" applyNumberFormat="1" applyFont="1" applyFill="1" applyBorder="1" applyAlignment="1" applyProtection="1">
      <protection locked="0"/>
    </xf>
    <xf numFmtId="5" fontId="7" fillId="3" borderId="12" xfId="3" applyNumberFormat="1" applyFont="1" applyFill="1" applyBorder="1" applyAlignment="1" applyProtection="1">
      <protection locked="0"/>
    </xf>
    <xf numFmtId="172" fontId="7" fillId="3" borderId="12" xfId="3" applyNumberFormat="1" applyFont="1" applyFill="1" applyBorder="1" applyAlignment="1" applyProtection="1">
      <protection locked="0"/>
    </xf>
    <xf numFmtId="5" fontId="7" fillId="0" borderId="12" xfId="0" applyNumberFormat="1" applyFont="1" applyFill="1" applyBorder="1" applyAlignment="1" applyProtection="1">
      <protection locked="0"/>
    </xf>
    <xf numFmtId="172" fontId="7" fillId="0" borderId="12" xfId="3" applyNumberFormat="1" applyFont="1" applyFill="1" applyBorder="1" applyAlignment="1" applyProtection="1">
      <protection locked="0"/>
    </xf>
    <xf numFmtId="169" fontId="7" fillId="3" borderId="12" xfId="0" applyNumberFormat="1" applyFont="1" applyFill="1" applyBorder="1" applyAlignment="1" applyProtection="1">
      <protection locked="0"/>
    </xf>
    <xf numFmtId="172" fontId="7" fillId="3" borderId="12" xfId="3" applyNumberFormat="1" applyFont="1" applyFill="1" applyBorder="1" applyAlignment="1" applyProtection="1">
      <alignment wrapText="1"/>
      <protection locked="0"/>
    </xf>
    <xf numFmtId="6" fontId="7" fillId="3" borderId="12" xfId="0" applyNumberFormat="1" applyFont="1" applyFill="1" applyBorder="1" applyAlignment="1" applyProtection="1">
      <protection locked="0"/>
    </xf>
    <xf numFmtId="6" fontId="7" fillId="3" borderId="12" xfId="0" applyNumberFormat="1" applyFont="1" applyFill="1" applyBorder="1" applyAlignment="1" applyProtection="1">
      <alignment wrapText="1"/>
      <protection locked="0"/>
    </xf>
    <xf numFmtId="6" fontId="7" fillId="0" borderId="12" xfId="0" applyNumberFormat="1" applyFont="1" applyFill="1" applyBorder="1" applyAlignment="1" applyProtection="1">
      <protection locked="0"/>
    </xf>
    <xf numFmtId="6" fontId="7" fillId="0" borderId="12" xfId="0" applyNumberFormat="1" applyFont="1" applyFill="1" applyBorder="1" applyAlignment="1" applyProtection="1">
      <alignment wrapText="1"/>
      <protection locked="0"/>
    </xf>
    <xf numFmtId="3" fontId="6" fillId="3" borderId="0" xfId="0" applyNumberFormat="1" applyFont="1" applyFill="1" applyBorder="1" applyProtection="1">
      <protection locked="0"/>
    </xf>
    <xf numFmtId="3" fontId="6" fillId="3" borderId="2" xfId="0" applyNumberFormat="1" applyFont="1" applyFill="1" applyBorder="1" applyProtection="1">
      <protection locked="0"/>
    </xf>
    <xf numFmtId="3" fontId="6" fillId="3" borderId="40" xfId="0" applyNumberFormat="1" applyFont="1" applyFill="1" applyBorder="1" applyAlignment="1" applyProtection="1">
      <alignment horizontal="center" vertical="center" wrapText="1"/>
      <protection locked="0"/>
    </xf>
    <xf numFmtId="0" fontId="8" fillId="2" borderId="46" xfId="0" applyFont="1" applyFill="1" applyBorder="1" applyAlignment="1">
      <alignment horizontal="left" vertical="top" wrapText="1"/>
    </xf>
    <xf numFmtId="6" fontId="1" fillId="3" borderId="0" xfId="2" applyNumberFormat="1" applyFont="1" applyFill="1" applyBorder="1" applyAlignment="1" applyProtection="1">
      <alignment horizontal="right"/>
      <protection locked="0"/>
    </xf>
    <xf numFmtId="6" fontId="1" fillId="0" borderId="12" xfId="2" applyNumberFormat="1" applyFont="1" applyFill="1" applyBorder="1" applyAlignment="1" applyProtection="1">
      <alignment horizontal="right"/>
      <protection locked="0"/>
    </xf>
    <xf numFmtId="6" fontId="1" fillId="3" borderId="0" xfId="2" applyNumberFormat="1" applyFont="1" applyFill="1" applyAlignment="1" applyProtection="1">
      <alignment horizontal="right"/>
      <protection locked="0"/>
    </xf>
    <xf numFmtId="6" fontId="71" fillId="0" borderId="12" xfId="2" applyNumberFormat="1" applyFont="1" applyFill="1" applyBorder="1" applyAlignment="1" applyProtection="1">
      <alignment horizontal="right"/>
    </xf>
    <xf numFmtId="6" fontId="72" fillId="0" borderId="12" xfId="2" applyNumberFormat="1" applyFont="1" applyFill="1" applyBorder="1" applyAlignment="1" applyProtection="1">
      <alignment horizontal="right"/>
      <protection locked="0"/>
    </xf>
    <xf numFmtId="6" fontId="72" fillId="3" borderId="0" xfId="2" applyNumberFormat="1" applyFont="1" applyFill="1" applyAlignment="1" applyProtection="1">
      <alignment horizontal="right"/>
      <protection locked="0"/>
    </xf>
    <xf numFmtId="6" fontId="72" fillId="6" borderId="12" xfId="2" applyNumberFormat="1" applyFont="1" applyFill="1" applyBorder="1" applyAlignment="1" applyProtection="1">
      <alignment horizontal="right"/>
    </xf>
    <xf numFmtId="6" fontId="72" fillId="0" borderId="0" xfId="2" applyNumberFormat="1" applyFont="1" applyFill="1" applyAlignment="1" applyProtection="1">
      <alignment horizontal="right"/>
      <protection locked="0"/>
    </xf>
    <xf numFmtId="6" fontId="71" fillId="2" borderId="12" xfId="2" applyNumberFormat="1" applyFont="1" applyFill="1" applyBorder="1" applyAlignment="1" applyProtection="1">
      <alignment horizontal="right"/>
    </xf>
    <xf numFmtId="6" fontId="71" fillId="7" borderId="12" xfId="2" applyNumberFormat="1" applyFont="1" applyFill="1" applyBorder="1" applyAlignment="1" applyProtection="1">
      <alignment horizontal="right"/>
    </xf>
    <xf numFmtId="6" fontId="72" fillId="6" borderId="12" xfId="2" applyNumberFormat="1" applyFont="1" applyFill="1" applyBorder="1" applyAlignment="1" applyProtection="1">
      <alignment horizontal="right"/>
      <protection locked="0"/>
    </xf>
    <xf numFmtId="6" fontId="71" fillId="6" borderId="12" xfId="2" applyNumberFormat="1" applyFont="1" applyFill="1" applyBorder="1" applyAlignment="1" applyProtection="1">
      <alignment horizontal="right"/>
    </xf>
    <xf numFmtId="6" fontId="71" fillId="3" borderId="0" xfId="2" applyNumberFormat="1" applyFont="1" applyFill="1" applyAlignment="1" applyProtection="1">
      <alignment horizontal="right"/>
    </xf>
    <xf numFmtId="6" fontId="71" fillId="0" borderId="0" xfId="2" applyNumberFormat="1" applyFont="1" applyFill="1" applyAlignment="1" applyProtection="1">
      <alignment horizontal="right"/>
      <protection locked="0"/>
    </xf>
    <xf numFmtId="6" fontId="117" fillId="7" borderId="12" xfId="2" applyNumberFormat="1" applyFont="1" applyFill="1" applyBorder="1" applyAlignment="1" applyProtection="1">
      <alignment horizontal="right"/>
    </xf>
    <xf numFmtId="6" fontId="118" fillId="0" borderId="12" xfId="2" applyNumberFormat="1" applyFont="1" applyFill="1" applyBorder="1" applyAlignment="1" applyProtection="1">
      <alignment horizontal="right"/>
      <protection locked="0"/>
    </xf>
    <xf numFmtId="6" fontId="118" fillId="3" borderId="0" xfId="2" applyNumberFormat="1" applyFont="1" applyFill="1" applyAlignment="1" applyProtection="1">
      <alignment horizontal="right"/>
      <protection locked="0"/>
    </xf>
    <xf numFmtId="6" fontId="32" fillId="8" borderId="7" xfId="0" applyNumberFormat="1" applyFont="1" applyFill="1" applyBorder="1" applyAlignment="1" applyProtection="1">
      <alignment vertical="center"/>
    </xf>
    <xf numFmtId="6" fontId="68" fillId="8" borderId="7" xfId="3" applyNumberFormat="1" applyFont="1" applyFill="1" applyBorder="1" applyAlignment="1" applyProtection="1">
      <alignment horizontal="right" vertical="center"/>
    </xf>
    <xf numFmtId="169" fontId="68" fillId="8" borderId="7" xfId="3" applyNumberFormat="1" applyFont="1" applyFill="1" applyBorder="1" applyAlignment="1" applyProtection="1">
      <alignment vertical="center" wrapText="1"/>
    </xf>
    <xf numFmtId="0" fontId="35" fillId="2" borderId="35" xfId="0" applyFont="1" applyFill="1" applyBorder="1" applyAlignment="1">
      <alignment horizontal="center" vertical="center" wrapText="1"/>
    </xf>
    <xf numFmtId="169" fontId="32" fillId="2" borderId="0" xfId="0" applyNumberFormat="1" applyFont="1" applyFill="1" applyAlignment="1">
      <alignment horizontal="left" vertical="center"/>
    </xf>
    <xf numFmtId="0" fontId="32" fillId="2" borderId="0" xfId="0" applyFont="1" applyFill="1" applyAlignment="1">
      <alignment horizontal="left" vertical="center"/>
    </xf>
    <xf numFmtId="0" fontId="32" fillId="3" borderId="0" xfId="0" applyFont="1" applyFill="1" applyBorder="1" applyProtection="1"/>
    <xf numFmtId="170" fontId="32" fillId="3" borderId="0" xfId="0" applyNumberFormat="1" applyFont="1" applyFill="1" applyBorder="1" applyProtection="1"/>
    <xf numFmtId="170" fontId="32" fillId="2" borderId="0" xfId="0" applyNumberFormat="1" applyFont="1" applyFill="1" applyBorder="1" applyProtection="1"/>
    <xf numFmtId="3" fontId="32" fillId="7" borderId="0" xfId="0" applyNumberFormat="1" applyFont="1" applyFill="1" applyBorder="1" applyAlignment="1" applyProtection="1">
      <alignment horizontal="center"/>
    </xf>
    <xf numFmtId="0" fontId="36" fillId="2" borderId="71" xfId="0" applyFont="1" applyFill="1" applyBorder="1" applyProtection="1"/>
    <xf numFmtId="0" fontId="36" fillId="2" borderId="41" xfId="0" applyFont="1" applyFill="1" applyBorder="1" applyProtection="1"/>
    <xf numFmtId="0" fontId="36" fillId="2" borderId="44" xfId="0" applyFont="1" applyFill="1" applyBorder="1" applyAlignment="1" applyProtection="1">
      <alignment horizontal="center"/>
    </xf>
    <xf numFmtId="0" fontId="36" fillId="2" borderId="42" xfId="0" applyFont="1" applyFill="1" applyBorder="1" applyProtection="1"/>
    <xf numFmtId="0" fontId="17" fillId="2" borderId="46" xfId="0" applyFont="1" applyFill="1" applyBorder="1" applyAlignment="1" applyProtection="1">
      <alignment vertical="center" wrapText="1"/>
    </xf>
    <xf numFmtId="10" fontId="36" fillId="2" borderId="44" xfId="12" applyNumberFormat="1" applyFont="1" applyFill="1" applyBorder="1" applyAlignment="1" applyProtection="1">
      <alignment horizontal="center"/>
    </xf>
    <xf numFmtId="0" fontId="68" fillId="2" borderId="71" xfId="0" applyFont="1" applyFill="1" applyBorder="1" applyProtection="1"/>
    <xf numFmtId="0" fontId="36" fillId="2" borderId="41" xfId="0" quotePrefix="1" applyFont="1" applyFill="1" applyBorder="1" applyAlignment="1" applyProtection="1">
      <alignment horizontal="center"/>
    </xf>
    <xf numFmtId="9" fontId="36" fillId="2" borderId="44" xfId="12" applyFont="1" applyFill="1" applyBorder="1" applyAlignment="1" applyProtection="1">
      <alignment horizontal="center"/>
    </xf>
    <xf numFmtId="0" fontId="68" fillId="2" borderId="41" xfId="0" quotePrefix="1" applyFont="1" applyFill="1" applyBorder="1" applyAlignment="1" applyProtection="1">
      <alignment horizontal="center"/>
    </xf>
    <xf numFmtId="9" fontId="36" fillId="2" borderId="43" xfId="12" applyFont="1" applyFill="1" applyBorder="1" applyAlignment="1" applyProtection="1">
      <alignment horizontal="center"/>
    </xf>
    <xf numFmtId="0" fontId="68" fillId="2" borderId="42" xfId="0" applyFont="1" applyFill="1" applyBorder="1" applyProtection="1"/>
    <xf numFmtId="0" fontId="6" fillId="2" borderId="0" xfId="0" applyFont="1" applyFill="1" applyBorder="1" applyAlignment="1" applyProtection="1">
      <alignment vertical="center"/>
    </xf>
    <xf numFmtId="2" fontId="36" fillId="2" borderId="71" xfId="0" applyNumberFormat="1" applyFont="1" applyFill="1" applyBorder="1" applyAlignment="1" applyProtection="1">
      <alignment horizontal="center" vertical="center"/>
    </xf>
    <xf numFmtId="2" fontId="36" fillId="2" borderId="41" xfId="0" applyNumberFormat="1" applyFont="1" applyFill="1" applyBorder="1" applyAlignment="1" applyProtection="1">
      <alignment horizontal="center" vertical="center"/>
    </xf>
    <xf numFmtId="2" fontId="36" fillId="2" borderId="44" xfId="0" applyNumberFormat="1" applyFont="1" applyFill="1" applyBorder="1" applyAlignment="1" applyProtection="1">
      <alignment horizontal="center" vertical="center"/>
    </xf>
    <xf numFmtId="2" fontId="36" fillId="2" borderId="41" xfId="0" quotePrefix="1" applyNumberFormat="1" applyFont="1" applyFill="1" applyBorder="1" applyAlignment="1" applyProtection="1">
      <alignment horizontal="center" vertical="center"/>
    </xf>
    <xf numFmtId="2" fontId="36" fillId="2" borderId="42" xfId="0" applyNumberFormat="1" applyFont="1" applyFill="1" applyBorder="1" applyAlignment="1" applyProtection="1">
      <alignment horizontal="center" vertical="center"/>
    </xf>
    <xf numFmtId="2" fontId="36" fillId="2" borderId="43" xfId="0" applyNumberFormat="1" applyFont="1" applyFill="1" applyBorder="1" applyAlignment="1" applyProtection="1">
      <alignment horizontal="center" vertical="center"/>
    </xf>
    <xf numFmtId="0" fontId="6" fillId="2" borderId="0" xfId="0" applyFont="1" applyFill="1" applyAlignment="1" applyProtection="1">
      <alignment vertical="center"/>
    </xf>
    <xf numFmtId="0" fontId="17" fillId="2" borderId="7" xfId="0" applyFont="1" applyFill="1" applyBorder="1" applyAlignment="1" applyProtection="1">
      <alignment horizontal="right"/>
    </xf>
    <xf numFmtId="0" fontId="17" fillId="2" borderId="46" xfId="0" applyFont="1" applyFill="1" applyBorder="1" applyAlignment="1" applyProtection="1">
      <alignment horizontal="center" wrapText="1"/>
    </xf>
    <xf numFmtId="0" fontId="17" fillId="2" borderId="2" xfId="0" applyFont="1" applyFill="1" applyBorder="1" applyAlignment="1">
      <alignment horizontal="center"/>
    </xf>
    <xf numFmtId="165" fontId="68" fillId="2" borderId="2" xfId="0" applyNumberFormat="1" applyFont="1" applyFill="1" applyBorder="1" applyAlignment="1">
      <alignment horizontal="center" vertical="center" wrapText="1"/>
    </xf>
    <xf numFmtId="165" fontId="68" fillId="2" borderId="0" xfId="0" applyNumberFormat="1" applyFont="1" applyFill="1" applyBorder="1" applyAlignment="1">
      <alignment horizontal="center" vertical="center" wrapText="1"/>
    </xf>
    <xf numFmtId="43" fontId="68" fillId="2" borderId="46" xfId="0" applyNumberFormat="1" applyFont="1" applyFill="1" applyBorder="1" applyAlignment="1">
      <alignment horizontal="center"/>
    </xf>
    <xf numFmtId="43" fontId="68" fillId="2" borderId="35" xfId="0" applyNumberFormat="1" applyFont="1" applyFill="1" applyBorder="1" applyAlignment="1">
      <alignment horizontal="center"/>
    </xf>
    <xf numFmtId="165" fontId="68" fillId="2" borderId="40" xfId="0" applyNumberFormat="1" applyFont="1" applyFill="1" applyBorder="1" applyAlignment="1">
      <alignment horizontal="center" vertical="center" wrapText="1"/>
    </xf>
    <xf numFmtId="165" fontId="68" fillId="2" borderId="40" xfId="0" applyNumberFormat="1" applyFont="1" applyFill="1" applyBorder="1" applyAlignment="1">
      <alignment horizontal="center"/>
    </xf>
    <xf numFmtId="165" fontId="68" fillId="2" borderId="46" xfId="0" applyNumberFormat="1" applyFont="1" applyFill="1" applyBorder="1" applyAlignment="1">
      <alignment horizontal="center"/>
    </xf>
    <xf numFmtId="2" fontId="6" fillId="2" borderId="0" xfId="0" applyNumberFormat="1" applyFont="1" applyFill="1" applyBorder="1" applyAlignment="1">
      <alignment horizontal="center"/>
    </xf>
    <xf numFmtId="2" fontId="36" fillId="2" borderId="20" xfId="0" applyNumberFormat="1" applyFont="1" applyFill="1" applyBorder="1" applyAlignment="1">
      <alignment horizontal="center" vertical="center"/>
    </xf>
    <xf numFmtId="2" fontId="32" fillId="2" borderId="21" xfId="0" applyNumberFormat="1" applyFont="1" applyFill="1" applyBorder="1" applyAlignment="1">
      <alignment horizontal="center" vertical="center"/>
    </xf>
    <xf numFmtId="2" fontId="36" fillId="2" borderId="21" xfId="0" applyNumberFormat="1" applyFont="1" applyFill="1" applyBorder="1" applyAlignment="1">
      <alignment horizontal="center" vertical="center"/>
    </xf>
    <xf numFmtId="2" fontId="36" fillId="2" borderId="43" xfId="0" applyNumberFormat="1" applyFont="1" applyFill="1" applyBorder="1" applyAlignment="1">
      <alignment horizontal="center" vertical="center"/>
    </xf>
    <xf numFmtId="2" fontId="36" fillId="2" borderId="22" xfId="12" applyNumberFormat="1" applyFont="1" applyFill="1" applyBorder="1" applyAlignment="1">
      <alignment horizontal="center" vertical="center"/>
    </xf>
    <xf numFmtId="2" fontId="36" fillId="2" borderId="42" xfId="12" applyNumberFormat="1" applyFont="1" applyFill="1" applyBorder="1" applyAlignment="1">
      <alignment horizontal="center" vertical="center"/>
    </xf>
    <xf numFmtId="10" fontId="36" fillId="2" borderId="22" xfId="12" applyNumberFormat="1" applyFont="1" applyFill="1" applyBorder="1" applyAlignment="1">
      <alignment horizontal="center" vertical="center"/>
    </xf>
    <xf numFmtId="10" fontId="36" fillId="2" borderId="21" xfId="12" applyNumberFormat="1" applyFont="1" applyFill="1" applyBorder="1" applyAlignment="1">
      <alignment horizontal="center" vertical="center"/>
    </xf>
    <xf numFmtId="10" fontId="36" fillId="2" borderId="42" xfId="12" applyNumberFormat="1" applyFont="1" applyFill="1" applyBorder="1" applyAlignment="1">
      <alignment horizontal="center" vertical="center"/>
    </xf>
    <xf numFmtId="10" fontId="36" fillId="2" borderId="43" xfId="12" applyNumberFormat="1" applyFont="1" applyFill="1" applyBorder="1" applyAlignment="1">
      <alignment horizontal="center" vertical="center"/>
    </xf>
    <xf numFmtId="4" fontId="78" fillId="7" borderId="0" xfId="0" applyNumberFormat="1" applyFont="1" applyFill="1" applyBorder="1" applyAlignment="1">
      <alignment horizontal="center" vertical="center" wrapText="1"/>
    </xf>
    <xf numFmtId="0" fontId="32" fillId="2" borderId="61" xfId="0" applyFont="1" applyFill="1" applyBorder="1" applyAlignment="1">
      <alignment horizontal="center" vertical="center" wrapText="1"/>
    </xf>
    <xf numFmtId="2" fontId="5" fillId="2" borderId="0" xfId="0" applyNumberFormat="1" applyFont="1" applyFill="1" applyAlignment="1">
      <alignment horizontal="center"/>
    </xf>
    <xf numFmtId="167" fontId="6" fillId="2" borderId="0" xfId="2" applyFont="1" applyFill="1" applyAlignment="1"/>
    <xf numFmtId="0" fontId="6" fillId="2" borderId="0" xfId="0" applyFont="1" applyFill="1" applyBorder="1" applyAlignment="1">
      <alignment horizontal="right"/>
    </xf>
    <xf numFmtId="0" fontId="30" fillId="2" borderId="0" xfId="0" applyFont="1" applyFill="1" applyAlignment="1">
      <alignment horizontal="left" vertical="center" wrapText="1"/>
    </xf>
    <xf numFmtId="165" fontId="30" fillId="2" borderId="0" xfId="0" applyNumberFormat="1" applyFont="1" applyFill="1" applyAlignment="1">
      <alignment horizontal="left" vertical="center" wrapText="1"/>
    </xf>
    <xf numFmtId="165" fontId="35" fillId="0" borderId="12" xfId="0" applyNumberFormat="1" applyFont="1" applyFill="1" applyBorder="1" applyAlignment="1">
      <alignment horizontal="center" vertical="center" wrapText="1"/>
    </xf>
    <xf numFmtId="6" fontId="68" fillId="8" borderId="40" xfId="0" applyNumberFormat="1" applyFont="1" applyFill="1" applyBorder="1"/>
    <xf numFmtId="179" fontId="30" fillId="8" borderId="40" xfId="0" applyNumberFormat="1" applyFont="1" applyFill="1" applyBorder="1" applyAlignment="1">
      <alignment vertical="center"/>
    </xf>
    <xf numFmtId="6" fontId="32" fillId="2" borderId="0" xfId="2" applyNumberFormat="1" applyFont="1" applyFill="1" applyBorder="1" applyAlignment="1">
      <alignment horizontal="right" vertical="center"/>
    </xf>
    <xf numFmtId="6" fontId="85" fillId="2" borderId="0" xfId="2" applyNumberFormat="1" applyFont="1" applyFill="1" applyBorder="1" applyAlignment="1">
      <alignment horizontal="center" vertical="center"/>
    </xf>
    <xf numFmtId="6" fontId="32" fillId="2" borderId="0" xfId="0" applyNumberFormat="1" applyFont="1" applyFill="1" applyBorder="1" applyAlignment="1" applyProtection="1">
      <alignment horizontal="center" vertical="center"/>
      <protection locked="0"/>
    </xf>
    <xf numFmtId="6" fontId="36" fillId="18" borderId="0" xfId="0" applyNumberFormat="1" applyFont="1" applyFill="1" applyBorder="1" applyAlignment="1">
      <alignment vertical="center"/>
    </xf>
    <xf numFmtId="6" fontId="32" fillId="2" borderId="62" xfId="2" applyNumberFormat="1" applyFont="1" applyFill="1" applyBorder="1" applyAlignment="1">
      <alignment horizontal="right" vertical="center"/>
    </xf>
    <xf numFmtId="6" fontId="85" fillId="2" borderId="62" xfId="2" applyNumberFormat="1" applyFont="1" applyFill="1" applyBorder="1" applyAlignment="1">
      <alignment horizontal="center" vertical="center"/>
    </xf>
    <xf numFmtId="6" fontId="32" fillId="2" borderId="62" xfId="0" applyNumberFormat="1" applyFont="1" applyFill="1" applyBorder="1" applyAlignment="1" applyProtection="1">
      <alignment horizontal="center" vertical="center"/>
      <protection locked="0"/>
    </xf>
    <xf numFmtId="6" fontId="32" fillId="2" borderId="62" xfId="0" applyNumberFormat="1" applyFont="1" applyFill="1" applyBorder="1" applyAlignment="1">
      <alignment horizontal="center" vertical="center"/>
    </xf>
    <xf numFmtId="6" fontId="36" fillId="18" borderId="62" xfId="0" applyNumberFormat="1" applyFont="1" applyFill="1" applyBorder="1" applyAlignment="1">
      <alignment vertical="center"/>
    </xf>
    <xf numFmtId="6" fontId="32" fillId="2" borderId="74" xfId="0" applyNumberFormat="1" applyFont="1" applyFill="1" applyBorder="1" applyAlignment="1">
      <alignment horizontal="center" vertical="center"/>
    </xf>
    <xf numFmtId="6" fontId="32" fillId="2" borderId="74" xfId="0" applyNumberFormat="1" applyFont="1" applyFill="1" applyBorder="1" applyAlignment="1">
      <alignment horizontal="right" vertical="center"/>
    </xf>
    <xf numFmtId="6" fontId="32" fillId="2" borderId="74" xfId="0" applyNumberFormat="1" applyFont="1" applyFill="1" applyBorder="1" applyAlignment="1" applyProtection="1">
      <alignment horizontal="center" vertical="center"/>
      <protection locked="0"/>
    </xf>
    <xf numFmtId="6" fontId="32" fillId="2" borderId="74" xfId="0" applyNumberFormat="1" applyFont="1" applyFill="1" applyBorder="1" applyAlignment="1">
      <alignment vertical="center"/>
    </xf>
    <xf numFmtId="6" fontId="36" fillId="0" borderId="74" xfId="0" applyNumberFormat="1" applyFont="1" applyFill="1" applyBorder="1" applyAlignment="1">
      <alignment vertical="center"/>
    </xf>
    <xf numFmtId="6" fontId="68" fillId="4" borderId="46" xfId="0" applyNumberFormat="1" applyFont="1" applyFill="1" applyBorder="1"/>
    <xf numFmtId="6" fontId="17" fillId="4" borderId="47" xfId="0" applyNumberFormat="1" applyFont="1" applyFill="1" applyBorder="1"/>
    <xf numFmtId="0" fontId="30" fillId="3" borderId="7" xfId="0" applyFont="1" applyFill="1" applyBorder="1" applyAlignment="1" applyProtection="1">
      <alignment horizontal="center"/>
      <protection locked="0"/>
    </xf>
    <xf numFmtId="0" fontId="79" fillId="2" borderId="0" xfId="0" applyFont="1" applyFill="1" applyBorder="1" applyAlignment="1">
      <alignment horizontal="center"/>
    </xf>
    <xf numFmtId="0" fontId="7" fillId="2" borderId="0" xfId="0" applyFont="1" applyFill="1" applyProtection="1"/>
    <xf numFmtId="0" fontId="119" fillId="2" borderId="0" xfId="0" applyFont="1" applyFill="1" applyBorder="1" applyAlignment="1">
      <alignment horizontal="center" vertical="top" wrapText="1"/>
    </xf>
    <xf numFmtId="0" fontId="119" fillId="2" borderId="0" xfId="0" applyFont="1" applyFill="1" applyBorder="1" applyAlignment="1">
      <alignment vertical="top" wrapText="1"/>
    </xf>
    <xf numFmtId="0" fontId="17" fillId="2" borderId="62" xfId="0" applyFont="1" applyFill="1" applyBorder="1" applyAlignment="1">
      <alignment horizontal="left" vertical="center" wrapText="1"/>
    </xf>
    <xf numFmtId="0" fontId="17" fillId="2" borderId="62" xfId="2" applyNumberFormat="1" applyFont="1" applyFill="1" applyBorder="1" applyAlignment="1">
      <alignment horizontal="right" vertical="center" wrapText="1"/>
    </xf>
    <xf numFmtId="6" fontId="66" fillId="2" borderId="94" xfId="0" applyNumberFormat="1" applyFont="1" applyFill="1" applyBorder="1" applyAlignment="1">
      <alignment horizontal="right" vertical="center" wrapText="1"/>
    </xf>
    <xf numFmtId="0" fontId="6" fillId="2" borderId="94" xfId="0" applyFont="1" applyFill="1" applyBorder="1" applyAlignment="1">
      <alignment horizontal="left" vertical="center" wrapText="1"/>
    </xf>
    <xf numFmtId="6" fontId="32" fillId="2" borderId="0" xfId="2" applyNumberFormat="1" applyFont="1" applyFill="1" applyBorder="1"/>
    <xf numFmtId="6" fontId="32" fillId="4" borderId="0" xfId="2" applyNumberFormat="1" applyFont="1" applyFill="1" applyBorder="1"/>
    <xf numFmtId="0" fontId="32" fillId="4" borderId="0" xfId="0" applyFont="1" applyFill="1" applyBorder="1" applyAlignment="1">
      <alignment horizontal="left" vertical="center" wrapText="1"/>
    </xf>
    <xf numFmtId="0" fontId="24" fillId="2" borderId="94" xfId="0" applyFont="1" applyFill="1" applyBorder="1" applyAlignment="1">
      <alignment horizontal="left" vertical="center" wrapText="1"/>
    </xf>
    <xf numFmtId="6" fontId="17" fillId="4" borderId="0" xfId="2" applyNumberFormat="1" applyFont="1" applyFill="1" applyBorder="1"/>
    <xf numFmtId="6" fontId="17" fillId="2" borderId="0" xfId="2" applyNumberFormat="1" applyFont="1" applyFill="1" applyBorder="1"/>
    <xf numFmtId="0" fontId="1" fillId="0" borderId="12" xfId="0" applyNumberFormat="1" applyFont="1" applyFill="1" applyBorder="1" applyAlignment="1">
      <alignment horizontal="left" wrapText="1"/>
    </xf>
    <xf numFmtId="0" fontId="1" fillId="0" borderId="12" xfId="0" applyNumberFormat="1" applyFont="1" applyFill="1" applyBorder="1" applyAlignment="1">
      <alignment horizontal="left" vertical="center" wrapText="1"/>
    </xf>
    <xf numFmtId="0" fontId="1" fillId="14" borderId="12" xfId="0" applyNumberFormat="1" applyFont="1" applyFill="1" applyBorder="1" applyAlignment="1">
      <alignment horizontal="left" vertical="center" wrapText="1"/>
    </xf>
    <xf numFmtId="0" fontId="1" fillId="14" borderId="12" xfId="0" applyNumberFormat="1" applyFont="1" applyFill="1" applyBorder="1" applyAlignment="1">
      <alignment horizontal="left"/>
    </xf>
    <xf numFmtId="0" fontId="1" fillId="0" borderId="12" xfId="0" applyNumberFormat="1" applyFont="1" applyBorder="1" applyAlignment="1">
      <alignment horizontal="left" wrapText="1"/>
    </xf>
    <xf numFmtId="0" fontId="1" fillId="0" borderId="12" xfId="0" applyNumberFormat="1" applyFont="1" applyFill="1" applyBorder="1" applyAlignment="1">
      <alignment horizontal="left"/>
    </xf>
    <xf numFmtId="0" fontId="1" fillId="0" borderId="12" xfId="0" applyNumberFormat="1" applyFont="1" applyBorder="1" applyAlignment="1">
      <alignment horizontal="left"/>
    </xf>
    <xf numFmtId="0" fontId="1" fillId="14" borderId="12" xfId="0" applyNumberFormat="1" applyFont="1" applyFill="1" applyBorder="1" applyAlignment="1">
      <alignment horizontal="left" wrapText="1"/>
    </xf>
    <xf numFmtId="0" fontId="1" fillId="0" borderId="12" xfId="12" applyNumberFormat="1" applyFont="1" applyFill="1" applyBorder="1" applyAlignment="1" applyProtection="1">
      <alignment horizontal="left" wrapText="1"/>
    </xf>
    <xf numFmtId="0" fontId="69" fillId="0" borderId="12" xfId="12" applyNumberFormat="1" applyFont="1" applyFill="1" applyBorder="1" applyAlignment="1" applyProtection="1">
      <alignment horizontal="left" wrapText="1"/>
    </xf>
    <xf numFmtId="0" fontId="70" fillId="0" borderId="12" xfId="12" applyNumberFormat="1" applyFont="1" applyFill="1" applyBorder="1" applyAlignment="1" applyProtection="1">
      <alignment horizontal="left" wrapText="1"/>
    </xf>
    <xf numFmtId="0" fontId="70" fillId="14" borderId="12" xfId="0" applyNumberFormat="1" applyFont="1" applyFill="1" applyBorder="1" applyAlignment="1" applyProtection="1">
      <alignment horizontal="left"/>
    </xf>
    <xf numFmtId="0" fontId="83" fillId="0" borderId="12" xfId="12" applyNumberFormat="1" applyFont="1" applyFill="1" applyBorder="1" applyAlignment="1" applyProtection="1">
      <alignment horizontal="left" wrapText="1"/>
    </xf>
    <xf numFmtId="165" fontId="36" fillId="8" borderId="12" xfId="0" applyNumberFormat="1" applyFont="1" applyFill="1" applyBorder="1" applyAlignment="1">
      <alignment horizontal="right"/>
    </xf>
    <xf numFmtId="165" fontId="32" fillId="3" borderId="12" xfId="0" applyNumberFormat="1" applyFont="1" applyFill="1" applyBorder="1" applyAlignment="1" applyProtection="1">
      <alignment horizontal="right"/>
      <protection locked="0"/>
    </xf>
    <xf numFmtId="165" fontId="32" fillId="2" borderId="0" xfId="0" applyNumberFormat="1" applyFont="1" applyFill="1" applyAlignment="1">
      <alignment horizontal="left"/>
    </xf>
    <xf numFmtId="165" fontId="36" fillId="0" borderId="12" xfId="0" applyNumberFormat="1" applyFont="1" applyFill="1" applyBorder="1" applyAlignment="1">
      <alignment horizontal="right"/>
    </xf>
    <xf numFmtId="165" fontId="36" fillId="14" borderId="12" xfId="0" applyNumberFormat="1" applyFont="1" applyFill="1" applyBorder="1" applyAlignment="1">
      <alignment horizontal="right"/>
    </xf>
    <xf numFmtId="165" fontId="32" fillId="14" borderId="12" xfId="0" applyNumberFormat="1" applyFont="1" applyFill="1" applyBorder="1" applyAlignment="1" applyProtection="1">
      <alignment horizontal="right"/>
      <protection locked="0"/>
    </xf>
    <xf numFmtId="6" fontId="32" fillId="3" borderId="12" xfId="0" applyNumberFormat="1" applyFont="1" applyFill="1" applyBorder="1" applyAlignment="1" applyProtection="1">
      <alignment horizontal="right"/>
      <protection locked="0"/>
    </xf>
    <xf numFmtId="6" fontId="36" fillId="8" borderId="12" xfId="0" applyNumberFormat="1" applyFont="1" applyFill="1" applyBorder="1" applyAlignment="1">
      <alignment horizontal="right"/>
    </xf>
    <xf numFmtId="6" fontId="32" fillId="2" borderId="0" xfId="0" applyNumberFormat="1" applyFont="1" applyFill="1" applyAlignment="1">
      <alignment horizontal="right"/>
    </xf>
    <xf numFmtId="6" fontId="36" fillId="0" borderId="12" xfId="0" applyNumberFormat="1" applyFont="1" applyFill="1" applyBorder="1" applyAlignment="1">
      <alignment horizontal="right"/>
    </xf>
    <xf numFmtId="6" fontId="120" fillId="2" borderId="12" xfId="0" applyNumberFormat="1" applyFont="1" applyFill="1" applyBorder="1" applyAlignment="1" applyProtection="1">
      <alignment horizontal="right"/>
      <protection locked="0"/>
    </xf>
    <xf numFmtId="168" fontId="32" fillId="7" borderId="12" xfId="0" applyNumberFormat="1" applyFont="1" applyFill="1" applyBorder="1" applyAlignment="1" applyProtection="1">
      <alignment horizontal="right"/>
      <protection locked="0"/>
    </xf>
    <xf numFmtId="165" fontId="32" fillId="0" borderId="12" xfId="0" applyNumberFormat="1" applyFont="1" applyFill="1" applyBorder="1" applyAlignment="1" applyProtection="1">
      <alignment horizontal="right"/>
      <protection locked="0"/>
    </xf>
    <xf numFmtId="165" fontId="36" fillId="0" borderId="12" xfId="0" applyNumberFormat="1" applyFont="1" applyFill="1" applyBorder="1" applyAlignment="1" applyProtection="1">
      <alignment horizontal="right"/>
      <protection locked="0"/>
    </xf>
    <xf numFmtId="165" fontId="36" fillId="0" borderId="12" xfId="12" applyNumberFormat="1" applyFont="1" applyFill="1" applyBorder="1" applyAlignment="1" applyProtection="1">
      <alignment horizontal="right"/>
    </xf>
    <xf numFmtId="165" fontId="85" fillId="0" borderId="12" xfId="12" applyNumberFormat="1" applyFont="1" applyFill="1" applyBorder="1" applyAlignment="1" applyProtection="1">
      <alignment horizontal="right"/>
    </xf>
    <xf numFmtId="165" fontId="85" fillId="2" borderId="0" xfId="12" applyNumberFormat="1" applyFont="1" applyFill="1" applyAlignment="1" applyProtection="1">
      <alignment horizontal="left"/>
    </xf>
    <xf numFmtId="165" fontId="32" fillId="14" borderId="12" xfId="0" applyNumberFormat="1" applyFont="1" applyFill="1" applyBorder="1" applyAlignment="1" applyProtection="1">
      <alignment horizontal="right"/>
    </xf>
    <xf numFmtId="165" fontId="32" fillId="2" borderId="0" xfId="0" applyNumberFormat="1" applyFont="1" applyFill="1" applyAlignment="1" applyProtection="1">
      <alignment horizontal="left"/>
    </xf>
    <xf numFmtId="0" fontId="32" fillId="2" borderId="0" xfId="0" applyFont="1" applyFill="1" applyAlignment="1" applyProtection="1">
      <alignment horizontal="left"/>
    </xf>
    <xf numFmtId="165" fontId="32" fillId="0" borderId="12" xfId="0" applyNumberFormat="1" applyFont="1" applyBorder="1" applyAlignment="1" applyProtection="1">
      <alignment horizontal="right"/>
    </xf>
    <xf numFmtId="165" fontId="32" fillId="2" borderId="0" xfId="0" applyNumberFormat="1" applyFont="1" applyFill="1" applyAlignment="1"/>
    <xf numFmtId="6" fontId="17" fillId="0" borderId="7" xfId="2" applyNumberFormat="1" applyFont="1" applyFill="1" applyBorder="1" applyAlignment="1">
      <alignment horizontal="center" vertical="center"/>
    </xf>
    <xf numFmtId="6" fontId="17" fillId="0" borderId="7" xfId="2" applyNumberFormat="1" applyFont="1" applyFill="1" applyBorder="1" applyAlignment="1">
      <alignment horizontal="center" vertical="center" wrapText="1"/>
    </xf>
    <xf numFmtId="0" fontId="0" fillId="0" borderId="0" xfId="0" applyBorder="1" applyAlignment="1"/>
    <xf numFmtId="165" fontId="36" fillId="2" borderId="28" xfId="0" applyNumberFormat="1" applyFont="1" applyFill="1" applyBorder="1" applyAlignment="1"/>
    <xf numFmtId="165" fontId="92" fillId="3" borderId="24" xfId="0" applyNumberFormat="1" applyFont="1" applyFill="1" applyBorder="1" applyAlignment="1">
      <alignment horizontal="left"/>
    </xf>
    <xf numFmtId="165" fontId="92" fillId="3" borderId="57" xfId="0" applyNumberFormat="1" applyFont="1" applyFill="1" applyBorder="1" applyAlignment="1">
      <alignment horizontal="left"/>
    </xf>
    <xf numFmtId="165" fontId="36" fillId="2" borderId="36" xfId="0" applyNumberFormat="1" applyFont="1" applyFill="1" applyBorder="1" applyAlignment="1"/>
    <xf numFmtId="165" fontId="92" fillId="3" borderId="0" xfId="0" applyNumberFormat="1" applyFont="1" applyFill="1" applyBorder="1" applyAlignment="1">
      <alignment horizontal="left"/>
    </xf>
    <xf numFmtId="165" fontId="92" fillId="3" borderId="35" xfId="0" applyNumberFormat="1" applyFont="1" applyFill="1" applyBorder="1" applyAlignment="1">
      <alignment horizontal="left"/>
    </xf>
    <xf numFmtId="165" fontId="92" fillId="3" borderId="62" xfId="0" applyNumberFormat="1" applyFont="1" applyFill="1" applyBorder="1" applyAlignment="1">
      <alignment horizontal="left"/>
    </xf>
    <xf numFmtId="165" fontId="92" fillId="3" borderId="38" xfId="0" applyNumberFormat="1" applyFont="1" applyFill="1" applyBorder="1" applyAlignment="1">
      <alignment horizontal="left"/>
    </xf>
    <xf numFmtId="165" fontId="68" fillId="2" borderId="39" xfId="0" applyNumberFormat="1" applyFont="1" applyFill="1" applyBorder="1" applyAlignment="1"/>
    <xf numFmtId="165" fontId="17" fillId="2" borderId="4" xfId="0" applyNumberFormat="1" applyFont="1" applyFill="1" applyBorder="1" applyAlignment="1">
      <alignment horizontal="left"/>
    </xf>
    <xf numFmtId="165" fontId="17" fillId="2" borderId="45" xfId="0" applyNumberFormat="1" applyFont="1" applyFill="1" applyBorder="1" applyAlignment="1">
      <alignment horizontal="left"/>
    </xf>
    <xf numFmtId="165" fontId="17" fillId="2" borderId="18" xfId="0" applyNumberFormat="1" applyFont="1" applyFill="1" applyBorder="1" applyAlignment="1">
      <alignment horizontal="left"/>
    </xf>
    <xf numFmtId="165" fontId="17" fillId="2" borderId="0" xfId="0" applyNumberFormat="1" applyFont="1" applyFill="1" applyAlignment="1">
      <alignment horizontal="left"/>
    </xf>
    <xf numFmtId="170" fontId="36" fillId="2" borderId="0" xfId="2" applyNumberFormat="1" applyFont="1" applyFill="1" applyBorder="1" applyAlignment="1" applyProtection="1">
      <alignment horizontal="right" vertical="center" wrapText="1"/>
    </xf>
    <xf numFmtId="171" fontId="36" fillId="2" borderId="0" xfId="2" applyNumberFormat="1" applyFont="1" applyFill="1" applyBorder="1" applyAlignment="1" applyProtection="1">
      <alignment horizontal="right" vertical="center" wrapText="1"/>
    </xf>
    <xf numFmtId="170" fontId="36" fillId="2" borderId="0" xfId="2" applyNumberFormat="1" applyFont="1" applyFill="1" applyAlignment="1" applyProtection="1">
      <alignment horizontal="right" vertical="center"/>
    </xf>
    <xf numFmtId="6" fontId="72" fillId="3" borderId="62" xfId="2" applyNumberFormat="1" applyFont="1" applyFill="1" applyBorder="1" applyAlignment="1" applyProtection="1">
      <alignment horizontal="right"/>
      <protection locked="0"/>
    </xf>
    <xf numFmtId="6" fontId="6" fillId="2" borderId="95" xfId="2" applyNumberFormat="1" applyFont="1" applyFill="1" applyBorder="1" applyAlignment="1" applyProtection="1">
      <alignment horizontal="right"/>
      <protection locked="0"/>
    </xf>
    <xf numFmtId="0" fontId="122" fillId="3" borderId="0" xfId="0" applyFont="1" applyFill="1" applyBorder="1" applyProtection="1">
      <protection locked="0"/>
    </xf>
    <xf numFmtId="0" fontId="122" fillId="2" borderId="0" xfId="0" applyFont="1" applyFill="1"/>
    <xf numFmtId="0" fontId="121" fillId="2" borderId="0" xfId="0" applyFont="1" applyFill="1"/>
    <xf numFmtId="0" fontId="123" fillId="2" borderId="0" xfId="0" applyFont="1" applyFill="1"/>
    <xf numFmtId="0" fontId="124" fillId="2" borderId="0" xfId="0" applyFont="1" applyFill="1" applyBorder="1" applyProtection="1">
      <protection locked="0"/>
    </xf>
    <xf numFmtId="0" fontId="124" fillId="2" borderId="0" xfId="0" applyFont="1" applyFill="1"/>
    <xf numFmtId="0" fontId="122" fillId="2" borderId="0" xfId="0" applyFont="1" applyFill="1" applyProtection="1">
      <protection locked="0"/>
    </xf>
    <xf numFmtId="0" fontId="63" fillId="2" borderId="0" xfId="0" applyFont="1" applyFill="1" applyBorder="1" applyAlignment="1" applyProtection="1">
      <alignment horizontal="left" wrapText="1"/>
    </xf>
    <xf numFmtId="165" fontId="71" fillId="2" borderId="47" xfId="0" applyNumberFormat="1" applyFont="1" applyFill="1" applyBorder="1" applyAlignment="1">
      <alignment horizontal="center" wrapText="1"/>
    </xf>
    <xf numFmtId="165" fontId="72" fillId="2" borderId="0" xfId="0" applyNumberFormat="1" applyFont="1" applyFill="1" applyBorder="1" applyAlignment="1" applyProtection="1">
      <alignment horizontal="center" wrapText="1"/>
      <protection locked="0"/>
    </xf>
    <xf numFmtId="165" fontId="72" fillId="2" borderId="0" xfId="0" applyNumberFormat="1" applyFont="1" applyFill="1" applyBorder="1" applyAlignment="1" applyProtection="1">
      <alignment horizontal="center"/>
      <protection locked="0"/>
    </xf>
    <xf numFmtId="165" fontId="72" fillId="2" borderId="46" xfId="0" applyNumberFormat="1" applyFont="1" applyFill="1" applyBorder="1" applyAlignment="1" applyProtection="1">
      <alignment horizontal="center"/>
      <protection locked="0"/>
    </xf>
    <xf numFmtId="165" fontId="72" fillId="2" borderId="0" xfId="0" applyNumberFormat="1" applyFont="1" applyFill="1" applyBorder="1" applyAlignment="1">
      <alignment horizontal="center"/>
    </xf>
    <xf numFmtId="165" fontId="72" fillId="2" borderId="2" xfId="0" applyNumberFormat="1" applyFont="1" applyFill="1" applyBorder="1" applyAlignment="1">
      <alignment horizontal="left"/>
    </xf>
    <xf numFmtId="165" fontId="72" fillId="2" borderId="46" xfId="0" applyNumberFormat="1" applyFont="1" applyFill="1" applyBorder="1" applyAlignment="1">
      <alignment horizontal="left" wrapText="1"/>
    </xf>
    <xf numFmtId="165" fontId="72" fillId="2" borderId="69" xfId="0" applyNumberFormat="1" applyFont="1" applyFill="1" applyBorder="1" applyAlignment="1">
      <alignment horizontal="left"/>
    </xf>
    <xf numFmtId="165" fontId="72" fillId="2" borderId="67" xfId="0" applyNumberFormat="1" applyFont="1" applyFill="1" applyBorder="1" applyAlignment="1">
      <alignment horizontal="left" wrapText="1"/>
    </xf>
    <xf numFmtId="165" fontId="71" fillId="2" borderId="96" xfId="0" applyNumberFormat="1" applyFont="1" applyFill="1" applyBorder="1" applyAlignment="1">
      <alignment horizontal="center" wrapText="1"/>
    </xf>
    <xf numFmtId="165" fontId="72" fillId="3" borderId="62" xfId="0" applyNumberFormat="1" applyFont="1" applyFill="1" applyBorder="1" applyAlignment="1" applyProtection="1">
      <alignment horizontal="center" wrapText="1"/>
      <protection locked="0"/>
    </xf>
    <xf numFmtId="165" fontId="72" fillId="3" borderId="62" xfId="0" applyNumberFormat="1" applyFont="1" applyFill="1" applyBorder="1" applyAlignment="1" applyProtection="1">
      <alignment horizontal="center"/>
      <protection locked="0"/>
    </xf>
    <xf numFmtId="165" fontId="72" fillId="3" borderId="67" xfId="0" applyNumberFormat="1" applyFont="1" applyFill="1" applyBorder="1" applyAlignment="1" applyProtection="1">
      <alignment horizontal="center"/>
      <protection locked="0"/>
    </xf>
    <xf numFmtId="165" fontId="72" fillId="2" borderId="70" xfId="0" applyNumberFormat="1" applyFont="1" applyFill="1" applyBorder="1" applyAlignment="1">
      <alignment horizontal="left"/>
    </xf>
    <xf numFmtId="165" fontId="72" fillId="2" borderId="68" xfId="0" applyNumberFormat="1" applyFont="1" applyFill="1" applyBorder="1" applyAlignment="1">
      <alignment horizontal="left" wrapText="1"/>
    </xf>
    <xf numFmtId="165" fontId="71" fillId="2" borderId="97" xfId="0" applyNumberFormat="1" applyFont="1" applyFill="1" applyBorder="1" applyAlignment="1">
      <alignment horizontal="center" wrapText="1"/>
    </xf>
    <xf numFmtId="165" fontId="72" fillId="3" borderId="45" xfId="0" applyNumberFormat="1" applyFont="1" applyFill="1" applyBorder="1" applyAlignment="1" applyProtection="1">
      <alignment horizontal="center" wrapText="1"/>
      <protection locked="0"/>
    </xf>
    <xf numFmtId="165" fontId="72" fillId="3" borderId="45" xfId="0" applyNumberFormat="1" applyFont="1" applyFill="1" applyBorder="1" applyAlignment="1" applyProtection="1">
      <alignment horizontal="center"/>
      <protection locked="0"/>
    </xf>
    <xf numFmtId="165" fontId="72" fillId="3" borderId="68" xfId="0" applyNumberFormat="1" applyFont="1" applyFill="1" applyBorder="1" applyAlignment="1" applyProtection="1">
      <alignment horizontal="center"/>
      <protection locked="0"/>
    </xf>
    <xf numFmtId="165" fontId="72" fillId="2" borderId="46" xfId="0" applyNumberFormat="1" applyFont="1" applyFill="1" applyBorder="1" applyAlignment="1">
      <alignment horizontal="left"/>
    </xf>
    <xf numFmtId="165" fontId="71" fillId="2" borderId="47" xfId="0" applyNumberFormat="1" applyFont="1" applyFill="1" applyBorder="1" applyAlignment="1">
      <alignment horizontal="center"/>
    </xf>
    <xf numFmtId="165" fontId="72" fillId="2" borderId="69" xfId="0" applyNumberFormat="1" applyFont="1" applyFill="1" applyBorder="1" applyAlignment="1">
      <alignment horizontal="left" wrapText="1"/>
    </xf>
    <xf numFmtId="165" fontId="72" fillId="2" borderId="64" xfId="0" applyNumberFormat="1" applyFont="1" applyFill="1" applyBorder="1" applyAlignment="1">
      <alignment horizontal="left"/>
    </xf>
    <xf numFmtId="165" fontId="72" fillId="2" borderId="66" xfId="0" applyNumberFormat="1" applyFont="1" applyFill="1" applyBorder="1" applyAlignment="1">
      <alignment horizontal="left" wrapText="1"/>
    </xf>
    <xf numFmtId="165" fontId="71" fillId="2" borderId="98" xfId="0" applyNumberFormat="1" applyFont="1" applyFill="1" applyBorder="1" applyAlignment="1">
      <alignment horizontal="center" wrapText="1"/>
    </xf>
    <xf numFmtId="165" fontId="72" fillId="3" borderId="95" xfId="0" applyNumberFormat="1" applyFont="1" applyFill="1" applyBorder="1" applyAlignment="1" applyProtection="1">
      <alignment horizontal="center" wrapText="1"/>
      <protection locked="0"/>
    </xf>
    <xf numFmtId="165" fontId="72" fillId="3" borderId="95" xfId="0" applyNumberFormat="1" applyFont="1" applyFill="1" applyBorder="1" applyAlignment="1" applyProtection="1">
      <alignment horizontal="center"/>
      <protection locked="0"/>
    </xf>
    <xf numFmtId="165" fontId="72" fillId="3" borderId="99" xfId="0" applyNumberFormat="1" applyFont="1" applyFill="1" applyBorder="1" applyAlignment="1" applyProtection="1">
      <alignment horizontal="center"/>
      <protection locked="0"/>
    </xf>
    <xf numFmtId="0" fontId="17" fillId="2" borderId="12" xfId="0" applyFont="1" applyFill="1" applyBorder="1" applyAlignment="1">
      <alignment horizontal="center" vertical="top" wrapText="1"/>
    </xf>
    <xf numFmtId="6" fontId="17" fillId="2" borderId="12" xfId="0" applyNumberFormat="1" applyFont="1" applyFill="1" applyBorder="1" applyAlignment="1">
      <alignment horizontal="center" vertical="top" wrapText="1"/>
    </xf>
    <xf numFmtId="6" fontId="17" fillId="2" borderId="12" xfId="0" applyNumberFormat="1" applyFont="1" applyFill="1" applyBorder="1" applyAlignment="1">
      <alignment horizontal="center" vertical="top"/>
    </xf>
    <xf numFmtId="0" fontId="17" fillId="2" borderId="0" xfId="0" applyFont="1" applyFill="1" applyBorder="1" applyAlignment="1">
      <alignment horizontal="center" vertical="top"/>
    </xf>
    <xf numFmtId="6" fontId="32" fillId="2" borderId="0" xfId="0" applyNumberFormat="1" applyFont="1" applyFill="1" applyAlignment="1">
      <alignment horizontal="center" vertical="center"/>
    </xf>
    <xf numFmtId="6" fontId="31" fillId="2" borderId="6" xfId="0" applyNumberFormat="1" applyFont="1" applyFill="1" applyBorder="1"/>
    <xf numFmtId="6" fontId="31" fillId="2" borderId="31" xfId="0" applyNumberFormat="1" applyFont="1" applyFill="1" applyBorder="1"/>
    <xf numFmtId="6" fontId="7" fillId="2" borderId="46" xfId="0" applyNumberFormat="1" applyFont="1" applyFill="1" applyBorder="1"/>
    <xf numFmtId="0" fontId="71" fillId="2" borderId="2" xfId="0" applyNumberFormat="1" applyFont="1" applyFill="1" applyBorder="1" applyAlignment="1">
      <alignment horizontal="center"/>
    </xf>
    <xf numFmtId="0" fontId="30" fillId="2" borderId="68" xfId="0" applyNumberFormat="1" applyFont="1" applyFill="1" applyBorder="1" applyAlignment="1">
      <alignment horizontal="center"/>
    </xf>
    <xf numFmtId="165" fontId="35" fillId="2" borderId="13" xfId="0" applyNumberFormat="1" applyFont="1" applyFill="1" applyBorder="1" applyAlignment="1">
      <alignment horizontal="center" vertical="center"/>
    </xf>
    <xf numFmtId="165" fontId="30" fillId="2" borderId="15" xfId="0" applyNumberFormat="1" applyFont="1" applyFill="1" applyBorder="1" applyAlignment="1">
      <alignment horizontal="center" vertical="center" wrapText="1"/>
    </xf>
    <xf numFmtId="165" fontId="30" fillId="2" borderId="17" xfId="0" applyNumberFormat="1" applyFont="1" applyFill="1" applyBorder="1" applyAlignment="1">
      <alignment horizontal="center" vertical="center" wrapText="1"/>
    </xf>
    <xf numFmtId="0" fontId="63" fillId="2" borderId="0" xfId="3" applyNumberFormat="1" applyFont="1" applyFill="1" applyBorder="1" applyAlignment="1">
      <alignment horizontal="left" vertical="center"/>
    </xf>
    <xf numFmtId="0" fontId="63" fillId="2" borderId="0" xfId="0" applyFont="1" applyFill="1" applyBorder="1" applyAlignment="1">
      <alignment vertical="top"/>
    </xf>
    <xf numFmtId="0" fontId="63" fillId="2" borderId="0" xfId="0" applyFont="1" applyFill="1" applyBorder="1"/>
    <xf numFmtId="165" fontId="30" fillId="0" borderId="0" xfId="0" applyNumberFormat="1" applyFont="1" applyBorder="1" applyAlignment="1">
      <alignment horizontal="center" vertical="center" wrapText="1"/>
    </xf>
    <xf numFmtId="165" fontId="32" fillId="2" borderId="12" xfId="0" applyNumberFormat="1" applyFont="1" applyFill="1" applyBorder="1" applyAlignment="1" applyProtection="1">
      <alignment horizontal="right"/>
      <protection locked="0"/>
    </xf>
    <xf numFmtId="0" fontId="128" fillId="2" borderId="0" xfId="0" applyFont="1" applyFill="1" applyAlignment="1">
      <alignment horizontal="left"/>
    </xf>
    <xf numFmtId="6" fontId="1" fillId="3" borderId="12" xfId="0" applyNumberFormat="1" applyFont="1" applyFill="1" applyBorder="1" applyAlignment="1" applyProtection="1">
      <alignment vertical="center"/>
      <protection locked="0"/>
    </xf>
    <xf numFmtId="0" fontId="1" fillId="2" borderId="0" xfId="0" applyFont="1" applyFill="1" applyAlignment="1">
      <alignment vertical="center"/>
    </xf>
    <xf numFmtId="6" fontId="1" fillId="3" borderId="12" xfId="0" applyNumberFormat="1" applyFont="1" applyFill="1" applyBorder="1" applyProtection="1">
      <protection locked="0"/>
    </xf>
    <xf numFmtId="6" fontId="1" fillId="3" borderId="28" xfId="0" applyNumberFormat="1" applyFont="1" applyFill="1" applyBorder="1" applyProtection="1">
      <protection locked="0"/>
    </xf>
    <xf numFmtId="0" fontId="35" fillId="2" borderId="0" xfId="0" applyFont="1" applyFill="1"/>
    <xf numFmtId="6" fontId="34" fillId="3" borderId="39" xfId="0" applyNumberFormat="1" applyFont="1" applyFill="1" applyBorder="1" applyProtection="1">
      <protection locked="0"/>
    </xf>
    <xf numFmtId="6" fontId="34" fillId="3" borderId="12" xfId="0" applyNumberFormat="1" applyFont="1" applyFill="1" applyBorder="1" applyProtection="1">
      <protection locked="0"/>
    </xf>
    <xf numFmtId="0" fontId="17" fillId="8" borderId="12" xfId="0" applyFont="1" applyFill="1" applyBorder="1" applyAlignment="1">
      <alignment horizontal="center" vertical="center"/>
    </xf>
    <xf numFmtId="1" fontId="32" fillId="6" borderId="0" xfId="0" applyNumberFormat="1" applyFont="1" applyFill="1" applyBorder="1" applyAlignment="1" applyProtection="1">
      <alignment horizontal="left" vertical="top"/>
    </xf>
    <xf numFmtId="1" fontId="32" fillId="3" borderId="0" xfId="0" applyNumberFormat="1" applyFont="1" applyFill="1" applyBorder="1" applyAlignment="1" applyProtection="1">
      <alignment horizontal="left" vertical="top"/>
    </xf>
    <xf numFmtId="1" fontId="32" fillId="6" borderId="0" xfId="0" applyNumberFormat="1" applyFont="1" applyFill="1" applyBorder="1" applyAlignment="1" applyProtection="1">
      <alignment horizontal="left"/>
    </xf>
    <xf numFmtId="1" fontId="32" fillId="4" borderId="0" xfId="0" applyNumberFormat="1" applyFont="1" applyFill="1" applyBorder="1" applyAlignment="1" applyProtection="1">
      <alignment horizontal="left" vertical="top"/>
    </xf>
    <xf numFmtId="1" fontId="32" fillId="15" borderId="0" xfId="0" applyNumberFormat="1" applyFont="1" applyFill="1" applyBorder="1" applyAlignment="1" applyProtection="1">
      <alignment horizontal="left" vertical="top"/>
    </xf>
    <xf numFmtId="1" fontId="32" fillId="11" borderId="0" xfId="0" applyNumberFormat="1" applyFont="1" applyFill="1" applyBorder="1" applyAlignment="1" applyProtection="1">
      <alignment horizontal="left" vertical="top"/>
    </xf>
    <xf numFmtId="1" fontId="32" fillId="12" borderId="0" xfId="0" applyNumberFormat="1" applyFont="1" applyFill="1" applyBorder="1" applyAlignment="1" applyProtection="1">
      <alignment horizontal="left" vertical="top"/>
    </xf>
    <xf numFmtId="1" fontId="32" fillId="16" borderId="0" xfId="0" applyNumberFormat="1" applyFont="1" applyFill="1" applyBorder="1" applyAlignment="1" applyProtection="1">
      <alignment horizontal="left" vertical="top"/>
    </xf>
    <xf numFmtId="1" fontId="32" fillId="13" borderId="0" xfId="0" applyNumberFormat="1" applyFont="1" applyFill="1" applyBorder="1" applyAlignment="1" applyProtection="1">
      <alignment horizontal="left" vertical="top"/>
    </xf>
    <xf numFmtId="1" fontId="32" fillId="13" borderId="62" xfId="0" applyNumberFormat="1" applyFont="1" applyFill="1" applyBorder="1" applyAlignment="1" applyProtection="1">
      <alignment horizontal="left" vertical="top"/>
    </xf>
    <xf numFmtId="0" fontId="32" fillId="2" borderId="0" xfId="0" applyNumberFormat="1" applyFont="1" applyFill="1" applyBorder="1" applyAlignment="1" applyProtection="1">
      <alignment horizontal="left"/>
    </xf>
    <xf numFmtId="0" fontId="32" fillId="0" borderId="0" xfId="0" applyNumberFormat="1" applyFont="1" applyFill="1" applyBorder="1" applyAlignment="1" applyProtection="1">
      <alignment horizontal="left" vertical="top"/>
    </xf>
    <xf numFmtId="0" fontId="66" fillId="0" borderId="0" xfId="0" applyFont="1" applyBorder="1" applyAlignment="1">
      <alignment horizontal="left" vertical="top" wrapText="1"/>
    </xf>
    <xf numFmtId="0" fontId="125" fillId="2" borderId="0" xfId="0" applyFont="1" applyFill="1" applyBorder="1" applyAlignment="1">
      <alignment horizontal="center" vertical="top" wrapText="1"/>
    </xf>
    <xf numFmtId="0" fontId="0" fillId="2" borderId="0" xfId="0" applyFill="1" applyBorder="1" applyAlignment="1">
      <alignment vertical="top" wrapText="1"/>
    </xf>
    <xf numFmtId="1" fontId="119" fillId="2" borderId="0" xfId="0" applyNumberFormat="1" applyFont="1" applyFill="1" applyBorder="1" applyAlignment="1">
      <alignment horizontal="left" vertical="top" wrapText="1"/>
    </xf>
    <xf numFmtId="166" fontId="92" fillId="2" borderId="0" xfId="5" applyFont="1" applyFill="1" applyBorder="1" applyAlignment="1">
      <alignment vertical="top" wrapText="1"/>
    </xf>
    <xf numFmtId="166" fontId="66" fillId="2" borderId="0" xfId="5" applyNumberFormat="1" applyFont="1" applyFill="1" applyBorder="1" applyAlignment="1">
      <alignment horizontal="center" vertical="top" wrapText="1"/>
    </xf>
    <xf numFmtId="173" fontId="92" fillId="2" borderId="0" xfId="5" applyNumberFormat="1" applyFont="1" applyFill="1" applyBorder="1" applyAlignment="1">
      <alignment vertical="top" wrapText="1"/>
    </xf>
    <xf numFmtId="0" fontId="129" fillId="2" borderId="0" xfId="0" applyNumberFormat="1" applyFont="1" applyFill="1" applyBorder="1" applyAlignment="1" applyProtection="1">
      <alignment horizontal="right" vertical="center" wrapText="1"/>
    </xf>
    <xf numFmtId="0" fontId="129" fillId="2" borderId="0" xfId="0" applyFont="1" applyFill="1" applyBorder="1" applyAlignment="1">
      <alignment horizontal="right" vertical="center" wrapText="1"/>
    </xf>
    <xf numFmtId="173" fontId="84" fillId="2" borderId="0" xfId="0" applyNumberFormat="1" applyFont="1" applyFill="1" applyBorder="1" applyAlignment="1">
      <alignment horizontal="right" vertical="center" wrapText="1"/>
    </xf>
    <xf numFmtId="1" fontId="66" fillId="2" borderId="62" xfId="0" applyNumberFormat="1" applyFont="1" applyFill="1" applyBorder="1" applyAlignment="1">
      <alignment horizontal="left" vertical="center" wrapText="1"/>
    </xf>
    <xf numFmtId="173" fontId="84" fillId="2" borderId="62" xfId="0" applyNumberFormat="1" applyFont="1" applyFill="1" applyBorder="1" applyAlignment="1">
      <alignment horizontal="right" vertical="center" wrapText="1"/>
    </xf>
    <xf numFmtId="1" fontId="125" fillId="2" borderId="0" xfId="0" applyNumberFormat="1" applyFont="1" applyFill="1" applyBorder="1" applyAlignment="1">
      <alignment horizontal="left" vertical="top" wrapText="1"/>
    </xf>
    <xf numFmtId="173" fontId="66" fillId="2" borderId="0" xfId="5" applyNumberFormat="1" applyFont="1" applyFill="1" applyBorder="1" applyAlignment="1">
      <alignment vertical="top" wrapText="1"/>
    </xf>
    <xf numFmtId="173" fontId="66" fillId="2" borderId="94" xfId="5" applyNumberFormat="1" applyFont="1" applyFill="1" applyBorder="1" applyAlignment="1">
      <alignment vertical="top" wrapText="1"/>
    </xf>
    <xf numFmtId="0" fontId="66" fillId="2" borderId="0" xfId="0" applyFont="1" applyFill="1" applyBorder="1" applyAlignment="1">
      <alignment horizontal="left" vertical="top" wrapText="1"/>
    </xf>
    <xf numFmtId="1" fontId="125" fillId="2" borderId="62" xfId="0" applyNumberFormat="1" applyFont="1" applyFill="1" applyBorder="1" applyAlignment="1">
      <alignment horizontal="left" vertical="center" wrapText="1"/>
    </xf>
    <xf numFmtId="9" fontId="6" fillId="2" borderId="62" xfId="12" applyFont="1" applyFill="1" applyBorder="1"/>
    <xf numFmtId="0" fontId="6" fillId="2" borderId="0" xfId="0" applyNumberFormat="1" applyFont="1" applyFill="1" applyAlignment="1">
      <alignment horizontal="right"/>
    </xf>
    <xf numFmtId="166" fontId="6" fillId="2" borderId="0" xfId="5" applyFont="1" applyFill="1" applyAlignment="1">
      <alignment horizontal="right"/>
    </xf>
    <xf numFmtId="1" fontId="72" fillId="2" borderId="0" xfId="12" applyNumberFormat="1" applyFont="1" applyFill="1" applyBorder="1"/>
    <xf numFmtId="0" fontId="111" fillId="2" borderId="0" xfId="0" applyFont="1" applyFill="1" applyBorder="1" applyAlignment="1">
      <alignment horizontal="left"/>
    </xf>
    <xf numFmtId="0" fontId="37" fillId="2" borderId="0" xfId="0" applyFont="1" applyFill="1" applyBorder="1" applyAlignment="1">
      <alignment horizontal="left"/>
    </xf>
    <xf numFmtId="0" fontId="37" fillId="2" borderId="0" xfId="0" applyNumberFormat="1" applyFont="1" applyFill="1" applyBorder="1" applyAlignment="1">
      <alignment horizontal="left"/>
    </xf>
    <xf numFmtId="0" fontId="10" fillId="2" borderId="0" xfId="0" applyFont="1" applyFill="1" applyBorder="1"/>
    <xf numFmtId="1" fontId="66" fillId="2" borderId="0" xfId="0" applyNumberFormat="1" applyFont="1" applyFill="1" applyBorder="1" applyAlignment="1">
      <alignment horizontal="left" vertical="top" wrapText="1"/>
    </xf>
    <xf numFmtId="0" fontId="17" fillId="2" borderId="0" xfId="0" applyFont="1" applyFill="1" applyAlignment="1"/>
    <xf numFmtId="173" fontId="119" fillId="2" borderId="0" xfId="0" applyNumberFormat="1" applyFont="1" applyFill="1" applyBorder="1" applyAlignment="1">
      <alignment vertical="top" wrapText="1"/>
    </xf>
    <xf numFmtId="173" fontId="66" fillId="2" borderId="0" xfId="0" applyNumberFormat="1" applyFont="1" applyFill="1" applyBorder="1" applyAlignment="1">
      <alignment vertical="top" wrapText="1"/>
    </xf>
    <xf numFmtId="180" fontId="92" fillId="2" borderId="0" xfId="5" applyNumberFormat="1" applyFont="1" applyFill="1" applyBorder="1" applyAlignment="1">
      <alignment vertical="top" wrapText="1"/>
    </xf>
    <xf numFmtId="166" fontId="6" fillId="2" borderId="0" xfId="0" applyNumberFormat="1" applyFont="1" applyFill="1" applyAlignment="1"/>
    <xf numFmtId="173" fontId="66" fillId="2" borderId="95" xfId="0" applyNumberFormat="1" applyFont="1" applyFill="1" applyBorder="1" applyAlignment="1">
      <alignment vertical="top" wrapText="1"/>
    </xf>
    <xf numFmtId="6" fontId="72" fillId="2" borderId="6" xfId="0" applyNumberFormat="1" applyFont="1" applyFill="1" applyBorder="1"/>
    <xf numFmtId="6" fontId="71" fillId="2" borderId="31" xfId="0" applyNumberFormat="1" applyFont="1" applyFill="1" applyBorder="1"/>
    <xf numFmtId="173" fontId="66" fillId="2" borderId="64" xfId="5" applyNumberFormat="1" applyFont="1" applyFill="1" applyBorder="1" applyAlignment="1">
      <alignment horizontal="right" vertical="top" wrapText="1"/>
    </xf>
    <xf numFmtId="173" fontId="66" fillId="2" borderId="65" xfId="5" applyNumberFormat="1" applyFont="1" applyFill="1" applyBorder="1" applyAlignment="1">
      <alignment horizontal="right" vertical="top" wrapText="1"/>
    </xf>
    <xf numFmtId="173" fontId="66" fillId="2" borderId="66" xfId="5" applyNumberFormat="1" applyFont="1" applyFill="1" applyBorder="1" applyAlignment="1">
      <alignment horizontal="right" vertical="top" wrapText="1"/>
    </xf>
    <xf numFmtId="0" fontId="71" fillId="2" borderId="31" xfId="0" applyFont="1" applyFill="1" applyBorder="1"/>
    <xf numFmtId="6" fontId="71" fillId="2" borderId="6" xfId="0" applyNumberFormat="1" applyFont="1" applyFill="1" applyBorder="1"/>
    <xf numFmtId="0" fontId="72" fillId="19" borderId="0" xfId="0" applyFont="1" applyFill="1" applyAlignment="1">
      <alignment horizontal="left"/>
    </xf>
    <xf numFmtId="0" fontId="72" fillId="19" borderId="0" xfId="0" applyFont="1" applyFill="1"/>
    <xf numFmtId="0" fontId="71" fillId="19" borderId="0" xfId="0" applyFont="1" applyFill="1"/>
    <xf numFmtId="6" fontId="72" fillId="19" borderId="0" xfId="0" applyNumberFormat="1" applyFont="1" applyFill="1"/>
    <xf numFmtId="6" fontId="71" fillId="19" borderId="0" xfId="0" applyNumberFormat="1" applyFont="1" applyFill="1"/>
    <xf numFmtId="173" fontId="66" fillId="2" borderId="94" xfId="0" applyNumberFormat="1" applyFont="1" applyFill="1" applyBorder="1" applyAlignment="1">
      <alignment vertical="top" wrapText="1"/>
    </xf>
    <xf numFmtId="0" fontId="6" fillId="19" borderId="0" xfId="0" applyNumberFormat="1" applyFont="1" applyFill="1" applyAlignment="1">
      <alignment horizontal="left"/>
    </xf>
    <xf numFmtId="0" fontId="6" fillId="19" borderId="0" xfId="0" applyFont="1" applyFill="1" applyAlignment="1">
      <alignment horizontal="left" wrapText="1"/>
    </xf>
    <xf numFmtId="6" fontId="6" fillId="19" borderId="0" xfId="0" applyNumberFormat="1" applyFont="1" applyFill="1" applyBorder="1" applyAlignment="1">
      <alignment horizontal="center"/>
    </xf>
    <xf numFmtId="6" fontId="6" fillId="19" borderId="0" xfId="0" applyNumberFormat="1" applyFont="1" applyFill="1" applyBorder="1" applyAlignment="1">
      <alignment horizontal="right"/>
    </xf>
    <xf numFmtId="0" fontId="6" fillId="19" borderId="0" xfId="0" applyFont="1" applyFill="1" applyAlignment="1" applyProtection="1">
      <alignment horizontal="center"/>
      <protection locked="0"/>
    </xf>
    <xf numFmtId="0" fontId="6" fillId="19" borderId="0" xfId="0" applyFont="1" applyFill="1" applyBorder="1" applyAlignment="1" applyProtection="1">
      <alignment horizontal="center"/>
      <protection locked="0"/>
    </xf>
    <xf numFmtId="6" fontId="6" fillId="19" borderId="0" xfId="0" applyNumberFormat="1" applyFont="1" applyFill="1" applyAlignment="1">
      <alignment horizontal="center"/>
    </xf>
    <xf numFmtId="6" fontId="6" fillId="19" borderId="0" xfId="0" applyNumberFormat="1" applyFont="1" applyFill="1"/>
    <xf numFmtId="0" fontId="14" fillId="19" borderId="0" xfId="0" applyFont="1" applyFill="1"/>
    <xf numFmtId="0" fontId="6" fillId="19" borderId="0" xfId="0" applyFont="1" applyFill="1"/>
    <xf numFmtId="181" fontId="92" fillId="2" borderId="0" xfId="5" applyNumberFormat="1" applyFont="1" applyFill="1" applyBorder="1" applyAlignment="1">
      <alignment vertical="top" wrapText="1"/>
    </xf>
    <xf numFmtId="181" fontId="6" fillId="2" borderId="0" xfId="0" applyNumberFormat="1" applyFont="1" applyFill="1" applyBorder="1" applyAlignment="1">
      <alignment horizontal="right"/>
    </xf>
    <xf numFmtId="181" fontId="6" fillId="2" borderId="0" xfId="0" applyNumberFormat="1" applyFont="1" applyFill="1" applyBorder="1" applyAlignment="1">
      <alignment horizontal="left"/>
    </xf>
    <xf numFmtId="181" fontId="6" fillId="2" borderId="0" xfId="0" applyNumberFormat="1" applyFont="1" applyFill="1"/>
    <xf numFmtId="181" fontId="66" fillId="2" borderId="94" xfId="5" applyNumberFormat="1" applyFont="1" applyFill="1" applyBorder="1" applyAlignment="1">
      <alignment vertical="top" wrapText="1"/>
    </xf>
    <xf numFmtId="0" fontId="32" fillId="19" borderId="0" xfId="0" applyFont="1" applyFill="1" applyBorder="1" applyAlignment="1">
      <alignment horizontal="left"/>
    </xf>
    <xf numFmtId="0" fontId="32" fillId="19" borderId="0" xfId="0" applyFont="1" applyFill="1" applyBorder="1" applyAlignment="1">
      <alignment horizontal="left" wrapText="1"/>
    </xf>
    <xf numFmtId="6" fontId="32" fillId="19" borderId="0" xfId="0" applyNumberFormat="1" applyFont="1" applyFill="1" applyBorder="1" applyAlignment="1">
      <alignment horizontal="left"/>
    </xf>
    <xf numFmtId="0" fontId="32" fillId="19" borderId="0" xfId="0" applyFont="1" applyFill="1"/>
    <xf numFmtId="0" fontId="32" fillId="19" borderId="0" xfId="0" applyFont="1" applyFill="1" applyBorder="1"/>
    <xf numFmtId="0" fontId="6" fillId="19" borderId="0" xfId="0" applyFont="1" applyFill="1" applyBorder="1"/>
    <xf numFmtId="0" fontId="131" fillId="2" borderId="0" xfId="0" applyFont="1" applyFill="1"/>
    <xf numFmtId="6" fontId="131" fillId="2" borderId="0" xfId="0" applyNumberFormat="1" applyFont="1" applyFill="1" applyBorder="1" applyAlignment="1">
      <alignment horizontal="left" wrapText="1"/>
    </xf>
    <xf numFmtId="0" fontId="131" fillId="2" borderId="0" xfId="0" applyFont="1" applyFill="1" applyBorder="1"/>
    <xf numFmtId="0" fontId="91" fillId="2" borderId="0" xfId="0" applyFont="1" applyFill="1" applyBorder="1" applyAlignment="1">
      <alignment horizontal="left" wrapText="1"/>
    </xf>
    <xf numFmtId="0" fontId="50" fillId="2" borderId="0" xfId="0" applyFont="1" applyFill="1" applyBorder="1"/>
    <xf numFmtId="0" fontId="98" fillId="2" borderId="0" xfId="0" applyFont="1" applyFill="1" applyBorder="1" applyAlignment="1">
      <alignment horizontal="left"/>
    </xf>
    <xf numFmtId="0" fontId="30" fillId="2" borderId="0" xfId="0" applyFont="1" applyFill="1" applyBorder="1" applyAlignment="1">
      <alignment wrapText="1"/>
    </xf>
    <xf numFmtId="0" fontId="30" fillId="2" borderId="0" xfId="0" applyFont="1" applyFill="1" applyBorder="1" applyAlignment="1">
      <alignment horizontal="center" vertical="center" wrapText="1"/>
    </xf>
    <xf numFmtId="0" fontId="101" fillId="2" borderId="0" xfId="0" applyFont="1" applyFill="1" applyBorder="1" applyAlignment="1"/>
    <xf numFmtId="0" fontId="97" fillId="2" borderId="0" xfId="0" applyFont="1" applyFill="1" applyBorder="1" applyAlignment="1">
      <alignment vertical="center" wrapText="1"/>
    </xf>
    <xf numFmtId="6" fontId="1" fillId="2" borderId="0" xfId="0" applyNumberFormat="1" applyFont="1" applyFill="1" applyAlignment="1">
      <alignment horizontal="left"/>
    </xf>
    <xf numFmtId="44" fontId="7" fillId="2" borderId="0" xfId="0" applyNumberFormat="1" applyFont="1" applyFill="1" applyAlignment="1">
      <alignment horizontal="left"/>
    </xf>
    <xf numFmtId="44" fontId="1" fillId="2" borderId="0" xfId="0" applyNumberFormat="1" applyFont="1" applyFill="1" applyAlignment="1">
      <alignment horizontal="left"/>
    </xf>
    <xf numFmtId="42" fontId="1" fillId="2" borderId="0" xfId="0" applyNumberFormat="1" applyFont="1" applyFill="1" applyAlignment="1">
      <alignment horizontal="left"/>
    </xf>
    <xf numFmtId="42" fontId="1" fillId="4" borderId="0" xfId="0" applyNumberFormat="1" applyFont="1" applyFill="1" applyAlignment="1">
      <alignment horizontal="left"/>
    </xf>
    <xf numFmtId="173" fontId="72" fillId="2" borderId="0" xfId="5" applyNumberFormat="1" applyFont="1" applyFill="1" applyBorder="1" applyAlignment="1">
      <alignment horizontal="right" wrapText="1"/>
    </xf>
    <xf numFmtId="173" fontId="93" fillId="2" borderId="0" xfId="5" applyNumberFormat="1" applyFont="1" applyFill="1" applyBorder="1" applyAlignment="1">
      <alignment horizontal="right" wrapText="1"/>
    </xf>
    <xf numFmtId="42" fontId="1" fillId="2" borderId="0" xfId="0" applyNumberFormat="1" applyFont="1" applyFill="1" applyAlignment="1">
      <alignment horizontal="right"/>
    </xf>
    <xf numFmtId="172" fontId="1" fillId="4" borderId="0" xfId="0" applyNumberFormat="1" applyFont="1" applyFill="1"/>
    <xf numFmtId="172" fontId="1" fillId="4" borderId="76" xfId="0" applyNumberFormat="1" applyFont="1" applyFill="1" applyBorder="1"/>
    <xf numFmtId="173" fontId="72" fillId="2" borderId="0" xfId="0" applyNumberFormat="1" applyFont="1" applyFill="1" applyBorder="1" applyAlignment="1" applyProtection="1">
      <alignment horizontal="left" vertical="top" wrapText="1"/>
    </xf>
    <xf numFmtId="172" fontId="30" fillId="4" borderId="74" xfId="0" applyNumberFormat="1" applyFont="1" applyFill="1" applyBorder="1"/>
    <xf numFmtId="6" fontId="30" fillId="2" borderId="12" xfId="0" applyNumberFormat="1" applyFont="1" applyFill="1" applyBorder="1" applyAlignment="1">
      <alignment horizontal="center" vertical="center" wrapText="1"/>
    </xf>
    <xf numFmtId="42" fontId="1" fillId="2" borderId="0" xfId="0" applyNumberFormat="1" applyFont="1" applyFill="1" applyBorder="1" applyAlignment="1">
      <alignment horizontal="right"/>
    </xf>
    <xf numFmtId="42" fontId="1" fillId="2" borderId="0" xfId="0" applyNumberFormat="1" applyFont="1" applyFill="1" applyBorder="1" applyAlignment="1">
      <alignment horizontal="left"/>
    </xf>
    <xf numFmtId="44" fontId="1" fillId="2" borderId="0" xfId="0" applyNumberFormat="1" applyFont="1" applyFill="1" applyBorder="1" applyAlignment="1">
      <alignment horizontal="left"/>
    </xf>
    <xf numFmtId="172" fontId="1" fillId="2" borderId="0" xfId="0" applyNumberFormat="1" applyFont="1" applyFill="1" applyBorder="1"/>
    <xf numFmtId="172" fontId="30" fillId="2" borderId="0" xfId="0" applyNumberFormat="1" applyFont="1" applyFill="1" applyBorder="1"/>
    <xf numFmtId="42" fontId="1" fillId="2" borderId="0" xfId="0" applyNumberFormat="1" applyFont="1" applyFill="1" applyAlignment="1">
      <alignment horizontal="left" vertical="center"/>
    </xf>
    <xf numFmtId="42" fontId="132" fillId="4" borderId="0" xfId="0" applyNumberFormat="1" applyFont="1" applyFill="1"/>
    <xf numFmtId="42" fontId="133" fillId="2" borderId="0" xfId="0" applyNumberFormat="1" applyFont="1" applyFill="1" applyAlignment="1">
      <alignment horizontal="left"/>
    </xf>
    <xf numFmtId="42" fontId="133" fillId="4" borderId="76" xfId="0" applyNumberFormat="1" applyFont="1" applyFill="1" applyBorder="1"/>
    <xf numFmtId="42" fontId="30" fillId="4" borderId="74" xfId="0" applyNumberFormat="1" applyFont="1" applyFill="1" applyBorder="1"/>
    <xf numFmtId="173" fontId="72" fillId="2" borderId="0" xfId="5" applyNumberFormat="1" applyFont="1" applyFill="1" applyBorder="1" applyAlignment="1">
      <alignment horizontal="left" wrapText="1"/>
    </xf>
    <xf numFmtId="6" fontId="30" fillId="2" borderId="0" xfId="0" applyNumberFormat="1" applyFont="1" applyFill="1" applyBorder="1" applyAlignment="1">
      <alignment horizontal="center" vertical="center" wrapText="1"/>
    </xf>
    <xf numFmtId="0" fontId="1" fillId="2" borderId="0" xfId="0" applyNumberFormat="1" applyFont="1" applyFill="1" applyBorder="1" applyAlignment="1">
      <alignment horizontal="left"/>
    </xf>
    <xf numFmtId="42" fontId="1" fillId="2" borderId="0" xfId="0" applyNumberFormat="1" applyFont="1" applyFill="1" applyBorder="1" applyAlignment="1">
      <alignment horizontal="left" vertical="center"/>
    </xf>
    <xf numFmtId="42" fontId="133" fillId="2" borderId="0" xfId="0" applyNumberFormat="1" applyFont="1" applyFill="1" applyBorder="1" applyAlignment="1">
      <alignment horizontal="left"/>
    </xf>
    <xf numFmtId="42" fontId="132" fillId="2" borderId="0" xfId="0" applyNumberFormat="1" applyFont="1" applyFill="1" applyBorder="1"/>
    <xf numFmtId="42" fontId="133" fillId="2" borderId="0" xfId="0" applyNumberFormat="1" applyFont="1" applyFill="1" applyBorder="1"/>
    <xf numFmtId="42" fontId="30" fillId="2" borderId="0" xfId="0" applyNumberFormat="1" applyFont="1" applyFill="1" applyBorder="1"/>
    <xf numFmtId="42" fontId="50" fillId="4" borderId="0" xfId="0" applyNumberFormat="1" applyFont="1" applyFill="1" applyAlignment="1">
      <alignment horizontal="left" wrapText="1"/>
    </xf>
    <xf numFmtId="42" fontId="1" fillId="2" borderId="0" xfId="0" applyNumberFormat="1" applyFont="1" applyFill="1" applyAlignment="1">
      <alignment horizontal="left" vertical="top"/>
    </xf>
    <xf numFmtId="6" fontId="32" fillId="2" borderId="0" xfId="0" applyNumberFormat="1" applyFont="1" applyFill="1" applyAlignment="1">
      <alignment horizontal="left" wrapText="1"/>
    </xf>
    <xf numFmtId="172" fontId="17" fillId="4" borderId="74" xfId="0" applyNumberFormat="1" applyFont="1" applyFill="1" applyBorder="1"/>
    <xf numFmtId="42" fontId="50" fillId="2" borderId="0" xfId="0" applyNumberFormat="1" applyFont="1" applyFill="1" applyBorder="1" applyAlignment="1">
      <alignment horizontal="left" wrapText="1"/>
    </xf>
    <xf numFmtId="42" fontId="1" fillId="2" borderId="0" xfId="0" applyNumberFormat="1" applyFont="1" applyFill="1" applyBorder="1" applyAlignment="1">
      <alignment horizontal="left" vertical="top"/>
    </xf>
    <xf numFmtId="172" fontId="17" fillId="2" borderId="0" xfId="0" applyNumberFormat="1" applyFont="1" applyFill="1" applyBorder="1"/>
    <xf numFmtId="6" fontId="89" fillId="2" borderId="0" xfId="0" applyNumberFormat="1" applyFont="1" applyFill="1" applyBorder="1"/>
    <xf numFmtId="171" fontId="30" fillId="2" borderId="0" xfId="0" applyNumberFormat="1" applyFont="1" applyFill="1" applyBorder="1"/>
    <xf numFmtId="0" fontId="32" fillId="2" borderId="0" xfId="0" applyFont="1" applyFill="1" applyBorder="1" applyAlignment="1" applyProtection="1">
      <alignment horizontal="center" vertical="top"/>
    </xf>
    <xf numFmtId="6" fontId="72" fillId="2" borderId="0" xfId="2" applyNumberFormat="1" applyFont="1" applyFill="1" applyBorder="1" applyAlignment="1" applyProtection="1">
      <alignment horizontal="right"/>
      <protection locked="0"/>
    </xf>
    <xf numFmtId="0" fontId="37" fillId="2" borderId="0" xfId="0" applyFont="1" applyFill="1"/>
    <xf numFmtId="0" fontId="123" fillId="2" borderId="0" xfId="0" applyFont="1" applyFill="1" applyBorder="1" applyAlignment="1" applyProtection="1">
      <alignment horizontal="left" vertical="top"/>
    </xf>
    <xf numFmtId="173" fontId="1" fillId="2" borderId="0" xfId="5" applyNumberFormat="1" applyFont="1" applyFill="1"/>
    <xf numFmtId="165" fontId="17" fillId="2" borderId="0" xfId="0" applyNumberFormat="1" applyFont="1" applyFill="1" applyAlignment="1">
      <alignment horizontal="right" vertical="center" wrapText="1"/>
    </xf>
    <xf numFmtId="173" fontId="34" fillId="2" borderId="0" xfId="0" applyNumberFormat="1" applyFont="1" applyFill="1" applyBorder="1"/>
    <xf numFmtId="0" fontId="17" fillId="4" borderId="0" xfId="0" applyFont="1" applyFill="1"/>
    <xf numFmtId="173" fontId="17" fillId="4" borderId="0" xfId="0" applyNumberFormat="1" applyFont="1" applyFill="1" applyBorder="1"/>
    <xf numFmtId="0" fontId="7" fillId="19" borderId="0" xfId="0" applyFont="1" applyFill="1" applyBorder="1" applyAlignment="1">
      <alignment horizontal="left" wrapText="1"/>
    </xf>
    <xf numFmtId="0" fontId="7" fillId="19" borderId="0" xfId="0" applyFont="1" applyFill="1" applyBorder="1"/>
    <xf numFmtId="6" fontId="7" fillId="19" borderId="0" xfId="0" applyNumberFormat="1" applyFont="1" applyFill="1" applyAlignment="1">
      <alignment horizontal="left"/>
    </xf>
    <xf numFmtId="6" fontId="7" fillId="19" borderId="0" xfId="0" applyNumberFormat="1" applyFont="1" applyFill="1" applyBorder="1" applyAlignment="1">
      <alignment horizontal="left" wrapText="1"/>
    </xf>
    <xf numFmtId="6" fontId="7" fillId="19" borderId="0" xfId="0" applyNumberFormat="1" applyFont="1" applyFill="1" applyBorder="1" applyAlignment="1">
      <alignment horizontal="left"/>
    </xf>
    <xf numFmtId="6" fontId="7" fillId="19" borderId="0" xfId="0" applyNumberFormat="1" applyFont="1" applyFill="1"/>
    <xf numFmtId="0" fontId="7" fillId="19" borderId="0" xfId="0" applyFont="1" applyFill="1"/>
    <xf numFmtId="0" fontId="63" fillId="2" borderId="0" xfId="0" applyFont="1" applyFill="1" applyAlignment="1">
      <alignment vertical="center"/>
    </xf>
    <xf numFmtId="0" fontId="79" fillId="2" borderId="0" xfId="0" applyFont="1" applyFill="1"/>
    <xf numFmtId="0" fontId="79" fillId="2" borderId="0" xfId="0" applyFont="1" applyFill="1" applyAlignment="1">
      <alignment horizontal="left"/>
    </xf>
    <xf numFmtId="0" fontId="79" fillId="2" borderId="0" xfId="0" applyFont="1" applyFill="1" applyBorder="1"/>
    <xf numFmtId="0" fontId="79" fillId="2" borderId="0" xfId="0" applyFont="1" applyFill="1" applyBorder="1" applyAlignment="1">
      <alignment horizontal="left"/>
    </xf>
    <xf numFmtId="0" fontId="123" fillId="2" borderId="0" xfId="0" applyNumberFormat="1" applyFont="1" applyFill="1" applyBorder="1" applyAlignment="1"/>
    <xf numFmtId="0" fontId="123" fillId="2" borderId="0" xfId="0" applyNumberFormat="1" applyFont="1" applyFill="1" applyBorder="1" applyAlignment="1">
      <alignment horizontal="left"/>
    </xf>
    <xf numFmtId="0" fontId="123" fillId="2" borderId="0" xfId="0" applyFont="1" applyFill="1" applyBorder="1" applyAlignment="1">
      <alignment horizontal="center" wrapText="1"/>
    </xf>
    <xf numFmtId="0" fontId="123" fillId="2" borderId="0" xfId="0" applyFont="1" applyFill="1" applyBorder="1" applyAlignment="1">
      <alignment horizontal="left" wrapText="1"/>
    </xf>
    <xf numFmtId="1" fontId="79" fillId="2" borderId="0" xfId="0" applyNumberFormat="1" applyFont="1" applyFill="1" applyBorder="1"/>
    <xf numFmtId="1" fontId="79" fillId="2" borderId="0" xfId="0" applyNumberFormat="1" applyFont="1" applyFill="1" applyBorder="1" applyAlignment="1">
      <alignment horizontal="left"/>
    </xf>
    <xf numFmtId="0" fontId="79" fillId="2" borderId="74" xfId="0" applyFont="1" applyFill="1" applyBorder="1"/>
    <xf numFmtId="0" fontId="79" fillId="2" borderId="74" xfId="0" applyFont="1" applyFill="1" applyBorder="1" applyAlignment="1">
      <alignment horizontal="left"/>
    </xf>
    <xf numFmtId="0" fontId="43" fillId="2" borderId="0" xfId="0" applyFont="1" applyFill="1" applyBorder="1"/>
    <xf numFmtId="0" fontId="43" fillId="2" borderId="0" xfId="0" applyFont="1" applyFill="1" applyBorder="1" applyAlignment="1">
      <alignment horizontal="left"/>
    </xf>
    <xf numFmtId="0" fontId="134" fillId="2" borderId="0" xfId="0" applyFont="1" applyFill="1" applyBorder="1" applyAlignment="1">
      <alignment horizontal="right" vertical="center" wrapText="1"/>
    </xf>
    <xf numFmtId="0" fontId="43" fillId="2" borderId="0" xfId="0" applyFont="1" applyFill="1" applyBorder="1" applyAlignment="1"/>
    <xf numFmtId="0" fontId="135" fillId="2" borderId="0" xfId="0" applyFont="1" applyFill="1"/>
    <xf numFmtId="0" fontId="123" fillId="2" borderId="0" xfId="0" applyNumberFormat="1" applyFont="1" applyFill="1"/>
    <xf numFmtId="0" fontId="123" fillId="2" borderId="0" xfId="0" applyFont="1" applyFill="1" applyBorder="1" applyAlignment="1">
      <alignment horizontal="left"/>
    </xf>
    <xf numFmtId="0" fontId="123" fillId="19" borderId="0" xfId="0" applyFont="1" applyFill="1"/>
    <xf numFmtId="173" fontId="123" fillId="2" borderId="0" xfId="5" applyNumberFormat="1" applyFont="1" applyFill="1" applyBorder="1" applyAlignment="1">
      <alignment vertical="top" wrapText="1"/>
    </xf>
    <xf numFmtId="0" fontId="135" fillId="2" borderId="0" xfId="0" applyFont="1" applyFill="1" applyBorder="1" applyAlignment="1">
      <alignment vertical="top" wrapText="1"/>
    </xf>
    <xf numFmtId="173" fontId="121" fillId="2" borderId="0" xfId="0" applyNumberFormat="1" applyFont="1" applyFill="1" applyBorder="1" applyAlignment="1">
      <alignment vertical="top" wrapText="1"/>
    </xf>
    <xf numFmtId="0" fontId="79" fillId="2" borderId="0" xfId="0" applyFont="1" applyFill="1" applyBorder="1" applyAlignment="1">
      <alignment horizontal="center" vertical="center"/>
    </xf>
    <xf numFmtId="0" fontId="0" fillId="2" borderId="0" xfId="0" applyFill="1" applyAlignment="1">
      <alignment vertical="top"/>
    </xf>
    <xf numFmtId="0" fontId="37" fillId="2" borderId="0" xfId="0" applyFont="1" applyFill="1" applyAlignment="1">
      <alignment vertical="top"/>
    </xf>
    <xf numFmtId="0" fontId="37" fillId="2" borderId="0" xfId="0" quotePrefix="1" applyFont="1" applyFill="1"/>
    <xf numFmtId="0" fontId="5" fillId="2" borderId="0" xfId="0" applyFont="1" applyFill="1" applyAlignment="1">
      <alignment horizontal="left" indent="4"/>
    </xf>
    <xf numFmtId="6" fontId="32" fillId="3" borderId="12" xfId="0" applyNumberFormat="1" applyFont="1" applyFill="1" applyBorder="1" applyAlignment="1">
      <alignment horizontal="right"/>
    </xf>
    <xf numFmtId="6" fontId="32" fillId="2" borderId="12" xfId="0" applyNumberFormat="1" applyFont="1" applyFill="1" applyBorder="1" applyAlignment="1" applyProtection="1">
      <alignment horizontal="right"/>
      <protection locked="0"/>
    </xf>
    <xf numFmtId="0" fontId="137" fillId="2" borderId="0" xfId="0" applyNumberFormat="1" applyFont="1" applyFill="1" applyBorder="1"/>
    <xf numFmtId="0" fontId="123" fillId="2" borderId="0" xfId="0" applyFont="1" applyFill="1" applyBorder="1" applyAlignment="1">
      <alignment horizontal="center" vertical="center" wrapText="1"/>
    </xf>
    <xf numFmtId="0" fontId="123" fillId="2" borderId="0" xfId="0" applyFont="1" applyFill="1" applyBorder="1"/>
    <xf numFmtId="0" fontId="79" fillId="19" borderId="0" xfId="0" applyFont="1" applyFill="1"/>
    <xf numFmtId="6" fontId="79" fillId="2" borderId="0" xfId="0" applyNumberFormat="1" applyFont="1" applyFill="1"/>
    <xf numFmtId="0" fontId="28" fillId="2" borderId="0" xfId="0" applyFont="1" applyFill="1" applyAlignment="1">
      <alignment vertical="top"/>
    </xf>
    <xf numFmtId="0" fontId="34" fillId="0" borderId="12" xfId="0" applyFont="1" applyFill="1" applyBorder="1" applyAlignment="1" applyProtection="1">
      <alignment horizontal="center"/>
      <protection locked="0"/>
    </xf>
    <xf numFmtId="0" fontId="72" fillId="0" borderId="12" xfId="0" applyFont="1" applyFill="1" applyBorder="1" applyAlignment="1" applyProtection="1">
      <alignment horizontal="center"/>
      <protection locked="0"/>
    </xf>
    <xf numFmtId="0" fontId="72" fillId="0" borderId="12" xfId="0" applyFont="1" applyFill="1" applyBorder="1" applyAlignment="1" applyProtection="1">
      <alignment horizontal="center" vertical="center"/>
      <protection locked="0"/>
    </xf>
    <xf numFmtId="0" fontId="91" fillId="0" borderId="12" xfId="0" applyFont="1" applyFill="1" applyBorder="1" applyAlignment="1" applyProtection="1">
      <alignment horizontal="center" vertical="center"/>
      <protection locked="0"/>
    </xf>
    <xf numFmtId="0" fontId="72" fillId="0" borderId="12" xfId="0" applyFont="1" applyFill="1" applyBorder="1" applyProtection="1">
      <protection locked="0"/>
    </xf>
    <xf numFmtId="0" fontId="91" fillId="0" borderId="12" xfId="0" applyFont="1" applyFill="1" applyBorder="1" applyAlignment="1" applyProtection="1">
      <alignment vertical="center"/>
      <protection locked="0"/>
    </xf>
    <xf numFmtId="0" fontId="72" fillId="0" borderId="12" xfId="0" applyFont="1" applyFill="1" applyBorder="1" applyAlignment="1" applyProtection="1">
      <alignment horizontal="center" vertical="center" wrapText="1"/>
      <protection locked="0"/>
    </xf>
    <xf numFmtId="0" fontId="72" fillId="0" borderId="12" xfId="0" applyFont="1" applyFill="1" applyBorder="1" applyAlignment="1" applyProtection="1">
      <alignment vertical="center"/>
      <protection locked="0"/>
    </xf>
    <xf numFmtId="9" fontId="71" fillId="0" borderId="12" xfId="12" applyFont="1" applyFill="1" applyBorder="1" applyAlignment="1" applyProtection="1">
      <alignment vertical="center"/>
      <protection locked="0"/>
    </xf>
    <xf numFmtId="9" fontId="1" fillId="0" borderId="12" xfId="12" applyFont="1" applyFill="1" applyBorder="1" applyAlignment="1" applyProtection="1">
      <alignment horizontal="center" vertical="center"/>
      <protection locked="0"/>
    </xf>
    <xf numFmtId="9" fontId="1" fillId="0" borderId="12" xfId="12" applyFont="1" applyFill="1" applyBorder="1" applyAlignment="1" applyProtection="1">
      <alignment horizontal="center"/>
      <protection locked="0"/>
    </xf>
    <xf numFmtId="6" fontId="32" fillId="3" borderId="22" xfId="2" applyNumberFormat="1" applyFont="1" applyFill="1" applyBorder="1" applyAlignment="1" applyProtection="1">
      <alignment horizontal="right" vertical="center"/>
      <protection locked="0"/>
    </xf>
    <xf numFmtId="6" fontId="1" fillId="3" borderId="0" xfId="2" applyNumberFormat="1" applyFont="1" applyFill="1" applyAlignment="1" applyProtection="1">
      <alignment horizontal="right"/>
    </xf>
    <xf numFmtId="10" fontId="1" fillId="3" borderId="12" xfId="3" applyNumberFormat="1" applyFont="1" applyFill="1" applyBorder="1" applyAlignment="1" applyProtection="1">
      <alignment horizontal="right" vertical="center"/>
      <protection locked="0"/>
    </xf>
    <xf numFmtId="0" fontId="1" fillId="3" borderId="0" xfId="0" applyFont="1" applyFill="1" applyProtection="1">
      <protection locked="0"/>
    </xf>
    <xf numFmtId="165" fontId="7" fillId="3" borderId="12" xfId="0" applyNumberFormat="1" applyFont="1" applyFill="1" applyBorder="1" applyAlignment="1" applyProtection="1">
      <alignment horizontal="right"/>
      <protection locked="0"/>
    </xf>
    <xf numFmtId="3" fontId="6" fillId="3" borderId="11" xfId="0" applyNumberFormat="1" applyFont="1" applyFill="1" applyBorder="1" applyProtection="1">
      <protection locked="0"/>
    </xf>
    <xf numFmtId="0" fontId="6" fillId="3" borderId="11" xfId="0" applyFont="1" applyFill="1" applyBorder="1" applyProtection="1">
      <protection locked="0"/>
    </xf>
    <xf numFmtId="6" fontId="32" fillId="17" borderId="22" xfId="2" applyNumberFormat="1" applyFont="1" applyFill="1" applyBorder="1" applyAlignment="1" applyProtection="1">
      <alignment horizontal="right" vertical="center"/>
      <protection locked="0"/>
    </xf>
    <xf numFmtId="6" fontId="1" fillId="17" borderId="0" xfId="2" applyNumberFormat="1" applyFont="1" applyFill="1" applyBorder="1" applyAlignment="1" applyProtection="1">
      <alignment horizontal="right"/>
      <protection locked="0"/>
    </xf>
    <xf numFmtId="6" fontId="17" fillId="17" borderId="22" xfId="2" applyNumberFormat="1" applyFont="1" applyFill="1" applyBorder="1" applyAlignment="1" applyProtection="1">
      <alignment horizontal="right" vertical="center"/>
      <protection locked="0"/>
    </xf>
    <xf numFmtId="0" fontId="17" fillId="2" borderId="0" xfId="0" applyFont="1" applyFill="1" applyBorder="1" applyAlignment="1">
      <alignment horizontal="center" vertical="center"/>
    </xf>
    <xf numFmtId="0" fontId="72" fillId="2" borderId="12" xfId="0" applyFont="1" applyFill="1" applyBorder="1" applyAlignment="1">
      <alignment horizontal="left" vertical="center"/>
    </xf>
    <xf numFmtId="0" fontId="7" fillId="2" borderId="12" xfId="0" applyFont="1" applyFill="1" applyBorder="1" applyAlignment="1">
      <alignment horizontal="left"/>
    </xf>
    <xf numFmtId="0" fontId="72" fillId="2" borderId="12" xfId="0" applyFont="1" applyFill="1" applyBorder="1" applyAlignment="1"/>
    <xf numFmtId="0" fontId="72" fillId="2" borderId="12" xfId="0" applyFont="1" applyFill="1" applyBorder="1" applyAlignment="1">
      <alignment vertical="center"/>
    </xf>
    <xf numFmtId="0" fontId="7" fillId="2" borderId="12" xfId="0" applyFont="1" applyFill="1" applyBorder="1" applyAlignment="1"/>
    <xf numFmtId="6" fontId="68" fillId="17" borderId="7" xfId="3" applyNumberFormat="1" applyFont="1" applyFill="1" applyBorder="1" applyAlignment="1">
      <alignment horizontal="right" vertical="center"/>
    </xf>
    <xf numFmtId="6" fontId="7" fillId="0" borderId="12" xfId="2" applyNumberFormat="1" applyFont="1" applyFill="1" applyBorder="1" applyAlignment="1" applyProtection="1">
      <alignment horizontal="right"/>
      <protection locked="0"/>
    </xf>
    <xf numFmtId="6" fontId="7" fillId="17" borderId="12" xfId="2" applyNumberFormat="1" applyFont="1" applyFill="1" applyBorder="1" applyAlignment="1" applyProtection="1">
      <alignment horizontal="right"/>
      <protection locked="0"/>
    </xf>
    <xf numFmtId="165" fontId="7" fillId="17" borderId="12" xfId="0" applyNumberFormat="1" applyFont="1" applyFill="1" applyBorder="1" applyAlignment="1" applyProtection="1">
      <alignment horizontal="right"/>
      <protection locked="0"/>
    </xf>
    <xf numFmtId="165" fontId="32" fillId="17" borderId="12" xfId="0" applyNumberFormat="1" applyFont="1" applyFill="1" applyBorder="1" applyAlignment="1" applyProtection="1">
      <alignment horizontal="right"/>
      <protection locked="0"/>
    </xf>
    <xf numFmtId="6" fontId="32" fillId="17" borderId="12" xfId="0" applyNumberFormat="1" applyFont="1" applyFill="1" applyBorder="1" applyAlignment="1" applyProtection="1">
      <alignment horizontal="right"/>
      <protection locked="0"/>
    </xf>
    <xf numFmtId="3" fontId="6" fillId="2" borderId="0" xfId="0" applyNumberFormat="1" applyFont="1" applyFill="1" applyBorder="1" applyProtection="1">
      <protection locked="0"/>
    </xf>
    <xf numFmtId="165" fontId="6" fillId="2" borderId="0" xfId="0" applyNumberFormat="1" applyFont="1" applyFill="1" applyBorder="1" applyProtection="1">
      <protection locked="0"/>
    </xf>
    <xf numFmtId="3" fontId="0" fillId="0" borderId="0" xfId="0" applyNumberFormat="1"/>
    <xf numFmtId="165" fontId="0" fillId="0" borderId="0" xfId="0" applyNumberFormat="1"/>
    <xf numFmtId="171" fontId="122" fillId="17" borderId="0" xfId="0" applyNumberFormat="1" applyFont="1" applyFill="1" applyProtection="1">
      <protection locked="0"/>
    </xf>
    <xf numFmtId="0" fontId="93" fillId="17" borderId="0" xfId="0" applyFont="1" applyFill="1" applyBorder="1" applyAlignment="1" applyProtection="1">
      <alignment horizontal="left" vertical="top"/>
    </xf>
    <xf numFmtId="165" fontId="72" fillId="2" borderId="0" xfId="0" applyNumberFormat="1" applyFont="1" applyFill="1" applyBorder="1" applyAlignment="1"/>
    <xf numFmtId="165" fontId="72" fillId="17" borderId="45" xfId="0" applyNumberFormat="1" applyFont="1" applyFill="1" applyBorder="1" applyAlignment="1" applyProtection="1">
      <alignment horizontal="center" wrapText="1"/>
      <protection locked="0"/>
    </xf>
    <xf numFmtId="165" fontId="72" fillId="17" borderId="45" xfId="0" applyNumberFormat="1" applyFont="1" applyFill="1" applyBorder="1" applyAlignment="1" applyProtection="1">
      <alignment horizontal="center"/>
      <protection locked="0"/>
    </xf>
    <xf numFmtId="165" fontId="72" fillId="17" borderId="62" xfId="0" applyNumberFormat="1" applyFont="1" applyFill="1" applyBorder="1" applyAlignment="1" applyProtection="1">
      <alignment horizontal="center" wrapText="1"/>
      <protection locked="0"/>
    </xf>
    <xf numFmtId="165" fontId="72" fillId="17" borderId="62" xfId="0" applyNumberFormat="1" applyFont="1" applyFill="1" applyBorder="1" applyAlignment="1" applyProtection="1">
      <alignment horizontal="center"/>
      <protection locked="0"/>
    </xf>
    <xf numFmtId="41" fontId="32" fillId="17" borderId="22" xfId="2" applyNumberFormat="1" applyFont="1" applyFill="1" applyBorder="1" applyAlignment="1" applyProtection="1">
      <alignment horizontal="right" vertical="center"/>
      <protection locked="0"/>
    </xf>
    <xf numFmtId="41" fontId="1" fillId="17" borderId="0" xfId="2" applyNumberFormat="1" applyFont="1" applyFill="1" applyBorder="1" applyAlignment="1" applyProtection="1">
      <alignment horizontal="right"/>
      <protection locked="0"/>
    </xf>
    <xf numFmtId="6" fontId="123" fillId="20" borderId="0" xfId="2" applyNumberFormat="1" applyFont="1" applyFill="1" applyBorder="1" applyAlignment="1" applyProtection="1">
      <alignment horizontal="right"/>
      <protection locked="0"/>
    </xf>
    <xf numFmtId="41" fontId="138" fillId="21" borderId="22" xfId="2" applyNumberFormat="1" applyFont="1" applyFill="1" applyBorder="1" applyAlignment="1" applyProtection="1">
      <alignment horizontal="right" vertical="center"/>
      <protection locked="0"/>
    </xf>
    <xf numFmtId="41" fontId="32" fillId="17" borderId="31" xfId="2" applyNumberFormat="1" applyFont="1" applyFill="1" applyBorder="1" applyAlignment="1" applyProtection="1">
      <alignment horizontal="right" vertical="center"/>
      <protection locked="0"/>
    </xf>
    <xf numFmtId="6" fontId="141" fillId="22" borderId="0" xfId="1" applyNumberFormat="1" applyAlignment="1" applyProtection="1">
      <alignment horizontal="right"/>
      <protection locked="0"/>
    </xf>
    <xf numFmtId="0" fontId="8" fillId="3" borderId="0" xfId="0" applyFont="1" applyFill="1" applyBorder="1" applyAlignment="1">
      <alignment horizontal="left" vertical="top" wrapText="1"/>
    </xf>
    <xf numFmtId="0" fontId="8" fillId="3" borderId="46" xfId="0" applyFont="1" applyFill="1" applyBorder="1" applyAlignment="1">
      <alignment horizontal="left" vertical="top" wrapText="1"/>
    </xf>
    <xf numFmtId="0" fontId="45" fillId="5" borderId="102" xfId="0" applyFont="1" applyFill="1" applyBorder="1" applyAlignment="1">
      <alignment horizontal="left"/>
    </xf>
    <xf numFmtId="0" fontId="45" fillId="5" borderId="101" xfId="0" applyFont="1" applyFill="1" applyBorder="1" applyAlignment="1">
      <alignment horizontal="left"/>
    </xf>
    <xf numFmtId="0" fontId="38" fillId="2" borderId="0" xfId="0" applyFont="1" applyFill="1" applyAlignment="1">
      <alignment horizontal="left" vertical="top" wrapText="1"/>
    </xf>
    <xf numFmtId="0" fontId="39" fillId="2" borderId="0" xfId="0" applyFont="1" applyFill="1" applyAlignment="1">
      <alignment horizontal="right" vertical="top" wrapText="1"/>
    </xf>
    <xf numFmtId="0" fontId="40" fillId="2" borderId="0" xfId="0" applyFont="1" applyFill="1" applyAlignment="1">
      <alignment horizontal="left" vertical="top" wrapText="1"/>
    </xf>
    <xf numFmtId="0" fontId="45" fillId="5" borderId="102" xfId="0" applyFont="1" applyFill="1" applyBorder="1" applyAlignment="1"/>
    <xf numFmtId="0" fontId="45" fillId="5" borderId="100" xfId="0" applyFont="1" applyFill="1" applyBorder="1" applyAlignment="1"/>
    <xf numFmtId="0" fontId="45" fillId="5" borderId="101" xfId="0" applyFont="1" applyFill="1" applyBorder="1" applyAlignment="1"/>
    <xf numFmtId="0" fontId="127" fillId="2" borderId="0" xfId="0" applyFont="1" applyFill="1" applyAlignment="1">
      <alignment horizontal="center" wrapText="1"/>
    </xf>
    <xf numFmtId="0" fontId="8" fillId="3" borderId="6" xfId="0" applyFont="1" applyFill="1" applyBorder="1" applyAlignment="1">
      <alignment horizontal="left" vertical="top" wrapText="1"/>
    </xf>
    <xf numFmtId="0" fontId="8" fillId="3" borderId="31" xfId="0" applyFont="1" applyFill="1" applyBorder="1" applyAlignment="1">
      <alignment horizontal="left" vertical="top" wrapText="1"/>
    </xf>
    <xf numFmtId="0" fontId="47" fillId="2" borderId="0" xfId="0" applyFont="1" applyFill="1" applyBorder="1" applyAlignment="1">
      <alignment horizontal="right" indent="1"/>
    </xf>
    <xf numFmtId="0" fontId="45" fillId="5" borderId="102" xfId="0" applyFont="1" applyFill="1" applyBorder="1" applyAlignment="1">
      <alignment horizontal="left" wrapText="1"/>
    </xf>
    <xf numFmtId="0" fontId="4" fillId="5" borderId="102" xfId="11" applyFill="1" applyBorder="1" applyAlignment="1" applyProtection="1">
      <alignment horizontal="left"/>
    </xf>
    <xf numFmtId="0" fontId="50" fillId="0" borderId="0" xfId="0" applyFont="1" applyBorder="1" applyAlignment="1">
      <alignment horizontal="left" vertical="top" wrapText="1"/>
    </xf>
    <xf numFmtId="0" fontId="51" fillId="2" borderId="0" xfId="0" applyFont="1" applyFill="1" applyAlignment="1">
      <alignment horizontal="center"/>
    </xf>
    <xf numFmtId="0" fontId="52" fillId="2" borderId="0" xfId="0" applyFont="1" applyFill="1" applyAlignment="1">
      <alignment horizontal="center"/>
    </xf>
    <xf numFmtId="0" fontId="55" fillId="3" borderId="30" xfId="0" applyFont="1" applyFill="1" applyBorder="1" applyAlignment="1">
      <alignment horizontal="left" vertical="top" wrapText="1"/>
    </xf>
    <xf numFmtId="0" fontId="56" fillId="0" borderId="2" xfId="0" applyFont="1" applyBorder="1" applyAlignment="1">
      <alignment horizontal="left"/>
    </xf>
    <xf numFmtId="0" fontId="8" fillId="2" borderId="0" xfId="0" applyFont="1" applyFill="1" applyBorder="1" applyAlignment="1">
      <alignment horizontal="left" vertical="top" wrapText="1"/>
    </xf>
    <xf numFmtId="0" fontId="8" fillId="2" borderId="46" xfId="0" applyFont="1" applyFill="1" applyBorder="1" applyAlignment="1">
      <alignment horizontal="left" vertical="top" wrapText="1"/>
    </xf>
    <xf numFmtId="0" fontId="55" fillId="6" borderId="2" xfId="0" applyFont="1" applyFill="1" applyBorder="1" applyAlignment="1">
      <alignment horizontal="left" vertical="top" wrapText="1"/>
    </xf>
    <xf numFmtId="0" fontId="55" fillId="6" borderId="64" xfId="0" applyFont="1" applyFill="1" applyBorder="1" applyAlignment="1">
      <alignment horizontal="left" vertical="top" wrapText="1"/>
    </xf>
    <xf numFmtId="0" fontId="8" fillId="6" borderId="0" xfId="0" applyFont="1" applyFill="1" applyBorder="1" applyAlignment="1">
      <alignment horizontal="left" vertical="top" wrapText="1"/>
    </xf>
    <xf numFmtId="0" fontId="8" fillId="6" borderId="46" xfId="0" applyFont="1" applyFill="1" applyBorder="1" applyAlignment="1">
      <alignment horizontal="left" vertical="top" wrapText="1"/>
    </xf>
    <xf numFmtId="0" fontId="8" fillId="6" borderId="65" xfId="0" applyFont="1" applyFill="1" applyBorder="1" applyAlignment="1">
      <alignment horizontal="left" vertical="top" wrapText="1"/>
    </xf>
    <xf numFmtId="0" fontId="8" fillId="6" borderId="66" xfId="0" applyFont="1" applyFill="1" applyBorder="1" applyAlignment="1">
      <alignment horizontal="left" vertical="top" wrapText="1"/>
    </xf>
    <xf numFmtId="0" fontId="55" fillId="2" borderId="2" xfId="0" applyFont="1" applyFill="1" applyBorder="1" applyAlignment="1">
      <alignment horizontal="left" vertical="top" wrapText="1"/>
    </xf>
    <xf numFmtId="0" fontId="1" fillId="2" borderId="0" xfId="0" applyFont="1" applyFill="1" applyBorder="1" applyAlignment="1" applyProtection="1">
      <alignment horizontal="left"/>
      <protection locked="0"/>
    </xf>
    <xf numFmtId="0" fontId="57" fillId="2" borderId="0" xfId="0" applyFont="1" applyFill="1" applyAlignment="1">
      <alignment horizontal="left" vertical="top" wrapText="1"/>
    </xf>
    <xf numFmtId="0" fontId="17" fillId="2" borderId="0" xfId="0" applyFont="1" applyFill="1" applyAlignment="1">
      <alignment horizontal="left" wrapText="1"/>
    </xf>
    <xf numFmtId="0" fontId="7" fillId="3" borderId="20" xfId="0" applyFont="1" applyFill="1" applyBorder="1" applyAlignment="1">
      <alignment horizontal="left"/>
    </xf>
    <xf numFmtId="0" fontId="7" fillId="3" borderId="22" xfId="0" applyFont="1" applyFill="1" applyBorder="1" applyAlignment="1">
      <alignment horizontal="left"/>
    </xf>
    <xf numFmtId="0" fontId="17" fillId="2" borderId="0" xfId="0" applyFont="1" applyFill="1" applyBorder="1" applyAlignment="1">
      <alignment horizontal="left" wrapText="1"/>
    </xf>
    <xf numFmtId="0" fontId="61" fillId="2" borderId="0" xfId="0" applyFont="1" applyFill="1" applyAlignment="1">
      <alignment horizontal="left" wrapText="1" indent="5"/>
    </xf>
    <xf numFmtId="177" fontId="61" fillId="2" borderId="0" xfId="0" applyNumberFormat="1" applyFont="1" applyFill="1" applyAlignment="1">
      <alignment horizontal="left" indent="5"/>
    </xf>
    <xf numFmtId="6" fontId="17" fillId="2" borderId="11" xfId="2" applyNumberFormat="1" applyFont="1" applyFill="1" applyBorder="1" applyAlignment="1">
      <alignment horizontal="left" vertical="center" wrapText="1"/>
    </xf>
    <xf numFmtId="6" fontId="17" fillId="2" borderId="12" xfId="2" applyNumberFormat="1" applyFont="1" applyFill="1" applyBorder="1" applyAlignment="1">
      <alignment horizontal="left" vertical="center" wrapText="1"/>
    </xf>
    <xf numFmtId="0" fontId="57" fillId="2" borderId="0" xfId="0" applyFont="1" applyFill="1" applyAlignment="1">
      <alignment horizontal="left" vertical="top" wrapText="1" indent="10"/>
    </xf>
    <xf numFmtId="0" fontId="60" fillId="2" borderId="0" xfId="0" applyFont="1" applyFill="1" applyAlignment="1">
      <alignment horizontal="left" indent="5"/>
    </xf>
    <xf numFmtId="6" fontId="17" fillId="2" borderId="8" xfId="2" applyNumberFormat="1" applyFont="1" applyFill="1" applyBorder="1" applyAlignment="1">
      <alignment horizontal="left" vertical="center"/>
    </xf>
    <xf numFmtId="6" fontId="17" fillId="2" borderId="9" xfId="2" applyNumberFormat="1" applyFont="1" applyFill="1" applyBorder="1" applyAlignment="1">
      <alignment horizontal="left" vertical="center"/>
    </xf>
    <xf numFmtId="6" fontId="17" fillId="2" borderId="11" xfId="2" applyNumberFormat="1" applyFont="1" applyFill="1" applyBorder="1" applyAlignment="1">
      <alignment horizontal="left" vertical="center"/>
    </xf>
    <xf numFmtId="6" fontId="17" fillId="2" borderId="12" xfId="2" applyNumberFormat="1" applyFont="1" applyFill="1" applyBorder="1" applyAlignment="1">
      <alignment horizontal="left" vertical="center"/>
    </xf>
    <xf numFmtId="0" fontId="17" fillId="2" borderId="20" xfId="0" applyFont="1" applyFill="1" applyBorder="1" applyAlignment="1">
      <alignment horizontal="left" vertical="center" wrapText="1"/>
    </xf>
    <xf numFmtId="0" fontId="17" fillId="2" borderId="21" xfId="0" applyFont="1" applyFill="1" applyBorder="1" applyAlignment="1">
      <alignment horizontal="left" vertical="center" wrapText="1"/>
    </xf>
    <xf numFmtId="0" fontId="17" fillId="8" borderId="20" xfId="0" applyFont="1" applyFill="1" applyBorder="1" applyAlignment="1">
      <alignment horizontal="center" vertical="center" wrapText="1"/>
    </xf>
    <xf numFmtId="0" fontId="17" fillId="8" borderId="22" xfId="0" applyFont="1" applyFill="1" applyBorder="1" applyAlignment="1">
      <alignment horizontal="center" vertical="center" wrapText="1"/>
    </xf>
    <xf numFmtId="0" fontId="65" fillId="2" borderId="62" xfId="0" applyFont="1" applyFill="1" applyBorder="1" applyAlignment="1" applyProtection="1">
      <alignment horizontal="left" vertical="center" wrapText="1"/>
    </xf>
    <xf numFmtId="6" fontId="17" fillId="2" borderId="13" xfId="2" applyNumberFormat="1" applyFont="1" applyFill="1" applyBorder="1" applyAlignment="1">
      <alignment horizontal="left" vertical="center" wrapText="1"/>
    </xf>
    <xf numFmtId="6" fontId="17" fillId="2" borderId="14" xfId="2" applyNumberFormat="1" applyFont="1" applyFill="1" applyBorder="1" applyAlignment="1">
      <alignment horizontal="left" vertical="center" wrapText="1"/>
    </xf>
    <xf numFmtId="0" fontId="80" fillId="2" borderId="0" xfId="0" applyFont="1" applyFill="1" applyAlignment="1" applyProtection="1">
      <alignment horizontal="left"/>
    </xf>
    <xf numFmtId="0" fontId="95" fillId="2" borderId="4" xfId="0" applyNumberFormat="1" applyFont="1" applyFill="1" applyBorder="1" applyAlignment="1">
      <alignment horizontal="center"/>
    </xf>
    <xf numFmtId="0" fontId="95" fillId="2" borderId="18" xfId="0" applyNumberFormat="1" applyFont="1" applyFill="1" applyBorder="1" applyAlignment="1">
      <alignment horizontal="center"/>
    </xf>
    <xf numFmtId="6" fontId="17" fillId="0" borderId="20" xfId="2" applyNumberFormat="1" applyFont="1" applyFill="1" applyBorder="1" applyAlignment="1">
      <alignment horizontal="center" vertical="center" wrapText="1"/>
    </xf>
    <xf numFmtId="6" fontId="17" fillId="0" borderId="22" xfId="2" applyNumberFormat="1" applyFont="1" applyFill="1" applyBorder="1" applyAlignment="1">
      <alignment horizontal="center" vertical="center" wrapText="1"/>
    </xf>
    <xf numFmtId="0" fontId="35" fillId="2" borderId="0" xfId="0" applyNumberFormat="1" applyFont="1" applyFill="1" applyAlignment="1" applyProtection="1">
      <alignment horizontal="center" vertical="center" wrapText="1"/>
    </xf>
    <xf numFmtId="0" fontId="35" fillId="2" borderId="0" xfId="0" applyNumberFormat="1" applyFont="1" applyFill="1" applyBorder="1" applyAlignment="1" applyProtection="1">
      <alignment horizontal="center" vertical="center" wrapText="1"/>
    </xf>
    <xf numFmtId="0" fontId="35" fillId="2" borderId="62" xfId="0" applyNumberFormat="1" applyFont="1" applyFill="1" applyBorder="1" applyAlignment="1" applyProtection="1">
      <alignment horizontal="center" vertical="center" wrapText="1"/>
    </xf>
    <xf numFmtId="6" fontId="67" fillId="2" borderId="103" xfId="0" applyNumberFormat="1" applyFont="1" applyFill="1" applyBorder="1" applyAlignment="1" applyProtection="1">
      <alignment horizontal="center"/>
    </xf>
    <xf numFmtId="6" fontId="67" fillId="2" borderId="104" xfId="0" applyNumberFormat="1" applyFont="1" applyFill="1" applyBorder="1" applyAlignment="1" applyProtection="1">
      <alignment horizontal="center"/>
    </xf>
    <xf numFmtId="6" fontId="67" fillId="2" borderId="105" xfId="0" applyNumberFormat="1" applyFont="1" applyFill="1" applyBorder="1" applyAlignment="1" applyProtection="1">
      <alignment horizontal="center"/>
    </xf>
    <xf numFmtId="6" fontId="67" fillId="2" borderId="20" xfId="3" applyNumberFormat="1" applyFont="1" applyFill="1" applyBorder="1" applyAlignment="1" applyProtection="1">
      <alignment horizontal="center" vertical="center"/>
    </xf>
    <xf numFmtId="6" fontId="67" fillId="2" borderId="21" xfId="3" applyNumberFormat="1" applyFont="1" applyFill="1" applyBorder="1" applyAlignment="1" applyProtection="1">
      <alignment horizontal="center" vertical="center"/>
    </xf>
    <xf numFmtId="6" fontId="67" fillId="2" borderId="22" xfId="3" applyNumberFormat="1" applyFont="1" applyFill="1" applyBorder="1" applyAlignment="1" applyProtection="1">
      <alignment horizontal="center" vertical="center"/>
    </xf>
    <xf numFmtId="0" fontId="7" fillId="2" borderId="103" xfId="3" applyNumberFormat="1" applyFont="1" applyFill="1" applyBorder="1" applyAlignment="1" applyProtection="1">
      <alignment horizontal="center" wrapText="1"/>
    </xf>
    <xf numFmtId="0" fontId="7" fillId="2" borderId="104" xfId="3" applyNumberFormat="1" applyFont="1" applyFill="1" applyBorder="1" applyAlignment="1" applyProtection="1">
      <alignment horizontal="center" wrapText="1"/>
    </xf>
    <xf numFmtId="0" fontId="7" fillId="2" borderId="105" xfId="3" applyNumberFormat="1" applyFont="1" applyFill="1" applyBorder="1" applyAlignment="1" applyProtection="1">
      <alignment horizontal="center" wrapText="1"/>
    </xf>
    <xf numFmtId="0" fontId="66" fillId="2" borderId="0" xfId="0" applyFont="1" applyFill="1" applyAlignment="1">
      <alignment horizontal="center" wrapText="1"/>
    </xf>
    <xf numFmtId="0" fontId="7" fillId="0" borderId="4" xfId="0" applyFont="1" applyBorder="1" applyAlignment="1">
      <alignment horizontal="center"/>
    </xf>
    <xf numFmtId="0" fontId="7" fillId="0" borderId="45" xfId="0" applyFont="1" applyBorder="1" applyAlignment="1">
      <alignment horizontal="center"/>
    </xf>
    <xf numFmtId="0" fontId="7" fillId="0" borderId="18" xfId="0" applyFont="1" applyBorder="1" applyAlignment="1">
      <alignment horizontal="center"/>
    </xf>
    <xf numFmtId="0" fontId="121" fillId="2" borderId="0" xfId="0" applyFont="1" applyFill="1" applyAlignment="1">
      <alignment horizontal="center" wrapText="1"/>
    </xf>
    <xf numFmtId="0" fontId="17" fillId="0" borderId="0" xfId="0" applyFont="1" applyAlignment="1">
      <alignment horizontal="center" vertical="center" wrapText="1"/>
    </xf>
    <xf numFmtId="0" fontId="17" fillId="0" borderId="46" xfId="0" applyFont="1" applyBorder="1" applyAlignment="1">
      <alignment horizontal="center" vertical="center" wrapText="1"/>
    </xf>
    <xf numFmtId="0" fontId="7" fillId="3" borderId="20" xfId="0" applyFont="1" applyFill="1" applyBorder="1" applyAlignment="1" applyProtection="1">
      <alignment horizontal="center" vertical="center"/>
      <protection locked="0"/>
    </xf>
    <xf numFmtId="0" fontId="7" fillId="3" borderId="22" xfId="0" applyFont="1" applyFill="1" applyBorder="1" applyAlignment="1" applyProtection="1">
      <alignment horizontal="center" vertical="center"/>
      <protection locked="0"/>
    </xf>
    <xf numFmtId="9" fontId="17" fillId="3" borderId="20" xfId="0" applyNumberFormat="1" applyFont="1" applyFill="1" applyBorder="1" applyAlignment="1" applyProtection="1">
      <alignment horizontal="center" vertical="center"/>
      <protection locked="0"/>
    </xf>
    <xf numFmtId="9" fontId="17" fillId="3" borderId="22" xfId="0" applyNumberFormat="1" applyFont="1" applyFill="1" applyBorder="1" applyAlignment="1" applyProtection="1">
      <alignment horizontal="center" vertical="center"/>
      <protection locked="0"/>
    </xf>
    <xf numFmtId="165" fontId="7" fillId="2" borderId="12" xfId="0" applyNumberFormat="1" applyFont="1" applyFill="1" applyBorder="1" applyAlignment="1">
      <alignment horizontal="center"/>
    </xf>
    <xf numFmtId="0" fontId="82" fillId="0" borderId="35" xfId="0" applyFont="1" applyFill="1" applyBorder="1" applyAlignment="1">
      <alignment horizontal="left" vertical="center"/>
    </xf>
    <xf numFmtId="0" fontId="82" fillId="0" borderId="38" xfId="0" applyFont="1" applyFill="1" applyBorder="1" applyAlignment="1">
      <alignment horizontal="left" vertical="center"/>
    </xf>
    <xf numFmtId="0" fontId="60" fillId="2" borderId="0" xfId="0" applyFont="1" applyFill="1" applyAlignment="1">
      <alignment horizontal="left" indent="10"/>
    </xf>
    <xf numFmtId="0" fontId="61" fillId="2" borderId="0" xfId="0" applyFont="1" applyFill="1" applyAlignment="1">
      <alignment horizontal="left" wrapText="1" indent="10"/>
    </xf>
    <xf numFmtId="177" fontId="61" fillId="2" borderId="0" xfId="0" applyNumberFormat="1" applyFont="1" applyFill="1" applyAlignment="1">
      <alignment horizontal="left" indent="10"/>
    </xf>
    <xf numFmtId="0" fontId="8" fillId="2" borderId="26" xfId="0" applyFont="1" applyFill="1" applyBorder="1" applyAlignment="1">
      <alignment horizontal="center"/>
    </xf>
    <xf numFmtId="0" fontId="8" fillId="2" borderId="24" xfId="0" applyFont="1" applyFill="1" applyBorder="1" applyAlignment="1">
      <alignment horizontal="center"/>
    </xf>
    <xf numFmtId="0" fontId="8" fillId="2" borderId="57" xfId="0" applyFont="1" applyFill="1" applyBorder="1" applyAlignment="1">
      <alignment horizontal="center"/>
    </xf>
    <xf numFmtId="0" fontId="8" fillId="2" borderId="37" xfId="0" applyFont="1" applyFill="1" applyBorder="1" applyAlignment="1">
      <alignment horizontal="center"/>
    </xf>
    <xf numFmtId="0" fontId="8" fillId="2" borderId="62" xfId="0" applyFont="1" applyFill="1" applyBorder="1" applyAlignment="1">
      <alignment horizontal="center"/>
    </xf>
    <xf numFmtId="0" fontId="8" fillId="2" borderId="38" xfId="0" applyFont="1" applyFill="1" applyBorder="1" applyAlignment="1">
      <alignment horizontal="center"/>
    </xf>
    <xf numFmtId="169" fontId="32" fillId="17" borderId="20" xfId="2" applyNumberFormat="1" applyFont="1" applyFill="1" applyBorder="1" applyAlignment="1" applyProtection="1">
      <alignment horizontal="left" vertical="center"/>
      <protection locked="0"/>
    </xf>
    <xf numFmtId="0" fontId="0" fillId="17" borderId="22" xfId="0" applyFill="1" applyBorder="1" applyAlignment="1"/>
    <xf numFmtId="6" fontId="32" fillId="17" borderId="20" xfId="2" applyNumberFormat="1" applyFont="1" applyFill="1" applyBorder="1" applyAlignment="1" applyProtection="1">
      <alignment horizontal="right" vertical="center"/>
      <protection locked="0"/>
    </xf>
    <xf numFmtId="0" fontId="17" fillId="2" borderId="65" xfId="0" applyFont="1" applyFill="1" applyBorder="1" applyAlignment="1" applyProtection="1">
      <alignment horizontal="center"/>
    </xf>
    <xf numFmtId="0" fontId="68" fillId="2" borderId="20" xfId="0" applyFont="1" applyFill="1" applyBorder="1" applyAlignment="1" applyProtection="1">
      <alignment horizontal="center"/>
    </xf>
    <xf numFmtId="0" fontId="68" fillId="2" borderId="21" xfId="0" applyFont="1" applyFill="1" applyBorder="1" applyAlignment="1" applyProtection="1">
      <alignment horizontal="center"/>
    </xf>
    <xf numFmtId="0" fontId="68" fillId="2" borderId="22" xfId="0" applyFont="1" applyFill="1" applyBorder="1" applyAlignment="1" applyProtection="1">
      <alignment horizontal="center"/>
    </xf>
    <xf numFmtId="165" fontId="68" fillId="2" borderId="43" xfId="0" applyNumberFormat="1" applyFont="1" applyFill="1" applyBorder="1" applyAlignment="1" applyProtection="1">
      <alignment horizontal="center" vertical="center"/>
    </xf>
    <xf numFmtId="165" fontId="68" fillId="2" borderId="21" xfId="0" applyNumberFormat="1" applyFont="1" applyFill="1" applyBorder="1" applyAlignment="1" applyProtection="1">
      <alignment horizontal="center" vertical="center"/>
    </xf>
    <xf numFmtId="165" fontId="68" fillId="2" borderId="42" xfId="0" applyNumberFormat="1" applyFont="1" applyFill="1" applyBorder="1" applyAlignment="1" applyProtection="1">
      <alignment horizontal="center" vertical="center"/>
    </xf>
    <xf numFmtId="165" fontId="68" fillId="2" borderId="22" xfId="0" applyNumberFormat="1" applyFont="1" applyFill="1" applyBorder="1" applyAlignment="1" applyProtection="1">
      <alignment horizontal="center" vertical="center"/>
    </xf>
    <xf numFmtId="0" fontId="17" fillId="2" borderId="63" xfId="0" applyFont="1" applyFill="1" applyBorder="1" applyAlignment="1" applyProtection="1">
      <alignment horizontal="center" vertical="center" wrapText="1"/>
    </xf>
    <xf numFmtId="0" fontId="17" fillId="2" borderId="73" xfId="0" applyFont="1" applyFill="1" applyBorder="1" applyAlignment="1" applyProtection="1">
      <alignment horizontal="center" vertical="center" wrapText="1"/>
    </xf>
    <xf numFmtId="0" fontId="17" fillId="2" borderId="31" xfId="0" applyFont="1" applyFill="1" applyBorder="1" applyAlignment="1" applyProtection="1">
      <alignment horizontal="center" vertical="center" wrapText="1"/>
    </xf>
    <xf numFmtId="0" fontId="17" fillId="2" borderId="66" xfId="0" applyFont="1" applyFill="1" applyBorder="1" applyAlignment="1" applyProtection="1">
      <alignment horizontal="center" vertical="center" wrapText="1"/>
    </xf>
    <xf numFmtId="165" fontId="68" fillId="2" borderId="20" xfId="0" applyNumberFormat="1" applyFont="1" applyFill="1" applyBorder="1" applyAlignment="1" applyProtection="1">
      <alignment horizontal="center" vertical="center"/>
    </xf>
    <xf numFmtId="0" fontId="32" fillId="2" borderId="20" xfId="0" applyFont="1" applyFill="1" applyBorder="1" applyAlignment="1" applyProtection="1">
      <alignment horizontal="center"/>
      <protection locked="0"/>
    </xf>
    <xf numFmtId="0" fontId="32" fillId="2" borderId="21" xfId="0" applyFont="1" applyFill="1" applyBorder="1" applyAlignment="1" applyProtection="1">
      <alignment horizontal="center"/>
      <protection locked="0"/>
    </xf>
    <xf numFmtId="0" fontId="32" fillId="2" borderId="22" xfId="0" applyFont="1" applyFill="1" applyBorder="1" applyAlignment="1" applyProtection="1">
      <alignment horizontal="center"/>
      <protection locked="0"/>
    </xf>
    <xf numFmtId="0" fontId="17" fillId="2" borderId="20" xfId="0" applyFont="1" applyFill="1" applyBorder="1" applyAlignment="1">
      <alignment horizontal="center"/>
    </xf>
    <xf numFmtId="0" fontId="17" fillId="2" borderId="21" xfId="0" applyFont="1" applyFill="1" applyBorder="1" applyAlignment="1">
      <alignment horizontal="center"/>
    </xf>
    <xf numFmtId="0" fontId="17" fillId="2" borderId="22" xfId="0" applyFont="1" applyFill="1" applyBorder="1" applyAlignment="1">
      <alignment horizontal="center"/>
    </xf>
    <xf numFmtId="165" fontId="68" fillId="2" borderId="43" xfId="0" applyNumberFormat="1" applyFont="1" applyFill="1" applyBorder="1" applyAlignment="1" applyProtection="1">
      <alignment horizontal="center" vertical="center" wrapText="1"/>
    </xf>
    <xf numFmtId="165" fontId="68" fillId="2" borderId="21" xfId="0" applyNumberFormat="1" applyFont="1" applyFill="1" applyBorder="1" applyAlignment="1" applyProtection="1">
      <alignment horizontal="center" vertical="center" wrapText="1"/>
    </xf>
    <xf numFmtId="165" fontId="68" fillId="2" borderId="42" xfId="0" applyNumberFormat="1" applyFont="1" applyFill="1" applyBorder="1" applyAlignment="1" applyProtection="1">
      <alignment horizontal="center" vertical="center" wrapText="1"/>
    </xf>
    <xf numFmtId="165" fontId="68" fillId="2" borderId="22" xfId="0" applyNumberFormat="1" applyFont="1" applyFill="1" applyBorder="1" applyAlignment="1" applyProtection="1">
      <alignment horizontal="center" vertical="center" wrapText="1"/>
    </xf>
    <xf numFmtId="0" fontId="68" fillId="2" borderId="20" xfId="0" applyFont="1" applyFill="1" applyBorder="1" applyAlignment="1" applyProtection="1">
      <alignment horizontal="center" vertical="center" wrapText="1"/>
    </xf>
    <xf numFmtId="0" fontId="68" fillId="2" borderId="21" xfId="0" applyFont="1" applyFill="1" applyBorder="1" applyAlignment="1" applyProtection="1">
      <alignment horizontal="center" vertical="center" wrapText="1"/>
    </xf>
    <xf numFmtId="0" fontId="68" fillId="2" borderId="22" xfId="0" applyFont="1" applyFill="1" applyBorder="1" applyAlignment="1" applyProtection="1">
      <alignment horizontal="center" vertical="center" wrapText="1"/>
    </xf>
    <xf numFmtId="165" fontId="68" fillId="2" borderId="20" xfId="0" applyNumberFormat="1" applyFont="1" applyFill="1" applyBorder="1" applyAlignment="1" applyProtection="1">
      <alignment horizontal="center" vertical="center" wrapText="1"/>
    </xf>
    <xf numFmtId="0" fontId="17" fillId="2" borderId="20" xfId="0" applyFont="1" applyFill="1" applyBorder="1" applyAlignment="1" applyProtection="1">
      <alignment horizontal="center" vertical="center" wrapText="1"/>
    </xf>
    <xf numFmtId="0" fontId="17" fillId="2" borderId="22" xfId="0" applyFont="1" applyFill="1" applyBorder="1" applyAlignment="1" applyProtection="1">
      <alignment horizontal="center" vertical="center" wrapText="1"/>
    </xf>
    <xf numFmtId="0" fontId="17" fillId="2" borderId="52" xfId="0" applyFont="1" applyFill="1" applyBorder="1" applyAlignment="1">
      <alignment horizontal="right"/>
    </xf>
    <xf numFmtId="0" fontId="17" fillId="2" borderId="31" xfId="0" applyFont="1" applyFill="1" applyBorder="1" applyAlignment="1">
      <alignment horizontal="right"/>
    </xf>
    <xf numFmtId="0" fontId="37" fillId="2" borderId="0" xfId="0" applyFont="1" applyFill="1" applyBorder="1" applyAlignment="1">
      <alignment horizontal="center" vertical="center" wrapText="1"/>
    </xf>
    <xf numFmtId="165" fontId="72" fillId="2" borderId="4" xfId="0" applyNumberFormat="1" applyFont="1" applyFill="1" applyBorder="1" applyAlignment="1">
      <alignment horizontal="center"/>
    </xf>
    <xf numFmtId="165" fontId="72" fillId="2" borderId="45" xfId="0" applyNumberFormat="1" applyFont="1" applyFill="1" applyBorder="1" applyAlignment="1">
      <alignment horizontal="center"/>
    </xf>
    <xf numFmtId="165" fontId="72" fillId="2" borderId="18" xfId="0" applyNumberFormat="1" applyFont="1" applyFill="1" applyBorder="1" applyAlignment="1">
      <alignment horizontal="center"/>
    </xf>
    <xf numFmtId="0" fontId="82" fillId="2" borderId="0" xfId="0" applyNumberFormat="1" applyFont="1" applyFill="1" applyBorder="1" applyAlignment="1">
      <alignment horizontal="left"/>
    </xf>
    <xf numFmtId="165" fontId="30" fillId="2" borderId="106" xfId="0" applyNumberFormat="1" applyFont="1" applyFill="1" applyBorder="1" applyAlignment="1">
      <alignment horizontal="center"/>
    </xf>
    <xf numFmtId="165" fontId="30" fillId="2" borderId="107" xfId="0" applyNumberFormat="1" applyFont="1" applyFill="1" applyBorder="1" applyAlignment="1">
      <alignment horizontal="center"/>
    </xf>
    <xf numFmtId="165" fontId="30" fillId="2" borderId="12" xfId="0" applyNumberFormat="1" applyFont="1" applyFill="1" applyBorder="1" applyAlignment="1">
      <alignment horizontal="center" wrapText="1"/>
    </xf>
    <xf numFmtId="165" fontId="30" fillId="2" borderId="12" xfId="0" applyNumberFormat="1" applyFont="1" applyFill="1" applyBorder="1" applyAlignment="1">
      <alignment horizontal="center"/>
    </xf>
    <xf numFmtId="165" fontId="87" fillId="2" borderId="12" xfId="0" applyNumberFormat="1" applyFont="1" applyFill="1" applyBorder="1" applyAlignment="1">
      <alignment horizontal="center"/>
    </xf>
    <xf numFmtId="165" fontId="68" fillId="2" borderId="12" xfId="0" applyNumberFormat="1" applyFont="1" applyFill="1" applyBorder="1" applyAlignment="1">
      <alignment horizontal="center"/>
    </xf>
    <xf numFmtId="0" fontId="81" fillId="2" borderId="0" xfId="0" applyFont="1" applyFill="1" applyBorder="1" applyAlignment="1">
      <alignment horizontal="left" vertical="center" wrapText="1"/>
    </xf>
    <xf numFmtId="0" fontId="81" fillId="2" borderId="0" xfId="0" applyFont="1" applyFill="1" applyAlignment="1">
      <alignment horizontal="left" vertical="center" wrapText="1"/>
    </xf>
    <xf numFmtId="6" fontId="35" fillId="2" borderId="49" xfId="0" applyNumberFormat="1" applyFont="1" applyFill="1" applyBorder="1" applyAlignment="1">
      <alignment horizontal="center" vertical="center"/>
    </xf>
    <xf numFmtId="6" fontId="35" fillId="2" borderId="19" xfId="0" applyNumberFormat="1" applyFont="1" applyFill="1" applyBorder="1" applyAlignment="1">
      <alignment horizontal="center" vertical="center"/>
    </xf>
    <xf numFmtId="0" fontId="17" fillId="2" borderId="49" xfId="0" applyFont="1" applyFill="1" applyBorder="1" applyAlignment="1">
      <alignment horizontal="left" vertical="center" wrapText="1"/>
    </xf>
    <xf numFmtId="0" fontId="17" fillId="2" borderId="19" xfId="0" applyFont="1" applyFill="1" applyBorder="1" applyAlignment="1">
      <alignment horizontal="left" vertical="center" wrapText="1"/>
    </xf>
    <xf numFmtId="6" fontId="68" fillId="2" borderId="49" xfId="0" applyNumberFormat="1" applyFont="1" applyFill="1" applyBorder="1" applyAlignment="1">
      <alignment horizontal="center" vertical="center"/>
    </xf>
    <xf numFmtId="6" fontId="68" fillId="2" borderId="19" xfId="0" applyNumberFormat="1" applyFont="1" applyFill="1" applyBorder="1" applyAlignment="1">
      <alignment horizontal="center" vertical="center"/>
    </xf>
    <xf numFmtId="0" fontId="68" fillId="2" borderId="49" xfId="0" applyFont="1" applyFill="1" applyBorder="1" applyAlignment="1">
      <alignment horizontal="center" vertical="center"/>
    </xf>
    <xf numFmtId="0" fontId="68" fillId="2" borderId="19" xfId="0" applyFont="1" applyFill="1" applyBorder="1" applyAlignment="1">
      <alignment horizontal="center" vertical="center"/>
    </xf>
    <xf numFmtId="6" fontId="35" fillId="2" borderId="50" xfId="0" applyNumberFormat="1" applyFont="1" applyFill="1" applyBorder="1" applyAlignment="1">
      <alignment horizontal="center" vertical="center"/>
    </xf>
    <xf numFmtId="6" fontId="35" fillId="2" borderId="59" xfId="0" applyNumberFormat="1" applyFont="1" applyFill="1" applyBorder="1" applyAlignment="1">
      <alignment horizontal="center" vertical="center"/>
    </xf>
    <xf numFmtId="0" fontId="68" fillId="2" borderId="48" xfId="0" applyFont="1" applyFill="1" applyBorder="1" applyAlignment="1">
      <alignment horizontal="center" vertical="center" wrapText="1"/>
    </xf>
    <xf numFmtId="0" fontId="68" fillId="2" borderId="58" xfId="0" applyFont="1" applyFill="1" applyBorder="1" applyAlignment="1">
      <alignment horizontal="center" vertical="center" wrapText="1"/>
    </xf>
    <xf numFmtId="6" fontId="36" fillId="2" borderId="4" xfId="0" applyNumberFormat="1" applyFont="1" applyFill="1" applyBorder="1" applyAlignment="1">
      <alignment horizontal="center"/>
    </xf>
    <xf numFmtId="6" fontId="36" fillId="2" borderId="18" xfId="0" applyNumberFormat="1" applyFont="1" applyFill="1" applyBorder="1" applyAlignment="1">
      <alignment horizontal="center"/>
    </xf>
    <xf numFmtId="0" fontId="17" fillId="8" borderId="0" xfId="0" applyFont="1" applyFill="1" applyBorder="1" applyAlignment="1">
      <alignment horizontal="center"/>
    </xf>
    <xf numFmtId="0" fontId="17" fillId="8" borderId="46" xfId="0" applyFont="1" applyFill="1" applyBorder="1" applyAlignment="1">
      <alignment horizontal="center"/>
    </xf>
    <xf numFmtId="0" fontId="17" fillId="8" borderId="108" xfId="0" applyFont="1" applyFill="1" applyBorder="1" applyAlignment="1">
      <alignment horizontal="center" vertical="center"/>
    </xf>
    <xf numFmtId="0" fontId="17" fillId="8" borderId="109" xfId="0" applyFont="1" applyFill="1" applyBorder="1" applyAlignment="1">
      <alignment horizontal="center" vertical="center"/>
    </xf>
    <xf numFmtId="0" fontId="17" fillId="8" borderId="110" xfId="0" applyFont="1" applyFill="1" applyBorder="1" applyAlignment="1">
      <alignment horizontal="center" vertical="center"/>
    </xf>
    <xf numFmtId="6" fontId="5" fillId="2" borderId="0" xfId="0" applyNumberFormat="1" applyFont="1" applyFill="1" applyBorder="1" applyAlignment="1">
      <alignment horizontal="center"/>
    </xf>
    <xf numFmtId="0" fontId="101" fillId="2" borderId="109" xfId="0" applyFont="1" applyFill="1" applyBorder="1" applyAlignment="1">
      <alignment horizontal="left"/>
    </xf>
    <xf numFmtId="0" fontId="30" fillId="2" borderId="0" xfId="0" applyFont="1" applyFill="1" applyAlignment="1">
      <alignment horizontal="left" wrapText="1"/>
    </xf>
    <xf numFmtId="0" fontId="98" fillId="2" borderId="0" xfId="0" applyFont="1" applyFill="1" applyAlignment="1">
      <alignment horizontal="left" wrapText="1"/>
    </xf>
    <xf numFmtId="0" fontId="95" fillId="2" borderId="0" xfId="0" applyFont="1" applyFill="1" applyAlignment="1">
      <alignment horizontal="left" wrapText="1"/>
    </xf>
    <xf numFmtId="0" fontId="95" fillId="2" borderId="35" xfId="0" applyFont="1" applyFill="1" applyBorder="1" applyAlignment="1">
      <alignment horizontal="left" wrapText="1"/>
    </xf>
    <xf numFmtId="0" fontId="97" fillId="2" borderId="0" xfId="0" applyFont="1" applyFill="1" applyAlignment="1">
      <alignment horizontal="left" vertical="center" wrapText="1"/>
    </xf>
    <xf numFmtId="0" fontId="101" fillId="2" borderId="0" xfId="0" applyFont="1" applyFill="1" applyBorder="1" applyAlignment="1">
      <alignment horizontal="left"/>
    </xf>
    <xf numFmtId="0" fontId="24" fillId="2" borderId="0" xfId="0" applyFont="1" applyFill="1" applyBorder="1" applyAlignment="1">
      <alignment horizontal="left" wrapText="1"/>
    </xf>
    <xf numFmtId="164" fontId="3" fillId="2" borderId="0" xfId="0" applyNumberFormat="1" applyFont="1" applyFill="1" applyBorder="1" applyAlignment="1">
      <alignment horizontal="left"/>
    </xf>
    <xf numFmtId="164" fontId="126" fillId="2" borderId="0" xfId="0" applyNumberFormat="1" applyFont="1" applyFill="1" applyBorder="1" applyAlignment="1">
      <alignment horizontal="left" vertical="center"/>
    </xf>
    <xf numFmtId="0" fontId="30" fillId="2" borderId="0" xfId="0" applyFont="1" applyFill="1" applyBorder="1" applyAlignment="1" applyProtection="1">
      <alignment horizontal="left" vertical="center" wrapText="1"/>
    </xf>
    <xf numFmtId="0" fontId="125" fillId="2" borderId="0" xfId="0" applyFont="1" applyFill="1" applyBorder="1" applyAlignment="1">
      <alignment horizontal="center" vertical="top" wrapText="1"/>
    </xf>
    <xf numFmtId="0" fontId="24" fillId="2" borderId="0" xfId="0" applyNumberFormat="1" applyFont="1" applyFill="1" applyBorder="1" applyAlignment="1" applyProtection="1">
      <alignment horizontal="left" vertical="center"/>
    </xf>
    <xf numFmtId="1" fontId="130" fillId="2" borderId="30" xfId="0" applyNumberFormat="1" applyFont="1" applyFill="1" applyBorder="1" applyAlignment="1">
      <alignment horizontal="left" vertical="center" wrapText="1"/>
    </xf>
    <xf numFmtId="1" fontId="130" fillId="2" borderId="6" xfId="0" applyNumberFormat="1" applyFont="1" applyFill="1" applyBorder="1" applyAlignment="1">
      <alignment horizontal="left" vertical="center" wrapText="1"/>
    </xf>
    <xf numFmtId="0" fontId="95" fillId="2" borderId="62" xfId="0" applyFont="1" applyFill="1" applyBorder="1" applyAlignment="1" applyProtection="1">
      <alignment horizontal="left" vertical="center" wrapText="1"/>
    </xf>
    <xf numFmtId="0" fontId="95" fillId="2" borderId="67" xfId="0" applyFont="1" applyFill="1" applyBorder="1" applyAlignment="1" applyProtection="1">
      <alignment horizontal="left" vertical="center" wrapText="1"/>
    </xf>
    <xf numFmtId="0" fontId="55" fillId="2" borderId="2" xfId="0" applyFont="1" applyFill="1" applyBorder="1" applyAlignment="1">
      <alignment horizontal="left" vertical="center"/>
    </xf>
    <xf numFmtId="0" fontId="55" fillId="2" borderId="0" xfId="0" applyFont="1" applyFill="1" applyAlignment="1">
      <alignment horizontal="left" vertical="center"/>
    </xf>
    <xf numFmtId="0" fontId="55" fillId="2" borderId="69" xfId="0" applyFont="1" applyFill="1" applyBorder="1" applyAlignment="1">
      <alignment horizontal="left" vertical="center"/>
    </xf>
    <xf numFmtId="0" fontId="55" fillId="2" borderId="62" xfId="0" applyFont="1" applyFill="1" applyBorder="1" applyAlignment="1">
      <alignment horizontal="left" vertical="center"/>
    </xf>
    <xf numFmtId="0" fontId="24" fillId="2" borderId="62" xfId="0" applyFont="1" applyFill="1" applyBorder="1" applyAlignment="1" applyProtection="1">
      <alignment horizontal="left" vertical="center" wrapText="1"/>
    </xf>
    <xf numFmtId="0" fontId="55" fillId="2" borderId="30" xfId="0" applyFont="1" applyFill="1" applyBorder="1" applyAlignment="1">
      <alignment horizontal="left" vertical="justify"/>
    </xf>
    <xf numFmtId="0" fontId="55" fillId="2" borderId="6" xfId="0" applyFont="1" applyFill="1" applyBorder="1" applyAlignment="1">
      <alignment horizontal="left" vertical="justify"/>
    </xf>
    <xf numFmtId="0" fontId="55" fillId="2" borderId="2" xfId="0" applyFont="1" applyFill="1" applyBorder="1" applyAlignment="1">
      <alignment horizontal="left" vertical="justify"/>
    </xf>
    <xf numFmtId="0" fontId="55" fillId="2" borderId="0" xfId="0" applyFont="1" applyFill="1" applyBorder="1" applyAlignment="1">
      <alignment horizontal="left" vertical="justify"/>
    </xf>
    <xf numFmtId="0" fontId="30" fillId="2" borderId="26" xfId="0" applyFont="1" applyFill="1" applyBorder="1" applyAlignment="1" applyProtection="1">
      <alignment horizontal="center" vertical="center" wrapText="1"/>
      <protection locked="0"/>
    </xf>
    <xf numFmtId="0" fontId="30" fillId="2" borderId="37" xfId="0" applyFont="1" applyFill="1" applyBorder="1" applyAlignment="1" applyProtection="1">
      <alignment horizontal="center" vertical="center" wrapText="1"/>
      <protection locked="0"/>
    </xf>
    <xf numFmtId="0" fontId="30" fillId="2" borderId="28" xfId="0" applyFont="1" applyFill="1" applyBorder="1" applyAlignment="1" applyProtection="1">
      <alignment horizontal="center" vertical="center" wrapText="1"/>
      <protection locked="0"/>
    </xf>
    <xf numFmtId="0" fontId="30" fillId="2" borderId="39" xfId="0" applyFont="1" applyFill="1" applyBorder="1" applyAlignment="1" applyProtection="1">
      <alignment horizontal="center" vertical="center" wrapText="1"/>
      <protection locked="0"/>
    </xf>
    <xf numFmtId="0" fontId="30" fillId="0" borderId="4" xfId="0" applyFont="1" applyFill="1" applyBorder="1" applyAlignment="1" applyProtection="1">
      <alignment horizontal="center" vertical="center"/>
      <protection locked="0"/>
    </xf>
    <xf numFmtId="0" fontId="30" fillId="0" borderId="45" xfId="0" applyFont="1" applyFill="1" applyBorder="1" applyAlignment="1" applyProtection="1">
      <alignment horizontal="center" vertical="center"/>
      <protection locked="0"/>
    </xf>
    <xf numFmtId="0" fontId="30" fillId="0" borderId="18" xfId="0" applyFont="1" applyFill="1" applyBorder="1" applyAlignment="1" applyProtection="1">
      <alignment horizontal="center" vertical="center"/>
      <protection locked="0"/>
    </xf>
    <xf numFmtId="165" fontId="116" fillId="2" borderId="30" xfId="0" applyNumberFormat="1" applyFont="1" applyFill="1" applyBorder="1" applyAlignment="1">
      <alignment horizontal="center"/>
    </xf>
    <xf numFmtId="165" fontId="116" fillId="2" borderId="31" xfId="0" applyNumberFormat="1" applyFont="1" applyFill="1" applyBorder="1" applyAlignment="1">
      <alignment horizontal="center"/>
    </xf>
    <xf numFmtId="0" fontId="116" fillId="7" borderId="64" xfId="0" applyNumberFormat="1" applyFont="1" applyFill="1" applyBorder="1" applyAlignment="1">
      <alignment horizontal="center"/>
    </xf>
    <xf numFmtId="0" fontId="116" fillId="7" borderId="66" xfId="0" applyNumberFormat="1" applyFont="1" applyFill="1" applyBorder="1" applyAlignment="1">
      <alignment horizontal="center"/>
    </xf>
    <xf numFmtId="0" fontId="17" fillId="2" borderId="30" xfId="0" applyFont="1" applyFill="1" applyBorder="1" applyAlignment="1" applyProtection="1">
      <alignment horizontal="center" vertical="center" wrapText="1"/>
    </xf>
    <xf numFmtId="0" fontId="17" fillId="2" borderId="6" xfId="0" applyFont="1" applyFill="1" applyBorder="1" applyAlignment="1" applyProtection="1">
      <alignment horizontal="center" vertical="center" wrapText="1"/>
    </xf>
    <xf numFmtId="0" fontId="6" fillId="2" borderId="0" xfId="0" applyFont="1" applyFill="1" applyBorder="1" applyAlignment="1">
      <alignment horizontal="left" vertical="top" wrapText="1"/>
    </xf>
    <xf numFmtId="0" fontId="136" fillId="2" borderId="0" xfId="0" applyFont="1" applyFill="1" applyAlignment="1">
      <alignment horizontal="left" vertical="top" wrapText="1"/>
    </xf>
    <xf numFmtId="0" fontId="61" fillId="2" borderId="0" xfId="0" applyFont="1" applyFill="1" applyAlignment="1">
      <alignment horizontal="center" wrapText="1"/>
    </xf>
  </cellXfs>
  <cellStyles count="14">
    <cellStyle name="Accent2" xfId="1" builtinId="33"/>
    <cellStyle name="Comma" xfId="2" builtinId="3"/>
    <cellStyle name="Comma_Changes" xfId="3"/>
    <cellStyle name="Comma0" xfId="4"/>
    <cellStyle name="Currency" xfId="5" builtinId="4"/>
    <cellStyle name="Currency0" xfId="6"/>
    <cellStyle name="Date" xfId="7"/>
    <cellStyle name="Fixed" xfId="8"/>
    <cellStyle name="Heading 1" xfId="9" builtinId="16" customBuiltin="1"/>
    <cellStyle name="Heading 2" xfId="10" builtinId="17" customBuiltin="1"/>
    <cellStyle name="Hyperlink" xfId="11" builtinId="8"/>
    <cellStyle name="Normal" xfId="0" builtinId="0"/>
    <cellStyle name="Percent" xfId="12" builtinId="5"/>
    <cellStyle name="Total" xfId="13" builtinId="25" customBuiltin="1"/>
  </cellStyles>
  <dxfs count="9">
    <dxf>
      <fill>
        <patternFill patternType="solid">
          <bgColor indexed="9"/>
        </patternFill>
      </fill>
    </dxf>
    <dxf>
      <fill>
        <patternFill patternType="solid">
          <bgColor indexed="9"/>
        </patternFill>
      </fill>
    </dxf>
    <dxf>
      <font>
        <strike val="0"/>
        <condense val="0"/>
        <extend val="0"/>
        <color indexed="9"/>
      </font>
    </dxf>
    <dxf>
      <font>
        <strike val="0"/>
        <condense val="0"/>
        <extend val="0"/>
        <color indexed="9"/>
      </font>
    </dxf>
    <dxf>
      <font>
        <strike val="0"/>
        <condense val="0"/>
        <extend val="0"/>
        <color indexed="9"/>
      </font>
    </dxf>
    <dxf>
      <fill>
        <patternFill patternType="solid">
          <bgColor indexed="9"/>
        </patternFill>
      </fill>
    </dxf>
    <dxf>
      <fill>
        <patternFill>
          <bgColor indexed="10"/>
        </patternFill>
      </fill>
    </dxf>
    <dxf>
      <fill>
        <patternFill>
          <bgColor indexed="10"/>
        </patternFill>
      </fill>
    </dxf>
    <dxf>
      <fill>
        <patternFill>
          <bgColor indexed="10"/>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drawings/_rels/drawing1.xml.rels><?xml version="1.0" encoding="UTF-8" standalone="yes"?>
<Relationships xmlns="http://schemas.openxmlformats.org/package/2006/relationships"><Relationship Id="rId8" Type="http://schemas.openxmlformats.org/officeDocument/2006/relationships/hyperlink" Target="#'E5 Reconciliation'!A1"/><Relationship Id="rId13" Type="http://schemas.openxmlformats.org/officeDocument/2006/relationships/hyperlink" Target="#'I9 Direct Allocation'!A1"/><Relationship Id="rId18" Type="http://schemas.openxmlformats.org/officeDocument/2006/relationships/hyperlink" Target="#'O3.1 Line Tran Unit Cost'!A1"/><Relationship Id="rId26" Type="http://schemas.openxmlformats.org/officeDocument/2006/relationships/hyperlink" Target="#'O3.5 USL Metering Credit'!A1"/><Relationship Id="rId3" Type="http://schemas.openxmlformats.org/officeDocument/2006/relationships/hyperlink" Target="#'E1 Categorization'!A1"/><Relationship Id="rId21" Type="http://schemas.openxmlformats.org/officeDocument/2006/relationships/hyperlink" Target="#'O4 Summary by Class &amp; Accounts'!A1"/><Relationship Id="rId7" Type="http://schemas.openxmlformats.org/officeDocument/2006/relationships/hyperlink" Target="#'E4 TB Allocation Details'!A1"/><Relationship Id="rId12" Type="http://schemas.openxmlformats.org/officeDocument/2006/relationships/hyperlink" Target="#'I6 Customer Data'!A1"/><Relationship Id="rId17" Type="http://schemas.openxmlformats.org/officeDocument/2006/relationships/hyperlink" Target="#'O2 Fixed Charge|Floor|Ceiling'!A1"/><Relationship Id="rId25" Type="http://schemas.openxmlformats.org/officeDocument/2006/relationships/hyperlink" Target="#'O5 Details by Class &amp; Accounts'!A1"/><Relationship Id="rId2" Type="http://schemas.openxmlformats.org/officeDocument/2006/relationships/hyperlink" Target="#'I2 LDC class'!A1"/><Relationship Id="rId16" Type="http://schemas.openxmlformats.org/officeDocument/2006/relationships/hyperlink" Target="#'O1 Revenue to cost|RR'!A1"/><Relationship Id="rId20" Type="http://schemas.openxmlformats.org/officeDocument/2006/relationships/hyperlink" Target="#'O3.3 Primary Cost Pool'!A1"/><Relationship Id="rId29" Type="http://schemas.openxmlformats.org/officeDocument/2006/relationships/hyperlink" Target="#'O2.3 Secondary Cost PLCC Adj'!A1"/><Relationship Id="rId1" Type="http://schemas.openxmlformats.org/officeDocument/2006/relationships/hyperlink" Target="#'E3 PLCC'!A1"/><Relationship Id="rId6" Type="http://schemas.openxmlformats.org/officeDocument/2006/relationships/hyperlink" Target="#'E2 Allocators'!A1"/><Relationship Id="rId11" Type="http://schemas.openxmlformats.org/officeDocument/2006/relationships/hyperlink" Target="#'I8 Demand Data'!A1"/><Relationship Id="rId24" Type="http://schemas.openxmlformats.org/officeDocument/2006/relationships/hyperlink" Target="#'06 Costs by functions'!A1"/><Relationship Id="rId5" Type="http://schemas.openxmlformats.org/officeDocument/2006/relationships/hyperlink" Target="#'I3 TB Data'!A1"/><Relationship Id="rId15" Type="http://schemas.openxmlformats.org/officeDocument/2006/relationships/hyperlink" Target="#'E3 PLCC'!A1"/><Relationship Id="rId23" Type="http://schemas.openxmlformats.org/officeDocument/2006/relationships/hyperlink" Target="#'O7 Others'!A1"/><Relationship Id="rId28" Type="http://schemas.openxmlformats.org/officeDocument/2006/relationships/hyperlink" Target="#'O2.2 Primary Cost PLCC Adj'!A1"/><Relationship Id="rId10" Type="http://schemas.openxmlformats.org/officeDocument/2006/relationships/hyperlink" Target="#'I7.1 Meter Capital'!A1"/><Relationship Id="rId19" Type="http://schemas.openxmlformats.org/officeDocument/2006/relationships/hyperlink" Target="#'O3.2 Substat Tran Unit Cost '!A1"/><Relationship Id="rId4" Type="http://schemas.openxmlformats.org/officeDocument/2006/relationships/hyperlink" Target="#'I4 BO ASSETS'!A1"/><Relationship Id="rId9" Type="http://schemas.openxmlformats.org/officeDocument/2006/relationships/hyperlink" Target="#'I5 Misc Data'!A1"/><Relationship Id="rId14" Type="http://schemas.openxmlformats.org/officeDocument/2006/relationships/hyperlink" Target="#'I7.2 Meter Reading'!A1"/><Relationship Id="rId22" Type="http://schemas.openxmlformats.org/officeDocument/2006/relationships/hyperlink" Target="#'O3.4 Secondary Cost Pool'!A1"/><Relationship Id="rId27" Type="http://schemas.openxmlformats.org/officeDocument/2006/relationships/hyperlink" Target="#'O2.1 Line Tran PLCC Adj'!A1"/></Relationships>
</file>

<file path=xl/drawings/_rels/vmlDrawing1.vml.rels><?xml version="1.0" encoding="UTF-8" standalone="yes"?>
<Relationships xmlns="http://schemas.openxmlformats.org/package/2006/relationships"><Relationship Id="rId1" Type="http://schemas.openxmlformats.org/officeDocument/2006/relationships/image" Target="../media/image1.wmf"/></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wmf"/></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wmf"/></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wmf"/></Relationships>
</file>

<file path=xl/drawings/_rels/vmlDrawing13.vml.rels><?xml version="1.0" encoding="UTF-8" standalone="yes"?>
<Relationships xmlns="http://schemas.openxmlformats.org/package/2006/relationships"><Relationship Id="rId1" Type="http://schemas.openxmlformats.org/officeDocument/2006/relationships/image" Target="../media/image1.wmf"/></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wmf"/></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wmf"/></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wmf"/></Relationships>
</file>

<file path=xl/drawings/_rels/vmlDrawing17.vml.rels><?xml version="1.0" encoding="UTF-8" standalone="yes"?>
<Relationships xmlns="http://schemas.openxmlformats.org/package/2006/relationships"><Relationship Id="rId1" Type="http://schemas.openxmlformats.org/officeDocument/2006/relationships/image" Target="../media/image1.wmf"/></Relationships>
</file>

<file path=xl/drawings/_rels/vmlDrawing18.vml.rels><?xml version="1.0" encoding="UTF-8" standalone="yes"?>
<Relationships xmlns="http://schemas.openxmlformats.org/package/2006/relationships"><Relationship Id="rId1" Type="http://schemas.openxmlformats.org/officeDocument/2006/relationships/image" Target="../media/image1.wmf"/></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w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1.wmf"/></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wmf"/></Relationships>
</file>

<file path=xl/drawings/_rels/vmlDrawing21.vml.rels><?xml version="1.0" encoding="UTF-8" standalone="yes"?>
<Relationships xmlns="http://schemas.openxmlformats.org/package/2006/relationships"><Relationship Id="rId1" Type="http://schemas.openxmlformats.org/officeDocument/2006/relationships/image" Target="../media/image1.wmf"/></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wmf"/></Relationships>
</file>

<file path=xl/drawings/_rels/vmlDrawing23.vml.rels><?xml version="1.0" encoding="UTF-8" standalone="yes"?>
<Relationships xmlns="http://schemas.openxmlformats.org/package/2006/relationships"><Relationship Id="rId1" Type="http://schemas.openxmlformats.org/officeDocument/2006/relationships/image" Target="../media/image1.wmf"/></Relationships>
</file>

<file path=xl/drawings/_rels/vmlDrawing24.vml.rels><?xml version="1.0" encoding="UTF-8" standalone="yes"?>
<Relationships xmlns="http://schemas.openxmlformats.org/package/2006/relationships"><Relationship Id="rId1" Type="http://schemas.openxmlformats.org/officeDocument/2006/relationships/image" Target="../media/image1.wmf"/></Relationships>
</file>

<file path=xl/drawings/_rels/vmlDrawing25.vml.rels><?xml version="1.0" encoding="UTF-8" standalone="yes"?>
<Relationships xmlns="http://schemas.openxmlformats.org/package/2006/relationships"><Relationship Id="rId1" Type="http://schemas.openxmlformats.org/officeDocument/2006/relationships/image" Target="../media/image1.wmf"/></Relationships>
</file>

<file path=xl/drawings/_rels/vmlDrawing26.vml.rels><?xml version="1.0" encoding="UTF-8" standalone="yes"?>
<Relationships xmlns="http://schemas.openxmlformats.org/package/2006/relationships"><Relationship Id="rId1" Type="http://schemas.openxmlformats.org/officeDocument/2006/relationships/image" Target="../media/image1.wmf"/></Relationships>
</file>

<file path=xl/drawings/_rels/vmlDrawing27.vml.rels><?xml version="1.0" encoding="UTF-8" standalone="yes"?>
<Relationships xmlns="http://schemas.openxmlformats.org/package/2006/relationships"><Relationship Id="rId1" Type="http://schemas.openxmlformats.org/officeDocument/2006/relationships/image" Target="../media/image1.wmf"/></Relationships>
</file>

<file path=xl/drawings/_rels/vmlDrawing28.vml.rels><?xml version="1.0" encoding="UTF-8" standalone="yes"?>
<Relationships xmlns="http://schemas.openxmlformats.org/package/2006/relationships"><Relationship Id="rId1" Type="http://schemas.openxmlformats.org/officeDocument/2006/relationships/image" Target="../media/image1.wmf"/></Relationships>
</file>

<file path=xl/drawings/_rels/vmlDrawing29.vml.rels><?xml version="1.0" encoding="UTF-8" standalone="yes"?>
<Relationships xmlns="http://schemas.openxmlformats.org/package/2006/relationships"><Relationship Id="rId1" Type="http://schemas.openxmlformats.org/officeDocument/2006/relationships/image" Target="../media/image1.w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1.wmf"/></Relationships>
</file>

<file path=xl/drawings/_rels/vmlDrawing30.vml.rels><?xml version="1.0" encoding="UTF-8" standalone="yes"?>
<Relationships xmlns="http://schemas.openxmlformats.org/package/2006/relationships"><Relationship Id="rId1" Type="http://schemas.openxmlformats.org/officeDocument/2006/relationships/image" Target="../media/image1.w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1.w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1.wmf"/></Relationships>
</file>

<file path=xl/drawings/_rels/vmlDrawing6.vml.rels><?xml version="1.0" encoding="UTF-8" standalone="yes"?>
<Relationships xmlns="http://schemas.openxmlformats.org/package/2006/relationships"><Relationship Id="rId1" Type="http://schemas.openxmlformats.org/officeDocument/2006/relationships/image" Target="../media/image1.wmf"/></Relationships>
</file>

<file path=xl/drawings/_rels/vmlDrawing7.vml.rels><?xml version="1.0" encoding="UTF-8" standalone="yes"?>
<Relationships xmlns="http://schemas.openxmlformats.org/package/2006/relationships"><Relationship Id="rId1" Type="http://schemas.openxmlformats.org/officeDocument/2006/relationships/image" Target="../media/image1.wmf"/></Relationships>
</file>

<file path=xl/drawings/_rels/vmlDrawing8.vml.rels><?xml version="1.0" encoding="UTF-8" standalone="yes"?>
<Relationships xmlns="http://schemas.openxmlformats.org/package/2006/relationships"><Relationship Id="rId1" Type="http://schemas.openxmlformats.org/officeDocument/2006/relationships/image" Target="../media/image1.wmf"/></Relationships>
</file>

<file path=xl/drawings/_rels/vmlDrawing9.v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xdr:from>
      <xdr:col>3</xdr:col>
      <xdr:colOff>0</xdr:colOff>
      <xdr:row>76</xdr:row>
      <xdr:rowOff>0</xdr:rowOff>
    </xdr:from>
    <xdr:to>
      <xdr:col>3</xdr:col>
      <xdr:colOff>0</xdr:colOff>
      <xdr:row>76</xdr:row>
      <xdr:rowOff>0</xdr:rowOff>
    </xdr:to>
    <xdr:sp macro="" textlink="">
      <xdr:nvSpPr>
        <xdr:cNvPr id="5127" name="Rectangle 7"/>
        <xdr:cNvSpPr>
          <a:spLocks noChangeArrowheads="1"/>
        </xdr:cNvSpPr>
      </xdr:nvSpPr>
      <xdr:spPr bwMode="auto">
        <a:xfrm>
          <a:off x="4267200" y="15182850"/>
          <a:ext cx="0" cy="0"/>
        </a:xfrm>
        <a:prstGeom prst="rect">
          <a:avLst/>
        </a:prstGeom>
        <a:solidFill>
          <a:srgbClr val="FFCC99"/>
        </a:solidFill>
        <a:ln w="28575" algn="ctr">
          <a:solidFill>
            <a:srgbClr val="000000"/>
          </a:solidFill>
          <a:miter lim="800000"/>
          <a:headEnd/>
          <a:tailEnd/>
        </a:ln>
        <a:effectLst/>
      </xdr:spPr>
      <xdr:txBody>
        <a:bodyPr vertOverflow="clip" wrap="square" lIns="27432" tIns="22860" rIns="27432" bIns="22860" anchor="ctr" upright="1"/>
        <a:lstStyle/>
        <a:p>
          <a:pPr algn="ctr" rtl="1">
            <a:defRPr sz="1000"/>
          </a:pPr>
          <a:r>
            <a:rPr lang="en-US" sz="1000" b="1" i="0" strike="noStrike">
              <a:solidFill>
                <a:srgbClr val="000000"/>
              </a:solidFill>
              <a:latin typeface="Arial"/>
              <a:cs typeface="Arial"/>
            </a:rPr>
            <a:t>OEB Defaults</a:t>
          </a:r>
        </a:p>
      </xdr:txBody>
    </xdr:sp>
    <xdr:clientData/>
  </xdr:twoCellAnchor>
  <xdr:twoCellAnchor>
    <xdr:from>
      <xdr:col>3</xdr:col>
      <xdr:colOff>0</xdr:colOff>
      <xdr:row>76</xdr:row>
      <xdr:rowOff>0</xdr:rowOff>
    </xdr:from>
    <xdr:to>
      <xdr:col>3</xdr:col>
      <xdr:colOff>0</xdr:colOff>
      <xdr:row>76</xdr:row>
      <xdr:rowOff>0</xdr:rowOff>
    </xdr:to>
    <xdr:sp macro="" textlink="">
      <xdr:nvSpPr>
        <xdr:cNvPr id="5129" name="Rectangle 9"/>
        <xdr:cNvSpPr>
          <a:spLocks noChangeArrowheads="1"/>
        </xdr:cNvSpPr>
      </xdr:nvSpPr>
      <xdr:spPr bwMode="auto">
        <a:xfrm>
          <a:off x="4267200" y="15182850"/>
          <a:ext cx="0" cy="0"/>
        </a:xfrm>
        <a:prstGeom prst="rect">
          <a:avLst/>
        </a:prstGeom>
        <a:solidFill>
          <a:srgbClr val="C0C0C0"/>
        </a:solidFill>
        <a:ln w="28575" algn="ctr">
          <a:solidFill>
            <a:srgbClr val="000000"/>
          </a:solidFill>
          <a:miter lim="800000"/>
          <a:headEnd/>
          <a:tailEnd/>
        </a:ln>
        <a:effectLst/>
      </xdr:spPr>
      <xdr:txBody>
        <a:bodyPr vertOverflow="clip" wrap="square" lIns="27432" tIns="22860" rIns="27432" bIns="22860" anchor="ctr" upright="1"/>
        <a:lstStyle/>
        <a:p>
          <a:pPr algn="ctr" rtl="1">
            <a:defRPr sz="1000"/>
          </a:pPr>
          <a:r>
            <a:rPr lang="en-US" sz="1000" b="1" i="0" strike="noStrike">
              <a:solidFill>
                <a:srgbClr val="000000"/>
              </a:solidFill>
              <a:latin typeface="Arial"/>
              <a:cs typeface="Arial"/>
            </a:rPr>
            <a:t>Load Shapes</a:t>
          </a:r>
        </a:p>
      </xdr:txBody>
    </xdr:sp>
    <xdr:clientData/>
  </xdr:twoCellAnchor>
  <xdr:twoCellAnchor>
    <xdr:from>
      <xdr:col>3</xdr:col>
      <xdr:colOff>0</xdr:colOff>
      <xdr:row>76</xdr:row>
      <xdr:rowOff>0</xdr:rowOff>
    </xdr:from>
    <xdr:to>
      <xdr:col>3</xdr:col>
      <xdr:colOff>0</xdr:colOff>
      <xdr:row>76</xdr:row>
      <xdr:rowOff>0</xdr:rowOff>
    </xdr:to>
    <xdr:cxnSp macro="">
      <xdr:nvCxnSpPr>
        <xdr:cNvPr id="5315" name="AutoShape 16"/>
        <xdr:cNvCxnSpPr>
          <a:cxnSpLocks noChangeShapeType="1"/>
          <a:stCxn id="5129" idx="2"/>
        </xdr:cNvCxnSpPr>
      </xdr:nvCxnSpPr>
      <xdr:spPr bwMode="auto">
        <a:xfrm rot="5400000">
          <a:off x="4267200" y="15144750"/>
          <a:ext cx="0" cy="0"/>
        </a:xfrm>
        <a:prstGeom prst="bentConnector2">
          <a:avLst/>
        </a:prstGeom>
        <a:noFill/>
        <a:ln w="25400">
          <a:solidFill>
            <a:srgbClr val="808080"/>
          </a:solidFill>
          <a:miter lim="800000"/>
          <a:headEnd/>
          <a:tailEnd type="triangle" w="med" len="med"/>
        </a:ln>
      </xdr:spPr>
    </xdr:cxnSp>
    <xdr:clientData/>
  </xdr:twoCellAnchor>
  <xdr:twoCellAnchor>
    <xdr:from>
      <xdr:col>3</xdr:col>
      <xdr:colOff>0</xdr:colOff>
      <xdr:row>76</xdr:row>
      <xdr:rowOff>0</xdr:rowOff>
    </xdr:from>
    <xdr:to>
      <xdr:col>3</xdr:col>
      <xdr:colOff>0</xdr:colOff>
      <xdr:row>76</xdr:row>
      <xdr:rowOff>0</xdr:rowOff>
    </xdr:to>
    <xdr:cxnSp macro="">
      <xdr:nvCxnSpPr>
        <xdr:cNvPr id="5316" name="AutoShape 27"/>
        <xdr:cNvCxnSpPr>
          <a:cxnSpLocks noChangeShapeType="1"/>
        </xdr:cNvCxnSpPr>
      </xdr:nvCxnSpPr>
      <xdr:spPr bwMode="auto">
        <a:xfrm rot="5400000">
          <a:off x="4267200" y="15144750"/>
          <a:ext cx="0" cy="0"/>
        </a:xfrm>
        <a:prstGeom prst="straightConnector1">
          <a:avLst/>
        </a:prstGeom>
        <a:noFill/>
        <a:ln w="25400">
          <a:solidFill>
            <a:srgbClr val="808080"/>
          </a:solidFill>
          <a:round/>
          <a:headEnd/>
          <a:tailEnd type="triangle" w="med" len="med"/>
        </a:ln>
      </xdr:spPr>
    </xdr:cxnSp>
    <xdr:clientData/>
  </xdr:twoCellAnchor>
  <xdr:twoCellAnchor>
    <xdr:from>
      <xdr:col>3</xdr:col>
      <xdr:colOff>0</xdr:colOff>
      <xdr:row>76</xdr:row>
      <xdr:rowOff>0</xdr:rowOff>
    </xdr:from>
    <xdr:to>
      <xdr:col>3</xdr:col>
      <xdr:colOff>0</xdr:colOff>
      <xdr:row>76</xdr:row>
      <xdr:rowOff>0</xdr:rowOff>
    </xdr:to>
    <xdr:cxnSp macro="">
      <xdr:nvCxnSpPr>
        <xdr:cNvPr id="5317" name="AutoShape 30"/>
        <xdr:cNvCxnSpPr>
          <a:cxnSpLocks noChangeShapeType="1"/>
        </xdr:cNvCxnSpPr>
      </xdr:nvCxnSpPr>
      <xdr:spPr bwMode="auto">
        <a:xfrm rot="16200000" flipH="1">
          <a:off x="4267200" y="15144750"/>
          <a:ext cx="0" cy="0"/>
        </a:xfrm>
        <a:prstGeom prst="bentConnector3">
          <a:avLst>
            <a:gd name="adj1" fmla="val 49426"/>
          </a:avLst>
        </a:prstGeom>
        <a:noFill/>
        <a:ln w="25400">
          <a:solidFill>
            <a:srgbClr val="808080"/>
          </a:solidFill>
          <a:miter lim="800000"/>
          <a:headEnd/>
          <a:tailEnd type="triangle" w="med" len="med"/>
        </a:ln>
      </xdr:spPr>
    </xdr:cxnSp>
    <xdr:clientData/>
  </xdr:twoCellAnchor>
  <xdr:twoCellAnchor>
    <xdr:from>
      <xdr:col>2</xdr:col>
      <xdr:colOff>790575</xdr:colOff>
      <xdr:row>71</xdr:row>
      <xdr:rowOff>0</xdr:rowOff>
    </xdr:from>
    <xdr:to>
      <xdr:col>2</xdr:col>
      <xdr:colOff>790575</xdr:colOff>
      <xdr:row>71</xdr:row>
      <xdr:rowOff>0</xdr:rowOff>
    </xdr:to>
    <xdr:cxnSp macro="">
      <xdr:nvCxnSpPr>
        <xdr:cNvPr id="5318" name="AutoShape 31"/>
        <xdr:cNvCxnSpPr>
          <a:cxnSpLocks noChangeShapeType="1"/>
        </xdr:cNvCxnSpPr>
      </xdr:nvCxnSpPr>
      <xdr:spPr bwMode="auto">
        <a:xfrm rot="5400000">
          <a:off x="3048000" y="14430375"/>
          <a:ext cx="0" cy="0"/>
        </a:xfrm>
        <a:prstGeom prst="straightConnector1">
          <a:avLst/>
        </a:prstGeom>
        <a:noFill/>
        <a:ln w="25400">
          <a:solidFill>
            <a:srgbClr val="808080"/>
          </a:solidFill>
          <a:round/>
          <a:headEnd/>
          <a:tailEnd type="triangle" w="med" len="med"/>
        </a:ln>
      </xdr:spPr>
    </xdr:cxnSp>
    <xdr:clientData/>
  </xdr:twoCellAnchor>
  <xdr:twoCellAnchor>
    <xdr:from>
      <xdr:col>3</xdr:col>
      <xdr:colOff>0</xdr:colOff>
      <xdr:row>76</xdr:row>
      <xdr:rowOff>0</xdr:rowOff>
    </xdr:from>
    <xdr:to>
      <xdr:col>3</xdr:col>
      <xdr:colOff>0</xdr:colOff>
      <xdr:row>76</xdr:row>
      <xdr:rowOff>0</xdr:rowOff>
    </xdr:to>
    <xdr:cxnSp macro="">
      <xdr:nvCxnSpPr>
        <xdr:cNvPr id="5319" name="AutoShape 47"/>
        <xdr:cNvCxnSpPr>
          <a:cxnSpLocks noChangeShapeType="1"/>
        </xdr:cNvCxnSpPr>
      </xdr:nvCxnSpPr>
      <xdr:spPr bwMode="auto">
        <a:xfrm rot="5400000">
          <a:off x="4267200" y="15144750"/>
          <a:ext cx="0" cy="0"/>
        </a:xfrm>
        <a:prstGeom prst="bentConnector3">
          <a:avLst>
            <a:gd name="adj1" fmla="val 50000"/>
          </a:avLst>
        </a:prstGeom>
        <a:noFill/>
        <a:ln w="25400">
          <a:solidFill>
            <a:srgbClr val="808080"/>
          </a:solidFill>
          <a:miter lim="800000"/>
          <a:headEnd/>
          <a:tailEnd type="triangle" w="med" len="med"/>
        </a:ln>
      </xdr:spPr>
    </xdr:cxnSp>
    <xdr:clientData/>
  </xdr:twoCellAnchor>
  <xdr:twoCellAnchor>
    <xdr:from>
      <xdr:col>3</xdr:col>
      <xdr:colOff>0</xdr:colOff>
      <xdr:row>76</xdr:row>
      <xdr:rowOff>0</xdr:rowOff>
    </xdr:from>
    <xdr:to>
      <xdr:col>3</xdr:col>
      <xdr:colOff>0</xdr:colOff>
      <xdr:row>76</xdr:row>
      <xdr:rowOff>0</xdr:rowOff>
    </xdr:to>
    <xdr:sp macro="" textlink="">
      <xdr:nvSpPr>
        <xdr:cNvPr id="5182" name="Rectangle 62">
          <a:hlinkClick xmlns:r="http://schemas.openxmlformats.org/officeDocument/2006/relationships" r:id="rId1"/>
        </xdr:cNvPr>
        <xdr:cNvSpPr>
          <a:spLocks noChangeArrowheads="1"/>
        </xdr:cNvSpPr>
      </xdr:nvSpPr>
      <xdr:spPr bwMode="auto">
        <a:xfrm>
          <a:off x="4267200" y="15182850"/>
          <a:ext cx="0" cy="0"/>
        </a:xfrm>
        <a:prstGeom prst="rect">
          <a:avLst/>
        </a:prstGeom>
        <a:solidFill>
          <a:srgbClr val="FFFF00"/>
        </a:solidFill>
        <a:ln w="28575" algn="ctr">
          <a:solidFill>
            <a:srgbClr val="000000"/>
          </a:solidFill>
          <a:miter lim="800000"/>
          <a:headEnd/>
          <a:tailEnd/>
        </a:ln>
        <a:effectLst/>
      </xdr:spPr>
      <xdr:txBody>
        <a:bodyPr vertOverflow="clip" wrap="square" lIns="27432" tIns="22860" rIns="0" bIns="0" anchor="t" upright="1"/>
        <a:lstStyle/>
        <a:p>
          <a:pPr algn="l" rtl="1">
            <a:defRPr sz="1000"/>
          </a:pPr>
          <a:r>
            <a:rPr lang="en-US" sz="1000" b="1" i="0" strike="noStrike">
              <a:solidFill>
                <a:srgbClr val="000000"/>
              </a:solidFill>
              <a:latin typeface="Arial"/>
              <a:cs typeface="Arial"/>
            </a:rPr>
            <a:t>E3</a:t>
          </a:r>
        </a:p>
        <a:p>
          <a:pPr algn="l" rtl="1">
            <a:defRPr sz="1000"/>
          </a:pPr>
          <a:r>
            <a:rPr lang="en-US" sz="1000" b="1" i="0" strike="noStrike">
              <a:solidFill>
                <a:srgbClr val="000000"/>
              </a:solidFill>
              <a:latin typeface="Arial"/>
              <a:cs typeface="Arial"/>
            </a:rPr>
            <a:t>PLCC</a:t>
          </a:r>
        </a:p>
      </xdr:txBody>
    </xdr:sp>
    <xdr:clientData/>
  </xdr:twoCellAnchor>
  <xdr:twoCellAnchor>
    <xdr:from>
      <xdr:col>3</xdr:col>
      <xdr:colOff>133350</xdr:colOff>
      <xdr:row>31</xdr:row>
      <xdr:rowOff>47625</xdr:rowOff>
    </xdr:from>
    <xdr:to>
      <xdr:col>3</xdr:col>
      <xdr:colOff>438150</xdr:colOff>
      <xdr:row>31</xdr:row>
      <xdr:rowOff>142875</xdr:rowOff>
    </xdr:to>
    <xdr:sp macro="" textlink="">
      <xdr:nvSpPr>
        <xdr:cNvPr id="5321" name="Rectangle 193"/>
        <xdr:cNvSpPr>
          <a:spLocks noChangeArrowheads="1"/>
        </xdr:cNvSpPr>
      </xdr:nvSpPr>
      <xdr:spPr bwMode="auto">
        <a:xfrm>
          <a:off x="4400550" y="7419975"/>
          <a:ext cx="304800" cy="95250"/>
        </a:xfrm>
        <a:prstGeom prst="rect">
          <a:avLst/>
        </a:prstGeom>
        <a:solidFill>
          <a:srgbClr val="CCFFCC"/>
        </a:solidFill>
        <a:ln w="12700" algn="ctr">
          <a:solidFill>
            <a:srgbClr val="808080"/>
          </a:solidFill>
          <a:miter lim="800000"/>
          <a:headEnd/>
          <a:tailEnd/>
        </a:ln>
      </xdr:spPr>
    </xdr:sp>
    <xdr:clientData/>
  </xdr:twoCellAnchor>
  <xdr:twoCellAnchor>
    <xdr:from>
      <xdr:col>3</xdr:col>
      <xdr:colOff>133350</xdr:colOff>
      <xdr:row>32</xdr:row>
      <xdr:rowOff>57150</xdr:rowOff>
    </xdr:from>
    <xdr:to>
      <xdr:col>3</xdr:col>
      <xdr:colOff>447675</xdr:colOff>
      <xdr:row>32</xdr:row>
      <xdr:rowOff>152400</xdr:rowOff>
    </xdr:to>
    <xdr:sp macro="" textlink="">
      <xdr:nvSpPr>
        <xdr:cNvPr id="5322" name="Rectangle 194"/>
        <xdr:cNvSpPr>
          <a:spLocks noChangeArrowheads="1"/>
        </xdr:cNvSpPr>
      </xdr:nvSpPr>
      <xdr:spPr bwMode="auto">
        <a:xfrm>
          <a:off x="4400550" y="7620000"/>
          <a:ext cx="314325" cy="95250"/>
        </a:xfrm>
        <a:prstGeom prst="rect">
          <a:avLst/>
        </a:prstGeom>
        <a:solidFill>
          <a:srgbClr val="FFFFFF"/>
        </a:solidFill>
        <a:ln w="12700" algn="ctr">
          <a:solidFill>
            <a:srgbClr val="808080"/>
          </a:solidFill>
          <a:miter lim="800000"/>
          <a:headEnd/>
          <a:tailEnd/>
        </a:ln>
      </xdr:spPr>
    </xdr:sp>
    <xdr:clientData/>
  </xdr:twoCellAnchor>
  <xdr:twoCellAnchor>
    <xdr:from>
      <xdr:col>3</xdr:col>
      <xdr:colOff>133350</xdr:colOff>
      <xdr:row>33</xdr:row>
      <xdr:rowOff>57150</xdr:rowOff>
    </xdr:from>
    <xdr:to>
      <xdr:col>3</xdr:col>
      <xdr:colOff>457200</xdr:colOff>
      <xdr:row>33</xdr:row>
      <xdr:rowOff>152400</xdr:rowOff>
    </xdr:to>
    <xdr:sp macro="" textlink="">
      <xdr:nvSpPr>
        <xdr:cNvPr id="5323" name="Rectangle 195"/>
        <xdr:cNvSpPr>
          <a:spLocks noChangeArrowheads="1"/>
        </xdr:cNvSpPr>
      </xdr:nvSpPr>
      <xdr:spPr bwMode="auto">
        <a:xfrm>
          <a:off x="4400550" y="7810500"/>
          <a:ext cx="323850" cy="95250"/>
        </a:xfrm>
        <a:prstGeom prst="rect">
          <a:avLst/>
        </a:prstGeom>
        <a:solidFill>
          <a:srgbClr val="FFFF00"/>
        </a:solidFill>
        <a:ln w="12700" algn="ctr">
          <a:solidFill>
            <a:srgbClr val="808080"/>
          </a:solidFill>
          <a:miter lim="800000"/>
          <a:headEnd/>
          <a:tailEnd/>
        </a:ln>
      </xdr:spPr>
    </xdr:sp>
    <xdr:clientData/>
  </xdr:twoCellAnchor>
  <xdr:twoCellAnchor>
    <xdr:from>
      <xdr:col>3</xdr:col>
      <xdr:colOff>133350</xdr:colOff>
      <xdr:row>36</xdr:row>
      <xdr:rowOff>47625</xdr:rowOff>
    </xdr:from>
    <xdr:to>
      <xdr:col>3</xdr:col>
      <xdr:colOff>447675</xdr:colOff>
      <xdr:row>36</xdr:row>
      <xdr:rowOff>142875</xdr:rowOff>
    </xdr:to>
    <xdr:sp macro="" textlink="">
      <xdr:nvSpPr>
        <xdr:cNvPr id="5324" name="Rectangle 196"/>
        <xdr:cNvSpPr>
          <a:spLocks noChangeArrowheads="1"/>
        </xdr:cNvSpPr>
      </xdr:nvSpPr>
      <xdr:spPr bwMode="auto">
        <a:xfrm>
          <a:off x="4400550" y="8372475"/>
          <a:ext cx="314325" cy="95250"/>
        </a:xfrm>
        <a:prstGeom prst="rect">
          <a:avLst/>
        </a:prstGeom>
        <a:solidFill>
          <a:srgbClr val="FFCC99"/>
        </a:solidFill>
        <a:ln w="12700" algn="ctr">
          <a:solidFill>
            <a:srgbClr val="808080"/>
          </a:solidFill>
          <a:miter lim="800000"/>
          <a:headEnd/>
          <a:tailEnd/>
        </a:ln>
      </xdr:spPr>
    </xdr:sp>
    <xdr:clientData/>
  </xdr:twoCellAnchor>
  <xdr:twoCellAnchor>
    <xdr:from>
      <xdr:col>3</xdr:col>
      <xdr:colOff>133350</xdr:colOff>
      <xdr:row>37</xdr:row>
      <xdr:rowOff>38100</xdr:rowOff>
    </xdr:from>
    <xdr:to>
      <xdr:col>3</xdr:col>
      <xdr:colOff>438150</xdr:colOff>
      <xdr:row>37</xdr:row>
      <xdr:rowOff>133350</xdr:rowOff>
    </xdr:to>
    <xdr:sp macro="" textlink="">
      <xdr:nvSpPr>
        <xdr:cNvPr id="5325" name="Rectangle 197"/>
        <xdr:cNvSpPr>
          <a:spLocks noChangeArrowheads="1"/>
        </xdr:cNvSpPr>
      </xdr:nvSpPr>
      <xdr:spPr bwMode="auto">
        <a:xfrm>
          <a:off x="4400550" y="8553450"/>
          <a:ext cx="304800" cy="95250"/>
        </a:xfrm>
        <a:prstGeom prst="rect">
          <a:avLst/>
        </a:prstGeom>
        <a:solidFill>
          <a:srgbClr val="FF99CC"/>
        </a:solidFill>
        <a:ln w="12700" algn="ctr">
          <a:solidFill>
            <a:srgbClr val="808080"/>
          </a:solidFill>
          <a:miter lim="800000"/>
          <a:headEnd/>
          <a:tailEnd/>
        </a:ln>
      </xdr:spPr>
    </xdr:sp>
    <xdr:clientData/>
  </xdr:twoCellAnchor>
  <xdr:twoCellAnchor>
    <xdr:from>
      <xdr:col>0</xdr:col>
      <xdr:colOff>466725</xdr:colOff>
      <xdr:row>120</xdr:row>
      <xdr:rowOff>0</xdr:rowOff>
    </xdr:from>
    <xdr:to>
      <xdr:col>3</xdr:col>
      <xdr:colOff>285750</xdr:colOff>
      <xdr:row>125</xdr:row>
      <xdr:rowOff>66675</xdr:rowOff>
    </xdr:to>
    <xdr:sp macro="" textlink="">
      <xdr:nvSpPr>
        <xdr:cNvPr id="2" name="AutoShape 198"/>
        <xdr:cNvSpPr>
          <a:spLocks noChangeArrowheads="1"/>
        </xdr:cNvSpPr>
      </xdr:nvSpPr>
      <xdr:spPr bwMode="auto">
        <a:xfrm>
          <a:off x="466725" y="21469350"/>
          <a:ext cx="4086225" cy="781050"/>
        </a:xfrm>
        <a:prstGeom prst="roundRect">
          <a:avLst>
            <a:gd name="adj" fmla="val 16667"/>
          </a:avLst>
        </a:prstGeom>
        <a:noFill/>
        <a:ln w="12700" algn="ctr">
          <a:solidFill>
            <a:srgbClr val="808080"/>
          </a:solidFill>
          <a:round/>
          <a:headEnd/>
          <a:tailEnd/>
        </a:ln>
        <a:effectLst/>
      </xdr:spPr>
      <xdr:txBody>
        <a:bodyPr vertOverflow="clip" wrap="square" lIns="27432" tIns="22860" rIns="0" bIns="0" anchor="t" upright="1"/>
        <a:lstStyle/>
        <a:p>
          <a:pPr algn="l" rtl="1">
            <a:defRPr sz="1000"/>
          </a:pPr>
          <a:r>
            <a:rPr lang="en-US" sz="1000" b="0" i="0" strike="noStrike">
              <a:solidFill>
                <a:srgbClr val="000000"/>
              </a:solidFill>
              <a:latin typeface="Arial"/>
              <a:cs typeface="Arial"/>
            </a:rPr>
            <a:t> </a:t>
          </a:r>
          <a:r>
            <a:rPr lang="en-US" sz="1100" b="0" i="0" strike="noStrike">
              <a:solidFill>
                <a:srgbClr val="000000"/>
              </a:solidFill>
              <a:latin typeface="Arial"/>
              <a:cs typeface="Arial"/>
            </a:rPr>
            <a:t>        </a:t>
          </a:r>
        </a:p>
      </xdr:txBody>
    </xdr:sp>
    <xdr:clientData/>
  </xdr:twoCellAnchor>
  <xdr:twoCellAnchor>
    <xdr:from>
      <xdr:col>0</xdr:col>
      <xdr:colOff>647700</xdr:colOff>
      <xdr:row>129</xdr:row>
      <xdr:rowOff>76200</xdr:rowOff>
    </xdr:from>
    <xdr:to>
      <xdr:col>3</xdr:col>
      <xdr:colOff>333375</xdr:colOff>
      <xdr:row>135</xdr:row>
      <xdr:rowOff>47625</xdr:rowOff>
    </xdr:to>
    <xdr:sp macro="" textlink="">
      <xdr:nvSpPr>
        <xdr:cNvPr id="3" name="AutoShape 199"/>
        <xdr:cNvSpPr>
          <a:spLocks noChangeArrowheads="1"/>
        </xdr:cNvSpPr>
      </xdr:nvSpPr>
      <xdr:spPr bwMode="auto">
        <a:xfrm>
          <a:off x="647700" y="22831425"/>
          <a:ext cx="3952875" cy="828675"/>
        </a:xfrm>
        <a:prstGeom prst="roundRect">
          <a:avLst>
            <a:gd name="adj" fmla="val 16667"/>
          </a:avLst>
        </a:prstGeom>
        <a:noFill/>
        <a:ln w="12700" algn="ctr">
          <a:solidFill>
            <a:srgbClr val="808080"/>
          </a:solidFill>
          <a:round/>
          <a:headEnd/>
          <a:tailEnd/>
        </a:ln>
        <a:effectLst/>
      </xdr:spPr>
      <xdr:txBody>
        <a:bodyPr vertOverflow="clip" wrap="square" lIns="27432" tIns="22860" rIns="0" bIns="0" anchor="t" upright="1"/>
        <a:lstStyle/>
        <a:p>
          <a:pPr algn="l" rtl="1">
            <a:defRPr sz="1000"/>
          </a:pPr>
          <a:r>
            <a:rPr lang="en-US" sz="1000" b="0" i="0" strike="noStrike">
              <a:solidFill>
                <a:srgbClr val="000000"/>
              </a:solidFill>
              <a:latin typeface="Arial"/>
              <a:cs typeface="Arial"/>
            </a:rPr>
            <a:t> </a:t>
          </a:r>
          <a:r>
            <a:rPr lang="en-US" sz="1100" b="0" i="0" strike="noStrike">
              <a:solidFill>
                <a:srgbClr val="000000"/>
              </a:solidFill>
              <a:latin typeface="Arial"/>
              <a:cs typeface="Arial"/>
            </a:rPr>
            <a:t>        </a:t>
          </a:r>
        </a:p>
      </xdr:txBody>
    </xdr:sp>
    <xdr:clientData/>
  </xdr:twoCellAnchor>
  <xdr:oneCellAnchor>
    <xdr:from>
      <xdr:col>0</xdr:col>
      <xdr:colOff>361950</xdr:colOff>
      <xdr:row>72</xdr:row>
      <xdr:rowOff>28575</xdr:rowOff>
    </xdr:from>
    <xdr:ext cx="1409700" cy="333375"/>
    <xdr:sp macro="" textlink="">
      <xdr:nvSpPr>
        <xdr:cNvPr id="5320" name="Text Box 200"/>
        <xdr:cNvSpPr txBox="1">
          <a:spLocks noChangeArrowheads="1"/>
        </xdr:cNvSpPr>
      </xdr:nvSpPr>
      <xdr:spPr bwMode="auto">
        <a:xfrm>
          <a:off x="361950" y="14639925"/>
          <a:ext cx="1485900" cy="333375"/>
        </a:xfrm>
        <a:prstGeom prst="rect">
          <a:avLst/>
        </a:prstGeom>
        <a:noFill/>
        <a:ln w="28575" algn="ctr">
          <a:noFill/>
          <a:miter lim="800000"/>
          <a:headEnd/>
          <a:tailEnd/>
        </a:ln>
        <a:effectLst/>
      </xdr:spPr>
      <xdr:txBody>
        <a:bodyPr wrap="none" lIns="36576" tIns="36576" rIns="0" bIns="0" anchor="t" upright="1">
          <a:spAutoFit/>
        </a:bodyPr>
        <a:lstStyle/>
        <a:p>
          <a:pPr algn="l" rtl="1">
            <a:defRPr sz="1000"/>
          </a:pPr>
          <a:r>
            <a:rPr lang="en-US" sz="1800" b="1" i="0" strike="noStrike">
              <a:solidFill>
                <a:srgbClr val="000000"/>
              </a:solidFill>
              <a:latin typeface="Arial"/>
              <a:cs typeface="Arial"/>
            </a:rPr>
            <a:t>1. GENERAL</a:t>
          </a:r>
        </a:p>
      </xdr:txBody>
    </xdr:sp>
    <xdr:clientData/>
  </xdr:oneCellAnchor>
  <xdr:oneCellAnchor>
    <xdr:from>
      <xdr:col>0</xdr:col>
      <xdr:colOff>409575</xdr:colOff>
      <xdr:row>79</xdr:row>
      <xdr:rowOff>114300</xdr:rowOff>
    </xdr:from>
    <xdr:ext cx="3124200" cy="333375"/>
    <xdr:sp macro="" textlink="">
      <xdr:nvSpPr>
        <xdr:cNvPr id="4" name="Text Box 201"/>
        <xdr:cNvSpPr txBox="1">
          <a:spLocks noChangeArrowheads="1"/>
        </xdr:cNvSpPr>
      </xdr:nvSpPr>
      <xdr:spPr bwMode="auto">
        <a:xfrm>
          <a:off x="409575" y="15725775"/>
          <a:ext cx="3200400" cy="333375"/>
        </a:xfrm>
        <a:prstGeom prst="rect">
          <a:avLst/>
        </a:prstGeom>
        <a:noFill/>
        <a:ln w="28575" algn="ctr">
          <a:noFill/>
          <a:miter lim="800000"/>
          <a:headEnd/>
          <a:tailEnd/>
        </a:ln>
        <a:effectLst/>
      </xdr:spPr>
      <xdr:txBody>
        <a:bodyPr wrap="none" lIns="36576" tIns="36576" rIns="0" bIns="0" anchor="t" upright="1">
          <a:spAutoFit/>
        </a:bodyPr>
        <a:lstStyle/>
        <a:p>
          <a:pPr algn="l" rtl="1">
            <a:defRPr sz="1000"/>
          </a:pPr>
          <a:r>
            <a:rPr lang="en-US" sz="1800" b="1" i="0" strike="noStrike">
              <a:solidFill>
                <a:srgbClr val="000000"/>
              </a:solidFill>
              <a:latin typeface="Arial"/>
              <a:cs typeface="Arial"/>
            </a:rPr>
            <a:t>2. LDC INPUT - Rate Classes</a:t>
          </a:r>
        </a:p>
      </xdr:txBody>
    </xdr:sp>
    <xdr:clientData/>
  </xdr:oneCellAnchor>
  <xdr:oneCellAnchor>
    <xdr:from>
      <xdr:col>0</xdr:col>
      <xdr:colOff>409575</xdr:colOff>
      <xdr:row>88</xdr:row>
      <xdr:rowOff>28575</xdr:rowOff>
    </xdr:from>
    <xdr:ext cx="3276600" cy="333375"/>
    <xdr:sp macro="" textlink="">
      <xdr:nvSpPr>
        <xdr:cNvPr id="5" name="Text Box 202"/>
        <xdr:cNvSpPr txBox="1">
          <a:spLocks noChangeArrowheads="1"/>
        </xdr:cNvSpPr>
      </xdr:nvSpPr>
      <xdr:spPr bwMode="auto">
        <a:xfrm>
          <a:off x="409575" y="16925925"/>
          <a:ext cx="3352800" cy="333375"/>
        </a:xfrm>
        <a:prstGeom prst="rect">
          <a:avLst/>
        </a:prstGeom>
        <a:noFill/>
        <a:ln w="28575" algn="ctr">
          <a:noFill/>
          <a:miter lim="800000"/>
          <a:headEnd/>
          <a:tailEnd/>
        </a:ln>
        <a:effectLst/>
      </xdr:spPr>
      <xdr:txBody>
        <a:bodyPr wrap="none" lIns="36576" tIns="36576" rIns="0" bIns="0" anchor="t" upright="1">
          <a:spAutoFit/>
        </a:bodyPr>
        <a:lstStyle/>
        <a:p>
          <a:pPr algn="l" rtl="1">
            <a:defRPr sz="1000"/>
          </a:pPr>
          <a:r>
            <a:rPr lang="en-US" sz="1800" b="1" i="0" strike="noStrike">
              <a:solidFill>
                <a:srgbClr val="000000"/>
              </a:solidFill>
              <a:latin typeface="Arial"/>
              <a:cs typeface="Arial"/>
            </a:rPr>
            <a:t>3. LDC INPUT - Financial Data</a:t>
          </a:r>
        </a:p>
      </xdr:txBody>
    </xdr:sp>
    <xdr:clientData/>
  </xdr:oneCellAnchor>
  <xdr:twoCellAnchor>
    <xdr:from>
      <xdr:col>0</xdr:col>
      <xdr:colOff>600075</xdr:colOff>
      <xdr:row>75</xdr:row>
      <xdr:rowOff>0</xdr:rowOff>
    </xdr:from>
    <xdr:to>
      <xdr:col>2</xdr:col>
      <xdr:colOff>47625</xdr:colOff>
      <xdr:row>79</xdr:row>
      <xdr:rowOff>9525</xdr:rowOff>
    </xdr:to>
    <xdr:sp macro="" textlink="">
      <xdr:nvSpPr>
        <xdr:cNvPr id="6" name="Rectangle 203"/>
        <xdr:cNvSpPr>
          <a:spLocks noChangeArrowheads="1"/>
        </xdr:cNvSpPr>
      </xdr:nvSpPr>
      <xdr:spPr bwMode="auto">
        <a:xfrm>
          <a:off x="600075" y="15039975"/>
          <a:ext cx="1704975" cy="581025"/>
        </a:xfrm>
        <a:prstGeom prst="rect">
          <a:avLst/>
        </a:prstGeom>
        <a:solidFill>
          <a:srgbClr val="FFFF99"/>
        </a:solidFill>
        <a:ln w="28575" algn="ctr">
          <a:solidFill>
            <a:srgbClr val="000000"/>
          </a:solidFill>
          <a:miter lim="800000"/>
          <a:headEnd/>
          <a:tailEnd/>
        </a:ln>
        <a:effectLst/>
      </xdr:spPr>
      <xdr:txBody>
        <a:bodyPr vertOverflow="clip" wrap="square" lIns="27432" tIns="22860" rIns="0" bIns="0" anchor="t" upright="1"/>
        <a:lstStyle/>
        <a:p>
          <a:pPr algn="l" rtl="1">
            <a:defRPr sz="1000"/>
          </a:pPr>
          <a:r>
            <a:rPr lang="en-US" sz="1000" b="1" i="0" strike="noStrike">
              <a:solidFill>
                <a:srgbClr val="000000"/>
              </a:solidFill>
              <a:latin typeface="Arial"/>
              <a:cs typeface="Arial"/>
            </a:rPr>
            <a:t>I1</a:t>
          </a:r>
        </a:p>
        <a:p>
          <a:pPr algn="l" rtl="1">
            <a:defRPr sz="1000"/>
          </a:pPr>
          <a:r>
            <a:rPr lang="en-US" sz="1000" b="1" i="0" strike="noStrike">
              <a:solidFill>
                <a:srgbClr val="000000"/>
              </a:solidFill>
              <a:latin typeface="Arial"/>
              <a:cs typeface="Arial"/>
            </a:rPr>
            <a:t>General</a:t>
          </a:r>
        </a:p>
      </xdr:txBody>
    </xdr:sp>
    <xdr:clientData/>
  </xdr:twoCellAnchor>
  <xdr:twoCellAnchor>
    <xdr:from>
      <xdr:col>0</xdr:col>
      <xdr:colOff>609600</xdr:colOff>
      <xdr:row>82</xdr:row>
      <xdr:rowOff>114300</xdr:rowOff>
    </xdr:from>
    <xdr:to>
      <xdr:col>2</xdr:col>
      <xdr:colOff>57150</xdr:colOff>
      <xdr:row>86</xdr:row>
      <xdr:rowOff>123825</xdr:rowOff>
    </xdr:to>
    <xdr:sp macro="" textlink="">
      <xdr:nvSpPr>
        <xdr:cNvPr id="7" name="Rectangle 204">
          <a:hlinkClick xmlns:r="http://schemas.openxmlformats.org/officeDocument/2006/relationships" r:id="rId2"/>
        </xdr:cNvPr>
        <xdr:cNvSpPr>
          <a:spLocks noChangeArrowheads="1"/>
        </xdr:cNvSpPr>
      </xdr:nvSpPr>
      <xdr:spPr bwMode="auto">
        <a:xfrm>
          <a:off x="609600" y="16154400"/>
          <a:ext cx="1704975" cy="581025"/>
        </a:xfrm>
        <a:prstGeom prst="rect">
          <a:avLst/>
        </a:prstGeom>
        <a:solidFill>
          <a:srgbClr val="CCFFCC"/>
        </a:solidFill>
        <a:ln w="28575" algn="ctr">
          <a:solidFill>
            <a:srgbClr val="000000"/>
          </a:solidFill>
          <a:miter lim="800000"/>
          <a:headEnd/>
          <a:tailEnd/>
        </a:ln>
        <a:effectLst/>
      </xdr:spPr>
      <xdr:txBody>
        <a:bodyPr vertOverflow="clip" wrap="square" lIns="27432" tIns="22860" rIns="0" bIns="0" anchor="t" upright="1"/>
        <a:lstStyle/>
        <a:p>
          <a:pPr algn="l" rtl="1">
            <a:defRPr sz="1000"/>
          </a:pPr>
          <a:r>
            <a:rPr lang="en-US" sz="1000" b="1" i="0" strike="noStrike">
              <a:solidFill>
                <a:srgbClr val="000000"/>
              </a:solidFill>
              <a:latin typeface="Arial"/>
              <a:cs typeface="Arial"/>
            </a:rPr>
            <a:t>I2</a:t>
          </a:r>
        </a:p>
        <a:p>
          <a:pPr algn="l" rtl="1">
            <a:defRPr sz="1000"/>
          </a:pPr>
          <a:r>
            <a:rPr lang="en-US" sz="1000" b="1" i="0" strike="noStrike">
              <a:solidFill>
                <a:srgbClr val="000000"/>
              </a:solidFill>
              <a:latin typeface="Arial"/>
              <a:cs typeface="Arial"/>
            </a:rPr>
            <a:t>Rate Classes</a:t>
          </a:r>
        </a:p>
        <a:p>
          <a:pPr algn="l" rtl="1">
            <a:defRPr sz="1000"/>
          </a:pPr>
          <a:r>
            <a:rPr lang="en-US" sz="1000" b="1" i="0" strike="noStrike">
              <a:solidFill>
                <a:srgbClr val="000000"/>
              </a:solidFill>
              <a:latin typeface="Arial"/>
              <a:cs typeface="Arial"/>
            </a:rPr>
            <a:t>Declaration</a:t>
          </a:r>
        </a:p>
      </xdr:txBody>
    </xdr:sp>
    <xdr:clientData/>
  </xdr:twoCellAnchor>
  <xdr:twoCellAnchor>
    <xdr:from>
      <xdr:col>0</xdr:col>
      <xdr:colOff>552450</xdr:colOff>
      <xdr:row>111</xdr:row>
      <xdr:rowOff>114300</xdr:rowOff>
    </xdr:from>
    <xdr:to>
      <xdr:col>2</xdr:col>
      <xdr:colOff>323850</xdr:colOff>
      <xdr:row>115</xdr:row>
      <xdr:rowOff>114300</xdr:rowOff>
    </xdr:to>
    <xdr:sp macro="" textlink="">
      <xdr:nvSpPr>
        <xdr:cNvPr id="5326" name="Rectangle 206">
          <a:hlinkClick xmlns:r="http://schemas.openxmlformats.org/officeDocument/2006/relationships" r:id="rId3"/>
        </xdr:cNvPr>
        <xdr:cNvSpPr>
          <a:spLocks noChangeArrowheads="1"/>
        </xdr:cNvSpPr>
      </xdr:nvSpPr>
      <xdr:spPr bwMode="auto">
        <a:xfrm>
          <a:off x="552450" y="20297775"/>
          <a:ext cx="2028825" cy="571500"/>
        </a:xfrm>
        <a:prstGeom prst="rect">
          <a:avLst/>
        </a:prstGeom>
        <a:solidFill>
          <a:srgbClr val="FFFF00"/>
        </a:solidFill>
        <a:ln w="28575" algn="ctr">
          <a:solidFill>
            <a:srgbClr val="000000"/>
          </a:solidFill>
          <a:miter lim="800000"/>
          <a:headEnd/>
          <a:tailEnd/>
        </a:ln>
        <a:effectLst/>
      </xdr:spPr>
      <xdr:txBody>
        <a:bodyPr vertOverflow="clip" wrap="square" lIns="27432" tIns="22860" rIns="0" bIns="0" anchor="t" upright="1"/>
        <a:lstStyle/>
        <a:p>
          <a:pPr algn="l" rtl="1">
            <a:defRPr sz="1000"/>
          </a:pPr>
          <a:r>
            <a:rPr lang="en-US" sz="1000" b="1" i="0" strike="noStrike">
              <a:solidFill>
                <a:srgbClr val="000000"/>
              </a:solidFill>
              <a:latin typeface="Arial"/>
              <a:cs typeface="Arial"/>
            </a:rPr>
            <a:t>E1</a:t>
          </a:r>
        </a:p>
        <a:p>
          <a:pPr algn="l" rtl="1">
            <a:defRPr sz="1000"/>
          </a:pPr>
          <a:r>
            <a:rPr lang="en-US" sz="1000" b="1" i="0" strike="noStrike">
              <a:solidFill>
                <a:srgbClr val="000000"/>
              </a:solidFill>
              <a:latin typeface="Arial"/>
              <a:cs typeface="Arial"/>
            </a:rPr>
            <a:t>Categorization</a:t>
          </a:r>
        </a:p>
      </xdr:txBody>
    </xdr:sp>
    <xdr:clientData/>
  </xdr:twoCellAnchor>
  <xdr:twoCellAnchor>
    <xdr:from>
      <xdr:col>5</xdr:col>
      <xdr:colOff>466725</xdr:colOff>
      <xdr:row>88</xdr:row>
      <xdr:rowOff>76200</xdr:rowOff>
    </xdr:from>
    <xdr:to>
      <xdr:col>6</xdr:col>
      <xdr:colOff>428625</xdr:colOff>
      <xdr:row>92</xdr:row>
      <xdr:rowOff>47625</xdr:rowOff>
    </xdr:to>
    <xdr:sp macro="" textlink="">
      <xdr:nvSpPr>
        <xdr:cNvPr id="5327" name="Rectangle 207"/>
        <xdr:cNvSpPr>
          <a:spLocks noChangeArrowheads="1"/>
        </xdr:cNvSpPr>
      </xdr:nvSpPr>
      <xdr:spPr bwMode="auto">
        <a:xfrm>
          <a:off x="7277100" y="16973550"/>
          <a:ext cx="752475" cy="542925"/>
        </a:xfrm>
        <a:prstGeom prst="rect">
          <a:avLst/>
        </a:prstGeom>
        <a:solidFill>
          <a:srgbClr val="C0C0C0"/>
        </a:solidFill>
        <a:ln w="28575" algn="ctr">
          <a:solidFill>
            <a:srgbClr val="000000"/>
          </a:solidFill>
          <a:miter lim="800000"/>
          <a:headEnd/>
          <a:tailEnd/>
        </a:ln>
        <a:effectLst/>
      </xdr:spPr>
      <xdr:txBody>
        <a:bodyPr vertOverflow="clip" wrap="square" lIns="27432" tIns="22860" rIns="27432" bIns="22860" anchor="ctr" upright="1"/>
        <a:lstStyle/>
        <a:p>
          <a:pPr algn="ctr" rtl="1">
            <a:defRPr sz="1000"/>
          </a:pPr>
          <a:r>
            <a:rPr lang="en-US" sz="1000" b="1" i="0" strike="noStrike">
              <a:solidFill>
                <a:srgbClr val="000000"/>
              </a:solidFill>
              <a:latin typeface="Arial"/>
              <a:cs typeface="Arial"/>
            </a:rPr>
            <a:t>Load Shapes</a:t>
          </a:r>
        </a:p>
      </xdr:txBody>
    </xdr:sp>
    <xdr:clientData/>
  </xdr:twoCellAnchor>
  <xdr:twoCellAnchor>
    <xdr:from>
      <xdr:col>0</xdr:col>
      <xdr:colOff>533400</xdr:colOff>
      <xdr:row>90</xdr:row>
      <xdr:rowOff>19050</xdr:rowOff>
    </xdr:from>
    <xdr:to>
      <xdr:col>4</xdr:col>
      <xdr:colOff>266700</xdr:colOff>
      <xdr:row>95</xdr:row>
      <xdr:rowOff>133350</xdr:rowOff>
    </xdr:to>
    <xdr:grpSp>
      <xdr:nvGrpSpPr>
        <xdr:cNvPr id="5335" name="Group 208"/>
        <xdr:cNvGrpSpPr>
          <a:grpSpLocks/>
        </xdr:cNvGrpSpPr>
      </xdr:nvGrpSpPr>
      <xdr:grpSpPr bwMode="auto">
        <a:xfrm>
          <a:off x="533400" y="17164050"/>
          <a:ext cx="5267325" cy="828675"/>
          <a:chOff x="44" y="1315"/>
          <a:chExt cx="346" cy="87"/>
        </a:xfrm>
      </xdr:grpSpPr>
      <xdr:sp macro="" textlink="">
        <xdr:nvSpPr>
          <xdr:cNvPr id="5329" name="AutoShape 209"/>
          <xdr:cNvSpPr>
            <a:spLocks noChangeArrowheads="1"/>
          </xdr:cNvSpPr>
        </xdr:nvSpPr>
        <xdr:spPr bwMode="auto">
          <a:xfrm>
            <a:off x="44" y="1315"/>
            <a:ext cx="346" cy="87"/>
          </a:xfrm>
          <a:prstGeom prst="roundRect">
            <a:avLst>
              <a:gd name="adj" fmla="val 16667"/>
            </a:avLst>
          </a:prstGeom>
          <a:noFill/>
          <a:ln w="12700" algn="ctr">
            <a:solidFill>
              <a:srgbClr val="808080"/>
            </a:solidFill>
            <a:round/>
            <a:headEnd/>
            <a:tailEnd/>
          </a:ln>
          <a:effectLst/>
        </xdr:spPr>
        <xdr:txBody>
          <a:bodyPr vertOverflow="clip" wrap="square" lIns="27432" tIns="22860" rIns="0" bIns="0" anchor="t" upright="1"/>
          <a:lstStyle/>
          <a:p>
            <a:pPr algn="l" rtl="1">
              <a:defRPr sz="1000"/>
            </a:pPr>
            <a:r>
              <a:rPr lang="en-US" sz="1000" b="0" i="0" strike="noStrike">
                <a:solidFill>
                  <a:srgbClr val="000000"/>
                </a:solidFill>
                <a:latin typeface="Arial"/>
                <a:cs typeface="Arial"/>
              </a:rPr>
              <a:t> </a:t>
            </a:r>
            <a:r>
              <a:rPr lang="en-US" sz="1100" b="0" i="0" strike="noStrike">
                <a:solidFill>
                  <a:srgbClr val="000000"/>
                </a:solidFill>
                <a:latin typeface="Arial"/>
                <a:cs typeface="Arial"/>
              </a:rPr>
              <a:t>        </a:t>
            </a:r>
          </a:p>
        </xdr:txBody>
      </xdr:sp>
      <xdr:sp macro="" textlink="">
        <xdr:nvSpPr>
          <xdr:cNvPr id="5330" name="Rectangle 210">
            <a:hlinkClick xmlns:r="http://schemas.openxmlformats.org/officeDocument/2006/relationships" r:id="rId4"/>
          </xdr:cNvPr>
          <xdr:cNvSpPr>
            <a:spLocks noChangeArrowheads="1"/>
          </xdr:cNvSpPr>
        </xdr:nvSpPr>
        <xdr:spPr bwMode="auto">
          <a:xfrm>
            <a:off x="236" y="1328"/>
            <a:ext cx="129" cy="61"/>
          </a:xfrm>
          <a:prstGeom prst="rect">
            <a:avLst/>
          </a:prstGeom>
          <a:solidFill>
            <a:srgbClr val="CCFFCC"/>
          </a:solidFill>
          <a:ln w="28575" algn="ctr">
            <a:solidFill>
              <a:srgbClr val="000000"/>
            </a:solidFill>
            <a:miter lim="800000"/>
            <a:headEnd/>
            <a:tailEnd/>
          </a:ln>
          <a:effectLst/>
        </xdr:spPr>
        <xdr:txBody>
          <a:bodyPr vertOverflow="clip" wrap="square" lIns="27432" tIns="22860" rIns="0" bIns="0" anchor="t" upright="1"/>
          <a:lstStyle/>
          <a:p>
            <a:pPr algn="l" rtl="1">
              <a:defRPr sz="1000"/>
            </a:pPr>
            <a:r>
              <a:rPr lang="en-US" sz="1000" b="1" i="0" strike="noStrike">
                <a:solidFill>
                  <a:srgbClr val="000000"/>
                </a:solidFill>
                <a:latin typeface="Arial"/>
                <a:cs typeface="Arial"/>
              </a:rPr>
              <a:t>I4</a:t>
            </a:r>
          </a:p>
          <a:p>
            <a:pPr algn="l" rtl="1">
              <a:defRPr sz="1000"/>
            </a:pPr>
            <a:r>
              <a:rPr lang="en-US" sz="1000" b="1" i="0" strike="noStrike">
                <a:solidFill>
                  <a:srgbClr val="000000"/>
                </a:solidFill>
                <a:latin typeface="Arial"/>
                <a:cs typeface="Arial"/>
              </a:rPr>
              <a:t>Break Out Assets</a:t>
            </a:r>
          </a:p>
        </xdr:txBody>
      </xdr:sp>
      <xdr:sp macro="" textlink="">
        <xdr:nvSpPr>
          <xdr:cNvPr id="5331" name="Rectangle 211">
            <a:hlinkClick xmlns:r="http://schemas.openxmlformats.org/officeDocument/2006/relationships" r:id="rId5"/>
          </xdr:cNvPr>
          <xdr:cNvSpPr>
            <a:spLocks noChangeArrowheads="1"/>
          </xdr:cNvSpPr>
        </xdr:nvSpPr>
        <xdr:spPr bwMode="auto">
          <a:xfrm>
            <a:off x="64" y="1329"/>
            <a:ext cx="129" cy="60"/>
          </a:xfrm>
          <a:prstGeom prst="rect">
            <a:avLst/>
          </a:prstGeom>
          <a:solidFill>
            <a:srgbClr val="CCFFCC"/>
          </a:solidFill>
          <a:ln w="28575" algn="ctr">
            <a:solidFill>
              <a:srgbClr val="000000"/>
            </a:solidFill>
            <a:miter lim="800000"/>
            <a:headEnd/>
            <a:tailEnd/>
          </a:ln>
          <a:effectLst/>
        </xdr:spPr>
        <xdr:txBody>
          <a:bodyPr vertOverflow="clip" wrap="square" lIns="27432" tIns="22860" rIns="0" bIns="0" anchor="t" upright="1"/>
          <a:lstStyle/>
          <a:p>
            <a:pPr algn="l" rtl="1">
              <a:defRPr sz="1000"/>
            </a:pPr>
            <a:r>
              <a:rPr lang="en-US" sz="1000" b="1" i="0" strike="noStrike">
                <a:solidFill>
                  <a:srgbClr val="000000"/>
                </a:solidFill>
                <a:latin typeface="Arial"/>
                <a:cs typeface="Arial"/>
              </a:rPr>
              <a:t>I3 </a:t>
            </a:r>
          </a:p>
          <a:p>
            <a:pPr algn="l" rtl="1">
              <a:defRPr sz="1000"/>
            </a:pPr>
            <a:r>
              <a:rPr lang="en-US" sz="1000" b="1" i="0" strike="noStrike">
                <a:solidFill>
                  <a:srgbClr val="000000"/>
                </a:solidFill>
                <a:latin typeface="Arial"/>
                <a:cs typeface="Arial"/>
              </a:rPr>
              <a:t>Trial Balance Data</a:t>
            </a:r>
          </a:p>
          <a:p>
            <a:pPr algn="l" rtl="1">
              <a:defRPr sz="1000"/>
            </a:pPr>
            <a:endParaRPr lang="en-US" sz="1000" b="1" i="0" strike="noStrike">
              <a:solidFill>
                <a:srgbClr val="000000"/>
              </a:solidFill>
              <a:latin typeface="Arial"/>
              <a:cs typeface="Arial"/>
            </a:endParaRPr>
          </a:p>
        </xdr:txBody>
      </xdr:sp>
      <xdr:cxnSp macro="">
        <xdr:nvCxnSpPr>
          <xdr:cNvPr id="5386" name="AutoShape 212"/>
          <xdr:cNvCxnSpPr>
            <a:cxnSpLocks noChangeShapeType="1"/>
            <a:stCxn id="5331" idx="3"/>
            <a:endCxn id="5330" idx="1"/>
          </xdr:cNvCxnSpPr>
        </xdr:nvCxnSpPr>
        <xdr:spPr bwMode="auto">
          <a:xfrm>
            <a:off x="194" y="1359"/>
            <a:ext cx="41" cy="0"/>
          </a:xfrm>
          <a:prstGeom prst="straightConnector1">
            <a:avLst/>
          </a:prstGeom>
          <a:noFill/>
          <a:ln w="25400">
            <a:solidFill>
              <a:srgbClr val="808080"/>
            </a:solidFill>
            <a:round/>
            <a:headEnd/>
            <a:tailEnd type="triangle" w="med" len="med"/>
          </a:ln>
        </xdr:spPr>
      </xdr:cxnSp>
    </xdr:grpSp>
    <xdr:clientData/>
  </xdr:twoCellAnchor>
  <xdr:oneCellAnchor>
    <xdr:from>
      <xdr:col>0</xdr:col>
      <xdr:colOff>409575</xdr:colOff>
      <xdr:row>96</xdr:row>
      <xdr:rowOff>114300</xdr:rowOff>
    </xdr:from>
    <xdr:ext cx="5572125" cy="333375"/>
    <xdr:sp macro="" textlink="">
      <xdr:nvSpPr>
        <xdr:cNvPr id="5333" name="Text Box 213"/>
        <xdr:cNvSpPr txBox="1">
          <a:spLocks noChangeArrowheads="1"/>
        </xdr:cNvSpPr>
      </xdr:nvSpPr>
      <xdr:spPr bwMode="auto">
        <a:xfrm>
          <a:off x="409575" y="18154650"/>
          <a:ext cx="5648325" cy="333375"/>
        </a:xfrm>
        <a:prstGeom prst="rect">
          <a:avLst/>
        </a:prstGeom>
        <a:noFill/>
        <a:ln w="28575" algn="ctr">
          <a:noFill/>
          <a:miter lim="800000"/>
          <a:headEnd/>
          <a:tailEnd/>
        </a:ln>
        <a:effectLst/>
      </xdr:spPr>
      <xdr:txBody>
        <a:bodyPr wrap="none" lIns="36576" tIns="36576" rIns="0" bIns="0" anchor="t" upright="1">
          <a:spAutoFit/>
        </a:bodyPr>
        <a:lstStyle/>
        <a:p>
          <a:pPr algn="l" rtl="1">
            <a:defRPr sz="1000"/>
          </a:pPr>
          <a:r>
            <a:rPr lang="en-US" sz="1800" b="1" i="0" strike="noStrike">
              <a:solidFill>
                <a:srgbClr val="000000"/>
              </a:solidFill>
              <a:latin typeface="Arial"/>
              <a:cs typeface="Arial"/>
            </a:rPr>
            <a:t>4. LDC INPUT - Customer Data and Operating Stats</a:t>
          </a:r>
        </a:p>
      </xdr:txBody>
    </xdr:sp>
    <xdr:clientData/>
  </xdr:oneCellAnchor>
  <xdr:twoCellAnchor>
    <xdr:from>
      <xdr:col>0</xdr:col>
      <xdr:colOff>552450</xdr:colOff>
      <xdr:row>120</xdr:row>
      <xdr:rowOff>114300</xdr:rowOff>
    </xdr:from>
    <xdr:to>
      <xdr:col>1</xdr:col>
      <xdr:colOff>962025</xdr:colOff>
      <xdr:row>124</xdr:row>
      <xdr:rowOff>114300</xdr:rowOff>
    </xdr:to>
    <xdr:sp macro="" textlink="">
      <xdr:nvSpPr>
        <xdr:cNvPr id="5334" name="Rectangle 214">
          <a:hlinkClick xmlns:r="http://schemas.openxmlformats.org/officeDocument/2006/relationships" r:id="rId6"/>
        </xdr:cNvPr>
        <xdr:cNvSpPr>
          <a:spLocks noChangeArrowheads="1"/>
        </xdr:cNvSpPr>
      </xdr:nvSpPr>
      <xdr:spPr bwMode="auto">
        <a:xfrm>
          <a:off x="552450" y="21583650"/>
          <a:ext cx="1647825" cy="571500"/>
        </a:xfrm>
        <a:prstGeom prst="rect">
          <a:avLst/>
        </a:prstGeom>
        <a:solidFill>
          <a:srgbClr val="FFFF00"/>
        </a:solidFill>
        <a:ln w="28575" algn="ctr">
          <a:solidFill>
            <a:srgbClr val="000000"/>
          </a:solidFill>
          <a:miter lim="800000"/>
          <a:headEnd/>
          <a:tailEnd/>
        </a:ln>
        <a:effectLst/>
      </xdr:spPr>
      <xdr:txBody>
        <a:bodyPr vertOverflow="clip" wrap="square" lIns="27432" tIns="22860" rIns="0" bIns="0" anchor="t" upright="1"/>
        <a:lstStyle/>
        <a:p>
          <a:pPr algn="l" rtl="1">
            <a:defRPr sz="1000"/>
          </a:pPr>
          <a:r>
            <a:rPr lang="en-US" sz="1000" b="1" i="0" strike="noStrike">
              <a:solidFill>
                <a:srgbClr val="000000"/>
              </a:solidFill>
              <a:latin typeface="Arial"/>
              <a:cs typeface="Arial"/>
            </a:rPr>
            <a:t>E2</a:t>
          </a:r>
        </a:p>
        <a:p>
          <a:pPr algn="l" rtl="1">
            <a:defRPr sz="1000"/>
          </a:pPr>
          <a:r>
            <a:rPr lang="en-US" sz="1000" b="1" i="0" strike="noStrike">
              <a:solidFill>
                <a:srgbClr val="000000"/>
              </a:solidFill>
              <a:latin typeface="Arial"/>
              <a:cs typeface="Arial"/>
            </a:rPr>
            <a:t>Allocators</a:t>
          </a:r>
        </a:p>
      </xdr:txBody>
    </xdr:sp>
    <xdr:clientData/>
  </xdr:twoCellAnchor>
  <xdr:twoCellAnchor>
    <xdr:from>
      <xdr:col>0</xdr:col>
      <xdr:colOff>790575</xdr:colOff>
      <xdr:row>130</xdr:row>
      <xdr:rowOff>47625</xdr:rowOff>
    </xdr:from>
    <xdr:to>
      <xdr:col>2</xdr:col>
      <xdr:colOff>390525</xdr:colOff>
      <xdr:row>134</xdr:row>
      <xdr:rowOff>47625</xdr:rowOff>
    </xdr:to>
    <xdr:sp macro="" textlink="">
      <xdr:nvSpPr>
        <xdr:cNvPr id="8" name="Rectangle 215">
          <a:hlinkClick xmlns:r="http://schemas.openxmlformats.org/officeDocument/2006/relationships" r:id="rId7"/>
        </xdr:cNvPr>
        <xdr:cNvSpPr>
          <a:spLocks noChangeArrowheads="1"/>
        </xdr:cNvSpPr>
      </xdr:nvSpPr>
      <xdr:spPr bwMode="auto">
        <a:xfrm>
          <a:off x="790575" y="22945725"/>
          <a:ext cx="1857375" cy="571500"/>
        </a:xfrm>
        <a:prstGeom prst="rect">
          <a:avLst/>
        </a:prstGeom>
        <a:solidFill>
          <a:srgbClr val="FFFF00"/>
        </a:solidFill>
        <a:ln w="28575" algn="ctr">
          <a:solidFill>
            <a:srgbClr val="000000"/>
          </a:solidFill>
          <a:miter lim="800000"/>
          <a:headEnd/>
          <a:tailEnd/>
        </a:ln>
        <a:effectLst/>
      </xdr:spPr>
      <xdr:txBody>
        <a:bodyPr vertOverflow="clip" wrap="square" lIns="27432" tIns="22860" rIns="0" bIns="0" anchor="t" upright="1"/>
        <a:lstStyle/>
        <a:p>
          <a:pPr algn="l" rtl="1">
            <a:defRPr sz="1000"/>
          </a:pPr>
          <a:r>
            <a:rPr lang="en-US" sz="1000" b="1" i="0" strike="noStrike">
              <a:solidFill>
                <a:srgbClr val="000000"/>
              </a:solidFill>
              <a:latin typeface="Arial"/>
              <a:cs typeface="Arial"/>
            </a:rPr>
            <a:t>E4</a:t>
          </a:r>
        </a:p>
        <a:p>
          <a:pPr algn="l" rtl="1">
            <a:defRPr sz="1000"/>
          </a:pPr>
          <a:r>
            <a:rPr lang="en-US" sz="1000" b="1" i="0" strike="noStrike">
              <a:solidFill>
                <a:srgbClr val="000000"/>
              </a:solidFill>
              <a:latin typeface="Arial"/>
              <a:cs typeface="Arial"/>
            </a:rPr>
            <a:t>Trial Balance</a:t>
          </a:r>
        </a:p>
        <a:p>
          <a:pPr algn="l" rtl="1">
            <a:defRPr sz="1000"/>
          </a:pPr>
          <a:r>
            <a:rPr lang="en-US" sz="1000" b="1" i="0" strike="noStrike">
              <a:solidFill>
                <a:srgbClr val="000000"/>
              </a:solidFill>
              <a:latin typeface="Arial"/>
              <a:cs typeface="Arial"/>
            </a:rPr>
            <a:t>Allocation Details</a:t>
          </a:r>
        </a:p>
      </xdr:txBody>
    </xdr:sp>
    <xdr:clientData/>
  </xdr:twoCellAnchor>
  <xdr:twoCellAnchor>
    <xdr:from>
      <xdr:col>2</xdr:col>
      <xdr:colOff>666750</xdr:colOff>
      <xdr:row>130</xdr:row>
      <xdr:rowOff>47625</xdr:rowOff>
    </xdr:from>
    <xdr:to>
      <xdr:col>3</xdr:col>
      <xdr:colOff>180975</xdr:colOff>
      <xdr:row>134</xdr:row>
      <xdr:rowOff>47625</xdr:rowOff>
    </xdr:to>
    <xdr:sp macro="" textlink="">
      <xdr:nvSpPr>
        <xdr:cNvPr id="5336" name="Rectangle 216">
          <a:hlinkClick xmlns:r="http://schemas.openxmlformats.org/officeDocument/2006/relationships" r:id="rId8"/>
        </xdr:cNvPr>
        <xdr:cNvSpPr>
          <a:spLocks noChangeArrowheads="1"/>
        </xdr:cNvSpPr>
      </xdr:nvSpPr>
      <xdr:spPr bwMode="auto">
        <a:xfrm>
          <a:off x="2924175" y="22945725"/>
          <a:ext cx="1524000" cy="571500"/>
        </a:xfrm>
        <a:prstGeom prst="rect">
          <a:avLst/>
        </a:prstGeom>
        <a:solidFill>
          <a:srgbClr val="FFFF00"/>
        </a:solidFill>
        <a:ln w="28575" algn="ctr">
          <a:solidFill>
            <a:srgbClr val="000000"/>
          </a:solidFill>
          <a:miter lim="800000"/>
          <a:headEnd/>
          <a:tailEnd/>
        </a:ln>
        <a:effectLst/>
      </xdr:spPr>
      <xdr:txBody>
        <a:bodyPr vertOverflow="clip" wrap="square" lIns="27432" tIns="22860" rIns="0" bIns="0" anchor="t" upright="1"/>
        <a:lstStyle/>
        <a:p>
          <a:pPr algn="l" rtl="1">
            <a:defRPr sz="1000"/>
          </a:pPr>
          <a:r>
            <a:rPr lang="en-US" sz="1000" b="1" i="0" strike="noStrike">
              <a:solidFill>
                <a:srgbClr val="000000"/>
              </a:solidFill>
              <a:latin typeface="Arial"/>
              <a:cs typeface="Arial"/>
            </a:rPr>
            <a:t>E5</a:t>
          </a:r>
        </a:p>
        <a:p>
          <a:pPr algn="l" rtl="1">
            <a:defRPr sz="1000"/>
          </a:pPr>
          <a:r>
            <a:rPr lang="en-US" sz="1000" b="1" i="0" strike="noStrike">
              <a:solidFill>
                <a:srgbClr val="000000"/>
              </a:solidFill>
              <a:latin typeface="Arial"/>
              <a:cs typeface="Arial"/>
            </a:rPr>
            <a:t>Reconciliation</a:t>
          </a:r>
        </a:p>
      </xdr:txBody>
    </xdr:sp>
    <xdr:clientData/>
  </xdr:twoCellAnchor>
  <xdr:oneCellAnchor>
    <xdr:from>
      <xdr:col>0</xdr:col>
      <xdr:colOff>400050</xdr:colOff>
      <xdr:row>137</xdr:row>
      <xdr:rowOff>28575</xdr:rowOff>
    </xdr:from>
    <xdr:ext cx="5038760" cy="330739"/>
    <xdr:sp macro="" textlink="">
      <xdr:nvSpPr>
        <xdr:cNvPr id="5337" name="Text Box 217"/>
        <xdr:cNvSpPr txBox="1">
          <a:spLocks noChangeArrowheads="1"/>
        </xdr:cNvSpPr>
      </xdr:nvSpPr>
      <xdr:spPr bwMode="auto">
        <a:xfrm>
          <a:off x="400050" y="23926800"/>
          <a:ext cx="5295937" cy="302390"/>
        </a:xfrm>
        <a:prstGeom prst="rect">
          <a:avLst/>
        </a:prstGeom>
        <a:noFill/>
        <a:ln w="28575" algn="ctr">
          <a:noFill/>
          <a:miter lim="800000"/>
          <a:headEnd/>
          <a:tailEnd/>
        </a:ln>
        <a:effectLst/>
      </xdr:spPr>
      <xdr:txBody>
        <a:bodyPr wrap="none" lIns="36576" tIns="36576" rIns="0" bIns="0" anchor="t" upright="1">
          <a:spAutoFit/>
        </a:bodyPr>
        <a:lstStyle/>
        <a:p>
          <a:pPr algn="l" rtl="1">
            <a:defRPr sz="1000"/>
          </a:pPr>
          <a:r>
            <a:rPr lang="en-US" sz="1800" b="1" i="0" strike="noStrike">
              <a:solidFill>
                <a:srgbClr val="000000"/>
              </a:solidFill>
              <a:latin typeface="Arial"/>
              <a:cs typeface="Arial"/>
            </a:rPr>
            <a:t>8. MODEL OUTPUT- Summaries by Rate Class   </a:t>
          </a:r>
        </a:p>
      </xdr:txBody>
    </xdr:sp>
    <xdr:clientData/>
  </xdr:oneCellAnchor>
  <xdr:twoCellAnchor>
    <xdr:from>
      <xdr:col>3</xdr:col>
      <xdr:colOff>285750</xdr:colOff>
      <xdr:row>106</xdr:row>
      <xdr:rowOff>104775</xdr:rowOff>
    </xdr:from>
    <xdr:to>
      <xdr:col>5</xdr:col>
      <xdr:colOff>19050</xdr:colOff>
      <xdr:row>122</xdr:row>
      <xdr:rowOff>104775</xdr:rowOff>
    </xdr:to>
    <xdr:cxnSp macro="">
      <xdr:nvCxnSpPr>
        <xdr:cNvPr id="5341" name="AutoShape 218"/>
        <xdr:cNvCxnSpPr>
          <a:cxnSpLocks noChangeShapeType="1"/>
          <a:endCxn id="2" idx="3"/>
        </xdr:cNvCxnSpPr>
      </xdr:nvCxnSpPr>
      <xdr:spPr bwMode="auto">
        <a:xfrm rot="5400000">
          <a:off x="4548188" y="19540537"/>
          <a:ext cx="2286000" cy="2276475"/>
        </a:xfrm>
        <a:prstGeom prst="bentConnector2">
          <a:avLst/>
        </a:prstGeom>
        <a:noFill/>
        <a:ln w="25400">
          <a:solidFill>
            <a:srgbClr val="808080"/>
          </a:solidFill>
          <a:miter lim="800000"/>
          <a:headEnd/>
          <a:tailEnd type="triangle" w="med" len="med"/>
        </a:ln>
      </xdr:spPr>
    </xdr:cxnSp>
    <xdr:clientData/>
  </xdr:twoCellAnchor>
  <xdr:oneCellAnchor>
    <xdr:from>
      <xdr:col>0</xdr:col>
      <xdr:colOff>400050</xdr:colOff>
      <xdr:row>109</xdr:row>
      <xdr:rowOff>0</xdr:rowOff>
    </xdr:from>
    <xdr:ext cx="5753100" cy="333375"/>
    <xdr:sp macro="" textlink="">
      <xdr:nvSpPr>
        <xdr:cNvPr id="5339" name="Text Box 219"/>
        <xdr:cNvSpPr txBox="1">
          <a:spLocks noChangeArrowheads="1"/>
        </xdr:cNvSpPr>
      </xdr:nvSpPr>
      <xdr:spPr bwMode="auto">
        <a:xfrm>
          <a:off x="400050" y="19897725"/>
          <a:ext cx="5829300" cy="333375"/>
        </a:xfrm>
        <a:prstGeom prst="rect">
          <a:avLst/>
        </a:prstGeom>
        <a:noFill/>
        <a:ln w="28575" algn="ctr">
          <a:noFill/>
          <a:miter lim="800000"/>
          <a:headEnd/>
          <a:tailEnd/>
        </a:ln>
        <a:effectLst/>
      </xdr:spPr>
      <xdr:txBody>
        <a:bodyPr wrap="none" lIns="36576" tIns="36576" rIns="0" bIns="0" anchor="t" upright="1">
          <a:spAutoFit/>
        </a:bodyPr>
        <a:lstStyle/>
        <a:p>
          <a:pPr algn="l" rtl="1">
            <a:defRPr sz="1000"/>
          </a:pPr>
          <a:r>
            <a:rPr lang="en-US" sz="1800" b="1" i="0" strike="noStrike">
              <a:solidFill>
                <a:srgbClr val="000000"/>
              </a:solidFill>
              <a:latin typeface="Arial"/>
              <a:cs typeface="Arial"/>
            </a:rPr>
            <a:t>5. MODEL PROCESS - Categorization - OEB Defaults</a:t>
          </a:r>
        </a:p>
      </xdr:txBody>
    </xdr:sp>
    <xdr:clientData/>
  </xdr:oneCellAnchor>
  <xdr:oneCellAnchor>
    <xdr:from>
      <xdr:col>0</xdr:col>
      <xdr:colOff>409575</xdr:colOff>
      <xdr:row>117</xdr:row>
      <xdr:rowOff>28575</xdr:rowOff>
    </xdr:from>
    <xdr:ext cx="5625471" cy="330739"/>
    <xdr:sp macro="" textlink="">
      <xdr:nvSpPr>
        <xdr:cNvPr id="5340" name="Text Box 220"/>
        <xdr:cNvSpPr txBox="1">
          <a:spLocks noChangeArrowheads="1"/>
        </xdr:cNvSpPr>
      </xdr:nvSpPr>
      <xdr:spPr bwMode="auto">
        <a:xfrm>
          <a:off x="409575" y="21069300"/>
          <a:ext cx="5872954" cy="302390"/>
        </a:xfrm>
        <a:prstGeom prst="rect">
          <a:avLst/>
        </a:prstGeom>
        <a:noFill/>
        <a:ln w="28575" algn="ctr">
          <a:noFill/>
          <a:miter lim="800000"/>
          <a:headEnd/>
          <a:tailEnd/>
        </a:ln>
        <a:effectLst/>
      </xdr:spPr>
      <xdr:txBody>
        <a:bodyPr wrap="none" lIns="36576" tIns="36576" rIns="0" bIns="0" anchor="t" upright="1">
          <a:spAutoFit/>
        </a:bodyPr>
        <a:lstStyle/>
        <a:p>
          <a:pPr algn="l" rtl="1">
            <a:defRPr sz="1000"/>
          </a:pPr>
          <a:r>
            <a:rPr lang="en-US" sz="1800" b="1" i="0" strike="noStrike">
              <a:solidFill>
                <a:srgbClr val="000000"/>
              </a:solidFill>
              <a:latin typeface="Arial"/>
              <a:cs typeface="Arial"/>
            </a:rPr>
            <a:t>6. MODEL PROCESS - Allocators calculated from 4.   </a:t>
          </a:r>
        </a:p>
      </xdr:txBody>
    </xdr:sp>
    <xdr:clientData/>
  </xdr:oneCellAnchor>
  <xdr:oneCellAnchor>
    <xdr:from>
      <xdr:col>0</xdr:col>
      <xdr:colOff>361950</xdr:colOff>
      <xdr:row>126</xdr:row>
      <xdr:rowOff>76200</xdr:rowOff>
    </xdr:from>
    <xdr:ext cx="6324777" cy="330739"/>
    <xdr:sp macro="" textlink="">
      <xdr:nvSpPr>
        <xdr:cNvPr id="9" name="Text Box 221"/>
        <xdr:cNvSpPr txBox="1">
          <a:spLocks noChangeArrowheads="1"/>
        </xdr:cNvSpPr>
      </xdr:nvSpPr>
      <xdr:spPr bwMode="auto">
        <a:xfrm>
          <a:off x="361950" y="22402800"/>
          <a:ext cx="6591484" cy="302390"/>
        </a:xfrm>
        <a:prstGeom prst="rect">
          <a:avLst/>
        </a:prstGeom>
        <a:noFill/>
        <a:ln w="28575" algn="ctr">
          <a:noFill/>
          <a:miter lim="800000"/>
          <a:headEnd/>
          <a:tailEnd/>
        </a:ln>
        <a:effectLst/>
      </xdr:spPr>
      <xdr:txBody>
        <a:bodyPr wrap="none" lIns="36576" tIns="36576" rIns="0" bIns="0" anchor="t" upright="1">
          <a:spAutoFit/>
        </a:bodyPr>
        <a:lstStyle/>
        <a:p>
          <a:pPr algn="l" rtl="1">
            <a:defRPr sz="1000"/>
          </a:pPr>
          <a:r>
            <a:rPr lang="en-US" sz="1800" b="1" i="0" strike="noStrike">
              <a:solidFill>
                <a:srgbClr val="000000"/>
              </a:solidFill>
              <a:latin typeface="Arial"/>
              <a:cs typeface="Arial"/>
            </a:rPr>
            <a:t>7. MODEL PROCESS - Detail Cost Elements by Rate Class   </a:t>
          </a:r>
        </a:p>
      </xdr:txBody>
    </xdr:sp>
    <xdr:clientData/>
  </xdr:oneCellAnchor>
  <xdr:twoCellAnchor>
    <xdr:from>
      <xdr:col>0</xdr:col>
      <xdr:colOff>466725</xdr:colOff>
      <xdr:row>100</xdr:row>
      <xdr:rowOff>123825</xdr:rowOff>
    </xdr:from>
    <xdr:to>
      <xdr:col>5</xdr:col>
      <xdr:colOff>285750</xdr:colOff>
      <xdr:row>106</xdr:row>
      <xdr:rowOff>95250</xdr:rowOff>
    </xdr:to>
    <xdr:grpSp>
      <xdr:nvGrpSpPr>
        <xdr:cNvPr id="5345" name="Group 222"/>
        <xdr:cNvGrpSpPr>
          <a:grpSpLocks/>
        </xdr:cNvGrpSpPr>
      </xdr:nvGrpSpPr>
      <xdr:grpSpPr bwMode="auto">
        <a:xfrm>
          <a:off x="466725" y="18697575"/>
          <a:ext cx="6629400" cy="828675"/>
          <a:chOff x="239" y="1561"/>
          <a:chExt cx="915" cy="87"/>
        </a:xfrm>
      </xdr:grpSpPr>
      <xdr:sp macro="" textlink="">
        <xdr:nvSpPr>
          <xdr:cNvPr id="5343" name="AutoShape 223"/>
          <xdr:cNvSpPr>
            <a:spLocks noChangeArrowheads="1"/>
          </xdr:cNvSpPr>
        </xdr:nvSpPr>
        <xdr:spPr bwMode="auto">
          <a:xfrm>
            <a:off x="239" y="1561"/>
            <a:ext cx="915" cy="87"/>
          </a:xfrm>
          <a:prstGeom prst="roundRect">
            <a:avLst>
              <a:gd name="adj" fmla="val 16667"/>
            </a:avLst>
          </a:prstGeom>
          <a:noFill/>
          <a:ln w="12700" algn="ctr">
            <a:solidFill>
              <a:srgbClr val="808080"/>
            </a:solidFill>
            <a:round/>
            <a:headEnd/>
            <a:tailEnd/>
          </a:ln>
          <a:effectLst/>
        </xdr:spPr>
        <xdr:txBody>
          <a:bodyPr vertOverflow="clip" wrap="square" lIns="27432" tIns="22860" rIns="0" bIns="0" anchor="t" upright="1"/>
          <a:lstStyle/>
          <a:p>
            <a:pPr algn="l" rtl="1">
              <a:defRPr sz="1000"/>
            </a:pPr>
            <a:r>
              <a:rPr lang="en-US" sz="1000" b="0" i="0" strike="noStrike">
                <a:solidFill>
                  <a:srgbClr val="000000"/>
                </a:solidFill>
                <a:latin typeface="Arial"/>
                <a:cs typeface="Arial"/>
              </a:rPr>
              <a:t> </a:t>
            </a:r>
            <a:r>
              <a:rPr lang="en-US" sz="1100" b="0" i="0" strike="noStrike">
                <a:solidFill>
                  <a:srgbClr val="000000"/>
                </a:solidFill>
                <a:latin typeface="Arial"/>
                <a:cs typeface="Arial"/>
              </a:rPr>
              <a:t>        </a:t>
            </a:r>
          </a:p>
        </xdr:txBody>
      </xdr:sp>
      <xdr:sp macro="" textlink="">
        <xdr:nvSpPr>
          <xdr:cNvPr id="5344" name="Rectangle 224">
            <a:hlinkClick xmlns:r="http://schemas.openxmlformats.org/officeDocument/2006/relationships" r:id="rId9"/>
          </xdr:cNvPr>
          <xdr:cNvSpPr>
            <a:spLocks noChangeArrowheads="1"/>
          </xdr:cNvSpPr>
        </xdr:nvSpPr>
        <xdr:spPr bwMode="auto">
          <a:xfrm>
            <a:off x="261" y="1574"/>
            <a:ext cx="197" cy="60"/>
          </a:xfrm>
          <a:prstGeom prst="rect">
            <a:avLst/>
          </a:prstGeom>
          <a:solidFill>
            <a:srgbClr val="CCFFCC"/>
          </a:solidFill>
          <a:ln w="28575" algn="ctr">
            <a:solidFill>
              <a:srgbClr val="000000"/>
            </a:solidFill>
            <a:miter lim="800000"/>
            <a:headEnd/>
            <a:tailEnd/>
          </a:ln>
          <a:effectLst/>
        </xdr:spPr>
        <xdr:txBody>
          <a:bodyPr vertOverflow="clip" wrap="square" lIns="27432" tIns="22860" rIns="0" bIns="0" anchor="t" upright="1"/>
          <a:lstStyle/>
          <a:p>
            <a:pPr algn="l" rtl="1">
              <a:defRPr sz="1000"/>
            </a:pPr>
            <a:r>
              <a:rPr lang="en-US" sz="1000" b="1" i="0" strike="noStrike">
                <a:solidFill>
                  <a:srgbClr val="000000"/>
                </a:solidFill>
                <a:latin typeface="Arial"/>
                <a:cs typeface="Arial"/>
              </a:rPr>
              <a:t>I5 </a:t>
            </a:r>
          </a:p>
          <a:p>
            <a:pPr algn="l" rtl="1">
              <a:defRPr sz="1000"/>
            </a:pPr>
            <a:r>
              <a:rPr lang="en-US" sz="1000" b="1" i="0" strike="noStrike">
                <a:solidFill>
                  <a:srgbClr val="000000"/>
                </a:solidFill>
                <a:latin typeface="Arial"/>
                <a:cs typeface="Arial"/>
              </a:rPr>
              <a:t>Misc. Data</a:t>
            </a:r>
          </a:p>
          <a:p>
            <a:pPr algn="l" rtl="1">
              <a:defRPr sz="1000"/>
            </a:pPr>
            <a:endParaRPr lang="en-US" sz="1000" b="1" i="0" strike="noStrike">
              <a:solidFill>
                <a:srgbClr val="000000"/>
              </a:solidFill>
              <a:latin typeface="Arial"/>
              <a:cs typeface="Arial"/>
            </a:endParaRPr>
          </a:p>
          <a:p>
            <a:pPr algn="l" rtl="1">
              <a:defRPr sz="1000"/>
            </a:pPr>
            <a:endParaRPr lang="en-US" sz="1000" b="1" i="0" strike="noStrike">
              <a:solidFill>
                <a:srgbClr val="000000"/>
              </a:solidFill>
              <a:latin typeface="Arial"/>
              <a:cs typeface="Arial"/>
            </a:endParaRPr>
          </a:p>
        </xdr:txBody>
      </xdr:sp>
      <xdr:sp macro="" textlink="">
        <xdr:nvSpPr>
          <xdr:cNvPr id="14" name="Rectangle 225">
            <a:hlinkClick xmlns:r="http://schemas.openxmlformats.org/officeDocument/2006/relationships" r:id="rId10"/>
          </xdr:cNvPr>
          <xdr:cNvSpPr>
            <a:spLocks noChangeArrowheads="1"/>
          </xdr:cNvSpPr>
        </xdr:nvSpPr>
        <xdr:spPr bwMode="auto">
          <a:xfrm>
            <a:off x="612" y="1574"/>
            <a:ext cx="92" cy="60"/>
          </a:xfrm>
          <a:prstGeom prst="rect">
            <a:avLst/>
          </a:prstGeom>
          <a:solidFill>
            <a:srgbClr val="CCFFCC"/>
          </a:solidFill>
          <a:ln w="28575" algn="ctr">
            <a:solidFill>
              <a:srgbClr val="000000"/>
            </a:solidFill>
            <a:miter lim="800000"/>
            <a:headEnd/>
            <a:tailEnd/>
          </a:ln>
          <a:effectLst/>
        </xdr:spPr>
        <xdr:txBody>
          <a:bodyPr vertOverflow="clip" wrap="square" lIns="27432" tIns="22860" rIns="0" bIns="0" anchor="t" upright="1"/>
          <a:lstStyle/>
          <a:p>
            <a:pPr algn="l" rtl="1">
              <a:defRPr sz="1000"/>
            </a:pPr>
            <a:r>
              <a:rPr lang="en-US" sz="1000" b="1" i="0" strike="noStrike">
                <a:solidFill>
                  <a:srgbClr val="000000"/>
                </a:solidFill>
                <a:latin typeface="Arial"/>
                <a:cs typeface="Arial"/>
              </a:rPr>
              <a:t>I7.1 </a:t>
            </a:r>
          </a:p>
          <a:p>
            <a:pPr algn="l" rtl="1">
              <a:defRPr sz="1000"/>
            </a:pPr>
            <a:r>
              <a:rPr lang="en-US" sz="1000" b="1" i="0" strike="noStrike">
                <a:solidFill>
                  <a:srgbClr val="000000"/>
                </a:solidFill>
                <a:latin typeface="Arial"/>
                <a:cs typeface="Arial"/>
              </a:rPr>
              <a:t>Meter Capital</a:t>
            </a:r>
          </a:p>
          <a:p>
            <a:pPr algn="l" rtl="1">
              <a:defRPr sz="1000"/>
            </a:pPr>
            <a:endParaRPr lang="en-US" sz="1000" b="1" i="0" strike="noStrike">
              <a:solidFill>
                <a:srgbClr val="000000"/>
              </a:solidFill>
              <a:latin typeface="Arial"/>
              <a:cs typeface="Arial"/>
            </a:endParaRPr>
          </a:p>
        </xdr:txBody>
      </xdr:sp>
      <xdr:sp macro="" textlink="">
        <xdr:nvSpPr>
          <xdr:cNvPr id="5346" name="Rectangle 226">
            <a:hlinkClick xmlns:r="http://schemas.openxmlformats.org/officeDocument/2006/relationships" r:id="rId11"/>
          </xdr:cNvPr>
          <xdr:cNvSpPr>
            <a:spLocks noChangeArrowheads="1"/>
          </xdr:cNvSpPr>
        </xdr:nvSpPr>
        <xdr:spPr bwMode="auto">
          <a:xfrm>
            <a:off x="828" y="1573"/>
            <a:ext cx="117" cy="60"/>
          </a:xfrm>
          <a:prstGeom prst="rect">
            <a:avLst/>
          </a:prstGeom>
          <a:solidFill>
            <a:srgbClr val="CCFFCC"/>
          </a:solidFill>
          <a:ln w="28575" algn="ctr">
            <a:solidFill>
              <a:srgbClr val="000000"/>
            </a:solidFill>
            <a:miter lim="800000"/>
            <a:headEnd/>
            <a:tailEnd/>
          </a:ln>
          <a:effectLst/>
        </xdr:spPr>
        <xdr:txBody>
          <a:bodyPr vertOverflow="clip" wrap="square" lIns="27432" tIns="22860" rIns="0" bIns="0" anchor="t" upright="1"/>
          <a:lstStyle/>
          <a:p>
            <a:pPr algn="l" rtl="1">
              <a:defRPr sz="1000"/>
            </a:pPr>
            <a:r>
              <a:rPr lang="en-US" sz="1000" b="1" i="0" strike="noStrike">
                <a:solidFill>
                  <a:srgbClr val="000000"/>
                </a:solidFill>
                <a:latin typeface="Arial"/>
                <a:cs typeface="Arial"/>
              </a:rPr>
              <a:t>I8 </a:t>
            </a:r>
          </a:p>
          <a:p>
            <a:pPr algn="l" rtl="1">
              <a:defRPr sz="1000"/>
            </a:pPr>
            <a:r>
              <a:rPr lang="en-US" sz="1000" b="1" i="0" strike="noStrike">
                <a:solidFill>
                  <a:srgbClr val="000000"/>
                </a:solidFill>
                <a:latin typeface="Arial"/>
                <a:cs typeface="Arial"/>
              </a:rPr>
              <a:t>Demand Data</a:t>
            </a:r>
          </a:p>
          <a:p>
            <a:pPr algn="l" rtl="1">
              <a:defRPr sz="1000"/>
            </a:pPr>
            <a:endParaRPr lang="en-US" sz="1000" b="1" i="0" strike="noStrike">
              <a:solidFill>
                <a:srgbClr val="000000"/>
              </a:solidFill>
              <a:latin typeface="Arial"/>
              <a:cs typeface="Arial"/>
            </a:endParaRPr>
          </a:p>
        </xdr:txBody>
      </xdr:sp>
      <xdr:sp macro="" textlink="">
        <xdr:nvSpPr>
          <xdr:cNvPr id="15" name="Rectangle 227">
            <a:hlinkClick xmlns:r="http://schemas.openxmlformats.org/officeDocument/2006/relationships" r:id="rId12"/>
          </xdr:cNvPr>
          <xdr:cNvSpPr>
            <a:spLocks noChangeArrowheads="1"/>
          </xdr:cNvSpPr>
        </xdr:nvSpPr>
        <xdr:spPr bwMode="auto">
          <a:xfrm>
            <a:off x="481" y="1574"/>
            <a:ext cx="112" cy="60"/>
          </a:xfrm>
          <a:prstGeom prst="rect">
            <a:avLst/>
          </a:prstGeom>
          <a:solidFill>
            <a:srgbClr val="CCFFCC"/>
          </a:solidFill>
          <a:ln w="28575" algn="ctr">
            <a:solidFill>
              <a:srgbClr val="000000"/>
            </a:solidFill>
            <a:miter lim="800000"/>
            <a:headEnd/>
            <a:tailEnd/>
          </a:ln>
          <a:effectLst/>
        </xdr:spPr>
        <xdr:txBody>
          <a:bodyPr vertOverflow="clip" wrap="square" lIns="27432" tIns="22860" rIns="0" bIns="0" anchor="t" upright="1"/>
          <a:lstStyle/>
          <a:p>
            <a:pPr algn="l" rtl="1">
              <a:defRPr sz="1000"/>
            </a:pPr>
            <a:r>
              <a:rPr lang="en-US" sz="1000" b="1" i="0" strike="noStrike">
                <a:solidFill>
                  <a:srgbClr val="000000"/>
                </a:solidFill>
                <a:latin typeface="Arial"/>
                <a:cs typeface="Arial"/>
              </a:rPr>
              <a:t>I6 </a:t>
            </a:r>
          </a:p>
          <a:p>
            <a:pPr algn="l" rtl="1">
              <a:defRPr sz="1000"/>
            </a:pPr>
            <a:r>
              <a:rPr lang="en-US" sz="1000" b="1" i="0" strike="noStrike">
                <a:solidFill>
                  <a:srgbClr val="000000"/>
                </a:solidFill>
                <a:latin typeface="Arial"/>
                <a:cs typeface="Arial"/>
              </a:rPr>
              <a:t>Rate Class Stats</a:t>
            </a:r>
          </a:p>
          <a:p>
            <a:pPr algn="l" rtl="1">
              <a:defRPr sz="1000"/>
            </a:pPr>
            <a:endParaRPr lang="en-US" sz="1000" b="1" i="0" strike="noStrike">
              <a:solidFill>
                <a:srgbClr val="000000"/>
              </a:solidFill>
              <a:latin typeface="Arial"/>
              <a:cs typeface="Arial"/>
            </a:endParaRPr>
          </a:p>
        </xdr:txBody>
      </xdr:sp>
      <xdr:sp macro="" textlink="">
        <xdr:nvSpPr>
          <xdr:cNvPr id="5348" name="Rectangle 228">
            <a:hlinkClick xmlns:r="http://schemas.openxmlformats.org/officeDocument/2006/relationships" r:id="rId13"/>
          </xdr:cNvPr>
          <xdr:cNvSpPr>
            <a:spLocks noChangeArrowheads="1"/>
          </xdr:cNvSpPr>
        </xdr:nvSpPr>
        <xdr:spPr bwMode="auto">
          <a:xfrm>
            <a:off x="1003" y="1575"/>
            <a:ext cx="129" cy="60"/>
          </a:xfrm>
          <a:prstGeom prst="rect">
            <a:avLst/>
          </a:prstGeom>
          <a:solidFill>
            <a:srgbClr val="CCFFCC"/>
          </a:solidFill>
          <a:ln w="28575" algn="ctr">
            <a:solidFill>
              <a:srgbClr val="000000"/>
            </a:solidFill>
            <a:miter lim="800000"/>
            <a:headEnd/>
            <a:tailEnd/>
          </a:ln>
          <a:effectLst/>
        </xdr:spPr>
        <xdr:txBody>
          <a:bodyPr vertOverflow="clip" wrap="square" lIns="27432" tIns="22860" rIns="0" bIns="0" anchor="t" upright="1"/>
          <a:lstStyle/>
          <a:p>
            <a:pPr algn="l" rtl="1">
              <a:defRPr sz="1000"/>
            </a:pPr>
            <a:r>
              <a:rPr lang="en-US" sz="1000" b="1" i="0" strike="noStrike">
                <a:solidFill>
                  <a:srgbClr val="000000"/>
                </a:solidFill>
                <a:latin typeface="Arial"/>
                <a:cs typeface="Arial"/>
              </a:rPr>
              <a:t>I9 </a:t>
            </a:r>
          </a:p>
          <a:p>
            <a:pPr algn="l" rtl="1">
              <a:defRPr sz="1000"/>
            </a:pPr>
            <a:r>
              <a:rPr lang="en-US" sz="1000" b="1" i="0" strike="noStrike">
                <a:solidFill>
                  <a:srgbClr val="000000"/>
                </a:solidFill>
                <a:latin typeface="Arial"/>
                <a:cs typeface="Arial"/>
              </a:rPr>
              <a:t>Direct Allocation</a:t>
            </a:r>
          </a:p>
          <a:p>
            <a:pPr algn="l" rtl="1">
              <a:defRPr sz="1000"/>
            </a:pPr>
            <a:endParaRPr lang="en-US" sz="1000" b="1" i="0" strike="noStrike">
              <a:solidFill>
                <a:srgbClr val="000000"/>
              </a:solidFill>
              <a:latin typeface="Arial"/>
              <a:cs typeface="Arial"/>
            </a:endParaRPr>
          </a:p>
        </xdr:txBody>
      </xdr:sp>
      <xdr:sp macro="" textlink="">
        <xdr:nvSpPr>
          <xdr:cNvPr id="5349" name="Rectangle 229">
            <a:hlinkClick xmlns:r="http://schemas.openxmlformats.org/officeDocument/2006/relationships" r:id="rId14"/>
          </xdr:cNvPr>
          <xdr:cNvSpPr>
            <a:spLocks noChangeArrowheads="1"/>
          </xdr:cNvSpPr>
        </xdr:nvSpPr>
        <xdr:spPr bwMode="auto">
          <a:xfrm>
            <a:off x="718" y="1574"/>
            <a:ext cx="95" cy="60"/>
          </a:xfrm>
          <a:prstGeom prst="rect">
            <a:avLst/>
          </a:prstGeom>
          <a:solidFill>
            <a:srgbClr val="CCFFCC"/>
          </a:solidFill>
          <a:ln w="28575" algn="ctr">
            <a:solidFill>
              <a:srgbClr val="000000"/>
            </a:solidFill>
            <a:miter lim="800000"/>
            <a:headEnd/>
            <a:tailEnd/>
          </a:ln>
          <a:effectLst/>
        </xdr:spPr>
        <xdr:txBody>
          <a:bodyPr vertOverflow="clip" wrap="square" lIns="27432" tIns="22860" rIns="0" bIns="0" anchor="t" upright="1"/>
          <a:lstStyle/>
          <a:p>
            <a:pPr algn="l" rtl="1">
              <a:defRPr sz="1000"/>
            </a:pPr>
            <a:r>
              <a:rPr lang="en-US" sz="1000" b="1" i="0" strike="noStrike">
                <a:solidFill>
                  <a:srgbClr val="000000"/>
                </a:solidFill>
                <a:latin typeface="Arial"/>
                <a:cs typeface="Arial"/>
              </a:rPr>
              <a:t>I7.2 </a:t>
            </a:r>
          </a:p>
          <a:p>
            <a:pPr algn="l" rtl="1">
              <a:defRPr sz="1000"/>
            </a:pPr>
            <a:r>
              <a:rPr lang="en-US" sz="1000" b="1" i="0" strike="noStrike">
                <a:solidFill>
                  <a:srgbClr val="000000"/>
                </a:solidFill>
                <a:latin typeface="Arial"/>
                <a:cs typeface="Arial"/>
              </a:rPr>
              <a:t>Meter Reading</a:t>
            </a:r>
          </a:p>
          <a:p>
            <a:pPr algn="l" rtl="1">
              <a:defRPr sz="1000"/>
            </a:pPr>
            <a:endParaRPr lang="en-US" sz="1000" b="1" i="0" strike="noStrike">
              <a:solidFill>
                <a:srgbClr val="000000"/>
              </a:solidFill>
              <a:latin typeface="Arial"/>
              <a:cs typeface="Arial"/>
            </a:endParaRPr>
          </a:p>
        </xdr:txBody>
      </xdr:sp>
    </xdr:grpSp>
    <xdr:clientData/>
  </xdr:twoCellAnchor>
  <xdr:twoCellAnchor>
    <xdr:from>
      <xdr:col>2</xdr:col>
      <xdr:colOff>542925</xdr:colOff>
      <xdr:row>120</xdr:row>
      <xdr:rowOff>104775</xdr:rowOff>
    </xdr:from>
    <xdr:to>
      <xdr:col>3</xdr:col>
      <xdr:colOff>133350</xdr:colOff>
      <xdr:row>124</xdr:row>
      <xdr:rowOff>104775</xdr:rowOff>
    </xdr:to>
    <xdr:sp macro="" textlink="">
      <xdr:nvSpPr>
        <xdr:cNvPr id="5350" name="Rectangle 230">
          <a:hlinkClick xmlns:r="http://schemas.openxmlformats.org/officeDocument/2006/relationships" r:id="rId15"/>
        </xdr:cNvPr>
        <xdr:cNvSpPr>
          <a:spLocks noChangeArrowheads="1"/>
        </xdr:cNvSpPr>
      </xdr:nvSpPr>
      <xdr:spPr bwMode="auto">
        <a:xfrm>
          <a:off x="2800350" y="21574125"/>
          <a:ext cx="1600200" cy="571500"/>
        </a:xfrm>
        <a:prstGeom prst="rect">
          <a:avLst/>
        </a:prstGeom>
        <a:solidFill>
          <a:srgbClr val="FFFF00"/>
        </a:solidFill>
        <a:ln w="28575" algn="ctr">
          <a:solidFill>
            <a:srgbClr val="000000"/>
          </a:solidFill>
          <a:miter lim="800000"/>
          <a:headEnd/>
          <a:tailEnd/>
        </a:ln>
        <a:effectLst/>
      </xdr:spPr>
      <xdr:txBody>
        <a:bodyPr vertOverflow="clip" wrap="square" lIns="27432" tIns="22860" rIns="0" bIns="0" anchor="t" upright="1"/>
        <a:lstStyle/>
        <a:p>
          <a:pPr algn="l" rtl="1">
            <a:defRPr sz="1000"/>
          </a:pPr>
          <a:r>
            <a:rPr lang="en-US" sz="1000" b="1" i="0" strike="noStrike">
              <a:solidFill>
                <a:srgbClr val="000000"/>
              </a:solidFill>
              <a:latin typeface="Arial"/>
              <a:cs typeface="Arial"/>
            </a:rPr>
            <a:t>E3</a:t>
          </a:r>
        </a:p>
        <a:p>
          <a:pPr algn="l" rtl="1">
            <a:defRPr sz="1000"/>
          </a:pPr>
          <a:r>
            <a:rPr lang="en-US" sz="1000" b="1" i="0" strike="noStrike">
              <a:solidFill>
                <a:srgbClr val="000000"/>
              </a:solidFill>
              <a:latin typeface="Arial"/>
              <a:cs typeface="Arial"/>
            </a:rPr>
            <a:t>PLCC</a:t>
          </a:r>
        </a:p>
      </xdr:txBody>
    </xdr:sp>
    <xdr:clientData/>
  </xdr:twoCellAnchor>
  <xdr:twoCellAnchor>
    <xdr:from>
      <xdr:col>0</xdr:col>
      <xdr:colOff>390525</xdr:colOff>
      <xdr:row>140</xdr:row>
      <xdr:rowOff>104775</xdr:rowOff>
    </xdr:from>
    <xdr:to>
      <xdr:col>4</xdr:col>
      <xdr:colOff>447675</xdr:colOff>
      <xdr:row>164</xdr:row>
      <xdr:rowOff>85725</xdr:rowOff>
    </xdr:to>
    <xdr:sp macro="" textlink="">
      <xdr:nvSpPr>
        <xdr:cNvPr id="5347" name="AutoShape 231"/>
        <xdr:cNvSpPr>
          <a:spLocks noChangeArrowheads="1"/>
        </xdr:cNvSpPr>
      </xdr:nvSpPr>
      <xdr:spPr bwMode="auto">
        <a:xfrm>
          <a:off x="390525" y="24393525"/>
          <a:ext cx="5591175" cy="3409950"/>
        </a:xfrm>
        <a:prstGeom prst="roundRect">
          <a:avLst>
            <a:gd name="adj" fmla="val 16667"/>
          </a:avLst>
        </a:prstGeom>
        <a:noFill/>
        <a:ln w="12700" algn="ctr">
          <a:solidFill>
            <a:srgbClr val="808080"/>
          </a:solidFill>
          <a:round/>
          <a:headEnd/>
          <a:tailEnd/>
        </a:ln>
      </xdr:spPr>
    </xdr:sp>
    <xdr:clientData/>
  </xdr:twoCellAnchor>
  <xdr:twoCellAnchor>
    <xdr:from>
      <xdr:col>0</xdr:col>
      <xdr:colOff>666750</xdr:colOff>
      <xdr:row>142</xdr:row>
      <xdr:rowOff>76200</xdr:rowOff>
    </xdr:from>
    <xdr:to>
      <xdr:col>1</xdr:col>
      <xdr:colOff>161925</xdr:colOff>
      <xdr:row>148</xdr:row>
      <xdr:rowOff>57150</xdr:rowOff>
    </xdr:to>
    <xdr:sp macro="" textlink="">
      <xdr:nvSpPr>
        <xdr:cNvPr id="5352" name="Rectangle 232">
          <a:hlinkClick xmlns:r="http://schemas.openxmlformats.org/officeDocument/2006/relationships" r:id="rId16"/>
        </xdr:cNvPr>
        <xdr:cNvSpPr>
          <a:spLocks noChangeArrowheads="1"/>
        </xdr:cNvSpPr>
      </xdr:nvSpPr>
      <xdr:spPr bwMode="auto">
        <a:xfrm>
          <a:off x="666750" y="24688800"/>
          <a:ext cx="733425" cy="838200"/>
        </a:xfrm>
        <a:prstGeom prst="rect">
          <a:avLst/>
        </a:prstGeom>
        <a:noFill/>
        <a:ln w="28575" algn="ctr">
          <a:solidFill>
            <a:srgbClr val="000000"/>
          </a:solidFill>
          <a:miter lim="800000"/>
          <a:headEnd/>
          <a:tailEnd/>
        </a:ln>
        <a:effectLst/>
      </xdr:spPr>
      <xdr:txBody>
        <a:bodyPr vertOverflow="clip" wrap="square" lIns="27432" tIns="22860" rIns="0" bIns="0" anchor="t" upright="1"/>
        <a:lstStyle/>
        <a:p>
          <a:pPr algn="l" rtl="1">
            <a:defRPr sz="1000"/>
          </a:pPr>
          <a:r>
            <a:rPr lang="en-US" sz="800" b="1" i="0" strike="noStrike">
              <a:solidFill>
                <a:srgbClr val="000000"/>
              </a:solidFill>
              <a:latin typeface="Arial"/>
              <a:cs typeface="Arial"/>
            </a:rPr>
            <a:t>O1 </a:t>
          </a:r>
        </a:p>
        <a:p>
          <a:pPr algn="l" rtl="1">
            <a:defRPr sz="1000"/>
          </a:pPr>
          <a:r>
            <a:rPr lang="en-US" sz="800" b="1" i="0" strike="noStrike">
              <a:solidFill>
                <a:srgbClr val="000000"/>
              </a:solidFill>
              <a:latin typeface="Arial"/>
              <a:cs typeface="Arial"/>
            </a:rPr>
            <a:t>Rev - Cost</a:t>
          </a:r>
        </a:p>
        <a:p>
          <a:pPr algn="l" rtl="1">
            <a:defRPr sz="1000"/>
          </a:pPr>
          <a:r>
            <a:rPr lang="en-US" sz="800" b="1" i="0" strike="noStrike">
              <a:solidFill>
                <a:srgbClr val="000000"/>
              </a:solidFill>
              <a:latin typeface="Arial"/>
              <a:cs typeface="Arial"/>
            </a:rPr>
            <a:t>Ratios</a:t>
          </a:r>
        </a:p>
        <a:p>
          <a:pPr algn="l" rtl="1">
            <a:defRPr sz="1000"/>
          </a:pPr>
          <a:endParaRPr lang="en-US" sz="800" b="1" i="0" strike="noStrike">
            <a:solidFill>
              <a:srgbClr val="000000"/>
            </a:solidFill>
            <a:latin typeface="Arial"/>
            <a:cs typeface="Arial"/>
          </a:endParaRPr>
        </a:p>
      </xdr:txBody>
    </xdr:sp>
    <xdr:clientData/>
  </xdr:twoCellAnchor>
  <xdr:twoCellAnchor>
    <xdr:from>
      <xdr:col>1</xdr:col>
      <xdr:colOff>438150</xdr:colOff>
      <xdr:row>142</xdr:row>
      <xdr:rowOff>85725</xdr:rowOff>
    </xdr:from>
    <xdr:to>
      <xdr:col>2</xdr:col>
      <xdr:colOff>152400</xdr:colOff>
      <xdr:row>148</xdr:row>
      <xdr:rowOff>57150</xdr:rowOff>
    </xdr:to>
    <xdr:sp macro="" textlink="">
      <xdr:nvSpPr>
        <xdr:cNvPr id="5353" name="Rectangle 233">
          <a:hlinkClick xmlns:r="http://schemas.openxmlformats.org/officeDocument/2006/relationships" r:id="rId17"/>
        </xdr:cNvPr>
        <xdr:cNvSpPr>
          <a:spLocks noChangeArrowheads="1"/>
        </xdr:cNvSpPr>
      </xdr:nvSpPr>
      <xdr:spPr bwMode="auto">
        <a:xfrm>
          <a:off x="1676400" y="24698325"/>
          <a:ext cx="733425" cy="828675"/>
        </a:xfrm>
        <a:prstGeom prst="rect">
          <a:avLst/>
        </a:prstGeom>
        <a:noFill/>
        <a:ln w="28575" algn="ctr">
          <a:solidFill>
            <a:srgbClr val="000000"/>
          </a:solidFill>
          <a:miter lim="800000"/>
          <a:headEnd/>
          <a:tailEnd/>
        </a:ln>
        <a:effectLst/>
      </xdr:spPr>
      <xdr:txBody>
        <a:bodyPr vertOverflow="clip" wrap="square" lIns="27432" tIns="22860" rIns="0" bIns="0" anchor="t" upright="1"/>
        <a:lstStyle/>
        <a:p>
          <a:pPr algn="l" rtl="1">
            <a:defRPr sz="1000"/>
          </a:pPr>
          <a:r>
            <a:rPr lang="en-US" sz="800" b="1" i="0" strike="noStrike">
              <a:solidFill>
                <a:srgbClr val="000000"/>
              </a:solidFill>
              <a:latin typeface="Arial"/>
              <a:cs typeface="Arial"/>
            </a:rPr>
            <a:t>O2 </a:t>
          </a:r>
        </a:p>
        <a:p>
          <a:pPr algn="l" rtl="1">
            <a:defRPr sz="1000"/>
          </a:pPr>
          <a:r>
            <a:rPr lang="en-US" sz="800" b="1" i="0" strike="noStrike">
              <a:solidFill>
                <a:srgbClr val="000000"/>
              </a:solidFill>
              <a:latin typeface="Arial"/>
              <a:cs typeface="Arial"/>
            </a:rPr>
            <a:t>Fixed Charges</a:t>
          </a:r>
        </a:p>
        <a:p>
          <a:pPr algn="l" rtl="1">
            <a:defRPr sz="1000"/>
          </a:pPr>
          <a:r>
            <a:rPr lang="en-US" sz="800" b="1" i="0" strike="noStrike">
              <a:solidFill>
                <a:srgbClr val="000000"/>
              </a:solidFill>
              <a:latin typeface="Arial"/>
              <a:cs typeface="Arial"/>
            </a:rPr>
            <a:t>Floor &amp; Ceiling</a:t>
          </a:r>
        </a:p>
        <a:p>
          <a:pPr algn="l" rtl="1">
            <a:defRPr sz="1000"/>
          </a:pPr>
          <a:endParaRPr lang="en-US" sz="800" b="1" i="0" strike="noStrike">
            <a:solidFill>
              <a:srgbClr val="000000"/>
            </a:solidFill>
            <a:latin typeface="Arial"/>
            <a:cs typeface="Arial"/>
          </a:endParaRPr>
        </a:p>
      </xdr:txBody>
    </xdr:sp>
    <xdr:clientData/>
  </xdr:twoCellAnchor>
  <xdr:twoCellAnchor>
    <xdr:from>
      <xdr:col>0</xdr:col>
      <xdr:colOff>628650</xdr:colOff>
      <xdr:row>150</xdr:row>
      <xdr:rowOff>0</xdr:rowOff>
    </xdr:from>
    <xdr:to>
      <xdr:col>1</xdr:col>
      <xdr:colOff>114300</xdr:colOff>
      <xdr:row>155</xdr:row>
      <xdr:rowOff>114300</xdr:rowOff>
    </xdr:to>
    <xdr:sp macro="" textlink="">
      <xdr:nvSpPr>
        <xdr:cNvPr id="5354" name="Rectangle 234">
          <a:hlinkClick xmlns:r="http://schemas.openxmlformats.org/officeDocument/2006/relationships" r:id="rId18"/>
        </xdr:cNvPr>
        <xdr:cNvSpPr>
          <a:spLocks noChangeArrowheads="1"/>
        </xdr:cNvSpPr>
      </xdr:nvSpPr>
      <xdr:spPr bwMode="auto">
        <a:xfrm>
          <a:off x="628650" y="25755600"/>
          <a:ext cx="723900" cy="828675"/>
        </a:xfrm>
        <a:prstGeom prst="rect">
          <a:avLst/>
        </a:prstGeom>
        <a:noFill/>
        <a:ln w="28575" algn="ctr">
          <a:solidFill>
            <a:srgbClr val="000000"/>
          </a:solidFill>
          <a:miter lim="800000"/>
          <a:headEnd/>
          <a:tailEnd/>
        </a:ln>
        <a:effectLst/>
      </xdr:spPr>
      <xdr:txBody>
        <a:bodyPr vertOverflow="clip" wrap="square" lIns="27432" tIns="22860" rIns="0" bIns="0" anchor="t" upright="1"/>
        <a:lstStyle/>
        <a:p>
          <a:pPr algn="l" rtl="1">
            <a:defRPr sz="1000"/>
          </a:pPr>
          <a:r>
            <a:rPr lang="en-US" sz="800" b="1" i="0" strike="noStrike">
              <a:solidFill>
                <a:srgbClr val="000000"/>
              </a:solidFill>
              <a:latin typeface="Arial"/>
              <a:cs typeface="Arial"/>
            </a:rPr>
            <a:t>O3.1</a:t>
          </a:r>
        </a:p>
        <a:p>
          <a:pPr algn="l" rtl="1">
            <a:defRPr sz="1000"/>
          </a:pPr>
          <a:r>
            <a:rPr lang="en-US" sz="800" b="1" i="0" strike="noStrike">
              <a:solidFill>
                <a:srgbClr val="000000"/>
              </a:solidFill>
              <a:latin typeface="Arial"/>
              <a:cs typeface="Arial"/>
            </a:rPr>
            <a:t>Line Tran Unit Cost</a:t>
          </a:r>
        </a:p>
        <a:p>
          <a:pPr algn="l" rtl="1">
            <a:defRPr sz="1000"/>
          </a:pPr>
          <a:endParaRPr lang="en-US" sz="800" b="1" i="0" strike="noStrike">
            <a:solidFill>
              <a:srgbClr val="000000"/>
            </a:solidFill>
            <a:latin typeface="Arial"/>
            <a:cs typeface="Arial"/>
          </a:endParaRPr>
        </a:p>
      </xdr:txBody>
    </xdr:sp>
    <xdr:clientData/>
  </xdr:twoCellAnchor>
  <xdr:twoCellAnchor>
    <xdr:from>
      <xdr:col>1</xdr:col>
      <xdr:colOff>381000</xdr:colOff>
      <xdr:row>150</xdr:row>
      <xdr:rowOff>0</xdr:rowOff>
    </xdr:from>
    <xdr:to>
      <xdr:col>2</xdr:col>
      <xdr:colOff>85725</xdr:colOff>
      <xdr:row>155</xdr:row>
      <xdr:rowOff>114300</xdr:rowOff>
    </xdr:to>
    <xdr:sp macro="" textlink="">
      <xdr:nvSpPr>
        <xdr:cNvPr id="5355" name="Rectangle 235">
          <a:hlinkClick xmlns:r="http://schemas.openxmlformats.org/officeDocument/2006/relationships" r:id="rId19"/>
        </xdr:cNvPr>
        <xdr:cNvSpPr>
          <a:spLocks noChangeArrowheads="1"/>
        </xdr:cNvSpPr>
      </xdr:nvSpPr>
      <xdr:spPr bwMode="auto">
        <a:xfrm>
          <a:off x="1619250" y="25755600"/>
          <a:ext cx="723900" cy="828675"/>
        </a:xfrm>
        <a:prstGeom prst="rect">
          <a:avLst/>
        </a:prstGeom>
        <a:noFill/>
        <a:ln w="28575" algn="ctr">
          <a:solidFill>
            <a:srgbClr val="000000"/>
          </a:solidFill>
          <a:miter lim="800000"/>
          <a:headEnd/>
          <a:tailEnd/>
        </a:ln>
        <a:effectLst/>
      </xdr:spPr>
      <xdr:txBody>
        <a:bodyPr vertOverflow="clip" wrap="square" lIns="27432" tIns="22860" rIns="0" bIns="0" anchor="t" upright="1"/>
        <a:lstStyle/>
        <a:p>
          <a:pPr algn="l" rtl="1">
            <a:defRPr sz="1000"/>
          </a:pPr>
          <a:r>
            <a:rPr lang="en-US" sz="800" b="1" i="0" strike="noStrike">
              <a:solidFill>
                <a:srgbClr val="000000"/>
              </a:solidFill>
              <a:latin typeface="Arial"/>
              <a:cs typeface="Arial"/>
            </a:rPr>
            <a:t>O3.2</a:t>
          </a:r>
        </a:p>
        <a:p>
          <a:pPr algn="l" rtl="1">
            <a:defRPr sz="1000"/>
          </a:pPr>
          <a:r>
            <a:rPr lang="en-US" sz="800" b="1" i="0" strike="noStrike">
              <a:solidFill>
                <a:srgbClr val="000000"/>
              </a:solidFill>
              <a:latin typeface="Arial"/>
              <a:cs typeface="Arial"/>
            </a:rPr>
            <a:t>Substat Tran Unit Cost</a:t>
          </a:r>
        </a:p>
        <a:p>
          <a:pPr algn="l" rtl="1">
            <a:defRPr sz="1000"/>
          </a:pPr>
          <a:endParaRPr lang="en-US" sz="800" b="1" i="0" strike="noStrike">
            <a:solidFill>
              <a:srgbClr val="000000"/>
            </a:solidFill>
            <a:latin typeface="Arial"/>
            <a:cs typeface="Arial"/>
          </a:endParaRPr>
        </a:p>
      </xdr:txBody>
    </xdr:sp>
    <xdr:clientData/>
  </xdr:twoCellAnchor>
  <xdr:twoCellAnchor>
    <xdr:from>
      <xdr:col>2</xdr:col>
      <xdr:colOff>361950</xdr:colOff>
      <xdr:row>150</xdr:row>
      <xdr:rowOff>0</xdr:rowOff>
    </xdr:from>
    <xdr:to>
      <xdr:col>2</xdr:col>
      <xdr:colOff>1228725</xdr:colOff>
      <xdr:row>155</xdr:row>
      <xdr:rowOff>114300</xdr:rowOff>
    </xdr:to>
    <xdr:sp macro="" textlink="">
      <xdr:nvSpPr>
        <xdr:cNvPr id="5356" name="Rectangle 236">
          <a:hlinkClick xmlns:r="http://schemas.openxmlformats.org/officeDocument/2006/relationships" r:id="rId20"/>
        </xdr:cNvPr>
        <xdr:cNvSpPr>
          <a:spLocks noChangeArrowheads="1"/>
        </xdr:cNvSpPr>
      </xdr:nvSpPr>
      <xdr:spPr bwMode="auto">
        <a:xfrm>
          <a:off x="2619375" y="25755600"/>
          <a:ext cx="866775" cy="828675"/>
        </a:xfrm>
        <a:prstGeom prst="rect">
          <a:avLst/>
        </a:prstGeom>
        <a:noFill/>
        <a:ln w="28575" algn="ctr">
          <a:solidFill>
            <a:srgbClr val="000000"/>
          </a:solidFill>
          <a:miter lim="800000"/>
          <a:headEnd/>
          <a:tailEnd/>
        </a:ln>
        <a:effectLst/>
      </xdr:spPr>
      <xdr:txBody>
        <a:bodyPr vertOverflow="clip" wrap="square" lIns="27432" tIns="22860" rIns="0" bIns="0" anchor="t" upright="1"/>
        <a:lstStyle/>
        <a:p>
          <a:pPr algn="l" rtl="1">
            <a:defRPr sz="1000"/>
          </a:pPr>
          <a:r>
            <a:rPr lang="en-US" sz="800" b="1" i="0" strike="noStrike">
              <a:solidFill>
                <a:srgbClr val="000000"/>
              </a:solidFill>
              <a:latin typeface="Arial"/>
              <a:cs typeface="Arial"/>
            </a:rPr>
            <a:t>O3.3</a:t>
          </a:r>
        </a:p>
        <a:p>
          <a:pPr algn="l" rtl="1">
            <a:defRPr sz="1000"/>
          </a:pPr>
          <a:r>
            <a:rPr lang="en-US" sz="800" b="1" i="0" strike="noStrike">
              <a:solidFill>
                <a:srgbClr val="000000"/>
              </a:solidFill>
              <a:latin typeface="Arial"/>
              <a:cs typeface="Arial"/>
            </a:rPr>
            <a:t>Primary Cost Pool</a:t>
          </a:r>
        </a:p>
        <a:p>
          <a:pPr algn="l" rtl="1">
            <a:defRPr sz="1000"/>
          </a:pPr>
          <a:endParaRPr lang="en-US" sz="800" b="1" i="0" strike="noStrike">
            <a:solidFill>
              <a:srgbClr val="000000"/>
            </a:solidFill>
            <a:latin typeface="Arial"/>
            <a:cs typeface="Arial"/>
          </a:endParaRPr>
        </a:p>
      </xdr:txBody>
    </xdr:sp>
    <xdr:clientData/>
  </xdr:twoCellAnchor>
  <xdr:twoCellAnchor>
    <xdr:from>
      <xdr:col>0</xdr:col>
      <xdr:colOff>638175</xdr:colOff>
      <xdr:row>157</xdr:row>
      <xdr:rowOff>47625</xdr:rowOff>
    </xdr:from>
    <xdr:to>
      <xdr:col>1</xdr:col>
      <xdr:colOff>123825</xdr:colOff>
      <xdr:row>163</xdr:row>
      <xdr:rowOff>28575</xdr:rowOff>
    </xdr:to>
    <xdr:sp macro="" textlink="">
      <xdr:nvSpPr>
        <xdr:cNvPr id="5357" name="Rectangle 237">
          <a:hlinkClick xmlns:r="http://schemas.openxmlformats.org/officeDocument/2006/relationships" r:id="rId21"/>
        </xdr:cNvPr>
        <xdr:cNvSpPr>
          <a:spLocks noChangeArrowheads="1"/>
        </xdr:cNvSpPr>
      </xdr:nvSpPr>
      <xdr:spPr bwMode="auto">
        <a:xfrm>
          <a:off x="638175" y="26803350"/>
          <a:ext cx="723900" cy="838200"/>
        </a:xfrm>
        <a:prstGeom prst="rect">
          <a:avLst/>
        </a:prstGeom>
        <a:noFill/>
        <a:ln w="28575" algn="ctr">
          <a:solidFill>
            <a:srgbClr val="000000"/>
          </a:solidFill>
          <a:miter lim="800000"/>
          <a:headEnd/>
          <a:tailEnd/>
        </a:ln>
        <a:effectLst/>
      </xdr:spPr>
      <xdr:txBody>
        <a:bodyPr vertOverflow="clip" wrap="square" lIns="27432" tIns="22860" rIns="0" bIns="0" anchor="t" upright="1"/>
        <a:lstStyle/>
        <a:p>
          <a:pPr algn="l" rtl="1">
            <a:defRPr sz="1000"/>
          </a:pPr>
          <a:r>
            <a:rPr lang="en-US" sz="800" b="1" i="0" strike="noStrike">
              <a:solidFill>
                <a:srgbClr val="000000"/>
              </a:solidFill>
              <a:latin typeface="Arial"/>
              <a:cs typeface="Arial"/>
            </a:rPr>
            <a:t>O4</a:t>
          </a:r>
        </a:p>
        <a:p>
          <a:pPr algn="l" rtl="1">
            <a:defRPr sz="1000"/>
          </a:pPr>
          <a:r>
            <a:rPr lang="en-US" sz="800" b="1" i="0" strike="noStrike">
              <a:solidFill>
                <a:srgbClr val="000000"/>
              </a:solidFill>
              <a:latin typeface="Arial"/>
              <a:cs typeface="Arial"/>
            </a:rPr>
            <a:t>Summary by Class &amp; Accounts</a:t>
          </a:r>
        </a:p>
      </xdr:txBody>
    </xdr:sp>
    <xdr:clientData/>
  </xdr:twoCellAnchor>
  <xdr:twoCellAnchor>
    <xdr:from>
      <xdr:col>2</xdr:col>
      <xdr:colOff>1457325</xdr:colOff>
      <xdr:row>150</xdr:row>
      <xdr:rowOff>0</xdr:rowOff>
    </xdr:from>
    <xdr:to>
      <xdr:col>3</xdr:col>
      <xdr:colOff>314325</xdr:colOff>
      <xdr:row>155</xdr:row>
      <xdr:rowOff>114300</xdr:rowOff>
    </xdr:to>
    <xdr:sp macro="" textlink="">
      <xdr:nvSpPr>
        <xdr:cNvPr id="5358" name="Rectangle 238">
          <a:hlinkClick xmlns:r="http://schemas.openxmlformats.org/officeDocument/2006/relationships" r:id="rId22"/>
        </xdr:cNvPr>
        <xdr:cNvSpPr>
          <a:spLocks noChangeArrowheads="1"/>
        </xdr:cNvSpPr>
      </xdr:nvSpPr>
      <xdr:spPr bwMode="auto">
        <a:xfrm>
          <a:off x="3714750" y="25755600"/>
          <a:ext cx="866775" cy="828675"/>
        </a:xfrm>
        <a:prstGeom prst="rect">
          <a:avLst/>
        </a:prstGeom>
        <a:noFill/>
        <a:ln w="28575" algn="ctr">
          <a:solidFill>
            <a:srgbClr val="000000"/>
          </a:solidFill>
          <a:miter lim="800000"/>
          <a:headEnd/>
          <a:tailEnd/>
        </a:ln>
        <a:effectLst/>
      </xdr:spPr>
      <xdr:txBody>
        <a:bodyPr vertOverflow="clip" wrap="square" lIns="27432" tIns="22860" rIns="0" bIns="0" anchor="t" upright="1"/>
        <a:lstStyle/>
        <a:p>
          <a:pPr algn="l" rtl="1">
            <a:defRPr sz="1000"/>
          </a:pPr>
          <a:r>
            <a:rPr lang="en-US" sz="800" b="1" i="0" strike="noStrike">
              <a:solidFill>
                <a:srgbClr val="000000"/>
              </a:solidFill>
              <a:latin typeface="Arial"/>
              <a:cs typeface="Arial"/>
            </a:rPr>
            <a:t>O3.4 </a:t>
          </a:r>
        </a:p>
        <a:p>
          <a:pPr algn="l" rtl="1">
            <a:defRPr sz="1000"/>
          </a:pPr>
          <a:r>
            <a:rPr lang="en-US" sz="800" b="1" i="0" strike="noStrike">
              <a:solidFill>
                <a:srgbClr val="000000"/>
              </a:solidFill>
              <a:latin typeface="Arial"/>
              <a:cs typeface="Arial"/>
            </a:rPr>
            <a:t>Secondary Cost Pool</a:t>
          </a:r>
        </a:p>
      </xdr:txBody>
    </xdr:sp>
    <xdr:clientData/>
  </xdr:twoCellAnchor>
  <xdr:twoCellAnchor>
    <xdr:from>
      <xdr:col>2</xdr:col>
      <xdr:colOff>1466850</xdr:colOff>
      <xdr:row>157</xdr:row>
      <xdr:rowOff>47625</xdr:rowOff>
    </xdr:from>
    <xdr:to>
      <xdr:col>3</xdr:col>
      <xdr:colOff>400050</xdr:colOff>
      <xdr:row>163</xdr:row>
      <xdr:rowOff>28575</xdr:rowOff>
    </xdr:to>
    <xdr:sp macro="" textlink="">
      <xdr:nvSpPr>
        <xdr:cNvPr id="5359" name="Rectangle 239">
          <a:hlinkClick xmlns:r="http://schemas.openxmlformats.org/officeDocument/2006/relationships" r:id="rId23"/>
        </xdr:cNvPr>
        <xdr:cNvSpPr>
          <a:spLocks noChangeArrowheads="1"/>
        </xdr:cNvSpPr>
      </xdr:nvSpPr>
      <xdr:spPr bwMode="auto">
        <a:xfrm>
          <a:off x="3724275" y="26803350"/>
          <a:ext cx="942975" cy="838200"/>
        </a:xfrm>
        <a:prstGeom prst="rect">
          <a:avLst/>
        </a:prstGeom>
        <a:noFill/>
        <a:ln w="28575" algn="ctr">
          <a:solidFill>
            <a:srgbClr val="000000"/>
          </a:solidFill>
          <a:miter lim="800000"/>
          <a:headEnd/>
          <a:tailEnd/>
        </a:ln>
        <a:effectLst/>
      </xdr:spPr>
      <xdr:txBody>
        <a:bodyPr vertOverflow="clip" wrap="square" lIns="27432" tIns="22860" rIns="0" bIns="0" anchor="t" upright="1"/>
        <a:lstStyle/>
        <a:p>
          <a:pPr algn="l" rtl="1">
            <a:defRPr sz="1000"/>
          </a:pPr>
          <a:r>
            <a:rPr lang="en-US" sz="800" b="1" i="0" strike="noStrike">
              <a:solidFill>
                <a:srgbClr val="000000"/>
              </a:solidFill>
              <a:latin typeface="Arial"/>
              <a:cs typeface="Arial"/>
            </a:rPr>
            <a:t>O7 </a:t>
          </a:r>
        </a:p>
        <a:p>
          <a:pPr algn="l" rtl="1">
            <a:defRPr sz="1000"/>
          </a:pPr>
          <a:r>
            <a:rPr lang="en-US" sz="800" b="1" i="0" strike="noStrike">
              <a:solidFill>
                <a:srgbClr val="000000"/>
              </a:solidFill>
              <a:latin typeface="Arial"/>
              <a:cs typeface="Arial"/>
            </a:rPr>
            <a:t>Amortization</a:t>
          </a:r>
        </a:p>
      </xdr:txBody>
    </xdr:sp>
    <xdr:clientData/>
  </xdr:twoCellAnchor>
  <xdr:twoCellAnchor>
    <xdr:from>
      <xdr:col>2</xdr:col>
      <xdr:colOff>390525</xdr:colOff>
      <xdr:row>157</xdr:row>
      <xdr:rowOff>57150</xdr:rowOff>
    </xdr:from>
    <xdr:to>
      <xdr:col>2</xdr:col>
      <xdr:colOff>1114425</xdr:colOff>
      <xdr:row>163</xdr:row>
      <xdr:rowOff>28575</xdr:rowOff>
    </xdr:to>
    <xdr:sp macro="" textlink="">
      <xdr:nvSpPr>
        <xdr:cNvPr id="5360" name="Rectangle 240">
          <a:hlinkClick xmlns:r="http://schemas.openxmlformats.org/officeDocument/2006/relationships" r:id="rId24"/>
        </xdr:cNvPr>
        <xdr:cNvSpPr>
          <a:spLocks noChangeArrowheads="1"/>
        </xdr:cNvSpPr>
      </xdr:nvSpPr>
      <xdr:spPr bwMode="auto">
        <a:xfrm>
          <a:off x="2647950" y="26812875"/>
          <a:ext cx="723900" cy="828675"/>
        </a:xfrm>
        <a:prstGeom prst="rect">
          <a:avLst/>
        </a:prstGeom>
        <a:noFill/>
        <a:ln w="28575" algn="ctr">
          <a:solidFill>
            <a:srgbClr val="000000"/>
          </a:solidFill>
          <a:miter lim="800000"/>
          <a:headEnd/>
          <a:tailEnd/>
        </a:ln>
        <a:effectLst/>
      </xdr:spPr>
      <xdr:txBody>
        <a:bodyPr vertOverflow="clip" wrap="square" lIns="27432" tIns="22860" rIns="0" bIns="0" anchor="t" upright="1"/>
        <a:lstStyle/>
        <a:p>
          <a:pPr algn="l" rtl="1">
            <a:defRPr sz="1000"/>
          </a:pPr>
          <a:r>
            <a:rPr lang="en-US" sz="800" b="1" i="0" strike="noStrike">
              <a:solidFill>
                <a:srgbClr val="000000"/>
              </a:solidFill>
              <a:latin typeface="Arial"/>
              <a:cs typeface="Arial"/>
            </a:rPr>
            <a:t>06 </a:t>
          </a:r>
        </a:p>
        <a:p>
          <a:pPr algn="l" rtl="1">
            <a:defRPr sz="1000"/>
          </a:pPr>
          <a:r>
            <a:rPr lang="en-US" sz="800" b="1" i="0" strike="noStrike">
              <a:solidFill>
                <a:srgbClr val="000000"/>
              </a:solidFill>
              <a:latin typeface="Arial"/>
              <a:cs typeface="Arial"/>
            </a:rPr>
            <a:t>Source Data for E2</a:t>
          </a:r>
        </a:p>
      </xdr:txBody>
    </xdr:sp>
    <xdr:clientData/>
  </xdr:twoCellAnchor>
  <xdr:twoCellAnchor>
    <xdr:from>
      <xdr:col>1</xdr:col>
      <xdr:colOff>400050</xdr:colOff>
      <xdr:row>157</xdr:row>
      <xdr:rowOff>47625</xdr:rowOff>
    </xdr:from>
    <xdr:to>
      <xdr:col>2</xdr:col>
      <xdr:colOff>104775</xdr:colOff>
      <xdr:row>163</xdr:row>
      <xdr:rowOff>28575</xdr:rowOff>
    </xdr:to>
    <xdr:sp macro="" textlink="">
      <xdr:nvSpPr>
        <xdr:cNvPr id="5361" name="Rectangle 241">
          <a:hlinkClick xmlns:r="http://schemas.openxmlformats.org/officeDocument/2006/relationships" r:id="rId25"/>
        </xdr:cNvPr>
        <xdr:cNvSpPr>
          <a:spLocks noChangeArrowheads="1"/>
        </xdr:cNvSpPr>
      </xdr:nvSpPr>
      <xdr:spPr bwMode="auto">
        <a:xfrm>
          <a:off x="1638300" y="26803350"/>
          <a:ext cx="723900" cy="838200"/>
        </a:xfrm>
        <a:prstGeom prst="rect">
          <a:avLst/>
        </a:prstGeom>
        <a:noFill/>
        <a:ln w="28575" algn="ctr">
          <a:solidFill>
            <a:srgbClr val="000000"/>
          </a:solidFill>
          <a:miter lim="800000"/>
          <a:headEnd/>
          <a:tailEnd/>
        </a:ln>
        <a:effectLst/>
      </xdr:spPr>
      <xdr:txBody>
        <a:bodyPr vertOverflow="clip" wrap="square" lIns="27432" tIns="22860" rIns="0" bIns="0" anchor="t" upright="1"/>
        <a:lstStyle/>
        <a:p>
          <a:pPr algn="l" rtl="1">
            <a:defRPr sz="1000"/>
          </a:pPr>
          <a:r>
            <a:rPr lang="en-US" sz="800" b="1" i="0" strike="noStrike">
              <a:solidFill>
                <a:srgbClr val="000000"/>
              </a:solidFill>
              <a:latin typeface="Arial"/>
              <a:cs typeface="Arial"/>
            </a:rPr>
            <a:t>O5 </a:t>
          </a:r>
        </a:p>
        <a:p>
          <a:pPr algn="l" rtl="1">
            <a:defRPr sz="1000"/>
          </a:pPr>
          <a:r>
            <a:rPr lang="en-US" sz="800" b="1" i="0" strike="noStrike">
              <a:solidFill>
                <a:srgbClr val="000000"/>
              </a:solidFill>
              <a:latin typeface="Arial"/>
              <a:cs typeface="Arial"/>
            </a:rPr>
            <a:t>Details by Class &amp; Accounts</a:t>
          </a:r>
        </a:p>
      </xdr:txBody>
    </xdr:sp>
    <xdr:clientData/>
  </xdr:twoCellAnchor>
  <xdr:twoCellAnchor>
    <xdr:from>
      <xdr:col>3</xdr:col>
      <xdr:colOff>581025</xdr:colOff>
      <xdr:row>150</xdr:row>
      <xdr:rowOff>0</xdr:rowOff>
    </xdr:from>
    <xdr:to>
      <xdr:col>4</xdr:col>
      <xdr:colOff>38100</xdr:colOff>
      <xdr:row>155</xdr:row>
      <xdr:rowOff>114300</xdr:rowOff>
    </xdr:to>
    <xdr:sp macro="" textlink="">
      <xdr:nvSpPr>
        <xdr:cNvPr id="5362" name="Rectangle 242">
          <a:hlinkClick xmlns:r="http://schemas.openxmlformats.org/officeDocument/2006/relationships" r:id="rId26"/>
        </xdr:cNvPr>
        <xdr:cNvSpPr>
          <a:spLocks noChangeArrowheads="1"/>
        </xdr:cNvSpPr>
      </xdr:nvSpPr>
      <xdr:spPr bwMode="auto">
        <a:xfrm>
          <a:off x="4848225" y="25755600"/>
          <a:ext cx="723900" cy="828675"/>
        </a:xfrm>
        <a:prstGeom prst="rect">
          <a:avLst/>
        </a:prstGeom>
        <a:noFill/>
        <a:ln w="28575" algn="ctr">
          <a:solidFill>
            <a:srgbClr val="000000"/>
          </a:solidFill>
          <a:miter lim="800000"/>
          <a:headEnd/>
          <a:tailEnd/>
        </a:ln>
        <a:effectLst/>
      </xdr:spPr>
      <xdr:txBody>
        <a:bodyPr vertOverflow="clip" wrap="square" lIns="27432" tIns="22860" rIns="0" bIns="0" anchor="t" upright="1"/>
        <a:lstStyle/>
        <a:p>
          <a:pPr algn="l" rtl="1">
            <a:defRPr sz="1000"/>
          </a:pPr>
          <a:r>
            <a:rPr lang="en-US" sz="800" b="1" i="0" strike="noStrike">
              <a:solidFill>
                <a:srgbClr val="000000"/>
              </a:solidFill>
              <a:latin typeface="Arial"/>
              <a:cs typeface="Arial"/>
            </a:rPr>
            <a:t>O3.5</a:t>
          </a:r>
        </a:p>
        <a:p>
          <a:pPr algn="l" rtl="1">
            <a:defRPr sz="1000"/>
          </a:pPr>
          <a:r>
            <a:rPr lang="en-US" sz="800" b="1" i="0" strike="noStrike">
              <a:solidFill>
                <a:srgbClr val="000000"/>
              </a:solidFill>
              <a:latin typeface="Arial"/>
              <a:cs typeface="Arial"/>
            </a:rPr>
            <a:t>USL Metering Credit</a:t>
          </a:r>
        </a:p>
      </xdr:txBody>
    </xdr:sp>
    <xdr:clientData/>
  </xdr:twoCellAnchor>
  <xdr:twoCellAnchor>
    <xdr:from>
      <xdr:col>6</xdr:col>
      <xdr:colOff>57150</xdr:colOff>
      <xdr:row>92</xdr:row>
      <xdr:rowOff>57150</xdr:rowOff>
    </xdr:from>
    <xdr:to>
      <xdr:col>6</xdr:col>
      <xdr:colOff>66675</xdr:colOff>
      <xdr:row>100</xdr:row>
      <xdr:rowOff>9525</xdr:rowOff>
    </xdr:to>
    <xdr:cxnSp macro="">
      <xdr:nvCxnSpPr>
        <xdr:cNvPr id="10" name="AutoShape 244"/>
        <xdr:cNvCxnSpPr>
          <a:cxnSpLocks noChangeShapeType="1"/>
          <a:stCxn id="5327" idx="2"/>
        </xdr:cNvCxnSpPr>
      </xdr:nvCxnSpPr>
      <xdr:spPr bwMode="auto">
        <a:xfrm>
          <a:off x="7658100" y="17487900"/>
          <a:ext cx="9525" cy="1095375"/>
        </a:xfrm>
        <a:prstGeom prst="straightConnector1">
          <a:avLst/>
        </a:prstGeom>
        <a:noFill/>
        <a:ln w="19050">
          <a:solidFill>
            <a:srgbClr val="FF0000"/>
          </a:solidFill>
          <a:round/>
          <a:headEnd/>
          <a:tailEnd/>
        </a:ln>
      </xdr:spPr>
    </xdr:cxnSp>
    <xdr:clientData/>
  </xdr:twoCellAnchor>
  <xdr:twoCellAnchor>
    <xdr:from>
      <xdr:col>4</xdr:col>
      <xdr:colOff>333375</xdr:colOff>
      <xdr:row>100</xdr:row>
      <xdr:rowOff>0</xdr:rowOff>
    </xdr:from>
    <xdr:to>
      <xdr:col>6</xdr:col>
      <xdr:colOff>66675</xdr:colOff>
      <xdr:row>100</xdr:row>
      <xdr:rowOff>0</xdr:rowOff>
    </xdr:to>
    <xdr:cxnSp macro="">
      <xdr:nvCxnSpPr>
        <xdr:cNvPr id="11" name="AutoShape 245"/>
        <xdr:cNvCxnSpPr>
          <a:cxnSpLocks noChangeShapeType="1"/>
          <a:endCxn id="12" idx="0"/>
        </xdr:cNvCxnSpPr>
      </xdr:nvCxnSpPr>
      <xdr:spPr bwMode="auto">
        <a:xfrm flipH="1">
          <a:off x="5867400" y="18573750"/>
          <a:ext cx="1800225" cy="0"/>
        </a:xfrm>
        <a:prstGeom prst="straightConnector1">
          <a:avLst/>
        </a:prstGeom>
        <a:noFill/>
        <a:ln w="19050">
          <a:solidFill>
            <a:srgbClr val="FF0000"/>
          </a:solidFill>
          <a:round/>
          <a:headEnd/>
          <a:tailEnd/>
        </a:ln>
      </xdr:spPr>
    </xdr:cxnSp>
    <xdr:clientData/>
  </xdr:twoCellAnchor>
  <xdr:twoCellAnchor>
    <xdr:from>
      <xdr:col>4</xdr:col>
      <xdr:colOff>333375</xdr:colOff>
      <xdr:row>100</xdr:row>
      <xdr:rowOff>9525</xdr:rowOff>
    </xdr:from>
    <xdr:to>
      <xdr:col>4</xdr:col>
      <xdr:colOff>333375</xdr:colOff>
      <xdr:row>104</xdr:row>
      <xdr:rowOff>28575</xdr:rowOff>
    </xdr:to>
    <xdr:sp macro="" textlink="">
      <xdr:nvSpPr>
        <xdr:cNvPr id="12" name="Line 246"/>
        <xdr:cNvSpPr>
          <a:spLocks noChangeShapeType="1"/>
        </xdr:cNvSpPr>
      </xdr:nvSpPr>
      <xdr:spPr bwMode="auto">
        <a:xfrm>
          <a:off x="5867400" y="18583275"/>
          <a:ext cx="0" cy="590550"/>
        </a:xfrm>
        <a:prstGeom prst="line">
          <a:avLst/>
        </a:prstGeom>
        <a:noFill/>
        <a:ln w="19050">
          <a:solidFill>
            <a:srgbClr val="FF0000"/>
          </a:solidFill>
          <a:round/>
          <a:headEnd/>
          <a:tailEnd/>
        </a:ln>
      </xdr:spPr>
    </xdr:sp>
    <xdr:clientData/>
  </xdr:twoCellAnchor>
  <xdr:twoCellAnchor>
    <xdr:from>
      <xdr:col>4</xdr:col>
      <xdr:colOff>171450</xdr:colOff>
      <xdr:row>104</xdr:row>
      <xdr:rowOff>38100</xdr:rowOff>
    </xdr:from>
    <xdr:to>
      <xdr:col>4</xdr:col>
      <xdr:colOff>333375</xdr:colOff>
      <xdr:row>104</xdr:row>
      <xdr:rowOff>38100</xdr:rowOff>
    </xdr:to>
    <xdr:sp macro="" textlink="">
      <xdr:nvSpPr>
        <xdr:cNvPr id="13" name="Line 247"/>
        <xdr:cNvSpPr>
          <a:spLocks noChangeShapeType="1"/>
        </xdr:cNvSpPr>
      </xdr:nvSpPr>
      <xdr:spPr bwMode="auto">
        <a:xfrm flipH="1">
          <a:off x="5705475" y="19183350"/>
          <a:ext cx="161925" cy="0"/>
        </a:xfrm>
        <a:prstGeom prst="line">
          <a:avLst/>
        </a:prstGeom>
        <a:noFill/>
        <a:ln w="19050">
          <a:solidFill>
            <a:srgbClr val="FF0000"/>
          </a:solidFill>
          <a:round/>
          <a:headEnd/>
          <a:tailEnd type="triangle" w="med" len="med"/>
        </a:ln>
      </xdr:spPr>
    </xdr:sp>
    <xdr:clientData/>
  </xdr:twoCellAnchor>
  <xdr:twoCellAnchor>
    <xdr:from>
      <xdr:col>0</xdr:col>
      <xdr:colOff>447675</xdr:colOff>
      <xdr:row>111</xdr:row>
      <xdr:rowOff>28575</xdr:rowOff>
    </xdr:from>
    <xdr:to>
      <xdr:col>2</xdr:col>
      <xdr:colOff>428625</xdr:colOff>
      <xdr:row>116</xdr:row>
      <xdr:rowOff>47625</xdr:rowOff>
    </xdr:to>
    <xdr:sp macro="" textlink="">
      <xdr:nvSpPr>
        <xdr:cNvPr id="5363" name="AutoShape 248"/>
        <xdr:cNvSpPr>
          <a:spLocks noChangeArrowheads="1"/>
        </xdr:cNvSpPr>
      </xdr:nvSpPr>
      <xdr:spPr bwMode="auto">
        <a:xfrm>
          <a:off x="447675" y="20173950"/>
          <a:ext cx="2238375" cy="733425"/>
        </a:xfrm>
        <a:prstGeom prst="flowChartAlternateProcess">
          <a:avLst/>
        </a:prstGeom>
        <a:noFill/>
        <a:ln w="12700" algn="ctr">
          <a:solidFill>
            <a:srgbClr val="808080"/>
          </a:solidFill>
          <a:miter lim="800000"/>
          <a:headEnd/>
          <a:tailEnd/>
        </a:ln>
      </xdr:spPr>
    </xdr:sp>
    <xdr:clientData/>
  </xdr:twoCellAnchor>
  <xdr:twoCellAnchor>
    <xdr:from>
      <xdr:col>2</xdr:col>
      <xdr:colOff>266700</xdr:colOff>
      <xdr:row>135</xdr:row>
      <xdr:rowOff>47625</xdr:rowOff>
    </xdr:from>
    <xdr:to>
      <xdr:col>2</xdr:col>
      <xdr:colOff>266700</xdr:colOff>
      <xdr:row>140</xdr:row>
      <xdr:rowOff>104775</xdr:rowOff>
    </xdr:to>
    <xdr:sp macro="" textlink="">
      <xdr:nvSpPr>
        <xdr:cNvPr id="5364" name="Line 249"/>
        <xdr:cNvSpPr>
          <a:spLocks noChangeShapeType="1"/>
        </xdr:cNvSpPr>
      </xdr:nvSpPr>
      <xdr:spPr bwMode="auto">
        <a:xfrm>
          <a:off x="2524125" y="23622000"/>
          <a:ext cx="0" cy="771525"/>
        </a:xfrm>
        <a:prstGeom prst="line">
          <a:avLst/>
        </a:prstGeom>
        <a:noFill/>
        <a:ln w="19050">
          <a:solidFill>
            <a:srgbClr val="808080"/>
          </a:solidFill>
          <a:round/>
          <a:headEnd/>
          <a:tailEnd type="triangle" w="med" len="med"/>
        </a:ln>
      </xdr:spPr>
    </xdr:sp>
    <xdr:clientData/>
  </xdr:twoCellAnchor>
  <xdr:twoCellAnchor>
    <xdr:from>
      <xdr:col>0</xdr:col>
      <xdr:colOff>504825</xdr:colOff>
      <xdr:row>74</xdr:row>
      <xdr:rowOff>66675</xdr:rowOff>
    </xdr:from>
    <xdr:to>
      <xdr:col>2</xdr:col>
      <xdr:colOff>133350</xdr:colOff>
      <xdr:row>79</xdr:row>
      <xdr:rowOff>66675</xdr:rowOff>
    </xdr:to>
    <xdr:sp macro="" textlink="">
      <xdr:nvSpPr>
        <xdr:cNvPr id="5365" name="AutoShape 250"/>
        <xdr:cNvSpPr>
          <a:spLocks noChangeArrowheads="1"/>
        </xdr:cNvSpPr>
      </xdr:nvSpPr>
      <xdr:spPr bwMode="auto">
        <a:xfrm>
          <a:off x="504825" y="14925675"/>
          <a:ext cx="1885950" cy="714375"/>
        </a:xfrm>
        <a:prstGeom prst="flowChartAlternateProcess">
          <a:avLst/>
        </a:prstGeom>
        <a:noFill/>
        <a:ln w="12700" algn="ctr">
          <a:solidFill>
            <a:srgbClr val="808080"/>
          </a:solidFill>
          <a:miter lim="800000"/>
          <a:headEnd/>
          <a:tailEnd/>
        </a:ln>
      </xdr:spPr>
    </xdr:sp>
    <xdr:clientData/>
  </xdr:twoCellAnchor>
  <xdr:twoCellAnchor>
    <xdr:from>
      <xdr:col>0</xdr:col>
      <xdr:colOff>533400</xdr:colOff>
      <xdr:row>82</xdr:row>
      <xdr:rowOff>38100</xdr:rowOff>
    </xdr:from>
    <xdr:to>
      <xdr:col>2</xdr:col>
      <xdr:colOff>161925</xdr:colOff>
      <xdr:row>87</xdr:row>
      <xdr:rowOff>38100</xdr:rowOff>
    </xdr:to>
    <xdr:sp macro="" textlink="">
      <xdr:nvSpPr>
        <xdr:cNvPr id="5366" name="AutoShape 251"/>
        <xdr:cNvSpPr>
          <a:spLocks noChangeArrowheads="1"/>
        </xdr:cNvSpPr>
      </xdr:nvSpPr>
      <xdr:spPr bwMode="auto">
        <a:xfrm>
          <a:off x="533400" y="16040100"/>
          <a:ext cx="1885950" cy="714375"/>
        </a:xfrm>
        <a:prstGeom prst="flowChartAlternateProcess">
          <a:avLst/>
        </a:prstGeom>
        <a:noFill/>
        <a:ln w="12700" algn="ctr">
          <a:solidFill>
            <a:srgbClr val="808080"/>
          </a:solidFill>
          <a:miter lim="800000"/>
          <a:headEnd/>
          <a:tailEnd/>
        </a:ln>
      </xdr:spPr>
    </xdr:sp>
    <xdr:clientData/>
  </xdr:twoCellAnchor>
  <xdr:twoCellAnchor>
    <xdr:from>
      <xdr:col>0</xdr:col>
      <xdr:colOff>180975</xdr:colOff>
      <xdr:row>114</xdr:row>
      <xdr:rowOff>76200</xdr:rowOff>
    </xdr:from>
    <xdr:to>
      <xdr:col>0</xdr:col>
      <xdr:colOff>419100</xdr:colOff>
      <xdr:row>114</xdr:row>
      <xdr:rowOff>76200</xdr:rowOff>
    </xdr:to>
    <xdr:sp macro="" textlink="">
      <xdr:nvSpPr>
        <xdr:cNvPr id="5367" name="Line 252"/>
        <xdr:cNvSpPr>
          <a:spLocks noChangeShapeType="1"/>
        </xdr:cNvSpPr>
      </xdr:nvSpPr>
      <xdr:spPr bwMode="auto">
        <a:xfrm flipH="1">
          <a:off x="180975" y="20650200"/>
          <a:ext cx="238125" cy="0"/>
        </a:xfrm>
        <a:prstGeom prst="line">
          <a:avLst/>
        </a:prstGeom>
        <a:noFill/>
        <a:ln w="19050">
          <a:solidFill>
            <a:srgbClr val="808080"/>
          </a:solidFill>
          <a:round/>
          <a:headEnd/>
          <a:tailEnd/>
        </a:ln>
      </xdr:spPr>
    </xdr:sp>
    <xdr:clientData/>
  </xdr:twoCellAnchor>
  <xdr:twoCellAnchor>
    <xdr:from>
      <xdr:col>0</xdr:col>
      <xdr:colOff>180975</xdr:colOff>
      <xdr:row>114</xdr:row>
      <xdr:rowOff>66675</xdr:rowOff>
    </xdr:from>
    <xdr:to>
      <xdr:col>0</xdr:col>
      <xdr:colOff>180975</xdr:colOff>
      <xdr:row>132</xdr:row>
      <xdr:rowOff>38100</xdr:rowOff>
    </xdr:to>
    <xdr:sp macro="" textlink="">
      <xdr:nvSpPr>
        <xdr:cNvPr id="5368" name="Line 253"/>
        <xdr:cNvSpPr>
          <a:spLocks noChangeShapeType="1"/>
        </xdr:cNvSpPr>
      </xdr:nvSpPr>
      <xdr:spPr bwMode="auto">
        <a:xfrm>
          <a:off x="180975" y="20640675"/>
          <a:ext cx="0" cy="2543175"/>
        </a:xfrm>
        <a:prstGeom prst="line">
          <a:avLst/>
        </a:prstGeom>
        <a:noFill/>
        <a:ln w="19050">
          <a:solidFill>
            <a:srgbClr val="808080"/>
          </a:solidFill>
          <a:round/>
          <a:headEnd/>
          <a:tailEnd/>
        </a:ln>
      </xdr:spPr>
    </xdr:sp>
    <xdr:clientData/>
  </xdr:twoCellAnchor>
  <xdr:twoCellAnchor>
    <xdr:from>
      <xdr:col>0</xdr:col>
      <xdr:colOff>190500</xdr:colOff>
      <xdr:row>132</xdr:row>
      <xdr:rowOff>47625</xdr:rowOff>
    </xdr:from>
    <xdr:to>
      <xdr:col>0</xdr:col>
      <xdr:colOff>638175</xdr:colOff>
      <xdr:row>132</xdr:row>
      <xdr:rowOff>47625</xdr:rowOff>
    </xdr:to>
    <xdr:sp macro="" textlink="">
      <xdr:nvSpPr>
        <xdr:cNvPr id="5369" name="Line 254"/>
        <xdr:cNvSpPr>
          <a:spLocks noChangeShapeType="1"/>
        </xdr:cNvSpPr>
      </xdr:nvSpPr>
      <xdr:spPr bwMode="auto">
        <a:xfrm>
          <a:off x="190500" y="23193375"/>
          <a:ext cx="447675" cy="0"/>
        </a:xfrm>
        <a:prstGeom prst="line">
          <a:avLst/>
        </a:prstGeom>
        <a:noFill/>
        <a:ln w="19050">
          <a:solidFill>
            <a:srgbClr val="808080"/>
          </a:solidFill>
          <a:round/>
          <a:headEnd/>
          <a:tailEnd type="triangle" w="med" len="med"/>
        </a:ln>
      </xdr:spPr>
    </xdr:sp>
    <xdr:clientData/>
  </xdr:twoCellAnchor>
  <xdr:twoCellAnchor>
    <xdr:from>
      <xdr:col>1</xdr:col>
      <xdr:colOff>876300</xdr:colOff>
      <xdr:row>124</xdr:row>
      <xdr:rowOff>114300</xdr:rowOff>
    </xdr:from>
    <xdr:to>
      <xdr:col>1</xdr:col>
      <xdr:colOff>876300</xdr:colOff>
      <xdr:row>126</xdr:row>
      <xdr:rowOff>57150</xdr:rowOff>
    </xdr:to>
    <xdr:sp macro="" textlink="">
      <xdr:nvSpPr>
        <xdr:cNvPr id="5370" name="Line 255"/>
        <xdr:cNvSpPr>
          <a:spLocks noChangeShapeType="1"/>
        </xdr:cNvSpPr>
      </xdr:nvSpPr>
      <xdr:spPr bwMode="auto">
        <a:xfrm>
          <a:off x="2114550" y="22117050"/>
          <a:ext cx="0" cy="228600"/>
        </a:xfrm>
        <a:prstGeom prst="line">
          <a:avLst/>
        </a:prstGeom>
        <a:noFill/>
        <a:ln w="19050">
          <a:solidFill>
            <a:srgbClr val="808080"/>
          </a:solidFill>
          <a:round/>
          <a:headEnd/>
          <a:tailEnd/>
        </a:ln>
      </xdr:spPr>
    </xdr:sp>
    <xdr:clientData/>
  </xdr:twoCellAnchor>
  <xdr:twoCellAnchor>
    <xdr:from>
      <xdr:col>1</xdr:col>
      <xdr:colOff>876300</xdr:colOff>
      <xdr:row>126</xdr:row>
      <xdr:rowOff>57150</xdr:rowOff>
    </xdr:from>
    <xdr:to>
      <xdr:col>2</xdr:col>
      <xdr:colOff>1276350</xdr:colOff>
      <xdr:row>126</xdr:row>
      <xdr:rowOff>57150</xdr:rowOff>
    </xdr:to>
    <xdr:sp macro="" textlink="">
      <xdr:nvSpPr>
        <xdr:cNvPr id="5371" name="Line 256"/>
        <xdr:cNvSpPr>
          <a:spLocks noChangeShapeType="1"/>
        </xdr:cNvSpPr>
      </xdr:nvSpPr>
      <xdr:spPr bwMode="auto">
        <a:xfrm>
          <a:off x="2114550" y="22345650"/>
          <a:ext cx="1419225" cy="0"/>
        </a:xfrm>
        <a:prstGeom prst="line">
          <a:avLst/>
        </a:prstGeom>
        <a:noFill/>
        <a:ln w="19050">
          <a:solidFill>
            <a:srgbClr val="808080"/>
          </a:solidFill>
          <a:round/>
          <a:headEnd/>
          <a:tailEnd/>
        </a:ln>
      </xdr:spPr>
    </xdr:sp>
    <xdr:clientData/>
  </xdr:twoCellAnchor>
  <xdr:twoCellAnchor>
    <xdr:from>
      <xdr:col>2</xdr:col>
      <xdr:colOff>1276350</xdr:colOff>
      <xdr:row>126</xdr:row>
      <xdr:rowOff>57150</xdr:rowOff>
    </xdr:from>
    <xdr:to>
      <xdr:col>2</xdr:col>
      <xdr:colOff>1276350</xdr:colOff>
      <xdr:row>129</xdr:row>
      <xdr:rowOff>104775</xdr:rowOff>
    </xdr:to>
    <xdr:sp macro="" textlink="">
      <xdr:nvSpPr>
        <xdr:cNvPr id="5372" name="Line 257"/>
        <xdr:cNvSpPr>
          <a:spLocks noChangeShapeType="1"/>
        </xdr:cNvSpPr>
      </xdr:nvSpPr>
      <xdr:spPr bwMode="auto">
        <a:xfrm>
          <a:off x="3533775" y="22345650"/>
          <a:ext cx="0" cy="476250"/>
        </a:xfrm>
        <a:prstGeom prst="line">
          <a:avLst/>
        </a:prstGeom>
        <a:noFill/>
        <a:ln w="19050">
          <a:solidFill>
            <a:srgbClr val="808080"/>
          </a:solidFill>
          <a:round/>
          <a:headEnd/>
          <a:tailEnd type="triangle" w="med" len="med"/>
        </a:ln>
      </xdr:spPr>
    </xdr:sp>
    <xdr:clientData/>
  </xdr:twoCellAnchor>
  <xdr:twoCellAnchor>
    <xdr:from>
      <xdr:col>2</xdr:col>
      <xdr:colOff>390525</xdr:colOff>
      <xdr:row>142</xdr:row>
      <xdr:rowOff>76200</xdr:rowOff>
    </xdr:from>
    <xdr:to>
      <xdr:col>2</xdr:col>
      <xdr:colOff>1200150</xdr:colOff>
      <xdr:row>148</xdr:row>
      <xdr:rowOff>47625</xdr:rowOff>
    </xdr:to>
    <xdr:sp macro="" textlink="">
      <xdr:nvSpPr>
        <xdr:cNvPr id="5378" name="Rectangle 258">
          <a:hlinkClick xmlns:r="http://schemas.openxmlformats.org/officeDocument/2006/relationships" r:id="rId27"/>
        </xdr:cNvPr>
        <xdr:cNvSpPr>
          <a:spLocks noChangeArrowheads="1"/>
        </xdr:cNvSpPr>
      </xdr:nvSpPr>
      <xdr:spPr bwMode="auto">
        <a:xfrm>
          <a:off x="2647950" y="24688800"/>
          <a:ext cx="809625" cy="828675"/>
        </a:xfrm>
        <a:prstGeom prst="rect">
          <a:avLst/>
        </a:prstGeom>
        <a:noFill/>
        <a:ln w="28575" algn="ctr">
          <a:solidFill>
            <a:srgbClr val="000000"/>
          </a:solidFill>
          <a:miter lim="800000"/>
          <a:headEnd/>
          <a:tailEnd/>
        </a:ln>
        <a:effectLst/>
      </xdr:spPr>
      <xdr:txBody>
        <a:bodyPr vertOverflow="clip" wrap="square" lIns="27432" tIns="22860" rIns="0" bIns="0" anchor="t" upright="1"/>
        <a:lstStyle/>
        <a:p>
          <a:pPr algn="l" rtl="1">
            <a:defRPr sz="1000"/>
          </a:pPr>
          <a:r>
            <a:rPr lang="en-US" sz="800" b="1" i="0" strike="noStrike">
              <a:solidFill>
                <a:srgbClr val="000000"/>
              </a:solidFill>
              <a:latin typeface="Arial"/>
              <a:cs typeface="Arial"/>
            </a:rPr>
            <a:t>O2.1</a:t>
          </a:r>
        </a:p>
        <a:p>
          <a:pPr algn="l" rtl="1">
            <a:defRPr sz="1000"/>
          </a:pPr>
          <a:r>
            <a:rPr lang="en-US" sz="800" b="1" i="0" strike="noStrike">
              <a:solidFill>
                <a:srgbClr val="000000"/>
              </a:solidFill>
              <a:latin typeface="Arial"/>
              <a:cs typeface="Arial"/>
            </a:rPr>
            <a:t>Line Transformer PLCC Adjustment</a:t>
          </a:r>
        </a:p>
      </xdr:txBody>
    </xdr:sp>
    <xdr:clientData/>
  </xdr:twoCellAnchor>
  <xdr:twoCellAnchor>
    <xdr:from>
      <xdr:col>2</xdr:col>
      <xdr:colOff>1457325</xdr:colOff>
      <xdr:row>142</xdr:row>
      <xdr:rowOff>76200</xdr:rowOff>
    </xdr:from>
    <xdr:to>
      <xdr:col>3</xdr:col>
      <xdr:colOff>390525</xdr:colOff>
      <xdr:row>148</xdr:row>
      <xdr:rowOff>47625</xdr:rowOff>
    </xdr:to>
    <xdr:sp macro="" textlink="">
      <xdr:nvSpPr>
        <xdr:cNvPr id="5379" name="Rectangle 259">
          <a:hlinkClick xmlns:r="http://schemas.openxmlformats.org/officeDocument/2006/relationships" r:id="rId28"/>
        </xdr:cNvPr>
        <xdr:cNvSpPr>
          <a:spLocks noChangeArrowheads="1"/>
        </xdr:cNvSpPr>
      </xdr:nvSpPr>
      <xdr:spPr bwMode="auto">
        <a:xfrm>
          <a:off x="3714750" y="24688800"/>
          <a:ext cx="942975" cy="828675"/>
        </a:xfrm>
        <a:prstGeom prst="rect">
          <a:avLst/>
        </a:prstGeom>
        <a:noFill/>
        <a:ln w="28575" algn="ctr">
          <a:solidFill>
            <a:srgbClr val="000000"/>
          </a:solidFill>
          <a:miter lim="800000"/>
          <a:headEnd/>
          <a:tailEnd/>
        </a:ln>
        <a:effectLst/>
      </xdr:spPr>
      <xdr:txBody>
        <a:bodyPr vertOverflow="clip" wrap="square" lIns="27432" tIns="22860" rIns="0" bIns="0" anchor="t" upright="1"/>
        <a:lstStyle/>
        <a:p>
          <a:pPr algn="l" rtl="1">
            <a:defRPr sz="1000"/>
          </a:pPr>
          <a:r>
            <a:rPr lang="en-US" sz="800" b="1" i="0" strike="noStrike">
              <a:solidFill>
                <a:srgbClr val="000000"/>
              </a:solidFill>
              <a:latin typeface="Arial"/>
              <a:cs typeface="Arial"/>
            </a:rPr>
            <a:t>O2.2</a:t>
          </a:r>
        </a:p>
        <a:p>
          <a:pPr algn="l" rtl="1">
            <a:defRPr sz="1000"/>
          </a:pPr>
          <a:r>
            <a:rPr lang="en-US" sz="800" b="1" i="0" strike="noStrike">
              <a:solidFill>
                <a:srgbClr val="000000"/>
              </a:solidFill>
              <a:latin typeface="Arial"/>
              <a:cs typeface="Arial"/>
            </a:rPr>
            <a:t>Primary Cost PLCC Adjustment</a:t>
          </a:r>
        </a:p>
      </xdr:txBody>
    </xdr:sp>
    <xdr:clientData/>
  </xdr:twoCellAnchor>
  <xdr:twoCellAnchor>
    <xdr:from>
      <xdr:col>3</xdr:col>
      <xdr:colOff>600075</xdr:colOff>
      <xdr:row>142</xdr:row>
      <xdr:rowOff>76200</xdr:rowOff>
    </xdr:from>
    <xdr:to>
      <xdr:col>4</xdr:col>
      <xdr:colOff>142875</xdr:colOff>
      <xdr:row>148</xdr:row>
      <xdr:rowOff>47625</xdr:rowOff>
    </xdr:to>
    <xdr:sp macro="" textlink="">
      <xdr:nvSpPr>
        <xdr:cNvPr id="5380" name="Rectangle 260">
          <a:hlinkClick xmlns:r="http://schemas.openxmlformats.org/officeDocument/2006/relationships" r:id="rId29"/>
        </xdr:cNvPr>
        <xdr:cNvSpPr>
          <a:spLocks noChangeArrowheads="1"/>
        </xdr:cNvSpPr>
      </xdr:nvSpPr>
      <xdr:spPr bwMode="auto">
        <a:xfrm>
          <a:off x="4867275" y="24688800"/>
          <a:ext cx="809625" cy="828675"/>
        </a:xfrm>
        <a:prstGeom prst="rect">
          <a:avLst/>
        </a:prstGeom>
        <a:noFill/>
        <a:ln w="28575" algn="ctr">
          <a:solidFill>
            <a:srgbClr val="000000"/>
          </a:solidFill>
          <a:miter lim="800000"/>
          <a:headEnd/>
          <a:tailEnd/>
        </a:ln>
        <a:effectLst/>
      </xdr:spPr>
      <xdr:txBody>
        <a:bodyPr vertOverflow="clip" wrap="square" lIns="27432" tIns="22860" rIns="0" bIns="0" anchor="t" upright="1"/>
        <a:lstStyle/>
        <a:p>
          <a:pPr algn="l" rtl="1">
            <a:defRPr sz="1000"/>
          </a:pPr>
          <a:r>
            <a:rPr lang="en-US" sz="800" b="1" i="0" strike="noStrike">
              <a:solidFill>
                <a:srgbClr val="000000"/>
              </a:solidFill>
              <a:latin typeface="Arial"/>
              <a:cs typeface="Arial"/>
            </a:rPr>
            <a:t>O2.3</a:t>
          </a:r>
        </a:p>
        <a:p>
          <a:pPr algn="l" rtl="1">
            <a:defRPr sz="1000"/>
          </a:pPr>
          <a:r>
            <a:rPr lang="en-US" sz="800" b="1" i="0" strike="noStrike">
              <a:solidFill>
                <a:srgbClr val="000000"/>
              </a:solidFill>
              <a:latin typeface="Arial"/>
              <a:cs typeface="Arial"/>
            </a:rPr>
            <a:t>Secondary Cost PLCC Adjustment</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66675</xdr:colOff>
      <xdr:row>6</xdr:row>
      <xdr:rowOff>76200</xdr:rowOff>
    </xdr:from>
    <xdr:to>
      <xdr:col>2</xdr:col>
      <xdr:colOff>695325</xdr:colOff>
      <xdr:row>12</xdr:row>
      <xdr:rowOff>95250</xdr:rowOff>
    </xdr:to>
    <xdr:grpSp>
      <xdr:nvGrpSpPr>
        <xdr:cNvPr id="45059" name="Group 6"/>
        <xdr:cNvGrpSpPr>
          <a:grpSpLocks/>
        </xdr:cNvGrpSpPr>
      </xdr:nvGrpSpPr>
      <xdr:grpSpPr bwMode="auto">
        <a:xfrm>
          <a:off x="66675" y="1390650"/>
          <a:ext cx="5019675" cy="933450"/>
          <a:chOff x="11" y="147"/>
          <a:chExt cx="521" cy="83"/>
        </a:xfrm>
      </xdr:grpSpPr>
      <xdr:sp macro="" textlink="">
        <xdr:nvSpPr>
          <xdr:cNvPr id="45060" name="AutoShape 7"/>
          <xdr:cNvSpPr>
            <a:spLocks noChangeArrowheads="1"/>
          </xdr:cNvSpPr>
        </xdr:nvSpPr>
        <xdr:spPr bwMode="auto">
          <a:xfrm>
            <a:off x="11" y="147"/>
            <a:ext cx="521" cy="83"/>
          </a:xfrm>
          <a:prstGeom prst="roundRect">
            <a:avLst>
              <a:gd name="adj" fmla="val 16667"/>
            </a:avLst>
          </a:prstGeom>
          <a:noFill/>
          <a:ln w="12700" algn="ctr">
            <a:solidFill>
              <a:srgbClr val="808080"/>
            </a:solidFill>
            <a:round/>
            <a:headEnd/>
            <a:tailEnd/>
          </a:ln>
        </xdr:spPr>
      </xdr:sp>
      <xdr:sp macro="" textlink="">
        <xdr:nvSpPr>
          <xdr:cNvPr id="45064" name="Text Box 8"/>
          <xdr:cNvSpPr txBox="1">
            <a:spLocks noChangeArrowheads="1"/>
          </xdr:cNvSpPr>
        </xdr:nvSpPr>
        <xdr:spPr bwMode="auto">
          <a:xfrm>
            <a:off x="24" y="151"/>
            <a:ext cx="498" cy="74"/>
          </a:xfrm>
          <a:prstGeom prst="rect">
            <a:avLst/>
          </a:prstGeom>
          <a:noFill/>
          <a:ln w="12700" algn="ctr">
            <a:noFill/>
            <a:miter lim="800000"/>
            <a:headEnd/>
            <a:tailEnd/>
          </a:ln>
          <a:effectLst/>
        </xdr:spPr>
        <xdr:txBody>
          <a:bodyPr vertOverflow="clip" wrap="square" lIns="36576" tIns="27432" rIns="0" bIns="0" anchor="t" upright="1"/>
          <a:lstStyle/>
          <a:p>
            <a:pPr algn="l" rtl="1">
              <a:defRPr sz="1000"/>
            </a:pPr>
            <a:r>
              <a:rPr lang="en-US" sz="1200" b="1" i="0" strike="noStrike">
                <a:solidFill>
                  <a:srgbClr val="000000"/>
                </a:solidFill>
                <a:latin typeface="Arial"/>
                <a:cs typeface="Arial"/>
              </a:rPr>
              <a:t>Primary Conductors and Poles Cost Pool Demand Unit Cost for PLCC Adjustment to Customer Related Cost</a:t>
            </a:r>
          </a:p>
          <a:p>
            <a:pPr algn="l" rtl="1">
              <a:defRPr sz="1000"/>
            </a:pPr>
            <a:endParaRPr lang="en-US" sz="1200" b="1" i="0" strike="noStrike">
              <a:solidFill>
                <a:srgbClr val="000000"/>
              </a:solidFill>
              <a:latin typeface="Arial"/>
              <a:cs typeface="Arial"/>
            </a:endParaRPr>
          </a:p>
          <a:p>
            <a:pPr algn="l" rtl="1">
              <a:defRPr sz="1000"/>
            </a:pPr>
            <a:r>
              <a:rPr lang="en-US" sz="1200" b="1" i="0" strike="noStrike">
                <a:solidFill>
                  <a:srgbClr val="FF0000"/>
                </a:solidFill>
                <a:latin typeface="Arial"/>
                <a:cs typeface="Arial"/>
              </a:rPr>
              <a:t>Allocation by Rate Classification</a:t>
            </a:r>
          </a:p>
        </xdr:txBody>
      </xdr:sp>
    </xdr:grp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28575</xdr:colOff>
      <xdr:row>6</xdr:row>
      <xdr:rowOff>28575</xdr:rowOff>
    </xdr:from>
    <xdr:to>
      <xdr:col>2</xdr:col>
      <xdr:colOff>857250</xdr:colOff>
      <xdr:row>11</xdr:row>
      <xdr:rowOff>104775</xdr:rowOff>
    </xdr:to>
    <xdr:grpSp>
      <xdr:nvGrpSpPr>
        <xdr:cNvPr id="46083" name="Group 6"/>
        <xdr:cNvGrpSpPr>
          <a:grpSpLocks/>
        </xdr:cNvGrpSpPr>
      </xdr:nvGrpSpPr>
      <xdr:grpSpPr bwMode="auto">
        <a:xfrm>
          <a:off x="28575" y="1343025"/>
          <a:ext cx="5124450" cy="962025"/>
          <a:chOff x="11" y="147"/>
          <a:chExt cx="521" cy="83"/>
        </a:xfrm>
      </xdr:grpSpPr>
      <xdr:sp macro="" textlink="">
        <xdr:nvSpPr>
          <xdr:cNvPr id="46084" name="AutoShape 7"/>
          <xdr:cNvSpPr>
            <a:spLocks noChangeArrowheads="1"/>
          </xdr:cNvSpPr>
        </xdr:nvSpPr>
        <xdr:spPr bwMode="auto">
          <a:xfrm>
            <a:off x="11" y="147"/>
            <a:ext cx="521" cy="83"/>
          </a:xfrm>
          <a:prstGeom prst="roundRect">
            <a:avLst>
              <a:gd name="adj" fmla="val 16667"/>
            </a:avLst>
          </a:prstGeom>
          <a:noFill/>
          <a:ln w="12700" algn="ctr">
            <a:solidFill>
              <a:srgbClr val="808080"/>
            </a:solidFill>
            <a:round/>
            <a:headEnd/>
            <a:tailEnd/>
          </a:ln>
        </xdr:spPr>
      </xdr:sp>
      <xdr:sp macro="" textlink="">
        <xdr:nvSpPr>
          <xdr:cNvPr id="46088" name="Text Box 8"/>
          <xdr:cNvSpPr txBox="1">
            <a:spLocks noChangeArrowheads="1"/>
          </xdr:cNvSpPr>
        </xdr:nvSpPr>
        <xdr:spPr bwMode="auto">
          <a:xfrm>
            <a:off x="24" y="151"/>
            <a:ext cx="499" cy="74"/>
          </a:xfrm>
          <a:prstGeom prst="rect">
            <a:avLst/>
          </a:prstGeom>
          <a:noFill/>
          <a:ln w="12700" algn="ctr">
            <a:noFill/>
            <a:miter lim="800000"/>
            <a:headEnd/>
            <a:tailEnd/>
          </a:ln>
          <a:effectLst/>
        </xdr:spPr>
        <xdr:txBody>
          <a:bodyPr vertOverflow="clip" wrap="square" lIns="36576" tIns="27432" rIns="0" bIns="0" anchor="t" upright="1"/>
          <a:lstStyle/>
          <a:p>
            <a:pPr algn="l" rtl="1">
              <a:defRPr sz="1000"/>
            </a:pPr>
            <a:r>
              <a:rPr lang="en-US" sz="1200" b="1" i="0" strike="noStrike">
                <a:solidFill>
                  <a:srgbClr val="000000"/>
                </a:solidFill>
                <a:latin typeface="Arial"/>
                <a:cs typeface="Arial"/>
              </a:rPr>
              <a:t>Secondary Conductors and Poles Cost Pool Demand Unit Cost for PLCC Adjustment to Customer Related Cost</a:t>
            </a:r>
          </a:p>
          <a:p>
            <a:pPr algn="l" rtl="1">
              <a:defRPr sz="1000"/>
            </a:pPr>
            <a:endParaRPr lang="en-US" sz="1200" b="1" i="0" strike="noStrike">
              <a:solidFill>
                <a:srgbClr val="FF0000"/>
              </a:solidFill>
              <a:latin typeface="Arial"/>
              <a:cs typeface="Arial"/>
            </a:endParaRPr>
          </a:p>
          <a:p>
            <a:pPr algn="l" rtl="1">
              <a:defRPr sz="1000"/>
            </a:pPr>
            <a:r>
              <a:rPr lang="en-US" sz="1200" b="1" i="0" strike="noStrike">
                <a:solidFill>
                  <a:srgbClr val="FF0000"/>
                </a:solidFill>
                <a:latin typeface="Arial"/>
                <a:cs typeface="Arial"/>
              </a:rPr>
              <a:t>Allocation by Rate Classification</a:t>
            </a:r>
          </a:p>
        </xdr:txBody>
      </xdr:sp>
    </xdr:grp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104775</xdr:colOff>
      <xdr:row>9</xdr:row>
      <xdr:rowOff>0</xdr:rowOff>
    </xdr:from>
    <xdr:to>
      <xdr:col>2</xdr:col>
      <xdr:colOff>495300</xdr:colOff>
      <xdr:row>15</xdr:row>
      <xdr:rowOff>171450</xdr:rowOff>
    </xdr:to>
    <xdr:grpSp>
      <xdr:nvGrpSpPr>
        <xdr:cNvPr id="16388" name="Group 7"/>
        <xdr:cNvGrpSpPr>
          <a:grpSpLocks/>
        </xdr:cNvGrpSpPr>
      </xdr:nvGrpSpPr>
      <xdr:grpSpPr bwMode="auto">
        <a:xfrm>
          <a:off x="104775" y="1581150"/>
          <a:ext cx="3857625" cy="342900"/>
          <a:chOff x="11" y="147"/>
          <a:chExt cx="521" cy="83"/>
        </a:xfrm>
      </xdr:grpSpPr>
      <xdr:sp macro="" textlink="">
        <xdr:nvSpPr>
          <xdr:cNvPr id="16389" name="AutoShape 8"/>
          <xdr:cNvSpPr>
            <a:spLocks noChangeArrowheads="1"/>
          </xdr:cNvSpPr>
        </xdr:nvSpPr>
        <xdr:spPr bwMode="auto">
          <a:xfrm>
            <a:off x="11" y="147"/>
            <a:ext cx="521" cy="83"/>
          </a:xfrm>
          <a:prstGeom prst="roundRect">
            <a:avLst>
              <a:gd name="adj" fmla="val 16667"/>
            </a:avLst>
          </a:prstGeom>
          <a:noFill/>
          <a:ln w="12700" algn="ctr">
            <a:solidFill>
              <a:srgbClr val="808080"/>
            </a:solidFill>
            <a:round/>
            <a:headEnd/>
            <a:tailEnd/>
          </a:ln>
        </xdr:spPr>
      </xdr:sp>
      <xdr:sp macro="" textlink="">
        <xdr:nvSpPr>
          <xdr:cNvPr id="16393" name="Text Box 9"/>
          <xdr:cNvSpPr txBox="1">
            <a:spLocks noChangeArrowheads="1"/>
          </xdr:cNvSpPr>
        </xdr:nvSpPr>
        <xdr:spPr bwMode="auto">
          <a:xfrm>
            <a:off x="24" y="152"/>
            <a:ext cx="498" cy="74"/>
          </a:xfrm>
          <a:prstGeom prst="rect">
            <a:avLst/>
          </a:prstGeom>
          <a:noFill/>
          <a:ln w="12700" algn="ctr">
            <a:noFill/>
            <a:miter lim="800000"/>
            <a:headEnd/>
            <a:tailEnd/>
          </a:ln>
          <a:effectLst/>
        </xdr:spPr>
        <xdr:txBody>
          <a:bodyPr vertOverflow="clip" wrap="square" lIns="36576" tIns="27432" rIns="0" bIns="0" anchor="t" upright="1"/>
          <a:lstStyle/>
          <a:p>
            <a:pPr algn="l" rtl="1">
              <a:defRPr sz="1000"/>
            </a:pPr>
            <a:r>
              <a:rPr lang="en-US" sz="1200" b="1" i="0" strike="noStrike">
                <a:solidFill>
                  <a:srgbClr val="000000"/>
                </a:solidFill>
                <a:latin typeface="Arial"/>
                <a:cs typeface="Arial"/>
              </a:rPr>
              <a:t>Uniform System of Accounts -  Detail Accounts</a:t>
            </a:r>
          </a:p>
        </xdr:txBody>
      </xdr:sp>
    </xdr:grp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28575</xdr:colOff>
      <xdr:row>6</xdr:row>
      <xdr:rowOff>47625</xdr:rowOff>
    </xdr:from>
    <xdr:to>
      <xdr:col>2</xdr:col>
      <xdr:colOff>1009650</xdr:colOff>
      <xdr:row>17</xdr:row>
      <xdr:rowOff>9525</xdr:rowOff>
    </xdr:to>
    <xdr:grpSp>
      <xdr:nvGrpSpPr>
        <xdr:cNvPr id="22541" name="Group 16"/>
        <xdr:cNvGrpSpPr>
          <a:grpSpLocks/>
        </xdr:cNvGrpSpPr>
      </xdr:nvGrpSpPr>
      <xdr:grpSpPr bwMode="auto">
        <a:xfrm>
          <a:off x="28575" y="1362075"/>
          <a:ext cx="3943350" cy="1209675"/>
          <a:chOff x="11" y="147"/>
          <a:chExt cx="521" cy="83"/>
        </a:xfrm>
      </xdr:grpSpPr>
      <xdr:sp macro="" textlink="">
        <xdr:nvSpPr>
          <xdr:cNvPr id="22542" name="AutoShape 17"/>
          <xdr:cNvSpPr>
            <a:spLocks noChangeArrowheads="1"/>
          </xdr:cNvSpPr>
        </xdr:nvSpPr>
        <xdr:spPr bwMode="auto">
          <a:xfrm>
            <a:off x="11" y="147"/>
            <a:ext cx="521" cy="83"/>
          </a:xfrm>
          <a:prstGeom prst="roundRect">
            <a:avLst>
              <a:gd name="adj" fmla="val 16667"/>
            </a:avLst>
          </a:prstGeom>
          <a:noFill/>
          <a:ln w="12700" algn="ctr">
            <a:solidFill>
              <a:srgbClr val="808080"/>
            </a:solidFill>
            <a:round/>
            <a:headEnd/>
            <a:tailEnd/>
          </a:ln>
        </xdr:spPr>
      </xdr:sp>
      <xdr:sp macro="" textlink="">
        <xdr:nvSpPr>
          <xdr:cNvPr id="22546" name="Text Box 18"/>
          <xdr:cNvSpPr txBox="1">
            <a:spLocks noChangeArrowheads="1"/>
          </xdr:cNvSpPr>
        </xdr:nvSpPr>
        <xdr:spPr bwMode="auto">
          <a:xfrm>
            <a:off x="24" y="151"/>
            <a:ext cx="498" cy="74"/>
          </a:xfrm>
          <a:prstGeom prst="rect">
            <a:avLst/>
          </a:prstGeom>
          <a:noFill/>
          <a:ln w="12700" algn="ctr">
            <a:noFill/>
            <a:miter lim="800000"/>
            <a:headEnd/>
            <a:tailEnd/>
          </a:ln>
          <a:effectLst/>
        </xdr:spPr>
        <xdr:txBody>
          <a:bodyPr vertOverflow="clip" wrap="square" lIns="27432" tIns="22860" rIns="0" bIns="0" anchor="t" upright="1"/>
          <a:lstStyle/>
          <a:p>
            <a:pPr algn="l" rtl="1">
              <a:defRPr sz="1000"/>
            </a:pPr>
            <a:r>
              <a:rPr lang="en-US" sz="1000" b="1" i="0" u="sng" strike="noStrike">
                <a:solidFill>
                  <a:srgbClr val="000000"/>
                </a:solidFill>
                <a:latin typeface="Arial"/>
                <a:cs typeface="Arial"/>
              </a:rPr>
              <a:t>Details:</a:t>
            </a:r>
            <a:endParaRPr lang="en-US" sz="1000" b="0" i="0" strike="noStrike">
              <a:solidFill>
                <a:srgbClr val="000000"/>
              </a:solidFill>
              <a:latin typeface="Arial"/>
              <a:cs typeface="Arial"/>
            </a:endParaRPr>
          </a:p>
          <a:p>
            <a:pPr algn="l" rtl="1">
              <a:defRPr sz="1000"/>
            </a:pPr>
            <a:r>
              <a:rPr lang="en-US" sz="1000" b="1" i="0" strike="noStrike">
                <a:solidFill>
                  <a:srgbClr val="000000"/>
                </a:solidFill>
                <a:latin typeface="Arial"/>
                <a:cs typeface="Arial"/>
              </a:rPr>
              <a:t>Output Sheet Details How Various Composite Allocators are Derived</a:t>
            </a:r>
          </a:p>
          <a:p>
            <a:pPr algn="l" rtl="1">
              <a:defRPr sz="1000"/>
            </a:pPr>
            <a:endParaRPr lang="en-US" sz="1000" b="1" i="0" strike="noStrike">
              <a:solidFill>
                <a:srgbClr val="000000"/>
              </a:solidFill>
              <a:latin typeface="Arial"/>
              <a:cs typeface="Arial"/>
            </a:endParaRPr>
          </a:p>
          <a:p>
            <a:pPr algn="l" rtl="1">
              <a:defRPr sz="1000"/>
            </a:pPr>
            <a:r>
              <a:rPr lang="en-US" sz="1000" b="1" i="1" strike="noStrike">
                <a:solidFill>
                  <a:srgbClr val="000000"/>
                </a:solidFill>
                <a:latin typeface="Arial"/>
                <a:cs typeface="Arial"/>
              </a:rPr>
              <a:t>Demand Allocators can be found in columns C to AG</a:t>
            </a:r>
          </a:p>
          <a:p>
            <a:pPr algn="l" rtl="1">
              <a:defRPr sz="1000"/>
            </a:pPr>
            <a:r>
              <a:rPr lang="en-US" sz="1000" b="1" i="1" strike="noStrike">
                <a:solidFill>
                  <a:srgbClr val="000000"/>
                </a:solidFill>
                <a:latin typeface="Arial"/>
                <a:cs typeface="Arial"/>
              </a:rPr>
              <a:t>Customer Allocators can be found in columns AJ to BN</a:t>
            </a:r>
          </a:p>
        </xdr:txBody>
      </xdr:sp>
    </xdr:grp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66675</xdr:colOff>
      <xdr:row>6</xdr:row>
      <xdr:rowOff>28575</xdr:rowOff>
    </xdr:from>
    <xdr:to>
      <xdr:col>4</xdr:col>
      <xdr:colOff>314325</xdr:colOff>
      <xdr:row>9</xdr:row>
      <xdr:rowOff>133350</xdr:rowOff>
    </xdr:to>
    <xdr:grpSp>
      <xdr:nvGrpSpPr>
        <xdr:cNvPr id="23555" name="Group 6"/>
        <xdr:cNvGrpSpPr>
          <a:grpSpLocks/>
        </xdr:cNvGrpSpPr>
      </xdr:nvGrpSpPr>
      <xdr:grpSpPr bwMode="auto">
        <a:xfrm>
          <a:off x="66675" y="1343025"/>
          <a:ext cx="5124450" cy="533400"/>
          <a:chOff x="11" y="147"/>
          <a:chExt cx="521" cy="83"/>
        </a:xfrm>
      </xdr:grpSpPr>
      <xdr:sp macro="" textlink="">
        <xdr:nvSpPr>
          <xdr:cNvPr id="23556" name="AutoShape 7"/>
          <xdr:cNvSpPr>
            <a:spLocks noChangeArrowheads="1"/>
          </xdr:cNvSpPr>
        </xdr:nvSpPr>
        <xdr:spPr bwMode="auto">
          <a:xfrm>
            <a:off x="11" y="147"/>
            <a:ext cx="521" cy="83"/>
          </a:xfrm>
          <a:prstGeom prst="roundRect">
            <a:avLst>
              <a:gd name="adj" fmla="val 16667"/>
            </a:avLst>
          </a:prstGeom>
          <a:noFill/>
          <a:ln w="12700" algn="ctr">
            <a:solidFill>
              <a:srgbClr val="808080"/>
            </a:solidFill>
            <a:round/>
            <a:headEnd/>
            <a:tailEnd/>
          </a:ln>
        </xdr:spPr>
      </xdr:sp>
      <xdr:sp macro="" textlink="">
        <xdr:nvSpPr>
          <xdr:cNvPr id="23560" name="Text Box 8"/>
          <xdr:cNvSpPr txBox="1">
            <a:spLocks noChangeArrowheads="1"/>
          </xdr:cNvSpPr>
        </xdr:nvSpPr>
        <xdr:spPr bwMode="auto">
          <a:xfrm>
            <a:off x="24" y="151"/>
            <a:ext cx="499" cy="74"/>
          </a:xfrm>
          <a:prstGeom prst="rect">
            <a:avLst/>
          </a:prstGeom>
          <a:noFill/>
          <a:ln w="12700" algn="ctr">
            <a:noFill/>
            <a:miter lim="800000"/>
            <a:headEnd/>
            <a:tailEnd/>
          </a:ln>
          <a:effectLst/>
        </xdr:spPr>
        <xdr:txBody>
          <a:bodyPr vertOverflow="clip" wrap="square" lIns="27432" tIns="22860" rIns="0" bIns="0" anchor="t" upright="1"/>
          <a:lstStyle/>
          <a:p>
            <a:pPr algn="l" rtl="1">
              <a:defRPr sz="1000"/>
            </a:pPr>
            <a:endParaRPr lang="en-US" sz="1000" b="0" i="0" strike="noStrike">
              <a:solidFill>
                <a:srgbClr val="000000"/>
              </a:solidFill>
              <a:latin typeface="Arial"/>
              <a:cs typeface="Arial"/>
            </a:endParaRPr>
          </a:p>
          <a:p>
            <a:pPr algn="l" rtl="1">
              <a:defRPr sz="1000"/>
            </a:pPr>
            <a:r>
              <a:rPr lang="en-US" sz="1000" b="1" i="0" strike="noStrike">
                <a:solidFill>
                  <a:srgbClr val="000000"/>
                </a:solidFill>
                <a:latin typeface="Arial"/>
                <a:cs typeface="Arial"/>
              </a:rPr>
              <a:t>This worksheet details how Density is derived and how Costs are Categorized.</a:t>
            </a:r>
          </a:p>
          <a:p>
            <a:pPr algn="l" rtl="1">
              <a:defRPr sz="1000"/>
            </a:pPr>
            <a:endParaRPr lang="en-US" sz="1000" b="1" i="0" strike="noStrike">
              <a:solidFill>
                <a:srgbClr val="000000"/>
              </a:solidFill>
              <a:latin typeface="Arial"/>
              <a:cs typeface="Arial"/>
            </a:endParaRPr>
          </a:p>
          <a:p>
            <a:pPr algn="l" rtl="1">
              <a:defRPr sz="1000"/>
            </a:pPr>
            <a:endParaRPr lang="en-US" sz="1000" b="1" i="0" strike="noStrike">
              <a:solidFill>
                <a:srgbClr val="000000"/>
              </a:solidFill>
              <a:latin typeface="Arial"/>
              <a:cs typeface="Arial"/>
            </a:endParaRPr>
          </a:p>
        </xdr:txBody>
      </xdr:sp>
    </xdr:grp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38100</xdr:colOff>
      <xdr:row>6</xdr:row>
      <xdr:rowOff>38100</xdr:rowOff>
    </xdr:from>
    <xdr:to>
      <xdr:col>2</xdr:col>
      <xdr:colOff>161925</xdr:colOff>
      <xdr:row>10</xdr:row>
      <xdr:rowOff>85725</xdr:rowOff>
    </xdr:to>
    <xdr:grpSp>
      <xdr:nvGrpSpPr>
        <xdr:cNvPr id="24584" name="Group 11"/>
        <xdr:cNvGrpSpPr>
          <a:grpSpLocks/>
        </xdr:cNvGrpSpPr>
      </xdr:nvGrpSpPr>
      <xdr:grpSpPr bwMode="auto">
        <a:xfrm>
          <a:off x="38100" y="1352550"/>
          <a:ext cx="3000375" cy="685800"/>
          <a:chOff x="11" y="147"/>
          <a:chExt cx="521" cy="83"/>
        </a:xfrm>
      </xdr:grpSpPr>
      <xdr:sp macro="" textlink="">
        <xdr:nvSpPr>
          <xdr:cNvPr id="24585" name="AutoShape 12"/>
          <xdr:cNvSpPr>
            <a:spLocks noChangeArrowheads="1"/>
          </xdr:cNvSpPr>
        </xdr:nvSpPr>
        <xdr:spPr bwMode="auto">
          <a:xfrm>
            <a:off x="11" y="147"/>
            <a:ext cx="521" cy="83"/>
          </a:xfrm>
          <a:prstGeom prst="roundRect">
            <a:avLst>
              <a:gd name="adj" fmla="val 16667"/>
            </a:avLst>
          </a:prstGeom>
          <a:noFill/>
          <a:ln w="12700" algn="ctr">
            <a:solidFill>
              <a:srgbClr val="808080"/>
            </a:solidFill>
            <a:round/>
            <a:headEnd/>
            <a:tailEnd/>
          </a:ln>
        </xdr:spPr>
      </xdr:sp>
      <xdr:sp macro="" textlink="">
        <xdr:nvSpPr>
          <xdr:cNvPr id="24589" name="Text Box 13"/>
          <xdr:cNvSpPr txBox="1">
            <a:spLocks noChangeArrowheads="1"/>
          </xdr:cNvSpPr>
        </xdr:nvSpPr>
        <xdr:spPr bwMode="auto">
          <a:xfrm>
            <a:off x="24" y="150"/>
            <a:ext cx="498" cy="75"/>
          </a:xfrm>
          <a:prstGeom prst="rect">
            <a:avLst/>
          </a:prstGeom>
          <a:noFill/>
          <a:ln w="12700" algn="ctr">
            <a:noFill/>
            <a:miter lim="800000"/>
            <a:headEnd/>
            <a:tailEnd/>
          </a:ln>
          <a:effectLst/>
        </xdr:spPr>
        <xdr:txBody>
          <a:bodyPr vertOverflow="clip" wrap="square" lIns="27432" tIns="22860" rIns="0" bIns="0" anchor="t" upright="1"/>
          <a:lstStyle/>
          <a:p>
            <a:pPr algn="l" rtl="1">
              <a:defRPr sz="1000"/>
            </a:pPr>
            <a:r>
              <a:rPr lang="en-US" sz="1000" b="1" i="0" u="sng" strike="noStrike">
                <a:solidFill>
                  <a:srgbClr val="000000"/>
                </a:solidFill>
                <a:latin typeface="Arial"/>
                <a:cs typeface="Arial"/>
              </a:rPr>
              <a:t>Details:</a:t>
            </a:r>
            <a:endParaRPr lang="en-US" sz="1000" b="0" i="0" strike="noStrike">
              <a:solidFill>
                <a:srgbClr val="000000"/>
              </a:solidFill>
              <a:latin typeface="Arial"/>
              <a:cs typeface="Arial"/>
            </a:endParaRPr>
          </a:p>
          <a:p>
            <a:pPr algn="l" rtl="1">
              <a:defRPr sz="1000"/>
            </a:pPr>
            <a:r>
              <a:rPr lang="en-US" sz="1000" b="1" i="0" strike="noStrike">
                <a:solidFill>
                  <a:srgbClr val="000000"/>
                </a:solidFill>
                <a:latin typeface="Arial"/>
                <a:cs typeface="Arial"/>
              </a:rPr>
              <a:t>The worksheet below details how allocators are derived.</a:t>
            </a:r>
          </a:p>
          <a:p>
            <a:pPr algn="l" rtl="1">
              <a:defRPr sz="1000"/>
            </a:pPr>
            <a:endParaRPr lang="en-US" sz="1000" b="1" i="0" strike="noStrike">
              <a:solidFill>
                <a:srgbClr val="000000"/>
              </a:solidFill>
              <a:latin typeface="Arial"/>
              <a:cs typeface="Arial"/>
            </a:endParaRPr>
          </a:p>
          <a:p>
            <a:pPr algn="l" rtl="1">
              <a:defRPr sz="1000"/>
            </a:pPr>
            <a:endParaRPr lang="en-US" sz="1000" b="1" i="0" strike="noStrike">
              <a:solidFill>
                <a:srgbClr val="000000"/>
              </a:solidFill>
              <a:latin typeface="Arial"/>
              <a:cs typeface="Arial"/>
            </a:endParaRPr>
          </a:p>
        </xdr:txBody>
      </xdr:sp>
    </xdr:grp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19050</xdr:colOff>
      <xdr:row>6</xdr:row>
      <xdr:rowOff>47625</xdr:rowOff>
    </xdr:from>
    <xdr:to>
      <xdr:col>2</xdr:col>
      <xdr:colOff>561975</xdr:colOff>
      <xdr:row>9</xdr:row>
      <xdr:rowOff>152400</xdr:rowOff>
    </xdr:to>
    <xdr:grpSp>
      <xdr:nvGrpSpPr>
        <xdr:cNvPr id="37892" name="Group 7"/>
        <xdr:cNvGrpSpPr>
          <a:grpSpLocks/>
        </xdr:cNvGrpSpPr>
      </xdr:nvGrpSpPr>
      <xdr:grpSpPr bwMode="auto">
        <a:xfrm>
          <a:off x="19050" y="1362075"/>
          <a:ext cx="2400300" cy="533400"/>
          <a:chOff x="11" y="147"/>
          <a:chExt cx="521" cy="83"/>
        </a:xfrm>
      </xdr:grpSpPr>
      <xdr:sp macro="" textlink="">
        <xdr:nvSpPr>
          <xdr:cNvPr id="37893" name="AutoShape 8"/>
          <xdr:cNvSpPr>
            <a:spLocks noChangeArrowheads="1"/>
          </xdr:cNvSpPr>
        </xdr:nvSpPr>
        <xdr:spPr bwMode="auto">
          <a:xfrm>
            <a:off x="11" y="147"/>
            <a:ext cx="521" cy="83"/>
          </a:xfrm>
          <a:prstGeom prst="roundRect">
            <a:avLst>
              <a:gd name="adj" fmla="val 16667"/>
            </a:avLst>
          </a:prstGeom>
          <a:noFill/>
          <a:ln w="12700" algn="ctr">
            <a:solidFill>
              <a:srgbClr val="808080"/>
            </a:solidFill>
            <a:round/>
            <a:headEnd/>
            <a:tailEnd/>
          </a:ln>
        </xdr:spPr>
      </xdr:sp>
      <xdr:sp macro="" textlink="">
        <xdr:nvSpPr>
          <xdr:cNvPr id="37897" name="Text Box 9"/>
          <xdr:cNvSpPr txBox="1">
            <a:spLocks noChangeArrowheads="1"/>
          </xdr:cNvSpPr>
        </xdr:nvSpPr>
        <xdr:spPr bwMode="auto">
          <a:xfrm>
            <a:off x="23" y="151"/>
            <a:ext cx="498" cy="74"/>
          </a:xfrm>
          <a:prstGeom prst="rect">
            <a:avLst/>
          </a:prstGeom>
          <a:noFill/>
          <a:ln w="12700" algn="ctr">
            <a:noFill/>
            <a:miter lim="800000"/>
            <a:headEnd/>
            <a:tailEnd/>
          </a:ln>
          <a:effectLst/>
        </xdr:spPr>
        <xdr:txBody>
          <a:bodyPr vertOverflow="clip" wrap="square" lIns="27432" tIns="22860" rIns="0" bIns="0" anchor="t" upright="1"/>
          <a:lstStyle/>
          <a:p>
            <a:pPr algn="l" rtl="1">
              <a:defRPr sz="1000"/>
            </a:pPr>
            <a:r>
              <a:rPr lang="en-US" sz="1000" b="1" i="0" u="sng" strike="noStrike">
                <a:solidFill>
                  <a:srgbClr val="000000"/>
                </a:solidFill>
                <a:latin typeface="Arial"/>
                <a:cs typeface="Arial"/>
              </a:rPr>
              <a:t>Instructions:</a:t>
            </a:r>
          </a:p>
          <a:p>
            <a:pPr algn="l" rtl="1">
              <a:defRPr sz="1000"/>
            </a:pPr>
            <a:r>
              <a:rPr lang="en-US" sz="1000" b="1" i="0" strike="noStrike">
                <a:solidFill>
                  <a:srgbClr val="000000"/>
                </a:solidFill>
                <a:latin typeface="Arial"/>
                <a:cs typeface="Arial"/>
              </a:rPr>
              <a:t>Input sheet for Demand Allocators.</a:t>
            </a:r>
          </a:p>
          <a:p>
            <a:pPr algn="l" rtl="1">
              <a:defRPr sz="1000"/>
            </a:pPr>
            <a:endParaRPr lang="en-US" sz="1000" b="1" i="0" strike="noStrike">
              <a:solidFill>
                <a:srgbClr val="000000"/>
              </a:solidFill>
              <a:latin typeface="Arial"/>
              <a:cs typeface="Arial"/>
            </a:endParaRPr>
          </a:p>
          <a:p>
            <a:pPr algn="l" rtl="1">
              <a:defRPr sz="1000"/>
            </a:pPr>
            <a:endParaRPr lang="en-US" sz="1000" b="1" i="0" strike="noStrike">
              <a:solidFill>
                <a:srgbClr val="000000"/>
              </a:solidFill>
              <a:latin typeface="Arial"/>
              <a:cs typeface="Arial"/>
            </a:endParaRPr>
          </a:p>
        </xdr:txBody>
      </xdr:sp>
    </xdr:grp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57150</xdr:colOff>
      <xdr:row>6</xdr:row>
      <xdr:rowOff>57150</xdr:rowOff>
    </xdr:from>
    <xdr:to>
      <xdr:col>4</xdr:col>
      <xdr:colOff>419100</xdr:colOff>
      <xdr:row>9</xdr:row>
      <xdr:rowOff>104775</xdr:rowOff>
    </xdr:to>
    <xdr:grpSp>
      <xdr:nvGrpSpPr>
        <xdr:cNvPr id="25606" name="Group 9"/>
        <xdr:cNvGrpSpPr>
          <a:grpSpLocks/>
        </xdr:cNvGrpSpPr>
      </xdr:nvGrpSpPr>
      <xdr:grpSpPr bwMode="auto">
        <a:xfrm>
          <a:off x="57150" y="1371600"/>
          <a:ext cx="5276850" cy="533400"/>
          <a:chOff x="11" y="147"/>
          <a:chExt cx="521" cy="83"/>
        </a:xfrm>
      </xdr:grpSpPr>
      <xdr:sp macro="" textlink="">
        <xdr:nvSpPr>
          <xdr:cNvPr id="25607" name="AutoShape 10"/>
          <xdr:cNvSpPr>
            <a:spLocks noChangeArrowheads="1"/>
          </xdr:cNvSpPr>
        </xdr:nvSpPr>
        <xdr:spPr bwMode="auto">
          <a:xfrm>
            <a:off x="11" y="147"/>
            <a:ext cx="521" cy="83"/>
          </a:xfrm>
          <a:prstGeom prst="roundRect">
            <a:avLst>
              <a:gd name="adj" fmla="val 16667"/>
            </a:avLst>
          </a:prstGeom>
          <a:noFill/>
          <a:ln w="12700" algn="ctr">
            <a:solidFill>
              <a:srgbClr val="808080"/>
            </a:solidFill>
            <a:round/>
            <a:headEnd/>
            <a:tailEnd/>
          </a:ln>
        </xdr:spPr>
      </xdr:sp>
      <xdr:sp macro="" textlink="">
        <xdr:nvSpPr>
          <xdr:cNvPr id="25611" name="Text Box 11"/>
          <xdr:cNvSpPr txBox="1">
            <a:spLocks noChangeArrowheads="1"/>
          </xdr:cNvSpPr>
        </xdr:nvSpPr>
        <xdr:spPr bwMode="auto">
          <a:xfrm>
            <a:off x="24" y="151"/>
            <a:ext cx="497" cy="74"/>
          </a:xfrm>
          <a:prstGeom prst="rect">
            <a:avLst/>
          </a:prstGeom>
          <a:noFill/>
          <a:ln w="12700" algn="ctr">
            <a:noFill/>
            <a:miter lim="800000"/>
            <a:headEnd/>
            <a:tailEnd/>
          </a:ln>
          <a:effectLst/>
        </xdr:spPr>
        <xdr:txBody>
          <a:bodyPr vertOverflow="clip" wrap="square" lIns="27432" tIns="22860" rIns="0" bIns="0" anchor="t" upright="1"/>
          <a:lstStyle/>
          <a:p>
            <a:pPr algn="l" rtl="1">
              <a:defRPr sz="1000"/>
            </a:pPr>
            <a:r>
              <a:rPr lang="en-US" sz="1000" b="1" i="0" u="sng" strike="noStrike">
                <a:solidFill>
                  <a:srgbClr val="000000"/>
                </a:solidFill>
                <a:latin typeface="Arial"/>
                <a:cs typeface="Arial"/>
              </a:rPr>
              <a:t>Details:</a:t>
            </a:r>
            <a:endParaRPr lang="en-US" sz="1000" b="0" i="0" strike="noStrike">
              <a:solidFill>
                <a:srgbClr val="000000"/>
              </a:solidFill>
              <a:latin typeface="Arial"/>
              <a:cs typeface="Arial"/>
            </a:endParaRPr>
          </a:p>
          <a:p>
            <a:pPr algn="l" rtl="1">
              <a:defRPr sz="1000"/>
            </a:pPr>
            <a:r>
              <a:rPr lang="en-US" sz="1000" b="1" i="0" strike="noStrike">
                <a:solidFill>
                  <a:srgbClr val="000000"/>
                </a:solidFill>
                <a:latin typeface="Arial"/>
                <a:cs typeface="Arial"/>
              </a:rPr>
              <a:t>The worksheet below details how costs are treated, categorized, and grouped.</a:t>
            </a:r>
          </a:p>
        </xdr:txBody>
      </xdr:sp>
    </xdr:grpSp>
    <xdr:clientData/>
  </xdr:twoCellAnchor>
</xdr:wsDr>
</file>

<file path=xl/drawings/drawing18.xml><?xml version="1.0" encoding="utf-8"?>
<xdr:wsDr xmlns:xdr="http://schemas.openxmlformats.org/drawingml/2006/spreadsheetDrawing" xmlns:a="http://schemas.openxmlformats.org/drawingml/2006/main">
  <xdr:twoCellAnchor>
    <xdr:from>
      <xdr:col>0</xdr:col>
      <xdr:colOff>66675</xdr:colOff>
      <xdr:row>6</xdr:row>
      <xdr:rowOff>38100</xdr:rowOff>
    </xdr:from>
    <xdr:to>
      <xdr:col>5</xdr:col>
      <xdr:colOff>200025</xdr:colOff>
      <xdr:row>10</xdr:row>
      <xdr:rowOff>0</xdr:rowOff>
    </xdr:to>
    <xdr:grpSp>
      <xdr:nvGrpSpPr>
        <xdr:cNvPr id="26629" name="Group 8"/>
        <xdr:cNvGrpSpPr>
          <a:grpSpLocks/>
        </xdr:cNvGrpSpPr>
      </xdr:nvGrpSpPr>
      <xdr:grpSpPr bwMode="auto">
        <a:xfrm>
          <a:off x="66675" y="1352550"/>
          <a:ext cx="6515100" cy="533400"/>
          <a:chOff x="11" y="147"/>
          <a:chExt cx="521" cy="83"/>
        </a:xfrm>
      </xdr:grpSpPr>
      <xdr:sp macro="" textlink="">
        <xdr:nvSpPr>
          <xdr:cNvPr id="26630" name="AutoShape 9"/>
          <xdr:cNvSpPr>
            <a:spLocks noChangeArrowheads="1"/>
          </xdr:cNvSpPr>
        </xdr:nvSpPr>
        <xdr:spPr bwMode="auto">
          <a:xfrm>
            <a:off x="11" y="147"/>
            <a:ext cx="521" cy="83"/>
          </a:xfrm>
          <a:prstGeom prst="roundRect">
            <a:avLst>
              <a:gd name="adj" fmla="val 16667"/>
            </a:avLst>
          </a:prstGeom>
          <a:noFill/>
          <a:ln w="12700" algn="ctr">
            <a:solidFill>
              <a:srgbClr val="808080"/>
            </a:solidFill>
            <a:round/>
            <a:headEnd/>
            <a:tailEnd/>
          </a:ln>
        </xdr:spPr>
      </xdr:sp>
      <xdr:sp macro="" textlink="">
        <xdr:nvSpPr>
          <xdr:cNvPr id="26634" name="Text Box 10"/>
          <xdr:cNvSpPr txBox="1">
            <a:spLocks noChangeArrowheads="1"/>
          </xdr:cNvSpPr>
        </xdr:nvSpPr>
        <xdr:spPr bwMode="auto">
          <a:xfrm>
            <a:off x="24" y="151"/>
            <a:ext cx="498" cy="74"/>
          </a:xfrm>
          <a:prstGeom prst="rect">
            <a:avLst/>
          </a:prstGeom>
          <a:noFill/>
          <a:ln w="12700" algn="ctr">
            <a:noFill/>
            <a:miter lim="800000"/>
            <a:headEnd/>
            <a:tailEnd/>
          </a:ln>
          <a:effectLst/>
        </xdr:spPr>
        <xdr:txBody>
          <a:bodyPr vertOverflow="clip" wrap="square" lIns="27432" tIns="22860" rIns="0" bIns="0" anchor="t" upright="1"/>
          <a:lstStyle/>
          <a:p>
            <a:pPr algn="l" rtl="1">
              <a:defRPr sz="1000"/>
            </a:pPr>
            <a:r>
              <a:rPr lang="en-US" sz="1000" b="1" i="0" u="sng" strike="noStrike">
                <a:solidFill>
                  <a:srgbClr val="000000"/>
                </a:solidFill>
                <a:latin typeface="Arial"/>
                <a:cs typeface="Arial"/>
              </a:rPr>
              <a:t>Details:</a:t>
            </a:r>
            <a:endParaRPr lang="en-US" sz="1000" b="0" i="0" strike="noStrike">
              <a:solidFill>
                <a:srgbClr val="000000"/>
              </a:solidFill>
              <a:latin typeface="Arial"/>
              <a:cs typeface="Arial"/>
            </a:endParaRPr>
          </a:p>
          <a:p>
            <a:pPr algn="l" rtl="1">
              <a:defRPr sz="1000"/>
            </a:pPr>
            <a:r>
              <a:rPr lang="en-US" sz="1000" b="1" i="0" strike="noStrike">
                <a:solidFill>
                  <a:srgbClr val="000000"/>
                </a:solidFill>
                <a:latin typeface="Arial"/>
                <a:cs typeface="Arial"/>
              </a:rPr>
              <a:t>The worksheet below shows reconciliation of costs included and excluded in the Trial Balance.</a:t>
            </a:r>
          </a:p>
        </xdr:txBody>
      </xdr:sp>
    </xdr:grpSp>
    <xdr:clientData/>
  </xdr:twoCellAnchor>
</xdr:wsDr>
</file>

<file path=xl/drawings/drawing19.xml><?xml version="1.0" encoding="utf-8"?>
<xdr:wsDr xmlns:xdr="http://schemas.openxmlformats.org/drawingml/2006/spreadsheetDrawing" xmlns:a="http://schemas.openxmlformats.org/drawingml/2006/main">
  <xdr:twoCellAnchor>
    <xdr:from>
      <xdr:col>2</xdr:col>
      <xdr:colOff>0</xdr:colOff>
      <xdr:row>20</xdr:row>
      <xdr:rowOff>66675</xdr:rowOff>
    </xdr:from>
    <xdr:to>
      <xdr:col>4</xdr:col>
      <xdr:colOff>123825</xdr:colOff>
      <xdr:row>22</xdr:row>
      <xdr:rowOff>142875</xdr:rowOff>
    </xdr:to>
    <xdr:grpSp>
      <xdr:nvGrpSpPr>
        <xdr:cNvPr id="47109" name="Group 3"/>
        <xdr:cNvGrpSpPr>
          <a:grpSpLocks/>
        </xdr:cNvGrpSpPr>
      </xdr:nvGrpSpPr>
      <xdr:grpSpPr bwMode="auto">
        <a:xfrm>
          <a:off x="1314450" y="3752850"/>
          <a:ext cx="1343025" cy="400050"/>
          <a:chOff x="345" y="160"/>
          <a:chExt cx="171" cy="99"/>
        </a:xfrm>
      </xdr:grpSpPr>
      <xdr:sp macro="[0]!bluebutton" textlink="">
        <xdr:nvSpPr>
          <xdr:cNvPr id="47110" name="AutoShape 1"/>
          <xdr:cNvSpPr>
            <a:spLocks noChangeArrowheads="1"/>
          </xdr:cNvSpPr>
        </xdr:nvSpPr>
        <xdr:spPr bwMode="auto">
          <a:xfrm>
            <a:off x="345" y="160"/>
            <a:ext cx="171" cy="99"/>
          </a:xfrm>
          <a:prstGeom prst="bevel">
            <a:avLst>
              <a:gd name="adj" fmla="val 12500"/>
            </a:avLst>
          </a:prstGeom>
          <a:solidFill>
            <a:srgbClr val="0000FF"/>
          </a:solidFill>
          <a:ln w="12700">
            <a:noFill/>
            <a:miter lim="800000"/>
            <a:headEnd/>
            <a:tailEnd/>
          </a:ln>
        </xdr:spPr>
      </xdr:sp>
      <xdr:sp macro="[0]!bluebutton" textlink="">
        <xdr:nvSpPr>
          <xdr:cNvPr id="47106" name="Text Box 2"/>
          <xdr:cNvSpPr txBox="1">
            <a:spLocks noChangeArrowheads="1"/>
          </xdr:cNvSpPr>
        </xdr:nvSpPr>
        <xdr:spPr bwMode="auto">
          <a:xfrm>
            <a:off x="363" y="179"/>
            <a:ext cx="136" cy="54"/>
          </a:xfrm>
          <a:prstGeom prst="rect">
            <a:avLst/>
          </a:prstGeom>
          <a:solidFill>
            <a:srgbClr val="0000FF"/>
          </a:solidFill>
          <a:ln w="12700" algn="ctr">
            <a:noFill/>
            <a:miter lim="800000"/>
            <a:headEnd/>
            <a:tailEnd/>
          </a:ln>
          <a:effectLst/>
        </xdr:spPr>
        <xdr:txBody>
          <a:bodyPr vertOverflow="clip" wrap="square" lIns="27432" tIns="22860" rIns="27432" bIns="0" anchor="t" upright="1"/>
          <a:lstStyle/>
          <a:p>
            <a:pPr algn="ctr" rtl="1">
              <a:defRPr sz="1000"/>
            </a:pPr>
            <a:r>
              <a:rPr lang="en-US" sz="1000" b="1" i="1" strike="noStrike">
                <a:solidFill>
                  <a:srgbClr val="FFFFFF"/>
                </a:solidFill>
                <a:latin typeface="Arial"/>
                <a:cs typeface="Arial"/>
              </a:rPr>
              <a:t>OPTION 2</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209550</xdr:colOff>
      <xdr:row>16</xdr:row>
      <xdr:rowOff>38100</xdr:rowOff>
    </xdr:from>
    <xdr:to>
      <xdr:col>1</xdr:col>
      <xdr:colOff>495300</xdr:colOff>
      <xdr:row>16</xdr:row>
      <xdr:rowOff>38100</xdr:rowOff>
    </xdr:to>
    <xdr:sp macro="" textlink="">
      <xdr:nvSpPr>
        <xdr:cNvPr id="4172" name="Line 76"/>
        <xdr:cNvSpPr>
          <a:spLocks noChangeShapeType="1"/>
        </xdr:cNvSpPr>
      </xdr:nvSpPr>
      <xdr:spPr bwMode="auto">
        <a:xfrm>
          <a:off x="819150" y="2933700"/>
          <a:ext cx="285750" cy="0"/>
        </a:xfrm>
        <a:prstGeom prst="line">
          <a:avLst/>
        </a:prstGeom>
        <a:noFill/>
        <a:ln w="28575">
          <a:solidFill>
            <a:srgbClr val="FF0000"/>
          </a:solidFill>
          <a:round/>
          <a:headEnd/>
          <a:tailEnd type="triangle" w="med" len="med"/>
        </a:ln>
      </xdr:spPr>
    </xdr:sp>
    <xdr:clientData/>
  </xdr:twoCellAnchor>
  <xdr:twoCellAnchor>
    <xdr:from>
      <xdr:col>3</xdr:col>
      <xdr:colOff>2000250</xdr:colOff>
      <xdr:row>40</xdr:row>
      <xdr:rowOff>19050</xdr:rowOff>
    </xdr:from>
    <xdr:to>
      <xdr:col>4</xdr:col>
      <xdr:colOff>952500</xdr:colOff>
      <xdr:row>42</xdr:row>
      <xdr:rowOff>0</xdr:rowOff>
    </xdr:to>
    <xdr:grpSp>
      <xdr:nvGrpSpPr>
        <xdr:cNvPr id="4173" name="Group 77"/>
        <xdr:cNvGrpSpPr>
          <a:grpSpLocks/>
        </xdr:cNvGrpSpPr>
      </xdr:nvGrpSpPr>
      <xdr:grpSpPr bwMode="auto">
        <a:xfrm>
          <a:off x="6038850" y="7010400"/>
          <a:ext cx="990600" cy="361950"/>
          <a:chOff x="634" y="713"/>
          <a:chExt cx="104" cy="38"/>
        </a:xfrm>
      </xdr:grpSpPr>
      <xdr:sp macro="[0]!HideUnhide" textlink="">
        <xdr:nvSpPr>
          <xdr:cNvPr id="4177" name="AutoShape 78"/>
          <xdr:cNvSpPr>
            <a:spLocks noChangeArrowheads="1"/>
          </xdr:cNvSpPr>
        </xdr:nvSpPr>
        <xdr:spPr bwMode="auto">
          <a:xfrm>
            <a:off x="634" y="713"/>
            <a:ext cx="104" cy="38"/>
          </a:xfrm>
          <a:prstGeom prst="bevel">
            <a:avLst>
              <a:gd name="adj" fmla="val 25000"/>
            </a:avLst>
          </a:prstGeom>
          <a:solidFill>
            <a:srgbClr val="FFFF00"/>
          </a:solidFill>
          <a:ln w="12700">
            <a:solidFill>
              <a:srgbClr val="C0C0C0"/>
            </a:solidFill>
            <a:miter lim="800000"/>
            <a:headEnd/>
            <a:tailEnd/>
          </a:ln>
        </xdr:spPr>
      </xdr:sp>
      <xdr:sp macro="[0]!HideUnhide" textlink="">
        <xdr:nvSpPr>
          <xdr:cNvPr id="2" name="Text Box 79"/>
          <xdr:cNvSpPr txBox="1">
            <a:spLocks noChangeArrowheads="1"/>
          </xdr:cNvSpPr>
        </xdr:nvSpPr>
        <xdr:spPr bwMode="auto">
          <a:xfrm>
            <a:off x="651" y="722"/>
            <a:ext cx="69" cy="19"/>
          </a:xfrm>
          <a:prstGeom prst="rect">
            <a:avLst/>
          </a:prstGeom>
          <a:noFill/>
          <a:ln w="12700" algn="ctr">
            <a:noFill/>
            <a:miter lim="800000"/>
            <a:headEnd/>
            <a:tailEnd/>
          </a:ln>
          <a:effectLst/>
        </xdr:spPr>
        <xdr:txBody>
          <a:bodyPr vertOverflow="clip" wrap="square" lIns="27432" tIns="22860" rIns="27432" bIns="22860" anchor="ctr" upright="1"/>
          <a:lstStyle/>
          <a:p>
            <a:pPr algn="ctr" rtl="1">
              <a:defRPr sz="1000"/>
            </a:pPr>
            <a:r>
              <a:rPr lang="en-US" sz="1000" b="1" i="0" strike="noStrike">
                <a:solidFill>
                  <a:srgbClr val="000000"/>
                </a:solidFill>
                <a:latin typeface="Arial"/>
                <a:cs typeface="Arial"/>
              </a:rPr>
              <a:t>Update</a:t>
            </a:r>
          </a:p>
        </xdr:txBody>
      </xdr:sp>
    </xdr:grpSp>
    <xdr:clientData/>
  </xdr:twoCellAnchor>
  <xdr:twoCellAnchor>
    <xdr:from>
      <xdr:col>1</xdr:col>
      <xdr:colOff>38100</xdr:colOff>
      <xdr:row>44</xdr:row>
      <xdr:rowOff>104775</xdr:rowOff>
    </xdr:from>
    <xdr:to>
      <xdr:col>5</xdr:col>
      <xdr:colOff>57150</xdr:colOff>
      <xdr:row>61</xdr:row>
      <xdr:rowOff>57150</xdr:rowOff>
    </xdr:to>
    <xdr:grpSp>
      <xdr:nvGrpSpPr>
        <xdr:cNvPr id="4174" name="Group 84"/>
        <xdr:cNvGrpSpPr>
          <a:grpSpLocks/>
        </xdr:cNvGrpSpPr>
      </xdr:nvGrpSpPr>
      <xdr:grpSpPr bwMode="auto">
        <a:xfrm>
          <a:off x="647700" y="7858125"/>
          <a:ext cx="6486525" cy="3190875"/>
          <a:chOff x="68" y="824"/>
          <a:chExt cx="681" cy="335"/>
        </a:xfrm>
      </xdr:grpSpPr>
      <xdr:sp macro="" textlink="">
        <xdr:nvSpPr>
          <xdr:cNvPr id="4175" name="AutoShape 81"/>
          <xdr:cNvSpPr>
            <a:spLocks noChangeArrowheads="1"/>
          </xdr:cNvSpPr>
        </xdr:nvSpPr>
        <xdr:spPr bwMode="auto">
          <a:xfrm>
            <a:off x="68" y="824"/>
            <a:ext cx="681" cy="335"/>
          </a:xfrm>
          <a:prstGeom prst="flowChartAlternateProcess">
            <a:avLst/>
          </a:prstGeom>
          <a:noFill/>
          <a:ln w="12700" algn="ctr">
            <a:solidFill>
              <a:srgbClr val="808080"/>
            </a:solidFill>
            <a:miter lim="800000"/>
            <a:headEnd/>
            <a:tailEnd/>
          </a:ln>
        </xdr:spPr>
      </xdr:sp>
      <xdr:sp macro="" textlink="">
        <xdr:nvSpPr>
          <xdr:cNvPr id="4176" name="Text Box 82"/>
          <xdr:cNvSpPr txBox="1">
            <a:spLocks noChangeArrowheads="1"/>
          </xdr:cNvSpPr>
        </xdr:nvSpPr>
        <xdr:spPr bwMode="auto">
          <a:xfrm>
            <a:off x="80" y="837"/>
            <a:ext cx="656" cy="307"/>
          </a:xfrm>
          <a:prstGeom prst="rect">
            <a:avLst/>
          </a:prstGeom>
          <a:noFill/>
          <a:ln w="12700" algn="ctr">
            <a:noFill/>
            <a:miter lim="800000"/>
            <a:headEnd/>
            <a:tailEnd/>
          </a:ln>
        </xdr:spPr>
      </xdr:sp>
    </xdr:grp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542925</xdr:colOff>
      <xdr:row>455</xdr:row>
      <xdr:rowOff>19050</xdr:rowOff>
    </xdr:from>
    <xdr:to>
      <xdr:col>5</xdr:col>
      <xdr:colOff>542925</xdr:colOff>
      <xdr:row>455</xdr:row>
      <xdr:rowOff>142875</xdr:rowOff>
    </xdr:to>
    <xdr:sp macro="" textlink="">
      <xdr:nvSpPr>
        <xdr:cNvPr id="6164" name="Line 43"/>
        <xdr:cNvSpPr>
          <a:spLocks noChangeShapeType="1"/>
        </xdr:cNvSpPr>
      </xdr:nvSpPr>
      <xdr:spPr bwMode="auto">
        <a:xfrm flipV="1">
          <a:off x="6972300" y="86334600"/>
          <a:ext cx="0" cy="123825"/>
        </a:xfrm>
        <a:prstGeom prst="line">
          <a:avLst/>
        </a:prstGeom>
        <a:noFill/>
        <a:ln w="12700">
          <a:solidFill>
            <a:srgbClr val="000000"/>
          </a:solidFill>
          <a:round/>
          <a:headEnd/>
          <a:tailEnd type="triangle" w="med" len="me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38100</xdr:colOff>
      <xdr:row>6</xdr:row>
      <xdr:rowOff>47625</xdr:rowOff>
    </xdr:from>
    <xdr:to>
      <xdr:col>7</xdr:col>
      <xdr:colOff>857250</xdr:colOff>
      <xdr:row>10</xdr:row>
      <xdr:rowOff>76200</xdr:rowOff>
    </xdr:to>
    <xdr:grpSp>
      <xdr:nvGrpSpPr>
        <xdr:cNvPr id="32805" name="Group 33"/>
        <xdr:cNvGrpSpPr>
          <a:grpSpLocks/>
        </xdr:cNvGrpSpPr>
      </xdr:nvGrpSpPr>
      <xdr:grpSpPr bwMode="auto">
        <a:xfrm>
          <a:off x="38100" y="1362075"/>
          <a:ext cx="8791575" cy="676275"/>
          <a:chOff x="11" y="147"/>
          <a:chExt cx="521" cy="83"/>
        </a:xfrm>
      </xdr:grpSpPr>
      <xdr:sp macro="" textlink="">
        <xdr:nvSpPr>
          <xdr:cNvPr id="32806" name="AutoShape 34"/>
          <xdr:cNvSpPr>
            <a:spLocks noChangeArrowheads="1"/>
          </xdr:cNvSpPr>
        </xdr:nvSpPr>
        <xdr:spPr bwMode="auto">
          <a:xfrm>
            <a:off x="11" y="147"/>
            <a:ext cx="521" cy="83"/>
          </a:xfrm>
          <a:prstGeom prst="roundRect">
            <a:avLst>
              <a:gd name="adj" fmla="val 16667"/>
            </a:avLst>
          </a:prstGeom>
          <a:noFill/>
          <a:ln w="12700" algn="ctr">
            <a:solidFill>
              <a:srgbClr val="808080"/>
            </a:solidFill>
            <a:round/>
            <a:headEnd/>
            <a:tailEnd/>
          </a:ln>
        </xdr:spPr>
      </xdr:sp>
      <xdr:sp macro="" textlink="">
        <xdr:nvSpPr>
          <xdr:cNvPr id="32803" name="Text Box 35"/>
          <xdr:cNvSpPr txBox="1">
            <a:spLocks noChangeArrowheads="1"/>
          </xdr:cNvSpPr>
        </xdr:nvSpPr>
        <xdr:spPr bwMode="auto">
          <a:xfrm>
            <a:off x="24" y="151"/>
            <a:ext cx="498" cy="75"/>
          </a:xfrm>
          <a:prstGeom prst="rect">
            <a:avLst/>
          </a:prstGeom>
          <a:noFill/>
          <a:ln w="12700" algn="ctr">
            <a:noFill/>
            <a:miter lim="800000"/>
            <a:headEnd/>
            <a:tailEnd/>
          </a:ln>
          <a:effectLst/>
        </xdr:spPr>
        <xdr:txBody>
          <a:bodyPr vertOverflow="clip" wrap="square" lIns="27432" tIns="22860" rIns="0" bIns="0" anchor="t" upright="1"/>
          <a:lstStyle/>
          <a:p>
            <a:pPr algn="l" rtl="1">
              <a:defRPr sz="1000"/>
            </a:pPr>
            <a:r>
              <a:rPr lang="en-US" sz="1000" b="1" i="0" u="sng" strike="noStrike">
                <a:solidFill>
                  <a:srgbClr val="000000"/>
                </a:solidFill>
                <a:latin typeface="Arial"/>
                <a:cs typeface="Arial"/>
              </a:rPr>
              <a:t>Instructions:</a:t>
            </a:r>
            <a:endParaRPr lang="en-US" sz="1000" b="0" i="0" strike="noStrike">
              <a:solidFill>
                <a:srgbClr val="000000"/>
              </a:solidFill>
              <a:latin typeface="Arial"/>
              <a:cs typeface="Arial"/>
            </a:endParaRPr>
          </a:p>
          <a:p>
            <a:pPr algn="l" rtl="1">
              <a:defRPr sz="1000"/>
            </a:pPr>
            <a:r>
              <a:rPr lang="en-US" sz="1000" b="1" i="0" strike="noStrike">
                <a:solidFill>
                  <a:srgbClr val="000000"/>
                </a:solidFill>
                <a:latin typeface="Arial"/>
                <a:cs typeface="Arial"/>
              </a:rPr>
              <a:t>This is an input sheet for the Break Out of Distribution Assets, Contributed Capital, Amortization, and Amortization Expenses.</a:t>
            </a:r>
            <a:endParaRPr lang="en-US" sz="1000" b="1" i="0" strike="noStrike">
              <a:solidFill>
                <a:srgbClr val="FF0000"/>
              </a:solidFill>
              <a:latin typeface="Arial"/>
              <a:cs typeface="Arial"/>
            </a:endParaRPr>
          </a:p>
          <a:p>
            <a:pPr algn="l" rtl="1">
              <a:defRPr sz="1000"/>
            </a:pPr>
            <a:r>
              <a:rPr lang="en-US" sz="1000" b="1" i="0" strike="noStrike">
                <a:solidFill>
                  <a:srgbClr val="FF0000"/>
                </a:solidFill>
                <a:latin typeface="Arial"/>
                <a:cs typeface="Arial"/>
              </a:rPr>
              <a:t>**</a:t>
            </a:r>
            <a:r>
              <a:rPr lang="en-US" sz="1000" b="1" i="1" strike="noStrike">
                <a:solidFill>
                  <a:srgbClr val="FF0000"/>
                </a:solidFill>
                <a:latin typeface="Arial"/>
                <a:cs typeface="Arial"/>
              </a:rPr>
              <a:t>Please see Handbook for detailed instructions**</a:t>
            </a:r>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28575</xdr:colOff>
      <xdr:row>6</xdr:row>
      <xdr:rowOff>28575</xdr:rowOff>
    </xdr:from>
    <xdr:to>
      <xdr:col>2</xdr:col>
      <xdr:colOff>1009650</xdr:colOff>
      <xdr:row>10</xdr:row>
      <xdr:rowOff>19050</xdr:rowOff>
    </xdr:to>
    <xdr:grpSp>
      <xdr:nvGrpSpPr>
        <xdr:cNvPr id="10249" name="Group 9"/>
        <xdr:cNvGrpSpPr>
          <a:grpSpLocks/>
        </xdr:cNvGrpSpPr>
      </xdr:nvGrpSpPr>
      <xdr:grpSpPr bwMode="auto">
        <a:xfrm>
          <a:off x="28575" y="1343025"/>
          <a:ext cx="3409950" cy="581025"/>
          <a:chOff x="11" y="147"/>
          <a:chExt cx="521" cy="83"/>
        </a:xfrm>
      </xdr:grpSpPr>
      <xdr:sp macro="" textlink="">
        <xdr:nvSpPr>
          <xdr:cNvPr id="10250" name="AutoShape 10"/>
          <xdr:cNvSpPr>
            <a:spLocks noChangeArrowheads="1"/>
          </xdr:cNvSpPr>
        </xdr:nvSpPr>
        <xdr:spPr bwMode="auto">
          <a:xfrm>
            <a:off x="11" y="147"/>
            <a:ext cx="521" cy="83"/>
          </a:xfrm>
          <a:prstGeom prst="roundRect">
            <a:avLst>
              <a:gd name="adj" fmla="val 16667"/>
            </a:avLst>
          </a:prstGeom>
          <a:noFill/>
          <a:ln w="12700" algn="ctr">
            <a:solidFill>
              <a:srgbClr val="808080"/>
            </a:solidFill>
            <a:round/>
            <a:headEnd/>
            <a:tailEnd/>
          </a:ln>
        </xdr:spPr>
      </xdr:sp>
      <xdr:sp macro="" textlink="">
        <xdr:nvSpPr>
          <xdr:cNvPr id="10251" name="Text Box 11"/>
          <xdr:cNvSpPr txBox="1">
            <a:spLocks noChangeArrowheads="1"/>
          </xdr:cNvSpPr>
        </xdr:nvSpPr>
        <xdr:spPr bwMode="auto">
          <a:xfrm>
            <a:off x="24" y="151"/>
            <a:ext cx="498" cy="73"/>
          </a:xfrm>
          <a:prstGeom prst="rect">
            <a:avLst/>
          </a:prstGeom>
          <a:noFill/>
          <a:ln w="12700" algn="ctr">
            <a:noFill/>
            <a:miter lim="800000"/>
            <a:headEnd/>
            <a:tailEnd/>
          </a:ln>
          <a:effectLst/>
        </xdr:spPr>
        <xdr:txBody>
          <a:bodyPr vertOverflow="clip" wrap="square" lIns="27432" tIns="22860" rIns="0" bIns="0" anchor="t" upright="1"/>
          <a:lstStyle/>
          <a:p>
            <a:pPr algn="l" rtl="1">
              <a:defRPr sz="1000"/>
            </a:pPr>
            <a:endParaRPr lang="en-US" sz="1000" b="0" i="0" strike="noStrike">
              <a:solidFill>
                <a:srgbClr val="000000"/>
              </a:solidFill>
              <a:latin typeface="Arial"/>
              <a:cs typeface="Arial"/>
            </a:endParaRPr>
          </a:p>
          <a:p>
            <a:pPr algn="l" rtl="1">
              <a:defRPr sz="1000"/>
            </a:pPr>
            <a:r>
              <a:rPr lang="en-US" sz="1200" b="1" i="0" strike="noStrike">
                <a:solidFill>
                  <a:srgbClr val="000000"/>
                </a:solidFill>
                <a:latin typeface="Arial"/>
                <a:cs typeface="Arial"/>
              </a:rPr>
              <a:t>This is an input sheet for demand allocators.</a:t>
            </a:r>
            <a:endParaRPr lang="en-US" sz="1000" b="1" i="0" strike="noStrike">
              <a:solidFill>
                <a:srgbClr val="000000"/>
              </a:solidFill>
              <a:latin typeface="Arial"/>
              <a:cs typeface="Arial"/>
            </a:endParaRPr>
          </a:p>
          <a:p>
            <a:pPr algn="l" rtl="1">
              <a:defRPr sz="1000"/>
            </a:pPr>
            <a:endParaRPr lang="en-US" sz="1000" b="1" i="0" strike="noStrike">
              <a:solidFill>
                <a:srgbClr val="000000"/>
              </a:solidFill>
              <a:latin typeface="Arial"/>
              <a:cs typeface="Arial"/>
            </a:endParaRPr>
          </a:p>
        </xdr:txBody>
      </xdr:sp>
    </xdr:grp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47625</xdr:colOff>
      <xdr:row>20</xdr:row>
      <xdr:rowOff>123825</xdr:rowOff>
    </xdr:from>
    <xdr:to>
      <xdr:col>3</xdr:col>
      <xdr:colOff>990600</xdr:colOff>
      <xdr:row>21</xdr:row>
      <xdr:rowOff>390525</xdr:rowOff>
    </xdr:to>
    <xdr:grpSp>
      <xdr:nvGrpSpPr>
        <xdr:cNvPr id="38919" name="Group 7"/>
        <xdr:cNvGrpSpPr>
          <a:grpSpLocks/>
        </xdr:cNvGrpSpPr>
      </xdr:nvGrpSpPr>
      <xdr:grpSpPr bwMode="auto">
        <a:xfrm>
          <a:off x="47625" y="2838450"/>
          <a:ext cx="4848225" cy="638175"/>
          <a:chOff x="11" y="147"/>
          <a:chExt cx="521" cy="83"/>
        </a:xfrm>
      </xdr:grpSpPr>
      <xdr:sp macro="" textlink="">
        <xdr:nvSpPr>
          <xdr:cNvPr id="38923" name="AutoShape 8"/>
          <xdr:cNvSpPr>
            <a:spLocks noChangeArrowheads="1"/>
          </xdr:cNvSpPr>
        </xdr:nvSpPr>
        <xdr:spPr bwMode="auto">
          <a:xfrm>
            <a:off x="11" y="147"/>
            <a:ext cx="521" cy="83"/>
          </a:xfrm>
          <a:prstGeom prst="roundRect">
            <a:avLst>
              <a:gd name="adj" fmla="val 16667"/>
            </a:avLst>
          </a:prstGeom>
          <a:noFill/>
          <a:ln w="12700" algn="ctr">
            <a:solidFill>
              <a:srgbClr val="808080"/>
            </a:solidFill>
            <a:round/>
            <a:headEnd/>
            <a:tailEnd/>
          </a:ln>
        </xdr:spPr>
      </xdr:sp>
      <xdr:sp macro="" textlink="">
        <xdr:nvSpPr>
          <xdr:cNvPr id="2" name="Text Box 9"/>
          <xdr:cNvSpPr txBox="1">
            <a:spLocks noChangeArrowheads="1"/>
          </xdr:cNvSpPr>
        </xdr:nvSpPr>
        <xdr:spPr bwMode="auto">
          <a:xfrm>
            <a:off x="24" y="151"/>
            <a:ext cx="497" cy="74"/>
          </a:xfrm>
          <a:prstGeom prst="rect">
            <a:avLst/>
          </a:prstGeom>
          <a:noFill/>
          <a:ln w="12700" algn="ctr">
            <a:noFill/>
            <a:miter lim="800000"/>
            <a:headEnd/>
            <a:tailEnd/>
          </a:ln>
          <a:effectLst/>
        </xdr:spPr>
        <xdr:txBody>
          <a:bodyPr vertOverflow="clip" wrap="square" lIns="27432" tIns="22860" rIns="0" bIns="0" anchor="t" upright="1"/>
          <a:lstStyle/>
          <a:p>
            <a:pPr algn="l" rtl="1">
              <a:defRPr sz="1000"/>
            </a:pPr>
            <a:r>
              <a:rPr lang="en-US" sz="1000" b="1" i="0" u="sng" strike="noStrike">
                <a:solidFill>
                  <a:srgbClr val="000000"/>
                </a:solidFill>
                <a:latin typeface="Arial"/>
                <a:cs typeface="Arial"/>
              </a:rPr>
              <a:t>Instructions:</a:t>
            </a:r>
            <a:endParaRPr lang="en-US" sz="1000" b="0" i="0" strike="noStrike">
              <a:solidFill>
                <a:srgbClr val="000000"/>
              </a:solidFill>
              <a:latin typeface="Arial"/>
              <a:cs typeface="Arial"/>
            </a:endParaRPr>
          </a:p>
          <a:p>
            <a:pPr algn="l" rtl="1">
              <a:defRPr sz="1000"/>
            </a:pPr>
            <a:r>
              <a:rPr lang="en-US" sz="1000" b="1" i="0" strike="noStrike">
                <a:solidFill>
                  <a:srgbClr val="000000"/>
                </a:solidFill>
                <a:latin typeface="Arial"/>
                <a:cs typeface="Arial"/>
              </a:rPr>
              <a:t>To Allocate Capital Contributions by Rate Classification, Input Allocation on Next Line</a:t>
            </a:r>
          </a:p>
          <a:p>
            <a:pPr algn="l" rtl="1">
              <a:defRPr sz="1000"/>
            </a:pPr>
            <a:endParaRPr lang="en-US" sz="1000" b="1" i="0" strike="noStrike">
              <a:solidFill>
                <a:srgbClr val="000000"/>
              </a:solidFill>
              <a:latin typeface="Arial"/>
              <a:cs typeface="Arial"/>
            </a:endParaRPr>
          </a:p>
        </xdr:txBody>
      </xdr:sp>
    </xdr:grpSp>
    <xdr:clientData/>
  </xdr:twoCellAnchor>
  <xdr:twoCellAnchor>
    <xdr:from>
      <xdr:col>0</xdr:col>
      <xdr:colOff>19050</xdr:colOff>
      <xdr:row>23</xdr:row>
      <xdr:rowOff>57150</xdr:rowOff>
    </xdr:from>
    <xdr:to>
      <xdr:col>3</xdr:col>
      <xdr:colOff>952500</xdr:colOff>
      <xdr:row>25</xdr:row>
      <xdr:rowOff>314325</xdr:rowOff>
    </xdr:to>
    <xdr:grpSp>
      <xdr:nvGrpSpPr>
        <xdr:cNvPr id="38920" name="Group 10"/>
        <xdr:cNvGrpSpPr>
          <a:grpSpLocks/>
        </xdr:cNvGrpSpPr>
      </xdr:nvGrpSpPr>
      <xdr:grpSpPr bwMode="auto">
        <a:xfrm>
          <a:off x="19050" y="3924300"/>
          <a:ext cx="4838700" cy="619125"/>
          <a:chOff x="11" y="147"/>
          <a:chExt cx="521" cy="83"/>
        </a:xfrm>
      </xdr:grpSpPr>
      <xdr:sp macro="" textlink="">
        <xdr:nvSpPr>
          <xdr:cNvPr id="38921" name="AutoShape 11"/>
          <xdr:cNvSpPr>
            <a:spLocks noChangeArrowheads="1"/>
          </xdr:cNvSpPr>
        </xdr:nvSpPr>
        <xdr:spPr bwMode="auto">
          <a:xfrm>
            <a:off x="11" y="147"/>
            <a:ext cx="521" cy="83"/>
          </a:xfrm>
          <a:prstGeom prst="roundRect">
            <a:avLst>
              <a:gd name="adj" fmla="val 16667"/>
            </a:avLst>
          </a:prstGeom>
          <a:noFill/>
          <a:ln w="12700" algn="ctr">
            <a:solidFill>
              <a:srgbClr val="808080"/>
            </a:solidFill>
            <a:round/>
            <a:headEnd/>
            <a:tailEnd/>
          </a:ln>
        </xdr:spPr>
      </xdr:sp>
      <xdr:sp macro="" textlink="">
        <xdr:nvSpPr>
          <xdr:cNvPr id="38924" name="Text Box 12"/>
          <xdr:cNvSpPr txBox="1">
            <a:spLocks noChangeArrowheads="1"/>
          </xdr:cNvSpPr>
        </xdr:nvSpPr>
        <xdr:spPr bwMode="auto">
          <a:xfrm>
            <a:off x="24" y="151"/>
            <a:ext cx="497" cy="74"/>
          </a:xfrm>
          <a:prstGeom prst="rect">
            <a:avLst/>
          </a:prstGeom>
          <a:noFill/>
          <a:ln w="12700" algn="ctr">
            <a:noFill/>
            <a:miter lim="800000"/>
            <a:headEnd/>
            <a:tailEnd/>
          </a:ln>
          <a:effectLst/>
        </xdr:spPr>
        <xdr:txBody>
          <a:bodyPr vertOverflow="clip" wrap="square" lIns="27432" tIns="22860" rIns="0" bIns="0" anchor="t" upright="1"/>
          <a:lstStyle/>
          <a:p>
            <a:pPr algn="l" rtl="1">
              <a:defRPr sz="1000"/>
            </a:pPr>
            <a:r>
              <a:rPr lang="en-US" sz="1000" b="1" i="0" u="sng" strike="noStrike">
                <a:solidFill>
                  <a:srgbClr val="000000"/>
                </a:solidFill>
                <a:latin typeface="Arial"/>
                <a:cs typeface="Arial"/>
              </a:rPr>
              <a:t>Instructions:</a:t>
            </a:r>
            <a:endParaRPr lang="en-US" sz="1000" b="0" i="0" strike="noStrike">
              <a:solidFill>
                <a:srgbClr val="000000"/>
              </a:solidFill>
              <a:latin typeface="Arial"/>
              <a:cs typeface="Arial"/>
            </a:endParaRPr>
          </a:p>
          <a:p>
            <a:pPr algn="l" rtl="1">
              <a:defRPr sz="1000"/>
            </a:pPr>
            <a:r>
              <a:rPr lang="en-US" sz="1000" b="1" i="0" strike="noStrike">
                <a:solidFill>
                  <a:srgbClr val="000000"/>
                </a:solidFill>
                <a:latin typeface="Arial"/>
                <a:cs typeface="Arial"/>
              </a:rPr>
              <a:t>The Following is Used to Allocate Directly Allocated Costs from I3 to Rate Classifications</a:t>
            </a:r>
          </a:p>
        </xdr:txBody>
      </xdr:sp>
    </xdr:grp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104775</xdr:colOff>
      <xdr:row>10</xdr:row>
      <xdr:rowOff>9525</xdr:rowOff>
    </xdr:from>
    <xdr:to>
      <xdr:col>2</xdr:col>
      <xdr:colOff>762000</xdr:colOff>
      <xdr:row>13</xdr:row>
      <xdr:rowOff>257175</xdr:rowOff>
    </xdr:to>
    <xdr:grpSp>
      <xdr:nvGrpSpPr>
        <xdr:cNvPr id="35844" name="Group 13"/>
        <xdr:cNvGrpSpPr>
          <a:grpSpLocks/>
        </xdr:cNvGrpSpPr>
      </xdr:nvGrpSpPr>
      <xdr:grpSpPr bwMode="auto">
        <a:xfrm>
          <a:off x="104775" y="1438275"/>
          <a:ext cx="4486275" cy="219075"/>
          <a:chOff x="11" y="147"/>
          <a:chExt cx="521" cy="83"/>
        </a:xfrm>
      </xdr:grpSpPr>
      <xdr:sp macro="" textlink="">
        <xdr:nvSpPr>
          <xdr:cNvPr id="35845" name="AutoShape 14"/>
          <xdr:cNvSpPr>
            <a:spLocks noChangeArrowheads="1"/>
          </xdr:cNvSpPr>
        </xdr:nvSpPr>
        <xdr:spPr bwMode="auto">
          <a:xfrm>
            <a:off x="11" y="147"/>
            <a:ext cx="521" cy="83"/>
          </a:xfrm>
          <a:prstGeom prst="roundRect">
            <a:avLst>
              <a:gd name="adj" fmla="val 16667"/>
            </a:avLst>
          </a:prstGeom>
          <a:noFill/>
          <a:ln w="12700" algn="ctr">
            <a:solidFill>
              <a:srgbClr val="808080"/>
            </a:solidFill>
            <a:round/>
            <a:headEnd/>
            <a:tailEnd/>
          </a:ln>
        </xdr:spPr>
      </xdr:sp>
      <xdr:sp macro="" textlink="">
        <xdr:nvSpPr>
          <xdr:cNvPr id="35855" name="Text Box 15"/>
          <xdr:cNvSpPr txBox="1">
            <a:spLocks noChangeArrowheads="1"/>
          </xdr:cNvSpPr>
        </xdr:nvSpPr>
        <xdr:spPr bwMode="auto">
          <a:xfrm>
            <a:off x="24" y="151"/>
            <a:ext cx="498" cy="76"/>
          </a:xfrm>
          <a:prstGeom prst="rect">
            <a:avLst/>
          </a:prstGeom>
          <a:noFill/>
          <a:ln w="12700" algn="ctr">
            <a:noFill/>
            <a:miter lim="800000"/>
            <a:headEnd/>
            <a:tailEnd/>
          </a:ln>
          <a:effectLst/>
        </xdr:spPr>
        <xdr:txBody>
          <a:bodyPr vertOverflow="clip" wrap="square" lIns="36576" tIns="27432" rIns="0" bIns="0" anchor="t" upright="1"/>
          <a:lstStyle/>
          <a:p>
            <a:pPr algn="l" rtl="1">
              <a:defRPr sz="1000"/>
            </a:pPr>
            <a:r>
              <a:rPr lang="en-US" sz="1200" b="1" i="0" strike="noStrike">
                <a:solidFill>
                  <a:srgbClr val="000000"/>
                </a:solidFill>
                <a:latin typeface="Arial"/>
                <a:cs typeface="Arial"/>
              </a:rPr>
              <a:t>Class Revenue, Cost Analysis, and Return on Rate Base</a:t>
            </a:r>
          </a:p>
        </xdr:txBody>
      </xdr:sp>
    </xdr:grp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85725</xdr:colOff>
      <xdr:row>6</xdr:row>
      <xdr:rowOff>47625</xdr:rowOff>
    </xdr:from>
    <xdr:to>
      <xdr:col>2</xdr:col>
      <xdr:colOff>590550</xdr:colOff>
      <xdr:row>9</xdr:row>
      <xdr:rowOff>104775</xdr:rowOff>
    </xdr:to>
    <xdr:grpSp>
      <xdr:nvGrpSpPr>
        <xdr:cNvPr id="3077" name="Group 8"/>
        <xdr:cNvGrpSpPr>
          <a:grpSpLocks/>
        </xdr:cNvGrpSpPr>
      </xdr:nvGrpSpPr>
      <xdr:grpSpPr bwMode="auto">
        <a:xfrm>
          <a:off x="85725" y="1362075"/>
          <a:ext cx="4352925" cy="504825"/>
          <a:chOff x="11" y="147"/>
          <a:chExt cx="521" cy="83"/>
        </a:xfrm>
      </xdr:grpSpPr>
      <xdr:sp macro="" textlink="">
        <xdr:nvSpPr>
          <xdr:cNvPr id="3078" name="AutoShape 9"/>
          <xdr:cNvSpPr>
            <a:spLocks noChangeArrowheads="1"/>
          </xdr:cNvSpPr>
        </xdr:nvSpPr>
        <xdr:spPr bwMode="auto">
          <a:xfrm>
            <a:off x="11" y="147"/>
            <a:ext cx="521" cy="83"/>
          </a:xfrm>
          <a:prstGeom prst="roundRect">
            <a:avLst>
              <a:gd name="adj" fmla="val 16667"/>
            </a:avLst>
          </a:prstGeom>
          <a:noFill/>
          <a:ln w="12700" algn="ctr">
            <a:solidFill>
              <a:srgbClr val="808080"/>
            </a:solidFill>
            <a:round/>
            <a:headEnd/>
            <a:tailEnd/>
          </a:ln>
        </xdr:spPr>
      </xdr:sp>
      <xdr:sp macro="" textlink="">
        <xdr:nvSpPr>
          <xdr:cNvPr id="3082" name="Text Box 10"/>
          <xdr:cNvSpPr txBox="1">
            <a:spLocks noChangeArrowheads="1"/>
          </xdr:cNvSpPr>
        </xdr:nvSpPr>
        <xdr:spPr bwMode="auto">
          <a:xfrm>
            <a:off x="24" y="152"/>
            <a:ext cx="498" cy="74"/>
          </a:xfrm>
          <a:prstGeom prst="rect">
            <a:avLst/>
          </a:prstGeom>
          <a:noFill/>
          <a:ln w="12700" algn="ctr">
            <a:noFill/>
            <a:miter lim="800000"/>
            <a:headEnd/>
            <a:tailEnd/>
          </a:ln>
          <a:effectLst/>
        </xdr:spPr>
        <xdr:txBody>
          <a:bodyPr vertOverflow="clip" wrap="square" lIns="36576" tIns="27432" rIns="0" bIns="0" anchor="t" upright="1"/>
          <a:lstStyle/>
          <a:p>
            <a:pPr algn="l" rtl="1">
              <a:defRPr sz="1000"/>
            </a:pPr>
            <a:r>
              <a:rPr lang="en-US" sz="1200" b="1" i="0" strike="noStrike">
                <a:solidFill>
                  <a:srgbClr val="000000"/>
                </a:solidFill>
                <a:latin typeface="Arial"/>
                <a:cs typeface="Arial"/>
              </a:rPr>
              <a:t>Output sheet showing minimum and maximum level for Monthly Fixed Charge</a:t>
            </a:r>
          </a:p>
        </xdr:txBody>
      </xdr:sp>
    </xdr:grp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66675</xdr:colOff>
      <xdr:row>6</xdr:row>
      <xdr:rowOff>38100</xdr:rowOff>
    </xdr:from>
    <xdr:to>
      <xdr:col>1</xdr:col>
      <xdr:colOff>3886200</xdr:colOff>
      <xdr:row>9</xdr:row>
      <xdr:rowOff>200025</xdr:rowOff>
    </xdr:to>
    <xdr:grpSp>
      <xdr:nvGrpSpPr>
        <xdr:cNvPr id="44035" name="Group 6"/>
        <xdr:cNvGrpSpPr>
          <a:grpSpLocks/>
        </xdr:cNvGrpSpPr>
      </xdr:nvGrpSpPr>
      <xdr:grpSpPr bwMode="auto">
        <a:xfrm>
          <a:off x="66675" y="1352550"/>
          <a:ext cx="4019550" cy="762000"/>
          <a:chOff x="11" y="147"/>
          <a:chExt cx="521" cy="83"/>
        </a:xfrm>
      </xdr:grpSpPr>
      <xdr:sp macro="" textlink="">
        <xdr:nvSpPr>
          <xdr:cNvPr id="44036" name="AutoShape 7"/>
          <xdr:cNvSpPr>
            <a:spLocks noChangeArrowheads="1"/>
          </xdr:cNvSpPr>
        </xdr:nvSpPr>
        <xdr:spPr bwMode="auto">
          <a:xfrm>
            <a:off x="11" y="147"/>
            <a:ext cx="521" cy="83"/>
          </a:xfrm>
          <a:prstGeom prst="roundRect">
            <a:avLst>
              <a:gd name="adj" fmla="val 16667"/>
            </a:avLst>
          </a:prstGeom>
          <a:noFill/>
          <a:ln w="12700" algn="ctr">
            <a:solidFill>
              <a:srgbClr val="808080"/>
            </a:solidFill>
            <a:round/>
            <a:headEnd/>
            <a:tailEnd/>
          </a:ln>
        </xdr:spPr>
      </xdr:sp>
      <xdr:sp macro="" textlink="">
        <xdr:nvSpPr>
          <xdr:cNvPr id="44040" name="Text Box 8"/>
          <xdr:cNvSpPr txBox="1">
            <a:spLocks noChangeArrowheads="1"/>
          </xdr:cNvSpPr>
        </xdr:nvSpPr>
        <xdr:spPr bwMode="auto">
          <a:xfrm>
            <a:off x="25" y="151"/>
            <a:ext cx="498" cy="74"/>
          </a:xfrm>
          <a:prstGeom prst="rect">
            <a:avLst/>
          </a:prstGeom>
          <a:noFill/>
          <a:ln w="12700" algn="ctr">
            <a:noFill/>
            <a:miter lim="800000"/>
            <a:headEnd/>
            <a:tailEnd/>
          </a:ln>
          <a:effectLst/>
        </xdr:spPr>
        <xdr:txBody>
          <a:bodyPr vertOverflow="clip" wrap="square" lIns="36576" tIns="27432" rIns="0" bIns="0" anchor="t" upright="1"/>
          <a:lstStyle/>
          <a:p>
            <a:pPr algn="l" rtl="1">
              <a:defRPr sz="1000"/>
            </a:pPr>
            <a:r>
              <a:rPr lang="en-US" sz="1200" b="1" i="0" strike="noStrike">
                <a:solidFill>
                  <a:srgbClr val="000000"/>
                </a:solidFill>
                <a:latin typeface="Arial"/>
                <a:cs typeface="Arial"/>
              </a:rPr>
              <a:t>Line Transformers Demand Unit Cost for PLCC Adjustment to Customer Related Cost</a:t>
            </a:r>
          </a:p>
          <a:p>
            <a:pPr algn="l" rtl="1">
              <a:defRPr sz="1000"/>
            </a:pPr>
            <a:r>
              <a:rPr lang="en-US" sz="1200" b="1" i="0" strike="noStrike">
                <a:solidFill>
                  <a:srgbClr val="FF0000"/>
                </a:solidFill>
                <a:latin typeface="Arial"/>
                <a:cs typeface="Arial"/>
              </a:rPr>
              <a:t>Allocation by rate classification</a:t>
            </a:r>
          </a:p>
        </xdr:txBody>
      </xdr: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12700"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12700"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phurley@orilliapower.ca" TargetMode="External"/><Relationship Id="rId5" Type="http://schemas.openxmlformats.org/officeDocument/2006/relationships/oleObject" Target="../embeddings/oleObject1.bin"/><Relationship Id="rId4"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6.xml"/><Relationship Id="rId1" Type="http://schemas.openxmlformats.org/officeDocument/2006/relationships/printerSettings" Target="../printerSettings/printerSettings10.bin"/><Relationship Id="rId5" Type="http://schemas.openxmlformats.org/officeDocument/2006/relationships/oleObject" Target="../embeddings/oleObject17.bin"/><Relationship Id="rId4" Type="http://schemas.openxmlformats.org/officeDocument/2006/relationships/oleObject" Target="../embeddings/oleObject16.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7.xml"/><Relationship Id="rId1" Type="http://schemas.openxmlformats.org/officeDocument/2006/relationships/printerSettings" Target="../printerSettings/printerSettings11.bin"/><Relationship Id="rId4" Type="http://schemas.openxmlformats.org/officeDocument/2006/relationships/oleObject" Target="../embeddings/oleObject18.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8.xml"/><Relationship Id="rId1" Type="http://schemas.openxmlformats.org/officeDocument/2006/relationships/printerSettings" Target="../printerSettings/printerSettings12.bin"/><Relationship Id="rId4" Type="http://schemas.openxmlformats.org/officeDocument/2006/relationships/oleObject" Target="../embeddings/oleObject19.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9.xml"/><Relationship Id="rId1" Type="http://schemas.openxmlformats.org/officeDocument/2006/relationships/printerSettings" Target="../printerSettings/printerSettings13.bin"/><Relationship Id="rId4" Type="http://schemas.openxmlformats.org/officeDocument/2006/relationships/oleObject" Target="../embeddings/oleObject20.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0.xml"/><Relationship Id="rId1" Type="http://schemas.openxmlformats.org/officeDocument/2006/relationships/printerSettings" Target="../printerSettings/printerSettings14.bin"/><Relationship Id="rId4" Type="http://schemas.openxmlformats.org/officeDocument/2006/relationships/oleObject" Target="../embeddings/oleObject21.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1.xml"/><Relationship Id="rId1" Type="http://schemas.openxmlformats.org/officeDocument/2006/relationships/printerSettings" Target="../printerSettings/printerSettings15.bin"/><Relationship Id="rId4" Type="http://schemas.openxmlformats.org/officeDocument/2006/relationships/oleObject" Target="../embeddings/oleObject22.bin"/></Relationships>
</file>

<file path=xl/worksheets/_rels/sheet16.xml.rels><?xml version="1.0" encoding="UTF-8" standalone="yes"?>
<Relationships xmlns="http://schemas.openxmlformats.org/package/2006/relationships"><Relationship Id="rId3" Type="http://schemas.openxmlformats.org/officeDocument/2006/relationships/oleObject" Target="../embeddings/oleObject23.bin"/><Relationship Id="rId2" Type="http://schemas.openxmlformats.org/officeDocument/2006/relationships/vmlDrawing" Target="../drawings/vmlDrawing16.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oleObject" Target="../embeddings/oleObject24.bin"/><Relationship Id="rId2" Type="http://schemas.openxmlformats.org/officeDocument/2006/relationships/vmlDrawing" Target="../drawings/vmlDrawing17.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oleObject" Target="../embeddings/oleObject25.bin"/><Relationship Id="rId2" Type="http://schemas.openxmlformats.org/officeDocument/2006/relationships/vmlDrawing" Target="../drawings/vmlDrawing18.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oleObject" Target="../embeddings/oleObject26.bin"/><Relationship Id="rId2" Type="http://schemas.openxmlformats.org/officeDocument/2006/relationships/vmlDrawing" Target="../drawings/vmlDrawing19.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omments" Target="../comments1.xml"/><Relationship Id="rId4" Type="http://schemas.openxmlformats.org/officeDocument/2006/relationships/oleObject" Target="../embeddings/oleObject2.bin"/></Relationships>
</file>

<file path=xl/worksheets/_rels/sheet20.xml.rels><?xml version="1.0" encoding="UTF-8" standalone="yes"?>
<Relationships xmlns="http://schemas.openxmlformats.org/package/2006/relationships"><Relationship Id="rId3" Type="http://schemas.openxmlformats.org/officeDocument/2006/relationships/oleObject" Target="../embeddings/oleObject27.bin"/><Relationship Id="rId2" Type="http://schemas.openxmlformats.org/officeDocument/2006/relationships/vmlDrawing" Target="../drawings/vmlDrawing20.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oleObject" Target="../embeddings/oleObject28.bin"/><Relationship Id="rId2" Type="http://schemas.openxmlformats.org/officeDocument/2006/relationships/vmlDrawing" Target="../drawings/vmlDrawing21.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22.vml"/><Relationship Id="rId2" Type="http://schemas.openxmlformats.org/officeDocument/2006/relationships/drawing" Target="../drawings/drawing12.xml"/><Relationship Id="rId1" Type="http://schemas.openxmlformats.org/officeDocument/2006/relationships/printerSettings" Target="../printerSettings/printerSettings22.bin"/><Relationship Id="rId4" Type="http://schemas.openxmlformats.org/officeDocument/2006/relationships/oleObject" Target="../embeddings/oleObject29.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23.vml"/><Relationship Id="rId2" Type="http://schemas.openxmlformats.org/officeDocument/2006/relationships/drawing" Target="../drawings/drawing13.xml"/><Relationship Id="rId1" Type="http://schemas.openxmlformats.org/officeDocument/2006/relationships/printerSettings" Target="../printerSettings/printerSettings23.bin"/><Relationship Id="rId4" Type="http://schemas.openxmlformats.org/officeDocument/2006/relationships/oleObject" Target="../embeddings/oleObject30.bin"/></Relationships>
</file>

<file path=xl/worksheets/_rels/sheet24.xml.rels><?xml version="1.0" encoding="UTF-8" standalone="yes"?>
<Relationships xmlns="http://schemas.openxmlformats.org/package/2006/relationships"><Relationship Id="rId3" Type="http://schemas.openxmlformats.org/officeDocument/2006/relationships/oleObject" Target="../embeddings/oleObject31.bin"/><Relationship Id="rId2" Type="http://schemas.openxmlformats.org/officeDocument/2006/relationships/vmlDrawing" Target="../drawings/vmlDrawing24.vml"/><Relationship Id="rId1" Type="http://schemas.openxmlformats.org/officeDocument/2006/relationships/printerSettings" Target="../printerSettings/printerSettings24.bin"/><Relationship Id="rId4" Type="http://schemas.openxmlformats.org/officeDocument/2006/relationships/comments" Target="../comments2.xml"/></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drawing" Target="../drawings/drawing14.xml"/><Relationship Id="rId1" Type="http://schemas.openxmlformats.org/officeDocument/2006/relationships/printerSettings" Target="../printerSettings/printerSettings25.bin"/><Relationship Id="rId4" Type="http://schemas.openxmlformats.org/officeDocument/2006/relationships/oleObject" Target="../embeddings/oleObject32.bin"/></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26.vml"/><Relationship Id="rId2" Type="http://schemas.openxmlformats.org/officeDocument/2006/relationships/drawing" Target="../drawings/drawing15.xml"/><Relationship Id="rId1" Type="http://schemas.openxmlformats.org/officeDocument/2006/relationships/printerSettings" Target="../printerSettings/printerSettings26.bin"/><Relationship Id="rId4" Type="http://schemas.openxmlformats.org/officeDocument/2006/relationships/oleObject" Target="../embeddings/oleObject33.bin"/></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27.vml"/><Relationship Id="rId2" Type="http://schemas.openxmlformats.org/officeDocument/2006/relationships/drawing" Target="../drawings/drawing16.xml"/><Relationship Id="rId1" Type="http://schemas.openxmlformats.org/officeDocument/2006/relationships/printerSettings" Target="../printerSettings/printerSettings27.bin"/><Relationship Id="rId4" Type="http://schemas.openxmlformats.org/officeDocument/2006/relationships/oleObject" Target="../embeddings/oleObject34.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8.vml"/><Relationship Id="rId2" Type="http://schemas.openxmlformats.org/officeDocument/2006/relationships/drawing" Target="../drawings/drawing17.xml"/><Relationship Id="rId1" Type="http://schemas.openxmlformats.org/officeDocument/2006/relationships/printerSettings" Target="../printerSettings/printerSettings28.bin"/><Relationship Id="rId4" Type="http://schemas.openxmlformats.org/officeDocument/2006/relationships/oleObject" Target="../embeddings/oleObject35.bin"/></Relationships>
</file>

<file path=xl/worksheets/_rels/sheet29.xml.rels><?xml version="1.0" encoding="UTF-8" standalone="yes"?>
<Relationships xmlns="http://schemas.openxmlformats.org/package/2006/relationships"><Relationship Id="rId3" Type="http://schemas.openxmlformats.org/officeDocument/2006/relationships/vmlDrawing" Target="../drawings/vmlDrawing29.vml"/><Relationship Id="rId2" Type="http://schemas.openxmlformats.org/officeDocument/2006/relationships/drawing" Target="../drawings/drawing18.xml"/><Relationship Id="rId1" Type="http://schemas.openxmlformats.org/officeDocument/2006/relationships/printerSettings" Target="../printerSettings/printerSettings29.bin"/><Relationship Id="rId4" Type="http://schemas.openxmlformats.org/officeDocument/2006/relationships/oleObject" Target="../embeddings/oleObject36.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oleObject" Target="../embeddings/oleObject3.bin"/></Relationships>
</file>

<file path=xl/worksheets/_rels/sheet30.xml.rels><?xml version="1.0" encoding="UTF-8" standalone="yes"?>
<Relationships xmlns="http://schemas.openxmlformats.org/package/2006/relationships"><Relationship Id="rId3" Type="http://schemas.openxmlformats.org/officeDocument/2006/relationships/vmlDrawing" Target="../drawings/vmlDrawing30.vml"/><Relationship Id="rId2" Type="http://schemas.openxmlformats.org/officeDocument/2006/relationships/drawing" Target="../drawings/drawing19.xml"/><Relationship Id="rId1" Type="http://schemas.openxmlformats.org/officeDocument/2006/relationships/printerSettings" Target="../printerSettings/printerSettings30.bin"/><Relationship Id="rId4" Type="http://schemas.openxmlformats.org/officeDocument/2006/relationships/oleObject" Target="../embeddings/oleObject37.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openxmlformats.org/officeDocument/2006/relationships/oleObject" Target="../embeddings/oleObject5.bin"/><Relationship Id="rId4" Type="http://schemas.openxmlformats.org/officeDocument/2006/relationships/oleObject" Target="../embeddings/oleObject4.bin"/></Relationships>
</file>

<file path=xl/worksheets/_rels/sheet5.xml.rels><?xml version="1.0" encoding="UTF-8" standalone="yes"?>
<Relationships xmlns="http://schemas.openxmlformats.org/package/2006/relationships"><Relationship Id="rId3" Type="http://schemas.openxmlformats.org/officeDocument/2006/relationships/oleObject" Target="../embeddings/oleObject6.bin"/><Relationship Id="rId2" Type="http://schemas.openxmlformats.org/officeDocument/2006/relationships/vmlDrawing" Target="../drawings/vmlDrawing5.vml"/><Relationship Id="rId1" Type="http://schemas.openxmlformats.org/officeDocument/2006/relationships/printerSettings" Target="../printerSettings/printerSettings5.bin"/><Relationship Id="rId4" Type="http://schemas.openxmlformats.org/officeDocument/2006/relationships/oleObject" Target="../embeddings/oleObject7.bin"/></Relationships>
</file>

<file path=xl/worksheets/_rels/sheet6.xml.rels><?xml version="1.0" encoding="UTF-8" standalone="yes"?>
<Relationships xmlns="http://schemas.openxmlformats.org/package/2006/relationships"><Relationship Id="rId3" Type="http://schemas.openxmlformats.org/officeDocument/2006/relationships/oleObject" Target="../embeddings/oleObject8.bin"/><Relationship Id="rId2" Type="http://schemas.openxmlformats.org/officeDocument/2006/relationships/vmlDrawing" Target="../drawings/vmlDrawing6.vml"/><Relationship Id="rId1" Type="http://schemas.openxmlformats.org/officeDocument/2006/relationships/printerSettings" Target="../printerSettings/printerSettings6.bin"/><Relationship Id="rId4" Type="http://schemas.openxmlformats.org/officeDocument/2006/relationships/oleObject" Target="../embeddings/oleObject9.bin"/></Relationships>
</file>

<file path=xl/worksheets/_rels/sheet7.xml.rels><?xml version="1.0" encoding="UTF-8" standalone="yes"?>
<Relationships xmlns="http://schemas.openxmlformats.org/package/2006/relationships"><Relationship Id="rId3" Type="http://schemas.openxmlformats.org/officeDocument/2006/relationships/oleObject" Target="../embeddings/oleObject10.bin"/><Relationship Id="rId2" Type="http://schemas.openxmlformats.org/officeDocument/2006/relationships/vmlDrawing" Target="../drawings/vmlDrawing7.vml"/><Relationship Id="rId1" Type="http://schemas.openxmlformats.org/officeDocument/2006/relationships/printerSettings" Target="../printerSettings/printerSettings7.bin"/><Relationship Id="rId4" Type="http://schemas.openxmlformats.org/officeDocument/2006/relationships/oleObject" Target="../embeddings/oleObject11.bin"/></Relationships>
</file>

<file path=xl/worksheets/_rels/sheet8.xml.rels><?xml version="1.0" encoding="UTF-8" standalone="yes"?>
<Relationships xmlns="http://schemas.openxmlformats.org/package/2006/relationships"><Relationship Id="rId3" Type="http://schemas.openxmlformats.org/officeDocument/2006/relationships/oleObject" Target="../embeddings/oleObject12.bin"/><Relationship Id="rId2" Type="http://schemas.openxmlformats.org/officeDocument/2006/relationships/vmlDrawing" Target="../drawings/vmlDrawing8.vml"/><Relationship Id="rId1" Type="http://schemas.openxmlformats.org/officeDocument/2006/relationships/printerSettings" Target="../printerSettings/printerSettings8.bin"/><Relationship Id="rId4" Type="http://schemas.openxmlformats.org/officeDocument/2006/relationships/oleObject" Target="../embeddings/oleObject13.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5.xml"/><Relationship Id="rId1" Type="http://schemas.openxmlformats.org/officeDocument/2006/relationships/printerSettings" Target="../printerSettings/printerSettings9.bin"/><Relationship Id="rId5" Type="http://schemas.openxmlformats.org/officeDocument/2006/relationships/oleObject" Target="../embeddings/oleObject15.bin"/><Relationship Id="rId4" Type="http://schemas.openxmlformats.org/officeDocument/2006/relationships/oleObject" Target="../embeddings/oleObject14.bin"/></Relationships>
</file>

<file path=xl/worksheets/sheet1.xml><?xml version="1.0" encoding="utf-8"?>
<worksheet xmlns="http://schemas.openxmlformats.org/spreadsheetml/2006/main" xmlns:r="http://schemas.openxmlformats.org/officeDocument/2006/relationships">
  <sheetPr codeName="Sheet1" enableFormatConditionsCalculation="0">
    <tabColor indexed="42"/>
    <pageSetUpPr fitToPage="1"/>
  </sheetPr>
  <dimension ref="A1:T456"/>
  <sheetViews>
    <sheetView workbookViewId="0">
      <selection activeCell="A31" sqref="A31:H31"/>
    </sheetView>
  </sheetViews>
  <sheetFormatPr defaultColWidth="8.85546875" defaultRowHeight="11.25"/>
  <cols>
    <col min="1" max="1" width="18.5703125" style="15" customWidth="1"/>
    <col min="2" max="2" width="15.28515625" style="15" customWidth="1"/>
    <col min="3" max="3" width="30.140625" style="15" customWidth="1"/>
    <col min="4" max="4" width="19" style="15" customWidth="1"/>
    <col min="5" max="5" width="19.140625" style="15" customWidth="1"/>
    <col min="6" max="6" width="11.85546875" style="15" customWidth="1"/>
    <col min="7" max="7" width="9.85546875" style="15" customWidth="1"/>
    <col min="8" max="8" width="13" style="15" customWidth="1"/>
    <col min="9" max="9" width="8.85546875" style="15" customWidth="1"/>
    <col min="10" max="10" width="11" style="15" bestFit="1" customWidth="1"/>
    <col min="11" max="19" width="8.85546875" style="15" customWidth="1"/>
    <col min="20" max="20" width="8.85546875" style="15" hidden="1" customWidth="1"/>
    <col min="21" max="16384" width="8.85546875" style="15"/>
  </cols>
  <sheetData>
    <row r="1" spans="1:20" ht="33.75">
      <c r="B1" s="2174" t="s">
        <v>170</v>
      </c>
      <c r="C1" s="2174"/>
      <c r="D1" s="2174"/>
      <c r="E1" s="2175"/>
      <c r="F1" s="2175"/>
      <c r="G1" s="2175"/>
      <c r="T1" s="15" t="s">
        <v>437</v>
      </c>
    </row>
    <row r="2" spans="1:20" ht="27">
      <c r="B2" s="2176" t="s">
        <v>1354</v>
      </c>
      <c r="C2" s="2176"/>
      <c r="D2" s="2176"/>
      <c r="E2" s="2176"/>
      <c r="F2" s="2176"/>
      <c r="G2" s="2176"/>
      <c r="T2" s="15" t="s">
        <v>438</v>
      </c>
    </row>
    <row r="3" spans="1:20" ht="3.75" customHeight="1">
      <c r="G3" s="16"/>
      <c r="T3" s="15" t="s">
        <v>439</v>
      </c>
    </row>
    <row r="4" spans="1:20" ht="25.5">
      <c r="B4" s="17" t="s">
        <v>171</v>
      </c>
      <c r="T4" s="15" t="s">
        <v>440</v>
      </c>
    </row>
    <row r="5" spans="1:20" ht="2.25" customHeight="1">
      <c r="B5" s="17"/>
    </row>
    <row r="6" spans="1:20" ht="6" customHeight="1">
      <c r="A6" s="18"/>
      <c r="B6" s="18"/>
      <c r="C6" s="18"/>
      <c r="D6" s="18"/>
      <c r="E6" s="18"/>
      <c r="F6" s="18"/>
      <c r="G6" s="18"/>
    </row>
    <row r="7" spans="1:20">
      <c r="A7" s="19"/>
    </row>
    <row r="8" spans="1:20" ht="12" thickBot="1">
      <c r="A8" s="19"/>
    </row>
    <row r="9" spans="1:20" ht="16.5" thickBot="1">
      <c r="A9" s="20"/>
      <c r="B9" s="21" t="s">
        <v>172</v>
      </c>
      <c r="C9" s="2177" t="s">
        <v>905</v>
      </c>
      <c r="D9" s="2178"/>
      <c r="E9" s="2178"/>
      <c r="F9" s="2179"/>
    </row>
    <row r="10" spans="1:20" ht="16.5" thickBot="1">
      <c r="A10" s="20"/>
      <c r="B10" s="21"/>
      <c r="C10" s="22"/>
      <c r="D10" s="22"/>
      <c r="E10" s="22"/>
    </row>
    <row r="11" spans="1:20" ht="16.5" thickBot="1">
      <c r="A11" s="20"/>
      <c r="B11" s="21" t="s">
        <v>173</v>
      </c>
      <c r="C11" s="24" t="s">
        <v>906</v>
      </c>
      <c r="E11" s="22"/>
    </row>
    <row r="12" spans="1:20" ht="24" customHeight="1" thickBot="1">
      <c r="A12" s="20"/>
      <c r="B12" s="21"/>
      <c r="C12" s="22"/>
      <c r="D12" s="2180"/>
      <c r="E12" s="22"/>
    </row>
    <row r="13" spans="1:20" ht="18" customHeight="1" thickBot="1">
      <c r="A13" s="20"/>
      <c r="B13" s="21" t="s">
        <v>1355</v>
      </c>
      <c r="C13" s="24" t="s">
        <v>1356</v>
      </c>
      <c r="D13" s="2180"/>
      <c r="E13" s="2172"/>
      <c r="F13" s="2173"/>
      <c r="G13" s="2111"/>
    </row>
    <row r="14" spans="1:20" s="26" customFormat="1" ht="15" customHeight="1" thickBot="1">
      <c r="C14" s="27"/>
      <c r="D14" s="27"/>
      <c r="E14" s="27"/>
    </row>
    <row r="15" spans="1:20" s="26" customFormat="1" ht="15" customHeight="1" thickBot="1">
      <c r="B15" s="21" t="s">
        <v>441</v>
      </c>
      <c r="C15" s="28">
        <v>40053</v>
      </c>
      <c r="D15" s="25" t="s">
        <v>174</v>
      </c>
      <c r="E15" s="29">
        <v>1.2</v>
      </c>
    </row>
    <row r="16" spans="1:20" s="26" customFormat="1" ht="15" customHeight="1">
      <c r="C16" s="27"/>
      <c r="D16" s="27"/>
      <c r="E16" s="27"/>
    </row>
    <row r="17" spans="1:8" s="26" customFormat="1" ht="15" customHeight="1" thickBot="1">
      <c r="A17" s="2183" t="s">
        <v>777</v>
      </c>
      <c r="B17" s="2183"/>
      <c r="C17" s="27"/>
      <c r="D17" s="27"/>
      <c r="E17" s="27"/>
    </row>
    <row r="18" spans="1:8" s="26" customFormat="1" ht="16.5" thickBot="1">
      <c r="B18" s="30" t="s">
        <v>175</v>
      </c>
      <c r="C18" s="2172" t="s">
        <v>907</v>
      </c>
      <c r="D18" s="2173"/>
      <c r="E18" s="31"/>
    </row>
    <row r="19" spans="1:8" s="26" customFormat="1" ht="16.5" thickBot="1">
      <c r="B19" s="32"/>
      <c r="C19" s="27"/>
      <c r="D19" s="27"/>
      <c r="E19" s="27"/>
    </row>
    <row r="20" spans="1:8" s="26" customFormat="1" ht="16.5" thickBot="1">
      <c r="B20" s="30" t="s">
        <v>176</v>
      </c>
      <c r="C20" s="2184" t="s">
        <v>908</v>
      </c>
      <c r="D20" s="2173"/>
      <c r="E20" s="31"/>
    </row>
    <row r="21" spans="1:8" s="26" customFormat="1" ht="18.75" customHeight="1" thickBot="1">
      <c r="B21" s="32"/>
      <c r="C21" s="27"/>
      <c r="D21" s="27"/>
      <c r="E21" s="27"/>
    </row>
    <row r="22" spans="1:8" s="26" customFormat="1" ht="15" customHeight="1" thickBot="1">
      <c r="B22" s="30" t="s">
        <v>177</v>
      </c>
      <c r="C22" s="2172" t="s">
        <v>909</v>
      </c>
      <c r="D22" s="2173"/>
      <c r="E22" s="31"/>
    </row>
    <row r="23" spans="1:8" ht="15" customHeight="1" thickBot="1">
      <c r="B23" s="33"/>
      <c r="C23" s="34"/>
      <c r="D23" s="34"/>
      <c r="E23" s="34"/>
    </row>
    <row r="24" spans="1:8" ht="15" customHeight="1" thickBot="1">
      <c r="B24" s="30" t="s">
        <v>178</v>
      </c>
      <c r="C24" s="2185" t="s">
        <v>910</v>
      </c>
      <c r="D24" s="2173"/>
      <c r="E24" s="31"/>
    </row>
    <row r="25" spans="1:8" ht="15" customHeight="1"/>
    <row r="26" spans="1:8" ht="15" customHeight="1"/>
    <row r="27" spans="1:8" ht="15" customHeight="1">
      <c r="A27" s="35" t="s">
        <v>179</v>
      </c>
    </row>
    <row r="28" spans="1:8" ht="105.75" customHeight="1">
      <c r="A28" s="2186" t="s">
        <v>190</v>
      </c>
      <c r="B28" s="2186"/>
      <c r="C28" s="2186"/>
      <c r="D28" s="2186"/>
      <c r="E28" s="2186"/>
      <c r="F28" s="2186"/>
      <c r="G28" s="2186"/>
      <c r="H28" s="37"/>
    </row>
    <row r="29" spans="1:8" ht="12.75">
      <c r="A29" s="36"/>
      <c r="B29" s="36"/>
      <c r="C29" s="36"/>
      <c r="D29" s="36"/>
      <c r="E29" s="36"/>
      <c r="F29" s="36"/>
      <c r="G29" s="36"/>
      <c r="H29" s="37"/>
    </row>
    <row r="30" spans="1:8" ht="12.75">
      <c r="A30" s="36"/>
      <c r="B30" s="36"/>
      <c r="C30" s="36"/>
      <c r="D30" s="36"/>
      <c r="E30" s="36"/>
      <c r="F30" s="36"/>
      <c r="G30" s="36"/>
      <c r="H30" s="37"/>
    </row>
    <row r="31" spans="1:8" ht="18" customHeight="1">
      <c r="A31" s="2187" t="s">
        <v>180</v>
      </c>
      <c r="B31" s="2188"/>
      <c r="C31" s="2188"/>
      <c r="D31" s="2188"/>
      <c r="E31" s="2188"/>
      <c r="F31" s="2188"/>
      <c r="G31" s="2188"/>
      <c r="H31" s="2188"/>
    </row>
    <row r="32" spans="1:8" ht="15" customHeight="1">
      <c r="C32" s="38" t="s">
        <v>181</v>
      </c>
      <c r="F32" s="7"/>
    </row>
    <row r="33" spans="1:7" ht="15" customHeight="1">
      <c r="C33" s="38" t="s">
        <v>182</v>
      </c>
      <c r="F33" s="7"/>
    </row>
    <row r="34" spans="1:7" ht="15" customHeight="1">
      <c r="C34" s="38" t="s">
        <v>1438</v>
      </c>
      <c r="F34" s="7"/>
    </row>
    <row r="35" spans="1:7" ht="15" customHeight="1">
      <c r="C35" s="38" t="s">
        <v>780</v>
      </c>
      <c r="D35" s="39" t="s">
        <v>780</v>
      </c>
    </row>
    <row r="36" spans="1:7" ht="15" customHeight="1">
      <c r="C36" s="38" t="s">
        <v>779</v>
      </c>
      <c r="D36" s="40" t="s">
        <v>779</v>
      </c>
    </row>
    <row r="37" spans="1:7" ht="15" customHeight="1">
      <c r="C37" s="38" t="s">
        <v>830</v>
      </c>
      <c r="F37" s="7"/>
    </row>
    <row r="38" spans="1:7" ht="15" customHeight="1">
      <c r="C38" s="38" t="s">
        <v>1439</v>
      </c>
      <c r="F38" s="7"/>
    </row>
    <row r="39" spans="1:7" ht="15" customHeight="1"/>
    <row r="40" spans="1:7" ht="15.75">
      <c r="A40" s="41" t="s">
        <v>183</v>
      </c>
      <c r="B40" s="42"/>
    </row>
    <row r="41" spans="1:7" ht="12" thickBot="1"/>
    <row r="42" spans="1:7" s="44" customFormat="1">
      <c r="A42" s="2189" t="s">
        <v>676</v>
      </c>
      <c r="B42" s="43" t="s">
        <v>677</v>
      </c>
      <c r="C42" s="43" t="s">
        <v>678</v>
      </c>
      <c r="D42" s="2181" t="s">
        <v>679</v>
      </c>
      <c r="E42" s="2181"/>
      <c r="F42" s="2181"/>
      <c r="G42" s="2182"/>
    </row>
    <row r="43" spans="1:7" s="44" customFormat="1">
      <c r="A43" s="2190"/>
      <c r="B43" s="23" t="s">
        <v>680</v>
      </c>
      <c r="C43" s="23" t="s">
        <v>681</v>
      </c>
      <c r="D43" s="2170" t="s">
        <v>682</v>
      </c>
      <c r="E43" s="2170"/>
      <c r="F43" s="2170"/>
      <c r="G43" s="2171"/>
    </row>
    <row r="44" spans="1:7" s="44" customFormat="1">
      <c r="A44" s="2190"/>
      <c r="B44" s="23" t="s">
        <v>683</v>
      </c>
      <c r="C44" s="23" t="s">
        <v>684</v>
      </c>
      <c r="D44" s="2170" t="s">
        <v>685</v>
      </c>
      <c r="E44" s="2170"/>
      <c r="F44" s="2170"/>
      <c r="G44" s="2171"/>
    </row>
    <row r="45" spans="1:7" s="44" customFormat="1" ht="23.25" customHeight="1">
      <c r="A45" s="2190"/>
      <c r="B45" s="23" t="s">
        <v>686</v>
      </c>
      <c r="C45" s="23" t="s">
        <v>1441</v>
      </c>
      <c r="D45" s="2170" t="s">
        <v>687</v>
      </c>
      <c r="E45" s="2170"/>
      <c r="F45" s="2170"/>
      <c r="G45" s="2171"/>
    </row>
    <row r="46" spans="1:7" s="44" customFormat="1">
      <c r="A46" s="2190"/>
      <c r="B46" s="23" t="s">
        <v>688</v>
      </c>
      <c r="C46" s="23" t="s">
        <v>694</v>
      </c>
      <c r="D46" s="2170" t="s">
        <v>695</v>
      </c>
      <c r="E46" s="2170"/>
      <c r="F46" s="2170"/>
      <c r="G46" s="2171"/>
    </row>
    <row r="47" spans="1:7" s="44" customFormat="1">
      <c r="A47" s="2190"/>
      <c r="B47" s="23" t="s">
        <v>1442</v>
      </c>
      <c r="C47" s="23" t="s">
        <v>689</v>
      </c>
      <c r="D47" s="2170" t="s">
        <v>690</v>
      </c>
      <c r="E47" s="2170"/>
      <c r="F47" s="2170"/>
      <c r="G47" s="2171"/>
    </row>
    <row r="48" spans="1:7" s="44" customFormat="1" ht="21.75" customHeight="1">
      <c r="A48" s="2190"/>
      <c r="B48" s="23" t="s">
        <v>1443</v>
      </c>
      <c r="C48" s="23" t="s">
        <v>1445</v>
      </c>
      <c r="D48" s="2170" t="s">
        <v>765</v>
      </c>
      <c r="E48" s="2170"/>
      <c r="F48" s="2170"/>
      <c r="G48" s="2171"/>
    </row>
    <row r="49" spans="1:7" s="44" customFormat="1" ht="21.75" customHeight="1">
      <c r="A49" s="2190"/>
      <c r="B49" s="23" t="s">
        <v>1444</v>
      </c>
      <c r="C49" s="23" t="s">
        <v>1446</v>
      </c>
      <c r="D49" s="2170" t="s">
        <v>766</v>
      </c>
      <c r="E49" s="2170"/>
      <c r="F49" s="2170"/>
      <c r="G49" s="2171"/>
    </row>
    <row r="50" spans="1:7" s="44" customFormat="1">
      <c r="A50" s="2190"/>
      <c r="B50" s="23" t="s">
        <v>693</v>
      </c>
      <c r="C50" s="23" t="s">
        <v>691</v>
      </c>
      <c r="D50" s="2170" t="s">
        <v>692</v>
      </c>
      <c r="E50" s="2170"/>
      <c r="F50" s="2170"/>
      <c r="G50" s="2171"/>
    </row>
    <row r="51" spans="1:7" s="44" customFormat="1">
      <c r="A51" s="2190"/>
      <c r="B51" s="23" t="s">
        <v>696</v>
      </c>
      <c r="C51" s="23" t="s">
        <v>768</v>
      </c>
      <c r="D51" s="2170"/>
      <c r="E51" s="2170"/>
      <c r="F51" s="2170"/>
      <c r="G51" s="2171"/>
    </row>
    <row r="52" spans="1:7" s="44" customFormat="1">
      <c r="A52" s="2199" t="s">
        <v>698</v>
      </c>
      <c r="B52" s="46" t="s">
        <v>699</v>
      </c>
      <c r="C52" s="46" t="s">
        <v>700</v>
      </c>
      <c r="D52" s="2191" t="s">
        <v>1440</v>
      </c>
      <c r="E52" s="2191"/>
      <c r="F52" s="2191"/>
      <c r="G52" s="2192"/>
    </row>
    <row r="53" spans="1:7" s="44" customFormat="1">
      <c r="A53" s="2199"/>
      <c r="B53" s="46" t="s">
        <v>701</v>
      </c>
      <c r="C53" s="46" t="s">
        <v>702</v>
      </c>
      <c r="D53" s="2191" t="s">
        <v>703</v>
      </c>
      <c r="E53" s="2191"/>
      <c r="F53" s="2191"/>
      <c r="G53" s="2192"/>
    </row>
    <row r="54" spans="1:7" s="44" customFormat="1">
      <c r="A54" s="2199"/>
      <c r="B54" s="46" t="s">
        <v>443</v>
      </c>
      <c r="C54" s="46" t="s">
        <v>442</v>
      </c>
      <c r="D54" s="46"/>
      <c r="E54" s="46"/>
      <c r="F54" s="46"/>
      <c r="G54" s="1710"/>
    </row>
    <row r="55" spans="1:7" s="44" customFormat="1">
      <c r="A55" s="2199"/>
      <c r="B55" s="46" t="s">
        <v>444</v>
      </c>
      <c r="C55" s="46" t="s">
        <v>446</v>
      </c>
      <c r="D55" s="46"/>
      <c r="E55" s="46"/>
      <c r="F55" s="46"/>
      <c r="G55" s="1710"/>
    </row>
    <row r="56" spans="1:7" s="44" customFormat="1">
      <c r="A56" s="2199"/>
      <c r="B56" s="46" t="s">
        <v>445</v>
      </c>
      <c r="C56" s="46" t="s">
        <v>447</v>
      </c>
      <c r="D56" s="46"/>
      <c r="E56" s="46"/>
      <c r="F56" s="46"/>
      <c r="G56" s="1710"/>
    </row>
    <row r="57" spans="1:7" s="44" customFormat="1">
      <c r="A57" s="2199"/>
      <c r="B57" s="46" t="s">
        <v>1425</v>
      </c>
      <c r="C57" s="46" t="s">
        <v>1430</v>
      </c>
      <c r="D57" s="2191"/>
      <c r="E57" s="2191"/>
      <c r="F57" s="2191"/>
      <c r="G57" s="2192"/>
    </row>
    <row r="58" spans="1:7" s="44" customFormat="1">
      <c r="A58" s="2199"/>
      <c r="B58" s="46" t="s">
        <v>1426</v>
      </c>
      <c r="C58" s="46" t="s">
        <v>1431</v>
      </c>
      <c r="D58" s="2191"/>
      <c r="E58" s="2191"/>
      <c r="F58" s="2191"/>
      <c r="G58" s="2192"/>
    </row>
    <row r="59" spans="1:7" s="44" customFormat="1">
      <c r="A59" s="2199"/>
      <c r="B59" s="46" t="s">
        <v>1427</v>
      </c>
      <c r="C59" s="46" t="s">
        <v>1433</v>
      </c>
      <c r="D59" s="2191"/>
      <c r="E59" s="2191"/>
      <c r="F59" s="2191"/>
      <c r="G59" s="2192"/>
    </row>
    <row r="60" spans="1:7" s="44" customFormat="1">
      <c r="A60" s="2199"/>
      <c r="B60" s="46" t="s">
        <v>1428</v>
      </c>
      <c r="C60" s="46" t="s">
        <v>1434</v>
      </c>
      <c r="D60" s="2191"/>
      <c r="E60" s="2191"/>
      <c r="F60" s="2191"/>
      <c r="G60" s="2192"/>
    </row>
    <row r="61" spans="1:7" s="44" customFormat="1">
      <c r="A61" s="2199"/>
      <c r="B61" s="46" t="s">
        <v>1429</v>
      </c>
      <c r="C61" s="46" t="s">
        <v>1435</v>
      </c>
      <c r="D61" s="2191"/>
      <c r="E61" s="2191"/>
      <c r="F61" s="2191"/>
      <c r="G61" s="2192"/>
    </row>
    <row r="62" spans="1:7" s="44" customFormat="1">
      <c r="A62" s="2199"/>
      <c r="B62" s="46" t="s">
        <v>704</v>
      </c>
      <c r="C62" s="46" t="s">
        <v>705</v>
      </c>
      <c r="D62" s="2191" t="s">
        <v>706</v>
      </c>
      <c r="E62" s="2191"/>
      <c r="F62" s="2191"/>
      <c r="G62" s="2192"/>
    </row>
    <row r="63" spans="1:7" s="44" customFormat="1">
      <c r="A63" s="2199"/>
      <c r="B63" s="46" t="s">
        <v>707</v>
      </c>
      <c r="C63" s="46" t="s">
        <v>708</v>
      </c>
      <c r="D63" s="2191" t="s">
        <v>184</v>
      </c>
      <c r="E63" s="2191"/>
      <c r="F63" s="2191"/>
      <c r="G63" s="2192"/>
    </row>
    <row r="64" spans="1:7" s="44" customFormat="1">
      <c r="A64" s="2199"/>
      <c r="B64" s="46" t="s">
        <v>1376</v>
      </c>
      <c r="C64" s="46" t="s">
        <v>1437</v>
      </c>
      <c r="D64" s="2191"/>
      <c r="E64" s="2191"/>
      <c r="F64" s="2191"/>
      <c r="G64" s="2192"/>
    </row>
    <row r="65" spans="1:8" s="44" customFormat="1">
      <c r="A65" s="2199"/>
      <c r="B65" s="46" t="s">
        <v>1436</v>
      </c>
      <c r="C65" s="46" t="s">
        <v>722</v>
      </c>
      <c r="D65" s="2191"/>
      <c r="E65" s="2191"/>
      <c r="F65" s="2191"/>
      <c r="G65" s="2192"/>
    </row>
    <row r="66" spans="1:8" s="44" customFormat="1">
      <c r="A66" s="2193" t="s">
        <v>709</v>
      </c>
      <c r="B66" s="45" t="s">
        <v>710</v>
      </c>
      <c r="C66" s="45" t="s">
        <v>1390</v>
      </c>
      <c r="D66" s="2195" t="s">
        <v>713</v>
      </c>
      <c r="E66" s="2195"/>
      <c r="F66" s="2195"/>
      <c r="G66" s="2196"/>
    </row>
    <row r="67" spans="1:8" s="44" customFormat="1" ht="21.75" customHeight="1">
      <c r="A67" s="2193"/>
      <c r="B67" s="45" t="s">
        <v>712</v>
      </c>
      <c r="C67" s="45" t="s">
        <v>715</v>
      </c>
      <c r="D67" s="2195" t="s">
        <v>716</v>
      </c>
      <c r="E67" s="2195"/>
      <c r="F67" s="2195"/>
      <c r="G67" s="2196"/>
    </row>
    <row r="68" spans="1:8" s="44" customFormat="1">
      <c r="A68" s="2193"/>
      <c r="B68" s="45" t="s">
        <v>714</v>
      </c>
      <c r="C68" s="45" t="s">
        <v>720</v>
      </c>
      <c r="D68" s="2195" t="s">
        <v>721</v>
      </c>
      <c r="E68" s="2195"/>
      <c r="F68" s="2195"/>
      <c r="G68" s="2196"/>
    </row>
    <row r="69" spans="1:8" s="44" customFormat="1" ht="23.25" customHeight="1">
      <c r="A69" s="2193"/>
      <c r="B69" s="45" t="s">
        <v>717</v>
      </c>
      <c r="C69" s="45" t="s">
        <v>1075</v>
      </c>
      <c r="D69" s="2195" t="s">
        <v>711</v>
      </c>
      <c r="E69" s="2195"/>
      <c r="F69" s="2195"/>
      <c r="G69" s="2196"/>
    </row>
    <row r="70" spans="1:8" s="44" customFormat="1" ht="26.25" customHeight="1" thickBot="1">
      <c r="A70" s="2194"/>
      <c r="B70" s="1684" t="s">
        <v>1424</v>
      </c>
      <c r="C70" s="1684" t="s">
        <v>718</v>
      </c>
      <c r="D70" s="2197" t="s">
        <v>719</v>
      </c>
      <c r="E70" s="2197"/>
      <c r="F70" s="2197"/>
      <c r="G70" s="2198"/>
    </row>
    <row r="71" spans="1:8">
      <c r="A71" s="6"/>
      <c r="B71" s="7"/>
      <c r="C71" s="7"/>
      <c r="D71" s="7"/>
      <c r="E71" s="2"/>
      <c r="F71" s="7"/>
      <c r="G71" s="7"/>
      <c r="H71" s="3"/>
    </row>
    <row r="72" spans="1:8">
      <c r="A72" s="7"/>
      <c r="B72" s="7"/>
    </row>
    <row r="73" spans="1:8">
      <c r="A73" s="7"/>
      <c r="B73" s="7"/>
      <c r="C73" s="7"/>
      <c r="D73" s="7"/>
      <c r="E73" s="7"/>
      <c r="F73" s="7"/>
      <c r="G73" s="7"/>
    </row>
    <row r="74" spans="1:8">
      <c r="A74" s="7"/>
      <c r="B74" s="7"/>
      <c r="C74" s="7"/>
    </row>
    <row r="75" spans="1:8">
      <c r="A75" s="7"/>
      <c r="B75" s="7"/>
      <c r="C75" s="7"/>
      <c r="D75" s="7"/>
      <c r="E75" s="7"/>
      <c r="F75" s="7"/>
      <c r="G75" s="7"/>
    </row>
    <row r="76" spans="1:8">
      <c r="A76" s="7"/>
      <c r="B76" s="7"/>
      <c r="C76" s="7"/>
      <c r="D76" s="7"/>
      <c r="E76" s="7"/>
      <c r="F76" s="7"/>
      <c r="G76" s="7"/>
    </row>
    <row r="77" spans="1:8">
      <c r="A77" s="7"/>
      <c r="B77" s="7"/>
      <c r="C77" s="7"/>
      <c r="D77" s="7"/>
      <c r="E77" s="7"/>
      <c r="F77" s="7"/>
      <c r="G77" s="7"/>
    </row>
    <row r="78" spans="1:8">
      <c r="A78" s="7"/>
      <c r="B78" s="7"/>
      <c r="C78" s="7"/>
      <c r="D78" s="7"/>
      <c r="E78" s="7"/>
      <c r="F78" s="7"/>
      <c r="G78" s="7"/>
    </row>
    <row r="79" spans="1:8">
      <c r="A79" s="7"/>
      <c r="B79" s="7"/>
      <c r="C79" s="7"/>
      <c r="D79" s="7"/>
      <c r="E79" s="7"/>
      <c r="F79" s="7"/>
      <c r="G79" s="7"/>
    </row>
    <row r="80" spans="1:8">
      <c r="A80" s="7"/>
      <c r="B80" s="7"/>
      <c r="C80" s="7"/>
      <c r="D80" s="7"/>
      <c r="E80" s="7"/>
      <c r="F80" s="7"/>
      <c r="G80" s="7"/>
    </row>
    <row r="81" spans="1:7">
      <c r="A81" s="7"/>
      <c r="B81" s="7"/>
      <c r="C81" s="7"/>
      <c r="D81" s="7"/>
      <c r="E81" s="7"/>
      <c r="F81" s="7"/>
      <c r="G81" s="7"/>
    </row>
    <row r="82" spans="1:7">
      <c r="A82" s="7"/>
      <c r="B82" s="7"/>
      <c r="C82" s="7"/>
      <c r="D82" s="7"/>
      <c r="E82" s="7"/>
      <c r="F82" s="7"/>
      <c r="G82" s="7"/>
    </row>
    <row r="83" spans="1:7">
      <c r="A83" s="7"/>
      <c r="B83" s="7"/>
      <c r="C83" s="7"/>
      <c r="D83" s="7"/>
      <c r="E83" s="7"/>
      <c r="F83" s="7"/>
      <c r="G83" s="7"/>
    </row>
    <row r="84" spans="1:7">
      <c r="A84" s="7"/>
      <c r="B84" s="7"/>
      <c r="C84" s="7"/>
      <c r="D84" s="7"/>
      <c r="E84" s="7"/>
      <c r="F84" s="7"/>
      <c r="G84" s="7"/>
    </row>
    <row r="85" spans="1:7">
      <c r="A85" s="7"/>
      <c r="B85" s="7"/>
      <c r="C85" s="7"/>
      <c r="D85" s="7"/>
      <c r="E85" s="7"/>
      <c r="F85" s="7"/>
      <c r="G85" s="7"/>
    </row>
    <row r="86" spans="1:7">
      <c r="A86" s="7"/>
      <c r="B86" s="7"/>
      <c r="C86" s="7"/>
      <c r="D86" s="7"/>
      <c r="E86" s="7"/>
      <c r="F86" s="7"/>
      <c r="G86" s="7"/>
    </row>
    <row r="87" spans="1:7">
      <c r="A87" s="7"/>
      <c r="B87" s="7"/>
      <c r="C87" s="7"/>
      <c r="D87" s="7"/>
      <c r="E87" s="7"/>
      <c r="F87" s="7"/>
      <c r="G87" s="7"/>
    </row>
    <row r="88" spans="1:7">
      <c r="A88" s="7"/>
      <c r="B88" s="7"/>
      <c r="C88" s="7"/>
      <c r="D88" s="7"/>
      <c r="E88" s="7"/>
      <c r="F88" s="7"/>
      <c r="G88" s="7"/>
    </row>
    <row r="89" spans="1:7">
      <c r="A89" s="7"/>
      <c r="B89" s="7"/>
      <c r="C89" s="7"/>
      <c r="D89" s="7"/>
      <c r="E89" s="7"/>
      <c r="F89" s="7"/>
      <c r="G89" s="7"/>
    </row>
    <row r="90" spans="1:7">
      <c r="A90" s="7"/>
      <c r="B90" s="7"/>
      <c r="C90" s="7"/>
      <c r="D90" s="7"/>
      <c r="E90" s="7"/>
      <c r="F90" s="7"/>
      <c r="G90" s="7"/>
    </row>
    <row r="91" spans="1:7">
      <c r="A91" s="7"/>
      <c r="B91" s="7"/>
      <c r="C91" s="7"/>
      <c r="D91" s="7"/>
      <c r="E91" s="7"/>
      <c r="F91" s="7"/>
      <c r="G91" s="7"/>
    </row>
    <row r="92" spans="1:7">
      <c r="A92" s="7"/>
      <c r="B92" s="7"/>
      <c r="C92" s="7"/>
      <c r="D92" s="7"/>
      <c r="E92" s="7"/>
      <c r="F92" s="7"/>
      <c r="G92" s="7"/>
    </row>
    <row r="93" spans="1:7">
      <c r="A93" s="7"/>
      <c r="B93" s="7"/>
      <c r="C93" s="7"/>
      <c r="D93" s="7"/>
      <c r="E93" s="7"/>
      <c r="F93" s="7"/>
      <c r="G93" s="7"/>
    </row>
    <row r="94" spans="1:7">
      <c r="A94" s="7"/>
      <c r="B94" s="7"/>
      <c r="C94" s="7"/>
      <c r="D94" s="7"/>
      <c r="E94" s="7"/>
      <c r="F94" s="7"/>
      <c r="G94" s="7"/>
    </row>
    <row r="95" spans="1:7">
      <c r="A95" s="7"/>
      <c r="B95" s="7"/>
      <c r="C95" s="7"/>
      <c r="D95" s="7"/>
      <c r="E95" s="7"/>
      <c r="F95" s="7"/>
      <c r="G95" s="7"/>
    </row>
    <row r="96" spans="1:7">
      <c r="A96" s="7"/>
      <c r="B96" s="7"/>
      <c r="C96" s="7"/>
      <c r="D96" s="7"/>
      <c r="E96" s="7"/>
      <c r="F96" s="7"/>
      <c r="G96" s="7"/>
    </row>
    <row r="97" spans="1:7">
      <c r="A97" s="7"/>
      <c r="B97" s="7"/>
      <c r="C97" s="7"/>
      <c r="D97" s="7"/>
      <c r="E97" s="7"/>
      <c r="F97" s="7"/>
      <c r="G97" s="7"/>
    </row>
    <row r="98" spans="1:7">
      <c r="A98" s="7"/>
      <c r="B98" s="7"/>
      <c r="C98" s="7"/>
      <c r="D98" s="7"/>
      <c r="E98" s="7"/>
      <c r="F98" s="7"/>
      <c r="G98" s="7"/>
    </row>
    <row r="99" spans="1:7">
      <c r="A99" s="7"/>
      <c r="B99" s="7"/>
      <c r="C99" s="7"/>
      <c r="D99" s="7"/>
      <c r="E99" s="7"/>
      <c r="F99" s="7"/>
      <c r="G99" s="7"/>
    </row>
    <row r="100" spans="1:7">
      <c r="A100" s="7"/>
      <c r="B100" s="7"/>
      <c r="C100" s="7"/>
      <c r="D100" s="7"/>
      <c r="E100" s="7"/>
      <c r="F100" s="7"/>
      <c r="G100" s="7"/>
    </row>
    <row r="101" spans="1:7">
      <c r="A101" s="7"/>
      <c r="B101" s="7"/>
      <c r="C101" s="7"/>
      <c r="D101" s="7"/>
      <c r="E101" s="7"/>
      <c r="F101" s="7"/>
      <c r="G101" s="7"/>
    </row>
    <row r="102" spans="1:7">
      <c r="A102" s="7"/>
      <c r="B102" s="7"/>
      <c r="C102" s="7"/>
      <c r="D102" s="7"/>
      <c r="E102" s="7"/>
      <c r="F102" s="7"/>
      <c r="G102" s="7"/>
    </row>
    <row r="103" spans="1:7">
      <c r="A103" s="7"/>
      <c r="B103" s="7"/>
      <c r="C103" s="7"/>
      <c r="D103" s="7"/>
      <c r="E103" s="7"/>
      <c r="F103" s="7"/>
      <c r="G103" s="7"/>
    </row>
    <row r="104" spans="1:7">
      <c r="A104" s="7"/>
      <c r="B104" s="7"/>
      <c r="C104" s="7"/>
      <c r="D104" s="7"/>
      <c r="E104" s="7"/>
      <c r="F104" s="7"/>
      <c r="G104" s="7"/>
    </row>
    <row r="105" spans="1:7">
      <c r="A105" s="7"/>
      <c r="B105" s="7"/>
      <c r="C105" s="7"/>
      <c r="D105" s="7"/>
      <c r="E105" s="7"/>
      <c r="F105" s="7"/>
      <c r="G105" s="7"/>
    </row>
    <row r="106" spans="1:7">
      <c r="A106" s="7"/>
      <c r="B106" s="7"/>
      <c r="C106" s="7"/>
      <c r="D106" s="7"/>
      <c r="E106" s="7"/>
      <c r="F106" s="7"/>
      <c r="G106" s="7"/>
    </row>
    <row r="107" spans="1:7">
      <c r="A107" s="7"/>
      <c r="B107" s="7"/>
      <c r="C107" s="7"/>
      <c r="D107" s="7"/>
      <c r="E107" s="7"/>
      <c r="F107" s="7"/>
      <c r="G107" s="7"/>
    </row>
    <row r="108" spans="1:7">
      <c r="A108" s="7"/>
      <c r="B108" s="7"/>
      <c r="C108" s="7"/>
      <c r="D108" s="7"/>
      <c r="E108" s="7"/>
      <c r="F108" s="7"/>
      <c r="G108" s="7"/>
    </row>
    <row r="109" spans="1:7">
      <c r="A109" s="7"/>
      <c r="B109" s="7"/>
      <c r="C109" s="7"/>
      <c r="D109" s="7"/>
      <c r="E109" s="7"/>
      <c r="F109" s="7"/>
      <c r="G109" s="7"/>
    </row>
    <row r="110" spans="1:7">
      <c r="A110" s="7"/>
      <c r="B110" s="7"/>
      <c r="C110" s="7"/>
      <c r="D110" s="7"/>
      <c r="E110" s="7"/>
      <c r="F110" s="7"/>
      <c r="G110" s="7"/>
    </row>
    <row r="111" spans="1:7">
      <c r="A111" s="7"/>
      <c r="B111" s="7"/>
      <c r="C111" s="7"/>
      <c r="D111" s="7"/>
      <c r="E111" s="7"/>
      <c r="F111" s="7"/>
      <c r="G111" s="7"/>
    </row>
    <row r="112" spans="1:7">
      <c r="A112" s="7"/>
      <c r="B112" s="7"/>
      <c r="C112" s="7"/>
      <c r="D112" s="7"/>
      <c r="E112" s="7"/>
      <c r="F112" s="7"/>
      <c r="G112" s="7"/>
    </row>
    <row r="113" spans="1:7">
      <c r="A113" s="7"/>
      <c r="B113" s="7"/>
      <c r="C113" s="7"/>
      <c r="D113" s="7"/>
      <c r="E113" s="7"/>
      <c r="F113" s="7"/>
      <c r="G113" s="7"/>
    </row>
    <row r="114" spans="1:7">
      <c r="A114" s="7"/>
      <c r="B114" s="7"/>
      <c r="C114" s="7"/>
      <c r="D114" s="7"/>
      <c r="E114" s="7"/>
      <c r="F114" s="7"/>
      <c r="G114" s="7"/>
    </row>
    <row r="115" spans="1:7">
      <c r="A115" s="7"/>
      <c r="B115" s="7"/>
      <c r="C115" s="7"/>
      <c r="D115" s="7"/>
      <c r="E115" s="7"/>
      <c r="F115" s="7"/>
      <c r="G115" s="7"/>
    </row>
    <row r="116" spans="1:7">
      <c r="A116" s="7"/>
      <c r="B116" s="7"/>
      <c r="C116" s="7"/>
      <c r="D116" s="7"/>
      <c r="E116" s="7"/>
      <c r="F116" s="7"/>
      <c r="G116" s="7"/>
    </row>
    <row r="117" spans="1:7">
      <c r="A117" s="7"/>
      <c r="B117" s="7"/>
      <c r="C117" s="7"/>
      <c r="D117" s="7"/>
      <c r="E117" s="7"/>
      <c r="F117" s="7"/>
      <c r="G117" s="7"/>
    </row>
    <row r="118" spans="1:7">
      <c r="A118" s="7"/>
      <c r="B118" s="7"/>
      <c r="C118" s="7"/>
      <c r="D118" s="7"/>
      <c r="E118" s="7"/>
      <c r="F118" s="7"/>
      <c r="G118" s="7"/>
    </row>
    <row r="119" spans="1:7">
      <c r="A119" s="7"/>
      <c r="B119" s="7"/>
      <c r="C119" s="7"/>
      <c r="D119" s="7"/>
      <c r="E119" s="7"/>
      <c r="F119" s="7"/>
      <c r="G119" s="7"/>
    </row>
    <row r="120" spans="1:7">
      <c r="A120" s="7"/>
      <c r="B120" s="7"/>
      <c r="C120" s="7"/>
      <c r="D120" s="7"/>
      <c r="E120" s="7"/>
      <c r="F120" s="7"/>
      <c r="G120" s="7"/>
    </row>
    <row r="121" spans="1:7">
      <c r="A121" s="7"/>
      <c r="B121" s="7"/>
      <c r="C121" s="7"/>
      <c r="D121" s="7"/>
      <c r="E121" s="7"/>
      <c r="F121" s="2"/>
      <c r="G121" s="7"/>
    </row>
    <row r="122" spans="1:7">
      <c r="A122" s="7"/>
      <c r="B122" s="7"/>
      <c r="C122" s="7"/>
      <c r="D122" s="7"/>
      <c r="E122" s="7"/>
      <c r="F122" s="7"/>
      <c r="G122" s="7"/>
    </row>
    <row r="123" spans="1:7">
      <c r="A123" s="7"/>
      <c r="B123" s="7"/>
      <c r="C123" s="7"/>
      <c r="D123" s="7"/>
      <c r="E123" s="7"/>
      <c r="F123" s="7"/>
      <c r="G123" s="7"/>
    </row>
    <row r="124" spans="1:7">
      <c r="A124" s="7"/>
      <c r="B124" s="7"/>
      <c r="C124" s="7"/>
      <c r="D124" s="7"/>
      <c r="E124" s="7"/>
      <c r="F124" s="7"/>
      <c r="G124" s="7"/>
    </row>
    <row r="125" spans="1:7">
      <c r="A125" s="7"/>
      <c r="B125" s="7"/>
      <c r="C125" s="7"/>
      <c r="D125" s="7"/>
      <c r="E125" s="7"/>
      <c r="F125" s="7"/>
      <c r="G125" s="7"/>
    </row>
    <row r="126" spans="1:7">
      <c r="A126" s="7"/>
      <c r="B126" s="7"/>
      <c r="C126" s="7"/>
      <c r="D126" s="7"/>
      <c r="E126" s="7"/>
      <c r="F126" s="7"/>
      <c r="G126" s="7"/>
    </row>
    <row r="127" spans="1:7">
      <c r="A127" s="7"/>
      <c r="B127" s="7"/>
      <c r="C127" s="7"/>
      <c r="D127" s="7"/>
      <c r="E127" s="7"/>
      <c r="F127" s="7"/>
      <c r="G127" s="7"/>
    </row>
    <row r="128" spans="1:7">
      <c r="A128" s="7"/>
      <c r="B128" s="7"/>
      <c r="C128" s="7"/>
      <c r="D128" s="7"/>
      <c r="E128" s="7"/>
      <c r="F128" s="7"/>
      <c r="G128" s="7"/>
    </row>
    <row r="129" spans="1:7">
      <c r="A129" s="7"/>
      <c r="B129" s="7"/>
      <c r="C129" s="7"/>
      <c r="D129" s="7"/>
      <c r="E129" s="7"/>
      <c r="F129" s="7"/>
      <c r="G129" s="7"/>
    </row>
    <row r="130" spans="1:7">
      <c r="A130" s="7"/>
      <c r="B130" s="7"/>
      <c r="C130" s="7"/>
      <c r="D130" s="7"/>
      <c r="E130" s="7"/>
      <c r="F130" s="7"/>
      <c r="G130" s="7"/>
    </row>
    <row r="131" spans="1:7">
      <c r="A131" s="7"/>
      <c r="B131" s="7"/>
      <c r="C131" s="7"/>
      <c r="D131" s="7"/>
      <c r="E131" s="7"/>
      <c r="F131" s="7"/>
      <c r="G131" s="7"/>
    </row>
    <row r="132" spans="1:7">
      <c r="A132" s="7"/>
      <c r="B132" s="7"/>
      <c r="C132" s="7"/>
      <c r="D132" s="7"/>
      <c r="E132" s="7"/>
      <c r="F132" s="7"/>
      <c r="G132" s="7"/>
    </row>
    <row r="133" spans="1:7">
      <c r="A133" s="7"/>
      <c r="B133" s="7"/>
      <c r="C133" s="7"/>
      <c r="D133" s="7"/>
      <c r="E133" s="7"/>
      <c r="F133" s="7"/>
      <c r="G133" s="7"/>
    </row>
    <row r="134" spans="1:7">
      <c r="A134" s="7"/>
      <c r="B134" s="7"/>
      <c r="C134" s="7"/>
      <c r="D134" s="7"/>
      <c r="E134" s="7"/>
      <c r="F134" s="7"/>
      <c r="G134" s="7"/>
    </row>
    <row r="135" spans="1:7">
      <c r="A135" s="7"/>
      <c r="B135" s="7"/>
      <c r="C135" s="7"/>
      <c r="D135" s="7"/>
      <c r="E135" s="7"/>
      <c r="F135" s="7"/>
      <c r="G135" s="7"/>
    </row>
    <row r="136" spans="1:7">
      <c r="A136" s="7"/>
      <c r="B136" s="7"/>
      <c r="C136" s="7"/>
      <c r="D136" s="7"/>
      <c r="E136" s="7"/>
      <c r="F136" s="7"/>
      <c r="G136" s="7"/>
    </row>
    <row r="137" spans="1:7">
      <c r="A137" s="7"/>
      <c r="B137" s="7"/>
      <c r="C137" s="7"/>
      <c r="D137" s="7"/>
      <c r="E137" s="7"/>
      <c r="F137" s="7"/>
      <c r="G137" s="7"/>
    </row>
    <row r="138" spans="1:7">
      <c r="A138" s="7"/>
      <c r="B138" s="7"/>
      <c r="C138" s="7"/>
      <c r="D138" s="7"/>
      <c r="E138" s="7"/>
      <c r="F138" s="7"/>
      <c r="G138" s="7"/>
    </row>
    <row r="139" spans="1:7">
      <c r="A139" s="7"/>
      <c r="B139" s="7"/>
      <c r="C139" s="7"/>
      <c r="D139" s="7"/>
      <c r="E139" s="7"/>
      <c r="F139" s="7"/>
      <c r="G139" s="7"/>
    </row>
    <row r="140" spans="1:7">
      <c r="A140" s="7"/>
      <c r="B140" s="7"/>
      <c r="C140" s="7"/>
      <c r="D140" s="7"/>
      <c r="E140" s="7"/>
      <c r="F140" s="7"/>
      <c r="G140" s="7"/>
    </row>
    <row r="141" spans="1:7">
      <c r="A141" s="7"/>
      <c r="B141" s="7"/>
      <c r="C141" s="7"/>
      <c r="D141" s="7"/>
      <c r="E141" s="7"/>
      <c r="F141" s="7"/>
      <c r="G141" s="7"/>
    </row>
    <row r="142" spans="1:7">
      <c r="A142" s="7"/>
      <c r="B142" s="7"/>
      <c r="C142" s="7"/>
      <c r="D142" s="7"/>
      <c r="E142" s="7"/>
      <c r="F142" s="7"/>
      <c r="G142" s="7"/>
    </row>
    <row r="143" spans="1:7">
      <c r="A143" s="7"/>
      <c r="B143" s="7"/>
      <c r="C143" s="7"/>
      <c r="D143" s="7"/>
      <c r="E143" s="7"/>
      <c r="F143" s="7"/>
      <c r="G143" s="7"/>
    </row>
    <row r="144" spans="1:7">
      <c r="A144" s="7"/>
      <c r="B144" s="7"/>
      <c r="C144" s="7"/>
      <c r="D144" s="7"/>
      <c r="E144" s="7"/>
      <c r="F144" s="7"/>
      <c r="G144" s="7"/>
    </row>
    <row r="145" spans="1:7">
      <c r="A145" s="7"/>
      <c r="B145" s="7"/>
      <c r="C145" s="7"/>
      <c r="D145" s="7"/>
      <c r="E145" s="7"/>
      <c r="F145" s="7"/>
      <c r="G145" s="7"/>
    </row>
    <row r="146" spans="1:7">
      <c r="A146" s="7"/>
      <c r="B146" s="7"/>
      <c r="C146" s="7"/>
      <c r="D146" s="7"/>
      <c r="E146" s="7"/>
      <c r="F146" s="7"/>
      <c r="G146" s="7"/>
    </row>
    <row r="147" spans="1:7">
      <c r="A147" s="7"/>
      <c r="B147" s="7"/>
      <c r="C147" s="7"/>
      <c r="D147" s="7"/>
      <c r="E147" s="7"/>
      <c r="F147" s="7"/>
      <c r="G147" s="7"/>
    </row>
    <row r="148" spans="1:7">
      <c r="A148" s="7"/>
      <c r="B148" s="7"/>
      <c r="C148" s="7"/>
      <c r="D148" s="7"/>
      <c r="E148" s="7"/>
      <c r="F148" s="7"/>
      <c r="G148" s="7"/>
    </row>
    <row r="149" spans="1:7">
      <c r="A149" s="7"/>
      <c r="B149" s="7"/>
      <c r="C149" s="7"/>
      <c r="D149" s="7"/>
      <c r="E149" s="7"/>
      <c r="F149" s="7"/>
      <c r="G149" s="7"/>
    </row>
    <row r="150" spans="1:7">
      <c r="A150" s="7"/>
      <c r="B150" s="7"/>
      <c r="C150" s="7"/>
      <c r="D150" s="7"/>
      <c r="E150" s="7"/>
      <c r="F150" s="7"/>
      <c r="G150" s="7"/>
    </row>
    <row r="151" spans="1:7">
      <c r="A151" s="7"/>
      <c r="B151" s="7"/>
      <c r="C151" s="7"/>
      <c r="D151" s="7"/>
      <c r="E151" s="7"/>
      <c r="F151" s="7"/>
      <c r="G151" s="7"/>
    </row>
    <row r="152" spans="1:7">
      <c r="A152" s="7"/>
      <c r="B152" s="7"/>
      <c r="C152" s="7"/>
      <c r="D152" s="7"/>
      <c r="E152" s="7"/>
      <c r="F152" s="7"/>
      <c r="G152" s="7"/>
    </row>
    <row r="153" spans="1:7">
      <c r="A153" s="7"/>
      <c r="B153" s="7"/>
      <c r="C153" s="7"/>
      <c r="D153" s="7"/>
      <c r="E153" s="7"/>
      <c r="F153" s="7"/>
      <c r="G153" s="7"/>
    </row>
    <row r="154" spans="1:7">
      <c r="A154" s="7"/>
      <c r="B154" s="7"/>
      <c r="C154" s="7"/>
      <c r="D154" s="7"/>
      <c r="E154" s="7"/>
      <c r="F154" s="7"/>
      <c r="G154" s="7"/>
    </row>
    <row r="155" spans="1:7">
      <c r="A155" s="7"/>
      <c r="B155" s="7"/>
      <c r="C155" s="7"/>
      <c r="D155" s="7"/>
      <c r="E155" s="7"/>
      <c r="F155" s="7"/>
      <c r="G155" s="7"/>
    </row>
    <row r="156" spans="1:7">
      <c r="A156" s="7"/>
      <c r="B156" s="7"/>
      <c r="C156" s="7"/>
      <c r="D156" s="7"/>
      <c r="E156" s="7"/>
      <c r="F156" s="7"/>
      <c r="G156" s="7"/>
    </row>
    <row r="157" spans="1:7">
      <c r="A157" s="7"/>
      <c r="B157" s="7"/>
      <c r="C157" s="7"/>
      <c r="D157" s="7"/>
      <c r="E157" s="7"/>
      <c r="F157" s="7"/>
      <c r="G157" s="7"/>
    </row>
    <row r="158" spans="1:7">
      <c r="G158" s="7"/>
    </row>
    <row r="452" spans="2:6" ht="12" thickBot="1">
      <c r="F452" s="127"/>
    </row>
    <row r="453" spans="2:6" ht="12" thickBot="1">
      <c r="B453" s="129"/>
      <c r="C453" s="130"/>
      <c r="D453" s="131"/>
      <c r="F453" s="126"/>
    </row>
    <row r="454" spans="2:6">
      <c r="D454" s="128"/>
    </row>
    <row r="455" spans="2:6">
      <c r="D455" s="128"/>
      <c r="F455" s="125"/>
    </row>
    <row r="456" spans="2:6">
      <c r="D456" s="128"/>
    </row>
  </sheetData>
  <dataConsolidate/>
  <mergeCells count="42">
    <mergeCell ref="D53:G53"/>
    <mergeCell ref="D57:G57"/>
    <mergeCell ref="D62:G62"/>
    <mergeCell ref="D52:G52"/>
    <mergeCell ref="D65:G65"/>
    <mergeCell ref="A66:A70"/>
    <mergeCell ref="D69:G69"/>
    <mergeCell ref="D66:G66"/>
    <mergeCell ref="D67:G67"/>
    <mergeCell ref="D70:G70"/>
    <mergeCell ref="D68:G68"/>
    <mergeCell ref="A52:A65"/>
    <mergeCell ref="A31:H31"/>
    <mergeCell ref="A42:A51"/>
    <mergeCell ref="D50:G50"/>
    <mergeCell ref="D51:G51"/>
    <mergeCell ref="D58:G58"/>
    <mergeCell ref="D64:G64"/>
    <mergeCell ref="D63:G63"/>
    <mergeCell ref="D59:G59"/>
    <mergeCell ref="D60:G60"/>
    <mergeCell ref="D61:G61"/>
    <mergeCell ref="D44:G44"/>
    <mergeCell ref="D45:G45"/>
    <mergeCell ref="D48:G48"/>
    <mergeCell ref="D47:G47"/>
    <mergeCell ref="A17:B17"/>
    <mergeCell ref="C18:D18"/>
    <mergeCell ref="C20:D20"/>
    <mergeCell ref="C22:D22"/>
    <mergeCell ref="C24:D24"/>
    <mergeCell ref="A28:G28"/>
    <mergeCell ref="D46:G46"/>
    <mergeCell ref="D49:G49"/>
    <mergeCell ref="E13:F13"/>
    <mergeCell ref="B1:D1"/>
    <mergeCell ref="E1:G1"/>
    <mergeCell ref="B2:G2"/>
    <mergeCell ref="C9:F9"/>
    <mergeCell ref="D12:D13"/>
    <mergeCell ref="D42:G42"/>
    <mergeCell ref="D43:G43"/>
  </mergeCells>
  <phoneticPr fontId="0" type="noConversion"/>
  <dataValidations count="1">
    <dataValidation type="list" allowBlank="1" showInputMessage="1" showErrorMessage="1" sqref="E13:F13">
      <formula1>$T$1:$T$4</formula1>
    </dataValidation>
  </dataValidations>
  <hyperlinks>
    <hyperlink ref="C24" r:id="rId1"/>
  </hyperlinks>
  <pageMargins left="0.35433070866141736" right="0.35433070866141736" top="0.98425196850393704" bottom="0.98425196850393704" header="0.51181102362204722" footer="0.51181102362204722"/>
  <pageSetup scale="80" orientation="portrait" r:id="rId2"/>
  <headerFooter alignWithMargins="0"/>
  <drawing r:id="rId3"/>
  <legacyDrawing r:id="rId4"/>
  <oleObjects>
    <oleObject progId="Unknown" shapeId="5312" r:id="rId5"/>
  </oleObjects>
</worksheet>
</file>

<file path=xl/worksheets/sheet10.xml><?xml version="1.0" encoding="utf-8"?>
<worksheet xmlns="http://schemas.openxmlformats.org/spreadsheetml/2006/main" xmlns:r="http://schemas.openxmlformats.org/officeDocument/2006/relationships">
  <sheetPr codeName="Sheet4" enableFormatConditionsCalculation="0">
    <tabColor indexed="42"/>
  </sheetPr>
  <dimension ref="A1:X182"/>
  <sheetViews>
    <sheetView topLeftCell="A73" workbookViewId="0">
      <selection sqref="A1:F1"/>
    </sheetView>
  </sheetViews>
  <sheetFormatPr defaultRowHeight="11.25"/>
  <cols>
    <col min="1" max="1" width="9.140625" style="72"/>
    <col min="2" max="2" width="32.7109375" style="15" customWidth="1"/>
    <col min="3" max="3" width="16.7109375" style="627" customWidth="1"/>
    <col min="4" max="4" width="15.85546875" style="609" customWidth="1"/>
    <col min="5" max="7" width="15.7109375" style="610" customWidth="1"/>
    <col min="8" max="10" width="15.7109375" style="610" hidden="1" customWidth="1"/>
    <col min="11" max="13" width="15.7109375" style="610" customWidth="1"/>
    <col min="14" max="24" width="15.7109375" style="610" hidden="1" customWidth="1"/>
    <col min="25" max="16384" width="9.140625" style="15"/>
  </cols>
  <sheetData>
    <row r="1" spans="1:24" ht="20.25" customHeight="1">
      <c r="A1" s="2210" t="s">
        <v>1354</v>
      </c>
      <c r="B1" s="2210"/>
      <c r="C1" s="2210"/>
      <c r="D1" s="2210"/>
      <c r="E1" s="2210"/>
      <c r="F1" s="2210"/>
      <c r="G1" s="15"/>
      <c r="H1" s="15"/>
      <c r="I1" s="15"/>
      <c r="J1" s="15"/>
      <c r="K1" s="15"/>
      <c r="L1" s="15"/>
      <c r="M1" s="15"/>
      <c r="N1" s="15"/>
      <c r="O1" s="15"/>
      <c r="P1" s="15"/>
      <c r="Q1" s="15"/>
      <c r="R1" s="15"/>
      <c r="S1" s="15"/>
      <c r="T1" s="15"/>
      <c r="U1" s="15"/>
      <c r="V1" s="15"/>
      <c r="W1" s="15"/>
      <c r="X1" s="15"/>
    </row>
    <row r="2" spans="1:24" ht="18.75" customHeight="1">
      <c r="A2" s="2254" t="str">
        <f ca="1">'I1 Intro'!C9</f>
        <v>Orillia Power Distribution Corporation</v>
      </c>
      <c r="B2" s="2254"/>
      <c r="C2" s="2254"/>
      <c r="D2" s="2254"/>
      <c r="E2" s="2254"/>
      <c r="F2" s="15"/>
      <c r="G2" s="15"/>
      <c r="H2" s="15"/>
      <c r="I2" s="15"/>
      <c r="J2" s="15"/>
      <c r="K2" s="15"/>
      <c r="L2" s="15"/>
      <c r="M2" s="15"/>
      <c r="N2" s="15"/>
      <c r="O2" s="15"/>
      <c r="P2" s="15"/>
      <c r="Q2" s="15"/>
      <c r="R2" s="15"/>
      <c r="S2" s="15"/>
      <c r="T2" s="15"/>
      <c r="U2" s="15"/>
      <c r="V2" s="15"/>
      <c r="W2" s="15"/>
      <c r="X2" s="15"/>
    </row>
    <row r="3" spans="1:24" ht="18.75" customHeight="1">
      <c r="A3" s="2255" t="str">
        <f ca="1">'I1 Intro'!C13 &amp; "   " &amp; 'I1 Intro'!E13</f>
        <v xml:space="preserve">EB-2009-XXXX   </v>
      </c>
      <c r="B3" s="2255"/>
      <c r="C3" s="2255"/>
      <c r="D3" s="2255"/>
      <c r="E3" s="2255"/>
      <c r="F3" s="15"/>
      <c r="G3" s="16"/>
      <c r="H3" s="15"/>
      <c r="I3" s="15"/>
      <c r="J3" s="15"/>
      <c r="K3" s="15"/>
      <c r="L3" s="15"/>
      <c r="M3" s="15"/>
      <c r="N3" s="15"/>
      <c r="O3" s="15"/>
      <c r="P3" s="15"/>
      <c r="Q3" s="15"/>
      <c r="R3" s="15"/>
      <c r="S3" s="15"/>
      <c r="T3" s="15"/>
      <c r="U3" s="15"/>
      <c r="V3" s="15"/>
      <c r="W3" s="15"/>
      <c r="X3" s="15"/>
    </row>
    <row r="4" spans="1:24" ht="18.75">
      <c r="A4" s="2256">
        <f ca="1">'I1 Intro'!C15</f>
        <v>40053</v>
      </c>
      <c r="B4" s="2256"/>
      <c r="C4" s="2256"/>
      <c r="D4" s="2256"/>
      <c r="E4" s="2256"/>
      <c r="F4" s="15"/>
      <c r="G4" s="15"/>
      <c r="H4" s="15"/>
      <c r="I4" s="15"/>
      <c r="J4" s="15"/>
      <c r="K4" s="15"/>
      <c r="L4" s="15"/>
      <c r="M4" s="15"/>
      <c r="N4" s="15"/>
      <c r="O4" s="15"/>
      <c r="P4" s="15"/>
      <c r="Q4" s="15"/>
      <c r="R4" s="15"/>
      <c r="S4" s="15"/>
      <c r="T4" s="15"/>
      <c r="U4" s="15"/>
      <c r="V4" s="15"/>
      <c r="W4" s="15"/>
      <c r="X4" s="15"/>
    </row>
    <row r="5" spans="1:24" ht="21" customHeight="1">
      <c r="A5" s="369" t="str">
        <f ca="1">"Sheet I9 Direct Allocation Worksheet  - "&amp; 'I2 LDC class'!$C$17 &amp; "  " &amp;  'I2 LDC class'!$D$17</f>
        <v xml:space="preserve">Sheet I9 Direct Allocation Worksheet  -   </v>
      </c>
      <c r="B5" s="370"/>
      <c r="C5" s="624"/>
      <c r="D5" s="624"/>
      <c r="E5" s="371"/>
      <c r="F5" s="15"/>
      <c r="G5" s="15"/>
      <c r="H5" s="15"/>
      <c r="I5" s="15"/>
      <c r="J5" s="15"/>
      <c r="K5" s="15"/>
      <c r="L5" s="15"/>
      <c r="M5" s="15"/>
      <c r="N5" s="15"/>
      <c r="O5" s="15"/>
      <c r="P5" s="15"/>
      <c r="Q5" s="15"/>
      <c r="R5" s="15"/>
      <c r="S5" s="15"/>
      <c r="T5" s="15"/>
      <c r="U5" s="15"/>
      <c r="V5" s="15"/>
      <c r="W5" s="15"/>
      <c r="X5" s="15"/>
    </row>
    <row r="6" spans="1:24" ht="6" customHeight="1">
      <c r="A6" s="18"/>
      <c r="B6" s="18"/>
      <c r="C6" s="625"/>
      <c r="D6" s="625"/>
      <c r="E6" s="18"/>
      <c r="F6" s="18"/>
      <c r="G6" s="18"/>
      <c r="H6" s="18"/>
      <c r="I6" s="18"/>
      <c r="J6" s="18"/>
      <c r="K6" s="18"/>
      <c r="L6" s="18"/>
      <c r="M6" s="18"/>
      <c r="N6" s="18"/>
      <c r="O6" s="18"/>
      <c r="P6" s="15"/>
      <c r="Q6" s="15"/>
      <c r="R6" s="15"/>
      <c r="S6" s="15"/>
      <c r="T6" s="15"/>
      <c r="U6" s="15"/>
      <c r="V6" s="15"/>
      <c r="W6" s="15"/>
      <c r="X6" s="15"/>
    </row>
    <row r="7" spans="1:24" ht="12.75">
      <c r="C7" s="626"/>
    </row>
    <row r="8" spans="1:24" ht="1.5" customHeight="1"/>
    <row r="9" spans="1:24" ht="1.5" customHeight="1"/>
    <row r="10" spans="1:24" ht="1.5" customHeight="1"/>
    <row r="11" spans="1:24" ht="1.5" customHeight="1"/>
    <row r="12" spans="1:24" ht="1.5" customHeight="1"/>
    <row r="13" spans="1:24" ht="1.5" customHeight="1"/>
    <row r="14" spans="1:24" ht="1.5" customHeight="1"/>
    <row r="15" spans="1:24" ht="1.5" customHeight="1"/>
    <row r="16" spans="1:24" ht="1.5" customHeight="1"/>
    <row r="17" spans="1:24" ht="1.5" customHeight="1"/>
    <row r="19" spans="1:24" s="576" customFormat="1" ht="19.5" customHeight="1">
      <c r="A19" s="577"/>
      <c r="B19" s="577"/>
      <c r="E19" s="595">
        <v>1</v>
      </c>
      <c r="F19" s="595">
        <v>2</v>
      </c>
      <c r="G19" s="595">
        <v>3</v>
      </c>
      <c r="H19" s="595">
        <v>4</v>
      </c>
      <c r="I19" s="595">
        <v>5</v>
      </c>
      <c r="J19" s="595">
        <v>6</v>
      </c>
      <c r="K19" s="595">
        <v>7</v>
      </c>
      <c r="L19" s="595">
        <v>8</v>
      </c>
      <c r="M19" s="595">
        <v>9</v>
      </c>
      <c r="N19" s="595">
        <v>10</v>
      </c>
      <c r="O19" s="595">
        <v>11</v>
      </c>
      <c r="P19" s="595">
        <v>12</v>
      </c>
      <c r="Q19" s="595">
        <v>13</v>
      </c>
      <c r="R19" s="595">
        <v>14</v>
      </c>
      <c r="S19" s="595">
        <v>15</v>
      </c>
      <c r="T19" s="595">
        <v>16</v>
      </c>
      <c r="U19" s="595">
        <v>17</v>
      </c>
      <c r="V19" s="595">
        <v>18</v>
      </c>
      <c r="W19" s="595">
        <v>19</v>
      </c>
      <c r="X19" s="595">
        <v>20</v>
      </c>
    </row>
    <row r="20" spans="1:24" s="1915" customFormat="1" ht="51.75" customHeight="1">
      <c r="A20" s="1912" t="str">
        <f ca="1">'I3 TB Data'!A23:B23</f>
        <v>USoA Account #</v>
      </c>
      <c r="B20" s="1912" t="str">
        <f ca="1">'I3 TB Data'!B23:D23</f>
        <v>Accounts</v>
      </c>
      <c r="C20" s="1913" t="str">
        <f ca="1">'I3 TB Data'!G23</f>
        <v>Direct Allocation</v>
      </c>
      <c r="D20" s="1912" t="s">
        <v>236</v>
      </c>
      <c r="E20" s="1914" t="str">
        <f ca="1">'O4 Summary by Class &amp; Accounts'!E18</f>
        <v>Residential</v>
      </c>
      <c r="F20" s="1914" t="str">
        <f ca="1">'O4 Summary by Class &amp; Accounts'!F18</f>
        <v>GS &lt;50</v>
      </c>
      <c r="G20" s="1914" t="str">
        <f ca="1">'O4 Summary by Class &amp; Accounts'!G18</f>
        <v>GS&gt;50-Regular</v>
      </c>
      <c r="H20" s="1914" t="str">
        <f ca="1">'O4 Summary by Class &amp; Accounts'!H18</f>
        <v>GS&gt; 50-TOU</v>
      </c>
      <c r="I20" s="1914" t="str">
        <f ca="1">'O4 Summary by Class &amp; Accounts'!I18</f>
        <v>GS &gt;50-Intermediate</v>
      </c>
      <c r="J20" s="1914" t="str">
        <f ca="1">'O4 Summary by Class &amp; Accounts'!J18</f>
        <v>Large Use &gt;5MW</v>
      </c>
      <c r="K20" s="1914" t="str">
        <f ca="1">'O4 Summary by Class &amp; Accounts'!K18</f>
        <v>Street Light</v>
      </c>
      <c r="L20" s="1914" t="str">
        <f ca="1">'O4 Summary by Class &amp; Accounts'!L18</f>
        <v>Sentinel</v>
      </c>
      <c r="M20" s="1914" t="str">
        <f ca="1">'O4 Summary by Class &amp; Accounts'!M18</f>
        <v>Unmetered Scattered Load</v>
      </c>
      <c r="N20" s="1914" t="str">
        <f ca="1">'O4 Summary by Class &amp; Accounts'!N18</f>
        <v>Embedded Distributor</v>
      </c>
      <c r="O20" s="1914" t="str">
        <f ca="1">'O4 Summary by Class &amp; Accounts'!O18</f>
        <v>Back-up/Standby Power</v>
      </c>
      <c r="P20" s="1914" t="str">
        <f ca="1">'O4 Summary by Class &amp; Accounts'!P18</f>
        <v>Rate Class 1</v>
      </c>
      <c r="Q20" s="1914" t="str">
        <f ca="1">'O4 Summary by Class &amp; Accounts'!Q18</f>
        <v>Rate class 2</v>
      </c>
      <c r="R20" s="1914" t="str">
        <f ca="1">'O4 Summary by Class &amp; Accounts'!R18</f>
        <v>Rate class 3</v>
      </c>
      <c r="S20" s="1914" t="str">
        <f ca="1">'O4 Summary by Class &amp; Accounts'!S18</f>
        <v>Rate class 4</v>
      </c>
      <c r="T20" s="1914" t="str">
        <f ca="1">'O4 Summary by Class &amp; Accounts'!T18</f>
        <v>Rate class 5</v>
      </c>
      <c r="U20" s="1914" t="str">
        <f ca="1">'O4 Summary by Class &amp; Accounts'!U18</f>
        <v>Rate class 6</v>
      </c>
      <c r="V20" s="1914" t="str">
        <f ca="1">'O4 Summary by Class &amp; Accounts'!V18</f>
        <v>Rate class 7</v>
      </c>
      <c r="W20" s="1914" t="str">
        <f ca="1">'O4 Summary by Class &amp; Accounts'!W18</f>
        <v>Rate class 8</v>
      </c>
      <c r="X20" s="1914" t="str">
        <f ca="1">'O4 Summary by Class &amp; Accounts'!X18</f>
        <v>Rate class 9</v>
      </c>
    </row>
    <row r="21" spans="1:24" s="482" customFormat="1" ht="29.25" customHeight="1">
      <c r="A21" s="2308"/>
      <c r="B21" s="2308"/>
      <c r="C21" s="2308"/>
      <c r="D21" s="2308"/>
      <c r="E21" s="2308"/>
      <c r="F21" s="611"/>
      <c r="G21" s="611"/>
      <c r="H21" s="611"/>
      <c r="I21" s="611"/>
      <c r="J21" s="611"/>
      <c r="K21" s="611"/>
      <c r="L21" s="611"/>
      <c r="M21" s="611"/>
      <c r="N21" s="611"/>
      <c r="O21" s="611"/>
      <c r="P21" s="611"/>
      <c r="Q21" s="611"/>
      <c r="R21" s="611"/>
      <c r="S21" s="611"/>
      <c r="T21" s="611"/>
      <c r="U21" s="611"/>
      <c r="V21" s="611"/>
      <c r="W21" s="611"/>
      <c r="X21" s="611"/>
    </row>
    <row r="22" spans="1:24" s="482" customFormat="1" ht="41.25" customHeight="1">
      <c r="A22" s="2308"/>
      <c r="B22" s="2308"/>
      <c r="C22" s="2308"/>
      <c r="D22" s="2308"/>
      <c r="E22" s="2308"/>
      <c r="F22" s="611"/>
      <c r="G22" s="611"/>
      <c r="H22" s="611"/>
      <c r="I22" s="611"/>
      <c r="J22" s="611"/>
      <c r="K22" s="611"/>
      <c r="L22" s="611"/>
      <c r="M22" s="611"/>
      <c r="N22" s="611"/>
      <c r="O22" s="611"/>
      <c r="P22" s="611"/>
      <c r="Q22" s="611"/>
      <c r="R22" s="611"/>
      <c r="S22" s="611"/>
      <c r="T22" s="611"/>
      <c r="U22" s="611"/>
      <c r="V22" s="611"/>
      <c r="W22" s="611"/>
      <c r="X22" s="611"/>
    </row>
    <row r="23" spans="1:24" s="1932" customFormat="1" ht="20.25" customHeight="1">
      <c r="A23" s="616">
        <f ca="1">'I3 TB Data'!A156:B156</f>
        <v>1995</v>
      </c>
      <c r="B23" s="617" t="str">
        <f ca="1">'I3 TB Data'!B156:D156</f>
        <v>Contributions and Grants - Credit</v>
      </c>
      <c r="C23" s="1916">
        <f ca="1">'I3 TB Data'!G156</f>
        <v>0</v>
      </c>
      <c r="D23" s="1938" t="str">
        <f>IF(SUM(E23:X23)&lt;&gt;C23,"No","Yes")</f>
        <v>Yes</v>
      </c>
      <c r="E23" s="1931"/>
      <c r="F23" s="1931"/>
      <c r="G23" s="1931"/>
      <c r="H23" s="1931"/>
      <c r="I23" s="1931"/>
      <c r="J23" s="1931"/>
      <c r="K23" s="1931"/>
      <c r="L23" s="1931"/>
      <c r="M23" s="1931"/>
      <c r="N23" s="1931"/>
      <c r="O23" s="1931"/>
      <c r="P23" s="1931"/>
      <c r="Q23" s="1931"/>
      <c r="R23" s="1931"/>
      <c r="S23" s="1931"/>
      <c r="T23" s="1931"/>
      <c r="U23" s="1931"/>
      <c r="V23" s="1931"/>
      <c r="W23" s="1931"/>
      <c r="X23" s="1931"/>
    </row>
    <row r="24" spans="1:24" ht="12.75">
      <c r="A24" s="616"/>
      <c r="B24" s="617"/>
      <c r="C24" s="628"/>
      <c r="D24" s="614"/>
    </row>
    <row r="25" spans="1:24" ht="15.75" customHeight="1">
      <c r="A25" s="2309"/>
      <c r="B25" s="2309"/>
      <c r="C25" s="2309"/>
      <c r="D25" s="2309"/>
      <c r="E25" s="2309"/>
    </row>
    <row r="26" spans="1:24" s="482" customFormat="1" ht="32.25" customHeight="1">
      <c r="A26" s="2309"/>
      <c r="B26" s="2309"/>
      <c r="C26" s="2309"/>
      <c r="D26" s="2309"/>
      <c r="E26" s="2309"/>
      <c r="F26" s="611"/>
      <c r="G26" s="611"/>
      <c r="H26" s="611"/>
      <c r="I26" s="611"/>
      <c r="J26" s="611"/>
      <c r="K26" s="611"/>
      <c r="L26" s="611"/>
      <c r="M26" s="611"/>
      <c r="N26" s="611"/>
      <c r="O26" s="611"/>
      <c r="P26" s="611"/>
      <c r="Q26" s="611"/>
      <c r="R26" s="611"/>
      <c r="S26" s="611"/>
      <c r="T26" s="611"/>
      <c r="U26" s="611"/>
      <c r="V26" s="611"/>
      <c r="W26" s="611"/>
      <c r="X26" s="611"/>
    </row>
    <row r="27" spans="1:24" s="357" customFormat="1" ht="12.75">
      <c r="A27" s="631">
        <f ca="1">'I3 TB Data'!A119:B119</f>
        <v>1805</v>
      </c>
      <c r="B27" s="632" t="str">
        <f ca="1">'I3 TB Data'!B119:D119</f>
        <v>Land</v>
      </c>
      <c r="C27" s="633">
        <f ca="1">'I3 TB Data'!G119</f>
        <v>0</v>
      </c>
      <c r="D27" s="1686" t="str">
        <f t="shared" ref="D27:D56" si="0">IF(SUM(E27:X27)&lt;&gt;C27,"No","Yes")</f>
        <v>Yes</v>
      </c>
      <c r="E27" s="1933"/>
      <c r="F27" s="1933"/>
      <c r="G27" s="1933"/>
      <c r="H27" s="1933"/>
      <c r="I27" s="1933"/>
      <c r="J27" s="1933"/>
      <c r="K27" s="1933"/>
      <c r="L27" s="1933"/>
      <c r="M27" s="1933"/>
      <c r="N27" s="1933"/>
      <c r="O27" s="1933"/>
      <c r="P27" s="1933"/>
      <c r="Q27" s="1933"/>
      <c r="R27" s="1933"/>
      <c r="S27" s="1933"/>
      <c r="T27" s="1933"/>
      <c r="U27" s="1933"/>
      <c r="V27" s="1933"/>
      <c r="W27" s="1933"/>
      <c r="X27" s="1933"/>
    </row>
    <row r="28" spans="1:24" s="357" customFormat="1" ht="12.75">
      <c r="A28" s="631">
        <f ca="1">'I3 TB Data'!A120:B120</f>
        <v>1806</v>
      </c>
      <c r="B28" s="632" t="str">
        <f ca="1">'I3 TB Data'!B120:D120</f>
        <v>Land Rights</v>
      </c>
      <c r="C28" s="633">
        <f ca="1">'I3 TB Data'!G120</f>
        <v>0</v>
      </c>
      <c r="D28" s="1686" t="str">
        <f t="shared" si="0"/>
        <v>Yes</v>
      </c>
      <c r="E28" s="1933"/>
      <c r="F28" s="1933"/>
      <c r="G28" s="1933"/>
      <c r="H28" s="1933"/>
      <c r="I28" s="1933"/>
      <c r="J28" s="1933"/>
      <c r="K28" s="1933"/>
      <c r="L28" s="1933"/>
      <c r="M28" s="1933"/>
      <c r="N28" s="1933"/>
      <c r="O28" s="1933"/>
      <c r="P28" s="1933"/>
      <c r="Q28" s="1933"/>
      <c r="R28" s="1933"/>
      <c r="S28" s="1933"/>
      <c r="T28" s="1933"/>
      <c r="U28" s="1933"/>
      <c r="V28" s="1933"/>
      <c r="W28" s="1933"/>
      <c r="X28" s="1933"/>
    </row>
    <row r="29" spans="1:24" s="357" customFormat="1" ht="12.75">
      <c r="A29" s="631">
        <f ca="1">'I3 TB Data'!A121:B121</f>
        <v>1808</v>
      </c>
      <c r="B29" s="632" t="str">
        <f ca="1">'I3 TB Data'!B121:D121</f>
        <v>Buildings and Fixtures</v>
      </c>
      <c r="C29" s="633">
        <f ca="1">'I3 TB Data'!G121</f>
        <v>0</v>
      </c>
      <c r="D29" s="1686" t="str">
        <f t="shared" si="0"/>
        <v>Yes</v>
      </c>
      <c r="E29" s="1933"/>
      <c r="F29" s="1933"/>
      <c r="G29" s="1933"/>
      <c r="H29" s="1933"/>
      <c r="I29" s="1933"/>
      <c r="J29" s="1933"/>
      <c r="K29" s="1933"/>
      <c r="L29" s="1933"/>
      <c r="M29" s="1933"/>
      <c r="N29" s="1933"/>
      <c r="O29" s="1933"/>
      <c r="P29" s="1933"/>
      <c r="Q29" s="1933"/>
      <c r="R29" s="1933"/>
      <c r="S29" s="1933"/>
      <c r="T29" s="1933"/>
      <c r="U29" s="1933"/>
      <c r="V29" s="1933"/>
      <c r="W29" s="1933"/>
      <c r="X29" s="1933"/>
    </row>
    <row r="30" spans="1:24" s="357" customFormat="1" ht="12.75">
      <c r="A30" s="631">
        <f ca="1">'I3 TB Data'!A122:B122</f>
        <v>1810</v>
      </c>
      <c r="B30" s="632" t="str">
        <f ca="1">'I3 TB Data'!B122:D122</f>
        <v>Leasehold Improvements</v>
      </c>
      <c r="C30" s="633">
        <f ca="1">'I3 TB Data'!G122</f>
        <v>0</v>
      </c>
      <c r="D30" s="1686" t="str">
        <f t="shared" si="0"/>
        <v>Yes</v>
      </c>
      <c r="E30" s="1933"/>
      <c r="F30" s="1933"/>
      <c r="G30" s="1933"/>
      <c r="H30" s="1933"/>
      <c r="I30" s="1933"/>
      <c r="J30" s="1933"/>
      <c r="K30" s="1933"/>
      <c r="L30" s="1933"/>
      <c r="M30" s="1933"/>
      <c r="N30" s="1933"/>
      <c r="O30" s="1933"/>
      <c r="P30" s="1933"/>
      <c r="Q30" s="1933"/>
      <c r="R30" s="1933"/>
      <c r="S30" s="1933"/>
      <c r="T30" s="1933"/>
      <c r="U30" s="1933"/>
      <c r="V30" s="1933"/>
      <c r="W30" s="1933"/>
      <c r="X30" s="1933"/>
    </row>
    <row r="31" spans="1:24" s="357" customFormat="1" ht="25.5">
      <c r="A31" s="631">
        <f ca="1">'I3 TB Data'!A123:B123</f>
        <v>1815</v>
      </c>
      <c r="B31" s="632" t="str">
        <f ca="1">'I3 TB Data'!B123:D123</f>
        <v>Transformer Station Equipment - Normally Primary above 50 kV</v>
      </c>
      <c r="C31" s="633">
        <f ca="1">'I3 TB Data'!G123</f>
        <v>0</v>
      </c>
      <c r="D31" s="1686" t="str">
        <f t="shared" si="0"/>
        <v>Yes</v>
      </c>
      <c r="E31" s="1933"/>
      <c r="F31" s="1933"/>
      <c r="G31" s="1933"/>
      <c r="H31" s="1933"/>
      <c r="I31" s="1933"/>
      <c r="J31" s="1933"/>
      <c r="K31" s="1933"/>
      <c r="L31" s="1933"/>
      <c r="M31" s="1933"/>
      <c r="N31" s="1933"/>
      <c r="O31" s="1933"/>
      <c r="P31" s="1933"/>
      <c r="Q31" s="1933"/>
      <c r="R31" s="1933"/>
      <c r="S31" s="1933"/>
      <c r="T31" s="1933"/>
      <c r="U31" s="1933"/>
      <c r="V31" s="1933"/>
      <c r="W31" s="1933"/>
      <c r="X31" s="1933"/>
    </row>
    <row r="32" spans="1:24" s="357" customFormat="1" ht="25.5">
      <c r="A32" s="631">
        <f ca="1">'I3 TB Data'!A124:B124</f>
        <v>1820</v>
      </c>
      <c r="B32" s="632" t="str">
        <f ca="1">'I3 TB Data'!B124:D124</f>
        <v>Distribution Station Equipment - Normally Primary below 50 kV</v>
      </c>
      <c r="C32" s="633">
        <f ca="1">'I3 TB Data'!G124</f>
        <v>0</v>
      </c>
      <c r="D32" s="1686" t="str">
        <f t="shared" si="0"/>
        <v>Yes</v>
      </c>
      <c r="E32" s="1933"/>
      <c r="F32" s="1933"/>
      <c r="G32" s="1933"/>
      <c r="H32" s="1933"/>
      <c r="I32" s="1933"/>
      <c r="J32" s="1933"/>
      <c r="K32" s="1933"/>
      <c r="L32" s="1933"/>
      <c r="M32" s="1933"/>
      <c r="N32" s="1933"/>
      <c r="O32" s="1933"/>
      <c r="P32" s="1933"/>
      <c r="Q32" s="1933"/>
      <c r="R32" s="1933"/>
      <c r="S32" s="1933"/>
      <c r="T32" s="1933"/>
      <c r="U32" s="1933"/>
      <c r="V32" s="1933"/>
      <c r="W32" s="1933"/>
      <c r="X32" s="1933"/>
    </row>
    <row r="33" spans="1:24" s="357" customFormat="1" ht="12.75">
      <c r="A33" s="631">
        <f ca="1">'I3 TB Data'!A125:B125</f>
        <v>1825</v>
      </c>
      <c r="B33" s="632" t="str">
        <f ca="1">'I3 TB Data'!B125:D125</f>
        <v>Storage Battery Equipment</v>
      </c>
      <c r="C33" s="633">
        <f ca="1">'I3 TB Data'!G125</f>
        <v>0</v>
      </c>
      <c r="D33" s="1686" t="str">
        <f t="shared" si="0"/>
        <v>Yes</v>
      </c>
      <c r="E33" s="1933"/>
      <c r="F33" s="1933"/>
      <c r="G33" s="1933"/>
      <c r="H33" s="1933"/>
      <c r="I33" s="1933"/>
      <c r="J33" s="1933"/>
      <c r="K33" s="1933"/>
      <c r="L33" s="1933"/>
      <c r="M33" s="1933"/>
      <c r="N33" s="1933"/>
      <c r="O33" s="1933"/>
      <c r="P33" s="1933"/>
      <c r="Q33" s="1933"/>
      <c r="R33" s="1933"/>
      <c r="S33" s="1933"/>
      <c r="T33" s="1933"/>
      <c r="U33" s="1933"/>
      <c r="V33" s="1933"/>
      <c r="W33" s="1933"/>
      <c r="X33" s="1933"/>
    </row>
    <row r="34" spans="1:24" s="357" customFormat="1" ht="12.75">
      <c r="A34" s="631">
        <f ca="1">'I3 TB Data'!A126:B126</f>
        <v>1830</v>
      </c>
      <c r="B34" s="632" t="str">
        <f ca="1">'I3 TB Data'!B126:D126</f>
        <v>Poles, Towers and Fixtures</v>
      </c>
      <c r="C34" s="633">
        <f ca="1">'I3 TB Data'!G126</f>
        <v>0</v>
      </c>
      <c r="D34" s="1686" t="str">
        <f t="shared" si="0"/>
        <v>Yes</v>
      </c>
      <c r="E34" s="1933"/>
      <c r="F34" s="1933"/>
      <c r="G34" s="1933"/>
      <c r="H34" s="1933"/>
      <c r="I34" s="1933"/>
      <c r="J34" s="1933"/>
      <c r="K34" s="1933"/>
      <c r="L34" s="1933"/>
      <c r="M34" s="1933"/>
      <c r="N34" s="1933"/>
      <c r="O34" s="1933"/>
      <c r="P34" s="1933"/>
      <c r="Q34" s="1933"/>
      <c r="R34" s="1933"/>
      <c r="S34" s="1933"/>
      <c r="T34" s="1933"/>
      <c r="U34" s="1933"/>
      <c r="V34" s="1933"/>
      <c r="W34" s="1933"/>
      <c r="X34" s="1933"/>
    </row>
    <row r="35" spans="1:24" s="357" customFormat="1" ht="12.75">
      <c r="A35" s="631">
        <f ca="1">'I3 TB Data'!A127:B127</f>
        <v>1835</v>
      </c>
      <c r="B35" s="632" t="str">
        <f ca="1">'I3 TB Data'!B127:D127</f>
        <v>Overhead Conductors and Devices</v>
      </c>
      <c r="C35" s="633">
        <f ca="1">'I3 TB Data'!G127</f>
        <v>0</v>
      </c>
      <c r="D35" s="1686" t="str">
        <f t="shared" si="0"/>
        <v>Yes</v>
      </c>
      <c r="E35" s="1933"/>
      <c r="F35" s="1933"/>
      <c r="G35" s="1933"/>
      <c r="H35" s="1933"/>
      <c r="I35" s="1933"/>
      <c r="J35" s="1933"/>
      <c r="K35" s="1933"/>
      <c r="L35" s="1933"/>
      <c r="M35" s="1933"/>
      <c r="N35" s="1933"/>
      <c r="O35" s="1933"/>
      <c r="P35" s="1933"/>
      <c r="Q35" s="1933"/>
      <c r="R35" s="1933"/>
      <c r="S35" s="1933"/>
      <c r="T35" s="1933"/>
      <c r="U35" s="1933"/>
      <c r="V35" s="1933"/>
      <c r="W35" s="1933"/>
      <c r="X35" s="1933"/>
    </row>
    <row r="36" spans="1:24" s="357" customFormat="1" ht="12.75">
      <c r="A36" s="631">
        <f ca="1">'I3 TB Data'!A128:B128</f>
        <v>1840</v>
      </c>
      <c r="B36" s="632" t="str">
        <f ca="1">'I3 TB Data'!B128:D128</f>
        <v>Underground Conduit</v>
      </c>
      <c r="C36" s="633">
        <f ca="1">'I3 TB Data'!G128</f>
        <v>0</v>
      </c>
      <c r="D36" s="1686" t="str">
        <f t="shared" si="0"/>
        <v>Yes</v>
      </c>
      <c r="E36" s="1933"/>
      <c r="F36" s="1933"/>
      <c r="G36" s="1933"/>
      <c r="H36" s="1933"/>
      <c r="I36" s="1933"/>
      <c r="J36" s="1933"/>
      <c r="K36" s="1933"/>
      <c r="L36" s="1933"/>
      <c r="M36" s="1933"/>
      <c r="N36" s="1933"/>
      <c r="O36" s="1933"/>
      <c r="P36" s="1933"/>
      <c r="Q36" s="1933"/>
      <c r="R36" s="1933"/>
      <c r="S36" s="1933"/>
      <c r="T36" s="1933"/>
      <c r="U36" s="1933"/>
      <c r="V36" s="1933"/>
      <c r="W36" s="1933"/>
      <c r="X36" s="1933"/>
    </row>
    <row r="37" spans="1:24" s="357" customFormat="1" ht="12.75">
      <c r="A37" s="631">
        <f ca="1">'I3 TB Data'!A129:B129</f>
        <v>1845</v>
      </c>
      <c r="B37" s="632" t="str">
        <f ca="1">'I3 TB Data'!B129:D129</f>
        <v>Underground Conductors and Devices</v>
      </c>
      <c r="C37" s="633">
        <f ca="1">'I3 TB Data'!G129</f>
        <v>0</v>
      </c>
      <c r="D37" s="1686" t="str">
        <f t="shared" si="0"/>
        <v>Yes</v>
      </c>
      <c r="E37" s="1933"/>
      <c r="F37" s="1933"/>
      <c r="G37" s="1933"/>
      <c r="H37" s="1933"/>
      <c r="I37" s="1933"/>
      <c r="J37" s="1933"/>
      <c r="K37" s="1933"/>
      <c r="L37" s="1933"/>
      <c r="M37" s="1933"/>
      <c r="N37" s="1933"/>
      <c r="O37" s="1933"/>
      <c r="P37" s="1933"/>
      <c r="Q37" s="1933"/>
      <c r="R37" s="1933"/>
      <c r="S37" s="1933"/>
      <c r="T37" s="1933"/>
      <c r="U37" s="1933"/>
      <c r="V37" s="1933"/>
      <c r="W37" s="1933"/>
      <c r="X37" s="1933"/>
    </row>
    <row r="38" spans="1:24" s="357" customFormat="1" ht="12.75">
      <c r="A38" s="631">
        <f ca="1">'I3 TB Data'!A130:B130</f>
        <v>1850</v>
      </c>
      <c r="B38" s="632" t="str">
        <f ca="1">'I3 TB Data'!B130:D130</f>
        <v>Line Transformers</v>
      </c>
      <c r="C38" s="633">
        <f ca="1">'I3 TB Data'!G130</f>
        <v>0</v>
      </c>
      <c r="D38" s="1686" t="str">
        <f t="shared" si="0"/>
        <v>Yes</v>
      </c>
      <c r="E38" s="1933"/>
      <c r="F38" s="1933"/>
      <c r="G38" s="1933"/>
      <c r="H38" s="1933"/>
      <c r="I38" s="1933"/>
      <c r="J38" s="1933"/>
      <c r="K38" s="1933"/>
      <c r="L38" s="1933"/>
      <c r="M38" s="1933"/>
      <c r="N38" s="1933"/>
      <c r="O38" s="1933"/>
      <c r="P38" s="1933"/>
      <c r="Q38" s="1933"/>
      <c r="R38" s="1933"/>
      <c r="S38" s="1933"/>
      <c r="T38" s="1933"/>
      <c r="U38" s="1933"/>
      <c r="V38" s="1933"/>
      <c r="W38" s="1933"/>
      <c r="X38" s="1933"/>
    </row>
    <row r="39" spans="1:24" s="357" customFormat="1" ht="12.75">
      <c r="A39" s="631">
        <f ca="1">'I3 TB Data'!A131:B131</f>
        <v>1855</v>
      </c>
      <c r="B39" s="632" t="str">
        <f ca="1">'I3 TB Data'!B131:D131</f>
        <v>Services</v>
      </c>
      <c r="C39" s="633">
        <f ca="1">'I3 TB Data'!G131</f>
        <v>0</v>
      </c>
      <c r="D39" s="1686" t="str">
        <f t="shared" si="0"/>
        <v>Yes</v>
      </c>
      <c r="E39" s="1933"/>
      <c r="F39" s="1933"/>
      <c r="G39" s="1933"/>
      <c r="H39" s="1933"/>
      <c r="I39" s="1933"/>
      <c r="J39" s="1933"/>
      <c r="K39" s="1933"/>
      <c r="L39" s="1933"/>
      <c r="M39" s="1933"/>
      <c r="N39" s="1933"/>
      <c r="O39" s="1933"/>
      <c r="P39" s="1933"/>
      <c r="Q39" s="1933"/>
      <c r="R39" s="1933"/>
      <c r="S39" s="1933"/>
      <c r="T39" s="1933"/>
      <c r="U39" s="1933"/>
      <c r="V39" s="1933"/>
      <c r="W39" s="1933"/>
      <c r="X39" s="1933"/>
    </row>
    <row r="40" spans="1:24" s="357" customFormat="1" ht="12.75">
      <c r="A40" s="631">
        <f ca="1">'I3 TB Data'!A132:B132</f>
        <v>1860</v>
      </c>
      <c r="B40" s="632" t="str">
        <f ca="1">'I3 TB Data'!B132:D132</f>
        <v>Meters</v>
      </c>
      <c r="C40" s="633">
        <f ca="1">'I3 TB Data'!G132</f>
        <v>0</v>
      </c>
      <c r="D40" s="1686" t="str">
        <f t="shared" si="0"/>
        <v>Yes</v>
      </c>
      <c r="E40" s="1933"/>
      <c r="F40" s="1933"/>
      <c r="G40" s="1933"/>
      <c r="H40" s="1933"/>
      <c r="I40" s="1933"/>
      <c r="J40" s="1933"/>
      <c r="K40" s="1933"/>
      <c r="L40" s="1933"/>
      <c r="M40" s="1933"/>
      <c r="N40" s="1933"/>
      <c r="O40" s="1933"/>
      <c r="P40" s="1933"/>
      <c r="Q40" s="1933"/>
      <c r="R40" s="1933"/>
      <c r="S40" s="1933"/>
      <c r="T40" s="1933"/>
      <c r="U40" s="1933"/>
      <c r="V40" s="1933"/>
      <c r="W40" s="1933"/>
      <c r="X40" s="1933"/>
    </row>
    <row r="41" spans="1:24" s="357" customFormat="1" ht="12.75">
      <c r="A41" s="631">
        <f ca="1">'I3 TB Data'!A136:B136</f>
        <v>1905</v>
      </c>
      <c r="B41" s="632" t="str">
        <f ca="1">'I3 TB Data'!B136:D136</f>
        <v>Land</v>
      </c>
      <c r="C41" s="633">
        <f ca="1">'I3 TB Data'!G136</f>
        <v>0</v>
      </c>
      <c r="D41" s="1686" t="str">
        <f t="shared" si="0"/>
        <v>Yes</v>
      </c>
      <c r="E41" s="1933"/>
      <c r="F41" s="1933"/>
      <c r="G41" s="1933"/>
      <c r="H41" s="1933"/>
      <c r="I41" s="1933"/>
      <c r="J41" s="1933"/>
      <c r="K41" s="1933"/>
      <c r="L41" s="1933"/>
      <c r="M41" s="1933"/>
      <c r="N41" s="1933"/>
      <c r="O41" s="1933"/>
      <c r="P41" s="1933"/>
      <c r="Q41" s="1933"/>
      <c r="R41" s="1933"/>
      <c r="S41" s="1933"/>
      <c r="T41" s="1933"/>
      <c r="U41" s="1933"/>
      <c r="V41" s="1933"/>
      <c r="W41" s="1933"/>
      <c r="X41" s="1933"/>
    </row>
    <row r="42" spans="1:24" s="357" customFormat="1" ht="12.75">
      <c r="A42" s="631">
        <f ca="1">'I3 TB Data'!A137:B137</f>
        <v>1906</v>
      </c>
      <c r="B42" s="632" t="str">
        <f ca="1">'I3 TB Data'!B137:D137</f>
        <v>Land Rights</v>
      </c>
      <c r="C42" s="633">
        <f ca="1">'I3 TB Data'!G137</f>
        <v>0</v>
      </c>
      <c r="D42" s="1686" t="str">
        <f t="shared" si="0"/>
        <v>Yes</v>
      </c>
      <c r="E42" s="1933"/>
      <c r="F42" s="1933"/>
      <c r="G42" s="1933"/>
      <c r="H42" s="1933"/>
      <c r="I42" s="1933"/>
      <c r="J42" s="1933"/>
      <c r="K42" s="1933"/>
      <c r="L42" s="1933"/>
      <c r="M42" s="1933"/>
      <c r="N42" s="1933"/>
      <c r="O42" s="1933"/>
      <c r="P42" s="1933"/>
      <c r="Q42" s="1933"/>
      <c r="R42" s="1933"/>
      <c r="S42" s="1933"/>
      <c r="T42" s="1933"/>
      <c r="U42" s="1933"/>
      <c r="V42" s="1933"/>
      <c r="W42" s="1933"/>
      <c r="X42" s="1933"/>
    </row>
    <row r="43" spans="1:24" s="357" customFormat="1" ht="12.75">
      <c r="A43" s="631">
        <f ca="1">'I3 TB Data'!A138:B138</f>
        <v>1908</v>
      </c>
      <c r="B43" s="632" t="str">
        <f ca="1">'I3 TB Data'!B138:D138</f>
        <v>Buildings and Fixtures</v>
      </c>
      <c r="C43" s="633">
        <f ca="1">'I3 TB Data'!G138</f>
        <v>0</v>
      </c>
      <c r="D43" s="1686" t="str">
        <f>IF(SUM(E43:X43)&lt;&gt;C43,"No","Yes")</f>
        <v>Yes</v>
      </c>
      <c r="E43" s="1933"/>
      <c r="F43" s="1933"/>
      <c r="G43" s="1933"/>
      <c r="H43" s="1933"/>
      <c r="I43" s="1933"/>
      <c r="J43" s="1933"/>
      <c r="K43" s="1933"/>
      <c r="L43" s="1933"/>
      <c r="M43" s="1933"/>
      <c r="N43" s="1933"/>
      <c r="O43" s="1933"/>
      <c r="P43" s="1933"/>
      <c r="Q43" s="1933"/>
      <c r="R43" s="1933"/>
      <c r="S43" s="1933"/>
      <c r="T43" s="1933"/>
      <c r="U43" s="1933"/>
      <c r="V43" s="1933"/>
      <c r="W43" s="1933"/>
      <c r="X43" s="1933"/>
    </row>
    <row r="44" spans="1:24" s="357" customFormat="1" ht="12.75">
      <c r="A44" s="631">
        <f ca="1">'I3 TB Data'!A139:B139</f>
        <v>1910</v>
      </c>
      <c r="B44" s="632" t="str">
        <f ca="1">'I3 TB Data'!B139:D139</f>
        <v>Leasehold Improvements</v>
      </c>
      <c r="C44" s="633">
        <f ca="1">'I3 TB Data'!G139</f>
        <v>0</v>
      </c>
      <c r="D44" s="1686" t="str">
        <f t="shared" si="0"/>
        <v>Yes</v>
      </c>
      <c r="E44" s="1933"/>
      <c r="F44" s="1933"/>
      <c r="G44" s="1933"/>
      <c r="H44" s="1933"/>
      <c r="I44" s="1933"/>
      <c r="J44" s="1933"/>
      <c r="K44" s="1933"/>
      <c r="L44" s="1933"/>
      <c r="M44" s="1933"/>
      <c r="N44" s="1933"/>
      <c r="O44" s="1933"/>
      <c r="P44" s="1933"/>
      <c r="Q44" s="1933"/>
      <c r="R44" s="1933"/>
      <c r="S44" s="1933"/>
      <c r="T44" s="1933"/>
      <c r="U44" s="1933"/>
      <c r="V44" s="1933"/>
      <c r="W44" s="1933"/>
      <c r="X44" s="1933"/>
    </row>
    <row r="45" spans="1:24" s="357" customFormat="1" ht="12.75">
      <c r="A45" s="631">
        <f ca="1">'I3 TB Data'!A140:B140</f>
        <v>1915</v>
      </c>
      <c r="B45" s="632" t="str">
        <f ca="1">'I3 TB Data'!B140:D140</f>
        <v>Office Furniture and Equipment</v>
      </c>
      <c r="C45" s="633">
        <f ca="1">'I3 TB Data'!G140</f>
        <v>0</v>
      </c>
      <c r="D45" s="1686" t="str">
        <f t="shared" si="0"/>
        <v>Yes</v>
      </c>
      <c r="E45" s="1933"/>
      <c r="F45" s="1933"/>
      <c r="G45" s="1933"/>
      <c r="H45" s="1933"/>
      <c r="I45" s="1933"/>
      <c r="J45" s="1933"/>
      <c r="K45" s="1933"/>
      <c r="L45" s="1933"/>
      <c r="M45" s="1933"/>
      <c r="N45" s="1933"/>
      <c r="O45" s="1933"/>
      <c r="P45" s="1933"/>
      <c r="Q45" s="1933"/>
      <c r="R45" s="1933"/>
      <c r="S45" s="1933"/>
      <c r="T45" s="1933"/>
      <c r="U45" s="1933"/>
      <c r="V45" s="1933"/>
      <c r="W45" s="1933"/>
      <c r="X45" s="1933"/>
    </row>
    <row r="46" spans="1:24" s="357" customFormat="1" ht="12.75">
      <c r="A46" s="631">
        <f ca="1">'I3 TB Data'!A141:B141</f>
        <v>1920</v>
      </c>
      <c r="B46" s="632" t="str">
        <f ca="1">'I3 TB Data'!B141:D141</f>
        <v>Computer Equipment - Hardware</v>
      </c>
      <c r="C46" s="633">
        <f ca="1">'I3 TB Data'!G141</f>
        <v>0</v>
      </c>
      <c r="D46" s="1686" t="str">
        <f t="shared" si="0"/>
        <v>Yes</v>
      </c>
      <c r="E46" s="1933"/>
      <c r="F46" s="1933"/>
      <c r="G46" s="1933"/>
      <c r="H46" s="1933"/>
      <c r="I46" s="1933"/>
      <c r="J46" s="1933"/>
      <c r="K46" s="1933"/>
      <c r="L46" s="1933"/>
      <c r="M46" s="1933"/>
      <c r="N46" s="1933"/>
      <c r="O46" s="1933"/>
      <c r="P46" s="1933"/>
      <c r="Q46" s="1933"/>
      <c r="R46" s="1933"/>
      <c r="S46" s="1933"/>
      <c r="T46" s="1933"/>
      <c r="U46" s="1933"/>
      <c r="V46" s="1933"/>
      <c r="W46" s="1933"/>
      <c r="X46" s="1933"/>
    </row>
    <row r="47" spans="1:24" s="357" customFormat="1" ht="12.75">
      <c r="A47" s="631">
        <f ca="1">'I3 TB Data'!A142:B142</f>
        <v>1925</v>
      </c>
      <c r="B47" s="632" t="str">
        <f ca="1">'I3 TB Data'!B142:D142</f>
        <v>Computer Software</v>
      </c>
      <c r="C47" s="633">
        <f ca="1">'I3 TB Data'!G142</f>
        <v>0</v>
      </c>
      <c r="D47" s="1686" t="str">
        <f t="shared" si="0"/>
        <v>Yes</v>
      </c>
      <c r="E47" s="1933"/>
      <c r="F47" s="1933"/>
      <c r="G47" s="1933"/>
      <c r="H47" s="1933"/>
      <c r="I47" s="1933"/>
      <c r="J47" s="1933"/>
      <c r="K47" s="1933"/>
      <c r="L47" s="1933"/>
      <c r="M47" s="1933"/>
      <c r="N47" s="1933"/>
      <c r="O47" s="1933"/>
      <c r="P47" s="1933"/>
      <c r="Q47" s="1933"/>
      <c r="R47" s="1933"/>
      <c r="S47" s="1933"/>
      <c r="T47" s="1933"/>
      <c r="U47" s="1933"/>
      <c r="V47" s="1933"/>
      <c r="W47" s="1933"/>
      <c r="X47" s="1933"/>
    </row>
    <row r="48" spans="1:24" s="357" customFormat="1" ht="12.75">
      <c r="A48" s="631">
        <f ca="1">'I3 TB Data'!A143:B143</f>
        <v>1930</v>
      </c>
      <c r="B48" s="632" t="str">
        <f ca="1">'I3 TB Data'!B143:D143</f>
        <v>Transportation Equipment</v>
      </c>
      <c r="C48" s="633">
        <f ca="1">'I3 TB Data'!G143</f>
        <v>0</v>
      </c>
      <c r="D48" s="1686" t="str">
        <f t="shared" si="0"/>
        <v>Yes</v>
      </c>
      <c r="E48" s="1933"/>
      <c r="F48" s="1933"/>
      <c r="G48" s="1933"/>
      <c r="H48" s="1933"/>
      <c r="I48" s="1933"/>
      <c r="J48" s="1933"/>
      <c r="K48" s="1933"/>
      <c r="L48" s="1933"/>
      <c r="M48" s="1933"/>
      <c r="N48" s="1933"/>
      <c r="O48" s="1933"/>
      <c r="P48" s="1933"/>
      <c r="Q48" s="1933"/>
      <c r="R48" s="1933"/>
      <c r="S48" s="1933"/>
      <c r="T48" s="1933"/>
      <c r="U48" s="1933"/>
      <c r="V48" s="1933"/>
      <c r="W48" s="1933"/>
      <c r="X48" s="1933"/>
    </row>
    <row r="49" spans="1:24" s="357" customFormat="1" ht="12.75">
      <c r="A49" s="631">
        <f ca="1">'I3 TB Data'!A144:B144</f>
        <v>1935</v>
      </c>
      <c r="B49" s="632" t="str">
        <f ca="1">'I3 TB Data'!B144:D144</f>
        <v>Stores Equipment</v>
      </c>
      <c r="C49" s="633">
        <f ca="1">'I3 TB Data'!G144</f>
        <v>0</v>
      </c>
      <c r="D49" s="1686" t="str">
        <f t="shared" si="0"/>
        <v>Yes</v>
      </c>
      <c r="E49" s="1933"/>
      <c r="F49" s="1933"/>
      <c r="G49" s="1933"/>
      <c r="H49" s="1933"/>
      <c r="I49" s="1933"/>
      <c r="J49" s="1933"/>
      <c r="K49" s="1933"/>
      <c r="L49" s="1933"/>
      <c r="M49" s="1933"/>
      <c r="N49" s="1933"/>
      <c r="O49" s="1933"/>
      <c r="P49" s="1933"/>
      <c r="Q49" s="1933"/>
      <c r="R49" s="1933"/>
      <c r="S49" s="1933"/>
      <c r="T49" s="1933"/>
      <c r="U49" s="1933"/>
      <c r="V49" s="1933"/>
      <c r="W49" s="1933"/>
      <c r="X49" s="1933"/>
    </row>
    <row r="50" spans="1:24" s="357" customFormat="1" ht="12.75">
      <c r="A50" s="631">
        <f ca="1">'I3 TB Data'!A145:B145</f>
        <v>1940</v>
      </c>
      <c r="B50" s="632" t="str">
        <f ca="1">'I3 TB Data'!B145:D145</f>
        <v>Tools, Shop and Garage Equipment</v>
      </c>
      <c r="C50" s="633">
        <f ca="1">'I3 TB Data'!G145</f>
        <v>0</v>
      </c>
      <c r="D50" s="1686" t="str">
        <f t="shared" si="0"/>
        <v>Yes</v>
      </c>
      <c r="E50" s="1933"/>
      <c r="F50" s="1933"/>
      <c r="G50" s="1933"/>
      <c r="H50" s="1933"/>
      <c r="I50" s="1933"/>
      <c r="J50" s="1933"/>
      <c r="K50" s="1933"/>
      <c r="L50" s="1933"/>
      <c r="M50" s="1933"/>
      <c r="N50" s="1933"/>
      <c r="O50" s="1933"/>
      <c r="P50" s="1933"/>
      <c r="Q50" s="1933"/>
      <c r="R50" s="1933"/>
      <c r="S50" s="1933"/>
      <c r="T50" s="1933"/>
      <c r="U50" s="1933"/>
      <c r="V50" s="1933"/>
      <c r="W50" s="1933"/>
      <c r="X50" s="1933"/>
    </row>
    <row r="51" spans="1:24" s="357" customFormat="1" ht="12.75">
      <c r="A51" s="631">
        <f ca="1">'I3 TB Data'!A146:B146</f>
        <v>1945</v>
      </c>
      <c r="B51" s="632" t="str">
        <f ca="1">'I3 TB Data'!B146:D146</f>
        <v>Measurement and Testing Equipment</v>
      </c>
      <c r="C51" s="633">
        <f ca="1">'I3 TB Data'!G146</f>
        <v>0</v>
      </c>
      <c r="D51" s="1686" t="str">
        <f t="shared" si="0"/>
        <v>Yes</v>
      </c>
      <c r="E51" s="1933"/>
      <c r="F51" s="1933"/>
      <c r="G51" s="1933"/>
      <c r="H51" s="1933"/>
      <c r="I51" s="1933"/>
      <c r="J51" s="1933"/>
      <c r="K51" s="1933"/>
      <c r="L51" s="1933"/>
      <c r="M51" s="1933"/>
      <c r="N51" s="1933"/>
      <c r="O51" s="1933"/>
      <c r="P51" s="1933"/>
      <c r="Q51" s="1933"/>
      <c r="R51" s="1933"/>
      <c r="S51" s="1933"/>
      <c r="T51" s="1933"/>
      <c r="U51" s="1933"/>
      <c r="V51" s="1933"/>
      <c r="W51" s="1933"/>
      <c r="X51" s="1933"/>
    </row>
    <row r="52" spans="1:24" s="357" customFormat="1" ht="12.75">
      <c r="A52" s="631">
        <f ca="1">'I3 TB Data'!A147:B147</f>
        <v>1950</v>
      </c>
      <c r="B52" s="632" t="str">
        <f ca="1">'I3 TB Data'!B147:D147</f>
        <v>Power Operated Equipment</v>
      </c>
      <c r="C52" s="633">
        <f ca="1">'I3 TB Data'!G147</f>
        <v>0</v>
      </c>
      <c r="D52" s="1686" t="str">
        <f t="shared" si="0"/>
        <v>Yes</v>
      </c>
      <c r="E52" s="1933"/>
      <c r="F52" s="1933"/>
      <c r="G52" s="1933"/>
      <c r="H52" s="1933"/>
      <c r="I52" s="1933"/>
      <c r="J52" s="1933"/>
      <c r="K52" s="1933"/>
      <c r="L52" s="1933"/>
      <c r="M52" s="1933"/>
      <c r="N52" s="1933"/>
      <c r="O52" s="1933"/>
      <c r="P52" s="1933"/>
      <c r="Q52" s="1933"/>
      <c r="R52" s="1933"/>
      <c r="S52" s="1933"/>
      <c r="T52" s="1933"/>
      <c r="U52" s="1933"/>
      <c r="V52" s="1933"/>
      <c r="W52" s="1933"/>
      <c r="X52" s="1933"/>
    </row>
    <row r="53" spans="1:24" s="357" customFormat="1" ht="12.75">
      <c r="A53" s="631">
        <f ca="1">'I3 TB Data'!A148:B148</f>
        <v>1955</v>
      </c>
      <c r="B53" s="632" t="str">
        <f ca="1">'I3 TB Data'!B148:D148</f>
        <v>Communication Equipment</v>
      </c>
      <c r="C53" s="633">
        <f ca="1">'I3 TB Data'!G148</f>
        <v>0</v>
      </c>
      <c r="D53" s="1686" t="str">
        <f t="shared" si="0"/>
        <v>Yes</v>
      </c>
      <c r="E53" s="1933"/>
      <c r="F53" s="1933"/>
      <c r="G53" s="1933"/>
      <c r="H53" s="1933"/>
      <c r="I53" s="1933"/>
      <c r="J53" s="1933"/>
      <c r="K53" s="1933"/>
      <c r="L53" s="1933"/>
      <c r="M53" s="1933"/>
      <c r="N53" s="1933"/>
      <c r="O53" s="1933"/>
      <c r="P53" s="1933"/>
      <c r="Q53" s="1933"/>
      <c r="R53" s="1933"/>
      <c r="S53" s="1933"/>
      <c r="T53" s="1933"/>
      <c r="U53" s="1933"/>
      <c r="V53" s="1933"/>
      <c r="W53" s="1933"/>
      <c r="X53" s="1933"/>
    </row>
    <row r="54" spans="1:24" s="357" customFormat="1" ht="12.75">
      <c r="A54" s="631">
        <f ca="1">'I3 TB Data'!A149:B149</f>
        <v>1960</v>
      </c>
      <c r="B54" s="632" t="str">
        <f ca="1">'I3 TB Data'!B149:D149</f>
        <v>Miscellaneous Equipment</v>
      </c>
      <c r="C54" s="633">
        <f ca="1">'I3 TB Data'!G149</f>
        <v>0</v>
      </c>
      <c r="D54" s="1686" t="str">
        <f t="shared" si="0"/>
        <v>Yes</v>
      </c>
      <c r="E54" s="1933"/>
      <c r="F54" s="1933"/>
      <c r="G54" s="1933"/>
      <c r="H54" s="1933"/>
      <c r="I54" s="1933"/>
      <c r="J54" s="1933"/>
      <c r="K54" s="1933"/>
      <c r="L54" s="1933"/>
      <c r="M54" s="1933"/>
      <c r="N54" s="1933"/>
      <c r="O54" s="1933"/>
      <c r="P54" s="1933"/>
      <c r="Q54" s="1933"/>
      <c r="R54" s="1933"/>
      <c r="S54" s="1933"/>
      <c r="T54" s="1933"/>
      <c r="U54" s="1933"/>
      <c r="V54" s="1933"/>
      <c r="W54" s="1933"/>
      <c r="X54" s="1933"/>
    </row>
    <row r="55" spans="1:24" s="357" customFormat="1" ht="25.5">
      <c r="A55" s="631">
        <f ca="1">'I3 TB Data'!A151:B151</f>
        <v>1970</v>
      </c>
      <c r="B55" s="632" t="str">
        <f ca="1">'I3 TB Data'!B151:D151</f>
        <v>Load Management Controls - Customer Premises</v>
      </c>
      <c r="C55" s="633">
        <f ca="1">'I3 TB Data'!G151</f>
        <v>0</v>
      </c>
      <c r="D55" s="1686" t="str">
        <f t="shared" si="0"/>
        <v>Yes</v>
      </c>
      <c r="E55" s="1933"/>
      <c r="F55" s="1933"/>
      <c r="G55" s="1933"/>
      <c r="H55" s="1933"/>
      <c r="I55" s="1933"/>
      <c r="J55" s="1933"/>
      <c r="K55" s="1933"/>
      <c r="L55" s="1933"/>
      <c r="M55" s="1933"/>
      <c r="N55" s="1933"/>
      <c r="O55" s="1933"/>
      <c r="P55" s="1933"/>
      <c r="Q55" s="1933"/>
      <c r="R55" s="1933"/>
      <c r="S55" s="1933"/>
      <c r="T55" s="1933"/>
      <c r="U55" s="1933"/>
      <c r="V55" s="1933"/>
      <c r="W55" s="1933"/>
      <c r="X55" s="1933"/>
    </row>
    <row r="56" spans="1:24" s="357" customFormat="1" ht="25.5">
      <c r="A56" s="631">
        <f ca="1">'I3 TB Data'!A152:B152</f>
        <v>1975</v>
      </c>
      <c r="B56" s="632" t="str">
        <f ca="1">'I3 TB Data'!B152:D152</f>
        <v>Load Management Controls - Utility Premises</v>
      </c>
      <c r="C56" s="633">
        <f ca="1">'I3 TB Data'!G152</f>
        <v>0</v>
      </c>
      <c r="D56" s="1686" t="str">
        <f t="shared" si="0"/>
        <v>Yes</v>
      </c>
      <c r="E56" s="1933"/>
      <c r="F56" s="1933"/>
      <c r="G56" s="1933"/>
      <c r="H56" s="1933"/>
      <c r="I56" s="1933"/>
      <c r="J56" s="1933"/>
      <c r="K56" s="1933"/>
      <c r="L56" s="1933"/>
      <c r="M56" s="1933"/>
      <c r="N56" s="1933"/>
      <c r="O56" s="1933"/>
      <c r="P56" s="1933"/>
      <c r="Q56" s="1933"/>
      <c r="R56" s="1933"/>
      <c r="S56" s="1933"/>
      <c r="T56" s="1933"/>
      <c r="U56" s="1933"/>
      <c r="V56" s="1933"/>
      <c r="W56" s="1933"/>
      <c r="X56" s="1933"/>
    </row>
    <row r="57" spans="1:24" s="357" customFormat="1" ht="12.75">
      <c r="A57" s="631">
        <f ca="1">'I3 TB Data'!A153:B153</f>
        <v>1980</v>
      </c>
      <c r="B57" s="632" t="str">
        <f ca="1">'I3 TB Data'!B153:D153</f>
        <v>System Supervisory Equipment</v>
      </c>
      <c r="C57" s="633">
        <f ca="1">'I3 TB Data'!G153</f>
        <v>0</v>
      </c>
      <c r="D57" s="1686" t="str">
        <f t="shared" ref="D57:D62" si="1">IF(SUM(E57:X57)&lt;&gt;C57,"No","Yes")</f>
        <v>Yes</v>
      </c>
      <c r="E57" s="1933"/>
      <c r="F57" s="1933"/>
      <c r="G57" s="1933"/>
      <c r="H57" s="1933"/>
      <c r="I57" s="1933"/>
      <c r="J57" s="1933"/>
      <c r="K57" s="1933"/>
      <c r="L57" s="1933"/>
      <c r="M57" s="1933"/>
      <c r="N57" s="1933"/>
      <c r="O57" s="1933"/>
      <c r="P57" s="1933"/>
      <c r="Q57" s="1933"/>
      <c r="R57" s="1933"/>
      <c r="S57" s="1933"/>
      <c r="T57" s="1933"/>
      <c r="U57" s="1933"/>
      <c r="V57" s="1933"/>
      <c r="W57" s="1933"/>
      <c r="X57" s="1933"/>
    </row>
    <row r="58" spans="1:24" s="357" customFormat="1" ht="12.75">
      <c r="A58" s="631">
        <f ca="1">'I3 TB Data'!A155:B155</f>
        <v>1990</v>
      </c>
      <c r="B58" s="632" t="str">
        <f ca="1">'I3 TB Data'!B155:D155</f>
        <v>Other Tangible Property</v>
      </c>
      <c r="C58" s="633">
        <f ca="1">'I3 TB Data'!G155</f>
        <v>0</v>
      </c>
      <c r="D58" s="1686" t="str">
        <f t="shared" si="1"/>
        <v>Yes</v>
      </c>
      <c r="E58" s="1933"/>
      <c r="F58" s="1933"/>
      <c r="G58" s="1933"/>
      <c r="H58" s="1933"/>
      <c r="I58" s="1933"/>
      <c r="J58" s="1933"/>
      <c r="K58" s="1933"/>
      <c r="L58" s="1933"/>
      <c r="M58" s="1933"/>
      <c r="N58" s="1933"/>
      <c r="O58" s="1933"/>
      <c r="P58" s="1933"/>
      <c r="Q58" s="1933"/>
      <c r="R58" s="1933"/>
      <c r="S58" s="1933"/>
      <c r="T58" s="1933"/>
      <c r="U58" s="1933"/>
      <c r="V58" s="1933"/>
      <c r="W58" s="1933"/>
      <c r="X58" s="1933"/>
    </row>
    <row r="59" spans="1:24" s="357" customFormat="1" ht="12.75">
      <c r="A59" s="631">
        <f ca="1">'I3 TB Data'!A157:B157</f>
        <v>2005</v>
      </c>
      <c r="B59" s="632" t="str">
        <f ca="1">'I3 TB Data'!B157:D157</f>
        <v>Property Under Capital Leases</v>
      </c>
      <c r="C59" s="633">
        <f ca="1">'I3 TB Data'!G157</f>
        <v>0</v>
      </c>
      <c r="D59" s="1686" t="str">
        <f t="shared" si="1"/>
        <v>Yes</v>
      </c>
      <c r="E59" s="1933"/>
      <c r="F59" s="1933"/>
      <c r="G59" s="1933"/>
      <c r="H59" s="1933"/>
      <c r="I59" s="1933"/>
      <c r="J59" s="1933"/>
      <c r="K59" s="1933"/>
      <c r="L59" s="1933"/>
      <c r="M59" s="1933"/>
      <c r="N59" s="1933"/>
      <c r="O59" s="1933"/>
      <c r="P59" s="1933"/>
      <c r="Q59" s="1933"/>
      <c r="R59" s="1933"/>
      <c r="S59" s="1933"/>
      <c r="T59" s="1933"/>
      <c r="U59" s="1933"/>
      <c r="V59" s="1933"/>
      <c r="W59" s="1933"/>
      <c r="X59" s="1933"/>
    </row>
    <row r="60" spans="1:24" s="357" customFormat="1" ht="12.75">
      <c r="A60" s="631">
        <f ca="1">'I3 TB Data'!A158:B158</f>
        <v>2010</v>
      </c>
      <c r="B60" s="632" t="str">
        <f ca="1">'I3 TB Data'!B158:D158</f>
        <v>Electric Plant Purchased or Sold</v>
      </c>
      <c r="C60" s="633">
        <f ca="1">'I3 TB Data'!G158</f>
        <v>0</v>
      </c>
      <c r="D60" s="1686" t="str">
        <f t="shared" si="1"/>
        <v>Yes</v>
      </c>
      <c r="E60" s="1933"/>
      <c r="F60" s="1933"/>
      <c r="G60" s="1933"/>
      <c r="H60" s="1933"/>
      <c r="I60" s="1933"/>
      <c r="J60" s="1933"/>
      <c r="K60" s="1933"/>
      <c r="L60" s="1933"/>
      <c r="M60" s="1933"/>
      <c r="N60" s="1933"/>
      <c r="O60" s="1933"/>
      <c r="P60" s="1933"/>
      <c r="Q60" s="1933"/>
      <c r="R60" s="1933"/>
      <c r="S60" s="1933"/>
      <c r="T60" s="1933"/>
      <c r="U60" s="1933"/>
      <c r="V60" s="1933"/>
      <c r="W60" s="1933"/>
      <c r="X60" s="1933"/>
    </row>
    <row r="61" spans="1:24" s="357" customFormat="1" ht="25.5">
      <c r="A61" s="631">
        <f ca="1">'I3 TB Data'!A162:B162</f>
        <v>2050</v>
      </c>
      <c r="B61" s="632" t="str">
        <f ca="1">'I3 TB Data'!B162:D162</f>
        <v>Completed Construction Not Classified--Electric</v>
      </c>
      <c r="C61" s="633">
        <f ca="1">'I3 TB Data'!G162</f>
        <v>0</v>
      </c>
      <c r="D61" s="1686" t="str">
        <f t="shared" si="1"/>
        <v>Yes</v>
      </c>
      <c r="E61" s="1933"/>
      <c r="F61" s="1933"/>
      <c r="G61" s="1933"/>
      <c r="H61" s="1933"/>
      <c r="I61" s="1933"/>
      <c r="J61" s="1933"/>
      <c r="K61" s="1933"/>
      <c r="L61" s="1933"/>
      <c r="M61" s="1933"/>
      <c r="N61" s="1933"/>
      <c r="O61" s="1933"/>
      <c r="P61" s="1933"/>
      <c r="Q61" s="1933"/>
      <c r="R61" s="1933"/>
      <c r="S61" s="1933"/>
      <c r="T61" s="1933"/>
      <c r="U61" s="1933"/>
      <c r="V61" s="1933"/>
      <c r="W61" s="1933"/>
      <c r="X61" s="1933"/>
    </row>
    <row r="62" spans="1:24" s="357" customFormat="1" ht="38.25">
      <c r="A62" s="631">
        <f ca="1">'I3 TB Data'!A168:B168</f>
        <v>2105</v>
      </c>
      <c r="B62" s="632" t="str">
        <f ca="1">'I3 TB Data'!B168:D168</f>
        <v>Accum. Amortization of Electric Utility Plant - Property, Plant, &amp; Equipment</v>
      </c>
      <c r="C62" s="633">
        <f ca="1">'I3 TB Data'!G168</f>
        <v>0</v>
      </c>
      <c r="D62" s="1686" t="str">
        <f t="shared" si="1"/>
        <v>Yes</v>
      </c>
      <c r="E62" s="1933"/>
      <c r="F62" s="1933"/>
      <c r="G62" s="1933"/>
      <c r="H62" s="1933"/>
      <c r="I62" s="1933"/>
      <c r="J62" s="1933"/>
      <c r="K62" s="1933"/>
      <c r="L62" s="1933"/>
      <c r="M62" s="1933"/>
      <c r="N62" s="1933"/>
      <c r="O62" s="1933"/>
      <c r="P62" s="1933"/>
      <c r="Q62" s="1933"/>
      <c r="R62" s="1933"/>
      <c r="S62" s="1933"/>
      <c r="T62" s="1933"/>
      <c r="U62" s="1933"/>
      <c r="V62" s="1933"/>
      <c r="W62" s="1933"/>
      <c r="X62" s="1933"/>
    </row>
    <row r="63" spans="1:24" s="357" customFormat="1" ht="27" customHeight="1" thickBot="1">
      <c r="A63" s="638">
        <f ca="1">'I3 TB Data'!A169:B169</f>
        <v>2120</v>
      </c>
      <c r="B63" s="639" t="str">
        <f ca="1">'I3 TB Data'!B169:D169</f>
        <v>Accumulated Amortization of Electric Utility Plant - Intangibles</v>
      </c>
      <c r="C63" s="640">
        <f ca="1">'I3 TB Data'!G169</f>
        <v>0</v>
      </c>
      <c r="D63" s="1687" t="str">
        <f>IF(SUM(E63:X63)&lt;&gt;C63,"No","Yes")</f>
        <v>Yes</v>
      </c>
      <c r="E63" s="1934"/>
      <c r="F63" s="1934"/>
      <c r="G63" s="1934"/>
      <c r="H63" s="1934"/>
      <c r="I63" s="1934"/>
      <c r="J63" s="1934"/>
      <c r="K63" s="1934"/>
      <c r="L63" s="1934"/>
      <c r="M63" s="1934"/>
      <c r="N63" s="1934"/>
      <c r="O63" s="1934"/>
      <c r="P63" s="1934"/>
      <c r="Q63" s="1934"/>
      <c r="R63" s="1934"/>
      <c r="S63" s="1934"/>
      <c r="T63" s="1934"/>
      <c r="U63" s="1934"/>
      <c r="V63" s="1934"/>
      <c r="W63" s="1934"/>
      <c r="X63" s="1934"/>
    </row>
    <row r="64" spans="1:24" s="1935" customFormat="1" ht="12.75" customHeight="1">
      <c r="A64" s="2320"/>
      <c r="B64" s="2312" t="s">
        <v>808</v>
      </c>
      <c r="C64" s="2314"/>
      <c r="D64" s="2316"/>
      <c r="E64" s="2310">
        <f>SUM(E23:E63)</f>
        <v>0</v>
      </c>
      <c r="F64" s="2310">
        <f t="shared" ref="F64:X64" si="2">SUM(F23:F63)</f>
        <v>0</v>
      </c>
      <c r="G64" s="2310">
        <f t="shared" si="2"/>
        <v>0</v>
      </c>
      <c r="H64" s="2310">
        <f t="shared" si="2"/>
        <v>0</v>
      </c>
      <c r="I64" s="2310">
        <f t="shared" si="2"/>
        <v>0</v>
      </c>
      <c r="J64" s="2310">
        <f t="shared" si="2"/>
        <v>0</v>
      </c>
      <c r="K64" s="2310">
        <f t="shared" si="2"/>
        <v>0</v>
      </c>
      <c r="L64" s="2310">
        <f t="shared" si="2"/>
        <v>0</v>
      </c>
      <c r="M64" s="2310">
        <f t="shared" si="2"/>
        <v>0</v>
      </c>
      <c r="N64" s="2310">
        <f t="shared" si="2"/>
        <v>0</v>
      </c>
      <c r="O64" s="2310">
        <f t="shared" si="2"/>
        <v>0</v>
      </c>
      <c r="P64" s="2310">
        <f t="shared" si="2"/>
        <v>0</v>
      </c>
      <c r="Q64" s="2310">
        <f t="shared" si="2"/>
        <v>0</v>
      </c>
      <c r="R64" s="2310">
        <f t="shared" si="2"/>
        <v>0</v>
      </c>
      <c r="S64" s="2310">
        <f t="shared" si="2"/>
        <v>0</v>
      </c>
      <c r="T64" s="2310">
        <f t="shared" si="2"/>
        <v>0</v>
      </c>
      <c r="U64" s="2310">
        <f t="shared" si="2"/>
        <v>0</v>
      </c>
      <c r="V64" s="2310">
        <f t="shared" si="2"/>
        <v>0</v>
      </c>
      <c r="W64" s="2310">
        <f t="shared" si="2"/>
        <v>0</v>
      </c>
      <c r="X64" s="2318">
        <f t="shared" si="2"/>
        <v>0</v>
      </c>
    </row>
    <row r="65" spans="1:24" s="858" customFormat="1" ht="12.75" customHeight="1" thickBot="1">
      <c r="A65" s="2321"/>
      <c r="B65" s="2313"/>
      <c r="C65" s="2315"/>
      <c r="D65" s="2317"/>
      <c r="E65" s="2311"/>
      <c r="F65" s="2311"/>
      <c r="G65" s="2311"/>
      <c r="H65" s="2311"/>
      <c r="I65" s="2311"/>
      <c r="J65" s="2311"/>
      <c r="K65" s="2311"/>
      <c r="L65" s="2311"/>
      <c r="M65" s="2311"/>
      <c r="N65" s="2311"/>
      <c r="O65" s="2311"/>
      <c r="P65" s="2311"/>
      <c r="Q65" s="2311"/>
      <c r="R65" s="2311"/>
      <c r="S65" s="2311"/>
      <c r="T65" s="2311"/>
      <c r="U65" s="2311"/>
      <c r="V65" s="2311"/>
      <c r="W65" s="2311"/>
      <c r="X65" s="2319"/>
    </row>
    <row r="66" spans="1:24" s="711" customFormat="1" ht="25.5">
      <c r="A66" s="635">
        <f ca="1">'I3 TB Data'!A341:B341</f>
        <v>5005</v>
      </c>
      <c r="B66" s="636" t="str">
        <f ca="1">'I3 TB Data'!B341:D341</f>
        <v>Operation Supervision and Engineering</v>
      </c>
      <c r="C66" s="637">
        <f ca="1">'I3 TB Data'!G341</f>
        <v>0</v>
      </c>
      <c r="D66" s="1688" t="str">
        <f>IF(SUM(E66:X66)&lt;&gt;C66,"No","Yes")</f>
        <v>Yes</v>
      </c>
      <c r="E66" s="1936"/>
      <c r="F66" s="1936"/>
      <c r="G66" s="1936"/>
      <c r="H66" s="1936"/>
      <c r="I66" s="1936"/>
      <c r="J66" s="1936"/>
      <c r="K66" s="1936"/>
      <c r="L66" s="1936"/>
      <c r="M66" s="1936"/>
      <c r="N66" s="1936"/>
      <c r="O66" s="1936"/>
      <c r="P66" s="1936"/>
      <c r="Q66" s="1936"/>
      <c r="R66" s="1936"/>
      <c r="S66" s="1936"/>
      <c r="T66" s="1936"/>
      <c r="U66" s="1936"/>
      <c r="V66" s="1936"/>
      <c r="W66" s="1936"/>
      <c r="X66" s="1936"/>
    </row>
    <row r="67" spans="1:24" s="711" customFormat="1" ht="12.75">
      <c r="A67" s="631">
        <f ca="1">'I3 TB Data'!A342:B342</f>
        <v>5010</v>
      </c>
      <c r="B67" s="632" t="str">
        <f ca="1">'I3 TB Data'!B342:D342</f>
        <v>Load Dispatching</v>
      </c>
      <c r="C67" s="633">
        <f ca="1">'I3 TB Data'!G342</f>
        <v>0</v>
      </c>
      <c r="D67" s="1686" t="str">
        <f>IF(SUM(E67:X67)&lt;&gt;C67,"No","Yes")</f>
        <v>Yes</v>
      </c>
      <c r="E67" s="1937"/>
      <c r="F67" s="1937"/>
      <c r="G67" s="1937"/>
      <c r="H67" s="1937"/>
      <c r="I67" s="1937"/>
      <c r="J67" s="1937"/>
      <c r="K67" s="1937"/>
      <c r="L67" s="1937"/>
      <c r="M67" s="1937"/>
      <c r="N67" s="1937"/>
      <c r="O67" s="1937"/>
      <c r="P67" s="1937"/>
      <c r="Q67" s="1937"/>
      <c r="R67" s="1937"/>
      <c r="S67" s="1937"/>
      <c r="T67" s="1937"/>
      <c r="U67" s="1937"/>
      <c r="V67" s="1937"/>
      <c r="W67" s="1937"/>
      <c r="X67" s="1937"/>
    </row>
    <row r="68" spans="1:24" s="711" customFormat="1" ht="25.5">
      <c r="A68" s="631">
        <f ca="1">'I3 TB Data'!A343:B343</f>
        <v>5012</v>
      </c>
      <c r="B68" s="632" t="str">
        <f ca="1">'I3 TB Data'!B343:D343</f>
        <v>Station Buildings and Fixtures Expense</v>
      </c>
      <c r="C68" s="633">
        <f ca="1">'I3 TB Data'!G343</f>
        <v>0</v>
      </c>
      <c r="D68" s="1686" t="str">
        <f>IF(SUM(E68:X68)&lt;&gt;C68,"No","Yes")</f>
        <v>Yes</v>
      </c>
      <c r="E68" s="1937"/>
      <c r="F68" s="1937"/>
      <c r="G68" s="1937"/>
      <c r="H68" s="1937"/>
      <c r="I68" s="1937"/>
      <c r="J68" s="1937"/>
      <c r="K68" s="1937"/>
      <c r="L68" s="1937"/>
      <c r="M68" s="1937"/>
      <c r="N68" s="1937"/>
      <c r="O68" s="1937"/>
      <c r="P68" s="1937"/>
      <c r="Q68" s="1937"/>
      <c r="R68" s="1937"/>
      <c r="S68" s="1937"/>
      <c r="T68" s="1937"/>
      <c r="U68" s="1937"/>
      <c r="V68" s="1937"/>
      <c r="W68" s="1937"/>
      <c r="X68" s="1937"/>
    </row>
    <row r="69" spans="1:24" s="711" customFormat="1" ht="25.5">
      <c r="A69" s="631">
        <f ca="1">'I3 TB Data'!A344:B344</f>
        <v>5014</v>
      </c>
      <c r="B69" s="632" t="str">
        <f ca="1">'I3 TB Data'!B344:D344</f>
        <v>Transformer Station Equipment - Operation Labour</v>
      </c>
      <c r="C69" s="633">
        <f ca="1">'I3 TB Data'!G344</f>
        <v>0</v>
      </c>
      <c r="D69" s="1686" t="str">
        <f>IF(SUM(E69:X69)&lt;&gt;C69,"No","Yes")</f>
        <v>Yes</v>
      </c>
      <c r="E69" s="1937"/>
      <c r="F69" s="1937"/>
      <c r="G69" s="1937"/>
      <c r="H69" s="1937"/>
      <c r="I69" s="1937"/>
      <c r="J69" s="1937"/>
      <c r="K69" s="1937"/>
      <c r="L69" s="1937"/>
      <c r="M69" s="1937"/>
      <c r="N69" s="1937"/>
      <c r="O69" s="1937"/>
      <c r="P69" s="1937"/>
      <c r="Q69" s="1937"/>
      <c r="R69" s="1937"/>
      <c r="S69" s="1937"/>
      <c r="T69" s="1937"/>
      <c r="U69" s="1937"/>
      <c r="V69" s="1937"/>
      <c r="W69" s="1937"/>
      <c r="X69" s="1937"/>
    </row>
    <row r="70" spans="1:24" s="711" customFormat="1" ht="25.5">
      <c r="A70" s="631">
        <f ca="1">'I3 TB Data'!A345:B345</f>
        <v>5015</v>
      </c>
      <c r="B70" s="632" t="str">
        <f ca="1">'I3 TB Data'!B345:D345</f>
        <v>Transformer Station Equipment - Operation Supplies and Expenses</v>
      </c>
      <c r="C70" s="633">
        <f ca="1">'I3 TB Data'!G345</f>
        <v>0</v>
      </c>
      <c r="D70" s="1686" t="str">
        <f t="shared" ref="D70:D120" si="3">IF(SUM(E70:X70)&lt;&gt;C70,"No","Yes")</f>
        <v>Yes</v>
      </c>
      <c r="E70" s="1937"/>
      <c r="F70" s="1937"/>
      <c r="G70" s="1937"/>
      <c r="H70" s="1937"/>
      <c r="I70" s="1937"/>
      <c r="J70" s="1937"/>
      <c r="K70" s="1937"/>
      <c r="L70" s="1937"/>
      <c r="M70" s="1937"/>
      <c r="N70" s="1937"/>
      <c r="O70" s="1937"/>
      <c r="P70" s="1937"/>
      <c r="Q70" s="1937"/>
      <c r="R70" s="1937"/>
      <c r="S70" s="1937"/>
      <c r="T70" s="1937"/>
      <c r="U70" s="1937"/>
      <c r="V70" s="1937"/>
      <c r="W70" s="1937"/>
      <c r="X70" s="1937"/>
    </row>
    <row r="71" spans="1:24" s="711" customFormat="1" ht="25.5">
      <c r="A71" s="631">
        <f ca="1">'I3 TB Data'!A346:B346</f>
        <v>5016</v>
      </c>
      <c r="B71" s="632" t="str">
        <f ca="1">'I3 TB Data'!B346:D346</f>
        <v>Distribution Station Equipment - Operation Labour</v>
      </c>
      <c r="C71" s="633">
        <f ca="1">'I3 TB Data'!G346</f>
        <v>0</v>
      </c>
      <c r="D71" s="1686" t="str">
        <f t="shared" si="3"/>
        <v>Yes</v>
      </c>
      <c r="E71" s="1937"/>
      <c r="F71" s="1937"/>
      <c r="G71" s="1937"/>
      <c r="H71" s="1937"/>
      <c r="I71" s="1937"/>
      <c r="J71" s="1937"/>
      <c r="K71" s="1937"/>
      <c r="L71" s="1937"/>
      <c r="M71" s="1937"/>
      <c r="N71" s="1937"/>
      <c r="O71" s="1937"/>
      <c r="P71" s="1937"/>
      <c r="Q71" s="1937"/>
      <c r="R71" s="1937"/>
      <c r="S71" s="1937"/>
      <c r="T71" s="1937"/>
      <c r="U71" s="1937"/>
      <c r="V71" s="1937"/>
      <c r="W71" s="1937"/>
      <c r="X71" s="1937"/>
    </row>
    <row r="72" spans="1:24" s="711" customFormat="1" ht="25.5">
      <c r="A72" s="631">
        <f ca="1">'I3 TB Data'!A347:B347</f>
        <v>5017</v>
      </c>
      <c r="B72" s="632" t="str">
        <f ca="1">'I3 TB Data'!B347:D347</f>
        <v>Distribution Station Equipment - Operation Supplies and Expenses</v>
      </c>
      <c r="C72" s="633">
        <f ca="1">'I3 TB Data'!G347</f>
        <v>0</v>
      </c>
      <c r="D72" s="1686" t="str">
        <f t="shared" si="3"/>
        <v>Yes</v>
      </c>
      <c r="E72" s="1937"/>
      <c r="F72" s="1937"/>
      <c r="G72" s="1937"/>
      <c r="H72" s="1937"/>
      <c r="I72" s="1937"/>
      <c r="J72" s="1937"/>
      <c r="K72" s="1937"/>
      <c r="L72" s="1937"/>
      <c r="M72" s="1937"/>
      <c r="N72" s="1937"/>
      <c r="O72" s="1937"/>
      <c r="P72" s="1937"/>
      <c r="Q72" s="1937"/>
      <c r="R72" s="1937"/>
      <c r="S72" s="1937"/>
      <c r="T72" s="1937"/>
      <c r="U72" s="1937"/>
      <c r="V72" s="1937"/>
      <c r="W72" s="1937"/>
      <c r="X72" s="1937"/>
    </row>
    <row r="73" spans="1:24" s="711" customFormat="1" ht="25.5">
      <c r="A73" s="631">
        <f ca="1">'I3 TB Data'!A348:B348</f>
        <v>5020</v>
      </c>
      <c r="B73" s="632" t="str">
        <f ca="1">'I3 TB Data'!B348:D348</f>
        <v>Overhead Distribution Lines and Feeders - Operation Labour</v>
      </c>
      <c r="C73" s="633">
        <f ca="1">'I3 TB Data'!G348</f>
        <v>0</v>
      </c>
      <c r="D73" s="1686" t="str">
        <f t="shared" si="3"/>
        <v>Yes</v>
      </c>
      <c r="E73" s="1937"/>
      <c r="F73" s="1937"/>
      <c r="G73" s="1937"/>
      <c r="H73" s="1937"/>
      <c r="I73" s="1937"/>
      <c r="J73" s="1937"/>
      <c r="K73" s="1937"/>
      <c r="L73" s="1937"/>
      <c r="M73" s="1937"/>
      <c r="N73" s="1937"/>
      <c r="O73" s="1937"/>
      <c r="P73" s="1937"/>
      <c r="Q73" s="1937"/>
      <c r="R73" s="1937"/>
      <c r="S73" s="1937"/>
      <c r="T73" s="1937"/>
      <c r="U73" s="1937"/>
      <c r="V73" s="1937"/>
      <c r="W73" s="1937"/>
      <c r="X73" s="1937"/>
    </row>
    <row r="74" spans="1:24" s="711" customFormat="1" ht="38.25">
      <c r="A74" s="631">
        <f ca="1">'I3 TB Data'!A349:B349</f>
        <v>5025</v>
      </c>
      <c r="B74" s="632" t="str">
        <f ca="1">'I3 TB Data'!B349:D349</f>
        <v>Overhead Distribution Lines &amp; Feeders - Operation Supplies and Expenses</v>
      </c>
      <c r="C74" s="633">
        <f ca="1">'I3 TB Data'!G349</f>
        <v>0</v>
      </c>
      <c r="D74" s="1686" t="str">
        <f t="shared" si="3"/>
        <v>Yes</v>
      </c>
      <c r="E74" s="1937"/>
      <c r="F74" s="1937"/>
      <c r="G74" s="1937"/>
      <c r="H74" s="1937"/>
      <c r="I74" s="1937"/>
      <c r="J74" s="1937"/>
      <c r="K74" s="1937"/>
      <c r="L74" s="1937"/>
      <c r="M74" s="1937"/>
      <c r="N74" s="1937"/>
      <c r="O74" s="1937"/>
      <c r="P74" s="1937"/>
      <c r="Q74" s="1937"/>
      <c r="R74" s="1937"/>
      <c r="S74" s="1937"/>
      <c r="T74" s="1937"/>
      <c r="U74" s="1937"/>
      <c r="V74" s="1937"/>
      <c r="W74" s="1937"/>
      <c r="X74" s="1937"/>
    </row>
    <row r="75" spans="1:24" s="711" customFormat="1" ht="25.5">
      <c r="A75" s="631">
        <f ca="1">'I3 TB Data'!A350:B350</f>
        <v>5030</v>
      </c>
      <c r="B75" s="632" t="str">
        <f ca="1">'I3 TB Data'!B350:D350</f>
        <v>Overhead Subtransmission Feeders - Operation</v>
      </c>
      <c r="C75" s="633">
        <f ca="1">'I3 TB Data'!G350</f>
        <v>0</v>
      </c>
      <c r="D75" s="1686" t="str">
        <f t="shared" si="3"/>
        <v>Yes</v>
      </c>
      <c r="E75" s="1937"/>
      <c r="F75" s="1937"/>
      <c r="G75" s="1937"/>
      <c r="H75" s="1937"/>
      <c r="I75" s="1937"/>
      <c r="J75" s="1937"/>
      <c r="K75" s="1937"/>
      <c r="L75" s="1937"/>
      <c r="M75" s="1937"/>
      <c r="N75" s="1937"/>
      <c r="O75" s="1937"/>
      <c r="P75" s="1937"/>
      <c r="Q75" s="1937"/>
      <c r="R75" s="1937"/>
      <c r="S75" s="1937"/>
      <c r="T75" s="1937"/>
      <c r="U75" s="1937"/>
      <c r="V75" s="1937"/>
      <c r="W75" s="1937"/>
      <c r="X75" s="1937"/>
    </row>
    <row r="76" spans="1:24" s="711" customFormat="1" ht="25.5">
      <c r="A76" s="631">
        <f ca="1">'I3 TB Data'!A351:B351</f>
        <v>5035</v>
      </c>
      <c r="B76" s="632" t="str">
        <f ca="1">'I3 TB Data'!B351:D351</f>
        <v>Overhead Distribution Transformers- Operation</v>
      </c>
      <c r="C76" s="633">
        <f ca="1">'I3 TB Data'!G351</f>
        <v>0</v>
      </c>
      <c r="D76" s="1686" t="str">
        <f t="shared" si="3"/>
        <v>Yes</v>
      </c>
      <c r="E76" s="1937"/>
      <c r="F76" s="1937"/>
      <c r="G76" s="1937"/>
      <c r="H76" s="1937"/>
      <c r="I76" s="1937"/>
      <c r="J76" s="1937"/>
      <c r="K76" s="1937"/>
      <c r="L76" s="1937"/>
      <c r="M76" s="1937"/>
      <c r="N76" s="1937"/>
      <c r="O76" s="1937"/>
      <c r="P76" s="1937"/>
      <c r="Q76" s="1937"/>
      <c r="R76" s="1937"/>
      <c r="S76" s="1937"/>
      <c r="T76" s="1937"/>
      <c r="U76" s="1937"/>
      <c r="V76" s="1937"/>
      <c r="W76" s="1937"/>
      <c r="X76" s="1937"/>
    </row>
    <row r="77" spans="1:24" s="711" customFormat="1" ht="25.5">
      <c r="A77" s="631">
        <f ca="1">'I3 TB Data'!A352:B352</f>
        <v>5040</v>
      </c>
      <c r="B77" s="632" t="str">
        <f ca="1">'I3 TB Data'!B352:D352</f>
        <v>Underground Distribution Lines and Feeders - Operation Labour</v>
      </c>
      <c r="C77" s="633">
        <f ca="1">'I3 TB Data'!G352</f>
        <v>0</v>
      </c>
      <c r="D77" s="1686" t="str">
        <f t="shared" si="3"/>
        <v>Yes</v>
      </c>
      <c r="E77" s="1937"/>
      <c r="F77" s="1937"/>
      <c r="G77" s="1937"/>
      <c r="H77" s="1937"/>
      <c r="I77" s="1937"/>
      <c r="J77" s="1937"/>
      <c r="K77" s="1937"/>
      <c r="L77" s="1937"/>
      <c r="M77" s="1937"/>
      <c r="N77" s="1937"/>
      <c r="O77" s="1937"/>
      <c r="P77" s="1937"/>
      <c r="Q77" s="1937"/>
      <c r="R77" s="1937"/>
      <c r="S77" s="1937"/>
      <c r="T77" s="1937"/>
      <c r="U77" s="1937"/>
      <c r="V77" s="1937"/>
      <c r="W77" s="1937"/>
      <c r="X77" s="1937"/>
    </row>
    <row r="78" spans="1:24" s="711" customFormat="1" ht="38.25">
      <c r="A78" s="631">
        <f ca="1">'I3 TB Data'!A353:B353</f>
        <v>5045</v>
      </c>
      <c r="B78" s="632" t="str">
        <f ca="1">'I3 TB Data'!B353:D353</f>
        <v>Underground Distribution Lines &amp; Feeders - Operation Supplies &amp; Expenses</v>
      </c>
      <c r="C78" s="633">
        <f ca="1">'I3 TB Data'!G353</f>
        <v>0</v>
      </c>
      <c r="D78" s="1686" t="str">
        <f t="shared" si="3"/>
        <v>Yes</v>
      </c>
      <c r="E78" s="1937"/>
      <c r="F78" s="1937"/>
      <c r="G78" s="1937"/>
      <c r="H78" s="1937"/>
      <c r="I78" s="1937"/>
      <c r="J78" s="1937"/>
      <c r="K78" s="1937"/>
      <c r="L78" s="1937"/>
      <c r="M78" s="1937"/>
      <c r="N78" s="1937"/>
      <c r="O78" s="1937"/>
      <c r="P78" s="1937"/>
      <c r="Q78" s="1937"/>
      <c r="R78" s="1937"/>
      <c r="S78" s="1937"/>
      <c r="T78" s="1937"/>
      <c r="U78" s="1937"/>
      <c r="V78" s="1937"/>
      <c r="W78" s="1937"/>
      <c r="X78" s="1937"/>
    </row>
    <row r="79" spans="1:24" s="711" customFormat="1" ht="25.5">
      <c r="A79" s="631">
        <f ca="1">'I3 TB Data'!A354:B354</f>
        <v>5050</v>
      </c>
      <c r="B79" s="632" t="str">
        <f ca="1">'I3 TB Data'!B354:D354</f>
        <v>Underground Subtransmission Feeders - Operation</v>
      </c>
      <c r="C79" s="633">
        <f ca="1">'I3 TB Data'!G354</f>
        <v>0</v>
      </c>
      <c r="D79" s="1686" t="str">
        <f t="shared" si="3"/>
        <v>Yes</v>
      </c>
      <c r="E79" s="1937"/>
      <c r="F79" s="1937"/>
      <c r="G79" s="1937"/>
      <c r="H79" s="1937"/>
      <c r="I79" s="1937"/>
      <c r="J79" s="1937"/>
      <c r="K79" s="1937"/>
      <c r="L79" s="1937"/>
      <c r="M79" s="1937"/>
      <c r="N79" s="1937"/>
      <c r="O79" s="1937"/>
      <c r="P79" s="1937"/>
      <c r="Q79" s="1937"/>
      <c r="R79" s="1937"/>
      <c r="S79" s="1937"/>
      <c r="T79" s="1937"/>
      <c r="U79" s="1937"/>
      <c r="V79" s="1937"/>
      <c r="W79" s="1937"/>
      <c r="X79" s="1937"/>
    </row>
    <row r="80" spans="1:24" s="711" customFormat="1" ht="25.5">
      <c r="A80" s="631">
        <f ca="1">'I3 TB Data'!A355:B355</f>
        <v>5055</v>
      </c>
      <c r="B80" s="632" t="str">
        <f ca="1">'I3 TB Data'!B355:D355</f>
        <v>Underground Distribution Transformers - Operation</v>
      </c>
      <c r="C80" s="633">
        <f ca="1">'I3 TB Data'!G355</f>
        <v>0</v>
      </c>
      <c r="D80" s="1686" t="str">
        <f t="shared" si="3"/>
        <v>Yes</v>
      </c>
      <c r="E80" s="1937"/>
      <c r="F80" s="1937"/>
      <c r="G80" s="1937"/>
      <c r="H80" s="1937"/>
      <c r="I80" s="1937"/>
      <c r="J80" s="1937"/>
      <c r="K80" s="1937"/>
      <c r="L80" s="1937"/>
      <c r="M80" s="1937"/>
      <c r="N80" s="1937"/>
      <c r="O80" s="1937"/>
      <c r="P80" s="1937"/>
      <c r="Q80" s="1937"/>
      <c r="R80" s="1937"/>
      <c r="S80" s="1937"/>
      <c r="T80" s="1937"/>
      <c r="U80" s="1937"/>
      <c r="V80" s="1937"/>
      <c r="W80" s="1937"/>
      <c r="X80" s="1937"/>
    </row>
    <row r="81" spans="1:24" s="711" customFormat="1" ht="12.75">
      <c r="A81" s="631">
        <f ca="1">'I3 TB Data'!A357:B357</f>
        <v>5065</v>
      </c>
      <c r="B81" s="632" t="str">
        <f ca="1">'I3 TB Data'!B357:D357</f>
        <v>Meter Expense</v>
      </c>
      <c r="C81" s="633">
        <f ca="1">'I3 TB Data'!G357</f>
        <v>0</v>
      </c>
      <c r="D81" s="1686" t="str">
        <f t="shared" si="3"/>
        <v>Yes</v>
      </c>
      <c r="E81" s="1937"/>
      <c r="F81" s="1937"/>
      <c r="G81" s="1937"/>
      <c r="H81" s="1937"/>
      <c r="I81" s="1937"/>
      <c r="J81" s="1937"/>
      <c r="K81" s="1937"/>
      <c r="L81" s="1937"/>
      <c r="M81" s="1937"/>
      <c r="N81" s="1937"/>
      <c r="O81" s="1937"/>
      <c r="P81" s="1937"/>
      <c r="Q81" s="1937"/>
      <c r="R81" s="1937"/>
      <c r="S81" s="1937"/>
      <c r="T81" s="1937"/>
      <c r="U81" s="1937"/>
      <c r="V81" s="1937"/>
      <c r="W81" s="1937"/>
      <c r="X81" s="1937"/>
    </row>
    <row r="82" spans="1:24" s="711" customFormat="1" ht="25.5">
      <c r="A82" s="631">
        <f ca="1">'I3 TB Data'!A358:B358</f>
        <v>5070</v>
      </c>
      <c r="B82" s="632" t="str">
        <f ca="1">'I3 TB Data'!B358:D358</f>
        <v>Customer Premises - Operation Labour</v>
      </c>
      <c r="C82" s="633">
        <f ca="1">'I3 TB Data'!G358</f>
        <v>0</v>
      </c>
      <c r="D82" s="1686" t="str">
        <f t="shared" si="3"/>
        <v>Yes</v>
      </c>
      <c r="E82" s="1937"/>
      <c r="F82" s="1937"/>
      <c r="G82" s="1937"/>
      <c r="H82" s="1937"/>
      <c r="I82" s="1937"/>
      <c r="J82" s="1937"/>
      <c r="K82" s="1937"/>
      <c r="L82" s="1937"/>
      <c r="M82" s="1937"/>
      <c r="N82" s="1937"/>
      <c r="O82" s="1937"/>
      <c r="P82" s="1937"/>
      <c r="Q82" s="1937"/>
      <c r="R82" s="1937"/>
      <c r="S82" s="1937"/>
      <c r="T82" s="1937"/>
      <c r="U82" s="1937"/>
      <c r="V82" s="1937"/>
      <c r="W82" s="1937"/>
      <c r="X82" s="1937"/>
    </row>
    <row r="83" spans="1:24" s="711" customFormat="1" ht="25.5">
      <c r="A83" s="631">
        <f ca="1">'I3 TB Data'!A359:B359</f>
        <v>5075</v>
      </c>
      <c r="B83" s="632" t="str">
        <f ca="1">'I3 TB Data'!B359:D359</f>
        <v>Customer Premises - Materials and Expenses</v>
      </c>
      <c r="C83" s="633">
        <f ca="1">'I3 TB Data'!G359</f>
        <v>0</v>
      </c>
      <c r="D83" s="1686" t="str">
        <f t="shared" si="3"/>
        <v>Yes</v>
      </c>
      <c r="E83" s="1937"/>
      <c r="F83" s="1937"/>
      <c r="G83" s="1937"/>
      <c r="H83" s="1937"/>
      <c r="I83" s="1937"/>
      <c r="J83" s="1937"/>
      <c r="K83" s="1937"/>
      <c r="L83" s="1937"/>
      <c r="M83" s="1937"/>
      <c r="N83" s="1937"/>
      <c r="O83" s="1937"/>
      <c r="P83" s="1937"/>
      <c r="Q83" s="1937"/>
      <c r="R83" s="1937"/>
      <c r="S83" s="1937"/>
      <c r="T83" s="1937"/>
      <c r="U83" s="1937"/>
      <c r="V83" s="1937"/>
      <c r="W83" s="1937"/>
      <c r="X83" s="1937"/>
    </row>
    <row r="84" spans="1:24" s="711" customFormat="1" ht="12.75">
      <c r="A84" s="631">
        <f ca="1">'I3 TB Data'!A360:B360</f>
        <v>5085</v>
      </c>
      <c r="B84" s="632" t="str">
        <f ca="1">'I3 TB Data'!B360:D360</f>
        <v>Miscellaneous Distribution Expense</v>
      </c>
      <c r="C84" s="633">
        <f ca="1">'I3 TB Data'!G360</f>
        <v>0</v>
      </c>
      <c r="D84" s="1686" t="str">
        <f t="shared" si="3"/>
        <v>Yes</v>
      </c>
      <c r="E84" s="1937"/>
      <c r="F84" s="1937"/>
      <c r="G84" s="1937"/>
      <c r="H84" s="1937"/>
      <c r="I84" s="1937"/>
      <c r="J84" s="1937"/>
      <c r="K84" s="1937"/>
      <c r="L84" s="1937"/>
      <c r="M84" s="1937"/>
      <c r="N84" s="1937"/>
      <c r="O84" s="1937"/>
      <c r="P84" s="1937"/>
      <c r="Q84" s="1937"/>
      <c r="R84" s="1937"/>
      <c r="S84" s="1937"/>
      <c r="T84" s="1937"/>
      <c r="U84" s="1937"/>
      <c r="V84" s="1937"/>
      <c r="W84" s="1937"/>
      <c r="X84" s="1937"/>
    </row>
    <row r="85" spans="1:24" s="711" customFormat="1" ht="25.5">
      <c r="A85" s="631">
        <f ca="1">'I3 TB Data'!A361:B361</f>
        <v>5090</v>
      </c>
      <c r="B85" s="632" t="str">
        <f ca="1">'I3 TB Data'!B361:D361</f>
        <v>Underground Distribution Lines and Feeders - Rental Paid</v>
      </c>
      <c r="C85" s="633">
        <f ca="1">'I3 TB Data'!G361</f>
        <v>0</v>
      </c>
      <c r="D85" s="1686" t="str">
        <f t="shared" si="3"/>
        <v>Yes</v>
      </c>
      <c r="E85" s="1937"/>
      <c r="F85" s="1937"/>
      <c r="G85" s="1937"/>
      <c r="H85" s="1937"/>
      <c r="I85" s="1937"/>
      <c r="J85" s="1937"/>
      <c r="K85" s="1937"/>
      <c r="L85" s="1937"/>
      <c r="M85" s="1937"/>
      <c r="N85" s="1937"/>
      <c r="O85" s="1937"/>
      <c r="P85" s="1937"/>
      <c r="Q85" s="1937"/>
      <c r="R85" s="1937"/>
      <c r="S85" s="1937"/>
      <c r="T85" s="1937"/>
      <c r="U85" s="1937"/>
      <c r="V85" s="1937"/>
      <c r="W85" s="1937"/>
      <c r="X85" s="1937"/>
    </row>
    <row r="86" spans="1:24" s="711" customFormat="1" ht="25.5">
      <c r="A86" s="631">
        <f ca="1">'I3 TB Data'!A362:B362</f>
        <v>5095</v>
      </c>
      <c r="B86" s="632" t="str">
        <f ca="1">'I3 TB Data'!B362:D362</f>
        <v>Overhead Distribution Lines and Feeders - Rental Paid</v>
      </c>
      <c r="C86" s="633">
        <f ca="1">'I3 TB Data'!G362</f>
        <v>0</v>
      </c>
      <c r="D86" s="1686" t="str">
        <f t="shared" si="3"/>
        <v>Yes</v>
      </c>
      <c r="E86" s="1937"/>
      <c r="F86" s="1937"/>
      <c r="G86" s="1937"/>
      <c r="H86" s="1937"/>
      <c r="I86" s="1937"/>
      <c r="J86" s="1937"/>
      <c r="K86" s="1937"/>
      <c r="L86" s="1937"/>
      <c r="M86" s="1937"/>
      <c r="N86" s="1937"/>
      <c r="O86" s="1937"/>
      <c r="P86" s="1937"/>
      <c r="Q86" s="1937"/>
      <c r="R86" s="1937"/>
      <c r="S86" s="1937"/>
      <c r="T86" s="1937"/>
      <c r="U86" s="1937"/>
      <c r="V86" s="1937"/>
      <c r="W86" s="1937"/>
      <c r="X86" s="1937"/>
    </row>
    <row r="87" spans="1:24" s="711" customFormat="1" ht="12.75">
      <c r="A87" s="631">
        <f ca="1">'I3 TB Data'!A363:B363</f>
        <v>5096</v>
      </c>
      <c r="B87" s="632" t="str">
        <f ca="1">'I3 TB Data'!B363:D363</f>
        <v>Other Rent</v>
      </c>
      <c r="C87" s="633">
        <f ca="1">'I3 TB Data'!G363</f>
        <v>0</v>
      </c>
      <c r="D87" s="1686" t="str">
        <f t="shared" si="3"/>
        <v>Yes</v>
      </c>
      <c r="E87" s="1937"/>
      <c r="F87" s="1937"/>
      <c r="G87" s="1937"/>
      <c r="H87" s="1937"/>
      <c r="I87" s="1937"/>
      <c r="J87" s="1937"/>
      <c r="K87" s="1937"/>
      <c r="L87" s="1937"/>
      <c r="M87" s="1937"/>
      <c r="N87" s="1937"/>
      <c r="O87" s="1937"/>
      <c r="P87" s="1937"/>
      <c r="Q87" s="1937"/>
      <c r="R87" s="1937"/>
      <c r="S87" s="1937"/>
      <c r="T87" s="1937"/>
      <c r="U87" s="1937"/>
      <c r="V87" s="1937"/>
      <c r="W87" s="1937"/>
      <c r="X87" s="1937"/>
    </row>
    <row r="88" spans="1:24" s="711" customFormat="1" ht="25.5">
      <c r="A88" s="631">
        <f ca="1">'I3 TB Data'!A364:B364</f>
        <v>5105</v>
      </c>
      <c r="B88" s="632" t="str">
        <f ca="1">'I3 TB Data'!B364:D364</f>
        <v>Maintenance Supervision and Engineering</v>
      </c>
      <c r="C88" s="633">
        <f ca="1">'I3 TB Data'!G364</f>
        <v>0</v>
      </c>
      <c r="D88" s="1686" t="str">
        <f t="shared" si="3"/>
        <v>Yes</v>
      </c>
      <c r="E88" s="1937"/>
      <c r="F88" s="1937"/>
      <c r="G88" s="1937"/>
      <c r="H88" s="1937"/>
      <c r="I88" s="1937"/>
      <c r="J88" s="1937"/>
      <c r="K88" s="1937"/>
      <c r="L88" s="1937"/>
      <c r="M88" s="1937"/>
      <c r="N88" s="1937"/>
      <c r="O88" s="1937"/>
      <c r="P88" s="1937"/>
      <c r="Q88" s="1937"/>
      <c r="R88" s="1937"/>
      <c r="S88" s="1937"/>
      <c r="T88" s="1937"/>
      <c r="U88" s="1937"/>
      <c r="V88" s="1937"/>
      <c r="W88" s="1937"/>
      <c r="X88" s="1937"/>
    </row>
    <row r="89" spans="1:24" s="711" customFormat="1" ht="25.5">
      <c r="A89" s="631">
        <f ca="1">'I3 TB Data'!A365:B365</f>
        <v>5110</v>
      </c>
      <c r="B89" s="632" t="str">
        <f ca="1">'I3 TB Data'!B365:D365</f>
        <v>Maintenance of Buildings and Fixtures - Distribution Stations</v>
      </c>
      <c r="C89" s="633">
        <f ca="1">'I3 TB Data'!G365</f>
        <v>0</v>
      </c>
      <c r="D89" s="1686" t="str">
        <f t="shared" si="3"/>
        <v>Yes</v>
      </c>
      <c r="E89" s="1937"/>
      <c r="F89" s="1937"/>
      <c r="G89" s="1937"/>
      <c r="H89" s="1937"/>
      <c r="I89" s="1937"/>
      <c r="J89" s="1937"/>
      <c r="K89" s="1937"/>
      <c r="L89" s="1937"/>
      <c r="M89" s="1937"/>
      <c r="N89" s="1937"/>
      <c r="O89" s="1937"/>
      <c r="P89" s="1937"/>
      <c r="Q89" s="1937"/>
      <c r="R89" s="1937"/>
      <c r="S89" s="1937"/>
      <c r="T89" s="1937"/>
      <c r="U89" s="1937"/>
      <c r="V89" s="1937"/>
      <c r="W89" s="1937"/>
      <c r="X89" s="1937"/>
    </row>
    <row r="90" spans="1:24" s="711" customFormat="1" ht="25.5">
      <c r="A90" s="631">
        <f ca="1">'I3 TB Data'!A366:B366</f>
        <v>5112</v>
      </c>
      <c r="B90" s="632" t="str">
        <f ca="1">'I3 TB Data'!B366:D366</f>
        <v>Maintenance of Transformer Station Equipment</v>
      </c>
      <c r="C90" s="633">
        <f ca="1">'I3 TB Data'!G366</f>
        <v>0</v>
      </c>
      <c r="D90" s="1686" t="str">
        <f t="shared" si="3"/>
        <v>Yes</v>
      </c>
      <c r="E90" s="1937"/>
      <c r="F90" s="1937"/>
      <c r="G90" s="1937"/>
      <c r="H90" s="1937"/>
      <c r="I90" s="1937"/>
      <c r="J90" s="1937"/>
      <c r="K90" s="1937"/>
      <c r="L90" s="1937"/>
      <c r="M90" s="1937"/>
      <c r="N90" s="1937"/>
      <c r="O90" s="1937"/>
      <c r="P90" s="1937"/>
      <c r="Q90" s="1937"/>
      <c r="R90" s="1937"/>
      <c r="S90" s="1937"/>
      <c r="T90" s="1937"/>
      <c r="U90" s="1937"/>
      <c r="V90" s="1937"/>
      <c r="W90" s="1937"/>
      <c r="X90" s="1937"/>
    </row>
    <row r="91" spans="1:24" s="711" customFormat="1" ht="25.5">
      <c r="A91" s="631">
        <f ca="1">'I3 TB Data'!A367:B367</f>
        <v>5114</v>
      </c>
      <c r="B91" s="632" t="str">
        <f ca="1">'I3 TB Data'!B367:D367</f>
        <v>Maintenance of Distribution Station Equipment</v>
      </c>
      <c r="C91" s="633">
        <f ca="1">'I3 TB Data'!G367</f>
        <v>0</v>
      </c>
      <c r="D91" s="1686" t="str">
        <f t="shared" si="3"/>
        <v>Yes</v>
      </c>
      <c r="E91" s="1937"/>
      <c r="F91" s="1937"/>
      <c r="G91" s="1937"/>
      <c r="H91" s="1937"/>
      <c r="I91" s="1937"/>
      <c r="J91" s="1937"/>
      <c r="K91" s="1937"/>
      <c r="L91" s="1937"/>
      <c r="M91" s="1937"/>
      <c r="N91" s="1937"/>
      <c r="O91" s="1937"/>
      <c r="P91" s="1937"/>
      <c r="Q91" s="1937"/>
      <c r="R91" s="1937"/>
      <c r="S91" s="1937"/>
      <c r="T91" s="1937"/>
      <c r="U91" s="1937"/>
      <c r="V91" s="1937"/>
      <c r="W91" s="1937"/>
      <c r="X91" s="1937"/>
    </row>
    <row r="92" spans="1:24" s="711" customFormat="1" ht="25.5">
      <c r="A92" s="631">
        <f ca="1">'I3 TB Data'!A368:B368</f>
        <v>5120</v>
      </c>
      <c r="B92" s="632" t="str">
        <f ca="1">'I3 TB Data'!B368:D368</f>
        <v>Maintenance of Poles, Towers and Fixtures</v>
      </c>
      <c r="C92" s="633">
        <f ca="1">'I3 TB Data'!G368</f>
        <v>0</v>
      </c>
      <c r="D92" s="1686" t="str">
        <f t="shared" si="3"/>
        <v>Yes</v>
      </c>
      <c r="E92" s="1937"/>
      <c r="F92" s="1937"/>
      <c r="G92" s="1937"/>
      <c r="H92" s="1937"/>
      <c r="I92" s="1937"/>
      <c r="J92" s="1937"/>
      <c r="K92" s="1937"/>
      <c r="L92" s="1937"/>
      <c r="M92" s="1937"/>
      <c r="N92" s="1937"/>
      <c r="O92" s="1937"/>
      <c r="P92" s="1937"/>
      <c r="Q92" s="1937"/>
      <c r="R92" s="1937"/>
      <c r="S92" s="1937"/>
      <c r="T92" s="1937"/>
      <c r="U92" s="1937"/>
      <c r="V92" s="1937"/>
      <c r="W92" s="1937"/>
      <c r="X92" s="1937"/>
    </row>
    <row r="93" spans="1:24" s="711" customFormat="1" ht="25.5">
      <c r="A93" s="631">
        <f ca="1">'I3 TB Data'!A369:B369</f>
        <v>5125</v>
      </c>
      <c r="B93" s="632" t="str">
        <f ca="1">'I3 TB Data'!B369:D369</f>
        <v>Maintenance of Overhead Conductors and Devices</v>
      </c>
      <c r="C93" s="633">
        <f ca="1">'I3 TB Data'!G369</f>
        <v>0</v>
      </c>
      <c r="D93" s="1686" t="str">
        <f t="shared" si="3"/>
        <v>Yes</v>
      </c>
      <c r="E93" s="1937"/>
      <c r="F93" s="1937"/>
      <c r="G93" s="1937"/>
      <c r="H93" s="1937"/>
      <c r="I93" s="1937"/>
      <c r="J93" s="1937"/>
      <c r="K93" s="1937"/>
      <c r="L93" s="1937"/>
      <c r="M93" s="1937"/>
      <c r="N93" s="1937"/>
      <c r="O93" s="1937"/>
      <c r="P93" s="1937"/>
      <c r="Q93" s="1937"/>
      <c r="R93" s="1937"/>
      <c r="S93" s="1937"/>
      <c r="T93" s="1937"/>
      <c r="U93" s="1937"/>
      <c r="V93" s="1937"/>
      <c r="W93" s="1937"/>
      <c r="X93" s="1937"/>
    </row>
    <row r="94" spans="1:24" s="711" customFormat="1" ht="12.75">
      <c r="A94" s="631">
        <f ca="1">'I3 TB Data'!A370:B370</f>
        <v>5130</v>
      </c>
      <c r="B94" s="632" t="str">
        <f ca="1">'I3 TB Data'!B370:D370</f>
        <v>Maintenance of Overhead Services</v>
      </c>
      <c r="C94" s="633">
        <f ca="1">'I3 TB Data'!G370</f>
        <v>0</v>
      </c>
      <c r="D94" s="1686" t="str">
        <f t="shared" si="3"/>
        <v>Yes</v>
      </c>
      <c r="E94" s="1937"/>
      <c r="F94" s="1937"/>
      <c r="G94" s="1937"/>
      <c r="H94" s="1937"/>
      <c r="I94" s="1937"/>
      <c r="J94" s="1937"/>
      <c r="K94" s="1937"/>
      <c r="L94" s="1937"/>
      <c r="M94" s="1937"/>
      <c r="N94" s="1937"/>
      <c r="O94" s="1937"/>
      <c r="P94" s="1937"/>
      <c r="Q94" s="1937"/>
      <c r="R94" s="1937"/>
      <c r="S94" s="1937"/>
      <c r="T94" s="1937"/>
      <c r="U94" s="1937"/>
      <c r="V94" s="1937"/>
      <c r="W94" s="1937"/>
      <c r="X94" s="1937"/>
    </row>
    <row r="95" spans="1:24" s="711" customFormat="1" ht="25.5">
      <c r="A95" s="631">
        <f ca="1">'I3 TB Data'!A371:B371</f>
        <v>5135</v>
      </c>
      <c r="B95" s="632" t="str">
        <f ca="1">'I3 TB Data'!B371:D371</f>
        <v>Overhead Distribution Lines and Feeders - Right of Way</v>
      </c>
      <c r="C95" s="633">
        <f ca="1">'I3 TB Data'!G371</f>
        <v>0</v>
      </c>
      <c r="D95" s="1686" t="str">
        <f t="shared" si="3"/>
        <v>Yes</v>
      </c>
      <c r="E95" s="1937"/>
      <c r="F95" s="1937"/>
      <c r="G95" s="1937"/>
      <c r="H95" s="1937"/>
      <c r="I95" s="1937"/>
      <c r="J95" s="1937"/>
      <c r="K95" s="1937"/>
      <c r="L95" s="1937"/>
      <c r="M95" s="1937"/>
      <c r="N95" s="1937"/>
      <c r="O95" s="1937"/>
      <c r="P95" s="1937"/>
      <c r="Q95" s="1937"/>
      <c r="R95" s="1937"/>
      <c r="S95" s="1937"/>
      <c r="T95" s="1937"/>
      <c r="U95" s="1937"/>
      <c r="V95" s="1937"/>
      <c r="W95" s="1937"/>
      <c r="X95" s="1937"/>
    </row>
    <row r="96" spans="1:24" s="711" customFormat="1" ht="12.75">
      <c r="A96" s="631">
        <f ca="1">'I3 TB Data'!A372:B372</f>
        <v>5145</v>
      </c>
      <c r="B96" s="632" t="str">
        <f ca="1">'I3 TB Data'!B372:D372</f>
        <v>Maintenance of Underground Conduit</v>
      </c>
      <c r="C96" s="633">
        <f ca="1">'I3 TB Data'!G372</f>
        <v>0</v>
      </c>
      <c r="D96" s="1686" t="str">
        <f t="shared" si="3"/>
        <v>Yes</v>
      </c>
      <c r="E96" s="1937"/>
      <c r="F96" s="1937"/>
      <c r="G96" s="1937"/>
      <c r="H96" s="1937"/>
      <c r="I96" s="1937"/>
      <c r="J96" s="1937"/>
      <c r="K96" s="1937"/>
      <c r="L96" s="1937"/>
      <c r="M96" s="1937"/>
      <c r="N96" s="1937"/>
      <c r="O96" s="1937"/>
      <c r="P96" s="1937"/>
      <c r="Q96" s="1937"/>
      <c r="R96" s="1937"/>
      <c r="S96" s="1937"/>
      <c r="T96" s="1937"/>
      <c r="U96" s="1937"/>
      <c r="V96" s="1937"/>
      <c r="W96" s="1937"/>
      <c r="X96" s="1937"/>
    </row>
    <row r="97" spans="1:24" s="711" customFormat="1" ht="25.5">
      <c r="A97" s="631">
        <f ca="1">'I3 TB Data'!A373:B373</f>
        <v>5150</v>
      </c>
      <c r="B97" s="632" t="str">
        <f ca="1">'I3 TB Data'!B373:D373</f>
        <v>Maintenance of Underground Conductors and Devices</v>
      </c>
      <c r="C97" s="633">
        <f ca="1">'I3 TB Data'!G373</f>
        <v>0</v>
      </c>
      <c r="D97" s="1686" t="str">
        <f t="shared" si="3"/>
        <v>Yes</v>
      </c>
      <c r="E97" s="1937"/>
      <c r="F97" s="1937"/>
      <c r="G97" s="1937"/>
      <c r="H97" s="1937"/>
      <c r="I97" s="1937"/>
      <c r="J97" s="1937"/>
      <c r="K97" s="1937"/>
      <c r="L97" s="1937"/>
      <c r="M97" s="1937"/>
      <c r="N97" s="1937"/>
      <c r="O97" s="1937"/>
      <c r="P97" s="1937"/>
      <c r="Q97" s="1937"/>
      <c r="R97" s="1937"/>
      <c r="S97" s="1937"/>
      <c r="T97" s="1937"/>
      <c r="U97" s="1937"/>
      <c r="V97" s="1937"/>
      <c r="W97" s="1937"/>
      <c r="X97" s="1937"/>
    </row>
    <row r="98" spans="1:24" s="711" customFormat="1" ht="25.5">
      <c r="A98" s="631">
        <f ca="1">'I3 TB Data'!A374:B374</f>
        <v>5155</v>
      </c>
      <c r="B98" s="632" t="str">
        <f ca="1">'I3 TB Data'!B374:D374</f>
        <v>Maintenance of Underground Services</v>
      </c>
      <c r="C98" s="633">
        <f ca="1">'I3 TB Data'!G374</f>
        <v>0</v>
      </c>
      <c r="D98" s="1686" t="str">
        <f t="shared" si="3"/>
        <v>Yes</v>
      </c>
      <c r="E98" s="1937"/>
      <c r="F98" s="1937"/>
      <c r="G98" s="1937"/>
      <c r="H98" s="1937"/>
      <c r="I98" s="1937"/>
      <c r="J98" s="1937"/>
      <c r="K98" s="1937"/>
      <c r="L98" s="1937"/>
      <c r="M98" s="1937"/>
      <c r="N98" s="1937"/>
      <c r="O98" s="1937"/>
      <c r="P98" s="1937"/>
      <c r="Q98" s="1937"/>
      <c r="R98" s="1937"/>
      <c r="S98" s="1937"/>
      <c r="T98" s="1937"/>
      <c r="U98" s="1937"/>
      <c r="V98" s="1937"/>
      <c r="W98" s="1937"/>
      <c r="X98" s="1937"/>
    </row>
    <row r="99" spans="1:24" s="711" customFormat="1" ht="12.75">
      <c r="A99" s="631">
        <f ca="1">'I3 TB Data'!A375:B375</f>
        <v>5160</v>
      </c>
      <c r="B99" s="632" t="str">
        <f ca="1">'I3 TB Data'!B375:D375</f>
        <v>Maintenance of Line Transformers</v>
      </c>
      <c r="C99" s="633">
        <f ca="1">'I3 TB Data'!G375</f>
        <v>0</v>
      </c>
      <c r="D99" s="1686" t="str">
        <f t="shared" si="3"/>
        <v>Yes</v>
      </c>
      <c r="E99" s="1937"/>
      <c r="F99" s="1937"/>
      <c r="G99" s="1937"/>
      <c r="H99" s="1937"/>
      <c r="I99" s="1937"/>
      <c r="J99" s="1937"/>
      <c r="K99" s="1937"/>
      <c r="L99" s="1937"/>
      <c r="M99" s="1937"/>
      <c r="N99" s="1937"/>
      <c r="O99" s="1937"/>
      <c r="P99" s="1937"/>
      <c r="Q99" s="1937"/>
      <c r="R99" s="1937"/>
      <c r="S99" s="1937"/>
      <c r="T99" s="1937"/>
      <c r="U99" s="1937"/>
      <c r="V99" s="1937"/>
      <c r="W99" s="1937"/>
      <c r="X99" s="1937"/>
    </row>
    <row r="100" spans="1:24" s="711" customFormat="1" ht="12.75">
      <c r="A100" s="631">
        <f ca="1">'I3 TB Data'!A379:B379</f>
        <v>5175</v>
      </c>
      <c r="B100" s="632" t="str">
        <f ca="1">'I3 TB Data'!B379:D379</f>
        <v>Maintenance of Meters</v>
      </c>
      <c r="C100" s="633">
        <f ca="1">'I3 TB Data'!G379</f>
        <v>0</v>
      </c>
      <c r="D100" s="1686" t="str">
        <f t="shared" si="3"/>
        <v>Yes</v>
      </c>
      <c r="E100" s="1937"/>
      <c r="F100" s="1937"/>
      <c r="G100" s="1937"/>
      <c r="H100" s="1937"/>
      <c r="I100" s="1937"/>
      <c r="J100" s="1937"/>
      <c r="K100" s="1937"/>
      <c r="L100" s="1937"/>
      <c r="M100" s="1937"/>
      <c r="N100" s="1937"/>
      <c r="O100" s="1937"/>
      <c r="P100" s="1937"/>
      <c r="Q100" s="1937"/>
      <c r="R100" s="1937"/>
      <c r="S100" s="1937"/>
      <c r="T100" s="1937"/>
      <c r="U100" s="1937"/>
      <c r="V100" s="1937"/>
      <c r="W100" s="1937"/>
      <c r="X100" s="1937"/>
    </row>
    <row r="101" spans="1:24" s="711" customFormat="1" ht="12.75">
      <c r="A101" s="631">
        <f ca="1">'I3 TB Data'!A389:B389</f>
        <v>5305</v>
      </c>
      <c r="B101" s="632" t="str">
        <f ca="1">'I3 TB Data'!B389:D389</f>
        <v>Supervision</v>
      </c>
      <c r="C101" s="633">
        <f ca="1">'I3 TB Data'!G389</f>
        <v>0</v>
      </c>
      <c r="D101" s="1686" t="str">
        <f t="shared" si="3"/>
        <v>Yes</v>
      </c>
      <c r="E101" s="1937"/>
      <c r="F101" s="1937"/>
      <c r="G101" s="1937"/>
      <c r="H101" s="1937"/>
      <c r="I101" s="1937"/>
      <c r="J101" s="1937"/>
      <c r="K101" s="1937"/>
      <c r="L101" s="1937"/>
      <c r="M101" s="1937"/>
      <c r="N101" s="1937"/>
      <c r="O101" s="1937"/>
      <c r="P101" s="1937"/>
      <c r="Q101" s="1937"/>
      <c r="R101" s="1937"/>
      <c r="S101" s="1937"/>
      <c r="T101" s="1937"/>
      <c r="U101" s="1937"/>
      <c r="V101" s="1937"/>
      <c r="W101" s="1937"/>
      <c r="X101" s="1937"/>
    </row>
    <row r="102" spans="1:24" s="711" customFormat="1" ht="12.75">
      <c r="A102" s="631">
        <f ca="1">'I3 TB Data'!A390:B390</f>
        <v>5310</v>
      </c>
      <c r="B102" s="632" t="str">
        <f ca="1">'I3 TB Data'!B390:D390</f>
        <v>Meter Reading Expense</v>
      </c>
      <c r="C102" s="633">
        <f ca="1">'I3 TB Data'!G390</f>
        <v>0</v>
      </c>
      <c r="D102" s="1686" t="str">
        <f t="shared" si="3"/>
        <v>Yes</v>
      </c>
      <c r="E102" s="1937"/>
      <c r="F102" s="1937"/>
      <c r="G102" s="1937"/>
      <c r="H102" s="1937"/>
      <c r="I102" s="1937"/>
      <c r="J102" s="1937"/>
      <c r="K102" s="1937"/>
      <c r="L102" s="1937"/>
      <c r="M102" s="1937"/>
      <c r="N102" s="1937"/>
      <c r="O102" s="1937"/>
      <c r="P102" s="1937"/>
      <c r="Q102" s="1937"/>
      <c r="R102" s="1937"/>
      <c r="S102" s="1937"/>
      <c r="T102" s="1937"/>
      <c r="U102" s="1937"/>
      <c r="V102" s="1937"/>
      <c r="W102" s="1937"/>
      <c r="X102" s="1937"/>
    </row>
    <row r="103" spans="1:24" s="711" customFormat="1" ht="12.75">
      <c r="A103" s="631">
        <f ca="1">'I3 TB Data'!A391:B391</f>
        <v>5315</v>
      </c>
      <c r="B103" s="632" t="str">
        <f ca="1">'I3 TB Data'!B391:D391</f>
        <v>Customer Billing</v>
      </c>
      <c r="C103" s="633">
        <f ca="1">'I3 TB Data'!G391</f>
        <v>0</v>
      </c>
      <c r="D103" s="1686" t="str">
        <f t="shared" si="3"/>
        <v>Yes</v>
      </c>
      <c r="E103" s="1937"/>
      <c r="F103" s="1937"/>
      <c r="G103" s="1937"/>
      <c r="H103" s="1937"/>
      <c r="I103" s="1937"/>
      <c r="J103" s="1937"/>
      <c r="K103" s="1937"/>
      <c r="L103" s="1937"/>
      <c r="M103" s="1937"/>
      <c r="N103" s="1937"/>
      <c r="O103" s="1937"/>
      <c r="P103" s="1937"/>
      <c r="Q103" s="1937"/>
      <c r="R103" s="1937"/>
      <c r="S103" s="1937"/>
      <c r="T103" s="1937"/>
      <c r="U103" s="1937"/>
      <c r="V103" s="1937"/>
      <c r="W103" s="1937"/>
      <c r="X103" s="1937"/>
    </row>
    <row r="104" spans="1:24" s="711" customFormat="1" ht="12.75">
      <c r="A104" s="631">
        <f ca="1">'I3 TB Data'!A392:B392</f>
        <v>5320</v>
      </c>
      <c r="B104" s="632" t="str">
        <f ca="1">'I3 TB Data'!B392:D392</f>
        <v>Collecting</v>
      </c>
      <c r="C104" s="633">
        <f ca="1">'I3 TB Data'!G392</f>
        <v>0</v>
      </c>
      <c r="D104" s="1686" t="str">
        <f t="shared" si="3"/>
        <v>Yes</v>
      </c>
      <c r="E104" s="1937"/>
      <c r="F104" s="1937"/>
      <c r="G104" s="1937"/>
      <c r="H104" s="1937"/>
      <c r="I104" s="1937"/>
      <c r="J104" s="1937"/>
      <c r="K104" s="1937"/>
      <c r="L104" s="1937"/>
      <c r="M104" s="1937"/>
      <c r="N104" s="1937"/>
      <c r="O104" s="1937"/>
      <c r="P104" s="1937"/>
      <c r="Q104" s="1937"/>
      <c r="R104" s="1937"/>
      <c r="S104" s="1937"/>
      <c r="T104" s="1937"/>
      <c r="U104" s="1937"/>
      <c r="V104" s="1937"/>
      <c r="W104" s="1937"/>
      <c r="X104" s="1937"/>
    </row>
    <row r="105" spans="1:24" s="711" customFormat="1" ht="12.75">
      <c r="A105" s="631">
        <f ca="1">'I3 TB Data'!A393:B393</f>
        <v>5325</v>
      </c>
      <c r="B105" s="632" t="str">
        <f ca="1">'I3 TB Data'!B393:D393</f>
        <v>Collecting- Cash Over and Short</v>
      </c>
      <c r="C105" s="633">
        <f ca="1">'I3 TB Data'!G393</f>
        <v>0</v>
      </c>
      <c r="D105" s="1686" t="str">
        <f t="shared" si="3"/>
        <v>Yes</v>
      </c>
      <c r="E105" s="1937"/>
      <c r="F105" s="1937"/>
      <c r="G105" s="1937"/>
      <c r="H105" s="1937"/>
      <c r="I105" s="1937"/>
      <c r="J105" s="1937"/>
      <c r="K105" s="1937"/>
      <c r="L105" s="1937"/>
      <c r="M105" s="1937"/>
      <c r="N105" s="1937"/>
      <c r="O105" s="1937"/>
      <c r="P105" s="1937"/>
      <c r="Q105" s="1937"/>
      <c r="R105" s="1937"/>
      <c r="S105" s="1937"/>
      <c r="T105" s="1937"/>
      <c r="U105" s="1937"/>
      <c r="V105" s="1937"/>
      <c r="W105" s="1937"/>
      <c r="X105" s="1937"/>
    </row>
    <row r="106" spans="1:24" s="711" customFormat="1" ht="12.75">
      <c r="A106" s="631">
        <f ca="1">'I3 TB Data'!A394:B394</f>
        <v>5330</v>
      </c>
      <c r="B106" s="632" t="str">
        <f ca="1">'I3 TB Data'!B394:D394</f>
        <v>Collection Charges</v>
      </c>
      <c r="C106" s="633">
        <f ca="1">'I3 TB Data'!G394</f>
        <v>0</v>
      </c>
      <c r="D106" s="1686" t="str">
        <f t="shared" si="3"/>
        <v>Yes</v>
      </c>
      <c r="E106" s="1937"/>
      <c r="F106" s="1937"/>
      <c r="G106" s="1937"/>
      <c r="H106" s="1937"/>
      <c r="I106" s="1937"/>
      <c r="J106" s="1937"/>
      <c r="K106" s="1937"/>
      <c r="L106" s="1937"/>
      <c r="M106" s="1937"/>
      <c r="N106" s="1937"/>
      <c r="O106" s="1937"/>
      <c r="P106" s="1937"/>
      <c r="Q106" s="1937"/>
      <c r="R106" s="1937"/>
      <c r="S106" s="1937"/>
      <c r="T106" s="1937"/>
      <c r="U106" s="1937"/>
      <c r="V106" s="1937"/>
      <c r="W106" s="1937"/>
      <c r="X106" s="1937"/>
    </row>
    <row r="107" spans="1:24" s="711" customFormat="1" ht="12.75">
      <c r="A107" s="631">
        <f ca="1">'I3 TB Data'!A395:B395</f>
        <v>5335</v>
      </c>
      <c r="B107" s="632" t="str">
        <f ca="1">'I3 TB Data'!B395:D395</f>
        <v>Bad Debt Expense</v>
      </c>
      <c r="C107" s="633">
        <f ca="1">'I3 TB Data'!G395</f>
        <v>0</v>
      </c>
      <c r="D107" s="1686" t="str">
        <f t="shared" si="3"/>
        <v>Yes</v>
      </c>
      <c r="E107" s="1937"/>
      <c r="F107" s="1937"/>
      <c r="G107" s="1937"/>
      <c r="H107" s="1937"/>
      <c r="I107" s="1937"/>
      <c r="J107" s="1937"/>
      <c r="K107" s="1937"/>
      <c r="L107" s="1937"/>
      <c r="M107" s="1937"/>
      <c r="N107" s="1937"/>
      <c r="O107" s="1937"/>
      <c r="P107" s="1937"/>
      <c r="Q107" s="1937"/>
      <c r="R107" s="1937"/>
      <c r="S107" s="1937"/>
      <c r="T107" s="1937"/>
      <c r="U107" s="1937"/>
      <c r="V107" s="1937"/>
      <c r="W107" s="1937"/>
      <c r="X107" s="1937"/>
    </row>
    <row r="108" spans="1:24" s="711" customFormat="1" ht="25.5">
      <c r="A108" s="631">
        <f ca="1">'I3 TB Data'!A396:B396</f>
        <v>5340</v>
      </c>
      <c r="B108" s="632" t="str">
        <f ca="1">'I3 TB Data'!B396:D396</f>
        <v>Miscellaneous Customer Accounts Expenses</v>
      </c>
      <c r="C108" s="633">
        <f ca="1">'I3 TB Data'!G396</f>
        <v>0</v>
      </c>
      <c r="D108" s="1686" t="str">
        <f t="shared" si="3"/>
        <v>Yes</v>
      </c>
      <c r="E108" s="1937"/>
      <c r="F108" s="1937"/>
      <c r="G108" s="1937"/>
      <c r="H108" s="1937"/>
      <c r="I108" s="1937"/>
      <c r="J108" s="1937"/>
      <c r="K108" s="1937"/>
      <c r="L108" s="1937"/>
      <c r="M108" s="1937"/>
      <c r="N108" s="1937"/>
      <c r="O108" s="1937"/>
      <c r="P108" s="1937"/>
      <c r="Q108" s="1937"/>
      <c r="R108" s="1937"/>
      <c r="S108" s="1937"/>
      <c r="T108" s="1937"/>
      <c r="U108" s="1937"/>
      <c r="V108" s="1937"/>
      <c r="W108" s="1937"/>
      <c r="X108" s="1937"/>
    </row>
    <row r="109" spans="1:24" s="711" customFormat="1" ht="12.75">
      <c r="A109" s="631">
        <f ca="1">'I3 TB Data'!A397:B397</f>
        <v>5405</v>
      </c>
      <c r="B109" s="632" t="str">
        <f ca="1">'I3 TB Data'!B397:D397</f>
        <v>Supervision</v>
      </c>
      <c r="C109" s="633">
        <f ca="1">'I3 TB Data'!G397</f>
        <v>0</v>
      </c>
      <c r="D109" s="1686" t="str">
        <f t="shared" si="3"/>
        <v>Yes</v>
      </c>
      <c r="E109" s="1937"/>
      <c r="F109" s="1937"/>
      <c r="G109" s="1937"/>
      <c r="H109" s="1937"/>
      <c r="I109" s="1937"/>
      <c r="J109" s="1937"/>
      <c r="K109" s="1937"/>
      <c r="L109" s="1937"/>
      <c r="M109" s="1937"/>
      <c r="N109" s="1937"/>
      <c r="O109" s="1937"/>
      <c r="P109" s="1937"/>
      <c r="Q109" s="1937"/>
      <c r="R109" s="1937"/>
      <c r="S109" s="1937"/>
      <c r="T109" s="1937"/>
      <c r="U109" s="1937"/>
      <c r="V109" s="1937"/>
      <c r="W109" s="1937"/>
      <c r="X109" s="1937"/>
    </row>
    <row r="110" spans="1:24" s="711" customFormat="1" ht="12.75">
      <c r="A110" s="631">
        <f ca="1">'I3 TB Data'!A398:B398</f>
        <v>5410</v>
      </c>
      <c r="B110" s="632" t="str">
        <f ca="1">'I3 TB Data'!B398:D398</f>
        <v>Community Relations - Sundry</v>
      </c>
      <c r="C110" s="633">
        <f ca="1">'I3 TB Data'!G398</f>
        <v>0</v>
      </c>
      <c r="D110" s="1686" t="str">
        <f t="shared" si="3"/>
        <v>Yes</v>
      </c>
      <c r="E110" s="1937"/>
      <c r="F110" s="1937"/>
      <c r="G110" s="1937"/>
      <c r="H110" s="1937"/>
      <c r="I110" s="1937"/>
      <c r="J110" s="1937"/>
      <c r="K110" s="1937"/>
      <c r="L110" s="1937"/>
      <c r="M110" s="1937"/>
      <c r="N110" s="1937"/>
      <c r="O110" s="1937"/>
      <c r="P110" s="1937"/>
      <c r="Q110" s="1937"/>
      <c r="R110" s="1937"/>
      <c r="S110" s="1937"/>
      <c r="T110" s="1937"/>
      <c r="U110" s="1937"/>
      <c r="V110" s="1937"/>
      <c r="W110" s="1937"/>
      <c r="X110" s="1937"/>
    </row>
    <row r="111" spans="1:24" s="711" customFormat="1" ht="12.75">
      <c r="A111" s="631">
        <f ca="1">'I3 TB Data'!A399:B399</f>
        <v>5415</v>
      </c>
      <c r="B111" s="632" t="str">
        <f ca="1">'I3 TB Data'!B399:D399</f>
        <v>Energy Conservation</v>
      </c>
      <c r="C111" s="633">
        <f ca="1">'I3 TB Data'!G399</f>
        <v>0</v>
      </c>
      <c r="D111" s="1686" t="str">
        <f t="shared" si="3"/>
        <v>Yes</v>
      </c>
      <c r="E111" s="1937"/>
      <c r="F111" s="1937"/>
      <c r="G111" s="1937"/>
      <c r="H111" s="1937"/>
      <c r="I111" s="1937"/>
      <c r="J111" s="1937"/>
      <c r="K111" s="1937"/>
      <c r="L111" s="1937"/>
      <c r="M111" s="1937"/>
      <c r="N111" s="1937"/>
      <c r="O111" s="1937"/>
      <c r="P111" s="1937"/>
      <c r="Q111" s="1937"/>
      <c r="R111" s="1937"/>
      <c r="S111" s="1937"/>
      <c r="T111" s="1937"/>
      <c r="U111" s="1937"/>
      <c r="V111" s="1937"/>
      <c r="W111" s="1937"/>
      <c r="X111" s="1937"/>
    </row>
    <row r="112" spans="1:24" s="711" customFormat="1" ht="12.75">
      <c r="A112" s="631">
        <f ca="1">'I3 TB Data'!A400:B400</f>
        <v>5420</v>
      </c>
      <c r="B112" s="632" t="str">
        <f ca="1">'I3 TB Data'!B400:D400</f>
        <v>Community Safety Program</v>
      </c>
      <c r="C112" s="633">
        <f ca="1">'I3 TB Data'!G400</f>
        <v>0</v>
      </c>
      <c r="D112" s="1686" t="str">
        <f t="shared" si="3"/>
        <v>Yes</v>
      </c>
      <c r="E112" s="1937"/>
      <c r="F112" s="1937"/>
      <c r="G112" s="1937"/>
      <c r="H112" s="1937"/>
      <c r="I112" s="1937"/>
      <c r="J112" s="1937"/>
      <c r="K112" s="1937"/>
      <c r="L112" s="1937"/>
      <c r="M112" s="1937"/>
      <c r="N112" s="1937"/>
      <c r="O112" s="1937"/>
      <c r="P112" s="1937"/>
      <c r="Q112" s="1937"/>
      <c r="R112" s="1937"/>
      <c r="S112" s="1937"/>
      <c r="T112" s="1937"/>
      <c r="U112" s="1937"/>
      <c r="V112" s="1937"/>
      <c r="W112" s="1937"/>
      <c r="X112" s="1937"/>
    </row>
    <row r="113" spans="1:24" s="711" customFormat="1" ht="25.5">
      <c r="A113" s="631">
        <f ca="1">'I3 TB Data'!A401:B401</f>
        <v>5425</v>
      </c>
      <c r="B113" s="632" t="str">
        <f ca="1">'I3 TB Data'!B401:D401</f>
        <v>Miscellaneous Customer Service and Informational Expenses</v>
      </c>
      <c r="C113" s="633">
        <f ca="1">'I3 TB Data'!G401</f>
        <v>0</v>
      </c>
      <c r="D113" s="1686" t="str">
        <f t="shared" si="3"/>
        <v>Yes</v>
      </c>
      <c r="E113" s="1937"/>
      <c r="F113" s="1937"/>
      <c r="G113" s="1937"/>
      <c r="H113" s="1937"/>
      <c r="I113" s="1937"/>
      <c r="J113" s="1937"/>
      <c r="K113" s="1937"/>
      <c r="L113" s="1937"/>
      <c r="M113" s="1937"/>
      <c r="N113" s="1937"/>
      <c r="O113" s="1937"/>
      <c r="P113" s="1937"/>
      <c r="Q113" s="1937"/>
      <c r="R113" s="1937"/>
      <c r="S113" s="1937"/>
      <c r="T113" s="1937"/>
      <c r="U113" s="1937"/>
      <c r="V113" s="1937"/>
      <c r="W113" s="1937"/>
      <c r="X113" s="1937"/>
    </row>
    <row r="114" spans="1:24" s="711" customFormat="1" ht="12.75">
      <c r="A114" s="631">
        <f ca="1">'I3 TB Data'!A402:B402</f>
        <v>5505</v>
      </c>
      <c r="B114" s="632" t="str">
        <f ca="1">'I3 TB Data'!B402:D402</f>
        <v>Supervision</v>
      </c>
      <c r="C114" s="633">
        <f ca="1">'I3 TB Data'!G402</f>
        <v>0</v>
      </c>
      <c r="D114" s="1686" t="str">
        <f t="shared" si="3"/>
        <v>Yes</v>
      </c>
      <c r="E114" s="1937"/>
      <c r="F114" s="1937"/>
      <c r="G114" s="1937"/>
      <c r="H114" s="1937"/>
      <c r="I114" s="1937"/>
      <c r="J114" s="1937"/>
      <c r="K114" s="1937"/>
      <c r="L114" s="1937"/>
      <c r="M114" s="1937"/>
      <c r="N114" s="1937"/>
      <c r="O114" s="1937"/>
      <c r="P114" s="1937"/>
      <c r="Q114" s="1937"/>
      <c r="R114" s="1937"/>
      <c r="S114" s="1937"/>
      <c r="T114" s="1937"/>
      <c r="U114" s="1937"/>
      <c r="V114" s="1937"/>
      <c r="W114" s="1937"/>
      <c r="X114" s="1937"/>
    </row>
    <row r="115" spans="1:24" s="711" customFormat="1" ht="12.75">
      <c r="A115" s="631">
        <f ca="1">'I3 TB Data'!A403:B403</f>
        <v>5510</v>
      </c>
      <c r="B115" s="632" t="str">
        <f ca="1">'I3 TB Data'!B403:D403</f>
        <v>Demonstrating and Selling Expense</v>
      </c>
      <c r="C115" s="633">
        <f ca="1">'I3 TB Data'!G403</f>
        <v>0</v>
      </c>
      <c r="D115" s="1686" t="str">
        <f t="shared" si="3"/>
        <v>Yes</v>
      </c>
      <c r="E115" s="1937"/>
      <c r="F115" s="1937"/>
      <c r="G115" s="1937"/>
      <c r="H115" s="1937"/>
      <c r="I115" s="1937"/>
      <c r="J115" s="1937"/>
      <c r="K115" s="1937"/>
      <c r="L115" s="1937"/>
      <c r="M115" s="1937"/>
      <c r="N115" s="1937"/>
      <c r="O115" s="1937"/>
      <c r="P115" s="1937"/>
      <c r="Q115" s="1937"/>
      <c r="R115" s="1937"/>
      <c r="S115" s="1937"/>
      <c r="T115" s="1937"/>
      <c r="U115" s="1937"/>
      <c r="V115" s="1937"/>
      <c r="W115" s="1937"/>
      <c r="X115" s="1937"/>
    </row>
    <row r="116" spans="1:24" s="711" customFormat="1" ht="12.75">
      <c r="A116" s="631">
        <f ca="1">'I3 TB Data'!A404:B404</f>
        <v>5515</v>
      </c>
      <c r="B116" s="632" t="str">
        <f ca="1">'I3 TB Data'!B404:D404</f>
        <v>Advertising Expense</v>
      </c>
      <c r="C116" s="633">
        <f ca="1">'I3 TB Data'!G404</f>
        <v>0</v>
      </c>
      <c r="D116" s="1686" t="str">
        <f t="shared" si="3"/>
        <v>Yes</v>
      </c>
      <c r="E116" s="1937"/>
      <c r="F116" s="1937"/>
      <c r="G116" s="1937"/>
      <c r="H116" s="1937"/>
      <c r="I116" s="1937"/>
      <c r="J116" s="1937"/>
      <c r="K116" s="1937"/>
      <c r="L116" s="1937"/>
      <c r="M116" s="1937"/>
      <c r="N116" s="1937"/>
      <c r="O116" s="1937"/>
      <c r="P116" s="1937"/>
      <c r="Q116" s="1937"/>
      <c r="R116" s="1937"/>
      <c r="S116" s="1937"/>
      <c r="T116" s="1937"/>
      <c r="U116" s="1937"/>
      <c r="V116" s="1937"/>
      <c r="W116" s="1937"/>
      <c r="X116" s="1937"/>
    </row>
    <row r="117" spans="1:24" s="711" customFormat="1" ht="12.75">
      <c r="A117" s="631">
        <f ca="1">'I3 TB Data'!A405:B405</f>
        <v>5520</v>
      </c>
      <c r="B117" s="632" t="str">
        <f ca="1">'I3 TB Data'!B405:D405</f>
        <v>Miscellaneous Sales Expense</v>
      </c>
      <c r="C117" s="633">
        <f ca="1">'I3 TB Data'!G405</f>
        <v>0</v>
      </c>
      <c r="D117" s="1686" t="str">
        <f t="shared" si="3"/>
        <v>Yes</v>
      </c>
      <c r="E117" s="1937"/>
      <c r="F117" s="1937"/>
      <c r="G117" s="1937"/>
      <c r="H117" s="1937"/>
      <c r="I117" s="1937"/>
      <c r="J117" s="1937"/>
      <c r="K117" s="1937"/>
      <c r="L117" s="1937"/>
      <c r="M117" s="1937"/>
      <c r="N117" s="1937"/>
      <c r="O117" s="1937"/>
      <c r="P117" s="1937"/>
      <c r="Q117" s="1937"/>
      <c r="R117" s="1937"/>
      <c r="S117" s="1937"/>
      <c r="T117" s="1937"/>
      <c r="U117" s="1937"/>
      <c r="V117" s="1937"/>
      <c r="W117" s="1937"/>
      <c r="X117" s="1937"/>
    </row>
    <row r="118" spans="1:24" s="711" customFormat="1" ht="12.75">
      <c r="A118" s="631">
        <f ca="1">'I3 TB Data'!A406:B406</f>
        <v>5605</v>
      </c>
      <c r="B118" s="632" t="str">
        <f ca="1">'I3 TB Data'!B406:D406</f>
        <v>Executive Salaries and Expenses</v>
      </c>
      <c r="C118" s="633">
        <f ca="1">'I3 TB Data'!G406</f>
        <v>0</v>
      </c>
      <c r="D118" s="1686" t="str">
        <f t="shared" si="3"/>
        <v>Yes</v>
      </c>
      <c r="E118" s="1937"/>
      <c r="F118" s="1937"/>
      <c r="G118" s="1937"/>
      <c r="H118" s="1937"/>
      <c r="I118" s="1937"/>
      <c r="J118" s="1937"/>
      <c r="K118" s="1937"/>
      <c r="L118" s="1937"/>
      <c r="M118" s="1937"/>
      <c r="N118" s="1937"/>
      <c r="O118" s="1937"/>
      <c r="P118" s="1937"/>
      <c r="Q118" s="1937"/>
      <c r="R118" s="1937"/>
      <c r="S118" s="1937"/>
      <c r="T118" s="1937"/>
      <c r="U118" s="1937"/>
      <c r="V118" s="1937"/>
      <c r="W118" s="1937"/>
      <c r="X118" s="1937"/>
    </row>
    <row r="119" spans="1:24" s="711" customFormat="1" ht="12.75">
      <c r="A119" s="631">
        <f ca="1">'I3 TB Data'!A407:B407</f>
        <v>5610</v>
      </c>
      <c r="B119" s="632" t="str">
        <f ca="1">'I3 TB Data'!B407:D407</f>
        <v>Management Salaries and Expenses</v>
      </c>
      <c r="C119" s="633">
        <f ca="1">'I3 TB Data'!G407</f>
        <v>0</v>
      </c>
      <c r="D119" s="1686" t="str">
        <f t="shared" si="3"/>
        <v>Yes</v>
      </c>
      <c r="E119" s="1937"/>
      <c r="F119" s="1937"/>
      <c r="G119" s="1937"/>
      <c r="H119" s="1937"/>
      <c r="I119" s="1937"/>
      <c r="J119" s="1937"/>
      <c r="K119" s="1937"/>
      <c r="L119" s="1937"/>
      <c r="M119" s="1937"/>
      <c r="N119" s="1937"/>
      <c r="O119" s="1937"/>
      <c r="P119" s="1937"/>
      <c r="Q119" s="1937"/>
      <c r="R119" s="1937"/>
      <c r="S119" s="1937"/>
      <c r="T119" s="1937"/>
      <c r="U119" s="1937"/>
      <c r="V119" s="1937"/>
      <c r="W119" s="1937"/>
      <c r="X119" s="1937"/>
    </row>
    <row r="120" spans="1:24" s="711" customFormat="1" ht="25.5">
      <c r="A120" s="631">
        <f ca="1">'I3 TB Data'!A408:B408</f>
        <v>5615</v>
      </c>
      <c r="B120" s="632" t="str">
        <f ca="1">'I3 TB Data'!B408:D408</f>
        <v>General Administrative Salaries and Expenses</v>
      </c>
      <c r="C120" s="633">
        <f ca="1">'I3 TB Data'!G408</f>
        <v>0</v>
      </c>
      <c r="D120" s="1686" t="str">
        <f t="shared" si="3"/>
        <v>Yes</v>
      </c>
      <c r="E120" s="1937"/>
      <c r="F120" s="1937"/>
      <c r="G120" s="1937"/>
      <c r="H120" s="1937"/>
      <c r="I120" s="1937"/>
      <c r="J120" s="1937"/>
      <c r="K120" s="1937"/>
      <c r="L120" s="1937"/>
      <c r="M120" s="1937"/>
      <c r="N120" s="1937"/>
      <c r="O120" s="1937"/>
      <c r="P120" s="1937"/>
      <c r="Q120" s="1937"/>
      <c r="R120" s="1937"/>
      <c r="S120" s="1937"/>
      <c r="T120" s="1937"/>
      <c r="U120" s="1937"/>
      <c r="V120" s="1937"/>
      <c r="W120" s="1937"/>
      <c r="X120" s="1937"/>
    </row>
    <row r="121" spans="1:24" s="711" customFormat="1" ht="12.75">
      <c r="A121" s="631">
        <f ca="1">'I3 TB Data'!A409:B409</f>
        <v>5620</v>
      </c>
      <c r="B121" s="632" t="str">
        <f ca="1">'I3 TB Data'!B409:D409</f>
        <v>Office Supplies and Expenses</v>
      </c>
      <c r="C121" s="633">
        <f ca="1">'I3 TB Data'!G409</f>
        <v>0</v>
      </c>
      <c r="D121" s="1686" t="str">
        <f t="shared" ref="D121:D142" si="4">IF(SUM(E121:X121)&lt;&gt;C121,"No","Yes")</f>
        <v>Yes</v>
      </c>
      <c r="E121" s="1937"/>
      <c r="F121" s="1937"/>
      <c r="G121" s="1937"/>
      <c r="H121" s="1937"/>
      <c r="I121" s="1937"/>
      <c r="J121" s="1937"/>
      <c r="K121" s="1937"/>
      <c r="L121" s="1937"/>
      <c r="M121" s="1937"/>
      <c r="N121" s="1937"/>
      <c r="O121" s="1937"/>
      <c r="P121" s="1937"/>
      <c r="Q121" s="1937"/>
      <c r="R121" s="1937"/>
      <c r="S121" s="1937"/>
      <c r="T121" s="1937"/>
      <c r="U121" s="1937"/>
      <c r="V121" s="1937"/>
      <c r="W121" s="1937"/>
      <c r="X121" s="1937"/>
    </row>
    <row r="122" spans="1:24" s="711" customFormat="1" ht="25.5">
      <c r="A122" s="631">
        <f ca="1">'I3 TB Data'!A410:B410</f>
        <v>5625</v>
      </c>
      <c r="B122" s="632" t="str">
        <f ca="1">'I3 TB Data'!B410:D410</f>
        <v>Administrative Expense Transferred Credit</v>
      </c>
      <c r="C122" s="633">
        <f ca="1">'I3 TB Data'!G410</f>
        <v>0</v>
      </c>
      <c r="D122" s="1686" t="str">
        <f t="shared" si="4"/>
        <v>Yes</v>
      </c>
      <c r="E122" s="1937"/>
      <c r="F122" s="1937"/>
      <c r="G122" s="1937"/>
      <c r="H122" s="1937"/>
      <c r="I122" s="1937"/>
      <c r="J122" s="1937"/>
      <c r="K122" s="1937"/>
      <c r="L122" s="1937"/>
      <c r="M122" s="1937"/>
      <c r="N122" s="1937"/>
      <c r="O122" s="1937"/>
      <c r="P122" s="1937"/>
      <c r="Q122" s="1937"/>
      <c r="R122" s="1937"/>
      <c r="S122" s="1937"/>
      <c r="T122" s="1937"/>
      <c r="U122" s="1937"/>
      <c r="V122" s="1937"/>
      <c r="W122" s="1937"/>
      <c r="X122" s="1937"/>
    </row>
    <row r="123" spans="1:24" s="711" customFormat="1" ht="12.75">
      <c r="A123" s="631">
        <f ca="1">'I3 TB Data'!A411:B411</f>
        <v>5630</v>
      </c>
      <c r="B123" s="632" t="str">
        <f ca="1">'I3 TB Data'!B411:D411</f>
        <v>Outside Services Employed</v>
      </c>
      <c r="C123" s="633">
        <f ca="1">'I3 TB Data'!G411</f>
        <v>0</v>
      </c>
      <c r="D123" s="1686" t="str">
        <f t="shared" si="4"/>
        <v>Yes</v>
      </c>
      <c r="E123" s="1937"/>
      <c r="F123" s="1937"/>
      <c r="G123" s="1937"/>
      <c r="H123" s="1937"/>
      <c r="I123" s="1937"/>
      <c r="J123" s="1937"/>
      <c r="K123" s="1937"/>
      <c r="L123" s="1937"/>
      <c r="M123" s="1937"/>
      <c r="N123" s="1937"/>
      <c r="O123" s="1937"/>
      <c r="P123" s="1937"/>
      <c r="Q123" s="1937"/>
      <c r="R123" s="1937"/>
      <c r="S123" s="1937"/>
      <c r="T123" s="1937"/>
      <c r="U123" s="1937"/>
      <c r="V123" s="1937"/>
      <c r="W123" s="1937"/>
      <c r="X123" s="1937"/>
    </row>
    <row r="124" spans="1:24" s="711" customFormat="1" ht="12.75">
      <c r="A124" s="631">
        <f ca="1">'I3 TB Data'!A412:B412</f>
        <v>5635</v>
      </c>
      <c r="B124" s="632" t="str">
        <f ca="1">'I3 TB Data'!B412:D412</f>
        <v>Property Insurance</v>
      </c>
      <c r="C124" s="633">
        <f ca="1">'I3 TB Data'!G412</f>
        <v>0</v>
      </c>
      <c r="D124" s="1686" t="str">
        <f t="shared" si="4"/>
        <v>Yes</v>
      </c>
      <c r="E124" s="1937"/>
      <c r="F124" s="1937"/>
      <c r="G124" s="1937"/>
      <c r="H124" s="1937"/>
      <c r="I124" s="1937"/>
      <c r="J124" s="1937"/>
      <c r="K124" s="1937"/>
      <c r="L124" s="1937"/>
      <c r="M124" s="1937"/>
      <c r="N124" s="1937"/>
      <c r="O124" s="1937"/>
      <c r="P124" s="1937"/>
      <c r="Q124" s="1937"/>
      <c r="R124" s="1937"/>
      <c r="S124" s="1937"/>
      <c r="T124" s="1937"/>
      <c r="U124" s="1937"/>
      <c r="V124" s="1937"/>
      <c r="W124" s="1937"/>
      <c r="X124" s="1937"/>
    </row>
    <row r="125" spans="1:24" s="711" customFormat="1" ht="12.75">
      <c r="A125" s="631">
        <f ca="1">'I3 TB Data'!A413:B413</f>
        <v>5640</v>
      </c>
      <c r="B125" s="632" t="str">
        <f ca="1">'I3 TB Data'!B413:D413</f>
        <v>Injuries and Damages</v>
      </c>
      <c r="C125" s="633">
        <f ca="1">'I3 TB Data'!G413</f>
        <v>0</v>
      </c>
      <c r="D125" s="1686" t="str">
        <f t="shared" si="4"/>
        <v>Yes</v>
      </c>
      <c r="E125" s="1937"/>
      <c r="F125" s="1937"/>
      <c r="G125" s="1937"/>
      <c r="H125" s="1937"/>
      <c r="I125" s="1937"/>
      <c r="J125" s="1937"/>
      <c r="K125" s="1937"/>
      <c r="L125" s="1937"/>
      <c r="M125" s="1937"/>
      <c r="N125" s="1937"/>
      <c r="O125" s="1937"/>
      <c r="P125" s="1937"/>
      <c r="Q125" s="1937"/>
      <c r="R125" s="1937"/>
      <c r="S125" s="1937"/>
      <c r="T125" s="1937"/>
      <c r="U125" s="1937"/>
      <c r="V125" s="1937"/>
      <c r="W125" s="1937"/>
      <c r="X125" s="1937"/>
    </row>
    <row r="126" spans="1:24" s="711" customFormat="1" ht="12.75">
      <c r="A126" s="631">
        <f ca="1">'I3 TB Data'!A414:B414</f>
        <v>5645</v>
      </c>
      <c r="B126" s="632" t="str">
        <f ca="1">'I3 TB Data'!B414:D414</f>
        <v>Employee Pensions and Benefits</v>
      </c>
      <c r="C126" s="633">
        <f ca="1">'I3 TB Data'!G414</f>
        <v>0</v>
      </c>
      <c r="D126" s="1686" t="str">
        <f t="shared" si="4"/>
        <v>Yes</v>
      </c>
      <c r="E126" s="1937"/>
      <c r="F126" s="1937"/>
      <c r="G126" s="1937"/>
      <c r="H126" s="1937"/>
      <c r="I126" s="1937"/>
      <c r="J126" s="1937"/>
      <c r="K126" s="1937"/>
      <c r="L126" s="1937"/>
      <c r="M126" s="1937"/>
      <c r="N126" s="1937"/>
      <c r="O126" s="1937"/>
      <c r="P126" s="1937"/>
      <c r="Q126" s="1937"/>
      <c r="R126" s="1937"/>
      <c r="S126" s="1937"/>
      <c r="T126" s="1937"/>
      <c r="U126" s="1937"/>
      <c r="V126" s="1937"/>
      <c r="W126" s="1937"/>
      <c r="X126" s="1937"/>
    </row>
    <row r="127" spans="1:24" s="711" customFormat="1" ht="12.75">
      <c r="A127" s="631">
        <f ca="1">'I3 TB Data'!A415:B415</f>
        <v>5650</v>
      </c>
      <c r="B127" s="632" t="str">
        <f ca="1">'I3 TB Data'!B415:D415</f>
        <v>Franchise Requirements</v>
      </c>
      <c r="C127" s="633">
        <f ca="1">'I3 TB Data'!G415</f>
        <v>0</v>
      </c>
      <c r="D127" s="1686" t="str">
        <f t="shared" si="4"/>
        <v>Yes</v>
      </c>
      <c r="E127" s="1937"/>
      <c r="F127" s="1937"/>
      <c r="G127" s="1937"/>
      <c r="H127" s="1937"/>
      <c r="I127" s="1937"/>
      <c r="J127" s="1937"/>
      <c r="K127" s="1937"/>
      <c r="L127" s="1937"/>
      <c r="M127" s="1937"/>
      <c r="N127" s="1937"/>
      <c r="O127" s="1937"/>
      <c r="P127" s="1937"/>
      <c r="Q127" s="1937"/>
      <c r="R127" s="1937"/>
      <c r="S127" s="1937"/>
      <c r="T127" s="1937"/>
      <c r="U127" s="1937"/>
      <c r="V127" s="1937"/>
      <c r="W127" s="1937"/>
      <c r="X127" s="1937"/>
    </row>
    <row r="128" spans="1:24" s="711" customFormat="1" ht="12.75">
      <c r="A128" s="631">
        <f ca="1">'I3 TB Data'!A416:B416</f>
        <v>5655</v>
      </c>
      <c r="B128" s="632" t="str">
        <f ca="1">'I3 TB Data'!B416:D416</f>
        <v>Regulatory Expenses</v>
      </c>
      <c r="C128" s="633">
        <f ca="1">'I3 TB Data'!G416</f>
        <v>0</v>
      </c>
      <c r="D128" s="1686" t="str">
        <f t="shared" si="4"/>
        <v>Yes</v>
      </c>
      <c r="E128" s="1937"/>
      <c r="F128" s="1937"/>
      <c r="G128" s="1937"/>
      <c r="H128" s="1937"/>
      <c r="I128" s="1937"/>
      <c r="J128" s="1937"/>
      <c r="K128" s="1937"/>
      <c r="L128" s="1937"/>
      <c r="M128" s="1937"/>
      <c r="N128" s="1937"/>
      <c r="O128" s="1937"/>
      <c r="P128" s="1937"/>
      <c r="Q128" s="1937"/>
      <c r="R128" s="1937"/>
      <c r="S128" s="1937"/>
      <c r="T128" s="1937"/>
      <c r="U128" s="1937"/>
      <c r="V128" s="1937"/>
      <c r="W128" s="1937"/>
      <c r="X128" s="1937"/>
    </row>
    <row r="129" spans="1:24" s="711" customFormat="1" ht="12.75">
      <c r="A129" s="631">
        <f ca="1">'I3 TB Data'!A417:B417</f>
        <v>5660</v>
      </c>
      <c r="B129" s="632" t="str">
        <f ca="1">'I3 TB Data'!B417:D417</f>
        <v>General Advertising Expenses</v>
      </c>
      <c r="C129" s="633">
        <f ca="1">'I3 TB Data'!G417</f>
        <v>0</v>
      </c>
      <c r="D129" s="1686" t="str">
        <f t="shared" si="4"/>
        <v>Yes</v>
      </c>
      <c r="E129" s="1937"/>
      <c r="F129" s="1937"/>
      <c r="G129" s="1937"/>
      <c r="H129" s="1937"/>
      <c r="I129" s="1937"/>
      <c r="J129" s="1937"/>
      <c r="K129" s="1937"/>
      <c r="L129" s="1937"/>
      <c r="M129" s="1937"/>
      <c r="N129" s="1937"/>
      <c r="O129" s="1937"/>
      <c r="P129" s="1937"/>
      <c r="Q129" s="1937"/>
      <c r="R129" s="1937"/>
      <c r="S129" s="1937"/>
      <c r="T129" s="1937"/>
      <c r="U129" s="1937"/>
      <c r="V129" s="1937"/>
      <c r="W129" s="1937"/>
      <c r="X129" s="1937"/>
    </row>
    <row r="130" spans="1:24" s="711" customFormat="1" ht="12.75">
      <c r="A130" s="631">
        <f ca="1">'I3 TB Data'!A418:B418</f>
        <v>5665</v>
      </c>
      <c r="B130" s="632" t="str">
        <f ca="1">'I3 TB Data'!B418:D418</f>
        <v>Miscellaneous General Expenses</v>
      </c>
      <c r="C130" s="633">
        <f ca="1">'I3 TB Data'!G418</f>
        <v>0</v>
      </c>
      <c r="D130" s="1686" t="str">
        <f t="shared" si="4"/>
        <v>Yes</v>
      </c>
      <c r="E130" s="1937"/>
      <c r="F130" s="1937"/>
      <c r="G130" s="1937"/>
      <c r="H130" s="1937"/>
      <c r="I130" s="1937"/>
      <c r="J130" s="1937"/>
      <c r="K130" s="1937"/>
      <c r="L130" s="1937"/>
      <c r="M130" s="1937"/>
      <c r="N130" s="1937"/>
      <c r="O130" s="1937"/>
      <c r="P130" s="1937"/>
      <c r="Q130" s="1937"/>
      <c r="R130" s="1937"/>
      <c r="S130" s="1937"/>
      <c r="T130" s="1937"/>
      <c r="U130" s="1937"/>
      <c r="V130" s="1937"/>
      <c r="W130" s="1937"/>
      <c r="X130" s="1937"/>
    </row>
    <row r="131" spans="1:24" s="711" customFormat="1" ht="12.75">
      <c r="A131" s="631">
        <f ca="1">'I3 TB Data'!A419:B419</f>
        <v>5670</v>
      </c>
      <c r="B131" s="632" t="str">
        <f ca="1">'I3 TB Data'!B419:D419</f>
        <v>Rent</v>
      </c>
      <c r="C131" s="633">
        <f ca="1">'I3 TB Data'!G419</f>
        <v>0</v>
      </c>
      <c r="D131" s="1686" t="str">
        <f t="shared" si="4"/>
        <v>Yes</v>
      </c>
      <c r="E131" s="1937"/>
      <c r="F131" s="1937"/>
      <c r="G131" s="1937"/>
      <c r="H131" s="1937"/>
      <c r="I131" s="1937"/>
      <c r="J131" s="1937"/>
      <c r="K131" s="1937"/>
      <c r="L131" s="1937"/>
      <c r="M131" s="1937"/>
      <c r="N131" s="1937"/>
      <c r="O131" s="1937"/>
      <c r="P131" s="1937"/>
      <c r="Q131" s="1937"/>
      <c r="R131" s="1937"/>
      <c r="S131" s="1937"/>
      <c r="T131" s="1937"/>
      <c r="U131" s="1937"/>
      <c r="V131" s="1937"/>
      <c r="W131" s="1937"/>
      <c r="X131" s="1937"/>
    </row>
    <row r="132" spans="1:24" s="711" customFormat="1" ht="12.75">
      <c r="A132" s="631">
        <f ca="1">'I3 TB Data'!A420:B420</f>
        <v>5675</v>
      </c>
      <c r="B132" s="632" t="str">
        <f ca="1">'I3 TB Data'!B420:D420</f>
        <v>Maintenance of General Plant</v>
      </c>
      <c r="C132" s="633">
        <f ca="1">'I3 TB Data'!G420</f>
        <v>0</v>
      </c>
      <c r="D132" s="1686" t="str">
        <f t="shared" si="4"/>
        <v>Yes</v>
      </c>
      <c r="E132" s="1937"/>
      <c r="F132" s="1937"/>
      <c r="G132" s="1937"/>
      <c r="H132" s="1937"/>
      <c r="I132" s="1937"/>
      <c r="J132" s="1937"/>
      <c r="K132" s="1937"/>
      <c r="L132" s="1937"/>
      <c r="M132" s="1937"/>
      <c r="N132" s="1937"/>
      <c r="O132" s="1937"/>
      <c r="P132" s="1937"/>
      <c r="Q132" s="1937"/>
      <c r="R132" s="1937"/>
      <c r="S132" s="1937"/>
      <c r="T132" s="1937"/>
      <c r="U132" s="1937"/>
      <c r="V132" s="1937"/>
      <c r="W132" s="1937"/>
      <c r="X132" s="1937"/>
    </row>
    <row r="133" spans="1:24" s="711" customFormat="1" ht="12.75">
      <c r="A133" s="631">
        <f ca="1">'I3 TB Data'!A421:B421</f>
        <v>5680</v>
      </c>
      <c r="B133" s="632" t="str">
        <f ca="1">'I3 TB Data'!B421:D421</f>
        <v>Electrical Safety Authority Fees</v>
      </c>
      <c r="C133" s="633">
        <f ca="1">'I3 TB Data'!G421</f>
        <v>0</v>
      </c>
      <c r="D133" s="1686" t="str">
        <f t="shared" si="4"/>
        <v>Yes</v>
      </c>
      <c r="E133" s="1937"/>
      <c r="F133" s="1937"/>
      <c r="G133" s="1937"/>
      <c r="H133" s="1937"/>
      <c r="I133" s="1937"/>
      <c r="J133" s="1937"/>
      <c r="K133" s="1937"/>
      <c r="L133" s="1937"/>
      <c r="M133" s="1937"/>
      <c r="N133" s="1937"/>
      <c r="O133" s="1937"/>
      <c r="P133" s="1937"/>
      <c r="Q133" s="1937"/>
      <c r="R133" s="1937"/>
      <c r="S133" s="1937"/>
      <c r="T133" s="1937"/>
      <c r="U133" s="1937"/>
      <c r="V133" s="1937"/>
      <c r="W133" s="1937"/>
      <c r="X133" s="1937"/>
    </row>
    <row r="134" spans="1:24" s="711" customFormat="1" ht="25.5">
      <c r="A134" s="631">
        <f ca="1">'I3 TB Data'!A423:B423</f>
        <v>5705</v>
      </c>
      <c r="B134" s="632" t="str">
        <f ca="1">'I3 TB Data'!B423:D423</f>
        <v>Amortization Expense - Property, Plant, and Equipment</v>
      </c>
      <c r="C134" s="633">
        <f ca="1">'I3 TB Data'!G423</f>
        <v>0</v>
      </c>
      <c r="D134" s="1686" t="str">
        <f t="shared" si="4"/>
        <v>Yes</v>
      </c>
      <c r="E134" s="1937"/>
      <c r="F134" s="1937"/>
      <c r="G134" s="1937"/>
      <c r="H134" s="1937"/>
      <c r="I134" s="1937"/>
      <c r="J134" s="1937"/>
      <c r="K134" s="1937"/>
      <c r="L134" s="1937"/>
      <c r="M134" s="1937"/>
      <c r="N134" s="1937"/>
      <c r="O134" s="1937"/>
      <c r="P134" s="1937"/>
      <c r="Q134" s="1937"/>
      <c r="R134" s="1937"/>
      <c r="S134" s="1937"/>
      <c r="T134" s="1937"/>
      <c r="U134" s="1937"/>
      <c r="V134" s="1937"/>
      <c r="W134" s="1937"/>
      <c r="X134" s="1937"/>
    </row>
    <row r="135" spans="1:24" s="711" customFormat="1" ht="25.5">
      <c r="A135" s="631">
        <f ca="1">'I3 TB Data'!A424:B424</f>
        <v>5710</v>
      </c>
      <c r="B135" s="632" t="str">
        <f ca="1">'I3 TB Data'!B424:D424</f>
        <v>Amortization of Limited Term Electric Plant</v>
      </c>
      <c r="C135" s="633">
        <f ca="1">'I3 TB Data'!G424</f>
        <v>0</v>
      </c>
      <c r="D135" s="1686" t="str">
        <f t="shared" si="4"/>
        <v>Yes</v>
      </c>
      <c r="E135" s="1937"/>
      <c r="F135" s="1937"/>
      <c r="G135" s="1937"/>
      <c r="H135" s="1937"/>
      <c r="I135" s="1937"/>
      <c r="J135" s="1937"/>
      <c r="K135" s="1937"/>
      <c r="L135" s="1937"/>
      <c r="M135" s="1937"/>
      <c r="N135" s="1937"/>
      <c r="O135" s="1937"/>
      <c r="P135" s="1937"/>
      <c r="Q135" s="1937"/>
      <c r="R135" s="1937"/>
      <c r="S135" s="1937"/>
      <c r="T135" s="1937"/>
      <c r="U135" s="1937"/>
      <c r="V135" s="1937"/>
      <c r="W135" s="1937"/>
      <c r="X135" s="1937"/>
    </row>
    <row r="136" spans="1:24" s="711" customFormat="1" ht="25.5">
      <c r="A136" s="631">
        <f ca="1">'I3 TB Data'!A425:B425</f>
        <v>5715</v>
      </c>
      <c r="B136" s="632" t="str">
        <f ca="1">'I3 TB Data'!B425:D425</f>
        <v>Amortization of Intangibles and Other Electric Plant</v>
      </c>
      <c r="C136" s="633">
        <f ca="1">'I3 TB Data'!G425</f>
        <v>0</v>
      </c>
      <c r="D136" s="1686" t="str">
        <f t="shared" si="4"/>
        <v>Yes</v>
      </c>
      <c r="E136" s="1937"/>
      <c r="F136" s="1937"/>
      <c r="G136" s="1937"/>
      <c r="H136" s="1937"/>
      <c r="I136" s="1937"/>
      <c r="J136" s="1937"/>
      <c r="K136" s="1937"/>
      <c r="L136" s="1937"/>
      <c r="M136" s="1937"/>
      <c r="N136" s="1937"/>
      <c r="O136" s="1937"/>
      <c r="P136" s="1937"/>
      <c r="Q136" s="1937"/>
      <c r="R136" s="1937"/>
      <c r="S136" s="1937"/>
      <c r="T136" s="1937"/>
      <c r="U136" s="1937"/>
      <c r="V136" s="1937"/>
      <c r="W136" s="1937"/>
      <c r="X136" s="1937"/>
    </row>
    <row r="137" spans="1:24" s="711" customFormat="1" ht="25.5">
      <c r="A137" s="631">
        <f ca="1">'I3 TB Data'!A426:B426</f>
        <v>5720</v>
      </c>
      <c r="B137" s="632" t="str">
        <f ca="1">'I3 TB Data'!B426:D426</f>
        <v>Amortization of Electric Plant Acquisition Adjustments</v>
      </c>
      <c r="C137" s="633">
        <f ca="1">'I3 TB Data'!G426</f>
        <v>0</v>
      </c>
      <c r="D137" s="1686" t="str">
        <f t="shared" si="4"/>
        <v>Yes</v>
      </c>
      <c r="E137" s="1937"/>
      <c r="F137" s="1937"/>
      <c r="G137" s="1937"/>
      <c r="H137" s="1937"/>
      <c r="I137" s="1937"/>
      <c r="J137" s="1937"/>
      <c r="K137" s="1937"/>
      <c r="L137" s="1937"/>
      <c r="M137" s="1937"/>
      <c r="N137" s="1937"/>
      <c r="O137" s="1937"/>
      <c r="P137" s="1937"/>
      <c r="Q137" s="1937"/>
      <c r="R137" s="1937"/>
      <c r="S137" s="1937"/>
      <c r="T137" s="1937"/>
      <c r="U137" s="1937"/>
      <c r="V137" s="1937"/>
      <c r="W137" s="1937"/>
      <c r="X137" s="1937"/>
    </row>
    <row r="138" spans="1:24" s="711" customFormat="1" ht="12.75">
      <c r="A138" s="631">
        <f ca="1">'I3 TB Data'!A441:B441</f>
        <v>6105</v>
      </c>
      <c r="B138" s="632" t="str">
        <f ca="1">'I3 TB Data'!B441:D441</f>
        <v>Taxes Other Than Income Taxes</v>
      </c>
      <c r="C138" s="633">
        <f ca="1">'I3 TB Data'!G441</f>
        <v>0</v>
      </c>
      <c r="D138" s="1686" t="str">
        <f t="shared" si="4"/>
        <v>Yes</v>
      </c>
      <c r="E138" s="1937"/>
      <c r="F138" s="1937"/>
      <c r="G138" s="1937"/>
      <c r="H138" s="1937"/>
      <c r="I138" s="1937"/>
      <c r="J138" s="1937"/>
      <c r="K138" s="1937"/>
      <c r="L138" s="1937"/>
      <c r="M138" s="1937"/>
      <c r="N138" s="1937"/>
      <c r="O138" s="1937"/>
      <c r="P138" s="1937"/>
      <c r="Q138" s="1937"/>
      <c r="R138" s="1937"/>
      <c r="S138" s="1937"/>
      <c r="T138" s="1937"/>
      <c r="U138" s="1937"/>
      <c r="V138" s="1937"/>
      <c r="W138" s="1937"/>
      <c r="X138" s="1937"/>
    </row>
    <row r="139" spans="1:24" s="711" customFormat="1" ht="12.75">
      <c r="A139" s="631">
        <f ca="1">'I3 TB Data'!A444:B444</f>
        <v>6205</v>
      </c>
      <c r="B139" s="632" t="str">
        <f ca="1">'I3 TB Data'!B444:D444</f>
        <v>Donations</v>
      </c>
      <c r="C139" s="633">
        <f ca="1">'I3 TB Data'!G444</f>
        <v>0</v>
      </c>
      <c r="D139" s="1686" t="str">
        <f t="shared" si="4"/>
        <v>Yes</v>
      </c>
      <c r="E139" s="1937"/>
      <c r="F139" s="1937"/>
      <c r="G139" s="1937"/>
      <c r="H139" s="1937"/>
      <c r="I139" s="1937"/>
      <c r="J139" s="1937"/>
      <c r="K139" s="1937"/>
      <c r="L139" s="1937"/>
      <c r="M139" s="1937"/>
      <c r="N139" s="1937"/>
      <c r="O139" s="1937"/>
      <c r="P139" s="1937"/>
      <c r="Q139" s="1937"/>
      <c r="R139" s="1937"/>
      <c r="S139" s="1937"/>
      <c r="T139" s="1937"/>
      <c r="U139" s="1937"/>
      <c r="V139" s="1937"/>
      <c r="W139" s="1937"/>
      <c r="X139" s="1937"/>
    </row>
    <row r="140" spans="1:24" s="711" customFormat="1" ht="12.75">
      <c r="A140" s="631">
        <f ca="1">'I3 TB Data'!A445:B445</f>
        <v>6210</v>
      </c>
      <c r="B140" s="632" t="str">
        <f ca="1">'I3 TB Data'!B445:D445</f>
        <v>Life Insurance</v>
      </c>
      <c r="C140" s="633">
        <f ca="1">'I3 TB Data'!G445</f>
        <v>0</v>
      </c>
      <c r="D140" s="1686" t="str">
        <f t="shared" si="4"/>
        <v>Yes</v>
      </c>
      <c r="E140" s="1937"/>
      <c r="F140" s="1937"/>
      <c r="G140" s="1937"/>
      <c r="H140" s="1937"/>
      <c r="I140" s="1937"/>
      <c r="J140" s="1937"/>
      <c r="K140" s="1937"/>
      <c r="L140" s="1937"/>
      <c r="M140" s="1937"/>
      <c r="N140" s="1937"/>
      <c r="O140" s="1937"/>
      <c r="P140" s="1937"/>
      <c r="Q140" s="1937"/>
      <c r="R140" s="1937"/>
      <c r="S140" s="1937"/>
      <c r="T140" s="1937"/>
      <c r="U140" s="1937"/>
      <c r="V140" s="1937"/>
      <c r="W140" s="1937"/>
      <c r="X140" s="1937"/>
    </row>
    <row r="141" spans="1:24" s="711" customFormat="1" ht="12.75">
      <c r="A141" s="631">
        <f ca="1">'I3 TB Data'!A446:B446</f>
        <v>6215</v>
      </c>
      <c r="B141" s="632" t="str">
        <f ca="1">'I3 TB Data'!B446:D446</f>
        <v>Penalties</v>
      </c>
      <c r="C141" s="633">
        <f ca="1">'I3 TB Data'!G446</f>
        <v>0</v>
      </c>
      <c r="D141" s="1686" t="str">
        <f t="shared" si="4"/>
        <v>Yes</v>
      </c>
      <c r="E141" s="1937"/>
      <c r="F141" s="1937"/>
      <c r="G141" s="1937"/>
      <c r="H141" s="1937"/>
      <c r="I141" s="1937"/>
      <c r="J141" s="1937"/>
      <c r="K141" s="1937"/>
      <c r="L141" s="1937"/>
      <c r="M141" s="1937"/>
      <c r="N141" s="1937"/>
      <c r="O141" s="1937"/>
      <c r="P141" s="1937"/>
      <c r="Q141" s="1937"/>
      <c r="R141" s="1937"/>
      <c r="S141" s="1937"/>
      <c r="T141" s="1937"/>
      <c r="U141" s="1937"/>
      <c r="V141" s="1937"/>
      <c r="W141" s="1937"/>
      <c r="X141" s="1937"/>
    </row>
    <row r="142" spans="1:24" s="711" customFormat="1" ht="12.75">
      <c r="A142" s="631">
        <f ca="1">'I3 TB Data'!A447:B447</f>
        <v>6225</v>
      </c>
      <c r="B142" s="632" t="str">
        <f ca="1">'I3 TB Data'!B447:D447</f>
        <v>Other Deductions</v>
      </c>
      <c r="C142" s="633">
        <f ca="1">'I3 TB Data'!G447</f>
        <v>0</v>
      </c>
      <c r="D142" s="1686" t="str">
        <f t="shared" si="4"/>
        <v>Yes</v>
      </c>
      <c r="E142" s="1937"/>
      <c r="F142" s="1937"/>
      <c r="G142" s="1937"/>
      <c r="H142" s="1937"/>
      <c r="I142" s="1937"/>
      <c r="J142" s="1937"/>
      <c r="K142" s="1937"/>
      <c r="L142" s="1937"/>
      <c r="M142" s="1937"/>
      <c r="N142" s="1937"/>
      <c r="O142" s="1937"/>
      <c r="P142" s="1937"/>
      <c r="Q142" s="1937"/>
      <c r="R142" s="1937"/>
      <c r="S142" s="1937"/>
      <c r="T142" s="1937"/>
      <c r="U142" s="1937"/>
      <c r="V142" s="1937"/>
      <c r="W142" s="1937"/>
      <c r="X142" s="1937"/>
    </row>
    <row r="143" spans="1:24" s="615" customFormat="1" ht="12.75">
      <c r="A143" s="634"/>
      <c r="B143" s="632" t="s">
        <v>810</v>
      </c>
      <c r="C143" s="2322"/>
      <c r="D143" s="2323"/>
      <c r="E143" s="643">
        <f>SUM(E66:E142)</f>
        <v>0</v>
      </c>
      <c r="F143" s="643">
        <f t="shared" ref="F143:X143" si="5">SUM(F66:F142)</f>
        <v>0</v>
      </c>
      <c r="G143" s="643">
        <f t="shared" si="5"/>
        <v>0</v>
      </c>
      <c r="H143" s="643">
        <f t="shared" si="5"/>
        <v>0</v>
      </c>
      <c r="I143" s="643">
        <f t="shared" si="5"/>
        <v>0</v>
      </c>
      <c r="J143" s="643">
        <f t="shared" si="5"/>
        <v>0</v>
      </c>
      <c r="K143" s="643">
        <f t="shared" si="5"/>
        <v>0</v>
      </c>
      <c r="L143" s="643">
        <f t="shared" si="5"/>
        <v>0</v>
      </c>
      <c r="M143" s="643">
        <f t="shared" si="5"/>
        <v>0</v>
      </c>
      <c r="N143" s="643">
        <f t="shared" si="5"/>
        <v>0</v>
      </c>
      <c r="O143" s="643">
        <f t="shared" si="5"/>
        <v>0</v>
      </c>
      <c r="P143" s="643">
        <f t="shared" si="5"/>
        <v>0</v>
      </c>
      <c r="Q143" s="643">
        <f t="shared" si="5"/>
        <v>0</v>
      </c>
      <c r="R143" s="643">
        <f t="shared" si="5"/>
        <v>0</v>
      </c>
      <c r="S143" s="643">
        <f t="shared" si="5"/>
        <v>0</v>
      </c>
      <c r="T143" s="643">
        <f t="shared" si="5"/>
        <v>0</v>
      </c>
      <c r="U143" s="643">
        <f t="shared" si="5"/>
        <v>0</v>
      </c>
      <c r="V143" s="643">
        <f t="shared" si="5"/>
        <v>0</v>
      </c>
      <c r="W143" s="643">
        <f t="shared" si="5"/>
        <v>0</v>
      </c>
      <c r="X143" s="643">
        <f t="shared" si="5"/>
        <v>0</v>
      </c>
    </row>
    <row r="144" spans="1:24" s="615" customFormat="1" ht="12.75">
      <c r="A144" s="634"/>
      <c r="B144" s="632" t="s">
        <v>1203</v>
      </c>
      <c r="C144" s="2322"/>
      <c r="D144" s="2323"/>
      <c r="E144" s="643">
        <f>SUM(E134:E137)</f>
        <v>0</v>
      </c>
      <c r="F144" s="643">
        <f t="shared" ref="F144:X144" si="6">SUM(F134:F137)</f>
        <v>0</v>
      </c>
      <c r="G144" s="643">
        <f t="shared" si="6"/>
        <v>0</v>
      </c>
      <c r="H144" s="643">
        <f t="shared" si="6"/>
        <v>0</v>
      </c>
      <c r="I144" s="643">
        <f t="shared" si="6"/>
        <v>0</v>
      </c>
      <c r="J144" s="643">
        <f t="shared" si="6"/>
        <v>0</v>
      </c>
      <c r="K144" s="643">
        <f t="shared" si="6"/>
        <v>0</v>
      </c>
      <c r="L144" s="643">
        <f t="shared" si="6"/>
        <v>0</v>
      </c>
      <c r="M144" s="643">
        <f t="shared" si="6"/>
        <v>0</v>
      </c>
      <c r="N144" s="643">
        <f t="shared" si="6"/>
        <v>0</v>
      </c>
      <c r="O144" s="643">
        <f t="shared" si="6"/>
        <v>0</v>
      </c>
      <c r="P144" s="643">
        <f t="shared" si="6"/>
        <v>0</v>
      </c>
      <c r="Q144" s="643">
        <f t="shared" si="6"/>
        <v>0</v>
      </c>
      <c r="R144" s="643">
        <f t="shared" si="6"/>
        <v>0</v>
      </c>
      <c r="S144" s="643">
        <f t="shared" si="6"/>
        <v>0</v>
      </c>
      <c r="T144" s="643">
        <f t="shared" si="6"/>
        <v>0</v>
      </c>
      <c r="U144" s="643">
        <f t="shared" si="6"/>
        <v>0</v>
      </c>
      <c r="V144" s="643">
        <f t="shared" si="6"/>
        <v>0</v>
      </c>
      <c r="W144" s="643">
        <f t="shared" si="6"/>
        <v>0</v>
      </c>
      <c r="X144" s="643">
        <f t="shared" si="6"/>
        <v>0</v>
      </c>
    </row>
    <row r="145" spans="1:24" ht="12.75">
      <c r="A145" s="616"/>
      <c r="B145" s="617"/>
      <c r="C145" s="628"/>
      <c r="D145" s="614"/>
    </row>
    <row r="146" spans="1:24" s="642" customFormat="1" ht="25.5">
      <c r="A146" s="619"/>
      <c r="B146" s="629" t="s">
        <v>809</v>
      </c>
      <c r="C146" s="650">
        <f ca="1">'I4 BO ASSETS'!C58</f>
        <v>30427500</v>
      </c>
      <c r="D146" s="653" t="s">
        <v>330</v>
      </c>
      <c r="E146" s="623" t="str">
        <f>E20</f>
        <v>Residential</v>
      </c>
      <c r="F146" s="623" t="str">
        <f t="shared" ref="F146:X146" si="7">F20</f>
        <v>GS &lt;50</v>
      </c>
      <c r="G146" s="623" t="str">
        <f t="shared" si="7"/>
        <v>GS&gt;50-Regular</v>
      </c>
      <c r="H146" s="623" t="str">
        <f t="shared" si="7"/>
        <v>GS&gt; 50-TOU</v>
      </c>
      <c r="I146" s="623" t="str">
        <f t="shared" si="7"/>
        <v>GS &gt;50-Intermediate</v>
      </c>
      <c r="J146" s="623" t="str">
        <f t="shared" si="7"/>
        <v>Large Use &gt;5MW</v>
      </c>
      <c r="K146" s="623" t="str">
        <f t="shared" si="7"/>
        <v>Street Light</v>
      </c>
      <c r="L146" s="623" t="str">
        <f t="shared" si="7"/>
        <v>Sentinel</v>
      </c>
      <c r="M146" s="623" t="str">
        <f t="shared" si="7"/>
        <v>Unmetered Scattered Load</v>
      </c>
      <c r="N146" s="623" t="str">
        <f t="shared" si="7"/>
        <v>Embedded Distributor</v>
      </c>
      <c r="O146" s="623" t="str">
        <f t="shared" si="7"/>
        <v>Back-up/Standby Power</v>
      </c>
      <c r="P146" s="623" t="str">
        <f t="shared" si="7"/>
        <v>Rate Class 1</v>
      </c>
      <c r="Q146" s="623" t="str">
        <f t="shared" si="7"/>
        <v>Rate class 2</v>
      </c>
      <c r="R146" s="623" t="str">
        <f t="shared" si="7"/>
        <v>Rate class 3</v>
      </c>
      <c r="S146" s="623" t="str">
        <f t="shared" si="7"/>
        <v>Rate class 4</v>
      </c>
      <c r="T146" s="623" t="str">
        <f t="shared" si="7"/>
        <v>Rate class 5</v>
      </c>
      <c r="U146" s="623" t="str">
        <f t="shared" si="7"/>
        <v>Rate class 6</v>
      </c>
      <c r="V146" s="623" t="str">
        <f t="shared" si="7"/>
        <v>Rate class 7</v>
      </c>
      <c r="W146" s="623" t="str">
        <f t="shared" si="7"/>
        <v>Rate class 8</v>
      </c>
      <c r="X146" s="623" t="str">
        <f t="shared" si="7"/>
        <v>Rate class 9</v>
      </c>
    </row>
    <row r="147" spans="1:24" s="652" customFormat="1" ht="19.5" customHeight="1">
      <c r="A147" s="619"/>
      <c r="B147" s="629" t="s">
        <v>327</v>
      </c>
      <c r="C147" s="650">
        <f ca="1">'I3 TB Data'!F12</f>
        <v>302400</v>
      </c>
      <c r="D147" s="641">
        <f>IF(ISERROR(SUM(E147:X147)), "-", SUM(E147:X147))</f>
        <v>0</v>
      </c>
      <c r="E147" s="651">
        <f>IF(ISERROR(E64/$C$146*$C$147), "-", E64/$C$146*$C$147)</f>
        <v>0</v>
      </c>
      <c r="F147" s="651">
        <f t="shared" ref="F147:X147" si="8">IF(ISERROR(F64/$C$146*$C$147), "-", F64/$C$146*$C$147)</f>
        <v>0</v>
      </c>
      <c r="G147" s="651">
        <f t="shared" si="8"/>
        <v>0</v>
      </c>
      <c r="H147" s="651">
        <f t="shared" si="8"/>
        <v>0</v>
      </c>
      <c r="I147" s="651">
        <f t="shared" si="8"/>
        <v>0</v>
      </c>
      <c r="J147" s="651">
        <f t="shared" si="8"/>
        <v>0</v>
      </c>
      <c r="K147" s="651">
        <f t="shared" si="8"/>
        <v>0</v>
      </c>
      <c r="L147" s="651">
        <f t="shared" si="8"/>
        <v>0</v>
      </c>
      <c r="M147" s="651">
        <f t="shared" si="8"/>
        <v>0</v>
      </c>
      <c r="N147" s="651">
        <f t="shared" si="8"/>
        <v>0</v>
      </c>
      <c r="O147" s="651">
        <f t="shared" si="8"/>
        <v>0</v>
      </c>
      <c r="P147" s="651">
        <f t="shared" si="8"/>
        <v>0</v>
      </c>
      <c r="Q147" s="651">
        <f t="shared" si="8"/>
        <v>0</v>
      </c>
      <c r="R147" s="651">
        <f t="shared" si="8"/>
        <v>0</v>
      </c>
      <c r="S147" s="651">
        <f t="shared" si="8"/>
        <v>0</v>
      </c>
      <c r="T147" s="651">
        <f t="shared" si="8"/>
        <v>0</v>
      </c>
      <c r="U147" s="651">
        <f t="shared" si="8"/>
        <v>0</v>
      </c>
      <c r="V147" s="651">
        <f t="shared" si="8"/>
        <v>0</v>
      </c>
      <c r="W147" s="651">
        <f t="shared" si="8"/>
        <v>0</v>
      </c>
      <c r="X147" s="651">
        <f t="shared" si="8"/>
        <v>0</v>
      </c>
    </row>
    <row r="148" spans="1:24" s="652" customFormat="1" ht="19.5" customHeight="1">
      <c r="A148" s="619"/>
      <c r="B148" s="629" t="s">
        <v>329</v>
      </c>
      <c r="C148" s="650">
        <f ca="1">'I3 TB Data'!F13</f>
        <v>896200</v>
      </c>
      <c r="D148" s="641">
        <f>IF(ISERROR(SUM(E148:X148)), "-", SUM(E148:X148))</f>
        <v>0</v>
      </c>
      <c r="E148" s="651">
        <f>IF(ISERROR(E64/$C$146*$C$148), "-", E64/$C$146*$C$148)</f>
        <v>0</v>
      </c>
      <c r="F148" s="651">
        <f t="shared" ref="F148:X148" si="9">IF(ISERROR(F64/$C$146*$C$148), "-", F64/$C$146*$C$148)</f>
        <v>0</v>
      </c>
      <c r="G148" s="651">
        <f t="shared" si="9"/>
        <v>0</v>
      </c>
      <c r="H148" s="651">
        <f t="shared" si="9"/>
        <v>0</v>
      </c>
      <c r="I148" s="651">
        <f t="shared" si="9"/>
        <v>0</v>
      </c>
      <c r="J148" s="651">
        <f t="shared" si="9"/>
        <v>0</v>
      </c>
      <c r="K148" s="651">
        <f t="shared" si="9"/>
        <v>0</v>
      </c>
      <c r="L148" s="651">
        <f t="shared" si="9"/>
        <v>0</v>
      </c>
      <c r="M148" s="651">
        <f t="shared" si="9"/>
        <v>0</v>
      </c>
      <c r="N148" s="651">
        <f t="shared" si="9"/>
        <v>0</v>
      </c>
      <c r="O148" s="651">
        <f t="shared" si="9"/>
        <v>0</v>
      </c>
      <c r="P148" s="651">
        <f t="shared" si="9"/>
        <v>0</v>
      </c>
      <c r="Q148" s="651">
        <f t="shared" si="9"/>
        <v>0</v>
      </c>
      <c r="R148" s="651">
        <f t="shared" si="9"/>
        <v>0</v>
      </c>
      <c r="S148" s="651">
        <f t="shared" si="9"/>
        <v>0</v>
      </c>
      <c r="T148" s="651">
        <f t="shared" si="9"/>
        <v>0</v>
      </c>
      <c r="U148" s="651">
        <f t="shared" si="9"/>
        <v>0</v>
      </c>
      <c r="V148" s="651">
        <f t="shared" si="9"/>
        <v>0</v>
      </c>
      <c r="W148" s="651">
        <f t="shared" si="9"/>
        <v>0</v>
      </c>
      <c r="X148" s="651">
        <f t="shared" si="9"/>
        <v>0</v>
      </c>
    </row>
    <row r="149" spans="1:24" s="652" customFormat="1" ht="19.5" customHeight="1">
      <c r="A149" s="619"/>
      <c r="B149" s="629" t="s">
        <v>328</v>
      </c>
      <c r="C149" s="650">
        <f ca="1">'I3 TB Data'!F11</f>
        <v>664600</v>
      </c>
      <c r="D149" s="641">
        <f>IF(ISERROR(SUM(E149:X149)), "-", SUM(E149:X149))</f>
        <v>0</v>
      </c>
      <c r="E149" s="651">
        <f>IF(ISERROR(E64/$C$146*$C$149), "-", E64/$C$146*$C$149)</f>
        <v>0</v>
      </c>
      <c r="F149" s="651">
        <f t="shared" ref="F149:X149" si="10">IF(ISERROR(F64/$C$146*$C$149), "-", F64/$C$146*$C$149)</f>
        <v>0</v>
      </c>
      <c r="G149" s="651">
        <f t="shared" si="10"/>
        <v>0</v>
      </c>
      <c r="H149" s="651">
        <f t="shared" si="10"/>
        <v>0</v>
      </c>
      <c r="I149" s="651">
        <f t="shared" si="10"/>
        <v>0</v>
      </c>
      <c r="J149" s="651">
        <f t="shared" si="10"/>
        <v>0</v>
      </c>
      <c r="K149" s="651">
        <f t="shared" si="10"/>
        <v>0</v>
      </c>
      <c r="L149" s="651">
        <f t="shared" si="10"/>
        <v>0</v>
      </c>
      <c r="M149" s="651">
        <f t="shared" si="10"/>
        <v>0</v>
      </c>
      <c r="N149" s="651">
        <f t="shared" si="10"/>
        <v>0</v>
      </c>
      <c r="O149" s="651">
        <f t="shared" si="10"/>
        <v>0</v>
      </c>
      <c r="P149" s="651">
        <f t="shared" si="10"/>
        <v>0</v>
      </c>
      <c r="Q149" s="651">
        <f t="shared" si="10"/>
        <v>0</v>
      </c>
      <c r="R149" s="651">
        <f t="shared" si="10"/>
        <v>0</v>
      </c>
      <c r="S149" s="651">
        <f t="shared" si="10"/>
        <v>0</v>
      </c>
      <c r="T149" s="651">
        <f t="shared" si="10"/>
        <v>0</v>
      </c>
      <c r="U149" s="651">
        <f t="shared" si="10"/>
        <v>0</v>
      </c>
      <c r="V149" s="651">
        <f t="shared" si="10"/>
        <v>0</v>
      </c>
      <c r="W149" s="651">
        <f t="shared" si="10"/>
        <v>0</v>
      </c>
      <c r="X149" s="651">
        <f t="shared" si="10"/>
        <v>0</v>
      </c>
    </row>
    <row r="150" spans="1:24" s="644" customFormat="1" ht="12.75" customHeight="1" thickBot="1">
      <c r="A150" s="616"/>
      <c r="B150" s="617"/>
      <c r="C150" s="628"/>
      <c r="D150" s="614"/>
      <c r="E150" s="646"/>
      <c r="F150" s="646"/>
      <c r="G150" s="646"/>
      <c r="H150" s="646"/>
      <c r="I150" s="646"/>
      <c r="J150" s="646"/>
      <c r="K150" s="646"/>
      <c r="L150" s="646"/>
      <c r="M150" s="646"/>
      <c r="N150" s="646"/>
      <c r="O150" s="646"/>
      <c r="P150" s="646"/>
      <c r="Q150" s="646"/>
      <c r="R150" s="646"/>
      <c r="S150" s="646"/>
      <c r="T150" s="646"/>
      <c r="U150" s="646"/>
      <c r="V150" s="646"/>
      <c r="W150" s="646"/>
      <c r="X150" s="646"/>
    </row>
    <row r="151" spans="1:24" s="620" customFormat="1" ht="16.5" thickBot="1">
      <c r="A151" s="621"/>
      <c r="C151" s="645"/>
      <c r="D151" s="647" t="s">
        <v>76</v>
      </c>
      <c r="E151" s="648">
        <f>E143+SUM(E147:E149)</f>
        <v>0</v>
      </c>
      <c r="F151" s="648">
        <f t="shared" ref="F151:X151" si="11">F143+SUM(F147:F149)</f>
        <v>0</v>
      </c>
      <c r="G151" s="648">
        <f t="shared" si="11"/>
        <v>0</v>
      </c>
      <c r="H151" s="648">
        <f t="shared" si="11"/>
        <v>0</v>
      </c>
      <c r="I151" s="648">
        <f t="shared" si="11"/>
        <v>0</v>
      </c>
      <c r="J151" s="648">
        <f t="shared" si="11"/>
        <v>0</v>
      </c>
      <c r="K151" s="648">
        <f t="shared" si="11"/>
        <v>0</v>
      </c>
      <c r="L151" s="648">
        <f t="shared" si="11"/>
        <v>0</v>
      </c>
      <c r="M151" s="648">
        <f t="shared" si="11"/>
        <v>0</v>
      </c>
      <c r="N151" s="648">
        <f t="shared" si="11"/>
        <v>0</v>
      </c>
      <c r="O151" s="648">
        <f t="shared" si="11"/>
        <v>0</v>
      </c>
      <c r="P151" s="648">
        <f t="shared" si="11"/>
        <v>0</v>
      </c>
      <c r="Q151" s="648">
        <f t="shared" si="11"/>
        <v>0</v>
      </c>
      <c r="R151" s="648">
        <f t="shared" si="11"/>
        <v>0</v>
      </c>
      <c r="S151" s="648">
        <f t="shared" si="11"/>
        <v>0</v>
      </c>
      <c r="T151" s="648">
        <f t="shared" si="11"/>
        <v>0</v>
      </c>
      <c r="U151" s="648">
        <f t="shared" si="11"/>
        <v>0</v>
      </c>
      <c r="V151" s="648">
        <f t="shared" si="11"/>
        <v>0</v>
      </c>
      <c r="W151" s="648">
        <f t="shared" si="11"/>
        <v>0</v>
      </c>
      <c r="X151" s="649">
        <f t="shared" si="11"/>
        <v>0</v>
      </c>
    </row>
    <row r="152" spans="1:24" s="644" customFormat="1" ht="12.75">
      <c r="A152" s="616"/>
      <c r="B152" s="617"/>
      <c r="C152" s="628"/>
      <c r="D152" s="630"/>
      <c r="E152" s="618"/>
      <c r="F152" s="618"/>
      <c r="G152" s="618"/>
      <c r="H152" s="618"/>
      <c r="I152" s="618"/>
      <c r="J152" s="618"/>
      <c r="K152" s="618"/>
      <c r="L152" s="618"/>
      <c r="M152" s="618"/>
      <c r="N152" s="618"/>
      <c r="O152" s="618"/>
      <c r="P152" s="618"/>
      <c r="Q152" s="618"/>
      <c r="R152" s="618"/>
      <c r="S152" s="618"/>
      <c r="T152" s="618"/>
      <c r="U152" s="618"/>
      <c r="V152" s="618"/>
      <c r="W152" s="618"/>
      <c r="X152" s="618"/>
    </row>
    <row r="153" spans="1:24">
      <c r="A153" s="612"/>
      <c r="B153" s="613"/>
    </row>
    <row r="154" spans="1:24">
      <c r="A154" s="612"/>
      <c r="B154" s="613"/>
    </row>
    <row r="155" spans="1:24">
      <c r="A155" s="612"/>
      <c r="B155" s="613"/>
    </row>
    <row r="156" spans="1:24">
      <c r="A156" s="612"/>
      <c r="B156" s="613"/>
    </row>
    <row r="157" spans="1:24">
      <c r="A157" s="612"/>
      <c r="B157" s="613"/>
    </row>
    <row r="158" spans="1:24">
      <c r="A158" s="612"/>
      <c r="B158" s="613"/>
    </row>
    <row r="159" spans="1:24">
      <c r="A159" s="612"/>
      <c r="B159" s="613"/>
    </row>
    <row r="160" spans="1:24">
      <c r="A160" s="612"/>
      <c r="B160" s="613"/>
    </row>
    <row r="161" spans="1:2">
      <c r="A161" s="612"/>
      <c r="B161" s="613"/>
    </row>
    <row r="162" spans="1:2">
      <c r="A162" s="612"/>
      <c r="B162" s="613"/>
    </row>
    <row r="163" spans="1:2">
      <c r="A163" s="612"/>
      <c r="B163" s="613"/>
    </row>
    <row r="164" spans="1:2">
      <c r="A164" s="612"/>
      <c r="B164" s="613"/>
    </row>
    <row r="165" spans="1:2">
      <c r="A165" s="612"/>
      <c r="B165" s="613"/>
    </row>
    <row r="166" spans="1:2">
      <c r="A166" s="612"/>
      <c r="B166" s="613"/>
    </row>
    <row r="167" spans="1:2">
      <c r="A167" s="612"/>
      <c r="B167" s="613"/>
    </row>
    <row r="168" spans="1:2">
      <c r="A168" s="612"/>
      <c r="B168" s="613"/>
    </row>
    <row r="169" spans="1:2">
      <c r="A169" s="612"/>
      <c r="B169" s="613"/>
    </row>
    <row r="170" spans="1:2">
      <c r="A170" s="612"/>
      <c r="B170" s="613"/>
    </row>
    <row r="171" spans="1:2">
      <c r="A171" s="612"/>
      <c r="B171" s="613"/>
    </row>
    <row r="172" spans="1:2">
      <c r="A172" s="612"/>
      <c r="B172" s="613"/>
    </row>
    <row r="173" spans="1:2">
      <c r="A173" s="612"/>
      <c r="B173" s="613"/>
    </row>
    <row r="174" spans="1:2">
      <c r="A174" s="612"/>
      <c r="B174" s="613"/>
    </row>
    <row r="175" spans="1:2">
      <c r="A175" s="612"/>
      <c r="B175" s="613"/>
    </row>
    <row r="176" spans="1:2">
      <c r="A176" s="612"/>
      <c r="B176" s="613"/>
    </row>
    <row r="177" spans="1:2">
      <c r="A177" s="612"/>
      <c r="B177" s="613"/>
    </row>
    <row r="178" spans="1:2">
      <c r="A178" s="612"/>
      <c r="B178" s="613"/>
    </row>
    <row r="179" spans="1:2">
      <c r="A179" s="612"/>
      <c r="B179" s="613"/>
    </row>
    <row r="180" spans="1:2">
      <c r="A180" s="612"/>
      <c r="B180" s="613"/>
    </row>
    <row r="181" spans="1:2">
      <c r="A181" s="612"/>
      <c r="B181" s="613"/>
    </row>
    <row r="182" spans="1:2">
      <c r="A182" s="612"/>
      <c r="B182" s="613"/>
    </row>
  </sheetData>
  <mergeCells count="32">
    <mergeCell ref="C143:D143"/>
    <mergeCell ref="C144:D144"/>
    <mergeCell ref="V64:V65"/>
    <mergeCell ref="W64:W65"/>
    <mergeCell ref="J64:J65"/>
    <mergeCell ref="K64:K65"/>
    <mergeCell ref="L64:L65"/>
    <mergeCell ref="M64:M65"/>
    <mergeCell ref="F64:F65"/>
    <mergeCell ref="G64:G65"/>
    <mergeCell ref="X64:X65"/>
    <mergeCell ref="A64:A65"/>
    <mergeCell ref="R64:R65"/>
    <mergeCell ref="S64:S65"/>
    <mergeCell ref="T64:T65"/>
    <mergeCell ref="U64:U65"/>
    <mergeCell ref="N64:N65"/>
    <mergeCell ref="O64:O65"/>
    <mergeCell ref="P64:P65"/>
    <mergeCell ref="Q64:Q65"/>
    <mergeCell ref="H64:H65"/>
    <mergeCell ref="I64:I65"/>
    <mergeCell ref="B64:B65"/>
    <mergeCell ref="C64:C65"/>
    <mergeCell ref="D64:D65"/>
    <mergeCell ref="E64:E65"/>
    <mergeCell ref="A21:E22"/>
    <mergeCell ref="A25:E26"/>
    <mergeCell ref="A1:F1"/>
    <mergeCell ref="A2:E2"/>
    <mergeCell ref="A3:E3"/>
    <mergeCell ref="A4:E4"/>
  </mergeCells>
  <phoneticPr fontId="7" type="noConversion"/>
  <conditionalFormatting sqref="D27:D64 D23:D24 D66:D142 D145:D146">
    <cfRule type="cellIs" dxfId="7" priority="1" stopIfTrue="1" operator="equal">
      <formula>"Error"</formula>
    </cfRule>
  </conditionalFormatting>
  <pageMargins left="0.75" right="0.75" top="1" bottom="1" header="0.5" footer="0.5"/>
  <pageSetup paperSize="9" orientation="portrait" horizontalDpi="300" verticalDpi="300" r:id="rId1"/>
  <headerFooter alignWithMargins="0"/>
  <drawing r:id="rId2"/>
  <legacyDrawing r:id="rId3"/>
  <oleObjects>
    <oleObject progId="Unknown" shapeId="38914" r:id="rId4"/>
    <oleObject progId="Unknown" shapeId="38918" r:id="rId5"/>
  </oleObjects>
</worksheet>
</file>

<file path=xl/worksheets/sheet11.xml><?xml version="1.0" encoding="utf-8"?>
<worksheet xmlns="http://schemas.openxmlformats.org/spreadsheetml/2006/main" xmlns:r="http://schemas.openxmlformats.org/officeDocument/2006/relationships">
  <sheetPr codeName="Sheet26" enableFormatConditionsCalculation="0">
    <tabColor rgb="FFC00000"/>
  </sheetPr>
  <dimension ref="A1:W114"/>
  <sheetViews>
    <sheetView topLeftCell="A22" workbookViewId="0">
      <selection activeCell="B58" sqref="B58"/>
    </sheetView>
  </sheetViews>
  <sheetFormatPr defaultRowHeight="11.25"/>
  <cols>
    <col min="1" max="1" width="10.5703125" style="475" customWidth="1"/>
    <col min="2" max="2" width="46.85546875" style="81" customWidth="1"/>
    <col min="3" max="3" width="15.7109375" style="655" customWidth="1"/>
    <col min="4" max="6" width="15.7109375" style="656" customWidth="1"/>
    <col min="7" max="9" width="15.7109375" style="656" hidden="1" customWidth="1"/>
    <col min="10" max="12" width="15.7109375" style="656" customWidth="1"/>
    <col min="13" max="23" width="15.7109375" style="81" hidden="1" customWidth="1"/>
    <col min="24" max="16384" width="9.140625" style="81"/>
  </cols>
  <sheetData>
    <row r="1" spans="1:23" s="15" customFormat="1" ht="20.25" customHeight="1">
      <c r="A1" s="2210" t="s">
        <v>1354</v>
      </c>
      <c r="B1" s="2210"/>
      <c r="C1" s="2210"/>
      <c r="D1" s="2210"/>
      <c r="E1" s="2210"/>
      <c r="F1" s="2210"/>
    </row>
    <row r="2" spans="1:23" s="15" customFormat="1" ht="18.75" customHeight="1">
      <c r="A2" s="2254" t="str">
        <f ca="1">'I1 Intro'!C9</f>
        <v>Orillia Power Distribution Corporation</v>
      </c>
      <c r="B2" s="2254"/>
      <c r="C2" s="2254"/>
      <c r="D2" s="2254"/>
      <c r="E2" s="2254"/>
    </row>
    <row r="3" spans="1:23" s="15" customFormat="1" ht="18.75" customHeight="1">
      <c r="A3" s="2255" t="str">
        <f ca="1">'I1 Intro'!C13 &amp; "   " &amp; 'I1 Intro'!E13</f>
        <v xml:space="preserve">EB-2009-XXXX   </v>
      </c>
      <c r="B3" s="2255"/>
      <c r="C3" s="2255"/>
      <c r="D3" s="2255"/>
      <c r="E3" s="2255"/>
      <c r="G3" s="16"/>
    </row>
    <row r="4" spans="1:23" s="15" customFormat="1" ht="18.75">
      <c r="A4" s="2256">
        <f ca="1">'I1 Intro'!C15</f>
        <v>40053</v>
      </c>
      <c r="B4" s="2256"/>
      <c r="C4" s="2256"/>
      <c r="D4" s="2256"/>
      <c r="E4" s="2256"/>
    </row>
    <row r="5" spans="1:23" s="15" customFormat="1" ht="21" customHeight="1">
      <c r="A5" s="369" t="str">
        <f ca="1">"Sheet O1 Revenue to Cost Summary Worksheet  - "&amp; 'I2 LDC class'!$C$17 &amp; "  " &amp;  'I2 LDC class'!$D$17</f>
        <v xml:space="preserve">Sheet O1 Revenue to Cost Summary Worksheet  -   </v>
      </c>
      <c r="B5" s="370"/>
      <c r="C5" s="624"/>
      <c r="D5" s="624"/>
      <c r="E5" s="371"/>
    </row>
    <row r="6" spans="1:23" s="15" customFormat="1" ht="6" customHeight="1">
      <c r="A6" s="18"/>
      <c r="B6" s="18"/>
      <c r="C6" s="625"/>
      <c r="D6" s="625"/>
      <c r="E6" s="18"/>
      <c r="F6" s="18"/>
      <c r="G6" s="18"/>
      <c r="H6" s="18"/>
      <c r="I6" s="18"/>
      <c r="J6" s="18"/>
      <c r="K6" s="18"/>
      <c r="L6" s="18"/>
      <c r="M6" s="18"/>
      <c r="N6" s="18"/>
      <c r="O6" s="18"/>
    </row>
    <row r="7" spans="1:23" ht="2.25" customHeight="1">
      <c r="A7" s="384"/>
      <c r="E7" s="668"/>
      <c r="F7" s="668"/>
      <c r="G7" s="668"/>
    </row>
    <row r="8" spans="1:23" ht="2.25" customHeight="1">
      <c r="A8" s="669"/>
    </row>
    <row r="9" spans="1:23" ht="2.25" customHeight="1">
      <c r="A9" s="384"/>
    </row>
    <row r="10" spans="1:23" ht="2.25" customHeight="1">
      <c r="B10" s="400"/>
      <c r="C10" s="666"/>
      <c r="D10" s="667"/>
      <c r="E10" s="667"/>
      <c r="F10" s="667"/>
    </row>
    <row r="11" spans="1:23" ht="2.25" customHeight="1"/>
    <row r="12" spans="1:23" ht="2.25" customHeight="1"/>
    <row r="13" spans="1:23" ht="2.25" customHeight="1">
      <c r="A13" s="659"/>
      <c r="B13" s="660"/>
    </row>
    <row r="14" spans="1:23">
      <c r="B14" s="58"/>
      <c r="C14" s="58"/>
      <c r="D14" s="58"/>
      <c r="E14" s="58"/>
      <c r="F14" s="58"/>
      <c r="G14" s="58"/>
      <c r="H14" s="58"/>
      <c r="I14" s="58"/>
      <c r="J14" s="58"/>
      <c r="K14" s="58"/>
      <c r="L14" s="58"/>
    </row>
    <row r="15" spans="1:23" ht="15.95" customHeight="1" thickBot="1">
      <c r="A15" s="661"/>
      <c r="B15" s="662"/>
      <c r="C15" s="2329"/>
      <c r="D15" s="2329"/>
      <c r="E15" s="2329"/>
      <c r="F15" s="2329"/>
      <c r="G15" s="2329"/>
      <c r="H15" s="2329"/>
      <c r="I15" s="2329"/>
      <c r="J15" s="2329"/>
      <c r="K15" s="2329"/>
      <c r="L15" s="2329"/>
    </row>
    <row r="16" spans="1:23" s="665" customFormat="1" ht="15.95" customHeight="1">
      <c r="A16" s="663"/>
      <c r="B16" s="664"/>
      <c r="C16" s="673"/>
      <c r="D16" s="674">
        <v>1</v>
      </c>
      <c r="E16" s="674">
        <v>2</v>
      </c>
      <c r="F16" s="674">
        <v>3</v>
      </c>
      <c r="G16" s="674">
        <v>4</v>
      </c>
      <c r="H16" s="674">
        <v>5</v>
      </c>
      <c r="I16" s="674">
        <v>6</v>
      </c>
      <c r="J16" s="674">
        <v>7</v>
      </c>
      <c r="K16" s="674">
        <v>8</v>
      </c>
      <c r="L16" s="674">
        <v>9</v>
      </c>
      <c r="M16" s="674">
        <v>10</v>
      </c>
      <c r="N16" s="674">
        <v>11</v>
      </c>
      <c r="O16" s="674">
        <v>12</v>
      </c>
      <c r="P16" s="674">
        <v>13</v>
      </c>
      <c r="Q16" s="674">
        <v>14</v>
      </c>
      <c r="R16" s="674">
        <v>15</v>
      </c>
      <c r="S16" s="674">
        <v>16</v>
      </c>
      <c r="T16" s="674">
        <v>17</v>
      </c>
      <c r="U16" s="674">
        <v>18</v>
      </c>
      <c r="V16" s="674">
        <v>19</v>
      </c>
      <c r="W16" s="674">
        <v>20</v>
      </c>
    </row>
    <row r="17" spans="1:23" ht="39" thickBot="1">
      <c r="A17" s="671" t="s">
        <v>1052</v>
      </c>
      <c r="B17" s="654"/>
      <c r="C17" s="1036" t="s">
        <v>76</v>
      </c>
      <c r="D17" s="675" t="str">
        <f ca="1">IF('I2 LDC class'!$D$20="",'I2 LDC class'!$C$20,'I2 LDC class'!$D$20)</f>
        <v>Residential</v>
      </c>
      <c r="E17" s="675" t="str">
        <f ca="1">IF('I2 LDC class'!$D$21="",'I2 LDC class'!$C$21,'I2 LDC class'!$D$21)</f>
        <v>GS &lt;50</v>
      </c>
      <c r="F17" s="675" t="str">
        <f ca="1">IF('I2 LDC class'!$D$22="",'I2 LDC class'!$C$22,'I2 LDC class'!$D$22)</f>
        <v>GS&gt;50-Regular</v>
      </c>
      <c r="G17" s="675" t="str">
        <f ca="1">IF('I2 LDC class'!$D$23="",'I2 LDC class'!$C$23,'I2 LDC class'!$D$23)</f>
        <v>GS&gt; 50-TOU</v>
      </c>
      <c r="H17" s="675" t="str">
        <f ca="1">IF('I2 LDC class'!$D$24="",'I2 LDC class'!$C$24,'I2 LDC class'!$D$24)</f>
        <v>GS &gt;50-Intermediate</v>
      </c>
      <c r="I17" s="675" t="str">
        <f ca="1">IF('I2 LDC class'!$D$25="",'I2 LDC class'!$C$25,'I2 LDC class'!$D$25)</f>
        <v>Large Use &gt;5MW</v>
      </c>
      <c r="J17" s="675" t="str">
        <f ca="1">IF('I2 LDC class'!$D$26="",'I2 LDC class'!$C$26,'I2 LDC class'!$D$26)</f>
        <v>Street Light</v>
      </c>
      <c r="K17" s="675" t="str">
        <f ca="1">IF('I2 LDC class'!$D$27="",'I2 LDC class'!$C$27,'I2 LDC class'!$D$27)</f>
        <v>Sentinel</v>
      </c>
      <c r="L17" s="675" t="str">
        <f ca="1">IF('I2 LDC class'!$D$28="",'I2 LDC class'!$C$28,'I2 LDC class'!$D$28)</f>
        <v>Unmetered Scattered Load</v>
      </c>
      <c r="M17" s="675" t="str">
        <f ca="1">IF('I2 LDC class'!$D$29="",'I2 LDC class'!$C$29,'I2 LDC class'!$D$29)</f>
        <v>Embedded Distributor</v>
      </c>
      <c r="N17" s="675" t="str">
        <f ca="1">IF('I2 LDC class'!$D$30="",'I2 LDC class'!$C$30,'I2 LDC class'!$D$30)</f>
        <v>Back-up/Standby Power</v>
      </c>
      <c r="O17" s="675" t="str">
        <f ca="1">IF('I2 LDC class'!$D$31="",'I2 LDC class'!$C$31,'I2 LDC class'!$D$31)</f>
        <v>Rate Class 1</v>
      </c>
      <c r="P17" s="675" t="str">
        <f ca="1">IF('I2 LDC class'!$D$32="",'I2 LDC class'!$C$32,'I2 LDC class'!$D$32)</f>
        <v>Rate class 2</v>
      </c>
      <c r="Q17" s="675" t="str">
        <f ca="1">IF('I2 LDC class'!$D$33="",'I2 LDC class'!$C$33,'I2 LDC class'!$D$33)</f>
        <v>Rate class 3</v>
      </c>
      <c r="R17" s="675" t="str">
        <f ca="1">IF('I2 LDC class'!$D$34="",'I2 LDC class'!$C$34,'I2 LDC class'!$D$34)</f>
        <v>Rate class 4</v>
      </c>
      <c r="S17" s="675" t="str">
        <f ca="1">IF('I2 LDC class'!$D$35="",'I2 LDC class'!$C$35,'I2 LDC class'!$D$35)</f>
        <v>Rate class 5</v>
      </c>
      <c r="T17" s="675" t="str">
        <f ca="1">IF('I2 LDC class'!$D$36="",'I2 LDC class'!$C$36,'I2 LDC class'!$D$36)</f>
        <v>Rate class 6</v>
      </c>
      <c r="U17" s="675" t="str">
        <f ca="1">IF('I2 LDC class'!$D$37="",'I2 LDC class'!$C$37,'I2 LDC class'!$D$37)</f>
        <v>Rate class 7</v>
      </c>
      <c r="V17" s="675" t="str">
        <f ca="1">IF('I2 LDC class'!$D$38="",'I2 LDC class'!$C$38,'I2 LDC class'!$D$38)</f>
        <v>Rate class 8</v>
      </c>
      <c r="W17" s="675" t="str">
        <f ca="1">IF('I2 LDC class'!$D$39="",'I2 LDC class'!$C$39,'I2 LDC class'!$D$39)</f>
        <v>Rate class 9</v>
      </c>
    </row>
    <row r="18" spans="1:23" ht="12.75">
      <c r="A18" s="1044" t="s">
        <v>69</v>
      </c>
      <c r="B18" s="504" t="s">
        <v>17</v>
      </c>
      <c r="C18" s="1037">
        <f>SUM(D18:W18)</f>
        <v>7116899.9999999981</v>
      </c>
      <c r="D18" s="676">
        <f ca="1">-SUMIF('O4 Summary by Class &amp; Accounts'!$C$19:$C$205, 'O1 Revenue to cost|RR'!$A18,'O4 Summary by Class &amp; Accounts'!E$19:E$205)</f>
        <v>3628315.6693489715</v>
      </c>
      <c r="E18" s="676">
        <f ca="1">-SUMIF('O4 Summary by Class &amp; Accounts'!$C$19:$C$205, 'O1 Revenue to cost|RR'!$A18,'O4 Summary by Class &amp; Accounts'!F$19:F$205)</f>
        <v>1341447.5609159404</v>
      </c>
      <c r="F18" s="676">
        <f ca="1">-SUMIF('O4 Summary by Class &amp; Accounts'!$C$19:$C$205, 'O1 Revenue to cost|RR'!$A18,'O4 Summary by Class &amp; Accounts'!G$19:G$205)</f>
        <v>2003366.7989519145</v>
      </c>
      <c r="G18" s="676">
        <f ca="1">-SUMIF('O4 Summary by Class &amp; Accounts'!$C$19:$C$205, 'O1 Revenue to cost|RR'!$A18,'O4 Summary by Class &amp; Accounts'!H$19:H$205)</f>
        <v>0</v>
      </c>
      <c r="H18" s="676">
        <f ca="1">-SUMIF('O4 Summary by Class &amp; Accounts'!$C$19:$C$205, 'O1 Revenue to cost|RR'!$A18,'O4 Summary by Class &amp; Accounts'!I$19:I$205)</f>
        <v>0</v>
      </c>
      <c r="I18" s="676">
        <f ca="1">-SUMIF('O4 Summary by Class &amp; Accounts'!$C$19:$C$205, 'O1 Revenue to cost|RR'!$A18,'O4 Summary by Class &amp; Accounts'!J$19:J$205)</f>
        <v>0</v>
      </c>
      <c r="J18" s="676">
        <f ca="1">-SUMIF('O4 Summary by Class &amp; Accounts'!$C$19:$C$205, 'O1 Revenue to cost|RR'!$A18,'O4 Summary by Class &amp; Accounts'!K$19:K$205)</f>
        <v>81184.608640473598</v>
      </c>
      <c r="K18" s="676">
        <f ca="1">-SUMIF('O4 Summary by Class &amp; Accounts'!$C$19:$C$205, 'O1 Revenue to cost|RR'!$A18,'O4 Summary by Class &amp; Accounts'!L$19:L$205)</f>
        <v>17262.491327509135</v>
      </c>
      <c r="L18" s="676">
        <f ca="1">-SUMIF('O4 Summary by Class &amp; Accounts'!$C$19:$C$205, 'O1 Revenue to cost|RR'!$A18,'O4 Summary by Class &amp; Accounts'!M$19:M$205)</f>
        <v>45322.870815189824</v>
      </c>
      <c r="M18" s="676">
        <f ca="1">-SUMIF('O4 Summary by Class &amp; Accounts'!$C$19:$C$205, 'O1 Revenue to cost|RR'!$A18,'O4 Summary by Class &amp; Accounts'!N$19:N$205)</f>
        <v>0</v>
      </c>
      <c r="N18" s="676">
        <f ca="1">-SUMIF('O4 Summary by Class &amp; Accounts'!$C$19:$C$205, 'O1 Revenue to cost|RR'!$A18,'O4 Summary by Class &amp; Accounts'!O$19:O$205)</f>
        <v>0</v>
      </c>
      <c r="O18" s="676">
        <f ca="1">-SUMIF('O4 Summary by Class &amp; Accounts'!$C$19:$C$205, 'O1 Revenue to cost|RR'!$A18,'O4 Summary by Class &amp; Accounts'!P$19:P$205)</f>
        <v>0</v>
      </c>
      <c r="P18" s="676">
        <f ca="1">-SUMIF('O4 Summary by Class &amp; Accounts'!$C$19:$C$205, 'O1 Revenue to cost|RR'!$A18,'O4 Summary by Class &amp; Accounts'!Q$19:Q$205)</f>
        <v>0</v>
      </c>
      <c r="Q18" s="676">
        <f ca="1">-SUMIF('O4 Summary by Class &amp; Accounts'!$C$19:$C$205, 'O1 Revenue to cost|RR'!$A18,'O4 Summary by Class &amp; Accounts'!R$19:R$205)</f>
        <v>0</v>
      </c>
      <c r="R18" s="676">
        <f ca="1">-SUMIF('O4 Summary by Class &amp; Accounts'!$C$19:$C$205, 'O1 Revenue to cost|RR'!$A18,'O4 Summary by Class &amp; Accounts'!S$19:S$205)</f>
        <v>0</v>
      </c>
      <c r="S18" s="676">
        <f ca="1">-SUMIF('O4 Summary by Class &amp; Accounts'!$C$19:$C$205, 'O1 Revenue to cost|RR'!$A18,'O4 Summary by Class &amp; Accounts'!T$19:T$205)</f>
        <v>0</v>
      </c>
      <c r="T18" s="676">
        <f ca="1">-SUMIF('O4 Summary by Class &amp; Accounts'!$C$19:$C$205, 'O1 Revenue to cost|RR'!$A18,'O4 Summary by Class &amp; Accounts'!U$19:U$205)</f>
        <v>0</v>
      </c>
      <c r="U18" s="676">
        <f ca="1">-SUMIF('O4 Summary by Class &amp; Accounts'!$C$19:$C$205, 'O1 Revenue to cost|RR'!$A18,'O4 Summary by Class &amp; Accounts'!V$19:V$205)</f>
        <v>0</v>
      </c>
      <c r="V18" s="676">
        <f ca="1">-SUMIF('O4 Summary by Class &amp; Accounts'!$C$19:$C$205, 'O1 Revenue to cost|RR'!$A18,'O4 Summary by Class &amp; Accounts'!W$19:W$205)</f>
        <v>0</v>
      </c>
      <c r="W18" s="676">
        <f ca="1">-SUMIF('O4 Summary by Class &amp; Accounts'!$C$19:$C$205, 'O1 Revenue to cost|RR'!$A18,'O4 Summary by Class &amp; Accounts'!X$19:X$205)</f>
        <v>0</v>
      </c>
    </row>
    <row r="19" spans="1:23" s="658" customFormat="1" ht="13.5" thickBot="1">
      <c r="A19" s="1044" t="s">
        <v>248</v>
      </c>
      <c r="B19" s="504" t="s">
        <v>18</v>
      </c>
      <c r="C19" s="1038">
        <f>SUM(D19:W19)</f>
        <v>541300</v>
      </c>
      <c r="D19" s="677">
        <f ca="1">-SUMIF('O4 Summary by Class &amp; Accounts'!$C$19:$C$205,'O1 Revenue to cost|RR'!$A19,'O4 Summary by Class &amp; Accounts'!E$19:E$205)</f>
        <v>355858.71408833866</v>
      </c>
      <c r="E19" s="677">
        <f ca="1">-SUMIF('O4 Summary by Class &amp; Accounts'!$C$19:$C$205,'O1 Revenue to cost|RR'!$A19,'O4 Summary by Class &amp; Accounts'!F$19:F$205)</f>
        <v>92184.164439495988</v>
      </c>
      <c r="F19" s="677">
        <f ca="1">-SUMIF('O4 Summary by Class &amp; Accounts'!$C$19:$C$205,'O1 Revenue to cost|RR'!$A19,'O4 Summary by Class &amp; Accounts'!G$19:G$205) +'I3 TB Data'!G265</f>
        <v>84964.601133379896</v>
      </c>
      <c r="G19" s="677">
        <f ca="1">-SUMIF('O4 Summary by Class &amp; Accounts'!$C$19:$C$205,'O1 Revenue to cost|RR'!$A19,'O4 Summary by Class &amp; Accounts'!H$19:H$205)</f>
        <v>0</v>
      </c>
      <c r="H19" s="677">
        <f ca="1">-SUMIF('O4 Summary by Class &amp; Accounts'!$C$19:$C$205,'O1 Revenue to cost|RR'!$A19,'O4 Summary by Class &amp; Accounts'!I$19:I$205)</f>
        <v>0</v>
      </c>
      <c r="I19" s="677">
        <f ca="1">-SUMIF('O4 Summary by Class &amp; Accounts'!$C$19:$C$205,'O1 Revenue to cost|RR'!$A19,'O4 Summary by Class &amp; Accounts'!J$19:J$205)</f>
        <v>0</v>
      </c>
      <c r="J19" s="677">
        <f ca="1">-SUMIF('O4 Summary by Class &amp; Accounts'!$C$19:$C$205,'O1 Revenue to cost|RR'!$A19,'O4 Summary by Class &amp; Accounts'!K$19:K$205)</f>
        <v>6582.1560602514501</v>
      </c>
      <c r="K19" s="677">
        <f ca="1">-SUMIF('O4 Summary by Class &amp; Accounts'!$C$19:$C$205,'O1 Revenue to cost|RR'!$A19,'O4 Summary by Class &amp; Accounts'!L$19:L$205)</f>
        <v>1019.6114665948271</v>
      </c>
      <c r="L19" s="677">
        <f ca="1">-SUMIF('O4 Summary by Class &amp; Accounts'!$C$19:$C$205,'O1 Revenue to cost|RR'!$A19,'O4 Summary by Class &amp; Accounts'!M$19:M$205)</f>
        <v>690.75281193921137</v>
      </c>
      <c r="M19" s="677">
        <f ca="1">-SUMIF('O4 Summary by Class &amp; Accounts'!$C$19:$C$205,'O1 Revenue to cost|RR'!$A19,'O4 Summary by Class &amp; Accounts'!N$19:N$205)</f>
        <v>0</v>
      </c>
      <c r="N19" s="677">
        <f ca="1">-SUMIF('O4 Summary by Class &amp; Accounts'!$C$19:$C$205,'O1 Revenue to cost|RR'!$A19,'O4 Summary by Class &amp; Accounts'!O$19:O$205)</f>
        <v>0</v>
      </c>
      <c r="O19" s="677">
        <f ca="1">-SUMIF('O4 Summary by Class &amp; Accounts'!$C$19:$C$205,'O1 Revenue to cost|RR'!$A19,'O4 Summary by Class &amp; Accounts'!P$19:P$205)</f>
        <v>0</v>
      </c>
      <c r="P19" s="677">
        <f ca="1">-SUMIF('O4 Summary by Class &amp; Accounts'!$C$19:$C$205,'O1 Revenue to cost|RR'!$A19,'O4 Summary by Class &amp; Accounts'!Q$19:Q$205)</f>
        <v>0</v>
      </c>
      <c r="Q19" s="677">
        <f ca="1">-SUMIF('O4 Summary by Class &amp; Accounts'!$C$19:$C$205,'O1 Revenue to cost|RR'!$A19,'O4 Summary by Class &amp; Accounts'!R$19:R$205)</f>
        <v>0</v>
      </c>
      <c r="R19" s="677">
        <f ca="1">-SUMIF('O4 Summary by Class &amp; Accounts'!$C$19:$C$205,'O1 Revenue to cost|RR'!$A19,'O4 Summary by Class &amp; Accounts'!S$19:S$205)</f>
        <v>0</v>
      </c>
      <c r="S19" s="677">
        <f ca="1">-SUMIF('O4 Summary by Class &amp; Accounts'!$C$19:$C$205,'O1 Revenue to cost|RR'!$A19,'O4 Summary by Class &amp; Accounts'!T$19:T$205)</f>
        <v>0</v>
      </c>
      <c r="T19" s="677">
        <f ca="1">-SUMIF('O4 Summary by Class &amp; Accounts'!$C$19:$C$205,'O1 Revenue to cost|RR'!$A19,'O4 Summary by Class &amp; Accounts'!U$19:U$205)</f>
        <v>0</v>
      </c>
      <c r="U19" s="677">
        <f ca="1">-SUMIF('O4 Summary by Class &amp; Accounts'!$C$19:$C$205,'O1 Revenue to cost|RR'!$A19,'O4 Summary by Class &amp; Accounts'!V$19:V$205)</f>
        <v>0</v>
      </c>
      <c r="V19" s="677">
        <f ca="1">-SUMIF('O4 Summary by Class &amp; Accounts'!$C$19:$C$205,'O1 Revenue to cost|RR'!$A19,'O4 Summary by Class &amp; Accounts'!W$19:W$205)</f>
        <v>0</v>
      </c>
      <c r="W19" s="677">
        <f ca="1">-SUMIF('O4 Summary by Class &amp; Accounts'!$C$19:$C$205,'O1 Revenue to cost|RR'!$A19,'O4 Summary by Class &amp; Accounts'!X$19:X$205)</f>
        <v>0</v>
      </c>
    </row>
    <row r="20" spans="1:23" s="59" customFormat="1" ht="13.5" thickBot="1">
      <c r="A20" s="1044"/>
      <c r="B20" s="1050" t="s">
        <v>202</v>
      </c>
      <c r="C20" s="1051">
        <f t="shared" ref="C20:W20" si="0">C18+C19</f>
        <v>7658199.9999999981</v>
      </c>
      <c r="D20" s="1052">
        <f t="shared" si="0"/>
        <v>3984174.3834373103</v>
      </c>
      <c r="E20" s="1052">
        <f t="shared" si="0"/>
        <v>1433631.7253554363</v>
      </c>
      <c r="F20" s="1052">
        <f t="shared" si="0"/>
        <v>2088331.4000852944</v>
      </c>
      <c r="G20" s="1052">
        <f t="shared" si="0"/>
        <v>0</v>
      </c>
      <c r="H20" s="1052">
        <f t="shared" si="0"/>
        <v>0</v>
      </c>
      <c r="I20" s="1052">
        <f t="shared" si="0"/>
        <v>0</v>
      </c>
      <c r="J20" s="1052">
        <f t="shared" si="0"/>
        <v>87766.764700725049</v>
      </c>
      <c r="K20" s="1052">
        <f t="shared" si="0"/>
        <v>18282.102794103961</v>
      </c>
      <c r="L20" s="1052">
        <f t="shared" si="0"/>
        <v>46013.623627129033</v>
      </c>
      <c r="M20" s="1052">
        <f t="shared" si="0"/>
        <v>0</v>
      </c>
      <c r="N20" s="1052">
        <f t="shared" si="0"/>
        <v>0</v>
      </c>
      <c r="O20" s="1052">
        <f t="shared" si="0"/>
        <v>0</v>
      </c>
      <c r="P20" s="1052">
        <f t="shared" si="0"/>
        <v>0</v>
      </c>
      <c r="Q20" s="1052">
        <f t="shared" si="0"/>
        <v>0</v>
      </c>
      <c r="R20" s="1052">
        <f t="shared" si="0"/>
        <v>0</v>
      </c>
      <c r="S20" s="1052">
        <f t="shared" si="0"/>
        <v>0</v>
      </c>
      <c r="T20" s="1052">
        <f t="shared" si="0"/>
        <v>0</v>
      </c>
      <c r="U20" s="1052">
        <f t="shared" si="0"/>
        <v>0</v>
      </c>
      <c r="V20" s="1052">
        <f t="shared" si="0"/>
        <v>0</v>
      </c>
      <c r="W20" s="1052">
        <f t="shared" si="0"/>
        <v>0</v>
      </c>
    </row>
    <row r="21" spans="1:23" ht="13.5" thickTop="1">
      <c r="A21" s="1044"/>
      <c r="B21" s="504"/>
      <c r="C21" s="1039"/>
      <c r="D21" s="678"/>
      <c r="E21" s="678"/>
      <c r="F21" s="678"/>
      <c r="G21" s="678"/>
      <c r="H21" s="678"/>
      <c r="I21" s="678"/>
      <c r="J21" s="678"/>
      <c r="K21" s="678"/>
      <c r="L21" s="678"/>
      <c r="M21" s="682"/>
      <c r="N21" s="682"/>
      <c r="O21" s="682"/>
      <c r="P21" s="682"/>
      <c r="Q21" s="682"/>
      <c r="R21" s="682"/>
      <c r="S21" s="682"/>
      <c r="T21" s="682"/>
      <c r="U21" s="682"/>
      <c r="V21" s="682"/>
      <c r="W21" s="682"/>
    </row>
    <row r="22" spans="1:23" ht="12.75">
      <c r="A22" s="1044"/>
      <c r="B22" s="1047" t="s">
        <v>203</v>
      </c>
      <c r="C22" s="1039"/>
      <c r="D22" s="678"/>
      <c r="E22" s="678"/>
      <c r="F22" s="678"/>
      <c r="G22" s="678"/>
      <c r="H22" s="678"/>
      <c r="I22" s="678"/>
      <c r="J22" s="678"/>
      <c r="K22" s="678"/>
      <c r="L22" s="678"/>
      <c r="M22" s="682"/>
      <c r="N22" s="682"/>
      <c r="O22" s="682"/>
      <c r="P22" s="682"/>
      <c r="Q22" s="682"/>
      <c r="R22" s="682"/>
      <c r="S22" s="682"/>
      <c r="T22" s="682"/>
      <c r="U22" s="682"/>
      <c r="V22" s="682"/>
      <c r="W22" s="682"/>
    </row>
    <row r="23" spans="1:23" ht="12.75">
      <c r="A23" s="1044" t="s">
        <v>249</v>
      </c>
      <c r="B23" s="504" t="s">
        <v>261</v>
      </c>
      <c r="C23" s="1039">
        <f t="shared" ref="C23:C28" si="1">SUM(D23:W23)</f>
        <v>1783000</v>
      </c>
      <c r="D23" s="678">
        <f ca="1">SUMIF('O4 Summary by Class &amp; Accounts'!$C$19:$C$205, 'O1 Revenue to cost|RR'!$A23,'O4 Summary by Class &amp; Accounts'!E$19:E$205)</f>
        <v>940628.98264249892</v>
      </c>
      <c r="E23" s="678">
        <f ca="1">SUMIF('O4 Summary by Class &amp; Accounts'!$C$19:$C$205, 'O1 Revenue to cost|RR'!$A23,'O4 Summary by Class &amp; Accounts'!F$19:F$205)</f>
        <v>292901.24748927134</v>
      </c>
      <c r="F23" s="678">
        <f ca="1">SUMIF('O4 Summary by Class &amp; Accounts'!$C$19:$C$205, 'O1 Revenue to cost|RR'!$A23,'O4 Summary by Class &amp; Accounts'!G$19:G$205)</f>
        <v>414396.46079333546</v>
      </c>
      <c r="G23" s="678">
        <f ca="1">SUMIF('O4 Summary by Class &amp; Accounts'!$C$19:$C$205, 'O1 Revenue to cost|RR'!$A23,'O4 Summary by Class &amp; Accounts'!H$19:H$205)</f>
        <v>0</v>
      </c>
      <c r="H23" s="678">
        <f ca="1">SUMIF('O4 Summary by Class &amp; Accounts'!$C$19:$C$205, 'O1 Revenue to cost|RR'!$A23,'O4 Summary by Class &amp; Accounts'!I$19:I$205)</f>
        <v>0</v>
      </c>
      <c r="I23" s="678">
        <f ca="1">SUMIF('O4 Summary by Class &amp; Accounts'!$C$19:$C$205, 'O1 Revenue to cost|RR'!$A23,'O4 Summary by Class &amp; Accounts'!J$19:J$205)</f>
        <v>0</v>
      </c>
      <c r="J23" s="678">
        <f ca="1">SUMIF('O4 Summary by Class &amp; Accounts'!$C$19:$C$205, 'O1 Revenue to cost|RR'!$A23,'O4 Summary by Class &amp; Accounts'!K$19:K$205)</f>
        <v>122131.28430497005</v>
      </c>
      <c r="K23" s="678">
        <f ca="1">SUMIF('O4 Summary by Class &amp; Accounts'!$C$19:$C$205, 'O1 Revenue to cost|RR'!$A23,'O4 Summary by Class &amp; Accounts'!L$19:L$205)</f>
        <v>6697.3004610430708</v>
      </c>
      <c r="L23" s="678">
        <f ca="1">SUMIF('O4 Summary by Class &amp; Accounts'!$C$19:$C$205, 'O1 Revenue to cost|RR'!$A23,'O4 Summary by Class &amp; Accounts'!M$19:M$205)</f>
        <v>6244.724308881292</v>
      </c>
      <c r="M23" s="678">
        <f ca="1">SUMIF('O4 Summary by Class &amp; Accounts'!$C$19:$C$205, 'O1 Revenue to cost|RR'!$A23,'O4 Summary by Class &amp; Accounts'!N$19:N$205)</f>
        <v>0</v>
      </c>
      <c r="N23" s="678">
        <f ca="1">SUMIF('O4 Summary by Class &amp; Accounts'!$C$19:$C$205, 'O1 Revenue to cost|RR'!$A23,'O4 Summary by Class &amp; Accounts'!O$19:O$205)</f>
        <v>0</v>
      </c>
      <c r="O23" s="678">
        <f ca="1">SUMIF('O4 Summary by Class &amp; Accounts'!$C$19:$C$205, 'O1 Revenue to cost|RR'!$A23,'O4 Summary by Class &amp; Accounts'!P$19:P$205)</f>
        <v>0</v>
      </c>
      <c r="P23" s="678">
        <f ca="1">SUMIF('O4 Summary by Class &amp; Accounts'!$C$19:$C$205, 'O1 Revenue to cost|RR'!$A23,'O4 Summary by Class &amp; Accounts'!Q$19:Q$205)</f>
        <v>0</v>
      </c>
      <c r="Q23" s="678">
        <f ca="1">SUMIF('O4 Summary by Class &amp; Accounts'!$C$19:$C$205, 'O1 Revenue to cost|RR'!$A23,'O4 Summary by Class &amp; Accounts'!R$19:R$205)</f>
        <v>0</v>
      </c>
      <c r="R23" s="678">
        <f ca="1">SUMIF('O4 Summary by Class &amp; Accounts'!$C$19:$C$205, 'O1 Revenue to cost|RR'!$A23,'O4 Summary by Class &amp; Accounts'!S$19:S$205)</f>
        <v>0</v>
      </c>
      <c r="S23" s="678">
        <f ca="1">SUMIF('O4 Summary by Class &amp; Accounts'!$C$19:$C$205, 'O1 Revenue to cost|RR'!$A23,'O4 Summary by Class &amp; Accounts'!T$19:T$205)</f>
        <v>0</v>
      </c>
      <c r="T23" s="678">
        <f ca="1">SUMIF('O4 Summary by Class &amp; Accounts'!$C$19:$C$205, 'O1 Revenue to cost|RR'!$A23,'O4 Summary by Class &amp; Accounts'!U$19:U$205)</f>
        <v>0</v>
      </c>
      <c r="U23" s="678">
        <f ca="1">SUMIF('O4 Summary by Class &amp; Accounts'!$C$19:$C$205, 'O1 Revenue to cost|RR'!$A23,'O4 Summary by Class &amp; Accounts'!V$19:V$205)</f>
        <v>0</v>
      </c>
      <c r="V23" s="678">
        <f ca="1">SUMIF('O4 Summary by Class &amp; Accounts'!$C$19:$C$205, 'O1 Revenue to cost|RR'!$A23,'O4 Summary by Class &amp; Accounts'!W$19:W$205)</f>
        <v>0</v>
      </c>
      <c r="W23" s="678">
        <f ca="1">SUMIF('O4 Summary by Class &amp; Accounts'!$C$19:$C$205, 'O1 Revenue to cost|RR'!$A23,'O4 Summary by Class &amp; Accounts'!X$19:X$205)</f>
        <v>0</v>
      </c>
    </row>
    <row r="24" spans="1:23" ht="12.75">
      <c r="A24" s="1044" t="s">
        <v>250</v>
      </c>
      <c r="B24" s="504" t="s">
        <v>260</v>
      </c>
      <c r="C24" s="1039">
        <f t="shared" si="1"/>
        <v>1081000</v>
      </c>
      <c r="D24" s="678">
        <f ca="1">SUMIF('O4 Summary by Class &amp; Accounts'!$C$19:$C$205, 'O1 Revenue to cost|RR'!$A24,'O4 Summary by Class &amp; Accounts'!E$19:E$205)</f>
        <v>780004.571594459</v>
      </c>
      <c r="E24" s="678">
        <f ca="1">SUMIF('O4 Summary by Class &amp; Accounts'!$C$19:$C$205, 'O1 Revenue to cost|RR'!$A24,'O4 Summary by Class &amp; Accounts'!F$19:F$205)</f>
        <v>191789.87102953452</v>
      </c>
      <c r="F24" s="678">
        <f ca="1">SUMIF('O4 Summary by Class &amp; Accounts'!$C$19:$C$205, 'O1 Revenue to cost|RR'!$A24,'O4 Summary by Class &amp; Accounts'!G$19:G$205)</f>
        <v>106961.40779406307</v>
      </c>
      <c r="G24" s="678">
        <f ca="1">SUMIF('O4 Summary by Class &amp; Accounts'!$C$19:$C$205, 'O1 Revenue to cost|RR'!$A24,'O4 Summary by Class &amp; Accounts'!H$19:H$205)</f>
        <v>0</v>
      </c>
      <c r="H24" s="678">
        <f ca="1">SUMIF('O4 Summary by Class &amp; Accounts'!$C$19:$C$205, 'O1 Revenue to cost|RR'!$A24,'O4 Summary by Class &amp; Accounts'!I$19:I$205)</f>
        <v>0</v>
      </c>
      <c r="I24" s="678">
        <f ca="1">SUMIF('O4 Summary by Class &amp; Accounts'!$C$19:$C$205, 'O1 Revenue to cost|RR'!$A24,'O4 Summary by Class &amp; Accounts'!J$19:J$205)</f>
        <v>0</v>
      </c>
      <c r="J24" s="678">
        <f ca="1">SUMIF('O4 Summary by Class &amp; Accounts'!$C$19:$C$205, 'O1 Revenue to cost|RR'!$A24,'O4 Summary by Class &amp; Accounts'!K$19:K$205)</f>
        <v>612.14401520355511</v>
      </c>
      <c r="K24" s="678">
        <f ca="1">SUMIF('O4 Summary by Class &amp; Accounts'!$C$19:$C$205, 'O1 Revenue to cost|RR'!$A24,'O4 Summary by Class &amp; Accounts'!L$19:L$205)</f>
        <v>1045.8855938866313</v>
      </c>
      <c r="L24" s="678">
        <f ca="1">SUMIF('O4 Summary by Class &amp; Accounts'!$C$19:$C$205, 'O1 Revenue to cost|RR'!$A24,'O4 Summary by Class &amp; Accounts'!M$19:M$205)</f>
        <v>586.11997285313089</v>
      </c>
      <c r="M24" s="678">
        <f ca="1">SUMIF('O4 Summary by Class &amp; Accounts'!$C$19:$C$205, 'O1 Revenue to cost|RR'!$A24,'O4 Summary by Class &amp; Accounts'!N$19:N$205)</f>
        <v>0</v>
      </c>
      <c r="N24" s="678">
        <f ca="1">SUMIF('O4 Summary by Class &amp; Accounts'!$C$19:$C$205, 'O1 Revenue to cost|RR'!$A24,'O4 Summary by Class &amp; Accounts'!O$19:O$205)</f>
        <v>0</v>
      </c>
      <c r="O24" s="678">
        <f ca="1">SUMIF('O4 Summary by Class &amp; Accounts'!$C$19:$C$205, 'O1 Revenue to cost|RR'!$A24,'O4 Summary by Class &amp; Accounts'!P$19:P$205)</f>
        <v>0</v>
      </c>
      <c r="P24" s="678">
        <f ca="1">SUMIF('O4 Summary by Class &amp; Accounts'!$C$19:$C$205, 'O1 Revenue to cost|RR'!$A24,'O4 Summary by Class &amp; Accounts'!Q$19:Q$205)</f>
        <v>0</v>
      </c>
      <c r="Q24" s="678">
        <f ca="1">SUMIF('O4 Summary by Class &amp; Accounts'!$C$19:$C$205, 'O1 Revenue to cost|RR'!$A24,'O4 Summary by Class &amp; Accounts'!R$19:R$205)</f>
        <v>0</v>
      </c>
      <c r="R24" s="678">
        <f ca="1">SUMIF('O4 Summary by Class &amp; Accounts'!$C$19:$C$205, 'O1 Revenue to cost|RR'!$A24,'O4 Summary by Class &amp; Accounts'!S$19:S$205)</f>
        <v>0</v>
      </c>
      <c r="S24" s="678">
        <f ca="1">SUMIF('O4 Summary by Class &amp; Accounts'!$C$19:$C$205, 'O1 Revenue to cost|RR'!$A24,'O4 Summary by Class &amp; Accounts'!T$19:T$205)</f>
        <v>0</v>
      </c>
      <c r="T24" s="678">
        <f ca="1">SUMIF('O4 Summary by Class &amp; Accounts'!$C$19:$C$205, 'O1 Revenue to cost|RR'!$A24,'O4 Summary by Class &amp; Accounts'!U$19:U$205)</f>
        <v>0</v>
      </c>
      <c r="U24" s="678">
        <f ca="1">SUMIF('O4 Summary by Class &amp; Accounts'!$C$19:$C$205, 'O1 Revenue to cost|RR'!$A24,'O4 Summary by Class &amp; Accounts'!V$19:V$205)</f>
        <v>0</v>
      </c>
      <c r="V24" s="678">
        <f ca="1">SUMIF('O4 Summary by Class &amp; Accounts'!$C$19:$C$205, 'O1 Revenue to cost|RR'!$A24,'O4 Summary by Class &amp; Accounts'!W$19:W$205)</f>
        <v>0</v>
      </c>
      <c r="W24" s="678">
        <f ca="1">SUMIF('O4 Summary by Class &amp; Accounts'!$C$19:$C$205, 'O1 Revenue to cost|RR'!$A24,'O4 Summary by Class &amp; Accounts'!X$19:X$205)</f>
        <v>0</v>
      </c>
    </row>
    <row r="25" spans="1:23" ht="12.75">
      <c r="A25" s="1044" t="s">
        <v>251</v>
      </c>
      <c r="B25" s="504" t="s">
        <v>1192</v>
      </c>
      <c r="C25" s="1039">
        <f t="shared" si="1"/>
        <v>1481999.9999999993</v>
      </c>
      <c r="D25" s="678">
        <f ca="1">SUMIF('O4 Summary by Class &amp; Accounts'!$C$19:$C$205, 'O1 Revenue to cost|RR'!$A25,'O4 Summary by Class &amp; Accounts'!E$19:E$205)</f>
        <v>884649.13149298111</v>
      </c>
      <c r="E25" s="678">
        <f ca="1">SUMIF('O4 Summary by Class &amp; Accounts'!$C$19:$C$205, 'O1 Revenue to cost|RR'!$A25,'O4 Summary by Class &amp; Accounts'!F$19:F$205)</f>
        <v>251030.97173836073</v>
      </c>
      <c r="F25" s="678">
        <f ca="1">SUMIF('O4 Summary by Class &amp; Accounts'!$C$19:$C$205, 'O1 Revenue to cost|RR'!$A25,'O4 Summary by Class &amp; Accounts'!G$19:G$205)</f>
        <v>273667.45821286028</v>
      </c>
      <c r="G25" s="678">
        <f ca="1">SUMIF('O4 Summary by Class &amp; Accounts'!$C$19:$C$205, 'O1 Revenue to cost|RR'!$A25,'O4 Summary by Class &amp; Accounts'!H$19:H$205)</f>
        <v>0</v>
      </c>
      <c r="H25" s="678">
        <f ca="1">SUMIF('O4 Summary by Class &amp; Accounts'!$C$19:$C$205, 'O1 Revenue to cost|RR'!$A25,'O4 Summary by Class &amp; Accounts'!I$19:I$205)</f>
        <v>0</v>
      </c>
      <c r="I25" s="678">
        <f ca="1">SUMIF('O4 Summary by Class &amp; Accounts'!$C$19:$C$205, 'O1 Revenue to cost|RR'!$A25,'O4 Summary by Class &amp; Accounts'!J$19:J$205)</f>
        <v>0</v>
      </c>
      <c r="J25" s="678">
        <f ca="1">SUMIF('O4 Summary by Class &amp; Accounts'!$C$19:$C$205, 'O1 Revenue to cost|RR'!$A25,'O4 Summary by Class &amp; Accounts'!K$19:K$205)</f>
        <v>64990.088054843349</v>
      </c>
      <c r="K25" s="678">
        <f ca="1">SUMIF('O4 Summary by Class &amp; Accounts'!$C$19:$C$205, 'O1 Revenue to cost|RR'!$A25,'O4 Summary by Class &amp; Accounts'!L$19:L$205)</f>
        <v>4067.6753797464398</v>
      </c>
      <c r="L25" s="678">
        <f ca="1">SUMIF('O4 Summary by Class &amp; Accounts'!$C$19:$C$205, 'O1 Revenue to cost|RR'!$A25,'O4 Summary by Class &amp; Accounts'!M$19:M$205)</f>
        <v>3594.675121207817</v>
      </c>
      <c r="M25" s="678">
        <f ca="1">SUMIF('O4 Summary by Class &amp; Accounts'!$C$19:$C$205, 'O1 Revenue to cost|RR'!$A25,'O4 Summary by Class &amp; Accounts'!N$19:N$205)</f>
        <v>0</v>
      </c>
      <c r="N25" s="678">
        <f ca="1">SUMIF('O4 Summary by Class &amp; Accounts'!$C$19:$C$205, 'O1 Revenue to cost|RR'!$A25,'O4 Summary by Class &amp; Accounts'!O$19:O$205)</f>
        <v>0</v>
      </c>
      <c r="O25" s="678">
        <f ca="1">SUMIF('O4 Summary by Class &amp; Accounts'!$C$19:$C$205, 'O1 Revenue to cost|RR'!$A25,'O4 Summary by Class &amp; Accounts'!P$19:P$205)</f>
        <v>0</v>
      </c>
      <c r="P25" s="678">
        <f ca="1">SUMIF('O4 Summary by Class &amp; Accounts'!$C$19:$C$205, 'O1 Revenue to cost|RR'!$A25,'O4 Summary by Class &amp; Accounts'!Q$19:Q$205)</f>
        <v>0</v>
      </c>
      <c r="Q25" s="678">
        <f ca="1">SUMIF('O4 Summary by Class &amp; Accounts'!$C$19:$C$205, 'O1 Revenue to cost|RR'!$A25,'O4 Summary by Class &amp; Accounts'!R$19:R$205)</f>
        <v>0</v>
      </c>
      <c r="R25" s="678">
        <f ca="1">SUMIF('O4 Summary by Class &amp; Accounts'!$C$19:$C$205, 'O1 Revenue to cost|RR'!$A25,'O4 Summary by Class &amp; Accounts'!S$19:S$205)</f>
        <v>0</v>
      </c>
      <c r="S25" s="678">
        <f ca="1">SUMIF('O4 Summary by Class &amp; Accounts'!$C$19:$C$205, 'O1 Revenue to cost|RR'!$A25,'O4 Summary by Class &amp; Accounts'!T$19:T$205)</f>
        <v>0</v>
      </c>
      <c r="T25" s="678">
        <f ca="1">SUMIF('O4 Summary by Class &amp; Accounts'!$C$19:$C$205, 'O1 Revenue to cost|RR'!$A25,'O4 Summary by Class &amp; Accounts'!U$19:U$205)</f>
        <v>0</v>
      </c>
      <c r="U25" s="678">
        <f ca="1">SUMIF('O4 Summary by Class &amp; Accounts'!$C$19:$C$205, 'O1 Revenue to cost|RR'!$A25,'O4 Summary by Class &amp; Accounts'!V$19:V$205)</f>
        <v>0</v>
      </c>
      <c r="V25" s="678">
        <f ca="1">SUMIF('O4 Summary by Class &amp; Accounts'!$C$19:$C$205, 'O1 Revenue to cost|RR'!$A25,'O4 Summary by Class &amp; Accounts'!W$19:W$205)</f>
        <v>0</v>
      </c>
      <c r="W25" s="678">
        <f ca="1">SUMIF('O4 Summary by Class &amp; Accounts'!$C$19:$C$205, 'O1 Revenue to cost|RR'!$A25,'O4 Summary by Class &amp; Accounts'!X$19:X$205)</f>
        <v>0</v>
      </c>
    </row>
    <row r="26" spans="1:23" ht="12.75">
      <c r="A26" s="1044" t="s">
        <v>258</v>
      </c>
      <c r="B26" s="504" t="s">
        <v>259</v>
      </c>
      <c r="C26" s="1040">
        <f>IF(ISERROR(SUM(D26:W26)), "-", SUM(D26:W26))</f>
        <v>1449000.0000000002</v>
      </c>
      <c r="D26" s="685">
        <f ca="1">IF(ISERROR(SUMIF('O4 Summary by Class &amp; Accounts'!$C$19:$C$205, 'O1 Revenue to cost|RR'!$A26,'O4 Summary by Class &amp; Accounts'!E$19:E$205)), "-", SUMIF('O4 Summary by Class &amp; Accounts'!$C$19:$C$205, 'O1 Revenue to cost|RR'!$A26,'O4 Summary by Class &amp; Accounts'!E$19:E$205))</f>
        <v>731714.65258039709</v>
      </c>
      <c r="E26" s="685">
        <f ca="1">IF(ISERROR(SUMIF('O4 Summary by Class &amp; Accounts'!$C$19:$C$205, 'O1 Revenue to cost|RR'!$A26,'O4 Summary by Class &amp; Accounts'!F$19:F$205)), "-", SUMIF('O4 Summary by Class &amp; Accounts'!$C$19:$C$205, 'O1 Revenue to cost|RR'!$A26,'O4 Summary by Class &amp; Accounts'!F$19:F$205))</f>
        <v>260791.94419424827</v>
      </c>
      <c r="F26" s="685">
        <f ca="1">IF(ISERROR(SUMIF('O4 Summary by Class &amp; Accounts'!$C$19:$C$205, 'O1 Revenue to cost|RR'!$A26,'O4 Summary by Class &amp; Accounts'!G$19:G$205)), "-", SUMIF('O4 Summary by Class &amp; Accounts'!$C$19:$C$205, 'O1 Revenue to cost|RR'!$A26,'O4 Summary by Class &amp; Accounts'!G$19:G$205))</f>
        <v>342719.53827041743</v>
      </c>
      <c r="G26" s="685">
        <f ca="1">IF(ISERROR(SUMIF('O4 Summary by Class &amp; Accounts'!$C$19:$C$205, 'O1 Revenue to cost|RR'!$A26,'O4 Summary by Class &amp; Accounts'!H$19:H$205)), "-", SUMIF('O4 Summary by Class &amp; Accounts'!$C$19:$C$205, 'O1 Revenue to cost|RR'!$A26,'O4 Summary by Class &amp; Accounts'!H$19:H$205))</f>
        <v>0</v>
      </c>
      <c r="H26" s="685">
        <f ca="1">IF(ISERROR(SUMIF('O4 Summary by Class &amp; Accounts'!$C$19:$C$205, 'O1 Revenue to cost|RR'!$A26,'O4 Summary by Class &amp; Accounts'!I$19:I$205)), "-", SUMIF('O4 Summary by Class &amp; Accounts'!$C$19:$C$205, 'O1 Revenue to cost|RR'!$A26,'O4 Summary by Class &amp; Accounts'!I$19:I$205))</f>
        <v>0</v>
      </c>
      <c r="I26" s="685">
        <f ca="1">IF(ISERROR(SUMIF('O4 Summary by Class &amp; Accounts'!$C$19:$C$205, 'O1 Revenue to cost|RR'!$A26,'O4 Summary by Class &amp; Accounts'!J$19:J$205)), "-", SUMIF('O4 Summary by Class &amp; Accounts'!$C$19:$C$205, 'O1 Revenue to cost|RR'!$A26,'O4 Summary by Class &amp; Accounts'!J$19:J$205))</f>
        <v>0</v>
      </c>
      <c r="J26" s="685">
        <f ca="1">IF(ISERROR(SUMIF('O4 Summary by Class &amp; Accounts'!$C$19:$C$205, 'O1 Revenue to cost|RR'!$A26,'O4 Summary by Class &amp; Accounts'!K$19:K$205)), "-", SUMIF('O4 Summary by Class &amp; Accounts'!$C$19:$C$205, 'O1 Revenue to cost|RR'!$A26,'O4 Summary by Class &amp; Accounts'!K$19:K$205))</f>
        <v>103027.03219832212</v>
      </c>
      <c r="K26" s="685">
        <f ca="1">IF(ISERROR(SUMIF('O4 Summary by Class &amp; Accounts'!$C$19:$C$205, 'O1 Revenue to cost|RR'!$A26,'O4 Summary by Class &amp; Accounts'!L$19:L$205)), "-", SUMIF('O4 Summary by Class &amp; Accounts'!$C$19:$C$205, 'O1 Revenue to cost|RR'!$A26,'O4 Summary by Class &amp; Accounts'!L$19:L$205))</f>
        <v>5650.9019848377375</v>
      </c>
      <c r="L26" s="685">
        <f ca="1">IF(ISERROR(SUMIF('O4 Summary by Class &amp; Accounts'!$C$19:$C$205, 'O1 Revenue to cost|RR'!$A26,'O4 Summary by Class &amp; Accounts'!M$19:M$205)), "-", SUMIF('O4 Summary by Class &amp; Accounts'!$C$19:$C$205, 'O1 Revenue to cost|RR'!$A26,'O4 Summary by Class &amp; Accounts'!M$19:M$205))</f>
        <v>5095.9307717775446</v>
      </c>
      <c r="M26" s="685">
        <f ca="1">IF(ISERROR(SUMIF('O4 Summary by Class &amp; Accounts'!$C$19:$C$205, 'O1 Revenue to cost|RR'!$A26,'O4 Summary by Class &amp; Accounts'!N$19:N$205)), "-", SUMIF('O4 Summary by Class &amp; Accounts'!$C$19:$C$205, 'O1 Revenue to cost|RR'!$A26,'O4 Summary by Class &amp; Accounts'!N$19:N$205))</f>
        <v>0</v>
      </c>
      <c r="N26" s="685">
        <f ca="1">IF(ISERROR(SUMIF('O4 Summary by Class &amp; Accounts'!$C$19:$C$205, 'O1 Revenue to cost|RR'!$A26,'O4 Summary by Class &amp; Accounts'!O$19:O$205)), "-", SUMIF('O4 Summary by Class &amp; Accounts'!$C$19:$C$205, 'O1 Revenue to cost|RR'!$A26,'O4 Summary by Class &amp; Accounts'!O$19:O$205))</f>
        <v>0</v>
      </c>
      <c r="O26" s="685">
        <f ca="1">IF(ISERROR(SUMIF('O4 Summary by Class &amp; Accounts'!$C$19:$C$205, 'O1 Revenue to cost|RR'!$A26,'O4 Summary by Class &amp; Accounts'!P$19:P$205)), "-", SUMIF('O4 Summary by Class &amp; Accounts'!$C$19:$C$205, 'O1 Revenue to cost|RR'!$A26,'O4 Summary by Class &amp; Accounts'!P$19:P$205))</f>
        <v>0</v>
      </c>
      <c r="P26" s="685">
        <f ca="1">IF(ISERROR(SUMIF('O4 Summary by Class &amp; Accounts'!$C$19:$C$205, 'O1 Revenue to cost|RR'!$A26,'O4 Summary by Class &amp; Accounts'!Q$19:Q$205)), "-", SUMIF('O4 Summary by Class &amp; Accounts'!$C$19:$C$205, 'O1 Revenue to cost|RR'!$A26,'O4 Summary by Class &amp; Accounts'!Q$19:Q$205))</f>
        <v>0</v>
      </c>
      <c r="Q26" s="685">
        <f ca="1">IF(ISERROR(SUMIF('O4 Summary by Class &amp; Accounts'!$C$19:$C$205, 'O1 Revenue to cost|RR'!$A26,'O4 Summary by Class &amp; Accounts'!R$19:R$205)), "-", SUMIF('O4 Summary by Class &amp; Accounts'!$C$19:$C$205, 'O1 Revenue to cost|RR'!$A26,'O4 Summary by Class &amp; Accounts'!R$19:R$205))</f>
        <v>0</v>
      </c>
      <c r="R26" s="685">
        <f ca="1">IF(ISERROR(SUMIF('O4 Summary by Class &amp; Accounts'!$C$19:$C$205, 'O1 Revenue to cost|RR'!$A26,'O4 Summary by Class &amp; Accounts'!S$19:S$205)), "-", SUMIF('O4 Summary by Class &amp; Accounts'!$C$19:$C$205, 'O1 Revenue to cost|RR'!$A26,'O4 Summary by Class &amp; Accounts'!S$19:S$205))</f>
        <v>0</v>
      </c>
      <c r="S26" s="685">
        <f ca="1">IF(ISERROR(SUMIF('O4 Summary by Class &amp; Accounts'!$C$19:$C$205, 'O1 Revenue to cost|RR'!$A26,'O4 Summary by Class &amp; Accounts'!T$19:T$205)), "-", SUMIF('O4 Summary by Class &amp; Accounts'!$C$19:$C$205, 'O1 Revenue to cost|RR'!$A26,'O4 Summary by Class &amp; Accounts'!T$19:T$205))</f>
        <v>0</v>
      </c>
      <c r="T26" s="685">
        <f ca="1">IF(ISERROR(SUMIF('O4 Summary by Class &amp; Accounts'!$C$19:$C$205, 'O1 Revenue to cost|RR'!$A26,'O4 Summary by Class &amp; Accounts'!U$19:U$205)), "-", SUMIF('O4 Summary by Class &amp; Accounts'!$C$19:$C$205, 'O1 Revenue to cost|RR'!$A26,'O4 Summary by Class &amp; Accounts'!U$19:U$205))</f>
        <v>0</v>
      </c>
      <c r="U26" s="685">
        <f ca="1">IF(ISERROR(SUMIF('O4 Summary by Class &amp; Accounts'!$C$19:$C$205, 'O1 Revenue to cost|RR'!$A26,'O4 Summary by Class &amp; Accounts'!V$19:V$205)), "-", SUMIF('O4 Summary by Class &amp; Accounts'!$C$19:$C$205, 'O1 Revenue to cost|RR'!$A26,'O4 Summary by Class &amp; Accounts'!V$19:V$205))</f>
        <v>0</v>
      </c>
      <c r="V26" s="685">
        <f ca="1">IF(ISERROR(SUMIF('O4 Summary by Class &amp; Accounts'!$C$19:$C$205, 'O1 Revenue to cost|RR'!$A26,'O4 Summary by Class &amp; Accounts'!W$19:W$205)), "-", SUMIF('O4 Summary by Class &amp; Accounts'!$C$19:$C$205, 'O1 Revenue to cost|RR'!$A26,'O4 Summary by Class &amp; Accounts'!W$19:W$205))</f>
        <v>0</v>
      </c>
      <c r="W26" s="685">
        <f ca="1">IF(ISERROR(SUMIF('O4 Summary by Class &amp; Accounts'!$C$19:$C$205, 'O1 Revenue to cost|RR'!$A26,'O4 Summary by Class &amp; Accounts'!X$19:X$205)), "-", SUMIF('O4 Summary by Class &amp; Accounts'!$C$19:$C$205, 'O1 Revenue to cost|RR'!$A26,'O4 Summary by Class &amp; Accounts'!X$19:X$205))</f>
        <v>0</v>
      </c>
    </row>
    <row r="27" spans="1:23" ht="12.75">
      <c r="A27" s="1044" t="s">
        <v>1050</v>
      </c>
      <c r="B27" s="504" t="s">
        <v>257</v>
      </c>
      <c r="C27" s="1039">
        <f t="shared" si="1"/>
        <v>302400.00000000006</v>
      </c>
      <c r="D27" s="678">
        <f ca="1">SUMIF('O4 Summary by Class &amp; Accounts'!$C$19:$C$205, 'O1 Revenue to cost|RR'!$A27,'O4 Summary by Class &amp; Accounts'!E$19:E$205)</f>
        <v>151218.13922850185</v>
      </c>
      <c r="E27" s="678">
        <f ca="1">SUMIF('O4 Summary by Class &amp; Accounts'!$C$19:$C$205, 'O1 Revenue to cost|RR'!$A27,'O4 Summary by Class &amp; Accounts'!F$19:F$205)</f>
        <v>52445.304141333756</v>
      </c>
      <c r="F27" s="678">
        <f ca="1">SUMIF('O4 Summary by Class &amp; Accounts'!$C$19:$C$205, 'O1 Revenue to cost|RR'!$A27,'O4 Summary by Class &amp; Accounts'!G$19:G$205)</f>
        <v>76014.689557370817</v>
      </c>
      <c r="G27" s="678">
        <f ca="1">SUMIF('O4 Summary by Class &amp; Accounts'!$C$19:$C$205, 'O1 Revenue to cost|RR'!$A27,'O4 Summary by Class &amp; Accounts'!H$19:H$205)</f>
        <v>0</v>
      </c>
      <c r="H27" s="678">
        <f ca="1">SUMIF('O4 Summary by Class &amp; Accounts'!$C$19:$C$205, 'O1 Revenue to cost|RR'!$A27,'O4 Summary by Class &amp; Accounts'!I$19:I$205)</f>
        <v>0</v>
      </c>
      <c r="I27" s="678">
        <f ca="1">SUMIF('O4 Summary by Class &amp; Accounts'!$C$19:$C$205, 'O1 Revenue to cost|RR'!$A27,'O4 Summary by Class &amp; Accounts'!J$19:J$205)</f>
        <v>0</v>
      </c>
      <c r="J27" s="678">
        <f ca="1">SUMIF('O4 Summary by Class &amp; Accounts'!$C$19:$C$205, 'O1 Revenue to cost|RR'!$A27,'O4 Summary by Class &amp; Accounts'!K$19:K$205)</f>
        <v>20562.722945399615</v>
      </c>
      <c r="K27" s="678">
        <f ca="1">SUMIF('O4 Summary by Class &amp; Accounts'!$C$19:$C$205, 'O1 Revenue to cost|RR'!$A27,'O4 Summary by Class &amp; Accounts'!L$19:L$205)</f>
        <v>1128.3261072971825</v>
      </c>
      <c r="L27" s="678">
        <f ca="1">SUMIF('O4 Summary by Class &amp; Accounts'!$C$19:$C$205, 'O1 Revenue to cost|RR'!$A27,'O4 Summary by Class &amp; Accounts'!M$19:M$205)</f>
        <v>1030.8180200967629</v>
      </c>
      <c r="M27" s="678">
        <f ca="1">SUMIF('O4 Summary by Class &amp; Accounts'!$C$19:$C$205, 'O1 Revenue to cost|RR'!$A27,'O4 Summary by Class &amp; Accounts'!N$19:N$205)</f>
        <v>0</v>
      </c>
      <c r="N27" s="678">
        <f ca="1">SUMIF('O4 Summary by Class &amp; Accounts'!$C$19:$C$205, 'O1 Revenue to cost|RR'!$A27,'O4 Summary by Class &amp; Accounts'!O$19:O$205)</f>
        <v>0</v>
      </c>
      <c r="O27" s="678">
        <f ca="1">SUMIF('O4 Summary by Class &amp; Accounts'!$C$19:$C$205, 'O1 Revenue to cost|RR'!$A27,'O4 Summary by Class &amp; Accounts'!P$19:P$205)</f>
        <v>0</v>
      </c>
      <c r="P27" s="678">
        <f ca="1">SUMIF('O4 Summary by Class &amp; Accounts'!$C$19:$C$205, 'O1 Revenue to cost|RR'!$A27,'O4 Summary by Class &amp; Accounts'!Q$19:Q$205)</f>
        <v>0</v>
      </c>
      <c r="Q27" s="678">
        <f ca="1">SUMIF('O4 Summary by Class &amp; Accounts'!$C$19:$C$205, 'O1 Revenue to cost|RR'!$A27,'O4 Summary by Class &amp; Accounts'!R$19:R$205)</f>
        <v>0</v>
      </c>
      <c r="R27" s="678">
        <f ca="1">SUMIF('O4 Summary by Class &amp; Accounts'!$C$19:$C$205, 'O1 Revenue to cost|RR'!$A27,'O4 Summary by Class &amp; Accounts'!S$19:S$205)</f>
        <v>0</v>
      </c>
      <c r="S27" s="678">
        <f ca="1">SUMIF('O4 Summary by Class &amp; Accounts'!$C$19:$C$205, 'O1 Revenue to cost|RR'!$A27,'O4 Summary by Class &amp; Accounts'!T$19:T$205)</f>
        <v>0</v>
      </c>
      <c r="T27" s="678">
        <f ca="1">SUMIF('O4 Summary by Class &amp; Accounts'!$C$19:$C$205, 'O1 Revenue to cost|RR'!$A27,'O4 Summary by Class &amp; Accounts'!U$19:U$205)</f>
        <v>0</v>
      </c>
      <c r="U27" s="678">
        <f ca="1">SUMIF('O4 Summary by Class &amp; Accounts'!$C$19:$C$205, 'O1 Revenue to cost|RR'!$A27,'O4 Summary by Class &amp; Accounts'!V$19:V$205)</f>
        <v>0</v>
      </c>
      <c r="V27" s="678">
        <f ca="1">SUMIF('O4 Summary by Class &amp; Accounts'!$C$19:$C$205, 'O1 Revenue to cost|RR'!$A27,'O4 Summary by Class &amp; Accounts'!W$19:W$205)</f>
        <v>0</v>
      </c>
      <c r="W27" s="678">
        <f ca="1">SUMIF('O4 Summary by Class &amp; Accounts'!$C$19:$C$205, 'O1 Revenue to cost|RR'!$A27,'O4 Summary by Class &amp; Accounts'!X$19:X$205)</f>
        <v>0</v>
      </c>
    </row>
    <row r="28" spans="1:23" s="658" customFormat="1" ht="13.5" thickBot="1">
      <c r="A28" s="1044" t="s">
        <v>1115</v>
      </c>
      <c r="B28" s="504" t="s">
        <v>1114</v>
      </c>
      <c r="C28" s="1038">
        <f t="shared" si="1"/>
        <v>896200.00000000012</v>
      </c>
      <c r="D28" s="677">
        <f ca="1">SUMIF('O4 Summary by Class &amp; Accounts'!$C$19:$C$205, 'O1 Revenue to cost|RR'!$A28,'O4 Summary by Class &amp; Accounts'!E$19:E$205)</f>
        <v>448153.75785907201</v>
      </c>
      <c r="E28" s="677">
        <f ca="1">SUMIF('O4 Summary by Class &amp; Accounts'!$C$19:$C$205, 'O1 Revenue to cost|RR'!$A28,'O4 Summary by Class &amp; Accounts'!F$19:F$205)</f>
        <v>155428.17979981255</v>
      </c>
      <c r="F28" s="677">
        <f ca="1">SUMIF('O4 Summary by Class &amp; Accounts'!$C$19:$C$205, 'O1 Revenue to cost|RR'!$A28,'O4 Summary by Class &amp; Accounts'!G$19:G$205)</f>
        <v>225278.9840651975</v>
      </c>
      <c r="G28" s="677">
        <f ca="1">SUMIF('O4 Summary by Class &amp; Accounts'!$C$19:$C$205, 'O1 Revenue to cost|RR'!$A28,'O4 Summary by Class &amp; Accounts'!H$19:H$205)</f>
        <v>0</v>
      </c>
      <c r="H28" s="677">
        <f ca="1">SUMIF('O4 Summary by Class &amp; Accounts'!$C$19:$C$205, 'O1 Revenue to cost|RR'!$A28,'O4 Summary by Class &amp; Accounts'!I$19:I$205)</f>
        <v>0</v>
      </c>
      <c r="I28" s="677">
        <f ca="1">SUMIF('O4 Summary by Class &amp; Accounts'!$C$19:$C$205, 'O1 Revenue to cost|RR'!$A28,'O4 Summary by Class &amp; Accounts'!J$19:J$205)</f>
        <v>0</v>
      </c>
      <c r="J28" s="677">
        <f ca="1">SUMIF('O4 Summary by Class &amp; Accounts'!$C$19:$C$205, 'O1 Revenue to cost|RR'!$A28,'O4 Summary by Class &amp; Accounts'!K$19:K$205)</f>
        <v>60940.186189375447</v>
      </c>
      <c r="K28" s="677">
        <f ca="1">SUMIF('O4 Summary by Class &amp; Accounts'!$C$19:$C$205, 'O1 Revenue to cost|RR'!$A28,'O4 Summary by Class &amp; Accounts'!L$19:L$205)</f>
        <v>3343.9347134911868</v>
      </c>
      <c r="L28" s="677">
        <f ca="1">SUMIF('O4 Summary by Class &amp; Accounts'!$C$19:$C$205, 'O1 Revenue to cost|RR'!$A28,'O4 Summary by Class &amp; Accounts'!M$19:M$205)</f>
        <v>3054.9573730513189</v>
      </c>
      <c r="M28" s="677">
        <f ca="1">SUMIF('O4 Summary by Class &amp; Accounts'!$C$19:$C$205, 'O1 Revenue to cost|RR'!$A28,'O4 Summary by Class &amp; Accounts'!N$19:N$205)</f>
        <v>0</v>
      </c>
      <c r="N28" s="677">
        <f ca="1">SUMIF('O4 Summary by Class &amp; Accounts'!$C$19:$C$205, 'O1 Revenue to cost|RR'!$A28,'O4 Summary by Class &amp; Accounts'!O$19:O$205)</f>
        <v>0</v>
      </c>
      <c r="O28" s="677">
        <f ca="1">SUMIF('O4 Summary by Class &amp; Accounts'!$C$19:$C$205, 'O1 Revenue to cost|RR'!$A28,'O4 Summary by Class &amp; Accounts'!P$19:P$205)</f>
        <v>0</v>
      </c>
      <c r="P28" s="677">
        <f ca="1">SUMIF('O4 Summary by Class &amp; Accounts'!$C$19:$C$205, 'O1 Revenue to cost|RR'!$A28,'O4 Summary by Class &amp; Accounts'!Q$19:Q$205)</f>
        <v>0</v>
      </c>
      <c r="Q28" s="677">
        <f ca="1">SUMIF('O4 Summary by Class &amp; Accounts'!$C$19:$C$205, 'O1 Revenue to cost|RR'!$A28,'O4 Summary by Class &amp; Accounts'!R$19:R$205)</f>
        <v>0</v>
      </c>
      <c r="R28" s="677">
        <f ca="1">SUMIF('O4 Summary by Class &amp; Accounts'!$C$19:$C$205, 'O1 Revenue to cost|RR'!$A28,'O4 Summary by Class &amp; Accounts'!S$19:S$205)</f>
        <v>0</v>
      </c>
      <c r="S28" s="677">
        <f ca="1">SUMIF('O4 Summary by Class &amp; Accounts'!$C$19:$C$205, 'O1 Revenue to cost|RR'!$A28,'O4 Summary by Class &amp; Accounts'!T$19:T$205)</f>
        <v>0</v>
      </c>
      <c r="T28" s="677">
        <f ca="1">SUMIF('O4 Summary by Class &amp; Accounts'!$C$19:$C$205, 'O1 Revenue to cost|RR'!$A28,'O4 Summary by Class &amp; Accounts'!U$19:U$205)</f>
        <v>0</v>
      </c>
      <c r="U28" s="677">
        <f ca="1">SUMIF('O4 Summary by Class &amp; Accounts'!$C$19:$C$205, 'O1 Revenue to cost|RR'!$A28,'O4 Summary by Class &amp; Accounts'!V$19:V$205)</f>
        <v>0</v>
      </c>
      <c r="V28" s="677">
        <f ca="1">SUMIF('O4 Summary by Class &amp; Accounts'!$C$19:$C$205, 'O1 Revenue to cost|RR'!$A28,'O4 Summary by Class &amp; Accounts'!W$19:W$205)</f>
        <v>0</v>
      </c>
      <c r="W28" s="677">
        <f ca="1">SUMIF('O4 Summary by Class &amp; Accounts'!$C$19:$C$205, 'O1 Revenue to cost|RR'!$A28,'O4 Summary by Class &amp; Accounts'!X$19:X$205)</f>
        <v>0</v>
      </c>
    </row>
    <row r="29" spans="1:23" s="59" customFormat="1" ht="13.5" thickBot="1">
      <c r="A29" s="1044"/>
      <c r="B29" s="1050" t="s">
        <v>204</v>
      </c>
      <c r="C29" s="1051">
        <f>SUM(C23:C28)</f>
        <v>6993599.9999999991</v>
      </c>
      <c r="D29" s="1052">
        <f t="shared" ref="D29:W29" si="2">SUM(D23:D28)</f>
        <v>3936369.2353979102</v>
      </c>
      <c r="E29" s="1052">
        <f t="shared" si="2"/>
        <v>1204387.5183925612</v>
      </c>
      <c r="F29" s="1052">
        <f t="shared" si="2"/>
        <v>1439038.5386932443</v>
      </c>
      <c r="G29" s="1052">
        <f t="shared" si="2"/>
        <v>0</v>
      </c>
      <c r="H29" s="1052">
        <f t="shared" si="2"/>
        <v>0</v>
      </c>
      <c r="I29" s="1052">
        <f t="shared" si="2"/>
        <v>0</v>
      </c>
      <c r="J29" s="1052">
        <f t="shared" si="2"/>
        <v>372263.45770811418</v>
      </c>
      <c r="K29" s="1052">
        <f t="shared" si="2"/>
        <v>21934.024240302253</v>
      </c>
      <c r="L29" s="1052">
        <f t="shared" si="2"/>
        <v>19607.225567867867</v>
      </c>
      <c r="M29" s="1052">
        <f t="shared" si="2"/>
        <v>0</v>
      </c>
      <c r="N29" s="1052">
        <f t="shared" si="2"/>
        <v>0</v>
      </c>
      <c r="O29" s="1052">
        <f t="shared" si="2"/>
        <v>0</v>
      </c>
      <c r="P29" s="1052">
        <f t="shared" si="2"/>
        <v>0</v>
      </c>
      <c r="Q29" s="1052">
        <f t="shared" si="2"/>
        <v>0</v>
      </c>
      <c r="R29" s="1052">
        <f t="shared" si="2"/>
        <v>0</v>
      </c>
      <c r="S29" s="1052">
        <f t="shared" si="2"/>
        <v>0</v>
      </c>
      <c r="T29" s="1052">
        <f t="shared" si="2"/>
        <v>0</v>
      </c>
      <c r="U29" s="1052">
        <f t="shared" si="2"/>
        <v>0</v>
      </c>
      <c r="V29" s="1052">
        <f t="shared" si="2"/>
        <v>0</v>
      </c>
      <c r="W29" s="1052">
        <f t="shared" si="2"/>
        <v>0</v>
      </c>
    </row>
    <row r="30" spans="1:23" s="59" customFormat="1" ht="13.5" thickTop="1">
      <c r="A30" s="1044"/>
      <c r="B30" s="1047"/>
      <c r="C30" s="1039"/>
      <c r="D30" s="679"/>
      <c r="E30" s="679"/>
      <c r="F30" s="679"/>
      <c r="G30" s="679"/>
      <c r="H30" s="679"/>
      <c r="I30" s="679"/>
      <c r="J30" s="679"/>
      <c r="K30" s="679"/>
      <c r="L30" s="679"/>
      <c r="M30" s="679"/>
      <c r="N30" s="679"/>
      <c r="O30" s="679"/>
      <c r="P30" s="679"/>
      <c r="Q30" s="679"/>
      <c r="R30" s="679"/>
      <c r="S30" s="679"/>
      <c r="T30" s="679"/>
      <c r="U30" s="679"/>
      <c r="V30" s="679"/>
      <c r="W30" s="679"/>
    </row>
    <row r="31" spans="1:23" s="59" customFormat="1" ht="12.75">
      <c r="A31" s="1044"/>
      <c r="B31" s="1047" t="s">
        <v>768</v>
      </c>
      <c r="C31" s="1039">
        <f>SUM(D31:W31)</f>
        <v>0</v>
      </c>
      <c r="D31" s="679">
        <f ca="1">'I9 Direct Allocation'!E151</f>
        <v>0</v>
      </c>
      <c r="E31" s="679">
        <f ca="1">'I9 Direct Allocation'!F151</f>
        <v>0</v>
      </c>
      <c r="F31" s="679">
        <f ca="1">'I9 Direct Allocation'!G151</f>
        <v>0</v>
      </c>
      <c r="G31" s="679">
        <f ca="1">'I9 Direct Allocation'!H151</f>
        <v>0</v>
      </c>
      <c r="H31" s="679">
        <f ca="1">'I9 Direct Allocation'!I151</f>
        <v>0</v>
      </c>
      <c r="I31" s="679">
        <f ca="1">'I9 Direct Allocation'!J151</f>
        <v>0</v>
      </c>
      <c r="J31" s="679">
        <f ca="1">'I9 Direct Allocation'!K151</f>
        <v>0</v>
      </c>
      <c r="K31" s="679">
        <f ca="1">'I9 Direct Allocation'!L151</f>
        <v>0</v>
      </c>
      <c r="L31" s="679">
        <f ca="1">'I9 Direct Allocation'!M151</f>
        <v>0</v>
      </c>
      <c r="M31" s="679">
        <f ca="1">'I9 Direct Allocation'!N151</f>
        <v>0</v>
      </c>
      <c r="N31" s="679">
        <f ca="1">'I9 Direct Allocation'!O151</f>
        <v>0</v>
      </c>
      <c r="O31" s="679">
        <f ca="1">'I9 Direct Allocation'!P151</f>
        <v>0</v>
      </c>
      <c r="P31" s="679">
        <f ca="1">'I9 Direct Allocation'!Q151</f>
        <v>0</v>
      </c>
      <c r="Q31" s="679">
        <f ca="1">'I9 Direct Allocation'!R151</f>
        <v>0</v>
      </c>
      <c r="R31" s="679">
        <f ca="1">'I9 Direct Allocation'!S151</f>
        <v>0</v>
      </c>
      <c r="S31" s="679">
        <f ca="1">'I9 Direct Allocation'!T151</f>
        <v>0</v>
      </c>
      <c r="T31" s="679">
        <f ca="1">'I9 Direct Allocation'!U151</f>
        <v>0</v>
      </c>
      <c r="U31" s="679">
        <f ca="1">'I9 Direct Allocation'!V151</f>
        <v>0</v>
      </c>
      <c r="V31" s="679">
        <f ca="1">'I9 Direct Allocation'!W151</f>
        <v>0</v>
      </c>
      <c r="W31" s="679">
        <f ca="1">'I9 Direct Allocation'!X151</f>
        <v>0</v>
      </c>
    </row>
    <row r="32" spans="1:23" ht="12.75">
      <c r="A32" s="1044"/>
      <c r="B32" s="504"/>
      <c r="C32" s="1039"/>
      <c r="D32" s="678"/>
      <c r="E32" s="678"/>
      <c r="F32" s="678"/>
      <c r="G32" s="678"/>
      <c r="H32" s="678"/>
      <c r="I32" s="678"/>
      <c r="J32" s="678"/>
      <c r="K32" s="678"/>
      <c r="L32" s="678"/>
      <c r="M32" s="682"/>
      <c r="N32" s="682"/>
      <c r="O32" s="682"/>
      <c r="P32" s="682"/>
      <c r="Q32" s="682"/>
      <c r="R32" s="682"/>
      <c r="S32" s="682"/>
      <c r="T32" s="682"/>
      <c r="U32" s="682"/>
      <c r="V32" s="682"/>
      <c r="W32" s="682"/>
    </row>
    <row r="33" spans="1:23" ht="12.75">
      <c r="A33" s="1044" t="s">
        <v>255</v>
      </c>
      <c r="B33" s="504" t="s">
        <v>256</v>
      </c>
      <c r="C33" s="1039">
        <f>SUM(D33:W33)</f>
        <v>664600</v>
      </c>
      <c r="D33" s="678">
        <f ca="1">-SUMIF('O4 Summary by Class &amp; Accounts'!$C$19:$C$205, 'O1 Revenue to cost|RR'!$A33,'O4 Summary by Class &amp; Accounts'!E$19:E$205)</f>
        <v>332339.86551343364</v>
      </c>
      <c r="E33" s="678">
        <f ca="1">-SUMIF('O4 Summary by Class &amp; Accounts'!$C$19:$C$205, 'O1 Revenue to cost|RR'!$A33,'O4 Summary by Class &amp; Accounts'!F$19:F$205)</f>
        <v>115261.73654871169</v>
      </c>
      <c r="F33" s="678">
        <f ca="1">-SUMIF('O4 Summary by Class &amp; Accounts'!$C$19:$C$205, 'O1 Revenue to cost|RR'!$A33,'O4 Summary by Class &amp; Accounts'!G$19:G$205)</f>
        <v>167061.38452324289</v>
      </c>
      <c r="G33" s="678">
        <f ca="1">-SUMIF('O4 Summary by Class &amp; Accounts'!$C$19:$C$205, 'O1 Revenue to cost|RR'!$A33,'O4 Summary by Class &amp; Accounts'!H$19:H$205)</f>
        <v>0</v>
      </c>
      <c r="H33" s="678">
        <f ca="1">-SUMIF('O4 Summary by Class &amp; Accounts'!$C$19:$C$205, 'O1 Revenue to cost|RR'!$A33,'O4 Summary by Class &amp; Accounts'!I$19:I$205)</f>
        <v>0</v>
      </c>
      <c r="I33" s="678">
        <f ca="1">-SUMIF('O4 Summary by Class &amp; Accounts'!$C$19:$C$205, 'O1 Revenue to cost|RR'!$A33,'O4 Summary by Class &amp; Accounts'!J$19:J$205)</f>
        <v>0</v>
      </c>
      <c r="J33" s="678">
        <f ca="1">-SUMIF('O4 Summary by Class &amp; Accounts'!$C$19:$C$205, 'O1 Revenue to cost|RR'!$A33,'O4 Summary by Class &amp; Accounts'!K$19:K$205)</f>
        <v>45191.751552620975</v>
      </c>
      <c r="K33" s="678">
        <f ca="1">-SUMIF('O4 Summary by Class &amp; Accounts'!$C$19:$C$205, 'O1 Revenue to cost|RR'!$A33,'O4 Summary by Class &amp; Accounts'!L$19:L$205)</f>
        <v>2479.7801948072338</v>
      </c>
      <c r="L33" s="678">
        <f ca="1">-SUMIF('O4 Summary by Class &amp; Accounts'!$C$19:$C$205, 'O1 Revenue to cost|RR'!$A33,'O4 Summary by Class &amp; Accounts'!M$19:M$205)</f>
        <v>2265.4816671835601</v>
      </c>
      <c r="M33" s="678">
        <f ca="1">-SUMIF('O4 Summary by Class &amp; Accounts'!$C$19:$C$205, 'O1 Revenue to cost|RR'!$A33,'O4 Summary by Class &amp; Accounts'!N$19:N$205)</f>
        <v>0</v>
      </c>
      <c r="N33" s="678">
        <f ca="1">-SUMIF('O4 Summary by Class &amp; Accounts'!$C$19:$C$205, 'O1 Revenue to cost|RR'!$A33,'O4 Summary by Class &amp; Accounts'!O$19:O$205)</f>
        <v>0</v>
      </c>
      <c r="O33" s="678">
        <f ca="1">-SUMIF('O4 Summary by Class &amp; Accounts'!$C$19:$C$205, 'O1 Revenue to cost|RR'!$A33,'O4 Summary by Class &amp; Accounts'!P$19:P$205)</f>
        <v>0</v>
      </c>
      <c r="P33" s="678">
        <f ca="1">-SUMIF('O4 Summary by Class &amp; Accounts'!$C$19:$C$205, 'O1 Revenue to cost|RR'!$A33,'O4 Summary by Class &amp; Accounts'!Q$19:Q$205)</f>
        <v>0</v>
      </c>
      <c r="Q33" s="678">
        <f ca="1">-SUMIF('O4 Summary by Class &amp; Accounts'!$C$19:$C$205, 'O1 Revenue to cost|RR'!$A33,'O4 Summary by Class &amp; Accounts'!R$19:R$205)</f>
        <v>0</v>
      </c>
      <c r="R33" s="678">
        <f ca="1">-SUMIF('O4 Summary by Class &amp; Accounts'!$C$19:$C$205, 'O1 Revenue to cost|RR'!$A33,'O4 Summary by Class &amp; Accounts'!S$19:S$205)</f>
        <v>0</v>
      </c>
      <c r="S33" s="678">
        <f ca="1">-SUMIF('O4 Summary by Class &amp; Accounts'!$C$19:$C$205, 'O1 Revenue to cost|RR'!$A33,'O4 Summary by Class &amp; Accounts'!T$19:T$205)</f>
        <v>0</v>
      </c>
      <c r="T33" s="678">
        <f ca="1">-SUMIF('O4 Summary by Class &amp; Accounts'!$C$19:$C$205, 'O1 Revenue to cost|RR'!$A33,'O4 Summary by Class &amp; Accounts'!U$19:U$205)</f>
        <v>0</v>
      </c>
      <c r="U33" s="678">
        <f ca="1">-SUMIF('O4 Summary by Class &amp; Accounts'!$C$19:$C$205, 'O1 Revenue to cost|RR'!$A33,'O4 Summary by Class &amp; Accounts'!V$19:V$205)</f>
        <v>0</v>
      </c>
      <c r="V33" s="678">
        <f ca="1">-SUMIF('O4 Summary by Class &amp; Accounts'!$C$19:$C$205, 'O1 Revenue to cost|RR'!$A33,'O4 Summary by Class &amp; Accounts'!W$19:W$205)</f>
        <v>0</v>
      </c>
      <c r="W33" s="678">
        <f ca="1">-SUMIF('O4 Summary by Class &amp; Accounts'!$C$19:$C$205, 'O1 Revenue to cost|RR'!$A33,'O4 Summary by Class &amp; Accounts'!X$19:X$205)</f>
        <v>0</v>
      </c>
    </row>
    <row r="34" spans="1:23" ht="12.75">
      <c r="A34" s="1044"/>
      <c r="B34" s="504"/>
      <c r="C34" s="1039"/>
      <c r="D34" s="678"/>
      <c r="E34" s="678"/>
      <c r="F34" s="678"/>
      <c r="G34" s="678"/>
      <c r="H34" s="678"/>
      <c r="I34" s="678"/>
      <c r="J34" s="678"/>
      <c r="K34" s="678"/>
      <c r="L34" s="678"/>
      <c r="M34" s="682"/>
      <c r="N34" s="682"/>
      <c r="O34" s="682"/>
      <c r="P34" s="682"/>
      <c r="Q34" s="682"/>
      <c r="R34" s="682"/>
      <c r="S34" s="682"/>
      <c r="T34" s="682"/>
      <c r="U34" s="682"/>
      <c r="V34" s="682"/>
      <c r="W34" s="682"/>
    </row>
    <row r="35" spans="1:23" ht="12.75">
      <c r="A35" s="1044"/>
      <c r="B35" s="1047" t="s">
        <v>206</v>
      </c>
      <c r="C35" s="1039">
        <f>SUM(D35:W35)</f>
        <v>7658200</v>
      </c>
      <c r="D35" s="680">
        <f t="shared" ref="D35:W35" si="3">D29+D31+D33</f>
        <v>4268709.1009113435</v>
      </c>
      <c r="E35" s="680">
        <f t="shared" si="3"/>
        <v>1319649.254941273</v>
      </c>
      <c r="F35" s="680">
        <f t="shared" si="3"/>
        <v>1606099.9232164873</v>
      </c>
      <c r="G35" s="680">
        <f t="shared" si="3"/>
        <v>0</v>
      </c>
      <c r="H35" s="680">
        <f t="shared" si="3"/>
        <v>0</v>
      </c>
      <c r="I35" s="680">
        <f t="shared" si="3"/>
        <v>0</v>
      </c>
      <c r="J35" s="680">
        <f t="shared" si="3"/>
        <v>417455.20926073514</v>
      </c>
      <c r="K35" s="680">
        <f t="shared" si="3"/>
        <v>24413.804435109487</v>
      </c>
      <c r="L35" s="680">
        <f t="shared" si="3"/>
        <v>21872.707235051428</v>
      </c>
      <c r="M35" s="680">
        <f t="shared" si="3"/>
        <v>0</v>
      </c>
      <c r="N35" s="680">
        <f t="shared" si="3"/>
        <v>0</v>
      </c>
      <c r="O35" s="680">
        <f t="shared" si="3"/>
        <v>0</v>
      </c>
      <c r="P35" s="680">
        <f t="shared" si="3"/>
        <v>0</v>
      </c>
      <c r="Q35" s="680">
        <f t="shared" si="3"/>
        <v>0</v>
      </c>
      <c r="R35" s="680">
        <f t="shared" si="3"/>
        <v>0</v>
      </c>
      <c r="S35" s="680">
        <f t="shared" si="3"/>
        <v>0</v>
      </c>
      <c r="T35" s="680">
        <f t="shared" si="3"/>
        <v>0</v>
      </c>
      <c r="U35" s="680">
        <f t="shared" si="3"/>
        <v>0</v>
      </c>
      <c r="V35" s="680">
        <f t="shared" si="3"/>
        <v>0</v>
      </c>
      <c r="W35" s="680">
        <f t="shared" si="3"/>
        <v>0</v>
      </c>
    </row>
    <row r="36" spans="1:23" ht="16.5" customHeight="1">
      <c r="A36" s="1045"/>
      <c r="B36" s="504"/>
      <c r="C36" s="2324" t="str">
        <f ca="1">IF(ISERROR(ROUND('I3 TB Data'!G18,-1)=ROUND(C35,-1)), "-", IF(ROUND('I3 TB Data'!G18,-1)=ROUND(C35,-1),"Revenue Requirement Input equals Output","Revenue Requirement Input Does Not Equal Output"))</f>
        <v>Revenue Requirement Input equals Output</v>
      </c>
      <c r="D36" s="2324"/>
      <c r="E36" s="2325"/>
      <c r="F36" s="678"/>
      <c r="G36" s="678"/>
      <c r="H36" s="678"/>
      <c r="I36" s="678"/>
      <c r="J36" s="678"/>
      <c r="K36" s="678"/>
      <c r="L36" s="678"/>
      <c r="M36" s="682"/>
      <c r="N36" s="682"/>
      <c r="O36" s="682"/>
      <c r="P36" s="682"/>
      <c r="Q36" s="682"/>
      <c r="R36" s="682"/>
      <c r="S36" s="682"/>
      <c r="T36" s="682"/>
      <c r="U36" s="682"/>
      <c r="V36" s="682"/>
      <c r="W36" s="682"/>
    </row>
    <row r="37" spans="1:23" ht="12.75">
      <c r="A37" s="1044"/>
      <c r="B37" s="504"/>
      <c r="C37" s="1039"/>
      <c r="D37" s="678"/>
      <c r="E37" s="678"/>
      <c r="F37" s="678"/>
      <c r="G37" s="678"/>
      <c r="H37" s="678"/>
      <c r="I37" s="678"/>
      <c r="J37" s="678"/>
      <c r="K37" s="678"/>
      <c r="L37" s="678"/>
      <c r="M37" s="682"/>
      <c r="N37" s="682"/>
      <c r="O37" s="682"/>
      <c r="P37" s="682"/>
      <c r="Q37" s="682"/>
      <c r="R37" s="682"/>
      <c r="S37" s="682"/>
      <c r="T37" s="682"/>
      <c r="U37" s="682"/>
      <c r="V37" s="682"/>
      <c r="W37" s="682"/>
    </row>
    <row r="38" spans="1:23" ht="12.75">
      <c r="A38" s="1044"/>
      <c r="B38" s="504"/>
      <c r="C38" s="1039"/>
      <c r="D38" s="678"/>
      <c r="E38" s="678"/>
      <c r="F38" s="678"/>
      <c r="G38" s="678"/>
      <c r="H38" s="678"/>
      <c r="I38" s="678"/>
      <c r="J38" s="678"/>
      <c r="K38" s="678"/>
      <c r="L38" s="678"/>
      <c r="M38" s="682"/>
      <c r="N38" s="682"/>
      <c r="O38" s="682"/>
      <c r="P38" s="682"/>
      <c r="Q38" s="682"/>
      <c r="R38" s="682"/>
      <c r="S38" s="682"/>
      <c r="T38" s="682"/>
      <c r="U38" s="682"/>
      <c r="V38" s="682"/>
      <c r="W38" s="682"/>
    </row>
    <row r="39" spans="1:23" ht="12.75">
      <c r="A39" s="1044"/>
      <c r="B39" s="1047" t="s">
        <v>1191</v>
      </c>
      <c r="C39" s="1039"/>
      <c r="D39" s="678"/>
      <c r="E39" s="678"/>
      <c r="F39" s="678"/>
      <c r="G39" s="678"/>
      <c r="H39" s="678"/>
      <c r="I39" s="678"/>
      <c r="J39" s="678"/>
      <c r="K39" s="678"/>
      <c r="L39" s="678"/>
      <c r="M39" s="682"/>
      <c r="N39" s="682"/>
      <c r="O39" s="682"/>
      <c r="P39" s="682"/>
      <c r="Q39" s="682"/>
      <c r="R39" s="682"/>
      <c r="S39" s="682"/>
      <c r="T39" s="682"/>
      <c r="U39" s="682"/>
      <c r="V39" s="682"/>
      <c r="W39" s="682"/>
    </row>
    <row r="40" spans="1:23" ht="12.75">
      <c r="A40" s="1044"/>
      <c r="B40" s="1047"/>
      <c r="C40" s="1039"/>
      <c r="D40" s="678"/>
      <c r="E40" s="678"/>
      <c r="F40" s="678"/>
      <c r="G40" s="678"/>
      <c r="H40" s="678"/>
      <c r="I40" s="678"/>
      <c r="J40" s="678"/>
      <c r="K40" s="678"/>
      <c r="L40" s="678"/>
      <c r="M40" s="682"/>
      <c r="N40" s="682"/>
      <c r="O40" s="682"/>
      <c r="P40" s="682"/>
      <c r="Q40" s="682"/>
      <c r="R40" s="682"/>
      <c r="S40" s="682"/>
      <c r="T40" s="682"/>
      <c r="U40" s="682"/>
      <c r="V40" s="682"/>
      <c r="W40" s="682"/>
    </row>
    <row r="41" spans="1:23" ht="12.75">
      <c r="A41" s="1044"/>
      <c r="B41" s="1053" t="s">
        <v>208</v>
      </c>
      <c r="C41" s="1039"/>
      <c r="D41" s="678"/>
      <c r="E41" s="678"/>
      <c r="F41" s="678"/>
      <c r="G41" s="678"/>
      <c r="H41" s="678"/>
      <c r="I41" s="678"/>
      <c r="J41" s="678"/>
      <c r="K41" s="678"/>
      <c r="L41" s="678"/>
      <c r="M41" s="682"/>
      <c r="N41" s="682"/>
      <c r="O41" s="682"/>
      <c r="P41" s="682"/>
      <c r="Q41" s="682"/>
      <c r="R41" s="682"/>
      <c r="S41" s="682"/>
      <c r="T41" s="682"/>
      <c r="U41" s="682"/>
      <c r="V41" s="682"/>
      <c r="W41" s="682"/>
    </row>
    <row r="42" spans="1:23" ht="12.75">
      <c r="A42" s="1044" t="s">
        <v>92</v>
      </c>
      <c r="B42" s="504" t="s">
        <v>94</v>
      </c>
      <c r="C42" s="1039">
        <f>SUM(D42:W42)</f>
        <v>30427499.999999996</v>
      </c>
      <c r="D42" s="678">
        <f ca="1">SUMIF('O4 Summary by Class &amp; Accounts'!$C$19:$C$205, 'O1 Revenue to cost|RR'!$A42,'O4 Summary by Class &amp; Accounts'!E$19:E$205)</f>
        <v>15197041.272634936</v>
      </c>
      <c r="E42" s="678">
        <f ca="1">SUMIF('O4 Summary by Class &amp; Accounts'!$C$19:$C$205, 'O1 Revenue to cost|RR'!$A42,'O4 Summary by Class &amp; Accounts'!F$19:F$205)</f>
        <v>5569833.9457073016</v>
      </c>
      <c r="F42" s="678">
        <f ca="1">SUMIF('O4 Summary by Class &amp; Accounts'!$C$19:$C$205, 'O1 Revenue to cost|RR'!$A42,'O4 Summary by Class &amp; Accounts'!G$19:G$205)</f>
        <v>7367721.0960128484</v>
      </c>
      <c r="G42" s="678">
        <f ca="1">SUMIF('O4 Summary by Class &amp; Accounts'!$C$19:$C$205, 'O1 Revenue to cost|RR'!$A42,'O4 Summary by Class &amp; Accounts'!H$19:H$205)</f>
        <v>0</v>
      </c>
      <c r="H42" s="678">
        <f ca="1">SUMIF('O4 Summary by Class &amp; Accounts'!$C$19:$C$205, 'O1 Revenue to cost|RR'!$A42,'O4 Summary by Class &amp; Accounts'!I$19:I$205)</f>
        <v>0</v>
      </c>
      <c r="I42" s="678">
        <f ca="1">SUMIF('O4 Summary by Class &amp; Accounts'!$C$19:$C$205, 'O1 Revenue to cost|RR'!$A42,'O4 Summary by Class &amp; Accounts'!J$19:J$205)</f>
        <v>0</v>
      </c>
      <c r="J42" s="678">
        <f ca="1">SUMIF('O4 Summary by Class &amp; Accounts'!$C$19:$C$205, 'O1 Revenue to cost|RR'!$A42,'O4 Summary by Class &amp; Accounts'!K$19:K$205)</f>
        <v>2075558.2051948388</v>
      </c>
      <c r="K42" s="678">
        <f ca="1">SUMIF('O4 Summary by Class &amp; Accounts'!$C$19:$C$205, 'O1 Revenue to cost|RR'!$A42,'O4 Summary by Class &amp; Accounts'!L$19:L$205)</f>
        <v>113859.79534311799</v>
      </c>
      <c r="L42" s="678">
        <f ca="1">SUMIF('O4 Summary by Class &amp; Accounts'!$C$19:$C$205, 'O1 Revenue to cost|RR'!$A42,'O4 Summary by Class &amp; Accounts'!M$19:M$205)</f>
        <v>103485.68510695327</v>
      </c>
      <c r="M42" s="678">
        <f ca="1">SUMIF('O4 Summary by Class &amp; Accounts'!$C$19:$C$205, 'O1 Revenue to cost|RR'!$A42,'O4 Summary by Class &amp; Accounts'!N$19:N$205)</f>
        <v>0</v>
      </c>
      <c r="N42" s="678">
        <f ca="1">SUMIF('O4 Summary by Class &amp; Accounts'!$C$19:$C$205, 'O1 Revenue to cost|RR'!$A42,'O4 Summary by Class &amp; Accounts'!O$19:O$205)</f>
        <v>0</v>
      </c>
      <c r="O42" s="678">
        <f ca="1">SUMIF('O4 Summary by Class &amp; Accounts'!$C$19:$C$205, 'O1 Revenue to cost|RR'!$A42,'O4 Summary by Class &amp; Accounts'!P$19:P$205)</f>
        <v>0</v>
      </c>
      <c r="P42" s="678">
        <f ca="1">SUMIF('O4 Summary by Class &amp; Accounts'!$C$19:$C$205, 'O1 Revenue to cost|RR'!$A42,'O4 Summary by Class &amp; Accounts'!Q$19:Q$205)</f>
        <v>0</v>
      </c>
      <c r="Q42" s="678">
        <f ca="1">SUMIF('O4 Summary by Class &amp; Accounts'!$C$19:$C$205, 'O1 Revenue to cost|RR'!$A42,'O4 Summary by Class &amp; Accounts'!R$19:R$205)</f>
        <v>0</v>
      </c>
      <c r="R42" s="678">
        <f ca="1">SUMIF('O4 Summary by Class &amp; Accounts'!$C$19:$C$205, 'O1 Revenue to cost|RR'!$A42,'O4 Summary by Class &amp; Accounts'!S$19:S$205)</f>
        <v>0</v>
      </c>
      <c r="S42" s="678">
        <f ca="1">SUMIF('O4 Summary by Class &amp; Accounts'!$C$19:$C$205, 'O1 Revenue to cost|RR'!$A42,'O4 Summary by Class &amp; Accounts'!T$19:T$205)</f>
        <v>0</v>
      </c>
      <c r="T42" s="678">
        <f ca="1">SUMIF('O4 Summary by Class &amp; Accounts'!$C$19:$C$205, 'O1 Revenue to cost|RR'!$A42,'O4 Summary by Class &amp; Accounts'!U$19:U$205)</f>
        <v>0</v>
      </c>
      <c r="U42" s="678">
        <f ca="1">SUMIF('O4 Summary by Class &amp; Accounts'!$C$19:$C$205, 'O1 Revenue to cost|RR'!$A42,'O4 Summary by Class &amp; Accounts'!V$19:V$205)</f>
        <v>0</v>
      </c>
      <c r="V42" s="678">
        <f ca="1">SUMIF('O4 Summary by Class &amp; Accounts'!$C$19:$C$205, 'O1 Revenue to cost|RR'!$A42,'O4 Summary by Class &amp; Accounts'!W$19:W$205)</f>
        <v>0</v>
      </c>
      <c r="W42" s="678">
        <f ca="1">SUMIF('O4 Summary by Class &amp; Accounts'!$C$19:$C$205, 'O1 Revenue to cost|RR'!$A42,'O4 Summary by Class &amp; Accounts'!X$19:X$205)</f>
        <v>0</v>
      </c>
    </row>
    <row r="43" spans="1:23" ht="12.75">
      <c r="A43" s="1044" t="s">
        <v>247</v>
      </c>
      <c r="B43" s="504" t="s">
        <v>95</v>
      </c>
      <c r="C43" s="1039">
        <f>SUM(D43:W43)</f>
        <v>6187500.0000000019</v>
      </c>
      <c r="D43" s="678">
        <f ca="1">SUMIF('O4 Summary by Class &amp; Accounts'!$C$19:$C$205, 'O1 Revenue to cost|RR'!$A43,'O4 Summary by Class &amp; Accounts'!E$19:E$205)</f>
        <v>3102988.4534415239</v>
      </c>
      <c r="E43" s="678">
        <f ca="1">SUMIF('O4 Summary by Class &amp; Accounts'!$C$19:$C$205, 'O1 Revenue to cost|RR'!$A43,'O4 Summary by Class &amp; Accounts'!F$19:F$205)</f>
        <v>1069113.552006389</v>
      </c>
      <c r="F43" s="678">
        <f ca="1">SUMIF('O4 Summary by Class &amp; Accounts'!$C$19:$C$205, 'O1 Revenue to cost|RR'!$A43,'O4 Summary by Class &amp; Accounts'!G$19:G$205)</f>
        <v>1538506.0535560027</v>
      </c>
      <c r="G43" s="678">
        <f ca="1">SUMIF('O4 Summary by Class &amp; Accounts'!$C$19:$C$205, 'O1 Revenue to cost|RR'!$A43,'O4 Summary by Class &amp; Accounts'!H$19:H$205)</f>
        <v>0</v>
      </c>
      <c r="H43" s="678">
        <f ca="1">SUMIF('O4 Summary by Class &amp; Accounts'!$C$19:$C$205, 'O1 Revenue to cost|RR'!$A43,'O4 Summary by Class &amp; Accounts'!I$19:I$205)</f>
        <v>0</v>
      </c>
      <c r="I43" s="678">
        <f ca="1">SUMIF('O4 Summary by Class &amp; Accounts'!$C$19:$C$205, 'O1 Revenue to cost|RR'!$A43,'O4 Summary by Class &amp; Accounts'!J$19:J$205)</f>
        <v>0</v>
      </c>
      <c r="J43" s="678">
        <f ca="1">SUMIF('O4 Summary by Class &amp; Accounts'!$C$19:$C$205, 'O1 Revenue to cost|RR'!$A43,'O4 Summary by Class &amp; Accounts'!K$19:K$205)</f>
        <v>431688.30125445116</v>
      </c>
      <c r="K43" s="678">
        <f ca="1">SUMIF('O4 Summary by Class &amp; Accounts'!$C$19:$C$205, 'O1 Revenue to cost|RR'!$A43,'O4 Summary by Class &amp; Accounts'!L$19:L$205)</f>
        <v>23687.01637275696</v>
      </c>
      <c r="L43" s="678">
        <f ca="1">SUMIF('O4 Summary by Class &amp; Accounts'!$C$19:$C$205, 'O1 Revenue to cost|RR'!$A43,'O4 Summary by Class &amp; Accounts'!M$19:M$205)</f>
        <v>21516.623368877688</v>
      </c>
      <c r="M43" s="678">
        <f ca="1">SUMIF('O4 Summary by Class &amp; Accounts'!$C$19:$C$205, 'O1 Revenue to cost|RR'!$A43,'O4 Summary by Class &amp; Accounts'!N$19:N$205)</f>
        <v>0</v>
      </c>
      <c r="N43" s="678">
        <f ca="1">SUMIF('O4 Summary by Class &amp; Accounts'!$C$19:$C$205, 'O1 Revenue to cost|RR'!$A43,'O4 Summary by Class &amp; Accounts'!O$19:O$205)</f>
        <v>0</v>
      </c>
      <c r="O43" s="678">
        <f ca="1">SUMIF('O4 Summary by Class &amp; Accounts'!$C$19:$C$205, 'O1 Revenue to cost|RR'!$A43,'O4 Summary by Class &amp; Accounts'!P$19:P$205)</f>
        <v>0</v>
      </c>
      <c r="P43" s="678">
        <f ca="1">SUMIF('O4 Summary by Class &amp; Accounts'!$C$19:$C$205, 'O1 Revenue to cost|RR'!$A43,'O4 Summary by Class &amp; Accounts'!Q$19:Q$205)</f>
        <v>0</v>
      </c>
      <c r="Q43" s="678">
        <f ca="1">SUMIF('O4 Summary by Class &amp; Accounts'!$C$19:$C$205, 'O1 Revenue to cost|RR'!$A43,'O4 Summary by Class &amp; Accounts'!R$19:R$205)</f>
        <v>0</v>
      </c>
      <c r="R43" s="678">
        <f ca="1">SUMIF('O4 Summary by Class &amp; Accounts'!$C$19:$C$205, 'O1 Revenue to cost|RR'!$A43,'O4 Summary by Class &amp; Accounts'!S$19:S$205)</f>
        <v>0</v>
      </c>
      <c r="S43" s="678">
        <f ca="1">SUMIF('O4 Summary by Class &amp; Accounts'!$C$19:$C$205, 'O1 Revenue to cost|RR'!$A43,'O4 Summary by Class &amp; Accounts'!T$19:T$205)</f>
        <v>0</v>
      </c>
      <c r="T43" s="678">
        <f ca="1">SUMIF('O4 Summary by Class &amp; Accounts'!$C$19:$C$205, 'O1 Revenue to cost|RR'!$A43,'O4 Summary by Class &amp; Accounts'!U$19:U$205)</f>
        <v>0</v>
      </c>
      <c r="U43" s="678">
        <f ca="1">SUMIF('O4 Summary by Class &amp; Accounts'!$C$19:$C$205, 'O1 Revenue to cost|RR'!$A43,'O4 Summary by Class &amp; Accounts'!V$19:V$205)</f>
        <v>0</v>
      </c>
      <c r="V43" s="678">
        <f ca="1">SUMIF('O4 Summary by Class &amp; Accounts'!$C$19:$C$205, 'O1 Revenue to cost|RR'!$A43,'O4 Summary by Class &amp; Accounts'!W$19:W$205)</f>
        <v>0</v>
      </c>
      <c r="W43" s="678">
        <f ca="1">SUMIF('O4 Summary by Class &amp; Accounts'!$C$19:$C$205, 'O1 Revenue to cost|RR'!$A43,'O4 Summary by Class &amp; Accounts'!X$19:X$205)</f>
        <v>0</v>
      </c>
    </row>
    <row r="44" spans="1:23" ht="12.75">
      <c r="A44" s="1044" t="s">
        <v>91</v>
      </c>
      <c r="B44" s="504" t="s">
        <v>96</v>
      </c>
      <c r="C44" s="1040">
        <f>IF(ISERROR(SUM(D44:W44)), "-", SUM(D44:W44))</f>
        <v>-19712500</v>
      </c>
      <c r="D44" s="685">
        <f ca="1">IF(ISERROR(SUMIF('O4 Summary by Class &amp; Accounts'!$C$19:$C$205, 'O1 Revenue to cost|RR'!$A44,'O4 Summary by Class &amp; Accounts'!E$19:E$205)), "-", SUMIF('O4 Summary by Class &amp; Accounts'!$C$19:$C$205, 'O1 Revenue to cost|RR'!$A44,'O4 Summary by Class &amp; Accounts'!E$19:E$205))</f>
        <v>-9823542.8841701448</v>
      </c>
      <c r="E44" s="685">
        <f ca="1">IF(ISERROR(SUMIF('O4 Summary by Class &amp; Accounts'!$C$19:$C$205, 'O1 Revenue to cost|RR'!$A44,'O4 Summary by Class &amp; Accounts'!F$19:F$205)), "-", SUMIF('O4 Summary by Class &amp; Accounts'!$C$19:$C$205, 'O1 Revenue to cost|RR'!$A44,'O4 Summary by Class &amp; Accounts'!F$19:F$205))</f>
        <v>-3718431.6491822992</v>
      </c>
      <c r="F44" s="685">
        <f ca="1">IF(ISERROR(SUMIF('O4 Summary by Class &amp; Accounts'!$C$19:$C$205, 'O1 Revenue to cost|RR'!$A44,'O4 Summary by Class &amp; Accounts'!G$19:G$205)), "-", SUMIF('O4 Summary by Class &amp; Accounts'!$C$19:$C$205, 'O1 Revenue to cost|RR'!$A44,'O4 Summary by Class &amp; Accounts'!G$19:G$205))</f>
        <v>-4703463.7442791015</v>
      </c>
      <c r="G44" s="685">
        <f ca="1">IF(ISERROR(SUMIF('O4 Summary by Class &amp; Accounts'!$C$19:$C$205, 'O1 Revenue to cost|RR'!$A44,'O4 Summary by Class &amp; Accounts'!H$19:H$205)), "-", SUMIF('O4 Summary by Class &amp; Accounts'!$C$19:$C$205, 'O1 Revenue to cost|RR'!$A44,'O4 Summary by Class &amp; Accounts'!H$19:H$205))</f>
        <v>0</v>
      </c>
      <c r="H44" s="685">
        <f ca="1">IF(ISERROR(SUMIF('O4 Summary by Class &amp; Accounts'!$C$19:$C$205, 'O1 Revenue to cost|RR'!$A44,'O4 Summary by Class &amp; Accounts'!I$19:I$205)), "-", SUMIF('O4 Summary by Class &amp; Accounts'!$C$19:$C$205, 'O1 Revenue to cost|RR'!$A44,'O4 Summary by Class &amp; Accounts'!I$19:I$205))</f>
        <v>0</v>
      </c>
      <c r="I44" s="685">
        <f ca="1">IF(ISERROR(SUMIF('O4 Summary by Class &amp; Accounts'!$C$19:$C$205, 'O1 Revenue to cost|RR'!$A44,'O4 Summary by Class &amp; Accounts'!J$19:J$205)), "-", SUMIF('O4 Summary by Class &amp; Accounts'!$C$19:$C$205, 'O1 Revenue to cost|RR'!$A44,'O4 Summary by Class &amp; Accounts'!J$19:J$205))</f>
        <v>0</v>
      </c>
      <c r="J44" s="685">
        <f ca="1">IF(ISERROR(SUMIF('O4 Summary by Class &amp; Accounts'!$C$19:$C$205, 'O1 Revenue to cost|RR'!$A44,'O4 Summary by Class &amp; Accounts'!K$19:K$205)), "-", SUMIF('O4 Summary by Class &amp; Accounts'!$C$19:$C$205, 'O1 Revenue to cost|RR'!$A44,'O4 Summary by Class &amp; Accounts'!K$19:K$205))</f>
        <v>-1327996.1610830906</v>
      </c>
      <c r="K44" s="685">
        <f ca="1">IF(ISERROR(SUMIF('O4 Summary by Class &amp; Accounts'!$C$19:$C$205, 'O1 Revenue to cost|RR'!$A44,'O4 Summary by Class &amp; Accounts'!L$19:L$205)), "-", SUMIF('O4 Summary by Class &amp; Accounts'!$C$19:$C$205, 'O1 Revenue to cost|RR'!$A44,'O4 Summary by Class &amp; Accounts'!L$19:L$205))</f>
        <v>-72840.582343668968</v>
      </c>
      <c r="L44" s="685">
        <f ca="1">IF(ISERROR(SUMIF('O4 Summary by Class &amp; Accounts'!$C$19:$C$205, 'O1 Revenue to cost|RR'!$A44,'O4 Summary by Class &amp; Accounts'!M$19:M$205)), "-", SUMIF('O4 Summary by Class &amp; Accounts'!$C$19:$C$205, 'O1 Revenue to cost|RR'!$A44,'O4 Summary by Class &amp; Accounts'!M$19:M$205))</f>
        <v>-66224.978941696769</v>
      </c>
      <c r="M44" s="685">
        <f ca="1">IF(ISERROR(SUMIF('O4 Summary by Class &amp; Accounts'!$C$19:$C$205, 'O1 Revenue to cost|RR'!$A44,'O4 Summary by Class &amp; Accounts'!N$19:N$205)), "-", SUMIF('O4 Summary by Class &amp; Accounts'!$C$19:$C$205, 'O1 Revenue to cost|RR'!$A44,'O4 Summary by Class &amp; Accounts'!N$19:N$205))</f>
        <v>0</v>
      </c>
      <c r="N44" s="685">
        <f ca="1">IF(ISERROR(SUMIF('O4 Summary by Class &amp; Accounts'!$C$19:$C$205, 'O1 Revenue to cost|RR'!$A44,'O4 Summary by Class &amp; Accounts'!O$19:O$205)), "-", SUMIF('O4 Summary by Class &amp; Accounts'!$C$19:$C$205, 'O1 Revenue to cost|RR'!$A44,'O4 Summary by Class &amp; Accounts'!O$19:O$205))</f>
        <v>0</v>
      </c>
      <c r="O44" s="685">
        <f ca="1">IF(ISERROR(SUMIF('O4 Summary by Class &amp; Accounts'!$C$19:$C$205, 'O1 Revenue to cost|RR'!$A44,'O4 Summary by Class &amp; Accounts'!P$19:P$205)), "-", SUMIF('O4 Summary by Class &amp; Accounts'!$C$19:$C$205, 'O1 Revenue to cost|RR'!$A44,'O4 Summary by Class &amp; Accounts'!P$19:P$205))</f>
        <v>0</v>
      </c>
      <c r="P44" s="685">
        <f ca="1">IF(ISERROR(SUMIF('O4 Summary by Class &amp; Accounts'!$C$19:$C$205, 'O1 Revenue to cost|RR'!$A44,'O4 Summary by Class &amp; Accounts'!Q$19:Q$205)), "-", SUMIF('O4 Summary by Class &amp; Accounts'!$C$19:$C$205, 'O1 Revenue to cost|RR'!$A44,'O4 Summary by Class &amp; Accounts'!Q$19:Q$205))</f>
        <v>0</v>
      </c>
      <c r="Q44" s="685">
        <f ca="1">IF(ISERROR(SUMIF('O4 Summary by Class &amp; Accounts'!$C$19:$C$205, 'O1 Revenue to cost|RR'!$A44,'O4 Summary by Class &amp; Accounts'!R$19:R$205)), "-", SUMIF('O4 Summary by Class &amp; Accounts'!$C$19:$C$205, 'O1 Revenue to cost|RR'!$A44,'O4 Summary by Class &amp; Accounts'!R$19:R$205))</f>
        <v>0</v>
      </c>
      <c r="R44" s="685">
        <f ca="1">IF(ISERROR(SUMIF('O4 Summary by Class &amp; Accounts'!$C$19:$C$205, 'O1 Revenue to cost|RR'!$A44,'O4 Summary by Class &amp; Accounts'!S$19:S$205)), "-", SUMIF('O4 Summary by Class &amp; Accounts'!$C$19:$C$205, 'O1 Revenue to cost|RR'!$A44,'O4 Summary by Class &amp; Accounts'!S$19:S$205))</f>
        <v>0</v>
      </c>
      <c r="S44" s="685">
        <f ca="1">IF(ISERROR(SUMIF('O4 Summary by Class &amp; Accounts'!$C$19:$C$205, 'O1 Revenue to cost|RR'!$A44,'O4 Summary by Class &amp; Accounts'!T$19:T$205)), "-", SUMIF('O4 Summary by Class &amp; Accounts'!$C$19:$C$205, 'O1 Revenue to cost|RR'!$A44,'O4 Summary by Class &amp; Accounts'!T$19:T$205))</f>
        <v>0</v>
      </c>
      <c r="T44" s="685">
        <f ca="1">IF(ISERROR(SUMIF('O4 Summary by Class &amp; Accounts'!$C$19:$C$205, 'O1 Revenue to cost|RR'!$A44,'O4 Summary by Class &amp; Accounts'!U$19:U$205)), "-", SUMIF('O4 Summary by Class &amp; Accounts'!$C$19:$C$205, 'O1 Revenue to cost|RR'!$A44,'O4 Summary by Class &amp; Accounts'!U$19:U$205))</f>
        <v>0</v>
      </c>
      <c r="U44" s="685">
        <f ca="1">IF(ISERROR(SUMIF('O4 Summary by Class &amp; Accounts'!$C$19:$C$205, 'O1 Revenue to cost|RR'!$A44,'O4 Summary by Class &amp; Accounts'!V$19:V$205)), "-", SUMIF('O4 Summary by Class &amp; Accounts'!$C$19:$C$205, 'O1 Revenue to cost|RR'!$A44,'O4 Summary by Class &amp; Accounts'!V$19:V$205))</f>
        <v>0</v>
      </c>
      <c r="V44" s="685">
        <f ca="1">IF(ISERROR(SUMIF('O4 Summary by Class &amp; Accounts'!$C$19:$C$205, 'O1 Revenue to cost|RR'!$A44,'O4 Summary by Class &amp; Accounts'!W$19:W$205)), "-", SUMIF('O4 Summary by Class &amp; Accounts'!$C$19:$C$205, 'O1 Revenue to cost|RR'!$A44,'O4 Summary by Class &amp; Accounts'!W$19:W$205))</f>
        <v>0</v>
      </c>
      <c r="W44" s="685">
        <f ca="1">IF(ISERROR(SUMIF('O4 Summary by Class &amp; Accounts'!$C$19:$C$205, 'O1 Revenue to cost|RR'!$A44,'O4 Summary by Class &amp; Accounts'!X$19:X$205)), "-", SUMIF('O4 Summary by Class &amp; Accounts'!$C$19:$C$205, 'O1 Revenue to cost|RR'!$A44,'O4 Summary by Class &amp; Accounts'!X$19:X$205))</f>
        <v>0</v>
      </c>
    </row>
    <row r="45" spans="1:23" s="658" customFormat="1" ht="13.5" thickBot="1">
      <c r="A45" s="1044" t="s">
        <v>252</v>
      </c>
      <c r="B45" s="504" t="s">
        <v>93</v>
      </c>
      <c r="C45" s="1041">
        <f>IF(ISERROR(SUM(D45:W45)), "-", SUM(D45:W45))</f>
        <v>-371000</v>
      </c>
      <c r="D45" s="686">
        <f ca="1">IF(ISERROR(SUMIF('O4 Summary by Class &amp; Accounts'!$C$19:$C$205, 'O1 Revenue to cost|RR'!$A45,'O4 Summary by Class &amp; Accounts'!E$19:E$205)), "-", SUMIF('O4 Summary by Class &amp; Accounts'!$C$19:$C$205, 'O1 Revenue to cost|RR'!$A45,'O4 Summary by Class &amp; Accounts'!E$19:E$205))</f>
        <v>-206928.45634757756</v>
      </c>
      <c r="E45" s="686">
        <f ca="1">IF(ISERROR(SUMIF('O4 Summary by Class &amp; Accounts'!$C$19:$C$205, 'O1 Revenue to cost|RR'!$A45,'O4 Summary by Class &amp; Accounts'!F$19:F$205)), "-", SUMIF('O4 Summary by Class &amp; Accounts'!$C$19:$C$205, 'O1 Revenue to cost|RR'!$A45,'O4 Summary by Class &amp; Accounts'!F$19:F$205))</f>
        <v>-54720.054401149515</v>
      </c>
      <c r="F45" s="686">
        <f ca="1">IF(ISERROR(SUMIF('O4 Summary by Class &amp; Accounts'!$C$19:$C$205, 'O1 Revenue to cost|RR'!$A45,'O4 Summary by Class &amp; Accounts'!G$19:G$205)), "-", SUMIF('O4 Summary by Class &amp; Accounts'!$C$19:$C$205, 'O1 Revenue to cost|RR'!$A45,'O4 Summary by Class &amp; Accounts'!G$19:G$205))</f>
        <v>-52572.093864125847</v>
      </c>
      <c r="G45" s="686">
        <f ca="1">IF(ISERROR(SUMIF('O4 Summary by Class &amp; Accounts'!$C$19:$C$205, 'O1 Revenue to cost|RR'!$A45,'O4 Summary by Class &amp; Accounts'!H$19:H$205)), "-", SUMIF('O4 Summary by Class &amp; Accounts'!$C$19:$C$205, 'O1 Revenue to cost|RR'!$A45,'O4 Summary by Class &amp; Accounts'!H$19:H$205))</f>
        <v>0</v>
      </c>
      <c r="H45" s="686">
        <f ca="1">IF(ISERROR(SUMIF('O4 Summary by Class &amp; Accounts'!$C$19:$C$205, 'O1 Revenue to cost|RR'!$A45,'O4 Summary by Class &amp; Accounts'!I$19:I$205)), "-", SUMIF('O4 Summary by Class &amp; Accounts'!$C$19:$C$205, 'O1 Revenue to cost|RR'!$A45,'O4 Summary by Class &amp; Accounts'!I$19:I$205))</f>
        <v>0</v>
      </c>
      <c r="I45" s="686">
        <f ca="1">IF(ISERROR(SUMIF('O4 Summary by Class &amp; Accounts'!$C$19:$C$205, 'O1 Revenue to cost|RR'!$A45,'O4 Summary by Class &amp; Accounts'!J$19:J$205)), "-", SUMIF('O4 Summary by Class &amp; Accounts'!$C$19:$C$205, 'O1 Revenue to cost|RR'!$A45,'O4 Summary by Class &amp; Accounts'!J$19:J$205))</f>
        <v>0</v>
      </c>
      <c r="J45" s="686">
        <f ca="1">IF(ISERROR(SUMIF('O4 Summary by Class &amp; Accounts'!$C$19:$C$205, 'O1 Revenue to cost|RR'!$A45,'O4 Summary by Class &amp; Accounts'!K$19:K$205)), "-", SUMIF('O4 Summary by Class &amp; Accounts'!$C$19:$C$205, 'O1 Revenue to cost|RR'!$A45,'O4 Summary by Class &amp; Accounts'!K$19:K$205))</f>
        <v>-51656.700916536822</v>
      </c>
      <c r="K45" s="686">
        <f ca="1">IF(ISERROR(SUMIF('O4 Summary by Class &amp; Accounts'!$C$19:$C$205, 'O1 Revenue to cost|RR'!$A45,'O4 Summary by Class &amp; Accounts'!L$19:L$205)), "-", SUMIF('O4 Summary by Class &amp; Accounts'!$C$19:$C$205, 'O1 Revenue to cost|RR'!$A45,'O4 Summary by Class &amp; Accounts'!L$19:L$205))</f>
        <v>-2832.6931042532842</v>
      </c>
      <c r="L45" s="686">
        <f ca="1">IF(ISERROR(SUMIF('O4 Summary by Class &amp; Accounts'!$C$19:$C$205, 'O1 Revenue to cost|RR'!$A45,'O4 Summary by Class &amp; Accounts'!M$19:M$205)), "-", SUMIF('O4 Summary by Class &amp; Accounts'!$C$19:$C$205, 'O1 Revenue to cost|RR'!$A45,'O4 Summary by Class &amp; Accounts'!M$19:M$205))</f>
        <v>-2290.0013663569807</v>
      </c>
      <c r="M45" s="686">
        <f ca="1">IF(ISERROR(SUMIF('O4 Summary by Class &amp; Accounts'!$C$19:$C$205, 'O1 Revenue to cost|RR'!$A45,'O4 Summary by Class &amp; Accounts'!N$19:N$205)), "-", SUMIF('O4 Summary by Class &amp; Accounts'!$C$19:$C$205, 'O1 Revenue to cost|RR'!$A45,'O4 Summary by Class &amp; Accounts'!N$19:N$205))</f>
        <v>0</v>
      </c>
      <c r="N45" s="686">
        <f ca="1">IF(ISERROR(SUMIF('O4 Summary by Class &amp; Accounts'!$C$19:$C$205, 'O1 Revenue to cost|RR'!$A45,'O4 Summary by Class &amp; Accounts'!O$19:O$205)), "-", SUMIF('O4 Summary by Class &amp; Accounts'!$C$19:$C$205, 'O1 Revenue to cost|RR'!$A45,'O4 Summary by Class &amp; Accounts'!O$19:O$205))</f>
        <v>0</v>
      </c>
      <c r="O45" s="686">
        <f ca="1">IF(ISERROR(SUMIF('O4 Summary by Class &amp; Accounts'!$C$19:$C$205, 'O1 Revenue to cost|RR'!$A45,'O4 Summary by Class &amp; Accounts'!P$19:P$205)), "-", SUMIF('O4 Summary by Class &amp; Accounts'!$C$19:$C$205, 'O1 Revenue to cost|RR'!$A45,'O4 Summary by Class &amp; Accounts'!P$19:P$205))</f>
        <v>0</v>
      </c>
      <c r="P45" s="686">
        <f ca="1">IF(ISERROR(SUMIF('O4 Summary by Class &amp; Accounts'!$C$19:$C$205, 'O1 Revenue to cost|RR'!$A45,'O4 Summary by Class &amp; Accounts'!Q$19:Q$205)), "-", SUMIF('O4 Summary by Class &amp; Accounts'!$C$19:$C$205, 'O1 Revenue to cost|RR'!$A45,'O4 Summary by Class &amp; Accounts'!Q$19:Q$205))</f>
        <v>0</v>
      </c>
      <c r="Q45" s="686">
        <f ca="1">IF(ISERROR(SUMIF('O4 Summary by Class &amp; Accounts'!$C$19:$C$205, 'O1 Revenue to cost|RR'!$A45,'O4 Summary by Class &amp; Accounts'!R$19:R$205)), "-", SUMIF('O4 Summary by Class &amp; Accounts'!$C$19:$C$205, 'O1 Revenue to cost|RR'!$A45,'O4 Summary by Class &amp; Accounts'!R$19:R$205))</f>
        <v>0</v>
      </c>
      <c r="R45" s="686">
        <f ca="1">IF(ISERROR(SUMIF('O4 Summary by Class &amp; Accounts'!$C$19:$C$205, 'O1 Revenue to cost|RR'!$A45,'O4 Summary by Class &amp; Accounts'!S$19:S$205)), "-", SUMIF('O4 Summary by Class &amp; Accounts'!$C$19:$C$205, 'O1 Revenue to cost|RR'!$A45,'O4 Summary by Class &amp; Accounts'!S$19:S$205))</f>
        <v>0</v>
      </c>
      <c r="S45" s="686">
        <f ca="1">IF(ISERROR(SUMIF('O4 Summary by Class &amp; Accounts'!$C$19:$C$205, 'O1 Revenue to cost|RR'!$A45,'O4 Summary by Class &amp; Accounts'!T$19:T$205)), "-", SUMIF('O4 Summary by Class &amp; Accounts'!$C$19:$C$205, 'O1 Revenue to cost|RR'!$A45,'O4 Summary by Class &amp; Accounts'!T$19:T$205))</f>
        <v>0</v>
      </c>
      <c r="T45" s="686">
        <f ca="1">IF(ISERROR(SUMIF('O4 Summary by Class &amp; Accounts'!$C$19:$C$205, 'O1 Revenue to cost|RR'!$A45,'O4 Summary by Class &amp; Accounts'!U$19:U$205)), "-", SUMIF('O4 Summary by Class &amp; Accounts'!$C$19:$C$205, 'O1 Revenue to cost|RR'!$A45,'O4 Summary by Class &amp; Accounts'!U$19:U$205))</f>
        <v>0</v>
      </c>
      <c r="U45" s="686">
        <f ca="1">IF(ISERROR(SUMIF('O4 Summary by Class &amp; Accounts'!$C$19:$C$205, 'O1 Revenue to cost|RR'!$A45,'O4 Summary by Class &amp; Accounts'!V$19:V$205)), "-", SUMIF('O4 Summary by Class &amp; Accounts'!$C$19:$C$205, 'O1 Revenue to cost|RR'!$A45,'O4 Summary by Class &amp; Accounts'!V$19:V$205))</f>
        <v>0</v>
      </c>
      <c r="V45" s="686">
        <f ca="1">IF(ISERROR(SUMIF('O4 Summary by Class &amp; Accounts'!$C$19:$C$205, 'O1 Revenue to cost|RR'!$A45,'O4 Summary by Class &amp; Accounts'!W$19:W$205)), "-", SUMIF('O4 Summary by Class &amp; Accounts'!$C$19:$C$205, 'O1 Revenue to cost|RR'!$A45,'O4 Summary by Class &amp; Accounts'!W$19:W$205))</f>
        <v>0</v>
      </c>
      <c r="W45" s="686">
        <f ca="1">IF(ISERROR(SUMIF('O4 Summary by Class &amp; Accounts'!$C$19:$C$205, 'O1 Revenue to cost|RR'!$A45,'O4 Summary by Class &amp; Accounts'!X$19:X$205)), "-", SUMIF('O4 Summary by Class &amp; Accounts'!$C$19:$C$205, 'O1 Revenue to cost|RR'!$A45,'O4 Summary by Class &amp; Accounts'!X$19:X$205))</f>
        <v>0</v>
      </c>
    </row>
    <row r="46" spans="1:23" s="59" customFormat="1" ht="13.5" thickBot="1">
      <c r="A46" s="1044"/>
      <c r="B46" s="1050" t="s">
        <v>207</v>
      </c>
      <c r="C46" s="1051">
        <f t="shared" ref="C46:W46" si="4">SUM(C42:C45)</f>
        <v>16531500</v>
      </c>
      <c r="D46" s="1052">
        <f t="shared" si="4"/>
        <v>8269558.3855587393</v>
      </c>
      <c r="E46" s="1052">
        <f t="shared" si="4"/>
        <v>2865795.794130242</v>
      </c>
      <c r="F46" s="1052">
        <f t="shared" si="4"/>
        <v>4150191.3114256249</v>
      </c>
      <c r="G46" s="1052">
        <f t="shared" si="4"/>
        <v>0</v>
      </c>
      <c r="H46" s="1052">
        <f t="shared" si="4"/>
        <v>0</v>
      </c>
      <c r="I46" s="1052">
        <f t="shared" si="4"/>
        <v>0</v>
      </c>
      <c r="J46" s="1052">
        <f t="shared" si="4"/>
        <v>1127593.6444496627</v>
      </c>
      <c r="K46" s="1052">
        <f t="shared" si="4"/>
        <v>61873.536267952688</v>
      </c>
      <c r="L46" s="1052">
        <f t="shared" si="4"/>
        <v>56487.328167777203</v>
      </c>
      <c r="M46" s="1052">
        <f t="shared" si="4"/>
        <v>0</v>
      </c>
      <c r="N46" s="1052">
        <f t="shared" si="4"/>
        <v>0</v>
      </c>
      <c r="O46" s="1052">
        <f t="shared" si="4"/>
        <v>0</v>
      </c>
      <c r="P46" s="1052">
        <f t="shared" si="4"/>
        <v>0</v>
      </c>
      <c r="Q46" s="1052">
        <f t="shared" si="4"/>
        <v>0</v>
      </c>
      <c r="R46" s="1052">
        <f t="shared" si="4"/>
        <v>0</v>
      </c>
      <c r="S46" s="1052">
        <f t="shared" si="4"/>
        <v>0</v>
      </c>
      <c r="T46" s="1052">
        <f t="shared" si="4"/>
        <v>0</v>
      </c>
      <c r="U46" s="1052">
        <f t="shared" si="4"/>
        <v>0</v>
      </c>
      <c r="V46" s="1052">
        <f t="shared" si="4"/>
        <v>0</v>
      </c>
      <c r="W46" s="1052">
        <f t="shared" si="4"/>
        <v>0</v>
      </c>
    </row>
    <row r="47" spans="1:23" s="59" customFormat="1" ht="13.5" thickTop="1">
      <c r="A47" s="1044"/>
      <c r="B47" s="1047"/>
      <c r="C47" s="1039"/>
      <c r="D47" s="679"/>
      <c r="E47" s="679"/>
      <c r="F47" s="679"/>
      <c r="G47" s="679"/>
      <c r="H47" s="679"/>
      <c r="I47" s="679"/>
      <c r="J47" s="679"/>
      <c r="K47" s="679"/>
      <c r="L47" s="679"/>
      <c r="M47" s="679"/>
      <c r="N47" s="679"/>
      <c r="O47" s="679"/>
      <c r="P47" s="679"/>
      <c r="Q47" s="679"/>
      <c r="R47" s="679"/>
      <c r="S47" s="679"/>
      <c r="T47" s="679"/>
      <c r="U47" s="679"/>
      <c r="V47" s="679"/>
      <c r="W47" s="679"/>
    </row>
    <row r="48" spans="1:23" s="59" customFormat="1" ht="12.75">
      <c r="A48" s="1044"/>
      <c r="B48" s="1047" t="s">
        <v>808</v>
      </c>
      <c r="C48" s="1039">
        <f>SUM(D48:W48)</f>
        <v>0</v>
      </c>
      <c r="D48" s="679">
        <f ca="1">'I9 Direct Allocation'!E64</f>
        <v>0</v>
      </c>
      <c r="E48" s="679">
        <f ca="1">'I9 Direct Allocation'!F64</f>
        <v>0</v>
      </c>
      <c r="F48" s="679">
        <f ca="1">'I9 Direct Allocation'!G64</f>
        <v>0</v>
      </c>
      <c r="G48" s="679">
        <f ca="1">'I9 Direct Allocation'!H64</f>
        <v>0</v>
      </c>
      <c r="H48" s="679">
        <f ca="1">'I9 Direct Allocation'!I64</f>
        <v>0</v>
      </c>
      <c r="I48" s="679">
        <f ca="1">'I9 Direct Allocation'!J64</f>
        <v>0</v>
      </c>
      <c r="J48" s="679">
        <f ca="1">'I9 Direct Allocation'!K64</f>
        <v>0</v>
      </c>
      <c r="K48" s="679">
        <f ca="1">'I9 Direct Allocation'!L64</f>
        <v>0</v>
      </c>
      <c r="L48" s="679">
        <f ca="1">'I9 Direct Allocation'!M64</f>
        <v>0</v>
      </c>
      <c r="M48" s="679">
        <f ca="1">'I9 Direct Allocation'!N64</f>
        <v>0</v>
      </c>
      <c r="N48" s="679">
        <f ca="1">'I9 Direct Allocation'!O64</f>
        <v>0</v>
      </c>
      <c r="O48" s="679">
        <f ca="1">'I9 Direct Allocation'!P64</f>
        <v>0</v>
      </c>
      <c r="P48" s="679">
        <f ca="1">'I9 Direct Allocation'!Q64</f>
        <v>0</v>
      </c>
      <c r="Q48" s="679">
        <f ca="1">'I9 Direct Allocation'!R64</f>
        <v>0</v>
      </c>
      <c r="R48" s="679">
        <f ca="1">'I9 Direct Allocation'!S64</f>
        <v>0</v>
      </c>
      <c r="S48" s="679">
        <f ca="1">'I9 Direct Allocation'!T64</f>
        <v>0</v>
      </c>
      <c r="T48" s="679">
        <f ca="1">'I9 Direct Allocation'!U64</f>
        <v>0</v>
      </c>
      <c r="U48" s="679">
        <f ca="1">'I9 Direct Allocation'!V64</f>
        <v>0</v>
      </c>
      <c r="V48" s="679">
        <f ca="1">'I9 Direct Allocation'!W64</f>
        <v>0</v>
      </c>
      <c r="W48" s="679">
        <f ca="1">'I9 Direct Allocation'!X64</f>
        <v>0</v>
      </c>
    </row>
    <row r="49" spans="1:23" ht="12.75">
      <c r="A49" s="1044"/>
      <c r="B49" s="504"/>
      <c r="C49" s="1039"/>
      <c r="D49" s="678"/>
      <c r="E49" s="678"/>
      <c r="F49" s="678"/>
      <c r="G49" s="678"/>
      <c r="H49" s="678"/>
      <c r="I49" s="678"/>
      <c r="J49" s="678"/>
      <c r="K49" s="678"/>
      <c r="L49" s="678"/>
      <c r="M49" s="682"/>
      <c r="N49" s="682"/>
      <c r="O49" s="682"/>
      <c r="P49" s="682"/>
      <c r="Q49" s="682"/>
      <c r="R49" s="682"/>
      <c r="S49" s="682"/>
      <c r="T49" s="682"/>
      <c r="U49" s="682"/>
      <c r="V49" s="682"/>
      <c r="W49" s="682"/>
    </row>
    <row r="50" spans="1:23" ht="12.75">
      <c r="A50" s="1044"/>
      <c r="B50" s="1047"/>
      <c r="C50" s="1039"/>
      <c r="D50" s="678"/>
      <c r="E50" s="678"/>
      <c r="F50" s="678"/>
      <c r="G50" s="678"/>
      <c r="H50" s="678"/>
      <c r="I50" s="678"/>
      <c r="J50" s="678"/>
      <c r="K50" s="678"/>
      <c r="L50" s="678"/>
      <c r="M50" s="682"/>
      <c r="N50" s="682"/>
      <c r="O50" s="682"/>
      <c r="P50" s="682"/>
      <c r="Q50" s="682"/>
      <c r="R50" s="682"/>
      <c r="S50" s="682"/>
      <c r="T50" s="682"/>
      <c r="U50" s="682"/>
      <c r="V50" s="682"/>
      <c r="W50" s="682"/>
    </row>
    <row r="51" spans="1:23" ht="12.75">
      <c r="A51" s="1044" t="s">
        <v>1051</v>
      </c>
      <c r="B51" s="504" t="s">
        <v>254</v>
      </c>
      <c r="C51" s="1039">
        <f>SUM(D51:W51)</f>
        <v>23732000</v>
      </c>
      <c r="D51" s="678">
        <f ca="1">'O6 Source Data for E2'!D165</f>
        <v>8277733.1631553937</v>
      </c>
      <c r="E51" s="678">
        <f ca="1">'O6 Source Data for E2'!E165</f>
        <v>3673655.7582951691</v>
      </c>
      <c r="F51" s="678">
        <f ca="1">'O6 Source Data for E2'!F165</f>
        <v>11498168.629094403</v>
      </c>
      <c r="G51" s="678">
        <f ca="1">'O6 Source Data for E2'!G165</f>
        <v>0</v>
      </c>
      <c r="H51" s="678">
        <f ca="1">'O6 Source Data for E2'!H165</f>
        <v>0</v>
      </c>
      <c r="I51" s="678">
        <f ca="1">'O6 Source Data for E2'!I165</f>
        <v>0</v>
      </c>
      <c r="J51" s="678">
        <f ca="1">'O6 Source Data for E2'!J165</f>
        <v>195041.71951642257</v>
      </c>
      <c r="K51" s="678">
        <f ca="1">'O6 Source Data for E2'!K165</f>
        <v>24737.570396163756</v>
      </c>
      <c r="L51" s="678">
        <f ca="1">'O6 Source Data for E2'!L165</f>
        <v>62663.15954244708</v>
      </c>
      <c r="M51" s="678">
        <f ca="1">'O6 Source Data for E2'!M165</f>
        <v>0</v>
      </c>
      <c r="N51" s="678">
        <f ca="1">'O6 Source Data for E2'!N165</f>
        <v>0</v>
      </c>
      <c r="O51" s="678">
        <f ca="1">'O6 Source Data for E2'!O165</f>
        <v>0</v>
      </c>
      <c r="P51" s="678">
        <f ca="1">'O6 Source Data for E2'!P165</f>
        <v>0</v>
      </c>
      <c r="Q51" s="678">
        <f ca="1">'O6 Source Data for E2'!Q165</f>
        <v>0</v>
      </c>
      <c r="R51" s="678">
        <f ca="1">'O6 Source Data for E2'!R165</f>
        <v>0</v>
      </c>
      <c r="S51" s="678">
        <f ca="1">'O6 Source Data for E2'!S165</f>
        <v>0</v>
      </c>
      <c r="T51" s="678">
        <f ca="1">'O6 Source Data for E2'!T165</f>
        <v>0</v>
      </c>
      <c r="U51" s="678">
        <f ca="1">'O6 Source Data for E2'!U165</f>
        <v>0</v>
      </c>
      <c r="V51" s="678">
        <f ca="1">'O6 Source Data for E2'!V165</f>
        <v>0</v>
      </c>
      <c r="W51" s="678">
        <f ca="1">'O6 Source Data for E2'!W165</f>
        <v>0</v>
      </c>
    </row>
    <row r="52" spans="1:23" ht="12.75">
      <c r="A52" s="1044"/>
      <c r="B52" s="504" t="s">
        <v>60</v>
      </c>
      <c r="C52" s="1039">
        <f>SUM(D52:W52)</f>
        <v>4346000</v>
      </c>
      <c r="D52" s="678">
        <f>SUM(D23:D25)</f>
        <v>2605282.685729939</v>
      </c>
      <c r="E52" s="678">
        <f t="shared" ref="E52:W52" si="5">SUM(E23:E25)</f>
        <v>735722.09025716654</v>
      </c>
      <c r="F52" s="678">
        <f t="shared" si="5"/>
        <v>795025.32680025883</v>
      </c>
      <c r="G52" s="678">
        <f t="shared" si="5"/>
        <v>0</v>
      </c>
      <c r="H52" s="678">
        <f t="shared" si="5"/>
        <v>0</v>
      </c>
      <c r="I52" s="678">
        <f t="shared" si="5"/>
        <v>0</v>
      </c>
      <c r="J52" s="678">
        <f t="shared" si="5"/>
        <v>187733.51637501694</v>
      </c>
      <c r="K52" s="678">
        <f t="shared" si="5"/>
        <v>11810.861434676142</v>
      </c>
      <c r="L52" s="678">
        <f t="shared" si="5"/>
        <v>10425.51940294224</v>
      </c>
      <c r="M52" s="678">
        <f t="shared" si="5"/>
        <v>0</v>
      </c>
      <c r="N52" s="678">
        <f t="shared" si="5"/>
        <v>0</v>
      </c>
      <c r="O52" s="678">
        <f t="shared" si="5"/>
        <v>0</v>
      </c>
      <c r="P52" s="678">
        <f t="shared" si="5"/>
        <v>0</v>
      </c>
      <c r="Q52" s="678">
        <f t="shared" si="5"/>
        <v>0</v>
      </c>
      <c r="R52" s="678">
        <f t="shared" si="5"/>
        <v>0</v>
      </c>
      <c r="S52" s="678">
        <f t="shared" si="5"/>
        <v>0</v>
      </c>
      <c r="T52" s="678">
        <f t="shared" si="5"/>
        <v>0</v>
      </c>
      <c r="U52" s="678">
        <f t="shared" si="5"/>
        <v>0</v>
      </c>
      <c r="V52" s="678">
        <f t="shared" si="5"/>
        <v>0</v>
      </c>
      <c r="W52" s="678">
        <f t="shared" si="5"/>
        <v>0</v>
      </c>
    </row>
    <row r="53" spans="1:23" ht="12.75">
      <c r="A53" s="1044"/>
      <c r="B53" s="1048" t="s">
        <v>61</v>
      </c>
      <c r="C53" s="1039">
        <f>SUM(D53:W53)</f>
        <v>0</v>
      </c>
      <c r="D53" s="678">
        <f ca="1">'I9 Direct Allocation'!E143-'I9 Direct Allocation'!E144</f>
        <v>0</v>
      </c>
      <c r="E53" s="678">
        <f ca="1">'I9 Direct Allocation'!F143-'I9 Direct Allocation'!F144</f>
        <v>0</v>
      </c>
      <c r="F53" s="678">
        <f ca="1">'I9 Direct Allocation'!G143-'I9 Direct Allocation'!G144</f>
        <v>0</v>
      </c>
      <c r="G53" s="678">
        <f ca="1">'I9 Direct Allocation'!H143-'I9 Direct Allocation'!H144</f>
        <v>0</v>
      </c>
      <c r="H53" s="678">
        <f ca="1">'I9 Direct Allocation'!I143-'I9 Direct Allocation'!I144</f>
        <v>0</v>
      </c>
      <c r="I53" s="678">
        <f ca="1">'I9 Direct Allocation'!J143-'I9 Direct Allocation'!J144</f>
        <v>0</v>
      </c>
      <c r="J53" s="678">
        <f ca="1">'I9 Direct Allocation'!K143-'I9 Direct Allocation'!K144</f>
        <v>0</v>
      </c>
      <c r="K53" s="678">
        <f ca="1">'I9 Direct Allocation'!L143-'I9 Direct Allocation'!L144</f>
        <v>0</v>
      </c>
      <c r="L53" s="678">
        <f ca="1">'I9 Direct Allocation'!M143-'I9 Direct Allocation'!M144</f>
        <v>0</v>
      </c>
      <c r="M53" s="678">
        <f ca="1">'I9 Direct Allocation'!N143-'I9 Direct Allocation'!N144</f>
        <v>0</v>
      </c>
      <c r="N53" s="678">
        <f ca="1">'I9 Direct Allocation'!O143-'I9 Direct Allocation'!O144</f>
        <v>0</v>
      </c>
      <c r="O53" s="678">
        <f ca="1">'I9 Direct Allocation'!P143-'I9 Direct Allocation'!P144</f>
        <v>0</v>
      </c>
      <c r="P53" s="678">
        <f ca="1">'I9 Direct Allocation'!Q143-'I9 Direct Allocation'!Q144</f>
        <v>0</v>
      </c>
      <c r="Q53" s="678">
        <f ca="1">'I9 Direct Allocation'!R143-'I9 Direct Allocation'!R144</f>
        <v>0</v>
      </c>
      <c r="R53" s="678">
        <f ca="1">'I9 Direct Allocation'!S143-'I9 Direct Allocation'!S144</f>
        <v>0</v>
      </c>
      <c r="S53" s="678">
        <f ca="1">'I9 Direct Allocation'!T143-'I9 Direct Allocation'!T144</f>
        <v>0</v>
      </c>
      <c r="T53" s="678">
        <f ca="1">'I9 Direct Allocation'!U143-'I9 Direct Allocation'!U144</f>
        <v>0</v>
      </c>
      <c r="U53" s="678">
        <f ca="1">'I9 Direct Allocation'!V143-'I9 Direct Allocation'!V144</f>
        <v>0</v>
      </c>
      <c r="V53" s="678">
        <f ca="1">'I9 Direct Allocation'!W143-'I9 Direct Allocation'!W144</f>
        <v>0</v>
      </c>
      <c r="W53" s="678">
        <f ca="1">'I9 Direct Allocation'!X143-'I9 Direct Allocation'!X144</f>
        <v>0</v>
      </c>
    </row>
    <row r="54" spans="1:23" ht="17.25" customHeight="1">
      <c r="A54" s="1044"/>
      <c r="B54" s="1055" t="s">
        <v>1182</v>
      </c>
      <c r="C54" s="1054">
        <f>SUM(D54:W54)</f>
        <v>28077999.999999996</v>
      </c>
      <c r="D54" s="1056">
        <f>SUM(D51:D53)</f>
        <v>10883015.848885333</v>
      </c>
      <c r="E54" s="1056">
        <f t="shared" ref="E54:W54" si="6">SUM(E51:E53)</f>
        <v>4409377.848552336</v>
      </c>
      <c r="F54" s="1056">
        <f t="shared" si="6"/>
        <v>12293193.955894662</v>
      </c>
      <c r="G54" s="1056">
        <f t="shared" si="6"/>
        <v>0</v>
      </c>
      <c r="H54" s="1056">
        <f t="shared" si="6"/>
        <v>0</v>
      </c>
      <c r="I54" s="1056">
        <f t="shared" si="6"/>
        <v>0</v>
      </c>
      <c r="J54" s="1056">
        <f t="shared" si="6"/>
        <v>382775.23589143949</v>
      </c>
      <c r="K54" s="1056">
        <f t="shared" si="6"/>
        <v>36548.431830839894</v>
      </c>
      <c r="L54" s="1056">
        <f t="shared" si="6"/>
        <v>73088.678945389314</v>
      </c>
      <c r="M54" s="1056">
        <f t="shared" si="6"/>
        <v>0</v>
      </c>
      <c r="N54" s="1056">
        <f t="shared" si="6"/>
        <v>0</v>
      </c>
      <c r="O54" s="1056">
        <f t="shared" si="6"/>
        <v>0</v>
      </c>
      <c r="P54" s="1056">
        <f t="shared" si="6"/>
        <v>0</v>
      </c>
      <c r="Q54" s="1056">
        <f t="shared" si="6"/>
        <v>0</v>
      </c>
      <c r="R54" s="1056">
        <f t="shared" si="6"/>
        <v>0</v>
      </c>
      <c r="S54" s="1056">
        <f t="shared" si="6"/>
        <v>0</v>
      </c>
      <c r="T54" s="1056">
        <f t="shared" si="6"/>
        <v>0</v>
      </c>
      <c r="U54" s="1056">
        <f t="shared" si="6"/>
        <v>0</v>
      </c>
      <c r="V54" s="1056">
        <f t="shared" si="6"/>
        <v>0</v>
      </c>
      <c r="W54" s="1056">
        <f t="shared" si="6"/>
        <v>0</v>
      </c>
    </row>
    <row r="55" spans="1:23" ht="12.75">
      <c r="A55" s="1044"/>
      <c r="B55" s="1047"/>
      <c r="C55" s="1039"/>
      <c r="D55" s="678"/>
      <c r="E55" s="678"/>
      <c r="F55" s="678"/>
      <c r="G55" s="678"/>
      <c r="H55" s="678"/>
      <c r="I55" s="678"/>
      <c r="J55" s="678"/>
      <c r="K55" s="678"/>
      <c r="L55" s="678"/>
      <c r="M55" s="678"/>
      <c r="N55" s="678"/>
      <c r="O55" s="678"/>
      <c r="P55" s="678"/>
      <c r="Q55" s="678"/>
      <c r="R55" s="678"/>
      <c r="S55" s="678"/>
      <c r="T55" s="678"/>
      <c r="U55" s="678"/>
      <c r="V55" s="678"/>
      <c r="W55" s="678"/>
    </row>
    <row r="56" spans="1:23" s="59" customFormat="1" ht="12.75">
      <c r="A56" s="1044"/>
      <c r="B56" s="1047" t="s">
        <v>1374</v>
      </c>
      <c r="C56" s="1039">
        <f>SUM(D56:W56)</f>
        <v>4211700</v>
      </c>
      <c r="D56" s="679">
        <f>D54*0.15</f>
        <v>1632452.3773327998</v>
      </c>
      <c r="E56" s="679">
        <f t="shared" ref="E56:W56" si="7">E54*0.15</f>
        <v>661406.67728285037</v>
      </c>
      <c r="F56" s="679">
        <f t="shared" si="7"/>
        <v>1843979.0933841993</v>
      </c>
      <c r="G56" s="679">
        <f t="shared" si="7"/>
        <v>0</v>
      </c>
      <c r="H56" s="679">
        <f t="shared" si="7"/>
        <v>0</v>
      </c>
      <c r="I56" s="679">
        <f t="shared" si="7"/>
        <v>0</v>
      </c>
      <c r="J56" s="679">
        <f t="shared" si="7"/>
        <v>57416.28538371592</v>
      </c>
      <c r="K56" s="679">
        <f t="shared" si="7"/>
        <v>5482.2647746259836</v>
      </c>
      <c r="L56" s="679">
        <f t="shared" si="7"/>
        <v>10963.301841808398</v>
      </c>
      <c r="M56" s="679">
        <f t="shared" si="7"/>
        <v>0</v>
      </c>
      <c r="N56" s="679">
        <f t="shared" si="7"/>
        <v>0</v>
      </c>
      <c r="O56" s="679">
        <f t="shared" si="7"/>
        <v>0</v>
      </c>
      <c r="P56" s="679">
        <f t="shared" si="7"/>
        <v>0</v>
      </c>
      <c r="Q56" s="679">
        <f t="shared" si="7"/>
        <v>0</v>
      </c>
      <c r="R56" s="679">
        <f t="shared" si="7"/>
        <v>0</v>
      </c>
      <c r="S56" s="679">
        <f t="shared" si="7"/>
        <v>0</v>
      </c>
      <c r="T56" s="679">
        <f t="shared" si="7"/>
        <v>0</v>
      </c>
      <c r="U56" s="679">
        <f t="shared" si="7"/>
        <v>0</v>
      </c>
      <c r="V56" s="679">
        <f t="shared" si="7"/>
        <v>0</v>
      </c>
      <c r="W56" s="679">
        <f t="shared" si="7"/>
        <v>0</v>
      </c>
    </row>
    <row r="57" spans="1:23" ht="12.75">
      <c r="A57" s="1044"/>
      <c r="B57" s="1113"/>
      <c r="C57" s="1039"/>
      <c r="D57" s="678"/>
      <c r="E57" s="678"/>
      <c r="F57" s="678"/>
      <c r="G57" s="678"/>
      <c r="H57" s="678"/>
      <c r="I57" s="678"/>
      <c r="J57" s="678"/>
      <c r="K57" s="678"/>
      <c r="L57" s="678"/>
      <c r="M57" s="682"/>
      <c r="N57" s="682"/>
      <c r="O57" s="682"/>
      <c r="P57" s="682"/>
      <c r="Q57" s="682"/>
      <c r="R57" s="682"/>
      <c r="S57" s="682"/>
      <c r="T57" s="682"/>
      <c r="U57" s="682"/>
      <c r="V57" s="682"/>
      <c r="W57" s="682"/>
    </row>
    <row r="58" spans="1:23" s="59" customFormat="1" ht="13.5" thickBot="1">
      <c r="A58" s="1044"/>
      <c r="B58" s="1050" t="s">
        <v>209</v>
      </c>
      <c r="C58" s="1057">
        <f>SUM(D58:W58)</f>
        <v>20743199.999999996</v>
      </c>
      <c r="D58" s="1058">
        <f>D46+D48+D56</f>
        <v>9902010.7628915384</v>
      </c>
      <c r="E58" s="1058">
        <f t="shared" ref="E58:W58" si="8">E46+E48+E56</f>
        <v>3527202.4714130922</v>
      </c>
      <c r="F58" s="1058">
        <f t="shared" si="8"/>
        <v>5994170.4048098242</v>
      </c>
      <c r="G58" s="1058">
        <f t="shared" si="8"/>
        <v>0</v>
      </c>
      <c r="H58" s="1058">
        <f t="shared" si="8"/>
        <v>0</v>
      </c>
      <c r="I58" s="1058">
        <f t="shared" si="8"/>
        <v>0</v>
      </c>
      <c r="J58" s="1058">
        <f t="shared" si="8"/>
        <v>1185009.9298333786</v>
      </c>
      <c r="K58" s="1058">
        <f t="shared" si="8"/>
        <v>67355.801042578678</v>
      </c>
      <c r="L58" s="1058">
        <f t="shared" si="8"/>
        <v>67450.630009585599</v>
      </c>
      <c r="M58" s="1058">
        <f t="shared" si="8"/>
        <v>0</v>
      </c>
      <c r="N58" s="1058">
        <f t="shared" si="8"/>
        <v>0</v>
      </c>
      <c r="O58" s="1058">
        <f t="shared" si="8"/>
        <v>0</v>
      </c>
      <c r="P58" s="1058">
        <f t="shared" si="8"/>
        <v>0</v>
      </c>
      <c r="Q58" s="1058">
        <f t="shared" si="8"/>
        <v>0</v>
      </c>
      <c r="R58" s="1058">
        <f t="shared" si="8"/>
        <v>0</v>
      </c>
      <c r="S58" s="1058">
        <f t="shared" si="8"/>
        <v>0</v>
      </c>
      <c r="T58" s="1058">
        <f t="shared" si="8"/>
        <v>0</v>
      </c>
      <c r="U58" s="1058">
        <f t="shared" si="8"/>
        <v>0</v>
      </c>
      <c r="V58" s="1058">
        <f t="shared" si="8"/>
        <v>0</v>
      </c>
      <c r="W58" s="1058">
        <f t="shared" si="8"/>
        <v>0</v>
      </c>
    </row>
    <row r="59" spans="1:23" s="59" customFormat="1" ht="23.25" customHeight="1" thickTop="1">
      <c r="A59" s="1045"/>
      <c r="B59" s="1047"/>
      <c r="C59" s="2326" t="str">
        <f ca="1">IF(ROUND('I3 TB Data'!G20,-1)=ROUND(C58,-1),"Rate Base Input equals Output","Rate Base Input Does Not Equal Output")</f>
        <v>Rate Base Input equals Output</v>
      </c>
      <c r="D59" s="2327"/>
      <c r="E59" s="2328"/>
      <c r="F59" s="679"/>
      <c r="G59" s="679"/>
      <c r="H59" s="679"/>
      <c r="I59" s="679"/>
      <c r="J59" s="679"/>
      <c r="K59" s="679"/>
      <c r="L59" s="679"/>
      <c r="M59" s="679"/>
      <c r="N59" s="679"/>
      <c r="O59" s="679"/>
      <c r="P59" s="679"/>
      <c r="Q59" s="679"/>
      <c r="R59" s="679"/>
      <c r="S59" s="679"/>
      <c r="T59" s="679"/>
      <c r="U59" s="679"/>
      <c r="V59" s="679"/>
      <c r="W59" s="679"/>
    </row>
    <row r="60" spans="1:23" ht="12.75">
      <c r="A60" s="1044"/>
      <c r="B60" s="1047" t="s">
        <v>1067</v>
      </c>
      <c r="C60" s="1039">
        <f>SUM(D60:W60)</f>
        <v>8297280.0000000009</v>
      </c>
      <c r="D60" s="679">
        <f ca="1">D58*'I5 Misc Data'!$D$17</f>
        <v>3960804.3051566156</v>
      </c>
      <c r="E60" s="679">
        <f ca="1">E58*'I5 Misc Data'!$D$17</f>
        <v>1410880.988565237</v>
      </c>
      <c r="F60" s="679">
        <f ca="1">F58*'I5 Misc Data'!$D$17</f>
        <v>2397668.1619239296</v>
      </c>
      <c r="G60" s="679">
        <f ca="1">G58*'I5 Misc Data'!$D$17</f>
        <v>0</v>
      </c>
      <c r="H60" s="679">
        <f ca="1">H58*'I5 Misc Data'!$D$17</f>
        <v>0</v>
      </c>
      <c r="I60" s="679">
        <f ca="1">I58*'I5 Misc Data'!$D$17</f>
        <v>0</v>
      </c>
      <c r="J60" s="679">
        <f ca="1">J58*'I5 Misc Data'!$D$17</f>
        <v>474003.97193335148</v>
      </c>
      <c r="K60" s="679">
        <f ca="1">K58*'I5 Misc Data'!$D$17</f>
        <v>26942.320417031471</v>
      </c>
      <c r="L60" s="679">
        <f ca="1">L58*'I5 Misc Data'!$D$17</f>
        <v>26980.252003834241</v>
      </c>
      <c r="M60" s="679">
        <f ca="1">M58*'I5 Misc Data'!$D$17</f>
        <v>0</v>
      </c>
      <c r="N60" s="679">
        <f ca="1">N58*'I5 Misc Data'!$D$17</f>
        <v>0</v>
      </c>
      <c r="O60" s="679">
        <f ca="1">O58*'I5 Misc Data'!$D$17</f>
        <v>0</v>
      </c>
      <c r="P60" s="679">
        <f ca="1">P58*'I5 Misc Data'!$D$17</f>
        <v>0</v>
      </c>
      <c r="Q60" s="679">
        <f ca="1">Q58*'I5 Misc Data'!$D$17</f>
        <v>0</v>
      </c>
      <c r="R60" s="679">
        <f ca="1">R58*'I5 Misc Data'!$D$17</f>
        <v>0</v>
      </c>
      <c r="S60" s="679">
        <f ca="1">S58*'I5 Misc Data'!$D$17</f>
        <v>0</v>
      </c>
      <c r="T60" s="679">
        <f ca="1">T58*'I5 Misc Data'!$D$17</f>
        <v>0</v>
      </c>
      <c r="U60" s="679">
        <f ca="1">U58*'I5 Misc Data'!$D$17</f>
        <v>0</v>
      </c>
      <c r="V60" s="679">
        <f ca="1">V58*'I5 Misc Data'!$D$17</f>
        <v>0</v>
      </c>
      <c r="W60" s="679">
        <f ca="1">W58*'I5 Misc Data'!$D$17</f>
        <v>0</v>
      </c>
    </row>
    <row r="61" spans="1:23" ht="12.75">
      <c r="A61" s="1044"/>
      <c r="B61" s="1047"/>
      <c r="C61" s="1039"/>
      <c r="D61" s="679"/>
      <c r="E61" s="679"/>
      <c r="F61" s="679"/>
      <c r="G61" s="679"/>
      <c r="H61" s="679"/>
      <c r="I61" s="679"/>
      <c r="J61" s="679"/>
      <c r="K61" s="679"/>
      <c r="L61" s="679"/>
      <c r="M61" s="679"/>
      <c r="N61" s="679"/>
      <c r="O61" s="679"/>
      <c r="P61" s="679"/>
      <c r="Q61" s="679"/>
      <c r="R61" s="679"/>
      <c r="S61" s="679"/>
      <c r="T61" s="679"/>
      <c r="U61" s="679"/>
      <c r="V61" s="679"/>
      <c r="W61" s="679"/>
    </row>
    <row r="62" spans="1:23" s="59" customFormat="1" ht="12.75">
      <c r="A62" s="1044"/>
      <c r="B62" s="1047" t="s">
        <v>1032</v>
      </c>
      <c r="C62" s="1039">
        <f>SUM(D62:W62)</f>
        <v>664599.99999999907</v>
      </c>
      <c r="D62" s="679">
        <f>D20-(D29 +D31)</f>
        <v>47805.148039400112</v>
      </c>
      <c r="E62" s="679">
        <f t="shared" ref="E62:W62" si="9">E20-(E29 +E31)</f>
        <v>229244.20696287509</v>
      </c>
      <c r="F62" s="679">
        <f t="shared" si="9"/>
        <v>649292.86139205005</v>
      </c>
      <c r="G62" s="679">
        <f t="shared" si="9"/>
        <v>0</v>
      </c>
      <c r="H62" s="679">
        <f t="shared" si="9"/>
        <v>0</v>
      </c>
      <c r="I62" s="679">
        <f t="shared" si="9"/>
        <v>0</v>
      </c>
      <c r="J62" s="679">
        <f t="shared" si="9"/>
        <v>-284496.69300738914</v>
      </c>
      <c r="K62" s="679">
        <f t="shared" si="9"/>
        <v>-3651.921446198292</v>
      </c>
      <c r="L62" s="679">
        <f t="shared" si="9"/>
        <v>26406.398059261166</v>
      </c>
      <c r="M62" s="679">
        <f t="shared" si="9"/>
        <v>0</v>
      </c>
      <c r="N62" s="679">
        <f t="shared" si="9"/>
        <v>0</v>
      </c>
      <c r="O62" s="679">
        <f t="shared" si="9"/>
        <v>0</v>
      </c>
      <c r="P62" s="679">
        <f t="shared" si="9"/>
        <v>0</v>
      </c>
      <c r="Q62" s="679">
        <f t="shared" si="9"/>
        <v>0</v>
      </c>
      <c r="R62" s="679">
        <f t="shared" si="9"/>
        <v>0</v>
      </c>
      <c r="S62" s="679">
        <f t="shared" si="9"/>
        <v>0</v>
      </c>
      <c r="T62" s="679">
        <f t="shared" si="9"/>
        <v>0</v>
      </c>
      <c r="U62" s="679">
        <f t="shared" si="9"/>
        <v>0</v>
      </c>
      <c r="V62" s="679">
        <f t="shared" si="9"/>
        <v>0</v>
      </c>
      <c r="W62" s="679">
        <f t="shared" si="9"/>
        <v>0</v>
      </c>
    </row>
    <row r="63" spans="1:23" s="59" customFormat="1" ht="12.75">
      <c r="A63" s="1044"/>
      <c r="B63" s="1047"/>
      <c r="C63" s="1039"/>
      <c r="D63" s="679"/>
      <c r="E63" s="679"/>
      <c r="F63" s="679"/>
      <c r="G63" s="679"/>
      <c r="H63" s="679"/>
      <c r="I63" s="679"/>
      <c r="J63" s="679"/>
      <c r="K63" s="679"/>
      <c r="L63" s="679"/>
      <c r="M63" s="679"/>
      <c r="N63" s="679"/>
      <c r="O63" s="679"/>
      <c r="P63" s="679"/>
      <c r="Q63" s="679"/>
      <c r="R63" s="679"/>
      <c r="S63" s="679"/>
      <c r="T63" s="679"/>
      <c r="U63" s="679"/>
      <c r="V63" s="679"/>
      <c r="W63" s="679"/>
    </row>
    <row r="64" spans="1:23" s="59" customFormat="1" ht="12.75">
      <c r="A64" s="1044"/>
      <c r="B64" s="1047" t="s">
        <v>1033</v>
      </c>
      <c r="C64" s="1039">
        <f>SUM(D64:W64)</f>
        <v>0</v>
      </c>
      <c r="D64" s="679">
        <f ca="1">'I9 Direct Allocation'!E149</f>
        <v>0</v>
      </c>
      <c r="E64" s="679">
        <f ca="1">'I9 Direct Allocation'!F149</f>
        <v>0</v>
      </c>
      <c r="F64" s="679">
        <f ca="1">'I9 Direct Allocation'!G149</f>
        <v>0</v>
      </c>
      <c r="G64" s="679">
        <f ca="1">'I9 Direct Allocation'!H149</f>
        <v>0</v>
      </c>
      <c r="H64" s="679">
        <f ca="1">'I9 Direct Allocation'!I149</f>
        <v>0</v>
      </c>
      <c r="I64" s="679">
        <f ca="1">'I9 Direct Allocation'!J149</f>
        <v>0</v>
      </c>
      <c r="J64" s="679">
        <f ca="1">'I9 Direct Allocation'!K149</f>
        <v>0</v>
      </c>
      <c r="K64" s="679">
        <f ca="1">'I9 Direct Allocation'!L149</f>
        <v>0</v>
      </c>
      <c r="L64" s="679">
        <f ca="1">'I9 Direct Allocation'!M149</f>
        <v>0</v>
      </c>
      <c r="M64" s="679">
        <f ca="1">'I9 Direct Allocation'!N149</f>
        <v>0</v>
      </c>
      <c r="N64" s="679">
        <f ca="1">'I9 Direct Allocation'!O149</f>
        <v>0</v>
      </c>
      <c r="O64" s="679">
        <f ca="1">'I9 Direct Allocation'!P149</f>
        <v>0</v>
      </c>
      <c r="P64" s="679">
        <f ca="1">'I9 Direct Allocation'!Q149</f>
        <v>0</v>
      </c>
      <c r="Q64" s="679">
        <f ca="1">'I9 Direct Allocation'!R149</f>
        <v>0</v>
      </c>
      <c r="R64" s="679">
        <f ca="1">'I9 Direct Allocation'!S149</f>
        <v>0</v>
      </c>
      <c r="S64" s="679">
        <f ca="1">'I9 Direct Allocation'!T149</f>
        <v>0</v>
      </c>
      <c r="T64" s="679">
        <f ca="1">'I9 Direct Allocation'!U149</f>
        <v>0</v>
      </c>
      <c r="U64" s="679">
        <f ca="1">'I9 Direct Allocation'!V149</f>
        <v>0</v>
      </c>
      <c r="V64" s="679">
        <f ca="1">'I9 Direct Allocation'!W149</f>
        <v>0</v>
      </c>
      <c r="W64" s="679">
        <f ca="1">'I9 Direct Allocation'!X149</f>
        <v>0</v>
      </c>
    </row>
    <row r="65" spans="1:23" ht="12.75">
      <c r="A65" s="1044"/>
      <c r="B65" s="504"/>
      <c r="C65" s="1039"/>
      <c r="D65" s="678"/>
      <c r="E65" s="678"/>
      <c r="F65" s="678"/>
      <c r="G65" s="678"/>
      <c r="H65" s="678"/>
      <c r="I65" s="678"/>
      <c r="J65" s="678"/>
      <c r="K65" s="678"/>
      <c r="L65" s="678"/>
      <c r="M65" s="682"/>
      <c r="N65" s="682"/>
      <c r="O65" s="682"/>
      <c r="P65" s="682"/>
      <c r="Q65" s="682"/>
      <c r="R65" s="682"/>
      <c r="S65" s="682"/>
      <c r="T65" s="682"/>
      <c r="U65" s="682"/>
      <c r="V65" s="682"/>
      <c r="W65" s="682"/>
    </row>
    <row r="66" spans="1:23" ht="12.75">
      <c r="A66" s="1044"/>
      <c r="B66" s="1050" t="s">
        <v>205</v>
      </c>
      <c r="C66" s="1803">
        <f>SUM(D66:W66)</f>
        <v>664599.99999999907</v>
      </c>
      <c r="D66" s="1804">
        <f>SUM(D62:D64)</f>
        <v>47805.148039400112</v>
      </c>
      <c r="E66" s="1804">
        <f t="shared" ref="E66:W66" si="10">SUM(E62:E64)</f>
        <v>229244.20696287509</v>
      </c>
      <c r="F66" s="1804">
        <f t="shared" si="10"/>
        <v>649292.86139205005</v>
      </c>
      <c r="G66" s="1804">
        <f t="shared" si="10"/>
        <v>0</v>
      </c>
      <c r="H66" s="1804">
        <f t="shared" si="10"/>
        <v>0</v>
      </c>
      <c r="I66" s="1804">
        <f t="shared" si="10"/>
        <v>0</v>
      </c>
      <c r="J66" s="1804">
        <f t="shared" si="10"/>
        <v>-284496.69300738914</v>
      </c>
      <c r="K66" s="1804">
        <f t="shared" si="10"/>
        <v>-3651.921446198292</v>
      </c>
      <c r="L66" s="1804">
        <f t="shared" si="10"/>
        <v>26406.398059261166</v>
      </c>
      <c r="M66" s="1804">
        <f t="shared" si="10"/>
        <v>0</v>
      </c>
      <c r="N66" s="1804">
        <f t="shared" si="10"/>
        <v>0</v>
      </c>
      <c r="O66" s="1804">
        <f t="shared" si="10"/>
        <v>0</v>
      </c>
      <c r="P66" s="1804">
        <f t="shared" si="10"/>
        <v>0</v>
      </c>
      <c r="Q66" s="1804">
        <f t="shared" si="10"/>
        <v>0</v>
      </c>
      <c r="R66" s="1804">
        <f t="shared" si="10"/>
        <v>0</v>
      </c>
      <c r="S66" s="1804">
        <f t="shared" si="10"/>
        <v>0</v>
      </c>
      <c r="T66" s="1804">
        <f t="shared" si="10"/>
        <v>0</v>
      </c>
      <c r="U66" s="1804">
        <f t="shared" si="10"/>
        <v>0</v>
      </c>
      <c r="V66" s="1804">
        <f t="shared" si="10"/>
        <v>0</v>
      </c>
      <c r="W66" s="1804">
        <f t="shared" si="10"/>
        <v>0</v>
      </c>
    </row>
    <row r="67" spans="1:23" ht="12.75">
      <c r="A67" s="1044"/>
      <c r="B67" s="504"/>
      <c r="C67" s="1039"/>
      <c r="D67" s="678"/>
      <c r="E67" s="678"/>
      <c r="F67" s="678"/>
      <c r="G67" s="678"/>
      <c r="H67" s="678"/>
      <c r="I67" s="678"/>
      <c r="J67" s="678"/>
      <c r="K67" s="678"/>
      <c r="L67" s="678"/>
      <c r="M67" s="682"/>
      <c r="N67" s="682"/>
      <c r="O67" s="682"/>
      <c r="P67" s="682"/>
      <c r="Q67" s="682"/>
      <c r="R67" s="682"/>
      <c r="S67" s="682"/>
      <c r="T67" s="682"/>
      <c r="U67" s="682"/>
      <c r="V67" s="682"/>
      <c r="W67" s="682"/>
    </row>
    <row r="68" spans="1:23" ht="12.75">
      <c r="A68" s="1044"/>
      <c r="B68" s="1047" t="s">
        <v>210</v>
      </c>
      <c r="C68" s="1039"/>
      <c r="D68" s="678"/>
      <c r="E68" s="678"/>
      <c r="F68" s="678"/>
      <c r="G68" s="678"/>
      <c r="H68" s="678"/>
      <c r="I68" s="678"/>
      <c r="J68" s="678"/>
      <c r="K68" s="678"/>
      <c r="L68" s="678"/>
      <c r="M68" s="682"/>
      <c r="N68" s="682"/>
      <c r="O68" s="682"/>
      <c r="P68" s="682"/>
      <c r="Q68" s="682"/>
      <c r="R68" s="682"/>
      <c r="S68" s="682"/>
      <c r="T68" s="682"/>
      <c r="U68" s="682"/>
      <c r="V68" s="682"/>
      <c r="W68" s="682"/>
    </row>
    <row r="69" spans="1:23" ht="12.75">
      <c r="A69" s="1044"/>
      <c r="B69" s="504"/>
      <c r="C69" s="1039"/>
      <c r="D69" s="678"/>
      <c r="E69" s="678"/>
      <c r="F69" s="678"/>
      <c r="G69" s="678"/>
      <c r="H69" s="678"/>
      <c r="I69" s="678"/>
      <c r="J69" s="678"/>
      <c r="K69" s="678"/>
      <c r="L69" s="678"/>
      <c r="M69" s="682"/>
      <c r="N69" s="682"/>
      <c r="O69" s="682"/>
      <c r="P69" s="682"/>
      <c r="Q69" s="682"/>
      <c r="R69" s="682"/>
      <c r="S69" s="682"/>
      <c r="T69" s="682"/>
      <c r="U69" s="682"/>
      <c r="V69" s="682"/>
      <c r="W69" s="682"/>
    </row>
    <row r="70" spans="1:23" s="657" customFormat="1" ht="12.75">
      <c r="A70" s="1046"/>
      <c r="B70" s="1049" t="s">
        <v>952</v>
      </c>
      <c r="C70" s="1042">
        <f t="shared" ref="C70:W70" si="11">IF(ISERROR(C20/C35),"0.00%", (C20/C35))</f>
        <v>0.99999999999999978</v>
      </c>
      <c r="D70" s="681">
        <f t="shared" si="11"/>
        <v>0.93334408348104891</v>
      </c>
      <c r="E70" s="681">
        <f t="shared" si="11"/>
        <v>1.0863733071400368</v>
      </c>
      <c r="F70" s="681">
        <f t="shared" si="11"/>
        <v>1.3002499843864364</v>
      </c>
      <c r="G70" s="681" t="str">
        <f t="shared" si="11"/>
        <v>0.00%</v>
      </c>
      <c r="H70" s="681" t="str">
        <f t="shared" si="11"/>
        <v>0.00%</v>
      </c>
      <c r="I70" s="681" t="str">
        <f t="shared" si="11"/>
        <v>0.00%</v>
      </c>
      <c r="J70" s="681">
        <f t="shared" si="11"/>
        <v>0.21024235116421192</v>
      </c>
      <c r="K70" s="681">
        <f t="shared" si="11"/>
        <v>0.74884284596842565</v>
      </c>
      <c r="L70" s="681">
        <f t="shared" si="11"/>
        <v>2.1037004305251856</v>
      </c>
      <c r="M70" s="681" t="str">
        <f t="shared" si="11"/>
        <v>0.00%</v>
      </c>
      <c r="N70" s="681" t="str">
        <f t="shared" si="11"/>
        <v>0.00%</v>
      </c>
      <c r="O70" s="681" t="str">
        <f t="shared" si="11"/>
        <v>0.00%</v>
      </c>
      <c r="P70" s="681" t="str">
        <f t="shared" si="11"/>
        <v>0.00%</v>
      </c>
      <c r="Q70" s="681" t="str">
        <f t="shared" si="11"/>
        <v>0.00%</v>
      </c>
      <c r="R70" s="681" t="str">
        <f t="shared" si="11"/>
        <v>0.00%</v>
      </c>
      <c r="S70" s="681" t="str">
        <f t="shared" si="11"/>
        <v>0.00%</v>
      </c>
      <c r="T70" s="681" t="str">
        <f t="shared" si="11"/>
        <v>0.00%</v>
      </c>
      <c r="U70" s="681" t="str">
        <f t="shared" si="11"/>
        <v>0.00%</v>
      </c>
      <c r="V70" s="681" t="str">
        <f t="shared" si="11"/>
        <v>0.00%</v>
      </c>
      <c r="W70" s="681" t="str">
        <f t="shared" si="11"/>
        <v>0.00%</v>
      </c>
    </row>
    <row r="71" spans="1:23" ht="12.75">
      <c r="A71" s="1044"/>
      <c r="B71" s="504"/>
      <c r="C71" s="1039"/>
      <c r="D71" s="678"/>
      <c r="E71" s="678"/>
      <c r="F71" s="678"/>
      <c r="G71" s="678"/>
      <c r="H71" s="678"/>
      <c r="I71" s="678"/>
      <c r="J71" s="678"/>
      <c r="K71" s="678"/>
      <c r="L71" s="678"/>
      <c r="M71" s="682"/>
      <c r="N71" s="682"/>
      <c r="O71" s="682"/>
      <c r="P71" s="682"/>
      <c r="Q71" s="682"/>
      <c r="R71" s="682"/>
      <c r="S71" s="682"/>
      <c r="T71" s="682"/>
      <c r="U71" s="682"/>
      <c r="V71" s="682"/>
      <c r="W71" s="682"/>
    </row>
    <row r="72" spans="1:23" ht="12.75">
      <c r="A72" s="1044"/>
      <c r="B72" s="504" t="s">
        <v>62</v>
      </c>
      <c r="C72" s="1039">
        <f>SUM(D72:W72)</f>
        <v>-7.312337402254343E-10</v>
      </c>
      <c r="D72" s="678">
        <f>D20-D35</f>
        <v>-284534.71747403312</v>
      </c>
      <c r="E72" s="678">
        <f t="shared" ref="E72:W72" si="12">E20-E35</f>
        <v>113982.47041416331</v>
      </c>
      <c r="F72" s="678">
        <f t="shared" si="12"/>
        <v>482231.47686880711</v>
      </c>
      <c r="G72" s="678">
        <f t="shared" si="12"/>
        <v>0</v>
      </c>
      <c r="H72" s="678">
        <f t="shared" si="12"/>
        <v>0</v>
      </c>
      <c r="I72" s="678">
        <f t="shared" si="12"/>
        <v>0</v>
      </c>
      <c r="J72" s="678">
        <f t="shared" si="12"/>
        <v>-329688.4445600101</v>
      </c>
      <c r="K72" s="678">
        <f t="shared" si="12"/>
        <v>-6131.7016410055257</v>
      </c>
      <c r="L72" s="678">
        <f t="shared" si="12"/>
        <v>24140.916392077605</v>
      </c>
      <c r="M72" s="678">
        <f t="shared" si="12"/>
        <v>0</v>
      </c>
      <c r="N72" s="678">
        <f t="shared" si="12"/>
        <v>0</v>
      </c>
      <c r="O72" s="678">
        <f t="shared" si="12"/>
        <v>0</v>
      </c>
      <c r="P72" s="678">
        <f t="shared" si="12"/>
        <v>0</v>
      </c>
      <c r="Q72" s="678">
        <f t="shared" si="12"/>
        <v>0</v>
      </c>
      <c r="R72" s="678">
        <f t="shared" si="12"/>
        <v>0</v>
      </c>
      <c r="S72" s="678">
        <f t="shared" si="12"/>
        <v>0</v>
      </c>
      <c r="T72" s="678">
        <f t="shared" si="12"/>
        <v>0</v>
      </c>
      <c r="U72" s="678">
        <f t="shared" si="12"/>
        <v>0</v>
      </c>
      <c r="V72" s="678">
        <f t="shared" si="12"/>
        <v>0</v>
      </c>
      <c r="W72" s="678">
        <f t="shared" si="12"/>
        <v>0</v>
      </c>
    </row>
    <row r="73" spans="1:23" ht="12.75">
      <c r="A73" s="1044"/>
      <c r="B73" s="504"/>
      <c r="C73" s="1039"/>
      <c r="D73" s="678"/>
      <c r="E73" s="678"/>
      <c r="F73" s="678"/>
      <c r="G73" s="678"/>
      <c r="H73" s="678"/>
      <c r="I73" s="678"/>
      <c r="J73" s="678"/>
      <c r="K73" s="678"/>
      <c r="L73" s="678"/>
      <c r="M73" s="682"/>
      <c r="N73" s="682"/>
      <c r="O73" s="682"/>
      <c r="P73" s="682"/>
      <c r="Q73" s="682"/>
      <c r="R73" s="682"/>
      <c r="S73" s="682"/>
      <c r="T73" s="682"/>
      <c r="U73" s="682"/>
      <c r="V73" s="682"/>
      <c r="W73" s="682"/>
    </row>
    <row r="74" spans="1:23" ht="13.5" thickBot="1">
      <c r="A74" s="1044"/>
      <c r="B74" s="504" t="s">
        <v>1072</v>
      </c>
      <c r="C74" s="1043">
        <f>IF(ISERROR(C66/C60),"0.00%", (C66/C60))</f>
        <v>8.0098538316170961E-2</v>
      </c>
      <c r="D74" s="1043">
        <f t="shared" ref="D74:W74" si="13">IF(ISERROR(D66/D60),"0.00%", (D66/D60))</f>
        <v>1.2069555665035522E-2</v>
      </c>
      <c r="E74" s="1043">
        <f t="shared" si="13"/>
        <v>0.16248302218318195</v>
      </c>
      <c r="F74" s="1043">
        <f t="shared" si="13"/>
        <v>0.27080180306145718</v>
      </c>
      <c r="G74" s="1043" t="str">
        <f t="shared" si="13"/>
        <v>0.00%</v>
      </c>
      <c r="H74" s="1043" t="str">
        <f t="shared" si="13"/>
        <v>0.00%</v>
      </c>
      <c r="I74" s="1043" t="str">
        <f t="shared" si="13"/>
        <v>0.00%</v>
      </c>
      <c r="J74" s="1043">
        <f t="shared" si="13"/>
        <v>-0.60019896425549679</v>
      </c>
      <c r="K74" s="1043">
        <f t="shared" si="13"/>
        <v>-0.13554591399966223</v>
      </c>
      <c r="L74" s="1043">
        <f t="shared" si="13"/>
        <v>0.97873059360262749</v>
      </c>
      <c r="M74" s="1043" t="str">
        <f t="shared" si="13"/>
        <v>0.00%</v>
      </c>
      <c r="N74" s="1043" t="str">
        <f t="shared" si="13"/>
        <v>0.00%</v>
      </c>
      <c r="O74" s="1043" t="str">
        <f t="shared" si="13"/>
        <v>0.00%</v>
      </c>
      <c r="P74" s="1043" t="str">
        <f t="shared" si="13"/>
        <v>0.00%</v>
      </c>
      <c r="Q74" s="1043" t="str">
        <f t="shared" si="13"/>
        <v>0.00%</v>
      </c>
      <c r="R74" s="1043" t="str">
        <f t="shared" si="13"/>
        <v>0.00%</v>
      </c>
      <c r="S74" s="1043" t="str">
        <f t="shared" si="13"/>
        <v>0.00%</v>
      </c>
      <c r="T74" s="1043" t="str">
        <f t="shared" si="13"/>
        <v>0.00%</v>
      </c>
      <c r="U74" s="1043" t="str">
        <f t="shared" si="13"/>
        <v>0.00%</v>
      </c>
      <c r="V74" s="1043" t="str">
        <f t="shared" si="13"/>
        <v>0.00%</v>
      </c>
      <c r="W74" s="1043" t="str">
        <f t="shared" si="13"/>
        <v>0.00%</v>
      </c>
    </row>
    <row r="75" spans="1:23" ht="12.75">
      <c r="A75" s="672"/>
      <c r="B75" s="400"/>
    </row>
    <row r="76" spans="1:23" ht="12.75">
      <c r="A76" s="672"/>
      <c r="B76" s="400"/>
      <c r="F76" s="486"/>
      <c r="J76" s="486"/>
      <c r="K76" s="486"/>
      <c r="L76" s="486"/>
    </row>
    <row r="77" spans="1:23" ht="12.75">
      <c r="A77" s="672"/>
      <c r="B77" s="400"/>
    </row>
    <row r="78" spans="1:23" ht="12.75">
      <c r="A78" s="672"/>
      <c r="B78" s="400"/>
      <c r="M78" s="656"/>
      <c r="N78" s="656"/>
      <c r="O78" s="656"/>
      <c r="P78" s="656"/>
      <c r="Q78" s="656"/>
      <c r="R78" s="656"/>
      <c r="S78" s="656"/>
      <c r="T78" s="656"/>
      <c r="U78" s="656"/>
      <c r="V78" s="656"/>
      <c r="W78" s="656"/>
    </row>
    <row r="79" spans="1:23" ht="12.75">
      <c r="A79" s="672"/>
      <c r="B79" s="400"/>
    </row>
    <row r="80" spans="1:23" ht="12.75">
      <c r="A80" s="672"/>
      <c r="B80" s="400"/>
      <c r="M80" s="656"/>
      <c r="N80" s="656"/>
      <c r="O80" s="656"/>
      <c r="P80" s="656"/>
      <c r="Q80" s="656"/>
      <c r="R80" s="656"/>
      <c r="S80" s="656"/>
      <c r="T80" s="656"/>
      <c r="U80" s="656"/>
      <c r="V80" s="656"/>
      <c r="W80" s="656"/>
    </row>
    <row r="81" spans="1:23" ht="12.75">
      <c r="A81" s="672"/>
      <c r="B81" s="400"/>
      <c r="M81" s="656"/>
      <c r="N81" s="656"/>
      <c r="O81" s="656"/>
      <c r="P81" s="656"/>
      <c r="Q81" s="656"/>
      <c r="R81" s="656"/>
      <c r="S81" s="656"/>
      <c r="T81" s="656"/>
      <c r="U81" s="656"/>
      <c r="V81" s="656"/>
      <c r="W81" s="656"/>
    </row>
    <row r="82" spans="1:23" ht="12.75">
      <c r="A82" s="672"/>
      <c r="B82" s="400"/>
      <c r="M82" s="656"/>
      <c r="N82" s="656"/>
      <c r="O82" s="656"/>
      <c r="P82" s="656"/>
      <c r="Q82" s="656"/>
      <c r="R82" s="656"/>
      <c r="S82" s="656"/>
      <c r="T82" s="656"/>
      <c r="U82" s="656"/>
      <c r="V82" s="656"/>
      <c r="W82" s="656"/>
    </row>
    <row r="83" spans="1:23" ht="12.75">
      <c r="A83" s="672"/>
      <c r="B83" s="400"/>
    </row>
    <row r="84" spans="1:23" ht="12.75">
      <c r="A84" s="672"/>
      <c r="B84" s="400"/>
    </row>
    <row r="85" spans="1:23" ht="12.75">
      <c r="A85" s="672"/>
      <c r="B85" s="400"/>
    </row>
    <row r="86" spans="1:23" ht="12.75">
      <c r="A86" s="672"/>
    </row>
    <row r="87" spans="1:23" ht="12.75">
      <c r="A87" s="670"/>
    </row>
    <row r="88" spans="1:23" ht="12.75">
      <c r="A88" s="670"/>
    </row>
    <row r="89" spans="1:23" ht="12.75">
      <c r="A89" s="670"/>
    </row>
    <row r="90" spans="1:23" ht="12.75">
      <c r="A90" s="670"/>
    </row>
    <row r="91" spans="1:23" ht="12.75">
      <c r="A91" s="670"/>
    </row>
    <row r="92" spans="1:23" ht="12.75">
      <c r="A92" s="670"/>
    </row>
    <row r="93" spans="1:23" ht="12.75">
      <c r="A93" s="670"/>
    </row>
    <row r="94" spans="1:23" ht="12.75">
      <c r="A94" s="670"/>
    </row>
    <row r="95" spans="1:23" ht="12.75">
      <c r="A95" s="670"/>
    </row>
    <row r="96" spans="1:23" ht="12.75">
      <c r="A96" s="670"/>
    </row>
    <row r="97" spans="1:1" ht="12.75">
      <c r="A97" s="670"/>
    </row>
    <row r="98" spans="1:1" ht="12.75">
      <c r="A98" s="670"/>
    </row>
    <row r="99" spans="1:1" ht="12.75">
      <c r="A99" s="670"/>
    </row>
    <row r="100" spans="1:1" ht="12.75">
      <c r="A100" s="670"/>
    </row>
    <row r="101" spans="1:1" ht="12.75">
      <c r="A101" s="670"/>
    </row>
    <row r="102" spans="1:1" ht="12.75">
      <c r="A102" s="670"/>
    </row>
    <row r="103" spans="1:1" ht="12.75">
      <c r="A103" s="670"/>
    </row>
    <row r="104" spans="1:1" ht="12.75">
      <c r="A104" s="670"/>
    </row>
    <row r="105" spans="1:1" ht="12.75">
      <c r="A105" s="670"/>
    </row>
    <row r="106" spans="1:1" ht="12.75">
      <c r="A106" s="670"/>
    </row>
    <row r="107" spans="1:1" ht="12.75">
      <c r="A107" s="670"/>
    </row>
    <row r="108" spans="1:1" ht="12.75">
      <c r="A108" s="670"/>
    </row>
    <row r="109" spans="1:1" ht="12.75">
      <c r="A109" s="670"/>
    </row>
    <row r="110" spans="1:1" ht="12.75">
      <c r="A110" s="670"/>
    </row>
    <row r="111" spans="1:1" ht="12.75">
      <c r="A111" s="670"/>
    </row>
    <row r="112" spans="1:1" ht="12.75">
      <c r="A112" s="670"/>
    </row>
    <row r="113" spans="1:1" ht="12.75">
      <c r="A113" s="670"/>
    </row>
    <row r="114" spans="1:1" ht="12.75">
      <c r="A114" s="670"/>
    </row>
  </sheetData>
  <mergeCells count="7">
    <mergeCell ref="C36:E36"/>
    <mergeCell ref="C59:E59"/>
    <mergeCell ref="C15:L15"/>
    <mergeCell ref="A1:F1"/>
    <mergeCell ref="A2:E2"/>
    <mergeCell ref="A3:E3"/>
    <mergeCell ref="A4:E4"/>
  </mergeCells>
  <phoneticPr fontId="7" type="noConversion"/>
  <conditionalFormatting sqref="C36 C59">
    <cfRule type="cellIs" dxfId="6" priority="1" stopIfTrue="1" operator="equal">
      <formula>"Error"</formula>
    </cfRule>
  </conditionalFormatting>
  <pageMargins left="0.27" right="0.23" top="0.28999999999999998" bottom="1" header="0.17" footer="0.5"/>
  <pageSetup scale="74" orientation="landscape" r:id="rId1"/>
  <headerFooter alignWithMargins="0"/>
  <rowBreaks count="1" manualBreakCount="1">
    <brk id="38" max="22" man="1"/>
  </rowBreaks>
  <colBreaks count="2" manualBreakCount="2">
    <brk id="9" max="74" man="1"/>
    <brk id="16" max="74" man="1"/>
  </colBreaks>
  <drawing r:id="rId2"/>
  <legacyDrawing r:id="rId3"/>
  <oleObjects>
    <oleObject progId="Unknown" shapeId="35843" r:id="rId4"/>
  </oleObjects>
</worksheet>
</file>

<file path=xl/worksheets/sheet12.xml><?xml version="1.0" encoding="utf-8"?>
<worksheet xmlns="http://schemas.openxmlformats.org/spreadsheetml/2006/main" xmlns:r="http://schemas.openxmlformats.org/officeDocument/2006/relationships">
  <sheetPr codeName="Sheet12" enableFormatConditionsCalculation="0">
    <tabColor indexed="9"/>
  </sheetPr>
  <dimension ref="A1:AK801"/>
  <sheetViews>
    <sheetView workbookViewId="0">
      <selection activeCell="B18" sqref="B18"/>
    </sheetView>
  </sheetViews>
  <sheetFormatPr defaultRowHeight="11.25"/>
  <cols>
    <col min="1" max="1" width="14.140625" style="690" customWidth="1"/>
    <col min="2" max="2" width="43.5703125" style="15" customWidth="1"/>
    <col min="3" max="3" width="15.7109375" style="687" customWidth="1"/>
    <col min="4" max="4" width="15.7109375" style="688" customWidth="1"/>
    <col min="5" max="6" width="15.7109375" style="689" customWidth="1"/>
    <col min="7" max="7" width="15.7109375" style="689" hidden="1" customWidth="1"/>
    <col min="8" max="8" width="15.7109375" style="688" hidden="1" customWidth="1"/>
    <col min="9" max="9" width="15.7109375" style="689" hidden="1" customWidth="1"/>
    <col min="10" max="12" width="15.7109375" style="689" customWidth="1"/>
    <col min="13" max="13" width="15.7109375" style="689" hidden="1" customWidth="1"/>
    <col min="14" max="14" width="11.28515625" style="689" hidden="1" customWidth="1"/>
    <col min="15" max="23" width="15.7109375" style="689" hidden="1" customWidth="1"/>
    <col min="24" max="24" width="9.140625" style="687"/>
    <col min="25" max="25" width="9.140625" style="610"/>
    <col min="26" max="26" width="11.42578125" style="610" bestFit="1" customWidth="1"/>
    <col min="27" max="30" width="9.140625" style="610"/>
    <col min="31" max="16384" width="9.140625" style="15"/>
  </cols>
  <sheetData>
    <row r="1" spans="1:30" ht="20.25" customHeight="1">
      <c r="A1" s="2210" t="s">
        <v>1354</v>
      </c>
      <c r="B1" s="2210"/>
      <c r="C1" s="2210"/>
      <c r="D1" s="2210"/>
      <c r="E1" s="2210"/>
      <c r="F1" s="2210"/>
      <c r="G1" s="15"/>
      <c r="H1" s="15"/>
      <c r="I1" s="15"/>
      <c r="J1" s="15"/>
      <c r="K1" s="15"/>
      <c r="L1" s="15"/>
      <c r="M1" s="15"/>
      <c r="N1" s="15"/>
      <c r="O1" s="15"/>
      <c r="P1" s="15"/>
      <c r="Q1" s="15"/>
      <c r="R1" s="15"/>
      <c r="S1" s="15"/>
      <c r="T1" s="15"/>
      <c r="U1" s="15"/>
      <c r="V1" s="15"/>
      <c r="W1" s="15"/>
      <c r="X1" s="15"/>
      <c r="Y1" s="15"/>
      <c r="Z1" s="15"/>
      <c r="AA1" s="15"/>
      <c r="AB1" s="15"/>
      <c r="AC1" s="15"/>
      <c r="AD1" s="15"/>
    </row>
    <row r="2" spans="1:30" ht="18.75" customHeight="1">
      <c r="A2" s="2254" t="str">
        <f ca="1">'I1 Intro'!C9</f>
        <v>Orillia Power Distribution Corporation</v>
      </c>
      <c r="B2" s="2254"/>
      <c r="C2" s="2254"/>
      <c r="D2" s="2254"/>
      <c r="E2" s="2254"/>
      <c r="F2" s="15"/>
      <c r="G2" s="15"/>
      <c r="H2" s="15"/>
      <c r="I2" s="15"/>
      <c r="J2" s="15"/>
      <c r="K2" s="15"/>
      <c r="L2" s="15"/>
      <c r="M2" s="15"/>
      <c r="N2" s="15"/>
      <c r="O2" s="15"/>
      <c r="P2" s="15"/>
      <c r="Q2" s="15"/>
      <c r="R2" s="15"/>
      <c r="S2" s="15"/>
      <c r="T2" s="15"/>
      <c r="U2" s="15"/>
      <c r="V2" s="15"/>
      <c r="W2" s="15"/>
      <c r="X2" s="15"/>
      <c r="Y2" s="15"/>
      <c r="Z2" s="15"/>
      <c r="AA2" s="15"/>
      <c r="AB2" s="15"/>
      <c r="AC2" s="15"/>
      <c r="AD2" s="15"/>
    </row>
    <row r="3" spans="1:30" ht="18.75" customHeight="1">
      <c r="A3" s="2255" t="str">
        <f ca="1">'I1 Intro'!C13 &amp; "   " &amp; 'I1 Intro'!E13</f>
        <v xml:space="preserve">EB-2009-XXXX   </v>
      </c>
      <c r="B3" s="2255"/>
      <c r="C3" s="2255"/>
      <c r="D3" s="2255"/>
      <c r="E3" s="2255"/>
      <c r="F3" s="15"/>
      <c r="G3" s="16"/>
      <c r="H3" s="15"/>
      <c r="I3" s="15"/>
      <c r="J3" s="15"/>
      <c r="K3" s="15"/>
      <c r="L3" s="15"/>
      <c r="M3" s="15"/>
      <c r="N3" s="15"/>
      <c r="O3" s="15"/>
      <c r="P3" s="15"/>
      <c r="Q3" s="15"/>
      <c r="R3" s="15"/>
      <c r="S3" s="15"/>
      <c r="T3" s="15"/>
      <c r="U3" s="15"/>
      <c r="V3" s="15"/>
      <c r="W3" s="15"/>
      <c r="X3" s="15"/>
      <c r="Y3" s="15"/>
      <c r="Z3" s="15"/>
      <c r="AA3" s="15"/>
      <c r="AB3" s="15"/>
      <c r="AC3" s="15"/>
      <c r="AD3" s="15"/>
    </row>
    <row r="4" spans="1:30" ht="18.75">
      <c r="A4" s="2256">
        <f ca="1">'I1 Intro'!C15</f>
        <v>40053</v>
      </c>
      <c r="B4" s="2256"/>
      <c r="C4" s="2256"/>
      <c r="D4" s="2256"/>
      <c r="E4" s="2256"/>
      <c r="F4" s="15"/>
      <c r="G4" s="15"/>
      <c r="H4" s="15"/>
      <c r="I4" s="15"/>
      <c r="J4" s="15"/>
      <c r="K4" s="15"/>
      <c r="L4" s="15"/>
      <c r="M4" s="15"/>
      <c r="N4" s="15"/>
      <c r="O4" s="15"/>
      <c r="P4" s="15"/>
      <c r="Q4" s="15"/>
      <c r="R4" s="15"/>
      <c r="S4" s="15"/>
      <c r="T4" s="15"/>
      <c r="U4" s="15"/>
      <c r="V4" s="15"/>
      <c r="W4" s="15"/>
      <c r="X4" s="15"/>
      <c r="Y4" s="15"/>
      <c r="Z4" s="15"/>
      <c r="AA4" s="15"/>
      <c r="AB4" s="15"/>
      <c r="AC4" s="15"/>
      <c r="AD4" s="15"/>
    </row>
    <row r="5" spans="1:30" ht="21" customHeight="1">
      <c r="A5" s="369" t="str">
        <f ca="1">"Sheet O2 Monthly Fixed Charge Min. &amp; Max. Worksheet  - "&amp; 'I2 LDC class'!$C$17 &amp; "  " &amp;  'I2 LDC class'!$D$17</f>
        <v xml:space="preserve">Sheet O2 Monthly Fixed Charge Min. &amp; Max. Worksheet  -   </v>
      </c>
      <c r="B5" s="370"/>
      <c r="C5" s="624"/>
      <c r="D5" s="624"/>
      <c r="E5" s="371"/>
      <c r="F5" s="15"/>
      <c r="G5" s="15"/>
      <c r="H5" s="15"/>
      <c r="I5" s="15"/>
      <c r="J5" s="15"/>
      <c r="K5" s="15"/>
      <c r="L5" s="15"/>
      <c r="M5" s="15"/>
      <c r="N5" s="15"/>
      <c r="O5" s="15"/>
      <c r="P5" s="15"/>
      <c r="Q5" s="15"/>
      <c r="R5" s="15"/>
      <c r="S5" s="15"/>
      <c r="T5" s="15"/>
      <c r="U5" s="15"/>
      <c r="V5" s="15"/>
      <c r="W5" s="15"/>
      <c r="X5" s="15"/>
      <c r="Y5" s="15"/>
      <c r="Z5" s="15"/>
      <c r="AA5" s="15"/>
      <c r="AB5" s="15"/>
      <c r="AC5" s="15"/>
      <c r="AD5" s="15"/>
    </row>
    <row r="6" spans="1:30" ht="6" customHeight="1">
      <c r="A6" s="18"/>
      <c r="B6" s="18"/>
      <c r="C6" s="625"/>
      <c r="D6" s="625"/>
      <c r="E6" s="18"/>
      <c r="F6" s="18"/>
      <c r="G6" s="18"/>
      <c r="H6" s="18"/>
      <c r="I6" s="18"/>
      <c r="J6" s="18"/>
      <c r="K6" s="18"/>
      <c r="L6" s="18"/>
      <c r="M6" s="18"/>
      <c r="N6" s="18"/>
      <c r="O6" s="18"/>
      <c r="P6" s="15"/>
      <c r="Q6" s="15"/>
      <c r="R6" s="15"/>
      <c r="S6" s="15"/>
      <c r="T6" s="15"/>
      <c r="U6" s="15"/>
      <c r="V6" s="15"/>
      <c r="W6" s="15"/>
      <c r="X6" s="15"/>
      <c r="Y6" s="15"/>
      <c r="Z6" s="15"/>
      <c r="AA6" s="15"/>
      <c r="AB6" s="15"/>
      <c r="AC6" s="15"/>
      <c r="AD6" s="15"/>
    </row>
    <row r="7" spans="1:30">
      <c r="A7" s="356"/>
    </row>
    <row r="8" spans="1:30">
      <c r="A8" s="356"/>
    </row>
    <row r="9" spans="1:30" ht="12.75">
      <c r="A9" s="72"/>
      <c r="B9" s="357"/>
    </row>
    <row r="11" spans="1:30">
      <c r="A11" s="356"/>
      <c r="C11" s="689"/>
    </row>
    <row r="12" spans="1:30" ht="12.75">
      <c r="A12" s="707"/>
      <c r="B12" s="357"/>
      <c r="C12" s="796"/>
      <c r="D12" s="805">
        <v>1</v>
      </c>
      <c r="E12" s="805">
        <v>2</v>
      </c>
      <c r="F12" s="805">
        <v>3</v>
      </c>
      <c r="G12" s="805">
        <v>4</v>
      </c>
      <c r="H12" s="805">
        <v>5</v>
      </c>
      <c r="I12" s="805">
        <v>6</v>
      </c>
      <c r="J12" s="805">
        <v>7</v>
      </c>
      <c r="K12" s="805">
        <v>8</v>
      </c>
      <c r="L12" s="805">
        <v>9</v>
      </c>
      <c r="M12" s="805">
        <v>10</v>
      </c>
      <c r="N12" s="805">
        <v>11</v>
      </c>
      <c r="O12" s="805">
        <v>12</v>
      </c>
      <c r="P12" s="805">
        <v>13</v>
      </c>
      <c r="Q12" s="805">
        <v>14</v>
      </c>
      <c r="R12" s="805">
        <v>15</v>
      </c>
      <c r="S12" s="805">
        <v>16</v>
      </c>
      <c r="T12" s="805">
        <v>17</v>
      </c>
      <c r="U12" s="805">
        <v>18</v>
      </c>
      <c r="V12" s="805">
        <v>19</v>
      </c>
      <c r="W12" s="805">
        <v>20</v>
      </c>
    </row>
    <row r="13" spans="1:30" ht="38.25">
      <c r="A13" s="357"/>
      <c r="B13" s="801" t="s">
        <v>1509</v>
      </c>
      <c r="C13" s="797"/>
      <c r="D13" s="710" t="str">
        <f ca="1">IF('I2 LDC class'!$D$20="",'I2 LDC class'!$C$20,'I2 LDC class'!$D$20)</f>
        <v>Residential</v>
      </c>
      <c r="E13" s="710" t="str">
        <f ca="1">IF('I2 LDC class'!$D$21="",'I2 LDC class'!$C$21,'I2 LDC class'!$D$21)</f>
        <v>GS &lt;50</v>
      </c>
      <c r="F13" s="710" t="str">
        <f ca="1">IF('I2 LDC class'!$D$22="",'I2 LDC class'!$C$22,'I2 LDC class'!$D$22)</f>
        <v>GS&gt;50-Regular</v>
      </c>
      <c r="G13" s="710" t="str">
        <f ca="1">IF('I2 LDC class'!$D$23="",'I2 LDC class'!$C$23,'I2 LDC class'!$D$23)</f>
        <v>GS&gt; 50-TOU</v>
      </c>
      <c r="H13" s="710" t="str">
        <f ca="1">IF('I2 LDC class'!$D$24="",'I2 LDC class'!$C$24,'I2 LDC class'!$D$24)</f>
        <v>GS &gt;50-Intermediate</v>
      </c>
      <c r="I13" s="710" t="str">
        <f ca="1">IF('I2 LDC class'!$D$25="",'I2 LDC class'!$C$25,'I2 LDC class'!$D$25)</f>
        <v>Large Use &gt;5MW</v>
      </c>
      <c r="J13" s="710" t="str">
        <f ca="1">IF('I2 LDC class'!$D$26="",'I2 LDC class'!$C$26,'I2 LDC class'!$D$26)</f>
        <v>Street Light</v>
      </c>
      <c r="K13" s="710" t="str">
        <f ca="1">IF('I2 LDC class'!$D$27="",'I2 LDC class'!$C$27,'I2 LDC class'!$D$27)</f>
        <v>Sentinel</v>
      </c>
      <c r="L13" s="710" t="str">
        <f ca="1">IF('I2 LDC class'!$D$28="",'I2 LDC class'!$C$28,'I2 LDC class'!$D$28)</f>
        <v>Unmetered Scattered Load</v>
      </c>
      <c r="M13" s="710" t="str">
        <f ca="1">IF('I2 LDC class'!$D$29="",'I2 LDC class'!$C$29,'I2 LDC class'!$D$29)</f>
        <v>Embedded Distributor</v>
      </c>
      <c r="N13" s="710" t="str">
        <f ca="1">IF('I2 LDC class'!$D$30="",'I2 LDC class'!$C$30,'I2 LDC class'!$D$30)</f>
        <v>Back-up/Standby Power</v>
      </c>
      <c r="O13" s="710" t="str">
        <f ca="1">IF('I2 LDC class'!$D$31="",'I2 LDC class'!$C$31,'I2 LDC class'!$D$31)</f>
        <v>Rate Class 1</v>
      </c>
      <c r="P13" s="710" t="str">
        <f ca="1">IF('I2 LDC class'!$D$32="",'I2 LDC class'!$C$32,'I2 LDC class'!$D$32)</f>
        <v>Rate class 2</v>
      </c>
      <c r="Q13" s="710" t="str">
        <f ca="1">IF('I2 LDC class'!$D$33="",'I2 LDC class'!$C$33,'I2 LDC class'!$D$33)</f>
        <v>Rate class 3</v>
      </c>
      <c r="R13" s="710" t="str">
        <f ca="1">IF('I2 LDC class'!$D$34="",'I2 LDC class'!$C$34,'I2 LDC class'!$D$34)</f>
        <v>Rate class 4</v>
      </c>
      <c r="S13" s="710" t="str">
        <f ca="1">IF('I2 LDC class'!$D$35="",'I2 LDC class'!$C$35,'I2 LDC class'!$D$35)</f>
        <v>Rate class 5</v>
      </c>
      <c r="T13" s="710" t="str">
        <f ca="1">IF('I2 LDC class'!$D$36="",'I2 LDC class'!$C$36,'I2 LDC class'!$D$36)</f>
        <v>Rate class 6</v>
      </c>
      <c r="U13" s="710" t="str">
        <f ca="1">IF('I2 LDC class'!$D$37="",'I2 LDC class'!$C$37,'I2 LDC class'!$D$37)</f>
        <v>Rate class 7</v>
      </c>
      <c r="V13" s="710" t="str">
        <f ca="1">IF('I2 LDC class'!$D$38="",'I2 LDC class'!$C$38,'I2 LDC class'!$D$38)</f>
        <v>Rate class 8</v>
      </c>
      <c r="W13" s="710" t="str">
        <f ca="1">IF('I2 LDC class'!$D$39="",'I2 LDC class'!$C$39,'I2 LDC class'!$D$39)</f>
        <v>Rate class 9</v>
      </c>
    </row>
    <row r="14" spans="1:30" ht="12.75">
      <c r="A14" s="711"/>
      <c r="B14" s="714" t="s">
        <v>1381</v>
      </c>
      <c r="C14" s="797"/>
      <c r="D14" s="800">
        <f ca="1">IF(ISERROR(D85/'E3 PLCC'!C19/12),"0",(D85/'E3 PLCC'!C19/12)) +'I5 Misc Data'!D25</f>
        <v>4.6046707023335509</v>
      </c>
      <c r="E14" s="800">
        <f ca="1">IF(ISERROR(E85/'E3 PLCC'!D19/12),"0",(E85/'E3 PLCC'!D19/12)) +'I5 Misc Data'!E25</f>
        <v>13.59711924942509</v>
      </c>
      <c r="F14" s="800">
        <f ca="1">IF(ISERROR(F85/'E3 PLCC'!E19/12),"0",(F85/'E3 PLCC'!E19/12)) +'I5 Misc Data'!F25</f>
        <v>11.700024847725475</v>
      </c>
      <c r="G14" s="800">
        <f ca="1">IF(ISERROR(G85/'E3 PLCC'!F19/12),"0",(G85/'E3 PLCC'!F19/12)) +'I5 Misc Data'!G25</f>
        <v>1</v>
      </c>
      <c r="H14" s="800">
        <f ca="1">IF(ISERROR(H85/'E3 PLCC'!G19/12),"0",(H85/'E3 PLCC'!G19/12)) +'I5 Misc Data'!H25</f>
        <v>1</v>
      </c>
      <c r="I14" s="800">
        <f ca="1">IF(ISERROR(I85/'E3 PLCC'!H19/12),"0",(I85/'E3 PLCC'!H19/12)) +'I5 Misc Data'!I25</f>
        <v>1</v>
      </c>
      <c r="J14" s="800">
        <f ca="1">IF(ISERROR(J85/'E3 PLCC'!I19/12),"0",(J85/'E3 PLCC'!I19/12)) +'I5 Misc Data'!J25</f>
        <v>-0.12923978325645491</v>
      </c>
      <c r="K14" s="800">
        <f ca="1">IF(ISERROR(K85/'E3 PLCC'!J19/12),"0",(K85/'E3 PLCC'!J19/12)) +'I5 Misc Data'!K25</f>
        <v>0.28481614628321267</v>
      </c>
      <c r="L14" s="800">
        <f ca="1">IF(ISERROR(L85/'E3 PLCC'!K19/12),"0",(L85/'E3 PLCC'!K19/12)) +'I5 Misc Data'!L25</f>
        <v>0.14222451151594803</v>
      </c>
      <c r="M14" s="800">
        <f ca="1">IF(ISERROR(M85/'E3 PLCC'!L19/12),"0",(M85/'E3 PLCC'!L19/12)) +'I5 Misc Data'!M25</f>
        <v>0</v>
      </c>
      <c r="N14" s="800">
        <f ca="1">IF(ISERROR(N85/'E3 PLCC'!M19/12),"0",(N85/'E3 PLCC'!M19/12)) +'I5 Misc Data'!N25</f>
        <v>0</v>
      </c>
      <c r="O14" s="800">
        <f ca="1">IF(ISERROR(O85/'E3 PLCC'!N19/12),"0",(O85/'E3 PLCC'!N19/12)) +'I5 Misc Data'!O25</f>
        <v>0</v>
      </c>
      <c r="P14" s="800">
        <f ca="1">IF(ISERROR(P85/'E3 PLCC'!O19/12),"0",(P85/'E3 PLCC'!O19/12)) +'I5 Misc Data'!P25</f>
        <v>0</v>
      </c>
      <c r="Q14" s="800">
        <f ca="1">IF(ISERROR(Q85/'E3 PLCC'!P19/12),"0",(Q85/'E3 PLCC'!P19/12)) +'I5 Misc Data'!Q25</f>
        <v>0</v>
      </c>
      <c r="R14" s="800">
        <f ca="1">IF(ISERROR(R85/'E3 PLCC'!Q19/12),"0",(R85/'E3 PLCC'!Q19/12)) +'I5 Misc Data'!R25</f>
        <v>0</v>
      </c>
      <c r="S14" s="800">
        <f ca="1">IF(ISERROR(S85/'E3 PLCC'!R19/12),"0",(S85/'E3 PLCC'!R19/12)) +'I5 Misc Data'!S25</f>
        <v>0</v>
      </c>
      <c r="T14" s="800">
        <f ca="1">IF(ISERROR(T85/'E3 PLCC'!S19/12),"0",(T85/'E3 PLCC'!S19/12)) +'I5 Misc Data'!T25</f>
        <v>0</v>
      </c>
      <c r="U14" s="800">
        <f ca="1">IF(ISERROR(U85/'E3 PLCC'!T19/12),"0",(U85/'E3 PLCC'!T19/12)) +'I5 Misc Data'!U25</f>
        <v>0</v>
      </c>
      <c r="V14" s="800">
        <f ca="1">IF(ISERROR(V85/'E3 PLCC'!U19/12),"0",(V85/'E3 PLCC'!U19/12)) +'I5 Misc Data'!V25</f>
        <v>0</v>
      </c>
      <c r="W14" s="800">
        <f ca="1">IF(ISERROR(W85/'E3 PLCC'!V19/12),"0",(W85/'E3 PLCC'!V19/12)) +'I5 Misc Data'!W25</f>
        <v>0</v>
      </c>
    </row>
    <row r="15" spans="1:30" ht="12.75">
      <c r="A15" s="711"/>
      <c r="B15" s="802"/>
      <c r="C15" s="797"/>
      <c r="D15" s="713"/>
      <c r="E15" s="713"/>
      <c r="F15" s="713"/>
      <c r="G15" s="713"/>
      <c r="H15" s="713"/>
      <c r="I15" s="713"/>
      <c r="J15" s="713"/>
      <c r="K15" s="713"/>
      <c r="L15" s="713"/>
      <c r="M15" s="713"/>
      <c r="N15" s="713"/>
      <c r="O15" s="713"/>
      <c r="P15" s="713"/>
      <c r="Q15" s="713"/>
      <c r="R15" s="713"/>
      <c r="S15" s="713"/>
      <c r="T15" s="713"/>
      <c r="U15" s="713"/>
      <c r="V15" s="713"/>
      <c r="W15" s="713"/>
    </row>
    <row r="16" spans="1:30" s="692" customFormat="1" ht="12.75">
      <c r="A16" s="712"/>
      <c r="B16" s="714" t="s">
        <v>1382</v>
      </c>
      <c r="C16" s="798"/>
      <c r="D16" s="800">
        <f ca="1">IF(ISERROR(D136/'E3 PLCC'!$C$19/12),"0",(D136/'E3 PLCC'!$C$19/12)) +'I5 Misc Data'!$D$25</f>
        <v>7.2047200076161841</v>
      </c>
      <c r="E16" s="800">
        <f ca="1">IF(ISERROR(E136/'E3 PLCC'!D19/12),"0",(E136/'E3 PLCC'!D19/12)) +'I5 Misc Data'!E25</f>
        <v>19.980895256318274</v>
      </c>
      <c r="F16" s="800">
        <f ca="1">IF(ISERROR(F136/'E3 PLCC'!E19/12),"0",(F136/'E3 PLCC'!E19/12)) +'I5 Misc Data'!F25</f>
        <v>29.402659316959127</v>
      </c>
      <c r="G16" s="800">
        <f ca="1">IF(ISERROR(G136/'E3 PLCC'!F19/12),"0",(G136/'E3 PLCC'!F19/12)) +'I5 Misc Data'!G25</f>
        <v>1</v>
      </c>
      <c r="H16" s="800">
        <f ca="1">IF(ISERROR(H136/'E3 PLCC'!G19/12),"0",(H136/'E3 PLCC'!G19/12)) +'I5 Misc Data'!H25</f>
        <v>1</v>
      </c>
      <c r="I16" s="800">
        <f ca="1">IF(ISERROR(I136/'E3 PLCC'!H19/12),"0",(I136/'E3 PLCC'!H19/12)) +'I5 Misc Data'!I25</f>
        <v>1</v>
      </c>
      <c r="J16" s="800">
        <f ca="1">IF(ISERROR(J136/'E3 PLCC'!I19/12),"0",(J136/'E3 PLCC'!I19/12)) +'I5 Misc Data'!J25</f>
        <v>-0.12164422873308108</v>
      </c>
      <c r="K16" s="800">
        <f ca="1">IF(ISERROR(K136/'E3 PLCC'!J19/12),"0",(K136/'E3 PLCC'!J19/12)) +'I5 Misc Data'!K25</f>
        <v>0.51961442874069352</v>
      </c>
      <c r="L16" s="800">
        <f ca="1">IF(ISERROR(L136/'E3 PLCC'!K19/12),"0",(L136/'E3 PLCC'!K19/12)) +'I5 Misc Data'!L25</f>
        <v>0.31244568818006963</v>
      </c>
      <c r="M16" s="800">
        <f ca="1">IF(ISERROR(M136/'E3 PLCC'!L19/12),"0",(M136/'E3 PLCC'!L19/12)) +'I5 Misc Data'!M25</f>
        <v>0</v>
      </c>
      <c r="N16" s="800">
        <f ca="1">IF(ISERROR(N136/'E3 PLCC'!M19/12),"0",(N136/'E3 PLCC'!M19/12)) +'I5 Misc Data'!N25</f>
        <v>0</v>
      </c>
      <c r="O16" s="800">
        <f ca="1">IF(ISERROR(O136/'E3 PLCC'!N19/12),"0",(O136/'E3 PLCC'!N19/12)) +'I5 Misc Data'!O25</f>
        <v>0</v>
      </c>
      <c r="P16" s="800">
        <f ca="1">IF(ISERROR(P136/'E3 PLCC'!O19/12),"0",(P136/'E3 PLCC'!O19/12)) +'I5 Misc Data'!P25</f>
        <v>0</v>
      </c>
      <c r="Q16" s="800">
        <f ca="1">IF(ISERROR(Q136/'E3 PLCC'!P19/12),"0",(Q136/'E3 PLCC'!P19/12)) +'I5 Misc Data'!Q25</f>
        <v>0</v>
      </c>
      <c r="R16" s="800">
        <f ca="1">IF(ISERROR(R136/'E3 PLCC'!Q19/12),"0",(R136/'E3 PLCC'!Q19/12)) +'I5 Misc Data'!R25</f>
        <v>0</v>
      </c>
      <c r="S16" s="800">
        <f ca="1">IF(ISERROR(S136/'E3 PLCC'!R19/12),"0",(S136/'E3 PLCC'!R19/12)) +'I5 Misc Data'!S25</f>
        <v>0</v>
      </c>
      <c r="T16" s="800">
        <f ca="1">IF(ISERROR(T136/'E3 PLCC'!S19/12),"0",(T136/'E3 PLCC'!S19/12)) +'I5 Misc Data'!T25</f>
        <v>0</v>
      </c>
      <c r="U16" s="800">
        <f ca="1">IF(ISERROR(U136/'E3 PLCC'!T19/12),"0",(U136/'E3 PLCC'!T19/12)) +'I5 Misc Data'!U25</f>
        <v>0</v>
      </c>
      <c r="V16" s="800">
        <f ca="1">IF(ISERROR(V136/'E3 PLCC'!U19/12),"0",(V136/'E3 PLCC'!U19/12)) +'I5 Misc Data'!V25</f>
        <v>0</v>
      </c>
      <c r="W16" s="800">
        <f ca="1">IF(ISERROR(W136/'E3 PLCC'!V19/12),"0",(W136/'E3 PLCC'!V19/12)) +'I5 Misc Data'!W25</f>
        <v>0</v>
      </c>
      <c r="X16" s="694"/>
    </row>
    <row r="17" spans="1:37" s="692" customFormat="1" ht="39" customHeight="1">
      <c r="A17" s="712"/>
      <c r="B17" s="1031" t="s">
        <v>419</v>
      </c>
      <c r="C17" s="1032"/>
      <c r="D17" s="1033">
        <f ca="1">IF(ISERROR(D236/'E3 PLCC'!C19/12),"0",(D236/'E3 PLCC'!C19/12)) +'I5 Misc Data'!D25</f>
        <v>13.430265475027143</v>
      </c>
      <c r="E17" s="1033">
        <f ca="1">IF(ISERROR(E236/'E3 PLCC'!D19/12),"0",(E236/'E3 PLCC'!D19/12)) +'I5 Misc Data'!E25</f>
        <v>25.400980739994512</v>
      </c>
      <c r="F17" s="1033">
        <f ca="1">IF(ISERROR(F236/'E3 PLCC'!E19/12),"0",(F236/'E3 PLCC'!E19/12)) +'I5 Misc Data'!F25</f>
        <v>61.858339219606762</v>
      </c>
      <c r="G17" s="1033">
        <f ca="1">IF(ISERROR(G236/'E3 PLCC'!F19/12),"0",(G236/'E3 PLCC'!F19/12)) +'I5 Misc Data'!G25</f>
        <v>1</v>
      </c>
      <c r="H17" s="1033">
        <f ca="1">IF(ISERROR(H236/'E3 PLCC'!G19/12),"0",(H236/'E3 PLCC'!G19/12)) +'I5 Misc Data'!H25</f>
        <v>1</v>
      </c>
      <c r="I17" s="1033">
        <f ca="1">IF(ISERROR(I236/'E3 PLCC'!H19/12),"0",(I236/'E3 PLCC'!H19/12)) +'I5 Misc Data'!I25</f>
        <v>1</v>
      </c>
      <c r="J17" s="1033">
        <f ca="1">IF(ISERROR(J236/'E3 PLCC'!I19/12),"0",(J236/'E3 PLCC'!I19/12)) +'I5 Misc Data'!J25</f>
        <v>9.6347335482098941</v>
      </c>
      <c r="K17" s="1033">
        <f ca="1">IF(ISERROR(K236/'E3 PLCC'!J19/12),"0",(K236/'E3 PLCC'!J19/12)) +'I5 Misc Data'!K25</f>
        <v>10.001162861083602</v>
      </c>
      <c r="L17" s="1033">
        <f ca="1">IF(ISERROR(L236/'E3 PLCC'!K19/12),"0",(L236/'E3 PLCC'!K19/12)) +'I5 Misc Data'!L25</f>
        <v>7.0845289845706541</v>
      </c>
      <c r="M17" s="1033">
        <f ca="1">IF(ISERROR(M236/'E3 PLCC'!L19/12),"0",(M236/'E3 PLCC'!L19/12)) +'I5 Misc Data'!M25</f>
        <v>0</v>
      </c>
      <c r="N17" s="1033">
        <f ca="1">IF(ISERROR(N236/'E3 PLCC'!M19/12),"0",(N236/'E3 PLCC'!M19/12)) +'I5 Misc Data'!N25</f>
        <v>0</v>
      </c>
      <c r="O17" s="1033">
        <f ca="1">IF(ISERROR(O236/'E3 PLCC'!N19/12),"0",(O236/'E3 PLCC'!N19/12)) +'I5 Misc Data'!O25</f>
        <v>0</v>
      </c>
      <c r="P17" s="1033">
        <f ca="1">IF(ISERROR(P236/'E3 PLCC'!O19/12),"0",(P236/'E3 PLCC'!O19/12)) +'I5 Misc Data'!P25</f>
        <v>0</v>
      </c>
      <c r="Q17" s="1033">
        <f ca="1">IF(ISERROR(Q236/'E3 PLCC'!P19/12),"0",(Q236/'E3 PLCC'!P19/12)) +'I5 Misc Data'!Q25</f>
        <v>0</v>
      </c>
      <c r="R17" s="1033">
        <f ca="1">IF(ISERROR(R236/'E3 PLCC'!Q19/12),"0",(R236/'E3 PLCC'!Q19/12)) +'I5 Misc Data'!R25</f>
        <v>0</v>
      </c>
      <c r="S17" s="1033">
        <f ca="1">IF(ISERROR(S236/'E3 PLCC'!R19/12),"0",(S236/'E3 PLCC'!R19/12)) +'I5 Misc Data'!S25</f>
        <v>0</v>
      </c>
      <c r="T17" s="1033">
        <f ca="1">IF(ISERROR(T236/'E3 PLCC'!S19/12),"0",(T236/'E3 PLCC'!S19/12)) +'I5 Misc Data'!T25</f>
        <v>0</v>
      </c>
      <c r="U17" s="1033">
        <f ca="1">IF(ISERROR(U236/'E3 PLCC'!T19/12),"0",(U236/'E3 PLCC'!T19/12)) +'I5 Misc Data'!U25</f>
        <v>0</v>
      </c>
      <c r="V17" s="1033">
        <f ca="1">IF(ISERROR(V236/'E3 PLCC'!U19/12),"0",(V236/'E3 PLCC'!U19/12)) +'I5 Misc Data'!V25</f>
        <v>0</v>
      </c>
      <c r="W17" s="1033">
        <f ca="1">IF(ISERROR(W236/'E3 PLCC'!V19/12),"0",(W236/'E3 PLCC'!V19/12)) +'I5 Misc Data'!W25</f>
        <v>0</v>
      </c>
      <c r="X17" s="694"/>
    </row>
    <row r="18" spans="1:37" s="692" customFormat="1" ht="26.25" customHeight="1">
      <c r="A18" s="712"/>
      <c r="B18" s="1034" t="s">
        <v>895</v>
      </c>
      <c r="C18" s="1035"/>
      <c r="D18" s="1033">
        <f ca="1">'I5 Misc Data'!D23</f>
        <v>13.34</v>
      </c>
      <c r="E18" s="1033">
        <f ca="1">'I5 Misc Data'!E23</f>
        <v>30.79</v>
      </c>
      <c r="F18" s="1033">
        <f ca="1">'I5 Misc Data'!F23</f>
        <v>338.04</v>
      </c>
      <c r="G18" s="1033">
        <f ca="1">'I5 Misc Data'!G23</f>
        <v>0</v>
      </c>
      <c r="H18" s="1033">
        <f ca="1">'I5 Misc Data'!H23</f>
        <v>0</v>
      </c>
      <c r="I18" s="1033">
        <f ca="1">'I5 Misc Data'!I23</f>
        <v>0</v>
      </c>
      <c r="J18" s="1033">
        <f ca="1">'I5 Misc Data'!J23</f>
        <v>1.06</v>
      </c>
      <c r="K18" s="1033">
        <f ca="1">'I5 Misc Data'!K23</f>
        <v>3.19</v>
      </c>
      <c r="L18" s="1033">
        <f ca="1">'I5 Misc Data'!L23</f>
        <v>15.39</v>
      </c>
      <c r="M18" s="1033">
        <f ca="1">'I5 Misc Data'!M23</f>
        <v>0</v>
      </c>
      <c r="N18" s="1033">
        <f ca="1">'I5 Misc Data'!N23</f>
        <v>0</v>
      </c>
      <c r="O18" s="1033">
        <f ca="1">'I5 Misc Data'!O23</f>
        <v>0</v>
      </c>
      <c r="P18" s="1033">
        <f ca="1">'I5 Misc Data'!P23</f>
        <v>0</v>
      </c>
      <c r="Q18" s="1033">
        <f ca="1">'I5 Misc Data'!Q23</f>
        <v>0</v>
      </c>
      <c r="R18" s="1033">
        <f ca="1">'I5 Misc Data'!R23</f>
        <v>0</v>
      </c>
      <c r="S18" s="1033">
        <f ca="1">'I5 Misc Data'!S23</f>
        <v>0</v>
      </c>
      <c r="T18" s="1033">
        <f ca="1">'I5 Misc Data'!T23</f>
        <v>0</v>
      </c>
      <c r="U18" s="1033">
        <f ca="1">'I5 Misc Data'!U23</f>
        <v>0</v>
      </c>
      <c r="V18" s="1033">
        <f ca="1">'I5 Misc Data'!V23</f>
        <v>0</v>
      </c>
      <c r="W18" s="1033">
        <f ca="1">'I5 Misc Data'!W23</f>
        <v>0</v>
      </c>
      <c r="X18" s="803"/>
      <c r="Y18" s="804"/>
      <c r="Z18" s="804"/>
      <c r="AA18" s="804"/>
      <c r="AB18" s="804"/>
      <c r="AC18" s="804"/>
      <c r="AD18" s="804"/>
      <c r="AE18" s="804"/>
      <c r="AF18" s="804"/>
      <c r="AG18" s="804"/>
      <c r="AH18" s="804"/>
      <c r="AI18" s="804"/>
      <c r="AJ18" s="804"/>
      <c r="AK18" s="804"/>
    </row>
    <row r="19" spans="1:37" ht="12.75">
      <c r="A19" s="711"/>
      <c r="B19" s="711"/>
      <c r="C19" s="720"/>
      <c r="D19" s="715"/>
      <c r="E19" s="716"/>
      <c r="F19" s="716"/>
      <c r="G19" s="716"/>
      <c r="H19" s="715"/>
      <c r="I19" s="716"/>
      <c r="J19" s="716"/>
      <c r="K19" s="716"/>
      <c r="L19" s="716"/>
      <c r="M19" s="716"/>
      <c r="N19" s="716"/>
      <c r="O19" s="716"/>
      <c r="P19" s="716"/>
      <c r="Q19" s="716"/>
      <c r="R19" s="716"/>
      <c r="S19" s="716"/>
      <c r="T19" s="716"/>
      <c r="U19" s="716"/>
      <c r="V19" s="716"/>
      <c r="W19" s="717"/>
    </row>
    <row r="20" spans="1:37" ht="4.5" customHeight="1">
      <c r="A20" s="806"/>
      <c r="B20" s="807"/>
      <c r="C20" s="808"/>
      <c r="D20" s="809"/>
      <c r="E20" s="810"/>
      <c r="F20" s="810"/>
      <c r="G20" s="810"/>
      <c r="H20" s="809"/>
      <c r="I20" s="810"/>
      <c r="J20" s="810"/>
      <c r="K20" s="810"/>
      <c r="L20" s="810"/>
      <c r="M20" s="810"/>
      <c r="N20" s="810"/>
      <c r="O20" s="810"/>
      <c r="P20" s="810"/>
      <c r="Q20" s="810"/>
      <c r="R20" s="810"/>
      <c r="S20" s="810"/>
      <c r="T20" s="810"/>
      <c r="U20" s="810"/>
      <c r="V20" s="810"/>
      <c r="W20" s="811"/>
    </row>
    <row r="21" spans="1:37" ht="12.75">
      <c r="A21" s="718"/>
      <c r="B21" s="719"/>
      <c r="C21" s="720"/>
      <c r="D21" s="715"/>
      <c r="E21" s="716"/>
      <c r="F21" s="716"/>
      <c r="G21" s="716"/>
      <c r="H21" s="715"/>
      <c r="I21" s="716"/>
      <c r="J21" s="716"/>
      <c r="K21" s="716"/>
      <c r="L21" s="716"/>
      <c r="M21" s="716"/>
      <c r="N21" s="716"/>
      <c r="O21" s="716"/>
      <c r="P21" s="716"/>
      <c r="Q21" s="716"/>
      <c r="R21" s="716"/>
      <c r="S21" s="716"/>
      <c r="T21" s="716"/>
      <c r="U21" s="716"/>
      <c r="V21" s="716"/>
      <c r="W21" s="717"/>
    </row>
    <row r="22" spans="1:37" s="696" customFormat="1" ht="12.75">
      <c r="A22" s="721"/>
      <c r="B22" s="722"/>
      <c r="C22" s="723"/>
      <c r="D22" s="805">
        <v>1</v>
      </c>
      <c r="E22" s="805">
        <v>2</v>
      </c>
      <c r="F22" s="805">
        <v>3</v>
      </c>
      <c r="G22" s="805">
        <v>4</v>
      </c>
      <c r="H22" s="805">
        <v>5</v>
      </c>
      <c r="I22" s="805">
        <v>6</v>
      </c>
      <c r="J22" s="805">
        <v>7</v>
      </c>
      <c r="K22" s="805">
        <v>8</v>
      </c>
      <c r="L22" s="805">
        <v>9</v>
      </c>
      <c r="M22" s="805">
        <v>10</v>
      </c>
      <c r="N22" s="805">
        <v>11</v>
      </c>
      <c r="O22" s="805">
        <v>12</v>
      </c>
      <c r="P22" s="805">
        <v>13</v>
      </c>
      <c r="Q22" s="805">
        <v>14</v>
      </c>
      <c r="R22" s="805">
        <v>15</v>
      </c>
      <c r="S22" s="805">
        <v>16</v>
      </c>
      <c r="T22" s="805">
        <v>17</v>
      </c>
      <c r="U22" s="805">
        <v>18</v>
      </c>
      <c r="V22" s="805">
        <v>19</v>
      </c>
      <c r="W22" s="805">
        <v>20</v>
      </c>
      <c r="X22" s="695"/>
    </row>
    <row r="23" spans="1:37" ht="38.25">
      <c r="A23" s="2333" t="s">
        <v>821</v>
      </c>
      <c r="B23" s="2334"/>
      <c r="C23" s="622" t="s">
        <v>76</v>
      </c>
      <c r="D23" s="709" t="str">
        <f ca="1">IF('I2 LDC class'!$D$20="",'I2 LDC class'!$C$20,'I2 LDC class'!$D$20)</f>
        <v>Residential</v>
      </c>
      <c r="E23" s="709" t="str">
        <f ca="1">IF('I2 LDC class'!$D$21="",'I2 LDC class'!$C$21,'I2 LDC class'!$D$21)</f>
        <v>GS &lt;50</v>
      </c>
      <c r="F23" s="709" t="str">
        <f ca="1">IF('I2 LDC class'!$D$22="",'I2 LDC class'!$C$22,'I2 LDC class'!$D$22)</f>
        <v>GS&gt;50-Regular</v>
      </c>
      <c r="G23" s="709" t="str">
        <f ca="1">IF('I2 LDC class'!$D$23="",'I2 LDC class'!$C$23,'I2 LDC class'!$D$23)</f>
        <v>GS&gt; 50-TOU</v>
      </c>
      <c r="H23" s="709" t="str">
        <f ca="1">IF('I2 LDC class'!$D$24="",'I2 LDC class'!$C$24,'I2 LDC class'!$D$24)</f>
        <v>GS &gt;50-Intermediate</v>
      </c>
      <c r="I23" s="709" t="str">
        <f ca="1">IF('I2 LDC class'!$D$25="",'I2 LDC class'!$C$25,'I2 LDC class'!$D$25)</f>
        <v>Large Use &gt;5MW</v>
      </c>
      <c r="J23" s="709" t="str">
        <f ca="1">IF('I2 LDC class'!$D$26="",'I2 LDC class'!$C$26,'I2 LDC class'!$D$26)</f>
        <v>Street Light</v>
      </c>
      <c r="K23" s="709" t="str">
        <f ca="1">IF('I2 LDC class'!$D$27="",'I2 LDC class'!$C$27,'I2 LDC class'!$D$27)</f>
        <v>Sentinel</v>
      </c>
      <c r="L23" s="709" t="str">
        <f ca="1">IF('I2 LDC class'!$D$28="",'I2 LDC class'!$C$28,'I2 LDC class'!$D$28)</f>
        <v>Unmetered Scattered Load</v>
      </c>
      <c r="M23" s="709" t="str">
        <f ca="1">IF('I2 LDC class'!$D$29="",'I2 LDC class'!$C$29,'I2 LDC class'!$D$29)</f>
        <v>Embedded Distributor</v>
      </c>
      <c r="N23" s="709" t="str">
        <f ca="1">IF('I2 LDC class'!$D$30="",'I2 LDC class'!$C$30,'I2 LDC class'!$D$30)</f>
        <v>Back-up/Standby Power</v>
      </c>
      <c r="O23" s="709" t="str">
        <f ca="1">IF('I2 LDC class'!$D$31="",'I2 LDC class'!$C$31,'I2 LDC class'!$D$31)</f>
        <v>Rate Class 1</v>
      </c>
      <c r="P23" s="709" t="str">
        <f ca="1">IF('I2 LDC class'!$D$32="",'I2 LDC class'!$C$32,'I2 LDC class'!$D$32)</f>
        <v>Rate class 2</v>
      </c>
      <c r="Q23" s="709" t="str">
        <f ca="1">IF('I2 LDC class'!$D$33="",'I2 LDC class'!$C$33,'I2 LDC class'!$D$33)</f>
        <v>Rate class 3</v>
      </c>
      <c r="R23" s="709" t="str">
        <f ca="1">IF('I2 LDC class'!$D$34="",'I2 LDC class'!$C$34,'I2 LDC class'!$D$34)</f>
        <v>Rate class 4</v>
      </c>
      <c r="S23" s="709" t="str">
        <f ca="1">IF('I2 LDC class'!$D$35="",'I2 LDC class'!$C$35,'I2 LDC class'!$D$35)</f>
        <v>Rate class 5</v>
      </c>
      <c r="T23" s="709" t="str">
        <f ca="1">IF('I2 LDC class'!$D$36="",'I2 LDC class'!$C$36,'I2 LDC class'!$D$36)</f>
        <v>Rate class 6</v>
      </c>
      <c r="U23" s="709" t="str">
        <f ca="1">IF('I2 LDC class'!$D$37="",'I2 LDC class'!$C$37,'I2 LDC class'!$D$37)</f>
        <v>Rate class 7</v>
      </c>
      <c r="V23" s="709" t="str">
        <f ca="1">IF('I2 LDC class'!$D$38="",'I2 LDC class'!$C$38,'I2 LDC class'!$D$38)</f>
        <v>Rate class 8</v>
      </c>
      <c r="W23" s="710" t="str">
        <f ca="1">IF('I2 LDC class'!$D$39="",'I2 LDC class'!$C$39,'I2 LDC class'!$D$39)</f>
        <v>Rate class 9</v>
      </c>
    </row>
    <row r="24" spans="1:37" ht="12.75">
      <c r="A24" s="718"/>
      <c r="B24" s="711"/>
      <c r="C24" s="725"/>
      <c r="D24" s="715"/>
      <c r="E24" s="716"/>
      <c r="F24" s="716"/>
      <c r="G24" s="716"/>
      <c r="H24" s="715"/>
      <c r="I24" s="716"/>
      <c r="J24" s="716"/>
      <c r="K24" s="716"/>
      <c r="L24" s="716"/>
      <c r="M24" s="716"/>
      <c r="N24" s="716"/>
      <c r="O24" s="716"/>
      <c r="P24" s="716"/>
      <c r="Q24" s="716"/>
      <c r="R24" s="716"/>
      <c r="S24" s="716"/>
      <c r="T24" s="716"/>
      <c r="U24" s="716"/>
      <c r="V24" s="716"/>
      <c r="W24" s="726"/>
    </row>
    <row r="25" spans="1:37" ht="12.75">
      <c r="A25" s="363"/>
      <c r="B25" s="727"/>
      <c r="C25" s="725"/>
      <c r="D25" s="715"/>
      <c r="E25" s="716"/>
      <c r="F25" s="716"/>
      <c r="G25" s="716"/>
      <c r="H25" s="715"/>
      <c r="I25" s="716"/>
      <c r="J25" s="716"/>
      <c r="K25" s="716"/>
      <c r="L25" s="716"/>
      <c r="M25" s="716"/>
      <c r="N25" s="716"/>
      <c r="O25" s="716"/>
      <c r="P25" s="716"/>
      <c r="Q25" s="716"/>
      <c r="R25" s="716"/>
      <c r="S25" s="716"/>
      <c r="T25" s="716"/>
      <c r="U25" s="716"/>
      <c r="V25" s="716"/>
      <c r="W25" s="717"/>
    </row>
    <row r="26" spans="1:37" ht="12.75">
      <c r="A26" s="728"/>
      <c r="B26" s="729" t="s">
        <v>1227</v>
      </c>
      <c r="C26" s="730">
        <f>SUM(D26:W26)</f>
        <v>6187500.0000000019</v>
      </c>
      <c r="D26" s="731">
        <f ca="1">SUM('O4 Summary by Class &amp; Accounts'!E60:E73)+SUM('O4 Summary by Class &amp; Accounts'!E74:E76)+SUM('O4 Summary by Class &amp; Accounts'!E77) +SUM('O4 Summary by Class &amp; Accounts'!E79:E80)</f>
        <v>3102988.4534415239</v>
      </c>
      <c r="E26" s="731">
        <f ca="1">SUM('O4 Summary by Class &amp; Accounts'!F60:F73)+SUM('O4 Summary by Class &amp; Accounts'!F74:F76)+SUM('O4 Summary by Class &amp; Accounts'!F77) +SUM('O4 Summary by Class &amp; Accounts'!F79:F80)</f>
        <v>1069113.552006389</v>
      </c>
      <c r="F26" s="731">
        <f ca="1">SUM('O4 Summary by Class &amp; Accounts'!G60:G73)+SUM('O4 Summary by Class &amp; Accounts'!G74:G76)+SUM('O4 Summary by Class &amp; Accounts'!G77) +SUM('O4 Summary by Class &amp; Accounts'!G79:G80)</f>
        <v>1538506.0535560027</v>
      </c>
      <c r="G26" s="731">
        <f ca="1">SUM('O4 Summary by Class &amp; Accounts'!H60:H73)+SUM('O4 Summary by Class &amp; Accounts'!H74:H76)+SUM('O4 Summary by Class &amp; Accounts'!H77) +SUM('O4 Summary by Class &amp; Accounts'!H79:H80)</f>
        <v>0</v>
      </c>
      <c r="H26" s="731">
        <f ca="1">SUM('O4 Summary by Class &amp; Accounts'!I60:I73)+SUM('O4 Summary by Class &amp; Accounts'!I74:I76)+SUM('O4 Summary by Class &amp; Accounts'!I77) +SUM('O4 Summary by Class &amp; Accounts'!I79:I80)</f>
        <v>0</v>
      </c>
      <c r="I26" s="731">
        <f ca="1">SUM('O4 Summary by Class &amp; Accounts'!J60:J73)+SUM('O4 Summary by Class &amp; Accounts'!J74:J76)+SUM('O4 Summary by Class &amp; Accounts'!J77) +SUM('O4 Summary by Class &amp; Accounts'!J79:J80)</f>
        <v>0</v>
      </c>
      <c r="J26" s="731">
        <f ca="1">SUM('O4 Summary by Class &amp; Accounts'!K60:K73)+SUM('O4 Summary by Class &amp; Accounts'!K74:K76)+SUM('O4 Summary by Class &amp; Accounts'!K77) +SUM('O4 Summary by Class &amp; Accounts'!K79:K80)</f>
        <v>431688.30125445116</v>
      </c>
      <c r="K26" s="731">
        <f ca="1">SUM('O4 Summary by Class &amp; Accounts'!L60:L73)+SUM('O4 Summary by Class &amp; Accounts'!L74:L76)+SUM('O4 Summary by Class &amp; Accounts'!L77) +SUM('O4 Summary by Class &amp; Accounts'!L79:L80)</f>
        <v>23687.01637275696</v>
      </c>
      <c r="L26" s="731">
        <f ca="1">SUM('O4 Summary by Class &amp; Accounts'!M60:M73)+SUM('O4 Summary by Class &amp; Accounts'!M74:M76)+SUM('O4 Summary by Class &amp; Accounts'!M77) +SUM('O4 Summary by Class &amp; Accounts'!M79:M80)</f>
        <v>21516.623368877688</v>
      </c>
      <c r="M26" s="731">
        <f ca="1">SUM('O4 Summary by Class &amp; Accounts'!N60:N73)+SUM('O4 Summary by Class &amp; Accounts'!N74:N76)+SUM('O4 Summary by Class &amp; Accounts'!N77) +SUM('O4 Summary by Class &amp; Accounts'!N79:N80)</f>
        <v>0</v>
      </c>
      <c r="N26" s="731">
        <f ca="1">SUM('O4 Summary by Class &amp; Accounts'!O60:O73)+SUM('O4 Summary by Class &amp; Accounts'!O74:O76)+SUM('O4 Summary by Class &amp; Accounts'!O77) +SUM('O4 Summary by Class &amp; Accounts'!O79:O80)</f>
        <v>0</v>
      </c>
      <c r="O26" s="731">
        <f ca="1">SUM('O4 Summary by Class &amp; Accounts'!P60:P73)+SUM('O4 Summary by Class &amp; Accounts'!P74:P76)+SUM('O4 Summary by Class &amp; Accounts'!P77) +SUM('O4 Summary by Class &amp; Accounts'!P79:P80)</f>
        <v>0</v>
      </c>
      <c r="P26" s="731">
        <f ca="1">SUM('O4 Summary by Class &amp; Accounts'!Q60:Q73)+SUM('O4 Summary by Class &amp; Accounts'!Q74:Q76)+SUM('O4 Summary by Class &amp; Accounts'!Q77) +SUM('O4 Summary by Class &amp; Accounts'!Q79:Q80)</f>
        <v>0</v>
      </c>
      <c r="Q26" s="731">
        <f ca="1">SUM('O4 Summary by Class &amp; Accounts'!R60:R73)+SUM('O4 Summary by Class &amp; Accounts'!R74:R76)+SUM('O4 Summary by Class &amp; Accounts'!R77) +SUM('O4 Summary by Class &amp; Accounts'!R79:R80)</f>
        <v>0</v>
      </c>
      <c r="R26" s="731">
        <f ca="1">SUM('O4 Summary by Class &amp; Accounts'!S60:S73)+SUM('O4 Summary by Class &amp; Accounts'!S74:S76)+SUM('O4 Summary by Class &amp; Accounts'!S77) +SUM('O4 Summary by Class &amp; Accounts'!S79:S80)</f>
        <v>0</v>
      </c>
      <c r="S26" s="731">
        <f ca="1">SUM('O4 Summary by Class &amp; Accounts'!T60:T73)+SUM('O4 Summary by Class &amp; Accounts'!T74:T76)+SUM('O4 Summary by Class &amp; Accounts'!T77) +SUM('O4 Summary by Class &amp; Accounts'!T79:T80)</f>
        <v>0</v>
      </c>
      <c r="T26" s="731">
        <f ca="1">SUM('O4 Summary by Class &amp; Accounts'!U60:U73)+SUM('O4 Summary by Class &amp; Accounts'!U74:U76)+SUM('O4 Summary by Class &amp; Accounts'!U77) +SUM('O4 Summary by Class &amp; Accounts'!U79:U80)</f>
        <v>0</v>
      </c>
      <c r="U26" s="731">
        <f ca="1">SUM('O4 Summary by Class &amp; Accounts'!V60:V73)+SUM('O4 Summary by Class &amp; Accounts'!V74:V76)+SUM('O4 Summary by Class &amp; Accounts'!V77) +SUM('O4 Summary by Class &amp; Accounts'!V79:V80)</f>
        <v>0</v>
      </c>
      <c r="V26" s="731">
        <f ca="1">SUM('O4 Summary by Class &amp; Accounts'!W60:W73)+SUM('O4 Summary by Class &amp; Accounts'!W74:W76)+SUM('O4 Summary by Class &amp; Accounts'!W77) +SUM('O4 Summary by Class &amp; Accounts'!W79:W80)</f>
        <v>0</v>
      </c>
      <c r="W26" s="732">
        <f ca="1">SUM('O4 Summary by Class &amp; Accounts'!X60:X73)+SUM('O4 Summary by Class &amp; Accounts'!X74:X76)+SUM('O4 Summary by Class &amp; Accounts'!X77) +SUM('O4 Summary by Class &amp; Accounts'!X79:X80)</f>
        <v>0</v>
      </c>
      <c r="X26" s="697"/>
    </row>
    <row r="27" spans="1:37" s="610" customFormat="1" ht="10.5" customHeight="1">
      <c r="A27" s="731"/>
      <c r="B27" s="729" t="s">
        <v>1405</v>
      </c>
      <c r="C27" s="730">
        <f>SUM(D27:W27)</f>
        <v>-4222000</v>
      </c>
      <c r="D27" s="731">
        <f ca="1">'O7 Amortization'!AW80+'O7 Amortization'!AW150+'O7 Amortization'!AW220+'O7 Amortization'!AW290</f>
        <v>-2117303.7980493112</v>
      </c>
      <c r="E27" s="731">
        <f ca="1">'O7 Amortization'!AX80+'O7 Amortization'!AX150+'O7 Amortization'!AX220+'O7 Amortization'!AX290</f>
        <v>-729502.61277914722</v>
      </c>
      <c r="F27" s="731">
        <f ca="1">'O7 Amortization'!AY80+'O7 Amortization'!AY150+'O7 Amortization'!AY220+'O7 Amortization'!AY290</f>
        <v>-1049789.5043415665</v>
      </c>
      <c r="G27" s="731">
        <f ca="1">'O7 Amortization'!AZ80+'O7 Amortization'!AZ150+'O7 Amortization'!AZ220+'O7 Amortization'!AZ290</f>
        <v>0</v>
      </c>
      <c r="H27" s="731">
        <f ca="1">'O7 Amortization'!BA80+'O7 Amortization'!BA150+'O7 Amortization'!BA220+'O7 Amortization'!BA290</f>
        <v>0</v>
      </c>
      <c r="I27" s="731">
        <f ca="1">'O7 Amortization'!BB80+'O7 Amortization'!BB150+'O7 Amortization'!BB220+'O7 Amortization'!BB290</f>
        <v>0</v>
      </c>
      <c r="J27" s="731">
        <f ca="1">'O7 Amortization'!BC80+'O7 Amortization'!BC150+'O7 Amortization'!BC220+'O7 Amortization'!BC290</f>
        <v>-294559.67804384528</v>
      </c>
      <c r="K27" s="731">
        <f ca="1">'O7 Amortization'!BD80+'O7 Amortization'!BD150+'O7 Amortization'!BD220+'O7 Amortization'!BD290</f>
        <v>-16162.680101136142</v>
      </c>
      <c r="L27" s="731">
        <f ca="1">'O7 Amortization'!BE80+'O7 Amortization'!BE150+'O7 Amortization'!BE220+'O7 Amortization'!BE290</f>
        <v>-14681.726684994197</v>
      </c>
      <c r="M27" s="731">
        <f ca="1">'O7 Amortization'!BF80+'O7 Amortization'!BF150+'O7 Amortization'!BF220+'O7 Amortization'!BF290</f>
        <v>0</v>
      </c>
      <c r="N27" s="731">
        <f ca="1">'O7 Amortization'!BG80+'O7 Amortization'!BG150+'O7 Amortization'!BG220+'O7 Amortization'!BG290</f>
        <v>0</v>
      </c>
      <c r="O27" s="731">
        <f ca="1">'O7 Amortization'!BH80+'O7 Amortization'!BH150+'O7 Amortization'!BH220+'O7 Amortization'!BH290</f>
        <v>0</v>
      </c>
      <c r="P27" s="731">
        <f ca="1">'O7 Amortization'!BI80+'O7 Amortization'!BI150+'O7 Amortization'!BI220+'O7 Amortization'!BI290</f>
        <v>0</v>
      </c>
      <c r="Q27" s="731">
        <f ca="1">'O7 Amortization'!BJ80+'O7 Amortization'!BJ150+'O7 Amortization'!BJ220+'O7 Amortization'!BJ290</f>
        <v>0</v>
      </c>
      <c r="R27" s="731">
        <f ca="1">'O7 Amortization'!BK80+'O7 Amortization'!BK150+'O7 Amortization'!BK220+'O7 Amortization'!BK290</f>
        <v>0</v>
      </c>
      <c r="S27" s="731">
        <f ca="1">'O7 Amortization'!BL80+'O7 Amortization'!BL150+'O7 Amortization'!BL220+'O7 Amortization'!BL290</f>
        <v>0</v>
      </c>
      <c r="T27" s="731">
        <f ca="1">'O7 Amortization'!BM80+'O7 Amortization'!BM150+'O7 Amortization'!BM220+'O7 Amortization'!BM290</f>
        <v>0</v>
      </c>
      <c r="U27" s="731">
        <f ca="1">'O7 Amortization'!BN80+'O7 Amortization'!BN150+'O7 Amortization'!BN220+'O7 Amortization'!BN290</f>
        <v>0</v>
      </c>
      <c r="V27" s="731">
        <f ca="1">'O7 Amortization'!BO80+'O7 Amortization'!BO150+'O7 Amortization'!BO220+'O7 Amortization'!BO290</f>
        <v>0</v>
      </c>
      <c r="W27" s="732">
        <f ca="1">'O7 Amortization'!BP80+'O7 Amortization'!BP150+'O7 Amortization'!BP220+'O7 Amortization'!BP290</f>
        <v>0</v>
      </c>
      <c r="X27" s="697"/>
    </row>
    <row r="28" spans="1:37" ht="12.75">
      <c r="A28" s="731"/>
      <c r="B28" s="729" t="s">
        <v>1406</v>
      </c>
      <c r="C28" s="730">
        <f>SUM(D28:W28)</f>
        <v>1965500.0000000009</v>
      </c>
      <c r="D28" s="731">
        <f ca="1">D26+D27</f>
        <v>985684.65539221279</v>
      </c>
      <c r="E28" s="731">
        <f t="shared" ref="E28:W28" si="0">E26+E27</f>
        <v>339610.93922724179</v>
      </c>
      <c r="F28" s="731">
        <f t="shared" si="0"/>
        <v>488716.54921443621</v>
      </c>
      <c r="G28" s="731">
        <f t="shared" si="0"/>
        <v>0</v>
      </c>
      <c r="H28" s="731">
        <f t="shared" si="0"/>
        <v>0</v>
      </c>
      <c r="I28" s="731">
        <f t="shared" si="0"/>
        <v>0</v>
      </c>
      <c r="J28" s="731">
        <f t="shared" si="0"/>
        <v>137128.62321060587</v>
      </c>
      <c r="K28" s="731">
        <f t="shared" si="0"/>
        <v>7524.3362716208176</v>
      </c>
      <c r="L28" s="731">
        <f t="shared" si="0"/>
        <v>6834.8966838834913</v>
      </c>
      <c r="M28" s="731">
        <f t="shared" si="0"/>
        <v>0</v>
      </c>
      <c r="N28" s="731">
        <f t="shared" si="0"/>
        <v>0</v>
      </c>
      <c r="O28" s="731">
        <f t="shared" si="0"/>
        <v>0</v>
      </c>
      <c r="P28" s="731">
        <f t="shared" si="0"/>
        <v>0</v>
      </c>
      <c r="Q28" s="731">
        <f t="shared" si="0"/>
        <v>0</v>
      </c>
      <c r="R28" s="731">
        <f t="shared" si="0"/>
        <v>0</v>
      </c>
      <c r="S28" s="731">
        <f t="shared" si="0"/>
        <v>0</v>
      </c>
      <c r="T28" s="731">
        <f t="shared" si="0"/>
        <v>0</v>
      </c>
      <c r="U28" s="731">
        <f t="shared" si="0"/>
        <v>0</v>
      </c>
      <c r="V28" s="731">
        <f t="shared" si="0"/>
        <v>0</v>
      </c>
      <c r="W28" s="732">
        <f t="shared" si="0"/>
        <v>0</v>
      </c>
      <c r="X28" s="697"/>
    </row>
    <row r="29" spans="1:37" s="610" customFormat="1" ht="12.75">
      <c r="A29" s="731"/>
      <c r="B29" s="729"/>
      <c r="C29" s="730"/>
      <c r="D29" s="731"/>
      <c r="E29" s="731"/>
      <c r="F29" s="731"/>
      <c r="G29" s="731"/>
      <c r="H29" s="731"/>
      <c r="I29" s="731"/>
      <c r="J29" s="731"/>
      <c r="K29" s="731"/>
      <c r="L29" s="731"/>
      <c r="M29" s="731"/>
      <c r="N29" s="731"/>
      <c r="O29" s="731"/>
      <c r="P29" s="731"/>
      <c r="Q29" s="731"/>
      <c r="R29" s="731"/>
      <c r="S29" s="731"/>
      <c r="T29" s="731"/>
      <c r="U29" s="731"/>
      <c r="V29" s="731"/>
      <c r="W29" s="732"/>
      <c r="X29" s="697"/>
    </row>
    <row r="30" spans="1:37" s="610" customFormat="1" ht="12.75">
      <c r="A30" s="731"/>
      <c r="B30" s="729" t="s">
        <v>1407</v>
      </c>
      <c r="C30" s="730">
        <f>SUM(D30:W30)</f>
        <v>320000.00000000006</v>
      </c>
      <c r="D30" s="731">
        <f ca="1">'O7 Amortization'!AW364+'O7 Amortization'!AW436+'O7 Amortization'!AW509+'O7 Amortization'!AW582</f>
        <v>160477.78668303633</v>
      </c>
      <c r="E30" s="731">
        <f ca="1">'O7 Amortization'!AX364+'O7 Amortization'!AX436+'O7 Amortization'!AX509+'O7 Amortization'!AX582</f>
        <v>55291.529154269818</v>
      </c>
      <c r="F30" s="731">
        <f ca="1">'O7 Amortization'!AY364+'O7 Amortization'!AY436+'O7 Amortization'!AY509+'O7 Amortization'!AY582</f>
        <v>79567.181759663959</v>
      </c>
      <c r="G30" s="731">
        <f ca="1">'O7 Amortization'!AZ364+'O7 Amortization'!AZ436+'O7 Amortization'!AZ509+'O7 Amortization'!AZ582</f>
        <v>0</v>
      </c>
      <c r="H30" s="731">
        <f ca="1">'O7 Amortization'!BA364+'O7 Amortization'!BA436+'O7 Amortization'!BA509+'O7 Amortization'!BA582</f>
        <v>0</v>
      </c>
      <c r="I30" s="731">
        <f ca="1">'O7 Amortization'!BB364+'O7 Amortization'!BB436+'O7 Amortization'!BB509+'O7 Amortization'!BB582</f>
        <v>0</v>
      </c>
      <c r="J30" s="731">
        <f ca="1">'O7 Amortization'!BC364+'O7 Amortization'!BC436+'O7 Amortization'!BC509+'O7 Amortization'!BC582</f>
        <v>22325.698004270605</v>
      </c>
      <c r="K30" s="731">
        <f ca="1">'O7 Amortization'!BD364+'O7 Amortization'!BD436+'O7 Amortization'!BD509+'O7 Amortization'!BD582</f>
        <v>1225.0254932173298</v>
      </c>
      <c r="L30" s="731">
        <f ca="1">'O7 Amortization'!BE364+'O7 Amortization'!BE436+'O7 Amortization'!BE509+'O7 Amortization'!BE582</f>
        <v>1112.7789055419571</v>
      </c>
      <c r="M30" s="731">
        <f ca="1">'O7 Amortization'!BF364+'O7 Amortization'!BF436+'O7 Amortization'!BF509+'O7 Amortization'!BF582</f>
        <v>0</v>
      </c>
      <c r="N30" s="731">
        <f ca="1">'O7 Amortization'!BG364+'O7 Amortization'!BG436+'O7 Amortization'!BG509+'O7 Amortization'!BG582</f>
        <v>0</v>
      </c>
      <c r="O30" s="731">
        <f ca="1">'O7 Amortization'!BH364+'O7 Amortization'!BH436+'O7 Amortization'!BH509+'O7 Amortization'!BH582</f>
        <v>0</v>
      </c>
      <c r="P30" s="731">
        <f ca="1">'O7 Amortization'!BI364+'O7 Amortization'!BI436+'O7 Amortization'!BI509+'O7 Amortization'!BI582</f>
        <v>0</v>
      </c>
      <c r="Q30" s="731">
        <f ca="1">'O7 Amortization'!BJ364+'O7 Amortization'!BJ436+'O7 Amortization'!BJ509+'O7 Amortization'!BJ582</f>
        <v>0</v>
      </c>
      <c r="R30" s="731">
        <f ca="1">'O7 Amortization'!BK364+'O7 Amortization'!BK436+'O7 Amortization'!BK509+'O7 Amortization'!BK582</f>
        <v>0</v>
      </c>
      <c r="S30" s="731">
        <f ca="1">'O7 Amortization'!BL364+'O7 Amortization'!BL436+'O7 Amortization'!BL509+'O7 Amortization'!BL582</f>
        <v>0</v>
      </c>
      <c r="T30" s="731">
        <f ca="1">'O7 Amortization'!BM364+'O7 Amortization'!BM436+'O7 Amortization'!BM509+'O7 Amortization'!BM582</f>
        <v>0</v>
      </c>
      <c r="U30" s="731">
        <f ca="1">'O7 Amortization'!BN364+'O7 Amortization'!BN436+'O7 Amortization'!BN509+'O7 Amortization'!BN582</f>
        <v>0</v>
      </c>
      <c r="V30" s="731">
        <f ca="1">'O7 Amortization'!BO364+'O7 Amortization'!BO436+'O7 Amortization'!BO509+'O7 Amortization'!BO582</f>
        <v>0</v>
      </c>
      <c r="W30" s="732">
        <f ca="1">'O7 Amortization'!BP364+'O7 Amortization'!BP436+'O7 Amortization'!BP509+'O7 Amortization'!BP582</f>
        <v>0</v>
      </c>
      <c r="X30" s="697"/>
    </row>
    <row r="31" spans="1:37" s="610" customFormat="1" ht="12.75">
      <c r="A31" s="731"/>
      <c r="B31" s="729"/>
      <c r="C31" s="730"/>
      <c r="D31" s="731"/>
      <c r="E31" s="731"/>
      <c r="F31" s="731"/>
      <c r="G31" s="731"/>
      <c r="H31" s="731"/>
      <c r="I31" s="731"/>
      <c r="J31" s="731"/>
      <c r="K31" s="731"/>
      <c r="L31" s="731"/>
      <c r="M31" s="731"/>
      <c r="N31" s="731"/>
      <c r="O31" s="731"/>
      <c r="P31" s="731"/>
      <c r="Q31" s="731"/>
      <c r="R31" s="731"/>
      <c r="S31" s="731"/>
      <c r="T31" s="731"/>
      <c r="U31" s="731"/>
      <c r="V31" s="731"/>
      <c r="W31" s="732"/>
      <c r="X31" s="697"/>
    </row>
    <row r="32" spans="1:37" s="610" customFormat="1" ht="12.75">
      <c r="A32" s="731"/>
      <c r="B32" s="1027" t="s">
        <v>806</v>
      </c>
      <c r="C32" s="1028">
        <f>SUM(D32:W32)</f>
        <v>14566000.000000002</v>
      </c>
      <c r="D32" s="1029">
        <f ca="1">IF(ISERROR('O6 Source Data for E2'!D99), "-", 'O6 Source Data for E2'!D99)</f>
        <v>7283873.7301665284</v>
      </c>
      <c r="E32" s="1029">
        <f ca="1">IF(ISERROR('O6 Source Data for E2'!E99), "-", 'O6 Source Data for E2'!E99)</f>
        <v>2526184.8549030013</v>
      </c>
      <c r="F32" s="1029">
        <f ca="1">IF(ISERROR('O6 Source Data for E2'!F99), "-", 'O6 Source Data for E2'!F99)</f>
        <v>3661474.7622111887</v>
      </c>
      <c r="G32" s="1029">
        <f ca="1">IF(ISERROR('O6 Source Data for E2'!G99), "-", 'O6 Source Data for E2'!G99)</f>
        <v>0</v>
      </c>
      <c r="H32" s="1029">
        <f ca="1">IF(ISERROR('O6 Source Data for E2'!H99), "-", 'O6 Source Data for E2'!H99)</f>
        <v>0</v>
      </c>
      <c r="I32" s="1029">
        <f ca="1">IF(ISERROR('O6 Source Data for E2'!I99), "-", 'O6 Source Data for E2'!I99)</f>
        <v>0</v>
      </c>
      <c r="J32" s="1029">
        <f ca="1">IF(ISERROR('O6 Source Data for E2'!J99), "-", 'O6 Source Data for E2'!J99)</f>
        <v>990465.02123905695</v>
      </c>
      <c r="K32" s="1029">
        <f ca="1">IF(ISERROR('O6 Source Data for E2'!K99), "-", 'O6 Source Data for E2'!K99)</f>
        <v>54349.199996331881</v>
      </c>
      <c r="L32" s="1029">
        <f ca="1">IF(ISERROR('O6 Source Data for E2'!L99), "-", 'O6 Source Data for E2'!L99)</f>
        <v>49652.431483893684</v>
      </c>
      <c r="M32" s="1029">
        <f ca="1">IF(ISERROR('O6 Source Data for E2'!M99), "-", 'O6 Source Data for E2'!M99)</f>
        <v>0</v>
      </c>
      <c r="N32" s="1029">
        <f ca="1">IF(ISERROR('O6 Source Data for E2'!N99), "-", 'O6 Source Data for E2'!N99)</f>
        <v>0</v>
      </c>
      <c r="O32" s="1029">
        <f ca="1">IF(ISERROR('O6 Source Data for E2'!O99), "-", 'O6 Source Data for E2'!O99)</f>
        <v>0</v>
      </c>
      <c r="P32" s="1029">
        <f ca="1">IF(ISERROR('O6 Source Data for E2'!P99), "-", 'O6 Source Data for E2'!P99)</f>
        <v>0</v>
      </c>
      <c r="Q32" s="1029">
        <f ca="1">IF(ISERROR('O6 Source Data for E2'!Q99), "-", 'O6 Source Data for E2'!Q99)</f>
        <v>0</v>
      </c>
      <c r="R32" s="1029">
        <f ca="1">IF(ISERROR('O6 Source Data for E2'!R99), "-", 'O6 Source Data for E2'!R99)</f>
        <v>0</v>
      </c>
      <c r="S32" s="1029">
        <f ca="1">IF(ISERROR('O6 Source Data for E2'!S99), "-", 'O6 Source Data for E2'!S99)</f>
        <v>0</v>
      </c>
      <c r="T32" s="1029">
        <f ca="1">IF(ISERROR('O6 Source Data for E2'!T99), "-", 'O6 Source Data for E2'!T99)</f>
        <v>0</v>
      </c>
      <c r="U32" s="1029">
        <f ca="1">IF(ISERROR('O6 Source Data for E2'!U99), "-", 'O6 Source Data for E2'!U99)</f>
        <v>0</v>
      </c>
      <c r="V32" s="1029">
        <f ca="1">IF(ISERROR('O6 Source Data for E2'!V99), "-", 'O6 Source Data for E2'!V99)</f>
        <v>0</v>
      </c>
      <c r="W32" s="985">
        <f ca="1">IF(ISERROR('O6 Source Data for E2'!W99), "-", 'O6 Source Data for E2'!W99)</f>
        <v>0</v>
      </c>
      <c r="X32" s="697"/>
    </row>
    <row r="33" spans="1:26" ht="12.75">
      <c r="A33" s="731"/>
      <c r="B33" s="729"/>
      <c r="C33" s="730"/>
      <c r="D33" s="731"/>
      <c r="E33" s="731"/>
      <c r="F33" s="731"/>
      <c r="G33" s="731"/>
      <c r="H33" s="731"/>
      <c r="I33" s="731"/>
      <c r="J33" s="731"/>
      <c r="K33" s="731"/>
      <c r="L33" s="731"/>
      <c r="M33" s="731"/>
      <c r="N33" s="731"/>
      <c r="O33" s="731"/>
      <c r="P33" s="731"/>
      <c r="Q33" s="731"/>
      <c r="R33" s="731"/>
      <c r="S33" s="731"/>
      <c r="T33" s="731"/>
      <c r="U33" s="731"/>
      <c r="V33" s="731"/>
      <c r="W33" s="732"/>
      <c r="X33" s="697"/>
    </row>
    <row r="34" spans="1:26" ht="12.75">
      <c r="A34" s="731"/>
      <c r="B34" s="1027" t="s">
        <v>1413</v>
      </c>
      <c r="C34" s="1028">
        <f>SUM(D34:W34)</f>
        <v>1481999.9999999993</v>
      </c>
      <c r="D34" s="1030">
        <f ca="1">SUM('O4 Summary by Class &amp; Accounts'!E166:E191) + 'O4 Summary by Class &amp; Accounts'!E200+ SUM('O4 Summary by Class &amp; Accounts'!E202:E205)</f>
        <v>884649.13149298111</v>
      </c>
      <c r="E34" s="1030">
        <f ca="1">SUM('O4 Summary by Class &amp; Accounts'!F166:F191) + 'O4 Summary by Class &amp; Accounts'!F200+ SUM('O4 Summary by Class &amp; Accounts'!F202:F205)</f>
        <v>251030.97173836073</v>
      </c>
      <c r="F34" s="1030">
        <f ca="1">SUM('O4 Summary by Class &amp; Accounts'!G166:G191) + 'O4 Summary by Class &amp; Accounts'!G200+ SUM('O4 Summary by Class &amp; Accounts'!G202:G205)</f>
        <v>273667.45821286028</v>
      </c>
      <c r="G34" s="1030">
        <f ca="1">SUM('O4 Summary by Class &amp; Accounts'!H166:H191) + 'O4 Summary by Class &amp; Accounts'!H200+ SUM('O4 Summary by Class &amp; Accounts'!H202:H205)</f>
        <v>0</v>
      </c>
      <c r="H34" s="1030">
        <f ca="1">SUM('O4 Summary by Class &amp; Accounts'!I166:I191) + 'O4 Summary by Class &amp; Accounts'!I200+ SUM('O4 Summary by Class &amp; Accounts'!I202:I205)</f>
        <v>0</v>
      </c>
      <c r="I34" s="1030">
        <f ca="1">SUM('O4 Summary by Class &amp; Accounts'!J166:J191) + 'O4 Summary by Class &amp; Accounts'!J200+ SUM('O4 Summary by Class &amp; Accounts'!J202:J205)</f>
        <v>0</v>
      </c>
      <c r="J34" s="1030">
        <f ca="1">SUM('O4 Summary by Class &amp; Accounts'!K166:K191) + 'O4 Summary by Class &amp; Accounts'!K200+ SUM('O4 Summary by Class &amp; Accounts'!K202:K205)</f>
        <v>64990.088054843349</v>
      </c>
      <c r="K34" s="1030">
        <f ca="1">SUM('O4 Summary by Class &amp; Accounts'!L166:L191) + 'O4 Summary by Class &amp; Accounts'!L200+ SUM('O4 Summary by Class &amp; Accounts'!L202:L205)</f>
        <v>4067.6753797464398</v>
      </c>
      <c r="L34" s="1030">
        <f ca="1">SUM('O4 Summary by Class &amp; Accounts'!M166:M191) + 'O4 Summary by Class &amp; Accounts'!M200+ SUM('O4 Summary by Class &amp; Accounts'!M202:M205)</f>
        <v>3594.675121207817</v>
      </c>
      <c r="M34" s="1030">
        <f ca="1">SUM('O4 Summary by Class &amp; Accounts'!N166:N191) + 'O4 Summary by Class &amp; Accounts'!N200+ SUM('O4 Summary by Class &amp; Accounts'!N202:N205)</f>
        <v>0</v>
      </c>
      <c r="N34" s="1030">
        <f ca="1">SUM('O4 Summary by Class &amp; Accounts'!O166:O191) + 'O4 Summary by Class &amp; Accounts'!O200+ SUM('O4 Summary by Class &amp; Accounts'!O202:O205)</f>
        <v>0</v>
      </c>
      <c r="O34" s="1030">
        <f ca="1">SUM('O4 Summary by Class &amp; Accounts'!P166:P191) + 'O4 Summary by Class &amp; Accounts'!P200+ SUM('O4 Summary by Class &amp; Accounts'!P202:P205)</f>
        <v>0</v>
      </c>
      <c r="P34" s="1030">
        <f ca="1">SUM('O4 Summary by Class &amp; Accounts'!Q166:Q191) + 'O4 Summary by Class &amp; Accounts'!Q200+ SUM('O4 Summary by Class &amp; Accounts'!Q202:Q205)</f>
        <v>0</v>
      </c>
      <c r="Q34" s="1030">
        <f ca="1">SUM('O4 Summary by Class &amp; Accounts'!R166:R191) + 'O4 Summary by Class &amp; Accounts'!R200+ SUM('O4 Summary by Class &amp; Accounts'!R202:R205)</f>
        <v>0</v>
      </c>
      <c r="R34" s="1030">
        <f ca="1">SUM('O4 Summary by Class &amp; Accounts'!S166:S191) + 'O4 Summary by Class &amp; Accounts'!S200+ SUM('O4 Summary by Class &amp; Accounts'!S202:S205)</f>
        <v>0</v>
      </c>
      <c r="S34" s="1030">
        <f ca="1">SUM('O4 Summary by Class &amp; Accounts'!T166:T191) + 'O4 Summary by Class &amp; Accounts'!T200+ SUM('O4 Summary by Class &amp; Accounts'!T202:T205)</f>
        <v>0</v>
      </c>
      <c r="T34" s="1030">
        <f ca="1">SUM('O4 Summary by Class &amp; Accounts'!U166:U191) + 'O4 Summary by Class &amp; Accounts'!U200+ SUM('O4 Summary by Class &amp; Accounts'!U202:U205)</f>
        <v>0</v>
      </c>
      <c r="U34" s="1030">
        <f ca="1">SUM('O4 Summary by Class &amp; Accounts'!V166:V191) + 'O4 Summary by Class &amp; Accounts'!V200+ SUM('O4 Summary by Class &amp; Accounts'!V202:V205)</f>
        <v>0</v>
      </c>
      <c r="V34" s="1030">
        <f ca="1">SUM('O4 Summary by Class &amp; Accounts'!W166:W191) + 'O4 Summary by Class &amp; Accounts'!W200+ SUM('O4 Summary by Class &amp; Accounts'!W202:W205)</f>
        <v>0</v>
      </c>
      <c r="W34" s="968">
        <f ca="1">SUM('O4 Summary by Class &amp; Accounts'!X166:X191) + 'O4 Summary by Class &amp; Accounts'!X200+ SUM('O4 Summary by Class &amp; Accounts'!X202:X205)</f>
        <v>0</v>
      </c>
      <c r="X34" s="697"/>
    </row>
    <row r="35" spans="1:26" ht="12.75">
      <c r="A35" s="731"/>
      <c r="B35" s="729"/>
      <c r="C35" s="733"/>
      <c r="D35" s="731"/>
      <c r="E35" s="731"/>
      <c r="F35" s="731"/>
      <c r="G35" s="731"/>
      <c r="H35" s="731"/>
      <c r="I35" s="731"/>
      <c r="J35" s="731"/>
      <c r="K35" s="731"/>
      <c r="L35" s="731"/>
      <c r="M35" s="731"/>
      <c r="N35" s="731"/>
      <c r="O35" s="731"/>
      <c r="P35" s="731"/>
      <c r="Q35" s="731"/>
      <c r="R35" s="731"/>
      <c r="S35" s="731"/>
      <c r="T35" s="731"/>
      <c r="U35" s="731"/>
      <c r="V35" s="731"/>
      <c r="W35" s="732"/>
      <c r="X35" s="697"/>
    </row>
    <row r="36" spans="1:26" ht="12.75">
      <c r="A36" s="731"/>
      <c r="B36" s="1027" t="s">
        <v>1408</v>
      </c>
      <c r="C36" s="1028">
        <f>SUM(D36:W36)</f>
        <v>2864000</v>
      </c>
      <c r="D36" s="1030">
        <f ca="1">'O6 Source Data for E2'!D152</f>
        <v>1720633.554236958</v>
      </c>
      <c r="E36" s="1030">
        <f ca="1">'O6 Source Data for E2'!E152</f>
        <v>484691.11851880589</v>
      </c>
      <c r="F36" s="1030">
        <f ca="1">'O6 Source Data for E2'!F152</f>
        <v>521357.86858739838</v>
      </c>
      <c r="G36" s="1030">
        <f ca="1">'O6 Source Data for E2'!G152</f>
        <v>0</v>
      </c>
      <c r="H36" s="1030">
        <f ca="1">'O6 Source Data for E2'!H152</f>
        <v>0</v>
      </c>
      <c r="I36" s="1030">
        <f ca="1">'O6 Source Data for E2'!I152</f>
        <v>0</v>
      </c>
      <c r="J36" s="1030">
        <f ca="1">'O6 Source Data for E2'!J152</f>
        <v>122743.4283201736</v>
      </c>
      <c r="K36" s="1030">
        <f ca="1">'O6 Source Data for E2'!K152</f>
        <v>7743.1860549297025</v>
      </c>
      <c r="L36" s="1030">
        <f ca="1">'O6 Source Data for E2'!L152</f>
        <v>6830.8442817344221</v>
      </c>
      <c r="M36" s="1030">
        <f ca="1">'O6 Source Data for E2'!M152</f>
        <v>0</v>
      </c>
      <c r="N36" s="1030">
        <f ca="1">'O6 Source Data for E2'!N152</f>
        <v>0</v>
      </c>
      <c r="O36" s="1030">
        <f ca="1">'O6 Source Data for E2'!O152</f>
        <v>0</v>
      </c>
      <c r="P36" s="1030">
        <f ca="1">'O6 Source Data for E2'!P152</f>
        <v>0</v>
      </c>
      <c r="Q36" s="1030">
        <f ca="1">'O6 Source Data for E2'!Q152</f>
        <v>0</v>
      </c>
      <c r="R36" s="1030">
        <f ca="1">'O6 Source Data for E2'!R152</f>
        <v>0</v>
      </c>
      <c r="S36" s="1030">
        <f ca="1">'O6 Source Data for E2'!S152</f>
        <v>0</v>
      </c>
      <c r="T36" s="1030">
        <f ca="1">'O6 Source Data for E2'!T152</f>
        <v>0</v>
      </c>
      <c r="U36" s="1030">
        <f ca="1">'O6 Source Data for E2'!U152</f>
        <v>0</v>
      </c>
      <c r="V36" s="1030">
        <f ca="1">'O6 Source Data for E2'!V152</f>
        <v>0</v>
      </c>
      <c r="W36" s="968">
        <f ca="1">'O6 Source Data for E2'!W152</f>
        <v>0</v>
      </c>
      <c r="X36" s="697"/>
    </row>
    <row r="37" spans="1:26" ht="12.75">
      <c r="A37" s="731"/>
      <c r="B37" s="729"/>
      <c r="C37" s="730"/>
      <c r="D37" s="731"/>
      <c r="E37" s="731"/>
      <c r="F37" s="731"/>
      <c r="G37" s="731"/>
      <c r="H37" s="731"/>
      <c r="I37" s="731"/>
      <c r="J37" s="731"/>
      <c r="K37" s="731"/>
      <c r="L37" s="731"/>
      <c r="M37" s="731"/>
      <c r="N37" s="731"/>
      <c r="O37" s="731"/>
      <c r="P37" s="731"/>
      <c r="Q37" s="731"/>
      <c r="R37" s="731"/>
      <c r="S37" s="731"/>
      <c r="T37" s="731"/>
      <c r="U37" s="731"/>
      <c r="V37" s="731"/>
      <c r="W37" s="732"/>
      <c r="X37" s="697"/>
    </row>
    <row r="38" spans="1:26" ht="4.5" customHeight="1">
      <c r="A38" s="812"/>
      <c r="B38" s="813"/>
      <c r="C38" s="814"/>
      <c r="D38" s="812"/>
      <c r="E38" s="812"/>
      <c r="F38" s="812"/>
      <c r="G38" s="812"/>
      <c r="H38" s="812"/>
      <c r="I38" s="812"/>
      <c r="J38" s="812"/>
      <c r="K38" s="812"/>
      <c r="L38" s="812"/>
      <c r="M38" s="812"/>
      <c r="N38" s="812"/>
      <c r="O38" s="812"/>
      <c r="P38" s="812"/>
      <c r="Q38" s="812"/>
      <c r="R38" s="812"/>
      <c r="S38" s="812"/>
      <c r="T38" s="812"/>
      <c r="U38" s="812"/>
      <c r="V38" s="812"/>
      <c r="W38" s="815"/>
      <c r="X38" s="697"/>
    </row>
    <row r="39" spans="1:26" ht="29.25" customHeight="1">
      <c r="A39" s="2335" t="s">
        <v>776</v>
      </c>
      <c r="B39" s="2335"/>
      <c r="C39" s="734"/>
      <c r="D39" s="735"/>
      <c r="E39" s="736"/>
      <c r="F39" s="736"/>
      <c r="G39" s="736"/>
      <c r="H39" s="735"/>
      <c r="I39" s="736"/>
      <c r="J39" s="736"/>
      <c r="K39" s="736"/>
      <c r="L39" s="736"/>
      <c r="M39" s="736"/>
      <c r="N39" s="736"/>
      <c r="O39" s="736"/>
      <c r="P39" s="736"/>
      <c r="Q39" s="736"/>
      <c r="R39" s="736"/>
      <c r="S39" s="736"/>
      <c r="T39" s="736"/>
      <c r="U39" s="736"/>
      <c r="V39" s="736"/>
      <c r="W39" s="737"/>
    </row>
    <row r="40" spans="1:26" ht="15">
      <c r="A40" s="816" t="s">
        <v>1171</v>
      </c>
      <c r="B40" s="816"/>
      <c r="C40" s="739"/>
      <c r="D40" s="740"/>
      <c r="E40" s="741"/>
      <c r="F40" s="741"/>
      <c r="G40" s="741"/>
      <c r="H40" s="740"/>
      <c r="I40" s="741"/>
      <c r="J40" s="741"/>
      <c r="K40" s="741"/>
      <c r="L40" s="741"/>
      <c r="M40" s="741"/>
      <c r="N40" s="741"/>
      <c r="O40" s="741"/>
      <c r="P40" s="741"/>
      <c r="Q40" s="741"/>
      <c r="R40" s="741"/>
      <c r="S40" s="741"/>
      <c r="T40" s="741"/>
      <c r="U40" s="741"/>
      <c r="V40" s="741"/>
      <c r="W40" s="742"/>
    </row>
    <row r="41" spans="1:26" ht="15">
      <c r="A41" s="2332"/>
      <c r="B41" s="2332"/>
      <c r="C41" s="734"/>
      <c r="D41" s="735"/>
      <c r="E41" s="736"/>
      <c r="F41" s="736"/>
      <c r="G41" s="736"/>
      <c r="H41" s="735"/>
      <c r="I41" s="736"/>
      <c r="J41" s="736"/>
      <c r="K41" s="736"/>
      <c r="L41" s="736"/>
      <c r="M41" s="736"/>
      <c r="N41" s="736"/>
      <c r="O41" s="736"/>
      <c r="P41" s="736"/>
      <c r="Q41" s="736"/>
      <c r="R41" s="736"/>
      <c r="S41" s="736"/>
      <c r="T41" s="736"/>
      <c r="U41" s="736"/>
      <c r="V41" s="736"/>
      <c r="W41" s="737"/>
    </row>
    <row r="42" spans="1:26" ht="12.75">
      <c r="A42" s="727"/>
      <c r="B42" s="727"/>
      <c r="C42" s="723"/>
      <c r="D42" s="805">
        <v>1</v>
      </c>
      <c r="E42" s="805">
        <v>2</v>
      </c>
      <c r="F42" s="805">
        <v>3</v>
      </c>
      <c r="G42" s="805">
        <v>4</v>
      </c>
      <c r="H42" s="805">
        <v>5</v>
      </c>
      <c r="I42" s="805">
        <v>6</v>
      </c>
      <c r="J42" s="805">
        <v>7</v>
      </c>
      <c r="K42" s="805">
        <v>8</v>
      </c>
      <c r="L42" s="805">
        <v>9</v>
      </c>
      <c r="M42" s="805">
        <v>10</v>
      </c>
      <c r="N42" s="805">
        <v>11</v>
      </c>
      <c r="O42" s="805">
        <v>12</v>
      </c>
      <c r="P42" s="805">
        <v>13</v>
      </c>
      <c r="Q42" s="805">
        <v>14</v>
      </c>
      <c r="R42" s="805">
        <v>15</v>
      </c>
      <c r="S42" s="805">
        <v>16</v>
      </c>
      <c r="T42" s="805">
        <v>17</v>
      </c>
      <c r="U42" s="805">
        <v>18</v>
      </c>
      <c r="V42" s="805">
        <v>19</v>
      </c>
      <c r="W42" s="805">
        <v>20</v>
      </c>
    </row>
    <row r="43" spans="1:26" ht="38.25">
      <c r="A43" s="817" t="s">
        <v>1172</v>
      </c>
      <c r="B43" s="817" t="s">
        <v>1372</v>
      </c>
      <c r="C43" s="622" t="s">
        <v>76</v>
      </c>
      <c r="D43" s="709" t="str">
        <f ca="1">IF('I2 LDC class'!$D$20="",'I2 LDC class'!$C$20,'I2 LDC class'!$D$20)</f>
        <v>Residential</v>
      </c>
      <c r="E43" s="709" t="str">
        <f ca="1">IF('I2 LDC class'!$D$21="",'I2 LDC class'!$C$21,'I2 LDC class'!$D$21)</f>
        <v>GS &lt;50</v>
      </c>
      <c r="F43" s="709" t="str">
        <f ca="1">IF('I2 LDC class'!$D$22="",'I2 LDC class'!$C$22,'I2 LDC class'!$D$22)</f>
        <v>GS&gt;50-Regular</v>
      </c>
      <c r="G43" s="709" t="str">
        <f ca="1">IF('I2 LDC class'!$D$23="",'I2 LDC class'!$C$23,'I2 LDC class'!$D$23)</f>
        <v>GS&gt; 50-TOU</v>
      </c>
      <c r="H43" s="709" t="str">
        <f ca="1">IF('I2 LDC class'!$D$24="",'I2 LDC class'!$C$24,'I2 LDC class'!$D$24)</f>
        <v>GS &gt;50-Intermediate</v>
      </c>
      <c r="I43" s="709" t="str">
        <f ca="1">IF('I2 LDC class'!$D$25="",'I2 LDC class'!$C$25,'I2 LDC class'!$D$25)</f>
        <v>Large Use &gt;5MW</v>
      </c>
      <c r="J43" s="709" t="str">
        <f ca="1">IF('I2 LDC class'!$D$26="",'I2 LDC class'!$C$26,'I2 LDC class'!$D$26)</f>
        <v>Street Light</v>
      </c>
      <c r="K43" s="709" t="str">
        <f ca="1">IF('I2 LDC class'!$D$27="",'I2 LDC class'!$C$27,'I2 LDC class'!$D$27)</f>
        <v>Sentinel</v>
      </c>
      <c r="L43" s="709" t="str">
        <f ca="1">IF('I2 LDC class'!$D$28="",'I2 LDC class'!$C$28,'I2 LDC class'!$D$28)</f>
        <v>Unmetered Scattered Load</v>
      </c>
      <c r="M43" s="709" t="str">
        <f ca="1">IF('I2 LDC class'!$D$29="",'I2 LDC class'!$C$29,'I2 LDC class'!$D$29)</f>
        <v>Embedded Distributor</v>
      </c>
      <c r="N43" s="709" t="str">
        <f ca="1">IF('I2 LDC class'!$D$30="",'I2 LDC class'!$C$30,'I2 LDC class'!$D$30)</f>
        <v>Back-up/Standby Power</v>
      </c>
      <c r="O43" s="709" t="str">
        <f ca="1">IF('I2 LDC class'!$D$31="",'I2 LDC class'!$C$31,'I2 LDC class'!$D$31)</f>
        <v>Rate Class 1</v>
      </c>
      <c r="P43" s="709" t="str">
        <f ca="1">IF('I2 LDC class'!$D$32="",'I2 LDC class'!$C$32,'I2 LDC class'!$D$32)</f>
        <v>Rate class 2</v>
      </c>
      <c r="Q43" s="709" t="str">
        <f ca="1">IF('I2 LDC class'!$D$33="",'I2 LDC class'!$C$33,'I2 LDC class'!$D$33)</f>
        <v>Rate class 3</v>
      </c>
      <c r="R43" s="709" t="str">
        <f ca="1">IF('I2 LDC class'!$D$34="",'I2 LDC class'!$C$34,'I2 LDC class'!$D$34)</f>
        <v>Rate class 4</v>
      </c>
      <c r="S43" s="709" t="str">
        <f ca="1">IF('I2 LDC class'!$D$35="",'I2 LDC class'!$C$35,'I2 LDC class'!$D$35)</f>
        <v>Rate class 5</v>
      </c>
      <c r="T43" s="709" t="str">
        <f ca="1">IF('I2 LDC class'!$D$36="",'I2 LDC class'!$C$36,'I2 LDC class'!$D$36)</f>
        <v>Rate class 6</v>
      </c>
      <c r="U43" s="709" t="str">
        <f ca="1">IF('I2 LDC class'!$D$37="",'I2 LDC class'!$C$37,'I2 LDC class'!$D$37)</f>
        <v>Rate class 7</v>
      </c>
      <c r="V43" s="709" t="str">
        <f ca="1">IF('I2 LDC class'!$D$38="",'I2 LDC class'!$C$38,'I2 LDC class'!$D$38)</f>
        <v>Rate class 8</v>
      </c>
      <c r="W43" s="710" t="str">
        <f ca="1">IF('I2 LDC class'!$D$39="",'I2 LDC class'!$C$39,'I2 LDC class'!$D$39)</f>
        <v>Rate class 9</v>
      </c>
    </row>
    <row r="44" spans="1:26" ht="12.75">
      <c r="A44" s="743"/>
      <c r="B44" s="744" t="s">
        <v>1391</v>
      </c>
      <c r="C44" s="745"/>
      <c r="D44" s="746"/>
      <c r="E44" s="747"/>
      <c r="F44" s="747"/>
      <c r="G44" s="747"/>
      <c r="H44" s="746"/>
      <c r="I44" s="747"/>
      <c r="J44" s="747"/>
      <c r="K44" s="747"/>
      <c r="L44" s="747"/>
      <c r="M44" s="747"/>
      <c r="N44" s="747"/>
      <c r="O44" s="747"/>
      <c r="P44" s="747"/>
      <c r="Q44" s="747"/>
      <c r="R44" s="747"/>
      <c r="S44" s="747"/>
      <c r="T44" s="747"/>
      <c r="U44" s="747"/>
      <c r="V44" s="747"/>
      <c r="W44" s="748"/>
    </row>
    <row r="45" spans="1:26" ht="12.75">
      <c r="A45" s="749">
        <v>1860</v>
      </c>
      <c r="B45" s="750" t="s">
        <v>431</v>
      </c>
      <c r="C45" s="751">
        <f>SUM(D45:W45)</f>
        <v>1635500.0000000002</v>
      </c>
      <c r="D45" s="291">
        <f>D92</f>
        <v>574119.27233920444</v>
      </c>
      <c r="E45" s="291">
        <f t="shared" ref="E45:W45" si="1">E92</f>
        <v>982630.22767992248</v>
      </c>
      <c r="F45" s="291">
        <f t="shared" si="1"/>
        <v>78750.49998087321</v>
      </c>
      <c r="G45" s="291">
        <f t="shared" si="1"/>
        <v>0</v>
      </c>
      <c r="H45" s="291">
        <f t="shared" si="1"/>
        <v>0</v>
      </c>
      <c r="I45" s="291">
        <f t="shared" si="1"/>
        <v>0</v>
      </c>
      <c r="J45" s="291">
        <f t="shared" si="1"/>
        <v>0</v>
      </c>
      <c r="K45" s="291">
        <f t="shared" si="1"/>
        <v>0</v>
      </c>
      <c r="L45" s="291">
        <f t="shared" si="1"/>
        <v>0</v>
      </c>
      <c r="M45" s="291">
        <f t="shared" si="1"/>
        <v>0</v>
      </c>
      <c r="N45" s="291">
        <f t="shared" si="1"/>
        <v>0</v>
      </c>
      <c r="O45" s="291">
        <f t="shared" si="1"/>
        <v>0</v>
      </c>
      <c r="P45" s="291">
        <f t="shared" si="1"/>
        <v>0</v>
      </c>
      <c r="Q45" s="291">
        <f t="shared" si="1"/>
        <v>0</v>
      </c>
      <c r="R45" s="291">
        <f t="shared" si="1"/>
        <v>0</v>
      </c>
      <c r="S45" s="291">
        <f t="shared" si="1"/>
        <v>0</v>
      </c>
      <c r="T45" s="291">
        <f t="shared" si="1"/>
        <v>0</v>
      </c>
      <c r="U45" s="291">
        <f t="shared" si="1"/>
        <v>0</v>
      </c>
      <c r="V45" s="291">
        <f t="shared" si="1"/>
        <v>0</v>
      </c>
      <c r="W45" s="748">
        <f t="shared" si="1"/>
        <v>0</v>
      </c>
      <c r="Z45" s="750" t="s">
        <v>87</v>
      </c>
    </row>
    <row r="46" spans="1:26" ht="12.75">
      <c r="A46" s="752"/>
      <c r="B46" s="753"/>
      <c r="C46" s="745"/>
      <c r="D46" s="746"/>
      <c r="E46" s="746"/>
      <c r="F46" s="746"/>
      <c r="G46" s="746"/>
      <c r="H46" s="746"/>
      <c r="I46" s="746"/>
      <c r="J46" s="746"/>
      <c r="K46" s="746"/>
      <c r="L46" s="746"/>
      <c r="M46" s="746"/>
      <c r="N46" s="746"/>
      <c r="O46" s="746"/>
      <c r="P46" s="746"/>
      <c r="Q46" s="746"/>
      <c r="R46" s="746"/>
      <c r="S46" s="746"/>
      <c r="T46" s="746"/>
      <c r="U46" s="746"/>
      <c r="V46" s="746"/>
      <c r="W46" s="754"/>
      <c r="Z46" s="857"/>
    </row>
    <row r="47" spans="1:26" ht="12.75">
      <c r="A47" s="749"/>
      <c r="B47" s="744" t="s">
        <v>338</v>
      </c>
      <c r="C47" s="745"/>
      <c r="D47" s="746"/>
      <c r="E47" s="746"/>
      <c r="F47" s="746"/>
      <c r="G47" s="746"/>
      <c r="H47" s="746"/>
      <c r="I47" s="746"/>
      <c r="J47" s="746"/>
      <c r="K47" s="746"/>
      <c r="L47" s="746"/>
      <c r="M47" s="746"/>
      <c r="N47" s="746"/>
      <c r="O47" s="746"/>
      <c r="P47" s="746"/>
      <c r="Q47" s="746"/>
      <c r="R47" s="746"/>
      <c r="S47" s="746"/>
      <c r="T47" s="746"/>
      <c r="U47" s="746"/>
      <c r="V47" s="746"/>
      <c r="W47" s="754"/>
      <c r="Z47" s="744"/>
    </row>
    <row r="48" spans="1:26" ht="25.5">
      <c r="A48" s="749"/>
      <c r="B48" s="750" t="s">
        <v>163</v>
      </c>
      <c r="C48" s="751">
        <f>SUM(D48:W48)</f>
        <v>-1112500</v>
      </c>
      <c r="D48" s="755">
        <f>D95</f>
        <v>-390527.47812740132</v>
      </c>
      <c r="E48" s="755">
        <f t="shared" ref="E48:W48" si="2">E95</f>
        <v>-668404.84762697271</v>
      </c>
      <c r="F48" s="755">
        <f t="shared" si="2"/>
        <v>-53567.674245626084</v>
      </c>
      <c r="G48" s="755">
        <f t="shared" si="2"/>
        <v>0</v>
      </c>
      <c r="H48" s="755">
        <f t="shared" si="2"/>
        <v>0</v>
      </c>
      <c r="I48" s="755">
        <f t="shared" si="2"/>
        <v>0</v>
      </c>
      <c r="J48" s="755">
        <f t="shared" si="2"/>
        <v>0</v>
      </c>
      <c r="K48" s="755">
        <f t="shared" si="2"/>
        <v>0</v>
      </c>
      <c r="L48" s="755">
        <f t="shared" si="2"/>
        <v>0</v>
      </c>
      <c r="M48" s="755">
        <f t="shared" si="2"/>
        <v>0</v>
      </c>
      <c r="N48" s="755">
        <f t="shared" si="2"/>
        <v>0</v>
      </c>
      <c r="O48" s="755">
        <f t="shared" si="2"/>
        <v>0</v>
      </c>
      <c r="P48" s="755">
        <f t="shared" si="2"/>
        <v>0</v>
      </c>
      <c r="Q48" s="755">
        <f t="shared" si="2"/>
        <v>0</v>
      </c>
      <c r="R48" s="755">
        <f t="shared" si="2"/>
        <v>0</v>
      </c>
      <c r="S48" s="755">
        <f t="shared" si="2"/>
        <v>0</v>
      </c>
      <c r="T48" s="755">
        <f t="shared" si="2"/>
        <v>0</v>
      </c>
      <c r="U48" s="755">
        <f t="shared" si="2"/>
        <v>0</v>
      </c>
      <c r="V48" s="755">
        <f t="shared" si="2"/>
        <v>0</v>
      </c>
      <c r="W48" s="756">
        <f t="shared" si="2"/>
        <v>0</v>
      </c>
      <c r="Z48" s="750"/>
    </row>
    <row r="49" spans="1:30" ht="12.75">
      <c r="A49" s="757"/>
      <c r="B49" s="758" t="s">
        <v>820</v>
      </c>
      <c r="C49" s="818">
        <f>SUM(D49:W49)</f>
        <v>523000</v>
      </c>
      <c r="D49" s="819">
        <f t="shared" ref="D49:W49" si="3">D45+D48</f>
        <v>183591.79421180312</v>
      </c>
      <c r="E49" s="819">
        <f t="shared" si="3"/>
        <v>314225.38005294977</v>
      </c>
      <c r="F49" s="819">
        <f t="shared" si="3"/>
        <v>25182.825735247126</v>
      </c>
      <c r="G49" s="819">
        <f t="shared" si="3"/>
        <v>0</v>
      </c>
      <c r="H49" s="819">
        <f t="shared" si="3"/>
        <v>0</v>
      </c>
      <c r="I49" s="819">
        <f t="shared" si="3"/>
        <v>0</v>
      </c>
      <c r="J49" s="819">
        <f t="shared" si="3"/>
        <v>0</v>
      </c>
      <c r="K49" s="819">
        <f t="shared" si="3"/>
        <v>0</v>
      </c>
      <c r="L49" s="819">
        <f t="shared" si="3"/>
        <v>0</v>
      </c>
      <c r="M49" s="819">
        <f t="shared" si="3"/>
        <v>0</v>
      </c>
      <c r="N49" s="819">
        <f t="shared" si="3"/>
        <v>0</v>
      </c>
      <c r="O49" s="819">
        <f t="shared" si="3"/>
        <v>0</v>
      </c>
      <c r="P49" s="819">
        <f t="shared" si="3"/>
        <v>0</v>
      </c>
      <c r="Q49" s="819">
        <f t="shared" si="3"/>
        <v>0</v>
      </c>
      <c r="R49" s="819">
        <f t="shared" si="3"/>
        <v>0</v>
      </c>
      <c r="S49" s="819">
        <f t="shared" si="3"/>
        <v>0</v>
      </c>
      <c r="T49" s="819">
        <f t="shared" si="3"/>
        <v>0</v>
      </c>
      <c r="U49" s="819">
        <f t="shared" si="3"/>
        <v>0</v>
      </c>
      <c r="V49" s="819">
        <f t="shared" si="3"/>
        <v>0</v>
      </c>
      <c r="W49" s="820">
        <f t="shared" si="3"/>
        <v>0</v>
      </c>
      <c r="X49" s="377"/>
      <c r="Y49" s="377"/>
      <c r="Z49" s="758"/>
      <c r="AA49" s="377"/>
      <c r="AB49" s="377"/>
      <c r="AC49" s="377"/>
      <c r="AD49" s="377"/>
    </row>
    <row r="50" spans="1:30" ht="12.75">
      <c r="A50" s="752"/>
      <c r="B50" s="753"/>
      <c r="C50" s="745"/>
      <c r="D50" s="746"/>
      <c r="E50" s="746"/>
      <c r="F50" s="746"/>
      <c r="G50" s="746"/>
      <c r="H50" s="746"/>
      <c r="I50" s="746"/>
      <c r="J50" s="746"/>
      <c r="K50" s="746"/>
      <c r="L50" s="746"/>
      <c r="M50" s="746"/>
      <c r="N50" s="746"/>
      <c r="O50" s="746"/>
      <c r="P50" s="746"/>
      <c r="Q50" s="746"/>
      <c r="R50" s="746"/>
      <c r="S50" s="746"/>
      <c r="T50" s="746"/>
      <c r="U50" s="746"/>
      <c r="V50" s="746"/>
      <c r="W50" s="754"/>
      <c r="Z50" s="857"/>
    </row>
    <row r="51" spans="1:30" ht="12.75">
      <c r="A51" s="759"/>
      <c r="B51" s="744" t="s">
        <v>164</v>
      </c>
      <c r="C51" s="745"/>
      <c r="D51" s="746"/>
      <c r="E51" s="746"/>
      <c r="F51" s="746"/>
      <c r="G51" s="746"/>
      <c r="H51" s="746"/>
      <c r="I51" s="746"/>
      <c r="J51" s="746"/>
      <c r="K51" s="746"/>
      <c r="L51" s="746"/>
      <c r="M51" s="746"/>
      <c r="N51" s="746"/>
      <c r="O51" s="746"/>
      <c r="P51" s="746"/>
      <c r="Q51" s="746"/>
      <c r="R51" s="746"/>
      <c r="S51" s="746"/>
      <c r="T51" s="746"/>
      <c r="U51" s="746"/>
      <c r="V51" s="746"/>
      <c r="W51" s="754"/>
      <c r="Z51" s="744"/>
    </row>
    <row r="52" spans="1:30" s="84" customFormat="1" ht="12.75">
      <c r="A52" s="424">
        <v>4082</v>
      </c>
      <c r="B52" s="760" t="s">
        <v>1332</v>
      </c>
      <c r="C52" s="751">
        <f>SUM(D52:W52)</f>
        <v>-21000.000000000004</v>
      </c>
      <c r="D52" s="761">
        <f>D101</f>
        <v>-15695.316082541764</v>
      </c>
      <c r="E52" s="761">
        <f t="shared" ref="E52:W56" si="4">E101</f>
        <v>-3728.1362594169668</v>
      </c>
      <c r="F52" s="761">
        <f t="shared" si="4"/>
        <v>-1511.8899443170653</v>
      </c>
      <c r="G52" s="761">
        <f t="shared" si="4"/>
        <v>0</v>
      </c>
      <c r="H52" s="761">
        <f t="shared" si="4"/>
        <v>0</v>
      </c>
      <c r="I52" s="761">
        <f t="shared" si="4"/>
        <v>0</v>
      </c>
      <c r="J52" s="761">
        <f t="shared" si="4"/>
        <v>-6.878480183426138</v>
      </c>
      <c r="K52" s="761">
        <f t="shared" si="4"/>
        <v>-37.143792990501147</v>
      </c>
      <c r="L52" s="761">
        <f t="shared" si="4"/>
        <v>-20.635440550278414</v>
      </c>
      <c r="M52" s="761">
        <f t="shared" si="4"/>
        <v>0</v>
      </c>
      <c r="N52" s="761">
        <f t="shared" si="4"/>
        <v>0</v>
      </c>
      <c r="O52" s="761">
        <f t="shared" si="4"/>
        <v>0</v>
      </c>
      <c r="P52" s="761">
        <f t="shared" si="4"/>
        <v>0</v>
      </c>
      <c r="Q52" s="761">
        <f t="shared" si="4"/>
        <v>0</v>
      </c>
      <c r="R52" s="761">
        <f t="shared" si="4"/>
        <v>0</v>
      </c>
      <c r="S52" s="761">
        <f t="shared" si="4"/>
        <v>0</v>
      </c>
      <c r="T52" s="761">
        <f t="shared" si="4"/>
        <v>0</v>
      </c>
      <c r="U52" s="761">
        <f t="shared" si="4"/>
        <v>0</v>
      </c>
      <c r="V52" s="761">
        <f t="shared" si="4"/>
        <v>0</v>
      </c>
      <c r="W52" s="762">
        <f t="shared" si="4"/>
        <v>0</v>
      </c>
      <c r="X52" s="700"/>
      <c r="Y52" s="701"/>
      <c r="Z52" s="750" t="s">
        <v>891</v>
      </c>
      <c r="AA52" s="701"/>
      <c r="AB52" s="701"/>
      <c r="AC52" s="701"/>
      <c r="AD52" s="701"/>
    </row>
    <row r="53" spans="1:30" s="84" customFormat="1" ht="12.75">
      <c r="A53" s="424">
        <v>4084</v>
      </c>
      <c r="B53" s="760" t="s">
        <v>964</v>
      </c>
      <c r="C53" s="751">
        <f>SUM(D53:W53)</f>
        <v>-1000</v>
      </c>
      <c r="D53" s="761">
        <f t="shared" ref="D53:S56" si="5">D102</f>
        <v>-747.39600393056014</v>
      </c>
      <c r="E53" s="761">
        <f t="shared" si="5"/>
        <v>-177.5302980674746</v>
      </c>
      <c r="F53" s="761">
        <f t="shared" si="5"/>
        <v>-71.994759253193578</v>
      </c>
      <c r="G53" s="761">
        <f t="shared" si="5"/>
        <v>0</v>
      </c>
      <c r="H53" s="761">
        <f t="shared" si="5"/>
        <v>0</v>
      </c>
      <c r="I53" s="761">
        <f t="shared" si="5"/>
        <v>0</v>
      </c>
      <c r="J53" s="761">
        <f t="shared" si="5"/>
        <v>-0.32754667540124466</v>
      </c>
      <c r="K53" s="761">
        <f t="shared" si="5"/>
        <v>-1.7687520471667213</v>
      </c>
      <c r="L53" s="761">
        <f t="shared" si="5"/>
        <v>-0.98264002620373392</v>
      </c>
      <c r="M53" s="761">
        <f t="shared" si="5"/>
        <v>0</v>
      </c>
      <c r="N53" s="761">
        <f t="shared" si="5"/>
        <v>0</v>
      </c>
      <c r="O53" s="761">
        <f t="shared" si="5"/>
        <v>0</v>
      </c>
      <c r="P53" s="761">
        <f t="shared" si="5"/>
        <v>0</v>
      </c>
      <c r="Q53" s="761">
        <f t="shared" si="5"/>
        <v>0</v>
      </c>
      <c r="R53" s="761">
        <f t="shared" si="5"/>
        <v>0</v>
      </c>
      <c r="S53" s="761">
        <f t="shared" si="5"/>
        <v>0</v>
      </c>
      <c r="T53" s="761">
        <f t="shared" si="4"/>
        <v>0</v>
      </c>
      <c r="U53" s="761">
        <f t="shared" si="4"/>
        <v>0</v>
      </c>
      <c r="V53" s="761">
        <f t="shared" si="4"/>
        <v>0</v>
      </c>
      <c r="W53" s="762">
        <f t="shared" si="4"/>
        <v>0</v>
      </c>
      <c r="X53" s="700"/>
      <c r="Y53" s="701"/>
      <c r="Z53" s="750" t="s">
        <v>891</v>
      </c>
      <c r="AA53" s="701"/>
      <c r="AB53" s="701"/>
      <c r="AC53" s="701"/>
      <c r="AD53" s="701"/>
    </row>
    <row r="54" spans="1:30" s="84" customFormat="1" ht="12.75">
      <c r="A54" s="424">
        <v>4090</v>
      </c>
      <c r="B54" s="760" t="s">
        <v>969</v>
      </c>
      <c r="C54" s="751">
        <f>SUM(D54:W54)</f>
        <v>0</v>
      </c>
      <c r="D54" s="761">
        <f t="shared" si="5"/>
        <v>0</v>
      </c>
      <c r="E54" s="761">
        <f t="shared" si="4"/>
        <v>0</v>
      </c>
      <c r="F54" s="761">
        <f t="shared" si="4"/>
        <v>0</v>
      </c>
      <c r="G54" s="761">
        <f t="shared" si="4"/>
        <v>0</v>
      </c>
      <c r="H54" s="761">
        <f t="shared" si="4"/>
        <v>0</v>
      </c>
      <c r="I54" s="761">
        <f t="shared" si="4"/>
        <v>0</v>
      </c>
      <c r="J54" s="761">
        <f t="shared" si="4"/>
        <v>0</v>
      </c>
      <c r="K54" s="761">
        <f t="shared" si="4"/>
        <v>0</v>
      </c>
      <c r="L54" s="761">
        <f t="shared" si="4"/>
        <v>0</v>
      </c>
      <c r="M54" s="761">
        <f t="shared" si="4"/>
        <v>0</v>
      </c>
      <c r="N54" s="761">
        <f t="shared" si="4"/>
        <v>0</v>
      </c>
      <c r="O54" s="761">
        <f t="shared" si="4"/>
        <v>0</v>
      </c>
      <c r="P54" s="761">
        <f t="shared" si="4"/>
        <v>0</v>
      </c>
      <c r="Q54" s="761">
        <f t="shared" si="4"/>
        <v>0</v>
      </c>
      <c r="R54" s="761">
        <f t="shared" si="4"/>
        <v>0</v>
      </c>
      <c r="S54" s="761">
        <f t="shared" si="4"/>
        <v>0</v>
      </c>
      <c r="T54" s="761">
        <f t="shared" si="4"/>
        <v>0</v>
      </c>
      <c r="U54" s="761">
        <f t="shared" si="4"/>
        <v>0</v>
      </c>
      <c r="V54" s="761">
        <f t="shared" si="4"/>
        <v>0</v>
      </c>
      <c r="W54" s="762">
        <f t="shared" si="4"/>
        <v>0</v>
      </c>
      <c r="X54" s="700"/>
      <c r="Y54" s="701"/>
      <c r="Z54" s="750" t="s">
        <v>891</v>
      </c>
      <c r="AA54" s="701"/>
      <c r="AB54" s="701"/>
      <c r="AC54" s="701"/>
      <c r="AD54" s="701"/>
    </row>
    <row r="55" spans="1:30" s="84" customFormat="1" ht="12.75">
      <c r="A55" s="424">
        <v>4220</v>
      </c>
      <c r="B55" s="760" t="s">
        <v>975</v>
      </c>
      <c r="C55" s="751">
        <f>SUM(D55:W55)</f>
        <v>-90000</v>
      </c>
      <c r="D55" s="761">
        <f t="shared" si="5"/>
        <v>-45005.398579911271</v>
      </c>
      <c r="E55" s="761">
        <f t="shared" si="4"/>
        <v>-15608.721470635048</v>
      </c>
      <c r="F55" s="761">
        <f t="shared" si="4"/>
        <v>-22623.419511122265</v>
      </c>
      <c r="G55" s="761">
        <f t="shared" si="4"/>
        <v>0</v>
      </c>
      <c r="H55" s="761">
        <f t="shared" si="4"/>
        <v>0</v>
      </c>
      <c r="I55" s="761">
        <f t="shared" si="4"/>
        <v>0</v>
      </c>
      <c r="J55" s="761">
        <f t="shared" si="4"/>
        <v>-6119.8580194641709</v>
      </c>
      <c r="K55" s="761">
        <f t="shared" si="4"/>
        <v>-335.81134145749479</v>
      </c>
      <c r="L55" s="761">
        <f t="shared" si="4"/>
        <v>-306.79107740975087</v>
      </c>
      <c r="M55" s="761">
        <f t="shared" si="4"/>
        <v>0</v>
      </c>
      <c r="N55" s="761">
        <f t="shared" si="4"/>
        <v>0</v>
      </c>
      <c r="O55" s="761">
        <f t="shared" si="4"/>
        <v>0</v>
      </c>
      <c r="P55" s="761">
        <f t="shared" si="4"/>
        <v>0</v>
      </c>
      <c r="Q55" s="761">
        <f t="shared" si="4"/>
        <v>0</v>
      </c>
      <c r="R55" s="761">
        <f t="shared" si="4"/>
        <v>0</v>
      </c>
      <c r="S55" s="761">
        <f t="shared" si="4"/>
        <v>0</v>
      </c>
      <c r="T55" s="761">
        <f t="shared" si="4"/>
        <v>0</v>
      </c>
      <c r="U55" s="761">
        <f t="shared" si="4"/>
        <v>0</v>
      </c>
      <c r="V55" s="761">
        <f t="shared" si="4"/>
        <v>0</v>
      </c>
      <c r="W55" s="762">
        <f t="shared" si="4"/>
        <v>0</v>
      </c>
      <c r="X55" s="700"/>
      <c r="Y55" s="701"/>
      <c r="Z55" s="750" t="s">
        <v>788</v>
      </c>
      <c r="AA55" s="701"/>
      <c r="AB55" s="701"/>
      <c r="AC55" s="701"/>
      <c r="AD55" s="701"/>
    </row>
    <row r="56" spans="1:30" s="658" customFormat="1" ht="12.75">
      <c r="A56" s="763">
        <v>4225</v>
      </c>
      <c r="B56" s="764" t="s">
        <v>976</v>
      </c>
      <c r="C56" s="765">
        <f>SUM(D56:W56)</f>
        <v>-60000</v>
      </c>
      <c r="D56" s="766">
        <f t="shared" si="5"/>
        <v>-29275.347719650039</v>
      </c>
      <c r="E56" s="766">
        <f t="shared" si="5"/>
        <v>-9418.4784776528468</v>
      </c>
      <c r="F56" s="766">
        <f t="shared" si="5"/>
        <v>-21301.481877608363</v>
      </c>
      <c r="G56" s="766">
        <f t="shared" si="5"/>
        <v>0</v>
      </c>
      <c r="H56" s="766">
        <f t="shared" si="5"/>
        <v>0</v>
      </c>
      <c r="I56" s="766">
        <f t="shared" si="5"/>
        <v>0</v>
      </c>
      <c r="J56" s="766">
        <f t="shared" si="5"/>
        <v>0</v>
      </c>
      <c r="K56" s="766">
        <f t="shared" si="5"/>
        <v>-4.6919250887510762</v>
      </c>
      <c r="L56" s="766">
        <f t="shared" si="5"/>
        <v>0</v>
      </c>
      <c r="M56" s="766">
        <f t="shared" si="5"/>
        <v>0</v>
      </c>
      <c r="N56" s="766">
        <f t="shared" si="5"/>
        <v>0</v>
      </c>
      <c r="O56" s="766">
        <f t="shared" si="5"/>
        <v>0</v>
      </c>
      <c r="P56" s="766">
        <f t="shared" si="5"/>
        <v>0</v>
      </c>
      <c r="Q56" s="766">
        <f t="shared" si="5"/>
        <v>0</v>
      </c>
      <c r="R56" s="766">
        <f t="shared" si="5"/>
        <v>0</v>
      </c>
      <c r="S56" s="766">
        <f t="shared" si="5"/>
        <v>0</v>
      </c>
      <c r="T56" s="766">
        <f t="shared" si="4"/>
        <v>0</v>
      </c>
      <c r="U56" s="766">
        <f t="shared" si="4"/>
        <v>0</v>
      </c>
      <c r="V56" s="766">
        <f t="shared" si="4"/>
        <v>0</v>
      </c>
      <c r="W56" s="767">
        <f t="shared" si="4"/>
        <v>0</v>
      </c>
      <c r="X56" s="702"/>
      <c r="Y56" s="703"/>
      <c r="Z56" s="750" t="s">
        <v>1071</v>
      </c>
      <c r="AA56" s="703"/>
      <c r="AB56" s="703"/>
      <c r="AC56" s="703"/>
      <c r="AD56" s="703"/>
    </row>
    <row r="57" spans="1:30" s="7" customFormat="1" ht="12.75">
      <c r="A57" s="768"/>
      <c r="B57" s="769"/>
      <c r="C57" s="745"/>
      <c r="D57" s="770"/>
      <c r="E57" s="770"/>
      <c r="F57" s="770"/>
      <c r="G57" s="770"/>
      <c r="H57" s="770"/>
      <c r="I57" s="770"/>
      <c r="J57" s="770"/>
      <c r="K57" s="770"/>
      <c r="L57" s="770"/>
      <c r="M57" s="770"/>
      <c r="N57" s="770"/>
      <c r="O57" s="770"/>
      <c r="P57" s="770"/>
      <c r="Q57" s="770"/>
      <c r="R57" s="770"/>
      <c r="S57" s="770"/>
      <c r="T57" s="770"/>
      <c r="U57" s="770"/>
      <c r="V57" s="770"/>
      <c r="W57" s="756"/>
      <c r="X57" s="689"/>
      <c r="Y57" s="697"/>
      <c r="Z57" s="769"/>
      <c r="AA57" s="697"/>
      <c r="AB57" s="697"/>
      <c r="AC57" s="697"/>
      <c r="AD57" s="697"/>
    </row>
    <row r="58" spans="1:30" ht="12.75">
      <c r="A58" s="771"/>
      <c r="B58" s="1018" t="s">
        <v>21</v>
      </c>
      <c r="C58" s="1013">
        <f t="shared" ref="C58:W58" si="6">+SUM(C52:C56)</f>
        <v>-172000</v>
      </c>
      <c r="D58" s="1014">
        <f t="shared" si="6"/>
        <v>-90723.458386033628</v>
      </c>
      <c r="E58" s="1014">
        <f t="shared" si="6"/>
        <v>-28932.866505772337</v>
      </c>
      <c r="F58" s="1014">
        <f t="shared" si="6"/>
        <v>-45508.786092300885</v>
      </c>
      <c r="G58" s="1014">
        <f t="shared" si="6"/>
        <v>0</v>
      </c>
      <c r="H58" s="1014">
        <f t="shared" si="6"/>
        <v>0</v>
      </c>
      <c r="I58" s="1014">
        <f t="shared" si="6"/>
        <v>0</v>
      </c>
      <c r="J58" s="1014">
        <f t="shared" si="6"/>
        <v>-6127.0640463229984</v>
      </c>
      <c r="K58" s="1014">
        <f t="shared" si="6"/>
        <v>-379.41581158391375</v>
      </c>
      <c r="L58" s="1014">
        <f t="shared" si="6"/>
        <v>-328.40915798623303</v>
      </c>
      <c r="M58" s="1014">
        <f t="shared" si="6"/>
        <v>0</v>
      </c>
      <c r="N58" s="1014">
        <f t="shared" si="6"/>
        <v>0</v>
      </c>
      <c r="O58" s="1014">
        <f t="shared" si="6"/>
        <v>0</v>
      </c>
      <c r="P58" s="1014">
        <f t="shared" si="6"/>
        <v>0</v>
      </c>
      <c r="Q58" s="1014">
        <f t="shared" si="6"/>
        <v>0</v>
      </c>
      <c r="R58" s="1014">
        <f t="shared" si="6"/>
        <v>0</v>
      </c>
      <c r="S58" s="1014">
        <f t="shared" si="6"/>
        <v>0</v>
      </c>
      <c r="T58" s="1014">
        <f t="shared" si="6"/>
        <v>0</v>
      </c>
      <c r="U58" s="1014">
        <f t="shared" si="6"/>
        <v>0</v>
      </c>
      <c r="V58" s="1014">
        <f t="shared" si="6"/>
        <v>0</v>
      </c>
      <c r="W58" s="1015">
        <f t="shared" si="6"/>
        <v>0</v>
      </c>
      <c r="Z58" s="2021"/>
    </row>
    <row r="59" spans="1:30" ht="12.75">
      <c r="A59" s="752"/>
      <c r="B59" s="753"/>
      <c r="C59" s="745"/>
      <c r="D59" s="746"/>
      <c r="E59" s="746"/>
      <c r="F59" s="746"/>
      <c r="G59" s="746"/>
      <c r="H59" s="746"/>
      <c r="I59" s="746"/>
      <c r="J59" s="746"/>
      <c r="K59" s="746"/>
      <c r="L59" s="746"/>
      <c r="M59" s="746"/>
      <c r="N59" s="746"/>
      <c r="O59" s="746"/>
      <c r="P59" s="746"/>
      <c r="Q59" s="746"/>
      <c r="R59" s="746"/>
      <c r="S59" s="746"/>
      <c r="T59" s="746"/>
      <c r="U59" s="746"/>
      <c r="V59" s="746"/>
      <c r="W59" s="754"/>
      <c r="Z59" s="857"/>
    </row>
    <row r="60" spans="1:30" ht="12.75">
      <c r="A60" s="759"/>
      <c r="B60" s="744" t="s">
        <v>1392</v>
      </c>
      <c r="C60" s="745"/>
      <c r="D60" s="746"/>
      <c r="E60" s="746"/>
      <c r="F60" s="746"/>
      <c r="G60" s="746"/>
      <c r="H60" s="746"/>
      <c r="I60" s="746"/>
      <c r="J60" s="746"/>
      <c r="K60" s="746"/>
      <c r="L60" s="746"/>
      <c r="M60" s="746"/>
      <c r="N60" s="746"/>
      <c r="O60" s="746"/>
      <c r="P60" s="746"/>
      <c r="Q60" s="746"/>
      <c r="R60" s="746"/>
      <c r="S60" s="746"/>
      <c r="T60" s="746"/>
      <c r="U60" s="746"/>
      <c r="V60" s="746"/>
      <c r="W60" s="754"/>
      <c r="Z60" s="744"/>
    </row>
    <row r="61" spans="1:30" s="84" customFormat="1" ht="12.75">
      <c r="A61" s="424">
        <v>5065</v>
      </c>
      <c r="B61" s="773" t="s">
        <v>1313</v>
      </c>
      <c r="C61" s="745">
        <f>SUM(D61:W61)</f>
        <v>0</v>
      </c>
      <c r="D61" s="761">
        <f>D110</f>
        <v>0</v>
      </c>
      <c r="E61" s="761">
        <f t="shared" ref="E61:W63" si="7">E110</f>
        <v>0</v>
      </c>
      <c r="F61" s="761">
        <f t="shared" si="7"/>
        <v>0</v>
      </c>
      <c r="G61" s="761">
        <f t="shared" si="7"/>
        <v>0</v>
      </c>
      <c r="H61" s="761">
        <f t="shared" si="7"/>
        <v>0</v>
      </c>
      <c r="I61" s="761">
        <f t="shared" si="7"/>
        <v>0</v>
      </c>
      <c r="J61" s="761">
        <f t="shared" si="7"/>
        <v>0</v>
      </c>
      <c r="K61" s="761">
        <f t="shared" si="7"/>
        <v>0</v>
      </c>
      <c r="L61" s="761">
        <f t="shared" si="7"/>
        <v>0</v>
      </c>
      <c r="M61" s="761">
        <f t="shared" si="7"/>
        <v>0</v>
      </c>
      <c r="N61" s="761">
        <f t="shared" si="7"/>
        <v>0</v>
      </c>
      <c r="O61" s="761">
        <f t="shared" si="7"/>
        <v>0</v>
      </c>
      <c r="P61" s="761">
        <f t="shared" si="7"/>
        <v>0</v>
      </c>
      <c r="Q61" s="761">
        <f t="shared" si="7"/>
        <v>0</v>
      </c>
      <c r="R61" s="761">
        <f t="shared" si="7"/>
        <v>0</v>
      </c>
      <c r="S61" s="761">
        <f t="shared" si="7"/>
        <v>0</v>
      </c>
      <c r="T61" s="761">
        <f t="shared" si="7"/>
        <v>0</v>
      </c>
      <c r="U61" s="761">
        <f t="shared" si="7"/>
        <v>0</v>
      </c>
      <c r="V61" s="761">
        <f t="shared" si="7"/>
        <v>0</v>
      </c>
      <c r="W61" s="762">
        <f t="shared" si="7"/>
        <v>0</v>
      </c>
      <c r="X61" s="700"/>
      <c r="Y61" s="701"/>
      <c r="Z61" s="750" t="s">
        <v>87</v>
      </c>
      <c r="AA61" s="701"/>
      <c r="AB61" s="701"/>
      <c r="AC61" s="701"/>
      <c r="AD61" s="701"/>
    </row>
    <row r="62" spans="1:30" s="84" customFormat="1" ht="12.75">
      <c r="A62" s="424">
        <v>5070</v>
      </c>
      <c r="B62" s="760" t="s">
        <v>1314</v>
      </c>
      <c r="C62" s="745">
        <f>SUM(D62:W62)</f>
        <v>2000</v>
      </c>
      <c r="D62" s="761">
        <f t="shared" ref="D62:S63" si="8">D111</f>
        <v>1356.3573678891994</v>
      </c>
      <c r="E62" s="761">
        <f t="shared" si="8"/>
        <v>161.08898531771979</v>
      </c>
      <c r="F62" s="761">
        <f t="shared" si="8"/>
        <v>18.664923022053141</v>
      </c>
      <c r="G62" s="761">
        <f t="shared" si="8"/>
        <v>0</v>
      </c>
      <c r="H62" s="761">
        <f t="shared" si="8"/>
        <v>0</v>
      </c>
      <c r="I62" s="761">
        <f t="shared" si="8"/>
        <v>0</v>
      </c>
      <c r="J62" s="761">
        <f t="shared" si="8"/>
        <v>422.75456220650301</v>
      </c>
      <c r="K62" s="761">
        <f t="shared" si="8"/>
        <v>23.182547702550082</v>
      </c>
      <c r="L62" s="761">
        <f t="shared" si="8"/>
        <v>17.951613861974678</v>
      </c>
      <c r="M62" s="761">
        <f t="shared" si="8"/>
        <v>0</v>
      </c>
      <c r="N62" s="761">
        <f t="shared" si="8"/>
        <v>0</v>
      </c>
      <c r="O62" s="761">
        <f t="shared" si="8"/>
        <v>0</v>
      </c>
      <c r="P62" s="761">
        <f t="shared" si="8"/>
        <v>0</v>
      </c>
      <c r="Q62" s="761">
        <f t="shared" si="8"/>
        <v>0</v>
      </c>
      <c r="R62" s="761">
        <f t="shared" si="8"/>
        <v>0</v>
      </c>
      <c r="S62" s="761">
        <f t="shared" si="8"/>
        <v>0</v>
      </c>
      <c r="T62" s="761">
        <f t="shared" si="7"/>
        <v>0</v>
      </c>
      <c r="U62" s="761">
        <f t="shared" si="7"/>
        <v>0</v>
      </c>
      <c r="V62" s="761">
        <f t="shared" si="7"/>
        <v>0</v>
      </c>
      <c r="W62" s="762">
        <f t="shared" si="7"/>
        <v>0</v>
      </c>
      <c r="X62" s="700"/>
      <c r="Y62" s="701"/>
      <c r="Z62" s="750" t="s">
        <v>16</v>
      </c>
      <c r="AA62" s="701"/>
      <c r="AB62" s="701"/>
      <c r="AC62" s="701"/>
      <c r="AD62" s="701"/>
    </row>
    <row r="63" spans="1:30" s="658" customFormat="1" ht="12.75">
      <c r="A63" s="763">
        <v>5075</v>
      </c>
      <c r="B63" s="764" t="s">
        <v>1315</v>
      </c>
      <c r="C63" s="765">
        <f>SUM(D63:W63)</f>
        <v>0</v>
      </c>
      <c r="D63" s="766">
        <f t="shared" si="8"/>
        <v>0</v>
      </c>
      <c r="E63" s="766">
        <f t="shared" si="7"/>
        <v>0</v>
      </c>
      <c r="F63" s="766">
        <f t="shared" si="7"/>
        <v>0</v>
      </c>
      <c r="G63" s="766">
        <f t="shared" si="7"/>
        <v>0</v>
      </c>
      <c r="H63" s="766">
        <f t="shared" si="7"/>
        <v>0</v>
      </c>
      <c r="I63" s="766">
        <f t="shared" si="7"/>
        <v>0</v>
      </c>
      <c r="J63" s="766">
        <f t="shared" si="7"/>
        <v>0</v>
      </c>
      <c r="K63" s="766">
        <f t="shared" si="7"/>
        <v>0</v>
      </c>
      <c r="L63" s="766">
        <f t="shared" si="7"/>
        <v>0</v>
      </c>
      <c r="M63" s="766">
        <f t="shared" si="7"/>
        <v>0</v>
      </c>
      <c r="N63" s="766">
        <f t="shared" si="7"/>
        <v>0</v>
      </c>
      <c r="O63" s="766">
        <f t="shared" si="7"/>
        <v>0</v>
      </c>
      <c r="P63" s="766">
        <f t="shared" si="7"/>
        <v>0</v>
      </c>
      <c r="Q63" s="766">
        <f t="shared" si="7"/>
        <v>0</v>
      </c>
      <c r="R63" s="766">
        <f t="shared" si="7"/>
        <v>0</v>
      </c>
      <c r="S63" s="766">
        <f t="shared" si="7"/>
        <v>0</v>
      </c>
      <c r="T63" s="766">
        <f t="shared" si="7"/>
        <v>0</v>
      </c>
      <c r="U63" s="766">
        <f t="shared" si="7"/>
        <v>0</v>
      </c>
      <c r="V63" s="766">
        <f t="shared" si="7"/>
        <v>0</v>
      </c>
      <c r="W63" s="767">
        <f t="shared" si="7"/>
        <v>0</v>
      </c>
      <c r="X63" s="702"/>
      <c r="Y63" s="703"/>
      <c r="Z63" s="750" t="s">
        <v>16</v>
      </c>
      <c r="AA63" s="703"/>
      <c r="AB63" s="703"/>
      <c r="AC63" s="703"/>
      <c r="AD63" s="703"/>
    </row>
    <row r="64" spans="1:30" ht="12.75">
      <c r="A64" s="768"/>
      <c r="B64" s="769"/>
      <c r="C64" s="745"/>
      <c r="D64" s="746"/>
      <c r="E64" s="746"/>
      <c r="F64" s="746"/>
      <c r="G64" s="746"/>
      <c r="H64" s="746"/>
      <c r="I64" s="746"/>
      <c r="J64" s="746"/>
      <c r="K64" s="746"/>
      <c r="L64" s="746"/>
      <c r="M64" s="746"/>
      <c r="N64" s="746"/>
      <c r="O64" s="746"/>
      <c r="P64" s="746"/>
      <c r="Q64" s="746"/>
      <c r="R64" s="746"/>
      <c r="S64" s="746"/>
      <c r="T64" s="746"/>
      <c r="U64" s="746"/>
      <c r="V64" s="746"/>
      <c r="W64" s="754"/>
      <c r="Z64" s="769"/>
    </row>
    <row r="65" spans="1:30" ht="12.75">
      <c r="A65" s="752"/>
      <c r="B65" s="1018" t="s">
        <v>21</v>
      </c>
      <c r="C65" s="1013">
        <f t="shared" ref="C65:W65" si="9">+SUM(C61:C64)</f>
        <v>2000</v>
      </c>
      <c r="D65" s="1014">
        <f t="shared" si="9"/>
        <v>1356.3573678891994</v>
      </c>
      <c r="E65" s="1014">
        <f t="shared" si="9"/>
        <v>161.08898531771979</v>
      </c>
      <c r="F65" s="1014">
        <f t="shared" si="9"/>
        <v>18.664923022053141</v>
      </c>
      <c r="G65" s="1014">
        <f t="shared" si="9"/>
        <v>0</v>
      </c>
      <c r="H65" s="1014">
        <f t="shared" si="9"/>
        <v>0</v>
      </c>
      <c r="I65" s="1014">
        <f t="shared" si="9"/>
        <v>0</v>
      </c>
      <c r="J65" s="1014">
        <f t="shared" si="9"/>
        <v>422.75456220650301</v>
      </c>
      <c r="K65" s="1014">
        <f t="shared" si="9"/>
        <v>23.182547702550082</v>
      </c>
      <c r="L65" s="1014">
        <f t="shared" si="9"/>
        <v>17.951613861974678</v>
      </c>
      <c r="M65" s="1014">
        <f t="shared" si="9"/>
        <v>0</v>
      </c>
      <c r="N65" s="1014">
        <f t="shared" si="9"/>
        <v>0</v>
      </c>
      <c r="O65" s="1014">
        <f t="shared" si="9"/>
        <v>0</v>
      </c>
      <c r="P65" s="1014">
        <f t="shared" si="9"/>
        <v>0</v>
      </c>
      <c r="Q65" s="1014">
        <f t="shared" si="9"/>
        <v>0</v>
      </c>
      <c r="R65" s="1014">
        <f t="shared" si="9"/>
        <v>0</v>
      </c>
      <c r="S65" s="1014">
        <f t="shared" si="9"/>
        <v>0</v>
      </c>
      <c r="T65" s="1014">
        <f t="shared" si="9"/>
        <v>0</v>
      </c>
      <c r="U65" s="1014">
        <f t="shared" si="9"/>
        <v>0</v>
      </c>
      <c r="V65" s="1014">
        <f t="shared" si="9"/>
        <v>0</v>
      </c>
      <c r="W65" s="1015">
        <f t="shared" si="9"/>
        <v>0</v>
      </c>
      <c r="Z65" s="2021"/>
    </row>
    <row r="66" spans="1:30" ht="12.75">
      <c r="A66" s="752"/>
      <c r="B66" s="753"/>
      <c r="C66" s="745"/>
      <c r="D66" s="746"/>
      <c r="E66" s="746"/>
      <c r="F66" s="746"/>
      <c r="G66" s="746"/>
      <c r="H66" s="746"/>
      <c r="I66" s="746"/>
      <c r="J66" s="746"/>
      <c r="K66" s="746"/>
      <c r="L66" s="746"/>
      <c r="M66" s="746"/>
      <c r="N66" s="746"/>
      <c r="O66" s="746"/>
      <c r="P66" s="746"/>
      <c r="Q66" s="746"/>
      <c r="R66" s="746"/>
      <c r="S66" s="746"/>
      <c r="T66" s="746"/>
      <c r="U66" s="746"/>
      <c r="V66" s="746"/>
      <c r="W66" s="754"/>
      <c r="Z66" s="857"/>
    </row>
    <row r="67" spans="1:30" ht="12.75">
      <c r="A67" s="749"/>
      <c r="B67" s="744" t="s">
        <v>1393</v>
      </c>
      <c r="C67" s="745"/>
      <c r="D67" s="746"/>
      <c r="E67" s="746"/>
      <c r="F67" s="746"/>
      <c r="G67" s="746"/>
      <c r="H67" s="746"/>
      <c r="I67" s="746"/>
      <c r="J67" s="746"/>
      <c r="K67" s="746"/>
      <c r="L67" s="746"/>
      <c r="M67" s="746"/>
      <c r="N67" s="746"/>
      <c r="O67" s="746"/>
      <c r="P67" s="746"/>
      <c r="Q67" s="746"/>
      <c r="R67" s="746"/>
      <c r="S67" s="746"/>
      <c r="T67" s="746"/>
      <c r="U67" s="746"/>
      <c r="V67" s="746"/>
      <c r="W67" s="754"/>
      <c r="Z67" s="744"/>
    </row>
    <row r="68" spans="1:30" s="84" customFormat="1" ht="12.75">
      <c r="A68" s="424">
        <v>5175</v>
      </c>
      <c r="B68" s="773" t="s">
        <v>1257</v>
      </c>
      <c r="C68" s="745">
        <f>SUM(D68:W68)</f>
        <v>38000</v>
      </c>
      <c r="D68" s="761">
        <f>D117</f>
        <v>13339.365545025841</v>
      </c>
      <c r="E68" s="761">
        <f t="shared" ref="E68:W68" si="10">E117</f>
        <v>22830.907154898836</v>
      </c>
      <c r="F68" s="761">
        <f t="shared" si="10"/>
        <v>1829.7273000753173</v>
      </c>
      <c r="G68" s="761">
        <f t="shared" si="10"/>
        <v>0</v>
      </c>
      <c r="H68" s="761">
        <f t="shared" si="10"/>
        <v>0</v>
      </c>
      <c r="I68" s="761">
        <f t="shared" si="10"/>
        <v>0</v>
      </c>
      <c r="J68" s="761">
        <f t="shared" si="10"/>
        <v>0</v>
      </c>
      <c r="K68" s="761">
        <f t="shared" si="10"/>
        <v>0</v>
      </c>
      <c r="L68" s="761">
        <f t="shared" si="10"/>
        <v>0</v>
      </c>
      <c r="M68" s="761">
        <f t="shared" si="10"/>
        <v>0</v>
      </c>
      <c r="N68" s="761">
        <f t="shared" si="10"/>
        <v>0</v>
      </c>
      <c r="O68" s="761">
        <f t="shared" si="10"/>
        <v>0</v>
      </c>
      <c r="P68" s="761">
        <f t="shared" si="10"/>
        <v>0</v>
      </c>
      <c r="Q68" s="761">
        <f t="shared" si="10"/>
        <v>0</v>
      </c>
      <c r="R68" s="761">
        <f t="shared" si="10"/>
        <v>0</v>
      </c>
      <c r="S68" s="761">
        <f t="shared" si="10"/>
        <v>0</v>
      </c>
      <c r="T68" s="761">
        <f t="shared" si="10"/>
        <v>0</v>
      </c>
      <c r="U68" s="761">
        <f t="shared" si="10"/>
        <v>0</v>
      </c>
      <c r="V68" s="761">
        <f t="shared" si="10"/>
        <v>0</v>
      </c>
      <c r="W68" s="762">
        <f t="shared" si="10"/>
        <v>0</v>
      </c>
      <c r="X68" s="700"/>
      <c r="Y68" s="701"/>
      <c r="Z68" s="750">
        <v>1860</v>
      </c>
      <c r="AA68" s="701"/>
      <c r="AB68" s="701"/>
      <c r="AC68" s="701"/>
      <c r="AD68" s="701"/>
    </row>
    <row r="69" spans="1:30" s="84" customFormat="1" ht="12.75">
      <c r="A69" s="774"/>
      <c r="B69" s="644"/>
      <c r="C69" s="745"/>
      <c r="D69" s="775"/>
      <c r="E69" s="775"/>
      <c r="F69" s="775"/>
      <c r="G69" s="775"/>
      <c r="H69" s="775"/>
      <c r="I69" s="775"/>
      <c r="J69" s="775"/>
      <c r="K69" s="775"/>
      <c r="L69" s="775"/>
      <c r="M69" s="775"/>
      <c r="N69" s="775"/>
      <c r="O69" s="775"/>
      <c r="P69" s="775"/>
      <c r="Q69" s="775"/>
      <c r="R69" s="775"/>
      <c r="S69" s="775"/>
      <c r="T69" s="775"/>
      <c r="U69" s="775"/>
      <c r="V69" s="775"/>
      <c r="W69" s="776"/>
      <c r="X69" s="700"/>
      <c r="Y69" s="701"/>
      <c r="Z69" s="400"/>
      <c r="AA69" s="701"/>
      <c r="AB69" s="701"/>
      <c r="AC69" s="701"/>
      <c r="AD69" s="701"/>
    </row>
    <row r="70" spans="1:30" s="84" customFormat="1" ht="12.75">
      <c r="A70" s="424"/>
      <c r="B70" s="777" t="s">
        <v>165</v>
      </c>
      <c r="C70" s="745"/>
      <c r="D70" s="775"/>
      <c r="E70" s="775"/>
      <c r="F70" s="775"/>
      <c r="G70" s="775"/>
      <c r="H70" s="775"/>
      <c r="I70" s="775"/>
      <c r="J70" s="775"/>
      <c r="K70" s="775"/>
      <c r="L70" s="775"/>
      <c r="M70" s="775"/>
      <c r="N70" s="775"/>
      <c r="O70" s="775"/>
      <c r="P70" s="775"/>
      <c r="Q70" s="775"/>
      <c r="R70" s="775"/>
      <c r="S70" s="775"/>
      <c r="T70" s="775"/>
      <c r="U70" s="775"/>
      <c r="V70" s="775"/>
      <c r="W70" s="776"/>
      <c r="X70" s="700"/>
      <c r="Y70" s="701"/>
      <c r="Z70" s="777"/>
      <c r="AA70" s="701"/>
      <c r="AB70" s="701"/>
      <c r="AC70" s="701"/>
      <c r="AD70" s="701"/>
    </row>
    <row r="71" spans="1:30" s="84" customFormat="1" ht="12.75">
      <c r="A71" s="424">
        <v>5310</v>
      </c>
      <c r="B71" s="773" t="s">
        <v>627</v>
      </c>
      <c r="C71" s="745">
        <f>SUM(D71:W71)</f>
        <v>302794.00000000006</v>
      </c>
      <c r="D71" s="778">
        <f>D120</f>
        <v>232197.08889590731</v>
      </c>
      <c r="E71" s="778">
        <f t="shared" ref="E71:W75" si="11">E120</f>
        <v>52300.584115561454</v>
      </c>
      <c r="F71" s="778">
        <f t="shared" si="11"/>
        <v>18296.326988531251</v>
      </c>
      <c r="G71" s="778">
        <f t="shared" si="11"/>
        <v>0</v>
      </c>
      <c r="H71" s="778">
        <f t="shared" si="11"/>
        <v>0</v>
      </c>
      <c r="I71" s="778">
        <f t="shared" si="11"/>
        <v>0</v>
      </c>
      <c r="J71" s="778">
        <f t="shared" si="11"/>
        <v>0</v>
      </c>
      <c r="K71" s="778">
        <f t="shared" si="11"/>
        <v>0</v>
      </c>
      <c r="L71" s="778">
        <f t="shared" si="11"/>
        <v>0</v>
      </c>
      <c r="M71" s="778">
        <f t="shared" si="11"/>
        <v>0</v>
      </c>
      <c r="N71" s="778">
        <f t="shared" si="11"/>
        <v>0</v>
      </c>
      <c r="O71" s="778">
        <f t="shared" si="11"/>
        <v>0</v>
      </c>
      <c r="P71" s="778">
        <f t="shared" si="11"/>
        <v>0</v>
      </c>
      <c r="Q71" s="778">
        <f t="shared" si="11"/>
        <v>0</v>
      </c>
      <c r="R71" s="778">
        <f t="shared" si="11"/>
        <v>0</v>
      </c>
      <c r="S71" s="778">
        <f t="shared" si="11"/>
        <v>0</v>
      </c>
      <c r="T71" s="778">
        <f t="shared" si="11"/>
        <v>0</v>
      </c>
      <c r="U71" s="778">
        <f t="shared" si="11"/>
        <v>0</v>
      </c>
      <c r="V71" s="778">
        <f t="shared" si="11"/>
        <v>0</v>
      </c>
      <c r="W71" s="762">
        <f t="shared" si="11"/>
        <v>0</v>
      </c>
      <c r="X71" s="700"/>
      <c r="Y71" s="701"/>
      <c r="Z71" s="750" t="s">
        <v>88</v>
      </c>
      <c r="AA71" s="701"/>
      <c r="AB71" s="701"/>
      <c r="AC71" s="701"/>
      <c r="AD71" s="701"/>
    </row>
    <row r="72" spans="1:30" s="84" customFormat="1" ht="12.75">
      <c r="A72" s="424">
        <v>5315</v>
      </c>
      <c r="B72" s="773" t="s">
        <v>731</v>
      </c>
      <c r="C72" s="745">
        <f>SUM(D72:W72)</f>
        <v>506205.99999999994</v>
      </c>
      <c r="D72" s="778">
        <f>D121</f>
        <v>378336.34156567312</v>
      </c>
      <c r="E72" s="778">
        <f t="shared" ref="E72:S72" si="12">E121</f>
        <v>89866.902063544054</v>
      </c>
      <c r="F72" s="778">
        <f t="shared" si="12"/>
        <v>36444.17910252211</v>
      </c>
      <c r="G72" s="778">
        <f t="shared" si="12"/>
        <v>0</v>
      </c>
      <c r="H72" s="778">
        <f t="shared" si="12"/>
        <v>0</v>
      </c>
      <c r="I72" s="778">
        <f t="shared" si="12"/>
        <v>0</v>
      </c>
      <c r="J72" s="778">
        <f t="shared" si="12"/>
        <v>165.80609236816244</v>
      </c>
      <c r="K72" s="778">
        <f t="shared" si="12"/>
        <v>895.35289878807725</v>
      </c>
      <c r="L72" s="778">
        <f t="shared" si="12"/>
        <v>497.41827710448734</v>
      </c>
      <c r="M72" s="778">
        <f t="shared" si="12"/>
        <v>0</v>
      </c>
      <c r="N72" s="778">
        <f t="shared" si="12"/>
        <v>0</v>
      </c>
      <c r="O72" s="778">
        <f t="shared" si="12"/>
        <v>0</v>
      </c>
      <c r="P72" s="778">
        <f t="shared" si="12"/>
        <v>0</v>
      </c>
      <c r="Q72" s="778">
        <f t="shared" si="12"/>
        <v>0</v>
      </c>
      <c r="R72" s="778">
        <f t="shared" si="12"/>
        <v>0</v>
      </c>
      <c r="S72" s="778">
        <f t="shared" si="12"/>
        <v>0</v>
      </c>
      <c r="T72" s="778">
        <f t="shared" si="11"/>
        <v>0</v>
      </c>
      <c r="U72" s="778">
        <f t="shared" si="11"/>
        <v>0</v>
      </c>
      <c r="V72" s="778">
        <f t="shared" si="11"/>
        <v>0</v>
      </c>
      <c r="W72" s="762">
        <f t="shared" si="11"/>
        <v>0</v>
      </c>
      <c r="X72" s="700"/>
      <c r="Y72" s="701"/>
      <c r="Z72" s="750" t="s">
        <v>891</v>
      </c>
      <c r="AA72" s="701"/>
      <c r="AB72" s="701"/>
      <c r="AC72" s="701"/>
      <c r="AD72" s="701"/>
    </row>
    <row r="73" spans="1:30" s="84" customFormat="1" ht="12.75">
      <c r="A73" s="424">
        <v>5320</v>
      </c>
      <c r="B73" s="773" t="s">
        <v>732</v>
      </c>
      <c r="C73" s="745">
        <f>SUM(D73:W73)</f>
        <v>50000.000000000007</v>
      </c>
      <c r="D73" s="778">
        <f>D122</f>
        <v>37369.800196528005</v>
      </c>
      <c r="E73" s="778">
        <f t="shared" si="11"/>
        <v>8876.5149033737307</v>
      </c>
      <c r="F73" s="778">
        <f t="shared" si="11"/>
        <v>3599.7379626596789</v>
      </c>
      <c r="G73" s="778">
        <f t="shared" si="11"/>
        <v>0</v>
      </c>
      <c r="H73" s="778">
        <f t="shared" si="11"/>
        <v>0</v>
      </c>
      <c r="I73" s="778">
        <f t="shared" si="11"/>
        <v>0</v>
      </c>
      <c r="J73" s="778">
        <f t="shared" si="11"/>
        <v>16.377333770062233</v>
      </c>
      <c r="K73" s="778">
        <f t="shared" si="11"/>
        <v>88.437602358336065</v>
      </c>
      <c r="L73" s="778">
        <f t="shared" si="11"/>
        <v>49.132001310186695</v>
      </c>
      <c r="M73" s="778">
        <f t="shared" si="11"/>
        <v>0</v>
      </c>
      <c r="N73" s="778">
        <f t="shared" si="11"/>
        <v>0</v>
      </c>
      <c r="O73" s="778">
        <f t="shared" si="11"/>
        <v>0</v>
      </c>
      <c r="P73" s="778">
        <f t="shared" si="11"/>
        <v>0</v>
      </c>
      <c r="Q73" s="778">
        <f t="shared" si="11"/>
        <v>0</v>
      </c>
      <c r="R73" s="778">
        <f t="shared" si="11"/>
        <v>0</v>
      </c>
      <c r="S73" s="778">
        <f t="shared" si="11"/>
        <v>0</v>
      </c>
      <c r="T73" s="778">
        <f t="shared" si="11"/>
        <v>0</v>
      </c>
      <c r="U73" s="778">
        <f t="shared" si="11"/>
        <v>0</v>
      </c>
      <c r="V73" s="778">
        <f t="shared" si="11"/>
        <v>0</v>
      </c>
      <c r="W73" s="762">
        <f t="shared" si="11"/>
        <v>0</v>
      </c>
      <c r="X73" s="700"/>
      <c r="Y73" s="701"/>
      <c r="Z73" s="750" t="s">
        <v>891</v>
      </c>
      <c r="AA73" s="701"/>
      <c r="AB73" s="701"/>
      <c r="AC73" s="701"/>
      <c r="AD73" s="701"/>
    </row>
    <row r="74" spans="1:30" s="84" customFormat="1" ht="12.75">
      <c r="A74" s="424">
        <v>5325</v>
      </c>
      <c r="B74" s="773" t="s">
        <v>733</v>
      </c>
      <c r="C74" s="745">
        <f>SUM(D74:W74)</f>
        <v>0</v>
      </c>
      <c r="D74" s="778">
        <f>D123</f>
        <v>0</v>
      </c>
      <c r="E74" s="778">
        <f t="shared" si="11"/>
        <v>0</v>
      </c>
      <c r="F74" s="778">
        <f t="shared" si="11"/>
        <v>0</v>
      </c>
      <c r="G74" s="778">
        <f t="shared" si="11"/>
        <v>0</v>
      </c>
      <c r="H74" s="778">
        <f t="shared" si="11"/>
        <v>0</v>
      </c>
      <c r="I74" s="778">
        <f t="shared" si="11"/>
        <v>0</v>
      </c>
      <c r="J74" s="778">
        <f t="shared" si="11"/>
        <v>0</v>
      </c>
      <c r="K74" s="778">
        <f t="shared" si="11"/>
        <v>0</v>
      </c>
      <c r="L74" s="778">
        <f t="shared" si="11"/>
        <v>0</v>
      </c>
      <c r="M74" s="778">
        <f t="shared" si="11"/>
        <v>0</v>
      </c>
      <c r="N74" s="778">
        <f t="shared" si="11"/>
        <v>0</v>
      </c>
      <c r="O74" s="778">
        <f t="shared" si="11"/>
        <v>0</v>
      </c>
      <c r="P74" s="778">
        <f t="shared" si="11"/>
        <v>0</v>
      </c>
      <c r="Q74" s="778">
        <f t="shared" si="11"/>
        <v>0</v>
      </c>
      <c r="R74" s="778">
        <f t="shared" si="11"/>
        <v>0</v>
      </c>
      <c r="S74" s="778">
        <f t="shared" si="11"/>
        <v>0</v>
      </c>
      <c r="T74" s="778">
        <f t="shared" si="11"/>
        <v>0</v>
      </c>
      <c r="U74" s="778">
        <f t="shared" si="11"/>
        <v>0</v>
      </c>
      <c r="V74" s="778">
        <f t="shared" si="11"/>
        <v>0</v>
      </c>
      <c r="W74" s="762">
        <f t="shared" si="11"/>
        <v>0</v>
      </c>
      <c r="X74" s="700"/>
      <c r="Y74" s="701"/>
      <c r="Z74" s="750" t="s">
        <v>891</v>
      </c>
      <c r="AA74" s="701"/>
      <c r="AB74" s="701"/>
      <c r="AC74" s="701"/>
      <c r="AD74" s="701"/>
    </row>
    <row r="75" spans="1:30" s="658" customFormat="1" ht="12.75">
      <c r="A75" s="763">
        <v>5330</v>
      </c>
      <c r="B75" s="779" t="s">
        <v>734</v>
      </c>
      <c r="C75" s="765">
        <f>SUM(D75:W75)</f>
        <v>22000</v>
      </c>
      <c r="D75" s="766">
        <f>D124</f>
        <v>16442.712086472322</v>
      </c>
      <c r="E75" s="766">
        <f t="shared" si="11"/>
        <v>3905.6665574844415</v>
      </c>
      <c r="F75" s="766">
        <f t="shared" si="11"/>
        <v>1583.8847035702588</v>
      </c>
      <c r="G75" s="766">
        <f t="shared" si="11"/>
        <v>0</v>
      </c>
      <c r="H75" s="766">
        <f t="shared" si="11"/>
        <v>0</v>
      </c>
      <c r="I75" s="766">
        <f t="shared" si="11"/>
        <v>0</v>
      </c>
      <c r="J75" s="766">
        <f t="shared" si="11"/>
        <v>7.2060268588273821</v>
      </c>
      <c r="K75" s="766">
        <f t="shared" si="11"/>
        <v>38.912545037667869</v>
      </c>
      <c r="L75" s="766">
        <f t="shared" si="11"/>
        <v>21.618080576482146</v>
      </c>
      <c r="M75" s="766">
        <f t="shared" si="11"/>
        <v>0</v>
      </c>
      <c r="N75" s="766">
        <f t="shared" si="11"/>
        <v>0</v>
      </c>
      <c r="O75" s="766">
        <f t="shared" si="11"/>
        <v>0</v>
      </c>
      <c r="P75" s="766">
        <f t="shared" si="11"/>
        <v>0</v>
      </c>
      <c r="Q75" s="766">
        <f t="shared" si="11"/>
        <v>0</v>
      </c>
      <c r="R75" s="766">
        <f t="shared" si="11"/>
        <v>0</v>
      </c>
      <c r="S75" s="766">
        <f t="shared" si="11"/>
        <v>0</v>
      </c>
      <c r="T75" s="766">
        <f t="shared" si="11"/>
        <v>0</v>
      </c>
      <c r="U75" s="766">
        <f t="shared" si="11"/>
        <v>0</v>
      </c>
      <c r="V75" s="766">
        <f t="shared" si="11"/>
        <v>0</v>
      </c>
      <c r="W75" s="767">
        <f t="shared" si="11"/>
        <v>0</v>
      </c>
      <c r="X75" s="702"/>
      <c r="Y75" s="703"/>
      <c r="Z75" s="750" t="s">
        <v>891</v>
      </c>
      <c r="AA75" s="703"/>
      <c r="AB75" s="703"/>
      <c r="AC75" s="703"/>
      <c r="AD75" s="703"/>
    </row>
    <row r="76" spans="1:30" ht="12.75">
      <c r="A76" s="780"/>
      <c r="B76" s="781"/>
      <c r="C76" s="745"/>
      <c r="D76" s="746" t="s">
        <v>1385</v>
      </c>
      <c r="E76" s="746" t="s">
        <v>1385</v>
      </c>
      <c r="F76" s="746" t="s">
        <v>1385</v>
      </c>
      <c r="G76" s="746" t="s">
        <v>1385</v>
      </c>
      <c r="H76" s="746" t="s">
        <v>1385</v>
      </c>
      <c r="I76" s="746" t="s">
        <v>1385</v>
      </c>
      <c r="J76" s="746" t="s">
        <v>1385</v>
      </c>
      <c r="K76" s="746" t="s">
        <v>1385</v>
      </c>
      <c r="L76" s="746" t="s">
        <v>1385</v>
      </c>
      <c r="M76" s="746" t="s">
        <v>1385</v>
      </c>
      <c r="N76" s="746" t="s">
        <v>1385</v>
      </c>
      <c r="O76" s="746" t="s">
        <v>1385</v>
      </c>
      <c r="P76" s="746" t="s">
        <v>1385</v>
      </c>
      <c r="Q76" s="746" t="s">
        <v>1385</v>
      </c>
      <c r="R76" s="746" t="s">
        <v>1385</v>
      </c>
      <c r="S76" s="746" t="s">
        <v>1385</v>
      </c>
      <c r="T76" s="746" t="s">
        <v>1385</v>
      </c>
      <c r="U76" s="746" t="s">
        <v>1385</v>
      </c>
      <c r="V76" s="746" t="s">
        <v>1385</v>
      </c>
      <c r="W76" s="754" t="s">
        <v>1385</v>
      </c>
      <c r="Z76" s="750"/>
    </row>
    <row r="77" spans="1:30" ht="13.5" thickBot="1">
      <c r="A77" s="752"/>
      <c r="B77" s="1019" t="s">
        <v>21</v>
      </c>
      <c r="C77" s="1020">
        <f t="shared" ref="C77:W77" si="13">+SUM(C71:C76)</f>
        <v>881000</v>
      </c>
      <c r="D77" s="1021">
        <f t="shared" si="13"/>
        <v>664345.94274458068</v>
      </c>
      <c r="E77" s="1021">
        <f t="shared" si="13"/>
        <v>154949.66763996368</v>
      </c>
      <c r="F77" s="1021">
        <f t="shared" si="13"/>
        <v>59924.128757283303</v>
      </c>
      <c r="G77" s="1021">
        <f t="shared" si="13"/>
        <v>0</v>
      </c>
      <c r="H77" s="1021">
        <f t="shared" si="13"/>
        <v>0</v>
      </c>
      <c r="I77" s="1021">
        <f t="shared" si="13"/>
        <v>0</v>
      </c>
      <c r="J77" s="1021">
        <f t="shared" si="13"/>
        <v>189.38945299705205</v>
      </c>
      <c r="K77" s="1021">
        <f t="shared" si="13"/>
        <v>1022.7030461840812</v>
      </c>
      <c r="L77" s="1021">
        <f t="shared" si="13"/>
        <v>568.1683589911562</v>
      </c>
      <c r="M77" s="1021">
        <f t="shared" si="13"/>
        <v>0</v>
      </c>
      <c r="N77" s="1021">
        <f t="shared" si="13"/>
        <v>0</v>
      </c>
      <c r="O77" s="1021">
        <f t="shared" si="13"/>
        <v>0</v>
      </c>
      <c r="P77" s="1021">
        <f t="shared" si="13"/>
        <v>0</v>
      </c>
      <c r="Q77" s="1021">
        <f t="shared" si="13"/>
        <v>0</v>
      </c>
      <c r="R77" s="1021">
        <f t="shared" si="13"/>
        <v>0</v>
      </c>
      <c r="S77" s="1021">
        <f t="shared" si="13"/>
        <v>0</v>
      </c>
      <c r="T77" s="1021">
        <f t="shared" si="13"/>
        <v>0</v>
      </c>
      <c r="U77" s="1021">
        <f t="shared" si="13"/>
        <v>0</v>
      </c>
      <c r="V77" s="1021">
        <f t="shared" si="13"/>
        <v>0</v>
      </c>
      <c r="W77" s="1022">
        <f t="shared" si="13"/>
        <v>0</v>
      </c>
      <c r="Z77" s="750"/>
    </row>
    <row r="78" spans="1:30" ht="20.25" customHeight="1" thickTop="1">
      <c r="A78" s="752"/>
      <c r="B78" s="1023" t="s">
        <v>697</v>
      </c>
      <c r="C78" s="1024">
        <f>C77+C68+C65</f>
        <v>921000</v>
      </c>
      <c r="D78" s="1025">
        <f t="shared" ref="D78:W78" si="14">+D77+D68+D65</f>
        <v>679041.66565749573</v>
      </c>
      <c r="E78" s="1025">
        <f t="shared" si="14"/>
        <v>177941.66378018021</v>
      </c>
      <c r="F78" s="1025">
        <f t="shared" si="14"/>
        <v>61772.520980380672</v>
      </c>
      <c r="G78" s="1025">
        <f t="shared" si="14"/>
        <v>0</v>
      </c>
      <c r="H78" s="1025">
        <f t="shared" si="14"/>
        <v>0</v>
      </c>
      <c r="I78" s="1025">
        <f t="shared" si="14"/>
        <v>0</v>
      </c>
      <c r="J78" s="1025">
        <f t="shared" si="14"/>
        <v>612.144015203555</v>
      </c>
      <c r="K78" s="1025">
        <f t="shared" si="14"/>
        <v>1045.8855938866313</v>
      </c>
      <c r="L78" s="1025">
        <f t="shared" si="14"/>
        <v>586.11997285313089</v>
      </c>
      <c r="M78" s="1025">
        <f t="shared" si="14"/>
        <v>0</v>
      </c>
      <c r="N78" s="1025">
        <f t="shared" si="14"/>
        <v>0</v>
      </c>
      <c r="O78" s="1025">
        <f t="shared" si="14"/>
        <v>0</v>
      </c>
      <c r="P78" s="1025">
        <f t="shared" si="14"/>
        <v>0</v>
      </c>
      <c r="Q78" s="1025">
        <f t="shared" si="14"/>
        <v>0</v>
      </c>
      <c r="R78" s="1025">
        <f t="shared" si="14"/>
        <v>0</v>
      </c>
      <c r="S78" s="1025">
        <f t="shared" si="14"/>
        <v>0</v>
      </c>
      <c r="T78" s="1025">
        <f t="shared" si="14"/>
        <v>0</v>
      </c>
      <c r="U78" s="1025">
        <f t="shared" si="14"/>
        <v>0</v>
      </c>
      <c r="V78" s="1025">
        <f t="shared" si="14"/>
        <v>0</v>
      </c>
      <c r="W78" s="1026">
        <f t="shared" si="14"/>
        <v>0</v>
      </c>
      <c r="Z78" s="750"/>
    </row>
    <row r="79" spans="1:30" ht="12.75">
      <c r="A79" s="752"/>
      <c r="B79" s="753"/>
      <c r="C79" s="772"/>
      <c r="D79" s="746"/>
      <c r="E79" s="746"/>
      <c r="F79" s="746"/>
      <c r="G79" s="746"/>
      <c r="H79" s="746"/>
      <c r="I79" s="746"/>
      <c r="J79" s="746"/>
      <c r="K79" s="746"/>
      <c r="L79" s="746"/>
      <c r="M79" s="746"/>
      <c r="N79" s="746"/>
      <c r="O79" s="746"/>
      <c r="P79" s="746"/>
      <c r="Q79" s="746"/>
      <c r="R79" s="746"/>
      <c r="S79" s="746"/>
      <c r="T79" s="746"/>
      <c r="U79" s="746"/>
      <c r="V79" s="746"/>
      <c r="W79" s="754"/>
      <c r="Z79" s="750"/>
    </row>
    <row r="80" spans="1:30" s="84" customFormat="1" ht="12.75">
      <c r="A80" s="424"/>
      <c r="B80" s="758" t="s">
        <v>829</v>
      </c>
      <c r="C80" s="745">
        <f>SUM(D80:W80)</f>
        <v>61000.000000000007</v>
      </c>
      <c r="D80" s="761">
        <f>D129</f>
        <v>21413.192059120433</v>
      </c>
      <c r="E80" s="761">
        <f t="shared" ref="E80:W80" si="15">E129</f>
        <v>36649.61411707446</v>
      </c>
      <c r="F80" s="761">
        <f t="shared" si="15"/>
        <v>2937.1938238051152</v>
      </c>
      <c r="G80" s="761">
        <f t="shared" si="15"/>
        <v>0</v>
      </c>
      <c r="H80" s="761">
        <f t="shared" si="15"/>
        <v>0</v>
      </c>
      <c r="I80" s="761">
        <f t="shared" si="15"/>
        <v>0</v>
      </c>
      <c r="J80" s="761">
        <f t="shared" si="15"/>
        <v>0</v>
      </c>
      <c r="K80" s="761">
        <f t="shared" si="15"/>
        <v>0</v>
      </c>
      <c r="L80" s="761">
        <f t="shared" si="15"/>
        <v>0</v>
      </c>
      <c r="M80" s="761">
        <f t="shared" si="15"/>
        <v>0</v>
      </c>
      <c r="N80" s="761">
        <f t="shared" si="15"/>
        <v>0</v>
      </c>
      <c r="O80" s="761">
        <f t="shared" si="15"/>
        <v>0</v>
      </c>
      <c r="P80" s="761">
        <f t="shared" si="15"/>
        <v>0</v>
      </c>
      <c r="Q80" s="761">
        <f t="shared" si="15"/>
        <v>0</v>
      </c>
      <c r="R80" s="761">
        <f t="shared" si="15"/>
        <v>0</v>
      </c>
      <c r="S80" s="761">
        <f t="shared" si="15"/>
        <v>0</v>
      </c>
      <c r="T80" s="761">
        <f t="shared" si="15"/>
        <v>0</v>
      </c>
      <c r="U80" s="761">
        <f t="shared" si="15"/>
        <v>0</v>
      </c>
      <c r="V80" s="761">
        <f t="shared" si="15"/>
        <v>0</v>
      </c>
      <c r="W80" s="762">
        <f t="shared" si="15"/>
        <v>0</v>
      </c>
      <c r="X80" s="700"/>
      <c r="Y80" s="701"/>
      <c r="Z80" s="750"/>
      <c r="AA80" s="701"/>
      <c r="AB80" s="701"/>
      <c r="AC80" s="701"/>
      <c r="AD80" s="701"/>
    </row>
    <row r="81" spans="1:30" s="84" customFormat="1" ht="12.75">
      <c r="A81" s="424"/>
      <c r="B81" s="782" t="s">
        <v>823</v>
      </c>
      <c r="C81" s="745">
        <f>SUM(D81:W81)</f>
        <v>9568.8895029547875</v>
      </c>
      <c r="D81" s="778">
        <f ca="1">IF(ISERROR('O4 Summary by Class &amp; Accounts'!E201*D49/(D32+D28)),0, ('O4 Summary by Class &amp; Accounts'!E201*D49/(D32+D28)))</f>
        <v>3357.1816297727378</v>
      </c>
      <c r="E81" s="778">
        <f ca="1">IF(ISERROR('O4 Summary by Class &amp; Accounts'!F201*E49/(E32+E28)),0, ('O4 Summary by Class &amp; Accounts'!F201*E49/(E32+E28)))</f>
        <v>5750.4605385899949</v>
      </c>
      <c r="F81" s="778">
        <f ca="1">IF(ISERROR('O4 Summary by Class &amp; Accounts'!G201*F49/(F32+F28)),0, ('O4 Summary by Class &amp; Accounts'!G201*F49/(F32+F28)))</f>
        <v>461.24733459205595</v>
      </c>
      <c r="G81" s="778">
        <f ca="1">IF(ISERROR('O4 Summary by Class &amp; Accounts'!H201*G49/(G32+G28)),0, ('O4 Summary by Class &amp; Accounts'!H201*G49/(G32+G28)))</f>
        <v>0</v>
      </c>
      <c r="H81" s="778">
        <f ca="1">IF(ISERROR('O4 Summary by Class &amp; Accounts'!I201*H49/(H32+H28)),0, ('O4 Summary by Class &amp; Accounts'!I201*H49/(H32+H28)))</f>
        <v>0</v>
      </c>
      <c r="I81" s="778">
        <f ca="1">IF(ISERROR('O4 Summary by Class &amp; Accounts'!J201*I49/(I32+I28)),0, ('O4 Summary by Class &amp; Accounts'!J201*I49/(I32+I28)))</f>
        <v>0</v>
      </c>
      <c r="J81" s="778">
        <f ca="1">IF(ISERROR('O4 Summary by Class &amp; Accounts'!K201*J49/(J32+J28)),0, ('O4 Summary by Class &amp; Accounts'!K201*J49/(J32+J28)))</f>
        <v>0</v>
      </c>
      <c r="K81" s="778">
        <f ca="1">IF(ISERROR('O4 Summary by Class &amp; Accounts'!L201*K49/(K32+K28)),0, ('O4 Summary by Class &amp; Accounts'!L201*K49/(K32+K28)))</f>
        <v>0</v>
      </c>
      <c r="L81" s="778">
        <f ca="1">IF(ISERROR('O4 Summary by Class &amp; Accounts'!M201*L49/(L32+L28)),0, ('O4 Summary by Class &amp; Accounts'!M201*L49/(L32+L28)))</f>
        <v>0</v>
      </c>
      <c r="M81" s="778">
        <f ca="1">IF(ISERROR('O4 Summary by Class &amp; Accounts'!N201*M49/(M32+M28)),0, ('O4 Summary by Class &amp; Accounts'!N201*M49/(M32+M28)))</f>
        <v>0</v>
      </c>
      <c r="N81" s="778">
        <f ca="1">IF(ISERROR('O4 Summary by Class &amp; Accounts'!O201*N49/(N32+N28)),0, ('O4 Summary by Class &amp; Accounts'!O201*N49/(N32+N28)))</f>
        <v>0</v>
      </c>
      <c r="O81" s="778">
        <f ca="1">IF(ISERROR('O4 Summary by Class &amp; Accounts'!P201*O49/(O32+O28)),0, ('O4 Summary by Class &amp; Accounts'!P201*O49/(O32+O28)))</f>
        <v>0</v>
      </c>
      <c r="P81" s="778">
        <f ca="1">IF(ISERROR('O4 Summary by Class &amp; Accounts'!Q201*P49/(P32+P28)),0, ('O4 Summary by Class &amp; Accounts'!Q201*P49/(P32+P28)))</f>
        <v>0</v>
      </c>
      <c r="Q81" s="778">
        <f ca="1">IF(ISERROR('O4 Summary by Class &amp; Accounts'!R201*Q49/(Q32+Q28)),0, ('O4 Summary by Class &amp; Accounts'!R201*Q49/(Q32+Q28)))</f>
        <v>0</v>
      </c>
      <c r="R81" s="778">
        <f ca="1">IF(ISERROR('O4 Summary by Class &amp; Accounts'!S201*R49/(R32+R28)),0, ('O4 Summary by Class &amp; Accounts'!S201*R49/(R32+R28)))</f>
        <v>0</v>
      </c>
      <c r="S81" s="778">
        <f ca="1">IF(ISERROR('O4 Summary by Class &amp; Accounts'!T201*S49/(S32+S28)),0, ('O4 Summary by Class &amp; Accounts'!T201*S49/(S32+S28)))</f>
        <v>0</v>
      </c>
      <c r="T81" s="778">
        <f ca="1">IF(ISERROR('O4 Summary by Class &amp; Accounts'!U201*T49/(T32+T28)),0, ('O4 Summary by Class &amp; Accounts'!U201*T49/(T32+T28)))</f>
        <v>0</v>
      </c>
      <c r="U81" s="778">
        <f ca="1">IF(ISERROR('O4 Summary by Class &amp; Accounts'!V201*U49/(U32+U28)),0, ('O4 Summary by Class &amp; Accounts'!V201*U49/(U32+U28)))</f>
        <v>0</v>
      </c>
      <c r="V81" s="778">
        <f ca="1">IF(ISERROR('O4 Summary by Class &amp; Accounts'!W201*V49/(V32+V28)),0, ('O4 Summary by Class &amp; Accounts'!W201*V49/(V32+V28)))</f>
        <v>0</v>
      </c>
      <c r="W81" s="762">
        <f ca="1">IF(ISERROR('O4 Summary by Class &amp; Accounts'!X201*W49/(W32+W28)),0, ('O4 Summary by Class &amp; Accounts'!X201*W49/(W32+W28)))</f>
        <v>0</v>
      </c>
      <c r="X81" s="700"/>
      <c r="Y81" s="701"/>
      <c r="Z81" s="750"/>
      <c r="AA81" s="701"/>
      <c r="AB81" s="701"/>
      <c r="AC81" s="701"/>
      <c r="AD81" s="701"/>
    </row>
    <row r="82" spans="1:30" s="84" customFormat="1" ht="12.75">
      <c r="A82" s="424"/>
      <c r="B82" s="782" t="s">
        <v>824</v>
      </c>
      <c r="C82" s="745">
        <f>SUM(D82:W82)</f>
        <v>28358.593824563763</v>
      </c>
      <c r="D82" s="778">
        <f ca="1">IF(ISERROR('O4 Summary by Class &amp; Accounts'!E199*D49/(D28+D32)),0,('O4 Summary by Class &amp; Accounts'!E199*D49/(D28+D32)))</f>
        <v>9949.4251871770102</v>
      </c>
      <c r="E82" s="778">
        <f ca="1">IF(ISERROR('O4 Summary by Class &amp; Accounts'!F199*E49/(E28+E32)),0,('O4 Summary by Class &amp; Accounts'!F199*E49/(E28+E32)))</f>
        <v>17042.204810464133</v>
      </c>
      <c r="F82" s="778">
        <f ca="1">IF(ISERROR('O4 Summary by Class &amp; Accounts'!G199*F49/(F28+F32)),0,('O4 Summary by Class &amp; Accounts'!G199*F49/(F28+F32)))</f>
        <v>1366.9638269226209</v>
      </c>
      <c r="G82" s="778">
        <f ca="1">IF(ISERROR('O4 Summary by Class &amp; Accounts'!H199*G49/(G28+G32)),0,('O4 Summary by Class &amp; Accounts'!H199*G49/(G28+G32)))</f>
        <v>0</v>
      </c>
      <c r="H82" s="778">
        <f ca="1">IF(ISERROR('O4 Summary by Class &amp; Accounts'!I199*H49/(H28+H32)),0,('O4 Summary by Class &amp; Accounts'!I199*H49/(H28+H32)))</f>
        <v>0</v>
      </c>
      <c r="I82" s="778">
        <f ca="1">IF(ISERROR('O4 Summary by Class &amp; Accounts'!J199*I49/(I28+I32)),0,('O4 Summary by Class &amp; Accounts'!J199*I49/(I28+I32)))</f>
        <v>0</v>
      </c>
      <c r="J82" s="778">
        <f ca="1">IF(ISERROR('O4 Summary by Class &amp; Accounts'!K199*J49/(J28+J32)),0,('O4 Summary by Class &amp; Accounts'!K199*J49/(J28+J32)))</f>
        <v>0</v>
      </c>
      <c r="K82" s="778">
        <f ca="1">IF(ISERROR('O4 Summary by Class &amp; Accounts'!L199*K49/(K28+K32)),0,('O4 Summary by Class &amp; Accounts'!L199*K49/(K28+K32)))</f>
        <v>0</v>
      </c>
      <c r="L82" s="778">
        <f ca="1">IF(ISERROR('O4 Summary by Class &amp; Accounts'!M199*L49/(L28+L32)),0,('O4 Summary by Class &amp; Accounts'!M199*L49/(L28+L32)))</f>
        <v>0</v>
      </c>
      <c r="M82" s="778">
        <f ca="1">IF(ISERROR('O4 Summary by Class &amp; Accounts'!N199*M49/(M28+M32)),0,('O4 Summary by Class &amp; Accounts'!N199*M49/(M28+M32)))</f>
        <v>0</v>
      </c>
      <c r="N82" s="778">
        <f ca="1">IF(ISERROR('O4 Summary by Class &amp; Accounts'!O199*N49/(N28+N32)),0,('O4 Summary by Class &amp; Accounts'!O199*N49/(N28+N32)))</f>
        <v>0</v>
      </c>
      <c r="O82" s="778">
        <f ca="1">IF(ISERROR('O4 Summary by Class &amp; Accounts'!P199*O49/(O28+O32)),0,('O4 Summary by Class &amp; Accounts'!P199*O49/(O28+O32)))</f>
        <v>0</v>
      </c>
      <c r="P82" s="778">
        <f ca="1">IF(ISERROR('O4 Summary by Class &amp; Accounts'!Q199*P49/(P28+P32)),0,('O4 Summary by Class &amp; Accounts'!Q199*P49/(P28+P32)))</f>
        <v>0</v>
      </c>
      <c r="Q82" s="778">
        <f ca="1">IF(ISERROR('O4 Summary by Class &amp; Accounts'!R199*Q49/(Q28+Q32)),0,('O4 Summary by Class &amp; Accounts'!R199*Q49/(Q28+Q32)))</f>
        <v>0</v>
      </c>
      <c r="R82" s="778">
        <f ca="1">IF(ISERROR('O4 Summary by Class &amp; Accounts'!S199*R49/(R28+R32)),0,('O4 Summary by Class &amp; Accounts'!S199*R49/(R28+R32)))</f>
        <v>0</v>
      </c>
      <c r="S82" s="778">
        <f ca="1">IF(ISERROR('O4 Summary by Class &amp; Accounts'!T199*S49/(S28+S32)),0,('O4 Summary by Class &amp; Accounts'!T199*S49/(S28+S32)))</f>
        <v>0</v>
      </c>
      <c r="T82" s="778">
        <f ca="1">IF(ISERROR('O4 Summary by Class &amp; Accounts'!U199*T49/(T28+T32)),0,('O4 Summary by Class &amp; Accounts'!U199*T49/(T28+T32)))</f>
        <v>0</v>
      </c>
      <c r="U82" s="778">
        <f ca="1">IF(ISERROR('O4 Summary by Class &amp; Accounts'!V199*U49/(U28+U32)),0,('O4 Summary by Class &amp; Accounts'!V199*U49/(U28+U32)))</f>
        <v>0</v>
      </c>
      <c r="V82" s="778">
        <f ca="1">IF(ISERROR('O4 Summary by Class &amp; Accounts'!W199*V49/(V28+V32)),0,('O4 Summary by Class &amp; Accounts'!W199*V49/(V28+V32)))</f>
        <v>0</v>
      </c>
      <c r="W82" s="762">
        <f ca="1">IF(ISERROR('O4 Summary by Class &amp; Accounts'!X199*W49/(W28+W32)),0,('O4 Summary by Class &amp; Accounts'!X199*W49/(W28+W32)))</f>
        <v>0</v>
      </c>
      <c r="X82" s="700"/>
      <c r="Y82" s="701"/>
      <c r="Z82" s="750"/>
      <c r="AA82" s="701"/>
      <c r="AB82" s="701"/>
      <c r="AC82" s="701"/>
      <c r="AD82" s="701"/>
    </row>
    <row r="83" spans="1:30" s="84" customFormat="1" ht="12.75">
      <c r="A83" s="525"/>
      <c r="B83" s="782" t="s">
        <v>825</v>
      </c>
      <c r="C83" s="745">
        <f>SUM(D83:W83)</f>
        <v>21030.039562380134</v>
      </c>
      <c r="D83" s="778">
        <f ca="1">IF(ISERROR('O1 Revenue to cost|RR'!D33*D49/(D28+D32)),0,('O1 Revenue to cost|RR'!D33*D49/(D28+D32)))</f>
        <v>7378.2503675494763</v>
      </c>
      <c r="E83" s="778">
        <f ca="1">IF(ISERROR('O1 Revenue to cost|RR'!E33*E49/(E28+E32)),0,('O1 Revenue to cost|RR'!E33*E49/(E28+E32)))</f>
        <v>12638.082255115445</v>
      </c>
      <c r="F83" s="778">
        <f ca="1">IF(ISERROR('O1 Revenue to cost|RR'!F33*F49/(F28+F32)),0,('O1 Revenue to cost|RR'!F33*F49/(F28+F32)))</f>
        <v>1013.7069397152131</v>
      </c>
      <c r="G83" s="778">
        <f ca="1">IF(ISERROR('O1 Revenue to cost|RR'!G33*G49/(G28+G32)),0,('O1 Revenue to cost|RR'!G33*G49/(G28+G32)))</f>
        <v>0</v>
      </c>
      <c r="H83" s="778">
        <f ca="1">IF(ISERROR('O1 Revenue to cost|RR'!H33*H49/(H28+H32)),0,('O1 Revenue to cost|RR'!H33*H49/(H28+H32)))</f>
        <v>0</v>
      </c>
      <c r="I83" s="778">
        <f ca="1">IF(ISERROR('O1 Revenue to cost|RR'!I33*I49/(I28+I32)),0,('O1 Revenue to cost|RR'!I33*I49/(I28+I32)))</f>
        <v>0</v>
      </c>
      <c r="J83" s="778">
        <f ca="1">IF(ISERROR('O1 Revenue to cost|RR'!J33*J49/(J28+J32)),0,('O1 Revenue to cost|RR'!J33*J49/(J28+J32)))</f>
        <v>0</v>
      </c>
      <c r="K83" s="778">
        <f ca="1">IF(ISERROR('O1 Revenue to cost|RR'!K33*K49/(K28+K32)),0,('O1 Revenue to cost|RR'!K33*K49/(K28+K32)))</f>
        <v>0</v>
      </c>
      <c r="L83" s="778">
        <f ca="1">IF(ISERROR('O1 Revenue to cost|RR'!L33*L49/(L28+L32)),0,('O1 Revenue to cost|RR'!L33*L49/(L28+L32)))</f>
        <v>0</v>
      </c>
      <c r="M83" s="778">
        <f ca="1">IF(ISERROR('O1 Revenue to cost|RR'!M33*M49/(M28+M32)),0,('O1 Revenue to cost|RR'!M33*M49/(M28+M32)))</f>
        <v>0</v>
      </c>
      <c r="N83" s="778">
        <f ca="1">IF(ISERROR('O1 Revenue to cost|RR'!N33*N49/(N28+N32)),0,('O1 Revenue to cost|RR'!N33*N49/(N28+N32)))</f>
        <v>0</v>
      </c>
      <c r="O83" s="778">
        <f ca="1">IF(ISERROR('O1 Revenue to cost|RR'!O33*O49/(O28+O32)),0,('O1 Revenue to cost|RR'!O33*O49/(O28+O32)))</f>
        <v>0</v>
      </c>
      <c r="P83" s="778">
        <f ca="1">IF(ISERROR('O1 Revenue to cost|RR'!P33*P49/(P28+P32)),0,('O1 Revenue to cost|RR'!P33*P49/(P28+P32)))</f>
        <v>0</v>
      </c>
      <c r="Q83" s="778">
        <f ca="1">IF(ISERROR('O1 Revenue to cost|RR'!Q33*Q49/(Q28+Q32)),0,('O1 Revenue to cost|RR'!Q33*Q49/(Q28+Q32)))</f>
        <v>0</v>
      </c>
      <c r="R83" s="778">
        <f ca="1">IF(ISERROR('O1 Revenue to cost|RR'!R33*R49/(R28+R32)),0,('O1 Revenue to cost|RR'!R33*R49/(R28+R32)))</f>
        <v>0</v>
      </c>
      <c r="S83" s="778">
        <f ca="1">IF(ISERROR('O1 Revenue to cost|RR'!S33*S49/(S28+S32)),0,('O1 Revenue to cost|RR'!S33*S49/(S28+S32)))</f>
        <v>0</v>
      </c>
      <c r="T83" s="778">
        <f ca="1">IF(ISERROR('O1 Revenue to cost|RR'!T33*T49/(T28+T32)),0,('O1 Revenue to cost|RR'!T33*T49/(T28+T32)))</f>
        <v>0</v>
      </c>
      <c r="U83" s="778">
        <f ca="1">IF(ISERROR('O1 Revenue to cost|RR'!U33*U49/(U28+U32)),0,('O1 Revenue to cost|RR'!U33*U49/(U28+U32)))</f>
        <v>0</v>
      </c>
      <c r="V83" s="778">
        <f ca="1">IF(ISERROR('O1 Revenue to cost|RR'!V33*V49/(V28+V32)),0,('O1 Revenue to cost|RR'!V33*V49/(V28+V32)))</f>
        <v>0</v>
      </c>
      <c r="W83" s="762">
        <f ca="1">IF(ISERROR('O1 Revenue to cost|RR'!W33*W49/(W28+W32)),0,('O1 Revenue to cost|RR'!W33*W49/(W28+W32)))</f>
        <v>0</v>
      </c>
      <c r="X83" s="700"/>
      <c r="Y83" s="701"/>
      <c r="Z83" s="750"/>
      <c r="AA83" s="701"/>
      <c r="AB83" s="701"/>
      <c r="AC83" s="701"/>
      <c r="AD83" s="701"/>
    </row>
    <row r="84" spans="1:30" ht="12.75">
      <c r="A84" s="783"/>
      <c r="B84" s="784"/>
      <c r="C84" s="745"/>
      <c r="D84" s="746"/>
      <c r="E84" s="746"/>
      <c r="F84" s="746"/>
      <c r="G84" s="746"/>
      <c r="H84" s="746"/>
      <c r="I84" s="746"/>
      <c r="J84" s="746"/>
      <c r="K84" s="746"/>
      <c r="L84" s="746"/>
      <c r="M84" s="746"/>
      <c r="N84" s="746"/>
      <c r="O84" s="746"/>
      <c r="P84" s="746"/>
      <c r="Q84" s="746"/>
      <c r="R84" s="746"/>
      <c r="S84" s="746"/>
      <c r="T84" s="746"/>
      <c r="U84" s="746"/>
      <c r="V84" s="746"/>
      <c r="W84" s="754"/>
      <c r="Z84" s="750"/>
    </row>
    <row r="85" spans="1:30" s="704" customFormat="1" ht="13.5" thickBot="1">
      <c r="A85" s="785"/>
      <c r="B85" s="1008" t="s">
        <v>1510</v>
      </c>
      <c r="C85" s="1017">
        <f t="shared" ref="C85:W85" si="16">SUM(C78:C83) +C58</f>
        <v>868957.52288989874</v>
      </c>
      <c r="D85" s="1010">
        <f t="shared" si="16"/>
        <v>630416.25651508174</v>
      </c>
      <c r="E85" s="1010">
        <f t="shared" si="16"/>
        <v>221089.15899565193</v>
      </c>
      <c r="F85" s="1010">
        <f t="shared" si="16"/>
        <v>22042.846813114797</v>
      </c>
      <c r="G85" s="1010">
        <f t="shared" si="16"/>
        <v>0</v>
      </c>
      <c r="H85" s="1010">
        <f t="shared" si="16"/>
        <v>0</v>
      </c>
      <c r="I85" s="1010">
        <f t="shared" si="16"/>
        <v>0</v>
      </c>
      <c r="J85" s="1010">
        <f t="shared" si="16"/>
        <v>-5514.9200311194436</v>
      </c>
      <c r="K85" s="1010">
        <f t="shared" si="16"/>
        <v>666.46978230271759</v>
      </c>
      <c r="L85" s="1010">
        <f t="shared" si="16"/>
        <v>257.71081486689786</v>
      </c>
      <c r="M85" s="1010">
        <f t="shared" si="16"/>
        <v>0</v>
      </c>
      <c r="N85" s="1010">
        <f t="shared" si="16"/>
        <v>0</v>
      </c>
      <c r="O85" s="1010">
        <f t="shared" si="16"/>
        <v>0</v>
      </c>
      <c r="P85" s="1010">
        <f t="shared" si="16"/>
        <v>0</v>
      </c>
      <c r="Q85" s="1010">
        <f t="shared" si="16"/>
        <v>0</v>
      </c>
      <c r="R85" s="1010">
        <f t="shared" si="16"/>
        <v>0</v>
      </c>
      <c r="S85" s="1010">
        <f t="shared" si="16"/>
        <v>0</v>
      </c>
      <c r="T85" s="1010">
        <f t="shared" si="16"/>
        <v>0</v>
      </c>
      <c r="U85" s="1010">
        <f t="shared" si="16"/>
        <v>0</v>
      </c>
      <c r="V85" s="1010">
        <f t="shared" si="16"/>
        <v>0</v>
      </c>
      <c r="W85" s="1011">
        <f t="shared" si="16"/>
        <v>0</v>
      </c>
      <c r="X85" s="705"/>
      <c r="Y85" s="706"/>
      <c r="Z85" s="750"/>
      <c r="AA85" s="706"/>
      <c r="AB85" s="706"/>
      <c r="AC85" s="706"/>
      <c r="AD85" s="706"/>
    </row>
    <row r="86" spans="1:30" ht="27" customHeight="1" thickTop="1">
      <c r="A86" s="2335" t="s">
        <v>1316</v>
      </c>
      <c r="B86" s="2335"/>
      <c r="C86" s="734"/>
      <c r="D86" s="735"/>
      <c r="E86" s="736"/>
      <c r="F86" s="736"/>
      <c r="G86" s="736"/>
      <c r="H86" s="735"/>
      <c r="I86" s="736"/>
      <c r="J86" s="736"/>
      <c r="K86" s="736"/>
      <c r="L86" s="736"/>
      <c r="M86" s="736"/>
      <c r="N86" s="736"/>
      <c r="O86" s="736"/>
      <c r="P86" s="736"/>
      <c r="Q86" s="736"/>
      <c r="R86" s="736"/>
      <c r="S86" s="736"/>
      <c r="T86" s="736"/>
      <c r="U86" s="736"/>
      <c r="V86" s="736"/>
      <c r="W86" s="737"/>
      <c r="Z86" s="750"/>
    </row>
    <row r="87" spans="1:30" ht="15">
      <c r="A87" s="816" t="s">
        <v>1173</v>
      </c>
      <c r="B87" s="738"/>
      <c r="C87" s="739"/>
      <c r="D87" s="740"/>
      <c r="E87" s="741"/>
      <c r="F87" s="741"/>
      <c r="G87" s="741"/>
      <c r="H87" s="740"/>
      <c r="I87" s="741"/>
      <c r="J87" s="741"/>
      <c r="K87" s="741"/>
      <c r="L87" s="741"/>
      <c r="M87" s="741"/>
      <c r="N87" s="741"/>
      <c r="O87" s="741"/>
      <c r="P87" s="741"/>
      <c r="Q87" s="741"/>
      <c r="R87" s="741"/>
      <c r="S87" s="741"/>
      <c r="T87" s="741"/>
      <c r="U87" s="741"/>
      <c r="V87" s="741"/>
      <c r="W87" s="742"/>
      <c r="Z87" s="750"/>
    </row>
    <row r="88" spans="1:30" ht="12.75">
      <c r="A88" s="2331"/>
      <c r="B88" s="2331"/>
      <c r="C88" s="734"/>
      <c r="D88" s="735"/>
      <c r="E88" s="736"/>
      <c r="F88" s="736"/>
      <c r="G88" s="736"/>
      <c r="H88" s="735"/>
      <c r="I88" s="736"/>
      <c r="J88" s="736"/>
      <c r="K88" s="736"/>
      <c r="L88" s="736"/>
      <c r="M88" s="736"/>
      <c r="N88" s="736"/>
      <c r="O88" s="736"/>
      <c r="P88" s="736"/>
      <c r="Q88" s="736"/>
      <c r="R88" s="736"/>
      <c r="S88" s="736"/>
      <c r="T88" s="736"/>
      <c r="U88" s="736"/>
      <c r="V88" s="736"/>
      <c r="W88" s="737"/>
      <c r="Z88" s="750"/>
    </row>
    <row r="89" spans="1:30" ht="12.75">
      <c r="A89" s="727"/>
      <c r="B89" s="727"/>
      <c r="C89" s="723"/>
      <c r="D89" s="805">
        <v>1</v>
      </c>
      <c r="E89" s="805">
        <v>2</v>
      </c>
      <c r="F89" s="805">
        <v>3</v>
      </c>
      <c r="G89" s="805">
        <v>4</v>
      </c>
      <c r="H89" s="805">
        <v>5</v>
      </c>
      <c r="I89" s="805">
        <v>6</v>
      </c>
      <c r="J89" s="805">
        <v>7</v>
      </c>
      <c r="K89" s="805">
        <v>8</v>
      </c>
      <c r="L89" s="805">
        <v>9</v>
      </c>
      <c r="M89" s="805">
        <v>10</v>
      </c>
      <c r="N89" s="805">
        <v>11</v>
      </c>
      <c r="O89" s="805">
        <v>12</v>
      </c>
      <c r="P89" s="805">
        <v>13</v>
      </c>
      <c r="Q89" s="805">
        <v>14</v>
      </c>
      <c r="R89" s="805">
        <v>15</v>
      </c>
      <c r="S89" s="805">
        <v>16</v>
      </c>
      <c r="T89" s="805">
        <v>17</v>
      </c>
      <c r="U89" s="805">
        <v>18</v>
      </c>
      <c r="V89" s="805">
        <v>19</v>
      </c>
      <c r="W89" s="805">
        <v>20</v>
      </c>
      <c r="Z89" s="750"/>
    </row>
    <row r="90" spans="1:30" ht="38.25">
      <c r="A90" s="817" t="s">
        <v>1172</v>
      </c>
      <c r="B90" s="817" t="s">
        <v>1372</v>
      </c>
      <c r="C90" s="622" t="s">
        <v>76</v>
      </c>
      <c r="D90" s="709" t="str">
        <f ca="1">IF('I2 LDC class'!$D$20="",'I2 LDC class'!$C$20,'I2 LDC class'!$D$20)</f>
        <v>Residential</v>
      </c>
      <c r="E90" s="709" t="str">
        <f ca="1">IF('I2 LDC class'!$D$21="",'I2 LDC class'!$C$21,'I2 LDC class'!$D$21)</f>
        <v>GS &lt;50</v>
      </c>
      <c r="F90" s="709" t="str">
        <f ca="1">IF('I2 LDC class'!$D$22="",'I2 LDC class'!$C$22,'I2 LDC class'!$D$22)</f>
        <v>GS&gt;50-Regular</v>
      </c>
      <c r="G90" s="709" t="str">
        <f ca="1">IF('I2 LDC class'!$D$23="",'I2 LDC class'!$C$23,'I2 LDC class'!$D$23)</f>
        <v>GS&gt; 50-TOU</v>
      </c>
      <c r="H90" s="709" t="str">
        <f ca="1">IF('I2 LDC class'!$D$24="",'I2 LDC class'!$C$24,'I2 LDC class'!$D$24)</f>
        <v>GS &gt;50-Intermediate</v>
      </c>
      <c r="I90" s="709" t="str">
        <f ca="1">IF('I2 LDC class'!$D$25="",'I2 LDC class'!$C$25,'I2 LDC class'!$D$25)</f>
        <v>Large Use &gt;5MW</v>
      </c>
      <c r="J90" s="709" t="str">
        <f ca="1">IF('I2 LDC class'!$D$26="",'I2 LDC class'!$C$26,'I2 LDC class'!$D$26)</f>
        <v>Street Light</v>
      </c>
      <c r="K90" s="709" t="str">
        <f ca="1">IF('I2 LDC class'!$D$27="",'I2 LDC class'!$C$27,'I2 LDC class'!$D$27)</f>
        <v>Sentinel</v>
      </c>
      <c r="L90" s="709" t="str">
        <f ca="1">IF('I2 LDC class'!$D$28="",'I2 LDC class'!$C$28,'I2 LDC class'!$D$28)</f>
        <v>Unmetered Scattered Load</v>
      </c>
      <c r="M90" s="709" t="str">
        <f ca="1">IF('I2 LDC class'!$D$29="",'I2 LDC class'!$C$29,'I2 LDC class'!$D$29)</f>
        <v>Embedded Distributor</v>
      </c>
      <c r="N90" s="709" t="str">
        <f ca="1">IF('I2 LDC class'!$D$30="",'I2 LDC class'!$C$30,'I2 LDC class'!$D$30)</f>
        <v>Back-up/Standby Power</v>
      </c>
      <c r="O90" s="709" t="str">
        <f ca="1">IF('I2 LDC class'!$D$31="",'I2 LDC class'!$C$31,'I2 LDC class'!$D$31)</f>
        <v>Rate Class 1</v>
      </c>
      <c r="P90" s="709" t="str">
        <f ca="1">IF('I2 LDC class'!$D$32="",'I2 LDC class'!$C$32,'I2 LDC class'!$D$32)</f>
        <v>Rate class 2</v>
      </c>
      <c r="Q90" s="709" t="str">
        <f ca="1">IF('I2 LDC class'!$D$33="",'I2 LDC class'!$C$33,'I2 LDC class'!$D$33)</f>
        <v>Rate class 3</v>
      </c>
      <c r="R90" s="709" t="str">
        <f ca="1">IF('I2 LDC class'!$D$34="",'I2 LDC class'!$C$34,'I2 LDC class'!$D$34)</f>
        <v>Rate class 4</v>
      </c>
      <c r="S90" s="709" t="str">
        <f ca="1">IF('I2 LDC class'!$D$35="",'I2 LDC class'!$C$35,'I2 LDC class'!$D$35)</f>
        <v>Rate class 5</v>
      </c>
      <c r="T90" s="709" t="str">
        <f ca="1">IF('I2 LDC class'!$D$36="",'I2 LDC class'!$C$36,'I2 LDC class'!$D$36)</f>
        <v>Rate class 6</v>
      </c>
      <c r="U90" s="709" t="str">
        <f ca="1">IF('I2 LDC class'!$D$37="",'I2 LDC class'!$C$37,'I2 LDC class'!$D$37)</f>
        <v>Rate class 7</v>
      </c>
      <c r="V90" s="709" t="str">
        <f ca="1">IF('I2 LDC class'!$D$38="",'I2 LDC class'!$C$38,'I2 LDC class'!$D$38)</f>
        <v>Rate class 8</v>
      </c>
      <c r="W90" s="710" t="str">
        <f ca="1">IF('I2 LDC class'!$D$39="",'I2 LDC class'!$C$39,'I2 LDC class'!$D$39)</f>
        <v>Rate class 9</v>
      </c>
      <c r="Z90" s="750"/>
    </row>
    <row r="91" spans="1:30" ht="12.75">
      <c r="A91" s="743"/>
      <c r="B91" s="744" t="s">
        <v>1391</v>
      </c>
      <c r="C91" s="745"/>
      <c r="D91" s="746"/>
      <c r="E91" s="747"/>
      <c r="F91" s="747"/>
      <c r="G91" s="747"/>
      <c r="H91" s="746"/>
      <c r="I91" s="747"/>
      <c r="J91" s="747"/>
      <c r="K91" s="747"/>
      <c r="L91" s="747"/>
      <c r="M91" s="747"/>
      <c r="N91" s="747"/>
      <c r="O91" s="747"/>
      <c r="P91" s="747"/>
      <c r="Q91" s="747"/>
      <c r="R91" s="747"/>
      <c r="S91" s="747"/>
      <c r="T91" s="747"/>
      <c r="U91" s="747"/>
      <c r="V91" s="747"/>
      <c r="W91" s="748"/>
      <c r="Z91" s="750"/>
    </row>
    <row r="92" spans="1:30" ht="12.75">
      <c r="A92" s="749">
        <v>1860</v>
      </c>
      <c r="B92" s="750" t="s">
        <v>431</v>
      </c>
      <c r="C92" s="751">
        <f>SUM(D92:W92)</f>
        <v>1635500.0000000002</v>
      </c>
      <c r="D92" s="291">
        <f ca="1">'O4 Summary by Class &amp; Accounts'!E59</f>
        <v>574119.27233920444</v>
      </c>
      <c r="E92" s="291">
        <f ca="1">'O4 Summary by Class &amp; Accounts'!F59</f>
        <v>982630.22767992248</v>
      </c>
      <c r="F92" s="291">
        <f ca="1">'O4 Summary by Class &amp; Accounts'!G59</f>
        <v>78750.49998087321</v>
      </c>
      <c r="G92" s="291">
        <f ca="1">'O4 Summary by Class &amp; Accounts'!H59</f>
        <v>0</v>
      </c>
      <c r="H92" s="291">
        <f ca="1">'O4 Summary by Class &amp; Accounts'!I59</f>
        <v>0</v>
      </c>
      <c r="I92" s="291">
        <f ca="1">'O4 Summary by Class &amp; Accounts'!J59</f>
        <v>0</v>
      </c>
      <c r="J92" s="291">
        <f ca="1">'O4 Summary by Class &amp; Accounts'!K59</f>
        <v>0</v>
      </c>
      <c r="K92" s="291">
        <f ca="1">'O4 Summary by Class &amp; Accounts'!L59</f>
        <v>0</v>
      </c>
      <c r="L92" s="291">
        <f ca="1">'O4 Summary by Class &amp; Accounts'!M59</f>
        <v>0</v>
      </c>
      <c r="M92" s="291">
        <f ca="1">'O4 Summary by Class &amp; Accounts'!N59</f>
        <v>0</v>
      </c>
      <c r="N92" s="291">
        <f ca="1">'O4 Summary by Class &amp; Accounts'!O59</f>
        <v>0</v>
      </c>
      <c r="O92" s="291">
        <f ca="1">'O4 Summary by Class &amp; Accounts'!P59</f>
        <v>0</v>
      </c>
      <c r="P92" s="291">
        <f ca="1">'O4 Summary by Class &amp; Accounts'!Q59</f>
        <v>0</v>
      </c>
      <c r="Q92" s="291">
        <f ca="1">'O4 Summary by Class &amp; Accounts'!R59</f>
        <v>0</v>
      </c>
      <c r="R92" s="291">
        <f ca="1">'O4 Summary by Class &amp; Accounts'!S59</f>
        <v>0</v>
      </c>
      <c r="S92" s="291">
        <f ca="1">'O4 Summary by Class &amp; Accounts'!T59</f>
        <v>0</v>
      </c>
      <c r="T92" s="291">
        <f ca="1">'O4 Summary by Class &amp; Accounts'!U59</f>
        <v>0</v>
      </c>
      <c r="U92" s="291">
        <f ca="1">'O4 Summary by Class &amp; Accounts'!V59</f>
        <v>0</v>
      </c>
      <c r="V92" s="291">
        <f ca="1">'O4 Summary by Class &amp; Accounts'!W59</f>
        <v>0</v>
      </c>
      <c r="W92" s="748">
        <f ca="1">'O4 Summary by Class &amp; Accounts'!X59</f>
        <v>0</v>
      </c>
      <c r="Z92" s="750" t="s">
        <v>87</v>
      </c>
    </row>
    <row r="93" spans="1:30" ht="12.75">
      <c r="A93" s="752"/>
      <c r="B93" s="753"/>
      <c r="C93" s="745"/>
      <c r="D93" s="746"/>
      <c r="E93" s="746"/>
      <c r="F93" s="746"/>
      <c r="G93" s="746"/>
      <c r="H93" s="746"/>
      <c r="I93" s="746"/>
      <c r="J93" s="746"/>
      <c r="K93" s="746"/>
      <c r="L93" s="746"/>
      <c r="M93" s="746"/>
      <c r="N93" s="746"/>
      <c r="O93" s="746"/>
      <c r="P93" s="746"/>
      <c r="Q93" s="746"/>
      <c r="R93" s="746"/>
      <c r="S93" s="746"/>
      <c r="T93" s="746"/>
      <c r="U93" s="746"/>
      <c r="V93" s="746"/>
      <c r="W93" s="754"/>
      <c r="Z93" s="750"/>
    </row>
    <row r="94" spans="1:30" ht="12.75">
      <c r="A94" s="749"/>
      <c r="B94" s="744" t="s">
        <v>338</v>
      </c>
      <c r="C94" s="745"/>
      <c r="D94" s="746"/>
      <c r="E94" s="746"/>
      <c r="F94" s="746"/>
      <c r="G94" s="746"/>
      <c r="H94" s="746"/>
      <c r="I94" s="746"/>
      <c r="J94" s="746"/>
      <c r="K94" s="746"/>
      <c r="L94" s="746"/>
      <c r="M94" s="746"/>
      <c r="N94" s="746"/>
      <c r="O94" s="746"/>
      <c r="P94" s="746"/>
      <c r="Q94" s="746"/>
      <c r="R94" s="746"/>
      <c r="S94" s="746"/>
      <c r="T94" s="746"/>
      <c r="U94" s="746"/>
      <c r="V94" s="746"/>
      <c r="W94" s="754"/>
      <c r="Z94" s="750"/>
    </row>
    <row r="95" spans="1:30" ht="25.5">
      <c r="A95" s="749"/>
      <c r="B95" s="750" t="s">
        <v>163</v>
      </c>
      <c r="C95" s="751">
        <f>SUM(D95:W95)</f>
        <v>-1112500</v>
      </c>
      <c r="D95" s="755">
        <f ca="1">'O7 Amortization'!AB57+'O7 Amortization'!AB127+'O7 Amortization'!AB197+'O7 Amortization'!AB267</f>
        <v>-390527.47812740132</v>
      </c>
      <c r="E95" s="755">
        <f ca="1">'O7 Amortization'!AC57+'O7 Amortization'!AC127+'O7 Amortization'!AC197+'O7 Amortization'!AC267</f>
        <v>-668404.84762697271</v>
      </c>
      <c r="F95" s="755">
        <f ca="1">'O7 Amortization'!AD57+'O7 Amortization'!AD127+'O7 Amortization'!AD197+'O7 Amortization'!AD267</f>
        <v>-53567.674245626084</v>
      </c>
      <c r="G95" s="755">
        <f ca="1">'O7 Amortization'!AE57+'O7 Amortization'!AE127+'O7 Amortization'!AE197+'O7 Amortization'!AE267</f>
        <v>0</v>
      </c>
      <c r="H95" s="755">
        <f ca="1">'O7 Amortization'!AF57+'O7 Amortization'!AF127+'O7 Amortization'!AF197+'O7 Amortization'!AF267</f>
        <v>0</v>
      </c>
      <c r="I95" s="755">
        <f ca="1">'O7 Amortization'!AG57+'O7 Amortization'!AG127+'O7 Amortization'!AG197+'O7 Amortization'!AG267</f>
        <v>0</v>
      </c>
      <c r="J95" s="755">
        <f ca="1">'O7 Amortization'!AH57+'O7 Amortization'!AH127+'O7 Amortization'!AH197+'O7 Amortization'!AH267</f>
        <v>0</v>
      </c>
      <c r="K95" s="755">
        <f ca="1">'O7 Amortization'!AI57+'O7 Amortization'!AI127+'O7 Amortization'!AI197+'O7 Amortization'!AI267</f>
        <v>0</v>
      </c>
      <c r="L95" s="755">
        <f ca="1">'O7 Amortization'!AJ57+'O7 Amortization'!AJ127+'O7 Amortization'!AJ197+'O7 Amortization'!AJ267</f>
        <v>0</v>
      </c>
      <c r="M95" s="755">
        <f ca="1">'O7 Amortization'!AK57+'O7 Amortization'!AK127+'O7 Amortization'!AK197+'O7 Amortization'!AK267</f>
        <v>0</v>
      </c>
      <c r="N95" s="755">
        <f ca="1">'O7 Amortization'!AL57+'O7 Amortization'!AL127+'O7 Amortization'!AL197+'O7 Amortization'!AL267</f>
        <v>0</v>
      </c>
      <c r="O95" s="755">
        <f ca="1">'O7 Amortization'!AM57+'O7 Amortization'!AM127+'O7 Amortization'!AM197+'O7 Amortization'!AM267</f>
        <v>0</v>
      </c>
      <c r="P95" s="755">
        <f ca="1">'O7 Amortization'!AN57+'O7 Amortization'!AN127+'O7 Amortization'!AN197+'O7 Amortization'!AN267</f>
        <v>0</v>
      </c>
      <c r="Q95" s="755">
        <f ca="1">'O7 Amortization'!AO57+'O7 Amortization'!AO127+'O7 Amortization'!AO197+'O7 Amortization'!AO267</f>
        <v>0</v>
      </c>
      <c r="R95" s="755">
        <f ca="1">'O7 Amortization'!AP57+'O7 Amortization'!AP127+'O7 Amortization'!AP197+'O7 Amortization'!AP267</f>
        <v>0</v>
      </c>
      <c r="S95" s="755">
        <f ca="1">'O7 Amortization'!AQ57+'O7 Amortization'!AQ127+'O7 Amortization'!AQ197+'O7 Amortization'!AQ267</f>
        <v>0</v>
      </c>
      <c r="T95" s="755">
        <f ca="1">'O7 Amortization'!AR57+'O7 Amortization'!AR127+'O7 Amortization'!AR197+'O7 Amortization'!AR267</f>
        <v>0</v>
      </c>
      <c r="U95" s="755">
        <f ca="1">'O7 Amortization'!AS57+'O7 Amortization'!AS127+'O7 Amortization'!AS197+'O7 Amortization'!AS267</f>
        <v>0</v>
      </c>
      <c r="V95" s="755">
        <f ca="1">'O7 Amortization'!AT57+'O7 Amortization'!AT127+'O7 Amortization'!AT197+'O7 Amortization'!AT267</f>
        <v>0</v>
      </c>
      <c r="W95" s="756">
        <f ca="1">'O7 Amortization'!AU57+'O7 Amortization'!AU127+'O7 Amortization'!AU197+'O7 Amortization'!AU267</f>
        <v>0</v>
      </c>
      <c r="Z95" s="750"/>
    </row>
    <row r="96" spans="1:30" ht="12.75">
      <c r="A96" s="757"/>
      <c r="B96" s="758" t="s">
        <v>820</v>
      </c>
      <c r="C96" s="751">
        <f>SUM(D96:W96)</f>
        <v>523000</v>
      </c>
      <c r="D96" s="291">
        <f>D92+D95</f>
        <v>183591.79421180312</v>
      </c>
      <c r="E96" s="291">
        <f t="shared" ref="E96:K96" si="17">E92+E95</f>
        <v>314225.38005294977</v>
      </c>
      <c r="F96" s="291">
        <f t="shared" si="17"/>
        <v>25182.825735247126</v>
      </c>
      <c r="G96" s="291">
        <f t="shared" si="17"/>
        <v>0</v>
      </c>
      <c r="H96" s="291">
        <f t="shared" si="17"/>
        <v>0</v>
      </c>
      <c r="I96" s="291">
        <f t="shared" si="17"/>
        <v>0</v>
      </c>
      <c r="J96" s="291">
        <f t="shared" si="17"/>
        <v>0</v>
      </c>
      <c r="K96" s="291">
        <f t="shared" si="17"/>
        <v>0</v>
      </c>
      <c r="L96" s="291">
        <f t="shared" ref="L96:W96" si="18">L92+L95</f>
        <v>0</v>
      </c>
      <c r="M96" s="291">
        <f t="shared" si="18"/>
        <v>0</v>
      </c>
      <c r="N96" s="291">
        <f t="shared" si="18"/>
        <v>0</v>
      </c>
      <c r="O96" s="291">
        <f t="shared" si="18"/>
        <v>0</v>
      </c>
      <c r="P96" s="291">
        <f t="shared" si="18"/>
        <v>0</v>
      </c>
      <c r="Q96" s="291">
        <f t="shared" si="18"/>
        <v>0</v>
      </c>
      <c r="R96" s="291">
        <f t="shared" si="18"/>
        <v>0</v>
      </c>
      <c r="S96" s="291">
        <f t="shared" si="18"/>
        <v>0</v>
      </c>
      <c r="T96" s="291">
        <f t="shared" si="18"/>
        <v>0</v>
      </c>
      <c r="U96" s="291">
        <f t="shared" si="18"/>
        <v>0</v>
      </c>
      <c r="V96" s="291">
        <f t="shared" si="18"/>
        <v>0</v>
      </c>
      <c r="W96" s="748">
        <f t="shared" si="18"/>
        <v>0</v>
      </c>
      <c r="X96" s="377"/>
      <c r="Y96" s="377"/>
      <c r="Z96" s="750"/>
      <c r="AA96" s="377"/>
      <c r="AB96" s="377"/>
      <c r="AC96" s="377"/>
      <c r="AD96" s="377"/>
    </row>
    <row r="97" spans="1:30" ht="12.75">
      <c r="A97" s="749"/>
      <c r="B97" s="758" t="s">
        <v>826</v>
      </c>
      <c r="C97" s="751">
        <f>SUM(D97:W97)</f>
        <v>70449.002178801398</v>
      </c>
      <c r="D97" s="291">
        <f t="shared" ref="D97:W97" si="19">IF(ISERROR(D96/D32*D28),0,D96/D32*D28)</f>
        <v>24844.419482593352</v>
      </c>
      <c r="E97" s="291">
        <f t="shared" si="19"/>
        <v>42243.296741210499</v>
      </c>
      <c r="F97" s="291">
        <f t="shared" si="19"/>
        <v>3361.2859549975528</v>
      </c>
      <c r="G97" s="291">
        <f t="shared" si="19"/>
        <v>0</v>
      </c>
      <c r="H97" s="291">
        <f t="shared" si="19"/>
        <v>0</v>
      </c>
      <c r="I97" s="291">
        <f t="shared" si="19"/>
        <v>0</v>
      </c>
      <c r="J97" s="291">
        <f t="shared" si="19"/>
        <v>0</v>
      </c>
      <c r="K97" s="291">
        <f t="shared" si="19"/>
        <v>0</v>
      </c>
      <c r="L97" s="291">
        <f t="shared" si="19"/>
        <v>0</v>
      </c>
      <c r="M97" s="291">
        <f t="shared" si="19"/>
        <v>0</v>
      </c>
      <c r="N97" s="291">
        <f t="shared" si="19"/>
        <v>0</v>
      </c>
      <c r="O97" s="291">
        <f t="shared" si="19"/>
        <v>0</v>
      </c>
      <c r="P97" s="291">
        <f t="shared" si="19"/>
        <v>0</v>
      </c>
      <c r="Q97" s="291">
        <f t="shared" si="19"/>
        <v>0</v>
      </c>
      <c r="R97" s="291">
        <f t="shared" si="19"/>
        <v>0</v>
      </c>
      <c r="S97" s="291">
        <f t="shared" si="19"/>
        <v>0</v>
      </c>
      <c r="T97" s="291">
        <f t="shared" si="19"/>
        <v>0</v>
      </c>
      <c r="U97" s="291">
        <f t="shared" si="19"/>
        <v>0</v>
      </c>
      <c r="V97" s="291">
        <f t="shared" si="19"/>
        <v>0</v>
      </c>
      <c r="W97" s="748">
        <f t="shared" si="19"/>
        <v>0</v>
      </c>
      <c r="Z97" s="750"/>
    </row>
    <row r="98" spans="1:30" ht="25.5">
      <c r="A98" s="749"/>
      <c r="B98" s="758" t="s">
        <v>827</v>
      </c>
      <c r="C98" s="751">
        <f>SUM(D98:W98)</f>
        <v>593449.00217880146</v>
      </c>
      <c r="D98" s="291">
        <f>SUM(D96:D97)</f>
        <v>208436.21369439649</v>
      </c>
      <c r="E98" s="291">
        <f t="shared" ref="E98:W98" si="20">SUM(E96:E97)</f>
        <v>356468.67679416027</v>
      </c>
      <c r="F98" s="291">
        <f t="shared" si="20"/>
        <v>28544.111690244681</v>
      </c>
      <c r="G98" s="291">
        <f t="shared" si="20"/>
        <v>0</v>
      </c>
      <c r="H98" s="291">
        <f t="shared" si="20"/>
        <v>0</v>
      </c>
      <c r="I98" s="291">
        <f t="shared" si="20"/>
        <v>0</v>
      </c>
      <c r="J98" s="291">
        <f t="shared" si="20"/>
        <v>0</v>
      </c>
      <c r="K98" s="291">
        <f t="shared" si="20"/>
        <v>0</v>
      </c>
      <c r="L98" s="291">
        <f t="shared" si="20"/>
        <v>0</v>
      </c>
      <c r="M98" s="291">
        <f t="shared" si="20"/>
        <v>0</v>
      </c>
      <c r="N98" s="291">
        <f t="shared" si="20"/>
        <v>0</v>
      </c>
      <c r="O98" s="291">
        <f t="shared" si="20"/>
        <v>0</v>
      </c>
      <c r="P98" s="291">
        <f t="shared" si="20"/>
        <v>0</v>
      </c>
      <c r="Q98" s="291">
        <f t="shared" si="20"/>
        <v>0</v>
      </c>
      <c r="R98" s="291">
        <f t="shared" si="20"/>
        <v>0</v>
      </c>
      <c r="S98" s="291">
        <f t="shared" si="20"/>
        <v>0</v>
      </c>
      <c r="T98" s="291">
        <f t="shared" si="20"/>
        <v>0</v>
      </c>
      <c r="U98" s="291">
        <f t="shared" si="20"/>
        <v>0</v>
      </c>
      <c r="V98" s="291">
        <f t="shared" si="20"/>
        <v>0</v>
      </c>
      <c r="W98" s="748">
        <f t="shared" si="20"/>
        <v>0</v>
      </c>
      <c r="Z98" s="750"/>
    </row>
    <row r="99" spans="1:30" ht="12.75">
      <c r="A99" s="752"/>
      <c r="B99" s="753"/>
      <c r="C99" s="745"/>
      <c r="D99" s="746"/>
      <c r="E99" s="746"/>
      <c r="F99" s="746"/>
      <c r="G99" s="746"/>
      <c r="H99" s="746"/>
      <c r="I99" s="746"/>
      <c r="J99" s="746"/>
      <c r="K99" s="746"/>
      <c r="L99" s="746"/>
      <c r="M99" s="746"/>
      <c r="N99" s="746"/>
      <c r="O99" s="746"/>
      <c r="P99" s="746"/>
      <c r="Q99" s="746"/>
      <c r="R99" s="746"/>
      <c r="S99" s="746"/>
      <c r="T99" s="746"/>
      <c r="U99" s="746"/>
      <c r="V99" s="746"/>
      <c r="W99" s="754"/>
      <c r="Z99" s="750"/>
    </row>
    <row r="100" spans="1:30" ht="12.75">
      <c r="A100" s="759"/>
      <c r="B100" s="744" t="s">
        <v>164</v>
      </c>
      <c r="C100" s="745"/>
      <c r="D100" s="746"/>
      <c r="E100" s="746"/>
      <c r="F100" s="746"/>
      <c r="G100" s="746"/>
      <c r="H100" s="746"/>
      <c r="I100" s="746"/>
      <c r="J100" s="746"/>
      <c r="K100" s="746"/>
      <c r="L100" s="746"/>
      <c r="M100" s="746"/>
      <c r="N100" s="746"/>
      <c r="O100" s="746"/>
      <c r="P100" s="746"/>
      <c r="Q100" s="746"/>
      <c r="R100" s="746"/>
      <c r="S100" s="746"/>
      <c r="T100" s="746"/>
      <c r="U100" s="746"/>
      <c r="V100" s="746"/>
      <c r="W100" s="754"/>
      <c r="Z100" s="750"/>
    </row>
    <row r="101" spans="1:30" s="84" customFormat="1" ht="12.75">
      <c r="A101" s="424">
        <v>4082</v>
      </c>
      <c r="B101" s="760" t="s">
        <v>1332</v>
      </c>
      <c r="C101" s="751">
        <f>SUM(D101:W101)</f>
        <v>-21000.000000000004</v>
      </c>
      <c r="D101" s="761">
        <f ca="1">'O4 Summary by Class &amp; Accounts'!E85</f>
        <v>-15695.316082541764</v>
      </c>
      <c r="E101" s="761">
        <f ca="1">'O4 Summary by Class &amp; Accounts'!F85</f>
        <v>-3728.1362594169668</v>
      </c>
      <c r="F101" s="761">
        <f ca="1">'O4 Summary by Class &amp; Accounts'!G85</f>
        <v>-1511.8899443170653</v>
      </c>
      <c r="G101" s="761">
        <f ca="1">'O4 Summary by Class &amp; Accounts'!H85</f>
        <v>0</v>
      </c>
      <c r="H101" s="761">
        <f ca="1">'O4 Summary by Class &amp; Accounts'!I85</f>
        <v>0</v>
      </c>
      <c r="I101" s="761">
        <f ca="1">'O4 Summary by Class &amp; Accounts'!J85</f>
        <v>0</v>
      </c>
      <c r="J101" s="761">
        <f ca="1">'O4 Summary by Class &amp; Accounts'!K85</f>
        <v>-6.878480183426138</v>
      </c>
      <c r="K101" s="761">
        <f ca="1">'O4 Summary by Class &amp; Accounts'!L85</f>
        <v>-37.143792990501147</v>
      </c>
      <c r="L101" s="761">
        <f ca="1">'O4 Summary by Class &amp; Accounts'!M85</f>
        <v>-20.635440550278414</v>
      </c>
      <c r="M101" s="761">
        <f ca="1">'O4 Summary by Class &amp; Accounts'!N85</f>
        <v>0</v>
      </c>
      <c r="N101" s="761">
        <f ca="1">'O4 Summary by Class &amp; Accounts'!O85</f>
        <v>0</v>
      </c>
      <c r="O101" s="761">
        <f ca="1">'O4 Summary by Class &amp; Accounts'!P85</f>
        <v>0</v>
      </c>
      <c r="P101" s="761">
        <f ca="1">'O4 Summary by Class &amp; Accounts'!Q85</f>
        <v>0</v>
      </c>
      <c r="Q101" s="761">
        <f ca="1">'O4 Summary by Class &amp; Accounts'!R85</f>
        <v>0</v>
      </c>
      <c r="R101" s="761">
        <f ca="1">'O4 Summary by Class &amp; Accounts'!S85</f>
        <v>0</v>
      </c>
      <c r="S101" s="761">
        <f ca="1">'O4 Summary by Class &amp; Accounts'!T85</f>
        <v>0</v>
      </c>
      <c r="T101" s="761">
        <f ca="1">'O4 Summary by Class &amp; Accounts'!U85</f>
        <v>0</v>
      </c>
      <c r="U101" s="761">
        <f ca="1">'O4 Summary by Class &amp; Accounts'!V85</f>
        <v>0</v>
      </c>
      <c r="V101" s="761">
        <f ca="1">'O4 Summary by Class &amp; Accounts'!W85</f>
        <v>0</v>
      </c>
      <c r="W101" s="762">
        <f ca="1">'O4 Summary by Class &amp; Accounts'!X85</f>
        <v>0</v>
      </c>
      <c r="X101" s="700"/>
      <c r="Y101" s="701"/>
      <c r="Z101" s="750" t="s">
        <v>891</v>
      </c>
      <c r="AA101" s="701"/>
      <c r="AB101" s="701"/>
      <c r="AC101" s="701"/>
      <c r="AD101" s="701"/>
    </row>
    <row r="102" spans="1:30" s="84" customFormat="1" ht="12.75">
      <c r="A102" s="424">
        <v>4084</v>
      </c>
      <c r="B102" s="760" t="s">
        <v>964</v>
      </c>
      <c r="C102" s="751">
        <f>SUM(D102:W102)</f>
        <v>-1000</v>
      </c>
      <c r="D102" s="761">
        <f ca="1">'O4 Summary by Class &amp; Accounts'!E86</f>
        <v>-747.39600393056014</v>
      </c>
      <c r="E102" s="761">
        <f ca="1">'O4 Summary by Class &amp; Accounts'!F86</f>
        <v>-177.5302980674746</v>
      </c>
      <c r="F102" s="761">
        <f ca="1">'O4 Summary by Class &amp; Accounts'!G86</f>
        <v>-71.994759253193578</v>
      </c>
      <c r="G102" s="761">
        <f ca="1">'O4 Summary by Class &amp; Accounts'!H86</f>
        <v>0</v>
      </c>
      <c r="H102" s="761">
        <f ca="1">'O4 Summary by Class &amp; Accounts'!I86</f>
        <v>0</v>
      </c>
      <c r="I102" s="761">
        <f ca="1">'O4 Summary by Class &amp; Accounts'!J86</f>
        <v>0</v>
      </c>
      <c r="J102" s="761">
        <f ca="1">'O4 Summary by Class &amp; Accounts'!K86</f>
        <v>-0.32754667540124466</v>
      </c>
      <c r="K102" s="761">
        <f ca="1">'O4 Summary by Class &amp; Accounts'!L86</f>
        <v>-1.7687520471667213</v>
      </c>
      <c r="L102" s="761">
        <f ca="1">'O4 Summary by Class &amp; Accounts'!M86</f>
        <v>-0.98264002620373392</v>
      </c>
      <c r="M102" s="761">
        <f ca="1">'O4 Summary by Class &amp; Accounts'!N86</f>
        <v>0</v>
      </c>
      <c r="N102" s="761">
        <f ca="1">'O4 Summary by Class &amp; Accounts'!O86</f>
        <v>0</v>
      </c>
      <c r="O102" s="761">
        <f ca="1">'O4 Summary by Class &amp; Accounts'!P86</f>
        <v>0</v>
      </c>
      <c r="P102" s="761">
        <f ca="1">'O4 Summary by Class &amp; Accounts'!Q86</f>
        <v>0</v>
      </c>
      <c r="Q102" s="761">
        <f ca="1">'O4 Summary by Class &amp; Accounts'!R86</f>
        <v>0</v>
      </c>
      <c r="R102" s="761">
        <f ca="1">'O4 Summary by Class &amp; Accounts'!S86</f>
        <v>0</v>
      </c>
      <c r="S102" s="761">
        <f ca="1">'O4 Summary by Class &amp; Accounts'!T86</f>
        <v>0</v>
      </c>
      <c r="T102" s="761">
        <f ca="1">'O4 Summary by Class &amp; Accounts'!U86</f>
        <v>0</v>
      </c>
      <c r="U102" s="761">
        <f ca="1">'O4 Summary by Class &amp; Accounts'!V86</f>
        <v>0</v>
      </c>
      <c r="V102" s="761">
        <f ca="1">'O4 Summary by Class &amp; Accounts'!W86</f>
        <v>0</v>
      </c>
      <c r="W102" s="762">
        <f ca="1">'O4 Summary by Class &amp; Accounts'!X86</f>
        <v>0</v>
      </c>
      <c r="X102" s="700"/>
      <c r="Y102" s="701"/>
      <c r="Z102" s="750" t="s">
        <v>891</v>
      </c>
      <c r="AA102" s="701"/>
      <c r="AB102" s="701"/>
      <c r="AC102" s="701"/>
      <c r="AD102" s="701"/>
    </row>
    <row r="103" spans="1:30" s="84" customFormat="1" ht="12.75">
      <c r="A103" s="424">
        <v>4090</v>
      </c>
      <c r="B103" s="760" t="s">
        <v>969</v>
      </c>
      <c r="C103" s="751">
        <f>SUM(D103:W103)</f>
        <v>0</v>
      </c>
      <c r="D103" s="761">
        <f ca="1">'O4 Summary by Class &amp; Accounts'!E87</f>
        <v>0</v>
      </c>
      <c r="E103" s="761">
        <f ca="1">'O4 Summary by Class &amp; Accounts'!F87</f>
        <v>0</v>
      </c>
      <c r="F103" s="761">
        <f ca="1">'O4 Summary by Class &amp; Accounts'!G87</f>
        <v>0</v>
      </c>
      <c r="G103" s="761">
        <f ca="1">'O4 Summary by Class &amp; Accounts'!H87</f>
        <v>0</v>
      </c>
      <c r="H103" s="761">
        <f ca="1">'O4 Summary by Class &amp; Accounts'!I87</f>
        <v>0</v>
      </c>
      <c r="I103" s="761">
        <f ca="1">'O4 Summary by Class &amp; Accounts'!J87</f>
        <v>0</v>
      </c>
      <c r="J103" s="761">
        <f ca="1">'O4 Summary by Class &amp; Accounts'!K87</f>
        <v>0</v>
      </c>
      <c r="K103" s="761">
        <f ca="1">'O4 Summary by Class &amp; Accounts'!L87</f>
        <v>0</v>
      </c>
      <c r="L103" s="761">
        <f ca="1">'O4 Summary by Class &amp; Accounts'!M87</f>
        <v>0</v>
      </c>
      <c r="M103" s="761">
        <f ca="1">'O4 Summary by Class &amp; Accounts'!N87</f>
        <v>0</v>
      </c>
      <c r="N103" s="761">
        <f ca="1">'O4 Summary by Class &amp; Accounts'!O87</f>
        <v>0</v>
      </c>
      <c r="O103" s="761">
        <f ca="1">'O4 Summary by Class &amp; Accounts'!P87</f>
        <v>0</v>
      </c>
      <c r="P103" s="761">
        <f ca="1">'O4 Summary by Class &amp; Accounts'!Q87</f>
        <v>0</v>
      </c>
      <c r="Q103" s="761">
        <f ca="1">'O4 Summary by Class &amp; Accounts'!R87</f>
        <v>0</v>
      </c>
      <c r="R103" s="761">
        <f ca="1">'O4 Summary by Class &amp; Accounts'!S87</f>
        <v>0</v>
      </c>
      <c r="S103" s="761">
        <f ca="1">'O4 Summary by Class &amp; Accounts'!T87</f>
        <v>0</v>
      </c>
      <c r="T103" s="761">
        <f ca="1">'O4 Summary by Class &amp; Accounts'!U87</f>
        <v>0</v>
      </c>
      <c r="U103" s="761">
        <f ca="1">'O4 Summary by Class &amp; Accounts'!V87</f>
        <v>0</v>
      </c>
      <c r="V103" s="761">
        <f ca="1">'O4 Summary by Class &amp; Accounts'!W87</f>
        <v>0</v>
      </c>
      <c r="W103" s="762">
        <f ca="1">'O4 Summary by Class &amp; Accounts'!X87</f>
        <v>0</v>
      </c>
      <c r="X103" s="700"/>
      <c r="Y103" s="701"/>
      <c r="Z103" s="750" t="s">
        <v>891</v>
      </c>
      <c r="AA103" s="701"/>
      <c r="AB103" s="701"/>
      <c r="AC103" s="701"/>
      <c r="AD103" s="701"/>
    </row>
    <row r="104" spans="1:30" s="84" customFormat="1" ht="12.75">
      <c r="A104" s="424">
        <v>4220</v>
      </c>
      <c r="B104" s="760" t="s">
        <v>975</v>
      </c>
      <c r="C104" s="751">
        <f>SUM(D104:W104)</f>
        <v>-90000</v>
      </c>
      <c r="D104" s="761">
        <f ca="1">'O4 Summary by Class &amp; Accounts'!E91</f>
        <v>-45005.398579911271</v>
      </c>
      <c r="E104" s="761">
        <f ca="1">'O4 Summary by Class &amp; Accounts'!F91</f>
        <v>-15608.721470635048</v>
      </c>
      <c r="F104" s="761">
        <f ca="1">'O4 Summary by Class &amp; Accounts'!G91</f>
        <v>-22623.419511122265</v>
      </c>
      <c r="G104" s="761">
        <f ca="1">'O4 Summary by Class &amp; Accounts'!H91</f>
        <v>0</v>
      </c>
      <c r="H104" s="761">
        <f ca="1">'O4 Summary by Class &amp; Accounts'!I91</f>
        <v>0</v>
      </c>
      <c r="I104" s="761">
        <f ca="1">'O4 Summary by Class &amp; Accounts'!J91</f>
        <v>0</v>
      </c>
      <c r="J104" s="761">
        <f ca="1">'O4 Summary by Class &amp; Accounts'!K91</f>
        <v>-6119.8580194641709</v>
      </c>
      <c r="K104" s="761">
        <f ca="1">'O4 Summary by Class &amp; Accounts'!L91</f>
        <v>-335.81134145749479</v>
      </c>
      <c r="L104" s="761">
        <f ca="1">'O4 Summary by Class &amp; Accounts'!M91</f>
        <v>-306.79107740975087</v>
      </c>
      <c r="M104" s="761">
        <f ca="1">'O4 Summary by Class &amp; Accounts'!N91</f>
        <v>0</v>
      </c>
      <c r="N104" s="761">
        <f ca="1">'O4 Summary by Class &amp; Accounts'!O91</f>
        <v>0</v>
      </c>
      <c r="O104" s="761">
        <f ca="1">'O4 Summary by Class &amp; Accounts'!P91</f>
        <v>0</v>
      </c>
      <c r="P104" s="761">
        <f ca="1">'O4 Summary by Class &amp; Accounts'!Q91</f>
        <v>0</v>
      </c>
      <c r="Q104" s="761">
        <f ca="1">'O4 Summary by Class &amp; Accounts'!R91</f>
        <v>0</v>
      </c>
      <c r="R104" s="761">
        <f ca="1">'O4 Summary by Class &amp; Accounts'!S91</f>
        <v>0</v>
      </c>
      <c r="S104" s="761">
        <f ca="1">'O4 Summary by Class &amp; Accounts'!T91</f>
        <v>0</v>
      </c>
      <c r="T104" s="761">
        <f ca="1">'O4 Summary by Class &amp; Accounts'!U91</f>
        <v>0</v>
      </c>
      <c r="U104" s="761">
        <f ca="1">'O4 Summary by Class &amp; Accounts'!V91</f>
        <v>0</v>
      </c>
      <c r="V104" s="761">
        <f ca="1">'O4 Summary by Class &amp; Accounts'!W91</f>
        <v>0</v>
      </c>
      <c r="W104" s="762">
        <f ca="1">'O4 Summary by Class &amp; Accounts'!X91</f>
        <v>0</v>
      </c>
      <c r="X104" s="700"/>
      <c r="Y104" s="701"/>
      <c r="Z104" s="750" t="s">
        <v>788</v>
      </c>
      <c r="AA104" s="701"/>
      <c r="AB104" s="701"/>
      <c r="AC104" s="701"/>
      <c r="AD104" s="701"/>
    </row>
    <row r="105" spans="1:30" s="658" customFormat="1" ht="12.75">
      <c r="A105" s="763">
        <v>4225</v>
      </c>
      <c r="B105" s="764" t="s">
        <v>976</v>
      </c>
      <c r="C105" s="765">
        <f>SUM(D105:W105)</f>
        <v>-60000</v>
      </c>
      <c r="D105" s="766">
        <f ca="1">'O4 Summary by Class &amp; Accounts'!E92</f>
        <v>-29275.347719650039</v>
      </c>
      <c r="E105" s="766">
        <f ca="1">'O4 Summary by Class &amp; Accounts'!F92</f>
        <v>-9418.4784776528468</v>
      </c>
      <c r="F105" s="766">
        <f ca="1">'O4 Summary by Class &amp; Accounts'!G92</f>
        <v>-21301.481877608363</v>
      </c>
      <c r="G105" s="766">
        <f ca="1">'O4 Summary by Class &amp; Accounts'!H92</f>
        <v>0</v>
      </c>
      <c r="H105" s="766">
        <f ca="1">'O4 Summary by Class &amp; Accounts'!I92</f>
        <v>0</v>
      </c>
      <c r="I105" s="766">
        <f ca="1">'O4 Summary by Class &amp; Accounts'!J92</f>
        <v>0</v>
      </c>
      <c r="J105" s="766">
        <f ca="1">'O4 Summary by Class &amp; Accounts'!K92</f>
        <v>0</v>
      </c>
      <c r="K105" s="766">
        <f ca="1">'O4 Summary by Class &amp; Accounts'!L92</f>
        <v>-4.6919250887510762</v>
      </c>
      <c r="L105" s="766">
        <f ca="1">'O4 Summary by Class &amp; Accounts'!M92</f>
        <v>0</v>
      </c>
      <c r="M105" s="766">
        <f ca="1">'O4 Summary by Class &amp; Accounts'!N92</f>
        <v>0</v>
      </c>
      <c r="N105" s="766">
        <f ca="1">'O4 Summary by Class &amp; Accounts'!O92</f>
        <v>0</v>
      </c>
      <c r="O105" s="766">
        <f ca="1">'O4 Summary by Class &amp; Accounts'!P92</f>
        <v>0</v>
      </c>
      <c r="P105" s="766">
        <f ca="1">'O4 Summary by Class &amp; Accounts'!Q92</f>
        <v>0</v>
      </c>
      <c r="Q105" s="766">
        <f ca="1">'O4 Summary by Class &amp; Accounts'!R92</f>
        <v>0</v>
      </c>
      <c r="R105" s="766">
        <f ca="1">'O4 Summary by Class &amp; Accounts'!S92</f>
        <v>0</v>
      </c>
      <c r="S105" s="766">
        <f ca="1">'O4 Summary by Class &amp; Accounts'!T92</f>
        <v>0</v>
      </c>
      <c r="T105" s="766">
        <f ca="1">'O4 Summary by Class &amp; Accounts'!U92</f>
        <v>0</v>
      </c>
      <c r="U105" s="766">
        <f ca="1">'O4 Summary by Class &amp; Accounts'!V92</f>
        <v>0</v>
      </c>
      <c r="V105" s="766">
        <f ca="1">'O4 Summary by Class &amp; Accounts'!W92</f>
        <v>0</v>
      </c>
      <c r="W105" s="767">
        <f ca="1">'O4 Summary by Class &amp; Accounts'!X92</f>
        <v>0</v>
      </c>
      <c r="X105" s="702"/>
      <c r="Y105" s="703"/>
      <c r="Z105" s="750" t="s">
        <v>1071</v>
      </c>
      <c r="AA105" s="703"/>
      <c r="AB105" s="703"/>
      <c r="AC105" s="703"/>
      <c r="AD105" s="703"/>
    </row>
    <row r="106" spans="1:30" s="7" customFormat="1" ht="12.75">
      <c r="A106" s="768"/>
      <c r="B106" s="769"/>
      <c r="C106" s="745"/>
      <c r="D106" s="770"/>
      <c r="E106" s="770"/>
      <c r="F106" s="770"/>
      <c r="G106" s="770"/>
      <c r="H106" s="770"/>
      <c r="I106" s="770"/>
      <c r="J106" s="770"/>
      <c r="K106" s="770"/>
      <c r="L106" s="770"/>
      <c r="M106" s="770"/>
      <c r="N106" s="770"/>
      <c r="O106" s="770"/>
      <c r="P106" s="770"/>
      <c r="Q106" s="770"/>
      <c r="R106" s="770"/>
      <c r="S106" s="770"/>
      <c r="T106" s="770"/>
      <c r="U106" s="770"/>
      <c r="V106" s="770"/>
      <c r="W106" s="756"/>
      <c r="X106" s="689"/>
      <c r="Y106" s="697"/>
      <c r="Z106" s="750"/>
      <c r="AA106" s="697"/>
      <c r="AB106" s="697"/>
      <c r="AC106" s="697"/>
      <c r="AD106" s="697"/>
    </row>
    <row r="107" spans="1:30" ht="12.75">
      <c r="A107" s="771"/>
      <c r="B107" s="1018" t="s">
        <v>21</v>
      </c>
      <c r="C107" s="1013">
        <f t="shared" ref="C107:W107" si="21">+SUM(C101:C105)</f>
        <v>-172000</v>
      </c>
      <c r="D107" s="1014">
        <f t="shared" si="21"/>
        <v>-90723.458386033628</v>
      </c>
      <c r="E107" s="1014">
        <f t="shared" si="21"/>
        <v>-28932.866505772337</v>
      </c>
      <c r="F107" s="1014">
        <f t="shared" si="21"/>
        <v>-45508.786092300885</v>
      </c>
      <c r="G107" s="1014">
        <f t="shared" si="21"/>
        <v>0</v>
      </c>
      <c r="H107" s="1014">
        <f t="shared" si="21"/>
        <v>0</v>
      </c>
      <c r="I107" s="1014">
        <f t="shared" si="21"/>
        <v>0</v>
      </c>
      <c r="J107" s="1014">
        <f t="shared" si="21"/>
        <v>-6127.0640463229984</v>
      </c>
      <c r="K107" s="1014">
        <f t="shared" si="21"/>
        <v>-379.41581158391375</v>
      </c>
      <c r="L107" s="1014">
        <f t="shared" si="21"/>
        <v>-328.40915798623303</v>
      </c>
      <c r="M107" s="1014">
        <f t="shared" si="21"/>
        <v>0</v>
      </c>
      <c r="N107" s="1014">
        <f t="shared" si="21"/>
        <v>0</v>
      </c>
      <c r="O107" s="1014">
        <f t="shared" si="21"/>
        <v>0</v>
      </c>
      <c r="P107" s="1014">
        <f t="shared" si="21"/>
        <v>0</v>
      </c>
      <c r="Q107" s="1014">
        <f t="shared" si="21"/>
        <v>0</v>
      </c>
      <c r="R107" s="1014">
        <f t="shared" si="21"/>
        <v>0</v>
      </c>
      <c r="S107" s="1014">
        <f t="shared" si="21"/>
        <v>0</v>
      </c>
      <c r="T107" s="1014">
        <f t="shared" si="21"/>
        <v>0</v>
      </c>
      <c r="U107" s="1014">
        <f t="shared" si="21"/>
        <v>0</v>
      </c>
      <c r="V107" s="1014">
        <f t="shared" si="21"/>
        <v>0</v>
      </c>
      <c r="W107" s="1015">
        <f t="shared" si="21"/>
        <v>0</v>
      </c>
      <c r="Z107" s="750"/>
    </row>
    <row r="108" spans="1:30" ht="12.75">
      <c r="A108" s="752"/>
      <c r="B108" s="753"/>
      <c r="C108" s="745"/>
      <c r="D108" s="746"/>
      <c r="E108" s="746"/>
      <c r="F108" s="746"/>
      <c r="G108" s="746"/>
      <c r="H108" s="746"/>
      <c r="I108" s="746"/>
      <c r="J108" s="746"/>
      <c r="K108" s="746"/>
      <c r="L108" s="746"/>
      <c r="M108" s="746"/>
      <c r="N108" s="746"/>
      <c r="O108" s="746"/>
      <c r="P108" s="746"/>
      <c r="Q108" s="746"/>
      <c r="R108" s="746"/>
      <c r="S108" s="746"/>
      <c r="T108" s="746"/>
      <c r="U108" s="746"/>
      <c r="V108" s="746"/>
      <c r="W108" s="754"/>
      <c r="Z108" s="750"/>
    </row>
    <row r="109" spans="1:30" ht="12.75">
      <c r="A109" s="759"/>
      <c r="B109" s="744" t="s">
        <v>1392</v>
      </c>
      <c r="C109" s="745"/>
      <c r="D109" s="746"/>
      <c r="E109" s="746"/>
      <c r="F109" s="746"/>
      <c r="G109" s="746"/>
      <c r="H109" s="746"/>
      <c r="I109" s="746"/>
      <c r="J109" s="746"/>
      <c r="K109" s="746"/>
      <c r="L109" s="746"/>
      <c r="M109" s="746"/>
      <c r="N109" s="746"/>
      <c r="O109" s="746"/>
      <c r="P109" s="746"/>
      <c r="Q109" s="746"/>
      <c r="R109" s="746"/>
      <c r="S109" s="746"/>
      <c r="T109" s="746"/>
      <c r="U109" s="746"/>
      <c r="V109" s="746"/>
      <c r="W109" s="754"/>
      <c r="Z109" s="750"/>
    </row>
    <row r="110" spans="1:30" s="84" customFormat="1" ht="12.75">
      <c r="A110" s="424">
        <v>5065</v>
      </c>
      <c r="B110" s="773" t="s">
        <v>1313</v>
      </c>
      <c r="C110" s="745">
        <f>SUM(D110:W110)</f>
        <v>0</v>
      </c>
      <c r="D110" s="761">
        <f ca="1">'O4 Summary by Class &amp; Accounts'!E138</f>
        <v>0</v>
      </c>
      <c r="E110" s="761">
        <f ca="1">'O4 Summary by Class &amp; Accounts'!F138</f>
        <v>0</v>
      </c>
      <c r="F110" s="761">
        <f ca="1">'O4 Summary by Class &amp; Accounts'!G138</f>
        <v>0</v>
      </c>
      <c r="G110" s="761">
        <f ca="1">'O4 Summary by Class &amp; Accounts'!H138</f>
        <v>0</v>
      </c>
      <c r="H110" s="761">
        <f ca="1">'O4 Summary by Class &amp; Accounts'!I138</f>
        <v>0</v>
      </c>
      <c r="I110" s="761">
        <f ca="1">'O4 Summary by Class &amp; Accounts'!J138</f>
        <v>0</v>
      </c>
      <c r="J110" s="761">
        <f ca="1">'O4 Summary by Class &amp; Accounts'!K138</f>
        <v>0</v>
      </c>
      <c r="K110" s="761">
        <f ca="1">'O4 Summary by Class &amp; Accounts'!L138</f>
        <v>0</v>
      </c>
      <c r="L110" s="761">
        <f ca="1">'O4 Summary by Class &amp; Accounts'!M138</f>
        <v>0</v>
      </c>
      <c r="M110" s="761">
        <f ca="1">'O4 Summary by Class &amp; Accounts'!N138</f>
        <v>0</v>
      </c>
      <c r="N110" s="761">
        <f ca="1">'O4 Summary by Class &amp; Accounts'!O138</f>
        <v>0</v>
      </c>
      <c r="O110" s="761">
        <f ca="1">'O4 Summary by Class &amp; Accounts'!P138</f>
        <v>0</v>
      </c>
      <c r="P110" s="761">
        <f ca="1">'O4 Summary by Class &amp; Accounts'!Q138</f>
        <v>0</v>
      </c>
      <c r="Q110" s="761">
        <f ca="1">'O4 Summary by Class &amp; Accounts'!R138</f>
        <v>0</v>
      </c>
      <c r="R110" s="761">
        <f ca="1">'O4 Summary by Class &amp; Accounts'!S138</f>
        <v>0</v>
      </c>
      <c r="S110" s="761">
        <f ca="1">'O4 Summary by Class &amp; Accounts'!T138</f>
        <v>0</v>
      </c>
      <c r="T110" s="761">
        <f ca="1">'O4 Summary by Class &amp; Accounts'!U138</f>
        <v>0</v>
      </c>
      <c r="U110" s="761">
        <f ca="1">'O4 Summary by Class &amp; Accounts'!V138</f>
        <v>0</v>
      </c>
      <c r="V110" s="761">
        <f ca="1">'O4 Summary by Class &amp; Accounts'!W138</f>
        <v>0</v>
      </c>
      <c r="W110" s="762">
        <f ca="1">'O4 Summary by Class &amp; Accounts'!X138</f>
        <v>0</v>
      </c>
      <c r="X110" s="700"/>
      <c r="Y110" s="701"/>
      <c r="Z110" s="750" t="s">
        <v>87</v>
      </c>
      <c r="AA110" s="701"/>
      <c r="AB110" s="701"/>
      <c r="AC110" s="701"/>
      <c r="AD110" s="701"/>
    </row>
    <row r="111" spans="1:30" s="84" customFormat="1" ht="12.75">
      <c r="A111" s="424">
        <v>5070</v>
      </c>
      <c r="B111" s="760" t="s">
        <v>1314</v>
      </c>
      <c r="C111" s="745">
        <f>SUM(D111:W111)</f>
        <v>2000</v>
      </c>
      <c r="D111" s="761">
        <f ca="1">'O4 Summary by Class &amp; Accounts'!E139</f>
        <v>1356.3573678891994</v>
      </c>
      <c r="E111" s="761">
        <f ca="1">'O4 Summary by Class &amp; Accounts'!F139</f>
        <v>161.08898531771979</v>
      </c>
      <c r="F111" s="761">
        <f ca="1">'O4 Summary by Class &amp; Accounts'!G139</f>
        <v>18.664923022053141</v>
      </c>
      <c r="G111" s="761">
        <f ca="1">'O4 Summary by Class &amp; Accounts'!H139</f>
        <v>0</v>
      </c>
      <c r="H111" s="761">
        <f ca="1">'O4 Summary by Class &amp; Accounts'!I139</f>
        <v>0</v>
      </c>
      <c r="I111" s="761">
        <f ca="1">'O4 Summary by Class &amp; Accounts'!J139</f>
        <v>0</v>
      </c>
      <c r="J111" s="761">
        <f ca="1">'O4 Summary by Class &amp; Accounts'!K139</f>
        <v>422.75456220650301</v>
      </c>
      <c r="K111" s="761">
        <f ca="1">'O4 Summary by Class &amp; Accounts'!L139</f>
        <v>23.182547702550082</v>
      </c>
      <c r="L111" s="761">
        <f ca="1">'O4 Summary by Class &amp; Accounts'!M139</f>
        <v>17.951613861974678</v>
      </c>
      <c r="M111" s="761">
        <f ca="1">'O4 Summary by Class &amp; Accounts'!N139</f>
        <v>0</v>
      </c>
      <c r="N111" s="761">
        <f ca="1">'O4 Summary by Class &amp; Accounts'!O139</f>
        <v>0</v>
      </c>
      <c r="O111" s="761">
        <f ca="1">'O4 Summary by Class &amp; Accounts'!P139</f>
        <v>0</v>
      </c>
      <c r="P111" s="761">
        <f ca="1">'O4 Summary by Class &amp; Accounts'!Q139</f>
        <v>0</v>
      </c>
      <c r="Q111" s="761">
        <f ca="1">'O4 Summary by Class &amp; Accounts'!R139</f>
        <v>0</v>
      </c>
      <c r="R111" s="761">
        <f ca="1">'O4 Summary by Class &amp; Accounts'!S139</f>
        <v>0</v>
      </c>
      <c r="S111" s="761">
        <f ca="1">'O4 Summary by Class &amp; Accounts'!T139</f>
        <v>0</v>
      </c>
      <c r="T111" s="761">
        <f ca="1">'O4 Summary by Class &amp; Accounts'!U139</f>
        <v>0</v>
      </c>
      <c r="U111" s="761">
        <f ca="1">'O4 Summary by Class &amp; Accounts'!V139</f>
        <v>0</v>
      </c>
      <c r="V111" s="761">
        <f ca="1">'O4 Summary by Class &amp; Accounts'!W139</f>
        <v>0</v>
      </c>
      <c r="W111" s="762">
        <f ca="1">'O4 Summary by Class &amp; Accounts'!X139</f>
        <v>0</v>
      </c>
      <c r="X111" s="700"/>
      <c r="Y111" s="701"/>
      <c r="Z111" s="750" t="s">
        <v>16</v>
      </c>
      <c r="AA111" s="701"/>
      <c r="AB111" s="701"/>
      <c r="AC111" s="701"/>
      <c r="AD111" s="701"/>
    </row>
    <row r="112" spans="1:30" s="658" customFormat="1" ht="12.75">
      <c r="A112" s="763">
        <v>5075</v>
      </c>
      <c r="B112" s="764" t="s">
        <v>1315</v>
      </c>
      <c r="C112" s="765">
        <f>SUM(D112:W112)</f>
        <v>0</v>
      </c>
      <c r="D112" s="766">
        <f ca="1">'O4 Summary by Class &amp; Accounts'!E140</f>
        <v>0</v>
      </c>
      <c r="E112" s="766">
        <f ca="1">'O4 Summary by Class &amp; Accounts'!F140</f>
        <v>0</v>
      </c>
      <c r="F112" s="766">
        <f ca="1">'O4 Summary by Class &amp; Accounts'!G140</f>
        <v>0</v>
      </c>
      <c r="G112" s="766">
        <f ca="1">'O4 Summary by Class &amp; Accounts'!H140</f>
        <v>0</v>
      </c>
      <c r="H112" s="766">
        <f ca="1">'O4 Summary by Class &amp; Accounts'!I140</f>
        <v>0</v>
      </c>
      <c r="I112" s="766">
        <f ca="1">'O4 Summary by Class &amp; Accounts'!J140</f>
        <v>0</v>
      </c>
      <c r="J112" s="766">
        <f ca="1">'O4 Summary by Class &amp; Accounts'!K140</f>
        <v>0</v>
      </c>
      <c r="K112" s="766">
        <f ca="1">'O4 Summary by Class &amp; Accounts'!L140</f>
        <v>0</v>
      </c>
      <c r="L112" s="766">
        <f ca="1">'O4 Summary by Class &amp; Accounts'!M140</f>
        <v>0</v>
      </c>
      <c r="M112" s="766">
        <f ca="1">'O4 Summary by Class &amp; Accounts'!N140</f>
        <v>0</v>
      </c>
      <c r="N112" s="766">
        <f ca="1">'O4 Summary by Class &amp; Accounts'!O140</f>
        <v>0</v>
      </c>
      <c r="O112" s="766">
        <f ca="1">'O4 Summary by Class &amp; Accounts'!P140</f>
        <v>0</v>
      </c>
      <c r="P112" s="766">
        <f ca="1">'O4 Summary by Class &amp; Accounts'!Q140</f>
        <v>0</v>
      </c>
      <c r="Q112" s="766">
        <f ca="1">'O4 Summary by Class &amp; Accounts'!R140</f>
        <v>0</v>
      </c>
      <c r="R112" s="766">
        <f ca="1">'O4 Summary by Class &amp; Accounts'!S140</f>
        <v>0</v>
      </c>
      <c r="S112" s="766">
        <f ca="1">'O4 Summary by Class &amp; Accounts'!T140</f>
        <v>0</v>
      </c>
      <c r="T112" s="766">
        <f ca="1">'O4 Summary by Class &amp; Accounts'!U140</f>
        <v>0</v>
      </c>
      <c r="U112" s="766">
        <f ca="1">'O4 Summary by Class &amp; Accounts'!V140</f>
        <v>0</v>
      </c>
      <c r="V112" s="766">
        <f ca="1">'O4 Summary by Class &amp; Accounts'!W140</f>
        <v>0</v>
      </c>
      <c r="W112" s="767">
        <f ca="1">'O4 Summary by Class &amp; Accounts'!X140</f>
        <v>0</v>
      </c>
      <c r="X112" s="702"/>
      <c r="Y112" s="703"/>
      <c r="Z112" s="750" t="s">
        <v>16</v>
      </c>
      <c r="AA112" s="703"/>
      <c r="AB112" s="703"/>
      <c r="AC112" s="703"/>
      <c r="AD112" s="703"/>
    </row>
    <row r="113" spans="1:30" ht="12.75">
      <c r="A113" s="768"/>
      <c r="B113" s="769"/>
      <c r="C113" s="745"/>
      <c r="D113" s="746"/>
      <c r="E113" s="746"/>
      <c r="F113" s="746"/>
      <c r="G113" s="746"/>
      <c r="H113" s="746"/>
      <c r="I113" s="746"/>
      <c r="J113" s="746"/>
      <c r="K113" s="746"/>
      <c r="L113" s="746"/>
      <c r="M113" s="746"/>
      <c r="N113" s="746"/>
      <c r="O113" s="746"/>
      <c r="P113" s="746"/>
      <c r="Q113" s="746"/>
      <c r="R113" s="746"/>
      <c r="S113" s="746"/>
      <c r="T113" s="746"/>
      <c r="U113" s="746"/>
      <c r="V113" s="746"/>
      <c r="W113" s="754"/>
      <c r="Z113" s="750"/>
    </row>
    <row r="114" spans="1:30" ht="12.75">
      <c r="A114" s="752"/>
      <c r="B114" s="1018" t="s">
        <v>21</v>
      </c>
      <c r="C114" s="1013">
        <f>+SUM(C110:C113)</f>
        <v>2000</v>
      </c>
      <c r="D114" s="1014">
        <f>+SUM(D110:D113)</f>
        <v>1356.3573678891994</v>
      </c>
      <c r="E114" s="1014">
        <f t="shared" ref="E114:W114" si="22">+SUM(E110:E113)</f>
        <v>161.08898531771979</v>
      </c>
      <c r="F114" s="1014">
        <f t="shared" si="22"/>
        <v>18.664923022053141</v>
      </c>
      <c r="G114" s="1014">
        <f t="shared" si="22"/>
        <v>0</v>
      </c>
      <c r="H114" s="1014">
        <f t="shared" si="22"/>
        <v>0</v>
      </c>
      <c r="I114" s="1014">
        <f t="shared" si="22"/>
        <v>0</v>
      </c>
      <c r="J114" s="1014">
        <f t="shared" si="22"/>
        <v>422.75456220650301</v>
      </c>
      <c r="K114" s="1014">
        <f t="shared" si="22"/>
        <v>23.182547702550082</v>
      </c>
      <c r="L114" s="1014">
        <f t="shared" si="22"/>
        <v>17.951613861974678</v>
      </c>
      <c r="M114" s="1014">
        <f t="shared" si="22"/>
        <v>0</v>
      </c>
      <c r="N114" s="1014">
        <f t="shared" si="22"/>
        <v>0</v>
      </c>
      <c r="O114" s="1014">
        <f t="shared" si="22"/>
        <v>0</v>
      </c>
      <c r="P114" s="1014">
        <f t="shared" si="22"/>
        <v>0</v>
      </c>
      <c r="Q114" s="1014">
        <f t="shared" si="22"/>
        <v>0</v>
      </c>
      <c r="R114" s="1014">
        <f t="shared" si="22"/>
        <v>0</v>
      </c>
      <c r="S114" s="1014">
        <f t="shared" si="22"/>
        <v>0</v>
      </c>
      <c r="T114" s="1014">
        <f t="shared" si="22"/>
        <v>0</v>
      </c>
      <c r="U114" s="1014">
        <f t="shared" si="22"/>
        <v>0</v>
      </c>
      <c r="V114" s="1014">
        <f t="shared" si="22"/>
        <v>0</v>
      </c>
      <c r="W114" s="1015">
        <f t="shared" si="22"/>
        <v>0</v>
      </c>
      <c r="Z114" s="750"/>
    </row>
    <row r="115" spans="1:30" ht="12.75">
      <c r="A115" s="752"/>
      <c r="B115" s="753"/>
      <c r="C115" s="745"/>
      <c r="D115" s="746"/>
      <c r="E115" s="746"/>
      <c r="F115" s="746"/>
      <c r="G115" s="746"/>
      <c r="H115" s="746"/>
      <c r="I115" s="746"/>
      <c r="J115" s="746"/>
      <c r="K115" s="746"/>
      <c r="L115" s="746"/>
      <c r="M115" s="746"/>
      <c r="N115" s="746"/>
      <c r="O115" s="746"/>
      <c r="P115" s="746"/>
      <c r="Q115" s="746"/>
      <c r="R115" s="746"/>
      <c r="S115" s="746"/>
      <c r="T115" s="746"/>
      <c r="U115" s="746"/>
      <c r="V115" s="746"/>
      <c r="W115" s="754"/>
      <c r="Z115" s="750"/>
    </row>
    <row r="116" spans="1:30" ht="12.75">
      <c r="A116" s="749"/>
      <c r="B116" s="744" t="s">
        <v>1393</v>
      </c>
      <c r="C116" s="745"/>
      <c r="D116" s="746"/>
      <c r="E116" s="746"/>
      <c r="F116" s="746"/>
      <c r="G116" s="746"/>
      <c r="H116" s="746"/>
      <c r="I116" s="746"/>
      <c r="J116" s="746"/>
      <c r="K116" s="746"/>
      <c r="L116" s="746"/>
      <c r="M116" s="746"/>
      <c r="N116" s="746"/>
      <c r="O116" s="746"/>
      <c r="P116" s="746"/>
      <c r="Q116" s="746"/>
      <c r="R116" s="746"/>
      <c r="S116" s="746"/>
      <c r="T116" s="746"/>
      <c r="U116" s="746"/>
      <c r="V116" s="746"/>
      <c r="W116" s="754"/>
      <c r="Z116" s="750"/>
    </row>
    <row r="117" spans="1:30" s="84" customFormat="1" ht="12.75">
      <c r="A117" s="424">
        <v>5175</v>
      </c>
      <c r="B117" s="773" t="s">
        <v>1257</v>
      </c>
      <c r="C117" s="745">
        <f>SUM(D117:W117)</f>
        <v>38000</v>
      </c>
      <c r="D117" s="761">
        <f ca="1">'O4 Summary by Class &amp; Accounts'!E157</f>
        <v>13339.365545025841</v>
      </c>
      <c r="E117" s="761">
        <f ca="1">'O4 Summary by Class &amp; Accounts'!F157</f>
        <v>22830.907154898836</v>
      </c>
      <c r="F117" s="761">
        <f ca="1">'O4 Summary by Class &amp; Accounts'!G157</f>
        <v>1829.7273000753173</v>
      </c>
      <c r="G117" s="761">
        <f ca="1">'O4 Summary by Class &amp; Accounts'!H157</f>
        <v>0</v>
      </c>
      <c r="H117" s="761">
        <f ca="1">'O4 Summary by Class &amp; Accounts'!I157</f>
        <v>0</v>
      </c>
      <c r="I117" s="761">
        <f ca="1">'O4 Summary by Class &amp; Accounts'!J157</f>
        <v>0</v>
      </c>
      <c r="J117" s="761">
        <f ca="1">'O4 Summary by Class &amp; Accounts'!K157</f>
        <v>0</v>
      </c>
      <c r="K117" s="761">
        <f ca="1">'O4 Summary by Class &amp; Accounts'!L157</f>
        <v>0</v>
      </c>
      <c r="L117" s="761">
        <f ca="1">'O4 Summary by Class &amp; Accounts'!M157</f>
        <v>0</v>
      </c>
      <c r="M117" s="761">
        <f ca="1">'O4 Summary by Class &amp; Accounts'!N157</f>
        <v>0</v>
      </c>
      <c r="N117" s="761">
        <f ca="1">'O4 Summary by Class &amp; Accounts'!O157</f>
        <v>0</v>
      </c>
      <c r="O117" s="761">
        <f ca="1">'O4 Summary by Class &amp; Accounts'!P157</f>
        <v>0</v>
      </c>
      <c r="P117" s="761">
        <f ca="1">'O4 Summary by Class &amp; Accounts'!Q157</f>
        <v>0</v>
      </c>
      <c r="Q117" s="761">
        <f ca="1">'O4 Summary by Class &amp; Accounts'!R157</f>
        <v>0</v>
      </c>
      <c r="R117" s="761">
        <f ca="1">'O4 Summary by Class &amp; Accounts'!S157</f>
        <v>0</v>
      </c>
      <c r="S117" s="761">
        <f ca="1">'O4 Summary by Class &amp; Accounts'!T157</f>
        <v>0</v>
      </c>
      <c r="T117" s="761">
        <f ca="1">'O4 Summary by Class &amp; Accounts'!U157</f>
        <v>0</v>
      </c>
      <c r="U117" s="761">
        <f ca="1">'O4 Summary by Class &amp; Accounts'!V157</f>
        <v>0</v>
      </c>
      <c r="V117" s="761">
        <f ca="1">'O4 Summary by Class &amp; Accounts'!W157</f>
        <v>0</v>
      </c>
      <c r="W117" s="762">
        <f ca="1">'O4 Summary by Class &amp; Accounts'!X157</f>
        <v>0</v>
      </c>
      <c r="X117" s="700"/>
      <c r="Y117" s="701"/>
      <c r="Z117" s="750">
        <v>1860</v>
      </c>
      <c r="AA117" s="701"/>
      <c r="AB117" s="701"/>
      <c r="AC117" s="701"/>
      <c r="AD117" s="701"/>
    </row>
    <row r="118" spans="1:30" s="84" customFormat="1" ht="12.75">
      <c r="A118" s="774"/>
      <c r="B118" s="644"/>
      <c r="C118" s="745"/>
      <c r="D118" s="775"/>
      <c r="E118" s="775"/>
      <c r="F118" s="775"/>
      <c r="G118" s="775"/>
      <c r="H118" s="775"/>
      <c r="I118" s="775"/>
      <c r="J118" s="775"/>
      <c r="K118" s="775"/>
      <c r="L118" s="775"/>
      <c r="M118" s="775"/>
      <c r="N118" s="775"/>
      <c r="O118" s="775"/>
      <c r="P118" s="775"/>
      <c r="Q118" s="775"/>
      <c r="R118" s="775"/>
      <c r="S118" s="775"/>
      <c r="T118" s="775"/>
      <c r="U118" s="775"/>
      <c r="V118" s="775"/>
      <c r="W118" s="776"/>
      <c r="X118" s="700"/>
      <c r="Y118" s="701"/>
      <c r="Z118" s="750"/>
      <c r="AA118" s="701"/>
      <c r="AB118" s="701"/>
      <c r="AC118" s="701"/>
      <c r="AD118" s="701"/>
    </row>
    <row r="119" spans="1:30" s="84" customFormat="1" ht="12.75">
      <c r="A119" s="424"/>
      <c r="B119" s="777" t="s">
        <v>165</v>
      </c>
      <c r="C119" s="745"/>
      <c r="D119" s="775"/>
      <c r="E119" s="775"/>
      <c r="F119" s="775"/>
      <c r="G119" s="775"/>
      <c r="H119" s="775"/>
      <c r="I119" s="775"/>
      <c r="J119" s="775"/>
      <c r="K119" s="775"/>
      <c r="L119" s="775"/>
      <c r="M119" s="775"/>
      <c r="N119" s="775"/>
      <c r="O119" s="775"/>
      <c r="P119" s="775"/>
      <c r="Q119" s="775"/>
      <c r="R119" s="775"/>
      <c r="S119" s="775"/>
      <c r="T119" s="775"/>
      <c r="U119" s="775"/>
      <c r="V119" s="775"/>
      <c r="W119" s="776"/>
      <c r="X119" s="700"/>
      <c r="Y119" s="701"/>
      <c r="Z119" s="750"/>
      <c r="AA119" s="701"/>
      <c r="AB119" s="701"/>
      <c r="AC119" s="701"/>
      <c r="AD119" s="701"/>
    </row>
    <row r="120" spans="1:30" s="84" customFormat="1" ht="12.75">
      <c r="A120" s="424">
        <v>5310</v>
      </c>
      <c r="B120" s="773" t="s">
        <v>627</v>
      </c>
      <c r="C120" s="745">
        <f>SUM(D120:W120)</f>
        <v>302794.00000000006</v>
      </c>
      <c r="D120" s="778">
        <f ca="1">'O4 Summary by Class &amp; Accounts'!E159</f>
        <v>232197.08889590731</v>
      </c>
      <c r="E120" s="778">
        <f ca="1">'O4 Summary by Class &amp; Accounts'!F159</f>
        <v>52300.584115561454</v>
      </c>
      <c r="F120" s="778">
        <f ca="1">'O4 Summary by Class &amp; Accounts'!G159</f>
        <v>18296.326988531251</v>
      </c>
      <c r="G120" s="778">
        <f ca="1">'O4 Summary by Class &amp; Accounts'!H159</f>
        <v>0</v>
      </c>
      <c r="H120" s="778">
        <f ca="1">'O4 Summary by Class &amp; Accounts'!I159</f>
        <v>0</v>
      </c>
      <c r="I120" s="778">
        <f ca="1">'O4 Summary by Class &amp; Accounts'!J159</f>
        <v>0</v>
      </c>
      <c r="J120" s="778">
        <f ca="1">'O4 Summary by Class &amp; Accounts'!K159</f>
        <v>0</v>
      </c>
      <c r="K120" s="778">
        <f ca="1">'O4 Summary by Class &amp; Accounts'!L159</f>
        <v>0</v>
      </c>
      <c r="L120" s="778">
        <f ca="1">'O4 Summary by Class &amp; Accounts'!M159</f>
        <v>0</v>
      </c>
      <c r="M120" s="778">
        <f ca="1">'O4 Summary by Class &amp; Accounts'!N159</f>
        <v>0</v>
      </c>
      <c r="N120" s="778">
        <f ca="1">'O4 Summary by Class &amp; Accounts'!O159</f>
        <v>0</v>
      </c>
      <c r="O120" s="778">
        <f ca="1">'O4 Summary by Class &amp; Accounts'!P159</f>
        <v>0</v>
      </c>
      <c r="P120" s="778">
        <f ca="1">'O4 Summary by Class &amp; Accounts'!Q159</f>
        <v>0</v>
      </c>
      <c r="Q120" s="778">
        <f ca="1">'O4 Summary by Class &amp; Accounts'!R159</f>
        <v>0</v>
      </c>
      <c r="R120" s="778">
        <f ca="1">'O4 Summary by Class &amp; Accounts'!S159</f>
        <v>0</v>
      </c>
      <c r="S120" s="778">
        <f ca="1">'O4 Summary by Class &amp; Accounts'!T159</f>
        <v>0</v>
      </c>
      <c r="T120" s="778">
        <f ca="1">'O4 Summary by Class &amp; Accounts'!U159</f>
        <v>0</v>
      </c>
      <c r="U120" s="778">
        <f ca="1">'O4 Summary by Class &amp; Accounts'!V159</f>
        <v>0</v>
      </c>
      <c r="V120" s="778">
        <f ca="1">'O4 Summary by Class &amp; Accounts'!W159</f>
        <v>0</v>
      </c>
      <c r="W120" s="762">
        <f ca="1">'O4 Summary by Class &amp; Accounts'!X159</f>
        <v>0</v>
      </c>
      <c r="X120" s="700"/>
      <c r="Y120" s="701"/>
      <c r="Z120" s="750" t="s">
        <v>88</v>
      </c>
      <c r="AA120" s="701"/>
      <c r="AB120" s="701"/>
      <c r="AC120" s="701"/>
      <c r="AD120" s="701"/>
    </row>
    <row r="121" spans="1:30" s="84" customFormat="1" ht="12.75">
      <c r="A121" s="424">
        <v>5315</v>
      </c>
      <c r="B121" s="773" t="s">
        <v>731</v>
      </c>
      <c r="C121" s="745">
        <f>SUM(D121:W121)</f>
        <v>506205.99999999994</v>
      </c>
      <c r="D121" s="778">
        <f ca="1">'O4 Summary by Class &amp; Accounts'!E160</f>
        <v>378336.34156567312</v>
      </c>
      <c r="E121" s="778">
        <f ca="1">'O4 Summary by Class &amp; Accounts'!F160</f>
        <v>89866.902063544054</v>
      </c>
      <c r="F121" s="778">
        <f ca="1">'O4 Summary by Class &amp; Accounts'!G160</f>
        <v>36444.17910252211</v>
      </c>
      <c r="G121" s="778">
        <f ca="1">'O4 Summary by Class &amp; Accounts'!H160</f>
        <v>0</v>
      </c>
      <c r="H121" s="778">
        <f ca="1">'O4 Summary by Class &amp; Accounts'!I160</f>
        <v>0</v>
      </c>
      <c r="I121" s="778">
        <f ca="1">'O4 Summary by Class &amp; Accounts'!J160</f>
        <v>0</v>
      </c>
      <c r="J121" s="778">
        <f ca="1">'O4 Summary by Class &amp; Accounts'!K160</f>
        <v>165.80609236816244</v>
      </c>
      <c r="K121" s="778">
        <f ca="1">'O4 Summary by Class &amp; Accounts'!L160</f>
        <v>895.35289878807725</v>
      </c>
      <c r="L121" s="778">
        <f ca="1">'O4 Summary by Class &amp; Accounts'!M160</f>
        <v>497.41827710448734</v>
      </c>
      <c r="M121" s="778">
        <f ca="1">'O4 Summary by Class &amp; Accounts'!N160</f>
        <v>0</v>
      </c>
      <c r="N121" s="778">
        <f ca="1">'O4 Summary by Class &amp; Accounts'!O160</f>
        <v>0</v>
      </c>
      <c r="O121" s="778">
        <f ca="1">'O4 Summary by Class &amp; Accounts'!P160</f>
        <v>0</v>
      </c>
      <c r="P121" s="778">
        <f ca="1">'O4 Summary by Class &amp; Accounts'!Q160</f>
        <v>0</v>
      </c>
      <c r="Q121" s="778">
        <f ca="1">'O4 Summary by Class &amp; Accounts'!R160</f>
        <v>0</v>
      </c>
      <c r="R121" s="778">
        <f ca="1">'O4 Summary by Class &amp; Accounts'!S160</f>
        <v>0</v>
      </c>
      <c r="S121" s="778">
        <f ca="1">'O4 Summary by Class &amp; Accounts'!T160</f>
        <v>0</v>
      </c>
      <c r="T121" s="778">
        <f ca="1">'O4 Summary by Class &amp; Accounts'!U160</f>
        <v>0</v>
      </c>
      <c r="U121" s="778">
        <f ca="1">'O4 Summary by Class &amp; Accounts'!V160</f>
        <v>0</v>
      </c>
      <c r="V121" s="778">
        <f ca="1">'O4 Summary by Class &amp; Accounts'!W160</f>
        <v>0</v>
      </c>
      <c r="W121" s="762">
        <f ca="1">'O4 Summary by Class &amp; Accounts'!X160</f>
        <v>0</v>
      </c>
      <c r="X121" s="700"/>
      <c r="Y121" s="701"/>
      <c r="Z121" s="750" t="s">
        <v>891</v>
      </c>
      <c r="AA121" s="701"/>
      <c r="AB121" s="701"/>
      <c r="AC121" s="701"/>
      <c r="AD121" s="701"/>
    </row>
    <row r="122" spans="1:30" s="84" customFormat="1" ht="12.75">
      <c r="A122" s="424">
        <v>5320</v>
      </c>
      <c r="B122" s="773" t="s">
        <v>732</v>
      </c>
      <c r="C122" s="745">
        <f>SUM(D122:W122)</f>
        <v>50000.000000000007</v>
      </c>
      <c r="D122" s="778">
        <f ca="1">'O4 Summary by Class &amp; Accounts'!E161</f>
        <v>37369.800196528005</v>
      </c>
      <c r="E122" s="778">
        <f ca="1">'O4 Summary by Class &amp; Accounts'!F161</f>
        <v>8876.5149033737307</v>
      </c>
      <c r="F122" s="778">
        <f ca="1">'O4 Summary by Class &amp; Accounts'!G161</f>
        <v>3599.7379626596789</v>
      </c>
      <c r="G122" s="778">
        <f ca="1">'O4 Summary by Class &amp; Accounts'!H161</f>
        <v>0</v>
      </c>
      <c r="H122" s="778">
        <f ca="1">'O4 Summary by Class &amp; Accounts'!I161</f>
        <v>0</v>
      </c>
      <c r="I122" s="778">
        <f ca="1">'O4 Summary by Class &amp; Accounts'!J161</f>
        <v>0</v>
      </c>
      <c r="J122" s="778">
        <f ca="1">'O4 Summary by Class &amp; Accounts'!K161</f>
        <v>16.377333770062233</v>
      </c>
      <c r="K122" s="778">
        <f ca="1">'O4 Summary by Class &amp; Accounts'!L161</f>
        <v>88.437602358336065</v>
      </c>
      <c r="L122" s="778">
        <f ca="1">'O4 Summary by Class &amp; Accounts'!M161</f>
        <v>49.132001310186695</v>
      </c>
      <c r="M122" s="778">
        <f ca="1">'O4 Summary by Class &amp; Accounts'!N161</f>
        <v>0</v>
      </c>
      <c r="N122" s="778">
        <f ca="1">'O4 Summary by Class &amp; Accounts'!O161</f>
        <v>0</v>
      </c>
      <c r="O122" s="778">
        <f ca="1">'O4 Summary by Class &amp; Accounts'!P161</f>
        <v>0</v>
      </c>
      <c r="P122" s="778">
        <f ca="1">'O4 Summary by Class &amp; Accounts'!Q161</f>
        <v>0</v>
      </c>
      <c r="Q122" s="778">
        <f ca="1">'O4 Summary by Class &amp; Accounts'!R161</f>
        <v>0</v>
      </c>
      <c r="R122" s="778">
        <f ca="1">'O4 Summary by Class &amp; Accounts'!S161</f>
        <v>0</v>
      </c>
      <c r="S122" s="778">
        <f ca="1">'O4 Summary by Class &amp; Accounts'!T161</f>
        <v>0</v>
      </c>
      <c r="T122" s="778">
        <f ca="1">'O4 Summary by Class &amp; Accounts'!U161</f>
        <v>0</v>
      </c>
      <c r="U122" s="778">
        <f ca="1">'O4 Summary by Class &amp; Accounts'!V161</f>
        <v>0</v>
      </c>
      <c r="V122" s="778">
        <f ca="1">'O4 Summary by Class &amp; Accounts'!W161</f>
        <v>0</v>
      </c>
      <c r="W122" s="762">
        <f ca="1">'O4 Summary by Class &amp; Accounts'!X161</f>
        <v>0</v>
      </c>
      <c r="X122" s="700"/>
      <c r="Y122" s="701"/>
      <c r="Z122" s="750" t="s">
        <v>891</v>
      </c>
      <c r="AA122" s="701"/>
      <c r="AB122" s="701"/>
      <c r="AC122" s="701"/>
      <c r="AD122" s="701"/>
    </row>
    <row r="123" spans="1:30" s="84" customFormat="1" ht="12.75">
      <c r="A123" s="424">
        <v>5325</v>
      </c>
      <c r="B123" s="773" t="s">
        <v>733</v>
      </c>
      <c r="C123" s="745">
        <f>SUM(D123:W123)</f>
        <v>0</v>
      </c>
      <c r="D123" s="778">
        <f ca="1">'O4 Summary by Class &amp; Accounts'!E162</f>
        <v>0</v>
      </c>
      <c r="E123" s="778">
        <f ca="1">'O4 Summary by Class &amp; Accounts'!F162</f>
        <v>0</v>
      </c>
      <c r="F123" s="778">
        <f ca="1">'O4 Summary by Class &amp; Accounts'!G162</f>
        <v>0</v>
      </c>
      <c r="G123" s="778">
        <f ca="1">'O4 Summary by Class &amp; Accounts'!H162</f>
        <v>0</v>
      </c>
      <c r="H123" s="778">
        <f ca="1">'O4 Summary by Class &amp; Accounts'!I162</f>
        <v>0</v>
      </c>
      <c r="I123" s="778">
        <f ca="1">'O4 Summary by Class &amp; Accounts'!J162</f>
        <v>0</v>
      </c>
      <c r="J123" s="778">
        <f ca="1">'O4 Summary by Class &amp; Accounts'!K162</f>
        <v>0</v>
      </c>
      <c r="K123" s="778">
        <f ca="1">'O4 Summary by Class &amp; Accounts'!L162</f>
        <v>0</v>
      </c>
      <c r="L123" s="778">
        <f ca="1">'O4 Summary by Class &amp; Accounts'!M162</f>
        <v>0</v>
      </c>
      <c r="M123" s="778">
        <f ca="1">'O4 Summary by Class &amp; Accounts'!N162</f>
        <v>0</v>
      </c>
      <c r="N123" s="778">
        <f ca="1">'O4 Summary by Class &amp; Accounts'!O162</f>
        <v>0</v>
      </c>
      <c r="O123" s="778">
        <f ca="1">'O4 Summary by Class &amp; Accounts'!P162</f>
        <v>0</v>
      </c>
      <c r="P123" s="778">
        <f ca="1">'O4 Summary by Class &amp; Accounts'!Q162</f>
        <v>0</v>
      </c>
      <c r="Q123" s="778">
        <f ca="1">'O4 Summary by Class &amp; Accounts'!R162</f>
        <v>0</v>
      </c>
      <c r="R123" s="778">
        <f ca="1">'O4 Summary by Class &amp; Accounts'!S162</f>
        <v>0</v>
      </c>
      <c r="S123" s="778">
        <f ca="1">'O4 Summary by Class &amp; Accounts'!T162</f>
        <v>0</v>
      </c>
      <c r="T123" s="778">
        <f ca="1">'O4 Summary by Class &amp; Accounts'!U162</f>
        <v>0</v>
      </c>
      <c r="U123" s="778">
        <f ca="1">'O4 Summary by Class &amp; Accounts'!V162</f>
        <v>0</v>
      </c>
      <c r="V123" s="778">
        <f ca="1">'O4 Summary by Class &amp; Accounts'!W162</f>
        <v>0</v>
      </c>
      <c r="W123" s="762">
        <f ca="1">'O4 Summary by Class &amp; Accounts'!X162</f>
        <v>0</v>
      </c>
      <c r="X123" s="700"/>
      <c r="Y123" s="701"/>
      <c r="Z123" s="750" t="s">
        <v>891</v>
      </c>
      <c r="AA123" s="701"/>
      <c r="AB123" s="701"/>
      <c r="AC123" s="701"/>
      <c r="AD123" s="701"/>
    </row>
    <row r="124" spans="1:30" s="658" customFormat="1" ht="12.75">
      <c r="A124" s="763">
        <v>5330</v>
      </c>
      <c r="B124" s="779" t="s">
        <v>734</v>
      </c>
      <c r="C124" s="765">
        <f>SUM(D124:W124)</f>
        <v>22000</v>
      </c>
      <c r="D124" s="766">
        <f ca="1">'O4 Summary by Class &amp; Accounts'!E163</f>
        <v>16442.712086472322</v>
      </c>
      <c r="E124" s="766">
        <f ca="1">'O4 Summary by Class &amp; Accounts'!F163</f>
        <v>3905.6665574844415</v>
      </c>
      <c r="F124" s="766">
        <f ca="1">'O4 Summary by Class &amp; Accounts'!G163</f>
        <v>1583.8847035702588</v>
      </c>
      <c r="G124" s="766">
        <f ca="1">'O4 Summary by Class &amp; Accounts'!H163</f>
        <v>0</v>
      </c>
      <c r="H124" s="766">
        <f ca="1">'O4 Summary by Class &amp; Accounts'!I163</f>
        <v>0</v>
      </c>
      <c r="I124" s="766">
        <f ca="1">'O4 Summary by Class &amp; Accounts'!J163</f>
        <v>0</v>
      </c>
      <c r="J124" s="766">
        <f ca="1">'O4 Summary by Class &amp; Accounts'!K163</f>
        <v>7.2060268588273821</v>
      </c>
      <c r="K124" s="766">
        <f ca="1">'O4 Summary by Class &amp; Accounts'!L163</f>
        <v>38.912545037667869</v>
      </c>
      <c r="L124" s="766">
        <f ca="1">'O4 Summary by Class &amp; Accounts'!M163</f>
        <v>21.618080576482146</v>
      </c>
      <c r="M124" s="766">
        <f ca="1">'O4 Summary by Class &amp; Accounts'!N163</f>
        <v>0</v>
      </c>
      <c r="N124" s="766">
        <f ca="1">'O4 Summary by Class &amp; Accounts'!O163</f>
        <v>0</v>
      </c>
      <c r="O124" s="766">
        <f ca="1">'O4 Summary by Class &amp; Accounts'!P163</f>
        <v>0</v>
      </c>
      <c r="P124" s="766">
        <f ca="1">'O4 Summary by Class &amp; Accounts'!Q163</f>
        <v>0</v>
      </c>
      <c r="Q124" s="766">
        <f ca="1">'O4 Summary by Class &amp; Accounts'!R163</f>
        <v>0</v>
      </c>
      <c r="R124" s="766">
        <f ca="1">'O4 Summary by Class &amp; Accounts'!S163</f>
        <v>0</v>
      </c>
      <c r="S124" s="766">
        <f ca="1">'O4 Summary by Class &amp; Accounts'!T163</f>
        <v>0</v>
      </c>
      <c r="T124" s="766">
        <f ca="1">'O4 Summary by Class &amp; Accounts'!U163</f>
        <v>0</v>
      </c>
      <c r="U124" s="766">
        <f ca="1">'O4 Summary by Class &amp; Accounts'!V163</f>
        <v>0</v>
      </c>
      <c r="V124" s="766">
        <f ca="1">'O4 Summary by Class &amp; Accounts'!W163</f>
        <v>0</v>
      </c>
      <c r="W124" s="767">
        <f ca="1">'O4 Summary by Class &amp; Accounts'!X163</f>
        <v>0</v>
      </c>
      <c r="X124" s="702"/>
      <c r="Y124" s="703"/>
      <c r="Z124" s="750" t="s">
        <v>891</v>
      </c>
      <c r="AA124" s="703"/>
      <c r="AB124" s="703"/>
      <c r="AC124" s="703"/>
      <c r="AD124" s="703"/>
    </row>
    <row r="125" spans="1:30" ht="12.75">
      <c r="A125" s="780"/>
      <c r="B125" s="781"/>
      <c r="C125" s="745"/>
      <c r="D125" s="746" t="s">
        <v>1385</v>
      </c>
      <c r="E125" s="746" t="s">
        <v>1385</v>
      </c>
      <c r="F125" s="746" t="s">
        <v>1385</v>
      </c>
      <c r="G125" s="746" t="s">
        <v>1385</v>
      </c>
      <c r="H125" s="746" t="s">
        <v>1385</v>
      </c>
      <c r="I125" s="746" t="s">
        <v>1385</v>
      </c>
      <c r="J125" s="746" t="s">
        <v>1385</v>
      </c>
      <c r="K125" s="746" t="s">
        <v>1385</v>
      </c>
      <c r="L125" s="746" t="s">
        <v>1385</v>
      </c>
      <c r="M125" s="746" t="s">
        <v>1385</v>
      </c>
      <c r="N125" s="746" t="s">
        <v>1385</v>
      </c>
      <c r="O125" s="746" t="s">
        <v>1385</v>
      </c>
      <c r="P125" s="746" t="s">
        <v>1385</v>
      </c>
      <c r="Q125" s="746" t="s">
        <v>1385</v>
      </c>
      <c r="R125" s="746" t="s">
        <v>1385</v>
      </c>
      <c r="S125" s="746" t="s">
        <v>1385</v>
      </c>
      <c r="T125" s="746" t="s">
        <v>1385</v>
      </c>
      <c r="U125" s="746" t="s">
        <v>1385</v>
      </c>
      <c r="V125" s="746" t="s">
        <v>1385</v>
      </c>
      <c r="W125" s="754" t="s">
        <v>1385</v>
      </c>
      <c r="Z125" s="750"/>
    </row>
    <row r="126" spans="1:30" ht="13.5" thickBot="1">
      <c r="A126" s="424"/>
      <c r="B126" s="1018" t="s">
        <v>21</v>
      </c>
      <c r="C126" s="1013">
        <f>+SUM(C120:C125)</f>
        <v>881000</v>
      </c>
      <c r="D126" s="1014">
        <f>+SUM(D120:D125)</f>
        <v>664345.94274458068</v>
      </c>
      <c r="E126" s="1014">
        <f t="shared" ref="E126:W126" si="23">+SUM(E120:E125)</f>
        <v>154949.66763996368</v>
      </c>
      <c r="F126" s="1014">
        <f t="shared" si="23"/>
        <v>59924.128757283303</v>
      </c>
      <c r="G126" s="1014">
        <f t="shared" si="23"/>
        <v>0</v>
      </c>
      <c r="H126" s="1014">
        <f t="shared" si="23"/>
        <v>0</v>
      </c>
      <c r="I126" s="1014">
        <f t="shared" si="23"/>
        <v>0</v>
      </c>
      <c r="J126" s="1014">
        <f t="shared" si="23"/>
        <v>189.38945299705205</v>
      </c>
      <c r="K126" s="1014">
        <f t="shared" si="23"/>
        <v>1022.7030461840812</v>
      </c>
      <c r="L126" s="1014">
        <f t="shared" si="23"/>
        <v>568.1683589911562</v>
      </c>
      <c r="M126" s="1014">
        <f t="shared" si="23"/>
        <v>0</v>
      </c>
      <c r="N126" s="1014">
        <f t="shared" si="23"/>
        <v>0</v>
      </c>
      <c r="O126" s="1014">
        <f t="shared" si="23"/>
        <v>0</v>
      </c>
      <c r="P126" s="1014">
        <f t="shared" si="23"/>
        <v>0</v>
      </c>
      <c r="Q126" s="1014">
        <f t="shared" si="23"/>
        <v>0</v>
      </c>
      <c r="R126" s="1014">
        <f t="shared" si="23"/>
        <v>0</v>
      </c>
      <c r="S126" s="1014">
        <f t="shared" si="23"/>
        <v>0</v>
      </c>
      <c r="T126" s="1014">
        <f t="shared" si="23"/>
        <v>0</v>
      </c>
      <c r="U126" s="1014">
        <f t="shared" si="23"/>
        <v>0</v>
      </c>
      <c r="V126" s="1014">
        <f t="shared" si="23"/>
        <v>0</v>
      </c>
      <c r="W126" s="1015">
        <f t="shared" si="23"/>
        <v>0</v>
      </c>
      <c r="Z126" s="750"/>
    </row>
    <row r="127" spans="1:30" ht="23.25" customHeight="1" thickTop="1">
      <c r="A127" s="424"/>
      <c r="B127" s="1023" t="s">
        <v>697</v>
      </c>
      <c r="C127" s="1024">
        <f>SUM(C126,C117,C114)</f>
        <v>921000</v>
      </c>
      <c r="D127" s="1025">
        <f t="shared" ref="D127:W127" si="24">+D126+D117+D114</f>
        <v>679041.66565749573</v>
      </c>
      <c r="E127" s="1025">
        <f t="shared" si="24"/>
        <v>177941.66378018021</v>
      </c>
      <c r="F127" s="1025">
        <f t="shared" si="24"/>
        <v>61772.520980380672</v>
      </c>
      <c r="G127" s="1025">
        <f t="shared" si="24"/>
        <v>0</v>
      </c>
      <c r="H127" s="1025">
        <f t="shared" si="24"/>
        <v>0</v>
      </c>
      <c r="I127" s="1025">
        <f t="shared" si="24"/>
        <v>0</v>
      </c>
      <c r="J127" s="1025">
        <f t="shared" si="24"/>
        <v>612.144015203555</v>
      </c>
      <c r="K127" s="1025">
        <f t="shared" si="24"/>
        <v>1045.8855938866313</v>
      </c>
      <c r="L127" s="1025">
        <f t="shared" si="24"/>
        <v>586.11997285313089</v>
      </c>
      <c r="M127" s="1025">
        <f t="shared" si="24"/>
        <v>0</v>
      </c>
      <c r="N127" s="1025">
        <f t="shared" si="24"/>
        <v>0</v>
      </c>
      <c r="O127" s="1025">
        <f t="shared" si="24"/>
        <v>0</v>
      </c>
      <c r="P127" s="1025">
        <f t="shared" si="24"/>
        <v>0</v>
      </c>
      <c r="Q127" s="1025">
        <f t="shared" si="24"/>
        <v>0</v>
      </c>
      <c r="R127" s="1025">
        <f t="shared" si="24"/>
        <v>0</v>
      </c>
      <c r="S127" s="1025">
        <f t="shared" si="24"/>
        <v>0</v>
      </c>
      <c r="T127" s="1025">
        <f t="shared" si="24"/>
        <v>0</v>
      </c>
      <c r="U127" s="1025">
        <f t="shared" si="24"/>
        <v>0</v>
      </c>
      <c r="V127" s="1025">
        <f t="shared" si="24"/>
        <v>0</v>
      </c>
      <c r="W127" s="1026">
        <f t="shared" si="24"/>
        <v>0</v>
      </c>
      <c r="Z127" s="750"/>
    </row>
    <row r="128" spans="1:30" ht="12.75">
      <c r="A128" s="424"/>
      <c r="B128" s="753"/>
      <c r="C128" s="772"/>
      <c r="D128" s="746"/>
      <c r="E128" s="746"/>
      <c r="F128" s="746"/>
      <c r="G128" s="746"/>
      <c r="H128" s="746"/>
      <c r="I128" s="746"/>
      <c r="J128" s="746"/>
      <c r="K128" s="746"/>
      <c r="L128" s="746"/>
      <c r="M128" s="746"/>
      <c r="N128" s="746"/>
      <c r="O128" s="746"/>
      <c r="P128" s="746"/>
      <c r="Q128" s="746"/>
      <c r="R128" s="746"/>
      <c r="S128" s="746"/>
      <c r="T128" s="746"/>
      <c r="U128" s="746"/>
      <c r="V128" s="746"/>
      <c r="W128" s="754"/>
      <c r="Z128" s="750"/>
    </row>
    <row r="129" spans="1:30" s="84" customFormat="1" ht="12.75">
      <c r="A129" s="424"/>
      <c r="B129" s="758" t="s">
        <v>829</v>
      </c>
      <c r="C129" s="745">
        <f t="shared" ref="C129:C134" si="25">SUM(D129:W129)</f>
        <v>61000.000000000007</v>
      </c>
      <c r="D129" s="761">
        <f ca="1">'O7 Amortization'!AB340+'O7 Amortization'!AB413+'O7 Amortization'!AB486+'O7 Amortization'!AB559</f>
        <v>21413.192059120433</v>
      </c>
      <c r="E129" s="761">
        <f ca="1">'O7 Amortization'!AC340+'O7 Amortization'!AC413+'O7 Amortization'!AC486+'O7 Amortization'!AC559</f>
        <v>36649.61411707446</v>
      </c>
      <c r="F129" s="761">
        <f ca="1">'O7 Amortization'!AD340+'O7 Amortization'!AD413+'O7 Amortization'!AD486+'O7 Amortization'!AD559</f>
        <v>2937.1938238051152</v>
      </c>
      <c r="G129" s="761">
        <f ca="1">'O7 Amortization'!AE340+'O7 Amortization'!AE413+'O7 Amortization'!AE486+'O7 Amortization'!AE559</f>
        <v>0</v>
      </c>
      <c r="H129" s="761">
        <f ca="1">'O7 Amortization'!AF340+'O7 Amortization'!AF413+'O7 Amortization'!AF486+'O7 Amortization'!AF559</f>
        <v>0</v>
      </c>
      <c r="I129" s="761">
        <f ca="1">'O7 Amortization'!AG340+'O7 Amortization'!AG413+'O7 Amortization'!AG486+'O7 Amortization'!AG559</f>
        <v>0</v>
      </c>
      <c r="J129" s="761">
        <f ca="1">'O7 Amortization'!AH340+'O7 Amortization'!AH413+'O7 Amortization'!AH486+'O7 Amortization'!AH559</f>
        <v>0</v>
      </c>
      <c r="K129" s="761">
        <f ca="1">'O7 Amortization'!AI340+'O7 Amortization'!AI413+'O7 Amortization'!AI486+'O7 Amortization'!AI559</f>
        <v>0</v>
      </c>
      <c r="L129" s="761">
        <f ca="1">'O7 Amortization'!AJ340+'O7 Amortization'!AJ413+'O7 Amortization'!AJ486+'O7 Amortization'!AJ559</f>
        <v>0</v>
      </c>
      <c r="M129" s="761">
        <f ca="1">'O7 Amortization'!AK340+'O7 Amortization'!AK413+'O7 Amortization'!AK486+'O7 Amortization'!AK559</f>
        <v>0</v>
      </c>
      <c r="N129" s="761">
        <f ca="1">'O7 Amortization'!AL340+'O7 Amortization'!AL413+'O7 Amortization'!AL486+'O7 Amortization'!AL559</f>
        <v>0</v>
      </c>
      <c r="O129" s="761">
        <f ca="1">'O7 Amortization'!AM340+'O7 Amortization'!AM413+'O7 Amortization'!AM486+'O7 Amortization'!AM559</f>
        <v>0</v>
      </c>
      <c r="P129" s="761">
        <f ca="1">'O7 Amortization'!AN340+'O7 Amortization'!AN413+'O7 Amortization'!AN486+'O7 Amortization'!AN559</f>
        <v>0</v>
      </c>
      <c r="Q129" s="761">
        <f ca="1">'O7 Amortization'!AO340+'O7 Amortization'!AO413+'O7 Amortization'!AO486+'O7 Amortization'!AO559</f>
        <v>0</v>
      </c>
      <c r="R129" s="761">
        <f ca="1">'O7 Amortization'!AP340+'O7 Amortization'!AP413+'O7 Amortization'!AP486+'O7 Amortization'!AP559</f>
        <v>0</v>
      </c>
      <c r="S129" s="761">
        <f ca="1">'O7 Amortization'!AQ340+'O7 Amortization'!AQ413+'O7 Amortization'!AQ486+'O7 Amortization'!AQ559</f>
        <v>0</v>
      </c>
      <c r="T129" s="761">
        <f ca="1">'O7 Amortization'!AR340+'O7 Amortization'!AR413+'O7 Amortization'!AR486+'O7 Amortization'!AR559</f>
        <v>0</v>
      </c>
      <c r="U129" s="761">
        <f ca="1">'O7 Amortization'!AS340+'O7 Amortization'!AS413+'O7 Amortization'!AS486+'O7 Amortization'!AS559</f>
        <v>0</v>
      </c>
      <c r="V129" s="761">
        <f ca="1">'O7 Amortization'!AT340+'O7 Amortization'!AT413+'O7 Amortization'!AT486+'O7 Amortization'!AT559</f>
        <v>0</v>
      </c>
      <c r="W129" s="762">
        <f ca="1">'O7 Amortization'!AU340+'O7 Amortization'!AU413+'O7 Amortization'!AU486+'O7 Amortization'!AU559</f>
        <v>0</v>
      </c>
      <c r="X129" s="700"/>
      <c r="Y129" s="701"/>
      <c r="Z129" s="750"/>
      <c r="AA129" s="701"/>
      <c r="AB129" s="701"/>
      <c r="AC129" s="701"/>
      <c r="AD129" s="701"/>
    </row>
    <row r="130" spans="1:30" s="84" customFormat="1" ht="30" customHeight="1">
      <c r="A130" s="424"/>
      <c r="B130" s="821" t="s">
        <v>1174</v>
      </c>
      <c r="C130" s="822">
        <f t="shared" si="25"/>
        <v>11469.692545009637</v>
      </c>
      <c r="D130" s="823">
        <f t="shared" ref="D130:W130" si="26">IF(ISERROR(D97/D28*D30),0,D97/D28*D30)</f>
        <v>4044.8813199846695</v>
      </c>
      <c r="E130" s="823">
        <f t="shared" si="26"/>
        <v>6877.5654831785068</v>
      </c>
      <c r="F130" s="823">
        <f t="shared" si="26"/>
        <v>547.24574184645962</v>
      </c>
      <c r="G130" s="823">
        <f t="shared" si="26"/>
        <v>0</v>
      </c>
      <c r="H130" s="823">
        <f t="shared" si="26"/>
        <v>0</v>
      </c>
      <c r="I130" s="823">
        <f t="shared" si="26"/>
        <v>0</v>
      </c>
      <c r="J130" s="823">
        <f t="shared" si="26"/>
        <v>0</v>
      </c>
      <c r="K130" s="823">
        <f t="shared" si="26"/>
        <v>0</v>
      </c>
      <c r="L130" s="823">
        <f t="shared" si="26"/>
        <v>0</v>
      </c>
      <c r="M130" s="823">
        <f t="shared" si="26"/>
        <v>0</v>
      </c>
      <c r="N130" s="823">
        <f t="shared" si="26"/>
        <v>0</v>
      </c>
      <c r="O130" s="823">
        <f t="shared" si="26"/>
        <v>0</v>
      </c>
      <c r="P130" s="823">
        <f t="shared" si="26"/>
        <v>0</v>
      </c>
      <c r="Q130" s="823">
        <f t="shared" si="26"/>
        <v>0</v>
      </c>
      <c r="R130" s="823">
        <f t="shared" si="26"/>
        <v>0</v>
      </c>
      <c r="S130" s="823">
        <f t="shared" si="26"/>
        <v>0</v>
      </c>
      <c r="T130" s="823">
        <f t="shared" si="26"/>
        <v>0</v>
      </c>
      <c r="U130" s="823">
        <f t="shared" si="26"/>
        <v>0</v>
      </c>
      <c r="V130" s="823">
        <f t="shared" si="26"/>
        <v>0</v>
      </c>
      <c r="W130" s="824">
        <f t="shared" si="26"/>
        <v>0</v>
      </c>
      <c r="X130" s="700"/>
      <c r="Y130" s="701"/>
      <c r="Z130" s="750"/>
      <c r="AA130" s="701"/>
      <c r="AB130" s="701"/>
      <c r="AC130" s="701"/>
      <c r="AD130" s="701"/>
    </row>
    <row r="131" spans="1:30" s="84" customFormat="1" ht="12.75">
      <c r="A131" s="424"/>
      <c r="B131" s="782" t="s">
        <v>822</v>
      </c>
      <c r="C131" s="745">
        <f t="shared" si="25"/>
        <v>474890.13820605632</v>
      </c>
      <c r="D131" s="761">
        <f t="shared" ref="D131:W131" si="27">IF(ISERROR(D127/D36*D34),0,D127/D36*D34)</f>
        <v>349123.50645041716</v>
      </c>
      <c r="E131" s="761">
        <f t="shared" si="27"/>
        <v>92159.453855860498</v>
      </c>
      <c r="F131" s="761">
        <f t="shared" si="27"/>
        <v>32425.191644091305</v>
      </c>
      <c r="G131" s="761">
        <f t="shared" si="27"/>
        <v>0</v>
      </c>
      <c r="H131" s="761">
        <f t="shared" si="27"/>
        <v>0</v>
      </c>
      <c r="I131" s="761">
        <f t="shared" si="27"/>
        <v>0</v>
      </c>
      <c r="J131" s="761">
        <f t="shared" si="27"/>
        <v>324.11750262140748</v>
      </c>
      <c r="K131" s="761">
        <f t="shared" si="27"/>
        <v>549.42798095050523</v>
      </c>
      <c r="L131" s="761">
        <f t="shared" si="27"/>
        <v>308.44077211538837</v>
      </c>
      <c r="M131" s="761">
        <f t="shared" si="27"/>
        <v>0</v>
      </c>
      <c r="N131" s="761">
        <f t="shared" si="27"/>
        <v>0</v>
      </c>
      <c r="O131" s="761">
        <f t="shared" si="27"/>
        <v>0</v>
      </c>
      <c r="P131" s="761">
        <f t="shared" si="27"/>
        <v>0</v>
      </c>
      <c r="Q131" s="761">
        <f t="shared" si="27"/>
        <v>0</v>
      </c>
      <c r="R131" s="761">
        <f t="shared" si="27"/>
        <v>0</v>
      </c>
      <c r="S131" s="761">
        <f t="shared" si="27"/>
        <v>0</v>
      </c>
      <c r="T131" s="761">
        <f t="shared" si="27"/>
        <v>0</v>
      </c>
      <c r="U131" s="761">
        <f t="shared" si="27"/>
        <v>0</v>
      </c>
      <c r="V131" s="761">
        <f t="shared" si="27"/>
        <v>0</v>
      </c>
      <c r="W131" s="762">
        <f t="shared" si="27"/>
        <v>0</v>
      </c>
      <c r="X131" s="700"/>
      <c r="Y131" s="701"/>
      <c r="Z131" s="750"/>
      <c r="AA131" s="701"/>
      <c r="AB131" s="701"/>
      <c r="AC131" s="701"/>
      <c r="AD131" s="701"/>
    </row>
    <row r="132" spans="1:30" s="84" customFormat="1" ht="12.75">
      <c r="A132" s="424"/>
      <c r="B132" s="782" t="s">
        <v>823</v>
      </c>
      <c r="C132" s="745">
        <f t="shared" si="25"/>
        <v>10857.833310448988</v>
      </c>
      <c r="D132" s="778">
        <f ca="1">IF(ISERROR('O4 Summary by Class &amp; Accounts'!E201*D98/(D32+D28)),0, ('O4 Summary by Class &amp; Accounts'!E201*D98/(D32+D28)))</f>
        <v>3811.4896725009789</v>
      </c>
      <c r="E132" s="778">
        <f ca="1">IF(ISERROR('O4 Summary by Class &amp; Accounts'!F201*E98/(E32+E28)),0, ('O4 Summary by Class &amp; Accounts'!F201*E98/(E32+E28)))</f>
        <v>6523.5311635323342</v>
      </c>
      <c r="F132" s="778">
        <f ca="1">IF(ISERROR('O4 Summary by Class &amp; Accounts'!G201*F98/(F32+F28)),0, ('O4 Summary by Class &amp; Accounts'!G201*F98/(F32+F28)))</f>
        <v>522.81247441567564</v>
      </c>
      <c r="G132" s="778">
        <f ca="1">IF(ISERROR('O4 Summary by Class &amp; Accounts'!H201*G98/(G32+G28)),0, ('O4 Summary by Class &amp; Accounts'!H201*G98/(G32+G28)))</f>
        <v>0</v>
      </c>
      <c r="H132" s="778">
        <f ca="1">IF(ISERROR('O4 Summary by Class &amp; Accounts'!I201*H98/(H32+H28)),0, ('O4 Summary by Class &amp; Accounts'!I201*H98/(H32+H28)))</f>
        <v>0</v>
      </c>
      <c r="I132" s="778">
        <f ca="1">IF(ISERROR('O4 Summary by Class &amp; Accounts'!J201*I98/(I32+I28)),0, ('O4 Summary by Class &amp; Accounts'!J201*I98/(I32+I28)))</f>
        <v>0</v>
      </c>
      <c r="J132" s="778">
        <f ca="1">IF(ISERROR('O4 Summary by Class &amp; Accounts'!K201*J98/(J32+J28)),0, ('O4 Summary by Class &amp; Accounts'!K201*J98/(J32+J28)))</f>
        <v>0</v>
      </c>
      <c r="K132" s="778">
        <f ca="1">IF(ISERROR('O4 Summary by Class &amp; Accounts'!L201*K98/(K32+K28)),0, ('O4 Summary by Class &amp; Accounts'!L201*K98/(K32+K28)))</f>
        <v>0</v>
      </c>
      <c r="L132" s="778">
        <f ca="1">IF(ISERROR('O4 Summary by Class &amp; Accounts'!M201*L98/(L32+L28)),0, ('O4 Summary by Class &amp; Accounts'!M201*L98/(L32+L28)))</f>
        <v>0</v>
      </c>
      <c r="M132" s="778">
        <f ca="1">IF(ISERROR('O4 Summary by Class &amp; Accounts'!N201*M98/(M32+M28)),0, ('O4 Summary by Class &amp; Accounts'!N201*M98/(M32+M28)))</f>
        <v>0</v>
      </c>
      <c r="N132" s="778">
        <f ca="1">IF(ISERROR('O4 Summary by Class &amp; Accounts'!O201*N98/(N32+N28)),0, ('O4 Summary by Class &amp; Accounts'!O201*N98/(N32+N28)))</f>
        <v>0</v>
      </c>
      <c r="O132" s="778">
        <f ca="1">IF(ISERROR('O4 Summary by Class &amp; Accounts'!P201*O98/(O32+O28)),0, ('O4 Summary by Class &amp; Accounts'!P201*O98/(O32+O28)))</f>
        <v>0</v>
      </c>
      <c r="P132" s="778">
        <f ca="1">IF(ISERROR('O4 Summary by Class &amp; Accounts'!Q201*P98/(P32+P28)),0, ('O4 Summary by Class &amp; Accounts'!Q201*P98/(P32+P28)))</f>
        <v>0</v>
      </c>
      <c r="Q132" s="778">
        <f ca="1">IF(ISERROR('O4 Summary by Class &amp; Accounts'!R201*Q98/(Q32+Q28)),0, ('O4 Summary by Class &amp; Accounts'!R201*Q98/(Q32+Q28)))</f>
        <v>0</v>
      </c>
      <c r="R132" s="778">
        <f ca="1">IF(ISERROR('O4 Summary by Class &amp; Accounts'!S201*R98/(R32+R28)),0, ('O4 Summary by Class &amp; Accounts'!S201*R98/(R32+R28)))</f>
        <v>0</v>
      </c>
      <c r="S132" s="778">
        <f ca="1">IF(ISERROR('O4 Summary by Class &amp; Accounts'!T201*S98/(S32+S28)),0, ('O4 Summary by Class &amp; Accounts'!T201*S98/(S32+S28)))</f>
        <v>0</v>
      </c>
      <c r="T132" s="778">
        <f ca="1">IF(ISERROR('O4 Summary by Class &amp; Accounts'!U201*T98/(T32+T28)),0, ('O4 Summary by Class &amp; Accounts'!U201*T98/(T32+T28)))</f>
        <v>0</v>
      </c>
      <c r="U132" s="778">
        <f ca="1">IF(ISERROR('O4 Summary by Class &amp; Accounts'!V201*U98/(U32+U28)),0, ('O4 Summary by Class &amp; Accounts'!V201*U98/(U32+U28)))</f>
        <v>0</v>
      </c>
      <c r="V132" s="778">
        <f ca="1">IF(ISERROR('O4 Summary by Class &amp; Accounts'!W201*V98/(V32+V28)),0, ('O4 Summary by Class &amp; Accounts'!W201*V98/(V32+V28)))</f>
        <v>0</v>
      </c>
      <c r="W132" s="762">
        <f ca="1">IF(ISERROR('O4 Summary by Class &amp; Accounts'!X201*W98/(W32+W28)),0, ('O4 Summary by Class &amp; Accounts'!X201*W98/(W32+W28)))</f>
        <v>0</v>
      </c>
      <c r="X132" s="700"/>
      <c r="Y132" s="701"/>
      <c r="Z132" s="750"/>
      <c r="AA132" s="701"/>
      <c r="AB132" s="701"/>
      <c r="AC132" s="701"/>
      <c r="AD132" s="701"/>
    </row>
    <row r="133" spans="1:30" s="84" customFormat="1" ht="12.75">
      <c r="A133" s="424"/>
      <c r="B133" s="782" t="s">
        <v>824</v>
      </c>
      <c r="C133" s="745">
        <f t="shared" si="25"/>
        <v>32178.539063572705</v>
      </c>
      <c r="D133" s="778">
        <f ca="1">IF(ISERROR('O4 Summary by Class &amp; Accounts'!E199*D98/(D28+D32)),0,('O4 Summary by Class &amp; Accounts'!E199*D98/(D28+D32)))</f>
        <v>11295.823559839213</v>
      </c>
      <c r="E133" s="778">
        <f ca="1">IF(ISERROR('O4 Summary by Class &amp; Accounts'!F199*E98/(E28+E32)),0,('O4 Summary by Class &amp; Accounts'!F199*E98/(E28+E32)))</f>
        <v>19333.295730018781</v>
      </c>
      <c r="F133" s="778">
        <f ca="1">IF(ISERROR('O4 Summary by Class &amp; Accounts'!G199*F98/(F28+F32)),0,('O4 Summary by Class &amp; Accounts'!G199*F98/(F28+F32)))</f>
        <v>1549.4197737147103</v>
      </c>
      <c r="G133" s="778">
        <f ca="1">IF(ISERROR('O4 Summary by Class &amp; Accounts'!H199*G98/(G28+G32)),0,('O4 Summary by Class &amp; Accounts'!H199*G98/(G28+G32)))</f>
        <v>0</v>
      </c>
      <c r="H133" s="778">
        <f ca="1">IF(ISERROR('O4 Summary by Class &amp; Accounts'!I199*H98/(H28+H32)),0,('O4 Summary by Class &amp; Accounts'!I199*H98/(H28+H32)))</f>
        <v>0</v>
      </c>
      <c r="I133" s="778">
        <f ca="1">IF(ISERROR('O4 Summary by Class &amp; Accounts'!J199*I98/(I28+I32)),0,('O4 Summary by Class &amp; Accounts'!J199*I98/(I28+I32)))</f>
        <v>0</v>
      </c>
      <c r="J133" s="778">
        <f ca="1">IF(ISERROR('O4 Summary by Class &amp; Accounts'!K199*J98/(J28+J32)),0,('O4 Summary by Class &amp; Accounts'!K199*J98/(J28+J32)))</f>
        <v>0</v>
      </c>
      <c r="K133" s="778">
        <f ca="1">IF(ISERROR('O4 Summary by Class &amp; Accounts'!L199*K98/(K28+K32)),0,('O4 Summary by Class &amp; Accounts'!L199*K98/(K28+K32)))</f>
        <v>0</v>
      </c>
      <c r="L133" s="778">
        <f ca="1">IF(ISERROR('O4 Summary by Class &amp; Accounts'!M199*L98/(L28+L32)),0,('O4 Summary by Class &amp; Accounts'!M199*L98/(L28+L32)))</f>
        <v>0</v>
      </c>
      <c r="M133" s="778">
        <f ca="1">IF(ISERROR('O4 Summary by Class &amp; Accounts'!N199*M98/(M28+M32)),0,('O4 Summary by Class &amp; Accounts'!N199*M98/(M28+M32)))</f>
        <v>0</v>
      </c>
      <c r="N133" s="778">
        <f ca="1">IF(ISERROR('O4 Summary by Class &amp; Accounts'!O199*N98/(N28+N32)),0,('O4 Summary by Class &amp; Accounts'!O199*N98/(N28+N32)))</f>
        <v>0</v>
      </c>
      <c r="O133" s="778">
        <f ca="1">IF(ISERROR('O4 Summary by Class &amp; Accounts'!P199*O98/(O28+O32)),0,('O4 Summary by Class &amp; Accounts'!P199*O98/(O28+O32)))</f>
        <v>0</v>
      </c>
      <c r="P133" s="778">
        <f ca="1">IF(ISERROR('O4 Summary by Class &amp; Accounts'!Q199*P98/(P28+P32)),0,('O4 Summary by Class &amp; Accounts'!Q199*P98/(P28+P32)))</f>
        <v>0</v>
      </c>
      <c r="Q133" s="778">
        <f ca="1">IF(ISERROR('O4 Summary by Class &amp; Accounts'!R199*Q98/(Q28+Q32)),0,('O4 Summary by Class &amp; Accounts'!R199*Q98/(Q28+Q32)))</f>
        <v>0</v>
      </c>
      <c r="R133" s="778">
        <f ca="1">IF(ISERROR('O4 Summary by Class &amp; Accounts'!S199*R98/(R28+R32)),0,('O4 Summary by Class &amp; Accounts'!S199*R98/(R28+R32)))</f>
        <v>0</v>
      </c>
      <c r="S133" s="778">
        <f ca="1">IF(ISERROR('O4 Summary by Class &amp; Accounts'!T199*S98/(S28+S32)),0,('O4 Summary by Class &amp; Accounts'!T199*S98/(S28+S32)))</f>
        <v>0</v>
      </c>
      <c r="T133" s="778">
        <f ca="1">IF(ISERROR('O4 Summary by Class &amp; Accounts'!U199*T98/(T28+T32)),0,('O4 Summary by Class &amp; Accounts'!U199*T98/(T28+T32)))</f>
        <v>0</v>
      </c>
      <c r="U133" s="778">
        <f ca="1">IF(ISERROR('O4 Summary by Class &amp; Accounts'!V199*U98/(U28+U32)),0,('O4 Summary by Class &amp; Accounts'!V199*U98/(U28+U32)))</f>
        <v>0</v>
      </c>
      <c r="V133" s="778">
        <f ca="1">IF(ISERROR('O4 Summary by Class &amp; Accounts'!W199*V98/(V28+V32)),0,('O4 Summary by Class &amp; Accounts'!W199*V98/(V28+V32)))</f>
        <v>0</v>
      </c>
      <c r="W133" s="762">
        <f ca="1">IF(ISERROR('O4 Summary by Class &amp; Accounts'!X199*W98/(W28+W32)),0,('O4 Summary by Class &amp; Accounts'!X199*W98/(W28+W32)))</f>
        <v>0</v>
      </c>
      <c r="X133" s="700"/>
      <c r="Y133" s="701"/>
      <c r="Z133" s="750"/>
      <c r="AA133" s="701"/>
      <c r="AB133" s="701"/>
      <c r="AC133" s="701"/>
      <c r="AD133" s="701"/>
    </row>
    <row r="134" spans="1:30" s="84" customFormat="1" ht="12.75">
      <c r="A134" s="424"/>
      <c r="B134" s="782" t="s">
        <v>825</v>
      </c>
      <c r="C134" s="745">
        <f t="shared" si="25"/>
        <v>23862.81752025264</v>
      </c>
      <c r="D134" s="778">
        <f ca="1">IF(ISERROR('O1 Revenue to cost|RR'!D33*D98/(D28+D32)),0,('O1 Revenue to cost|RR'!D33*D98/(D28+D32)))</f>
        <v>8376.7064693920329</v>
      </c>
      <c r="E134" s="778">
        <f ca="1">IF(ISERROR('O1 Revenue to cost|RR'!E33*E98/(E28+E32)),0,('O1 Revenue to cost|RR'!E33*E98/(E28+E32)))</f>
        <v>14337.099243662664</v>
      </c>
      <c r="F134" s="778">
        <f ca="1">IF(ISERROR('O1 Revenue to cost|RR'!F33*F98/(F28+F32)),0,('O1 Revenue to cost|RR'!F33*F98/(F28+F32)))</f>
        <v>1149.0118071979432</v>
      </c>
      <c r="G134" s="778">
        <f ca="1">IF(ISERROR('O1 Revenue to cost|RR'!G33*G98/(G28+G32)),0,('O1 Revenue to cost|RR'!G33*G98/(G28+G32)))</f>
        <v>0</v>
      </c>
      <c r="H134" s="778">
        <f ca="1">IF(ISERROR('O1 Revenue to cost|RR'!H33*H98/(H28+H32)),0,('O1 Revenue to cost|RR'!H33*H98/(H28+H32)))</f>
        <v>0</v>
      </c>
      <c r="I134" s="778">
        <f ca="1">IF(ISERROR('O1 Revenue to cost|RR'!I33*I98/(I28+I32)),0,('O1 Revenue to cost|RR'!I33*I98/(I28+I32)))</f>
        <v>0</v>
      </c>
      <c r="J134" s="778">
        <f ca="1">IF(ISERROR('O1 Revenue to cost|RR'!J33*J98/(J28+J32)),0,('O1 Revenue to cost|RR'!J33*J98/(J28+J32)))</f>
        <v>0</v>
      </c>
      <c r="K134" s="778">
        <f ca="1">IF(ISERROR('O1 Revenue to cost|RR'!K33*K98/(K28+K32)),0,('O1 Revenue to cost|RR'!K33*K98/(K28+K32)))</f>
        <v>0</v>
      </c>
      <c r="L134" s="778">
        <f ca="1">IF(ISERROR('O1 Revenue to cost|RR'!L33*L98/(L28+L32)),0,('O1 Revenue to cost|RR'!L33*L98/(L28+L32)))</f>
        <v>0</v>
      </c>
      <c r="M134" s="778">
        <f ca="1">IF(ISERROR('O1 Revenue to cost|RR'!M33*M98/(M28+M32)),0,('O1 Revenue to cost|RR'!M33*M98/(M28+M32)))</f>
        <v>0</v>
      </c>
      <c r="N134" s="778">
        <f ca="1">IF(ISERROR('O1 Revenue to cost|RR'!N33*N98/(N28+N32)),0,('O1 Revenue to cost|RR'!N33*N98/(N28+N32)))</f>
        <v>0</v>
      </c>
      <c r="O134" s="778">
        <f ca="1">IF(ISERROR('O1 Revenue to cost|RR'!O33*O98/(O28+O32)),0,('O1 Revenue to cost|RR'!O33*O98/(O28+O32)))</f>
        <v>0</v>
      </c>
      <c r="P134" s="778">
        <f ca="1">IF(ISERROR('O1 Revenue to cost|RR'!P33*P98/(P28+P32)),0,('O1 Revenue to cost|RR'!P33*P98/(P28+P32)))</f>
        <v>0</v>
      </c>
      <c r="Q134" s="778">
        <f ca="1">IF(ISERROR('O1 Revenue to cost|RR'!Q33*Q98/(Q28+Q32)),0,('O1 Revenue to cost|RR'!Q33*Q98/(Q28+Q32)))</f>
        <v>0</v>
      </c>
      <c r="R134" s="778">
        <f ca="1">IF(ISERROR('O1 Revenue to cost|RR'!R33*R98/(R28+R32)),0,('O1 Revenue to cost|RR'!R33*R98/(R28+R32)))</f>
        <v>0</v>
      </c>
      <c r="S134" s="778">
        <f ca="1">IF(ISERROR('O1 Revenue to cost|RR'!S33*S98/(S28+S32)),0,('O1 Revenue to cost|RR'!S33*S98/(S28+S32)))</f>
        <v>0</v>
      </c>
      <c r="T134" s="778">
        <f ca="1">IF(ISERROR('O1 Revenue to cost|RR'!T33*T98/(T28+T32)),0,('O1 Revenue to cost|RR'!T33*T98/(T28+T32)))</f>
        <v>0</v>
      </c>
      <c r="U134" s="778">
        <f ca="1">IF(ISERROR('O1 Revenue to cost|RR'!U33*U98/(U28+U32)),0,('O1 Revenue to cost|RR'!U33*U98/(U28+U32)))</f>
        <v>0</v>
      </c>
      <c r="V134" s="778">
        <f ca="1">IF(ISERROR('O1 Revenue to cost|RR'!V33*V98/(V28+V32)),0,('O1 Revenue to cost|RR'!V33*V98/(V28+V32)))</f>
        <v>0</v>
      </c>
      <c r="W134" s="762">
        <f ca="1">IF(ISERROR('O1 Revenue to cost|RR'!W33*W98/(W28+W32)),0,('O1 Revenue to cost|RR'!W33*W98/(W28+W32)))</f>
        <v>0</v>
      </c>
      <c r="X134" s="700"/>
      <c r="Y134" s="701"/>
      <c r="Z134" s="750"/>
      <c r="AA134" s="701"/>
      <c r="AB134" s="701"/>
      <c r="AC134" s="701"/>
      <c r="AD134" s="701"/>
    </row>
    <row r="135" spans="1:30" ht="12.75">
      <c r="A135" s="783"/>
      <c r="B135" s="784"/>
      <c r="C135" s="745"/>
      <c r="D135" s="746"/>
      <c r="E135" s="746"/>
      <c r="F135" s="746"/>
      <c r="G135" s="746"/>
      <c r="H135" s="746"/>
      <c r="I135" s="746"/>
      <c r="J135" s="746"/>
      <c r="K135" s="746"/>
      <c r="L135" s="746"/>
      <c r="M135" s="746"/>
      <c r="N135" s="746"/>
      <c r="O135" s="746"/>
      <c r="P135" s="746"/>
      <c r="Q135" s="746"/>
      <c r="R135" s="746"/>
      <c r="S135" s="746"/>
      <c r="T135" s="746"/>
      <c r="U135" s="746"/>
      <c r="V135" s="746"/>
      <c r="W135" s="754"/>
      <c r="Z135" s="750"/>
    </row>
    <row r="136" spans="1:30" s="704" customFormat="1" ht="13.5" thickBot="1">
      <c r="A136" s="785"/>
      <c r="B136" s="1008" t="s">
        <v>1510</v>
      </c>
      <c r="C136" s="1017">
        <f>SUM(D136:W136)</f>
        <v>1363259.02064534</v>
      </c>
      <c r="D136" s="1010">
        <f>SUM(D127:D134) +D107</f>
        <v>986383.80680271646</v>
      </c>
      <c r="E136" s="1010">
        <f t="shared" ref="E136:W136" si="28">SUM(E127:E134) +E107</f>
        <v>324889.3568677351</v>
      </c>
      <c r="F136" s="1010">
        <f t="shared" si="28"/>
        <v>55394.610153150992</v>
      </c>
      <c r="G136" s="1010">
        <f t="shared" si="28"/>
        <v>0</v>
      </c>
      <c r="H136" s="1010">
        <f t="shared" si="28"/>
        <v>0</v>
      </c>
      <c r="I136" s="1010">
        <f t="shared" si="28"/>
        <v>0</v>
      </c>
      <c r="J136" s="1010">
        <f t="shared" si="28"/>
        <v>-5190.8025284980358</v>
      </c>
      <c r="K136" s="1010">
        <f t="shared" si="28"/>
        <v>1215.8977632532228</v>
      </c>
      <c r="L136" s="1010">
        <f t="shared" si="28"/>
        <v>566.15158698228618</v>
      </c>
      <c r="M136" s="1010">
        <f t="shared" si="28"/>
        <v>0</v>
      </c>
      <c r="N136" s="1010">
        <f t="shared" si="28"/>
        <v>0</v>
      </c>
      <c r="O136" s="1010">
        <f t="shared" si="28"/>
        <v>0</v>
      </c>
      <c r="P136" s="1010">
        <f t="shared" si="28"/>
        <v>0</v>
      </c>
      <c r="Q136" s="1010">
        <f t="shared" si="28"/>
        <v>0</v>
      </c>
      <c r="R136" s="1010">
        <f t="shared" si="28"/>
        <v>0</v>
      </c>
      <c r="S136" s="1010">
        <f t="shared" si="28"/>
        <v>0</v>
      </c>
      <c r="T136" s="1010">
        <f t="shared" si="28"/>
        <v>0</v>
      </c>
      <c r="U136" s="1010">
        <f t="shared" si="28"/>
        <v>0</v>
      </c>
      <c r="V136" s="1010">
        <f t="shared" si="28"/>
        <v>0</v>
      </c>
      <c r="W136" s="1011">
        <f t="shared" si="28"/>
        <v>0</v>
      </c>
      <c r="X136" s="705"/>
      <c r="Y136" s="706"/>
      <c r="Z136" s="750"/>
      <c r="AA136" s="706"/>
      <c r="AB136" s="706"/>
      <c r="AC136" s="706"/>
      <c r="AD136" s="706"/>
    </row>
    <row r="137" spans="1:30" ht="24" thickTop="1">
      <c r="A137" s="2330" t="s">
        <v>1380</v>
      </c>
      <c r="B137" s="2330"/>
      <c r="C137" s="751"/>
      <c r="D137" s="746"/>
      <c r="E137" s="746"/>
      <c r="F137" s="746"/>
      <c r="G137" s="746"/>
      <c r="H137" s="746"/>
      <c r="I137" s="746"/>
      <c r="J137" s="746"/>
      <c r="K137" s="746"/>
      <c r="L137" s="746"/>
      <c r="M137" s="746"/>
      <c r="N137" s="746"/>
      <c r="O137" s="746"/>
      <c r="P137" s="746"/>
      <c r="Q137" s="746"/>
      <c r="R137" s="746"/>
      <c r="S137" s="746"/>
      <c r="T137" s="746"/>
      <c r="U137" s="746"/>
      <c r="V137" s="746"/>
      <c r="W137" s="754"/>
      <c r="Z137" s="750"/>
    </row>
    <row r="138" spans="1:30" ht="15">
      <c r="A138" s="816" t="s">
        <v>418</v>
      </c>
      <c r="B138" s="786"/>
      <c r="C138" s="751"/>
      <c r="D138" s="746"/>
      <c r="E138" s="746"/>
      <c r="F138" s="746"/>
      <c r="G138" s="746"/>
      <c r="H138" s="746"/>
      <c r="I138" s="746"/>
      <c r="J138" s="746"/>
      <c r="K138" s="746"/>
      <c r="L138" s="746"/>
      <c r="M138" s="746"/>
      <c r="N138" s="746"/>
      <c r="O138" s="746"/>
      <c r="P138" s="746"/>
      <c r="Q138" s="746"/>
      <c r="R138" s="746"/>
      <c r="S138" s="746"/>
      <c r="T138" s="746"/>
      <c r="U138" s="746"/>
      <c r="V138" s="746"/>
      <c r="W138" s="754"/>
      <c r="Z138" s="750"/>
    </row>
    <row r="139" spans="1:30" ht="12.75">
      <c r="A139" s="290"/>
      <c r="B139" s="752"/>
      <c r="C139" s="751"/>
      <c r="D139" s="746"/>
      <c r="E139" s="746"/>
      <c r="F139" s="746"/>
      <c r="G139" s="746"/>
      <c r="H139" s="746"/>
      <c r="I139" s="746"/>
      <c r="J139" s="746"/>
      <c r="K139" s="746"/>
      <c r="L139" s="746"/>
      <c r="M139" s="746"/>
      <c r="N139" s="746"/>
      <c r="O139" s="746"/>
      <c r="P139" s="746"/>
      <c r="Q139" s="746"/>
      <c r="R139" s="746"/>
      <c r="S139" s="746"/>
      <c r="T139" s="746"/>
      <c r="U139" s="746"/>
      <c r="V139" s="746"/>
      <c r="W139" s="754"/>
      <c r="Z139" s="750"/>
    </row>
    <row r="140" spans="1:30" ht="12.75">
      <c r="A140" s="727"/>
      <c r="B140" s="727"/>
      <c r="C140" s="723"/>
      <c r="D140" s="805">
        <v>1</v>
      </c>
      <c r="E140" s="805">
        <v>2</v>
      </c>
      <c r="F140" s="805">
        <v>3</v>
      </c>
      <c r="G140" s="805">
        <v>4</v>
      </c>
      <c r="H140" s="805">
        <v>5</v>
      </c>
      <c r="I140" s="805">
        <v>6</v>
      </c>
      <c r="J140" s="805">
        <v>7</v>
      </c>
      <c r="K140" s="805">
        <v>8</v>
      </c>
      <c r="L140" s="805">
        <v>9</v>
      </c>
      <c r="M140" s="805">
        <v>10</v>
      </c>
      <c r="N140" s="805">
        <v>11</v>
      </c>
      <c r="O140" s="805">
        <v>12</v>
      </c>
      <c r="P140" s="805">
        <v>13</v>
      </c>
      <c r="Q140" s="805">
        <v>14</v>
      </c>
      <c r="R140" s="805">
        <v>15</v>
      </c>
      <c r="S140" s="805">
        <v>16</v>
      </c>
      <c r="T140" s="805">
        <v>17</v>
      </c>
      <c r="U140" s="805">
        <v>18</v>
      </c>
      <c r="V140" s="805">
        <v>19</v>
      </c>
      <c r="W140" s="805">
        <v>20</v>
      </c>
      <c r="Z140" s="750"/>
    </row>
    <row r="141" spans="1:30" ht="38.25">
      <c r="A141" s="817" t="s">
        <v>1172</v>
      </c>
      <c r="B141" s="817" t="s">
        <v>1372</v>
      </c>
      <c r="C141" s="622" t="s">
        <v>76</v>
      </c>
      <c r="D141" s="709" t="str">
        <f ca="1">IF('I2 LDC class'!$D$20="",'I2 LDC class'!$C$20,'I2 LDC class'!$D$20)</f>
        <v>Residential</v>
      </c>
      <c r="E141" s="709" t="str">
        <f ca="1">IF('I2 LDC class'!$D$21="",'I2 LDC class'!$C$21,'I2 LDC class'!$D$21)</f>
        <v>GS &lt;50</v>
      </c>
      <c r="F141" s="709" t="str">
        <f ca="1">IF('I2 LDC class'!$D$22="",'I2 LDC class'!$C$22,'I2 LDC class'!$D$22)</f>
        <v>GS&gt;50-Regular</v>
      </c>
      <c r="G141" s="709" t="str">
        <f ca="1">IF('I2 LDC class'!$D$23="",'I2 LDC class'!$C$23,'I2 LDC class'!$D$23)</f>
        <v>GS&gt; 50-TOU</v>
      </c>
      <c r="H141" s="709" t="str">
        <f ca="1">IF('I2 LDC class'!$D$24="",'I2 LDC class'!$C$24,'I2 LDC class'!$D$24)</f>
        <v>GS &gt;50-Intermediate</v>
      </c>
      <c r="I141" s="709" t="str">
        <f ca="1">IF('I2 LDC class'!$D$25="",'I2 LDC class'!$C$25,'I2 LDC class'!$D$25)</f>
        <v>Large Use &gt;5MW</v>
      </c>
      <c r="J141" s="709" t="str">
        <f ca="1">IF('I2 LDC class'!$D$26="",'I2 LDC class'!$C$26,'I2 LDC class'!$D$26)</f>
        <v>Street Light</v>
      </c>
      <c r="K141" s="709" t="str">
        <f ca="1">IF('I2 LDC class'!$D$27="",'I2 LDC class'!$C$27,'I2 LDC class'!$D$27)</f>
        <v>Sentinel</v>
      </c>
      <c r="L141" s="709" t="str">
        <f ca="1">IF('I2 LDC class'!$D$28="",'I2 LDC class'!$C$28,'I2 LDC class'!$D$28)</f>
        <v>Unmetered Scattered Load</v>
      </c>
      <c r="M141" s="709" t="str">
        <f ca="1">IF('I2 LDC class'!$D$29="",'I2 LDC class'!$C$29,'I2 LDC class'!$D$29)</f>
        <v>Embedded Distributor</v>
      </c>
      <c r="N141" s="709" t="str">
        <f ca="1">IF('I2 LDC class'!$D$30="",'I2 LDC class'!$C$30,'I2 LDC class'!$D$30)</f>
        <v>Back-up/Standby Power</v>
      </c>
      <c r="O141" s="709" t="str">
        <f ca="1">IF('I2 LDC class'!$D$31="",'I2 LDC class'!$C$31,'I2 LDC class'!$D$31)</f>
        <v>Rate Class 1</v>
      </c>
      <c r="P141" s="709" t="str">
        <f ca="1">IF('I2 LDC class'!$D$32="",'I2 LDC class'!$C$32,'I2 LDC class'!$D$32)</f>
        <v>Rate class 2</v>
      </c>
      <c r="Q141" s="709" t="str">
        <f ca="1">IF('I2 LDC class'!$D$33="",'I2 LDC class'!$C$33,'I2 LDC class'!$D$33)</f>
        <v>Rate class 3</v>
      </c>
      <c r="R141" s="709" t="str">
        <f ca="1">IF('I2 LDC class'!$D$34="",'I2 LDC class'!$C$34,'I2 LDC class'!$D$34)</f>
        <v>Rate class 4</v>
      </c>
      <c r="S141" s="709" t="str">
        <f ca="1">IF('I2 LDC class'!$D$35="",'I2 LDC class'!$C$35,'I2 LDC class'!$D$35)</f>
        <v>Rate class 5</v>
      </c>
      <c r="T141" s="709" t="str">
        <f ca="1">IF('I2 LDC class'!$D$36="",'I2 LDC class'!$C$36,'I2 LDC class'!$D$36)</f>
        <v>Rate class 6</v>
      </c>
      <c r="U141" s="709" t="str">
        <f ca="1">IF('I2 LDC class'!$D$37="",'I2 LDC class'!$C$37,'I2 LDC class'!$D$37)</f>
        <v>Rate class 7</v>
      </c>
      <c r="V141" s="709" t="str">
        <f ca="1">IF('I2 LDC class'!$D$38="",'I2 LDC class'!$C$38,'I2 LDC class'!$D$38)</f>
        <v>Rate class 8</v>
      </c>
      <c r="W141" s="710" t="str">
        <f ca="1">IF('I2 LDC class'!$D$39="",'I2 LDC class'!$C$39,'I2 LDC class'!$D$39)</f>
        <v>Rate class 9</v>
      </c>
      <c r="Z141" s="750"/>
    </row>
    <row r="142" spans="1:30" s="84" customFormat="1" ht="12.75">
      <c r="A142" s="787"/>
      <c r="B142" s="788" t="s">
        <v>1391</v>
      </c>
      <c r="C142" s="751"/>
      <c r="D142" s="775"/>
      <c r="E142" s="775"/>
      <c r="F142" s="775"/>
      <c r="G142" s="775"/>
      <c r="H142" s="775"/>
      <c r="I142" s="775"/>
      <c r="J142" s="775"/>
      <c r="K142" s="775"/>
      <c r="L142" s="775"/>
      <c r="M142" s="775"/>
      <c r="N142" s="775"/>
      <c r="O142" s="775"/>
      <c r="P142" s="775"/>
      <c r="Q142" s="775"/>
      <c r="R142" s="775"/>
      <c r="S142" s="775"/>
      <c r="T142" s="775"/>
      <c r="U142" s="775"/>
      <c r="V142" s="775"/>
      <c r="W142" s="776"/>
      <c r="X142" s="700"/>
      <c r="Y142" s="701"/>
      <c r="Z142" s="750"/>
      <c r="AA142" s="701"/>
      <c r="AB142" s="701"/>
      <c r="AC142" s="701"/>
      <c r="AD142" s="701"/>
    </row>
    <row r="143" spans="1:30" s="84" customFormat="1" ht="25.5">
      <c r="A143" s="789">
        <v>1565</v>
      </c>
      <c r="B143" s="424" t="s">
        <v>215</v>
      </c>
      <c r="C143" s="745">
        <f>SUM(D143:W143)</f>
        <v>0</v>
      </c>
      <c r="D143" s="761">
        <f ca="1">'O5 Details by Class &amp; Accounts'!AD19</f>
        <v>0</v>
      </c>
      <c r="E143" s="761">
        <f ca="1">'O5 Details by Class &amp; Accounts'!AE19</f>
        <v>0</v>
      </c>
      <c r="F143" s="761">
        <f ca="1">'O5 Details by Class &amp; Accounts'!AF19</f>
        <v>0</v>
      </c>
      <c r="G143" s="761">
        <f ca="1">'O5 Details by Class &amp; Accounts'!AG19</f>
        <v>0</v>
      </c>
      <c r="H143" s="761">
        <f ca="1">'O5 Details by Class &amp; Accounts'!AH19</f>
        <v>0</v>
      </c>
      <c r="I143" s="761">
        <f ca="1">'O5 Details by Class &amp; Accounts'!AI19</f>
        <v>0</v>
      </c>
      <c r="J143" s="761">
        <f ca="1">'O5 Details by Class &amp; Accounts'!AJ19</f>
        <v>0</v>
      </c>
      <c r="K143" s="761">
        <f ca="1">'O5 Details by Class &amp; Accounts'!AK19</f>
        <v>0</v>
      </c>
      <c r="L143" s="761">
        <f ca="1">'O5 Details by Class &amp; Accounts'!AL19</f>
        <v>0</v>
      </c>
      <c r="M143" s="761">
        <f ca="1">'O5 Details by Class &amp; Accounts'!AM19</f>
        <v>0</v>
      </c>
      <c r="N143" s="761">
        <f ca="1">'O5 Details by Class &amp; Accounts'!AN19</f>
        <v>0</v>
      </c>
      <c r="O143" s="761">
        <f ca="1">'O5 Details by Class &amp; Accounts'!AO19</f>
        <v>0</v>
      </c>
      <c r="P143" s="761">
        <f ca="1">'O5 Details by Class &amp; Accounts'!AP19</f>
        <v>0</v>
      </c>
      <c r="Q143" s="761">
        <f ca="1">'O5 Details by Class &amp; Accounts'!AQ19</f>
        <v>0</v>
      </c>
      <c r="R143" s="761">
        <f ca="1">'O5 Details by Class &amp; Accounts'!AR19</f>
        <v>0</v>
      </c>
      <c r="S143" s="761">
        <f ca="1">'O5 Details by Class &amp; Accounts'!AS19</f>
        <v>0</v>
      </c>
      <c r="T143" s="761">
        <f ca="1">'O5 Details by Class &amp; Accounts'!AT19</f>
        <v>0</v>
      </c>
      <c r="U143" s="761">
        <f ca="1">'O5 Details by Class &amp; Accounts'!AU19</f>
        <v>0</v>
      </c>
      <c r="V143" s="761">
        <f ca="1">'O5 Details by Class &amp; Accounts'!AV19</f>
        <v>0</v>
      </c>
      <c r="W143" s="762">
        <f ca="1">'O5 Details by Class &amp; Accounts'!AW19</f>
        <v>0</v>
      </c>
      <c r="X143" s="700"/>
      <c r="Y143" s="701"/>
      <c r="Z143" s="750" t="s">
        <v>888</v>
      </c>
      <c r="AA143" s="701"/>
      <c r="AB143" s="701"/>
      <c r="AC143" s="701"/>
      <c r="AD143" s="701"/>
    </row>
    <row r="144" spans="1:30" s="84" customFormat="1" ht="12.75">
      <c r="A144" s="790">
        <v>1830</v>
      </c>
      <c r="B144" s="424" t="s">
        <v>427</v>
      </c>
      <c r="C144" s="745">
        <f t="shared" ref="C144:C164" si="29">SUM(D144:W144)</f>
        <v>0</v>
      </c>
      <c r="D144" s="761">
        <f ca="1">'O5 Details by Class &amp; Accounts'!AD41</f>
        <v>0</v>
      </c>
      <c r="E144" s="761">
        <f ca="1">'O5 Details by Class &amp; Accounts'!AE41</f>
        <v>0</v>
      </c>
      <c r="F144" s="761">
        <f ca="1">'O5 Details by Class &amp; Accounts'!AF41</f>
        <v>0</v>
      </c>
      <c r="G144" s="761">
        <f ca="1">'O5 Details by Class &amp; Accounts'!AG41</f>
        <v>0</v>
      </c>
      <c r="H144" s="761">
        <f ca="1">'O5 Details by Class &amp; Accounts'!AH41</f>
        <v>0</v>
      </c>
      <c r="I144" s="761">
        <f ca="1">'O5 Details by Class &amp; Accounts'!AI41</f>
        <v>0</v>
      </c>
      <c r="J144" s="761">
        <f ca="1">'O5 Details by Class &amp; Accounts'!AJ41</f>
        <v>0</v>
      </c>
      <c r="K144" s="761">
        <f ca="1">'O5 Details by Class &amp; Accounts'!AK41</f>
        <v>0</v>
      </c>
      <c r="L144" s="761">
        <f ca="1">'O5 Details by Class &amp; Accounts'!AL41</f>
        <v>0</v>
      </c>
      <c r="M144" s="761">
        <f ca="1">'O5 Details by Class &amp; Accounts'!AM41</f>
        <v>0</v>
      </c>
      <c r="N144" s="761">
        <f ca="1">'O5 Details by Class &amp; Accounts'!AN41</f>
        <v>0</v>
      </c>
      <c r="O144" s="761">
        <f ca="1">'O5 Details by Class &amp; Accounts'!AO41</f>
        <v>0</v>
      </c>
      <c r="P144" s="761">
        <f ca="1">'O5 Details by Class &amp; Accounts'!AP41</f>
        <v>0</v>
      </c>
      <c r="Q144" s="761">
        <f ca="1">'O5 Details by Class &amp; Accounts'!AQ41</f>
        <v>0</v>
      </c>
      <c r="R144" s="761">
        <f ca="1">'O5 Details by Class &amp; Accounts'!AR41</f>
        <v>0</v>
      </c>
      <c r="S144" s="761">
        <f ca="1">'O5 Details by Class &amp; Accounts'!AS41</f>
        <v>0</v>
      </c>
      <c r="T144" s="761">
        <f ca="1">'O5 Details by Class &amp; Accounts'!AT41</f>
        <v>0</v>
      </c>
      <c r="U144" s="761">
        <f ca="1">'O5 Details by Class &amp; Accounts'!AU41</f>
        <v>0</v>
      </c>
      <c r="V144" s="761">
        <f ca="1">'O5 Details by Class &amp; Accounts'!AV41</f>
        <v>0</v>
      </c>
      <c r="W144" s="762">
        <f ca="1">'O5 Details by Class &amp; Accounts'!AW41</f>
        <v>0</v>
      </c>
      <c r="X144" s="700"/>
      <c r="Y144" s="701"/>
      <c r="Z144" s="750" t="e">
        <v>#N/A</v>
      </c>
      <c r="AA144" s="701"/>
      <c r="AB144" s="701"/>
      <c r="AC144" s="701"/>
      <c r="AD144" s="701"/>
    </row>
    <row r="145" spans="1:30" s="84" customFormat="1" ht="25.5">
      <c r="A145" s="790" t="s">
        <v>139</v>
      </c>
      <c r="B145" s="424" t="s">
        <v>1422</v>
      </c>
      <c r="C145" s="745">
        <f t="shared" si="29"/>
        <v>0</v>
      </c>
      <c r="D145" s="761">
        <f ca="1">'O5 Details by Class &amp; Accounts'!AD42</f>
        <v>0</v>
      </c>
      <c r="E145" s="761">
        <f ca="1">'O5 Details by Class &amp; Accounts'!AE42</f>
        <v>0</v>
      </c>
      <c r="F145" s="761">
        <f ca="1">'O5 Details by Class &amp; Accounts'!AF42</f>
        <v>0</v>
      </c>
      <c r="G145" s="761">
        <f ca="1">'O5 Details by Class &amp; Accounts'!AG42</f>
        <v>0</v>
      </c>
      <c r="H145" s="761">
        <f ca="1">'O5 Details by Class &amp; Accounts'!AH42</f>
        <v>0</v>
      </c>
      <c r="I145" s="761">
        <f ca="1">'O5 Details by Class &amp; Accounts'!AI42</f>
        <v>0</v>
      </c>
      <c r="J145" s="761">
        <f ca="1">'O5 Details by Class &amp; Accounts'!AJ42</f>
        <v>0</v>
      </c>
      <c r="K145" s="761">
        <f ca="1">'O5 Details by Class &amp; Accounts'!AK42</f>
        <v>0</v>
      </c>
      <c r="L145" s="761">
        <f ca="1">'O5 Details by Class &amp; Accounts'!AL42</f>
        <v>0</v>
      </c>
      <c r="M145" s="761">
        <f ca="1">'O5 Details by Class &amp; Accounts'!AM42</f>
        <v>0</v>
      </c>
      <c r="N145" s="761">
        <f ca="1">'O5 Details by Class &amp; Accounts'!AN42</f>
        <v>0</v>
      </c>
      <c r="O145" s="761">
        <f ca="1">'O5 Details by Class &amp; Accounts'!AO42</f>
        <v>0</v>
      </c>
      <c r="P145" s="761">
        <f ca="1">'O5 Details by Class &amp; Accounts'!AP42</f>
        <v>0</v>
      </c>
      <c r="Q145" s="761">
        <f ca="1">'O5 Details by Class &amp; Accounts'!AQ42</f>
        <v>0</v>
      </c>
      <c r="R145" s="761">
        <f ca="1">'O5 Details by Class &amp; Accounts'!AR42</f>
        <v>0</v>
      </c>
      <c r="S145" s="761">
        <f ca="1">'O5 Details by Class &amp; Accounts'!AS42</f>
        <v>0</v>
      </c>
      <c r="T145" s="761">
        <f ca="1">'O5 Details by Class &amp; Accounts'!AT42</f>
        <v>0</v>
      </c>
      <c r="U145" s="761">
        <f ca="1">'O5 Details by Class &amp; Accounts'!AU42</f>
        <v>0</v>
      </c>
      <c r="V145" s="761">
        <f ca="1">'O5 Details by Class &amp; Accounts'!AV42</f>
        <v>0</v>
      </c>
      <c r="W145" s="762">
        <f ca="1">'O5 Details by Class &amp; Accounts'!AW42</f>
        <v>0</v>
      </c>
      <c r="X145" s="700"/>
      <c r="Y145" s="701"/>
      <c r="Z145" s="750" t="s">
        <v>1142</v>
      </c>
      <c r="AA145" s="701"/>
      <c r="AB145" s="701"/>
      <c r="AC145" s="701"/>
      <c r="AD145" s="701"/>
    </row>
    <row r="146" spans="1:30" s="84" customFormat="1" ht="12.75">
      <c r="A146" s="790" t="s">
        <v>140</v>
      </c>
      <c r="B146" s="424" t="s">
        <v>1423</v>
      </c>
      <c r="C146" s="745">
        <f t="shared" si="29"/>
        <v>0</v>
      </c>
      <c r="D146" s="761">
        <f ca="1">'O5 Details by Class &amp; Accounts'!AD43</f>
        <v>0</v>
      </c>
      <c r="E146" s="761">
        <f ca="1">'O5 Details by Class &amp; Accounts'!AE43</f>
        <v>0</v>
      </c>
      <c r="F146" s="761">
        <f ca="1">'O5 Details by Class &amp; Accounts'!AF43</f>
        <v>0</v>
      </c>
      <c r="G146" s="761">
        <f ca="1">'O5 Details by Class &amp; Accounts'!AG43</f>
        <v>0</v>
      </c>
      <c r="H146" s="761">
        <f ca="1">'O5 Details by Class &amp; Accounts'!AH43</f>
        <v>0</v>
      </c>
      <c r="I146" s="761">
        <f ca="1">'O5 Details by Class &amp; Accounts'!AI43</f>
        <v>0</v>
      </c>
      <c r="J146" s="761">
        <f ca="1">'O5 Details by Class &amp; Accounts'!AJ43</f>
        <v>0</v>
      </c>
      <c r="K146" s="761">
        <f ca="1">'O5 Details by Class &amp; Accounts'!AK43</f>
        <v>0</v>
      </c>
      <c r="L146" s="761">
        <f ca="1">'O5 Details by Class &amp; Accounts'!AL43</f>
        <v>0</v>
      </c>
      <c r="M146" s="761">
        <f ca="1">'O5 Details by Class &amp; Accounts'!AM43</f>
        <v>0</v>
      </c>
      <c r="N146" s="761">
        <f ca="1">'O5 Details by Class &amp; Accounts'!AN43</f>
        <v>0</v>
      </c>
      <c r="O146" s="761">
        <f ca="1">'O5 Details by Class &amp; Accounts'!AO43</f>
        <v>0</v>
      </c>
      <c r="P146" s="761">
        <f ca="1">'O5 Details by Class &amp; Accounts'!AP43</f>
        <v>0</v>
      </c>
      <c r="Q146" s="761">
        <f ca="1">'O5 Details by Class &amp; Accounts'!AQ43</f>
        <v>0</v>
      </c>
      <c r="R146" s="761">
        <f ca="1">'O5 Details by Class &amp; Accounts'!AR43</f>
        <v>0</v>
      </c>
      <c r="S146" s="761">
        <f ca="1">'O5 Details by Class &amp; Accounts'!AS43</f>
        <v>0</v>
      </c>
      <c r="T146" s="761">
        <f ca="1">'O5 Details by Class &amp; Accounts'!AT43</f>
        <v>0</v>
      </c>
      <c r="U146" s="761">
        <f ca="1">'O5 Details by Class &amp; Accounts'!AU43</f>
        <v>0</v>
      </c>
      <c r="V146" s="761">
        <f ca="1">'O5 Details by Class &amp; Accounts'!AV43</f>
        <v>0</v>
      </c>
      <c r="W146" s="762">
        <f ca="1">'O5 Details by Class &amp; Accounts'!AW43</f>
        <v>0</v>
      </c>
      <c r="X146" s="700"/>
      <c r="Y146" s="701"/>
      <c r="Z146" s="750" t="s">
        <v>11</v>
      </c>
      <c r="AA146" s="701"/>
      <c r="AB146" s="701"/>
      <c r="AC146" s="701"/>
      <c r="AD146" s="701"/>
    </row>
    <row r="147" spans="1:30" s="84" customFormat="1" ht="12.75">
      <c r="A147" s="790" t="s">
        <v>141</v>
      </c>
      <c r="B147" s="424" t="s">
        <v>1447</v>
      </c>
      <c r="C147" s="745">
        <f t="shared" si="29"/>
        <v>0.34999999999999992</v>
      </c>
      <c r="D147" s="761">
        <f ca="1">'O5 Details by Class &amp; Accounts'!AD44</f>
        <v>0.23501807165407598</v>
      </c>
      <c r="E147" s="761">
        <f ca="1">'O5 Details by Class &amp; Accounts'!AE44</f>
        <v>2.5884695171542727E-2</v>
      </c>
      <c r="F147" s="761">
        <f ca="1">'O5 Details by Class &amp; Accounts'!AF44</f>
        <v>1.2887823264655768E-3</v>
      </c>
      <c r="G147" s="761">
        <f ca="1">'O5 Details by Class &amp; Accounts'!AG44</f>
        <v>0</v>
      </c>
      <c r="H147" s="761">
        <f ca="1">'O5 Details by Class &amp; Accounts'!AH44</f>
        <v>0</v>
      </c>
      <c r="I147" s="761">
        <f ca="1">'O5 Details by Class &amp; Accounts'!AI44</f>
        <v>0</v>
      </c>
      <c r="J147" s="761">
        <f ca="1">'O5 Details by Class &amp; Accounts'!AJ44</f>
        <v>8.0022258127931373E-2</v>
      </c>
      <c r="K147" s="761">
        <f ca="1">'O5 Details by Class &amp; Accounts'!AK44</f>
        <v>4.388172197679026E-3</v>
      </c>
      <c r="L147" s="761">
        <f ca="1">'O5 Details by Class &amp; Accounts'!AL44</f>
        <v>3.398020522305297E-3</v>
      </c>
      <c r="M147" s="761">
        <f ca="1">'O5 Details by Class &amp; Accounts'!AM44</f>
        <v>0</v>
      </c>
      <c r="N147" s="761">
        <f ca="1">'O5 Details by Class &amp; Accounts'!AN44</f>
        <v>0</v>
      </c>
      <c r="O147" s="761">
        <f ca="1">'O5 Details by Class &amp; Accounts'!AO44</f>
        <v>0</v>
      </c>
      <c r="P147" s="761">
        <f ca="1">'O5 Details by Class &amp; Accounts'!AP44</f>
        <v>0</v>
      </c>
      <c r="Q147" s="761">
        <f ca="1">'O5 Details by Class &amp; Accounts'!AQ44</f>
        <v>0</v>
      </c>
      <c r="R147" s="761">
        <f ca="1">'O5 Details by Class &amp; Accounts'!AR44</f>
        <v>0</v>
      </c>
      <c r="S147" s="761">
        <f ca="1">'O5 Details by Class &amp; Accounts'!AS44</f>
        <v>0</v>
      </c>
      <c r="T147" s="761">
        <f ca="1">'O5 Details by Class &amp; Accounts'!AT44</f>
        <v>0</v>
      </c>
      <c r="U147" s="761">
        <f ca="1">'O5 Details by Class &amp; Accounts'!AU44</f>
        <v>0</v>
      </c>
      <c r="V147" s="761">
        <f ca="1">'O5 Details by Class &amp; Accounts'!AV44</f>
        <v>0</v>
      </c>
      <c r="W147" s="762">
        <f ca="1">'O5 Details by Class &amp; Accounts'!AW44</f>
        <v>0</v>
      </c>
      <c r="X147" s="700"/>
      <c r="Y147" s="701"/>
      <c r="Z147" s="750" t="s">
        <v>12</v>
      </c>
      <c r="AA147" s="701"/>
      <c r="AB147" s="701"/>
      <c r="AC147" s="701"/>
      <c r="AD147" s="701"/>
    </row>
    <row r="148" spans="1:30" s="84" customFormat="1" ht="12.75">
      <c r="A148" s="790">
        <v>1835</v>
      </c>
      <c r="B148" s="424" t="s">
        <v>413</v>
      </c>
      <c r="C148" s="745">
        <f t="shared" si="29"/>
        <v>0</v>
      </c>
      <c r="D148" s="778">
        <f ca="1">'O5 Details by Class &amp; Accounts'!AD45</f>
        <v>0</v>
      </c>
      <c r="E148" s="778">
        <f ca="1">'O5 Details by Class &amp; Accounts'!AE45</f>
        <v>0</v>
      </c>
      <c r="F148" s="778">
        <f ca="1">'O5 Details by Class &amp; Accounts'!AF45</f>
        <v>0</v>
      </c>
      <c r="G148" s="778">
        <f ca="1">'O5 Details by Class &amp; Accounts'!AG45</f>
        <v>0</v>
      </c>
      <c r="H148" s="778">
        <f ca="1">'O5 Details by Class &amp; Accounts'!AH45</f>
        <v>0</v>
      </c>
      <c r="I148" s="778">
        <f ca="1">'O5 Details by Class &amp; Accounts'!AI45</f>
        <v>0</v>
      </c>
      <c r="J148" s="778">
        <f ca="1">'O5 Details by Class &amp; Accounts'!AJ45</f>
        <v>0</v>
      </c>
      <c r="K148" s="778">
        <f ca="1">'O5 Details by Class &amp; Accounts'!AK45</f>
        <v>0</v>
      </c>
      <c r="L148" s="778">
        <f ca="1">'O5 Details by Class &amp; Accounts'!AL45</f>
        <v>0</v>
      </c>
      <c r="M148" s="778">
        <f ca="1">'O5 Details by Class &amp; Accounts'!AM45</f>
        <v>0</v>
      </c>
      <c r="N148" s="778">
        <f ca="1">'O5 Details by Class &amp; Accounts'!AN45</f>
        <v>0</v>
      </c>
      <c r="O148" s="778">
        <f ca="1">'O5 Details by Class &amp; Accounts'!AO45</f>
        <v>0</v>
      </c>
      <c r="P148" s="778">
        <f ca="1">'O5 Details by Class &amp; Accounts'!AP45</f>
        <v>0</v>
      </c>
      <c r="Q148" s="778">
        <f ca="1">'O5 Details by Class &amp; Accounts'!AQ45</f>
        <v>0</v>
      </c>
      <c r="R148" s="778">
        <f ca="1">'O5 Details by Class &amp; Accounts'!AR45</f>
        <v>0</v>
      </c>
      <c r="S148" s="778">
        <f ca="1">'O5 Details by Class &amp; Accounts'!AS45</f>
        <v>0</v>
      </c>
      <c r="T148" s="778">
        <f ca="1">'O5 Details by Class &amp; Accounts'!AT45</f>
        <v>0</v>
      </c>
      <c r="U148" s="778">
        <f ca="1">'O5 Details by Class &amp; Accounts'!AU45</f>
        <v>0</v>
      </c>
      <c r="V148" s="778">
        <f ca="1">'O5 Details by Class &amp; Accounts'!AV45</f>
        <v>0</v>
      </c>
      <c r="W148" s="762">
        <f ca="1">'O5 Details by Class &amp; Accounts'!AW45</f>
        <v>0</v>
      </c>
      <c r="X148" s="700"/>
      <c r="Y148" s="701"/>
      <c r="Z148" s="750" t="e">
        <v>#N/A</v>
      </c>
      <c r="AA148" s="701"/>
      <c r="AB148" s="701"/>
      <c r="AC148" s="701"/>
      <c r="AD148" s="701"/>
    </row>
    <row r="149" spans="1:30" s="84" customFormat="1" ht="25.5">
      <c r="A149" s="790" t="s">
        <v>142</v>
      </c>
      <c r="B149" s="424" t="s">
        <v>1448</v>
      </c>
      <c r="C149" s="745">
        <f t="shared" si="29"/>
        <v>0</v>
      </c>
      <c r="D149" s="778">
        <f ca="1">'O5 Details by Class &amp; Accounts'!AD46</f>
        <v>0</v>
      </c>
      <c r="E149" s="778">
        <f ca="1">'O5 Details by Class &amp; Accounts'!AE46</f>
        <v>0</v>
      </c>
      <c r="F149" s="778">
        <f ca="1">'O5 Details by Class &amp; Accounts'!AF46</f>
        <v>0</v>
      </c>
      <c r="G149" s="778">
        <f ca="1">'O5 Details by Class &amp; Accounts'!AG46</f>
        <v>0</v>
      </c>
      <c r="H149" s="778">
        <f ca="1">'O5 Details by Class &amp; Accounts'!AH46</f>
        <v>0</v>
      </c>
      <c r="I149" s="778">
        <f ca="1">'O5 Details by Class &amp; Accounts'!AI46</f>
        <v>0</v>
      </c>
      <c r="J149" s="778">
        <f ca="1">'O5 Details by Class &amp; Accounts'!AJ46</f>
        <v>0</v>
      </c>
      <c r="K149" s="778">
        <f ca="1">'O5 Details by Class &amp; Accounts'!AK46</f>
        <v>0</v>
      </c>
      <c r="L149" s="778">
        <f ca="1">'O5 Details by Class &amp; Accounts'!AL46</f>
        <v>0</v>
      </c>
      <c r="M149" s="778">
        <f ca="1">'O5 Details by Class &amp; Accounts'!AM46</f>
        <v>0</v>
      </c>
      <c r="N149" s="778">
        <f ca="1">'O5 Details by Class &amp; Accounts'!AN46</f>
        <v>0</v>
      </c>
      <c r="O149" s="778">
        <f ca="1">'O5 Details by Class &amp; Accounts'!AO46</f>
        <v>0</v>
      </c>
      <c r="P149" s="778">
        <f ca="1">'O5 Details by Class &amp; Accounts'!AP46</f>
        <v>0</v>
      </c>
      <c r="Q149" s="778">
        <f ca="1">'O5 Details by Class &amp; Accounts'!AQ46</f>
        <v>0</v>
      </c>
      <c r="R149" s="778">
        <f ca="1">'O5 Details by Class &amp; Accounts'!AR46</f>
        <v>0</v>
      </c>
      <c r="S149" s="778">
        <f ca="1">'O5 Details by Class &amp; Accounts'!AS46</f>
        <v>0</v>
      </c>
      <c r="T149" s="778">
        <f ca="1">'O5 Details by Class &amp; Accounts'!AT46</f>
        <v>0</v>
      </c>
      <c r="U149" s="778">
        <f ca="1">'O5 Details by Class &amp; Accounts'!AU46</f>
        <v>0</v>
      </c>
      <c r="V149" s="778">
        <f ca="1">'O5 Details by Class &amp; Accounts'!AV46</f>
        <v>0</v>
      </c>
      <c r="W149" s="762">
        <f ca="1">'O5 Details by Class &amp; Accounts'!AW46</f>
        <v>0</v>
      </c>
      <c r="X149" s="700"/>
      <c r="Y149" s="701"/>
      <c r="Z149" s="750" t="s">
        <v>1142</v>
      </c>
      <c r="AA149" s="701"/>
      <c r="AB149" s="701"/>
      <c r="AC149" s="701"/>
      <c r="AD149" s="701"/>
    </row>
    <row r="150" spans="1:30" s="84" customFormat="1" ht="12.75">
      <c r="A150" s="790" t="s">
        <v>143</v>
      </c>
      <c r="B150" s="424" t="s">
        <v>1449</v>
      </c>
      <c r="C150" s="745">
        <f t="shared" si="29"/>
        <v>3285245.0084999995</v>
      </c>
      <c r="D150" s="778">
        <f ca="1">'O5 Details by Class &amp; Accounts'!AD47</f>
        <v>2227983.1363000949</v>
      </c>
      <c r="E150" s="778">
        <f ca="1">'O5 Details by Class &amp; Accounts'!AE47</f>
        <v>264608.3924696843</v>
      </c>
      <c r="F150" s="778">
        <f ca="1">'O5 Details by Class &amp; Accounts'!AF47</f>
        <v>30659.422596118402</v>
      </c>
      <c r="G150" s="778">
        <f ca="1">'O5 Details by Class &amp; Accounts'!AG47</f>
        <v>0</v>
      </c>
      <c r="H150" s="778">
        <f ca="1">'O5 Details by Class &amp; Accounts'!AH47</f>
        <v>0</v>
      </c>
      <c r="I150" s="778">
        <f ca="1">'O5 Details by Class &amp; Accounts'!AI47</f>
        <v>0</v>
      </c>
      <c r="J150" s="778">
        <f ca="1">'O5 Details by Class &amp; Accounts'!AJ47</f>
        <v>694426.15765475819</v>
      </c>
      <c r="K150" s="778">
        <f ca="1">'O5 Details by Class &amp; Accounts'!AK47</f>
        <v>38080.174562057895</v>
      </c>
      <c r="L150" s="778">
        <f ca="1">'O5 Details by Class &amp; Accounts'!AL47</f>
        <v>29487.724917285854</v>
      </c>
      <c r="M150" s="778">
        <f ca="1">'O5 Details by Class &amp; Accounts'!AM47</f>
        <v>0</v>
      </c>
      <c r="N150" s="778">
        <f ca="1">'O5 Details by Class &amp; Accounts'!AN47</f>
        <v>0</v>
      </c>
      <c r="O150" s="778">
        <f ca="1">'O5 Details by Class &amp; Accounts'!AO47</f>
        <v>0</v>
      </c>
      <c r="P150" s="778">
        <f ca="1">'O5 Details by Class &amp; Accounts'!AP47</f>
        <v>0</v>
      </c>
      <c r="Q150" s="778">
        <f ca="1">'O5 Details by Class &amp; Accounts'!AQ47</f>
        <v>0</v>
      </c>
      <c r="R150" s="778">
        <f ca="1">'O5 Details by Class &amp; Accounts'!AR47</f>
        <v>0</v>
      </c>
      <c r="S150" s="778">
        <f ca="1">'O5 Details by Class &amp; Accounts'!AS47</f>
        <v>0</v>
      </c>
      <c r="T150" s="778">
        <f ca="1">'O5 Details by Class &amp; Accounts'!AT47</f>
        <v>0</v>
      </c>
      <c r="U150" s="778">
        <f ca="1">'O5 Details by Class &amp; Accounts'!AU47</f>
        <v>0</v>
      </c>
      <c r="V150" s="778">
        <f ca="1">'O5 Details by Class &amp; Accounts'!AV47</f>
        <v>0</v>
      </c>
      <c r="W150" s="762">
        <f ca="1">'O5 Details by Class &amp; Accounts'!AW47</f>
        <v>0</v>
      </c>
      <c r="X150" s="700"/>
      <c r="Y150" s="701"/>
      <c r="Z150" s="750" t="s">
        <v>11</v>
      </c>
      <c r="AA150" s="701"/>
      <c r="AB150" s="701"/>
      <c r="AC150" s="701"/>
      <c r="AD150" s="701"/>
    </row>
    <row r="151" spans="1:30" s="84" customFormat="1" ht="12.75">
      <c r="A151" s="790" t="s">
        <v>144</v>
      </c>
      <c r="B151" s="424" t="s">
        <v>1450</v>
      </c>
      <c r="C151" s="745">
        <f t="shared" si="29"/>
        <v>1475979.6415000006</v>
      </c>
      <c r="D151" s="778">
        <f ca="1">'O5 Details by Class &amp; Accounts'!AD48</f>
        <v>991091.11184572696</v>
      </c>
      <c r="E151" s="778">
        <f ca="1">'O5 Details by Class &amp; Accounts'!AE48</f>
        <v>109157.95171322978</v>
      </c>
      <c r="F151" s="778">
        <f ca="1">'O5 Details by Class &amp; Accounts'!AF48</f>
        <v>5434.9042176805669</v>
      </c>
      <c r="G151" s="778">
        <f ca="1">'O5 Details by Class &amp; Accounts'!AG48</f>
        <v>0</v>
      </c>
      <c r="H151" s="778">
        <f ca="1">'O5 Details by Class &amp; Accounts'!AH48</f>
        <v>0</v>
      </c>
      <c r="I151" s="778">
        <f ca="1">'O5 Details by Class &amp; Accounts'!AI48</f>
        <v>0</v>
      </c>
      <c r="J151" s="778">
        <f ca="1">'O5 Details by Class &amp; Accounts'!AJ48</f>
        <v>337460.63961052749</v>
      </c>
      <c r="K151" s="778">
        <f ca="1">'O5 Details by Class &amp; Accounts'!AK48</f>
        <v>18505.293791915876</v>
      </c>
      <c r="L151" s="778">
        <f ca="1">'O5 Details by Class &amp; Accounts'!AL48</f>
        <v>14329.740320919473</v>
      </c>
      <c r="M151" s="778">
        <f ca="1">'O5 Details by Class &amp; Accounts'!AM48</f>
        <v>0</v>
      </c>
      <c r="N151" s="778">
        <f ca="1">'O5 Details by Class &amp; Accounts'!AN48</f>
        <v>0</v>
      </c>
      <c r="O151" s="778">
        <f ca="1">'O5 Details by Class &amp; Accounts'!AO48</f>
        <v>0</v>
      </c>
      <c r="P151" s="778">
        <f ca="1">'O5 Details by Class &amp; Accounts'!AP48</f>
        <v>0</v>
      </c>
      <c r="Q151" s="778">
        <f ca="1">'O5 Details by Class &amp; Accounts'!AQ48</f>
        <v>0</v>
      </c>
      <c r="R151" s="778">
        <f ca="1">'O5 Details by Class &amp; Accounts'!AR48</f>
        <v>0</v>
      </c>
      <c r="S151" s="778">
        <f ca="1">'O5 Details by Class &amp; Accounts'!AS48</f>
        <v>0</v>
      </c>
      <c r="T151" s="778">
        <f ca="1">'O5 Details by Class &amp; Accounts'!AT48</f>
        <v>0</v>
      </c>
      <c r="U151" s="778">
        <f ca="1">'O5 Details by Class &amp; Accounts'!AU48</f>
        <v>0</v>
      </c>
      <c r="V151" s="778">
        <f ca="1">'O5 Details by Class &amp; Accounts'!AV48</f>
        <v>0</v>
      </c>
      <c r="W151" s="762">
        <f ca="1">'O5 Details by Class &amp; Accounts'!AW48</f>
        <v>0</v>
      </c>
      <c r="X151" s="700"/>
      <c r="Y151" s="701"/>
      <c r="Z151" s="750" t="s">
        <v>12</v>
      </c>
      <c r="AA151" s="701"/>
      <c r="AB151" s="701"/>
      <c r="AC151" s="701"/>
      <c r="AD151" s="701"/>
    </row>
    <row r="152" spans="1:30" s="84" customFormat="1" ht="12.75">
      <c r="A152" s="790">
        <v>1840</v>
      </c>
      <c r="B152" s="424" t="s">
        <v>414</v>
      </c>
      <c r="C152" s="745">
        <f t="shared" si="29"/>
        <v>0</v>
      </c>
      <c r="D152" s="778">
        <f ca="1">'O5 Details by Class &amp; Accounts'!AD49</f>
        <v>0</v>
      </c>
      <c r="E152" s="778">
        <f ca="1">'O5 Details by Class &amp; Accounts'!AE49</f>
        <v>0</v>
      </c>
      <c r="F152" s="778">
        <f ca="1">'O5 Details by Class &amp; Accounts'!AF49</f>
        <v>0</v>
      </c>
      <c r="G152" s="778">
        <f ca="1">'O5 Details by Class &amp; Accounts'!AG49</f>
        <v>0</v>
      </c>
      <c r="H152" s="778">
        <f ca="1">'O5 Details by Class &amp; Accounts'!AH49</f>
        <v>0</v>
      </c>
      <c r="I152" s="778">
        <f ca="1">'O5 Details by Class &amp; Accounts'!AI49</f>
        <v>0</v>
      </c>
      <c r="J152" s="778">
        <f ca="1">'O5 Details by Class &amp; Accounts'!AJ49</f>
        <v>0</v>
      </c>
      <c r="K152" s="778">
        <f ca="1">'O5 Details by Class &amp; Accounts'!AK49</f>
        <v>0</v>
      </c>
      <c r="L152" s="778">
        <f ca="1">'O5 Details by Class &amp; Accounts'!AL49</f>
        <v>0</v>
      </c>
      <c r="M152" s="778">
        <f ca="1">'O5 Details by Class &amp; Accounts'!AM49</f>
        <v>0</v>
      </c>
      <c r="N152" s="778">
        <f ca="1">'O5 Details by Class &amp; Accounts'!AN49</f>
        <v>0</v>
      </c>
      <c r="O152" s="778">
        <f ca="1">'O5 Details by Class &amp; Accounts'!AO49</f>
        <v>0</v>
      </c>
      <c r="P152" s="778">
        <f ca="1">'O5 Details by Class &amp; Accounts'!AP49</f>
        <v>0</v>
      </c>
      <c r="Q152" s="778">
        <f ca="1">'O5 Details by Class &amp; Accounts'!AQ49</f>
        <v>0</v>
      </c>
      <c r="R152" s="778">
        <f ca="1">'O5 Details by Class &amp; Accounts'!AR49</f>
        <v>0</v>
      </c>
      <c r="S152" s="778">
        <f ca="1">'O5 Details by Class &amp; Accounts'!AS49</f>
        <v>0</v>
      </c>
      <c r="T152" s="778">
        <f ca="1">'O5 Details by Class &amp; Accounts'!AT49</f>
        <v>0</v>
      </c>
      <c r="U152" s="778">
        <f ca="1">'O5 Details by Class &amp; Accounts'!AU49</f>
        <v>0</v>
      </c>
      <c r="V152" s="778">
        <f ca="1">'O5 Details by Class &amp; Accounts'!AV49</f>
        <v>0</v>
      </c>
      <c r="W152" s="762">
        <f ca="1">'O5 Details by Class &amp; Accounts'!AW49</f>
        <v>0</v>
      </c>
      <c r="X152" s="700"/>
      <c r="Y152" s="701"/>
      <c r="Z152" s="750" t="e">
        <v>#N/A</v>
      </c>
      <c r="AA152" s="701"/>
      <c r="AB152" s="701"/>
      <c r="AC152" s="701"/>
      <c r="AD152" s="701"/>
    </row>
    <row r="153" spans="1:30" s="84" customFormat="1" ht="12.75">
      <c r="A153" s="790" t="s">
        <v>145</v>
      </c>
      <c r="B153" s="424" t="s">
        <v>1451</v>
      </c>
      <c r="C153" s="745">
        <f t="shared" si="29"/>
        <v>0</v>
      </c>
      <c r="D153" s="778">
        <f ca="1">'O5 Details by Class &amp; Accounts'!AD50</f>
        <v>0</v>
      </c>
      <c r="E153" s="778">
        <f ca="1">'O5 Details by Class &amp; Accounts'!AE50</f>
        <v>0</v>
      </c>
      <c r="F153" s="778">
        <f ca="1">'O5 Details by Class &amp; Accounts'!AF50</f>
        <v>0</v>
      </c>
      <c r="G153" s="778">
        <f ca="1">'O5 Details by Class &amp; Accounts'!AG50</f>
        <v>0</v>
      </c>
      <c r="H153" s="778">
        <f ca="1">'O5 Details by Class &amp; Accounts'!AH50</f>
        <v>0</v>
      </c>
      <c r="I153" s="778">
        <f ca="1">'O5 Details by Class &amp; Accounts'!AI50</f>
        <v>0</v>
      </c>
      <c r="J153" s="778">
        <f ca="1">'O5 Details by Class &amp; Accounts'!AJ50</f>
        <v>0</v>
      </c>
      <c r="K153" s="778">
        <f ca="1">'O5 Details by Class &amp; Accounts'!AK50</f>
        <v>0</v>
      </c>
      <c r="L153" s="778">
        <f ca="1">'O5 Details by Class &amp; Accounts'!AL50</f>
        <v>0</v>
      </c>
      <c r="M153" s="778">
        <f ca="1">'O5 Details by Class &amp; Accounts'!AM50</f>
        <v>0</v>
      </c>
      <c r="N153" s="778">
        <f ca="1">'O5 Details by Class &amp; Accounts'!AN50</f>
        <v>0</v>
      </c>
      <c r="O153" s="778">
        <f ca="1">'O5 Details by Class &amp; Accounts'!AO50</f>
        <v>0</v>
      </c>
      <c r="P153" s="778">
        <f ca="1">'O5 Details by Class &amp; Accounts'!AP50</f>
        <v>0</v>
      </c>
      <c r="Q153" s="778">
        <f ca="1">'O5 Details by Class &amp; Accounts'!AQ50</f>
        <v>0</v>
      </c>
      <c r="R153" s="778">
        <f ca="1">'O5 Details by Class &amp; Accounts'!AR50</f>
        <v>0</v>
      </c>
      <c r="S153" s="778">
        <f ca="1">'O5 Details by Class &amp; Accounts'!AS50</f>
        <v>0</v>
      </c>
      <c r="T153" s="778">
        <f ca="1">'O5 Details by Class &amp; Accounts'!AT50</f>
        <v>0</v>
      </c>
      <c r="U153" s="778">
        <f ca="1">'O5 Details by Class &amp; Accounts'!AU50</f>
        <v>0</v>
      </c>
      <c r="V153" s="778">
        <f ca="1">'O5 Details by Class &amp; Accounts'!AV50</f>
        <v>0</v>
      </c>
      <c r="W153" s="762">
        <f ca="1">'O5 Details by Class &amp; Accounts'!AW50</f>
        <v>0</v>
      </c>
      <c r="X153" s="700"/>
      <c r="Y153" s="701"/>
      <c r="Z153" s="750" t="s">
        <v>1142</v>
      </c>
      <c r="AA153" s="701"/>
      <c r="AB153" s="701"/>
      <c r="AC153" s="701"/>
      <c r="AD153" s="701"/>
    </row>
    <row r="154" spans="1:30" s="84" customFormat="1" ht="12.75">
      <c r="A154" s="790" t="s">
        <v>146</v>
      </c>
      <c r="B154" s="424" t="s">
        <v>1452</v>
      </c>
      <c r="C154" s="745">
        <f t="shared" si="29"/>
        <v>1754374.9999999998</v>
      </c>
      <c r="D154" s="778">
        <f ca="1">'O5 Details by Class &amp; Accounts'!AD51</f>
        <v>1189779.728645307</v>
      </c>
      <c r="E154" s="778">
        <f ca="1">'O5 Details by Class &amp; Accounts'!AE51</f>
        <v>141305.24430838734</v>
      </c>
      <c r="F154" s="778">
        <f ca="1">'O5 Details by Class &amp; Accounts'!AF51</f>
        <v>16372.637163407238</v>
      </c>
      <c r="G154" s="778">
        <f ca="1">'O5 Details by Class &amp; Accounts'!AG51</f>
        <v>0</v>
      </c>
      <c r="H154" s="778">
        <f ca="1">'O5 Details by Class &amp; Accounts'!AH51</f>
        <v>0</v>
      </c>
      <c r="I154" s="778">
        <f ca="1">'O5 Details by Class &amp; Accounts'!AI51</f>
        <v>0</v>
      </c>
      <c r="J154" s="778">
        <f ca="1">'O5 Details by Class &amp; Accounts'!AJ51</f>
        <v>370835.01753551682</v>
      </c>
      <c r="K154" s="778">
        <f ca="1">'O5 Details by Class &amp; Accounts'!AK51</f>
        <v>20335.44106283065</v>
      </c>
      <c r="L154" s="778">
        <f ca="1">'O5 Details by Class &amp; Accounts'!AL51</f>
        <v>15746.931284550912</v>
      </c>
      <c r="M154" s="778">
        <f ca="1">'O5 Details by Class &amp; Accounts'!AM51</f>
        <v>0</v>
      </c>
      <c r="N154" s="778">
        <f ca="1">'O5 Details by Class &amp; Accounts'!AN51</f>
        <v>0</v>
      </c>
      <c r="O154" s="778">
        <f ca="1">'O5 Details by Class &amp; Accounts'!AO51</f>
        <v>0</v>
      </c>
      <c r="P154" s="778">
        <f ca="1">'O5 Details by Class &amp; Accounts'!AP51</f>
        <v>0</v>
      </c>
      <c r="Q154" s="778">
        <f ca="1">'O5 Details by Class &amp; Accounts'!AQ51</f>
        <v>0</v>
      </c>
      <c r="R154" s="778">
        <f ca="1">'O5 Details by Class &amp; Accounts'!AR51</f>
        <v>0</v>
      </c>
      <c r="S154" s="778">
        <f ca="1">'O5 Details by Class &amp; Accounts'!AS51</f>
        <v>0</v>
      </c>
      <c r="T154" s="778">
        <f ca="1">'O5 Details by Class &amp; Accounts'!AT51</f>
        <v>0</v>
      </c>
      <c r="U154" s="778">
        <f ca="1">'O5 Details by Class &amp; Accounts'!AU51</f>
        <v>0</v>
      </c>
      <c r="V154" s="778">
        <f ca="1">'O5 Details by Class &amp; Accounts'!AV51</f>
        <v>0</v>
      </c>
      <c r="W154" s="762">
        <f ca="1">'O5 Details by Class &amp; Accounts'!AW51</f>
        <v>0</v>
      </c>
      <c r="X154" s="700"/>
      <c r="Y154" s="701"/>
      <c r="Z154" s="750" t="s">
        <v>11</v>
      </c>
      <c r="AA154" s="701"/>
      <c r="AB154" s="701"/>
      <c r="AC154" s="701"/>
      <c r="AD154" s="701"/>
    </row>
    <row r="155" spans="1:30" s="84" customFormat="1" ht="12.75">
      <c r="A155" s="790" t="s">
        <v>147</v>
      </c>
      <c r="B155" s="424" t="s">
        <v>1453</v>
      </c>
      <c r="C155" s="745">
        <f t="shared" si="29"/>
        <v>0</v>
      </c>
      <c r="D155" s="778">
        <f ca="1">'O5 Details by Class &amp; Accounts'!AD52</f>
        <v>0</v>
      </c>
      <c r="E155" s="778">
        <f ca="1">'O5 Details by Class &amp; Accounts'!AE52</f>
        <v>0</v>
      </c>
      <c r="F155" s="778">
        <f ca="1">'O5 Details by Class &amp; Accounts'!AF52</f>
        <v>0</v>
      </c>
      <c r="G155" s="778">
        <f ca="1">'O5 Details by Class &amp; Accounts'!AG52</f>
        <v>0</v>
      </c>
      <c r="H155" s="778">
        <f ca="1">'O5 Details by Class &amp; Accounts'!AH52</f>
        <v>0</v>
      </c>
      <c r="I155" s="778">
        <f ca="1">'O5 Details by Class &amp; Accounts'!AI52</f>
        <v>0</v>
      </c>
      <c r="J155" s="778">
        <f ca="1">'O5 Details by Class &amp; Accounts'!AJ52</f>
        <v>0</v>
      </c>
      <c r="K155" s="778">
        <f ca="1">'O5 Details by Class &amp; Accounts'!AK52</f>
        <v>0</v>
      </c>
      <c r="L155" s="778">
        <f ca="1">'O5 Details by Class &amp; Accounts'!AL52</f>
        <v>0</v>
      </c>
      <c r="M155" s="778">
        <f ca="1">'O5 Details by Class &amp; Accounts'!AM52</f>
        <v>0</v>
      </c>
      <c r="N155" s="778">
        <f ca="1">'O5 Details by Class &amp; Accounts'!AN52</f>
        <v>0</v>
      </c>
      <c r="O155" s="778">
        <f ca="1">'O5 Details by Class &amp; Accounts'!AO52</f>
        <v>0</v>
      </c>
      <c r="P155" s="778">
        <f ca="1">'O5 Details by Class &amp; Accounts'!AP52</f>
        <v>0</v>
      </c>
      <c r="Q155" s="778">
        <f ca="1">'O5 Details by Class &amp; Accounts'!AQ52</f>
        <v>0</v>
      </c>
      <c r="R155" s="778">
        <f ca="1">'O5 Details by Class &amp; Accounts'!AR52</f>
        <v>0</v>
      </c>
      <c r="S155" s="778">
        <f ca="1">'O5 Details by Class &amp; Accounts'!AS52</f>
        <v>0</v>
      </c>
      <c r="T155" s="778">
        <f ca="1">'O5 Details by Class &amp; Accounts'!AT52</f>
        <v>0</v>
      </c>
      <c r="U155" s="778">
        <f ca="1">'O5 Details by Class &amp; Accounts'!AU52</f>
        <v>0</v>
      </c>
      <c r="V155" s="778">
        <f ca="1">'O5 Details by Class &amp; Accounts'!AV52</f>
        <v>0</v>
      </c>
      <c r="W155" s="762">
        <f ca="1">'O5 Details by Class &amp; Accounts'!AW52</f>
        <v>0</v>
      </c>
      <c r="X155" s="700"/>
      <c r="Y155" s="701"/>
      <c r="Z155" s="750" t="s">
        <v>12</v>
      </c>
      <c r="AA155" s="701"/>
      <c r="AB155" s="701"/>
      <c r="AC155" s="701"/>
      <c r="AD155" s="701"/>
    </row>
    <row r="156" spans="1:30" s="84" customFormat="1" ht="12.75">
      <c r="A156" s="790">
        <v>1845</v>
      </c>
      <c r="B156" s="424" t="s">
        <v>422</v>
      </c>
      <c r="C156" s="745">
        <f t="shared" si="29"/>
        <v>0</v>
      </c>
      <c r="D156" s="778">
        <f ca="1">'O5 Details by Class &amp; Accounts'!AD53</f>
        <v>0</v>
      </c>
      <c r="E156" s="778">
        <f ca="1">'O5 Details by Class &amp; Accounts'!AE53</f>
        <v>0</v>
      </c>
      <c r="F156" s="778">
        <f ca="1">'O5 Details by Class &amp; Accounts'!AF53</f>
        <v>0</v>
      </c>
      <c r="G156" s="778">
        <f ca="1">'O5 Details by Class &amp; Accounts'!AG53</f>
        <v>0</v>
      </c>
      <c r="H156" s="778">
        <f ca="1">'O5 Details by Class &amp; Accounts'!AH53</f>
        <v>0</v>
      </c>
      <c r="I156" s="778">
        <f ca="1">'O5 Details by Class &amp; Accounts'!AI53</f>
        <v>0</v>
      </c>
      <c r="J156" s="778">
        <f ca="1">'O5 Details by Class &amp; Accounts'!AJ53</f>
        <v>0</v>
      </c>
      <c r="K156" s="778">
        <f ca="1">'O5 Details by Class &amp; Accounts'!AK53</f>
        <v>0</v>
      </c>
      <c r="L156" s="778">
        <f ca="1">'O5 Details by Class &amp; Accounts'!AL53</f>
        <v>0</v>
      </c>
      <c r="M156" s="778">
        <f ca="1">'O5 Details by Class &amp; Accounts'!AM53</f>
        <v>0</v>
      </c>
      <c r="N156" s="778">
        <f ca="1">'O5 Details by Class &amp; Accounts'!AN53</f>
        <v>0</v>
      </c>
      <c r="O156" s="778">
        <f ca="1">'O5 Details by Class &amp; Accounts'!AO53</f>
        <v>0</v>
      </c>
      <c r="P156" s="778">
        <f ca="1">'O5 Details by Class &amp; Accounts'!AP53</f>
        <v>0</v>
      </c>
      <c r="Q156" s="778">
        <f ca="1">'O5 Details by Class &amp; Accounts'!AQ53</f>
        <v>0</v>
      </c>
      <c r="R156" s="778">
        <f ca="1">'O5 Details by Class &amp; Accounts'!AR53</f>
        <v>0</v>
      </c>
      <c r="S156" s="778">
        <f ca="1">'O5 Details by Class &amp; Accounts'!AS53</f>
        <v>0</v>
      </c>
      <c r="T156" s="778">
        <f ca="1">'O5 Details by Class &amp; Accounts'!AT53</f>
        <v>0</v>
      </c>
      <c r="U156" s="778">
        <f ca="1">'O5 Details by Class &amp; Accounts'!AU53</f>
        <v>0</v>
      </c>
      <c r="V156" s="778">
        <f ca="1">'O5 Details by Class &amp; Accounts'!AV53</f>
        <v>0</v>
      </c>
      <c r="W156" s="762">
        <f ca="1">'O5 Details by Class &amp; Accounts'!AW53</f>
        <v>0</v>
      </c>
      <c r="X156" s="700"/>
      <c r="Y156" s="701"/>
      <c r="Z156" s="750" t="e">
        <v>#N/A</v>
      </c>
      <c r="AA156" s="701"/>
      <c r="AB156" s="701"/>
      <c r="AC156" s="701"/>
      <c r="AD156" s="701"/>
    </row>
    <row r="157" spans="1:30" s="84" customFormat="1" ht="25.5">
      <c r="A157" s="790" t="s">
        <v>148</v>
      </c>
      <c r="B157" s="424" t="s">
        <v>1454</v>
      </c>
      <c r="C157" s="745">
        <f t="shared" si="29"/>
        <v>0</v>
      </c>
      <c r="D157" s="778">
        <f ca="1">'O5 Details by Class &amp; Accounts'!AD54</f>
        <v>0</v>
      </c>
      <c r="E157" s="778">
        <f ca="1">'O5 Details by Class &amp; Accounts'!AE54</f>
        <v>0</v>
      </c>
      <c r="F157" s="778">
        <f ca="1">'O5 Details by Class &amp; Accounts'!AF54</f>
        <v>0</v>
      </c>
      <c r="G157" s="778">
        <f ca="1">'O5 Details by Class &amp; Accounts'!AG54</f>
        <v>0</v>
      </c>
      <c r="H157" s="778">
        <f ca="1">'O5 Details by Class &amp; Accounts'!AH54</f>
        <v>0</v>
      </c>
      <c r="I157" s="778">
        <f ca="1">'O5 Details by Class &amp; Accounts'!AI54</f>
        <v>0</v>
      </c>
      <c r="J157" s="778">
        <f ca="1">'O5 Details by Class &amp; Accounts'!AJ54</f>
        <v>0</v>
      </c>
      <c r="K157" s="778">
        <f ca="1">'O5 Details by Class &amp; Accounts'!AK54</f>
        <v>0</v>
      </c>
      <c r="L157" s="778">
        <f ca="1">'O5 Details by Class &amp; Accounts'!AL54</f>
        <v>0</v>
      </c>
      <c r="M157" s="778">
        <f ca="1">'O5 Details by Class &amp; Accounts'!AM54</f>
        <v>0</v>
      </c>
      <c r="N157" s="778">
        <f ca="1">'O5 Details by Class &amp; Accounts'!AN54</f>
        <v>0</v>
      </c>
      <c r="O157" s="778">
        <f ca="1">'O5 Details by Class &amp; Accounts'!AO54</f>
        <v>0</v>
      </c>
      <c r="P157" s="778">
        <f ca="1">'O5 Details by Class &amp; Accounts'!AP54</f>
        <v>0</v>
      </c>
      <c r="Q157" s="778">
        <f ca="1">'O5 Details by Class &amp; Accounts'!AQ54</f>
        <v>0</v>
      </c>
      <c r="R157" s="778">
        <f ca="1">'O5 Details by Class &amp; Accounts'!AR54</f>
        <v>0</v>
      </c>
      <c r="S157" s="778">
        <f ca="1">'O5 Details by Class &amp; Accounts'!AS54</f>
        <v>0</v>
      </c>
      <c r="T157" s="778">
        <f ca="1">'O5 Details by Class &amp; Accounts'!AT54</f>
        <v>0</v>
      </c>
      <c r="U157" s="778">
        <f ca="1">'O5 Details by Class &amp; Accounts'!AU54</f>
        <v>0</v>
      </c>
      <c r="V157" s="778">
        <f ca="1">'O5 Details by Class &amp; Accounts'!AV54</f>
        <v>0</v>
      </c>
      <c r="W157" s="762">
        <f ca="1">'O5 Details by Class &amp; Accounts'!AW54</f>
        <v>0</v>
      </c>
      <c r="X157" s="700"/>
      <c r="Y157" s="701"/>
      <c r="Z157" s="750" t="s">
        <v>1142</v>
      </c>
      <c r="AA157" s="701"/>
      <c r="AB157" s="701"/>
      <c r="AC157" s="701"/>
      <c r="AD157" s="701"/>
    </row>
    <row r="158" spans="1:30" s="84" customFormat="1" ht="12.75">
      <c r="A158" s="790" t="s">
        <v>149</v>
      </c>
      <c r="B158" s="424" t="s">
        <v>1455</v>
      </c>
      <c r="C158" s="745">
        <f t="shared" si="29"/>
        <v>0</v>
      </c>
      <c r="D158" s="778">
        <f ca="1">'O5 Details by Class &amp; Accounts'!AD55</f>
        <v>0</v>
      </c>
      <c r="E158" s="778">
        <f ca="1">'O5 Details by Class &amp; Accounts'!AE55</f>
        <v>0</v>
      </c>
      <c r="F158" s="778">
        <f ca="1">'O5 Details by Class &amp; Accounts'!AF55</f>
        <v>0</v>
      </c>
      <c r="G158" s="778">
        <f ca="1">'O5 Details by Class &amp; Accounts'!AG55</f>
        <v>0</v>
      </c>
      <c r="H158" s="778">
        <f ca="1">'O5 Details by Class &amp; Accounts'!AH55</f>
        <v>0</v>
      </c>
      <c r="I158" s="778">
        <f ca="1">'O5 Details by Class &amp; Accounts'!AI55</f>
        <v>0</v>
      </c>
      <c r="J158" s="778">
        <f ca="1">'O5 Details by Class &amp; Accounts'!AJ55</f>
        <v>0</v>
      </c>
      <c r="K158" s="778">
        <f ca="1">'O5 Details by Class &amp; Accounts'!AK55</f>
        <v>0</v>
      </c>
      <c r="L158" s="778">
        <f ca="1">'O5 Details by Class &amp; Accounts'!AL55</f>
        <v>0</v>
      </c>
      <c r="M158" s="778">
        <f ca="1">'O5 Details by Class &amp; Accounts'!AM55</f>
        <v>0</v>
      </c>
      <c r="N158" s="778">
        <f ca="1">'O5 Details by Class &amp; Accounts'!AN55</f>
        <v>0</v>
      </c>
      <c r="O158" s="778">
        <f ca="1">'O5 Details by Class &amp; Accounts'!AO55</f>
        <v>0</v>
      </c>
      <c r="P158" s="778">
        <f ca="1">'O5 Details by Class &amp; Accounts'!AP55</f>
        <v>0</v>
      </c>
      <c r="Q158" s="778">
        <f ca="1">'O5 Details by Class &amp; Accounts'!AQ55</f>
        <v>0</v>
      </c>
      <c r="R158" s="778">
        <f ca="1">'O5 Details by Class &amp; Accounts'!AR55</f>
        <v>0</v>
      </c>
      <c r="S158" s="778">
        <f ca="1">'O5 Details by Class &amp; Accounts'!AS55</f>
        <v>0</v>
      </c>
      <c r="T158" s="778">
        <f ca="1">'O5 Details by Class &amp; Accounts'!AT55</f>
        <v>0</v>
      </c>
      <c r="U158" s="778">
        <f ca="1">'O5 Details by Class &amp; Accounts'!AU55</f>
        <v>0</v>
      </c>
      <c r="V158" s="778">
        <f ca="1">'O5 Details by Class &amp; Accounts'!AV55</f>
        <v>0</v>
      </c>
      <c r="W158" s="762">
        <f ca="1">'O5 Details by Class &amp; Accounts'!AW55</f>
        <v>0</v>
      </c>
      <c r="X158" s="700"/>
      <c r="Y158" s="701"/>
      <c r="Z158" s="750" t="s">
        <v>11</v>
      </c>
      <c r="AA158" s="701"/>
      <c r="AB158" s="701"/>
      <c r="AC158" s="701"/>
      <c r="AD158" s="701"/>
    </row>
    <row r="159" spans="1:30" s="84" customFormat="1" ht="25.5">
      <c r="A159" s="790" t="s">
        <v>150</v>
      </c>
      <c r="B159" s="424" t="s">
        <v>1456</v>
      </c>
      <c r="C159" s="745">
        <f t="shared" si="29"/>
        <v>0</v>
      </c>
      <c r="D159" s="778">
        <f ca="1">'O5 Details by Class &amp; Accounts'!AD56</f>
        <v>0</v>
      </c>
      <c r="E159" s="778">
        <f ca="1">'O5 Details by Class &amp; Accounts'!AE56</f>
        <v>0</v>
      </c>
      <c r="F159" s="778">
        <f ca="1">'O5 Details by Class &amp; Accounts'!AF56</f>
        <v>0</v>
      </c>
      <c r="G159" s="778">
        <f ca="1">'O5 Details by Class &amp; Accounts'!AG56</f>
        <v>0</v>
      </c>
      <c r="H159" s="778">
        <f ca="1">'O5 Details by Class &amp; Accounts'!AH56</f>
        <v>0</v>
      </c>
      <c r="I159" s="778">
        <f ca="1">'O5 Details by Class &amp; Accounts'!AI56</f>
        <v>0</v>
      </c>
      <c r="J159" s="778">
        <f ca="1">'O5 Details by Class &amp; Accounts'!AJ56</f>
        <v>0</v>
      </c>
      <c r="K159" s="778">
        <f ca="1">'O5 Details by Class &amp; Accounts'!AK56</f>
        <v>0</v>
      </c>
      <c r="L159" s="778">
        <f ca="1">'O5 Details by Class &amp; Accounts'!AL56</f>
        <v>0</v>
      </c>
      <c r="M159" s="778">
        <f ca="1">'O5 Details by Class &amp; Accounts'!AM56</f>
        <v>0</v>
      </c>
      <c r="N159" s="778">
        <f ca="1">'O5 Details by Class &amp; Accounts'!AN56</f>
        <v>0</v>
      </c>
      <c r="O159" s="778">
        <f ca="1">'O5 Details by Class &amp; Accounts'!AO56</f>
        <v>0</v>
      </c>
      <c r="P159" s="778">
        <f ca="1">'O5 Details by Class &amp; Accounts'!AP56</f>
        <v>0</v>
      </c>
      <c r="Q159" s="778">
        <f ca="1">'O5 Details by Class &amp; Accounts'!AQ56</f>
        <v>0</v>
      </c>
      <c r="R159" s="778">
        <f ca="1">'O5 Details by Class &amp; Accounts'!AR56</f>
        <v>0</v>
      </c>
      <c r="S159" s="778">
        <f ca="1">'O5 Details by Class &amp; Accounts'!AS56</f>
        <v>0</v>
      </c>
      <c r="T159" s="778">
        <f ca="1">'O5 Details by Class &amp; Accounts'!AT56</f>
        <v>0</v>
      </c>
      <c r="U159" s="778">
        <f ca="1">'O5 Details by Class &amp; Accounts'!AU56</f>
        <v>0</v>
      </c>
      <c r="V159" s="778">
        <f ca="1">'O5 Details by Class &amp; Accounts'!AV56</f>
        <v>0</v>
      </c>
      <c r="W159" s="762">
        <f ca="1">'O5 Details by Class &amp; Accounts'!AW56</f>
        <v>0</v>
      </c>
      <c r="X159" s="700"/>
      <c r="Y159" s="701"/>
      <c r="Z159" s="750" t="s">
        <v>12</v>
      </c>
      <c r="AA159" s="701"/>
      <c r="AB159" s="701"/>
      <c r="AC159" s="701"/>
      <c r="AD159" s="701"/>
    </row>
    <row r="160" spans="1:30" s="84" customFormat="1" ht="12.75">
      <c r="A160" s="790">
        <v>1850</v>
      </c>
      <c r="B160" s="424" t="s">
        <v>428</v>
      </c>
      <c r="C160" s="745">
        <f t="shared" si="29"/>
        <v>1267050.0000000002</v>
      </c>
      <c r="D160" s="778">
        <f ca="1">'O5 Details by Class &amp; Accounts'!AD57</f>
        <v>848402.67498755024</v>
      </c>
      <c r="E160" s="778">
        <f ca="1">'O5 Details by Class &amp; Accounts'!AE57</f>
        <v>103401.24836153488</v>
      </c>
      <c r="F160" s="778">
        <f ca="1">'O5 Details by Class &amp; Accounts'!AF57</f>
        <v>9965.612288383556</v>
      </c>
      <c r="G160" s="778">
        <f ca="1">'O5 Details by Class &amp; Accounts'!AG57</f>
        <v>0</v>
      </c>
      <c r="H160" s="778">
        <f ca="1">'O5 Details by Class &amp; Accounts'!AH57</f>
        <v>0</v>
      </c>
      <c r="I160" s="778">
        <f ca="1">'O5 Details by Class &amp; Accounts'!AI57</f>
        <v>0</v>
      </c>
      <c r="J160" s="778">
        <f ca="1">'O5 Details by Class &amp; Accounts'!AJ57</f>
        <v>278210.48981885228</v>
      </c>
      <c r="K160" s="778">
        <f ca="1">'O5 Details by Class &amp; Accounts'!AK57</f>
        <v>15256.199526061924</v>
      </c>
      <c r="L160" s="778">
        <f ca="1">'O5 Details by Class &amp; Accounts'!AL57</f>
        <v>11813.775017617181</v>
      </c>
      <c r="M160" s="778">
        <f ca="1">'O5 Details by Class &amp; Accounts'!AM57</f>
        <v>0</v>
      </c>
      <c r="N160" s="778">
        <f ca="1">'O5 Details by Class &amp; Accounts'!AN57</f>
        <v>0</v>
      </c>
      <c r="O160" s="778">
        <f ca="1">'O5 Details by Class &amp; Accounts'!AO57</f>
        <v>0</v>
      </c>
      <c r="P160" s="778">
        <f ca="1">'O5 Details by Class &amp; Accounts'!AP57</f>
        <v>0</v>
      </c>
      <c r="Q160" s="778">
        <f ca="1">'O5 Details by Class &amp; Accounts'!AQ57</f>
        <v>0</v>
      </c>
      <c r="R160" s="778">
        <f ca="1">'O5 Details by Class &amp; Accounts'!AR57</f>
        <v>0</v>
      </c>
      <c r="S160" s="778">
        <f ca="1">'O5 Details by Class &amp; Accounts'!AS57</f>
        <v>0</v>
      </c>
      <c r="T160" s="778">
        <f ca="1">'O5 Details by Class &amp; Accounts'!AT57</f>
        <v>0</v>
      </c>
      <c r="U160" s="778">
        <f ca="1">'O5 Details by Class &amp; Accounts'!AU57</f>
        <v>0</v>
      </c>
      <c r="V160" s="778">
        <f ca="1">'O5 Details by Class &amp; Accounts'!AV57</f>
        <v>0</v>
      </c>
      <c r="W160" s="762">
        <f ca="1">'O5 Details by Class &amp; Accounts'!AW57</f>
        <v>0</v>
      </c>
      <c r="X160" s="700"/>
      <c r="Y160" s="701"/>
      <c r="Z160" s="750" t="s">
        <v>653</v>
      </c>
      <c r="AA160" s="701"/>
      <c r="AB160" s="701"/>
      <c r="AC160" s="701"/>
      <c r="AD160" s="701"/>
    </row>
    <row r="161" spans="1:30" s="84" customFormat="1" ht="12.75">
      <c r="A161" s="790">
        <v>1855</v>
      </c>
      <c r="B161" s="424" t="s">
        <v>430</v>
      </c>
      <c r="C161" s="745">
        <f t="shared" si="29"/>
        <v>1908000.0000000002</v>
      </c>
      <c r="D161" s="778">
        <f ca="1">'O5 Details by Class &amp; Accounts'!AD58</f>
        <v>1157247.2311173053</v>
      </c>
      <c r="E161" s="778">
        <f ca="1">'O5 Details by Class &amp; Accounts'!AE58</f>
        <v>254916.49731237837</v>
      </c>
      <c r="F161" s="778">
        <f ca="1">'O5 Details by Class &amp; Accounts'!AF58</f>
        <v>63460.642337771533</v>
      </c>
      <c r="G161" s="778">
        <f ca="1">'O5 Details by Class &amp; Accounts'!AG58</f>
        <v>0</v>
      </c>
      <c r="H161" s="778">
        <f ca="1">'O5 Details by Class &amp; Accounts'!AH58</f>
        <v>0</v>
      </c>
      <c r="I161" s="778">
        <f ca="1">'O5 Details by Class &amp; Accounts'!AI58</f>
        <v>0</v>
      </c>
      <c r="J161" s="778">
        <f ca="1">'O5 Details by Class &amp; Accounts'!AJ58</f>
        <v>394035.8117762506</v>
      </c>
      <c r="K161" s="778">
        <f ca="1">'O5 Details by Class &amp; Accounts'!AK58</f>
        <v>21607.70058953005</v>
      </c>
      <c r="L161" s="778">
        <f ca="1">'O5 Details by Class &amp; Accounts'!AL58</f>
        <v>16732.116866764296</v>
      </c>
      <c r="M161" s="778">
        <f ca="1">'O5 Details by Class &amp; Accounts'!AM58</f>
        <v>0</v>
      </c>
      <c r="N161" s="778">
        <f ca="1">'O5 Details by Class &amp; Accounts'!AN58</f>
        <v>0</v>
      </c>
      <c r="O161" s="778">
        <f ca="1">'O5 Details by Class &amp; Accounts'!AO58</f>
        <v>0</v>
      </c>
      <c r="P161" s="778">
        <f ca="1">'O5 Details by Class &amp; Accounts'!AP58</f>
        <v>0</v>
      </c>
      <c r="Q161" s="778">
        <f ca="1">'O5 Details by Class &amp; Accounts'!AQ58</f>
        <v>0</v>
      </c>
      <c r="R161" s="778">
        <f ca="1">'O5 Details by Class &amp; Accounts'!AR58</f>
        <v>0</v>
      </c>
      <c r="S161" s="778">
        <f ca="1">'O5 Details by Class &amp; Accounts'!AS58</f>
        <v>0</v>
      </c>
      <c r="T161" s="778">
        <f ca="1">'O5 Details by Class &amp; Accounts'!AT58</f>
        <v>0</v>
      </c>
      <c r="U161" s="778">
        <f ca="1">'O5 Details by Class &amp; Accounts'!AU58</f>
        <v>0</v>
      </c>
      <c r="V161" s="778">
        <f ca="1">'O5 Details by Class &amp; Accounts'!AV58</f>
        <v>0</v>
      </c>
      <c r="W161" s="762">
        <f ca="1">'O5 Details by Class &amp; Accounts'!AW58</f>
        <v>0</v>
      </c>
      <c r="X161" s="700"/>
      <c r="Y161" s="701"/>
      <c r="Z161" s="750" t="s">
        <v>892</v>
      </c>
      <c r="AA161" s="701"/>
      <c r="AB161" s="701"/>
      <c r="AC161" s="701"/>
      <c r="AD161" s="701"/>
    </row>
    <row r="162" spans="1:30" s="658" customFormat="1" ht="12.75">
      <c r="A162" s="791">
        <v>1860</v>
      </c>
      <c r="B162" s="763" t="s">
        <v>431</v>
      </c>
      <c r="C162" s="765">
        <f t="shared" si="29"/>
        <v>1635500.0000000002</v>
      </c>
      <c r="D162" s="766">
        <f ca="1">'O5 Details by Class &amp; Accounts'!AD59</f>
        <v>574119.27233920444</v>
      </c>
      <c r="E162" s="766">
        <f ca="1">'O5 Details by Class &amp; Accounts'!AE59</f>
        <v>982630.22767992248</v>
      </c>
      <c r="F162" s="766">
        <f ca="1">'O5 Details by Class &amp; Accounts'!AF59</f>
        <v>78750.49998087321</v>
      </c>
      <c r="G162" s="766">
        <f ca="1">'O5 Details by Class &amp; Accounts'!AG59</f>
        <v>0</v>
      </c>
      <c r="H162" s="766">
        <f ca="1">'O5 Details by Class &amp; Accounts'!AH59</f>
        <v>0</v>
      </c>
      <c r="I162" s="766">
        <f ca="1">'O5 Details by Class &amp; Accounts'!AI59</f>
        <v>0</v>
      </c>
      <c r="J162" s="766">
        <f ca="1">'O5 Details by Class &amp; Accounts'!AJ59</f>
        <v>0</v>
      </c>
      <c r="K162" s="766">
        <f ca="1">'O5 Details by Class &amp; Accounts'!AK59</f>
        <v>0</v>
      </c>
      <c r="L162" s="766">
        <f ca="1">'O5 Details by Class &amp; Accounts'!AL59</f>
        <v>0</v>
      </c>
      <c r="M162" s="766">
        <f ca="1">'O5 Details by Class &amp; Accounts'!AM59</f>
        <v>0</v>
      </c>
      <c r="N162" s="766">
        <f ca="1">'O5 Details by Class &amp; Accounts'!AN59</f>
        <v>0</v>
      </c>
      <c r="O162" s="766">
        <f ca="1">'O5 Details by Class &amp; Accounts'!AO59</f>
        <v>0</v>
      </c>
      <c r="P162" s="766">
        <f ca="1">'O5 Details by Class &amp; Accounts'!AP59</f>
        <v>0</v>
      </c>
      <c r="Q162" s="766">
        <f ca="1">'O5 Details by Class &amp; Accounts'!AQ59</f>
        <v>0</v>
      </c>
      <c r="R162" s="766">
        <f ca="1">'O5 Details by Class &amp; Accounts'!AR59</f>
        <v>0</v>
      </c>
      <c r="S162" s="766">
        <f ca="1">'O5 Details by Class &amp; Accounts'!AS59</f>
        <v>0</v>
      </c>
      <c r="T162" s="766">
        <f ca="1">'O5 Details by Class &amp; Accounts'!AT59</f>
        <v>0</v>
      </c>
      <c r="U162" s="766">
        <f ca="1">'O5 Details by Class &amp; Accounts'!AU59</f>
        <v>0</v>
      </c>
      <c r="V162" s="766">
        <f ca="1">'O5 Details by Class &amp; Accounts'!AV59</f>
        <v>0</v>
      </c>
      <c r="W162" s="767">
        <f ca="1">'O5 Details by Class &amp; Accounts'!AW59</f>
        <v>0</v>
      </c>
      <c r="X162" s="702"/>
      <c r="Y162" s="703"/>
      <c r="Z162" s="750" t="s">
        <v>87</v>
      </c>
      <c r="AA162" s="703"/>
      <c r="AB162" s="703"/>
      <c r="AC162" s="703"/>
      <c r="AD162" s="703"/>
    </row>
    <row r="163" spans="1:30" ht="12.75">
      <c r="A163" s="792"/>
      <c r="B163" s="780"/>
      <c r="C163" s="751"/>
      <c r="D163" s="746"/>
      <c r="E163" s="746"/>
      <c r="F163" s="746"/>
      <c r="G163" s="746"/>
      <c r="H163" s="746"/>
      <c r="I163" s="746"/>
      <c r="J163" s="746"/>
      <c r="K163" s="746"/>
      <c r="L163" s="746"/>
      <c r="M163" s="746"/>
      <c r="N163" s="746"/>
      <c r="O163" s="746"/>
      <c r="P163" s="746"/>
      <c r="Q163" s="746"/>
      <c r="R163" s="746"/>
      <c r="S163" s="746"/>
      <c r="T163" s="746"/>
      <c r="U163" s="746"/>
      <c r="V163" s="746"/>
      <c r="W163" s="754"/>
      <c r="Z163" s="750"/>
    </row>
    <row r="164" spans="1:30" ht="12.75">
      <c r="A164" s="290"/>
      <c r="B164" s="1012" t="s">
        <v>21</v>
      </c>
      <c r="C164" s="1016">
        <f t="shared" si="29"/>
        <v>11326149.999999998</v>
      </c>
      <c r="D164" s="1014">
        <f>+SUM(D143:D163)</f>
        <v>6988623.3902532607</v>
      </c>
      <c r="E164" s="1014">
        <f t="shared" ref="E164:W164" si="30">+SUM(E143:E163)</f>
        <v>1856019.5877298322</v>
      </c>
      <c r="F164" s="1014">
        <f t="shared" si="30"/>
        <v>204643.71987301682</v>
      </c>
      <c r="G164" s="1014">
        <f t="shared" si="30"/>
        <v>0</v>
      </c>
      <c r="H164" s="1014">
        <f t="shared" si="30"/>
        <v>0</v>
      </c>
      <c r="I164" s="1014">
        <f t="shared" si="30"/>
        <v>0</v>
      </c>
      <c r="J164" s="1014">
        <f t="shared" si="30"/>
        <v>2074968.1964181634</v>
      </c>
      <c r="K164" s="1014">
        <f t="shared" si="30"/>
        <v>113784.8139205686</v>
      </c>
      <c r="L164" s="1014">
        <f t="shared" si="30"/>
        <v>88110.291805158238</v>
      </c>
      <c r="M164" s="1014">
        <f t="shared" si="30"/>
        <v>0</v>
      </c>
      <c r="N164" s="1014">
        <f t="shared" si="30"/>
        <v>0</v>
      </c>
      <c r="O164" s="1014">
        <f t="shared" si="30"/>
        <v>0</v>
      </c>
      <c r="P164" s="1014">
        <f t="shared" si="30"/>
        <v>0</v>
      </c>
      <c r="Q164" s="1014">
        <f t="shared" si="30"/>
        <v>0</v>
      </c>
      <c r="R164" s="1014">
        <f t="shared" si="30"/>
        <v>0</v>
      </c>
      <c r="S164" s="1014">
        <f t="shared" si="30"/>
        <v>0</v>
      </c>
      <c r="T164" s="1014">
        <f t="shared" si="30"/>
        <v>0</v>
      </c>
      <c r="U164" s="1014">
        <f t="shared" si="30"/>
        <v>0</v>
      </c>
      <c r="V164" s="1014">
        <f t="shared" si="30"/>
        <v>0</v>
      </c>
      <c r="W164" s="1015">
        <f t="shared" si="30"/>
        <v>0</v>
      </c>
      <c r="Z164" s="750"/>
    </row>
    <row r="165" spans="1:30" ht="12.75">
      <c r="A165" s="290"/>
      <c r="B165" s="752"/>
      <c r="C165" s="772"/>
      <c r="D165" s="746"/>
      <c r="E165" s="746"/>
      <c r="F165" s="746"/>
      <c r="G165" s="746"/>
      <c r="H165" s="746"/>
      <c r="I165" s="746"/>
      <c r="J165" s="746"/>
      <c r="K165" s="746"/>
      <c r="L165" s="746"/>
      <c r="M165" s="746"/>
      <c r="N165" s="746"/>
      <c r="O165" s="746"/>
      <c r="P165" s="746"/>
      <c r="Q165" s="746"/>
      <c r="R165" s="746"/>
      <c r="S165" s="746"/>
      <c r="T165" s="746"/>
      <c r="U165" s="746"/>
      <c r="V165" s="746"/>
      <c r="W165" s="754"/>
      <c r="Z165" s="750"/>
    </row>
    <row r="166" spans="1:30" ht="12.75">
      <c r="A166" s="232"/>
      <c r="B166" s="793" t="s">
        <v>338</v>
      </c>
      <c r="C166" s="751"/>
      <c r="D166" s="746"/>
      <c r="E166" s="746"/>
      <c r="F166" s="746"/>
      <c r="G166" s="746"/>
      <c r="H166" s="746"/>
      <c r="I166" s="746"/>
      <c r="J166" s="746"/>
      <c r="K166" s="746"/>
      <c r="L166" s="746"/>
      <c r="M166" s="746"/>
      <c r="N166" s="746"/>
      <c r="O166" s="746"/>
      <c r="P166" s="746"/>
      <c r="Q166" s="746"/>
      <c r="R166" s="746"/>
      <c r="S166" s="746"/>
      <c r="T166" s="746"/>
      <c r="U166" s="746"/>
      <c r="V166" s="746"/>
      <c r="W166" s="754"/>
      <c r="Z166" s="750"/>
    </row>
    <row r="167" spans="1:30" ht="25.5">
      <c r="A167" s="232"/>
      <c r="B167" s="749" t="s">
        <v>289</v>
      </c>
      <c r="C167" s="745">
        <f t="shared" ref="C167:C178" si="31">SUM(D167:W167)</f>
        <v>-6186720.066935393</v>
      </c>
      <c r="D167" s="755">
        <f ca="1">IF(ISERROR('O7 Amortization'!AB82+'O7 Amortization'!AB152+'O7 Amortization'!AB222+'O7 Amortization'!AB292), "-", 'O7 Amortization'!AB82+'O7 Amortization'!AB152+'O7 Amortization'!AB222+'O7 Amortization'!AB292)</f>
        <v>-3729821.9541339935</v>
      </c>
      <c r="E167" s="755">
        <f ca="1">IF(ISERROR('O7 Amortization'!AC82+'O7 Amortization'!AC152+'O7 Amortization'!AC222+'O7 Amortization'!AC292), "-", 'O7 Amortization'!AC82+'O7 Amortization'!AC152+'O7 Amortization'!AC222+'O7 Amortization'!AC292)</f>
        <v>-1140356.069787723</v>
      </c>
      <c r="F167" s="755">
        <f ca="1">IF(ISERROR('O7 Amortization'!AD82+'O7 Amortization'!AD152+'O7 Amortization'!AD222+'O7 Amortization'!AD292), "-", 'O7 Amortization'!AD82+'O7 Amortization'!AD152+'O7 Amortization'!AD222+'O7 Amortization'!AD292)</f>
        <v>-125982.13558610204</v>
      </c>
      <c r="G167" s="755">
        <f ca="1">IF(ISERROR('O7 Amortization'!AE82+'O7 Amortization'!AE152+'O7 Amortization'!AE222+'O7 Amortization'!AE292), "-", 'O7 Amortization'!AE82+'O7 Amortization'!AE152+'O7 Amortization'!AE222+'O7 Amortization'!AE292)</f>
        <v>0</v>
      </c>
      <c r="H167" s="755">
        <f ca="1">IF(ISERROR('O7 Amortization'!AF82+'O7 Amortization'!AF152+'O7 Amortization'!AF222+'O7 Amortization'!AF292), "-", 'O7 Amortization'!AF82+'O7 Amortization'!AF152+'O7 Amortization'!AF222+'O7 Amortization'!AF292)</f>
        <v>0</v>
      </c>
      <c r="I167" s="755">
        <f ca="1">IF(ISERROR('O7 Amortization'!AG82+'O7 Amortization'!AG152+'O7 Amortization'!AG222+'O7 Amortization'!AG292), "-", 'O7 Amortization'!AG82+'O7 Amortization'!AG152+'O7 Amortization'!AG222+'O7 Amortization'!AG292)</f>
        <v>0</v>
      </c>
      <c r="J167" s="755">
        <f ca="1">IF(ISERROR('O7 Amortization'!AH82+'O7 Amortization'!AH152+'O7 Amortization'!AH222+'O7 Amortization'!AH292), "-", 'O7 Amortization'!AH82+'O7 Amortization'!AH152+'O7 Amortization'!AH222+'O7 Amortization'!AH292)</f>
        <v>-1084990.0130221557</v>
      </c>
      <c r="K167" s="755">
        <f ca="1">IF(ISERROR('O7 Amortization'!AI82+'O7 Amortization'!AI152+'O7 Amortization'!AI222+'O7 Amortization'!AI292), "-", 'O7 Amortization'!AI82+'O7 Amortization'!AI152+'O7 Amortization'!AI222+'O7 Amortization'!AI292)</f>
        <v>-59497.483841203706</v>
      </c>
      <c r="L167" s="755">
        <f ca="1">IF(ISERROR('O7 Amortization'!AJ82+'O7 Amortization'!AJ152+'O7 Amortization'!AJ222+'O7 Amortization'!AJ292), "-", 'O7 Amortization'!AJ82+'O7 Amortization'!AJ152+'O7 Amortization'!AJ222+'O7 Amortization'!AJ292)</f>
        <v>-46072.410564214144</v>
      </c>
      <c r="M167" s="755">
        <f ca="1">IF(ISERROR('O7 Amortization'!AK82+'O7 Amortization'!AK152+'O7 Amortization'!AK222+'O7 Amortization'!AK292), "-", 'O7 Amortization'!AK82+'O7 Amortization'!AK152+'O7 Amortization'!AK222+'O7 Amortization'!AK292)</f>
        <v>0</v>
      </c>
      <c r="N167" s="755">
        <f ca="1">IF(ISERROR('O7 Amortization'!AL82+'O7 Amortization'!AL152+'O7 Amortization'!AL222+'O7 Amortization'!AL292), "-", 'O7 Amortization'!AL82+'O7 Amortization'!AL152+'O7 Amortization'!AL222+'O7 Amortization'!AL292)</f>
        <v>0</v>
      </c>
      <c r="O167" s="755">
        <f ca="1">IF(ISERROR('O7 Amortization'!AM82+'O7 Amortization'!AM152+'O7 Amortization'!AM222+'O7 Amortization'!AM292), "-", 'O7 Amortization'!AM82+'O7 Amortization'!AM152+'O7 Amortization'!AM222+'O7 Amortization'!AM292)</f>
        <v>0</v>
      </c>
      <c r="P167" s="755">
        <f ca="1">IF(ISERROR('O7 Amortization'!AN82+'O7 Amortization'!AN152+'O7 Amortization'!AN222+'O7 Amortization'!AN292), "-", 'O7 Amortization'!AN82+'O7 Amortization'!AN152+'O7 Amortization'!AN222+'O7 Amortization'!AN292)</f>
        <v>0</v>
      </c>
      <c r="Q167" s="755">
        <f ca="1">IF(ISERROR('O7 Amortization'!AO82+'O7 Amortization'!AO152+'O7 Amortization'!AO222+'O7 Amortization'!AO292), "-", 'O7 Amortization'!AO82+'O7 Amortization'!AO152+'O7 Amortization'!AO222+'O7 Amortization'!AO292)</f>
        <v>0</v>
      </c>
      <c r="R167" s="755">
        <f ca="1">IF(ISERROR('O7 Amortization'!AP82+'O7 Amortization'!AP152+'O7 Amortization'!AP222+'O7 Amortization'!AP292), "-", 'O7 Amortization'!AP82+'O7 Amortization'!AP152+'O7 Amortization'!AP222+'O7 Amortization'!AP292)</f>
        <v>0</v>
      </c>
      <c r="S167" s="755">
        <f ca="1">IF(ISERROR('O7 Amortization'!AQ82+'O7 Amortization'!AQ152+'O7 Amortization'!AQ222+'O7 Amortization'!AQ292), "-", 'O7 Amortization'!AQ82+'O7 Amortization'!AQ152+'O7 Amortization'!AQ222+'O7 Amortization'!AQ292)</f>
        <v>0</v>
      </c>
      <c r="T167" s="755">
        <f ca="1">IF(ISERROR('O7 Amortization'!AR82+'O7 Amortization'!AR152+'O7 Amortization'!AR222+'O7 Amortization'!AR292), "-", 'O7 Amortization'!AR82+'O7 Amortization'!AR152+'O7 Amortization'!AR222+'O7 Amortization'!AR292)</f>
        <v>0</v>
      </c>
      <c r="U167" s="755">
        <f ca="1">IF(ISERROR('O7 Amortization'!AS82+'O7 Amortization'!AS152+'O7 Amortization'!AS222+'O7 Amortization'!AS292), "-", 'O7 Amortization'!AS82+'O7 Amortization'!AS152+'O7 Amortization'!AS222+'O7 Amortization'!AS292)</f>
        <v>0</v>
      </c>
      <c r="V167" s="755">
        <f ca="1">IF(ISERROR('O7 Amortization'!AT82+'O7 Amortization'!AT152+'O7 Amortization'!AT222+'O7 Amortization'!AT292), "-", 'O7 Amortization'!AT82+'O7 Amortization'!AT152+'O7 Amortization'!AT222+'O7 Amortization'!AT292)</f>
        <v>0</v>
      </c>
      <c r="W167" s="756">
        <f ca="1">IF(ISERROR('O7 Amortization'!AU82+'O7 Amortization'!AU152+'O7 Amortization'!AU222+'O7 Amortization'!AU292), "-", 'O7 Amortization'!AU82+'O7 Amortization'!AU152+'O7 Amortization'!AU222+'O7 Amortization'!AU292)</f>
        <v>0</v>
      </c>
      <c r="Z167" s="750"/>
    </row>
    <row r="168" spans="1:30" ht="12.75">
      <c r="A168" s="757"/>
      <c r="B168" s="758" t="s">
        <v>290</v>
      </c>
      <c r="C168" s="751">
        <f>SUM(D168:W168)</f>
        <v>5139429.9330646079</v>
      </c>
      <c r="D168" s="291">
        <f>IF(ISERROR(D164+D167), "-", D164+D167)</f>
        <v>3258801.4361192673</v>
      </c>
      <c r="E168" s="291">
        <f t="shared" ref="E168:W168" si="32">IF(ISERROR(E164+E167), "-", E164+E167)</f>
        <v>715663.51794210915</v>
      </c>
      <c r="F168" s="291">
        <f t="shared" si="32"/>
        <v>78661.584286914775</v>
      </c>
      <c r="G168" s="291">
        <f t="shared" si="32"/>
        <v>0</v>
      </c>
      <c r="H168" s="291">
        <f t="shared" si="32"/>
        <v>0</v>
      </c>
      <c r="I168" s="291">
        <f t="shared" si="32"/>
        <v>0</v>
      </c>
      <c r="J168" s="291">
        <f t="shared" si="32"/>
        <v>989978.18339600763</v>
      </c>
      <c r="K168" s="291">
        <f t="shared" si="32"/>
        <v>54287.330079364896</v>
      </c>
      <c r="L168" s="291">
        <f t="shared" si="32"/>
        <v>42037.881240944094</v>
      </c>
      <c r="M168" s="291">
        <f t="shared" si="32"/>
        <v>0</v>
      </c>
      <c r="N168" s="291">
        <f t="shared" si="32"/>
        <v>0</v>
      </c>
      <c r="O168" s="291">
        <f t="shared" si="32"/>
        <v>0</v>
      </c>
      <c r="P168" s="291">
        <f t="shared" si="32"/>
        <v>0</v>
      </c>
      <c r="Q168" s="291">
        <f t="shared" si="32"/>
        <v>0</v>
      </c>
      <c r="R168" s="291">
        <f t="shared" si="32"/>
        <v>0</v>
      </c>
      <c r="S168" s="291">
        <f t="shared" si="32"/>
        <v>0</v>
      </c>
      <c r="T168" s="291">
        <f t="shared" si="32"/>
        <v>0</v>
      </c>
      <c r="U168" s="291">
        <f t="shared" si="32"/>
        <v>0</v>
      </c>
      <c r="V168" s="291">
        <f t="shared" si="32"/>
        <v>0</v>
      </c>
      <c r="W168" s="748">
        <f t="shared" si="32"/>
        <v>0</v>
      </c>
      <c r="Z168" s="750"/>
    </row>
    <row r="169" spans="1:30" ht="12.75">
      <c r="A169" s="749"/>
      <c r="B169" s="758" t="s">
        <v>826</v>
      </c>
      <c r="C169" s="751">
        <f>SUM(D169:W169)</f>
        <v>698069.06167716428</v>
      </c>
      <c r="D169" s="291">
        <f t="shared" ref="D169:W169" si="33">IF(ISERROR(D168/D32*D28),0,D168/D32*D28)</f>
        <v>440994.81808005337</v>
      </c>
      <c r="E169" s="291">
        <f t="shared" si="33"/>
        <v>96211.153759103676</v>
      </c>
      <c r="F169" s="291">
        <f t="shared" si="33"/>
        <v>10499.380857462307</v>
      </c>
      <c r="G169" s="291">
        <f t="shared" si="33"/>
        <v>0</v>
      </c>
      <c r="H169" s="291">
        <f t="shared" si="33"/>
        <v>0</v>
      </c>
      <c r="I169" s="291">
        <f t="shared" si="33"/>
        <v>0</v>
      </c>
      <c r="J169" s="291">
        <f t="shared" si="33"/>
        <v>137061.2211300552</v>
      </c>
      <c r="K169" s="291">
        <f t="shared" si="33"/>
        <v>7515.7707350464379</v>
      </c>
      <c r="L169" s="291">
        <f t="shared" si="33"/>
        <v>5786.717115443168</v>
      </c>
      <c r="M169" s="291">
        <f t="shared" si="33"/>
        <v>0</v>
      </c>
      <c r="N169" s="291">
        <f t="shared" si="33"/>
        <v>0</v>
      </c>
      <c r="O169" s="291">
        <f t="shared" si="33"/>
        <v>0</v>
      </c>
      <c r="P169" s="291">
        <f t="shared" si="33"/>
        <v>0</v>
      </c>
      <c r="Q169" s="291">
        <f t="shared" si="33"/>
        <v>0</v>
      </c>
      <c r="R169" s="291">
        <f t="shared" si="33"/>
        <v>0</v>
      </c>
      <c r="S169" s="291">
        <f t="shared" si="33"/>
        <v>0</v>
      </c>
      <c r="T169" s="291">
        <f t="shared" si="33"/>
        <v>0</v>
      </c>
      <c r="U169" s="291">
        <f t="shared" si="33"/>
        <v>0</v>
      </c>
      <c r="V169" s="291">
        <f t="shared" si="33"/>
        <v>0</v>
      </c>
      <c r="W169" s="748">
        <f t="shared" si="33"/>
        <v>0</v>
      </c>
      <c r="Z169" s="750"/>
    </row>
    <row r="170" spans="1:30" ht="25.5">
      <c r="A170" s="749"/>
      <c r="B170" s="758" t="s">
        <v>291</v>
      </c>
      <c r="C170" s="751">
        <f>SUM(D170:W170)</f>
        <v>5837498.9947417723</v>
      </c>
      <c r="D170" s="291">
        <f>SUM(D168:D169)</f>
        <v>3699796.2541993205</v>
      </c>
      <c r="E170" s="291">
        <f t="shared" ref="E170:W170" si="34">SUM(E168:E169)</f>
        <v>811874.67170121288</v>
      </c>
      <c r="F170" s="291">
        <f t="shared" si="34"/>
        <v>89160.965144377085</v>
      </c>
      <c r="G170" s="291">
        <f t="shared" si="34"/>
        <v>0</v>
      </c>
      <c r="H170" s="291">
        <f t="shared" si="34"/>
        <v>0</v>
      </c>
      <c r="I170" s="291">
        <f t="shared" si="34"/>
        <v>0</v>
      </c>
      <c r="J170" s="291">
        <f t="shared" si="34"/>
        <v>1127039.4045260628</v>
      </c>
      <c r="K170" s="291">
        <f t="shared" si="34"/>
        <v>61803.100814411337</v>
      </c>
      <c r="L170" s="291">
        <f t="shared" si="34"/>
        <v>47824.598356387265</v>
      </c>
      <c r="M170" s="291">
        <f t="shared" si="34"/>
        <v>0</v>
      </c>
      <c r="N170" s="291">
        <f t="shared" si="34"/>
        <v>0</v>
      </c>
      <c r="O170" s="291">
        <f t="shared" si="34"/>
        <v>0</v>
      </c>
      <c r="P170" s="291">
        <f t="shared" si="34"/>
        <v>0</v>
      </c>
      <c r="Q170" s="291">
        <f t="shared" si="34"/>
        <v>0</v>
      </c>
      <c r="R170" s="291">
        <f t="shared" si="34"/>
        <v>0</v>
      </c>
      <c r="S170" s="291">
        <f t="shared" si="34"/>
        <v>0</v>
      </c>
      <c r="T170" s="291">
        <f t="shared" si="34"/>
        <v>0</v>
      </c>
      <c r="U170" s="291">
        <f t="shared" si="34"/>
        <v>0</v>
      </c>
      <c r="V170" s="291">
        <f t="shared" si="34"/>
        <v>0</v>
      </c>
      <c r="W170" s="748">
        <f t="shared" si="34"/>
        <v>0</v>
      </c>
      <c r="Z170" s="750"/>
    </row>
    <row r="171" spans="1:30" ht="12.75">
      <c r="A171" s="290"/>
      <c r="B171" s="752"/>
      <c r="C171" s="745"/>
      <c r="D171" s="746"/>
      <c r="E171" s="746"/>
      <c r="F171" s="746"/>
      <c r="G171" s="746"/>
      <c r="H171" s="746"/>
      <c r="I171" s="746"/>
      <c r="J171" s="746"/>
      <c r="K171" s="746"/>
      <c r="L171" s="746"/>
      <c r="M171" s="746"/>
      <c r="N171" s="746"/>
      <c r="O171" s="746"/>
      <c r="P171" s="746"/>
      <c r="Q171" s="746"/>
      <c r="R171" s="746"/>
      <c r="S171" s="746"/>
      <c r="T171" s="746"/>
      <c r="U171" s="746"/>
      <c r="V171" s="746"/>
      <c r="W171" s="754"/>
      <c r="Z171" s="750"/>
    </row>
    <row r="172" spans="1:30" ht="12.75">
      <c r="A172" s="794"/>
      <c r="B172" s="793" t="s">
        <v>164</v>
      </c>
      <c r="C172" s="745"/>
      <c r="D172" s="746"/>
      <c r="E172" s="746"/>
      <c r="F172" s="746"/>
      <c r="G172" s="746"/>
      <c r="H172" s="746"/>
      <c r="I172" s="746"/>
      <c r="J172" s="746"/>
      <c r="K172" s="746"/>
      <c r="L172" s="746"/>
      <c r="M172" s="746"/>
      <c r="N172" s="746"/>
      <c r="O172" s="746"/>
      <c r="P172" s="746"/>
      <c r="Q172" s="746"/>
      <c r="R172" s="746"/>
      <c r="S172" s="746"/>
      <c r="T172" s="746"/>
      <c r="U172" s="746"/>
      <c r="V172" s="746"/>
      <c r="W172" s="754"/>
      <c r="Z172" s="750"/>
    </row>
    <row r="173" spans="1:30" s="84" customFormat="1" ht="12.75">
      <c r="A173" s="760">
        <v>4082</v>
      </c>
      <c r="B173" s="424" t="s">
        <v>1332</v>
      </c>
      <c r="C173" s="745">
        <f t="shared" si="31"/>
        <v>-21000.000000000004</v>
      </c>
      <c r="D173" s="761">
        <f t="shared" ref="D173:W173" si="35">D101</f>
        <v>-15695.316082541764</v>
      </c>
      <c r="E173" s="761">
        <f t="shared" si="35"/>
        <v>-3728.1362594169668</v>
      </c>
      <c r="F173" s="761">
        <f t="shared" si="35"/>
        <v>-1511.8899443170653</v>
      </c>
      <c r="G173" s="761">
        <f t="shared" si="35"/>
        <v>0</v>
      </c>
      <c r="H173" s="761">
        <f t="shared" si="35"/>
        <v>0</v>
      </c>
      <c r="I173" s="761">
        <f t="shared" si="35"/>
        <v>0</v>
      </c>
      <c r="J173" s="761">
        <f t="shared" si="35"/>
        <v>-6.878480183426138</v>
      </c>
      <c r="K173" s="761">
        <f t="shared" si="35"/>
        <v>-37.143792990501147</v>
      </c>
      <c r="L173" s="761">
        <f t="shared" si="35"/>
        <v>-20.635440550278414</v>
      </c>
      <c r="M173" s="761">
        <f t="shared" si="35"/>
        <v>0</v>
      </c>
      <c r="N173" s="761">
        <f t="shared" si="35"/>
        <v>0</v>
      </c>
      <c r="O173" s="761">
        <f t="shared" si="35"/>
        <v>0</v>
      </c>
      <c r="P173" s="761">
        <f t="shared" si="35"/>
        <v>0</v>
      </c>
      <c r="Q173" s="761">
        <f t="shared" si="35"/>
        <v>0</v>
      </c>
      <c r="R173" s="761">
        <f t="shared" si="35"/>
        <v>0</v>
      </c>
      <c r="S173" s="761">
        <f t="shared" si="35"/>
        <v>0</v>
      </c>
      <c r="T173" s="761">
        <f t="shared" si="35"/>
        <v>0</v>
      </c>
      <c r="U173" s="761">
        <f t="shared" si="35"/>
        <v>0</v>
      </c>
      <c r="V173" s="761">
        <f t="shared" si="35"/>
        <v>0</v>
      </c>
      <c r="W173" s="762">
        <f t="shared" si="35"/>
        <v>0</v>
      </c>
      <c r="X173" s="700"/>
      <c r="Y173" s="701"/>
      <c r="Z173" s="750" t="s">
        <v>891</v>
      </c>
      <c r="AA173" s="701"/>
      <c r="AB173" s="701"/>
      <c r="AC173" s="701"/>
      <c r="AD173" s="701"/>
    </row>
    <row r="174" spans="1:30" s="84" customFormat="1" ht="12.75">
      <c r="A174" s="760">
        <v>4084</v>
      </c>
      <c r="B174" s="424" t="s">
        <v>964</v>
      </c>
      <c r="C174" s="745">
        <f t="shared" si="31"/>
        <v>-1000</v>
      </c>
      <c r="D174" s="761">
        <f t="shared" ref="D174:S175" si="36">D102</f>
        <v>-747.39600393056014</v>
      </c>
      <c r="E174" s="761">
        <f t="shared" si="36"/>
        <v>-177.5302980674746</v>
      </c>
      <c r="F174" s="761">
        <f t="shared" si="36"/>
        <v>-71.994759253193578</v>
      </c>
      <c r="G174" s="761">
        <f t="shared" si="36"/>
        <v>0</v>
      </c>
      <c r="H174" s="761">
        <f t="shared" si="36"/>
        <v>0</v>
      </c>
      <c r="I174" s="761">
        <f t="shared" si="36"/>
        <v>0</v>
      </c>
      <c r="J174" s="761">
        <f t="shared" si="36"/>
        <v>-0.32754667540124466</v>
      </c>
      <c r="K174" s="761">
        <f t="shared" si="36"/>
        <v>-1.7687520471667213</v>
      </c>
      <c r="L174" s="761">
        <f t="shared" si="36"/>
        <v>-0.98264002620373392</v>
      </c>
      <c r="M174" s="761">
        <f t="shared" si="36"/>
        <v>0</v>
      </c>
      <c r="N174" s="761">
        <f t="shared" si="36"/>
        <v>0</v>
      </c>
      <c r="O174" s="761">
        <f t="shared" si="36"/>
        <v>0</v>
      </c>
      <c r="P174" s="761">
        <f t="shared" si="36"/>
        <v>0</v>
      </c>
      <c r="Q174" s="761">
        <f t="shared" si="36"/>
        <v>0</v>
      </c>
      <c r="R174" s="761">
        <f t="shared" si="36"/>
        <v>0</v>
      </c>
      <c r="S174" s="761">
        <f t="shared" si="36"/>
        <v>0</v>
      </c>
      <c r="T174" s="761">
        <f t="shared" ref="T174:W175" si="37">T102</f>
        <v>0</v>
      </c>
      <c r="U174" s="761">
        <f t="shared" si="37"/>
        <v>0</v>
      </c>
      <c r="V174" s="761">
        <f t="shared" si="37"/>
        <v>0</v>
      </c>
      <c r="W174" s="762">
        <f t="shared" si="37"/>
        <v>0</v>
      </c>
      <c r="X174" s="700"/>
      <c r="Y174" s="701"/>
      <c r="Z174" s="750" t="s">
        <v>891</v>
      </c>
      <c r="AA174" s="701"/>
      <c r="AB174" s="701"/>
      <c r="AC174" s="701"/>
      <c r="AD174" s="701"/>
    </row>
    <row r="175" spans="1:30" s="84" customFormat="1" ht="12.75">
      <c r="A175" s="760">
        <v>4090</v>
      </c>
      <c r="B175" s="424" t="s">
        <v>969</v>
      </c>
      <c r="C175" s="745">
        <f t="shared" si="31"/>
        <v>0</v>
      </c>
      <c r="D175" s="761">
        <f t="shared" si="36"/>
        <v>0</v>
      </c>
      <c r="E175" s="761">
        <f t="shared" si="36"/>
        <v>0</v>
      </c>
      <c r="F175" s="761">
        <f t="shared" si="36"/>
        <v>0</v>
      </c>
      <c r="G175" s="761">
        <f t="shared" si="36"/>
        <v>0</v>
      </c>
      <c r="H175" s="761">
        <f t="shared" si="36"/>
        <v>0</v>
      </c>
      <c r="I175" s="761">
        <f t="shared" si="36"/>
        <v>0</v>
      </c>
      <c r="J175" s="761">
        <f t="shared" si="36"/>
        <v>0</v>
      </c>
      <c r="K175" s="761">
        <f t="shared" si="36"/>
        <v>0</v>
      </c>
      <c r="L175" s="761">
        <f t="shared" si="36"/>
        <v>0</v>
      </c>
      <c r="M175" s="761">
        <f t="shared" si="36"/>
        <v>0</v>
      </c>
      <c r="N175" s="761">
        <f t="shared" si="36"/>
        <v>0</v>
      </c>
      <c r="O175" s="761">
        <f t="shared" si="36"/>
        <v>0</v>
      </c>
      <c r="P175" s="761">
        <f t="shared" si="36"/>
        <v>0</v>
      </c>
      <c r="Q175" s="761">
        <f t="shared" si="36"/>
        <v>0</v>
      </c>
      <c r="R175" s="761">
        <f t="shared" si="36"/>
        <v>0</v>
      </c>
      <c r="S175" s="761">
        <f t="shared" si="36"/>
        <v>0</v>
      </c>
      <c r="T175" s="761">
        <f t="shared" si="37"/>
        <v>0</v>
      </c>
      <c r="U175" s="761">
        <f t="shared" si="37"/>
        <v>0</v>
      </c>
      <c r="V175" s="761">
        <f t="shared" si="37"/>
        <v>0</v>
      </c>
      <c r="W175" s="762">
        <f t="shared" si="37"/>
        <v>0</v>
      </c>
      <c r="X175" s="700"/>
      <c r="Y175" s="701"/>
      <c r="Z175" s="750" t="s">
        <v>891</v>
      </c>
      <c r="AA175" s="701"/>
      <c r="AB175" s="701"/>
      <c r="AC175" s="701"/>
      <c r="AD175" s="701"/>
    </row>
    <row r="176" spans="1:30" s="84" customFormat="1" ht="12.75">
      <c r="A176" s="760">
        <v>4220</v>
      </c>
      <c r="B176" s="424" t="s">
        <v>975</v>
      </c>
      <c r="C176" s="745">
        <f t="shared" si="31"/>
        <v>-90000</v>
      </c>
      <c r="D176" s="761">
        <f ca="1">'O4 Summary by Class &amp; Accounts'!E91</f>
        <v>-45005.398579911271</v>
      </c>
      <c r="E176" s="761">
        <f ca="1">'O4 Summary by Class &amp; Accounts'!F91</f>
        <v>-15608.721470635048</v>
      </c>
      <c r="F176" s="761">
        <f ca="1">'O4 Summary by Class &amp; Accounts'!G91</f>
        <v>-22623.419511122265</v>
      </c>
      <c r="G176" s="761">
        <f ca="1">'O4 Summary by Class &amp; Accounts'!H91</f>
        <v>0</v>
      </c>
      <c r="H176" s="761">
        <f ca="1">'O4 Summary by Class &amp; Accounts'!I91</f>
        <v>0</v>
      </c>
      <c r="I176" s="761">
        <f ca="1">'O4 Summary by Class &amp; Accounts'!J91</f>
        <v>0</v>
      </c>
      <c r="J176" s="761">
        <f ca="1">'O4 Summary by Class &amp; Accounts'!K91</f>
        <v>-6119.8580194641709</v>
      </c>
      <c r="K176" s="761">
        <f ca="1">'O4 Summary by Class &amp; Accounts'!L91</f>
        <v>-335.81134145749479</v>
      </c>
      <c r="L176" s="761">
        <f ca="1">'O4 Summary by Class &amp; Accounts'!M91</f>
        <v>-306.79107740975087</v>
      </c>
      <c r="M176" s="761">
        <f ca="1">'O4 Summary by Class &amp; Accounts'!N91</f>
        <v>0</v>
      </c>
      <c r="N176" s="761">
        <f ca="1">'O4 Summary by Class &amp; Accounts'!O91</f>
        <v>0</v>
      </c>
      <c r="O176" s="761">
        <f ca="1">'O4 Summary by Class &amp; Accounts'!P91</f>
        <v>0</v>
      </c>
      <c r="P176" s="761">
        <f ca="1">'O4 Summary by Class &amp; Accounts'!Q91</f>
        <v>0</v>
      </c>
      <c r="Q176" s="761">
        <f ca="1">'O4 Summary by Class &amp; Accounts'!R91</f>
        <v>0</v>
      </c>
      <c r="R176" s="761">
        <f ca="1">'O4 Summary by Class &amp; Accounts'!S91</f>
        <v>0</v>
      </c>
      <c r="S176" s="761">
        <f ca="1">'O4 Summary by Class &amp; Accounts'!T91</f>
        <v>0</v>
      </c>
      <c r="T176" s="761">
        <f ca="1">'O4 Summary by Class &amp; Accounts'!U91</f>
        <v>0</v>
      </c>
      <c r="U176" s="761">
        <f ca="1">'O4 Summary by Class &amp; Accounts'!V91</f>
        <v>0</v>
      </c>
      <c r="V176" s="761">
        <f ca="1">'O4 Summary by Class &amp; Accounts'!W91</f>
        <v>0</v>
      </c>
      <c r="W176" s="762">
        <f ca="1">'O4 Summary by Class &amp; Accounts'!X91</f>
        <v>0</v>
      </c>
      <c r="X176" s="700"/>
      <c r="Y176" s="701"/>
      <c r="Z176" s="750" t="s">
        <v>788</v>
      </c>
      <c r="AA176" s="701"/>
      <c r="AB176" s="701"/>
      <c r="AC176" s="701"/>
      <c r="AD176" s="701"/>
    </row>
    <row r="177" spans="1:30" s="84" customFormat="1" ht="12.75">
      <c r="A177" s="760">
        <v>4225</v>
      </c>
      <c r="B177" s="424" t="s">
        <v>976</v>
      </c>
      <c r="C177" s="745">
        <f t="shared" si="31"/>
        <v>-60000</v>
      </c>
      <c r="D177" s="761">
        <f ca="1">'O4 Summary by Class &amp; Accounts'!E92</f>
        <v>-29275.347719650039</v>
      </c>
      <c r="E177" s="761">
        <f ca="1">'O4 Summary by Class &amp; Accounts'!F92</f>
        <v>-9418.4784776528468</v>
      </c>
      <c r="F177" s="761">
        <f ca="1">'O4 Summary by Class &amp; Accounts'!G92</f>
        <v>-21301.481877608363</v>
      </c>
      <c r="G177" s="761">
        <f ca="1">'O4 Summary by Class &amp; Accounts'!H92</f>
        <v>0</v>
      </c>
      <c r="H177" s="761">
        <f ca="1">'O4 Summary by Class &amp; Accounts'!I92</f>
        <v>0</v>
      </c>
      <c r="I177" s="761">
        <f ca="1">'O4 Summary by Class &amp; Accounts'!J92</f>
        <v>0</v>
      </c>
      <c r="J177" s="761">
        <f ca="1">'O4 Summary by Class &amp; Accounts'!K92</f>
        <v>0</v>
      </c>
      <c r="K177" s="761">
        <f ca="1">'O4 Summary by Class &amp; Accounts'!L92</f>
        <v>-4.6919250887510762</v>
      </c>
      <c r="L177" s="761">
        <f ca="1">'O4 Summary by Class &amp; Accounts'!M92</f>
        <v>0</v>
      </c>
      <c r="M177" s="761">
        <f ca="1">'O4 Summary by Class &amp; Accounts'!N92</f>
        <v>0</v>
      </c>
      <c r="N177" s="761">
        <f ca="1">'O4 Summary by Class &amp; Accounts'!O92</f>
        <v>0</v>
      </c>
      <c r="O177" s="761">
        <f ca="1">'O4 Summary by Class &amp; Accounts'!P92</f>
        <v>0</v>
      </c>
      <c r="P177" s="761">
        <f ca="1">'O4 Summary by Class &amp; Accounts'!Q92</f>
        <v>0</v>
      </c>
      <c r="Q177" s="761">
        <f ca="1">'O4 Summary by Class &amp; Accounts'!R92</f>
        <v>0</v>
      </c>
      <c r="R177" s="761">
        <f ca="1">'O4 Summary by Class &amp; Accounts'!S92</f>
        <v>0</v>
      </c>
      <c r="S177" s="761">
        <f ca="1">'O4 Summary by Class &amp; Accounts'!T92</f>
        <v>0</v>
      </c>
      <c r="T177" s="761">
        <f ca="1">'O4 Summary by Class &amp; Accounts'!U92</f>
        <v>0</v>
      </c>
      <c r="U177" s="761">
        <f ca="1">'O4 Summary by Class &amp; Accounts'!V92</f>
        <v>0</v>
      </c>
      <c r="V177" s="761">
        <f ca="1">'O4 Summary by Class &amp; Accounts'!W92</f>
        <v>0</v>
      </c>
      <c r="W177" s="762">
        <f ca="1">'O4 Summary by Class &amp; Accounts'!X92</f>
        <v>0</v>
      </c>
      <c r="X177" s="700"/>
      <c r="Y177" s="701"/>
      <c r="Z177" s="750" t="s">
        <v>1071</v>
      </c>
      <c r="AA177" s="701"/>
      <c r="AB177" s="701"/>
      <c r="AC177" s="701"/>
      <c r="AD177" s="701"/>
    </row>
    <row r="178" spans="1:30" s="84" customFormat="1" ht="12.75">
      <c r="A178" s="760">
        <v>4235</v>
      </c>
      <c r="B178" s="424" t="s">
        <v>978</v>
      </c>
      <c r="C178" s="745">
        <f t="shared" si="31"/>
        <v>-351400.00000000012</v>
      </c>
      <c r="D178" s="761">
        <f ca="1">'O4 Summary by Class &amp; Accounts'!E93</f>
        <v>-262634.95578119886</v>
      </c>
      <c r="E178" s="761">
        <f ca="1">'O4 Summary by Class &amp; Accounts'!F93</f>
        <v>-62384.146740910575</v>
      </c>
      <c r="F178" s="761">
        <f ca="1">'O4 Summary by Class &amp; Accounts'!G93</f>
        <v>-25298.958401572225</v>
      </c>
      <c r="G178" s="761">
        <f ca="1">'O4 Summary by Class &amp; Accounts'!H93</f>
        <v>0</v>
      </c>
      <c r="H178" s="761">
        <f ca="1">'O4 Summary by Class &amp; Accounts'!I93</f>
        <v>0</v>
      </c>
      <c r="I178" s="761">
        <f ca="1">'O4 Summary by Class &amp; Accounts'!J93</f>
        <v>0</v>
      </c>
      <c r="J178" s="761">
        <f ca="1">'O4 Summary by Class &amp; Accounts'!K93</f>
        <v>-115.09990173599738</v>
      </c>
      <c r="K178" s="761">
        <f ca="1">'O4 Summary by Class &amp; Accounts'!L93</f>
        <v>-621.53946937438582</v>
      </c>
      <c r="L178" s="761">
        <f ca="1">'O4 Summary by Class &amp; Accounts'!M93</f>
        <v>-345.29970520799213</v>
      </c>
      <c r="M178" s="761">
        <f ca="1">'O4 Summary by Class &amp; Accounts'!N93</f>
        <v>0</v>
      </c>
      <c r="N178" s="761">
        <f ca="1">'O4 Summary by Class &amp; Accounts'!O93</f>
        <v>0</v>
      </c>
      <c r="O178" s="761">
        <f ca="1">'O4 Summary by Class &amp; Accounts'!P93</f>
        <v>0</v>
      </c>
      <c r="P178" s="761">
        <f ca="1">'O4 Summary by Class &amp; Accounts'!Q93</f>
        <v>0</v>
      </c>
      <c r="Q178" s="761">
        <f ca="1">'O4 Summary by Class &amp; Accounts'!R93</f>
        <v>0</v>
      </c>
      <c r="R178" s="761">
        <f ca="1">'O4 Summary by Class &amp; Accounts'!S93</f>
        <v>0</v>
      </c>
      <c r="S178" s="761">
        <f ca="1">'O4 Summary by Class &amp; Accounts'!T93</f>
        <v>0</v>
      </c>
      <c r="T178" s="761">
        <f ca="1">'O4 Summary by Class &amp; Accounts'!U93</f>
        <v>0</v>
      </c>
      <c r="U178" s="761">
        <f ca="1">'O4 Summary by Class &amp; Accounts'!V93</f>
        <v>0</v>
      </c>
      <c r="V178" s="761">
        <f ca="1">'O4 Summary by Class &amp; Accounts'!W93</f>
        <v>0</v>
      </c>
      <c r="W178" s="762">
        <f ca="1">'O4 Summary by Class &amp; Accounts'!X93</f>
        <v>0</v>
      </c>
      <c r="X178" s="700"/>
      <c r="Y178" s="701"/>
      <c r="Z178" s="750" t="s">
        <v>891</v>
      </c>
      <c r="AA178" s="701"/>
      <c r="AB178" s="701"/>
      <c r="AC178" s="701"/>
      <c r="AD178" s="701"/>
    </row>
    <row r="179" spans="1:30" s="84" customFormat="1" ht="12.75">
      <c r="A179" s="760"/>
      <c r="B179" s="424"/>
      <c r="C179" s="745"/>
      <c r="D179" s="761"/>
      <c r="E179" s="761"/>
      <c r="F179" s="761"/>
      <c r="G179" s="761"/>
      <c r="H179" s="761"/>
      <c r="I179" s="761"/>
      <c r="J179" s="761"/>
      <c r="K179" s="761"/>
      <c r="L179" s="761"/>
      <c r="M179" s="761"/>
      <c r="N179" s="761"/>
      <c r="O179" s="761"/>
      <c r="P179" s="761"/>
      <c r="Q179" s="761"/>
      <c r="R179" s="761"/>
      <c r="S179" s="761"/>
      <c r="T179" s="761"/>
      <c r="U179" s="761"/>
      <c r="V179" s="761"/>
      <c r="W179" s="762"/>
      <c r="X179" s="700"/>
      <c r="Y179" s="701"/>
      <c r="Z179" s="750"/>
      <c r="AA179" s="701"/>
      <c r="AB179" s="701"/>
      <c r="AC179" s="701"/>
      <c r="AD179" s="701"/>
    </row>
    <row r="180" spans="1:30" ht="12.75">
      <c r="A180" s="2158">
        <v>1</v>
      </c>
      <c r="B180" s="1012" t="s">
        <v>21</v>
      </c>
      <c r="C180" s="1013">
        <f>+SUM(C173:C179)</f>
        <v>-523400.00000000012</v>
      </c>
      <c r="D180" s="1014">
        <f>+SUM(D173:D178) *$A$180</f>
        <v>-353358.41416723246</v>
      </c>
      <c r="E180" s="1014">
        <f>+SUM(E173:E178) *$A$180</f>
        <v>-91317.013246682909</v>
      </c>
      <c r="F180" s="1014">
        <f>+SUM(F173:F178) *$A$180</f>
        <v>-70807.744493873106</v>
      </c>
      <c r="G180" s="1014">
        <f>+SUM(G173:G178)</f>
        <v>0</v>
      </c>
      <c r="H180" s="1014">
        <f>+SUM(H173:H178)</f>
        <v>0</v>
      </c>
      <c r="I180" s="1014">
        <f>+SUM(I173:I178)</f>
        <v>0</v>
      </c>
      <c r="J180" s="1014">
        <f>+SUM(J173:J178) *$A$180</f>
        <v>-6242.1639480589956</v>
      </c>
      <c r="K180" s="1014">
        <f t="shared" ref="K180:W180" si="38">+SUM(K173:K178) *$A$180</f>
        <v>-1000.9552809582996</v>
      </c>
      <c r="L180" s="1014">
        <f t="shared" si="38"/>
        <v>-673.70886319422516</v>
      </c>
      <c r="M180" s="1014">
        <f t="shared" si="38"/>
        <v>0</v>
      </c>
      <c r="N180" s="1014">
        <f t="shared" si="38"/>
        <v>0</v>
      </c>
      <c r="O180" s="1014">
        <f t="shared" si="38"/>
        <v>0</v>
      </c>
      <c r="P180" s="1014">
        <f t="shared" si="38"/>
        <v>0</v>
      </c>
      <c r="Q180" s="1014">
        <f t="shared" si="38"/>
        <v>0</v>
      </c>
      <c r="R180" s="1014">
        <f t="shared" si="38"/>
        <v>0</v>
      </c>
      <c r="S180" s="1014">
        <f t="shared" si="38"/>
        <v>0</v>
      </c>
      <c r="T180" s="1014">
        <f t="shared" si="38"/>
        <v>0</v>
      </c>
      <c r="U180" s="1014">
        <f t="shared" si="38"/>
        <v>0</v>
      </c>
      <c r="V180" s="1014">
        <f t="shared" si="38"/>
        <v>0</v>
      </c>
      <c r="W180" s="1014">
        <f t="shared" si="38"/>
        <v>0</v>
      </c>
      <c r="Z180" s="750"/>
    </row>
    <row r="181" spans="1:30" ht="12.75">
      <c r="A181" s="290"/>
      <c r="B181" s="752"/>
      <c r="C181" s="751"/>
      <c r="D181" s="291"/>
      <c r="E181" s="291"/>
      <c r="F181" s="291"/>
      <c r="G181" s="291"/>
      <c r="H181" s="291"/>
      <c r="I181" s="291"/>
      <c r="J181" s="291"/>
      <c r="K181" s="291"/>
      <c r="L181" s="291"/>
      <c r="M181" s="291"/>
      <c r="N181" s="291"/>
      <c r="O181" s="291"/>
      <c r="P181" s="291"/>
      <c r="Q181" s="291"/>
      <c r="R181" s="291"/>
      <c r="S181" s="291"/>
      <c r="T181" s="291"/>
      <c r="U181" s="291"/>
      <c r="V181" s="291"/>
      <c r="W181" s="748"/>
      <c r="Z181" s="750"/>
    </row>
    <row r="182" spans="1:30" ht="12.75">
      <c r="A182" s="290"/>
      <c r="B182" s="793" t="s">
        <v>166</v>
      </c>
      <c r="C182" s="751"/>
      <c r="D182" s="746"/>
      <c r="E182" s="746"/>
      <c r="F182" s="746"/>
      <c r="G182" s="746"/>
      <c r="H182" s="746"/>
      <c r="I182" s="746"/>
      <c r="J182" s="746"/>
      <c r="K182" s="746"/>
      <c r="L182" s="746"/>
      <c r="M182" s="746"/>
      <c r="N182" s="746"/>
      <c r="O182" s="746"/>
      <c r="P182" s="746"/>
      <c r="Q182" s="746"/>
      <c r="R182" s="746"/>
      <c r="S182" s="746"/>
      <c r="T182" s="746"/>
      <c r="U182" s="746"/>
      <c r="V182" s="746"/>
      <c r="W182" s="754"/>
      <c r="Z182" s="750"/>
    </row>
    <row r="183" spans="1:30" s="84" customFormat="1" ht="12.75">
      <c r="A183" s="760">
        <v>5005</v>
      </c>
      <c r="B183" s="424" t="s">
        <v>311</v>
      </c>
      <c r="C183" s="745">
        <f t="shared" ref="C183:C209" si="39">SUM(D183:W183)</f>
        <v>225750</v>
      </c>
      <c r="D183" s="761">
        <f ca="1">'O5 Details by Class &amp; Accounts'!AD123</f>
        <v>149430.04902860985</v>
      </c>
      <c r="E183" s="761">
        <f ca="1">'O5 Details by Class &amp; Accounts'!AE123</f>
        <v>20346.173686106416</v>
      </c>
      <c r="F183" s="761">
        <f ca="1">'O5 Details by Class &amp; Accounts'!AF123</f>
        <v>2932.7645091558793</v>
      </c>
      <c r="G183" s="761">
        <f ca="1">'O5 Details by Class &amp; Accounts'!AG123</f>
        <v>0</v>
      </c>
      <c r="H183" s="761">
        <f ca="1">'O5 Details by Class &amp; Accounts'!AH123</f>
        <v>0</v>
      </c>
      <c r="I183" s="761">
        <f ca="1">'O5 Details by Class &amp; Accounts'!AI123</f>
        <v>0</v>
      </c>
      <c r="J183" s="761">
        <f ca="1">'O5 Details by Class &amp; Accounts'!AJ123</f>
        <v>48337.734862099074</v>
      </c>
      <c r="K183" s="761">
        <f ca="1">'O5 Details by Class &amp; Accounts'!AK123</f>
        <v>2650.6913099295057</v>
      </c>
      <c r="L183" s="761">
        <f ca="1">'O5 Details by Class &amp; Accounts'!AL123</f>
        <v>2052.5866040992578</v>
      </c>
      <c r="M183" s="761">
        <f ca="1">'O5 Details by Class &amp; Accounts'!AM123</f>
        <v>0</v>
      </c>
      <c r="N183" s="761">
        <f ca="1">'O5 Details by Class &amp; Accounts'!AN123</f>
        <v>0</v>
      </c>
      <c r="O183" s="761">
        <f ca="1">'O5 Details by Class &amp; Accounts'!AO123</f>
        <v>0</v>
      </c>
      <c r="P183" s="761">
        <f ca="1">'O5 Details by Class &amp; Accounts'!AP123</f>
        <v>0</v>
      </c>
      <c r="Q183" s="761">
        <f ca="1">'O5 Details by Class &amp; Accounts'!AQ123</f>
        <v>0</v>
      </c>
      <c r="R183" s="761">
        <f ca="1">'O5 Details by Class &amp; Accounts'!AR123</f>
        <v>0</v>
      </c>
      <c r="S183" s="761">
        <f ca="1">'O5 Details by Class &amp; Accounts'!AS123</f>
        <v>0</v>
      </c>
      <c r="T183" s="761">
        <f ca="1">'O5 Details by Class &amp; Accounts'!AT123</f>
        <v>0</v>
      </c>
      <c r="U183" s="761">
        <f ca="1">'O5 Details by Class &amp; Accounts'!AU123</f>
        <v>0</v>
      </c>
      <c r="V183" s="761">
        <f ca="1">'O5 Details by Class &amp; Accounts'!AV123</f>
        <v>0</v>
      </c>
      <c r="W183" s="762">
        <f ca="1">'O5 Details by Class &amp; Accounts'!AW123</f>
        <v>0</v>
      </c>
      <c r="X183" s="700"/>
      <c r="Y183" s="701"/>
      <c r="Z183" s="750" t="s">
        <v>448</v>
      </c>
      <c r="AA183" s="701"/>
      <c r="AB183" s="701"/>
      <c r="AC183" s="701"/>
      <c r="AD183" s="701"/>
    </row>
    <row r="184" spans="1:30" s="84" customFormat="1" ht="12.75">
      <c r="A184" s="760">
        <v>5010</v>
      </c>
      <c r="B184" s="424" t="s">
        <v>1024</v>
      </c>
      <c r="C184" s="745">
        <f t="shared" si="39"/>
        <v>91349.999999999985</v>
      </c>
      <c r="D184" s="761">
        <f ca="1">'O5 Details by Class &amp; Accounts'!AD124</f>
        <v>60467.043095297944</v>
      </c>
      <c r="E184" s="761">
        <f ca="1">'O5 Details by Class &amp; Accounts'!AE124</f>
        <v>8233.1028404244571</v>
      </c>
      <c r="F184" s="761">
        <f ca="1">'O5 Details by Class &amp; Accounts'!AF124</f>
        <v>1186.7465688212162</v>
      </c>
      <c r="G184" s="761">
        <f ca="1">'O5 Details by Class &amp; Accounts'!AG124</f>
        <v>0</v>
      </c>
      <c r="H184" s="761">
        <f ca="1">'O5 Details by Class &amp; Accounts'!AH124</f>
        <v>0</v>
      </c>
      <c r="I184" s="761">
        <f ca="1">'O5 Details by Class &amp; Accounts'!AI124</f>
        <v>0</v>
      </c>
      <c r="J184" s="761">
        <f ca="1">'O5 Details by Class &amp; Accounts'!AJ124</f>
        <v>19559.920618616834</v>
      </c>
      <c r="K184" s="761">
        <f ca="1">'O5 Details by Class &amp; Accounts'!AK124</f>
        <v>1072.6053207621721</v>
      </c>
      <c r="L184" s="761">
        <f ca="1">'O5 Details by Class &amp; Accounts'!AL124</f>
        <v>830.58155607737399</v>
      </c>
      <c r="M184" s="761">
        <f ca="1">'O5 Details by Class &amp; Accounts'!AM124</f>
        <v>0</v>
      </c>
      <c r="N184" s="761">
        <f ca="1">'O5 Details by Class &amp; Accounts'!AN124</f>
        <v>0</v>
      </c>
      <c r="O184" s="761">
        <f ca="1">'O5 Details by Class &amp; Accounts'!AO124</f>
        <v>0</v>
      </c>
      <c r="P184" s="761">
        <f ca="1">'O5 Details by Class &amp; Accounts'!AP124</f>
        <v>0</v>
      </c>
      <c r="Q184" s="761">
        <f ca="1">'O5 Details by Class &amp; Accounts'!AQ124</f>
        <v>0</v>
      </c>
      <c r="R184" s="761">
        <f ca="1">'O5 Details by Class &amp; Accounts'!AR124</f>
        <v>0</v>
      </c>
      <c r="S184" s="761">
        <f ca="1">'O5 Details by Class &amp; Accounts'!AS124</f>
        <v>0</v>
      </c>
      <c r="T184" s="761">
        <f ca="1">'O5 Details by Class &amp; Accounts'!AT124</f>
        <v>0</v>
      </c>
      <c r="U184" s="761">
        <f ca="1">'O5 Details by Class &amp; Accounts'!AU124</f>
        <v>0</v>
      </c>
      <c r="V184" s="761">
        <f ca="1">'O5 Details by Class &amp; Accounts'!AV124</f>
        <v>0</v>
      </c>
      <c r="W184" s="762">
        <f ca="1">'O5 Details by Class &amp; Accounts'!AW124</f>
        <v>0</v>
      </c>
      <c r="X184" s="700"/>
      <c r="Y184" s="701"/>
      <c r="Z184" s="750" t="s">
        <v>448</v>
      </c>
      <c r="AA184" s="701"/>
      <c r="AB184" s="701"/>
      <c r="AC184" s="701"/>
      <c r="AD184" s="701"/>
    </row>
    <row r="185" spans="1:30" s="84" customFormat="1" ht="25.5">
      <c r="A185" s="760">
        <v>5020</v>
      </c>
      <c r="B185" s="424" t="s">
        <v>1001</v>
      </c>
      <c r="C185" s="745">
        <f t="shared" si="39"/>
        <v>4550</v>
      </c>
      <c r="D185" s="761">
        <f ca="1">'O5 Details by Class &amp; Accounts'!AD130</f>
        <v>3076.2648054640808</v>
      </c>
      <c r="E185" s="761">
        <f ca="1">'O5 Details by Class &amp; Accounts'!AE130</f>
        <v>357.18475472333745</v>
      </c>
      <c r="F185" s="761">
        <f ca="1">'O5 Details by Class &amp; Accounts'!AF130</f>
        <v>34.493054385529959</v>
      </c>
      <c r="G185" s="761">
        <f ca="1">'O5 Details by Class &amp; Accounts'!AG130</f>
        <v>0</v>
      </c>
      <c r="H185" s="761">
        <f ca="1">'O5 Details by Class &amp; Accounts'!AH130</f>
        <v>0</v>
      </c>
      <c r="I185" s="761">
        <f ca="1">'O5 Details by Class &amp; Accounts'!AI130</f>
        <v>0</v>
      </c>
      <c r="J185" s="761">
        <f ca="1">'O5 Details by Class &amp; Accounts'!AJ130</f>
        <v>986.10867826207016</v>
      </c>
      <c r="K185" s="761">
        <f ca="1">'O5 Details by Class &amp; Accounts'!AK130</f>
        <v>54.075138431131528</v>
      </c>
      <c r="L185" s="761">
        <f ca="1">'O5 Details by Class &amp; Accounts'!AL130</f>
        <v>41.873568733850561</v>
      </c>
      <c r="M185" s="761">
        <f ca="1">'O5 Details by Class &amp; Accounts'!AM130</f>
        <v>0</v>
      </c>
      <c r="N185" s="761">
        <f ca="1">'O5 Details by Class &amp; Accounts'!AN130</f>
        <v>0</v>
      </c>
      <c r="O185" s="761">
        <f ca="1">'O5 Details by Class &amp; Accounts'!AO130</f>
        <v>0</v>
      </c>
      <c r="P185" s="761">
        <f ca="1">'O5 Details by Class &amp; Accounts'!AP130</f>
        <v>0</v>
      </c>
      <c r="Q185" s="761">
        <f ca="1">'O5 Details by Class &amp; Accounts'!AQ130</f>
        <v>0</v>
      </c>
      <c r="R185" s="761">
        <f ca="1">'O5 Details by Class &amp; Accounts'!AR130</f>
        <v>0</v>
      </c>
      <c r="S185" s="761">
        <f ca="1">'O5 Details by Class &amp; Accounts'!AS130</f>
        <v>0</v>
      </c>
      <c r="T185" s="761">
        <f ca="1">'O5 Details by Class &amp; Accounts'!AT130</f>
        <v>0</v>
      </c>
      <c r="U185" s="761">
        <f ca="1">'O5 Details by Class &amp; Accounts'!AU130</f>
        <v>0</v>
      </c>
      <c r="V185" s="761">
        <f ca="1">'O5 Details by Class &amp; Accounts'!AV130</f>
        <v>0</v>
      </c>
      <c r="W185" s="762">
        <f ca="1">'O5 Details by Class &amp; Accounts'!AW130</f>
        <v>0</v>
      </c>
      <c r="X185" s="700"/>
      <c r="Y185" s="701"/>
      <c r="Z185" s="750" t="s">
        <v>950</v>
      </c>
      <c r="AA185" s="701"/>
      <c r="AB185" s="701"/>
      <c r="AC185" s="701"/>
      <c r="AD185" s="701"/>
    </row>
    <row r="186" spans="1:30" s="84" customFormat="1" ht="25.5">
      <c r="A186" s="760">
        <v>5025</v>
      </c>
      <c r="B186" s="424" t="s">
        <v>1318</v>
      </c>
      <c r="C186" s="745">
        <f t="shared" si="39"/>
        <v>13300.000000000002</v>
      </c>
      <c r="D186" s="761">
        <f ca="1">'O5 Details by Class &amp; Accounts'!AD131</f>
        <v>8992.1586621257757</v>
      </c>
      <c r="E186" s="761">
        <f ca="1">'O5 Details by Class &amp; Accounts'!AE131</f>
        <v>1044.0785138066788</v>
      </c>
      <c r="F186" s="761">
        <f ca="1">'O5 Details by Class &amp; Accounts'!AF131</f>
        <v>100.82585128077989</v>
      </c>
      <c r="G186" s="761">
        <f ca="1">'O5 Details by Class &amp; Accounts'!AG131</f>
        <v>0</v>
      </c>
      <c r="H186" s="761">
        <f ca="1">'O5 Details by Class &amp; Accounts'!AH131</f>
        <v>0</v>
      </c>
      <c r="I186" s="761">
        <f ca="1">'O5 Details by Class &amp; Accounts'!AI131</f>
        <v>0</v>
      </c>
      <c r="J186" s="761">
        <f ca="1">'O5 Details by Class &amp; Accounts'!AJ131</f>
        <v>2882.4715210737436</v>
      </c>
      <c r="K186" s="761">
        <f ca="1">'O5 Details by Class &amp; Accounts'!AK131</f>
        <v>158.06578926023062</v>
      </c>
      <c r="L186" s="761">
        <f ca="1">'O5 Details by Class &amp; Accounts'!AL131</f>
        <v>122.39966245279395</v>
      </c>
      <c r="M186" s="761">
        <f ca="1">'O5 Details by Class &amp; Accounts'!AM131</f>
        <v>0</v>
      </c>
      <c r="N186" s="761">
        <f ca="1">'O5 Details by Class &amp; Accounts'!AN131</f>
        <v>0</v>
      </c>
      <c r="O186" s="761">
        <f ca="1">'O5 Details by Class &amp; Accounts'!AO131</f>
        <v>0</v>
      </c>
      <c r="P186" s="761">
        <f ca="1">'O5 Details by Class &amp; Accounts'!AP131</f>
        <v>0</v>
      </c>
      <c r="Q186" s="761">
        <f ca="1">'O5 Details by Class &amp; Accounts'!AQ131</f>
        <v>0</v>
      </c>
      <c r="R186" s="761">
        <f ca="1">'O5 Details by Class &amp; Accounts'!AR131</f>
        <v>0</v>
      </c>
      <c r="S186" s="761">
        <f ca="1">'O5 Details by Class &amp; Accounts'!AS131</f>
        <v>0</v>
      </c>
      <c r="T186" s="761">
        <f ca="1">'O5 Details by Class &amp; Accounts'!AT131</f>
        <v>0</v>
      </c>
      <c r="U186" s="761">
        <f ca="1">'O5 Details by Class &amp; Accounts'!AU131</f>
        <v>0</v>
      </c>
      <c r="V186" s="761">
        <f ca="1">'O5 Details by Class &amp; Accounts'!AV131</f>
        <v>0</v>
      </c>
      <c r="W186" s="762">
        <f ca="1">'O5 Details by Class &amp; Accounts'!AW131</f>
        <v>0</v>
      </c>
      <c r="X186" s="700"/>
      <c r="Y186" s="701"/>
      <c r="Z186" s="750" t="s">
        <v>950</v>
      </c>
      <c r="AA186" s="701"/>
      <c r="AB186" s="701"/>
      <c r="AC186" s="701"/>
      <c r="AD186" s="701"/>
    </row>
    <row r="187" spans="1:30" s="84" customFormat="1" ht="12.75">
      <c r="A187" s="760">
        <v>5035</v>
      </c>
      <c r="B187" s="424" t="s">
        <v>1130</v>
      </c>
      <c r="C187" s="745">
        <f t="shared" si="39"/>
        <v>0</v>
      </c>
      <c r="D187" s="761">
        <f ca="1">'O5 Details by Class &amp; Accounts'!AD133</f>
        <v>0</v>
      </c>
      <c r="E187" s="761">
        <f ca="1">'O5 Details by Class &amp; Accounts'!AE133</f>
        <v>0</v>
      </c>
      <c r="F187" s="761">
        <f ca="1">'O5 Details by Class &amp; Accounts'!AF133</f>
        <v>0</v>
      </c>
      <c r="G187" s="761">
        <f ca="1">'O5 Details by Class &amp; Accounts'!AG133</f>
        <v>0</v>
      </c>
      <c r="H187" s="761">
        <f ca="1">'O5 Details by Class &amp; Accounts'!AH133</f>
        <v>0</v>
      </c>
      <c r="I187" s="761">
        <f ca="1">'O5 Details by Class &amp; Accounts'!AI133</f>
        <v>0</v>
      </c>
      <c r="J187" s="761">
        <f ca="1">'O5 Details by Class &amp; Accounts'!AJ133</f>
        <v>0</v>
      </c>
      <c r="K187" s="761">
        <f ca="1">'O5 Details by Class &amp; Accounts'!AK133</f>
        <v>0</v>
      </c>
      <c r="L187" s="761">
        <f ca="1">'O5 Details by Class &amp; Accounts'!AL133</f>
        <v>0</v>
      </c>
      <c r="M187" s="761">
        <f ca="1">'O5 Details by Class &amp; Accounts'!AM133</f>
        <v>0</v>
      </c>
      <c r="N187" s="761">
        <f ca="1">'O5 Details by Class &amp; Accounts'!AN133</f>
        <v>0</v>
      </c>
      <c r="O187" s="761">
        <f ca="1">'O5 Details by Class &amp; Accounts'!AO133</f>
        <v>0</v>
      </c>
      <c r="P187" s="761">
        <f ca="1">'O5 Details by Class &amp; Accounts'!AP133</f>
        <v>0</v>
      </c>
      <c r="Q187" s="761">
        <f ca="1">'O5 Details by Class &amp; Accounts'!AQ133</f>
        <v>0</v>
      </c>
      <c r="R187" s="761">
        <f ca="1">'O5 Details by Class &amp; Accounts'!AR133</f>
        <v>0</v>
      </c>
      <c r="S187" s="761">
        <f ca="1">'O5 Details by Class &amp; Accounts'!AS133</f>
        <v>0</v>
      </c>
      <c r="T187" s="761">
        <f ca="1">'O5 Details by Class &amp; Accounts'!AT133</f>
        <v>0</v>
      </c>
      <c r="U187" s="761">
        <f ca="1">'O5 Details by Class &amp; Accounts'!AU133</f>
        <v>0</v>
      </c>
      <c r="V187" s="761">
        <f ca="1">'O5 Details by Class &amp; Accounts'!AV133</f>
        <v>0</v>
      </c>
      <c r="W187" s="762">
        <f ca="1">'O5 Details by Class &amp; Accounts'!AW133</f>
        <v>0</v>
      </c>
      <c r="X187" s="700"/>
      <c r="Y187" s="701"/>
      <c r="Z187" s="750">
        <v>1850</v>
      </c>
      <c r="AA187" s="701"/>
      <c r="AB187" s="701"/>
      <c r="AC187" s="701"/>
      <c r="AD187" s="701"/>
    </row>
    <row r="188" spans="1:30" s="84" customFormat="1" ht="25.5">
      <c r="A188" s="760">
        <v>5040</v>
      </c>
      <c r="B188" s="424" t="s">
        <v>342</v>
      </c>
      <c r="C188" s="745">
        <f t="shared" si="39"/>
        <v>0</v>
      </c>
      <c r="D188" s="761">
        <f ca="1">'O5 Details by Class &amp; Accounts'!AD134</f>
        <v>0</v>
      </c>
      <c r="E188" s="761">
        <f ca="1">'O5 Details by Class &amp; Accounts'!AE134</f>
        <v>0</v>
      </c>
      <c r="F188" s="761">
        <f ca="1">'O5 Details by Class &amp; Accounts'!AF134</f>
        <v>0</v>
      </c>
      <c r="G188" s="761">
        <f ca="1">'O5 Details by Class &amp; Accounts'!AG134</f>
        <v>0</v>
      </c>
      <c r="H188" s="761">
        <f ca="1">'O5 Details by Class &amp; Accounts'!AH134</f>
        <v>0</v>
      </c>
      <c r="I188" s="761">
        <f ca="1">'O5 Details by Class &amp; Accounts'!AI134</f>
        <v>0</v>
      </c>
      <c r="J188" s="761">
        <f ca="1">'O5 Details by Class &amp; Accounts'!AJ134</f>
        <v>0</v>
      </c>
      <c r="K188" s="761">
        <f ca="1">'O5 Details by Class &amp; Accounts'!AK134</f>
        <v>0</v>
      </c>
      <c r="L188" s="761">
        <f ca="1">'O5 Details by Class &amp; Accounts'!AL134</f>
        <v>0</v>
      </c>
      <c r="M188" s="761">
        <f ca="1">'O5 Details by Class &amp; Accounts'!AM134</f>
        <v>0</v>
      </c>
      <c r="N188" s="761">
        <f ca="1">'O5 Details by Class &amp; Accounts'!AN134</f>
        <v>0</v>
      </c>
      <c r="O188" s="761">
        <f ca="1">'O5 Details by Class &amp; Accounts'!AO134</f>
        <v>0</v>
      </c>
      <c r="P188" s="761">
        <f ca="1">'O5 Details by Class &amp; Accounts'!AP134</f>
        <v>0</v>
      </c>
      <c r="Q188" s="761">
        <f ca="1">'O5 Details by Class &amp; Accounts'!AQ134</f>
        <v>0</v>
      </c>
      <c r="R188" s="761">
        <f ca="1">'O5 Details by Class &amp; Accounts'!AR134</f>
        <v>0</v>
      </c>
      <c r="S188" s="761">
        <f ca="1">'O5 Details by Class &amp; Accounts'!AS134</f>
        <v>0</v>
      </c>
      <c r="T188" s="761">
        <f ca="1">'O5 Details by Class &amp; Accounts'!AT134</f>
        <v>0</v>
      </c>
      <c r="U188" s="761">
        <f ca="1">'O5 Details by Class &amp; Accounts'!AU134</f>
        <v>0</v>
      </c>
      <c r="V188" s="761">
        <f ca="1">'O5 Details by Class &amp; Accounts'!AV134</f>
        <v>0</v>
      </c>
      <c r="W188" s="762">
        <f ca="1">'O5 Details by Class &amp; Accounts'!AW134</f>
        <v>0</v>
      </c>
      <c r="X188" s="700"/>
      <c r="Y188" s="701"/>
      <c r="Z188" s="750" t="s">
        <v>951</v>
      </c>
      <c r="AA188" s="701"/>
      <c r="AB188" s="701"/>
      <c r="AC188" s="701"/>
      <c r="AD188" s="701"/>
    </row>
    <row r="189" spans="1:30" s="84" customFormat="1" ht="25.5">
      <c r="A189" s="760">
        <v>5045</v>
      </c>
      <c r="B189" s="424" t="s">
        <v>1319</v>
      </c>
      <c r="C189" s="745">
        <f t="shared" si="39"/>
        <v>0</v>
      </c>
      <c r="D189" s="761">
        <f ca="1">'O5 Details by Class &amp; Accounts'!AD135</f>
        <v>0</v>
      </c>
      <c r="E189" s="761">
        <f ca="1">'O5 Details by Class &amp; Accounts'!AE135</f>
        <v>0</v>
      </c>
      <c r="F189" s="761">
        <f ca="1">'O5 Details by Class &amp; Accounts'!AF135</f>
        <v>0</v>
      </c>
      <c r="G189" s="761">
        <f ca="1">'O5 Details by Class &amp; Accounts'!AG135</f>
        <v>0</v>
      </c>
      <c r="H189" s="761">
        <f ca="1">'O5 Details by Class &amp; Accounts'!AH135</f>
        <v>0</v>
      </c>
      <c r="I189" s="761">
        <f ca="1">'O5 Details by Class &amp; Accounts'!AI135</f>
        <v>0</v>
      </c>
      <c r="J189" s="761">
        <f ca="1">'O5 Details by Class &amp; Accounts'!AJ135</f>
        <v>0</v>
      </c>
      <c r="K189" s="761">
        <f ca="1">'O5 Details by Class &amp; Accounts'!AK135</f>
        <v>0</v>
      </c>
      <c r="L189" s="761">
        <f ca="1">'O5 Details by Class &amp; Accounts'!AL135</f>
        <v>0</v>
      </c>
      <c r="M189" s="761">
        <f ca="1">'O5 Details by Class &amp; Accounts'!AM135</f>
        <v>0</v>
      </c>
      <c r="N189" s="761">
        <f ca="1">'O5 Details by Class &amp; Accounts'!AN135</f>
        <v>0</v>
      </c>
      <c r="O189" s="761">
        <f ca="1">'O5 Details by Class &amp; Accounts'!AO135</f>
        <v>0</v>
      </c>
      <c r="P189" s="761">
        <f ca="1">'O5 Details by Class &amp; Accounts'!AP135</f>
        <v>0</v>
      </c>
      <c r="Q189" s="761">
        <f ca="1">'O5 Details by Class &amp; Accounts'!AQ135</f>
        <v>0</v>
      </c>
      <c r="R189" s="761">
        <f ca="1">'O5 Details by Class &amp; Accounts'!AR135</f>
        <v>0</v>
      </c>
      <c r="S189" s="761">
        <f ca="1">'O5 Details by Class &amp; Accounts'!AS135</f>
        <v>0</v>
      </c>
      <c r="T189" s="761">
        <f ca="1">'O5 Details by Class &amp; Accounts'!AT135</f>
        <v>0</v>
      </c>
      <c r="U189" s="761">
        <f ca="1">'O5 Details by Class &amp; Accounts'!AU135</f>
        <v>0</v>
      </c>
      <c r="V189" s="761">
        <f ca="1">'O5 Details by Class &amp; Accounts'!AV135</f>
        <v>0</v>
      </c>
      <c r="W189" s="762">
        <f ca="1">'O5 Details by Class &amp; Accounts'!AW135</f>
        <v>0</v>
      </c>
      <c r="X189" s="700"/>
      <c r="Y189" s="701"/>
      <c r="Z189" s="750" t="s">
        <v>951</v>
      </c>
      <c r="AA189" s="701"/>
      <c r="AB189" s="701"/>
      <c r="AC189" s="701"/>
      <c r="AD189" s="701"/>
    </row>
    <row r="190" spans="1:30" s="84" customFormat="1" ht="12.75">
      <c r="A190" s="760">
        <v>5055</v>
      </c>
      <c r="B190" s="424" t="s">
        <v>1138</v>
      </c>
      <c r="C190" s="745">
        <f t="shared" si="39"/>
        <v>0</v>
      </c>
      <c r="D190" s="761">
        <f ca="1">'O5 Details by Class &amp; Accounts'!AD137</f>
        <v>0</v>
      </c>
      <c r="E190" s="761">
        <f ca="1">'O5 Details by Class &amp; Accounts'!AE137</f>
        <v>0</v>
      </c>
      <c r="F190" s="761">
        <f ca="1">'O5 Details by Class &amp; Accounts'!AF137</f>
        <v>0</v>
      </c>
      <c r="G190" s="761">
        <f ca="1">'O5 Details by Class &amp; Accounts'!AG137</f>
        <v>0</v>
      </c>
      <c r="H190" s="761">
        <f ca="1">'O5 Details by Class &amp; Accounts'!AH137</f>
        <v>0</v>
      </c>
      <c r="I190" s="761">
        <f ca="1">'O5 Details by Class &amp; Accounts'!AI137</f>
        <v>0</v>
      </c>
      <c r="J190" s="761">
        <f ca="1">'O5 Details by Class &amp; Accounts'!AJ137</f>
        <v>0</v>
      </c>
      <c r="K190" s="761">
        <f ca="1">'O5 Details by Class &amp; Accounts'!AK137</f>
        <v>0</v>
      </c>
      <c r="L190" s="761">
        <f ca="1">'O5 Details by Class &amp; Accounts'!AL137</f>
        <v>0</v>
      </c>
      <c r="M190" s="761">
        <f ca="1">'O5 Details by Class &amp; Accounts'!AM137</f>
        <v>0</v>
      </c>
      <c r="N190" s="761">
        <f ca="1">'O5 Details by Class &amp; Accounts'!AN137</f>
        <v>0</v>
      </c>
      <c r="O190" s="761">
        <f ca="1">'O5 Details by Class &amp; Accounts'!AO137</f>
        <v>0</v>
      </c>
      <c r="P190" s="761">
        <f ca="1">'O5 Details by Class &amp; Accounts'!AP137</f>
        <v>0</v>
      </c>
      <c r="Q190" s="761">
        <f ca="1">'O5 Details by Class &amp; Accounts'!AQ137</f>
        <v>0</v>
      </c>
      <c r="R190" s="761">
        <f ca="1">'O5 Details by Class &amp; Accounts'!AR137</f>
        <v>0</v>
      </c>
      <c r="S190" s="761">
        <f ca="1">'O5 Details by Class &amp; Accounts'!AS137</f>
        <v>0</v>
      </c>
      <c r="T190" s="761">
        <f ca="1">'O5 Details by Class &amp; Accounts'!AT137</f>
        <v>0</v>
      </c>
      <c r="U190" s="761">
        <f ca="1">'O5 Details by Class &amp; Accounts'!AU137</f>
        <v>0</v>
      </c>
      <c r="V190" s="761">
        <f ca="1">'O5 Details by Class &amp; Accounts'!AV137</f>
        <v>0</v>
      </c>
      <c r="W190" s="762">
        <f ca="1">'O5 Details by Class &amp; Accounts'!AW137</f>
        <v>0</v>
      </c>
      <c r="X190" s="700"/>
      <c r="Y190" s="701"/>
      <c r="Z190" s="750">
        <v>1850</v>
      </c>
      <c r="AA190" s="701"/>
      <c r="AB190" s="701"/>
      <c r="AC190" s="701"/>
      <c r="AD190" s="701"/>
    </row>
    <row r="191" spans="1:30" s="84" customFormat="1" ht="12.75">
      <c r="A191" s="760">
        <v>5065</v>
      </c>
      <c r="B191" s="424" t="s">
        <v>1313</v>
      </c>
      <c r="C191" s="745">
        <f t="shared" si="39"/>
        <v>0</v>
      </c>
      <c r="D191" s="761">
        <f ca="1">'O5 Details by Class &amp; Accounts'!AD138</f>
        <v>0</v>
      </c>
      <c r="E191" s="761">
        <f ca="1">'O5 Details by Class &amp; Accounts'!AE138</f>
        <v>0</v>
      </c>
      <c r="F191" s="761">
        <f ca="1">'O5 Details by Class &amp; Accounts'!AF138</f>
        <v>0</v>
      </c>
      <c r="G191" s="761">
        <f ca="1">'O5 Details by Class &amp; Accounts'!AG138</f>
        <v>0</v>
      </c>
      <c r="H191" s="761">
        <f ca="1">'O5 Details by Class &amp; Accounts'!AH138</f>
        <v>0</v>
      </c>
      <c r="I191" s="761">
        <f ca="1">'O5 Details by Class &amp; Accounts'!AI138</f>
        <v>0</v>
      </c>
      <c r="J191" s="761">
        <f ca="1">'O5 Details by Class &amp; Accounts'!AJ138</f>
        <v>0</v>
      </c>
      <c r="K191" s="761">
        <f ca="1">'O5 Details by Class &amp; Accounts'!AK138</f>
        <v>0</v>
      </c>
      <c r="L191" s="761">
        <f ca="1">'O5 Details by Class &amp; Accounts'!AL138</f>
        <v>0</v>
      </c>
      <c r="M191" s="761">
        <f ca="1">'O5 Details by Class &amp; Accounts'!AM138</f>
        <v>0</v>
      </c>
      <c r="N191" s="761">
        <f ca="1">'O5 Details by Class &amp; Accounts'!AN138</f>
        <v>0</v>
      </c>
      <c r="O191" s="761">
        <f ca="1">'O5 Details by Class &amp; Accounts'!AO138</f>
        <v>0</v>
      </c>
      <c r="P191" s="761">
        <f ca="1">'O5 Details by Class &amp; Accounts'!AP138</f>
        <v>0</v>
      </c>
      <c r="Q191" s="761">
        <f ca="1">'O5 Details by Class &amp; Accounts'!AQ138</f>
        <v>0</v>
      </c>
      <c r="R191" s="761">
        <f ca="1">'O5 Details by Class &amp; Accounts'!AR138</f>
        <v>0</v>
      </c>
      <c r="S191" s="761">
        <f ca="1">'O5 Details by Class &amp; Accounts'!AS138</f>
        <v>0</v>
      </c>
      <c r="T191" s="761">
        <f ca="1">'O5 Details by Class &amp; Accounts'!AT138</f>
        <v>0</v>
      </c>
      <c r="U191" s="761">
        <f ca="1">'O5 Details by Class &amp; Accounts'!AU138</f>
        <v>0</v>
      </c>
      <c r="V191" s="761">
        <f ca="1">'O5 Details by Class &amp; Accounts'!AV138</f>
        <v>0</v>
      </c>
      <c r="W191" s="762">
        <f ca="1">'O5 Details by Class &amp; Accounts'!AW138</f>
        <v>0</v>
      </c>
      <c r="X191" s="700"/>
      <c r="Y191" s="701"/>
      <c r="Z191" s="750" t="s">
        <v>87</v>
      </c>
      <c r="AA191" s="701"/>
      <c r="AB191" s="701"/>
      <c r="AC191" s="701"/>
      <c r="AD191" s="701"/>
    </row>
    <row r="192" spans="1:30" s="84" customFormat="1" ht="12.75">
      <c r="A192" s="760">
        <v>5070</v>
      </c>
      <c r="B192" s="424" t="s">
        <v>1314</v>
      </c>
      <c r="C192" s="745">
        <f t="shared" si="39"/>
        <v>2000</v>
      </c>
      <c r="D192" s="761">
        <f ca="1">'O5 Details by Class &amp; Accounts'!AD139</f>
        <v>1356.3573678891994</v>
      </c>
      <c r="E192" s="761">
        <f ca="1">'O5 Details by Class &amp; Accounts'!AE139</f>
        <v>161.08898531771979</v>
      </c>
      <c r="F192" s="761">
        <f ca="1">'O5 Details by Class &amp; Accounts'!AF139</f>
        <v>18.664923022053141</v>
      </c>
      <c r="G192" s="761">
        <f ca="1">'O5 Details by Class &amp; Accounts'!AG139</f>
        <v>0</v>
      </c>
      <c r="H192" s="761">
        <f ca="1">'O5 Details by Class &amp; Accounts'!AH139</f>
        <v>0</v>
      </c>
      <c r="I192" s="761">
        <f ca="1">'O5 Details by Class &amp; Accounts'!AI139</f>
        <v>0</v>
      </c>
      <c r="J192" s="761">
        <f ca="1">'O5 Details by Class &amp; Accounts'!AJ139</f>
        <v>422.75456220650301</v>
      </c>
      <c r="K192" s="761">
        <f ca="1">'O5 Details by Class &amp; Accounts'!AK139</f>
        <v>23.182547702550082</v>
      </c>
      <c r="L192" s="761">
        <f ca="1">'O5 Details by Class &amp; Accounts'!AL139</f>
        <v>17.951613861974678</v>
      </c>
      <c r="M192" s="761">
        <f ca="1">'O5 Details by Class &amp; Accounts'!AM139</f>
        <v>0</v>
      </c>
      <c r="N192" s="761">
        <f ca="1">'O5 Details by Class &amp; Accounts'!AN139</f>
        <v>0</v>
      </c>
      <c r="O192" s="761">
        <f ca="1">'O5 Details by Class &amp; Accounts'!AO139</f>
        <v>0</v>
      </c>
      <c r="P192" s="761">
        <f ca="1">'O5 Details by Class &amp; Accounts'!AP139</f>
        <v>0</v>
      </c>
      <c r="Q192" s="761">
        <f ca="1">'O5 Details by Class &amp; Accounts'!AQ139</f>
        <v>0</v>
      </c>
      <c r="R192" s="761">
        <f ca="1">'O5 Details by Class &amp; Accounts'!AR139</f>
        <v>0</v>
      </c>
      <c r="S192" s="761">
        <f ca="1">'O5 Details by Class &amp; Accounts'!AS139</f>
        <v>0</v>
      </c>
      <c r="T192" s="761">
        <f ca="1">'O5 Details by Class &amp; Accounts'!AT139</f>
        <v>0</v>
      </c>
      <c r="U192" s="761">
        <f ca="1">'O5 Details by Class &amp; Accounts'!AU139</f>
        <v>0</v>
      </c>
      <c r="V192" s="761">
        <f ca="1">'O5 Details by Class &amp; Accounts'!AV139</f>
        <v>0</v>
      </c>
      <c r="W192" s="762">
        <f ca="1">'O5 Details by Class &amp; Accounts'!AW139</f>
        <v>0</v>
      </c>
      <c r="X192" s="700"/>
      <c r="Y192" s="701"/>
      <c r="Z192" s="750" t="s">
        <v>16</v>
      </c>
      <c r="AA192" s="701"/>
      <c r="AB192" s="701"/>
      <c r="AC192" s="701"/>
      <c r="AD192" s="701"/>
    </row>
    <row r="193" spans="1:30" s="84" customFormat="1" ht="12.75">
      <c r="A193" s="760">
        <v>5075</v>
      </c>
      <c r="B193" s="424" t="s">
        <v>1315</v>
      </c>
      <c r="C193" s="745">
        <f t="shared" si="39"/>
        <v>0</v>
      </c>
      <c r="D193" s="761">
        <f ca="1">'O5 Details by Class &amp; Accounts'!AD140</f>
        <v>0</v>
      </c>
      <c r="E193" s="761">
        <f ca="1">'O5 Details by Class &amp; Accounts'!AE140</f>
        <v>0</v>
      </c>
      <c r="F193" s="761">
        <f ca="1">'O5 Details by Class &amp; Accounts'!AF140</f>
        <v>0</v>
      </c>
      <c r="G193" s="761">
        <f ca="1">'O5 Details by Class &amp; Accounts'!AG140</f>
        <v>0</v>
      </c>
      <c r="H193" s="761">
        <f ca="1">'O5 Details by Class &amp; Accounts'!AH140</f>
        <v>0</v>
      </c>
      <c r="I193" s="761">
        <f ca="1">'O5 Details by Class &amp; Accounts'!AI140</f>
        <v>0</v>
      </c>
      <c r="J193" s="761">
        <f ca="1">'O5 Details by Class &amp; Accounts'!AJ140</f>
        <v>0</v>
      </c>
      <c r="K193" s="761">
        <f ca="1">'O5 Details by Class &amp; Accounts'!AK140</f>
        <v>0</v>
      </c>
      <c r="L193" s="761">
        <f ca="1">'O5 Details by Class &amp; Accounts'!AL140</f>
        <v>0</v>
      </c>
      <c r="M193" s="761">
        <f ca="1">'O5 Details by Class &amp; Accounts'!AM140</f>
        <v>0</v>
      </c>
      <c r="N193" s="761">
        <f ca="1">'O5 Details by Class &amp; Accounts'!AN140</f>
        <v>0</v>
      </c>
      <c r="O193" s="761">
        <f ca="1">'O5 Details by Class &amp; Accounts'!AO140</f>
        <v>0</v>
      </c>
      <c r="P193" s="761">
        <f ca="1">'O5 Details by Class &amp; Accounts'!AP140</f>
        <v>0</v>
      </c>
      <c r="Q193" s="761">
        <f ca="1">'O5 Details by Class &amp; Accounts'!AQ140</f>
        <v>0</v>
      </c>
      <c r="R193" s="761">
        <f ca="1">'O5 Details by Class &amp; Accounts'!AR140</f>
        <v>0</v>
      </c>
      <c r="S193" s="761">
        <f ca="1">'O5 Details by Class &amp; Accounts'!AS140</f>
        <v>0</v>
      </c>
      <c r="T193" s="761">
        <f ca="1">'O5 Details by Class &amp; Accounts'!AT140</f>
        <v>0</v>
      </c>
      <c r="U193" s="761">
        <f ca="1">'O5 Details by Class &amp; Accounts'!AU140</f>
        <v>0</v>
      </c>
      <c r="V193" s="761">
        <f ca="1">'O5 Details by Class &amp; Accounts'!AV140</f>
        <v>0</v>
      </c>
      <c r="W193" s="762">
        <f ca="1">'O5 Details by Class &amp; Accounts'!AW140</f>
        <v>0</v>
      </c>
      <c r="X193" s="700"/>
      <c r="Y193" s="701"/>
      <c r="Z193" s="750" t="s">
        <v>16</v>
      </c>
      <c r="AA193" s="701"/>
      <c r="AB193" s="701"/>
      <c r="AC193" s="701"/>
      <c r="AD193" s="701"/>
    </row>
    <row r="194" spans="1:30" s="84" customFormat="1" ht="12.75">
      <c r="A194" s="760">
        <v>5085</v>
      </c>
      <c r="B194" s="424" t="s">
        <v>1296</v>
      </c>
      <c r="C194" s="745">
        <f t="shared" si="39"/>
        <v>0</v>
      </c>
      <c r="D194" s="761">
        <f ca="1">'O5 Details by Class &amp; Accounts'!AD141</f>
        <v>0</v>
      </c>
      <c r="E194" s="761">
        <f ca="1">'O5 Details by Class &amp; Accounts'!AE141</f>
        <v>0</v>
      </c>
      <c r="F194" s="761">
        <f ca="1">'O5 Details by Class &amp; Accounts'!AF141</f>
        <v>0</v>
      </c>
      <c r="G194" s="761">
        <f ca="1">'O5 Details by Class &amp; Accounts'!AG141</f>
        <v>0</v>
      </c>
      <c r="H194" s="761">
        <f ca="1">'O5 Details by Class &amp; Accounts'!AH141</f>
        <v>0</v>
      </c>
      <c r="I194" s="761">
        <f ca="1">'O5 Details by Class &amp; Accounts'!AI141</f>
        <v>0</v>
      </c>
      <c r="J194" s="761">
        <f ca="1">'O5 Details by Class &amp; Accounts'!AJ141</f>
        <v>0</v>
      </c>
      <c r="K194" s="761">
        <f ca="1">'O5 Details by Class &amp; Accounts'!AK141</f>
        <v>0</v>
      </c>
      <c r="L194" s="761">
        <f ca="1">'O5 Details by Class &amp; Accounts'!AL141</f>
        <v>0</v>
      </c>
      <c r="M194" s="761">
        <f ca="1">'O5 Details by Class &amp; Accounts'!AM141</f>
        <v>0</v>
      </c>
      <c r="N194" s="761">
        <f ca="1">'O5 Details by Class &amp; Accounts'!AN141</f>
        <v>0</v>
      </c>
      <c r="O194" s="761">
        <f ca="1">'O5 Details by Class &amp; Accounts'!AO141</f>
        <v>0</v>
      </c>
      <c r="P194" s="761">
        <f ca="1">'O5 Details by Class &amp; Accounts'!AP141</f>
        <v>0</v>
      </c>
      <c r="Q194" s="761">
        <f ca="1">'O5 Details by Class &amp; Accounts'!AQ141</f>
        <v>0</v>
      </c>
      <c r="R194" s="761">
        <f ca="1">'O5 Details by Class &amp; Accounts'!AR141</f>
        <v>0</v>
      </c>
      <c r="S194" s="761">
        <f ca="1">'O5 Details by Class &amp; Accounts'!AS141</f>
        <v>0</v>
      </c>
      <c r="T194" s="761">
        <f ca="1">'O5 Details by Class &amp; Accounts'!AT141</f>
        <v>0</v>
      </c>
      <c r="U194" s="761">
        <f ca="1">'O5 Details by Class &amp; Accounts'!AU141</f>
        <v>0</v>
      </c>
      <c r="V194" s="761">
        <f ca="1">'O5 Details by Class &amp; Accounts'!AV141</f>
        <v>0</v>
      </c>
      <c r="W194" s="762">
        <f ca="1">'O5 Details by Class &amp; Accounts'!AW141</f>
        <v>0</v>
      </c>
      <c r="X194" s="700"/>
      <c r="Y194" s="701"/>
      <c r="Z194" s="750" t="s">
        <v>448</v>
      </c>
      <c r="AA194" s="701"/>
      <c r="AB194" s="701"/>
      <c r="AC194" s="701"/>
      <c r="AD194" s="701"/>
    </row>
    <row r="195" spans="1:30" s="84" customFormat="1" ht="25.5">
      <c r="A195" s="760">
        <v>5090</v>
      </c>
      <c r="B195" s="424" t="s">
        <v>1297</v>
      </c>
      <c r="C195" s="745">
        <f t="shared" si="39"/>
        <v>0</v>
      </c>
      <c r="D195" s="761">
        <f ca="1">'O5 Details by Class &amp; Accounts'!AD142</f>
        <v>0</v>
      </c>
      <c r="E195" s="761">
        <f ca="1">'O5 Details by Class &amp; Accounts'!AE142</f>
        <v>0</v>
      </c>
      <c r="F195" s="761">
        <f ca="1">'O5 Details by Class &amp; Accounts'!AF142</f>
        <v>0</v>
      </c>
      <c r="G195" s="761">
        <f ca="1">'O5 Details by Class &amp; Accounts'!AG142</f>
        <v>0</v>
      </c>
      <c r="H195" s="761">
        <f ca="1">'O5 Details by Class &amp; Accounts'!AH142</f>
        <v>0</v>
      </c>
      <c r="I195" s="761">
        <f ca="1">'O5 Details by Class &amp; Accounts'!AI142</f>
        <v>0</v>
      </c>
      <c r="J195" s="761">
        <f ca="1">'O5 Details by Class &amp; Accounts'!AJ142</f>
        <v>0</v>
      </c>
      <c r="K195" s="761">
        <f ca="1">'O5 Details by Class &amp; Accounts'!AK142</f>
        <v>0</v>
      </c>
      <c r="L195" s="761">
        <f ca="1">'O5 Details by Class &amp; Accounts'!AL142</f>
        <v>0</v>
      </c>
      <c r="M195" s="761">
        <f ca="1">'O5 Details by Class &amp; Accounts'!AM142</f>
        <v>0</v>
      </c>
      <c r="N195" s="761">
        <f ca="1">'O5 Details by Class &amp; Accounts'!AN142</f>
        <v>0</v>
      </c>
      <c r="O195" s="761">
        <f ca="1">'O5 Details by Class &amp; Accounts'!AO142</f>
        <v>0</v>
      </c>
      <c r="P195" s="761">
        <f ca="1">'O5 Details by Class &amp; Accounts'!AP142</f>
        <v>0</v>
      </c>
      <c r="Q195" s="761">
        <f ca="1">'O5 Details by Class &amp; Accounts'!AQ142</f>
        <v>0</v>
      </c>
      <c r="R195" s="761">
        <f ca="1">'O5 Details by Class &amp; Accounts'!AR142</f>
        <v>0</v>
      </c>
      <c r="S195" s="761">
        <f ca="1">'O5 Details by Class &amp; Accounts'!AS142</f>
        <v>0</v>
      </c>
      <c r="T195" s="761">
        <f ca="1">'O5 Details by Class &amp; Accounts'!AT142</f>
        <v>0</v>
      </c>
      <c r="U195" s="761">
        <f ca="1">'O5 Details by Class &amp; Accounts'!AU142</f>
        <v>0</v>
      </c>
      <c r="V195" s="761">
        <f ca="1">'O5 Details by Class &amp; Accounts'!AV142</f>
        <v>0</v>
      </c>
      <c r="W195" s="762">
        <f ca="1">'O5 Details by Class &amp; Accounts'!AW142</f>
        <v>0</v>
      </c>
      <c r="X195" s="700"/>
      <c r="Y195" s="701"/>
      <c r="Z195" s="750" t="s">
        <v>951</v>
      </c>
      <c r="AA195" s="701"/>
      <c r="AB195" s="701"/>
      <c r="AC195" s="701"/>
      <c r="AD195" s="701"/>
    </row>
    <row r="196" spans="1:30" s="84" customFormat="1" ht="25.5">
      <c r="A196" s="760">
        <v>5095</v>
      </c>
      <c r="B196" s="424" t="s">
        <v>1298</v>
      </c>
      <c r="C196" s="745">
        <f t="shared" si="39"/>
        <v>0</v>
      </c>
      <c r="D196" s="761">
        <f ca="1">'O5 Details by Class &amp; Accounts'!AD143</f>
        <v>0</v>
      </c>
      <c r="E196" s="761">
        <f ca="1">'O5 Details by Class &amp; Accounts'!AE143</f>
        <v>0</v>
      </c>
      <c r="F196" s="761">
        <f ca="1">'O5 Details by Class &amp; Accounts'!AF143</f>
        <v>0</v>
      </c>
      <c r="G196" s="761">
        <f ca="1">'O5 Details by Class &amp; Accounts'!AG143</f>
        <v>0</v>
      </c>
      <c r="H196" s="761">
        <f ca="1">'O5 Details by Class &amp; Accounts'!AH143</f>
        <v>0</v>
      </c>
      <c r="I196" s="761">
        <f ca="1">'O5 Details by Class &amp; Accounts'!AI143</f>
        <v>0</v>
      </c>
      <c r="J196" s="761">
        <f ca="1">'O5 Details by Class &amp; Accounts'!AJ143</f>
        <v>0</v>
      </c>
      <c r="K196" s="761">
        <f ca="1">'O5 Details by Class &amp; Accounts'!AK143</f>
        <v>0</v>
      </c>
      <c r="L196" s="761">
        <f ca="1">'O5 Details by Class &amp; Accounts'!AL143</f>
        <v>0</v>
      </c>
      <c r="M196" s="761">
        <f ca="1">'O5 Details by Class &amp; Accounts'!AM143</f>
        <v>0</v>
      </c>
      <c r="N196" s="761">
        <f ca="1">'O5 Details by Class &amp; Accounts'!AN143</f>
        <v>0</v>
      </c>
      <c r="O196" s="761">
        <f ca="1">'O5 Details by Class &amp; Accounts'!AO143</f>
        <v>0</v>
      </c>
      <c r="P196" s="761">
        <f ca="1">'O5 Details by Class &amp; Accounts'!AP143</f>
        <v>0</v>
      </c>
      <c r="Q196" s="761">
        <f ca="1">'O5 Details by Class &amp; Accounts'!AQ143</f>
        <v>0</v>
      </c>
      <c r="R196" s="761">
        <f ca="1">'O5 Details by Class &amp; Accounts'!AR143</f>
        <v>0</v>
      </c>
      <c r="S196" s="761">
        <f ca="1">'O5 Details by Class &amp; Accounts'!AS143</f>
        <v>0</v>
      </c>
      <c r="T196" s="761">
        <f ca="1">'O5 Details by Class &amp; Accounts'!AT143</f>
        <v>0</v>
      </c>
      <c r="U196" s="761">
        <f ca="1">'O5 Details by Class &amp; Accounts'!AU143</f>
        <v>0</v>
      </c>
      <c r="V196" s="761">
        <f ca="1">'O5 Details by Class &amp; Accounts'!AV143</f>
        <v>0</v>
      </c>
      <c r="W196" s="762">
        <f ca="1">'O5 Details by Class &amp; Accounts'!AW143</f>
        <v>0</v>
      </c>
      <c r="X196" s="700"/>
      <c r="Y196" s="701"/>
      <c r="Z196" s="750" t="s">
        <v>950</v>
      </c>
      <c r="AA196" s="701"/>
      <c r="AB196" s="701"/>
      <c r="AC196" s="701"/>
      <c r="AD196" s="701"/>
    </row>
    <row r="197" spans="1:30" s="84" customFormat="1" ht="12.75">
      <c r="A197" s="760">
        <v>5096</v>
      </c>
      <c r="B197" s="424" t="s">
        <v>1131</v>
      </c>
      <c r="C197" s="745">
        <f t="shared" si="39"/>
        <v>0</v>
      </c>
      <c r="D197" s="761">
        <f ca="1">'O5 Details by Class &amp; Accounts'!AD144</f>
        <v>0</v>
      </c>
      <c r="E197" s="761">
        <f ca="1">'O5 Details by Class &amp; Accounts'!AE144</f>
        <v>0</v>
      </c>
      <c r="F197" s="761">
        <f ca="1">'O5 Details by Class &amp; Accounts'!AF144</f>
        <v>0</v>
      </c>
      <c r="G197" s="761">
        <f ca="1">'O5 Details by Class &amp; Accounts'!AG144</f>
        <v>0</v>
      </c>
      <c r="H197" s="761">
        <f ca="1">'O5 Details by Class &amp; Accounts'!AH144</f>
        <v>0</v>
      </c>
      <c r="I197" s="761">
        <f ca="1">'O5 Details by Class &amp; Accounts'!AI144</f>
        <v>0</v>
      </c>
      <c r="J197" s="761">
        <f ca="1">'O5 Details by Class &amp; Accounts'!AJ144</f>
        <v>0</v>
      </c>
      <c r="K197" s="761">
        <f ca="1">'O5 Details by Class &amp; Accounts'!AK144</f>
        <v>0</v>
      </c>
      <c r="L197" s="761">
        <f ca="1">'O5 Details by Class &amp; Accounts'!AL144</f>
        <v>0</v>
      </c>
      <c r="M197" s="761">
        <f ca="1">'O5 Details by Class &amp; Accounts'!AM144</f>
        <v>0</v>
      </c>
      <c r="N197" s="761">
        <f ca="1">'O5 Details by Class &amp; Accounts'!AN144</f>
        <v>0</v>
      </c>
      <c r="O197" s="761">
        <f ca="1">'O5 Details by Class &amp; Accounts'!AO144</f>
        <v>0</v>
      </c>
      <c r="P197" s="761">
        <f ca="1">'O5 Details by Class &amp; Accounts'!AP144</f>
        <v>0</v>
      </c>
      <c r="Q197" s="761">
        <f ca="1">'O5 Details by Class &amp; Accounts'!AQ144</f>
        <v>0</v>
      </c>
      <c r="R197" s="761">
        <f ca="1">'O5 Details by Class &amp; Accounts'!AR144</f>
        <v>0</v>
      </c>
      <c r="S197" s="761">
        <f ca="1">'O5 Details by Class &amp; Accounts'!AS144</f>
        <v>0</v>
      </c>
      <c r="T197" s="761">
        <f ca="1">'O5 Details by Class &amp; Accounts'!AT144</f>
        <v>0</v>
      </c>
      <c r="U197" s="761">
        <f ca="1">'O5 Details by Class &amp; Accounts'!AU144</f>
        <v>0</v>
      </c>
      <c r="V197" s="761">
        <f ca="1">'O5 Details by Class &amp; Accounts'!AV144</f>
        <v>0</v>
      </c>
      <c r="W197" s="762">
        <f ca="1">'O5 Details by Class &amp; Accounts'!AW144</f>
        <v>0</v>
      </c>
      <c r="X197" s="700"/>
      <c r="Y197" s="701"/>
      <c r="Z197" s="750" t="s">
        <v>675</v>
      </c>
      <c r="AA197" s="701"/>
      <c r="AB197" s="701"/>
      <c r="AC197" s="701"/>
      <c r="AD197" s="701"/>
    </row>
    <row r="198" spans="1:30" s="84" customFormat="1" ht="12.75">
      <c r="A198" s="760">
        <v>5105</v>
      </c>
      <c r="B198" s="424" t="s">
        <v>1062</v>
      </c>
      <c r="C198" s="745">
        <f t="shared" si="39"/>
        <v>0</v>
      </c>
      <c r="D198" s="761">
        <f ca="1">'O5 Details by Class &amp; Accounts'!AD145</f>
        <v>0</v>
      </c>
      <c r="E198" s="761">
        <f ca="1">'O5 Details by Class &amp; Accounts'!AE145</f>
        <v>0</v>
      </c>
      <c r="F198" s="761">
        <f ca="1">'O5 Details by Class &amp; Accounts'!AF145</f>
        <v>0</v>
      </c>
      <c r="G198" s="761">
        <f ca="1">'O5 Details by Class &amp; Accounts'!AG145</f>
        <v>0</v>
      </c>
      <c r="H198" s="761">
        <f ca="1">'O5 Details by Class &amp; Accounts'!AH145</f>
        <v>0</v>
      </c>
      <c r="I198" s="761">
        <f ca="1">'O5 Details by Class &amp; Accounts'!AI145</f>
        <v>0</v>
      </c>
      <c r="J198" s="761">
        <f ca="1">'O5 Details by Class &amp; Accounts'!AJ145</f>
        <v>0</v>
      </c>
      <c r="K198" s="761">
        <f ca="1">'O5 Details by Class &amp; Accounts'!AK145</f>
        <v>0</v>
      </c>
      <c r="L198" s="761">
        <f ca="1">'O5 Details by Class &amp; Accounts'!AL145</f>
        <v>0</v>
      </c>
      <c r="M198" s="761">
        <f ca="1">'O5 Details by Class &amp; Accounts'!AM145</f>
        <v>0</v>
      </c>
      <c r="N198" s="761">
        <f ca="1">'O5 Details by Class &amp; Accounts'!AN145</f>
        <v>0</v>
      </c>
      <c r="O198" s="761">
        <f ca="1">'O5 Details by Class &amp; Accounts'!AO145</f>
        <v>0</v>
      </c>
      <c r="P198" s="761">
        <f ca="1">'O5 Details by Class &amp; Accounts'!AP145</f>
        <v>0</v>
      </c>
      <c r="Q198" s="761">
        <f ca="1">'O5 Details by Class &amp; Accounts'!AQ145</f>
        <v>0</v>
      </c>
      <c r="R198" s="761">
        <f ca="1">'O5 Details by Class &amp; Accounts'!AR145</f>
        <v>0</v>
      </c>
      <c r="S198" s="761">
        <f ca="1">'O5 Details by Class &amp; Accounts'!AS145</f>
        <v>0</v>
      </c>
      <c r="T198" s="761">
        <f ca="1">'O5 Details by Class &amp; Accounts'!AT145</f>
        <v>0</v>
      </c>
      <c r="U198" s="761">
        <f ca="1">'O5 Details by Class &amp; Accounts'!AU145</f>
        <v>0</v>
      </c>
      <c r="V198" s="761">
        <f ca="1">'O5 Details by Class &amp; Accounts'!AV145</f>
        <v>0</v>
      </c>
      <c r="W198" s="762">
        <f ca="1">'O5 Details by Class &amp; Accounts'!AW145</f>
        <v>0</v>
      </c>
      <c r="X198" s="700"/>
      <c r="Y198" s="701"/>
      <c r="Z198" s="750" t="s">
        <v>448</v>
      </c>
      <c r="AA198" s="701"/>
      <c r="AB198" s="701"/>
      <c r="AC198" s="701"/>
      <c r="AD198" s="701"/>
    </row>
    <row r="199" spans="1:30" s="84" customFormat="1" ht="12.75">
      <c r="A199" s="760">
        <v>5120</v>
      </c>
      <c r="B199" s="424" t="s">
        <v>346</v>
      </c>
      <c r="C199" s="745">
        <f t="shared" si="39"/>
        <v>138600</v>
      </c>
      <c r="D199" s="761">
        <f ca="1">'O5 Details by Class &amp; Accounts'!AD149</f>
        <v>93067.156375014107</v>
      </c>
      <c r="E199" s="761">
        <f ca="1">'O5 Details by Class &amp; Accounts'!AE149</f>
        <v>10250.339287930923</v>
      </c>
      <c r="F199" s="761">
        <f ca="1">'O5 Details by Class &amp; Accounts'!AF149</f>
        <v>510.35780128036856</v>
      </c>
      <c r="G199" s="761">
        <f ca="1">'O5 Details by Class &amp; Accounts'!AG149</f>
        <v>0</v>
      </c>
      <c r="H199" s="761">
        <f ca="1">'O5 Details by Class &amp; Accounts'!AH149</f>
        <v>0</v>
      </c>
      <c r="I199" s="761">
        <f ca="1">'O5 Details by Class &amp; Accounts'!AI149</f>
        <v>0</v>
      </c>
      <c r="J199" s="761">
        <f ca="1">'O5 Details by Class &amp; Accounts'!AJ149</f>
        <v>31688.814218660827</v>
      </c>
      <c r="K199" s="761">
        <f ca="1">'O5 Details by Class &amp; Accounts'!AK149</f>
        <v>1737.7161902808946</v>
      </c>
      <c r="L199" s="761">
        <f ca="1">'O5 Details by Class &amp; Accounts'!AL149</f>
        <v>1345.6161268328979</v>
      </c>
      <c r="M199" s="761">
        <f ca="1">'O5 Details by Class &amp; Accounts'!AM149</f>
        <v>0</v>
      </c>
      <c r="N199" s="761">
        <f ca="1">'O5 Details by Class &amp; Accounts'!AN149</f>
        <v>0</v>
      </c>
      <c r="O199" s="761">
        <f ca="1">'O5 Details by Class &amp; Accounts'!AO149</f>
        <v>0</v>
      </c>
      <c r="P199" s="761">
        <f ca="1">'O5 Details by Class &amp; Accounts'!AP149</f>
        <v>0</v>
      </c>
      <c r="Q199" s="761">
        <f ca="1">'O5 Details by Class &amp; Accounts'!AQ149</f>
        <v>0</v>
      </c>
      <c r="R199" s="761">
        <f ca="1">'O5 Details by Class &amp; Accounts'!AR149</f>
        <v>0</v>
      </c>
      <c r="S199" s="761">
        <f ca="1">'O5 Details by Class &amp; Accounts'!AS149</f>
        <v>0</v>
      </c>
      <c r="T199" s="761">
        <f ca="1">'O5 Details by Class &amp; Accounts'!AT149</f>
        <v>0</v>
      </c>
      <c r="U199" s="761">
        <f ca="1">'O5 Details by Class &amp; Accounts'!AU149</f>
        <v>0</v>
      </c>
      <c r="V199" s="761">
        <f ca="1">'O5 Details by Class &amp; Accounts'!AV149</f>
        <v>0</v>
      </c>
      <c r="W199" s="762">
        <f ca="1">'O5 Details by Class &amp; Accounts'!AW149</f>
        <v>0</v>
      </c>
      <c r="X199" s="700"/>
      <c r="Y199" s="701"/>
      <c r="Z199" s="750">
        <v>1830</v>
      </c>
      <c r="AA199" s="701"/>
      <c r="AB199" s="701"/>
      <c r="AC199" s="701"/>
      <c r="AD199" s="701"/>
    </row>
    <row r="200" spans="1:30" s="84" customFormat="1" ht="12.75">
      <c r="A200" s="760">
        <v>5125</v>
      </c>
      <c r="B200" s="424" t="s">
        <v>1098</v>
      </c>
      <c r="C200" s="745">
        <f t="shared" si="39"/>
        <v>35700</v>
      </c>
      <c r="D200" s="761">
        <f ca="1">'O5 Details by Class &amp; Accounts'!AD150</f>
        <v>24136.846947309212</v>
      </c>
      <c r="E200" s="761">
        <f ca="1">'O5 Details by Class &amp; Accounts'!AE150</f>
        <v>2802.5265489898766</v>
      </c>
      <c r="F200" s="761">
        <f ca="1">'O5 Details by Class &amp; Accounts'!AF150</f>
        <v>270.63782156395899</v>
      </c>
      <c r="G200" s="761">
        <f ca="1">'O5 Details by Class &amp; Accounts'!AG150</f>
        <v>0</v>
      </c>
      <c r="H200" s="761">
        <f ca="1">'O5 Details by Class &amp; Accounts'!AH150</f>
        <v>0</v>
      </c>
      <c r="I200" s="761">
        <f ca="1">'O5 Details by Class &amp; Accounts'!AI150</f>
        <v>0</v>
      </c>
      <c r="J200" s="761">
        <f ca="1">'O5 Details by Class &amp; Accounts'!AJ150</f>
        <v>7737.1603674215839</v>
      </c>
      <c r="K200" s="761">
        <f ca="1">'O5 Details by Class &amp; Accounts'!AK150</f>
        <v>424.28185366906894</v>
      </c>
      <c r="L200" s="761">
        <f ca="1">'O5 Details by Class &amp; Accounts'!AL150</f>
        <v>328.54646104630461</v>
      </c>
      <c r="M200" s="761">
        <f ca="1">'O5 Details by Class &amp; Accounts'!AM150</f>
        <v>0</v>
      </c>
      <c r="N200" s="761">
        <f ca="1">'O5 Details by Class &amp; Accounts'!AN150</f>
        <v>0</v>
      </c>
      <c r="O200" s="761">
        <f ca="1">'O5 Details by Class &amp; Accounts'!AO150</f>
        <v>0</v>
      </c>
      <c r="P200" s="761">
        <f ca="1">'O5 Details by Class &amp; Accounts'!AP150</f>
        <v>0</v>
      </c>
      <c r="Q200" s="761">
        <f ca="1">'O5 Details by Class &amp; Accounts'!AQ150</f>
        <v>0</v>
      </c>
      <c r="R200" s="761">
        <f ca="1">'O5 Details by Class &amp; Accounts'!AR150</f>
        <v>0</v>
      </c>
      <c r="S200" s="761">
        <f ca="1">'O5 Details by Class &amp; Accounts'!AS150</f>
        <v>0</v>
      </c>
      <c r="T200" s="761">
        <f ca="1">'O5 Details by Class &amp; Accounts'!AT150</f>
        <v>0</v>
      </c>
      <c r="U200" s="761">
        <f ca="1">'O5 Details by Class &amp; Accounts'!AU150</f>
        <v>0</v>
      </c>
      <c r="V200" s="761">
        <f ca="1">'O5 Details by Class &amp; Accounts'!AV150</f>
        <v>0</v>
      </c>
      <c r="W200" s="762">
        <f ca="1">'O5 Details by Class &amp; Accounts'!AW150</f>
        <v>0</v>
      </c>
      <c r="X200" s="700"/>
      <c r="Y200" s="701"/>
      <c r="Z200" s="750">
        <v>1835</v>
      </c>
      <c r="AA200" s="701"/>
      <c r="AB200" s="701"/>
      <c r="AC200" s="701"/>
      <c r="AD200" s="701"/>
    </row>
    <row r="201" spans="1:30" s="84" customFormat="1" ht="12.75">
      <c r="A201" s="760">
        <v>5130</v>
      </c>
      <c r="B201" s="424" t="s">
        <v>347</v>
      </c>
      <c r="C201" s="745">
        <f t="shared" si="39"/>
        <v>0</v>
      </c>
      <c r="D201" s="761">
        <f ca="1">'O5 Details by Class &amp; Accounts'!AD151</f>
        <v>0</v>
      </c>
      <c r="E201" s="761">
        <f ca="1">'O5 Details by Class &amp; Accounts'!AE151</f>
        <v>0</v>
      </c>
      <c r="F201" s="761">
        <f ca="1">'O5 Details by Class &amp; Accounts'!AF151</f>
        <v>0</v>
      </c>
      <c r="G201" s="761">
        <f ca="1">'O5 Details by Class &amp; Accounts'!AG151</f>
        <v>0</v>
      </c>
      <c r="H201" s="761">
        <f ca="1">'O5 Details by Class &amp; Accounts'!AH151</f>
        <v>0</v>
      </c>
      <c r="I201" s="761">
        <f ca="1">'O5 Details by Class &amp; Accounts'!AI151</f>
        <v>0</v>
      </c>
      <c r="J201" s="761">
        <f ca="1">'O5 Details by Class &amp; Accounts'!AJ151</f>
        <v>0</v>
      </c>
      <c r="K201" s="761">
        <f ca="1">'O5 Details by Class &amp; Accounts'!AK151</f>
        <v>0</v>
      </c>
      <c r="L201" s="761">
        <f ca="1">'O5 Details by Class &amp; Accounts'!AL151</f>
        <v>0</v>
      </c>
      <c r="M201" s="761">
        <f ca="1">'O5 Details by Class &amp; Accounts'!AM151</f>
        <v>0</v>
      </c>
      <c r="N201" s="761">
        <f ca="1">'O5 Details by Class &amp; Accounts'!AN151</f>
        <v>0</v>
      </c>
      <c r="O201" s="761">
        <f ca="1">'O5 Details by Class &amp; Accounts'!AO151</f>
        <v>0</v>
      </c>
      <c r="P201" s="761">
        <f ca="1">'O5 Details by Class &amp; Accounts'!AP151</f>
        <v>0</v>
      </c>
      <c r="Q201" s="761">
        <f ca="1">'O5 Details by Class &amp; Accounts'!AQ151</f>
        <v>0</v>
      </c>
      <c r="R201" s="761">
        <f ca="1">'O5 Details by Class &amp; Accounts'!AR151</f>
        <v>0</v>
      </c>
      <c r="S201" s="761">
        <f ca="1">'O5 Details by Class &amp; Accounts'!AS151</f>
        <v>0</v>
      </c>
      <c r="T201" s="761">
        <f ca="1">'O5 Details by Class &amp; Accounts'!AT151</f>
        <v>0</v>
      </c>
      <c r="U201" s="761">
        <f ca="1">'O5 Details by Class &amp; Accounts'!AU151</f>
        <v>0</v>
      </c>
      <c r="V201" s="761">
        <f ca="1">'O5 Details by Class &amp; Accounts'!AV151</f>
        <v>0</v>
      </c>
      <c r="W201" s="762">
        <f ca="1">'O5 Details by Class &amp; Accounts'!AW151</f>
        <v>0</v>
      </c>
      <c r="X201" s="700"/>
      <c r="Y201" s="701"/>
      <c r="Z201" s="750">
        <v>1855</v>
      </c>
      <c r="AA201" s="701"/>
      <c r="AB201" s="701"/>
      <c r="AC201" s="701"/>
      <c r="AD201" s="701"/>
    </row>
    <row r="202" spans="1:30" s="84" customFormat="1" ht="25.5">
      <c r="A202" s="760">
        <v>5135</v>
      </c>
      <c r="B202" s="424" t="s">
        <v>348</v>
      </c>
      <c r="C202" s="745">
        <f t="shared" si="39"/>
        <v>0</v>
      </c>
      <c r="D202" s="761">
        <f ca="1">'O5 Details by Class &amp; Accounts'!AD152</f>
        <v>0</v>
      </c>
      <c r="E202" s="761">
        <f ca="1">'O5 Details by Class &amp; Accounts'!AE152</f>
        <v>0</v>
      </c>
      <c r="F202" s="761">
        <f ca="1">'O5 Details by Class &amp; Accounts'!AF152</f>
        <v>0</v>
      </c>
      <c r="G202" s="761">
        <f ca="1">'O5 Details by Class &amp; Accounts'!AG152</f>
        <v>0</v>
      </c>
      <c r="H202" s="761">
        <f ca="1">'O5 Details by Class &amp; Accounts'!AH152</f>
        <v>0</v>
      </c>
      <c r="I202" s="761">
        <f ca="1">'O5 Details by Class &amp; Accounts'!AI152</f>
        <v>0</v>
      </c>
      <c r="J202" s="761">
        <f ca="1">'O5 Details by Class &amp; Accounts'!AJ152</f>
        <v>0</v>
      </c>
      <c r="K202" s="761">
        <f ca="1">'O5 Details by Class &amp; Accounts'!AK152</f>
        <v>0</v>
      </c>
      <c r="L202" s="761">
        <f ca="1">'O5 Details by Class &amp; Accounts'!AL152</f>
        <v>0</v>
      </c>
      <c r="M202" s="761">
        <f ca="1">'O5 Details by Class &amp; Accounts'!AM152</f>
        <v>0</v>
      </c>
      <c r="N202" s="761">
        <f ca="1">'O5 Details by Class &amp; Accounts'!AN152</f>
        <v>0</v>
      </c>
      <c r="O202" s="761">
        <f ca="1">'O5 Details by Class &amp; Accounts'!AO152</f>
        <v>0</v>
      </c>
      <c r="P202" s="761">
        <f ca="1">'O5 Details by Class &amp; Accounts'!AP152</f>
        <v>0</v>
      </c>
      <c r="Q202" s="761">
        <f ca="1">'O5 Details by Class &amp; Accounts'!AQ152</f>
        <v>0</v>
      </c>
      <c r="R202" s="761">
        <f ca="1">'O5 Details by Class &amp; Accounts'!AR152</f>
        <v>0</v>
      </c>
      <c r="S202" s="761">
        <f ca="1">'O5 Details by Class &amp; Accounts'!AS152</f>
        <v>0</v>
      </c>
      <c r="T202" s="761">
        <f ca="1">'O5 Details by Class &amp; Accounts'!AT152</f>
        <v>0</v>
      </c>
      <c r="U202" s="761">
        <f ca="1">'O5 Details by Class &amp; Accounts'!AU152</f>
        <v>0</v>
      </c>
      <c r="V202" s="761">
        <f ca="1">'O5 Details by Class &amp; Accounts'!AV152</f>
        <v>0</v>
      </c>
      <c r="W202" s="762">
        <f ca="1">'O5 Details by Class &amp; Accounts'!AW152</f>
        <v>0</v>
      </c>
      <c r="X202" s="700"/>
      <c r="Y202" s="701"/>
      <c r="Z202" s="750" t="s">
        <v>950</v>
      </c>
      <c r="AA202" s="701"/>
      <c r="AB202" s="701"/>
      <c r="AC202" s="701"/>
      <c r="AD202" s="701"/>
    </row>
    <row r="203" spans="1:30" s="84" customFormat="1" ht="12.75">
      <c r="A203" s="760">
        <v>5145</v>
      </c>
      <c r="B203" s="424" t="s">
        <v>349</v>
      </c>
      <c r="C203" s="745">
        <f t="shared" si="39"/>
        <v>34300</v>
      </c>
      <c r="D203" s="761">
        <f ca="1">'O5 Details by Class &amp; Accounts'!AD153</f>
        <v>23261.528859299771</v>
      </c>
      <c r="E203" s="761">
        <f ca="1">'O5 Details by Class &amp; Accounts'!AE153</f>
        <v>2762.6760981988946</v>
      </c>
      <c r="F203" s="761">
        <f ca="1">'O5 Details by Class &amp; Accounts'!AF153</f>
        <v>320.10342982821135</v>
      </c>
      <c r="G203" s="761">
        <f ca="1">'O5 Details by Class &amp; Accounts'!AG153</f>
        <v>0</v>
      </c>
      <c r="H203" s="761">
        <f ca="1">'O5 Details by Class &amp; Accounts'!AH153</f>
        <v>0</v>
      </c>
      <c r="I203" s="761">
        <f ca="1">'O5 Details by Class &amp; Accounts'!AI153</f>
        <v>0</v>
      </c>
      <c r="J203" s="761">
        <f ca="1">'O5 Details by Class &amp; Accounts'!AJ153</f>
        <v>7250.2407418415269</v>
      </c>
      <c r="K203" s="761">
        <f ca="1">'O5 Details by Class &amp; Accounts'!AK153</f>
        <v>397.58069309873395</v>
      </c>
      <c r="L203" s="761">
        <f ca="1">'O5 Details by Class &amp; Accounts'!AL153</f>
        <v>307.87017773286578</v>
      </c>
      <c r="M203" s="761">
        <f ca="1">'O5 Details by Class &amp; Accounts'!AM153</f>
        <v>0</v>
      </c>
      <c r="N203" s="761">
        <f ca="1">'O5 Details by Class &amp; Accounts'!AN153</f>
        <v>0</v>
      </c>
      <c r="O203" s="761">
        <f ca="1">'O5 Details by Class &amp; Accounts'!AO153</f>
        <v>0</v>
      </c>
      <c r="P203" s="761">
        <f ca="1">'O5 Details by Class &amp; Accounts'!AP153</f>
        <v>0</v>
      </c>
      <c r="Q203" s="761">
        <f ca="1">'O5 Details by Class &amp; Accounts'!AQ153</f>
        <v>0</v>
      </c>
      <c r="R203" s="761">
        <f ca="1">'O5 Details by Class &amp; Accounts'!AR153</f>
        <v>0</v>
      </c>
      <c r="S203" s="761">
        <f ca="1">'O5 Details by Class &amp; Accounts'!AS153</f>
        <v>0</v>
      </c>
      <c r="T203" s="761">
        <f ca="1">'O5 Details by Class &amp; Accounts'!AT153</f>
        <v>0</v>
      </c>
      <c r="U203" s="761">
        <f ca="1">'O5 Details by Class &amp; Accounts'!AU153</f>
        <v>0</v>
      </c>
      <c r="V203" s="761">
        <f ca="1">'O5 Details by Class &amp; Accounts'!AV153</f>
        <v>0</v>
      </c>
      <c r="W203" s="762">
        <f ca="1">'O5 Details by Class &amp; Accounts'!AW153</f>
        <v>0</v>
      </c>
      <c r="X203" s="700"/>
      <c r="Y203" s="701"/>
      <c r="Z203" s="750">
        <v>1840</v>
      </c>
      <c r="AA203" s="701"/>
      <c r="AB203" s="701"/>
      <c r="AC203" s="701"/>
      <c r="AD203" s="701"/>
    </row>
    <row r="204" spans="1:30" s="84" customFormat="1" ht="25.5">
      <c r="A204" s="760">
        <v>5150</v>
      </c>
      <c r="B204" s="424" t="s">
        <v>350</v>
      </c>
      <c r="C204" s="745">
        <f t="shared" si="39"/>
        <v>0</v>
      </c>
      <c r="D204" s="761">
        <f ca="1">'O5 Details by Class &amp; Accounts'!AD154</f>
        <v>0</v>
      </c>
      <c r="E204" s="761">
        <f ca="1">'O5 Details by Class &amp; Accounts'!AE154</f>
        <v>0</v>
      </c>
      <c r="F204" s="761">
        <f ca="1">'O5 Details by Class &amp; Accounts'!AF154</f>
        <v>0</v>
      </c>
      <c r="G204" s="761">
        <f ca="1">'O5 Details by Class &amp; Accounts'!AG154</f>
        <v>0</v>
      </c>
      <c r="H204" s="761">
        <f ca="1">'O5 Details by Class &amp; Accounts'!AH154</f>
        <v>0</v>
      </c>
      <c r="I204" s="761">
        <f ca="1">'O5 Details by Class &amp; Accounts'!AI154</f>
        <v>0</v>
      </c>
      <c r="J204" s="761">
        <f ca="1">'O5 Details by Class &amp; Accounts'!AJ154</f>
        <v>0</v>
      </c>
      <c r="K204" s="761">
        <f ca="1">'O5 Details by Class &amp; Accounts'!AK154</f>
        <v>0</v>
      </c>
      <c r="L204" s="761">
        <f ca="1">'O5 Details by Class &amp; Accounts'!AL154</f>
        <v>0</v>
      </c>
      <c r="M204" s="761">
        <f ca="1">'O5 Details by Class &amp; Accounts'!AM154</f>
        <v>0</v>
      </c>
      <c r="N204" s="761">
        <f ca="1">'O5 Details by Class &amp; Accounts'!AN154</f>
        <v>0</v>
      </c>
      <c r="O204" s="761">
        <f ca="1">'O5 Details by Class &amp; Accounts'!AO154</f>
        <v>0</v>
      </c>
      <c r="P204" s="761">
        <f ca="1">'O5 Details by Class &amp; Accounts'!AP154</f>
        <v>0</v>
      </c>
      <c r="Q204" s="761">
        <f ca="1">'O5 Details by Class &amp; Accounts'!AQ154</f>
        <v>0</v>
      </c>
      <c r="R204" s="761">
        <f ca="1">'O5 Details by Class &amp; Accounts'!AR154</f>
        <v>0</v>
      </c>
      <c r="S204" s="761">
        <f ca="1">'O5 Details by Class &amp; Accounts'!AS154</f>
        <v>0</v>
      </c>
      <c r="T204" s="761">
        <f ca="1">'O5 Details by Class &amp; Accounts'!AT154</f>
        <v>0</v>
      </c>
      <c r="U204" s="761">
        <f ca="1">'O5 Details by Class &amp; Accounts'!AU154</f>
        <v>0</v>
      </c>
      <c r="V204" s="761">
        <f ca="1">'O5 Details by Class &amp; Accounts'!AV154</f>
        <v>0</v>
      </c>
      <c r="W204" s="762">
        <f ca="1">'O5 Details by Class &amp; Accounts'!AW154</f>
        <v>0</v>
      </c>
      <c r="X204" s="700"/>
      <c r="Y204" s="701"/>
      <c r="Z204" s="750">
        <v>1845</v>
      </c>
      <c r="AA204" s="701"/>
      <c r="AB204" s="701"/>
      <c r="AC204" s="701"/>
      <c r="AD204" s="701"/>
    </row>
    <row r="205" spans="1:30" s="84" customFormat="1" ht="12.75">
      <c r="A205" s="760">
        <v>5155</v>
      </c>
      <c r="B205" s="424" t="s">
        <v>351</v>
      </c>
      <c r="C205" s="745">
        <f t="shared" si="39"/>
        <v>0</v>
      </c>
      <c r="D205" s="761">
        <f ca="1">'O5 Details by Class &amp; Accounts'!AD155</f>
        <v>0</v>
      </c>
      <c r="E205" s="761">
        <f ca="1">'O5 Details by Class &amp; Accounts'!AE155</f>
        <v>0</v>
      </c>
      <c r="F205" s="761">
        <f ca="1">'O5 Details by Class &amp; Accounts'!AF155</f>
        <v>0</v>
      </c>
      <c r="G205" s="761">
        <f ca="1">'O5 Details by Class &amp; Accounts'!AG155</f>
        <v>0</v>
      </c>
      <c r="H205" s="761">
        <f ca="1">'O5 Details by Class &amp; Accounts'!AH155</f>
        <v>0</v>
      </c>
      <c r="I205" s="761">
        <f ca="1">'O5 Details by Class &amp; Accounts'!AI155</f>
        <v>0</v>
      </c>
      <c r="J205" s="761">
        <f ca="1">'O5 Details by Class &amp; Accounts'!AJ155</f>
        <v>0</v>
      </c>
      <c r="K205" s="761">
        <f ca="1">'O5 Details by Class &amp; Accounts'!AK155</f>
        <v>0</v>
      </c>
      <c r="L205" s="761">
        <f ca="1">'O5 Details by Class &amp; Accounts'!AL155</f>
        <v>0</v>
      </c>
      <c r="M205" s="761">
        <f ca="1">'O5 Details by Class &amp; Accounts'!AM155</f>
        <v>0</v>
      </c>
      <c r="N205" s="761">
        <f ca="1">'O5 Details by Class &amp; Accounts'!AN155</f>
        <v>0</v>
      </c>
      <c r="O205" s="761">
        <f ca="1">'O5 Details by Class &amp; Accounts'!AO155</f>
        <v>0</v>
      </c>
      <c r="P205" s="761">
        <f ca="1">'O5 Details by Class &amp; Accounts'!AP155</f>
        <v>0</v>
      </c>
      <c r="Q205" s="761">
        <f ca="1">'O5 Details by Class &amp; Accounts'!AQ155</f>
        <v>0</v>
      </c>
      <c r="R205" s="761">
        <f ca="1">'O5 Details by Class &amp; Accounts'!AR155</f>
        <v>0</v>
      </c>
      <c r="S205" s="761">
        <f ca="1">'O5 Details by Class &amp; Accounts'!AS155</f>
        <v>0</v>
      </c>
      <c r="T205" s="761">
        <f ca="1">'O5 Details by Class &amp; Accounts'!AT155</f>
        <v>0</v>
      </c>
      <c r="U205" s="761">
        <f ca="1">'O5 Details by Class &amp; Accounts'!AU155</f>
        <v>0</v>
      </c>
      <c r="V205" s="761">
        <f ca="1">'O5 Details by Class &amp; Accounts'!AV155</f>
        <v>0</v>
      </c>
      <c r="W205" s="762">
        <f ca="1">'O5 Details by Class &amp; Accounts'!AW155</f>
        <v>0</v>
      </c>
      <c r="X205" s="700"/>
      <c r="Y205" s="701"/>
      <c r="Z205" s="750">
        <v>1855</v>
      </c>
      <c r="AA205" s="701"/>
      <c r="AB205" s="701"/>
      <c r="AC205" s="701"/>
      <c r="AD205" s="701"/>
    </row>
    <row r="206" spans="1:30" s="84" customFormat="1" ht="12.75">
      <c r="A206" s="760">
        <v>5160</v>
      </c>
      <c r="B206" s="424" t="s">
        <v>352</v>
      </c>
      <c r="C206" s="745">
        <f t="shared" si="39"/>
        <v>16799.999999999996</v>
      </c>
      <c r="D206" s="761">
        <f ca="1">'O5 Details by Class &amp; Accounts'!AD156</f>
        <v>11249.094305505576</v>
      </c>
      <c r="E206" s="761">
        <f ca="1">'O5 Details by Class &amp; Accounts'!AE156</f>
        <v>1371.0121719535816</v>
      </c>
      <c r="F206" s="761">
        <f ca="1">'O5 Details by Class &amp; Accounts'!AF156</f>
        <v>132.1355009232814</v>
      </c>
      <c r="G206" s="761">
        <f ca="1">'O5 Details by Class &amp; Accounts'!AG156</f>
        <v>0</v>
      </c>
      <c r="H206" s="761">
        <f ca="1">'O5 Details by Class &amp; Accounts'!AH156</f>
        <v>0</v>
      </c>
      <c r="I206" s="761">
        <f ca="1">'O5 Details by Class &amp; Accounts'!AI156</f>
        <v>0</v>
      </c>
      <c r="J206" s="761">
        <f ca="1">'O5 Details by Class &amp; Accounts'!AJ156</f>
        <v>3688.8332969943708</v>
      </c>
      <c r="K206" s="761">
        <f ca="1">'O5 Details by Class &amp; Accounts'!AK156</f>
        <v>202.28416561133363</v>
      </c>
      <c r="L206" s="761">
        <f ca="1">'O5 Details by Class &amp; Accounts'!AL156</f>
        <v>156.64055901185321</v>
      </c>
      <c r="M206" s="761">
        <f ca="1">'O5 Details by Class &amp; Accounts'!AM156</f>
        <v>0</v>
      </c>
      <c r="N206" s="761">
        <f ca="1">'O5 Details by Class &amp; Accounts'!AN156</f>
        <v>0</v>
      </c>
      <c r="O206" s="761">
        <f ca="1">'O5 Details by Class &amp; Accounts'!AO156</f>
        <v>0</v>
      </c>
      <c r="P206" s="761">
        <f ca="1">'O5 Details by Class &amp; Accounts'!AP156</f>
        <v>0</v>
      </c>
      <c r="Q206" s="761">
        <f ca="1">'O5 Details by Class &amp; Accounts'!AQ156</f>
        <v>0</v>
      </c>
      <c r="R206" s="761">
        <f ca="1">'O5 Details by Class &amp; Accounts'!AR156</f>
        <v>0</v>
      </c>
      <c r="S206" s="761">
        <f ca="1">'O5 Details by Class &amp; Accounts'!AS156</f>
        <v>0</v>
      </c>
      <c r="T206" s="761">
        <f ca="1">'O5 Details by Class &amp; Accounts'!AT156</f>
        <v>0</v>
      </c>
      <c r="U206" s="761">
        <f ca="1">'O5 Details by Class &amp; Accounts'!AU156</f>
        <v>0</v>
      </c>
      <c r="V206" s="761">
        <f ca="1">'O5 Details by Class &amp; Accounts'!AV156</f>
        <v>0</v>
      </c>
      <c r="W206" s="762">
        <f ca="1">'O5 Details by Class &amp; Accounts'!AW156</f>
        <v>0</v>
      </c>
      <c r="X206" s="700"/>
      <c r="Y206" s="701"/>
      <c r="Z206" s="750">
        <v>1850</v>
      </c>
      <c r="AA206" s="701"/>
      <c r="AB206" s="701"/>
      <c r="AC206" s="701"/>
      <c r="AD206" s="701"/>
    </row>
    <row r="207" spans="1:30" s="84" customFormat="1" ht="12.75">
      <c r="A207" s="764">
        <v>5175</v>
      </c>
      <c r="B207" s="763" t="s">
        <v>1257</v>
      </c>
      <c r="C207" s="765">
        <f t="shared" si="39"/>
        <v>38000</v>
      </c>
      <c r="D207" s="766">
        <f ca="1">'O5 Details by Class &amp; Accounts'!AD157</f>
        <v>13339.365545025841</v>
      </c>
      <c r="E207" s="766">
        <f ca="1">'O5 Details by Class &amp; Accounts'!AE157</f>
        <v>22830.907154898836</v>
      </c>
      <c r="F207" s="766">
        <f ca="1">'O5 Details by Class &amp; Accounts'!AF157</f>
        <v>1829.7273000753173</v>
      </c>
      <c r="G207" s="766">
        <f ca="1">'O5 Details by Class &amp; Accounts'!AG157</f>
        <v>0</v>
      </c>
      <c r="H207" s="766">
        <f ca="1">'O5 Details by Class &amp; Accounts'!AH157</f>
        <v>0</v>
      </c>
      <c r="I207" s="766">
        <f ca="1">'O5 Details by Class &amp; Accounts'!AI157</f>
        <v>0</v>
      </c>
      <c r="J207" s="766">
        <f ca="1">'O5 Details by Class &amp; Accounts'!AJ157</f>
        <v>0</v>
      </c>
      <c r="K207" s="766">
        <f ca="1">'O5 Details by Class &amp; Accounts'!AK157</f>
        <v>0</v>
      </c>
      <c r="L207" s="766">
        <f ca="1">'O5 Details by Class &amp; Accounts'!AL157</f>
        <v>0</v>
      </c>
      <c r="M207" s="766">
        <f ca="1">'O5 Details by Class &amp; Accounts'!AM157</f>
        <v>0</v>
      </c>
      <c r="N207" s="766">
        <f ca="1">'O5 Details by Class &amp; Accounts'!AN157</f>
        <v>0</v>
      </c>
      <c r="O207" s="766">
        <f ca="1">'O5 Details by Class &amp; Accounts'!AO157</f>
        <v>0</v>
      </c>
      <c r="P207" s="766">
        <f ca="1">'O5 Details by Class &amp; Accounts'!AP157</f>
        <v>0</v>
      </c>
      <c r="Q207" s="766">
        <f ca="1">'O5 Details by Class &amp; Accounts'!AQ157</f>
        <v>0</v>
      </c>
      <c r="R207" s="766">
        <f ca="1">'O5 Details by Class &amp; Accounts'!AR157</f>
        <v>0</v>
      </c>
      <c r="S207" s="766">
        <f ca="1">'O5 Details by Class &amp; Accounts'!AS157</f>
        <v>0</v>
      </c>
      <c r="T207" s="766">
        <f ca="1">'O5 Details by Class &amp; Accounts'!AT157</f>
        <v>0</v>
      </c>
      <c r="U207" s="766">
        <f ca="1">'O5 Details by Class &amp; Accounts'!AU157</f>
        <v>0</v>
      </c>
      <c r="V207" s="766">
        <f ca="1">'O5 Details by Class &amp; Accounts'!AV157</f>
        <v>0</v>
      </c>
      <c r="W207" s="767">
        <f ca="1">'O5 Details by Class &amp; Accounts'!AW157</f>
        <v>0</v>
      </c>
      <c r="X207" s="700"/>
      <c r="Y207" s="701"/>
      <c r="Z207" s="750">
        <v>1860</v>
      </c>
      <c r="AA207" s="701"/>
      <c r="AB207" s="701"/>
      <c r="AC207" s="701"/>
      <c r="AD207" s="701"/>
    </row>
    <row r="208" spans="1:30" s="84" customFormat="1" ht="12.75">
      <c r="A208" s="760"/>
      <c r="B208" s="424"/>
      <c r="C208" s="751"/>
      <c r="D208" s="775"/>
      <c r="E208" s="775"/>
      <c r="F208" s="775"/>
      <c r="G208" s="775"/>
      <c r="H208" s="775"/>
      <c r="I208" s="775"/>
      <c r="J208" s="775"/>
      <c r="K208" s="775"/>
      <c r="L208" s="775"/>
      <c r="M208" s="775"/>
      <c r="N208" s="775"/>
      <c r="O208" s="775"/>
      <c r="P208" s="775"/>
      <c r="Q208" s="775"/>
      <c r="R208" s="775"/>
      <c r="S208" s="775"/>
      <c r="T208" s="775"/>
      <c r="U208" s="775"/>
      <c r="V208" s="775"/>
      <c r="W208" s="776"/>
      <c r="X208" s="700"/>
      <c r="Y208" s="701"/>
      <c r="Z208" s="750"/>
      <c r="AA208" s="701"/>
      <c r="AB208" s="701"/>
      <c r="AC208" s="701"/>
      <c r="AD208" s="701"/>
    </row>
    <row r="209" spans="1:30" s="84" customFormat="1" ht="12.75">
      <c r="A209" s="760"/>
      <c r="B209" s="1012" t="s">
        <v>21</v>
      </c>
      <c r="C209" s="1016">
        <f t="shared" si="39"/>
        <v>600350</v>
      </c>
      <c r="D209" s="1014">
        <f>+SUM(D183:D207)</f>
        <v>388375.86499154137</v>
      </c>
      <c r="E209" s="1014">
        <f t="shared" ref="E209:W209" si="40">+SUM(E183:E207)</f>
        <v>70159.090042350726</v>
      </c>
      <c r="F209" s="1014">
        <f t="shared" si="40"/>
        <v>7336.4567603365949</v>
      </c>
      <c r="G209" s="1014">
        <f t="shared" si="40"/>
        <v>0</v>
      </c>
      <c r="H209" s="1014">
        <f t="shared" si="40"/>
        <v>0</v>
      </c>
      <c r="I209" s="1014">
        <f t="shared" si="40"/>
        <v>0</v>
      </c>
      <c r="J209" s="1014">
        <f t="shared" si="40"/>
        <v>122554.03886717655</v>
      </c>
      <c r="K209" s="1014">
        <f t="shared" si="40"/>
        <v>6720.4830087456212</v>
      </c>
      <c r="L209" s="1014">
        <f t="shared" si="40"/>
        <v>5204.0663298491727</v>
      </c>
      <c r="M209" s="1014">
        <f t="shared" si="40"/>
        <v>0</v>
      </c>
      <c r="N209" s="1014">
        <f t="shared" si="40"/>
        <v>0</v>
      </c>
      <c r="O209" s="1014">
        <f t="shared" si="40"/>
        <v>0</v>
      </c>
      <c r="P209" s="1014">
        <f t="shared" si="40"/>
        <v>0</v>
      </c>
      <c r="Q209" s="1014">
        <f t="shared" si="40"/>
        <v>0</v>
      </c>
      <c r="R209" s="1014">
        <f t="shared" si="40"/>
        <v>0</v>
      </c>
      <c r="S209" s="1014">
        <f t="shared" si="40"/>
        <v>0</v>
      </c>
      <c r="T209" s="1014">
        <f t="shared" si="40"/>
        <v>0</v>
      </c>
      <c r="U209" s="1014">
        <f t="shared" si="40"/>
        <v>0</v>
      </c>
      <c r="V209" s="1014">
        <f t="shared" si="40"/>
        <v>0</v>
      </c>
      <c r="W209" s="1015">
        <f t="shared" si="40"/>
        <v>0</v>
      </c>
      <c r="X209" s="700"/>
      <c r="Y209" s="701"/>
      <c r="Z209" s="750"/>
      <c r="AA209" s="701"/>
      <c r="AB209" s="701"/>
      <c r="AC209" s="701"/>
      <c r="AD209" s="701"/>
    </row>
    <row r="210" spans="1:30" s="84" customFormat="1" ht="12.75">
      <c r="A210" s="760"/>
      <c r="B210" s="424"/>
      <c r="C210" s="751"/>
      <c r="D210" s="775"/>
      <c r="E210" s="775"/>
      <c r="F210" s="775"/>
      <c r="G210" s="775"/>
      <c r="H210" s="775"/>
      <c r="I210" s="775"/>
      <c r="J210" s="775"/>
      <c r="K210" s="775"/>
      <c r="L210" s="775"/>
      <c r="M210" s="775"/>
      <c r="N210" s="775"/>
      <c r="O210" s="775"/>
      <c r="P210" s="775"/>
      <c r="Q210" s="775"/>
      <c r="R210" s="775"/>
      <c r="S210" s="775"/>
      <c r="T210" s="775"/>
      <c r="U210" s="775"/>
      <c r="V210" s="775"/>
      <c r="W210" s="776"/>
      <c r="X210" s="700"/>
      <c r="Y210" s="701"/>
      <c r="Z210" s="750"/>
      <c r="AA210" s="701"/>
      <c r="AB210" s="701"/>
      <c r="AC210" s="701"/>
      <c r="AD210" s="701"/>
    </row>
    <row r="211" spans="1:30" s="84" customFormat="1" ht="12.75">
      <c r="A211" s="760"/>
      <c r="B211" s="788" t="s">
        <v>165</v>
      </c>
      <c r="C211" s="751"/>
      <c r="D211" s="775"/>
      <c r="E211" s="775"/>
      <c r="F211" s="775"/>
      <c r="G211" s="775"/>
      <c r="H211" s="775"/>
      <c r="I211" s="775"/>
      <c r="J211" s="775"/>
      <c r="K211" s="775"/>
      <c r="L211" s="775"/>
      <c r="M211" s="775"/>
      <c r="N211" s="775"/>
      <c r="O211" s="775"/>
      <c r="P211" s="775"/>
      <c r="Q211" s="775"/>
      <c r="R211" s="775"/>
      <c r="S211" s="775"/>
      <c r="T211" s="775"/>
      <c r="U211" s="775"/>
      <c r="V211" s="775"/>
      <c r="W211" s="776"/>
      <c r="X211" s="700"/>
      <c r="Y211" s="701"/>
      <c r="Z211" s="750"/>
      <c r="AA211" s="701"/>
      <c r="AB211" s="701"/>
      <c r="AC211" s="701"/>
      <c r="AD211" s="701"/>
    </row>
    <row r="212" spans="1:30" s="84" customFormat="1" ht="12.75">
      <c r="A212" s="760">
        <v>5305</v>
      </c>
      <c r="B212" s="424" t="s">
        <v>1267</v>
      </c>
      <c r="C212" s="745">
        <f t="shared" ref="C212:C219" si="41">SUM(D212:W212)</f>
        <v>0</v>
      </c>
      <c r="D212" s="778">
        <f ca="1">'O5 Details by Class &amp; Accounts'!AD158</f>
        <v>0</v>
      </c>
      <c r="E212" s="778">
        <f ca="1">'O5 Details by Class &amp; Accounts'!AE158</f>
        <v>0</v>
      </c>
      <c r="F212" s="778">
        <f ca="1">'O5 Details by Class &amp; Accounts'!AF158</f>
        <v>0</v>
      </c>
      <c r="G212" s="778">
        <f ca="1">'O5 Details by Class &amp; Accounts'!AG158</f>
        <v>0</v>
      </c>
      <c r="H212" s="778">
        <f ca="1">'O5 Details by Class &amp; Accounts'!AH158</f>
        <v>0</v>
      </c>
      <c r="I212" s="778">
        <f ca="1">'O5 Details by Class &amp; Accounts'!AI158</f>
        <v>0</v>
      </c>
      <c r="J212" s="778">
        <f ca="1">'O5 Details by Class &amp; Accounts'!AJ158</f>
        <v>0</v>
      </c>
      <c r="K212" s="778">
        <f ca="1">'O5 Details by Class &amp; Accounts'!AK158</f>
        <v>0</v>
      </c>
      <c r="L212" s="778">
        <f ca="1">'O5 Details by Class &amp; Accounts'!AL158</f>
        <v>0</v>
      </c>
      <c r="M212" s="778">
        <f ca="1">'O5 Details by Class &amp; Accounts'!AM158</f>
        <v>0</v>
      </c>
      <c r="N212" s="778">
        <f ca="1">'O5 Details by Class &amp; Accounts'!AN158</f>
        <v>0</v>
      </c>
      <c r="O212" s="778">
        <f ca="1">'O5 Details by Class &amp; Accounts'!AO158</f>
        <v>0</v>
      </c>
      <c r="P212" s="778">
        <f ca="1">'O5 Details by Class &amp; Accounts'!AP158</f>
        <v>0</v>
      </c>
      <c r="Q212" s="778">
        <f ca="1">'O5 Details by Class &amp; Accounts'!AQ158</f>
        <v>0</v>
      </c>
      <c r="R212" s="778">
        <f ca="1">'O5 Details by Class &amp; Accounts'!AR158</f>
        <v>0</v>
      </c>
      <c r="S212" s="778">
        <f ca="1">'O5 Details by Class &amp; Accounts'!AS158</f>
        <v>0</v>
      </c>
      <c r="T212" s="778">
        <f ca="1">'O5 Details by Class &amp; Accounts'!AT158</f>
        <v>0</v>
      </c>
      <c r="U212" s="778">
        <f ca="1">'O5 Details by Class &amp; Accounts'!AU158</f>
        <v>0</v>
      </c>
      <c r="V212" s="778">
        <f ca="1">'O5 Details by Class &amp; Accounts'!AV158</f>
        <v>0</v>
      </c>
      <c r="W212" s="762">
        <f ca="1">'O5 Details by Class &amp; Accounts'!AW158</f>
        <v>0</v>
      </c>
      <c r="X212" s="700"/>
      <c r="Y212" s="701"/>
      <c r="Z212" s="750" t="s">
        <v>891</v>
      </c>
      <c r="AA212" s="701"/>
      <c r="AB212" s="701"/>
      <c r="AC212" s="701"/>
      <c r="AD212" s="701"/>
    </row>
    <row r="213" spans="1:30" s="84" customFormat="1" ht="12.75">
      <c r="A213" s="760">
        <v>5310</v>
      </c>
      <c r="B213" s="424" t="s">
        <v>627</v>
      </c>
      <c r="C213" s="745">
        <f t="shared" si="41"/>
        <v>302794.00000000006</v>
      </c>
      <c r="D213" s="778">
        <f ca="1">'O5 Details by Class &amp; Accounts'!AD159</f>
        <v>232197.08889590731</v>
      </c>
      <c r="E213" s="778">
        <f ca="1">'O5 Details by Class &amp; Accounts'!AE159</f>
        <v>52300.584115561454</v>
      </c>
      <c r="F213" s="778">
        <f ca="1">'O5 Details by Class &amp; Accounts'!AF159</f>
        <v>18296.326988531251</v>
      </c>
      <c r="G213" s="778">
        <f ca="1">'O5 Details by Class &amp; Accounts'!AG159</f>
        <v>0</v>
      </c>
      <c r="H213" s="778">
        <f ca="1">'O5 Details by Class &amp; Accounts'!AH159</f>
        <v>0</v>
      </c>
      <c r="I213" s="778">
        <f ca="1">'O5 Details by Class &amp; Accounts'!AI159</f>
        <v>0</v>
      </c>
      <c r="J213" s="778">
        <f ca="1">'O5 Details by Class &amp; Accounts'!AJ159</f>
        <v>0</v>
      </c>
      <c r="K213" s="778">
        <f ca="1">'O5 Details by Class &amp; Accounts'!AK159</f>
        <v>0</v>
      </c>
      <c r="L213" s="778">
        <f ca="1">'O5 Details by Class &amp; Accounts'!AL159</f>
        <v>0</v>
      </c>
      <c r="M213" s="778">
        <f ca="1">'O5 Details by Class &amp; Accounts'!AM159</f>
        <v>0</v>
      </c>
      <c r="N213" s="778">
        <f ca="1">'O5 Details by Class &amp; Accounts'!AN159</f>
        <v>0</v>
      </c>
      <c r="O213" s="778">
        <f ca="1">'O5 Details by Class &amp; Accounts'!AO159</f>
        <v>0</v>
      </c>
      <c r="P213" s="778">
        <f ca="1">'O5 Details by Class &amp; Accounts'!AP159</f>
        <v>0</v>
      </c>
      <c r="Q213" s="778">
        <f ca="1">'O5 Details by Class &amp; Accounts'!AQ159</f>
        <v>0</v>
      </c>
      <c r="R213" s="778">
        <f ca="1">'O5 Details by Class &amp; Accounts'!AR159</f>
        <v>0</v>
      </c>
      <c r="S213" s="778">
        <f ca="1">'O5 Details by Class &amp; Accounts'!AS159</f>
        <v>0</v>
      </c>
      <c r="T213" s="778">
        <f ca="1">'O5 Details by Class &amp; Accounts'!AT159</f>
        <v>0</v>
      </c>
      <c r="U213" s="778">
        <f ca="1">'O5 Details by Class &amp; Accounts'!AU159</f>
        <v>0</v>
      </c>
      <c r="V213" s="778">
        <f ca="1">'O5 Details by Class &amp; Accounts'!AV159</f>
        <v>0</v>
      </c>
      <c r="W213" s="762">
        <f ca="1">'O5 Details by Class &amp; Accounts'!AW159</f>
        <v>0</v>
      </c>
      <c r="X213" s="700"/>
      <c r="Y213" s="701"/>
      <c r="Z213" s="750" t="s">
        <v>88</v>
      </c>
      <c r="AA213" s="701"/>
      <c r="AB213" s="701"/>
      <c r="AC213" s="701"/>
      <c r="AD213" s="701"/>
    </row>
    <row r="214" spans="1:30" s="84" customFormat="1" ht="12.75">
      <c r="A214" s="760">
        <v>5315</v>
      </c>
      <c r="B214" s="424" t="s">
        <v>731</v>
      </c>
      <c r="C214" s="745">
        <f t="shared" si="41"/>
        <v>506205.99999999994</v>
      </c>
      <c r="D214" s="778">
        <f ca="1">'O5 Details by Class &amp; Accounts'!AD160</f>
        <v>378336.34156567312</v>
      </c>
      <c r="E214" s="778">
        <f ca="1">'O5 Details by Class &amp; Accounts'!AE160</f>
        <v>89866.902063544054</v>
      </c>
      <c r="F214" s="778">
        <f ca="1">'O5 Details by Class &amp; Accounts'!AF160</f>
        <v>36444.17910252211</v>
      </c>
      <c r="G214" s="778">
        <f ca="1">'O5 Details by Class &amp; Accounts'!AG160</f>
        <v>0</v>
      </c>
      <c r="H214" s="778">
        <f ca="1">'O5 Details by Class &amp; Accounts'!AH160</f>
        <v>0</v>
      </c>
      <c r="I214" s="778">
        <f ca="1">'O5 Details by Class &amp; Accounts'!AI160</f>
        <v>0</v>
      </c>
      <c r="J214" s="778">
        <f ca="1">'O5 Details by Class &amp; Accounts'!AJ160</f>
        <v>165.80609236816244</v>
      </c>
      <c r="K214" s="778">
        <f ca="1">'O5 Details by Class &amp; Accounts'!AK160</f>
        <v>895.35289878807725</v>
      </c>
      <c r="L214" s="778">
        <f ca="1">'O5 Details by Class &amp; Accounts'!AL160</f>
        <v>497.41827710448734</v>
      </c>
      <c r="M214" s="778">
        <f ca="1">'O5 Details by Class &amp; Accounts'!AM160</f>
        <v>0</v>
      </c>
      <c r="N214" s="778">
        <f ca="1">'O5 Details by Class &amp; Accounts'!AN160</f>
        <v>0</v>
      </c>
      <c r="O214" s="778">
        <f ca="1">'O5 Details by Class &amp; Accounts'!AO160</f>
        <v>0</v>
      </c>
      <c r="P214" s="778">
        <f ca="1">'O5 Details by Class &amp; Accounts'!AP160</f>
        <v>0</v>
      </c>
      <c r="Q214" s="778">
        <f ca="1">'O5 Details by Class &amp; Accounts'!AQ160</f>
        <v>0</v>
      </c>
      <c r="R214" s="778">
        <f ca="1">'O5 Details by Class &amp; Accounts'!AR160</f>
        <v>0</v>
      </c>
      <c r="S214" s="778">
        <f ca="1">'O5 Details by Class &amp; Accounts'!AS160</f>
        <v>0</v>
      </c>
      <c r="T214" s="778">
        <f ca="1">'O5 Details by Class &amp; Accounts'!AT160</f>
        <v>0</v>
      </c>
      <c r="U214" s="778">
        <f ca="1">'O5 Details by Class &amp; Accounts'!AU160</f>
        <v>0</v>
      </c>
      <c r="V214" s="778">
        <f ca="1">'O5 Details by Class &amp; Accounts'!AV160</f>
        <v>0</v>
      </c>
      <c r="W214" s="762">
        <f ca="1">'O5 Details by Class &amp; Accounts'!AW160</f>
        <v>0</v>
      </c>
      <c r="X214" s="700"/>
      <c r="Y214" s="701"/>
      <c r="Z214" s="750" t="s">
        <v>891</v>
      </c>
      <c r="AA214" s="701"/>
      <c r="AB214" s="701"/>
      <c r="AC214" s="701"/>
      <c r="AD214" s="701"/>
    </row>
    <row r="215" spans="1:30" s="84" customFormat="1" ht="12.75">
      <c r="A215" s="760">
        <v>5320</v>
      </c>
      <c r="B215" s="424" t="s">
        <v>732</v>
      </c>
      <c r="C215" s="745">
        <f t="shared" si="41"/>
        <v>50000.000000000007</v>
      </c>
      <c r="D215" s="778">
        <f ca="1">'O5 Details by Class &amp; Accounts'!AD161</f>
        <v>37369.800196528005</v>
      </c>
      <c r="E215" s="778">
        <f ca="1">'O5 Details by Class &amp; Accounts'!AE161</f>
        <v>8876.5149033737307</v>
      </c>
      <c r="F215" s="778">
        <f ca="1">'O5 Details by Class &amp; Accounts'!AF161</f>
        <v>3599.7379626596789</v>
      </c>
      <c r="G215" s="778">
        <f ca="1">'O5 Details by Class &amp; Accounts'!AG161</f>
        <v>0</v>
      </c>
      <c r="H215" s="778">
        <f ca="1">'O5 Details by Class &amp; Accounts'!AH161</f>
        <v>0</v>
      </c>
      <c r="I215" s="778">
        <f ca="1">'O5 Details by Class &amp; Accounts'!AI161</f>
        <v>0</v>
      </c>
      <c r="J215" s="778">
        <f ca="1">'O5 Details by Class &amp; Accounts'!AJ161</f>
        <v>16.377333770062233</v>
      </c>
      <c r="K215" s="778">
        <f ca="1">'O5 Details by Class &amp; Accounts'!AK161</f>
        <v>88.437602358336065</v>
      </c>
      <c r="L215" s="778">
        <f ca="1">'O5 Details by Class &amp; Accounts'!AL161</f>
        <v>49.132001310186695</v>
      </c>
      <c r="M215" s="778">
        <f ca="1">'O5 Details by Class &amp; Accounts'!AM161</f>
        <v>0</v>
      </c>
      <c r="N215" s="778">
        <f ca="1">'O5 Details by Class &amp; Accounts'!AN161</f>
        <v>0</v>
      </c>
      <c r="O215" s="778">
        <f ca="1">'O5 Details by Class &amp; Accounts'!AO161</f>
        <v>0</v>
      </c>
      <c r="P215" s="778">
        <f ca="1">'O5 Details by Class &amp; Accounts'!AP161</f>
        <v>0</v>
      </c>
      <c r="Q215" s="778">
        <f ca="1">'O5 Details by Class &amp; Accounts'!AQ161</f>
        <v>0</v>
      </c>
      <c r="R215" s="778">
        <f ca="1">'O5 Details by Class &amp; Accounts'!AR161</f>
        <v>0</v>
      </c>
      <c r="S215" s="778">
        <f ca="1">'O5 Details by Class &amp; Accounts'!AS161</f>
        <v>0</v>
      </c>
      <c r="T215" s="778">
        <f ca="1">'O5 Details by Class &amp; Accounts'!AT161</f>
        <v>0</v>
      </c>
      <c r="U215" s="778">
        <f ca="1">'O5 Details by Class &amp; Accounts'!AU161</f>
        <v>0</v>
      </c>
      <c r="V215" s="778">
        <f ca="1">'O5 Details by Class &amp; Accounts'!AV161</f>
        <v>0</v>
      </c>
      <c r="W215" s="762">
        <f ca="1">'O5 Details by Class &amp; Accounts'!AW161</f>
        <v>0</v>
      </c>
      <c r="X215" s="700"/>
      <c r="Y215" s="701"/>
      <c r="Z215" s="750" t="s">
        <v>891</v>
      </c>
      <c r="AA215" s="701"/>
      <c r="AB215" s="701"/>
      <c r="AC215" s="701"/>
      <c r="AD215" s="701"/>
    </row>
    <row r="216" spans="1:30" s="84" customFormat="1" ht="12.75">
      <c r="A216" s="760">
        <v>5325</v>
      </c>
      <c r="B216" s="424" t="s">
        <v>733</v>
      </c>
      <c r="C216" s="745">
        <f t="shared" si="41"/>
        <v>0</v>
      </c>
      <c r="D216" s="778">
        <f ca="1">'O5 Details by Class &amp; Accounts'!AD162</f>
        <v>0</v>
      </c>
      <c r="E216" s="778">
        <f ca="1">'O5 Details by Class &amp; Accounts'!AE162</f>
        <v>0</v>
      </c>
      <c r="F216" s="778">
        <f ca="1">'O5 Details by Class &amp; Accounts'!AF162</f>
        <v>0</v>
      </c>
      <c r="G216" s="778">
        <f ca="1">'O5 Details by Class &amp; Accounts'!AG162</f>
        <v>0</v>
      </c>
      <c r="H216" s="778">
        <f ca="1">'O5 Details by Class &amp; Accounts'!AH162</f>
        <v>0</v>
      </c>
      <c r="I216" s="778">
        <f ca="1">'O5 Details by Class &amp; Accounts'!AI162</f>
        <v>0</v>
      </c>
      <c r="J216" s="778">
        <f ca="1">'O5 Details by Class &amp; Accounts'!AJ162</f>
        <v>0</v>
      </c>
      <c r="K216" s="778">
        <f ca="1">'O5 Details by Class &amp; Accounts'!AK162</f>
        <v>0</v>
      </c>
      <c r="L216" s="778">
        <f ca="1">'O5 Details by Class &amp; Accounts'!AL162</f>
        <v>0</v>
      </c>
      <c r="M216" s="778">
        <f ca="1">'O5 Details by Class &amp; Accounts'!AM162</f>
        <v>0</v>
      </c>
      <c r="N216" s="778">
        <f ca="1">'O5 Details by Class &amp; Accounts'!AN162</f>
        <v>0</v>
      </c>
      <c r="O216" s="778">
        <f ca="1">'O5 Details by Class &amp; Accounts'!AO162</f>
        <v>0</v>
      </c>
      <c r="P216" s="778">
        <f ca="1">'O5 Details by Class &amp; Accounts'!AP162</f>
        <v>0</v>
      </c>
      <c r="Q216" s="778">
        <f ca="1">'O5 Details by Class &amp; Accounts'!AQ162</f>
        <v>0</v>
      </c>
      <c r="R216" s="778">
        <f ca="1">'O5 Details by Class &amp; Accounts'!AR162</f>
        <v>0</v>
      </c>
      <c r="S216" s="778">
        <f ca="1">'O5 Details by Class &amp; Accounts'!AS162</f>
        <v>0</v>
      </c>
      <c r="T216" s="778">
        <f ca="1">'O5 Details by Class &amp; Accounts'!AT162</f>
        <v>0</v>
      </c>
      <c r="U216" s="778">
        <f ca="1">'O5 Details by Class &amp; Accounts'!AU162</f>
        <v>0</v>
      </c>
      <c r="V216" s="778">
        <f ca="1">'O5 Details by Class &amp; Accounts'!AV162</f>
        <v>0</v>
      </c>
      <c r="W216" s="762">
        <f ca="1">'O5 Details by Class &amp; Accounts'!AW162</f>
        <v>0</v>
      </c>
      <c r="X216" s="700"/>
      <c r="Y216" s="701"/>
      <c r="Z216" s="750" t="s">
        <v>891</v>
      </c>
      <c r="AA216" s="701"/>
      <c r="AB216" s="701"/>
      <c r="AC216" s="701"/>
      <c r="AD216" s="701"/>
    </row>
    <row r="217" spans="1:30" s="84" customFormat="1" ht="12.75">
      <c r="A217" s="760">
        <v>5330</v>
      </c>
      <c r="B217" s="424" t="s">
        <v>734</v>
      </c>
      <c r="C217" s="745">
        <f t="shared" si="41"/>
        <v>22000</v>
      </c>
      <c r="D217" s="778">
        <f ca="1">'O5 Details by Class &amp; Accounts'!AD163</f>
        <v>16442.712086472322</v>
      </c>
      <c r="E217" s="778">
        <f ca="1">'O5 Details by Class &amp; Accounts'!AE163</f>
        <v>3905.6665574844415</v>
      </c>
      <c r="F217" s="778">
        <f ca="1">'O5 Details by Class &amp; Accounts'!AF163</f>
        <v>1583.8847035702588</v>
      </c>
      <c r="G217" s="778">
        <f ca="1">'O5 Details by Class &amp; Accounts'!AG163</f>
        <v>0</v>
      </c>
      <c r="H217" s="778">
        <f ca="1">'O5 Details by Class &amp; Accounts'!AH163</f>
        <v>0</v>
      </c>
      <c r="I217" s="778">
        <f ca="1">'O5 Details by Class &amp; Accounts'!AI163</f>
        <v>0</v>
      </c>
      <c r="J217" s="778">
        <f ca="1">'O5 Details by Class &amp; Accounts'!AJ163</f>
        <v>7.2060268588273821</v>
      </c>
      <c r="K217" s="778">
        <f ca="1">'O5 Details by Class &amp; Accounts'!AK163</f>
        <v>38.912545037667869</v>
      </c>
      <c r="L217" s="778">
        <f ca="1">'O5 Details by Class &amp; Accounts'!AL163</f>
        <v>21.618080576482146</v>
      </c>
      <c r="M217" s="778">
        <f ca="1">'O5 Details by Class &amp; Accounts'!AM163</f>
        <v>0</v>
      </c>
      <c r="N217" s="778">
        <f ca="1">'O5 Details by Class &amp; Accounts'!AN163</f>
        <v>0</v>
      </c>
      <c r="O217" s="778">
        <f ca="1">'O5 Details by Class &amp; Accounts'!AO163</f>
        <v>0</v>
      </c>
      <c r="P217" s="778">
        <f ca="1">'O5 Details by Class &amp; Accounts'!AP163</f>
        <v>0</v>
      </c>
      <c r="Q217" s="778">
        <f ca="1">'O5 Details by Class &amp; Accounts'!AQ163</f>
        <v>0</v>
      </c>
      <c r="R217" s="778">
        <f ca="1">'O5 Details by Class &amp; Accounts'!AR163</f>
        <v>0</v>
      </c>
      <c r="S217" s="778">
        <f ca="1">'O5 Details by Class &amp; Accounts'!AS163</f>
        <v>0</v>
      </c>
      <c r="T217" s="778">
        <f ca="1">'O5 Details by Class &amp; Accounts'!AT163</f>
        <v>0</v>
      </c>
      <c r="U217" s="778">
        <f ca="1">'O5 Details by Class &amp; Accounts'!AU163</f>
        <v>0</v>
      </c>
      <c r="V217" s="778">
        <f ca="1">'O5 Details by Class &amp; Accounts'!AV163</f>
        <v>0</v>
      </c>
      <c r="W217" s="762">
        <f ca="1">'O5 Details by Class &amp; Accounts'!AW163</f>
        <v>0</v>
      </c>
      <c r="X217" s="700"/>
      <c r="Y217" s="701"/>
      <c r="Z217" s="750" t="s">
        <v>891</v>
      </c>
      <c r="AA217" s="701"/>
      <c r="AB217" s="701"/>
      <c r="AC217" s="701"/>
      <c r="AD217" s="701"/>
    </row>
    <row r="218" spans="1:30" s="84" customFormat="1" ht="12.75">
      <c r="A218" s="760">
        <v>5335</v>
      </c>
      <c r="B218" s="424" t="s">
        <v>735</v>
      </c>
      <c r="C218" s="745">
        <f t="shared" si="41"/>
        <v>159999.99999999997</v>
      </c>
      <c r="D218" s="778">
        <f ca="1">'O5 Details by Class &amp; Accounts'!AD164</f>
        <v>100962.9059369633</v>
      </c>
      <c r="E218" s="778">
        <f ca="1">'O5 Details by Class &amp; Accounts'!AE164</f>
        <v>13848.207249354278</v>
      </c>
      <c r="F218" s="778">
        <f ca="1">'O5 Details by Class &amp; Accounts'!AF164</f>
        <v>45188.886813682388</v>
      </c>
      <c r="G218" s="778">
        <f ca="1">'O5 Details by Class &amp; Accounts'!AG164</f>
        <v>0</v>
      </c>
      <c r="H218" s="778">
        <f ca="1">'O5 Details by Class &amp; Accounts'!AH164</f>
        <v>0</v>
      </c>
      <c r="I218" s="778">
        <f ca="1">'O5 Details by Class &amp; Accounts'!AI164</f>
        <v>0</v>
      </c>
      <c r="J218" s="778">
        <f ca="1">'O5 Details by Class &amp; Accounts'!AJ164</f>
        <v>0</v>
      </c>
      <c r="K218" s="778">
        <f ca="1">'O5 Details by Class &amp; Accounts'!AK164</f>
        <v>0</v>
      </c>
      <c r="L218" s="778">
        <f ca="1">'O5 Details by Class &amp; Accounts'!AL164</f>
        <v>0</v>
      </c>
      <c r="M218" s="778">
        <f ca="1">'O5 Details by Class &amp; Accounts'!AM164</f>
        <v>0</v>
      </c>
      <c r="N218" s="778">
        <f ca="1">'O5 Details by Class &amp; Accounts'!AN164</f>
        <v>0</v>
      </c>
      <c r="O218" s="778">
        <f ca="1">'O5 Details by Class &amp; Accounts'!AO164</f>
        <v>0</v>
      </c>
      <c r="P218" s="778">
        <f ca="1">'O5 Details by Class &amp; Accounts'!AP164</f>
        <v>0</v>
      </c>
      <c r="Q218" s="778">
        <f ca="1">'O5 Details by Class &amp; Accounts'!AQ164</f>
        <v>0</v>
      </c>
      <c r="R218" s="778">
        <f ca="1">'O5 Details by Class &amp; Accounts'!AR164</f>
        <v>0</v>
      </c>
      <c r="S218" s="778">
        <f ca="1">'O5 Details by Class &amp; Accounts'!AS164</f>
        <v>0</v>
      </c>
      <c r="T218" s="778">
        <f ca="1">'O5 Details by Class &amp; Accounts'!AT164</f>
        <v>0</v>
      </c>
      <c r="U218" s="778">
        <f ca="1">'O5 Details by Class &amp; Accounts'!AU164</f>
        <v>0</v>
      </c>
      <c r="V218" s="778">
        <f ca="1">'O5 Details by Class &amp; Accounts'!AV164</f>
        <v>0</v>
      </c>
      <c r="W218" s="762">
        <f ca="1">'O5 Details by Class &amp; Accounts'!AW164</f>
        <v>0</v>
      </c>
      <c r="X218" s="700"/>
      <c r="Y218" s="701"/>
      <c r="Z218" s="750" t="s">
        <v>1068</v>
      </c>
      <c r="AA218" s="701"/>
      <c r="AB218" s="701"/>
      <c r="AC218" s="701"/>
      <c r="AD218" s="701"/>
    </row>
    <row r="219" spans="1:30" s="658" customFormat="1" ht="12.75">
      <c r="A219" s="764">
        <v>5340</v>
      </c>
      <c r="B219" s="763" t="s">
        <v>736</v>
      </c>
      <c r="C219" s="765">
        <f t="shared" si="41"/>
        <v>0</v>
      </c>
      <c r="D219" s="766">
        <f ca="1">'O5 Details by Class &amp; Accounts'!AD165</f>
        <v>0</v>
      </c>
      <c r="E219" s="766">
        <f ca="1">'O5 Details by Class &amp; Accounts'!AE165</f>
        <v>0</v>
      </c>
      <c r="F219" s="766">
        <f ca="1">'O5 Details by Class &amp; Accounts'!AF165</f>
        <v>0</v>
      </c>
      <c r="G219" s="766">
        <f ca="1">'O5 Details by Class &amp; Accounts'!AG165</f>
        <v>0</v>
      </c>
      <c r="H219" s="766">
        <f ca="1">'O5 Details by Class &amp; Accounts'!AH165</f>
        <v>0</v>
      </c>
      <c r="I219" s="766">
        <f ca="1">'O5 Details by Class &amp; Accounts'!AI165</f>
        <v>0</v>
      </c>
      <c r="J219" s="766">
        <f ca="1">'O5 Details by Class &amp; Accounts'!AJ165</f>
        <v>0</v>
      </c>
      <c r="K219" s="766">
        <f ca="1">'O5 Details by Class &amp; Accounts'!AK165</f>
        <v>0</v>
      </c>
      <c r="L219" s="766">
        <f ca="1">'O5 Details by Class &amp; Accounts'!AL165</f>
        <v>0</v>
      </c>
      <c r="M219" s="766">
        <f ca="1">'O5 Details by Class &amp; Accounts'!AM165</f>
        <v>0</v>
      </c>
      <c r="N219" s="766">
        <f ca="1">'O5 Details by Class &amp; Accounts'!AN165</f>
        <v>0</v>
      </c>
      <c r="O219" s="766">
        <f ca="1">'O5 Details by Class &amp; Accounts'!AO165</f>
        <v>0</v>
      </c>
      <c r="P219" s="766">
        <f ca="1">'O5 Details by Class &amp; Accounts'!AP165</f>
        <v>0</v>
      </c>
      <c r="Q219" s="766">
        <f ca="1">'O5 Details by Class &amp; Accounts'!AQ165</f>
        <v>0</v>
      </c>
      <c r="R219" s="766">
        <f ca="1">'O5 Details by Class &amp; Accounts'!AR165</f>
        <v>0</v>
      </c>
      <c r="S219" s="766">
        <f ca="1">'O5 Details by Class &amp; Accounts'!AS165</f>
        <v>0</v>
      </c>
      <c r="T219" s="766">
        <f ca="1">'O5 Details by Class &amp; Accounts'!AT165</f>
        <v>0</v>
      </c>
      <c r="U219" s="766">
        <f ca="1">'O5 Details by Class &amp; Accounts'!AU165</f>
        <v>0</v>
      </c>
      <c r="V219" s="766">
        <f ca="1">'O5 Details by Class &amp; Accounts'!AV165</f>
        <v>0</v>
      </c>
      <c r="W219" s="767">
        <f ca="1">'O5 Details by Class &amp; Accounts'!AW165</f>
        <v>0</v>
      </c>
      <c r="X219" s="702"/>
      <c r="Y219" s="703"/>
      <c r="Z219" s="750" t="s">
        <v>891</v>
      </c>
      <c r="AA219" s="703"/>
      <c r="AB219" s="703"/>
      <c r="AC219" s="703"/>
      <c r="AD219" s="703"/>
    </row>
    <row r="220" spans="1:30" s="84" customFormat="1" ht="12.75">
      <c r="A220" s="397"/>
      <c r="B220" s="2060"/>
      <c r="C220" s="751"/>
      <c r="D220" s="775"/>
      <c r="E220" s="775"/>
      <c r="F220" s="775"/>
      <c r="G220" s="775"/>
      <c r="H220" s="775"/>
      <c r="I220" s="775"/>
      <c r="J220" s="775"/>
      <c r="K220" s="775"/>
      <c r="L220" s="775"/>
      <c r="M220" s="775"/>
      <c r="N220" s="775"/>
      <c r="O220" s="775"/>
      <c r="P220" s="775"/>
      <c r="Q220" s="775"/>
      <c r="R220" s="775"/>
      <c r="S220" s="775"/>
      <c r="T220" s="775"/>
      <c r="U220" s="775"/>
      <c r="V220" s="775"/>
      <c r="W220" s="795"/>
      <c r="X220" s="700"/>
      <c r="Y220" s="701"/>
      <c r="Z220" s="701"/>
      <c r="AA220" s="701"/>
      <c r="AB220" s="701"/>
      <c r="AC220" s="701"/>
      <c r="AD220" s="701"/>
    </row>
    <row r="221" spans="1:30" s="84" customFormat="1" ht="12.75">
      <c r="A221" s="397"/>
      <c r="B221" s="1012" t="s">
        <v>21</v>
      </c>
      <c r="C221" s="1013">
        <f>+SUM(C212:C220)</f>
        <v>1041000</v>
      </c>
      <c r="D221" s="1014">
        <f>+SUM(D212:D220)</f>
        <v>765308.84868154395</v>
      </c>
      <c r="E221" s="1014">
        <f t="shared" ref="E221:W221" si="42">+SUM(E212:E220)</f>
        <v>168797.87488931796</v>
      </c>
      <c r="F221" s="1014">
        <f t="shared" si="42"/>
        <v>105113.01557096568</v>
      </c>
      <c r="G221" s="1014">
        <f t="shared" si="42"/>
        <v>0</v>
      </c>
      <c r="H221" s="1014">
        <f t="shared" si="42"/>
        <v>0</v>
      </c>
      <c r="I221" s="1014">
        <f t="shared" si="42"/>
        <v>0</v>
      </c>
      <c r="J221" s="1014">
        <f t="shared" si="42"/>
        <v>189.38945299705205</v>
      </c>
      <c r="K221" s="1014">
        <f t="shared" si="42"/>
        <v>1022.7030461840812</v>
      </c>
      <c r="L221" s="1014">
        <f t="shared" si="42"/>
        <v>568.1683589911562</v>
      </c>
      <c r="M221" s="1014">
        <f t="shared" si="42"/>
        <v>0</v>
      </c>
      <c r="N221" s="1014">
        <f t="shared" si="42"/>
        <v>0</v>
      </c>
      <c r="O221" s="1014">
        <f t="shared" si="42"/>
        <v>0</v>
      </c>
      <c r="P221" s="1014">
        <f t="shared" si="42"/>
        <v>0</v>
      </c>
      <c r="Q221" s="1014">
        <f t="shared" si="42"/>
        <v>0</v>
      </c>
      <c r="R221" s="1014">
        <f t="shared" si="42"/>
        <v>0</v>
      </c>
      <c r="S221" s="1014">
        <f t="shared" si="42"/>
        <v>0</v>
      </c>
      <c r="T221" s="1014">
        <f t="shared" si="42"/>
        <v>0</v>
      </c>
      <c r="U221" s="1014">
        <f t="shared" si="42"/>
        <v>0</v>
      </c>
      <c r="V221" s="1014">
        <f t="shared" si="42"/>
        <v>0</v>
      </c>
      <c r="W221" s="1015">
        <f t="shared" si="42"/>
        <v>0</v>
      </c>
      <c r="X221" s="700"/>
      <c r="Y221" s="701"/>
      <c r="Z221" s="701"/>
      <c r="AA221" s="701"/>
      <c r="AB221" s="701"/>
      <c r="AC221" s="701"/>
      <c r="AD221" s="701"/>
    </row>
    <row r="222" spans="1:30" s="84" customFormat="1" ht="12.75">
      <c r="A222" s="397"/>
      <c r="B222" s="774"/>
      <c r="C222" s="772"/>
      <c r="D222" s="775"/>
      <c r="E222" s="775"/>
      <c r="F222" s="775"/>
      <c r="G222" s="775"/>
      <c r="H222" s="775"/>
      <c r="I222" s="775"/>
      <c r="J222" s="775"/>
      <c r="K222" s="775"/>
      <c r="L222" s="775"/>
      <c r="M222" s="775"/>
      <c r="N222" s="775"/>
      <c r="O222" s="775"/>
      <c r="P222" s="775"/>
      <c r="Q222" s="775"/>
      <c r="R222" s="775"/>
      <c r="S222" s="775"/>
      <c r="T222" s="775"/>
      <c r="U222" s="775"/>
      <c r="V222" s="775"/>
      <c r="W222" s="776"/>
      <c r="X222" s="700"/>
      <c r="Y222" s="701"/>
      <c r="Z222" s="701"/>
      <c r="AA222" s="701"/>
      <c r="AB222" s="701"/>
      <c r="AC222" s="701"/>
      <c r="AD222" s="701"/>
    </row>
    <row r="223" spans="1:30" s="84" customFormat="1" ht="12.75">
      <c r="A223" s="397"/>
      <c r="B223" s="1012" t="s">
        <v>19</v>
      </c>
      <c r="C223" s="1013">
        <f>C209+C221</f>
        <v>1641350</v>
      </c>
      <c r="D223" s="1014">
        <f>D209+D221</f>
        <v>1153684.7136730854</v>
      </c>
      <c r="E223" s="1014">
        <f t="shared" ref="E223:W223" si="43">E209+E221</f>
        <v>238956.96493166868</v>
      </c>
      <c r="F223" s="1014">
        <f t="shared" si="43"/>
        <v>112449.47233130228</v>
      </c>
      <c r="G223" s="1014">
        <f t="shared" si="43"/>
        <v>0</v>
      </c>
      <c r="H223" s="1014">
        <f t="shared" si="43"/>
        <v>0</v>
      </c>
      <c r="I223" s="1014">
        <f t="shared" si="43"/>
        <v>0</v>
      </c>
      <c r="J223" s="1014">
        <f t="shared" si="43"/>
        <v>122743.42832017361</v>
      </c>
      <c r="K223" s="1014">
        <f t="shared" si="43"/>
        <v>7743.1860549297025</v>
      </c>
      <c r="L223" s="1014">
        <f t="shared" si="43"/>
        <v>5772.234688840329</v>
      </c>
      <c r="M223" s="1014">
        <f t="shared" si="43"/>
        <v>0</v>
      </c>
      <c r="N223" s="1014">
        <f t="shared" si="43"/>
        <v>0</v>
      </c>
      <c r="O223" s="1014">
        <f t="shared" si="43"/>
        <v>0</v>
      </c>
      <c r="P223" s="1014">
        <f t="shared" si="43"/>
        <v>0</v>
      </c>
      <c r="Q223" s="1014">
        <f t="shared" si="43"/>
        <v>0</v>
      </c>
      <c r="R223" s="1014">
        <f t="shared" si="43"/>
        <v>0</v>
      </c>
      <c r="S223" s="1014">
        <f t="shared" si="43"/>
        <v>0</v>
      </c>
      <c r="T223" s="1014">
        <f t="shared" si="43"/>
        <v>0</v>
      </c>
      <c r="U223" s="1014">
        <f t="shared" si="43"/>
        <v>0</v>
      </c>
      <c r="V223" s="1014">
        <f t="shared" si="43"/>
        <v>0</v>
      </c>
      <c r="W223" s="1015">
        <f t="shared" si="43"/>
        <v>0</v>
      </c>
      <c r="X223" s="700"/>
      <c r="Y223" s="701"/>
      <c r="Z223" s="701"/>
      <c r="AA223" s="701"/>
      <c r="AB223" s="701"/>
      <c r="AC223" s="701"/>
      <c r="AD223" s="701"/>
    </row>
    <row r="224" spans="1:30" s="84" customFormat="1" ht="12.75">
      <c r="A224" s="397"/>
      <c r="B224" s="774"/>
      <c r="C224" s="772"/>
      <c r="D224" s="775"/>
      <c r="E224" s="775"/>
      <c r="F224" s="775"/>
      <c r="G224" s="775"/>
      <c r="H224" s="775"/>
      <c r="I224" s="775"/>
      <c r="J224" s="775"/>
      <c r="K224" s="775"/>
      <c r="L224" s="775"/>
      <c r="M224" s="775"/>
      <c r="N224" s="775"/>
      <c r="O224" s="775"/>
      <c r="P224" s="775"/>
      <c r="Q224" s="775"/>
      <c r="R224" s="775"/>
      <c r="S224" s="775"/>
      <c r="T224" s="775"/>
      <c r="U224" s="775"/>
      <c r="V224" s="775"/>
      <c r="W224" s="776"/>
      <c r="X224" s="700"/>
      <c r="Y224" s="701"/>
      <c r="Z224" s="701"/>
      <c r="AA224" s="701"/>
      <c r="AB224" s="701"/>
      <c r="AC224" s="701"/>
      <c r="AD224" s="701"/>
    </row>
    <row r="225" spans="1:30" s="84" customFormat="1" ht="12.75">
      <c r="A225" s="397"/>
      <c r="B225" s="758" t="s">
        <v>292</v>
      </c>
      <c r="C225" s="745">
        <f t="shared" ref="C225:C236" si="44">SUM(D225:W225)</f>
        <v>437700.00000000006</v>
      </c>
      <c r="D225" s="761">
        <f ca="1">IF(ISERROR('O7 Amortization'!AB366+'O7 Amortization'!AB438+'O7 Amortization'!AB511+'O7 Amortization'!AB584), "-", 'O7 Amortization'!AB366+'O7 Amortization'!AB438+'O7 Amortization'!AB511+'O7 Amortization'!AB584)</f>
        <v>271206.12273965188</v>
      </c>
      <c r="E225" s="761">
        <f ca="1">IF(ISERROR('O7 Amortization'!AC366+'O7 Amortization'!AC438+'O7 Amortization'!AC511+'O7 Amortization'!AC584), "-", 'O7 Amortization'!AC366+'O7 Amortization'!AC438+'O7 Amortization'!AC511+'O7 Amortization'!AC584)</f>
        <v>70266.989762137833</v>
      </c>
      <c r="F225" s="761">
        <f ca="1">IF(ISERROR('O7 Amortization'!AD366+'O7 Amortization'!AD438+'O7 Amortization'!AD511+'O7 Amortization'!AD584), "-", 'O7 Amortization'!AD366+'O7 Amortization'!AD438+'O7 Amortization'!AD511+'O7 Amortization'!AD584)</f>
        <v>7680.3618475492112</v>
      </c>
      <c r="G225" s="761">
        <f ca="1">IF(ISERROR('O7 Amortization'!AE366+'O7 Amortization'!AE438+'O7 Amortization'!AE511+'O7 Amortization'!AE584), "-", 'O7 Amortization'!AE366+'O7 Amortization'!AE438+'O7 Amortization'!AE511+'O7 Amortization'!AE584)</f>
        <v>0</v>
      </c>
      <c r="H225" s="761">
        <f ca="1">IF(ISERROR('O7 Amortization'!AF366+'O7 Amortization'!AF438+'O7 Amortization'!AF511+'O7 Amortization'!AF584), "-", 'O7 Amortization'!AF366+'O7 Amortization'!AF438+'O7 Amortization'!AF511+'O7 Amortization'!AF584)</f>
        <v>0</v>
      </c>
      <c r="I225" s="761">
        <f ca="1">IF(ISERROR('O7 Amortization'!AG366+'O7 Amortization'!AG438+'O7 Amortization'!AG511+'O7 Amortization'!AG584), "-", 'O7 Amortization'!AG366+'O7 Amortization'!AG438+'O7 Amortization'!AG511+'O7 Amortization'!AG584)</f>
        <v>0</v>
      </c>
      <c r="J225" s="761">
        <f ca="1">IF(ISERROR('O7 Amortization'!AH366+'O7 Amortization'!AH438+'O7 Amortization'!AH511+'O7 Amortization'!AH584), "-", 'O7 Amortization'!AH366+'O7 Amortization'!AH438+'O7 Amortization'!AH511+'O7 Amortization'!AH584)</f>
        <v>80694.886010699876</v>
      </c>
      <c r="K225" s="761">
        <f ca="1">IF(ISERROR('O7 Amortization'!AI366+'O7 Amortization'!AI438+'O7 Amortization'!AI511+'O7 Amortization'!AI584), "-", 'O7 Amortization'!AI366+'O7 Amortization'!AI438+'O7 Amortization'!AI511+'O7 Amortization'!AI584)</f>
        <v>4425.057022521507</v>
      </c>
      <c r="L225" s="761">
        <f ca="1">IF(ISERROR('O7 Amortization'!AJ366+'O7 Amortization'!AJ438+'O7 Amortization'!AJ511+'O7 Amortization'!AJ584), "-", 'O7 Amortization'!AJ366+'O7 Amortization'!AJ438+'O7 Amortization'!AJ511+'O7 Amortization'!AJ584)</f>
        <v>3426.5826174397303</v>
      </c>
      <c r="M225" s="761">
        <f ca="1">IF(ISERROR('O7 Amortization'!AK366+'O7 Amortization'!AK438+'O7 Amortization'!AK511+'O7 Amortization'!AK584), "-", 'O7 Amortization'!AK366+'O7 Amortization'!AK438+'O7 Amortization'!AK511+'O7 Amortization'!AK584)</f>
        <v>0</v>
      </c>
      <c r="N225" s="761">
        <f ca="1">IF(ISERROR('O7 Amortization'!AL366+'O7 Amortization'!AL438+'O7 Amortization'!AL511+'O7 Amortization'!AL584), "-", 'O7 Amortization'!AL366+'O7 Amortization'!AL438+'O7 Amortization'!AL511+'O7 Amortization'!AL584)</f>
        <v>0</v>
      </c>
      <c r="O225" s="761">
        <f ca="1">IF(ISERROR('O7 Amortization'!AM366+'O7 Amortization'!AM438+'O7 Amortization'!AM511+'O7 Amortization'!AM584), "-", 'O7 Amortization'!AM366+'O7 Amortization'!AM438+'O7 Amortization'!AM511+'O7 Amortization'!AM584)</f>
        <v>0</v>
      </c>
      <c r="P225" s="761">
        <f ca="1">IF(ISERROR('O7 Amortization'!AN366+'O7 Amortization'!AN438+'O7 Amortization'!AN511+'O7 Amortization'!AN584), "-", 'O7 Amortization'!AN366+'O7 Amortization'!AN438+'O7 Amortization'!AN511+'O7 Amortization'!AN584)</f>
        <v>0</v>
      </c>
      <c r="Q225" s="761">
        <f ca="1">IF(ISERROR('O7 Amortization'!AO366+'O7 Amortization'!AO438+'O7 Amortization'!AO511+'O7 Amortization'!AO584), "-", 'O7 Amortization'!AO366+'O7 Amortization'!AO438+'O7 Amortization'!AO511+'O7 Amortization'!AO584)</f>
        <v>0</v>
      </c>
      <c r="R225" s="761">
        <f ca="1">IF(ISERROR('O7 Amortization'!AP366+'O7 Amortization'!AP438+'O7 Amortization'!AP511+'O7 Amortization'!AP584), "-", 'O7 Amortization'!AP366+'O7 Amortization'!AP438+'O7 Amortization'!AP511+'O7 Amortization'!AP584)</f>
        <v>0</v>
      </c>
      <c r="S225" s="761">
        <f ca="1">IF(ISERROR('O7 Amortization'!AQ366+'O7 Amortization'!AQ438+'O7 Amortization'!AQ511+'O7 Amortization'!AQ584), "-", 'O7 Amortization'!AQ366+'O7 Amortization'!AQ438+'O7 Amortization'!AQ511+'O7 Amortization'!AQ584)</f>
        <v>0</v>
      </c>
      <c r="T225" s="761">
        <f ca="1">IF(ISERROR('O7 Amortization'!AR366+'O7 Amortization'!AR438+'O7 Amortization'!AR511+'O7 Amortization'!AR584), "-", 'O7 Amortization'!AR366+'O7 Amortization'!AR438+'O7 Amortization'!AR511+'O7 Amortization'!AR584)</f>
        <v>0</v>
      </c>
      <c r="U225" s="761">
        <f ca="1">IF(ISERROR('O7 Amortization'!AS366+'O7 Amortization'!AS438+'O7 Amortization'!AS511+'O7 Amortization'!AS584), "-", 'O7 Amortization'!AS366+'O7 Amortization'!AS438+'O7 Amortization'!AS511+'O7 Amortization'!AS584)</f>
        <v>0</v>
      </c>
      <c r="V225" s="761">
        <f ca="1">IF(ISERROR('O7 Amortization'!AT366+'O7 Amortization'!AT438+'O7 Amortization'!AT511+'O7 Amortization'!AT584), "-", 'O7 Amortization'!AT366+'O7 Amortization'!AT438+'O7 Amortization'!AT511+'O7 Amortization'!AT584)</f>
        <v>0</v>
      </c>
      <c r="W225" s="762">
        <f ca="1">IF(ISERROR('O7 Amortization'!AU366+'O7 Amortization'!AU438+'O7 Amortization'!AU511+'O7 Amortization'!AU584), "-", 'O7 Amortization'!AU366+'O7 Amortization'!AU438+'O7 Amortization'!AU511+'O7 Amortization'!AU584)</f>
        <v>0</v>
      </c>
      <c r="X225" s="700"/>
      <c r="Y225" s="701"/>
      <c r="Z225" s="701"/>
      <c r="AA225" s="701"/>
      <c r="AB225" s="701"/>
      <c r="AC225" s="701"/>
      <c r="AD225" s="701"/>
    </row>
    <row r="226" spans="1:30" s="84" customFormat="1" ht="25.5">
      <c r="A226" s="397"/>
      <c r="B226" s="758" t="s">
        <v>828</v>
      </c>
      <c r="C226" s="745">
        <f t="shared" si="44"/>
        <v>113651.53891462348</v>
      </c>
      <c r="D226" s="761">
        <f t="shared" ref="D226:W226" si="45">IF(ISERROR(D170/(D28+D32)*D30),0,(D170/(D28+D32)*D30))</f>
        <v>71797.680888128714</v>
      </c>
      <c r="E226" s="761">
        <f t="shared" si="45"/>
        <v>15663.988401380395</v>
      </c>
      <c r="F226" s="761">
        <f t="shared" si="45"/>
        <v>1709.3878780910388</v>
      </c>
      <c r="G226" s="761">
        <f t="shared" si="45"/>
        <v>0</v>
      </c>
      <c r="H226" s="761">
        <f t="shared" si="45"/>
        <v>0</v>
      </c>
      <c r="I226" s="761">
        <f t="shared" si="45"/>
        <v>0</v>
      </c>
      <c r="J226" s="761">
        <f t="shared" si="45"/>
        <v>22314.724376300004</v>
      </c>
      <c r="K226" s="761">
        <f t="shared" si="45"/>
        <v>1223.6309515211701</v>
      </c>
      <c r="L226" s="761">
        <f t="shared" si="45"/>
        <v>942.12641920214378</v>
      </c>
      <c r="M226" s="761">
        <f t="shared" si="45"/>
        <v>0</v>
      </c>
      <c r="N226" s="761">
        <f t="shared" si="45"/>
        <v>0</v>
      </c>
      <c r="O226" s="761">
        <f t="shared" si="45"/>
        <v>0</v>
      </c>
      <c r="P226" s="761">
        <f t="shared" si="45"/>
        <v>0</v>
      </c>
      <c r="Q226" s="761">
        <f t="shared" si="45"/>
        <v>0</v>
      </c>
      <c r="R226" s="761">
        <f t="shared" si="45"/>
        <v>0</v>
      </c>
      <c r="S226" s="761">
        <f t="shared" si="45"/>
        <v>0</v>
      </c>
      <c r="T226" s="761">
        <f t="shared" si="45"/>
        <v>0</v>
      </c>
      <c r="U226" s="761">
        <f t="shared" si="45"/>
        <v>0</v>
      </c>
      <c r="V226" s="761">
        <f t="shared" si="45"/>
        <v>0</v>
      </c>
      <c r="W226" s="762">
        <f t="shared" si="45"/>
        <v>0</v>
      </c>
      <c r="X226" s="700"/>
      <c r="Y226" s="701"/>
      <c r="Z226" s="701"/>
      <c r="AA226" s="701"/>
      <c r="AB226" s="701"/>
      <c r="AC226" s="701"/>
      <c r="AD226" s="701"/>
    </row>
    <row r="227" spans="1:30" s="84" customFormat="1" ht="12.75">
      <c r="A227" s="397"/>
      <c r="B227" s="782" t="s">
        <v>822</v>
      </c>
      <c r="C227" s="745">
        <f t="shared" si="44"/>
        <v>848039.19607503014</v>
      </c>
      <c r="D227" s="761">
        <f t="shared" ref="D227:W227" si="46">IF(ISERROR(D223/D36*D34),0,D223/D36*D34)</f>
        <v>593157.19925049786</v>
      </c>
      <c r="E227" s="761">
        <f t="shared" si="46"/>
        <v>123760.46685930507</v>
      </c>
      <c r="F227" s="761">
        <f t="shared" si="46"/>
        <v>59026.175923392751</v>
      </c>
      <c r="G227" s="761">
        <f t="shared" si="46"/>
        <v>0</v>
      </c>
      <c r="H227" s="761">
        <f t="shared" si="46"/>
        <v>0</v>
      </c>
      <c r="I227" s="761">
        <f t="shared" si="46"/>
        <v>0</v>
      </c>
      <c r="J227" s="761">
        <f t="shared" si="46"/>
        <v>64990.088054843363</v>
      </c>
      <c r="K227" s="761">
        <f t="shared" si="46"/>
        <v>4067.6753797464398</v>
      </c>
      <c r="L227" s="761">
        <f t="shared" si="46"/>
        <v>3037.590607244616</v>
      </c>
      <c r="M227" s="761">
        <f t="shared" si="46"/>
        <v>0</v>
      </c>
      <c r="N227" s="761">
        <f t="shared" si="46"/>
        <v>0</v>
      </c>
      <c r="O227" s="761">
        <f t="shared" si="46"/>
        <v>0</v>
      </c>
      <c r="P227" s="761">
        <f t="shared" si="46"/>
        <v>0</v>
      </c>
      <c r="Q227" s="761">
        <f t="shared" si="46"/>
        <v>0</v>
      </c>
      <c r="R227" s="761">
        <f t="shared" si="46"/>
        <v>0</v>
      </c>
      <c r="S227" s="761">
        <f t="shared" si="46"/>
        <v>0</v>
      </c>
      <c r="T227" s="761">
        <f t="shared" si="46"/>
        <v>0</v>
      </c>
      <c r="U227" s="761">
        <f t="shared" si="46"/>
        <v>0</v>
      </c>
      <c r="V227" s="761">
        <f t="shared" si="46"/>
        <v>0</v>
      </c>
      <c r="W227" s="762">
        <f t="shared" si="46"/>
        <v>0</v>
      </c>
      <c r="X227" s="700"/>
      <c r="Y227" s="701"/>
      <c r="Z227" s="701"/>
      <c r="AA227" s="701"/>
      <c r="AB227" s="701"/>
      <c r="AC227" s="701"/>
      <c r="AD227" s="701"/>
    </row>
    <row r="228" spans="1:30" s="84" customFormat="1" ht="12.75">
      <c r="A228" s="397"/>
      <c r="B228" s="782" t="s">
        <v>823</v>
      </c>
      <c r="C228" s="745">
        <f t="shared" si="44"/>
        <v>106698.03733068358</v>
      </c>
      <c r="D228" s="778">
        <f ca="1">IF(ISERROR('O4 Summary by Class &amp; Accounts'!E201*D170/(D28+D32)),0,('O4 Summary by Class &amp; Accounts'!E201*D170/(D28+D32)))</f>
        <v>67654.919283431707</v>
      </c>
      <c r="E228" s="778">
        <f ca="1">IF(ISERROR('O4 Summary by Class &amp; Accounts'!F201*E170/(E28+E32)),0,('O4 Summary by Class &amp; Accounts'!F201*E170/(E28+E32)))</f>
        <v>14857.658095955909</v>
      </c>
      <c r="F228" s="778">
        <f ca="1">IF(ISERROR('O4 Summary by Class &amp; Accounts'!G201*F170/(F28+F32)),0,('O4 Summary by Class &amp; Accounts'!G201*F170/(F28+F32)))</f>
        <v>1633.0676292985738</v>
      </c>
      <c r="G228" s="778">
        <f ca="1">IF(ISERROR('O4 Summary by Class &amp; Accounts'!H201*G170/(G28+G32)),0,('O4 Summary by Class &amp; Accounts'!H201*G170/(G28+G32)))</f>
        <v>0</v>
      </c>
      <c r="H228" s="778">
        <f ca="1">IF(ISERROR('O4 Summary by Class &amp; Accounts'!I201*H170/(H28+H32)),0,('O4 Summary by Class &amp; Accounts'!I201*H170/(H28+H32)))</f>
        <v>0</v>
      </c>
      <c r="I228" s="778">
        <f ca="1">IF(ISERROR('O4 Summary by Class &amp; Accounts'!J201*I170/(I28+I32)),0,('O4 Summary by Class &amp; Accounts'!J201*I170/(I28+I32)))</f>
        <v>0</v>
      </c>
      <c r="J228" s="778">
        <f ca="1">IF(ISERROR('O4 Summary by Class &amp; Accounts'!K201*J170/(J28+J32)),0,('O4 Summary by Class &amp; Accounts'!K201*J170/(J28+J32)))</f>
        <v>20552.615862896651</v>
      </c>
      <c r="K228" s="778">
        <f ca="1">IF(ISERROR('O4 Summary by Class &amp; Accounts'!L201*K170/(K28+K32)),0,('O4 Summary by Class &amp; Accounts'!L201*K170/(K28+K32)))</f>
        <v>1127.0416460249858</v>
      </c>
      <c r="L228" s="778">
        <f ca="1">IF(ISERROR('O4 Summary by Class &amp; Accounts'!M201*L170/(L28+L32)),0,('O4 Summary by Class &amp; Accounts'!M201*L170/(L28+L32)))</f>
        <v>872.73481307575821</v>
      </c>
      <c r="M228" s="778">
        <f ca="1">IF(ISERROR('O4 Summary by Class &amp; Accounts'!N201*M170/(M28+M32)),0,('O4 Summary by Class &amp; Accounts'!N201*M170/(M28+M32)))</f>
        <v>0</v>
      </c>
      <c r="N228" s="778">
        <f ca="1">IF(ISERROR('O4 Summary by Class &amp; Accounts'!O201*N170/(N28+N32)),0,('O4 Summary by Class &amp; Accounts'!O201*N170/(N28+N32)))</f>
        <v>0</v>
      </c>
      <c r="O228" s="778">
        <f ca="1">IF(ISERROR('O4 Summary by Class &amp; Accounts'!P201*O170/(O28+O32)),0,('O4 Summary by Class &amp; Accounts'!P201*O170/(O28+O32)))</f>
        <v>0</v>
      </c>
      <c r="P228" s="778">
        <f ca="1">IF(ISERROR('O4 Summary by Class &amp; Accounts'!Q201*P170/(P28+P32)),0,('O4 Summary by Class &amp; Accounts'!Q201*P170/(P28+P32)))</f>
        <v>0</v>
      </c>
      <c r="Q228" s="778">
        <f ca="1">IF(ISERROR('O4 Summary by Class &amp; Accounts'!R201*Q170/(Q28+Q32)),0,('O4 Summary by Class &amp; Accounts'!R201*Q170/(Q28+Q32)))</f>
        <v>0</v>
      </c>
      <c r="R228" s="778">
        <f ca="1">IF(ISERROR('O4 Summary by Class &amp; Accounts'!S201*R170/(R28+R32)),0,('O4 Summary by Class &amp; Accounts'!S201*R170/(R28+R32)))</f>
        <v>0</v>
      </c>
      <c r="S228" s="778">
        <f ca="1">IF(ISERROR('O4 Summary by Class &amp; Accounts'!T201*S170/(S28+S32)),0,('O4 Summary by Class &amp; Accounts'!T201*S170/(S28+S32)))</f>
        <v>0</v>
      </c>
      <c r="T228" s="778">
        <f ca="1">IF(ISERROR('O4 Summary by Class &amp; Accounts'!U201*T170/(T28+T32)),0,('O4 Summary by Class &amp; Accounts'!U201*T170/(T28+T32)))</f>
        <v>0</v>
      </c>
      <c r="U228" s="778">
        <f ca="1">IF(ISERROR('O4 Summary by Class &amp; Accounts'!V201*U170/(U28+U32)),0,('O4 Summary by Class &amp; Accounts'!V201*U170/(U28+U32)))</f>
        <v>0</v>
      </c>
      <c r="V228" s="778">
        <f ca="1">IF(ISERROR('O4 Summary by Class &amp; Accounts'!W201*V170/(V28+V32)),0,('O4 Summary by Class &amp; Accounts'!W201*V170/(V28+V32)))</f>
        <v>0</v>
      </c>
      <c r="W228" s="762">
        <f ca="1">IF(ISERROR('O4 Summary by Class &amp; Accounts'!X201*W170/(W28+W32)),0,('O4 Summary by Class &amp; Accounts'!X201*W170/(W28+W32)))</f>
        <v>0</v>
      </c>
      <c r="X228" s="700"/>
      <c r="Y228" s="701"/>
      <c r="Z228" s="701"/>
      <c r="AA228" s="701"/>
      <c r="AB228" s="701"/>
      <c r="AC228" s="701"/>
      <c r="AD228" s="701"/>
    </row>
    <row r="229" spans="1:30" s="84" customFormat="1" ht="12.75">
      <c r="A229" s="397"/>
      <c r="B229" s="782" t="s">
        <v>824</v>
      </c>
      <c r="C229" s="745">
        <f t="shared" si="44"/>
        <v>316212.90031666216</v>
      </c>
      <c r="D229" s="778">
        <f ca="1">IF(ISERROR('O4 Summary by Class &amp; Accounts'!E199*D170/(D28+D32)),0,('O4 Summary by Class &amp; Accounts'!E199*D170/(D28+D32)))</f>
        <v>200503.76541604334</v>
      </c>
      <c r="E229" s="778">
        <f ca="1">IF(ISERROR('O4 Summary by Class &amp; Accounts'!F199*E170/(E28+E32)),0,('O4 Summary by Class &amp; Accounts'!F199*E170/(E28+E32)))</f>
        <v>44032.517148133884</v>
      </c>
      <c r="F229" s="778">
        <f ca="1">IF(ISERROR('O4 Summary by Class &amp; Accounts'!G199*F170/(F28+F32)),0,('O4 Summary by Class &amp; Accounts'!G199*F170/(F28+F32)))</f>
        <v>4839.7989728088014</v>
      </c>
      <c r="G229" s="778">
        <f ca="1">IF(ISERROR('O4 Summary by Class &amp; Accounts'!H199*G170/(G28+G32)),0,('O4 Summary by Class &amp; Accounts'!H199*G170/(G28+G32)))</f>
        <v>0</v>
      </c>
      <c r="H229" s="778">
        <f ca="1">IF(ISERROR('O4 Summary by Class &amp; Accounts'!I199*H170/(H28+H32)),0,('O4 Summary by Class &amp; Accounts'!I199*H170/(H28+H32)))</f>
        <v>0</v>
      </c>
      <c r="I229" s="778">
        <f ca="1">IF(ISERROR('O4 Summary by Class &amp; Accounts'!J199*I170/(I28+I32)),0,('O4 Summary by Class &amp; Accounts'!J199*I170/(I28+I32)))</f>
        <v>0</v>
      </c>
      <c r="J229" s="778">
        <f ca="1">IF(ISERROR('O4 Summary by Class &amp; Accounts'!K199*J170/(J28+J32)),0,('O4 Summary by Class &amp; Accounts'!K199*J170/(J28+J32)))</f>
        <v>60910.232593677189</v>
      </c>
      <c r="K229" s="778">
        <f ca="1">IF(ISERROR('O4 Summary by Class &amp; Accounts'!L199*K170/(K28+K32)),0,('O4 Summary by Class &amp; Accounts'!L199*K170/(K28+K32)))</f>
        <v>3340.1280528028842</v>
      </c>
      <c r="L229" s="778">
        <f ca="1">IF(ISERROR('O4 Summary by Class &amp; Accounts'!M199*L170/(L28+L32)),0,('O4 Summary by Class &amp; Accounts'!M199*L170/(L28+L32)))</f>
        <v>2586.4581331960794</v>
      </c>
      <c r="M229" s="778">
        <f ca="1">IF(ISERROR('O4 Summary by Class &amp; Accounts'!N199*M170/(M28+M32)),0,('O4 Summary by Class &amp; Accounts'!N199*M170/(M28+M32)))</f>
        <v>0</v>
      </c>
      <c r="N229" s="778">
        <f ca="1">IF(ISERROR('O4 Summary by Class &amp; Accounts'!O199*N170/(N28+N32)),0,('O4 Summary by Class &amp; Accounts'!O199*N170/(N28+N32)))</f>
        <v>0</v>
      </c>
      <c r="O229" s="778">
        <f ca="1">IF(ISERROR('O4 Summary by Class &amp; Accounts'!P199*O170/(O28+O32)),0,('O4 Summary by Class &amp; Accounts'!P199*O170/(O28+O32)))</f>
        <v>0</v>
      </c>
      <c r="P229" s="778">
        <f ca="1">IF(ISERROR('O4 Summary by Class &amp; Accounts'!Q199*P170/(P28+P32)),0,('O4 Summary by Class &amp; Accounts'!Q199*P170/(P28+P32)))</f>
        <v>0</v>
      </c>
      <c r="Q229" s="778">
        <f ca="1">IF(ISERROR('O4 Summary by Class &amp; Accounts'!R199*Q170/(Q28+Q32)),0,('O4 Summary by Class &amp; Accounts'!R199*Q170/(Q28+Q32)))</f>
        <v>0</v>
      </c>
      <c r="R229" s="778">
        <f ca="1">IF(ISERROR('O4 Summary by Class &amp; Accounts'!S199*R170/(R28+R32)),0,('O4 Summary by Class &amp; Accounts'!S199*R170/(R28+R32)))</f>
        <v>0</v>
      </c>
      <c r="S229" s="778">
        <f ca="1">IF(ISERROR('O4 Summary by Class &amp; Accounts'!T199*S170/(S28+S32)),0,('O4 Summary by Class &amp; Accounts'!T199*S170/(S28+S32)))</f>
        <v>0</v>
      </c>
      <c r="T229" s="778">
        <f ca="1">IF(ISERROR('O4 Summary by Class &amp; Accounts'!U199*T170/(T28+T32)),0,('O4 Summary by Class &amp; Accounts'!U199*T170/(T28+T32)))</f>
        <v>0</v>
      </c>
      <c r="U229" s="778">
        <f ca="1">IF(ISERROR('O4 Summary by Class &amp; Accounts'!V199*U170/(U28+U32)),0,('O4 Summary by Class &amp; Accounts'!V199*U170/(U28+U32)))</f>
        <v>0</v>
      </c>
      <c r="V229" s="778">
        <f ca="1">IF(ISERROR('O4 Summary by Class &amp; Accounts'!W199*V170/(V28+V32)),0,('O4 Summary by Class &amp; Accounts'!W199*V170/(V28+V32)))</f>
        <v>0</v>
      </c>
      <c r="W229" s="762">
        <f ca="1">IF(ISERROR('O4 Summary by Class &amp; Accounts'!X199*W170/(W28+W32)),0,('O4 Summary by Class &amp; Accounts'!X199*W170/(W28+W32)))</f>
        <v>0</v>
      </c>
      <c r="X229" s="700"/>
      <c r="Y229" s="701"/>
      <c r="Z229" s="701"/>
      <c r="AA229" s="701"/>
      <c r="AB229" s="701"/>
      <c r="AC229" s="701"/>
      <c r="AD229" s="701"/>
    </row>
    <row r="230" spans="1:30" s="84" customFormat="1" ht="12.75">
      <c r="A230" s="397"/>
      <c r="B230" s="782" t="s">
        <v>825</v>
      </c>
      <c r="C230" s="745">
        <f t="shared" si="44"/>
        <v>234495.75267847988</v>
      </c>
      <c r="D230" s="778">
        <f ca="1">IF(ISERROR('O1 Revenue to cost|RR'!D33*D170/(D28+D32)),0,('O1 Revenue to cost|RR'!D33*D170/(D28+D32)))</f>
        <v>148688.68834579602</v>
      </c>
      <c r="E230" s="778">
        <f ca="1">IF(ISERROR('O1 Revenue to cost|RR'!E33*E170/(E28+E32)),0,('O1 Revenue to cost|RR'!E33*E170/(E28+E32)))</f>
        <v>32653.437733373998</v>
      </c>
      <c r="F230" s="778">
        <f ca="1">IF(ISERROR('O1 Revenue to cost|RR'!F33*F170/(F28+F32)),0,('O1 Revenue to cost|RR'!F33*F170/(F28+F32)))</f>
        <v>3589.0765424333076</v>
      </c>
      <c r="G230" s="778">
        <f ca="1">IF(ISERROR('O1 Revenue to cost|RR'!G33*G170/(G28+G32)),0,('O1 Revenue to cost|RR'!G33*G170/(G28+G32)))</f>
        <v>0</v>
      </c>
      <c r="H230" s="778">
        <f ca="1">IF(ISERROR('O1 Revenue to cost|RR'!H33*H170/(H28+H32)),0,('O1 Revenue to cost|RR'!H33*H170/(H28+H32)))</f>
        <v>0</v>
      </c>
      <c r="I230" s="778">
        <f ca="1">IF(ISERROR('O1 Revenue to cost|RR'!I33*I170/(I28+I32)),0,('O1 Revenue to cost|RR'!I33*I170/(I28+I32)))</f>
        <v>0</v>
      </c>
      <c r="J230" s="778">
        <f ca="1">IF(ISERROR('O1 Revenue to cost|RR'!J33*J170/(J28+J32)),0,('O1 Revenue to cost|RR'!J33*J170/(J28+J32)))</f>
        <v>45169.538698680939</v>
      </c>
      <c r="K230" s="778">
        <f ca="1">IF(ISERROR('O1 Revenue to cost|RR'!K33*K170/(K28+K32)),0,('O1 Revenue to cost|RR'!K33*K170/(K28+K32)))</f>
        <v>2476.9572683472406</v>
      </c>
      <c r="L230" s="778">
        <f ca="1">IF(ISERROR('O1 Revenue to cost|RR'!L33*L170/(L28+L32)),0,('O1 Revenue to cost|RR'!L33*L170/(L28+L32)))</f>
        <v>1918.0540898483757</v>
      </c>
      <c r="M230" s="778">
        <f ca="1">IF(ISERROR('O1 Revenue to cost|RR'!M33*M170/(M28+M32)),0,('O1 Revenue to cost|RR'!M33*M170/(M28+M32)))</f>
        <v>0</v>
      </c>
      <c r="N230" s="778">
        <f ca="1">IF(ISERROR('O1 Revenue to cost|RR'!N33*N170/(N28+N32)),0,('O1 Revenue to cost|RR'!N33*N170/(N28+N32)))</f>
        <v>0</v>
      </c>
      <c r="O230" s="778">
        <f ca="1">IF(ISERROR('O1 Revenue to cost|RR'!O33*O170/(O28+O32)),0,('O1 Revenue to cost|RR'!O33*O170/(O28+O32)))</f>
        <v>0</v>
      </c>
      <c r="P230" s="778">
        <f ca="1">IF(ISERROR('O1 Revenue to cost|RR'!P33*P170/(P28+P32)),0,('O1 Revenue to cost|RR'!P33*P170/(P28+P32)))</f>
        <v>0</v>
      </c>
      <c r="Q230" s="778">
        <f ca="1">IF(ISERROR('O1 Revenue to cost|RR'!Q33*Q170/(Q28+Q32)),0,('O1 Revenue to cost|RR'!Q33*Q170/(Q28+Q32)))</f>
        <v>0</v>
      </c>
      <c r="R230" s="778">
        <f ca="1">IF(ISERROR('O1 Revenue to cost|RR'!R33*R170/(R28+R32)),0,('O1 Revenue to cost|RR'!R33*R170/(R28+R32)))</f>
        <v>0</v>
      </c>
      <c r="S230" s="778">
        <f ca="1">IF(ISERROR('O1 Revenue to cost|RR'!S33*S170/(S28+S32)),0,('O1 Revenue to cost|RR'!S33*S170/(S28+S32)))</f>
        <v>0</v>
      </c>
      <c r="T230" s="778">
        <f ca="1">IF(ISERROR('O1 Revenue to cost|RR'!T33*T170/(T28+T32)),0,('O1 Revenue to cost|RR'!T33*T170/(T28+T32)))</f>
        <v>0</v>
      </c>
      <c r="U230" s="778">
        <f ca="1">IF(ISERROR('O1 Revenue to cost|RR'!U33*U170/(U28+U32)),0,('O1 Revenue to cost|RR'!U33*U170/(U28+U32)))</f>
        <v>0</v>
      </c>
      <c r="V230" s="778">
        <f ca="1">IF(ISERROR('O1 Revenue to cost|RR'!V33*V170/(V28+V32)),0,('O1 Revenue to cost|RR'!V33*V170/(V28+V32)))</f>
        <v>0</v>
      </c>
      <c r="W230" s="762">
        <f ca="1">IF(ISERROR('O1 Revenue to cost|RR'!W33*W170/(W28+W32)),0,('O1 Revenue to cost|RR'!W33*W170/(W28+W32)))</f>
        <v>0</v>
      </c>
      <c r="X230" s="700"/>
      <c r="Y230" s="701"/>
      <c r="Z230" s="701"/>
      <c r="AA230" s="701"/>
      <c r="AB230" s="701"/>
      <c r="AC230" s="701"/>
      <c r="AD230" s="701"/>
    </row>
    <row r="231" spans="1:30" s="84" customFormat="1" ht="12.75">
      <c r="A231" s="397"/>
      <c r="B231" s="782"/>
      <c r="C231" s="745"/>
      <c r="D231" s="778"/>
      <c r="E231" s="778"/>
      <c r="F231" s="778"/>
      <c r="G231" s="778"/>
      <c r="H231" s="778"/>
      <c r="I231" s="778"/>
      <c r="J231" s="778"/>
      <c r="K231" s="778"/>
      <c r="L231" s="778"/>
      <c r="M231" s="778"/>
      <c r="N231" s="778"/>
      <c r="O231" s="778"/>
      <c r="P231" s="778"/>
      <c r="Q231" s="778"/>
      <c r="R231" s="778"/>
      <c r="S231" s="778"/>
      <c r="T231" s="778"/>
      <c r="U231" s="778"/>
      <c r="V231" s="778"/>
      <c r="W231" s="762"/>
      <c r="X231" s="700"/>
      <c r="Y231" s="701"/>
      <c r="Z231" s="701"/>
      <c r="AA231" s="701"/>
      <c r="AB231" s="701"/>
      <c r="AC231" s="701"/>
      <c r="AD231" s="701"/>
    </row>
    <row r="232" spans="1:30" s="84" customFormat="1" ht="12.75">
      <c r="A232" s="397"/>
      <c r="B232" s="782" t="s">
        <v>611</v>
      </c>
      <c r="C232" s="745">
        <f t="shared" si="44"/>
        <v>50598.635832682783</v>
      </c>
      <c r="D232" s="778">
        <f ca="1">'O2.1 Line Tran PLCC Adj'!D27</f>
        <v>44091.366280656017</v>
      </c>
      <c r="E232" s="778">
        <f ca="1">'O2.1 Line Tran PLCC Adj'!E27</f>
        <v>5373.9527688302906</v>
      </c>
      <c r="F232" s="778">
        <f ca="1">'O2.1 Line Tran PLCC Adj'!F27</f>
        <v>518.09927299759954</v>
      </c>
      <c r="G232" s="778">
        <f ca="1">'O2.1 Line Tran PLCC Adj'!G27</f>
        <v>0</v>
      </c>
      <c r="H232" s="778">
        <f ca="1">'O2.1 Line Tran PLCC Adj'!H27</f>
        <v>0</v>
      </c>
      <c r="I232" s="778">
        <f ca="1">'O2.1 Line Tran PLCC Adj'!I27</f>
        <v>0</v>
      </c>
      <c r="J232" s="778">
        <f ca="1">'O2.1 Line Tran PLCC Adj'!J27</f>
        <v>0</v>
      </c>
      <c r="K232" s="778">
        <f ca="1">'O2.1 Line Tran PLCC Adj'!K27</f>
        <v>0</v>
      </c>
      <c r="L232" s="778">
        <f ca="1">'O2.1 Line Tran PLCC Adj'!L27</f>
        <v>615.2175101988779</v>
      </c>
      <c r="M232" s="778">
        <f ca="1">'O2.1 Line Tran PLCC Adj'!M27</f>
        <v>0</v>
      </c>
      <c r="N232" s="778">
        <f ca="1">'O2.1 Line Tran PLCC Adj'!N27</f>
        <v>0</v>
      </c>
      <c r="O232" s="778">
        <f ca="1">'O2.1 Line Tran PLCC Adj'!O27</f>
        <v>0</v>
      </c>
      <c r="P232" s="778">
        <f ca="1">'O2.1 Line Tran PLCC Adj'!P27</f>
        <v>0</v>
      </c>
      <c r="Q232" s="778">
        <f ca="1">'O2.1 Line Tran PLCC Adj'!Q27</f>
        <v>0</v>
      </c>
      <c r="R232" s="778">
        <f ca="1">'O2.1 Line Tran PLCC Adj'!R27</f>
        <v>0</v>
      </c>
      <c r="S232" s="778">
        <f ca="1">'O2.1 Line Tran PLCC Adj'!S27</f>
        <v>0</v>
      </c>
      <c r="T232" s="778">
        <f ca="1">'O2.1 Line Tran PLCC Adj'!T27</f>
        <v>0</v>
      </c>
      <c r="U232" s="778">
        <f ca="1">'O2.1 Line Tran PLCC Adj'!U27</f>
        <v>0</v>
      </c>
      <c r="V232" s="778">
        <f ca="1">'O2.1 Line Tran PLCC Adj'!V27</f>
        <v>0</v>
      </c>
      <c r="W232" s="762">
        <f ca="1">'O2.1 Line Tran PLCC Adj'!W27</f>
        <v>0</v>
      </c>
      <c r="X232" s="700"/>
      <c r="Y232" s="701"/>
      <c r="Z232" s="701"/>
      <c r="AA232" s="701"/>
      <c r="AB232" s="701"/>
      <c r="AC232" s="701"/>
      <c r="AD232" s="701"/>
    </row>
    <row r="233" spans="1:30" s="84" customFormat="1" ht="12.75">
      <c r="A233" s="397"/>
      <c r="B233" s="782" t="s">
        <v>612</v>
      </c>
      <c r="C233" s="745">
        <f t="shared" si="44"/>
        <v>195647.96641263607</v>
      </c>
      <c r="D233" s="778">
        <f ca="1">'O2.2 Primary Cost PLCC Adj'!D30</f>
        <v>171528.78893865211</v>
      </c>
      <c r="E233" s="778">
        <f ca="1">'O2.2 Primary Cost PLCC Adj'!E30</f>
        <v>19807.774724049195</v>
      </c>
      <c r="F233" s="778">
        <f ca="1">'O2.2 Primary Cost PLCC Adj'!F30</f>
        <v>2007.8953842698352</v>
      </c>
      <c r="G233" s="778">
        <f ca="1">'O2.2 Primary Cost PLCC Adj'!G30</f>
        <v>0</v>
      </c>
      <c r="H233" s="778">
        <f ca="1">'O2.2 Primary Cost PLCC Adj'!H30</f>
        <v>0</v>
      </c>
      <c r="I233" s="778">
        <f ca="1">'O2.2 Primary Cost PLCC Adj'!I30</f>
        <v>0</v>
      </c>
      <c r="J233" s="778">
        <f ca="1">'O2.2 Primary Cost PLCC Adj'!J30</f>
        <v>0</v>
      </c>
      <c r="K233" s="778">
        <f ca="1">'O2.2 Primary Cost PLCC Adj'!K30</f>
        <v>0</v>
      </c>
      <c r="L233" s="778">
        <f ca="1">'O2.2 Primary Cost PLCC Adj'!L30</f>
        <v>2303.5073656649383</v>
      </c>
      <c r="M233" s="778">
        <f ca="1">'O2.2 Primary Cost PLCC Adj'!M30</f>
        <v>0</v>
      </c>
      <c r="N233" s="778">
        <f ca="1">'O2.2 Primary Cost PLCC Adj'!N30</f>
        <v>0</v>
      </c>
      <c r="O233" s="778">
        <f ca="1">'O2.2 Primary Cost PLCC Adj'!O30</f>
        <v>0</v>
      </c>
      <c r="P233" s="778">
        <f ca="1">'O2.2 Primary Cost PLCC Adj'!P30</f>
        <v>0</v>
      </c>
      <c r="Q233" s="778">
        <f ca="1">'O2.2 Primary Cost PLCC Adj'!Q30</f>
        <v>0</v>
      </c>
      <c r="R233" s="778">
        <f ca="1">'O2.2 Primary Cost PLCC Adj'!R30</f>
        <v>0</v>
      </c>
      <c r="S233" s="778">
        <f ca="1">'O2.2 Primary Cost PLCC Adj'!S30</f>
        <v>0</v>
      </c>
      <c r="T233" s="778">
        <f ca="1">'O2.2 Primary Cost PLCC Adj'!T30</f>
        <v>0</v>
      </c>
      <c r="U233" s="778">
        <f ca="1">'O2.2 Primary Cost PLCC Adj'!U30</f>
        <v>0</v>
      </c>
      <c r="V233" s="778">
        <f ca="1">'O2.2 Primary Cost PLCC Adj'!V30</f>
        <v>0</v>
      </c>
      <c r="W233" s="762">
        <f ca="1">'O2.2 Primary Cost PLCC Adj'!W30</f>
        <v>0</v>
      </c>
      <c r="X233" s="700"/>
      <c r="Y233" s="701"/>
      <c r="Z233" s="701"/>
      <c r="AA233" s="701"/>
      <c r="AB233" s="701"/>
      <c r="AC233" s="701"/>
      <c r="AD233" s="701"/>
    </row>
    <row r="234" spans="1:30" s="84" customFormat="1" ht="12.75">
      <c r="A234" s="397"/>
      <c r="B234" s="782" t="s">
        <v>613</v>
      </c>
      <c r="C234" s="745">
        <f t="shared" si="44"/>
        <v>112855.74190890398</v>
      </c>
      <c r="D234" s="778">
        <f ca="1">'O2.3 Secondary Cost PLCC Adj'!D30</f>
        <v>99003.734555078205</v>
      </c>
      <c r="E234" s="778">
        <f ca="1">'O2.3 Secondary Cost PLCC Adj'!E30</f>
        <v>10673.335360082496</v>
      </c>
      <c r="F234" s="778">
        <f ca="1">'O2.3 Secondary Cost PLCC Adj'!F30</f>
        <v>1052.4908839963164</v>
      </c>
      <c r="G234" s="778">
        <f ca="1">'O2.3 Secondary Cost PLCC Adj'!G30</f>
        <v>0</v>
      </c>
      <c r="H234" s="778">
        <f ca="1">'O2.3 Secondary Cost PLCC Adj'!H30</f>
        <v>0</v>
      </c>
      <c r="I234" s="778">
        <f ca="1">'O2.3 Secondary Cost PLCC Adj'!I30</f>
        <v>0</v>
      </c>
      <c r="J234" s="778">
        <f ca="1">'O2.3 Secondary Cost PLCC Adj'!J30</f>
        <v>0</v>
      </c>
      <c r="K234" s="778">
        <f ca="1">'O2.3 Secondary Cost PLCC Adj'!K30</f>
        <v>0</v>
      </c>
      <c r="L234" s="778">
        <f ca="1">'O2.3 Secondary Cost PLCC Adj'!L30</f>
        <v>2126.181109746964</v>
      </c>
      <c r="M234" s="778">
        <f ca="1">'O2.3 Secondary Cost PLCC Adj'!M30</f>
        <v>0</v>
      </c>
      <c r="N234" s="778">
        <f ca="1">'O2.3 Secondary Cost PLCC Adj'!N30</f>
        <v>0</v>
      </c>
      <c r="O234" s="778">
        <f ca="1">'O2.3 Secondary Cost PLCC Adj'!O30</f>
        <v>0</v>
      </c>
      <c r="P234" s="778">
        <f ca="1">'O2.3 Secondary Cost PLCC Adj'!P30</f>
        <v>0</v>
      </c>
      <c r="Q234" s="778">
        <f ca="1">'O2.3 Secondary Cost PLCC Adj'!Q30</f>
        <v>0</v>
      </c>
      <c r="R234" s="778">
        <f ca="1">'O2.3 Secondary Cost PLCC Adj'!R30</f>
        <v>0</v>
      </c>
      <c r="S234" s="778">
        <f ca="1">'O2.3 Secondary Cost PLCC Adj'!S30</f>
        <v>0</v>
      </c>
      <c r="T234" s="778">
        <f ca="1">'O2.3 Secondary Cost PLCC Adj'!T30</f>
        <v>0</v>
      </c>
      <c r="U234" s="778">
        <f ca="1">'O2.3 Secondary Cost PLCC Adj'!U30</f>
        <v>0</v>
      </c>
      <c r="V234" s="778">
        <f ca="1">'O2.3 Secondary Cost PLCC Adj'!V30</f>
        <v>0</v>
      </c>
      <c r="W234" s="762">
        <f ca="1">'O2.3 Secondary Cost PLCC Adj'!W30</f>
        <v>0</v>
      </c>
      <c r="X234" s="700"/>
      <c r="Y234" s="701"/>
      <c r="Z234" s="701"/>
      <c r="AA234" s="701"/>
      <c r="AB234" s="701"/>
      <c r="AC234" s="701"/>
      <c r="AD234" s="701"/>
    </row>
    <row r="235" spans="1:30" ht="12.75">
      <c r="A235" s="780"/>
      <c r="B235" s="781"/>
      <c r="C235" s="751"/>
      <c r="D235" s="747"/>
      <c r="E235" s="747"/>
      <c r="F235" s="747"/>
      <c r="G235" s="747"/>
      <c r="H235" s="747"/>
      <c r="I235" s="747"/>
      <c r="J235" s="747"/>
      <c r="K235" s="747"/>
      <c r="L235" s="747"/>
      <c r="M235" s="747"/>
      <c r="N235" s="747"/>
      <c r="O235" s="747"/>
      <c r="P235" s="747"/>
      <c r="Q235" s="747"/>
      <c r="R235" s="747"/>
      <c r="S235" s="747"/>
      <c r="T235" s="747"/>
      <c r="U235" s="747"/>
      <c r="V235" s="747"/>
      <c r="W235" s="748"/>
    </row>
    <row r="236" spans="1:30" s="704" customFormat="1" ht="13.5" thickBot="1">
      <c r="A236" s="785"/>
      <c r="B236" s="1008" t="s">
        <v>76</v>
      </c>
      <c r="C236" s="1009">
        <f t="shared" si="44"/>
        <v>2815645.0811612559</v>
      </c>
      <c r="D236" s="1010">
        <f>SUM(D223:D230) +D180 - D232-D233-D234</f>
        <v>1838710.7856550163</v>
      </c>
      <c r="E236" s="1010">
        <f t="shared" ref="E236:W236" si="47">SUM(E223:E230) +E180 - E232-E233-E234</f>
        <v>413019.94683231082</v>
      </c>
      <c r="F236" s="1010">
        <f t="shared" si="47"/>
        <v>116541.11108973913</v>
      </c>
      <c r="G236" s="1010">
        <f t="shared" si="47"/>
        <v>0</v>
      </c>
      <c r="H236" s="1010">
        <f t="shared" si="47"/>
        <v>0</v>
      </c>
      <c r="I236" s="1010">
        <f t="shared" si="47"/>
        <v>0</v>
      </c>
      <c r="J236" s="1010">
        <f t="shared" si="47"/>
        <v>411133.34996921261</v>
      </c>
      <c r="K236" s="1010">
        <f t="shared" si="47"/>
        <v>23402.72109493563</v>
      </c>
      <c r="L236" s="1010">
        <f t="shared" si="47"/>
        <v>12837.166520042025</v>
      </c>
      <c r="M236" s="1010">
        <f t="shared" si="47"/>
        <v>0</v>
      </c>
      <c r="N236" s="1010">
        <f t="shared" si="47"/>
        <v>0</v>
      </c>
      <c r="O236" s="1010">
        <f t="shared" si="47"/>
        <v>0</v>
      </c>
      <c r="P236" s="1010">
        <f t="shared" si="47"/>
        <v>0</v>
      </c>
      <c r="Q236" s="1010">
        <f t="shared" si="47"/>
        <v>0</v>
      </c>
      <c r="R236" s="1010">
        <f t="shared" si="47"/>
        <v>0</v>
      </c>
      <c r="S236" s="1010">
        <f t="shared" si="47"/>
        <v>0</v>
      </c>
      <c r="T236" s="1010">
        <f t="shared" si="47"/>
        <v>0</v>
      </c>
      <c r="U236" s="1010">
        <f t="shared" si="47"/>
        <v>0</v>
      </c>
      <c r="V236" s="1010">
        <f t="shared" si="47"/>
        <v>0</v>
      </c>
      <c r="W236" s="1011">
        <f t="shared" si="47"/>
        <v>0</v>
      </c>
      <c r="X236" s="705"/>
      <c r="Y236" s="706"/>
      <c r="Z236" s="706"/>
      <c r="AA236" s="706"/>
      <c r="AB236" s="706"/>
      <c r="AC236" s="706"/>
      <c r="AD236" s="706"/>
    </row>
    <row r="237" spans="1:30" ht="12" thickTop="1">
      <c r="D237" s="689"/>
      <c r="E237" s="688"/>
    </row>
    <row r="238" spans="1:30">
      <c r="D238" s="689"/>
      <c r="E238" s="688"/>
    </row>
    <row r="239" spans="1:30" s="2082" customFormat="1">
      <c r="A239" s="2076"/>
      <c r="B239" s="2077"/>
      <c r="C239" s="2078"/>
      <c r="D239" s="2079"/>
      <c r="E239" s="2080"/>
      <c r="F239" s="2080"/>
      <c r="G239" s="2080"/>
      <c r="H239" s="2079"/>
      <c r="I239" s="2080"/>
      <c r="J239" s="2080"/>
      <c r="K239" s="2080"/>
      <c r="L239" s="2080"/>
      <c r="M239" s="2080"/>
      <c r="N239" s="2080"/>
      <c r="O239" s="2080"/>
      <c r="P239" s="2080"/>
      <c r="Q239" s="2080"/>
      <c r="R239" s="2080"/>
      <c r="S239" s="2080"/>
      <c r="T239" s="2080"/>
      <c r="U239" s="2080"/>
      <c r="V239" s="2080"/>
      <c r="W239" s="2080"/>
      <c r="X239" s="2078"/>
      <c r="Y239" s="2081"/>
      <c r="Z239" s="2081"/>
      <c r="AA239" s="2081"/>
      <c r="AB239" s="2081"/>
      <c r="AC239" s="2081"/>
      <c r="AD239" s="2081"/>
    </row>
    <row r="240" spans="1:30" ht="15.75">
      <c r="A240" s="2337" t="s">
        <v>121</v>
      </c>
      <c r="B240" s="2337"/>
      <c r="C240" s="2337"/>
    </row>
    <row r="241" spans="1:30" s="2082" customFormat="1">
      <c r="A241" s="2076"/>
      <c r="B241" s="2077"/>
      <c r="C241" s="2078"/>
      <c r="D241" s="2079"/>
      <c r="E241" s="2080"/>
      <c r="F241" s="2080"/>
      <c r="G241" s="2080"/>
      <c r="H241" s="2079"/>
      <c r="I241" s="2080"/>
      <c r="J241" s="2080"/>
      <c r="K241" s="2080"/>
      <c r="L241" s="2080"/>
      <c r="M241" s="2080"/>
      <c r="N241" s="2080"/>
      <c r="O241" s="2080"/>
      <c r="P241" s="2080"/>
      <c r="Q241" s="2080"/>
      <c r="R241" s="2080"/>
      <c r="S241" s="2080"/>
      <c r="T241" s="2080"/>
      <c r="U241" s="2080"/>
      <c r="V241" s="2080"/>
      <c r="W241" s="2080"/>
      <c r="X241" s="2078"/>
      <c r="Y241" s="2081"/>
      <c r="Z241" s="2081"/>
      <c r="AA241" s="2081"/>
      <c r="AB241" s="2081"/>
      <c r="AC241" s="2081"/>
      <c r="AD241" s="2081"/>
    </row>
    <row r="242" spans="1:30" ht="23.25">
      <c r="A242" s="2335" t="s">
        <v>776</v>
      </c>
      <c r="B242" s="2335"/>
    </row>
    <row r="243" spans="1:30" ht="15">
      <c r="A243" s="816" t="s">
        <v>1171</v>
      </c>
      <c r="B243" s="816"/>
    </row>
    <row r="244" spans="1:30" ht="15">
      <c r="A244" s="2332"/>
      <c r="B244" s="2332"/>
    </row>
    <row r="245" spans="1:30" ht="12.75">
      <c r="A245" s="727"/>
      <c r="B245" s="727"/>
    </row>
    <row r="246" spans="1:30" ht="38.25">
      <c r="A246" s="2024"/>
      <c r="B246" s="817" t="s">
        <v>1372</v>
      </c>
      <c r="C246" s="2039" t="str">
        <f>C43</f>
        <v>Total</v>
      </c>
      <c r="D246" s="2039" t="str">
        <f t="shared" ref="D246:W246" si="48">D43</f>
        <v>Residential</v>
      </c>
      <c r="E246" s="2039" t="str">
        <f t="shared" si="48"/>
        <v>GS &lt;50</v>
      </c>
      <c r="F246" s="2039" t="str">
        <f t="shared" si="48"/>
        <v>GS&gt;50-Regular</v>
      </c>
      <c r="G246" s="2039" t="str">
        <f t="shared" si="48"/>
        <v>GS&gt; 50-TOU</v>
      </c>
      <c r="H246" s="2039" t="str">
        <f t="shared" si="48"/>
        <v>GS &gt;50-Intermediate</v>
      </c>
      <c r="I246" s="2039" t="str">
        <f t="shared" si="48"/>
        <v>Large Use &gt;5MW</v>
      </c>
      <c r="J246" s="2039" t="str">
        <f t="shared" si="48"/>
        <v>Street Light</v>
      </c>
      <c r="K246" s="2039" t="str">
        <f t="shared" si="48"/>
        <v>Sentinel</v>
      </c>
      <c r="L246" s="2039" t="str">
        <f t="shared" si="48"/>
        <v>Unmetered Scattered Load</v>
      </c>
      <c r="M246" s="2039" t="str">
        <f t="shared" si="48"/>
        <v>Embedded Distributor</v>
      </c>
      <c r="N246" s="2039" t="str">
        <f t="shared" si="48"/>
        <v>Back-up/Standby Power</v>
      </c>
      <c r="O246" s="2039" t="str">
        <f t="shared" si="48"/>
        <v>Rate Class 1</v>
      </c>
      <c r="P246" s="2039" t="str">
        <f t="shared" si="48"/>
        <v>Rate class 2</v>
      </c>
      <c r="Q246" s="2039" t="str">
        <f t="shared" si="48"/>
        <v>Rate class 3</v>
      </c>
      <c r="R246" s="2039" t="str">
        <f t="shared" si="48"/>
        <v>Rate class 4</v>
      </c>
      <c r="S246" s="2039" t="str">
        <f t="shared" si="48"/>
        <v>Rate class 5</v>
      </c>
      <c r="T246" s="2039" t="str">
        <f t="shared" si="48"/>
        <v>Rate class 6</v>
      </c>
      <c r="U246" s="2039" t="str">
        <f t="shared" si="48"/>
        <v>Rate class 7</v>
      </c>
      <c r="V246" s="2039" t="str">
        <f t="shared" si="48"/>
        <v>Rate class 8</v>
      </c>
      <c r="W246" s="2039" t="str">
        <f t="shared" si="48"/>
        <v>Rate class 9</v>
      </c>
    </row>
    <row r="247" spans="1:30" ht="12.75">
      <c r="A247" s="743"/>
      <c r="B247" s="744" t="s">
        <v>1391</v>
      </c>
      <c r="C247" s="2028"/>
    </row>
    <row r="248" spans="1:30" ht="12.75">
      <c r="A248" s="749"/>
      <c r="B248" s="1223" t="s">
        <v>87</v>
      </c>
      <c r="C248" s="2034">
        <f>C45</f>
        <v>1635500.0000000002</v>
      </c>
      <c r="D248" s="2034">
        <f t="shared" ref="D248:W248" si="49">D45</f>
        <v>574119.27233920444</v>
      </c>
      <c r="E248" s="2034">
        <f t="shared" si="49"/>
        <v>982630.22767992248</v>
      </c>
      <c r="F248" s="2034">
        <f t="shared" si="49"/>
        <v>78750.49998087321</v>
      </c>
      <c r="G248" s="2034">
        <f t="shared" si="49"/>
        <v>0</v>
      </c>
      <c r="H248" s="2034">
        <f t="shared" si="49"/>
        <v>0</v>
      </c>
      <c r="I248" s="2034">
        <f t="shared" si="49"/>
        <v>0</v>
      </c>
      <c r="J248" s="2034">
        <f t="shared" si="49"/>
        <v>0</v>
      </c>
      <c r="K248" s="2034">
        <f t="shared" si="49"/>
        <v>0</v>
      </c>
      <c r="L248" s="2034">
        <f t="shared" si="49"/>
        <v>0</v>
      </c>
      <c r="M248" s="2034">
        <f t="shared" si="49"/>
        <v>0</v>
      </c>
      <c r="N248" s="2034">
        <f t="shared" si="49"/>
        <v>0</v>
      </c>
      <c r="O248" s="2034">
        <f t="shared" si="49"/>
        <v>0</v>
      </c>
      <c r="P248" s="2034">
        <f t="shared" si="49"/>
        <v>0</v>
      </c>
      <c r="Q248" s="2034">
        <f t="shared" si="49"/>
        <v>0</v>
      </c>
      <c r="R248" s="2034">
        <f t="shared" si="49"/>
        <v>0</v>
      </c>
      <c r="S248" s="2034">
        <f t="shared" si="49"/>
        <v>0</v>
      </c>
      <c r="T248" s="2034">
        <f t="shared" si="49"/>
        <v>0</v>
      </c>
      <c r="U248" s="2034">
        <f t="shared" si="49"/>
        <v>0</v>
      </c>
      <c r="V248" s="2034">
        <f t="shared" si="49"/>
        <v>0</v>
      </c>
      <c r="W248" s="2034">
        <f t="shared" si="49"/>
        <v>0</v>
      </c>
      <c r="X248" s="2040"/>
    </row>
    <row r="249" spans="1:30" ht="12.75">
      <c r="A249" s="752"/>
      <c r="B249" s="753"/>
      <c r="C249" s="2030"/>
      <c r="D249" s="2030"/>
      <c r="E249" s="2030"/>
      <c r="F249" s="2030"/>
      <c r="G249" s="2030"/>
      <c r="H249" s="2030"/>
      <c r="I249" s="2030"/>
      <c r="J249" s="2030"/>
      <c r="K249" s="2030"/>
      <c r="L249" s="2030"/>
      <c r="M249" s="2030"/>
      <c r="N249" s="2030"/>
      <c r="O249" s="2030"/>
      <c r="P249" s="2030"/>
      <c r="Q249" s="2030"/>
      <c r="R249" s="2030"/>
      <c r="S249" s="2030"/>
      <c r="T249" s="2030"/>
      <c r="U249" s="2030"/>
      <c r="V249" s="2030"/>
      <c r="W249" s="2030"/>
      <c r="X249" s="2041"/>
    </row>
    <row r="250" spans="1:30" ht="12.75">
      <c r="A250" s="749"/>
      <c r="B250" s="744" t="s">
        <v>338</v>
      </c>
      <c r="C250" s="2030"/>
      <c r="D250" s="2030"/>
      <c r="E250" s="2030"/>
      <c r="F250" s="2030"/>
      <c r="G250" s="2030"/>
      <c r="H250" s="2030"/>
      <c r="I250" s="2030"/>
      <c r="J250" s="2030"/>
      <c r="K250" s="2030"/>
      <c r="L250" s="2030"/>
      <c r="M250" s="2030"/>
      <c r="N250" s="2030"/>
      <c r="O250" s="2030"/>
      <c r="P250" s="2030"/>
      <c r="Q250" s="2030"/>
      <c r="R250" s="2030"/>
      <c r="S250" s="2030"/>
      <c r="T250" s="2030"/>
      <c r="U250" s="2030"/>
      <c r="V250" s="2030"/>
      <c r="W250" s="2030"/>
      <c r="X250" s="2041"/>
    </row>
    <row r="251" spans="1:30" ht="25.5">
      <c r="A251" s="749"/>
      <c r="B251" s="750" t="s">
        <v>163</v>
      </c>
      <c r="C251" s="2030">
        <f>C48</f>
        <v>-1112500</v>
      </c>
      <c r="D251" s="2030">
        <f t="shared" ref="D251:W251" si="50">D48</f>
        <v>-390527.47812740132</v>
      </c>
      <c r="E251" s="2030">
        <f t="shared" si="50"/>
        <v>-668404.84762697271</v>
      </c>
      <c r="F251" s="2030">
        <f t="shared" si="50"/>
        <v>-53567.674245626084</v>
      </c>
      <c r="G251" s="2030">
        <f t="shared" si="50"/>
        <v>0</v>
      </c>
      <c r="H251" s="2030">
        <f t="shared" si="50"/>
        <v>0</v>
      </c>
      <c r="I251" s="2030">
        <f t="shared" si="50"/>
        <v>0</v>
      </c>
      <c r="J251" s="2030">
        <f t="shared" si="50"/>
        <v>0</v>
      </c>
      <c r="K251" s="2030">
        <f t="shared" si="50"/>
        <v>0</v>
      </c>
      <c r="L251" s="2030">
        <f t="shared" si="50"/>
        <v>0</v>
      </c>
      <c r="M251" s="2030">
        <f t="shared" si="50"/>
        <v>0</v>
      </c>
      <c r="N251" s="2030">
        <f t="shared" si="50"/>
        <v>0</v>
      </c>
      <c r="O251" s="2030">
        <f t="shared" si="50"/>
        <v>0</v>
      </c>
      <c r="P251" s="2030">
        <f t="shared" si="50"/>
        <v>0</v>
      </c>
      <c r="Q251" s="2030">
        <f t="shared" si="50"/>
        <v>0</v>
      </c>
      <c r="R251" s="2030">
        <f t="shared" si="50"/>
        <v>0</v>
      </c>
      <c r="S251" s="2030">
        <f t="shared" si="50"/>
        <v>0</v>
      </c>
      <c r="T251" s="2030">
        <f t="shared" si="50"/>
        <v>0</v>
      </c>
      <c r="U251" s="2030">
        <f t="shared" si="50"/>
        <v>0</v>
      </c>
      <c r="V251" s="2030">
        <f t="shared" si="50"/>
        <v>0</v>
      </c>
      <c r="W251" s="2030">
        <f t="shared" si="50"/>
        <v>0</v>
      </c>
      <c r="X251" s="2041"/>
    </row>
    <row r="252" spans="1:30" ht="12.75">
      <c r="A252" s="757"/>
      <c r="B252" s="758" t="s">
        <v>820</v>
      </c>
      <c r="C252" s="2030">
        <f>C49</f>
        <v>523000</v>
      </c>
      <c r="D252" s="2030">
        <f t="shared" ref="D252:W252" si="51">D49</f>
        <v>183591.79421180312</v>
      </c>
      <c r="E252" s="2030">
        <f t="shared" si="51"/>
        <v>314225.38005294977</v>
      </c>
      <c r="F252" s="2030">
        <f t="shared" si="51"/>
        <v>25182.825735247126</v>
      </c>
      <c r="G252" s="2030">
        <f t="shared" si="51"/>
        <v>0</v>
      </c>
      <c r="H252" s="2030">
        <f t="shared" si="51"/>
        <v>0</v>
      </c>
      <c r="I252" s="2030">
        <f t="shared" si="51"/>
        <v>0</v>
      </c>
      <c r="J252" s="2030">
        <f t="shared" si="51"/>
        <v>0</v>
      </c>
      <c r="K252" s="2030">
        <f t="shared" si="51"/>
        <v>0</v>
      </c>
      <c r="L252" s="2030">
        <f t="shared" si="51"/>
        <v>0</v>
      </c>
      <c r="M252" s="2030">
        <f t="shared" si="51"/>
        <v>0</v>
      </c>
      <c r="N252" s="2030">
        <f t="shared" si="51"/>
        <v>0</v>
      </c>
      <c r="O252" s="2030">
        <f t="shared" si="51"/>
        <v>0</v>
      </c>
      <c r="P252" s="2030">
        <f t="shared" si="51"/>
        <v>0</v>
      </c>
      <c r="Q252" s="2030">
        <f t="shared" si="51"/>
        <v>0</v>
      </c>
      <c r="R252" s="2030">
        <f t="shared" si="51"/>
        <v>0</v>
      </c>
      <c r="S252" s="2030">
        <f t="shared" si="51"/>
        <v>0</v>
      </c>
      <c r="T252" s="2030">
        <f t="shared" si="51"/>
        <v>0</v>
      </c>
      <c r="U252" s="2030">
        <f t="shared" si="51"/>
        <v>0</v>
      </c>
      <c r="V252" s="2030">
        <f t="shared" si="51"/>
        <v>0</v>
      </c>
      <c r="W252" s="2030">
        <f t="shared" si="51"/>
        <v>0</v>
      </c>
      <c r="X252" s="2041"/>
    </row>
    <row r="253" spans="1:30" ht="12.75">
      <c r="A253" s="752"/>
      <c r="B253" s="753"/>
      <c r="C253" s="2030"/>
      <c r="D253" s="2030"/>
      <c r="E253" s="2030"/>
      <c r="F253" s="2030"/>
      <c r="G253" s="2030"/>
      <c r="H253" s="2030"/>
      <c r="I253" s="2030"/>
      <c r="J253" s="2030"/>
      <c r="K253" s="2030"/>
      <c r="L253" s="2030"/>
      <c r="M253" s="2030"/>
      <c r="N253" s="2030"/>
      <c r="O253" s="2030"/>
      <c r="P253" s="2030"/>
      <c r="Q253" s="2030"/>
      <c r="R253" s="2030"/>
      <c r="S253" s="2030"/>
      <c r="T253" s="2030"/>
      <c r="U253" s="2030"/>
      <c r="V253" s="2030"/>
      <c r="W253" s="2030"/>
      <c r="X253" s="2041"/>
    </row>
    <row r="254" spans="1:30" ht="12.75">
      <c r="A254" s="759"/>
      <c r="B254" s="744" t="s">
        <v>164</v>
      </c>
      <c r="C254" s="2030"/>
      <c r="D254" s="2030"/>
      <c r="E254" s="2030"/>
      <c r="F254" s="2030"/>
      <c r="G254" s="2030"/>
      <c r="H254" s="2030"/>
      <c r="I254" s="2030"/>
      <c r="J254" s="2030"/>
      <c r="K254" s="2030"/>
      <c r="L254" s="2030"/>
      <c r="M254" s="2030"/>
      <c r="N254" s="2030"/>
      <c r="O254" s="2030"/>
      <c r="P254" s="2030"/>
      <c r="Q254" s="2030"/>
      <c r="R254" s="2030"/>
      <c r="S254" s="2030"/>
      <c r="T254" s="2030"/>
      <c r="U254" s="2030"/>
      <c r="V254" s="2030"/>
      <c r="W254" s="2030"/>
      <c r="X254" s="2041"/>
    </row>
    <row r="255" spans="1:30" ht="12.75">
      <c r="A255" s="424"/>
      <c r="B255" s="1223" t="s">
        <v>891</v>
      </c>
      <c r="C255" s="2030">
        <f t="shared" ref="C255:D257" si="52">SUMIF($Z$52:$Z$56,$B255,C$52:C$56)</f>
        <v>-22000.000000000004</v>
      </c>
      <c r="D255" s="2030">
        <f t="shared" si="52"/>
        <v>-16442.712086472322</v>
      </c>
      <c r="E255" s="2030">
        <f t="shared" ref="E255:W257" si="53">SUMIF($Z$52:$Z$56,$B255,E$52:E$56)</f>
        <v>-3905.6665574844415</v>
      </c>
      <c r="F255" s="2030">
        <f t="shared" si="53"/>
        <v>-1583.8847035702588</v>
      </c>
      <c r="G255" s="2030">
        <f t="shared" si="53"/>
        <v>0</v>
      </c>
      <c r="H255" s="2030">
        <f t="shared" si="53"/>
        <v>0</v>
      </c>
      <c r="I255" s="2030">
        <f t="shared" si="53"/>
        <v>0</v>
      </c>
      <c r="J255" s="2030">
        <f t="shared" si="53"/>
        <v>-7.206026858827383</v>
      </c>
      <c r="K255" s="2030">
        <f t="shared" si="53"/>
        <v>-38.912545037667869</v>
      </c>
      <c r="L255" s="2030">
        <f t="shared" si="53"/>
        <v>-21.618080576482146</v>
      </c>
      <c r="M255" s="2030">
        <f t="shared" si="53"/>
        <v>0</v>
      </c>
      <c r="N255" s="2030">
        <f t="shared" si="53"/>
        <v>0</v>
      </c>
      <c r="O255" s="2030">
        <f t="shared" si="53"/>
        <v>0</v>
      </c>
      <c r="P255" s="2030">
        <f t="shared" si="53"/>
        <v>0</v>
      </c>
      <c r="Q255" s="2030">
        <f t="shared" si="53"/>
        <v>0</v>
      </c>
      <c r="R255" s="2030">
        <f t="shared" si="53"/>
        <v>0</v>
      </c>
      <c r="S255" s="2030">
        <f t="shared" si="53"/>
        <v>0</v>
      </c>
      <c r="T255" s="2030">
        <f t="shared" si="53"/>
        <v>0</v>
      </c>
      <c r="U255" s="2030">
        <f t="shared" si="53"/>
        <v>0</v>
      </c>
      <c r="V255" s="2030">
        <f t="shared" si="53"/>
        <v>0</v>
      </c>
      <c r="W255" s="2030">
        <f t="shared" si="53"/>
        <v>0</v>
      </c>
      <c r="X255" s="2041"/>
    </row>
    <row r="256" spans="1:30" ht="12.75">
      <c r="A256" s="424"/>
      <c r="B256" s="1223" t="s">
        <v>788</v>
      </c>
      <c r="C256" s="2030">
        <f t="shared" si="52"/>
        <v>-90000</v>
      </c>
      <c r="D256" s="2030">
        <f t="shared" si="52"/>
        <v>-45005.398579911271</v>
      </c>
      <c r="E256" s="2030">
        <f t="shared" si="53"/>
        <v>-15608.721470635048</v>
      </c>
      <c r="F256" s="2030">
        <f t="shared" si="53"/>
        <v>-22623.419511122265</v>
      </c>
      <c r="G256" s="2030">
        <f t="shared" si="53"/>
        <v>0</v>
      </c>
      <c r="H256" s="2030">
        <f t="shared" si="53"/>
        <v>0</v>
      </c>
      <c r="I256" s="2030">
        <f t="shared" si="53"/>
        <v>0</v>
      </c>
      <c r="J256" s="2030">
        <f t="shared" si="53"/>
        <v>-6119.8580194641709</v>
      </c>
      <c r="K256" s="2030">
        <f t="shared" si="53"/>
        <v>-335.81134145749479</v>
      </c>
      <c r="L256" s="2030">
        <f t="shared" si="53"/>
        <v>-306.79107740975087</v>
      </c>
      <c r="M256" s="2030">
        <f t="shared" si="53"/>
        <v>0</v>
      </c>
      <c r="N256" s="2030">
        <f t="shared" si="53"/>
        <v>0</v>
      </c>
      <c r="O256" s="2030">
        <f t="shared" si="53"/>
        <v>0</v>
      </c>
      <c r="P256" s="2030">
        <f t="shared" si="53"/>
        <v>0</v>
      </c>
      <c r="Q256" s="2030">
        <f t="shared" si="53"/>
        <v>0</v>
      </c>
      <c r="R256" s="2030">
        <f t="shared" si="53"/>
        <v>0</v>
      </c>
      <c r="S256" s="2030">
        <f t="shared" si="53"/>
        <v>0</v>
      </c>
      <c r="T256" s="2030">
        <f t="shared" si="53"/>
        <v>0</v>
      </c>
      <c r="U256" s="2030">
        <f t="shared" si="53"/>
        <v>0</v>
      </c>
      <c r="V256" s="2030">
        <f t="shared" si="53"/>
        <v>0</v>
      </c>
      <c r="W256" s="2030">
        <f t="shared" si="53"/>
        <v>0</v>
      </c>
      <c r="X256" s="2041"/>
    </row>
    <row r="257" spans="1:24" ht="12.75">
      <c r="A257" s="424"/>
      <c r="B257" s="1223" t="s">
        <v>1071</v>
      </c>
      <c r="C257" s="2030">
        <f t="shared" si="52"/>
        <v>-60000</v>
      </c>
      <c r="D257" s="2030">
        <f t="shared" si="52"/>
        <v>-29275.347719650039</v>
      </c>
      <c r="E257" s="2030">
        <f t="shared" si="53"/>
        <v>-9418.4784776528468</v>
      </c>
      <c r="F257" s="2030">
        <f t="shared" si="53"/>
        <v>-21301.481877608363</v>
      </c>
      <c r="G257" s="2030">
        <f t="shared" si="53"/>
        <v>0</v>
      </c>
      <c r="H257" s="2030">
        <f t="shared" si="53"/>
        <v>0</v>
      </c>
      <c r="I257" s="2030">
        <f t="shared" si="53"/>
        <v>0</v>
      </c>
      <c r="J257" s="2030">
        <f t="shared" si="53"/>
        <v>0</v>
      </c>
      <c r="K257" s="2030">
        <f t="shared" si="53"/>
        <v>-4.6919250887510762</v>
      </c>
      <c r="L257" s="2030">
        <f t="shared" si="53"/>
        <v>0</v>
      </c>
      <c r="M257" s="2030">
        <f t="shared" si="53"/>
        <v>0</v>
      </c>
      <c r="N257" s="2030">
        <f t="shared" si="53"/>
        <v>0</v>
      </c>
      <c r="O257" s="2030">
        <f t="shared" si="53"/>
        <v>0</v>
      </c>
      <c r="P257" s="2030">
        <f t="shared" si="53"/>
        <v>0</v>
      </c>
      <c r="Q257" s="2030">
        <f t="shared" si="53"/>
        <v>0</v>
      </c>
      <c r="R257" s="2030">
        <f t="shared" si="53"/>
        <v>0</v>
      </c>
      <c r="S257" s="2030">
        <f t="shared" si="53"/>
        <v>0</v>
      </c>
      <c r="T257" s="2030">
        <f t="shared" si="53"/>
        <v>0</v>
      </c>
      <c r="U257" s="2030">
        <f t="shared" si="53"/>
        <v>0</v>
      </c>
      <c r="V257" s="2030">
        <f t="shared" si="53"/>
        <v>0</v>
      </c>
      <c r="W257" s="2030">
        <f t="shared" si="53"/>
        <v>0</v>
      </c>
      <c r="X257" s="2041"/>
    </row>
    <row r="258" spans="1:24" ht="12.75">
      <c r="A258" s="424"/>
      <c r="B258" s="1018" t="s">
        <v>21</v>
      </c>
      <c r="C258" s="2031">
        <f>SUM(C255:C257)</f>
        <v>-172000</v>
      </c>
      <c r="D258" s="2031">
        <f t="shared" ref="D258:W258" si="54">SUM(D255:D257)</f>
        <v>-90723.458386033628</v>
      </c>
      <c r="E258" s="2031">
        <f t="shared" si="54"/>
        <v>-28932.866505772337</v>
      </c>
      <c r="F258" s="2031">
        <f t="shared" si="54"/>
        <v>-45508.786092300885</v>
      </c>
      <c r="G258" s="2031">
        <f t="shared" si="54"/>
        <v>0</v>
      </c>
      <c r="H258" s="2031">
        <f t="shared" si="54"/>
        <v>0</v>
      </c>
      <c r="I258" s="2031">
        <f t="shared" si="54"/>
        <v>0</v>
      </c>
      <c r="J258" s="2031">
        <f t="shared" si="54"/>
        <v>-6127.0640463229984</v>
      </c>
      <c r="K258" s="2031">
        <f t="shared" si="54"/>
        <v>-379.41581158391375</v>
      </c>
      <c r="L258" s="2031">
        <f t="shared" si="54"/>
        <v>-328.40915798623303</v>
      </c>
      <c r="M258" s="2031">
        <f t="shared" si="54"/>
        <v>0</v>
      </c>
      <c r="N258" s="2031">
        <f t="shared" si="54"/>
        <v>0</v>
      </c>
      <c r="O258" s="2031">
        <f t="shared" si="54"/>
        <v>0</v>
      </c>
      <c r="P258" s="2031">
        <f t="shared" si="54"/>
        <v>0</v>
      </c>
      <c r="Q258" s="2031">
        <f t="shared" si="54"/>
        <v>0</v>
      </c>
      <c r="R258" s="2031">
        <f t="shared" si="54"/>
        <v>0</v>
      </c>
      <c r="S258" s="2031">
        <f t="shared" si="54"/>
        <v>0</v>
      </c>
      <c r="T258" s="2031">
        <f t="shared" si="54"/>
        <v>0</v>
      </c>
      <c r="U258" s="2031">
        <f t="shared" si="54"/>
        <v>0</v>
      </c>
      <c r="V258" s="2031">
        <f t="shared" si="54"/>
        <v>0</v>
      </c>
      <c r="W258" s="2031">
        <f t="shared" si="54"/>
        <v>0</v>
      </c>
      <c r="X258" s="2041"/>
    </row>
    <row r="259" spans="1:24" ht="12.75">
      <c r="C259" s="2030"/>
      <c r="D259" s="2030"/>
      <c r="E259" s="2030"/>
      <c r="F259" s="2030"/>
      <c r="G259" s="2030"/>
      <c r="H259" s="2030"/>
      <c r="I259" s="2030"/>
      <c r="J259" s="2030"/>
      <c r="K259" s="2030"/>
      <c r="L259" s="2030"/>
      <c r="M259" s="2030"/>
      <c r="N259" s="2030"/>
      <c r="O259" s="2030"/>
      <c r="P259" s="2030"/>
      <c r="Q259" s="2030"/>
      <c r="R259" s="2030"/>
      <c r="S259" s="2030"/>
      <c r="T259" s="2030"/>
      <c r="U259" s="2030"/>
      <c r="V259" s="2030"/>
      <c r="W259" s="2030"/>
      <c r="X259" s="2041"/>
    </row>
    <row r="260" spans="1:24" ht="12.75">
      <c r="A260" s="768"/>
      <c r="B260" s="744" t="s">
        <v>1392</v>
      </c>
      <c r="C260" s="2030"/>
      <c r="D260" s="2030"/>
      <c r="E260" s="2030"/>
      <c r="F260" s="2030"/>
      <c r="G260" s="2030"/>
      <c r="H260" s="2030"/>
      <c r="I260" s="2030"/>
      <c r="J260" s="2030"/>
      <c r="K260" s="2030"/>
      <c r="L260" s="2030"/>
      <c r="M260" s="2030"/>
      <c r="N260" s="2030"/>
      <c r="O260" s="2030"/>
      <c r="P260" s="2030"/>
      <c r="Q260" s="2030"/>
      <c r="R260" s="2030"/>
      <c r="S260" s="2030"/>
      <c r="T260" s="2030"/>
      <c r="U260" s="2030"/>
      <c r="V260" s="2030"/>
      <c r="W260" s="2030"/>
      <c r="X260" s="2041"/>
    </row>
    <row r="261" spans="1:24" ht="12.75">
      <c r="A261" s="771"/>
      <c r="B261" s="1223" t="s">
        <v>87</v>
      </c>
      <c r="C261" s="2030">
        <f>SUMIF($Z$61:$Z$63,$B261,C$61:C$63)</f>
        <v>0</v>
      </c>
      <c r="D261" s="2030">
        <f>SUMIF($Z$61:$Z$63,$B261,D$61:D$63)</f>
        <v>0</v>
      </c>
      <c r="E261" s="2030">
        <f t="shared" ref="E261:W262" si="55">SUMIF($Z$61:$Z$63,$B261,E$61:E$63)</f>
        <v>0</v>
      </c>
      <c r="F261" s="2030">
        <f t="shared" si="55"/>
        <v>0</v>
      </c>
      <c r="G261" s="2030">
        <f t="shared" si="55"/>
        <v>0</v>
      </c>
      <c r="H261" s="2030">
        <f t="shared" si="55"/>
        <v>0</v>
      </c>
      <c r="I261" s="2030">
        <f t="shared" si="55"/>
        <v>0</v>
      </c>
      <c r="J261" s="2030">
        <f t="shared" si="55"/>
        <v>0</v>
      </c>
      <c r="K261" s="2030">
        <f t="shared" si="55"/>
        <v>0</v>
      </c>
      <c r="L261" s="2030">
        <f t="shared" si="55"/>
        <v>0</v>
      </c>
      <c r="M261" s="2030">
        <f t="shared" si="55"/>
        <v>0</v>
      </c>
      <c r="N261" s="2030">
        <f t="shared" si="55"/>
        <v>0</v>
      </c>
      <c r="O261" s="2030">
        <f t="shared" si="55"/>
        <v>0</v>
      </c>
      <c r="P261" s="2030">
        <f t="shared" si="55"/>
        <v>0</v>
      </c>
      <c r="Q261" s="2030">
        <f t="shared" si="55"/>
        <v>0</v>
      </c>
      <c r="R261" s="2030">
        <f t="shared" si="55"/>
        <v>0</v>
      </c>
      <c r="S261" s="2030">
        <f t="shared" si="55"/>
        <v>0</v>
      </c>
      <c r="T261" s="2030">
        <f t="shared" si="55"/>
        <v>0</v>
      </c>
      <c r="U261" s="2030">
        <f t="shared" si="55"/>
        <v>0</v>
      </c>
      <c r="V261" s="2030">
        <f t="shared" si="55"/>
        <v>0</v>
      </c>
      <c r="W261" s="2030">
        <f t="shared" si="55"/>
        <v>0</v>
      </c>
      <c r="X261" s="2041"/>
    </row>
    <row r="262" spans="1:24" ht="12.75">
      <c r="A262" s="752"/>
      <c r="B262" s="1223" t="s">
        <v>16</v>
      </c>
      <c r="C262" s="2030">
        <f>SUMIF($Z$61:$Z$63,$B262,C$61:C$63)</f>
        <v>2000</v>
      </c>
      <c r="D262" s="2030">
        <f>SUMIF($Z$61:$Z$63,$B262,D$61:D$63)</f>
        <v>1356.3573678891994</v>
      </c>
      <c r="E262" s="2030">
        <f t="shared" si="55"/>
        <v>161.08898531771979</v>
      </c>
      <c r="F262" s="2030">
        <f t="shared" si="55"/>
        <v>18.664923022053141</v>
      </c>
      <c r="G262" s="2030">
        <f t="shared" si="55"/>
        <v>0</v>
      </c>
      <c r="H262" s="2030">
        <f t="shared" si="55"/>
        <v>0</v>
      </c>
      <c r="I262" s="2030">
        <f t="shared" si="55"/>
        <v>0</v>
      </c>
      <c r="J262" s="2030">
        <f t="shared" si="55"/>
        <v>422.75456220650301</v>
      </c>
      <c r="K262" s="2030">
        <f t="shared" si="55"/>
        <v>23.182547702550082</v>
      </c>
      <c r="L262" s="2030">
        <f t="shared" si="55"/>
        <v>17.951613861974678</v>
      </c>
      <c r="M262" s="2030">
        <f t="shared" si="55"/>
        <v>0</v>
      </c>
      <c r="N262" s="2030">
        <f t="shared" si="55"/>
        <v>0</v>
      </c>
      <c r="O262" s="2030">
        <f t="shared" si="55"/>
        <v>0</v>
      </c>
      <c r="P262" s="2030">
        <f t="shared" si="55"/>
        <v>0</v>
      </c>
      <c r="Q262" s="2030">
        <f t="shared" si="55"/>
        <v>0</v>
      </c>
      <c r="R262" s="2030">
        <f t="shared" si="55"/>
        <v>0</v>
      </c>
      <c r="S262" s="2030">
        <f t="shared" si="55"/>
        <v>0</v>
      </c>
      <c r="T262" s="2030">
        <f t="shared" si="55"/>
        <v>0</v>
      </c>
      <c r="U262" s="2030">
        <f t="shared" si="55"/>
        <v>0</v>
      </c>
      <c r="V262" s="2030">
        <f t="shared" si="55"/>
        <v>0</v>
      </c>
      <c r="W262" s="2030">
        <f t="shared" si="55"/>
        <v>0</v>
      </c>
      <c r="X262" s="2041"/>
    </row>
    <row r="263" spans="1:24" ht="12.75">
      <c r="A263" s="759"/>
      <c r="B263" s="1018" t="s">
        <v>21</v>
      </c>
      <c r="C263" s="2031">
        <f>SUM(C261:C262)</f>
        <v>2000</v>
      </c>
      <c r="D263" s="2031">
        <f t="shared" ref="D263:W263" si="56">SUM(D261:D262)</f>
        <v>1356.3573678891994</v>
      </c>
      <c r="E263" s="2031">
        <f t="shared" si="56"/>
        <v>161.08898531771979</v>
      </c>
      <c r="F263" s="2031">
        <f t="shared" si="56"/>
        <v>18.664923022053141</v>
      </c>
      <c r="G263" s="2031">
        <f t="shared" si="56"/>
        <v>0</v>
      </c>
      <c r="H263" s="2031">
        <f t="shared" si="56"/>
        <v>0</v>
      </c>
      <c r="I263" s="2031">
        <f t="shared" si="56"/>
        <v>0</v>
      </c>
      <c r="J263" s="2031">
        <f t="shared" si="56"/>
        <v>422.75456220650301</v>
      </c>
      <c r="K263" s="2031">
        <f t="shared" si="56"/>
        <v>23.182547702550082</v>
      </c>
      <c r="L263" s="2031">
        <f t="shared" si="56"/>
        <v>17.951613861974678</v>
      </c>
      <c r="M263" s="2031">
        <f t="shared" si="56"/>
        <v>0</v>
      </c>
      <c r="N263" s="2031">
        <f t="shared" si="56"/>
        <v>0</v>
      </c>
      <c r="O263" s="2031">
        <f t="shared" si="56"/>
        <v>0</v>
      </c>
      <c r="P263" s="2031">
        <f t="shared" si="56"/>
        <v>0</v>
      </c>
      <c r="Q263" s="2031">
        <f t="shared" si="56"/>
        <v>0</v>
      </c>
      <c r="R263" s="2031">
        <f t="shared" si="56"/>
        <v>0</v>
      </c>
      <c r="S263" s="2031">
        <f t="shared" si="56"/>
        <v>0</v>
      </c>
      <c r="T263" s="2031">
        <f t="shared" si="56"/>
        <v>0</v>
      </c>
      <c r="U263" s="2031">
        <f t="shared" si="56"/>
        <v>0</v>
      </c>
      <c r="V263" s="2031">
        <f t="shared" si="56"/>
        <v>0</v>
      </c>
      <c r="W263" s="2031">
        <f t="shared" si="56"/>
        <v>0</v>
      </c>
      <c r="X263" s="2041"/>
    </row>
    <row r="264" spans="1:24" ht="12.75">
      <c r="A264" s="424"/>
      <c r="B264" s="769"/>
      <c r="C264" s="2030"/>
      <c r="D264" s="2030"/>
      <c r="E264" s="2030"/>
      <c r="F264" s="2030"/>
      <c r="G264" s="2030"/>
      <c r="H264" s="2030"/>
      <c r="I264" s="2030"/>
      <c r="J264" s="2030"/>
      <c r="K264" s="2030"/>
      <c r="L264" s="2030"/>
      <c r="M264" s="2030"/>
      <c r="N264" s="2030"/>
      <c r="O264" s="2030"/>
      <c r="P264" s="2030"/>
      <c r="Q264" s="2030"/>
      <c r="R264" s="2030"/>
      <c r="S264" s="2030"/>
      <c r="T264" s="2030"/>
      <c r="U264" s="2030"/>
      <c r="V264" s="2030"/>
      <c r="W264" s="2030"/>
      <c r="X264" s="2041"/>
    </row>
    <row r="265" spans="1:24" ht="12.75">
      <c r="A265" s="424"/>
      <c r="B265" s="744" t="s">
        <v>1393</v>
      </c>
      <c r="C265" s="2030"/>
      <c r="D265" s="2030"/>
      <c r="E265" s="2030"/>
      <c r="F265" s="2030"/>
      <c r="G265" s="2030"/>
      <c r="H265" s="2030"/>
      <c r="I265" s="2030"/>
      <c r="J265" s="2030"/>
      <c r="K265" s="2030"/>
      <c r="L265" s="2030"/>
      <c r="M265" s="2030"/>
      <c r="N265" s="2030"/>
      <c r="O265" s="2030"/>
      <c r="P265" s="2030"/>
      <c r="Q265" s="2030"/>
      <c r="R265" s="2030"/>
      <c r="S265" s="2030"/>
      <c r="T265" s="2030"/>
      <c r="U265" s="2030"/>
      <c r="V265" s="2030"/>
      <c r="W265" s="2030"/>
      <c r="X265" s="2041"/>
    </row>
    <row r="266" spans="1:24" ht="12.75">
      <c r="A266" s="424"/>
      <c r="B266" s="1223">
        <v>1860</v>
      </c>
      <c r="C266" s="2030">
        <f>SUMIF($Z$68:$Z$68,$B266,C$68:C$68)</f>
        <v>38000</v>
      </c>
      <c r="D266" s="2030">
        <f t="shared" ref="D266:W266" si="57">SUMIF($Z$68:$Z$68,$B266,D$68:D$68)</f>
        <v>13339.365545025841</v>
      </c>
      <c r="E266" s="2030">
        <f t="shared" si="57"/>
        <v>22830.907154898836</v>
      </c>
      <c r="F266" s="2030">
        <f t="shared" si="57"/>
        <v>1829.7273000753173</v>
      </c>
      <c r="G266" s="2030">
        <f t="shared" si="57"/>
        <v>0</v>
      </c>
      <c r="H266" s="2030">
        <f t="shared" si="57"/>
        <v>0</v>
      </c>
      <c r="I266" s="2030">
        <f t="shared" si="57"/>
        <v>0</v>
      </c>
      <c r="J266" s="2030">
        <f t="shared" si="57"/>
        <v>0</v>
      </c>
      <c r="K266" s="2030">
        <f t="shared" si="57"/>
        <v>0</v>
      </c>
      <c r="L266" s="2030">
        <f t="shared" si="57"/>
        <v>0</v>
      </c>
      <c r="M266" s="2030">
        <f t="shared" si="57"/>
        <v>0</v>
      </c>
      <c r="N266" s="2030">
        <f t="shared" si="57"/>
        <v>0</v>
      </c>
      <c r="O266" s="2030">
        <f t="shared" si="57"/>
        <v>0</v>
      </c>
      <c r="P266" s="2030">
        <f t="shared" si="57"/>
        <v>0</v>
      </c>
      <c r="Q266" s="2030">
        <f t="shared" si="57"/>
        <v>0</v>
      </c>
      <c r="R266" s="2030">
        <f t="shared" si="57"/>
        <v>0</v>
      </c>
      <c r="S266" s="2030">
        <f t="shared" si="57"/>
        <v>0</v>
      </c>
      <c r="T266" s="2030">
        <f t="shared" si="57"/>
        <v>0</v>
      </c>
      <c r="U266" s="2030">
        <f t="shared" si="57"/>
        <v>0</v>
      </c>
      <c r="V266" s="2030">
        <f t="shared" si="57"/>
        <v>0</v>
      </c>
      <c r="W266" s="2030">
        <f t="shared" si="57"/>
        <v>0</v>
      </c>
      <c r="X266" s="2041"/>
    </row>
    <row r="267" spans="1:24" ht="12.75">
      <c r="A267" s="768"/>
      <c r="B267" s="644"/>
      <c r="C267" s="2030"/>
      <c r="D267" s="2030"/>
      <c r="E267" s="2030"/>
      <c r="F267" s="2030"/>
      <c r="G267" s="2030"/>
      <c r="H267" s="2030"/>
      <c r="I267" s="2030"/>
      <c r="J267" s="2030"/>
      <c r="K267" s="2030"/>
      <c r="L267" s="2030"/>
      <c r="M267" s="2030"/>
      <c r="N267" s="2030"/>
      <c r="O267" s="2030"/>
      <c r="P267" s="2030"/>
      <c r="Q267" s="2030"/>
      <c r="R267" s="2030"/>
      <c r="S267" s="2030"/>
      <c r="T267" s="2030"/>
      <c r="U267" s="2030"/>
      <c r="V267" s="2030"/>
      <c r="W267" s="2030"/>
      <c r="X267" s="2041"/>
    </row>
    <row r="268" spans="1:24" ht="12.75">
      <c r="A268" s="752"/>
      <c r="B268" s="777" t="s">
        <v>165</v>
      </c>
      <c r="C268" s="2030"/>
      <c r="D268" s="2030"/>
      <c r="E268" s="2030"/>
      <c r="F268" s="2030"/>
      <c r="G268" s="2030"/>
      <c r="H268" s="2030"/>
      <c r="I268" s="2030"/>
      <c r="J268" s="2030"/>
      <c r="K268" s="2030"/>
      <c r="L268" s="2030"/>
      <c r="M268" s="2030"/>
      <c r="N268" s="2030"/>
      <c r="O268" s="2030"/>
      <c r="P268" s="2030"/>
      <c r="Q268" s="2030"/>
      <c r="R268" s="2030"/>
      <c r="S268" s="2030"/>
      <c r="T268" s="2030"/>
      <c r="U268" s="2030"/>
      <c r="V268" s="2030"/>
      <c r="W268" s="2030"/>
      <c r="X268" s="2041"/>
    </row>
    <row r="269" spans="1:24" ht="12.75">
      <c r="A269" s="752"/>
      <c r="B269" s="1223" t="s">
        <v>88</v>
      </c>
      <c r="C269" s="2030">
        <f>SUMIF($Z$71:$Z$75,$B269,C$71:C$75)</f>
        <v>302794.00000000006</v>
      </c>
      <c r="D269" s="2030">
        <f>SUMIF($Z$71:$Z$75,$B269,D$71:D$75)</f>
        <v>232197.08889590731</v>
      </c>
      <c r="E269" s="2030">
        <f t="shared" ref="E269:W269" si="58">SUMIF($Z$71:$Z$75,$B269,E$71:E$75)</f>
        <v>52300.584115561454</v>
      </c>
      <c r="F269" s="2030">
        <f t="shared" si="58"/>
        <v>18296.326988531251</v>
      </c>
      <c r="G269" s="2030">
        <f t="shared" si="58"/>
        <v>0</v>
      </c>
      <c r="H269" s="2030">
        <f t="shared" si="58"/>
        <v>0</v>
      </c>
      <c r="I269" s="2030">
        <f t="shared" si="58"/>
        <v>0</v>
      </c>
      <c r="J269" s="2030">
        <f t="shared" si="58"/>
        <v>0</v>
      </c>
      <c r="K269" s="2030">
        <f t="shared" si="58"/>
        <v>0</v>
      </c>
      <c r="L269" s="2030">
        <f t="shared" si="58"/>
        <v>0</v>
      </c>
      <c r="M269" s="2030">
        <f t="shared" si="58"/>
        <v>0</v>
      </c>
      <c r="N269" s="2030">
        <f t="shared" si="58"/>
        <v>0</v>
      </c>
      <c r="O269" s="2030">
        <f t="shared" si="58"/>
        <v>0</v>
      </c>
      <c r="P269" s="2030">
        <f t="shared" si="58"/>
        <v>0</v>
      </c>
      <c r="Q269" s="2030">
        <f t="shared" si="58"/>
        <v>0</v>
      </c>
      <c r="R269" s="2030">
        <f t="shared" si="58"/>
        <v>0</v>
      </c>
      <c r="S269" s="2030">
        <f t="shared" si="58"/>
        <v>0</v>
      </c>
      <c r="T269" s="2030">
        <f t="shared" si="58"/>
        <v>0</v>
      </c>
      <c r="U269" s="2030">
        <f t="shared" si="58"/>
        <v>0</v>
      </c>
      <c r="V269" s="2030">
        <f t="shared" si="58"/>
        <v>0</v>
      </c>
      <c r="W269" s="2030">
        <f t="shared" si="58"/>
        <v>0</v>
      </c>
      <c r="X269" s="2041"/>
    </row>
    <row r="270" spans="1:24" ht="12.75">
      <c r="A270" s="749"/>
      <c r="B270" s="1223" t="s">
        <v>891</v>
      </c>
      <c r="C270" s="2030">
        <f>SUMIF($Z$72:$Z$75,$B270,C$72:C$75)</f>
        <v>578206</v>
      </c>
      <c r="D270" s="2030">
        <f>SUMIF($Z$72:$Z$75,$B270,D$72:D$75)</f>
        <v>432148.85384867346</v>
      </c>
      <c r="E270" s="2030">
        <f t="shared" ref="E270:W270" si="59">SUMIF($Z$72:$Z$75,$B270,E$72:E$75)</f>
        <v>102649.08352440222</v>
      </c>
      <c r="F270" s="2030">
        <f t="shared" si="59"/>
        <v>41627.801768752048</v>
      </c>
      <c r="G270" s="2030">
        <f t="shared" si="59"/>
        <v>0</v>
      </c>
      <c r="H270" s="2030">
        <f t="shared" si="59"/>
        <v>0</v>
      </c>
      <c r="I270" s="2030">
        <f t="shared" si="59"/>
        <v>0</v>
      </c>
      <c r="J270" s="2030">
        <f t="shared" si="59"/>
        <v>189.38945299705205</v>
      </c>
      <c r="K270" s="2030">
        <f t="shared" si="59"/>
        <v>1022.7030461840812</v>
      </c>
      <c r="L270" s="2030">
        <f t="shared" si="59"/>
        <v>568.1683589911562</v>
      </c>
      <c r="M270" s="2030">
        <f t="shared" si="59"/>
        <v>0</v>
      </c>
      <c r="N270" s="2030">
        <f t="shared" si="59"/>
        <v>0</v>
      </c>
      <c r="O270" s="2030">
        <f t="shared" si="59"/>
        <v>0</v>
      </c>
      <c r="P270" s="2030">
        <f t="shared" si="59"/>
        <v>0</v>
      </c>
      <c r="Q270" s="2030">
        <f t="shared" si="59"/>
        <v>0</v>
      </c>
      <c r="R270" s="2030">
        <f t="shared" si="59"/>
        <v>0</v>
      </c>
      <c r="S270" s="2030">
        <f t="shared" si="59"/>
        <v>0</v>
      </c>
      <c r="T270" s="2030">
        <f t="shared" si="59"/>
        <v>0</v>
      </c>
      <c r="U270" s="2030">
        <f t="shared" si="59"/>
        <v>0</v>
      </c>
      <c r="V270" s="2030">
        <f t="shared" si="59"/>
        <v>0</v>
      </c>
      <c r="W270" s="2030">
        <f t="shared" si="59"/>
        <v>0</v>
      </c>
      <c r="X270" s="2041"/>
    </row>
    <row r="271" spans="1:24" ht="12.75">
      <c r="A271" s="424"/>
      <c r="C271" s="2029"/>
      <c r="D271" s="2029"/>
      <c r="E271" s="2029"/>
      <c r="F271" s="2029"/>
      <c r="G271" s="2029"/>
      <c r="H271" s="2029"/>
      <c r="I271" s="2029"/>
      <c r="J271" s="2029"/>
      <c r="K271" s="2029"/>
      <c r="L271" s="2029"/>
      <c r="M271" s="2029"/>
      <c r="N271" s="2029"/>
      <c r="O271" s="2029"/>
      <c r="P271" s="2029"/>
      <c r="Q271" s="2029"/>
      <c r="R271" s="2029"/>
      <c r="S271" s="2029"/>
      <c r="T271" s="2029"/>
      <c r="U271" s="2029"/>
      <c r="V271" s="2029"/>
      <c r="W271" s="2029"/>
      <c r="X271" s="2042"/>
    </row>
    <row r="272" spans="1:24" ht="13.5" thickBot="1">
      <c r="A272" s="774"/>
      <c r="B272" s="1019" t="s">
        <v>21</v>
      </c>
      <c r="C272" s="2035">
        <f>SUM(C269:C270)</f>
        <v>881000</v>
      </c>
      <c r="D272" s="2035">
        <f t="shared" ref="D272:W272" si="60">SUM(D269:D270)</f>
        <v>664345.9427445808</v>
      </c>
      <c r="E272" s="2035">
        <f t="shared" si="60"/>
        <v>154949.66763996368</v>
      </c>
      <c r="F272" s="2035">
        <f t="shared" si="60"/>
        <v>59924.128757283295</v>
      </c>
      <c r="G272" s="2035">
        <f t="shared" si="60"/>
        <v>0</v>
      </c>
      <c r="H272" s="2035">
        <f t="shared" si="60"/>
        <v>0</v>
      </c>
      <c r="I272" s="2035">
        <f t="shared" si="60"/>
        <v>0</v>
      </c>
      <c r="J272" s="2035">
        <f t="shared" si="60"/>
        <v>189.38945299705205</v>
      </c>
      <c r="K272" s="2035">
        <f t="shared" si="60"/>
        <v>1022.7030461840812</v>
      </c>
      <c r="L272" s="2035">
        <f t="shared" si="60"/>
        <v>568.1683589911562</v>
      </c>
      <c r="M272" s="2035">
        <f t="shared" si="60"/>
        <v>0</v>
      </c>
      <c r="N272" s="2035">
        <f t="shared" si="60"/>
        <v>0</v>
      </c>
      <c r="O272" s="2035">
        <f t="shared" si="60"/>
        <v>0</v>
      </c>
      <c r="P272" s="2035">
        <f t="shared" si="60"/>
        <v>0</v>
      </c>
      <c r="Q272" s="2035">
        <f t="shared" si="60"/>
        <v>0</v>
      </c>
      <c r="R272" s="2035">
        <f t="shared" si="60"/>
        <v>0</v>
      </c>
      <c r="S272" s="2035">
        <f t="shared" si="60"/>
        <v>0</v>
      </c>
      <c r="T272" s="2035">
        <f t="shared" si="60"/>
        <v>0</v>
      </c>
      <c r="U272" s="2035">
        <f t="shared" si="60"/>
        <v>0</v>
      </c>
      <c r="V272" s="2035">
        <f t="shared" si="60"/>
        <v>0</v>
      </c>
      <c r="W272" s="2035">
        <f t="shared" si="60"/>
        <v>0</v>
      </c>
      <c r="X272" s="2043"/>
    </row>
    <row r="273" spans="1:24" ht="13.5" thickTop="1">
      <c r="A273" s="424"/>
      <c r="B273" s="1023" t="s">
        <v>697</v>
      </c>
      <c r="C273" s="2036">
        <f>SUM(C269:C270,C266,C263)</f>
        <v>921000</v>
      </c>
      <c r="D273" s="2036">
        <f t="shared" ref="D273:W273" si="61">SUM(D269:D270,D266,D263)</f>
        <v>679041.66565749585</v>
      </c>
      <c r="E273" s="2036">
        <f t="shared" si="61"/>
        <v>177941.66378018021</v>
      </c>
      <c r="F273" s="2036">
        <f t="shared" si="61"/>
        <v>61772.520980380665</v>
      </c>
      <c r="G273" s="2036">
        <f t="shared" si="61"/>
        <v>0</v>
      </c>
      <c r="H273" s="2036">
        <f t="shared" si="61"/>
        <v>0</v>
      </c>
      <c r="I273" s="2036">
        <f t="shared" si="61"/>
        <v>0</v>
      </c>
      <c r="J273" s="2036">
        <f t="shared" si="61"/>
        <v>612.144015203555</v>
      </c>
      <c r="K273" s="2036">
        <f t="shared" si="61"/>
        <v>1045.8855938866313</v>
      </c>
      <c r="L273" s="2036">
        <f t="shared" si="61"/>
        <v>586.11997285313089</v>
      </c>
      <c r="M273" s="2036">
        <f t="shared" si="61"/>
        <v>0</v>
      </c>
      <c r="N273" s="2036">
        <f t="shared" si="61"/>
        <v>0</v>
      </c>
      <c r="O273" s="2036">
        <f t="shared" si="61"/>
        <v>0</v>
      </c>
      <c r="P273" s="2036">
        <f t="shared" si="61"/>
        <v>0</v>
      </c>
      <c r="Q273" s="2036">
        <f t="shared" si="61"/>
        <v>0</v>
      </c>
      <c r="R273" s="2036">
        <f t="shared" si="61"/>
        <v>0</v>
      </c>
      <c r="S273" s="2036">
        <f t="shared" si="61"/>
        <v>0</v>
      </c>
      <c r="T273" s="2036">
        <f t="shared" si="61"/>
        <v>0</v>
      </c>
      <c r="U273" s="2036">
        <f t="shared" si="61"/>
        <v>0</v>
      </c>
      <c r="V273" s="2036">
        <f t="shared" si="61"/>
        <v>0</v>
      </c>
      <c r="W273" s="2036">
        <f t="shared" si="61"/>
        <v>0</v>
      </c>
      <c r="X273" s="2043"/>
    </row>
    <row r="274" spans="1:24" ht="12.75">
      <c r="A274" s="424"/>
      <c r="B274" s="753"/>
      <c r="C274" s="2029"/>
      <c r="D274" s="2029"/>
      <c r="E274" s="2029"/>
      <c r="F274" s="2029"/>
      <c r="G274" s="2029"/>
      <c r="H274" s="2029"/>
      <c r="I274" s="2029"/>
      <c r="J274" s="2029"/>
      <c r="K274" s="2029"/>
      <c r="L274" s="2029"/>
      <c r="M274" s="2029"/>
      <c r="N274" s="2029"/>
      <c r="O274" s="2029"/>
      <c r="P274" s="2029"/>
      <c r="Q274" s="2029"/>
      <c r="R274" s="2029"/>
      <c r="S274" s="2029"/>
      <c r="T274" s="2029"/>
      <c r="U274" s="2029"/>
      <c r="V274" s="2029"/>
      <c r="W274" s="2029"/>
      <c r="X274" s="2042"/>
    </row>
    <row r="275" spans="1:24" ht="12.75">
      <c r="A275" s="424"/>
      <c r="B275" s="758" t="s">
        <v>829</v>
      </c>
      <c r="C275" s="2030">
        <f>C80</f>
        <v>61000.000000000007</v>
      </c>
      <c r="D275" s="2030">
        <f t="shared" ref="D275:W278" si="62">D80</f>
        <v>21413.192059120433</v>
      </c>
      <c r="E275" s="2030">
        <f t="shared" si="62"/>
        <v>36649.61411707446</v>
      </c>
      <c r="F275" s="2030">
        <f t="shared" si="62"/>
        <v>2937.1938238051152</v>
      </c>
      <c r="G275" s="2030">
        <f t="shared" si="62"/>
        <v>0</v>
      </c>
      <c r="H275" s="2030">
        <f t="shared" si="62"/>
        <v>0</v>
      </c>
      <c r="I275" s="2030">
        <f t="shared" si="62"/>
        <v>0</v>
      </c>
      <c r="J275" s="2030">
        <f t="shared" si="62"/>
        <v>0</v>
      </c>
      <c r="K275" s="2030">
        <f t="shared" si="62"/>
        <v>0</v>
      </c>
      <c r="L275" s="2030">
        <f t="shared" si="62"/>
        <v>0</v>
      </c>
      <c r="M275" s="2030">
        <f t="shared" si="62"/>
        <v>0</v>
      </c>
      <c r="N275" s="2030">
        <f t="shared" si="62"/>
        <v>0</v>
      </c>
      <c r="O275" s="2030">
        <f t="shared" si="62"/>
        <v>0</v>
      </c>
      <c r="P275" s="2030">
        <f t="shared" si="62"/>
        <v>0</v>
      </c>
      <c r="Q275" s="2030">
        <f t="shared" si="62"/>
        <v>0</v>
      </c>
      <c r="R275" s="2030">
        <f t="shared" si="62"/>
        <v>0</v>
      </c>
      <c r="S275" s="2030">
        <f t="shared" si="62"/>
        <v>0</v>
      </c>
      <c r="T275" s="2030">
        <f t="shared" si="62"/>
        <v>0</v>
      </c>
      <c r="U275" s="2030">
        <f t="shared" si="62"/>
        <v>0</v>
      </c>
      <c r="V275" s="2030">
        <f t="shared" si="62"/>
        <v>0</v>
      </c>
      <c r="W275" s="2030">
        <f t="shared" si="62"/>
        <v>0</v>
      </c>
      <c r="X275" s="2041"/>
    </row>
    <row r="276" spans="1:24" ht="12.75">
      <c r="A276" s="424"/>
      <c r="B276" s="782" t="s">
        <v>823</v>
      </c>
      <c r="C276" s="2030">
        <f>C81</f>
        <v>9568.8895029547875</v>
      </c>
      <c r="D276" s="2030">
        <f t="shared" ref="D276:R276" si="63">D81</f>
        <v>3357.1816297727378</v>
      </c>
      <c r="E276" s="2030">
        <f t="shared" si="63"/>
        <v>5750.4605385899949</v>
      </c>
      <c r="F276" s="2030">
        <f t="shared" si="63"/>
        <v>461.24733459205595</v>
      </c>
      <c r="G276" s="2030">
        <f t="shared" si="63"/>
        <v>0</v>
      </c>
      <c r="H276" s="2030">
        <f t="shared" si="63"/>
        <v>0</v>
      </c>
      <c r="I276" s="2030">
        <f t="shared" si="63"/>
        <v>0</v>
      </c>
      <c r="J276" s="2030">
        <f t="shared" si="63"/>
        <v>0</v>
      </c>
      <c r="K276" s="2030">
        <f t="shared" si="63"/>
        <v>0</v>
      </c>
      <c r="L276" s="2030">
        <f t="shared" si="63"/>
        <v>0</v>
      </c>
      <c r="M276" s="2030">
        <f t="shared" si="63"/>
        <v>0</v>
      </c>
      <c r="N276" s="2030">
        <f t="shared" si="63"/>
        <v>0</v>
      </c>
      <c r="O276" s="2030">
        <f t="shared" si="63"/>
        <v>0</v>
      </c>
      <c r="P276" s="2030">
        <f t="shared" si="63"/>
        <v>0</v>
      </c>
      <c r="Q276" s="2030">
        <f t="shared" si="63"/>
        <v>0</v>
      </c>
      <c r="R276" s="2030">
        <f t="shared" si="63"/>
        <v>0</v>
      </c>
      <c r="S276" s="2030">
        <f t="shared" si="62"/>
        <v>0</v>
      </c>
      <c r="T276" s="2030">
        <f t="shared" si="62"/>
        <v>0</v>
      </c>
      <c r="U276" s="2030">
        <f t="shared" si="62"/>
        <v>0</v>
      </c>
      <c r="V276" s="2030">
        <f t="shared" si="62"/>
        <v>0</v>
      </c>
      <c r="W276" s="2030">
        <f t="shared" si="62"/>
        <v>0</v>
      </c>
      <c r="X276" s="2041"/>
    </row>
    <row r="277" spans="1:24" ht="12.75">
      <c r="A277" s="424"/>
      <c r="B277" s="782" t="s">
        <v>824</v>
      </c>
      <c r="C277" s="2030">
        <f>C82</f>
        <v>28358.593824563763</v>
      </c>
      <c r="D277" s="2030">
        <f t="shared" si="62"/>
        <v>9949.4251871770102</v>
      </c>
      <c r="E277" s="2030">
        <f t="shared" si="62"/>
        <v>17042.204810464133</v>
      </c>
      <c r="F277" s="2030">
        <f t="shared" si="62"/>
        <v>1366.9638269226209</v>
      </c>
      <c r="G277" s="2030">
        <f t="shared" si="62"/>
        <v>0</v>
      </c>
      <c r="H277" s="2030">
        <f t="shared" si="62"/>
        <v>0</v>
      </c>
      <c r="I277" s="2030">
        <f t="shared" si="62"/>
        <v>0</v>
      </c>
      <c r="J277" s="2030">
        <f t="shared" si="62"/>
        <v>0</v>
      </c>
      <c r="K277" s="2030">
        <f t="shared" si="62"/>
        <v>0</v>
      </c>
      <c r="L277" s="2030">
        <f t="shared" si="62"/>
        <v>0</v>
      </c>
      <c r="M277" s="2030">
        <f t="shared" si="62"/>
        <v>0</v>
      </c>
      <c r="N277" s="2030">
        <f t="shared" si="62"/>
        <v>0</v>
      </c>
      <c r="O277" s="2030">
        <f t="shared" si="62"/>
        <v>0</v>
      </c>
      <c r="P277" s="2030">
        <f t="shared" si="62"/>
        <v>0</v>
      </c>
      <c r="Q277" s="2030">
        <f t="shared" si="62"/>
        <v>0</v>
      </c>
      <c r="R277" s="2030">
        <f t="shared" si="62"/>
        <v>0</v>
      </c>
      <c r="S277" s="2030">
        <f t="shared" si="62"/>
        <v>0</v>
      </c>
      <c r="T277" s="2030">
        <f t="shared" si="62"/>
        <v>0</v>
      </c>
      <c r="U277" s="2030">
        <f t="shared" si="62"/>
        <v>0</v>
      </c>
      <c r="V277" s="2030">
        <f t="shared" si="62"/>
        <v>0</v>
      </c>
      <c r="W277" s="2030">
        <f t="shared" si="62"/>
        <v>0</v>
      </c>
      <c r="X277" s="2041"/>
    </row>
    <row r="278" spans="1:24" ht="12.75">
      <c r="A278" s="424"/>
      <c r="B278" s="782" t="s">
        <v>825</v>
      </c>
      <c r="C278" s="2030">
        <f>C83</f>
        <v>21030.039562380134</v>
      </c>
      <c r="D278" s="2030">
        <f t="shared" si="62"/>
        <v>7378.2503675494763</v>
      </c>
      <c r="E278" s="2030">
        <f t="shared" si="62"/>
        <v>12638.082255115445</v>
      </c>
      <c r="F278" s="2030">
        <f t="shared" si="62"/>
        <v>1013.7069397152131</v>
      </c>
      <c r="G278" s="2030">
        <f t="shared" si="62"/>
        <v>0</v>
      </c>
      <c r="H278" s="2030">
        <f t="shared" si="62"/>
        <v>0</v>
      </c>
      <c r="I278" s="2030">
        <f t="shared" si="62"/>
        <v>0</v>
      </c>
      <c r="J278" s="2030">
        <f t="shared" si="62"/>
        <v>0</v>
      </c>
      <c r="K278" s="2030">
        <f t="shared" si="62"/>
        <v>0</v>
      </c>
      <c r="L278" s="2030">
        <f t="shared" si="62"/>
        <v>0</v>
      </c>
      <c r="M278" s="2030">
        <f t="shared" si="62"/>
        <v>0</v>
      </c>
      <c r="N278" s="2030">
        <f t="shared" si="62"/>
        <v>0</v>
      </c>
      <c r="O278" s="2030">
        <f t="shared" si="62"/>
        <v>0</v>
      </c>
      <c r="P278" s="2030">
        <f t="shared" si="62"/>
        <v>0</v>
      </c>
      <c r="Q278" s="2030">
        <f t="shared" si="62"/>
        <v>0</v>
      </c>
      <c r="R278" s="2030">
        <f t="shared" si="62"/>
        <v>0</v>
      </c>
      <c r="S278" s="2030">
        <f t="shared" si="62"/>
        <v>0</v>
      </c>
      <c r="T278" s="2030">
        <f t="shared" si="62"/>
        <v>0</v>
      </c>
      <c r="U278" s="2030">
        <f t="shared" si="62"/>
        <v>0</v>
      </c>
      <c r="V278" s="2030">
        <f t="shared" si="62"/>
        <v>0</v>
      </c>
      <c r="W278" s="2030">
        <f t="shared" si="62"/>
        <v>0</v>
      </c>
      <c r="X278" s="2041"/>
    </row>
    <row r="279" spans="1:24" ht="12.75">
      <c r="A279" s="780"/>
      <c r="B279" s="784"/>
      <c r="C279" s="2029"/>
      <c r="D279" s="2029"/>
      <c r="E279" s="2029"/>
      <c r="F279" s="2029"/>
      <c r="G279" s="2029"/>
      <c r="H279" s="2029"/>
      <c r="I279" s="2029"/>
      <c r="J279" s="2029"/>
      <c r="K279" s="2029"/>
      <c r="L279" s="2029"/>
      <c r="M279" s="2029"/>
      <c r="N279" s="2029"/>
      <c r="O279" s="2029"/>
      <c r="P279" s="2029"/>
      <c r="Q279" s="2029"/>
      <c r="R279" s="2029"/>
      <c r="S279" s="2029"/>
      <c r="T279" s="2029"/>
      <c r="U279" s="2029"/>
      <c r="V279" s="2029"/>
      <c r="W279" s="2029"/>
      <c r="X279" s="2042"/>
    </row>
    <row r="280" spans="1:24" ht="13.5" thickBot="1">
      <c r="A280" s="752"/>
      <c r="B280" s="1008" t="s">
        <v>1510</v>
      </c>
      <c r="C280" s="2038">
        <f>SUM(C275:C278,C273,C258)</f>
        <v>868957.52288989874</v>
      </c>
      <c r="D280" s="2038">
        <f t="shared" ref="D280:W280" si="64">SUM(D275:D278,D273,D258)</f>
        <v>630416.25651508186</v>
      </c>
      <c r="E280" s="2038">
        <f t="shared" si="64"/>
        <v>221089.1589956519</v>
      </c>
      <c r="F280" s="2038">
        <f t="shared" si="64"/>
        <v>22042.846813114782</v>
      </c>
      <c r="G280" s="2038">
        <f t="shared" si="64"/>
        <v>0</v>
      </c>
      <c r="H280" s="2038">
        <f t="shared" si="64"/>
        <v>0</v>
      </c>
      <c r="I280" s="2038">
        <f t="shared" si="64"/>
        <v>0</v>
      </c>
      <c r="J280" s="2038">
        <f t="shared" si="64"/>
        <v>-5514.9200311194436</v>
      </c>
      <c r="K280" s="2038">
        <f t="shared" si="64"/>
        <v>666.46978230271759</v>
      </c>
      <c r="L280" s="2038">
        <f t="shared" si="64"/>
        <v>257.71081486689786</v>
      </c>
      <c r="M280" s="2038">
        <f t="shared" si="64"/>
        <v>0</v>
      </c>
      <c r="N280" s="2038">
        <f t="shared" si="64"/>
        <v>0</v>
      </c>
      <c r="O280" s="2038">
        <f t="shared" si="64"/>
        <v>0</v>
      </c>
      <c r="P280" s="2038">
        <f t="shared" si="64"/>
        <v>0</v>
      </c>
      <c r="Q280" s="2038">
        <f t="shared" si="64"/>
        <v>0</v>
      </c>
      <c r="R280" s="2038">
        <f t="shared" si="64"/>
        <v>0</v>
      </c>
      <c r="S280" s="2038">
        <f t="shared" si="64"/>
        <v>0</v>
      </c>
      <c r="T280" s="2038">
        <f t="shared" si="64"/>
        <v>0</v>
      </c>
      <c r="U280" s="2038">
        <f t="shared" si="64"/>
        <v>0</v>
      </c>
      <c r="V280" s="2038">
        <f t="shared" si="64"/>
        <v>0</v>
      </c>
      <c r="W280" s="2038">
        <f t="shared" si="64"/>
        <v>0</v>
      </c>
      <c r="X280" s="2044"/>
    </row>
    <row r="281" spans="1:24" ht="13.5" thickTop="1">
      <c r="A281" s="752"/>
      <c r="C281" s="1223"/>
      <c r="E281" s="2032"/>
      <c r="F281" s="2037"/>
      <c r="X281" s="689"/>
    </row>
    <row r="282" spans="1:24" ht="12.75">
      <c r="A282" s="1400"/>
      <c r="C282" s="1223"/>
      <c r="E282" s="2033"/>
      <c r="F282" s="2037"/>
      <c r="X282" s="689"/>
    </row>
    <row r="283" spans="1:24" ht="23.25">
      <c r="A283" s="2335" t="s">
        <v>1316</v>
      </c>
      <c r="B283" s="2335"/>
      <c r="C283" s="1223"/>
      <c r="E283" s="1400"/>
      <c r="F283" s="750"/>
      <c r="X283" s="689"/>
    </row>
    <row r="284" spans="1:24" ht="23.25">
      <c r="A284" s="816" t="s">
        <v>1173</v>
      </c>
      <c r="B284" s="738"/>
      <c r="C284" s="1223"/>
      <c r="E284" s="2026"/>
      <c r="F284" s="750"/>
      <c r="X284" s="689"/>
    </row>
    <row r="285" spans="1:24" ht="15">
      <c r="A285" s="2331"/>
      <c r="B285" s="2331"/>
      <c r="C285" s="1223"/>
      <c r="E285" s="2022"/>
      <c r="F285" s="750"/>
      <c r="X285" s="689"/>
    </row>
    <row r="286" spans="1:24" ht="12.75">
      <c r="A286" s="727"/>
      <c r="B286" s="727"/>
      <c r="C286" s="1223"/>
      <c r="E286" s="2023"/>
      <c r="F286" s="750"/>
      <c r="X286" s="689"/>
    </row>
    <row r="287" spans="1:24" ht="38.25">
      <c r="A287" s="2024"/>
      <c r="B287" s="817" t="s">
        <v>1372</v>
      </c>
      <c r="C287" s="2039" t="str">
        <f>C246</f>
        <v>Total</v>
      </c>
      <c r="D287" s="2039" t="str">
        <f>D246</f>
        <v>Residential</v>
      </c>
      <c r="E287" s="2039" t="str">
        <f>E246</f>
        <v>GS &lt;50</v>
      </c>
      <c r="F287" s="2039" t="str">
        <f>F246</f>
        <v>GS&gt;50-Regular</v>
      </c>
      <c r="G287" s="2039" t="str">
        <f t="shared" ref="G287:P287" si="65">G246</f>
        <v>GS&gt; 50-TOU</v>
      </c>
      <c r="H287" s="2039" t="str">
        <f t="shared" si="65"/>
        <v>GS &gt;50-Intermediate</v>
      </c>
      <c r="I287" s="2039" t="str">
        <f t="shared" si="65"/>
        <v>Large Use &gt;5MW</v>
      </c>
      <c r="J287" s="2039" t="str">
        <f t="shared" si="65"/>
        <v>Street Light</v>
      </c>
      <c r="K287" s="2039" t="str">
        <f t="shared" si="65"/>
        <v>Sentinel</v>
      </c>
      <c r="L287" s="2039" t="str">
        <f t="shared" si="65"/>
        <v>Unmetered Scattered Load</v>
      </c>
      <c r="M287" s="2039" t="str">
        <f t="shared" si="65"/>
        <v>Embedded Distributor</v>
      </c>
      <c r="N287" s="2039" t="str">
        <f t="shared" si="65"/>
        <v>Back-up/Standby Power</v>
      </c>
      <c r="O287" s="2039" t="str">
        <f t="shared" si="65"/>
        <v>Rate Class 1</v>
      </c>
      <c r="P287" s="2039" t="str">
        <f t="shared" si="65"/>
        <v>Rate class 2</v>
      </c>
      <c r="Q287" s="2039" t="str">
        <f>Q246</f>
        <v>Rate class 3</v>
      </c>
      <c r="R287" s="2039" t="str">
        <f t="shared" ref="R287:W287" si="66">R246</f>
        <v>Rate class 4</v>
      </c>
      <c r="S287" s="2039" t="str">
        <f t="shared" si="66"/>
        <v>Rate class 5</v>
      </c>
      <c r="T287" s="2039" t="str">
        <f t="shared" si="66"/>
        <v>Rate class 6</v>
      </c>
      <c r="U287" s="2039" t="str">
        <f t="shared" si="66"/>
        <v>Rate class 7</v>
      </c>
      <c r="V287" s="2039" t="str">
        <f t="shared" si="66"/>
        <v>Rate class 8</v>
      </c>
      <c r="W287" s="2039" t="str">
        <f t="shared" si="66"/>
        <v>Rate class 9</v>
      </c>
      <c r="X287" s="2051"/>
    </row>
    <row r="288" spans="1:24" ht="12.75">
      <c r="A288" s="743"/>
      <c r="B288" s="744" t="s">
        <v>1391</v>
      </c>
      <c r="C288" s="1223"/>
      <c r="D288" s="1223"/>
      <c r="E288" s="1223"/>
      <c r="F288" s="1223"/>
      <c r="G288" s="1223"/>
      <c r="H288" s="1223"/>
      <c r="I288" s="1223"/>
      <c r="J288" s="1223"/>
      <c r="K288" s="1223"/>
      <c r="L288" s="1223"/>
      <c r="M288" s="1223"/>
      <c r="N288" s="1223"/>
      <c r="O288" s="1223"/>
      <c r="P288" s="1223"/>
      <c r="Q288" s="1223"/>
      <c r="R288" s="1223"/>
      <c r="S288" s="1223"/>
      <c r="T288" s="1223"/>
      <c r="U288" s="1223"/>
      <c r="V288" s="1223"/>
      <c r="W288" s="1223"/>
      <c r="X288" s="2052"/>
    </row>
    <row r="289" spans="1:24" ht="12.75">
      <c r="A289" s="749"/>
      <c r="B289" s="1223" t="s">
        <v>87</v>
      </c>
      <c r="C289" s="2030">
        <f>C92</f>
        <v>1635500.0000000002</v>
      </c>
      <c r="D289" s="2030">
        <f>D92</f>
        <v>574119.27233920444</v>
      </c>
      <c r="E289" s="2030">
        <f>E92</f>
        <v>982630.22767992248</v>
      </c>
      <c r="F289" s="2030">
        <f>F92</f>
        <v>78750.49998087321</v>
      </c>
      <c r="G289" s="2030">
        <f t="shared" ref="G289:P289" si="67">G92</f>
        <v>0</v>
      </c>
      <c r="H289" s="2030">
        <f t="shared" si="67"/>
        <v>0</v>
      </c>
      <c r="I289" s="2030">
        <f t="shared" si="67"/>
        <v>0</v>
      </c>
      <c r="J289" s="2030">
        <f t="shared" si="67"/>
        <v>0</v>
      </c>
      <c r="K289" s="2030">
        <f t="shared" si="67"/>
        <v>0</v>
      </c>
      <c r="L289" s="2030">
        <f t="shared" si="67"/>
        <v>0</v>
      </c>
      <c r="M289" s="2030">
        <f t="shared" si="67"/>
        <v>0</v>
      </c>
      <c r="N289" s="2030">
        <f t="shared" si="67"/>
        <v>0</v>
      </c>
      <c r="O289" s="2030">
        <f t="shared" si="67"/>
        <v>0</v>
      </c>
      <c r="P289" s="2030">
        <f t="shared" si="67"/>
        <v>0</v>
      </c>
      <c r="Q289" s="2030">
        <f>Q92</f>
        <v>0</v>
      </c>
      <c r="R289" s="2030">
        <f t="shared" ref="R289:W289" si="68">R92</f>
        <v>0</v>
      </c>
      <c r="S289" s="2030">
        <f t="shared" si="68"/>
        <v>0</v>
      </c>
      <c r="T289" s="2030">
        <f t="shared" si="68"/>
        <v>0</v>
      </c>
      <c r="U289" s="2030">
        <f t="shared" si="68"/>
        <v>0</v>
      </c>
      <c r="V289" s="2030">
        <f t="shared" si="68"/>
        <v>0</v>
      </c>
      <c r="W289" s="2030">
        <f t="shared" si="68"/>
        <v>0</v>
      </c>
      <c r="X289" s="2041"/>
    </row>
    <row r="290" spans="1:24" ht="12.75">
      <c r="A290" s="759"/>
      <c r="B290" s="753"/>
      <c r="C290" s="2030"/>
      <c r="D290" s="2030"/>
      <c r="E290" s="2030"/>
      <c r="F290" s="2030"/>
      <c r="G290" s="2030"/>
      <c r="H290" s="2030"/>
      <c r="I290" s="2030"/>
      <c r="J290" s="2030"/>
      <c r="K290" s="2030"/>
      <c r="L290" s="2030"/>
      <c r="M290" s="2030"/>
      <c r="N290" s="2030"/>
      <c r="O290" s="2030"/>
      <c r="P290" s="2030"/>
      <c r="Q290" s="2030"/>
      <c r="R290" s="2030"/>
      <c r="S290" s="2030"/>
      <c r="T290" s="2030"/>
      <c r="U290" s="2030"/>
      <c r="V290" s="2030"/>
      <c r="W290" s="2030"/>
      <c r="X290" s="2041"/>
    </row>
    <row r="291" spans="1:24" ht="12.75">
      <c r="A291" s="749"/>
      <c r="B291" s="744" t="s">
        <v>338</v>
      </c>
      <c r="C291" s="2030"/>
      <c r="D291" s="2030"/>
      <c r="E291" s="2030"/>
      <c r="F291" s="2030"/>
      <c r="G291" s="2030"/>
      <c r="H291" s="2030"/>
      <c r="I291" s="2030"/>
      <c r="J291" s="2030"/>
      <c r="K291" s="2030"/>
      <c r="L291" s="2030"/>
      <c r="M291" s="2030"/>
      <c r="N291" s="2030"/>
      <c r="O291" s="2030"/>
      <c r="P291" s="2030"/>
      <c r="Q291" s="2030"/>
      <c r="R291" s="2030"/>
      <c r="S291" s="2030"/>
      <c r="T291" s="2030"/>
      <c r="U291" s="2030"/>
      <c r="V291" s="2030"/>
      <c r="W291" s="2030"/>
      <c r="X291" s="2041"/>
    </row>
    <row r="292" spans="1:24" ht="25.5">
      <c r="A292" s="749"/>
      <c r="B292" s="1250" t="s">
        <v>163</v>
      </c>
      <c r="C292" s="2045">
        <f>C95</f>
        <v>-1112500</v>
      </c>
      <c r="D292" s="2045">
        <f>D95</f>
        <v>-390527.47812740132</v>
      </c>
      <c r="E292" s="2045">
        <f>E95</f>
        <v>-668404.84762697271</v>
      </c>
      <c r="F292" s="2045">
        <f>F95</f>
        <v>-53567.674245626084</v>
      </c>
      <c r="G292" s="2045">
        <f t="shared" ref="G292:P292" si="69">G95</f>
        <v>0</v>
      </c>
      <c r="H292" s="2045">
        <f t="shared" si="69"/>
        <v>0</v>
      </c>
      <c r="I292" s="2045">
        <f t="shared" si="69"/>
        <v>0</v>
      </c>
      <c r="J292" s="2045">
        <f t="shared" si="69"/>
        <v>0</v>
      </c>
      <c r="K292" s="2045">
        <f t="shared" si="69"/>
        <v>0</v>
      </c>
      <c r="L292" s="2045">
        <f t="shared" si="69"/>
        <v>0</v>
      </c>
      <c r="M292" s="2045">
        <f t="shared" si="69"/>
        <v>0</v>
      </c>
      <c r="N292" s="2045">
        <f t="shared" si="69"/>
        <v>0</v>
      </c>
      <c r="O292" s="2045">
        <f t="shared" si="69"/>
        <v>0</v>
      </c>
      <c r="P292" s="2045">
        <f t="shared" si="69"/>
        <v>0</v>
      </c>
      <c r="Q292" s="2045">
        <f>Q95</f>
        <v>0</v>
      </c>
      <c r="R292" s="2045">
        <f t="shared" ref="R292:W292" si="70">R95</f>
        <v>0</v>
      </c>
      <c r="S292" s="2045">
        <f t="shared" si="70"/>
        <v>0</v>
      </c>
      <c r="T292" s="2045">
        <f t="shared" si="70"/>
        <v>0</v>
      </c>
      <c r="U292" s="2045">
        <f t="shared" si="70"/>
        <v>0</v>
      </c>
      <c r="V292" s="2045">
        <f t="shared" si="70"/>
        <v>0</v>
      </c>
      <c r="W292" s="2045">
        <f t="shared" si="70"/>
        <v>0</v>
      </c>
      <c r="X292" s="2053"/>
    </row>
    <row r="293" spans="1:24" ht="12.75">
      <c r="A293" s="757"/>
      <c r="B293" s="248" t="s">
        <v>820</v>
      </c>
      <c r="C293" s="2045">
        <f t="shared" ref="C293:E295" si="71">C96</f>
        <v>523000</v>
      </c>
      <c r="D293" s="2045">
        <f t="shared" si="71"/>
        <v>183591.79421180312</v>
      </c>
      <c r="E293" s="2045">
        <f t="shared" si="71"/>
        <v>314225.38005294977</v>
      </c>
      <c r="F293" s="2045">
        <f t="shared" ref="F293:S293" si="72">F96</f>
        <v>25182.825735247126</v>
      </c>
      <c r="G293" s="2045">
        <f t="shared" si="72"/>
        <v>0</v>
      </c>
      <c r="H293" s="2045">
        <f t="shared" si="72"/>
        <v>0</v>
      </c>
      <c r="I293" s="2045">
        <f t="shared" si="72"/>
        <v>0</v>
      </c>
      <c r="J293" s="2045">
        <f t="shared" si="72"/>
        <v>0</v>
      </c>
      <c r="K293" s="2045">
        <f t="shared" si="72"/>
        <v>0</v>
      </c>
      <c r="L293" s="2045">
        <f t="shared" si="72"/>
        <v>0</v>
      </c>
      <c r="M293" s="2045">
        <f t="shared" si="72"/>
        <v>0</v>
      </c>
      <c r="N293" s="2045">
        <f t="shared" si="72"/>
        <v>0</v>
      </c>
      <c r="O293" s="2045">
        <f t="shared" si="72"/>
        <v>0</v>
      </c>
      <c r="P293" s="2045">
        <f t="shared" si="72"/>
        <v>0</v>
      </c>
      <c r="Q293" s="2045">
        <f t="shared" si="72"/>
        <v>0</v>
      </c>
      <c r="R293" s="2045">
        <f t="shared" si="72"/>
        <v>0</v>
      </c>
      <c r="S293" s="2045">
        <f t="shared" si="72"/>
        <v>0</v>
      </c>
      <c r="T293" s="2045">
        <f t="shared" ref="T293:W295" si="73">T96</f>
        <v>0</v>
      </c>
      <c r="U293" s="2045">
        <f t="shared" si="73"/>
        <v>0</v>
      </c>
      <c r="V293" s="2045">
        <f t="shared" si="73"/>
        <v>0</v>
      </c>
      <c r="W293" s="2045">
        <f t="shared" si="73"/>
        <v>0</v>
      </c>
      <c r="X293" s="2053"/>
    </row>
    <row r="294" spans="1:24" ht="12.75">
      <c r="A294" s="749"/>
      <c r="B294" s="248" t="s">
        <v>826</v>
      </c>
      <c r="C294" s="2045">
        <f t="shared" si="71"/>
        <v>70449.002178801398</v>
      </c>
      <c r="D294" s="2045">
        <f t="shared" si="71"/>
        <v>24844.419482593352</v>
      </c>
      <c r="E294" s="2045">
        <f t="shared" si="71"/>
        <v>42243.296741210499</v>
      </c>
      <c r="F294" s="2045">
        <f t="shared" ref="F294:S294" si="74">F97</f>
        <v>3361.2859549975528</v>
      </c>
      <c r="G294" s="2045">
        <f t="shared" si="74"/>
        <v>0</v>
      </c>
      <c r="H294" s="2045">
        <f t="shared" si="74"/>
        <v>0</v>
      </c>
      <c r="I294" s="2045">
        <f t="shared" si="74"/>
        <v>0</v>
      </c>
      <c r="J294" s="2045">
        <f t="shared" si="74"/>
        <v>0</v>
      </c>
      <c r="K294" s="2045">
        <f t="shared" si="74"/>
        <v>0</v>
      </c>
      <c r="L294" s="2045">
        <f t="shared" si="74"/>
        <v>0</v>
      </c>
      <c r="M294" s="2045">
        <f t="shared" si="74"/>
        <v>0</v>
      </c>
      <c r="N294" s="2045">
        <f t="shared" si="74"/>
        <v>0</v>
      </c>
      <c r="O294" s="2045">
        <f t="shared" si="74"/>
        <v>0</v>
      </c>
      <c r="P294" s="2045">
        <f t="shared" si="74"/>
        <v>0</v>
      </c>
      <c r="Q294" s="2045">
        <f t="shared" si="74"/>
        <v>0</v>
      </c>
      <c r="R294" s="2045">
        <f t="shared" si="74"/>
        <v>0</v>
      </c>
      <c r="S294" s="2045">
        <f t="shared" si="74"/>
        <v>0</v>
      </c>
      <c r="T294" s="2045">
        <f t="shared" si="73"/>
        <v>0</v>
      </c>
      <c r="U294" s="2045">
        <f t="shared" si="73"/>
        <v>0</v>
      </c>
      <c r="V294" s="2045">
        <f t="shared" si="73"/>
        <v>0</v>
      </c>
      <c r="W294" s="2045">
        <f t="shared" si="73"/>
        <v>0</v>
      </c>
      <c r="X294" s="2053"/>
    </row>
    <row r="295" spans="1:24" ht="25.5">
      <c r="A295" s="749"/>
      <c r="B295" s="248" t="s">
        <v>827</v>
      </c>
      <c r="C295" s="2045">
        <f t="shared" si="71"/>
        <v>593449.00217880146</v>
      </c>
      <c r="D295" s="2045">
        <f t="shared" si="71"/>
        <v>208436.21369439649</v>
      </c>
      <c r="E295" s="2045">
        <f t="shared" si="71"/>
        <v>356468.67679416027</v>
      </c>
      <c r="F295" s="2045">
        <f t="shared" ref="F295:S295" si="75">F98</f>
        <v>28544.111690244681</v>
      </c>
      <c r="G295" s="2045">
        <f t="shared" si="75"/>
        <v>0</v>
      </c>
      <c r="H295" s="2045">
        <f t="shared" si="75"/>
        <v>0</v>
      </c>
      <c r="I295" s="2045">
        <f t="shared" si="75"/>
        <v>0</v>
      </c>
      <c r="J295" s="2045">
        <f t="shared" si="75"/>
        <v>0</v>
      </c>
      <c r="K295" s="2045">
        <f t="shared" si="75"/>
        <v>0</v>
      </c>
      <c r="L295" s="2045">
        <f t="shared" si="75"/>
        <v>0</v>
      </c>
      <c r="M295" s="2045">
        <f t="shared" si="75"/>
        <v>0</v>
      </c>
      <c r="N295" s="2045">
        <f t="shared" si="75"/>
        <v>0</v>
      </c>
      <c r="O295" s="2045">
        <f t="shared" si="75"/>
        <v>0</v>
      </c>
      <c r="P295" s="2045">
        <f t="shared" si="75"/>
        <v>0</v>
      </c>
      <c r="Q295" s="2045">
        <f t="shared" si="75"/>
        <v>0</v>
      </c>
      <c r="R295" s="2045">
        <f t="shared" si="75"/>
        <v>0</v>
      </c>
      <c r="S295" s="2045">
        <f t="shared" si="75"/>
        <v>0</v>
      </c>
      <c r="T295" s="2045">
        <f t="shared" si="73"/>
        <v>0</v>
      </c>
      <c r="U295" s="2045">
        <f t="shared" si="73"/>
        <v>0</v>
      </c>
      <c r="V295" s="2045">
        <f t="shared" si="73"/>
        <v>0</v>
      </c>
      <c r="W295" s="2045">
        <f t="shared" si="73"/>
        <v>0</v>
      </c>
      <c r="X295" s="2053"/>
    </row>
    <row r="296" spans="1:24" ht="12.75">
      <c r="A296" s="759"/>
      <c r="B296" s="744" t="s">
        <v>164</v>
      </c>
      <c r="C296" s="2030"/>
      <c r="D296" s="2030"/>
      <c r="E296" s="2030"/>
      <c r="F296" s="2030"/>
      <c r="G296" s="2030"/>
      <c r="H296" s="2030"/>
      <c r="I296" s="2030"/>
      <c r="J296" s="2030"/>
      <c r="K296" s="2030"/>
      <c r="L296" s="2030"/>
      <c r="M296" s="2030"/>
      <c r="N296" s="2030"/>
      <c r="O296" s="2030"/>
      <c r="P296" s="2030"/>
      <c r="Q296" s="2030"/>
      <c r="R296" s="2030"/>
      <c r="S296" s="2030"/>
      <c r="T296" s="2030"/>
      <c r="U296" s="2030"/>
      <c r="V296" s="2030"/>
      <c r="W296" s="2030"/>
      <c r="X296" s="2041"/>
    </row>
    <row r="297" spans="1:24" ht="12.75">
      <c r="A297" s="424"/>
      <c r="B297" s="760" t="s">
        <v>891</v>
      </c>
      <c r="C297" s="2030">
        <f>SUMIF($Z$101:$Z$105,$B297,C$101:C$105)</f>
        <v>-22000.000000000004</v>
      </c>
      <c r="D297" s="2030">
        <f t="shared" ref="D297:W299" si="76">SUMIF($Z$101:$Z$105,$B297,D$101:D$105)</f>
        <v>-16442.712086472322</v>
      </c>
      <c r="E297" s="2030">
        <f t="shared" si="76"/>
        <v>-3905.6665574844415</v>
      </c>
      <c r="F297" s="2030">
        <f t="shared" si="76"/>
        <v>-1583.8847035702588</v>
      </c>
      <c r="G297" s="2030">
        <f t="shared" si="76"/>
        <v>0</v>
      </c>
      <c r="H297" s="2030">
        <f t="shared" si="76"/>
        <v>0</v>
      </c>
      <c r="I297" s="2030">
        <f t="shared" si="76"/>
        <v>0</v>
      </c>
      <c r="J297" s="2030">
        <f t="shared" si="76"/>
        <v>-7.206026858827383</v>
      </c>
      <c r="K297" s="2030">
        <f t="shared" si="76"/>
        <v>-38.912545037667869</v>
      </c>
      <c r="L297" s="2030">
        <f t="shared" si="76"/>
        <v>-21.618080576482146</v>
      </c>
      <c r="M297" s="2030">
        <f t="shared" si="76"/>
        <v>0</v>
      </c>
      <c r="N297" s="2030">
        <f t="shared" si="76"/>
        <v>0</v>
      </c>
      <c r="O297" s="2030">
        <f t="shared" si="76"/>
        <v>0</v>
      </c>
      <c r="P297" s="2030">
        <f t="shared" si="76"/>
        <v>0</v>
      </c>
      <c r="Q297" s="2030">
        <f>SUMIF($Z$101:$Z$105,$B297,Q$101:Q$105)</f>
        <v>0</v>
      </c>
      <c r="R297" s="2030">
        <f t="shared" si="76"/>
        <v>0</v>
      </c>
      <c r="S297" s="2030">
        <f t="shared" si="76"/>
        <v>0</v>
      </c>
      <c r="T297" s="2030">
        <f t="shared" si="76"/>
        <v>0</v>
      </c>
      <c r="U297" s="2030">
        <f t="shared" si="76"/>
        <v>0</v>
      </c>
      <c r="V297" s="2030">
        <f t="shared" si="76"/>
        <v>0</v>
      </c>
      <c r="W297" s="2030">
        <f t="shared" si="76"/>
        <v>0</v>
      </c>
      <c r="X297" s="2041"/>
    </row>
    <row r="298" spans="1:24" ht="12.75">
      <c r="A298" s="424"/>
      <c r="B298" s="760" t="s">
        <v>788</v>
      </c>
      <c r="C298" s="2030">
        <f t="shared" ref="C298:R299" si="77">SUMIF($Z$101:$Z$105,$B298,C$101:C$105)</f>
        <v>-90000</v>
      </c>
      <c r="D298" s="2030">
        <f t="shared" si="77"/>
        <v>-45005.398579911271</v>
      </c>
      <c r="E298" s="2030">
        <f t="shared" si="77"/>
        <v>-15608.721470635048</v>
      </c>
      <c r="F298" s="2030">
        <f t="shared" si="77"/>
        <v>-22623.419511122265</v>
      </c>
      <c r="G298" s="2030">
        <f t="shared" si="77"/>
        <v>0</v>
      </c>
      <c r="H298" s="2030">
        <f t="shared" si="77"/>
        <v>0</v>
      </c>
      <c r="I298" s="2030">
        <f t="shared" si="77"/>
        <v>0</v>
      </c>
      <c r="J298" s="2030">
        <f t="shared" si="77"/>
        <v>-6119.8580194641709</v>
      </c>
      <c r="K298" s="2030">
        <f t="shared" si="77"/>
        <v>-335.81134145749479</v>
      </c>
      <c r="L298" s="2030">
        <f t="shared" si="77"/>
        <v>-306.79107740975087</v>
      </c>
      <c r="M298" s="2030">
        <f t="shared" si="77"/>
        <v>0</v>
      </c>
      <c r="N298" s="2030">
        <f t="shared" si="77"/>
        <v>0</v>
      </c>
      <c r="O298" s="2030">
        <f t="shared" si="77"/>
        <v>0</v>
      </c>
      <c r="P298" s="2030">
        <f t="shared" si="77"/>
        <v>0</v>
      </c>
      <c r="Q298" s="2030">
        <f t="shared" si="77"/>
        <v>0</v>
      </c>
      <c r="R298" s="2030">
        <f t="shared" si="77"/>
        <v>0</v>
      </c>
      <c r="S298" s="2030">
        <f t="shared" si="76"/>
        <v>0</v>
      </c>
      <c r="T298" s="2030">
        <f t="shared" si="76"/>
        <v>0</v>
      </c>
      <c r="U298" s="2030">
        <f t="shared" si="76"/>
        <v>0</v>
      </c>
      <c r="V298" s="2030">
        <f t="shared" si="76"/>
        <v>0</v>
      </c>
      <c r="W298" s="2030">
        <f t="shared" si="76"/>
        <v>0</v>
      </c>
      <c r="X298" s="2041"/>
    </row>
    <row r="299" spans="1:24" ht="12.75">
      <c r="A299" s="424"/>
      <c r="B299" s="760" t="s">
        <v>1071</v>
      </c>
      <c r="C299" s="2030">
        <f t="shared" si="77"/>
        <v>-60000</v>
      </c>
      <c r="D299" s="2030">
        <f t="shared" si="77"/>
        <v>-29275.347719650039</v>
      </c>
      <c r="E299" s="2030">
        <f t="shared" si="77"/>
        <v>-9418.4784776528468</v>
      </c>
      <c r="F299" s="2030">
        <f t="shared" si="77"/>
        <v>-21301.481877608363</v>
      </c>
      <c r="G299" s="2030">
        <f t="shared" si="77"/>
        <v>0</v>
      </c>
      <c r="H299" s="2030">
        <f t="shared" si="77"/>
        <v>0</v>
      </c>
      <c r="I299" s="2030">
        <f t="shared" si="77"/>
        <v>0</v>
      </c>
      <c r="J299" s="2030">
        <f t="shared" si="77"/>
        <v>0</v>
      </c>
      <c r="K299" s="2030">
        <f t="shared" si="77"/>
        <v>-4.6919250887510762</v>
      </c>
      <c r="L299" s="2030">
        <f t="shared" si="77"/>
        <v>0</v>
      </c>
      <c r="M299" s="2030">
        <f t="shared" si="77"/>
        <v>0</v>
      </c>
      <c r="N299" s="2030">
        <f t="shared" si="77"/>
        <v>0</v>
      </c>
      <c r="O299" s="2030">
        <f t="shared" si="77"/>
        <v>0</v>
      </c>
      <c r="P299" s="2030">
        <f t="shared" si="77"/>
        <v>0</v>
      </c>
      <c r="Q299" s="2030">
        <f t="shared" si="76"/>
        <v>0</v>
      </c>
      <c r="R299" s="2030">
        <f t="shared" si="76"/>
        <v>0</v>
      </c>
      <c r="S299" s="2030">
        <f t="shared" si="76"/>
        <v>0</v>
      </c>
      <c r="T299" s="2030">
        <f t="shared" si="76"/>
        <v>0</v>
      </c>
      <c r="U299" s="2030">
        <f t="shared" si="76"/>
        <v>0</v>
      </c>
      <c r="V299" s="2030">
        <f t="shared" si="76"/>
        <v>0</v>
      </c>
      <c r="W299" s="2030">
        <f t="shared" si="76"/>
        <v>0</v>
      </c>
      <c r="X299" s="2041"/>
    </row>
    <row r="300" spans="1:24" ht="12.75">
      <c r="A300" s="424"/>
      <c r="B300" s="1018" t="s">
        <v>21</v>
      </c>
      <c r="C300" s="2046">
        <f t="shared" ref="C300:W300" si="78">SUM(C297:C299)</f>
        <v>-172000</v>
      </c>
      <c r="D300" s="2046">
        <f t="shared" si="78"/>
        <v>-90723.458386033628</v>
      </c>
      <c r="E300" s="2046">
        <f t="shared" si="78"/>
        <v>-28932.866505772337</v>
      </c>
      <c r="F300" s="2046">
        <f t="shared" si="78"/>
        <v>-45508.786092300885</v>
      </c>
      <c r="G300" s="2046">
        <f t="shared" si="78"/>
        <v>0</v>
      </c>
      <c r="H300" s="2046">
        <f t="shared" si="78"/>
        <v>0</v>
      </c>
      <c r="I300" s="2046">
        <f t="shared" si="78"/>
        <v>0</v>
      </c>
      <c r="J300" s="2046">
        <f t="shared" si="78"/>
        <v>-6127.0640463229984</v>
      </c>
      <c r="K300" s="2046">
        <f t="shared" si="78"/>
        <v>-379.41581158391375</v>
      </c>
      <c r="L300" s="2046">
        <f t="shared" si="78"/>
        <v>-328.40915798623303</v>
      </c>
      <c r="M300" s="2046">
        <f t="shared" si="78"/>
        <v>0</v>
      </c>
      <c r="N300" s="2046">
        <f t="shared" si="78"/>
        <v>0</v>
      </c>
      <c r="O300" s="2046">
        <f t="shared" si="78"/>
        <v>0</v>
      </c>
      <c r="P300" s="2046">
        <f t="shared" si="78"/>
        <v>0</v>
      </c>
      <c r="Q300" s="2046">
        <f t="shared" si="78"/>
        <v>0</v>
      </c>
      <c r="R300" s="2046">
        <f t="shared" si="78"/>
        <v>0</v>
      </c>
      <c r="S300" s="2046">
        <f t="shared" si="78"/>
        <v>0</v>
      </c>
      <c r="T300" s="2046">
        <f t="shared" si="78"/>
        <v>0</v>
      </c>
      <c r="U300" s="2046">
        <f t="shared" si="78"/>
        <v>0</v>
      </c>
      <c r="V300" s="2046">
        <f t="shared" si="78"/>
        <v>0</v>
      </c>
      <c r="W300" s="2046">
        <f t="shared" si="78"/>
        <v>0</v>
      </c>
      <c r="X300" s="2055"/>
    </row>
    <row r="301" spans="1:24" ht="12.75">
      <c r="A301" s="424"/>
      <c r="B301" s="760"/>
      <c r="C301" s="2047"/>
      <c r="D301" s="2047"/>
      <c r="E301" s="2047"/>
      <c r="F301" s="2047"/>
      <c r="G301" s="2047"/>
      <c r="H301" s="2047"/>
      <c r="I301" s="2047"/>
      <c r="J301" s="2047"/>
      <c r="K301" s="2047"/>
      <c r="L301" s="2047"/>
      <c r="M301" s="2047"/>
      <c r="N301" s="2047"/>
      <c r="O301" s="2047"/>
      <c r="P301" s="2047"/>
      <c r="Q301" s="2047"/>
      <c r="R301" s="2047"/>
      <c r="S301" s="2047"/>
      <c r="T301" s="2047"/>
      <c r="U301" s="2047"/>
      <c r="V301" s="2047"/>
      <c r="W301" s="2047"/>
      <c r="X301" s="2054"/>
    </row>
    <row r="302" spans="1:24" ht="12.75">
      <c r="A302" s="768"/>
      <c r="B302" s="744" t="s">
        <v>1392</v>
      </c>
      <c r="C302" s="2047"/>
      <c r="D302" s="2047"/>
      <c r="E302" s="2047"/>
      <c r="F302" s="2047"/>
      <c r="G302" s="2047"/>
      <c r="H302" s="2047"/>
      <c r="I302" s="2047"/>
      <c r="J302" s="2047"/>
      <c r="K302" s="2047"/>
      <c r="L302" s="2047"/>
      <c r="M302" s="2047"/>
      <c r="N302" s="2047"/>
      <c r="O302" s="2047"/>
      <c r="P302" s="2047"/>
      <c r="Q302" s="2047"/>
      <c r="R302" s="2047"/>
      <c r="S302" s="2047"/>
      <c r="T302" s="2047"/>
      <c r="U302" s="2047"/>
      <c r="V302" s="2047"/>
      <c r="W302" s="2047"/>
      <c r="X302" s="2054"/>
    </row>
    <row r="303" spans="1:24" ht="12.75">
      <c r="A303" s="2020"/>
      <c r="B303" s="1223" t="s">
        <v>87</v>
      </c>
      <c r="C303" s="2030">
        <f>SUMIF($Z$110:$Z$112,$B303,C$110:C$112)</f>
        <v>0</v>
      </c>
      <c r="D303" s="2030">
        <f t="shared" ref="D303:S304" si="79">SUMIF($Z$110:$Z$112,$B303,D$110:D$112)</f>
        <v>0</v>
      </c>
      <c r="E303" s="2030">
        <f t="shared" si="79"/>
        <v>0</v>
      </c>
      <c r="F303" s="2030">
        <f t="shared" si="79"/>
        <v>0</v>
      </c>
      <c r="G303" s="2030">
        <f t="shared" si="79"/>
        <v>0</v>
      </c>
      <c r="H303" s="2030">
        <f t="shared" si="79"/>
        <v>0</v>
      </c>
      <c r="I303" s="2030">
        <f t="shared" si="79"/>
        <v>0</v>
      </c>
      <c r="J303" s="2030">
        <f t="shared" si="79"/>
        <v>0</v>
      </c>
      <c r="K303" s="2030">
        <f t="shared" si="79"/>
        <v>0</v>
      </c>
      <c r="L303" s="2030">
        <f t="shared" si="79"/>
        <v>0</v>
      </c>
      <c r="M303" s="2030">
        <f t="shared" si="79"/>
        <v>0</v>
      </c>
      <c r="N303" s="2030">
        <f t="shared" si="79"/>
        <v>0</v>
      </c>
      <c r="O303" s="2030">
        <f t="shared" si="79"/>
        <v>0</v>
      </c>
      <c r="P303" s="2030">
        <f t="shared" si="79"/>
        <v>0</v>
      </c>
      <c r="Q303" s="2030">
        <f>SUMIF($Z$110:$Z$112,$B303,Q$110:Q$112)</f>
        <v>0</v>
      </c>
      <c r="R303" s="2030">
        <f t="shared" si="79"/>
        <v>0</v>
      </c>
      <c r="S303" s="2030">
        <f t="shared" si="79"/>
        <v>0</v>
      </c>
      <c r="T303" s="2030">
        <f t="shared" ref="R303:W304" si="80">SUMIF($Z$110:$Z$112,$B303,T$110:T$112)</f>
        <v>0</v>
      </c>
      <c r="U303" s="2030">
        <f t="shared" si="80"/>
        <v>0</v>
      </c>
      <c r="V303" s="2030">
        <f t="shared" si="80"/>
        <v>0</v>
      </c>
      <c r="W303" s="2030">
        <f t="shared" si="80"/>
        <v>0</v>
      </c>
      <c r="X303" s="2041"/>
    </row>
    <row r="304" spans="1:24" ht="12.75">
      <c r="A304" s="759"/>
      <c r="B304" s="1223" t="s">
        <v>16</v>
      </c>
      <c r="C304" s="2030">
        <f>SUMIF($Z$110:$Z$112,$B304,C$110:C$112)</f>
        <v>2000</v>
      </c>
      <c r="D304" s="2030">
        <f t="shared" si="79"/>
        <v>1356.3573678891994</v>
      </c>
      <c r="E304" s="2030">
        <f t="shared" si="79"/>
        <v>161.08898531771979</v>
      </c>
      <c r="F304" s="2030">
        <f t="shared" si="79"/>
        <v>18.664923022053141</v>
      </c>
      <c r="G304" s="2030">
        <f t="shared" si="79"/>
        <v>0</v>
      </c>
      <c r="H304" s="2030">
        <f t="shared" si="79"/>
        <v>0</v>
      </c>
      <c r="I304" s="2030">
        <f t="shared" si="79"/>
        <v>0</v>
      </c>
      <c r="J304" s="2030">
        <f t="shared" si="79"/>
        <v>422.75456220650301</v>
      </c>
      <c r="K304" s="2030">
        <f t="shared" si="79"/>
        <v>23.182547702550082</v>
      </c>
      <c r="L304" s="2030">
        <f t="shared" si="79"/>
        <v>17.951613861974678</v>
      </c>
      <c r="M304" s="2030">
        <f t="shared" si="79"/>
        <v>0</v>
      </c>
      <c r="N304" s="2030">
        <f t="shared" si="79"/>
        <v>0</v>
      </c>
      <c r="O304" s="2030">
        <f t="shared" si="79"/>
        <v>0</v>
      </c>
      <c r="P304" s="2030">
        <f t="shared" si="79"/>
        <v>0</v>
      </c>
      <c r="Q304" s="2030">
        <f>SUMIF($Z$110:$Z$112,$B304,Q$110:Q$112)</f>
        <v>0</v>
      </c>
      <c r="R304" s="2030">
        <f t="shared" si="80"/>
        <v>0</v>
      </c>
      <c r="S304" s="2030">
        <f t="shared" si="80"/>
        <v>0</v>
      </c>
      <c r="T304" s="2030">
        <f t="shared" si="80"/>
        <v>0</v>
      </c>
      <c r="U304" s="2030">
        <f t="shared" si="80"/>
        <v>0</v>
      </c>
      <c r="V304" s="2030">
        <f t="shared" si="80"/>
        <v>0</v>
      </c>
      <c r="W304" s="2030">
        <f t="shared" si="80"/>
        <v>0</v>
      </c>
      <c r="X304" s="2041"/>
    </row>
    <row r="305" spans="1:24" ht="12.75">
      <c r="A305" s="759"/>
      <c r="B305" s="1018" t="s">
        <v>21</v>
      </c>
      <c r="C305" s="2046">
        <f t="shared" ref="C305:W305" si="81">SUM(C303:C304)</f>
        <v>2000</v>
      </c>
      <c r="D305" s="2046">
        <f t="shared" si="81"/>
        <v>1356.3573678891994</v>
      </c>
      <c r="E305" s="2046">
        <f t="shared" si="81"/>
        <v>161.08898531771979</v>
      </c>
      <c r="F305" s="2046">
        <f t="shared" si="81"/>
        <v>18.664923022053141</v>
      </c>
      <c r="G305" s="2046">
        <f t="shared" si="81"/>
        <v>0</v>
      </c>
      <c r="H305" s="2046">
        <f t="shared" si="81"/>
        <v>0</v>
      </c>
      <c r="I305" s="2046">
        <f t="shared" si="81"/>
        <v>0</v>
      </c>
      <c r="J305" s="2046">
        <f t="shared" si="81"/>
        <v>422.75456220650301</v>
      </c>
      <c r="K305" s="2046">
        <f t="shared" si="81"/>
        <v>23.182547702550082</v>
      </c>
      <c r="L305" s="2046">
        <f t="shared" si="81"/>
        <v>17.951613861974678</v>
      </c>
      <c r="M305" s="2046">
        <f t="shared" si="81"/>
        <v>0</v>
      </c>
      <c r="N305" s="2046">
        <f t="shared" si="81"/>
        <v>0</v>
      </c>
      <c r="O305" s="2046">
        <f t="shared" si="81"/>
        <v>0</v>
      </c>
      <c r="P305" s="2046">
        <f t="shared" si="81"/>
        <v>0</v>
      </c>
      <c r="Q305" s="2046">
        <f t="shared" si="81"/>
        <v>0</v>
      </c>
      <c r="R305" s="2046">
        <f t="shared" si="81"/>
        <v>0</v>
      </c>
      <c r="S305" s="2046">
        <f t="shared" si="81"/>
        <v>0</v>
      </c>
      <c r="T305" s="2046">
        <f t="shared" si="81"/>
        <v>0</v>
      </c>
      <c r="U305" s="2046">
        <f t="shared" si="81"/>
        <v>0</v>
      </c>
      <c r="V305" s="2046">
        <f t="shared" si="81"/>
        <v>0</v>
      </c>
      <c r="W305" s="2046">
        <f t="shared" si="81"/>
        <v>0</v>
      </c>
      <c r="X305" s="2055"/>
    </row>
    <row r="306" spans="1:24" ht="12.75">
      <c r="A306" s="424"/>
      <c r="C306" s="2047"/>
      <c r="D306" s="2047"/>
      <c r="E306" s="2047"/>
      <c r="F306" s="2047"/>
      <c r="G306" s="2047"/>
      <c r="H306" s="2047"/>
      <c r="I306" s="2047"/>
      <c r="J306" s="2047"/>
      <c r="K306" s="2047"/>
      <c r="L306" s="2047"/>
      <c r="M306" s="2047"/>
      <c r="N306" s="2047"/>
      <c r="O306" s="2047"/>
      <c r="P306" s="2047"/>
      <c r="Q306" s="2047"/>
      <c r="R306" s="2047"/>
      <c r="S306" s="2047"/>
      <c r="T306" s="2047"/>
      <c r="U306" s="2047"/>
      <c r="V306" s="2047"/>
      <c r="W306" s="2047"/>
      <c r="X306" s="2054"/>
    </row>
    <row r="307" spans="1:24" ht="12.75">
      <c r="A307" s="424"/>
      <c r="B307" s="744" t="s">
        <v>1393</v>
      </c>
      <c r="C307" s="2047"/>
      <c r="D307" s="2047"/>
      <c r="E307" s="2047"/>
      <c r="F307" s="2047"/>
      <c r="G307" s="2047"/>
      <c r="H307" s="2047"/>
      <c r="I307" s="2047"/>
      <c r="J307" s="2047"/>
      <c r="K307" s="2047"/>
      <c r="L307" s="2047"/>
      <c r="M307" s="2047"/>
      <c r="N307" s="2047"/>
      <c r="O307" s="2047"/>
      <c r="P307" s="2047"/>
      <c r="Q307" s="2047"/>
      <c r="R307" s="2047"/>
      <c r="S307" s="2047"/>
      <c r="T307" s="2047"/>
      <c r="U307" s="2047"/>
      <c r="V307" s="2047"/>
      <c r="W307" s="2047"/>
      <c r="X307" s="2054"/>
    </row>
    <row r="308" spans="1:24" ht="12.75">
      <c r="A308" s="424"/>
      <c r="B308" s="1223">
        <v>1860</v>
      </c>
      <c r="C308" s="2047">
        <f>C117</f>
        <v>38000</v>
      </c>
      <c r="D308" s="2047">
        <f>D117</f>
        <v>13339.365545025841</v>
      </c>
      <c r="E308" s="2047">
        <f>E117</f>
        <v>22830.907154898836</v>
      </c>
      <c r="F308" s="2047">
        <f>F117</f>
        <v>1829.7273000753173</v>
      </c>
      <c r="G308" s="2047">
        <f t="shared" ref="G308:P308" si="82">G117</f>
        <v>0</v>
      </c>
      <c r="H308" s="2047">
        <f t="shared" si="82"/>
        <v>0</v>
      </c>
      <c r="I308" s="2047">
        <f t="shared" si="82"/>
        <v>0</v>
      </c>
      <c r="J308" s="2047">
        <f t="shared" si="82"/>
        <v>0</v>
      </c>
      <c r="K308" s="2047">
        <f t="shared" si="82"/>
        <v>0</v>
      </c>
      <c r="L308" s="2047">
        <f t="shared" si="82"/>
        <v>0</v>
      </c>
      <c r="M308" s="2047">
        <f t="shared" si="82"/>
        <v>0</v>
      </c>
      <c r="N308" s="2047">
        <f t="shared" si="82"/>
        <v>0</v>
      </c>
      <c r="O308" s="2047">
        <f t="shared" si="82"/>
        <v>0</v>
      </c>
      <c r="P308" s="2047">
        <f t="shared" si="82"/>
        <v>0</v>
      </c>
      <c r="Q308" s="2047">
        <f>Q117</f>
        <v>0</v>
      </c>
      <c r="R308" s="2047">
        <f t="shared" ref="R308:W308" si="83">R117</f>
        <v>0</v>
      </c>
      <c r="S308" s="2047">
        <f t="shared" si="83"/>
        <v>0</v>
      </c>
      <c r="T308" s="2047">
        <f t="shared" si="83"/>
        <v>0</v>
      </c>
      <c r="U308" s="2047">
        <f t="shared" si="83"/>
        <v>0</v>
      </c>
      <c r="V308" s="2047">
        <f t="shared" si="83"/>
        <v>0</v>
      </c>
      <c r="W308" s="2047">
        <f t="shared" si="83"/>
        <v>0</v>
      </c>
      <c r="X308" s="2054"/>
    </row>
    <row r="309" spans="1:24" ht="12.75">
      <c r="A309" s="768"/>
      <c r="B309" s="769"/>
      <c r="C309" s="2047"/>
      <c r="D309" s="2047"/>
      <c r="E309" s="2047"/>
      <c r="F309" s="2047"/>
      <c r="G309" s="2047"/>
      <c r="H309" s="2047"/>
      <c r="I309" s="2047"/>
      <c r="J309" s="2047"/>
      <c r="K309" s="2047"/>
      <c r="L309" s="2047"/>
      <c r="M309" s="2047"/>
      <c r="N309" s="2047"/>
      <c r="O309" s="2047"/>
      <c r="P309" s="2047"/>
      <c r="Q309" s="2047"/>
      <c r="R309" s="2047"/>
      <c r="S309" s="2047"/>
      <c r="T309" s="2047"/>
      <c r="U309" s="2047"/>
      <c r="V309" s="2047"/>
      <c r="W309" s="2047"/>
      <c r="X309" s="2054"/>
    </row>
    <row r="310" spans="1:24" ht="12.75">
      <c r="A310" s="759"/>
      <c r="B310" s="777" t="s">
        <v>165</v>
      </c>
      <c r="C310" s="2047"/>
      <c r="D310" s="2047"/>
      <c r="E310" s="2047"/>
      <c r="F310" s="2047"/>
      <c r="G310" s="2047"/>
      <c r="H310" s="2047"/>
      <c r="I310" s="2047"/>
      <c r="J310" s="2047"/>
      <c r="K310" s="2047"/>
      <c r="L310" s="2047"/>
      <c r="M310" s="2047"/>
      <c r="N310" s="2047"/>
      <c r="O310" s="2047"/>
      <c r="P310" s="2047"/>
      <c r="Q310" s="2047"/>
      <c r="R310" s="2047"/>
      <c r="S310" s="2047"/>
      <c r="T310" s="2047"/>
      <c r="U310" s="2047"/>
      <c r="V310" s="2047"/>
      <c r="W310" s="2047"/>
      <c r="X310" s="2054"/>
    </row>
    <row r="311" spans="1:24" ht="12.75">
      <c r="A311" s="759"/>
      <c r="B311" s="1223" t="s">
        <v>88</v>
      </c>
      <c r="C311" s="2030">
        <f>SUMIF($Z$120:$Z$124,$B311,C$120:C$124)</f>
        <v>302794.00000000006</v>
      </c>
      <c r="D311" s="2030">
        <f t="shared" ref="D311:S312" si="84">SUMIF($Z$120:$Z$124,$B311,D$120:D$124)</f>
        <v>232197.08889590731</v>
      </c>
      <c r="E311" s="2030">
        <f t="shared" si="84"/>
        <v>52300.584115561454</v>
      </c>
      <c r="F311" s="2030">
        <f t="shared" si="84"/>
        <v>18296.326988531251</v>
      </c>
      <c r="G311" s="2030">
        <f t="shared" si="84"/>
        <v>0</v>
      </c>
      <c r="H311" s="2030">
        <f t="shared" si="84"/>
        <v>0</v>
      </c>
      <c r="I311" s="2030">
        <f t="shared" si="84"/>
        <v>0</v>
      </c>
      <c r="J311" s="2030">
        <f t="shared" si="84"/>
        <v>0</v>
      </c>
      <c r="K311" s="2030">
        <f t="shared" si="84"/>
        <v>0</v>
      </c>
      <c r="L311" s="2030">
        <f t="shared" si="84"/>
        <v>0</v>
      </c>
      <c r="M311" s="2030">
        <f t="shared" si="84"/>
        <v>0</v>
      </c>
      <c r="N311" s="2030">
        <f t="shared" si="84"/>
        <v>0</v>
      </c>
      <c r="O311" s="2030">
        <f t="shared" si="84"/>
        <v>0</v>
      </c>
      <c r="P311" s="2030">
        <f t="shared" si="84"/>
        <v>0</v>
      </c>
      <c r="Q311" s="2030">
        <f>SUMIF($Z$120:$Z$124,$B311,Q$120:Q$124)</f>
        <v>0</v>
      </c>
      <c r="R311" s="2030">
        <f t="shared" si="84"/>
        <v>0</v>
      </c>
      <c r="S311" s="2030">
        <f t="shared" si="84"/>
        <v>0</v>
      </c>
      <c r="T311" s="2030">
        <f t="shared" ref="R311:W312" si="85">SUMIF($Z$120:$Z$124,$B311,T$120:T$124)</f>
        <v>0</v>
      </c>
      <c r="U311" s="2030">
        <f t="shared" si="85"/>
        <v>0</v>
      </c>
      <c r="V311" s="2030">
        <f t="shared" si="85"/>
        <v>0</v>
      </c>
      <c r="W311" s="2030">
        <f t="shared" si="85"/>
        <v>0</v>
      </c>
      <c r="X311" s="2041"/>
    </row>
    <row r="312" spans="1:24" ht="12.75">
      <c r="A312" s="749"/>
      <c r="B312" s="1223" t="s">
        <v>891</v>
      </c>
      <c r="C312" s="2030">
        <f>SUMIF($Z$120:$Z$124,$B312,C$120:C$124)</f>
        <v>578206</v>
      </c>
      <c r="D312" s="2030">
        <f t="shared" si="84"/>
        <v>432148.85384867346</v>
      </c>
      <c r="E312" s="2030">
        <f t="shared" si="84"/>
        <v>102649.08352440222</v>
      </c>
      <c r="F312" s="2030">
        <f t="shared" si="84"/>
        <v>41627.801768752048</v>
      </c>
      <c r="G312" s="2030">
        <f t="shared" si="84"/>
        <v>0</v>
      </c>
      <c r="H312" s="2030">
        <f t="shared" si="84"/>
        <v>0</v>
      </c>
      <c r="I312" s="2030">
        <f t="shared" si="84"/>
        <v>0</v>
      </c>
      <c r="J312" s="2030">
        <f t="shared" si="84"/>
        <v>189.38945299705205</v>
      </c>
      <c r="K312" s="2030">
        <f t="shared" si="84"/>
        <v>1022.7030461840812</v>
      </c>
      <c r="L312" s="2030">
        <f t="shared" si="84"/>
        <v>568.1683589911562</v>
      </c>
      <c r="M312" s="2030">
        <f t="shared" si="84"/>
        <v>0</v>
      </c>
      <c r="N312" s="2030">
        <f t="shared" si="84"/>
        <v>0</v>
      </c>
      <c r="O312" s="2030">
        <f t="shared" si="84"/>
        <v>0</v>
      </c>
      <c r="P312" s="2030">
        <f t="shared" si="84"/>
        <v>0</v>
      </c>
      <c r="Q312" s="2030">
        <f>SUMIF($Z$120:$Z$124,$B312,Q$120:Q$124)</f>
        <v>0</v>
      </c>
      <c r="R312" s="2030">
        <f t="shared" si="85"/>
        <v>0</v>
      </c>
      <c r="S312" s="2030">
        <f t="shared" si="85"/>
        <v>0</v>
      </c>
      <c r="T312" s="2030">
        <f t="shared" si="85"/>
        <v>0</v>
      </c>
      <c r="U312" s="2030">
        <f t="shared" si="85"/>
        <v>0</v>
      </c>
      <c r="V312" s="2030">
        <f t="shared" si="85"/>
        <v>0</v>
      </c>
      <c r="W312" s="2030">
        <f t="shared" si="85"/>
        <v>0</v>
      </c>
      <c r="X312" s="2041"/>
    </row>
    <row r="313" spans="1:24" ht="13.5" thickBot="1">
      <c r="A313" s="424"/>
      <c r="B313" s="1018" t="s">
        <v>21</v>
      </c>
      <c r="C313" s="2046">
        <f t="shared" ref="C313:W313" si="86">SUM(C311:C312)</f>
        <v>881000</v>
      </c>
      <c r="D313" s="2046">
        <f t="shared" si="86"/>
        <v>664345.9427445808</v>
      </c>
      <c r="E313" s="2046">
        <f t="shared" si="86"/>
        <v>154949.66763996368</v>
      </c>
      <c r="F313" s="2046">
        <f t="shared" si="86"/>
        <v>59924.128757283295</v>
      </c>
      <c r="G313" s="2046">
        <f t="shared" si="86"/>
        <v>0</v>
      </c>
      <c r="H313" s="2046">
        <f t="shared" si="86"/>
        <v>0</v>
      </c>
      <c r="I313" s="2046">
        <f t="shared" si="86"/>
        <v>0</v>
      </c>
      <c r="J313" s="2046">
        <f t="shared" si="86"/>
        <v>189.38945299705205</v>
      </c>
      <c r="K313" s="2046">
        <f t="shared" si="86"/>
        <v>1022.7030461840812</v>
      </c>
      <c r="L313" s="2046">
        <f t="shared" si="86"/>
        <v>568.1683589911562</v>
      </c>
      <c r="M313" s="2046">
        <f t="shared" si="86"/>
        <v>0</v>
      </c>
      <c r="N313" s="2046">
        <f t="shared" si="86"/>
        <v>0</v>
      </c>
      <c r="O313" s="2046">
        <f t="shared" si="86"/>
        <v>0</v>
      </c>
      <c r="P313" s="2046">
        <f t="shared" si="86"/>
        <v>0</v>
      </c>
      <c r="Q313" s="2046">
        <f t="shared" si="86"/>
        <v>0</v>
      </c>
      <c r="R313" s="2046">
        <f t="shared" si="86"/>
        <v>0</v>
      </c>
      <c r="S313" s="2046">
        <f t="shared" si="86"/>
        <v>0</v>
      </c>
      <c r="T313" s="2046">
        <f t="shared" si="86"/>
        <v>0</v>
      </c>
      <c r="U313" s="2046">
        <f t="shared" si="86"/>
        <v>0</v>
      </c>
      <c r="V313" s="2046">
        <f t="shared" si="86"/>
        <v>0</v>
      </c>
      <c r="W313" s="2046">
        <f t="shared" si="86"/>
        <v>0</v>
      </c>
      <c r="X313" s="2055"/>
    </row>
    <row r="314" spans="1:24" ht="13.5" thickTop="1">
      <c r="A314" s="525"/>
      <c r="B314" s="1023" t="s">
        <v>697</v>
      </c>
      <c r="C314" s="2048">
        <f t="shared" ref="C314:W314" si="87">SUM(C313,C308,C305)</f>
        <v>921000</v>
      </c>
      <c r="D314" s="2048">
        <f t="shared" si="87"/>
        <v>679041.66565749585</v>
      </c>
      <c r="E314" s="2048">
        <f t="shared" si="87"/>
        <v>177941.66378018021</v>
      </c>
      <c r="F314" s="2048">
        <f t="shared" si="87"/>
        <v>61772.520980380665</v>
      </c>
      <c r="G314" s="2048">
        <f t="shared" si="87"/>
        <v>0</v>
      </c>
      <c r="H314" s="2048">
        <f t="shared" si="87"/>
        <v>0</v>
      </c>
      <c r="I314" s="2048">
        <f t="shared" si="87"/>
        <v>0</v>
      </c>
      <c r="J314" s="2048">
        <f t="shared" si="87"/>
        <v>612.144015203555</v>
      </c>
      <c r="K314" s="2048">
        <f t="shared" si="87"/>
        <v>1045.8855938866313</v>
      </c>
      <c r="L314" s="2048">
        <f t="shared" si="87"/>
        <v>586.11997285313089</v>
      </c>
      <c r="M314" s="2048">
        <f t="shared" si="87"/>
        <v>0</v>
      </c>
      <c r="N314" s="2048">
        <f t="shared" si="87"/>
        <v>0</v>
      </c>
      <c r="O314" s="2048">
        <f t="shared" si="87"/>
        <v>0</v>
      </c>
      <c r="P314" s="2048">
        <f t="shared" si="87"/>
        <v>0</v>
      </c>
      <c r="Q314" s="2048">
        <f t="shared" si="87"/>
        <v>0</v>
      </c>
      <c r="R314" s="2048">
        <f t="shared" si="87"/>
        <v>0</v>
      </c>
      <c r="S314" s="2048">
        <f t="shared" si="87"/>
        <v>0</v>
      </c>
      <c r="T314" s="2048">
        <f t="shared" si="87"/>
        <v>0</v>
      </c>
      <c r="U314" s="2048">
        <f t="shared" si="87"/>
        <v>0</v>
      </c>
      <c r="V314" s="2048">
        <f t="shared" si="87"/>
        <v>0</v>
      </c>
      <c r="W314" s="2048">
        <f t="shared" si="87"/>
        <v>0</v>
      </c>
      <c r="X314" s="2056"/>
    </row>
    <row r="315" spans="1:24" ht="12.75">
      <c r="A315" s="424"/>
      <c r="C315" s="2047"/>
      <c r="D315" s="2047"/>
      <c r="E315" s="2047"/>
      <c r="F315" s="2047"/>
      <c r="G315" s="2047"/>
      <c r="H315" s="2047"/>
      <c r="I315" s="2047"/>
      <c r="J315" s="2047"/>
      <c r="K315" s="2047"/>
      <c r="L315" s="2047"/>
      <c r="M315" s="2047"/>
      <c r="N315" s="2047"/>
      <c r="O315" s="2047"/>
      <c r="P315" s="2047"/>
      <c r="Q315" s="2047"/>
      <c r="R315" s="2047"/>
      <c r="S315" s="2047"/>
      <c r="T315" s="2047"/>
      <c r="U315" s="2047"/>
      <c r="V315" s="2047"/>
      <c r="W315" s="2047"/>
      <c r="X315" s="2054"/>
    </row>
    <row r="316" spans="1:24" ht="12.75">
      <c r="A316" s="424"/>
      <c r="B316" s="758" t="s">
        <v>829</v>
      </c>
      <c r="C316" s="2047">
        <f>C129</f>
        <v>61000.000000000007</v>
      </c>
      <c r="D316" s="2047">
        <f>D129</f>
        <v>21413.192059120433</v>
      </c>
      <c r="E316" s="2047">
        <f>E129</f>
        <v>36649.61411707446</v>
      </c>
      <c r="F316" s="2047">
        <f>F129</f>
        <v>2937.1938238051152</v>
      </c>
      <c r="G316" s="2047">
        <f t="shared" ref="G316:P316" si="88">G129</f>
        <v>0</v>
      </c>
      <c r="H316" s="2047">
        <f t="shared" si="88"/>
        <v>0</v>
      </c>
      <c r="I316" s="2047">
        <f t="shared" si="88"/>
        <v>0</v>
      </c>
      <c r="J316" s="2047">
        <f t="shared" si="88"/>
        <v>0</v>
      </c>
      <c r="K316" s="2047">
        <f t="shared" si="88"/>
        <v>0</v>
      </c>
      <c r="L316" s="2047">
        <f t="shared" si="88"/>
        <v>0</v>
      </c>
      <c r="M316" s="2047">
        <f t="shared" si="88"/>
        <v>0</v>
      </c>
      <c r="N316" s="2047">
        <f t="shared" si="88"/>
        <v>0</v>
      </c>
      <c r="O316" s="2047">
        <f t="shared" si="88"/>
        <v>0</v>
      </c>
      <c r="P316" s="2047">
        <f t="shared" si="88"/>
        <v>0</v>
      </c>
      <c r="Q316" s="2047">
        <f>Q129</f>
        <v>0</v>
      </c>
      <c r="R316" s="2047">
        <f t="shared" ref="R316:W316" si="89">R129</f>
        <v>0</v>
      </c>
      <c r="S316" s="2047">
        <f t="shared" si="89"/>
        <v>0</v>
      </c>
      <c r="T316" s="2047">
        <f t="shared" si="89"/>
        <v>0</v>
      </c>
      <c r="U316" s="2047">
        <f t="shared" si="89"/>
        <v>0</v>
      </c>
      <c r="V316" s="2047">
        <f t="shared" si="89"/>
        <v>0</v>
      </c>
      <c r="W316" s="2047">
        <f t="shared" si="89"/>
        <v>0</v>
      </c>
      <c r="X316" s="2054"/>
    </row>
    <row r="317" spans="1:24" ht="25.5">
      <c r="A317" s="424"/>
      <c r="B317" s="821" t="s">
        <v>1174</v>
      </c>
      <c r="C317" s="2047">
        <f t="shared" ref="C317:E321" si="90">C130</f>
        <v>11469.692545009637</v>
      </c>
      <c r="D317" s="2047">
        <f t="shared" si="90"/>
        <v>4044.8813199846695</v>
      </c>
      <c r="E317" s="2047">
        <f t="shared" si="90"/>
        <v>6877.5654831785068</v>
      </c>
      <c r="F317" s="2047">
        <f t="shared" ref="F317:S317" si="91">F130</f>
        <v>547.24574184645962</v>
      </c>
      <c r="G317" s="2047">
        <f t="shared" si="91"/>
        <v>0</v>
      </c>
      <c r="H317" s="2047">
        <f t="shared" si="91"/>
        <v>0</v>
      </c>
      <c r="I317" s="2047">
        <f t="shared" si="91"/>
        <v>0</v>
      </c>
      <c r="J317" s="2047">
        <f t="shared" si="91"/>
        <v>0</v>
      </c>
      <c r="K317" s="2047">
        <f t="shared" si="91"/>
        <v>0</v>
      </c>
      <c r="L317" s="2047">
        <f t="shared" si="91"/>
        <v>0</v>
      </c>
      <c r="M317" s="2047">
        <f t="shared" si="91"/>
        <v>0</v>
      </c>
      <c r="N317" s="2047">
        <f t="shared" si="91"/>
        <v>0</v>
      </c>
      <c r="O317" s="2047">
        <f t="shared" si="91"/>
        <v>0</v>
      </c>
      <c r="P317" s="2047">
        <f t="shared" si="91"/>
        <v>0</v>
      </c>
      <c r="Q317" s="2047">
        <f t="shared" si="91"/>
        <v>0</v>
      </c>
      <c r="R317" s="2047">
        <f t="shared" si="91"/>
        <v>0</v>
      </c>
      <c r="S317" s="2047">
        <f t="shared" si="91"/>
        <v>0</v>
      </c>
      <c r="T317" s="2047">
        <f t="shared" ref="T317:W321" si="92">T130</f>
        <v>0</v>
      </c>
      <c r="U317" s="2047">
        <f t="shared" si="92"/>
        <v>0</v>
      </c>
      <c r="V317" s="2047">
        <f t="shared" si="92"/>
        <v>0</v>
      </c>
      <c r="W317" s="2047">
        <f t="shared" si="92"/>
        <v>0</v>
      </c>
      <c r="X317" s="2054"/>
    </row>
    <row r="318" spans="1:24" ht="12.75">
      <c r="A318" s="424"/>
      <c r="B318" s="782" t="s">
        <v>822</v>
      </c>
      <c r="C318" s="2047">
        <f t="shared" si="90"/>
        <v>474890.13820605632</v>
      </c>
      <c r="D318" s="2047">
        <f t="shared" si="90"/>
        <v>349123.50645041716</v>
      </c>
      <c r="E318" s="2047">
        <f t="shared" si="90"/>
        <v>92159.453855860498</v>
      </c>
      <c r="F318" s="2047">
        <f t="shared" ref="F318:S318" si="93">F131</f>
        <v>32425.191644091305</v>
      </c>
      <c r="G318" s="2047">
        <f t="shared" si="93"/>
        <v>0</v>
      </c>
      <c r="H318" s="2047">
        <f t="shared" si="93"/>
        <v>0</v>
      </c>
      <c r="I318" s="2047">
        <f t="shared" si="93"/>
        <v>0</v>
      </c>
      <c r="J318" s="2047">
        <f t="shared" si="93"/>
        <v>324.11750262140748</v>
      </c>
      <c r="K318" s="2047">
        <f t="shared" si="93"/>
        <v>549.42798095050523</v>
      </c>
      <c r="L318" s="2047">
        <f t="shared" si="93"/>
        <v>308.44077211538837</v>
      </c>
      <c r="M318" s="2047">
        <f t="shared" si="93"/>
        <v>0</v>
      </c>
      <c r="N318" s="2047">
        <f t="shared" si="93"/>
        <v>0</v>
      </c>
      <c r="O318" s="2047">
        <f t="shared" si="93"/>
        <v>0</v>
      </c>
      <c r="P318" s="2047">
        <f t="shared" si="93"/>
        <v>0</v>
      </c>
      <c r="Q318" s="2047">
        <f t="shared" si="93"/>
        <v>0</v>
      </c>
      <c r="R318" s="2047">
        <f t="shared" si="93"/>
        <v>0</v>
      </c>
      <c r="S318" s="2047">
        <f t="shared" si="93"/>
        <v>0</v>
      </c>
      <c r="T318" s="2047">
        <f t="shared" si="92"/>
        <v>0</v>
      </c>
      <c r="U318" s="2047">
        <f t="shared" si="92"/>
        <v>0</v>
      </c>
      <c r="V318" s="2047">
        <f t="shared" si="92"/>
        <v>0</v>
      </c>
      <c r="W318" s="2047">
        <f t="shared" si="92"/>
        <v>0</v>
      </c>
      <c r="X318" s="2054"/>
    </row>
    <row r="319" spans="1:24" ht="12.75">
      <c r="A319" s="424"/>
      <c r="B319" s="782" t="s">
        <v>823</v>
      </c>
      <c r="C319" s="2047">
        <f t="shared" si="90"/>
        <v>10857.833310448988</v>
      </c>
      <c r="D319" s="2047">
        <f t="shared" si="90"/>
        <v>3811.4896725009789</v>
      </c>
      <c r="E319" s="2047">
        <f t="shared" si="90"/>
        <v>6523.5311635323342</v>
      </c>
      <c r="F319" s="2047">
        <f t="shared" ref="F319:S319" si="94">F132</f>
        <v>522.81247441567564</v>
      </c>
      <c r="G319" s="2047">
        <f t="shared" si="94"/>
        <v>0</v>
      </c>
      <c r="H319" s="2047">
        <f t="shared" si="94"/>
        <v>0</v>
      </c>
      <c r="I319" s="2047">
        <f t="shared" si="94"/>
        <v>0</v>
      </c>
      <c r="J319" s="2047">
        <f t="shared" si="94"/>
        <v>0</v>
      </c>
      <c r="K319" s="2047">
        <f t="shared" si="94"/>
        <v>0</v>
      </c>
      <c r="L319" s="2047">
        <f t="shared" si="94"/>
        <v>0</v>
      </c>
      <c r="M319" s="2047">
        <f t="shared" si="94"/>
        <v>0</v>
      </c>
      <c r="N319" s="2047">
        <f t="shared" si="94"/>
        <v>0</v>
      </c>
      <c r="O319" s="2047">
        <f t="shared" si="94"/>
        <v>0</v>
      </c>
      <c r="P319" s="2047">
        <f t="shared" si="94"/>
        <v>0</v>
      </c>
      <c r="Q319" s="2047">
        <f t="shared" si="94"/>
        <v>0</v>
      </c>
      <c r="R319" s="2047">
        <f t="shared" si="94"/>
        <v>0</v>
      </c>
      <c r="S319" s="2047">
        <f t="shared" si="94"/>
        <v>0</v>
      </c>
      <c r="T319" s="2047">
        <f t="shared" si="92"/>
        <v>0</v>
      </c>
      <c r="U319" s="2047">
        <f t="shared" si="92"/>
        <v>0</v>
      </c>
      <c r="V319" s="2047">
        <f t="shared" si="92"/>
        <v>0</v>
      </c>
      <c r="W319" s="2047">
        <f t="shared" si="92"/>
        <v>0</v>
      </c>
      <c r="X319" s="2054"/>
    </row>
    <row r="320" spans="1:24" ht="12.75">
      <c r="A320" s="424"/>
      <c r="B320" s="782" t="s">
        <v>824</v>
      </c>
      <c r="C320" s="2047">
        <f t="shared" si="90"/>
        <v>32178.539063572705</v>
      </c>
      <c r="D320" s="2047">
        <f t="shared" si="90"/>
        <v>11295.823559839213</v>
      </c>
      <c r="E320" s="2047">
        <f t="shared" si="90"/>
        <v>19333.295730018781</v>
      </c>
      <c r="F320" s="2047">
        <f t="shared" ref="F320:S320" si="95">F133</f>
        <v>1549.4197737147103</v>
      </c>
      <c r="G320" s="2047">
        <f t="shared" si="95"/>
        <v>0</v>
      </c>
      <c r="H320" s="2047">
        <f t="shared" si="95"/>
        <v>0</v>
      </c>
      <c r="I320" s="2047">
        <f t="shared" si="95"/>
        <v>0</v>
      </c>
      <c r="J320" s="2047">
        <f t="shared" si="95"/>
        <v>0</v>
      </c>
      <c r="K320" s="2047">
        <f t="shared" si="95"/>
        <v>0</v>
      </c>
      <c r="L320" s="2047">
        <f t="shared" si="95"/>
        <v>0</v>
      </c>
      <c r="M320" s="2047">
        <f t="shared" si="95"/>
        <v>0</v>
      </c>
      <c r="N320" s="2047">
        <f t="shared" si="95"/>
        <v>0</v>
      </c>
      <c r="O320" s="2047">
        <f t="shared" si="95"/>
        <v>0</v>
      </c>
      <c r="P320" s="2047">
        <f t="shared" si="95"/>
        <v>0</v>
      </c>
      <c r="Q320" s="2047">
        <f t="shared" si="95"/>
        <v>0</v>
      </c>
      <c r="R320" s="2047">
        <f t="shared" si="95"/>
        <v>0</v>
      </c>
      <c r="S320" s="2047">
        <f t="shared" si="95"/>
        <v>0</v>
      </c>
      <c r="T320" s="2047">
        <f t="shared" si="92"/>
        <v>0</v>
      </c>
      <c r="U320" s="2047">
        <f t="shared" si="92"/>
        <v>0</v>
      </c>
      <c r="V320" s="2047">
        <f t="shared" si="92"/>
        <v>0</v>
      </c>
      <c r="W320" s="2047">
        <f t="shared" si="92"/>
        <v>0</v>
      </c>
      <c r="X320" s="2054"/>
    </row>
    <row r="321" spans="1:25" ht="12.75">
      <c r="A321" s="783"/>
      <c r="B321" s="782" t="s">
        <v>825</v>
      </c>
      <c r="C321" s="2047">
        <f t="shared" si="90"/>
        <v>23862.81752025264</v>
      </c>
      <c r="D321" s="2047">
        <f t="shared" si="90"/>
        <v>8376.7064693920329</v>
      </c>
      <c r="E321" s="2047">
        <f t="shared" si="90"/>
        <v>14337.099243662664</v>
      </c>
      <c r="F321" s="2047">
        <f t="shared" ref="F321:S321" si="96">F134</f>
        <v>1149.0118071979432</v>
      </c>
      <c r="G321" s="2047">
        <f t="shared" si="96"/>
        <v>0</v>
      </c>
      <c r="H321" s="2047">
        <f t="shared" si="96"/>
        <v>0</v>
      </c>
      <c r="I321" s="2047">
        <f t="shared" si="96"/>
        <v>0</v>
      </c>
      <c r="J321" s="2047">
        <f t="shared" si="96"/>
        <v>0</v>
      </c>
      <c r="K321" s="2047">
        <f t="shared" si="96"/>
        <v>0</v>
      </c>
      <c r="L321" s="2047">
        <f t="shared" si="96"/>
        <v>0</v>
      </c>
      <c r="M321" s="2047">
        <f t="shared" si="96"/>
        <v>0</v>
      </c>
      <c r="N321" s="2047">
        <f t="shared" si="96"/>
        <v>0</v>
      </c>
      <c r="O321" s="2047">
        <f t="shared" si="96"/>
        <v>0</v>
      </c>
      <c r="P321" s="2047">
        <f t="shared" si="96"/>
        <v>0</v>
      </c>
      <c r="Q321" s="2047">
        <f t="shared" si="96"/>
        <v>0</v>
      </c>
      <c r="R321" s="2047">
        <f t="shared" si="96"/>
        <v>0</v>
      </c>
      <c r="S321" s="2047">
        <f t="shared" si="96"/>
        <v>0</v>
      </c>
      <c r="T321" s="2047">
        <f t="shared" si="92"/>
        <v>0</v>
      </c>
      <c r="U321" s="2047">
        <f t="shared" si="92"/>
        <v>0</v>
      </c>
      <c r="V321" s="2047">
        <f t="shared" si="92"/>
        <v>0</v>
      </c>
      <c r="W321" s="2047">
        <f t="shared" si="92"/>
        <v>0</v>
      </c>
      <c r="X321" s="2054"/>
    </row>
    <row r="322" spans="1:25" ht="12.75">
      <c r="A322" s="759"/>
      <c r="B322" s="784"/>
      <c r="C322" s="2047"/>
      <c r="D322" s="2047"/>
      <c r="E322" s="2047"/>
      <c r="F322" s="2047"/>
      <c r="G322" s="2047"/>
      <c r="H322" s="2047"/>
      <c r="I322" s="2047"/>
      <c r="J322" s="2047"/>
      <c r="K322" s="2047"/>
      <c r="L322" s="2047"/>
      <c r="M322" s="2047"/>
      <c r="N322" s="2047"/>
      <c r="O322" s="2047"/>
      <c r="P322" s="2047"/>
      <c r="Q322" s="2047"/>
      <c r="R322" s="2047"/>
      <c r="S322" s="2047"/>
      <c r="T322" s="2047"/>
      <c r="U322" s="2047"/>
      <c r="V322" s="2047"/>
      <c r="W322" s="2047"/>
      <c r="X322" s="2054"/>
    </row>
    <row r="323" spans="1:25" ht="13.5" thickBot="1">
      <c r="A323" s="752"/>
      <c r="B323" s="1008" t="s">
        <v>1510</v>
      </c>
      <c r="C323" s="2049">
        <f>SUM(C316:C321,C314,C300)</f>
        <v>1363259.0206453404</v>
      </c>
      <c r="D323" s="2049">
        <f>SUM(D316:D321,D314,D300)</f>
        <v>986383.80680271669</v>
      </c>
      <c r="E323" s="2049">
        <f>SUM(E316:E321,E314,E300)</f>
        <v>324889.35686773516</v>
      </c>
      <c r="F323" s="2049">
        <f>SUM(F316:F321,F314,F300)</f>
        <v>55394.610153150992</v>
      </c>
      <c r="G323" s="2049">
        <f t="shared" ref="G323:P323" si="97">SUM(G316:G321,G314,G300)</f>
        <v>0</v>
      </c>
      <c r="H323" s="2049">
        <f t="shared" si="97"/>
        <v>0</v>
      </c>
      <c r="I323" s="2049">
        <f t="shared" si="97"/>
        <v>0</v>
      </c>
      <c r="J323" s="2049">
        <f t="shared" si="97"/>
        <v>-5190.8025284980358</v>
      </c>
      <c r="K323" s="2049">
        <f t="shared" si="97"/>
        <v>1215.8977632532228</v>
      </c>
      <c r="L323" s="2049">
        <f t="shared" si="97"/>
        <v>566.15158698228618</v>
      </c>
      <c r="M323" s="2049">
        <f t="shared" si="97"/>
        <v>0</v>
      </c>
      <c r="N323" s="2049">
        <f t="shared" si="97"/>
        <v>0</v>
      </c>
      <c r="O323" s="2049">
        <f t="shared" si="97"/>
        <v>0</v>
      </c>
      <c r="P323" s="2049">
        <f t="shared" si="97"/>
        <v>0</v>
      </c>
      <c r="Q323" s="2049">
        <f>SUM(Q316:Q321,Q314,Q300)</f>
        <v>0</v>
      </c>
      <c r="R323" s="2049">
        <f t="shared" ref="R323:W323" si="98">SUM(R316:R321,R314,R300)</f>
        <v>0</v>
      </c>
      <c r="S323" s="2049">
        <f t="shared" si="98"/>
        <v>0</v>
      </c>
      <c r="T323" s="2049">
        <f t="shared" si="98"/>
        <v>0</v>
      </c>
      <c r="U323" s="2049">
        <f t="shared" si="98"/>
        <v>0</v>
      </c>
      <c r="V323" s="2049">
        <f t="shared" si="98"/>
        <v>0</v>
      </c>
      <c r="W323" s="2049">
        <f t="shared" si="98"/>
        <v>0</v>
      </c>
      <c r="X323" s="2057"/>
    </row>
    <row r="324" spans="1:25" ht="13.5" thickTop="1">
      <c r="A324" s="752"/>
      <c r="B324" s="753"/>
      <c r="C324" s="1223"/>
      <c r="E324" s="2050"/>
      <c r="F324" s="750"/>
      <c r="X324" s="689"/>
    </row>
    <row r="325" spans="1:25" ht="12.75">
      <c r="A325" s="752"/>
      <c r="B325" s="753"/>
      <c r="C325" s="1223"/>
      <c r="E325" s="2050"/>
      <c r="F325" s="750"/>
      <c r="X325" s="689"/>
    </row>
    <row r="326" spans="1:25" ht="23.25">
      <c r="A326" s="2336" t="s">
        <v>1380</v>
      </c>
      <c r="B326" s="2336"/>
      <c r="C326" s="1223"/>
      <c r="E326" s="1400"/>
      <c r="F326" s="750"/>
    </row>
    <row r="327" spans="1:25" ht="23.25">
      <c r="A327" s="816" t="s">
        <v>418</v>
      </c>
      <c r="B327" s="786"/>
      <c r="C327" s="1223"/>
      <c r="E327" s="2025"/>
      <c r="F327" s="750"/>
    </row>
    <row r="328" spans="1:25" ht="15">
      <c r="A328" s="290"/>
      <c r="B328" s="752"/>
      <c r="C328" s="1223"/>
      <c r="E328" s="2022"/>
      <c r="F328" s="750"/>
    </row>
    <row r="329" spans="1:25" ht="12.75">
      <c r="A329" s="727"/>
      <c r="B329" s="727"/>
      <c r="C329" s="1223"/>
      <c r="E329" s="794"/>
      <c r="F329" s="750"/>
    </row>
    <row r="330" spans="1:25" ht="38.25">
      <c r="A330" s="817" t="s">
        <v>1172</v>
      </c>
      <c r="B330" s="817" t="s">
        <v>1372</v>
      </c>
      <c r="C330" s="817" t="str">
        <f>C287</f>
        <v>Total</v>
      </c>
      <c r="D330" s="817" t="str">
        <f t="shared" ref="D330:P330" si="99">D287</f>
        <v>Residential</v>
      </c>
      <c r="E330" s="817" t="str">
        <f t="shared" si="99"/>
        <v>GS &lt;50</v>
      </c>
      <c r="F330" s="817" t="str">
        <f t="shared" si="99"/>
        <v>GS&gt;50-Regular</v>
      </c>
      <c r="G330" s="817" t="str">
        <f t="shared" si="99"/>
        <v>GS&gt; 50-TOU</v>
      </c>
      <c r="H330" s="817" t="str">
        <f t="shared" si="99"/>
        <v>GS &gt;50-Intermediate</v>
      </c>
      <c r="I330" s="817" t="str">
        <f t="shared" si="99"/>
        <v>Large Use &gt;5MW</v>
      </c>
      <c r="J330" s="817" t="str">
        <f t="shared" si="99"/>
        <v>Street Light</v>
      </c>
      <c r="K330" s="817" t="str">
        <f t="shared" si="99"/>
        <v>Sentinel</v>
      </c>
      <c r="L330" s="817" t="str">
        <f t="shared" si="99"/>
        <v>Unmetered Scattered Load</v>
      </c>
      <c r="M330" s="817" t="str">
        <f t="shared" si="99"/>
        <v>Embedded Distributor</v>
      </c>
      <c r="N330" s="817" t="str">
        <f t="shared" si="99"/>
        <v>Back-up/Standby Power</v>
      </c>
      <c r="O330" s="817" t="str">
        <f t="shared" si="99"/>
        <v>Rate Class 1</v>
      </c>
      <c r="P330" s="817" t="str">
        <f t="shared" si="99"/>
        <v>Rate class 2</v>
      </c>
      <c r="Q330" s="817" t="str">
        <f>Q287</f>
        <v>Rate class 3</v>
      </c>
      <c r="R330" s="817" t="str">
        <f t="shared" ref="R330:W330" si="100">R287</f>
        <v>Rate class 4</v>
      </c>
      <c r="S330" s="817" t="str">
        <f t="shared" si="100"/>
        <v>Rate class 5</v>
      </c>
      <c r="T330" s="817" t="str">
        <f t="shared" si="100"/>
        <v>Rate class 6</v>
      </c>
      <c r="U330" s="817" t="str">
        <f t="shared" si="100"/>
        <v>Rate class 7</v>
      </c>
      <c r="V330" s="817" t="str">
        <f t="shared" si="100"/>
        <v>Rate class 8</v>
      </c>
      <c r="W330" s="817" t="str">
        <f t="shared" si="100"/>
        <v>Rate class 9</v>
      </c>
      <c r="X330" s="2024"/>
      <c r="Y330" s="2024"/>
    </row>
    <row r="331" spans="1:25" ht="12.75">
      <c r="A331" s="787"/>
      <c r="B331" s="788" t="s">
        <v>1391</v>
      </c>
      <c r="C331" s="1223"/>
      <c r="D331" s="1223"/>
      <c r="E331" s="1223"/>
      <c r="F331" s="1223"/>
      <c r="G331" s="1223"/>
      <c r="H331" s="1223"/>
      <c r="I331" s="1223"/>
      <c r="J331" s="1223"/>
      <c r="K331" s="1223"/>
      <c r="L331" s="1223"/>
      <c r="M331" s="1223"/>
      <c r="N331" s="1223"/>
      <c r="O331" s="1223"/>
      <c r="P331" s="1223"/>
      <c r="Q331" s="1223"/>
      <c r="R331" s="1223"/>
      <c r="S331" s="1223"/>
      <c r="T331" s="1223"/>
      <c r="U331" s="1223"/>
      <c r="V331" s="1223"/>
      <c r="W331" s="1223"/>
      <c r="X331" s="2052"/>
      <c r="Y331" s="2052"/>
    </row>
    <row r="332" spans="1:25" ht="12.75">
      <c r="A332" s="789"/>
      <c r="B332" s="1223" t="s">
        <v>888</v>
      </c>
      <c r="C332" s="2030">
        <f>SUMIF($Z$142:$Z$162,$B332,C$142:C$162)</f>
        <v>0</v>
      </c>
      <c r="D332" s="2030">
        <f t="shared" ref="D332:W332" si="101">SUMIF($Z$142:$Z$162,$B332,D$142:D$162)</f>
        <v>0</v>
      </c>
      <c r="E332" s="2030">
        <f t="shared" si="101"/>
        <v>0</v>
      </c>
      <c r="F332" s="2030">
        <f t="shared" si="101"/>
        <v>0</v>
      </c>
      <c r="G332" s="2030">
        <f t="shared" si="101"/>
        <v>0</v>
      </c>
      <c r="H332" s="2030">
        <f t="shared" si="101"/>
        <v>0</v>
      </c>
      <c r="I332" s="2030">
        <f t="shared" si="101"/>
        <v>0</v>
      </c>
      <c r="J332" s="2030">
        <f t="shared" si="101"/>
        <v>0</v>
      </c>
      <c r="K332" s="2030">
        <f t="shared" si="101"/>
        <v>0</v>
      </c>
      <c r="L332" s="2030">
        <f t="shared" si="101"/>
        <v>0</v>
      </c>
      <c r="M332" s="2030">
        <f t="shared" si="101"/>
        <v>0</v>
      </c>
      <c r="N332" s="2030">
        <f t="shared" si="101"/>
        <v>0</v>
      </c>
      <c r="O332" s="2030">
        <f t="shared" si="101"/>
        <v>0</v>
      </c>
      <c r="P332" s="2030">
        <f t="shared" si="101"/>
        <v>0</v>
      </c>
      <c r="Q332" s="2030">
        <f>SUMIF($Z$142:$Z$162,$B332,Q$142:Q$162)</f>
        <v>0</v>
      </c>
      <c r="R332" s="2030">
        <f t="shared" si="101"/>
        <v>0</v>
      </c>
      <c r="S332" s="2030">
        <f t="shared" si="101"/>
        <v>0</v>
      </c>
      <c r="T332" s="2030">
        <f t="shared" si="101"/>
        <v>0</v>
      </c>
      <c r="U332" s="2030">
        <f t="shared" si="101"/>
        <v>0</v>
      </c>
      <c r="V332" s="2030">
        <f t="shared" si="101"/>
        <v>0</v>
      </c>
      <c r="W332" s="2030">
        <f t="shared" si="101"/>
        <v>0</v>
      </c>
      <c r="X332" s="2041"/>
      <c r="Y332" s="2041"/>
    </row>
    <row r="333" spans="1:25" ht="12.75">
      <c r="A333" s="790"/>
      <c r="B333" s="424" t="s">
        <v>427</v>
      </c>
      <c r="C333" s="2030">
        <f>C144</f>
        <v>0</v>
      </c>
      <c r="D333" s="2030">
        <f t="shared" ref="D333:P333" si="102">D144</f>
        <v>0</v>
      </c>
      <c r="E333" s="2030">
        <f t="shared" si="102"/>
        <v>0</v>
      </c>
      <c r="F333" s="2030">
        <f t="shared" si="102"/>
        <v>0</v>
      </c>
      <c r="G333" s="2030">
        <f t="shared" si="102"/>
        <v>0</v>
      </c>
      <c r="H333" s="2030">
        <f t="shared" si="102"/>
        <v>0</v>
      </c>
      <c r="I333" s="2030">
        <f t="shared" si="102"/>
        <v>0</v>
      </c>
      <c r="J333" s="2030">
        <f t="shared" si="102"/>
        <v>0</v>
      </c>
      <c r="K333" s="2030">
        <f t="shared" si="102"/>
        <v>0</v>
      </c>
      <c r="L333" s="2030">
        <f t="shared" si="102"/>
        <v>0</v>
      </c>
      <c r="M333" s="2030">
        <f t="shared" si="102"/>
        <v>0</v>
      </c>
      <c r="N333" s="2030">
        <f t="shared" si="102"/>
        <v>0</v>
      </c>
      <c r="O333" s="2030">
        <f t="shared" si="102"/>
        <v>0</v>
      </c>
      <c r="P333" s="2030">
        <f t="shared" si="102"/>
        <v>0</v>
      </c>
      <c r="Q333" s="2030">
        <f>Q144</f>
        <v>0</v>
      </c>
      <c r="R333" s="2030">
        <f t="shared" ref="R333:W333" si="103">R144</f>
        <v>0</v>
      </c>
      <c r="S333" s="2030">
        <f t="shared" si="103"/>
        <v>0</v>
      </c>
      <c r="T333" s="2030">
        <f t="shared" si="103"/>
        <v>0</v>
      </c>
      <c r="U333" s="2030">
        <f t="shared" si="103"/>
        <v>0</v>
      </c>
      <c r="V333" s="2030">
        <f t="shared" si="103"/>
        <v>0</v>
      </c>
      <c r="W333" s="2030">
        <f t="shared" si="103"/>
        <v>0</v>
      </c>
      <c r="X333" s="2041"/>
      <c r="Y333" s="2041"/>
    </row>
    <row r="334" spans="1:25" ht="12.75">
      <c r="A334" s="790"/>
      <c r="B334" s="1223" t="s">
        <v>1142</v>
      </c>
      <c r="C334" s="2030">
        <f>SUMIF($Z$142:$Z$162,$B334,C$142:C$162)</f>
        <v>0</v>
      </c>
      <c r="D334" s="2030">
        <f t="shared" ref="D334:S336" si="104">SUMIF($Z$142:$Z$162,$B334,D$142:D$162)</f>
        <v>0</v>
      </c>
      <c r="E334" s="2030">
        <f t="shared" si="104"/>
        <v>0</v>
      </c>
      <c r="F334" s="2030">
        <f t="shared" si="104"/>
        <v>0</v>
      </c>
      <c r="G334" s="2030">
        <f t="shared" si="104"/>
        <v>0</v>
      </c>
      <c r="H334" s="2030">
        <f t="shared" si="104"/>
        <v>0</v>
      </c>
      <c r="I334" s="2030">
        <f t="shared" si="104"/>
        <v>0</v>
      </c>
      <c r="J334" s="2030">
        <f t="shared" si="104"/>
        <v>0</v>
      </c>
      <c r="K334" s="2030">
        <f t="shared" si="104"/>
        <v>0</v>
      </c>
      <c r="L334" s="2030">
        <f t="shared" si="104"/>
        <v>0</v>
      </c>
      <c r="M334" s="2030">
        <f t="shared" si="104"/>
        <v>0</v>
      </c>
      <c r="N334" s="2030">
        <f t="shared" si="104"/>
        <v>0</v>
      </c>
      <c r="O334" s="2030">
        <f t="shared" si="104"/>
        <v>0</v>
      </c>
      <c r="P334" s="2030">
        <f t="shared" si="104"/>
        <v>0</v>
      </c>
      <c r="Q334" s="2030">
        <f>SUMIF($Z$142:$Z$162,$B334,Q$142:Q$162)</f>
        <v>0</v>
      </c>
      <c r="R334" s="2030">
        <f t="shared" si="104"/>
        <v>0</v>
      </c>
      <c r="S334" s="2030">
        <f t="shared" si="104"/>
        <v>0</v>
      </c>
      <c r="T334" s="2030">
        <f t="shared" ref="R334:W336" si="105">SUMIF($Z$142:$Z$162,$B334,T$142:T$162)</f>
        <v>0</v>
      </c>
      <c r="U334" s="2030">
        <f t="shared" si="105"/>
        <v>0</v>
      </c>
      <c r="V334" s="2030">
        <f t="shared" si="105"/>
        <v>0</v>
      </c>
      <c r="W334" s="2030">
        <f t="shared" si="105"/>
        <v>0</v>
      </c>
      <c r="X334" s="2041"/>
      <c r="Y334" s="2041"/>
    </row>
    <row r="335" spans="1:25" ht="12.75">
      <c r="A335" s="790"/>
      <c r="B335" s="1223" t="s">
        <v>11</v>
      </c>
      <c r="C335" s="2030">
        <f>SUMIF($Z$142:$Z$162,$B335,C$142:C$162)</f>
        <v>5039620.0084999995</v>
      </c>
      <c r="D335" s="2030">
        <f t="shared" si="104"/>
        <v>3417762.8649454019</v>
      </c>
      <c r="E335" s="2030">
        <f t="shared" si="104"/>
        <v>405913.63677807164</v>
      </c>
      <c r="F335" s="2030">
        <f t="shared" si="104"/>
        <v>47032.05975952564</v>
      </c>
      <c r="G335" s="2030">
        <f t="shared" si="104"/>
        <v>0</v>
      </c>
      <c r="H335" s="2030">
        <f t="shared" si="104"/>
        <v>0</v>
      </c>
      <c r="I335" s="2030">
        <f t="shared" si="104"/>
        <v>0</v>
      </c>
      <c r="J335" s="2030">
        <f t="shared" si="104"/>
        <v>1065261.1751902751</v>
      </c>
      <c r="K335" s="2030">
        <f t="shared" si="104"/>
        <v>58415.615624888545</v>
      </c>
      <c r="L335" s="2030">
        <f t="shared" si="104"/>
        <v>45234.656201836769</v>
      </c>
      <c r="M335" s="2030">
        <f t="shared" si="104"/>
        <v>0</v>
      </c>
      <c r="N335" s="2030">
        <f t="shared" si="104"/>
        <v>0</v>
      </c>
      <c r="O335" s="2030">
        <f t="shared" si="104"/>
        <v>0</v>
      </c>
      <c r="P335" s="2030">
        <f t="shared" si="104"/>
        <v>0</v>
      </c>
      <c r="Q335" s="2030">
        <f>SUMIF($Z$142:$Z$162,$B335,Q$142:Q$162)</f>
        <v>0</v>
      </c>
      <c r="R335" s="2030">
        <f t="shared" si="105"/>
        <v>0</v>
      </c>
      <c r="S335" s="2030">
        <f t="shared" si="105"/>
        <v>0</v>
      </c>
      <c r="T335" s="2030">
        <f t="shared" si="105"/>
        <v>0</v>
      </c>
      <c r="U335" s="2030">
        <f t="shared" si="105"/>
        <v>0</v>
      </c>
      <c r="V335" s="2030">
        <f t="shared" si="105"/>
        <v>0</v>
      </c>
      <c r="W335" s="2030">
        <f t="shared" si="105"/>
        <v>0</v>
      </c>
      <c r="X335" s="2041"/>
      <c r="Y335" s="2041"/>
    </row>
    <row r="336" spans="1:25" ht="12.75">
      <c r="A336" s="790"/>
      <c r="B336" s="1223" t="s">
        <v>12</v>
      </c>
      <c r="C336" s="2030">
        <f>SUMIF($Z$142:$Z$162,$B336,C$142:C$162)</f>
        <v>1475979.9915000007</v>
      </c>
      <c r="D336" s="2030">
        <f t="shared" si="104"/>
        <v>991091.34686379856</v>
      </c>
      <c r="E336" s="2030">
        <f t="shared" si="104"/>
        <v>109157.97759792495</v>
      </c>
      <c r="F336" s="2030">
        <f t="shared" si="104"/>
        <v>5434.9055064628938</v>
      </c>
      <c r="G336" s="2030">
        <f t="shared" si="104"/>
        <v>0</v>
      </c>
      <c r="H336" s="2030">
        <f t="shared" si="104"/>
        <v>0</v>
      </c>
      <c r="I336" s="2030">
        <f t="shared" si="104"/>
        <v>0</v>
      </c>
      <c r="J336" s="2030">
        <f t="shared" si="104"/>
        <v>337460.71963278559</v>
      </c>
      <c r="K336" s="2030">
        <f t="shared" si="104"/>
        <v>18505.298180088073</v>
      </c>
      <c r="L336" s="2030">
        <f t="shared" si="104"/>
        <v>14329.743718939995</v>
      </c>
      <c r="M336" s="2030">
        <f t="shared" si="104"/>
        <v>0</v>
      </c>
      <c r="N336" s="2030">
        <f t="shared" si="104"/>
        <v>0</v>
      </c>
      <c r="O336" s="2030">
        <f t="shared" si="104"/>
        <v>0</v>
      </c>
      <c r="P336" s="2030">
        <f t="shared" si="104"/>
        <v>0</v>
      </c>
      <c r="Q336" s="2030">
        <f>SUMIF($Z$142:$Z$162,$B336,Q$142:Q$162)</f>
        <v>0</v>
      </c>
      <c r="R336" s="2030">
        <f t="shared" si="105"/>
        <v>0</v>
      </c>
      <c r="S336" s="2030">
        <f t="shared" si="105"/>
        <v>0</v>
      </c>
      <c r="T336" s="2030">
        <f t="shared" si="105"/>
        <v>0</v>
      </c>
      <c r="U336" s="2030">
        <f t="shared" si="105"/>
        <v>0</v>
      </c>
      <c r="V336" s="2030">
        <f t="shared" si="105"/>
        <v>0</v>
      </c>
      <c r="W336" s="2030">
        <f t="shared" si="105"/>
        <v>0</v>
      </c>
      <c r="X336" s="2041"/>
      <c r="Y336" s="2041"/>
    </row>
    <row r="337" spans="1:25" ht="12.75">
      <c r="A337" s="790"/>
      <c r="B337" s="424" t="s">
        <v>413</v>
      </c>
      <c r="C337" s="2030">
        <f>C148</f>
        <v>0</v>
      </c>
      <c r="D337" s="2030">
        <f t="shared" ref="D337:P337" si="106">D148</f>
        <v>0</v>
      </c>
      <c r="E337" s="2030">
        <f t="shared" si="106"/>
        <v>0</v>
      </c>
      <c r="F337" s="2030">
        <f t="shared" si="106"/>
        <v>0</v>
      </c>
      <c r="G337" s="2030">
        <f t="shared" si="106"/>
        <v>0</v>
      </c>
      <c r="H337" s="2030">
        <f t="shared" si="106"/>
        <v>0</v>
      </c>
      <c r="I337" s="2030">
        <f t="shared" si="106"/>
        <v>0</v>
      </c>
      <c r="J337" s="2030">
        <f t="shared" si="106"/>
        <v>0</v>
      </c>
      <c r="K337" s="2030">
        <f t="shared" si="106"/>
        <v>0</v>
      </c>
      <c r="L337" s="2030">
        <f t="shared" si="106"/>
        <v>0</v>
      </c>
      <c r="M337" s="2030">
        <f t="shared" si="106"/>
        <v>0</v>
      </c>
      <c r="N337" s="2030">
        <f t="shared" si="106"/>
        <v>0</v>
      </c>
      <c r="O337" s="2030">
        <f t="shared" si="106"/>
        <v>0</v>
      </c>
      <c r="P337" s="2030">
        <f t="shared" si="106"/>
        <v>0</v>
      </c>
      <c r="Q337" s="2030">
        <f>Q148</f>
        <v>0</v>
      </c>
      <c r="R337" s="2030">
        <f t="shared" ref="R337:W337" si="107">R148</f>
        <v>0</v>
      </c>
      <c r="S337" s="2030">
        <f t="shared" si="107"/>
        <v>0</v>
      </c>
      <c r="T337" s="2030">
        <f t="shared" si="107"/>
        <v>0</v>
      </c>
      <c r="U337" s="2030">
        <f t="shared" si="107"/>
        <v>0</v>
      </c>
      <c r="V337" s="2030">
        <f t="shared" si="107"/>
        <v>0</v>
      </c>
      <c r="W337" s="2030">
        <f t="shared" si="107"/>
        <v>0</v>
      </c>
      <c r="X337" s="2041"/>
      <c r="Y337" s="2041"/>
    </row>
    <row r="338" spans="1:25" ht="12.75">
      <c r="A338" s="790"/>
      <c r="B338" s="1223" t="s">
        <v>653</v>
      </c>
      <c r="C338" s="2030">
        <f>SUMIF($Z$142:$Z$162,$B338,C$142:C$162)</f>
        <v>1267050.0000000002</v>
      </c>
      <c r="D338" s="2030">
        <f t="shared" ref="D338:S340" si="108">SUMIF($Z$142:$Z$162,$B338,D$142:D$162)</f>
        <v>848402.67498755024</v>
      </c>
      <c r="E338" s="2030">
        <f t="shared" si="108"/>
        <v>103401.24836153488</v>
      </c>
      <c r="F338" s="2030">
        <f t="shared" si="108"/>
        <v>9965.612288383556</v>
      </c>
      <c r="G338" s="2030">
        <f t="shared" si="108"/>
        <v>0</v>
      </c>
      <c r="H338" s="2030">
        <f t="shared" si="108"/>
        <v>0</v>
      </c>
      <c r="I338" s="2030">
        <f t="shared" si="108"/>
        <v>0</v>
      </c>
      <c r="J338" s="2030">
        <f t="shared" si="108"/>
        <v>278210.48981885228</v>
      </c>
      <c r="K338" s="2030">
        <f t="shared" si="108"/>
        <v>15256.199526061924</v>
      </c>
      <c r="L338" s="2030">
        <f t="shared" si="108"/>
        <v>11813.775017617181</v>
      </c>
      <c r="M338" s="2030">
        <f t="shared" si="108"/>
        <v>0</v>
      </c>
      <c r="N338" s="2030">
        <f t="shared" si="108"/>
        <v>0</v>
      </c>
      <c r="O338" s="2030">
        <f t="shared" si="108"/>
        <v>0</v>
      </c>
      <c r="P338" s="2030">
        <f t="shared" si="108"/>
        <v>0</v>
      </c>
      <c r="Q338" s="2030">
        <f>SUMIF($Z$142:$Z$162,$B338,Q$142:Q$162)</f>
        <v>0</v>
      </c>
      <c r="R338" s="2030">
        <f t="shared" si="108"/>
        <v>0</v>
      </c>
      <c r="S338" s="2030">
        <f t="shared" si="108"/>
        <v>0</v>
      </c>
      <c r="T338" s="2030">
        <f t="shared" ref="R338:W340" si="109">SUMIF($Z$142:$Z$162,$B338,T$142:T$162)</f>
        <v>0</v>
      </c>
      <c r="U338" s="2030">
        <f t="shared" si="109"/>
        <v>0</v>
      </c>
      <c r="V338" s="2030">
        <f t="shared" si="109"/>
        <v>0</v>
      </c>
      <c r="W338" s="2030">
        <f t="shared" si="109"/>
        <v>0</v>
      </c>
      <c r="X338" s="2041"/>
      <c r="Y338" s="2041"/>
    </row>
    <row r="339" spans="1:25" ht="12.75">
      <c r="A339" s="790"/>
      <c r="B339" s="1223" t="s">
        <v>892</v>
      </c>
      <c r="C339" s="2030">
        <f>SUMIF($Z$142:$Z$162,$B339,C$142:C$162)</f>
        <v>1908000.0000000002</v>
      </c>
      <c r="D339" s="2030">
        <f t="shared" si="108"/>
        <v>1157247.2311173053</v>
      </c>
      <c r="E339" s="2030">
        <f t="shared" si="108"/>
        <v>254916.49731237837</v>
      </c>
      <c r="F339" s="2030">
        <f t="shared" si="108"/>
        <v>63460.642337771533</v>
      </c>
      <c r="G339" s="2030">
        <f t="shared" si="108"/>
        <v>0</v>
      </c>
      <c r="H339" s="2030">
        <f t="shared" si="108"/>
        <v>0</v>
      </c>
      <c r="I339" s="2030">
        <f t="shared" si="108"/>
        <v>0</v>
      </c>
      <c r="J339" s="2030">
        <f t="shared" si="108"/>
        <v>394035.8117762506</v>
      </c>
      <c r="K339" s="2030">
        <f t="shared" si="108"/>
        <v>21607.70058953005</v>
      </c>
      <c r="L339" s="2030">
        <f t="shared" si="108"/>
        <v>16732.116866764296</v>
      </c>
      <c r="M339" s="2030">
        <f t="shared" si="108"/>
        <v>0</v>
      </c>
      <c r="N339" s="2030">
        <f t="shared" si="108"/>
        <v>0</v>
      </c>
      <c r="O339" s="2030">
        <f t="shared" si="108"/>
        <v>0</v>
      </c>
      <c r="P339" s="2030">
        <f t="shared" si="108"/>
        <v>0</v>
      </c>
      <c r="Q339" s="2030">
        <f>SUMIF($Z$142:$Z$162,$B339,Q$142:Q$162)</f>
        <v>0</v>
      </c>
      <c r="R339" s="2030">
        <f t="shared" si="109"/>
        <v>0</v>
      </c>
      <c r="S339" s="2030">
        <f t="shared" si="109"/>
        <v>0</v>
      </c>
      <c r="T339" s="2030">
        <f t="shared" si="109"/>
        <v>0</v>
      </c>
      <c r="U339" s="2030">
        <f t="shared" si="109"/>
        <v>0</v>
      </c>
      <c r="V339" s="2030">
        <f t="shared" si="109"/>
        <v>0</v>
      </c>
      <c r="W339" s="2030">
        <f t="shared" si="109"/>
        <v>0</v>
      </c>
      <c r="X339" s="2041"/>
      <c r="Y339" s="2041"/>
    </row>
    <row r="340" spans="1:25" ht="12.75">
      <c r="A340" s="790"/>
      <c r="B340" s="1223" t="s">
        <v>87</v>
      </c>
      <c r="C340" s="2030">
        <f>SUMIF($Z$142:$Z$162,$B340,C$142:C$162)</f>
        <v>1635500.0000000002</v>
      </c>
      <c r="D340" s="2030">
        <f t="shared" si="108"/>
        <v>574119.27233920444</v>
      </c>
      <c r="E340" s="2030">
        <f t="shared" si="108"/>
        <v>982630.22767992248</v>
      </c>
      <c r="F340" s="2030">
        <f t="shared" si="108"/>
        <v>78750.49998087321</v>
      </c>
      <c r="G340" s="2030">
        <f t="shared" si="108"/>
        <v>0</v>
      </c>
      <c r="H340" s="2030">
        <f t="shared" si="108"/>
        <v>0</v>
      </c>
      <c r="I340" s="2030">
        <f t="shared" si="108"/>
        <v>0</v>
      </c>
      <c r="J340" s="2030">
        <f t="shared" si="108"/>
        <v>0</v>
      </c>
      <c r="K340" s="2030">
        <f t="shared" si="108"/>
        <v>0</v>
      </c>
      <c r="L340" s="2030">
        <f t="shared" si="108"/>
        <v>0</v>
      </c>
      <c r="M340" s="2030">
        <f t="shared" si="108"/>
        <v>0</v>
      </c>
      <c r="N340" s="2030">
        <f t="shared" si="108"/>
        <v>0</v>
      </c>
      <c r="O340" s="2030">
        <f t="shared" si="108"/>
        <v>0</v>
      </c>
      <c r="P340" s="2030">
        <f t="shared" si="108"/>
        <v>0</v>
      </c>
      <c r="Q340" s="2030">
        <f>SUMIF($Z$142:$Z$162,$B340,Q$142:Q$162)</f>
        <v>0</v>
      </c>
      <c r="R340" s="2030">
        <f t="shared" si="109"/>
        <v>0</v>
      </c>
      <c r="S340" s="2030">
        <f t="shared" si="109"/>
        <v>0</v>
      </c>
      <c r="T340" s="2030">
        <f t="shared" si="109"/>
        <v>0</v>
      </c>
      <c r="U340" s="2030">
        <f t="shared" si="109"/>
        <v>0</v>
      </c>
      <c r="V340" s="2030">
        <f t="shared" si="109"/>
        <v>0</v>
      </c>
      <c r="W340" s="2030">
        <f t="shared" si="109"/>
        <v>0</v>
      </c>
      <c r="X340" s="2041"/>
      <c r="Y340" s="2041"/>
    </row>
    <row r="341" spans="1:25" ht="12.75">
      <c r="A341" s="790"/>
      <c r="B341" s="1012" t="s">
        <v>21</v>
      </c>
      <c r="C341" s="2058">
        <f>SUM(C332:C340)</f>
        <v>11326150</v>
      </c>
      <c r="D341" s="2058">
        <f t="shared" ref="D341:P341" si="110">SUM(D332:D340)</f>
        <v>6988623.3902532598</v>
      </c>
      <c r="E341" s="2058">
        <f t="shared" si="110"/>
        <v>1856019.5877298322</v>
      </c>
      <c r="F341" s="2058">
        <f t="shared" si="110"/>
        <v>204643.71987301682</v>
      </c>
      <c r="G341" s="2058">
        <f t="shared" si="110"/>
        <v>0</v>
      </c>
      <c r="H341" s="2058">
        <f t="shared" si="110"/>
        <v>0</v>
      </c>
      <c r="I341" s="2058">
        <f t="shared" si="110"/>
        <v>0</v>
      </c>
      <c r="J341" s="2058">
        <f t="shared" si="110"/>
        <v>2074968.1964181634</v>
      </c>
      <c r="K341" s="2058">
        <f t="shared" si="110"/>
        <v>113784.8139205686</v>
      </c>
      <c r="L341" s="2058">
        <f t="shared" si="110"/>
        <v>88110.291805158238</v>
      </c>
      <c r="M341" s="2058">
        <f t="shared" si="110"/>
        <v>0</v>
      </c>
      <c r="N341" s="2058">
        <f t="shared" si="110"/>
        <v>0</v>
      </c>
      <c r="O341" s="2058">
        <f t="shared" si="110"/>
        <v>0</v>
      </c>
      <c r="P341" s="2058">
        <f t="shared" si="110"/>
        <v>0</v>
      </c>
      <c r="Q341" s="2058">
        <f t="shared" ref="Q341:W341" si="111">SUM(Q332:Q340)</f>
        <v>0</v>
      </c>
      <c r="R341" s="2058">
        <f t="shared" si="111"/>
        <v>0</v>
      </c>
      <c r="S341" s="2058">
        <f t="shared" si="111"/>
        <v>0</v>
      </c>
      <c r="T341" s="2058">
        <f t="shared" si="111"/>
        <v>0</v>
      </c>
      <c r="U341" s="2058">
        <f t="shared" si="111"/>
        <v>0</v>
      </c>
      <c r="V341" s="2058">
        <f t="shared" si="111"/>
        <v>0</v>
      </c>
      <c r="W341" s="2058">
        <f t="shared" si="111"/>
        <v>0</v>
      </c>
      <c r="X341" s="2062"/>
      <c r="Y341" s="2062"/>
    </row>
    <row r="342" spans="1:25" ht="12.75">
      <c r="A342" s="790"/>
      <c r="B342" s="424"/>
      <c r="C342" s="1223"/>
      <c r="D342" s="1223"/>
      <c r="E342" s="1223"/>
      <c r="F342" s="1223"/>
      <c r="G342" s="1223"/>
      <c r="H342" s="1223"/>
      <c r="I342" s="1223"/>
      <c r="J342" s="1223"/>
      <c r="K342" s="1223"/>
      <c r="L342" s="1223"/>
      <c r="M342" s="1223"/>
      <c r="N342" s="1223"/>
      <c r="O342" s="1223"/>
      <c r="P342" s="1223"/>
      <c r="Q342" s="1223"/>
      <c r="R342" s="1223"/>
      <c r="S342" s="1223"/>
      <c r="T342" s="1223"/>
      <c r="U342" s="1223"/>
      <c r="V342" s="1223"/>
      <c r="W342" s="1223"/>
      <c r="X342" s="2052"/>
      <c r="Y342" s="2052"/>
    </row>
    <row r="343" spans="1:25" ht="12.75">
      <c r="A343" s="790"/>
      <c r="B343" s="793" t="s">
        <v>338</v>
      </c>
      <c r="C343" s="1223"/>
      <c r="D343" s="1223"/>
      <c r="E343" s="1223"/>
      <c r="F343" s="1223"/>
      <c r="G343" s="1223"/>
      <c r="H343" s="1223"/>
      <c r="I343" s="1223"/>
      <c r="J343" s="1223"/>
      <c r="K343" s="1223"/>
      <c r="L343" s="1223"/>
      <c r="M343" s="1223"/>
      <c r="N343" s="1223"/>
      <c r="O343" s="1223"/>
      <c r="P343" s="1223"/>
      <c r="Q343" s="1223"/>
      <c r="R343" s="1223"/>
      <c r="S343" s="1223"/>
      <c r="T343" s="1223"/>
      <c r="U343" s="1223"/>
      <c r="V343" s="1223"/>
      <c r="W343" s="1223"/>
      <c r="X343" s="2052"/>
      <c r="Y343" s="2052"/>
    </row>
    <row r="344" spans="1:25" ht="25.5">
      <c r="A344" s="790"/>
      <c r="B344" s="1250" t="s">
        <v>289</v>
      </c>
      <c r="C344" s="2045">
        <f>C167</f>
        <v>-6186720.066935393</v>
      </c>
      <c r="D344" s="2045">
        <f t="shared" ref="D344:P344" si="112">D167</f>
        <v>-3729821.9541339935</v>
      </c>
      <c r="E344" s="2045">
        <f t="shared" si="112"/>
        <v>-1140356.069787723</v>
      </c>
      <c r="F344" s="2045">
        <f t="shared" si="112"/>
        <v>-125982.13558610204</v>
      </c>
      <c r="G344" s="2045">
        <f t="shared" si="112"/>
        <v>0</v>
      </c>
      <c r="H344" s="2045">
        <f t="shared" si="112"/>
        <v>0</v>
      </c>
      <c r="I344" s="2045">
        <f t="shared" si="112"/>
        <v>0</v>
      </c>
      <c r="J344" s="2045">
        <f t="shared" si="112"/>
        <v>-1084990.0130221557</v>
      </c>
      <c r="K344" s="2045">
        <f t="shared" si="112"/>
        <v>-59497.483841203706</v>
      </c>
      <c r="L344" s="2045">
        <f t="shared" si="112"/>
        <v>-46072.410564214144</v>
      </c>
      <c r="M344" s="2045">
        <f t="shared" si="112"/>
        <v>0</v>
      </c>
      <c r="N344" s="2045">
        <f t="shared" si="112"/>
        <v>0</v>
      </c>
      <c r="O344" s="2045">
        <f t="shared" si="112"/>
        <v>0</v>
      </c>
      <c r="P344" s="2045">
        <f t="shared" si="112"/>
        <v>0</v>
      </c>
      <c r="Q344" s="2045">
        <f>Q167</f>
        <v>0</v>
      </c>
      <c r="R344" s="2045">
        <f t="shared" ref="R344:W344" si="113">R167</f>
        <v>0</v>
      </c>
      <c r="S344" s="2045">
        <f t="shared" si="113"/>
        <v>0</v>
      </c>
      <c r="T344" s="2045">
        <f t="shared" si="113"/>
        <v>0</v>
      </c>
      <c r="U344" s="2045">
        <f t="shared" si="113"/>
        <v>0</v>
      </c>
      <c r="V344" s="2045">
        <f t="shared" si="113"/>
        <v>0</v>
      </c>
      <c r="W344" s="2045">
        <f t="shared" si="113"/>
        <v>0</v>
      </c>
      <c r="X344" s="2053"/>
      <c r="Y344" s="2053"/>
    </row>
    <row r="345" spans="1:25" ht="12.75">
      <c r="A345" s="790"/>
      <c r="B345" s="248" t="s">
        <v>290</v>
      </c>
      <c r="C345" s="2045">
        <f t="shared" ref="C345:P347" si="114">C168</f>
        <v>5139429.9330646079</v>
      </c>
      <c r="D345" s="2045">
        <f t="shared" si="114"/>
        <v>3258801.4361192673</v>
      </c>
      <c r="E345" s="2045">
        <f t="shared" si="114"/>
        <v>715663.51794210915</v>
      </c>
      <c r="F345" s="2045">
        <f t="shared" si="114"/>
        <v>78661.584286914775</v>
      </c>
      <c r="G345" s="2045">
        <f t="shared" si="114"/>
        <v>0</v>
      </c>
      <c r="H345" s="2045">
        <f t="shared" si="114"/>
        <v>0</v>
      </c>
      <c r="I345" s="2045">
        <f t="shared" si="114"/>
        <v>0</v>
      </c>
      <c r="J345" s="2045">
        <f t="shared" si="114"/>
        <v>989978.18339600763</v>
      </c>
      <c r="K345" s="2045">
        <f t="shared" si="114"/>
        <v>54287.330079364896</v>
      </c>
      <c r="L345" s="2045">
        <f t="shared" si="114"/>
        <v>42037.881240944094</v>
      </c>
      <c r="M345" s="2045">
        <f t="shared" si="114"/>
        <v>0</v>
      </c>
      <c r="N345" s="2045">
        <f t="shared" si="114"/>
        <v>0</v>
      </c>
      <c r="O345" s="2045">
        <f t="shared" si="114"/>
        <v>0</v>
      </c>
      <c r="P345" s="2045">
        <f t="shared" si="114"/>
        <v>0</v>
      </c>
      <c r="Q345" s="2045">
        <f t="shared" ref="Q345:W345" si="115">Q168</f>
        <v>0</v>
      </c>
      <c r="R345" s="2045">
        <f t="shared" si="115"/>
        <v>0</v>
      </c>
      <c r="S345" s="2045">
        <f t="shared" si="115"/>
        <v>0</v>
      </c>
      <c r="T345" s="2045">
        <f t="shared" si="115"/>
        <v>0</v>
      </c>
      <c r="U345" s="2045">
        <f t="shared" si="115"/>
        <v>0</v>
      </c>
      <c r="V345" s="2045">
        <f t="shared" si="115"/>
        <v>0</v>
      </c>
      <c r="W345" s="2045">
        <f t="shared" si="115"/>
        <v>0</v>
      </c>
      <c r="X345" s="2053"/>
      <c r="Y345" s="2053"/>
    </row>
    <row r="346" spans="1:25" ht="12.75">
      <c r="A346" s="790"/>
      <c r="B346" s="248" t="s">
        <v>826</v>
      </c>
      <c r="C346" s="2045">
        <f t="shared" si="114"/>
        <v>698069.06167716428</v>
      </c>
      <c r="D346" s="2045">
        <f t="shared" si="114"/>
        <v>440994.81808005337</v>
      </c>
      <c r="E346" s="2045">
        <f t="shared" si="114"/>
        <v>96211.153759103676</v>
      </c>
      <c r="F346" s="2045">
        <f t="shared" si="114"/>
        <v>10499.380857462307</v>
      </c>
      <c r="G346" s="2045">
        <f t="shared" si="114"/>
        <v>0</v>
      </c>
      <c r="H346" s="2045">
        <f t="shared" si="114"/>
        <v>0</v>
      </c>
      <c r="I346" s="2045">
        <f t="shared" si="114"/>
        <v>0</v>
      </c>
      <c r="J346" s="2045">
        <f t="shared" si="114"/>
        <v>137061.2211300552</v>
      </c>
      <c r="K346" s="2045">
        <f t="shared" si="114"/>
        <v>7515.7707350464379</v>
      </c>
      <c r="L346" s="2045">
        <f t="shared" si="114"/>
        <v>5786.717115443168</v>
      </c>
      <c r="M346" s="2045">
        <f t="shared" si="114"/>
        <v>0</v>
      </c>
      <c r="N346" s="2045">
        <f t="shared" si="114"/>
        <v>0</v>
      </c>
      <c r="O346" s="2045">
        <f t="shared" si="114"/>
        <v>0</v>
      </c>
      <c r="P346" s="2045">
        <f t="shared" si="114"/>
        <v>0</v>
      </c>
      <c r="Q346" s="2045">
        <f t="shared" ref="Q346:W346" si="116">Q169</f>
        <v>0</v>
      </c>
      <c r="R346" s="2045">
        <f t="shared" si="116"/>
        <v>0</v>
      </c>
      <c r="S346" s="2045">
        <f t="shared" si="116"/>
        <v>0</v>
      </c>
      <c r="T346" s="2045">
        <f t="shared" si="116"/>
        <v>0</v>
      </c>
      <c r="U346" s="2045">
        <f t="shared" si="116"/>
        <v>0</v>
      </c>
      <c r="V346" s="2045">
        <f t="shared" si="116"/>
        <v>0</v>
      </c>
      <c r="W346" s="2045">
        <f t="shared" si="116"/>
        <v>0</v>
      </c>
      <c r="X346" s="2053"/>
      <c r="Y346" s="2053"/>
    </row>
    <row r="347" spans="1:25" ht="25.5">
      <c r="A347" s="790"/>
      <c r="B347" s="758" t="s">
        <v>291</v>
      </c>
      <c r="C347" s="2059">
        <f t="shared" si="114"/>
        <v>5837498.9947417723</v>
      </c>
      <c r="D347" s="2059">
        <f t="shared" si="114"/>
        <v>3699796.2541993205</v>
      </c>
      <c r="E347" s="2059">
        <f t="shared" si="114"/>
        <v>811874.67170121288</v>
      </c>
      <c r="F347" s="2059">
        <f t="shared" si="114"/>
        <v>89160.965144377085</v>
      </c>
      <c r="G347" s="2059">
        <f t="shared" si="114"/>
        <v>0</v>
      </c>
      <c r="H347" s="2059">
        <f t="shared" si="114"/>
        <v>0</v>
      </c>
      <c r="I347" s="2059">
        <f t="shared" si="114"/>
        <v>0</v>
      </c>
      <c r="J347" s="2059">
        <f t="shared" si="114"/>
        <v>1127039.4045260628</v>
      </c>
      <c r="K347" s="2059">
        <f t="shared" si="114"/>
        <v>61803.100814411337</v>
      </c>
      <c r="L347" s="2059">
        <f t="shared" si="114"/>
        <v>47824.598356387265</v>
      </c>
      <c r="M347" s="2059">
        <f t="shared" si="114"/>
        <v>0</v>
      </c>
      <c r="N347" s="2059">
        <f t="shared" si="114"/>
        <v>0</v>
      </c>
      <c r="O347" s="2059">
        <f t="shared" si="114"/>
        <v>0</v>
      </c>
      <c r="P347" s="2059">
        <f t="shared" si="114"/>
        <v>0</v>
      </c>
      <c r="Q347" s="2059">
        <f t="shared" ref="Q347:W347" si="117">Q170</f>
        <v>0</v>
      </c>
      <c r="R347" s="2059">
        <f t="shared" si="117"/>
        <v>0</v>
      </c>
      <c r="S347" s="2059">
        <f t="shared" si="117"/>
        <v>0</v>
      </c>
      <c r="T347" s="2059">
        <f t="shared" si="117"/>
        <v>0</v>
      </c>
      <c r="U347" s="2059">
        <f t="shared" si="117"/>
        <v>0</v>
      </c>
      <c r="V347" s="2059">
        <f t="shared" si="117"/>
        <v>0</v>
      </c>
      <c r="W347" s="2059">
        <f t="shared" si="117"/>
        <v>0</v>
      </c>
      <c r="X347" s="2063"/>
      <c r="Y347" s="2063"/>
    </row>
    <row r="348" spans="1:25" ht="12.75">
      <c r="A348" s="790"/>
      <c r="B348" s="793" t="s">
        <v>164</v>
      </c>
      <c r="C348" s="1223"/>
      <c r="D348" s="1223"/>
      <c r="E348" s="1223"/>
      <c r="F348" s="1223"/>
      <c r="G348" s="1223"/>
      <c r="H348" s="1223"/>
      <c r="I348" s="1223"/>
      <c r="J348" s="1223"/>
      <c r="K348" s="1223"/>
      <c r="L348" s="1223"/>
      <c r="M348" s="1223"/>
      <c r="N348" s="1223"/>
      <c r="O348" s="1223"/>
      <c r="P348" s="1223"/>
      <c r="Q348" s="1223"/>
      <c r="R348" s="1223"/>
      <c r="S348" s="1223"/>
      <c r="T348" s="1223"/>
      <c r="U348" s="1223"/>
      <c r="V348" s="1223"/>
      <c r="W348" s="1223"/>
      <c r="X348" s="2052"/>
      <c r="Y348" s="2052"/>
    </row>
    <row r="349" spans="1:25" ht="12.75">
      <c r="A349" s="790"/>
      <c r="B349" s="1223" t="s">
        <v>891</v>
      </c>
      <c r="C349" s="2030">
        <f t="shared" ref="C349:W349" si="118">SUMIF($Z$173:$Z$178,$B349,C$173:C$178)</f>
        <v>-373400.00000000012</v>
      </c>
      <c r="D349" s="2030">
        <f t="shared" si="118"/>
        <v>-279077.66786767117</v>
      </c>
      <c r="E349" s="2030">
        <f t="shared" si="118"/>
        <v>-66289.81329839502</v>
      </c>
      <c r="F349" s="2030">
        <f t="shared" si="118"/>
        <v>-26882.843105142485</v>
      </c>
      <c r="G349" s="2030">
        <f t="shared" si="118"/>
        <v>0</v>
      </c>
      <c r="H349" s="2030">
        <f t="shared" si="118"/>
        <v>0</v>
      </c>
      <c r="I349" s="2030">
        <f t="shared" si="118"/>
        <v>0</v>
      </c>
      <c r="J349" s="2030">
        <f t="shared" si="118"/>
        <v>-122.30592859482476</v>
      </c>
      <c r="K349" s="2030">
        <f t="shared" si="118"/>
        <v>-660.4520144120537</v>
      </c>
      <c r="L349" s="2030">
        <f t="shared" si="118"/>
        <v>-366.91778578447429</v>
      </c>
      <c r="M349" s="2030">
        <f t="shared" si="118"/>
        <v>0</v>
      </c>
      <c r="N349" s="2030">
        <f t="shared" si="118"/>
        <v>0</v>
      </c>
      <c r="O349" s="2030">
        <f t="shared" si="118"/>
        <v>0</v>
      </c>
      <c r="P349" s="2030">
        <f t="shared" si="118"/>
        <v>0</v>
      </c>
      <c r="Q349" s="2030">
        <f t="shared" si="118"/>
        <v>0</v>
      </c>
      <c r="R349" s="2030">
        <f t="shared" si="118"/>
        <v>0</v>
      </c>
      <c r="S349" s="2030">
        <f t="shared" si="118"/>
        <v>0</v>
      </c>
      <c r="T349" s="2030">
        <f t="shared" si="118"/>
        <v>0</v>
      </c>
      <c r="U349" s="2030">
        <f t="shared" si="118"/>
        <v>0</v>
      </c>
      <c r="V349" s="2030">
        <f t="shared" si="118"/>
        <v>0</v>
      </c>
      <c r="W349" s="2030">
        <f t="shared" si="118"/>
        <v>0</v>
      </c>
      <c r="X349" s="2041"/>
      <c r="Y349" s="2041"/>
    </row>
    <row r="350" spans="1:25" ht="12.75">
      <c r="A350" s="790"/>
      <c r="B350" s="1223" t="s">
        <v>788</v>
      </c>
      <c r="C350" s="2030">
        <f t="shared" ref="C350:R351" si="119">SUMIF($Z$173:$Z$178,$B350,C$173:C$178)</f>
        <v>-90000</v>
      </c>
      <c r="D350" s="2030">
        <f t="shared" si="119"/>
        <v>-45005.398579911271</v>
      </c>
      <c r="E350" s="2030">
        <f t="shared" si="119"/>
        <v>-15608.721470635048</v>
      </c>
      <c r="F350" s="2030">
        <f t="shared" si="119"/>
        <v>-22623.419511122265</v>
      </c>
      <c r="G350" s="2030">
        <f t="shared" si="119"/>
        <v>0</v>
      </c>
      <c r="H350" s="2030">
        <f t="shared" si="119"/>
        <v>0</v>
      </c>
      <c r="I350" s="2030">
        <f t="shared" si="119"/>
        <v>0</v>
      </c>
      <c r="J350" s="2030">
        <f t="shared" si="119"/>
        <v>-6119.8580194641709</v>
      </c>
      <c r="K350" s="2030">
        <f t="shared" si="119"/>
        <v>-335.81134145749479</v>
      </c>
      <c r="L350" s="2030">
        <f t="shared" si="119"/>
        <v>-306.79107740975087</v>
      </c>
      <c r="M350" s="2030">
        <f t="shared" si="119"/>
        <v>0</v>
      </c>
      <c r="N350" s="2030">
        <f t="shared" si="119"/>
        <v>0</v>
      </c>
      <c r="O350" s="2030">
        <f t="shared" si="119"/>
        <v>0</v>
      </c>
      <c r="P350" s="2030">
        <f t="shared" si="119"/>
        <v>0</v>
      </c>
      <c r="Q350" s="2030">
        <f t="shared" si="119"/>
        <v>0</v>
      </c>
      <c r="R350" s="2030">
        <f t="shared" si="119"/>
        <v>0</v>
      </c>
      <c r="S350" s="2030">
        <f t="shared" ref="S350:W351" si="120">SUMIF($Z$173:$Z$178,$B350,S$173:S$178)</f>
        <v>0</v>
      </c>
      <c r="T350" s="2030">
        <f t="shared" si="120"/>
        <v>0</v>
      </c>
      <c r="U350" s="2030">
        <f t="shared" si="120"/>
        <v>0</v>
      </c>
      <c r="V350" s="2030">
        <f t="shared" si="120"/>
        <v>0</v>
      </c>
      <c r="W350" s="2030">
        <f t="shared" si="120"/>
        <v>0</v>
      </c>
      <c r="X350" s="2041"/>
      <c r="Y350" s="2041"/>
    </row>
    <row r="351" spans="1:25" ht="12.75">
      <c r="A351" s="790"/>
      <c r="B351" s="1223" t="s">
        <v>1071</v>
      </c>
      <c r="C351" s="2030">
        <f t="shared" si="119"/>
        <v>-60000</v>
      </c>
      <c r="D351" s="2030">
        <f t="shared" si="119"/>
        <v>-29275.347719650039</v>
      </c>
      <c r="E351" s="2030">
        <f t="shared" si="119"/>
        <v>-9418.4784776528468</v>
      </c>
      <c r="F351" s="2030">
        <f t="shared" si="119"/>
        <v>-21301.481877608363</v>
      </c>
      <c r="G351" s="2030">
        <f t="shared" si="119"/>
        <v>0</v>
      </c>
      <c r="H351" s="2030">
        <f t="shared" si="119"/>
        <v>0</v>
      </c>
      <c r="I351" s="2030">
        <f t="shared" si="119"/>
        <v>0</v>
      </c>
      <c r="J351" s="2030">
        <f t="shared" si="119"/>
        <v>0</v>
      </c>
      <c r="K351" s="2030">
        <f t="shared" si="119"/>
        <v>-4.6919250887510762</v>
      </c>
      <c r="L351" s="2030">
        <f t="shared" si="119"/>
        <v>0</v>
      </c>
      <c r="M351" s="2030">
        <f t="shared" si="119"/>
        <v>0</v>
      </c>
      <c r="N351" s="2030">
        <f t="shared" si="119"/>
        <v>0</v>
      </c>
      <c r="O351" s="2030">
        <f t="shared" si="119"/>
        <v>0</v>
      </c>
      <c r="P351" s="2030">
        <f t="shared" si="119"/>
        <v>0</v>
      </c>
      <c r="Q351" s="2030">
        <f>SUMIF($Z$173:$Z$178,$B351,Q$173:Q$178)</f>
        <v>0</v>
      </c>
      <c r="R351" s="2030">
        <f>SUMIF($Z$173:$Z$178,$B351,R$173:R$178)</f>
        <v>0</v>
      </c>
      <c r="S351" s="2030">
        <f t="shared" si="120"/>
        <v>0</v>
      </c>
      <c r="T351" s="2030">
        <f t="shared" si="120"/>
        <v>0</v>
      </c>
      <c r="U351" s="2030">
        <f t="shared" si="120"/>
        <v>0</v>
      </c>
      <c r="V351" s="2030">
        <f t="shared" si="120"/>
        <v>0</v>
      </c>
      <c r="W351" s="2030">
        <f t="shared" si="120"/>
        <v>0</v>
      </c>
      <c r="X351" s="2041"/>
      <c r="Y351" s="2041"/>
    </row>
    <row r="352" spans="1:25" ht="12.75">
      <c r="A352" s="792"/>
      <c r="B352" s="1012" t="s">
        <v>21</v>
      </c>
      <c r="C352" s="2058">
        <f>SUM(C349:C351)</f>
        <v>-523400.00000000012</v>
      </c>
      <c r="D352" s="2058">
        <f t="shared" ref="D352:P352" si="121">SUM(D349:D351)</f>
        <v>-353358.41416723246</v>
      </c>
      <c r="E352" s="2058">
        <f t="shared" si="121"/>
        <v>-91317.013246682909</v>
      </c>
      <c r="F352" s="2058">
        <f t="shared" si="121"/>
        <v>-70807.744493873121</v>
      </c>
      <c r="G352" s="2058">
        <f t="shared" si="121"/>
        <v>0</v>
      </c>
      <c r="H352" s="2058">
        <f t="shared" si="121"/>
        <v>0</v>
      </c>
      <c r="I352" s="2058">
        <f t="shared" si="121"/>
        <v>0</v>
      </c>
      <c r="J352" s="2058">
        <f t="shared" si="121"/>
        <v>-6242.1639480589956</v>
      </c>
      <c r="K352" s="2058">
        <f t="shared" si="121"/>
        <v>-1000.9552809582996</v>
      </c>
      <c r="L352" s="2058">
        <f t="shared" si="121"/>
        <v>-673.70886319422516</v>
      </c>
      <c r="M352" s="2058">
        <f t="shared" si="121"/>
        <v>0</v>
      </c>
      <c r="N352" s="2058">
        <f t="shared" si="121"/>
        <v>0</v>
      </c>
      <c r="O352" s="2058">
        <f t="shared" si="121"/>
        <v>0</v>
      </c>
      <c r="P352" s="2058">
        <f t="shared" si="121"/>
        <v>0</v>
      </c>
      <c r="Q352" s="2058">
        <f t="shared" ref="Q352:W352" si="122">SUM(Q349:Q351)</f>
        <v>0</v>
      </c>
      <c r="R352" s="2058">
        <f t="shared" si="122"/>
        <v>0</v>
      </c>
      <c r="S352" s="2058">
        <f t="shared" si="122"/>
        <v>0</v>
      </c>
      <c r="T352" s="2058">
        <f t="shared" si="122"/>
        <v>0</v>
      </c>
      <c r="U352" s="2058">
        <f t="shared" si="122"/>
        <v>0</v>
      </c>
      <c r="V352" s="2058">
        <f t="shared" si="122"/>
        <v>0</v>
      </c>
      <c r="W352" s="2058">
        <f t="shared" si="122"/>
        <v>0</v>
      </c>
      <c r="X352" s="2062"/>
      <c r="Y352" s="2062"/>
    </row>
    <row r="353" spans="1:25" ht="12.75">
      <c r="A353" s="290"/>
      <c r="B353" s="424"/>
      <c r="C353" s="15"/>
      <c r="D353" s="15"/>
      <c r="E353" s="15"/>
      <c r="F353" s="15"/>
      <c r="G353" s="15"/>
      <c r="H353" s="15"/>
      <c r="I353" s="15"/>
      <c r="J353" s="15"/>
      <c r="K353" s="15"/>
      <c r="L353" s="15"/>
      <c r="M353" s="15"/>
      <c r="N353" s="15"/>
      <c r="O353" s="15"/>
      <c r="P353" s="15"/>
      <c r="Q353" s="15"/>
      <c r="R353" s="15"/>
      <c r="S353" s="15"/>
      <c r="T353" s="15"/>
      <c r="U353" s="15"/>
      <c r="V353" s="15"/>
      <c r="W353" s="15"/>
      <c r="X353" s="7"/>
      <c r="Y353" s="7"/>
    </row>
    <row r="354" spans="1:25" ht="12.75">
      <c r="A354" s="290"/>
      <c r="B354" s="793" t="s">
        <v>166</v>
      </c>
      <c r="C354" s="1223"/>
      <c r="D354" s="1223"/>
      <c r="E354" s="1223"/>
      <c r="F354" s="1223"/>
      <c r="G354" s="1223"/>
      <c r="H354" s="1223"/>
      <c r="I354" s="1223"/>
      <c r="J354" s="1223"/>
      <c r="K354" s="1223"/>
      <c r="L354" s="1223"/>
      <c r="M354" s="1223"/>
      <c r="N354" s="1223"/>
      <c r="O354" s="1223"/>
      <c r="P354" s="1223"/>
      <c r="Q354" s="1223"/>
      <c r="R354" s="1223"/>
      <c r="S354" s="1223"/>
      <c r="T354" s="1223"/>
      <c r="U354" s="1223"/>
      <c r="V354" s="1223"/>
      <c r="W354" s="1223"/>
      <c r="X354" s="2052"/>
      <c r="Y354" s="2052"/>
    </row>
    <row r="355" spans="1:25" ht="12.75">
      <c r="A355" s="232"/>
      <c r="B355" s="1223" t="s">
        <v>448</v>
      </c>
      <c r="C355" s="2030">
        <f t="shared" ref="C355:W355" si="123">SUMIF($Z$183:$Z$207,$B355,C$183:C$207)</f>
        <v>317100</v>
      </c>
      <c r="D355" s="2030">
        <f t="shared" si="123"/>
        <v>209897.09212390779</v>
      </c>
      <c r="E355" s="2030">
        <f t="shared" si="123"/>
        <v>28579.276526530874</v>
      </c>
      <c r="F355" s="2030">
        <f t="shared" si="123"/>
        <v>4119.5110779770957</v>
      </c>
      <c r="G355" s="2030">
        <f t="shared" si="123"/>
        <v>0</v>
      </c>
      <c r="H355" s="2030">
        <f t="shared" si="123"/>
        <v>0</v>
      </c>
      <c r="I355" s="2030">
        <f t="shared" si="123"/>
        <v>0</v>
      </c>
      <c r="J355" s="2030">
        <f t="shared" si="123"/>
        <v>67897.655480715912</v>
      </c>
      <c r="K355" s="2030">
        <f t="shared" si="123"/>
        <v>3723.2966306916778</v>
      </c>
      <c r="L355" s="2030">
        <f t="shared" si="123"/>
        <v>2883.1681601766318</v>
      </c>
      <c r="M355" s="2030">
        <f t="shared" si="123"/>
        <v>0</v>
      </c>
      <c r="N355" s="2030">
        <f t="shared" si="123"/>
        <v>0</v>
      </c>
      <c r="O355" s="2030">
        <f t="shared" si="123"/>
        <v>0</v>
      </c>
      <c r="P355" s="2030">
        <f t="shared" si="123"/>
        <v>0</v>
      </c>
      <c r="Q355" s="2030">
        <f t="shared" si="123"/>
        <v>0</v>
      </c>
      <c r="R355" s="2030">
        <f t="shared" si="123"/>
        <v>0</v>
      </c>
      <c r="S355" s="2030">
        <f t="shared" si="123"/>
        <v>0</v>
      </c>
      <c r="T355" s="2030">
        <f t="shared" si="123"/>
        <v>0</v>
      </c>
      <c r="U355" s="2030">
        <f t="shared" si="123"/>
        <v>0</v>
      </c>
      <c r="V355" s="2030">
        <f t="shared" si="123"/>
        <v>0</v>
      </c>
      <c r="W355" s="2030">
        <f t="shared" si="123"/>
        <v>0</v>
      </c>
      <c r="X355" s="2041"/>
      <c r="Y355" s="2041"/>
    </row>
    <row r="356" spans="1:25" ht="12.75">
      <c r="A356" s="232"/>
      <c r="B356" s="1223" t="s">
        <v>950</v>
      </c>
      <c r="C356" s="2030">
        <f t="shared" ref="C356:R367" si="124">SUMIF($Z$183:$Z$207,$B356,C$183:C$207)</f>
        <v>17850</v>
      </c>
      <c r="D356" s="2030">
        <f t="shared" si="124"/>
        <v>12068.423467589857</v>
      </c>
      <c r="E356" s="2030">
        <f t="shared" si="124"/>
        <v>1401.2632685300161</v>
      </c>
      <c r="F356" s="2030">
        <f t="shared" si="124"/>
        <v>135.31890566630983</v>
      </c>
      <c r="G356" s="2030">
        <f t="shared" si="124"/>
        <v>0</v>
      </c>
      <c r="H356" s="2030">
        <f t="shared" si="124"/>
        <v>0</v>
      </c>
      <c r="I356" s="2030">
        <f t="shared" si="124"/>
        <v>0</v>
      </c>
      <c r="J356" s="2030">
        <f t="shared" si="124"/>
        <v>3868.5801993358136</v>
      </c>
      <c r="K356" s="2030">
        <f t="shared" si="124"/>
        <v>212.14092769136215</v>
      </c>
      <c r="L356" s="2030">
        <f t="shared" si="124"/>
        <v>164.27323118664452</v>
      </c>
      <c r="M356" s="2030">
        <f t="shared" si="124"/>
        <v>0</v>
      </c>
      <c r="N356" s="2030">
        <f t="shared" si="124"/>
        <v>0</v>
      </c>
      <c r="O356" s="2030">
        <f t="shared" si="124"/>
        <v>0</v>
      </c>
      <c r="P356" s="2030">
        <f t="shared" si="124"/>
        <v>0</v>
      </c>
      <c r="Q356" s="2030">
        <f t="shared" si="124"/>
        <v>0</v>
      </c>
      <c r="R356" s="2030">
        <f t="shared" si="124"/>
        <v>0</v>
      </c>
      <c r="S356" s="2030">
        <f t="shared" ref="S356:W367" si="125">SUMIF($Z$183:$Z$207,$B356,S$183:S$207)</f>
        <v>0</v>
      </c>
      <c r="T356" s="2030">
        <f t="shared" si="125"/>
        <v>0</v>
      </c>
      <c r="U356" s="2030">
        <f t="shared" si="125"/>
        <v>0</v>
      </c>
      <c r="V356" s="2030">
        <f t="shared" si="125"/>
        <v>0</v>
      </c>
      <c r="W356" s="2030">
        <f t="shared" si="125"/>
        <v>0</v>
      </c>
      <c r="X356" s="2041"/>
      <c r="Y356" s="2041"/>
    </row>
    <row r="357" spans="1:25" ht="12.75">
      <c r="A357" s="757"/>
      <c r="B357" s="1223">
        <v>1850</v>
      </c>
      <c r="C357" s="2030">
        <f t="shared" si="124"/>
        <v>16799.999999999996</v>
      </c>
      <c r="D357" s="2030">
        <f t="shared" si="124"/>
        <v>11249.094305505576</v>
      </c>
      <c r="E357" s="2030">
        <f t="shared" si="124"/>
        <v>1371.0121719535816</v>
      </c>
      <c r="F357" s="2030">
        <f t="shared" si="124"/>
        <v>132.1355009232814</v>
      </c>
      <c r="G357" s="2030">
        <f t="shared" si="124"/>
        <v>0</v>
      </c>
      <c r="H357" s="2030">
        <f t="shared" si="124"/>
        <v>0</v>
      </c>
      <c r="I357" s="2030">
        <f t="shared" si="124"/>
        <v>0</v>
      </c>
      <c r="J357" s="2030">
        <f t="shared" si="124"/>
        <v>3688.8332969943708</v>
      </c>
      <c r="K357" s="2030">
        <f t="shared" si="124"/>
        <v>202.28416561133363</v>
      </c>
      <c r="L357" s="2030">
        <f t="shared" si="124"/>
        <v>156.64055901185321</v>
      </c>
      <c r="M357" s="2030">
        <f t="shared" si="124"/>
        <v>0</v>
      </c>
      <c r="N357" s="2030">
        <f t="shared" si="124"/>
        <v>0</v>
      </c>
      <c r="O357" s="2030">
        <f t="shared" si="124"/>
        <v>0</v>
      </c>
      <c r="P357" s="2030">
        <f t="shared" si="124"/>
        <v>0</v>
      </c>
      <c r="Q357" s="2030">
        <f t="shared" ref="Q357:R367" si="126">SUMIF($Z$183:$Z$207,$B357,Q$183:Q$207)</f>
        <v>0</v>
      </c>
      <c r="R357" s="2030">
        <f t="shared" si="126"/>
        <v>0</v>
      </c>
      <c r="S357" s="2030">
        <f t="shared" si="125"/>
        <v>0</v>
      </c>
      <c r="T357" s="2030">
        <f t="shared" si="125"/>
        <v>0</v>
      </c>
      <c r="U357" s="2030">
        <f t="shared" si="125"/>
        <v>0</v>
      </c>
      <c r="V357" s="2030">
        <f t="shared" si="125"/>
        <v>0</v>
      </c>
      <c r="W357" s="2030">
        <f t="shared" si="125"/>
        <v>0</v>
      </c>
      <c r="X357" s="2041"/>
      <c r="Y357" s="2041"/>
    </row>
    <row r="358" spans="1:25" ht="12.75">
      <c r="A358" s="749"/>
      <c r="B358" s="1223" t="s">
        <v>951</v>
      </c>
      <c r="C358" s="2030">
        <f t="shared" si="124"/>
        <v>0</v>
      </c>
      <c r="D358" s="2030">
        <f t="shared" si="124"/>
        <v>0</v>
      </c>
      <c r="E358" s="2030">
        <f t="shared" si="124"/>
        <v>0</v>
      </c>
      <c r="F358" s="2030">
        <f t="shared" si="124"/>
        <v>0</v>
      </c>
      <c r="G358" s="2030">
        <f t="shared" si="124"/>
        <v>0</v>
      </c>
      <c r="H358" s="2030">
        <f t="shared" si="124"/>
        <v>0</v>
      </c>
      <c r="I358" s="2030">
        <f t="shared" si="124"/>
        <v>0</v>
      </c>
      <c r="J358" s="2030">
        <f t="shared" si="124"/>
        <v>0</v>
      </c>
      <c r="K358" s="2030">
        <f t="shared" si="124"/>
        <v>0</v>
      </c>
      <c r="L358" s="2030">
        <f t="shared" si="124"/>
        <v>0</v>
      </c>
      <c r="M358" s="2030">
        <f t="shared" si="124"/>
        <v>0</v>
      </c>
      <c r="N358" s="2030">
        <f t="shared" si="124"/>
        <v>0</v>
      </c>
      <c r="O358" s="2030">
        <f t="shared" si="124"/>
        <v>0</v>
      </c>
      <c r="P358" s="2030">
        <f t="shared" si="124"/>
        <v>0</v>
      </c>
      <c r="Q358" s="2030">
        <f t="shared" si="126"/>
        <v>0</v>
      </c>
      <c r="R358" s="2030">
        <f t="shared" si="126"/>
        <v>0</v>
      </c>
      <c r="S358" s="2030">
        <f t="shared" si="125"/>
        <v>0</v>
      </c>
      <c r="T358" s="2030">
        <f t="shared" si="125"/>
        <v>0</v>
      </c>
      <c r="U358" s="2030">
        <f t="shared" si="125"/>
        <v>0</v>
      </c>
      <c r="V358" s="2030">
        <f t="shared" si="125"/>
        <v>0</v>
      </c>
      <c r="W358" s="2030">
        <f t="shared" si="125"/>
        <v>0</v>
      </c>
      <c r="X358" s="2041"/>
      <c r="Y358" s="2041"/>
    </row>
    <row r="359" spans="1:25" ht="12.75">
      <c r="A359" s="749"/>
      <c r="B359" s="1223" t="s">
        <v>87</v>
      </c>
      <c r="C359" s="2030">
        <f t="shared" si="124"/>
        <v>0</v>
      </c>
      <c r="D359" s="2030">
        <f t="shared" si="124"/>
        <v>0</v>
      </c>
      <c r="E359" s="2030">
        <f t="shared" si="124"/>
        <v>0</v>
      </c>
      <c r="F359" s="2030">
        <f t="shared" si="124"/>
        <v>0</v>
      </c>
      <c r="G359" s="2030">
        <f t="shared" si="124"/>
        <v>0</v>
      </c>
      <c r="H359" s="2030">
        <f t="shared" si="124"/>
        <v>0</v>
      </c>
      <c r="I359" s="2030">
        <f t="shared" si="124"/>
        <v>0</v>
      </c>
      <c r="J359" s="2030">
        <f t="shared" si="124"/>
        <v>0</v>
      </c>
      <c r="K359" s="2030">
        <f t="shared" si="124"/>
        <v>0</v>
      </c>
      <c r="L359" s="2030">
        <f t="shared" si="124"/>
        <v>0</v>
      </c>
      <c r="M359" s="2030">
        <f t="shared" si="124"/>
        <v>0</v>
      </c>
      <c r="N359" s="2030">
        <f t="shared" si="124"/>
        <v>0</v>
      </c>
      <c r="O359" s="2030">
        <f t="shared" si="124"/>
        <v>0</v>
      </c>
      <c r="P359" s="2030">
        <f t="shared" si="124"/>
        <v>0</v>
      </c>
      <c r="Q359" s="2030">
        <f t="shared" si="126"/>
        <v>0</v>
      </c>
      <c r="R359" s="2030">
        <f t="shared" si="126"/>
        <v>0</v>
      </c>
      <c r="S359" s="2030">
        <f t="shared" si="125"/>
        <v>0</v>
      </c>
      <c r="T359" s="2030">
        <f t="shared" si="125"/>
        <v>0</v>
      </c>
      <c r="U359" s="2030">
        <f t="shared" si="125"/>
        <v>0</v>
      </c>
      <c r="V359" s="2030">
        <f t="shared" si="125"/>
        <v>0</v>
      </c>
      <c r="W359" s="2030">
        <f t="shared" si="125"/>
        <v>0</v>
      </c>
      <c r="X359" s="2041"/>
      <c r="Y359" s="2041"/>
    </row>
    <row r="360" spans="1:25" ht="12.75">
      <c r="A360" s="290"/>
      <c r="B360" s="1223" t="s">
        <v>16</v>
      </c>
      <c r="C360" s="2030">
        <f t="shared" si="124"/>
        <v>2000</v>
      </c>
      <c r="D360" s="2030">
        <f t="shared" si="124"/>
        <v>1356.3573678891994</v>
      </c>
      <c r="E360" s="2030">
        <f t="shared" si="124"/>
        <v>161.08898531771979</v>
      </c>
      <c r="F360" s="2030">
        <f t="shared" si="124"/>
        <v>18.664923022053141</v>
      </c>
      <c r="G360" s="2030">
        <f t="shared" si="124"/>
        <v>0</v>
      </c>
      <c r="H360" s="2030">
        <f t="shared" si="124"/>
        <v>0</v>
      </c>
      <c r="I360" s="2030">
        <f t="shared" si="124"/>
        <v>0</v>
      </c>
      <c r="J360" s="2030">
        <f t="shared" si="124"/>
        <v>422.75456220650301</v>
      </c>
      <c r="K360" s="2030">
        <f t="shared" si="124"/>
        <v>23.182547702550082</v>
      </c>
      <c r="L360" s="2030">
        <f t="shared" si="124"/>
        <v>17.951613861974678</v>
      </c>
      <c r="M360" s="2030">
        <f t="shared" si="124"/>
        <v>0</v>
      </c>
      <c r="N360" s="2030">
        <f t="shared" si="124"/>
        <v>0</v>
      </c>
      <c r="O360" s="2030">
        <f t="shared" si="124"/>
        <v>0</v>
      </c>
      <c r="P360" s="2030">
        <f t="shared" si="124"/>
        <v>0</v>
      </c>
      <c r="Q360" s="2030">
        <f t="shared" si="126"/>
        <v>0</v>
      </c>
      <c r="R360" s="2030">
        <f t="shared" si="126"/>
        <v>0</v>
      </c>
      <c r="S360" s="2030">
        <f t="shared" si="125"/>
        <v>0</v>
      </c>
      <c r="T360" s="2030">
        <f t="shared" si="125"/>
        <v>0</v>
      </c>
      <c r="U360" s="2030">
        <f t="shared" si="125"/>
        <v>0</v>
      </c>
      <c r="V360" s="2030">
        <f t="shared" si="125"/>
        <v>0</v>
      </c>
      <c r="W360" s="2030">
        <f t="shared" si="125"/>
        <v>0</v>
      </c>
      <c r="X360" s="2041"/>
      <c r="Y360" s="2041"/>
    </row>
    <row r="361" spans="1:25" ht="12.75">
      <c r="A361" s="794"/>
      <c r="B361" s="1223" t="s">
        <v>675</v>
      </c>
      <c r="C361" s="2030">
        <f t="shared" si="124"/>
        <v>0</v>
      </c>
      <c r="D361" s="2030">
        <f t="shared" si="124"/>
        <v>0</v>
      </c>
      <c r="E361" s="2030">
        <f t="shared" si="124"/>
        <v>0</v>
      </c>
      <c r="F361" s="2030">
        <f t="shared" si="124"/>
        <v>0</v>
      </c>
      <c r="G361" s="2030">
        <f t="shared" si="124"/>
        <v>0</v>
      </c>
      <c r="H361" s="2030">
        <f t="shared" si="124"/>
        <v>0</v>
      </c>
      <c r="I361" s="2030">
        <f t="shared" si="124"/>
        <v>0</v>
      </c>
      <c r="J361" s="2030">
        <f t="shared" si="124"/>
        <v>0</v>
      </c>
      <c r="K361" s="2030">
        <f t="shared" si="124"/>
        <v>0</v>
      </c>
      <c r="L361" s="2030">
        <f t="shared" si="124"/>
        <v>0</v>
      </c>
      <c r="M361" s="2030">
        <f t="shared" si="124"/>
        <v>0</v>
      </c>
      <c r="N361" s="2030">
        <f t="shared" si="124"/>
        <v>0</v>
      </c>
      <c r="O361" s="2030">
        <f t="shared" si="124"/>
        <v>0</v>
      </c>
      <c r="P361" s="2030">
        <f t="shared" si="124"/>
        <v>0</v>
      </c>
      <c r="Q361" s="2030">
        <f t="shared" si="126"/>
        <v>0</v>
      </c>
      <c r="R361" s="2030">
        <f t="shared" si="126"/>
        <v>0</v>
      </c>
      <c r="S361" s="2030">
        <f t="shared" si="125"/>
        <v>0</v>
      </c>
      <c r="T361" s="2030">
        <f t="shared" si="125"/>
        <v>0</v>
      </c>
      <c r="U361" s="2030">
        <f t="shared" si="125"/>
        <v>0</v>
      </c>
      <c r="V361" s="2030">
        <f t="shared" si="125"/>
        <v>0</v>
      </c>
      <c r="W361" s="2030">
        <f t="shared" si="125"/>
        <v>0</v>
      </c>
      <c r="X361" s="2041"/>
      <c r="Y361" s="2041"/>
    </row>
    <row r="362" spans="1:25" ht="12.75">
      <c r="A362" s="760"/>
      <c r="B362" s="1223">
        <v>1830</v>
      </c>
      <c r="C362" s="2030">
        <f t="shared" si="124"/>
        <v>138600</v>
      </c>
      <c r="D362" s="2030">
        <f t="shared" si="124"/>
        <v>93067.156375014107</v>
      </c>
      <c r="E362" s="2030">
        <f t="shared" si="124"/>
        <v>10250.339287930923</v>
      </c>
      <c r="F362" s="2030">
        <f t="shared" si="124"/>
        <v>510.35780128036856</v>
      </c>
      <c r="G362" s="2030">
        <f t="shared" si="124"/>
        <v>0</v>
      </c>
      <c r="H362" s="2030">
        <f t="shared" si="124"/>
        <v>0</v>
      </c>
      <c r="I362" s="2030">
        <f t="shared" si="124"/>
        <v>0</v>
      </c>
      <c r="J362" s="2030">
        <f t="shared" si="124"/>
        <v>31688.814218660827</v>
      </c>
      <c r="K362" s="2030">
        <f t="shared" si="124"/>
        <v>1737.7161902808946</v>
      </c>
      <c r="L362" s="2030">
        <f t="shared" si="124"/>
        <v>1345.6161268328979</v>
      </c>
      <c r="M362" s="2030">
        <f t="shared" si="124"/>
        <v>0</v>
      </c>
      <c r="N362" s="2030">
        <f t="shared" si="124"/>
        <v>0</v>
      </c>
      <c r="O362" s="2030">
        <f t="shared" si="124"/>
        <v>0</v>
      </c>
      <c r="P362" s="2030">
        <f t="shared" si="124"/>
        <v>0</v>
      </c>
      <c r="Q362" s="2030">
        <f t="shared" si="126"/>
        <v>0</v>
      </c>
      <c r="R362" s="2030">
        <f t="shared" si="126"/>
        <v>0</v>
      </c>
      <c r="S362" s="2030">
        <f t="shared" si="125"/>
        <v>0</v>
      </c>
      <c r="T362" s="2030">
        <f t="shared" si="125"/>
        <v>0</v>
      </c>
      <c r="U362" s="2030">
        <f t="shared" si="125"/>
        <v>0</v>
      </c>
      <c r="V362" s="2030">
        <f t="shared" si="125"/>
        <v>0</v>
      </c>
      <c r="W362" s="2030">
        <f t="shared" si="125"/>
        <v>0</v>
      </c>
      <c r="X362" s="2041"/>
      <c r="Y362" s="2041"/>
    </row>
    <row r="363" spans="1:25" ht="12.75">
      <c r="A363" s="760"/>
      <c r="B363" s="1223">
        <v>1835</v>
      </c>
      <c r="C363" s="2030">
        <f t="shared" si="124"/>
        <v>35700</v>
      </c>
      <c r="D363" s="2030">
        <f t="shared" si="124"/>
        <v>24136.846947309212</v>
      </c>
      <c r="E363" s="2030">
        <f t="shared" si="124"/>
        <v>2802.5265489898766</v>
      </c>
      <c r="F363" s="2030">
        <f t="shared" si="124"/>
        <v>270.63782156395899</v>
      </c>
      <c r="G363" s="2030">
        <f t="shared" si="124"/>
        <v>0</v>
      </c>
      <c r="H363" s="2030">
        <f t="shared" si="124"/>
        <v>0</v>
      </c>
      <c r="I363" s="2030">
        <f t="shared" si="124"/>
        <v>0</v>
      </c>
      <c r="J363" s="2030">
        <f t="shared" si="124"/>
        <v>7737.1603674215839</v>
      </c>
      <c r="K363" s="2030">
        <f t="shared" si="124"/>
        <v>424.28185366906894</v>
      </c>
      <c r="L363" s="2030">
        <f t="shared" si="124"/>
        <v>328.54646104630461</v>
      </c>
      <c r="M363" s="2030">
        <f t="shared" si="124"/>
        <v>0</v>
      </c>
      <c r="N363" s="2030">
        <f t="shared" si="124"/>
        <v>0</v>
      </c>
      <c r="O363" s="2030">
        <f t="shared" si="124"/>
        <v>0</v>
      </c>
      <c r="P363" s="2030">
        <f t="shared" si="124"/>
        <v>0</v>
      </c>
      <c r="Q363" s="2030">
        <f t="shared" si="126"/>
        <v>0</v>
      </c>
      <c r="R363" s="2030">
        <f t="shared" si="126"/>
        <v>0</v>
      </c>
      <c r="S363" s="2030">
        <f t="shared" si="125"/>
        <v>0</v>
      </c>
      <c r="T363" s="2030">
        <f t="shared" si="125"/>
        <v>0</v>
      </c>
      <c r="U363" s="2030">
        <f t="shared" si="125"/>
        <v>0</v>
      </c>
      <c r="V363" s="2030">
        <f t="shared" si="125"/>
        <v>0</v>
      </c>
      <c r="W363" s="2030">
        <f t="shared" si="125"/>
        <v>0</v>
      </c>
      <c r="X363" s="2041"/>
      <c r="Y363" s="2041"/>
    </row>
    <row r="364" spans="1:25" ht="12.75">
      <c r="A364" s="760"/>
      <c r="B364" s="1223">
        <v>1855</v>
      </c>
      <c r="C364" s="2030">
        <f t="shared" si="124"/>
        <v>0</v>
      </c>
      <c r="D364" s="2030">
        <f t="shared" si="124"/>
        <v>0</v>
      </c>
      <c r="E364" s="2030">
        <f t="shared" si="124"/>
        <v>0</v>
      </c>
      <c r="F364" s="2030">
        <f t="shared" si="124"/>
        <v>0</v>
      </c>
      <c r="G364" s="2030">
        <f t="shared" si="124"/>
        <v>0</v>
      </c>
      <c r="H364" s="2030">
        <f t="shared" si="124"/>
        <v>0</v>
      </c>
      <c r="I364" s="2030">
        <f t="shared" si="124"/>
        <v>0</v>
      </c>
      <c r="J364" s="2030">
        <f t="shared" si="124"/>
        <v>0</v>
      </c>
      <c r="K364" s="2030">
        <f t="shared" si="124"/>
        <v>0</v>
      </c>
      <c r="L364" s="2030">
        <f t="shared" si="124"/>
        <v>0</v>
      </c>
      <c r="M364" s="2030">
        <f t="shared" si="124"/>
        <v>0</v>
      </c>
      <c r="N364" s="2030">
        <f t="shared" si="124"/>
        <v>0</v>
      </c>
      <c r="O364" s="2030">
        <f t="shared" si="124"/>
        <v>0</v>
      </c>
      <c r="P364" s="2030">
        <f t="shared" si="124"/>
        <v>0</v>
      </c>
      <c r="Q364" s="2030">
        <f t="shared" si="126"/>
        <v>0</v>
      </c>
      <c r="R364" s="2030">
        <f t="shared" si="126"/>
        <v>0</v>
      </c>
      <c r="S364" s="2030">
        <f t="shared" si="125"/>
        <v>0</v>
      </c>
      <c r="T364" s="2030">
        <f t="shared" si="125"/>
        <v>0</v>
      </c>
      <c r="U364" s="2030">
        <f t="shared" si="125"/>
        <v>0</v>
      </c>
      <c r="V364" s="2030">
        <f t="shared" si="125"/>
        <v>0</v>
      </c>
      <c r="W364" s="2030">
        <f t="shared" si="125"/>
        <v>0</v>
      </c>
      <c r="X364" s="2041"/>
      <c r="Y364" s="2041"/>
    </row>
    <row r="365" spans="1:25" ht="12.75">
      <c r="A365" s="760"/>
      <c r="B365" s="1223">
        <v>1840</v>
      </c>
      <c r="C365" s="2030">
        <f t="shared" si="124"/>
        <v>34300</v>
      </c>
      <c r="D365" s="2030">
        <f t="shared" si="124"/>
        <v>23261.528859299771</v>
      </c>
      <c r="E365" s="2030">
        <f t="shared" si="124"/>
        <v>2762.6760981988946</v>
      </c>
      <c r="F365" s="2030">
        <f t="shared" si="124"/>
        <v>320.10342982821135</v>
      </c>
      <c r="G365" s="2030">
        <f t="shared" si="124"/>
        <v>0</v>
      </c>
      <c r="H365" s="2030">
        <f t="shared" si="124"/>
        <v>0</v>
      </c>
      <c r="I365" s="2030">
        <f t="shared" si="124"/>
        <v>0</v>
      </c>
      <c r="J365" s="2030">
        <f t="shared" si="124"/>
        <v>7250.2407418415269</v>
      </c>
      <c r="K365" s="2030">
        <f t="shared" si="124"/>
        <v>397.58069309873395</v>
      </c>
      <c r="L365" s="2030">
        <f t="shared" si="124"/>
        <v>307.87017773286578</v>
      </c>
      <c r="M365" s="2030">
        <f t="shared" si="124"/>
        <v>0</v>
      </c>
      <c r="N365" s="2030">
        <f t="shared" si="124"/>
        <v>0</v>
      </c>
      <c r="O365" s="2030">
        <f t="shared" si="124"/>
        <v>0</v>
      </c>
      <c r="P365" s="2030">
        <f t="shared" si="124"/>
        <v>0</v>
      </c>
      <c r="Q365" s="2030">
        <f t="shared" si="126"/>
        <v>0</v>
      </c>
      <c r="R365" s="2030">
        <f t="shared" si="126"/>
        <v>0</v>
      </c>
      <c r="S365" s="2030">
        <f t="shared" si="125"/>
        <v>0</v>
      </c>
      <c r="T365" s="2030">
        <f t="shared" si="125"/>
        <v>0</v>
      </c>
      <c r="U365" s="2030">
        <f t="shared" si="125"/>
        <v>0</v>
      </c>
      <c r="V365" s="2030">
        <f t="shared" si="125"/>
        <v>0</v>
      </c>
      <c r="W365" s="2030">
        <f t="shared" si="125"/>
        <v>0</v>
      </c>
      <c r="X365" s="2041"/>
      <c r="Y365" s="2041"/>
    </row>
    <row r="366" spans="1:25" ht="12.75">
      <c r="A366" s="760"/>
      <c r="B366" s="1223">
        <v>1845</v>
      </c>
      <c r="C366" s="2030">
        <f t="shared" si="124"/>
        <v>0</v>
      </c>
      <c r="D366" s="2030">
        <f t="shared" si="124"/>
        <v>0</v>
      </c>
      <c r="E366" s="2030">
        <f t="shared" si="124"/>
        <v>0</v>
      </c>
      <c r="F366" s="2030">
        <f t="shared" si="124"/>
        <v>0</v>
      </c>
      <c r="G366" s="2030">
        <f t="shared" si="124"/>
        <v>0</v>
      </c>
      <c r="H366" s="2030">
        <f t="shared" si="124"/>
        <v>0</v>
      </c>
      <c r="I366" s="2030">
        <f t="shared" si="124"/>
        <v>0</v>
      </c>
      <c r="J366" s="2030">
        <f t="shared" si="124"/>
        <v>0</v>
      </c>
      <c r="K366" s="2030">
        <f t="shared" si="124"/>
        <v>0</v>
      </c>
      <c r="L366" s="2030">
        <f t="shared" si="124"/>
        <v>0</v>
      </c>
      <c r="M366" s="2030">
        <f t="shared" si="124"/>
        <v>0</v>
      </c>
      <c r="N366" s="2030">
        <f t="shared" si="124"/>
        <v>0</v>
      </c>
      <c r="O366" s="2030">
        <f t="shared" si="124"/>
        <v>0</v>
      </c>
      <c r="P366" s="2030">
        <f t="shared" si="124"/>
        <v>0</v>
      </c>
      <c r="Q366" s="2030">
        <f t="shared" si="126"/>
        <v>0</v>
      </c>
      <c r="R366" s="2030">
        <f t="shared" si="126"/>
        <v>0</v>
      </c>
      <c r="S366" s="2030">
        <f t="shared" si="125"/>
        <v>0</v>
      </c>
      <c r="T366" s="2030">
        <f t="shared" si="125"/>
        <v>0</v>
      </c>
      <c r="U366" s="2030">
        <f t="shared" si="125"/>
        <v>0</v>
      </c>
      <c r="V366" s="2030">
        <f t="shared" si="125"/>
        <v>0</v>
      </c>
      <c r="W366" s="2030">
        <f t="shared" si="125"/>
        <v>0</v>
      </c>
      <c r="X366" s="2041"/>
      <c r="Y366" s="2041"/>
    </row>
    <row r="367" spans="1:25" ht="12.75">
      <c r="A367" s="760"/>
      <c r="B367" s="1223">
        <v>1860</v>
      </c>
      <c r="C367" s="2030">
        <f t="shared" si="124"/>
        <v>38000</v>
      </c>
      <c r="D367" s="2030">
        <f t="shared" si="124"/>
        <v>13339.365545025841</v>
      </c>
      <c r="E367" s="2030">
        <f t="shared" si="124"/>
        <v>22830.907154898836</v>
      </c>
      <c r="F367" s="2030">
        <f t="shared" si="124"/>
        <v>1829.7273000753173</v>
      </c>
      <c r="G367" s="2030">
        <f t="shared" si="124"/>
        <v>0</v>
      </c>
      <c r="H367" s="2030">
        <f t="shared" si="124"/>
        <v>0</v>
      </c>
      <c r="I367" s="2030">
        <f t="shared" si="124"/>
        <v>0</v>
      </c>
      <c r="J367" s="2030">
        <f t="shared" si="124"/>
        <v>0</v>
      </c>
      <c r="K367" s="2030">
        <f t="shared" si="124"/>
        <v>0</v>
      </c>
      <c r="L367" s="2030">
        <f t="shared" si="124"/>
        <v>0</v>
      </c>
      <c r="M367" s="2030">
        <f t="shared" si="124"/>
        <v>0</v>
      </c>
      <c r="N367" s="2030">
        <f t="shared" si="124"/>
        <v>0</v>
      </c>
      <c r="O367" s="2030">
        <f t="shared" si="124"/>
        <v>0</v>
      </c>
      <c r="P367" s="2030">
        <f t="shared" si="124"/>
        <v>0</v>
      </c>
      <c r="Q367" s="2030">
        <f t="shared" si="126"/>
        <v>0</v>
      </c>
      <c r="R367" s="2030">
        <f t="shared" si="126"/>
        <v>0</v>
      </c>
      <c r="S367" s="2030">
        <f t="shared" si="125"/>
        <v>0</v>
      </c>
      <c r="T367" s="2030">
        <f t="shared" si="125"/>
        <v>0</v>
      </c>
      <c r="U367" s="2030">
        <f t="shared" si="125"/>
        <v>0</v>
      </c>
      <c r="V367" s="2030">
        <f t="shared" si="125"/>
        <v>0</v>
      </c>
      <c r="W367" s="2030">
        <f t="shared" si="125"/>
        <v>0</v>
      </c>
      <c r="X367" s="2041"/>
      <c r="Y367" s="2041"/>
    </row>
    <row r="368" spans="1:25" ht="12.75">
      <c r="A368" s="760"/>
      <c r="B368" s="1012" t="s">
        <v>21</v>
      </c>
      <c r="C368" s="2058">
        <f>SUM(C355:C367)</f>
        <v>600350</v>
      </c>
      <c r="D368" s="2058">
        <f t="shared" ref="D368:P368" si="127">SUM(D355:D367)</f>
        <v>388375.86499154137</v>
      </c>
      <c r="E368" s="2058">
        <f t="shared" si="127"/>
        <v>70159.090042350726</v>
      </c>
      <c r="F368" s="2058">
        <f t="shared" si="127"/>
        <v>7336.4567603365949</v>
      </c>
      <c r="G368" s="2058">
        <f t="shared" si="127"/>
        <v>0</v>
      </c>
      <c r="H368" s="2058">
        <f t="shared" si="127"/>
        <v>0</v>
      </c>
      <c r="I368" s="2058">
        <f t="shared" si="127"/>
        <v>0</v>
      </c>
      <c r="J368" s="2058">
        <f t="shared" si="127"/>
        <v>122554.03886717655</v>
      </c>
      <c r="K368" s="2058">
        <f t="shared" si="127"/>
        <v>6720.4830087456221</v>
      </c>
      <c r="L368" s="2058">
        <f t="shared" si="127"/>
        <v>5204.0663298491736</v>
      </c>
      <c r="M368" s="2058">
        <f t="shared" si="127"/>
        <v>0</v>
      </c>
      <c r="N368" s="2058">
        <f t="shared" si="127"/>
        <v>0</v>
      </c>
      <c r="O368" s="2058">
        <f t="shared" si="127"/>
        <v>0</v>
      </c>
      <c r="P368" s="2058">
        <f t="shared" si="127"/>
        <v>0</v>
      </c>
      <c r="Q368" s="2058">
        <f t="shared" ref="Q368:W368" si="128">SUM(Q355:Q367)</f>
        <v>0</v>
      </c>
      <c r="R368" s="2058">
        <f t="shared" si="128"/>
        <v>0</v>
      </c>
      <c r="S368" s="2058">
        <f t="shared" si="128"/>
        <v>0</v>
      </c>
      <c r="T368" s="2058">
        <f t="shared" si="128"/>
        <v>0</v>
      </c>
      <c r="U368" s="2058">
        <f t="shared" si="128"/>
        <v>0</v>
      </c>
      <c r="V368" s="2058">
        <f t="shared" si="128"/>
        <v>0</v>
      </c>
      <c r="W368" s="2058">
        <f t="shared" si="128"/>
        <v>0</v>
      </c>
      <c r="X368" s="2062"/>
      <c r="Y368" s="2062"/>
    </row>
    <row r="369" spans="1:25" ht="12.75">
      <c r="A369" s="769"/>
      <c r="C369" s="1223"/>
      <c r="D369" s="1223"/>
      <c r="E369" s="1223"/>
      <c r="F369" s="1223"/>
      <c r="G369" s="1223"/>
      <c r="H369" s="1223"/>
      <c r="I369" s="1223"/>
      <c r="J369" s="1223"/>
      <c r="K369" s="1223"/>
      <c r="L369" s="1223"/>
      <c r="M369" s="1223"/>
      <c r="N369" s="1223"/>
      <c r="O369" s="1223"/>
      <c r="P369" s="1223"/>
      <c r="Q369" s="1223"/>
      <c r="R369" s="1223"/>
      <c r="S369" s="1223"/>
      <c r="T369" s="1223"/>
      <c r="U369" s="1223"/>
      <c r="V369" s="1223"/>
      <c r="W369" s="1223"/>
      <c r="X369" s="2052"/>
      <c r="Y369" s="2052"/>
    </row>
    <row r="370" spans="1:25" ht="12.75">
      <c r="A370" s="290"/>
      <c r="B370" s="788" t="s">
        <v>165</v>
      </c>
      <c r="C370" s="1223"/>
      <c r="D370" s="1223"/>
      <c r="E370" s="1223"/>
      <c r="F370" s="1223"/>
      <c r="G370" s="1223"/>
      <c r="H370" s="1223"/>
      <c r="I370" s="1223"/>
      <c r="J370" s="1223"/>
      <c r="K370" s="1223"/>
      <c r="L370" s="1223"/>
      <c r="M370" s="1223"/>
      <c r="N370" s="1223"/>
      <c r="O370" s="1223"/>
      <c r="P370" s="1223"/>
      <c r="Q370" s="1223"/>
      <c r="R370" s="1223"/>
      <c r="S370" s="1223"/>
      <c r="T370" s="1223"/>
      <c r="U370" s="1223"/>
      <c r="V370" s="1223"/>
      <c r="W370" s="1223"/>
      <c r="X370" s="2052"/>
      <c r="Y370" s="2052"/>
    </row>
    <row r="371" spans="1:25" ht="12.75">
      <c r="A371" s="760"/>
      <c r="B371" s="1223" t="s">
        <v>891</v>
      </c>
      <c r="C371" s="2030">
        <f t="shared" ref="C371:W371" si="129">SUMIF($Z$212:$Z$219,$B371,C$212:C$219)</f>
        <v>578206</v>
      </c>
      <c r="D371" s="2030">
        <f t="shared" si="129"/>
        <v>432148.85384867346</v>
      </c>
      <c r="E371" s="2030">
        <f t="shared" si="129"/>
        <v>102649.08352440222</v>
      </c>
      <c r="F371" s="2030">
        <f t="shared" si="129"/>
        <v>41627.801768752048</v>
      </c>
      <c r="G371" s="2030">
        <f t="shared" si="129"/>
        <v>0</v>
      </c>
      <c r="H371" s="2030">
        <f t="shared" si="129"/>
        <v>0</v>
      </c>
      <c r="I371" s="2030">
        <f t="shared" si="129"/>
        <v>0</v>
      </c>
      <c r="J371" s="2030">
        <f t="shared" si="129"/>
        <v>189.38945299705205</v>
      </c>
      <c r="K371" s="2030">
        <f t="shared" si="129"/>
        <v>1022.7030461840812</v>
      </c>
      <c r="L371" s="2030">
        <f t="shared" si="129"/>
        <v>568.1683589911562</v>
      </c>
      <c r="M371" s="2030">
        <f t="shared" si="129"/>
        <v>0</v>
      </c>
      <c r="N371" s="2030">
        <f t="shared" si="129"/>
        <v>0</v>
      </c>
      <c r="O371" s="2030">
        <f t="shared" si="129"/>
        <v>0</v>
      </c>
      <c r="P371" s="2030">
        <f t="shared" si="129"/>
        <v>0</v>
      </c>
      <c r="Q371" s="2030">
        <f t="shared" si="129"/>
        <v>0</v>
      </c>
      <c r="R371" s="2030">
        <f t="shared" si="129"/>
        <v>0</v>
      </c>
      <c r="S371" s="2030">
        <f t="shared" si="129"/>
        <v>0</v>
      </c>
      <c r="T371" s="2030">
        <f t="shared" si="129"/>
        <v>0</v>
      </c>
      <c r="U371" s="2030">
        <f t="shared" si="129"/>
        <v>0</v>
      </c>
      <c r="V371" s="2030">
        <f t="shared" si="129"/>
        <v>0</v>
      </c>
      <c r="W371" s="2030">
        <f t="shared" si="129"/>
        <v>0</v>
      </c>
      <c r="X371" s="2041"/>
      <c r="Y371" s="2041"/>
    </row>
    <row r="372" spans="1:25" ht="12.75">
      <c r="A372" s="760"/>
      <c r="B372" s="1223" t="s">
        <v>88</v>
      </c>
      <c r="C372" s="2030">
        <f t="shared" ref="C372:R373" si="130">SUMIF($Z$212:$Z$219,$B372,C$212:C$219)</f>
        <v>302794.00000000006</v>
      </c>
      <c r="D372" s="2030">
        <f t="shared" si="130"/>
        <v>232197.08889590731</v>
      </c>
      <c r="E372" s="2030">
        <f t="shared" si="130"/>
        <v>52300.584115561454</v>
      </c>
      <c r="F372" s="2030">
        <f t="shared" si="130"/>
        <v>18296.326988531251</v>
      </c>
      <c r="G372" s="2030">
        <f t="shared" si="130"/>
        <v>0</v>
      </c>
      <c r="H372" s="2030">
        <f t="shared" si="130"/>
        <v>0</v>
      </c>
      <c r="I372" s="2030">
        <f t="shared" si="130"/>
        <v>0</v>
      </c>
      <c r="J372" s="2030">
        <f t="shared" si="130"/>
        <v>0</v>
      </c>
      <c r="K372" s="2030">
        <f t="shared" si="130"/>
        <v>0</v>
      </c>
      <c r="L372" s="2030">
        <f t="shared" si="130"/>
        <v>0</v>
      </c>
      <c r="M372" s="2030">
        <f t="shared" si="130"/>
        <v>0</v>
      </c>
      <c r="N372" s="2030">
        <f t="shared" si="130"/>
        <v>0</v>
      </c>
      <c r="O372" s="2030">
        <f t="shared" si="130"/>
        <v>0</v>
      </c>
      <c r="P372" s="2030">
        <f t="shared" si="130"/>
        <v>0</v>
      </c>
      <c r="Q372" s="2030">
        <f t="shared" si="130"/>
        <v>0</v>
      </c>
      <c r="R372" s="2030">
        <f t="shared" si="130"/>
        <v>0</v>
      </c>
      <c r="S372" s="2030">
        <f t="shared" ref="S372:W373" si="131">SUMIF($Z$212:$Z$219,$B372,S$212:S$219)</f>
        <v>0</v>
      </c>
      <c r="T372" s="2030">
        <f t="shared" si="131"/>
        <v>0</v>
      </c>
      <c r="U372" s="2030">
        <f t="shared" si="131"/>
        <v>0</v>
      </c>
      <c r="V372" s="2030">
        <f t="shared" si="131"/>
        <v>0</v>
      </c>
      <c r="W372" s="2030">
        <f t="shared" si="131"/>
        <v>0</v>
      </c>
      <c r="X372" s="2041"/>
      <c r="Y372" s="2041"/>
    </row>
    <row r="373" spans="1:25" ht="12.75">
      <c r="A373" s="760"/>
      <c r="B373" s="1223" t="s">
        <v>1068</v>
      </c>
      <c r="C373" s="2030">
        <f t="shared" si="130"/>
        <v>159999.99999999997</v>
      </c>
      <c r="D373" s="2030">
        <f t="shared" si="130"/>
        <v>100962.9059369633</v>
      </c>
      <c r="E373" s="2030">
        <f t="shared" si="130"/>
        <v>13848.207249354278</v>
      </c>
      <c r="F373" s="2030">
        <f t="shared" si="130"/>
        <v>45188.886813682388</v>
      </c>
      <c r="G373" s="2030">
        <f t="shared" si="130"/>
        <v>0</v>
      </c>
      <c r="H373" s="2030">
        <f t="shared" si="130"/>
        <v>0</v>
      </c>
      <c r="I373" s="2030">
        <f t="shared" si="130"/>
        <v>0</v>
      </c>
      <c r="J373" s="2030">
        <f t="shared" si="130"/>
        <v>0</v>
      </c>
      <c r="K373" s="2030">
        <f t="shared" si="130"/>
        <v>0</v>
      </c>
      <c r="L373" s="2030">
        <f t="shared" si="130"/>
        <v>0</v>
      </c>
      <c r="M373" s="2030">
        <f t="shared" si="130"/>
        <v>0</v>
      </c>
      <c r="N373" s="2030">
        <f t="shared" si="130"/>
        <v>0</v>
      </c>
      <c r="O373" s="2030">
        <f t="shared" si="130"/>
        <v>0</v>
      </c>
      <c r="P373" s="2030">
        <f t="shared" si="130"/>
        <v>0</v>
      </c>
      <c r="Q373" s="2030">
        <f>SUMIF($Z$212:$Z$219,$B373,Q$212:Q$219)</f>
        <v>0</v>
      </c>
      <c r="R373" s="2030">
        <f>SUMIF($Z$212:$Z$219,$B373,R$212:R$219)</f>
        <v>0</v>
      </c>
      <c r="S373" s="2030">
        <f t="shared" si="131"/>
        <v>0</v>
      </c>
      <c r="T373" s="2030">
        <f t="shared" si="131"/>
        <v>0</v>
      </c>
      <c r="U373" s="2030">
        <f t="shared" si="131"/>
        <v>0</v>
      </c>
      <c r="V373" s="2030">
        <f t="shared" si="131"/>
        <v>0</v>
      </c>
      <c r="W373" s="2030">
        <f t="shared" si="131"/>
        <v>0</v>
      </c>
      <c r="X373" s="2041"/>
      <c r="Y373" s="2041"/>
    </row>
    <row r="374" spans="1:25" ht="12.75">
      <c r="A374" s="760"/>
      <c r="B374" s="1012" t="s">
        <v>21</v>
      </c>
      <c r="C374" s="2058">
        <f>SUM(C371:C373)</f>
        <v>1041000</v>
      </c>
      <c r="D374" s="2058">
        <f t="shared" ref="D374:P374" si="132">SUM(D371:D373)</f>
        <v>765308.84868154407</v>
      </c>
      <c r="E374" s="2058">
        <f t="shared" si="132"/>
        <v>168797.87488931796</v>
      </c>
      <c r="F374" s="2058">
        <f t="shared" si="132"/>
        <v>105113.01557096568</v>
      </c>
      <c r="G374" s="2058">
        <f t="shared" si="132"/>
        <v>0</v>
      </c>
      <c r="H374" s="2058">
        <f t="shared" si="132"/>
        <v>0</v>
      </c>
      <c r="I374" s="2058">
        <f t="shared" si="132"/>
        <v>0</v>
      </c>
      <c r="J374" s="2058">
        <f t="shared" si="132"/>
        <v>189.38945299705205</v>
      </c>
      <c r="K374" s="2058">
        <f t="shared" si="132"/>
        <v>1022.7030461840812</v>
      </c>
      <c r="L374" s="2058">
        <f t="shared" si="132"/>
        <v>568.1683589911562</v>
      </c>
      <c r="M374" s="2058">
        <f t="shared" si="132"/>
        <v>0</v>
      </c>
      <c r="N374" s="2058">
        <f t="shared" si="132"/>
        <v>0</v>
      </c>
      <c r="O374" s="2058">
        <f t="shared" si="132"/>
        <v>0</v>
      </c>
      <c r="P374" s="2058">
        <f t="shared" si="132"/>
        <v>0</v>
      </c>
      <c r="Q374" s="2058">
        <f t="shared" ref="Q374:W374" si="133">SUM(Q371:Q373)</f>
        <v>0</v>
      </c>
      <c r="R374" s="2058">
        <f t="shared" si="133"/>
        <v>0</v>
      </c>
      <c r="S374" s="2058">
        <f t="shared" si="133"/>
        <v>0</v>
      </c>
      <c r="T374" s="2058">
        <f t="shared" si="133"/>
        <v>0</v>
      </c>
      <c r="U374" s="2058">
        <f t="shared" si="133"/>
        <v>0</v>
      </c>
      <c r="V374" s="2058">
        <f t="shared" si="133"/>
        <v>0</v>
      </c>
      <c r="W374" s="2058">
        <f t="shared" si="133"/>
        <v>0</v>
      </c>
      <c r="X374" s="2062"/>
      <c r="Y374" s="2062"/>
    </row>
    <row r="375" spans="1:25" ht="12.75">
      <c r="A375" s="760"/>
      <c r="C375" s="15"/>
      <c r="D375" s="15"/>
      <c r="E375" s="15"/>
      <c r="F375" s="15"/>
      <c r="G375" s="15"/>
      <c r="H375" s="15"/>
      <c r="I375" s="15"/>
      <c r="J375" s="15"/>
      <c r="K375" s="15"/>
      <c r="L375" s="15"/>
      <c r="M375" s="15"/>
      <c r="N375" s="15"/>
      <c r="O375" s="15"/>
      <c r="P375" s="15"/>
      <c r="Q375" s="15"/>
      <c r="R375" s="15"/>
      <c r="S375" s="15"/>
      <c r="T375" s="15"/>
      <c r="U375" s="15"/>
      <c r="V375" s="15"/>
      <c r="W375" s="15"/>
      <c r="X375" s="7"/>
      <c r="Y375" s="7"/>
    </row>
    <row r="376" spans="1:25" ht="12.75">
      <c r="A376" s="760"/>
      <c r="B376" s="1012" t="s">
        <v>19</v>
      </c>
      <c r="C376" s="2058">
        <f>SUM(C374,C368)</f>
        <v>1641350</v>
      </c>
      <c r="D376" s="2058">
        <f t="shared" ref="D376:P376" si="134">SUM(D374,D368)</f>
        <v>1153684.7136730854</v>
      </c>
      <c r="E376" s="2058">
        <f t="shared" si="134"/>
        <v>238956.96493166868</v>
      </c>
      <c r="F376" s="2058">
        <f t="shared" si="134"/>
        <v>112449.47233130228</v>
      </c>
      <c r="G376" s="2058">
        <f t="shared" si="134"/>
        <v>0</v>
      </c>
      <c r="H376" s="2058">
        <f t="shared" si="134"/>
        <v>0</v>
      </c>
      <c r="I376" s="2058">
        <f t="shared" si="134"/>
        <v>0</v>
      </c>
      <c r="J376" s="2058">
        <f t="shared" si="134"/>
        <v>122743.42832017361</v>
      </c>
      <c r="K376" s="2058">
        <f t="shared" si="134"/>
        <v>7743.1860549297035</v>
      </c>
      <c r="L376" s="2058">
        <f t="shared" si="134"/>
        <v>5772.2346888403299</v>
      </c>
      <c r="M376" s="2058">
        <f t="shared" si="134"/>
        <v>0</v>
      </c>
      <c r="N376" s="2058">
        <f t="shared" si="134"/>
        <v>0</v>
      </c>
      <c r="O376" s="2058">
        <f t="shared" si="134"/>
        <v>0</v>
      </c>
      <c r="P376" s="2058">
        <f t="shared" si="134"/>
        <v>0</v>
      </c>
      <c r="Q376" s="2058">
        <f>SUM(Q374,Q368)</f>
        <v>0</v>
      </c>
      <c r="R376" s="2058">
        <f t="shared" ref="R376:W376" si="135">SUM(R374,R368)</f>
        <v>0</v>
      </c>
      <c r="S376" s="2058">
        <f t="shared" si="135"/>
        <v>0</v>
      </c>
      <c r="T376" s="2058">
        <f t="shared" si="135"/>
        <v>0</v>
      </c>
      <c r="U376" s="2058">
        <f t="shared" si="135"/>
        <v>0</v>
      </c>
      <c r="V376" s="2058">
        <f t="shared" si="135"/>
        <v>0</v>
      </c>
      <c r="W376" s="2058">
        <f t="shared" si="135"/>
        <v>0</v>
      </c>
      <c r="X376" s="2062"/>
      <c r="Y376" s="2062"/>
    </row>
    <row r="377" spans="1:25" ht="12.75">
      <c r="A377" s="760"/>
      <c r="C377" s="1223"/>
      <c r="D377" s="1223"/>
      <c r="E377" s="1223"/>
      <c r="F377" s="1223"/>
      <c r="G377" s="1223"/>
      <c r="H377" s="1223"/>
      <c r="I377" s="1223"/>
      <c r="J377" s="1223"/>
      <c r="K377" s="1223"/>
      <c r="L377" s="1223"/>
      <c r="M377" s="1223"/>
      <c r="N377" s="1223"/>
      <c r="O377" s="1223"/>
      <c r="P377" s="1223"/>
      <c r="Q377" s="1223"/>
      <c r="R377" s="1223"/>
      <c r="S377" s="1223"/>
      <c r="T377" s="1223"/>
      <c r="U377" s="1223"/>
      <c r="V377" s="1223"/>
      <c r="W377" s="1223"/>
      <c r="X377" s="2052"/>
      <c r="Y377" s="2052"/>
    </row>
    <row r="378" spans="1:25" ht="12.75">
      <c r="A378" s="760"/>
      <c r="B378" s="758" t="s">
        <v>292</v>
      </c>
      <c r="C378" s="2030">
        <f>C225</f>
        <v>437700.00000000006</v>
      </c>
      <c r="D378" s="2030">
        <f t="shared" ref="D378:P378" si="136">D225</f>
        <v>271206.12273965188</v>
      </c>
      <c r="E378" s="2030">
        <f t="shared" si="136"/>
        <v>70266.989762137833</v>
      </c>
      <c r="F378" s="2030">
        <f t="shared" si="136"/>
        <v>7680.3618475492112</v>
      </c>
      <c r="G378" s="2030">
        <f t="shared" si="136"/>
        <v>0</v>
      </c>
      <c r="H378" s="2030">
        <f t="shared" si="136"/>
        <v>0</v>
      </c>
      <c r="I378" s="2030">
        <f t="shared" si="136"/>
        <v>0</v>
      </c>
      <c r="J378" s="2030">
        <f t="shared" si="136"/>
        <v>80694.886010699876</v>
      </c>
      <c r="K378" s="2030">
        <f t="shared" si="136"/>
        <v>4425.057022521507</v>
      </c>
      <c r="L378" s="2030">
        <f t="shared" si="136"/>
        <v>3426.5826174397303</v>
      </c>
      <c r="M378" s="2030">
        <f t="shared" si="136"/>
        <v>0</v>
      </c>
      <c r="N378" s="2030">
        <f t="shared" si="136"/>
        <v>0</v>
      </c>
      <c r="O378" s="2030">
        <f t="shared" si="136"/>
        <v>0</v>
      </c>
      <c r="P378" s="2030">
        <f t="shared" si="136"/>
        <v>0</v>
      </c>
      <c r="Q378" s="2030">
        <f>Q225</f>
        <v>0</v>
      </c>
      <c r="R378" s="2030">
        <f t="shared" ref="R378:W378" si="137">R225</f>
        <v>0</v>
      </c>
      <c r="S378" s="2030">
        <f t="shared" si="137"/>
        <v>0</v>
      </c>
      <c r="T378" s="2030">
        <f t="shared" si="137"/>
        <v>0</v>
      </c>
      <c r="U378" s="2030">
        <f t="shared" si="137"/>
        <v>0</v>
      </c>
      <c r="V378" s="2030">
        <f t="shared" si="137"/>
        <v>0</v>
      </c>
      <c r="W378" s="2030">
        <f t="shared" si="137"/>
        <v>0</v>
      </c>
      <c r="X378" s="2041"/>
      <c r="Y378" s="2041"/>
    </row>
    <row r="379" spans="1:25" ht="25.5">
      <c r="A379" s="760"/>
      <c r="B379" s="758" t="s">
        <v>828</v>
      </c>
      <c r="C379" s="2045">
        <f t="shared" ref="C379:P387" si="138">C226</f>
        <v>113651.53891462348</v>
      </c>
      <c r="D379" s="2045">
        <f t="shared" si="138"/>
        <v>71797.680888128714</v>
      </c>
      <c r="E379" s="2045">
        <f t="shared" si="138"/>
        <v>15663.988401380395</v>
      </c>
      <c r="F379" s="2045">
        <f t="shared" si="138"/>
        <v>1709.3878780910388</v>
      </c>
      <c r="G379" s="2045">
        <f t="shared" si="138"/>
        <v>0</v>
      </c>
      <c r="H379" s="2045">
        <f t="shared" si="138"/>
        <v>0</v>
      </c>
      <c r="I379" s="2045">
        <f t="shared" si="138"/>
        <v>0</v>
      </c>
      <c r="J379" s="2045">
        <f t="shared" si="138"/>
        <v>22314.724376300004</v>
      </c>
      <c r="K379" s="2045">
        <f t="shared" si="138"/>
        <v>1223.6309515211701</v>
      </c>
      <c r="L379" s="2045">
        <f t="shared" si="138"/>
        <v>942.12641920214378</v>
      </c>
      <c r="M379" s="2045">
        <f t="shared" si="138"/>
        <v>0</v>
      </c>
      <c r="N379" s="2045">
        <f t="shared" si="138"/>
        <v>0</v>
      </c>
      <c r="O379" s="2045">
        <f t="shared" si="138"/>
        <v>0</v>
      </c>
      <c r="P379" s="2045">
        <f t="shared" si="138"/>
        <v>0</v>
      </c>
      <c r="Q379" s="2045">
        <f t="shared" ref="Q379:W379" si="139">Q226</f>
        <v>0</v>
      </c>
      <c r="R379" s="2045">
        <f t="shared" si="139"/>
        <v>0</v>
      </c>
      <c r="S379" s="2045">
        <f t="shared" si="139"/>
        <v>0</v>
      </c>
      <c r="T379" s="2045">
        <f t="shared" si="139"/>
        <v>0</v>
      </c>
      <c r="U379" s="2045">
        <f t="shared" si="139"/>
        <v>0</v>
      </c>
      <c r="V379" s="2045">
        <f t="shared" si="139"/>
        <v>0</v>
      </c>
      <c r="W379" s="2045">
        <f t="shared" si="139"/>
        <v>0</v>
      </c>
      <c r="X379" s="2053"/>
      <c r="Y379" s="2053"/>
    </row>
    <row r="380" spans="1:25" ht="12.75">
      <c r="A380" s="760"/>
      <c r="B380" s="782" t="s">
        <v>822</v>
      </c>
      <c r="C380" s="2030">
        <f t="shared" si="138"/>
        <v>848039.19607503014</v>
      </c>
      <c r="D380" s="2030">
        <f t="shared" si="138"/>
        <v>593157.19925049786</v>
      </c>
      <c r="E380" s="2030">
        <f t="shared" si="138"/>
        <v>123760.46685930507</v>
      </c>
      <c r="F380" s="2030">
        <f t="shared" si="138"/>
        <v>59026.175923392751</v>
      </c>
      <c r="G380" s="2030">
        <f t="shared" si="138"/>
        <v>0</v>
      </c>
      <c r="H380" s="2030">
        <f t="shared" si="138"/>
        <v>0</v>
      </c>
      <c r="I380" s="2030">
        <f t="shared" si="138"/>
        <v>0</v>
      </c>
      <c r="J380" s="2030">
        <f t="shared" si="138"/>
        <v>64990.088054843363</v>
      </c>
      <c r="K380" s="2030">
        <f t="shared" si="138"/>
        <v>4067.6753797464398</v>
      </c>
      <c r="L380" s="2030">
        <f t="shared" si="138"/>
        <v>3037.590607244616</v>
      </c>
      <c r="M380" s="2030">
        <f t="shared" si="138"/>
        <v>0</v>
      </c>
      <c r="N380" s="2030">
        <f t="shared" si="138"/>
        <v>0</v>
      </c>
      <c r="O380" s="2030">
        <f t="shared" si="138"/>
        <v>0</v>
      </c>
      <c r="P380" s="2030">
        <f t="shared" si="138"/>
        <v>0</v>
      </c>
      <c r="Q380" s="2030">
        <f t="shared" ref="Q380:W380" si="140">Q227</f>
        <v>0</v>
      </c>
      <c r="R380" s="2030">
        <f t="shared" si="140"/>
        <v>0</v>
      </c>
      <c r="S380" s="2030">
        <f t="shared" si="140"/>
        <v>0</v>
      </c>
      <c r="T380" s="2030">
        <f t="shared" si="140"/>
        <v>0</v>
      </c>
      <c r="U380" s="2030">
        <f t="shared" si="140"/>
        <v>0</v>
      </c>
      <c r="V380" s="2030">
        <f t="shared" si="140"/>
        <v>0</v>
      </c>
      <c r="W380" s="2030">
        <f t="shared" si="140"/>
        <v>0</v>
      </c>
      <c r="X380" s="2041"/>
      <c r="Y380" s="2041"/>
    </row>
    <row r="381" spans="1:25" ht="12.75">
      <c r="A381" s="760"/>
      <c r="B381" s="782" t="s">
        <v>823</v>
      </c>
      <c r="C381" s="2030">
        <f t="shared" si="138"/>
        <v>106698.03733068358</v>
      </c>
      <c r="D381" s="2030">
        <f t="shared" si="138"/>
        <v>67654.919283431707</v>
      </c>
      <c r="E381" s="2030">
        <f t="shared" si="138"/>
        <v>14857.658095955909</v>
      </c>
      <c r="F381" s="2030">
        <f t="shared" si="138"/>
        <v>1633.0676292985738</v>
      </c>
      <c r="G381" s="2030">
        <f t="shared" si="138"/>
        <v>0</v>
      </c>
      <c r="H381" s="2030">
        <f t="shared" si="138"/>
        <v>0</v>
      </c>
      <c r="I381" s="2030">
        <f t="shared" si="138"/>
        <v>0</v>
      </c>
      <c r="J381" s="2030">
        <f t="shared" si="138"/>
        <v>20552.615862896651</v>
      </c>
      <c r="K381" s="2030">
        <f t="shared" si="138"/>
        <v>1127.0416460249858</v>
      </c>
      <c r="L381" s="2030">
        <f t="shared" si="138"/>
        <v>872.73481307575821</v>
      </c>
      <c r="M381" s="2030">
        <f t="shared" si="138"/>
        <v>0</v>
      </c>
      <c r="N381" s="2030">
        <f t="shared" si="138"/>
        <v>0</v>
      </c>
      <c r="O381" s="2030">
        <f t="shared" si="138"/>
        <v>0</v>
      </c>
      <c r="P381" s="2030">
        <f t="shared" si="138"/>
        <v>0</v>
      </c>
      <c r="Q381" s="2030">
        <f t="shared" ref="Q381:W381" si="141">Q228</f>
        <v>0</v>
      </c>
      <c r="R381" s="2030">
        <f t="shared" si="141"/>
        <v>0</v>
      </c>
      <c r="S381" s="2030">
        <f t="shared" si="141"/>
        <v>0</v>
      </c>
      <c r="T381" s="2030">
        <f t="shared" si="141"/>
        <v>0</v>
      </c>
      <c r="U381" s="2030">
        <f t="shared" si="141"/>
        <v>0</v>
      </c>
      <c r="V381" s="2030">
        <f t="shared" si="141"/>
        <v>0</v>
      </c>
      <c r="W381" s="2030">
        <f t="shared" si="141"/>
        <v>0</v>
      </c>
      <c r="X381" s="2041"/>
      <c r="Y381" s="2041"/>
    </row>
    <row r="382" spans="1:25" ht="12.75">
      <c r="A382" s="760"/>
      <c r="B382" s="782" t="s">
        <v>824</v>
      </c>
      <c r="C382" s="2030">
        <f t="shared" si="138"/>
        <v>316212.90031666216</v>
      </c>
      <c r="D382" s="2030">
        <f t="shared" si="138"/>
        <v>200503.76541604334</v>
      </c>
      <c r="E382" s="2030">
        <f t="shared" si="138"/>
        <v>44032.517148133884</v>
      </c>
      <c r="F382" s="2030">
        <f t="shared" si="138"/>
        <v>4839.7989728088014</v>
      </c>
      <c r="G382" s="2030">
        <f t="shared" si="138"/>
        <v>0</v>
      </c>
      <c r="H382" s="2030">
        <f t="shared" si="138"/>
        <v>0</v>
      </c>
      <c r="I382" s="2030">
        <f t="shared" si="138"/>
        <v>0</v>
      </c>
      <c r="J382" s="2030">
        <f t="shared" si="138"/>
        <v>60910.232593677189</v>
      </c>
      <c r="K382" s="2030">
        <f t="shared" si="138"/>
        <v>3340.1280528028842</v>
      </c>
      <c r="L382" s="2030">
        <f t="shared" si="138"/>
        <v>2586.4581331960794</v>
      </c>
      <c r="M382" s="2030">
        <f t="shared" si="138"/>
        <v>0</v>
      </c>
      <c r="N382" s="2030">
        <f t="shared" si="138"/>
        <v>0</v>
      </c>
      <c r="O382" s="2030">
        <f t="shared" si="138"/>
        <v>0</v>
      </c>
      <c r="P382" s="2030">
        <f t="shared" si="138"/>
        <v>0</v>
      </c>
      <c r="Q382" s="2030">
        <f t="shared" ref="Q382:W382" si="142">Q229</f>
        <v>0</v>
      </c>
      <c r="R382" s="2030">
        <f t="shared" si="142"/>
        <v>0</v>
      </c>
      <c r="S382" s="2030">
        <f t="shared" si="142"/>
        <v>0</v>
      </c>
      <c r="T382" s="2030">
        <f t="shared" si="142"/>
        <v>0</v>
      </c>
      <c r="U382" s="2030">
        <f t="shared" si="142"/>
        <v>0</v>
      </c>
      <c r="V382" s="2030">
        <f t="shared" si="142"/>
        <v>0</v>
      </c>
      <c r="W382" s="2030">
        <f t="shared" si="142"/>
        <v>0</v>
      </c>
      <c r="X382" s="2041"/>
      <c r="Y382" s="2041"/>
    </row>
    <row r="383" spans="1:25" ht="12.75">
      <c r="A383" s="1392"/>
      <c r="B383" s="782" t="s">
        <v>825</v>
      </c>
      <c r="C383" s="2030">
        <f t="shared" si="138"/>
        <v>234495.75267847988</v>
      </c>
      <c r="D383" s="2030">
        <f t="shared" si="138"/>
        <v>148688.68834579602</v>
      </c>
      <c r="E383" s="2030">
        <f t="shared" si="138"/>
        <v>32653.437733373998</v>
      </c>
      <c r="F383" s="2030">
        <f t="shared" si="138"/>
        <v>3589.0765424333076</v>
      </c>
      <c r="G383" s="2030">
        <f t="shared" si="138"/>
        <v>0</v>
      </c>
      <c r="H383" s="2030">
        <f t="shared" si="138"/>
        <v>0</v>
      </c>
      <c r="I383" s="2030">
        <f t="shared" si="138"/>
        <v>0</v>
      </c>
      <c r="J383" s="2030">
        <f t="shared" si="138"/>
        <v>45169.538698680939</v>
      </c>
      <c r="K383" s="2030">
        <f t="shared" si="138"/>
        <v>2476.9572683472406</v>
      </c>
      <c r="L383" s="2030">
        <f t="shared" si="138"/>
        <v>1918.0540898483757</v>
      </c>
      <c r="M383" s="2030">
        <f t="shared" si="138"/>
        <v>0</v>
      </c>
      <c r="N383" s="2030">
        <f t="shared" si="138"/>
        <v>0</v>
      </c>
      <c r="O383" s="2030">
        <f t="shared" si="138"/>
        <v>0</v>
      </c>
      <c r="P383" s="2030">
        <f t="shared" si="138"/>
        <v>0</v>
      </c>
      <c r="Q383" s="2030">
        <f t="shared" ref="Q383:W383" si="143">Q230</f>
        <v>0</v>
      </c>
      <c r="R383" s="2030">
        <f t="shared" si="143"/>
        <v>0</v>
      </c>
      <c r="S383" s="2030">
        <f t="shared" si="143"/>
        <v>0</v>
      </c>
      <c r="T383" s="2030">
        <f t="shared" si="143"/>
        <v>0</v>
      </c>
      <c r="U383" s="2030">
        <f t="shared" si="143"/>
        <v>0</v>
      </c>
      <c r="V383" s="2030">
        <f t="shared" si="143"/>
        <v>0</v>
      </c>
      <c r="W383" s="2030">
        <f t="shared" si="143"/>
        <v>0</v>
      </c>
      <c r="X383" s="2041"/>
      <c r="Y383" s="2041"/>
    </row>
    <row r="384" spans="1:25" ht="12.75">
      <c r="A384" s="1392"/>
      <c r="B384" s="782"/>
      <c r="C384" s="2030"/>
      <c r="D384" s="2030"/>
      <c r="E384" s="2030"/>
      <c r="F384" s="2030"/>
      <c r="G384" s="2030"/>
      <c r="H384" s="2030"/>
      <c r="I384" s="2030"/>
      <c r="J384" s="2030"/>
      <c r="K384" s="2030"/>
      <c r="L384" s="2030"/>
      <c r="M384" s="2030"/>
      <c r="N384" s="2030"/>
      <c r="O384" s="2030"/>
      <c r="P384" s="2030"/>
      <c r="Q384" s="2030"/>
      <c r="R384" s="2030"/>
      <c r="S384" s="2030"/>
      <c r="T384" s="2030"/>
      <c r="U384" s="2030"/>
      <c r="V384" s="2030"/>
      <c r="W384" s="2030"/>
      <c r="X384" s="2041"/>
      <c r="Y384" s="2041"/>
    </row>
    <row r="385" spans="1:25" ht="12.75">
      <c r="A385" s="1392"/>
      <c r="B385" s="782" t="s">
        <v>611</v>
      </c>
      <c r="C385" s="2030">
        <f t="shared" si="138"/>
        <v>50598.635832682783</v>
      </c>
      <c r="D385" s="2030">
        <f t="shared" si="138"/>
        <v>44091.366280656017</v>
      </c>
      <c r="E385" s="2030">
        <f t="shared" si="138"/>
        <v>5373.9527688302906</v>
      </c>
      <c r="F385" s="2030">
        <f t="shared" si="138"/>
        <v>518.09927299759954</v>
      </c>
      <c r="G385" s="2030">
        <f t="shared" si="138"/>
        <v>0</v>
      </c>
      <c r="H385" s="2030">
        <f t="shared" si="138"/>
        <v>0</v>
      </c>
      <c r="I385" s="2030">
        <f t="shared" si="138"/>
        <v>0</v>
      </c>
      <c r="J385" s="2030">
        <f t="shared" si="138"/>
        <v>0</v>
      </c>
      <c r="K385" s="2030">
        <f t="shared" si="138"/>
        <v>0</v>
      </c>
      <c r="L385" s="2030">
        <f t="shared" si="138"/>
        <v>615.2175101988779</v>
      </c>
      <c r="M385" s="2030">
        <f t="shared" si="138"/>
        <v>0</v>
      </c>
      <c r="N385" s="2030">
        <f t="shared" si="138"/>
        <v>0</v>
      </c>
      <c r="O385" s="2030">
        <f t="shared" si="138"/>
        <v>0</v>
      </c>
      <c r="P385" s="2030">
        <f t="shared" si="138"/>
        <v>0</v>
      </c>
      <c r="Q385" s="2030">
        <f t="shared" ref="Q385:W385" si="144">Q232</f>
        <v>0</v>
      </c>
      <c r="R385" s="2030">
        <f t="shared" si="144"/>
        <v>0</v>
      </c>
      <c r="S385" s="2030">
        <f t="shared" si="144"/>
        <v>0</v>
      </c>
      <c r="T385" s="2030">
        <f t="shared" si="144"/>
        <v>0</v>
      </c>
      <c r="U385" s="2030">
        <f t="shared" si="144"/>
        <v>0</v>
      </c>
      <c r="V385" s="2030">
        <f t="shared" si="144"/>
        <v>0</v>
      </c>
      <c r="W385" s="2030">
        <f t="shared" si="144"/>
        <v>0</v>
      </c>
      <c r="X385" s="2041"/>
      <c r="Y385" s="2041"/>
    </row>
    <row r="386" spans="1:25" ht="12.75">
      <c r="A386" s="1392"/>
      <c r="B386" s="782" t="s">
        <v>612</v>
      </c>
      <c r="C386" s="2030">
        <f t="shared" si="138"/>
        <v>195647.96641263607</v>
      </c>
      <c r="D386" s="2030">
        <f t="shared" si="138"/>
        <v>171528.78893865211</v>
      </c>
      <c r="E386" s="2030">
        <f t="shared" si="138"/>
        <v>19807.774724049195</v>
      </c>
      <c r="F386" s="2030">
        <f t="shared" si="138"/>
        <v>2007.8953842698352</v>
      </c>
      <c r="G386" s="2030">
        <f t="shared" si="138"/>
        <v>0</v>
      </c>
      <c r="H386" s="2030">
        <f t="shared" si="138"/>
        <v>0</v>
      </c>
      <c r="I386" s="2030">
        <f t="shared" si="138"/>
        <v>0</v>
      </c>
      <c r="J386" s="2030">
        <f t="shared" si="138"/>
        <v>0</v>
      </c>
      <c r="K386" s="2030">
        <f t="shared" si="138"/>
        <v>0</v>
      </c>
      <c r="L386" s="2030">
        <f t="shared" si="138"/>
        <v>2303.5073656649383</v>
      </c>
      <c r="M386" s="2030">
        <f t="shared" si="138"/>
        <v>0</v>
      </c>
      <c r="N386" s="2030">
        <f t="shared" si="138"/>
        <v>0</v>
      </c>
      <c r="O386" s="2030">
        <f t="shared" si="138"/>
        <v>0</v>
      </c>
      <c r="P386" s="2030">
        <f t="shared" si="138"/>
        <v>0</v>
      </c>
      <c r="Q386" s="2030">
        <f t="shared" ref="Q386:W386" si="145">Q233</f>
        <v>0</v>
      </c>
      <c r="R386" s="2030">
        <f t="shared" si="145"/>
        <v>0</v>
      </c>
      <c r="S386" s="2030">
        <f t="shared" si="145"/>
        <v>0</v>
      </c>
      <c r="T386" s="2030">
        <f t="shared" si="145"/>
        <v>0</v>
      </c>
      <c r="U386" s="2030">
        <f t="shared" si="145"/>
        <v>0</v>
      </c>
      <c r="V386" s="2030">
        <f t="shared" si="145"/>
        <v>0</v>
      </c>
      <c r="W386" s="2030">
        <f t="shared" si="145"/>
        <v>0</v>
      </c>
      <c r="X386" s="2041"/>
      <c r="Y386" s="2041"/>
    </row>
    <row r="387" spans="1:25" ht="12.75">
      <c r="A387" s="1392"/>
      <c r="B387" s="782" t="s">
        <v>613</v>
      </c>
      <c r="C387" s="2030">
        <f t="shared" si="138"/>
        <v>112855.74190890398</v>
      </c>
      <c r="D387" s="2030">
        <f t="shared" si="138"/>
        <v>99003.734555078205</v>
      </c>
      <c r="E387" s="2030">
        <f t="shared" si="138"/>
        <v>10673.335360082496</v>
      </c>
      <c r="F387" s="2030">
        <f t="shared" si="138"/>
        <v>1052.4908839963164</v>
      </c>
      <c r="G387" s="2030">
        <f t="shared" si="138"/>
        <v>0</v>
      </c>
      <c r="H387" s="2030">
        <f t="shared" si="138"/>
        <v>0</v>
      </c>
      <c r="I387" s="2030">
        <f t="shared" si="138"/>
        <v>0</v>
      </c>
      <c r="J387" s="2030">
        <f t="shared" si="138"/>
        <v>0</v>
      </c>
      <c r="K387" s="2030">
        <f t="shared" si="138"/>
        <v>0</v>
      </c>
      <c r="L387" s="2030">
        <f t="shared" si="138"/>
        <v>2126.181109746964</v>
      </c>
      <c r="M387" s="2030">
        <f t="shared" si="138"/>
        <v>0</v>
      </c>
      <c r="N387" s="2030">
        <f t="shared" si="138"/>
        <v>0</v>
      </c>
      <c r="O387" s="2030">
        <f t="shared" si="138"/>
        <v>0</v>
      </c>
      <c r="P387" s="2030">
        <f t="shared" si="138"/>
        <v>0</v>
      </c>
      <c r="Q387" s="2030">
        <f t="shared" ref="Q387:W387" si="146">Q234</f>
        <v>0</v>
      </c>
      <c r="R387" s="2030">
        <f t="shared" si="146"/>
        <v>0</v>
      </c>
      <c r="S387" s="2030">
        <f t="shared" si="146"/>
        <v>0</v>
      </c>
      <c r="T387" s="2030">
        <f t="shared" si="146"/>
        <v>0</v>
      </c>
      <c r="U387" s="2030">
        <f t="shared" si="146"/>
        <v>0</v>
      </c>
      <c r="V387" s="2030">
        <f t="shared" si="146"/>
        <v>0</v>
      </c>
      <c r="W387" s="2030">
        <f t="shared" si="146"/>
        <v>0</v>
      </c>
      <c r="X387" s="2041"/>
      <c r="Y387" s="2041"/>
    </row>
    <row r="388" spans="1:25" ht="12.75">
      <c r="A388" s="1392"/>
      <c r="B388" s="781"/>
      <c r="C388" s="1223"/>
      <c r="D388" s="1223"/>
      <c r="E388" s="1223"/>
      <c r="F388" s="1223"/>
      <c r="G388" s="1223"/>
      <c r="H388" s="1223"/>
      <c r="I388" s="1223"/>
      <c r="J388" s="1223"/>
      <c r="K388" s="1223"/>
      <c r="L388" s="1223"/>
      <c r="M388" s="1223"/>
      <c r="N388" s="1223"/>
      <c r="O388" s="1223"/>
      <c r="P388" s="1223"/>
      <c r="Q388" s="1223"/>
      <c r="R388" s="1223"/>
      <c r="S388" s="1223"/>
      <c r="T388" s="1223"/>
      <c r="U388" s="1223"/>
      <c r="V388" s="1223"/>
      <c r="W388" s="1223"/>
      <c r="X388" s="2052"/>
      <c r="Y388" s="2052"/>
    </row>
    <row r="389" spans="1:25" ht="13.5" thickBot="1">
      <c r="A389" s="1392"/>
      <c r="B389" s="1008" t="s">
        <v>76</v>
      </c>
      <c r="C389" s="2061">
        <f>SUM(C376:C383)+C352-SUM(C385:C387)</f>
        <v>2815645.0811612569</v>
      </c>
      <c r="D389" s="2061">
        <f t="shared" ref="D389:P389" si="147">SUM(D376:D383)+D352-SUM(D385:D387)</f>
        <v>1838710.7856550161</v>
      </c>
      <c r="E389" s="2061">
        <f t="shared" si="147"/>
        <v>413019.94683231082</v>
      </c>
      <c r="F389" s="2061">
        <f t="shared" si="147"/>
        <v>116541.11108973912</v>
      </c>
      <c r="G389" s="2061">
        <f t="shared" si="147"/>
        <v>0</v>
      </c>
      <c r="H389" s="2061">
        <f t="shared" si="147"/>
        <v>0</v>
      </c>
      <c r="I389" s="2061">
        <f t="shared" si="147"/>
        <v>0</v>
      </c>
      <c r="J389" s="2061">
        <f t="shared" si="147"/>
        <v>411133.34996921261</v>
      </c>
      <c r="K389" s="2061">
        <f t="shared" si="147"/>
        <v>23402.72109493563</v>
      </c>
      <c r="L389" s="2061">
        <f t="shared" si="147"/>
        <v>12837.166520042027</v>
      </c>
      <c r="M389" s="2061">
        <f t="shared" si="147"/>
        <v>0</v>
      </c>
      <c r="N389" s="2061">
        <f t="shared" si="147"/>
        <v>0</v>
      </c>
      <c r="O389" s="2061">
        <f t="shared" si="147"/>
        <v>0</v>
      </c>
      <c r="P389" s="2061">
        <f t="shared" si="147"/>
        <v>0</v>
      </c>
      <c r="Q389" s="2061">
        <f>SUM(Q376:Q383)+Q352-SUM(Q385:Q387)</f>
        <v>0</v>
      </c>
      <c r="R389" s="2061">
        <f t="shared" ref="R389:W389" si="148">SUM(R376:R383)+R352-SUM(R385:R387)</f>
        <v>0</v>
      </c>
      <c r="S389" s="2061">
        <f t="shared" si="148"/>
        <v>0</v>
      </c>
      <c r="T389" s="2061">
        <f t="shared" si="148"/>
        <v>0</v>
      </c>
      <c r="U389" s="2061">
        <f t="shared" si="148"/>
        <v>0</v>
      </c>
      <c r="V389" s="2061">
        <f t="shared" si="148"/>
        <v>0</v>
      </c>
      <c r="W389" s="2061">
        <f t="shared" si="148"/>
        <v>0</v>
      </c>
      <c r="X389" s="2064"/>
      <c r="Y389" s="2064"/>
    </row>
    <row r="390" spans="1:25" ht="13.5" thickTop="1">
      <c r="A390" s="1392"/>
      <c r="C390" s="1223"/>
      <c r="D390" s="2018"/>
    </row>
    <row r="391" spans="1:25" ht="12.75">
      <c r="A391" s="1392"/>
      <c r="C391" s="1223"/>
      <c r="D391" s="2018"/>
    </row>
    <row r="392" spans="1:25" ht="12.75">
      <c r="A392" s="1392"/>
      <c r="C392" s="1223"/>
      <c r="D392" s="2018"/>
    </row>
    <row r="393" spans="1:25" ht="12.75">
      <c r="A393" s="1392"/>
      <c r="C393" s="1223"/>
      <c r="D393" s="2018"/>
    </row>
    <row r="394" spans="1:25" ht="12.75">
      <c r="A394" s="1392"/>
      <c r="C394" s="1223"/>
      <c r="D394" s="2018"/>
    </row>
    <row r="395" spans="1:25" ht="12.75">
      <c r="A395" s="1392"/>
      <c r="C395" s="1223"/>
      <c r="D395" s="2018"/>
    </row>
    <row r="396" spans="1:25" ht="12.75">
      <c r="A396" s="1392"/>
      <c r="C396" s="1223"/>
      <c r="D396" s="2018"/>
    </row>
    <row r="397" spans="1:25" ht="12.75">
      <c r="A397" s="1392"/>
      <c r="C397" s="1223"/>
      <c r="D397" s="2018"/>
    </row>
    <row r="398" spans="1:25" ht="12.75">
      <c r="A398" s="783"/>
      <c r="C398" s="1223"/>
      <c r="D398" s="2018"/>
    </row>
    <row r="399" spans="1:25" ht="12.75">
      <c r="A399" s="1400"/>
      <c r="C399" s="1223"/>
      <c r="D399" s="2018"/>
    </row>
    <row r="400" spans="1:25" ht="12.75">
      <c r="B400" s="2019"/>
      <c r="C400" s="796"/>
      <c r="D400" s="2018"/>
    </row>
    <row r="401" spans="2:4" ht="12.75">
      <c r="B401" s="2019"/>
      <c r="C401" s="796"/>
      <c r="D401" s="2018"/>
    </row>
    <row r="402" spans="2:4" ht="12.75">
      <c r="B402" s="2019"/>
      <c r="C402" s="796"/>
      <c r="D402" s="2018"/>
    </row>
    <row r="403" spans="2:4" ht="12.75">
      <c r="B403" s="2019"/>
      <c r="C403" s="796"/>
      <c r="D403" s="2018"/>
    </row>
    <row r="404" spans="2:4" ht="12.75">
      <c r="B404" s="2019"/>
      <c r="C404" s="796"/>
      <c r="D404" s="2018"/>
    </row>
    <row r="405" spans="2:4" ht="12.75">
      <c r="B405" s="2019"/>
      <c r="C405" s="796"/>
      <c r="D405" s="2018"/>
    </row>
    <row r="406" spans="2:4" ht="12.75">
      <c r="B406" s="2019"/>
      <c r="C406" s="796"/>
      <c r="D406" s="2018"/>
    </row>
    <row r="407" spans="2:4" ht="12.75">
      <c r="B407" s="2019"/>
      <c r="C407" s="796"/>
      <c r="D407" s="2018"/>
    </row>
    <row r="408" spans="2:4" ht="12.75">
      <c r="B408" s="2019"/>
      <c r="C408" s="796"/>
      <c r="D408" s="2018"/>
    </row>
    <row r="409" spans="2:4" ht="12.75">
      <c r="B409" s="2019"/>
      <c r="C409" s="796"/>
      <c r="D409" s="2018"/>
    </row>
    <row r="410" spans="2:4" ht="12.75">
      <c r="B410" s="2019"/>
      <c r="C410" s="796"/>
      <c r="D410" s="2018"/>
    </row>
    <row r="411" spans="2:4" ht="12.75">
      <c r="B411" s="2019"/>
      <c r="C411" s="796"/>
      <c r="D411" s="2018"/>
    </row>
    <row r="412" spans="2:4" ht="12.75">
      <c r="B412" s="2019"/>
      <c r="C412" s="796"/>
      <c r="D412" s="2018"/>
    </row>
    <row r="413" spans="2:4" ht="12.75">
      <c r="B413" s="2019"/>
      <c r="C413" s="796"/>
      <c r="D413" s="2018"/>
    </row>
    <row r="414" spans="2:4" ht="12.75">
      <c r="B414" s="2019"/>
      <c r="C414" s="796"/>
      <c r="D414" s="2018"/>
    </row>
    <row r="415" spans="2:4" ht="12.75">
      <c r="B415" s="2019"/>
      <c r="C415" s="796"/>
      <c r="D415" s="2018"/>
    </row>
    <row r="416" spans="2:4" ht="12.75">
      <c r="B416" s="2019"/>
      <c r="C416" s="796"/>
      <c r="D416" s="2018"/>
    </row>
    <row r="417" spans="2:4" ht="12.75">
      <c r="B417" s="2019"/>
      <c r="C417" s="796"/>
      <c r="D417" s="2018"/>
    </row>
    <row r="418" spans="2:4" ht="12.75">
      <c r="B418" s="2019"/>
      <c r="C418" s="796"/>
      <c r="D418" s="2018"/>
    </row>
    <row r="419" spans="2:4" ht="12.75">
      <c r="B419" s="2019"/>
      <c r="C419" s="796"/>
      <c r="D419" s="2018"/>
    </row>
    <row r="420" spans="2:4" ht="12.75">
      <c r="B420" s="2019"/>
      <c r="C420" s="796"/>
      <c r="D420" s="2018"/>
    </row>
    <row r="421" spans="2:4" ht="12.75">
      <c r="B421" s="2019"/>
      <c r="C421" s="796"/>
      <c r="D421" s="2018"/>
    </row>
    <row r="422" spans="2:4" ht="12.75">
      <c r="B422" s="2019"/>
      <c r="C422" s="796"/>
      <c r="D422" s="2018"/>
    </row>
    <row r="423" spans="2:4" ht="12.75">
      <c r="B423" s="2017"/>
      <c r="C423" s="2027"/>
      <c r="D423" s="2018"/>
    </row>
    <row r="424" spans="2:4" ht="12.75">
      <c r="B424" s="2017"/>
      <c r="C424" s="2027"/>
      <c r="D424" s="2018"/>
    </row>
    <row r="425" spans="2:4" ht="12.75">
      <c r="B425" s="2017"/>
      <c r="C425" s="2027"/>
      <c r="D425" s="2018"/>
    </row>
    <row r="426" spans="2:4" ht="12.75">
      <c r="B426" s="2017"/>
      <c r="C426" s="2027"/>
      <c r="D426" s="2018"/>
    </row>
    <row r="427" spans="2:4" ht="12.75">
      <c r="B427" s="2017"/>
      <c r="C427" s="2027"/>
      <c r="D427" s="2018"/>
    </row>
    <row r="428" spans="2:4" ht="12.75">
      <c r="B428" s="2017"/>
      <c r="C428" s="2027"/>
      <c r="D428" s="2018"/>
    </row>
    <row r="429" spans="2:4" ht="12.75">
      <c r="B429" s="2017"/>
      <c r="C429" s="2027"/>
      <c r="D429" s="2018"/>
    </row>
    <row r="430" spans="2:4" ht="12.75">
      <c r="B430" s="2017"/>
      <c r="C430" s="2027"/>
      <c r="D430" s="2018"/>
    </row>
    <row r="431" spans="2:4" ht="12.75">
      <c r="B431" s="2017"/>
      <c r="C431" s="2027"/>
      <c r="D431" s="2018"/>
    </row>
    <row r="432" spans="2:4" ht="12.75">
      <c r="B432" s="2017"/>
      <c r="C432" s="2027"/>
      <c r="D432" s="2018"/>
    </row>
    <row r="433" spans="2:4" ht="12.75">
      <c r="B433" s="2017"/>
      <c r="C433" s="2027"/>
      <c r="D433" s="2018"/>
    </row>
    <row r="434" spans="2:4" ht="12.75">
      <c r="B434" s="2017"/>
      <c r="C434" s="2027"/>
      <c r="D434" s="2018"/>
    </row>
    <row r="435" spans="2:4" ht="12.75">
      <c r="C435" s="2027"/>
    </row>
    <row r="436" spans="2:4" ht="12.75">
      <c r="C436" s="2027"/>
    </row>
    <row r="437" spans="2:4" ht="12.75">
      <c r="C437" s="2027"/>
    </row>
    <row r="438" spans="2:4" ht="12.75">
      <c r="C438" s="2027"/>
    </row>
    <row r="439" spans="2:4" ht="12.75">
      <c r="C439" s="2027"/>
    </row>
    <row r="440" spans="2:4" ht="12.75">
      <c r="C440" s="2027"/>
    </row>
    <row r="441" spans="2:4" ht="12.75">
      <c r="C441" s="2027"/>
    </row>
    <row r="442" spans="2:4" ht="12.75">
      <c r="C442" s="2027"/>
    </row>
    <row r="443" spans="2:4" ht="12.75">
      <c r="C443" s="2027"/>
    </row>
    <row r="444" spans="2:4" ht="12.75">
      <c r="C444" s="2027"/>
    </row>
    <row r="445" spans="2:4" ht="12.75">
      <c r="C445" s="2027"/>
    </row>
    <row r="446" spans="2:4" ht="12.75">
      <c r="C446" s="2027"/>
    </row>
    <row r="447" spans="2:4" ht="12.75">
      <c r="C447" s="2027"/>
    </row>
    <row r="448" spans="2:4" ht="12.75">
      <c r="C448" s="2027"/>
    </row>
    <row r="449" spans="3:3" ht="12.75">
      <c r="C449" s="2027"/>
    </row>
    <row r="450" spans="3:3" ht="12.75">
      <c r="C450" s="2027"/>
    </row>
    <row r="451" spans="3:3" ht="12.75">
      <c r="C451" s="2027"/>
    </row>
    <row r="452" spans="3:3" ht="12.75">
      <c r="C452" s="2027"/>
    </row>
    <row r="453" spans="3:3" ht="12.75">
      <c r="C453" s="2027"/>
    </row>
    <row r="454" spans="3:3" ht="12.75">
      <c r="C454" s="2027"/>
    </row>
    <row r="455" spans="3:3" ht="12.75">
      <c r="C455" s="2027"/>
    </row>
    <row r="456" spans="3:3" ht="12.75">
      <c r="C456" s="2027"/>
    </row>
    <row r="457" spans="3:3" ht="12.75">
      <c r="C457" s="2027"/>
    </row>
    <row r="458" spans="3:3" ht="12.75">
      <c r="C458" s="2027"/>
    </row>
    <row r="459" spans="3:3" ht="12.75">
      <c r="C459" s="2027"/>
    </row>
    <row r="460" spans="3:3" ht="12.75">
      <c r="C460" s="2027"/>
    </row>
    <row r="461" spans="3:3" ht="12.75">
      <c r="C461" s="2027"/>
    </row>
    <row r="462" spans="3:3" ht="12.75">
      <c r="C462" s="2027"/>
    </row>
    <row r="463" spans="3:3" ht="12.75">
      <c r="C463" s="2027"/>
    </row>
    <row r="464" spans="3:3" ht="12.75">
      <c r="C464" s="2027"/>
    </row>
    <row r="465" spans="3:3" ht="12.75">
      <c r="C465" s="2027"/>
    </row>
    <row r="466" spans="3:3" ht="12.75">
      <c r="C466" s="2027"/>
    </row>
    <row r="467" spans="3:3" ht="12.75">
      <c r="C467" s="2027"/>
    </row>
    <row r="468" spans="3:3" ht="12.75">
      <c r="C468" s="2027"/>
    </row>
    <row r="469" spans="3:3" ht="12.75">
      <c r="C469" s="2027"/>
    </row>
    <row r="470" spans="3:3" ht="12.75">
      <c r="C470" s="2027"/>
    </row>
    <row r="471" spans="3:3" ht="12.75">
      <c r="C471" s="2027"/>
    </row>
    <row r="472" spans="3:3" ht="12.75">
      <c r="C472" s="2027"/>
    </row>
    <row r="473" spans="3:3" ht="12.75">
      <c r="C473" s="2027"/>
    </row>
    <row r="474" spans="3:3" ht="12.75">
      <c r="C474" s="2027"/>
    </row>
    <row r="475" spans="3:3" ht="12.75">
      <c r="C475" s="2027"/>
    </row>
    <row r="476" spans="3:3" ht="12.75">
      <c r="C476" s="2027"/>
    </row>
    <row r="477" spans="3:3" ht="12.75">
      <c r="C477" s="2027"/>
    </row>
    <row r="478" spans="3:3" ht="12.75">
      <c r="C478" s="2027"/>
    </row>
    <row r="479" spans="3:3" ht="12.75">
      <c r="C479" s="2027"/>
    </row>
    <row r="480" spans="3:3" ht="12.75">
      <c r="C480" s="2027"/>
    </row>
    <row r="481" spans="3:3" ht="12.75">
      <c r="C481" s="2027"/>
    </row>
    <row r="482" spans="3:3" ht="12.75">
      <c r="C482" s="2027"/>
    </row>
    <row r="483" spans="3:3" ht="12.75">
      <c r="C483" s="2027"/>
    </row>
    <row r="484" spans="3:3" ht="12.75">
      <c r="C484" s="2027"/>
    </row>
    <row r="485" spans="3:3" ht="12.75">
      <c r="C485" s="2027"/>
    </row>
    <row r="486" spans="3:3" ht="12.75">
      <c r="C486" s="2027"/>
    </row>
    <row r="487" spans="3:3" ht="12.75">
      <c r="C487" s="2027"/>
    </row>
    <row r="488" spans="3:3" ht="12.75">
      <c r="C488" s="2027"/>
    </row>
    <row r="489" spans="3:3" ht="12.75">
      <c r="C489" s="2027"/>
    </row>
    <row r="490" spans="3:3" ht="12.75">
      <c r="C490" s="2027"/>
    </row>
    <row r="491" spans="3:3" ht="12.75">
      <c r="C491" s="2027"/>
    </row>
    <row r="492" spans="3:3" ht="12.75">
      <c r="C492" s="2027"/>
    </row>
    <row r="493" spans="3:3" ht="12.75">
      <c r="C493" s="2027"/>
    </row>
    <row r="494" spans="3:3" ht="12.75">
      <c r="C494" s="2027"/>
    </row>
    <row r="495" spans="3:3" ht="12.75">
      <c r="C495" s="2027"/>
    </row>
    <row r="496" spans="3:3" ht="12.75">
      <c r="C496" s="2027"/>
    </row>
    <row r="497" spans="3:3" ht="12.75">
      <c r="C497" s="2027"/>
    </row>
    <row r="498" spans="3:3" ht="12.75">
      <c r="C498" s="2027"/>
    </row>
    <row r="499" spans="3:3" ht="12.75">
      <c r="C499" s="2027"/>
    </row>
    <row r="500" spans="3:3" ht="12.75">
      <c r="C500" s="2027"/>
    </row>
    <row r="501" spans="3:3" ht="12.75">
      <c r="C501" s="2027"/>
    </row>
    <row r="502" spans="3:3" ht="12.75">
      <c r="C502" s="2027"/>
    </row>
    <row r="503" spans="3:3" ht="12.75">
      <c r="C503" s="2027"/>
    </row>
    <row r="504" spans="3:3" ht="12.75">
      <c r="C504" s="2027"/>
    </row>
    <row r="505" spans="3:3" ht="12.75">
      <c r="C505" s="2027"/>
    </row>
    <row r="506" spans="3:3" ht="12.75">
      <c r="C506" s="2027"/>
    </row>
    <row r="507" spans="3:3" ht="12.75">
      <c r="C507" s="2027"/>
    </row>
    <row r="508" spans="3:3" ht="12.75">
      <c r="C508" s="2027"/>
    </row>
    <row r="509" spans="3:3" ht="12.75">
      <c r="C509" s="2027"/>
    </row>
    <row r="510" spans="3:3" ht="12.75">
      <c r="C510" s="2027"/>
    </row>
    <row r="511" spans="3:3" ht="12.75">
      <c r="C511" s="2027"/>
    </row>
    <row r="512" spans="3:3" ht="12.75">
      <c r="C512" s="2027"/>
    </row>
    <row r="513" spans="3:3" ht="12.75">
      <c r="C513" s="2027"/>
    </row>
    <row r="514" spans="3:3" ht="12.75">
      <c r="C514" s="2027"/>
    </row>
    <row r="515" spans="3:3" ht="12.75">
      <c r="C515" s="2027"/>
    </row>
    <row r="516" spans="3:3" ht="12.75">
      <c r="C516" s="2027"/>
    </row>
    <row r="517" spans="3:3" ht="12.75">
      <c r="C517" s="2027"/>
    </row>
    <row r="518" spans="3:3" ht="12.75">
      <c r="C518" s="2027"/>
    </row>
    <row r="519" spans="3:3" ht="12.75">
      <c r="C519" s="2027"/>
    </row>
    <row r="520" spans="3:3" ht="12.75">
      <c r="C520" s="2027"/>
    </row>
    <row r="521" spans="3:3" ht="12.75">
      <c r="C521" s="2027"/>
    </row>
    <row r="522" spans="3:3" ht="12.75">
      <c r="C522" s="2027"/>
    </row>
    <row r="523" spans="3:3" ht="12.75">
      <c r="C523" s="2027"/>
    </row>
    <row r="524" spans="3:3" ht="12.75">
      <c r="C524" s="2027"/>
    </row>
    <row r="525" spans="3:3" ht="12.75">
      <c r="C525" s="2027"/>
    </row>
    <row r="526" spans="3:3" ht="12.75">
      <c r="C526" s="2027"/>
    </row>
    <row r="527" spans="3:3" ht="12.75">
      <c r="C527" s="2027"/>
    </row>
    <row r="528" spans="3:3" ht="12.75">
      <c r="C528" s="2027"/>
    </row>
    <row r="529" spans="3:3" ht="12.75">
      <c r="C529" s="2027"/>
    </row>
    <row r="530" spans="3:3" ht="12.75">
      <c r="C530" s="2027"/>
    </row>
    <row r="531" spans="3:3" ht="12.75">
      <c r="C531" s="2027"/>
    </row>
    <row r="532" spans="3:3" ht="12.75">
      <c r="C532" s="2027"/>
    </row>
    <row r="533" spans="3:3" ht="12.75">
      <c r="C533" s="2027"/>
    </row>
    <row r="534" spans="3:3" ht="12.75">
      <c r="C534" s="2027"/>
    </row>
    <row r="535" spans="3:3" ht="12.75">
      <c r="C535" s="2027"/>
    </row>
    <row r="536" spans="3:3" ht="12.75">
      <c r="C536" s="2027"/>
    </row>
    <row r="537" spans="3:3" ht="12.75">
      <c r="C537" s="2027"/>
    </row>
    <row r="538" spans="3:3" ht="12.75">
      <c r="C538" s="2027"/>
    </row>
    <row r="539" spans="3:3" ht="12.75">
      <c r="C539" s="2027"/>
    </row>
    <row r="540" spans="3:3" ht="12.75">
      <c r="C540" s="2027"/>
    </row>
    <row r="541" spans="3:3" ht="12.75">
      <c r="C541" s="2027"/>
    </row>
    <row r="542" spans="3:3" ht="12.75">
      <c r="C542" s="2027"/>
    </row>
    <row r="543" spans="3:3" ht="12.75">
      <c r="C543" s="2027"/>
    </row>
    <row r="544" spans="3:3" ht="12.75">
      <c r="C544" s="2027"/>
    </row>
    <row r="545" spans="3:3" ht="12.75">
      <c r="C545" s="2027"/>
    </row>
    <row r="546" spans="3:3" ht="12.75">
      <c r="C546" s="2027"/>
    </row>
    <row r="547" spans="3:3" ht="12.75">
      <c r="C547" s="2027"/>
    </row>
    <row r="548" spans="3:3" ht="12.75">
      <c r="C548" s="2027"/>
    </row>
    <row r="549" spans="3:3" ht="12.75">
      <c r="C549" s="2027"/>
    </row>
    <row r="550" spans="3:3" ht="12.75">
      <c r="C550" s="2027"/>
    </row>
    <row r="551" spans="3:3" ht="12.75">
      <c r="C551" s="2027"/>
    </row>
    <row r="552" spans="3:3" ht="12.75">
      <c r="C552" s="2027"/>
    </row>
    <row r="553" spans="3:3" ht="12.75">
      <c r="C553" s="2027"/>
    </row>
    <row r="554" spans="3:3" ht="12.75">
      <c r="C554" s="2027"/>
    </row>
    <row r="555" spans="3:3" ht="12.75">
      <c r="C555" s="2027"/>
    </row>
    <row r="556" spans="3:3" ht="12.75">
      <c r="C556" s="2027"/>
    </row>
    <row r="557" spans="3:3" ht="12.75">
      <c r="C557" s="2027"/>
    </row>
    <row r="558" spans="3:3" ht="12.75">
      <c r="C558" s="2027"/>
    </row>
    <row r="559" spans="3:3" ht="12.75">
      <c r="C559" s="2027"/>
    </row>
    <row r="560" spans="3:3" ht="12.75">
      <c r="C560" s="2027"/>
    </row>
    <row r="561" spans="3:3" ht="12.75">
      <c r="C561" s="2027"/>
    </row>
    <row r="562" spans="3:3" ht="12.75">
      <c r="C562" s="2027"/>
    </row>
    <row r="563" spans="3:3" ht="12.75">
      <c r="C563" s="2027"/>
    </row>
    <row r="564" spans="3:3" ht="12.75">
      <c r="C564" s="2027"/>
    </row>
    <row r="565" spans="3:3" ht="12.75">
      <c r="C565" s="2027"/>
    </row>
    <row r="566" spans="3:3" ht="12.75">
      <c r="C566" s="2027"/>
    </row>
    <row r="567" spans="3:3" ht="12.75">
      <c r="C567" s="2027"/>
    </row>
    <row r="568" spans="3:3" ht="12.75">
      <c r="C568" s="2027"/>
    </row>
    <row r="569" spans="3:3" ht="12.75">
      <c r="C569" s="2027"/>
    </row>
    <row r="570" spans="3:3" ht="12.75">
      <c r="C570" s="2027"/>
    </row>
    <row r="571" spans="3:3" ht="12.75">
      <c r="C571" s="2027"/>
    </row>
    <row r="572" spans="3:3" ht="12.75">
      <c r="C572" s="2027"/>
    </row>
    <row r="573" spans="3:3" ht="12.75">
      <c r="C573" s="2027"/>
    </row>
    <row r="574" spans="3:3" ht="12.75">
      <c r="C574" s="2027"/>
    </row>
    <row r="575" spans="3:3" ht="12.75">
      <c r="C575" s="2027"/>
    </row>
    <row r="576" spans="3:3" ht="12.75">
      <c r="C576" s="2027"/>
    </row>
    <row r="577" spans="3:3" ht="12.75">
      <c r="C577" s="2027"/>
    </row>
    <row r="578" spans="3:3" ht="12.75">
      <c r="C578" s="2027"/>
    </row>
    <row r="579" spans="3:3" ht="12.75">
      <c r="C579" s="2027"/>
    </row>
    <row r="580" spans="3:3" ht="12.75">
      <c r="C580" s="2027"/>
    </row>
    <row r="581" spans="3:3" ht="12.75">
      <c r="C581" s="2027"/>
    </row>
    <row r="582" spans="3:3" ht="12.75">
      <c r="C582" s="2027"/>
    </row>
    <row r="583" spans="3:3" ht="12.75">
      <c r="C583" s="2027"/>
    </row>
    <row r="584" spans="3:3" ht="12.75">
      <c r="C584" s="2027"/>
    </row>
    <row r="585" spans="3:3" ht="12.75">
      <c r="C585" s="2027"/>
    </row>
    <row r="586" spans="3:3" ht="12.75">
      <c r="C586" s="2027"/>
    </row>
    <row r="587" spans="3:3" ht="12.75">
      <c r="C587" s="2027"/>
    </row>
    <row r="588" spans="3:3" ht="12.75">
      <c r="C588" s="2027"/>
    </row>
    <row r="589" spans="3:3" ht="12.75">
      <c r="C589" s="2027"/>
    </row>
    <row r="590" spans="3:3" ht="12.75">
      <c r="C590" s="2027"/>
    </row>
    <row r="591" spans="3:3" ht="12.75">
      <c r="C591" s="2027"/>
    </row>
    <row r="592" spans="3:3" ht="12.75">
      <c r="C592" s="2027"/>
    </row>
    <row r="593" spans="3:3" ht="12.75">
      <c r="C593" s="2027"/>
    </row>
    <row r="594" spans="3:3" ht="12.75">
      <c r="C594" s="2027"/>
    </row>
    <row r="595" spans="3:3" ht="12.75">
      <c r="C595" s="2027"/>
    </row>
    <row r="596" spans="3:3" ht="12.75">
      <c r="C596" s="2027"/>
    </row>
    <row r="597" spans="3:3" ht="12.75">
      <c r="C597" s="2027"/>
    </row>
    <row r="598" spans="3:3" ht="12.75">
      <c r="C598" s="2027"/>
    </row>
    <row r="599" spans="3:3" ht="12.75">
      <c r="C599" s="2027"/>
    </row>
    <row r="600" spans="3:3" ht="12.75">
      <c r="C600" s="2027"/>
    </row>
    <row r="601" spans="3:3" ht="12.75">
      <c r="C601" s="2027"/>
    </row>
    <row r="602" spans="3:3" ht="12.75">
      <c r="C602" s="2027"/>
    </row>
    <row r="603" spans="3:3" ht="12.75">
      <c r="C603" s="2027"/>
    </row>
    <row r="604" spans="3:3" ht="12.75">
      <c r="C604" s="2027"/>
    </row>
    <row r="605" spans="3:3" ht="12.75">
      <c r="C605" s="2027"/>
    </row>
    <row r="606" spans="3:3" ht="12.75">
      <c r="C606" s="2027"/>
    </row>
    <row r="607" spans="3:3" ht="12.75">
      <c r="C607" s="2027"/>
    </row>
    <row r="608" spans="3:3" ht="12.75">
      <c r="C608" s="2027"/>
    </row>
    <row r="609" spans="3:3" ht="12.75">
      <c r="C609" s="2027"/>
    </row>
    <row r="610" spans="3:3" ht="12.75">
      <c r="C610" s="2027"/>
    </row>
    <row r="611" spans="3:3" ht="12.75">
      <c r="C611" s="2027"/>
    </row>
    <row r="612" spans="3:3" ht="12.75">
      <c r="C612" s="2027"/>
    </row>
    <row r="613" spans="3:3" ht="12.75">
      <c r="C613" s="2027"/>
    </row>
    <row r="614" spans="3:3" ht="12.75">
      <c r="C614" s="2027"/>
    </row>
    <row r="615" spans="3:3" ht="12.75">
      <c r="C615" s="2027"/>
    </row>
    <row r="616" spans="3:3" ht="12.75">
      <c r="C616" s="2027"/>
    </row>
    <row r="617" spans="3:3" ht="12.75">
      <c r="C617" s="2027"/>
    </row>
    <row r="618" spans="3:3" ht="12.75">
      <c r="C618" s="2027"/>
    </row>
    <row r="619" spans="3:3" ht="12.75">
      <c r="C619" s="2027"/>
    </row>
    <row r="620" spans="3:3" ht="12.75">
      <c r="C620" s="2027"/>
    </row>
    <row r="621" spans="3:3" ht="12.75">
      <c r="C621" s="2027"/>
    </row>
    <row r="622" spans="3:3" ht="12.75">
      <c r="C622" s="2027"/>
    </row>
    <row r="623" spans="3:3" ht="12.75">
      <c r="C623" s="2027"/>
    </row>
    <row r="624" spans="3:3" ht="12.75">
      <c r="C624" s="2027"/>
    </row>
    <row r="625" spans="3:3" ht="12.75">
      <c r="C625" s="2027"/>
    </row>
    <row r="626" spans="3:3" ht="12.75">
      <c r="C626" s="2027"/>
    </row>
    <row r="627" spans="3:3" ht="12.75">
      <c r="C627" s="2027"/>
    </row>
    <row r="628" spans="3:3" ht="12.75">
      <c r="C628" s="2027"/>
    </row>
    <row r="629" spans="3:3" ht="12.75">
      <c r="C629" s="2027"/>
    </row>
    <row r="630" spans="3:3" ht="12.75">
      <c r="C630" s="2027"/>
    </row>
    <row r="631" spans="3:3" ht="12.75">
      <c r="C631" s="2027"/>
    </row>
    <row r="632" spans="3:3" ht="12.75">
      <c r="C632" s="2027"/>
    </row>
    <row r="633" spans="3:3" ht="12.75">
      <c r="C633" s="2027"/>
    </row>
    <row r="634" spans="3:3" ht="12.75">
      <c r="C634" s="2027"/>
    </row>
    <row r="635" spans="3:3" ht="12.75">
      <c r="C635" s="2027"/>
    </row>
    <row r="636" spans="3:3" ht="12.75">
      <c r="C636" s="2027"/>
    </row>
    <row r="637" spans="3:3" ht="12.75">
      <c r="C637" s="2027"/>
    </row>
    <row r="638" spans="3:3" ht="12.75">
      <c r="C638" s="2027"/>
    </row>
    <row r="639" spans="3:3" ht="12.75">
      <c r="C639" s="2027"/>
    </row>
    <row r="640" spans="3:3" ht="12.75">
      <c r="C640" s="2027"/>
    </row>
    <row r="641" spans="3:3" ht="12.75">
      <c r="C641" s="2027"/>
    </row>
    <row r="642" spans="3:3" ht="12.75">
      <c r="C642" s="2027"/>
    </row>
    <row r="643" spans="3:3" ht="12.75">
      <c r="C643" s="2027"/>
    </row>
    <row r="644" spans="3:3" ht="12.75">
      <c r="C644" s="2027"/>
    </row>
    <row r="645" spans="3:3" ht="12.75">
      <c r="C645" s="2027"/>
    </row>
    <row r="646" spans="3:3" ht="12.75">
      <c r="C646" s="2027"/>
    </row>
    <row r="647" spans="3:3" ht="12.75">
      <c r="C647" s="2027"/>
    </row>
    <row r="648" spans="3:3" ht="12.75">
      <c r="C648" s="2027"/>
    </row>
    <row r="649" spans="3:3" ht="12.75">
      <c r="C649" s="2027"/>
    </row>
    <row r="650" spans="3:3" ht="12.75">
      <c r="C650" s="2027"/>
    </row>
    <row r="651" spans="3:3" ht="12.75">
      <c r="C651" s="2027"/>
    </row>
    <row r="652" spans="3:3" ht="12.75">
      <c r="C652" s="2027"/>
    </row>
    <row r="653" spans="3:3" ht="12.75">
      <c r="C653" s="2027"/>
    </row>
    <row r="654" spans="3:3" ht="12.75">
      <c r="C654" s="2027"/>
    </row>
    <row r="655" spans="3:3" ht="12.75">
      <c r="C655" s="2027"/>
    </row>
    <row r="656" spans="3:3" ht="12.75">
      <c r="C656" s="2027"/>
    </row>
    <row r="657" spans="3:3" ht="12.75">
      <c r="C657" s="2027"/>
    </row>
    <row r="658" spans="3:3" ht="12.75">
      <c r="C658" s="2027"/>
    </row>
    <row r="659" spans="3:3" ht="12.75">
      <c r="C659" s="2027"/>
    </row>
    <row r="660" spans="3:3" ht="12.75">
      <c r="C660" s="2027"/>
    </row>
    <row r="661" spans="3:3" ht="12.75">
      <c r="C661" s="2027"/>
    </row>
    <row r="662" spans="3:3" ht="12.75">
      <c r="C662" s="2027"/>
    </row>
    <row r="663" spans="3:3" ht="12.75">
      <c r="C663" s="2027"/>
    </row>
    <row r="664" spans="3:3" ht="12.75">
      <c r="C664" s="2027"/>
    </row>
    <row r="665" spans="3:3" ht="12.75">
      <c r="C665" s="2027"/>
    </row>
    <row r="666" spans="3:3" ht="12.75">
      <c r="C666" s="2027"/>
    </row>
    <row r="667" spans="3:3" ht="12.75">
      <c r="C667" s="2027"/>
    </row>
    <row r="668" spans="3:3" ht="12.75">
      <c r="C668" s="2027"/>
    </row>
    <row r="669" spans="3:3" ht="12.75">
      <c r="C669" s="2027"/>
    </row>
    <row r="670" spans="3:3" ht="12.75">
      <c r="C670" s="2027"/>
    </row>
    <row r="671" spans="3:3" ht="12.75">
      <c r="C671" s="2027"/>
    </row>
    <row r="672" spans="3:3" ht="12.75">
      <c r="C672" s="2027"/>
    </row>
    <row r="673" spans="3:3" ht="12.75">
      <c r="C673" s="2027"/>
    </row>
    <row r="674" spans="3:3" ht="12.75">
      <c r="C674" s="2027"/>
    </row>
    <row r="675" spans="3:3" ht="12.75">
      <c r="C675" s="2027"/>
    </row>
    <row r="676" spans="3:3" ht="12.75">
      <c r="C676" s="2027"/>
    </row>
    <row r="677" spans="3:3" ht="12.75">
      <c r="C677" s="2027"/>
    </row>
    <row r="678" spans="3:3" ht="12.75">
      <c r="C678" s="2027"/>
    </row>
    <row r="679" spans="3:3" ht="12.75">
      <c r="C679" s="2027"/>
    </row>
    <row r="680" spans="3:3" ht="12.75">
      <c r="C680" s="2027"/>
    </row>
    <row r="681" spans="3:3" ht="12.75">
      <c r="C681" s="2027"/>
    </row>
    <row r="682" spans="3:3" ht="12.75">
      <c r="C682" s="2027"/>
    </row>
    <row r="683" spans="3:3" ht="12.75">
      <c r="C683" s="2027"/>
    </row>
    <row r="684" spans="3:3" ht="12.75">
      <c r="C684" s="2027"/>
    </row>
    <row r="685" spans="3:3" ht="12.75">
      <c r="C685" s="2027"/>
    </row>
    <row r="686" spans="3:3" ht="12.75">
      <c r="C686" s="2027"/>
    </row>
    <row r="687" spans="3:3" ht="12.75">
      <c r="C687" s="2027"/>
    </row>
    <row r="688" spans="3:3" ht="12.75">
      <c r="C688" s="2027"/>
    </row>
    <row r="689" spans="3:3" ht="12.75">
      <c r="C689" s="2027"/>
    </row>
    <row r="690" spans="3:3" ht="12.75">
      <c r="C690" s="2027"/>
    </row>
    <row r="691" spans="3:3" ht="12.75">
      <c r="C691" s="2027"/>
    </row>
    <row r="692" spans="3:3" ht="12.75">
      <c r="C692" s="2027"/>
    </row>
    <row r="693" spans="3:3" ht="12.75">
      <c r="C693" s="2027"/>
    </row>
    <row r="694" spans="3:3" ht="12.75">
      <c r="C694" s="2027"/>
    </row>
    <row r="695" spans="3:3" ht="12.75">
      <c r="C695" s="2027"/>
    </row>
    <row r="696" spans="3:3" ht="12.75">
      <c r="C696" s="2027"/>
    </row>
    <row r="697" spans="3:3" ht="12.75">
      <c r="C697" s="2027"/>
    </row>
    <row r="698" spans="3:3" ht="12.75">
      <c r="C698" s="2027"/>
    </row>
    <row r="699" spans="3:3" ht="12.75">
      <c r="C699" s="2027"/>
    </row>
    <row r="700" spans="3:3" ht="12.75">
      <c r="C700" s="2027"/>
    </row>
    <row r="701" spans="3:3" ht="12.75">
      <c r="C701" s="2027"/>
    </row>
    <row r="702" spans="3:3" ht="12.75">
      <c r="C702" s="2027"/>
    </row>
    <row r="703" spans="3:3" ht="12.75">
      <c r="C703" s="2027"/>
    </row>
    <row r="704" spans="3:3" ht="12.75">
      <c r="C704" s="2027"/>
    </row>
    <row r="705" spans="3:3" ht="12.75">
      <c r="C705" s="2027"/>
    </row>
    <row r="706" spans="3:3" ht="12.75">
      <c r="C706" s="2027"/>
    </row>
    <row r="707" spans="3:3" ht="12.75">
      <c r="C707" s="2027"/>
    </row>
    <row r="708" spans="3:3" ht="12.75">
      <c r="C708" s="2027"/>
    </row>
    <row r="709" spans="3:3" ht="12.75">
      <c r="C709" s="2027"/>
    </row>
    <row r="710" spans="3:3" ht="12.75">
      <c r="C710" s="2027"/>
    </row>
    <row r="711" spans="3:3" ht="12.75">
      <c r="C711" s="2027"/>
    </row>
    <row r="712" spans="3:3" ht="12.75">
      <c r="C712" s="2027"/>
    </row>
    <row r="713" spans="3:3" ht="12.75">
      <c r="C713" s="2027"/>
    </row>
    <row r="714" spans="3:3" ht="12.75">
      <c r="C714" s="2027"/>
    </row>
    <row r="715" spans="3:3" ht="12.75">
      <c r="C715" s="2027"/>
    </row>
    <row r="716" spans="3:3" ht="12.75">
      <c r="C716" s="2027"/>
    </row>
    <row r="717" spans="3:3" ht="12.75">
      <c r="C717" s="2027"/>
    </row>
    <row r="718" spans="3:3" ht="12.75">
      <c r="C718" s="2027"/>
    </row>
    <row r="719" spans="3:3" ht="12.75">
      <c r="C719" s="2027"/>
    </row>
    <row r="720" spans="3:3" ht="12.75">
      <c r="C720" s="2027"/>
    </row>
    <row r="721" spans="3:3" ht="12.75">
      <c r="C721" s="2027"/>
    </row>
    <row r="722" spans="3:3" ht="12.75">
      <c r="C722" s="2027"/>
    </row>
    <row r="723" spans="3:3" ht="12.75">
      <c r="C723" s="2027"/>
    </row>
    <row r="724" spans="3:3" ht="12.75">
      <c r="C724" s="2027"/>
    </row>
    <row r="725" spans="3:3" ht="12.75">
      <c r="C725" s="2027"/>
    </row>
    <row r="726" spans="3:3" ht="12.75">
      <c r="C726" s="2027"/>
    </row>
    <row r="727" spans="3:3" ht="12.75">
      <c r="C727" s="2027"/>
    </row>
    <row r="728" spans="3:3" ht="12.75">
      <c r="C728" s="2027"/>
    </row>
    <row r="729" spans="3:3" ht="12.75">
      <c r="C729" s="2027"/>
    </row>
    <row r="730" spans="3:3" ht="12.75">
      <c r="C730" s="2027"/>
    </row>
    <row r="731" spans="3:3" ht="12.75">
      <c r="C731" s="2027"/>
    </row>
    <row r="732" spans="3:3" ht="12.75">
      <c r="C732" s="2027"/>
    </row>
    <row r="733" spans="3:3" ht="12.75">
      <c r="C733" s="2027"/>
    </row>
    <row r="734" spans="3:3" ht="12.75">
      <c r="C734" s="2027"/>
    </row>
    <row r="735" spans="3:3" ht="12.75">
      <c r="C735" s="2027"/>
    </row>
    <row r="736" spans="3:3" ht="12.75">
      <c r="C736" s="2027"/>
    </row>
    <row r="737" spans="3:3" ht="12.75">
      <c r="C737" s="2027"/>
    </row>
    <row r="738" spans="3:3" ht="12.75">
      <c r="C738" s="2027"/>
    </row>
    <row r="739" spans="3:3" ht="12.75">
      <c r="C739" s="2027"/>
    </row>
    <row r="740" spans="3:3" ht="12.75">
      <c r="C740" s="2027"/>
    </row>
    <row r="741" spans="3:3" ht="12.75">
      <c r="C741" s="2027"/>
    </row>
    <row r="742" spans="3:3" ht="12.75">
      <c r="C742" s="2027"/>
    </row>
    <row r="743" spans="3:3" ht="12.75">
      <c r="C743" s="2027"/>
    </row>
    <row r="744" spans="3:3" ht="12.75">
      <c r="C744" s="2027"/>
    </row>
    <row r="745" spans="3:3" ht="12.75">
      <c r="C745" s="2027"/>
    </row>
    <row r="746" spans="3:3" ht="12.75">
      <c r="C746" s="2027"/>
    </row>
    <row r="747" spans="3:3" ht="12.75">
      <c r="C747" s="2027"/>
    </row>
    <row r="748" spans="3:3" ht="12.75">
      <c r="C748" s="2027"/>
    </row>
    <row r="749" spans="3:3" ht="12.75">
      <c r="C749" s="2027"/>
    </row>
    <row r="750" spans="3:3" ht="12.75">
      <c r="C750" s="2027"/>
    </row>
    <row r="751" spans="3:3" ht="12.75">
      <c r="C751" s="2027"/>
    </row>
    <row r="752" spans="3:3" ht="12.75">
      <c r="C752" s="2027"/>
    </row>
    <row r="753" spans="3:3" ht="12.75">
      <c r="C753" s="2027"/>
    </row>
    <row r="754" spans="3:3" ht="12.75">
      <c r="C754" s="2027"/>
    </row>
    <row r="755" spans="3:3" ht="12.75">
      <c r="C755" s="2027"/>
    </row>
    <row r="756" spans="3:3" ht="12.75">
      <c r="C756" s="2027"/>
    </row>
    <row r="757" spans="3:3" ht="12.75">
      <c r="C757" s="2027"/>
    </row>
    <row r="758" spans="3:3" ht="12.75">
      <c r="C758" s="2027"/>
    </row>
    <row r="759" spans="3:3" ht="12.75">
      <c r="C759" s="2027"/>
    </row>
    <row r="760" spans="3:3" ht="12.75">
      <c r="C760" s="2027"/>
    </row>
    <row r="761" spans="3:3" ht="12.75">
      <c r="C761" s="2027"/>
    </row>
    <row r="762" spans="3:3" ht="12.75">
      <c r="C762" s="2027"/>
    </row>
    <row r="763" spans="3:3" ht="12.75">
      <c r="C763" s="2027"/>
    </row>
    <row r="764" spans="3:3" ht="12.75">
      <c r="C764" s="2027"/>
    </row>
    <row r="765" spans="3:3" ht="12.75">
      <c r="C765" s="2027"/>
    </row>
    <row r="766" spans="3:3" ht="12.75">
      <c r="C766" s="2027"/>
    </row>
    <row r="767" spans="3:3" ht="12.75">
      <c r="C767" s="2027"/>
    </row>
    <row r="768" spans="3:3" ht="12.75">
      <c r="C768" s="2027"/>
    </row>
    <row r="769" spans="3:3" ht="12.75">
      <c r="C769" s="2027"/>
    </row>
    <row r="770" spans="3:3" ht="12.75">
      <c r="C770" s="2027"/>
    </row>
    <row r="771" spans="3:3" ht="12.75">
      <c r="C771" s="2027"/>
    </row>
    <row r="772" spans="3:3" ht="12.75">
      <c r="C772" s="2027"/>
    </row>
    <row r="773" spans="3:3" ht="12.75">
      <c r="C773" s="2027"/>
    </row>
    <row r="774" spans="3:3" ht="12.75">
      <c r="C774" s="2027"/>
    </row>
    <row r="775" spans="3:3" ht="12.75">
      <c r="C775" s="2027"/>
    </row>
    <row r="776" spans="3:3" ht="12.75">
      <c r="C776" s="2027"/>
    </row>
    <row r="777" spans="3:3" ht="12.75">
      <c r="C777" s="2027"/>
    </row>
    <row r="778" spans="3:3" ht="12.75">
      <c r="C778" s="2027"/>
    </row>
    <row r="779" spans="3:3" ht="12.75">
      <c r="C779" s="2027"/>
    </row>
    <row r="780" spans="3:3" ht="12.75">
      <c r="C780" s="2027"/>
    </row>
    <row r="781" spans="3:3" ht="12.75">
      <c r="C781" s="2027"/>
    </row>
    <row r="782" spans="3:3" ht="12.75">
      <c r="C782" s="2027"/>
    </row>
    <row r="783" spans="3:3" ht="12.75">
      <c r="C783" s="2027"/>
    </row>
    <row r="784" spans="3:3" ht="12.75">
      <c r="C784" s="2027"/>
    </row>
    <row r="785" spans="3:3" ht="12.75">
      <c r="C785" s="2027"/>
    </row>
    <row r="786" spans="3:3" ht="12.75">
      <c r="C786" s="2027"/>
    </row>
    <row r="787" spans="3:3" ht="12.75">
      <c r="C787" s="2027"/>
    </row>
    <row r="788" spans="3:3" ht="12.75">
      <c r="C788" s="2027"/>
    </row>
    <row r="789" spans="3:3" ht="12.75">
      <c r="C789" s="2027"/>
    </row>
    <row r="790" spans="3:3" ht="12.75">
      <c r="C790" s="2027"/>
    </row>
    <row r="791" spans="3:3" ht="12.75">
      <c r="C791" s="2027"/>
    </row>
    <row r="792" spans="3:3" ht="12.75">
      <c r="C792" s="2027"/>
    </row>
    <row r="793" spans="3:3" ht="12.75">
      <c r="C793" s="2027"/>
    </row>
    <row r="794" spans="3:3" ht="12.75">
      <c r="C794" s="2027"/>
    </row>
    <row r="795" spans="3:3" ht="12.75">
      <c r="C795" s="2027"/>
    </row>
    <row r="796" spans="3:3" ht="12.75">
      <c r="C796" s="2027"/>
    </row>
    <row r="797" spans="3:3" ht="12.75">
      <c r="C797" s="2027"/>
    </row>
    <row r="798" spans="3:3" ht="12.75">
      <c r="C798" s="2027"/>
    </row>
    <row r="799" spans="3:3" ht="12.75">
      <c r="C799" s="2027"/>
    </row>
    <row r="800" spans="3:3" ht="12.75">
      <c r="C800" s="2027"/>
    </row>
    <row r="801" spans="3:3" ht="12.75">
      <c r="C801" s="2027"/>
    </row>
  </sheetData>
  <mergeCells count="16">
    <mergeCell ref="A326:B326"/>
    <mergeCell ref="A240:C240"/>
    <mergeCell ref="A242:B242"/>
    <mergeCell ref="A244:B244"/>
    <mergeCell ref="A283:B283"/>
    <mergeCell ref="A285:B285"/>
    <mergeCell ref="A137:B137"/>
    <mergeCell ref="A88:B88"/>
    <mergeCell ref="A41:B41"/>
    <mergeCell ref="A1:F1"/>
    <mergeCell ref="A2:E2"/>
    <mergeCell ref="A3:E3"/>
    <mergeCell ref="A4:E4"/>
    <mergeCell ref="A23:B23"/>
    <mergeCell ref="A39:B39"/>
    <mergeCell ref="A86:B86"/>
  </mergeCells>
  <phoneticPr fontId="7" type="noConversion"/>
  <conditionalFormatting sqref="A362:A369 B353 A260 Z64 Z57 B309 A297:A302 B297:B299 A307:A309 B301 B264 A180 A173:B179 A111:B113 A101:B106 A62:B64 A52:B57 A255:A258 A265:A267">
    <cfRule type="expression" dxfId="5" priority="1" stopIfTrue="1">
      <formula>#REF!="NO"</formula>
    </cfRule>
  </conditionalFormatting>
  <pageMargins left="0.75" right="0.75" top="1" bottom="1" header="0.5" footer="0.5"/>
  <pageSetup orientation="portrait" r:id="rId1"/>
  <headerFooter alignWithMargins="0"/>
  <drawing r:id="rId2"/>
  <legacyDrawing r:id="rId3"/>
  <oleObjects>
    <oleObject progId="Unknown" shapeId="3076" r:id="rId4"/>
  </oleObjects>
</worksheet>
</file>

<file path=xl/worksheets/sheet13.xml><?xml version="1.0" encoding="utf-8"?>
<worksheet xmlns="http://schemas.openxmlformats.org/spreadsheetml/2006/main" xmlns:r="http://schemas.openxmlformats.org/officeDocument/2006/relationships">
  <sheetPr codeName="Sheet19" enableFormatConditionsCalculation="0">
    <tabColor indexed="9"/>
  </sheetPr>
  <dimension ref="A1:Y58"/>
  <sheetViews>
    <sheetView workbookViewId="0">
      <selection sqref="A1:F1"/>
    </sheetView>
  </sheetViews>
  <sheetFormatPr defaultRowHeight="11.25"/>
  <cols>
    <col min="1" max="1" width="3" style="15" customWidth="1"/>
    <col min="2" max="2" width="58.7109375" style="15" customWidth="1"/>
    <col min="3" max="23" width="15.7109375" style="15" customWidth="1"/>
    <col min="24" max="16384" width="9.140625" style="15"/>
  </cols>
  <sheetData>
    <row r="1" spans="1:25" ht="20.25" customHeight="1">
      <c r="A1" s="2210" t="s">
        <v>1354</v>
      </c>
      <c r="B1" s="2210"/>
      <c r="C1" s="2210"/>
      <c r="D1" s="2210"/>
      <c r="E1" s="2210"/>
      <c r="F1" s="2210"/>
    </row>
    <row r="2" spans="1:25" ht="18.75" customHeight="1">
      <c r="A2" s="2254" t="str">
        <f ca="1">'I1 Intro'!C9</f>
        <v>Orillia Power Distribution Corporation</v>
      </c>
      <c r="B2" s="2254"/>
      <c r="C2" s="2254"/>
      <c r="D2" s="2254"/>
      <c r="E2" s="2254"/>
    </row>
    <row r="3" spans="1:25" ht="18.75" customHeight="1">
      <c r="A3" s="2255" t="str">
        <f ca="1">'I1 Intro'!C13 &amp; "   " &amp; 'I1 Intro'!E13</f>
        <v xml:space="preserve">EB-2009-XXXX   </v>
      </c>
      <c r="B3" s="2255"/>
      <c r="C3" s="2255"/>
      <c r="D3" s="2255"/>
      <c r="E3" s="2255"/>
      <c r="G3" s="16"/>
    </row>
    <row r="4" spans="1:25" ht="18.75">
      <c r="A4" s="2256">
        <f ca="1">'I1 Intro'!C15</f>
        <v>40053</v>
      </c>
      <c r="B4" s="2256"/>
      <c r="C4" s="2256"/>
      <c r="D4" s="2256"/>
      <c r="E4" s="2256"/>
    </row>
    <row r="5" spans="1:25" ht="21" customHeight="1">
      <c r="A5" s="369" t="str">
        <f ca="1">"Sheet O2.1 Line Transformer Worksheet  - "&amp; 'I2 LDC class'!$C$17 &amp; "  " &amp;  'I2 LDC class'!$D$17</f>
        <v xml:space="preserve">Sheet O2.1 Line Transformer Worksheet  -   </v>
      </c>
      <c r="B5" s="370"/>
      <c r="C5" s="624"/>
      <c r="D5" s="624"/>
      <c r="E5" s="371"/>
    </row>
    <row r="6" spans="1:25" ht="6" customHeight="1">
      <c r="A6" s="18"/>
      <c r="B6" s="18"/>
      <c r="C6" s="625"/>
      <c r="D6" s="625"/>
      <c r="E6" s="18"/>
      <c r="F6" s="18"/>
      <c r="G6" s="18"/>
      <c r="H6" s="18"/>
      <c r="I6" s="18"/>
      <c r="J6" s="18"/>
      <c r="K6" s="18"/>
      <c r="L6" s="18"/>
      <c r="M6" s="18"/>
      <c r="N6" s="18"/>
      <c r="O6" s="18"/>
    </row>
    <row r="7" spans="1:25">
      <c r="W7" s="7"/>
    </row>
    <row r="8" spans="1:25" ht="23.25" customHeight="1">
      <c r="A8" s="825"/>
      <c r="C8" s="693"/>
      <c r="D8" s="693"/>
      <c r="E8" s="693"/>
      <c r="F8" s="693"/>
      <c r="G8" s="693"/>
      <c r="H8" s="693"/>
      <c r="I8" s="693"/>
      <c r="J8" s="693"/>
      <c r="K8" s="693"/>
      <c r="L8" s="693"/>
      <c r="M8" s="693"/>
      <c r="N8" s="693"/>
      <c r="O8" s="693"/>
      <c r="P8" s="693"/>
      <c r="Q8" s="693"/>
      <c r="R8" s="693"/>
      <c r="S8" s="693"/>
      <c r="T8" s="693"/>
      <c r="U8" s="693"/>
      <c r="V8" s="693"/>
      <c r="W8" s="693"/>
      <c r="X8" s="693"/>
    </row>
    <row r="9" spans="1:25" ht="12.75">
      <c r="C9" s="357"/>
      <c r="D9" s="357"/>
      <c r="E9" s="357"/>
      <c r="F9" s="357"/>
      <c r="G9" s="357"/>
    </row>
    <row r="10" spans="1:25" ht="17.25" customHeight="1"/>
    <row r="11" spans="1:25" s="839" customFormat="1" ht="15.75">
      <c r="A11" s="2338"/>
      <c r="B11" s="2338"/>
      <c r="C11" s="835"/>
      <c r="D11" s="380">
        <v>1</v>
      </c>
      <c r="E11" s="380">
        <v>2</v>
      </c>
      <c r="F11" s="380">
        <v>3</v>
      </c>
      <c r="G11" s="380">
        <v>4</v>
      </c>
      <c r="H11" s="380">
        <v>5</v>
      </c>
      <c r="I11" s="380">
        <v>6</v>
      </c>
      <c r="J11" s="380">
        <v>7</v>
      </c>
      <c r="K11" s="380">
        <v>8</v>
      </c>
      <c r="L11" s="380">
        <v>9</v>
      </c>
      <c r="M11" s="380">
        <v>10</v>
      </c>
      <c r="N11" s="380">
        <v>11</v>
      </c>
      <c r="O11" s="380">
        <v>12</v>
      </c>
      <c r="P11" s="380">
        <v>13</v>
      </c>
      <c r="Q11" s="380">
        <v>14</v>
      </c>
      <c r="R11" s="380">
        <v>15</v>
      </c>
      <c r="S11" s="380">
        <v>16</v>
      </c>
      <c r="T11" s="380">
        <v>17</v>
      </c>
      <c r="U11" s="380">
        <v>18</v>
      </c>
      <c r="V11" s="380">
        <v>19</v>
      </c>
      <c r="W11" s="380">
        <v>20</v>
      </c>
      <c r="X11" s="837"/>
      <c r="Y11" s="838"/>
    </row>
    <row r="12" spans="1:25" s="711" customFormat="1" ht="47.25" customHeight="1">
      <c r="A12" s="839"/>
      <c r="B12" s="1004" t="s">
        <v>1462</v>
      </c>
      <c r="C12" s="710" t="s">
        <v>1510</v>
      </c>
      <c r="D12" s="709" t="str">
        <f ca="1">IF('I2 LDC class'!$D$20="",'I2 LDC class'!$C$20,'I2 LDC class'!$D$20)</f>
        <v>Residential</v>
      </c>
      <c r="E12" s="709" t="str">
        <f ca="1">IF('I2 LDC class'!$D$21="",'I2 LDC class'!$C$21,'I2 LDC class'!$D$21)</f>
        <v>GS &lt;50</v>
      </c>
      <c r="F12" s="709" t="str">
        <f ca="1">IF('I2 LDC class'!$D$22="",'I2 LDC class'!$C$22,'I2 LDC class'!$D$22)</f>
        <v>GS&gt;50-Regular</v>
      </c>
      <c r="G12" s="709" t="str">
        <f ca="1">IF('I2 LDC class'!$D$23="",'I2 LDC class'!$C$23,'I2 LDC class'!$D$23)</f>
        <v>GS&gt; 50-TOU</v>
      </c>
      <c r="H12" s="709" t="str">
        <f ca="1">IF('I2 LDC class'!$D$24="",'I2 LDC class'!$C$24,'I2 LDC class'!$D$24)</f>
        <v>GS &gt;50-Intermediate</v>
      </c>
      <c r="I12" s="709" t="str">
        <f ca="1">IF('I2 LDC class'!$D$25="",'I2 LDC class'!$C$25,'I2 LDC class'!$D$25)</f>
        <v>Large Use &gt;5MW</v>
      </c>
      <c r="J12" s="709" t="str">
        <f ca="1">IF('I2 LDC class'!$D$26="",'I2 LDC class'!$C$26,'I2 LDC class'!$D$26)</f>
        <v>Street Light</v>
      </c>
      <c r="K12" s="709" t="str">
        <f ca="1">IF('I2 LDC class'!$D$27="",'I2 LDC class'!$C$27,'I2 LDC class'!$D$27)</f>
        <v>Sentinel</v>
      </c>
      <c r="L12" s="709" t="str">
        <f ca="1">IF('I2 LDC class'!$D$28="",'I2 LDC class'!$C$28,'I2 LDC class'!$D$28)</f>
        <v>Unmetered Scattered Load</v>
      </c>
      <c r="M12" s="709" t="str">
        <f ca="1">IF('I2 LDC class'!$D$29="",'I2 LDC class'!$C$29,'I2 LDC class'!$D$29)</f>
        <v>Embedded Distributor</v>
      </c>
      <c r="N12" s="709" t="str">
        <f ca="1">IF('I2 LDC class'!$D$30="",'I2 LDC class'!$C$30,'I2 LDC class'!$D$30)</f>
        <v>Back-up/Standby Power</v>
      </c>
      <c r="O12" s="709" t="str">
        <f ca="1">IF('I2 LDC class'!$D$31="",'I2 LDC class'!$C$31,'I2 LDC class'!$D$31)</f>
        <v>Rate Class 1</v>
      </c>
      <c r="P12" s="709" t="str">
        <f ca="1">IF('I2 LDC class'!$D$32="",'I2 LDC class'!$C$32,'I2 LDC class'!$D$32)</f>
        <v>Rate class 2</v>
      </c>
      <c r="Q12" s="709" t="str">
        <f ca="1">IF('I2 LDC class'!$D$33="",'I2 LDC class'!$C$33,'I2 LDC class'!$D$33)</f>
        <v>Rate class 3</v>
      </c>
      <c r="R12" s="709" t="str">
        <f ca="1">IF('I2 LDC class'!$D$34="",'I2 LDC class'!$C$34,'I2 LDC class'!$D$34)</f>
        <v>Rate class 4</v>
      </c>
      <c r="S12" s="709" t="str">
        <f ca="1">IF('I2 LDC class'!$D$35="",'I2 LDC class'!$C$35,'I2 LDC class'!$D$35)</f>
        <v>Rate class 5</v>
      </c>
      <c r="T12" s="709" t="str">
        <f ca="1">IF('I2 LDC class'!$D$36="",'I2 LDC class'!$C$36,'I2 LDC class'!$D$36)</f>
        <v>Rate class 6</v>
      </c>
      <c r="U12" s="709" t="str">
        <f ca="1">IF('I2 LDC class'!$D$37="",'I2 LDC class'!$C$37,'I2 LDC class'!$D$37)</f>
        <v>Rate class 7</v>
      </c>
      <c r="V12" s="709" t="str">
        <f ca="1">IF('I2 LDC class'!$D$38="",'I2 LDC class'!$C$38,'I2 LDC class'!$D$38)</f>
        <v>Rate class 8</v>
      </c>
      <c r="W12" s="710" t="str">
        <f ca="1">IF('I2 LDC class'!$D$39="",'I2 LDC class'!$C$39,'I2 LDC class'!$D$39)</f>
        <v>Rate class 9</v>
      </c>
      <c r="X12" s="799"/>
    </row>
    <row r="13" spans="1:25" s="731" customFormat="1" ht="12.75">
      <c r="A13" s="728"/>
      <c r="B13" s="905" t="s">
        <v>1251</v>
      </c>
      <c r="C13" s="841">
        <f t="shared" ref="C13:C22" si="0">SUM(D13:W13)</f>
        <v>112699.99999999999</v>
      </c>
      <c r="D13" s="842">
        <f ca="1">IF(ISERROR('O7 Amortization'!G338+'O7 Amortization'!G411+'O7 Amortization'!G484+'O7 Amortization'!G557), "-", 'O7 Amortization'!G338+'O7 Amortization'!G411+'O7 Amortization'!G484+'O7 Amortization'!G557)</f>
        <v>55826.900113287622</v>
      </c>
      <c r="E13" s="842">
        <f ca="1">IF(ISERROR('O7 Amortization'!H338+'O7 Amortization'!H411+'O7 Amortization'!H484+'O7 Amortization'!H557), "-", 'O7 Amortization'!H338+'O7 Amortization'!H411+'O7 Amortization'!H484+'O7 Amortization'!H557)</f>
        <v>26652.404366439478</v>
      </c>
      <c r="F13" s="842">
        <f ca="1">IF(ISERROR('O7 Amortization'!I338+'O7 Amortization'!I411+'O7 Amortization'!I484+'O7 Amortization'!I557), "-", 'O7 Amortization'!I338+'O7 Amortization'!I411+'O7 Amortization'!I484+'O7 Amortization'!I557)</f>
        <v>30115.315348870841</v>
      </c>
      <c r="G13" s="842">
        <f ca="1">IF(ISERROR('O7 Amortization'!J338+'O7 Amortization'!J411+'O7 Amortization'!J484+'O7 Amortization'!J557), "-", 'O7 Amortization'!J338+'O7 Amortization'!J411+'O7 Amortization'!J484+'O7 Amortization'!J557)</f>
        <v>0</v>
      </c>
      <c r="H13" s="842">
        <f ca="1">IF(ISERROR('O7 Amortization'!K338+'O7 Amortization'!K411+'O7 Amortization'!K484+'O7 Amortization'!K557), "-", 'O7 Amortization'!K338+'O7 Amortization'!K411+'O7 Amortization'!K484+'O7 Amortization'!K557)</f>
        <v>0</v>
      </c>
      <c r="I13" s="842">
        <f ca="1">IF(ISERROR('O7 Amortization'!L338+'O7 Amortization'!L411+'O7 Amortization'!L484+'O7 Amortization'!L557), "-", 'O7 Amortization'!L338+'O7 Amortization'!L411+'O7 Amortization'!L484+'O7 Amortization'!L557)</f>
        <v>0</v>
      </c>
      <c r="J13" s="842">
        <f ca="1">IF(ISERROR('O7 Amortization'!M338+'O7 Amortization'!M411+'O7 Amortization'!M484+'O7 Amortization'!M557), "-", 'O7 Amortization'!M338+'O7 Amortization'!M411+'O7 Amortization'!M484+'O7 Amortization'!M557)</f>
        <v>0</v>
      </c>
      <c r="K13" s="842">
        <f ca="1">IF(ISERROR('O7 Amortization'!N338+'O7 Amortization'!N411+'O7 Amortization'!N484+'O7 Amortization'!N557), "-", 'O7 Amortization'!N338+'O7 Amortization'!N411+'O7 Amortization'!N484+'O7 Amortization'!N557)</f>
        <v>0</v>
      </c>
      <c r="L13" s="842">
        <f ca="1">IF(ISERROR('O7 Amortization'!O338+'O7 Amortization'!O411+'O7 Amortization'!O484+'O7 Amortization'!O557), "-", 'O7 Amortization'!O338+'O7 Amortization'!O411+'O7 Amortization'!O484+'O7 Amortization'!O557)</f>
        <v>105.38017140204629</v>
      </c>
      <c r="M13" s="842">
        <f ca="1">IF(ISERROR('O7 Amortization'!P338+'O7 Amortization'!P411+'O7 Amortization'!P484+'O7 Amortization'!P557), "-", 'O7 Amortization'!P338+'O7 Amortization'!P411+'O7 Amortization'!P484+'O7 Amortization'!P557)</f>
        <v>0</v>
      </c>
      <c r="N13" s="842">
        <f ca="1">IF(ISERROR('O7 Amortization'!Q338+'O7 Amortization'!Q411+'O7 Amortization'!Q484+'O7 Amortization'!Q557), "-", 'O7 Amortization'!Q338+'O7 Amortization'!Q411+'O7 Amortization'!Q484+'O7 Amortization'!Q557)</f>
        <v>0</v>
      </c>
      <c r="O13" s="842">
        <f ca="1">IF(ISERROR('O7 Amortization'!R338+'O7 Amortization'!R411+'O7 Amortization'!R484+'O7 Amortization'!R557), "-", 'O7 Amortization'!R338+'O7 Amortization'!R411+'O7 Amortization'!R484+'O7 Amortization'!R557)</f>
        <v>0</v>
      </c>
      <c r="P13" s="842">
        <f ca="1">IF(ISERROR('O7 Amortization'!S338+'O7 Amortization'!S411+'O7 Amortization'!S484+'O7 Amortization'!S557), "-", 'O7 Amortization'!S338+'O7 Amortization'!S411+'O7 Amortization'!S484+'O7 Amortization'!S557)</f>
        <v>0</v>
      </c>
      <c r="Q13" s="842">
        <f ca="1">IF(ISERROR('O7 Amortization'!T338+'O7 Amortization'!T411+'O7 Amortization'!T484+'O7 Amortization'!T557), "-", 'O7 Amortization'!T338+'O7 Amortization'!T411+'O7 Amortization'!T484+'O7 Amortization'!T557)</f>
        <v>0</v>
      </c>
      <c r="R13" s="842">
        <f ca="1">IF(ISERROR('O7 Amortization'!U338+'O7 Amortization'!U411+'O7 Amortization'!U484+'O7 Amortization'!U557), "-", 'O7 Amortization'!U338+'O7 Amortization'!U411+'O7 Amortization'!U484+'O7 Amortization'!U557)</f>
        <v>0</v>
      </c>
      <c r="S13" s="842">
        <f ca="1">IF(ISERROR('O7 Amortization'!V338+'O7 Amortization'!V411+'O7 Amortization'!V484+'O7 Amortization'!V557), "-", 'O7 Amortization'!V338+'O7 Amortization'!V411+'O7 Amortization'!V484+'O7 Amortization'!V557)</f>
        <v>0</v>
      </c>
      <c r="T13" s="842">
        <f ca="1">IF(ISERROR('O7 Amortization'!W338+'O7 Amortization'!W411+'O7 Amortization'!W484+'O7 Amortization'!W557), "-", 'O7 Amortization'!W338+'O7 Amortization'!W411+'O7 Amortization'!W484+'O7 Amortization'!W557)</f>
        <v>0</v>
      </c>
      <c r="U13" s="842">
        <f ca="1">IF(ISERROR('O7 Amortization'!X338+'O7 Amortization'!X411+'O7 Amortization'!X484+'O7 Amortization'!X557), "-", 'O7 Amortization'!X338+'O7 Amortization'!X411+'O7 Amortization'!X484+'O7 Amortization'!X557)</f>
        <v>0</v>
      </c>
      <c r="V13" s="842">
        <f ca="1">IF(ISERROR('O7 Amortization'!Y338+'O7 Amortization'!Y411+'O7 Amortization'!Y484+'O7 Amortization'!Y557), "-", 'O7 Amortization'!Y338+'O7 Amortization'!Y411+'O7 Amortization'!Y484+'O7 Amortization'!Y557)</f>
        <v>0</v>
      </c>
      <c r="W13" s="843">
        <f ca="1">IF(ISERROR('O7 Amortization'!Z338+'O7 Amortization'!Z411+'O7 Amortization'!Z484+'O7 Amortization'!Z557), "-", 'O7 Amortization'!Z338+'O7 Amortization'!Z411+'O7 Amortization'!Z484+'O7 Amortization'!Z557)</f>
        <v>0</v>
      </c>
      <c r="X13" s="844"/>
    </row>
    <row r="14" spans="1:25" s="731" customFormat="1" ht="12.75">
      <c r="B14" s="905" t="s">
        <v>1415</v>
      </c>
      <c r="C14" s="845">
        <f t="shared" si="0"/>
        <v>20133.612884121882</v>
      </c>
      <c r="D14" s="844">
        <f t="shared" ref="D14:W14" si="1">IF(ISERROR(D34*(D46/D32)),0,D34*(D46/D32))</f>
        <v>10025.352946339328</v>
      </c>
      <c r="E14" s="844">
        <f t="shared" si="1"/>
        <v>4754.8137255287184</v>
      </c>
      <c r="F14" s="844">
        <f t="shared" si="1"/>
        <v>5334.1962047017432</v>
      </c>
      <c r="G14" s="844">
        <f t="shared" si="1"/>
        <v>0</v>
      </c>
      <c r="H14" s="844">
        <f t="shared" si="1"/>
        <v>0</v>
      </c>
      <c r="I14" s="844">
        <f t="shared" si="1"/>
        <v>0</v>
      </c>
      <c r="J14" s="844">
        <f t="shared" si="1"/>
        <v>0</v>
      </c>
      <c r="K14" s="844">
        <f t="shared" si="1"/>
        <v>0</v>
      </c>
      <c r="L14" s="844">
        <f t="shared" si="1"/>
        <v>19.250007552091734</v>
      </c>
      <c r="M14" s="844">
        <f t="shared" si="1"/>
        <v>0</v>
      </c>
      <c r="N14" s="844">
        <f t="shared" si="1"/>
        <v>0</v>
      </c>
      <c r="O14" s="844">
        <f t="shared" si="1"/>
        <v>0</v>
      </c>
      <c r="P14" s="844">
        <f t="shared" si="1"/>
        <v>0</v>
      </c>
      <c r="Q14" s="844">
        <f t="shared" si="1"/>
        <v>0</v>
      </c>
      <c r="R14" s="844">
        <f t="shared" si="1"/>
        <v>0</v>
      </c>
      <c r="S14" s="844">
        <f t="shared" si="1"/>
        <v>0</v>
      </c>
      <c r="T14" s="844">
        <f t="shared" si="1"/>
        <v>0</v>
      </c>
      <c r="U14" s="844">
        <f t="shared" si="1"/>
        <v>0</v>
      </c>
      <c r="V14" s="844">
        <f t="shared" si="1"/>
        <v>0</v>
      </c>
      <c r="W14" s="732">
        <f t="shared" si="1"/>
        <v>0</v>
      </c>
      <c r="X14" s="844"/>
    </row>
    <row r="15" spans="1:25" s="731" customFormat="1" ht="12.75">
      <c r="B15" s="905" t="s">
        <v>1164</v>
      </c>
      <c r="C15" s="845">
        <f t="shared" si="0"/>
        <v>0</v>
      </c>
      <c r="D15" s="844">
        <f ca="1">'O5 Details by Class &amp; Accounts'!I133</f>
        <v>0</v>
      </c>
      <c r="E15" s="844">
        <f ca="1">'O5 Details by Class &amp; Accounts'!J133</f>
        <v>0</v>
      </c>
      <c r="F15" s="844">
        <f ca="1">'O5 Details by Class &amp; Accounts'!K133</f>
        <v>0</v>
      </c>
      <c r="G15" s="844">
        <f ca="1">'O5 Details by Class &amp; Accounts'!L133</f>
        <v>0</v>
      </c>
      <c r="H15" s="844">
        <f ca="1">'O5 Details by Class &amp; Accounts'!M133</f>
        <v>0</v>
      </c>
      <c r="I15" s="844">
        <f ca="1">'O5 Details by Class &amp; Accounts'!N133</f>
        <v>0</v>
      </c>
      <c r="J15" s="844">
        <f ca="1">'O5 Details by Class &amp; Accounts'!O133</f>
        <v>0</v>
      </c>
      <c r="K15" s="844">
        <f ca="1">'O5 Details by Class &amp; Accounts'!P133</f>
        <v>0</v>
      </c>
      <c r="L15" s="844">
        <f ca="1">'O5 Details by Class &amp; Accounts'!Q133</f>
        <v>0</v>
      </c>
      <c r="M15" s="844">
        <f ca="1">'O5 Details by Class &amp; Accounts'!R133</f>
        <v>0</v>
      </c>
      <c r="N15" s="844">
        <f ca="1">'O5 Details by Class &amp; Accounts'!S133</f>
        <v>0</v>
      </c>
      <c r="O15" s="844">
        <f ca="1">'O5 Details by Class &amp; Accounts'!T133</f>
        <v>0</v>
      </c>
      <c r="P15" s="844">
        <f ca="1">'O5 Details by Class &amp; Accounts'!U133</f>
        <v>0</v>
      </c>
      <c r="Q15" s="844">
        <f ca="1">'O5 Details by Class &amp; Accounts'!V133</f>
        <v>0</v>
      </c>
      <c r="R15" s="844">
        <f ca="1">'O5 Details by Class &amp; Accounts'!W133</f>
        <v>0</v>
      </c>
      <c r="S15" s="844">
        <f ca="1">'O5 Details by Class &amp; Accounts'!X133</f>
        <v>0</v>
      </c>
      <c r="T15" s="844">
        <f ca="1">'O5 Details by Class &amp; Accounts'!Y133</f>
        <v>0</v>
      </c>
      <c r="U15" s="844">
        <f ca="1">'O5 Details by Class &amp; Accounts'!Z133</f>
        <v>0</v>
      </c>
      <c r="V15" s="844">
        <f ca="1">'O5 Details by Class &amp; Accounts'!AA133</f>
        <v>0</v>
      </c>
      <c r="W15" s="732">
        <f ca="1">'O5 Details by Class &amp; Accounts'!AB133</f>
        <v>0</v>
      </c>
      <c r="X15" s="844"/>
    </row>
    <row r="16" spans="1:25" s="731" customFormat="1" ht="12.75">
      <c r="B16" s="905" t="s">
        <v>1165</v>
      </c>
      <c r="C16" s="845">
        <f t="shared" si="0"/>
        <v>0</v>
      </c>
      <c r="D16" s="844">
        <f ca="1">'O5 Details by Class &amp; Accounts'!I137</f>
        <v>0</v>
      </c>
      <c r="E16" s="844">
        <f ca="1">'O5 Details by Class &amp; Accounts'!J137</f>
        <v>0</v>
      </c>
      <c r="F16" s="844">
        <f ca="1">'O5 Details by Class &amp; Accounts'!K137</f>
        <v>0</v>
      </c>
      <c r="G16" s="844">
        <f ca="1">'O5 Details by Class &amp; Accounts'!L137</f>
        <v>0</v>
      </c>
      <c r="H16" s="844">
        <f ca="1">'O5 Details by Class &amp; Accounts'!M137</f>
        <v>0</v>
      </c>
      <c r="I16" s="844">
        <f ca="1">'O5 Details by Class &amp; Accounts'!N137</f>
        <v>0</v>
      </c>
      <c r="J16" s="844">
        <f ca="1">'O5 Details by Class &amp; Accounts'!O137</f>
        <v>0</v>
      </c>
      <c r="K16" s="844">
        <f ca="1">'O5 Details by Class &amp; Accounts'!P137</f>
        <v>0</v>
      </c>
      <c r="L16" s="844">
        <f ca="1">'O5 Details by Class &amp; Accounts'!Q137</f>
        <v>0</v>
      </c>
      <c r="M16" s="844">
        <f ca="1">'O5 Details by Class &amp; Accounts'!R137</f>
        <v>0</v>
      </c>
      <c r="N16" s="844">
        <f ca="1">'O5 Details by Class &amp; Accounts'!S137</f>
        <v>0</v>
      </c>
      <c r="O16" s="844">
        <f ca="1">'O5 Details by Class &amp; Accounts'!T137</f>
        <v>0</v>
      </c>
      <c r="P16" s="844">
        <f ca="1">'O5 Details by Class &amp; Accounts'!U137</f>
        <v>0</v>
      </c>
      <c r="Q16" s="844">
        <f ca="1">'O5 Details by Class &amp; Accounts'!V137</f>
        <v>0</v>
      </c>
      <c r="R16" s="844">
        <f ca="1">'O5 Details by Class &amp; Accounts'!W137</f>
        <v>0</v>
      </c>
      <c r="S16" s="844">
        <f ca="1">'O5 Details by Class &amp; Accounts'!X137</f>
        <v>0</v>
      </c>
      <c r="T16" s="844">
        <f ca="1">'O5 Details by Class &amp; Accounts'!Y137</f>
        <v>0</v>
      </c>
      <c r="U16" s="844">
        <f ca="1">'O5 Details by Class &amp; Accounts'!Z137</f>
        <v>0</v>
      </c>
      <c r="V16" s="844">
        <f ca="1">'O5 Details by Class &amp; Accounts'!AA137</f>
        <v>0</v>
      </c>
      <c r="W16" s="732">
        <f ca="1">'O5 Details by Class &amp; Accounts'!AB137</f>
        <v>0</v>
      </c>
      <c r="X16" s="844"/>
    </row>
    <row r="17" spans="1:24" s="844" customFormat="1" ht="12.75">
      <c r="B17" s="905" t="s">
        <v>1166</v>
      </c>
      <c r="C17" s="845">
        <f t="shared" si="0"/>
        <v>39200</v>
      </c>
      <c r="D17" s="844">
        <f ca="1">'O5 Details by Class &amp; Accounts'!I156</f>
        <v>19418.052213317438</v>
      </c>
      <c r="E17" s="844">
        <f ca="1">'O5 Details by Class &amp; Accounts'!J156</f>
        <v>9270.4015187615587</v>
      </c>
      <c r="F17" s="844">
        <f ca="1">'O5 Details by Class &amp; Accounts'!K156</f>
        <v>10474.892295259424</v>
      </c>
      <c r="G17" s="844">
        <f ca="1">'O5 Details by Class &amp; Accounts'!L156</f>
        <v>0</v>
      </c>
      <c r="H17" s="844">
        <f ca="1">'O5 Details by Class &amp; Accounts'!M156</f>
        <v>0</v>
      </c>
      <c r="I17" s="844">
        <f ca="1">'O5 Details by Class &amp; Accounts'!N156</f>
        <v>0</v>
      </c>
      <c r="J17" s="844">
        <f ca="1">'O5 Details by Class &amp; Accounts'!O156</f>
        <v>0</v>
      </c>
      <c r="K17" s="844">
        <f ca="1">'O5 Details by Class &amp; Accounts'!P156</f>
        <v>0</v>
      </c>
      <c r="L17" s="844">
        <f ca="1">'O5 Details by Class &amp; Accounts'!Q156</f>
        <v>36.653972661581328</v>
      </c>
      <c r="M17" s="844">
        <f ca="1">'O5 Details by Class &amp; Accounts'!R156</f>
        <v>0</v>
      </c>
      <c r="N17" s="844">
        <f ca="1">'O5 Details by Class &amp; Accounts'!S156</f>
        <v>0</v>
      </c>
      <c r="O17" s="844">
        <f ca="1">'O5 Details by Class &amp; Accounts'!T156</f>
        <v>0</v>
      </c>
      <c r="P17" s="844">
        <f ca="1">'O5 Details by Class &amp; Accounts'!U156</f>
        <v>0</v>
      </c>
      <c r="Q17" s="844">
        <f ca="1">'O5 Details by Class &amp; Accounts'!V156</f>
        <v>0</v>
      </c>
      <c r="R17" s="844">
        <f ca="1">'O5 Details by Class &amp; Accounts'!W156</f>
        <v>0</v>
      </c>
      <c r="S17" s="844">
        <f ca="1">'O5 Details by Class &amp; Accounts'!X156</f>
        <v>0</v>
      </c>
      <c r="T17" s="844">
        <f ca="1">'O5 Details by Class &amp; Accounts'!Y156</f>
        <v>0</v>
      </c>
      <c r="U17" s="844">
        <f ca="1">'O5 Details by Class &amp; Accounts'!Z156</f>
        <v>0</v>
      </c>
      <c r="V17" s="844">
        <f ca="1">'O5 Details by Class &amp; Accounts'!AA156</f>
        <v>0</v>
      </c>
      <c r="W17" s="732">
        <f ca="1">'O5 Details by Class &amp; Accounts'!AB156</f>
        <v>0</v>
      </c>
    </row>
    <row r="18" spans="1:24" s="844" customFormat="1" ht="12.75">
      <c r="A18" s="846"/>
      <c r="B18" s="905" t="s">
        <v>32</v>
      </c>
      <c r="C18" s="845">
        <f t="shared" si="0"/>
        <v>92029.876019843141</v>
      </c>
      <c r="D18" s="844">
        <f t="shared" ref="D18:W18" si="2">IF(ISERROR(D56/D58*D54),0, D56/D58*D54)</f>
        <v>45587.779023939918</v>
      </c>
      <c r="E18" s="844">
        <f t="shared" si="2"/>
        <v>21764.130163923262</v>
      </c>
      <c r="F18" s="844">
        <f t="shared" si="2"/>
        <v>24591.914266682015</v>
      </c>
      <c r="G18" s="844">
        <f t="shared" si="2"/>
        <v>0</v>
      </c>
      <c r="H18" s="844">
        <f t="shared" si="2"/>
        <v>0</v>
      </c>
      <c r="I18" s="844">
        <f t="shared" si="2"/>
        <v>0</v>
      </c>
      <c r="J18" s="844">
        <f t="shared" si="2"/>
        <v>0</v>
      </c>
      <c r="K18" s="844">
        <f t="shared" si="2"/>
        <v>0</v>
      </c>
      <c r="L18" s="844">
        <f t="shared" si="2"/>
        <v>86.052565297960456</v>
      </c>
      <c r="M18" s="844">
        <f t="shared" si="2"/>
        <v>0</v>
      </c>
      <c r="N18" s="844">
        <f t="shared" si="2"/>
        <v>0</v>
      </c>
      <c r="O18" s="844">
        <f t="shared" si="2"/>
        <v>0</v>
      </c>
      <c r="P18" s="844">
        <f t="shared" si="2"/>
        <v>0</v>
      </c>
      <c r="Q18" s="844">
        <f t="shared" si="2"/>
        <v>0</v>
      </c>
      <c r="R18" s="844">
        <f t="shared" si="2"/>
        <v>0</v>
      </c>
      <c r="S18" s="844">
        <f t="shared" si="2"/>
        <v>0</v>
      </c>
      <c r="T18" s="844">
        <f t="shared" si="2"/>
        <v>0</v>
      </c>
      <c r="U18" s="844">
        <f t="shared" si="2"/>
        <v>0</v>
      </c>
      <c r="V18" s="844">
        <f t="shared" si="2"/>
        <v>0</v>
      </c>
      <c r="W18" s="732">
        <f t="shared" si="2"/>
        <v>0</v>
      </c>
    </row>
    <row r="19" spans="1:24" s="844" customFormat="1" ht="12.75">
      <c r="B19" s="905" t="s">
        <v>1409</v>
      </c>
      <c r="C19" s="845">
        <f t="shared" si="0"/>
        <v>20302.642877909348</v>
      </c>
      <c r="D19" s="844">
        <f t="shared" ref="D19:W19" si="3">IF(ISERROR(SUM(D15:D18)/D40*D38),0,SUM(D15:D17)/D40*D38)</f>
        <v>9983.6266609449904</v>
      </c>
      <c r="E19" s="844">
        <f t="shared" si="3"/>
        <v>4801.3215277622139</v>
      </c>
      <c r="F19" s="844">
        <f t="shared" si="3"/>
        <v>5498.4058402420915</v>
      </c>
      <c r="G19" s="844">
        <f t="shared" si="3"/>
        <v>0</v>
      </c>
      <c r="H19" s="844">
        <f t="shared" si="3"/>
        <v>0</v>
      </c>
      <c r="I19" s="844">
        <f t="shared" si="3"/>
        <v>0</v>
      </c>
      <c r="J19" s="844">
        <f t="shared" si="3"/>
        <v>0</v>
      </c>
      <c r="K19" s="844">
        <f t="shared" si="3"/>
        <v>0</v>
      </c>
      <c r="L19" s="844">
        <f t="shared" si="3"/>
        <v>19.28884896005313</v>
      </c>
      <c r="M19" s="844">
        <f t="shared" si="3"/>
        <v>0</v>
      </c>
      <c r="N19" s="844">
        <f t="shared" si="3"/>
        <v>0</v>
      </c>
      <c r="O19" s="844">
        <f t="shared" si="3"/>
        <v>0</v>
      </c>
      <c r="P19" s="844">
        <f t="shared" si="3"/>
        <v>0</v>
      </c>
      <c r="Q19" s="844">
        <f t="shared" si="3"/>
        <v>0</v>
      </c>
      <c r="R19" s="844">
        <f t="shared" si="3"/>
        <v>0</v>
      </c>
      <c r="S19" s="844">
        <f t="shared" si="3"/>
        <v>0</v>
      </c>
      <c r="T19" s="844">
        <f t="shared" si="3"/>
        <v>0</v>
      </c>
      <c r="U19" s="844">
        <f t="shared" si="3"/>
        <v>0</v>
      </c>
      <c r="V19" s="844">
        <f t="shared" si="3"/>
        <v>0</v>
      </c>
      <c r="W19" s="732">
        <f t="shared" si="3"/>
        <v>0</v>
      </c>
    </row>
    <row r="20" spans="1:24" s="844" customFormat="1" ht="12.75">
      <c r="B20" s="905" t="s">
        <v>1410</v>
      </c>
      <c r="C20" s="845">
        <f t="shared" si="0"/>
        <v>19070.805519433259</v>
      </c>
      <c r="D20" s="844">
        <f ca="1">IF(ISERROR('O4 Summary by Class &amp; Accounts'!E201*D47/(D32+D36)),0,'O4 Summary by Class &amp; Accounts'!E201*D47/(D32+D36))</f>
        <v>9446.8851358769753</v>
      </c>
      <c r="E20" s="844">
        <f ca="1">IF(ISERROR('O4 Summary by Class &amp; Accounts'!F201*E47/(E32+E36)),0,'O4 Summary by Class &amp; Accounts'!F201*E47/(E32+E36))</f>
        <v>4510.0516441673553</v>
      </c>
      <c r="F20" s="844">
        <f ca="1">IF(ISERROR('O4 Summary by Class &amp; Accounts'!G201*F47/(F32+F36)),0,'O4 Summary by Class &amp; Accounts'!G201*F47/(F32+F36))</f>
        <v>5096.0365765281203</v>
      </c>
      <c r="G20" s="844">
        <f ca="1">IF(ISERROR('O4 Summary by Class &amp; Accounts'!H201*G47/(G32+G36)),0,'O4 Summary by Class &amp; Accounts'!H201*G47/(G32+G36))</f>
        <v>0</v>
      </c>
      <c r="H20" s="844">
        <f ca="1">IF(ISERROR('O4 Summary by Class &amp; Accounts'!I201*H47/(H32+H36)),0,'O4 Summary by Class &amp; Accounts'!I201*H47/(H32+H36))</f>
        <v>0</v>
      </c>
      <c r="I20" s="844">
        <f ca="1">IF(ISERROR('O4 Summary by Class &amp; Accounts'!J201*I47/(I32+I36)),0,'O4 Summary by Class &amp; Accounts'!J201*I47/(I32+I36))</f>
        <v>0</v>
      </c>
      <c r="J20" s="844">
        <f ca="1">IF(ISERROR('O4 Summary by Class &amp; Accounts'!K201*J47/(J32+J36)),0,'O4 Summary by Class &amp; Accounts'!K201*J47/(J32+J36))</f>
        <v>0</v>
      </c>
      <c r="K20" s="844">
        <f ca="1">IF(ISERROR('O4 Summary by Class &amp; Accounts'!L201*K47/(K32+K36)),0,'O4 Summary by Class &amp; Accounts'!L201*K47/(K32+K36))</f>
        <v>0</v>
      </c>
      <c r="L20" s="844">
        <f ca="1">IF(ISERROR('O4 Summary by Class &amp; Accounts'!M201*L47/(L32+L36)),0,'O4 Summary by Class &amp; Accounts'!M201*L47/(L32+L36))</f>
        <v>17.83216286080717</v>
      </c>
      <c r="M20" s="844">
        <f ca="1">IF(ISERROR('O4 Summary by Class &amp; Accounts'!N201*M47/(M32+M36)),0,'O4 Summary by Class &amp; Accounts'!N201*M47/(M32+M36))</f>
        <v>0</v>
      </c>
      <c r="N20" s="844">
        <f ca="1">IF(ISERROR('O4 Summary by Class &amp; Accounts'!O201*N47/(N32+N36)),0,'O4 Summary by Class &amp; Accounts'!O201*N47/(N32+N36))</f>
        <v>0</v>
      </c>
      <c r="O20" s="844">
        <f ca="1">IF(ISERROR('O4 Summary by Class &amp; Accounts'!P201*O47/(O32+O36)),0,'O4 Summary by Class &amp; Accounts'!P201*O47/(O32+O36))</f>
        <v>0</v>
      </c>
      <c r="P20" s="844">
        <f ca="1">IF(ISERROR('O4 Summary by Class &amp; Accounts'!Q201*P47/(P32+P36)),0,'O4 Summary by Class &amp; Accounts'!Q201*P47/(P32+P36))</f>
        <v>0</v>
      </c>
      <c r="Q20" s="844">
        <f ca="1">IF(ISERROR('O4 Summary by Class &amp; Accounts'!R201*Q47/(Q32+Q36)),0,'O4 Summary by Class &amp; Accounts'!R201*Q47/(Q32+Q36))</f>
        <v>0</v>
      </c>
      <c r="R20" s="844">
        <f ca="1">IF(ISERROR('O4 Summary by Class &amp; Accounts'!S201*R47/(R32+R36)),0,'O4 Summary by Class &amp; Accounts'!S201*R47/(R32+R36))</f>
        <v>0</v>
      </c>
      <c r="S20" s="844">
        <f ca="1">IF(ISERROR('O4 Summary by Class &amp; Accounts'!T201*S47/(S32+S36)),0,'O4 Summary by Class &amp; Accounts'!T201*S47/(S32+S36))</f>
        <v>0</v>
      </c>
      <c r="T20" s="844">
        <f ca="1">IF(ISERROR('O4 Summary by Class &amp; Accounts'!U201*T47/(T32+T36)),0,'O4 Summary by Class &amp; Accounts'!U201*T47/(T32+T36))</f>
        <v>0</v>
      </c>
      <c r="U20" s="844">
        <f ca="1">IF(ISERROR('O4 Summary by Class &amp; Accounts'!V201*U47/(U32+U36)),0,'O4 Summary by Class &amp; Accounts'!V201*U47/(U32+U36))</f>
        <v>0</v>
      </c>
      <c r="V20" s="844">
        <f ca="1">IF(ISERROR('O4 Summary by Class &amp; Accounts'!W201*V47/(V32+V36)),0,'O4 Summary by Class &amp; Accounts'!W201*V47/(V32+V36))</f>
        <v>0</v>
      </c>
      <c r="W20" s="732">
        <f ca="1">IF(ISERROR('O4 Summary by Class &amp; Accounts'!X201*W47/(W32+W36)),0,'O4 Summary by Class &amp; Accounts'!X201*W47/(W32+W36))</f>
        <v>0</v>
      </c>
    </row>
    <row r="21" spans="1:24" s="844" customFormat="1" ht="12.75">
      <c r="B21" s="905" t="s">
        <v>1411</v>
      </c>
      <c r="C21" s="845">
        <f t="shared" si="0"/>
        <v>56518.703394563774</v>
      </c>
      <c r="D21" s="844">
        <f ca="1">IF(ISERROR('O4 Summary by Class &amp; Accounts'!E199*D47/(D32+D36)),0,'O4 Summary by Class &amp; Accounts'!E199*D47/(D32+D36))</f>
        <v>27997.018712873498</v>
      </c>
      <c r="E21" s="844">
        <f ca="1">IF(ISERROR('O4 Summary by Class &amp; Accounts'!F199*E47/(E32+E36)),0,'O4 Summary by Class &amp; Accounts'!F199*E47/(E32+E36))</f>
        <v>13366.098821107089</v>
      </c>
      <c r="F21" s="844">
        <f ca="1">IF(ISERROR('O4 Summary by Class &amp; Accounts'!G199*F47/(F32+F36)),0,'O4 Summary by Class &amp; Accounts'!G199*F47/(F32+F36))</f>
        <v>15102.738028718592</v>
      </c>
      <c r="G21" s="844">
        <f ca="1">IF(ISERROR('O4 Summary by Class &amp; Accounts'!H199*G47/(G32+G36)),0,'O4 Summary by Class &amp; Accounts'!H199*G47/(G32+G36))</f>
        <v>0</v>
      </c>
      <c r="H21" s="844">
        <f ca="1">IF(ISERROR('O4 Summary by Class &amp; Accounts'!I199*H47/(H32+H36)),0,'O4 Summary by Class &amp; Accounts'!I199*H47/(H32+H36))</f>
        <v>0</v>
      </c>
      <c r="I21" s="844">
        <f ca="1">IF(ISERROR('O4 Summary by Class &amp; Accounts'!J199*I47/(I32+I36)),0,'O4 Summary by Class &amp; Accounts'!J199*I47/(I32+I36))</f>
        <v>0</v>
      </c>
      <c r="J21" s="844">
        <f ca="1">IF(ISERROR('O4 Summary by Class &amp; Accounts'!K199*J47/(J32+J36)),0,'O4 Summary by Class &amp; Accounts'!K199*J47/(J32+J36))</f>
        <v>0</v>
      </c>
      <c r="K21" s="844">
        <f ca="1">IF(ISERROR('O4 Summary by Class &amp; Accounts'!L199*K47/(K32+K36)),0,'O4 Summary by Class &amp; Accounts'!L199*K47/(K32+K36))</f>
        <v>0</v>
      </c>
      <c r="L21" s="844">
        <f ca="1">IF(ISERROR('O4 Summary by Class &amp; Accounts'!M199*L47/(L32+L36)),0,'O4 Summary by Class &amp; Accounts'!M199*L47/(L32+L36))</f>
        <v>52.847831864601133</v>
      </c>
      <c r="M21" s="844">
        <f ca="1">IF(ISERROR('O4 Summary by Class &amp; Accounts'!N199*M47/(M32+M36)),0,'O4 Summary by Class &amp; Accounts'!N199*M47/(M32+M36))</f>
        <v>0</v>
      </c>
      <c r="N21" s="844">
        <f ca="1">IF(ISERROR('O4 Summary by Class &amp; Accounts'!O199*N47/(N32+N36)),0,'O4 Summary by Class &amp; Accounts'!O199*N47/(N32+N36))</f>
        <v>0</v>
      </c>
      <c r="O21" s="844">
        <f ca="1">IF(ISERROR('O4 Summary by Class &amp; Accounts'!P199*O47/(O32+O36)),0,'O4 Summary by Class &amp; Accounts'!P199*O47/(O32+O36))</f>
        <v>0</v>
      </c>
      <c r="P21" s="844">
        <f ca="1">IF(ISERROR('O4 Summary by Class &amp; Accounts'!Q199*P47/(P32+P36)),0,'O4 Summary by Class &amp; Accounts'!Q199*P47/(P32+P36))</f>
        <v>0</v>
      </c>
      <c r="Q21" s="844">
        <f ca="1">IF(ISERROR('O4 Summary by Class &amp; Accounts'!R199*Q47/(Q32+Q36)),0,'O4 Summary by Class &amp; Accounts'!R199*Q47/(Q32+Q36))</f>
        <v>0</v>
      </c>
      <c r="R21" s="844">
        <f ca="1">IF(ISERROR('O4 Summary by Class &amp; Accounts'!S199*R47/(R32+R36)),0,'O4 Summary by Class &amp; Accounts'!S199*R47/(R32+R36))</f>
        <v>0</v>
      </c>
      <c r="S21" s="844">
        <f ca="1">IF(ISERROR('O4 Summary by Class &amp; Accounts'!T199*S47/(S32+S36)),0,'O4 Summary by Class &amp; Accounts'!T199*S47/(S32+S36))</f>
        <v>0</v>
      </c>
      <c r="T21" s="844">
        <f ca="1">IF(ISERROR('O4 Summary by Class &amp; Accounts'!U199*T47/(T32+T36)),0,'O4 Summary by Class &amp; Accounts'!U199*T47/(T32+T36))</f>
        <v>0</v>
      </c>
      <c r="U21" s="844">
        <f ca="1">IF(ISERROR('O4 Summary by Class &amp; Accounts'!V199*U47/(U32+U36)),0,'O4 Summary by Class &amp; Accounts'!V199*U47/(U32+U36))</f>
        <v>0</v>
      </c>
      <c r="V21" s="844">
        <f ca="1">IF(ISERROR('O4 Summary by Class &amp; Accounts'!W199*V47/(V32+V36)),0,'O4 Summary by Class &amp; Accounts'!W199*V47/(V32+V36))</f>
        <v>0</v>
      </c>
      <c r="W21" s="732">
        <f ca="1">IF(ISERROR('O4 Summary by Class &amp; Accounts'!X199*W47/(W32+W36)),0,'O4 Summary by Class &amp; Accounts'!X199*W47/(W32+W36))</f>
        <v>0</v>
      </c>
    </row>
    <row r="22" spans="1:24" s="844" customFormat="1" ht="12.75">
      <c r="B22" s="905" t="s">
        <v>1416</v>
      </c>
      <c r="C22" s="845">
        <f t="shared" si="0"/>
        <v>41912.888056267664</v>
      </c>
      <c r="D22" s="844">
        <f ca="1">IF(ISERROR(D47/(D32+D36)*'O1 Revenue to cost|RR'!D33),0,D47/(D32+D36)*'O1 Revenue to cost|RR'!D33)</f>
        <v>20761.904303253428</v>
      </c>
      <c r="E22" s="844">
        <f ca="1">IF(ISERROR(E47/(E32+E36)*'O1 Revenue to cost|RR'!E33),0,E47/(E32+E36)*'O1 Revenue to cost|RR'!E33)</f>
        <v>9911.971966645584</v>
      </c>
      <c r="F22" s="844">
        <f ca="1">IF(ISERROR(F47/(F32+F36)*'O1 Revenue to cost|RR'!F33),0,F47/(F32+F36)*'O1 Revenue to cost|RR'!F33)</f>
        <v>11199.821126853802</v>
      </c>
      <c r="G22" s="844">
        <f ca="1">IF(ISERROR(G47/(G32+G36)*'O1 Revenue to cost|RR'!G33),0,G47/(G32+G36)*'O1 Revenue to cost|RR'!G33)</f>
        <v>0</v>
      </c>
      <c r="H22" s="844">
        <f ca="1">IF(ISERROR(H47/(H32+H36)*'O1 Revenue to cost|RR'!H33),0,H47/(H32+H36)*'O1 Revenue to cost|RR'!H33)</f>
        <v>0</v>
      </c>
      <c r="I22" s="844">
        <f ca="1">IF(ISERROR(I47/(I32+I36)*'O1 Revenue to cost|RR'!I33),0,I47/(I32+I36)*'O1 Revenue to cost|RR'!I33)</f>
        <v>0</v>
      </c>
      <c r="J22" s="844">
        <f ca="1">IF(ISERROR(J47/(J32+J36)*'O1 Revenue to cost|RR'!J33),0,J47/(J32+J36)*'O1 Revenue to cost|RR'!J33)</f>
        <v>0</v>
      </c>
      <c r="K22" s="844">
        <f ca="1">IF(ISERROR(K47/(K32+K36)*'O1 Revenue to cost|RR'!K33),0,K47/(K32+K36)*'O1 Revenue to cost|RR'!K33)</f>
        <v>0</v>
      </c>
      <c r="L22" s="844">
        <f ca="1">IF(ISERROR(L47/(L32+L36)*'O1 Revenue to cost|RR'!L33),0,L47/(L32+L36)*'O1 Revenue to cost|RR'!L33)</f>
        <v>39.190659514855966</v>
      </c>
      <c r="M22" s="844">
        <f ca="1">IF(ISERROR(M47/(M32+M36)*'O1 Revenue to cost|RR'!M33),0,M47/(M32+M36)*'O1 Revenue to cost|RR'!M33)</f>
        <v>0</v>
      </c>
      <c r="N22" s="844">
        <f ca="1">IF(ISERROR(N47/(N32+N36)*'O1 Revenue to cost|RR'!N33),0,N47/(N32+N36)*'O1 Revenue to cost|RR'!N33)</f>
        <v>0</v>
      </c>
      <c r="O22" s="844">
        <f ca="1">IF(ISERROR(O47/(O32+O36)*'O1 Revenue to cost|RR'!O33),0,O47/(O32+O36)*'O1 Revenue to cost|RR'!O33)</f>
        <v>0</v>
      </c>
      <c r="P22" s="844">
        <f ca="1">IF(ISERROR(P47/(P32+P36)*'O1 Revenue to cost|RR'!P33),0,P47/(P32+P36)*'O1 Revenue to cost|RR'!P33)</f>
        <v>0</v>
      </c>
      <c r="Q22" s="844">
        <f ca="1">IF(ISERROR(Q47/(Q32+Q36)*'O1 Revenue to cost|RR'!Q33),0,Q47/(Q32+Q36)*'O1 Revenue to cost|RR'!Q33)</f>
        <v>0</v>
      </c>
      <c r="R22" s="844">
        <f ca="1">IF(ISERROR(R47/(R32+R36)*'O1 Revenue to cost|RR'!R33),0,R47/(R32+R36)*'O1 Revenue to cost|RR'!R33)</f>
        <v>0</v>
      </c>
      <c r="S22" s="844">
        <f ca="1">IF(ISERROR(S47/(S32+S36)*'O1 Revenue to cost|RR'!S33),0,S47/(S32+S36)*'O1 Revenue to cost|RR'!S33)</f>
        <v>0</v>
      </c>
      <c r="T22" s="844">
        <f ca="1">IF(ISERROR(T47/(T32+T36)*'O1 Revenue to cost|RR'!T33),0,T47/(T32+T36)*'O1 Revenue to cost|RR'!T33)</f>
        <v>0</v>
      </c>
      <c r="U22" s="844">
        <f ca="1">IF(ISERROR(U47/(U32+U36)*'O1 Revenue to cost|RR'!U33),0,U47/(U32+U36)*'O1 Revenue to cost|RR'!U33)</f>
        <v>0</v>
      </c>
      <c r="V22" s="844">
        <f ca="1">IF(ISERROR(V47/(V32+V36)*'O1 Revenue to cost|RR'!V33),0,V47/(V32+V36)*'O1 Revenue to cost|RR'!V33)</f>
        <v>0</v>
      </c>
      <c r="W22" s="732">
        <f ca="1">IF(ISERROR(W47/(W32+W36)*'O1 Revenue to cost|RR'!W33),0,W47/(W32+W36)*'O1 Revenue to cost|RR'!W33)</f>
        <v>0</v>
      </c>
    </row>
    <row r="23" spans="1:24" s="733" customFormat="1" ht="19.5" customHeight="1">
      <c r="B23" s="992" t="s">
        <v>76</v>
      </c>
      <c r="C23" s="1787">
        <f>IF(SUM(C13:C22)=SUM(D23:W23), SUM(C13:C22), "Error - Please Revise")</f>
        <v>401868.52875213907</v>
      </c>
      <c r="D23" s="996">
        <f t="shared" ref="D23:W23" si="4">SUM(D13:D22)</f>
        <v>199047.5191098332</v>
      </c>
      <c r="E23" s="996">
        <f t="shared" si="4"/>
        <v>95031.193734335262</v>
      </c>
      <c r="F23" s="996">
        <f t="shared" si="4"/>
        <v>107413.31968785662</v>
      </c>
      <c r="G23" s="996">
        <f t="shared" si="4"/>
        <v>0</v>
      </c>
      <c r="H23" s="996">
        <f t="shared" si="4"/>
        <v>0</v>
      </c>
      <c r="I23" s="996">
        <f t="shared" si="4"/>
        <v>0</v>
      </c>
      <c r="J23" s="996">
        <f t="shared" si="4"/>
        <v>0</v>
      </c>
      <c r="K23" s="996">
        <f t="shared" si="4"/>
        <v>0</v>
      </c>
      <c r="L23" s="996">
        <f t="shared" si="4"/>
        <v>376.49622011399714</v>
      </c>
      <c r="M23" s="996">
        <f t="shared" si="4"/>
        <v>0</v>
      </c>
      <c r="N23" s="996">
        <f t="shared" si="4"/>
        <v>0</v>
      </c>
      <c r="O23" s="996">
        <f t="shared" si="4"/>
        <v>0</v>
      </c>
      <c r="P23" s="996">
        <f t="shared" si="4"/>
        <v>0</v>
      </c>
      <c r="Q23" s="996">
        <f t="shared" si="4"/>
        <v>0</v>
      </c>
      <c r="R23" s="996">
        <f t="shared" si="4"/>
        <v>0</v>
      </c>
      <c r="S23" s="996">
        <f t="shared" si="4"/>
        <v>0</v>
      </c>
      <c r="T23" s="996">
        <f t="shared" si="4"/>
        <v>0</v>
      </c>
      <c r="U23" s="996">
        <f t="shared" si="4"/>
        <v>0</v>
      </c>
      <c r="V23" s="996">
        <f t="shared" si="4"/>
        <v>0</v>
      </c>
      <c r="W23" s="997">
        <f t="shared" si="4"/>
        <v>0</v>
      </c>
      <c r="X23" s="730"/>
    </row>
    <row r="24" spans="1:24" s="733" customFormat="1" ht="12.75">
      <c r="B24" s="906"/>
      <c r="C24" s="845"/>
      <c r="D24" s="844"/>
      <c r="E24" s="844"/>
      <c r="F24" s="844"/>
      <c r="G24" s="844"/>
      <c r="H24" s="844"/>
      <c r="I24" s="844"/>
      <c r="J24" s="844"/>
      <c r="K24" s="844"/>
      <c r="L24" s="844"/>
      <c r="M24" s="844"/>
      <c r="N24" s="844"/>
      <c r="O24" s="844"/>
      <c r="P24" s="844"/>
      <c r="Q24" s="844"/>
      <c r="R24" s="844"/>
      <c r="S24" s="844"/>
      <c r="T24" s="844"/>
      <c r="U24" s="844"/>
      <c r="V24" s="844"/>
      <c r="W24" s="732"/>
      <c r="X24" s="730"/>
    </row>
    <row r="25" spans="1:24" s="733" customFormat="1" ht="12.75">
      <c r="B25" s="906" t="s">
        <v>415</v>
      </c>
      <c r="C25" s="848">
        <f>SUM(D25:W25)</f>
        <v>158122.57494783693</v>
      </c>
      <c r="D25" s="849">
        <f ca="1">IF('I8 Demand Data'!$C$15="4 NCP",'E3 PLCC'!C54,IF('I8 Demand Data'!$C$15="1 NCP",'E3 PLCC'!C41,'E3 PLCC'!C67))</f>
        <v>78327.357562277975</v>
      </c>
      <c r="E25" s="849">
        <f ca="1">IF('I8 Demand Data'!$C$15="4 NCP",'E3 PLCC'!D54,IF('I8 Demand Data'!$C$15="1 NCP",'E3 PLCC'!D41,'E3 PLCC'!D67))</f>
        <v>37394.381605788665</v>
      </c>
      <c r="F25" s="849">
        <f ca="1">IF('I8 Demand Data'!$C$15="4 NCP",'E3 PLCC'!E54,IF('I8 Demand Data'!$C$15="1 NCP",'E3 PLCC'!E41,'E3 PLCC'!E67))</f>
        <v>42252.983214991778</v>
      </c>
      <c r="G25" s="849">
        <f ca="1">IF('I8 Demand Data'!$C$15="4 NCP",'E3 PLCC'!F54,IF('I8 Demand Data'!$C$15="1 NCP",'E3 PLCC'!F41,'E3 PLCC'!F67))</f>
        <v>0</v>
      </c>
      <c r="H25" s="849">
        <f ca="1">IF('I8 Demand Data'!$C$15="4 NCP",'E3 PLCC'!G54,IF('I8 Demand Data'!$C$15="1 NCP",'E3 PLCC'!G41,'E3 PLCC'!G67))</f>
        <v>0</v>
      </c>
      <c r="I25" s="849">
        <f ca="1">IF('I8 Demand Data'!$C$15="4 NCP",'E3 PLCC'!H54,IF('I8 Demand Data'!$C$15="1 NCP",'E3 PLCC'!H41,'E3 PLCC'!H67))</f>
        <v>0</v>
      </c>
      <c r="J25" s="849">
        <f ca="1">IF('I8 Demand Data'!$C$15="4 NCP",'E3 PLCC'!I54,IF('I8 Demand Data'!$C$15="1 NCP",'E3 PLCC'!I41,'E3 PLCC'!I67))</f>
        <v>0</v>
      </c>
      <c r="K25" s="849">
        <f ca="1">IF('I8 Demand Data'!$C$15="4 NCP",'E3 PLCC'!J54,IF('I8 Demand Data'!$C$15="1 NCP",'E3 PLCC'!J41,'E3 PLCC'!J67))</f>
        <v>0</v>
      </c>
      <c r="L25" s="849">
        <f ca="1">IF('I8 Demand Data'!$C$15="4 NCP",'E3 PLCC'!K54,IF('I8 Demand Data'!$C$15="1 NCP",'E3 PLCC'!K41,'E3 PLCC'!K67))</f>
        <v>147.85256477849126</v>
      </c>
      <c r="M25" s="849">
        <f ca="1">IF('I8 Demand Data'!$C$15="4 NCP",'E3 PLCC'!L54,IF('I8 Demand Data'!$C$15="1 NCP",'E3 PLCC'!L41,'E3 PLCC'!L67))</f>
        <v>0</v>
      </c>
      <c r="N25" s="849">
        <f ca="1">IF('I8 Demand Data'!$C$15="4 NCP",'E3 PLCC'!M54,IF('I8 Demand Data'!$C$15="1 NCP",'E3 PLCC'!M41,'E3 PLCC'!M67))</f>
        <v>0</v>
      </c>
      <c r="O25" s="849">
        <f ca="1">IF('I8 Demand Data'!$C$15="4 NCP",'E3 PLCC'!N54,IF('I8 Demand Data'!$C$15="1 NCP",'E3 PLCC'!N41,'E3 PLCC'!N67))</f>
        <v>0</v>
      </c>
      <c r="P25" s="849">
        <f ca="1">IF('I8 Demand Data'!$C$15="4 NCP",'E3 PLCC'!O54,IF('I8 Demand Data'!$C$15="1 NCP",'E3 PLCC'!O41,'E3 PLCC'!O67))</f>
        <v>0</v>
      </c>
      <c r="Q25" s="849">
        <f ca="1">IF('I8 Demand Data'!$C$15="4 NCP",'E3 PLCC'!P54,IF('I8 Demand Data'!$C$15="1 NCP",'E3 PLCC'!P41,'E3 PLCC'!P67))</f>
        <v>0</v>
      </c>
      <c r="R25" s="849">
        <f ca="1">IF('I8 Demand Data'!$C$15="4 NCP",'E3 PLCC'!Q54,IF('I8 Demand Data'!$C$15="1 NCP",'E3 PLCC'!Q41,'E3 PLCC'!Q67))</f>
        <v>0</v>
      </c>
      <c r="S25" s="849">
        <f ca="1">IF('I8 Demand Data'!$C$15="4 NCP",'E3 PLCC'!R54,IF('I8 Demand Data'!$C$15="1 NCP",'E3 PLCC'!R41,'E3 PLCC'!R67))</f>
        <v>0</v>
      </c>
      <c r="T25" s="849">
        <f ca="1">IF('I8 Demand Data'!$C$15="4 NCP",'E3 PLCC'!S54,IF('I8 Demand Data'!$C$15="1 NCP",'E3 PLCC'!S41,'E3 PLCC'!S67))</f>
        <v>0</v>
      </c>
      <c r="U25" s="849">
        <f ca="1">IF('I8 Demand Data'!$C$15="4 NCP",'E3 PLCC'!T54,IF('I8 Demand Data'!$C$15="1 NCP",'E3 PLCC'!T41,'E3 PLCC'!T67))</f>
        <v>0</v>
      </c>
      <c r="V25" s="849">
        <f ca="1">IF('I8 Demand Data'!$C$15="4 NCP",'E3 PLCC'!U54,IF('I8 Demand Data'!$C$15="1 NCP",'E3 PLCC'!U41,'E3 PLCC'!U67))</f>
        <v>0</v>
      </c>
      <c r="W25" s="850">
        <f ca="1">IF('I8 Demand Data'!$C$15="4 NCP",'E3 PLCC'!V54,IF('I8 Demand Data'!$C$15="1 NCP",'E3 PLCC'!V41,'E3 PLCC'!V67))</f>
        <v>0</v>
      </c>
      <c r="X25" s="730"/>
    </row>
    <row r="26" spans="1:24" s="733" customFormat="1" ht="12.75">
      <c r="B26" s="906" t="s">
        <v>416</v>
      </c>
      <c r="C26" s="848">
        <f>SUM(D26:W26)</f>
        <v>22615.87103843721</v>
      </c>
      <c r="D26" s="849">
        <f ca="1">IF('I8 Demand Data'!$C$15="4 NCP",MIN('E3 PLCC'!C28*4,'E3 PLCC'!C48),IF('I8 Demand Data'!$C$15="1 NCP",MIN('E3 PLCC'!C28,'E3 PLCC'!C35),MIN('E3 PLCC'!C28*12,'E3 PLCC'!C61)))</f>
        <v>17350.430829377266</v>
      </c>
      <c r="E26" s="849">
        <f ca="1">IF('I8 Demand Data'!$C$15="4 NCP",MIN('E3 PLCC'!D28*4,'E3 PLCC'!D48),IF('I8 Demand Data'!$C$15="1 NCP",MIN('E3 PLCC'!D28,'E3 PLCC'!D35),MIN('E3 PLCC'!D28*12,'E3 PLCC'!D61)))</f>
        <v>2114.6281833616299</v>
      </c>
      <c r="F26" s="849">
        <f ca="1">IF('I8 Demand Data'!$C$15="4 NCP",MIN('E3 PLCC'!E28*4,'E3 PLCC'!E48),IF('I8 Demand Data'!$C$15="1 NCP",MIN('E3 PLCC'!E28,'E3 PLCC'!E35),MIN('E3 PLCC'!E28*12,'E3 PLCC'!E61)))</f>
        <v>203.80377358490566</v>
      </c>
      <c r="G26" s="849">
        <f ca="1">IF('I8 Demand Data'!$C$15="4 NCP",MIN('E3 PLCC'!F28*4,'E3 PLCC'!F48),IF('I8 Demand Data'!$C$15="1 NCP",MIN('E3 PLCC'!F28,'E3 PLCC'!F35),MIN('E3 PLCC'!F28*12,'E3 PLCC'!F61)))</f>
        <v>0</v>
      </c>
      <c r="H26" s="849">
        <f ca="1">IF('I8 Demand Data'!$C$15="4 NCP",MIN('E3 PLCC'!G28*4,'E3 PLCC'!G48),IF('I8 Demand Data'!$C$15="1 NCP",MIN('E3 PLCC'!G28,'E3 PLCC'!G35),MIN('E3 PLCC'!G28*12,'E3 PLCC'!G61)))</f>
        <v>0</v>
      </c>
      <c r="I26" s="849">
        <f ca="1">IF('I8 Demand Data'!$C$15="4 NCP",MIN('E3 PLCC'!H28*4,'E3 PLCC'!H48),IF('I8 Demand Data'!$C$15="1 NCP",MIN('E3 PLCC'!H28,'E3 PLCC'!H35),MIN('E3 PLCC'!H28*12,'E3 PLCC'!H61)))</f>
        <v>0</v>
      </c>
      <c r="J26" s="849">
        <f ca="1">IF('I8 Demand Data'!$C$15="4 NCP",MIN('E3 PLCC'!I28*4,'E3 PLCC'!I48),IF('I8 Demand Data'!$C$15="1 NCP",MIN('E3 PLCC'!I28,'E3 PLCC'!I35),MIN('E3 PLCC'!I28*12,'E3 PLCC'!I61)))</f>
        <v>2400.6368763237888</v>
      </c>
      <c r="K26" s="849">
        <f ca="1">IF('I8 Demand Data'!$C$15="4 NCP",MIN('E3 PLCC'!J28*4,'E3 PLCC'!J48),IF('I8 Demand Data'!$C$15="1 NCP",MIN('E3 PLCC'!J28,'E3 PLCC'!J35),MIN('E3 PLCC'!J28*12,'E3 PLCC'!J61)))</f>
        <v>304.7713757896193</v>
      </c>
      <c r="L26" s="849">
        <f ca="1">IF('I8 Demand Data'!$C$15="4 NCP",MIN('E3 PLCC'!K28*4,'E3 PLCC'!K48),IF('I8 Demand Data'!$C$15="1 NCP",MIN('E3 PLCC'!K28,'E3 PLCC'!K35),MIN('E3 PLCC'!K28*12,'E3 PLCC'!K61)))</f>
        <v>241.6</v>
      </c>
      <c r="M26" s="849">
        <f ca="1">IF('I8 Demand Data'!$C$15="4 NCP",MIN('E3 PLCC'!L28*4,'E3 PLCC'!L48),IF('I8 Demand Data'!$C$15="1 NCP",MIN('E3 PLCC'!L28,'E3 PLCC'!L35),MIN('E3 PLCC'!L28*12,'E3 PLCC'!L61)))</f>
        <v>0</v>
      </c>
      <c r="N26" s="849">
        <f ca="1">IF('I8 Demand Data'!$C$15="4 NCP",MIN('E3 PLCC'!M28*4,'E3 PLCC'!M48),IF('I8 Demand Data'!$C$15="1 NCP",MIN('E3 PLCC'!M28,'E3 PLCC'!M35),MIN('E3 PLCC'!M28*12,'E3 PLCC'!M61)))</f>
        <v>0</v>
      </c>
      <c r="O26" s="849">
        <f ca="1">IF('I8 Demand Data'!$C$15="4 NCP",MIN('E3 PLCC'!N28*4,'E3 PLCC'!N48),IF('I8 Demand Data'!$C$15="1 NCP",MIN('E3 PLCC'!N28,'E3 PLCC'!N35),MIN('E3 PLCC'!N28*12,'E3 PLCC'!N61)))</f>
        <v>0</v>
      </c>
      <c r="P26" s="849">
        <f ca="1">IF('I8 Demand Data'!$C$15="4 NCP",MIN('E3 PLCC'!O28*4,'E3 PLCC'!O48),IF('I8 Demand Data'!$C$15="1 NCP",MIN('E3 PLCC'!O28,'E3 PLCC'!O35),MIN('E3 PLCC'!O28*12,'E3 PLCC'!O61)))</f>
        <v>0</v>
      </c>
      <c r="Q26" s="849">
        <f ca="1">IF('I8 Demand Data'!$C$15="4 NCP",MIN('E3 PLCC'!P28*4,'E3 PLCC'!P48),IF('I8 Demand Data'!$C$15="1 NCP",MIN('E3 PLCC'!P28,'E3 PLCC'!P35),MIN('E3 PLCC'!P28*12,'E3 PLCC'!P61)))</f>
        <v>0</v>
      </c>
      <c r="R26" s="849">
        <f ca="1">IF('I8 Demand Data'!$C$15="4 NCP",MIN('E3 PLCC'!Q28*4,'E3 PLCC'!Q48),IF('I8 Demand Data'!$C$15="1 NCP",MIN('E3 PLCC'!Q28,'E3 PLCC'!Q35),MIN('E3 PLCC'!Q28*12,'E3 PLCC'!Q61)))</f>
        <v>0</v>
      </c>
      <c r="S26" s="849">
        <f ca="1">IF('I8 Demand Data'!$C$15="4 NCP",MIN('E3 PLCC'!R28*4,'E3 PLCC'!R48),IF('I8 Demand Data'!$C$15="1 NCP",MIN('E3 PLCC'!R28,'E3 PLCC'!R35),MIN('E3 PLCC'!R28*12,'E3 PLCC'!R61)))</f>
        <v>0</v>
      </c>
      <c r="T26" s="849">
        <f ca="1">IF('I8 Demand Data'!$C$15="4 NCP",MIN('E3 PLCC'!S28*4,'E3 PLCC'!S48),IF('I8 Demand Data'!$C$15="1 NCP",MIN('E3 PLCC'!S28,'E3 PLCC'!S35),MIN('E3 PLCC'!S28*12,'E3 PLCC'!S61)))</f>
        <v>0</v>
      </c>
      <c r="U26" s="849">
        <f ca="1">IF('I8 Demand Data'!$C$15="4 NCP",MIN('E3 PLCC'!T28*4,'E3 PLCC'!T48),IF('I8 Demand Data'!$C$15="1 NCP",MIN('E3 PLCC'!T28,'E3 PLCC'!T35),MIN('E3 PLCC'!T28*12,'E3 PLCC'!T61)))</f>
        <v>0</v>
      </c>
      <c r="V26" s="849">
        <f ca="1">IF('I8 Demand Data'!$C$15="4 NCP",MIN('E3 PLCC'!U28*4,'E3 PLCC'!U48),IF('I8 Demand Data'!$C$15="1 NCP",MIN('E3 PLCC'!U28,'E3 PLCC'!U35),MIN('E3 PLCC'!U28*12,'E3 PLCC'!U61)))</f>
        <v>0</v>
      </c>
      <c r="W26" s="850">
        <f ca="1">IF('I8 Demand Data'!$C$15="4 NCP",MIN('E3 PLCC'!V28*4,'E3 PLCC'!V48),IF('I8 Demand Data'!$C$15="1 NCP",MIN('E3 PLCC'!V28,'E3 PLCC'!V35),MIN('E3 PLCC'!V28*12,'E3 PLCC'!V61)))</f>
        <v>0</v>
      </c>
      <c r="X26" s="730"/>
    </row>
    <row r="27" spans="1:24" s="851" customFormat="1" ht="12.75">
      <c r="B27" s="906" t="s">
        <v>417</v>
      </c>
      <c r="C27" s="852">
        <f>SUM(D27:W27)</f>
        <v>50598.635832682783</v>
      </c>
      <c r="D27" s="853">
        <f>IF(ISERROR(D23/D25),0,D23/D25*D26)</f>
        <v>44091.366280656017</v>
      </c>
      <c r="E27" s="853">
        <f t="shared" ref="E27:W27" si="5">IF(ISERROR(E23/E25),0,E23/E25*E26)</f>
        <v>5373.9527688302906</v>
      </c>
      <c r="F27" s="853">
        <f t="shared" si="5"/>
        <v>518.09927299759954</v>
      </c>
      <c r="G27" s="853">
        <f t="shared" si="5"/>
        <v>0</v>
      </c>
      <c r="H27" s="853">
        <f t="shared" si="5"/>
        <v>0</v>
      </c>
      <c r="I27" s="853">
        <f t="shared" si="5"/>
        <v>0</v>
      </c>
      <c r="J27" s="853">
        <f t="shared" si="5"/>
        <v>0</v>
      </c>
      <c r="K27" s="853">
        <f t="shared" si="5"/>
        <v>0</v>
      </c>
      <c r="L27" s="853">
        <f t="shared" si="5"/>
        <v>615.2175101988779</v>
      </c>
      <c r="M27" s="853">
        <f t="shared" si="5"/>
        <v>0</v>
      </c>
      <c r="N27" s="853">
        <f t="shared" si="5"/>
        <v>0</v>
      </c>
      <c r="O27" s="853">
        <f t="shared" si="5"/>
        <v>0</v>
      </c>
      <c r="P27" s="853">
        <f t="shared" si="5"/>
        <v>0</v>
      </c>
      <c r="Q27" s="853">
        <f t="shared" si="5"/>
        <v>0</v>
      </c>
      <c r="R27" s="853">
        <f t="shared" si="5"/>
        <v>0</v>
      </c>
      <c r="S27" s="853">
        <f t="shared" si="5"/>
        <v>0</v>
      </c>
      <c r="T27" s="853">
        <f t="shared" si="5"/>
        <v>0</v>
      </c>
      <c r="U27" s="853">
        <f t="shared" si="5"/>
        <v>0</v>
      </c>
      <c r="V27" s="853">
        <f t="shared" si="5"/>
        <v>0</v>
      </c>
      <c r="W27" s="854">
        <f t="shared" si="5"/>
        <v>0</v>
      </c>
      <c r="X27" s="855"/>
    </row>
    <row r="28" spans="1:24" s="733" customFormat="1" ht="12.75">
      <c r="B28" s="906"/>
      <c r="C28" s="848"/>
      <c r="D28" s="849"/>
      <c r="E28" s="849"/>
      <c r="F28" s="849"/>
      <c r="G28" s="849"/>
      <c r="H28" s="849"/>
      <c r="I28" s="849"/>
      <c r="J28" s="849"/>
      <c r="K28" s="849"/>
      <c r="L28" s="849"/>
      <c r="M28" s="849"/>
      <c r="N28" s="849"/>
      <c r="O28" s="849"/>
      <c r="P28" s="849"/>
      <c r="Q28" s="849"/>
      <c r="R28" s="849"/>
      <c r="S28" s="849"/>
      <c r="T28" s="849"/>
      <c r="U28" s="849"/>
      <c r="V28" s="849"/>
      <c r="W28" s="850"/>
      <c r="X28" s="730"/>
    </row>
    <row r="29" spans="1:24" s="731" customFormat="1" ht="12.75">
      <c r="B29" s="906"/>
      <c r="C29" s="845"/>
      <c r="D29" s="844"/>
      <c r="E29" s="844"/>
      <c r="F29" s="844"/>
      <c r="G29" s="844"/>
      <c r="H29" s="844"/>
      <c r="I29" s="844"/>
      <c r="J29" s="844"/>
      <c r="K29" s="844"/>
      <c r="L29" s="844"/>
      <c r="M29" s="844"/>
      <c r="N29" s="844"/>
      <c r="O29" s="844"/>
      <c r="P29" s="844"/>
      <c r="Q29" s="844"/>
      <c r="R29" s="844"/>
      <c r="S29" s="844"/>
      <c r="T29" s="844"/>
      <c r="U29" s="844"/>
      <c r="V29" s="844"/>
      <c r="W29" s="732"/>
      <c r="X29" s="844"/>
    </row>
    <row r="30" spans="1:24" s="731" customFormat="1" ht="12.75">
      <c r="B30" s="906" t="s">
        <v>1404</v>
      </c>
      <c r="C30" s="845">
        <f>SUM(D30:W30)</f>
        <v>6187500.0000000019</v>
      </c>
      <c r="D30" s="844">
        <f ca="1">SUM('O4 Summary by Class &amp; Accounts'!E60:E73)+SUM('O4 Summary by Class &amp; Accounts'!E74:E76)+SUM('O4 Summary by Class &amp; Accounts'!E77) +SUM('O4 Summary by Class &amp; Accounts'!E79:E80)</f>
        <v>3102988.4534415239</v>
      </c>
      <c r="E30" s="844">
        <f ca="1">SUM('O4 Summary by Class &amp; Accounts'!F60:F73)+SUM('O4 Summary by Class &amp; Accounts'!F74:F76)+SUM('O4 Summary by Class &amp; Accounts'!F77) +SUM('O4 Summary by Class &amp; Accounts'!F79:F80)</f>
        <v>1069113.552006389</v>
      </c>
      <c r="F30" s="844">
        <f ca="1">SUM('O4 Summary by Class &amp; Accounts'!G60:G73)+SUM('O4 Summary by Class &amp; Accounts'!G74:G76)+SUM('O4 Summary by Class &amp; Accounts'!G77) +SUM('O4 Summary by Class &amp; Accounts'!G79:G80)</f>
        <v>1538506.0535560027</v>
      </c>
      <c r="G30" s="844">
        <f ca="1">SUM('O4 Summary by Class &amp; Accounts'!H60:H73)+SUM('O4 Summary by Class &amp; Accounts'!H74:H76)+SUM('O4 Summary by Class &amp; Accounts'!H77) +SUM('O4 Summary by Class &amp; Accounts'!H79:H80)</f>
        <v>0</v>
      </c>
      <c r="H30" s="844">
        <f ca="1">SUM('O4 Summary by Class &amp; Accounts'!I60:I73)+SUM('O4 Summary by Class &amp; Accounts'!I74:I76)+SUM('O4 Summary by Class &amp; Accounts'!I77) +SUM('O4 Summary by Class &amp; Accounts'!I79:I80)</f>
        <v>0</v>
      </c>
      <c r="I30" s="844">
        <f ca="1">SUM('O4 Summary by Class &amp; Accounts'!J60:J73)+SUM('O4 Summary by Class &amp; Accounts'!J74:J76)+SUM('O4 Summary by Class &amp; Accounts'!J77) +SUM('O4 Summary by Class &amp; Accounts'!J79:J80)</f>
        <v>0</v>
      </c>
      <c r="J30" s="844">
        <f ca="1">SUM('O4 Summary by Class &amp; Accounts'!K60:K73)+SUM('O4 Summary by Class &amp; Accounts'!K74:K76)+SUM('O4 Summary by Class &amp; Accounts'!K77) +SUM('O4 Summary by Class &amp; Accounts'!K79:K80)</f>
        <v>431688.30125445116</v>
      </c>
      <c r="K30" s="844">
        <f ca="1">SUM('O4 Summary by Class &amp; Accounts'!L60:L73)+SUM('O4 Summary by Class &amp; Accounts'!L74:L76)+SUM('O4 Summary by Class &amp; Accounts'!L77) +SUM('O4 Summary by Class &amp; Accounts'!L79:L80)</f>
        <v>23687.01637275696</v>
      </c>
      <c r="L30" s="844">
        <f ca="1">SUM('O4 Summary by Class &amp; Accounts'!M60:M73)+SUM('O4 Summary by Class &amp; Accounts'!M74:M76)+SUM('O4 Summary by Class &amp; Accounts'!M77) +SUM('O4 Summary by Class &amp; Accounts'!M79:M80)</f>
        <v>21516.623368877688</v>
      </c>
      <c r="M30" s="844">
        <f ca="1">SUM('O4 Summary by Class &amp; Accounts'!N60:N73)+SUM('O4 Summary by Class &amp; Accounts'!N74:N76)+SUM('O4 Summary by Class &amp; Accounts'!N77) +SUM('O4 Summary by Class &amp; Accounts'!N79:N80)</f>
        <v>0</v>
      </c>
      <c r="N30" s="844">
        <f ca="1">SUM('O4 Summary by Class &amp; Accounts'!O60:O73)+SUM('O4 Summary by Class &amp; Accounts'!O74:O76)+SUM('O4 Summary by Class &amp; Accounts'!O77) +SUM('O4 Summary by Class &amp; Accounts'!O79:O80)</f>
        <v>0</v>
      </c>
      <c r="O30" s="844">
        <f ca="1">SUM('O4 Summary by Class &amp; Accounts'!P60:P73)+SUM('O4 Summary by Class &amp; Accounts'!P74:P76)+SUM('O4 Summary by Class &amp; Accounts'!P77) +SUM('O4 Summary by Class &amp; Accounts'!P79:P80)</f>
        <v>0</v>
      </c>
      <c r="P30" s="844">
        <f ca="1">SUM('O4 Summary by Class &amp; Accounts'!Q60:Q73)+SUM('O4 Summary by Class &amp; Accounts'!Q74:Q76)+SUM('O4 Summary by Class &amp; Accounts'!Q77) +SUM('O4 Summary by Class &amp; Accounts'!Q79:Q80)</f>
        <v>0</v>
      </c>
      <c r="Q30" s="844">
        <f ca="1">SUM('O4 Summary by Class &amp; Accounts'!R60:R73)+SUM('O4 Summary by Class &amp; Accounts'!R74:R76)+SUM('O4 Summary by Class &amp; Accounts'!R77) +SUM('O4 Summary by Class &amp; Accounts'!R79:R80)</f>
        <v>0</v>
      </c>
      <c r="R30" s="844">
        <f ca="1">SUM('O4 Summary by Class &amp; Accounts'!S60:S73)+SUM('O4 Summary by Class &amp; Accounts'!S74:S76)+SUM('O4 Summary by Class &amp; Accounts'!S77) +SUM('O4 Summary by Class &amp; Accounts'!S79:S80)</f>
        <v>0</v>
      </c>
      <c r="S30" s="844">
        <f ca="1">SUM('O4 Summary by Class &amp; Accounts'!T60:T73)+SUM('O4 Summary by Class &amp; Accounts'!T74:T76)+SUM('O4 Summary by Class &amp; Accounts'!T77) +SUM('O4 Summary by Class &amp; Accounts'!T79:T80)</f>
        <v>0</v>
      </c>
      <c r="T30" s="844">
        <f ca="1">SUM('O4 Summary by Class &amp; Accounts'!U60:U73)+SUM('O4 Summary by Class &amp; Accounts'!U74:U76)+SUM('O4 Summary by Class &amp; Accounts'!U77) +SUM('O4 Summary by Class &amp; Accounts'!U79:U80)</f>
        <v>0</v>
      </c>
      <c r="U30" s="844">
        <f ca="1">SUM('O4 Summary by Class &amp; Accounts'!V60:V73)+SUM('O4 Summary by Class &amp; Accounts'!V74:V76)+SUM('O4 Summary by Class &amp; Accounts'!V77) +SUM('O4 Summary by Class &amp; Accounts'!V79:V80)</f>
        <v>0</v>
      </c>
      <c r="V30" s="844">
        <f ca="1">SUM('O4 Summary by Class &amp; Accounts'!W60:W73)+SUM('O4 Summary by Class &amp; Accounts'!W74:W76)+SUM('O4 Summary by Class &amp; Accounts'!W77) +SUM('O4 Summary by Class &amp; Accounts'!W79:W80)</f>
        <v>0</v>
      </c>
      <c r="W30" s="732">
        <f ca="1">SUM('O4 Summary by Class &amp; Accounts'!X60:X73)+SUM('O4 Summary by Class &amp; Accounts'!X74:X76)+SUM('O4 Summary by Class &amp; Accounts'!X77) +SUM('O4 Summary by Class &amp; Accounts'!X79:X80)</f>
        <v>0</v>
      </c>
      <c r="X30" s="844"/>
    </row>
    <row r="31" spans="1:24" s="731" customFormat="1" ht="12.75">
      <c r="B31" s="906" t="s">
        <v>1405</v>
      </c>
      <c r="C31" s="845">
        <f>SUM(D31:W31)</f>
        <v>-4222000</v>
      </c>
      <c r="D31" s="844">
        <f ca="1">'O7 Amortization'!AW80+'O7 Amortization'!AW150+'O7 Amortization'!AW220+'O7 Amortization'!AW290</f>
        <v>-2117303.7980493112</v>
      </c>
      <c r="E31" s="844">
        <f ca="1">'O7 Amortization'!AX80+'O7 Amortization'!AX150+'O7 Amortization'!AX220+'O7 Amortization'!AX290</f>
        <v>-729502.61277914722</v>
      </c>
      <c r="F31" s="844">
        <f ca="1">'O7 Amortization'!AY80+'O7 Amortization'!AY150+'O7 Amortization'!AY220+'O7 Amortization'!AY290</f>
        <v>-1049789.5043415665</v>
      </c>
      <c r="G31" s="844">
        <f ca="1">'O7 Amortization'!AZ80+'O7 Amortization'!AZ150+'O7 Amortization'!AZ220+'O7 Amortization'!AZ290</f>
        <v>0</v>
      </c>
      <c r="H31" s="844">
        <f ca="1">'O7 Amortization'!BA80+'O7 Amortization'!BA150+'O7 Amortization'!BA220+'O7 Amortization'!BA290</f>
        <v>0</v>
      </c>
      <c r="I31" s="844">
        <f ca="1">'O7 Amortization'!BB80+'O7 Amortization'!BB150+'O7 Amortization'!BB220+'O7 Amortization'!BB290</f>
        <v>0</v>
      </c>
      <c r="J31" s="844">
        <f ca="1">'O7 Amortization'!BC80+'O7 Amortization'!BC150+'O7 Amortization'!BC220+'O7 Amortization'!BC290</f>
        <v>-294559.67804384528</v>
      </c>
      <c r="K31" s="844">
        <f ca="1">'O7 Amortization'!BD80+'O7 Amortization'!BD150+'O7 Amortization'!BD220+'O7 Amortization'!BD290</f>
        <v>-16162.680101136142</v>
      </c>
      <c r="L31" s="844">
        <f ca="1">'O7 Amortization'!BE80+'O7 Amortization'!BE150+'O7 Amortization'!BE220+'O7 Amortization'!BE290</f>
        <v>-14681.726684994197</v>
      </c>
      <c r="M31" s="844">
        <f ca="1">'O7 Amortization'!BF80+'O7 Amortization'!BF150+'O7 Amortization'!BF220+'O7 Amortization'!BF290</f>
        <v>0</v>
      </c>
      <c r="N31" s="844">
        <f ca="1">'O7 Amortization'!BG80+'O7 Amortization'!BG150+'O7 Amortization'!BG220+'O7 Amortization'!BG290</f>
        <v>0</v>
      </c>
      <c r="O31" s="844">
        <f ca="1">'O7 Amortization'!BH80+'O7 Amortization'!BH150+'O7 Amortization'!BH220+'O7 Amortization'!BH290</f>
        <v>0</v>
      </c>
      <c r="P31" s="844">
        <f ca="1">'O7 Amortization'!BI80+'O7 Amortization'!BI150+'O7 Amortization'!BI220+'O7 Amortization'!BI290</f>
        <v>0</v>
      </c>
      <c r="Q31" s="844">
        <f ca="1">'O7 Amortization'!BJ80+'O7 Amortization'!BJ150+'O7 Amortization'!BJ220+'O7 Amortization'!BJ290</f>
        <v>0</v>
      </c>
      <c r="R31" s="844">
        <f ca="1">'O7 Amortization'!BK80+'O7 Amortization'!BK150+'O7 Amortization'!BK220+'O7 Amortization'!BK290</f>
        <v>0</v>
      </c>
      <c r="S31" s="844">
        <f ca="1">'O7 Amortization'!BL80+'O7 Amortization'!BL150+'O7 Amortization'!BL220+'O7 Amortization'!BL290</f>
        <v>0</v>
      </c>
      <c r="T31" s="844">
        <f ca="1">'O7 Amortization'!BM80+'O7 Amortization'!BM150+'O7 Amortization'!BM220+'O7 Amortization'!BM290</f>
        <v>0</v>
      </c>
      <c r="U31" s="844">
        <f ca="1">'O7 Amortization'!BN80+'O7 Amortization'!BN150+'O7 Amortization'!BN220+'O7 Amortization'!BN290</f>
        <v>0</v>
      </c>
      <c r="V31" s="844">
        <f ca="1">'O7 Amortization'!BO80+'O7 Amortization'!BO150+'O7 Amortization'!BO220+'O7 Amortization'!BO290</f>
        <v>0</v>
      </c>
      <c r="W31" s="732">
        <f ca="1">'O7 Amortization'!BP80+'O7 Amortization'!BP150+'O7 Amortization'!BP220+'O7 Amortization'!BP290</f>
        <v>0</v>
      </c>
      <c r="X31" s="844"/>
    </row>
    <row r="32" spans="1:24" s="731" customFormat="1" ht="12.75">
      <c r="B32" s="906" t="s">
        <v>1406</v>
      </c>
      <c r="C32" s="845">
        <f>SUM(D32:W32)</f>
        <v>1965500.0000000009</v>
      </c>
      <c r="D32" s="844">
        <f t="shared" ref="D32:W32" si="6">D30+D31</f>
        <v>985684.65539221279</v>
      </c>
      <c r="E32" s="844">
        <f t="shared" si="6"/>
        <v>339610.93922724179</v>
      </c>
      <c r="F32" s="844">
        <f t="shared" si="6"/>
        <v>488716.54921443621</v>
      </c>
      <c r="G32" s="844">
        <f t="shared" si="6"/>
        <v>0</v>
      </c>
      <c r="H32" s="844">
        <f t="shared" si="6"/>
        <v>0</v>
      </c>
      <c r="I32" s="844">
        <f t="shared" si="6"/>
        <v>0</v>
      </c>
      <c r="J32" s="844">
        <f t="shared" si="6"/>
        <v>137128.62321060587</v>
      </c>
      <c r="K32" s="844">
        <f t="shared" si="6"/>
        <v>7524.3362716208176</v>
      </c>
      <c r="L32" s="844">
        <f t="shared" si="6"/>
        <v>6834.8966838834913</v>
      </c>
      <c r="M32" s="844">
        <f t="shared" si="6"/>
        <v>0</v>
      </c>
      <c r="N32" s="844">
        <f t="shared" si="6"/>
        <v>0</v>
      </c>
      <c r="O32" s="844">
        <f t="shared" si="6"/>
        <v>0</v>
      </c>
      <c r="P32" s="844">
        <f t="shared" si="6"/>
        <v>0</v>
      </c>
      <c r="Q32" s="844">
        <f t="shared" si="6"/>
        <v>0</v>
      </c>
      <c r="R32" s="844">
        <f t="shared" si="6"/>
        <v>0</v>
      </c>
      <c r="S32" s="844">
        <f t="shared" si="6"/>
        <v>0</v>
      </c>
      <c r="T32" s="844">
        <f t="shared" si="6"/>
        <v>0</v>
      </c>
      <c r="U32" s="844">
        <f t="shared" si="6"/>
        <v>0</v>
      </c>
      <c r="V32" s="844">
        <f t="shared" si="6"/>
        <v>0</v>
      </c>
      <c r="W32" s="732">
        <f t="shared" si="6"/>
        <v>0</v>
      </c>
      <c r="X32" s="844"/>
    </row>
    <row r="33" spans="2:24" s="731" customFormat="1" ht="12.75">
      <c r="B33" s="906"/>
      <c r="C33" s="845"/>
      <c r="D33" s="844"/>
      <c r="E33" s="844"/>
      <c r="F33" s="844"/>
      <c r="G33" s="844"/>
      <c r="H33" s="844"/>
      <c r="I33" s="844"/>
      <c r="J33" s="844"/>
      <c r="K33" s="844"/>
      <c r="L33" s="844"/>
      <c r="M33" s="844"/>
      <c r="N33" s="844"/>
      <c r="O33" s="844"/>
      <c r="P33" s="844"/>
      <c r="Q33" s="844"/>
      <c r="R33" s="844"/>
      <c r="S33" s="844"/>
      <c r="T33" s="844"/>
      <c r="U33" s="844"/>
      <c r="V33" s="844"/>
      <c r="W33" s="732"/>
      <c r="X33" s="844"/>
    </row>
    <row r="34" spans="2:24" s="731" customFormat="1" ht="12.75">
      <c r="B34" s="906" t="s">
        <v>1407</v>
      </c>
      <c r="C34" s="845">
        <f>SUM(D34:W34)</f>
        <v>320000.00000000006</v>
      </c>
      <c r="D34" s="844">
        <f ca="1">'O7 Amortization'!AW364+'O7 Amortization'!AW436+'O7 Amortization'!AW509+'O7 Amortization'!AW582</f>
        <v>160477.78668303633</v>
      </c>
      <c r="E34" s="844">
        <f ca="1">'O7 Amortization'!AX364+'O7 Amortization'!AX436+'O7 Amortization'!AX509+'O7 Amortization'!AX582</f>
        <v>55291.529154269818</v>
      </c>
      <c r="F34" s="844">
        <f ca="1">'O7 Amortization'!AY364+'O7 Amortization'!AY436+'O7 Amortization'!AY509+'O7 Amortization'!AY582</f>
        <v>79567.181759663959</v>
      </c>
      <c r="G34" s="844">
        <f ca="1">'O7 Amortization'!AZ364+'O7 Amortization'!AZ436+'O7 Amortization'!AZ509+'O7 Amortization'!AZ582</f>
        <v>0</v>
      </c>
      <c r="H34" s="844">
        <f ca="1">'O7 Amortization'!BA364+'O7 Amortization'!BA436+'O7 Amortization'!BA509+'O7 Amortization'!BA582</f>
        <v>0</v>
      </c>
      <c r="I34" s="844">
        <f ca="1">'O7 Amortization'!BB364+'O7 Amortization'!BB436+'O7 Amortization'!BB509+'O7 Amortization'!BB582</f>
        <v>0</v>
      </c>
      <c r="J34" s="844">
        <f ca="1">'O7 Amortization'!BC364+'O7 Amortization'!BC436+'O7 Amortization'!BC509+'O7 Amortization'!BC582</f>
        <v>22325.698004270605</v>
      </c>
      <c r="K34" s="844">
        <f ca="1">'O7 Amortization'!BD364+'O7 Amortization'!BD436+'O7 Amortization'!BD509+'O7 Amortization'!BD582</f>
        <v>1225.0254932173298</v>
      </c>
      <c r="L34" s="844">
        <f ca="1">'O7 Amortization'!BE364+'O7 Amortization'!BE436+'O7 Amortization'!BE509+'O7 Amortization'!BE582</f>
        <v>1112.7789055419571</v>
      </c>
      <c r="M34" s="844">
        <f ca="1">'O7 Amortization'!BF364+'O7 Amortization'!BF436+'O7 Amortization'!BF509+'O7 Amortization'!BF582</f>
        <v>0</v>
      </c>
      <c r="N34" s="844">
        <f ca="1">'O7 Amortization'!BG364+'O7 Amortization'!BG436+'O7 Amortization'!BG509+'O7 Amortization'!BG582</f>
        <v>0</v>
      </c>
      <c r="O34" s="844">
        <f ca="1">'O7 Amortization'!BH364+'O7 Amortization'!BH436+'O7 Amortization'!BH509+'O7 Amortization'!BH582</f>
        <v>0</v>
      </c>
      <c r="P34" s="844">
        <f ca="1">'O7 Amortization'!BI364+'O7 Amortization'!BI436+'O7 Amortization'!BI509+'O7 Amortization'!BI582</f>
        <v>0</v>
      </c>
      <c r="Q34" s="844">
        <f ca="1">'O7 Amortization'!BJ364+'O7 Amortization'!BJ436+'O7 Amortization'!BJ509+'O7 Amortization'!BJ582</f>
        <v>0</v>
      </c>
      <c r="R34" s="844">
        <f ca="1">'O7 Amortization'!BK364+'O7 Amortization'!BK436+'O7 Amortization'!BK509+'O7 Amortization'!BK582</f>
        <v>0</v>
      </c>
      <c r="S34" s="844">
        <f ca="1">'O7 Amortization'!BL364+'O7 Amortization'!BL436+'O7 Amortization'!BL509+'O7 Amortization'!BL582</f>
        <v>0</v>
      </c>
      <c r="T34" s="844">
        <f ca="1">'O7 Amortization'!BM364+'O7 Amortization'!BM436+'O7 Amortization'!BM509+'O7 Amortization'!BM582</f>
        <v>0</v>
      </c>
      <c r="U34" s="844">
        <f ca="1">'O7 Amortization'!BN364+'O7 Amortization'!BN436+'O7 Amortization'!BN509+'O7 Amortization'!BN582</f>
        <v>0</v>
      </c>
      <c r="V34" s="844">
        <f ca="1">'O7 Amortization'!BO364+'O7 Amortization'!BO436+'O7 Amortization'!BO509+'O7 Amortization'!BO582</f>
        <v>0</v>
      </c>
      <c r="W34" s="732">
        <f ca="1">'O7 Amortization'!BP364+'O7 Amortization'!BP436+'O7 Amortization'!BP509+'O7 Amortization'!BP582</f>
        <v>0</v>
      </c>
      <c r="X34" s="844"/>
    </row>
    <row r="35" spans="2:24" s="731" customFormat="1" ht="12.75">
      <c r="B35" s="906"/>
      <c r="C35" s="845"/>
      <c r="D35" s="844"/>
      <c r="E35" s="844"/>
      <c r="F35" s="844"/>
      <c r="G35" s="844"/>
      <c r="H35" s="844"/>
      <c r="I35" s="844"/>
      <c r="J35" s="844"/>
      <c r="K35" s="844"/>
      <c r="L35" s="844"/>
      <c r="M35" s="844"/>
      <c r="N35" s="844"/>
      <c r="O35" s="844"/>
      <c r="P35" s="844"/>
      <c r="Q35" s="844"/>
      <c r="R35" s="844"/>
      <c r="S35" s="844"/>
      <c r="T35" s="844"/>
      <c r="U35" s="844"/>
      <c r="V35" s="844"/>
      <c r="W35" s="732"/>
      <c r="X35" s="844"/>
    </row>
    <row r="36" spans="2:24" s="731" customFormat="1" ht="12.75">
      <c r="B36" s="992" t="s">
        <v>806</v>
      </c>
      <c r="C36" s="993">
        <f>SUM(D36:W36)</f>
        <v>14566000.000000002</v>
      </c>
      <c r="D36" s="994">
        <f ca="1">IF(ISERROR('O6 Source Data for E2'!D99), "-", 'O6 Source Data for E2'!D99)</f>
        <v>7283873.7301665284</v>
      </c>
      <c r="E36" s="994">
        <f ca="1">IF(ISERROR('O6 Source Data for E2'!E99), "-", 'O6 Source Data for E2'!E99)</f>
        <v>2526184.8549030013</v>
      </c>
      <c r="F36" s="994">
        <f ca="1">IF(ISERROR('O6 Source Data for E2'!F99), "-", 'O6 Source Data for E2'!F99)</f>
        <v>3661474.7622111887</v>
      </c>
      <c r="G36" s="994">
        <f ca="1">IF(ISERROR('O6 Source Data for E2'!G99), "-", 'O6 Source Data for E2'!G99)</f>
        <v>0</v>
      </c>
      <c r="H36" s="994">
        <f ca="1">IF(ISERROR('O6 Source Data for E2'!H99), "-", 'O6 Source Data for E2'!H99)</f>
        <v>0</v>
      </c>
      <c r="I36" s="994">
        <f ca="1">IF(ISERROR('O6 Source Data for E2'!I99), "-", 'O6 Source Data for E2'!I99)</f>
        <v>0</v>
      </c>
      <c r="J36" s="994">
        <f ca="1">IF(ISERROR('O6 Source Data for E2'!J99), "-", 'O6 Source Data for E2'!J99)</f>
        <v>990465.02123905695</v>
      </c>
      <c r="K36" s="994">
        <f ca="1">IF(ISERROR('O6 Source Data for E2'!K99), "-", 'O6 Source Data for E2'!K99)</f>
        <v>54349.199996331881</v>
      </c>
      <c r="L36" s="994">
        <f ca="1">IF(ISERROR('O6 Source Data for E2'!L99), "-", 'O6 Source Data for E2'!L99)</f>
        <v>49652.431483893684</v>
      </c>
      <c r="M36" s="994">
        <f ca="1">IF(ISERROR('O6 Source Data for E2'!M99), "-", 'O6 Source Data for E2'!M99)</f>
        <v>0</v>
      </c>
      <c r="N36" s="994">
        <f ca="1">IF(ISERROR('O6 Source Data for E2'!N99), "-", 'O6 Source Data for E2'!N99)</f>
        <v>0</v>
      </c>
      <c r="O36" s="994">
        <f ca="1">IF(ISERROR('O6 Source Data for E2'!O99), "-", 'O6 Source Data for E2'!O99)</f>
        <v>0</v>
      </c>
      <c r="P36" s="994">
        <f ca="1">IF(ISERROR('O6 Source Data for E2'!P99), "-", 'O6 Source Data for E2'!P99)</f>
        <v>0</v>
      </c>
      <c r="Q36" s="994">
        <f ca="1">IF(ISERROR('O6 Source Data for E2'!Q99), "-", 'O6 Source Data for E2'!Q99)</f>
        <v>0</v>
      </c>
      <c r="R36" s="994">
        <f ca="1">IF(ISERROR('O6 Source Data for E2'!R99), "-", 'O6 Source Data for E2'!R99)</f>
        <v>0</v>
      </c>
      <c r="S36" s="994">
        <f ca="1">IF(ISERROR('O6 Source Data for E2'!S99), "-", 'O6 Source Data for E2'!S99)</f>
        <v>0</v>
      </c>
      <c r="T36" s="994">
        <f ca="1">IF(ISERROR('O6 Source Data for E2'!T99), "-", 'O6 Source Data for E2'!T99)</f>
        <v>0</v>
      </c>
      <c r="U36" s="994">
        <f ca="1">IF(ISERROR('O6 Source Data for E2'!U99), "-", 'O6 Source Data for E2'!U99)</f>
        <v>0</v>
      </c>
      <c r="V36" s="994">
        <f ca="1">IF(ISERROR('O6 Source Data for E2'!V99), "-", 'O6 Source Data for E2'!V99)</f>
        <v>0</v>
      </c>
      <c r="W36" s="995">
        <f ca="1">IF(ISERROR('O6 Source Data for E2'!W99), "-", 'O6 Source Data for E2'!W99)</f>
        <v>0</v>
      </c>
      <c r="X36" s="844"/>
    </row>
    <row r="37" spans="2:24" s="731" customFormat="1" ht="12.75">
      <c r="B37" s="906"/>
      <c r="C37" s="845"/>
      <c r="D37" s="844"/>
      <c r="E37" s="844"/>
      <c r="F37" s="844"/>
      <c r="G37" s="844"/>
      <c r="H37" s="844"/>
      <c r="I37" s="844"/>
      <c r="J37" s="844"/>
      <c r="K37" s="844"/>
      <c r="L37" s="844"/>
      <c r="M37" s="844"/>
      <c r="N37" s="844"/>
      <c r="O37" s="844"/>
      <c r="P37" s="844"/>
      <c r="Q37" s="844"/>
      <c r="R37" s="844"/>
      <c r="S37" s="844"/>
      <c r="T37" s="844"/>
      <c r="U37" s="844"/>
      <c r="V37" s="844"/>
      <c r="W37" s="732"/>
      <c r="X37" s="844"/>
    </row>
    <row r="38" spans="2:24" s="731" customFormat="1" ht="12.75">
      <c r="B38" s="1006" t="s">
        <v>1413</v>
      </c>
      <c r="C38" s="966">
        <f>SUM(D38:W38)</f>
        <v>1481999.9999999993</v>
      </c>
      <c r="D38" s="967">
        <f ca="1">SUM('O4 Summary by Class &amp; Accounts'!E166:E191) + 'O4 Summary by Class &amp; Accounts'!E200+ SUM('O4 Summary by Class &amp; Accounts'!E202:E205)</f>
        <v>884649.13149298111</v>
      </c>
      <c r="E38" s="967">
        <f ca="1">SUM('O4 Summary by Class &amp; Accounts'!F166:F191) + 'O4 Summary by Class &amp; Accounts'!F200+ SUM('O4 Summary by Class &amp; Accounts'!F202:F205)</f>
        <v>251030.97173836073</v>
      </c>
      <c r="F38" s="967">
        <f ca="1">SUM('O4 Summary by Class &amp; Accounts'!G166:G191) + 'O4 Summary by Class &amp; Accounts'!G200+ SUM('O4 Summary by Class &amp; Accounts'!G202:G205)</f>
        <v>273667.45821286028</v>
      </c>
      <c r="G38" s="967">
        <f ca="1">SUM('O4 Summary by Class &amp; Accounts'!H166:H191) + 'O4 Summary by Class &amp; Accounts'!H200+ SUM('O4 Summary by Class &amp; Accounts'!H202:H205)</f>
        <v>0</v>
      </c>
      <c r="H38" s="967">
        <f ca="1">SUM('O4 Summary by Class &amp; Accounts'!I166:I191) + 'O4 Summary by Class &amp; Accounts'!I200+ SUM('O4 Summary by Class &amp; Accounts'!I202:I205)</f>
        <v>0</v>
      </c>
      <c r="I38" s="967">
        <f ca="1">SUM('O4 Summary by Class &amp; Accounts'!J166:J191) + 'O4 Summary by Class &amp; Accounts'!J200+ SUM('O4 Summary by Class &amp; Accounts'!J202:J205)</f>
        <v>0</v>
      </c>
      <c r="J38" s="967">
        <f ca="1">SUM('O4 Summary by Class &amp; Accounts'!K166:K191) + 'O4 Summary by Class &amp; Accounts'!K200+ SUM('O4 Summary by Class &amp; Accounts'!K202:K205)</f>
        <v>64990.088054843349</v>
      </c>
      <c r="K38" s="967">
        <f ca="1">SUM('O4 Summary by Class &amp; Accounts'!L166:L191) + 'O4 Summary by Class &amp; Accounts'!L200+ SUM('O4 Summary by Class &amp; Accounts'!L202:L205)</f>
        <v>4067.6753797464398</v>
      </c>
      <c r="L38" s="967">
        <f ca="1">SUM('O4 Summary by Class &amp; Accounts'!M166:M191) + 'O4 Summary by Class &amp; Accounts'!M200+ SUM('O4 Summary by Class &amp; Accounts'!M202:M205)</f>
        <v>3594.675121207817</v>
      </c>
      <c r="M38" s="967">
        <f ca="1">SUM('O4 Summary by Class &amp; Accounts'!N166:N191) + 'O4 Summary by Class &amp; Accounts'!N200+ SUM('O4 Summary by Class &amp; Accounts'!N202:N205)</f>
        <v>0</v>
      </c>
      <c r="N38" s="967">
        <f ca="1">SUM('O4 Summary by Class &amp; Accounts'!O166:O191) + 'O4 Summary by Class &amp; Accounts'!O200+ SUM('O4 Summary by Class &amp; Accounts'!O202:O205)</f>
        <v>0</v>
      </c>
      <c r="O38" s="967">
        <f ca="1">SUM('O4 Summary by Class &amp; Accounts'!P166:P191) + 'O4 Summary by Class &amp; Accounts'!P200+ SUM('O4 Summary by Class &amp; Accounts'!P202:P205)</f>
        <v>0</v>
      </c>
      <c r="P38" s="967">
        <f ca="1">SUM('O4 Summary by Class &amp; Accounts'!Q166:Q191) + 'O4 Summary by Class &amp; Accounts'!Q200+ SUM('O4 Summary by Class &amp; Accounts'!Q202:Q205)</f>
        <v>0</v>
      </c>
      <c r="Q38" s="967">
        <f ca="1">SUM('O4 Summary by Class &amp; Accounts'!R166:R191) + 'O4 Summary by Class &amp; Accounts'!R200+ SUM('O4 Summary by Class &amp; Accounts'!R202:R205)</f>
        <v>0</v>
      </c>
      <c r="R38" s="967">
        <f ca="1">SUM('O4 Summary by Class &amp; Accounts'!S166:S191) + 'O4 Summary by Class &amp; Accounts'!S200+ SUM('O4 Summary by Class &amp; Accounts'!S202:S205)</f>
        <v>0</v>
      </c>
      <c r="S38" s="967">
        <f ca="1">SUM('O4 Summary by Class &amp; Accounts'!T166:T191) + 'O4 Summary by Class &amp; Accounts'!T200+ SUM('O4 Summary by Class &amp; Accounts'!T202:T205)</f>
        <v>0</v>
      </c>
      <c r="T38" s="967">
        <f ca="1">SUM('O4 Summary by Class &amp; Accounts'!U166:U191) + 'O4 Summary by Class &amp; Accounts'!U200+ SUM('O4 Summary by Class &amp; Accounts'!U202:U205)</f>
        <v>0</v>
      </c>
      <c r="U38" s="967">
        <f ca="1">SUM('O4 Summary by Class &amp; Accounts'!V166:V191) + 'O4 Summary by Class &amp; Accounts'!V200+ SUM('O4 Summary by Class &amp; Accounts'!V202:V205)</f>
        <v>0</v>
      </c>
      <c r="V38" s="967">
        <f ca="1">SUM('O4 Summary by Class &amp; Accounts'!W166:W191) + 'O4 Summary by Class &amp; Accounts'!W200+ SUM('O4 Summary by Class &amp; Accounts'!W202:W205)</f>
        <v>0</v>
      </c>
      <c r="W38" s="968">
        <f ca="1">SUM('O4 Summary by Class &amp; Accounts'!X166:X191) + 'O4 Summary by Class &amp; Accounts'!X200+ SUM('O4 Summary by Class &amp; Accounts'!X202:X205)</f>
        <v>0</v>
      </c>
      <c r="X38" s="844"/>
    </row>
    <row r="39" spans="2:24" s="731" customFormat="1" ht="12.75">
      <c r="B39" s="906"/>
      <c r="C39" s="845"/>
      <c r="D39" s="844"/>
      <c r="E39" s="844"/>
      <c r="F39" s="844"/>
      <c r="G39" s="844"/>
      <c r="H39" s="844"/>
      <c r="I39" s="844"/>
      <c r="J39" s="844"/>
      <c r="K39" s="844"/>
      <c r="L39" s="844"/>
      <c r="M39" s="844"/>
      <c r="N39" s="844"/>
      <c r="O39" s="844"/>
      <c r="P39" s="844"/>
      <c r="Q39" s="844"/>
      <c r="R39" s="844"/>
      <c r="S39" s="844"/>
      <c r="T39" s="844"/>
      <c r="U39" s="844"/>
      <c r="V39" s="844"/>
      <c r="W39" s="732"/>
      <c r="X39" s="844"/>
    </row>
    <row r="40" spans="2:24" s="731" customFormat="1" ht="12.75">
      <c r="B40" s="992" t="s">
        <v>1408</v>
      </c>
      <c r="C40" s="993">
        <f>SUM(D40:W40)</f>
        <v>2864000</v>
      </c>
      <c r="D40" s="996">
        <f ca="1">'O6 Source Data for E2'!D152</f>
        <v>1720633.554236958</v>
      </c>
      <c r="E40" s="996">
        <f ca="1">'O6 Source Data for E2'!E152</f>
        <v>484691.11851880589</v>
      </c>
      <c r="F40" s="996">
        <f ca="1">'O6 Source Data for E2'!F152</f>
        <v>521357.86858739838</v>
      </c>
      <c r="G40" s="996">
        <f ca="1">'O6 Source Data for E2'!G152</f>
        <v>0</v>
      </c>
      <c r="H40" s="996">
        <f ca="1">'O6 Source Data for E2'!H152</f>
        <v>0</v>
      </c>
      <c r="I40" s="996">
        <f ca="1">'O6 Source Data for E2'!I152</f>
        <v>0</v>
      </c>
      <c r="J40" s="996">
        <f ca="1">'O6 Source Data for E2'!J152</f>
        <v>122743.4283201736</v>
      </c>
      <c r="K40" s="996">
        <f ca="1">'O6 Source Data for E2'!K152</f>
        <v>7743.1860549297025</v>
      </c>
      <c r="L40" s="996">
        <f ca="1">'O6 Source Data for E2'!L152</f>
        <v>6830.8442817344221</v>
      </c>
      <c r="M40" s="996">
        <f ca="1">'O6 Source Data for E2'!M152</f>
        <v>0</v>
      </c>
      <c r="N40" s="996">
        <f ca="1">'O6 Source Data for E2'!N152</f>
        <v>0</v>
      </c>
      <c r="O40" s="996">
        <f ca="1">'O6 Source Data for E2'!O152</f>
        <v>0</v>
      </c>
      <c r="P40" s="996">
        <f ca="1">'O6 Source Data for E2'!P152</f>
        <v>0</v>
      </c>
      <c r="Q40" s="996">
        <f ca="1">'O6 Source Data for E2'!Q152</f>
        <v>0</v>
      </c>
      <c r="R40" s="996">
        <f ca="1">'O6 Source Data for E2'!R152</f>
        <v>0</v>
      </c>
      <c r="S40" s="996">
        <f ca="1">'O6 Source Data for E2'!S152</f>
        <v>0</v>
      </c>
      <c r="T40" s="996">
        <f ca="1">'O6 Source Data for E2'!T152</f>
        <v>0</v>
      </c>
      <c r="U40" s="996">
        <f ca="1">'O6 Source Data for E2'!U152</f>
        <v>0</v>
      </c>
      <c r="V40" s="996">
        <f ca="1">'O6 Source Data for E2'!V152</f>
        <v>0</v>
      </c>
      <c r="W40" s="997">
        <f ca="1">'O6 Source Data for E2'!W152</f>
        <v>0</v>
      </c>
      <c r="X40" s="844"/>
    </row>
    <row r="41" spans="2:24" s="731" customFormat="1" ht="12.75">
      <c r="B41" s="906"/>
      <c r="C41" s="845"/>
      <c r="D41" s="844"/>
      <c r="E41" s="844"/>
      <c r="F41" s="844"/>
      <c r="G41" s="844"/>
      <c r="H41" s="844"/>
      <c r="I41" s="844"/>
      <c r="J41" s="844"/>
      <c r="K41" s="844"/>
      <c r="L41" s="844"/>
      <c r="M41" s="844"/>
      <c r="N41" s="844"/>
      <c r="O41" s="844"/>
      <c r="P41" s="844"/>
      <c r="Q41" s="844"/>
      <c r="R41" s="844"/>
      <c r="S41" s="844"/>
      <c r="T41" s="844"/>
      <c r="U41" s="844"/>
      <c r="V41" s="844"/>
      <c r="W41" s="732"/>
      <c r="X41" s="844"/>
    </row>
    <row r="42" spans="2:24" s="731" customFormat="1" ht="19.5" customHeight="1">
      <c r="B42" s="1005" t="s">
        <v>1412</v>
      </c>
      <c r="C42" s="845"/>
      <c r="D42" s="844"/>
      <c r="E42" s="844"/>
      <c r="F42" s="844"/>
      <c r="G42" s="844"/>
      <c r="H42" s="844"/>
      <c r="I42" s="844"/>
      <c r="J42" s="844"/>
      <c r="K42" s="844"/>
      <c r="L42" s="844"/>
      <c r="M42" s="844"/>
      <c r="N42" s="844"/>
      <c r="O42" s="844"/>
      <c r="P42" s="844"/>
      <c r="Q42" s="844"/>
      <c r="R42" s="844"/>
      <c r="S42" s="844"/>
      <c r="T42" s="844"/>
      <c r="U42" s="844"/>
      <c r="V42" s="844"/>
      <c r="W42" s="732"/>
      <c r="X42" s="844"/>
    </row>
    <row r="43" spans="2:24" s="731" customFormat="1" ht="12.75">
      <c r="B43" s="906" t="s">
        <v>1167</v>
      </c>
      <c r="C43" s="845">
        <f>SUM(D43:W43)</f>
        <v>2956449.9999999995</v>
      </c>
      <c r="D43" s="844">
        <f ca="1">'O5 Details by Class &amp; Accounts'!I57</f>
        <v>1464502.5629097533</v>
      </c>
      <c r="E43" s="844">
        <f ca="1">'O5 Details by Class &amp; Accounts'!J57</f>
        <v>699170.37168731133</v>
      </c>
      <c r="F43" s="844">
        <f ca="1">'O5 Details by Class &amp; Accounts'!K57</f>
        <v>790012.63587550307</v>
      </c>
      <c r="G43" s="844">
        <f ca="1">'O5 Details by Class &amp; Accounts'!L57</f>
        <v>0</v>
      </c>
      <c r="H43" s="844">
        <f ca="1">'O5 Details by Class &amp; Accounts'!M57</f>
        <v>0</v>
      </c>
      <c r="I43" s="844">
        <f ca="1">'O5 Details by Class &amp; Accounts'!N57</f>
        <v>0</v>
      </c>
      <c r="J43" s="844">
        <f ca="1">'O5 Details by Class &amp; Accounts'!O57</f>
        <v>0</v>
      </c>
      <c r="K43" s="844">
        <f ca="1">'O5 Details by Class &amp; Accounts'!P57</f>
        <v>0</v>
      </c>
      <c r="L43" s="844">
        <f ca="1">'O5 Details by Class &amp; Accounts'!Q57</f>
        <v>2764.4295274319411</v>
      </c>
      <c r="M43" s="844">
        <f ca="1">'O5 Details by Class &amp; Accounts'!R57</f>
        <v>0</v>
      </c>
      <c r="N43" s="844">
        <f ca="1">'O5 Details by Class &amp; Accounts'!S57</f>
        <v>0</v>
      </c>
      <c r="O43" s="844">
        <f ca="1">'O5 Details by Class &amp; Accounts'!T57</f>
        <v>0</v>
      </c>
      <c r="P43" s="844">
        <f ca="1">'O5 Details by Class &amp; Accounts'!U57</f>
        <v>0</v>
      </c>
      <c r="Q43" s="844">
        <f ca="1">'O5 Details by Class &amp; Accounts'!V57</f>
        <v>0</v>
      </c>
      <c r="R43" s="844">
        <f ca="1">'O5 Details by Class &amp; Accounts'!W57</f>
        <v>0</v>
      </c>
      <c r="S43" s="844">
        <f ca="1">'O5 Details by Class &amp; Accounts'!X57</f>
        <v>0</v>
      </c>
      <c r="T43" s="844">
        <f ca="1">'O5 Details by Class &amp; Accounts'!Y57</f>
        <v>0</v>
      </c>
      <c r="U43" s="844">
        <f ca="1">'O5 Details by Class &amp; Accounts'!Z57</f>
        <v>0</v>
      </c>
      <c r="V43" s="844">
        <f ca="1">'O5 Details by Class &amp; Accounts'!AA57</f>
        <v>0</v>
      </c>
      <c r="W43" s="732">
        <f ca="1">'O5 Details by Class &amp; Accounts'!AB57</f>
        <v>0</v>
      </c>
      <c r="X43" s="844"/>
    </row>
    <row r="44" spans="2:24" s="731" customFormat="1" ht="12.75">
      <c r="B44" s="906" t="s">
        <v>1402</v>
      </c>
      <c r="C44" s="845">
        <f>SUM(D44:W44)</f>
        <v>-2037847.641547404</v>
      </c>
      <c r="D44" s="747">
        <f ca="1">IF(ISERROR('O7 Amortization'!G55+'O7 Amortization'!G125+'O7 Amortization'!G195+'O7 Amortization'!G265), "-", 'O7 Amortization'!G55+'O7 Amortization'!G125+'O7 Amortization'!G195+'O7 Amortization'!G265)</f>
        <v>-1009465.0996518696</v>
      </c>
      <c r="E44" s="747">
        <f ca="1">IF(ISERROR('O7 Amortization'!H55+'O7 Amortization'!H125+'O7 Amortization'!H195+'O7 Amortization'!H265), "-", 'O7 Amortization'!H55+'O7 Amortization'!H125+'O7 Amortization'!H195+'O7 Amortization'!H265)</f>
        <v>-481930.25181647233</v>
      </c>
      <c r="F44" s="747">
        <f ca="1">IF(ISERROR('O7 Amortization'!I55+'O7 Amortization'!I125+'O7 Amortization'!I195+'O7 Amortization'!I265), "-", 'O7 Amortization'!I55+'O7 Amortization'!I125+'O7 Amortization'!I195+'O7 Amortization'!I265)</f>
        <v>-544546.79998360947</v>
      </c>
      <c r="G44" s="747">
        <f ca="1">IF(ISERROR('O7 Amortization'!J55+'O7 Amortization'!J125+'O7 Amortization'!J195+'O7 Amortization'!J265), "-", 'O7 Amortization'!J55+'O7 Amortization'!J125+'O7 Amortization'!J195+'O7 Amortization'!J265)</f>
        <v>0</v>
      </c>
      <c r="H44" s="747">
        <f ca="1">IF(ISERROR('O7 Amortization'!K55+'O7 Amortization'!K125+'O7 Amortization'!K195+'O7 Amortization'!K265), "-", 'O7 Amortization'!K55+'O7 Amortization'!K125+'O7 Amortization'!K195+'O7 Amortization'!K265)</f>
        <v>0</v>
      </c>
      <c r="I44" s="747">
        <f ca="1">IF(ISERROR('O7 Amortization'!L55+'O7 Amortization'!L125+'O7 Amortization'!L195+'O7 Amortization'!L265), "-", 'O7 Amortization'!L55+'O7 Amortization'!L125+'O7 Amortization'!L195+'O7 Amortization'!L265)</f>
        <v>0</v>
      </c>
      <c r="J44" s="747">
        <f ca="1">IF(ISERROR('O7 Amortization'!M55+'O7 Amortization'!M125+'O7 Amortization'!M195+'O7 Amortization'!M265), "-", 'O7 Amortization'!M55+'O7 Amortization'!M125+'O7 Amortization'!M195+'O7 Amortization'!M265)</f>
        <v>0</v>
      </c>
      <c r="K44" s="747">
        <f ca="1">IF(ISERROR('O7 Amortization'!N55+'O7 Amortization'!N125+'O7 Amortization'!N195+'O7 Amortization'!N265), "-", 'O7 Amortization'!N55+'O7 Amortization'!N125+'O7 Amortization'!N195+'O7 Amortization'!N265)</f>
        <v>0</v>
      </c>
      <c r="L44" s="747">
        <f ca="1">IF(ISERROR('O7 Amortization'!O55+'O7 Amortization'!O125+'O7 Amortization'!O195+'O7 Amortization'!O265), "-", 'O7 Amortization'!O55+'O7 Amortization'!O125+'O7 Amortization'!O195+'O7 Amortization'!O265)</f>
        <v>-1905.4900954527175</v>
      </c>
      <c r="M44" s="747">
        <f ca="1">IF(ISERROR('O7 Amortization'!P55+'O7 Amortization'!P125+'O7 Amortization'!P195+'O7 Amortization'!P265), "-", 'O7 Amortization'!P55+'O7 Amortization'!P125+'O7 Amortization'!P195+'O7 Amortization'!P265)</f>
        <v>0</v>
      </c>
      <c r="N44" s="747">
        <f ca="1">IF(ISERROR('O7 Amortization'!Q55+'O7 Amortization'!Q125+'O7 Amortization'!Q195+'O7 Amortization'!Q265), "-", 'O7 Amortization'!Q55+'O7 Amortization'!Q125+'O7 Amortization'!Q195+'O7 Amortization'!Q265)</f>
        <v>0</v>
      </c>
      <c r="O44" s="747">
        <f ca="1">IF(ISERROR('O7 Amortization'!R55+'O7 Amortization'!R125+'O7 Amortization'!R195+'O7 Amortization'!R265), "-", 'O7 Amortization'!R55+'O7 Amortization'!R125+'O7 Amortization'!R195+'O7 Amortization'!R265)</f>
        <v>0</v>
      </c>
      <c r="P44" s="747">
        <f ca="1">IF(ISERROR('O7 Amortization'!S55+'O7 Amortization'!S125+'O7 Amortization'!S195+'O7 Amortization'!S265), "-", 'O7 Amortization'!S55+'O7 Amortization'!S125+'O7 Amortization'!S195+'O7 Amortization'!S265)</f>
        <v>0</v>
      </c>
      <c r="Q44" s="747">
        <f ca="1">IF(ISERROR('O7 Amortization'!T55+'O7 Amortization'!T125+'O7 Amortization'!T195+'O7 Amortization'!T265), "-", 'O7 Amortization'!T55+'O7 Amortization'!T125+'O7 Amortization'!T195+'O7 Amortization'!T265)</f>
        <v>0</v>
      </c>
      <c r="R44" s="747">
        <f ca="1">IF(ISERROR('O7 Amortization'!U55+'O7 Amortization'!U125+'O7 Amortization'!U195+'O7 Amortization'!U265), "-", 'O7 Amortization'!U55+'O7 Amortization'!U125+'O7 Amortization'!U195+'O7 Amortization'!U265)</f>
        <v>0</v>
      </c>
      <c r="S44" s="747">
        <f ca="1">IF(ISERROR('O7 Amortization'!V55+'O7 Amortization'!V125+'O7 Amortization'!V195+'O7 Amortization'!V265), "-", 'O7 Amortization'!V55+'O7 Amortization'!V125+'O7 Amortization'!V195+'O7 Amortization'!V265)</f>
        <v>0</v>
      </c>
      <c r="T44" s="747">
        <f ca="1">IF(ISERROR('O7 Amortization'!W55+'O7 Amortization'!W125+'O7 Amortization'!W195+'O7 Amortization'!W265), "-", 'O7 Amortization'!W55+'O7 Amortization'!W125+'O7 Amortization'!W195+'O7 Amortization'!W265)</f>
        <v>0</v>
      </c>
      <c r="U44" s="747">
        <f ca="1">IF(ISERROR('O7 Amortization'!X55+'O7 Amortization'!X125+'O7 Amortization'!X195+'O7 Amortization'!X265), "-", 'O7 Amortization'!X55+'O7 Amortization'!X125+'O7 Amortization'!X195+'O7 Amortization'!X265)</f>
        <v>0</v>
      </c>
      <c r="V44" s="747">
        <f ca="1">IF(ISERROR('O7 Amortization'!Y55+'O7 Amortization'!Y125+'O7 Amortization'!Y195+'O7 Amortization'!Y265), "-", 'O7 Amortization'!Y55+'O7 Amortization'!Y125+'O7 Amortization'!Y195+'O7 Amortization'!Y265)</f>
        <v>0</v>
      </c>
      <c r="W44" s="748">
        <f ca="1">IF(ISERROR('O7 Amortization'!Z55+'O7 Amortization'!Z125+'O7 Amortization'!Z195+'O7 Amortization'!Z265), "-", 'O7 Amortization'!Z55+'O7 Amortization'!Z125+'O7 Amortization'!Z195+'O7 Amortization'!Z265)</f>
        <v>0</v>
      </c>
      <c r="X44" s="844"/>
    </row>
    <row r="45" spans="2:24" s="731" customFormat="1" ht="12.75">
      <c r="B45" s="906" t="s">
        <v>1403</v>
      </c>
      <c r="C45" s="845">
        <f>SUM(D45:W45)</f>
        <v>918602.35845259542</v>
      </c>
      <c r="D45" s="747">
        <f>IF(ISERROR(D43+D44), "-", D43+D44)</f>
        <v>455037.46325788368</v>
      </c>
      <c r="E45" s="747">
        <f>IF(ISERROR(E43+E44), "-", E43+E44)</f>
        <v>217240.119870839</v>
      </c>
      <c r="F45" s="747">
        <f t="shared" ref="F45:W45" si="7">IF(ISERROR(F43+F44), "-", F43+F44)</f>
        <v>245465.8358918936</v>
      </c>
      <c r="G45" s="747">
        <f t="shared" si="7"/>
        <v>0</v>
      </c>
      <c r="H45" s="747">
        <f t="shared" si="7"/>
        <v>0</v>
      </c>
      <c r="I45" s="747">
        <f t="shared" si="7"/>
        <v>0</v>
      </c>
      <c r="J45" s="747">
        <f t="shared" si="7"/>
        <v>0</v>
      </c>
      <c r="K45" s="747">
        <f t="shared" si="7"/>
        <v>0</v>
      </c>
      <c r="L45" s="747">
        <f t="shared" si="7"/>
        <v>858.93943197922363</v>
      </c>
      <c r="M45" s="747">
        <f t="shared" si="7"/>
        <v>0</v>
      </c>
      <c r="N45" s="747">
        <f t="shared" si="7"/>
        <v>0</v>
      </c>
      <c r="O45" s="747">
        <f t="shared" si="7"/>
        <v>0</v>
      </c>
      <c r="P45" s="747">
        <f t="shared" si="7"/>
        <v>0</v>
      </c>
      <c r="Q45" s="747">
        <f t="shared" si="7"/>
        <v>0</v>
      </c>
      <c r="R45" s="747">
        <f t="shared" si="7"/>
        <v>0</v>
      </c>
      <c r="S45" s="747">
        <f t="shared" si="7"/>
        <v>0</v>
      </c>
      <c r="T45" s="747">
        <f t="shared" si="7"/>
        <v>0</v>
      </c>
      <c r="U45" s="747">
        <f t="shared" si="7"/>
        <v>0</v>
      </c>
      <c r="V45" s="747">
        <f t="shared" si="7"/>
        <v>0</v>
      </c>
      <c r="W45" s="748">
        <f t="shared" si="7"/>
        <v>0</v>
      </c>
      <c r="X45" s="844"/>
    </row>
    <row r="46" spans="2:24" s="731" customFormat="1" ht="12.75">
      <c r="B46" s="906" t="s">
        <v>1414</v>
      </c>
      <c r="C46" s="845">
        <f>SUM(D46:W46)</f>
        <v>123664.42538669244</v>
      </c>
      <c r="D46" s="844">
        <f t="shared" ref="D46:W46" si="8">IF(ISERROR(D45/D36*D32),0,D45/D36*D32)</f>
        <v>61577.597550093626</v>
      </c>
      <c r="E46" s="844">
        <f t="shared" si="8"/>
        <v>29204.957429770933</v>
      </c>
      <c r="F46" s="844">
        <f t="shared" si="8"/>
        <v>32763.633251066505</v>
      </c>
      <c r="G46" s="844">
        <f t="shared" si="8"/>
        <v>0</v>
      </c>
      <c r="H46" s="844">
        <f t="shared" si="8"/>
        <v>0</v>
      </c>
      <c r="I46" s="844">
        <f t="shared" si="8"/>
        <v>0</v>
      </c>
      <c r="J46" s="844">
        <f t="shared" si="8"/>
        <v>0</v>
      </c>
      <c r="K46" s="844">
        <f t="shared" si="8"/>
        <v>0</v>
      </c>
      <c r="L46" s="844">
        <f t="shared" si="8"/>
        <v>118.23715576136348</v>
      </c>
      <c r="M46" s="844">
        <f t="shared" si="8"/>
        <v>0</v>
      </c>
      <c r="N46" s="844">
        <f t="shared" si="8"/>
        <v>0</v>
      </c>
      <c r="O46" s="844">
        <f t="shared" si="8"/>
        <v>0</v>
      </c>
      <c r="P46" s="844">
        <f t="shared" si="8"/>
        <v>0</v>
      </c>
      <c r="Q46" s="844">
        <f t="shared" si="8"/>
        <v>0</v>
      </c>
      <c r="R46" s="844">
        <f t="shared" si="8"/>
        <v>0</v>
      </c>
      <c r="S46" s="844">
        <f t="shared" si="8"/>
        <v>0</v>
      </c>
      <c r="T46" s="844">
        <f t="shared" si="8"/>
        <v>0</v>
      </c>
      <c r="U46" s="844">
        <f t="shared" si="8"/>
        <v>0</v>
      </c>
      <c r="V46" s="844">
        <f t="shared" si="8"/>
        <v>0</v>
      </c>
      <c r="W46" s="732">
        <f t="shared" si="8"/>
        <v>0</v>
      </c>
      <c r="X46" s="844"/>
    </row>
    <row r="47" spans="2:24" s="731" customFormat="1" ht="12.75">
      <c r="B47" s="906" t="s">
        <v>802</v>
      </c>
      <c r="C47" s="845">
        <f>SUM(D47:W47)</f>
        <v>1042266.7838392878</v>
      </c>
      <c r="D47" s="844">
        <f t="shared" ref="D47:W47" si="9">SUM(D45:D46)</f>
        <v>516615.06080797728</v>
      </c>
      <c r="E47" s="844">
        <f t="shared" si="9"/>
        <v>246445.07730060993</v>
      </c>
      <c r="F47" s="844">
        <f t="shared" si="9"/>
        <v>278229.46914296009</v>
      </c>
      <c r="G47" s="844">
        <f t="shared" si="9"/>
        <v>0</v>
      </c>
      <c r="H47" s="844">
        <f t="shared" si="9"/>
        <v>0</v>
      </c>
      <c r="I47" s="844">
        <f t="shared" si="9"/>
        <v>0</v>
      </c>
      <c r="J47" s="844">
        <f t="shared" si="9"/>
        <v>0</v>
      </c>
      <c r="K47" s="844">
        <f t="shared" si="9"/>
        <v>0</v>
      </c>
      <c r="L47" s="844">
        <f t="shared" si="9"/>
        <v>977.17658774058714</v>
      </c>
      <c r="M47" s="844">
        <f t="shared" si="9"/>
        <v>0</v>
      </c>
      <c r="N47" s="844">
        <f t="shared" si="9"/>
        <v>0</v>
      </c>
      <c r="O47" s="844">
        <f t="shared" si="9"/>
        <v>0</v>
      </c>
      <c r="P47" s="844">
        <f t="shared" si="9"/>
        <v>0</v>
      </c>
      <c r="Q47" s="844">
        <f t="shared" si="9"/>
        <v>0</v>
      </c>
      <c r="R47" s="844">
        <f t="shared" si="9"/>
        <v>0</v>
      </c>
      <c r="S47" s="844">
        <f t="shared" si="9"/>
        <v>0</v>
      </c>
      <c r="T47" s="844">
        <f t="shared" si="9"/>
        <v>0</v>
      </c>
      <c r="U47" s="844">
        <f t="shared" si="9"/>
        <v>0</v>
      </c>
      <c r="V47" s="844">
        <f t="shared" si="9"/>
        <v>0</v>
      </c>
      <c r="W47" s="732">
        <f t="shared" si="9"/>
        <v>0</v>
      </c>
      <c r="X47" s="844"/>
    </row>
    <row r="48" spans="2:24" s="731" customFormat="1" ht="12.75">
      <c r="B48" s="906"/>
      <c r="C48" s="845"/>
      <c r="D48" s="844"/>
      <c r="E48" s="844"/>
      <c r="F48" s="844"/>
      <c r="G48" s="844"/>
      <c r="H48" s="844"/>
      <c r="I48" s="844"/>
      <c r="J48" s="844"/>
      <c r="K48" s="844"/>
      <c r="L48" s="844"/>
      <c r="M48" s="844"/>
      <c r="N48" s="844"/>
      <c r="O48" s="844"/>
      <c r="P48" s="844"/>
      <c r="Q48" s="844"/>
      <c r="R48" s="844"/>
      <c r="S48" s="844"/>
      <c r="T48" s="844"/>
      <c r="U48" s="844"/>
      <c r="V48" s="844"/>
      <c r="W48" s="732"/>
      <c r="X48" s="844"/>
    </row>
    <row r="49" spans="2:24" s="731" customFormat="1" ht="18.75" customHeight="1">
      <c r="B49" s="1005" t="s">
        <v>31</v>
      </c>
      <c r="C49" s="845"/>
      <c r="D49" s="844"/>
      <c r="E49" s="844"/>
      <c r="F49" s="844"/>
      <c r="G49" s="844"/>
      <c r="H49" s="844"/>
      <c r="I49" s="844"/>
      <c r="J49" s="844"/>
      <c r="K49" s="844"/>
      <c r="L49" s="844"/>
      <c r="M49" s="844"/>
      <c r="N49" s="844"/>
      <c r="O49" s="844"/>
      <c r="P49" s="844"/>
      <c r="Q49" s="844"/>
      <c r="R49" s="844"/>
      <c r="S49" s="844"/>
      <c r="T49" s="844"/>
      <c r="U49" s="844"/>
      <c r="V49" s="844"/>
      <c r="W49" s="732"/>
      <c r="X49" s="844"/>
    </row>
    <row r="50" spans="2:24" s="753" customFormat="1" ht="12.75">
      <c r="B50" s="912" t="s">
        <v>629</v>
      </c>
      <c r="C50" s="845">
        <f>SUM(D50:W50)</f>
        <v>419250</v>
      </c>
      <c r="D50" s="844">
        <f ca="1">'O5 Details by Class &amp; Accounts'!I123</f>
        <v>180509.46187627476</v>
      </c>
      <c r="E50" s="844">
        <f ca="1">'O5 Details by Class &amp; Accounts'!J123</f>
        <v>81560.794693653806</v>
      </c>
      <c r="F50" s="844">
        <f ca="1">'O5 Details by Class &amp; Accounts'!K123</f>
        <v>156847.02255053166</v>
      </c>
      <c r="G50" s="844">
        <f ca="1">'O5 Details by Class &amp; Accounts'!L123</f>
        <v>0</v>
      </c>
      <c r="H50" s="844">
        <f ca="1">'O5 Details by Class &amp; Accounts'!M123</f>
        <v>0</v>
      </c>
      <c r="I50" s="844">
        <f ca="1">'O5 Details by Class &amp; Accounts'!N123</f>
        <v>0</v>
      </c>
      <c r="J50" s="844">
        <f ca="1">'O5 Details by Class &amp; Accounts'!O123</f>
        <v>0</v>
      </c>
      <c r="K50" s="844">
        <f ca="1">'O5 Details by Class &amp; Accounts'!P123</f>
        <v>0</v>
      </c>
      <c r="L50" s="844">
        <f ca="1">'O5 Details by Class &amp; Accounts'!Q123</f>
        <v>332.72087953977291</v>
      </c>
      <c r="M50" s="844">
        <f ca="1">'O5 Details by Class &amp; Accounts'!R123</f>
        <v>0</v>
      </c>
      <c r="N50" s="844">
        <f ca="1">'O5 Details by Class &amp; Accounts'!S123</f>
        <v>0</v>
      </c>
      <c r="O50" s="844">
        <f ca="1">'O5 Details by Class &amp; Accounts'!T123</f>
        <v>0</v>
      </c>
      <c r="P50" s="844">
        <f ca="1">'O5 Details by Class &amp; Accounts'!U123</f>
        <v>0</v>
      </c>
      <c r="Q50" s="844">
        <f ca="1">'O5 Details by Class &amp; Accounts'!V123</f>
        <v>0</v>
      </c>
      <c r="R50" s="844">
        <f ca="1">'O5 Details by Class &amp; Accounts'!W123</f>
        <v>0</v>
      </c>
      <c r="S50" s="844">
        <f ca="1">'O5 Details by Class &amp; Accounts'!X123</f>
        <v>0</v>
      </c>
      <c r="T50" s="844">
        <f ca="1">'O5 Details by Class &amp; Accounts'!Y123</f>
        <v>0</v>
      </c>
      <c r="U50" s="844">
        <f ca="1">'O5 Details by Class &amp; Accounts'!Z123</f>
        <v>0</v>
      </c>
      <c r="V50" s="844">
        <f ca="1">'O5 Details by Class &amp; Accounts'!AA123</f>
        <v>0</v>
      </c>
      <c r="W50" s="732">
        <f ca="1">'O5 Details by Class &amp; Accounts'!AB123</f>
        <v>0</v>
      </c>
      <c r="X50" s="857"/>
    </row>
    <row r="51" spans="2:24" s="753" customFormat="1" ht="12.75">
      <c r="B51" s="909" t="s">
        <v>630</v>
      </c>
      <c r="C51" s="845">
        <f>SUM(D51:W51)</f>
        <v>169650.00000000003</v>
      </c>
      <c r="D51" s="844">
        <f ca="1">'O5 Details by Class &amp; Accounts'!I124</f>
        <v>73043.363642957687</v>
      </c>
      <c r="E51" s="844">
        <f ca="1">'O5 Details by Class &amp; Accounts'!J124</f>
        <v>33003.670410920378</v>
      </c>
      <c r="F51" s="844">
        <f ca="1">'O5 Details by Class &amp; Accounts'!K124</f>
        <v>63468.330055331418</v>
      </c>
      <c r="G51" s="844">
        <f ca="1">'O5 Details by Class &amp; Accounts'!L124</f>
        <v>0</v>
      </c>
      <c r="H51" s="844">
        <f ca="1">'O5 Details by Class &amp; Accounts'!M124</f>
        <v>0</v>
      </c>
      <c r="I51" s="844">
        <f ca="1">'O5 Details by Class &amp; Accounts'!N124</f>
        <v>0</v>
      </c>
      <c r="J51" s="844">
        <f ca="1">'O5 Details by Class &amp; Accounts'!O124</f>
        <v>0</v>
      </c>
      <c r="K51" s="844">
        <f ca="1">'O5 Details by Class &amp; Accounts'!P124</f>
        <v>0</v>
      </c>
      <c r="L51" s="844">
        <f ca="1">'O5 Details by Class &amp; Accounts'!Q124</f>
        <v>134.63589079051275</v>
      </c>
      <c r="M51" s="844">
        <f ca="1">'O5 Details by Class &amp; Accounts'!R124</f>
        <v>0</v>
      </c>
      <c r="N51" s="844">
        <f ca="1">'O5 Details by Class &amp; Accounts'!S124</f>
        <v>0</v>
      </c>
      <c r="O51" s="844">
        <f ca="1">'O5 Details by Class &amp; Accounts'!T124</f>
        <v>0</v>
      </c>
      <c r="P51" s="844">
        <f ca="1">'O5 Details by Class &amp; Accounts'!U124</f>
        <v>0</v>
      </c>
      <c r="Q51" s="844">
        <f ca="1">'O5 Details by Class &amp; Accounts'!V124</f>
        <v>0</v>
      </c>
      <c r="R51" s="844">
        <f ca="1">'O5 Details by Class &amp; Accounts'!W124</f>
        <v>0</v>
      </c>
      <c r="S51" s="844">
        <f ca="1">'O5 Details by Class &amp; Accounts'!X124</f>
        <v>0</v>
      </c>
      <c r="T51" s="844">
        <f ca="1">'O5 Details by Class &amp; Accounts'!Y124</f>
        <v>0</v>
      </c>
      <c r="U51" s="844">
        <f ca="1">'O5 Details by Class &amp; Accounts'!Z124</f>
        <v>0</v>
      </c>
      <c r="V51" s="844">
        <f ca="1">'O5 Details by Class &amp; Accounts'!AA124</f>
        <v>0</v>
      </c>
      <c r="W51" s="732">
        <f ca="1">'O5 Details by Class &amp; Accounts'!AB124</f>
        <v>0</v>
      </c>
    </row>
    <row r="52" spans="2:24" s="753" customFormat="1" ht="12.75">
      <c r="B52" s="909" t="s">
        <v>631</v>
      </c>
      <c r="C52" s="845">
        <f>SUM(D52:W52)</f>
        <v>0</v>
      </c>
      <c r="D52" s="844">
        <f ca="1">'O5 Details by Class &amp; Accounts'!I141</f>
        <v>0</v>
      </c>
      <c r="E52" s="844">
        <f ca="1">'O5 Details by Class &amp; Accounts'!J141</f>
        <v>0</v>
      </c>
      <c r="F52" s="844">
        <f ca="1">'O5 Details by Class &amp; Accounts'!K141</f>
        <v>0</v>
      </c>
      <c r="G52" s="844">
        <f ca="1">'O5 Details by Class &amp; Accounts'!L141</f>
        <v>0</v>
      </c>
      <c r="H52" s="844">
        <f ca="1">'O5 Details by Class &amp; Accounts'!M141</f>
        <v>0</v>
      </c>
      <c r="I52" s="844">
        <f ca="1">'O5 Details by Class &amp; Accounts'!N141</f>
        <v>0</v>
      </c>
      <c r="J52" s="844">
        <f ca="1">'O5 Details by Class &amp; Accounts'!O141</f>
        <v>0</v>
      </c>
      <c r="K52" s="844">
        <f ca="1">'O5 Details by Class &amp; Accounts'!P141</f>
        <v>0</v>
      </c>
      <c r="L52" s="844">
        <f ca="1">'O5 Details by Class &amp; Accounts'!Q141</f>
        <v>0</v>
      </c>
      <c r="M52" s="844">
        <f ca="1">'O5 Details by Class &amp; Accounts'!R141</f>
        <v>0</v>
      </c>
      <c r="N52" s="844">
        <f ca="1">'O5 Details by Class &amp; Accounts'!S141</f>
        <v>0</v>
      </c>
      <c r="O52" s="844">
        <f ca="1">'O5 Details by Class &amp; Accounts'!T141</f>
        <v>0</v>
      </c>
      <c r="P52" s="844">
        <f ca="1">'O5 Details by Class &amp; Accounts'!U141</f>
        <v>0</v>
      </c>
      <c r="Q52" s="844">
        <f ca="1">'O5 Details by Class &amp; Accounts'!V141</f>
        <v>0</v>
      </c>
      <c r="R52" s="844">
        <f ca="1">'O5 Details by Class &amp; Accounts'!W141</f>
        <v>0</v>
      </c>
      <c r="S52" s="844">
        <f ca="1">'O5 Details by Class &amp; Accounts'!X141</f>
        <v>0</v>
      </c>
      <c r="T52" s="844">
        <f ca="1">'O5 Details by Class &amp; Accounts'!Y141</f>
        <v>0</v>
      </c>
      <c r="U52" s="844">
        <f ca="1">'O5 Details by Class &amp; Accounts'!Z141</f>
        <v>0</v>
      </c>
      <c r="V52" s="844">
        <f ca="1">'O5 Details by Class &amp; Accounts'!AA141</f>
        <v>0</v>
      </c>
      <c r="W52" s="732">
        <f ca="1">'O5 Details by Class &amp; Accounts'!AB141</f>
        <v>0</v>
      </c>
    </row>
    <row r="53" spans="2:24" s="753" customFormat="1" ht="12.75">
      <c r="B53" s="909" t="s">
        <v>632</v>
      </c>
      <c r="C53" s="845">
        <f>SUM(D53:W53)</f>
        <v>0</v>
      </c>
      <c r="D53" s="844">
        <f ca="1">'O5 Details by Class &amp; Accounts'!I145</f>
        <v>0</v>
      </c>
      <c r="E53" s="844">
        <f ca="1">'O5 Details by Class &amp; Accounts'!J145</f>
        <v>0</v>
      </c>
      <c r="F53" s="844">
        <f ca="1">'O5 Details by Class &amp; Accounts'!K145</f>
        <v>0</v>
      </c>
      <c r="G53" s="844">
        <f ca="1">'O5 Details by Class &amp; Accounts'!L145</f>
        <v>0</v>
      </c>
      <c r="H53" s="844">
        <f ca="1">'O5 Details by Class &amp; Accounts'!M145</f>
        <v>0</v>
      </c>
      <c r="I53" s="844">
        <f ca="1">'O5 Details by Class &amp; Accounts'!N145</f>
        <v>0</v>
      </c>
      <c r="J53" s="844">
        <f ca="1">'O5 Details by Class &amp; Accounts'!O145</f>
        <v>0</v>
      </c>
      <c r="K53" s="844">
        <f ca="1">'O5 Details by Class &amp; Accounts'!P145</f>
        <v>0</v>
      </c>
      <c r="L53" s="844">
        <f ca="1">'O5 Details by Class &amp; Accounts'!Q145</f>
        <v>0</v>
      </c>
      <c r="M53" s="844">
        <f ca="1">'O5 Details by Class &amp; Accounts'!R145</f>
        <v>0</v>
      </c>
      <c r="N53" s="844">
        <f ca="1">'O5 Details by Class &amp; Accounts'!S145</f>
        <v>0</v>
      </c>
      <c r="O53" s="844">
        <f ca="1">'O5 Details by Class &amp; Accounts'!T145</f>
        <v>0</v>
      </c>
      <c r="P53" s="844">
        <f ca="1">'O5 Details by Class &amp; Accounts'!U145</f>
        <v>0</v>
      </c>
      <c r="Q53" s="844">
        <f ca="1">'O5 Details by Class &amp; Accounts'!V145</f>
        <v>0</v>
      </c>
      <c r="R53" s="844">
        <f ca="1">'O5 Details by Class &amp; Accounts'!W145</f>
        <v>0</v>
      </c>
      <c r="S53" s="844">
        <f ca="1">'O5 Details by Class &amp; Accounts'!X145</f>
        <v>0</v>
      </c>
      <c r="T53" s="844">
        <f ca="1">'O5 Details by Class &amp; Accounts'!Y145</f>
        <v>0</v>
      </c>
      <c r="U53" s="844">
        <f ca="1">'O5 Details by Class &amp; Accounts'!Z145</f>
        <v>0</v>
      </c>
      <c r="V53" s="844">
        <f ca="1">'O5 Details by Class &amp; Accounts'!AA145</f>
        <v>0</v>
      </c>
      <c r="W53" s="732">
        <f ca="1">'O5 Details by Class &amp; Accounts'!AB145</f>
        <v>0</v>
      </c>
    </row>
    <row r="54" spans="2:24" s="858" customFormat="1" ht="18" customHeight="1">
      <c r="B54" s="1007" t="s">
        <v>1510</v>
      </c>
      <c r="C54" s="966">
        <f>SUM(D54:W54)</f>
        <v>588900</v>
      </c>
      <c r="D54" s="967">
        <f t="shared" ref="D54:W54" si="10">SUM(D50:D53)</f>
        <v>253552.82551923243</v>
      </c>
      <c r="E54" s="967">
        <f t="shared" si="10"/>
        <v>114564.46510457419</v>
      </c>
      <c r="F54" s="967">
        <f t="shared" si="10"/>
        <v>220315.35260586307</v>
      </c>
      <c r="G54" s="967">
        <f t="shared" si="10"/>
        <v>0</v>
      </c>
      <c r="H54" s="967">
        <f t="shared" si="10"/>
        <v>0</v>
      </c>
      <c r="I54" s="967">
        <f t="shared" si="10"/>
        <v>0</v>
      </c>
      <c r="J54" s="967">
        <f t="shared" si="10"/>
        <v>0</v>
      </c>
      <c r="K54" s="967">
        <f t="shared" si="10"/>
        <v>0</v>
      </c>
      <c r="L54" s="967">
        <f t="shared" si="10"/>
        <v>467.35677033028566</v>
      </c>
      <c r="M54" s="967">
        <f t="shared" si="10"/>
        <v>0</v>
      </c>
      <c r="N54" s="967">
        <f t="shared" si="10"/>
        <v>0</v>
      </c>
      <c r="O54" s="967">
        <f t="shared" si="10"/>
        <v>0</v>
      </c>
      <c r="P54" s="967">
        <f t="shared" si="10"/>
        <v>0</v>
      </c>
      <c r="Q54" s="967">
        <f t="shared" si="10"/>
        <v>0</v>
      </c>
      <c r="R54" s="967">
        <f t="shared" si="10"/>
        <v>0</v>
      </c>
      <c r="S54" s="967">
        <f t="shared" si="10"/>
        <v>0</v>
      </c>
      <c r="T54" s="967">
        <f t="shared" si="10"/>
        <v>0</v>
      </c>
      <c r="U54" s="967">
        <f t="shared" si="10"/>
        <v>0</v>
      </c>
      <c r="V54" s="967">
        <f t="shared" si="10"/>
        <v>0</v>
      </c>
      <c r="W54" s="968">
        <f t="shared" si="10"/>
        <v>0</v>
      </c>
    </row>
    <row r="55" spans="2:24" s="753" customFormat="1" ht="12.75">
      <c r="B55" s="913"/>
      <c r="C55" s="859"/>
      <c r="D55" s="857"/>
      <c r="E55" s="857"/>
      <c r="F55" s="857"/>
      <c r="G55" s="857"/>
      <c r="H55" s="857"/>
      <c r="I55" s="857"/>
      <c r="J55" s="857"/>
      <c r="K55" s="857"/>
      <c r="L55" s="857"/>
      <c r="M55" s="857"/>
      <c r="N55" s="857"/>
      <c r="O55" s="857"/>
      <c r="P55" s="857"/>
      <c r="Q55" s="857"/>
      <c r="R55" s="857"/>
      <c r="S55" s="857"/>
      <c r="T55" s="857"/>
      <c r="U55" s="857"/>
      <c r="V55" s="857"/>
      <c r="W55" s="860"/>
    </row>
    <row r="56" spans="2:24" s="857" customFormat="1" ht="12.75">
      <c r="B56" s="906" t="s">
        <v>1167</v>
      </c>
      <c r="C56" s="845">
        <f>SUM(D56:W56)</f>
        <v>2956449.9999999995</v>
      </c>
      <c r="D56" s="844">
        <f t="shared" ref="D56:W56" si="11">D43</f>
        <v>1464502.5629097533</v>
      </c>
      <c r="E56" s="844">
        <f t="shared" si="11"/>
        <v>699170.37168731133</v>
      </c>
      <c r="F56" s="844">
        <f t="shared" si="11"/>
        <v>790012.63587550307</v>
      </c>
      <c r="G56" s="844">
        <f t="shared" si="11"/>
        <v>0</v>
      </c>
      <c r="H56" s="844">
        <f t="shared" si="11"/>
        <v>0</v>
      </c>
      <c r="I56" s="844">
        <f t="shared" si="11"/>
        <v>0</v>
      </c>
      <c r="J56" s="844">
        <f t="shared" si="11"/>
        <v>0</v>
      </c>
      <c r="K56" s="844">
        <f t="shared" si="11"/>
        <v>0</v>
      </c>
      <c r="L56" s="844">
        <f t="shared" si="11"/>
        <v>2764.4295274319411</v>
      </c>
      <c r="M56" s="844">
        <f t="shared" si="11"/>
        <v>0</v>
      </c>
      <c r="N56" s="844">
        <f t="shared" si="11"/>
        <v>0</v>
      </c>
      <c r="O56" s="844">
        <f t="shared" si="11"/>
        <v>0</v>
      </c>
      <c r="P56" s="844">
        <f t="shared" si="11"/>
        <v>0</v>
      </c>
      <c r="Q56" s="844">
        <f t="shared" si="11"/>
        <v>0</v>
      </c>
      <c r="R56" s="844">
        <f t="shared" si="11"/>
        <v>0</v>
      </c>
      <c r="S56" s="844">
        <f t="shared" si="11"/>
        <v>0</v>
      </c>
      <c r="T56" s="844">
        <f t="shared" si="11"/>
        <v>0</v>
      </c>
      <c r="U56" s="844">
        <f t="shared" si="11"/>
        <v>0</v>
      </c>
      <c r="V56" s="844">
        <f t="shared" si="11"/>
        <v>0</v>
      </c>
      <c r="W56" s="732">
        <f t="shared" si="11"/>
        <v>0</v>
      </c>
      <c r="X56" s="861"/>
    </row>
    <row r="57" spans="2:24" s="866" customFormat="1" ht="12.75">
      <c r="B57" s="914"/>
      <c r="C57" s="848"/>
      <c r="D57" s="863"/>
      <c r="E57" s="863"/>
      <c r="F57" s="863"/>
      <c r="G57" s="863"/>
      <c r="H57" s="863"/>
      <c r="I57" s="863"/>
      <c r="J57" s="863"/>
      <c r="K57" s="863"/>
      <c r="L57" s="863"/>
      <c r="M57" s="863"/>
      <c r="N57" s="863"/>
      <c r="O57" s="863"/>
      <c r="P57" s="863"/>
      <c r="Q57" s="863"/>
      <c r="R57" s="863"/>
      <c r="S57" s="863"/>
      <c r="T57" s="863"/>
      <c r="U57" s="863"/>
      <c r="V57" s="863"/>
      <c r="W57" s="864"/>
      <c r="X57" s="865"/>
    </row>
    <row r="58" spans="2:24" s="857" customFormat="1" ht="12.75">
      <c r="B58" s="915" t="s">
        <v>30</v>
      </c>
      <c r="C58" s="868">
        <f>SUM(D58:W58)</f>
        <v>18918350</v>
      </c>
      <c r="D58" s="869">
        <f ca="1">'O6 Source Data for E2'!D88</f>
        <v>8145357.6102254558</v>
      </c>
      <c r="E58" s="869">
        <f ca="1">'O6 Source Data for E2'!E88</f>
        <v>3680371.2827493991</v>
      </c>
      <c r="F58" s="869">
        <f ca="1">'O6 Source Data for E2'!F88</f>
        <v>7077607.3203788931</v>
      </c>
      <c r="G58" s="869">
        <f ca="1">'O6 Source Data for E2'!G88</f>
        <v>0</v>
      </c>
      <c r="H58" s="869">
        <f ca="1">'O6 Source Data for E2'!H88</f>
        <v>0</v>
      </c>
      <c r="I58" s="869">
        <f ca="1">'O6 Source Data for E2'!I88</f>
        <v>0</v>
      </c>
      <c r="J58" s="869">
        <f ca="1">'O6 Source Data for E2'!J88</f>
        <v>0</v>
      </c>
      <c r="K58" s="869">
        <f ca="1">'O6 Source Data for E2'!K88</f>
        <v>0</v>
      </c>
      <c r="L58" s="869">
        <f ca="1">'O6 Source Data for E2'!L88</f>
        <v>15013.786646252265</v>
      </c>
      <c r="M58" s="869">
        <f ca="1">'O6 Source Data for E2'!M88</f>
        <v>0</v>
      </c>
      <c r="N58" s="869">
        <f ca="1">'O6 Source Data for E2'!N88</f>
        <v>0</v>
      </c>
      <c r="O58" s="869">
        <f ca="1">'O6 Source Data for E2'!O88</f>
        <v>0</v>
      </c>
      <c r="P58" s="869">
        <f ca="1">'O6 Source Data for E2'!P88</f>
        <v>0</v>
      </c>
      <c r="Q58" s="869">
        <f ca="1">'O6 Source Data for E2'!Q88</f>
        <v>0</v>
      </c>
      <c r="R58" s="869">
        <f ca="1">'O6 Source Data for E2'!R88</f>
        <v>0</v>
      </c>
      <c r="S58" s="869">
        <f ca="1">'O6 Source Data for E2'!S88</f>
        <v>0</v>
      </c>
      <c r="T58" s="869">
        <f ca="1">'O6 Source Data for E2'!T88</f>
        <v>0</v>
      </c>
      <c r="U58" s="869">
        <f ca="1">'O6 Source Data for E2'!U88</f>
        <v>0</v>
      </c>
      <c r="V58" s="869">
        <f ca="1">'O6 Source Data for E2'!V88</f>
        <v>0</v>
      </c>
      <c r="W58" s="870">
        <f ca="1">'O6 Source Data for E2'!W88</f>
        <v>0</v>
      </c>
    </row>
  </sheetData>
  <mergeCells count="5">
    <mergeCell ref="A11:B11"/>
    <mergeCell ref="A1:F1"/>
    <mergeCell ref="A2:E2"/>
    <mergeCell ref="A3:E3"/>
    <mergeCell ref="A4:E4"/>
  </mergeCells>
  <phoneticPr fontId="0" type="noConversion"/>
  <pageMargins left="0.75" right="0.75" top="1" bottom="1" header="0.5" footer="0.5"/>
  <pageSetup orientation="portrait" r:id="rId1"/>
  <headerFooter alignWithMargins="0"/>
  <drawing r:id="rId2"/>
  <legacyDrawing r:id="rId3"/>
  <oleObjects>
    <oleObject progId="Unknown" shapeId="44034" r:id="rId4"/>
  </oleObjects>
</worksheet>
</file>

<file path=xl/worksheets/sheet14.xml><?xml version="1.0" encoding="utf-8"?>
<worksheet xmlns="http://schemas.openxmlformats.org/spreadsheetml/2006/main" xmlns:r="http://schemas.openxmlformats.org/officeDocument/2006/relationships">
  <sheetPr codeName="Sheet32" enableFormatConditionsCalculation="0">
    <tabColor indexed="9"/>
  </sheetPr>
  <dimension ref="A1:Y152"/>
  <sheetViews>
    <sheetView workbookViewId="0">
      <selection sqref="A1:F1"/>
    </sheetView>
  </sheetViews>
  <sheetFormatPr defaultRowHeight="11.25"/>
  <cols>
    <col min="1" max="1" width="3.140625" style="15" customWidth="1"/>
    <col min="2" max="2" width="62.7109375" style="15" customWidth="1"/>
    <col min="3" max="23" width="15.7109375" style="15" customWidth="1"/>
    <col min="24" max="16384" width="9.140625" style="15"/>
  </cols>
  <sheetData>
    <row r="1" spans="1:25" ht="20.25" customHeight="1">
      <c r="A1" s="2210" t="s">
        <v>1354</v>
      </c>
      <c r="B1" s="2210"/>
      <c r="C1" s="2210"/>
      <c r="D1" s="2210"/>
      <c r="E1" s="2210"/>
      <c r="F1" s="2210"/>
    </row>
    <row r="2" spans="1:25" ht="18.75" customHeight="1">
      <c r="A2" s="2254" t="str">
        <f ca="1">'I1 Intro'!C9</f>
        <v>Orillia Power Distribution Corporation</v>
      </c>
      <c r="B2" s="2254"/>
      <c r="C2" s="2254"/>
      <c r="D2" s="2254"/>
      <c r="E2" s="2254"/>
    </row>
    <row r="3" spans="1:25" ht="18.75" customHeight="1">
      <c r="A3" s="2255" t="str">
        <f ca="1">'I1 Intro'!C13 &amp; "   " &amp; 'I1 Intro'!E13</f>
        <v xml:space="preserve">EB-2009-XXXX   </v>
      </c>
      <c r="B3" s="2255"/>
      <c r="C3" s="2255"/>
      <c r="D3" s="2255"/>
      <c r="E3" s="2255"/>
      <c r="G3" s="16"/>
    </row>
    <row r="4" spans="1:25" ht="18.75">
      <c r="A4" s="2256">
        <f ca="1">'I1 Intro'!C15</f>
        <v>40053</v>
      </c>
      <c r="B4" s="2256"/>
      <c r="C4" s="2256"/>
      <c r="D4" s="2256"/>
      <c r="E4" s="2256"/>
    </row>
    <row r="5" spans="1:25" ht="21" customHeight="1">
      <c r="A5" s="369" t="str">
        <f ca="1">"Sheet O2.2 Primary Cost PLCC Adjustment Worksheet  - "&amp; 'I2 LDC class'!$C$17 &amp; "  " &amp;  'I2 LDC class'!$D$17</f>
        <v xml:space="preserve">Sheet O2.2 Primary Cost PLCC Adjustment Worksheet  -   </v>
      </c>
      <c r="B5" s="370"/>
      <c r="C5" s="624"/>
      <c r="D5" s="624"/>
      <c r="E5" s="371"/>
    </row>
    <row r="6" spans="1:25" ht="6" customHeight="1">
      <c r="A6" s="18"/>
      <c r="B6" s="18"/>
      <c r="C6" s="625"/>
      <c r="D6" s="625"/>
      <c r="E6" s="18"/>
      <c r="F6" s="18"/>
      <c r="G6" s="18"/>
      <c r="H6" s="18"/>
      <c r="I6" s="18"/>
      <c r="J6" s="18"/>
      <c r="K6" s="18"/>
      <c r="L6" s="18"/>
      <c r="M6" s="18"/>
      <c r="N6" s="18"/>
      <c r="O6" s="18"/>
    </row>
    <row r="7" spans="1:25" ht="14.25" customHeight="1">
      <c r="A7" s="825"/>
      <c r="B7" s="878"/>
      <c r="C7" s="878"/>
      <c r="D7" s="878"/>
      <c r="E7" s="693"/>
      <c r="F7" s="693"/>
      <c r="G7" s="693"/>
      <c r="H7" s="693"/>
      <c r="I7" s="693"/>
      <c r="J7" s="693"/>
      <c r="K7" s="693"/>
      <c r="L7" s="693"/>
      <c r="M7" s="693"/>
      <c r="N7" s="693"/>
      <c r="O7" s="693"/>
      <c r="P7" s="693"/>
      <c r="Q7" s="693"/>
      <c r="R7" s="693"/>
      <c r="S7" s="693"/>
      <c r="T7" s="693"/>
      <c r="U7" s="693"/>
      <c r="V7" s="693"/>
      <c r="W7" s="693"/>
      <c r="X7" s="693"/>
    </row>
    <row r="8" spans="1:25" ht="12.75">
      <c r="C8" s="357"/>
      <c r="D8" s="357"/>
      <c r="E8" s="357"/>
      <c r="F8" s="357"/>
      <c r="G8" s="357"/>
    </row>
    <row r="9" spans="1:25">
      <c r="B9" s="879"/>
    </row>
    <row r="10" spans="1:25">
      <c r="B10" s="879"/>
    </row>
    <row r="11" spans="1:25">
      <c r="B11" s="879"/>
    </row>
    <row r="12" spans="1:25">
      <c r="B12" s="879"/>
    </row>
    <row r="13" spans="1:25" s="839" customFormat="1" ht="12.75">
      <c r="A13" s="836"/>
      <c r="B13" s="834"/>
      <c r="C13" s="834"/>
      <c r="D13" s="724">
        <v>1</v>
      </c>
      <c r="E13" s="724">
        <v>2</v>
      </c>
      <c r="F13" s="724">
        <v>3</v>
      </c>
      <c r="G13" s="724">
        <v>4</v>
      </c>
      <c r="H13" s="724">
        <v>5</v>
      </c>
      <c r="I13" s="724">
        <v>6</v>
      </c>
      <c r="J13" s="724">
        <v>7</v>
      </c>
      <c r="K13" s="724">
        <v>8</v>
      </c>
      <c r="L13" s="724">
        <v>9</v>
      </c>
      <c r="M13" s="724">
        <v>10</v>
      </c>
      <c r="N13" s="724">
        <v>11</v>
      </c>
      <c r="O13" s="724">
        <v>12</v>
      </c>
      <c r="P13" s="724">
        <v>13</v>
      </c>
      <c r="Q13" s="724">
        <v>14</v>
      </c>
      <c r="R13" s="724">
        <v>15</v>
      </c>
      <c r="S13" s="724">
        <v>16</v>
      </c>
      <c r="T13" s="724">
        <v>17</v>
      </c>
      <c r="U13" s="724">
        <v>18</v>
      </c>
      <c r="V13" s="724">
        <v>19</v>
      </c>
      <c r="W13" s="724">
        <v>20</v>
      </c>
      <c r="X13" s="837"/>
      <c r="Y13" s="838"/>
    </row>
    <row r="14" spans="1:25" s="711" customFormat="1" ht="38.25">
      <c r="A14" s="880"/>
      <c r="B14" s="916" t="s">
        <v>1462</v>
      </c>
      <c r="C14" s="710" t="s">
        <v>1510</v>
      </c>
      <c r="D14" s="709" t="str">
        <f ca="1">IF('I2 LDC class'!$D$20="",'I2 LDC class'!$C$20,'I2 LDC class'!$D$20)</f>
        <v>Residential</v>
      </c>
      <c r="E14" s="709" t="str">
        <f ca="1">IF('I2 LDC class'!$D$21="",'I2 LDC class'!$C$21,'I2 LDC class'!$D$21)</f>
        <v>GS &lt;50</v>
      </c>
      <c r="F14" s="709" t="str">
        <f ca="1">IF('I2 LDC class'!$D$22="",'I2 LDC class'!$C$22,'I2 LDC class'!$D$22)</f>
        <v>GS&gt;50-Regular</v>
      </c>
      <c r="G14" s="709" t="str">
        <f ca="1">IF('I2 LDC class'!$D$23="",'I2 LDC class'!$C$23,'I2 LDC class'!$D$23)</f>
        <v>GS&gt; 50-TOU</v>
      </c>
      <c r="H14" s="709" t="str">
        <f ca="1">IF('I2 LDC class'!$D$24="",'I2 LDC class'!$C$24,'I2 LDC class'!$D$24)</f>
        <v>GS &gt;50-Intermediate</v>
      </c>
      <c r="I14" s="709" t="str">
        <f ca="1">IF('I2 LDC class'!$D$25="",'I2 LDC class'!$C$25,'I2 LDC class'!$D$25)</f>
        <v>Large Use &gt;5MW</v>
      </c>
      <c r="J14" s="709" t="str">
        <f ca="1">IF('I2 LDC class'!$D$26="",'I2 LDC class'!$C$26,'I2 LDC class'!$D$26)</f>
        <v>Street Light</v>
      </c>
      <c r="K14" s="709" t="str">
        <f ca="1">IF('I2 LDC class'!$D$27="",'I2 LDC class'!$C$27,'I2 LDC class'!$D$27)</f>
        <v>Sentinel</v>
      </c>
      <c r="L14" s="709" t="str">
        <f ca="1">IF('I2 LDC class'!$D$28="",'I2 LDC class'!$C$28,'I2 LDC class'!$D$28)</f>
        <v>Unmetered Scattered Load</v>
      </c>
      <c r="M14" s="709" t="str">
        <f ca="1">IF('I2 LDC class'!$D$29="",'I2 LDC class'!$C$29,'I2 LDC class'!$D$29)</f>
        <v>Embedded Distributor</v>
      </c>
      <c r="N14" s="709" t="str">
        <f ca="1">IF('I2 LDC class'!$D$30="",'I2 LDC class'!$C$30,'I2 LDC class'!$D$30)</f>
        <v>Back-up/Standby Power</v>
      </c>
      <c r="O14" s="709" t="str">
        <f ca="1">IF('I2 LDC class'!$D$31="",'I2 LDC class'!$C$31,'I2 LDC class'!$D$31)</f>
        <v>Rate Class 1</v>
      </c>
      <c r="P14" s="709" t="str">
        <f ca="1">IF('I2 LDC class'!$D$32="",'I2 LDC class'!$C$32,'I2 LDC class'!$D$32)</f>
        <v>Rate class 2</v>
      </c>
      <c r="Q14" s="709" t="str">
        <f ca="1">IF('I2 LDC class'!$D$33="",'I2 LDC class'!$C$33,'I2 LDC class'!$D$33)</f>
        <v>Rate class 3</v>
      </c>
      <c r="R14" s="709" t="str">
        <f ca="1">IF('I2 LDC class'!$D$34="",'I2 LDC class'!$C$34,'I2 LDC class'!$D$34)</f>
        <v>Rate class 4</v>
      </c>
      <c r="S14" s="709" t="str">
        <f ca="1">IF('I2 LDC class'!$D$35="",'I2 LDC class'!$C$35,'I2 LDC class'!$D$35)</f>
        <v>Rate class 5</v>
      </c>
      <c r="T14" s="709" t="str">
        <f ca="1">IF('I2 LDC class'!$D$36="",'I2 LDC class'!$C$36,'I2 LDC class'!$D$36)</f>
        <v>Rate class 6</v>
      </c>
      <c r="U14" s="709" t="str">
        <f ca="1">IF('I2 LDC class'!$D$37="",'I2 LDC class'!$C$37,'I2 LDC class'!$D$37)</f>
        <v>Rate class 7</v>
      </c>
      <c r="V14" s="709" t="str">
        <f ca="1">IF('I2 LDC class'!$D$38="",'I2 LDC class'!$C$38,'I2 LDC class'!$D$38)</f>
        <v>Rate class 8</v>
      </c>
      <c r="W14" s="710" t="str">
        <f ca="1">IF('I2 LDC class'!$D$39="",'I2 LDC class'!$C$39,'I2 LDC class'!$D$39)</f>
        <v>Rate class 9</v>
      </c>
      <c r="X14" s="799"/>
    </row>
    <row r="15" spans="1:25" s="731" customFormat="1" ht="12.75">
      <c r="A15" s="881"/>
      <c r="B15" s="905" t="s">
        <v>1252</v>
      </c>
      <c r="C15" s="841">
        <f t="shared" ref="C15:C25" si="0">SUM(D15:W15)</f>
        <v>0</v>
      </c>
      <c r="D15" s="842">
        <f ca="1">IF(ISERROR('O7 Amortization'!G324+'O7 Amortization'!G397+'O7 Amortization'!G470+'O7 Amortization'!G543), "-", 'O7 Amortization'!G324+'O7 Amortization'!G397+'O7 Amortization'!G470+'O7 Amortization'!G543)</f>
        <v>0</v>
      </c>
      <c r="E15" s="842">
        <f ca="1">IF(ISERROR('O7 Amortization'!H324+'O7 Amortization'!H397+'O7 Amortization'!H470+'O7 Amortization'!H543), "-", 'O7 Amortization'!H324+'O7 Amortization'!H397+'O7 Amortization'!H470+'O7 Amortization'!H543)</f>
        <v>0</v>
      </c>
      <c r="F15" s="842">
        <f ca="1">IF(ISERROR('O7 Amortization'!I324+'O7 Amortization'!I397+'O7 Amortization'!I470+'O7 Amortization'!I543), "-", 'O7 Amortization'!I324+'O7 Amortization'!I397+'O7 Amortization'!I470+'O7 Amortization'!I543)</f>
        <v>0</v>
      </c>
      <c r="G15" s="842">
        <f ca="1">IF(ISERROR('O7 Amortization'!J324+'O7 Amortization'!J397+'O7 Amortization'!J470+'O7 Amortization'!J543), "-", 'O7 Amortization'!J324+'O7 Amortization'!J397+'O7 Amortization'!J470+'O7 Amortization'!J543)</f>
        <v>0</v>
      </c>
      <c r="H15" s="842">
        <f ca="1">IF(ISERROR('O7 Amortization'!K324+'O7 Amortization'!K397+'O7 Amortization'!K470+'O7 Amortization'!K543), "-", 'O7 Amortization'!K324+'O7 Amortization'!K397+'O7 Amortization'!K470+'O7 Amortization'!K543)</f>
        <v>0</v>
      </c>
      <c r="I15" s="842">
        <f ca="1">IF(ISERROR('O7 Amortization'!L324+'O7 Amortization'!L397+'O7 Amortization'!L470+'O7 Amortization'!L543), "-", 'O7 Amortization'!L324+'O7 Amortization'!L397+'O7 Amortization'!L470+'O7 Amortization'!L543)</f>
        <v>0</v>
      </c>
      <c r="J15" s="842">
        <f ca="1">IF(ISERROR('O7 Amortization'!M324+'O7 Amortization'!M397+'O7 Amortization'!M470+'O7 Amortization'!M543), "-", 'O7 Amortization'!M324+'O7 Amortization'!M397+'O7 Amortization'!M470+'O7 Amortization'!M543)</f>
        <v>0</v>
      </c>
      <c r="K15" s="842">
        <f ca="1">IF(ISERROR('O7 Amortization'!N324+'O7 Amortization'!N397+'O7 Amortization'!N470+'O7 Amortization'!N543), "-", 'O7 Amortization'!N324+'O7 Amortization'!N397+'O7 Amortization'!N470+'O7 Amortization'!N543)</f>
        <v>0</v>
      </c>
      <c r="L15" s="842">
        <f ca="1">IF(ISERROR('O7 Amortization'!O324+'O7 Amortization'!O397+'O7 Amortization'!O470+'O7 Amortization'!O543), "-", 'O7 Amortization'!O324+'O7 Amortization'!O397+'O7 Amortization'!O470+'O7 Amortization'!O543)</f>
        <v>0</v>
      </c>
      <c r="M15" s="842">
        <f ca="1">IF(ISERROR('O7 Amortization'!P324+'O7 Amortization'!P397+'O7 Amortization'!P470+'O7 Amortization'!P543), "-", 'O7 Amortization'!P324+'O7 Amortization'!P397+'O7 Amortization'!P470+'O7 Amortization'!P543)</f>
        <v>0</v>
      </c>
      <c r="N15" s="842">
        <f ca="1">IF(ISERROR('O7 Amortization'!Q324+'O7 Amortization'!Q397+'O7 Amortization'!Q470+'O7 Amortization'!Q543), "-", 'O7 Amortization'!Q324+'O7 Amortization'!Q397+'O7 Amortization'!Q470+'O7 Amortization'!Q543)</f>
        <v>0</v>
      </c>
      <c r="O15" s="842">
        <f ca="1">IF(ISERROR('O7 Amortization'!R324+'O7 Amortization'!R397+'O7 Amortization'!R470+'O7 Amortization'!R543), "-", 'O7 Amortization'!R324+'O7 Amortization'!R397+'O7 Amortization'!R470+'O7 Amortization'!R543)</f>
        <v>0</v>
      </c>
      <c r="P15" s="842">
        <f ca="1">IF(ISERROR('O7 Amortization'!S324+'O7 Amortization'!S397+'O7 Amortization'!S470+'O7 Amortization'!S543), "-", 'O7 Amortization'!S324+'O7 Amortization'!S397+'O7 Amortization'!S470+'O7 Amortization'!S543)</f>
        <v>0</v>
      </c>
      <c r="Q15" s="842">
        <f ca="1">IF(ISERROR('O7 Amortization'!T324+'O7 Amortization'!T397+'O7 Amortization'!T470+'O7 Amortization'!T543), "-", 'O7 Amortization'!T324+'O7 Amortization'!T397+'O7 Amortization'!T470+'O7 Amortization'!T543)</f>
        <v>0</v>
      </c>
      <c r="R15" s="842">
        <f ca="1">IF(ISERROR('O7 Amortization'!U324+'O7 Amortization'!U397+'O7 Amortization'!U470+'O7 Amortization'!U543), "-", 'O7 Amortization'!U324+'O7 Amortization'!U397+'O7 Amortization'!U470+'O7 Amortization'!U543)</f>
        <v>0</v>
      </c>
      <c r="S15" s="842">
        <f ca="1">IF(ISERROR('O7 Amortization'!V324+'O7 Amortization'!V397+'O7 Amortization'!V470+'O7 Amortization'!V543), "-", 'O7 Amortization'!V324+'O7 Amortization'!V397+'O7 Amortization'!V470+'O7 Amortization'!V543)</f>
        <v>0</v>
      </c>
      <c r="T15" s="842">
        <f ca="1">IF(ISERROR('O7 Amortization'!W324+'O7 Amortization'!W397+'O7 Amortization'!W470+'O7 Amortization'!W543), "-", 'O7 Amortization'!W324+'O7 Amortization'!W397+'O7 Amortization'!W470+'O7 Amortization'!W543)</f>
        <v>0</v>
      </c>
      <c r="U15" s="842">
        <f ca="1">IF(ISERROR('O7 Amortization'!X324+'O7 Amortization'!X397+'O7 Amortization'!X470+'O7 Amortization'!X543), "-", 'O7 Amortization'!X324+'O7 Amortization'!X397+'O7 Amortization'!X470+'O7 Amortization'!X543)</f>
        <v>0</v>
      </c>
      <c r="V15" s="842">
        <f ca="1">IF(ISERROR('O7 Amortization'!Y324+'O7 Amortization'!Y397+'O7 Amortization'!Y470+'O7 Amortization'!Y543), "-", 'O7 Amortization'!Y324+'O7 Amortization'!Y397+'O7 Amortization'!Y470+'O7 Amortization'!Y543)</f>
        <v>0</v>
      </c>
      <c r="W15" s="843">
        <f ca="1">IF(ISERROR('O7 Amortization'!Z324+'O7 Amortization'!Z397+'O7 Amortization'!Z470+'O7 Amortization'!Z543), "-", 'O7 Amortization'!Z324+'O7 Amortization'!Z397+'O7 Amortization'!Z470+'O7 Amortization'!Z543)</f>
        <v>0</v>
      </c>
      <c r="X15" s="844"/>
    </row>
    <row r="16" spans="1:25" s="731" customFormat="1" ht="12.75">
      <c r="A16" s="881"/>
      <c r="B16" s="905" t="s">
        <v>1253</v>
      </c>
      <c r="C16" s="845">
        <f t="shared" si="0"/>
        <v>240396.00000000003</v>
      </c>
      <c r="D16" s="747">
        <f ca="1">IF(ISERROR('O7 Amortization'!G328+'O7 Amortization'!G401+'O7 Amortization'!G474+'O7 Amortization'!G547), "-", 'O7 Amortization'!G328+'O7 Amortization'!G401+'O7 Amortization'!G474+'O7 Amortization'!G547)</f>
        <v>90608.305543383831</v>
      </c>
      <c r="E16" s="747">
        <f ca="1">IF(ISERROR('O7 Amortization'!H328+'O7 Amortization'!H401+'O7 Amortization'!H474+'O7 Amortization'!H547), "-", 'O7 Amortization'!H328+'O7 Amortization'!H401+'O7 Amortization'!H474+'O7 Amortization'!H547)</f>
        <v>42491.042184583159</v>
      </c>
      <c r="F16" s="747">
        <f ca="1">IF(ISERROR('O7 Amortization'!I328+'O7 Amortization'!I401+'O7 Amortization'!I474+'O7 Amortization'!I547), "-", 'O7 Amortization'!I328+'O7 Amortization'!I401+'O7 Amortization'!I474+'O7 Amortization'!I547)</f>
        <v>107133.97959390373</v>
      </c>
      <c r="G16" s="747">
        <f ca="1">IF(ISERROR('O7 Amortization'!J328+'O7 Amortization'!J401+'O7 Amortization'!J474+'O7 Amortization'!J547), "-", 'O7 Amortization'!J328+'O7 Amortization'!J401+'O7 Amortization'!J474+'O7 Amortization'!J547)</f>
        <v>0</v>
      </c>
      <c r="H16" s="747">
        <f ca="1">IF(ISERROR('O7 Amortization'!K328+'O7 Amortization'!K401+'O7 Amortization'!K474+'O7 Amortization'!K547), "-", 'O7 Amortization'!K328+'O7 Amortization'!K401+'O7 Amortization'!K474+'O7 Amortization'!K547)</f>
        <v>0</v>
      </c>
      <c r="I16" s="747">
        <f ca="1">IF(ISERROR('O7 Amortization'!L328+'O7 Amortization'!L401+'O7 Amortization'!L474+'O7 Amortization'!L547), "-", 'O7 Amortization'!L328+'O7 Amortization'!L401+'O7 Amortization'!L474+'O7 Amortization'!L547)</f>
        <v>0</v>
      </c>
      <c r="J16" s="747">
        <f ca="1">IF(ISERROR('O7 Amortization'!M328+'O7 Amortization'!M401+'O7 Amortization'!M474+'O7 Amortization'!M547), "-", 'O7 Amortization'!M328+'O7 Amortization'!M401+'O7 Amortization'!M474+'O7 Amortization'!M547)</f>
        <v>0</v>
      </c>
      <c r="K16" s="747">
        <f ca="1">IF(ISERROR('O7 Amortization'!N328+'O7 Amortization'!N401+'O7 Amortization'!N474+'O7 Amortization'!N547), "-", 'O7 Amortization'!N328+'O7 Amortization'!N401+'O7 Amortization'!N474+'O7 Amortization'!N547)</f>
        <v>0</v>
      </c>
      <c r="L16" s="747">
        <f ca="1">IF(ISERROR('O7 Amortization'!O328+'O7 Amortization'!O401+'O7 Amortization'!O474+'O7 Amortization'!O547), "-", 'O7 Amortization'!O328+'O7 Amortization'!O401+'O7 Amortization'!O474+'O7 Amortization'!O547)</f>
        <v>162.67267812929643</v>
      </c>
      <c r="M16" s="747">
        <f ca="1">IF(ISERROR('O7 Amortization'!P328+'O7 Amortization'!P401+'O7 Amortization'!P474+'O7 Amortization'!P547), "-", 'O7 Amortization'!P328+'O7 Amortization'!P401+'O7 Amortization'!P474+'O7 Amortization'!P547)</f>
        <v>0</v>
      </c>
      <c r="N16" s="747">
        <f ca="1">IF(ISERROR('O7 Amortization'!Q328+'O7 Amortization'!Q401+'O7 Amortization'!Q474+'O7 Amortization'!Q547), "-", 'O7 Amortization'!Q328+'O7 Amortization'!Q401+'O7 Amortization'!Q474+'O7 Amortization'!Q547)</f>
        <v>0</v>
      </c>
      <c r="O16" s="747">
        <f ca="1">IF(ISERROR('O7 Amortization'!R328+'O7 Amortization'!R401+'O7 Amortization'!R474+'O7 Amortization'!R547), "-", 'O7 Amortization'!R328+'O7 Amortization'!R401+'O7 Amortization'!R474+'O7 Amortization'!R547)</f>
        <v>0</v>
      </c>
      <c r="P16" s="747">
        <f ca="1">IF(ISERROR('O7 Amortization'!S328+'O7 Amortization'!S401+'O7 Amortization'!S474+'O7 Amortization'!S547), "-", 'O7 Amortization'!S328+'O7 Amortization'!S401+'O7 Amortization'!S474+'O7 Amortization'!S547)</f>
        <v>0</v>
      </c>
      <c r="Q16" s="747">
        <f ca="1">IF(ISERROR('O7 Amortization'!T328+'O7 Amortization'!T401+'O7 Amortization'!T474+'O7 Amortization'!T547), "-", 'O7 Amortization'!T328+'O7 Amortization'!T401+'O7 Amortization'!T474+'O7 Amortization'!T547)</f>
        <v>0</v>
      </c>
      <c r="R16" s="747">
        <f ca="1">IF(ISERROR('O7 Amortization'!U328+'O7 Amortization'!U401+'O7 Amortization'!U474+'O7 Amortization'!U547), "-", 'O7 Amortization'!U328+'O7 Amortization'!U401+'O7 Amortization'!U474+'O7 Amortization'!U547)</f>
        <v>0</v>
      </c>
      <c r="S16" s="747">
        <f ca="1">IF(ISERROR('O7 Amortization'!V328+'O7 Amortization'!V401+'O7 Amortization'!V474+'O7 Amortization'!V547), "-", 'O7 Amortization'!V328+'O7 Amortization'!V401+'O7 Amortization'!V474+'O7 Amortization'!V547)</f>
        <v>0</v>
      </c>
      <c r="T16" s="747">
        <f ca="1">IF(ISERROR('O7 Amortization'!W328+'O7 Amortization'!W401+'O7 Amortization'!W474+'O7 Amortization'!W547), "-", 'O7 Amortization'!W328+'O7 Amortization'!W401+'O7 Amortization'!W474+'O7 Amortization'!W547)</f>
        <v>0</v>
      </c>
      <c r="U16" s="747">
        <f ca="1">IF(ISERROR('O7 Amortization'!X328+'O7 Amortization'!X401+'O7 Amortization'!X474+'O7 Amortization'!X547), "-", 'O7 Amortization'!X328+'O7 Amortization'!X401+'O7 Amortization'!X474+'O7 Amortization'!X547)</f>
        <v>0</v>
      </c>
      <c r="V16" s="747">
        <f ca="1">IF(ISERROR('O7 Amortization'!Y328+'O7 Amortization'!Y401+'O7 Amortization'!Y474+'O7 Amortization'!Y547), "-", 'O7 Amortization'!Y328+'O7 Amortization'!Y401+'O7 Amortization'!Y474+'O7 Amortization'!Y547)</f>
        <v>0</v>
      </c>
      <c r="W16" s="748">
        <f ca="1">IF(ISERROR('O7 Amortization'!Z328+'O7 Amortization'!Z401+'O7 Amortization'!Z474+'O7 Amortization'!Z547), "-", 'O7 Amortization'!Z328+'O7 Amortization'!Z401+'O7 Amortization'!Z474+'O7 Amortization'!Z547)</f>
        <v>0</v>
      </c>
      <c r="X16" s="844"/>
    </row>
    <row r="17" spans="1:24" s="731" customFormat="1" ht="12.75">
      <c r="A17" s="881"/>
      <c r="B17" s="905" t="s">
        <v>1254</v>
      </c>
      <c r="C17" s="845">
        <f t="shared" si="0"/>
        <v>135200.00000000003</v>
      </c>
      <c r="D17" s="747">
        <f ca="1">IF(ISERROR('O7 Amortization'!G332+'O7 Amortization'!G405+'O7 Amortization'!G478+'O7 Amortization'!G551), "-", 'O7 Amortization'!G332+'O7 Amortization'!G405+'O7 Amortization'!G478+'O7 Amortization'!G551)</f>
        <v>50958.597104217602</v>
      </c>
      <c r="E17" s="747">
        <f ca="1">IF(ISERROR('O7 Amortization'!H332+'O7 Amortization'!H405+'O7 Amortization'!H478+'O7 Amortization'!H551), "-", 'O7 Amortization'!H332+'O7 Amortization'!H405+'O7 Amortization'!H478+'O7 Amortization'!H551)</f>
        <v>23897.1900670379</v>
      </c>
      <c r="F17" s="747">
        <f ca="1">IF(ISERROR('O7 Amortization'!I332+'O7 Amortization'!I405+'O7 Amortization'!I478+'O7 Amortization'!I551), "-", 'O7 Amortization'!I332+'O7 Amortization'!I405+'O7 Amortization'!I478+'O7 Amortization'!I551)</f>
        <v>60252.724841909949</v>
      </c>
      <c r="G17" s="747">
        <f ca="1">IF(ISERROR('O7 Amortization'!J332+'O7 Amortization'!J405+'O7 Amortization'!J478+'O7 Amortization'!J551), "-", 'O7 Amortization'!J332+'O7 Amortization'!J405+'O7 Amortization'!J478+'O7 Amortization'!J551)</f>
        <v>0</v>
      </c>
      <c r="H17" s="747">
        <f ca="1">IF(ISERROR('O7 Amortization'!K332+'O7 Amortization'!K405+'O7 Amortization'!K478+'O7 Amortization'!K551), "-", 'O7 Amortization'!K332+'O7 Amortization'!K405+'O7 Amortization'!K478+'O7 Amortization'!K551)</f>
        <v>0</v>
      </c>
      <c r="I17" s="747">
        <f ca="1">IF(ISERROR('O7 Amortization'!L332+'O7 Amortization'!L405+'O7 Amortization'!L478+'O7 Amortization'!L551), "-", 'O7 Amortization'!L332+'O7 Amortization'!L405+'O7 Amortization'!L478+'O7 Amortization'!L551)</f>
        <v>0</v>
      </c>
      <c r="J17" s="747">
        <f ca="1">IF(ISERROR('O7 Amortization'!M332+'O7 Amortization'!M405+'O7 Amortization'!M478+'O7 Amortization'!M551), "-", 'O7 Amortization'!M332+'O7 Amortization'!M405+'O7 Amortization'!M478+'O7 Amortization'!M551)</f>
        <v>0</v>
      </c>
      <c r="K17" s="747">
        <f ca="1">IF(ISERROR('O7 Amortization'!N332+'O7 Amortization'!N405+'O7 Amortization'!N478+'O7 Amortization'!N551), "-", 'O7 Amortization'!N332+'O7 Amortization'!N405+'O7 Amortization'!N478+'O7 Amortization'!N551)</f>
        <v>0</v>
      </c>
      <c r="L17" s="747">
        <f ca="1">IF(ISERROR('O7 Amortization'!O332+'O7 Amortization'!O405+'O7 Amortization'!O478+'O7 Amortization'!O551), "-", 'O7 Amortization'!O332+'O7 Amortization'!O405+'O7 Amortization'!O478+'O7 Amortization'!O551)</f>
        <v>91.487986834559962</v>
      </c>
      <c r="M17" s="747">
        <f ca="1">IF(ISERROR('O7 Amortization'!P332+'O7 Amortization'!P405+'O7 Amortization'!P478+'O7 Amortization'!P551), "-", 'O7 Amortization'!P332+'O7 Amortization'!P405+'O7 Amortization'!P478+'O7 Amortization'!P551)</f>
        <v>0</v>
      </c>
      <c r="N17" s="747">
        <f ca="1">IF(ISERROR('O7 Amortization'!Q332+'O7 Amortization'!Q405+'O7 Amortization'!Q478+'O7 Amortization'!Q551), "-", 'O7 Amortization'!Q332+'O7 Amortization'!Q405+'O7 Amortization'!Q478+'O7 Amortization'!Q551)</f>
        <v>0</v>
      </c>
      <c r="O17" s="747">
        <f ca="1">IF(ISERROR('O7 Amortization'!R332+'O7 Amortization'!R405+'O7 Amortization'!R478+'O7 Amortization'!R551), "-", 'O7 Amortization'!R332+'O7 Amortization'!R405+'O7 Amortization'!R478+'O7 Amortization'!R551)</f>
        <v>0</v>
      </c>
      <c r="P17" s="747">
        <f ca="1">IF(ISERROR('O7 Amortization'!S332+'O7 Amortization'!S405+'O7 Amortization'!S478+'O7 Amortization'!S551), "-", 'O7 Amortization'!S332+'O7 Amortization'!S405+'O7 Amortization'!S478+'O7 Amortization'!S551)</f>
        <v>0</v>
      </c>
      <c r="Q17" s="747">
        <f ca="1">IF(ISERROR('O7 Amortization'!T332+'O7 Amortization'!T405+'O7 Amortization'!T478+'O7 Amortization'!T551), "-", 'O7 Amortization'!T332+'O7 Amortization'!T405+'O7 Amortization'!T478+'O7 Amortization'!T551)</f>
        <v>0</v>
      </c>
      <c r="R17" s="747">
        <f ca="1">IF(ISERROR('O7 Amortization'!U332+'O7 Amortization'!U405+'O7 Amortization'!U478+'O7 Amortization'!U551), "-", 'O7 Amortization'!U332+'O7 Amortization'!U405+'O7 Amortization'!U478+'O7 Amortization'!U551)</f>
        <v>0</v>
      </c>
      <c r="S17" s="747">
        <f ca="1">IF(ISERROR('O7 Amortization'!V332+'O7 Amortization'!V405+'O7 Amortization'!V478+'O7 Amortization'!V551), "-", 'O7 Amortization'!V332+'O7 Amortization'!V405+'O7 Amortization'!V478+'O7 Amortization'!V551)</f>
        <v>0</v>
      </c>
      <c r="T17" s="747">
        <f ca="1">IF(ISERROR('O7 Amortization'!W332+'O7 Amortization'!W405+'O7 Amortization'!W478+'O7 Amortization'!W551), "-", 'O7 Amortization'!W332+'O7 Amortization'!W405+'O7 Amortization'!W478+'O7 Amortization'!W551)</f>
        <v>0</v>
      </c>
      <c r="U17" s="747">
        <f ca="1">IF(ISERROR('O7 Amortization'!X332+'O7 Amortization'!X405+'O7 Amortization'!X478+'O7 Amortization'!X551), "-", 'O7 Amortization'!X332+'O7 Amortization'!X405+'O7 Amortization'!X478+'O7 Amortization'!X551)</f>
        <v>0</v>
      </c>
      <c r="V17" s="747">
        <f ca="1">IF(ISERROR('O7 Amortization'!Y332+'O7 Amortization'!Y405+'O7 Amortization'!Y478+'O7 Amortization'!Y551), "-", 'O7 Amortization'!Y332+'O7 Amortization'!Y405+'O7 Amortization'!Y478+'O7 Amortization'!Y551)</f>
        <v>0</v>
      </c>
      <c r="W17" s="748">
        <f ca="1">IF(ISERROR('O7 Amortization'!Z332+'O7 Amortization'!Z405+'O7 Amortization'!Z478+'O7 Amortization'!Z551), "-", 'O7 Amortization'!Z332+'O7 Amortization'!Z405+'O7 Amortization'!Z478+'O7 Amortization'!Z551)</f>
        <v>0</v>
      </c>
      <c r="X17" s="844"/>
    </row>
    <row r="18" spans="1:24" s="731" customFormat="1" ht="12.75">
      <c r="A18" s="881"/>
      <c r="B18" s="905" t="s">
        <v>1255</v>
      </c>
      <c r="C18" s="845">
        <f t="shared" si="0"/>
        <v>0</v>
      </c>
      <c r="D18" s="747">
        <f ca="1">IF(ISERROR('O7 Amortization'!G336+'O7 Amortization'!G409+'O7 Amortization'!G482+'O7 Amortization'!G555), "-", 'O7 Amortization'!G336+'O7 Amortization'!G409+'O7 Amortization'!G482+'O7 Amortization'!G555)</f>
        <v>0</v>
      </c>
      <c r="E18" s="747">
        <f ca="1">IF(ISERROR('O7 Amortization'!H336+'O7 Amortization'!H409+'O7 Amortization'!H482+'O7 Amortization'!H555), "-", 'O7 Amortization'!H336+'O7 Amortization'!H409+'O7 Amortization'!H482+'O7 Amortization'!H555)</f>
        <v>0</v>
      </c>
      <c r="F18" s="747">
        <f ca="1">IF(ISERROR('O7 Amortization'!I336+'O7 Amortization'!I409+'O7 Amortization'!I482+'O7 Amortization'!I555), "-", 'O7 Amortization'!I336+'O7 Amortization'!I409+'O7 Amortization'!I482+'O7 Amortization'!I555)</f>
        <v>0</v>
      </c>
      <c r="G18" s="747">
        <f ca="1">IF(ISERROR('O7 Amortization'!J336+'O7 Amortization'!J409+'O7 Amortization'!J482+'O7 Amortization'!J555), "-", 'O7 Amortization'!J336+'O7 Amortization'!J409+'O7 Amortization'!J482+'O7 Amortization'!J555)</f>
        <v>0</v>
      </c>
      <c r="H18" s="747">
        <f ca="1">IF(ISERROR('O7 Amortization'!K336+'O7 Amortization'!K409+'O7 Amortization'!K482+'O7 Amortization'!K555), "-", 'O7 Amortization'!K336+'O7 Amortization'!K409+'O7 Amortization'!K482+'O7 Amortization'!K555)</f>
        <v>0</v>
      </c>
      <c r="I18" s="747">
        <f ca="1">IF(ISERROR('O7 Amortization'!L336+'O7 Amortization'!L409+'O7 Amortization'!L482+'O7 Amortization'!L555), "-", 'O7 Amortization'!L336+'O7 Amortization'!L409+'O7 Amortization'!L482+'O7 Amortization'!L555)</f>
        <v>0</v>
      </c>
      <c r="J18" s="747">
        <f ca="1">IF(ISERROR('O7 Amortization'!M336+'O7 Amortization'!M409+'O7 Amortization'!M482+'O7 Amortization'!M555), "-", 'O7 Amortization'!M336+'O7 Amortization'!M409+'O7 Amortization'!M482+'O7 Amortization'!M555)</f>
        <v>0</v>
      </c>
      <c r="K18" s="747">
        <f ca="1">IF(ISERROR('O7 Amortization'!N336+'O7 Amortization'!N409+'O7 Amortization'!N482+'O7 Amortization'!N555), "-", 'O7 Amortization'!N336+'O7 Amortization'!N409+'O7 Amortization'!N482+'O7 Amortization'!N555)</f>
        <v>0</v>
      </c>
      <c r="L18" s="747">
        <f ca="1">IF(ISERROR('O7 Amortization'!O336+'O7 Amortization'!O409+'O7 Amortization'!O482+'O7 Amortization'!O555), "-", 'O7 Amortization'!O336+'O7 Amortization'!O409+'O7 Amortization'!O482+'O7 Amortization'!O555)</f>
        <v>0</v>
      </c>
      <c r="M18" s="747">
        <f ca="1">IF(ISERROR('O7 Amortization'!P336+'O7 Amortization'!P409+'O7 Amortization'!P482+'O7 Amortization'!P555), "-", 'O7 Amortization'!P336+'O7 Amortization'!P409+'O7 Amortization'!P482+'O7 Amortization'!P555)</f>
        <v>0</v>
      </c>
      <c r="N18" s="747">
        <f ca="1">IF(ISERROR('O7 Amortization'!Q336+'O7 Amortization'!Q409+'O7 Amortization'!Q482+'O7 Amortization'!Q555), "-", 'O7 Amortization'!Q336+'O7 Amortization'!Q409+'O7 Amortization'!Q482+'O7 Amortization'!Q555)</f>
        <v>0</v>
      </c>
      <c r="O18" s="747">
        <f ca="1">IF(ISERROR('O7 Amortization'!R336+'O7 Amortization'!R409+'O7 Amortization'!R482+'O7 Amortization'!R555), "-", 'O7 Amortization'!R336+'O7 Amortization'!R409+'O7 Amortization'!R482+'O7 Amortization'!R555)</f>
        <v>0</v>
      </c>
      <c r="P18" s="747">
        <f ca="1">IF(ISERROR('O7 Amortization'!S336+'O7 Amortization'!S409+'O7 Amortization'!S482+'O7 Amortization'!S555), "-", 'O7 Amortization'!S336+'O7 Amortization'!S409+'O7 Amortization'!S482+'O7 Amortization'!S555)</f>
        <v>0</v>
      </c>
      <c r="Q18" s="747">
        <f ca="1">IF(ISERROR('O7 Amortization'!T336+'O7 Amortization'!T409+'O7 Amortization'!T482+'O7 Amortization'!T555), "-", 'O7 Amortization'!T336+'O7 Amortization'!T409+'O7 Amortization'!T482+'O7 Amortization'!T555)</f>
        <v>0</v>
      </c>
      <c r="R18" s="747">
        <f ca="1">IF(ISERROR('O7 Amortization'!U336+'O7 Amortization'!U409+'O7 Amortization'!U482+'O7 Amortization'!U555), "-", 'O7 Amortization'!U336+'O7 Amortization'!U409+'O7 Amortization'!U482+'O7 Amortization'!U555)</f>
        <v>0</v>
      </c>
      <c r="S18" s="747">
        <f ca="1">IF(ISERROR('O7 Amortization'!V336+'O7 Amortization'!V409+'O7 Amortization'!V482+'O7 Amortization'!V555), "-", 'O7 Amortization'!V336+'O7 Amortization'!V409+'O7 Amortization'!V482+'O7 Amortization'!V555)</f>
        <v>0</v>
      </c>
      <c r="T18" s="747">
        <f ca="1">IF(ISERROR('O7 Amortization'!W336+'O7 Amortization'!W409+'O7 Amortization'!W482+'O7 Amortization'!W555), "-", 'O7 Amortization'!W336+'O7 Amortization'!W409+'O7 Amortization'!W482+'O7 Amortization'!W555)</f>
        <v>0</v>
      </c>
      <c r="U18" s="747">
        <f ca="1">IF(ISERROR('O7 Amortization'!X336+'O7 Amortization'!X409+'O7 Amortization'!X482+'O7 Amortization'!X555), "-", 'O7 Amortization'!X336+'O7 Amortization'!X409+'O7 Amortization'!X482+'O7 Amortization'!X555)</f>
        <v>0</v>
      </c>
      <c r="V18" s="747">
        <f ca="1">IF(ISERROR('O7 Amortization'!Y336+'O7 Amortization'!Y409+'O7 Amortization'!Y482+'O7 Amortization'!Y555), "-", 'O7 Amortization'!Y336+'O7 Amortization'!Y409+'O7 Amortization'!Y482+'O7 Amortization'!Y555)</f>
        <v>0</v>
      </c>
      <c r="W18" s="748">
        <f ca="1">IF(ISERROR('O7 Amortization'!Z336+'O7 Amortization'!Z409+'O7 Amortization'!Z482+'O7 Amortization'!Z555), "-", 'O7 Amortization'!Z336+'O7 Amortization'!Z409+'O7 Amortization'!Z482+'O7 Amortization'!Z555)</f>
        <v>0</v>
      </c>
      <c r="X18" s="844"/>
    </row>
    <row r="19" spans="1:24" s="731" customFormat="1" ht="12.75">
      <c r="A19" s="881"/>
      <c r="B19" s="905" t="s">
        <v>1216</v>
      </c>
      <c r="C19" s="845">
        <f t="shared" si="0"/>
        <v>111846.34017935715</v>
      </c>
      <c r="D19" s="844">
        <f t="shared" ref="D19:W19" si="1">IF(ISERROR(D38*(D58/D40)),0,D38*(D58/D40))</f>
        <v>42463.617171007507</v>
      </c>
      <c r="E19" s="844">
        <f t="shared" si="1"/>
        <v>19782.779792594349</v>
      </c>
      <c r="F19" s="844">
        <f t="shared" si="1"/>
        <v>49522.393637588488</v>
      </c>
      <c r="G19" s="844">
        <f t="shared" si="1"/>
        <v>0</v>
      </c>
      <c r="H19" s="844">
        <f t="shared" si="1"/>
        <v>0</v>
      </c>
      <c r="I19" s="844">
        <f t="shared" si="1"/>
        <v>0</v>
      </c>
      <c r="J19" s="844">
        <f t="shared" si="1"/>
        <v>0</v>
      </c>
      <c r="K19" s="844">
        <f t="shared" si="1"/>
        <v>0</v>
      </c>
      <c r="L19" s="844">
        <f t="shared" si="1"/>
        <v>77.54957816680259</v>
      </c>
      <c r="M19" s="844">
        <f t="shared" si="1"/>
        <v>0</v>
      </c>
      <c r="N19" s="844">
        <f t="shared" si="1"/>
        <v>0</v>
      </c>
      <c r="O19" s="844">
        <f t="shared" si="1"/>
        <v>0</v>
      </c>
      <c r="P19" s="844">
        <f t="shared" si="1"/>
        <v>0</v>
      </c>
      <c r="Q19" s="844">
        <f t="shared" si="1"/>
        <v>0</v>
      </c>
      <c r="R19" s="844">
        <f t="shared" si="1"/>
        <v>0</v>
      </c>
      <c r="S19" s="844">
        <f t="shared" si="1"/>
        <v>0</v>
      </c>
      <c r="T19" s="844">
        <f t="shared" si="1"/>
        <v>0</v>
      </c>
      <c r="U19" s="844">
        <f t="shared" si="1"/>
        <v>0</v>
      </c>
      <c r="V19" s="844">
        <f t="shared" si="1"/>
        <v>0</v>
      </c>
      <c r="W19" s="732">
        <f t="shared" si="1"/>
        <v>0</v>
      </c>
      <c r="X19" s="844"/>
    </row>
    <row r="20" spans="1:24" s="731" customFormat="1" ht="12.75">
      <c r="A20" s="881"/>
      <c r="B20" s="905" t="s">
        <v>1217</v>
      </c>
      <c r="C20" s="845">
        <f t="shared" si="0"/>
        <v>311929.51532550424</v>
      </c>
      <c r="D20" s="844">
        <f t="shared" ref="D20:W20" si="2">IF(ISERROR((D51/(D51+D66+D72))*D86),0,(D51/(D51+D66+D72))*D86)</f>
        <v>154188.03171832551</v>
      </c>
      <c r="E20" s="844">
        <f t="shared" si="2"/>
        <v>65594.282217972475</v>
      </c>
      <c r="F20" s="844">
        <f t="shared" si="2"/>
        <v>91860.086028963327</v>
      </c>
      <c r="G20" s="844">
        <f t="shared" si="2"/>
        <v>0</v>
      </c>
      <c r="H20" s="844">
        <f t="shared" si="2"/>
        <v>0</v>
      </c>
      <c r="I20" s="844">
        <f t="shared" si="2"/>
        <v>0</v>
      </c>
      <c r="J20" s="844">
        <f t="shared" si="2"/>
        <v>0</v>
      </c>
      <c r="K20" s="844">
        <f t="shared" si="2"/>
        <v>0</v>
      </c>
      <c r="L20" s="844">
        <f t="shared" si="2"/>
        <v>287.11536024287875</v>
      </c>
      <c r="M20" s="844">
        <f t="shared" si="2"/>
        <v>0</v>
      </c>
      <c r="N20" s="844">
        <f t="shared" si="2"/>
        <v>0</v>
      </c>
      <c r="O20" s="844">
        <f t="shared" si="2"/>
        <v>0</v>
      </c>
      <c r="P20" s="844">
        <f t="shared" si="2"/>
        <v>0</v>
      </c>
      <c r="Q20" s="844">
        <f t="shared" si="2"/>
        <v>0</v>
      </c>
      <c r="R20" s="844">
        <f t="shared" si="2"/>
        <v>0</v>
      </c>
      <c r="S20" s="844">
        <f t="shared" si="2"/>
        <v>0</v>
      </c>
      <c r="T20" s="844">
        <f t="shared" si="2"/>
        <v>0</v>
      </c>
      <c r="U20" s="844">
        <f t="shared" si="2"/>
        <v>0</v>
      </c>
      <c r="V20" s="844">
        <f t="shared" si="2"/>
        <v>0</v>
      </c>
      <c r="W20" s="732">
        <f t="shared" si="2"/>
        <v>0</v>
      </c>
      <c r="X20" s="844"/>
    </row>
    <row r="21" spans="1:24" s="844" customFormat="1" ht="12.75">
      <c r="A21" s="846"/>
      <c r="B21" s="905" t="s">
        <v>32</v>
      </c>
      <c r="C21" s="845">
        <f t="shared" si="0"/>
        <v>291340.8629269122</v>
      </c>
      <c r="D21" s="844">
        <f t="shared" ref="D21:W21" si="3">IF(ISERROR(D95/D97*D93),0, D95/D97*D93)</f>
        <v>109810.07140449411</v>
      </c>
      <c r="E21" s="844">
        <f t="shared" si="3"/>
        <v>51495.769050734147</v>
      </c>
      <c r="F21" s="844">
        <f t="shared" si="3"/>
        <v>129837.87610310533</v>
      </c>
      <c r="G21" s="844">
        <f t="shared" si="3"/>
        <v>0</v>
      </c>
      <c r="H21" s="844">
        <f t="shared" si="3"/>
        <v>0</v>
      </c>
      <c r="I21" s="844">
        <f t="shared" si="3"/>
        <v>0</v>
      </c>
      <c r="J21" s="844">
        <f t="shared" si="3"/>
        <v>0</v>
      </c>
      <c r="K21" s="844">
        <f t="shared" si="3"/>
        <v>0</v>
      </c>
      <c r="L21" s="844">
        <f t="shared" si="3"/>
        <v>197.14636857859975</v>
      </c>
      <c r="M21" s="844">
        <f t="shared" si="3"/>
        <v>0</v>
      </c>
      <c r="N21" s="844">
        <f t="shared" si="3"/>
        <v>0</v>
      </c>
      <c r="O21" s="844">
        <f t="shared" si="3"/>
        <v>0</v>
      </c>
      <c r="P21" s="844">
        <f t="shared" si="3"/>
        <v>0</v>
      </c>
      <c r="Q21" s="844">
        <f t="shared" si="3"/>
        <v>0</v>
      </c>
      <c r="R21" s="844">
        <f t="shared" si="3"/>
        <v>0</v>
      </c>
      <c r="S21" s="844">
        <f t="shared" si="3"/>
        <v>0</v>
      </c>
      <c r="T21" s="844">
        <f t="shared" si="3"/>
        <v>0</v>
      </c>
      <c r="U21" s="844">
        <f t="shared" si="3"/>
        <v>0</v>
      </c>
      <c r="V21" s="844">
        <f t="shared" si="3"/>
        <v>0</v>
      </c>
      <c r="W21" s="732">
        <f t="shared" si="3"/>
        <v>0</v>
      </c>
    </row>
    <row r="22" spans="1:24" s="844" customFormat="1" ht="12.75">
      <c r="A22" s="846"/>
      <c r="B22" s="905" t="s">
        <v>1218</v>
      </c>
      <c r="C22" s="845">
        <f t="shared" si="0"/>
        <v>161616.65776490472</v>
      </c>
      <c r="D22" s="844">
        <f t="shared" ref="D22:W22" si="4">IF(ISERROR(SUM(D20:D21)/D44*D42),0,SUM(D20:D20)/D44*D42)</f>
        <v>79274.46725094154</v>
      </c>
      <c r="E22" s="844">
        <f t="shared" si="4"/>
        <v>33972.556493252559</v>
      </c>
      <c r="F22" s="844">
        <f t="shared" si="4"/>
        <v>48218.541944853852</v>
      </c>
      <c r="G22" s="844">
        <f t="shared" si="4"/>
        <v>0</v>
      </c>
      <c r="H22" s="844">
        <f t="shared" si="4"/>
        <v>0</v>
      </c>
      <c r="I22" s="844">
        <f t="shared" si="4"/>
        <v>0</v>
      </c>
      <c r="J22" s="844">
        <f t="shared" si="4"/>
        <v>0</v>
      </c>
      <c r="K22" s="844">
        <f t="shared" si="4"/>
        <v>0</v>
      </c>
      <c r="L22" s="844">
        <f t="shared" si="4"/>
        <v>151.09207585678396</v>
      </c>
      <c r="M22" s="844">
        <f t="shared" si="4"/>
        <v>0</v>
      </c>
      <c r="N22" s="844">
        <f t="shared" si="4"/>
        <v>0</v>
      </c>
      <c r="O22" s="844">
        <f t="shared" si="4"/>
        <v>0</v>
      </c>
      <c r="P22" s="844">
        <f t="shared" si="4"/>
        <v>0</v>
      </c>
      <c r="Q22" s="844">
        <f t="shared" si="4"/>
        <v>0</v>
      </c>
      <c r="R22" s="844">
        <f t="shared" si="4"/>
        <v>0</v>
      </c>
      <c r="S22" s="844">
        <f t="shared" si="4"/>
        <v>0</v>
      </c>
      <c r="T22" s="844">
        <f t="shared" si="4"/>
        <v>0</v>
      </c>
      <c r="U22" s="844">
        <f t="shared" si="4"/>
        <v>0</v>
      </c>
      <c r="V22" s="844">
        <f t="shared" si="4"/>
        <v>0</v>
      </c>
      <c r="W22" s="732">
        <f t="shared" si="4"/>
        <v>0</v>
      </c>
    </row>
    <row r="23" spans="1:24" s="844" customFormat="1" ht="12.75">
      <c r="A23" s="846"/>
      <c r="B23" s="905" t="s">
        <v>1219</v>
      </c>
      <c r="C23" s="845">
        <f t="shared" si="0"/>
        <v>106161.04329388971</v>
      </c>
      <c r="D23" s="844">
        <f ca="1">IF(ISERROR('O4 Summary by Class &amp; Accounts'!E201*D60/(D36+D40)),0,('O4 Summary by Class &amp; Accounts'!E201*D60/(D36+D40)))</f>
        <v>40013.445513141465</v>
      </c>
      <c r="E23" s="844">
        <f ca="1">IF(ISERROR('O4 Summary by Class &amp; Accounts'!F201*E60/(E36+E40)),0,('O4 Summary by Class &amp; Accounts'!F201*E60/(E36+E40)))</f>
        <v>18764.427731576339</v>
      </c>
      <c r="F23" s="844">
        <f ca="1">IF(ISERROR('O4 Summary by Class &amp; Accounts'!G201*F60/(F36+F40)),0,('O4 Summary by Class &amp; Accounts'!G201*F60/(F36+F40)))</f>
        <v>47311.332326307886</v>
      </c>
      <c r="G23" s="844">
        <f ca="1">IF(ISERROR('O4 Summary by Class &amp; Accounts'!H201*G60/(G36+G40)),0,('O4 Summary by Class &amp; Accounts'!H201*G60/(G36+G40)))</f>
        <v>0</v>
      </c>
      <c r="H23" s="844">
        <f ca="1">IF(ISERROR('O4 Summary by Class &amp; Accounts'!I201*H60/(H36+H40)),0,('O4 Summary by Class &amp; Accounts'!I201*H60/(H36+H40)))</f>
        <v>0</v>
      </c>
      <c r="I23" s="844">
        <f ca="1">IF(ISERROR('O4 Summary by Class &amp; Accounts'!J201*I60/(I36+I40)),0,('O4 Summary by Class &amp; Accounts'!J201*I60/(I36+I40)))</f>
        <v>0</v>
      </c>
      <c r="J23" s="844">
        <f ca="1">IF(ISERROR('O4 Summary by Class &amp; Accounts'!K201*J60/(J36+J40)),0,('O4 Summary by Class &amp; Accounts'!K201*J60/(J36+J40)))</f>
        <v>0</v>
      </c>
      <c r="K23" s="844">
        <f ca="1">IF(ISERROR('O4 Summary by Class &amp; Accounts'!L201*K60/(K36+K40)),0,('O4 Summary by Class &amp; Accounts'!L201*K60/(K36+K40)))</f>
        <v>0</v>
      </c>
      <c r="L23" s="844">
        <f ca="1">IF(ISERROR('O4 Summary by Class &amp; Accounts'!M201*L60/(L36+L40)),0,('O4 Summary by Class &amp; Accounts'!M201*L60/(L36+L40)))</f>
        <v>71.837722864012804</v>
      </c>
      <c r="M23" s="844">
        <f ca="1">IF(ISERROR('O4 Summary by Class &amp; Accounts'!N201*M60/(M36+M40)),0,('O4 Summary by Class &amp; Accounts'!N201*M60/(M36+M40)))</f>
        <v>0</v>
      </c>
      <c r="N23" s="844">
        <f ca="1">IF(ISERROR('O4 Summary by Class &amp; Accounts'!O201*N60/(N36+N40)),0,('O4 Summary by Class &amp; Accounts'!O201*N60/(N36+N40)))</f>
        <v>0</v>
      </c>
      <c r="O23" s="844">
        <f ca="1">IF(ISERROR('O4 Summary by Class &amp; Accounts'!P201*O60/(O36+O40)),0,('O4 Summary by Class &amp; Accounts'!P201*O60/(O36+O40)))</f>
        <v>0</v>
      </c>
      <c r="P23" s="844">
        <f ca="1">IF(ISERROR('O4 Summary by Class &amp; Accounts'!Q201*P60/(P36+P40)),0,('O4 Summary by Class &amp; Accounts'!Q201*P60/(P36+P40)))</f>
        <v>0</v>
      </c>
      <c r="Q23" s="844">
        <f ca="1">IF(ISERROR('O4 Summary by Class &amp; Accounts'!R201*Q60/(Q36+Q40)),0,('O4 Summary by Class &amp; Accounts'!R201*Q60/(Q36+Q40)))</f>
        <v>0</v>
      </c>
      <c r="R23" s="844">
        <f ca="1">IF(ISERROR('O4 Summary by Class &amp; Accounts'!S201*R60/(R36+R40)),0,('O4 Summary by Class &amp; Accounts'!S201*R60/(R36+R40)))</f>
        <v>0</v>
      </c>
      <c r="S23" s="844">
        <f ca="1">IF(ISERROR('O4 Summary by Class &amp; Accounts'!T201*S60/(S36+S40)),0,('O4 Summary by Class &amp; Accounts'!T201*S60/(S36+S40)))</f>
        <v>0</v>
      </c>
      <c r="T23" s="844">
        <f ca="1">IF(ISERROR('O4 Summary by Class &amp; Accounts'!U201*T60/(T36+T40)),0,('O4 Summary by Class &amp; Accounts'!U201*T60/(T36+T40)))</f>
        <v>0</v>
      </c>
      <c r="U23" s="844">
        <f ca="1">IF(ISERROR('O4 Summary by Class &amp; Accounts'!V201*U60/(U36+U40)),0,('O4 Summary by Class &amp; Accounts'!V201*U60/(U36+U40)))</f>
        <v>0</v>
      </c>
      <c r="V23" s="844">
        <f ca="1">IF(ISERROR('O4 Summary by Class &amp; Accounts'!W201*V60/(V36+V40)),0,('O4 Summary by Class &amp; Accounts'!W201*V60/(V36+V40)))</f>
        <v>0</v>
      </c>
      <c r="W23" s="732">
        <f ca="1">IF(ISERROR('O4 Summary by Class &amp; Accounts'!X201*W60/(W36+W40)),0,('O4 Summary by Class &amp; Accounts'!X201*W60/(W36+W40)))</f>
        <v>0</v>
      </c>
    </row>
    <row r="24" spans="1:24" s="844" customFormat="1" ht="12.75">
      <c r="A24" s="846"/>
      <c r="B24" s="905" t="s">
        <v>1220</v>
      </c>
      <c r="C24" s="845">
        <f t="shared" si="0"/>
        <v>314621.4517195237</v>
      </c>
      <c r="D24" s="844">
        <f ca="1">IF(ISERROR('O4 Summary by Class &amp; Accounts'!E199*D60/(D36+D40)),0,('O4 Summary by Class &amp; Accounts'!E199*D60/(D36+D40)))</f>
        <v>118584.82099496492</v>
      </c>
      <c r="E24" s="844">
        <f ca="1">IF(ISERROR('O4 Summary by Class &amp; Accounts'!F199*E60/(E36+E40)),0,('O4 Summary by Class &amp; Accounts'!F199*E60/(E36+E40)))</f>
        <v>55610.714725657126</v>
      </c>
      <c r="F24" s="844">
        <f ca="1">IF(ISERROR('O4 Summary by Class &amp; Accounts'!G199*F60/(F36+F40)),0,('O4 Summary by Class &amp; Accounts'!G199*F60/(F36+F40)))</f>
        <v>140213.0159749905</v>
      </c>
      <c r="G24" s="844">
        <f ca="1">IF(ISERROR('O4 Summary by Class &amp; Accounts'!H199*G60/(G36+G40)),0,('O4 Summary by Class &amp; Accounts'!H199*G60/(G36+G40)))</f>
        <v>0</v>
      </c>
      <c r="H24" s="844">
        <f ca="1">IF(ISERROR('O4 Summary by Class &amp; Accounts'!I199*H60/(H36+H40)),0,('O4 Summary by Class &amp; Accounts'!I199*H60/(H36+H40)))</f>
        <v>0</v>
      </c>
      <c r="I24" s="844">
        <f ca="1">IF(ISERROR('O4 Summary by Class &amp; Accounts'!J199*I60/(I36+I40)),0,('O4 Summary by Class &amp; Accounts'!J199*I60/(I36+I40)))</f>
        <v>0</v>
      </c>
      <c r="J24" s="844">
        <f ca="1">IF(ISERROR('O4 Summary by Class &amp; Accounts'!K199*J60/(J36+J40)),0,('O4 Summary by Class &amp; Accounts'!K199*J60/(J36+J40)))</f>
        <v>0</v>
      </c>
      <c r="K24" s="844">
        <f ca="1">IF(ISERROR('O4 Summary by Class &amp; Accounts'!L199*K60/(K36+K40)),0,('O4 Summary by Class &amp; Accounts'!L199*K60/(K36+K40)))</f>
        <v>0</v>
      </c>
      <c r="L24" s="844">
        <f ca="1">IF(ISERROR('O4 Summary by Class &amp; Accounts'!M199*L60/(L36+L40)),0,('O4 Summary by Class &amp; Accounts'!M199*L60/(L36+L40)))</f>
        <v>212.90002391113845</v>
      </c>
      <c r="M24" s="844">
        <f ca="1">IF(ISERROR('O4 Summary by Class &amp; Accounts'!N199*M60/(M36+M40)),0,('O4 Summary by Class &amp; Accounts'!N199*M60/(M36+M40)))</f>
        <v>0</v>
      </c>
      <c r="N24" s="844">
        <f ca="1">IF(ISERROR('O4 Summary by Class &amp; Accounts'!O199*N60/(N36+N40)),0,('O4 Summary by Class &amp; Accounts'!O199*N60/(N36+N40)))</f>
        <v>0</v>
      </c>
      <c r="O24" s="844">
        <f ca="1">IF(ISERROR('O4 Summary by Class &amp; Accounts'!P199*O60/(O36+O40)),0,('O4 Summary by Class &amp; Accounts'!P199*O60/(O36+O40)))</f>
        <v>0</v>
      </c>
      <c r="P24" s="844">
        <f ca="1">IF(ISERROR('O4 Summary by Class &amp; Accounts'!Q199*P60/(P36+P40)),0,('O4 Summary by Class &amp; Accounts'!Q199*P60/(P36+P40)))</f>
        <v>0</v>
      </c>
      <c r="Q24" s="844">
        <f ca="1">IF(ISERROR('O4 Summary by Class &amp; Accounts'!R199*Q60/(Q36+Q40)),0,('O4 Summary by Class &amp; Accounts'!R199*Q60/(Q36+Q40)))</f>
        <v>0</v>
      </c>
      <c r="R24" s="844">
        <f ca="1">IF(ISERROR('O4 Summary by Class &amp; Accounts'!S199*R60/(R36+R40)),0,('O4 Summary by Class &amp; Accounts'!S199*R60/(R36+R40)))</f>
        <v>0</v>
      </c>
      <c r="S24" s="844">
        <f ca="1">IF(ISERROR('O4 Summary by Class &amp; Accounts'!T199*S60/(S36+S40)),0,('O4 Summary by Class &amp; Accounts'!T199*S60/(S36+S40)))</f>
        <v>0</v>
      </c>
      <c r="T24" s="844">
        <f ca="1">IF(ISERROR('O4 Summary by Class &amp; Accounts'!U199*T60/(T36+T40)),0,('O4 Summary by Class &amp; Accounts'!U199*T60/(T36+T40)))</f>
        <v>0</v>
      </c>
      <c r="U24" s="844">
        <f ca="1">IF(ISERROR('O4 Summary by Class &amp; Accounts'!V199*U60/(U36+U40)),0,('O4 Summary by Class &amp; Accounts'!V199*U60/(U36+U40)))</f>
        <v>0</v>
      </c>
      <c r="V24" s="844">
        <f ca="1">IF(ISERROR('O4 Summary by Class &amp; Accounts'!W199*V60/(V36+V40)),0,('O4 Summary by Class &amp; Accounts'!W199*V60/(V36+V40)))</f>
        <v>0</v>
      </c>
      <c r="W24" s="732">
        <f ca="1">IF(ISERROR('O4 Summary by Class &amp; Accounts'!X199*W60/(W36+W40)),0,('O4 Summary by Class &amp; Accounts'!X199*W60/(W36+W40)))</f>
        <v>0</v>
      </c>
    </row>
    <row r="25" spans="1:24" s="844" customFormat="1" ht="12.75">
      <c r="A25" s="846"/>
      <c r="B25" s="905" t="s">
        <v>1221</v>
      </c>
      <c r="C25" s="845">
        <f t="shared" si="0"/>
        <v>233315.57332380657</v>
      </c>
      <c r="D25" s="844">
        <f ca="1">IF(ISERROR(D60/(D36+D40)*'O1 Revenue to cost|RR'!D33),0,D60/(D36+D40)*'O1 Revenue to cost|RR'!D33)</f>
        <v>87939.602804344657</v>
      </c>
      <c r="E25" s="844">
        <f ca="1">IF(ISERROR(E60/(E36+E40)*'O1 Revenue to cost|RR'!E33),0,E60/(E36+E40)*'O1 Revenue to cost|RR'!E33)</f>
        <v>41239.545867743502</v>
      </c>
      <c r="F25" s="844">
        <f ca="1">IF(ISERROR(F60/(F36+F40)*'O1 Revenue to cost|RR'!F33),0,F60/(F36+F40)*'O1 Revenue to cost|RR'!F33)</f>
        <v>103978.54320127057</v>
      </c>
      <c r="G25" s="844">
        <f ca="1">IF(ISERROR(G60/(G36+G40)*'O1 Revenue to cost|RR'!G33),0,G60/(G36+G40)*'O1 Revenue to cost|RR'!G33)</f>
        <v>0</v>
      </c>
      <c r="H25" s="844">
        <f ca="1">IF(ISERROR(H60/(H36+H40)*'O1 Revenue to cost|RR'!H33),0,H60/(H36+H40)*'O1 Revenue to cost|RR'!H33)</f>
        <v>0</v>
      </c>
      <c r="I25" s="844">
        <f ca="1">IF(ISERROR(I60/(I36+I40)*'O1 Revenue to cost|RR'!I33),0,I60/(I36+I40)*'O1 Revenue to cost|RR'!I33)</f>
        <v>0</v>
      </c>
      <c r="J25" s="844">
        <f ca="1">IF(ISERROR(J60/(J36+J40)*'O1 Revenue to cost|RR'!J33),0,J60/(J36+J40)*'O1 Revenue to cost|RR'!J33)</f>
        <v>0</v>
      </c>
      <c r="K25" s="844">
        <f ca="1">IF(ISERROR(K60/(K36+K40)*'O1 Revenue to cost|RR'!K33),0,K60/(K36+K40)*'O1 Revenue to cost|RR'!K33)</f>
        <v>0</v>
      </c>
      <c r="L25" s="844">
        <f ca="1">IF(ISERROR(L60/(L36+L40)*'O1 Revenue to cost|RR'!L33),0,L60/(L36+L40)*'O1 Revenue to cost|RR'!L33)</f>
        <v>157.88145044782706</v>
      </c>
      <c r="M25" s="844">
        <f ca="1">IF(ISERROR(M60/(M36+M40)*'O1 Revenue to cost|RR'!M33),0,M60/(M36+M40)*'O1 Revenue to cost|RR'!M33)</f>
        <v>0</v>
      </c>
      <c r="N25" s="844">
        <f ca="1">IF(ISERROR(N60/(N36+N40)*'O1 Revenue to cost|RR'!N33),0,N60/(N36+N40)*'O1 Revenue to cost|RR'!N33)</f>
        <v>0</v>
      </c>
      <c r="O25" s="844">
        <f ca="1">IF(ISERROR(O60/(O36+O40)*'O1 Revenue to cost|RR'!O33),0,O60/(O36+O40)*'O1 Revenue to cost|RR'!O33)</f>
        <v>0</v>
      </c>
      <c r="P25" s="844">
        <f ca="1">IF(ISERROR(P60/(P36+P40)*'O1 Revenue to cost|RR'!P33),0,P60/(P36+P40)*'O1 Revenue to cost|RR'!P33)</f>
        <v>0</v>
      </c>
      <c r="Q25" s="844">
        <f ca="1">IF(ISERROR(Q60/(Q36+Q40)*'O1 Revenue to cost|RR'!Q33),0,Q60/(Q36+Q40)*'O1 Revenue to cost|RR'!Q33)</f>
        <v>0</v>
      </c>
      <c r="R25" s="844">
        <f ca="1">IF(ISERROR(R60/(R36+R40)*'O1 Revenue to cost|RR'!R33),0,R60/(R36+R40)*'O1 Revenue to cost|RR'!R33)</f>
        <v>0</v>
      </c>
      <c r="S25" s="844">
        <f ca="1">IF(ISERROR(S60/(S36+S40)*'O1 Revenue to cost|RR'!S33),0,S60/(S36+S40)*'O1 Revenue to cost|RR'!S33)</f>
        <v>0</v>
      </c>
      <c r="T25" s="844">
        <f ca="1">IF(ISERROR(T60/(T36+T40)*'O1 Revenue to cost|RR'!T33),0,T60/(T36+T40)*'O1 Revenue to cost|RR'!T33)</f>
        <v>0</v>
      </c>
      <c r="U25" s="844">
        <f ca="1">IF(ISERROR(U60/(U36+U40)*'O1 Revenue to cost|RR'!U33),0,U60/(U36+U40)*'O1 Revenue to cost|RR'!U33)</f>
        <v>0</v>
      </c>
      <c r="V25" s="844">
        <f ca="1">IF(ISERROR(V60/(V36+V40)*'O1 Revenue to cost|RR'!V33),0,V60/(V36+V40)*'O1 Revenue to cost|RR'!V33)</f>
        <v>0</v>
      </c>
      <c r="W25" s="732">
        <f ca="1">IF(ISERROR(W60/(W36+W40)*'O1 Revenue to cost|RR'!W33),0,W60/(W36+W40)*'O1 Revenue to cost|RR'!W33)</f>
        <v>0</v>
      </c>
    </row>
    <row r="26" spans="1:24" s="873" customFormat="1" ht="22.5" customHeight="1">
      <c r="B26" s="991" t="s">
        <v>76</v>
      </c>
      <c r="C26" s="1788">
        <f>IF(SUM(C15:C25)=SUM(D26:W26), SUM(C15:C25), "Error - Please Revise")</f>
        <v>1906427.444533898</v>
      </c>
      <c r="D26" s="981">
        <f t="shared" ref="D26:W26" si="5">SUM(D15:D25)</f>
        <v>773840.9595048211</v>
      </c>
      <c r="E26" s="981">
        <f t="shared" si="5"/>
        <v>352848.30813115154</v>
      </c>
      <c r="F26" s="981">
        <f t="shared" si="5"/>
        <v>778328.49365289346</v>
      </c>
      <c r="G26" s="981">
        <f t="shared" si="5"/>
        <v>0</v>
      </c>
      <c r="H26" s="981">
        <f t="shared" si="5"/>
        <v>0</v>
      </c>
      <c r="I26" s="981">
        <f t="shared" si="5"/>
        <v>0</v>
      </c>
      <c r="J26" s="981">
        <f t="shared" si="5"/>
        <v>0</v>
      </c>
      <c r="K26" s="981">
        <f t="shared" si="5"/>
        <v>0</v>
      </c>
      <c r="L26" s="981">
        <f t="shared" si="5"/>
        <v>1409.6832450318998</v>
      </c>
      <c r="M26" s="981">
        <f t="shared" si="5"/>
        <v>0</v>
      </c>
      <c r="N26" s="981">
        <f t="shared" si="5"/>
        <v>0</v>
      </c>
      <c r="O26" s="981">
        <f t="shared" si="5"/>
        <v>0</v>
      </c>
      <c r="P26" s="981">
        <f t="shared" si="5"/>
        <v>0</v>
      </c>
      <c r="Q26" s="981">
        <f t="shared" si="5"/>
        <v>0</v>
      </c>
      <c r="R26" s="981">
        <f t="shared" si="5"/>
        <v>0</v>
      </c>
      <c r="S26" s="981">
        <f t="shared" si="5"/>
        <v>0</v>
      </c>
      <c r="T26" s="981">
        <f t="shared" si="5"/>
        <v>0</v>
      </c>
      <c r="U26" s="981">
        <f t="shared" si="5"/>
        <v>0</v>
      </c>
      <c r="V26" s="981">
        <f t="shared" si="5"/>
        <v>0</v>
      </c>
      <c r="W26" s="982">
        <f t="shared" si="5"/>
        <v>0</v>
      </c>
      <c r="X26" s="903"/>
    </row>
    <row r="27" spans="1:24" s="847" customFormat="1" ht="12.75">
      <c r="B27" s="906"/>
      <c r="C27" s="884"/>
      <c r="D27" s="853"/>
      <c r="E27" s="853"/>
      <c r="F27" s="853"/>
      <c r="G27" s="853"/>
      <c r="H27" s="853"/>
      <c r="I27" s="853"/>
      <c r="J27" s="853"/>
      <c r="K27" s="853"/>
      <c r="L27" s="853"/>
      <c r="M27" s="853"/>
      <c r="N27" s="853"/>
      <c r="O27" s="853"/>
      <c r="P27" s="853"/>
      <c r="Q27" s="853"/>
      <c r="R27" s="853"/>
      <c r="S27" s="853"/>
      <c r="T27" s="853"/>
      <c r="U27" s="853"/>
      <c r="V27" s="853"/>
      <c r="W27" s="854"/>
      <c r="X27" s="853"/>
    </row>
    <row r="28" spans="1:24" s="847" customFormat="1" ht="12.75">
      <c r="B28" s="906" t="s">
        <v>420</v>
      </c>
      <c r="C28" s="848">
        <f>SUM(D28:W28)</f>
        <v>218494.98988539158</v>
      </c>
      <c r="D28" s="849">
        <f ca="1">IF('I8 Demand Data'!$C$15="4 NCP",'E3 PLCC'!C53,IF('I8 Demand Data'!$C$15="1 NCP",'E3 PLCC'!C40,'E3 PLCC'!C66))</f>
        <v>82353.536677956872</v>
      </c>
      <c r="E28" s="849">
        <f ca="1">IF('I8 Demand Data'!$C$15="4 NCP",'E3 PLCC'!D53,IF('I8 Demand Data'!$C$15="1 NCP",'E3 PLCC'!D40,'E3 PLCC'!D66))</f>
        <v>38619.943062031998</v>
      </c>
      <c r="F28" s="849">
        <f ca="1">IF('I8 Demand Data'!$C$15="4 NCP",'E3 PLCC'!E53,IF('I8 Demand Data'!$C$15="1 NCP",'E3 PLCC'!E40,'E3 PLCC'!E66))</f>
        <v>97373.657580624233</v>
      </c>
      <c r="G28" s="849">
        <f ca="1">IF('I8 Demand Data'!$C$15="4 NCP",'E3 PLCC'!F53,IF('I8 Demand Data'!$C$15="1 NCP",'E3 PLCC'!F40,'E3 PLCC'!F66))</f>
        <v>0</v>
      </c>
      <c r="H28" s="849">
        <f ca="1">IF('I8 Demand Data'!$C$15="4 NCP",'E3 PLCC'!G53,IF('I8 Demand Data'!$C$15="1 NCP",'E3 PLCC'!G40,'E3 PLCC'!G66))</f>
        <v>0</v>
      </c>
      <c r="I28" s="849">
        <f ca="1">IF('I8 Demand Data'!$C$15="4 NCP",'E3 PLCC'!H53,IF('I8 Demand Data'!$C$15="1 NCP",'E3 PLCC'!H40,'E3 PLCC'!H66))</f>
        <v>0</v>
      </c>
      <c r="J28" s="849">
        <f ca="1">IF('I8 Demand Data'!$C$15="4 NCP",'E3 PLCC'!I53,IF('I8 Demand Data'!$C$15="1 NCP",'E3 PLCC'!I40,'E3 PLCC'!I66))</f>
        <v>0</v>
      </c>
      <c r="K28" s="849">
        <f ca="1">IF('I8 Demand Data'!$C$15="4 NCP",'E3 PLCC'!J53,IF('I8 Demand Data'!$C$15="1 NCP",'E3 PLCC'!J40,'E3 PLCC'!J66))</f>
        <v>0</v>
      </c>
      <c r="L28" s="849">
        <f ca="1">IF('I8 Demand Data'!$C$15="4 NCP",'E3 PLCC'!K53,IF('I8 Demand Data'!$C$15="1 NCP",'E3 PLCC'!K40,'E3 PLCC'!K66))</f>
        <v>147.85256477849126</v>
      </c>
      <c r="M28" s="849">
        <f ca="1">IF('I8 Demand Data'!$C$15="4 NCP",'E3 PLCC'!L53,IF('I8 Demand Data'!$C$15="1 NCP",'E3 PLCC'!L40,'E3 PLCC'!L66))</f>
        <v>0</v>
      </c>
      <c r="N28" s="849">
        <f ca="1">IF('I8 Demand Data'!$C$15="4 NCP",'E3 PLCC'!M53,IF('I8 Demand Data'!$C$15="1 NCP",'E3 PLCC'!M40,'E3 PLCC'!M66))</f>
        <v>0</v>
      </c>
      <c r="O28" s="849">
        <f ca="1">IF('I8 Demand Data'!$C$15="4 NCP",'E3 PLCC'!N53,IF('I8 Demand Data'!$C$15="1 NCP",'E3 PLCC'!N40,'E3 PLCC'!N66))</f>
        <v>0</v>
      </c>
      <c r="P28" s="849">
        <f ca="1">IF('I8 Demand Data'!$C$15="4 NCP",'E3 PLCC'!O53,IF('I8 Demand Data'!$C$15="1 NCP",'E3 PLCC'!O40,'E3 PLCC'!O66))</f>
        <v>0</v>
      </c>
      <c r="Q28" s="849">
        <f ca="1">IF('I8 Demand Data'!$C$15="4 NCP",'E3 PLCC'!P53,IF('I8 Demand Data'!$C$15="1 NCP",'E3 PLCC'!P40,'E3 PLCC'!P66))</f>
        <v>0</v>
      </c>
      <c r="R28" s="849">
        <f ca="1">IF('I8 Demand Data'!$C$15="4 NCP",'E3 PLCC'!Q53,IF('I8 Demand Data'!$C$15="1 NCP",'E3 PLCC'!Q40,'E3 PLCC'!Q66))</f>
        <v>0</v>
      </c>
      <c r="S28" s="849">
        <f ca="1">IF('I8 Demand Data'!$C$15="4 NCP",'E3 PLCC'!R53,IF('I8 Demand Data'!$C$15="1 NCP",'E3 PLCC'!R40,'E3 PLCC'!R66))</f>
        <v>0</v>
      </c>
      <c r="T28" s="849">
        <f ca="1">IF('I8 Demand Data'!$C$15="4 NCP",'E3 PLCC'!S53,IF('I8 Demand Data'!$C$15="1 NCP",'E3 PLCC'!S40,'E3 PLCC'!S66))</f>
        <v>0</v>
      </c>
      <c r="U28" s="849">
        <f ca="1">IF('I8 Demand Data'!$C$15="4 NCP",'E3 PLCC'!T53,IF('I8 Demand Data'!$C$15="1 NCP",'E3 PLCC'!T40,'E3 PLCC'!T66))</f>
        <v>0</v>
      </c>
      <c r="V28" s="849">
        <f ca="1">IF('I8 Demand Data'!$C$15="4 NCP",'E3 PLCC'!U53,IF('I8 Demand Data'!$C$15="1 NCP",'E3 PLCC'!U40,'E3 PLCC'!U66))</f>
        <v>0</v>
      </c>
      <c r="W28" s="850">
        <f ca="1">IF('I8 Demand Data'!$C$15="4 NCP",'E3 PLCC'!V53,IF('I8 Demand Data'!$C$15="1 NCP",'E3 PLCC'!V40,'E3 PLCC'!V66))</f>
        <v>0</v>
      </c>
      <c r="X28" s="853"/>
    </row>
    <row r="29" spans="1:24" s="847" customFormat="1" ht="12.75">
      <c r="B29" s="906" t="s">
        <v>416</v>
      </c>
      <c r="C29" s="848">
        <f>SUM(D29:W29)</f>
        <v>23620.608252113409</v>
      </c>
      <c r="D29" s="849">
        <f ca="1">IF('I8 Demand Data'!$C$15="4 NCP",MIN('E3 PLCC'!C27*4,'E3 PLCC'!C47),IF('I8 Demand Data'!$C$15="1 NCP",MIN('E3 PLCC'!C27,'E3 PLCC'!C34),MIN('E3 PLCC'!C27*12,'E3 PLCC'!C60)))</f>
        <v>18254.400000000001</v>
      </c>
      <c r="E29" s="849">
        <f ca="1">IF('I8 Demand Data'!$C$15="4 NCP",MIN('E3 PLCC'!D27*4,'E3 PLCC'!D47),IF('I8 Demand Data'!$C$15="1 NCP",MIN('E3 PLCC'!D27,'E3 PLCC'!D34),MIN('E3 PLCC'!D27*12,'E3 PLCC'!D60)))</f>
        <v>2168</v>
      </c>
      <c r="F29" s="849">
        <f ca="1">IF('I8 Demand Data'!$C$15="4 NCP",MIN('E3 PLCC'!E27*4,'E3 PLCC'!E47),IF('I8 Demand Data'!$C$15="1 NCP",MIN('E3 PLCC'!E27,'E3 PLCC'!E34),MIN('E3 PLCC'!E27*12,'E3 PLCC'!E60)))</f>
        <v>251.2</v>
      </c>
      <c r="G29" s="849">
        <f ca="1">IF('I8 Demand Data'!$C$15="4 NCP",MIN('E3 PLCC'!F27*4,'E3 PLCC'!F47),IF('I8 Demand Data'!$C$15="1 NCP",MIN('E3 PLCC'!F27,'E3 PLCC'!F34),MIN('E3 PLCC'!F27*12,'E3 PLCC'!F60)))</f>
        <v>0</v>
      </c>
      <c r="H29" s="849">
        <f ca="1">IF('I8 Demand Data'!$C$15="4 NCP",MIN('E3 PLCC'!G27*4,'E3 PLCC'!G47),IF('I8 Demand Data'!$C$15="1 NCP",MIN('E3 PLCC'!G27,'E3 PLCC'!G34),MIN('E3 PLCC'!G27*12,'E3 PLCC'!G60)))</f>
        <v>0</v>
      </c>
      <c r="I29" s="849">
        <f ca="1">IF('I8 Demand Data'!$C$15="4 NCP",MIN('E3 PLCC'!H27*4,'E3 PLCC'!H47),IF('I8 Demand Data'!$C$15="1 NCP",MIN('E3 PLCC'!H27,'E3 PLCC'!H34),MIN('E3 PLCC'!H27*12,'E3 PLCC'!H60)))</f>
        <v>0</v>
      </c>
      <c r="J29" s="849">
        <f ca="1">IF('I8 Demand Data'!$C$15="4 NCP",MIN('E3 PLCC'!I27*4,'E3 PLCC'!I47),IF('I8 Demand Data'!$C$15="1 NCP",MIN('E3 PLCC'!I27,'E3 PLCC'!I34),MIN('E3 PLCC'!I27*12,'E3 PLCC'!I60)))</f>
        <v>2400.6368763237888</v>
      </c>
      <c r="K29" s="849">
        <f ca="1">IF('I8 Demand Data'!$C$15="4 NCP",MIN('E3 PLCC'!J27*4,'E3 PLCC'!J47),IF('I8 Demand Data'!$C$15="1 NCP",MIN('E3 PLCC'!J27,'E3 PLCC'!J34),MIN('E3 PLCC'!J27*12,'E3 PLCC'!J60)))</f>
        <v>304.7713757896193</v>
      </c>
      <c r="L29" s="849">
        <f ca="1">IF('I8 Demand Data'!$C$15="4 NCP",MIN('E3 PLCC'!K27*4,'E3 PLCC'!K47),IF('I8 Demand Data'!$C$15="1 NCP",MIN('E3 PLCC'!K27,'E3 PLCC'!K34),MIN('E3 PLCC'!K27*12,'E3 PLCC'!K60)))</f>
        <v>241.6</v>
      </c>
      <c r="M29" s="849">
        <f ca="1">IF('I8 Demand Data'!$C$15="4 NCP",MIN('E3 PLCC'!L27*4,'E3 PLCC'!L47),IF('I8 Demand Data'!$C$15="1 NCP",MIN('E3 PLCC'!L27,'E3 PLCC'!L34),MIN('E3 PLCC'!L27*12,'E3 PLCC'!L60)))</f>
        <v>0</v>
      </c>
      <c r="N29" s="849">
        <f ca="1">IF('I8 Demand Data'!$C$15="4 NCP",MIN('E3 PLCC'!M27*4,'E3 PLCC'!M47),IF('I8 Demand Data'!$C$15="1 NCP",MIN('E3 PLCC'!M27,'E3 PLCC'!M34),MIN('E3 PLCC'!M27*12,'E3 PLCC'!M60)))</f>
        <v>0</v>
      </c>
      <c r="O29" s="849">
        <f ca="1">IF('I8 Demand Data'!$C$15="4 NCP",MIN('E3 PLCC'!N27*4,'E3 PLCC'!N47),IF('I8 Demand Data'!$C$15="1 NCP",MIN('E3 PLCC'!N27,'E3 PLCC'!N34),MIN('E3 PLCC'!N27*12,'E3 PLCC'!N60)))</f>
        <v>0</v>
      </c>
      <c r="P29" s="849">
        <f ca="1">IF('I8 Demand Data'!$C$15="4 NCP",MIN('E3 PLCC'!O27*4,'E3 PLCC'!O47),IF('I8 Demand Data'!$C$15="1 NCP",MIN('E3 PLCC'!O27,'E3 PLCC'!O34),MIN('E3 PLCC'!O27*12,'E3 PLCC'!O60)))</f>
        <v>0</v>
      </c>
      <c r="Q29" s="849">
        <f ca="1">IF('I8 Demand Data'!$C$15="4 NCP",MIN('E3 PLCC'!P27*4,'E3 PLCC'!P47),IF('I8 Demand Data'!$C$15="1 NCP",MIN('E3 PLCC'!P27,'E3 PLCC'!P34),MIN('E3 PLCC'!P27*12,'E3 PLCC'!P60)))</f>
        <v>0</v>
      </c>
      <c r="R29" s="849">
        <f ca="1">IF('I8 Demand Data'!$C$15="4 NCP",MIN('E3 PLCC'!Q27*4,'E3 PLCC'!Q47),IF('I8 Demand Data'!$C$15="1 NCP",MIN('E3 PLCC'!Q27,'E3 PLCC'!Q34),MIN('E3 PLCC'!Q27*12,'E3 PLCC'!Q60)))</f>
        <v>0</v>
      </c>
      <c r="S29" s="849">
        <f ca="1">IF('I8 Demand Data'!$C$15="4 NCP",MIN('E3 PLCC'!R27*4,'E3 PLCC'!R47),IF('I8 Demand Data'!$C$15="1 NCP",MIN('E3 PLCC'!R27,'E3 PLCC'!R34),MIN('E3 PLCC'!R27*12,'E3 PLCC'!R60)))</f>
        <v>0</v>
      </c>
      <c r="T29" s="849">
        <f ca="1">IF('I8 Demand Data'!$C$15="4 NCP",MIN('E3 PLCC'!S27*4,'E3 PLCC'!S47),IF('I8 Demand Data'!$C$15="1 NCP",MIN('E3 PLCC'!S27,'E3 PLCC'!S34),MIN('E3 PLCC'!S27*12,'E3 PLCC'!S60)))</f>
        <v>0</v>
      </c>
      <c r="U29" s="849">
        <f ca="1">IF('I8 Demand Data'!$C$15="4 NCP",MIN('E3 PLCC'!T27*4,'E3 PLCC'!T47),IF('I8 Demand Data'!$C$15="1 NCP",MIN('E3 PLCC'!T27,'E3 PLCC'!T34),MIN('E3 PLCC'!T27*12,'E3 PLCC'!T60)))</f>
        <v>0</v>
      </c>
      <c r="V29" s="849">
        <f ca="1">IF('I8 Demand Data'!$C$15="4 NCP",MIN('E3 PLCC'!U27*4,'E3 PLCC'!U47),IF('I8 Demand Data'!$C$15="1 NCP",MIN('E3 PLCC'!U27,'E3 PLCC'!U34),MIN('E3 PLCC'!U27*12,'E3 PLCC'!U60)))</f>
        <v>0</v>
      </c>
      <c r="W29" s="850">
        <f ca="1">IF('I8 Demand Data'!$C$15="4 NCP",MIN('E3 PLCC'!V27*4,'E3 PLCC'!V47),IF('I8 Demand Data'!$C$15="1 NCP",MIN('E3 PLCC'!V27,'E3 PLCC'!V34),MIN('E3 PLCC'!V27*12,'E3 PLCC'!V60)))</f>
        <v>0</v>
      </c>
      <c r="X29" s="853"/>
    </row>
    <row r="30" spans="1:24" s="847" customFormat="1" ht="12.75">
      <c r="B30" s="906" t="s">
        <v>417</v>
      </c>
      <c r="C30" s="852">
        <f>SUM(D30:W30)</f>
        <v>195647.96641263607</v>
      </c>
      <c r="D30" s="853">
        <f>IF(ISERROR(D26/D28),0,D26/D28*D29)</f>
        <v>171528.78893865211</v>
      </c>
      <c r="E30" s="853">
        <f t="shared" ref="E30:W30" si="6">IF(ISERROR(E26/E28),0,E26/E28*E29)</f>
        <v>19807.774724049195</v>
      </c>
      <c r="F30" s="853">
        <f t="shared" si="6"/>
        <v>2007.8953842698352</v>
      </c>
      <c r="G30" s="853">
        <f t="shared" si="6"/>
        <v>0</v>
      </c>
      <c r="H30" s="853">
        <f t="shared" si="6"/>
        <v>0</v>
      </c>
      <c r="I30" s="853">
        <f t="shared" si="6"/>
        <v>0</v>
      </c>
      <c r="J30" s="853">
        <f t="shared" si="6"/>
        <v>0</v>
      </c>
      <c r="K30" s="853">
        <f t="shared" si="6"/>
        <v>0</v>
      </c>
      <c r="L30" s="853">
        <f t="shared" si="6"/>
        <v>2303.5073656649383</v>
      </c>
      <c r="M30" s="853">
        <f t="shared" si="6"/>
        <v>0</v>
      </c>
      <c r="N30" s="853">
        <f t="shared" si="6"/>
        <v>0</v>
      </c>
      <c r="O30" s="853">
        <f t="shared" si="6"/>
        <v>0</v>
      </c>
      <c r="P30" s="853">
        <f t="shared" si="6"/>
        <v>0</v>
      </c>
      <c r="Q30" s="853">
        <f t="shared" si="6"/>
        <v>0</v>
      </c>
      <c r="R30" s="853">
        <f t="shared" si="6"/>
        <v>0</v>
      </c>
      <c r="S30" s="853">
        <f t="shared" si="6"/>
        <v>0</v>
      </c>
      <c r="T30" s="853">
        <f t="shared" si="6"/>
        <v>0</v>
      </c>
      <c r="U30" s="853">
        <f t="shared" si="6"/>
        <v>0</v>
      </c>
      <c r="V30" s="853">
        <f t="shared" si="6"/>
        <v>0</v>
      </c>
      <c r="W30" s="854">
        <f t="shared" si="6"/>
        <v>0</v>
      </c>
      <c r="X30" s="853"/>
    </row>
    <row r="31" spans="1:24" s="847" customFormat="1" ht="12.75">
      <c r="B31" s="906"/>
      <c r="C31" s="852"/>
      <c r="D31" s="853"/>
      <c r="E31" s="853"/>
      <c r="F31" s="853"/>
      <c r="G31" s="853"/>
      <c r="H31" s="853"/>
      <c r="I31" s="853"/>
      <c r="J31" s="853"/>
      <c r="K31" s="853"/>
      <c r="L31" s="853"/>
      <c r="M31" s="853"/>
      <c r="N31" s="853"/>
      <c r="O31" s="853"/>
      <c r="P31" s="853"/>
      <c r="Q31" s="853"/>
      <c r="R31" s="853"/>
      <c r="S31" s="853"/>
      <c r="T31" s="853"/>
      <c r="U31" s="853"/>
      <c r="V31" s="853"/>
      <c r="W31" s="854"/>
      <c r="X31" s="853"/>
    </row>
    <row r="32" spans="1:24" s="847" customFormat="1" ht="12.75">
      <c r="B32" s="906"/>
      <c r="C32" s="852"/>
      <c r="D32" s="853"/>
      <c r="E32" s="853"/>
      <c r="F32" s="853"/>
      <c r="G32" s="853"/>
      <c r="H32" s="853"/>
      <c r="I32" s="853"/>
      <c r="J32" s="853"/>
      <c r="K32" s="853"/>
      <c r="L32" s="853"/>
      <c r="M32" s="853"/>
      <c r="N32" s="853"/>
      <c r="O32" s="853"/>
      <c r="P32" s="853"/>
      <c r="Q32" s="853"/>
      <c r="R32" s="853"/>
      <c r="S32" s="853"/>
      <c r="T32" s="853"/>
      <c r="U32" s="853"/>
      <c r="V32" s="853"/>
      <c r="W32" s="854"/>
      <c r="X32" s="853"/>
    </row>
    <row r="33" spans="1:24" s="731" customFormat="1" ht="12.75">
      <c r="A33" s="728"/>
      <c r="B33" s="906"/>
      <c r="C33" s="845"/>
      <c r="D33" s="844"/>
      <c r="E33" s="844"/>
      <c r="F33" s="844"/>
      <c r="G33" s="844"/>
      <c r="H33" s="844"/>
      <c r="I33" s="844"/>
      <c r="J33" s="844"/>
      <c r="K33" s="844"/>
      <c r="L33" s="844"/>
      <c r="M33" s="844"/>
      <c r="N33" s="844"/>
      <c r="O33" s="844"/>
      <c r="P33" s="844"/>
      <c r="Q33" s="844"/>
      <c r="R33" s="844"/>
      <c r="S33" s="844"/>
      <c r="T33" s="844"/>
      <c r="U33" s="844"/>
      <c r="V33" s="844"/>
      <c r="W33" s="732"/>
      <c r="X33" s="844"/>
    </row>
    <row r="34" spans="1:24" s="731" customFormat="1" ht="12.75">
      <c r="B34" s="906" t="s">
        <v>1404</v>
      </c>
      <c r="C34" s="845">
        <f>SUM(D34:W34)</f>
        <v>6187500.0000000019</v>
      </c>
      <c r="D34" s="844">
        <f ca="1">SUM('O4 Summary by Class &amp; Accounts'!E60:E73)+SUM('O4 Summary by Class &amp; Accounts'!E74:E76)+SUM('O4 Summary by Class &amp; Accounts'!E77) +SUM('O4 Summary by Class &amp; Accounts'!E79:E80)</f>
        <v>3102988.4534415239</v>
      </c>
      <c r="E34" s="844">
        <f ca="1">SUM('O4 Summary by Class &amp; Accounts'!F60:F73)+SUM('O4 Summary by Class &amp; Accounts'!F74:F76)+SUM('O4 Summary by Class &amp; Accounts'!F77) +SUM('O4 Summary by Class &amp; Accounts'!F79:F80)</f>
        <v>1069113.552006389</v>
      </c>
      <c r="F34" s="844">
        <f ca="1">SUM('O4 Summary by Class &amp; Accounts'!G60:G73)+SUM('O4 Summary by Class &amp; Accounts'!G74:G76)+SUM('O4 Summary by Class &amp; Accounts'!G77) +SUM('O4 Summary by Class &amp; Accounts'!G79:G80)</f>
        <v>1538506.0535560027</v>
      </c>
      <c r="G34" s="844">
        <f ca="1">SUM('O4 Summary by Class &amp; Accounts'!H60:H73)+SUM('O4 Summary by Class &amp; Accounts'!H74:H76)+SUM('O4 Summary by Class &amp; Accounts'!H77) +SUM('O4 Summary by Class &amp; Accounts'!H79:H80)</f>
        <v>0</v>
      </c>
      <c r="H34" s="844">
        <f ca="1">SUM('O4 Summary by Class &amp; Accounts'!I60:I73)+SUM('O4 Summary by Class &amp; Accounts'!I74:I76)+SUM('O4 Summary by Class &amp; Accounts'!I77) +SUM('O4 Summary by Class &amp; Accounts'!I79:I80)</f>
        <v>0</v>
      </c>
      <c r="I34" s="844">
        <f ca="1">SUM('O4 Summary by Class &amp; Accounts'!J60:J73)+SUM('O4 Summary by Class &amp; Accounts'!J74:J76)+SUM('O4 Summary by Class &amp; Accounts'!J77) +SUM('O4 Summary by Class &amp; Accounts'!J79:J80)</f>
        <v>0</v>
      </c>
      <c r="J34" s="844">
        <f ca="1">SUM('O4 Summary by Class &amp; Accounts'!K60:K73)+SUM('O4 Summary by Class &amp; Accounts'!K74:K76)+SUM('O4 Summary by Class &amp; Accounts'!K77) +SUM('O4 Summary by Class &amp; Accounts'!K79:K80)</f>
        <v>431688.30125445116</v>
      </c>
      <c r="K34" s="844">
        <f ca="1">SUM('O4 Summary by Class &amp; Accounts'!L60:L73)+SUM('O4 Summary by Class &amp; Accounts'!L74:L76)+SUM('O4 Summary by Class &amp; Accounts'!L77) +SUM('O4 Summary by Class &amp; Accounts'!L79:L80)</f>
        <v>23687.01637275696</v>
      </c>
      <c r="L34" s="844">
        <f ca="1">SUM('O4 Summary by Class &amp; Accounts'!M60:M73)+SUM('O4 Summary by Class &amp; Accounts'!M74:M76)+SUM('O4 Summary by Class &amp; Accounts'!M77) +SUM('O4 Summary by Class &amp; Accounts'!M79:M80)</f>
        <v>21516.623368877688</v>
      </c>
      <c r="M34" s="844">
        <f ca="1">SUM('O4 Summary by Class &amp; Accounts'!N60:N73)+SUM('O4 Summary by Class &amp; Accounts'!N74:N76)+SUM('O4 Summary by Class &amp; Accounts'!N77) +SUM('O4 Summary by Class &amp; Accounts'!N79:N80)</f>
        <v>0</v>
      </c>
      <c r="N34" s="844">
        <f ca="1">SUM('O4 Summary by Class &amp; Accounts'!O60:O73)+SUM('O4 Summary by Class &amp; Accounts'!O74:O76)+SUM('O4 Summary by Class &amp; Accounts'!O77) +SUM('O4 Summary by Class &amp; Accounts'!O79:O80)</f>
        <v>0</v>
      </c>
      <c r="O34" s="844">
        <f ca="1">SUM('O4 Summary by Class &amp; Accounts'!P60:P73)+SUM('O4 Summary by Class &amp; Accounts'!P74:P76)+SUM('O4 Summary by Class &amp; Accounts'!P77) +SUM('O4 Summary by Class &amp; Accounts'!P79:P80)</f>
        <v>0</v>
      </c>
      <c r="P34" s="844">
        <f ca="1">SUM('O4 Summary by Class &amp; Accounts'!Q60:Q73)+SUM('O4 Summary by Class &amp; Accounts'!Q74:Q76)+SUM('O4 Summary by Class &amp; Accounts'!Q77) +SUM('O4 Summary by Class &amp; Accounts'!Q79:Q80)</f>
        <v>0</v>
      </c>
      <c r="Q34" s="844">
        <f ca="1">SUM('O4 Summary by Class &amp; Accounts'!R60:R73)+SUM('O4 Summary by Class &amp; Accounts'!R74:R76)+SUM('O4 Summary by Class &amp; Accounts'!R77) +SUM('O4 Summary by Class &amp; Accounts'!R79:R80)</f>
        <v>0</v>
      </c>
      <c r="R34" s="844">
        <f ca="1">SUM('O4 Summary by Class &amp; Accounts'!S60:S73)+SUM('O4 Summary by Class &amp; Accounts'!S74:S76)+SUM('O4 Summary by Class &amp; Accounts'!S77) +SUM('O4 Summary by Class &amp; Accounts'!S79:S80)</f>
        <v>0</v>
      </c>
      <c r="S34" s="844">
        <f ca="1">SUM('O4 Summary by Class &amp; Accounts'!T60:T73)+SUM('O4 Summary by Class &amp; Accounts'!T74:T76)+SUM('O4 Summary by Class &amp; Accounts'!T77) +SUM('O4 Summary by Class &amp; Accounts'!T79:T80)</f>
        <v>0</v>
      </c>
      <c r="T34" s="844">
        <f ca="1">SUM('O4 Summary by Class &amp; Accounts'!U60:U73)+SUM('O4 Summary by Class &amp; Accounts'!U74:U76)+SUM('O4 Summary by Class &amp; Accounts'!U77) +SUM('O4 Summary by Class &amp; Accounts'!U79:U80)</f>
        <v>0</v>
      </c>
      <c r="U34" s="844">
        <f ca="1">SUM('O4 Summary by Class &amp; Accounts'!V60:V73)+SUM('O4 Summary by Class &amp; Accounts'!V74:V76)+SUM('O4 Summary by Class &amp; Accounts'!V77) +SUM('O4 Summary by Class &amp; Accounts'!V79:V80)</f>
        <v>0</v>
      </c>
      <c r="V34" s="844">
        <f ca="1">SUM('O4 Summary by Class &amp; Accounts'!W60:W73)+SUM('O4 Summary by Class &amp; Accounts'!W74:W76)+SUM('O4 Summary by Class &amp; Accounts'!W77) +SUM('O4 Summary by Class &amp; Accounts'!W79:W80)</f>
        <v>0</v>
      </c>
      <c r="W34" s="732">
        <f ca="1">SUM('O4 Summary by Class &amp; Accounts'!X60:X73)+SUM('O4 Summary by Class &amp; Accounts'!X74:X76)+SUM('O4 Summary by Class &amp; Accounts'!X77) +SUM('O4 Summary by Class &amp; Accounts'!X79:X80)</f>
        <v>0</v>
      </c>
      <c r="X34" s="844"/>
    </row>
    <row r="35" spans="1:24" s="731" customFormat="1" ht="12.75">
      <c r="B35" s="906" t="s">
        <v>1405</v>
      </c>
      <c r="C35" s="845">
        <f>SUM(D35:W35)</f>
        <v>-4222000</v>
      </c>
      <c r="D35" s="844">
        <f ca="1">'O7 Amortization'!AW80+'O7 Amortization'!AW150+'O7 Amortization'!AW220+'O7 Amortization'!AW290</f>
        <v>-2117303.7980493112</v>
      </c>
      <c r="E35" s="844">
        <f ca="1">'O7 Amortization'!AX80+'O7 Amortization'!AX150+'O7 Amortization'!AX220+'O7 Amortization'!AX290</f>
        <v>-729502.61277914722</v>
      </c>
      <c r="F35" s="844">
        <f ca="1">'O7 Amortization'!AY80+'O7 Amortization'!AY150+'O7 Amortization'!AY220+'O7 Amortization'!AY290</f>
        <v>-1049789.5043415665</v>
      </c>
      <c r="G35" s="844">
        <f ca="1">'O7 Amortization'!AZ80+'O7 Amortization'!AZ150+'O7 Amortization'!AZ220+'O7 Amortization'!AZ290</f>
        <v>0</v>
      </c>
      <c r="H35" s="844">
        <f ca="1">'O7 Amortization'!BA80+'O7 Amortization'!BA150+'O7 Amortization'!BA220+'O7 Amortization'!BA290</f>
        <v>0</v>
      </c>
      <c r="I35" s="844">
        <f ca="1">'O7 Amortization'!BB80+'O7 Amortization'!BB150+'O7 Amortization'!BB220+'O7 Amortization'!BB290</f>
        <v>0</v>
      </c>
      <c r="J35" s="844">
        <f ca="1">'O7 Amortization'!BC80+'O7 Amortization'!BC150+'O7 Amortization'!BC220+'O7 Amortization'!BC290</f>
        <v>-294559.67804384528</v>
      </c>
      <c r="K35" s="844">
        <f ca="1">'O7 Amortization'!BD80+'O7 Amortization'!BD150+'O7 Amortization'!BD220+'O7 Amortization'!BD290</f>
        <v>-16162.680101136142</v>
      </c>
      <c r="L35" s="844">
        <f ca="1">'O7 Amortization'!BE80+'O7 Amortization'!BE150+'O7 Amortization'!BE220+'O7 Amortization'!BE290</f>
        <v>-14681.726684994197</v>
      </c>
      <c r="M35" s="844">
        <f ca="1">'O7 Amortization'!BF80+'O7 Amortization'!BF150+'O7 Amortization'!BF220+'O7 Amortization'!BF290</f>
        <v>0</v>
      </c>
      <c r="N35" s="844">
        <f ca="1">'O7 Amortization'!BG80+'O7 Amortization'!BG150+'O7 Amortization'!BG220+'O7 Amortization'!BG290</f>
        <v>0</v>
      </c>
      <c r="O35" s="844">
        <f ca="1">'O7 Amortization'!BH80+'O7 Amortization'!BH150+'O7 Amortization'!BH220+'O7 Amortization'!BH290</f>
        <v>0</v>
      </c>
      <c r="P35" s="844">
        <f ca="1">'O7 Amortization'!BI80+'O7 Amortization'!BI150+'O7 Amortization'!BI220+'O7 Amortization'!BI290</f>
        <v>0</v>
      </c>
      <c r="Q35" s="844">
        <f ca="1">'O7 Amortization'!BJ80+'O7 Amortization'!BJ150+'O7 Amortization'!BJ220+'O7 Amortization'!BJ290</f>
        <v>0</v>
      </c>
      <c r="R35" s="844">
        <f ca="1">'O7 Amortization'!BK80+'O7 Amortization'!BK150+'O7 Amortization'!BK220+'O7 Amortization'!BK290</f>
        <v>0</v>
      </c>
      <c r="S35" s="844">
        <f ca="1">'O7 Amortization'!BL80+'O7 Amortization'!BL150+'O7 Amortization'!BL220+'O7 Amortization'!BL290</f>
        <v>0</v>
      </c>
      <c r="T35" s="844">
        <f ca="1">'O7 Amortization'!BM80+'O7 Amortization'!BM150+'O7 Amortization'!BM220+'O7 Amortization'!BM290</f>
        <v>0</v>
      </c>
      <c r="U35" s="844">
        <f ca="1">'O7 Amortization'!BN80+'O7 Amortization'!BN150+'O7 Amortization'!BN220+'O7 Amortization'!BN290</f>
        <v>0</v>
      </c>
      <c r="V35" s="844">
        <f ca="1">'O7 Amortization'!BO80+'O7 Amortization'!BO150+'O7 Amortization'!BO220+'O7 Amortization'!BO290</f>
        <v>0</v>
      </c>
      <c r="W35" s="732">
        <f ca="1">'O7 Amortization'!BP80+'O7 Amortization'!BP150+'O7 Amortization'!BP220+'O7 Amortization'!BP290</f>
        <v>0</v>
      </c>
      <c r="X35" s="844"/>
    </row>
    <row r="36" spans="1:24" s="731" customFormat="1" ht="12.75">
      <c r="B36" s="906" t="s">
        <v>1406</v>
      </c>
      <c r="C36" s="845">
        <f>SUM(D36:W36)</f>
        <v>1965500.0000000009</v>
      </c>
      <c r="D36" s="844">
        <f t="shared" ref="D36:W36" si="7">D34+D35</f>
        <v>985684.65539221279</v>
      </c>
      <c r="E36" s="844">
        <f t="shared" si="7"/>
        <v>339610.93922724179</v>
      </c>
      <c r="F36" s="844">
        <f t="shared" si="7"/>
        <v>488716.54921443621</v>
      </c>
      <c r="G36" s="844">
        <f t="shared" si="7"/>
        <v>0</v>
      </c>
      <c r="H36" s="844">
        <f t="shared" si="7"/>
        <v>0</v>
      </c>
      <c r="I36" s="844">
        <f t="shared" si="7"/>
        <v>0</v>
      </c>
      <c r="J36" s="844">
        <f t="shared" si="7"/>
        <v>137128.62321060587</v>
      </c>
      <c r="K36" s="844">
        <f t="shared" si="7"/>
        <v>7524.3362716208176</v>
      </c>
      <c r="L36" s="844">
        <f t="shared" si="7"/>
        <v>6834.8966838834913</v>
      </c>
      <c r="M36" s="844">
        <f t="shared" si="7"/>
        <v>0</v>
      </c>
      <c r="N36" s="844">
        <f t="shared" si="7"/>
        <v>0</v>
      </c>
      <c r="O36" s="844">
        <f t="shared" si="7"/>
        <v>0</v>
      </c>
      <c r="P36" s="844">
        <f t="shared" si="7"/>
        <v>0</v>
      </c>
      <c r="Q36" s="844">
        <f t="shared" si="7"/>
        <v>0</v>
      </c>
      <c r="R36" s="844">
        <f t="shared" si="7"/>
        <v>0</v>
      </c>
      <c r="S36" s="844">
        <f t="shared" si="7"/>
        <v>0</v>
      </c>
      <c r="T36" s="844">
        <f t="shared" si="7"/>
        <v>0</v>
      </c>
      <c r="U36" s="844">
        <f t="shared" si="7"/>
        <v>0</v>
      </c>
      <c r="V36" s="844">
        <f t="shared" si="7"/>
        <v>0</v>
      </c>
      <c r="W36" s="732">
        <f t="shared" si="7"/>
        <v>0</v>
      </c>
      <c r="X36" s="844"/>
    </row>
    <row r="37" spans="1:24" s="731" customFormat="1" ht="12.75">
      <c r="B37" s="906"/>
      <c r="C37" s="845"/>
      <c r="D37" s="844"/>
      <c r="E37" s="844"/>
      <c r="F37" s="844"/>
      <c r="G37" s="844"/>
      <c r="H37" s="844"/>
      <c r="I37" s="844"/>
      <c r="J37" s="844"/>
      <c r="K37" s="844"/>
      <c r="L37" s="844"/>
      <c r="M37" s="844"/>
      <c r="N37" s="844"/>
      <c r="O37" s="844"/>
      <c r="P37" s="844"/>
      <c r="Q37" s="844"/>
      <c r="R37" s="844"/>
      <c r="S37" s="844"/>
      <c r="T37" s="844"/>
      <c r="U37" s="844"/>
      <c r="V37" s="844"/>
      <c r="W37" s="732"/>
      <c r="X37" s="844"/>
    </row>
    <row r="38" spans="1:24" s="731" customFormat="1" ht="12.75">
      <c r="B38" s="906" t="s">
        <v>1407</v>
      </c>
      <c r="C38" s="845">
        <f>SUM(D38:W38)</f>
        <v>320000.00000000006</v>
      </c>
      <c r="D38" s="844">
        <f ca="1">'O7 Amortization'!AW364+'O7 Amortization'!AW436+'O7 Amortization'!AW509+'O7 Amortization'!AW582</f>
        <v>160477.78668303633</v>
      </c>
      <c r="E38" s="844">
        <f ca="1">'O7 Amortization'!AX364+'O7 Amortization'!AX436+'O7 Amortization'!AX509+'O7 Amortization'!AX582</f>
        <v>55291.529154269818</v>
      </c>
      <c r="F38" s="844">
        <f ca="1">'O7 Amortization'!AY364+'O7 Amortization'!AY436+'O7 Amortization'!AY509+'O7 Amortization'!AY582</f>
        <v>79567.181759663959</v>
      </c>
      <c r="G38" s="844">
        <f ca="1">'O7 Amortization'!AZ364+'O7 Amortization'!AZ436+'O7 Amortization'!AZ509+'O7 Amortization'!AZ582</f>
        <v>0</v>
      </c>
      <c r="H38" s="844">
        <f ca="1">'O7 Amortization'!BA364+'O7 Amortization'!BA436+'O7 Amortization'!BA509+'O7 Amortization'!BA582</f>
        <v>0</v>
      </c>
      <c r="I38" s="844">
        <f ca="1">'O7 Amortization'!BB364+'O7 Amortization'!BB436+'O7 Amortization'!BB509+'O7 Amortization'!BB582</f>
        <v>0</v>
      </c>
      <c r="J38" s="844">
        <f ca="1">'O7 Amortization'!BC364+'O7 Amortization'!BC436+'O7 Amortization'!BC509+'O7 Amortization'!BC582</f>
        <v>22325.698004270605</v>
      </c>
      <c r="K38" s="844">
        <f ca="1">'O7 Amortization'!BD364+'O7 Amortization'!BD436+'O7 Amortization'!BD509+'O7 Amortization'!BD582</f>
        <v>1225.0254932173298</v>
      </c>
      <c r="L38" s="844">
        <f ca="1">'O7 Amortization'!BE364+'O7 Amortization'!BE436+'O7 Amortization'!BE509+'O7 Amortization'!BE582</f>
        <v>1112.7789055419571</v>
      </c>
      <c r="M38" s="844">
        <f ca="1">'O7 Amortization'!BF364+'O7 Amortization'!BF436+'O7 Amortization'!BF509+'O7 Amortization'!BF582</f>
        <v>0</v>
      </c>
      <c r="N38" s="844">
        <f ca="1">'O7 Amortization'!BG364+'O7 Amortization'!BG436+'O7 Amortization'!BG509+'O7 Amortization'!BG582</f>
        <v>0</v>
      </c>
      <c r="O38" s="844">
        <f ca="1">'O7 Amortization'!BH364+'O7 Amortization'!BH436+'O7 Amortization'!BH509+'O7 Amortization'!BH582</f>
        <v>0</v>
      </c>
      <c r="P38" s="844">
        <f ca="1">'O7 Amortization'!BI364+'O7 Amortization'!BI436+'O7 Amortization'!BI509+'O7 Amortization'!BI582</f>
        <v>0</v>
      </c>
      <c r="Q38" s="844">
        <f ca="1">'O7 Amortization'!BJ364+'O7 Amortization'!BJ436+'O7 Amortization'!BJ509+'O7 Amortization'!BJ582</f>
        <v>0</v>
      </c>
      <c r="R38" s="844">
        <f ca="1">'O7 Amortization'!BK364+'O7 Amortization'!BK436+'O7 Amortization'!BK509+'O7 Amortization'!BK582</f>
        <v>0</v>
      </c>
      <c r="S38" s="844">
        <f ca="1">'O7 Amortization'!BL364+'O7 Amortization'!BL436+'O7 Amortization'!BL509+'O7 Amortization'!BL582</f>
        <v>0</v>
      </c>
      <c r="T38" s="844">
        <f ca="1">'O7 Amortization'!BM364+'O7 Amortization'!BM436+'O7 Amortization'!BM509+'O7 Amortization'!BM582</f>
        <v>0</v>
      </c>
      <c r="U38" s="844">
        <f ca="1">'O7 Amortization'!BN364+'O7 Amortization'!BN436+'O7 Amortization'!BN509+'O7 Amortization'!BN582</f>
        <v>0</v>
      </c>
      <c r="V38" s="844">
        <f ca="1">'O7 Amortization'!BO364+'O7 Amortization'!BO436+'O7 Amortization'!BO509+'O7 Amortization'!BO582</f>
        <v>0</v>
      </c>
      <c r="W38" s="732">
        <f ca="1">'O7 Amortization'!BP364+'O7 Amortization'!BP436+'O7 Amortization'!BP509+'O7 Amortization'!BP582</f>
        <v>0</v>
      </c>
      <c r="X38" s="844"/>
    </row>
    <row r="39" spans="1:24" s="731" customFormat="1" ht="12.75">
      <c r="B39" s="906"/>
      <c r="C39" s="845"/>
      <c r="D39" s="844"/>
      <c r="E39" s="844"/>
      <c r="F39" s="844"/>
      <c r="G39" s="844"/>
      <c r="H39" s="844"/>
      <c r="I39" s="844"/>
      <c r="J39" s="844"/>
      <c r="K39" s="844"/>
      <c r="L39" s="844"/>
      <c r="M39" s="844"/>
      <c r="N39" s="844"/>
      <c r="O39" s="844"/>
      <c r="P39" s="844"/>
      <c r="Q39" s="844"/>
      <c r="R39" s="844"/>
      <c r="S39" s="844"/>
      <c r="T39" s="844"/>
      <c r="U39" s="844"/>
      <c r="V39" s="844"/>
      <c r="W39" s="732"/>
      <c r="X39" s="844"/>
    </row>
    <row r="40" spans="1:24" s="729" customFormat="1" ht="12.75">
      <c r="B40" s="992" t="s">
        <v>806</v>
      </c>
      <c r="C40" s="993">
        <f>SUM(D40:W40)</f>
        <v>14566000.000000002</v>
      </c>
      <c r="D40" s="994">
        <f ca="1">IF(ISERROR('O6 Source Data for E2'!D99), "-", 'O6 Source Data for E2'!D99)</f>
        <v>7283873.7301665284</v>
      </c>
      <c r="E40" s="994">
        <f ca="1">IF(ISERROR('O6 Source Data for E2'!E99), "-", 'O6 Source Data for E2'!E99)</f>
        <v>2526184.8549030013</v>
      </c>
      <c r="F40" s="994">
        <f ca="1">IF(ISERROR('O6 Source Data for E2'!F99), "-", 'O6 Source Data for E2'!F99)</f>
        <v>3661474.7622111887</v>
      </c>
      <c r="G40" s="994">
        <f ca="1">IF(ISERROR('O6 Source Data for E2'!G99), "-", 'O6 Source Data for E2'!G99)</f>
        <v>0</v>
      </c>
      <c r="H40" s="994">
        <f ca="1">IF(ISERROR('O6 Source Data for E2'!H99), "-", 'O6 Source Data for E2'!H99)</f>
        <v>0</v>
      </c>
      <c r="I40" s="994">
        <f ca="1">IF(ISERROR('O6 Source Data for E2'!I99), "-", 'O6 Source Data for E2'!I99)</f>
        <v>0</v>
      </c>
      <c r="J40" s="994">
        <f ca="1">IF(ISERROR('O6 Source Data for E2'!J99), "-", 'O6 Source Data for E2'!J99)</f>
        <v>990465.02123905695</v>
      </c>
      <c r="K40" s="994">
        <f ca="1">IF(ISERROR('O6 Source Data for E2'!K99), "-", 'O6 Source Data for E2'!K99)</f>
        <v>54349.199996331881</v>
      </c>
      <c r="L40" s="994">
        <f ca="1">IF(ISERROR('O6 Source Data for E2'!L99), "-", 'O6 Source Data for E2'!L99)</f>
        <v>49652.431483893684</v>
      </c>
      <c r="M40" s="994">
        <f ca="1">IF(ISERROR('O6 Source Data for E2'!M99), "-", 'O6 Source Data for E2'!M99)</f>
        <v>0</v>
      </c>
      <c r="N40" s="994">
        <f ca="1">IF(ISERROR('O6 Source Data for E2'!N99), "-", 'O6 Source Data for E2'!N99)</f>
        <v>0</v>
      </c>
      <c r="O40" s="994">
        <f ca="1">IF(ISERROR('O6 Source Data for E2'!O99), "-", 'O6 Source Data for E2'!O99)</f>
        <v>0</v>
      </c>
      <c r="P40" s="994">
        <f ca="1">IF(ISERROR('O6 Source Data for E2'!P99), "-", 'O6 Source Data for E2'!P99)</f>
        <v>0</v>
      </c>
      <c r="Q40" s="994">
        <f ca="1">IF(ISERROR('O6 Source Data for E2'!Q99), "-", 'O6 Source Data for E2'!Q99)</f>
        <v>0</v>
      </c>
      <c r="R40" s="994">
        <f ca="1">IF(ISERROR('O6 Source Data for E2'!R99), "-", 'O6 Source Data for E2'!R99)</f>
        <v>0</v>
      </c>
      <c r="S40" s="994">
        <f ca="1">IF(ISERROR('O6 Source Data for E2'!S99), "-", 'O6 Source Data for E2'!S99)</f>
        <v>0</v>
      </c>
      <c r="T40" s="994">
        <f ca="1">IF(ISERROR('O6 Source Data for E2'!T99), "-", 'O6 Source Data for E2'!T99)</f>
        <v>0</v>
      </c>
      <c r="U40" s="994">
        <f ca="1">IF(ISERROR('O6 Source Data for E2'!U99), "-", 'O6 Source Data for E2'!U99)</f>
        <v>0</v>
      </c>
      <c r="V40" s="994">
        <f ca="1">IF(ISERROR('O6 Source Data for E2'!V99), "-", 'O6 Source Data for E2'!V99)</f>
        <v>0</v>
      </c>
      <c r="W40" s="995">
        <f ca="1">IF(ISERROR('O6 Source Data for E2'!W99), "-", 'O6 Source Data for E2'!W99)</f>
        <v>0</v>
      </c>
      <c r="X40" s="666"/>
    </row>
    <row r="41" spans="1:24" s="729" customFormat="1" ht="12.75">
      <c r="B41" s="907"/>
      <c r="C41" s="871"/>
      <c r="D41" s="666"/>
      <c r="E41" s="666"/>
      <c r="F41" s="666"/>
      <c r="G41" s="666"/>
      <c r="H41" s="666"/>
      <c r="I41" s="666"/>
      <c r="J41" s="666"/>
      <c r="K41" s="666"/>
      <c r="L41" s="666"/>
      <c r="M41" s="666"/>
      <c r="N41" s="666"/>
      <c r="O41" s="666"/>
      <c r="P41" s="666"/>
      <c r="Q41" s="666"/>
      <c r="R41" s="666"/>
      <c r="S41" s="666"/>
      <c r="T41" s="666"/>
      <c r="U41" s="666"/>
      <c r="V41" s="666"/>
      <c r="W41" s="872"/>
      <c r="X41" s="666"/>
    </row>
    <row r="42" spans="1:24" s="729" customFormat="1" ht="12.75">
      <c r="B42" s="992" t="s">
        <v>1413</v>
      </c>
      <c r="C42" s="993">
        <f>SUM(D42:W42)</f>
        <v>1481999.9999999993</v>
      </c>
      <c r="D42" s="996">
        <f ca="1">SUM('O4 Summary by Class &amp; Accounts'!E166:E191) + 'O4 Summary by Class &amp; Accounts'!E200+ SUM('O4 Summary by Class &amp; Accounts'!E202:E205)</f>
        <v>884649.13149298111</v>
      </c>
      <c r="E42" s="996">
        <f ca="1">SUM('O4 Summary by Class &amp; Accounts'!F166:F191) + 'O4 Summary by Class &amp; Accounts'!F200+ SUM('O4 Summary by Class &amp; Accounts'!F202:F205)</f>
        <v>251030.97173836073</v>
      </c>
      <c r="F42" s="996">
        <f ca="1">SUM('O4 Summary by Class &amp; Accounts'!G166:G191) + 'O4 Summary by Class &amp; Accounts'!G200+ SUM('O4 Summary by Class &amp; Accounts'!G202:G205)</f>
        <v>273667.45821286028</v>
      </c>
      <c r="G42" s="996">
        <f ca="1">SUM('O4 Summary by Class &amp; Accounts'!H166:H191) + 'O4 Summary by Class &amp; Accounts'!H200+ SUM('O4 Summary by Class &amp; Accounts'!H202:H205)</f>
        <v>0</v>
      </c>
      <c r="H42" s="996">
        <f ca="1">SUM('O4 Summary by Class &amp; Accounts'!I166:I191) + 'O4 Summary by Class &amp; Accounts'!I200+ SUM('O4 Summary by Class &amp; Accounts'!I202:I205)</f>
        <v>0</v>
      </c>
      <c r="I42" s="996">
        <f ca="1">SUM('O4 Summary by Class &amp; Accounts'!J166:J191) + 'O4 Summary by Class &amp; Accounts'!J200+ SUM('O4 Summary by Class &amp; Accounts'!J202:J205)</f>
        <v>0</v>
      </c>
      <c r="J42" s="996">
        <f ca="1">SUM('O4 Summary by Class &amp; Accounts'!K166:K191) + 'O4 Summary by Class &amp; Accounts'!K200+ SUM('O4 Summary by Class &amp; Accounts'!K202:K205)</f>
        <v>64990.088054843349</v>
      </c>
      <c r="K42" s="996">
        <f ca="1">SUM('O4 Summary by Class &amp; Accounts'!L166:L191) + 'O4 Summary by Class &amp; Accounts'!L200+ SUM('O4 Summary by Class &amp; Accounts'!L202:L205)</f>
        <v>4067.6753797464398</v>
      </c>
      <c r="L42" s="996">
        <f ca="1">SUM('O4 Summary by Class &amp; Accounts'!M166:M191) + 'O4 Summary by Class &amp; Accounts'!M200+ SUM('O4 Summary by Class &amp; Accounts'!M202:M205)</f>
        <v>3594.675121207817</v>
      </c>
      <c r="M42" s="996">
        <f ca="1">SUM('O4 Summary by Class &amp; Accounts'!N166:N191) + 'O4 Summary by Class &amp; Accounts'!N200+ SUM('O4 Summary by Class &amp; Accounts'!N202:N205)</f>
        <v>0</v>
      </c>
      <c r="N42" s="996">
        <f ca="1">SUM('O4 Summary by Class &amp; Accounts'!O166:O191) + 'O4 Summary by Class &amp; Accounts'!O200+ SUM('O4 Summary by Class &amp; Accounts'!O202:O205)</f>
        <v>0</v>
      </c>
      <c r="O42" s="996">
        <f ca="1">SUM('O4 Summary by Class &amp; Accounts'!P166:P191) + 'O4 Summary by Class &amp; Accounts'!P200+ SUM('O4 Summary by Class &amp; Accounts'!P202:P205)</f>
        <v>0</v>
      </c>
      <c r="P42" s="996">
        <f ca="1">SUM('O4 Summary by Class &amp; Accounts'!Q166:Q191) + 'O4 Summary by Class &amp; Accounts'!Q200+ SUM('O4 Summary by Class &amp; Accounts'!Q202:Q205)</f>
        <v>0</v>
      </c>
      <c r="Q42" s="996">
        <f ca="1">SUM('O4 Summary by Class &amp; Accounts'!R166:R191) + 'O4 Summary by Class &amp; Accounts'!R200+ SUM('O4 Summary by Class &amp; Accounts'!R202:R205)</f>
        <v>0</v>
      </c>
      <c r="R42" s="996">
        <f ca="1">SUM('O4 Summary by Class &amp; Accounts'!S166:S191) + 'O4 Summary by Class &amp; Accounts'!S200+ SUM('O4 Summary by Class &amp; Accounts'!S202:S205)</f>
        <v>0</v>
      </c>
      <c r="S42" s="996">
        <f ca="1">SUM('O4 Summary by Class &amp; Accounts'!T166:T191) + 'O4 Summary by Class &amp; Accounts'!T200+ SUM('O4 Summary by Class &amp; Accounts'!T202:T205)</f>
        <v>0</v>
      </c>
      <c r="T42" s="996">
        <f ca="1">SUM('O4 Summary by Class &amp; Accounts'!U166:U191) + 'O4 Summary by Class &amp; Accounts'!U200+ SUM('O4 Summary by Class &amp; Accounts'!U202:U205)</f>
        <v>0</v>
      </c>
      <c r="U42" s="996">
        <f ca="1">SUM('O4 Summary by Class &amp; Accounts'!V166:V191) + 'O4 Summary by Class &amp; Accounts'!V200+ SUM('O4 Summary by Class &amp; Accounts'!V202:V205)</f>
        <v>0</v>
      </c>
      <c r="V42" s="996">
        <f ca="1">SUM('O4 Summary by Class &amp; Accounts'!W166:W191) + 'O4 Summary by Class &amp; Accounts'!W200+ SUM('O4 Summary by Class &amp; Accounts'!W202:W205)</f>
        <v>0</v>
      </c>
      <c r="W42" s="997">
        <f ca="1">SUM('O4 Summary by Class &amp; Accounts'!X166:X191) + 'O4 Summary by Class &amp; Accounts'!X200+ SUM('O4 Summary by Class &amp; Accounts'!X202:X205)</f>
        <v>0</v>
      </c>
      <c r="X42" s="666"/>
    </row>
    <row r="43" spans="1:24" s="729" customFormat="1" ht="12.75">
      <c r="B43" s="907"/>
      <c r="C43" s="871"/>
      <c r="D43" s="666"/>
      <c r="E43" s="666"/>
      <c r="F43" s="666"/>
      <c r="G43" s="666"/>
      <c r="H43" s="666"/>
      <c r="I43" s="666"/>
      <c r="J43" s="666"/>
      <c r="K43" s="666"/>
      <c r="L43" s="666"/>
      <c r="M43" s="666"/>
      <c r="N43" s="666"/>
      <c r="O43" s="666"/>
      <c r="P43" s="666"/>
      <c r="Q43" s="666"/>
      <c r="R43" s="666"/>
      <c r="S43" s="666"/>
      <c r="T43" s="666"/>
      <c r="U43" s="666"/>
      <c r="V43" s="666"/>
      <c r="W43" s="872"/>
      <c r="X43" s="666"/>
    </row>
    <row r="44" spans="1:24" s="729" customFormat="1" ht="12.75">
      <c r="B44" s="992" t="s">
        <v>1408</v>
      </c>
      <c r="C44" s="993">
        <f>SUM(D44:W44)</f>
        <v>2864000</v>
      </c>
      <c r="D44" s="996">
        <f ca="1">'O6 Source Data for E2'!D152</f>
        <v>1720633.554236958</v>
      </c>
      <c r="E44" s="996">
        <f ca="1">'O6 Source Data for E2'!E152</f>
        <v>484691.11851880589</v>
      </c>
      <c r="F44" s="996">
        <f ca="1">'O6 Source Data for E2'!F152</f>
        <v>521357.86858739838</v>
      </c>
      <c r="G44" s="996">
        <f ca="1">'O6 Source Data for E2'!G152</f>
        <v>0</v>
      </c>
      <c r="H44" s="996">
        <f ca="1">'O6 Source Data for E2'!H152</f>
        <v>0</v>
      </c>
      <c r="I44" s="996">
        <f ca="1">'O6 Source Data for E2'!I152</f>
        <v>0</v>
      </c>
      <c r="J44" s="996">
        <f ca="1">'O6 Source Data for E2'!J152</f>
        <v>122743.4283201736</v>
      </c>
      <c r="K44" s="996">
        <f ca="1">'O6 Source Data for E2'!K152</f>
        <v>7743.1860549297025</v>
      </c>
      <c r="L44" s="996">
        <f ca="1">'O6 Source Data for E2'!L152</f>
        <v>6830.8442817344221</v>
      </c>
      <c r="M44" s="996">
        <f ca="1">'O6 Source Data for E2'!M152</f>
        <v>0</v>
      </c>
      <c r="N44" s="996">
        <f ca="1">'O6 Source Data for E2'!N152</f>
        <v>0</v>
      </c>
      <c r="O44" s="996">
        <f ca="1">'O6 Source Data for E2'!O152</f>
        <v>0</v>
      </c>
      <c r="P44" s="996">
        <f ca="1">'O6 Source Data for E2'!P152</f>
        <v>0</v>
      </c>
      <c r="Q44" s="996">
        <f ca="1">'O6 Source Data for E2'!Q152</f>
        <v>0</v>
      </c>
      <c r="R44" s="996">
        <f ca="1">'O6 Source Data for E2'!R152</f>
        <v>0</v>
      </c>
      <c r="S44" s="996">
        <f ca="1">'O6 Source Data for E2'!S152</f>
        <v>0</v>
      </c>
      <c r="T44" s="996">
        <f ca="1">'O6 Source Data for E2'!T152</f>
        <v>0</v>
      </c>
      <c r="U44" s="996">
        <f ca="1">'O6 Source Data for E2'!U152</f>
        <v>0</v>
      </c>
      <c r="V44" s="996">
        <f ca="1">'O6 Source Data for E2'!V152</f>
        <v>0</v>
      </c>
      <c r="W44" s="997">
        <f ca="1">'O6 Source Data for E2'!W152</f>
        <v>0</v>
      </c>
      <c r="X44" s="666"/>
    </row>
    <row r="45" spans="1:24" s="731" customFormat="1" ht="12.75">
      <c r="B45" s="906"/>
      <c r="C45" s="845"/>
      <c r="D45" s="844"/>
      <c r="E45" s="844"/>
      <c r="F45" s="844"/>
      <c r="G45" s="844"/>
      <c r="H45" s="844"/>
      <c r="I45" s="844"/>
      <c r="J45" s="844"/>
      <c r="K45" s="844"/>
      <c r="L45" s="844"/>
      <c r="M45" s="844"/>
      <c r="N45" s="844"/>
      <c r="O45" s="844"/>
      <c r="P45" s="844"/>
      <c r="Q45" s="844"/>
      <c r="R45" s="844"/>
      <c r="S45" s="844"/>
      <c r="T45" s="844"/>
      <c r="U45" s="844"/>
      <c r="V45" s="844"/>
      <c r="W45" s="732"/>
      <c r="X45" s="844"/>
    </row>
    <row r="46" spans="1:24" s="731" customFormat="1" ht="12.75">
      <c r="B46" s="998" t="s">
        <v>37</v>
      </c>
      <c r="C46" s="845"/>
      <c r="D46" s="844"/>
      <c r="E46" s="844"/>
      <c r="F46" s="844"/>
      <c r="G46" s="844"/>
      <c r="H46" s="844"/>
      <c r="I46" s="844"/>
      <c r="J46" s="844"/>
      <c r="K46" s="844"/>
      <c r="L46" s="844"/>
      <c r="M46" s="844"/>
      <c r="N46" s="844"/>
      <c r="O46" s="844"/>
      <c r="P46" s="844"/>
      <c r="Q46" s="844"/>
      <c r="R46" s="844"/>
      <c r="S46" s="844"/>
      <c r="T46" s="844"/>
      <c r="U46" s="844"/>
      <c r="V46" s="844"/>
      <c r="W46" s="732"/>
      <c r="X46" s="844"/>
    </row>
    <row r="47" spans="1:24" s="731" customFormat="1" ht="12.75">
      <c r="A47" s="881"/>
      <c r="B47" s="905" t="s">
        <v>33</v>
      </c>
      <c r="C47" s="845">
        <f>SUM(D47:W47)</f>
        <v>0</v>
      </c>
      <c r="D47" s="844">
        <f ca="1">'O5 Details by Class &amp; Accounts'!I43</f>
        <v>0</v>
      </c>
      <c r="E47" s="844">
        <f ca="1">'O5 Details by Class &amp; Accounts'!J43</f>
        <v>0</v>
      </c>
      <c r="F47" s="844">
        <f ca="1">'O5 Details by Class &amp; Accounts'!K43</f>
        <v>0</v>
      </c>
      <c r="G47" s="844">
        <f ca="1">'O5 Details by Class &amp; Accounts'!L43</f>
        <v>0</v>
      </c>
      <c r="H47" s="844">
        <f ca="1">'O5 Details by Class &amp; Accounts'!M43</f>
        <v>0</v>
      </c>
      <c r="I47" s="844">
        <f ca="1">'O5 Details by Class &amp; Accounts'!N43</f>
        <v>0</v>
      </c>
      <c r="J47" s="844">
        <f ca="1">'O5 Details by Class &amp; Accounts'!O43</f>
        <v>0</v>
      </c>
      <c r="K47" s="844">
        <f ca="1">'O5 Details by Class &amp; Accounts'!P43</f>
        <v>0</v>
      </c>
      <c r="L47" s="844">
        <f ca="1">'O5 Details by Class &amp; Accounts'!Q43</f>
        <v>0</v>
      </c>
      <c r="M47" s="844">
        <f ca="1">'O5 Details by Class &amp; Accounts'!R43</f>
        <v>0</v>
      </c>
      <c r="N47" s="844">
        <f ca="1">'O5 Details by Class &amp; Accounts'!S43</f>
        <v>0</v>
      </c>
      <c r="O47" s="844">
        <f ca="1">'O5 Details by Class &amp; Accounts'!T43</f>
        <v>0</v>
      </c>
      <c r="P47" s="844">
        <f ca="1">'O5 Details by Class &amp; Accounts'!U43</f>
        <v>0</v>
      </c>
      <c r="Q47" s="844">
        <f ca="1">'O5 Details by Class &amp; Accounts'!V43</f>
        <v>0</v>
      </c>
      <c r="R47" s="844">
        <f ca="1">'O5 Details by Class &amp; Accounts'!W43</f>
        <v>0</v>
      </c>
      <c r="S47" s="844">
        <f ca="1">'O5 Details by Class &amp; Accounts'!X43</f>
        <v>0</v>
      </c>
      <c r="T47" s="844">
        <f ca="1">'O5 Details by Class &amp; Accounts'!Y43</f>
        <v>0</v>
      </c>
      <c r="U47" s="844">
        <f ca="1">'O5 Details by Class &amp; Accounts'!Z43</f>
        <v>0</v>
      </c>
      <c r="V47" s="844">
        <f ca="1">'O5 Details by Class &amp; Accounts'!AA43</f>
        <v>0</v>
      </c>
      <c r="W47" s="732">
        <f ca="1">'O5 Details by Class &amp; Accounts'!AB43</f>
        <v>0</v>
      </c>
      <c r="X47" s="844"/>
    </row>
    <row r="48" spans="1:24" s="731" customFormat="1" ht="12.75">
      <c r="A48" s="846"/>
      <c r="B48" s="905" t="s">
        <v>34</v>
      </c>
      <c r="C48" s="845">
        <f>SUM(D48:W48)</f>
        <v>6101169.3014999991</v>
      </c>
      <c r="D48" s="844">
        <f ca="1">'O5 Details by Class &amp; Accounts'!I47</f>
        <v>2299608.197483426</v>
      </c>
      <c r="E48" s="844">
        <f ca="1">'O5 Details by Class &amp; Accounts'!J47</f>
        <v>1078408.3019905498</v>
      </c>
      <c r="F48" s="844">
        <f ca="1">'O5 Details by Class &amp; Accounts'!K47</f>
        <v>2719024.2243874804</v>
      </c>
      <c r="G48" s="844">
        <f ca="1">'O5 Details by Class &amp; Accounts'!L47</f>
        <v>0</v>
      </c>
      <c r="H48" s="844">
        <f ca="1">'O5 Details by Class &amp; Accounts'!M47</f>
        <v>0</v>
      </c>
      <c r="I48" s="844">
        <f ca="1">'O5 Details by Class &amp; Accounts'!N47</f>
        <v>0</v>
      </c>
      <c r="J48" s="844">
        <f ca="1">'O5 Details by Class &amp; Accounts'!O47</f>
        <v>0</v>
      </c>
      <c r="K48" s="844">
        <f ca="1">'O5 Details by Class &amp; Accounts'!P47</f>
        <v>0</v>
      </c>
      <c r="L48" s="844">
        <f ca="1">'O5 Details by Class &amp; Accounts'!Q47</f>
        <v>4128.5776385432937</v>
      </c>
      <c r="M48" s="844">
        <f ca="1">'O5 Details by Class &amp; Accounts'!R47</f>
        <v>0</v>
      </c>
      <c r="N48" s="844">
        <f ca="1">'O5 Details by Class &amp; Accounts'!S47</f>
        <v>0</v>
      </c>
      <c r="O48" s="844">
        <f ca="1">'O5 Details by Class &amp; Accounts'!T47</f>
        <v>0</v>
      </c>
      <c r="P48" s="844">
        <f ca="1">'O5 Details by Class &amp; Accounts'!U47</f>
        <v>0</v>
      </c>
      <c r="Q48" s="844">
        <f ca="1">'O5 Details by Class &amp; Accounts'!V47</f>
        <v>0</v>
      </c>
      <c r="R48" s="844">
        <f ca="1">'O5 Details by Class &amp; Accounts'!W47</f>
        <v>0</v>
      </c>
      <c r="S48" s="844">
        <f ca="1">'O5 Details by Class &amp; Accounts'!X47</f>
        <v>0</v>
      </c>
      <c r="T48" s="844">
        <f ca="1">'O5 Details by Class &amp; Accounts'!Y47</f>
        <v>0</v>
      </c>
      <c r="U48" s="844">
        <f ca="1">'O5 Details by Class &amp; Accounts'!Z47</f>
        <v>0</v>
      </c>
      <c r="V48" s="844">
        <f ca="1">'O5 Details by Class &amp; Accounts'!AA47</f>
        <v>0</v>
      </c>
      <c r="W48" s="732">
        <f ca="1">'O5 Details by Class &amp; Accounts'!AB47</f>
        <v>0</v>
      </c>
      <c r="X48" s="844"/>
    </row>
    <row r="49" spans="1:24" s="731" customFormat="1" ht="12.75">
      <c r="A49" s="846"/>
      <c r="B49" s="905" t="s">
        <v>35</v>
      </c>
      <c r="C49" s="845">
        <f>SUM(D49:W49)</f>
        <v>3258125.0000000005</v>
      </c>
      <c r="D49" s="844">
        <f ca="1">'O5 Details by Class &amp; Accounts'!I51</f>
        <v>1228028.6922350517</v>
      </c>
      <c r="E49" s="844">
        <f ca="1">'O5 Details by Class &amp; Accounts'!J51</f>
        <v>575887.81351455522</v>
      </c>
      <c r="F49" s="844">
        <f ca="1">'O5 Details by Class &amp; Accounts'!K51</f>
        <v>1452003.7657215078</v>
      </c>
      <c r="G49" s="844">
        <f ca="1">'O5 Details by Class &amp; Accounts'!L51</f>
        <v>0</v>
      </c>
      <c r="H49" s="844">
        <f ca="1">'O5 Details by Class &amp; Accounts'!M51</f>
        <v>0</v>
      </c>
      <c r="I49" s="844">
        <f ca="1">'O5 Details by Class &amp; Accounts'!N51</f>
        <v>0</v>
      </c>
      <c r="J49" s="844">
        <f ca="1">'O5 Details by Class &amp; Accounts'!O51</f>
        <v>0</v>
      </c>
      <c r="K49" s="844">
        <f ca="1">'O5 Details by Class &amp; Accounts'!P51</f>
        <v>0</v>
      </c>
      <c r="L49" s="844">
        <f ca="1">'O5 Details by Class &amp; Accounts'!Q51</f>
        <v>2204.7285288857302</v>
      </c>
      <c r="M49" s="844">
        <f ca="1">'O5 Details by Class &amp; Accounts'!R51</f>
        <v>0</v>
      </c>
      <c r="N49" s="844">
        <f ca="1">'O5 Details by Class &amp; Accounts'!S51</f>
        <v>0</v>
      </c>
      <c r="O49" s="844">
        <f ca="1">'O5 Details by Class &amp; Accounts'!T51</f>
        <v>0</v>
      </c>
      <c r="P49" s="844">
        <f ca="1">'O5 Details by Class &amp; Accounts'!U51</f>
        <v>0</v>
      </c>
      <c r="Q49" s="844">
        <f ca="1">'O5 Details by Class &amp; Accounts'!V51</f>
        <v>0</v>
      </c>
      <c r="R49" s="844">
        <f ca="1">'O5 Details by Class &amp; Accounts'!W51</f>
        <v>0</v>
      </c>
      <c r="S49" s="844">
        <f ca="1">'O5 Details by Class &amp; Accounts'!X51</f>
        <v>0</v>
      </c>
      <c r="T49" s="844">
        <f ca="1">'O5 Details by Class &amp; Accounts'!Y51</f>
        <v>0</v>
      </c>
      <c r="U49" s="844">
        <f ca="1">'O5 Details by Class &amp; Accounts'!Z51</f>
        <v>0</v>
      </c>
      <c r="V49" s="844">
        <f ca="1">'O5 Details by Class &amp; Accounts'!AA51</f>
        <v>0</v>
      </c>
      <c r="W49" s="732">
        <f ca="1">'O5 Details by Class &amp; Accounts'!AB51</f>
        <v>0</v>
      </c>
      <c r="X49" s="844"/>
    </row>
    <row r="50" spans="1:24" s="731" customFormat="1" ht="12.75">
      <c r="A50" s="846"/>
      <c r="B50" s="905" t="s">
        <v>36</v>
      </c>
      <c r="C50" s="845">
        <f>SUM(D50:W50)</f>
        <v>0</v>
      </c>
      <c r="D50" s="844">
        <f ca="1">'O5 Details by Class &amp; Accounts'!I55</f>
        <v>0</v>
      </c>
      <c r="E50" s="844">
        <f ca="1">'O5 Details by Class &amp; Accounts'!J55</f>
        <v>0</v>
      </c>
      <c r="F50" s="844">
        <f ca="1">'O5 Details by Class &amp; Accounts'!K55</f>
        <v>0</v>
      </c>
      <c r="G50" s="844">
        <f ca="1">'O5 Details by Class &amp; Accounts'!L55</f>
        <v>0</v>
      </c>
      <c r="H50" s="844">
        <f ca="1">'O5 Details by Class &amp; Accounts'!M55</f>
        <v>0</v>
      </c>
      <c r="I50" s="844">
        <f ca="1">'O5 Details by Class &amp; Accounts'!N55</f>
        <v>0</v>
      </c>
      <c r="J50" s="844">
        <f ca="1">'O5 Details by Class &amp; Accounts'!O55</f>
        <v>0</v>
      </c>
      <c r="K50" s="844">
        <f ca="1">'O5 Details by Class &amp; Accounts'!P55</f>
        <v>0</v>
      </c>
      <c r="L50" s="844">
        <f ca="1">'O5 Details by Class &amp; Accounts'!Q55</f>
        <v>0</v>
      </c>
      <c r="M50" s="844">
        <f ca="1">'O5 Details by Class &amp; Accounts'!R55</f>
        <v>0</v>
      </c>
      <c r="N50" s="844">
        <f ca="1">'O5 Details by Class &amp; Accounts'!S55</f>
        <v>0</v>
      </c>
      <c r="O50" s="844">
        <f ca="1">'O5 Details by Class &amp; Accounts'!T55</f>
        <v>0</v>
      </c>
      <c r="P50" s="844">
        <f ca="1">'O5 Details by Class &amp; Accounts'!U55</f>
        <v>0</v>
      </c>
      <c r="Q50" s="844">
        <f ca="1">'O5 Details by Class &amp; Accounts'!V55</f>
        <v>0</v>
      </c>
      <c r="R50" s="844">
        <f ca="1">'O5 Details by Class &amp; Accounts'!W55</f>
        <v>0</v>
      </c>
      <c r="S50" s="844">
        <f ca="1">'O5 Details by Class &amp; Accounts'!X55</f>
        <v>0</v>
      </c>
      <c r="T50" s="844">
        <f ca="1">'O5 Details by Class &amp; Accounts'!Y55</f>
        <v>0</v>
      </c>
      <c r="U50" s="844">
        <f ca="1">'O5 Details by Class &amp; Accounts'!Z55</f>
        <v>0</v>
      </c>
      <c r="V50" s="844">
        <f ca="1">'O5 Details by Class &amp; Accounts'!AA55</f>
        <v>0</v>
      </c>
      <c r="W50" s="732">
        <f ca="1">'O5 Details by Class &amp; Accounts'!AB55</f>
        <v>0</v>
      </c>
      <c r="X50" s="844"/>
    </row>
    <row r="51" spans="1:24" s="901" customFormat="1" ht="19.5" customHeight="1">
      <c r="A51" s="900"/>
      <c r="B51" s="999" t="s">
        <v>1182</v>
      </c>
      <c r="C51" s="1000">
        <f>SUM(D51:W51)</f>
        <v>9359294.3015000001</v>
      </c>
      <c r="D51" s="1001">
        <f t="shared" ref="D51:W51" si="8">SUM(D47:D50)</f>
        <v>3527636.8897184776</v>
      </c>
      <c r="E51" s="1001">
        <f t="shared" si="8"/>
        <v>1654296.1155051049</v>
      </c>
      <c r="F51" s="1001">
        <f t="shared" si="8"/>
        <v>4171027.9901089882</v>
      </c>
      <c r="G51" s="1001">
        <f t="shared" si="8"/>
        <v>0</v>
      </c>
      <c r="H51" s="1001">
        <f t="shared" si="8"/>
        <v>0</v>
      </c>
      <c r="I51" s="1001">
        <f t="shared" si="8"/>
        <v>0</v>
      </c>
      <c r="J51" s="1001">
        <f t="shared" si="8"/>
        <v>0</v>
      </c>
      <c r="K51" s="1001">
        <f t="shared" si="8"/>
        <v>0</v>
      </c>
      <c r="L51" s="1001">
        <f t="shared" si="8"/>
        <v>6333.3061674290238</v>
      </c>
      <c r="M51" s="1001">
        <f t="shared" si="8"/>
        <v>0</v>
      </c>
      <c r="N51" s="1001">
        <f t="shared" si="8"/>
        <v>0</v>
      </c>
      <c r="O51" s="1001">
        <f t="shared" si="8"/>
        <v>0</v>
      </c>
      <c r="P51" s="1001">
        <f t="shared" si="8"/>
        <v>0</v>
      </c>
      <c r="Q51" s="1001">
        <f t="shared" si="8"/>
        <v>0</v>
      </c>
      <c r="R51" s="1001">
        <f t="shared" si="8"/>
        <v>0</v>
      </c>
      <c r="S51" s="1001">
        <f t="shared" si="8"/>
        <v>0</v>
      </c>
      <c r="T51" s="1001">
        <f t="shared" si="8"/>
        <v>0</v>
      </c>
      <c r="U51" s="1001">
        <f t="shared" si="8"/>
        <v>0</v>
      </c>
      <c r="V51" s="1001">
        <f t="shared" si="8"/>
        <v>0</v>
      </c>
      <c r="W51" s="1002">
        <f t="shared" si="8"/>
        <v>0</v>
      </c>
      <c r="X51" s="898"/>
    </row>
    <row r="52" spans="1:24" s="731" customFormat="1" ht="19.5" customHeight="1">
      <c r="A52" s="846"/>
      <c r="B52" s="998" t="s">
        <v>40</v>
      </c>
      <c r="C52" s="845"/>
      <c r="D52" s="844"/>
      <c r="E52" s="844"/>
      <c r="F52" s="844"/>
      <c r="G52" s="844"/>
      <c r="H52" s="844"/>
      <c r="I52" s="844"/>
      <c r="J52" s="844"/>
      <c r="K52" s="844"/>
      <c r="L52" s="844"/>
      <c r="M52" s="844"/>
      <c r="N52" s="844"/>
      <c r="O52" s="844"/>
      <c r="P52" s="844"/>
      <c r="Q52" s="844"/>
      <c r="R52" s="844"/>
      <c r="S52" s="844"/>
      <c r="T52" s="844"/>
      <c r="U52" s="844"/>
      <c r="V52" s="844"/>
      <c r="W52" s="732"/>
      <c r="X52" s="844"/>
    </row>
    <row r="53" spans="1:24" s="731" customFormat="1" ht="12.75">
      <c r="A53" s="846"/>
      <c r="B53" s="905" t="s">
        <v>33</v>
      </c>
      <c r="C53" s="845">
        <f t="shared" ref="C53:C60" si="9">SUM(D53:W53)</f>
        <v>0</v>
      </c>
      <c r="D53" s="747">
        <f ca="1">IF(ISERROR('O7 Amortization'!G41+'O7 Amortization'!G111+'O7 Amortization'!G181+'O7 Amortization'!G251), "-", 'O7 Amortization'!G41+'O7 Amortization'!G111+'O7 Amortization'!G181+'O7 Amortization'!G251)</f>
        <v>0</v>
      </c>
      <c r="E53" s="747">
        <f ca="1">IF(ISERROR('O7 Amortization'!H41+'O7 Amortization'!H111+'O7 Amortization'!H181+'O7 Amortization'!H251), "-", 'O7 Amortization'!H41+'O7 Amortization'!H111+'O7 Amortization'!H181+'O7 Amortization'!H251)</f>
        <v>0</v>
      </c>
      <c r="F53" s="747">
        <f ca="1">IF(ISERROR('O7 Amortization'!I41+'O7 Amortization'!I111+'O7 Amortization'!I181+'O7 Amortization'!I251), "-", 'O7 Amortization'!I41+'O7 Amortization'!I111+'O7 Amortization'!I181+'O7 Amortization'!I251)</f>
        <v>0</v>
      </c>
      <c r="G53" s="747">
        <f ca="1">IF(ISERROR('O7 Amortization'!J41+'O7 Amortization'!J111+'O7 Amortization'!J181+'O7 Amortization'!J251), "-", 'O7 Amortization'!J41+'O7 Amortization'!J111+'O7 Amortization'!J181+'O7 Amortization'!J251)</f>
        <v>0</v>
      </c>
      <c r="H53" s="747">
        <f ca="1">IF(ISERROR('O7 Amortization'!K41+'O7 Amortization'!K111+'O7 Amortization'!K181+'O7 Amortization'!K251), "-", 'O7 Amortization'!K41+'O7 Amortization'!K111+'O7 Amortization'!K181+'O7 Amortization'!K251)</f>
        <v>0</v>
      </c>
      <c r="I53" s="747">
        <f ca="1">IF(ISERROR('O7 Amortization'!L41+'O7 Amortization'!L111+'O7 Amortization'!L181+'O7 Amortization'!L251), "-", 'O7 Amortization'!L41+'O7 Amortization'!L111+'O7 Amortization'!L181+'O7 Amortization'!L251)</f>
        <v>0</v>
      </c>
      <c r="J53" s="747">
        <f ca="1">IF(ISERROR('O7 Amortization'!M41+'O7 Amortization'!M111+'O7 Amortization'!M181+'O7 Amortization'!M251), "-", 'O7 Amortization'!M41+'O7 Amortization'!M111+'O7 Amortization'!M181+'O7 Amortization'!M251)</f>
        <v>0</v>
      </c>
      <c r="K53" s="747">
        <f ca="1">IF(ISERROR('O7 Amortization'!N41+'O7 Amortization'!N111+'O7 Amortization'!N181+'O7 Amortization'!N251), "-", 'O7 Amortization'!N41+'O7 Amortization'!N111+'O7 Amortization'!N181+'O7 Amortization'!N251)</f>
        <v>0</v>
      </c>
      <c r="L53" s="747">
        <f ca="1">IF(ISERROR('O7 Amortization'!O41+'O7 Amortization'!O111+'O7 Amortization'!O181+'O7 Amortization'!O251), "-", 'O7 Amortization'!O41+'O7 Amortization'!O111+'O7 Amortization'!O181+'O7 Amortization'!O251)</f>
        <v>0</v>
      </c>
      <c r="M53" s="747">
        <f ca="1">IF(ISERROR('O7 Amortization'!P41+'O7 Amortization'!P111+'O7 Amortization'!P181+'O7 Amortization'!P251), "-", 'O7 Amortization'!P41+'O7 Amortization'!P111+'O7 Amortization'!P181+'O7 Amortization'!P251)</f>
        <v>0</v>
      </c>
      <c r="N53" s="747">
        <f ca="1">IF(ISERROR('O7 Amortization'!Q41+'O7 Amortization'!Q111+'O7 Amortization'!Q181+'O7 Amortization'!Q251), "-", 'O7 Amortization'!Q41+'O7 Amortization'!Q111+'O7 Amortization'!Q181+'O7 Amortization'!Q251)</f>
        <v>0</v>
      </c>
      <c r="O53" s="747">
        <f ca="1">IF(ISERROR('O7 Amortization'!R41+'O7 Amortization'!R111+'O7 Amortization'!R181+'O7 Amortization'!R251), "-", 'O7 Amortization'!R41+'O7 Amortization'!R111+'O7 Amortization'!R181+'O7 Amortization'!R251)</f>
        <v>0</v>
      </c>
      <c r="P53" s="747">
        <f ca="1">IF(ISERROR('O7 Amortization'!S41+'O7 Amortization'!S111+'O7 Amortization'!S181+'O7 Amortization'!S251), "-", 'O7 Amortization'!S41+'O7 Amortization'!S111+'O7 Amortization'!S181+'O7 Amortization'!S251)</f>
        <v>0</v>
      </c>
      <c r="Q53" s="747">
        <f ca="1">IF(ISERROR('O7 Amortization'!T41+'O7 Amortization'!T111+'O7 Amortization'!T181+'O7 Amortization'!T251), "-", 'O7 Amortization'!T41+'O7 Amortization'!T111+'O7 Amortization'!T181+'O7 Amortization'!T251)</f>
        <v>0</v>
      </c>
      <c r="R53" s="747">
        <f ca="1">IF(ISERROR('O7 Amortization'!U41+'O7 Amortization'!U111+'O7 Amortization'!U181+'O7 Amortization'!U251), "-", 'O7 Amortization'!U41+'O7 Amortization'!U111+'O7 Amortization'!U181+'O7 Amortization'!U251)</f>
        <v>0</v>
      </c>
      <c r="S53" s="747">
        <f ca="1">IF(ISERROR('O7 Amortization'!V41+'O7 Amortization'!V111+'O7 Amortization'!V181+'O7 Amortization'!V251), "-", 'O7 Amortization'!V41+'O7 Amortization'!V111+'O7 Amortization'!V181+'O7 Amortization'!V251)</f>
        <v>0</v>
      </c>
      <c r="T53" s="747">
        <f ca="1">IF(ISERROR('O7 Amortization'!W41+'O7 Amortization'!W111+'O7 Amortization'!W181+'O7 Amortization'!W251), "-", 'O7 Amortization'!W41+'O7 Amortization'!W111+'O7 Amortization'!W181+'O7 Amortization'!W251)</f>
        <v>0</v>
      </c>
      <c r="U53" s="747">
        <f ca="1">IF(ISERROR('O7 Amortization'!X41+'O7 Amortization'!X111+'O7 Amortization'!X181+'O7 Amortization'!X251), "-", 'O7 Amortization'!X41+'O7 Amortization'!X111+'O7 Amortization'!X181+'O7 Amortization'!X251)</f>
        <v>0</v>
      </c>
      <c r="V53" s="747">
        <f ca="1">IF(ISERROR('O7 Amortization'!Y41+'O7 Amortization'!Y111+'O7 Amortization'!Y181+'O7 Amortization'!Y251), "-", 'O7 Amortization'!Y41+'O7 Amortization'!Y111+'O7 Amortization'!Y181+'O7 Amortization'!Y251)</f>
        <v>0</v>
      </c>
      <c r="W53" s="748">
        <f ca="1">IF(ISERROR('O7 Amortization'!Z41+'O7 Amortization'!Z111+'O7 Amortization'!Z181+'O7 Amortization'!Z251), "-", 'O7 Amortization'!Z41+'O7 Amortization'!Z111+'O7 Amortization'!Z181+'O7 Amortization'!Z251)</f>
        <v>0</v>
      </c>
      <c r="X53" s="844"/>
    </row>
    <row r="54" spans="1:24" s="731" customFormat="1" ht="12.75">
      <c r="A54" s="846"/>
      <c r="B54" s="905" t="s">
        <v>34</v>
      </c>
      <c r="C54" s="845">
        <f t="shared" si="9"/>
        <v>-2721498.0000000005</v>
      </c>
      <c r="D54" s="747">
        <f ca="1">IF(ISERROR('O7 Amortization'!G45+'O7 Amortization'!G115+'O7 Amortization'!G185+'O7 Amortization'!G255), "-", 'O7 Amortization'!G45+'O7 Amortization'!G115+'O7 Amortization'!G185+'O7 Amortization'!G255)</f>
        <v>-1025767.1605172633</v>
      </c>
      <c r="E54" s="747">
        <f ca="1">IF(ISERROR('O7 Amortization'!H45+'O7 Amortization'!H115+'O7 Amortization'!H185+'O7 Amortization'!H255), "-", 'O7 Amortization'!H45+'O7 Amortization'!H115+'O7 Amortization'!H185+'O7 Amortization'!H255)</f>
        <v>-481036.64920904965</v>
      </c>
      <c r="F54" s="747">
        <f ca="1">IF(ISERROR('O7 Amortization'!I45+'O7 Amortization'!I115+'O7 Amortization'!I185+'O7 Amortization'!I255), "-", 'O7 Amortization'!I45+'O7 Amortization'!I115+'O7 Amortization'!I185+'O7 Amortization'!I255)</f>
        <v>-1212852.5898802385</v>
      </c>
      <c r="G54" s="747">
        <f ca="1">IF(ISERROR('O7 Amortization'!J45+'O7 Amortization'!J115+'O7 Amortization'!J185+'O7 Amortization'!J255), "-", 'O7 Amortization'!J45+'O7 Amortization'!J115+'O7 Amortization'!J185+'O7 Amortization'!J255)</f>
        <v>0</v>
      </c>
      <c r="H54" s="747">
        <f ca="1">IF(ISERROR('O7 Amortization'!K45+'O7 Amortization'!K115+'O7 Amortization'!K185+'O7 Amortization'!K255), "-", 'O7 Amortization'!K45+'O7 Amortization'!K115+'O7 Amortization'!K185+'O7 Amortization'!K255)</f>
        <v>0</v>
      </c>
      <c r="I54" s="747">
        <f ca="1">IF(ISERROR('O7 Amortization'!L45+'O7 Amortization'!L115+'O7 Amortization'!L185+'O7 Amortization'!L255), "-", 'O7 Amortization'!L45+'O7 Amortization'!L115+'O7 Amortization'!L185+'O7 Amortization'!L255)</f>
        <v>0</v>
      </c>
      <c r="J54" s="747">
        <f ca="1">IF(ISERROR('O7 Amortization'!M45+'O7 Amortization'!M115+'O7 Amortization'!M185+'O7 Amortization'!M255), "-", 'O7 Amortization'!M45+'O7 Amortization'!M115+'O7 Amortization'!M185+'O7 Amortization'!M255)</f>
        <v>0</v>
      </c>
      <c r="K54" s="747">
        <f ca="1">IF(ISERROR('O7 Amortization'!N45+'O7 Amortization'!N115+'O7 Amortization'!N185+'O7 Amortization'!N255), "-", 'O7 Amortization'!N45+'O7 Amortization'!N115+'O7 Amortization'!N185+'O7 Amortization'!N255)</f>
        <v>0</v>
      </c>
      <c r="L54" s="747">
        <f ca="1">IF(ISERROR('O7 Amortization'!O45+'O7 Amortization'!O115+'O7 Amortization'!O185+'O7 Amortization'!O255), "-", 'O7 Amortization'!O45+'O7 Amortization'!O115+'O7 Amortization'!O185+'O7 Amortization'!O255)</f>
        <v>-1841.600393448826</v>
      </c>
      <c r="M54" s="747">
        <f ca="1">IF(ISERROR('O7 Amortization'!P45+'O7 Amortization'!P115+'O7 Amortization'!P185+'O7 Amortization'!P255), "-", 'O7 Amortization'!P45+'O7 Amortization'!P115+'O7 Amortization'!P185+'O7 Amortization'!P255)</f>
        <v>0</v>
      </c>
      <c r="N54" s="747">
        <f ca="1">IF(ISERROR('O7 Amortization'!Q45+'O7 Amortization'!Q115+'O7 Amortization'!Q185+'O7 Amortization'!Q255), "-", 'O7 Amortization'!Q45+'O7 Amortization'!Q115+'O7 Amortization'!Q185+'O7 Amortization'!Q255)</f>
        <v>0</v>
      </c>
      <c r="O54" s="747">
        <f ca="1">IF(ISERROR('O7 Amortization'!R45+'O7 Amortization'!R115+'O7 Amortization'!R185+'O7 Amortization'!R255), "-", 'O7 Amortization'!R45+'O7 Amortization'!R115+'O7 Amortization'!R185+'O7 Amortization'!R255)</f>
        <v>0</v>
      </c>
      <c r="P54" s="747">
        <f ca="1">IF(ISERROR('O7 Amortization'!S45+'O7 Amortization'!S115+'O7 Amortization'!S185+'O7 Amortization'!S255), "-", 'O7 Amortization'!S45+'O7 Amortization'!S115+'O7 Amortization'!S185+'O7 Amortization'!S255)</f>
        <v>0</v>
      </c>
      <c r="Q54" s="747">
        <f ca="1">IF(ISERROR('O7 Amortization'!T45+'O7 Amortization'!T115+'O7 Amortization'!T185+'O7 Amortization'!T255), "-", 'O7 Amortization'!T45+'O7 Amortization'!T115+'O7 Amortization'!T185+'O7 Amortization'!T255)</f>
        <v>0</v>
      </c>
      <c r="R54" s="747">
        <f ca="1">IF(ISERROR('O7 Amortization'!U45+'O7 Amortization'!U115+'O7 Amortization'!U185+'O7 Amortization'!U255), "-", 'O7 Amortization'!U45+'O7 Amortization'!U115+'O7 Amortization'!U185+'O7 Amortization'!U255)</f>
        <v>0</v>
      </c>
      <c r="S54" s="747">
        <f ca="1">IF(ISERROR('O7 Amortization'!V45+'O7 Amortization'!V115+'O7 Amortization'!V185+'O7 Amortization'!V255), "-", 'O7 Amortization'!V45+'O7 Amortization'!V115+'O7 Amortization'!V185+'O7 Amortization'!V255)</f>
        <v>0</v>
      </c>
      <c r="T54" s="747">
        <f ca="1">IF(ISERROR('O7 Amortization'!W45+'O7 Amortization'!W115+'O7 Amortization'!W185+'O7 Amortization'!W255), "-", 'O7 Amortization'!W45+'O7 Amortization'!W115+'O7 Amortization'!W185+'O7 Amortization'!W255)</f>
        <v>0</v>
      </c>
      <c r="U54" s="747">
        <f ca="1">IF(ISERROR('O7 Amortization'!X45+'O7 Amortization'!X115+'O7 Amortization'!X185+'O7 Amortization'!X255), "-", 'O7 Amortization'!X45+'O7 Amortization'!X115+'O7 Amortization'!X185+'O7 Amortization'!X255)</f>
        <v>0</v>
      </c>
      <c r="V54" s="747">
        <f ca="1">IF(ISERROR('O7 Amortization'!Y45+'O7 Amortization'!Y115+'O7 Amortization'!Y185+'O7 Amortization'!Y255), "-", 'O7 Amortization'!Y45+'O7 Amortization'!Y115+'O7 Amortization'!Y185+'O7 Amortization'!Y255)</f>
        <v>0</v>
      </c>
      <c r="W54" s="748">
        <f ca="1">IF(ISERROR('O7 Amortization'!Z45+'O7 Amortization'!Z115+'O7 Amortization'!Z185+'O7 Amortization'!Z255), "-", 'O7 Amortization'!Z45+'O7 Amortization'!Z115+'O7 Amortization'!Z185+'O7 Amortization'!Z255)</f>
        <v>0</v>
      </c>
      <c r="X54" s="844"/>
    </row>
    <row r="55" spans="1:24" s="731" customFormat="1" ht="12.75">
      <c r="A55" s="846"/>
      <c r="B55" s="905" t="s">
        <v>38</v>
      </c>
      <c r="C55" s="845">
        <f t="shared" si="9"/>
        <v>-1524232.291517203</v>
      </c>
      <c r="D55" s="747">
        <f ca="1">IF(ISERROR('O7 Amortization'!G49+'O7 Amortization'!G119+'O7 Amortization'!G189+'O7 Amortization'!G259), "-", 'O7 Amortization'!G49+'O7 Amortization'!G119+'O7 Amortization'!G189+'O7 Amortization'!G259)</f>
        <v>-574502.50914691936</v>
      </c>
      <c r="E55" s="747">
        <f ca="1">IF(ISERROR('O7 Amortization'!H49+'O7 Amortization'!H119+'O7 Amortization'!H189+'O7 Amortization'!H259), "-", 'O7 Amortization'!H49+'O7 Amortization'!H119+'O7 Amortization'!H189+'O7 Amortization'!H259)</f>
        <v>-269414.70988685888</v>
      </c>
      <c r="F55" s="747">
        <f ca="1">IF(ISERROR('O7 Amortization'!I49+'O7 Amortization'!I119+'O7 Amortization'!I189+'O7 Amortization'!I259), "-", 'O7 Amortization'!I49+'O7 Amortization'!I119+'O7 Amortization'!I189+'O7 Amortization'!I259)</f>
        <v>-679283.64538417081</v>
      </c>
      <c r="G55" s="747">
        <f ca="1">IF(ISERROR('O7 Amortization'!J49+'O7 Amortization'!J119+'O7 Amortization'!J189+'O7 Amortization'!J259), "-", 'O7 Amortization'!J49+'O7 Amortization'!J119+'O7 Amortization'!J189+'O7 Amortization'!J259)</f>
        <v>0</v>
      </c>
      <c r="H55" s="747">
        <f ca="1">IF(ISERROR('O7 Amortization'!K49+'O7 Amortization'!K119+'O7 Amortization'!K189+'O7 Amortization'!K259), "-", 'O7 Amortization'!K49+'O7 Amortization'!K119+'O7 Amortization'!K189+'O7 Amortization'!K259)</f>
        <v>0</v>
      </c>
      <c r="I55" s="747">
        <f ca="1">IF(ISERROR('O7 Amortization'!L49+'O7 Amortization'!L119+'O7 Amortization'!L189+'O7 Amortization'!L259), "-", 'O7 Amortization'!L49+'O7 Amortization'!L119+'O7 Amortization'!L189+'O7 Amortization'!L259)</f>
        <v>0</v>
      </c>
      <c r="J55" s="747">
        <f ca="1">IF(ISERROR('O7 Amortization'!M49+'O7 Amortization'!M119+'O7 Amortization'!M189+'O7 Amortization'!M259), "-", 'O7 Amortization'!M49+'O7 Amortization'!M119+'O7 Amortization'!M189+'O7 Amortization'!M259)</f>
        <v>0</v>
      </c>
      <c r="K55" s="747">
        <f ca="1">IF(ISERROR('O7 Amortization'!N49+'O7 Amortization'!N119+'O7 Amortization'!N189+'O7 Amortization'!N259), "-", 'O7 Amortization'!N49+'O7 Amortization'!N119+'O7 Amortization'!N189+'O7 Amortization'!N259)</f>
        <v>0</v>
      </c>
      <c r="L55" s="747">
        <f ca="1">IF(ISERROR('O7 Amortization'!O49+'O7 Amortization'!O119+'O7 Amortization'!O189+'O7 Amortization'!O259), "-", 'O7 Amortization'!O49+'O7 Amortization'!O119+'O7 Amortization'!O189+'O7 Amortization'!O259)</f>
        <v>-1031.4270992539721</v>
      </c>
      <c r="M55" s="747">
        <f ca="1">IF(ISERROR('O7 Amortization'!P49+'O7 Amortization'!P119+'O7 Amortization'!P189+'O7 Amortization'!P259), "-", 'O7 Amortization'!P49+'O7 Amortization'!P119+'O7 Amortization'!P189+'O7 Amortization'!P259)</f>
        <v>0</v>
      </c>
      <c r="N55" s="747">
        <f ca="1">IF(ISERROR('O7 Amortization'!Q49+'O7 Amortization'!Q119+'O7 Amortization'!Q189+'O7 Amortization'!Q259), "-", 'O7 Amortization'!Q49+'O7 Amortization'!Q119+'O7 Amortization'!Q189+'O7 Amortization'!Q259)</f>
        <v>0</v>
      </c>
      <c r="O55" s="747">
        <f ca="1">IF(ISERROR('O7 Amortization'!R49+'O7 Amortization'!R119+'O7 Amortization'!R189+'O7 Amortization'!R259), "-", 'O7 Amortization'!R49+'O7 Amortization'!R119+'O7 Amortization'!R189+'O7 Amortization'!R259)</f>
        <v>0</v>
      </c>
      <c r="P55" s="747">
        <f ca="1">IF(ISERROR('O7 Amortization'!S49+'O7 Amortization'!S119+'O7 Amortization'!S189+'O7 Amortization'!S259), "-", 'O7 Amortization'!S49+'O7 Amortization'!S119+'O7 Amortization'!S189+'O7 Amortization'!S259)</f>
        <v>0</v>
      </c>
      <c r="Q55" s="747">
        <f ca="1">IF(ISERROR('O7 Amortization'!T49+'O7 Amortization'!T119+'O7 Amortization'!T189+'O7 Amortization'!T259), "-", 'O7 Amortization'!T49+'O7 Amortization'!T119+'O7 Amortization'!T189+'O7 Amortization'!T259)</f>
        <v>0</v>
      </c>
      <c r="R55" s="747">
        <f ca="1">IF(ISERROR('O7 Amortization'!U49+'O7 Amortization'!U119+'O7 Amortization'!U189+'O7 Amortization'!U259), "-", 'O7 Amortization'!U49+'O7 Amortization'!U119+'O7 Amortization'!U189+'O7 Amortization'!U259)</f>
        <v>0</v>
      </c>
      <c r="S55" s="747">
        <f ca="1">IF(ISERROR('O7 Amortization'!V49+'O7 Amortization'!V119+'O7 Amortization'!V189+'O7 Amortization'!V259), "-", 'O7 Amortization'!V49+'O7 Amortization'!V119+'O7 Amortization'!V189+'O7 Amortization'!V259)</f>
        <v>0</v>
      </c>
      <c r="T55" s="747">
        <f ca="1">IF(ISERROR('O7 Amortization'!W49+'O7 Amortization'!W119+'O7 Amortization'!W189+'O7 Amortization'!W259), "-", 'O7 Amortization'!W49+'O7 Amortization'!W119+'O7 Amortization'!W189+'O7 Amortization'!W259)</f>
        <v>0</v>
      </c>
      <c r="U55" s="747">
        <f ca="1">IF(ISERROR('O7 Amortization'!X49+'O7 Amortization'!X119+'O7 Amortization'!X189+'O7 Amortization'!X259), "-", 'O7 Amortization'!X49+'O7 Amortization'!X119+'O7 Amortization'!X189+'O7 Amortization'!X259)</f>
        <v>0</v>
      </c>
      <c r="V55" s="747">
        <f ca="1">IF(ISERROR('O7 Amortization'!Y49+'O7 Amortization'!Y119+'O7 Amortization'!Y189+'O7 Amortization'!Y259), "-", 'O7 Amortization'!Y49+'O7 Amortization'!Y119+'O7 Amortization'!Y189+'O7 Amortization'!Y259)</f>
        <v>0</v>
      </c>
      <c r="W55" s="748">
        <f ca="1">IF(ISERROR('O7 Amortization'!Z49+'O7 Amortization'!Z119+'O7 Amortization'!Z189+'O7 Amortization'!Z259), "-", 'O7 Amortization'!Z49+'O7 Amortization'!Z119+'O7 Amortization'!Z189+'O7 Amortization'!Z259)</f>
        <v>0</v>
      </c>
      <c r="X55" s="844"/>
    </row>
    <row r="56" spans="1:24" s="731" customFormat="1" ht="12.75">
      <c r="A56" s="846"/>
      <c r="B56" s="905" t="s">
        <v>39</v>
      </c>
      <c r="C56" s="845">
        <f t="shared" si="9"/>
        <v>0</v>
      </c>
      <c r="D56" s="747">
        <f ca="1">IF(ISERROR('O7 Amortization'!G53+'O7 Amortization'!G123+'O7 Amortization'!G193+'O7 Amortization'!G263), "-", 'O7 Amortization'!G53+'O7 Amortization'!G123+'O7 Amortization'!G193+'O7 Amortization'!G263)</f>
        <v>0</v>
      </c>
      <c r="E56" s="747">
        <f ca="1">IF(ISERROR('O7 Amortization'!H53+'O7 Amortization'!H123+'O7 Amortization'!H193+'O7 Amortization'!H263), "-", 'O7 Amortization'!H53+'O7 Amortization'!H123+'O7 Amortization'!H193+'O7 Amortization'!H263)</f>
        <v>0</v>
      </c>
      <c r="F56" s="747">
        <f ca="1">IF(ISERROR('O7 Amortization'!I53+'O7 Amortization'!I123+'O7 Amortization'!I193+'O7 Amortization'!I263), "-", 'O7 Amortization'!I53+'O7 Amortization'!I123+'O7 Amortization'!I193+'O7 Amortization'!I263)</f>
        <v>0</v>
      </c>
      <c r="G56" s="747">
        <f ca="1">IF(ISERROR('O7 Amortization'!J53+'O7 Amortization'!J123+'O7 Amortization'!J193+'O7 Amortization'!J263), "-", 'O7 Amortization'!J53+'O7 Amortization'!J123+'O7 Amortization'!J193+'O7 Amortization'!J263)</f>
        <v>0</v>
      </c>
      <c r="H56" s="747">
        <f ca="1">IF(ISERROR('O7 Amortization'!K53+'O7 Amortization'!K123+'O7 Amortization'!K193+'O7 Amortization'!K263), "-", 'O7 Amortization'!K53+'O7 Amortization'!K123+'O7 Amortization'!K193+'O7 Amortization'!K263)</f>
        <v>0</v>
      </c>
      <c r="I56" s="747">
        <f ca="1">IF(ISERROR('O7 Amortization'!L53+'O7 Amortization'!L123+'O7 Amortization'!L193+'O7 Amortization'!L263), "-", 'O7 Amortization'!L53+'O7 Amortization'!L123+'O7 Amortization'!L193+'O7 Amortization'!L263)</f>
        <v>0</v>
      </c>
      <c r="J56" s="747">
        <f ca="1">IF(ISERROR('O7 Amortization'!M53+'O7 Amortization'!M123+'O7 Amortization'!M193+'O7 Amortization'!M263), "-", 'O7 Amortization'!M53+'O7 Amortization'!M123+'O7 Amortization'!M193+'O7 Amortization'!M263)</f>
        <v>0</v>
      </c>
      <c r="K56" s="747">
        <f ca="1">IF(ISERROR('O7 Amortization'!N53+'O7 Amortization'!N123+'O7 Amortization'!N193+'O7 Amortization'!N263), "-", 'O7 Amortization'!N53+'O7 Amortization'!N123+'O7 Amortization'!N193+'O7 Amortization'!N263)</f>
        <v>0</v>
      </c>
      <c r="L56" s="747">
        <f ca="1">IF(ISERROR('O7 Amortization'!O53+'O7 Amortization'!O123+'O7 Amortization'!O193+'O7 Amortization'!O263), "-", 'O7 Amortization'!O53+'O7 Amortization'!O123+'O7 Amortization'!O193+'O7 Amortization'!O263)</f>
        <v>0</v>
      </c>
      <c r="M56" s="747">
        <f ca="1">IF(ISERROR('O7 Amortization'!P53+'O7 Amortization'!P123+'O7 Amortization'!P193+'O7 Amortization'!P263), "-", 'O7 Amortization'!P53+'O7 Amortization'!P123+'O7 Amortization'!P193+'O7 Amortization'!P263)</f>
        <v>0</v>
      </c>
      <c r="N56" s="747">
        <f ca="1">IF(ISERROR('O7 Amortization'!Q53+'O7 Amortization'!Q123+'O7 Amortization'!Q193+'O7 Amortization'!Q263), "-", 'O7 Amortization'!Q53+'O7 Amortization'!Q123+'O7 Amortization'!Q193+'O7 Amortization'!Q263)</f>
        <v>0</v>
      </c>
      <c r="O56" s="747">
        <f ca="1">IF(ISERROR('O7 Amortization'!R53+'O7 Amortization'!R123+'O7 Amortization'!R193+'O7 Amortization'!R263), "-", 'O7 Amortization'!R53+'O7 Amortization'!R123+'O7 Amortization'!R193+'O7 Amortization'!R263)</f>
        <v>0</v>
      </c>
      <c r="P56" s="747">
        <f ca="1">IF(ISERROR('O7 Amortization'!S53+'O7 Amortization'!S123+'O7 Amortization'!S193+'O7 Amortization'!S263), "-", 'O7 Amortization'!S53+'O7 Amortization'!S123+'O7 Amortization'!S193+'O7 Amortization'!S263)</f>
        <v>0</v>
      </c>
      <c r="Q56" s="747">
        <f ca="1">IF(ISERROR('O7 Amortization'!T53+'O7 Amortization'!T123+'O7 Amortization'!T193+'O7 Amortization'!T263), "-", 'O7 Amortization'!T53+'O7 Amortization'!T123+'O7 Amortization'!T193+'O7 Amortization'!T263)</f>
        <v>0</v>
      </c>
      <c r="R56" s="747">
        <f ca="1">IF(ISERROR('O7 Amortization'!U53+'O7 Amortization'!U123+'O7 Amortization'!U193+'O7 Amortization'!U263), "-", 'O7 Amortization'!U53+'O7 Amortization'!U123+'O7 Amortization'!U193+'O7 Amortization'!U263)</f>
        <v>0</v>
      </c>
      <c r="S56" s="747">
        <f ca="1">IF(ISERROR('O7 Amortization'!V53+'O7 Amortization'!V123+'O7 Amortization'!V193+'O7 Amortization'!V263), "-", 'O7 Amortization'!V53+'O7 Amortization'!V123+'O7 Amortization'!V193+'O7 Amortization'!V263)</f>
        <v>0</v>
      </c>
      <c r="T56" s="747">
        <f ca="1">IF(ISERROR('O7 Amortization'!W53+'O7 Amortization'!W123+'O7 Amortization'!W193+'O7 Amortization'!W263), "-", 'O7 Amortization'!W53+'O7 Amortization'!W123+'O7 Amortization'!W193+'O7 Amortization'!W263)</f>
        <v>0</v>
      </c>
      <c r="U56" s="747">
        <f ca="1">IF(ISERROR('O7 Amortization'!X53+'O7 Amortization'!X123+'O7 Amortization'!X193+'O7 Amortization'!X263), "-", 'O7 Amortization'!X53+'O7 Amortization'!X123+'O7 Amortization'!X193+'O7 Amortization'!X263)</f>
        <v>0</v>
      </c>
      <c r="V56" s="747">
        <f ca="1">IF(ISERROR('O7 Amortization'!Y53+'O7 Amortization'!Y123+'O7 Amortization'!Y193+'O7 Amortization'!Y263), "-", 'O7 Amortization'!Y53+'O7 Amortization'!Y123+'O7 Amortization'!Y193+'O7 Amortization'!Y263)</f>
        <v>0</v>
      </c>
      <c r="W56" s="748">
        <f ca="1">IF(ISERROR('O7 Amortization'!Z53+'O7 Amortization'!Z123+'O7 Amortization'!Z193+'O7 Amortization'!Z263), "-", 'O7 Amortization'!Z53+'O7 Amortization'!Z123+'O7 Amortization'!Z193+'O7 Amortization'!Z263)</f>
        <v>0</v>
      </c>
      <c r="X56" s="844"/>
    </row>
    <row r="57" spans="1:24" s="897" customFormat="1" ht="19.5" customHeight="1">
      <c r="A57" s="895"/>
      <c r="B57" s="999" t="s">
        <v>1182</v>
      </c>
      <c r="C57" s="987">
        <f t="shared" si="9"/>
        <v>-4245730.2915172037</v>
      </c>
      <c r="D57" s="988">
        <f t="shared" ref="D57:W57" si="10">SUM(D53:D56)</f>
        <v>-1600269.6696641827</v>
      </c>
      <c r="E57" s="988">
        <f t="shared" si="10"/>
        <v>-750451.35909590847</v>
      </c>
      <c r="F57" s="988">
        <f t="shared" si="10"/>
        <v>-1892136.2352644093</v>
      </c>
      <c r="G57" s="988">
        <f t="shared" si="10"/>
        <v>0</v>
      </c>
      <c r="H57" s="988">
        <f t="shared" si="10"/>
        <v>0</v>
      </c>
      <c r="I57" s="988">
        <f t="shared" si="10"/>
        <v>0</v>
      </c>
      <c r="J57" s="988">
        <f t="shared" si="10"/>
        <v>0</v>
      </c>
      <c r="K57" s="988">
        <f t="shared" si="10"/>
        <v>0</v>
      </c>
      <c r="L57" s="988">
        <f t="shared" si="10"/>
        <v>-2873.0274927027981</v>
      </c>
      <c r="M57" s="988">
        <f t="shared" si="10"/>
        <v>0</v>
      </c>
      <c r="N57" s="988">
        <f t="shared" si="10"/>
        <v>0</v>
      </c>
      <c r="O57" s="988">
        <f t="shared" si="10"/>
        <v>0</v>
      </c>
      <c r="P57" s="988">
        <f t="shared" si="10"/>
        <v>0</v>
      </c>
      <c r="Q57" s="988">
        <f t="shared" si="10"/>
        <v>0</v>
      </c>
      <c r="R57" s="988">
        <f t="shared" si="10"/>
        <v>0</v>
      </c>
      <c r="S57" s="988">
        <f t="shared" si="10"/>
        <v>0</v>
      </c>
      <c r="T57" s="988">
        <f t="shared" si="10"/>
        <v>0</v>
      </c>
      <c r="U57" s="988">
        <f t="shared" si="10"/>
        <v>0</v>
      </c>
      <c r="V57" s="988">
        <f t="shared" si="10"/>
        <v>0</v>
      </c>
      <c r="W57" s="989">
        <f t="shared" si="10"/>
        <v>0</v>
      </c>
      <c r="X57" s="896"/>
    </row>
    <row r="58" spans="1:24" s="731" customFormat="1" ht="18.75" customHeight="1">
      <c r="B58" s="906" t="s">
        <v>1183</v>
      </c>
      <c r="C58" s="845">
        <f t="shared" si="9"/>
        <v>5113564.0099827964</v>
      </c>
      <c r="D58" s="844">
        <f t="shared" ref="D58:W58" si="11">D51+D57</f>
        <v>1927367.2200542949</v>
      </c>
      <c r="E58" s="844">
        <f t="shared" si="11"/>
        <v>903844.75640919642</v>
      </c>
      <c r="F58" s="844">
        <f t="shared" si="11"/>
        <v>2278891.7548445789</v>
      </c>
      <c r="G58" s="844">
        <f t="shared" si="11"/>
        <v>0</v>
      </c>
      <c r="H58" s="844">
        <f t="shared" si="11"/>
        <v>0</v>
      </c>
      <c r="I58" s="844">
        <f t="shared" si="11"/>
        <v>0</v>
      </c>
      <c r="J58" s="844">
        <f t="shared" si="11"/>
        <v>0</v>
      </c>
      <c r="K58" s="844">
        <f t="shared" si="11"/>
        <v>0</v>
      </c>
      <c r="L58" s="844">
        <f t="shared" si="11"/>
        <v>3460.2786747262257</v>
      </c>
      <c r="M58" s="844">
        <f t="shared" si="11"/>
        <v>0</v>
      </c>
      <c r="N58" s="844">
        <f t="shared" si="11"/>
        <v>0</v>
      </c>
      <c r="O58" s="844">
        <f t="shared" si="11"/>
        <v>0</v>
      </c>
      <c r="P58" s="844">
        <f t="shared" si="11"/>
        <v>0</v>
      </c>
      <c r="Q58" s="844">
        <f t="shared" si="11"/>
        <v>0</v>
      </c>
      <c r="R58" s="844">
        <f t="shared" si="11"/>
        <v>0</v>
      </c>
      <c r="S58" s="844">
        <f t="shared" si="11"/>
        <v>0</v>
      </c>
      <c r="T58" s="844">
        <f t="shared" si="11"/>
        <v>0</v>
      </c>
      <c r="U58" s="844">
        <f t="shared" si="11"/>
        <v>0</v>
      </c>
      <c r="V58" s="844">
        <f t="shared" si="11"/>
        <v>0</v>
      </c>
      <c r="W58" s="732">
        <f t="shared" si="11"/>
        <v>0</v>
      </c>
      <c r="X58" s="844"/>
    </row>
    <row r="59" spans="1:24" s="731" customFormat="1" ht="12.75">
      <c r="B59" s="906" t="s">
        <v>1234</v>
      </c>
      <c r="C59" s="845">
        <f t="shared" si="9"/>
        <v>686981.19257039553</v>
      </c>
      <c r="D59" s="844">
        <f t="shared" ref="D59:W59" si="12">IF(ISERROR(D58/D40*D36),0,D58/D40*D36)</f>
        <v>260819.49859254781</v>
      </c>
      <c r="E59" s="844">
        <f t="shared" si="12"/>
        <v>121509.54275732566</v>
      </c>
      <c r="F59" s="844">
        <f t="shared" si="12"/>
        <v>304175.82717087568</v>
      </c>
      <c r="G59" s="844">
        <f t="shared" si="12"/>
        <v>0</v>
      </c>
      <c r="H59" s="844">
        <f t="shared" si="12"/>
        <v>0</v>
      </c>
      <c r="I59" s="844">
        <f t="shared" si="12"/>
        <v>0</v>
      </c>
      <c r="J59" s="844">
        <f t="shared" si="12"/>
        <v>0</v>
      </c>
      <c r="K59" s="844">
        <f t="shared" si="12"/>
        <v>0</v>
      </c>
      <c r="L59" s="844">
        <f t="shared" si="12"/>
        <v>476.3240496464079</v>
      </c>
      <c r="M59" s="844">
        <f t="shared" si="12"/>
        <v>0</v>
      </c>
      <c r="N59" s="844">
        <f t="shared" si="12"/>
        <v>0</v>
      </c>
      <c r="O59" s="844">
        <f t="shared" si="12"/>
        <v>0</v>
      </c>
      <c r="P59" s="844">
        <f t="shared" si="12"/>
        <v>0</v>
      </c>
      <c r="Q59" s="844">
        <f t="shared" si="12"/>
        <v>0</v>
      </c>
      <c r="R59" s="844">
        <f t="shared" si="12"/>
        <v>0</v>
      </c>
      <c r="S59" s="844">
        <f t="shared" si="12"/>
        <v>0</v>
      </c>
      <c r="T59" s="844">
        <f t="shared" si="12"/>
        <v>0</v>
      </c>
      <c r="U59" s="844">
        <f t="shared" si="12"/>
        <v>0</v>
      </c>
      <c r="V59" s="844">
        <f t="shared" si="12"/>
        <v>0</v>
      </c>
      <c r="W59" s="732">
        <f t="shared" si="12"/>
        <v>0</v>
      </c>
      <c r="X59" s="844"/>
    </row>
    <row r="60" spans="1:24" s="731" customFormat="1" ht="12.75">
      <c r="B60" s="906" t="s">
        <v>804</v>
      </c>
      <c r="C60" s="845">
        <f t="shared" si="9"/>
        <v>5800545.2025531912</v>
      </c>
      <c r="D60" s="844">
        <f t="shared" ref="D60:W60" si="13">SUM(D58:D59)</f>
        <v>2188186.7186468425</v>
      </c>
      <c r="E60" s="844">
        <f t="shared" si="13"/>
        <v>1025354.2991665221</v>
      </c>
      <c r="F60" s="844">
        <f t="shared" si="13"/>
        <v>2583067.5820154548</v>
      </c>
      <c r="G60" s="844">
        <f t="shared" si="13"/>
        <v>0</v>
      </c>
      <c r="H60" s="844">
        <f t="shared" si="13"/>
        <v>0</v>
      </c>
      <c r="I60" s="844">
        <f t="shared" si="13"/>
        <v>0</v>
      </c>
      <c r="J60" s="844">
        <f t="shared" si="13"/>
        <v>0</v>
      </c>
      <c r="K60" s="844">
        <f t="shared" si="13"/>
        <v>0</v>
      </c>
      <c r="L60" s="844">
        <f t="shared" si="13"/>
        <v>3936.6027243726335</v>
      </c>
      <c r="M60" s="844">
        <f t="shared" si="13"/>
        <v>0</v>
      </c>
      <c r="N60" s="844">
        <f t="shared" si="13"/>
        <v>0</v>
      </c>
      <c r="O60" s="844">
        <f t="shared" si="13"/>
        <v>0</v>
      </c>
      <c r="P60" s="844">
        <f t="shared" si="13"/>
        <v>0</v>
      </c>
      <c r="Q60" s="844">
        <f t="shared" si="13"/>
        <v>0</v>
      </c>
      <c r="R60" s="844">
        <f t="shared" si="13"/>
        <v>0</v>
      </c>
      <c r="S60" s="844">
        <f t="shared" si="13"/>
        <v>0</v>
      </c>
      <c r="T60" s="844">
        <f t="shared" si="13"/>
        <v>0</v>
      </c>
      <c r="U60" s="844">
        <f t="shared" si="13"/>
        <v>0</v>
      </c>
      <c r="V60" s="844">
        <f t="shared" si="13"/>
        <v>0</v>
      </c>
      <c r="W60" s="732">
        <f t="shared" si="13"/>
        <v>0</v>
      </c>
      <c r="X60" s="844"/>
    </row>
    <row r="61" spans="1:24" s="731" customFormat="1" ht="12.75">
      <c r="B61" s="906"/>
      <c r="C61" s="845"/>
      <c r="D61" s="844"/>
      <c r="E61" s="844"/>
      <c r="F61" s="844"/>
      <c r="G61" s="844"/>
      <c r="H61" s="844"/>
      <c r="I61" s="844"/>
      <c r="J61" s="844"/>
      <c r="K61" s="844"/>
      <c r="L61" s="844"/>
      <c r="M61" s="844"/>
      <c r="N61" s="844"/>
      <c r="O61" s="844"/>
      <c r="P61" s="844"/>
      <c r="Q61" s="844"/>
      <c r="R61" s="844"/>
      <c r="S61" s="844"/>
      <c r="T61" s="844"/>
      <c r="U61" s="844"/>
      <c r="V61" s="844"/>
      <c r="W61" s="732"/>
      <c r="X61" s="844"/>
    </row>
    <row r="62" spans="1:24" s="753" customFormat="1" ht="12.75">
      <c r="B62" s="905" t="s">
        <v>41</v>
      </c>
      <c r="C62" s="845">
        <f>SUM(D62:W62)</f>
        <v>0</v>
      </c>
      <c r="D62" s="844">
        <f ca="1">'O5 Details by Class &amp; Accounts'!I42</f>
        <v>0</v>
      </c>
      <c r="E62" s="844">
        <f ca="1">'O5 Details by Class &amp; Accounts'!J42</f>
        <v>0</v>
      </c>
      <c r="F62" s="844">
        <f ca="1">'O5 Details by Class &amp; Accounts'!K42</f>
        <v>0</v>
      </c>
      <c r="G62" s="844">
        <f ca="1">'O5 Details by Class &amp; Accounts'!L42</f>
        <v>0</v>
      </c>
      <c r="H62" s="844">
        <f ca="1">'O5 Details by Class &amp; Accounts'!M42</f>
        <v>0</v>
      </c>
      <c r="I62" s="844">
        <f ca="1">'O5 Details by Class &amp; Accounts'!N42</f>
        <v>0</v>
      </c>
      <c r="J62" s="844">
        <f ca="1">'O5 Details by Class &amp; Accounts'!O42</f>
        <v>0</v>
      </c>
      <c r="K62" s="844">
        <f ca="1">'O5 Details by Class &amp; Accounts'!P42</f>
        <v>0</v>
      </c>
      <c r="L62" s="844">
        <f ca="1">'O5 Details by Class &amp; Accounts'!Q42</f>
        <v>0</v>
      </c>
      <c r="M62" s="844">
        <f ca="1">'O5 Details by Class &amp; Accounts'!R42</f>
        <v>0</v>
      </c>
      <c r="N62" s="844">
        <f ca="1">'O5 Details by Class &amp; Accounts'!S42</f>
        <v>0</v>
      </c>
      <c r="O62" s="844">
        <f ca="1">'O5 Details by Class &amp; Accounts'!T42</f>
        <v>0</v>
      </c>
      <c r="P62" s="844">
        <f ca="1">'O5 Details by Class &amp; Accounts'!U42</f>
        <v>0</v>
      </c>
      <c r="Q62" s="844">
        <f ca="1">'O5 Details by Class &amp; Accounts'!V42</f>
        <v>0</v>
      </c>
      <c r="R62" s="844">
        <f ca="1">'O5 Details by Class &amp; Accounts'!W42</f>
        <v>0</v>
      </c>
      <c r="S62" s="844">
        <f ca="1">'O5 Details by Class &amp; Accounts'!X42</f>
        <v>0</v>
      </c>
      <c r="T62" s="844">
        <f ca="1">'O5 Details by Class &amp; Accounts'!Y42</f>
        <v>0</v>
      </c>
      <c r="U62" s="844">
        <f ca="1">'O5 Details by Class &amp; Accounts'!Z42</f>
        <v>0</v>
      </c>
      <c r="V62" s="844">
        <f ca="1">'O5 Details by Class &amp; Accounts'!AA42</f>
        <v>0</v>
      </c>
      <c r="W62" s="732">
        <f ca="1">'O5 Details by Class &amp; Accounts'!AB42</f>
        <v>0</v>
      </c>
      <c r="X62" s="857"/>
    </row>
    <row r="63" spans="1:24" s="753" customFormat="1" ht="12.75">
      <c r="B63" s="905" t="s">
        <v>42</v>
      </c>
      <c r="C63" s="845">
        <f>SUM(D63:W63)</f>
        <v>0</v>
      </c>
      <c r="D63" s="844">
        <f ca="1">'O5 Details by Class &amp; Accounts'!I46</f>
        <v>0</v>
      </c>
      <c r="E63" s="844">
        <f ca="1">'O5 Details by Class &amp; Accounts'!J46</f>
        <v>0</v>
      </c>
      <c r="F63" s="844">
        <f ca="1">'O5 Details by Class &amp; Accounts'!K46</f>
        <v>0</v>
      </c>
      <c r="G63" s="844">
        <f ca="1">'O5 Details by Class &amp; Accounts'!L46</f>
        <v>0</v>
      </c>
      <c r="H63" s="844">
        <f ca="1">'O5 Details by Class &amp; Accounts'!M46</f>
        <v>0</v>
      </c>
      <c r="I63" s="844">
        <f ca="1">'O5 Details by Class &amp; Accounts'!N46</f>
        <v>0</v>
      </c>
      <c r="J63" s="844">
        <f ca="1">'O5 Details by Class &amp; Accounts'!O46</f>
        <v>0</v>
      </c>
      <c r="K63" s="844">
        <f ca="1">'O5 Details by Class &amp; Accounts'!P46</f>
        <v>0</v>
      </c>
      <c r="L63" s="844">
        <f ca="1">'O5 Details by Class &amp; Accounts'!Q46</f>
        <v>0</v>
      </c>
      <c r="M63" s="844">
        <f ca="1">'O5 Details by Class &amp; Accounts'!R46</f>
        <v>0</v>
      </c>
      <c r="N63" s="844">
        <f ca="1">'O5 Details by Class &amp; Accounts'!S46</f>
        <v>0</v>
      </c>
      <c r="O63" s="844">
        <f ca="1">'O5 Details by Class &amp; Accounts'!T46</f>
        <v>0</v>
      </c>
      <c r="P63" s="844">
        <f ca="1">'O5 Details by Class &amp; Accounts'!U46</f>
        <v>0</v>
      </c>
      <c r="Q63" s="844">
        <f ca="1">'O5 Details by Class &amp; Accounts'!V46</f>
        <v>0</v>
      </c>
      <c r="R63" s="844">
        <f ca="1">'O5 Details by Class &amp; Accounts'!W46</f>
        <v>0</v>
      </c>
      <c r="S63" s="844">
        <f ca="1">'O5 Details by Class &amp; Accounts'!X46</f>
        <v>0</v>
      </c>
      <c r="T63" s="844">
        <f ca="1">'O5 Details by Class &amp; Accounts'!Y46</f>
        <v>0</v>
      </c>
      <c r="U63" s="844">
        <f ca="1">'O5 Details by Class &amp; Accounts'!Z46</f>
        <v>0</v>
      </c>
      <c r="V63" s="844">
        <f ca="1">'O5 Details by Class &amp; Accounts'!AA46</f>
        <v>0</v>
      </c>
      <c r="W63" s="732">
        <f ca="1">'O5 Details by Class &amp; Accounts'!AB46</f>
        <v>0</v>
      </c>
    </row>
    <row r="64" spans="1:24" s="753" customFormat="1" ht="12.75">
      <c r="B64" s="905" t="s">
        <v>43</v>
      </c>
      <c r="C64" s="845">
        <f>SUM(D64:W64)</f>
        <v>0</v>
      </c>
      <c r="D64" s="844">
        <f ca="1">'O5 Details by Class &amp; Accounts'!I50</f>
        <v>0</v>
      </c>
      <c r="E64" s="844">
        <f ca="1">'O5 Details by Class &amp; Accounts'!J50</f>
        <v>0</v>
      </c>
      <c r="F64" s="844">
        <f ca="1">'O5 Details by Class &amp; Accounts'!K50</f>
        <v>0</v>
      </c>
      <c r="G64" s="844">
        <f ca="1">'O5 Details by Class &amp; Accounts'!L50</f>
        <v>0</v>
      </c>
      <c r="H64" s="844">
        <f ca="1">'O5 Details by Class &amp; Accounts'!M50</f>
        <v>0</v>
      </c>
      <c r="I64" s="844">
        <f ca="1">'O5 Details by Class &amp; Accounts'!N50</f>
        <v>0</v>
      </c>
      <c r="J64" s="844">
        <f ca="1">'O5 Details by Class &amp; Accounts'!O50</f>
        <v>0</v>
      </c>
      <c r="K64" s="844">
        <f ca="1">'O5 Details by Class &amp; Accounts'!P50</f>
        <v>0</v>
      </c>
      <c r="L64" s="844">
        <f ca="1">'O5 Details by Class &amp; Accounts'!Q50</f>
        <v>0</v>
      </c>
      <c r="M64" s="844">
        <f ca="1">'O5 Details by Class &amp; Accounts'!R50</f>
        <v>0</v>
      </c>
      <c r="N64" s="844">
        <f ca="1">'O5 Details by Class &amp; Accounts'!S50</f>
        <v>0</v>
      </c>
      <c r="O64" s="844">
        <f ca="1">'O5 Details by Class &amp; Accounts'!T50</f>
        <v>0</v>
      </c>
      <c r="P64" s="844">
        <f ca="1">'O5 Details by Class &amp; Accounts'!U50</f>
        <v>0</v>
      </c>
      <c r="Q64" s="844">
        <f ca="1">'O5 Details by Class &amp; Accounts'!V50</f>
        <v>0</v>
      </c>
      <c r="R64" s="844">
        <f ca="1">'O5 Details by Class &amp; Accounts'!W50</f>
        <v>0</v>
      </c>
      <c r="S64" s="844">
        <f ca="1">'O5 Details by Class &amp; Accounts'!X50</f>
        <v>0</v>
      </c>
      <c r="T64" s="844">
        <f ca="1">'O5 Details by Class &amp; Accounts'!Y50</f>
        <v>0</v>
      </c>
      <c r="U64" s="844">
        <f ca="1">'O5 Details by Class &amp; Accounts'!Z50</f>
        <v>0</v>
      </c>
      <c r="V64" s="844">
        <f ca="1">'O5 Details by Class &amp; Accounts'!AA50</f>
        <v>0</v>
      </c>
      <c r="W64" s="732">
        <f ca="1">'O5 Details by Class &amp; Accounts'!AB50</f>
        <v>0</v>
      </c>
    </row>
    <row r="65" spans="1:24" s="753" customFormat="1" ht="12.75">
      <c r="B65" s="905" t="s">
        <v>44</v>
      </c>
      <c r="C65" s="845">
        <f>SUM(D65:W65)</f>
        <v>0</v>
      </c>
      <c r="D65" s="844">
        <f ca="1">'O5 Details by Class &amp; Accounts'!I54</f>
        <v>0</v>
      </c>
      <c r="E65" s="844">
        <f ca="1">'O5 Details by Class &amp; Accounts'!J54</f>
        <v>0</v>
      </c>
      <c r="F65" s="844">
        <f ca="1">'O5 Details by Class &amp; Accounts'!K54</f>
        <v>0</v>
      </c>
      <c r="G65" s="844">
        <f ca="1">'O5 Details by Class &amp; Accounts'!L54</f>
        <v>0</v>
      </c>
      <c r="H65" s="844">
        <f ca="1">'O5 Details by Class &amp; Accounts'!M54</f>
        <v>0</v>
      </c>
      <c r="I65" s="844">
        <f ca="1">'O5 Details by Class &amp; Accounts'!N54</f>
        <v>0</v>
      </c>
      <c r="J65" s="844">
        <f ca="1">'O5 Details by Class &amp; Accounts'!O54</f>
        <v>0</v>
      </c>
      <c r="K65" s="844">
        <f ca="1">'O5 Details by Class &amp; Accounts'!P54</f>
        <v>0</v>
      </c>
      <c r="L65" s="844">
        <f ca="1">'O5 Details by Class &amp; Accounts'!Q54</f>
        <v>0</v>
      </c>
      <c r="M65" s="844">
        <f ca="1">'O5 Details by Class &amp; Accounts'!R54</f>
        <v>0</v>
      </c>
      <c r="N65" s="844">
        <f ca="1">'O5 Details by Class &amp; Accounts'!S54</f>
        <v>0</v>
      </c>
      <c r="O65" s="844">
        <f ca="1">'O5 Details by Class &amp; Accounts'!T54</f>
        <v>0</v>
      </c>
      <c r="P65" s="844">
        <f ca="1">'O5 Details by Class &amp; Accounts'!U54</f>
        <v>0</v>
      </c>
      <c r="Q65" s="844">
        <f ca="1">'O5 Details by Class &amp; Accounts'!V54</f>
        <v>0</v>
      </c>
      <c r="R65" s="844">
        <f ca="1">'O5 Details by Class &amp; Accounts'!W54</f>
        <v>0</v>
      </c>
      <c r="S65" s="844">
        <f ca="1">'O5 Details by Class &amp; Accounts'!X54</f>
        <v>0</v>
      </c>
      <c r="T65" s="844">
        <f ca="1">'O5 Details by Class &amp; Accounts'!Y54</f>
        <v>0</v>
      </c>
      <c r="U65" s="844">
        <f ca="1">'O5 Details by Class &amp; Accounts'!Z54</f>
        <v>0</v>
      </c>
      <c r="V65" s="844">
        <f ca="1">'O5 Details by Class &amp; Accounts'!AA54</f>
        <v>0</v>
      </c>
      <c r="W65" s="732">
        <f ca="1">'O5 Details by Class &amp; Accounts'!AB54</f>
        <v>0</v>
      </c>
    </row>
    <row r="66" spans="1:24" s="902" customFormat="1" ht="19.5" customHeight="1">
      <c r="B66" s="999" t="s">
        <v>1136</v>
      </c>
      <c r="C66" s="987">
        <f>SUM(D66:W66)</f>
        <v>0</v>
      </c>
      <c r="D66" s="988">
        <f t="shared" ref="D66:W66" si="14">SUM(D62:D65)</f>
        <v>0</v>
      </c>
      <c r="E66" s="988">
        <f t="shared" si="14"/>
        <v>0</v>
      </c>
      <c r="F66" s="988">
        <f t="shared" si="14"/>
        <v>0</v>
      </c>
      <c r="G66" s="988">
        <f t="shared" si="14"/>
        <v>0</v>
      </c>
      <c r="H66" s="988">
        <f t="shared" si="14"/>
        <v>0</v>
      </c>
      <c r="I66" s="988">
        <f t="shared" si="14"/>
        <v>0</v>
      </c>
      <c r="J66" s="988">
        <f t="shared" si="14"/>
        <v>0</v>
      </c>
      <c r="K66" s="988">
        <f t="shared" si="14"/>
        <v>0</v>
      </c>
      <c r="L66" s="988">
        <f t="shared" si="14"/>
        <v>0</v>
      </c>
      <c r="M66" s="988">
        <f t="shared" si="14"/>
        <v>0</v>
      </c>
      <c r="N66" s="988">
        <f t="shared" si="14"/>
        <v>0</v>
      </c>
      <c r="O66" s="988">
        <f t="shared" si="14"/>
        <v>0</v>
      </c>
      <c r="P66" s="988">
        <f t="shared" si="14"/>
        <v>0</v>
      </c>
      <c r="Q66" s="988">
        <f t="shared" si="14"/>
        <v>0</v>
      </c>
      <c r="R66" s="988">
        <f t="shared" si="14"/>
        <v>0</v>
      </c>
      <c r="S66" s="988">
        <f t="shared" si="14"/>
        <v>0</v>
      </c>
      <c r="T66" s="988">
        <f t="shared" si="14"/>
        <v>0</v>
      </c>
      <c r="U66" s="988">
        <f t="shared" si="14"/>
        <v>0</v>
      </c>
      <c r="V66" s="988">
        <f t="shared" si="14"/>
        <v>0</v>
      </c>
      <c r="W66" s="989">
        <f t="shared" si="14"/>
        <v>0</v>
      </c>
    </row>
    <row r="67" spans="1:24" s="753" customFormat="1" ht="12.75">
      <c r="B67" s="908"/>
      <c r="C67" s="859"/>
      <c r="D67" s="857"/>
      <c r="E67" s="857"/>
      <c r="F67" s="857"/>
      <c r="G67" s="857"/>
      <c r="H67" s="857"/>
      <c r="I67" s="857"/>
      <c r="J67" s="857"/>
      <c r="K67" s="857"/>
      <c r="L67" s="857"/>
      <c r="M67" s="857"/>
      <c r="N67" s="857"/>
      <c r="O67" s="857"/>
      <c r="P67" s="857"/>
      <c r="Q67" s="857"/>
      <c r="R67" s="857"/>
      <c r="S67" s="857"/>
      <c r="T67" s="857"/>
      <c r="U67" s="857"/>
      <c r="V67" s="857"/>
      <c r="W67" s="860"/>
    </row>
    <row r="68" spans="1:24" s="753" customFormat="1" ht="12.75">
      <c r="B68" s="905" t="s">
        <v>45</v>
      </c>
      <c r="C68" s="845">
        <f>SUM(D68:W68)</f>
        <v>0.65000000000000013</v>
      </c>
      <c r="D68" s="844">
        <f ca="1">'O5 Details by Class &amp; Accounts'!I44</f>
        <v>0.40259313884444242</v>
      </c>
      <c r="E68" s="844">
        <f ca="1">'O5 Details by Class &amp; Accounts'!J44</f>
        <v>0.1527993180100338</v>
      </c>
      <c r="F68" s="844">
        <f ca="1">'O5 Details by Class &amp; Accounts'!K44</f>
        <v>9.3824294458354496E-2</v>
      </c>
      <c r="G68" s="844">
        <f ca="1">'O5 Details by Class &amp; Accounts'!L44</f>
        <v>0</v>
      </c>
      <c r="H68" s="844">
        <f ca="1">'O5 Details by Class &amp; Accounts'!M44</f>
        <v>0</v>
      </c>
      <c r="I68" s="844">
        <f ca="1">'O5 Details by Class &amp; Accounts'!N44</f>
        <v>0</v>
      </c>
      <c r="J68" s="844">
        <f ca="1">'O5 Details by Class &amp; Accounts'!O44</f>
        <v>0</v>
      </c>
      <c r="K68" s="844">
        <f ca="1">'O5 Details by Class &amp; Accounts'!P44</f>
        <v>0</v>
      </c>
      <c r="L68" s="844">
        <f ca="1">'O5 Details by Class &amp; Accounts'!Q44</f>
        <v>7.8324868716935002E-4</v>
      </c>
      <c r="M68" s="844">
        <f ca="1">'O5 Details by Class &amp; Accounts'!R44</f>
        <v>0</v>
      </c>
      <c r="N68" s="844">
        <f ca="1">'O5 Details by Class &amp; Accounts'!S44</f>
        <v>0</v>
      </c>
      <c r="O68" s="844">
        <f ca="1">'O5 Details by Class &amp; Accounts'!T44</f>
        <v>0</v>
      </c>
      <c r="P68" s="844">
        <f ca="1">'O5 Details by Class &amp; Accounts'!U44</f>
        <v>0</v>
      </c>
      <c r="Q68" s="844">
        <f ca="1">'O5 Details by Class &amp; Accounts'!V44</f>
        <v>0</v>
      </c>
      <c r="R68" s="844">
        <f ca="1">'O5 Details by Class &amp; Accounts'!W44</f>
        <v>0</v>
      </c>
      <c r="S68" s="844">
        <f ca="1">'O5 Details by Class &amp; Accounts'!X44</f>
        <v>0</v>
      </c>
      <c r="T68" s="844">
        <f ca="1">'O5 Details by Class &amp; Accounts'!Y44</f>
        <v>0</v>
      </c>
      <c r="U68" s="844">
        <f ca="1">'O5 Details by Class &amp; Accounts'!Z44</f>
        <v>0</v>
      </c>
      <c r="V68" s="844">
        <f ca="1">'O5 Details by Class &amp; Accounts'!AA44</f>
        <v>0</v>
      </c>
      <c r="W68" s="732">
        <f ca="1">'O5 Details by Class &amp; Accounts'!AB44</f>
        <v>0</v>
      </c>
    </row>
    <row r="69" spans="1:24" s="857" customFormat="1" ht="12.75">
      <c r="B69" s="905" t="s">
        <v>46</v>
      </c>
      <c r="C69" s="845">
        <f>SUM(D69:W69)</f>
        <v>2741105.0485000005</v>
      </c>
      <c r="D69" s="844">
        <f ca="1">'O5 Details by Class &amp; Accounts'!I48</f>
        <v>1697769.3621199427</v>
      </c>
      <c r="E69" s="844">
        <f ca="1">'O5 Details by Class &amp; Accounts'!J48</f>
        <v>644367.6646225549</v>
      </c>
      <c r="F69" s="844">
        <f ca="1">'O5 Details by Class &amp; Accounts'!K48</f>
        <v>395664.99571037863</v>
      </c>
      <c r="G69" s="844">
        <f ca="1">'O5 Details by Class &amp; Accounts'!L48</f>
        <v>0</v>
      </c>
      <c r="H69" s="844">
        <f ca="1">'O5 Details by Class &amp; Accounts'!M48</f>
        <v>0</v>
      </c>
      <c r="I69" s="844">
        <f ca="1">'O5 Details by Class &amp; Accounts'!N48</f>
        <v>0</v>
      </c>
      <c r="J69" s="844">
        <f ca="1">'O5 Details by Class &amp; Accounts'!O48</f>
        <v>0</v>
      </c>
      <c r="K69" s="844">
        <f ca="1">'O5 Details by Class &amp; Accounts'!P48</f>
        <v>0</v>
      </c>
      <c r="L69" s="844">
        <f ca="1">'O5 Details by Class &amp; Accounts'!Q48</f>
        <v>3303.026047124466</v>
      </c>
      <c r="M69" s="844">
        <f ca="1">'O5 Details by Class &amp; Accounts'!R48</f>
        <v>0</v>
      </c>
      <c r="N69" s="844">
        <f ca="1">'O5 Details by Class &amp; Accounts'!S48</f>
        <v>0</v>
      </c>
      <c r="O69" s="844">
        <f ca="1">'O5 Details by Class &amp; Accounts'!T48</f>
        <v>0</v>
      </c>
      <c r="P69" s="844">
        <f ca="1">'O5 Details by Class &amp; Accounts'!U48</f>
        <v>0</v>
      </c>
      <c r="Q69" s="844">
        <f ca="1">'O5 Details by Class &amp; Accounts'!V48</f>
        <v>0</v>
      </c>
      <c r="R69" s="844">
        <f ca="1">'O5 Details by Class &amp; Accounts'!W48</f>
        <v>0</v>
      </c>
      <c r="S69" s="844">
        <f ca="1">'O5 Details by Class &amp; Accounts'!X48</f>
        <v>0</v>
      </c>
      <c r="T69" s="844">
        <f ca="1">'O5 Details by Class &amp; Accounts'!Y48</f>
        <v>0</v>
      </c>
      <c r="U69" s="844">
        <f ca="1">'O5 Details by Class &amp; Accounts'!Z48</f>
        <v>0</v>
      </c>
      <c r="V69" s="844">
        <f ca="1">'O5 Details by Class &amp; Accounts'!AA48</f>
        <v>0</v>
      </c>
      <c r="W69" s="732">
        <f ca="1">'O5 Details by Class &amp; Accounts'!AB48</f>
        <v>0</v>
      </c>
    </row>
    <row r="70" spans="1:24" s="857" customFormat="1" ht="12.75">
      <c r="B70" s="905" t="s">
        <v>47</v>
      </c>
      <c r="C70" s="845">
        <f>SUM(D70:W70)</f>
        <v>0</v>
      </c>
      <c r="D70" s="844">
        <f ca="1">'O5 Details by Class &amp; Accounts'!I52</f>
        <v>0</v>
      </c>
      <c r="E70" s="844">
        <f ca="1">'O5 Details by Class &amp; Accounts'!J52</f>
        <v>0</v>
      </c>
      <c r="F70" s="844">
        <f ca="1">'O5 Details by Class &amp; Accounts'!K52</f>
        <v>0</v>
      </c>
      <c r="G70" s="844">
        <f ca="1">'O5 Details by Class &amp; Accounts'!L52</f>
        <v>0</v>
      </c>
      <c r="H70" s="844">
        <f ca="1">'O5 Details by Class &amp; Accounts'!M52</f>
        <v>0</v>
      </c>
      <c r="I70" s="844">
        <f ca="1">'O5 Details by Class &amp; Accounts'!N52</f>
        <v>0</v>
      </c>
      <c r="J70" s="844">
        <f ca="1">'O5 Details by Class &amp; Accounts'!O52</f>
        <v>0</v>
      </c>
      <c r="K70" s="844">
        <f ca="1">'O5 Details by Class &amp; Accounts'!P52</f>
        <v>0</v>
      </c>
      <c r="L70" s="844">
        <f ca="1">'O5 Details by Class &amp; Accounts'!Q52</f>
        <v>0</v>
      </c>
      <c r="M70" s="844">
        <f ca="1">'O5 Details by Class &amp; Accounts'!R52</f>
        <v>0</v>
      </c>
      <c r="N70" s="844">
        <f ca="1">'O5 Details by Class &amp; Accounts'!S52</f>
        <v>0</v>
      </c>
      <c r="O70" s="844">
        <f ca="1">'O5 Details by Class &amp; Accounts'!T52</f>
        <v>0</v>
      </c>
      <c r="P70" s="844">
        <f ca="1">'O5 Details by Class &amp; Accounts'!U52</f>
        <v>0</v>
      </c>
      <c r="Q70" s="844">
        <f ca="1">'O5 Details by Class &amp; Accounts'!V52</f>
        <v>0</v>
      </c>
      <c r="R70" s="844">
        <f ca="1">'O5 Details by Class &amp; Accounts'!W52</f>
        <v>0</v>
      </c>
      <c r="S70" s="844">
        <f ca="1">'O5 Details by Class &amp; Accounts'!X52</f>
        <v>0</v>
      </c>
      <c r="T70" s="844">
        <f ca="1">'O5 Details by Class &amp; Accounts'!Y52</f>
        <v>0</v>
      </c>
      <c r="U70" s="844">
        <f ca="1">'O5 Details by Class &amp; Accounts'!Z52</f>
        <v>0</v>
      </c>
      <c r="V70" s="844">
        <f ca="1">'O5 Details by Class &amp; Accounts'!AA52</f>
        <v>0</v>
      </c>
      <c r="W70" s="732">
        <f ca="1">'O5 Details by Class &amp; Accounts'!AB52</f>
        <v>0</v>
      </c>
      <c r="X70" s="861"/>
    </row>
    <row r="71" spans="1:24" s="857" customFormat="1" ht="12.75">
      <c r="B71" s="905" t="s">
        <v>48</v>
      </c>
      <c r="C71" s="845">
        <f>SUM(D71:W71)</f>
        <v>0</v>
      </c>
      <c r="D71" s="844">
        <f ca="1">'O5 Details by Class &amp; Accounts'!I56</f>
        <v>0</v>
      </c>
      <c r="E71" s="844">
        <f ca="1">'O5 Details by Class &amp; Accounts'!J56</f>
        <v>0</v>
      </c>
      <c r="F71" s="844">
        <f ca="1">'O5 Details by Class &amp; Accounts'!K56</f>
        <v>0</v>
      </c>
      <c r="G71" s="844">
        <f ca="1">'O5 Details by Class &amp; Accounts'!L56</f>
        <v>0</v>
      </c>
      <c r="H71" s="844">
        <f ca="1">'O5 Details by Class &amp; Accounts'!M56</f>
        <v>0</v>
      </c>
      <c r="I71" s="844">
        <f ca="1">'O5 Details by Class &amp; Accounts'!N56</f>
        <v>0</v>
      </c>
      <c r="J71" s="844">
        <f ca="1">'O5 Details by Class &amp; Accounts'!O56</f>
        <v>0</v>
      </c>
      <c r="K71" s="844">
        <f ca="1">'O5 Details by Class &amp; Accounts'!P56</f>
        <v>0</v>
      </c>
      <c r="L71" s="844">
        <f ca="1">'O5 Details by Class &amp; Accounts'!Q56</f>
        <v>0</v>
      </c>
      <c r="M71" s="844">
        <f ca="1">'O5 Details by Class &amp; Accounts'!R56</f>
        <v>0</v>
      </c>
      <c r="N71" s="844">
        <f ca="1">'O5 Details by Class &amp; Accounts'!S56</f>
        <v>0</v>
      </c>
      <c r="O71" s="844">
        <f ca="1">'O5 Details by Class &amp; Accounts'!T56</f>
        <v>0</v>
      </c>
      <c r="P71" s="844">
        <f ca="1">'O5 Details by Class &amp; Accounts'!U56</f>
        <v>0</v>
      </c>
      <c r="Q71" s="844">
        <f ca="1">'O5 Details by Class &amp; Accounts'!V56</f>
        <v>0</v>
      </c>
      <c r="R71" s="844">
        <f ca="1">'O5 Details by Class &amp; Accounts'!W56</f>
        <v>0</v>
      </c>
      <c r="S71" s="844">
        <f ca="1">'O5 Details by Class &amp; Accounts'!X56</f>
        <v>0</v>
      </c>
      <c r="T71" s="844">
        <f ca="1">'O5 Details by Class &amp; Accounts'!Y56</f>
        <v>0</v>
      </c>
      <c r="U71" s="844">
        <f ca="1">'O5 Details by Class &amp; Accounts'!Z56</f>
        <v>0</v>
      </c>
      <c r="V71" s="844">
        <f ca="1">'O5 Details by Class &amp; Accounts'!AA56</f>
        <v>0</v>
      </c>
      <c r="W71" s="732">
        <f ca="1">'O5 Details by Class &amp; Accounts'!AB56</f>
        <v>0</v>
      </c>
      <c r="X71" s="861"/>
    </row>
    <row r="72" spans="1:24" s="902" customFormat="1" ht="19.5" customHeight="1">
      <c r="B72" s="999" t="s">
        <v>1136</v>
      </c>
      <c r="C72" s="987">
        <f>SUM(D72:W72)</f>
        <v>2741105.6985000009</v>
      </c>
      <c r="D72" s="988">
        <f t="shared" ref="D72:W72" si="15">SUM(D68:D71)</f>
        <v>1697769.7647130815</v>
      </c>
      <c r="E72" s="988">
        <f t="shared" si="15"/>
        <v>644367.81742187287</v>
      </c>
      <c r="F72" s="988">
        <f t="shared" si="15"/>
        <v>395665.08953467308</v>
      </c>
      <c r="G72" s="988">
        <f t="shared" si="15"/>
        <v>0</v>
      </c>
      <c r="H72" s="988">
        <f t="shared" si="15"/>
        <v>0</v>
      </c>
      <c r="I72" s="988">
        <f t="shared" si="15"/>
        <v>0</v>
      </c>
      <c r="J72" s="988">
        <f t="shared" si="15"/>
        <v>0</v>
      </c>
      <c r="K72" s="988">
        <f t="shared" si="15"/>
        <v>0</v>
      </c>
      <c r="L72" s="988">
        <f t="shared" si="15"/>
        <v>3303.0268303731532</v>
      </c>
      <c r="M72" s="988">
        <f t="shared" si="15"/>
        <v>0</v>
      </c>
      <c r="N72" s="988">
        <f t="shared" si="15"/>
        <v>0</v>
      </c>
      <c r="O72" s="988">
        <f t="shared" si="15"/>
        <v>0</v>
      </c>
      <c r="P72" s="988">
        <f t="shared" si="15"/>
        <v>0</v>
      </c>
      <c r="Q72" s="988">
        <f t="shared" si="15"/>
        <v>0</v>
      </c>
      <c r="R72" s="988">
        <f t="shared" si="15"/>
        <v>0</v>
      </c>
      <c r="S72" s="988">
        <f t="shared" si="15"/>
        <v>0</v>
      </c>
      <c r="T72" s="988">
        <f t="shared" si="15"/>
        <v>0</v>
      </c>
      <c r="U72" s="988">
        <f t="shared" si="15"/>
        <v>0</v>
      </c>
      <c r="V72" s="988">
        <f t="shared" si="15"/>
        <v>0</v>
      </c>
      <c r="W72" s="989">
        <f t="shared" si="15"/>
        <v>0</v>
      </c>
    </row>
    <row r="73" spans="1:24" s="886" customFormat="1" ht="12.75">
      <c r="A73" s="857"/>
      <c r="B73" s="909"/>
      <c r="C73" s="885"/>
      <c r="W73" s="887"/>
    </row>
    <row r="74" spans="1:24" s="861" customFormat="1" ht="16.5" customHeight="1">
      <c r="A74" s="888"/>
      <c r="B74" s="910" t="s">
        <v>1184</v>
      </c>
      <c r="C74" s="890"/>
      <c r="W74" s="891"/>
    </row>
    <row r="75" spans="1:24" s="857" customFormat="1" ht="12.75">
      <c r="A75" s="232"/>
      <c r="B75" s="911" t="s">
        <v>1185</v>
      </c>
      <c r="C75" s="845">
        <f t="shared" ref="C75:C86" si="16">SUM(D75:W75)</f>
        <v>8450</v>
      </c>
      <c r="D75" s="844">
        <f ca="1">'O5 Details by Class &amp; Accounts'!I130</f>
        <v>3820.0399535821366</v>
      </c>
      <c r="E75" s="844">
        <f ca="1">'O5 Details by Class &amp; Accounts'!J130</f>
        <v>1646.3475982182154</v>
      </c>
      <c r="F75" s="844">
        <f ca="1">'O5 Details by Class &amp; Accounts'!K130</f>
        <v>2976.5105363316788</v>
      </c>
      <c r="G75" s="844">
        <f ca="1">'O5 Details by Class &amp; Accounts'!L130</f>
        <v>0</v>
      </c>
      <c r="H75" s="844">
        <f ca="1">'O5 Details by Class &amp; Accounts'!M130</f>
        <v>0</v>
      </c>
      <c r="I75" s="844">
        <f ca="1">'O5 Details by Class &amp; Accounts'!N130</f>
        <v>0</v>
      </c>
      <c r="J75" s="844">
        <f ca="1">'O5 Details by Class &amp; Accounts'!O130</f>
        <v>0</v>
      </c>
      <c r="K75" s="844">
        <f ca="1">'O5 Details by Class &amp; Accounts'!P130</f>
        <v>0</v>
      </c>
      <c r="L75" s="844">
        <f ca="1">'O5 Details by Class &amp; Accounts'!Q130</f>
        <v>7.101911867968818</v>
      </c>
      <c r="M75" s="844">
        <f ca="1">'O5 Details by Class &amp; Accounts'!R130</f>
        <v>0</v>
      </c>
      <c r="N75" s="844">
        <f ca="1">'O5 Details by Class &amp; Accounts'!S130</f>
        <v>0</v>
      </c>
      <c r="O75" s="844">
        <f ca="1">'O5 Details by Class &amp; Accounts'!T130</f>
        <v>0</v>
      </c>
      <c r="P75" s="844">
        <f ca="1">'O5 Details by Class &amp; Accounts'!U130</f>
        <v>0</v>
      </c>
      <c r="Q75" s="844">
        <f ca="1">'O5 Details by Class &amp; Accounts'!V130</f>
        <v>0</v>
      </c>
      <c r="R75" s="844">
        <f ca="1">'O5 Details by Class &amp; Accounts'!W130</f>
        <v>0</v>
      </c>
      <c r="S75" s="844">
        <f ca="1">'O5 Details by Class &amp; Accounts'!X130</f>
        <v>0</v>
      </c>
      <c r="T75" s="844">
        <f ca="1">'O5 Details by Class &amp; Accounts'!Y130</f>
        <v>0</v>
      </c>
      <c r="U75" s="844">
        <f ca="1">'O5 Details by Class &amp; Accounts'!Z130</f>
        <v>0</v>
      </c>
      <c r="V75" s="844">
        <f ca="1">'O5 Details by Class &amp; Accounts'!AA130</f>
        <v>0</v>
      </c>
      <c r="W75" s="732">
        <f ca="1">'O5 Details by Class &amp; Accounts'!AB130</f>
        <v>0</v>
      </c>
    </row>
    <row r="76" spans="1:24" s="857" customFormat="1" ht="12.75">
      <c r="A76" s="232"/>
      <c r="B76" s="911" t="s">
        <v>1186</v>
      </c>
      <c r="C76" s="845">
        <f t="shared" si="16"/>
        <v>24700</v>
      </c>
      <c r="D76" s="844">
        <f ca="1">'O5 Details by Class &amp; Accounts'!I131</f>
        <v>11166.270633547783</v>
      </c>
      <c r="E76" s="844">
        <f ca="1">'O5 Details by Class &amp; Accounts'!J131</f>
        <v>4812.400671714784</v>
      </c>
      <c r="F76" s="844">
        <f ca="1">'O5 Details by Class &amp; Accounts'!K131</f>
        <v>8700.5692600464463</v>
      </c>
      <c r="G76" s="844">
        <f ca="1">'O5 Details by Class &amp; Accounts'!L131</f>
        <v>0</v>
      </c>
      <c r="H76" s="844">
        <f ca="1">'O5 Details by Class &amp; Accounts'!M131</f>
        <v>0</v>
      </c>
      <c r="I76" s="844">
        <f ca="1">'O5 Details by Class &amp; Accounts'!N131</f>
        <v>0</v>
      </c>
      <c r="J76" s="844">
        <f ca="1">'O5 Details by Class &amp; Accounts'!O131</f>
        <v>0</v>
      </c>
      <c r="K76" s="844">
        <f ca="1">'O5 Details by Class &amp; Accounts'!P131</f>
        <v>0</v>
      </c>
      <c r="L76" s="844">
        <f ca="1">'O5 Details by Class &amp; Accounts'!Q131</f>
        <v>20.759434690985774</v>
      </c>
      <c r="M76" s="844">
        <f ca="1">'O5 Details by Class &amp; Accounts'!R131</f>
        <v>0</v>
      </c>
      <c r="N76" s="844">
        <f ca="1">'O5 Details by Class &amp; Accounts'!S131</f>
        <v>0</v>
      </c>
      <c r="O76" s="844">
        <f ca="1">'O5 Details by Class &amp; Accounts'!T131</f>
        <v>0</v>
      </c>
      <c r="P76" s="844">
        <f ca="1">'O5 Details by Class &amp; Accounts'!U131</f>
        <v>0</v>
      </c>
      <c r="Q76" s="844">
        <f ca="1">'O5 Details by Class &amp; Accounts'!V131</f>
        <v>0</v>
      </c>
      <c r="R76" s="844">
        <f ca="1">'O5 Details by Class &amp; Accounts'!W131</f>
        <v>0</v>
      </c>
      <c r="S76" s="844">
        <f ca="1">'O5 Details by Class &amp; Accounts'!X131</f>
        <v>0</v>
      </c>
      <c r="T76" s="844">
        <f ca="1">'O5 Details by Class &amp; Accounts'!Y131</f>
        <v>0</v>
      </c>
      <c r="U76" s="844">
        <f ca="1">'O5 Details by Class &amp; Accounts'!Z131</f>
        <v>0</v>
      </c>
      <c r="V76" s="844">
        <f ca="1">'O5 Details by Class &amp; Accounts'!AA131</f>
        <v>0</v>
      </c>
      <c r="W76" s="732">
        <f ca="1">'O5 Details by Class &amp; Accounts'!AB131</f>
        <v>0</v>
      </c>
      <c r="X76" s="861"/>
    </row>
    <row r="77" spans="1:24" s="857" customFormat="1" ht="11.25" customHeight="1">
      <c r="A77" s="232"/>
      <c r="B77" s="911" t="s">
        <v>1201</v>
      </c>
      <c r="C77" s="845">
        <f t="shared" si="16"/>
        <v>0</v>
      </c>
      <c r="D77" s="844">
        <f ca="1">'O5 Details by Class &amp; Accounts'!I134</f>
        <v>0</v>
      </c>
      <c r="E77" s="844">
        <f ca="1">'O5 Details by Class &amp; Accounts'!J134</f>
        <v>0</v>
      </c>
      <c r="F77" s="844">
        <f ca="1">'O5 Details by Class &amp; Accounts'!K134</f>
        <v>0</v>
      </c>
      <c r="G77" s="844">
        <f ca="1">'O5 Details by Class &amp; Accounts'!L134</f>
        <v>0</v>
      </c>
      <c r="H77" s="844">
        <f ca="1">'O5 Details by Class &amp; Accounts'!M134</f>
        <v>0</v>
      </c>
      <c r="I77" s="844">
        <f ca="1">'O5 Details by Class &amp; Accounts'!N134</f>
        <v>0</v>
      </c>
      <c r="J77" s="844">
        <f ca="1">'O5 Details by Class &amp; Accounts'!O134</f>
        <v>0</v>
      </c>
      <c r="K77" s="844">
        <f ca="1">'O5 Details by Class &amp; Accounts'!P134</f>
        <v>0</v>
      </c>
      <c r="L77" s="844">
        <f ca="1">'O5 Details by Class &amp; Accounts'!Q134</f>
        <v>0</v>
      </c>
      <c r="M77" s="844">
        <f ca="1">'O5 Details by Class &amp; Accounts'!R134</f>
        <v>0</v>
      </c>
      <c r="N77" s="844">
        <f ca="1">'O5 Details by Class &amp; Accounts'!S134</f>
        <v>0</v>
      </c>
      <c r="O77" s="844">
        <f ca="1">'O5 Details by Class &amp; Accounts'!T134</f>
        <v>0</v>
      </c>
      <c r="P77" s="844">
        <f ca="1">'O5 Details by Class &amp; Accounts'!U134</f>
        <v>0</v>
      </c>
      <c r="Q77" s="844">
        <f ca="1">'O5 Details by Class &amp; Accounts'!V134</f>
        <v>0</v>
      </c>
      <c r="R77" s="844">
        <f ca="1">'O5 Details by Class &amp; Accounts'!W134</f>
        <v>0</v>
      </c>
      <c r="S77" s="844">
        <f ca="1">'O5 Details by Class &amp; Accounts'!X134</f>
        <v>0</v>
      </c>
      <c r="T77" s="844">
        <f ca="1">'O5 Details by Class &amp; Accounts'!Y134</f>
        <v>0</v>
      </c>
      <c r="U77" s="844">
        <f ca="1">'O5 Details by Class &amp; Accounts'!Z134</f>
        <v>0</v>
      </c>
      <c r="V77" s="844">
        <f ca="1">'O5 Details by Class &amp; Accounts'!AA134</f>
        <v>0</v>
      </c>
      <c r="W77" s="732">
        <f ca="1">'O5 Details by Class &amp; Accounts'!AB134</f>
        <v>0</v>
      </c>
    </row>
    <row r="78" spans="1:24" s="857" customFormat="1" ht="12.75">
      <c r="A78" s="232"/>
      <c r="B78" s="911" t="s">
        <v>1202</v>
      </c>
      <c r="C78" s="845">
        <f t="shared" si="16"/>
        <v>0</v>
      </c>
      <c r="D78" s="844">
        <f ca="1">'O5 Details by Class &amp; Accounts'!I135</f>
        <v>0</v>
      </c>
      <c r="E78" s="844">
        <f ca="1">'O5 Details by Class &amp; Accounts'!J135</f>
        <v>0</v>
      </c>
      <c r="F78" s="844">
        <f ca="1">'O5 Details by Class &amp; Accounts'!K135</f>
        <v>0</v>
      </c>
      <c r="G78" s="844">
        <f ca="1">'O5 Details by Class &amp; Accounts'!L135</f>
        <v>0</v>
      </c>
      <c r="H78" s="844">
        <f ca="1">'O5 Details by Class &amp; Accounts'!M135</f>
        <v>0</v>
      </c>
      <c r="I78" s="844">
        <f ca="1">'O5 Details by Class &amp; Accounts'!N135</f>
        <v>0</v>
      </c>
      <c r="J78" s="844">
        <f ca="1">'O5 Details by Class &amp; Accounts'!O135</f>
        <v>0</v>
      </c>
      <c r="K78" s="844">
        <f ca="1">'O5 Details by Class &amp; Accounts'!P135</f>
        <v>0</v>
      </c>
      <c r="L78" s="844">
        <f ca="1">'O5 Details by Class &amp; Accounts'!Q135</f>
        <v>0</v>
      </c>
      <c r="M78" s="844">
        <f ca="1">'O5 Details by Class &amp; Accounts'!R135</f>
        <v>0</v>
      </c>
      <c r="N78" s="844">
        <f ca="1">'O5 Details by Class &amp; Accounts'!S135</f>
        <v>0</v>
      </c>
      <c r="O78" s="844">
        <f ca="1">'O5 Details by Class &amp; Accounts'!T135</f>
        <v>0</v>
      </c>
      <c r="P78" s="844">
        <f ca="1">'O5 Details by Class &amp; Accounts'!U135</f>
        <v>0</v>
      </c>
      <c r="Q78" s="844">
        <f ca="1">'O5 Details by Class &amp; Accounts'!V135</f>
        <v>0</v>
      </c>
      <c r="R78" s="844">
        <f ca="1">'O5 Details by Class &amp; Accounts'!W135</f>
        <v>0</v>
      </c>
      <c r="S78" s="844">
        <f ca="1">'O5 Details by Class &amp; Accounts'!X135</f>
        <v>0</v>
      </c>
      <c r="T78" s="844">
        <f ca="1">'O5 Details by Class &amp; Accounts'!Y135</f>
        <v>0</v>
      </c>
      <c r="U78" s="844">
        <f ca="1">'O5 Details by Class &amp; Accounts'!Z135</f>
        <v>0</v>
      </c>
      <c r="V78" s="844">
        <f ca="1">'O5 Details by Class &amp; Accounts'!AA135</f>
        <v>0</v>
      </c>
      <c r="W78" s="732">
        <f ca="1">'O5 Details by Class &amp; Accounts'!AB135</f>
        <v>0</v>
      </c>
    </row>
    <row r="79" spans="1:24" s="857" customFormat="1" ht="12.75">
      <c r="A79" s="232"/>
      <c r="B79" s="911" t="s">
        <v>1204</v>
      </c>
      <c r="C79" s="845">
        <f t="shared" si="16"/>
        <v>0</v>
      </c>
      <c r="D79" s="844">
        <f ca="1">'O5 Details by Class &amp; Accounts'!I142</f>
        <v>0</v>
      </c>
      <c r="E79" s="844">
        <f ca="1">'O5 Details by Class &amp; Accounts'!J142</f>
        <v>0</v>
      </c>
      <c r="F79" s="844">
        <f ca="1">'O5 Details by Class &amp; Accounts'!K142</f>
        <v>0</v>
      </c>
      <c r="G79" s="844">
        <f ca="1">'O5 Details by Class &amp; Accounts'!L142</f>
        <v>0</v>
      </c>
      <c r="H79" s="844">
        <f ca="1">'O5 Details by Class &amp; Accounts'!M142</f>
        <v>0</v>
      </c>
      <c r="I79" s="844">
        <f ca="1">'O5 Details by Class &amp; Accounts'!N142</f>
        <v>0</v>
      </c>
      <c r="J79" s="844">
        <f ca="1">'O5 Details by Class &amp; Accounts'!O142</f>
        <v>0</v>
      </c>
      <c r="K79" s="844">
        <f ca="1">'O5 Details by Class &amp; Accounts'!P142</f>
        <v>0</v>
      </c>
      <c r="L79" s="844">
        <f ca="1">'O5 Details by Class &amp; Accounts'!Q142</f>
        <v>0</v>
      </c>
      <c r="M79" s="844">
        <f ca="1">'O5 Details by Class &amp; Accounts'!R142</f>
        <v>0</v>
      </c>
      <c r="N79" s="844">
        <f ca="1">'O5 Details by Class &amp; Accounts'!S142</f>
        <v>0</v>
      </c>
      <c r="O79" s="844">
        <f ca="1">'O5 Details by Class &amp; Accounts'!T142</f>
        <v>0</v>
      </c>
      <c r="P79" s="844">
        <f ca="1">'O5 Details by Class &amp; Accounts'!U142</f>
        <v>0</v>
      </c>
      <c r="Q79" s="844">
        <f ca="1">'O5 Details by Class &amp; Accounts'!V142</f>
        <v>0</v>
      </c>
      <c r="R79" s="844">
        <f ca="1">'O5 Details by Class &amp; Accounts'!W142</f>
        <v>0</v>
      </c>
      <c r="S79" s="844">
        <f ca="1">'O5 Details by Class &amp; Accounts'!X142</f>
        <v>0</v>
      </c>
      <c r="T79" s="844">
        <f ca="1">'O5 Details by Class &amp; Accounts'!Y142</f>
        <v>0</v>
      </c>
      <c r="U79" s="844">
        <f ca="1">'O5 Details by Class &amp; Accounts'!Z142</f>
        <v>0</v>
      </c>
      <c r="V79" s="844">
        <f ca="1">'O5 Details by Class &amp; Accounts'!AA142</f>
        <v>0</v>
      </c>
      <c r="W79" s="732">
        <f ca="1">'O5 Details by Class &amp; Accounts'!AB142</f>
        <v>0</v>
      </c>
      <c r="X79" s="893"/>
    </row>
    <row r="80" spans="1:24" s="857" customFormat="1" ht="12.75">
      <c r="A80" s="232"/>
      <c r="B80" s="911" t="s">
        <v>1210</v>
      </c>
      <c r="C80" s="845">
        <f t="shared" si="16"/>
        <v>0</v>
      </c>
      <c r="D80" s="844">
        <f ca="1">'O5 Details by Class &amp; Accounts'!I143</f>
        <v>0</v>
      </c>
      <c r="E80" s="844">
        <f ca="1">'O5 Details by Class &amp; Accounts'!J143</f>
        <v>0</v>
      </c>
      <c r="F80" s="844">
        <f ca="1">'O5 Details by Class &amp; Accounts'!K143</f>
        <v>0</v>
      </c>
      <c r="G80" s="844">
        <f ca="1">'O5 Details by Class &amp; Accounts'!L143</f>
        <v>0</v>
      </c>
      <c r="H80" s="844">
        <f ca="1">'O5 Details by Class &amp; Accounts'!M143</f>
        <v>0</v>
      </c>
      <c r="I80" s="844">
        <f ca="1">'O5 Details by Class &amp; Accounts'!N143</f>
        <v>0</v>
      </c>
      <c r="J80" s="844">
        <f ca="1">'O5 Details by Class &amp; Accounts'!O143</f>
        <v>0</v>
      </c>
      <c r="K80" s="844">
        <f ca="1">'O5 Details by Class &amp; Accounts'!P143</f>
        <v>0</v>
      </c>
      <c r="L80" s="844">
        <f ca="1">'O5 Details by Class &amp; Accounts'!Q143</f>
        <v>0</v>
      </c>
      <c r="M80" s="844">
        <f ca="1">'O5 Details by Class &amp; Accounts'!R143</f>
        <v>0</v>
      </c>
      <c r="N80" s="844">
        <f ca="1">'O5 Details by Class &amp; Accounts'!S143</f>
        <v>0</v>
      </c>
      <c r="O80" s="844">
        <f ca="1">'O5 Details by Class &amp; Accounts'!T143</f>
        <v>0</v>
      </c>
      <c r="P80" s="844">
        <f ca="1">'O5 Details by Class &amp; Accounts'!U143</f>
        <v>0</v>
      </c>
      <c r="Q80" s="844">
        <f ca="1">'O5 Details by Class &amp; Accounts'!V143</f>
        <v>0</v>
      </c>
      <c r="R80" s="844">
        <f ca="1">'O5 Details by Class &amp; Accounts'!W143</f>
        <v>0</v>
      </c>
      <c r="S80" s="844">
        <f ca="1">'O5 Details by Class &amp; Accounts'!X143</f>
        <v>0</v>
      </c>
      <c r="T80" s="844">
        <f ca="1">'O5 Details by Class &amp; Accounts'!Y143</f>
        <v>0</v>
      </c>
      <c r="U80" s="844">
        <f ca="1">'O5 Details by Class &amp; Accounts'!Z143</f>
        <v>0</v>
      </c>
      <c r="V80" s="844">
        <f ca="1">'O5 Details by Class &amp; Accounts'!AA143</f>
        <v>0</v>
      </c>
      <c r="W80" s="732">
        <f ca="1">'O5 Details by Class &amp; Accounts'!AB143</f>
        <v>0</v>
      </c>
    </row>
    <row r="81" spans="1:24" s="857" customFormat="1" ht="12.75">
      <c r="A81" s="232"/>
      <c r="B81" s="911" t="s">
        <v>1211</v>
      </c>
      <c r="C81" s="845">
        <f t="shared" si="16"/>
        <v>257399.99999999997</v>
      </c>
      <c r="D81" s="844">
        <f ca="1">'O5 Details by Class &amp; Accounts'!I149</f>
        <v>159426.88298239917</v>
      </c>
      <c r="E81" s="844">
        <f ca="1">'O5 Details by Class &amp; Accounts'!J149</f>
        <v>60508.529931973368</v>
      </c>
      <c r="F81" s="844">
        <f ca="1">'O5 Details by Class &amp; Accounts'!K149</f>
        <v>37154.42060550837</v>
      </c>
      <c r="G81" s="844">
        <f ca="1">'O5 Details by Class &amp; Accounts'!L149</f>
        <v>0</v>
      </c>
      <c r="H81" s="844">
        <f ca="1">'O5 Details by Class &amp; Accounts'!M149</f>
        <v>0</v>
      </c>
      <c r="I81" s="844">
        <f ca="1">'O5 Details by Class &amp; Accounts'!N149</f>
        <v>0</v>
      </c>
      <c r="J81" s="844">
        <f ca="1">'O5 Details by Class &amp; Accounts'!O149</f>
        <v>0</v>
      </c>
      <c r="K81" s="844">
        <f ca="1">'O5 Details by Class &amp; Accounts'!P149</f>
        <v>0</v>
      </c>
      <c r="L81" s="844">
        <f ca="1">'O5 Details by Class &amp; Accounts'!Q149</f>
        <v>310.16648011906256</v>
      </c>
      <c r="M81" s="844">
        <f ca="1">'O5 Details by Class &amp; Accounts'!R149</f>
        <v>0</v>
      </c>
      <c r="N81" s="844">
        <f ca="1">'O5 Details by Class &amp; Accounts'!S149</f>
        <v>0</v>
      </c>
      <c r="O81" s="844">
        <f ca="1">'O5 Details by Class &amp; Accounts'!T149</f>
        <v>0</v>
      </c>
      <c r="P81" s="844">
        <f ca="1">'O5 Details by Class &amp; Accounts'!U149</f>
        <v>0</v>
      </c>
      <c r="Q81" s="844">
        <f ca="1">'O5 Details by Class &amp; Accounts'!V149</f>
        <v>0</v>
      </c>
      <c r="R81" s="844">
        <f ca="1">'O5 Details by Class &amp; Accounts'!W149</f>
        <v>0</v>
      </c>
      <c r="S81" s="844">
        <f ca="1">'O5 Details by Class &amp; Accounts'!X149</f>
        <v>0</v>
      </c>
      <c r="T81" s="844">
        <f ca="1">'O5 Details by Class &amp; Accounts'!Y149</f>
        <v>0</v>
      </c>
      <c r="U81" s="844">
        <f ca="1">'O5 Details by Class &amp; Accounts'!Z149</f>
        <v>0</v>
      </c>
      <c r="V81" s="844">
        <f ca="1">'O5 Details by Class &amp; Accounts'!AA149</f>
        <v>0</v>
      </c>
      <c r="W81" s="732">
        <f ca="1">'O5 Details by Class &amp; Accounts'!AB149</f>
        <v>0</v>
      </c>
    </row>
    <row r="82" spans="1:24" s="857" customFormat="1" ht="12.75">
      <c r="A82" s="232"/>
      <c r="B82" s="911" t="s">
        <v>1212</v>
      </c>
      <c r="C82" s="845">
        <f t="shared" si="16"/>
        <v>66300.000000000015</v>
      </c>
      <c r="D82" s="844">
        <f ca="1">'O5 Details by Class &amp; Accounts'!I150</f>
        <v>29972.620358890286</v>
      </c>
      <c r="E82" s="844">
        <f ca="1">'O5 Details by Class &amp; Accounts'!J150</f>
        <v>12917.496343737495</v>
      </c>
      <c r="F82" s="844">
        <f ca="1">'O5 Details by Class &amp; Accounts'!K150</f>
        <v>23354.160606030964</v>
      </c>
      <c r="G82" s="844">
        <f ca="1">'O5 Details by Class &amp; Accounts'!L150</f>
        <v>0</v>
      </c>
      <c r="H82" s="844">
        <f ca="1">'O5 Details by Class &amp; Accounts'!M150</f>
        <v>0</v>
      </c>
      <c r="I82" s="844">
        <f ca="1">'O5 Details by Class &amp; Accounts'!N150</f>
        <v>0</v>
      </c>
      <c r="J82" s="844">
        <f ca="1">'O5 Details by Class &amp; Accounts'!O150</f>
        <v>0</v>
      </c>
      <c r="K82" s="844">
        <f ca="1">'O5 Details by Class &amp; Accounts'!P150</f>
        <v>0</v>
      </c>
      <c r="L82" s="844">
        <f ca="1">'O5 Details by Class &amp; Accounts'!Q150</f>
        <v>55.722691341257978</v>
      </c>
      <c r="M82" s="844">
        <f ca="1">'O5 Details by Class &amp; Accounts'!R150</f>
        <v>0</v>
      </c>
      <c r="N82" s="844">
        <f ca="1">'O5 Details by Class &amp; Accounts'!S150</f>
        <v>0</v>
      </c>
      <c r="O82" s="844">
        <f ca="1">'O5 Details by Class &amp; Accounts'!T150</f>
        <v>0</v>
      </c>
      <c r="P82" s="844">
        <f ca="1">'O5 Details by Class &amp; Accounts'!U150</f>
        <v>0</v>
      </c>
      <c r="Q82" s="844">
        <f ca="1">'O5 Details by Class &amp; Accounts'!V150</f>
        <v>0</v>
      </c>
      <c r="R82" s="844">
        <f ca="1">'O5 Details by Class &amp; Accounts'!W150</f>
        <v>0</v>
      </c>
      <c r="S82" s="844">
        <f ca="1">'O5 Details by Class &amp; Accounts'!X150</f>
        <v>0</v>
      </c>
      <c r="T82" s="844">
        <f ca="1">'O5 Details by Class &amp; Accounts'!Y150</f>
        <v>0</v>
      </c>
      <c r="U82" s="844">
        <f ca="1">'O5 Details by Class &amp; Accounts'!Z150</f>
        <v>0</v>
      </c>
      <c r="V82" s="844">
        <f ca="1">'O5 Details by Class &amp; Accounts'!AA150</f>
        <v>0</v>
      </c>
      <c r="W82" s="732">
        <f ca="1">'O5 Details by Class &amp; Accounts'!AB150</f>
        <v>0</v>
      </c>
    </row>
    <row r="83" spans="1:24" s="753" customFormat="1" ht="12.75">
      <c r="A83" s="232"/>
      <c r="B83" s="911" t="s">
        <v>1213</v>
      </c>
      <c r="C83" s="845">
        <f t="shared" si="16"/>
        <v>0</v>
      </c>
      <c r="D83" s="844">
        <f ca="1">'O5 Details by Class &amp; Accounts'!I152</f>
        <v>0</v>
      </c>
      <c r="E83" s="844">
        <f ca="1">'O5 Details by Class &amp; Accounts'!J152</f>
        <v>0</v>
      </c>
      <c r="F83" s="844">
        <f ca="1">'O5 Details by Class &amp; Accounts'!K152</f>
        <v>0</v>
      </c>
      <c r="G83" s="844">
        <f ca="1">'O5 Details by Class &amp; Accounts'!L152</f>
        <v>0</v>
      </c>
      <c r="H83" s="844">
        <f ca="1">'O5 Details by Class &amp; Accounts'!M152</f>
        <v>0</v>
      </c>
      <c r="I83" s="844">
        <f ca="1">'O5 Details by Class &amp; Accounts'!N152</f>
        <v>0</v>
      </c>
      <c r="J83" s="844">
        <f ca="1">'O5 Details by Class &amp; Accounts'!O152</f>
        <v>0</v>
      </c>
      <c r="K83" s="844">
        <f ca="1">'O5 Details by Class &amp; Accounts'!P152</f>
        <v>0</v>
      </c>
      <c r="L83" s="844">
        <f ca="1">'O5 Details by Class &amp; Accounts'!Q152</f>
        <v>0</v>
      </c>
      <c r="M83" s="844">
        <f ca="1">'O5 Details by Class &amp; Accounts'!R152</f>
        <v>0</v>
      </c>
      <c r="N83" s="844">
        <f ca="1">'O5 Details by Class &amp; Accounts'!S152</f>
        <v>0</v>
      </c>
      <c r="O83" s="844">
        <f ca="1">'O5 Details by Class &amp; Accounts'!T152</f>
        <v>0</v>
      </c>
      <c r="P83" s="844">
        <f ca="1">'O5 Details by Class &amp; Accounts'!U152</f>
        <v>0</v>
      </c>
      <c r="Q83" s="844">
        <f ca="1">'O5 Details by Class &amp; Accounts'!V152</f>
        <v>0</v>
      </c>
      <c r="R83" s="844">
        <f ca="1">'O5 Details by Class &amp; Accounts'!W152</f>
        <v>0</v>
      </c>
      <c r="S83" s="844">
        <f ca="1">'O5 Details by Class &amp; Accounts'!X152</f>
        <v>0</v>
      </c>
      <c r="T83" s="844">
        <f ca="1">'O5 Details by Class &amp; Accounts'!Y152</f>
        <v>0</v>
      </c>
      <c r="U83" s="844">
        <f ca="1">'O5 Details by Class &amp; Accounts'!Z152</f>
        <v>0</v>
      </c>
      <c r="V83" s="844">
        <f ca="1">'O5 Details by Class &amp; Accounts'!AA152</f>
        <v>0</v>
      </c>
      <c r="W83" s="732">
        <f ca="1">'O5 Details by Class &amp; Accounts'!AB152</f>
        <v>0</v>
      </c>
    </row>
    <row r="84" spans="1:24" s="753" customFormat="1" ht="12.75">
      <c r="A84" s="232"/>
      <c r="B84" s="911" t="s">
        <v>1214</v>
      </c>
      <c r="C84" s="845">
        <f t="shared" si="16"/>
        <v>63699.999999999993</v>
      </c>
      <c r="D84" s="844">
        <f ca="1">'O5 Details by Class &amp; Accounts'!I153</f>
        <v>24009.339020256368</v>
      </c>
      <c r="E84" s="844">
        <f ca="1">'O5 Details by Class &amp; Accounts'!J153</f>
        <v>11259.253012354395</v>
      </c>
      <c r="F84" s="844">
        <f ca="1">'O5 Details by Class &amp; Accounts'!K153</f>
        <v>28388.30305051526</v>
      </c>
      <c r="G84" s="844">
        <f ca="1">'O5 Details by Class &amp; Accounts'!L153</f>
        <v>0</v>
      </c>
      <c r="H84" s="844">
        <f ca="1">'O5 Details by Class &amp; Accounts'!M153</f>
        <v>0</v>
      </c>
      <c r="I84" s="844">
        <f ca="1">'O5 Details by Class &amp; Accounts'!N153</f>
        <v>0</v>
      </c>
      <c r="J84" s="844">
        <f ca="1">'O5 Details by Class &amp; Accounts'!O153</f>
        <v>0</v>
      </c>
      <c r="K84" s="844">
        <f ca="1">'O5 Details by Class &amp; Accounts'!P153</f>
        <v>0</v>
      </c>
      <c r="L84" s="844">
        <f ca="1">'O5 Details by Class &amp; Accounts'!Q153</f>
        <v>43.10491687397537</v>
      </c>
      <c r="M84" s="844">
        <f ca="1">'O5 Details by Class &amp; Accounts'!R153</f>
        <v>0</v>
      </c>
      <c r="N84" s="844">
        <f ca="1">'O5 Details by Class &amp; Accounts'!S153</f>
        <v>0</v>
      </c>
      <c r="O84" s="844">
        <f ca="1">'O5 Details by Class &amp; Accounts'!T153</f>
        <v>0</v>
      </c>
      <c r="P84" s="844">
        <f ca="1">'O5 Details by Class &amp; Accounts'!U153</f>
        <v>0</v>
      </c>
      <c r="Q84" s="844">
        <f ca="1">'O5 Details by Class &amp; Accounts'!V153</f>
        <v>0</v>
      </c>
      <c r="R84" s="844">
        <f ca="1">'O5 Details by Class &amp; Accounts'!W153</f>
        <v>0</v>
      </c>
      <c r="S84" s="844">
        <f ca="1">'O5 Details by Class &amp; Accounts'!X153</f>
        <v>0</v>
      </c>
      <c r="T84" s="844">
        <f ca="1">'O5 Details by Class &amp; Accounts'!Y153</f>
        <v>0</v>
      </c>
      <c r="U84" s="844">
        <f ca="1">'O5 Details by Class &amp; Accounts'!Z153</f>
        <v>0</v>
      </c>
      <c r="V84" s="844">
        <f ca="1">'O5 Details by Class &amp; Accounts'!AA153</f>
        <v>0</v>
      </c>
      <c r="W84" s="732">
        <f ca="1">'O5 Details by Class &amp; Accounts'!AB153</f>
        <v>0</v>
      </c>
    </row>
    <row r="85" spans="1:24" s="753" customFormat="1" ht="12" customHeight="1">
      <c r="A85" s="232"/>
      <c r="B85" s="911" t="s">
        <v>1215</v>
      </c>
      <c r="C85" s="845">
        <f t="shared" si="16"/>
        <v>0</v>
      </c>
      <c r="D85" s="844">
        <f ca="1">'O5 Details by Class &amp; Accounts'!I154</f>
        <v>0</v>
      </c>
      <c r="E85" s="844">
        <f ca="1">'O5 Details by Class &amp; Accounts'!J154</f>
        <v>0</v>
      </c>
      <c r="F85" s="844">
        <f ca="1">'O5 Details by Class &amp; Accounts'!K154</f>
        <v>0</v>
      </c>
      <c r="G85" s="844">
        <f ca="1">'O5 Details by Class &amp; Accounts'!L154</f>
        <v>0</v>
      </c>
      <c r="H85" s="844">
        <f ca="1">'O5 Details by Class &amp; Accounts'!M154</f>
        <v>0</v>
      </c>
      <c r="I85" s="844">
        <f ca="1">'O5 Details by Class &amp; Accounts'!N154</f>
        <v>0</v>
      </c>
      <c r="J85" s="844">
        <f ca="1">'O5 Details by Class &amp; Accounts'!O154</f>
        <v>0</v>
      </c>
      <c r="K85" s="844">
        <f ca="1">'O5 Details by Class &amp; Accounts'!P154</f>
        <v>0</v>
      </c>
      <c r="L85" s="844">
        <f ca="1">'O5 Details by Class &amp; Accounts'!Q154</f>
        <v>0</v>
      </c>
      <c r="M85" s="844">
        <f ca="1">'O5 Details by Class &amp; Accounts'!R154</f>
        <v>0</v>
      </c>
      <c r="N85" s="844">
        <f ca="1">'O5 Details by Class &amp; Accounts'!S154</f>
        <v>0</v>
      </c>
      <c r="O85" s="844">
        <f ca="1">'O5 Details by Class &amp; Accounts'!T154</f>
        <v>0</v>
      </c>
      <c r="P85" s="844">
        <f ca="1">'O5 Details by Class &amp; Accounts'!U154</f>
        <v>0</v>
      </c>
      <c r="Q85" s="844">
        <f ca="1">'O5 Details by Class &amp; Accounts'!V154</f>
        <v>0</v>
      </c>
      <c r="R85" s="844">
        <f ca="1">'O5 Details by Class &amp; Accounts'!W154</f>
        <v>0</v>
      </c>
      <c r="S85" s="844">
        <f ca="1">'O5 Details by Class &amp; Accounts'!X154</f>
        <v>0</v>
      </c>
      <c r="T85" s="844">
        <f ca="1">'O5 Details by Class &amp; Accounts'!Y154</f>
        <v>0</v>
      </c>
      <c r="U85" s="844">
        <f ca="1">'O5 Details by Class &amp; Accounts'!Z154</f>
        <v>0</v>
      </c>
      <c r="V85" s="844">
        <f ca="1">'O5 Details by Class &amp; Accounts'!AA154</f>
        <v>0</v>
      </c>
      <c r="W85" s="732">
        <f ca="1">'O5 Details by Class &amp; Accounts'!AB154</f>
        <v>0</v>
      </c>
    </row>
    <row r="86" spans="1:24" s="708" customFormat="1" ht="23.25" customHeight="1">
      <c r="B86" s="1003" t="s">
        <v>76</v>
      </c>
      <c r="C86" s="963">
        <f t="shared" si="16"/>
        <v>420549.99999999994</v>
      </c>
      <c r="D86" s="964">
        <f t="shared" ref="D86:W86" si="17">SUM(D75:D85)</f>
        <v>228395.15294867574</v>
      </c>
      <c r="E86" s="964">
        <f t="shared" si="17"/>
        <v>91144.027557998255</v>
      </c>
      <c r="F86" s="964">
        <f t="shared" si="17"/>
        <v>100573.96405843271</v>
      </c>
      <c r="G86" s="964">
        <f t="shared" si="17"/>
        <v>0</v>
      </c>
      <c r="H86" s="964">
        <f t="shared" si="17"/>
        <v>0</v>
      </c>
      <c r="I86" s="964">
        <f t="shared" si="17"/>
        <v>0</v>
      </c>
      <c r="J86" s="964">
        <f t="shared" si="17"/>
        <v>0</v>
      </c>
      <c r="K86" s="964">
        <f t="shared" si="17"/>
        <v>0</v>
      </c>
      <c r="L86" s="964">
        <f t="shared" si="17"/>
        <v>436.8554348932505</v>
      </c>
      <c r="M86" s="964">
        <f t="shared" si="17"/>
        <v>0</v>
      </c>
      <c r="N86" s="964">
        <f t="shared" si="17"/>
        <v>0</v>
      </c>
      <c r="O86" s="964">
        <f t="shared" si="17"/>
        <v>0</v>
      </c>
      <c r="P86" s="964">
        <f t="shared" si="17"/>
        <v>0</v>
      </c>
      <c r="Q86" s="964">
        <f t="shared" si="17"/>
        <v>0</v>
      </c>
      <c r="R86" s="964">
        <f t="shared" si="17"/>
        <v>0</v>
      </c>
      <c r="S86" s="964">
        <f t="shared" si="17"/>
        <v>0</v>
      </c>
      <c r="T86" s="964">
        <f t="shared" si="17"/>
        <v>0</v>
      </c>
      <c r="U86" s="964">
        <f t="shared" si="17"/>
        <v>0</v>
      </c>
      <c r="V86" s="964">
        <f t="shared" si="17"/>
        <v>0</v>
      </c>
      <c r="W86" s="965">
        <f t="shared" si="17"/>
        <v>0</v>
      </c>
    </row>
    <row r="87" spans="1:24" s="753" customFormat="1" ht="12.75">
      <c r="B87" s="908"/>
      <c r="C87" s="859"/>
      <c r="D87" s="857"/>
      <c r="E87" s="857"/>
      <c r="F87" s="857"/>
      <c r="G87" s="857"/>
      <c r="H87" s="857"/>
      <c r="I87" s="857"/>
      <c r="J87" s="857"/>
      <c r="K87" s="857"/>
      <c r="L87" s="857"/>
      <c r="M87" s="857"/>
      <c r="N87" s="857"/>
      <c r="O87" s="857"/>
      <c r="P87" s="857"/>
      <c r="Q87" s="857"/>
      <c r="R87" s="857"/>
      <c r="S87" s="857"/>
      <c r="T87" s="857"/>
      <c r="U87" s="857"/>
      <c r="V87" s="857"/>
      <c r="W87" s="860"/>
    </row>
    <row r="88" spans="1:24" s="731" customFormat="1" ht="12.75">
      <c r="B88" s="998" t="s">
        <v>31</v>
      </c>
      <c r="C88" s="845"/>
      <c r="D88" s="844"/>
      <c r="E88" s="844"/>
      <c r="F88" s="844"/>
      <c r="G88" s="844"/>
      <c r="H88" s="844"/>
      <c r="I88" s="844"/>
      <c r="J88" s="844"/>
      <c r="K88" s="844"/>
      <c r="L88" s="844"/>
      <c r="M88" s="844"/>
      <c r="N88" s="844"/>
      <c r="O88" s="844"/>
      <c r="P88" s="844"/>
      <c r="Q88" s="844"/>
      <c r="R88" s="844"/>
      <c r="S88" s="844"/>
      <c r="T88" s="844"/>
      <c r="U88" s="844"/>
      <c r="V88" s="844"/>
      <c r="W88" s="732"/>
      <c r="X88" s="844"/>
    </row>
    <row r="89" spans="1:24" s="753" customFormat="1" ht="12.75">
      <c r="B89" s="912" t="s">
        <v>629</v>
      </c>
      <c r="C89" s="845">
        <f>SUM(D89:W89)</f>
        <v>419250</v>
      </c>
      <c r="D89" s="844">
        <f ca="1">'O2.1 Line Tran PLCC Adj'!D50</f>
        <v>180509.46187627476</v>
      </c>
      <c r="E89" s="844">
        <f ca="1">'O2.1 Line Tran PLCC Adj'!E50</f>
        <v>81560.794693653806</v>
      </c>
      <c r="F89" s="844">
        <f ca="1">'O2.1 Line Tran PLCC Adj'!F50</f>
        <v>156847.02255053166</v>
      </c>
      <c r="G89" s="844">
        <f ca="1">'O2.1 Line Tran PLCC Adj'!G50</f>
        <v>0</v>
      </c>
      <c r="H89" s="844">
        <f ca="1">'O2.1 Line Tran PLCC Adj'!H50</f>
        <v>0</v>
      </c>
      <c r="I89" s="844">
        <f ca="1">'O2.1 Line Tran PLCC Adj'!I50</f>
        <v>0</v>
      </c>
      <c r="J89" s="844">
        <f ca="1">'O2.1 Line Tran PLCC Adj'!J50</f>
        <v>0</v>
      </c>
      <c r="K89" s="844">
        <f ca="1">'O2.1 Line Tran PLCC Adj'!K50</f>
        <v>0</v>
      </c>
      <c r="L89" s="844">
        <f ca="1">'O2.1 Line Tran PLCC Adj'!L50</f>
        <v>332.72087953977291</v>
      </c>
      <c r="M89" s="844">
        <f ca="1">'O2.1 Line Tran PLCC Adj'!M50</f>
        <v>0</v>
      </c>
      <c r="N89" s="844">
        <f ca="1">'O2.1 Line Tran PLCC Adj'!N50</f>
        <v>0</v>
      </c>
      <c r="O89" s="844">
        <f ca="1">'O2.1 Line Tran PLCC Adj'!O50</f>
        <v>0</v>
      </c>
      <c r="P89" s="844">
        <f ca="1">'O2.1 Line Tran PLCC Adj'!P50</f>
        <v>0</v>
      </c>
      <c r="Q89" s="844">
        <f ca="1">'O2.1 Line Tran PLCC Adj'!Q50</f>
        <v>0</v>
      </c>
      <c r="R89" s="844">
        <f ca="1">'O2.1 Line Tran PLCC Adj'!R50</f>
        <v>0</v>
      </c>
      <c r="S89" s="844">
        <f ca="1">'O2.1 Line Tran PLCC Adj'!S50</f>
        <v>0</v>
      </c>
      <c r="T89" s="844">
        <f ca="1">'O2.1 Line Tran PLCC Adj'!T50</f>
        <v>0</v>
      </c>
      <c r="U89" s="844">
        <f ca="1">'O2.1 Line Tran PLCC Adj'!U50</f>
        <v>0</v>
      </c>
      <c r="V89" s="844">
        <f ca="1">'O2.1 Line Tran PLCC Adj'!V50</f>
        <v>0</v>
      </c>
      <c r="W89" s="732">
        <f ca="1">'O2.1 Line Tran PLCC Adj'!W50</f>
        <v>0</v>
      </c>
      <c r="X89" s="857"/>
    </row>
    <row r="90" spans="1:24" s="753" customFormat="1" ht="12.75">
      <c r="B90" s="909" t="s">
        <v>630</v>
      </c>
      <c r="C90" s="845">
        <f>SUM(D90:W90)</f>
        <v>169650.00000000003</v>
      </c>
      <c r="D90" s="844">
        <f ca="1">'O2.1 Line Tran PLCC Adj'!D51</f>
        <v>73043.363642957687</v>
      </c>
      <c r="E90" s="844">
        <f ca="1">'O2.1 Line Tran PLCC Adj'!E51</f>
        <v>33003.670410920378</v>
      </c>
      <c r="F90" s="844">
        <f ca="1">'O2.1 Line Tran PLCC Adj'!F51</f>
        <v>63468.330055331418</v>
      </c>
      <c r="G90" s="844">
        <f ca="1">'O2.1 Line Tran PLCC Adj'!G51</f>
        <v>0</v>
      </c>
      <c r="H90" s="844">
        <f ca="1">'O2.1 Line Tran PLCC Adj'!H51</f>
        <v>0</v>
      </c>
      <c r="I90" s="844">
        <f ca="1">'O2.1 Line Tran PLCC Adj'!I51</f>
        <v>0</v>
      </c>
      <c r="J90" s="844">
        <f ca="1">'O2.1 Line Tran PLCC Adj'!J51</f>
        <v>0</v>
      </c>
      <c r="K90" s="844">
        <f ca="1">'O2.1 Line Tran PLCC Adj'!K51</f>
        <v>0</v>
      </c>
      <c r="L90" s="844">
        <f ca="1">'O2.1 Line Tran PLCC Adj'!L51</f>
        <v>134.63589079051275</v>
      </c>
      <c r="M90" s="844">
        <f ca="1">'O2.1 Line Tran PLCC Adj'!M51</f>
        <v>0</v>
      </c>
      <c r="N90" s="844">
        <f ca="1">'O2.1 Line Tran PLCC Adj'!N51</f>
        <v>0</v>
      </c>
      <c r="O90" s="844">
        <f ca="1">'O2.1 Line Tran PLCC Adj'!O51</f>
        <v>0</v>
      </c>
      <c r="P90" s="844">
        <f ca="1">'O2.1 Line Tran PLCC Adj'!P51</f>
        <v>0</v>
      </c>
      <c r="Q90" s="844">
        <f ca="1">'O2.1 Line Tran PLCC Adj'!Q51</f>
        <v>0</v>
      </c>
      <c r="R90" s="844">
        <f ca="1">'O2.1 Line Tran PLCC Adj'!R51</f>
        <v>0</v>
      </c>
      <c r="S90" s="844">
        <f ca="1">'O2.1 Line Tran PLCC Adj'!S51</f>
        <v>0</v>
      </c>
      <c r="T90" s="844">
        <f ca="1">'O2.1 Line Tran PLCC Adj'!T51</f>
        <v>0</v>
      </c>
      <c r="U90" s="844">
        <f ca="1">'O2.1 Line Tran PLCC Adj'!U51</f>
        <v>0</v>
      </c>
      <c r="V90" s="844">
        <f ca="1">'O2.1 Line Tran PLCC Adj'!V51</f>
        <v>0</v>
      </c>
      <c r="W90" s="732">
        <f ca="1">'O2.1 Line Tran PLCC Adj'!W51</f>
        <v>0</v>
      </c>
    </row>
    <row r="91" spans="1:24" s="753" customFormat="1" ht="12.75">
      <c r="B91" s="909" t="s">
        <v>631</v>
      </c>
      <c r="C91" s="845">
        <f>SUM(D91:W91)</f>
        <v>0</v>
      </c>
      <c r="D91" s="844">
        <f ca="1">'O2.1 Line Tran PLCC Adj'!D52</f>
        <v>0</v>
      </c>
      <c r="E91" s="844">
        <f ca="1">'O2.1 Line Tran PLCC Adj'!E52</f>
        <v>0</v>
      </c>
      <c r="F91" s="844">
        <f ca="1">'O2.1 Line Tran PLCC Adj'!F52</f>
        <v>0</v>
      </c>
      <c r="G91" s="844">
        <f ca="1">'O2.1 Line Tran PLCC Adj'!G52</f>
        <v>0</v>
      </c>
      <c r="H91" s="844">
        <f ca="1">'O2.1 Line Tran PLCC Adj'!H52</f>
        <v>0</v>
      </c>
      <c r="I91" s="844">
        <f ca="1">'O2.1 Line Tran PLCC Adj'!I52</f>
        <v>0</v>
      </c>
      <c r="J91" s="844">
        <f ca="1">'O2.1 Line Tran PLCC Adj'!J52</f>
        <v>0</v>
      </c>
      <c r="K91" s="844">
        <f ca="1">'O2.1 Line Tran PLCC Adj'!K52</f>
        <v>0</v>
      </c>
      <c r="L91" s="844">
        <f ca="1">'O2.1 Line Tran PLCC Adj'!L52</f>
        <v>0</v>
      </c>
      <c r="M91" s="844">
        <f ca="1">'O2.1 Line Tran PLCC Adj'!M52</f>
        <v>0</v>
      </c>
      <c r="N91" s="844">
        <f ca="1">'O2.1 Line Tran PLCC Adj'!N52</f>
        <v>0</v>
      </c>
      <c r="O91" s="844">
        <f ca="1">'O2.1 Line Tran PLCC Adj'!O52</f>
        <v>0</v>
      </c>
      <c r="P91" s="844">
        <f ca="1">'O2.1 Line Tran PLCC Adj'!P52</f>
        <v>0</v>
      </c>
      <c r="Q91" s="844">
        <f ca="1">'O2.1 Line Tran PLCC Adj'!Q52</f>
        <v>0</v>
      </c>
      <c r="R91" s="844">
        <f ca="1">'O2.1 Line Tran PLCC Adj'!R52</f>
        <v>0</v>
      </c>
      <c r="S91" s="844">
        <f ca="1">'O2.1 Line Tran PLCC Adj'!S52</f>
        <v>0</v>
      </c>
      <c r="T91" s="844">
        <f ca="1">'O2.1 Line Tran PLCC Adj'!T52</f>
        <v>0</v>
      </c>
      <c r="U91" s="844">
        <f ca="1">'O2.1 Line Tran PLCC Adj'!U52</f>
        <v>0</v>
      </c>
      <c r="V91" s="844">
        <f ca="1">'O2.1 Line Tran PLCC Adj'!V52</f>
        <v>0</v>
      </c>
      <c r="W91" s="732">
        <f ca="1">'O2.1 Line Tran PLCC Adj'!W52</f>
        <v>0</v>
      </c>
    </row>
    <row r="92" spans="1:24" s="753" customFormat="1" ht="12.75">
      <c r="B92" s="909" t="s">
        <v>632</v>
      </c>
      <c r="C92" s="845">
        <f>SUM(D92:W92)</f>
        <v>0</v>
      </c>
      <c r="D92" s="844">
        <f ca="1">'O2.1 Line Tran PLCC Adj'!D53</f>
        <v>0</v>
      </c>
      <c r="E92" s="844">
        <f ca="1">'O2.1 Line Tran PLCC Adj'!E53</f>
        <v>0</v>
      </c>
      <c r="F92" s="844">
        <f ca="1">'O2.1 Line Tran PLCC Adj'!F53</f>
        <v>0</v>
      </c>
      <c r="G92" s="844">
        <f ca="1">'O2.1 Line Tran PLCC Adj'!G53</f>
        <v>0</v>
      </c>
      <c r="H92" s="844">
        <f ca="1">'O2.1 Line Tran PLCC Adj'!H53</f>
        <v>0</v>
      </c>
      <c r="I92" s="844">
        <f ca="1">'O2.1 Line Tran PLCC Adj'!I53</f>
        <v>0</v>
      </c>
      <c r="J92" s="844">
        <f ca="1">'O2.1 Line Tran PLCC Adj'!J53</f>
        <v>0</v>
      </c>
      <c r="K92" s="844">
        <f ca="1">'O2.1 Line Tran PLCC Adj'!K53</f>
        <v>0</v>
      </c>
      <c r="L92" s="844">
        <f ca="1">'O2.1 Line Tran PLCC Adj'!L53</f>
        <v>0</v>
      </c>
      <c r="M92" s="844">
        <f ca="1">'O2.1 Line Tran PLCC Adj'!M53</f>
        <v>0</v>
      </c>
      <c r="N92" s="844">
        <f ca="1">'O2.1 Line Tran PLCC Adj'!N53</f>
        <v>0</v>
      </c>
      <c r="O92" s="844">
        <f ca="1">'O2.1 Line Tran PLCC Adj'!O53</f>
        <v>0</v>
      </c>
      <c r="P92" s="844">
        <f ca="1">'O2.1 Line Tran PLCC Adj'!P53</f>
        <v>0</v>
      </c>
      <c r="Q92" s="844">
        <f ca="1">'O2.1 Line Tran PLCC Adj'!Q53</f>
        <v>0</v>
      </c>
      <c r="R92" s="844">
        <f ca="1">'O2.1 Line Tran PLCC Adj'!R53</f>
        <v>0</v>
      </c>
      <c r="S92" s="844">
        <f ca="1">'O2.1 Line Tran PLCC Adj'!S53</f>
        <v>0</v>
      </c>
      <c r="T92" s="844">
        <f ca="1">'O2.1 Line Tran PLCC Adj'!T53</f>
        <v>0</v>
      </c>
      <c r="U92" s="844">
        <f ca="1">'O2.1 Line Tran PLCC Adj'!U53</f>
        <v>0</v>
      </c>
      <c r="V92" s="844">
        <f ca="1">'O2.1 Line Tran PLCC Adj'!V53</f>
        <v>0</v>
      </c>
      <c r="W92" s="732">
        <f ca="1">'O2.1 Line Tran PLCC Adj'!W53</f>
        <v>0</v>
      </c>
    </row>
    <row r="93" spans="1:24" s="708" customFormat="1" ht="21.75" customHeight="1">
      <c r="B93" s="1003" t="s">
        <v>1510</v>
      </c>
      <c r="C93" s="963">
        <f>SUM(D93:W93)</f>
        <v>588900</v>
      </c>
      <c r="D93" s="964">
        <f t="shared" ref="D93:W93" si="18">SUM(D89:D92)</f>
        <v>253552.82551923243</v>
      </c>
      <c r="E93" s="964">
        <f t="shared" si="18"/>
        <v>114564.46510457419</v>
      </c>
      <c r="F93" s="964">
        <f t="shared" si="18"/>
        <v>220315.35260586307</v>
      </c>
      <c r="G93" s="964">
        <f t="shared" si="18"/>
        <v>0</v>
      </c>
      <c r="H93" s="964">
        <f t="shared" si="18"/>
        <v>0</v>
      </c>
      <c r="I93" s="964">
        <f t="shared" si="18"/>
        <v>0</v>
      </c>
      <c r="J93" s="964">
        <f t="shared" si="18"/>
        <v>0</v>
      </c>
      <c r="K93" s="964">
        <f t="shared" si="18"/>
        <v>0</v>
      </c>
      <c r="L93" s="964">
        <f t="shared" si="18"/>
        <v>467.35677033028566</v>
      </c>
      <c r="M93" s="964">
        <f t="shared" si="18"/>
        <v>0</v>
      </c>
      <c r="N93" s="964">
        <f t="shared" si="18"/>
        <v>0</v>
      </c>
      <c r="O93" s="964">
        <f t="shared" si="18"/>
        <v>0</v>
      </c>
      <c r="P93" s="964">
        <f t="shared" si="18"/>
        <v>0</v>
      </c>
      <c r="Q93" s="964">
        <f t="shared" si="18"/>
        <v>0</v>
      </c>
      <c r="R93" s="964">
        <f t="shared" si="18"/>
        <v>0</v>
      </c>
      <c r="S93" s="964">
        <f t="shared" si="18"/>
        <v>0</v>
      </c>
      <c r="T93" s="964">
        <f t="shared" si="18"/>
        <v>0</v>
      </c>
      <c r="U93" s="964">
        <f t="shared" si="18"/>
        <v>0</v>
      </c>
      <c r="V93" s="964">
        <f t="shared" si="18"/>
        <v>0</v>
      </c>
      <c r="W93" s="965">
        <f t="shared" si="18"/>
        <v>0</v>
      </c>
    </row>
    <row r="94" spans="1:24" s="753" customFormat="1" ht="12.75">
      <c r="A94" s="711"/>
      <c r="B94" s="913"/>
      <c r="C94" s="859"/>
      <c r="D94" s="857"/>
      <c r="E94" s="857"/>
      <c r="F94" s="857"/>
      <c r="G94" s="857"/>
      <c r="H94" s="857"/>
      <c r="I94" s="857"/>
      <c r="J94" s="857"/>
      <c r="K94" s="857"/>
      <c r="L94" s="857"/>
      <c r="M94" s="857"/>
      <c r="N94" s="857"/>
      <c r="O94" s="857"/>
      <c r="P94" s="857"/>
      <c r="Q94" s="857"/>
      <c r="R94" s="857"/>
      <c r="S94" s="857"/>
      <c r="T94" s="857"/>
      <c r="U94" s="857"/>
      <c r="V94" s="857"/>
      <c r="W94" s="860"/>
    </row>
    <row r="95" spans="1:24" s="857" customFormat="1" ht="12.75">
      <c r="B95" s="906" t="s">
        <v>37</v>
      </c>
      <c r="C95" s="845">
        <f>SUM(D95:W95)</f>
        <v>9359294.3015000001</v>
      </c>
      <c r="D95" s="844">
        <f t="shared" ref="D95:W95" si="19">D51</f>
        <v>3527636.8897184776</v>
      </c>
      <c r="E95" s="844">
        <f t="shared" si="19"/>
        <v>1654296.1155051049</v>
      </c>
      <c r="F95" s="844">
        <f t="shared" si="19"/>
        <v>4171027.9901089882</v>
      </c>
      <c r="G95" s="844">
        <f t="shared" si="19"/>
        <v>0</v>
      </c>
      <c r="H95" s="844">
        <f t="shared" si="19"/>
        <v>0</v>
      </c>
      <c r="I95" s="844">
        <f t="shared" si="19"/>
        <v>0</v>
      </c>
      <c r="J95" s="844">
        <f t="shared" si="19"/>
        <v>0</v>
      </c>
      <c r="K95" s="844">
        <f t="shared" si="19"/>
        <v>0</v>
      </c>
      <c r="L95" s="844">
        <f t="shared" si="19"/>
        <v>6333.3061674290238</v>
      </c>
      <c r="M95" s="844">
        <f t="shared" si="19"/>
        <v>0</v>
      </c>
      <c r="N95" s="844">
        <f t="shared" si="19"/>
        <v>0</v>
      </c>
      <c r="O95" s="844">
        <f t="shared" si="19"/>
        <v>0</v>
      </c>
      <c r="P95" s="844">
        <f t="shared" si="19"/>
        <v>0</v>
      </c>
      <c r="Q95" s="844">
        <f t="shared" si="19"/>
        <v>0</v>
      </c>
      <c r="R95" s="844">
        <f t="shared" si="19"/>
        <v>0</v>
      </c>
      <c r="S95" s="844">
        <f t="shared" si="19"/>
        <v>0</v>
      </c>
      <c r="T95" s="844">
        <f t="shared" si="19"/>
        <v>0</v>
      </c>
      <c r="U95" s="844">
        <f t="shared" si="19"/>
        <v>0</v>
      </c>
      <c r="V95" s="844">
        <f t="shared" si="19"/>
        <v>0</v>
      </c>
      <c r="W95" s="732">
        <f t="shared" si="19"/>
        <v>0</v>
      </c>
      <c r="X95" s="861"/>
    </row>
    <row r="96" spans="1:24" s="866" customFormat="1" ht="12.75">
      <c r="B96" s="914"/>
      <c r="C96" s="848"/>
      <c r="D96" s="863"/>
      <c r="E96" s="863"/>
      <c r="F96" s="863"/>
      <c r="G96" s="863"/>
      <c r="H96" s="863"/>
      <c r="I96" s="863"/>
      <c r="J96" s="863"/>
      <c r="K96" s="863"/>
      <c r="L96" s="863"/>
      <c r="M96" s="863"/>
      <c r="N96" s="863"/>
      <c r="O96" s="863"/>
      <c r="P96" s="863"/>
      <c r="Q96" s="863"/>
      <c r="R96" s="863"/>
      <c r="S96" s="863"/>
      <c r="T96" s="863"/>
      <c r="U96" s="863"/>
      <c r="V96" s="863"/>
      <c r="W96" s="864"/>
      <c r="X96" s="865"/>
    </row>
    <row r="97" spans="2:23" s="857" customFormat="1" ht="12.75">
      <c r="B97" s="915" t="s">
        <v>30</v>
      </c>
      <c r="C97" s="868">
        <f>SUM(D97:W97)</f>
        <v>18918350</v>
      </c>
      <c r="D97" s="869">
        <f ca="1">'O2.1 Line Tran PLCC Adj'!D58</f>
        <v>8145357.6102254558</v>
      </c>
      <c r="E97" s="869">
        <f ca="1">'O2.1 Line Tran PLCC Adj'!E58</f>
        <v>3680371.2827493991</v>
      </c>
      <c r="F97" s="869">
        <f ca="1">'O2.1 Line Tran PLCC Adj'!F58</f>
        <v>7077607.3203788931</v>
      </c>
      <c r="G97" s="869">
        <f ca="1">'O2.1 Line Tran PLCC Adj'!G58</f>
        <v>0</v>
      </c>
      <c r="H97" s="869">
        <f ca="1">'O2.1 Line Tran PLCC Adj'!H58</f>
        <v>0</v>
      </c>
      <c r="I97" s="869">
        <f ca="1">'O2.1 Line Tran PLCC Adj'!I58</f>
        <v>0</v>
      </c>
      <c r="J97" s="869">
        <f ca="1">'O2.1 Line Tran PLCC Adj'!J58</f>
        <v>0</v>
      </c>
      <c r="K97" s="869">
        <f ca="1">'O2.1 Line Tran PLCC Adj'!K58</f>
        <v>0</v>
      </c>
      <c r="L97" s="869">
        <f ca="1">'O2.1 Line Tran PLCC Adj'!L58</f>
        <v>15013.786646252265</v>
      </c>
      <c r="M97" s="869">
        <f ca="1">'O2.1 Line Tran PLCC Adj'!M58</f>
        <v>0</v>
      </c>
      <c r="N97" s="869">
        <f ca="1">'O2.1 Line Tran PLCC Adj'!N58</f>
        <v>0</v>
      </c>
      <c r="O97" s="869">
        <f ca="1">'O2.1 Line Tran PLCC Adj'!O58</f>
        <v>0</v>
      </c>
      <c r="P97" s="869">
        <f ca="1">'O2.1 Line Tran PLCC Adj'!P58</f>
        <v>0</v>
      </c>
      <c r="Q97" s="869">
        <f ca="1">'O2.1 Line Tran PLCC Adj'!Q58</f>
        <v>0</v>
      </c>
      <c r="R97" s="869">
        <f ca="1">'O2.1 Line Tran PLCC Adj'!R58</f>
        <v>0</v>
      </c>
      <c r="S97" s="869">
        <f ca="1">'O2.1 Line Tran PLCC Adj'!S58</f>
        <v>0</v>
      </c>
      <c r="T97" s="869">
        <f ca="1">'O2.1 Line Tran PLCC Adj'!T58</f>
        <v>0</v>
      </c>
      <c r="U97" s="869">
        <f ca="1">'O2.1 Line Tran PLCC Adj'!U58</f>
        <v>0</v>
      </c>
      <c r="V97" s="869">
        <f ca="1">'O2.1 Line Tran PLCC Adj'!V58</f>
        <v>0</v>
      </c>
      <c r="W97" s="870">
        <f ca="1">'O2.1 Line Tran PLCC Adj'!W58</f>
        <v>0</v>
      </c>
    </row>
    <row r="98" spans="2:23" s="753" customFormat="1" ht="12.75">
      <c r="C98" s="894"/>
    </row>
    <row r="99" spans="2:23" s="753" customFormat="1" ht="12.75">
      <c r="C99" s="894"/>
    </row>
    <row r="100" spans="2:23" s="753" customFormat="1" ht="12.75">
      <c r="C100" s="894"/>
    </row>
    <row r="101" spans="2:23" s="753" customFormat="1" ht="12.75">
      <c r="C101" s="894"/>
    </row>
    <row r="102" spans="2:23" s="753" customFormat="1" ht="12.75">
      <c r="C102" s="894"/>
    </row>
    <row r="103" spans="2:23" s="753" customFormat="1" ht="12.75">
      <c r="B103" s="892"/>
      <c r="C103" s="730"/>
      <c r="D103" s="2067"/>
      <c r="E103" s="249"/>
      <c r="F103" s="2068"/>
    </row>
    <row r="104" spans="2:23" s="753" customFormat="1" ht="12.75">
      <c r="B104" s="892"/>
      <c r="C104" s="730"/>
      <c r="D104" s="2067"/>
      <c r="E104" s="249"/>
      <c r="F104" s="2068"/>
    </row>
    <row r="105" spans="2:23" s="753" customFormat="1" ht="12.75">
      <c r="B105" s="892"/>
      <c r="C105" s="730"/>
      <c r="D105" s="2067"/>
      <c r="E105" s="249"/>
      <c r="F105" s="2068"/>
    </row>
    <row r="106" spans="2:23" s="753" customFormat="1" ht="12.75">
      <c r="B106" s="892"/>
      <c r="C106" s="730"/>
      <c r="D106" s="2067"/>
      <c r="E106" s="249"/>
      <c r="F106" s="2068"/>
    </row>
    <row r="107" spans="2:23" s="753" customFormat="1" ht="12.75">
      <c r="B107" s="892"/>
      <c r="C107" s="730"/>
      <c r="D107" s="2067"/>
      <c r="E107" s="249"/>
      <c r="F107" s="2068"/>
    </row>
    <row r="108" spans="2:23" s="753" customFormat="1" ht="12.75">
      <c r="B108" s="892"/>
      <c r="C108" s="730"/>
      <c r="D108" s="2067"/>
      <c r="E108" s="249"/>
      <c r="F108" s="2068"/>
    </row>
    <row r="109" spans="2:23" s="753" customFormat="1" ht="12.75">
      <c r="B109" s="892"/>
      <c r="C109" s="730"/>
      <c r="D109" s="2067"/>
      <c r="E109" s="249"/>
      <c r="F109" s="2068"/>
    </row>
    <row r="110" spans="2:23" s="753" customFormat="1" ht="12.75">
      <c r="B110" s="892"/>
      <c r="C110" s="730"/>
      <c r="D110" s="2067"/>
      <c r="E110" s="249"/>
      <c r="F110" s="2068"/>
    </row>
    <row r="111" spans="2:23" s="753" customFormat="1" ht="12.75">
      <c r="B111" s="892"/>
      <c r="C111" s="730"/>
      <c r="D111" s="2067"/>
      <c r="E111" s="249"/>
      <c r="F111" s="2068"/>
    </row>
    <row r="112" spans="2:23" s="753" customFormat="1" ht="12.75">
      <c r="B112" s="892"/>
      <c r="C112" s="730"/>
      <c r="D112" s="2067"/>
      <c r="E112" s="249"/>
      <c r="F112" s="2068"/>
    </row>
    <row r="113" spans="2:6" s="753" customFormat="1" ht="12.75">
      <c r="B113" s="892"/>
      <c r="C113" s="730"/>
      <c r="D113" s="2067"/>
      <c r="E113" s="249"/>
      <c r="F113" s="2068"/>
    </row>
    <row r="114" spans="2:6" s="753" customFormat="1" ht="12.75">
      <c r="B114" s="802"/>
      <c r="C114" s="188"/>
      <c r="D114" s="2067"/>
      <c r="E114" s="249"/>
      <c r="F114" s="2068"/>
    </row>
    <row r="115" spans="2:6" s="753" customFormat="1" ht="12.75">
      <c r="B115" s="857"/>
      <c r="C115" s="1252"/>
      <c r="D115" s="2067"/>
      <c r="E115" s="249"/>
      <c r="F115" s="2068"/>
    </row>
    <row r="116" spans="2:6" s="753" customFormat="1" ht="12.75">
      <c r="B116" s="2065"/>
      <c r="C116" s="730"/>
      <c r="D116" s="2067"/>
      <c r="E116" s="249"/>
      <c r="F116" s="2068"/>
    </row>
    <row r="117" spans="2:6" s="753" customFormat="1" ht="12.75">
      <c r="B117" s="2066"/>
      <c r="C117" s="730"/>
      <c r="D117" s="2067"/>
      <c r="E117" s="249"/>
      <c r="F117" s="2068"/>
    </row>
    <row r="118" spans="2:6" s="753" customFormat="1" ht="12.75">
      <c r="B118" s="867"/>
      <c r="C118" s="730"/>
      <c r="D118" s="857"/>
      <c r="E118" s="857"/>
      <c r="F118" s="857"/>
    </row>
    <row r="119" spans="2:6" s="753" customFormat="1" ht="12.75">
      <c r="B119" s="867"/>
      <c r="C119" s="730"/>
      <c r="D119" s="857"/>
      <c r="E119" s="857"/>
      <c r="F119" s="857"/>
    </row>
    <row r="120" spans="2:6" s="753" customFormat="1" ht="12.75">
      <c r="B120" s="867"/>
      <c r="C120" s="730"/>
      <c r="D120" s="857"/>
      <c r="E120" s="857"/>
      <c r="F120" s="857"/>
    </row>
    <row r="121" spans="2:6" s="753" customFormat="1" ht="12.75">
      <c r="B121" s="802"/>
      <c r="C121" s="188"/>
      <c r="D121" s="857"/>
      <c r="E121" s="857"/>
      <c r="F121" s="857"/>
    </row>
    <row r="122" spans="2:6" s="753" customFormat="1" ht="12.75">
      <c r="B122" s="857"/>
      <c r="C122" s="857"/>
      <c r="D122" s="857"/>
      <c r="E122" s="857"/>
      <c r="F122" s="857"/>
    </row>
    <row r="123" spans="2:6" s="753" customFormat="1" ht="12.75">
      <c r="B123" s="857"/>
      <c r="C123" s="857"/>
      <c r="D123" s="857"/>
      <c r="E123" s="857"/>
      <c r="F123" s="857"/>
    </row>
    <row r="124" spans="2:6" s="753" customFormat="1" ht="12.75"/>
    <row r="125" spans="2:6" s="753" customFormat="1" ht="12.75"/>
    <row r="126" spans="2:6" s="753" customFormat="1" ht="12.75"/>
    <row r="127" spans="2:6" s="753" customFormat="1" ht="12.75"/>
    <row r="128" spans="2:6" s="753" customFormat="1" ht="12.75"/>
    <row r="129" s="753" customFormat="1" ht="12.75"/>
    <row r="130" s="753" customFormat="1" ht="12.75"/>
    <row r="131" s="753" customFormat="1" ht="12.75"/>
    <row r="132" s="753" customFormat="1" ht="12.75"/>
    <row r="133" s="753" customFormat="1" ht="12.75"/>
    <row r="134" s="753" customFormat="1" ht="12.75"/>
    <row r="135" s="753" customFormat="1" ht="12.75"/>
    <row r="136" s="753" customFormat="1" ht="12.75"/>
    <row r="137" s="753" customFormat="1" ht="12.75"/>
    <row r="138" s="753" customFormat="1" ht="12.75"/>
    <row r="139" s="753" customFormat="1" ht="12.75"/>
    <row r="140" s="753" customFormat="1" ht="12.75"/>
    <row r="141" s="753" customFormat="1" ht="12.75"/>
    <row r="142" s="753" customFormat="1" ht="12.75"/>
    <row r="143" s="753" customFormat="1" ht="12.75"/>
    <row r="144" s="753" customFormat="1" ht="12.75"/>
    <row r="145" s="753" customFormat="1" ht="12.75"/>
    <row r="146" s="753" customFormat="1" ht="12.75"/>
    <row r="147" s="753" customFormat="1" ht="12.75"/>
    <row r="148" s="753" customFormat="1" ht="12.75"/>
    <row r="149" s="753" customFormat="1" ht="12.75"/>
    <row r="150" s="753" customFormat="1" ht="12.75"/>
    <row r="151" s="753" customFormat="1" ht="12.75"/>
    <row r="152" s="753" customFormat="1" ht="12.75"/>
  </sheetData>
  <mergeCells count="4">
    <mergeCell ref="A1:F1"/>
    <mergeCell ref="A2:E2"/>
    <mergeCell ref="A3:E3"/>
    <mergeCell ref="A4:E4"/>
  </mergeCells>
  <phoneticPr fontId="0" type="noConversion"/>
  <pageMargins left="0.75" right="0.75" top="1" bottom="1" header="0.5" footer="0.5"/>
  <pageSetup orientation="portrait" r:id="rId1"/>
  <headerFooter alignWithMargins="0"/>
  <drawing r:id="rId2"/>
  <legacyDrawing r:id="rId3"/>
  <oleObjects>
    <oleObject progId="Unknown" shapeId="45058" r:id="rId4"/>
  </oleObjects>
</worksheet>
</file>

<file path=xl/worksheets/sheet15.xml><?xml version="1.0" encoding="utf-8"?>
<worksheet xmlns="http://schemas.openxmlformats.org/spreadsheetml/2006/main" xmlns:r="http://schemas.openxmlformats.org/officeDocument/2006/relationships">
  <sheetPr codeName="Sheet33" enableFormatConditionsCalculation="0">
    <tabColor indexed="9"/>
  </sheetPr>
  <dimension ref="A1:AE113"/>
  <sheetViews>
    <sheetView workbookViewId="0">
      <selection sqref="A1:F1"/>
    </sheetView>
  </sheetViews>
  <sheetFormatPr defaultRowHeight="12.75"/>
  <cols>
    <col min="1" max="1" width="3.140625" style="711" customWidth="1"/>
    <col min="2" max="2" width="61.28515625" style="711" customWidth="1"/>
    <col min="3" max="23" width="15.7109375" style="711" customWidth="1"/>
    <col min="24" max="16384" width="9.140625" style="711"/>
  </cols>
  <sheetData>
    <row r="1" spans="1:25" s="15" customFormat="1" ht="20.25" customHeight="1">
      <c r="A1" s="2210" t="s">
        <v>1354</v>
      </c>
      <c r="B1" s="2210"/>
      <c r="C1" s="2210"/>
      <c r="D1" s="2210"/>
      <c r="E1" s="2210"/>
      <c r="F1" s="2210"/>
    </row>
    <row r="2" spans="1:25" s="15" customFormat="1" ht="18.75" customHeight="1">
      <c r="A2" s="2254" t="str">
        <f ca="1">'I1 Intro'!C9</f>
        <v>Orillia Power Distribution Corporation</v>
      </c>
      <c r="B2" s="2254"/>
      <c r="C2" s="2254"/>
      <c r="D2" s="2254"/>
      <c r="E2" s="2254"/>
    </row>
    <row r="3" spans="1:25" s="15" customFormat="1" ht="18.75" customHeight="1">
      <c r="A3" s="2255" t="str">
        <f ca="1">'I1 Intro'!C13 &amp; "   " &amp; 'I1 Intro'!E13</f>
        <v xml:space="preserve">EB-2009-XXXX   </v>
      </c>
      <c r="B3" s="2255"/>
      <c r="C3" s="2255"/>
      <c r="D3" s="2255"/>
      <c r="E3" s="2255"/>
      <c r="G3" s="16"/>
    </row>
    <row r="4" spans="1:25" s="15" customFormat="1" ht="18.75">
      <c r="A4" s="2256">
        <f ca="1">'I1 Intro'!C15</f>
        <v>40053</v>
      </c>
      <c r="B4" s="2256"/>
      <c r="C4" s="2256"/>
      <c r="D4" s="2256"/>
      <c r="E4" s="2256"/>
    </row>
    <row r="5" spans="1:25" s="15" customFormat="1" ht="21" customHeight="1">
      <c r="A5" s="369" t="str">
        <f ca="1">"Sheet O2.3 Secondary Cost PLCC Adjustment Worksheet  - "&amp; 'I2 LDC class'!$C$17 &amp; "  " &amp;  'I2 LDC class'!$D$17</f>
        <v xml:space="preserve">Sheet O2.3 Secondary Cost PLCC Adjustment Worksheet  -   </v>
      </c>
      <c r="B5" s="370"/>
      <c r="C5" s="624"/>
      <c r="D5" s="624"/>
      <c r="E5" s="371"/>
    </row>
    <row r="6" spans="1:25" s="15" customFormat="1" ht="6" customHeight="1">
      <c r="A6" s="18"/>
      <c r="B6" s="18"/>
      <c r="C6" s="625"/>
      <c r="D6" s="625"/>
      <c r="E6" s="18"/>
      <c r="F6" s="18"/>
      <c r="G6" s="18"/>
      <c r="H6" s="18"/>
      <c r="I6" s="18"/>
      <c r="J6" s="18"/>
      <c r="K6" s="18"/>
      <c r="L6" s="18"/>
      <c r="M6" s="18"/>
      <c r="N6" s="18"/>
      <c r="O6" s="18"/>
    </row>
    <row r="7" spans="1:25" ht="14.25" customHeight="1">
      <c r="A7" s="825"/>
      <c r="B7" s="825"/>
      <c r="C7" s="713"/>
      <c r="D7" s="713"/>
      <c r="E7" s="713"/>
      <c r="F7" s="713"/>
      <c r="G7" s="713"/>
      <c r="H7" s="713"/>
      <c r="I7" s="713"/>
      <c r="J7" s="713"/>
      <c r="K7" s="713"/>
      <c r="L7" s="713"/>
      <c r="M7" s="713"/>
      <c r="N7" s="713"/>
      <c r="O7" s="713"/>
      <c r="P7" s="713"/>
      <c r="Q7" s="713"/>
      <c r="R7" s="713"/>
      <c r="S7" s="713"/>
      <c r="T7" s="713"/>
      <c r="U7" s="713"/>
      <c r="V7" s="713"/>
      <c r="W7" s="713"/>
      <c r="X7" s="713"/>
    </row>
    <row r="8" spans="1:25" ht="14.25" customHeight="1">
      <c r="A8" s="825"/>
      <c r="B8" s="825"/>
      <c r="C8" s="713"/>
      <c r="D8" s="713"/>
      <c r="E8" s="713"/>
      <c r="F8" s="713"/>
      <c r="G8" s="713"/>
      <c r="H8" s="713"/>
      <c r="I8" s="713"/>
      <c r="J8" s="713"/>
      <c r="K8" s="713"/>
      <c r="L8" s="713"/>
      <c r="M8" s="713"/>
      <c r="N8" s="713"/>
      <c r="O8" s="713"/>
      <c r="P8" s="713"/>
      <c r="Q8" s="713"/>
      <c r="R8" s="713"/>
      <c r="S8" s="713"/>
      <c r="T8" s="713"/>
      <c r="U8" s="713"/>
      <c r="V8" s="713"/>
      <c r="W8" s="713"/>
      <c r="X8" s="713"/>
    </row>
    <row r="9" spans="1:25" ht="14.25" customHeight="1">
      <c r="A9" s="825"/>
      <c r="B9" s="825"/>
      <c r="C9" s="713"/>
      <c r="D9" s="713"/>
      <c r="E9" s="713"/>
      <c r="F9" s="713"/>
      <c r="G9" s="713"/>
      <c r="H9" s="713"/>
      <c r="I9" s="713"/>
      <c r="J9" s="713"/>
      <c r="K9" s="713"/>
      <c r="L9" s="713"/>
      <c r="M9" s="713"/>
      <c r="N9" s="713"/>
      <c r="O9" s="713"/>
      <c r="P9" s="713"/>
      <c r="Q9" s="713"/>
      <c r="R9" s="713"/>
      <c r="S9" s="713"/>
      <c r="T9" s="713"/>
      <c r="U9" s="713"/>
      <c r="V9" s="713"/>
      <c r="W9" s="713"/>
      <c r="X9" s="713"/>
    </row>
    <row r="10" spans="1:25" ht="14.25" customHeight="1">
      <c r="A10" s="825"/>
      <c r="B10" s="825"/>
      <c r="C10" s="713"/>
      <c r="D10" s="713"/>
      <c r="E10" s="713"/>
      <c r="F10" s="713"/>
      <c r="G10" s="713"/>
      <c r="H10" s="713"/>
      <c r="I10" s="713"/>
      <c r="J10" s="713"/>
      <c r="K10" s="713"/>
      <c r="L10" s="713"/>
      <c r="M10" s="713"/>
      <c r="N10" s="713"/>
      <c r="O10" s="713"/>
      <c r="P10" s="713"/>
      <c r="Q10" s="713"/>
      <c r="R10" s="713"/>
      <c r="S10" s="713"/>
      <c r="T10" s="713"/>
      <c r="U10" s="713"/>
      <c r="V10" s="713"/>
      <c r="W10" s="713"/>
      <c r="X10" s="713"/>
    </row>
    <row r="13" spans="1:25" s="927" customFormat="1">
      <c r="A13" s="723"/>
      <c r="B13" s="924"/>
      <c r="C13" s="924"/>
      <c r="D13" s="380">
        <v>1</v>
      </c>
      <c r="E13" s="380">
        <v>2</v>
      </c>
      <c r="F13" s="380">
        <v>3</v>
      </c>
      <c r="G13" s="380">
        <v>4</v>
      </c>
      <c r="H13" s="380">
        <v>5</v>
      </c>
      <c r="I13" s="380">
        <v>6</v>
      </c>
      <c r="J13" s="380">
        <v>7</v>
      </c>
      <c r="K13" s="380">
        <v>8</v>
      </c>
      <c r="L13" s="380">
        <v>9</v>
      </c>
      <c r="M13" s="380">
        <v>10</v>
      </c>
      <c r="N13" s="380">
        <v>11</v>
      </c>
      <c r="O13" s="380">
        <v>12</v>
      </c>
      <c r="P13" s="380">
        <v>13</v>
      </c>
      <c r="Q13" s="380">
        <v>14</v>
      </c>
      <c r="R13" s="380">
        <v>15</v>
      </c>
      <c r="S13" s="380">
        <v>16</v>
      </c>
      <c r="T13" s="380">
        <v>17</v>
      </c>
      <c r="U13" s="380">
        <v>18</v>
      </c>
      <c r="V13" s="380">
        <v>19</v>
      </c>
      <c r="W13" s="380">
        <v>20</v>
      </c>
      <c r="X13" s="925"/>
      <c r="Y13" s="926"/>
    </row>
    <row r="14" spans="1:25" ht="47.25" customHeight="1">
      <c r="A14" s="880"/>
      <c r="B14" s="904" t="s">
        <v>1462</v>
      </c>
      <c r="C14" s="710" t="s">
        <v>1510</v>
      </c>
      <c r="D14" s="709" t="str">
        <f ca="1">IF('I2 LDC class'!$D$20="",'I2 LDC class'!$C$20,'I2 LDC class'!$D$20)</f>
        <v>Residential</v>
      </c>
      <c r="E14" s="709" t="str">
        <f ca="1">IF('I2 LDC class'!$D$21="",'I2 LDC class'!$C$21,'I2 LDC class'!$D$21)</f>
        <v>GS &lt;50</v>
      </c>
      <c r="F14" s="709" t="str">
        <f ca="1">IF('I2 LDC class'!$D$22="",'I2 LDC class'!$C$22,'I2 LDC class'!$D$22)</f>
        <v>GS&gt;50-Regular</v>
      </c>
      <c r="G14" s="709" t="str">
        <f ca="1">IF('I2 LDC class'!$D$23="",'I2 LDC class'!$C$23,'I2 LDC class'!$D$23)</f>
        <v>GS&gt; 50-TOU</v>
      </c>
      <c r="H14" s="709" t="str">
        <f ca="1">IF('I2 LDC class'!$D$24="",'I2 LDC class'!$C$24,'I2 LDC class'!$D$24)</f>
        <v>GS &gt;50-Intermediate</v>
      </c>
      <c r="I14" s="709" t="str">
        <f ca="1">IF('I2 LDC class'!$D$25="",'I2 LDC class'!$C$25,'I2 LDC class'!$D$25)</f>
        <v>Large Use &gt;5MW</v>
      </c>
      <c r="J14" s="709" t="str">
        <f ca="1">IF('I2 LDC class'!$D$26="",'I2 LDC class'!$C$26,'I2 LDC class'!$D$26)</f>
        <v>Street Light</v>
      </c>
      <c r="K14" s="709" t="str">
        <f ca="1">IF('I2 LDC class'!$D$27="",'I2 LDC class'!$C$27,'I2 LDC class'!$D$27)</f>
        <v>Sentinel</v>
      </c>
      <c r="L14" s="709" t="str">
        <f ca="1">IF('I2 LDC class'!$D$28="",'I2 LDC class'!$C$28,'I2 LDC class'!$D$28)</f>
        <v>Unmetered Scattered Load</v>
      </c>
      <c r="M14" s="709" t="str">
        <f ca="1">IF('I2 LDC class'!$D$29="",'I2 LDC class'!$C$29,'I2 LDC class'!$D$29)</f>
        <v>Embedded Distributor</v>
      </c>
      <c r="N14" s="709" t="str">
        <f ca="1">IF('I2 LDC class'!$D$30="",'I2 LDC class'!$C$30,'I2 LDC class'!$D$30)</f>
        <v>Back-up/Standby Power</v>
      </c>
      <c r="O14" s="709" t="str">
        <f ca="1">IF('I2 LDC class'!$D$31="",'I2 LDC class'!$C$31,'I2 LDC class'!$D$31)</f>
        <v>Rate Class 1</v>
      </c>
      <c r="P14" s="709" t="str">
        <f ca="1">IF('I2 LDC class'!$D$32="",'I2 LDC class'!$C$32,'I2 LDC class'!$D$32)</f>
        <v>Rate class 2</v>
      </c>
      <c r="Q14" s="709" t="str">
        <f ca="1">IF('I2 LDC class'!$D$33="",'I2 LDC class'!$C$33,'I2 LDC class'!$D$33)</f>
        <v>Rate class 3</v>
      </c>
      <c r="R14" s="709" t="str">
        <f ca="1">IF('I2 LDC class'!$D$34="",'I2 LDC class'!$C$34,'I2 LDC class'!$D$34)</f>
        <v>Rate class 4</v>
      </c>
      <c r="S14" s="709" t="str">
        <f ca="1">IF('I2 LDC class'!$D$35="",'I2 LDC class'!$C$35,'I2 LDC class'!$D$35)</f>
        <v>Rate class 5</v>
      </c>
      <c r="T14" s="709" t="str">
        <f ca="1">IF('I2 LDC class'!$D$36="",'I2 LDC class'!$C$36,'I2 LDC class'!$D$36)</f>
        <v>Rate class 6</v>
      </c>
      <c r="U14" s="709" t="str">
        <f ca="1">IF('I2 LDC class'!$D$37="",'I2 LDC class'!$C$37,'I2 LDC class'!$D$37)</f>
        <v>Rate class 7</v>
      </c>
      <c r="V14" s="709" t="str">
        <f ca="1">IF('I2 LDC class'!$D$38="",'I2 LDC class'!$C$38,'I2 LDC class'!$D$38)</f>
        <v>Rate class 8</v>
      </c>
      <c r="W14" s="710" t="str">
        <f ca="1">IF('I2 LDC class'!$D$39="",'I2 LDC class'!$C$39,'I2 LDC class'!$D$39)</f>
        <v>Rate class 9</v>
      </c>
      <c r="X14" s="799"/>
    </row>
    <row r="15" spans="1:25" s="731" customFormat="1">
      <c r="A15" s="881"/>
      <c r="B15" s="840" t="s">
        <v>1205</v>
      </c>
      <c r="C15" s="841">
        <f t="shared" ref="C15:C25" si="0">SUM(D15:W15)</f>
        <v>0</v>
      </c>
      <c r="D15" s="842">
        <f ca="1">IF(ISERROR('O7 Amortization'!G325+'O7 Amortization'!G398+'O7 Amortization'!G471+'O7 Amortization'!G544), "-", 'O7 Amortization'!G325+'O7 Amortization'!G398+'O7 Amortization'!G471+'O7 Amortization'!G544)</f>
        <v>0</v>
      </c>
      <c r="E15" s="842">
        <f ca="1">IF(ISERROR('O7 Amortization'!H325+'O7 Amortization'!H398+'O7 Amortization'!H471+'O7 Amortization'!H544), "-", 'O7 Amortization'!H325+'O7 Amortization'!H398+'O7 Amortization'!H471+'O7 Amortization'!H544)</f>
        <v>0</v>
      </c>
      <c r="F15" s="842">
        <f ca="1">IF(ISERROR('O7 Amortization'!I325+'O7 Amortization'!I398+'O7 Amortization'!I471+'O7 Amortization'!I544), "-", 'O7 Amortization'!I325+'O7 Amortization'!I398+'O7 Amortization'!I471+'O7 Amortization'!I544)</f>
        <v>0</v>
      </c>
      <c r="G15" s="842">
        <f ca="1">IF(ISERROR('O7 Amortization'!J325+'O7 Amortization'!J398+'O7 Amortization'!J471+'O7 Amortization'!J544), "-", 'O7 Amortization'!J325+'O7 Amortization'!J398+'O7 Amortization'!J471+'O7 Amortization'!J544)</f>
        <v>0</v>
      </c>
      <c r="H15" s="842">
        <f ca="1">IF(ISERROR('O7 Amortization'!K325+'O7 Amortization'!K398+'O7 Amortization'!K471+'O7 Amortization'!K544), "-", 'O7 Amortization'!K325+'O7 Amortization'!K398+'O7 Amortization'!K471+'O7 Amortization'!K544)</f>
        <v>0</v>
      </c>
      <c r="I15" s="842">
        <f ca="1">IF(ISERROR('O7 Amortization'!L325+'O7 Amortization'!L398+'O7 Amortization'!L471+'O7 Amortization'!L544), "-", 'O7 Amortization'!L325+'O7 Amortization'!L398+'O7 Amortization'!L471+'O7 Amortization'!L544)</f>
        <v>0</v>
      </c>
      <c r="J15" s="842">
        <f ca="1">IF(ISERROR('O7 Amortization'!M325+'O7 Amortization'!M398+'O7 Amortization'!M471+'O7 Amortization'!M544), "-", 'O7 Amortization'!M325+'O7 Amortization'!M398+'O7 Amortization'!M471+'O7 Amortization'!M544)</f>
        <v>0</v>
      </c>
      <c r="K15" s="842">
        <f ca="1">IF(ISERROR('O7 Amortization'!N325+'O7 Amortization'!N398+'O7 Amortization'!N471+'O7 Amortization'!N544), "-", 'O7 Amortization'!N325+'O7 Amortization'!N398+'O7 Amortization'!N471+'O7 Amortization'!N544)</f>
        <v>0</v>
      </c>
      <c r="L15" s="842">
        <f ca="1">IF(ISERROR('O7 Amortization'!O325+'O7 Amortization'!O398+'O7 Amortization'!O471+'O7 Amortization'!O544), "-", 'O7 Amortization'!O325+'O7 Amortization'!O398+'O7 Amortization'!O471+'O7 Amortization'!O544)</f>
        <v>0</v>
      </c>
      <c r="M15" s="842">
        <f ca="1">IF(ISERROR('O7 Amortization'!P325+'O7 Amortization'!P398+'O7 Amortization'!P471+'O7 Amortization'!P544), "-", 'O7 Amortization'!P325+'O7 Amortization'!P398+'O7 Amortization'!P471+'O7 Amortization'!P544)</f>
        <v>0</v>
      </c>
      <c r="N15" s="842">
        <f ca="1">IF(ISERROR('O7 Amortization'!Q325+'O7 Amortization'!Q398+'O7 Amortization'!Q471+'O7 Amortization'!Q544), "-", 'O7 Amortization'!Q325+'O7 Amortization'!Q398+'O7 Amortization'!Q471+'O7 Amortization'!Q544)</f>
        <v>0</v>
      </c>
      <c r="O15" s="842">
        <f ca="1">IF(ISERROR('O7 Amortization'!R325+'O7 Amortization'!R398+'O7 Amortization'!R471+'O7 Amortization'!R544), "-", 'O7 Amortization'!R325+'O7 Amortization'!R398+'O7 Amortization'!R471+'O7 Amortization'!R544)</f>
        <v>0</v>
      </c>
      <c r="P15" s="842">
        <f ca="1">IF(ISERROR('O7 Amortization'!S325+'O7 Amortization'!S398+'O7 Amortization'!S471+'O7 Amortization'!S544), "-", 'O7 Amortization'!S325+'O7 Amortization'!S398+'O7 Amortization'!S471+'O7 Amortization'!S544)</f>
        <v>0</v>
      </c>
      <c r="Q15" s="842">
        <f ca="1">IF(ISERROR('O7 Amortization'!T325+'O7 Amortization'!T398+'O7 Amortization'!T471+'O7 Amortization'!T544), "-", 'O7 Amortization'!T325+'O7 Amortization'!T398+'O7 Amortization'!T471+'O7 Amortization'!T544)</f>
        <v>0</v>
      </c>
      <c r="R15" s="842">
        <f ca="1">IF(ISERROR('O7 Amortization'!U325+'O7 Amortization'!U398+'O7 Amortization'!U471+'O7 Amortization'!U544), "-", 'O7 Amortization'!U325+'O7 Amortization'!U398+'O7 Amortization'!U471+'O7 Amortization'!U544)</f>
        <v>0</v>
      </c>
      <c r="S15" s="842">
        <f ca="1">IF(ISERROR('O7 Amortization'!V325+'O7 Amortization'!V398+'O7 Amortization'!V471+'O7 Amortization'!V544), "-", 'O7 Amortization'!V325+'O7 Amortization'!V398+'O7 Amortization'!V471+'O7 Amortization'!V544)</f>
        <v>0</v>
      </c>
      <c r="T15" s="842">
        <f ca="1">IF(ISERROR('O7 Amortization'!W325+'O7 Amortization'!W398+'O7 Amortization'!W471+'O7 Amortization'!W544), "-", 'O7 Amortization'!W325+'O7 Amortization'!W398+'O7 Amortization'!W471+'O7 Amortization'!W544)</f>
        <v>0</v>
      </c>
      <c r="U15" s="842">
        <f ca="1">IF(ISERROR('O7 Amortization'!X325+'O7 Amortization'!X398+'O7 Amortization'!X471+'O7 Amortization'!X544), "-", 'O7 Amortization'!X325+'O7 Amortization'!X398+'O7 Amortization'!X471+'O7 Amortization'!X544)</f>
        <v>0</v>
      </c>
      <c r="V15" s="842">
        <f ca="1">IF(ISERROR('O7 Amortization'!Y325+'O7 Amortization'!Y398+'O7 Amortization'!Y471+'O7 Amortization'!Y544), "-", 'O7 Amortization'!Y325+'O7 Amortization'!Y398+'O7 Amortization'!Y471+'O7 Amortization'!Y544)</f>
        <v>0</v>
      </c>
      <c r="W15" s="843">
        <f ca="1">IF(ISERROR('O7 Amortization'!Z325+'O7 Amortization'!Z398+'O7 Amortization'!Z471+'O7 Amortization'!Z544), "-", 'O7 Amortization'!Z325+'O7 Amortization'!Z398+'O7 Amortization'!Z471+'O7 Amortization'!Z544)</f>
        <v>0</v>
      </c>
      <c r="X15" s="844"/>
    </row>
    <row r="16" spans="1:25" s="731" customFormat="1">
      <c r="A16" s="881"/>
      <c r="B16" s="840" t="s">
        <v>1206</v>
      </c>
      <c r="C16" s="845">
        <f t="shared" si="0"/>
        <v>166160.00000000003</v>
      </c>
      <c r="D16" s="747">
        <f ca="1">IF(ISERROR('O7 Amortization'!G329+'O7 Amortization'!G402+'O7 Amortization'!G475+'O7 Amortization'!G548 + 'O7 Amortization'!AB329+'O7 Amortization'!AB402+'O7 Amortization'!AB475+'O7 Amortization'!AB548), "-", 'O7 Amortization'!G329+'O7 Amortization'!G402+'O7 Amortization'!G475+'O7 Amortization'!G548 + 'O7 Amortization'!AB329+'O7 Amortization'!AB402+'O7 Amortization'!AB475+'O7 Amortization'!AB548)</f>
        <v>105945.47873643384</v>
      </c>
      <c r="E16" s="747">
        <f ca="1">IF(ISERROR('O7 Amortization'!H329+'O7 Amortization'!H402+'O7 Amortization'!H475+'O7 Amortization'!H548 + 'O7 Amortization'!AC329+'O7 Amortization'!AC402+'O7 Amortization'!AC475+'O7 Amortization'!AC548), "-", 'O7 Amortization'!H329+'O7 Amortization'!H402+'O7 Amortization'!H475+'O7 Amortization'!H548 + 'O7 Amortization'!AC329+'O7 Amortization'!AC402+'O7 Amortization'!AC475+'O7 Amortization'!AC548)</f>
        <v>29690.135630250763</v>
      </c>
      <c r="F16" s="747">
        <f ca="1">IF(ISERROR('O7 Amortization'!I329+'O7 Amortization'!I402+'O7 Amortization'!I475+'O7 Amortization'!I548 + 'O7 Amortization'!AD329+'O7 Amortization'!AD402+'O7 Amortization'!AD475+'O7 Amortization'!AD548), "-", 'O7 Amortization'!I329+'O7 Amortization'!I402+'O7 Amortization'!I475+'O7 Amortization'!I548 + 'O7 Amortization'!AD329+'O7 Amortization'!AD402+'O7 Amortization'!AD475+'O7 Amortization'!AD548)</f>
        <v>15803.988838565707</v>
      </c>
      <c r="G16" s="747">
        <f ca="1">IF(ISERROR('O7 Amortization'!J329+'O7 Amortization'!J402+'O7 Amortization'!J475+'O7 Amortization'!J548 + 'O7 Amortization'!AE329+'O7 Amortization'!AE402+'O7 Amortization'!AE475+'O7 Amortization'!AE548), "-", 'O7 Amortization'!J329+'O7 Amortization'!J402+'O7 Amortization'!J475+'O7 Amortization'!J548 + 'O7 Amortization'!AE329+'O7 Amortization'!AE402+'O7 Amortization'!AE475+'O7 Amortization'!AE548)</f>
        <v>0</v>
      </c>
      <c r="H16" s="747">
        <f ca="1">IF(ISERROR('O7 Amortization'!K329+'O7 Amortization'!K402+'O7 Amortization'!K475+'O7 Amortization'!K548 + 'O7 Amortization'!AF329+'O7 Amortization'!AF402+'O7 Amortization'!AF475+'O7 Amortization'!AF548), "-", 'O7 Amortization'!K329+'O7 Amortization'!K402+'O7 Amortization'!K475+'O7 Amortization'!K548 + 'O7 Amortization'!AF329+'O7 Amortization'!AF402+'O7 Amortization'!AF475+'O7 Amortization'!AF548)</f>
        <v>0</v>
      </c>
      <c r="I16" s="747">
        <f ca="1">IF(ISERROR('O7 Amortization'!L329+'O7 Amortization'!L402+'O7 Amortization'!L475+'O7 Amortization'!L548 + 'O7 Amortization'!AG329+'O7 Amortization'!AG402+'O7 Amortization'!AG475+'O7 Amortization'!AG548), "-", 'O7 Amortization'!L329+'O7 Amortization'!L402+'O7 Amortization'!L475+'O7 Amortization'!L548 + 'O7 Amortization'!AG329+'O7 Amortization'!AG402+'O7 Amortization'!AG475+'O7 Amortization'!AG548)</f>
        <v>0</v>
      </c>
      <c r="J16" s="747">
        <f ca="1">IF(ISERROR('O7 Amortization'!M329+'O7 Amortization'!M402+'O7 Amortization'!M475+'O7 Amortization'!M548 + 'O7 Amortization'!AH329+'O7 Amortization'!AH402+'O7 Amortization'!AH475+'O7 Amortization'!AH548), "-", 'O7 Amortization'!M329+'O7 Amortization'!M402+'O7 Amortization'!M475+'O7 Amortization'!M548 + 'O7 Amortization'!AH329+'O7 Amortization'!AH402+'O7 Amortization'!AH475+'O7 Amortization'!AH548)</f>
        <v>13296.498410537079</v>
      </c>
      <c r="K16" s="747">
        <f ca="1">IF(ISERROR('O7 Amortization'!N329+'O7 Amortization'!N402+'O7 Amortization'!N475+'O7 Amortization'!N548 + 'O7 Amortization'!AI329+'O7 Amortization'!AI402+'O7 Amortization'!AI475+'O7 Amortization'!AI548), "-", 'O7 Amortization'!N329+'O7 Amortization'!N402+'O7 Amortization'!N475+'O7 Amortization'!N548 + 'O7 Amortization'!AI329+'O7 Amortization'!AI402+'O7 Amortization'!AI475+'O7 Amortization'!AI548)</f>
        <v>729.13869236634707</v>
      </c>
      <c r="L16" s="747">
        <f ca="1">IF(ISERROR('O7 Amortization'!O329+'O7 Amortization'!O402+'O7 Amortization'!O475+'O7 Amortization'!O548 + 'O7 Amortization'!AJ329+'O7 Amortization'!AJ402+'O7 Amortization'!AJ475+'O7 Amortization'!AJ548), "-", 'O7 Amortization'!O329+'O7 Amortization'!O402+'O7 Amortization'!O475+'O7 Amortization'!O548 + 'O7 Amortization'!AJ329+'O7 Amortization'!AJ402+'O7 Amortization'!AJ475+'O7 Amortization'!AJ548)</f>
        <v>694.75969184630742</v>
      </c>
      <c r="M16" s="747">
        <f ca="1">IF(ISERROR('O7 Amortization'!P329+'O7 Amortization'!P402+'O7 Amortization'!P475+'O7 Amortization'!P548 + 'O7 Amortization'!AK329+'O7 Amortization'!AK402+'O7 Amortization'!AK475+'O7 Amortization'!AK548), "-", 'O7 Amortization'!P329+'O7 Amortization'!P402+'O7 Amortization'!P475+'O7 Amortization'!P548 + 'O7 Amortization'!AK329+'O7 Amortization'!AK402+'O7 Amortization'!AK475+'O7 Amortization'!AK548)</f>
        <v>0</v>
      </c>
      <c r="N16" s="747">
        <f ca="1">IF(ISERROR('O7 Amortization'!Q329+'O7 Amortization'!Q402+'O7 Amortization'!Q475+'O7 Amortization'!Q548 + 'O7 Amortization'!AL329+'O7 Amortization'!AL402+'O7 Amortization'!AL475+'O7 Amortization'!AL548), "-", 'O7 Amortization'!Q329+'O7 Amortization'!Q402+'O7 Amortization'!Q475+'O7 Amortization'!Q548 + 'O7 Amortization'!AL329+'O7 Amortization'!AL402+'O7 Amortization'!AL475+'O7 Amortization'!AL548)</f>
        <v>0</v>
      </c>
      <c r="O16" s="747">
        <f ca="1">IF(ISERROR('O7 Amortization'!R329+'O7 Amortization'!R402+'O7 Amortization'!R475+'O7 Amortization'!R548 + 'O7 Amortization'!AM329+'O7 Amortization'!AM402+'O7 Amortization'!AM475+'O7 Amortization'!AM548), "-", 'O7 Amortization'!R329+'O7 Amortization'!R402+'O7 Amortization'!R475+'O7 Amortization'!R548 + 'O7 Amortization'!AM329+'O7 Amortization'!AM402+'O7 Amortization'!AM475+'O7 Amortization'!AM548)</f>
        <v>0</v>
      </c>
      <c r="P16" s="747">
        <f ca="1">IF(ISERROR('O7 Amortization'!S329+'O7 Amortization'!S402+'O7 Amortization'!S475+'O7 Amortization'!S548 + 'O7 Amortization'!AN329+'O7 Amortization'!AN402+'O7 Amortization'!AN475+'O7 Amortization'!AN548), "-", 'O7 Amortization'!S329+'O7 Amortization'!S402+'O7 Amortization'!S475+'O7 Amortization'!S548 + 'O7 Amortization'!AN329+'O7 Amortization'!AN402+'O7 Amortization'!AN475+'O7 Amortization'!AN548)</f>
        <v>0</v>
      </c>
      <c r="Q16" s="747">
        <f ca="1">IF(ISERROR('O7 Amortization'!T329+'O7 Amortization'!T402+'O7 Amortization'!T475+'O7 Amortization'!T548 + 'O7 Amortization'!AO329+'O7 Amortization'!AO402+'O7 Amortization'!AO475+'O7 Amortization'!AO548), "-", 'O7 Amortization'!T329+'O7 Amortization'!T402+'O7 Amortization'!T475+'O7 Amortization'!T548 + 'O7 Amortization'!AO329+'O7 Amortization'!AO402+'O7 Amortization'!AO475+'O7 Amortization'!AO548)</f>
        <v>0</v>
      </c>
      <c r="R16" s="747">
        <f ca="1">IF(ISERROR('O7 Amortization'!U329+'O7 Amortization'!U402+'O7 Amortization'!U475+'O7 Amortization'!U548 + 'O7 Amortization'!AP329+'O7 Amortization'!AP402+'O7 Amortization'!AP475+'O7 Amortization'!AP548), "-", 'O7 Amortization'!U329+'O7 Amortization'!U402+'O7 Amortization'!U475+'O7 Amortization'!U548 + 'O7 Amortization'!AP329+'O7 Amortization'!AP402+'O7 Amortization'!AP475+'O7 Amortization'!AP548)</f>
        <v>0</v>
      </c>
      <c r="S16" s="747">
        <f ca="1">IF(ISERROR('O7 Amortization'!V329+'O7 Amortization'!V402+'O7 Amortization'!V475+'O7 Amortization'!V548 + 'O7 Amortization'!AQ329+'O7 Amortization'!AQ402+'O7 Amortization'!AQ475+'O7 Amortization'!AQ548), "-", 'O7 Amortization'!V329+'O7 Amortization'!V402+'O7 Amortization'!V475+'O7 Amortization'!V548 + 'O7 Amortization'!AQ329+'O7 Amortization'!AQ402+'O7 Amortization'!AQ475+'O7 Amortization'!AQ548)</f>
        <v>0</v>
      </c>
      <c r="T16" s="747">
        <f ca="1">IF(ISERROR('O7 Amortization'!W329+'O7 Amortization'!W402+'O7 Amortization'!W475+'O7 Amortization'!W548 + 'O7 Amortization'!AR329+'O7 Amortization'!AR402+'O7 Amortization'!AR475+'O7 Amortization'!AR548), "-", 'O7 Amortization'!W329+'O7 Amortization'!W402+'O7 Amortization'!W475+'O7 Amortization'!W548 + 'O7 Amortization'!AR329+'O7 Amortization'!AR402+'O7 Amortization'!AR475+'O7 Amortization'!AR548)</f>
        <v>0</v>
      </c>
      <c r="U16" s="747">
        <f ca="1">IF(ISERROR('O7 Amortization'!X329+'O7 Amortization'!X402+'O7 Amortization'!X475+'O7 Amortization'!X548 + 'O7 Amortization'!AS329+'O7 Amortization'!AS402+'O7 Amortization'!AS475+'O7 Amortization'!AS548), "-", 'O7 Amortization'!X329+'O7 Amortization'!X402+'O7 Amortization'!X475+'O7 Amortization'!X548 + 'O7 Amortization'!AS329+'O7 Amortization'!AS402+'O7 Amortization'!AS475+'O7 Amortization'!AS548)</f>
        <v>0</v>
      </c>
      <c r="V16" s="747">
        <f ca="1">IF(ISERROR('O7 Amortization'!Y329+'O7 Amortization'!Y402+'O7 Amortization'!Y475+'O7 Amortization'!Y548 + 'O7 Amortization'!AT329+'O7 Amortization'!AT402+'O7 Amortization'!AT475+'O7 Amortization'!AT548), "-", 'O7 Amortization'!Y329+'O7 Amortization'!Y402+'O7 Amortization'!Y475+'O7 Amortization'!Y548 + 'O7 Amortization'!AT329+'O7 Amortization'!AT402+'O7 Amortization'!AT475+'O7 Amortization'!AT548)</f>
        <v>0</v>
      </c>
      <c r="W16" s="748">
        <f ca="1">IF(ISERROR('O7 Amortization'!Z329+'O7 Amortization'!Z402+'O7 Amortization'!Z475+'O7 Amortization'!Z548 + 'O7 Amortization'!AU329+'O7 Amortization'!AU402+'O7 Amortization'!AU475+'O7 Amortization'!AU548), "-", 'O7 Amortization'!Z329+'O7 Amortization'!Z402+'O7 Amortization'!Z475+'O7 Amortization'!Z548 + 'O7 Amortization'!AU329+'O7 Amortization'!AU402+'O7 Amortization'!AU475+'O7 Amortization'!AU548)</f>
        <v>0</v>
      </c>
      <c r="X16" s="844"/>
    </row>
    <row r="17" spans="1:24" s="731" customFormat="1">
      <c r="A17" s="881"/>
      <c r="B17" s="840" t="s">
        <v>1207</v>
      </c>
      <c r="C17" s="845">
        <f t="shared" si="0"/>
        <v>0</v>
      </c>
      <c r="D17" s="747">
        <f ca="1">IF(ISERROR('O7 Amortization'!G333+'O7 Amortization'!G406+'O7 Amortization'!G479+'O7 Amortization'!G552 + 'O7 Amortization'!AB333+'O7 Amortization'!AB406+'O7 Amortization'!AB479+'O7 Amortization'!AB552), "-", 'O7 Amortization'!G333+'O7 Amortization'!G406+'O7 Amortization'!G479+'O7 Amortization'!G552 + 'O7 Amortization'!AB333+'O7 Amortization'!AB406+'O7 Amortization'!AB479+'O7 Amortization'!AB552)</f>
        <v>0</v>
      </c>
      <c r="E17" s="747">
        <f ca="1">IF(ISERROR('O7 Amortization'!H333+'O7 Amortization'!H406+'O7 Amortization'!H479+'O7 Amortization'!H552 + 'O7 Amortization'!AC333+'O7 Amortization'!AC406+'O7 Amortization'!AC479+'O7 Amortization'!AC552), "-", 'O7 Amortization'!H333+'O7 Amortization'!H406+'O7 Amortization'!H479+'O7 Amortization'!H552 + 'O7 Amortization'!AC333+'O7 Amortization'!AC406+'O7 Amortization'!AC479+'O7 Amortization'!AC552)</f>
        <v>0</v>
      </c>
      <c r="F17" s="747">
        <f ca="1">IF(ISERROR('O7 Amortization'!I333+'O7 Amortization'!I406+'O7 Amortization'!I479+'O7 Amortization'!I552 + 'O7 Amortization'!AD333+'O7 Amortization'!AD406+'O7 Amortization'!AD479+'O7 Amortization'!AD552), "-", 'O7 Amortization'!I333+'O7 Amortization'!I406+'O7 Amortization'!I479+'O7 Amortization'!I552 + 'O7 Amortization'!AD333+'O7 Amortization'!AD406+'O7 Amortization'!AD479+'O7 Amortization'!AD552)</f>
        <v>0</v>
      </c>
      <c r="G17" s="747">
        <f ca="1">IF(ISERROR('O7 Amortization'!J333+'O7 Amortization'!J406+'O7 Amortization'!J479+'O7 Amortization'!J552 + 'O7 Amortization'!AE333+'O7 Amortization'!AE406+'O7 Amortization'!AE479+'O7 Amortization'!AE552), "-", 'O7 Amortization'!J333+'O7 Amortization'!J406+'O7 Amortization'!J479+'O7 Amortization'!J552 + 'O7 Amortization'!AE333+'O7 Amortization'!AE406+'O7 Amortization'!AE479+'O7 Amortization'!AE552)</f>
        <v>0</v>
      </c>
      <c r="H17" s="747">
        <f ca="1">IF(ISERROR('O7 Amortization'!K333+'O7 Amortization'!K406+'O7 Amortization'!K479+'O7 Amortization'!K552 + 'O7 Amortization'!AF333+'O7 Amortization'!AF406+'O7 Amortization'!AF479+'O7 Amortization'!AF552), "-", 'O7 Amortization'!K333+'O7 Amortization'!K406+'O7 Amortization'!K479+'O7 Amortization'!K552 + 'O7 Amortization'!AF333+'O7 Amortization'!AF406+'O7 Amortization'!AF479+'O7 Amortization'!AF552)</f>
        <v>0</v>
      </c>
      <c r="I17" s="747">
        <f ca="1">IF(ISERROR('O7 Amortization'!L333+'O7 Amortization'!L406+'O7 Amortization'!L479+'O7 Amortization'!L552 + 'O7 Amortization'!AG333+'O7 Amortization'!AG406+'O7 Amortization'!AG479+'O7 Amortization'!AG552), "-", 'O7 Amortization'!L333+'O7 Amortization'!L406+'O7 Amortization'!L479+'O7 Amortization'!L552 + 'O7 Amortization'!AG333+'O7 Amortization'!AG406+'O7 Amortization'!AG479+'O7 Amortization'!AG552)</f>
        <v>0</v>
      </c>
      <c r="J17" s="747">
        <f ca="1">IF(ISERROR('O7 Amortization'!M333+'O7 Amortization'!M406+'O7 Amortization'!M479+'O7 Amortization'!M552 + 'O7 Amortization'!AH333+'O7 Amortization'!AH406+'O7 Amortization'!AH479+'O7 Amortization'!AH552), "-", 'O7 Amortization'!M333+'O7 Amortization'!M406+'O7 Amortization'!M479+'O7 Amortization'!M552 + 'O7 Amortization'!AH333+'O7 Amortization'!AH406+'O7 Amortization'!AH479+'O7 Amortization'!AH552)</f>
        <v>0</v>
      </c>
      <c r="K17" s="747">
        <f ca="1">IF(ISERROR('O7 Amortization'!N333+'O7 Amortization'!N406+'O7 Amortization'!N479+'O7 Amortization'!N552 + 'O7 Amortization'!AI333+'O7 Amortization'!AI406+'O7 Amortization'!AI479+'O7 Amortization'!AI552), "-", 'O7 Amortization'!N333+'O7 Amortization'!N406+'O7 Amortization'!N479+'O7 Amortization'!N552 + 'O7 Amortization'!AI333+'O7 Amortization'!AI406+'O7 Amortization'!AI479+'O7 Amortization'!AI552)</f>
        <v>0</v>
      </c>
      <c r="L17" s="747">
        <f ca="1">IF(ISERROR('O7 Amortization'!O333+'O7 Amortization'!O406+'O7 Amortization'!O479+'O7 Amortization'!O552 + 'O7 Amortization'!AJ333+'O7 Amortization'!AJ406+'O7 Amortization'!AJ479+'O7 Amortization'!AJ552), "-", 'O7 Amortization'!O333+'O7 Amortization'!O406+'O7 Amortization'!O479+'O7 Amortization'!O552 + 'O7 Amortization'!AJ333+'O7 Amortization'!AJ406+'O7 Amortization'!AJ479+'O7 Amortization'!AJ552)</f>
        <v>0</v>
      </c>
      <c r="M17" s="747">
        <f ca="1">IF(ISERROR('O7 Amortization'!P333+'O7 Amortization'!P406+'O7 Amortization'!P479+'O7 Amortization'!P552 + 'O7 Amortization'!AK333+'O7 Amortization'!AK406+'O7 Amortization'!AK479+'O7 Amortization'!AK552), "-", 'O7 Amortization'!P333+'O7 Amortization'!P406+'O7 Amortization'!P479+'O7 Amortization'!P552 + 'O7 Amortization'!AK333+'O7 Amortization'!AK406+'O7 Amortization'!AK479+'O7 Amortization'!AK552)</f>
        <v>0</v>
      </c>
      <c r="N17" s="747">
        <f ca="1">IF(ISERROR('O7 Amortization'!Q333+'O7 Amortization'!Q406+'O7 Amortization'!Q479+'O7 Amortization'!Q552 + 'O7 Amortization'!AL333+'O7 Amortization'!AL406+'O7 Amortization'!AL479+'O7 Amortization'!AL552), "-", 'O7 Amortization'!Q333+'O7 Amortization'!Q406+'O7 Amortization'!Q479+'O7 Amortization'!Q552 + 'O7 Amortization'!AL333+'O7 Amortization'!AL406+'O7 Amortization'!AL479+'O7 Amortization'!AL552)</f>
        <v>0</v>
      </c>
      <c r="O17" s="747">
        <f ca="1">IF(ISERROR('O7 Amortization'!R333+'O7 Amortization'!R406+'O7 Amortization'!R479+'O7 Amortization'!R552 + 'O7 Amortization'!AM333+'O7 Amortization'!AM406+'O7 Amortization'!AM479+'O7 Amortization'!AM552), "-", 'O7 Amortization'!R333+'O7 Amortization'!R406+'O7 Amortization'!R479+'O7 Amortization'!R552 + 'O7 Amortization'!AM333+'O7 Amortization'!AM406+'O7 Amortization'!AM479+'O7 Amortization'!AM552)</f>
        <v>0</v>
      </c>
      <c r="P17" s="747">
        <f ca="1">IF(ISERROR('O7 Amortization'!S333+'O7 Amortization'!S406+'O7 Amortization'!S479+'O7 Amortization'!S552 + 'O7 Amortization'!AN333+'O7 Amortization'!AN406+'O7 Amortization'!AN479+'O7 Amortization'!AN552), "-", 'O7 Amortization'!S333+'O7 Amortization'!S406+'O7 Amortization'!S479+'O7 Amortization'!S552 + 'O7 Amortization'!AN333+'O7 Amortization'!AN406+'O7 Amortization'!AN479+'O7 Amortization'!AN552)</f>
        <v>0</v>
      </c>
      <c r="Q17" s="747">
        <f ca="1">IF(ISERROR('O7 Amortization'!T333+'O7 Amortization'!T406+'O7 Amortization'!T479+'O7 Amortization'!T552 + 'O7 Amortization'!AO333+'O7 Amortization'!AO406+'O7 Amortization'!AO479+'O7 Amortization'!AO552), "-", 'O7 Amortization'!T333+'O7 Amortization'!T406+'O7 Amortization'!T479+'O7 Amortization'!T552 + 'O7 Amortization'!AO333+'O7 Amortization'!AO406+'O7 Amortization'!AO479+'O7 Amortization'!AO552)</f>
        <v>0</v>
      </c>
      <c r="R17" s="747">
        <f ca="1">IF(ISERROR('O7 Amortization'!U333+'O7 Amortization'!U406+'O7 Amortization'!U479+'O7 Amortization'!U552 + 'O7 Amortization'!AP333+'O7 Amortization'!AP406+'O7 Amortization'!AP479+'O7 Amortization'!AP552), "-", 'O7 Amortization'!U333+'O7 Amortization'!U406+'O7 Amortization'!U479+'O7 Amortization'!U552 + 'O7 Amortization'!AP333+'O7 Amortization'!AP406+'O7 Amortization'!AP479+'O7 Amortization'!AP552)</f>
        <v>0</v>
      </c>
      <c r="S17" s="747">
        <f ca="1">IF(ISERROR('O7 Amortization'!V333+'O7 Amortization'!V406+'O7 Amortization'!V479+'O7 Amortization'!V552 + 'O7 Amortization'!AQ333+'O7 Amortization'!AQ406+'O7 Amortization'!AQ479+'O7 Amortization'!AQ552), "-", 'O7 Amortization'!V333+'O7 Amortization'!V406+'O7 Amortization'!V479+'O7 Amortization'!V552 + 'O7 Amortization'!AQ333+'O7 Amortization'!AQ406+'O7 Amortization'!AQ479+'O7 Amortization'!AQ552)</f>
        <v>0</v>
      </c>
      <c r="T17" s="747">
        <f ca="1">IF(ISERROR('O7 Amortization'!W333+'O7 Amortization'!W406+'O7 Amortization'!W479+'O7 Amortization'!W552 + 'O7 Amortization'!AR333+'O7 Amortization'!AR406+'O7 Amortization'!AR479+'O7 Amortization'!AR552), "-", 'O7 Amortization'!W333+'O7 Amortization'!W406+'O7 Amortization'!W479+'O7 Amortization'!W552 + 'O7 Amortization'!AR333+'O7 Amortization'!AR406+'O7 Amortization'!AR479+'O7 Amortization'!AR552)</f>
        <v>0</v>
      </c>
      <c r="U17" s="747">
        <f ca="1">IF(ISERROR('O7 Amortization'!X333+'O7 Amortization'!X406+'O7 Amortization'!X479+'O7 Amortization'!X552 + 'O7 Amortization'!AS333+'O7 Amortization'!AS406+'O7 Amortization'!AS479+'O7 Amortization'!AS552), "-", 'O7 Amortization'!X333+'O7 Amortization'!X406+'O7 Amortization'!X479+'O7 Amortization'!X552 + 'O7 Amortization'!AS333+'O7 Amortization'!AS406+'O7 Amortization'!AS479+'O7 Amortization'!AS552)</f>
        <v>0</v>
      </c>
      <c r="V17" s="747">
        <f ca="1">IF(ISERROR('O7 Amortization'!Y333+'O7 Amortization'!Y406+'O7 Amortization'!Y479+'O7 Amortization'!Y552 + 'O7 Amortization'!AT333+'O7 Amortization'!AT406+'O7 Amortization'!AT479+'O7 Amortization'!AT552), "-", 'O7 Amortization'!Y333+'O7 Amortization'!Y406+'O7 Amortization'!Y479+'O7 Amortization'!Y552 + 'O7 Amortization'!AT333+'O7 Amortization'!AT406+'O7 Amortization'!AT479+'O7 Amortization'!AT552)</f>
        <v>0</v>
      </c>
      <c r="W17" s="748">
        <f ca="1">IF(ISERROR('O7 Amortization'!Z333+'O7 Amortization'!Z406+'O7 Amortization'!Z479+'O7 Amortization'!Z552 + 'O7 Amortization'!AU333+'O7 Amortization'!AU406+'O7 Amortization'!AU479+'O7 Amortization'!AU552), "-", 'O7 Amortization'!Z333+'O7 Amortization'!Z406+'O7 Amortization'!Z479+'O7 Amortization'!Z552 + 'O7 Amortization'!AU333+'O7 Amortization'!AU406+'O7 Amortization'!AU479+'O7 Amortization'!AU552)</f>
        <v>0</v>
      </c>
      <c r="X17" s="844"/>
    </row>
    <row r="18" spans="1:24" s="731" customFormat="1">
      <c r="A18" s="881"/>
      <c r="B18" s="840" t="s">
        <v>1208</v>
      </c>
      <c r="C18" s="845">
        <f t="shared" si="0"/>
        <v>0</v>
      </c>
      <c r="D18" s="747">
        <f ca="1">IF(ISERROR('O7 Amortization'!G337+'O7 Amortization'!G410+'O7 Amortization'!G483+'O7 Amortization'!G556 +'O7 Amortization'!AB337+'O7 Amortization'!AB410+'O7 Amortization'!AB483+'O7 Amortization'!AB556), "-", 'O7 Amortization'!G337+'O7 Amortization'!G410+'O7 Amortization'!G483+'O7 Amortization'!G556 +'O7 Amortization'!AB337+'O7 Amortization'!AB410+'O7 Amortization'!AB483+'O7 Amortization'!AB556)</f>
        <v>0</v>
      </c>
      <c r="E18" s="747">
        <f ca="1">IF(ISERROR('O7 Amortization'!H337+'O7 Amortization'!H410+'O7 Amortization'!H483+'O7 Amortization'!H556 +'O7 Amortization'!AC337+'O7 Amortization'!AC410+'O7 Amortization'!AC483+'O7 Amortization'!AC556), "-", 'O7 Amortization'!H337+'O7 Amortization'!H410+'O7 Amortization'!H483+'O7 Amortization'!H556 +'O7 Amortization'!AC337+'O7 Amortization'!AC410+'O7 Amortization'!AC483+'O7 Amortization'!AC556)</f>
        <v>0</v>
      </c>
      <c r="F18" s="747">
        <f ca="1">IF(ISERROR('O7 Amortization'!I337+'O7 Amortization'!I410+'O7 Amortization'!I483+'O7 Amortization'!I556 +'O7 Amortization'!AD337+'O7 Amortization'!AD410+'O7 Amortization'!AD483+'O7 Amortization'!AD556), "-", 'O7 Amortization'!I337+'O7 Amortization'!I410+'O7 Amortization'!I483+'O7 Amortization'!I556 +'O7 Amortization'!AD337+'O7 Amortization'!AD410+'O7 Amortization'!AD483+'O7 Amortization'!AD556)</f>
        <v>0</v>
      </c>
      <c r="G18" s="747">
        <f ca="1">IF(ISERROR('O7 Amortization'!J337+'O7 Amortization'!J410+'O7 Amortization'!J483+'O7 Amortization'!J556 +'O7 Amortization'!AE337+'O7 Amortization'!AE410+'O7 Amortization'!AE483+'O7 Amortization'!AE556), "-", 'O7 Amortization'!J337+'O7 Amortization'!J410+'O7 Amortization'!J483+'O7 Amortization'!J556 +'O7 Amortization'!AE337+'O7 Amortization'!AE410+'O7 Amortization'!AE483+'O7 Amortization'!AE556)</f>
        <v>0</v>
      </c>
      <c r="H18" s="747">
        <f ca="1">IF(ISERROR('O7 Amortization'!K337+'O7 Amortization'!K410+'O7 Amortization'!K483+'O7 Amortization'!K556 +'O7 Amortization'!AF337+'O7 Amortization'!AF410+'O7 Amortization'!AF483+'O7 Amortization'!AF556), "-", 'O7 Amortization'!K337+'O7 Amortization'!K410+'O7 Amortization'!K483+'O7 Amortization'!K556 +'O7 Amortization'!AF337+'O7 Amortization'!AF410+'O7 Amortization'!AF483+'O7 Amortization'!AF556)</f>
        <v>0</v>
      </c>
      <c r="I18" s="747">
        <f ca="1">IF(ISERROR('O7 Amortization'!L337+'O7 Amortization'!L410+'O7 Amortization'!L483+'O7 Amortization'!L556 +'O7 Amortization'!AG337+'O7 Amortization'!AG410+'O7 Amortization'!AG483+'O7 Amortization'!AG556), "-", 'O7 Amortization'!L337+'O7 Amortization'!L410+'O7 Amortization'!L483+'O7 Amortization'!L556 +'O7 Amortization'!AG337+'O7 Amortization'!AG410+'O7 Amortization'!AG483+'O7 Amortization'!AG556)</f>
        <v>0</v>
      </c>
      <c r="J18" s="747">
        <f ca="1">IF(ISERROR('O7 Amortization'!M337+'O7 Amortization'!M410+'O7 Amortization'!M483+'O7 Amortization'!M556 +'O7 Amortization'!AH337+'O7 Amortization'!AH410+'O7 Amortization'!AH483+'O7 Amortization'!AH556), "-", 'O7 Amortization'!M337+'O7 Amortization'!M410+'O7 Amortization'!M483+'O7 Amortization'!M556 +'O7 Amortization'!AH337+'O7 Amortization'!AH410+'O7 Amortization'!AH483+'O7 Amortization'!AH556)</f>
        <v>0</v>
      </c>
      <c r="K18" s="747">
        <f ca="1">IF(ISERROR('O7 Amortization'!N337+'O7 Amortization'!N410+'O7 Amortization'!N483+'O7 Amortization'!N556 +'O7 Amortization'!AI337+'O7 Amortization'!AI410+'O7 Amortization'!AI483+'O7 Amortization'!AI556), "-", 'O7 Amortization'!N337+'O7 Amortization'!N410+'O7 Amortization'!N483+'O7 Amortization'!N556 +'O7 Amortization'!AI337+'O7 Amortization'!AI410+'O7 Amortization'!AI483+'O7 Amortization'!AI556)</f>
        <v>0</v>
      </c>
      <c r="L18" s="747">
        <f ca="1">IF(ISERROR('O7 Amortization'!O337+'O7 Amortization'!O410+'O7 Amortization'!O483+'O7 Amortization'!O556 +'O7 Amortization'!AJ337+'O7 Amortization'!AJ410+'O7 Amortization'!AJ483+'O7 Amortization'!AJ556), "-", 'O7 Amortization'!O337+'O7 Amortization'!O410+'O7 Amortization'!O483+'O7 Amortization'!O556 +'O7 Amortization'!AJ337+'O7 Amortization'!AJ410+'O7 Amortization'!AJ483+'O7 Amortization'!AJ556)</f>
        <v>0</v>
      </c>
      <c r="M18" s="747">
        <f ca="1">IF(ISERROR('O7 Amortization'!P337+'O7 Amortization'!P410+'O7 Amortization'!P483+'O7 Amortization'!P556 +'O7 Amortization'!AK337+'O7 Amortization'!AK410+'O7 Amortization'!AK483+'O7 Amortization'!AK556), "-", 'O7 Amortization'!P337+'O7 Amortization'!P410+'O7 Amortization'!P483+'O7 Amortization'!P556 +'O7 Amortization'!AK337+'O7 Amortization'!AK410+'O7 Amortization'!AK483+'O7 Amortization'!AK556)</f>
        <v>0</v>
      </c>
      <c r="N18" s="747">
        <f ca="1">IF(ISERROR('O7 Amortization'!Q337+'O7 Amortization'!Q410+'O7 Amortization'!Q483+'O7 Amortization'!Q556 +'O7 Amortization'!AL337+'O7 Amortization'!AL410+'O7 Amortization'!AL483+'O7 Amortization'!AL556), "-", 'O7 Amortization'!Q337+'O7 Amortization'!Q410+'O7 Amortization'!Q483+'O7 Amortization'!Q556 +'O7 Amortization'!AL337+'O7 Amortization'!AL410+'O7 Amortization'!AL483+'O7 Amortization'!AL556)</f>
        <v>0</v>
      </c>
      <c r="O18" s="747">
        <f ca="1">IF(ISERROR('O7 Amortization'!R337+'O7 Amortization'!R410+'O7 Amortization'!R483+'O7 Amortization'!R556 +'O7 Amortization'!AM337+'O7 Amortization'!AM410+'O7 Amortization'!AM483+'O7 Amortization'!AM556), "-", 'O7 Amortization'!R337+'O7 Amortization'!R410+'O7 Amortization'!R483+'O7 Amortization'!R556 +'O7 Amortization'!AM337+'O7 Amortization'!AM410+'O7 Amortization'!AM483+'O7 Amortization'!AM556)</f>
        <v>0</v>
      </c>
      <c r="P18" s="747">
        <f ca="1">IF(ISERROR('O7 Amortization'!S337+'O7 Amortization'!S410+'O7 Amortization'!S483+'O7 Amortization'!S556 +'O7 Amortization'!AN337+'O7 Amortization'!AN410+'O7 Amortization'!AN483+'O7 Amortization'!AN556), "-", 'O7 Amortization'!S337+'O7 Amortization'!S410+'O7 Amortization'!S483+'O7 Amortization'!S556 +'O7 Amortization'!AN337+'O7 Amortization'!AN410+'O7 Amortization'!AN483+'O7 Amortization'!AN556)</f>
        <v>0</v>
      </c>
      <c r="Q18" s="747">
        <f ca="1">IF(ISERROR('O7 Amortization'!T337+'O7 Amortization'!T410+'O7 Amortization'!T483+'O7 Amortization'!T556 +'O7 Amortization'!AO337+'O7 Amortization'!AO410+'O7 Amortization'!AO483+'O7 Amortization'!AO556), "-", 'O7 Amortization'!T337+'O7 Amortization'!T410+'O7 Amortization'!T483+'O7 Amortization'!T556 +'O7 Amortization'!AO337+'O7 Amortization'!AO410+'O7 Amortization'!AO483+'O7 Amortization'!AO556)</f>
        <v>0</v>
      </c>
      <c r="R18" s="747">
        <f ca="1">IF(ISERROR('O7 Amortization'!U337+'O7 Amortization'!U410+'O7 Amortization'!U483+'O7 Amortization'!U556 +'O7 Amortization'!AP337+'O7 Amortization'!AP410+'O7 Amortization'!AP483+'O7 Amortization'!AP556), "-", 'O7 Amortization'!U337+'O7 Amortization'!U410+'O7 Amortization'!U483+'O7 Amortization'!U556 +'O7 Amortization'!AP337+'O7 Amortization'!AP410+'O7 Amortization'!AP483+'O7 Amortization'!AP556)</f>
        <v>0</v>
      </c>
      <c r="S18" s="747">
        <f ca="1">IF(ISERROR('O7 Amortization'!V337+'O7 Amortization'!V410+'O7 Amortization'!V483+'O7 Amortization'!V556 +'O7 Amortization'!AQ337+'O7 Amortization'!AQ410+'O7 Amortization'!AQ483+'O7 Amortization'!AQ556), "-", 'O7 Amortization'!V337+'O7 Amortization'!V410+'O7 Amortization'!V483+'O7 Amortization'!V556 +'O7 Amortization'!AQ337+'O7 Amortization'!AQ410+'O7 Amortization'!AQ483+'O7 Amortization'!AQ556)</f>
        <v>0</v>
      </c>
      <c r="T18" s="747">
        <f ca="1">IF(ISERROR('O7 Amortization'!W337+'O7 Amortization'!W410+'O7 Amortization'!W483+'O7 Amortization'!W556 +'O7 Amortization'!AR337+'O7 Amortization'!AR410+'O7 Amortization'!AR483+'O7 Amortization'!AR556), "-", 'O7 Amortization'!W337+'O7 Amortization'!W410+'O7 Amortization'!W483+'O7 Amortization'!W556 +'O7 Amortization'!AR337+'O7 Amortization'!AR410+'O7 Amortization'!AR483+'O7 Amortization'!AR556)</f>
        <v>0</v>
      </c>
      <c r="U18" s="747">
        <f ca="1">IF(ISERROR('O7 Amortization'!X337+'O7 Amortization'!X410+'O7 Amortization'!X483+'O7 Amortization'!X556 +'O7 Amortization'!AS337+'O7 Amortization'!AS410+'O7 Amortization'!AS483+'O7 Amortization'!AS556), "-", 'O7 Amortization'!X337+'O7 Amortization'!X410+'O7 Amortization'!X483+'O7 Amortization'!X556 +'O7 Amortization'!AS337+'O7 Amortization'!AS410+'O7 Amortization'!AS483+'O7 Amortization'!AS556)</f>
        <v>0</v>
      </c>
      <c r="V18" s="747">
        <f ca="1">IF(ISERROR('O7 Amortization'!Y337+'O7 Amortization'!Y410+'O7 Amortization'!Y483+'O7 Amortization'!Y556 +'O7 Amortization'!AT337+'O7 Amortization'!AT410+'O7 Amortization'!AT483+'O7 Amortization'!AT556), "-", 'O7 Amortization'!Y337+'O7 Amortization'!Y410+'O7 Amortization'!Y483+'O7 Amortization'!Y556 +'O7 Amortization'!AT337+'O7 Amortization'!AT410+'O7 Amortization'!AT483+'O7 Amortization'!AT556)</f>
        <v>0</v>
      </c>
      <c r="W18" s="748">
        <f ca="1">IF(ISERROR('O7 Amortization'!Z337+'O7 Amortization'!Z410+'O7 Amortization'!Z483+'O7 Amortization'!Z556 +'O7 Amortization'!AU337+'O7 Amortization'!AU410+'O7 Amortization'!AU483+'O7 Amortization'!AU556), "-", 'O7 Amortization'!Z337+'O7 Amortization'!Z410+'O7 Amortization'!Z483+'O7 Amortization'!Z556 +'O7 Amortization'!AU337+'O7 Amortization'!AU410+'O7 Amortization'!AU483+'O7 Amortization'!AU556)</f>
        <v>0</v>
      </c>
      <c r="X18" s="844"/>
    </row>
    <row r="19" spans="1:24" s="731" customFormat="1">
      <c r="A19" s="881"/>
      <c r="B19" s="840" t="s">
        <v>1226</v>
      </c>
      <c r="C19" s="845">
        <f t="shared" si="0"/>
        <v>33336.480273828034</v>
      </c>
      <c r="D19" s="844">
        <f t="shared" ref="D19:W19" si="1">IF(ISERROR(D36*(D56/D38)),0,D36*(D56/D38))</f>
        <v>20720.144648959911</v>
      </c>
      <c r="E19" s="844">
        <f t="shared" si="1"/>
        <v>7812.4776168852968</v>
      </c>
      <c r="F19" s="844">
        <f t="shared" si="1"/>
        <v>4762.8525246363179</v>
      </c>
      <c r="G19" s="844">
        <f t="shared" si="1"/>
        <v>0</v>
      </c>
      <c r="H19" s="844">
        <f t="shared" si="1"/>
        <v>0</v>
      </c>
      <c r="I19" s="844">
        <f t="shared" si="1"/>
        <v>0</v>
      </c>
      <c r="J19" s="844">
        <f t="shared" si="1"/>
        <v>0</v>
      </c>
      <c r="K19" s="844">
        <f t="shared" si="1"/>
        <v>0</v>
      </c>
      <c r="L19" s="844">
        <f t="shared" si="1"/>
        <v>41.005483346503752</v>
      </c>
      <c r="M19" s="844">
        <f t="shared" si="1"/>
        <v>0</v>
      </c>
      <c r="N19" s="844">
        <f t="shared" si="1"/>
        <v>0</v>
      </c>
      <c r="O19" s="844">
        <f t="shared" si="1"/>
        <v>0</v>
      </c>
      <c r="P19" s="844">
        <f t="shared" si="1"/>
        <v>0</v>
      </c>
      <c r="Q19" s="844">
        <f t="shared" si="1"/>
        <v>0</v>
      </c>
      <c r="R19" s="844">
        <f t="shared" si="1"/>
        <v>0</v>
      </c>
      <c r="S19" s="844">
        <f t="shared" si="1"/>
        <v>0</v>
      </c>
      <c r="T19" s="844">
        <f t="shared" si="1"/>
        <v>0</v>
      </c>
      <c r="U19" s="844">
        <f t="shared" si="1"/>
        <v>0</v>
      </c>
      <c r="V19" s="844">
        <f t="shared" si="1"/>
        <v>0</v>
      </c>
      <c r="W19" s="732">
        <f t="shared" si="1"/>
        <v>0</v>
      </c>
      <c r="X19" s="844"/>
    </row>
    <row r="20" spans="1:24" s="731" customFormat="1">
      <c r="A20" s="881"/>
      <c r="B20" s="840" t="s">
        <v>1228</v>
      </c>
      <c r="C20" s="845">
        <f t="shared" si="0"/>
        <v>108620.48467449576</v>
      </c>
      <c r="D20" s="844">
        <f t="shared" ref="D20:W20" si="2">IF(ISERROR((D49/(D49+D64+D70))*D84),0,(D49/(D49+D64+D70))*D84)</f>
        <v>74207.121230350225</v>
      </c>
      <c r="E20" s="844">
        <f t="shared" si="2"/>
        <v>25549.745340025773</v>
      </c>
      <c r="F20" s="844">
        <f t="shared" si="2"/>
        <v>8713.8780294693825</v>
      </c>
      <c r="G20" s="844">
        <f t="shared" si="2"/>
        <v>0</v>
      </c>
      <c r="H20" s="844">
        <f t="shared" si="2"/>
        <v>0</v>
      </c>
      <c r="I20" s="844">
        <f t="shared" si="2"/>
        <v>0</v>
      </c>
      <c r="J20" s="844">
        <f t="shared" si="2"/>
        <v>0</v>
      </c>
      <c r="K20" s="844">
        <f t="shared" si="2"/>
        <v>0</v>
      </c>
      <c r="L20" s="844">
        <f t="shared" si="2"/>
        <v>149.74007465037172</v>
      </c>
      <c r="M20" s="844">
        <f t="shared" si="2"/>
        <v>0</v>
      </c>
      <c r="N20" s="844">
        <f t="shared" si="2"/>
        <v>0</v>
      </c>
      <c r="O20" s="844">
        <f t="shared" si="2"/>
        <v>0</v>
      </c>
      <c r="P20" s="844">
        <f t="shared" si="2"/>
        <v>0</v>
      </c>
      <c r="Q20" s="844">
        <f t="shared" si="2"/>
        <v>0</v>
      </c>
      <c r="R20" s="844">
        <f t="shared" si="2"/>
        <v>0</v>
      </c>
      <c r="S20" s="844">
        <f t="shared" si="2"/>
        <v>0</v>
      </c>
      <c r="T20" s="844">
        <f t="shared" si="2"/>
        <v>0</v>
      </c>
      <c r="U20" s="844">
        <f t="shared" si="2"/>
        <v>0</v>
      </c>
      <c r="V20" s="844">
        <f t="shared" si="2"/>
        <v>0</v>
      </c>
      <c r="W20" s="732">
        <f t="shared" si="2"/>
        <v>0</v>
      </c>
      <c r="X20" s="844"/>
    </row>
    <row r="21" spans="1:24" s="844" customFormat="1">
      <c r="A21" s="846"/>
      <c r="B21" s="840" t="s">
        <v>32</v>
      </c>
      <c r="C21" s="845">
        <f t="shared" si="0"/>
        <v>85326.529313954452</v>
      </c>
      <c r="D21" s="844">
        <f t="shared" ref="D21:W21" si="3">IF(ISERROR(D93/D95*D91),0, D93/D95*D91)</f>
        <v>52849.038866472692</v>
      </c>
      <c r="E21" s="844">
        <f t="shared" si="3"/>
        <v>20058.208442054456</v>
      </c>
      <c r="F21" s="844">
        <f t="shared" si="3"/>
        <v>12316.46370994135</v>
      </c>
      <c r="G21" s="844">
        <f t="shared" si="3"/>
        <v>0</v>
      </c>
      <c r="H21" s="844">
        <f t="shared" si="3"/>
        <v>0</v>
      </c>
      <c r="I21" s="844">
        <f t="shared" si="3"/>
        <v>0</v>
      </c>
      <c r="J21" s="844">
        <f t="shared" si="3"/>
        <v>0</v>
      </c>
      <c r="K21" s="844">
        <f t="shared" si="3"/>
        <v>0</v>
      </c>
      <c r="L21" s="844">
        <f t="shared" si="3"/>
        <v>102.81829548595675</v>
      </c>
      <c r="M21" s="844">
        <f t="shared" si="3"/>
        <v>0</v>
      </c>
      <c r="N21" s="844">
        <f t="shared" si="3"/>
        <v>0</v>
      </c>
      <c r="O21" s="844">
        <f t="shared" si="3"/>
        <v>0</v>
      </c>
      <c r="P21" s="844">
        <f t="shared" si="3"/>
        <v>0</v>
      </c>
      <c r="Q21" s="844">
        <f t="shared" si="3"/>
        <v>0</v>
      </c>
      <c r="R21" s="844">
        <f t="shared" si="3"/>
        <v>0</v>
      </c>
      <c r="S21" s="844">
        <f t="shared" si="3"/>
        <v>0</v>
      </c>
      <c r="T21" s="844">
        <f t="shared" si="3"/>
        <v>0</v>
      </c>
      <c r="U21" s="844">
        <f t="shared" si="3"/>
        <v>0</v>
      </c>
      <c r="V21" s="844">
        <f t="shared" si="3"/>
        <v>0</v>
      </c>
      <c r="W21" s="732">
        <f t="shared" si="3"/>
        <v>0</v>
      </c>
    </row>
    <row r="22" spans="1:24" s="844" customFormat="1">
      <c r="A22" s="846"/>
      <c r="B22" s="840" t="s">
        <v>1218</v>
      </c>
      <c r="C22" s="845">
        <f t="shared" si="0"/>
        <v>56038.498318138074</v>
      </c>
      <c r="D22" s="844">
        <f t="shared" ref="D22:W22" si="4">IF(ISERROR(SUM(D20:D21)/D42*D40),0,SUM(D20:D20)/D42*D40)</f>
        <v>38152.961265558952</v>
      </c>
      <c r="E22" s="844">
        <f t="shared" si="4"/>
        <v>13232.710803479415</v>
      </c>
      <c r="F22" s="844">
        <f t="shared" si="4"/>
        <v>4574.0267773517089</v>
      </c>
      <c r="G22" s="844">
        <f t="shared" si="4"/>
        <v>0</v>
      </c>
      <c r="H22" s="844">
        <f t="shared" si="4"/>
        <v>0</v>
      </c>
      <c r="I22" s="844">
        <f t="shared" si="4"/>
        <v>0</v>
      </c>
      <c r="J22" s="844">
        <f t="shared" si="4"/>
        <v>0</v>
      </c>
      <c r="K22" s="844">
        <f t="shared" si="4"/>
        <v>0</v>
      </c>
      <c r="L22" s="844">
        <f t="shared" si="4"/>
        <v>78.799471747996137</v>
      </c>
      <c r="M22" s="844">
        <f t="shared" si="4"/>
        <v>0</v>
      </c>
      <c r="N22" s="844">
        <f t="shared" si="4"/>
        <v>0</v>
      </c>
      <c r="O22" s="844">
        <f t="shared" si="4"/>
        <v>0</v>
      </c>
      <c r="P22" s="844">
        <f t="shared" si="4"/>
        <v>0</v>
      </c>
      <c r="Q22" s="844">
        <f t="shared" si="4"/>
        <v>0</v>
      </c>
      <c r="R22" s="844">
        <f t="shared" si="4"/>
        <v>0</v>
      </c>
      <c r="S22" s="844">
        <f t="shared" si="4"/>
        <v>0</v>
      </c>
      <c r="T22" s="844">
        <f t="shared" si="4"/>
        <v>0</v>
      </c>
      <c r="U22" s="844">
        <f t="shared" si="4"/>
        <v>0</v>
      </c>
      <c r="V22" s="844">
        <f t="shared" si="4"/>
        <v>0</v>
      </c>
      <c r="W22" s="732">
        <f t="shared" si="4"/>
        <v>0</v>
      </c>
    </row>
    <row r="23" spans="1:24" s="844" customFormat="1">
      <c r="A23" s="846"/>
      <c r="B23" s="840" t="s">
        <v>1229</v>
      </c>
      <c r="C23" s="845">
        <f t="shared" si="0"/>
        <v>31523.086532088426</v>
      </c>
      <c r="D23" s="844">
        <f ca="1">IF(ISERROR('O4 Summary by Class &amp; Accounts'!E201*D58/(D34+D38)),0,('O4 Summary by Class &amp; Accounts'!E201*D58/(D34+D38)))</f>
        <v>19524.582081566845</v>
      </c>
      <c r="E23" s="844">
        <f ca="1">IF(ISERROR('O4 Summary by Class &amp; Accounts'!F201*E58/(E34+E38)),0,('O4 Summary by Class &amp; Accounts'!F201*E58/(E34+E38)))</f>
        <v>7410.3171133452179</v>
      </c>
      <c r="F23" s="844">
        <f ca="1">IF(ISERROR('O4 Summary by Class &amp; Accounts'!G201*F58/(F34+F38)),0,('O4 Summary by Class &amp; Accounts'!G201*F58/(F34+F38)))</f>
        <v>4550.2020815736205</v>
      </c>
      <c r="G23" s="844">
        <f ca="1">IF(ISERROR('O4 Summary by Class &amp; Accounts'!H201*G58/(G34+G38)),0,('O4 Summary by Class &amp; Accounts'!H201*G58/(G34+G38)))</f>
        <v>0</v>
      </c>
      <c r="H23" s="844">
        <f ca="1">IF(ISERROR('O4 Summary by Class &amp; Accounts'!I201*H58/(H34+H38)),0,('O4 Summary by Class &amp; Accounts'!I201*H58/(H34+H38)))</f>
        <v>0</v>
      </c>
      <c r="I23" s="844">
        <f ca="1">IF(ISERROR('O4 Summary by Class &amp; Accounts'!J201*I58/(I34+I38)),0,('O4 Summary by Class &amp; Accounts'!J201*I58/(I34+I38)))</f>
        <v>0</v>
      </c>
      <c r="J23" s="844">
        <f ca="1">IF(ISERROR('O4 Summary by Class &amp; Accounts'!K201*J58/(J34+J38)),0,('O4 Summary by Class &amp; Accounts'!K201*J58/(J34+J38)))</f>
        <v>0</v>
      </c>
      <c r="K23" s="844">
        <f ca="1">IF(ISERROR('O4 Summary by Class &amp; Accounts'!L201*K58/(K34+K38)),0,('O4 Summary by Class &amp; Accounts'!L201*K58/(K34+K38)))</f>
        <v>0</v>
      </c>
      <c r="L23" s="844">
        <f ca="1">IF(ISERROR('O4 Summary by Class &amp; Accounts'!M201*L58/(L34+L38)),0,('O4 Summary by Class &amp; Accounts'!M201*L58/(L34+L38)))</f>
        <v>37.985255602744736</v>
      </c>
      <c r="M23" s="844">
        <f ca="1">IF(ISERROR('O4 Summary by Class &amp; Accounts'!N201*M58/(M34+M38)),0,('O4 Summary by Class &amp; Accounts'!N201*M58/(M34+M38)))</f>
        <v>0</v>
      </c>
      <c r="N23" s="844">
        <f ca="1">IF(ISERROR('O4 Summary by Class &amp; Accounts'!O201*N58/(N34+N38)),0,('O4 Summary by Class &amp; Accounts'!O201*N58/(N34+N38)))</f>
        <v>0</v>
      </c>
      <c r="O23" s="844">
        <f ca="1">IF(ISERROR('O4 Summary by Class &amp; Accounts'!P201*O58/(O34+O38)),0,('O4 Summary by Class &amp; Accounts'!P201*O58/(O34+O38)))</f>
        <v>0</v>
      </c>
      <c r="P23" s="844">
        <f ca="1">IF(ISERROR('O4 Summary by Class &amp; Accounts'!Q201*P58/(P34+P38)),0,('O4 Summary by Class &amp; Accounts'!Q201*P58/(P34+P38)))</f>
        <v>0</v>
      </c>
      <c r="Q23" s="844">
        <f ca="1">IF(ISERROR('O4 Summary by Class &amp; Accounts'!R201*Q58/(Q34+Q38)),0,('O4 Summary by Class &amp; Accounts'!R201*Q58/(Q34+Q38)))</f>
        <v>0</v>
      </c>
      <c r="R23" s="844">
        <f ca="1">IF(ISERROR('O4 Summary by Class &amp; Accounts'!S201*R58/(R34+R38)),0,('O4 Summary by Class &amp; Accounts'!S201*R58/(R34+R38)))</f>
        <v>0</v>
      </c>
      <c r="S23" s="844">
        <f ca="1">IF(ISERROR('O4 Summary by Class &amp; Accounts'!T201*S58/(S34+S38)),0,('O4 Summary by Class &amp; Accounts'!T201*S58/(S34+S38)))</f>
        <v>0</v>
      </c>
      <c r="T23" s="844">
        <f ca="1">IF(ISERROR('O4 Summary by Class &amp; Accounts'!U201*T58/(T34+T38)),0,('O4 Summary by Class &amp; Accounts'!U201*T58/(T34+T38)))</f>
        <v>0</v>
      </c>
      <c r="U23" s="844">
        <f ca="1">IF(ISERROR('O4 Summary by Class &amp; Accounts'!V201*U58/(U34+U38)),0,('O4 Summary by Class &amp; Accounts'!V201*U58/(U34+U38)))</f>
        <v>0</v>
      </c>
      <c r="V23" s="844">
        <f ca="1">IF(ISERROR('O4 Summary by Class &amp; Accounts'!W201*V58/(V34+V38)),0,('O4 Summary by Class &amp; Accounts'!W201*V58/(V34+V38)))</f>
        <v>0</v>
      </c>
      <c r="W23" s="732">
        <f ca="1">IF(ISERROR('O4 Summary by Class &amp; Accounts'!X201*W58/(W34+W38)),0,('O4 Summary by Class &amp; Accounts'!X201*W58/(W34+W38)))</f>
        <v>0</v>
      </c>
    </row>
    <row r="24" spans="1:24" s="844" customFormat="1">
      <c r="A24" s="846"/>
      <c r="B24" s="840" t="s">
        <v>1230</v>
      </c>
      <c r="C24" s="845">
        <f t="shared" si="0"/>
        <v>93422.586475058357</v>
      </c>
      <c r="D24" s="844">
        <f ca="1">IF(ISERROR('O4 Summary by Class &amp; Accounts'!E199*D58/(D34+D38)),0,('O4 Summary by Class &amp; Accounts'!E199*D58/(D34+D38)))</f>
        <v>57863.526658400158</v>
      </c>
      <c r="E24" s="844">
        <f ca="1">IF(ISERROR('O4 Summary by Class &amp; Accounts'!F199*E58/(E34+E38)),0,('O4 Summary by Class &amp; Accounts'!F199*E58/(E34+E38)))</f>
        <v>21961.396154034344</v>
      </c>
      <c r="F24" s="844">
        <f ca="1">IF(ISERROR('O4 Summary by Class &amp; Accounts'!G199*F58/(F34+F38)),0,('O4 Summary by Class &amp; Accounts'!G199*F58/(F34+F38)))</f>
        <v>13485.089634610709</v>
      </c>
      <c r="G24" s="844">
        <f ca="1">IF(ISERROR('O4 Summary by Class &amp; Accounts'!H199*G58/(G34+G38)),0,('O4 Summary by Class &amp; Accounts'!H199*G58/(G34+G38)))</f>
        <v>0</v>
      </c>
      <c r="H24" s="844">
        <f ca="1">IF(ISERROR('O4 Summary by Class &amp; Accounts'!I199*H58/(H34+H38)),0,('O4 Summary by Class &amp; Accounts'!I199*H58/(H34+H38)))</f>
        <v>0</v>
      </c>
      <c r="I24" s="844">
        <f ca="1">IF(ISERROR('O4 Summary by Class &amp; Accounts'!J199*I58/(I34+I38)),0,('O4 Summary by Class &amp; Accounts'!J199*I58/(I34+I38)))</f>
        <v>0</v>
      </c>
      <c r="J24" s="844">
        <f ca="1">IF(ISERROR('O4 Summary by Class &amp; Accounts'!K199*J58/(J34+J38)),0,('O4 Summary by Class &amp; Accounts'!K199*J58/(J34+J38)))</f>
        <v>0</v>
      </c>
      <c r="K24" s="844">
        <f ca="1">IF(ISERROR('O4 Summary by Class &amp; Accounts'!L199*K58/(K34+K38)),0,('O4 Summary by Class &amp; Accounts'!L199*K58/(K34+K38)))</f>
        <v>0</v>
      </c>
      <c r="L24" s="844">
        <f ca="1">IF(ISERROR('O4 Summary by Class &amp; Accounts'!M199*L58/(L34+L38)),0,('O4 Summary by Class &amp; Accounts'!M199*L58/(L34+L38)))</f>
        <v>112.57402801316081</v>
      </c>
      <c r="M24" s="844">
        <f ca="1">IF(ISERROR('O4 Summary by Class &amp; Accounts'!N199*M58/(M34+M38)),0,('O4 Summary by Class &amp; Accounts'!N199*M58/(M34+M38)))</f>
        <v>0</v>
      </c>
      <c r="N24" s="844">
        <f ca="1">IF(ISERROR('O4 Summary by Class &amp; Accounts'!O199*N58/(N34+N38)),0,('O4 Summary by Class &amp; Accounts'!O199*N58/(N34+N38)))</f>
        <v>0</v>
      </c>
      <c r="O24" s="844">
        <f ca="1">IF(ISERROR('O4 Summary by Class &amp; Accounts'!P199*O58/(O34+O38)),0,('O4 Summary by Class &amp; Accounts'!P199*O58/(O34+O38)))</f>
        <v>0</v>
      </c>
      <c r="P24" s="844">
        <f ca="1">IF(ISERROR('O4 Summary by Class &amp; Accounts'!Q199*P58/(P34+P38)),0,('O4 Summary by Class &amp; Accounts'!Q199*P58/(P34+P38)))</f>
        <v>0</v>
      </c>
      <c r="Q24" s="844">
        <f ca="1">IF(ISERROR('O4 Summary by Class &amp; Accounts'!R199*Q58/(Q34+Q38)),0,('O4 Summary by Class &amp; Accounts'!R199*Q58/(Q34+Q38)))</f>
        <v>0</v>
      </c>
      <c r="R24" s="844">
        <f ca="1">IF(ISERROR('O4 Summary by Class &amp; Accounts'!S199*R58/(R34+R38)),0,('O4 Summary by Class &amp; Accounts'!S199*R58/(R34+R38)))</f>
        <v>0</v>
      </c>
      <c r="S24" s="844">
        <f ca="1">IF(ISERROR('O4 Summary by Class &amp; Accounts'!T199*S58/(S34+S38)),0,('O4 Summary by Class &amp; Accounts'!T199*S58/(S34+S38)))</f>
        <v>0</v>
      </c>
      <c r="T24" s="844">
        <f ca="1">IF(ISERROR('O4 Summary by Class &amp; Accounts'!U199*T58/(T34+T38)),0,('O4 Summary by Class &amp; Accounts'!U199*T58/(T34+T38)))</f>
        <v>0</v>
      </c>
      <c r="U24" s="844">
        <f ca="1">IF(ISERROR('O4 Summary by Class &amp; Accounts'!V199*U58/(U34+U38)),0,('O4 Summary by Class &amp; Accounts'!V199*U58/(U34+U38)))</f>
        <v>0</v>
      </c>
      <c r="V24" s="844">
        <f ca="1">IF(ISERROR('O4 Summary by Class &amp; Accounts'!W199*V58/(V34+V38)),0,('O4 Summary by Class &amp; Accounts'!W199*V58/(V34+V38)))</f>
        <v>0</v>
      </c>
      <c r="W24" s="732">
        <f ca="1">IF(ISERROR('O4 Summary by Class &amp; Accounts'!X199*W58/(W34+W38)),0,('O4 Summary by Class &amp; Accounts'!X199*W58/(W34+W38)))</f>
        <v>0</v>
      </c>
    </row>
    <row r="25" spans="1:24" s="844" customFormat="1">
      <c r="A25" s="846"/>
      <c r="B25" s="840" t="s">
        <v>1231</v>
      </c>
      <c r="C25" s="845">
        <f t="shared" si="0"/>
        <v>69279.905123101751</v>
      </c>
      <c r="D25" s="844">
        <f ca="1">IF(ISERROR(D58/(D34+D38)*'O1 Revenue to cost|RR'!D33),0,(D58/(D34+D38)*'O1 Revenue to cost|RR'!D33))</f>
        <v>42910.176095930306</v>
      </c>
      <c r="E25" s="844">
        <f ca="1">IF(ISERROR(E58/(E34+E38)*'O1 Revenue to cost|RR'!E33),0,(E58/(E34+E38)*'O1 Revenue to cost|RR'!E33))</f>
        <v>16286.03423786122</v>
      </c>
      <c r="F25" s="844">
        <f ca="1">IF(ISERROR(F58/(F34+F38)*'O1 Revenue to cost|RR'!F33),0,(F58/(F34+F38)*'O1 Revenue to cost|RR'!F33))</f>
        <v>10000.212643564248</v>
      </c>
      <c r="G25" s="844">
        <f ca="1">IF(ISERROR(G58/(G34+G38)*'O1 Revenue to cost|RR'!G33),0,(G58/(G34+G38)*'O1 Revenue to cost|RR'!G33))</f>
        <v>0</v>
      </c>
      <c r="H25" s="844">
        <f ca="1">IF(ISERROR(H58/(H34+H38)*'O1 Revenue to cost|RR'!H33),0,(H58/(H34+H38)*'O1 Revenue to cost|RR'!H33))</f>
        <v>0</v>
      </c>
      <c r="I25" s="844">
        <f ca="1">IF(ISERROR(I58/(I34+I38)*'O1 Revenue to cost|RR'!I33),0,(I58/(I34+I38)*'O1 Revenue to cost|RR'!I33))</f>
        <v>0</v>
      </c>
      <c r="J25" s="844">
        <f ca="1">IF(ISERROR(J58/(J34+J38)*'O1 Revenue to cost|RR'!J33),0,(J58/(J34+J38)*'O1 Revenue to cost|RR'!J33))</f>
        <v>0</v>
      </c>
      <c r="K25" s="844">
        <f ca="1">IF(ISERROR(K58/(K34+K38)*'O1 Revenue to cost|RR'!K33),0,(K58/(K34+K38)*'O1 Revenue to cost|RR'!K33))</f>
        <v>0</v>
      </c>
      <c r="L25" s="844">
        <f ca="1">IF(ISERROR(L58/(L34+L38)*'O1 Revenue to cost|RR'!L33),0,(L58/(L34+L38)*'O1 Revenue to cost|RR'!L33))</f>
        <v>83.482145745979338</v>
      </c>
      <c r="M25" s="844">
        <f ca="1">IF(ISERROR(M58/(M34+M38)*'O1 Revenue to cost|RR'!M33),0,(M58/(M34+M38)*'O1 Revenue to cost|RR'!M33))</f>
        <v>0</v>
      </c>
      <c r="N25" s="844">
        <f ca="1">IF(ISERROR(N58/(N34+N38)*'O1 Revenue to cost|RR'!N33),0,(N58/(N34+N38)*'O1 Revenue to cost|RR'!N33))</f>
        <v>0</v>
      </c>
      <c r="O25" s="844">
        <f ca="1">IF(ISERROR(O58/(O34+O38)*'O1 Revenue to cost|RR'!O33),0,(O58/(O34+O38)*'O1 Revenue to cost|RR'!O33))</f>
        <v>0</v>
      </c>
      <c r="P25" s="844">
        <f ca="1">IF(ISERROR(P58/(P34+P38)*'O1 Revenue to cost|RR'!P33),0,(P58/(P34+P38)*'O1 Revenue to cost|RR'!P33))</f>
        <v>0</v>
      </c>
      <c r="Q25" s="844">
        <f ca="1">IF(ISERROR(Q58/(Q34+Q38)*'O1 Revenue to cost|RR'!Q33),0,(Q58/(Q34+Q38)*'O1 Revenue to cost|RR'!Q33))</f>
        <v>0</v>
      </c>
      <c r="R25" s="844">
        <f ca="1">IF(ISERROR(R58/(R34+R38)*'O1 Revenue to cost|RR'!R33),0,(R58/(R34+R38)*'O1 Revenue to cost|RR'!R33))</f>
        <v>0</v>
      </c>
      <c r="S25" s="844">
        <f ca="1">IF(ISERROR(S58/(S34+S38)*'O1 Revenue to cost|RR'!S33),0,(S58/(S34+S38)*'O1 Revenue to cost|RR'!S33))</f>
        <v>0</v>
      </c>
      <c r="T25" s="844">
        <f ca="1">IF(ISERROR(T58/(T34+T38)*'O1 Revenue to cost|RR'!T33),0,(T58/(T34+T38)*'O1 Revenue to cost|RR'!T33))</f>
        <v>0</v>
      </c>
      <c r="U25" s="844">
        <f ca="1">IF(ISERROR(U58/(U34+U38)*'O1 Revenue to cost|RR'!U33),0,(U58/(U34+U38)*'O1 Revenue to cost|RR'!U33))</f>
        <v>0</v>
      </c>
      <c r="V25" s="844">
        <f ca="1">IF(ISERROR(V58/(V34+V38)*'O1 Revenue to cost|RR'!V33),0,(V58/(V34+V38)*'O1 Revenue to cost|RR'!V33))</f>
        <v>0</v>
      </c>
      <c r="W25" s="732">
        <f ca="1">IF(ISERROR(W58/(W34+W38)*'O1 Revenue to cost|RR'!W33),0,(W58/(W34+W38)*'O1 Revenue to cost|RR'!W33))</f>
        <v>0</v>
      </c>
    </row>
    <row r="26" spans="1:24" s="930" customFormat="1" ht="23.25" customHeight="1">
      <c r="B26" s="983" t="s">
        <v>76</v>
      </c>
      <c r="C26" s="1788">
        <f>IF(SUM(C15:C25)=SUM(D26:W26), SUM(C15:C25), "Error - Please Revise")</f>
        <v>643707.57071066485</v>
      </c>
      <c r="D26" s="964">
        <f t="shared" ref="D26:W26" si="5">SUM(D15:D25)</f>
        <v>412173.02958367288</v>
      </c>
      <c r="E26" s="964">
        <f t="shared" si="5"/>
        <v>142001.0253379365</v>
      </c>
      <c r="F26" s="964">
        <f t="shared" si="5"/>
        <v>74206.714239713037</v>
      </c>
      <c r="G26" s="964">
        <f t="shared" si="5"/>
        <v>0</v>
      </c>
      <c r="H26" s="964">
        <f t="shared" si="5"/>
        <v>0</v>
      </c>
      <c r="I26" s="964">
        <f t="shared" si="5"/>
        <v>0</v>
      </c>
      <c r="J26" s="964">
        <f t="shared" si="5"/>
        <v>13296.498410537079</v>
      </c>
      <c r="K26" s="964">
        <f t="shared" si="5"/>
        <v>729.13869236634707</v>
      </c>
      <c r="L26" s="964">
        <f t="shared" si="5"/>
        <v>1301.1644464390208</v>
      </c>
      <c r="M26" s="964">
        <f t="shared" si="5"/>
        <v>0</v>
      </c>
      <c r="N26" s="964">
        <f t="shared" si="5"/>
        <v>0</v>
      </c>
      <c r="O26" s="964">
        <f t="shared" si="5"/>
        <v>0</v>
      </c>
      <c r="P26" s="964">
        <f t="shared" si="5"/>
        <v>0</v>
      </c>
      <c r="Q26" s="964">
        <f t="shared" si="5"/>
        <v>0</v>
      </c>
      <c r="R26" s="964">
        <f t="shared" si="5"/>
        <v>0</v>
      </c>
      <c r="S26" s="964">
        <f t="shared" si="5"/>
        <v>0</v>
      </c>
      <c r="T26" s="964">
        <f t="shared" si="5"/>
        <v>0</v>
      </c>
      <c r="U26" s="964">
        <f t="shared" si="5"/>
        <v>0</v>
      </c>
      <c r="V26" s="964">
        <f t="shared" si="5"/>
        <v>0</v>
      </c>
      <c r="W26" s="965">
        <f t="shared" si="5"/>
        <v>0</v>
      </c>
      <c r="X26" s="189"/>
    </row>
    <row r="27" spans="1:24" s="847" customFormat="1">
      <c r="C27" s="884"/>
      <c r="D27" s="853"/>
      <c r="E27" s="853"/>
      <c r="F27" s="853"/>
      <c r="G27" s="853"/>
      <c r="H27" s="853"/>
      <c r="I27" s="853"/>
      <c r="J27" s="853"/>
      <c r="K27" s="853"/>
      <c r="L27" s="853"/>
      <c r="M27" s="853"/>
      <c r="N27" s="853"/>
      <c r="O27" s="853"/>
      <c r="P27" s="853"/>
      <c r="Q27" s="853"/>
      <c r="R27" s="853"/>
      <c r="S27" s="853"/>
      <c r="T27" s="853"/>
      <c r="U27" s="853"/>
      <c r="V27" s="853"/>
      <c r="W27" s="854"/>
      <c r="X27" s="853"/>
    </row>
    <row r="28" spans="1:24" s="847" customFormat="1">
      <c r="B28" s="847" t="s">
        <v>421</v>
      </c>
      <c r="C28" s="848">
        <f>SUM(D28:W28)</f>
        <v>122699.42954304648</v>
      </c>
      <c r="D28" s="849">
        <f ca="1">IF('I8 Demand Data'!$C$15="4 NCP",'E3 PLCC'!C55,IF('I8 Demand Data'!$C$15="1 NCP",'E3 PLCC'!C42,'E3 PLCC'!C68))</f>
        <v>75996.843806396297</v>
      </c>
      <c r="E28" s="849">
        <f ca="1">IF('I8 Demand Data'!$C$15="4 NCP",'E3 PLCC'!D55,IF('I8 Demand Data'!$C$15="1 NCP",'E3 PLCC'!D42,'E3 PLCC'!D68))</f>
        <v>28843.675622150302</v>
      </c>
      <c r="F28" s="849">
        <f ca="1">IF('I8 Demand Data'!$C$15="4 NCP",'E3 PLCC'!E55,IF('I8 Demand Data'!$C$15="1 NCP",'E3 PLCC'!E42,'E3 PLCC'!E68))</f>
        <v>17711.057549721405</v>
      </c>
      <c r="G28" s="849">
        <f ca="1">IF('I8 Demand Data'!$C$15="4 NCP",'E3 PLCC'!F55,IF('I8 Demand Data'!$C$15="1 NCP",'E3 PLCC'!F42,'E3 PLCC'!F68))</f>
        <v>0</v>
      </c>
      <c r="H28" s="849">
        <f ca="1">IF('I8 Demand Data'!$C$15="4 NCP",'E3 PLCC'!G55,IF('I8 Demand Data'!$C$15="1 NCP",'E3 PLCC'!G42,'E3 PLCC'!G68))</f>
        <v>0</v>
      </c>
      <c r="I28" s="849">
        <f ca="1">IF('I8 Demand Data'!$C$15="4 NCP",'E3 PLCC'!H55,IF('I8 Demand Data'!$C$15="1 NCP",'E3 PLCC'!H42,'E3 PLCC'!H68))</f>
        <v>0</v>
      </c>
      <c r="J28" s="849">
        <f ca="1">IF('I8 Demand Data'!$C$15="4 NCP",'E3 PLCC'!I55,IF('I8 Demand Data'!$C$15="1 NCP",'E3 PLCC'!I42,'E3 PLCC'!I68))</f>
        <v>0</v>
      </c>
      <c r="K28" s="849">
        <f ca="1">IF('I8 Demand Data'!$C$15="4 NCP",'E3 PLCC'!J55,IF('I8 Demand Data'!$C$15="1 NCP",'E3 PLCC'!J42,'E3 PLCC'!J68))</f>
        <v>0</v>
      </c>
      <c r="L28" s="849">
        <f ca="1">IF('I8 Demand Data'!$C$15="4 NCP",'E3 PLCC'!K55,IF('I8 Demand Data'!$C$15="1 NCP",'E3 PLCC'!K42,'E3 PLCC'!K68))</f>
        <v>147.85256477849126</v>
      </c>
      <c r="M28" s="849">
        <f ca="1">IF('I8 Demand Data'!$C$15="4 NCP",'E3 PLCC'!L55,IF('I8 Demand Data'!$C$15="1 NCP",'E3 PLCC'!L42,'E3 PLCC'!L68))</f>
        <v>0</v>
      </c>
      <c r="N28" s="849">
        <f ca="1">IF('I8 Demand Data'!$C$15="4 NCP",'E3 PLCC'!M55,IF('I8 Demand Data'!$C$15="1 NCP",'E3 PLCC'!M42,'E3 PLCC'!M68))</f>
        <v>0</v>
      </c>
      <c r="O28" s="849">
        <f ca="1">IF('I8 Demand Data'!$C$15="4 NCP",'E3 PLCC'!N55,IF('I8 Demand Data'!$C$15="1 NCP",'E3 PLCC'!N42,'E3 PLCC'!N68))</f>
        <v>0</v>
      </c>
      <c r="P28" s="849">
        <f ca="1">IF('I8 Demand Data'!$C$15="4 NCP",'E3 PLCC'!O55,IF('I8 Demand Data'!$C$15="1 NCP",'E3 PLCC'!O42,'E3 PLCC'!O68))</f>
        <v>0</v>
      </c>
      <c r="Q28" s="849">
        <f ca="1">IF('I8 Demand Data'!$C$15="4 NCP",'E3 PLCC'!P55,IF('I8 Demand Data'!$C$15="1 NCP",'E3 PLCC'!P42,'E3 PLCC'!P68))</f>
        <v>0</v>
      </c>
      <c r="R28" s="849">
        <f ca="1">IF('I8 Demand Data'!$C$15="4 NCP",'E3 PLCC'!Q55,IF('I8 Demand Data'!$C$15="1 NCP",'E3 PLCC'!Q42,'E3 PLCC'!Q68))</f>
        <v>0</v>
      </c>
      <c r="S28" s="849">
        <f ca="1">IF('I8 Demand Data'!$C$15="4 NCP",'E3 PLCC'!R55,IF('I8 Demand Data'!$C$15="1 NCP",'E3 PLCC'!R42,'E3 PLCC'!R68))</f>
        <v>0</v>
      </c>
      <c r="T28" s="849">
        <f ca="1">IF('I8 Demand Data'!$C$15="4 NCP",'E3 PLCC'!S55,IF('I8 Demand Data'!$C$15="1 NCP",'E3 PLCC'!S42,'E3 PLCC'!S68))</f>
        <v>0</v>
      </c>
      <c r="U28" s="849">
        <f ca="1">IF('I8 Demand Data'!$C$15="4 NCP",'E3 PLCC'!T55,IF('I8 Demand Data'!$C$15="1 NCP",'E3 PLCC'!T42,'E3 PLCC'!T68))</f>
        <v>0</v>
      </c>
      <c r="V28" s="849">
        <f ca="1">IF('I8 Demand Data'!$C$15="4 NCP",'E3 PLCC'!U55,IF('I8 Demand Data'!$C$15="1 NCP",'E3 PLCC'!U42,'E3 PLCC'!U68))</f>
        <v>0</v>
      </c>
      <c r="W28" s="850">
        <f ca="1">IF('I8 Demand Data'!$C$15="4 NCP",'E3 PLCC'!V55,IF('I8 Demand Data'!$C$15="1 NCP",'E3 PLCC'!V42,'E3 PLCC'!V68))</f>
        <v>0</v>
      </c>
      <c r="X28" s="853"/>
    </row>
    <row r="29" spans="1:24" s="847" customFormat="1">
      <c r="B29" s="847" t="s">
        <v>416</v>
      </c>
      <c r="C29" s="848">
        <f>SUM(D29:W29)</f>
        <v>23620.608252113409</v>
      </c>
      <c r="D29" s="849">
        <f ca="1">IF('I8 Demand Data'!$C$15="4 NCP",MIN('E3 PLCC'!C27*4,'E3 PLCC'!C49),IF('I8 Demand Data'!$C$15="1 NCP",MIN('E3 PLCC'!C27,'E3 PLCC'!C36),MIN('E3 PLCC'!C27*12,'E3 PLCC'!C62)))</f>
        <v>18254.400000000001</v>
      </c>
      <c r="E29" s="849">
        <f ca="1">IF('I8 Demand Data'!$C$15="4 NCP",MIN('E3 PLCC'!D27*4,'E3 PLCC'!D49),IF('I8 Demand Data'!$C$15="1 NCP",MIN('E3 PLCC'!D27,'E3 PLCC'!D36),MIN('E3 PLCC'!D27*12,'E3 PLCC'!D62)))</f>
        <v>2168</v>
      </c>
      <c r="F29" s="849">
        <f ca="1">IF('I8 Demand Data'!$C$15="4 NCP",MIN('E3 PLCC'!E27*4,'E3 PLCC'!E49),IF('I8 Demand Data'!$C$15="1 NCP",MIN('E3 PLCC'!E27,'E3 PLCC'!E36),MIN('E3 PLCC'!E27*12,'E3 PLCC'!E62)))</f>
        <v>251.2</v>
      </c>
      <c r="G29" s="849">
        <f ca="1">IF('I8 Demand Data'!$C$15="4 NCP",MIN('E3 PLCC'!F27*4,'E3 PLCC'!F49),IF('I8 Demand Data'!$C$15="1 NCP",MIN('E3 PLCC'!F27,'E3 PLCC'!F36),MIN('E3 PLCC'!F27*12,'E3 PLCC'!F62)))</f>
        <v>0</v>
      </c>
      <c r="H29" s="849">
        <f ca="1">IF('I8 Demand Data'!$C$15="4 NCP",MIN('E3 PLCC'!G27*4,'E3 PLCC'!G49),IF('I8 Demand Data'!$C$15="1 NCP",MIN('E3 PLCC'!G27,'E3 PLCC'!G36),MIN('E3 PLCC'!G27*12,'E3 PLCC'!G62)))</f>
        <v>0</v>
      </c>
      <c r="I29" s="849">
        <f ca="1">IF('I8 Demand Data'!$C$15="4 NCP",MIN('E3 PLCC'!H27*4,'E3 PLCC'!H49),IF('I8 Demand Data'!$C$15="1 NCP",MIN('E3 PLCC'!H27,'E3 PLCC'!H36),MIN('E3 PLCC'!H27*12,'E3 PLCC'!H62)))</f>
        <v>0</v>
      </c>
      <c r="J29" s="849">
        <f ca="1">IF('I8 Demand Data'!$C$15="4 NCP",MIN('E3 PLCC'!I27*4,'E3 PLCC'!I49),IF('I8 Demand Data'!$C$15="1 NCP",MIN('E3 PLCC'!I27,'E3 PLCC'!I36),MIN('E3 PLCC'!I27*12,'E3 PLCC'!I62)))</f>
        <v>2400.6368763237888</v>
      </c>
      <c r="K29" s="849">
        <f ca="1">IF('I8 Demand Data'!$C$15="4 NCP",MIN('E3 PLCC'!J27*4,'E3 PLCC'!J49),IF('I8 Demand Data'!$C$15="1 NCP",MIN('E3 PLCC'!J27,'E3 PLCC'!J36),MIN('E3 PLCC'!J27*12,'E3 PLCC'!J62)))</f>
        <v>304.7713757896193</v>
      </c>
      <c r="L29" s="849">
        <f ca="1">IF('I8 Demand Data'!$C$15="4 NCP",MIN('E3 PLCC'!K27*4,'E3 PLCC'!K49),IF('I8 Demand Data'!$C$15="1 NCP",MIN('E3 PLCC'!K27,'E3 PLCC'!K36),MIN('E3 PLCC'!K27*12,'E3 PLCC'!K62)))</f>
        <v>241.6</v>
      </c>
      <c r="M29" s="849">
        <f ca="1">IF('I8 Demand Data'!$C$15="4 NCP",MIN('E3 PLCC'!L27*4,'E3 PLCC'!L49),IF('I8 Demand Data'!$C$15="1 NCP",MIN('E3 PLCC'!L27,'E3 PLCC'!L36),MIN('E3 PLCC'!L27*12,'E3 PLCC'!L62)))</f>
        <v>0</v>
      </c>
      <c r="N29" s="849">
        <f ca="1">IF('I8 Demand Data'!$C$15="4 NCP",MIN('E3 PLCC'!M27*4,'E3 PLCC'!M49),IF('I8 Demand Data'!$C$15="1 NCP",MIN('E3 PLCC'!M27,'E3 PLCC'!M36),MIN('E3 PLCC'!M27*12,'E3 PLCC'!M62)))</f>
        <v>0</v>
      </c>
      <c r="O29" s="849">
        <f ca="1">IF('I8 Demand Data'!$C$15="4 NCP",MIN('E3 PLCC'!N27*4,'E3 PLCC'!N49),IF('I8 Demand Data'!$C$15="1 NCP",MIN('E3 PLCC'!N27,'E3 PLCC'!N36),MIN('E3 PLCC'!N27*12,'E3 PLCC'!N62)))</f>
        <v>0</v>
      </c>
      <c r="P29" s="849">
        <f ca="1">IF('I8 Demand Data'!$C$15="4 NCP",MIN('E3 PLCC'!O27*4,'E3 PLCC'!O49),IF('I8 Demand Data'!$C$15="1 NCP",MIN('E3 PLCC'!O27,'E3 PLCC'!O36),MIN('E3 PLCC'!O27*12,'E3 PLCC'!O62)))</f>
        <v>0</v>
      </c>
      <c r="Q29" s="849">
        <f ca="1">IF('I8 Demand Data'!$C$15="4 NCP",MIN('E3 PLCC'!P27*4,'E3 PLCC'!P49),IF('I8 Demand Data'!$C$15="1 NCP",MIN('E3 PLCC'!P27,'E3 PLCC'!P36),MIN('E3 PLCC'!P27*12,'E3 PLCC'!P62)))</f>
        <v>0</v>
      </c>
      <c r="R29" s="849">
        <f ca="1">IF('I8 Demand Data'!$C$15="4 NCP",MIN('E3 PLCC'!Q27*4,'E3 PLCC'!Q49),IF('I8 Demand Data'!$C$15="1 NCP",MIN('E3 PLCC'!Q27,'E3 PLCC'!Q36),MIN('E3 PLCC'!Q27*12,'E3 PLCC'!Q62)))</f>
        <v>0</v>
      </c>
      <c r="S29" s="849">
        <f ca="1">IF('I8 Demand Data'!$C$15="4 NCP",MIN('E3 PLCC'!R27*4,'E3 PLCC'!R49),IF('I8 Demand Data'!$C$15="1 NCP",MIN('E3 PLCC'!R27,'E3 PLCC'!R36),MIN('E3 PLCC'!R27*12,'E3 PLCC'!R62)))</f>
        <v>0</v>
      </c>
      <c r="T29" s="849">
        <f ca="1">IF('I8 Demand Data'!$C$15="4 NCP",MIN('E3 PLCC'!S27*4,'E3 PLCC'!S49),IF('I8 Demand Data'!$C$15="1 NCP",MIN('E3 PLCC'!S27,'E3 PLCC'!S36),MIN('E3 PLCC'!S27*12,'E3 PLCC'!S62)))</f>
        <v>0</v>
      </c>
      <c r="U29" s="849">
        <f ca="1">IF('I8 Demand Data'!$C$15="4 NCP",MIN('E3 PLCC'!T27*4,'E3 PLCC'!T49),IF('I8 Demand Data'!$C$15="1 NCP",MIN('E3 PLCC'!T27,'E3 PLCC'!T36),MIN('E3 PLCC'!T27*12,'E3 PLCC'!T62)))</f>
        <v>0</v>
      </c>
      <c r="V29" s="849">
        <f ca="1">IF('I8 Demand Data'!$C$15="4 NCP",MIN('E3 PLCC'!U27*4,'E3 PLCC'!U49),IF('I8 Demand Data'!$C$15="1 NCP",MIN('E3 PLCC'!U27,'E3 PLCC'!U36),MIN('E3 PLCC'!U27*12,'E3 PLCC'!U62)))</f>
        <v>0</v>
      </c>
      <c r="W29" s="850">
        <f ca="1">IF('I8 Demand Data'!$C$15="4 NCP",MIN('E3 PLCC'!V27*4,'E3 PLCC'!V49),IF('I8 Demand Data'!$C$15="1 NCP",MIN('E3 PLCC'!V27,'E3 PLCC'!V36),MIN('E3 PLCC'!V27*12,'E3 PLCC'!V62)))</f>
        <v>0</v>
      </c>
      <c r="X29" s="853"/>
    </row>
    <row r="30" spans="1:24" s="847" customFormat="1">
      <c r="B30" s="847" t="s">
        <v>417</v>
      </c>
      <c r="C30" s="852">
        <f>SUM(D30:W30)</f>
        <v>112855.74190890398</v>
      </c>
      <c r="D30" s="853">
        <f>IF(ISERROR(D26/D28),0,D26/D28*D29)</f>
        <v>99003.734555078205</v>
      </c>
      <c r="E30" s="853">
        <f t="shared" ref="E30:W30" si="6">IF(ISERROR(E26/E28),0,E26/E28*E29)</f>
        <v>10673.335360082496</v>
      </c>
      <c r="F30" s="853">
        <f t="shared" si="6"/>
        <v>1052.4908839963164</v>
      </c>
      <c r="G30" s="853">
        <f t="shared" si="6"/>
        <v>0</v>
      </c>
      <c r="H30" s="853">
        <f t="shared" si="6"/>
        <v>0</v>
      </c>
      <c r="I30" s="853">
        <f t="shared" si="6"/>
        <v>0</v>
      </c>
      <c r="J30" s="853">
        <f t="shared" si="6"/>
        <v>0</v>
      </c>
      <c r="K30" s="853">
        <f t="shared" si="6"/>
        <v>0</v>
      </c>
      <c r="L30" s="853">
        <f t="shared" si="6"/>
        <v>2126.181109746964</v>
      </c>
      <c r="M30" s="853">
        <f t="shared" si="6"/>
        <v>0</v>
      </c>
      <c r="N30" s="853">
        <f t="shared" si="6"/>
        <v>0</v>
      </c>
      <c r="O30" s="853">
        <f t="shared" si="6"/>
        <v>0</v>
      </c>
      <c r="P30" s="853">
        <f t="shared" si="6"/>
        <v>0</v>
      </c>
      <c r="Q30" s="853">
        <f t="shared" si="6"/>
        <v>0</v>
      </c>
      <c r="R30" s="853">
        <f t="shared" si="6"/>
        <v>0</v>
      </c>
      <c r="S30" s="853">
        <f t="shared" si="6"/>
        <v>0</v>
      </c>
      <c r="T30" s="853">
        <f t="shared" si="6"/>
        <v>0</v>
      </c>
      <c r="U30" s="853">
        <f t="shared" si="6"/>
        <v>0</v>
      </c>
      <c r="V30" s="853">
        <f t="shared" si="6"/>
        <v>0</v>
      </c>
      <c r="W30" s="854">
        <f t="shared" si="6"/>
        <v>0</v>
      </c>
      <c r="X30" s="853"/>
    </row>
    <row r="31" spans="1:24" s="731" customFormat="1">
      <c r="A31" s="728"/>
      <c r="B31" s="847"/>
      <c r="C31" s="845"/>
      <c r="D31" s="844"/>
      <c r="E31" s="844"/>
      <c r="F31" s="844"/>
      <c r="G31" s="844"/>
      <c r="H31" s="844"/>
      <c r="I31" s="844"/>
      <c r="J31" s="844"/>
      <c r="K31" s="844"/>
      <c r="L31" s="844"/>
      <c r="M31" s="844"/>
      <c r="N31" s="844"/>
      <c r="O31" s="844"/>
      <c r="P31" s="844"/>
      <c r="Q31" s="844"/>
      <c r="R31" s="844"/>
      <c r="S31" s="844"/>
      <c r="T31" s="844"/>
      <c r="U31" s="844"/>
      <c r="V31" s="844"/>
      <c r="W31" s="732"/>
      <c r="X31" s="844"/>
    </row>
    <row r="32" spans="1:24" s="731" customFormat="1">
      <c r="B32" s="847" t="s">
        <v>1404</v>
      </c>
      <c r="C32" s="845">
        <f>SUM(D32:W32)</f>
        <v>6187500.0000000019</v>
      </c>
      <c r="D32" s="844">
        <f ca="1">SUM('O4 Summary by Class &amp; Accounts'!E60:E73)+SUM('O4 Summary by Class &amp; Accounts'!E74:E76)+SUM('O4 Summary by Class &amp; Accounts'!E77) +SUM('O4 Summary by Class &amp; Accounts'!E79:E80)</f>
        <v>3102988.4534415239</v>
      </c>
      <c r="E32" s="844">
        <f ca="1">SUM('O4 Summary by Class &amp; Accounts'!F60:F73)+SUM('O4 Summary by Class &amp; Accounts'!F74:F76)+SUM('O4 Summary by Class &amp; Accounts'!F77) +SUM('O4 Summary by Class &amp; Accounts'!F79:F80)</f>
        <v>1069113.552006389</v>
      </c>
      <c r="F32" s="844">
        <f ca="1">SUM('O4 Summary by Class &amp; Accounts'!G60:G73)+SUM('O4 Summary by Class &amp; Accounts'!G74:G76)+SUM('O4 Summary by Class &amp; Accounts'!G77) +SUM('O4 Summary by Class &amp; Accounts'!G79:G80)</f>
        <v>1538506.0535560027</v>
      </c>
      <c r="G32" s="844">
        <f ca="1">SUM('O4 Summary by Class &amp; Accounts'!H60:H73)+SUM('O4 Summary by Class &amp; Accounts'!H74:H76)+SUM('O4 Summary by Class &amp; Accounts'!H77) +SUM('O4 Summary by Class &amp; Accounts'!H79:H80)</f>
        <v>0</v>
      </c>
      <c r="H32" s="844">
        <f ca="1">SUM('O4 Summary by Class &amp; Accounts'!I60:I73)+SUM('O4 Summary by Class &amp; Accounts'!I74:I76)+SUM('O4 Summary by Class &amp; Accounts'!I77) +SUM('O4 Summary by Class &amp; Accounts'!I79:I80)</f>
        <v>0</v>
      </c>
      <c r="I32" s="844">
        <f ca="1">SUM('O4 Summary by Class &amp; Accounts'!J60:J73)+SUM('O4 Summary by Class &amp; Accounts'!J74:J76)+SUM('O4 Summary by Class &amp; Accounts'!J77) +SUM('O4 Summary by Class &amp; Accounts'!J79:J80)</f>
        <v>0</v>
      </c>
      <c r="J32" s="844">
        <f ca="1">SUM('O4 Summary by Class &amp; Accounts'!K60:K73)+SUM('O4 Summary by Class &amp; Accounts'!K74:K76)+SUM('O4 Summary by Class &amp; Accounts'!K77) +SUM('O4 Summary by Class &amp; Accounts'!K79:K80)</f>
        <v>431688.30125445116</v>
      </c>
      <c r="K32" s="844">
        <f ca="1">SUM('O4 Summary by Class &amp; Accounts'!L60:L73)+SUM('O4 Summary by Class &amp; Accounts'!L74:L76)+SUM('O4 Summary by Class &amp; Accounts'!L77) +SUM('O4 Summary by Class &amp; Accounts'!L79:L80)</f>
        <v>23687.01637275696</v>
      </c>
      <c r="L32" s="844">
        <f ca="1">SUM('O4 Summary by Class &amp; Accounts'!M60:M73)+SUM('O4 Summary by Class &amp; Accounts'!M74:M76)+SUM('O4 Summary by Class &amp; Accounts'!M77) +SUM('O4 Summary by Class &amp; Accounts'!M79:M80)</f>
        <v>21516.623368877688</v>
      </c>
      <c r="M32" s="844">
        <f ca="1">SUM('O4 Summary by Class &amp; Accounts'!N60:N73)+SUM('O4 Summary by Class &amp; Accounts'!N74:N76)+SUM('O4 Summary by Class &amp; Accounts'!N77) +SUM('O4 Summary by Class &amp; Accounts'!N79:N80)</f>
        <v>0</v>
      </c>
      <c r="N32" s="844">
        <f ca="1">SUM('O4 Summary by Class &amp; Accounts'!O60:O73)+SUM('O4 Summary by Class &amp; Accounts'!O74:O76)+SUM('O4 Summary by Class &amp; Accounts'!O77) +SUM('O4 Summary by Class &amp; Accounts'!O79:O80)</f>
        <v>0</v>
      </c>
      <c r="O32" s="844">
        <f ca="1">SUM('O4 Summary by Class &amp; Accounts'!P60:P73)+SUM('O4 Summary by Class &amp; Accounts'!P74:P76)+SUM('O4 Summary by Class &amp; Accounts'!P77) +SUM('O4 Summary by Class &amp; Accounts'!P79:P80)</f>
        <v>0</v>
      </c>
      <c r="P32" s="844">
        <f ca="1">SUM('O4 Summary by Class &amp; Accounts'!Q60:Q73)+SUM('O4 Summary by Class &amp; Accounts'!Q74:Q76)+SUM('O4 Summary by Class &amp; Accounts'!Q77) +SUM('O4 Summary by Class &amp; Accounts'!Q79:Q80)</f>
        <v>0</v>
      </c>
      <c r="Q32" s="844">
        <f ca="1">SUM('O4 Summary by Class &amp; Accounts'!R60:R73)+SUM('O4 Summary by Class &amp; Accounts'!R74:R76)+SUM('O4 Summary by Class &amp; Accounts'!R77) +SUM('O4 Summary by Class &amp; Accounts'!R79:R80)</f>
        <v>0</v>
      </c>
      <c r="R32" s="844">
        <f ca="1">SUM('O4 Summary by Class &amp; Accounts'!S60:S73)+SUM('O4 Summary by Class &amp; Accounts'!S74:S76)+SUM('O4 Summary by Class &amp; Accounts'!S77) +SUM('O4 Summary by Class &amp; Accounts'!S79:S80)</f>
        <v>0</v>
      </c>
      <c r="S32" s="844">
        <f ca="1">SUM('O4 Summary by Class &amp; Accounts'!T60:T73)+SUM('O4 Summary by Class &amp; Accounts'!T74:T76)+SUM('O4 Summary by Class &amp; Accounts'!T77) +SUM('O4 Summary by Class &amp; Accounts'!T79:T80)</f>
        <v>0</v>
      </c>
      <c r="T32" s="844">
        <f ca="1">SUM('O4 Summary by Class &amp; Accounts'!U60:U73)+SUM('O4 Summary by Class &amp; Accounts'!U74:U76)+SUM('O4 Summary by Class &amp; Accounts'!U77) +SUM('O4 Summary by Class &amp; Accounts'!U79:U80)</f>
        <v>0</v>
      </c>
      <c r="U32" s="844">
        <f ca="1">SUM('O4 Summary by Class &amp; Accounts'!V60:V73)+SUM('O4 Summary by Class &amp; Accounts'!V74:V76)+SUM('O4 Summary by Class &amp; Accounts'!V77) +SUM('O4 Summary by Class &amp; Accounts'!V79:V80)</f>
        <v>0</v>
      </c>
      <c r="V32" s="844">
        <f ca="1">SUM('O4 Summary by Class &amp; Accounts'!W60:W73)+SUM('O4 Summary by Class &amp; Accounts'!W74:W76)+SUM('O4 Summary by Class &amp; Accounts'!W77) +SUM('O4 Summary by Class &amp; Accounts'!W79:W80)</f>
        <v>0</v>
      </c>
      <c r="W32" s="732">
        <f ca="1">SUM('O4 Summary by Class &amp; Accounts'!X60:X73)+SUM('O4 Summary by Class &amp; Accounts'!X74:X76)+SUM('O4 Summary by Class &amp; Accounts'!X77) +SUM('O4 Summary by Class &amp; Accounts'!X79:X80)</f>
        <v>0</v>
      </c>
      <c r="X32" s="844"/>
    </row>
    <row r="33" spans="1:31" s="731" customFormat="1">
      <c r="B33" s="847" t="s">
        <v>1405</v>
      </c>
      <c r="C33" s="845">
        <f>SUM(D33:W33)</f>
        <v>-4222000</v>
      </c>
      <c r="D33" s="844">
        <f ca="1">'O7 Amortization'!AW80+'O7 Amortization'!AW150+'O7 Amortization'!AW220+'O7 Amortization'!AW290</f>
        <v>-2117303.7980493112</v>
      </c>
      <c r="E33" s="844">
        <f ca="1">'O7 Amortization'!AX80+'O7 Amortization'!AX150+'O7 Amortization'!AX220+'O7 Amortization'!AX290</f>
        <v>-729502.61277914722</v>
      </c>
      <c r="F33" s="844">
        <f ca="1">'O7 Amortization'!AY80+'O7 Amortization'!AY150+'O7 Amortization'!AY220+'O7 Amortization'!AY290</f>
        <v>-1049789.5043415665</v>
      </c>
      <c r="G33" s="844">
        <f ca="1">'O7 Amortization'!AZ80+'O7 Amortization'!AZ150+'O7 Amortization'!AZ220+'O7 Amortization'!AZ290</f>
        <v>0</v>
      </c>
      <c r="H33" s="844">
        <f ca="1">'O7 Amortization'!BA80+'O7 Amortization'!BA150+'O7 Amortization'!BA220+'O7 Amortization'!BA290</f>
        <v>0</v>
      </c>
      <c r="I33" s="844">
        <f ca="1">'O7 Amortization'!BB80+'O7 Amortization'!BB150+'O7 Amortization'!BB220+'O7 Amortization'!BB290</f>
        <v>0</v>
      </c>
      <c r="J33" s="844">
        <f ca="1">'O7 Amortization'!BC80+'O7 Amortization'!BC150+'O7 Amortization'!BC220+'O7 Amortization'!BC290</f>
        <v>-294559.67804384528</v>
      </c>
      <c r="K33" s="844">
        <f ca="1">'O7 Amortization'!BD80+'O7 Amortization'!BD150+'O7 Amortization'!BD220+'O7 Amortization'!BD290</f>
        <v>-16162.680101136142</v>
      </c>
      <c r="L33" s="844">
        <f ca="1">'O7 Amortization'!BE80+'O7 Amortization'!BE150+'O7 Amortization'!BE220+'O7 Amortization'!BE290</f>
        <v>-14681.726684994197</v>
      </c>
      <c r="M33" s="844">
        <f ca="1">'O7 Amortization'!BF80+'O7 Amortization'!BF150+'O7 Amortization'!BF220+'O7 Amortization'!BF290</f>
        <v>0</v>
      </c>
      <c r="N33" s="844">
        <f ca="1">'O7 Amortization'!BG80+'O7 Amortization'!BG150+'O7 Amortization'!BG220+'O7 Amortization'!BG290</f>
        <v>0</v>
      </c>
      <c r="O33" s="844">
        <f ca="1">'O7 Amortization'!BH80+'O7 Amortization'!BH150+'O7 Amortization'!BH220+'O7 Amortization'!BH290</f>
        <v>0</v>
      </c>
      <c r="P33" s="844">
        <f ca="1">'O7 Amortization'!BI80+'O7 Amortization'!BI150+'O7 Amortization'!BI220+'O7 Amortization'!BI290</f>
        <v>0</v>
      </c>
      <c r="Q33" s="844">
        <f ca="1">'O7 Amortization'!BJ80+'O7 Amortization'!BJ150+'O7 Amortization'!BJ220+'O7 Amortization'!BJ290</f>
        <v>0</v>
      </c>
      <c r="R33" s="844">
        <f ca="1">'O7 Amortization'!BK80+'O7 Amortization'!BK150+'O7 Amortization'!BK220+'O7 Amortization'!BK290</f>
        <v>0</v>
      </c>
      <c r="S33" s="844">
        <f ca="1">'O7 Amortization'!BL80+'O7 Amortization'!BL150+'O7 Amortization'!BL220+'O7 Amortization'!BL290</f>
        <v>0</v>
      </c>
      <c r="T33" s="844">
        <f ca="1">'O7 Amortization'!BM80+'O7 Amortization'!BM150+'O7 Amortization'!BM220+'O7 Amortization'!BM290</f>
        <v>0</v>
      </c>
      <c r="U33" s="844">
        <f ca="1">'O7 Amortization'!BN80+'O7 Amortization'!BN150+'O7 Amortization'!BN220+'O7 Amortization'!BN290</f>
        <v>0</v>
      </c>
      <c r="V33" s="844">
        <f ca="1">'O7 Amortization'!BO80+'O7 Amortization'!BO150+'O7 Amortization'!BO220+'O7 Amortization'!BO290</f>
        <v>0</v>
      </c>
      <c r="W33" s="732">
        <f ca="1">'O7 Amortization'!BP80+'O7 Amortization'!BP150+'O7 Amortization'!BP220+'O7 Amortization'!BP290</f>
        <v>0</v>
      </c>
      <c r="X33" s="844"/>
    </row>
    <row r="34" spans="1:31" s="731" customFormat="1">
      <c r="B34" s="847" t="s">
        <v>1406</v>
      </c>
      <c r="C34" s="845">
        <f>SUM(D34:W34)</f>
        <v>1965500.0000000009</v>
      </c>
      <c r="D34" s="844">
        <f t="shared" ref="D34:W34" si="7">D32+D33</f>
        <v>985684.65539221279</v>
      </c>
      <c r="E34" s="844">
        <f t="shared" si="7"/>
        <v>339610.93922724179</v>
      </c>
      <c r="F34" s="844">
        <f t="shared" si="7"/>
        <v>488716.54921443621</v>
      </c>
      <c r="G34" s="844">
        <f t="shared" si="7"/>
        <v>0</v>
      </c>
      <c r="H34" s="844">
        <f t="shared" si="7"/>
        <v>0</v>
      </c>
      <c r="I34" s="844">
        <f t="shared" si="7"/>
        <v>0</v>
      </c>
      <c r="J34" s="844">
        <f t="shared" si="7"/>
        <v>137128.62321060587</v>
      </c>
      <c r="K34" s="844">
        <f t="shared" si="7"/>
        <v>7524.3362716208176</v>
      </c>
      <c r="L34" s="844">
        <f t="shared" si="7"/>
        <v>6834.8966838834913</v>
      </c>
      <c r="M34" s="844">
        <f t="shared" si="7"/>
        <v>0</v>
      </c>
      <c r="N34" s="844">
        <f t="shared" si="7"/>
        <v>0</v>
      </c>
      <c r="O34" s="844">
        <f t="shared" si="7"/>
        <v>0</v>
      </c>
      <c r="P34" s="844">
        <f t="shared" si="7"/>
        <v>0</v>
      </c>
      <c r="Q34" s="844">
        <f t="shared" si="7"/>
        <v>0</v>
      </c>
      <c r="R34" s="844">
        <f t="shared" si="7"/>
        <v>0</v>
      </c>
      <c r="S34" s="844">
        <f t="shared" si="7"/>
        <v>0</v>
      </c>
      <c r="T34" s="844">
        <f t="shared" si="7"/>
        <v>0</v>
      </c>
      <c r="U34" s="844">
        <f t="shared" si="7"/>
        <v>0</v>
      </c>
      <c r="V34" s="844">
        <f t="shared" si="7"/>
        <v>0</v>
      </c>
      <c r="W34" s="732">
        <f t="shared" si="7"/>
        <v>0</v>
      </c>
      <c r="X34" s="844"/>
    </row>
    <row r="35" spans="1:31" s="731" customFormat="1">
      <c r="B35" s="847"/>
      <c r="C35" s="845"/>
      <c r="D35" s="844"/>
      <c r="E35" s="844"/>
      <c r="F35" s="844"/>
      <c r="G35" s="844"/>
      <c r="H35" s="844"/>
      <c r="I35" s="844"/>
      <c r="J35" s="844"/>
      <c r="K35" s="844"/>
      <c r="L35" s="844"/>
      <c r="M35" s="844"/>
      <c r="N35" s="844"/>
      <c r="O35" s="844"/>
      <c r="P35" s="844"/>
      <c r="Q35" s="844"/>
      <c r="R35" s="844"/>
      <c r="S35" s="844"/>
      <c r="T35" s="844"/>
      <c r="U35" s="844"/>
      <c r="V35" s="844"/>
      <c r="W35" s="732"/>
      <c r="X35" s="844"/>
    </row>
    <row r="36" spans="1:31" s="731" customFormat="1">
      <c r="B36" s="847" t="s">
        <v>1407</v>
      </c>
      <c r="C36" s="845">
        <f>SUM(D36:W36)</f>
        <v>320000.00000000006</v>
      </c>
      <c r="D36" s="844">
        <f ca="1">'O7 Amortization'!AW364+'O7 Amortization'!AW436+'O7 Amortization'!AW509+'O7 Amortization'!AW582</f>
        <v>160477.78668303633</v>
      </c>
      <c r="E36" s="844">
        <f ca="1">'O7 Amortization'!AX364+'O7 Amortization'!AX436+'O7 Amortization'!AX509+'O7 Amortization'!AX582</f>
        <v>55291.529154269818</v>
      </c>
      <c r="F36" s="844">
        <f ca="1">'O7 Amortization'!AY364+'O7 Amortization'!AY436+'O7 Amortization'!AY509+'O7 Amortization'!AY582</f>
        <v>79567.181759663959</v>
      </c>
      <c r="G36" s="844">
        <f ca="1">'O7 Amortization'!AZ364+'O7 Amortization'!AZ436+'O7 Amortization'!AZ509+'O7 Amortization'!AZ582</f>
        <v>0</v>
      </c>
      <c r="H36" s="844">
        <f ca="1">'O7 Amortization'!BA364+'O7 Amortization'!BA436+'O7 Amortization'!BA509+'O7 Amortization'!BA582</f>
        <v>0</v>
      </c>
      <c r="I36" s="844">
        <f ca="1">'O7 Amortization'!BB364+'O7 Amortization'!BB436+'O7 Amortization'!BB509+'O7 Amortization'!BB582</f>
        <v>0</v>
      </c>
      <c r="J36" s="844">
        <f ca="1">'O7 Amortization'!BC364+'O7 Amortization'!BC436+'O7 Amortization'!BC509+'O7 Amortization'!BC582</f>
        <v>22325.698004270605</v>
      </c>
      <c r="K36" s="844">
        <f ca="1">'O7 Amortization'!BD364+'O7 Amortization'!BD436+'O7 Amortization'!BD509+'O7 Amortization'!BD582</f>
        <v>1225.0254932173298</v>
      </c>
      <c r="L36" s="844">
        <f ca="1">'O7 Amortization'!BE364+'O7 Amortization'!BE436+'O7 Amortization'!BE509+'O7 Amortization'!BE582</f>
        <v>1112.7789055419571</v>
      </c>
      <c r="M36" s="844">
        <f ca="1">'O7 Amortization'!BF364+'O7 Amortization'!BF436+'O7 Amortization'!BF509+'O7 Amortization'!BF582</f>
        <v>0</v>
      </c>
      <c r="N36" s="844">
        <f ca="1">'O7 Amortization'!BG364+'O7 Amortization'!BG436+'O7 Amortization'!BG509+'O7 Amortization'!BG582</f>
        <v>0</v>
      </c>
      <c r="O36" s="844">
        <f ca="1">'O7 Amortization'!BH364+'O7 Amortization'!BH436+'O7 Amortization'!BH509+'O7 Amortization'!BH582</f>
        <v>0</v>
      </c>
      <c r="P36" s="844">
        <f ca="1">'O7 Amortization'!BI364+'O7 Amortization'!BI436+'O7 Amortization'!BI509+'O7 Amortization'!BI582</f>
        <v>0</v>
      </c>
      <c r="Q36" s="844">
        <f ca="1">'O7 Amortization'!BJ364+'O7 Amortization'!BJ436+'O7 Amortization'!BJ509+'O7 Amortization'!BJ582</f>
        <v>0</v>
      </c>
      <c r="R36" s="844">
        <f ca="1">'O7 Amortization'!BK364+'O7 Amortization'!BK436+'O7 Amortization'!BK509+'O7 Amortization'!BK582</f>
        <v>0</v>
      </c>
      <c r="S36" s="844">
        <f ca="1">'O7 Amortization'!BL364+'O7 Amortization'!BL436+'O7 Amortization'!BL509+'O7 Amortization'!BL582</f>
        <v>0</v>
      </c>
      <c r="T36" s="844">
        <f ca="1">'O7 Amortization'!BM364+'O7 Amortization'!BM436+'O7 Amortization'!BM509+'O7 Amortization'!BM582</f>
        <v>0</v>
      </c>
      <c r="U36" s="844">
        <f ca="1">'O7 Amortization'!BN364+'O7 Amortization'!BN436+'O7 Amortization'!BN509+'O7 Amortization'!BN582</f>
        <v>0</v>
      </c>
      <c r="V36" s="844">
        <f ca="1">'O7 Amortization'!BO364+'O7 Amortization'!BO436+'O7 Amortization'!BO509+'O7 Amortization'!BO582</f>
        <v>0</v>
      </c>
      <c r="W36" s="732">
        <f ca="1">'O7 Amortization'!BP364+'O7 Amortization'!BP436+'O7 Amortization'!BP509+'O7 Amortization'!BP582</f>
        <v>0</v>
      </c>
      <c r="X36" s="844"/>
    </row>
    <row r="37" spans="1:31" s="731" customFormat="1">
      <c r="B37" s="847"/>
      <c r="C37" s="845"/>
      <c r="D37" s="844"/>
      <c r="E37" s="844"/>
      <c r="F37" s="844"/>
      <c r="G37" s="844"/>
      <c r="H37" s="844"/>
      <c r="I37" s="844"/>
      <c r="J37" s="844"/>
      <c r="K37" s="844"/>
      <c r="L37" s="844"/>
      <c r="M37" s="844"/>
      <c r="N37" s="844"/>
      <c r="O37" s="844"/>
      <c r="P37" s="844"/>
      <c r="Q37" s="844"/>
      <c r="R37" s="844"/>
      <c r="S37" s="844"/>
      <c r="T37" s="844"/>
      <c r="U37" s="844"/>
      <c r="V37" s="844"/>
      <c r="W37" s="732"/>
      <c r="X37" s="844"/>
    </row>
    <row r="38" spans="1:31" s="731" customFormat="1">
      <c r="B38" s="958" t="s">
        <v>806</v>
      </c>
      <c r="C38" s="966">
        <f>SUM(D38:W38)</f>
        <v>14566000.000000002</v>
      </c>
      <c r="D38" s="984">
        <f ca="1">IF(ISERROR('O6 Source Data for E2'!D99), "-", 'O6 Source Data for E2'!D99)</f>
        <v>7283873.7301665284</v>
      </c>
      <c r="E38" s="984">
        <f ca="1">IF(ISERROR('O6 Source Data for E2'!E99), "-", 'O6 Source Data for E2'!E99)</f>
        <v>2526184.8549030013</v>
      </c>
      <c r="F38" s="984">
        <f ca="1">IF(ISERROR('O6 Source Data for E2'!F99), "-", 'O6 Source Data for E2'!F99)</f>
        <v>3661474.7622111887</v>
      </c>
      <c r="G38" s="984">
        <f ca="1">IF(ISERROR('O6 Source Data for E2'!G99), "-", 'O6 Source Data for E2'!G99)</f>
        <v>0</v>
      </c>
      <c r="H38" s="984">
        <f ca="1">IF(ISERROR('O6 Source Data for E2'!H99), "-", 'O6 Source Data for E2'!H99)</f>
        <v>0</v>
      </c>
      <c r="I38" s="984">
        <f ca="1">IF(ISERROR('O6 Source Data for E2'!I99), "-", 'O6 Source Data for E2'!I99)</f>
        <v>0</v>
      </c>
      <c r="J38" s="984">
        <f ca="1">IF(ISERROR('O6 Source Data for E2'!J99), "-", 'O6 Source Data for E2'!J99)</f>
        <v>990465.02123905695</v>
      </c>
      <c r="K38" s="984">
        <f ca="1">IF(ISERROR('O6 Source Data for E2'!K99), "-", 'O6 Source Data for E2'!K99)</f>
        <v>54349.199996331881</v>
      </c>
      <c r="L38" s="984">
        <f ca="1">IF(ISERROR('O6 Source Data for E2'!L99), "-", 'O6 Source Data for E2'!L99)</f>
        <v>49652.431483893684</v>
      </c>
      <c r="M38" s="984">
        <f ca="1">IF(ISERROR('O6 Source Data for E2'!M99), "-", 'O6 Source Data for E2'!M99)</f>
        <v>0</v>
      </c>
      <c r="N38" s="984">
        <f ca="1">IF(ISERROR('O6 Source Data for E2'!N99), "-", 'O6 Source Data for E2'!N99)</f>
        <v>0</v>
      </c>
      <c r="O38" s="984">
        <f ca="1">IF(ISERROR('O6 Source Data for E2'!O99), "-", 'O6 Source Data for E2'!O99)</f>
        <v>0</v>
      </c>
      <c r="P38" s="984">
        <f ca="1">IF(ISERROR('O6 Source Data for E2'!P99), "-", 'O6 Source Data for E2'!P99)</f>
        <v>0</v>
      </c>
      <c r="Q38" s="984">
        <f ca="1">IF(ISERROR('O6 Source Data for E2'!Q99), "-", 'O6 Source Data for E2'!Q99)</f>
        <v>0</v>
      </c>
      <c r="R38" s="984">
        <f ca="1">IF(ISERROR('O6 Source Data for E2'!R99), "-", 'O6 Source Data for E2'!R99)</f>
        <v>0</v>
      </c>
      <c r="S38" s="984">
        <f ca="1">IF(ISERROR('O6 Source Data for E2'!S99), "-", 'O6 Source Data for E2'!S99)</f>
        <v>0</v>
      </c>
      <c r="T38" s="984">
        <f ca="1">IF(ISERROR('O6 Source Data for E2'!T99), "-", 'O6 Source Data for E2'!T99)</f>
        <v>0</v>
      </c>
      <c r="U38" s="984">
        <f ca="1">IF(ISERROR('O6 Source Data for E2'!U99), "-", 'O6 Source Data for E2'!U99)</f>
        <v>0</v>
      </c>
      <c r="V38" s="984">
        <f ca="1">IF(ISERROR('O6 Source Data for E2'!V99), "-", 'O6 Source Data for E2'!V99)</f>
        <v>0</v>
      </c>
      <c r="W38" s="985">
        <f ca="1">IF(ISERROR('O6 Source Data for E2'!W99), "-", 'O6 Source Data for E2'!W99)</f>
        <v>0</v>
      </c>
      <c r="X38" s="844"/>
      <c r="Y38" s="844"/>
      <c r="Z38" s="844"/>
      <c r="AA38" s="844"/>
      <c r="AB38" s="844"/>
      <c r="AC38" s="844"/>
      <c r="AD38" s="844"/>
      <c r="AE38" s="844"/>
    </row>
    <row r="39" spans="1:31" s="731" customFormat="1">
      <c r="B39" s="847"/>
      <c r="C39" s="845"/>
      <c r="D39" s="844"/>
      <c r="E39" s="844"/>
      <c r="F39" s="844"/>
      <c r="G39" s="844"/>
      <c r="H39" s="844"/>
      <c r="I39" s="844"/>
      <c r="J39" s="844"/>
      <c r="K39" s="844"/>
      <c r="L39" s="844"/>
      <c r="M39" s="844"/>
      <c r="N39" s="844"/>
      <c r="O39" s="844"/>
      <c r="P39" s="844"/>
      <c r="Q39" s="844"/>
      <c r="R39" s="844"/>
      <c r="S39" s="844"/>
      <c r="T39" s="844"/>
      <c r="U39" s="844"/>
      <c r="V39" s="844"/>
      <c r="W39" s="732"/>
      <c r="X39" s="844"/>
    </row>
    <row r="40" spans="1:31" s="731" customFormat="1">
      <c r="B40" s="958" t="s">
        <v>1413</v>
      </c>
      <c r="C40" s="966">
        <f>SUM(D40:W40)</f>
        <v>1481999.9999999993</v>
      </c>
      <c r="D40" s="967">
        <f ca="1">SUM('O4 Summary by Class &amp; Accounts'!E166:E191) + 'O4 Summary by Class &amp; Accounts'!E200+ SUM('O4 Summary by Class &amp; Accounts'!E202:E205)</f>
        <v>884649.13149298111</v>
      </c>
      <c r="E40" s="967">
        <f ca="1">SUM('O4 Summary by Class &amp; Accounts'!F166:F191) + 'O4 Summary by Class &amp; Accounts'!F200+ SUM('O4 Summary by Class &amp; Accounts'!F202:F205)</f>
        <v>251030.97173836073</v>
      </c>
      <c r="F40" s="967">
        <f ca="1">SUM('O4 Summary by Class &amp; Accounts'!G166:G191) + 'O4 Summary by Class &amp; Accounts'!G200+ SUM('O4 Summary by Class &amp; Accounts'!G202:G205)</f>
        <v>273667.45821286028</v>
      </c>
      <c r="G40" s="967">
        <f ca="1">SUM('O4 Summary by Class &amp; Accounts'!H166:H191) + 'O4 Summary by Class &amp; Accounts'!H200+ SUM('O4 Summary by Class &amp; Accounts'!H202:H205)</f>
        <v>0</v>
      </c>
      <c r="H40" s="967">
        <f ca="1">SUM('O4 Summary by Class &amp; Accounts'!I166:I191) + 'O4 Summary by Class &amp; Accounts'!I200+ SUM('O4 Summary by Class &amp; Accounts'!I202:I205)</f>
        <v>0</v>
      </c>
      <c r="I40" s="967">
        <f ca="1">SUM('O4 Summary by Class &amp; Accounts'!J166:J191) + 'O4 Summary by Class &amp; Accounts'!J200+ SUM('O4 Summary by Class &amp; Accounts'!J202:J205)</f>
        <v>0</v>
      </c>
      <c r="J40" s="967">
        <f ca="1">SUM('O4 Summary by Class &amp; Accounts'!K166:K191) + 'O4 Summary by Class &amp; Accounts'!K200+ SUM('O4 Summary by Class &amp; Accounts'!K202:K205)</f>
        <v>64990.088054843349</v>
      </c>
      <c r="K40" s="967">
        <f ca="1">SUM('O4 Summary by Class &amp; Accounts'!L166:L191) + 'O4 Summary by Class &amp; Accounts'!L200+ SUM('O4 Summary by Class &amp; Accounts'!L202:L205)</f>
        <v>4067.6753797464398</v>
      </c>
      <c r="L40" s="967">
        <f ca="1">SUM('O4 Summary by Class &amp; Accounts'!M166:M191) + 'O4 Summary by Class &amp; Accounts'!M200+ SUM('O4 Summary by Class &amp; Accounts'!M202:M205)</f>
        <v>3594.675121207817</v>
      </c>
      <c r="M40" s="967">
        <f ca="1">SUM('O4 Summary by Class &amp; Accounts'!N166:N191) + 'O4 Summary by Class &amp; Accounts'!N200+ SUM('O4 Summary by Class &amp; Accounts'!N202:N205)</f>
        <v>0</v>
      </c>
      <c r="N40" s="967">
        <f ca="1">SUM('O4 Summary by Class &amp; Accounts'!O166:O191) + 'O4 Summary by Class &amp; Accounts'!O200+ SUM('O4 Summary by Class &amp; Accounts'!O202:O205)</f>
        <v>0</v>
      </c>
      <c r="O40" s="967">
        <f ca="1">SUM('O4 Summary by Class &amp; Accounts'!P166:P191) + 'O4 Summary by Class &amp; Accounts'!P200+ SUM('O4 Summary by Class &amp; Accounts'!P202:P205)</f>
        <v>0</v>
      </c>
      <c r="P40" s="967">
        <f ca="1">SUM('O4 Summary by Class &amp; Accounts'!Q166:Q191) + 'O4 Summary by Class &amp; Accounts'!Q200+ SUM('O4 Summary by Class &amp; Accounts'!Q202:Q205)</f>
        <v>0</v>
      </c>
      <c r="Q40" s="967">
        <f ca="1">SUM('O4 Summary by Class &amp; Accounts'!R166:R191) + 'O4 Summary by Class &amp; Accounts'!R200+ SUM('O4 Summary by Class &amp; Accounts'!R202:R205)</f>
        <v>0</v>
      </c>
      <c r="R40" s="967">
        <f ca="1">SUM('O4 Summary by Class &amp; Accounts'!S166:S191) + 'O4 Summary by Class &amp; Accounts'!S200+ SUM('O4 Summary by Class &amp; Accounts'!S202:S205)</f>
        <v>0</v>
      </c>
      <c r="S40" s="967">
        <f ca="1">SUM('O4 Summary by Class &amp; Accounts'!T166:T191) + 'O4 Summary by Class &amp; Accounts'!T200+ SUM('O4 Summary by Class &amp; Accounts'!T202:T205)</f>
        <v>0</v>
      </c>
      <c r="T40" s="967">
        <f ca="1">SUM('O4 Summary by Class &amp; Accounts'!U166:U191) + 'O4 Summary by Class &amp; Accounts'!U200+ SUM('O4 Summary by Class &amp; Accounts'!U202:U205)</f>
        <v>0</v>
      </c>
      <c r="U40" s="967">
        <f ca="1">SUM('O4 Summary by Class &amp; Accounts'!V166:V191) + 'O4 Summary by Class &amp; Accounts'!V200+ SUM('O4 Summary by Class &amp; Accounts'!V202:V205)</f>
        <v>0</v>
      </c>
      <c r="V40" s="967">
        <f ca="1">SUM('O4 Summary by Class &amp; Accounts'!W166:W191) + 'O4 Summary by Class &amp; Accounts'!W200+ SUM('O4 Summary by Class &amp; Accounts'!W202:W205)</f>
        <v>0</v>
      </c>
      <c r="W40" s="968">
        <f ca="1">SUM('O4 Summary by Class &amp; Accounts'!X166:X191) + 'O4 Summary by Class &amp; Accounts'!X200+ SUM('O4 Summary by Class &amp; Accounts'!X202:X205)</f>
        <v>0</v>
      </c>
      <c r="X40" s="844"/>
    </row>
    <row r="41" spans="1:31" s="731" customFormat="1">
      <c r="B41" s="847"/>
      <c r="C41" s="845"/>
      <c r="D41" s="844"/>
      <c r="E41" s="844"/>
      <c r="F41" s="844"/>
      <c r="G41" s="844"/>
      <c r="H41" s="844"/>
      <c r="I41" s="844"/>
      <c r="J41" s="844"/>
      <c r="K41" s="844"/>
      <c r="L41" s="844"/>
      <c r="M41" s="844"/>
      <c r="N41" s="844"/>
      <c r="O41" s="844"/>
      <c r="P41" s="844"/>
      <c r="Q41" s="844"/>
      <c r="R41" s="844"/>
      <c r="S41" s="844"/>
      <c r="T41" s="844"/>
      <c r="U41" s="844"/>
      <c r="V41" s="844"/>
      <c r="W41" s="732"/>
      <c r="X41" s="844"/>
    </row>
    <row r="42" spans="1:31" s="731" customFormat="1">
      <c r="B42" s="958" t="s">
        <v>1408</v>
      </c>
      <c r="C42" s="966">
        <f>SUM(D42:W42)</f>
        <v>2864000</v>
      </c>
      <c r="D42" s="967">
        <f ca="1">'O6 Source Data for E2'!D152</f>
        <v>1720633.554236958</v>
      </c>
      <c r="E42" s="967">
        <f ca="1">'O6 Source Data for E2'!E152</f>
        <v>484691.11851880589</v>
      </c>
      <c r="F42" s="967">
        <f ca="1">'O6 Source Data for E2'!F152</f>
        <v>521357.86858739838</v>
      </c>
      <c r="G42" s="967">
        <f ca="1">'O6 Source Data for E2'!G152</f>
        <v>0</v>
      </c>
      <c r="H42" s="967">
        <f ca="1">'O6 Source Data for E2'!H152</f>
        <v>0</v>
      </c>
      <c r="I42" s="967">
        <f ca="1">'O6 Source Data for E2'!I152</f>
        <v>0</v>
      </c>
      <c r="J42" s="967">
        <f ca="1">'O6 Source Data for E2'!J152</f>
        <v>122743.4283201736</v>
      </c>
      <c r="K42" s="967">
        <f ca="1">'O6 Source Data for E2'!K152</f>
        <v>7743.1860549297025</v>
      </c>
      <c r="L42" s="967">
        <f ca="1">'O6 Source Data for E2'!L152</f>
        <v>6830.8442817344221</v>
      </c>
      <c r="M42" s="967">
        <f ca="1">'O6 Source Data for E2'!M152</f>
        <v>0</v>
      </c>
      <c r="N42" s="967">
        <f ca="1">'O6 Source Data for E2'!N152</f>
        <v>0</v>
      </c>
      <c r="O42" s="967">
        <f ca="1">'O6 Source Data for E2'!O152</f>
        <v>0</v>
      </c>
      <c r="P42" s="967">
        <f ca="1">'O6 Source Data for E2'!P152</f>
        <v>0</v>
      </c>
      <c r="Q42" s="967">
        <f ca="1">'O6 Source Data for E2'!Q152</f>
        <v>0</v>
      </c>
      <c r="R42" s="967">
        <f ca="1">'O6 Source Data for E2'!R152</f>
        <v>0</v>
      </c>
      <c r="S42" s="967">
        <f ca="1">'O6 Source Data for E2'!S152</f>
        <v>0</v>
      </c>
      <c r="T42" s="967">
        <f ca="1">'O6 Source Data for E2'!T152</f>
        <v>0</v>
      </c>
      <c r="U42" s="967">
        <f ca="1">'O6 Source Data for E2'!U152</f>
        <v>0</v>
      </c>
      <c r="V42" s="967">
        <f ca="1">'O6 Source Data for E2'!V152</f>
        <v>0</v>
      </c>
      <c r="W42" s="968">
        <f ca="1">'O6 Source Data for E2'!W152</f>
        <v>0</v>
      </c>
      <c r="X42" s="844"/>
    </row>
    <row r="43" spans="1:31" s="731" customFormat="1">
      <c r="B43" s="847"/>
      <c r="C43" s="845"/>
      <c r="D43" s="844"/>
      <c r="E43" s="844"/>
      <c r="F43" s="844"/>
      <c r="G43" s="844"/>
      <c r="H43" s="844"/>
      <c r="I43" s="844"/>
      <c r="J43" s="844"/>
      <c r="K43" s="844"/>
      <c r="L43" s="844"/>
      <c r="M43" s="844"/>
      <c r="N43" s="844"/>
      <c r="O43" s="844"/>
      <c r="P43" s="844"/>
      <c r="Q43" s="844"/>
      <c r="R43" s="844"/>
      <c r="S43" s="844"/>
      <c r="T43" s="844"/>
      <c r="U43" s="844"/>
      <c r="V43" s="844"/>
      <c r="W43" s="732"/>
      <c r="X43" s="844"/>
    </row>
    <row r="44" spans="1:31" s="731" customFormat="1">
      <c r="B44" s="974" t="s">
        <v>49</v>
      </c>
      <c r="C44" s="845"/>
      <c r="D44" s="844"/>
      <c r="E44" s="844"/>
      <c r="F44" s="844"/>
      <c r="G44" s="844"/>
      <c r="H44" s="844"/>
      <c r="I44" s="844"/>
      <c r="J44" s="844"/>
      <c r="K44" s="844"/>
      <c r="L44" s="844"/>
      <c r="M44" s="844"/>
      <c r="N44" s="844"/>
      <c r="O44" s="844"/>
      <c r="P44" s="844"/>
      <c r="Q44" s="844"/>
      <c r="R44" s="844"/>
      <c r="S44" s="844"/>
      <c r="T44" s="844"/>
      <c r="U44" s="844"/>
      <c r="V44" s="844"/>
      <c r="W44" s="732"/>
      <c r="X44" s="844"/>
    </row>
    <row r="45" spans="1:31" s="731" customFormat="1">
      <c r="A45" s="881"/>
      <c r="B45" s="840" t="s">
        <v>45</v>
      </c>
      <c r="C45" s="845">
        <f>SUM(D45:W45)</f>
        <v>0.65000000000000013</v>
      </c>
      <c r="D45" s="844">
        <f ca="1">'O2.2 Primary Cost PLCC Adj'!D68</f>
        <v>0.40259313884444242</v>
      </c>
      <c r="E45" s="844">
        <f ca="1">'O2.2 Primary Cost PLCC Adj'!E68</f>
        <v>0.1527993180100338</v>
      </c>
      <c r="F45" s="844">
        <f ca="1">'O2.2 Primary Cost PLCC Adj'!F68</f>
        <v>9.3824294458354496E-2</v>
      </c>
      <c r="G45" s="844">
        <f ca="1">'O2.2 Primary Cost PLCC Adj'!G68</f>
        <v>0</v>
      </c>
      <c r="H45" s="844">
        <f ca="1">'O2.2 Primary Cost PLCC Adj'!H68</f>
        <v>0</v>
      </c>
      <c r="I45" s="844">
        <f ca="1">'O2.2 Primary Cost PLCC Adj'!I68</f>
        <v>0</v>
      </c>
      <c r="J45" s="844">
        <f ca="1">'O2.2 Primary Cost PLCC Adj'!J68</f>
        <v>0</v>
      </c>
      <c r="K45" s="844">
        <f ca="1">'O2.2 Primary Cost PLCC Adj'!K68</f>
        <v>0</v>
      </c>
      <c r="L45" s="844">
        <f ca="1">'O2.2 Primary Cost PLCC Adj'!L68</f>
        <v>7.8324868716935002E-4</v>
      </c>
      <c r="M45" s="844">
        <f ca="1">'O2.2 Primary Cost PLCC Adj'!M68</f>
        <v>0</v>
      </c>
      <c r="N45" s="844">
        <f ca="1">'O2.2 Primary Cost PLCC Adj'!N68</f>
        <v>0</v>
      </c>
      <c r="O45" s="844">
        <f ca="1">'O2.2 Primary Cost PLCC Adj'!O68</f>
        <v>0</v>
      </c>
      <c r="P45" s="844">
        <f ca="1">'O2.2 Primary Cost PLCC Adj'!P68</f>
        <v>0</v>
      </c>
      <c r="Q45" s="844">
        <f ca="1">'O2.2 Primary Cost PLCC Adj'!Q68</f>
        <v>0</v>
      </c>
      <c r="R45" s="844">
        <f ca="1">'O2.2 Primary Cost PLCC Adj'!R68</f>
        <v>0</v>
      </c>
      <c r="S45" s="844">
        <f ca="1">'O2.2 Primary Cost PLCC Adj'!S68</f>
        <v>0</v>
      </c>
      <c r="T45" s="844">
        <f ca="1">'O2.2 Primary Cost PLCC Adj'!T68</f>
        <v>0</v>
      </c>
      <c r="U45" s="844">
        <f ca="1">'O2.2 Primary Cost PLCC Adj'!U68</f>
        <v>0</v>
      </c>
      <c r="V45" s="844">
        <f ca="1">'O2.2 Primary Cost PLCC Adj'!V68</f>
        <v>0</v>
      </c>
      <c r="W45" s="732">
        <f ca="1">'O2.2 Primary Cost PLCC Adj'!W68</f>
        <v>0</v>
      </c>
      <c r="X45" s="844"/>
    </row>
    <row r="46" spans="1:31" s="731" customFormat="1">
      <c r="A46" s="846"/>
      <c r="B46" s="840" t="s">
        <v>46</v>
      </c>
      <c r="C46" s="845">
        <f>SUM(D46:W46)</f>
        <v>2741105.0485000005</v>
      </c>
      <c r="D46" s="844">
        <f ca="1">'O2.2 Primary Cost PLCC Adj'!D69</f>
        <v>1697769.3621199427</v>
      </c>
      <c r="E46" s="844">
        <f ca="1">'O2.2 Primary Cost PLCC Adj'!E69</f>
        <v>644367.6646225549</v>
      </c>
      <c r="F46" s="844">
        <f ca="1">'O2.2 Primary Cost PLCC Adj'!F69</f>
        <v>395664.99571037863</v>
      </c>
      <c r="G46" s="844">
        <f ca="1">'O2.2 Primary Cost PLCC Adj'!G69</f>
        <v>0</v>
      </c>
      <c r="H46" s="844">
        <f ca="1">'O2.2 Primary Cost PLCC Adj'!H69</f>
        <v>0</v>
      </c>
      <c r="I46" s="844">
        <f ca="1">'O2.2 Primary Cost PLCC Adj'!I69</f>
        <v>0</v>
      </c>
      <c r="J46" s="844">
        <f ca="1">'O2.2 Primary Cost PLCC Adj'!J69</f>
        <v>0</v>
      </c>
      <c r="K46" s="844">
        <f ca="1">'O2.2 Primary Cost PLCC Adj'!K69</f>
        <v>0</v>
      </c>
      <c r="L46" s="844">
        <f ca="1">'O2.2 Primary Cost PLCC Adj'!L69</f>
        <v>3303.026047124466</v>
      </c>
      <c r="M46" s="844">
        <f ca="1">'O2.2 Primary Cost PLCC Adj'!M69</f>
        <v>0</v>
      </c>
      <c r="N46" s="844">
        <f ca="1">'O2.2 Primary Cost PLCC Adj'!N69</f>
        <v>0</v>
      </c>
      <c r="O46" s="844">
        <f ca="1">'O2.2 Primary Cost PLCC Adj'!O69</f>
        <v>0</v>
      </c>
      <c r="P46" s="844">
        <f ca="1">'O2.2 Primary Cost PLCC Adj'!P69</f>
        <v>0</v>
      </c>
      <c r="Q46" s="844">
        <f ca="1">'O2.2 Primary Cost PLCC Adj'!Q69</f>
        <v>0</v>
      </c>
      <c r="R46" s="844">
        <f ca="1">'O2.2 Primary Cost PLCC Adj'!R69</f>
        <v>0</v>
      </c>
      <c r="S46" s="844">
        <f ca="1">'O2.2 Primary Cost PLCC Adj'!S69</f>
        <v>0</v>
      </c>
      <c r="T46" s="844">
        <f ca="1">'O2.2 Primary Cost PLCC Adj'!T69</f>
        <v>0</v>
      </c>
      <c r="U46" s="844">
        <f ca="1">'O2.2 Primary Cost PLCC Adj'!U69</f>
        <v>0</v>
      </c>
      <c r="V46" s="844">
        <f ca="1">'O2.2 Primary Cost PLCC Adj'!V69</f>
        <v>0</v>
      </c>
      <c r="W46" s="732">
        <f ca="1">'O2.2 Primary Cost PLCC Adj'!W69</f>
        <v>0</v>
      </c>
      <c r="X46" s="844"/>
    </row>
    <row r="47" spans="1:31" s="731" customFormat="1">
      <c r="A47" s="846"/>
      <c r="B47" s="840" t="s">
        <v>1209</v>
      </c>
      <c r="C47" s="845">
        <f>SUM(D47:W47)</f>
        <v>0</v>
      </c>
      <c r="D47" s="844">
        <f ca="1">'O2.2 Primary Cost PLCC Adj'!D70</f>
        <v>0</v>
      </c>
      <c r="E47" s="844">
        <f ca="1">'O2.2 Primary Cost PLCC Adj'!E70</f>
        <v>0</v>
      </c>
      <c r="F47" s="844">
        <f ca="1">'O2.2 Primary Cost PLCC Adj'!F70</f>
        <v>0</v>
      </c>
      <c r="G47" s="844">
        <f ca="1">'O2.2 Primary Cost PLCC Adj'!G70</f>
        <v>0</v>
      </c>
      <c r="H47" s="844">
        <f ca="1">'O2.2 Primary Cost PLCC Adj'!H70</f>
        <v>0</v>
      </c>
      <c r="I47" s="844">
        <f ca="1">'O2.2 Primary Cost PLCC Adj'!I70</f>
        <v>0</v>
      </c>
      <c r="J47" s="844">
        <f ca="1">'O2.2 Primary Cost PLCC Adj'!J70</f>
        <v>0</v>
      </c>
      <c r="K47" s="844">
        <f ca="1">'O2.2 Primary Cost PLCC Adj'!K70</f>
        <v>0</v>
      </c>
      <c r="L47" s="844">
        <f ca="1">'O2.2 Primary Cost PLCC Adj'!L70</f>
        <v>0</v>
      </c>
      <c r="M47" s="844">
        <f ca="1">'O2.2 Primary Cost PLCC Adj'!M70</f>
        <v>0</v>
      </c>
      <c r="N47" s="844">
        <f ca="1">'O2.2 Primary Cost PLCC Adj'!N70</f>
        <v>0</v>
      </c>
      <c r="O47" s="844">
        <f ca="1">'O2.2 Primary Cost PLCC Adj'!O70</f>
        <v>0</v>
      </c>
      <c r="P47" s="844">
        <f ca="1">'O2.2 Primary Cost PLCC Adj'!P70</f>
        <v>0</v>
      </c>
      <c r="Q47" s="844">
        <f ca="1">'O2.2 Primary Cost PLCC Adj'!Q70</f>
        <v>0</v>
      </c>
      <c r="R47" s="844">
        <f ca="1">'O2.2 Primary Cost PLCC Adj'!R70</f>
        <v>0</v>
      </c>
      <c r="S47" s="844">
        <f ca="1">'O2.2 Primary Cost PLCC Adj'!S70</f>
        <v>0</v>
      </c>
      <c r="T47" s="844">
        <f ca="1">'O2.2 Primary Cost PLCC Adj'!T70</f>
        <v>0</v>
      </c>
      <c r="U47" s="844">
        <f ca="1">'O2.2 Primary Cost PLCC Adj'!U70</f>
        <v>0</v>
      </c>
      <c r="V47" s="844">
        <f ca="1">'O2.2 Primary Cost PLCC Adj'!V70</f>
        <v>0</v>
      </c>
      <c r="W47" s="732">
        <f ca="1">'O2.2 Primary Cost PLCC Adj'!W70</f>
        <v>0</v>
      </c>
      <c r="X47" s="844"/>
    </row>
    <row r="48" spans="1:31" s="731" customFormat="1">
      <c r="A48" s="846"/>
      <c r="B48" s="840" t="s">
        <v>48</v>
      </c>
      <c r="C48" s="845">
        <f>SUM(D48:W48)</f>
        <v>0</v>
      </c>
      <c r="D48" s="844">
        <f ca="1">'O2.2 Primary Cost PLCC Adj'!D71</f>
        <v>0</v>
      </c>
      <c r="E48" s="844">
        <f ca="1">'O2.2 Primary Cost PLCC Adj'!E71</f>
        <v>0</v>
      </c>
      <c r="F48" s="844">
        <f ca="1">'O2.2 Primary Cost PLCC Adj'!F71</f>
        <v>0</v>
      </c>
      <c r="G48" s="844">
        <f ca="1">'O2.2 Primary Cost PLCC Adj'!G71</f>
        <v>0</v>
      </c>
      <c r="H48" s="844">
        <f ca="1">'O2.2 Primary Cost PLCC Adj'!H71</f>
        <v>0</v>
      </c>
      <c r="I48" s="844">
        <f ca="1">'O2.2 Primary Cost PLCC Adj'!I71</f>
        <v>0</v>
      </c>
      <c r="J48" s="844">
        <f ca="1">'O2.2 Primary Cost PLCC Adj'!J71</f>
        <v>0</v>
      </c>
      <c r="K48" s="844">
        <f ca="1">'O2.2 Primary Cost PLCC Adj'!K71</f>
        <v>0</v>
      </c>
      <c r="L48" s="844">
        <f ca="1">'O2.2 Primary Cost PLCC Adj'!L71</f>
        <v>0</v>
      </c>
      <c r="M48" s="844">
        <f ca="1">'O2.2 Primary Cost PLCC Adj'!M71</f>
        <v>0</v>
      </c>
      <c r="N48" s="844">
        <f ca="1">'O2.2 Primary Cost PLCC Adj'!N71</f>
        <v>0</v>
      </c>
      <c r="O48" s="844">
        <f ca="1">'O2.2 Primary Cost PLCC Adj'!O71</f>
        <v>0</v>
      </c>
      <c r="P48" s="844">
        <f ca="1">'O2.2 Primary Cost PLCC Adj'!P71</f>
        <v>0</v>
      </c>
      <c r="Q48" s="844">
        <f ca="1">'O2.2 Primary Cost PLCC Adj'!Q71</f>
        <v>0</v>
      </c>
      <c r="R48" s="844">
        <f ca="1">'O2.2 Primary Cost PLCC Adj'!R71</f>
        <v>0</v>
      </c>
      <c r="S48" s="844">
        <f ca="1">'O2.2 Primary Cost PLCC Adj'!S71</f>
        <v>0</v>
      </c>
      <c r="T48" s="844">
        <f ca="1">'O2.2 Primary Cost PLCC Adj'!T71</f>
        <v>0</v>
      </c>
      <c r="U48" s="844">
        <f ca="1">'O2.2 Primary Cost PLCC Adj'!U71</f>
        <v>0</v>
      </c>
      <c r="V48" s="844">
        <f ca="1">'O2.2 Primary Cost PLCC Adj'!V71</f>
        <v>0</v>
      </c>
      <c r="W48" s="732">
        <f ca="1">'O2.2 Primary Cost PLCC Adj'!W71</f>
        <v>0</v>
      </c>
      <c r="X48" s="844"/>
    </row>
    <row r="49" spans="1:24" s="931" customFormat="1" ht="23.25" customHeight="1">
      <c r="A49" s="900"/>
      <c r="B49" s="986" t="s">
        <v>1182</v>
      </c>
      <c r="C49" s="987">
        <f>SUM(D49:W49)</f>
        <v>2741105.6985000009</v>
      </c>
      <c r="D49" s="988">
        <f t="shared" ref="D49:W49" si="8">SUM(D45:D48)</f>
        <v>1697769.7647130815</v>
      </c>
      <c r="E49" s="988">
        <f t="shared" si="8"/>
        <v>644367.81742187287</v>
      </c>
      <c r="F49" s="988">
        <f t="shared" si="8"/>
        <v>395665.08953467308</v>
      </c>
      <c r="G49" s="988">
        <f t="shared" si="8"/>
        <v>0</v>
      </c>
      <c r="H49" s="988">
        <f t="shared" si="8"/>
        <v>0</v>
      </c>
      <c r="I49" s="988">
        <f t="shared" si="8"/>
        <v>0</v>
      </c>
      <c r="J49" s="988">
        <f t="shared" si="8"/>
        <v>0</v>
      </c>
      <c r="K49" s="988">
        <f t="shared" si="8"/>
        <v>0</v>
      </c>
      <c r="L49" s="988">
        <f t="shared" si="8"/>
        <v>3303.0268303731532</v>
      </c>
      <c r="M49" s="988">
        <f t="shared" si="8"/>
        <v>0</v>
      </c>
      <c r="N49" s="988">
        <f t="shared" si="8"/>
        <v>0</v>
      </c>
      <c r="O49" s="988">
        <f t="shared" si="8"/>
        <v>0</v>
      </c>
      <c r="P49" s="988">
        <f t="shared" si="8"/>
        <v>0</v>
      </c>
      <c r="Q49" s="988">
        <f t="shared" si="8"/>
        <v>0</v>
      </c>
      <c r="R49" s="988">
        <f t="shared" si="8"/>
        <v>0</v>
      </c>
      <c r="S49" s="988">
        <f t="shared" si="8"/>
        <v>0</v>
      </c>
      <c r="T49" s="988">
        <f t="shared" si="8"/>
        <v>0</v>
      </c>
      <c r="U49" s="988">
        <f t="shared" si="8"/>
        <v>0</v>
      </c>
      <c r="V49" s="988">
        <f t="shared" si="8"/>
        <v>0</v>
      </c>
      <c r="W49" s="989">
        <f t="shared" si="8"/>
        <v>0</v>
      </c>
      <c r="X49" s="899"/>
    </row>
    <row r="50" spans="1:24" s="731" customFormat="1">
      <c r="A50" s="846"/>
      <c r="B50" s="847" t="s">
        <v>50</v>
      </c>
      <c r="C50" s="845"/>
      <c r="D50" s="844"/>
      <c r="E50" s="844"/>
      <c r="F50" s="844"/>
      <c r="G50" s="844"/>
      <c r="H50" s="844"/>
      <c r="I50" s="844"/>
      <c r="J50" s="844"/>
      <c r="K50" s="844"/>
      <c r="L50" s="844"/>
      <c r="M50" s="844"/>
      <c r="N50" s="844"/>
      <c r="O50" s="844"/>
      <c r="P50" s="844"/>
      <c r="Q50" s="844"/>
      <c r="R50" s="844"/>
      <c r="S50" s="844"/>
      <c r="T50" s="844"/>
      <c r="U50" s="844"/>
      <c r="V50" s="844"/>
      <c r="W50" s="732"/>
      <c r="X50" s="844"/>
    </row>
    <row r="51" spans="1:24" s="731" customFormat="1">
      <c r="A51" s="846"/>
      <c r="B51" s="840" t="s">
        <v>45</v>
      </c>
      <c r="C51" s="845">
        <f t="shared" ref="C51:C58" si="9">SUM(D51:W51)</f>
        <v>0</v>
      </c>
      <c r="D51" s="747">
        <f ca="1">IF(ISERROR('O7 Amortization'!G42+'O7 Amortization'!G112+'O7 Amortization'!G182+'O7 Amortization'!G252), "-", 'O7 Amortization'!G42+'O7 Amortization'!G112+'O7 Amortization'!G182+'O7 Amortization'!G252)</f>
        <v>0</v>
      </c>
      <c r="E51" s="747">
        <f ca="1">IF(ISERROR('O7 Amortization'!H42+'O7 Amortization'!H112+'O7 Amortization'!H182+'O7 Amortization'!H252), "-", 'O7 Amortization'!H42+'O7 Amortization'!H112+'O7 Amortization'!H182+'O7 Amortization'!H252)</f>
        <v>0</v>
      </c>
      <c r="F51" s="747">
        <f ca="1">IF(ISERROR('O7 Amortization'!I42+'O7 Amortization'!I112+'O7 Amortization'!I182+'O7 Amortization'!I252), "-", 'O7 Amortization'!I42+'O7 Amortization'!I112+'O7 Amortization'!I182+'O7 Amortization'!I252)</f>
        <v>0</v>
      </c>
      <c r="G51" s="747">
        <f ca="1">IF(ISERROR('O7 Amortization'!J42+'O7 Amortization'!J112+'O7 Amortization'!J182+'O7 Amortization'!J252), "-", 'O7 Amortization'!J42+'O7 Amortization'!J112+'O7 Amortization'!J182+'O7 Amortization'!J252)</f>
        <v>0</v>
      </c>
      <c r="H51" s="747">
        <f ca="1">IF(ISERROR('O7 Amortization'!K42+'O7 Amortization'!K112+'O7 Amortization'!K182+'O7 Amortization'!K252), "-", 'O7 Amortization'!K42+'O7 Amortization'!K112+'O7 Amortization'!K182+'O7 Amortization'!K252)</f>
        <v>0</v>
      </c>
      <c r="I51" s="747">
        <f ca="1">IF(ISERROR('O7 Amortization'!L42+'O7 Amortization'!L112+'O7 Amortization'!L182+'O7 Amortization'!L252), "-", 'O7 Amortization'!L42+'O7 Amortization'!L112+'O7 Amortization'!L182+'O7 Amortization'!L252)</f>
        <v>0</v>
      </c>
      <c r="J51" s="747">
        <f ca="1">IF(ISERROR('O7 Amortization'!M42+'O7 Amortization'!M112+'O7 Amortization'!M182+'O7 Amortization'!M252), "-", 'O7 Amortization'!M42+'O7 Amortization'!M112+'O7 Amortization'!M182+'O7 Amortization'!M252)</f>
        <v>0</v>
      </c>
      <c r="K51" s="747">
        <f ca="1">IF(ISERROR('O7 Amortization'!N42+'O7 Amortization'!N112+'O7 Amortization'!N182+'O7 Amortization'!N252), "-", 'O7 Amortization'!N42+'O7 Amortization'!N112+'O7 Amortization'!N182+'O7 Amortization'!N252)</f>
        <v>0</v>
      </c>
      <c r="L51" s="747">
        <f ca="1">IF(ISERROR('O7 Amortization'!O42+'O7 Amortization'!O112+'O7 Amortization'!O182+'O7 Amortization'!O252), "-", 'O7 Amortization'!O42+'O7 Amortization'!O112+'O7 Amortization'!O182+'O7 Amortization'!O252)</f>
        <v>0</v>
      </c>
      <c r="M51" s="747">
        <f ca="1">IF(ISERROR('O7 Amortization'!P42+'O7 Amortization'!P112+'O7 Amortization'!P182+'O7 Amortization'!P252), "-", 'O7 Amortization'!P42+'O7 Amortization'!P112+'O7 Amortization'!P182+'O7 Amortization'!P252)</f>
        <v>0</v>
      </c>
      <c r="N51" s="747">
        <f ca="1">IF(ISERROR('O7 Amortization'!Q42+'O7 Amortization'!Q112+'O7 Amortization'!Q182+'O7 Amortization'!Q252), "-", 'O7 Amortization'!Q42+'O7 Amortization'!Q112+'O7 Amortization'!Q182+'O7 Amortization'!Q252)</f>
        <v>0</v>
      </c>
      <c r="O51" s="747">
        <f ca="1">IF(ISERROR('O7 Amortization'!R42+'O7 Amortization'!R112+'O7 Amortization'!R182+'O7 Amortization'!R252), "-", 'O7 Amortization'!R42+'O7 Amortization'!R112+'O7 Amortization'!R182+'O7 Amortization'!R252)</f>
        <v>0</v>
      </c>
      <c r="P51" s="747">
        <f ca="1">IF(ISERROR('O7 Amortization'!S42+'O7 Amortization'!S112+'O7 Amortization'!S182+'O7 Amortization'!S252), "-", 'O7 Amortization'!S42+'O7 Amortization'!S112+'O7 Amortization'!S182+'O7 Amortization'!S252)</f>
        <v>0</v>
      </c>
      <c r="Q51" s="747">
        <f ca="1">IF(ISERROR('O7 Amortization'!T42+'O7 Amortization'!T112+'O7 Amortization'!T182+'O7 Amortization'!T252), "-", 'O7 Amortization'!T42+'O7 Amortization'!T112+'O7 Amortization'!T182+'O7 Amortization'!T252)</f>
        <v>0</v>
      </c>
      <c r="R51" s="747">
        <f ca="1">IF(ISERROR('O7 Amortization'!U42+'O7 Amortization'!U112+'O7 Amortization'!U182+'O7 Amortization'!U252), "-", 'O7 Amortization'!U42+'O7 Amortization'!U112+'O7 Amortization'!U182+'O7 Amortization'!U252)</f>
        <v>0</v>
      </c>
      <c r="S51" s="747">
        <f ca="1">IF(ISERROR('O7 Amortization'!V42+'O7 Amortization'!V112+'O7 Amortization'!V182+'O7 Amortization'!V252), "-", 'O7 Amortization'!V42+'O7 Amortization'!V112+'O7 Amortization'!V182+'O7 Amortization'!V252)</f>
        <v>0</v>
      </c>
      <c r="T51" s="747">
        <f ca="1">IF(ISERROR('O7 Amortization'!W42+'O7 Amortization'!W112+'O7 Amortization'!W182+'O7 Amortization'!W252), "-", 'O7 Amortization'!W42+'O7 Amortization'!W112+'O7 Amortization'!W182+'O7 Amortization'!W252)</f>
        <v>0</v>
      </c>
      <c r="U51" s="747">
        <f ca="1">IF(ISERROR('O7 Amortization'!X42+'O7 Amortization'!X112+'O7 Amortization'!X182+'O7 Amortization'!X252), "-", 'O7 Amortization'!X42+'O7 Amortization'!X112+'O7 Amortization'!X182+'O7 Amortization'!X252)</f>
        <v>0</v>
      </c>
      <c r="V51" s="747">
        <f ca="1">IF(ISERROR('O7 Amortization'!Y42+'O7 Amortization'!Y112+'O7 Amortization'!Y182+'O7 Amortization'!Y252), "-", 'O7 Amortization'!Y42+'O7 Amortization'!Y112+'O7 Amortization'!Y182+'O7 Amortization'!Y252)</f>
        <v>0</v>
      </c>
      <c r="W51" s="748">
        <f ca="1">IF(ISERROR('O7 Amortization'!Z42+'O7 Amortization'!Z112+'O7 Amortization'!Z182+'O7 Amortization'!Z252), "-", 'O7 Amortization'!Z42+'O7 Amortization'!Z112+'O7 Amortization'!Z182+'O7 Amortization'!Z252)</f>
        <v>0</v>
      </c>
      <c r="X51" s="844"/>
    </row>
    <row r="52" spans="1:24" s="731" customFormat="1">
      <c r="A52" s="846"/>
      <c r="B52" s="840" t="s">
        <v>46</v>
      </c>
      <c r="C52" s="845">
        <f t="shared" si="9"/>
        <v>-1222702.0000000002</v>
      </c>
      <c r="D52" s="747">
        <f ca="1">IF(ISERROR('O7 Amortization'!G46+'O7 Amortization'!G116+'O7 Amortization'!G186+'O7 Amortization'!G256), "-", 'O7 Amortization'!G46+'O7 Amortization'!G116+'O7 Amortization'!G186+'O7 Amortization'!G256)</f>
        <v>-757309.90161750384</v>
      </c>
      <c r="E52" s="747">
        <f ca="1">IF(ISERROR('O7 Amortization'!H46+'O7 Amortization'!H116+'O7 Amortization'!H186+'O7 Amortization'!H256), "-", 'O7 Amortization'!H46+'O7 Amortization'!H116+'O7 Amortization'!H186+'O7 Amortization'!H256)</f>
        <v>-287427.74112231442</v>
      </c>
      <c r="F52" s="747">
        <f ca="1">IF(ISERROR('O7 Amortization'!I46+'O7 Amortization'!I116+'O7 Amortization'!I186+'O7 Amortization'!I256), "-", 'O7 Amortization'!I46+'O7 Amortization'!I116+'O7 Amortization'!I186+'O7 Amortization'!I256)</f>
        <v>-176491.00381972149</v>
      </c>
      <c r="G52" s="747">
        <f ca="1">IF(ISERROR('O7 Amortization'!J46+'O7 Amortization'!J116+'O7 Amortization'!J186+'O7 Amortization'!J256), "-", 'O7 Amortization'!J46+'O7 Amortization'!J116+'O7 Amortization'!J186+'O7 Amortization'!J256)</f>
        <v>0</v>
      </c>
      <c r="H52" s="747">
        <f ca="1">IF(ISERROR('O7 Amortization'!K46+'O7 Amortization'!K116+'O7 Amortization'!K186+'O7 Amortization'!K256), "-", 'O7 Amortization'!K46+'O7 Amortization'!K116+'O7 Amortization'!K186+'O7 Amortization'!K256)</f>
        <v>0</v>
      </c>
      <c r="I52" s="747">
        <f ca="1">IF(ISERROR('O7 Amortization'!L46+'O7 Amortization'!L116+'O7 Amortization'!L186+'O7 Amortization'!L256), "-", 'O7 Amortization'!L46+'O7 Amortization'!L116+'O7 Amortization'!L186+'O7 Amortization'!L256)</f>
        <v>0</v>
      </c>
      <c r="J52" s="747">
        <f ca="1">IF(ISERROR('O7 Amortization'!M46+'O7 Amortization'!M116+'O7 Amortization'!M186+'O7 Amortization'!M256), "-", 'O7 Amortization'!M46+'O7 Amortization'!M116+'O7 Amortization'!M186+'O7 Amortization'!M256)</f>
        <v>0</v>
      </c>
      <c r="K52" s="747">
        <f ca="1">IF(ISERROR('O7 Amortization'!N46+'O7 Amortization'!N116+'O7 Amortization'!N186+'O7 Amortization'!N256), "-", 'O7 Amortization'!N46+'O7 Amortization'!N116+'O7 Amortization'!N186+'O7 Amortization'!N256)</f>
        <v>0</v>
      </c>
      <c r="L52" s="747">
        <f ca="1">IF(ISERROR('O7 Amortization'!O46+'O7 Amortization'!O116+'O7 Amortization'!O186+'O7 Amortization'!O256), "-", 'O7 Amortization'!O46+'O7 Amortization'!O116+'O7 Amortization'!O186+'O7 Amortization'!O256)</f>
        <v>-1473.3534404605211</v>
      </c>
      <c r="M52" s="747">
        <f ca="1">IF(ISERROR('O7 Amortization'!P46+'O7 Amortization'!P116+'O7 Amortization'!P186+'O7 Amortization'!P256), "-", 'O7 Amortization'!P46+'O7 Amortization'!P116+'O7 Amortization'!P186+'O7 Amortization'!P256)</f>
        <v>0</v>
      </c>
      <c r="N52" s="747">
        <f ca="1">IF(ISERROR('O7 Amortization'!Q46+'O7 Amortization'!Q116+'O7 Amortization'!Q186+'O7 Amortization'!Q256), "-", 'O7 Amortization'!Q46+'O7 Amortization'!Q116+'O7 Amortization'!Q186+'O7 Amortization'!Q256)</f>
        <v>0</v>
      </c>
      <c r="O52" s="747">
        <f ca="1">IF(ISERROR('O7 Amortization'!R46+'O7 Amortization'!R116+'O7 Amortization'!R186+'O7 Amortization'!R256), "-", 'O7 Amortization'!R46+'O7 Amortization'!R116+'O7 Amortization'!R186+'O7 Amortization'!R256)</f>
        <v>0</v>
      </c>
      <c r="P52" s="747">
        <f ca="1">IF(ISERROR('O7 Amortization'!S46+'O7 Amortization'!S116+'O7 Amortization'!S186+'O7 Amortization'!S256), "-", 'O7 Amortization'!S46+'O7 Amortization'!S116+'O7 Amortization'!S186+'O7 Amortization'!S256)</f>
        <v>0</v>
      </c>
      <c r="Q52" s="747">
        <f ca="1">IF(ISERROR('O7 Amortization'!T46+'O7 Amortization'!T116+'O7 Amortization'!T186+'O7 Amortization'!T256), "-", 'O7 Amortization'!T46+'O7 Amortization'!T116+'O7 Amortization'!T186+'O7 Amortization'!T256)</f>
        <v>0</v>
      </c>
      <c r="R52" s="747">
        <f ca="1">IF(ISERROR('O7 Amortization'!U46+'O7 Amortization'!U116+'O7 Amortization'!U186+'O7 Amortization'!U256), "-", 'O7 Amortization'!U46+'O7 Amortization'!U116+'O7 Amortization'!U186+'O7 Amortization'!U256)</f>
        <v>0</v>
      </c>
      <c r="S52" s="747">
        <f ca="1">IF(ISERROR('O7 Amortization'!V46+'O7 Amortization'!V116+'O7 Amortization'!V186+'O7 Amortization'!V256), "-", 'O7 Amortization'!V46+'O7 Amortization'!V116+'O7 Amortization'!V186+'O7 Amortization'!V256)</f>
        <v>0</v>
      </c>
      <c r="T52" s="747">
        <f ca="1">IF(ISERROR('O7 Amortization'!W46+'O7 Amortization'!W116+'O7 Amortization'!W186+'O7 Amortization'!W256), "-", 'O7 Amortization'!W46+'O7 Amortization'!W116+'O7 Amortization'!W186+'O7 Amortization'!W256)</f>
        <v>0</v>
      </c>
      <c r="U52" s="747">
        <f ca="1">IF(ISERROR('O7 Amortization'!X46+'O7 Amortization'!X116+'O7 Amortization'!X186+'O7 Amortization'!X256), "-", 'O7 Amortization'!X46+'O7 Amortization'!X116+'O7 Amortization'!X186+'O7 Amortization'!X256)</f>
        <v>0</v>
      </c>
      <c r="V52" s="747">
        <f ca="1">IF(ISERROR('O7 Amortization'!Y46+'O7 Amortization'!Y116+'O7 Amortization'!Y186+'O7 Amortization'!Y256), "-", 'O7 Amortization'!Y46+'O7 Amortization'!Y116+'O7 Amortization'!Y186+'O7 Amortization'!Y256)</f>
        <v>0</v>
      </c>
      <c r="W52" s="748">
        <f ca="1">IF(ISERROR('O7 Amortization'!Z46+'O7 Amortization'!Z116+'O7 Amortization'!Z186+'O7 Amortization'!Z256), "-", 'O7 Amortization'!Z46+'O7 Amortization'!Z116+'O7 Amortization'!Z186+'O7 Amortization'!Z256)</f>
        <v>0</v>
      </c>
      <c r="X52" s="844"/>
    </row>
    <row r="53" spans="1:24" s="731" customFormat="1">
      <c r="A53" s="846"/>
      <c r="B53" s="840" t="s">
        <v>1209</v>
      </c>
      <c r="C53" s="845">
        <f t="shared" si="9"/>
        <v>0</v>
      </c>
      <c r="D53" s="747">
        <f ca="1">IF(ISERROR('O7 Amortization'!G50+'O7 Amortization'!G120+'O7 Amortization'!G190+'O7 Amortization'!G260), "-", 'O7 Amortization'!G50+'O7 Amortization'!G120+'O7 Amortization'!G190+'O7 Amortization'!G260)</f>
        <v>0</v>
      </c>
      <c r="E53" s="747">
        <f ca="1">IF(ISERROR('O7 Amortization'!H50+'O7 Amortization'!H120+'O7 Amortization'!H190+'O7 Amortization'!H260), "-", 'O7 Amortization'!H50+'O7 Amortization'!H120+'O7 Amortization'!H190+'O7 Amortization'!H260)</f>
        <v>0</v>
      </c>
      <c r="F53" s="747">
        <f ca="1">IF(ISERROR('O7 Amortization'!I50+'O7 Amortization'!I120+'O7 Amortization'!I190+'O7 Amortization'!I260), "-", 'O7 Amortization'!I50+'O7 Amortization'!I120+'O7 Amortization'!I190+'O7 Amortization'!I260)</f>
        <v>0</v>
      </c>
      <c r="G53" s="747">
        <f ca="1">IF(ISERROR('O7 Amortization'!J50+'O7 Amortization'!J120+'O7 Amortization'!J190+'O7 Amortization'!J260), "-", 'O7 Amortization'!J50+'O7 Amortization'!J120+'O7 Amortization'!J190+'O7 Amortization'!J260)</f>
        <v>0</v>
      </c>
      <c r="H53" s="747">
        <f ca="1">IF(ISERROR('O7 Amortization'!K50+'O7 Amortization'!K120+'O7 Amortization'!K190+'O7 Amortization'!K260), "-", 'O7 Amortization'!K50+'O7 Amortization'!K120+'O7 Amortization'!K190+'O7 Amortization'!K260)</f>
        <v>0</v>
      </c>
      <c r="I53" s="747">
        <f ca="1">IF(ISERROR('O7 Amortization'!L50+'O7 Amortization'!L120+'O7 Amortization'!L190+'O7 Amortization'!L260), "-", 'O7 Amortization'!L50+'O7 Amortization'!L120+'O7 Amortization'!L190+'O7 Amortization'!L260)</f>
        <v>0</v>
      </c>
      <c r="J53" s="747">
        <f ca="1">IF(ISERROR('O7 Amortization'!M50+'O7 Amortization'!M120+'O7 Amortization'!M190+'O7 Amortization'!M260), "-", 'O7 Amortization'!M50+'O7 Amortization'!M120+'O7 Amortization'!M190+'O7 Amortization'!M260)</f>
        <v>0</v>
      </c>
      <c r="K53" s="747">
        <f ca="1">IF(ISERROR('O7 Amortization'!N50+'O7 Amortization'!N120+'O7 Amortization'!N190+'O7 Amortization'!N260), "-", 'O7 Amortization'!N50+'O7 Amortization'!N120+'O7 Amortization'!N190+'O7 Amortization'!N260)</f>
        <v>0</v>
      </c>
      <c r="L53" s="747">
        <f ca="1">IF(ISERROR('O7 Amortization'!O50+'O7 Amortization'!O120+'O7 Amortization'!O190+'O7 Amortization'!O260), "-", 'O7 Amortization'!O50+'O7 Amortization'!O120+'O7 Amortization'!O190+'O7 Amortization'!O260)</f>
        <v>0</v>
      </c>
      <c r="M53" s="747">
        <f ca="1">IF(ISERROR('O7 Amortization'!P50+'O7 Amortization'!P120+'O7 Amortization'!P190+'O7 Amortization'!P260), "-", 'O7 Amortization'!P50+'O7 Amortization'!P120+'O7 Amortization'!P190+'O7 Amortization'!P260)</f>
        <v>0</v>
      </c>
      <c r="N53" s="747">
        <f ca="1">IF(ISERROR('O7 Amortization'!Q50+'O7 Amortization'!Q120+'O7 Amortization'!Q190+'O7 Amortization'!Q260), "-", 'O7 Amortization'!Q50+'O7 Amortization'!Q120+'O7 Amortization'!Q190+'O7 Amortization'!Q260)</f>
        <v>0</v>
      </c>
      <c r="O53" s="747">
        <f ca="1">IF(ISERROR('O7 Amortization'!R50+'O7 Amortization'!R120+'O7 Amortization'!R190+'O7 Amortization'!R260), "-", 'O7 Amortization'!R50+'O7 Amortization'!R120+'O7 Amortization'!R190+'O7 Amortization'!R260)</f>
        <v>0</v>
      </c>
      <c r="P53" s="747">
        <f ca="1">IF(ISERROR('O7 Amortization'!S50+'O7 Amortization'!S120+'O7 Amortization'!S190+'O7 Amortization'!S260), "-", 'O7 Amortization'!S50+'O7 Amortization'!S120+'O7 Amortization'!S190+'O7 Amortization'!S260)</f>
        <v>0</v>
      </c>
      <c r="Q53" s="747">
        <f ca="1">IF(ISERROR('O7 Amortization'!T50+'O7 Amortization'!T120+'O7 Amortization'!T190+'O7 Amortization'!T260), "-", 'O7 Amortization'!T50+'O7 Amortization'!T120+'O7 Amortization'!T190+'O7 Amortization'!T260)</f>
        <v>0</v>
      </c>
      <c r="R53" s="747">
        <f ca="1">IF(ISERROR('O7 Amortization'!U50+'O7 Amortization'!U120+'O7 Amortization'!U190+'O7 Amortization'!U260), "-", 'O7 Amortization'!U50+'O7 Amortization'!U120+'O7 Amortization'!U190+'O7 Amortization'!U260)</f>
        <v>0</v>
      </c>
      <c r="S53" s="747">
        <f ca="1">IF(ISERROR('O7 Amortization'!V50+'O7 Amortization'!V120+'O7 Amortization'!V190+'O7 Amortization'!V260), "-", 'O7 Amortization'!V50+'O7 Amortization'!V120+'O7 Amortization'!V190+'O7 Amortization'!V260)</f>
        <v>0</v>
      </c>
      <c r="T53" s="747">
        <f ca="1">IF(ISERROR('O7 Amortization'!W50+'O7 Amortization'!W120+'O7 Amortization'!W190+'O7 Amortization'!W260), "-", 'O7 Amortization'!W50+'O7 Amortization'!W120+'O7 Amortization'!W190+'O7 Amortization'!W260)</f>
        <v>0</v>
      </c>
      <c r="U53" s="747">
        <f ca="1">IF(ISERROR('O7 Amortization'!X50+'O7 Amortization'!X120+'O7 Amortization'!X190+'O7 Amortization'!X260), "-", 'O7 Amortization'!X50+'O7 Amortization'!X120+'O7 Amortization'!X190+'O7 Amortization'!X260)</f>
        <v>0</v>
      </c>
      <c r="V53" s="747">
        <f ca="1">IF(ISERROR('O7 Amortization'!Y50+'O7 Amortization'!Y120+'O7 Amortization'!Y190+'O7 Amortization'!Y260), "-", 'O7 Amortization'!Y50+'O7 Amortization'!Y120+'O7 Amortization'!Y190+'O7 Amortization'!Y260)</f>
        <v>0</v>
      </c>
      <c r="W53" s="748">
        <f ca="1">IF(ISERROR('O7 Amortization'!Z50+'O7 Amortization'!Z120+'O7 Amortization'!Z190+'O7 Amortization'!Z260), "-", 'O7 Amortization'!Z50+'O7 Amortization'!Z120+'O7 Amortization'!Z190+'O7 Amortization'!Z260)</f>
        <v>0</v>
      </c>
      <c r="X53" s="844"/>
    </row>
    <row r="54" spans="1:24" s="731" customFormat="1">
      <c r="A54" s="846"/>
      <c r="B54" s="840" t="s">
        <v>48</v>
      </c>
      <c r="C54" s="845">
        <f t="shared" si="9"/>
        <v>0</v>
      </c>
      <c r="D54" s="747">
        <f ca="1">IF(ISERROR('O7 Amortization'!G54+'O7 Amortization'!G124+'O7 Amortization'!G194+'O7 Amortization'!G264), "-", 'O7 Amortization'!G54+'O7 Amortization'!G124+'O7 Amortization'!G194+'O7 Amortization'!G264)</f>
        <v>0</v>
      </c>
      <c r="E54" s="747">
        <f ca="1">IF(ISERROR('O7 Amortization'!H54+'O7 Amortization'!H124+'O7 Amortization'!H194+'O7 Amortization'!H264), "-", 'O7 Amortization'!H54+'O7 Amortization'!H124+'O7 Amortization'!H194+'O7 Amortization'!H264)</f>
        <v>0</v>
      </c>
      <c r="F54" s="747">
        <f ca="1">IF(ISERROR('O7 Amortization'!I54+'O7 Amortization'!I124+'O7 Amortization'!I194+'O7 Amortization'!I264), "-", 'O7 Amortization'!I54+'O7 Amortization'!I124+'O7 Amortization'!I194+'O7 Amortization'!I264)</f>
        <v>0</v>
      </c>
      <c r="G54" s="747">
        <f ca="1">IF(ISERROR('O7 Amortization'!J54+'O7 Amortization'!J124+'O7 Amortization'!J194+'O7 Amortization'!J264), "-", 'O7 Amortization'!J54+'O7 Amortization'!J124+'O7 Amortization'!J194+'O7 Amortization'!J264)</f>
        <v>0</v>
      </c>
      <c r="H54" s="747">
        <f ca="1">IF(ISERROR('O7 Amortization'!K54+'O7 Amortization'!K124+'O7 Amortization'!K194+'O7 Amortization'!K264), "-", 'O7 Amortization'!K54+'O7 Amortization'!K124+'O7 Amortization'!K194+'O7 Amortization'!K264)</f>
        <v>0</v>
      </c>
      <c r="I54" s="747">
        <f ca="1">IF(ISERROR('O7 Amortization'!L54+'O7 Amortization'!L124+'O7 Amortization'!L194+'O7 Amortization'!L264), "-", 'O7 Amortization'!L54+'O7 Amortization'!L124+'O7 Amortization'!L194+'O7 Amortization'!L264)</f>
        <v>0</v>
      </c>
      <c r="J54" s="747">
        <f ca="1">IF(ISERROR('O7 Amortization'!M54+'O7 Amortization'!M124+'O7 Amortization'!M194+'O7 Amortization'!M264), "-", 'O7 Amortization'!M54+'O7 Amortization'!M124+'O7 Amortization'!M194+'O7 Amortization'!M264)</f>
        <v>0</v>
      </c>
      <c r="K54" s="747">
        <f ca="1">IF(ISERROR('O7 Amortization'!N54+'O7 Amortization'!N124+'O7 Amortization'!N194+'O7 Amortization'!N264), "-", 'O7 Amortization'!N54+'O7 Amortization'!N124+'O7 Amortization'!N194+'O7 Amortization'!N264)</f>
        <v>0</v>
      </c>
      <c r="L54" s="747">
        <f ca="1">IF(ISERROR('O7 Amortization'!O54+'O7 Amortization'!O124+'O7 Amortization'!O194+'O7 Amortization'!O264), "-", 'O7 Amortization'!O54+'O7 Amortization'!O124+'O7 Amortization'!O194+'O7 Amortization'!O264)</f>
        <v>0</v>
      </c>
      <c r="M54" s="747">
        <f ca="1">IF(ISERROR('O7 Amortization'!P54+'O7 Amortization'!P124+'O7 Amortization'!P194+'O7 Amortization'!P264), "-", 'O7 Amortization'!P54+'O7 Amortization'!P124+'O7 Amortization'!P194+'O7 Amortization'!P264)</f>
        <v>0</v>
      </c>
      <c r="N54" s="747">
        <f ca="1">IF(ISERROR('O7 Amortization'!Q54+'O7 Amortization'!Q124+'O7 Amortization'!Q194+'O7 Amortization'!Q264), "-", 'O7 Amortization'!Q54+'O7 Amortization'!Q124+'O7 Amortization'!Q194+'O7 Amortization'!Q264)</f>
        <v>0</v>
      </c>
      <c r="O54" s="747">
        <f ca="1">IF(ISERROR('O7 Amortization'!R54+'O7 Amortization'!R124+'O7 Amortization'!R194+'O7 Amortization'!R264), "-", 'O7 Amortization'!R54+'O7 Amortization'!R124+'O7 Amortization'!R194+'O7 Amortization'!R264)</f>
        <v>0</v>
      </c>
      <c r="P54" s="747">
        <f ca="1">IF(ISERROR('O7 Amortization'!S54+'O7 Amortization'!S124+'O7 Amortization'!S194+'O7 Amortization'!S264), "-", 'O7 Amortization'!S54+'O7 Amortization'!S124+'O7 Amortization'!S194+'O7 Amortization'!S264)</f>
        <v>0</v>
      </c>
      <c r="Q54" s="747">
        <f ca="1">IF(ISERROR('O7 Amortization'!T54+'O7 Amortization'!T124+'O7 Amortization'!T194+'O7 Amortization'!T264), "-", 'O7 Amortization'!T54+'O7 Amortization'!T124+'O7 Amortization'!T194+'O7 Amortization'!T264)</f>
        <v>0</v>
      </c>
      <c r="R54" s="747">
        <f ca="1">IF(ISERROR('O7 Amortization'!U54+'O7 Amortization'!U124+'O7 Amortization'!U194+'O7 Amortization'!U264), "-", 'O7 Amortization'!U54+'O7 Amortization'!U124+'O7 Amortization'!U194+'O7 Amortization'!U264)</f>
        <v>0</v>
      </c>
      <c r="S54" s="747">
        <f ca="1">IF(ISERROR('O7 Amortization'!V54+'O7 Amortization'!V124+'O7 Amortization'!V194+'O7 Amortization'!V264), "-", 'O7 Amortization'!V54+'O7 Amortization'!V124+'O7 Amortization'!V194+'O7 Amortization'!V264)</f>
        <v>0</v>
      </c>
      <c r="T54" s="747">
        <f ca="1">IF(ISERROR('O7 Amortization'!W54+'O7 Amortization'!W124+'O7 Amortization'!W194+'O7 Amortization'!W264), "-", 'O7 Amortization'!W54+'O7 Amortization'!W124+'O7 Amortization'!W194+'O7 Amortization'!W264)</f>
        <v>0</v>
      </c>
      <c r="U54" s="747">
        <f ca="1">IF(ISERROR('O7 Amortization'!X54+'O7 Amortization'!X124+'O7 Amortization'!X194+'O7 Amortization'!X264), "-", 'O7 Amortization'!X54+'O7 Amortization'!X124+'O7 Amortization'!X194+'O7 Amortization'!X264)</f>
        <v>0</v>
      </c>
      <c r="V54" s="747">
        <f ca="1">IF(ISERROR('O7 Amortization'!Y54+'O7 Amortization'!Y124+'O7 Amortization'!Y194+'O7 Amortization'!Y264), "-", 'O7 Amortization'!Y54+'O7 Amortization'!Y124+'O7 Amortization'!Y194+'O7 Amortization'!Y264)</f>
        <v>0</v>
      </c>
      <c r="W54" s="748">
        <f ca="1">IF(ISERROR('O7 Amortization'!Z54+'O7 Amortization'!Z124+'O7 Amortization'!Z194+'O7 Amortization'!Z264), "-", 'O7 Amortization'!Z54+'O7 Amortization'!Z124+'O7 Amortization'!Z194+'O7 Amortization'!Z264)</f>
        <v>0</v>
      </c>
      <c r="X54" s="844"/>
    </row>
    <row r="55" spans="1:24" s="931" customFormat="1" ht="23.25" customHeight="1">
      <c r="A55" s="900"/>
      <c r="B55" s="986" t="s">
        <v>1182</v>
      </c>
      <c r="C55" s="987">
        <f t="shared" si="9"/>
        <v>-1222702.0000000002</v>
      </c>
      <c r="D55" s="988">
        <f t="shared" ref="D55:W55" si="10">SUM(D51:D54)</f>
        <v>-757309.90161750384</v>
      </c>
      <c r="E55" s="988">
        <f t="shared" si="10"/>
        <v>-287427.74112231442</v>
      </c>
      <c r="F55" s="988">
        <f t="shared" si="10"/>
        <v>-176491.00381972149</v>
      </c>
      <c r="G55" s="988">
        <f t="shared" si="10"/>
        <v>0</v>
      </c>
      <c r="H55" s="988">
        <f t="shared" si="10"/>
        <v>0</v>
      </c>
      <c r="I55" s="988">
        <f t="shared" si="10"/>
        <v>0</v>
      </c>
      <c r="J55" s="988">
        <f t="shared" si="10"/>
        <v>0</v>
      </c>
      <c r="K55" s="988">
        <f t="shared" si="10"/>
        <v>0</v>
      </c>
      <c r="L55" s="988">
        <f t="shared" si="10"/>
        <v>-1473.3534404605211</v>
      </c>
      <c r="M55" s="988">
        <f t="shared" si="10"/>
        <v>0</v>
      </c>
      <c r="N55" s="988">
        <f t="shared" si="10"/>
        <v>0</v>
      </c>
      <c r="O55" s="988">
        <f t="shared" si="10"/>
        <v>0</v>
      </c>
      <c r="P55" s="988">
        <f t="shared" si="10"/>
        <v>0</v>
      </c>
      <c r="Q55" s="988">
        <f t="shared" si="10"/>
        <v>0</v>
      </c>
      <c r="R55" s="988">
        <f t="shared" si="10"/>
        <v>0</v>
      </c>
      <c r="S55" s="988">
        <f t="shared" si="10"/>
        <v>0</v>
      </c>
      <c r="T55" s="988">
        <f t="shared" si="10"/>
        <v>0</v>
      </c>
      <c r="U55" s="988">
        <f t="shared" si="10"/>
        <v>0</v>
      </c>
      <c r="V55" s="988">
        <f t="shared" si="10"/>
        <v>0</v>
      </c>
      <c r="W55" s="989">
        <f t="shared" si="10"/>
        <v>0</v>
      </c>
      <c r="X55" s="899"/>
    </row>
    <row r="56" spans="1:24" s="731" customFormat="1">
      <c r="B56" s="847" t="s">
        <v>1232</v>
      </c>
      <c r="C56" s="845">
        <f t="shared" si="9"/>
        <v>1518403.6985000004</v>
      </c>
      <c r="D56" s="844">
        <f t="shared" ref="D56:W56" si="11">D49+D55</f>
        <v>940459.86309557769</v>
      </c>
      <c r="E56" s="844">
        <f t="shared" si="11"/>
        <v>356940.07629955845</v>
      </c>
      <c r="F56" s="844">
        <f t="shared" si="11"/>
        <v>219174.08571495159</v>
      </c>
      <c r="G56" s="844">
        <f t="shared" si="11"/>
        <v>0</v>
      </c>
      <c r="H56" s="844">
        <f t="shared" si="11"/>
        <v>0</v>
      </c>
      <c r="I56" s="844">
        <f t="shared" si="11"/>
        <v>0</v>
      </c>
      <c r="J56" s="844">
        <f t="shared" si="11"/>
        <v>0</v>
      </c>
      <c r="K56" s="844">
        <f t="shared" si="11"/>
        <v>0</v>
      </c>
      <c r="L56" s="844">
        <f t="shared" si="11"/>
        <v>1829.673389912632</v>
      </c>
      <c r="M56" s="844">
        <f t="shared" si="11"/>
        <v>0</v>
      </c>
      <c r="N56" s="844">
        <f t="shared" si="11"/>
        <v>0</v>
      </c>
      <c r="O56" s="844">
        <f t="shared" si="11"/>
        <v>0</v>
      </c>
      <c r="P56" s="844">
        <f t="shared" si="11"/>
        <v>0</v>
      </c>
      <c r="Q56" s="844">
        <f t="shared" si="11"/>
        <v>0</v>
      </c>
      <c r="R56" s="844">
        <f t="shared" si="11"/>
        <v>0</v>
      </c>
      <c r="S56" s="844">
        <f t="shared" si="11"/>
        <v>0</v>
      </c>
      <c r="T56" s="844">
        <f t="shared" si="11"/>
        <v>0</v>
      </c>
      <c r="U56" s="844">
        <f t="shared" si="11"/>
        <v>0</v>
      </c>
      <c r="V56" s="844">
        <f t="shared" si="11"/>
        <v>0</v>
      </c>
      <c r="W56" s="732">
        <f t="shared" si="11"/>
        <v>0</v>
      </c>
      <c r="X56" s="844"/>
    </row>
    <row r="57" spans="1:24" s="731" customFormat="1">
      <c r="B57" s="847" t="s">
        <v>1233</v>
      </c>
      <c r="C57" s="845">
        <f t="shared" si="9"/>
        <v>204758.91243190321</v>
      </c>
      <c r="D57" s="844">
        <f t="shared" ref="D57:W57" si="12">IF(ISERROR(D56/D38*D34),0,D56/D38*D34)</f>
        <v>127267.01346103352</v>
      </c>
      <c r="E57" s="844">
        <f t="shared" si="12"/>
        <v>47985.702362462682</v>
      </c>
      <c r="F57" s="844">
        <f t="shared" si="12"/>
        <v>29254.333241164648</v>
      </c>
      <c r="G57" s="844">
        <f t="shared" si="12"/>
        <v>0</v>
      </c>
      <c r="H57" s="844">
        <f t="shared" si="12"/>
        <v>0</v>
      </c>
      <c r="I57" s="844">
        <f t="shared" si="12"/>
        <v>0</v>
      </c>
      <c r="J57" s="844">
        <f t="shared" si="12"/>
        <v>0</v>
      </c>
      <c r="K57" s="844">
        <f t="shared" si="12"/>
        <v>0</v>
      </c>
      <c r="L57" s="844">
        <f t="shared" si="12"/>
        <v>251.86336724235358</v>
      </c>
      <c r="M57" s="844">
        <f t="shared" si="12"/>
        <v>0</v>
      </c>
      <c r="N57" s="844">
        <f t="shared" si="12"/>
        <v>0</v>
      </c>
      <c r="O57" s="844">
        <f t="shared" si="12"/>
        <v>0</v>
      </c>
      <c r="P57" s="844">
        <f t="shared" si="12"/>
        <v>0</v>
      </c>
      <c r="Q57" s="844">
        <f t="shared" si="12"/>
        <v>0</v>
      </c>
      <c r="R57" s="844">
        <f t="shared" si="12"/>
        <v>0</v>
      </c>
      <c r="S57" s="844">
        <f t="shared" si="12"/>
        <v>0</v>
      </c>
      <c r="T57" s="844">
        <f t="shared" si="12"/>
        <v>0</v>
      </c>
      <c r="U57" s="844">
        <f t="shared" si="12"/>
        <v>0</v>
      </c>
      <c r="V57" s="844">
        <f t="shared" si="12"/>
        <v>0</v>
      </c>
      <c r="W57" s="732">
        <f t="shared" si="12"/>
        <v>0</v>
      </c>
      <c r="X57" s="844"/>
    </row>
    <row r="58" spans="1:24" s="731" customFormat="1">
      <c r="B58" s="847" t="s">
        <v>807</v>
      </c>
      <c r="C58" s="845">
        <f t="shared" si="9"/>
        <v>1723162.6109319038</v>
      </c>
      <c r="D58" s="844">
        <f t="shared" ref="D58:W58" si="13">SUM(D56:D57)</f>
        <v>1067726.8765566112</v>
      </c>
      <c r="E58" s="844">
        <f t="shared" si="13"/>
        <v>404925.77866202116</v>
      </c>
      <c r="F58" s="844">
        <f t="shared" si="13"/>
        <v>248428.41895611625</v>
      </c>
      <c r="G58" s="844">
        <f t="shared" si="13"/>
        <v>0</v>
      </c>
      <c r="H58" s="844">
        <f t="shared" si="13"/>
        <v>0</v>
      </c>
      <c r="I58" s="844">
        <f t="shared" si="13"/>
        <v>0</v>
      </c>
      <c r="J58" s="844">
        <f t="shared" si="13"/>
        <v>0</v>
      </c>
      <c r="K58" s="844">
        <f t="shared" si="13"/>
        <v>0</v>
      </c>
      <c r="L58" s="844">
        <f t="shared" si="13"/>
        <v>2081.5367571549855</v>
      </c>
      <c r="M58" s="844">
        <f t="shared" si="13"/>
        <v>0</v>
      </c>
      <c r="N58" s="844">
        <f t="shared" si="13"/>
        <v>0</v>
      </c>
      <c r="O58" s="844">
        <f t="shared" si="13"/>
        <v>0</v>
      </c>
      <c r="P58" s="844">
        <f t="shared" si="13"/>
        <v>0</v>
      </c>
      <c r="Q58" s="844">
        <f t="shared" si="13"/>
        <v>0</v>
      </c>
      <c r="R58" s="844">
        <f t="shared" si="13"/>
        <v>0</v>
      </c>
      <c r="S58" s="844">
        <f t="shared" si="13"/>
        <v>0</v>
      </c>
      <c r="T58" s="844">
        <f t="shared" si="13"/>
        <v>0</v>
      </c>
      <c r="U58" s="844">
        <f t="shared" si="13"/>
        <v>0</v>
      </c>
      <c r="V58" s="844">
        <f t="shared" si="13"/>
        <v>0</v>
      </c>
      <c r="W58" s="732">
        <f t="shared" si="13"/>
        <v>0</v>
      </c>
      <c r="X58" s="844"/>
    </row>
    <row r="59" spans="1:24" s="731" customFormat="1">
      <c r="B59" s="847"/>
      <c r="C59" s="845"/>
      <c r="D59" s="844"/>
      <c r="E59" s="844"/>
      <c r="F59" s="844"/>
      <c r="G59" s="844"/>
      <c r="H59" s="844"/>
      <c r="I59" s="844"/>
      <c r="J59" s="844"/>
      <c r="K59" s="844"/>
      <c r="L59" s="844"/>
      <c r="M59" s="844"/>
      <c r="N59" s="844"/>
      <c r="O59" s="844"/>
      <c r="P59" s="844"/>
      <c r="Q59" s="844"/>
      <c r="R59" s="844"/>
      <c r="S59" s="844"/>
      <c r="T59" s="844"/>
      <c r="U59" s="844"/>
      <c r="V59" s="844"/>
      <c r="W59" s="732"/>
      <c r="X59" s="844"/>
    </row>
    <row r="60" spans="1:24" s="753" customFormat="1">
      <c r="B60" s="840" t="s">
        <v>41</v>
      </c>
      <c r="C60" s="845">
        <f>SUM(D60:W60)</f>
        <v>0</v>
      </c>
      <c r="D60" s="844">
        <f ca="1">'O2.2 Primary Cost PLCC Adj'!D62</f>
        <v>0</v>
      </c>
      <c r="E60" s="844">
        <f ca="1">'O2.2 Primary Cost PLCC Adj'!E62</f>
        <v>0</v>
      </c>
      <c r="F60" s="844">
        <f ca="1">'O2.2 Primary Cost PLCC Adj'!F62</f>
        <v>0</v>
      </c>
      <c r="G60" s="844">
        <f ca="1">'O2.2 Primary Cost PLCC Adj'!G62</f>
        <v>0</v>
      </c>
      <c r="H60" s="844">
        <f ca="1">'O2.2 Primary Cost PLCC Adj'!H62</f>
        <v>0</v>
      </c>
      <c r="I60" s="844">
        <f ca="1">'O2.2 Primary Cost PLCC Adj'!I62</f>
        <v>0</v>
      </c>
      <c r="J60" s="844">
        <f ca="1">'O2.2 Primary Cost PLCC Adj'!J62</f>
        <v>0</v>
      </c>
      <c r="K60" s="844">
        <f ca="1">'O2.2 Primary Cost PLCC Adj'!K62</f>
        <v>0</v>
      </c>
      <c r="L60" s="844">
        <f ca="1">'O2.2 Primary Cost PLCC Adj'!L62</f>
        <v>0</v>
      </c>
      <c r="M60" s="844">
        <f ca="1">'O2.2 Primary Cost PLCC Adj'!M62</f>
        <v>0</v>
      </c>
      <c r="N60" s="844">
        <f ca="1">'O2.2 Primary Cost PLCC Adj'!N62</f>
        <v>0</v>
      </c>
      <c r="O60" s="844">
        <f ca="1">'O2.2 Primary Cost PLCC Adj'!O62</f>
        <v>0</v>
      </c>
      <c r="P60" s="844">
        <f ca="1">'O2.2 Primary Cost PLCC Adj'!P62</f>
        <v>0</v>
      </c>
      <c r="Q60" s="844">
        <f ca="1">'O2.2 Primary Cost PLCC Adj'!Q62</f>
        <v>0</v>
      </c>
      <c r="R60" s="844">
        <f ca="1">'O2.2 Primary Cost PLCC Adj'!R62</f>
        <v>0</v>
      </c>
      <c r="S60" s="844">
        <f ca="1">'O2.2 Primary Cost PLCC Adj'!S62</f>
        <v>0</v>
      </c>
      <c r="T60" s="844">
        <f ca="1">'O2.2 Primary Cost PLCC Adj'!T62</f>
        <v>0</v>
      </c>
      <c r="U60" s="844">
        <f ca="1">'O2.2 Primary Cost PLCC Adj'!U62</f>
        <v>0</v>
      </c>
      <c r="V60" s="844">
        <f ca="1">'O2.2 Primary Cost PLCC Adj'!V62</f>
        <v>0</v>
      </c>
      <c r="W60" s="732">
        <f ca="1">'O2.2 Primary Cost PLCC Adj'!W62</f>
        <v>0</v>
      </c>
      <c r="X60" s="857"/>
    </row>
    <row r="61" spans="1:24" s="753" customFormat="1">
      <c r="B61" s="840" t="s">
        <v>42</v>
      </c>
      <c r="C61" s="845">
        <f>SUM(D61:W61)</f>
        <v>0</v>
      </c>
      <c r="D61" s="844">
        <f ca="1">'O2.2 Primary Cost PLCC Adj'!D63</f>
        <v>0</v>
      </c>
      <c r="E61" s="844">
        <f ca="1">'O2.2 Primary Cost PLCC Adj'!E63</f>
        <v>0</v>
      </c>
      <c r="F61" s="844">
        <f ca="1">'O2.2 Primary Cost PLCC Adj'!F63</f>
        <v>0</v>
      </c>
      <c r="G61" s="844">
        <f ca="1">'O2.2 Primary Cost PLCC Adj'!G63</f>
        <v>0</v>
      </c>
      <c r="H61" s="844">
        <f ca="1">'O2.2 Primary Cost PLCC Adj'!H63</f>
        <v>0</v>
      </c>
      <c r="I61" s="844">
        <f ca="1">'O2.2 Primary Cost PLCC Adj'!I63</f>
        <v>0</v>
      </c>
      <c r="J61" s="844">
        <f ca="1">'O2.2 Primary Cost PLCC Adj'!J63</f>
        <v>0</v>
      </c>
      <c r="K61" s="844">
        <f ca="1">'O2.2 Primary Cost PLCC Adj'!K63</f>
        <v>0</v>
      </c>
      <c r="L61" s="844">
        <f ca="1">'O2.2 Primary Cost PLCC Adj'!L63</f>
        <v>0</v>
      </c>
      <c r="M61" s="844">
        <f ca="1">'O2.2 Primary Cost PLCC Adj'!M63</f>
        <v>0</v>
      </c>
      <c r="N61" s="844">
        <f ca="1">'O2.2 Primary Cost PLCC Adj'!N63</f>
        <v>0</v>
      </c>
      <c r="O61" s="844">
        <f ca="1">'O2.2 Primary Cost PLCC Adj'!O63</f>
        <v>0</v>
      </c>
      <c r="P61" s="844">
        <f ca="1">'O2.2 Primary Cost PLCC Adj'!P63</f>
        <v>0</v>
      </c>
      <c r="Q61" s="844">
        <f ca="1">'O2.2 Primary Cost PLCC Adj'!Q63</f>
        <v>0</v>
      </c>
      <c r="R61" s="844">
        <f ca="1">'O2.2 Primary Cost PLCC Adj'!R63</f>
        <v>0</v>
      </c>
      <c r="S61" s="844">
        <f ca="1">'O2.2 Primary Cost PLCC Adj'!S63</f>
        <v>0</v>
      </c>
      <c r="T61" s="844">
        <f ca="1">'O2.2 Primary Cost PLCC Adj'!T63</f>
        <v>0</v>
      </c>
      <c r="U61" s="844">
        <f ca="1">'O2.2 Primary Cost PLCC Adj'!U63</f>
        <v>0</v>
      </c>
      <c r="V61" s="844">
        <f ca="1">'O2.2 Primary Cost PLCC Adj'!V63</f>
        <v>0</v>
      </c>
      <c r="W61" s="732">
        <f ca="1">'O2.2 Primary Cost PLCC Adj'!W63</f>
        <v>0</v>
      </c>
    </row>
    <row r="62" spans="1:24" s="753" customFormat="1">
      <c r="B62" s="840" t="s">
        <v>43</v>
      </c>
      <c r="C62" s="845">
        <f>SUM(D62:W62)</f>
        <v>0</v>
      </c>
      <c r="D62" s="844">
        <f ca="1">'O2.2 Primary Cost PLCC Adj'!D64</f>
        <v>0</v>
      </c>
      <c r="E62" s="844">
        <f ca="1">'O2.2 Primary Cost PLCC Adj'!E64</f>
        <v>0</v>
      </c>
      <c r="F62" s="844">
        <f ca="1">'O2.2 Primary Cost PLCC Adj'!F64</f>
        <v>0</v>
      </c>
      <c r="G62" s="844">
        <f ca="1">'O2.2 Primary Cost PLCC Adj'!G64</f>
        <v>0</v>
      </c>
      <c r="H62" s="844">
        <f ca="1">'O2.2 Primary Cost PLCC Adj'!H64</f>
        <v>0</v>
      </c>
      <c r="I62" s="844">
        <f ca="1">'O2.2 Primary Cost PLCC Adj'!I64</f>
        <v>0</v>
      </c>
      <c r="J62" s="844">
        <f ca="1">'O2.2 Primary Cost PLCC Adj'!J64</f>
        <v>0</v>
      </c>
      <c r="K62" s="844">
        <f ca="1">'O2.2 Primary Cost PLCC Adj'!K64</f>
        <v>0</v>
      </c>
      <c r="L62" s="844">
        <f ca="1">'O2.2 Primary Cost PLCC Adj'!L64</f>
        <v>0</v>
      </c>
      <c r="M62" s="844">
        <f ca="1">'O2.2 Primary Cost PLCC Adj'!M64</f>
        <v>0</v>
      </c>
      <c r="N62" s="844">
        <f ca="1">'O2.2 Primary Cost PLCC Adj'!N64</f>
        <v>0</v>
      </c>
      <c r="O62" s="844">
        <f ca="1">'O2.2 Primary Cost PLCC Adj'!O64</f>
        <v>0</v>
      </c>
      <c r="P62" s="844">
        <f ca="1">'O2.2 Primary Cost PLCC Adj'!P64</f>
        <v>0</v>
      </c>
      <c r="Q62" s="844">
        <f ca="1">'O2.2 Primary Cost PLCC Adj'!Q64</f>
        <v>0</v>
      </c>
      <c r="R62" s="844">
        <f ca="1">'O2.2 Primary Cost PLCC Adj'!R64</f>
        <v>0</v>
      </c>
      <c r="S62" s="844">
        <f ca="1">'O2.2 Primary Cost PLCC Adj'!S64</f>
        <v>0</v>
      </c>
      <c r="T62" s="844">
        <f ca="1">'O2.2 Primary Cost PLCC Adj'!T64</f>
        <v>0</v>
      </c>
      <c r="U62" s="844">
        <f ca="1">'O2.2 Primary Cost PLCC Adj'!U64</f>
        <v>0</v>
      </c>
      <c r="V62" s="844">
        <f ca="1">'O2.2 Primary Cost PLCC Adj'!V64</f>
        <v>0</v>
      </c>
      <c r="W62" s="732">
        <f ca="1">'O2.2 Primary Cost PLCC Adj'!W64</f>
        <v>0</v>
      </c>
    </row>
    <row r="63" spans="1:24" s="753" customFormat="1">
      <c r="B63" s="840" t="s">
        <v>44</v>
      </c>
      <c r="C63" s="845">
        <f>SUM(D63:W63)</f>
        <v>0</v>
      </c>
      <c r="D63" s="844">
        <f ca="1">'O2.2 Primary Cost PLCC Adj'!D65</f>
        <v>0</v>
      </c>
      <c r="E63" s="844">
        <f ca="1">'O2.2 Primary Cost PLCC Adj'!E65</f>
        <v>0</v>
      </c>
      <c r="F63" s="844">
        <f ca="1">'O2.2 Primary Cost PLCC Adj'!F65</f>
        <v>0</v>
      </c>
      <c r="G63" s="844">
        <f ca="1">'O2.2 Primary Cost PLCC Adj'!G65</f>
        <v>0</v>
      </c>
      <c r="H63" s="844">
        <f ca="1">'O2.2 Primary Cost PLCC Adj'!H65</f>
        <v>0</v>
      </c>
      <c r="I63" s="844">
        <f ca="1">'O2.2 Primary Cost PLCC Adj'!I65</f>
        <v>0</v>
      </c>
      <c r="J63" s="844">
        <f ca="1">'O2.2 Primary Cost PLCC Adj'!J65</f>
        <v>0</v>
      </c>
      <c r="K63" s="844">
        <f ca="1">'O2.2 Primary Cost PLCC Adj'!K65</f>
        <v>0</v>
      </c>
      <c r="L63" s="844">
        <f ca="1">'O2.2 Primary Cost PLCC Adj'!L65</f>
        <v>0</v>
      </c>
      <c r="M63" s="844">
        <f ca="1">'O2.2 Primary Cost PLCC Adj'!M65</f>
        <v>0</v>
      </c>
      <c r="N63" s="844">
        <f ca="1">'O2.2 Primary Cost PLCC Adj'!N65</f>
        <v>0</v>
      </c>
      <c r="O63" s="844">
        <f ca="1">'O2.2 Primary Cost PLCC Adj'!O65</f>
        <v>0</v>
      </c>
      <c r="P63" s="844">
        <f ca="1">'O2.2 Primary Cost PLCC Adj'!P65</f>
        <v>0</v>
      </c>
      <c r="Q63" s="844">
        <f ca="1">'O2.2 Primary Cost PLCC Adj'!Q65</f>
        <v>0</v>
      </c>
      <c r="R63" s="844">
        <f ca="1">'O2.2 Primary Cost PLCC Adj'!R65</f>
        <v>0</v>
      </c>
      <c r="S63" s="844">
        <f ca="1">'O2.2 Primary Cost PLCC Adj'!S65</f>
        <v>0</v>
      </c>
      <c r="T63" s="844">
        <f ca="1">'O2.2 Primary Cost PLCC Adj'!T65</f>
        <v>0</v>
      </c>
      <c r="U63" s="844">
        <f ca="1">'O2.2 Primary Cost PLCC Adj'!U65</f>
        <v>0</v>
      </c>
      <c r="V63" s="844">
        <f ca="1">'O2.2 Primary Cost PLCC Adj'!V65</f>
        <v>0</v>
      </c>
      <c r="W63" s="732">
        <f ca="1">'O2.2 Primary Cost PLCC Adj'!W65</f>
        <v>0</v>
      </c>
    </row>
    <row r="64" spans="1:24" s="902" customFormat="1" ht="23.25" customHeight="1">
      <c r="B64" s="986" t="s">
        <v>1136</v>
      </c>
      <c r="C64" s="987">
        <f>SUM(D64:W64)</f>
        <v>0</v>
      </c>
      <c r="D64" s="988">
        <f t="shared" ref="D64:W64" si="14">SUM(D60:D63)</f>
        <v>0</v>
      </c>
      <c r="E64" s="988">
        <f t="shared" si="14"/>
        <v>0</v>
      </c>
      <c r="F64" s="988">
        <f t="shared" si="14"/>
        <v>0</v>
      </c>
      <c r="G64" s="988">
        <f t="shared" si="14"/>
        <v>0</v>
      </c>
      <c r="H64" s="988">
        <f t="shared" si="14"/>
        <v>0</v>
      </c>
      <c r="I64" s="988">
        <f t="shared" si="14"/>
        <v>0</v>
      </c>
      <c r="J64" s="988">
        <f t="shared" si="14"/>
        <v>0</v>
      </c>
      <c r="K64" s="988">
        <f t="shared" si="14"/>
        <v>0</v>
      </c>
      <c r="L64" s="988">
        <f t="shared" si="14"/>
        <v>0</v>
      </c>
      <c r="M64" s="988">
        <f t="shared" si="14"/>
        <v>0</v>
      </c>
      <c r="N64" s="988">
        <f t="shared" si="14"/>
        <v>0</v>
      </c>
      <c r="O64" s="988">
        <f t="shared" si="14"/>
        <v>0</v>
      </c>
      <c r="P64" s="988">
        <f t="shared" si="14"/>
        <v>0</v>
      </c>
      <c r="Q64" s="988">
        <f t="shared" si="14"/>
        <v>0</v>
      </c>
      <c r="R64" s="988">
        <f t="shared" si="14"/>
        <v>0</v>
      </c>
      <c r="S64" s="988">
        <f t="shared" si="14"/>
        <v>0</v>
      </c>
      <c r="T64" s="988">
        <f t="shared" si="14"/>
        <v>0</v>
      </c>
      <c r="U64" s="988">
        <f t="shared" si="14"/>
        <v>0</v>
      </c>
      <c r="V64" s="988">
        <f t="shared" si="14"/>
        <v>0</v>
      </c>
      <c r="W64" s="989">
        <f t="shared" si="14"/>
        <v>0</v>
      </c>
    </row>
    <row r="65" spans="1:24" s="753" customFormat="1">
      <c r="C65" s="859"/>
      <c r="D65" s="857"/>
      <c r="E65" s="857"/>
      <c r="F65" s="857"/>
      <c r="G65" s="857"/>
      <c r="H65" s="857"/>
      <c r="I65" s="857"/>
      <c r="J65" s="857"/>
      <c r="K65" s="857"/>
      <c r="L65" s="857"/>
      <c r="M65" s="857"/>
      <c r="N65" s="857"/>
      <c r="O65" s="857"/>
      <c r="P65" s="857"/>
      <c r="Q65" s="857"/>
      <c r="R65" s="857"/>
      <c r="S65" s="857"/>
      <c r="T65" s="857"/>
      <c r="U65" s="857"/>
      <c r="V65" s="857"/>
      <c r="W65" s="860"/>
    </row>
    <row r="66" spans="1:24" s="753" customFormat="1">
      <c r="B66" s="840" t="s">
        <v>33</v>
      </c>
      <c r="C66" s="845">
        <f>SUM(D66:W66)</f>
        <v>0</v>
      </c>
      <c r="D66" s="844">
        <f ca="1">'O2.2 Primary Cost PLCC Adj'!D47</f>
        <v>0</v>
      </c>
      <c r="E66" s="844">
        <f ca="1">'O2.2 Primary Cost PLCC Adj'!E47</f>
        <v>0</v>
      </c>
      <c r="F66" s="844">
        <f ca="1">'O2.2 Primary Cost PLCC Adj'!F47</f>
        <v>0</v>
      </c>
      <c r="G66" s="844">
        <f ca="1">'O2.2 Primary Cost PLCC Adj'!G47</f>
        <v>0</v>
      </c>
      <c r="H66" s="844">
        <f ca="1">'O2.2 Primary Cost PLCC Adj'!H47</f>
        <v>0</v>
      </c>
      <c r="I66" s="844">
        <f ca="1">'O2.2 Primary Cost PLCC Adj'!I47</f>
        <v>0</v>
      </c>
      <c r="J66" s="844">
        <f ca="1">'O2.2 Primary Cost PLCC Adj'!J47</f>
        <v>0</v>
      </c>
      <c r="K66" s="844">
        <f ca="1">'O2.2 Primary Cost PLCC Adj'!K47</f>
        <v>0</v>
      </c>
      <c r="L66" s="844">
        <f ca="1">'O2.2 Primary Cost PLCC Adj'!L47</f>
        <v>0</v>
      </c>
      <c r="M66" s="844">
        <f ca="1">'O2.2 Primary Cost PLCC Adj'!M47</f>
        <v>0</v>
      </c>
      <c r="N66" s="844">
        <f ca="1">'O2.2 Primary Cost PLCC Adj'!N47</f>
        <v>0</v>
      </c>
      <c r="O66" s="844">
        <f ca="1">'O2.2 Primary Cost PLCC Adj'!O47</f>
        <v>0</v>
      </c>
      <c r="P66" s="844">
        <f ca="1">'O2.2 Primary Cost PLCC Adj'!P47</f>
        <v>0</v>
      </c>
      <c r="Q66" s="844">
        <f ca="1">'O2.2 Primary Cost PLCC Adj'!Q47</f>
        <v>0</v>
      </c>
      <c r="R66" s="844">
        <f ca="1">'O2.2 Primary Cost PLCC Adj'!R47</f>
        <v>0</v>
      </c>
      <c r="S66" s="844">
        <f ca="1">'O2.2 Primary Cost PLCC Adj'!S47</f>
        <v>0</v>
      </c>
      <c r="T66" s="844">
        <f ca="1">'O2.2 Primary Cost PLCC Adj'!T47</f>
        <v>0</v>
      </c>
      <c r="U66" s="844">
        <f ca="1">'O2.2 Primary Cost PLCC Adj'!U47</f>
        <v>0</v>
      </c>
      <c r="V66" s="844">
        <f ca="1">'O2.2 Primary Cost PLCC Adj'!V47</f>
        <v>0</v>
      </c>
      <c r="W66" s="732">
        <f ca="1">'O2.2 Primary Cost PLCC Adj'!W47</f>
        <v>0</v>
      </c>
    </row>
    <row r="67" spans="1:24" s="857" customFormat="1">
      <c r="B67" s="840" t="s">
        <v>51</v>
      </c>
      <c r="C67" s="845">
        <f>SUM(D67:W67)</f>
        <v>6101169.3014999991</v>
      </c>
      <c r="D67" s="844">
        <f ca="1">'O2.2 Primary Cost PLCC Adj'!D48</f>
        <v>2299608.197483426</v>
      </c>
      <c r="E67" s="844">
        <f ca="1">'O2.2 Primary Cost PLCC Adj'!E48</f>
        <v>1078408.3019905498</v>
      </c>
      <c r="F67" s="844">
        <f ca="1">'O2.2 Primary Cost PLCC Adj'!F48</f>
        <v>2719024.2243874804</v>
      </c>
      <c r="G67" s="844">
        <f ca="1">'O2.2 Primary Cost PLCC Adj'!G48</f>
        <v>0</v>
      </c>
      <c r="H67" s="844">
        <f ca="1">'O2.2 Primary Cost PLCC Adj'!H48</f>
        <v>0</v>
      </c>
      <c r="I67" s="844">
        <f ca="1">'O2.2 Primary Cost PLCC Adj'!I48</f>
        <v>0</v>
      </c>
      <c r="J67" s="844">
        <f ca="1">'O2.2 Primary Cost PLCC Adj'!J48</f>
        <v>0</v>
      </c>
      <c r="K67" s="844">
        <f ca="1">'O2.2 Primary Cost PLCC Adj'!K48</f>
        <v>0</v>
      </c>
      <c r="L67" s="844">
        <f ca="1">'O2.2 Primary Cost PLCC Adj'!L48</f>
        <v>4128.5776385432937</v>
      </c>
      <c r="M67" s="844">
        <f ca="1">'O2.2 Primary Cost PLCC Adj'!M48</f>
        <v>0</v>
      </c>
      <c r="N67" s="844">
        <f ca="1">'O2.2 Primary Cost PLCC Adj'!N48</f>
        <v>0</v>
      </c>
      <c r="O67" s="844">
        <f ca="1">'O2.2 Primary Cost PLCC Adj'!O48</f>
        <v>0</v>
      </c>
      <c r="P67" s="844">
        <f ca="1">'O2.2 Primary Cost PLCC Adj'!P48</f>
        <v>0</v>
      </c>
      <c r="Q67" s="844">
        <f ca="1">'O2.2 Primary Cost PLCC Adj'!Q48</f>
        <v>0</v>
      </c>
      <c r="R67" s="844">
        <f ca="1">'O2.2 Primary Cost PLCC Adj'!R48</f>
        <v>0</v>
      </c>
      <c r="S67" s="844">
        <f ca="1">'O2.2 Primary Cost PLCC Adj'!S48</f>
        <v>0</v>
      </c>
      <c r="T67" s="844">
        <f ca="1">'O2.2 Primary Cost PLCC Adj'!T48</f>
        <v>0</v>
      </c>
      <c r="U67" s="844">
        <f ca="1">'O2.2 Primary Cost PLCC Adj'!U48</f>
        <v>0</v>
      </c>
      <c r="V67" s="844">
        <f ca="1">'O2.2 Primary Cost PLCC Adj'!V48</f>
        <v>0</v>
      </c>
      <c r="W67" s="732">
        <f ca="1">'O2.2 Primary Cost PLCC Adj'!W48</f>
        <v>0</v>
      </c>
    </row>
    <row r="68" spans="1:24" s="857" customFormat="1">
      <c r="B68" s="840" t="s">
        <v>35</v>
      </c>
      <c r="C68" s="845">
        <f>SUM(D68:W68)</f>
        <v>3258125.0000000005</v>
      </c>
      <c r="D68" s="844">
        <f ca="1">'O2.2 Primary Cost PLCC Adj'!D49</f>
        <v>1228028.6922350517</v>
      </c>
      <c r="E68" s="844">
        <f ca="1">'O2.2 Primary Cost PLCC Adj'!E49</f>
        <v>575887.81351455522</v>
      </c>
      <c r="F68" s="844">
        <f ca="1">'O2.2 Primary Cost PLCC Adj'!F49</f>
        <v>1452003.7657215078</v>
      </c>
      <c r="G68" s="844">
        <f ca="1">'O2.2 Primary Cost PLCC Adj'!G49</f>
        <v>0</v>
      </c>
      <c r="H68" s="844">
        <f ca="1">'O2.2 Primary Cost PLCC Adj'!H49</f>
        <v>0</v>
      </c>
      <c r="I68" s="844">
        <f ca="1">'O2.2 Primary Cost PLCC Adj'!I49</f>
        <v>0</v>
      </c>
      <c r="J68" s="844">
        <f ca="1">'O2.2 Primary Cost PLCC Adj'!J49</f>
        <v>0</v>
      </c>
      <c r="K68" s="844">
        <f ca="1">'O2.2 Primary Cost PLCC Adj'!K49</f>
        <v>0</v>
      </c>
      <c r="L68" s="844">
        <f ca="1">'O2.2 Primary Cost PLCC Adj'!L49</f>
        <v>2204.7285288857302</v>
      </c>
      <c r="M68" s="844">
        <f ca="1">'O2.2 Primary Cost PLCC Adj'!M49</f>
        <v>0</v>
      </c>
      <c r="N68" s="844">
        <f ca="1">'O2.2 Primary Cost PLCC Adj'!N49</f>
        <v>0</v>
      </c>
      <c r="O68" s="844">
        <f ca="1">'O2.2 Primary Cost PLCC Adj'!O49</f>
        <v>0</v>
      </c>
      <c r="P68" s="844">
        <f ca="1">'O2.2 Primary Cost PLCC Adj'!P49</f>
        <v>0</v>
      </c>
      <c r="Q68" s="844">
        <f ca="1">'O2.2 Primary Cost PLCC Adj'!Q49</f>
        <v>0</v>
      </c>
      <c r="R68" s="844">
        <f ca="1">'O2.2 Primary Cost PLCC Adj'!R49</f>
        <v>0</v>
      </c>
      <c r="S68" s="844">
        <f ca="1">'O2.2 Primary Cost PLCC Adj'!S49</f>
        <v>0</v>
      </c>
      <c r="T68" s="844">
        <f ca="1">'O2.2 Primary Cost PLCC Adj'!T49</f>
        <v>0</v>
      </c>
      <c r="U68" s="844">
        <f ca="1">'O2.2 Primary Cost PLCC Adj'!U49</f>
        <v>0</v>
      </c>
      <c r="V68" s="844">
        <f ca="1">'O2.2 Primary Cost PLCC Adj'!V49</f>
        <v>0</v>
      </c>
      <c r="W68" s="732">
        <f ca="1">'O2.2 Primary Cost PLCC Adj'!W49</f>
        <v>0</v>
      </c>
      <c r="X68" s="861"/>
    </row>
    <row r="69" spans="1:24" s="857" customFormat="1">
      <c r="B69" s="840" t="s">
        <v>39</v>
      </c>
      <c r="C69" s="845">
        <f>SUM(D69:W69)</f>
        <v>0</v>
      </c>
      <c r="D69" s="844">
        <f ca="1">'O2.2 Primary Cost PLCC Adj'!D50</f>
        <v>0</v>
      </c>
      <c r="E69" s="844">
        <f ca="1">'O2.2 Primary Cost PLCC Adj'!E50</f>
        <v>0</v>
      </c>
      <c r="F69" s="844">
        <f ca="1">'O2.2 Primary Cost PLCC Adj'!F50</f>
        <v>0</v>
      </c>
      <c r="G69" s="844">
        <f ca="1">'O2.2 Primary Cost PLCC Adj'!G50</f>
        <v>0</v>
      </c>
      <c r="H69" s="844">
        <f ca="1">'O2.2 Primary Cost PLCC Adj'!H50</f>
        <v>0</v>
      </c>
      <c r="I69" s="844">
        <f ca="1">'O2.2 Primary Cost PLCC Adj'!I50</f>
        <v>0</v>
      </c>
      <c r="J69" s="844">
        <f ca="1">'O2.2 Primary Cost PLCC Adj'!J50</f>
        <v>0</v>
      </c>
      <c r="K69" s="844">
        <f ca="1">'O2.2 Primary Cost PLCC Adj'!K50</f>
        <v>0</v>
      </c>
      <c r="L69" s="844">
        <f ca="1">'O2.2 Primary Cost PLCC Adj'!L50</f>
        <v>0</v>
      </c>
      <c r="M69" s="844">
        <f ca="1">'O2.2 Primary Cost PLCC Adj'!M50</f>
        <v>0</v>
      </c>
      <c r="N69" s="844">
        <f ca="1">'O2.2 Primary Cost PLCC Adj'!N50</f>
        <v>0</v>
      </c>
      <c r="O69" s="844">
        <f ca="1">'O2.2 Primary Cost PLCC Adj'!O50</f>
        <v>0</v>
      </c>
      <c r="P69" s="844">
        <f ca="1">'O2.2 Primary Cost PLCC Adj'!P50</f>
        <v>0</v>
      </c>
      <c r="Q69" s="844">
        <f ca="1">'O2.2 Primary Cost PLCC Adj'!Q50</f>
        <v>0</v>
      </c>
      <c r="R69" s="844">
        <f ca="1">'O2.2 Primary Cost PLCC Adj'!R50</f>
        <v>0</v>
      </c>
      <c r="S69" s="844">
        <f ca="1">'O2.2 Primary Cost PLCC Adj'!S50</f>
        <v>0</v>
      </c>
      <c r="T69" s="844">
        <f ca="1">'O2.2 Primary Cost PLCC Adj'!T50</f>
        <v>0</v>
      </c>
      <c r="U69" s="844">
        <f ca="1">'O2.2 Primary Cost PLCC Adj'!U50</f>
        <v>0</v>
      </c>
      <c r="V69" s="844">
        <f ca="1">'O2.2 Primary Cost PLCC Adj'!V50</f>
        <v>0</v>
      </c>
      <c r="W69" s="732">
        <f ca="1">'O2.2 Primary Cost PLCC Adj'!W50</f>
        <v>0</v>
      </c>
      <c r="X69" s="861"/>
    </row>
    <row r="70" spans="1:24" s="902" customFormat="1" ht="23.25" customHeight="1">
      <c r="B70" s="986" t="s">
        <v>1136</v>
      </c>
      <c r="C70" s="987">
        <f>SUM(D70:W70)</f>
        <v>9359294.3015000001</v>
      </c>
      <c r="D70" s="988">
        <f t="shared" ref="D70:W70" si="15">SUM(D66:D69)</f>
        <v>3527636.8897184776</v>
      </c>
      <c r="E70" s="988">
        <f t="shared" si="15"/>
        <v>1654296.1155051049</v>
      </c>
      <c r="F70" s="988">
        <f t="shared" si="15"/>
        <v>4171027.9901089882</v>
      </c>
      <c r="G70" s="988">
        <f t="shared" si="15"/>
        <v>0</v>
      </c>
      <c r="H70" s="988">
        <f t="shared" si="15"/>
        <v>0</v>
      </c>
      <c r="I70" s="988">
        <f t="shared" si="15"/>
        <v>0</v>
      </c>
      <c r="J70" s="988">
        <f t="shared" si="15"/>
        <v>0</v>
      </c>
      <c r="K70" s="988">
        <f t="shared" si="15"/>
        <v>0</v>
      </c>
      <c r="L70" s="988">
        <f t="shared" si="15"/>
        <v>6333.3061674290238</v>
      </c>
      <c r="M70" s="988">
        <f t="shared" si="15"/>
        <v>0</v>
      </c>
      <c r="N70" s="988">
        <f t="shared" si="15"/>
        <v>0</v>
      </c>
      <c r="O70" s="988">
        <f t="shared" si="15"/>
        <v>0</v>
      </c>
      <c r="P70" s="988">
        <f t="shared" si="15"/>
        <v>0</v>
      </c>
      <c r="Q70" s="988">
        <f t="shared" si="15"/>
        <v>0</v>
      </c>
      <c r="R70" s="988">
        <f t="shared" si="15"/>
        <v>0</v>
      </c>
      <c r="S70" s="988">
        <f t="shared" si="15"/>
        <v>0</v>
      </c>
      <c r="T70" s="988">
        <f t="shared" si="15"/>
        <v>0</v>
      </c>
      <c r="U70" s="988">
        <f t="shared" si="15"/>
        <v>0</v>
      </c>
      <c r="V70" s="988">
        <f t="shared" si="15"/>
        <v>0</v>
      </c>
      <c r="W70" s="989">
        <f t="shared" si="15"/>
        <v>0</v>
      </c>
    </row>
    <row r="71" spans="1:24" s="886" customFormat="1">
      <c r="A71" s="857"/>
      <c r="B71" s="867"/>
      <c r="C71" s="885"/>
      <c r="W71" s="887"/>
    </row>
    <row r="72" spans="1:24" s="861" customFormat="1">
      <c r="A72" s="888"/>
      <c r="B72" s="990" t="s">
        <v>1184</v>
      </c>
      <c r="C72" s="890"/>
      <c r="W72" s="891"/>
    </row>
    <row r="73" spans="1:24" s="857" customFormat="1">
      <c r="A73" s="232"/>
      <c r="B73" s="892" t="s">
        <v>1185</v>
      </c>
      <c r="C73" s="845">
        <f t="shared" ref="C73:C84" si="16">SUM(D73:W73)</f>
        <v>8450</v>
      </c>
      <c r="D73" s="844">
        <f ca="1">'O2.2 Primary Cost PLCC Adj'!D75</f>
        <v>3820.0399535821366</v>
      </c>
      <c r="E73" s="844">
        <f ca="1">'O2.2 Primary Cost PLCC Adj'!E75</f>
        <v>1646.3475982182154</v>
      </c>
      <c r="F73" s="844">
        <f ca="1">'O2.2 Primary Cost PLCC Adj'!F75</f>
        <v>2976.5105363316788</v>
      </c>
      <c r="G73" s="844">
        <f ca="1">'O2.2 Primary Cost PLCC Adj'!G75</f>
        <v>0</v>
      </c>
      <c r="H73" s="844">
        <f ca="1">'O2.2 Primary Cost PLCC Adj'!H75</f>
        <v>0</v>
      </c>
      <c r="I73" s="844">
        <f ca="1">'O2.2 Primary Cost PLCC Adj'!I75</f>
        <v>0</v>
      </c>
      <c r="J73" s="844">
        <f ca="1">'O2.2 Primary Cost PLCC Adj'!J75</f>
        <v>0</v>
      </c>
      <c r="K73" s="844">
        <f ca="1">'O2.2 Primary Cost PLCC Adj'!K75</f>
        <v>0</v>
      </c>
      <c r="L73" s="844">
        <f ca="1">'O2.2 Primary Cost PLCC Adj'!L75</f>
        <v>7.101911867968818</v>
      </c>
      <c r="M73" s="844">
        <f ca="1">'O2.2 Primary Cost PLCC Adj'!M75</f>
        <v>0</v>
      </c>
      <c r="N73" s="844">
        <f ca="1">'O2.2 Primary Cost PLCC Adj'!N75</f>
        <v>0</v>
      </c>
      <c r="O73" s="844">
        <f ca="1">'O2.2 Primary Cost PLCC Adj'!O75</f>
        <v>0</v>
      </c>
      <c r="P73" s="844">
        <f ca="1">'O2.2 Primary Cost PLCC Adj'!P75</f>
        <v>0</v>
      </c>
      <c r="Q73" s="844">
        <f ca="1">'O2.2 Primary Cost PLCC Adj'!Q75</f>
        <v>0</v>
      </c>
      <c r="R73" s="844">
        <f ca="1">'O2.2 Primary Cost PLCC Adj'!R75</f>
        <v>0</v>
      </c>
      <c r="S73" s="844">
        <f ca="1">'O2.2 Primary Cost PLCC Adj'!S75</f>
        <v>0</v>
      </c>
      <c r="T73" s="844">
        <f ca="1">'O2.2 Primary Cost PLCC Adj'!T75</f>
        <v>0</v>
      </c>
      <c r="U73" s="844">
        <f ca="1">'O2.2 Primary Cost PLCC Adj'!U75</f>
        <v>0</v>
      </c>
      <c r="V73" s="844">
        <f ca="1">'O2.2 Primary Cost PLCC Adj'!V75</f>
        <v>0</v>
      </c>
      <c r="W73" s="732">
        <f ca="1">'O2.2 Primary Cost PLCC Adj'!W75</f>
        <v>0</v>
      </c>
    </row>
    <row r="74" spans="1:24" s="857" customFormat="1">
      <c r="A74" s="232"/>
      <c r="B74" s="892" t="s">
        <v>1186</v>
      </c>
      <c r="C74" s="845">
        <f t="shared" si="16"/>
        <v>24700</v>
      </c>
      <c r="D74" s="844">
        <f ca="1">'O2.2 Primary Cost PLCC Adj'!D76</f>
        <v>11166.270633547783</v>
      </c>
      <c r="E74" s="844">
        <f ca="1">'O2.2 Primary Cost PLCC Adj'!E76</f>
        <v>4812.400671714784</v>
      </c>
      <c r="F74" s="844">
        <f ca="1">'O2.2 Primary Cost PLCC Adj'!F76</f>
        <v>8700.5692600464463</v>
      </c>
      <c r="G74" s="844">
        <f ca="1">'O2.2 Primary Cost PLCC Adj'!G76</f>
        <v>0</v>
      </c>
      <c r="H74" s="844">
        <f ca="1">'O2.2 Primary Cost PLCC Adj'!H76</f>
        <v>0</v>
      </c>
      <c r="I74" s="844">
        <f ca="1">'O2.2 Primary Cost PLCC Adj'!I76</f>
        <v>0</v>
      </c>
      <c r="J74" s="844">
        <f ca="1">'O2.2 Primary Cost PLCC Adj'!J76</f>
        <v>0</v>
      </c>
      <c r="K74" s="844">
        <f ca="1">'O2.2 Primary Cost PLCC Adj'!K76</f>
        <v>0</v>
      </c>
      <c r="L74" s="844">
        <f ca="1">'O2.2 Primary Cost PLCC Adj'!L76</f>
        <v>20.759434690985774</v>
      </c>
      <c r="M74" s="844">
        <f ca="1">'O2.2 Primary Cost PLCC Adj'!M76</f>
        <v>0</v>
      </c>
      <c r="N74" s="844">
        <f ca="1">'O2.2 Primary Cost PLCC Adj'!N76</f>
        <v>0</v>
      </c>
      <c r="O74" s="844">
        <f ca="1">'O2.2 Primary Cost PLCC Adj'!O76</f>
        <v>0</v>
      </c>
      <c r="P74" s="844">
        <f ca="1">'O2.2 Primary Cost PLCC Adj'!P76</f>
        <v>0</v>
      </c>
      <c r="Q74" s="844">
        <f ca="1">'O2.2 Primary Cost PLCC Adj'!Q76</f>
        <v>0</v>
      </c>
      <c r="R74" s="844">
        <f ca="1">'O2.2 Primary Cost PLCC Adj'!R76</f>
        <v>0</v>
      </c>
      <c r="S74" s="844">
        <f ca="1">'O2.2 Primary Cost PLCC Adj'!S76</f>
        <v>0</v>
      </c>
      <c r="T74" s="844">
        <f ca="1">'O2.2 Primary Cost PLCC Adj'!T76</f>
        <v>0</v>
      </c>
      <c r="U74" s="844">
        <f ca="1">'O2.2 Primary Cost PLCC Adj'!U76</f>
        <v>0</v>
      </c>
      <c r="V74" s="844">
        <f ca="1">'O2.2 Primary Cost PLCC Adj'!V76</f>
        <v>0</v>
      </c>
      <c r="W74" s="732">
        <f ca="1">'O2.2 Primary Cost PLCC Adj'!W76</f>
        <v>0</v>
      </c>
      <c r="X74" s="861"/>
    </row>
    <row r="75" spans="1:24" s="857" customFormat="1" ht="11.25" customHeight="1">
      <c r="A75" s="232"/>
      <c r="B75" s="892" t="s">
        <v>1201</v>
      </c>
      <c r="C75" s="845">
        <f t="shared" si="16"/>
        <v>0</v>
      </c>
      <c r="D75" s="844">
        <f ca="1">'O2.2 Primary Cost PLCC Adj'!D77</f>
        <v>0</v>
      </c>
      <c r="E75" s="844">
        <f ca="1">'O2.2 Primary Cost PLCC Adj'!E77</f>
        <v>0</v>
      </c>
      <c r="F75" s="844">
        <f ca="1">'O2.2 Primary Cost PLCC Adj'!F77</f>
        <v>0</v>
      </c>
      <c r="G75" s="844">
        <f ca="1">'O2.2 Primary Cost PLCC Adj'!G77</f>
        <v>0</v>
      </c>
      <c r="H75" s="844">
        <f ca="1">'O2.2 Primary Cost PLCC Adj'!H77</f>
        <v>0</v>
      </c>
      <c r="I75" s="844">
        <f ca="1">'O2.2 Primary Cost PLCC Adj'!I77</f>
        <v>0</v>
      </c>
      <c r="J75" s="844">
        <f ca="1">'O2.2 Primary Cost PLCC Adj'!J77</f>
        <v>0</v>
      </c>
      <c r="K75" s="844">
        <f ca="1">'O2.2 Primary Cost PLCC Adj'!K77</f>
        <v>0</v>
      </c>
      <c r="L75" s="844">
        <f ca="1">'O2.2 Primary Cost PLCC Adj'!L77</f>
        <v>0</v>
      </c>
      <c r="M75" s="844">
        <f ca="1">'O2.2 Primary Cost PLCC Adj'!M77</f>
        <v>0</v>
      </c>
      <c r="N75" s="844">
        <f ca="1">'O2.2 Primary Cost PLCC Adj'!N77</f>
        <v>0</v>
      </c>
      <c r="O75" s="844">
        <f ca="1">'O2.2 Primary Cost PLCC Adj'!O77</f>
        <v>0</v>
      </c>
      <c r="P75" s="844">
        <f ca="1">'O2.2 Primary Cost PLCC Adj'!P77</f>
        <v>0</v>
      </c>
      <c r="Q75" s="844">
        <f ca="1">'O2.2 Primary Cost PLCC Adj'!Q77</f>
        <v>0</v>
      </c>
      <c r="R75" s="844">
        <f ca="1">'O2.2 Primary Cost PLCC Adj'!R77</f>
        <v>0</v>
      </c>
      <c r="S75" s="844">
        <f ca="1">'O2.2 Primary Cost PLCC Adj'!S77</f>
        <v>0</v>
      </c>
      <c r="T75" s="844">
        <f ca="1">'O2.2 Primary Cost PLCC Adj'!T77</f>
        <v>0</v>
      </c>
      <c r="U75" s="844">
        <f ca="1">'O2.2 Primary Cost PLCC Adj'!U77</f>
        <v>0</v>
      </c>
      <c r="V75" s="844">
        <f ca="1">'O2.2 Primary Cost PLCC Adj'!V77</f>
        <v>0</v>
      </c>
      <c r="W75" s="732">
        <f ca="1">'O2.2 Primary Cost PLCC Adj'!W77</f>
        <v>0</v>
      </c>
    </row>
    <row r="76" spans="1:24" s="857" customFormat="1">
      <c r="A76" s="232"/>
      <c r="B76" s="892" t="s">
        <v>1202</v>
      </c>
      <c r="C76" s="845">
        <f t="shared" si="16"/>
        <v>0</v>
      </c>
      <c r="D76" s="844">
        <f ca="1">'O2.2 Primary Cost PLCC Adj'!D78</f>
        <v>0</v>
      </c>
      <c r="E76" s="844">
        <f ca="1">'O2.2 Primary Cost PLCC Adj'!E78</f>
        <v>0</v>
      </c>
      <c r="F76" s="844">
        <f ca="1">'O2.2 Primary Cost PLCC Adj'!F78</f>
        <v>0</v>
      </c>
      <c r="G76" s="844">
        <f ca="1">'O2.2 Primary Cost PLCC Adj'!G78</f>
        <v>0</v>
      </c>
      <c r="H76" s="844">
        <f ca="1">'O2.2 Primary Cost PLCC Adj'!H78</f>
        <v>0</v>
      </c>
      <c r="I76" s="844">
        <f ca="1">'O2.2 Primary Cost PLCC Adj'!I78</f>
        <v>0</v>
      </c>
      <c r="J76" s="844">
        <f ca="1">'O2.2 Primary Cost PLCC Adj'!J78</f>
        <v>0</v>
      </c>
      <c r="K76" s="844">
        <f ca="1">'O2.2 Primary Cost PLCC Adj'!K78</f>
        <v>0</v>
      </c>
      <c r="L76" s="844">
        <f ca="1">'O2.2 Primary Cost PLCC Adj'!L78</f>
        <v>0</v>
      </c>
      <c r="M76" s="844">
        <f ca="1">'O2.2 Primary Cost PLCC Adj'!M78</f>
        <v>0</v>
      </c>
      <c r="N76" s="844">
        <f ca="1">'O2.2 Primary Cost PLCC Adj'!N78</f>
        <v>0</v>
      </c>
      <c r="O76" s="844">
        <f ca="1">'O2.2 Primary Cost PLCC Adj'!O78</f>
        <v>0</v>
      </c>
      <c r="P76" s="844">
        <f ca="1">'O2.2 Primary Cost PLCC Adj'!P78</f>
        <v>0</v>
      </c>
      <c r="Q76" s="844">
        <f ca="1">'O2.2 Primary Cost PLCC Adj'!Q78</f>
        <v>0</v>
      </c>
      <c r="R76" s="844">
        <f ca="1">'O2.2 Primary Cost PLCC Adj'!R78</f>
        <v>0</v>
      </c>
      <c r="S76" s="844">
        <f ca="1">'O2.2 Primary Cost PLCC Adj'!S78</f>
        <v>0</v>
      </c>
      <c r="T76" s="844">
        <f ca="1">'O2.2 Primary Cost PLCC Adj'!T78</f>
        <v>0</v>
      </c>
      <c r="U76" s="844">
        <f ca="1">'O2.2 Primary Cost PLCC Adj'!U78</f>
        <v>0</v>
      </c>
      <c r="V76" s="844">
        <f ca="1">'O2.2 Primary Cost PLCC Adj'!V78</f>
        <v>0</v>
      </c>
      <c r="W76" s="732">
        <f ca="1">'O2.2 Primary Cost PLCC Adj'!W78</f>
        <v>0</v>
      </c>
    </row>
    <row r="77" spans="1:24" s="857" customFormat="1" ht="11.25" customHeight="1">
      <c r="A77" s="232"/>
      <c r="B77" s="892" t="s">
        <v>1204</v>
      </c>
      <c r="C77" s="845">
        <f t="shared" si="16"/>
        <v>0</v>
      </c>
      <c r="D77" s="844">
        <f ca="1">'O2.2 Primary Cost PLCC Adj'!D79</f>
        <v>0</v>
      </c>
      <c r="E77" s="844">
        <f ca="1">'O2.2 Primary Cost PLCC Adj'!E79</f>
        <v>0</v>
      </c>
      <c r="F77" s="844">
        <f ca="1">'O2.2 Primary Cost PLCC Adj'!F79</f>
        <v>0</v>
      </c>
      <c r="G77" s="844">
        <f ca="1">'O2.2 Primary Cost PLCC Adj'!G79</f>
        <v>0</v>
      </c>
      <c r="H77" s="844">
        <f ca="1">'O2.2 Primary Cost PLCC Adj'!H79</f>
        <v>0</v>
      </c>
      <c r="I77" s="844">
        <f ca="1">'O2.2 Primary Cost PLCC Adj'!I79</f>
        <v>0</v>
      </c>
      <c r="J77" s="844">
        <f ca="1">'O2.2 Primary Cost PLCC Adj'!J79</f>
        <v>0</v>
      </c>
      <c r="K77" s="844">
        <f ca="1">'O2.2 Primary Cost PLCC Adj'!K79</f>
        <v>0</v>
      </c>
      <c r="L77" s="844">
        <f ca="1">'O2.2 Primary Cost PLCC Adj'!L79</f>
        <v>0</v>
      </c>
      <c r="M77" s="844">
        <f ca="1">'O2.2 Primary Cost PLCC Adj'!M79</f>
        <v>0</v>
      </c>
      <c r="N77" s="844">
        <f ca="1">'O2.2 Primary Cost PLCC Adj'!N79</f>
        <v>0</v>
      </c>
      <c r="O77" s="844">
        <f ca="1">'O2.2 Primary Cost PLCC Adj'!O79</f>
        <v>0</v>
      </c>
      <c r="P77" s="844">
        <f ca="1">'O2.2 Primary Cost PLCC Adj'!P79</f>
        <v>0</v>
      </c>
      <c r="Q77" s="844">
        <f ca="1">'O2.2 Primary Cost PLCC Adj'!Q79</f>
        <v>0</v>
      </c>
      <c r="R77" s="844">
        <f ca="1">'O2.2 Primary Cost PLCC Adj'!R79</f>
        <v>0</v>
      </c>
      <c r="S77" s="844">
        <f ca="1">'O2.2 Primary Cost PLCC Adj'!S79</f>
        <v>0</v>
      </c>
      <c r="T77" s="844">
        <f ca="1">'O2.2 Primary Cost PLCC Adj'!T79</f>
        <v>0</v>
      </c>
      <c r="U77" s="844">
        <f ca="1">'O2.2 Primary Cost PLCC Adj'!U79</f>
        <v>0</v>
      </c>
      <c r="V77" s="844">
        <f ca="1">'O2.2 Primary Cost PLCC Adj'!V79</f>
        <v>0</v>
      </c>
      <c r="W77" s="732">
        <f ca="1">'O2.2 Primary Cost PLCC Adj'!W79</f>
        <v>0</v>
      </c>
      <c r="X77" s="893"/>
    </row>
    <row r="78" spans="1:24" s="857" customFormat="1" ht="11.25" customHeight="1">
      <c r="A78" s="232"/>
      <c r="B78" s="892" t="s">
        <v>1210</v>
      </c>
      <c r="C78" s="845">
        <f t="shared" si="16"/>
        <v>0</v>
      </c>
      <c r="D78" s="844">
        <f ca="1">'O2.2 Primary Cost PLCC Adj'!D80</f>
        <v>0</v>
      </c>
      <c r="E78" s="844">
        <f ca="1">'O2.2 Primary Cost PLCC Adj'!E80</f>
        <v>0</v>
      </c>
      <c r="F78" s="844">
        <f ca="1">'O2.2 Primary Cost PLCC Adj'!F80</f>
        <v>0</v>
      </c>
      <c r="G78" s="844">
        <f ca="1">'O2.2 Primary Cost PLCC Adj'!G80</f>
        <v>0</v>
      </c>
      <c r="H78" s="844">
        <f ca="1">'O2.2 Primary Cost PLCC Adj'!H80</f>
        <v>0</v>
      </c>
      <c r="I78" s="844">
        <f ca="1">'O2.2 Primary Cost PLCC Adj'!I80</f>
        <v>0</v>
      </c>
      <c r="J78" s="844">
        <f ca="1">'O2.2 Primary Cost PLCC Adj'!J80</f>
        <v>0</v>
      </c>
      <c r="K78" s="844">
        <f ca="1">'O2.2 Primary Cost PLCC Adj'!K80</f>
        <v>0</v>
      </c>
      <c r="L78" s="844">
        <f ca="1">'O2.2 Primary Cost PLCC Adj'!L80</f>
        <v>0</v>
      </c>
      <c r="M78" s="844">
        <f ca="1">'O2.2 Primary Cost PLCC Adj'!M80</f>
        <v>0</v>
      </c>
      <c r="N78" s="844">
        <f ca="1">'O2.2 Primary Cost PLCC Adj'!N80</f>
        <v>0</v>
      </c>
      <c r="O78" s="844">
        <f ca="1">'O2.2 Primary Cost PLCC Adj'!O80</f>
        <v>0</v>
      </c>
      <c r="P78" s="844">
        <f ca="1">'O2.2 Primary Cost PLCC Adj'!P80</f>
        <v>0</v>
      </c>
      <c r="Q78" s="844">
        <f ca="1">'O2.2 Primary Cost PLCC Adj'!Q80</f>
        <v>0</v>
      </c>
      <c r="R78" s="844">
        <f ca="1">'O2.2 Primary Cost PLCC Adj'!R80</f>
        <v>0</v>
      </c>
      <c r="S78" s="844">
        <f ca="1">'O2.2 Primary Cost PLCC Adj'!S80</f>
        <v>0</v>
      </c>
      <c r="T78" s="844">
        <f ca="1">'O2.2 Primary Cost PLCC Adj'!T80</f>
        <v>0</v>
      </c>
      <c r="U78" s="844">
        <f ca="1">'O2.2 Primary Cost PLCC Adj'!U80</f>
        <v>0</v>
      </c>
      <c r="V78" s="844">
        <f ca="1">'O2.2 Primary Cost PLCC Adj'!V80</f>
        <v>0</v>
      </c>
      <c r="W78" s="732">
        <f ca="1">'O2.2 Primary Cost PLCC Adj'!W80</f>
        <v>0</v>
      </c>
    </row>
    <row r="79" spans="1:24" s="857" customFormat="1">
      <c r="A79" s="232"/>
      <c r="B79" s="892" t="s">
        <v>1211</v>
      </c>
      <c r="C79" s="845">
        <f t="shared" si="16"/>
        <v>257399.99999999997</v>
      </c>
      <c r="D79" s="844">
        <f ca="1">'O2.2 Primary Cost PLCC Adj'!D81</f>
        <v>159426.88298239917</v>
      </c>
      <c r="E79" s="844">
        <f ca="1">'O2.2 Primary Cost PLCC Adj'!E81</f>
        <v>60508.529931973368</v>
      </c>
      <c r="F79" s="844">
        <f ca="1">'O2.2 Primary Cost PLCC Adj'!F81</f>
        <v>37154.42060550837</v>
      </c>
      <c r="G79" s="844">
        <f ca="1">'O2.2 Primary Cost PLCC Adj'!G81</f>
        <v>0</v>
      </c>
      <c r="H79" s="844">
        <f ca="1">'O2.2 Primary Cost PLCC Adj'!H81</f>
        <v>0</v>
      </c>
      <c r="I79" s="844">
        <f ca="1">'O2.2 Primary Cost PLCC Adj'!I81</f>
        <v>0</v>
      </c>
      <c r="J79" s="844">
        <f ca="1">'O2.2 Primary Cost PLCC Adj'!J81</f>
        <v>0</v>
      </c>
      <c r="K79" s="844">
        <f ca="1">'O2.2 Primary Cost PLCC Adj'!K81</f>
        <v>0</v>
      </c>
      <c r="L79" s="844">
        <f ca="1">'O2.2 Primary Cost PLCC Adj'!L81</f>
        <v>310.16648011906256</v>
      </c>
      <c r="M79" s="844">
        <f ca="1">'O2.2 Primary Cost PLCC Adj'!M81</f>
        <v>0</v>
      </c>
      <c r="N79" s="844">
        <f ca="1">'O2.2 Primary Cost PLCC Adj'!N81</f>
        <v>0</v>
      </c>
      <c r="O79" s="844">
        <f ca="1">'O2.2 Primary Cost PLCC Adj'!O81</f>
        <v>0</v>
      </c>
      <c r="P79" s="844">
        <f ca="1">'O2.2 Primary Cost PLCC Adj'!P81</f>
        <v>0</v>
      </c>
      <c r="Q79" s="844">
        <f ca="1">'O2.2 Primary Cost PLCC Adj'!Q81</f>
        <v>0</v>
      </c>
      <c r="R79" s="844">
        <f ca="1">'O2.2 Primary Cost PLCC Adj'!R81</f>
        <v>0</v>
      </c>
      <c r="S79" s="844">
        <f ca="1">'O2.2 Primary Cost PLCC Adj'!S81</f>
        <v>0</v>
      </c>
      <c r="T79" s="844">
        <f ca="1">'O2.2 Primary Cost PLCC Adj'!T81</f>
        <v>0</v>
      </c>
      <c r="U79" s="844">
        <f ca="1">'O2.2 Primary Cost PLCC Adj'!U81</f>
        <v>0</v>
      </c>
      <c r="V79" s="844">
        <f ca="1">'O2.2 Primary Cost PLCC Adj'!V81</f>
        <v>0</v>
      </c>
      <c r="W79" s="732">
        <f ca="1">'O2.2 Primary Cost PLCC Adj'!W81</f>
        <v>0</v>
      </c>
    </row>
    <row r="80" spans="1:24" s="857" customFormat="1">
      <c r="A80" s="232"/>
      <c r="B80" s="892" t="s">
        <v>1212</v>
      </c>
      <c r="C80" s="845">
        <f t="shared" si="16"/>
        <v>66300.000000000015</v>
      </c>
      <c r="D80" s="844">
        <f ca="1">'O2.2 Primary Cost PLCC Adj'!D82</f>
        <v>29972.620358890286</v>
      </c>
      <c r="E80" s="844">
        <f ca="1">'O2.2 Primary Cost PLCC Adj'!E82</f>
        <v>12917.496343737495</v>
      </c>
      <c r="F80" s="844">
        <f ca="1">'O2.2 Primary Cost PLCC Adj'!F82</f>
        <v>23354.160606030964</v>
      </c>
      <c r="G80" s="844">
        <f ca="1">'O2.2 Primary Cost PLCC Adj'!G82</f>
        <v>0</v>
      </c>
      <c r="H80" s="844">
        <f ca="1">'O2.2 Primary Cost PLCC Adj'!H82</f>
        <v>0</v>
      </c>
      <c r="I80" s="844">
        <f ca="1">'O2.2 Primary Cost PLCC Adj'!I82</f>
        <v>0</v>
      </c>
      <c r="J80" s="844">
        <f ca="1">'O2.2 Primary Cost PLCC Adj'!J82</f>
        <v>0</v>
      </c>
      <c r="K80" s="844">
        <f ca="1">'O2.2 Primary Cost PLCC Adj'!K82</f>
        <v>0</v>
      </c>
      <c r="L80" s="844">
        <f ca="1">'O2.2 Primary Cost PLCC Adj'!L82</f>
        <v>55.722691341257978</v>
      </c>
      <c r="M80" s="844">
        <f ca="1">'O2.2 Primary Cost PLCC Adj'!M82</f>
        <v>0</v>
      </c>
      <c r="N80" s="844">
        <f ca="1">'O2.2 Primary Cost PLCC Adj'!N82</f>
        <v>0</v>
      </c>
      <c r="O80" s="844">
        <f ca="1">'O2.2 Primary Cost PLCC Adj'!O82</f>
        <v>0</v>
      </c>
      <c r="P80" s="844">
        <f ca="1">'O2.2 Primary Cost PLCC Adj'!P82</f>
        <v>0</v>
      </c>
      <c r="Q80" s="844">
        <f ca="1">'O2.2 Primary Cost PLCC Adj'!Q82</f>
        <v>0</v>
      </c>
      <c r="R80" s="844">
        <f ca="1">'O2.2 Primary Cost PLCC Adj'!R82</f>
        <v>0</v>
      </c>
      <c r="S80" s="844">
        <f ca="1">'O2.2 Primary Cost PLCC Adj'!S82</f>
        <v>0</v>
      </c>
      <c r="T80" s="844">
        <f ca="1">'O2.2 Primary Cost PLCC Adj'!T82</f>
        <v>0</v>
      </c>
      <c r="U80" s="844">
        <f ca="1">'O2.2 Primary Cost PLCC Adj'!U82</f>
        <v>0</v>
      </c>
      <c r="V80" s="844">
        <f ca="1">'O2.2 Primary Cost PLCC Adj'!V82</f>
        <v>0</v>
      </c>
      <c r="W80" s="732">
        <f ca="1">'O2.2 Primary Cost PLCC Adj'!W82</f>
        <v>0</v>
      </c>
    </row>
    <row r="81" spans="1:24" s="753" customFormat="1" ht="11.25" customHeight="1">
      <c r="A81" s="232"/>
      <c r="B81" s="892" t="s">
        <v>1213</v>
      </c>
      <c r="C81" s="845">
        <f t="shared" si="16"/>
        <v>0</v>
      </c>
      <c r="D81" s="844">
        <f ca="1">'O2.2 Primary Cost PLCC Adj'!D83</f>
        <v>0</v>
      </c>
      <c r="E81" s="844">
        <f ca="1">'O2.2 Primary Cost PLCC Adj'!E83</f>
        <v>0</v>
      </c>
      <c r="F81" s="844">
        <f ca="1">'O2.2 Primary Cost PLCC Adj'!F83</f>
        <v>0</v>
      </c>
      <c r="G81" s="844">
        <f ca="1">'O2.2 Primary Cost PLCC Adj'!G83</f>
        <v>0</v>
      </c>
      <c r="H81" s="844">
        <f ca="1">'O2.2 Primary Cost PLCC Adj'!H83</f>
        <v>0</v>
      </c>
      <c r="I81" s="844">
        <f ca="1">'O2.2 Primary Cost PLCC Adj'!I83</f>
        <v>0</v>
      </c>
      <c r="J81" s="844">
        <f ca="1">'O2.2 Primary Cost PLCC Adj'!J83</f>
        <v>0</v>
      </c>
      <c r="K81" s="844">
        <f ca="1">'O2.2 Primary Cost PLCC Adj'!K83</f>
        <v>0</v>
      </c>
      <c r="L81" s="844">
        <f ca="1">'O2.2 Primary Cost PLCC Adj'!L83</f>
        <v>0</v>
      </c>
      <c r="M81" s="844">
        <f ca="1">'O2.2 Primary Cost PLCC Adj'!M83</f>
        <v>0</v>
      </c>
      <c r="N81" s="844">
        <f ca="1">'O2.2 Primary Cost PLCC Adj'!N83</f>
        <v>0</v>
      </c>
      <c r="O81" s="844">
        <f ca="1">'O2.2 Primary Cost PLCC Adj'!O83</f>
        <v>0</v>
      </c>
      <c r="P81" s="844">
        <f ca="1">'O2.2 Primary Cost PLCC Adj'!P83</f>
        <v>0</v>
      </c>
      <c r="Q81" s="844">
        <f ca="1">'O2.2 Primary Cost PLCC Adj'!Q83</f>
        <v>0</v>
      </c>
      <c r="R81" s="844">
        <f ca="1">'O2.2 Primary Cost PLCC Adj'!R83</f>
        <v>0</v>
      </c>
      <c r="S81" s="844">
        <f ca="1">'O2.2 Primary Cost PLCC Adj'!S83</f>
        <v>0</v>
      </c>
      <c r="T81" s="844">
        <f ca="1">'O2.2 Primary Cost PLCC Adj'!T83</f>
        <v>0</v>
      </c>
      <c r="U81" s="844">
        <f ca="1">'O2.2 Primary Cost PLCC Adj'!U83</f>
        <v>0</v>
      </c>
      <c r="V81" s="844">
        <f ca="1">'O2.2 Primary Cost PLCC Adj'!V83</f>
        <v>0</v>
      </c>
      <c r="W81" s="732">
        <f ca="1">'O2.2 Primary Cost PLCC Adj'!W83</f>
        <v>0</v>
      </c>
    </row>
    <row r="82" spans="1:24" s="753" customFormat="1">
      <c r="A82" s="232"/>
      <c r="B82" s="892" t="s">
        <v>1214</v>
      </c>
      <c r="C82" s="845">
        <f t="shared" si="16"/>
        <v>63699.999999999993</v>
      </c>
      <c r="D82" s="844">
        <f ca="1">'O2.2 Primary Cost PLCC Adj'!D84</f>
        <v>24009.339020256368</v>
      </c>
      <c r="E82" s="844">
        <f ca="1">'O2.2 Primary Cost PLCC Adj'!E84</f>
        <v>11259.253012354395</v>
      </c>
      <c r="F82" s="844">
        <f ca="1">'O2.2 Primary Cost PLCC Adj'!F84</f>
        <v>28388.30305051526</v>
      </c>
      <c r="G82" s="844">
        <f ca="1">'O2.2 Primary Cost PLCC Adj'!G84</f>
        <v>0</v>
      </c>
      <c r="H82" s="844">
        <f ca="1">'O2.2 Primary Cost PLCC Adj'!H84</f>
        <v>0</v>
      </c>
      <c r="I82" s="844">
        <f ca="1">'O2.2 Primary Cost PLCC Adj'!I84</f>
        <v>0</v>
      </c>
      <c r="J82" s="844">
        <f ca="1">'O2.2 Primary Cost PLCC Adj'!J84</f>
        <v>0</v>
      </c>
      <c r="K82" s="844">
        <f ca="1">'O2.2 Primary Cost PLCC Adj'!K84</f>
        <v>0</v>
      </c>
      <c r="L82" s="844">
        <f ca="1">'O2.2 Primary Cost PLCC Adj'!L84</f>
        <v>43.10491687397537</v>
      </c>
      <c r="M82" s="844">
        <f ca="1">'O2.2 Primary Cost PLCC Adj'!M84</f>
        <v>0</v>
      </c>
      <c r="N82" s="844">
        <f ca="1">'O2.2 Primary Cost PLCC Adj'!N84</f>
        <v>0</v>
      </c>
      <c r="O82" s="844">
        <f ca="1">'O2.2 Primary Cost PLCC Adj'!O84</f>
        <v>0</v>
      </c>
      <c r="P82" s="844">
        <f ca="1">'O2.2 Primary Cost PLCC Adj'!P84</f>
        <v>0</v>
      </c>
      <c r="Q82" s="844">
        <f ca="1">'O2.2 Primary Cost PLCC Adj'!Q84</f>
        <v>0</v>
      </c>
      <c r="R82" s="844">
        <f ca="1">'O2.2 Primary Cost PLCC Adj'!R84</f>
        <v>0</v>
      </c>
      <c r="S82" s="844">
        <f ca="1">'O2.2 Primary Cost PLCC Adj'!S84</f>
        <v>0</v>
      </c>
      <c r="T82" s="844">
        <f ca="1">'O2.2 Primary Cost PLCC Adj'!T84</f>
        <v>0</v>
      </c>
      <c r="U82" s="844">
        <f ca="1">'O2.2 Primary Cost PLCC Adj'!U84</f>
        <v>0</v>
      </c>
      <c r="V82" s="844">
        <f ca="1">'O2.2 Primary Cost PLCC Adj'!V84</f>
        <v>0</v>
      </c>
      <c r="W82" s="732">
        <f ca="1">'O2.2 Primary Cost PLCC Adj'!W84</f>
        <v>0</v>
      </c>
    </row>
    <row r="83" spans="1:24" s="753" customFormat="1" ht="12" customHeight="1">
      <c r="A83" s="232"/>
      <c r="B83" s="892" t="s">
        <v>1215</v>
      </c>
      <c r="C83" s="845">
        <f t="shared" si="16"/>
        <v>0</v>
      </c>
      <c r="D83" s="844">
        <f ca="1">'O2.2 Primary Cost PLCC Adj'!D85</f>
        <v>0</v>
      </c>
      <c r="E83" s="844">
        <f ca="1">'O2.2 Primary Cost PLCC Adj'!E85</f>
        <v>0</v>
      </c>
      <c r="F83" s="844">
        <f ca="1">'O2.2 Primary Cost PLCC Adj'!F85</f>
        <v>0</v>
      </c>
      <c r="G83" s="844">
        <f ca="1">'O2.2 Primary Cost PLCC Adj'!G85</f>
        <v>0</v>
      </c>
      <c r="H83" s="844">
        <f ca="1">'O2.2 Primary Cost PLCC Adj'!H85</f>
        <v>0</v>
      </c>
      <c r="I83" s="844">
        <f ca="1">'O2.2 Primary Cost PLCC Adj'!I85</f>
        <v>0</v>
      </c>
      <c r="J83" s="844">
        <f ca="1">'O2.2 Primary Cost PLCC Adj'!J85</f>
        <v>0</v>
      </c>
      <c r="K83" s="844">
        <f ca="1">'O2.2 Primary Cost PLCC Adj'!K85</f>
        <v>0</v>
      </c>
      <c r="L83" s="844">
        <f ca="1">'O2.2 Primary Cost PLCC Adj'!L85</f>
        <v>0</v>
      </c>
      <c r="M83" s="844">
        <f ca="1">'O2.2 Primary Cost PLCC Adj'!M85</f>
        <v>0</v>
      </c>
      <c r="N83" s="844">
        <f ca="1">'O2.2 Primary Cost PLCC Adj'!N85</f>
        <v>0</v>
      </c>
      <c r="O83" s="844">
        <f ca="1">'O2.2 Primary Cost PLCC Adj'!O85</f>
        <v>0</v>
      </c>
      <c r="P83" s="844">
        <f ca="1">'O2.2 Primary Cost PLCC Adj'!P85</f>
        <v>0</v>
      </c>
      <c r="Q83" s="844">
        <f ca="1">'O2.2 Primary Cost PLCC Adj'!Q85</f>
        <v>0</v>
      </c>
      <c r="R83" s="844">
        <f ca="1">'O2.2 Primary Cost PLCC Adj'!R85</f>
        <v>0</v>
      </c>
      <c r="S83" s="844">
        <f ca="1">'O2.2 Primary Cost PLCC Adj'!S85</f>
        <v>0</v>
      </c>
      <c r="T83" s="844">
        <f ca="1">'O2.2 Primary Cost PLCC Adj'!T85</f>
        <v>0</v>
      </c>
      <c r="U83" s="844">
        <f ca="1">'O2.2 Primary Cost PLCC Adj'!U85</f>
        <v>0</v>
      </c>
      <c r="V83" s="844">
        <f ca="1">'O2.2 Primary Cost PLCC Adj'!V85</f>
        <v>0</v>
      </c>
      <c r="W83" s="732">
        <f ca="1">'O2.2 Primary Cost PLCC Adj'!W85</f>
        <v>0</v>
      </c>
    </row>
    <row r="84" spans="1:24" s="802" customFormat="1" ht="23.25" customHeight="1">
      <c r="B84" s="962" t="s">
        <v>76</v>
      </c>
      <c r="C84" s="963">
        <f t="shared" si="16"/>
        <v>420549.99999999994</v>
      </c>
      <c r="D84" s="964">
        <f t="shared" ref="D84:W84" si="17">SUM(D73:D83)</f>
        <v>228395.15294867574</v>
      </c>
      <c r="E84" s="964">
        <f t="shared" si="17"/>
        <v>91144.027557998255</v>
      </c>
      <c r="F84" s="964">
        <f t="shared" si="17"/>
        <v>100573.96405843271</v>
      </c>
      <c r="G84" s="964">
        <f t="shared" si="17"/>
        <v>0</v>
      </c>
      <c r="H84" s="964">
        <f t="shared" si="17"/>
        <v>0</v>
      </c>
      <c r="I84" s="964">
        <f t="shared" si="17"/>
        <v>0</v>
      </c>
      <c r="J84" s="964">
        <f t="shared" si="17"/>
        <v>0</v>
      </c>
      <c r="K84" s="964">
        <f t="shared" si="17"/>
        <v>0</v>
      </c>
      <c r="L84" s="964">
        <f t="shared" si="17"/>
        <v>436.8554348932505</v>
      </c>
      <c r="M84" s="964">
        <f t="shared" si="17"/>
        <v>0</v>
      </c>
      <c r="N84" s="964">
        <f t="shared" si="17"/>
        <v>0</v>
      </c>
      <c r="O84" s="964">
        <f t="shared" si="17"/>
        <v>0</v>
      </c>
      <c r="P84" s="964">
        <f t="shared" si="17"/>
        <v>0</v>
      </c>
      <c r="Q84" s="964">
        <f t="shared" si="17"/>
        <v>0</v>
      </c>
      <c r="R84" s="964">
        <f t="shared" si="17"/>
        <v>0</v>
      </c>
      <c r="S84" s="964">
        <f t="shared" si="17"/>
        <v>0</v>
      </c>
      <c r="T84" s="964">
        <f t="shared" si="17"/>
        <v>0</v>
      </c>
      <c r="U84" s="964">
        <f t="shared" si="17"/>
        <v>0</v>
      </c>
      <c r="V84" s="964">
        <f t="shared" si="17"/>
        <v>0</v>
      </c>
      <c r="W84" s="965">
        <f t="shared" si="17"/>
        <v>0</v>
      </c>
    </row>
    <row r="85" spans="1:24" s="753" customFormat="1">
      <c r="C85" s="859"/>
      <c r="D85" s="857"/>
      <c r="E85" s="857"/>
      <c r="F85" s="857"/>
      <c r="G85" s="857"/>
      <c r="H85" s="857"/>
      <c r="I85" s="857"/>
      <c r="J85" s="857"/>
      <c r="K85" s="857"/>
      <c r="L85" s="857"/>
      <c r="M85" s="857"/>
      <c r="N85" s="857"/>
      <c r="O85" s="857"/>
      <c r="P85" s="857"/>
      <c r="Q85" s="857"/>
      <c r="R85" s="857"/>
      <c r="S85" s="857"/>
      <c r="T85" s="857"/>
      <c r="U85" s="857"/>
      <c r="V85" s="857"/>
      <c r="W85" s="860"/>
    </row>
    <row r="86" spans="1:24" s="731" customFormat="1">
      <c r="B86" s="974" t="s">
        <v>31</v>
      </c>
      <c r="C86" s="845"/>
      <c r="D86" s="844"/>
      <c r="E86" s="844"/>
      <c r="F86" s="844"/>
      <c r="G86" s="844"/>
      <c r="H86" s="844"/>
      <c r="I86" s="844"/>
      <c r="J86" s="844"/>
      <c r="K86" s="844"/>
      <c r="L86" s="844"/>
      <c r="M86" s="844"/>
      <c r="N86" s="844"/>
      <c r="O86" s="844"/>
      <c r="P86" s="844"/>
      <c r="Q86" s="844"/>
      <c r="R86" s="844"/>
      <c r="S86" s="844"/>
      <c r="T86" s="844"/>
      <c r="U86" s="844"/>
      <c r="V86" s="844"/>
      <c r="W86" s="732"/>
      <c r="X86" s="844"/>
    </row>
    <row r="87" spans="1:24" s="753" customFormat="1">
      <c r="B87" s="856" t="s">
        <v>629</v>
      </c>
      <c r="C87" s="845">
        <f>SUM(D87:W87)</f>
        <v>419250</v>
      </c>
      <c r="D87" s="844">
        <f ca="1">'O2.2 Primary Cost PLCC Adj'!D89</f>
        <v>180509.46187627476</v>
      </c>
      <c r="E87" s="844">
        <f ca="1">'O2.2 Primary Cost PLCC Adj'!E89</f>
        <v>81560.794693653806</v>
      </c>
      <c r="F87" s="844">
        <f ca="1">'O2.2 Primary Cost PLCC Adj'!F89</f>
        <v>156847.02255053166</v>
      </c>
      <c r="G87" s="844">
        <f ca="1">'O2.2 Primary Cost PLCC Adj'!G89</f>
        <v>0</v>
      </c>
      <c r="H87" s="844">
        <f ca="1">'O2.2 Primary Cost PLCC Adj'!H89</f>
        <v>0</v>
      </c>
      <c r="I87" s="844">
        <f ca="1">'O2.2 Primary Cost PLCC Adj'!I89</f>
        <v>0</v>
      </c>
      <c r="J87" s="844">
        <f ca="1">'O2.2 Primary Cost PLCC Adj'!J89</f>
        <v>0</v>
      </c>
      <c r="K87" s="844">
        <f ca="1">'O2.2 Primary Cost PLCC Adj'!K89</f>
        <v>0</v>
      </c>
      <c r="L87" s="844">
        <f ca="1">'O2.2 Primary Cost PLCC Adj'!L89</f>
        <v>332.72087953977291</v>
      </c>
      <c r="M87" s="844">
        <f ca="1">'O2.2 Primary Cost PLCC Adj'!M89</f>
        <v>0</v>
      </c>
      <c r="N87" s="844">
        <f ca="1">'O2.2 Primary Cost PLCC Adj'!N89</f>
        <v>0</v>
      </c>
      <c r="O87" s="844">
        <f ca="1">'O2.2 Primary Cost PLCC Adj'!O89</f>
        <v>0</v>
      </c>
      <c r="P87" s="844">
        <f ca="1">'O2.2 Primary Cost PLCC Adj'!P89</f>
        <v>0</v>
      </c>
      <c r="Q87" s="844">
        <f ca="1">'O2.2 Primary Cost PLCC Adj'!Q89</f>
        <v>0</v>
      </c>
      <c r="R87" s="844">
        <f ca="1">'O2.2 Primary Cost PLCC Adj'!R89</f>
        <v>0</v>
      </c>
      <c r="S87" s="844">
        <f ca="1">'O2.2 Primary Cost PLCC Adj'!S89</f>
        <v>0</v>
      </c>
      <c r="T87" s="844">
        <f ca="1">'O2.2 Primary Cost PLCC Adj'!T89</f>
        <v>0</v>
      </c>
      <c r="U87" s="844">
        <f ca="1">'O2.2 Primary Cost PLCC Adj'!U89</f>
        <v>0</v>
      </c>
      <c r="V87" s="844">
        <f ca="1">'O2.2 Primary Cost PLCC Adj'!V89</f>
        <v>0</v>
      </c>
      <c r="W87" s="732">
        <f ca="1">'O2.2 Primary Cost PLCC Adj'!W89</f>
        <v>0</v>
      </c>
      <c r="X87" s="857"/>
    </row>
    <row r="88" spans="1:24" s="753" customFormat="1">
      <c r="B88" s="858" t="s">
        <v>630</v>
      </c>
      <c r="C88" s="845">
        <f>SUM(D88:W88)</f>
        <v>169650.00000000003</v>
      </c>
      <c r="D88" s="844">
        <f ca="1">'O2.2 Primary Cost PLCC Adj'!D90</f>
        <v>73043.363642957687</v>
      </c>
      <c r="E88" s="844">
        <f ca="1">'O2.2 Primary Cost PLCC Adj'!E90</f>
        <v>33003.670410920378</v>
      </c>
      <c r="F88" s="844">
        <f ca="1">'O2.2 Primary Cost PLCC Adj'!F90</f>
        <v>63468.330055331418</v>
      </c>
      <c r="G88" s="844">
        <f ca="1">'O2.2 Primary Cost PLCC Adj'!G90</f>
        <v>0</v>
      </c>
      <c r="H88" s="844">
        <f ca="1">'O2.2 Primary Cost PLCC Adj'!H90</f>
        <v>0</v>
      </c>
      <c r="I88" s="844">
        <f ca="1">'O2.2 Primary Cost PLCC Adj'!I90</f>
        <v>0</v>
      </c>
      <c r="J88" s="844">
        <f ca="1">'O2.2 Primary Cost PLCC Adj'!J90</f>
        <v>0</v>
      </c>
      <c r="K88" s="844">
        <f ca="1">'O2.2 Primary Cost PLCC Adj'!K90</f>
        <v>0</v>
      </c>
      <c r="L88" s="844">
        <f ca="1">'O2.2 Primary Cost PLCC Adj'!L90</f>
        <v>134.63589079051275</v>
      </c>
      <c r="M88" s="844">
        <f ca="1">'O2.2 Primary Cost PLCC Adj'!M90</f>
        <v>0</v>
      </c>
      <c r="N88" s="844">
        <f ca="1">'O2.2 Primary Cost PLCC Adj'!N90</f>
        <v>0</v>
      </c>
      <c r="O88" s="844">
        <f ca="1">'O2.2 Primary Cost PLCC Adj'!O90</f>
        <v>0</v>
      </c>
      <c r="P88" s="844">
        <f ca="1">'O2.2 Primary Cost PLCC Adj'!P90</f>
        <v>0</v>
      </c>
      <c r="Q88" s="844">
        <f ca="1">'O2.2 Primary Cost PLCC Adj'!Q90</f>
        <v>0</v>
      </c>
      <c r="R88" s="844">
        <f ca="1">'O2.2 Primary Cost PLCC Adj'!R90</f>
        <v>0</v>
      </c>
      <c r="S88" s="844">
        <f ca="1">'O2.2 Primary Cost PLCC Adj'!S90</f>
        <v>0</v>
      </c>
      <c r="T88" s="844">
        <f ca="1">'O2.2 Primary Cost PLCC Adj'!T90</f>
        <v>0</v>
      </c>
      <c r="U88" s="844">
        <f ca="1">'O2.2 Primary Cost PLCC Adj'!U90</f>
        <v>0</v>
      </c>
      <c r="V88" s="844">
        <f ca="1">'O2.2 Primary Cost PLCC Adj'!V90</f>
        <v>0</v>
      </c>
      <c r="W88" s="732">
        <f ca="1">'O2.2 Primary Cost PLCC Adj'!W90</f>
        <v>0</v>
      </c>
    </row>
    <row r="89" spans="1:24" s="753" customFormat="1">
      <c r="B89" s="858" t="s">
        <v>631</v>
      </c>
      <c r="C89" s="845">
        <f>SUM(D89:W89)</f>
        <v>0</v>
      </c>
      <c r="D89" s="844">
        <f ca="1">'O2.2 Primary Cost PLCC Adj'!D91</f>
        <v>0</v>
      </c>
      <c r="E89" s="844">
        <f ca="1">'O2.2 Primary Cost PLCC Adj'!E91</f>
        <v>0</v>
      </c>
      <c r="F89" s="844">
        <f ca="1">'O2.2 Primary Cost PLCC Adj'!F91</f>
        <v>0</v>
      </c>
      <c r="G89" s="844">
        <f ca="1">'O2.2 Primary Cost PLCC Adj'!G91</f>
        <v>0</v>
      </c>
      <c r="H89" s="844">
        <f ca="1">'O2.2 Primary Cost PLCC Adj'!H91</f>
        <v>0</v>
      </c>
      <c r="I89" s="844">
        <f ca="1">'O2.2 Primary Cost PLCC Adj'!I91</f>
        <v>0</v>
      </c>
      <c r="J89" s="844">
        <f ca="1">'O2.2 Primary Cost PLCC Adj'!J91</f>
        <v>0</v>
      </c>
      <c r="K89" s="844">
        <f ca="1">'O2.2 Primary Cost PLCC Adj'!K91</f>
        <v>0</v>
      </c>
      <c r="L89" s="844">
        <f ca="1">'O2.2 Primary Cost PLCC Adj'!L91</f>
        <v>0</v>
      </c>
      <c r="M89" s="844">
        <f ca="1">'O2.2 Primary Cost PLCC Adj'!M91</f>
        <v>0</v>
      </c>
      <c r="N89" s="844">
        <f ca="1">'O2.2 Primary Cost PLCC Adj'!N91</f>
        <v>0</v>
      </c>
      <c r="O89" s="844">
        <f ca="1">'O2.2 Primary Cost PLCC Adj'!O91</f>
        <v>0</v>
      </c>
      <c r="P89" s="844">
        <f ca="1">'O2.2 Primary Cost PLCC Adj'!P91</f>
        <v>0</v>
      </c>
      <c r="Q89" s="844">
        <f ca="1">'O2.2 Primary Cost PLCC Adj'!Q91</f>
        <v>0</v>
      </c>
      <c r="R89" s="844">
        <f ca="1">'O2.2 Primary Cost PLCC Adj'!R91</f>
        <v>0</v>
      </c>
      <c r="S89" s="844">
        <f ca="1">'O2.2 Primary Cost PLCC Adj'!S91</f>
        <v>0</v>
      </c>
      <c r="T89" s="844">
        <f ca="1">'O2.2 Primary Cost PLCC Adj'!T91</f>
        <v>0</v>
      </c>
      <c r="U89" s="844">
        <f ca="1">'O2.2 Primary Cost PLCC Adj'!U91</f>
        <v>0</v>
      </c>
      <c r="V89" s="844">
        <f ca="1">'O2.2 Primary Cost PLCC Adj'!V91</f>
        <v>0</v>
      </c>
      <c r="W89" s="732">
        <f ca="1">'O2.2 Primary Cost PLCC Adj'!W91</f>
        <v>0</v>
      </c>
    </row>
    <row r="90" spans="1:24" s="753" customFormat="1">
      <c r="B90" s="858" t="s">
        <v>632</v>
      </c>
      <c r="C90" s="845">
        <f>SUM(D90:W90)</f>
        <v>0</v>
      </c>
      <c r="D90" s="844">
        <f ca="1">'O2.2 Primary Cost PLCC Adj'!D92</f>
        <v>0</v>
      </c>
      <c r="E90" s="844">
        <f ca="1">'O2.2 Primary Cost PLCC Adj'!E92</f>
        <v>0</v>
      </c>
      <c r="F90" s="844">
        <f ca="1">'O2.2 Primary Cost PLCC Adj'!F92</f>
        <v>0</v>
      </c>
      <c r="G90" s="844">
        <f ca="1">'O2.2 Primary Cost PLCC Adj'!G92</f>
        <v>0</v>
      </c>
      <c r="H90" s="844">
        <f ca="1">'O2.2 Primary Cost PLCC Adj'!H92</f>
        <v>0</v>
      </c>
      <c r="I90" s="844">
        <f ca="1">'O2.2 Primary Cost PLCC Adj'!I92</f>
        <v>0</v>
      </c>
      <c r="J90" s="844">
        <f ca="1">'O2.2 Primary Cost PLCC Adj'!J92</f>
        <v>0</v>
      </c>
      <c r="K90" s="844">
        <f ca="1">'O2.2 Primary Cost PLCC Adj'!K92</f>
        <v>0</v>
      </c>
      <c r="L90" s="844">
        <f ca="1">'O2.2 Primary Cost PLCC Adj'!L92</f>
        <v>0</v>
      </c>
      <c r="M90" s="844">
        <f ca="1">'O2.2 Primary Cost PLCC Adj'!M92</f>
        <v>0</v>
      </c>
      <c r="N90" s="844">
        <f ca="1">'O2.2 Primary Cost PLCC Adj'!N92</f>
        <v>0</v>
      </c>
      <c r="O90" s="844">
        <f ca="1">'O2.2 Primary Cost PLCC Adj'!O92</f>
        <v>0</v>
      </c>
      <c r="P90" s="844">
        <f ca="1">'O2.2 Primary Cost PLCC Adj'!P92</f>
        <v>0</v>
      </c>
      <c r="Q90" s="844">
        <f ca="1">'O2.2 Primary Cost PLCC Adj'!Q92</f>
        <v>0</v>
      </c>
      <c r="R90" s="844">
        <f ca="1">'O2.2 Primary Cost PLCC Adj'!R92</f>
        <v>0</v>
      </c>
      <c r="S90" s="844">
        <f ca="1">'O2.2 Primary Cost PLCC Adj'!S92</f>
        <v>0</v>
      </c>
      <c r="T90" s="844">
        <f ca="1">'O2.2 Primary Cost PLCC Adj'!T92</f>
        <v>0</v>
      </c>
      <c r="U90" s="844">
        <f ca="1">'O2.2 Primary Cost PLCC Adj'!U92</f>
        <v>0</v>
      </c>
      <c r="V90" s="844">
        <f ca="1">'O2.2 Primary Cost PLCC Adj'!V92</f>
        <v>0</v>
      </c>
      <c r="W90" s="732">
        <f ca="1">'O2.2 Primary Cost PLCC Adj'!W92</f>
        <v>0</v>
      </c>
    </row>
    <row r="91" spans="1:24" s="708" customFormat="1" ht="23.25" customHeight="1">
      <c r="B91" s="961" t="s">
        <v>1510</v>
      </c>
      <c r="C91" s="963">
        <f>SUM(D91:W91)</f>
        <v>588900</v>
      </c>
      <c r="D91" s="964">
        <f t="shared" ref="D91:W91" si="18">SUM(D87:D90)</f>
        <v>253552.82551923243</v>
      </c>
      <c r="E91" s="964">
        <f t="shared" si="18"/>
        <v>114564.46510457419</v>
      </c>
      <c r="F91" s="964">
        <f t="shared" si="18"/>
        <v>220315.35260586307</v>
      </c>
      <c r="G91" s="964">
        <f t="shared" si="18"/>
        <v>0</v>
      </c>
      <c r="H91" s="964">
        <f t="shared" si="18"/>
        <v>0</v>
      </c>
      <c r="I91" s="964">
        <f t="shared" si="18"/>
        <v>0</v>
      </c>
      <c r="J91" s="964">
        <f t="shared" si="18"/>
        <v>0</v>
      </c>
      <c r="K91" s="964">
        <f t="shared" si="18"/>
        <v>0</v>
      </c>
      <c r="L91" s="964">
        <f t="shared" si="18"/>
        <v>467.35677033028566</v>
      </c>
      <c r="M91" s="964">
        <f t="shared" si="18"/>
        <v>0</v>
      </c>
      <c r="N91" s="964">
        <f t="shared" si="18"/>
        <v>0</v>
      </c>
      <c r="O91" s="964">
        <f t="shared" si="18"/>
        <v>0</v>
      </c>
      <c r="P91" s="964">
        <f t="shared" si="18"/>
        <v>0</v>
      </c>
      <c r="Q91" s="964">
        <f t="shared" si="18"/>
        <v>0</v>
      </c>
      <c r="R91" s="964">
        <f t="shared" si="18"/>
        <v>0</v>
      </c>
      <c r="S91" s="964">
        <f t="shared" si="18"/>
        <v>0</v>
      </c>
      <c r="T91" s="964">
        <f t="shared" si="18"/>
        <v>0</v>
      </c>
      <c r="U91" s="964">
        <f t="shared" si="18"/>
        <v>0</v>
      </c>
      <c r="V91" s="964">
        <f t="shared" si="18"/>
        <v>0</v>
      </c>
      <c r="W91" s="965">
        <f t="shared" si="18"/>
        <v>0</v>
      </c>
    </row>
    <row r="92" spans="1:24" s="753" customFormat="1">
      <c r="A92" s="711"/>
      <c r="B92" s="711"/>
      <c r="C92" s="859"/>
      <c r="D92" s="857"/>
      <c r="E92" s="857"/>
      <c r="F92" s="857"/>
      <c r="G92" s="857"/>
      <c r="H92" s="857"/>
      <c r="I92" s="857"/>
      <c r="J92" s="857"/>
      <c r="K92" s="857"/>
      <c r="L92" s="857"/>
      <c r="M92" s="857"/>
      <c r="N92" s="857"/>
      <c r="O92" s="857"/>
      <c r="P92" s="857"/>
      <c r="Q92" s="857"/>
      <c r="R92" s="857"/>
      <c r="S92" s="857"/>
      <c r="T92" s="857"/>
      <c r="U92" s="857"/>
      <c r="V92" s="857"/>
      <c r="W92" s="860"/>
    </row>
    <row r="93" spans="1:24" s="857" customFormat="1">
      <c r="B93" s="847" t="s">
        <v>52</v>
      </c>
      <c r="C93" s="845">
        <f>SUM(D93:W93)</f>
        <v>2741105.6985000009</v>
      </c>
      <c r="D93" s="844">
        <f t="shared" ref="D93:W93" si="19">D49</f>
        <v>1697769.7647130815</v>
      </c>
      <c r="E93" s="844">
        <f t="shared" si="19"/>
        <v>644367.81742187287</v>
      </c>
      <c r="F93" s="844">
        <f t="shared" si="19"/>
        <v>395665.08953467308</v>
      </c>
      <c r="G93" s="844">
        <f t="shared" si="19"/>
        <v>0</v>
      </c>
      <c r="H93" s="844">
        <f t="shared" si="19"/>
        <v>0</v>
      </c>
      <c r="I93" s="844">
        <f t="shared" si="19"/>
        <v>0</v>
      </c>
      <c r="J93" s="844">
        <f t="shared" si="19"/>
        <v>0</v>
      </c>
      <c r="K93" s="844">
        <f t="shared" si="19"/>
        <v>0</v>
      </c>
      <c r="L93" s="844">
        <f t="shared" si="19"/>
        <v>3303.0268303731532</v>
      </c>
      <c r="M93" s="844">
        <f t="shared" si="19"/>
        <v>0</v>
      </c>
      <c r="N93" s="844">
        <f t="shared" si="19"/>
        <v>0</v>
      </c>
      <c r="O93" s="844">
        <f t="shared" si="19"/>
        <v>0</v>
      </c>
      <c r="P93" s="844">
        <f t="shared" si="19"/>
        <v>0</v>
      </c>
      <c r="Q93" s="844">
        <f t="shared" si="19"/>
        <v>0</v>
      </c>
      <c r="R93" s="844">
        <f t="shared" si="19"/>
        <v>0</v>
      </c>
      <c r="S93" s="844">
        <f t="shared" si="19"/>
        <v>0</v>
      </c>
      <c r="T93" s="844">
        <f t="shared" si="19"/>
        <v>0</v>
      </c>
      <c r="U93" s="844">
        <f t="shared" si="19"/>
        <v>0</v>
      </c>
      <c r="V93" s="844">
        <f t="shared" si="19"/>
        <v>0</v>
      </c>
      <c r="W93" s="732">
        <f t="shared" si="19"/>
        <v>0</v>
      </c>
      <c r="X93" s="861"/>
    </row>
    <row r="94" spans="1:24" s="866" customFormat="1">
      <c r="B94" s="862"/>
      <c r="C94" s="848"/>
      <c r="D94" s="863"/>
      <c r="E94" s="863"/>
      <c r="F94" s="863"/>
      <c r="G94" s="863"/>
      <c r="H94" s="863"/>
      <c r="I94" s="863"/>
      <c r="J94" s="863"/>
      <c r="K94" s="863"/>
      <c r="L94" s="863"/>
      <c r="M94" s="863"/>
      <c r="N94" s="863"/>
      <c r="O94" s="863"/>
      <c r="P94" s="863"/>
      <c r="Q94" s="863"/>
      <c r="R94" s="863"/>
      <c r="S94" s="863"/>
      <c r="T94" s="863"/>
      <c r="U94" s="863"/>
      <c r="V94" s="863"/>
      <c r="W94" s="864"/>
      <c r="X94" s="865"/>
    </row>
    <row r="95" spans="1:24" s="857" customFormat="1">
      <c r="B95" s="867" t="s">
        <v>30</v>
      </c>
      <c r="C95" s="868">
        <f>SUM(D95:W95)</f>
        <v>18918350</v>
      </c>
      <c r="D95" s="869">
        <f ca="1">'O2.2 Primary Cost PLCC Adj'!D97</f>
        <v>8145357.6102254558</v>
      </c>
      <c r="E95" s="869">
        <f ca="1">'O2.2 Primary Cost PLCC Adj'!E97</f>
        <v>3680371.2827493991</v>
      </c>
      <c r="F95" s="869">
        <f ca="1">'O2.2 Primary Cost PLCC Adj'!F97</f>
        <v>7077607.3203788931</v>
      </c>
      <c r="G95" s="869">
        <f ca="1">'O2.2 Primary Cost PLCC Adj'!G97</f>
        <v>0</v>
      </c>
      <c r="H95" s="869">
        <f ca="1">'O2.2 Primary Cost PLCC Adj'!H97</f>
        <v>0</v>
      </c>
      <c r="I95" s="869">
        <f ca="1">'O2.2 Primary Cost PLCC Adj'!I97</f>
        <v>0</v>
      </c>
      <c r="J95" s="869">
        <f ca="1">'O2.2 Primary Cost PLCC Adj'!J97</f>
        <v>0</v>
      </c>
      <c r="K95" s="869">
        <f ca="1">'O2.2 Primary Cost PLCC Adj'!K97</f>
        <v>0</v>
      </c>
      <c r="L95" s="869">
        <f ca="1">'O2.2 Primary Cost PLCC Adj'!L97</f>
        <v>15013.786646252265</v>
      </c>
      <c r="M95" s="869">
        <f ca="1">'O2.2 Primary Cost PLCC Adj'!M97</f>
        <v>0</v>
      </c>
      <c r="N95" s="869">
        <f ca="1">'O2.2 Primary Cost PLCC Adj'!N97</f>
        <v>0</v>
      </c>
      <c r="O95" s="869">
        <f ca="1">'O2.2 Primary Cost PLCC Adj'!O97</f>
        <v>0</v>
      </c>
      <c r="P95" s="869">
        <f ca="1">'O2.2 Primary Cost PLCC Adj'!P97</f>
        <v>0</v>
      </c>
      <c r="Q95" s="869">
        <f ca="1">'O2.2 Primary Cost PLCC Adj'!Q97</f>
        <v>0</v>
      </c>
      <c r="R95" s="869">
        <f ca="1">'O2.2 Primary Cost PLCC Adj'!R97</f>
        <v>0</v>
      </c>
      <c r="S95" s="869">
        <f ca="1">'O2.2 Primary Cost PLCC Adj'!S97</f>
        <v>0</v>
      </c>
      <c r="T95" s="869">
        <f ca="1">'O2.2 Primary Cost PLCC Adj'!T97</f>
        <v>0</v>
      </c>
      <c r="U95" s="869">
        <f ca="1">'O2.2 Primary Cost PLCC Adj'!U97</f>
        <v>0</v>
      </c>
      <c r="V95" s="869">
        <f ca="1">'O2.2 Primary Cost PLCC Adj'!V97</f>
        <v>0</v>
      </c>
      <c r="W95" s="870">
        <f ca="1">'O2.2 Primary Cost PLCC Adj'!W97</f>
        <v>0</v>
      </c>
    </row>
    <row r="100" spans="1:24" s="753" customFormat="1"/>
    <row r="102" spans="1:24" s="728" customFormat="1">
      <c r="A102" s="731"/>
      <c r="B102" s="847"/>
      <c r="C102" s="918"/>
      <c r="X102" s="918"/>
    </row>
    <row r="103" spans="1:24">
      <c r="B103" s="856"/>
      <c r="C103" s="918"/>
      <c r="D103" s="918"/>
      <c r="E103" s="918"/>
      <c r="F103" s="918"/>
      <c r="G103" s="918"/>
      <c r="H103" s="918"/>
      <c r="I103" s="918"/>
      <c r="J103" s="918"/>
      <c r="K103" s="918"/>
      <c r="L103" s="918"/>
      <c r="M103" s="918"/>
      <c r="N103" s="918"/>
      <c r="O103" s="918"/>
      <c r="P103" s="918"/>
      <c r="Q103" s="918"/>
      <c r="R103" s="918"/>
      <c r="S103" s="918"/>
      <c r="T103" s="918"/>
      <c r="U103" s="918"/>
      <c r="V103" s="918"/>
      <c r="W103" s="918"/>
      <c r="X103" s="719"/>
    </row>
    <row r="104" spans="1:24">
      <c r="B104" s="858"/>
      <c r="C104" s="918"/>
      <c r="D104" s="918"/>
      <c r="E104" s="918"/>
      <c r="F104" s="918"/>
      <c r="G104" s="918"/>
      <c r="H104" s="918"/>
      <c r="I104" s="918"/>
      <c r="J104" s="918"/>
      <c r="K104" s="918"/>
      <c r="L104" s="918"/>
      <c r="M104" s="918"/>
      <c r="N104" s="918"/>
      <c r="O104" s="918"/>
      <c r="P104" s="918"/>
      <c r="Q104" s="918"/>
      <c r="R104" s="918"/>
      <c r="S104" s="918"/>
      <c r="T104" s="918"/>
      <c r="U104" s="918"/>
      <c r="V104" s="918"/>
      <c r="W104" s="918"/>
    </row>
    <row r="105" spans="1:24">
      <c r="B105" s="858"/>
      <c r="C105" s="918"/>
      <c r="D105" s="918"/>
      <c r="E105" s="918"/>
      <c r="F105" s="918"/>
      <c r="G105" s="918"/>
      <c r="H105" s="918"/>
      <c r="I105" s="918"/>
      <c r="J105" s="918"/>
      <c r="K105" s="918"/>
      <c r="L105" s="918"/>
      <c r="M105" s="918"/>
      <c r="N105" s="918"/>
      <c r="O105" s="918"/>
      <c r="P105" s="918"/>
      <c r="Q105" s="918"/>
      <c r="R105" s="918"/>
      <c r="S105" s="918"/>
      <c r="T105" s="918"/>
      <c r="U105" s="918"/>
      <c r="V105" s="918"/>
      <c r="W105" s="918"/>
    </row>
    <row r="106" spans="1:24">
      <c r="B106" s="858"/>
      <c r="C106" s="918"/>
      <c r="D106" s="728"/>
      <c r="E106" s="728"/>
      <c r="F106" s="728"/>
      <c r="G106" s="728"/>
      <c r="H106" s="728"/>
      <c r="I106" s="728"/>
      <c r="J106" s="728"/>
      <c r="K106" s="728"/>
      <c r="L106" s="728"/>
      <c r="M106" s="728"/>
      <c r="N106" s="728"/>
      <c r="O106" s="728"/>
      <c r="P106" s="728"/>
      <c r="Q106" s="728"/>
      <c r="R106" s="728"/>
      <c r="S106" s="728"/>
      <c r="T106" s="728"/>
      <c r="U106" s="728"/>
      <c r="V106" s="728"/>
      <c r="W106" s="728"/>
    </row>
    <row r="107" spans="1:24" s="858" customFormat="1">
      <c r="C107" s="918"/>
      <c r="D107" s="728"/>
      <c r="E107" s="728"/>
      <c r="F107" s="728"/>
      <c r="G107" s="728"/>
      <c r="H107" s="728"/>
      <c r="I107" s="728"/>
      <c r="J107" s="728"/>
      <c r="K107" s="728"/>
      <c r="L107" s="728"/>
      <c r="M107" s="728"/>
      <c r="N107" s="728"/>
      <c r="O107" s="728"/>
      <c r="P107" s="728"/>
      <c r="Q107" s="728"/>
      <c r="R107" s="728"/>
      <c r="S107" s="728"/>
      <c r="T107" s="728"/>
      <c r="U107" s="728"/>
      <c r="V107" s="728"/>
      <c r="W107" s="728"/>
    </row>
    <row r="109" spans="1:24" s="719" customFormat="1">
      <c r="B109" s="840"/>
      <c r="C109" s="918"/>
      <c r="D109" s="728"/>
      <c r="E109" s="728"/>
      <c r="F109" s="728"/>
      <c r="G109" s="728"/>
      <c r="H109" s="728"/>
      <c r="I109" s="728"/>
      <c r="J109" s="728"/>
      <c r="K109" s="728"/>
      <c r="L109" s="728"/>
      <c r="M109" s="728"/>
      <c r="N109" s="728"/>
      <c r="O109" s="728"/>
      <c r="P109" s="728"/>
      <c r="Q109" s="728"/>
      <c r="R109" s="728"/>
      <c r="S109" s="728"/>
      <c r="T109" s="728"/>
      <c r="U109" s="728"/>
      <c r="V109" s="728"/>
      <c r="W109" s="728"/>
    </row>
    <row r="110" spans="1:24" s="719" customFormat="1">
      <c r="B110" s="840"/>
      <c r="C110" s="918"/>
      <c r="D110" s="728"/>
      <c r="E110" s="728"/>
      <c r="F110" s="728"/>
      <c r="G110" s="728"/>
      <c r="H110" s="728"/>
      <c r="I110" s="728"/>
      <c r="J110" s="728"/>
      <c r="K110" s="728"/>
      <c r="L110" s="728"/>
      <c r="M110" s="728"/>
      <c r="N110" s="728"/>
      <c r="O110" s="728"/>
      <c r="P110" s="728"/>
      <c r="Q110" s="728"/>
      <c r="R110" s="728"/>
      <c r="S110" s="728"/>
      <c r="T110" s="728"/>
      <c r="U110" s="728"/>
      <c r="V110" s="728"/>
      <c r="W110" s="728"/>
      <c r="X110" s="919"/>
    </row>
    <row r="111" spans="1:24" s="719" customFormat="1">
      <c r="B111" s="858"/>
      <c r="C111" s="918"/>
      <c r="D111" s="918"/>
      <c r="E111" s="918"/>
      <c r="F111" s="918"/>
      <c r="G111" s="918"/>
      <c r="H111" s="918"/>
      <c r="I111" s="918"/>
      <c r="J111" s="918"/>
      <c r="K111" s="918"/>
      <c r="L111" s="918"/>
      <c r="M111" s="918"/>
      <c r="N111" s="918"/>
      <c r="O111" s="918"/>
      <c r="P111" s="918"/>
      <c r="Q111" s="918"/>
      <c r="R111" s="918"/>
      <c r="S111" s="918"/>
      <c r="T111" s="918"/>
      <c r="U111" s="918"/>
      <c r="V111" s="918"/>
      <c r="W111" s="918"/>
      <c r="X111" s="919"/>
    </row>
    <row r="112" spans="1:24" s="920" customFormat="1">
      <c r="B112" s="862"/>
      <c r="C112" s="921"/>
      <c r="D112" s="922"/>
      <c r="E112" s="922"/>
      <c r="F112" s="922"/>
      <c r="G112" s="922"/>
      <c r="H112" s="922"/>
      <c r="I112" s="922"/>
      <c r="J112" s="922"/>
      <c r="K112" s="922"/>
      <c r="L112" s="922"/>
      <c r="M112" s="922"/>
      <c r="N112" s="922"/>
      <c r="O112" s="922"/>
      <c r="P112" s="922"/>
      <c r="Q112" s="922"/>
      <c r="R112" s="922"/>
      <c r="S112" s="922"/>
      <c r="T112" s="922"/>
      <c r="U112" s="922"/>
      <c r="V112" s="922"/>
      <c r="W112" s="922"/>
      <c r="X112" s="923"/>
    </row>
    <row r="113" spans="2:23" s="719" customFormat="1">
      <c r="B113" s="867"/>
      <c r="C113" s="918"/>
      <c r="D113" s="918"/>
      <c r="E113" s="918"/>
      <c r="F113" s="918"/>
      <c r="G113" s="918"/>
      <c r="H113" s="918"/>
      <c r="I113" s="918"/>
      <c r="J113" s="918"/>
      <c r="K113" s="918"/>
      <c r="L113" s="918"/>
      <c r="M113" s="918"/>
      <c r="N113" s="918"/>
      <c r="O113" s="918"/>
      <c r="P113" s="918"/>
      <c r="Q113" s="918"/>
      <c r="R113" s="918"/>
      <c r="S113" s="918"/>
      <c r="T113" s="918"/>
      <c r="U113" s="918"/>
      <c r="V113" s="918"/>
      <c r="W113" s="918"/>
    </row>
  </sheetData>
  <mergeCells count="4">
    <mergeCell ref="A1:F1"/>
    <mergeCell ref="A2:E2"/>
    <mergeCell ref="A3:E3"/>
    <mergeCell ref="A4:E4"/>
  </mergeCells>
  <phoneticPr fontId="0" type="noConversion"/>
  <pageMargins left="0.75" right="0.75" top="1" bottom="1" header="0.5" footer="0.5"/>
  <pageSetup orientation="portrait" r:id="rId1"/>
  <headerFooter alignWithMargins="0"/>
  <drawing r:id="rId2"/>
  <legacyDrawing r:id="rId3"/>
  <oleObjects>
    <oleObject progId="Unknown" shapeId="46082" r:id="rId4"/>
  </oleObjects>
</worksheet>
</file>

<file path=xl/worksheets/sheet16.xml><?xml version="1.0" encoding="utf-8"?>
<worksheet xmlns="http://schemas.openxmlformats.org/spreadsheetml/2006/main" xmlns:r="http://schemas.openxmlformats.org/officeDocument/2006/relationships">
  <sheetPr codeName="Sheet18" enableFormatConditionsCalculation="0">
    <tabColor indexed="9"/>
  </sheetPr>
  <dimension ref="A1:Y123"/>
  <sheetViews>
    <sheetView workbookViewId="0">
      <selection sqref="A1:F1"/>
    </sheetView>
  </sheetViews>
  <sheetFormatPr defaultRowHeight="11.25"/>
  <cols>
    <col min="1" max="1" width="3" style="15" customWidth="1"/>
    <col min="2" max="2" width="57.42578125" style="15" customWidth="1"/>
    <col min="3" max="6" width="15.7109375" style="15" customWidth="1"/>
    <col min="7" max="9" width="15.7109375" style="15" hidden="1" customWidth="1"/>
    <col min="10" max="12" width="15.7109375" style="15" customWidth="1"/>
    <col min="13" max="23" width="15.7109375" style="15" hidden="1" customWidth="1"/>
    <col min="24" max="16384" width="9.140625" style="15"/>
  </cols>
  <sheetData>
    <row r="1" spans="1:25" ht="20.25" customHeight="1">
      <c r="A1" s="2210" t="s">
        <v>1354</v>
      </c>
      <c r="B1" s="2210"/>
      <c r="C1" s="2210"/>
      <c r="D1" s="2210"/>
      <c r="E1" s="2210"/>
      <c r="F1" s="2210"/>
    </row>
    <row r="2" spans="1:25" ht="18.75" customHeight="1">
      <c r="A2" s="2254" t="str">
        <f ca="1">'I1 Intro'!C9</f>
        <v>Orillia Power Distribution Corporation</v>
      </c>
      <c r="B2" s="2254"/>
      <c r="C2" s="2254"/>
      <c r="D2" s="2254"/>
      <c r="E2" s="2254"/>
    </row>
    <row r="3" spans="1:25" ht="18.75" customHeight="1">
      <c r="A3" s="2255" t="str">
        <f ca="1">'I1 Intro'!C13 &amp; "   " &amp; 'I1 Intro'!E13</f>
        <v xml:space="preserve">EB-2009-XXXX   </v>
      </c>
      <c r="B3" s="2255"/>
      <c r="C3" s="2255"/>
      <c r="D3" s="2255"/>
      <c r="E3" s="2255"/>
      <c r="G3" s="16"/>
    </row>
    <row r="4" spans="1:25" ht="18.75">
      <c r="A4" s="2256">
        <f ca="1">'I1 Intro'!C15</f>
        <v>40053</v>
      </c>
      <c r="B4" s="2256"/>
      <c r="C4" s="2256"/>
      <c r="D4" s="2256"/>
      <c r="E4" s="2256"/>
    </row>
    <row r="5" spans="1:25" ht="21" customHeight="1">
      <c r="A5" s="369" t="str">
        <f ca="1">"Sheet O3.1 Line Transformers Unit Cost Worksheet  - "&amp; 'I2 LDC class'!$C$17 &amp; "  " &amp;  'I2 LDC class'!$D$17</f>
        <v xml:space="preserve">Sheet O3.1 Line Transformers Unit Cost Worksheet  -   </v>
      </c>
      <c r="B5" s="370"/>
      <c r="C5" s="624"/>
      <c r="D5" s="624"/>
      <c r="E5" s="371"/>
    </row>
    <row r="6" spans="1:25" ht="6" customHeight="1">
      <c r="A6" s="18"/>
      <c r="B6" s="18"/>
      <c r="C6" s="625"/>
      <c r="D6" s="625"/>
      <c r="E6" s="18"/>
      <c r="F6" s="18"/>
      <c r="G6" s="18"/>
      <c r="H6" s="18"/>
      <c r="I6" s="18"/>
      <c r="J6" s="18"/>
      <c r="K6" s="18"/>
      <c r="L6" s="18"/>
      <c r="M6" s="18"/>
      <c r="N6" s="18"/>
      <c r="O6" s="18"/>
    </row>
    <row r="7" spans="1:25" ht="14.25" customHeight="1">
      <c r="A7" s="825"/>
      <c r="C7" s="693"/>
      <c r="D7" s="693"/>
      <c r="E7" s="693"/>
      <c r="F7" s="693"/>
      <c r="G7" s="693"/>
      <c r="H7" s="693"/>
      <c r="I7" s="693"/>
      <c r="J7" s="693"/>
      <c r="K7" s="693"/>
      <c r="L7" s="693"/>
      <c r="M7" s="693"/>
      <c r="N7" s="693"/>
      <c r="O7" s="693"/>
      <c r="P7" s="693"/>
      <c r="Q7" s="693"/>
      <c r="R7" s="693"/>
      <c r="S7" s="693"/>
      <c r="T7" s="693"/>
      <c r="U7" s="693"/>
      <c r="V7" s="693"/>
      <c r="W7" s="693"/>
      <c r="X7" s="693"/>
    </row>
    <row r="8" spans="1:25" ht="12.75">
      <c r="A8" s="2339" t="s">
        <v>1417</v>
      </c>
      <c r="B8" s="2339"/>
      <c r="C8" s="357"/>
    </row>
    <row r="9" spans="1:25">
      <c r="A9" s="2339"/>
      <c r="B9" s="2339"/>
    </row>
    <row r="10" spans="1:25" s="376" customFormat="1" ht="12.75">
      <c r="C10" s="924"/>
      <c r="D10" s="380">
        <v>1</v>
      </c>
      <c r="E10" s="380">
        <v>2</v>
      </c>
      <c r="F10" s="380">
        <v>3</v>
      </c>
      <c r="G10" s="380">
        <v>4</v>
      </c>
      <c r="H10" s="380">
        <v>5</v>
      </c>
      <c r="I10" s="380">
        <v>6</v>
      </c>
      <c r="J10" s="380">
        <v>7</v>
      </c>
      <c r="K10" s="380">
        <v>8</v>
      </c>
      <c r="L10" s="380">
        <v>9</v>
      </c>
      <c r="M10" s="380">
        <v>10</v>
      </c>
      <c r="N10" s="380">
        <v>11</v>
      </c>
      <c r="O10" s="380">
        <v>12</v>
      </c>
      <c r="P10" s="380">
        <v>13</v>
      </c>
      <c r="Q10" s="380">
        <v>14</v>
      </c>
      <c r="R10" s="380">
        <v>15</v>
      </c>
      <c r="S10" s="380">
        <v>16</v>
      </c>
      <c r="T10" s="380">
        <v>17</v>
      </c>
      <c r="U10" s="380">
        <v>18</v>
      </c>
      <c r="V10" s="380">
        <v>19</v>
      </c>
      <c r="W10" s="380">
        <v>20</v>
      </c>
      <c r="X10" s="827"/>
      <c r="Y10" s="935"/>
    </row>
    <row r="11" spans="1:25" ht="47.25" customHeight="1">
      <c r="B11" s="904" t="s">
        <v>1462</v>
      </c>
      <c r="C11" s="933" t="s">
        <v>1510</v>
      </c>
      <c r="D11" s="934" t="str">
        <f ca="1">IF('I2 LDC class'!$D$20="",'I2 LDC class'!$C$20,'I2 LDC class'!$D$20)</f>
        <v>Residential</v>
      </c>
      <c r="E11" s="934" t="str">
        <f ca="1">IF('I2 LDC class'!$D$21="",'I2 LDC class'!$C$21,'I2 LDC class'!$D$21)</f>
        <v>GS &lt;50</v>
      </c>
      <c r="F11" s="934" t="str">
        <f ca="1">IF('I2 LDC class'!$D$22="",'I2 LDC class'!$C$22,'I2 LDC class'!$D$22)</f>
        <v>GS&gt;50-Regular</v>
      </c>
      <c r="G11" s="934" t="str">
        <f ca="1">IF('I2 LDC class'!$D$23="",'I2 LDC class'!$C$23,'I2 LDC class'!$D$23)</f>
        <v>GS&gt; 50-TOU</v>
      </c>
      <c r="H11" s="934" t="str">
        <f ca="1">IF('I2 LDC class'!$D$24="",'I2 LDC class'!$C$24,'I2 LDC class'!$D$24)</f>
        <v>GS &gt;50-Intermediate</v>
      </c>
      <c r="I11" s="934" t="str">
        <f ca="1">IF('I2 LDC class'!$D$25="",'I2 LDC class'!$C$25,'I2 LDC class'!$D$25)</f>
        <v>Large Use &gt;5MW</v>
      </c>
      <c r="J11" s="934" t="str">
        <f ca="1">IF('I2 LDC class'!$D$26="",'I2 LDC class'!$C$26,'I2 LDC class'!$D$26)</f>
        <v>Street Light</v>
      </c>
      <c r="K11" s="934" t="str">
        <f ca="1">IF('I2 LDC class'!$D$27="",'I2 LDC class'!$C$27,'I2 LDC class'!$D$27)</f>
        <v>Sentinel</v>
      </c>
      <c r="L11" s="934" t="str">
        <f ca="1">IF('I2 LDC class'!$D$28="",'I2 LDC class'!$C$28,'I2 LDC class'!$D$28)</f>
        <v>Unmetered Scattered Load</v>
      </c>
      <c r="M11" s="934" t="str">
        <f ca="1">IF('I2 LDC class'!$D$29="",'I2 LDC class'!$C$29,'I2 LDC class'!$D$29)</f>
        <v>Embedded Distributor</v>
      </c>
      <c r="N11" s="934" t="str">
        <f ca="1">IF('I2 LDC class'!$D$30="",'I2 LDC class'!$C$30,'I2 LDC class'!$D$30)</f>
        <v>Back-up/Standby Power</v>
      </c>
      <c r="O11" s="934" t="str">
        <f ca="1">IF('I2 LDC class'!$D$31="",'I2 LDC class'!$C$31,'I2 LDC class'!$D$31)</f>
        <v>Rate Class 1</v>
      </c>
      <c r="P11" s="934" t="str">
        <f ca="1">IF('I2 LDC class'!$D$32="",'I2 LDC class'!$C$32,'I2 LDC class'!$D$32)</f>
        <v>Rate class 2</v>
      </c>
      <c r="Q11" s="934" t="str">
        <f ca="1">IF('I2 LDC class'!$D$33="",'I2 LDC class'!$C$33,'I2 LDC class'!$D$33)</f>
        <v>Rate class 3</v>
      </c>
      <c r="R11" s="934" t="str">
        <f ca="1">IF('I2 LDC class'!$D$34="",'I2 LDC class'!$C$34,'I2 LDC class'!$D$34)</f>
        <v>Rate class 4</v>
      </c>
      <c r="S11" s="934" t="str">
        <f ca="1">IF('I2 LDC class'!$D$35="",'I2 LDC class'!$C$35,'I2 LDC class'!$D$35)</f>
        <v>Rate class 5</v>
      </c>
      <c r="T11" s="934" t="str">
        <f ca="1">IF('I2 LDC class'!$D$36="",'I2 LDC class'!$C$36,'I2 LDC class'!$D$36)</f>
        <v>Rate class 6</v>
      </c>
      <c r="U11" s="934" t="str">
        <f ca="1">IF('I2 LDC class'!$D$37="",'I2 LDC class'!$C$37,'I2 LDC class'!$D$37)</f>
        <v>Rate class 7</v>
      </c>
      <c r="V11" s="934" t="str">
        <f ca="1">IF('I2 LDC class'!$D$38="",'I2 LDC class'!$C$38,'I2 LDC class'!$D$38)</f>
        <v>Rate class 8</v>
      </c>
      <c r="W11" s="933" t="str">
        <f ca="1">IF('I2 LDC class'!$D$39="",'I2 LDC class'!$C$39,'I2 LDC class'!$D$39)</f>
        <v>Rate class 9</v>
      </c>
      <c r="X11" s="828"/>
    </row>
    <row r="12" spans="1:25" s="731" customFormat="1" ht="12.75">
      <c r="A12" s="610"/>
      <c r="B12" s="840" t="s">
        <v>1251</v>
      </c>
      <c r="C12" s="841">
        <f t="shared" ref="C12:C22" si="0">SUM(D12:W12)</f>
        <v>160999.99999999997</v>
      </c>
      <c r="D12" s="842">
        <f ca="1">IF(ISERROR('O7 Amortization'!G338+'O7 Amortization'!G411+'O7 Amortization'!G484+'O7 Amortization'!G557+'O7 Amortization'!AB338 +'O7 Amortization'!AB411+'O7 Amortization'!AB484+'O7 Amortization'!AB557), "-", 'O7 Amortization'!G338+'O7 Amortization'!G411+'O7 Amortization'!G484+'O7 Amortization'!G557+'O7 Amortization'!AB338 +'O7 Amortization'!AB411+'O7 Amortization'!AB484+'O7 Amortization'!AB557)</f>
        <v>88168.046241616161</v>
      </c>
      <c r="E12" s="842">
        <f ca="1">IF(ISERROR('O7 Amortization'!H338+'O7 Amortization'!H411+'O7 Amortization'!H484+'O7 Amortization'!H557+'O7 Amortization'!AC338 +'O7 Amortization'!AC411+'O7 Amortization'!AC484+'O7 Amortization'!AC557), "-", 'O7 Amortization'!H338+'O7 Amortization'!H411+'O7 Amortization'!H484+'O7 Amortization'!H557+'O7 Amortization'!AC338 +'O7 Amortization'!AC411+'O7 Amortization'!AC484+'O7 Amortization'!AC557)</f>
        <v>30594.064360806027</v>
      </c>
      <c r="F12" s="842">
        <f ca="1">IF(ISERROR('O7 Amortization'!I338+'O7 Amortization'!I411+'O7 Amortization'!I484+'O7 Amortization'!I557+'O7 Amortization'!AD338 +'O7 Amortization'!AD411+'O7 Amortization'!AD484+'O7 Amortization'!AD557), "-", 'O7 Amortization'!I338+'O7 Amortization'!I411+'O7 Amortization'!I484+'O7 Amortization'!I557+'O7 Amortization'!AD338 +'O7 Amortization'!AD411+'O7 Amortization'!AD484+'O7 Amortization'!AD557)</f>
        <v>30495.204914025275</v>
      </c>
      <c r="G12" s="842">
        <f ca="1">IF(ISERROR('O7 Amortization'!J338+'O7 Amortization'!J411+'O7 Amortization'!J484+'O7 Amortization'!J557+'O7 Amortization'!AE338 +'O7 Amortization'!AE411+'O7 Amortization'!AE484+'O7 Amortization'!AE557), "-", 'O7 Amortization'!J338+'O7 Amortization'!J411+'O7 Amortization'!J484+'O7 Amortization'!J557+'O7 Amortization'!AE338 +'O7 Amortization'!AE411+'O7 Amortization'!AE484+'O7 Amortization'!AE557)</f>
        <v>0</v>
      </c>
      <c r="H12" s="842">
        <f ca="1">IF(ISERROR('O7 Amortization'!K338+'O7 Amortization'!K411+'O7 Amortization'!K484+'O7 Amortization'!K557+'O7 Amortization'!AF338 +'O7 Amortization'!AF411+'O7 Amortization'!AF484+'O7 Amortization'!AF557), "-", 'O7 Amortization'!K338+'O7 Amortization'!K411+'O7 Amortization'!K484+'O7 Amortization'!K557+'O7 Amortization'!AF338 +'O7 Amortization'!AF411+'O7 Amortization'!AF484+'O7 Amortization'!AF557)</f>
        <v>0</v>
      </c>
      <c r="I12" s="842">
        <f ca="1">IF(ISERROR('O7 Amortization'!L338+'O7 Amortization'!L411+'O7 Amortization'!L484+'O7 Amortization'!L557+'O7 Amortization'!AG338 +'O7 Amortization'!AG411+'O7 Amortization'!AG484+'O7 Amortization'!AG557), "-", 'O7 Amortization'!L338+'O7 Amortization'!L411+'O7 Amortization'!L484+'O7 Amortization'!L557+'O7 Amortization'!AG338 +'O7 Amortization'!AG411+'O7 Amortization'!AG484+'O7 Amortization'!AG557)</f>
        <v>0</v>
      </c>
      <c r="J12" s="842">
        <f ca="1">IF(ISERROR('O7 Amortization'!M338+'O7 Amortization'!M411+'O7 Amortization'!M484+'O7 Amortization'!M557+'O7 Amortization'!AH338 +'O7 Amortization'!AH411+'O7 Amortization'!AH484+'O7 Amortization'!AH557), "-", 'O7 Amortization'!M338+'O7 Amortization'!M411+'O7 Amortization'!M484+'O7 Amortization'!M557+'O7 Amortization'!AH338 +'O7 Amortization'!AH411+'O7 Amortization'!AH484+'O7 Amortization'!AH557)</f>
        <v>10605.395728858819</v>
      </c>
      <c r="K12" s="842">
        <f ca="1">IF(ISERROR('O7 Amortization'!N338+'O7 Amortization'!N411+'O7 Amortization'!N484+'O7 Amortization'!N557+'O7 Amortization'!AI338 +'O7 Amortization'!AI411+'O7 Amortization'!AI484+'O7 Amortization'!AI557), "-", 'O7 Amortization'!N338+'O7 Amortization'!N411+'O7 Amortization'!N484+'O7 Amortization'!N557+'O7 Amortization'!AI338 +'O7 Amortization'!AI411+'O7 Amortization'!AI484+'O7 Amortization'!AI557)</f>
        <v>581.56697613258427</v>
      </c>
      <c r="L12" s="842">
        <f ca="1">IF(ISERROR('O7 Amortization'!O338+'O7 Amortization'!O411+'O7 Amortization'!O484+'O7 Amortization'!O557+'O7 Amortization'!AJ338 +'O7 Amortization'!AJ411+'O7 Amortization'!AJ484+'O7 Amortization'!AJ557), "-", 'O7 Amortization'!O338+'O7 Amortization'!O411+'O7 Amortization'!O484+'O7 Amortization'!O557+'O7 Amortization'!AJ338 +'O7 Amortization'!AJ411+'O7 Amortization'!AJ484+'O7 Amortization'!AJ557)</f>
        <v>555.72177856112432</v>
      </c>
      <c r="M12" s="842">
        <f ca="1">IF(ISERROR('O7 Amortization'!P338+'O7 Amortization'!P411+'O7 Amortization'!P484+'O7 Amortization'!P557+'O7 Amortization'!AK338 +'O7 Amortization'!AK411+'O7 Amortization'!AK484+'O7 Amortization'!AK557), "-", 'O7 Amortization'!P338+'O7 Amortization'!P411+'O7 Amortization'!P484+'O7 Amortization'!P557+'O7 Amortization'!AK338 +'O7 Amortization'!AK411+'O7 Amortization'!AK484+'O7 Amortization'!AK557)</f>
        <v>0</v>
      </c>
      <c r="N12" s="842">
        <f ca="1">IF(ISERROR('O7 Amortization'!Q338+'O7 Amortization'!Q411+'O7 Amortization'!Q484+'O7 Amortization'!Q557+'O7 Amortization'!AL338 +'O7 Amortization'!AL411+'O7 Amortization'!AL484+'O7 Amortization'!AL557), "-", 'O7 Amortization'!Q338+'O7 Amortization'!Q411+'O7 Amortization'!Q484+'O7 Amortization'!Q557+'O7 Amortization'!AL338 +'O7 Amortization'!AL411+'O7 Amortization'!AL484+'O7 Amortization'!AL557)</f>
        <v>0</v>
      </c>
      <c r="O12" s="842">
        <f ca="1">IF(ISERROR('O7 Amortization'!R338+'O7 Amortization'!R411+'O7 Amortization'!R484+'O7 Amortization'!R557+'O7 Amortization'!AM338 +'O7 Amortization'!AM411+'O7 Amortization'!AM484+'O7 Amortization'!AM557), "-", 'O7 Amortization'!R338+'O7 Amortization'!R411+'O7 Amortization'!R484+'O7 Amortization'!R557+'O7 Amortization'!AM338 +'O7 Amortization'!AM411+'O7 Amortization'!AM484+'O7 Amortization'!AM557)</f>
        <v>0</v>
      </c>
      <c r="P12" s="842">
        <f ca="1">IF(ISERROR('O7 Amortization'!S338+'O7 Amortization'!S411+'O7 Amortization'!S484+'O7 Amortization'!S557+'O7 Amortization'!AN338 +'O7 Amortization'!AN411+'O7 Amortization'!AN484+'O7 Amortization'!AN557), "-", 'O7 Amortization'!S338+'O7 Amortization'!S411+'O7 Amortization'!S484+'O7 Amortization'!S557+'O7 Amortization'!AN338 +'O7 Amortization'!AN411+'O7 Amortization'!AN484+'O7 Amortization'!AN557)</f>
        <v>0</v>
      </c>
      <c r="Q12" s="842">
        <f ca="1">IF(ISERROR('O7 Amortization'!T338+'O7 Amortization'!T411+'O7 Amortization'!T484+'O7 Amortization'!T557+'O7 Amortization'!AO338 +'O7 Amortization'!AO411+'O7 Amortization'!AO484+'O7 Amortization'!AO557), "-", 'O7 Amortization'!T338+'O7 Amortization'!T411+'O7 Amortization'!T484+'O7 Amortization'!T557+'O7 Amortization'!AO338 +'O7 Amortization'!AO411+'O7 Amortization'!AO484+'O7 Amortization'!AO557)</f>
        <v>0</v>
      </c>
      <c r="R12" s="842">
        <f ca="1">IF(ISERROR('O7 Amortization'!U338+'O7 Amortization'!U411+'O7 Amortization'!U484+'O7 Amortization'!U557+'O7 Amortization'!AP338 +'O7 Amortization'!AP411+'O7 Amortization'!AP484+'O7 Amortization'!AP557), "-", 'O7 Amortization'!U338+'O7 Amortization'!U411+'O7 Amortization'!U484+'O7 Amortization'!U557+'O7 Amortization'!AP338 +'O7 Amortization'!AP411+'O7 Amortization'!AP484+'O7 Amortization'!AP557)</f>
        <v>0</v>
      </c>
      <c r="S12" s="842">
        <f ca="1">IF(ISERROR('O7 Amortization'!V338+'O7 Amortization'!V411+'O7 Amortization'!V484+'O7 Amortization'!V557+'O7 Amortization'!AQ338 +'O7 Amortization'!AQ411+'O7 Amortization'!AQ484+'O7 Amortization'!AQ557), "-", 'O7 Amortization'!V338+'O7 Amortization'!V411+'O7 Amortization'!V484+'O7 Amortization'!V557+'O7 Amortization'!AQ338 +'O7 Amortization'!AQ411+'O7 Amortization'!AQ484+'O7 Amortization'!AQ557)</f>
        <v>0</v>
      </c>
      <c r="T12" s="842">
        <f ca="1">IF(ISERROR('O7 Amortization'!W338+'O7 Amortization'!W411+'O7 Amortization'!W484+'O7 Amortization'!W557+'O7 Amortization'!AR338 +'O7 Amortization'!AR411+'O7 Amortization'!AR484+'O7 Amortization'!AR557), "-", 'O7 Amortization'!W338+'O7 Amortization'!W411+'O7 Amortization'!W484+'O7 Amortization'!W557+'O7 Amortization'!AR338 +'O7 Amortization'!AR411+'O7 Amortization'!AR484+'O7 Amortization'!AR557)</f>
        <v>0</v>
      </c>
      <c r="U12" s="842">
        <f ca="1">IF(ISERROR('O7 Amortization'!X338+'O7 Amortization'!X411+'O7 Amortization'!X484+'O7 Amortization'!X557+'O7 Amortization'!AS338 +'O7 Amortization'!AS411+'O7 Amortization'!AS484+'O7 Amortization'!AS557), "-", 'O7 Amortization'!X338+'O7 Amortization'!X411+'O7 Amortization'!X484+'O7 Amortization'!X557+'O7 Amortization'!AS338 +'O7 Amortization'!AS411+'O7 Amortization'!AS484+'O7 Amortization'!AS557)</f>
        <v>0</v>
      </c>
      <c r="V12" s="842">
        <f ca="1">IF(ISERROR('O7 Amortization'!Y338+'O7 Amortization'!Y411+'O7 Amortization'!Y484+'O7 Amortization'!Y557+'O7 Amortization'!AT338 +'O7 Amortization'!AT411+'O7 Amortization'!AT484+'O7 Amortization'!AT557), "-", 'O7 Amortization'!Y338+'O7 Amortization'!Y411+'O7 Amortization'!Y484+'O7 Amortization'!Y557+'O7 Amortization'!AT338 +'O7 Amortization'!AT411+'O7 Amortization'!AT484+'O7 Amortization'!AT557)</f>
        <v>0</v>
      </c>
      <c r="W12" s="843">
        <f ca="1">IF(ISERROR('O7 Amortization'!Z338+'O7 Amortization'!Z411+'O7 Amortization'!Z484+'O7 Amortization'!Z557+'O7 Amortization'!AU338 +'O7 Amortization'!AU411+'O7 Amortization'!AU484+'O7 Amortization'!AU557), "-", 'O7 Amortization'!Z338+'O7 Amortization'!Z411+'O7 Amortization'!Z484+'O7 Amortization'!Z557+'O7 Amortization'!AU338 +'O7 Amortization'!AU411+'O7 Amortization'!AU484+'O7 Amortization'!AU557)</f>
        <v>0</v>
      </c>
      <c r="X12" s="844"/>
    </row>
    <row r="13" spans="1:25" s="731" customFormat="1" ht="12.75">
      <c r="A13" s="610"/>
      <c r="B13" s="840" t="s">
        <v>1415</v>
      </c>
      <c r="C13" s="845">
        <f t="shared" si="0"/>
        <v>28849.487909058778</v>
      </c>
      <c r="D13" s="844">
        <f>IF(ISERROR(D36*(D48/D34)),0,D36*(D48/D34))</f>
        <v>15833.151766758827</v>
      </c>
      <c r="E13" s="844">
        <f t="shared" ref="E13:W13" si="1">IF(ISERROR(E36*(E48/E34)),0,E36*(E48/E34))</f>
        <v>5458.0095342408622</v>
      </c>
      <c r="F13" s="844">
        <f t="shared" si="1"/>
        <v>5401.4844085002997</v>
      </c>
      <c r="G13" s="844">
        <f t="shared" si="1"/>
        <v>0</v>
      </c>
      <c r="H13" s="844">
        <f t="shared" si="1"/>
        <v>0</v>
      </c>
      <c r="I13" s="844">
        <f t="shared" si="1"/>
        <v>0</v>
      </c>
      <c r="J13" s="844">
        <f t="shared" si="1"/>
        <v>1948.4821044978194</v>
      </c>
      <c r="K13" s="844">
        <f t="shared" si="1"/>
        <v>106.84528167781774</v>
      </c>
      <c r="L13" s="844">
        <f t="shared" si="1"/>
        <v>101.51481338315379</v>
      </c>
      <c r="M13" s="844">
        <f t="shared" si="1"/>
        <v>0</v>
      </c>
      <c r="N13" s="844">
        <f t="shared" si="1"/>
        <v>0</v>
      </c>
      <c r="O13" s="844">
        <f t="shared" si="1"/>
        <v>0</v>
      </c>
      <c r="P13" s="844">
        <f t="shared" si="1"/>
        <v>0</v>
      </c>
      <c r="Q13" s="844">
        <f t="shared" si="1"/>
        <v>0</v>
      </c>
      <c r="R13" s="844">
        <f t="shared" si="1"/>
        <v>0</v>
      </c>
      <c r="S13" s="844">
        <f t="shared" si="1"/>
        <v>0</v>
      </c>
      <c r="T13" s="844">
        <f t="shared" si="1"/>
        <v>0</v>
      </c>
      <c r="U13" s="844">
        <f t="shared" si="1"/>
        <v>0</v>
      </c>
      <c r="V13" s="844">
        <f t="shared" si="1"/>
        <v>0</v>
      </c>
      <c r="W13" s="732">
        <f t="shared" si="1"/>
        <v>0</v>
      </c>
      <c r="X13" s="844"/>
    </row>
    <row r="14" spans="1:25" s="731" customFormat="1" ht="12.75">
      <c r="A14" s="610"/>
      <c r="B14" s="840" t="s">
        <v>1164</v>
      </c>
      <c r="C14" s="845">
        <f t="shared" si="0"/>
        <v>0</v>
      </c>
      <c r="D14" s="844">
        <f ca="1">'O4 Summary by Class &amp; Accounts'!E133</f>
        <v>0</v>
      </c>
      <c r="E14" s="844">
        <f ca="1">'O4 Summary by Class &amp; Accounts'!F133</f>
        <v>0</v>
      </c>
      <c r="F14" s="844">
        <f ca="1">'O4 Summary by Class &amp; Accounts'!G133</f>
        <v>0</v>
      </c>
      <c r="G14" s="844">
        <f ca="1">'O4 Summary by Class &amp; Accounts'!H133</f>
        <v>0</v>
      </c>
      <c r="H14" s="844">
        <f ca="1">'O4 Summary by Class &amp; Accounts'!I133</f>
        <v>0</v>
      </c>
      <c r="I14" s="844">
        <f ca="1">'O4 Summary by Class &amp; Accounts'!J133</f>
        <v>0</v>
      </c>
      <c r="J14" s="844">
        <f ca="1">'O4 Summary by Class &amp; Accounts'!K133</f>
        <v>0</v>
      </c>
      <c r="K14" s="844">
        <f ca="1">'O4 Summary by Class &amp; Accounts'!L133</f>
        <v>0</v>
      </c>
      <c r="L14" s="844">
        <f ca="1">'O4 Summary by Class &amp; Accounts'!M133</f>
        <v>0</v>
      </c>
      <c r="M14" s="844">
        <f ca="1">'O4 Summary by Class &amp; Accounts'!N133</f>
        <v>0</v>
      </c>
      <c r="N14" s="844">
        <f ca="1">'O4 Summary by Class &amp; Accounts'!O133</f>
        <v>0</v>
      </c>
      <c r="O14" s="844">
        <f ca="1">'O4 Summary by Class &amp; Accounts'!P133</f>
        <v>0</v>
      </c>
      <c r="P14" s="844">
        <f ca="1">'O4 Summary by Class &amp; Accounts'!Q133</f>
        <v>0</v>
      </c>
      <c r="Q14" s="844">
        <f ca="1">'O4 Summary by Class &amp; Accounts'!R133</f>
        <v>0</v>
      </c>
      <c r="R14" s="844">
        <f ca="1">'O4 Summary by Class &amp; Accounts'!S133</f>
        <v>0</v>
      </c>
      <c r="S14" s="844">
        <f ca="1">'O4 Summary by Class &amp; Accounts'!T133</f>
        <v>0</v>
      </c>
      <c r="T14" s="844">
        <f ca="1">'O4 Summary by Class &amp; Accounts'!U133</f>
        <v>0</v>
      </c>
      <c r="U14" s="844">
        <f ca="1">'O4 Summary by Class &amp; Accounts'!V133</f>
        <v>0</v>
      </c>
      <c r="V14" s="844">
        <f ca="1">'O4 Summary by Class &amp; Accounts'!W133</f>
        <v>0</v>
      </c>
      <c r="W14" s="732">
        <f ca="1">'O4 Summary by Class &amp; Accounts'!X133</f>
        <v>0</v>
      </c>
      <c r="X14" s="844"/>
    </row>
    <row r="15" spans="1:25" s="731" customFormat="1" ht="12.75">
      <c r="A15" s="610"/>
      <c r="B15" s="840" t="s">
        <v>1165</v>
      </c>
      <c r="C15" s="845">
        <f t="shared" si="0"/>
        <v>0</v>
      </c>
      <c r="D15" s="844">
        <f ca="1">'O4 Summary by Class &amp; Accounts'!E137</f>
        <v>0</v>
      </c>
      <c r="E15" s="844">
        <f ca="1">'O4 Summary by Class &amp; Accounts'!F137</f>
        <v>0</v>
      </c>
      <c r="F15" s="844">
        <f ca="1">'O4 Summary by Class &amp; Accounts'!G137</f>
        <v>0</v>
      </c>
      <c r="G15" s="844">
        <f ca="1">'O4 Summary by Class &amp; Accounts'!H137</f>
        <v>0</v>
      </c>
      <c r="H15" s="844">
        <f ca="1">'O4 Summary by Class &amp; Accounts'!I137</f>
        <v>0</v>
      </c>
      <c r="I15" s="844">
        <f ca="1">'O4 Summary by Class &amp; Accounts'!J137</f>
        <v>0</v>
      </c>
      <c r="J15" s="844">
        <f ca="1">'O4 Summary by Class &amp; Accounts'!K137</f>
        <v>0</v>
      </c>
      <c r="K15" s="844">
        <f ca="1">'O4 Summary by Class &amp; Accounts'!L137</f>
        <v>0</v>
      </c>
      <c r="L15" s="844">
        <f ca="1">'O4 Summary by Class &amp; Accounts'!M137</f>
        <v>0</v>
      </c>
      <c r="M15" s="844">
        <f ca="1">'O4 Summary by Class &amp; Accounts'!N137</f>
        <v>0</v>
      </c>
      <c r="N15" s="844">
        <f ca="1">'O4 Summary by Class &amp; Accounts'!O137</f>
        <v>0</v>
      </c>
      <c r="O15" s="844">
        <f ca="1">'O4 Summary by Class &amp; Accounts'!P137</f>
        <v>0</v>
      </c>
      <c r="P15" s="844">
        <f ca="1">'O4 Summary by Class &amp; Accounts'!Q137</f>
        <v>0</v>
      </c>
      <c r="Q15" s="844">
        <f ca="1">'O4 Summary by Class &amp; Accounts'!R137</f>
        <v>0</v>
      </c>
      <c r="R15" s="844">
        <f ca="1">'O4 Summary by Class &amp; Accounts'!S137</f>
        <v>0</v>
      </c>
      <c r="S15" s="844">
        <f ca="1">'O4 Summary by Class &amp; Accounts'!T137</f>
        <v>0</v>
      </c>
      <c r="T15" s="844">
        <f ca="1">'O4 Summary by Class &amp; Accounts'!U137</f>
        <v>0</v>
      </c>
      <c r="U15" s="844">
        <f ca="1">'O4 Summary by Class &amp; Accounts'!V137</f>
        <v>0</v>
      </c>
      <c r="V15" s="844">
        <f ca="1">'O4 Summary by Class &amp; Accounts'!W137</f>
        <v>0</v>
      </c>
      <c r="W15" s="732">
        <f ca="1">'O4 Summary by Class &amp; Accounts'!X137</f>
        <v>0</v>
      </c>
      <c r="X15" s="844"/>
    </row>
    <row r="16" spans="1:25" s="844" customFormat="1" ht="12.75">
      <c r="A16" s="697"/>
      <c r="B16" s="840" t="s">
        <v>1166</v>
      </c>
      <c r="C16" s="845">
        <f t="shared" si="0"/>
        <v>55999.999999999993</v>
      </c>
      <c r="D16" s="844">
        <f ca="1">'O4 Summary by Class &amp; Accounts'!E156</f>
        <v>30667.146518823014</v>
      </c>
      <c r="E16" s="844">
        <f ca="1">'O4 Summary by Class &amp; Accounts'!F156</f>
        <v>10641.413690715141</v>
      </c>
      <c r="F16" s="844">
        <f ca="1">'O4 Summary by Class &amp; Accounts'!G156</f>
        <v>10607.027796182705</v>
      </c>
      <c r="G16" s="844">
        <f ca="1">'O4 Summary by Class &amp; Accounts'!H156</f>
        <v>0</v>
      </c>
      <c r="H16" s="844">
        <f ca="1">'O4 Summary by Class &amp; Accounts'!I156</f>
        <v>0</v>
      </c>
      <c r="I16" s="844">
        <f ca="1">'O4 Summary by Class &amp; Accounts'!J156</f>
        <v>0</v>
      </c>
      <c r="J16" s="844">
        <f ca="1">'O4 Summary by Class &amp; Accounts'!K156</f>
        <v>3688.8332969943708</v>
      </c>
      <c r="K16" s="844">
        <f ca="1">'O4 Summary by Class &amp; Accounts'!L156</f>
        <v>202.28416561133363</v>
      </c>
      <c r="L16" s="844">
        <f ca="1">'O4 Summary by Class &amp; Accounts'!M156</f>
        <v>193.29453167343453</v>
      </c>
      <c r="M16" s="844">
        <f ca="1">'O4 Summary by Class &amp; Accounts'!N156</f>
        <v>0</v>
      </c>
      <c r="N16" s="844">
        <f ca="1">'O4 Summary by Class &amp; Accounts'!O156</f>
        <v>0</v>
      </c>
      <c r="O16" s="844">
        <f ca="1">'O4 Summary by Class &amp; Accounts'!P156</f>
        <v>0</v>
      </c>
      <c r="P16" s="844">
        <f ca="1">'O4 Summary by Class &amp; Accounts'!Q156</f>
        <v>0</v>
      </c>
      <c r="Q16" s="844">
        <f ca="1">'O4 Summary by Class &amp; Accounts'!R156</f>
        <v>0</v>
      </c>
      <c r="R16" s="844">
        <f ca="1">'O4 Summary by Class &amp; Accounts'!S156</f>
        <v>0</v>
      </c>
      <c r="S16" s="844">
        <f ca="1">'O4 Summary by Class &amp; Accounts'!T156</f>
        <v>0</v>
      </c>
      <c r="T16" s="844">
        <f ca="1">'O4 Summary by Class &amp; Accounts'!U156</f>
        <v>0</v>
      </c>
      <c r="U16" s="844">
        <f ca="1">'O4 Summary by Class &amp; Accounts'!V156</f>
        <v>0</v>
      </c>
      <c r="V16" s="844">
        <f ca="1">'O4 Summary by Class &amp; Accounts'!W156</f>
        <v>0</v>
      </c>
      <c r="W16" s="732">
        <f ca="1">'O4 Summary by Class &amp; Accounts'!X156</f>
        <v>0</v>
      </c>
    </row>
    <row r="17" spans="1:24" s="844" customFormat="1" ht="12.75">
      <c r="A17" s="829"/>
      <c r="B17" s="840" t="s">
        <v>32</v>
      </c>
      <c r="C17" s="845">
        <f>SUM(D17:W17)</f>
        <v>133850.42294256377</v>
      </c>
      <c r="D17" s="844">
        <f ca="1">IF(ISERROR(D58/D60*D56),0, D58/D60*D56)</f>
        <v>73621.285835992923</v>
      </c>
      <c r="E17" s="844">
        <f t="shared" ref="E17:W17" si="2">IF(ISERROR(E58/E60*E56),0, E58/E60*E56)</f>
        <v>25228.182513806431</v>
      </c>
      <c r="F17" s="844">
        <f t="shared" si="2"/>
        <v>24924.411134970738</v>
      </c>
      <c r="G17" s="844">
        <f t="shared" si="2"/>
        <v>0</v>
      </c>
      <c r="H17" s="844">
        <f t="shared" si="2"/>
        <v>0</v>
      </c>
      <c r="I17" s="844">
        <f t="shared" si="2"/>
        <v>0</v>
      </c>
      <c r="J17" s="844">
        <f t="shared" si="2"/>
        <v>9103.6768763249165</v>
      </c>
      <c r="K17" s="844">
        <f t="shared" si="2"/>
        <v>499.21737651388059</v>
      </c>
      <c r="L17" s="844">
        <f t="shared" si="2"/>
        <v>473.64920495489054</v>
      </c>
      <c r="M17" s="844">
        <f t="shared" si="2"/>
        <v>0</v>
      </c>
      <c r="N17" s="844">
        <f t="shared" si="2"/>
        <v>0</v>
      </c>
      <c r="O17" s="844">
        <f t="shared" si="2"/>
        <v>0</v>
      </c>
      <c r="P17" s="844">
        <f t="shared" si="2"/>
        <v>0</v>
      </c>
      <c r="Q17" s="844">
        <f t="shared" si="2"/>
        <v>0</v>
      </c>
      <c r="R17" s="844">
        <f t="shared" si="2"/>
        <v>0</v>
      </c>
      <c r="S17" s="844">
        <f t="shared" si="2"/>
        <v>0</v>
      </c>
      <c r="T17" s="844">
        <f t="shared" si="2"/>
        <v>0</v>
      </c>
      <c r="U17" s="844">
        <f t="shared" si="2"/>
        <v>0</v>
      </c>
      <c r="V17" s="844">
        <f t="shared" si="2"/>
        <v>0</v>
      </c>
      <c r="W17" s="732">
        <f t="shared" si="2"/>
        <v>0</v>
      </c>
    </row>
    <row r="18" spans="1:24" s="844" customFormat="1" ht="12.75">
      <c r="A18" s="697"/>
      <c r="B18" s="840" t="s">
        <v>1409</v>
      </c>
      <c r="C18" s="845">
        <f t="shared" si="0"/>
        <v>29007.558471444339</v>
      </c>
      <c r="D18" s="844">
        <f ca="1">IF(ISERROR(SUM(D14:D17)/D42*D40),0,SUM(D14:D16)/D42*D40)</f>
        <v>15767.252978671482</v>
      </c>
      <c r="E18" s="844">
        <f t="shared" ref="E18:W18" si="3">IF(ISERROR(SUM(E14:E17)/E42*E40),0,SUM(E14:E16)/E42*E40)</f>
        <v>5511.3954380133146</v>
      </c>
      <c r="F18" s="844">
        <f t="shared" si="3"/>
        <v>5567.765466050244</v>
      </c>
      <c r="G18" s="844">
        <f t="shared" si="3"/>
        <v>0</v>
      </c>
      <c r="H18" s="844">
        <f t="shared" si="3"/>
        <v>0</v>
      </c>
      <c r="I18" s="844">
        <f t="shared" si="3"/>
        <v>0</v>
      </c>
      <c r="J18" s="844">
        <f t="shared" si="3"/>
        <v>1953.1603774823031</v>
      </c>
      <c r="K18" s="844">
        <f t="shared" si="3"/>
        <v>106.26456788364533</v>
      </c>
      <c r="L18" s="844">
        <f t="shared" si="3"/>
        <v>101.71964334335355</v>
      </c>
      <c r="M18" s="844">
        <f t="shared" si="3"/>
        <v>0</v>
      </c>
      <c r="N18" s="844">
        <f t="shared" si="3"/>
        <v>0</v>
      </c>
      <c r="O18" s="844">
        <f t="shared" si="3"/>
        <v>0</v>
      </c>
      <c r="P18" s="844">
        <f t="shared" si="3"/>
        <v>0</v>
      </c>
      <c r="Q18" s="844">
        <f t="shared" si="3"/>
        <v>0</v>
      </c>
      <c r="R18" s="844">
        <f t="shared" si="3"/>
        <v>0</v>
      </c>
      <c r="S18" s="844">
        <f t="shared" si="3"/>
        <v>0</v>
      </c>
      <c r="T18" s="844">
        <f t="shared" si="3"/>
        <v>0</v>
      </c>
      <c r="U18" s="844">
        <f t="shared" si="3"/>
        <v>0</v>
      </c>
      <c r="V18" s="844">
        <f t="shared" si="3"/>
        <v>0</v>
      </c>
      <c r="W18" s="732">
        <f t="shared" si="3"/>
        <v>0</v>
      </c>
    </row>
    <row r="19" spans="1:24" s="844" customFormat="1" ht="12.75">
      <c r="A19" s="697"/>
      <c r="B19" s="840" t="s">
        <v>1410</v>
      </c>
      <c r="C19" s="845">
        <f t="shared" si="0"/>
        <v>27244.007884904651</v>
      </c>
      <c r="D19" s="844">
        <f ca="1">IF(ISERROR('O4 Summary by Class &amp; Accounts'!E201*D49/(D34+D38)),0,'O4 Summary by Class &amp; Accounts'!E201*D49/(D34+D38))</f>
        <v>14919.571099398936</v>
      </c>
      <c r="E19" s="844">
        <f ca="1">IF(ISERROR('O4 Summary by Class &amp; Accounts'!F201*E49/(E34+E38)),0,'O4 Summary by Class &amp; Accounts'!F201*E49/(E34+E38))</f>
        <v>5177.0492588638481</v>
      </c>
      <c r="F19" s="844">
        <f ca="1">IF(ISERROR('O4 Summary by Class &amp; Accounts'!G201*F49/(F34+F38)),0,'O4 Summary by Class &amp; Accounts'!G201*F49/(F34+F38))</f>
        <v>5160.3205163322227</v>
      </c>
      <c r="G19" s="844">
        <f ca="1">IF(ISERROR('O4 Summary by Class &amp; Accounts'!H201*G49/(G34+G38)),0,'O4 Summary by Class &amp; Accounts'!H201*G49/(G34+G38))</f>
        <v>0</v>
      </c>
      <c r="H19" s="844">
        <f ca="1">IF(ISERROR('O4 Summary by Class &amp; Accounts'!I201*H49/(H34+H38)),0,'O4 Summary by Class &amp; Accounts'!I201*H49/(H34+H38))</f>
        <v>0</v>
      </c>
      <c r="I19" s="844">
        <f ca="1">IF(ISERROR('O4 Summary by Class &amp; Accounts'!J201*I49/(I34+I38)),0,'O4 Summary by Class &amp; Accounts'!J201*I49/(I34+I38))</f>
        <v>0</v>
      </c>
      <c r="J19" s="844">
        <f ca="1">IF(ISERROR('O4 Summary by Class &amp; Accounts'!K201*J49/(J34+J38)),0,'O4 Summary by Class &amp; Accounts'!K201*J49/(J34+J38))</f>
        <v>1794.6179183823829</v>
      </c>
      <c r="K19" s="844">
        <f ca="1">IF(ISERROR('O4 Summary by Class &amp; Accounts'!L201*K49/(K34+K38)),0,'O4 Summary by Class &amp; Accounts'!L201*K49/(K34+K38))</f>
        <v>98.411275051902422</v>
      </c>
      <c r="L19" s="844">
        <f ca="1">IF(ISERROR('O4 Summary by Class &amp; Accounts'!M201*L49/(L34+L38)),0,'O4 Summary by Class &amp; Accounts'!M201*L49/(L34+L38))</f>
        <v>94.037816875357208</v>
      </c>
      <c r="M19" s="844">
        <f ca="1">IF(ISERROR('O4 Summary by Class &amp; Accounts'!N201*M49/(M34+M38)),0,'O4 Summary by Class &amp; Accounts'!N201*M49/(M34+M38))</f>
        <v>0</v>
      </c>
      <c r="N19" s="844">
        <f ca="1">IF(ISERROR('O4 Summary by Class &amp; Accounts'!O201*N49/(N34+N38)),0,'O4 Summary by Class &amp; Accounts'!O201*N49/(N34+N38))</f>
        <v>0</v>
      </c>
      <c r="O19" s="844">
        <f ca="1">IF(ISERROR('O4 Summary by Class &amp; Accounts'!P201*O49/(O34+O38)),0,'O4 Summary by Class &amp; Accounts'!P201*O49/(O34+O38))</f>
        <v>0</v>
      </c>
      <c r="P19" s="844">
        <f ca="1">IF(ISERROR('O4 Summary by Class &amp; Accounts'!Q201*P49/(P34+P38)),0,'O4 Summary by Class &amp; Accounts'!Q201*P49/(P34+P38))</f>
        <v>0</v>
      </c>
      <c r="Q19" s="844">
        <f ca="1">IF(ISERROR('O4 Summary by Class &amp; Accounts'!R201*Q49/(Q34+Q38)),0,'O4 Summary by Class &amp; Accounts'!R201*Q49/(Q34+Q38))</f>
        <v>0</v>
      </c>
      <c r="R19" s="844">
        <f ca="1">IF(ISERROR('O4 Summary by Class &amp; Accounts'!S201*R49/(R34+R38)),0,'O4 Summary by Class &amp; Accounts'!S201*R49/(R34+R38))</f>
        <v>0</v>
      </c>
      <c r="S19" s="844">
        <f ca="1">IF(ISERROR('O4 Summary by Class &amp; Accounts'!T201*S49/(S34+S38)),0,'O4 Summary by Class &amp; Accounts'!T201*S49/(S34+S38))</f>
        <v>0</v>
      </c>
      <c r="T19" s="844">
        <f ca="1">IF(ISERROR('O4 Summary by Class &amp; Accounts'!U201*T49/(T34+T38)),0,'O4 Summary by Class &amp; Accounts'!U201*T49/(T34+T38))</f>
        <v>0</v>
      </c>
      <c r="U19" s="844">
        <f ca="1">IF(ISERROR('O4 Summary by Class &amp; Accounts'!V201*U49/(U34+U38)),0,'O4 Summary by Class &amp; Accounts'!V201*U49/(U34+U38))</f>
        <v>0</v>
      </c>
      <c r="V19" s="844">
        <f ca="1">IF(ISERROR('O4 Summary by Class &amp; Accounts'!W201*V49/(V34+V38)),0,'O4 Summary by Class &amp; Accounts'!W201*V49/(V34+V38))</f>
        <v>0</v>
      </c>
      <c r="W19" s="732">
        <f ca="1">IF(ISERROR('O4 Summary by Class &amp; Accounts'!X201*W49/(W34+W38)),0,'O4 Summary by Class &amp; Accounts'!X201*W49/(W34+W38))</f>
        <v>0</v>
      </c>
    </row>
    <row r="20" spans="1:24" s="844" customFormat="1" ht="12.75">
      <c r="A20" s="697"/>
      <c r="B20" s="840" t="s">
        <v>1411</v>
      </c>
      <c r="C20" s="845">
        <f t="shared" si="0"/>
        <v>80741.004849376812</v>
      </c>
      <c r="D20" s="844">
        <f ca="1">IF(ISERROR('O4 Summary by Class &amp; Accounts'!E199*D49/(D34+D38)),0,'O4 Summary by Class &amp; Accounts'!E199*D49/(D34+D38))</f>
        <v>44216.004032014971</v>
      </c>
      <c r="E20" s="844">
        <f ca="1">IF(ISERROR('O4 Summary by Class &amp; Accounts'!F199*E49/(E34+E38)),0,'O4 Summary by Class &amp; Accounts'!F199*E49/(E34+E38))</f>
        <v>15342.829185825995</v>
      </c>
      <c r="F20" s="844">
        <f ca="1">IF(ISERROR('O4 Summary by Class &amp; Accounts'!G199*F49/(F34+F38)),0,'O4 Summary by Class &amp; Accounts'!G199*F49/(F34+F38))</f>
        <v>15293.25147730469</v>
      </c>
      <c r="G20" s="844">
        <f ca="1">IF(ISERROR('O4 Summary by Class &amp; Accounts'!H199*G49/(G34+G38)),0,'O4 Summary by Class &amp; Accounts'!H199*G49/(G34+G38))</f>
        <v>0</v>
      </c>
      <c r="H20" s="844">
        <f ca="1">IF(ISERROR('O4 Summary by Class &amp; Accounts'!I199*H49/(H34+H38)),0,'O4 Summary by Class &amp; Accounts'!I199*H49/(H34+H38))</f>
        <v>0</v>
      </c>
      <c r="I20" s="844">
        <f ca="1">IF(ISERROR('O4 Summary by Class &amp; Accounts'!J199*I49/(I34+I38)),0,'O4 Summary by Class &amp; Accounts'!J199*I49/(I34+I38))</f>
        <v>0</v>
      </c>
      <c r="J20" s="844">
        <f ca="1">IF(ISERROR('O4 Summary by Class &amp; Accounts'!K199*J49/(J34+J38)),0,'O4 Summary by Class &amp; Accounts'!K199*J49/(J34+J38))</f>
        <v>5318.573341449377</v>
      </c>
      <c r="K20" s="844">
        <f ca="1">IF(ISERROR('O4 Summary by Class &amp; Accounts'!L199*K49/(K34+K38)),0,'O4 Summary by Class &amp; Accounts'!L199*K49/(K34+K38))</f>
        <v>291.65404993887211</v>
      </c>
      <c r="L20" s="844">
        <f ca="1">IF(ISERROR('O4 Summary by Class &amp; Accounts'!M199*L49/(L34+L38)),0,'O4 Summary by Class &amp; Accounts'!M199*L49/(L34+L38))</f>
        <v>278.69276284290714</v>
      </c>
      <c r="M20" s="844">
        <f ca="1">IF(ISERROR('O4 Summary by Class &amp; Accounts'!N199*M49/(M34+M38)),0,'O4 Summary by Class &amp; Accounts'!N199*M49/(M34+M38))</f>
        <v>0</v>
      </c>
      <c r="N20" s="844">
        <f ca="1">IF(ISERROR('O4 Summary by Class &amp; Accounts'!O199*N49/(N34+N38)),0,'O4 Summary by Class &amp; Accounts'!O199*N49/(N34+N38))</f>
        <v>0</v>
      </c>
      <c r="O20" s="844">
        <f ca="1">IF(ISERROR('O4 Summary by Class &amp; Accounts'!P199*O49/(O34+O38)),0,'O4 Summary by Class &amp; Accounts'!P199*O49/(O34+O38))</f>
        <v>0</v>
      </c>
      <c r="P20" s="844">
        <f ca="1">IF(ISERROR('O4 Summary by Class &amp; Accounts'!Q199*P49/(P34+P38)),0,'O4 Summary by Class &amp; Accounts'!Q199*P49/(P34+P38))</f>
        <v>0</v>
      </c>
      <c r="Q20" s="844">
        <f ca="1">IF(ISERROR('O4 Summary by Class &amp; Accounts'!R199*Q49/(Q34+Q38)),0,'O4 Summary by Class &amp; Accounts'!R199*Q49/(Q34+Q38))</f>
        <v>0</v>
      </c>
      <c r="R20" s="844">
        <f ca="1">IF(ISERROR('O4 Summary by Class &amp; Accounts'!S199*R49/(R34+R38)),0,'O4 Summary by Class &amp; Accounts'!S199*R49/(R34+R38))</f>
        <v>0</v>
      </c>
      <c r="S20" s="844">
        <f ca="1">IF(ISERROR('O4 Summary by Class &amp; Accounts'!T199*S49/(S34+S38)),0,'O4 Summary by Class &amp; Accounts'!T199*S49/(S34+S38))</f>
        <v>0</v>
      </c>
      <c r="T20" s="844">
        <f ca="1">IF(ISERROR('O4 Summary by Class &amp; Accounts'!U199*T49/(T34+T38)),0,'O4 Summary by Class &amp; Accounts'!U199*T49/(T34+T38))</f>
        <v>0</v>
      </c>
      <c r="U20" s="844">
        <f ca="1">IF(ISERROR('O4 Summary by Class &amp; Accounts'!V199*U49/(U34+U38)),0,'O4 Summary by Class &amp; Accounts'!V199*U49/(U34+U38))</f>
        <v>0</v>
      </c>
      <c r="V20" s="844">
        <f ca="1">IF(ISERROR('O4 Summary by Class &amp; Accounts'!W199*V49/(V34+V38)),0,'O4 Summary by Class &amp; Accounts'!W199*V49/(V34+V38))</f>
        <v>0</v>
      </c>
      <c r="W20" s="732">
        <f ca="1">IF(ISERROR('O4 Summary by Class &amp; Accounts'!X199*W49/(W34+W38)),0,'O4 Summary by Class &amp; Accounts'!X199*W49/(W34+W38))</f>
        <v>0</v>
      </c>
    </row>
    <row r="21" spans="1:24" s="844" customFormat="1" ht="12.75">
      <c r="A21" s="697"/>
      <c r="B21" s="840" t="s">
        <v>1416</v>
      </c>
      <c r="C21" s="845">
        <f t="shared" si="0"/>
        <v>59875.554366096665</v>
      </c>
      <c r="D21" s="844">
        <f ca="1">IF(ISERROR(D49/(D34+D38)*'O1 Revenue to cost|RR'!D33),0,D49/(D34+D38)*'O1 Revenue to cost|RR'!D33)</f>
        <v>32789.507118586422</v>
      </c>
      <c r="E21" s="844">
        <f ca="1">IF(ISERROR(E49/(E34+E38)*'O1 Revenue to cost|RR'!E33),0,E49/(E34+E38)*'O1 Revenue to cost|RR'!E33)</f>
        <v>11377.866856616778</v>
      </c>
      <c r="F21" s="844">
        <f ca="1">IF(ISERROR(F49/(F34+F38)*'O1 Revenue to cost|RR'!F33),0,F49/(F34+F38)*'O1 Revenue to cost|RR'!F33)</f>
        <v>11341.101240589935</v>
      </c>
      <c r="G21" s="844">
        <f ca="1">IF(ISERROR(G49/(G34+G38)*'O1 Revenue to cost|RR'!G33),0,G49/(G34+G38)*'O1 Revenue to cost|RR'!G33)</f>
        <v>0</v>
      </c>
      <c r="H21" s="844">
        <f ca="1">IF(ISERROR(H49/(H34+H38)*'O1 Revenue to cost|RR'!H33),0,H49/(H34+H38)*'O1 Revenue to cost|RR'!H33)</f>
        <v>0</v>
      </c>
      <c r="I21" s="844">
        <f ca="1">IF(ISERROR(I49/(I34+I38)*'O1 Revenue to cost|RR'!I33),0,I49/(I34+I38)*'O1 Revenue to cost|RR'!I33)</f>
        <v>0</v>
      </c>
      <c r="J21" s="844">
        <f ca="1">IF(ISERROR(J49/(J34+J38)*'O1 Revenue to cost|RR'!J33),0,J49/(J34+J38)*'O1 Revenue to cost|RR'!J33)</f>
        <v>3944.1239039581069</v>
      </c>
      <c r="K21" s="844">
        <f ca="1">IF(ISERROR(K49/(K34+K38)*'O1 Revenue to cost|RR'!K33),0,K49/(K34+K38)*'O1 Revenue to cost|RR'!K33)</f>
        <v>216.28350991896278</v>
      </c>
      <c r="L21" s="844">
        <f ca="1">IF(ISERROR(L49/(L34+L38)*'O1 Revenue to cost|RR'!L33),0,L49/(L34+L38)*'O1 Revenue to cost|RR'!L33)</f>
        <v>206.67173642646296</v>
      </c>
      <c r="M21" s="844">
        <f ca="1">IF(ISERROR(M49/(M34+M38)*'O1 Revenue to cost|RR'!M33),0,M49/(M34+M38)*'O1 Revenue to cost|RR'!M33)</f>
        <v>0</v>
      </c>
      <c r="N21" s="844">
        <f ca="1">IF(ISERROR(N49/(N34+N38)*'O1 Revenue to cost|RR'!N33),0,N49/(N34+N38)*'O1 Revenue to cost|RR'!N33)</f>
        <v>0</v>
      </c>
      <c r="O21" s="844">
        <f ca="1">IF(ISERROR(O49/(O34+O38)*'O1 Revenue to cost|RR'!O33),0,O49/(O34+O38)*'O1 Revenue to cost|RR'!O33)</f>
        <v>0</v>
      </c>
      <c r="P21" s="844">
        <f ca="1">IF(ISERROR(P49/(P34+P38)*'O1 Revenue to cost|RR'!P33),0,P49/(P34+P38)*'O1 Revenue to cost|RR'!P33)</f>
        <v>0</v>
      </c>
      <c r="Q21" s="844">
        <f ca="1">IF(ISERROR(Q49/(Q34+Q38)*'O1 Revenue to cost|RR'!Q33),0,Q49/(Q34+Q38)*'O1 Revenue to cost|RR'!Q33)</f>
        <v>0</v>
      </c>
      <c r="R21" s="844">
        <f ca="1">IF(ISERROR(R49/(R34+R38)*'O1 Revenue to cost|RR'!R33),0,R49/(R34+R38)*'O1 Revenue to cost|RR'!R33)</f>
        <v>0</v>
      </c>
      <c r="S21" s="844">
        <f ca="1">IF(ISERROR(S49/(S34+S38)*'O1 Revenue to cost|RR'!S33),0,S49/(S34+S38)*'O1 Revenue to cost|RR'!S33)</f>
        <v>0</v>
      </c>
      <c r="T21" s="844">
        <f ca="1">IF(ISERROR(T49/(T34+T38)*'O1 Revenue to cost|RR'!T33),0,T49/(T34+T38)*'O1 Revenue to cost|RR'!T33)</f>
        <v>0</v>
      </c>
      <c r="U21" s="844">
        <f ca="1">IF(ISERROR(U49/(U34+U38)*'O1 Revenue to cost|RR'!U33),0,U49/(U34+U38)*'O1 Revenue to cost|RR'!U33)</f>
        <v>0</v>
      </c>
      <c r="V21" s="844">
        <f ca="1">IF(ISERROR(V49/(V34+V38)*'O1 Revenue to cost|RR'!V33),0,V49/(V34+V38)*'O1 Revenue to cost|RR'!V33)</f>
        <v>0</v>
      </c>
      <c r="W21" s="732">
        <f ca="1">IF(ISERROR(W49/(W34+W38)*'O1 Revenue to cost|RR'!W33),0,W49/(W34+W38)*'O1 Revenue to cost|RR'!W33)</f>
        <v>0</v>
      </c>
    </row>
    <row r="22" spans="1:24" s="844" customFormat="1" ht="12.75">
      <c r="A22" s="697"/>
      <c r="B22" s="840" t="s">
        <v>226</v>
      </c>
      <c r="C22" s="845">
        <f t="shared" si="0"/>
        <v>0</v>
      </c>
      <c r="D22" s="844">
        <f ca="1">('I3 TB Data'!$F$15*(('E2 Allocators'!D110*'E1 Categorization'!$E$25)+((1-'E1 Categorization'!$E$25)*'E2 Allocators'!D66)))*-1</f>
        <v>0</v>
      </c>
      <c r="E22" s="844">
        <f ca="1">('I3 TB Data'!$F$15*(('E2 Allocators'!E110*'E1 Categorization'!$E$25)+((1-'E1 Categorization'!$E$25)*'E2 Allocators'!E66)))*-1</f>
        <v>0</v>
      </c>
      <c r="F22" s="844">
        <f ca="1">('I3 TB Data'!$F$15*(('E2 Allocators'!F110*'E1 Categorization'!$E$25)+((1-'E1 Categorization'!$E$25)*'E2 Allocators'!F66)))*-1</f>
        <v>0</v>
      </c>
      <c r="G22" s="844">
        <f ca="1">('I3 TB Data'!$F$15*(('E2 Allocators'!G110*'E1 Categorization'!$E$25)+((1-'E1 Categorization'!$E$25)*'E2 Allocators'!G66)))*-1</f>
        <v>0</v>
      </c>
      <c r="H22" s="844">
        <f ca="1">('I3 TB Data'!$F$15*(('E2 Allocators'!H110*'E1 Categorization'!$E$25)+((1-'E1 Categorization'!$E$25)*'E2 Allocators'!H66)))*-1</f>
        <v>0</v>
      </c>
      <c r="I22" s="844">
        <f ca="1">('I3 TB Data'!$F$15*(('E2 Allocators'!I110*'E1 Categorization'!$E$25)+((1-'E1 Categorization'!$E$25)*'E2 Allocators'!I66)))*-1</f>
        <v>0</v>
      </c>
      <c r="J22" s="844">
        <f ca="1">('I3 TB Data'!$F$15*(('E2 Allocators'!J110*'E1 Categorization'!$E$25)+((1-'E1 Categorization'!$E$25)*'E2 Allocators'!J66)))*-1</f>
        <v>0</v>
      </c>
      <c r="K22" s="844">
        <f ca="1">('I3 TB Data'!$F$15*(('E2 Allocators'!K110*'E1 Categorization'!$E$25)+((1-'E1 Categorization'!$E$25)*'E2 Allocators'!K66)))*-1</f>
        <v>0</v>
      </c>
      <c r="L22" s="844">
        <f ca="1">('I3 TB Data'!$F$15*(('E2 Allocators'!L110*'E1 Categorization'!$E$25)+((1-'E1 Categorization'!$E$25)*'E2 Allocators'!L66)))*-1</f>
        <v>0</v>
      </c>
      <c r="M22" s="844">
        <f ca="1">('I3 TB Data'!$F$15*(('E2 Allocators'!M110*'E1 Categorization'!$E$25)+((1-'E1 Categorization'!$E$25)*'E2 Allocators'!M66)))*-1</f>
        <v>0</v>
      </c>
      <c r="N22" s="844">
        <f ca="1">('I3 TB Data'!$F$15*(('E2 Allocators'!N110*'E1 Categorization'!$E$25)+((1-'E1 Categorization'!$E$25)*'E2 Allocators'!N66)))*-1</f>
        <v>0</v>
      </c>
      <c r="O22" s="844">
        <f ca="1">('I3 TB Data'!$F$15*(('E2 Allocators'!O110*'E1 Categorization'!$E$25)+((1-'E1 Categorization'!$E$25)*'E2 Allocators'!O66)))*-1</f>
        <v>0</v>
      </c>
      <c r="P22" s="844">
        <f ca="1">('I3 TB Data'!$F$15*(('E2 Allocators'!P110*'E1 Categorization'!$E$25)+((1-'E1 Categorization'!$E$25)*'E2 Allocators'!P66)))*-1</f>
        <v>0</v>
      </c>
      <c r="Q22" s="844">
        <f ca="1">('I3 TB Data'!$F$15*(('E2 Allocators'!Q110*'E1 Categorization'!$E$25)+((1-'E1 Categorization'!$E$25)*'E2 Allocators'!Q66)))*-1</f>
        <v>0</v>
      </c>
      <c r="R22" s="844">
        <f ca="1">('I3 TB Data'!$F$15*(('E2 Allocators'!R110*'E1 Categorization'!$E$25)+((1-'E1 Categorization'!$E$25)*'E2 Allocators'!R66)))*-1</f>
        <v>0</v>
      </c>
      <c r="S22" s="844">
        <f ca="1">('I3 TB Data'!$F$15*(('E2 Allocators'!S110*'E1 Categorization'!$E$25)+((1-'E1 Categorization'!$E$25)*'E2 Allocators'!S66)))*-1</f>
        <v>0</v>
      </c>
      <c r="T22" s="844">
        <f ca="1">('I3 TB Data'!$F$15*(('E2 Allocators'!T110*'E1 Categorization'!$E$25)+((1-'E1 Categorization'!$E$25)*'E2 Allocators'!T66)))*-1</f>
        <v>0</v>
      </c>
      <c r="U22" s="844">
        <f ca="1">('I3 TB Data'!$F$15*(('E2 Allocators'!U110*'E1 Categorization'!$E$25)+((1-'E1 Categorization'!$E$25)*'E2 Allocators'!U66)))*-1</f>
        <v>0</v>
      </c>
      <c r="V22" s="844">
        <f ca="1">('I3 TB Data'!$F$15*(('E2 Allocators'!V110*'E1 Categorization'!$E$25)+((1-'E1 Categorization'!$E$25)*'E2 Allocators'!V66)))*-1</f>
        <v>0</v>
      </c>
      <c r="W22" s="844">
        <f ca="1">('I3 TB Data'!$F$15*(('E2 Allocators'!W110*'E1 Categorization'!$E$25)+((1-'E1 Categorization'!$E$25)*'E2 Allocators'!W66)))*-1</f>
        <v>0</v>
      </c>
    </row>
    <row r="23" spans="1:24" s="938" customFormat="1" ht="20.25" customHeight="1">
      <c r="A23" s="936"/>
      <c r="B23" s="979" t="s">
        <v>76</v>
      </c>
      <c r="C23" s="1788">
        <f>IF(SUM(C12:C22)=SUM(D23:W23), SUM(C12:C22), "Error - Please Revise")</f>
        <v>576568.03642344498</v>
      </c>
      <c r="D23" s="981">
        <f>SUM(D12:D22)</f>
        <v>315981.9655918628</v>
      </c>
      <c r="E23" s="981">
        <f t="shared" ref="E23:W23" si="4">SUM(E12:E22)</f>
        <v>109330.81083888838</v>
      </c>
      <c r="F23" s="981">
        <f t="shared" si="4"/>
        <v>108790.56695395612</v>
      </c>
      <c r="G23" s="981">
        <f t="shared" si="4"/>
        <v>0</v>
      </c>
      <c r="H23" s="981">
        <f t="shared" si="4"/>
        <v>0</v>
      </c>
      <c r="I23" s="981">
        <f t="shared" si="4"/>
        <v>0</v>
      </c>
      <c r="J23" s="981">
        <f t="shared" si="4"/>
        <v>38356.863547948094</v>
      </c>
      <c r="K23" s="981">
        <f t="shared" si="4"/>
        <v>2102.5272027289989</v>
      </c>
      <c r="L23" s="981">
        <f t="shared" si="4"/>
        <v>2005.3022880606841</v>
      </c>
      <c r="M23" s="981">
        <f t="shared" si="4"/>
        <v>0</v>
      </c>
      <c r="N23" s="981">
        <f t="shared" si="4"/>
        <v>0</v>
      </c>
      <c r="O23" s="981">
        <f t="shared" si="4"/>
        <v>0</v>
      </c>
      <c r="P23" s="981">
        <f t="shared" si="4"/>
        <v>0</v>
      </c>
      <c r="Q23" s="981">
        <f t="shared" si="4"/>
        <v>0</v>
      </c>
      <c r="R23" s="981">
        <f t="shared" si="4"/>
        <v>0</v>
      </c>
      <c r="S23" s="981">
        <f t="shared" si="4"/>
        <v>0</v>
      </c>
      <c r="T23" s="981">
        <f t="shared" si="4"/>
        <v>0</v>
      </c>
      <c r="U23" s="981">
        <f t="shared" si="4"/>
        <v>0</v>
      </c>
      <c r="V23" s="981">
        <f t="shared" si="4"/>
        <v>0</v>
      </c>
      <c r="W23" s="982">
        <f t="shared" si="4"/>
        <v>0</v>
      </c>
      <c r="X23" s="937"/>
    </row>
    <row r="24" spans="1:24" s="731" customFormat="1" ht="12.75">
      <c r="A24" s="610"/>
      <c r="B24" s="847"/>
      <c r="C24" s="845"/>
      <c r="D24" s="844"/>
      <c r="E24" s="844"/>
      <c r="F24" s="844"/>
      <c r="G24" s="844"/>
      <c r="H24" s="844"/>
      <c r="I24" s="844"/>
      <c r="J24" s="844"/>
      <c r="K24" s="844"/>
      <c r="L24" s="844"/>
      <c r="M24" s="844"/>
      <c r="N24" s="844"/>
      <c r="O24" s="844"/>
      <c r="P24" s="844"/>
      <c r="Q24" s="844"/>
      <c r="R24" s="844"/>
      <c r="S24" s="844"/>
      <c r="T24" s="844"/>
      <c r="U24" s="844"/>
      <c r="V24" s="844"/>
      <c r="W24" s="732"/>
      <c r="X24" s="844"/>
    </row>
    <row r="25" spans="1:24" s="866" customFormat="1" ht="12.75">
      <c r="A25" s="833"/>
      <c r="B25" s="862" t="s">
        <v>1093</v>
      </c>
      <c r="C25" s="848"/>
      <c r="D25" s="863">
        <f ca="1">IF('I6 Customer Data'!D22-'I6 Customer Data'!D23=0,0,'I6 Customer Data'!D22-'I6 Customer Data'!D23)</f>
        <v>0</v>
      </c>
      <c r="E25" s="863">
        <f ca="1">IF('I6 Customer Data'!E22-'I6 Customer Data'!E23=0,0,'I6 Customer Data'!E22-'I6 Customer Data'!E23)</f>
        <v>0</v>
      </c>
      <c r="F25" s="863">
        <f ca="1">IF('I6 Customer Data'!F22-'I6 Customer Data'!F23=0,0,'I6 Customer Data'!F22-'I6 Customer Data'!F23)</f>
        <v>159892</v>
      </c>
      <c r="G25" s="863">
        <f ca="1">IF('I6 Customer Data'!G22-'I6 Customer Data'!G23=0,0,'I6 Customer Data'!G22-'I6 Customer Data'!G23)</f>
        <v>0</v>
      </c>
      <c r="H25" s="863">
        <f ca="1">IF('I6 Customer Data'!H22-'I6 Customer Data'!H23=0,0,'I6 Customer Data'!H22-'I6 Customer Data'!H23)</f>
        <v>0</v>
      </c>
      <c r="I25" s="863">
        <f ca="1">IF('I6 Customer Data'!I22-'I6 Customer Data'!I23=0,0,'I6 Customer Data'!I22-'I6 Customer Data'!I23)</f>
        <v>0</v>
      </c>
      <c r="J25" s="863">
        <f ca="1">IF('I6 Customer Data'!J22-'I6 Customer Data'!J23=0,0,'I6 Customer Data'!J22-'I6 Customer Data'!J23)</f>
        <v>7098</v>
      </c>
      <c r="K25" s="863">
        <f ca="1">IF('I6 Customer Data'!K22-'I6 Customer Data'!K23=0,0,'I6 Customer Data'!K22-'I6 Customer Data'!K23)</f>
        <v>896</v>
      </c>
      <c r="L25" s="863">
        <f ca="1">IF('I6 Customer Data'!L22-'I6 Customer Data'!L23=0,0,'I6 Customer Data'!L22-'I6 Customer Data'!L23)</f>
        <v>0</v>
      </c>
      <c r="M25" s="863">
        <f ca="1">IF('I6 Customer Data'!M22-'I6 Customer Data'!M23=0,0,'I6 Customer Data'!M22-'I6 Customer Data'!M23)</f>
        <v>0</v>
      </c>
      <c r="N25" s="863">
        <f ca="1">IF('I6 Customer Data'!N22-'I6 Customer Data'!N23=0,0,'I6 Customer Data'!N22-'I6 Customer Data'!N23)</f>
        <v>0</v>
      </c>
      <c r="O25" s="863">
        <f ca="1">IF('I6 Customer Data'!O22-'I6 Customer Data'!O23=0,0,'I6 Customer Data'!O22-'I6 Customer Data'!O23)</f>
        <v>0</v>
      </c>
      <c r="P25" s="863">
        <f ca="1">IF('I6 Customer Data'!P22-'I6 Customer Data'!P23=0,0,'I6 Customer Data'!P22-'I6 Customer Data'!P23)</f>
        <v>0</v>
      </c>
      <c r="Q25" s="863">
        <f ca="1">IF('I6 Customer Data'!Q22-'I6 Customer Data'!Q23=0,0,'I6 Customer Data'!Q22-'I6 Customer Data'!Q23)</f>
        <v>0</v>
      </c>
      <c r="R25" s="863">
        <f ca="1">IF('I6 Customer Data'!R22-'I6 Customer Data'!R23=0,0,'I6 Customer Data'!R22-'I6 Customer Data'!R23)</f>
        <v>0</v>
      </c>
      <c r="S25" s="863">
        <f ca="1">IF('I6 Customer Data'!S22-'I6 Customer Data'!S23=0,0,'I6 Customer Data'!S22-'I6 Customer Data'!S23)</f>
        <v>0</v>
      </c>
      <c r="T25" s="863">
        <f ca="1">IF('I6 Customer Data'!T22-'I6 Customer Data'!T23=0,0,'I6 Customer Data'!T22-'I6 Customer Data'!T23)</f>
        <v>0</v>
      </c>
      <c r="U25" s="863">
        <f ca="1">IF('I6 Customer Data'!U22-'I6 Customer Data'!U23=0,0,'I6 Customer Data'!U22-'I6 Customer Data'!U23)</f>
        <v>0</v>
      </c>
      <c r="V25" s="863">
        <f ca="1">IF('I6 Customer Data'!V22-'I6 Customer Data'!V23=0,0,'I6 Customer Data'!V22-'I6 Customer Data'!V23)</f>
        <v>0</v>
      </c>
      <c r="W25" s="864">
        <f ca="1">IF('I6 Customer Data'!W22-'I6 Customer Data'!W23=0,0,'I6 Customer Data'!W22-'I6 Customer Data'!W23)</f>
        <v>0</v>
      </c>
      <c r="X25" s="865"/>
    </row>
    <row r="26" spans="1:24" s="940" customFormat="1" ht="12.75">
      <c r="A26" s="932"/>
      <c r="B26" s="862" t="s">
        <v>1094</v>
      </c>
      <c r="C26" s="848"/>
      <c r="D26" s="863">
        <f ca="1">IF('I6 Customer Data'!D21-'I6 Customer Data'!D24=0,0,'I6 Customer Data'!D21-'I6 Customer Data'!D24)</f>
        <v>108676163</v>
      </c>
      <c r="E26" s="863">
        <f ca="1">IF('I6 Customer Data'!E21-'I6 Customer Data'!E24=0,0,'I6 Customer Data'!E21-'I6 Customer Data'!E24)</f>
        <v>48230452</v>
      </c>
      <c r="F26" s="863">
        <f ca="1">IF('I6 Customer Data'!F21-'I6 Customer Data'!F24=0,0,'I6 Customer Data'!F21-'I6 Customer Data'!F24)</f>
        <v>150956406</v>
      </c>
      <c r="G26" s="863">
        <f ca="1">IF('I6 Customer Data'!G21-'I6 Customer Data'!G24=0,0,'I6 Customer Data'!G21-'I6 Customer Data'!G24)</f>
        <v>0</v>
      </c>
      <c r="H26" s="863">
        <f ca="1">IF('I6 Customer Data'!H21-'I6 Customer Data'!H24=0,0,'I6 Customer Data'!H21-'I6 Customer Data'!H24)</f>
        <v>0</v>
      </c>
      <c r="I26" s="863">
        <f ca="1">IF('I6 Customer Data'!I21-'I6 Customer Data'!I24=0,0,'I6 Customer Data'!I21-'I6 Customer Data'!I24)</f>
        <v>0</v>
      </c>
      <c r="J26" s="863">
        <f ca="1">IF('I6 Customer Data'!J21-'I6 Customer Data'!J24=0,0,'I6 Customer Data'!J21-'I6 Customer Data'!J24)</f>
        <v>2560651</v>
      </c>
      <c r="K26" s="863">
        <f ca="1">IF('I6 Customer Data'!K21-'I6 Customer Data'!K24=0,0,'I6 Customer Data'!K21-'I6 Customer Data'!K24)</f>
        <v>324773</v>
      </c>
      <c r="L26" s="863">
        <f ca="1">IF('I6 Customer Data'!L21-'I6 Customer Data'!L24=0,0,'I6 Customer Data'!L21-'I6 Customer Data'!L24)</f>
        <v>822688</v>
      </c>
      <c r="M26" s="863">
        <f ca="1">IF('I6 Customer Data'!M21-'I6 Customer Data'!M24=0,0,'I6 Customer Data'!M21-'I6 Customer Data'!M24)</f>
        <v>0</v>
      </c>
      <c r="N26" s="863">
        <f ca="1">IF('I6 Customer Data'!N21-'I6 Customer Data'!N24=0,0,'I6 Customer Data'!N21-'I6 Customer Data'!N24)</f>
        <v>0</v>
      </c>
      <c r="O26" s="863">
        <f ca="1">IF('I6 Customer Data'!O21-'I6 Customer Data'!O24=0,0,'I6 Customer Data'!O21-'I6 Customer Data'!O24)</f>
        <v>0</v>
      </c>
      <c r="P26" s="863">
        <f ca="1">IF('I6 Customer Data'!P21-'I6 Customer Data'!P24=0,0,'I6 Customer Data'!P21-'I6 Customer Data'!P24)</f>
        <v>0</v>
      </c>
      <c r="Q26" s="863">
        <f ca="1">IF('I6 Customer Data'!Q21-'I6 Customer Data'!Q24=0,0,'I6 Customer Data'!Q21-'I6 Customer Data'!Q24)</f>
        <v>0</v>
      </c>
      <c r="R26" s="863">
        <f ca="1">IF('I6 Customer Data'!R21-'I6 Customer Data'!R24=0,0,'I6 Customer Data'!R21-'I6 Customer Data'!R24)</f>
        <v>0</v>
      </c>
      <c r="S26" s="863">
        <f ca="1">IF('I6 Customer Data'!S21-'I6 Customer Data'!S24=0,0,'I6 Customer Data'!S21-'I6 Customer Data'!S24)</f>
        <v>0</v>
      </c>
      <c r="T26" s="863">
        <f ca="1">IF('I6 Customer Data'!T21-'I6 Customer Data'!T24=0,0,'I6 Customer Data'!T21-'I6 Customer Data'!T24)</f>
        <v>0</v>
      </c>
      <c r="U26" s="863">
        <f ca="1">IF('I6 Customer Data'!U21-'I6 Customer Data'!U24=0,0,'I6 Customer Data'!U21-'I6 Customer Data'!U24)</f>
        <v>0</v>
      </c>
      <c r="V26" s="863">
        <f ca="1">IF('I6 Customer Data'!V21-'I6 Customer Data'!V24=0,0,'I6 Customer Data'!V21-'I6 Customer Data'!V24)</f>
        <v>0</v>
      </c>
      <c r="W26" s="864">
        <f ca="1">IF('I6 Customer Data'!W21-'I6 Customer Data'!W24=0,0,'I6 Customer Data'!W21-'I6 Customer Data'!W24)</f>
        <v>0</v>
      </c>
      <c r="X26" s="939"/>
    </row>
    <row r="27" spans="1:24" s="866" customFormat="1" ht="12.75">
      <c r="A27" s="833"/>
      <c r="C27" s="848"/>
      <c r="D27" s="863"/>
      <c r="E27" s="863"/>
      <c r="F27" s="863"/>
      <c r="G27" s="863"/>
      <c r="H27" s="863"/>
      <c r="I27" s="863"/>
      <c r="J27" s="863"/>
      <c r="K27" s="863"/>
      <c r="L27" s="863"/>
      <c r="M27" s="863"/>
      <c r="N27" s="863"/>
      <c r="O27" s="863"/>
      <c r="P27" s="863"/>
      <c r="Q27" s="863"/>
      <c r="R27" s="863"/>
      <c r="S27" s="863"/>
      <c r="T27" s="863"/>
      <c r="U27" s="863"/>
      <c r="V27" s="863"/>
      <c r="W27" s="864"/>
      <c r="X27" s="865"/>
    </row>
    <row r="28" spans="1:24" s="867" customFormat="1" ht="12.75">
      <c r="A28" s="59"/>
      <c r="B28" s="867" t="s">
        <v>1175</v>
      </c>
      <c r="C28" s="885"/>
      <c r="D28" s="941">
        <f>IF(ISERROR(D23/D25),0,D23/D25)</f>
        <v>0</v>
      </c>
      <c r="E28" s="941">
        <f t="shared" ref="E28:W28" si="5">IF(ISERROR(E23/E25),0,E23/E25)</f>
        <v>0</v>
      </c>
      <c r="F28" s="941">
        <f t="shared" si="5"/>
        <v>0.6804003136739557</v>
      </c>
      <c r="G28" s="941">
        <f t="shared" si="5"/>
        <v>0</v>
      </c>
      <c r="H28" s="941">
        <f t="shared" si="5"/>
        <v>0</v>
      </c>
      <c r="I28" s="941">
        <f t="shared" si="5"/>
        <v>0</v>
      </c>
      <c r="J28" s="941">
        <f t="shared" si="5"/>
        <v>5.4038973722102135</v>
      </c>
      <c r="K28" s="941">
        <f t="shared" si="5"/>
        <v>2.3465705387600435</v>
      </c>
      <c r="L28" s="941">
        <f t="shared" si="5"/>
        <v>0</v>
      </c>
      <c r="M28" s="941">
        <f t="shared" si="5"/>
        <v>0</v>
      </c>
      <c r="N28" s="941">
        <f t="shared" si="5"/>
        <v>0</v>
      </c>
      <c r="O28" s="941">
        <f t="shared" si="5"/>
        <v>0</v>
      </c>
      <c r="P28" s="941">
        <f t="shared" si="5"/>
        <v>0</v>
      </c>
      <c r="Q28" s="941">
        <f t="shared" si="5"/>
        <v>0</v>
      </c>
      <c r="R28" s="941">
        <f t="shared" si="5"/>
        <v>0</v>
      </c>
      <c r="S28" s="941">
        <f t="shared" si="5"/>
        <v>0</v>
      </c>
      <c r="T28" s="941">
        <f t="shared" si="5"/>
        <v>0</v>
      </c>
      <c r="U28" s="941">
        <f t="shared" si="5"/>
        <v>0</v>
      </c>
      <c r="V28" s="941">
        <f t="shared" si="5"/>
        <v>0</v>
      </c>
      <c r="W28" s="942">
        <f t="shared" si="5"/>
        <v>0</v>
      </c>
    </row>
    <row r="29" spans="1:24" s="889" customFormat="1" ht="12.75">
      <c r="A29" s="876"/>
      <c r="B29" s="867" t="s">
        <v>1176</v>
      </c>
      <c r="C29" s="943"/>
      <c r="D29" s="941">
        <f>IF(ISERROR(D23/D26),0,D23/D26)</f>
        <v>2.9075554092930461E-3</v>
      </c>
      <c r="E29" s="941">
        <f t="shared" ref="E29:W29" si="6">IF(ISERROR(E23/E26),0,E23/E26)</f>
        <v>2.2668419288064809E-3</v>
      </c>
      <c r="F29" s="941">
        <f t="shared" si="6"/>
        <v>7.2067539123815737E-4</v>
      </c>
      <c r="G29" s="941">
        <f t="shared" si="6"/>
        <v>0</v>
      </c>
      <c r="H29" s="941">
        <f t="shared" si="6"/>
        <v>0</v>
      </c>
      <c r="I29" s="941">
        <f t="shared" si="6"/>
        <v>0</v>
      </c>
      <c r="J29" s="941">
        <f t="shared" si="6"/>
        <v>1.4979340623907005E-2</v>
      </c>
      <c r="K29" s="941">
        <f t="shared" si="6"/>
        <v>6.4738361955242549E-3</v>
      </c>
      <c r="L29" s="941">
        <f t="shared" si="6"/>
        <v>2.4375003501457223E-3</v>
      </c>
      <c r="M29" s="941">
        <f t="shared" si="6"/>
        <v>0</v>
      </c>
      <c r="N29" s="941">
        <f t="shared" si="6"/>
        <v>0</v>
      </c>
      <c r="O29" s="941">
        <f t="shared" si="6"/>
        <v>0</v>
      </c>
      <c r="P29" s="941">
        <f t="shared" si="6"/>
        <v>0</v>
      </c>
      <c r="Q29" s="941">
        <f t="shared" si="6"/>
        <v>0</v>
      </c>
      <c r="R29" s="941">
        <f t="shared" si="6"/>
        <v>0</v>
      </c>
      <c r="S29" s="941">
        <f t="shared" si="6"/>
        <v>0</v>
      </c>
      <c r="T29" s="941">
        <f t="shared" si="6"/>
        <v>0</v>
      </c>
      <c r="U29" s="941">
        <f t="shared" si="6"/>
        <v>0</v>
      </c>
      <c r="V29" s="941">
        <f t="shared" si="6"/>
        <v>0</v>
      </c>
      <c r="W29" s="942">
        <f t="shared" si="6"/>
        <v>0</v>
      </c>
    </row>
    <row r="30" spans="1:24" s="731" customFormat="1" ht="12.75">
      <c r="A30" s="610"/>
      <c r="B30" s="847"/>
      <c r="C30" s="845"/>
      <c r="D30" s="844"/>
      <c r="E30" s="844"/>
      <c r="F30" s="844"/>
      <c r="G30" s="844"/>
      <c r="H30" s="844"/>
      <c r="I30" s="844"/>
      <c r="J30" s="844"/>
      <c r="K30" s="844"/>
      <c r="L30" s="844"/>
      <c r="M30" s="844"/>
      <c r="N30" s="844"/>
      <c r="O30" s="844"/>
      <c r="P30" s="844"/>
      <c r="Q30" s="844"/>
      <c r="R30" s="844"/>
      <c r="S30" s="844"/>
      <c r="T30" s="844"/>
      <c r="U30" s="844"/>
      <c r="V30" s="844"/>
      <c r="W30" s="732"/>
      <c r="X30" s="844"/>
    </row>
    <row r="31" spans="1:24" s="731" customFormat="1" ht="12.75">
      <c r="A31" s="610"/>
      <c r="B31" s="847"/>
      <c r="C31" s="845"/>
      <c r="D31" s="844"/>
      <c r="E31" s="844"/>
      <c r="F31" s="844"/>
      <c r="G31" s="844"/>
      <c r="H31" s="844"/>
      <c r="I31" s="844"/>
      <c r="J31" s="844"/>
      <c r="K31" s="844"/>
      <c r="L31" s="844"/>
      <c r="M31" s="844"/>
      <c r="N31" s="844"/>
      <c r="O31" s="844"/>
      <c r="P31" s="844"/>
      <c r="Q31" s="844"/>
      <c r="R31" s="844"/>
      <c r="S31" s="844"/>
      <c r="T31" s="844"/>
      <c r="U31" s="844"/>
      <c r="V31" s="844"/>
      <c r="W31" s="732"/>
      <c r="X31" s="844"/>
    </row>
    <row r="32" spans="1:24" s="731" customFormat="1" ht="12.75">
      <c r="A32" s="610"/>
      <c r="B32" s="847" t="s">
        <v>1404</v>
      </c>
      <c r="C32" s="845">
        <f>SUM(D32:W32)</f>
        <v>6187500.0000000019</v>
      </c>
      <c r="D32" s="844">
        <f ca="1">SUM('O4 Summary by Class &amp; Accounts'!E60:E73)+SUM('O4 Summary by Class &amp; Accounts'!E74:E76)+SUM('O4 Summary by Class &amp; Accounts'!E77) +SUM('O4 Summary by Class &amp; Accounts'!E79:E80)</f>
        <v>3102988.4534415239</v>
      </c>
      <c r="E32" s="844">
        <f ca="1">SUM('O4 Summary by Class &amp; Accounts'!F60:F73)+SUM('O4 Summary by Class &amp; Accounts'!F74:F76)+SUM('O4 Summary by Class &amp; Accounts'!F77) +SUM('O4 Summary by Class &amp; Accounts'!F79:F80)</f>
        <v>1069113.552006389</v>
      </c>
      <c r="F32" s="844">
        <f ca="1">SUM('O4 Summary by Class &amp; Accounts'!G60:G73)+SUM('O4 Summary by Class &amp; Accounts'!G74:G76)+SUM('O4 Summary by Class &amp; Accounts'!G77) +SUM('O4 Summary by Class &amp; Accounts'!G79:G80)</f>
        <v>1538506.0535560027</v>
      </c>
      <c r="G32" s="844">
        <f ca="1">SUM('O4 Summary by Class &amp; Accounts'!H60:H73)+SUM('O4 Summary by Class &amp; Accounts'!H74:H76)+SUM('O4 Summary by Class &amp; Accounts'!H77) +SUM('O4 Summary by Class &amp; Accounts'!H79:H80)</f>
        <v>0</v>
      </c>
      <c r="H32" s="844">
        <f ca="1">SUM('O4 Summary by Class &amp; Accounts'!I60:I73)+SUM('O4 Summary by Class &amp; Accounts'!I74:I76)+SUM('O4 Summary by Class &amp; Accounts'!I77) +SUM('O4 Summary by Class &amp; Accounts'!I79:I80)</f>
        <v>0</v>
      </c>
      <c r="I32" s="844">
        <f ca="1">SUM('O4 Summary by Class &amp; Accounts'!J60:J73)+SUM('O4 Summary by Class &amp; Accounts'!J74:J76)+SUM('O4 Summary by Class &amp; Accounts'!J77) +SUM('O4 Summary by Class &amp; Accounts'!J79:J80)</f>
        <v>0</v>
      </c>
      <c r="J32" s="844">
        <f ca="1">SUM('O4 Summary by Class &amp; Accounts'!K60:K73)+SUM('O4 Summary by Class &amp; Accounts'!K74:K76)+SUM('O4 Summary by Class &amp; Accounts'!K77) +SUM('O4 Summary by Class &amp; Accounts'!K79:K80)</f>
        <v>431688.30125445116</v>
      </c>
      <c r="K32" s="844">
        <f ca="1">SUM('O4 Summary by Class &amp; Accounts'!L60:L73)+SUM('O4 Summary by Class &amp; Accounts'!L74:L76)+SUM('O4 Summary by Class &amp; Accounts'!L77) +SUM('O4 Summary by Class &amp; Accounts'!L79:L80)</f>
        <v>23687.01637275696</v>
      </c>
      <c r="L32" s="844">
        <f ca="1">SUM('O4 Summary by Class &amp; Accounts'!M60:M73)+SUM('O4 Summary by Class &amp; Accounts'!M74:M76)+SUM('O4 Summary by Class &amp; Accounts'!M77) +SUM('O4 Summary by Class &amp; Accounts'!M79:M80)</f>
        <v>21516.623368877688</v>
      </c>
      <c r="M32" s="844">
        <f ca="1">SUM('O4 Summary by Class &amp; Accounts'!N60:N73)+SUM('O4 Summary by Class &amp; Accounts'!N74:N76)+SUM('O4 Summary by Class &amp; Accounts'!N77) +SUM('O4 Summary by Class &amp; Accounts'!N79:N80)</f>
        <v>0</v>
      </c>
      <c r="N32" s="844">
        <f ca="1">SUM('O4 Summary by Class &amp; Accounts'!O60:O73)+SUM('O4 Summary by Class &amp; Accounts'!O74:O76)+SUM('O4 Summary by Class &amp; Accounts'!O77) +SUM('O4 Summary by Class &amp; Accounts'!O79:O80)</f>
        <v>0</v>
      </c>
      <c r="O32" s="844">
        <f ca="1">SUM('O4 Summary by Class &amp; Accounts'!P60:P73)+SUM('O4 Summary by Class &amp; Accounts'!P74:P76)+SUM('O4 Summary by Class &amp; Accounts'!P77) +SUM('O4 Summary by Class &amp; Accounts'!P79:P80)</f>
        <v>0</v>
      </c>
      <c r="P32" s="844">
        <f ca="1">SUM('O4 Summary by Class &amp; Accounts'!Q60:Q73)+SUM('O4 Summary by Class &amp; Accounts'!Q74:Q76)+SUM('O4 Summary by Class &amp; Accounts'!Q77) +SUM('O4 Summary by Class &amp; Accounts'!Q79:Q80)</f>
        <v>0</v>
      </c>
      <c r="Q32" s="844">
        <f ca="1">SUM('O4 Summary by Class &amp; Accounts'!R60:R73)+SUM('O4 Summary by Class &amp; Accounts'!R74:R76)+SUM('O4 Summary by Class &amp; Accounts'!R77) +SUM('O4 Summary by Class &amp; Accounts'!R79:R80)</f>
        <v>0</v>
      </c>
      <c r="R32" s="844">
        <f ca="1">SUM('O4 Summary by Class &amp; Accounts'!S60:S73)+SUM('O4 Summary by Class &amp; Accounts'!S74:S76)+SUM('O4 Summary by Class &amp; Accounts'!S77) +SUM('O4 Summary by Class &amp; Accounts'!S79:S80)</f>
        <v>0</v>
      </c>
      <c r="S32" s="844">
        <f ca="1">SUM('O4 Summary by Class &amp; Accounts'!T60:T73)+SUM('O4 Summary by Class &amp; Accounts'!T74:T76)+SUM('O4 Summary by Class &amp; Accounts'!T77) +SUM('O4 Summary by Class &amp; Accounts'!T79:T80)</f>
        <v>0</v>
      </c>
      <c r="T32" s="844">
        <f ca="1">SUM('O4 Summary by Class &amp; Accounts'!U60:U73)+SUM('O4 Summary by Class &amp; Accounts'!U74:U76)+SUM('O4 Summary by Class &amp; Accounts'!U77) +SUM('O4 Summary by Class &amp; Accounts'!U79:U80)</f>
        <v>0</v>
      </c>
      <c r="U32" s="844">
        <f ca="1">SUM('O4 Summary by Class &amp; Accounts'!V60:V73)+SUM('O4 Summary by Class &amp; Accounts'!V74:V76)+SUM('O4 Summary by Class &amp; Accounts'!V77) +SUM('O4 Summary by Class &amp; Accounts'!V79:V80)</f>
        <v>0</v>
      </c>
      <c r="V32" s="844">
        <f ca="1">SUM('O4 Summary by Class &amp; Accounts'!W60:W73)+SUM('O4 Summary by Class &amp; Accounts'!W74:W76)+SUM('O4 Summary by Class &amp; Accounts'!W77) +SUM('O4 Summary by Class &amp; Accounts'!W79:W80)</f>
        <v>0</v>
      </c>
      <c r="W32" s="732">
        <f ca="1">SUM('O4 Summary by Class &amp; Accounts'!X60:X73)+SUM('O4 Summary by Class &amp; Accounts'!X74:X76)+SUM('O4 Summary by Class &amp; Accounts'!X77) +SUM('O4 Summary by Class &amp; Accounts'!X79:X80)</f>
        <v>0</v>
      </c>
      <c r="X32" s="844"/>
    </row>
    <row r="33" spans="1:24" s="731" customFormat="1" ht="12.75">
      <c r="A33" s="610"/>
      <c r="B33" s="847" t="s">
        <v>1405</v>
      </c>
      <c r="C33" s="845">
        <f>SUM(D33:W33)</f>
        <v>-4222000</v>
      </c>
      <c r="D33" s="844">
        <f ca="1">'O7 Amortization'!AW80+'O7 Amortization'!AW150+'O7 Amortization'!AW220+'O7 Amortization'!AW290</f>
        <v>-2117303.7980493112</v>
      </c>
      <c r="E33" s="844">
        <f ca="1">'O7 Amortization'!AX80+'O7 Amortization'!AX150+'O7 Amortization'!AX220+'O7 Amortization'!AX290</f>
        <v>-729502.61277914722</v>
      </c>
      <c r="F33" s="844">
        <f ca="1">'O7 Amortization'!AY80+'O7 Amortization'!AY150+'O7 Amortization'!AY220+'O7 Amortization'!AY290</f>
        <v>-1049789.5043415665</v>
      </c>
      <c r="G33" s="844">
        <f ca="1">'O7 Amortization'!AZ80+'O7 Amortization'!AZ150+'O7 Amortization'!AZ220+'O7 Amortization'!AZ290</f>
        <v>0</v>
      </c>
      <c r="H33" s="844">
        <f ca="1">'O7 Amortization'!BA80+'O7 Amortization'!BA150+'O7 Amortization'!BA220+'O7 Amortization'!BA290</f>
        <v>0</v>
      </c>
      <c r="I33" s="844">
        <f ca="1">'O7 Amortization'!BB80+'O7 Amortization'!BB150+'O7 Amortization'!BB220+'O7 Amortization'!BB290</f>
        <v>0</v>
      </c>
      <c r="J33" s="844">
        <f ca="1">'O7 Amortization'!BC80+'O7 Amortization'!BC150+'O7 Amortization'!BC220+'O7 Amortization'!BC290</f>
        <v>-294559.67804384528</v>
      </c>
      <c r="K33" s="844">
        <f ca="1">'O7 Amortization'!BD80+'O7 Amortization'!BD150+'O7 Amortization'!BD220+'O7 Amortization'!BD290</f>
        <v>-16162.680101136142</v>
      </c>
      <c r="L33" s="844">
        <f ca="1">'O7 Amortization'!BE80+'O7 Amortization'!BE150+'O7 Amortization'!BE220+'O7 Amortization'!BE290</f>
        <v>-14681.726684994197</v>
      </c>
      <c r="M33" s="844">
        <f ca="1">'O7 Amortization'!BF80+'O7 Amortization'!BF150+'O7 Amortization'!BF220+'O7 Amortization'!BF290</f>
        <v>0</v>
      </c>
      <c r="N33" s="844">
        <f ca="1">'O7 Amortization'!BG80+'O7 Amortization'!BG150+'O7 Amortization'!BG220+'O7 Amortization'!BG290</f>
        <v>0</v>
      </c>
      <c r="O33" s="844">
        <f ca="1">'O7 Amortization'!BH80+'O7 Amortization'!BH150+'O7 Amortization'!BH220+'O7 Amortization'!BH290</f>
        <v>0</v>
      </c>
      <c r="P33" s="844">
        <f ca="1">'O7 Amortization'!BI80+'O7 Amortization'!BI150+'O7 Amortization'!BI220+'O7 Amortization'!BI290</f>
        <v>0</v>
      </c>
      <c r="Q33" s="844">
        <f ca="1">'O7 Amortization'!BJ80+'O7 Amortization'!BJ150+'O7 Amortization'!BJ220+'O7 Amortization'!BJ290</f>
        <v>0</v>
      </c>
      <c r="R33" s="844">
        <f ca="1">'O7 Amortization'!BK80+'O7 Amortization'!BK150+'O7 Amortization'!BK220+'O7 Amortization'!BK290</f>
        <v>0</v>
      </c>
      <c r="S33" s="844">
        <f ca="1">'O7 Amortization'!BL80+'O7 Amortization'!BL150+'O7 Amortization'!BL220+'O7 Amortization'!BL290</f>
        <v>0</v>
      </c>
      <c r="T33" s="844">
        <f ca="1">'O7 Amortization'!BM80+'O7 Amortization'!BM150+'O7 Amortization'!BM220+'O7 Amortization'!BM290</f>
        <v>0</v>
      </c>
      <c r="U33" s="844">
        <f ca="1">'O7 Amortization'!BN80+'O7 Amortization'!BN150+'O7 Amortization'!BN220+'O7 Amortization'!BN290</f>
        <v>0</v>
      </c>
      <c r="V33" s="844">
        <f ca="1">'O7 Amortization'!BO80+'O7 Amortization'!BO150+'O7 Amortization'!BO220+'O7 Amortization'!BO290</f>
        <v>0</v>
      </c>
      <c r="W33" s="732">
        <f ca="1">'O7 Amortization'!BP80+'O7 Amortization'!BP150+'O7 Amortization'!BP220+'O7 Amortization'!BP290</f>
        <v>0</v>
      </c>
      <c r="X33" s="844"/>
    </row>
    <row r="34" spans="1:24" s="731" customFormat="1" ht="12.75">
      <c r="A34" s="610"/>
      <c r="B34" s="847" t="s">
        <v>1406</v>
      </c>
      <c r="C34" s="845">
        <f>SUM(D34:W34)</f>
        <v>1965500.0000000009</v>
      </c>
      <c r="D34" s="844">
        <f ca="1">D32+D33</f>
        <v>985684.65539221279</v>
      </c>
      <c r="E34" s="844">
        <f t="shared" ref="E34:W34" si="7">E32+E33</f>
        <v>339610.93922724179</v>
      </c>
      <c r="F34" s="844">
        <f t="shared" si="7"/>
        <v>488716.54921443621</v>
      </c>
      <c r="G34" s="844">
        <f t="shared" si="7"/>
        <v>0</v>
      </c>
      <c r="H34" s="844">
        <f t="shared" si="7"/>
        <v>0</v>
      </c>
      <c r="I34" s="844">
        <f t="shared" si="7"/>
        <v>0</v>
      </c>
      <c r="J34" s="844">
        <f t="shared" si="7"/>
        <v>137128.62321060587</v>
      </c>
      <c r="K34" s="844">
        <f t="shared" si="7"/>
        <v>7524.3362716208176</v>
      </c>
      <c r="L34" s="844">
        <f t="shared" si="7"/>
        <v>6834.8966838834913</v>
      </c>
      <c r="M34" s="844">
        <f t="shared" si="7"/>
        <v>0</v>
      </c>
      <c r="N34" s="844">
        <f t="shared" si="7"/>
        <v>0</v>
      </c>
      <c r="O34" s="844">
        <f t="shared" si="7"/>
        <v>0</v>
      </c>
      <c r="P34" s="844">
        <f t="shared" si="7"/>
        <v>0</v>
      </c>
      <c r="Q34" s="844">
        <f t="shared" si="7"/>
        <v>0</v>
      </c>
      <c r="R34" s="844">
        <f t="shared" si="7"/>
        <v>0</v>
      </c>
      <c r="S34" s="844">
        <f t="shared" si="7"/>
        <v>0</v>
      </c>
      <c r="T34" s="844">
        <f t="shared" si="7"/>
        <v>0</v>
      </c>
      <c r="U34" s="844">
        <f t="shared" si="7"/>
        <v>0</v>
      </c>
      <c r="V34" s="844">
        <f t="shared" si="7"/>
        <v>0</v>
      </c>
      <c r="W34" s="732">
        <f t="shared" si="7"/>
        <v>0</v>
      </c>
      <c r="X34" s="844"/>
    </row>
    <row r="35" spans="1:24" s="731" customFormat="1" ht="12.75">
      <c r="A35" s="610"/>
      <c r="B35" s="847"/>
      <c r="C35" s="845"/>
      <c r="D35" s="844"/>
      <c r="E35" s="844"/>
      <c r="F35" s="844"/>
      <c r="G35" s="844"/>
      <c r="H35" s="844"/>
      <c r="I35" s="844"/>
      <c r="J35" s="844"/>
      <c r="K35" s="844"/>
      <c r="L35" s="844"/>
      <c r="M35" s="844"/>
      <c r="N35" s="844"/>
      <c r="O35" s="844"/>
      <c r="P35" s="844"/>
      <c r="Q35" s="844"/>
      <c r="R35" s="844"/>
      <c r="S35" s="844"/>
      <c r="T35" s="844"/>
      <c r="U35" s="844"/>
      <c r="V35" s="844"/>
      <c r="W35" s="732"/>
      <c r="X35" s="844"/>
    </row>
    <row r="36" spans="1:24" s="731" customFormat="1" ht="12.75">
      <c r="A36" s="610"/>
      <c r="B36" s="847" t="s">
        <v>1407</v>
      </c>
      <c r="C36" s="845">
        <f>SUM(D36:W36)</f>
        <v>320000.00000000006</v>
      </c>
      <c r="D36" s="844">
        <f ca="1">'O7 Amortization'!AW364+'O7 Amortization'!AW436+'O7 Amortization'!AW509+'O7 Amortization'!AW582</f>
        <v>160477.78668303633</v>
      </c>
      <c r="E36" s="844">
        <f ca="1">'O7 Amortization'!AX364+'O7 Amortization'!AX436+'O7 Amortization'!AX509+'O7 Amortization'!AX582</f>
        <v>55291.529154269818</v>
      </c>
      <c r="F36" s="844">
        <f ca="1">'O7 Amortization'!AY364+'O7 Amortization'!AY436+'O7 Amortization'!AY509+'O7 Amortization'!AY582</f>
        <v>79567.181759663959</v>
      </c>
      <c r="G36" s="844">
        <f ca="1">'O7 Amortization'!AZ364+'O7 Amortization'!AZ436+'O7 Amortization'!AZ509+'O7 Amortization'!AZ582</f>
        <v>0</v>
      </c>
      <c r="H36" s="844">
        <f ca="1">'O7 Amortization'!BA364+'O7 Amortization'!BA436+'O7 Amortization'!BA509+'O7 Amortization'!BA582</f>
        <v>0</v>
      </c>
      <c r="I36" s="844">
        <f ca="1">'O7 Amortization'!BB364+'O7 Amortization'!BB436+'O7 Amortization'!BB509+'O7 Amortization'!BB582</f>
        <v>0</v>
      </c>
      <c r="J36" s="844">
        <f ca="1">'O7 Amortization'!BC364+'O7 Amortization'!BC436+'O7 Amortization'!BC509+'O7 Amortization'!BC582</f>
        <v>22325.698004270605</v>
      </c>
      <c r="K36" s="844">
        <f ca="1">'O7 Amortization'!BD364+'O7 Amortization'!BD436+'O7 Amortization'!BD509+'O7 Amortization'!BD582</f>
        <v>1225.0254932173298</v>
      </c>
      <c r="L36" s="844">
        <f ca="1">'O7 Amortization'!BE364+'O7 Amortization'!BE436+'O7 Amortization'!BE509+'O7 Amortization'!BE582</f>
        <v>1112.7789055419571</v>
      </c>
      <c r="M36" s="844">
        <f ca="1">'O7 Amortization'!BF364+'O7 Amortization'!BF436+'O7 Amortization'!BF509+'O7 Amortization'!BF582</f>
        <v>0</v>
      </c>
      <c r="N36" s="844">
        <f ca="1">'O7 Amortization'!BG364+'O7 Amortization'!BG436+'O7 Amortization'!BG509+'O7 Amortization'!BG582</f>
        <v>0</v>
      </c>
      <c r="O36" s="844">
        <f ca="1">'O7 Amortization'!BH364+'O7 Amortization'!BH436+'O7 Amortization'!BH509+'O7 Amortization'!BH582</f>
        <v>0</v>
      </c>
      <c r="P36" s="844">
        <f ca="1">'O7 Amortization'!BI364+'O7 Amortization'!BI436+'O7 Amortization'!BI509+'O7 Amortization'!BI582</f>
        <v>0</v>
      </c>
      <c r="Q36" s="844">
        <f ca="1">'O7 Amortization'!BJ364+'O7 Amortization'!BJ436+'O7 Amortization'!BJ509+'O7 Amortization'!BJ582</f>
        <v>0</v>
      </c>
      <c r="R36" s="844">
        <f ca="1">'O7 Amortization'!BK364+'O7 Amortization'!BK436+'O7 Amortization'!BK509+'O7 Amortization'!BK582</f>
        <v>0</v>
      </c>
      <c r="S36" s="844">
        <f ca="1">'O7 Amortization'!BL364+'O7 Amortization'!BL436+'O7 Amortization'!BL509+'O7 Amortization'!BL582</f>
        <v>0</v>
      </c>
      <c r="T36" s="844">
        <f ca="1">'O7 Amortization'!BM364+'O7 Amortization'!BM436+'O7 Amortization'!BM509+'O7 Amortization'!BM582</f>
        <v>0</v>
      </c>
      <c r="U36" s="844">
        <f ca="1">'O7 Amortization'!BN364+'O7 Amortization'!BN436+'O7 Amortization'!BN509+'O7 Amortization'!BN582</f>
        <v>0</v>
      </c>
      <c r="V36" s="844">
        <f ca="1">'O7 Amortization'!BO364+'O7 Amortization'!BO436+'O7 Amortization'!BO509+'O7 Amortization'!BO582</f>
        <v>0</v>
      </c>
      <c r="W36" s="732">
        <f ca="1">'O7 Amortization'!BP364+'O7 Amortization'!BP436+'O7 Amortization'!BP509+'O7 Amortization'!BP582</f>
        <v>0</v>
      </c>
      <c r="X36" s="844"/>
    </row>
    <row r="37" spans="1:24" s="731" customFormat="1" ht="12.75">
      <c r="A37" s="610"/>
      <c r="B37" s="847"/>
      <c r="C37" s="845"/>
      <c r="D37" s="844"/>
      <c r="E37" s="844"/>
      <c r="F37" s="844"/>
      <c r="G37" s="844"/>
      <c r="H37" s="844"/>
      <c r="I37" s="844"/>
      <c r="J37" s="844"/>
      <c r="K37" s="844"/>
      <c r="L37" s="844"/>
      <c r="M37" s="844"/>
      <c r="N37" s="844"/>
      <c r="O37" s="844"/>
      <c r="P37" s="844"/>
      <c r="Q37" s="844"/>
      <c r="R37" s="844"/>
      <c r="S37" s="844"/>
      <c r="T37" s="844"/>
      <c r="U37" s="844"/>
      <c r="V37" s="844"/>
      <c r="W37" s="732"/>
      <c r="X37" s="844"/>
    </row>
    <row r="38" spans="1:24" s="731" customFormat="1" ht="12.75">
      <c r="A38" s="610"/>
      <c r="B38" s="958" t="s">
        <v>806</v>
      </c>
      <c r="C38" s="966">
        <f>SUM(D38:W38)</f>
        <v>14566000.000000002</v>
      </c>
      <c r="D38" s="967">
        <f ca="1">'O6 Source Data for E2'!D99</f>
        <v>7283873.7301665284</v>
      </c>
      <c r="E38" s="967">
        <f ca="1">'O6 Source Data for E2'!E99</f>
        <v>2526184.8549030013</v>
      </c>
      <c r="F38" s="967">
        <f ca="1">'O6 Source Data for E2'!F99</f>
        <v>3661474.7622111887</v>
      </c>
      <c r="G38" s="967">
        <f ca="1">'O6 Source Data for E2'!G99</f>
        <v>0</v>
      </c>
      <c r="H38" s="967">
        <f ca="1">'O6 Source Data for E2'!H99</f>
        <v>0</v>
      </c>
      <c r="I38" s="967">
        <f ca="1">'O6 Source Data for E2'!I99</f>
        <v>0</v>
      </c>
      <c r="J38" s="967">
        <f ca="1">'O6 Source Data for E2'!J99</f>
        <v>990465.02123905695</v>
      </c>
      <c r="K38" s="967">
        <f ca="1">'O6 Source Data for E2'!K99</f>
        <v>54349.199996331881</v>
      </c>
      <c r="L38" s="967">
        <f ca="1">'O6 Source Data for E2'!L99</f>
        <v>49652.431483893684</v>
      </c>
      <c r="M38" s="967">
        <f ca="1">'O6 Source Data for E2'!M99</f>
        <v>0</v>
      </c>
      <c r="N38" s="967">
        <f ca="1">'O6 Source Data for E2'!N99</f>
        <v>0</v>
      </c>
      <c r="O38" s="967">
        <f ca="1">'O6 Source Data for E2'!O99</f>
        <v>0</v>
      </c>
      <c r="P38" s="967">
        <f ca="1">'O6 Source Data for E2'!P99</f>
        <v>0</v>
      </c>
      <c r="Q38" s="967">
        <f ca="1">'O6 Source Data for E2'!Q99</f>
        <v>0</v>
      </c>
      <c r="R38" s="967">
        <f ca="1">'O6 Source Data for E2'!R99</f>
        <v>0</v>
      </c>
      <c r="S38" s="967">
        <f ca="1">'O6 Source Data for E2'!S99</f>
        <v>0</v>
      </c>
      <c r="T38" s="967">
        <f ca="1">'O6 Source Data for E2'!T99</f>
        <v>0</v>
      </c>
      <c r="U38" s="967">
        <f ca="1">'O6 Source Data for E2'!U99</f>
        <v>0</v>
      </c>
      <c r="V38" s="967">
        <f ca="1">'O6 Source Data for E2'!V99</f>
        <v>0</v>
      </c>
      <c r="W38" s="968">
        <f ca="1">'O6 Source Data for E2'!W99</f>
        <v>0</v>
      </c>
      <c r="X38" s="844"/>
    </row>
    <row r="39" spans="1:24" s="731" customFormat="1" ht="12.75">
      <c r="A39" s="610"/>
      <c r="B39" s="847"/>
      <c r="C39" s="845"/>
      <c r="D39" s="844"/>
      <c r="E39" s="844"/>
      <c r="F39" s="844"/>
      <c r="G39" s="844"/>
      <c r="H39" s="844"/>
      <c r="I39" s="844"/>
      <c r="J39" s="844"/>
      <c r="K39" s="844"/>
      <c r="L39" s="844"/>
      <c r="M39" s="844"/>
      <c r="N39" s="844"/>
      <c r="O39" s="844"/>
      <c r="P39" s="844"/>
      <c r="Q39" s="844"/>
      <c r="R39" s="844"/>
      <c r="S39" s="844"/>
      <c r="T39" s="844"/>
      <c r="U39" s="844"/>
      <c r="V39" s="844"/>
      <c r="W39" s="732"/>
      <c r="X39" s="844"/>
    </row>
    <row r="40" spans="1:24" s="731" customFormat="1" ht="12.75">
      <c r="A40" s="610"/>
      <c r="B40" s="958" t="s">
        <v>1413</v>
      </c>
      <c r="C40" s="966">
        <f>SUM(D40:W40)</f>
        <v>1481999.9999999993</v>
      </c>
      <c r="D40" s="967">
        <f ca="1">SUM('O4 Summary by Class &amp; Accounts'!E166:E191) + 'O4 Summary by Class &amp; Accounts'!E200+ SUM('O4 Summary by Class &amp; Accounts'!E202:E205)</f>
        <v>884649.13149298111</v>
      </c>
      <c r="E40" s="967">
        <f ca="1">SUM('O4 Summary by Class &amp; Accounts'!F166:F191) + 'O4 Summary by Class &amp; Accounts'!F200+ SUM('O4 Summary by Class &amp; Accounts'!F202:F205)</f>
        <v>251030.97173836073</v>
      </c>
      <c r="F40" s="967">
        <f ca="1">SUM('O4 Summary by Class &amp; Accounts'!G166:G191) + 'O4 Summary by Class &amp; Accounts'!G200+ SUM('O4 Summary by Class &amp; Accounts'!G202:G205)</f>
        <v>273667.45821286028</v>
      </c>
      <c r="G40" s="967">
        <f ca="1">SUM('O4 Summary by Class &amp; Accounts'!H166:H191) + 'O4 Summary by Class &amp; Accounts'!H200+ SUM('O4 Summary by Class &amp; Accounts'!H202:H205)</f>
        <v>0</v>
      </c>
      <c r="H40" s="967">
        <f ca="1">SUM('O4 Summary by Class &amp; Accounts'!I166:I191) + 'O4 Summary by Class &amp; Accounts'!I200+ SUM('O4 Summary by Class &amp; Accounts'!I202:I205)</f>
        <v>0</v>
      </c>
      <c r="I40" s="967">
        <f ca="1">SUM('O4 Summary by Class &amp; Accounts'!J166:J191) + 'O4 Summary by Class &amp; Accounts'!J200+ SUM('O4 Summary by Class &amp; Accounts'!J202:J205)</f>
        <v>0</v>
      </c>
      <c r="J40" s="967">
        <f ca="1">SUM('O4 Summary by Class &amp; Accounts'!K166:K191) + 'O4 Summary by Class &amp; Accounts'!K200+ SUM('O4 Summary by Class &amp; Accounts'!K202:K205)</f>
        <v>64990.088054843349</v>
      </c>
      <c r="K40" s="967">
        <f ca="1">SUM('O4 Summary by Class &amp; Accounts'!L166:L191) + 'O4 Summary by Class &amp; Accounts'!L200+ SUM('O4 Summary by Class &amp; Accounts'!L202:L205)</f>
        <v>4067.6753797464398</v>
      </c>
      <c r="L40" s="967">
        <f ca="1">SUM('O4 Summary by Class &amp; Accounts'!M166:M191) + 'O4 Summary by Class &amp; Accounts'!M200+ SUM('O4 Summary by Class &amp; Accounts'!M202:M205)</f>
        <v>3594.675121207817</v>
      </c>
      <c r="M40" s="967">
        <f ca="1">SUM('O4 Summary by Class &amp; Accounts'!N166:N191) + 'O4 Summary by Class &amp; Accounts'!N200+ SUM('O4 Summary by Class &amp; Accounts'!N202:N205)</f>
        <v>0</v>
      </c>
      <c r="N40" s="967">
        <f ca="1">SUM('O4 Summary by Class &amp; Accounts'!O166:O191) + 'O4 Summary by Class &amp; Accounts'!O200+ SUM('O4 Summary by Class &amp; Accounts'!O202:O205)</f>
        <v>0</v>
      </c>
      <c r="O40" s="967">
        <f ca="1">SUM('O4 Summary by Class &amp; Accounts'!P166:P191) + 'O4 Summary by Class &amp; Accounts'!P200+ SUM('O4 Summary by Class &amp; Accounts'!P202:P205)</f>
        <v>0</v>
      </c>
      <c r="P40" s="967">
        <f ca="1">SUM('O4 Summary by Class &amp; Accounts'!Q166:Q191) + 'O4 Summary by Class &amp; Accounts'!Q200+ SUM('O4 Summary by Class &amp; Accounts'!Q202:Q205)</f>
        <v>0</v>
      </c>
      <c r="Q40" s="967">
        <f ca="1">SUM('O4 Summary by Class &amp; Accounts'!R166:R191) + 'O4 Summary by Class &amp; Accounts'!R200+ SUM('O4 Summary by Class &amp; Accounts'!R202:R205)</f>
        <v>0</v>
      </c>
      <c r="R40" s="967">
        <f ca="1">SUM('O4 Summary by Class &amp; Accounts'!S166:S191) + 'O4 Summary by Class &amp; Accounts'!S200+ SUM('O4 Summary by Class &amp; Accounts'!S202:S205)</f>
        <v>0</v>
      </c>
      <c r="S40" s="967">
        <f ca="1">SUM('O4 Summary by Class &amp; Accounts'!T166:T191) + 'O4 Summary by Class &amp; Accounts'!T200+ SUM('O4 Summary by Class &amp; Accounts'!T202:T205)</f>
        <v>0</v>
      </c>
      <c r="T40" s="967">
        <f ca="1">SUM('O4 Summary by Class &amp; Accounts'!U166:U191) + 'O4 Summary by Class &amp; Accounts'!U200+ SUM('O4 Summary by Class &amp; Accounts'!U202:U205)</f>
        <v>0</v>
      </c>
      <c r="U40" s="967">
        <f ca="1">SUM('O4 Summary by Class &amp; Accounts'!V166:V191) + 'O4 Summary by Class &amp; Accounts'!V200+ SUM('O4 Summary by Class &amp; Accounts'!V202:V205)</f>
        <v>0</v>
      </c>
      <c r="V40" s="967">
        <f ca="1">SUM('O4 Summary by Class &amp; Accounts'!W166:W191) + 'O4 Summary by Class &amp; Accounts'!W200+ SUM('O4 Summary by Class &amp; Accounts'!W202:W205)</f>
        <v>0</v>
      </c>
      <c r="W40" s="968">
        <f ca="1">SUM('O4 Summary by Class &amp; Accounts'!X166:X191) + 'O4 Summary by Class &amp; Accounts'!X200+ SUM('O4 Summary by Class &amp; Accounts'!X202:X205)</f>
        <v>0</v>
      </c>
      <c r="X40" s="844"/>
    </row>
    <row r="41" spans="1:24" s="731" customFormat="1" ht="12.75">
      <c r="A41" s="610"/>
      <c r="B41" s="847"/>
      <c r="C41" s="845"/>
      <c r="D41" s="844"/>
      <c r="E41" s="844"/>
      <c r="F41" s="844"/>
      <c r="G41" s="844"/>
      <c r="H41" s="844"/>
      <c r="I41" s="844"/>
      <c r="J41" s="844"/>
      <c r="K41" s="844"/>
      <c r="L41" s="844"/>
      <c r="M41" s="844"/>
      <c r="N41" s="844"/>
      <c r="O41" s="844"/>
      <c r="P41" s="844"/>
      <c r="Q41" s="844"/>
      <c r="R41" s="844"/>
      <c r="S41" s="844"/>
      <c r="T41" s="844"/>
      <c r="U41" s="844"/>
      <c r="V41" s="844"/>
      <c r="W41" s="732"/>
      <c r="X41" s="844"/>
    </row>
    <row r="42" spans="1:24" s="731" customFormat="1" ht="12.75">
      <c r="A42" s="610"/>
      <c r="B42" s="958" t="s">
        <v>1408</v>
      </c>
      <c r="C42" s="966">
        <f>SUM(D42:W42)</f>
        <v>2864000</v>
      </c>
      <c r="D42" s="967">
        <f ca="1">'O6 Source Data for E2'!D152</f>
        <v>1720633.554236958</v>
      </c>
      <c r="E42" s="967">
        <f ca="1">'O6 Source Data for E2'!E152</f>
        <v>484691.11851880589</v>
      </c>
      <c r="F42" s="967">
        <f ca="1">'O6 Source Data for E2'!F152</f>
        <v>521357.86858739838</v>
      </c>
      <c r="G42" s="967">
        <f ca="1">'O6 Source Data for E2'!G152</f>
        <v>0</v>
      </c>
      <c r="H42" s="967">
        <f ca="1">'O6 Source Data for E2'!H152</f>
        <v>0</v>
      </c>
      <c r="I42" s="967">
        <f ca="1">'O6 Source Data for E2'!I152</f>
        <v>0</v>
      </c>
      <c r="J42" s="967">
        <f ca="1">'O6 Source Data for E2'!J152</f>
        <v>122743.4283201736</v>
      </c>
      <c r="K42" s="967">
        <f ca="1">'O6 Source Data for E2'!K152</f>
        <v>7743.1860549297025</v>
      </c>
      <c r="L42" s="967">
        <f ca="1">'O6 Source Data for E2'!L152</f>
        <v>6830.8442817344221</v>
      </c>
      <c r="M42" s="967">
        <f ca="1">'O6 Source Data for E2'!M152</f>
        <v>0</v>
      </c>
      <c r="N42" s="967">
        <f ca="1">'O6 Source Data for E2'!N152</f>
        <v>0</v>
      </c>
      <c r="O42" s="967">
        <f ca="1">'O6 Source Data for E2'!O152</f>
        <v>0</v>
      </c>
      <c r="P42" s="967">
        <f ca="1">'O6 Source Data for E2'!P152</f>
        <v>0</v>
      </c>
      <c r="Q42" s="967">
        <f ca="1">'O6 Source Data for E2'!Q152</f>
        <v>0</v>
      </c>
      <c r="R42" s="967">
        <f ca="1">'O6 Source Data for E2'!R152</f>
        <v>0</v>
      </c>
      <c r="S42" s="967">
        <f ca="1">'O6 Source Data for E2'!S152</f>
        <v>0</v>
      </c>
      <c r="T42" s="967">
        <f ca="1">'O6 Source Data for E2'!T152</f>
        <v>0</v>
      </c>
      <c r="U42" s="967">
        <f ca="1">'O6 Source Data for E2'!U152</f>
        <v>0</v>
      </c>
      <c r="V42" s="967">
        <f ca="1">'O6 Source Data for E2'!V152</f>
        <v>0</v>
      </c>
      <c r="W42" s="968">
        <f ca="1">'O6 Source Data for E2'!W152</f>
        <v>0</v>
      </c>
      <c r="X42" s="844"/>
    </row>
    <row r="43" spans="1:24" s="731" customFormat="1" ht="12.75">
      <c r="A43" s="610"/>
      <c r="B43" s="847"/>
      <c r="C43" s="845"/>
      <c r="D43" s="844"/>
      <c r="E43" s="844"/>
      <c r="F43" s="844"/>
      <c r="G43" s="844"/>
      <c r="H43" s="844"/>
      <c r="I43" s="844"/>
      <c r="J43" s="844"/>
      <c r="K43" s="844"/>
      <c r="L43" s="844"/>
      <c r="M43" s="844"/>
      <c r="N43" s="844"/>
      <c r="O43" s="844"/>
      <c r="P43" s="844"/>
      <c r="Q43" s="844"/>
      <c r="R43" s="844"/>
      <c r="S43" s="844"/>
      <c r="T43" s="844"/>
      <c r="U43" s="844"/>
      <c r="V43" s="844"/>
      <c r="W43" s="732"/>
      <c r="X43" s="844"/>
    </row>
    <row r="44" spans="1:24" s="731" customFormat="1" ht="12.75">
      <c r="A44" s="610"/>
      <c r="B44" s="974" t="s">
        <v>1412</v>
      </c>
      <c r="C44" s="845"/>
      <c r="D44" s="844"/>
      <c r="E44" s="844"/>
      <c r="F44" s="844"/>
      <c r="G44" s="844"/>
      <c r="H44" s="844"/>
      <c r="I44" s="844"/>
      <c r="J44" s="844"/>
      <c r="K44" s="844"/>
      <c r="L44" s="844"/>
      <c r="M44" s="844"/>
      <c r="N44" s="844"/>
      <c r="O44" s="844"/>
      <c r="P44" s="844"/>
      <c r="Q44" s="844"/>
      <c r="R44" s="844"/>
      <c r="S44" s="844"/>
      <c r="T44" s="844"/>
      <c r="U44" s="844"/>
      <c r="V44" s="844"/>
      <c r="W44" s="732"/>
      <c r="X44" s="844"/>
    </row>
    <row r="45" spans="1:24" s="731" customFormat="1" ht="12.75">
      <c r="A45" s="610"/>
      <c r="B45" s="847" t="s">
        <v>1167</v>
      </c>
      <c r="C45" s="845">
        <f>SUM(D45:W45)</f>
        <v>4223500</v>
      </c>
      <c r="D45" s="844">
        <f ca="1">'O4 Summary by Class &amp; Accounts'!E57</f>
        <v>2312905.2378973034</v>
      </c>
      <c r="E45" s="844">
        <f ca="1">'O4 Summary by Class &amp; Accounts'!F57</f>
        <v>802571.62004884623</v>
      </c>
      <c r="F45" s="844">
        <f ca="1">'O4 Summary by Class &amp; Accounts'!G57</f>
        <v>799978.2481638866</v>
      </c>
      <c r="G45" s="844">
        <f ca="1">'O4 Summary by Class &amp; Accounts'!H57</f>
        <v>0</v>
      </c>
      <c r="H45" s="844">
        <f ca="1">'O4 Summary by Class &amp; Accounts'!I57</f>
        <v>0</v>
      </c>
      <c r="I45" s="844">
        <f ca="1">'O4 Summary by Class &amp; Accounts'!J57</f>
        <v>0</v>
      </c>
      <c r="J45" s="844">
        <f ca="1">'O4 Summary by Class &amp; Accounts'!K57</f>
        <v>278210.48981885228</v>
      </c>
      <c r="K45" s="844">
        <f ca="1">'O4 Summary by Class &amp; Accounts'!L57</f>
        <v>15256.199526061924</v>
      </c>
      <c r="L45" s="844">
        <f ca="1">'O4 Summary by Class &amp; Accounts'!M57</f>
        <v>14578.204545049122</v>
      </c>
      <c r="M45" s="844">
        <f ca="1">'O4 Summary by Class &amp; Accounts'!N57</f>
        <v>0</v>
      </c>
      <c r="N45" s="844">
        <f ca="1">'O4 Summary by Class &amp; Accounts'!O57</f>
        <v>0</v>
      </c>
      <c r="O45" s="844">
        <f ca="1">'O4 Summary by Class &amp; Accounts'!P57</f>
        <v>0</v>
      </c>
      <c r="P45" s="844">
        <f ca="1">'O4 Summary by Class &amp; Accounts'!Q57</f>
        <v>0</v>
      </c>
      <c r="Q45" s="844">
        <f ca="1">'O4 Summary by Class &amp; Accounts'!R57</f>
        <v>0</v>
      </c>
      <c r="R45" s="844">
        <f ca="1">'O4 Summary by Class &amp; Accounts'!S57</f>
        <v>0</v>
      </c>
      <c r="S45" s="844">
        <f ca="1">'O4 Summary by Class &amp; Accounts'!T57</f>
        <v>0</v>
      </c>
      <c r="T45" s="844">
        <f ca="1">'O4 Summary by Class &amp; Accounts'!U57</f>
        <v>0</v>
      </c>
      <c r="U45" s="844">
        <f ca="1">'O4 Summary by Class &amp; Accounts'!V57</f>
        <v>0</v>
      </c>
      <c r="V45" s="844">
        <f ca="1">'O4 Summary by Class &amp; Accounts'!W57</f>
        <v>0</v>
      </c>
      <c r="W45" s="732">
        <f ca="1">'O4 Summary by Class &amp; Accounts'!X57</f>
        <v>0</v>
      </c>
      <c r="X45" s="844"/>
    </row>
    <row r="46" spans="1:24" s="731" customFormat="1" ht="12.75">
      <c r="A46" s="610"/>
      <c r="B46" s="847" t="s">
        <v>1402</v>
      </c>
      <c r="C46" s="845">
        <f>SUM(D46:W46)</f>
        <v>-2911210.9164962918</v>
      </c>
      <c r="D46" s="747">
        <f ca="1">IF(ISERROR('O7 Amortization'!G55+'O7 Amortization'!G125+'O7 Amortization'!G195+'O7 Amortization'!G265+'O7 Amortization'!AB55+'O7 Amortization'!AB125+'O7 Amortization'!AB195+'O7 Amortization'!AB265), "-", 'O7 Amortization'!G55+'O7 Amortization'!G125+'O7 Amortization'!G195+'O7 Amortization'!G265+'O7 Amortization'!AB55+'O7 Amortization'!AB125+'O7 Amortization'!AB195+'O7 Amortization'!AB265)</f>
        <v>-1594259.4950605147</v>
      </c>
      <c r="E46" s="747">
        <f ca="1">IF(ISERROR('O7 Amortization'!H55+'O7 Amortization'!H125+'O7 Amortization'!H195+'O7 Amortization'!H265+'O7 Amortization'!AC55+'O7 Amortization'!AC125+'O7 Amortization'!AC195+'O7 Amortization'!AC265), "-", 'O7 Amortization'!H55+'O7 Amortization'!H125+'O7 Amortization'!H195+'O7 Amortization'!H265+'O7 Amortization'!AC55+'O7 Amortization'!AC125+'O7 Amortization'!AC195+'O7 Amortization'!AC265)</f>
        <v>-553203.56613148237</v>
      </c>
      <c r="F46" s="747">
        <f ca="1">IF(ISERROR('O7 Amortization'!I55+'O7 Amortization'!I125+'O7 Amortization'!I195+'O7 Amortization'!I265+'O7 Amortization'!AD55+'O7 Amortization'!AD125+'O7 Amortization'!AD195+'O7 Amortization'!AD265), "-", 'O7 Amortization'!I55+'O7 Amortization'!I125+'O7 Amortization'!I195+'O7 Amortization'!I265+'O7 Amortization'!AD55+'O7 Amortization'!AD125+'O7 Amortization'!AD195+'O7 Amortization'!AD265)</f>
        <v>-551415.98413976235</v>
      </c>
      <c r="G46" s="747">
        <f ca="1">IF(ISERROR('O7 Amortization'!J55+'O7 Amortization'!J125+'O7 Amortization'!J195+'O7 Amortization'!J265+'O7 Amortization'!AE55+'O7 Amortization'!AE125+'O7 Amortization'!AE195+'O7 Amortization'!AE265), "-", 'O7 Amortization'!J55+'O7 Amortization'!J125+'O7 Amortization'!J195+'O7 Amortization'!J265+'O7 Amortization'!AE55+'O7 Amortization'!AE125+'O7 Amortization'!AE195+'O7 Amortization'!AE265)</f>
        <v>0</v>
      </c>
      <c r="H46" s="747">
        <f ca="1">IF(ISERROR('O7 Amortization'!K55+'O7 Amortization'!K125+'O7 Amortization'!K195+'O7 Amortization'!K265+'O7 Amortization'!AF55+'O7 Amortization'!AF125+'O7 Amortization'!AF195+'O7 Amortization'!AF265), "-", 'O7 Amortization'!K55+'O7 Amortization'!K125+'O7 Amortization'!K195+'O7 Amortization'!K265+'O7 Amortization'!AF55+'O7 Amortization'!AF125+'O7 Amortization'!AF195+'O7 Amortization'!AF265)</f>
        <v>0</v>
      </c>
      <c r="I46" s="747">
        <f ca="1">IF(ISERROR('O7 Amortization'!L55+'O7 Amortization'!L125+'O7 Amortization'!L195+'O7 Amortization'!L265+'O7 Amortization'!AG55+'O7 Amortization'!AG125+'O7 Amortization'!AG195+'O7 Amortization'!AG265), "-", 'O7 Amortization'!L55+'O7 Amortization'!L125+'O7 Amortization'!L195+'O7 Amortization'!L265+'O7 Amortization'!AG55+'O7 Amortization'!AG125+'O7 Amortization'!AG195+'O7 Amortization'!AG265)</f>
        <v>0</v>
      </c>
      <c r="J46" s="747">
        <f ca="1">IF(ISERROR('O7 Amortization'!M55+'O7 Amortization'!M125+'O7 Amortization'!M195+'O7 Amortization'!M265+'O7 Amortization'!AH55+'O7 Amortization'!AH125+'O7 Amortization'!AH195+'O7 Amortization'!AH265), "-", 'O7 Amortization'!M55+'O7 Amortization'!M125+'O7 Amortization'!M195+'O7 Amortization'!M265+'O7 Amortization'!AH55+'O7 Amortization'!AH125+'O7 Amortization'!AH195+'O7 Amortization'!AH265)</f>
        <v>-191767.35291687545</v>
      </c>
      <c r="K46" s="747">
        <f ca="1">IF(ISERROR('O7 Amortization'!N55+'O7 Amortization'!N125+'O7 Amortization'!N195+'O7 Amortization'!N265+'O7 Amortization'!AI55+'O7 Amortization'!AI125+'O7 Amortization'!AI195+'O7 Amortization'!AI265), "-", 'O7 Amortization'!N55+'O7 Amortization'!N125+'O7 Amortization'!N195+'O7 Amortization'!N265+'O7 Amortization'!AI55+'O7 Amortization'!AI125+'O7 Amortization'!AI195+'O7 Amortization'!AI265)</f>
        <v>-10515.926270751042</v>
      </c>
      <c r="L46" s="747">
        <f ca="1">IF(ISERROR('O7 Amortization'!O55+'O7 Amortization'!O125+'O7 Amortization'!O195+'O7 Amortization'!O265+'O7 Amortization'!AJ55+'O7 Amortization'!AJ125+'O7 Amortization'!AJ195+'O7 Amortization'!AJ265), "-", 'O7 Amortization'!O55+'O7 Amortization'!O125+'O7 Amortization'!O195+'O7 Amortization'!O265+'O7 Amortization'!AJ55+'O7 Amortization'!AJ125+'O7 Amortization'!AJ195+'O7 Amortization'!AJ265)</f>
        <v>-10048.591976906089</v>
      </c>
      <c r="M46" s="747">
        <f ca="1">IF(ISERROR('O7 Amortization'!P55+'O7 Amortization'!P125+'O7 Amortization'!P195+'O7 Amortization'!P265+'O7 Amortization'!AK55+'O7 Amortization'!AK125+'O7 Amortization'!AK195+'O7 Amortization'!AK265), "-", 'O7 Amortization'!P55+'O7 Amortization'!P125+'O7 Amortization'!P195+'O7 Amortization'!P265+'O7 Amortization'!AK55+'O7 Amortization'!AK125+'O7 Amortization'!AK195+'O7 Amortization'!AK265)</f>
        <v>0</v>
      </c>
      <c r="N46" s="747">
        <f ca="1">IF(ISERROR('O7 Amortization'!Q55+'O7 Amortization'!Q125+'O7 Amortization'!Q195+'O7 Amortization'!Q265+'O7 Amortization'!AL55+'O7 Amortization'!AL125+'O7 Amortization'!AL195+'O7 Amortization'!AL265), "-", 'O7 Amortization'!Q55+'O7 Amortization'!Q125+'O7 Amortization'!Q195+'O7 Amortization'!Q265+'O7 Amortization'!AL55+'O7 Amortization'!AL125+'O7 Amortization'!AL195+'O7 Amortization'!AL265)</f>
        <v>0</v>
      </c>
      <c r="O46" s="747">
        <f ca="1">IF(ISERROR('O7 Amortization'!R55+'O7 Amortization'!R125+'O7 Amortization'!R195+'O7 Amortization'!R265+'O7 Amortization'!AM55+'O7 Amortization'!AM125+'O7 Amortization'!AM195+'O7 Amortization'!AM265), "-", 'O7 Amortization'!R55+'O7 Amortization'!R125+'O7 Amortization'!R195+'O7 Amortization'!R265+'O7 Amortization'!AM55+'O7 Amortization'!AM125+'O7 Amortization'!AM195+'O7 Amortization'!AM265)</f>
        <v>0</v>
      </c>
      <c r="P46" s="747">
        <f ca="1">IF(ISERROR('O7 Amortization'!S55+'O7 Amortization'!S125+'O7 Amortization'!S195+'O7 Amortization'!S265+'O7 Amortization'!AN55+'O7 Amortization'!AN125+'O7 Amortization'!AN195+'O7 Amortization'!AN265), "-", 'O7 Amortization'!S55+'O7 Amortization'!S125+'O7 Amortization'!S195+'O7 Amortization'!S265+'O7 Amortization'!AN55+'O7 Amortization'!AN125+'O7 Amortization'!AN195+'O7 Amortization'!AN265)</f>
        <v>0</v>
      </c>
      <c r="Q46" s="747">
        <f ca="1">IF(ISERROR('O7 Amortization'!T55+'O7 Amortization'!T125+'O7 Amortization'!T195+'O7 Amortization'!T265+'O7 Amortization'!AO55+'O7 Amortization'!AO125+'O7 Amortization'!AO195+'O7 Amortization'!AO265), "-", 'O7 Amortization'!T55+'O7 Amortization'!T125+'O7 Amortization'!T195+'O7 Amortization'!T265+'O7 Amortization'!AO55+'O7 Amortization'!AO125+'O7 Amortization'!AO195+'O7 Amortization'!AO265)</f>
        <v>0</v>
      </c>
      <c r="R46" s="747">
        <f ca="1">IF(ISERROR('O7 Amortization'!U55+'O7 Amortization'!U125+'O7 Amortization'!U195+'O7 Amortization'!U265+'O7 Amortization'!AP55+'O7 Amortization'!AP125+'O7 Amortization'!AP195+'O7 Amortization'!AP265), "-", 'O7 Amortization'!U55+'O7 Amortization'!U125+'O7 Amortization'!U195+'O7 Amortization'!U265+'O7 Amortization'!AP55+'O7 Amortization'!AP125+'O7 Amortization'!AP195+'O7 Amortization'!AP265)</f>
        <v>0</v>
      </c>
      <c r="S46" s="747">
        <f ca="1">IF(ISERROR('O7 Amortization'!V55+'O7 Amortization'!V125+'O7 Amortization'!V195+'O7 Amortization'!V265+'O7 Amortization'!AQ55+'O7 Amortization'!AQ125+'O7 Amortization'!AQ195+'O7 Amortization'!AQ265), "-", 'O7 Amortization'!V55+'O7 Amortization'!V125+'O7 Amortization'!V195+'O7 Amortization'!V265+'O7 Amortization'!AQ55+'O7 Amortization'!AQ125+'O7 Amortization'!AQ195+'O7 Amortization'!AQ265)</f>
        <v>0</v>
      </c>
      <c r="T46" s="747">
        <f ca="1">IF(ISERROR('O7 Amortization'!W55+'O7 Amortization'!W125+'O7 Amortization'!W195+'O7 Amortization'!W265+'O7 Amortization'!AR55+'O7 Amortization'!AR125+'O7 Amortization'!AR195+'O7 Amortization'!AR265), "-", 'O7 Amortization'!W55+'O7 Amortization'!W125+'O7 Amortization'!W195+'O7 Amortization'!W265+'O7 Amortization'!AR55+'O7 Amortization'!AR125+'O7 Amortization'!AR195+'O7 Amortization'!AR265)</f>
        <v>0</v>
      </c>
      <c r="U46" s="747">
        <f ca="1">IF(ISERROR('O7 Amortization'!X55+'O7 Amortization'!X125+'O7 Amortization'!X195+'O7 Amortization'!X265+'O7 Amortization'!AS55+'O7 Amortization'!AS125+'O7 Amortization'!AS195+'O7 Amortization'!AS265), "-", 'O7 Amortization'!X55+'O7 Amortization'!X125+'O7 Amortization'!X195+'O7 Amortization'!X265+'O7 Amortization'!AS55+'O7 Amortization'!AS125+'O7 Amortization'!AS195+'O7 Amortization'!AS265)</f>
        <v>0</v>
      </c>
      <c r="V46" s="747">
        <f ca="1">IF(ISERROR('O7 Amortization'!Y55+'O7 Amortization'!Y125+'O7 Amortization'!Y195+'O7 Amortization'!Y265+'O7 Amortization'!AT55+'O7 Amortization'!AT125+'O7 Amortization'!AT195+'O7 Amortization'!AT265), "-", 'O7 Amortization'!Y55+'O7 Amortization'!Y125+'O7 Amortization'!Y195+'O7 Amortization'!Y265+'O7 Amortization'!AT55+'O7 Amortization'!AT125+'O7 Amortization'!AT195+'O7 Amortization'!AT265)</f>
        <v>0</v>
      </c>
      <c r="W46" s="748">
        <f ca="1">IF(ISERROR('O7 Amortization'!Z55+'O7 Amortization'!Z125+'O7 Amortization'!Z195+'O7 Amortization'!Z265+'O7 Amortization'!AU55+'O7 Amortization'!AU125+'O7 Amortization'!AU195+'O7 Amortization'!AU265), "-", 'O7 Amortization'!Z55+'O7 Amortization'!Z125+'O7 Amortization'!Z195+'O7 Amortization'!Z265+'O7 Amortization'!AU55+'O7 Amortization'!AU125+'O7 Amortization'!AU195+'O7 Amortization'!AU265)</f>
        <v>0</v>
      </c>
      <c r="X46" s="844"/>
    </row>
    <row r="47" spans="1:24" s="731" customFormat="1" ht="12.75">
      <c r="A47" s="610"/>
      <c r="B47" s="847" t="s">
        <v>1403</v>
      </c>
      <c r="C47" s="845">
        <f>SUM(D47:W47)</f>
        <v>1312289.0835037078</v>
      </c>
      <c r="D47" s="747">
        <f>IF(ISERROR(D45+D46), "-", D45+D46)</f>
        <v>718645.74283678876</v>
      </c>
      <c r="E47" s="747">
        <f t="shared" ref="E47:W47" si="8">IF(ISERROR(E45+E46), "-", E45+E46)</f>
        <v>249368.05391736387</v>
      </c>
      <c r="F47" s="747">
        <f t="shared" si="8"/>
        <v>248562.26402412425</v>
      </c>
      <c r="G47" s="747">
        <f t="shared" si="8"/>
        <v>0</v>
      </c>
      <c r="H47" s="747">
        <f t="shared" si="8"/>
        <v>0</v>
      </c>
      <c r="I47" s="747">
        <f t="shared" si="8"/>
        <v>0</v>
      </c>
      <c r="J47" s="747">
        <f t="shared" si="8"/>
        <v>86443.136901976832</v>
      </c>
      <c r="K47" s="747">
        <f t="shared" si="8"/>
        <v>4740.2732553108817</v>
      </c>
      <c r="L47" s="747">
        <f t="shared" si="8"/>
        <v>4529.6125681430331</v>
      </c>
      <c r="M47" s="747">
        <f t="shared" si="8"/>
        <v>0</v>
      </c>
      <c r="N47" s="747">
        <f t="shared" si="8"/>
        <v>0</v>
      </c>
      <c r="O47" s="747">
        <f t="shared" si="8"/>
        <v>0</v>
      </c>
      <c r="P47" s="747">
        <f t="shared" si="8"/>
        <v>0</v>
      </c>
      <c r="Q47" s="747">
        <f t="shared" si="8"/>
        <v>0</v>
      </c>
      <c r="R47" s="747">
        <f t="shared" si="8"/>
        <v>0</v>
      </c>
      <c r="S47" s="747">
        <f t="shared" si="8"/>
        <v>0</v>
      </c>
      <c r="T47" s="747">
        <f t="shared" si="8"/>
        <v>0</v>
      </c>
      <c r="U47" s="747">
        <f t="shared" si="8"/>
        <v>0</v>
      </c>
      <c r="V47" s="747">
        <f t="shared" si="8"/>
        <v>0</v>
      </c>
      <c r="W47" s="748">
        <f t="shared" si="8"/>
        <v>0</v>
      </c>
      <c r="X47" s="844"/>
    </row>
    <row r="48" spans="1:24" s="731" customFormat="1" ht="12.75">
      <c r="A48" s="610"/>
      <c r="B48" s="847" t="s">
        <v>1414</v>
      </c>
      <c r="C48" s="845">
        <f>SUM(D48:W48)</f>
        <v>177198.96401642208</v>
      </c>
      <c r="D48" s="844">
        <f>IF(ISERROR(D47/D38*D34),0,D47/D38*D34)</f>
        <v>97250.186867389042</v>
      </c>
      <c r="E48" s="844">
        <f t="shared" ref="E48:W48" si="9">IF(ISERROR(E47/E38*E34),0,E47/E38*E34)</f>
        <v>33524.117936095063</v>
      </c>
      <c r="F48" s="844">
        <f t="shared" si="9"/>
        <v>33176.930015335449</v>
      </c>
      <c r="G48" s="844">
        <f t="shared" si="9"/>
        <v>0</v>
      </c>
      <c r="H48" s="844">
        <f t="shared" si="9"/>
        <v>0</v>
      </c>
      <c r="I48" s="844">
        <f t="shared" si="9"/>
        <v>0</v>
      </c>
      <c r="J48" s="844">
        <f t="shared" si="9"/>
        <v>11967.942426220201</v>
      </c>
      <c r="K48" s="844">
        <f t="shared" si="9"/>
        <v>656.26375355547111</v>
      </c>
      <c r="L48" s="844">
        <f t="shared" si="9"/>
        <v>623.52301782684015</v>
      </c>
      <c r="M48" s="844">
        <f t="shared" si="9"/>
        <v>0</v>
      </c>
      <c r="N48" s="844">
        <f t="shared" si="9"/>
        <v>0</v>
      </c>
      <c r="O48" s="844">
        <f t="shared" si="9"/>
        <v>0</v>
      </c>
      <c r="P48" s="844">
        <f t="shared" si="9"/>
        <v>0</v>
      </c>
      <c r="Q48" s="844">
        <f t="shared" si="9"/>
        <v>0</v>
      </c>
      <c r="R48" s="844">
        <f t="shared" si="9"/>
        <v>0</v>
      </c>
      <c r="S48" s="844">
        <f t="shared" si="9"/>
        <v>0</v>
      </c>
      <c r="T48" s="844">
        <f t="shared" si="9"/>
        <v>0</v>
      </c>
      <c r="U48" s="844">
        <f t="shared" si="9"/>
        <v>0</v>
      </c>
      <c r="V48" s="844">
        <f t="shared" si="9"/>
        <v>0</v>
      </c>
      <c r="W48" s="732">
        <f t="shared" si="9"/>
        <v>0</v>
      </c>
      <c r="X48" s="844"/>
    </row>
    <row r="49" spans="1:24" s="731" customFormat="1" ht="12.75">
      <c r="A49" s="610"/>
      <c r="B49" s="847" t="s">
        <v>802</v>
      </c>
      <c r="C49" s="845">
        <f>SUM(D49:W49)</f>
        <v>1489488.0475201297</v>
      </c>
      <c r="D49" s="844">
        <f t="shared" ref="D49:W49" si="10">SUM(D47:D48)</f>
        <v>815895.92970417778</v>
      </c>
      <c r="E49" s="844">
        <f t="shared" si="10"/>
        <v>282892.17185345892</v>
      </c>
      <c r="F49" s="844">
        <f t="shared" si="10"/>
        <v>281739.19403945969</v>
      </c>
      <c r="G49" s="844">
        <f t="shared" si="10"/>
        <v>0</v>
      </c>
      <c r="H49" s="844">
        <f t="shared" si="10"/>
        <v>0</v>
      </c>
      <c r="I49" s="844">
        <f t="shared" si="10"/>
        <v>0</v>
      </c>
      <c r="J49" s="844">
        <f t="shared" si="10"/>
        <v>98411.079328197025</v>
      </c>
      <c r="K49" s="844">
        <f t="shared" si="10"/>
        <v>5396.5370088663531</v>
      </c>
      <c r="L49" s="844">
        <f t="shared" si="10"/>
        <v>5153.1355859698733</v>
      </c>
      <c r="M49" s="844">
        <f t="shared" si="10"/>
        <v>0</v>
      </c>
      <c r="N49" s="844">
        <f t="shared" si="10"/>
        <v>0</v>
      </c>
      <c r="O49" s="844">
        <f t="shared" si="10"/>
        <v>0</v>
      </c>
      <c r="P49" s="844">
        <f t="shared" si="10"/>
        <v>0</v>
      </c>
      <c r="Q49" s="844">
        <f t="shared" si="10"/>
        <v>0</v>
      </c>
      <c r="R49" s="844">
        <f t="shared" si="10"/>
        <v>0</v>
      </c>
      <c r="S49" s="844">
        <f t="shared" si="10"/>
        <v>0</v>
      </c>
      <c r="T49" s="844">
        <f t="shared" si="10"/>
        <v>0</v>
      </c>
      <c r="U49" s="844">
        <f t="shared" si="10"/>
        <v>0</v>
      </c>
      <c r="V49" s="844">
        <f t="shared" si="10"/>
        <v>0</v>
      </c>
      <c r="W49" s="732">
        <f t="shared" si="10"/>
        <v>0</v>
      </c>
      <c r="X49" s="844"/>
    </row>
    <row r="50" spans="1:24" s="731" customFormat="1" ht="12.75">
      <c r="A50" s="610"/>
      <c r="B50" s="847"/>
      <c r="C50" s="845"/>
      <c r="D50" s="844"/>
      <c r="E50" s="844"/>
      <c r="F50" s="844"/>
      <c r="G50" s="844"/>
      <c r="H50" s="844"/>
      <c r="I50" s="844"/>
      <c r="J50" s="844"/>
      <c r="K50" s="844"/>
      <c r="L50" s="844"/>
      <c r="M50" s="844"/>
      <c r="N50" s="844"/>
      <c r="O50" s="844"/>
      <c r="P50" s="844"/>
      <c r="Q50" s="844"/>
      <c r="R50" s="844"/>
      <c r="S50" s="844"/>
      <c r="T50" s="844"/>
      <c r="U50" s="844"/>
      <c r="V50" s="844"/>
      <c r="W50" s="732"/>
      <c r="X50" s="844"/>
    </row>
    <row r="51" spans="1:24" s="731" customFormat="1" ht="12.75">
      <c r="A51" s="610"/>
      <c r="B51" s="974" t="s">
        <v>31</v>
      </c>
      <c r="C51" s="845"/>
      <c r="D51" s="844"/>
      <c r="E51" s="844"/>
      <c r="F51" s="844"/>
      <c r="G51" s="844"/>
      <c r="H51" s="844"/>
      <c r="I51" s="844"/>
      <c r="J51" s="844"/>
      <c r="K51" s="844"/>
      <c r="L51" s="844"/>
      <c r="M51" s="844"/>
      <c r="N51" s="844"/>
      <c r="O51" s="844"/>
      <c r="P51" s="844"/>
      <c r="Q51" s="844"/>
      <c r="R51" s="844"/>
      <c r="S51" s="844"/>
      <c r="T51" s="844"/>
      <c r="U51" s="844"/>
      <c r="V51" s="844"/>
      <c r="W51" s="732"/>
      <c r="X51" s="844"/>
    </row>
    <row r="52" spans="1:24" s="753" customFormat="1" ht="12.75">
      <c r="A52" s="15"/>
      <c r="B52" s="856" t="s">
        <v>629</v>
      </c>
      <c r="C52" s="845">
        <f>SUM(D52:W52)</f>
        <v>644999.99999999988</v>
      </c>
      <c r="D52" s="844">
        <f ca="1">'O4 Summary by Class &amp; Accounts'!E123</f>
        <v>329939.51090488461</v>
      </c>
      <c r="E52" s="844">
        <f ca="1">'O4 Summary by Class &amp; Accounts'!F123</f>
        <v>101906.96837976022</v>
      </c>
      <c r="F52" s="844">
        <f ca="1">'O4 Summary by Class &amp; Accounts'!G123</f>
        <v>159779.78705968754</v>
      </c>
      <c r="G52" s="844">
        <f ca="1">'O4 Summary by Class &amp; Accounts'!H123</f>
        <v>0</v>
      </c>
      <c r="H52" s="844">
        <f ca="1">'O4 Summary by Class &amp; Accounts'!I123</f>
        <v>0</v>
      </c>
      <c r="I52" s="844">
        <f ca="1">'O4 Summary by Class &amp; Accounts'!J123</f>
        <v>0</v>
      </c>
      <c r="J52" s="844">
        <f ca="1">'O4 Summary by Class &amp; Accounts'!K123</f>
        <v>48337.734862099074</v>
      </c>
      <c r="K52" s="844">
        <f ca="1">'O4 Summary by Class &amp; Accounts'!L123</f>
        <v>2650.6913099295057</v>
      </c>
      <c r="L52" s="844">
        <f ca="1">'O4 Summary by Class &amp; Accounts'!M123</f>
        <v>2385.3074836390306</v>
      </c>
      <c r="M52" s="844">
        <f ca="1">'O4 Summary by Class &amp; Accounts'!N123</f>
        <v>0</v>
      </c>
      <c r="N52" s="844">
        <f ca="1">'O4 Summary by Class &amp; Accounts'!O123</f>
        <v>0</v>
      </c>
      <c r="O52" s="844">
        <f ca="1">'O4 Summary by Class &amp; Accounts'!P123</f>
        <v>0</v>
      </c>
      <c r="P52" s="844">
        <f ca="1">'O4 Summary by Class &amp; Accounts'!Q123</f>
        <v>0</v>
      </c>
      <c r="Q52" s="844">
        <f ca="1">'O4 Summary by Class &amp; Accounts'!R123</f>
        <v>0</v>
      </c>
      <c r="R52" s="844">
        <f ca="1">'O4 Summary by Class &amp; Accounts'!S123</f>
        <v>0</v>
      </c>
      <c r="S52" s="844">
        <f ca="1">'O4 Summary by Class &amp; Accounts'!T123</f>
        <v>0</v>
      </c>
      <c r="T52" s="844">
        <f ca="1">'O4 Summary by Class &amp; Accounts'!U123</f>
        <v>0</v>
      </c>
      <c r="U52" s="844">
        <f ca="1">'O4 Summary by Class &amp; Accounts'!V123</f>
        <v>0</v>
      </c>
      <c r="V52" s="844">
        <f ca="1">'O4 Summary by Class &amp; Accounts'!W123</f>
        <v>0</v>
      </c>
      <c r="W52" s="732">
        <f ca="1">'O4 Summary by Class &amp; Accounts'!X123</f>
        <v>0</v>
      </c>
      <c r="X52" s="857"/>
    </row>
    <row r="53" spans="1:24" s="753" customFormat="1" ht="12.75">
      <c r="A53" s="15"/>
      <c r="B53" s="858" t="s">
        <v>630</v>
      </c>
      <c r="C53" s="845">
        <f>SUM(D53:W53)</f>
        <v>261000</v>
      </c>
      <c r="D53" s="844">
        <f ca="1">'O4 Summary by Class &amp; Accounts'!E124</f>
        <v>133510.40673825564</v>
      </c>
      <c r="E53" s="844">
        <f ca="1">'O4 Summary by Class &amp; Accounts'!F124</f>
        <v>41236.773251344835</v>
      </c>
      <c r="F53" s="844">
        <f ca="1">'O4 Summary by Class &amp; Accounts'!G124</f>
        <v>64655.076624152636</v>
      </c>
      <c r="G53" s="844">
        <f ca="1">'O4 Summary by Class &amp; Accounts'!H124</f>
        <v>0</v>
      </c>
      <c r="H53" s="844">
        <f ca="1">'O4 Summary by Class &amp; Accounts'!I124</f>
        <v>0</v>
      </c>
      <c r="I53" s="844">
        <f ca="1">'O4 Summary by Class &amp; Accounts'!J124</f>
        <v>0</v>
      </c>
      <c r="J53" s="844">
        <f ca="1">'O4 Summary by Class &amp; Accounts'!K124</f>
        <v>19559.920618616834</v>
      </c>
      <c r="K53" s="844">
        <f ca="1">'O4 Summary by Class &amp; Accounts'!L124</f>
        <v>1072.6053207621721</v>
      </c>
      <c r="L53" s="844">
        <f ca="1">'O4 Summary by Class &amp; Accounts'!M124</f>
        <v>965.21744686788679</v>
      </c>
      <c r="M53" s="844">
        <f ca="1">'O4 Summary by Class &amp; Accounts'!N124</f>
        <v>0</v>
      </c>
      <c r="N53" s="844">
        <f ca="1">'O4 Summary by Class &amp; Accounts'!O124</f>
        <v>0</v>
      </c>
      <c r="O53" s="844">
        <f ca="1">'O4 Summary by Class &amp; Accounts'!P124</f>
        <v>0</v>
      </c>
      <c r="P53" s="844">
        <f ca="1">'O4 Summary by Class &amp; Accounts'!Q124</f>
        <v>0</v>
      </c>
      <c r="Q53" s="844">
        <f ca="1">'O4 Summary by Class &amp; Accounts'!R124</f>
        <v>0</v>
      </c>
      <c r="R53" s="844">
        <f ca="1">'O4 Summary by Class &amp; Accounts'!S124</f>
        <v>0</v>
      </c>
      <c r="S53" s="844">
        <f ca="1">'O4 Summary by Class &amp; Accounts'!T124</f>
        <v>0</v>
      </c>
      <c r="T53" s="844">
        <f ca="1">'O4 Summary by Class &amp; Accounts'!U124</f>
        <v>0</v>
      </c>
      <c r="U53" s="844">
        <f ca="1">'O4 Summary by Class &amp; Accounts'!V124</f>
        <v>0</v>
      </c>
      <c r="V53" s="844">
        <f ca="1">'O4 Summary by Class &amp; Accounts'!W124</f>
        <v>0</v>
      </c>
      <c r="W53" s="732">
        <f ca="1">'O4 Summary by Class &amp; Accounts'!X124</f>
        <v>0</v>
      </c>
    </row>
    <row r="54" spans="1:24" s="753" customFormat="1" ht="12.75">
      <c r="A54" s="15"/>
      <c r="B54" s="858" t="s">
        <v>631</v>
      </c>
      <c r="C54" s="845">
        <f>SUM(D54:W54)</f>
        <v>0</v>
      </c>
      <c r="D54" s="844">
        <f ca="1">'O4 Summary by Class &amp; Accounts'!E141</f>
        <v>0</v>
      </c>
      <c r="E54" s="844">
        <f ca="1">'O4 Summary by Class &amp; Accounts'!F141</f>
        <v>0</v>
      </c>
      <c r="F54" s="844">
        <f ca="1">'O4 Summary by Class &amp; Accounts'!G141</f>
        <v>0</v>
      </c>
      <c r="G54" s="844">
        <f ca="1">'O4 Summary by Class &amp; Accounts'!H141</f>
        <v>0</v>
      </c>
      <c r="H54" s="844">
        <f ca="1">'O4 Summary by Class &amp; Accounts'!I141</f>
        <v>0</v>
      </c>
      <c r="I54" s="844">
        <f ca="1">'O4 Summary by Class &amp; Accounts'!J141</f>
        <v>0</v>
      </c>
      <c r="J54" s="844">
        <f ca="1">'O4 Summary by Class &amp; Accounts'!K141</f>
        <v>0</v>
      </c>
      <c r="K54" s="844">
        <f ca="1">'O4 Summary by Class &amp; Accounts'!L141</f>
        <v>0</v>
      </c>
      <c r="L54" s="844">
        <f ca="1">'O4 Summary by Class &amp; Accounts'!M141</f>
        <v>0</v>
      </c>
      <c r="M54" s="844">
        <f ca="1">'O4 Summary by Class &amp; Accounts'!N141</f>
        <v>0</v>
      </c>
      <c r="N54" s="844">
        <f ca="1">'O4 Summary by Class &amp; Accounts'!O141</f>
        <v>0</v>
      </c>
      <c r="O54" s="844">
        <f ca="1">'O4 Summary by Class &amp; Accounts'!P141</f>
        <v>0</v>
      </c>
      <c r="P54" s="844">
        <f ca="1">'O4 Summary by Class &amp; Accounts'!Q141</f>
        <v>0</v>
      </c>
      <c r="Q54" s="844">
        <f ca="1">'O4 Summary by Class &amp; Accounts'!R141</f>
        <v>0</v>
      </c>
      <c r="R54" s="844">
        <f ca="1">'O4 Summary by Class &amp; Accounts'!S141</f>
        <v>0</v>
      </c>
      <c r="S54" s="844">
        <f ca="1">'O4 Summary by Class &amp; Accounts'!T141</f>
        <v>0</v>
      </c>
      <c r="T54" s="844">
        <f ca="1">'O4 Summary by Class &amp; Accounts'!U141</f>
        <v>0</v>
      </c>
      <c r="U54" s="844">
        <f ca="1">'O4 Summary by Class &amp; Accounts'!V141</f>
        <v>0</v>
      </c>
      <c r="V54" s="844">
        <f ca="1">'O4 Summary by Class &amp; Accounts'!W141</f>
        <v>0</v>
      </c>
      <c r="W54" s="732">
        <f ca="1">'O4 Summary by Class &amp; Accounts'!X141</f>
        <v>0</v>
      </c>
    </row>
    <row r="55" spans="1:24" s="753" customFormat="1" ht="12.75">
      <c r="A55" s="15"/>
      <c r="B55" s="858" t="s">
        <v>632</v>
      </c>
      <c r="C55" s="845">
        <f>SUM(D55:W55)</f>
        <v>0</v>
      </c>
      <c r="D55" s="844">
        <f ca="1">'O4 Summary by Class &amp; Accounts'!E145</f>
        <v>0</v>
      </c>
      <c r="E55" s="844">
        <f ca="1">'O4 Summary by Class &amp; Accounts'!F145</f>
        <v>0</v>
      </c>
      <c r="F55" s="844">
        <f ca="1">'O4 Summary by Class &amp; Accounts'!G145</f>
        <v>0</v>
      </c>
      <c r="G55" s="844">
        <f ca="1">'O4 Summary by Class &amp; Accounts'!H145</f>
        <v>0</v>
      </c>
      <c r="H55" s="844">
        <f ca="1">'O4 Summary by Class &amp; Accounts'!I145</f>
        <v>0</v>
      </c>
      <c r="I55" s="844">
        <f ca="1">'O4 Summary by Class &amp; Accounts'!J145</f>
        <v>0</v>
      </c>
      <c r="J55" s="844">
        <f ca="1">'O4 Summary by Class &amp; Accounts'!K145</f>
        <v>0</v>
      </c>
      <c r="K55" s="844">
        <f ca="1">'O4 Summary by Class &amp; Accounts'!L145</f>
        <v>0</v>
      </c>
      <c r="L55" s="844">
        <f ca="1">'O4 Summary by Class &amp; Accounts'!M145</f>
        <v>0</v>
      </c>
      <c r="M55" s="844">
        <f ca="1">'O4 Summary by Class &amp; Accounts'!N145</f>
        <v>0</v>
      </c>
      <c r="N55" s="844">
        <f ca="1">'O4 Summary by Class &amp; Accounts'!O145</f>
        <v>0</v>
      </c>
      <c r="O55" s="844">
        <f ca="1">'O4 Summary by Class &amp; Accounts'!P145</f>
        <v>0</v>
      </c>
      <c r="P55" s="844">
        <f ca="1">'O4 Summary by Class &amp; Accounts'!Q145</f>
        <v>0</v>
      </c>
      <c r="Q55" s="844">
        <f ca="1">'O4 Summary by Class &amp; Accounts'!R145</f>
        <v>0</v>
      </c>
      <c r="R55" s="844">
        <f ca="1">'O4 Summary by Class &amp; Accounts'!S145</f>
        <v>0</v>
      </c>
      <c r="S55" s="844">
        <f ca="1">'O4 Summary by Class &amp; Accounts'!T145</f>
        <v>0</v>
      </c>
      <c r="T55" s="844">
        <f ca="1">'O4 Summary by Class &amp; Accounts'!U145</f>
        <v>0</v>
      </c>
      <c r="U55" s="844">
        <f ca="1">'O4 Summary by Class &amp; Accounts'!V145</f>
        <v>0</v>
      </c>
      <c r="V55" s="844">
        <f ca="1">'O4 Summary by Class &amp; Accounts'!W145</f>
        <v>0</v>
      </c>
      <c r="W55" s="732">
        <f ca="1">'O4 Summary by Class &amp; Accounts'!X145</f>
        <v>0</v>
      </c>
    </row>
    <row r="56" spans="1:24" s="928" customFormat="1" ht="20.25" customHeight="1">
      <c r="A56" s="691"/>
      <c r="B56" s="975" t="s">
        <v>1510</v>
      </c>
      <c r="C56" s="980">
        <f>SUM(D56:W56)</f>
        <v>905999.99999999988</v>
      </c>
      <c r="D56" s="981">
        <f>SUM(D52:D55)</f>
        <v>463449.91764314024</v>
      </c>
      <c r="E56" s="981">
        <f t="shared" ref="E56:W56" si="11">SUM(E52:E55)</f>
        <v>143143.74163110505</v>
      </c>
      <c r="F56" s="981">
        <f t="shared" si="11"/>
        <v>224434.86368384017</v>
      </c>
      <c r="G56" s="981">
        <f t="shared" si="11"/>
        <v>0</v>
      </c>
      <c r="H56" s="981">
        <f t="shared" si="11"/>
        <v>0</v>
      </c>
      <c r="I56" s="981">
        <f t="shared" si="11"/>
        <v>0</v>
      </c>
      <c r="J56" s="981">
        <f t="shared" si="11"/>
        <v>67897.655480715912</v>
      </c>
      <c r="K56" s="981">
        <f t="shared" si="11"/>
        <v>3723.2966306916778</v>
      </c>
      <c r="L56" s="981">
        <f t="shared" si="11"/>
        <v>3350.5249305069174</v>
      </c>
      <c r="M56" s="981">
        <f t="shared" si="11"/>
        <v>0</v>
      </c>
      <c r="N56" s="981">
        <f t="shared" si="11"/>
        <v>0</v>
      </c>
      <c r="O56" s="981">
        <f t="shared" si="11"/>
        <v>0</v>
      </c>
      <c r="P56" s="981">
        <f t="shared" si="11"/>
        <v>0</v>
      </c>
      <c r="Q56" s="981">
        <f t="shared" si="11"/>
        <v>0</v>
      </c>
      <c r="R56" s="981">
        <f t="shared" si="11"/>
        <v>0</v>
      </c>
      <c r="S56" s="981">
        <f t="shared" si="11"/>
        <v>0</v>
      </c>
      <c r="T56" s="981">
        <f t="shared" si="11"/>
        <v>0</v>
      </c>
      <c r="U56" s="981">
        <f t="shared" si="11"/>
        <v>0</v>
      </c>
      <c r="V56" s="981">
        <f t="shared" si="11"/>
        <v>0</v>
      </c>
      <c r="W56" s="982">
        <f t="shared" si="11"/>
        <v>0</v>
      </c>
    </row>
    <row r="57" spans="1:24" s="753" customFormat="1" ht="12.75">
      <c r="A57" s="15"/>
      <c r="B57" s="711"/>
      <c r="C57" s="859"/>
      <c r="D57" s="857"/>
      <c r="E57" s="857"/>
      <c r="F57" s="857"/>
      <c r="G57" s="857"/>
      <c r="H57" s="857"/>
      <c r="I57" s="857"/>
      <c r="J57" s="857"/>
      <c r="K57" s="857"/>
      <c r="L57" s="857"/>
      <c r="M57" s="857"/>
      <c r="N57" s="857"/>
      <c r="O57" s="857"/>
      <c r="P57" s="857"/>
      <c r="Q57" s="857"/>
      <c r="R57" s="857"/>
      <c r="S57" s="857"/>
      <c r="T57" s="857"/>
      <c r="U57" s="857"/>
      <c r="V57" s="857"/>
      <c r="W57" s="860"/>
    </row>
    <row r="58" spans="1:24" s="857" customFormat="1" ht="12.75">
      <c r="A58" s="7"/>
      <c r="B58" s="847" t="s">
        <v>1167</v>
      </c>
      <c r="C58" s="845">
        <f>SUM(D58:W58)</f>
        <v>4223500</v>
      </c>
      <c r="D58" s="844">
        <f>D45</f>
        <v>2312905.2378973034</v>
      </c>
      <c r="E58" s="844">
        <f t="shared" ref="E58:W58" si="12">E45</f>
        <v>802571.62004884623</v>
      </c>
      <c r="F58" s="844">
        <f t="shared" si="12"/>
        <v>799978.2481638866</v>
      </c>
      <c r="G58" s="844">
        <f t="shared" si="12"/>
        <v>0</v>
      </c>
      <c r="H58" s="844">
        <f t="shared" si="12"/>
        <v>0</v>
      </c>
      <c r="I58" s="844">
        <f t="shared" si="12"/>
        <v>0</v>
      </c>
      <c r="J58" s="844">
        <f t="shared" si="12"/>
        <v>278210.48981885228</v>
      </c>
      <c r="K58" s="844">
        <f t="shared" si="12"/>
        <v>15256.199526061924</v>
      </c>
      <c r="L58" s="844">
        <f t="shared" si="12"/>
        <v>14578.204545049122</v>
      </c>
      <c r="M58" s="844">
        <f t="shared" si="12"/>
        <v>0</v>
      </c>
      <c r="N58" s="844">
        <f t="shared" si="12"/>
        <v>0</v>
      </c>
      <c r="O58" s="844">
        <f t="shared" si="12"/>
        <v>0</v>
      </c>
      <c r="P58" s="844">
        <f t="shared" si="12"/>
        <v>0</v>
      </c>
      <c r="Q58" s="844">
        <f t="shared" si="12"/>
        <v>0</v>
      </c>
      <c r="R58" s="844">
        <f t="shared" si="12"/>
        <v>0</v>
      </c>
      <c r="S58" s="844">
        <f t="shared" si="12"/>
        <v>0</v>
      </c>
      <c r="T58" s="844">
        <f t="shared" si="12"/>
        <v>0</v>
      </c>
      <c r="U58" s="844">
        <f t="shared" si="12"/>
        <v>0</v>
      </c>
      <c r="V58" s="844">
        <f t="shared" si="12"/>
        <v>0</v>
      </c>
      <c r="W58" s="732">
        <f t="shared" si="12"/>
        <v>0</v>
      </c>
      <c r="X58" s="861"/>
    </row>
    <row r="59" spans="1:24" s="866" customFormat="1" ht="12.75">
      <c r="A59" s="833"/>
      <c r="B59" s="862"/>
      <c r="C59" s="848"/>
      <c r="D59" s="863"/>
      <c r="E59" s="863"/>
      <c r="F59" s="863"/>
      <c r="G59" s="863"/>
      <c r="H59" s="863"/>
      <c r="I59" s="863"/>
      <c r="J59" s="863"/>
      <c r="K59" s="863"/>
      <c r="L59" s="863"/>
      <c r="M59" s="863"/>
      <c r="N59" s="863"/>
      <c r="O59" s="863"/>
      <c r="P59" s="863"/>
      <c r="Q59" s="863"/>
      <c r="R59" s="863"/>
      <c r="S59" s="863"/>
      <c r="T59" s="863"/>
      <c r="U59" s="863"/>
      <c r="V59" s="863"/>
      <c r="W59" s="864"/>
      <c r="X59" s="865"/>
    </row>
    <row r="60" spans="1:24" s="857" customFormat="1" ht="12.75">
      <c r="A60" s="7"/>
      <c r="B60" s="867" t="s">
        <v>30</v>
      </c>
      <c r="C60" s="868">
        <f>SUM(D60:W60)</f>
        <v>28609000</v>
      </c>
      <c r="D60" s="869">
        <f ca="1">'O6 Source Data for E2'!D88+'O6 Source Data for E2'!Y88</f>
        <v>14559861.728139512</v>
      </c>
      <c r="E60" s="869">
        <f ca="1">'O6 Source Data for E2'!E88+'O6 Source Data for E2'!Z88</f>
        <v>4553760.6427993085</v>
      </c>
      <c r="F60" s="869">
        <f ca="1">'O6 Source Data for E2'!F88+'O6 Source Data for E2'!AA88</f>
        <v>7203500.5402710363</v>
      </c>
      <c r="G60" s="869">
        <f ca="1">'O6 Source Data for E2'!G88+'O6 Source Data for E2'!AB88</f>
        <v>0</v>
      </c>
      <c r="H60" s="869">
        <f ca="1">'O6 Source Data for E2'!H88+'O6 Source Data for E2'!AC88</f>
        <v>0</v>
      </c>
      <c r="I60" s="869">
        <f ca="1">'O6 Source Data for E2'!I88+'O6 Source Data for E2'!AD88</f>
        <v>0</v>
      </c>
      <c r="J60" s="869">
        <f ca="1">'O6 Source Data for E2'!J88+'O6 Source Data for E2'!AE88</f>
        <v>2074968.1964181636</v>
      </c>
      <c r="K60" s="869">
        <f ca="1">'O6 Source Data for E2'!K88+'O6 Source Data for E2'!AF88</f>
        <v>113784.8139205686</v>
      </c>
      <c r="L60" s="869">
        <f ca="1">'O6 Source Data for E2'!L88+'O6 Source Data for E2'!AG88</f>
        <v>103124.07845141049</v>
      </c>
      <c r="M60" s="869">
        <f ca="1">'O6 Source Data for E2'!M88+'O6 Source Data for E2'!AH88</f>
        <v>0</v>
      </c>
      <c r="N60" s="869">
        <f ca="1">'O6 Source Data for E2'!N88+'O6 Source Data for E2'!AI88</f>
        <v>0</v>
      </c>
      <c r="O60" s="869">
        <f ca="1">'O6 Source Data for E2'!O88+'O6 Source Data for E2'!AJ88</f>
        <v>0</v>
      </c>
      <c r="P60" s="869">
        <f ca="1">'O6 Source Data for E2'!P88+'O6 Source Data for E2'!AK88</f>
        <v>0</v>
      </c>
      <c r="Q60" s="869">
        <f ca="1">'O6 Source Data for E2'!Q88+'O6 Source Data for E2'!AL88</f>
        <v>0</v>
      </c>
      <c r="R60" s="869">
        <f ca="1">'O6 Source Data for E2'!R88+'O6 Source Data for E2'!AM88</f>
        <v>0</v>
      </c>
      <c r="S60" s="869">
        <f ca="1">'O6 Source Data for E2'!S88+'O6 Source Data for E2'!AN88</f>
        <v>0</v>
      </c>
      <c r="T60" s="869">
        <f ca="1">'O6 Source Data for E2'!T88+'O6 Source Data for E2'!AO88</f>
        <v>0</v>
      </c>
      <c r="U60" s="869">
        <f ca="1">'O6 Source Data for E2'!U88+'O6 Source Data for E2'!AP88</f>
        <v>0</v>
      </c>
      <c r="V60" s="869">
        <f ca="1">'O6 Source Data for E2'!V88+'O6 Source Data for E2'!AQ88</f>
        <v>0</v>
      </c>
      <c r="W60" s="870">
        <f ca="1">'O6 Source Data for E2'!W88+'O6 Source Data for E2'!AR88</f>
        <v>0</v>
      </c>
    </row>
    <row r="61" spans="1:24" s="753" customFormat="1" ht="12.75">
      <c r="A61" s="15"/>
    </row>
    <row r="62" spans="1:24" s="753" customFormat="1" ht="12.75">
      <c r="A62" s="15"/>
    </row>
    <row r="63" spans="1:24" s="753" customFormat="1" ht="12.75">
      <c r="A63" s="15"/>
    </row>
    <row r="64" spans="1:24" s="753" customFormat="1" ht="12.75">
      <c r="A64" s="15"/>
    </row>
    <row r="65" spans="1:1" s="753" customFormat="1" ht="12.75">
      <c r="A65" s="15"/>
    </row>
    <row r="66" spans="1:1" s="753" customFormat="1" ht="12.75">
      <c r="A66" s="15"/>
    </row>
    <row r="67" spans="1:1" s="753" customFormat="1" ht="12.75">
      <c r="A67" s="15"/>
    </row>
    <row r="68" spans="1:1" s="753" customFormat="1" ht="12.75">
      <c r="A68" s="15"/>
    </row>
    <row r="69" spans="1:1" s="753" customFormat="1" ht="12.75">
      <c r="A69" s="15"/>
    </row>
    <row r="70" spans="1:1" s="753" customFormat="1" ht="12.75">
      <c r="A70" s="15"/>
    </row>
    <row r="71" spans="1:1" s="753" customFormat="1" ht="12.75">
      <c r="A71" s="15"/>
    </row>
    <row r="72" spans="1:1" s="753" customFormat="1" ht="12.75">
      <c r="A72" s="15"/>
    </row>
    <row r="73" spans="1:1" s="753" customFormat="1" ht="12.75">
      <c r="A73" s="15"/>
    </row>
    <row r="74" spans="1:1" s="753" customFormat="1" ht="12.75">
      <c r="A74" s="15"/>
    </row>
    <row r="75" spans="1:1" s="753" customFormat="1" ht="12.75">
      <c r="A75" s="15"/>
    </row>
    <row r="76" spans="1:1" s="753" customFormat="1" ht="12.75">
      <c r="A76" s="15"/>
    </row>
    <row r="77" spans="1:1" s="753" customFormat="1" ht="12.75">
      <c r="A77" s="15"/>
    </row>
    <row r="78" spans="1:1" s="753" customFormat="1" ht="12.75">
      <c r="A78" s="15"/>
    </row>
    <row r="79" spans="1:1" s="753" customFormat="1" ht="12.75">
      <c r="A79" s="15"/>
    </row>
    <row r="80" spans="1:1" s="753" customFormat="1" ht="12.75">
      <c r="A80" s="15"/>
    </row>
    <row r="81" spans="1:1" s="753" customFormat="1" ht="12.75">
      <c r="A81" s="15"/>
    </row>
    <row r="82" spans="1:1" s="753" customFormat="1" ht="12.75">
      <c r="A82" s="15"/>
    </row>
    <row r="83" spans="1:1" s="753" customFormat="1" ht="12.75">
      <c r="A83" s="15"/>
    </row>
    <row r="84" spans="1:1" s="753" customFormat="1" ht="12.75">
      <c r="A84" s="15"/>
    </row>
    <row r="85" spans="1:1" s="753" customFormat="1" ht="12.75">
      <c r="A85" s="15"/>
    </row>
    <row r="86" spans="1:1" s="753" customFormat="1" ht="12.75">
      <c r="A86" s="15"/>
    </row>
    <row r="87" spans="1:1" s="753" customFormat="1" ht="12.75">
      <c r="A87" s="15"/>
    </row>
    <row r="88" spans="1:1" s="753" customFormat="1" ht="12.75">
      <c r="A88" s="15"/>
    </row>
    <row r="89" spans="1:1" s="753" customFormat="1" ht="12.75">
      <c r="A89" s="15"/>
    </row>
    <row r="90" spans="1:1" s="753" customFormat="1" ht="12.75">
      <c r="A90" s="15"/>
    </row>
    <row r="91" spans="1:1" s="753" customFormat="1" ht="12.75">
      <c r="A91" s="15"/>
    </row>
    <row r="92" spans="1:1" s="753" customFormat="1" ht="12.75">
      <c r="A92" s="15"/>
    </row>
    <row r="93" spans="1:1" s="753" customFormat="1" ht="12.75">
      <c r="A93" s="15"/>
    </row>
    <row r="94" spans="1:1" s="753" customFormat="1" ht="12.75">
      <c r="A94" s="15"/>
    </row>
    <row r="95" spans="1:1" s="753" customFormat="1" ht="12.75">
      <c r="A95" s="15"/>
    </row>
    <row r="96" spans="1:1" s="753" customFormat="1" ht="12.75">
      <c r="A96" s="15"/>
    </row>
    <row r="97" spans="1:1" s="753" customFormat="1" ht="12.75">
      <c r="A97" s="15"/>
    </row>
    <row r="98" spans="1:1" s="753" customFormat="1" ht="12.75">
      <c r="A98" s="15"/>
    </row>
    <row r="99" spans="1:1" s="753" customFormat="1" ht="12.75">
      <c r="A99" s="15"/>
    </row>
    <row r="100" spans="1:1" s="753" customFormat="1" ht="12.75">
      <c r="A100" s="15"/>
    </row>
    <row r="101" spans="1:1" s="753" customFormat="1" ht="12.75">
      <c r="A101" s="15"/>
    </row>
    <row r="102" spans="1:1" s="753" customFormat="1" ht="12.75">
      <c r="A102" s="15"/>
    </row>
    <row r="103" spans="1:1" s="753" customFormat="1" ht="12.75">
      <c r="A103" s="15"/>
    </row>
    <row r="104" spans="1:1" s="753" customFormat="1" ht="12.75">
      <c r="A104" s="15"/>
    </row>
    <row r="105" spans="1:1" s="753" customFormat="1" ht="12.75">
      <c r="A105" s="15"/>
    </row>
    <row r="106" spans="1:1" s="753" customFormat="1" ht="12.75">
      <c r="A106" s="15"/>
    </row>
    <row r="107" spans="1:1" s="753" customFormat="1" ht="12.75">
      <c r="A107" s="15"/>
    </row>
    <row r="108" spans="1:1" s="753" customFormat="1" ht="12.75">
      <c r="A108" s="15"/>
    </row>
    <row r="109" spans="1:1" s="753" customFormat="1" ht="12.75">
      <c r="A109" s="15"/>
    </row>
    <row r="110" spans="1:1" s="753" customFormat="1" ht="12.75">
      <c r="A110" s="15"/>
    </row>
    <row r="111" spans="1:1" s="753" customFormat="1" ht="12.75">
      <c r="A111" s="15"/>
    </row>
    <row r="112" spans="1:1" s="753" customFormat="1" ht="12.75">
      <c r="A112" s="15"/>
    </row>
    <row r="113" spans="1:1" s="753" customFormat="1" ht="12.75">
      <c r="A113" s="15"/>
    </row>
    <row r="114" spans="1:1" s="753" customFormat="1" ht="12.75">
      <c r="A114" s="15"/>
    </row>
    <row r="115" spans="1:1" s="753" customFormat="1" ht="12.75">
      <c r="A115" s="15"/>
    </row>
    <row r="116" spans="1:1" s="753" customFormat="1" ht="12.75">
      <c r="A116" s="15"/>
    </row>
    <row r="117" spans="1:1" s="753" customFormat="1" ht="12.75">
      <c r="A117" s="15"/>
    </row>
    <row r="118" spans="1:1" s="753" customFormat="1" ht="12.75">
      <c r="A118" s="15"/>
    </row>
    <row r="119" spans="1:1" s="753" customFormat="1" ht="12.75">
      <c r="A119" s="15"/>
    </row>
    <row r="120" spans="1:1" s="753" customFormat="1" ht="12.75">
      <c r="A120" s="15"/>
    </row>
    <row r="121" spans="1:1" s="753" customFormat="1" ht="12.75">
      <c r="A121" s="15"/>
    </row>
    <row r="122" spans="1:1" s="753" customFormat="1" ht="12.75">
      <c r="A122" s="15"/>
    </row>
    <row r="123" spans="1:1" s="753" customFormat="1" ht="12.75">
      <c r="A123" s="15"/>
    </row>
  </sheetData>
  <mergeCells count="5">
    <mergeCell ref="A8:B9"/>
    <mergeCell ref="A1:F1"/>
    <mergeCell ref="A2:E2"/>
    <mergeCell ref="A3:E3"/>
    <mergeCell ref="A4:E4"/>
  </mergeCells>
  <phoneticPr fontId="0" type="noConversion"/>
  <pageMargins left="0.75" right="0.75" top="1" bottom="1" header="0.5" footer="0.5"/>
  <pageSetup orientation="portrait" r:id="rId1"/>
  <headerFooter alignWithMargins="0"/>
  <legacyDrawing r:id="rId2"/>
  <oleObjects>
    <oleObject progId="Unknown" shapeId="36868" r:id="rId3"/>
  </oleObjects>
</worksheet>
</file>

<file path=xl/worksheets/sheet17.xml><?xml version="1.0" encoding="utf-8"?>
<worksheet xmlns="http://schemas.openxmlformats.org/spreadsheetml/2006/main" xmlns:r="http://schemas.openxmlformats.org/officeDocument/2006/relationships">
  <sheetPr codeName="Sheet28" enableFormatConditionsCalculation="0">
    <tabColor indexed="9"/>
  </sheetPr>
  <dimension ref="A1:Y90"/>
  <sheetViews>
    <sheetView workbookViewId="0">
      <selection sqref="A1:F1"/>
    </sheetView>
  </sheetViews>
  <sheetFormatPr defaultRowHeight="11.25"/>
  <cols>
    <col min="1" max="1" width="4" style="15" customWidth="1"/>
    <col min="2" max="2" width="63.85546875" style="15" customWidth="1"/>
    <col min="3" max="6" width="15.7109375" style="15" customWidth="1"/>
    <col min="7" max="9" width="15.7109375" style="15" hidden="1" customWidth="1"/>
    <col min="10" max="12" width="15.7109375" style="15" customWidth="1"/>
    <col min="13" max="23" width="15.7109375" style="15" hidden="1" customWidth="1"/>
    <col min="24" max="16384" width="9.140625" style="15"/>
  </cols>
  <sheetData>
    <row r="1" spans="1:25" ht="20.25" customHeight="1">
      <c r="A1" s="2210" t="s">
        <v>1354</v>
      </c>
      <c r="B1" s="2210"/>
      <c r="C1" s="2210"/>
      <c r="D1" s="2210"/>
      <c r="E1" s="2210"/>
      <c r="F1" s="2210"/>
    </row>
    <row r="2" spans="1:25" ht="18.75" customHeight="1">
      <c r="A2" s="2254" t="str">
        <f ca="1">'I1 Intro'!C9</f>
        <v>Orillia Power Distribution Corporation</v>
      </c>
      <c r="B2" s="2254"/>
      <c r="C2" s="2254"/>
      <c r="D2" s="2254"/>
      <c r="E2" s="2254"/>
    </row>
    <row r="3" spans="1:25" ht="18.75" customHeight="1">
      <c r="A3" s="2255" t="str">
        <f ca="1">'I1 Intro'!C13 &amp; "   " &amp; 'I1 Intro'!E13</f>
        <v xml:space="preserve">EB-2009-XXXX   </v>
      </c>
      <c r="B3" s="2255"/>
      <c r="C3" s="2255"/>
      <c r="D3" s="2255"/>
      <c r="E3" s="2255"/>
      <c r="G3" s="16"/>
    </row>
    <row r="4" spans="1:25" ht="18.75">
      <c r="A4" s="2256">
        <f ca="1">'I1 Intro'!C15</f>
        <v>40053</v>
      </c>
      <c r="B4" s="2256"/>
      <c r="C4" s="2256"/>
      <c r="D4" s="2256"/>
      <c r="E4" s="2256"/>
    </row>
    <row r="5" spans="1:25" ht="21" customHeight="1">
      <c r="A5" s="369" t="str">
        <f ca="1">"Sheet O3.2 Substation Transformers Unit Cost Worksheet  - "&amp; 'I2 LDC class'!$C$17 &amp; "  " &amp;  'I2 LDC class'!$D$17</f>
        <v xml:space="preserve">Sheet O3.2 Substation Transformers Unit Cost Worksheet  -   </v>
      </c>
      <c r="B5" s="370"/>
      <c r="C5" s="624"/>
      <c r="D5" s="624"/>
      <c r="E5" s="371"/>
    </row>
    <row r="6" spans="1:25" ht="6" customHeight="1">
      <c r="A6" s="18"/>
      <c r="B6" s="18"/>
      <c r="C6" s="625"/>
      <c r="D6" s="625"/>
      <c r="E6" s="18"/>
      <c r="F6" s="18"/>
      <c r="G6" s="18"/>
      <c r="H6" s="18"/>
      <c r="I6" s="18"/>
      <c r="J6" s="18"/>
      <c r="K6" s="18"/>
      <c r="L6" s="18"/>
      <c r="M6" s="18"/>
      <c r="N6" s="18"/>
      <c r="O6" s="18"/>
    </row>
    <row r="7" spans="1:25" ht="14.25" customHeight="1">
      <c r="A7" s="2340"/>
      <c r="B7" s="2340"/>
      <c r="C7" s="693"/>
      <c r="D7" s="693"/>
      <c r="E7" s="693"/>
      <c r="F7" s="693"/>
      <c r="G7" s="693"/>
      <c r="H7" s="693"/>
      <c r="I7" s="693"/>
      <c r="J7" s="693"/>
      <c r="K7" s="693"/>
      <c r="L7" s="693"/>
      <c r="M7" s="693"/>
      <c r="N7" s="693"/>
      <c r="O7" s="693"/>
      <c r="P7" s="693"/>
      <c r="Q7" s="693"/>
      <c r="R7" s="693"/>
      <c r="S7" s="693"/>
      <c r="T7" s="693"/>
      <c r="U7" s="693"/>
      <c r="V7" s="693"/>
      <c r="W7" s="693"/>
      <c r="X7" s="693"/>
    </row>
    <row r="8" spans="1:25" ht="12.75">
      <c r="A8" s="2339" t="s">
        <v>1417</v>
      </c>
      <c r="B8" s="2339"/>
      <c r="C8" s="357"/>
    </row>
    <row r="9" spans="1:25">
      <c r="A9" s="2339"/>
      <c r="B9" s="2339"/>
    </row>
    <row r="10" spans="1:25" s="927" customFormat="1" ht="12.75">
      <c r="A10" s="723"/>
      <c r="B10" s="924"/>
      <c r="C10" s="924"/>
      <c r="D10" s="380">
        <v>1</v>
      </c>
      <c r="E10" s="380">
        <v>2</v>
      </c>
      <c r="F10" s="380">
        <v>3</v>
      </c>
      <c r="G10" s="380">
        <v>4</v>
      </c>
      <c r="H10" s="380">
        <v>5</v>
      </c>
      <c r="I10" s="380">
        <v>6</v>
      </c>
      <c r="J10" s="380">
        <v>7</v>
      </c>
      <c r="K10" s="380">
        <v>8</v>
      </c>
      <c r="L10" s="380">
        <v>9</v>
      </c>
      <c r="M10" s="380">
        <v>10</v>
      </c>
      <c r="N10" s="380">
        <v>11</v>
      </c>
      <c r="O10" s="380">
        <v>12</v>
      </c>
      <c r="P10" s="380">
        <v>13</v>
      </c>
      <c r="Q10" s="380">
        <v>14</v>
      </c>
      <c r="R10" s="380">
        <v>15</v>
      </c>
      <c r="S10" s="380">
        <v>16</v>
      </c>
      <c r="T10" s="380">
        <v>17</v>
      </c>
      <c r="U10" s="380">
        <v>18</v>
      </c>
      <c r="V10" s="380">
        <v>19</v>
      </c>
      <c r="W10" s="380">
        <v>20</v>
      </c>
      <c r="X10" s="925"/>
      <c r="Y10" s="926"/>
    </row>
    <row r="11" spans="1:25" ht="47.25" customHeight="1">
      <c r="A11" s="874"/>
      <c r="B11" s="904" t="s">
        <v>1462</v>
      </c>
      <c r="C11" s="710" t="s">
        <v>1510</v>
      </c>
      <c r="D11" s="709" t="str">
        <f ca="1">IF('I2 LDC class'!$D$20="",'I2 LDC class'!$C$20,'I2 LDC class'!$D$20)</f>
        <v>Residential</v>
      </c>
      <c r="E11" s="709" t="str">
        <f ca="1">IF('I2 LDC class'!$D$21="",'I2 LDC class'!$C$21,'I2 LDC class'!$D$21)</f>
        <v>GS &lt;50</v>
      </c>
      <c r="F11" s="709" t="str">
        <f ca="1">IF('I2 LDC class'!$D$22="",'I2 LDC class'!$C$22,'I2 LDC class'!$D$22)</f>
        <v>GS&gt;50-Regular</v>
      </c>
      <c r="G11" s="709" t="str">
        <f ca="1">IF('I2 LDC class'!$D$23="",'I2 LDC class'!$C$23,'I2 LDC class'!$D$23)</f>
        <v>GS&gt; 50-TOU</v>
      </c>
      <c r="H11" s="709" t="str">
        <f ca="1">IF('I2 LDC class'!$D$24="",'I2 LDC class'!$C$24,'I2 LDC class'!$D$24)</f>
        <v>GS &gt;50-Intermediate</v>
      </c>
      <c r="I11" s="709" t="str">
        <f ca="1">IF('I2 LDC class'!$D$25="",'I2 LDC class'!$C$25,'I2 LDC class'!$D$25)</f>
        <v>Large Use &gt;5MW</v>
      </c>
      <c r="J11" s="709" t="str">
        <f ca="1">IF('I2 LDC class'!$D$26="",'I2 LDC class'!$C$26,'I2 LDC class'!$D$26)</f>
        <v>Street Light</v>
      </c>
      <c r="K11" s="709" t="str">
        <f ca="1">IF('I2 LDC class'!$D$27="",'I2 LDC class'!$C$27,'I2 LDC class'!$D$27)</f>
        <v>Sentinel</v>
      </c>
      <c r="L11" s="709" t="str">
        <f ca="1">IF('I2 LDC class'!$D$28="",'I2 LDC class'!$C$28,'I2 LDC class'!$D$28)</f>
        <v>Unmetered Scattered Load</v>
      </c>
      <c r="M11" s="709" t="str">
        <f ca="1">IF('I2 LDC class'!$D$29="",'I2 LDC class'!$C$29,'I2 LDC class'!$D$29)</f>
        <v>Embedded Distributor</v>
      </c>
      <c r="N11" s="709" t="str">
        <f ca="1">IF('I2 LDC class'!$D$30="",'I2 LDC class'!$C$30,'I2 LDC class'!$D$30)</f>
        <v>Back-up/Standby Power</v>
      </c>
      <c r="O11" s="709" t="str">
        <f ca="1">IF('I2 LDC class'!$D$31="",'I2 LDC class'!$C$31,'I2 LDC class'!$D$31)</f>
        <v>Rate Class 1</v>
      </c>
      <c r="P11" s="709" t="str">
        <f ca="1">IF('I2 LDC class'!$D$32="",'I2 LDC class'!$C$32,'I2 LDC class'!$D$32)</f>
        <v>Rate class 2</v>
      </c>
      <c r="Q11" s="709" t="str">
        <f ca="1">IF('I2 LDC class'!$D$33="",'I2 LDC class'!$C$33,'I2 LDC class'!$D$33)</f>
        <v>Rate class 3</v>
      </c>
      <c r="R11" s="709" t="str">
        <f ca="1">IF('I2 LDC class'!$D$34="",'I2 LDC class'!$C$34,'I2 LDC class'!$D$34)</f>
        <v>Rate class 4</v>
      </c>
      <c r="S11" s="709" t="str">
        <f ca="1">IF('I2 LDC class'!$D$35="",'I2 LDC class'!$C$35,'I2 LDC class'!$D$35)</f>
        <v>Rate class 5</v>
      </c>
      <c r="T11" s="709" t="str">
        <f ca="1">IF('I2 LDC class'!$D$36="",'I2 LDC class'!$C$36,'I2 LDC class'!$D$36)</f>
        <v>Rate class 6</v>
      </c>
      <c r="U11" s="709" t="str">
        <f ca="1">IF('I2 LDC class'!$D$37="",'I2 LDC class'!$C$37,'I2 LDC class'!$D$37)</f>
        <v>Rate class 7</v>
      </c>
      <c r="V11" s="709" t="str">
        <f ca="1">IF('I2 LDC class'!$D$38="",'I2 LDC class'!$C$38,'I2 LDC class'!$D$38)</f>
        <v>Rate class 8</v>
      </c>
      <c r="W11" s="710" t="str">
        <f ca="1">IF('I2 LDC class'!$D$39="",'I2 LDC class'!$C$39,'I2 LDC class'!$D$39)</f>
        <v>Rate class 9</v>
      </c>
      <c r="X11" s="828"/>
    </row>
    <row r="12" spans="1:25" s="731" customFormat="1" ht="12.75">
      <c r="A12" s="881"/>
      <c r="B12" s="840" t="s">
        <v>897</v>
      </c>
      <c r="C12" s="841">
        <f t="shared" ref="C12:C27" si="0">SUM(D12:W12)</f>
        <v>92999.999999999985</v>
      </c>
      <c r="D12" s="882">
        <f ca="1">'O7 Amortization'!G317+'O7 Amortization'!G390+'O7 Amortization'!G463+'O7 Amortization'!G536 +'O7 Amortization'!AB317+'O7 Amortization'!AB390+'O7 Amortization'!AB463+'O7 Amortization'!AB536</f>
        <v>35052.881144173349</v>
      </c>
      <c r="E12" s="882">
        <f ca="1">'O7 Amortization'!H317+'O7 Amortization'!H390+'O7 Amortization'!H463+'O7 Amortization'!H536 +'O7 Amortization'!AC317+'O7 Amortization'!AC390+'O7 Amortization'!AC463+'O7 Amortization'!AC536</f>
        <v>16438.155889308615</v>
      </c>
      <c r="F12" s="882">
        <f ca="1">'O7 Amortization'!I317+'O7 Amortization'!I390+'O7 Amortization'!I463+'O7 Amortization'!I536 +'O7 Amortization'!AD317+'O7 Amortization'!AD390+'O7 Amortization'!AD463+'O7 Amortization'!AD536</f>
        <v>41446.031141254622</v>
      </c>
      <c r="G12" s="882">
        <f ca="1">'O7 Amortization'!J317+'O7 Amortization'!J390+'O7 Amortization'!J463+'O7 Amortization'!J536 +'O7 Amortization'!AE317+'O7 Amortization'!AE390+'O7 Amortization'!AE463+'O7 Amortization'!AE536</f>
        <v>0</v>
      </c>
      <c r="H12" s="882">
        <f ca="1">'O7 Amortization'!K317+'O7 Amortization'!K390+'O7 Amortization'!K463+'O7 Amortization'!K536 +'O7 Amortization'!AF317+'O7 Amortization'!AF390+'O7 Amortization'!AF463+'O7 Amortization'!AF536</f>
        <v>0</v>
      </c>
      <c r="I12" s="882">
        <f ca="1">'O7 Amortization'!L317+'O7 Amortization'!L390+'O7 Amortization'!L463+'O7 Amortization'!L536 +'O7 Amortization'!AG317+'O7 Amortization'!AG390+'O7 Amortization'!AG463+'O7 Amortization'!AG536</f>
        <v>0</v>
      </c>
      <c r="J12" s="882">
        <f ca="1">'O7 Amortization'!M317+'O7 Amortization'!M390+'O7 Amortization'!M463+'O7 Amortization'!M536 +'O7 Amortization'!AH317+'O7 Amortization'!AH390+'O7 Amortization'!AH463+'O7 Amortization'!AH536</f>
        <v>0</v>
      </c>
      <c r="K12" s="882">
        <f ca="1">'O7 Amortization'!N317+'O7 Amortization'!N390+'O7 Amortization'!N463+'O7 Amortization'!N536 +'O7 Amortization'!AI317+'O7 Amortization'!AI390+'O7 Amortization'!AI463+'O7 Amortization'!AI536</f>
        <v>0</v>
      </c>
      <c r="L12" s="882">
        <f ca="1">'O7 Amortization'!O317+'O7 Amortization'!O390+'O7 Amortization'!O463+'O7 Amortization'!O536 +'O7 Amortization'!AJ317+'O7 Amortization'!AJ390+'O7 Amortization'!AJ463+'O7 Amortization'!AJ536</f>
        <v>62.931825263417728</v>
      </c>
      <c r="M12" s="882">
        <f ca="1">'O7 Amortization'!P317+'O7 Amortization'!P390+'O7 Amortization'!P463+'O7 Amortization'!P536 +'O7 Amortization'!AK317+'O7 Amortization'!AK390+'O7 Amortization'!AK463+'O7 Amortization'!AK536</f>
        <v>0</v>
      </c>
      <c r="N12" s="882">
        <f ca="1">'O7 Amortization'!Q317+'O7 Amortization'!Q390+'O7 Amortization'!Q463+'O7 Amortization'!Q536 +'O7 Amortization'!AL317+'O7 Amortization'!AL390+'O7 Amortization'!AL463+'O7 Amortization'!AL536</f>
        <v>0</v>
      </c>
      <c r="O12" s="882">
        <f ca="1">'O7 Amortization'!R317+'O7 Amortization'!R390+'O7 Amortization'!R463+'O7 Amortization'!R536 +'O7 Amortization'!AM317+'O7 Amortization'!AM390+'O7 Amortization'!AM463+'O7 Amortization'!AM536</f>
        <v>0</v>
      </c>
      <c r="P12" s="882">
        <f ca="1">'O7 Amortization'!S317+'O7 Amortization'!S390+'O7 Amortization'!S463+'O7 Amortization'!S536 +'O7 Amortization'!AN317+'O7 Amortization'!AN390+'O7 Amortization'!AN463+'O7 Amortization'!AN536</f>
        <v>0</v>
      </c>
      <c r="Q12" s="882">
        <f ca="1">'O7 Amortization'!T317+'O7 Amortization'!T390+'O7 Amortization'!T463+'O7 Amortization'!T536 +'O7 Amortization'!AO317+'O7 Amortization'!AO390+'O7 Amortization'!AO463+'O7 Amortization'!AO536</f>
        <v>0</v>
      </c>
      <c r="R12" s="882">
        <f ca="1">'O7 Amortization'!U317+'O7 Amortization'!U390+'O7 Amortization'!U463+'O7 Amortization'!U536 +'O7 Amortization'!AP317+'O7 Amortization'!AP390+'O7 Amortization'!AP463+'O7 Amortization'!AP536</f>
        <v>0</v>
      </c>
      <c r="S12" s="882">
        <f ca="1">'O7 Amortization'!V317+'O7 Amortization'!V390+'O7 Amortization'!V463+'O7 Amortization'!V536 +'O7 Amortization'!AQ317+'O7 Amortization'!AQ390+'O7 Amortization'!AQ463+'O7 Amortization'!AQ536</f>
        <v>0</v>
      </c>
      <c r="T12" s="882">
        <f ca="1">'O7 Amortization'!W317+'O7 Amortization'!W390+'O7 Amortization'!W463+'O7 Amortization'!W536 +'O7 Amortization'!AR317+'O7 Amortization'!AR390+'O7 Amortization'!AR463+'O7 Amortization'!AR536</f>
        <v>0</v>
      </c>
      <c r="U12" s="882">
        <f ca="1">'O7 Amortization'!X317+'O7 Amortization'!X390+'O7 Amortization'!X463+'O7 Amortization'!X536 +'O7 Amortization'!AS317+'O7 Amortization'!AS390+'O7 Amortization'!AS463+'O7 Amortization'!AS536</f>
        <v>0</v>
      </c>
      <c r="V12" s="882">
        <f ca="1">'O7 Amortization'!Y317+'O7 Amortization'!Y390+'O7 Amortization'!Y463+'O7 Amortization'!Y536 +'O7 Amortization'!AT317+'O7 Amortization'!AT390+'O7 Amortization'!AT463+'O7 Amortization'!AT536</f>
        <v>0</v>
      </c>
      <c r="W12" s="883">
        <f ca="1">'O7 Amortization'!Z317+'O7 Amortization'!Z390+'O7 Amortization'!Z463+'O7 Amortization'!Z536 +'O7 Amortization'!AU317+'O7 Amortization'!AU390+'O7 Amortization'!AU463+'O7 Amortization'!AU536</f>
        <v>0</v>
      </c>
      <c r="X12" s="844"/>
    </row>
    <row r="13" spans="1:25" s="731" customFormat="1" ht="12.75">
      <c r="A13" s="881"/>
      <c r="B13" s="840" t="s">
        <v>898</v>
      </c>
      <c r="C13" s="845">
        <f t="shared" si="0"/>
        <v>0</v>
      </c>
      <c r="D13" s="844">
        <f ca="1">'O7 Amortization'!G321+'O7 Amortization'!G394+'O7 Amortization'!G467+'O7 Amortization'!G540 + 'O7 Amortization'!AB321+'O7 Amortization'!AB394+'O7 Amortization'!AB467+'O7 Amortization'!AB540</f>
        <v>0</v>
      </c>
      <c r="E13" s="844">
        <f ca="1">'O7 Amortization'!H321+'O7 Amortization'!H394+'O7 Amortization'!H467+'O7 Amortization'!H540 + 'O7 Amortization'!AC321+'O7 Amortization'!AC394+'O7 Amortization'!AC467+'O7 Amortization'!AC540</f>
        <v>0</v>
      </c>
      <c r="F13" s="844">
        <f ca="1">'O7 Amortization'!I321+'O7 Amortization'!I394+'O7 Amortization'!I467+'O7 Amortization'!I540 + 'O7 Amortization'!AD321+'O7 Amortization'!AD394+'O7 Amortization'!AD467+'O7 Amortization'!AD540</f>
        <v>0</v>
      </c>
      <c r="G13" s="844">
        <f ca="1">'O7 Amortization'!J321+'O7 Amortization'!J394+'O7 Amortization'!J467+'O7 Amortization'!J540 + 'O7 Amortization'!AE321+'O7 Amortization'!AE394+'O7 Amortization'!AE467+'O7 Amortization'!AE540</f>
        <v>0</v>
      </c>
      <c r="H13" s="844">
        <f ca="1">'O7 Amortization'!K321+'O7 Amortization'!K394+'O7 Amortization'!K467+'O7 Amortization'!K540 + 'O7 Amortization'!AF321+'O7 Amortization'!AF394+'O7 Amortization'!AF467+'O7 Amortization'!AF540</f>
        <v>0</v>
      </c>
      <c r="I13" s="844">
        <f ca="1">'O7 Amortization'!L321+'O7 Amortization'!L394+'O7 Amortization'!L467+'O7 Amortization'!L540 + 'O7 Amortization'!AG321+'O7 Amortization'!AG394+'O7 Amortization'!AG467+'O7 Amortization'!AG540</f>
        <v>0</v>
      </c>
      <c r="J13" s="844">
        <f ca="1">'O7 Amortization'!M321+'O7 Amortization'!M394+'O7 Amortization'!M467+'O7 Amortization'!M540 + 'O7 Amortization'!AH321+'O7 Amortization'!AH394+'O7 Amortization'!AH467+'O7 Amortization'!AH540</f>
        <v>0</v>
      </c>
      <c r="K13" s="844">
        <f ca="1">'O7 Amortization'!N321+'O7 Amortization'!N394+'O7 Amortization'!N467+'O7 Amortization'!N540 + 'O7 Amortization'!AI321+'O7 Amortization'!AI394+'O7 Amortization'!AI467+'O7 Amortization'!AI540</f>
        <v>0</v>
      </c>
      <c r="L13" s="844">
        <f ca="1">'O7 Amortization'!O321+'O7 Amortization'!O394+'O7 Amortization'!O467+'O7 Amortization'!O540 + 'O7 Amortization'!AJ321+'O7 Amortization'!AJ394+'O7 Amortization'!AJ467+'O7 Amortization'!AJ540</f>
        <v>0</v>
      </c>
      <c r="M13" s="844">
        <f ca="1">'O7 Amortization'!P321+'O7 Amortization'!P394+'O7 Amortization'!P467+'O7 Amortization'!P540 + 'O7 Amortization'!AK321+'O7 Amortization'!AK394+'O7 Amortization'!AK467+'O7 Amortization'!AK540</f>
        <v>0</v>
      </c>
      <c r="N13" s="844">
        <f ca="1">'O7 Amortization'!Q321+'O7 Amortization'!Q394+'O7 Amortization'!Q467+'O7 Amortization'!Q540 + 'O7 Amortization'!AL321+'O7 Amortization'!AL394+'O7 Amortization'!AL467+'O7 Amortization'!AL540</f>
        <v>0</v>
      </c>
      <c r="O13" s="844">
        <f ca="1">'O7 Amortization'!R321+'O7 Amortization'!R394+'O7 Amortization'!R467+'O7 Amortization'!R540 + 'O7 Amortization'!AM321+'O7 Amortization'!AM394+'O7 Amortization'!AM467+'O7 Amortization'!AM540</f>
        <v>0</v>
      </c>
      <c r="P13" s="844">
        <f ca="1">'O7 Amortization'!S321+'O7 Amortization'!S394+'O7 Amortization'!S467+'O7 Amortization'!S540 + 'O7 Amortization'!AN321+'O7 Amortization'!AN394+'O7 Amortization'!AN467+'O7 Amortization'!AN540</f>
        <v>0</v>
      </c>
      <c r="Q13" s="844">
        <f ca="1">'O7 Amortization'!T321+'O7 Amortization'!T394+'O7 Amortization'!T467+'O7 Amortization'!T540 + 'O7 Amortization'!AO321+'O7 Amortization'!AO394+'O7 Amortization'!AO467+'O7 Amortization'!AO540</f>
        <v>0</v>
      </c>
      <c r="R13" s="844">
        <f ca="1">'O7 Amortization'!U321+'O7 Amortization'!U394+'O7 Amortization'!U467+'O7 Amortization'!U540 + 'O7 Amortization'!AP321+'O7 Amortization'!AP394+'O7 Amortization'!AP467+'O7 Amortization'!AP540</f>
        <v>0</v>
      </c>
      <c r="S13" s="844">
        <f ca="1">'O7 Amortization'!V321+'O7 Amortization'!V394+'O7 Amortization'!V467+'O7 Amortization'!V540 + 'O7 Amortization'!AQ321+'O7 Amortization'!AQ394+'O7 Amortization'!AQ467+'O7 Amortization'!AQ540</f>
        <v>0</v>
      </c>
      <c r="T13" s="844">
        <f ca="1">'O7 Amortization'!W321+'O7 Amortization'!W394+'O7 Amortization'!W467+'O7 Amortization'!W540 + 'O7 Amortization'!AR321+'O7 Amortization'!AR394+'O7 Amortization'!AR467+'O7 Amortization'!AR540</f>
        <v>0</v>
      </c>
      <c r="U13" s="844">
        <f ca="1">'O7 Amortization'!X321+'O7 Amortization'!X394+'O7 Amortization'!X467+'O7 Amortization'!X540 + 'O7 Amortization'!AS321+'O7 Amortization'!AS394+'O7 Amortization'!AS467+'O7 Amortization'!AS540</f>
        <v>0</v>
      </c>
      <c r="V13" s="844">
        <f ca="1">'O7 Amortization'!Y321+'O7 Amortization'!Y394+'O7 Amortization'!Y467+'O7 Amortization'!Y540 + 'O7 Amortization'!AT321+'O7 Amortization'!AT394+'O7 Amortization'!AT467+'O7 Amortization'!AT540</f>
        <v>0</v>
      </c>
      <c r="W13" s="732">
        <f ca="1">'O7 Amortization'!Z321+'O7 Amortization'!Z394+'O7 Amortization'!Z467+'O7 Amortization'!Z540 + 'O7 Amortization'!AU321+'O7 Amortization'!AU394+'O7 Amortization'!AU467+'O7 Amortization'!AU540</f>
        <v>0</v>
      </c>
      <c r="X13" s="844"/>
    </row>
    <row r="14" spans="1:25" s="731" customFormat="1" ht="12.75">
      <c r="A14" s="881"/>
      <c r="B14" s="840" t="s">
        <v>899</v>
      </c>
      <c r="C14" s="845">
        <f t="shared" si="0"/>
        <v>0</v>
      </c>
      <c r="D14" s="844">
        <f ca="1">'O7 Amortization'!G304+'O7 Amortization'!G377+'O7 Amortization'!G450+'O7 Amortization'!G523+'O7 Amortization'!AB304+'O7 Amortization'!AB377+'O7 Amortization'!AB450+'O7 Amortization'!AB523</f>
        <v>0</v>
      </c>
      <c r="E14" s="844">
        <f ca="1">'O7 Amortization'!H304+'O7 Amortization'!H377+'O7 Amortization'!H450+'O7 Amortization'!H523+'O7 Amortization'!AC304+'O7 Amortization'!AC377+'O7 Amortization'!AC450+'O7 Amortization'!AC523</f>
        <v>0</v>
      </c>
      <c r="F14" s="844">
        <f ca="1">'O7 Amortization'!I304+'O7 Amortization'!I377+'O7 Amortization'!I450+'O7 Amortization'!I523+'O7 Amortization'!AD304+'O7 Amortization'!AD377+'O7 Amortization'!AD450+'O7 Amortization'!AD523</f>
        <v>0</v>
      </c>
      <c r="G14" s="844">
        <f ca="1">'O7 Amortization'!J304+'O7 Amortization'!J377+'O7 Amortization'!J450+'O7 Amortization'!J523+'O7 Amortization'!AE304+'O7 Amortization'!AE377+'O7 Amortization'!AE450+'O7 Amortization'!AE523</f>
        <v>0</v>
      </c>
      <c r="H14" s="844">
        <f ca="1">'O7 Amortization'!K304+'O7 Amortization'!K377+'O7 Amortization'!K450+'O7 Amortization'!K523+'O7 Amortization'!AF304+'O7 Amortization'!AF377+'O7 Amortization'!AF450+'O7 Amortization'!AF523</f>
        <v>0</v>
      </c>
      <c r="I14" s="844">
        <f ca="1">'O7 Amortization'!L304+'O7 Amortization'!L377+'O7 Amortization'!L450+'O7 Amortization'!L523+'O7 Amortization'!AG304+'O7 Amortization'!AG377+'O7 Amortization'!AG450+'O7 Amortization'!AG523</f>
        <v>0</v>
      </c>
      <c r="J14" s="844">
        <f ca="1">'O7 Amortization'!M304+'O7 Amortization'!M377+'O7 Amortization'!M450+'O7 Amortization'!M523+'O7 Amortization'!AH304+'O7 Amortization'!AH377+'O7 Amortization'!AH450+'O7 Amortization'!AH523</f>
        <v>0</v>
      </c>
      <c r="K14" s="844">
        <f ca="1">'O7 Amortization'!N304+'O7 Amortization'!N377+'O7 Amortization'!N450+'O7 Amortization'!N523+'O7 Amortization'!AI304+'O7 Amortization'!AI377+'O7 Amortization'!AI450+'O7 Amortization'!AI523</f>
        <v>0</v>
      </c>
      <c r="L14" s="844">
        <f ca="1">'O7 Amortization'!O304+'O7 Amortization'!O377+'O7 Amortization'!O450+'O7 Amortization'!O523+'O7 Amortization'!AJ304+'O7 Amortization'!AJ377+'O7 Amortization'!AJ450+'O7 Amortization'!AJ523</f>
        <v>0</v>
      </c>
      <c r="M14" s="844">
        <f ca="1">'O7 Amortization'!P304+'O7 Amortization'!P377+'O7 Amortization'!P450+'O7 Amortization'!P523+'O7 Amortization'!AK304+'O7 Amortization'!AK377+'O7 Amortization'!AK450+'O7 Amortization'!AK523</f>
        <v>0</v>
      </c>
      <c r="N14" s="844">
        <f ca="1">'O7 Amortization'!Q304+'O7 Amortization'!Q377+'O7 Amortization'!Q450+'O7 Amortization'!Q523+'O7 Amortization'!AL304+'O7 Amortization'!AL377+'O7 Amortization'!AL450+'O7 Amortization'!AL523</f>
        <v>0</v>
      </c>
      <c r="O14" s="844">
        <f ca="1">'O7 Amortization'!R304+'O7 Amortization'!R377+'O7 Amortization'!R450+'O7 Amortization'!R523+'O7 Amortization'!AM304+'O7 Amortization'!AM377+'O7 Amortization'!AM450+'O7 Amortization'!AM523</f>
        <v>0</v>
      </c>
      <c r="P14" s="844">
        <f ca="1">'O7 Amortization'!S304+'O7 Amortization'!S377+'O7 Amortization'!S450+'O7 Amortization'!S523+'O7 Amortization'!AN304+'O7 Amortization'!AN377+'O7 Amortization'!AN450+'O7 Amortization'!AN523</f>
        <v>0</v>
      </c>
      <c r="Q14" s="844">
        <f ca="1">'O7 Amortization'!T304+'O7 Amortization'!T377+'O7 Amortization'!T450+'O7 Amortization'!T523+'O7 Amortization'!AO304+'O7 Amortization'!AO377+'O7 Amortization'!AO450+'O7 Amortization'!AO523</f>
        <v>0</v>
      </c>
      <c r="R14" s="844">
        <f ca="1">'O7 Amortization'!U304+'O7 Amortization'!U377+'O7 Amortization'!U450+'O7 Amortization'!U523+'O7 Amortization'!AP304+'O7 Amortization'!AP377+'O7 Amortization'!AP450+'O7 Amortization'!AP523</f>
        <v>0</v>
      </c>
      <c r="S14" s="844">
        <f ca="1">'O7 Amortization'!V304+'O7 Amortization'!V377+'O7 Amortization'!V450+'O7 Amortization'!V523+'O7 Amortization'!AQ304+'O7 Amortization'!AQ377+'O7 Amortization'!AQ450+'O7 Amortization'!AQ523</f>
        <v>0</v>
      </c>
      <c r="T14" s="844">
        <f ca="1">'O7 Amortization'!W304+'O7 Amortization'!W377+'O7 Amortization'!W450+'O7 Amortization'!W523+'O7 Amortization'!AR304+'O7 Amortization'!AR377+'O7 Amortization'!AR450+'O7 Amortization'!AR523</f>
        <v>0</v>
      </c>
      <c r="U14" s="844">
        <f ca="1">'O7 Amortization'!X304+'O7 Amortization'!X377+'O7 Amortization'!X450+'O7 Amortization'!X523+'O7 Amortization'!AS304+'O7 Amortization'!AS377+'O7 Amortization'!AS450+'O7 Amortization'!AS523</f>
        <v>0</v>
      </c>
      <c r="V14" s="844">
        <f ca="1">'O7 Amortization'!Y304+'O7 Amortization'!Y377+'O7 Amortization'!Y450+'O7 Amortization'!Y523+'O7 Amortization'!AT304+'O7 Amortization'!AT377+'O7 Amortization'!AT450+'O7 Amortization'!AT523</f>
        <v>0</v>
      </c>
      <c r="W14" s="732">
        <f ca="1">'O7 Amortization'!Z304+'O7 Amortization'!Z377+'O7 Amortization'!Z450+'O7 Amortization'!Z523+'O7 Amortization'!AU304+'O7 Amortization'!AU377+'O7 Amortization'!AU450+'O7 Amortization'!AU523</f>
        <v>0</v>
      </c>
      <c r="X14" s="844"/>
    </row>
    <row r="15" spans="1:25" s="731" customFormat="1" ht="12.75">
      <c r="A15" s="881"/>
      <c r="B15" s="840" t="s">
        <v>900</v>
      </c>
      <c r="C15" s="845">
        <f t="shared" si="0"/>
        <v>2000</v>
      </c>
      <c r="D15" s="844">
        <f ca="1">'O7 Amortization'!G307+'O7 Amortization'!G380+'O7 Amortization'!G453+'O7 Amortization'!G526+'O7 Amortization'!AB307+'O7 Amortization'!AB380+'O7 Amortization'!AB453+'O7 Amortization'!AB526</f>
        <v>689.18330225379464</v>
      </c>
      <c r="E15" s="844">
        <f ca="1">'O7 Amortization'!H307+'O7 Amortization'!H380+'O7 Amortization'!H453+'O7 Amortization'!H526+'O7 Amortization'!AC307+'O7 Amortization'!AC380+'O7 Amortization'!AC453+'O7 Amortization'!AC526</f>
        <v>365.49808992427421</v>
      </c>
      <c r="F15" s="844">
        <f ca="1">'O7 Amortization'!I307+'O7 Amortization'!I380+'O7 Amortization'!I453+'O7 Amortization'!I526+'O7 Amortization'!AD307+'O7 Amortization'!AD380+'O7 Amortization'!AD453+'O7 Amortization'!AD526</f>
        <v>934.09897006490928</v>
      </c>
      <c r="G15" s="844">
        <f ca="1">'O7 Amortization'!J307+'O7 Amortization'!J380+'O7 Amortization'!J453+'O7 Amortization'!J526+'O7 Amortization'!AE307+'O7 Amortization'!AE380+'O7 Amortization'!AE453+'O7 Amortization'!AE526</f>
        <v>0</v>
      </c>
      <c r="H15" s="844">
        <f ca="1">'O7 Amortization'!K307+'O7 Amortization'!K380+'O7 Amortization'!K453+'O7 Amortization'!K526+'O7 Amortization'!AF307+'O7 Amortization'!AF380+'O7 Amortization'!AF453+'O7 Amortization'!AF526</f>
        <v>0</v>
      </c>
      <c r="I15" s="844">
        <f ca="1">'O7 Amortization'!L307+'O7 Amortization'!L380+'O7 Amortization'!L453+'O7 Amortization'!L526+'O7 Amortization'!AG307+'O7 Amortization'!AG380+'O7 Amortization'!AG453+'O7 Amortization'!AG526</f>
        <v>0</v>
      </c>
      <c r="J15" s="844">
        <f ca="1">'O7 Amortization'!M307+'O7 Amortization'!M380+'O7 Amortization'!M453+'O7 Amortization'!M526+'O7 Amortization'!AH307+'O7 Amortization'!AH380+'O7 Amortization'!AH453+'O7 Amortization'!AH526</f>
        <v>6.4481833516431477</v>
      </c>
      <c r="K15" s="844">
        <f ca="1">'O7 Amortization'!N307+'O7 Amortization'!N380+'O7 Amortization'!N453+'O7 Amortization'!N526+'O7 Amortization'!AI307+'O7 Amortization'!AI380+'O7 Amortization'!AI453+'O7 Amortization'!AI526</f>
        <v>0.81946909890050668</v>
      </c>
      <c r="L15" s="844">
        <f ca="1">'O7 Amortization'!O307+'O7 Amortization'!O380+'O7 Amortization'!O453+'O7 Amortization'!O526+'O7 Amortization'!AJ307+'O7 Amortization'!AJ380+'O7 Amortization'!AJ453+'O7 Amortization'!AJ526</f>
        <v>3.9519853064782184</v>
      </c>
      <c r="M15" s="844">
        <f ca="1">'O7 Amortization'!P307+'O7 Amortization'!P380+'O7 Amortization'!P453+'O7 Amortization'!P526+'O7 Amortization'!AK307+'O7 Amortization'!AK380+'O7 Amortization'!AK453+'O7 Amortization'!AK526</f>
        <v>0</v>
      </c>
      <c r="N15" s="844">
        <f ca="1">'O7 Amortization'!Q307+'O7 Amortization'!Q380+'O7 Amortization'!Q453+'O7 Amortization'!Q526+'O7 Amortization'!AL307+'O7 Amortization'!AL380+'O7 Amortization'!AL453+'O7 Amortization'!AL526</f>
        <v>0</v>
      </c>
      <c r="O15" s="844">
        <f ca="1">'O7 Amortization'!R307+'O7 Amortization'!R380+'O7 Amortization'!R453+'O7 Amortization'!R526+'O7 Amortization'!AM307+'O7 Amortization'!AM380+'O7 Amortization'!AM453+'O7 Amortization'!AM526</f>
        <v>0</v>
      </c>
      <c r="P15" s="844">
        <f ca="1">'O7 Amortization'!S307+'O7 Amortization'!S380+'O7 Amortization'!S453+'O7 Amortization'!S526+'O7 Amortization'!AN307+'O7 Amortization'!AN380+'O7 Amortization'!AN453+'O7 Amortization'!AN526</f>
        <v>0</v>
      </c>
      <c r="Q15" s="844">
        <f ca="1">'O7 Amortization'!T307+'O7 Amortization'!T380+'O7 Amortization'!T453+'O7 Amortization'!T526+'O7 Amortization'!AO307+'O7 Amortization'!AO380+'O7 Amortization'!AO453+'O7 Amortization'!AO526</f>
        <v>0</v>
      </c>
      <c r="R15" s="844">
        <f ca="1">'O7 Amortization'!U307+'O7 Amortization'!U380+'O7 Amortization'!U453+'O7 Amortization'!U526+'O7 Amortization'!AP307+'O7 Amortization'!AP380+'O7 Amortization'!AP453+'O7 Amortization'!AP526</f>
        <v>0</v>
      </c>
      <c r="S15" s="844">
        <f ca="1">'O7 Amortization'!V307+'O7 Amortization'!V380+'O7 Amortization'!V453+'O7 Amortization'!V526+'O7 Amortization'!AQ307+'O7 Amortization'!AQ380+'O7 Amortization'!AQ453+'O7 Amortization'!AQ526</f>
        <v>0</v>
      </c>
      <c r="T15" s="844">
        <f ca="1">'O7 Amortization'!W307+'O7 Amortization'!W380+'O7 Amortization'!W453+'O7 Amortization'!W526+'O7 Amortization'!AR307+'O7 Amortization'!AR380+'O7 Amortization'!AR453+'O7 Amortization'!AR526</f>
        <v>0</v>
      </c>
      <c r="U15" s="844">
        <f ca="1">'O7 Amortization'!X307+'O7 Amortization'!X380+'O7 Amortization'!X453+'O7 Amortization'!X526+'O7 Amortization'!AS307+'O7 Amortization'!AS380+'O7 Amortization'!AS453+'O7 Amortization'!AS526</f>
        <v>0</v>
      </c>
      <c r="V15" s="844">
        <f ca="1">'O7 Amortization'!Y307+'O7 Amortization'!Y380+'O7 Amortization'!Y453+'O7 Amortization'!Y526+'O7 Amortization'!AT307+'O7 Amortization'!AT380+'O7 Amortization'!AT453+'O7 Amortization'!AT526</f>
        <v>0</v>
      </c>
      <c r="W15" s="732">
        <f ca="1">'O7 Amortization'!Z307+'O7 Amortization'!Z380+'O7 Amortization'!Z453+'O7 Amortization'!Z526+'O7 Amortization'!AU307+'O7 Amortization'!AU380+'O7 Amortization'!AU453+'O7 Amortization'!AU526</f>
        <v>0</v>
      </c>
      <c r="X15" s="844"/>
    </row>
    <row r="16" spans="1:25" s="731" customFormat="1" ht="12.75">
      <c r="A16" s="881"/>
      <c r="B16" s="840" t="s">
        <v>901</v>
      </c>
      <c r="C16" s="845">
        <f t="shared" si="0"/>
        <v>0</v>
      </c>
      <c r="D16" s="844">
        <f ca="1">'O7 Amortization'!G310+'O7 Amortization'!G383+'O7 Amortization'!G456+'O7 Amortization'!G529+'O7 Amortization'!AB310+'O7 Amortization'!AB383+'O7 Amortization'!AB456+'O7 Amortization'!AB529</f>
        <v>0</v>
      </c>
      <c r="E16" s="844">
        <f ca="1">'O7 Amortization'!H310+'O7 Amortization'!H383+'O7 Amortization'!H456+'O7 Amortization'!H529+'O7 Amortization'!AC310+'O7 Amortization'!AC383+'O7 Amortization'!AC456+'O7 Amortization'!AC529</f>
        <v>0</v>
      </c>
      <c r="F16" s="844">
        <f ca="1">'O7 Amortization'!I310+'O7 Amortization'!I383+'O7 Amortization'!I456+'O7 Amortization'!I529+'O7 Amortization'!AD310+'O7 Amortization'!AD383+'O7 Amortization'!AD456+'O7 Amortization'!AD529</f>
        <v>0</v>
      </c>
      <c r="G16" s="844">
        <f ca="1">'O7 Amortization'!J310+'O7 Amortization'!J383+'O7 Amortization'!J456+'O7 Amortization'!J529+'O7 Amortization'!AE310+'O7 Amortization'!AE383+'O7 Amortization'!AE456+'O7 Amortization'!AE529</f>
        <v>0</v>
      </c>
      <c r="H16" s="844">
        <f ca="1">'O7 Amortization'!K310+'O7 Amortization'!K383+'O7 Amortization'!K456+'O7 Amortization'!K529+'O7 Amortization'!AF310+'O7 Amortization'!AF383+'O7 Amortization'!AF456+'O7 Amortization'!AF529</f>
        <v>0</v>
      </c>
      <c r="I16" s="844">
        <f ca="1">'O7 Amortization'!L310+'O7 Amortization'!L383+'O7 Amortization'!L456+'O7 Amortization'!L529+'O7 Amortization'!AG310+'O7 Amortization'!AG383+'O7 Amortization'!AG456+'O7 Amortization'!AG529</f>
        <v>0</v>
      </c>
      <c r="J16" s="844">
        <f ca="1">'O7 Amortization'!M310+'O7 Amortization'!M383+'O7 Amortization'!M456+'O7 Amortization'!M529+'O7 Amortization'!AH310+'O7 Amortization'!AH383+'O7 Amortization'!AH456+'O7 Amortization'!AH529</f>
        <v>0</v>
      </c>
      <c r="K16" s="844">
        <f ca="1">'O7 Amortization'!N310+'O7 Amortization'!N383+'O7 Amortization'!N456+'O7 Amortization'!N529+'O7 Amortization'!AI310+'O7 Amortization'!AI383+'O7 Amortization'!AI456+'O7 Amortization'!AI529</f>
        <v>0</v>
      </c>
      <c r="L16" s="844">
        <f ca="1">'O7 Amortization'!O310+'O7 Amortization'!O383+'O7 Amortization'!O456+'O7 Amortization'!O529+'O7 Amortization'!AJ310+'O7 Amortization'!AJ383+'O7 Amortization'!AJ456+'O7 Amortization'!AJ529</f>
        <v>0</v>
      </c>
      <c r="M16" s="844">
        <f ca="1">'O7 Amortization'!P310+'O7 Amortization'!P383+'O7 Amortization'!P456+'O7 Amortization'!P529+'O7 Amortization'!AK310+'O7 Amortization'!AK383+'O7 Amortization'!AK456+'O7 Amortization'!AK529</f>
        <v>0</v>
      </c>
      <c r="N16" s="844">
        <f ca="1">'O7 Amortization'!Q310+'O7 Amortization'!Q383+'O7 Amortization'!Q456+'O7 Amortization'!Q529+'O7 Amortization'!AL310+'O7 Amortization'!AL383+'O7 Amortization'!AL456+'O7 Amortization'!AL529</f>
        <v>0</v>
      </c>
      <c r="O16" s="844">
        <f ca="1">'O7 Amortization'!R310+'O7 Amortization'!R383+'O7 Amortization'!R456+'O7 Amortization'!R529+'O7 Amortization'!AM310+'O7 Amortization'!AM383+'O7 Amortization'!AM456+'O7 Amortization'!AM529</f>
        <v>0</v>
      </c>
      <c r="P16" s="844">
        <f ca="1">'O7 Amortization'!S310+'O7 Amortization'!S383+'O7 Amortization'!S456+'O7 Amortization'!S529+'O7 Amortization'!AN310+'O7 Amortization'!AN383+'O7 Amortization'!AN456+'O7 Amortization'!AN529</f>
        <v>0</v>
      </c>
      <c r="Q16" s="844">
        <f ca="1">'O7 Amortization'!T310+'O7 Amortization'!T383+'O7 Amortization'!T456+'O7 Amortization'!T529+'O7 Amortization'!AO310+'O7 Amortization'!AO383+'O7 Amortization'!AO456+'O7 Amortization'!AO529</f>
        <v>0</v>
      </c>
      <c r="R16" s="844">
        <f ca="1">'O7 Amortization'!U310+'O7 Amortization'!U383+'O7 Amortization'!U456+'O7 Amortization'!U529+'O7 Amortization'!AP310+'O7 Amortization'!AP383+'O7 Amortization'!AP456+'O7 Amortization'!AP529</f>
        <v>0</v>
      </c>
      <c r="S16" s="844">
        <f ca="1">'O7 Amortization'!V310+'O7 Amortization'!V383+'O7 Amortization'!V456+'O7 Amortization'!V529+'O7 Amortization'!AQ310+'O7 Amortization'!AQ383+'O7 Amortization'!AQ456+'O7 Amortization'!AQ529</f>
        <v>0</v>
      </c>
      <c r="T16" s="844">
        <f ca="1">'O7 Amortization'!W310+'O7 Amortization'!W383+'O7 Amortization'!W456+'O7 Amortization'!W529+'O7 Amortization'!AR310+'O7 Amortization'!AR383+'O7 Amortization'!AR456+'O7 Amortization'!AR529</f>
        <v>0</v>
      </c>
      <c r="U16" s="844">
        <f ca="1">'O7 Amortization'!X310+'O7 Amortization'!X383+'O7 Amortization'!X456+'O7 Amortization'!X529+'O7 Amortization'!AS310+'O7 Amortization'!AS383+'O7 Amortization'!AS456+'O7 Amortization'!AS529</f>
        <v>0</v>
      </c>
      <c r="V16" s="844">
        <f ca="1">'O7 Amortization'!Y310+'O7 Amortization'!Y383+'O7 Amortization'!Y456+'O7 Amortization'!Y529+'O7 Amortization'!AT310+'O7 Amortization'!AT383+'O7 Amortization'!AT456+'O7 Amortization'!AT529</f>
        <v>0</v>
      </c>
      <c r="W16" s="732">
        <f ca="1">'O7 Amortization'!Z310+'O7 Amortization'!Z383+'O7 Amortization'!Z456+'O7 Amortization'!Z529+'O7 Amortization'!AU310+'O7 Amortization'!AU383+'O7 Amortization'!AU456+'O7 Amortization'!AU529</f>
        <v>0</v>
      </c>
      <c r="X16" s="844"/>
    </row>
    <row r="17" spans="1:24" s="731" customFormat="1" ht="12.75">
      <c r="A17" s="881"/>
      <c r="B17" s="840" t="s">
        <v>902</v>
      </c>
      <c r="C17" s="845">
        <f t="shared" si="0"/>
        <v>0</v>
      </c>
      <c r="D17" s="844">
        <f ca="1">'O7 Amortization'!G313+'O7 Amortization'!G386+'O7 Amortization'!G459+'O7 Amortization'!G532+'O7 Amortization'!AB313+'O7 Amortization'!AB386+'O7 Amortization'!AB459+'O7 Amortization'!AB532</f>
        <v>0</v>
      </c>
      <c r="E17" s="844">
        <f ca="1">'O7 Amortization'!H313+'O7 Amortization'!H386+'O7 Amortization'!H459+'O7 Amortization'!H532+'O7 Amortization'!AC313+'O7 Amortization'!AC386+'O7 Amortization'!AC459+'O7 Amortization'!AC532</f>
        <v>0</v>
      </c>
      <c r="F17" s="844">
        <f ca="1">'O7 Amortization'!I313+'O7 Amortization'!I386+'O7 Amortization'!I459+'O7 Amortization'!I532+'O7 Amortization'!AD313+'O7 Amortization'!AD386+'O7 Amortization'!AD459+'O7 Amortization'!AD532</f>
        <v>0</v>
      </c>
      <c r="G17" s="844">
        <f ca="1">'O7 Amortization'!J313+'O7 Amortization'!J386+'O7 Amortization'!J459+'O7 Amortization'!J532+'O7 Amortization'!AE313+'O7 Amortization'!AE386+'O7 Amortization'!AE459+'O7 Amortization'!AE532</f>
        <v>0</v>
      </c>
      <c r="H17" s="844">
        <f ca="1">'O7 Amortization'!K313+'O7 Amortization'!K386+'O7 Amortization'!K459+'O7 Amortization'!K532+'O7 Amortization'!AF313+'O7 Amortization'!AF386+'O7 Amortization'!AF459+'O7 Amortization'!AF532</f>
        <v>0</v>
      </c>
      <c r="I17" s="844">
        <f ca="1">'O7 Amortization'!L313+'O7 Amortization'!L386+'O7 Amortization'!L459+'O7 Amortization'!L532+'O7 Amortization'!AG313+'O7 Amortization'!AG386+'O7 Amortization'!AG459+'O7 Amortization'!AG532</f>
        <v>0</v>
      </c>
      <c r="J17" s="844">
        <f ca="1">'O7 Amortization'!M313+'O7 Amortization'!M386+'O7 Amortization'!M459+'O7 Amortization'!M532+'O7 Amortization'!AH313+'O7 Amortization'!AH386+'O7 Amortization'!AH459+'O7 Amortization'!AH532</f>
        <v>0</v>
      </c>
      <c r="K17" s="844">
        <f ca="1">'O7 Amortization'!N313+'O7 Amortization'!N386+'O7 Amortization'!N459+'O7 Amortization'!N532+'O7 Amortization'!AI313+'O7 Amortization'!AI386+'O7 Amortization'!AI459+'O7 Amortization'!AI532</f>
        <v>0</v>
      </c>
      <c r="L17" s="844">
        <f ca="1">'O7 Amortization'!O313+'O7 Amortization'!O386+'O7 Amortization'!O459+'O7 Amortization'!O532+'O7 Amortization'!AJ313+'O7 Amortization'!AJ386+'O7 Amortization'!AJ459+'O7 Amortization'!AJ532</f>
        <v>0</v>
      </c>
      <c r="M17" s="844">
        <f ca="1">'O7 Amortization'!P313+'O7 Amortization'!P386+'O7 Amortization'!P459+'O7 Amortization'!P532+'O7 Amortization'!AK313+'O7 Amortization'!AK386+'O7 Amortization'!AK459+'O7 Amortization'!AK532</f>
        <v>0</v>
      </c>
      <c r="N17" s="844">
        <f ca="1">'O7 Amortization'!Q313+'O7 Amortization'!Q386+'O7 Amortization'!Q459+'O7 Amortization'!Q532+'O7 Amortization'!AL313+'O7 Amortization'!AL386+'O7 Amortization'!AL459+'O7 Amortization'!AL532</f>
        <v>0</v>
      </c>
      <c r="O17" s="844">
        <f ca="1">'O7 Amortization'!R313+'O7 Amortization'!R386+'O7 Amortization'!R459+'O7 Amortization'!R532+'O7 Amortization'!AM313+'O7 Amortization'!AM386+'O7 Amortization'!AM459+'O7 Amortization'!AM532</f>
        <v>0</v>
      </c>
      <c r="P17" s="844">
        <f ca="1">'O7 Amortization'!S313+'O7 Amortization'!S386+'O7 Amortization'!S459+'O7 Amortization'!S532+'O7 Amortization'!AN313+'O7 Amortization'!AN386+'O7 Amortization'!AN459+'O7 Amortization'!AN532</f>
        <v>0</v>
      </c>
      <c r="Q17" s="844">
        <f ca="1">'O7 Amortization'!T313+'O7 Amortization'!T386+'O7 Amortization'!T459+'O7 Amortization'!T532+'O7 Amortization'!AO313+'O7 Amortization'!AO386+'O7 Amortization'!AO459+'O7 Amortization'!AO532</f>
        <v>0</v>
      </c>
      <c r="R17" s="844">
        <f ca="1">'O7 Amortization'!U313+'O7 Amortization'!U386+'O7 Amortization'!U459+'O7 Amortization'!U532+'O7 Amortization'!AP313+'O7 Amortization'!AP386+'O7 Amortization'!AP459+'O7 Amortization'!AP532</f>
        <v>0</v>
      </c>
      <c r="S17" s="844">
        <f ca="1">'O7 Amortization'!V313+'O7 Amortization'!V386+'O7 Amortization'!V459+'O7 Amortization'!V532+'O7 Amortization'!AQ313+'O7 Amortization'!AQ386+'O7 Amortization'!AQ459+'O7 Amortization'!AQ532</f>
        <v>0</v>
      </c>
      <c r="T17" s="844">
        <f ca="1">'O7 Amortization'!W313+'O7 Amortization'!W386+'O7 Amortization'!W459+'O7 Amortization'!W532+'O7 Amortization'!AR313+'O7 Amortization'!AR386+'O7 Amortization'!AR459+'O7 Amortization'!AR532</f>
        <v>0</v>
      </c>
      <c r="U17" s="844">
        <f ca="1">'O7 Amortization'!X313+'O7 Amortization'!X386+'O7 Amortization'!X459+'O7 Amortization'!X532+'O7 Amortization'!AS313+'O7 Amortization'!AS386+'O7 Amortization'!AS459+'O7 Amortization'!AS532</f>
        <v>0</v>
      </c>
      <c r="V17" s="844">
        <f ca="1">'O7 Amortization'!Y313+'O7 Amortization'!Y386+'O7 Amortization'!Y459+'O7 Amortization'!Y532+'O7 Amortization'!AT313+'O7 Amortization'!AT386+'O7 Amortization'!AT459+'O7 Amortization'!AT532</f>
        <v>0</v>
      </c>
      <c r="W17" s="732">
        <f ca="1">'O7 Amortization'!Z313+'O7 Amortization'!Z386+'O7 Amortization'!Z459+'O7 Amortization'!Z532+'O7 Amortization'!AU313+'O7 Amortization'!AU386+'O7 Amortization'!AU459+'O7 Amortization'!AU532</f>
        <v>0</v>
      </c>
      <c r="X17" s="844"/>
    </row>
    <row r="18" spans="1:24" s="731" customFormat="1" ht="12.75">
      <c r="A18" s="881"/>
      <c r="B18" s="840" t="s">
        <v>1088</v>
      </c>
      <c r="C18" s="845">
        <f t="shared" si="0"/>
        <v>41032.027748069464</v>
      </c>
      <c r="D18" s="844">
        <f t="shared" ref="D18:W18" si="1">IF(ISERROR(D41*(D65/D43)),0,D41*(D65/D43))</f>
        <v>15470.991028600889</v>
      </c>
      <c r="E18" s="844">
        <f t="shared" si="1"/>
        <v>7277.4696178810382</v>
      </c>
      <c r="F18" s="844">
        <f t="shared" si="1"/>
        <v>18238.351514646372</v>
      </c>
      <c r="G18" s="844">
        <f t="shared" si="1"/>
        <v>0</v>
      </c>
      <c r="H18" s="844">
        <f t="shared" si="1"/>
        <v>0</v>
      </c>
      <c r="I18" s="844">
        <f t="shared" si="1"/>
        <v>0</v>
      </c>
      <c r="J18" s="844">
        <f t="shared" si="1"/>
        <v>10.973627970593853</v>
      </c>
      <c r="K18" s="844">
        <f t="shared" si="1"/>
        <v>1.394541696159564</v>
      </c>
      <c r="L18" s="844">
        <f t="shared" si="1"/>
        <v>32.847417274415832</v>
      </c>
      <c r="M18" s="844">
        <f t="shared" si="1"/>
        <v>0</v>
      </c>
      <c r="N18" s="844">
        <f t="shared" si="1"/>
        <v>0</v>
      </c>
      <c r="O18" s="844">
        <f t="shared" si="1"/>
        <v>0</v>
      </c>
      <c r="P18" s="844">
        <f t="shared" si="1"/>
        <v>0</v>
      </c>
      <c r="Q18" s="844">
        <f t="shared" si="1"/>
        <v>0</v>
      </c>
      <c r="R18" s="844">
        <f t="shared" si="1"/>
        <v>0</v>
      </c>
      <c r="S18" s="844">
        <f t="shared" si="1"/>
        <v>0</v>
      </c>
      <c r="T18" s="844">
        <f t="shared" si="1"/>
        <v>0</v>
      </c>
      <c r="U18" s="844">
        <f t="shared" si="1"/>
        <v>0</v>
      </c>
      <c r="V18" s="844">
        <f t="shared" si="1"/>
        <v>0</v>
      </c>
      <c r="W18" s="732">
        <f t="shared" si="1"/>
        <v>0</v>
      </c>
      <c r="X18" s="844"/>
    </row>
    <row r="19" spans="1:24" s="731" customFormat="1" ht="12.75">
      <c r="A19" s="881"/>
      <c r="B19" s="840" t="s">
        <v>628</v>
      </c>
      <c r="C19" s="845">
        <f t="shared" si="0"/>
        <v>0</v>
      </c>
      <c r="D19" s="844">
        <f ca="1">'O4 Summary by Class &amp; Accounts'!E125</f>
        <v>0</v>
      </c>
      <c r="E19" s="844">
        <f ca="1">'O4 Summary by Class &amp; Accounts'!F125</f>
        <v>0</v>
      </c>
      <c r="F19" s="844">
        <f ca="1">'O4 Summary by Class &amp; Accounts'!G125</f>
        <v>0</v>
      </c>
      <c r="G19" s="844">
        <f ca="1">'O4 Summary by Class &amp; Accounts'!H125</f>
        <v>0</v>
      </c>
      <c r="H19" s="844">
        <f ca="1">'O4 Summary by Class &amp; Accounts'!I125</f>
        <v>0</v>
      </c>
      <c r="I19" s="844">
        <f ca="1">'O4 Summary by Class &amp; Accounts'!J125</f>
        <v>0</v>
      </c>
      <c r="J19" s="844">
        <f ca="1">'O4 Summary by Class &amp; Accounts'!K125</f>
        <v>0</v>
      </c>
      <c r="K19" s="844">
        <f ca="1">'O4 Summary by Class &amp; Accounts'!L125</f>
        <v>0</v>
      </c>
      <c r="L19" s="844">
        <f ca="1">'O4 Summary by Class &amp; Accounts'!M125</f>
        <v>0</v>
      </c>
      <c r="M19" s="844">
        <f ca="1">'O4 Summary by Class &amp; Accounts'!N125</f>
        <v>0</v>
      </c>
      <c r="N19" s="844">
        <f ca="1">'O4 Summary by Class &amp; Accounts'!O125</f>
        <v>0</v>
      </c>
      <c r="O19" s="844">
        <f ca="1">'O4 Summary by Class &amp; Accounts'!P125</f>
        <v>0</v>
      </c>
      <c r="P19" s="844">
        <f ca="1">'O4 Summary by Class &amp; Accounts'!Q125</f>
        <v>0</v>
      </c>
      <c r="Q19" s="844">
        <f ca="1">'O4 Summary by Class &amp; Accounts'!R125</f>
        <v>0</v>
      </c>
      <c r="R19" s="844">
        <f ca="1">'O4 Summary by Class &amp; Accounts'!S125</f>
        <v>0</v>
      </c>
      <c r="S19" s="844">
        <f ca="1">'O4 Summary by Class &amp; Accounts'!T125</f>
        <v>0</v>
      </c>
      <c r="T19" s="844">
        <f ca="1">'O4 Summary by Class &amp; Accounts'!U125</f>
        <v>0</v>
      </c>
      <c r="U19" s="844">
        <f ca="1">'O4 Summary by Class &amp; Accounts'!V125</f>
        <v>0</v>
      </c>
      <c r="V19" s="844">
        <f ca="1">'O4 Summary by Class &amp; Accounts'!W125</f>
        <v>0</v>
      </c>
      <c r="W19" s="732">
        <f ca="1">'O4 Summary by Class &amp; Accounts'!X125</f>
        <v>0</v>
      </c>
      <c r="X19" s="844"/>
    </row>
    <row r="20" spans="1:24" s="731" customFormat="1" ht="12.75">
      <c r="A20" s="881"/>
      <c r="B20" s="840" t="s">
        <v>1168</v>
      </c>
      <c r="C20" s="845">
        <f t="shared" si="0"/>
        <v>27000</v>
      </c>
      <c r="D20" s="844">
        <f ca="1">'O4 Summary by Class &amp; Accounts'!E128</f>
        <v>10176.642912824522</v>
      </c>
      <c r="E20" s="844">
        <f ca="1">'O4 Summary by Class &amp; Accounts'!F128</f>
        <v>4772.3678388315329</v>
      </c>
      <c r="F20" s="844">
        <f ca="1">'O4 Summary by Class &amp; Accounts'!G128</f>
        <v>12032.71871842876</v>
      </c>
      <c r="G20" s="844">
        <f ca="1">'O4 Summary by Class &amp; Accounts'!H128</f>
        <v>0</v>
      </c>
      <c r="H20" s="844">
        <f ca="1">'O4 Summary by Class &amp; Accounts'!I128</f>
        <v>0</v>
      </c>
      <c r="I20" s="844">
        <f ca="1">'O4 Summary by Class &amp; Accounts'!J128</f>
        <v>0</v>
      </c>
      <c r="J20" s="844">
        <f ca="1">'O4 Summary by Class &amp; Accounts'!K128</f>
        <v>0</v>
      </c>
      <c r="K20" s="844">
        <f ca="1">'O4 Summary by Class &amp; Accounts'!L128</f>
        <v>0</v>
      </c>
      <c r="L20" s="844">
        <f ca="1">'O4 Summary by Class &amp; Accounts'!M128</f>
        <v>18.27052991518579</v>
      </c>
      <c r="M20" s="844">
        <f ca="1">'O4 Summary by Class &amp; Accounts'!N128</f>
        <v>0</v>
      </c>
      <c r="N20" s="844">
        <f ca="1">'O4 Summary by Class &amp; Accounts'!O128</f>
        <v>0</v>
      </c>
      <c r="O20" s="844">
        <f ca="1">'O4 Summary by Class &amp; Accounts'!P128</f>
        <v>0</v>
      </c>
      <c r="P20" s="844">
        <f ca="1">'O4 Summary by Class &amp; Accounts'!Q128</f>
        <v>0</v>
      </c>
      <c r="Q20" s="844">
        <f ca="1">'O4 Summary by Class &amp; Accounts'!R128</f>
        <v>0</v>
      </c>
      <c r="R20" s="844">
        <f ca="1">'O4 Summary by Class &amp; Accounts'!S128</f>
        <v>0</v>
      </c>
      <c r="S20" s="844">
        <f ca="1">'O4 Summary by Class &amp; Accounts'!T128</f>
        <v>0</v>
      </c>
      <c r="T20" s="844">
        <f ca="1">'O4 Summary by Class &amp; Accounts'!U128</f>
        <v>0</v>
      </c>
      <c r="U20" s="844">
        <f ca="1">'O4 Summary by Class &amp; Accounts'!V128</f>
        <v>0</v>
      </c>
      <c r="V20" s="844">
        <f ca="1">'O4 Summary by Class &amp; Accounts'!W128</f>
        <v>0</v>
      </c>
      <c r="W20" s="732">
        <f ca="1">'O4 Summary by Class &amp; Accounts'!X128</f>
        <v>0</v>
      </c>
      <c r="X20" s="844"/>
    </row>
    <row r="21" spans="1:24" s="731" customFormat="1" ht="12.75">
      <c r="A21" s="881"/>
      <c r="B21" s="840" t="s">
        <v>1169</v>
      </c>
      <c r="C21" s="845">
        <f t="shared" si="0"/>
        <v>147000</v>
      </c>
      <c r="D21" s="844">
        <f ca="1">'O4 Summary by Class &amp; Accounts'!E129</f>
        <v>55406.166969822392</v>
      </c>
      <c r="E21" s="844">
        <f ca="1">'O4 Summary by Class &amp; Accounts'!F129</f>
        <v>25982.891566971677</v>
      </c>
      <c r="F21" s="844">
        <f ca="1">'O4 Summary by Class &amp; Accounts'!G129</f>
        <v>65511.468578112137</v>
      </c>
      <c r="G21" s="844">
        <f ca="1">'O4 Summary by Class &amp; Accounts'!H129</f>
        <v>0</v>
      </c>
      <c r="H21" s="844">
        <f ca="1">'O4 Summary by Class &amp; Accounts'!I129</f>
        <v>0</v>
      </c>
      <c r="I21" s="844">
        <f ca="1">'O4 Summary by Class &amp; Accounts'!J129</f>
        <v>0</v>
      </c>
      <c r="J21" s="844">
        <f ca="1">'O4 Summary by Class &amp; Accounts'!K129</f>
        <v>0</v>
      </c>
      <c r="K21" s="844">
        <f ca="1">'O4 Summary by Class &amp; Accounts'!L129</f>
        <v>0</v>
      </c>
      <c r="L21" s="844">
        <f ca="1">'O4 Summary by Class &amp; Accounts'!M129</f>
        <v>99.472885093789301</v>
      </c>
      <c r="M21" s="844">
        <f ca="1">'O4 Summary by Class &amp; Accounts'!N129</f>
        <v>0</v>
      </c>
      <c r="N21" s="844">
        <f ca="1">'O4 Summary by Class &amp; Accounts'!O129</f>
        <v>0</v>
      </c>
      <c r="O21" s="844">
        <f ca="1">'O4 Summary by Class &amp; Accounts'!P129</f>
        <v>0</v>
      </c>
      <c r="P21" s="844">
        <f ca="1">'O4 Summary by Class &amp; Accounts'!Q129</f>
        <v>0</v>
      </c>
      <c r="Q21" s="844">
        <f ca="1">'O4 Summary by Class &amp; Accounts'!R129</f>
        <v>0</v>
      </c>
      <c r="R21" s="844">
        <f ca="1">'O4 Summary by Class &amp; Accounts'!S129</f>
        <v>0</v>
      </c>
      <c r="S21" s="844">
        <f ca="1">'O4 Summary by Class &amp; Accounts'!T129</f>
        <v>0</v>
      </c>
      <c r="T21" s="844">
        <f ca="1">'O4 Summary by Class &amp; Accounts'!U129</f>
        <v>0</v>
      </c>
      <c r="U21" s="844">
        <f ca="1">'O4 Summary by Class &amp; Accounts'!V129</f>
        <v>0</v>
      </c>
      <c r="V21" s="844">
        <f ca="1">'O4 Summary by Class &amp; Accounts'!W129</f>
        <v>0</v>
      </c>
      <c r="W21" s="732">
        <f ca="1">'O4 Summary by Class &amp; Accounts'!X129</f>
        <v>0</v>
      </c>
      <c r="X21" s="844"/>
    </row>
    <row r="22" spans="1:24" s="844" customFormat="1" ht="12.75">
      <c r="A22" s="846"/>
      <c r="B22" s="840" t="s">
        <v>1170</v>
      </c>
      <c r="C22" s="845">
        <f t="shared" si="0"/>
        <v>0</v>
      </c>
      <c r="D22" s="844">
        <f ca="1">'O4 Summary by Class &amp; Accounts'!E148</f>
        <v>0</v>
      </c>
      <c r="E22" s="844">
        <f ca="1">'O4 Summary by Class &amp; Accounts'!F148</f>
        <v>0</v>
      </c>
      <c r="F22" s="844">
        <f ca="1">'O4 Summary by Class &amp; Accounts'!G148</f>
        <v>0</v>
      </c>
      <c r="G22" s="844">
        <f ca="1">'O4 Summary by Class &amp; Accounts'!H148</f>
        <v>0</v>
      </c>
      <c r="H22" s="844">
        <f ca="1">'O4 Summary by Class &amp; Accounts'!I148</f>
        <v>0</v>
      </c>
      <c r="I22" s="844">
        <f ca="1">'O4 Summary by Class &amp; Accounts'!J148</f>
        <v>0</v>
      </c>
      <c r="J22" s="844">
        <f ca="1">'O4 Summary by Class &amp; Accounts'!K148</f>
        <v>0</v>
      </c>
      <c r="K22" s="844">
        <f ca="1">'O4 Summary by Class &amp; Accounts'!L148</f>
        <v>0</v>
      </c>
      <c r="L22" s="844">
        <f ca="1">'O4 Summary by Class &amp; Accounts'!M148</f>
        <v>0</v>
      </c>
      <c r="M22" s="844">
        <f ca="1">'O4 Summary by Class &amp; Accounts'!N148</f>
        <v>0</v>
      </c>
      <c r="N22" s="844">
        <f ca="1">'O4 Summary by Class &amp; Accounts'!O148</f>
        <v>0</v>
      </c>
      <c r="O22" s="844">
        <f ca="1">'O4 Summary by Class &amp; Accounts'!P148</f>
        <v>0</v>
      </c>
      <c r="P22" s="844">
        <f ca="1">'O4 Summary by Class &amp; Accounts'!Q148</f>
        <v>0</v>
      </c>
      <c r="Q22" s="844">
        <f ca="1">'O4 Summary by Class &amp; Accounts'!R148</f>
        <v>0</v>
      </c>
      <c r="R22" s="844">
        <f ca="1">'O4 Summary by Class &amp; Accounts'!S148</f>
        <v>0</v>
      </c>
      <c r="S22" s="844">
        <f ca="1">'O4 Summary by Class &amp; Accounts'!T148</f>
        <v>0</v>
      </c>
      <c r="T22" s="844">
        <f ca="1">'O4 Summary by Class &amp; Accounts'!U148</f>
        <v>0</v>
      </c>
      <c r="U22" s="844">
        <f ca="1">'O4 Summary by Class &amp; Accounts'!V148</f>
        <v>0</v>
      </c>
      <c r="V22" s="844">
        <f ca="1">'O4 Summary by Class &amp; Accounts'!W148</f>
        <v>0</v>
      </c>
      <c r="W22" s="732">
        <f ca="1">'O4 Summary by Class &amp; Accounts'!X148</f>
        <v>0</v>
      </c>
    </row>
    <row r="23" spans="1:24" s="844" customFormat="1" ht="12.75">
      <c r="A23" s="846"/>
      <c r="B23" s="840" t="s">
        <v>32</v>
      </c>
      <c r="C23" s="845">
        <f t="shared" si="0"/>
        <v>0</v>
      </c>
      <c r="D23" s="844">
        <f ca="1">IF(ISERROR(D79/D81*D75),0, D79/D81*D75)</f>
        <v>0</v>
      </c>
      <c r="E23" s="844">
        <f t="shared" ref="E23:W23" si="2">IF(ISERROR(E79/E81*E75),0, E79/E81*E75)</f>
        <v>0</v>
      </c>
      <c r="F23" s="844">
        <f t="shared" si="2"/>
        <v>0</v>
      </c>
      <c r="G23" s="844">
        <f t="shared" si="2"/>
        <v>0</v>
      </c>
      <c r="H23" s="844">
        <f t="shared" si="2"/>
        <v>0</v>
      </c>
      <c r="I23" s="844">
        <f t="shared" si="2"/>
        <v>0</v>
      </c>
      <c r="J23" s="844">
        <f t="shared" si="2"/>
        <v>0</v>
      </c>
      <c r="K23" s="844">
        <f t="shared" si="2"/>
        <v>0</v>
      </c>
      <c r="L23" s="844">
        <f t="shared" si="2"/>
        <v>0</v>
      </c>
      <c r="M23" s="844">
        <f t="shared" si="2"/>
        <v>0</v>
      </c>
      <c r="N23" s="844">
        <f t="shared" si="2"/>
        <v>0</v>
      </c>
      <c r="O23" s="844">
        <f t="shared" si="2"/>
        <v>0</v>
      </c>
      <c r="P23" s="844">
        <f t="shared" si="2"/>
        <v>0</v>
      </c>
      <c r="Q23" s="844">
        <f t="shared" si="2"/>
        <v>0</v>
      </c>
      <c r="R23" s="844">
        <f t="shared" si="2"/>
        <v>0</v>
      </c>
      <c r="S23" s="844">
        <f t="shared" si="2"/>
        <v>0</v>
      </c>
      <c r="T23" s="844">
        <f t="shared" si="2"/>
        <v>0</v>
      </c>
      <c r="U23" s="844">
        <f t="shared" si="2"/>
        <v>0</v>
      </c>
      <c r="V23" s="844">
        <f t="shared" si="2"/>
        <v>0</v>
      </c>
      <c r="W23" s="732">
        <f t="shared" si="2"/>
        <v>0</v>
      </c>
    </row>
    <row r="24" spans="1:24" s="844" customFormat="1" ht="12.75">
      <c r="A24" s="846"/>
      <c r="B24" s="840" t="s">
        <v>1223</v>
      </c>
      <c r="C24" s="845">
        <f t="shared" si="0"/>
        <v>90413.496619984391</v>
      </c>
      <c r="D24" s="844">
        <f ca="1">IF(ISERROR(SUM(D19:D23)/D47*D45),0,SUM(D20:D22)/D47*D45)</f>
        <v>33718.844817763536</v>
      </c>
      <c r="E24" s="844">
        <f t="shared" ref="E24:W24" si="3">IF(ISERROR(SUM(E19:E23)/E47*E45),0,SUM(E20:E22)/E47*E45)</f>
        <v>15928.747938063538</v>
      </c>
      <c r="F24" s="844">
        <f t="shared" si="3"/>
        <v>40703.942369038698</v>
      </c>
      <c r="G24" s="844">
        <f t="shared" si="3"/>
        <v>0</v>
      </c>
      <c r="H24" s="844">
        <f t="shared" si="3"/>
        <v>0</v>
      </c>
      <c r="I24" s="844">
        <f t="shared" si="3"/>
        <v>0</v>
      </c>
      <c r="J24" s="844">
        <f t="shared" si="3"/>
        <v>0</v>
      </c>
      <c r="K24" s="844">
        <f t="shared" si="3"/>
        <v>0</v>
      </c>
      <c r="L24" s="844">
        <f t="shared" si="3"/>
        <v>61.961495118630118</v>
      </c>
      <c r="M24" s="844">
        <f t="shared" si="3"/>
        <v>0</v>
      </c>
      <c r="N24" s="844">
        <f t="shared" si="3"/>
        <v>0</v>
      </c>
      <c r="O24" s="844">
        <f t="shared" si="3"/>
        <v>0</v>
      </c>
      <c r="P24" s="844">
        <f t="shared" si="3"/>
        <v>0</v>
      </c>
      <c r="Q24" s="844">
        <f t="shared" si="3"/>
        <v>0</v>
      </c>
      <c r="R24" s="844">
        <f t="shared" si="3"/>
        <v>0</v>
      </c>
      <c r="S24" s="844">
        <f t="shared" si="3"/>
        <v>0</v>
      </c>
      <c r="T24" s="844">
        <f t="shared" si="3"/>
        <v>0</v>
      </c>
      <c r="U24" s="844">
        <f t="shared" si="3"/>
        <v>0</v>
      </c>
      <c r="V24" s="844">
        <f t="shared" si="3"/>
        <v>0</v>
      </c>
      <c r="W24" s="732">
        <f t="shared" si="3"/>
        <v>0</v>
      </c>
    </row>
    <row r="25" spans="1:24" s="844" customFormat="1" ht="12.75">
      <c r="A25" s="846"/>
      <c r="B25" s="840" t="s">
        <v>1224</v>
      </c>
      <c r="C25" s="845">
        <f t="shared" si="0"/>
        <v>38947.027323904993</v>
      </c>
      <c r="D25" s="844">
        <f ca="1">IF(ISERROR('O4 Summary by Class &amp; Accounts'!E201*D67/(D39+D43)),0,'O4 Summary by Class &amp; Accounts'!E201*D67/(D39+D43))</f>
        <v>14578.30721448487</v>
      </c>
      <c r="E25" s="844">
        <f ca="1">IF(ISERROR('O4 Summary by Class &amp; Accounts'!F201*E67/(E39+E43)),0,'O4 Summary by Class &amp; Accounts'!F201*E67/(E39+E43))</f>
        <v>6902.8495562889129</v>
      </c>
      <c r="F25" s="844">
        <f ca="1">IF(ISERROR('O4 Summary by Class &amp; Accounts'!G201*F67/(F39+F43)),0,'O4 Summary by Class &amp; Accounts'!G201*F67/(F39+F43))</f>
        <v>17424.05094366262</v>
      </c>
      <c r="G25" s="844">
        <f ca="1">IF(ISERROR('O4 Summary by Class &amp; Accounts'!H201*G67/(G39+G43)),0,'O4 Summary by Class &amp; Accounts'!H201*G67/(G39+G43))</f>
        <v>0</v>
      </c>
      <c r="H25" s="844">
        <f ca="1">IF(ISERROR('O4 Summary by Class &amp; Accounts'!I201*H67/(H39+H43)),0,'O4 Summary by Class &amp; Accounts'!I201*H67/(H39+H43))</f>
        <v>0</v>
      </c>
      <c r="I25" s="844">
        <f ca="1">IF(ISERROR('O4 Summary by Class &amp; Accounts'!J201*I67/(I39+I43)),0,'O4 Summary by Class &amp; Accounts'!J201*I67/(I39+I43))</f>
        <v>0</v>
      </c>
      <c r="J25" s="844">
        <f ca="1">IF(ISERROR('O4 Summary by Class &amp; Accounts'!K201*J67/(J39+J43)),0,'O4 Summary by Class &amp; Accounts'!K201*J67/(J39+J43))</f>
        <v>10.107082502954484</v>
      </c>
      <c r="K25" s="844">
        <f ca="1">IF(ISERROR('O4 Summary by Class &amp; Accounts'!L201*K67/(K39+K43)),0,'O4 Summary by Class &amp; Accounts'!L201*K67/(K39+K43))</f>
        <v>1.2844612721967079</v>
      </c>
      <c r="L25" s="844">
        <f ca="1">IF(ISERROR('O4 Summary by Class &amp; Accounts'!M201*L67/(L39+L43)),0,'O4 Summary by Class &amp; Accounts'!M201*L67/(L39+L43))</f>
        <v>30.428065693440541</v>
      </c>
      <c r="M25" s="844">
        <f ca="1">IF(ISERROR('O4 Summary by Class &amp; Accounts'!N201*M67/(M39+M43)),0,'O4 Summary by Class &amp; Accounts'!N201*M67/(M39+M43))</f>
        <v>0</v>
      </c>
      <c r="N25" s="844">
        <f ca="1">IF(ISERROR('O4 Summary by Class &amp; Accounts'!O201*N67/(N39+N43)),0,'O4 Summary by Class &amp; Accounts'!O201*N67/(N39+N43))</f>
        <v>0</v>
      </c>
      <c r="O25" s="844">
        <f ca="1">IF(ISERROR('O4 Summary by Class &amp; Accounts'!P201*O67/(O39+O43)),0,'O4 Summary by Class &amp; Accounts'!P201*O67/(O39+O43))</f>
        <v>0</v>
      </c>
      <c r="P25" s="844">
        <f ca="1">IF(ISERROR('O4 Summary by Class &amp; Accounts'!Q201*P67/(P39+P43)),0,'O4 Summary by Class &amp; Accounts'!Q201*P67/(P39+P43))</f>
        <v>0</v>
      </c>
      <c r="Q25" s="844">
        <f ca="1">IF(ISERROR('O4 Summary by Class &amp; Accounts'!R201*Q67/(Q39+Q43)),0,'O4 Summary by Class &amp; Accounts'!R201*Q67/(Q39+Q43))</f>
        <v>0</v>
      </c>
      <c r="R25" s="844">
        <f ca="1">IF(ISERROR('O4 Summary by Class &amp; Accounts'!S201*R67/(R39+R43)),0,'O4 Summary by Class &amp; Accounts'!S201*R67/(R39+R43))</f>
        <v>0</v>
      </c>
      <c r="S25" s="844">
        <f ca="1">IF(ISERROR('O4 Summary by Class &amp; Accounts'!T201*S67/(S39+S43)),0,'O4 Summary by Class &amp; Accounts'!T201*S67/(S39+S43))</f>
        <v>0</v>
      </c>
      <c r="T25" s="844">
        <f ca="1">IF(ISERROR('O4 Summary by Class &amp; Accounts'!U201*T67/(T39+T43)),0,'O4 Summary by Class &amp; Accounts'!U201*T67/(T39+T43))</f>
        <v>0</v>
      </c>
      <c r="U25" s="844">
        <f ca="1">IF(ISERROR('O4 Summary by Class &amp; Accounts'!V201*U67/(U39+U43)),0,'O4 Summary by Class &amp; Accounts'!V201*U67/(U39+U43))</f>
        <v>0</v>
      </c>
      <c r="V25" s="844">
        <f ca="1">IF(ISERROR('O4 Summary by Class &amp; Accounts'!W201*V67/(V39+V43)),0,'O4 Summary by Class &amp; Accounts'!W201*V67/(V39+V43))</f>
        <v>0</v>
      </c>
      <c r="W25" s="732">
        <f ca="1">IF(ISERROR('O4 Summary by Class &amp; Accounts'!X201*W67/(W39+W43)),0,'O4 Summary by Class &amp; Accounts'!X201*W67/(W39+W43))</f>
        <v>0</v>
      </c>
    </row>
    <row r="26" spans="1:24" s="844" customFormat="1" ht="12.75">
      <c r="A26" s="846"/>
      <c r="B26" s="840" t="s">
        <v>1089</v>
      </c>
      <c r="C26" s="845">
        <f t="shared" si="0"/>
        <v>115424.35809419199</v>
      </c>
      <c r="D26" s="844">
        <f ca="1">IF(ISERROR('O4 Summary by Class &amp; Accounts'!E199*D67/(D39+D43)),0,'O4 Summary by Class &amp; Accounts'!E199*D67/(D39+D43))</f>
        <v>43204.626076790155</v>
      </c>
      <c r="E26" s="844">
        <f ca="1">IF(ISERROR('O4 Summary by Class &amp; Accounts'!F199*E67/(E39+E43)),0,'O4 Summary by Class &amp; Accounts'!F199*E67/(E39+E43))</f>
        <v>20457.452950880041</v>
      </c>
      <c r="F26" s="844">
        <f ca="1">IF(ISERROR('O4 Summary by Class &amp; Accounts'!G199*F67/(F39+F43)),0,'O4 Summary by Class &amp; Accounts'!G199*F67/(F39+F43))</f>
        <v>51638.341454068905</v>
      </c>
      <c r="G26" s="844">
        <f ca="1">IF(ISERROR('O4 Summary by Class &amp; Accounts'!H199*G67/(G39+G43)),0,'O4 Summary by Class &amp; Accounts'!H199*G67/(G39+G43))</f>
        <v>0</v>
      </c>
      <c r="H26" s="844">
        <f ca="1">IF(ISERROR('O4 Summary by Class &amp; Accounts'!I199*H67/(H39+H43)),0,'O4 Summary by Class &amp; Accounts'!I199*H67/(H39+H43))</f>
        <v>0</v>
      </c>
      <c r="I26" s="844">
        <f ca="1">IF(ISERROR('O4 Summary by Class &amp; Accounts'!J199*I67/(I39+I43)),0,'O4 Summary by Class &amp; Accounts'!J199*I67/(I39+I43))</f>
        <v>0</v>
      </c>
      <c r="J26" s="844">
        <f ca="1">IF(ISERROR('O4 Summary by Class &amp; Accounts'!K199*J67/(J39+J43)),0,'O4 Summary by Class &amp; Accounts'!K199*J67/(J39+J43))</f>
        <v>29.953595698240104</v>
      </c>
      <c r="K26" s="844">
        <f ca="1">IF(ISERROR('O4 Summary by Class &amp; Accounts'!L199*K67/(K39+K43)),0,'O4 Summary by Class &amp; Accounts'!L199*K67/(K39+K43))</f>
        <v>3.8066606883025451</v>
      </c>
      <c r="L26" s="844">
        <f ca="1">IF(ISERROR('O4 Summary by Class &amp; Accounts'!M199*L67/(L39+L43)),0,'O4 Summary by Class &amp; Accounts'!M199*L67/(L39+L43))</f>
        <v>90.177356066340636</v>
      </c>
      <c r="M26" s="844">
        <f ca="1">IF(ISERROR('O4 Summary by Class &amp; Accounts'!N199*M67/(M39+M43)),0,'O4 Summary by Class &amp; Accounts'!N199*M67/(M39+M43))</f>
        <v>0</v>
      </c>
      <c r="N26" s="844">
        <f ca="1">IF(ISERROR('O4 Summary by Class &amp; Accounts'!O199*N67/(N39+N43)),0,'O4 Summary by Class &amp; Accounts'!O199*N67/(N39+N43))</f>
        <v>0</v>
      </c>
      <c r="O26" s="844">
        <f ca="1">IF(ISERROR('O4 Summary by Class &amp; Accounts'!P199*O67/(O39+O43)),0,'O4 Summary by Class &amp; Accounts'!P199*O67/(O39+O43))</f>
        <v>0</v>
      </c>
      <c r="P26" s="844">
        <f ca="1">IF(ISERROR('O4 Summary by Class &amp; Accounts'!Q199*P67/(P39+P43)),0,'O4 Summary by Class &amp; Accounts'!Q199*P67/(P39+P43))</f>
        <v>0</v>
      </c>
      <c r="Q26" s="844">
        <f ca="1">IF(ISERROR('O4 Summary by Class &amp; Accounts'!R199*Q67/(Q39+Q43)),0,'O4 Summary by Class &amp; Accounts'!R199*Q67/(Q39+Q43))</f>
        <v>0</v>
      </c>
      <c r="R26" s="844">
        <f ca="1">IF(ISERROR('O4 Summary by Class &amp; Accounts'!S199*R67/(R39+R43)),0,'O4 Summary by Class &amp; Accounts'!S199*R67/(R39+R43))</f>
        <v>0</v>
      </c>
      <c r="S26" s="844">
        <f ca="1">IF(ISERROR('O4 Summary by Class &amp; Accounts'!T199*S67/(S39+S43)),0,'O4 Summary by Class &amp; Accounts'!T199*S67/(S39+S43))</f>
        <v>0</v>
      </c>
      <c r="T26" s="844">
        <f ca="1">IF(ISERROR('O4 Summary by Class &amp; Accounts'!U199*T67/(T39+T43)),0,'O4 Summary by Class &amp; Accounts'!U199*T67/(T39+T43))</f>
        <v>0</v>
      </c>
      <c r="U26" s="844">
        <f ca="1">IF(ISERROR('O4 Summary by Class &amp; Accounts'!V199*U67/(U39+U43)),0,'O4 Summary by Class &amp; Accounts'!V199*U67/(U39+U43))</f>
        <v>0</v>
      </c>
      <c r="V26" s="844">
        <f ca="1">IF(ISERROR('O4 Summary by Class &amp; Accounts'!W199*V67/(V39+V43)),0,'O4 Summary by Class &amp; Accounts'!W199*V67/(V39+V43))</f>
        <v>0</v>
      </c>
      <c r="W26" s="732">
        <f ca="1">IF(ISERROR('O4 Summary by Class &amp; Accounts'!X199*W67/(W39+W43)),0,'O4 Summary by Class &amp; Accounts'!X199*W67/(W39+W43))</f>
        <v>0</v>
      </c>
    </row>
    <row r="27" spans="1:24" s="844" customFormat="1" ht="12.75">
      <c r="A27" s="846"/>
      <c r="B27" s="840" t="s">
        <v>1090</v>
      </c>
      <c r="C27" s="845">
        <f t="shared" si="0"/>
        <v>85595.880818344129</v>
      </c>
      <c r="D27" s="844">
        <f ca="1">IF(ISERROR(D67/(D39+D43)*'O1 Revenue to cost|RR'!D33),0,D67/(D39+D43)*'O1 Revenue to cost|RR'!D33)</f>
        <v>32039.493964109271</v>
      </c>
      <c r="E27" s="844">
        <f ca="1">IF(ISERROR(E67/(E39+E43)*'O1 Revenue to cost|RR'!E33),0,E67/(E39+E43)*'O1 Revenue to cost|RR'!E33)</f>
        <v>15170.74674308734</v>
      </c>
      <c r="F27" s="844">
        <f ca="1">IF(ISERROR(F67/(F39+F43)*'O1 Revenue to cost|RR'!F33),0,F67/(F39+F43)*'O1 Revenue to cost|RR'!F33)</f>
        <v>38293.731009120958</v>
      </c>
      <c r="G27" s="844">
        <f ca="1">IF(ISERROR(G67/(G39+G43)*'O1 Revenue to cost|RR'!G33),0,G67/(G39+G43)*'O1 Revenue to cost|RR'!G33)</f>
        <v>0</v>
      </c>
      <c r="H27" s="844">
        <f ca="1">IF(ISERROR(H67/(H39+H43)*'O1 Revenue to cost|RR'!H33),0,H67/(H39+H43)*'O1 Revenue to cost|RR'!H33)</f>
        <v>0</v>
      </c>
      <c r="I27" s="844">
        <f ca="1">IF(ISERROR(I67/(I39+I43)*'O1 Revenue to cost|RR'!I33),0,I67/(I39+I43)*'O1 Revenue to cost|RR'!I33)</f>
        <v>0</v>
      </c>
      <c r="J27" s="844">
        <f ca="1">IF(ISERROR(J67/(J39+J43)*'O1 Revenue to cost|RR'!J33),0,J67/(J39+J43)*'O1 Revenue to cost|RR'!J33)</f>
        <v>22.21285394002496</v>
      </c>
      <c r="K27" s="844">
        <f ca="1">IF(ISERROR(K67/(K39+K43)*'O1 Revenue to cost|RR'!K33),0,K67/(K39+K43)*'O1 Revenue to cost|RR'!K33)</f>
        <v>2.8229264599931616</v>
      </c>
      <c r="L27" s="844">
        <f ca="1">IF(ISERROR(L67/(L39+L43)*'O1 Revenue to cost|RR'!L33),0,L67/(L39+L43)*'O1 Revenue to cost|RR'!L33)</f>
        <v>66.873321626523094</v>
      </c>
      <c r="M27" s="844">
        <f ca="1">IF(ISERROR(M67/(M39+M43)*'O1 Revenue to cost|RR'!M33),0,M67/(M39+M43)*'O1 Revenue to cost|RR'!M33)</f>
        <v>0</v>
      </c>
      <c r="N27" s="844">
        <f ca="1">IF(ISERROR(N67/(N39+N43)*'O1 Revenue to cost|RR'!N33),0,N67/(N39+N43)*'O1 Revenue to cost|RR'!N33)</f>
        <v>0</v>
      </c>
      <c r="O27" s="844">
        <f ca="1">IF(ISERROR(O67/(O39+O43)*'O1 Revenue to cost|RR'!O33),0,O67/(O39+O43)*'O1 Revenue to cost|RR'!O33)</f>
        <v>0</v>
      </c>
      <c r="P27" s="844">
        <f ca="1">IF(ISERROR(P67/(P39+P43)*'O1 Revenue to cost|RR'!P33),0,P67/(P39+P43)*'O1 Revenue to cost|RR'!P33)</f>
        <v>0</v>
      </c>
      <c r="Q27" s="844">
        <f ca="1">IF(ISERROR(Q67/(Q39+Q43)*'O1 Revenue to cost|RR'!Q33),0,Q67/(Q39+Q43)*'O1 Revenue to cost|RR'!Q33)</f>
        <v>0</v>
      </c>
      <c r="R27" s="844">
        <f ca="1">IF(ISERROR(R67/(R39+R43)*'O1 Revenue to cost|RR'!R33),0,R67/(R39+R43)*'O1 Revenue to cost|RR'!R33)</f>
        <v>0</v>
      </c>
      <c r="S27" s="844">
        <f ca="1">IF(ISERROR(S67/(S39+S43)*'O1 Revenue to cost|RR'!S33),0,S67/(S39+S43)*'O1 Revenue to cost|RR'!S33)</f>
        <v>0</v>
      </c>
      <c r="T27" s="844">
        <f ca="1">IF(ISERROR(T67/(T39+T43)*'O1 Revenue to cost|RR'!T33),0,T67/(T39+T43)*'O1 Revenue to cost|RR'!T33)</f>
        <v>0</v>
      </c>
      <c r="U27" s="844">
        <f ca="1">IF(ISERROR(U67/(U39+U43)*'O1 Revenue to cost|RR'!U33),0,U67/(U39+U43)*'O1 Revenue to cost|RR'!U33)</f>
        <v>0</v>
      </c>
      <c r="V27" s="844">
        <f ca="1">IF(ISERROR(V67/(V39+V43)*'O1 Revenue to cost|RR'!V33),0,V67/(V39+V43)*'O1 Revenue to cost|RR'!V33)</f>
        <v>0</v>
      </c>
      <c r="W27" s="732">
        <f ca="1">IF(ISERROR(W67/(W39+W43)*'O1 Revenue to cost|RR'!W33),0,W67/(W39+W43)*'O1 Revenue to cost|RR'!W33)</f>
        <v>0</v>
      </c>
    </row>
    <row r="28" spans="1:24" s="847" customFormat="1" ht="18.75" customHeight="1">
      <c r="B28" s="958" t="s">
        <v>76</v>
      </c>
      <c r="C28" s="1788">
        <f>IF(SUM(C12:C27)=SUM(D28:W28), SUM(C12:C27), "Error - Please Revise")</f>
        <v>640412.79060449498</v>
      </c>
      <c r="D28" s="959">
        <f>SUM(D12:D27)</f>
        <v>240337.1374308228</v>
      </c>
      <c r="E28" s="959">
        <f t="shared" ref="E28:W28" si="4">SUM(E12:E27)</f>
        <v>113296.18019123696</v>
      </c>
      <c r="F28" s="959">
        <f t="shared" si="4"/>
        <v>286222.73469839798</v>
      </c>
      <c r="G28" s="959">
        <f t="shared" si="4"/>
        <v>0</v>
      </c>
      <c r="H28" s="959">
        <f t="shared" si="4"/>
        <v>0</v>
      </c>
      <c r="I28" s="959">
        <f t="shared" si="4"/>
        <v>0</v>
      </c>
      <c r="J28" s="959">
        <f t="shared" si="4"/>
        <v>79.695343463456553</v>
      </c>
      <c r="K28" s="959">
        <f t="shared" si="4"/>
        <v>10.128059215552486</v>
      </c>
      <c r="L28" s="959">
        <f t="shared" si="4"/>
        <v>466.91488135822124</v>
      </c>
      <c r="M28" s="959">
        <f t="shared" si="4"/>
        <v>0</v>
      </c>
      <c r="N28" s="959">
        <f t="shared" si="4"/>
        <v>0</v>
      </c>
      <c r="O28" s="959">
        <f t="shared" si="4"/>
        <v>0</v>
      </c>
      <c r="P28" s="959">
        <f t="shared" si="4"/>
        <v>0</v>
      </c>
      <c r="Q28" s="959">
        <f t="shared" si="4"/>
        <v>0</v>
      </c>
      <c r="R28" s="959">
        <f t="shared" si="4"/>
        <v>0</v>
      </c>
      <c r="S28" s="959">
        <f t="shared" si="4"/>
        <v>0</v>
      </c>
      <c r="T28" s="959">
        <f t="shared" si="4"/>
        <v>0</v>
      </c>
      <c r="U28" s="959">
        <f t="shared" si="4"/>
        <v>0</v>
      </c>
      <c r="V28" s="959">
        <f t="shared" si="4"/>
        <v>0</v>
      </c>
      <c r="W28" s="960">
        <f t="shared" si="4"/>
        <v>0</v>
      </c>
      <c r="X28" s="853"/>
    </row>
    <row r="29" spans="1:24" s="731" customFormat="1" ht="12.75">
      <c r="A29" s="728"/>
      <c r="B29" s="847"/>
      <c r="C29" s="845"/>
      <c r="D29" s="844"/>
      <c r="E29" s="844"/>
      <c r="F29" s="844"/>
      <c r="G29" s="844"/>
      <c r="H29" s="844"/>
      <c r="I29" s="844"/>
      <c r="J29" s="844"/>
      <c r="K29" s="844"/>
      <c r="L29" s="844"/>
      <c r="M29" s="844"/>
      <c r="N29" s="844"/>
      <c r="O29" s="844"/>
      <c r="P29" s="844"/>
      <c r="Q29" s="844"/>
      <c r="R29" s="844"/>
      <c r="S29" s="844"/>
      <c r="T29" s="844"/>
      <c r="U29" s="844"/>
      <c r="V29" s="844"/>
      <c r="W29" s="732"/>
      <c r="X29" s="844"/>
    </row>
    <row r="30" spans="1:24" s="866" customFormat="1" ht="12.75">
      <c r="B30" s="862" t="s">
        <v>1091</v>
      </c>
      <c r="C30" s="848"/>
      <c r="D30" s="863">
        <f ca="1">IF('I6 Customer Data'!D22=0,0,'I6 Customer Data'!D22)</f>
        <v>0</v>
      </c>
      <c r="E30" s="863">
        <f ca="1">IF('I6 Customer Data'!E22=0,0,'I6 Customer Data'!E22)</f>
        <v>0</v>
      </c>
      <c r="F30" s="863">
        <f ca="1">IF('I6 Customer Data'!F22=0,0,'I6 Customer Data'!F22)</f>
        <v>397192</v>
      </c>
      <c r="G30" s="863">
        <f ca="1">IF('I6 Customer Data'!G22=0,0,'I6 Customer Data'!G22)</f>
        <v>0</v>
      </c>
      <c r="H30" s="863">
        <f ca="1">IF('I6 Customer Data'!H22=0,0,'I6 Customer Data'!H22)</f>
        <v>0</v>
      </c>
      <c r="I30" s="863">
        <f ca="1">IF('I6 Customer Data'!I22=0,0,'I6 Customer Data'!I22)</f>
        <v>0</v>
      </c>
      <c r="J30" s="863">
        <f ca="1">IF('I6 Customer Data'!J22=0,0,'I6 Customer Data'!J22)</f>
        <v>7098</v>
      </c>
      <c r="K30" s="863">
        <f ca="1">IF('I6 Customer Data'!K22=0,0,'I6 Customer Data'!K22)</f>
        <v>896</v>
      </c>
      <c r="L30" s="863">
        <f ca="1">IF('I6 Customer Data'!L22=0,0,'I6 Customer Data'!L22)</f>
        <v>0</v>
      </c>
      <c r="M30" s="863">
        <f ca="1">IF('I6 Customer Data'!M22=0,0,'I6 Customer Data'!M22)</f>
        <v>0</v>
      </c>
      <c r="N30" s="863">
        <f ca="1">IF('I6 Customer Data'!N22=0,0,'I6 Customer Data'!N22)</f>
        <v>0</v>
      </c>
      <c r="O30" s="863">
        <f ca="1">IF('I6 Customer Data'!O22=0,0,'I6 Customer Data'!O22)</f>
        <v>0</v>
      </c>
      <c r="P30" s="863">
        <f ca="1">IF('I6 Customer Data'!P22=0,0,'I6 Customer Data'!P22)</f>
        <v>0</v>
      </c>
      <c r="Q30" s="863">
        <f ca="1">IF('I6 Customer Data'!Q22=0,0,'I6 Customer Data'!Q22)</f>
        <v>0</v>
      </c>
      <c r="R30" s="863">
        <f ca="1">IF('I6 Customer Data'!R22=0,0,'I6 Customer Data'!R22)</f>
        <v>0</v>
      </c>
      <c r="S30" s="863">
        <f ca="1">IF('I6 Customer Data'!S22=0,0,'I6 Customer Data'!S22)</f>
        <v>0</v>
      </c>
      <c r="T30" s="863">
        <f ca="1">IF('I6 Customer Data'!T22=0,0,'I6 Customer Data'!T22)</f>
        <v>0</v>
      </c>
      <c r="U30" s="863">
        <f ca="1">IF('I6 Customer Data'!U22=0,0,'I6 Customer Data'!U22)</f>
        <v>0</v>
      </c>
      <c r="V30" s="863">
        <f ca="1">IF('I6 Customer Data'!V22=0,0,'I6 Customer Data'!V22)</f>
        <v>0</v>
      </c>
      <c r="W30" s="864">
        <f ca="1">IF('I6 Customer Data'!W22=0,0,'I6 Customer Data'!W22)</f>
        <v>0</v>
      </c>
      <c r="X30" s="865"/>
    </row>
    <row r="31" spans="1:24" s="866" customFormat="1" ht="12.75">
      <c r="B31" s="862" t="s">
        <v>1092</v>
      </c>
      <c r="C31" s="848"/>
      <c r="D31" s="863">
        <f ca="1">IF('I6 Customer Data'!D21=0,0,'I6 Customer Data'!D21)</f>
        <v>108676163</v>
      </c>
      <c r="E31" s="863">
        <f ca="1">IF('I6 Customer Data'!E21=0,0,'I6 Customer Data'!E21)</f>
        <v>48230452</v>
      </c>
      <c r="F31" s="863">
        <f ca="1">IF('I6 Customer Data'!F21=0,0,'I6 Customer Data'!F21)</f>
        <v>150956406</v>
      </c>
      <c r="G31" s="863">
        <f ca="1">IF('I6 Customer Data'!G21=0,0,'I6 Customer Data'!G21)</f>
        <v>0</v>
      </c>
      <c r="H31" s="863">
        <f ca="1">IF('I6 Customer Data'!H21=0,0,'I6 Customer Data'!H21)</f>
        <v>0</v>
      </c>
      <c r="I31" s="863">
        <f ca="1">IF('I6 Customer Data'!I21=0,0,'I6 Customer Data'!I21)</f>
        <v>0</v>
      </c>
      <c r="J31" s="863">
        <f ca="1">IF('I6 Customer Data'!J21=0,0,'I6 Customer Data'!J21)</f>
        <v>2560651</v>
      </c>
      <c r="K31" s="863">
        <f ca="1">IF('I6 Customer Data'!K21=0,0,'I6 Customer Data'!K21)</f>
        <v>324773</v>
      </c>
      <c r="L31" s="863">
        <f ca="1">IF('I6 Customer Data'!L21=0,0,'I6 Customer Data'!L21)</f>
        <v>822688</v>
      </c>
      <c r="M31" s="863">
        <f ca="1">IF('I6 Customer Data'!M21=0,0,'I6 Customer Data'!M21)</f>
        <v>0</v>
      </c>
      <c r="N31" s="863">
        <f ca="1">IF('I6 Customer Data'!N21=0,0,'I6 Customer Data'!N21)</f>
        <v>0</v>
      </c>
      <c r="O31" s="863">
        <f ca="1">IF('I6 Customer Data'!O21=0,0,'I6 Customer Data'!O21)</f>
        <v>0</v>
      </c>
      <c r="P31" s="863">
        <f ca="1">IF('I6 Customer Data'!P21=0,0,'I6 Customer Data'!P21)</f>
        <v>0</v>
      </c>
      <c r="Q31" s="863">
        <f ca="1">IF('I6 Customer Data'!Q21=0,0,'I6 Customer Data'!Q21)</f>
        <v>0</v>
      </c>
      <c r="R31" s="863">
        <f ca="1">IF('I6 Customer Data'!R21=0,0,'I6 Customer Data'!R21)</f>
        <v>0</v>
      </c>
      <c r="S31" s="863">
        <f ca="1">IF('I6 Customer Data'!S21=0,0,'I6 Customer Data'!S21)</f>
        <v>0</v>
      </c>
      <c r="T31" s="863">
        <f ca="1">IF('I6 Customer Data'!T21=0,0,'I6 Customer Data'!T21)</f>
        <v>0</v>
      </c>
      <c r="U31" s="863">
        <f ca="1">IF('I6 Customer Data'!U21=0,0,'I6 Customer Data'!U21)</f>
        <v>0</v>
      </c>
      <c r="V31" s="863">
        <f ca="1">IF('I6 Customer Data'!V21=0,0,'I6 Customer Data'!V21)</f>
        <v>0</v>
      </c>
      <c r="W31" s="864">
        <f ca="1">IF('I6 Customer Data'!W21=0,0,'I6 Customer Data'!W21)</f>
        <v>0</v>
      </c>
      <c r="X31" s="865"/>
    </row>
    <row r="32" spans="1:24" s="866" customFormat="1" ht="12.75">
      <c r="C32" s="848"/>
      <c r="D32" s="863"/>
      <c r="E32" s="863"/>
      <c r="F32" s="863"/>
      <c r="G32" s="863"/>
      <c r="H32" s="863"/>
      <c r="I32" s="863"/>
      <c r="J32" s="863"/>
      <c r="K32" s="863"/>
      <c r="L32" s="863"/>
      <c r="M32" s="863"/>
      <c r="N32" s="863"/>
      <c r="O32" s="863"/>
      <c r="P32" s="863"/>
      <c r="Q32" s="863"/>
      <c r="R32" s="863"/>
      <c r="S32" s="863"/>
      <c r="T32" s="863"/>
      <c r="U32" s="863"/>
      <c r="V32" s="863"/>
      <c r="W32" s="864"/>
      <c r="X32" s="865"/>
    </row>
    <row r="33" spans="1:24" s="867" customFormat="1" ht="12.75">
      <c r="B33" s="867" t="s">
        <v>1179</v>
      </c>
      <c r="C33" s="885"/>
      <c r="D33" s="941">
        <f t="shared" ref="D33:W33" si="5">IF(ISERROR(D28/D30),0,D28/D30)</f>
        <v>0</v>
      </c>
      <c r="E33" s="941">
        <f t="shared" si="5"/>
        <v>0</v>
      </c>
      <c r="F33" s="941">
        <f t="shared" si="5"/>
        <v>0.72061555796289445</v>
      </c>
      <c r="G33" s="941">
        <f t="shared" si="5"/>
        <v>0</v>
      </c>
      <c r="H33" s="941">
        <f t="shared" si="5"/>
        <v>0</v>
      </c>
      <c r="I33" s="941">
        <f t="shared" si="5"/>
        <v>0</v>
      </c>
      <c r="J33" s="941">
        <f t="shared" si="5"/>
        <v>1.1227859039652937E-2</v>
      </c>
      <c r="K33" s="941">
        <f t="shared" si="5"/>
        <v>1.1303637517357686E-2</v>
      </c>
      <c r="L33" s="941">
        <f t="shared" si="5"/>
        <v>0</v>
      </c>
      <c r="M33" s="941">
        <f t="shared" si="5"/>
        <v>0</v>
      </c>
      <c r="N33" s="941">
        <f t="shared" si="5"/>
        <v>0</v>
      </c>
      <c r="O33" s="941">
        <f t="shared" si="5"/>
        <v>0</v>
      </c>
      <c r="P33" s="941">
        <f t="shared" si="5"/>
        <v>0</v>
      </c>
      <c r="Q33" s="941">
        <f t="shared" si="5"/>
        <v>0</v>
      </c>
      <c r="R33" s="941">
        <f t="shared" si="5"/>
        <v>0</v>
      </c>
      <c r="S33" s="941">
        <f t="shared" si="5"/>
        <v>0</v>
      </c>
      <c r="T33" s="941">
        <f t="shared" si="5"/>
        <v>0</v>
      </c>
      <c r="U33" s="941">
        <f t="shared" si="5"/>
        <v>0</v>
      </c>
      <c r="V33" s="941">
        <f t="shared" si="5"/>
        <v>0</v>
      </c>
      <c r="W33" s="942">
        <f t="shared" si="5"/>
        <v>0</v>
      </c>
    </row>
    <row r="34" spans="1:24" s="889" customFormat="1" ht="12.75">
      <c r="B34" s="867" t="s">
        <v>1180</v>
      </c>
      <c r="C34" s="943"/>
      <c r="D34" s="941">
        <f t="shared" ref="D34:W34" si="6">IF(ISERROR(D28/D31),0,D28/D31)</f>
        <v>2.2114981868730753E-3</v>
      </c>
      <c r="E34" s="941">
        <f t="shared" si="6"/>
        <v>2.3490590590201591E-3</v>
      </c>
      <c r="F34" s="941">
        <f t="shared" si="6"/>
        <v>1.8960621962502073E-3</v>
      </c>
      <c r="G34" s="941">
        <f t="shared" si="6"/>
        <v>0</v>
      </c>
      <c r="H34" s="941">
        <f t="shared" si="6"/>
        <v>0</v>
      </c>
      <c r="I34" s="941">
        <f t="shared" si="6"/>
        <v>0</v>
      </c>
      <c r="J34" s="941">
        <f t="shared" si="6"/>
        <v>3.1123079038672803E-5</v>
      </c>
      <c r="K34" s="941">
        <f t="shared" si="6"/>
        <v>3.118504067626461E-5</v>
      </c>
      <c r="L34" s="941">
        <f t="shared" si="6"/>
        <v>5.6754794206092857E-4</v>
      </c>
      <c r="M34" s="941">
        <f t="shared" si="6"/>
        <v>0</v>
      </c>
      <c r="N34" s="941">
        <f t="shared" si="6"/>
        <v>0</v>
      </c>
      <c r="O34" s="941">
        <f t="shared" si="6"/>
        <v>0</v>
      </c>
      <c r="P34" s="941">
        <f t="shared" si="6"/>
        <v>0</v>
      </c>
      <c r="Q34" s="941">
        <f t="shared" si="6"/>
        <v>0</v>
      </c>
      <c r="R34" s="941">
        <f t="shared" si="6"/>
        <v>0</v>
      </c>
      <c r="S34" s="941">
        <f t="shared" si="6"/>
        <v>0</v>
      </c>
      <c r="T34" s="941">
        <f t="shared" si="6"/>
        <v>0</v>
      </c>
      <c r="U34" s="941">
        <f t="shared" si="6"/>
        <v>0</v>
      </c>
      <c r="V34" s="941">
        <f t="shared" si="6"/>
        <v>0</v>
      </c>
      <c r="W34" s="942">
        <f t="shared" si="6"/>
        <v>0</v>
      </c>
    </row>
    <row r="35" spans="1:24" s="731" customFormat="1" ht="12.75">
      <c r="A35" s="728"/>
      <c r="B35" s="847"/>
      <c r="C35" s="845"/>
      <c r="D35" s="844"/>
      <c r="E35" s="844"/>
      <c r="F35" s="844"/>
      <c r="G35" s="844"/>
      <c r="H35" s="844"/>
      <c r="I35" s="844"/>
      <c r="J35" s="844"/>
      <c r="K35" s="844"/>
      <c r="L35" s="844"/>
      <c r="M35" s="844"/>
      <c r="N35" s="844"/>
      <c r="O35" s="844"/>
      <c r="P35" s="844"/>
      <c r="Q35" s="844"/>
      <c r="R35" s="844"/>
      <c r="S35" s="844"/>
      <c r="T35" s="844"/>
      <c r="U35" s="844"/>
      <c r="V35" s="844"/>
      <c r="W35" s="732"/>
      <c r="X35" s="844"/>
    </row>
    <row r="36" spans="1:24" s="731" customFormat="1" ht="12.75">
      <c r="B36" s="847"/>
      <c r="C36" s="845"/>
      <c r="D36" s="844"/>
      <c r="E36" s="844"/>
      <c r="F36" s="844"/>
      <c r="G36" s="844"/>
      <c r="H36" s="844"/>
      <c r="I36" s="844"/>
      <c r="J36" s="844"/>
      <c r="K36" s="844"/>
      <c r="L36" s="844"/>
      <c r="M36" s="844"/>
      <c r="N36" s="844"/>
      <c r="O36" s="844"/>
      <c r="P36" s="844"/>
      <c r="Q36" s="844"/>
      <c r="R36" s="844"/>
      <c r="S36" s="844"/>
      <c r="T36" s="844"/>
      <c r="U36" s="844"/>
      <c r="V36" s="844"/>
      <c r="W36" s="732"/>
      <c r="X36" s="844"/>
    </row>
    <row r="37" spans="1:24" s="731" customFormat="1" ht="12.75">
      <c r="B37" s="847" t="s">
        <v>1404</v>
      </c>
      <c r="C37" s="845">
        <f>SUM(D37:W37)</f>
        <v>6187500.0000000019</v>
      </c>
      <c r="D37" s="844">
        <f ca="1">SUM('O4 Summary by Class &amp; Accounts'!E60:E73)+SUM('O4 Summary by Class &amp; Accounts'!E74:E76)+SUM('O4 Summary by Class &amp; Accounts'!E77) +SUM('O4 Summary by Class &amp; Accounts'!E79:E80)</f>
        <v>3102988.4534415239</v>
      </c>
      <c r="E37" s="844">
        <f ca="1">SUM('O4 Summary by Class &amp; Accounts'!F60:F73)+SUM('O4 Summary by Class &amp; Accounts'!F74:F76)+SUM('O4 Summary by Class &amp; Accounts'!F77) +SUM('O4 Summary by Class &amp; Accounts'!F79:F80)</f>
        <v>1069113.552006389</v>
      </c>
      <c r="F37" s="844">
        <f ca="1">SUM('O4 Summary by Class &amp; Accounts'!G60:G73)+SUM('O4 Summary by Class &amp; Accounts'!G74:G76)+SUM('O4 Summary by Class &amp; Accounts'!G77) +SUM('O4 Summary by Class &amp; Accounts'!G79:G80)</f>
        <v>1538506.0535560027</v>
      </c>
      <c r="G37" s="844">
        <f ca="1">SUM('O4 Summary by Class &amp; Accounts'!H60:H73)+SUM('O4 Summary by Class &amp; Accounts'!H74:H76)+SUM('O4 Summary by Class &amp; Accounts'!H77) +SUM('O4 Summary by Class &amp; Accounts'!H79:H80)</f>
        <v>0</v>
      </c>
      <c r="H37" s="844">
        <f ca="1">SUM('O4 Summary by Class &amp; Accounts'!I60:I73)+SUM('O4 Summary by Class &amp; Accounts'!I74:I76)+SUM('O4 Summary by Class &amp; Accounts'!I77) +SUM('O4 Summary by Class &amp; Accounts'!I79:I80)</f>
        <v>0</v>
      </c>
      <c r="I37" s="844">
        <f ca="1">SUM('O4 Summary by Class &amp; Accounts'!J60:J73)+SUM('O4 Summary by Class &amp; Accounts'!J74:J76)+SUM('O4 Summary by Class &amp; Accounts'!J77) +SUM('O4 Summary by Class &amp; Accounts'!J79:J80)</f>
        <v>0</v>
      </c>
      <c r="J37" s="844">
        <f ca="1">SUM('O4 Summary by Class &amp; Accounts'!K60:K73)+SUM('O4 Summary by Class &amp; Accounts'!K74:K76)+SUM('O4 Summary by Class &amp; Accounts'!K77) +SUM('O4 Summary by Class &amp; Accounts'!K79:K80)</f>
        <v>431688.30125445116</v>
      </c>
      <c r="K37" s="844">
        <f ca="1">SUM('O4 Summary by Class &amp; Accounts'!L60:L73)+SUM('O4 Summary by Class &amp; Accounts'!L74:L76)+SUM('O4 Summary by Class &amp; Accounts'!L77) +SUM('O4 Summary by Class &amp; Accounts'!L79:L80)</f>
        <v>23687.01637275696</v>
      </c>
      <c r="L37" s="844">
        <f ca="1">SUM('O4 Summary by Class &amp; Accounts'!M60:M73)+SUM('O4 Summary by Class &amp; Accounts'!M74:M76)+SUM('O4 Summary by Class &amp; Accounts'!M77) +SUM('O4 Summary by Class &amp; Accounts'!M79:M80)</f>
        <v>21516.623368877688</v>
      </c>
      <c r="M37" s="844">
        <f ca="1">SUM('O4 Summary by Class &amp; Accounts'!N60:N73)+SUM('O4 Summary by Class &amp; Accounts'!N74:N76)+SUM('O4 Summary by Class &amp; Accounts'!N77) +SUM('O4 Summary by Class &amp; Accounts'!N79:N80)</f>
        <v>0</v>
      </c>
      <c r="N37" s="844">
        <f ca="1">SUM('O4 Summary by Class &amp; Accounts'!O60:O73)+SUM('O4 Summary by Class &amp; Accounts'!O74:O76)+SUM('O4 Summary by Class &amp; Accounts'!O77) +SUM('O4 Summary by Class &amp; Accounts'!O79:O80)</f>
        <v>0</v>
      </c>
      <c r="O37" s="844">
        <f ca="1">SUM('O4 Summary by Class &amp; Accounts'!P60:P73)+SUM('O4 Summary by Class &amp; Accounts'!P74:P76)+SUM('O4 Summary by Class &amp; Accounts'!P77) +SUM('O4 Summary by Class &amp; Accounts'!P79:P80)</f>
        <v>0</v>
      </c>
      <c r="P37" s="844">
        <f ca="1">SUM('O4 Summary by Class &amp; Accounts'!Q60:Q73)+SUM('O4 Summary by Class &amp; Accounts'!Q74:Q76)+SUM('O4 Summary by Class &amp; Accounts'!Q77) +SUM('O4 Summary by Class &amp; Accounts'!Q79:Q80)</f>
        <v>0</v>
      </c>
      <c r="Q37" s="844">
        <f ca="1">SUM('O4 Summary by Class &amp; Accounts'!R60:R73)+SUM('O4 Summary by Class &amp; Accounts'!R74:R76)+SUM('O4 Summary by Class &amp; Accounts'!R77) +SUM('O4 Summary by Class &amp; Accounts'!R79:R80)</f>
        <v>0</v>
      </c>
      <c r="R37" s="844">
        <f ca="1">SUM('O4 Summary by Class &amp; Accounts'!S60:S73)+SUM('O4 Summary by Class &amp; Accounts'!S74:S76)+SUM('O4 Summary by Class &amp; Accounts'!S77) +SUM('O4 Summary by Class &amp; Accounts'!S79:S80)</f>
        <v>0</v>
      </c>
      <c r="S37" s="844">
        <f ca="1">SUM('O4 Summary by Class &amp; Accounts'!T60:T73)+SUM('O4 Summary by Class &amp; Accounts'!T74:T76)+SUM('O4 Summary by Class &amp; Accounts'!T77) +SUM('O4 Summary by Class &amp; Accounts'!T79:T80)</f>
        <v>0</v>
      </c>
      <c r="T37" s="844">
        <f ca="1">SUM('O4 Summary by Class &amp; Accounts'!U60:U73)+SUM('O4 Summary by Class &amp; Accounts'!U74:U76)+SUM('O4 Summary by Class &amp; Accounts'!U77) +SUM('O4 Summary by Class &amp; Accounts'!U79:U80)</f>
        <v>0</v>
      </c>
      <c r="U37" s="844">
        <f ca="1">SUM('O4 Summary by Class &amp; Accounts'!V60:V73)+SUM('O4 Summary by Class &amp; Accounts'!V74:V76)+SUM('O4 Summary by Class &amp; Accounts'!V77) +SUM('O4 Summary by Class &amp; Accounts'!V79:V80)</f>
        <v>0</v>
      </c>
      <c r="V37" s="844">
        <f ca="1">SUM('O4 Summary by Class &amp; Accounts'!W60:W73)+SUM('O4 Summary by Class &amp; Accounts'!W74:W76)+SUM('O4 Summary by Class &amp; Accounts'!W77) +SUM('O4 Summary by Class &amp; Accounts'!W79:W80)</f>
        <v>0</v>
      </c>
      <c r="W37" s="732">
        <f ca="1">SUM('O4 Summary by Class &amp; Accounts'!X60:X73)+SUM('O4 Summary by Class &amp; Accounts'!X74:X76)+SUM('O4 Summary by Class &amp; Accounts'!X77) +SUM('O4 Summary by Class &amp; Accounts'!X79:X80)</f>
        <v>0</v>
      </c>
      <c r="X37" s="844"/>
    </row>
    <row r="38" spans="1:24" s="731" customFormat="1" ht="12.75">
      <c r="B38" s="847" t="s">
        <v>1405</v>
      </c>
      <c r="C38" s="845">
        <f>SUM(D38:W38)</f>
        <v>-4222000</v>
      </c>
      <c r="D38" s="844">
        <f ca="1">'O7 Amortization'!AW80+'O7 Amortization'!AW150+'O7 Amortization'!AW220+'O7 Amortization'!AW290</f>
        <v>-2117303.7980493112</v>
      </c>
      <c r="E38" s="844">
        <f ca="1">'O7 Amortization'!AX80+'O7 Amortization'!AX150+'O7 Amortization'!AX220+'O7 Amortization'!AX290</f>
        <v>-729502.61277914722</v>
      </c>
      <c r="F38" s="844">
        <f ca="1">'O7 Amortization'!AY80+'O7 Amortization'!AY150+'O7 Amortization'!AY220+'O7 Amortization'!AY290</f>
        <v>-1049789.5043415665</v>
      </c>
      <c r="G38" s="844">
        <f ca="1">'O7 Amortization'!AZ80+'O7 Amortization'!AZ150+'O7 Amortization'!AZ220+'O7 Amortization'!AZ290</f>
        <v>0</v>
      </c>
      <c r="H38" s="844">
        <f ca="1">'O7 Amortization'!BA80+'O7 Amortization'!BA150+'O7 Amortization'!BA220+'O7 Amortization'!BA290</f>
        <v>0</v>
      </c>
      <c r="I38" s="844">
        <f ca="1">'O7 Amortization'!BB80+'O7 Amortization'!BB150+'O7 Amortization'!BB220+'O7 Amortization'!BB290</f>
        <v>0</v>
      </c>
      <c r="J38" s="844">
        <f ca="1">'O7 Amortization'!BC80+'O7 Amortization'!BC150+'O7 Amortization'!BC220+'O7 Amortization'!BC290</f>
        <v>-294559.67804384528</v>
      </c>
      <c r="K38" s="844">
        <f ca="1">'O7 Amortization'!BD80+'O7 Amortization'!BD150+'O7 Amortization'!BD220+'O7 Amortization'!BD290</f>
        <v>-16162.680101136142</v>
      </c>
      <c r="L38" s="844">
        <f ca="1">'O7 Amortization'!BE80+'O7 Amortization'!BE150+'O7 Amortization'!BE220+'O7 Amortization'!BE290</f>
        <v>-14681.726684994197</v>
      </c>
      <c r="M38" s="844">
        <f ca="1">'O7 Amortization'!BF80+'O7 Amortization'!BF150+'O7 Amortization'!BF220+'O7 Amortization'!BF290</f>
        <v>0</v>
      </c>
      <c r="N38" s="844">
        <f ca="1">'O7 Amortization'!BG80+'O7 Amortization'!BG150+'O7 Amortization'!BG220+'O7 Amortization'!BG290</f>
        <v>0</v>
      </c>
      <c r="O38" s="844">
        <f ca="1">'O7 Amortization'!BH80+'O7 Amortization'!BH150+'O7 Amortization'!BH220+'O7 Amortization'!BH290</f>
        <v>0</v>
      </c>
      <c r="P38" s="844">
        <f ca="1">'O7 Amortization'!BI80+'O7 Amortization'!BI150+'O7 Amortization'!BI220+'O7 Amortization'!BI290</f>
        <v>0</v>
      </c>
      <c r="Q38" s="844">
        <f ca="1">'O7 Amortization'!BJ80+'O7 Amortization'!BJ150+'O7 Amortization'!BJ220+'O7 Amortization'!BJ290</f>
        <v>0</v>
      </c>
      <c r="R38" s="844">
        <f ca="1">'O7 Amortization'!BK80+'O7 Amortization'!BK150+'O7 Amortization'!BK220+'O7 Amortization'!BK290</f>
        <v>0</v>
      </c>
      <c r="S38" s="844">
        <f ca="1">'O7 Amortization'!BL80+'O7 Amortization'!BL150+'O7 Amortization'!BL220+'O7 Amortization'!BL290</f>
        <v>0</v>
      </c>
      <c r="T38" s="844">
        <f ca="1">'O7 Amortization'!BM80+'O7 Amortization'!BM150+'O7 Amortization'!BM220+'O7 Amortization'!BM290</f>
        <v>0</v>
      </c>
      <c r="U38" s="844">
        <f ca="1">'O7 Amortization'!BN80+'O7 Amortization'!BN150+'O7 Amortization'!BN220+'O7 Amortization'!BN290</f>
        <v>0</v>
      </c>
      <c r="V38" s="844">
        <f ca="1">'O7 Amortization'!BO80+'O7 Amortization'!BO150+'O7 Amortization'!BO220+'O7 Amortization'!BO290</f>
        <v>0</v>
      </c>
      <c r="W38" s="732">
        <f ca="1">'O7 Amortization'!BP80+'O7 Amortization'!BP150+'O7 Amortization'!BP220+'O7 Amortization'!BP290</f>
        <v>0</v>
      </c>
      <c r="X38" s="844"/>
    </row>
    <row r="39" spans="1:24" s="731" customFormat="1" ht="12.75">
      <c r="B39" s="847" t="s">
        <v>1406</v>
      </c>
      <c r="C39" s="845">
        <f>SUM(D39:W39)</f>
        <v>1965500.0000000009</v>
      </c>
      <c r="D39" s="844">
        <f ca="1">D37+D38</f>
        <v>985684.65539221279</v>
      </c>
      <c r="E39" s="844">
        <f t="shared" ref="E39:W39" si="7">E37+E38</f>
        <v>339610.93922724179</v>
      </c>
      <c r="F39" s="844">
        <f t="shared" si="7"/>
        <v>488716.54921443621</v>
      </c>
      <c r="G39" s="844">
        <f t="shared" si="7"/>
        <v>0</v>
      </c>
      <c r="H39" s="844">
        <f t="shared" si="7"/>
        <v>0</v>
      </c>
      <c r="I39" s="844">
        <f t="shared" si="7"/>
        <v>0</v>
      </c>
      <c r="J39" s="844">
        <f t="shared" si="7"/>
        <v>137128.62321060587</v>
      </c>
      <c r="K39" s="844">
        <f t="shared" si="7"/>
        <v>7524.3362716208176</v>
      </c>
      <c r="L39" s="844">
        <f t="shared" si="7"/>
        <v>6834.8966838834913</v>
      </c>
      <c r="M39" s="844">
        <f t="shared" si="7"/>
        <v>0</v>
      </c>
      <c r="N39" s="844">
        <f t="shared" si="7"/>
        <v>0</v>
      </c>
      <c r="O39" s="844">
        <f t="shared" si="7"/>
        <v>0</v>
      </c>
      <c r="P39" s="844">
        <f t="shared" si="7"/>
        <v>0</v>
      </c>
      <c r="Q39" s="844">
        <f t="shared" si="7"/>
        <v>0</v>
      </c>
      <c r="R39" s="844">
        <f t="shared" si="7"/>
        <v>0</v>
      </c>
      <c r="S39" s="844">
        <f t="shared" si="7"/>
        <v>0</v>
      </c>
      <c r="T39" s="844">
        <f t="shared" si="7"/>
        <v>0</v>
      </c>
      <c r="U39" s="844">
        <f t="shared" si="7"/>
        <v>0</v>
      </c>
      <c r="V39" s="844">
        <f t="shared" si="7"/>
        <v>0</v>
      </c>
      <c r="W39" s="732">
        <f t="shared" si="7"/>
        <v>0</v>
      </c>
      <c r="X39" s="844"/>
    </row>
    <row r="40" spans="1:24" s="731" customFormat="1" ht="12.75">
      <c r="B40" s="847"/>
      <c r="C40" s="845"/>
      <c r="D40" s="844"/>
      <c r="E40" s="844"/>
      <c r="F40" s="844"/>
      <c r="G40" s="844"/>
      <c r="H40" s="844"/>
      <c r="I40" s="844"/>
      <c r="J40" s="844"/>
      <c r="K40" s="844"/>
      <c r="L40" s="844"/>
      <c r="M40" s="844"/>
      <c r="N40" s="844"/>
      <c r="O40" s="844"/>
      <c r="P40" s="844"/>
      <c r="Q40" s="844"/>
      <c r="R40" s="844"/>
      <c r="S40" s="844"/>
      <c r="T40" s="844"/>
      <c r="U40" s="844"/>
      <c r="V40" s="844"/>
      <c r="W40" s="732"/>
      <c r="X40" s="844"/>
    </row>
    <row r="41" spans="1:24" s="731" customFormat="1" ht="12.75">
      <c r="B41" s="847" t="s">
        <v>1407</v>
      </c>
      <c r="C41" s="845">
        <f>SUM(D41:W41)</f>
        <v>320000.00000000006</v>
      </c>
      <c r="D41" s="844">
        <f ca="1">'O7 Amortization'!AW364+'O7 Amortization'!AW436+'O7 Amortization'!AW509+'O7 Amortization'!AW582</f>
        <v>160477.78668303633</v>
      </c>
      <c r="E41" s="844">
        <f ca="1">'O7 Amortization'!AX364+'O7 Amortization'!AX436+'O7 Amortization'!AX509+'O7 Amortization'!AX582</f>
        <v>55291.529154269818</v>
      </c>
      <c r="F41" s="844">
        <f ca="1">'O7 Amortization'!AY364+'O7 Amortization'!AY436+'O7 Amortization'!AY509+'O7 Amortization'!AY582</f>
        <v>79567.181759663959</v>
      </c>
      <c r="G41" s="844">
        <f ca="1">'O7 Amortization'!AZ364+'O7 Amortization'!AZ436+'O7 Amortization'!AZ509+'O7 Amortization'!AZ582</f>
        <v>0</v>
      </c>
      <c r="H41" s="844">
        <f ca="1">'O7 Amortization'!BA364+'O7 Amortization'!BA436+'O7 Amortization'!BA509+'O7 Amortization'!BA582</f>
        <v>0</v>
      </c>
      <c r="I41" s="844">
        <f ca="1">'O7 Amortization'!BB364+'O7 Amortization'!BB436+'O7 Amortization'!BB509+'O7 Amortization'!BB582</f>
        <v>0</v>
      </c>
      <c r="J41" s="844">
        <f ca="1">'O7 Amortization'!BC364+'O7 Amortization'!BC436+'O7 Amortization'!BC509+'O7 Amortization'!BC582</f>
        <v>22325.698004270605</v>
      </c>
      <c r="K41" s="844">
        <f ca="1">'O7 Amortization'!BD364+'O7 Amortization'!BD436+'O7 Amortization'!BD509+'O7 Amortization'!BD582</f>
        <v>1225.0254932173298</v>
      </c>
      <c r="L41" s="844">
        <f ca="1">'O7 Amortization'!BE364+'O7 Amortization'!BE436+'O7 Amortization'!BE509+'O7 Amortization'!BE582</f>
        <v>1112.7789055419571</v>
      </c>
      <c r="M41" s="844">
        <f ca="1">'O7 Amortization'!BF364+'O7 Amortization'!BF436+'O7 Amortization'!BF509+'O7 Amortization'!BF582</f>
        <v>0</v>
      </c>
      <c r="N41" s="844">
        <f ca="1">'O7 Amortization'!BG364+'O7 Amortization'!BG436+'O7 Amortization'!BG509+'O7 Amortization'!BG582</f>
        <v>0</v>
      </c>
      <c r="O41" s="844">
        <f ca="1">'O7 Amortization'!BH364+'O7 Amortization'!BH436+'O7 Amortization'!BH509+'O7 Amortization'!BH582</f>
        <v>0</v>
      </c>
      <c r="P41" s="844">
        <f ca="1">'O7 Amortization'!BI364+'O7 Amortization'!BI436+'O7 Amortization'!BI509+'O7 Amortization'!BI582</f>
        <v>0</v>
      </c>
      <c r="Q41" s="844">
        <f ca="1">'O7 Amortization'!BJ364+'O7 Amortization'!BJ436+'O7 Amortization'!BJ509+'O7 Amortization'!BJ582</f>
        <v>0</v>
      </c>
      <c r="R41" s="844">
        <f ca="1">'O7 Amortization'!BK364+'O7 Amortization'!BK436+'O7 Amortization'!BK509+'O7 Amortization'!BK582</f>
        <v>0</v>
      </c>
      <c r="S41" s="844">
        <f ca="1">'O7 Amortization'!BL364+'O7 Amortization'!BL436+'O7 Amortization'!BL509+'O7 Amortization'!BL582</f>
        <v>0</v>
      </c>
      <c r="T41" s="844">
        <f ca="1">'O7 Amortization'!BM364+'O7 Amortization'!BM436+'O7 Amortization'!BM509+'O7 Amortization'!BM582</f>
        <v>0</v>
      </c>
      <c r="U41" s="844">
        <f ca="1">'O7 Amortization'!BN364+'O7 Amortization'!BN436+'O7 Amortization'!BN509+'O7 Amortization'!BN582</f>
        <v>0</v>
      </c>
      <c r="V41" s="844">
        <f ca="1">'O7 Amortization'!BO364+'O7 Amortization'!BO436+'O7 Amortization'!BO509+'O7 Amortization'!BO582</f>
        <v>0</v>
      </c>
      <c r="W41" s="732">
        <f ca="1">'O7 Amortization'!BP364+'O7 Amortization'!BP436+'O7 Amortization'!BP509+'O7 Amortization'!BP582</f>
        <v>0</v>
      </c>
      <c r="X41" s="844"/>
    </row>
    <row r="42" spans="1:24" s="731" customFormat="1" ht="12.75">
      <c r="B42" s="847"/>
      <c r="C42" s="845"/>
      <c r="D42" s="844"/>
      <c r="E42" s="844"/>
      <c r="F42" s="844"/>
      <c r="G42" s="844"/>
      <c r="H42" s="844"/>
      <c r="I42" s="844"/>
      <c r="J42" s="844"/>
      <c r="K42" s="844"/>
      <c r="L42" s="844"/>
      <c r="M42" s="844"/>
      <c r="N42" s="844"/>
      <c r="O42" s="844"/>
      <c r="P42" s="844"/>
      <c r="Q42" s="844"/>
      <c r="R42" s="844"/>
      <c r="S42" s="844"/>
      <c r="T42" s="844"/>
      <c r="U42" s="844"/>
      <c r="V42" s="844"/>
      <c r="W42" s="732"/>
      <c r="X42" s="844"/>
    </row>
    <row r="43" spans="1:24" s="731" customFormat="1" ht="12.75">
      <c r="B43" s="958" t="s">
        <v>806</v>
      </c>
      <c r="C43" s="966">
        <f>SUM(D43:W43)</f>
        <v>14566000.000000002</v>
      </c>
      <c r="D43" s="967">
        <f ca="1">'O6 Source Data for E2'!D99</f>
        <v>7283873.7301665284</v>
      </c>
      <c r="E43" s="967">
        <f ca="1">'O6 Source Data for E2'!E99</f>
        <v>2526184.8549030013</v>
      </c>
      <c r="F43" s="967">
        <f ca="1">'O6 Source Data for E2'!F99</f>
        <v>3661474.7622111887</v>
      </c>
      <c r="G43" s="967">
        <f ca="1">'O6 Source Data for E2'!G99</f>
        <v>0</v>
      </c>
      <c r="H43" s="967">
        <f ca="1">'O6 Source Data for E2'!H99</f>
        <v>0</v>
      </c>
      <c r="I43" s="967">
        <f ca="1">'O6 Source Data for E2'!I99</f>
        <v>0</v>
      </c>
      <c r="J43" s="967">
        <f ca="1">'O6 Source Data for E2'!J99</f>
        <v>990465.02123905695</v>
      </c>
      <c r="K43" s="967">
        <f ca="1">'O6 Source Data for E2'!K99</f>
        <v>54349.199996331881</v>
      </c>
      <c r="L43" s="967">
        <f ca="1">'O6 Source Data for E2'!L99</f>
        <v>49652.431483893684</v>
      </c>
      <c r="M43" s="967">
        <f ca="1">'O6 Source Data for E2'!M99</f>
        <v>0</v>
      </c>
      <c r="N43" s="967">
        <f ca="1">'O6 Source Data for E2'!N99</f>
        <v>0</v>
      </c>
      <c r="O43" s="967">
        <f ca="1">'O6 Source Data for E2'!O99</f>
        <v>0</v>
      </c>
      <c r="P43" s="967">
        <f ca="1">'O6 Source Data for E2'!P99</f>
        <v>0</v>
      </c>
      <c r="Q43" s="967">
        <f ca="1">'O6 Source Data for E2'!Q99</f>
        <v>0</v>
      </c>
      <c r="R43" s="967">
        <f ca="1">'O6 Source Data for E2'!R99</f>
        <v>0</v>
      </c>
      <c r="S43" s="967">
        <f ca="1">'O6 Source Data for E2'!S99</f>
        <v>0</v>
      </c>
      <c r="T43" s="967">
        <f ca="1">'O6 Source Data for E2'!T99</f>
        <v>0</v>
      </c>
      <c r="U43" s="967">
        <f ca="1">'O6 Source Data for E2'!U99</f>
        <v>0</v>
      </c>
      <c r="V43" s="967">
        <f ca="1">'O6 Source Data for E2'!V99</f>
        <v>0</v>
      </c>
      <c r="W43" s="968">
        <f ca="1">'O6 Source Data for E2'!W99</f>
        <v>0</v>
      </c>
      <c r="X43" s="844"/>
    </row>
    <row r="44" spans="1:24" s="731" customFormat="1" ht="12.75">
      <c r="B44" s="847"/>
      <c r="C44" s="845"/>
      <c r="D44" s="844"/>
      <c r="E44" s="844"/>
      <c r="F44" s="844"/>
      <c r="G44" s="844"/>
      <c r="H44" s="844"/>
      <c r="I44" s="844"/>
      <c r="J44" s="844"/>
      <c r="K44" s="844"/>
      <c r="L44" s="844"/>
      <c r="M44" s="844"/>
      <c r="N44" s="844"/>
      <c r="O44" s="844"/>
      <c r="P44" s="844"/>
      <c r="Q44" s="844"/>
      <c r="R44" s="844"/>
      <c r="S44" s="844"/>
      <c r="T44" s="844"/>
      <c r="U44" s="844"/>
      <c r="V44" s="844"/>
      <c r="W44" s="732"/>
      <c r="X44" s="844"/>
    </row>
    <row r="45" spans="1:24" s="731" customFormat="1" ht="12.75">
      <c r="B45" s="958" t="s">
        <v>1413</v>
      </c>
      <c r="C45" s="966">
        <f>SUM(D45:W45)</f>
        <v>1481999.9999999993</v>
      </c>
      <c r="D45" s="967">
        <f ca="1">SUM('O4 Summary by Class &amp; Accounts'!E166:E191) + 'O4 Summary by Class &amp; Accounts'!E200+ SUM('O4 Summary by Class &amp; Accounts'!E202:E205)</f>
        <v>884649.13149298111</v>
      </c>
      <c r="E45" s="967">
        <f ca="1">SUM('O4 Summary by Class &amp; Accounts'!F166:F191) + 'O4 Summary by Class &amp; Accounts'!F200+ SUM('O4 Summary by Class &amp; Accounts'!F202:F205)</f>
        <v>251030.97173836073</v>
      </c>
      <c r="F45" s="967">
        <f ca="1">SUM('O4 Summary by Class &amp; Accounts'!G166:G191) + 'O4 Summary by Class &amp; Accounts'!G200+ SUM('O4 Summary by Class &amp; Accounts'!G202:G205)</f>
        <v>273667.45821286028</v>
      </c>
      <c r="G45" s="967">
        <f ca="1">SUM('O4 Summary by Class &amp; Accounts'!H166:H191) + 'O4 Summary by Class &amp; Accounts'!H200+ SUM('O4 Summary by Class &amp; Accounts'!H202:H205)</f>
        <v>0</v>
      </c>
      <c r="H45" s="967">
        <f ca="1">SUM('O4 Summary by Class &amp; Accounts'!I166:I191) + 'O4 Summary by Class &amp; Accounts'!I200+ SUM('O4 Summary by Class &amp; Accounts'!I202:I205)</f>
        <v>0</v>
      </c>
      <c r="I45" s="967">
        <f ca="1">SUM('O4 Summary by Class &amp; Accounts'!J166:J191) + 'O4 Summary by Class &amp; Accounts'!J200+ SUM('O4 Summary by Class &amp; Accounts'!J202:J205)</f>
        <v>0</v>
      </c>
      <c r="J45" s="967">
        <f ca="1">SUM('O4 Summary by Class &amp; Accounts'!K166:K191) + 'O4 Summary by Class &amp; Accounts'!K200+ SUM('O4 Summary by Class &amp; Accounts'!K202:K205)</f>
        <v>64990.088054843349</v>
      </c>
      <c r="K45" s="967">
        <f ca="1">SUM('O4 Summary by Class &amp; Accounts'!L166:L191) + 'O4 Summary by Class &amp; Accounts'!L200+ SUM('O4 Summary by Class &amp; Accounts'!L202:L205)</f>
        <v>4067.6753797464398</v>
      </c>
      <c r="L45" s="967">
        <f ca="1">SUM('O4 Summary by Class &amp; Accounts'!M166:M191) + 'O4 Summary by Class &amp; Accounts'!M200+ SUM('O4 Summary by Class &amp; Accounts'!M202:M205)</f>
        <v>3594.675121207817</v>
      </c>
      <c r="M45" s="967">
        <f ca="1">SUM('O4 Summary by Class &amp; Accounts'!N166:N191) + 'O4 Summary by Class &amp; Accounts'!N200+ SUM('O4 Summary by Class &amp; Accounts'!N202:N205)</f>
        <v>0</v>
      </c>
      <c r="N45" s="967">
        <f ca="1">SUM('O4 Summary by Class &amp; Accounts'!O166:O191) + 'O4 Summary by Class &amp; Accounts'!O200+ SUM('O4 Summary by Class &amp; Accounts'!O202:O205)</f>
        <v>0</v>
      </c>
      <c r="O45" s="967">
        <f ca="1">SUM('O4 Summary by Class &amp; Accounts'!P166:P191) + 'O4 Summary by Class &amp; Accounts'!P200+ SUM('O4 Summary by Class &amp; Accounts'!P202:P205)</f>
        <v>0</v>
      </c>
      <c r="P45" s="967">
        <f ca="1">SUM('O4 Summary by Class &amp; Accounts'!Q166:Q191) + 'O4 Summary by Class &amp; Accounts'!Q200+ SUM('O4 Summary by Class &amp; Accounts'!Q202:Q205)</f>
        <v>0</v>
      </c>
      <c r="Q45" s="967">
        <f ca="1">SUM('O4 Summary by Class &amp; Accounts'!R166:R191) + 'O4 Summary by Class &amp; Accounts'!R200+ SUM('O4 Summary by Class &amp; Accounts'!R202:R205)</f>
        <v>0</v>
      </c>
      <c r="R45" s="967">
        <f ca="1">SUM('O4 Summary by Class &amp; Accounts'!S166:S191) + 'O4 Summary by Class &amp; Accounts'!S200+ SUM('O4 Summary by Class &amp; Accounts'!S202:S205)</f>
        <v>0</v>
      </c>
      <c r="S45" s="967">
        <f ca="1">SUM('O4 Summary by Class &amp; Accounts'!T166:T191) + 'O4 Summary by Class &amp; Accounts'!T200+ SUM('O4 Summary by Class &amp; Accounts'!T202:T205)</f>
        <v>0</v>
      </c>
      <c r="T45" s="967">
        <f ca="1">SUM('O4 Summary by Class &amp; Accounts'!U166:U191) + 'O4 Summary by Class &amp; Accounts'!U200+ SUM('O4 Summary by Class &amp; Accounts'!U202:U205)</f>
        <v>0</v>
      </c>
      <c r="U45" s="967">
        <f ca="1">SUM('O4 Summary by Class &amp; Accounts'!V166:V191) + 'O4 Summary by Class &amp; Accounts'!V200+ SUM('O4 Summary by Class &amp; Accounts'!V202:V205)</f>
        <v>0</v>
      </c>
      <c r="V45" s="967">
        <f ca="1">SUM('O4 Summary by Class &amp; Accounts'!W166:W191) + 'O4 Summary by Class &amp; Accounts'!W200+ SUM('O4 Summary by Class &amp; Accounts'!W202:W205)</f>
        <v>0</v>
      </c>
      <c r="W45" s="968">
        <f ca="1">SUM('O4 Summary by Class &amp; Accounts'!X166:X191) + 'O4 Summary by Class &amp; Accounts'!X200+ SUM('O4 Summary by Class &amp; Accounts'!X202:X205)</f>
        <v>0</v>
      </c>
      <c r="X45" s="844"/>
    </row>
    <row r="46" spans="1:24" s="731" customFormat="1" ht="12.75">
      <c r="B46" s="847"/>
      <c r="C46" s="845"/>
      <c r="D46" s="844"/>
      <c r="E46" s="844"/>
      <c r="F46" s="844"/>
      <c r="G46" s="844"/>
      <c r="H46" s="844"/>
      <c r="I46" s="844"/>
      <c r="J46" s="844"/>
      <c r="K46" s="844"/>
      <c r="L46" s="844"/>
      <c r="M46" s="844"/>
      <c r="N46" s="844"/>
      <c r="O46" s="844"/>
      <c r="P46" s="844"/>
      <c r="Q46" s="844"/>
      <c r="R46" s="844"/>
      <c r="S46" s="844"/>
      <c r="T46" s="844"/>
      <c r="U46" s="844"/>
      <c r="V46" s="844"/>
      <c r="W46" s="732"/>
      <c r="X46" s="844"/>
    </row>
    <row r="47" spans="1:24" s="731" customFormat="1" ht="12.75">
      <c r="B47" s="958" t="s">
        <v>1408</v>
      </c>
      <c r="C47" s="966">
        <f>SUM(D47:W47)</f>
        <v>2864000</v>
      </c>
      <c r="D47" s="967">
        <f ca="1">'O6 Source Data for E2'!D152</f>
        <v>1720633.554236958</v>
      </c>
      <c r="E47" s="967">
        <f ca="1">'O6 Source Data for E2'!E152</f>
        <v>484691.11851880589</v>
      </c>
      <c r="F47" s="967">
        <f ca="1">'O6 Source Data for E2'!F152</f>
        <v>521357.86858739838</v>
      </c>
      <c r="G47" s="967">
        <f ca="1">'O6 Source Data for E2'!G152</f>
        <v>0</v>
      </c>
      <c r="H47" s="967">
        <f ca="1">'O6 Source Data for E2'!H152</f>
        <v>0</v>
      </c>
      <c r="I47" s="967">
        <f ca="1">'O6 Source Data for E2'!I152</f>
        <v>0</v>
      </c>
      <c r="J47" s="967">
        <f ca="1">'O6 Source Data for E2'!J152</f>
        <v>122743.4283201736</v>
      </c>
      <c r="K47" s="967">
        <f ca="1">'O6 Source Data for E2'!K152</f>
        <v>7743.1860549297025</v>
      </c>
      <c r="L47" s="967">
        <f ca="1">'O6 Source Data for E2'!L152</f>
        <v>6830.8442817344221</v>
      </c>
      <c r="M47" s="967">
        <f ca="1">'O6 Source Data for E2'!M152</f>
        <v>0</v>
      </c>
      <c r="N47" s="967">
        <f ca="1">'O6 Source Data for E2'!N152</f>
        <v>0</v>
      </c>
      <c r="O47" s="967">
        <f ca="1">'O6 Source Data for E2'!O152</f>
        <v>0</v>
      </c>
      <c r="P47" s="967">
        <f ca="1">'O6 Source Data for E2'!P152</f>
        <v>0</v>
      </c>
      <c r="Q47" s="967">
        <f ca="1">'O6 Source Data for E2'!Q152</f>
        <v>0</v>
      </c>
      <c r="R47" s="967">
        <f ca="1">'O6 Source Data for E2'!R152</f>
        <v>0</v>
      </c>
      <c r="S47" s="967">
        <f ca="1">'O6 Source Data for E2'!S152</f>
        <v>0</v>
      </c>
      <c r="T47" s="967">
        <f ca="1">'O6 Source Data for E2'!T152</f>
        <v>0</v>
      </c>
      <c r="U47" s="967">
        <f ca="1">'O6 Source Data for E2'!U152</f>
        <v>0</v>
      </c>
      <c r="V47" s="967">
        <f ca="1">'O6 Source Data for E2'!V152</f>
        <v>0</v>
      </c>
      <c r="W47" s="968">
        <f ca="1">'O6 Source Data for E2'!W152</f>
        <v>0</v>
      </c>
      <c r="X47" s="844"/>
    </row>
    <row r="48" spans="1:24" s="731" customFormat="1" ht="12.75">
      <c r="B48" s="847"/>
      <c r="C48" s="845"/>
      <c r="D48" s="844"/>
      <c r="E48" s="844"/>
      <c r="F48" s="844"/>
      <c r="G48" s="844"/>
      <c r="H48" s="844"/>
      <c r="I48" s="844"/>
      <c r="J48" s="844"/>
      <c r="K48" s="844"/>
      <c r="L48" s="844"/>
      <c r="M48" s="844"/>
      <c r="N48" s="844"/>
      <c r="O48" s="844"/>
      <c r="P48" s="844"/>
      <c r="Q48" s="844"/>
      <c r="R48" s="844"/>
      <c r="S48" s="844"/>
      <c r="T48" s="844"/>
      <c r="U48" s="844"/>
      <c r="V48" s="844"/>
      <c r="W48" s="732"/>
      <c r="X48" s="844"/>
    </row>
    <row r="49" spans="1:24" s="731" customFormat="1" ht="12.75">
      <c r="B49" s="847" t="s">
        <v>29</v>
      </c>
      <c r="C49" s="845"/>
      <c r="D49" s="844"/>
      <c r="E49" s="844"/>
      <c r="F49" s="844"/>
      <c r="G49" s="844"/>
      <c r="H49" s="844"/>
      <c r="I49" s="844"/>
      <c r="J49" s="844"/>
      <c r="K49" s="844"/>
      <c r="L49" s="844"/>
      <c r="M49" s="844"/>
      <c r="N49" s="844"/>
      <c r="O49" s="844"/>
      <c r="P49" s="844"/>
      <c r="Q49" s="844"/>
      <c r="R49" s="844"/>
      <c r="S49" s="844"/>
      <c r="T49" s="844"/>
      <c r="U49" s="844"/>
      <c r="V49" s="844"/>
      <c r="W49" s="732"/>
      <c r="X49" s="844"/>
    </row>
    <row r="50" spans="1:24" s="731" customFormat="1" ht="12.75">
      <c r="A50" s="881"/>
      <c r="B50" s="840" t="s">
        <v>633</v>
      </c>
      <c r="C50" s="845">
        <f>SUM(D50:W50)</f>
        <v>3861500.0000000005</v>
      </c>
      <c r="D50" s="844">
        <f ca="1">'O4 Summary by Class &amp; Accounts'!E36</f>
        <v>1455448.3928841441</v>
      </c>
      <c r="E50" s="844">
        <f ca="1">'O4 Summary by Class &amp; Accounts'!F36</f>
        <v>682536.97813510988</v>
      </c>
      <c r="F50" s="844">
        <f ca="1">'O4 Summary by Class &amp; Accounts'!G36</f>
        <v>1720901.6048597284</v>
      </c>
      <c r="G50" s="844">
        <f ca="1">'O4 Summary by Class &amp; Accounts'!H36</f>
        <v>0</v>
      </c>
      <c r="H50" s="844">
        <f ca="1">'O4 Summary by Class &amp; Accounts'!I36</f>
        <v>0</v>
      </c>
      <c r="I50" s="844">
        <f ca="1">'O4 Summary by Class &amp; Accounts'!J36</f>
        <v>0</v>
      </c>
      <c r="J50" s="844">
        <f ca="1">'O4 Summary by Class &amp; Accounts'!K36</f>
        <v>0</v>
      </c>
      <c r="K50" s="844">
        <f ca="1">'O4 Summary by Class &amp; Accounts'!L36</f>
        <v>0</v>
      </c>
      <c r="L50" s="844">
        <f ca="1">'O4 Summary by Class &amp; Accounts'!M36</f>
        <v>2613.0241210181457</v>
      </c>
      <c r="M50" s="844">
        <f ca="1">'O4 Summary by Class &amp; Accounts'!N35</f>
        <v>0</v>
      </c>
      <c r="N50" s="844">
        <f ca="1">'O4 Summary by Class &amp; Accounts'!O35</f>
        <v>0</v>
      </c>
      <c r="O50" s="844">
        <f ca="1">'O4 Summary by Class &amp; Accounts'!P35</f>
        <v>0</v>
      </c>
      <c r="P50" s="844">
        <f ca="1">'O4 Summary by Class &amp; Accounts'!Q35</f>
        <v>0</v>
      </c>
      <c r="Q50" s="844">
        <f ca="1">'O4 Summary by Class &amp; Accounts'!R35</f>
        <v>0</v>
      </c>
      <c r="R50" s="844">
        <f ca="1">'O4 Summary by Class &amp; Accounts'!S35</f>
        <v>0</v>
      </c>
      <c r="S50" s="844">
        <f ca="1">'O4 Summary by Class &amp; Accounts'!T35</f>
        <v>0</v>
      </c>
      <c r="T50" s="844">
        <f ca="1">'O4 Summary by Class &amp; Accounts'!U35</f>
        <v>0</v>
      </c>
      <c r="U50" s="844">
        <f ca="1">'O4 Summary by Class &amp; Accounts'!V35</f>
        <v>0</v>
      </c>
      <c r="V50" s="844">
        <f ca="1">'O4 Summary by Class &amp; Accounts'!W35</f>
        <v>0</v>
      </c>
      <c r="W50" s="732">
        <f ca="1">'O4 Summary by Class &amp; Accounts'!X35</f>
        <v>0</v>
      </c>
      <c r="X50" s="844"/>
    </row>
    <row r="51" spans="1:24" s="731" customFormat="1" ht="12.75">
      <c r="A51" s="846"/>
      <c r="B51" s="840" t="s">
        <v>634</v>
      </c>
      <c r="C51" s="845">
        <f t="shared" ref="C51:C63" si="8">SUM(D51:W51)</f>
        <v>0</v>
      </c>
      <c r="D51" s="844">
        <f ca="1">'O4 Summary by Class &amp; Accounts'!E40</f>
        <v>0</v>
      </c>
      <c r="E51" s="844">
        <f ca="1">'O4 Summary by Class &amp; Accounts'!F40</f>
        <v>0</v>
      </c>
      <c r="F51" s="844">
        <f ca="1">'O4 Summary by Class &amp; Accounts'!G40</f>
        <v>0</v>
      </c>
      <c r="G51" s="844">
        <f ca="1">'O4 Summary by Class &amp; Accounts'!H40</f>
        <v>0</v>
      </c>
      <c r="H51" s="844">
        <f ca="1">'O4 Summary by Class &amp; Accounts'!I40</f>
        <v>0</v>
      </c>
      <c r="I51" s="844">
        <f ca="1">'O4 Summary by Class &amp; Accounts'!J40</f>
        <v>0</v>
      </c>
      <c r="J51" s="844">
        <f ca="1">'O4 Summary by Class &amp; Accounts'!K40</f>
        <v>0</v>
      </c>
      <c r="K51" s="844">
        <f ca="1">'O4 Summary by Class &amp; Accounts'!L40</f>
        <v>0</v>
      </c>
      <c r="L51" s="844">
        <f ca="1">'O4 Summary by Class &amp; Accounts'!M40</f>
        <v>0</v>
      </c>
      <c r="M51" s="844">
        <f ca="1">'O4 Summary by Class &amp; Accounts'!N40</f>
        <v>0</v>
      </c>
      <c r="N51" s="844">
        <f ca="1">'O4 Summary by Class &amp; Accounts'!O40</f>
        <v>0</v>
      </c>
      <c r="O51" s="844">
        <f ca="1">'O4 Summary by Class &amp; Accounts'!P40</f>
        <v>0</v>
      </c>
      <c r="P51" s="844">
        <f ca="1">'O4 Summary by Class &amp; Accounts'!Q40</f>
        <v>0</v>
      </c>
      <c r="Q51" s="844">
        <f ca="1">'O4 Summary by Class &amp; Accounts'!R40</f>
        <v>0</v>
      </c>
      <c r="R51" s="844">
        <f ca="1">'O4 Summary by Class &amp; Accounts'!S40</f>
        <v>0</v>
      </c>
      <c r="S51" s="844">
        <f ca="1">'O4 Summary by Class &amp; Accounts'!T40</f>
        <v>0</v>
      </c>
      <c r="T51" s="844">
        <f ca="1">'O4 Summary by Class &amp; Accounts'!U40</f>
        <v>0</v>
      </c>
      <c r="U51" s="844">
        <f ca="1">'O4 Summary by Class &amp; Accounts'!V40</f>
        <v>0</v>
      </c>
      <c r="V51" s="844">
        <f ca="1">'O4 Summary by Class &amp; Accounts'!W40</f>
        <v>0</v>
      </c>
      <c r="W51" s="732">
        <f ca="1">'O4 Summary by Class &amp; Accounts'!X40</f>
        <v>0</v>
      </c>
      <c r="X51" s="844"/>
    </row>
    <row r="52" spans="1:24" s="731" customFormat="1" ht="12.75">
      <c r="A52" s="846"/>
      <c r="B52" s="840" t="s">
        <v>25</v>
      </c>
      <c r="C52" s="845">
        <f t="shared" si="8"/>
        <v>134000</v>
      </c>
      <c r="D52" s="844">
        <f ca="1">'O4 Summary by Class &amp; Accounts'!E23</f>
        <v>46175.281251004242</v>
      </c>
      <c r="E52" s="844">
        <f ca="1">'O4 Summary by Class &amp; Accounts'!F23</f>
        <v>24488.372024926372</v>
      </c>
      <c r="F52" s="844">
        <f ca="1">'O4 Summary by Class &amp; Accounts'!G23</f>
        <v>62584.630994348918</v>
      </c>
      <c r="G52" s="844">
        <f ca="1">'O4 Summary by Class &amp; Accounts'!H23</f>
        <v>0</v>
      </c>
      <c r="H52" s="844">
        <f ca="1">'O4 Summary by Class &amp; Accounts'!I23</f>
        <v>0</v>
      </c>
      <c r="I52" s="844">
        <f ca="1">'O4 Summary by Class &amp; Accounts'!J23</f>
        <v>0</v>
      </c>
      <c r="J52" s="844">
        <f ca="1">'O4 Summary by Class &amp; Accounts'!K23</f>
        <v>432.02828456009087</v>
      </c>
      <c r="K52" s="844">
        <f ca="1">'O4 Summary by Class &amp; Accounts'!L23</f>
        <v>54.90442962633395</v>
      </c>
      <c r="L52" s="844">
        <f ca="1">'O4 Summary by Class &amp; Accounts'!M23</f>
        <v>264.78301553404066</v>
      </c>
      <c r="M52" s="844">
        <f ca="1">'O4 Summary by Class &amp; Accounts'!N23</f>
        <v>0</v>
      </c>
      <c r="N52" s="844">
        <f ca="1">'O4 Summary by Class &amp; Accounts'!O23</f>
        <v>0</v>
      </c>
      <c r="O52" s="844">
        <f ca="1">'O4 Summary by Class &amp; Accounts'!P23</f>
        <v>0</v>
      </c>
      <c r="P52" s="844">
        <f ca="1">'O4 Summary by Class &amp; Accounts'!Q23</f>
        <v>0</v>
      </c>
      <c r="Q52" s="844">
        <f ca="1">'O4 Summary by Class &amp; Accounts'!R23</f>
        <v>0</v>
      </c>
      <c r="R52" s="844">
        <f ca="1">'O4 Summary by Class &amp; Accounts'!S23</f>
        <v>0</v>
      </c>
      <c r="S52" s="844">
        <f ca="1">'O4 Summary by Class &amp; Accounts'!T23</f>
        <v>0</v>
      </c>
      <c r="T52" s="844">
        <f ca="1">'O4 Summary by Class &amp; Accounts'!U23</f>
        <v>0</v>
      </c>
      <c r="U52" s="844">
        <f ca="1">'O4 Summary by Class &amp; Accounts'!V23</f>
        <v>0</v>
      </c>
      <c r="V52" s="844">
        <f ca="1">'O4 Summary by Class &amp; Accounts'!W23</f>
        <v>0</v>
      </c>
      <c r="W52" s="732">
        <f ca="1">'O4 Summary by Class &amp; Accounts'!X23</f>
        <v>0</v>
      </c>
      <c r="X52" s="844"/>
    </row>
    <row r="53" spans="1:24" s="731" customFormat="1" ht="12.75">
      <c r="A53" s="846"/>
      <c r="B53" s="840" t="s">
        <v>26</v>
      </c>
      <c r="C53" s="845">
        <f t="shared" si="8"/>
        <v>49000</v>
      </c>
      <c r="D53" s="844">
        <f ca="1">'O4 Summary by Class &amp; Accounts'!E26</f>
        <v>16884.990905217968</v>
      </c>
      <c r="E53" s="844">
        <f ca="1">'O4 Summary by Class &amp; Accounts'!F26</f>
        <v>8954.7032031447179</v>
      </c>
      <c r="F53" s="844">
        <f ca="1">'O4 Summary by Class &amp; Accounts'!G26</f>
        <v>22885.424766590277</v>
      </c>
      <c r="G53" s="844">
        <f ca="1">'O4 Summary by Class &amp; Accounts'!H26</f>
        <v>0</v>
      </c>
      <c r="H53" s="844">
        <f ca="1">'O4 Summary by Class &amp; Accounts'!I26</f>
        <v>0</v>
      </c>
      <c r="I53" s="844">
        <f ca="1">'O4 Summary by Class &amp; Accounts'!J26</f>
        <v>0</v>
      </c>
      <c r="J53" s="844">
        <f ca="1">'O4 Summary by Class &amp; Accounts'!K26</f>
        <v>157.98049211525711</v>
      </c>
      <c r="K53" s="844">
        <f ca="1">'O4 Summary by Class &amp; Accounts'!L26</f>
        <v>20.076992923062413</v>
      </c>
      <c r="L53" s="844">
        <f ca="1">'O4 Summary by Class &amp; Accounts'!M26</f>
        <v>96.823640008716353</v>
      </c>
      <c r="M53" s="844">
        <f ca="1">'O4 Summary by Class &amp; Accounts'!N26</f>
        <v>0</v>
      </c>
      <c r="N53" s="844">
        <f ca="1">'O4 Summary by Class &amp; Accounts'!O26</f>
        <v>0</v>
      </c>
      <c r="O53" s="844">
        <f ca="1">'O4 Summary by Class &amp; Accounts'!P26</f>
        <v>0</v>
      </c>
      <c r="P53" s="844">
        <f ca="1">'O4 Summary by Class &amp; Accounts'!Q26</f>
        <v>0</v>
      </c>
      <c r="Q53" s="844">
        <f ca="1">'O4 Summary by Class &amp; Accounts'!R26</f>
        <v>0</v>
      </c>
      <c r="R53" s="844">
        <f ca="1">'O4 Summary by Class &amp; Accounts'!S26</f>
        <v>0</v>
      </c>
      <c r="S53" s="844">
        <f ca="1">'O4 Summary by Class &amp; Accounts'!T26</f>
        <v>0</v>
      </c>
      <c r="T53" s="844">
        <f ca="1">'O4 Summary by Class &amp; Accounts'!U26</f>
        <v>0</v>
      </c>
      <c r="U53" s="844">
        <f ca="1">'O4 Summary by Class &amp; Accounts'!V26</f>
        <v>0</v>
      </c>
      <c r="V53" s="844">
        <f ca="1">'O4 Summary by Class &amp; Accounts'!W26</f>
        <v>0</v>
      </c>
      <c r="W53" s="732">
        <f ca="1">'O4 Summary by Class &amp; Accounts'!X26</f>
        <v>0</v>
      </c>
      <c r="X53" s="844"/>
    </row>
    <row r="54" spans="1:24" s="731" customFormat="1" ht="12.75">
      <c r="A54" s="846"/>
      <c r="B54" s="840" t="s">
        <v>27</v>
      </c>
      <c r="C54" s="845">
        <f t="shared" si="8"/>
        <v>0</v>
      </c>
      <c r="D54" s="844">
        <f ca="1">'O4 Summary by Class &amp; Accounts'!E29</f>
        <v>0</v>
      </c>
      <c r="E54" s="844">
        <f ca="1">'O4 Summary by Class &amp; Accounts'!F29</f>
        <v>0</v>
      </c>
      <c r="F54" s="844">
        <f ca="1">'O4 Summary by Class &amp; Accounts'!G29</f>
        <v>0</v>
      </c>
      <c r="G54" s="844">
        <f ca="1">'O4 Summary by Class &amp; Accounts'!H29</f>
        <v>0</v>
      </c>
      <c r="H54" s="844">
        <f ca="1">'O4 Summary by Class &amp; Accounts'!I29</f>
        <v>0</v>
      </c>
      <c r="I54" s="844">
        <f ca="1">'O4 Summary by Class &amp; Accounts'!J29</f>
        <v>0</v>
      </c>
      <c r="J54" s="844">
        <f ca="1">'O4 Summary by Class &amp; Accounts'!K29</f>
        <v>0</v>
      </c>
      <c r="K54" s="844">
        <f ca="1">'O4 Summary by Class &amp; Accounts'!L29</f>
        <v>0</v>
      </c>
      <c r="L54" s="844">
        <f ca="1">'O4 Summary by Class &amp; Accounts'!M29</f>
        <v>0</v>
      </c>
      <c r="M54" s="844">
        <f ca="1">'O4 Summary by Class &amp; Accounts'!N29</f>
        <v>0</v>
      </c>
      <c r="N54" s="844">
        <f ca="1">'O4 Summary by Class &amp; Accounts'!O29</f>
        <v>0</v>
      </c>
      <c r="O54" s="844">
        <f ca="1">'O4 Summary by Class &amp; Accounts'!P29</f>
        <v>0</v>
      </c>
      <c r="P54" s="844">
        <f ca="1">'O4 Summary by Class &amp; Accounts'!Q29</f>
        <v>0</v>
      </c>
      <c r="Q54" s="844">
        <f ca="1">'O4 Summary by Class &amp; Accounts'!R29</f>
        <v>0</v>
      </c>
      <c r="R54" s="844">
        <f ca="1">'O4 Summary by Class &amp; Accounts'!S29</f>
        <v>0</v>
      </c>
      <c r="S54" s="844">
        <f ca="1">'O4 Summary by Class &amp; Accounts'!T29</f>
        <v>0</v>
      </c>
      <c r="T54" s="844">
        <f ca="1">'O4 Summary by Class &amp; Accounts'!U29</f>
        <v>0</v>
      </c>
      <c r="U54" s="844">
        <f ca="1">'O4 Summary by Class &amp; Accounts'!V29</f>
        <v>0</v>
      </c>
      <c r="V54" s="844">
        <f ca="1">'O4 Summary by Class &amp; Accounts'!W29</f>
        <v>0</v>
      </c>
      <c r="W54" s="732">
        <f ca="1">'O4 Summary by Class &amp; Accounts'!X29</f>
        <v>0</v>
      </c>
      <c r="X54" s="844"/>
    </row>
    <row r="55" spans="1:24" s="731" customFormat="1" ht="12.75">
      <c r="A55" s="846"/>
      <c r="B55" s="840" t="s">
        <v>28</v>
      </c>
      <c r="C55" s="845">
        <f t="shared" si="8"/>
        <v>0</v>
      </c>
      <c r="D55" s="844">
        <f ca="1">'O4 Summary by Class &amp; Accounts'!E32</f>
        <v>0</v>
      </c>
      <c r="E55" s="844">
        <f ca="1">'O4 Summary by Class &amp; Accounts'!F32</f>
        <v>0</v>
      </c>
      <c r="F55" s="844">
        <f ca="1">'O4 Summary by Class &amp; Accounts'!G32</f>
        <v>0</v>
      </c>
      <c r="G55" s="844">
        <f ca="1">'O4 Summary by Class &amp; Accounts'!H32</f>
        <v>0</v>
      </c>
      <c r="H55" s="844">
        <f ca="1">'O4 Summary by Class &amp; Accounts'!I32</f>
        <v>0</v>
      </c>
      <c r="I55" s="844">
        <f ca="1">'O4 Summary by Class &amp; Accounts'!J32</f>
        <v>0</v>
      </c>
      <c r="J55" s="844">
        <f ca="1">'O4 Summary by Class &amp; Accounts'!K32</f>
        <v>0</v>
      </c>
      <c r="K55" s="844">
        <f ca="1">'O4 Summary by Class &amp; Accounts'!L32</f>
        <v>0</v>
      </c>
      <c r="L55" s="844">
        <f ca="1">'O4 Summary by Class &amp; Accounts'!M32</f>
        <v>0</v>
      </c>
      <c r="M55" s="844">
        <f ca="1">'O4 Summary by Class &amp; Accounts'!N32</f>
        <v>0</v>
      </c>
      <c r="N55" s="844">
        <f ca="1">'O4 Summary by Class &amp; Accounts'!O32</f>
        <v>0</v>
      </c>
      <c r="O55" s="844">
        <f ca="1">'O4 Summary by Class &amp; Accounts'!P32</f>
        <v>0</v>
      </c>
      <c r="P55" s="844">
        <f ca="1">'O4 Summary by Class &amp; Accounts'!Q32</f>
        <v>0</v>
      </c>
      <c r="Q55" s="844">
        <f ca="1">'O4 Summary by Class &amp; Accounts'!R32</f>
        <v>0</v>
      </c>
      <c r="R55" s="844">
        <f ca="1">'O4 Summary by Class &amp; Accounts'!S32</f>
        <v>0</v>
      </c>
      <c r="S55" s="844">
        <f ca="1">'O4 Summary by Class &amp; Accounts'!T32</f>
        <v>0</v>
      </c>
      <c r="T55" s="844">
        <f ca="1">'O4 Summary by Class &amp; Accounts'!U32</f>
        <v>0</v>
      </c>
      <c r="U55" s="844">
        <f ca="1">'O4 Summary by Class &amp; Accounts'!V32</f>
        <v>0</v>
      </c>
      <c r="V55" s="844">
        <f ca="1">'O4 Summary by Class &amp; Accounts'!W32</f>
        <v>0</v>
      </c>
      <c r="W55" s="732">
        <f ca="1">'O4 Summary by Class &amp; Accounts'!X32</f>
        <v>0</v>
      </c>
      <c r="X55" s="844"/>
    </row>
    <row r="56" spans="1:24" s="954" customFormat="1" ht="21" customHeight="1">
      <c r="A56" s="952"/>
      <c r="B56" s="970" t="s">
        <v>1136</v>
      </c>
      <c r="C56" s="971">
        <f t="shared" si="8"/>
        <v>4044500.0000000009</v>
      </c>
      <c r="D56" s="972">
        <f>SUM(D50:D55)</f>
        <v>1518508.6650403664</v>
      </c>
      <c r="E56" s="972">
        <f t="shared" ref="E56:W56" si="9">SUM(E50:E55)</f>
        <v>715980.05336318095</v>
      </c>
      <c r="F56" s="972">
        <f t="shared" si="9"/>
        <v>1806371.6606206677</v>
      </c>
      <c r="G56" s="972">
        <f t="shared" si="9"/>
        <v>0</v>
      </c>
      <c r="H56" s="972">
        <f t="shared" si="9"/>
        <v>0</v>
      </c>
      <c r="I56" s="972">
        <f t="shared" si="9"/>
        <v>0</v>
      </c>
      <c r="J56" s="972">
        <f t="shared" si="9"/>
        <v>590.00877667534792</v>
      </c>
      <c r="K56" s="972">
        <f t="shared" si="9"/>
        <v>74.98142254939637</v>
      </c>
      <c r="L56" s="972">
        <f t="shared" si="9"/>
        <v>2974.6307765609026</v>
      </c>
      <c r="M56" s="972">
        <f t="shared" si="9"/>
        <v>0</v>
      </c>
      <c r="N56" s="972">
        <f t="shared" si="9"/>
        <v>0</v>
      </c>
      <c r="O56" s="972">
        <f t="shared" si="9"/>
        <v>0</v>
      </c>
      <c r="P56" s="972">
        <f t="shared" si="9"/>
        <v>0</v>
      </c>
      <c r="Q56" s="972">
        <f t="shared" si="9"/>
        <v>0</v>
      </c>
      <c r="R56" s="972">
        <f t="shared" si="9"/>
        <v>0</v>
      </c>
      <c r="S56" s="972">
        <f t="shared" si="9"/>
        <v>0</v>
      </c>
      <c r="T56" s="972">
        <f t="shared" si="9"/>
        <v>0</v>
      </c>
      <c r="U56" s="972">
        <f t="shared" si="9"/>
        <v>0</v>
      </c>
      <c r="V56" s="972">
        <f t="shared" si="9"/>
        <v>0</v>
      </c>
      <c r="W56" s="973">
        <f t="shared" si="9"/>
        <v>0</v>
      </c>
      <c r="X56" s="953"/>
    </row>
    <row r="57" spans="1:24" s="731" customFormat="1" ht="12.75">
      <c r="A57" s="955"/>
      <c r="B57" s="847" t="s">
        <v>1177</v>
      </c>
      <c r="C57" s="845"/>
      <c r="D57" s="844"/>
      <c r="E57" s="844"/>
      <c r="F57" s="844"/>
      <c r="G57" s="844"/>
      <c r="H57" s="844"/>
      <c r="I57" s="844"/>
      <c r="J57" s="844"/>
      <c r="K57" s="844"/>
      <c r="L57" s="844"/>
      <c r="M57" s="844"/>
      <c r="N57" s="844"/>
      <c r="O57" s="844"/>
      <c r="P57" s="844"/>
      <c r="Q57" s="844"/>
      <c r="R57" s="844"/>
      <c r="S57" s="844"/>
      <c r="T57" s="844"/>
      <c r="U57" s="844"/>
      <c r="V57" s="844"/>
      <c r="W57" s="732"/>
      <c r="X57" s="844"/>
    </row>
    <row r="58" spans="1:24" s="731" customFormat="1" ht="12.75">
      <c r="B58" s="840" t="s">
        <v>633</v>
      </c>
      <c r="C58" s="845">
        <f t="shared" si="8"/>
        <v>-2136500</v>
      </c>
      <c r="D58" s="844">
        <f ca="1">'O7 Amortization'!G34+'O7 Amortization'!AB34+'O7 Amortization'!G104+'O7 Amortization'!AB104+'O7 Amortization'!G174+'O7 Amortization'!AB174+'O7 Amortization'!G244+'O7 Amortization'!AB244</f>
        <v>-805273.98456479958</v>
      </c>
      <c r="E58" s="844">
        <f ca="1">'O7 Amortization'!H34+'O7 Amortization'!AC34+'O7 Amortization'!H104+'O7 Amortization'!AC104+'O7 Amortization'!H174+'O7 Amortization'!AC174+'O7 Amortization'!H244+'O7 Amortization'!AC244</f>
        <v>-377635.69954309519</v>
      </c>
      <c r="F58" s="844">
        <f ca="1">'O7 Amortization'!I34+'O7 Amortization'!AD34+'O7 Amortization'!I104+'O7 Amortization'!AD104+'O7 Amortization'!I174+'O7 Amortization'!AD174+'O7 Amortization'!I244+'O7 Amortization'!AD244</f>
        <v>-952144.57562677958</v>
      </c>
      <c r="G58" s="844">
        <f ca="1">'O7 Amortization'!J34+'O7 Amortization'!AE34+'O7 Amortization'!J104+'O7 Amortization'!AE104+'O7 Amortization'!J174+'O7 Amortization'!AE174+'O7 Amortization'!J244+'O7 Amortization'!AE244</f>
        <v>0</v>
      </c>
      <c r="H58" s="844">
        <f ca="1">'O7 Amortization'!K34+'O7 Amortization'!AF34+'O7 Amortization'!K104+'O7 Amortization'!AF104+'O7 Amortization'!K174+'O7 Amortization'!AF174+'O7 Amortization'!K244+'O7 Amortization'!AF244</f>
        <v>0</v>
      </c>
      <c r="I58" s="844">
        <f ca="1">'O7 Amortization'!L34+'O7 Amortization'!AG34+'O7 Amortization'!L104+'O7 Amortization'!AG104+'O7 Amortization'!L174+'O7 Amortization'!AG174+'O7 Amortization'!L244+'O7 Amortization'!AG244</f>
        <v>0</v>
      </c>
      <c r="J58" s="844">
        <f ca="1">'O7 Amortization'!M34+'O7 Amortization'!AH34+'O7 Amortization'!M104+'O7 Amortization'!AH104+'O7 Amortization'!M174+'O7 Amortization'!AH174+'O7 Amortization'!M244+'O7 Amortization'!AH244</f>
        <v>0</v>
      </c>
      <c r="K58" s="844">
        <f ca="1">'O7 Amortization'!N34+'O7 Amortization'!AI34+'O7 Amortization'!N104+'O7 Amortization'!AI104+'O7 Amortization'!N174+'O7 Amortization'!AI174+'O7 Amortization'!N244+'O7 Amortization'!AI244</f>
        <v>0</v>
      </c>
      <c r="L58" s="844">
        <f ca="1">'O7 Amortization'!O34+'O7 Amortization'!AJ34+'O7 Amortization'!O104+'O7 Amortization'!AJ104+'O7 Amortization'!O174+'O7 Amortization'!AJ174+'O7 Amortization'!O244+'O7 Amortization'!AJ244</f>
        <v>-1445.7402653257202</v>
      </c>
      <c r="M58" s="844">
        <f ca="1">'O7 Amortization'!P34+'O7 Amortization'!AK34+'O7 Amortization'!P104+'O7 Amortization'!AK104+'O7 Amortization'!P174+'O7 Amortization'!AK174+'O7 Amortization'!P244+'O7 Amortization'!AK244</f>
        <v>0</v>
      </c>
      <c r="N58" s="844">
        <f ca="1">'O7 Amortization'!Q34+'O7 Amortization'!AL34+'O7 Amortization'!Q104+'O7 Amortization'!AL104+'O7 Amortization'!Q174+'O7 Amortization'!AL174+'O7 Amortization'!Q244+'O7 Amortization'!AL244</f>
        <v>0</v>
      </c>
      <c r="O58" s="844">
        <f ca="1">'O7 Amortization'!R34+'O7 Amortization'!AM34+'O7 Amortization'!R104+'O7 Amortization'!AM104+'O7 Amortization'!R174+'O7 Amortization'!AM174+'O7 Amortization'!R244+'O7 Amortization'!AM244</f>
        <v>0</v>
      </c>
      <c r="P58" s="844">
        <f ca="1">'O7 Amortization'!S34+'O7 Amortization'!AN34+'O7 Amortization'!S104+'O7 Amortization'!AN104+'O7 Amortization'!S174+'O7 Amortization'!AN174+'O7 Amortization'!S244+'O7 Amortization'!AN244</f>
        <v>0</v>
      </c>
      <c r="Q58" s="844">
        <f ca="1">'O7 Amortization'!T34+'O7 Amortization'!AO34+'O7 Amortization'!T104+'O7 Amortization'!AO104+'O7 Amortization'!T174+'O7 Amortization'!AO174+'O7 Amortization'!T244+'O7 Amortization'!AO244</f>
        <v>0</v>
      </c>
      <c r="R58" s="844">
        <f ca="1">'O7 Amortization'!U34+'O7 Amortization'!AP34+'O7 Amortization'!U104+'O7 Amortization'!AP104+'O7 Amortization'!U174+'O7 Amortization'!AP174+'O7 Amortization'!U244+'O7 Amortization'!AP244</f>
        <v>0</v>
      </c>
      <c r="S58" s="844">
        <f ca="1">'O7 Amortization'!V34+'O7 Amortization'!AQ34+'O7 Amortization'!V104+'O7 Amortization'!AQ104+'O7 Amortization'!V174+'O7 Amortization'!AQ174+'O7 Amortization'!V244+'O7 Amortization'!AQ244</f>
        <v>0</v>
      </c>
      <c r="T58" s="844">
        <f ca="1">'O7 Amortization'!W34+'O7 Amortization'!AR34+'O7 Amortization'!W104+'O7 Amortization'!AR104+'O7 Amortization'!W174+'O7 Amortization'!AR174+'O7 Amortization'!W244+'O7 Amortization'!AR244</f>
        <v>0</v>
      </c>
      <c r="U58" s="844">
        <f ca="1">'O7 Amortization'!X34+'O7 Amortization'!AS34+'O7 Amortization'!X104+'O7 Amortization'!AS104+'O7 Amortization'!X174+'O7 Amortization'!AS174+'O7 Amortization'!X244+'O7 Amortization'!AS244</f>
        <v>0</v>
      </c>
      <c r="V58" s="844">
        <f ca="1">'O7 Amortization'!Y34+'O7 Amortization'!AT34+'O7 Amortization'!Y104+'O7 Amortization'!AT104+'O7 Amortization'!Y174+'O7 Amortization'!AT174+'O7 Amortization'!Y244+'O7 Amortization'!AT244</f>
        <v>0</v>
      </c>
      <c r="W58" s="732">
        <f ca="1">'O7 Amortization'!Z34+'O7 Amortization'!AU34+'O7 Amortization'!Z104+'O7 Amortization'!AU104+'O7 Amortization'!Z174+'O7 Amortization'!AU174+'O7 Amortization'!Z244+'O7 Amortization'!AU244</f>
        <v>0</v>
      </c>
      <c r="X58" s="844"/>
    </row>
    <row r="59" spans="1:24" s="731" customFormat="1" ht="12.75">
      <c r="B59" s="840" t="s">
        <v>634</v>
      </c>
      <c r="C59" s="845">
        <f t="shared" si="8"/>
        <v>0</v>
      </c>
      <c r="D59" s="844">
        <f ca="1">'O7 Amortization'!G38+'O7 Amortization'!AB38+'O7 Amortization'!G108+'O7 Amortization'!AB108+'O7 Amortization'!G178+'O7 Amortization'!AB178+'O7 Amortization'!G248+'O7 Amortization'!AB248</f>
        <v>0</v>
      </c>
      <c r="E59" s="844">
        <f ca="1">'O7 Amortization'!H38+'O7 Amortization'!AC38+'O7 Amortization'!H108+'O7 Amortization'!AC108+'O7 Amortization'!H178+'O7 Amortization'!AC178+'O7 Amortization'!H248+'O7 Amortization'!AC248</f>
        <v>0</v>
      </c>
      <c r="F59" s="844">
        <f ca="1">'O7 Amortization'!I38+'O7 Amortization'!AD38+'O7 Amortization'!I108+'O7 Amortization'!AD108+'O7 Amortization'!I178+'O7 Amortization'!AD178+'O7 Amortization'!I248+'O7 Amortization'!AD248</f>
        <v>0</v>
      </c>
      <c r="G59" s="844">
        <f ca="1">'O7 Amortization'!J38+'O7 Amortization'!AE38+'O7 Amortization'!J108+'O7 Amortization'!AE108+'O7 Amortization'!J178+'O7 Amortization'!AE178+'O7 Amortization'!J248+'O7 Amortization'!AE248</f>
        <v>0</v>
      </c>
      <c r="H59" s="844">
        <f ca="1">'O7 Amortization'!K38+'O7 Amortization'!AF38+'O7 Amortization'!K108+'O7 Amortization'!AF108+'O7 Amortization'!K178+'O7 Amortization'!AF178+'O7 Amortization'!K248+'O7 Amortization'!AF248</f>
        <v>0</v>
      </c>
      <c r="I59" s="844">
        <f ca="1">'O7 Amortization'!L38+'O7 Amortization'!AG38+'O7 Amortization'!L108+'O7 Amortization'!AG108+'O7 Amortization'!L178+'O7 Amortization'!AG178+'O7 Amortization'!L248+'O7 Amortization'!AG248</f>
        <v>0</v>
      </c>
      <c r="J59" s="844">
        <f ca="1">'O7 Amortization'!M38+'O7 Amortization'!AH38+'O7 Amortization'!M108+'O7 Amortization'!AH108+'O7 Amortization'!M178+'O7 Amortization'!AH178+'O7 Amortization'!M248+'O7 Amortization'!AH248</f>
        <v>0</v>
      </c>
      <c r="K59" s="844">
        <f ca="1">'O7 Amortization'!N38+'O7 Amortization'!AI38+'O7 Amortization'!N108+'O7 Amortization'!AI108+'O7 Amortization'!N178+'O7 Amortization'!AI178+'O7 Amortization'!N248+'O7 Amortization'!AI248</f>
        <v>0</v>
      </c>
      <c r="L59" s="844">
        <f ca="1">'O7 Amortization'!O38+'O7 Amortization'!AJ38+'O7 Amortization'!O108+'O7 Amortization'!AJ108+'O7 Amortization'!O178+'O7 Amortization'!AJ178+'O7 Amortization'!O248+'O7 Amortization'!AJ248</f>
        <v>0</v>
      </c>
      <c r="M59" s="844">
        <f ca="1">'O7 Amortization'!P38+'O7 Amortization'!AK38+'O7 Amortization'!P108+'O7 Amortization'!AK108+'O7 Amortization'!P178+'O7 Amortization'!AK178+'O7 Amortization'!P248+'O7 Amortization'!AK248</f>
        <v>0</v>
      </c>
      <c r="N59" s="844">
        <f ca="1">'O7 Amortization'!Q38+'O7 Amortization'!AL38+'O7 Amortization'!Q108+'O7 Amortization'!AL108+'O7 Amortization'!Q178+'O7 Amortization'!AL178+'O7 Amortization'!Q248+'O7 Amortization'!AL248</f>
        <v>0</v>
      </c>
      <c r="O59" s="844">
        <f ca="1">'O7 Amortization'!R38+'O7 Amortization'!AM38+'O7 Amortization'!R108+'O7 Amortization'!AM108+'O7 Amortization'!R178+'O7 Amortization'!AM178+'O7 Amortization'!R248+'O7 Amortization'!AM248</f>
        <v>0</v>
      </c>
      <c r="P59" s="844">
        <f ca="1">'O7 Amortization'!S38+'O7 Amortization'!AN38+'O7 Amortization'!S108+'O7 Amortization'!AN108+'O7 Amortization'!S178+'O7 Amortization'!AN178+'O7 Amortization'!S248+'O7 Amortization'!AN248</f>
        <v>0</v>
      </c>
      <c r="Q59" s="844">
        <f ca="1">'O7 Amortization'!T38+'O7 Amortization'!AO38+'O7 Amortization'!T108+'O7 Amortization'!AO108+'O7 Amortization'!T178+'O7 Amortization'!AO178+'O7 Amortization'!T248+'O7 Amortization'!AO248</f>
        <v>0</v>
      </c>
      <c r="R59" s="844">
        <f ca="1">'O7 Amortization'!U38+'O7 Amortization'!AP38+'O7 Amortization'!U108+'O7 Amortization'!AP108+'O7 Amortization'!U178+'O7 Amortization'!AP178+'O7 Amortization'!U248+'O7 Amortization'!AP248</f>
        <v>0</v>
      </c>
      <c r="S59" s="844">
        <f ca="1">'O7 Amortization'!V38+'O7 Amortization'!AQ38+'O7 Amortization'!V108+'O7 Amortization'!AQ108+'O7 Amortization'!V178+'O7 Amortization'!AQ178+'O7 Amortization'!V248+'O7 Amortization'!AQ248</f>
        <v>0</v>
      </c>
      <c r="T59" s="844">
        <f ca="1">'O7 Amortization'!W38+'O7 Amortization'!AR38+'O7 Amortization'!W108+'O7 Amortization'!AR108+'O7 Amortization'!W178+'O7 Amortization'!AR178+'O7 Amortization'!W248+'O7 Amortization'!AR248</f>
        <v>0</v>
      </c>
      <c r="U59" s="844">
        <f ca="1">'O7 Amortization'!X38+'O7 Amortization'!AS38+'O7 Amortization'!X108+'O7 Amortization'!AS108+'O7 Amortization'!X178+'O7 Amortization'!AS178+'O7 Amortization'!X248+'O7 Amortization'!AS248</f>
        <v>0</v>
      </c>
      <c r="V59" s="844">
        <f ca="1">'O7 Amortization'!Y38+'O7 Amortization'!AT38+'O7 Amortization'!Y108+'O7 Amortization'!AT108+'O7 Amortization'!Y178+'O7 Amortization'!AT178+'O7 Amortization'!Y248+'O7 Amortization'!AT248</f>
        <v>0</v>
      </c>
      <c r="W59" s="732">
        <f ca="1">'O7 Amortization'!Z38+'O7 Amortization'!AU38+'O7 Amortization'!Z108+'O7 Amortization'!AU108+'O7 Amortization'!Z178+'O7 Amortization'!AU178+'O7 Amortization'!Z248+'O7 Amortization'!AU248</f>
        <v>0</v>
      </c>
      <c r="X59" s="844"/>
    </row>
    <row r="60" spans="1:24" s="731" customFormat="1" ht="12.75">
      <c r="B60" s="840" t="s">
        <v>25</v>
      </c>
      <c r="C60" s="845">
        <f t="shared" si="8"/>
        <v>0</v>
      </c>
      <c r="D60" s="844">
        <f ca="1">'O7 Amortization'!G21+'O7 Amortization'!AB21+'O7 Amortization'!G91+'O7 Amortization'!AB91+'O7 Amortization'!G161+'O7 Amortization'!AB161+'O7 Amortization'!G231+'O7 Amortization'!AB231</f>
        <v>0</v>
      </c>
      <c r="E60" s="844">
        <f ca="1">'O7 Amortization'!H21+'O7 Amortization'!AC21+'O7 Amortization'!H91+'O7 Amortization'!AC91+'O7 Amortization'!H161+'O7 Amortization'!AC161+'O7 Amortization'!H231+'O7 Amortization'!AC231</f>
        <v>0</v>
      </c>
      <c r="F60" s="844">
        <f ca="1">'O7 Amortization'!I21+'O7 Amortization'!AD21+'O7 Amortization'!I91+'O7 Amortization'!AD91+'O7 Amortization'!I161+'O7 Amortization'!AD161+'O7 Amortization'!I231+'O7 Amortization'!AD231</f>
        <v>0</v>
      </c>
      <c r="G60" s="844">
        <f ca="1">'O7 Amortization'!J21+'O7 Amortization'!AE21+'O7 Amortization'!J91+'O7 Amortization'!AE91+'O7 Amortization'!J161+'O7 Amortization'!AE161+'O7 Amortization'!J231+'O7 Amortization'!AE231</f>
        <v>0</v>
      </c>
      <c r="H60" s="844">
        <f ca="1">'O7 Amortization'!K21+'O7 Amortization'!AF21+'O7 Amortization'!K91+'O7 Amortization'!AF91+'O7 Amortization'!K161+'O7 Amortization'!AF161+'O7 Amortization'!K231+'O7 Amortization'!AF231</f>
        <v>0</v>
      </c>
      <c r="I60" s="844">
        <f ca="1">'O7 Amortization'!L21+'O7 Amortization'!AG21+'O7 Amortization'!L91+'O7 Amortization'!AG91+'O7 Amortization'!L161+'O7 Amortization'!AG161+'O7 Amortization'!L231+'O7 Amortization'!AG231</f>
        <v>0</v>
      </c>
      <c r="J60" s="844">
        <f ca="1">'O7 Amortization'!M21+'O7 Amortization'!AH21+'O7 Amortization'!M91+'O7 Amortization'!AH91+'O7 Amortization'!M161+'O7 Amortization'!AH161+'O7 Amortization'!M231+'O7 Amortization'!AH231</f>
        <v>0</v>
      </c>
      <c r="K60" s="844">
        <f ca="1">'O7 Amortization'!N21+'O7 Amortization'!AI21+'O7 Amortization'!N91+'O7 Amortization'!AI91+'O7 Amortization'!N161+'O7 Amortization'!AI161+'O7 Amortization'!N231+'O7 Amortization'!AI231</f>
        <v>0</v>
      </c>
      <c r="L60" s="844">
        <f ca="1">'O7 Amortization'!O21+'O7 Amortization'!AJ21+'O7 Amortization'!O91+'O7 Amortization'!AJ91+'O7 Amortization'!O161+'O7 Amortization'!AJ161+'O7 Amortization'!O231+'O7 Amortization'!AJ231</f>
        <v>0</v>
      </c>
      <c r="M60" s="844">
        <f ca="1">'O7 Amortization'!P21+'O7 Amortization'!AK21+'O7 Amortization'!P91+'O7 Amortization'!AK91+'O7 Amortization'!P161+'O7 Amortization'!AK161+'O7 Amortization'!P231+'O7 Amortization'!AK231</f>
        <v>0</v>
      </c>
      <c r="N60" s="844">
        <f ca="1">'O7 Amortization'!Q21+'O7 Amortization'!AL21+'O7 Amortization'!Q91+'O7 Amortization'!AL91+'O7 Amortization'!Q161+'O7 Amortization'!AL161+'O7 Amortization'!Q231+'O7 Amortization'!AL231</f>
        <v>0</v>
      </c>
      <c r="O60" s="844">
        <f ca="1">'O7 Amortization'!R21+'O7 Amortization'!AM21+'O7 Amortization'!R91+'O7 Amortization'!AM91+'O7 Amortization'!R161+'O7 Amortization'!AM161+'O7 Amortization'!R231+'O7 Amortization'!AM231</f>
        <v>0</v>
      </c>
      <c r="P60" s="844">
        <f ca="1">'O7 Amortization'!S21+'O7 Amortization'!AN21+'O7 Amortization'!S91+'O7 Amortization'!AN91+'O7 Amortization'!S161+'O7 Amortization'!AN161+'O7 Amortization'!S231+'O7 Amortization'!AN231</f>
        <v>0</v>
      </c>
      <c r="Q60" s="844">
        <f ca="1">'O7 Amortization'!T21+'O7 Amortization'!AO21+'O7 Amortization'!T91+'O7 Amortization'!AO91+'O7 Amortization'!T161+'O7 Amortization'!AO161+'O7 Amortization'!T231+'O7 Amortization'!AO231</f>
        <v>0</v>
      </c>
      <c r="R60" s="844">
        <f ca="1">'O7 Amortization'!U21+'O7 Amortization'!AP21+'O7 Amortization'!U91+'O7 Amortization'!AP91+'O7 Amortization'!U161+'O7 Amortization'!AP161+'O7 Amortization'!U231+'O7 Amortization'!AP231</f>
        <v>0</v>
      </c>
      <c r="S60" s="844">
        <f ca="1">'O7 Amortization'!V21+'O7 Amortization'!AQ21+'O7 Amortization'!V91+'O7 Amortization'!AQ91+'O7 Amortization'!V161+'O7 Amortization'!AQ161+'O7 Amortization'!V231+'O7 Amortization'!AQ231</f>
        <v>0</v>
      </c>
      <c r="T60" s="844">
        <f ca="1">'O7 Amortization'!W21+'O7 Amortization'!AR21+'O7 Amortization'!W91+'O7 Amortization'!AR91+'O7 Amortization'!W161+'O7 Amortization'!AR161+'O7 Amortization'!W231+'O7 Amortization'!AR231</f>
        <v>0</v>
      </c>
      <c r="U60" s="844">
        <f ca="1">'O7 Amortization'!X21+'O7 Amortization'!AS21+'O7 Amortization'!X91+'O7 Amortization'!AS91+'O7 Amortization'!X161+'O7 Amortization'!AS161+'O7 Amortization'!X231+'O7 Amortization'!AS231</f>
        <v>0</v>
      </c>
      <c r="V60" s="844">
        <f ca="1">'O7 Amortization'!Y21+'O7 Amortization'!AT21+'O7 Amortization'!Y91+'O7 Amortization'!AT91+'O7 Amortization'!Y161+'O7 Amortization'!AT161+'O7 Amortization'!Y231+'O7 Amortization'!AT231</f>
        <v>0</v>
      </c>
      <c r="W60" s="732">
        <f ca="1">'O7 Amortization'!Z21+'O7 Amortization'!AU21+'O7 Amortization'!Z91+'O7 Amortization'!AU91+'O7 Amortization'!Z161+'O7 Amortization'!AU161+'O7 Amortization'!Z231+'O7 Amortization'!AU231</f>
        <v>0</v>
      </c>
      <c r="X60" s="844"/>
    </row>
    <row r="61" spans="1:24" s="731" customFormat="1" ht="12.75">
      <c r="B61" s="840" t="s">
        <v>26</v>
      </c>
      <c r="C61" s="845">
        <f t="shared" si="8"/>
        <v>-32000</v>
      </c>
      <c r="D61" s="844">
        <f ca="1">'O7 Amortization'!G24+'O7 Amortization'!AB24+'O7 Amortization'!G94+'O7 Amortization'!AB94+'O7 Amortization'!G164+'O7 Amortization'!AB164+'O7 Amortization'!G234+'O7 Amortization'!AB234</f>
        <v>-11026.932836060714</v>
      </c>
      <c r="E61" s="844">
        <f ca="1">'O7 Amortization'!H24+'O7 Amortization'!AC24+'O7 Amortization'!H94+'O7 Amortization'!AC94+'O7 Amortization'!H164+'O7 Amortization'!AC164+'O7 Amortization'!H234+'O7 Amortization'!AC234</f>
        <v>-5847.9694387883874</v>
      </c>
      <c r="F61" s="844">
        <f ca="1">'O7 Amortization'!I24+'O7 Amortization'!AD24+'O7 Amortization'!I94+'O7 Amortization'!AD94+'O7 Amortization'!I164+'O7 Amortization'!AD164+'O7 Amortization'!I234+'O7 Amortization'!AD234</f>
        <v>-14945.583521038548</v>
      </c>
      <c r="G61" s="844">
        <f ca="1">'O7 Amortization'!J24+'O7 Amortization'!AE24+'O7 Amortization'!J94+'O7 Amortization'!AE94+'O7 Amortization'!J164+'O7 Amortization'!AE164+'O7 Amortization'!J234+'O7 Amortization'!AE234</f>
        <v>0</v>
      </c>
      <c r="H61" s="844">
        <f ca="1">'O7 Amortization'!K24+'O7 Amortization'!AF24+'O7 Amortization'!K94+'O7 Amortization'!AF94+'O7 Amortization'!K164+'O7 Amortization'!AF164+'O7 Amortization'!K234+'O7 Amortization'!AF234</f>
        <v>0</v>
      </c>
      <c r="I61" s="844">
        <f ca="1">'O7 Amortization'!L24+'O7 Amortization'!AG24+'O7 Amortization'!L94+'O7 Amortization'!AG94+'O7 Amortization'!L164+'O7 Amortization'!AG164+'O7 Amortization'!L234+'O7 Amortization'!AG234</f>
        <v>0</v>
      </c>
      <c r="J61" s="844">
        <f ca="1">'O7 Amortization'!M24+'O7 Amortization'!AH24+'O7 Amortization'!M94+'O7 Amortization'!AH94+'O7 Amortization'!M164+'O7 Amortization'!AH164+'O7 Amortization'!M234+'O7 Amortization'!AH234</f>
        <v>-103.17093362629036</v>
      </c>
      <c r="K61" s="844">
        <f ca="1">'O7 Amortization'!N24+'O7 Amortization'!AI24+'O7 Amortization'!N94+'O7 Amortization'!AI94+'O7 Amortization'!N164+'O7 Amortization'!AI164+'O7 Amortization'!N234+'O7 Amortization'!AI234</f>
        <v>-13.111505582408107</v>
      </c>
      <c r="L61" s="844">
        <f ca="1">'O7 Amortization'!O24+'O7 Amortization'!AJ24+'O7 Amortization'!O94+'O7 Amortization'!AJ94+'O7 Amortization'!O164+'O7 Amortization'!AJ164+'O7 Amortization'!O234+'O7 Amortization'!AJ234</f>
        <v>-63.231764903651495</v>
      </c>
      <c r="M61" s="844">
        <f ca="1">'O7 Amortization'!P24+'O7 Amortization'!AK24+'O7 Amortization'!P94+'O7 Amortization'!AK94+'O7 Amortization'!P164+'O7 Amortization'!AK164+'O7 Amortization'!P234+'O7 Amortization'!AK234</f>
        <v>0</v>
      </c>
      <c r="N61" s="844">
        <f ca="1">'O7 Amortization'!Q24+'O7 Amortization'!AL24+'O7 Amortization'!Q94+'O7 Amortization'!AL94+'O7 Amortization'!Q164+'O7 Amortization'!AL164+'O7 Amortization'!Q234+'O7 Amortization'!AL234</f>
        <v>0</v>
      </c>
      <c r="O61" s="844">
        <f ca="1">'O7 Amortization'!R24+'O7 Amortization'!AM24+'O7 Amortization'!R94+'O7 Amortization'!AM94+'O7 Amortization'!R164+'O7 Amortization'!AM164+'O7 Amortization'!R234+'O7 Amortization'!AM234</f>
        <v>0</v>
      </c>
      <c r="P61" s="844">
        <f ca="1">'O7 Amortization'!S24+'O7 Amortization'!AN24+'O7 Amortization'!S94+'O7 Amortization'!AN94+'O7 Amortization'!S164+'O7 Amortization'!AN164+'O7 Amortization'!S234+'O7 Amortization'!AN234</f>
        <v>0</v>
      </c>
      <c r="Q61" s="844">
        <f ca="1">'O7 Amortization'!T24+'O7 Amortization'!AO24+'O7 Amortization'!T94+'O7 Amortization'!AO94+'O7 Amortization'!T164+'O7 Amortization'!AO164+'O7 Amortization'!T234+'O7 Amortization'!AO234</f>
        <v>0</v>
      </c>
      <c r="R61" s="844">
        <f ca="1">'O7 Amortization'!U24+'O7 Amortization'!AP24+'O7 Amortization'!U94+'O7 Amortization'!AP94+'O7 Amortization'!U164+'O7 Amortization'!AP164+'O7 Amortization'!U234+'O7 Amortization'!AP234</f>
        <v>0</v>
      </c>
      <c r="S61" s="844">
        <f ca="1">'O7 Amortization'!V24+'O7 Amortization'!AQ24+'O7 Amortization'!V94+'O7 Amortization'!AQ94+'O7 Amortization'!V164+'O7 Amortization'!AQ164+'O7 Amortization'!V234+'O7 Amortization'!AQ234</f>
        <v>0</v>
      </c>
      <c r="T61" s="844">
        <f ca="1">'O7 Amortization'!W24+'O7 Amortization'!AR24+'O7 Amortization'!W94+'O7 Amortization'!AR94+'O7 Amortization'!W164+'O7 Amortization'!AR164+'O7 Amortization'!W234+'O7 Amortization'!AR234</f>
        <v>0</v>
      </c>
      <c r="U61" s="844">
        <f ca="1">'O7 Amortization'!X24+'O7 Amortization'!AS24+'O7 Amortization'!X94+'O7 Amortization'!AS94+'O7 Amortization'!X164+'O7 Amortization'!AS164+'O7 Amortization'!X234+'O7 Amortization'!AS234</f>
        <v>0</v>
      </c>
      <c r="V61" s="844">
        <f ca="1">'O7 Amortization'!Y24+'O7 Amortization'!AT24+'O7 Amortization'!Y94+'O7 Amortization'!AT94+'O7 Amortization'!Y164+'O7 Amortization'!AT164+'O7 Amortization'!Y234+'O7 Amortization'!AT234</f>
        <v>0</v>
      </c>
      <c r="W61" s="732">
        <f ca="1">'O7 Amortization'!Z24+'O7 Amortization'!AU24+'O7 Amortization'!Z94+'O7 Amortization'!AU94+'O7 Amortization'!Z164+'O7 Amortization'!AU164+'O7 Amortization'!Z234+'O7 Amortization'!AU234</f>
        <v>0</v>
      </c>
      <c r="X61" s="844"/>
    </row>
    <row r="62" spans="1:24" s="731" customFormat="1" ht="12.75">
      <c r="B62" s="840" t="s">
        <v>27</v>
      </c>
      <c r="C62" s="845">
        <f t="shared" si="8"/>
        <v>0</v>
      </c>
      <c r="D62" s="844">
        <f ca="1">'O7 Amortization'!G27+'O7 Amortization'!AB27+'O7 Amortization'!G97+'O7 Amortization'!AB97+'O7 Amortization'!G167+'O7 Amortization'!AB167+'O7 Amortization'!G237+'O7 Amortization'!AB237</f>
        <v>0</v>
      </c>
      <c r="E62" s="844">
        <f ca="1">'O7 Amortization'!H27+'O7 Amortization'!AC27+'O7 Amortization'!H97+'O7 Amortization'!AC97+'O7 Amortization'!H167+'O7 Amortization'!AC167+'O7 Amortization'!H237+'O7 Amortization'!AC237</f>
        <v>0</v>
      </c>
      <c r="F62" s="844">
        <f ca="1">'O7 Amortization'!I27+'O7 Amortization'!AD27+'O7 Amortization'!I97+'O7 Amortization'!AD97+'O7 Amortization'!I167+'O7 Amortization'!AD167+'O7 Amortization'!I237+'O7 Amortization'!AD237</f>
        <v>0</v>
      </c>
      <c r="G62" s="844">
        <f ca="1">'O7 Amortization'!J27+'O7 Amortization'!AE27+'O7 Amortization'!J97+'O7 Amortization'!AE97+'O7 Amortization'!J167+'O7 Amortization'!AE167+'O7 Amortization'!J237+'O7 Amortization'!AE237</f>
        <v>0</v>
      </c>
      <c r="H62" s="844">
        <f ca="1">'O7 Amortization'!K27+'O7 Amortization'!AF27+'O7 Amortization'!K97+'O7 Amortization'!AF97+'O7 Amortization'!K167+'O7 Amortization'!AF167+'O7 Amortization'!K237+'O7 Amortization'!AF237</f>
        <v>0</v>
      </c>
      <c r="I62" s="844">
        <f ca="1">'O7 Amortization'!L27+'O7 Amortization'!AG27+'O7 Amortization'!L97+'O7 Amortization'!AG97+'O7 Amortization'!L167+'O7 Amortization'!AG167+'O7 Amortization'!L237+'O7 Amortization'!AG237</f>
        <v>0</v>
      </c>
      <c r="J62" s="844">
        <f ca="1">'O7 Amortization'!M27+'O7 Amortization'!AH27+'O7 Amortization'!M97+'O7 Amortization'!AH97+'O7 Amortization'!M167+'O7 Amortization'!AH167+'O7 Amortization'!M237+'O7 Amortization'!AH237</f>
        <v>0</v>
      </c>
      <c r="K62" s="844">
        <f ca="1">'O7 Amortization'!N27+'O7 Amortization'!AI27+'O7 Amortization'!N97+'O7 Amortization'!AI97+'O7 Amortization'!N167+'O7 Amortization'!AI167+'O7 Amortization'!N237+'O7 Amortization'!AI237</f>
        <v>0</v>
      </c>
      <c r="L62" s="844">
        <f ca="1">'O7 Amortization'!O27+'O7 Amortization'!AJ27+'O7 Amortization'!O97+'O7 Amortization'!AJ97+'O7 Amortization'!O167+'O7 Amortization'!AJ167+'O7 Amortization'!O237+'O7 Amortization'!AJ237</f>
        <v>0</v>
      </c>
      <c r="M62" s="844">
        <f ca="1">'O7 Amortization'!P27+'O7 Amortization'!AK27+'O7 Amortization'!P97+'O7 Amortization'!AK97+'O7 Amortization'!P167+'O7 Amortization'!AK167+'O7 Amortization'!P237+'O7 Amortization'!AK237</f>
        <v>0</v>
      </c>
      <c r="N62" s="844">
        <f ca="1">'O7 Amortization'!Q27+'O7 Amortization'!AL27+'O7 Amortization'!Q97+'O7 Amortization'!AL97+'O7 Amortization'!Q167+'O7 Amortization'!AL167+'O7 Amortization'!Q237+'O7 Amortization'!AL237</f>
        <v>0</v>
      </c>
      <c r="O62" s="844">
        <f ca="1">'O7 Amortization'!R27+'O7 Amortization'!AM27+'O7 Amortization'!R97+'O7 Amortization'!AM97+'O7 Amortization'!R167+'O7 Amortization'!AM167+'O7 Amortization'!R237+'O7 Amortization'!AM237</f>
        <v>0</v>
      </c>
      <c r="P62" s="844">
        <f ca="1">'O7 Amortization'!S27+'O7 Amortization'!AN27+'O7 Amortization'!S97+'O7 Amortization'!AN97+'O7 Amortization'!S167+'O7 Amortization'!AN167+'O7 Amortization'!S237+'O7 Amortization'!AN237</f>
        <v>0</v>
      </c>
      <c r="Q62" s="844">
        <f ca="1">'O7 Amortization'!T27+'O7 Amortization'!AO27+'O7 Amortization'!T97+'O7 Amortization'!AO97+'O7 Amortization'!T167+'O7 Amortization'!AO167+'O7 Amortization'!T237+'O7 Amortization'!AO237</f>
        <v>0</v>
      </c>
      <c r="R62" s="844">
        <f ca="1">'O7 Amortization'!U27+'O7 Amortization'!AP27+'O7 Amortization'!U97+'O7 Amortization'!AP97+'O7 Amortization'!U167+'O7 Amortization'!AP167+'O7 Amortization'!U237+'O7 Amortization'!AP237</f>
        <v>0</v>
      </c>
      <c r="S62" s="844">
        <f ca="1">'O7 Amortization'!V27+'O7 Amortization'!AQ27+'O7 Amortization'!V97+'O7 Amortization'!AQ97+'O7 Amortization'!V167+'O7 Amortization'!AQ167+'O7 Amortization'!V237+'O7 Amortization'!AQ237</f>
        <v>0</v>
      </c>
      <c r="T62" s="844">
        <f ca="1">'O7 Amortization'!W27+'O7 Amortization'!AR27+'O7 Amortization'!W97+'O7 Amortization'!AR97+'O7 Amortization'!W167+'O7 Amortization'!AR167+'O7 Amortization'!W237+'O7 Amortization'!AR237</f>
        <v>0</v>
      </c>
      <c r="U62" s="844">
        <f ca="1">'O7 Amortization'!X27+'O7 Amortization'!AS27+'O7 Amortization'!X97+'O7 Amortization'!AS97+'O7 Amortization'!X167+'O7 Amortization'!AS167+'O7 Amortization'!X237+'O7 Amortization'!AS237</f>
        <v>0</v>
      </c>
      <c r="V62" s="844">
        <f ca="1">'O7 Amortization'!Y27+'O7 Amortization'!AT27+'O7 Amortization'!Y97+'O7 Amortization'!AT97+'O7 Amortization'!Y167+'O7 Amortization'!AT167+'O7 Amortization'!Y237+'O7 Amortization'!AT237</f>
        <v>0</v>
      </c>
      <c r="W62" s="732">
        <f ca="1">'O7 Amortization'!Z27+'O7 Amortization'!AU27+'O7 Amortization'!Z97+'O7 Amortization'!AU97+'O7 Amortization'!Z167+'O7 Amortization'!AU167+'O7 Amortization'!Z237+'O7 Amortization'!AU237</f>
        <v>0</v>
      </c>
      <c r="X62" s="844"/>
    </row>
    <row r="63" spans="1:24" s="731" customFormat="1" ht="12.75">
      <c r="B63" s="840" t="s">
        <v>28</v>
      </c>
      <c r="C63" s="845">
        <f t="shared" si="8"/>
        <v>0</v>
      </c>
      <c r="D63" s="844">
        <f ca="1">'O7 Amortization'!G30+'O7 Amortization'!AB30+'O7 Amortization'!G100+'O7 Amortization'!AB100+'O7 Amortization'!G170+'O7 Amortization'!AB170+'O7 Amortization'!G240+'O7 Amortization'!AB240</f>
        <v>0</v>
      </c>
      <c r="E63" s="844">
        <f ca="1">'O7 Amortization'!H30+'O7 Amortization'!AC30+'O7 Amortization'!H100+'O7 Amortization'!AC100+'O7 Amortization'!H170+'O7 Amortization'!AC170+'O7 Amortization'!H240+'O7 Amortization'!AC240</f>
        <v>0</v>
      </c>
      <c r="F63" s="844">
        <f ca="1">'O7 Amortization'!I30+'O7 Amortization'!AD30+'O7 Amortization'!I100+'O7 Amortization'!AD100+'O7 Amortization'!I170+'O7 Amortization'!AD170+'O7 Amortization'!I240+'O7 Amortization'!AD240</f>
        <v>0</v>
      </c>
      <c r="G63" s="844">
        <f ca="1">'O7 Amortization'!J30+'O7 Amortization'!AE30+'O7 Amortization'!J100+'O7 Amortization'!AE100+'O7 Amortization'!J170+'O7 Amortization'!AE170+'O7 Amortization'!J240+'O7 Amortization'!AE240</f>
        <v>0</v>
      </c>
      <c r="H63" s="844">
        <f ca="1">'O7 Amortization'!K30+'O7 Amortization'!AF30+'O7 Amortization'!K100+'O7 Amortization'!AF100+'O7 Amortization'!K170+'O7 Amortization'!AF170+'O7 Amortization'!K240+'O7 Amortization'!AF240</f>
        <v>0</v>
      </c>
      <c r="I63" s="844">
        <f ca="1">'O7 Amortization'!L30+'O7 Amortization'!AG30+'O7 Amortization'!L100+'O7 Amortization'!AG100+'O7 Amortization'!L170+'O7 Amortization'!AG170+'O7 Amortization'!L240+'O7 Amortization'!AG240</f>
        <v>0</v>
      </c>
      <c r="J63" s="844">
        <f ca="1">'O7 Amortization'!M30+'O7 Amortization'!AH30+'O7 Amortization'!M100+'O7 Amortization'!AH100+'O7 Amortization'!M170+'O7 Amortization'!AH170+'O7 Amortization'!M240+'O7 Amortization'!AH240</f>
        <v>0</v>
      </c>
      <c r="K63" s="844">
        <f ca="1">'O7 Amortization'!N30+'O7 Amortization'!AI30+'O7 Amortization'!N100+'O7 Amortization'!AI100+'O7 Amortization'!N170+'O7 Amortization'!AI170+'O7 Amortization'!N240+'O7 Amortization'!AI240</f>
        <v>0</v>
      </c>
      <c r="L63" s="844">
        <f ca="1">'O7 Amortization'!O30+'O7 Amortization'!AJ30+'O7 Amortization'!O100+'O7 Amortization'!AJ100+'O7 Amortization'!O170+'O7 Amortization'!AJ170+'O7 Amortization'!O240+'O7 Amortization'!AJ240</f>
        <v>0</v>
      </c>
      <c r="M63" s="844">
        <f ca="1">'O7 Amortization'!P30+'O7 Amortization'!AK30+'O7 Amortization'!P100+'O7 Amortization'!AK100+'O7 Amortization'!P170+'O7 Amortization'!AK170+'O7 Amortization'!P240+'O7 Amortization'!AK240</f>
        <v>0</v>
      </c>
      <c r="N63" s="844">
        <f ca="1">'O7 Amortization'!Q30+'O7 Amortization'!AL30+'O7 Amortization'!Q100+'O7 Amortization'!AL100+'O7 Amortization'!Q170+'O7 Amortization'!AL170+'O7 Amortization'!Q240+'O7 Amortization'!AL240</f>
        <v>0</v>
      </c>
      <c r="O63" s="844">
        <f ca="1">'O7 Amortization'!R30+'O7 Amortization'!AM30+'O7 Amortization'!R100+'O7 Amortization'!AM100+'O7 Amortization'!R170+'O7 Amortization'!AM170+'O7 Amortization'!R240+'O7 Amortization'!AM240</f>
        <v>0</v>
      </c>
      <c r="P63" s="844">
        <f ca="1">'O7 Amortization'!S30+'O7 Amortization'!AN30+'O7 Amortization'!S100+'O7 Amortization'!AN100+'O7 Amortization'!S170+'O7 Amortization'!AN170+'O7 Amortization'!S240+'O7 Amortization'!AN240</f>
        <v>0</v>
      </c>
      <c r="Q63" s="844">
        <f ca="1">'O7 Amortization'!T30+'O7 Amortization'!AO30+'O7 Amortization'!T100+'O7 Amortization'!AO100+'O7 Amortization'!T170+'O7 Amortization'!AO170+'O7 Amortization'!T240+'O7 Amortization'!AO240</f>
        <v>0</v>
      </c>
      <c r="R63" s="844">
        <f ca="1">'O7 Amortization'!U30+'O7 Amortization'!AP30+'O7 Amortization'!U100+'O7 Amortization'!AP100+'O7 Amortization'!U170+'O7 Amortization'!AP170+'O7 Amortization'!U240+'O7 Amortization'!AP240</f>
        <v>0</v>
      </c>
      <c r="S63" s="844">
        <f ca="1">'O7 Amortization'!V30+'O7 Amortization'!AQ30+'O7 Amortization'!V100+'O7 Amortization'!AQ100+'O7 Amortization'!V170+'O7 Amortization'!AQ170+'O7 Amortization'!V240+'O7 Amortization'!AQ240</f>
        <v>0</v>
      </c>
      <c r="T63" s="844">
        <f ca="1">'O7 Amortization'!W30+'O7 Amortization'!AR30+'O7 Amortization'!W100+'O7 Amortization'!AR100+'O7 Amortization'!W170+'O7 Amortization'!AR170+'O7 Amortization'!W240+'O7 Amortization'!AR240</f>
        <v>0</v>
      </c>
      <c r="U63" s="844">
        <f ca="1">'O7 Amortization'!X30+'O7 Amortization'!AS30+'O7 Amortization'!X100+'O7 Amortization'!AS100+'O7 Amortization'!X170+'O7 Amortization'!AS170+'O7 Amortization'!X240+'O7 Amortization'!AS240</f>
        <v>0</v>
      </c>
      <c r="V63" s="844">
        <f ca="1">'O7 Amortization'!Y30+'O7 Amortization'!AT30+'O7 Amortization'!Y100+'O7 Amortization'!AT100+'O7 Amortization'!Y170+'O7 Amortization'!AT170+'O7 Amortization'!Y240+'O7 Amortization'!AT240</f>
        <v>0</v>
      </c>
      <c r="W63" s="732">
        <f ca="1">'O7 Amortization'!Z30+'O7 Amortization'!AU30+'O7 Amortization'!Z100+'O7 Amortization'!AU100+'O7 Amortization'!Z170+'O7 Amortization'!AU170+'O7 Amortization'!Z240+'O7 Amortization'!AU240</f>
        <v>0</v>
      </c>
      <c r="X63" s="844"/>
    </row>
    <row r="64" spans="1:24" s="954" customFormat="1" ht="21" customHeight="1">
      <c r="A64" s="952"/>
      <c r="B64" s="970" t="s">
        <v>1136</v>
      </c>
      <c r="C64" s="971">
        <f>SUM(D64:W64)</f>
        <v>-2168500</v>
      </c>
      <c r="D64" s="972">
        <f t="shared" ref="D64:W64" si="10">SUM(D58:D63)</f>
        <v>-816300.91740086034</v>
      </c>
      <c r="E64" s="972">
        <f t="shared" si="10"/>
        <v>-383483.66898188356</v>
      </c>
      <c r="F64" s="972">
        <f t="shared" si="10"/>
        <v>-967090.15914781811</v>
      </c>
      <c r="G64" s="972">
        <f t="shared" si="10"/>
        <v>0</v>
      </c>
      <c r="H64" s="972">
        <f t="shared" si="10"/>
        <v>0</v>
      </c>
      <c r="I64" s="972">
        <f t="shared" si="10"/>
        <v>0</v>
      </c>
      <c r="J64" s="972">
        <f t="shared" si="10"/>
        <v>-103.17093362629036</v>
      </c>
      <c r="K64" s="972">
        <f t="shared" si="10"/>
        <v>-13.111505582408107</v>
      </c>
      <c r="L64" s="972">
        <f t="shared" si="10"/>
        <v>-1508.9720302293717</v>
      </c>
      <c r="M64" s="972">
        <f t="shared" si="10"/>
        <v>0</v>
      </c>
      <c r="N64" s="972">
        <f t="shared" si="10"/>
        <v>0</v>
      </c>
      <c r="O64" s="972">
        <f t="shared" si="10"/>
        <v>0</v>
      </c>
      <c r="P64" s="972">
        <f t="shared" si="10"/>
        <v>0</v>
      </c>
      <c r="Q64" s="972">
        <f t="shared" si="10"/>
        <v>0</v>
      </c>
      <c r="R64" s="972">
        <f t="shared" si="10"/>
        <v>0</v>
      </c>
      <c r="S64" s="972">
        <f t="shared" si="10"/>
        <v>0</v>
      </c>
      <c r="T64" s="972">
        <f t="shared" si="10"/>
        <v>0</v>
      </c>
      <c r="U64" s="972">
        <f t="shared" si="10"/>
        <v>0</v>
      </c>
      <c r="V64" s="972">
        <f t="shared" si="10"/>
        <v>0</v>
      </c>
      <c r="W64" s="973">
        <f t="shared" si="10"/>
        <v>0</v>
      </c>
      <c r="X64" s="953"/>
    </row>
    <row r="65" spans="1:24" s="731" customFormat="1" ht="12.75">
      <c r="A65" s="955"/>
      <c r="B65" s="847" t="s">
        <v>1178</v>
      </c>
      <c r="C65" s="845">
        <f>SUM(D65:W65)</f>
        <v>1876000.0000000005</v>
      </c>
      <c r="D65" s="844">
        <f>D56+D64</f>
        <v>702207.74763950601</v>
      </c>
      <c r="E65" s="844">
        <f t="shared" ref="E65:W65" si="11">E56+E64</f>
        <v>332496.38438129739</v>
      </c>
      <c r="F65" s="844">
        <f t="shared" si="11"/>
        <v>839281.50147284963</v>
      </c>
      <c r="G65" s="844">
        <f t="shared" si="11"/>
        <v>0</v>
      </c>
      <c r="H65" s="844">
        <f t="shared" si="11"/>
        <v>0</v>
      </c>
      <c r="I65" s="844">
        <f t="shared" si="11"/>
        <v>0</v>
      </c>
      <c r="J65" s="844">
        <f t="shared" si="11"/>
        <v>486.83784304905754</v>
      </c>
      <c r="K65" s="844">
        <f t="shared" si="11"/>
        <v>61.869916966988264</v>
      </c>
      <c r="L65" s="844">
        <f t="shared" si="11"/>
        <v>1465.6587463315309</v>
      </c>
      <c r="M65" s="844">
        <f t="shared" si="11"/>
        <v>0</v>
      </c>
      <c r="N65" s="844">
        <f t="shared" si="11"/>
        <v>0</v>
      </c>
      <c r="O65" s="844">
        <f t="shared" si="11"/>
        <v>0</v>
      </c>
      <c r="P65" s="844">
        <f t="shared" si="11"/>
        <v>0</v>
      </c>
      <c r="Q65" s="844">
        <f t="shared" si="11"/>
        <v>0</v>
      </c>
      <c r="R65" s="844">
        <f t="shared" si="11"/>
        <v>0</v>
      </c>
      <c r="S65" s="844">
        <f t="shared" si="11"/>
        <v>0</v>
      </c>
      <c r="T65" s="844">
        <f t="shared" si="11"/>
        <v>0</v>
      </c>
      <c r="U65" s="844">
        <f t="shared" si="11"/>
        <v>0</v>
      </c>
      <c r="V65" s="844">
        <f t="shared" si="11"/>
        <v>0</v>
      </c>
      <c r="W65" s="732">
        <f t="shared" si="11"/>
        <v>0</v>
      </c>
      <c r="X65" s="844"/>
    </row>
    <row r="66" spans="1:24" s="731" customFormat="1" ht="12.75">
      <c r="B66" s="847" t="s">
        <v>1225</v>
      </c>
      <c r="C66" s="845">
        <f>SUM(D66:W66)</f>
        <v>252026.40793384559</v>
      </c>
      <c r="D66" s="844">
        <f t="shared" ref="D66:W66" si="12">IF(ISERROR(D65/D43*D39),0,D65/D43*D39)</f>
        <v>95025.727708484585</v>
      </c>
      <c r="E66" s="844">
        <f t="shared" si="12"/>
        <v>44699.582918578708</v>
      </c>
      <c r="F66" s="844">
        <f t="shared" si="12"/>
        <v>112023.37469386707</v>
      </c>
      <c r="G66" s="844">
        <f t="shared" si="12"/>
        <v>0</v>
      </c>
      <c r="H66" s="844">
        <f t="shared" si="12"/>
        <v>0</v>
      </c>
      <c r="I66" s="844">
        <f t="shared" si="12"/>
        <v>0</v>
      </c>
      <c r="J66" s="844">
        <f t="shared" si="12"/>
        <v>67.402080550631936</v>
      </c>
      <c r="K66" s="844">
        <f t="shared" si="12"/>
        <v>8.5655365743800722</v>
      </c>
      <c r="L66" s="844">
        <f t="shared" si="12"/>
        <v>201.75499579020104</v>
      </c>
      <c r="M66" s="844">
        <f t="shared" si="12"/>
        <v>0</v>
      </c>
      <c r="N66" s="844">
        <f t="shared" si="12"/>
        <v>0</v>
      </c>
      <c r="O66" s="844">
        <f t="shared" si="12"/>
        <v>0</v>
      </c>
      <c r="P66" s="844">
        <f t="shared" si="12"/>
        <v>0</v>
      </c>
      <c r="Q66" s="844">
        <f t="shared" si="12"/>
        <v>0</v>
      </c>
      <c r="R66" s="844">
        <f t="shared" si="12"/>
        <v>0</v>
      </c>
      <c r="S66" s="844">
        <f t="shared" si="12"/>
        <v>0</v>
      </c>
      <c r="T66" s="844">
        <f t="shared" si="12"/>
        <v>0</v>
      </c>
      <c r="U66" s="844">
        <f t="shared" si="12"/>
        <v>0</v>
      </c>
      <c r="V66" s="844">
        <f t="shared" si="12"/>
        <v>0</v>
      </c>
      <c r="W66" s="732">
        <f t="shared" si="12"/>
        <v>0</v>
      </c>
      <c r="X66" s="844"/>
    </row>
    <row r="67" spans="1:24" s="731" customFormat="1" ht="12.75">
      <c r="B67" s="847" t="s">
        <v>803</v>
      </c>
      <c r="C67" s="845">
        <f>SUM(D67:W67)</f>
        <v>2128026.4079338461</v>
      </c>
      <c r="D67" s="844">
        <f>SUM(D65:D66)</f>
        <v>797233.47534799064</v>
      </c>
      <c r="E67" s="844">
        <f t="shared" ref="E67:W67" si="13">SUM(E65:E66)</f>
        <v>377195.96729987609</v>
      </c>
      <c r="F67" s="844">
        <f t="shared" si="13"/>
        <v>951304.87616671668</v>
      </c>
      <c r="G67" s="844">
        <f t="shared" si="13"/>
        <v>0</v>
      </c>
      <c r="H67" s="844">
        <f t="shared" si="13"/>
        <v>0</v>
      </c>
      <c r="I67" s="844">
        <f t="shared" si="13"/>
        <v>0</v>
      </c>
      <c r="J67" s="844">
        <f t="shared" si="13"/>
        <v>554.23992359968952</v>
      </c>
      <c r="K67" s="844">
        <f t="shared" si="13"/>
        <v>70.435453541368332</v>
      </c>
      <c r="L67" s="844">
        <f t="shared" si="13"/>
        <v>1667.413742121732</v>
      </c>
      <c r="M67" s="844">
        <f t="shared" si="13"/>
        <v>0</v>
      </c>
      <c r="N67" s="844">
        <f t="shared" si="13"/>
        <v>0</v>
      </c>
      <c r="O67" s="844">
        <f t="shared" si="13"/>
        <v>0</v>
      </c>
      <c r="P67" s="844">
        <f t="shared" si="13"/>
        <v>0</v>
      </c>
      <c r="Q67" s="844">
        <f t="shared" si="13"/>
        <v>0</v>
      </c>
      <c r="R67" s="844">
        <f t="shared" si="13"/>
        <v>0</v>
      </c>
      <c r="S67" s="844">
        <f t="shared" si="13"/>
        <v>0</v>
      </c>
      <c r="T67" s="844">
        <f t="shared" si="13"/>
        <v>0</v>
      </c>
      <c r="U67" s="844">
        <f t="shared" si="13"/>
        <v>0</v>
      </c>
      <c r="V67" s="844">
        <f t="shared" si="13"/>
        <v>0</v>
      </c>
      <c r="W67" s="732">
        <f t="shared" si="13"/>
        <v>0</v>
      </c>
      <c r="X67" s="844"/>
    </row>
    <row r="68" spans="1:24" s="731" customFormat="1" ht="12.75">
      <c r="B68" s="847"/>
      <c r="C68" s="845"/>
      <c r="D68" s="844"/>
      <c r="E68" s="844"/>
      <c r="F68" s="844"/>
      <c r="G68" s="844"/>
      <c r="H68" s="844"/>
      <c r="I68" s="844"/>
      <c r="J68" s="844"/>
      <c r="K68" s="844"/>
      <c r="L68" s="844"/>
      <c r="M68" s="844"/>
      <c r="N68" s="844"/>
      <c r="O68" s="844"/>
      <c r="P68" s="844"/>
      <c r="Q68" s="844"/>
      <c r="R68" s="844"/>
      <c r="S68" s="844"/>
      <c r="T68" s="844"/>
      <c r="U68" s="844"/>
      <c r="V68" s="844"/>
      <c r="W68" s="732"/>
      <c r="X68" s="844"/>
    </row>
    <row r="69" spans="1:24" s="731" customFormat="1" ht="12.75">
      <c r="B69" s="847"/>
      <c r="C69" s="845"/>
      <c r="D69" s="844"/>
      <c r="E69" s="844"/>
      <c r="F69" s="844"/>
      <c r="G69" s="844"/>
      <c r="H69" s="844"/>
      <c r="I69" s="844"/>
      <c r="J69" s="844"/>
      <c r="K69" s="844"/>
      <c r="L69" s="844"/>
      <c r="M69" s="844"/>
      <c r="N69" s="844"/>
      <c r="O69" s="844"/>
      <c r="P69" s="844"/>
      <c r="Q69" s="844"/>
      <c r="R69" s="844"/>
      <c r="S69" s="844"/>
      <c r="T69" s="844"/>
      <c r="U69" s="844"/>
      <c r="V69" s="844"/>
      <c r="W69" s="732"/>
      <c r="X69" s="844"/>
    </row>
    <row r="70" spans="1:24" s="731" customFormat="1" ht="12.75">
      <c r="B70" s="974" t="s">
        <v>31</v>
      </c>
      <c r="C70" s="845"/>
      <c r="D70" s="844"/>
      <c r="E70" s="844"/>
      <c r="F70" s="844"/>
      <c r="G70" s="844"/>
      <c r="H70" s="844"/>
      <c r="I70" s="844"/>
      <c r="J70" s="844"/>
      <c r="K70" s="844"/>
      <c r="L70" s="844"/>
      <c r="M70" s="844"/>
      <c r="N70" s="844"/>
      <c r="O70" s="844"/>
      <c r="P70" s="844"/>
      <c r="Q70" s="844"/>
      <c r="R70" s="844"/>
      <c r="S70" s="844"/>
      <c r="T70" s="844"/>
      <c r="U70" s="844"/>
      <c r="V70" s="844"/>
      <c r="W70" s="732"/>
      <c r="X70" s="844"/>
    </row>
    <row r="71" spans="1:24" s="753" customFormat="1" ht="12.75">
      <c r="B71" s="856" t="s">
        <v>629</v>
      </c>
      <c r="C71" s="845">
        <f>SUM(D71:W71)</f>
        <v>644999.99999999988</v>
      </c>
      <c r="D71" s="844">
        <f ca="1">'O4 Summary by Class &amp; Accounts'!E123</f>
        <v>329939.51090488461</v>
      </c>
      <c r="E71" s="844">
        <f ca="1">'O4 Summary by Class &amp; Accounts'!F123</f>
        <v>101906.96837976022</v>
      </c>
      <c r="F71" s="844">
        <f ca="1">'O4 Summary by Class &amp; Accounts'!G123</f>
        <v>159779.78705968754</v>
      </c>
      <c r="G71" s="844">
        <f ca="1">'O4 Summary by Class &amp; Accounts'!H123</f>
        <v>0</v>
      </c>
      <c r="H71" s="844">
        <f ca="1">'O4 Summary by Class &amp; Accounts'!I123</f>
        <v>0</v>
      </c>
      <c r="I71" s="844">
        <f ca="1">'O4 Summary by Class &amp; Accounts'!J123</f>
        <v>0</v>
      </c>
      <c r="J71" s="844">
        <f ca="1">'O4 Summary by Class &amp; Accounts'!K123</f>
        <v>48337.734862099074</v>
      </c>
      <c r="K71" s="844">
        <f ca="1">'O4 Summary by Class &amp; Accounts'!L123</f>
        <v>2650.6913099295057</v>
      </c>
      <c r="L71" s="844">
        <f ca="1">'O4 Summary by Class &amp; Accounts'!M123</f>
        <v>2385.3074836390306</v>
      </c>
      <c r="M71" s="844">
        <f ca="1">'O4 Summary by Class &amp; Accounts'!N123</f>
        <v>0</v>
      </c>
      <c r="N71" s="844">
        <f ca="1">'O4 Summary by Class &amp; Accounts'!O123</f>
        <v>0</v>
      </c>
      <c r="O71" s="844">
        <f ca="1">'O4 Summary by Class &amp; Accounts'!P123</f>
        <v>0</v>
      </c>
      <c r="P71" s="844">
        <f ca="1">'O4 Summary by Class &amp; Accounts'!Q123</f>
        <v>0</v>
      </c>
      <c r="Q71" s="844">
        <f ca="1">'O4 Summary by Class &amp; Accounts'!R123</f>
        <v>0</v>
      </c>
      <c r="R71" s="844">
        <f ca="1">'O4 Summary by Class &amp; Accounts'!S123</f>
        <v>0</v>
      </c>
      <c r="S71" s="844">
        <f ca="1">'O4 Summary by Class &amp; Accounts'!T123</f>
        <v>0</v>
      </c>
      <c r="T71" s="844">
        <f ca="1">'O4 Summary by Class &amp; Accounts'!U123</f>
        <v>0</v>
      </c>
      <c r="U71" s="844">
        <f ca="1">'O4 Summary by Class &amp; Accounts'!V123</f>
        <v>0</v>
      </c>
      <c r="V71" s="844">
        <f ca="1">'O4 Summary by Class &amp; Accounts'!W123</f>
        <v>0</v>
      </c>
      <c r="W71" s="732">
        <f ca="1">'O4 Summary by Class &amp; Accounts'!X123</f>
        <v>0</v>
      </c>
      <c r="X71" s="857"/>
    </row>
    <row r="72" spans="1:24" s="753" customFormat="1" ht="12.75">
      <c r="B72" s="858" t="s">
        <v>630</v>
      </c>
      <c r="C72" s="845">
        <f>SUM(D72:W72)</f>
        <v>261000</v>
      </c>
      <c r="D72" s="844">
        <f ca="1">'O4 Summary by Class &amp; Accounts'!E124</f>
        <v>133510.40673825564</v>
      </c>
      <c r="E72" s="844">
        <f ca="1">'O4 Summary by Class &amp; Accounts'!F124</f>
        <v>41236.773251344835</v>
      </c>
      <c r="F72" s="844">
        <f ca="1">'O4 Summary by Class &amp; Accounts'!G124</f>
        <v>64655.076624152636</v>
      </c>
      <c r="G72" s="844">
        <f ca="1">'O4 Summary by Class &amp; Accounts'!H124</f>
        <v>0</v>
      </c>
      <c r="H72" s="844">
        <f ca="1">'O4 Summary by Class &amp; Accounts'!I124</f>
        <v>0</v>
      </c>
      <c r="I72" s="844">
        <f ca="1">'O4 Summary by Class &amp; Accounts'!J124</f>
        <v>0</v>
      </c>
      <c r="J72" s="844">
        <f ca="1">'O4 Summary by Class &amp; Accounts'!K124</f>
        <v>19559.920618616834</v>
      </c>
      <c r="K72" s="844">
        <f ca="1">'O4 Summary by Class &amp; Accounts'!L124</f>
        <v>1072.6053207621721</v>
      </c>
      <c r="L72" s="844">
        <f ca="1">'O4 Summary by Class &amp; Accounts'!M124</f>
        <v>965.21744686788679</v>
      </c>
      <c r="M72" s="844">
        <f ca="1">'O4 Summary by Class &amp; Accounts'!N124</f>
        <v>0</v>
      </c>
      <c r="N72" s="844">
        <f ca="1">'O4 Summary by Class &amp; Accounts'!O124</f>
        <v>0</v>
      </c>
      <c r="O72" s="844">
        <f ca="1">'O4 Summary by Class &amp; Accounts'!P124</f>
        <v>0</v>
      </c>
      <c r="P72" s="844">
        <f ca="1">'O4 Summary by Class &amp; Accounts'!Q124</f>
        <v>0</v>
      </c>
      <c r="Q72" s="844">
        <f ca="1">'O4 Summary by Class &amp; Accounts'!R124</f>
        <v>0</v>
      </c>
      <c r="R72" s="844">
        <f ca="1">'O4 Summary by Class &amp; Accounts'!S124</f>
        <v>0</v>
      </c>
      <c r="S72" s="844">
        <f ca="1">'O4 Summary by Class &amp; Accounts'!T124</f>
        <v>0</v>
      </c>
      <c r="T72" s="844">
        <f ca="1">'O4 Summary by Class &amp; Accounts'!U124</f>
        <v>0</v>
      </c>
      <c r="U72" s="844">
        <f ca="1">'O4 Summary by Class &amp; Accounts'!V124</f>
        <v>0</v>
      </c>
      <c r="V72" s="844">
        <f ca="1">'O4 Summary by Class &amp; Accounts'!W124</f>
        <v>0</v>
      </c>
      <c r="W72" s="732">
        <f ca="1">'O4 Summary by Class &amp; Accounts'!X124</f>
        <v>0</v>
      </c>
    </row>
    <row r="73" spans="1:24" s="753" customFormat="1" ht="12.75">
      <c r="B73" s="858" t="s">
        <v>631</v>
      </c>
      <c r="C73" s="845">
        <f>SUM(D73:W73)</f>
        <v>0</v>
      </c>
      <c r="D73" s="844">
        <f ca="1">'O4 Summary by Class &amp; Accounts'!E141</f>
        <v>0</v>
      </c>
      <c r="E73" s="844">
        <f ca="1">'O4 Summary by Class &amp; Accounts'!F141</f>
        <v>0</v>
      </c>
      <c r="F73" s="844">
        <f ca="1">'O4 Summary by Class &amp; Accounts'!G141</f>
        <v>0</v>
      </c>
      <c r="G73" s="844">
        <f ca="1">'O4 Summary by Class &amp; Accounts'!H141</f>
        <v>0</v>
      </c>
      <c r="H73" s="844">
        <f ca="1">'O4 Summary by Class &amp; Accounts'!I141</f>
        <v>0</v>
      </c>
      <c r="I73" s="844">
        <f ca="1">'O4 Summary by Class &amp; Accounts'!J141</f>
        <v>0</v>
      </c>
      <c r="J73" s="844">
        <f ca="1">'O4 Summary by Class &amp; Accounts'!K141</f>
        <v>0</v>
      </c>
      <c r="K73" s="844">
        <f ca="1">'O4 Summary by Class &amp; Accounts'!L141</f>
        <v>0</v>
      </c>
      <c r="L73" s="844">
        <f ca="1">'O4 Summary by Class &amp; Accounts'!M141</f>
        <v>0</v>
      </c>
      <c r="M73" s="844">
        <f ca="1">'O4 Summary by Class &amp; Accounts'!N141</f>
        <v>0</v>
      </c>
      <c r="N73" s="844">
        <f ca="1">'O4 Summary by Class &amp; Accounts'!O141</f>
        <v>0</v>
      </c>
      <c r="O73" s="844">
        <f ca="1">'O4 Summary by Class &amp; Accounts'!P141</f>
        <v>0</v>
      </c>
      <c r="P73" s="844">
        <f ca="1">'O4 Summary by Class &amp; Accounts'!Q141</f>
        <v>0</v>
      </c>
      <c r="Q73" s="844">
        <f ca="1">'O4 Summary by Class &amp; Accounts'!R141</f>
        <v>0</v>
      </c>
      <c r="R73" s="844">
        <f ca="1">'O4 Summary by Class &amp; Accounts'!S141</f>
        <v>0</v>
      </c>
      <c r="S73" s="844">
        <f ca="1">'O4 Summary by Class &amp; Accounts'!T141</f>
        <v>0</v>
      </c>
      <c r="T73" s="844">
        <f ca="1">'O4 Summary by Class &amp; Accounts'!U141</f>
        <v>0</v>
      </c>
      <c r="U73" s="844">
        <f ca="1">'O4 Summary by Class &amp; Accounts'!V141</f>
        <v>0</v>
      </c>
      <c r="V73" s="844">
        <f ca="1">'O4 Summary by Class &amp; Accounts'!W141</f>
        <v>0</v>
      </c>
      <c r="W73" s="732">
        <f ca="1">'O4 Summary by Class &amp; Accounts'!X141</f>
        <v>0</v>
      </c>
    </row>
    <row r="74" spans="1:24" s="753" customFormat="1" ht="12.75">
      <c r="B74" s="858" t="s">
        <v>632</v>
      </c>
      <c r="C74" s="845">
        <f>SUM(D74:W74)</f>
        <v>0</v>
      </c>
      <c r="D74" s="844">
        <f ca="1">'O4 Summary by Class &amp; Accounts'!E145</f>
        <v>0</v>
      </c>
      <c r="E74" s="844">
        <f ca="1">'O4 Summary by Class &amp; Accounts'!F145</f>
        <v>0</v>
      </c>
      <c r="F74" s="844">
        <f ca="1">'O4 Summary by Class &amp; Accounts'!G145</f>
        <v>0</v>
      </c>
      <c r="G74" s="844">
        <f ca="1">'O4 Summary by Class &amp; Accounts'!H145</f>
        <v>0</v>
      </c>
      <c r="H74" s="844">
        <f ca="1">'O4 Summary by Class &amp; Accounts'!I145</f>
        <v>0</v>
      </c>
      <c r="I74" s="844">
        <f ca="1">'O4 Summary by Class &amp; Accounts'!J145</f>
        <v>0</v>
      </c>
      <c r="J74" s="844">
        <f ca="1">'O4 Summary by Class &amp; Accounts'!K145</f>
        <v>0</v>
      </c>
      <c r="K74" s="844">
        <f ca="1">'O4 Summary by Class &amp; Accounts'!L145</f>
        <v>0</v>
      </c>
      <c r="L74" s="844">
        <f ca="1">'O4 Summary by Class &amp; Accounts'!M145</f>
        <v>0</v>
      </c>
      <c r="M74" s="844">
        <f ca="1">'O4 Summary by Class &amp; Accounts'!N145</f>
        <v>0</v>
      </c>
      <c r="N74" s="844">
        <f ca="1">'O4 Summary by Class &amp; Accounts'!O145</f>
        <v>0</v>
      </c>
      <c r="O74" s="844">
        <f ca="1">'O4 Summary by Class &amp; Accounts'!P145</f>
        <v>0</v>
      </c>
      <c r="P74" s="844">
        <f ca="1">'O4 Summary by Class &amp; Accounts'!Q145</f>
        <v>0</v>
      </c>
      <c r="Q74" s="844">
        <f ca="1">'O4 Summary by Class &amp; Accounts'!R145</f>
        <v>0</v>
      </c>
      <c r="R74" s="844">
        <f ca="1">'O4 Summary by Class &amp; Accounts'!S145</f>
        <v>0</v>
      </c>
      <c r="S74" s="844">
        <f ca="1">'O4 Summary by Class &amp; Accounts'!T145</f>
        <v>0</v>
      </c>
      <c r="T74" s="844">
        <f ca="1">'O4 Summary by Class &amp; Accounts'!U145</f>
        <v>0</v>
      </c>
      <c r="U74" s="844">
        <f ca="1">'O4 Summary by Class &amp; Accounts'!V145</f>
        <v>0</v>
      </c>
      <c r="V74" s="844">
        <f ca="1">'O4 Summary by Class &amp; Accounts'!W145</f>
        <v>0</v>
      </c>
      <c r="W74" s="732">
        <f ca="1">'O4 Summary by Class &amp; Accounts'!X145</f>
        <v>0</v>
      </c>
    </row>
    <row r="75" spans="1:24" s="928" customFormat="1" ht="21" customHeight="1">
      <c r="B75" s="975" t="s">
        <v>1510</v>
      </c>
      <c r="C75" s="976">
        <f>SUM(D75:W75)</f>
        <v>905999.99999999988</v>
      </c>
      <c r="D75" s="977">
        <f ca="1">SUM(D71:D74)</f>
        <v>463449.91764314024</v>
      </c>
      <c r="E75" s="977">
        <f t="shared" ref="E75:W75" si="14">SUM(E71:E74)</f>
        <v>143143.74163110505</v>
      </c>
      <c r="F75" s="977">
        <f t="shared" si="14"/>
        <v>224434.86368384017</v>
      </c>
      <c r="G75" s="977">
        <f t="shared" si="14"/>
        <v>0</v>
      </c>
      <c r="H75" s="977">
        <f t="shared" si="14"/>
        <v>0</v>
      </c>
      <c r="I75" s="977">
        <f t="shared" si="14"/>
        <v>0</v>
      </c>
      <c r="J75" s="977">
        <f t="shared" si="14"/>
        <v>67897.655480715912</v>
      </c>
      <c r="K75" s="977">
        <f t="shared" si="14"/>
        <v>3723.2966306916778</v>
      </c>
      <c r="L75" s="977">
        <f t="shared" si="14"/>
        <v>3350.5249305069174</v>
      </c>
      <c r="M75" s="977">
        <f t="shared" si="14"/>
        <v>0</v>
      </c>
      <c r="N75" s="977">
        <f t="shared" si="14"/>
        <v>0</v>
      </c>
      <c r="O75" s="977">
        <f t="shared" si="14"/>
        <v>0</v>
      </c>
      <c r="P75" s="977">
        <f t="shared" si="14"/>
        <v>0</v>
      </c>
      <c r="Q75" s="977">
        <f t="shared" si="14"/>
        <v>0</v>
      </c>
      <c r="R75" s="977">
        <f t="shared" si="14"/>
        <v>0</v>
      </c>
      <c r="S75" s="977">
        <f t="shared" si="14"/>
        <v>0</v>
      </c>
      <c r="T75" s="977">
        <f t="shared" si="14"/>
        <v>0</v>
      </c>
      <c r="U75" s="977">
        <f t="shared" si="14"/>
        <v>0</v>
      </c>
      <c r="V75" s="977">
        <f t="shared" si="14"/>
        <v>0</v>
      </c>
      <c r="W75" s="978">
        <f t="shared" si="14"/>
        <v>0</v>
      </c>
    </row>
    <row r="76" spans="1:24" s="753" customFormat="1" ht="12.75">
      <c r="A76" s="711"/>
      <c r="B76" s="711"/>
      <c r="C76" s="859"/>
      <c r="D76" s="857"/>
      <c r="E76" s="857"/>
      <c r="F76" s="857"/>
      <c r="G76" s="857"/>
      <c r="H76" s="857"/>
      <c r="I76" s="857"/>
      <c r="J76" s="857"/>
      <c r="K76" s="857"/>
      <c r="L76" s="857"/>
      <c r="M76" s="857"/>
      <c r="N76" s="857"/>
      <c r="O76" s="857"/>
      <c r="P76" s="857"/>
      <c r="Q76" s="857"/>
      <c r="R76" s="857"/>
      <c r="S76" s="857"/>
      <c r="T76" s="857"/>
      <c r="U76" s="857"/>
      <c r="V76" s="857"/>
      <c r="W76" s="860"/>
    </row>
    <row r="77" spans="1:24" s="857" customFormat="1" ht="12.75">
      <c r="B77" s="840" t="s">
        <v>633</v>
      </c>
      <c r="C77" s="845">
        <f>SUM(D77:W77)</f>
        <v>0</v>
      </c>
      <c r="D77" s="844">
        <f ca="1">'O4 Summary by Class &amp; Accounts'!E35</f>
        <v>0</v>
      </c>
      <c r="E77" s="844">
        <f ca="1">'O4 Summary by Class &amp; Accounts'!F35</f>
        <v>0</v>
      </c>
      <c r="F77" s="844">
        <f ca="1">'O4 Summary by Class &amp; Accounts'!G35</f>
        <v>0</v>
      </c>
      <c r="G77" s="844">
        <f ca="1">'O4 Summary by Class &amp; Accounts'!H35</f>
        <v>0</v>
      </c>
      <c r="H77" s="844">
        <f ca="1">'O4 Summary by Class &amp; Accounts'!I35</f>
        <v>0</v>
      </c>
      <c r="I77" s="844">
        <f ca="1">'O4 Summary by Class &amp; Accounts'!J35</f>
        <v>0</v>
      </c>
      <c r="J77" s="844">
        <f ca="1">'O4 Summary by Class &amp; Accounts'!K35</f>
        <v>0</v>
      </c>
      <c r="K77" s="844">
        <f ca="1">'O4 Summary by Class &amp; Accounts'!L35</f>
        <v>0</v>
      </c>
      <c r="L77" s="844">
        <f ca="1">'O4 Summary by Class &amp; Accounts'!M35</f>
        <v>0</v>
      </c>
      <c r="M77" s="844">
        <f ca="1">'O4 Summary by Class &amp; Accounts'!N35</f>
        <v>0</v>
      </c>
      <c r="N77" s="844">
        <f ca="1">'O4 Summary by Class &amp; Accounts'!O35</f>
        <v>0</v>
      </c>
      <c r="O77" s="844">
        <f ca="1">'O4 Summary by Class &amp; Accounts'!P35</f>
        <v>0</v>
      </c>
      <c r="P77" s="844">
        <f ca="1">'O4 Summary by Class &amp; Accounts'!Q35</f>
        <v>0</v>
      </c>
      <c r="Q77" s="844">
        <f ca="1">'O4 Summary by Class &amp; Accounts'!R35</f>
        <v>0</v>
      </c>
      <c r="R77" s="844">
        <f ca="1">'O4 Summary by Class &amp; Accounts'!S35</f>
        <v>0</v>
      </c>
      <c r="S77" s="844">
        <f ca="1">'O4 Summary by Class &amp; Accounts'!T35</f>
        <v>0</v>
      </c>
      <c r="T77" s="844">
        <f ca="1">'O4 Summary by Class &amp; Accounts'!U35</f>
        <v>0</v>
      </c>
      <c r="U77" s="844">
        <f ca="1">'O4 Summary by Class &amp; Accounts'!V35</f>
        <v>0</v>
      </c>
      <c r="V77" s="844">
        <f ca="1">'O4 Summary by Class &amp; Accounts'!W35</f>
        <v>0</v>
      </c>
      <c r="W77" s="732">
        <f ca="1">'O4 Summary by Class &amp; Accounts'!X35</f>
        <v>0</v>
      </c>
    </row>
    <row r="78" spans="1:24" s="857" customFormat="1" ht="12.75">
      <c r="B78" s="840" t="s">
        <v>634</v>
      </c>
      <c r="C78" s="845">
        <f>SUM(D78:W78)</f>
        <v>0</v>
      </c>
      <c r="D78" s="844">
        <f ca="1">'O4 Summary by Class &amp; Accounts'!E40</f>
        <v>0</v>
      </c>
      <c r="E78" s="844">
        <f ca="1">'O4 Summary by Class &amp; Accounts'!F40</f>
        <v>0</v>
      </c>
      <c r="F78" s="844">
        <f ca="1">'O4 Summary by Class &amp; Accounts'!G40</f>
        <v>0</v>
      </c>
      <c r="G78" s="844">
        <f ca="1">'O4 Summary by Class &amp; Accounts'!H40</f>
        <v>0</v>
      </c>
      <c r="H78" s="844">
        <f ca="1">'O4 Summary by Class &amp; Accounts'!I40</f>
        <v>0</v>
      </c>
      <c r="I78" s="844">
        <f ca="1">'O4 Summary by Class &amp; Accounts'!J40</f>
        <v>0</v>
      </c>
      <c r="J78" s="844">
        <f ca="1">'O4 Summary by Class &amp; Accounts'!K40</f>
        <v>0</v>
      </c>
      <c r="K78" s="844">
        <f ca="1">'O4 Summary by Class &amp; Accounts'!L40</f>
        <v>0</v>
      </c>
      <c r="L78" s="844">
        <f ca="1">'O4 Summary by Class &amp; Accounts'!M40</f>
        <v>0</v>
      </c>
      <c r="M78" s="844">
        <f ca="1">'O4 Summary by Class &amp; Accounts'!N40</f>
        <v>0</v>
      </c>
      <c r="N78" s="844">
        <f ca="1">'O4 Summary by Class &amp; Accounts'!O40</f>
        <v>0</v>
      </c>
      <c r="O78" s="844">
        <f ca="1">'O4 Summary by Class &amp; Accounts'!P40</f>
        <v>0</v>
      </c>
      <c r="P78" s="844">
        <f ca="1">'O4 Summary by Class &amp; Accounts'!Q40</f>
        <v>0</v>
      </c>
      <c r="Q78" s="844">
        <f ca="1">'O4 Summary by Class &amp; Accounts'!R40</f>
        <v>0</v>
      </c>
      <c r="R78" s="844">
        <f ca="1">'O4 Summary by Class &amp; Accounts'!S40</f>
        <v>0</v>
      </c>
      <c r="S78" s="844">
        <f ca="1">'O4 Summary by Class &amp; Accounts'!T40</f>
        <v>0</v>
      </c>
      <c r="T78" s="844">
        <f ca="1">'O4 Summary by Class &amp; Accounts'!U40</f>
        <v>0</v>
      </c>
      <c r="U78" s="844">
        <f ca="1">'O4 Summary by Class &amp; Accounts'!V40</f>
        <v>0</v>
      </c>
      <c r="V78" s="844">
        <f ca="1">'O4 Summary by Class &amp; Accounts'!W40</f>
        <v>0</v>
      </c>
      <c r="W78" s="732">
        <f ca="1">'O4 Summary by Class &amp; Accounts'!X40</f>
        <v>0</v>
      </c>
      <c r="X78" s="861"/>
    </row>
    <row r="79" spans="1:24" s="205" customFormat="1" ht="21" customHeight="1">
      <c r="B79" s="975" t="s">
        <v>1510</v>
      </c>
      <c r="C79" s="976">
        <f>SUM(D79:W79)</f>
        <v>0</v>
      </c>
      <c r="D79" s="977">
        <f>SUM(D77:D78)</f>
        <v>0</v>
      </c>
      <c r="E79" s="977">
        <f t="shared" ref="E79:W79" si="15">SUM(E77:E78)</f>
        <v>0</v>
      </c>
      <c r="F79" s="977">
        <f t="shared" si="15"/>
        <v>0</v>
      </c>
      <c r="G79" s="977">
        <f t="shared" si="15"/>
        <v>0</v>
      </c>
      <c r="H79" s="977">
        <f t="shared" si="15"/>
        <v>0</v>
      </c>
      <c r="I79" s="977">
        <f t="shared" si="15"/>
        <v>0</v>
      </c>
      <c r="J79" s="977">
        <f t="shared" si="15"/>
        <v>0</v>
      </c>
      <c r="K79" s="977">
        <f t="shared" si="15"/>
        <v>0</v>
      </c>
      <c r="L79" s="977">
        <f t="shared" si="15"/>
        <v>0</v>
      </c>
      <c r="M79" s="977">
        <f t="shared" si="15"/>
        <v>0</v>
      </c>
      <c r="N79" s="977">
        <f t="shared" si="15"/>
        <v>0</v>
      </c>
      <c r="O79" s="977">
        <f t="shared" si="15"/>
        <v>0</v>
      </c>
      <c r="P79" s="977">
        <f t="shared" si="15"/>
        <v>0</v>
      </c>
      <c r="Q79" s="977">
        <f t="shared" si="15"/>
        <v>0</v>
      </c>
      <c r="R79" s="977">
        <f t="shared" si="15"/>
        <v>0</v>
      </c>
      <c r="S79" s="977">
        <f t="shared" si="15"/>
        <v>0</v>
      </c>
      <c r="T79" s="977">
        <f t="shared" si="15"/>
        <v>0</v>
      </c>
      <c r="U79" s="977">
        <f t="shared" si="15"/>
        <v>0</v>
      </c>
      <c r="V79" s="977">
        <f t="shared" si="15"/>
        <v>0</v>
      </c>
      <c r="W79" s="978">
        <f t="shared" si="15"/>
        <v>0</v>
      </c>
      <c r="X79" s="956"/>
    </row>
    <row r="80" spans="1:24" s="866" customFormat="1" ht="12.75">
      <c r="B80" s="862"/>
      <c r="C80" s="848"/>
      <c r="D80" s="863"/>
      <c r="E80" s="863"/>
      <c r="F80" s="863"/>
      <c r="G80" s="863"/>
      <c r="H80" s="863"/>
      <c r="I80" s="863"/>
      <c r="J80" s="863"/>
      <c r="K80" s="863"/>
      <c r="L80" s="863"/>
      <c r="M80" s="863"/>
      <c r="N80" s="863"/>
      <c r="O80" s="863"/>
      <c r="P80" s="863"/>
      <c r="Q80" s="863"/>
      <c r="R80" s="863"/>
      <c r="S80" s="863"/>
      <c r="T80" s="863"/>
      <c r="U80" s="863"/>
      <c r="V80" s="863"/>
      <c r="W80" s="864"/>
      <c r="X80" s="865"/>
    </row>
    <row r="81" spans="2:24" s="857" customFormat="1" ht="12.75">
      <c r="B81" s="867" t="s">
        <v>30</v>
      </c>
      <c r="C81" s="868">
        <f>SUM(D81:W81)</f>
        <v>28609000</v>
      </c>
      <c r="D81" s="869">
        <f ca="1">'O6 Source Data for E2'!D88+'O6 Source Data for E2'!Y88</f>
        <v>14559861.728139512</v>
      </c>
      <c r="E81" s="869">
        <f ca="1">'O6 Source Data for E2'!E88+'O6 Source Data for E2'!Z88</f>
        <v>4553760.6427993085</v>
      </c>
      <c r="F81" s="869">
        <f ca="1">'O6 Source Data for E2'!F88+'O6 Source Data for E2'!AA88</f>
        <v>7203500.5402710363</v>
      </c>
      <c r="G81" s="869">
        <f ca="1">'O6 Source Data for E2'!G88+'O6 Source Data for E2'!AB88</f>
        <v>0</v>
      </c>
      <c r="H81" s="869">
        <f ca="1">'O6 Source Data for E2'!H88+'O6 Source Data for E2'!AC88</f>
        <v>0</v>
      </c>
      <c r="I81" s="869">
        <f ca="1">'O6 Source Data for E2'!I88+'O6 Source Data for E2'!AD88</f>
        <v>0</v>
      </c>
      <c r="J81" s="869">
        <f ca="1">'O6 Source Data for E2'!J88+'O6 Source Data for E2'!AE88</f>
        <v>2074968.1964181636</v>
      </c>
      <c r="K81" s="869">
        <f ca="1">'O6 Source Data for E2'!K88+'O6 Source Data for E2'!AF88</f>
        <v>113784.8139205686</v>
      </c>
      <c r="L81" s="869">
        <f ca="1">'O6 Source Data for E2'!L88+'O6 Source Data for E2'!AG88</f>
        <v>103124.07845141049</v>
      </c>
      <c r="M81" s="869">
        <f ca="1">'O6 Source Data for E2'!M88+'O6 Source Data for E2'!AH88</f>
        <v>0</v>
      </c>
      <c r="N81" s="869">
        <f ca="1">'O6 Source Data for E2'!N88+'O6 Source Data for E2'!AI88</f>
        <v>0</v>
      </c>
      <c r="O81" s="869">
        <f ca="1">'O6 Source Data for E2'!O88+'O6 Source Data for E2'!AJ88</f>
        <v>0</v>
      </c>
      <c r="P81" s="869">
        <f ca="1">'O6 Source Data for E2'!P88+'O6 Source Data for E2'!AK88</f>
        <v>0</v>
      </c>
      <c r="Q81" s="869">
        <f ca="1">'O6 Source Data for E2'!Q88+'O6 Source Data for E2'!AL88</f>
        <v>0</v>
      </c>
      <c r="R81" s="869">
        <f ca="1">'O6 Source Data for E2'!R88+'O6 Source Data for E2'!AM88</f>
        <v>0</v>
      </c>
      <c r="S81" s="869">
        <f ca="1">'O6 Source Data for E2'!S88+'O6 Source Data for E2'!AN88</f>
        <v>0</v>
      </c>
      <c r="T81" s="869">
        <f ca="1">'O6 Source Data for E2'!T88+'O6 Source Data for E2'!AO88</f>
        <v>0</v>
      </c>
      <c r="U81" s="869">
        <f ca="1">'O6 Source Data for E2'!U88+'O6 Source Data for E2'!AP88</f>
        <v>0</v>
      </c>
      <c r="V81" s="869">
        <f ca="1">'O6 Source Data for E2'!V88+'O6 Source Data for E2'!AQ88</f>
        <v>0</v>
      </c>
      <c r="W81" s="870">
        <f ca="1">'O6 Source Data for E2'!W88+'O6 Source Data for E2'!AR88</f>
        <v>0</v>
      </c>
    </row>
    <row r="82" spans="2:24" s="830" customFormat="1">
      <c r="B82" s="876"/>
      <c r="C82" s="944"/>
    </row>
    <row r="83" spans="2:24" s="7" customFormat="1">
      <c r="B83" s="59"/>
      <c r="C83" s="55"/>
    </row>
    <row r="84" spans="2:24" s="7" customFormat="1">
      <c r="B84" s="59"/>
      <c r="C84" s="945"/>
      <c r="D84" s="945"/>
      <c r="E84" s="945"/>
      <c r="F84" s="945"/>
      <c r="G84" s="945"/>
      <c r="H84" s="945"/>
      <c r="I84" s="945"/>
      <c r="J84" s="945"/>
      <c r="K84" s="945"/>
      <c r="L84" s="945"/>
      <c r="M84" s="945"/>
      <c r="N84" s="945"/>
      <c r="O84" s="945"/>
      <c r="P84" s="945"/>
      <c r="Q84" s="945"/>
      <c r="R84" s="945"/>
      <c r="S84" s="945"/>
      <c r="T84" s="945"/>
      <c r="U84" s="945"/>
      <c r="V84" s="945"/>
      <c r="W84" s="945"/>
      <c r="X84" s="830"/>
    </row>
    <row r="85" spans="2:24" s="7" customFormat="1">
      <c r="C85" s="946"/>
    </row>
    <row r="86" spans="2:24" s="7" customFormat="1">
      <c r="C86" s="946"/>
    </row>
    <row r="87" spans="2:24" s="7" customFormat="1">
      <c r="C87" s="946"/>
      <c r="D87" s="877"/>
      <c r="E87" s="877"/>
      <c r="F87" s="947"/>
      <c r="G87" s="877"/>
      <c r="H87" s="877"/>
      <c r="I87" s="877"/>
      <c r="J87" s="877"/>
      <c r="K87" s="877"/>
      <c r="L87" s="877"/>
      <c r="M87" s="877"/>
      <c r="N87" s="877"/>
      <c r="O87" s="877"/>
      <c r="P87" s="877"/>
      <c r="Q87" s="877"/>
      <c r="R87" s="877"/>
      <c r="S87" s="877"/>
      <c r="T87" s="877"/>
      <c r="U87" s="877"/>
      <c r="V87" s="877"/>
      <c r="W87" s="877"/>
      <c r="X87" s="877"/>
    </row>
    <row r="88" spans="2:24" s="7" customFormat="1"/>
    <row r="89" spans="2:24" s="7" customFormat="1"/>
    <row r="90" spans="2:24" s="7" customFormat="1"/>
  </sheetData>
  <mergeCells count="6">
    <mergeCell ref="A8:B9"/>
    <mergeCell ref="A7:B7"/>
    <mergeCell ref="A1:F1"/>
    <mergeCell ref="A2:E2"/>
    <mergeCell ref="A3:E3"/>
    <mergeCell ref="A4:E4"/>
  </mergeCells>
  <phoneticPr fontId="0" type="noConversion"/>
  <pageMargins left="0.75" right="0.75" top="1" bottom="1" header="0.5" footer="0.5"/>
  <pageSetup orientation="portrait" r:id="rId1"/>
  <headerFooter alignWithMargins="0"/>
  <legacyDrawing r:id="rId2"/>
  <oleObjects>
    <oleObject progId="Unknown" shapeId="39938" r:id="rId3"/>
  </oleObjects>
</worksheet>
</file>

<file path=xl/worksheets/sheet18.xml><?xml version="1.0" encoding="utf-8"?>
<worksheet xmlns="http://schemas.openxmlformats.org/spreadsheetml/2006/main" xmlns:r="http://schemas.openxmlformats.org/officeDocument/2006/relationships">
  <sheetPr codeName="Sheet29" enableFormatConditionsCalculation="0">
    <tabColor indexed="9"/>
  </sheetPr>
  <dimension ref="A1:Y109"/>
  <sheetViews>
    <sheetView workbookViewId="0">
      <selection sqref="A1:F1"/>
    </sheetView>
  </sheetViews>
  <sheetFormatPr defaultRowHeight="11.25"/>
  <cols>
    <col min="1" max="1" width="3.140625" style="15" customWidth="1"/>
    <col min="2" max="2" width="61" style="15" customWidth="1"/>
    <col min="3" max="6" width="15.7109375" style="15" customWidth="1"/>
    <col min="7" max="9" width="15.7109375" style="15" hidden="1" customWidth="1"/>
    <col min="10" max="12" width="15.7109375" style="15" customWidth="1"/>
    <col min="13" max="23" width="15.7109375" style="15" hidden="1" customWidth="1"/>
    <col min="24" max="16384" width="9.140625" style="15"/>
  </cols>
  <sheetData>
    <row r="1" spans="1:25" ht="20.25" customHeight="1">
      <c r="A1" s="2210" t="s">
        <v>1354</v>
      </c>
      <c r="B1" s="2210"/>
      <c r="C1" s="2210"/>
      <c r="D1" s="2210"/>
      <c r="E1" s="2210"/>
      <c r="F1" s="2210"/>
    </row>
    <row r="2" spans="1:25" ht="18.75" customHeight="1">
      <c r="A2" s="2254" t="str">
        <f ca="1">'I1 Intro'!C9</f>
        <v>Orillia Power Distribution Corporation</v>
      </c>
      <c r="B2" s="2254"/>
      <c r="C2" s="2254"/>
      <c r="D2" s="2254"/>
      <c r="E2" s="2254"/>
    </row>
    <row r="3" spans="1:25" ht="18.75" customHeight="1">
      <c r="A3" s="2255" t="str">
        <f ca="1">'I1 Intro'!C13 &amp; "   " &amp; 'I1 Intro'!E13</f>
        <v xml:space="preserve">EB-2009-XXXX   </v>
      </c>
      <c r="B3" s="2255"/>
      <c r="C3" s="2255"/>
      <c r="D3" s="2255"/>
      <c r="E3" s="2255"/>
      <c r="G3" s="16"/>
    </row>
    <row r="4" spans="1:25" ht="18.75">
      <c r="A4" s="2256">
        <f ca="1">'I1 Intro'!C15</f>
        <v>40053</v>
      </c>
      <c r="B4" s="2256"/>
      <c r="C4" s="2256"/>
      <c r="D4" s="2256"/>
      <c r="E4" s="2256"/>
    </row>
    <row r="5" spans="1:25" ht="21" customHeight="1">
      <c r="A5" s="369" t="str">
        <f ca="1">"Sheet O3.3 Primary Conductors and Poles Cost Pool Worksheet  - "&amp; 'I2 LDC class'!$C$17 &amp; "  " &amp;  'I2 LDC class'!$D$17</f>
        <v xml:space="preserve">Sheet O3.3 Primary Conductors and Poles Cost Pool Worksheet  -   </v>
      </c>
      <c r="B5" s="370"/>
      <c r="C5" s="624"/>
      <c r="D5" s="624"/>
      <c r="E5" s="371"/>
    </row>
    <row r="6" spans="1:25" ht="6" customHeight="1">
      <c r="A6" s="18"/>
      <c r="B6" s="18"/>
      <c r="C6" s="625"/>
      <c r="D6" s="625"/>
      <c r="E6" s="18"/>
      <c r="F6" s="18"/>
      <c r="G6" s="18"/>
      <c r="H6" s="18"/>
      <c r="I6" s="18"/>
      <c r="J6" s="18"/>
      <c r="K6" s="18"/>
      <c r="L6" s="18"/>
      <c r="M6" s="18"/>
      <c r="N6" s="18"/>
      <c r="O6" s="18"/>
    </row>
    <row r="7" spans="1:25">
      <c r="A7" s="957"/>
      <c r="W7" s="7"/>
    </row>
    <row r="8" spans="1:25" ht="14.25" customHeight="1">
      <c r="A8" s="2339" t="s">
        <v>1417</v>
      </c>
      <c r="B8" s="2339"/>
      <c r="C8" s="693"/>
      <c r="D8" s="693"/>
      <c r="E8" s="693"/>
      <c r="F8" s="693"/>
      <c r="G8" s="693"/>
      <c r="H8" s="693"/>
      <c r="I8" s="693"/>
      <c r="J8" s="693"/>
      <c r="K8" s="693"/>
      <c r="L8" s="693"/>
      <c r="M8" s="693"/>
      <c r="N8" s="693"/>
      <c r="O8" s="693"/>
      <c r="P8" s="693"/>
      <c r="Q8" s="693"/>
      <c r="R8" s="693"/>
      <c r="S8" s="693"/>
      <c r="T8" s="693"/>
      <c r="U8" s="693"/>
      <c r="V8" s="693"/>
      <c r="W8" s="693"/>
      <c r="X8" s="693"/>
    </row>
    <row r="9" spans="1:25" ht="12.75">
      <c r="A9" s="2339"/>
      <c r="B9" s="2339"/>
      <c r="C9" s="357"/>
    </row>
    <row r="10" spans="1:25" s="357" customFormat="1" ht="12.75"/>
    <row r="11" spans="1:25" s="927" customFormat="1" ht="12.75">
      <c r="A11" s="723"/>
      <c r="B11" s="924"/>
      <c r="C11" s="924"/>
      <c r="D11" s="380">
        <v>1</v>
      </c>
      <c r="E11" s="380">
        <v>2</v>
      </c>
      <c r="F11" s="380">
        <v>3</v>
      </c>
      <c r="G11" s="380">
        <v>4</v>
      </c>
      <c r="H11" s="380">
        <v>5</v>
      </c>
      <c r="I11" s="380">
        <v>6</v>
      </c>
      <c r="J11" s="380">
        <v>7</v>
      </c>
      <c r="K11" s="380">
        <v>8</v>
      </c>
      <c r="L11" s="380">
        <v>9</v>
      </c>
      <c r="M11" s="380">
        <v>10</v>
      </c>
      <c r="N11" s="380">
        <v>11</v>
      </c>
      <c r="O11" s="380">
        <v>12</v>
      </c>
      <c r="P11" s="380">
        <v>13</v>
      </c>
      <c r="Q11" s="380">
        <v>14</v>
      </c>
      <c r="R11" s="380">
        <v>15</v>
      </c>
      <c r="S11" s="380">
        <v>16</v>
      </c>
      <c r="T11" s="380">
        <v>17</v>
      </c>
      <c r="U11" s="380">
        <v>18</v>
      </c>
      <c r="V11" s="380">
        <v>19</v>
      </c>
      <c r="W11" s="380">
        <v>20</v>
      </c>
      <c r="X11" s="925"/>
      <c r="Y11" s="926"/>
    </row>
    <row r="12" spans="1:25" s="711" customFormat="1" ht="47.25" customHeight="1">
      <c r="A12" s="880"/>
      <c r="B12" s="904" t="s">
        <v>1462</v>
      </c>
      <c r="C12" s="710" t="s">
        <v>1510</v>
      </c>
      <c r="D12" s="709" t="str">
        <f ca="1">IF('I2 LDC class'!$D$20="",'I2 LDC class'!$C$20,'I2 LDC class'!$D$20)</f>
        <v>Residential</v>
      </c>
      <c r="E12" s="709" t="str">
        <f ca="1">IF('I2 LDC class'!$D$21="",'I2 LDC class'!$C$21,'I2 LDC class'!$D$21)</f>
        <v>GS &lt;50</v>
      </c>
      <c r="F12" s="709" t="str">
        <f ca="1">IF('I2 LDC class'!$D$22="",'I2 LDC class'!$C$22,'I2 LDC class'!$D$22)</f>
        <v>GS&gt;50-Regular</v>
      </c>
      <c r="G12" s="709" t="str">
        <f ca="1">IF('I2 LDC class'!$D$23="",'I2 LDC class'!$C$23,'I2 LDC class'!$D$23)</f>
        <v>GS&gt; 50-TOU</v>
      </c>
      <c r="H12" s="709" t="str">
        <f ca="1">IF('I2 LDC class'!$D$24="",'I2 LDC class'!$C$24,'I2 LDC class'!$D$24)</f>
        <v>GS &gt;50-Intermediate</v>
      </c>
      <c r="I12" s="709" t="str">
        <f ca="1">IF('I2 LDC class'!$D$25="",'I2 LDC class'!$C$25,'I2 LDC class'!$D$25)</f>
        <v>Large Use &gt;5MW</v>
      </c>
      <c r="J12" s="709" t="str">
        <f ca="1">IF('I2 LDC class'!$D$26="",'I2 LDC class'!$C$26,'I2 LDC class'!$D$26)</f>
        <v>Street Light</v>
      </c>
      <c r="K12" s="709" t="str">
        <f ca="1">IF('I2 LDC class'!$D$27="",'I2 LDC class'!$C$27,'I2 LDC class'!$D$27)</f>
        <v>Sentinel</v>
      </c>
      <c r="L12" s="709" t="str">
        <f ca="1">IF('I2 LDC class'!$D$28="",'I2 LDC class'!$C$28,'I2 LDC class'!$D$28)</f>
        <v>Unmetered Scattered Load</v>
      </c>
      <c r="M12" s="709" t="str">
        <f ca="1">IF('I2 LDC class'!$D$29="",'I2 LDC class'!$C$29,'I2 LDC class'!$D$29)</f>
        <v>Embedded Distributor</v>
      </c>
      <c r="N12" s="709" t="str">
        <f ca="1">IF('I2 LDC class'!$D$30="",'I2 LDC class'!$C$30,'I2 LDC class'!$D$30)</f>
        <v>Back-up/Standby Power</v>
      </c>
      <c r="O12" s="709" t="str">
        <f ca="1">IF('I2 LDC class'!$D$31="",'I2 LDC class'!$C$31,'I2 LDC class'!$D$31)</f>
        <v>Rate Class 1</v>
      </c>
      <c r="P12" s="709" t="str">
        <f ca="1">IF('I2 LDC class'!$D$32="",'I2 LDC class'!$C$32,'I2 LDC class'!$D$32)</f>
        <v>Rate class 2</v>
      </c>
      <c r="Q12" s="709" t="str">
        <f ca="1">IF('I2 LDC class'!$D$33="",'I2 LDC class'!$C$33,'I2 LDC class'!$D$33)</f>
        <v>Rate class 3</v>
      </c>
      <c r="R12" s="709" t="str">
        <f ca="1">IF('I2 LDC class'!$D$34="",'I2 LDC class'!$C$34,'I2 LDC class'!$D$34)</f>
        <v>Rate class 4</v>
      </c>
      <c r="S12" s="709" t="str">
        <f ca="1">IF('I2 LDC class'!$D$35="",'I2 LDC class'!$C$35,'I2 LDC class'!$D$35)</f>
        <v>Rate class 5</v>
      </c>
      <c r="T12" s="709" t="str">
        <f ca="1">IF('I2 LDC class'!$D$36="",'I2 LDC class'!$C$36,'I2 LDC class'!$D$36)</f>
        <v>Rate class 6</v>
      </c>
      <c r="U12" s="709" t="str">
        <f ca="1">IF('I2 LDC class'!$D$37="",'I2 LDC class'!$C$37,'I2 LDC class'!$D$37)</f>
        <v>Rate class 7</v>
      </c>
      <c r="V12" s="709" t="str">
        <f ca="1">IF('I2 LDC class'!$D$38="",'I2 LDC class'!$C$38,'I2 LDC class'!$D$38)</f>
        <v>Rate class 8</v>
      </c>
      <c r="W12" s="710" t="str">
        <f ca="1">IF('I2 LDC class'!$D$39="",'I2 LDC class'!$C$39,'I2 LDC class'!$D$39)</f>
        <v>Rate class 9</v>
      </c>
      <c r="X12" s="799"/>
    </row>
    <row r="13" spans="1:25" s="731" customFormat="1" ht="12.75">
      <c r="A13" s="881"/>
      <c r="B13" s="840" t="s">
        <v>1252</v>
      </c>
      <c r="C13" s="841">
        <f t="shared" ref="C13:C23" si="0">SUM(D13:W13)</f>
        <v>0</v>
      </c>
      <c r="D13" s="842">
        <f ca="1">IF(ISERROR('O7 Amortization'!G324+'O7 Amortization'!G397+'O7 Amortization'!G470+'O7 Amortization'!G543 + 'O7 Amortization'!AB324+'O7 Amortization'!AB397+'O7 Amortization'!AB470+'O7 Amortization'!AB543), "-", 'O7 Amortization'!G324+'O7 Amortization'!G397+'O7 Amortization'!G470+'O7 Amortization'!G543 + 'O7 Amortization'!AB324+'O7 Amortization'!AB397+'O7 Amortization'!AB470+'O7 Amortization'!AB543)</f>
        <v>0</v>
      </c>
      <c r="E13" s="842">
        <f ca="1">IF(ISERROR('O7 Amortization'!H324+'O7 Amortization'!H397+'O7 Amortization'!H470+'O7 Amortization'!H543 + 'O7 Amortization'!AC324+'O7 Amortization'!AC397+'O7 Amortization'!AC470+'O7 Amortization'!AC543), "-", 'O7 Amortization'!H324+'O7 Amortization'!H397+'O7 Amortization'!H470+'O7 Amortization'!H543 + 'O7 Amortization'!AC324+'O7 Amortization'!AC397+'O7 Amortization'!AC470+'O7 Amortization'!AC543)</f>
        <v>0</v>
      </c>
      <c r="F13" s="842">
        <f ca="1">IF(ISERROR('O7 Amortization'!I324+'O7 Amortization'!I397+'O7 Amortization'!I470+'O7 Amortization'!I543 + 'O7 Amortization'!AD324+'O7 Amortization'!AD397+'O7 Amortization'!AD470+'O7 Amortization'!AD543), "-", 'O7 Amortization'!I324+'O7 Amortization'!I397+'O7 Amortization'!I470+'O7 Amortization'!I543 + 'O7 Amortization'!AD324+'O7 Amortization'!AD397+'O7 Amortization'!AD470+'O7 Amortization'!AD543)</f>
        <v>0</v>
      </c>
      <c r="G13" s="842">
        <f ca="1">IF(ISERROR('O7 Amortization'!J324+'O7 Amortization'!J397+'O7 Amortization'!J470+'O7 Amortization'!J543 + 'O7 Amortization'!AE324+'O7 Amortization'!AE397+'O7 Amortization'!AE470+'O7 Amortization'!AE543), "-", 'O7 Amortization'!J324+'O7 Amortization'!J397+'O7 Amortization'!J470+'O7 Amortization'!J543 + 'O7 Amortization'!AE324+'O7 Amortization'!AE397+'O7 Amortization'!AE470+'O7 Amortization'!AE543)</f>
        <v>0</v>
      </c>
      <c r="H13" s="842">
        <f ca="1">IF(ISERROR('O7 Amortization'!K324+'O7 Amortization'!K397+'O7 Amortization'!K470+'O7 Amortization'!K543 + 'O7 Amortization'!AF324+'O7 Amortization'!AF397+'O7 Amortization'!AF470+'O7 Amortization'!AF543), "-", 'O7 Amortization'!K324+'O7 Amortization'!K397+'O7 Amortization'!K470+'O7 Amortization'!K543 + 'O7 Amortization'!AF324+'O7 Amortization'!AF397+'O7 Amortization'!AF470+'O7 Amortization'!AF543)</f>
        <v>0</v>
      </c>
      <c r="I13" s="842">
        <f ca="1">IF(ISERROR('O7 Amortization'!L324+'O7 Amortization'!L397+'O7 Amortization'!L470+'O7 Amortization'!L543 + 'O7 Amortization'!AG324+'O7 Amortization'!AG397+'O7 Amortization'!AG470+'O7 Amortization'!AG543), "-", 'O7 Amortization'!L324+'O7 Amortization'!L397+'O7 Amortization'!L470+'O7 Amortization'!L543 + 'O7 Amortization'!AG324+'O7 Amortization'!AG397+'O7 Amortization'!AG470+'O7 Amortization'!AG543)</f>
        <v>0</v>
      </c>
      <c r="J13" s="842">
        <f ca="1">IF(ISERROR('O7 Amortization'!M324+'O7 Amortization'!M397+'O7 Amortization'!M470+'O7 Amortization'!M543 + 'O7 Amortization'!AH324+'O7 Amortization'!AH397+'O7 Amortization'!AH470+'O7 Amortization'!AH543), "-", 'O7 Amortization'!M324+'O7 Amortization'!M397+'O7 Amortization'!M470+'O7 Amortization'!M543 + 'O7 Amortization'!AH324+'O7 Amortization'!AH397+'O7 Amortization'!AH470+'O7 Amortization'!AH543)</f>
        <v>0</v>
      </c>
      <c r="K13" s="842">
        <f ca="1">IF(ISERROR('O7 Amortization'!N324+'O7 Amortization'!N397+'O7 Amortization'!N470+'O7 Amortization'!N543 + 'O7 Amortization'!AI324+'O7 Amortization'!AI397+'O7 Amortization'!AI470+'O7 Amortization'!AI543), "-", 'O7 Amortization'!N324+'O7 Amortization'!N397+'O7 Amortization'!N470+'O7 Amortization'!N543 + 'O7 Amortization'!AI324+'O7 Amortization'!AI397+'O7 Amortization'!AI470+'O7 Amortization'!AI543)</f>
        <v>0</v>
      </c>
      <c r="L13" s="842">
        <f ca="1">IF(ISERROR('O7 Amortization'!O324+'O7 Amortization'!O397+'O7 Amortization'!O470+'O7 Amortization'!O543 + 'O7 Amortization'!AJ324+'O7 Amortization'!AJ397+'O7 Amortization'!AJ470+'O7 Amortization'!AJ543), "-", 'O7 Amortization'!O324+'O7 Amortization'!O397+'O7 Amortization'!O470+'O7 Amortization'!O543 + 'O7 Amortization'!AJ324+'O7 Amortization'!AJ397+'O7 Amortization'!AJ470+'O7 Amortization'!AJ543)</f>
        <v>0</v>
      </c>
      <c r="M13" s="842">
        <f ca="1">IF(ISERROR('O7 Amortization'!P324+'O7 Amortization'!P397+'O7 Amortization'!P470+'O7 Amortization'!P543 + 'O7 Amortization'!AK324+'O7 Amortization'!AK397+'O7 Amortization'!AK470+'O7 Amortization'!AK543), "-", 'O7 Amortization'!P324+'O7 Amortization'!P397+'O7 Amortization'!P470+'O7 Amortization'!P543 + 'O7 Amortization'!AK324+'O7 Amortization'!AK397+'O7 Amortization'!AK470+'O7 Amortization'!AK543)</f>
        <v>0</v>
      </c>
      <c r="N13" s="842">
        <f ca="1">IF(ISERROR('O7 Amortization'!Q324+'O7 Amortization'!Q397+'O7 Amortization'!Q470+'O7 Amortization'!Q543 + 'O7 Amortization'!AL324+'O7 Amortization'!AL397+'O7 Amortization'!AL470+'O7 Amortization'!AL543), "-", 'O7 Amortization'!Q324+'O7 Amortization'!Q397+'O7 Amortization'!Q470+'O7 Amortization'!Q543 + 'O7 Amortization'!AL324+'O7 Amortization'!AL397+'O7 Amortization'!AL470+'O7 Amortization'!AL543)</f>
        <v>0</v>
      </c>
      <c r="O13" s="842">
        <f ca="1">IF(ISERROR('O7 Amortization'!R324+'O7 Amortization'!R397+'O7 Amortization'!R470+'O7 Amortization'!R543 + 'O7 Amortization'!AM324+'O7 Amortization'!AM397+'O7 Amortization'!AM470+'O7 Amortization'!AM543), "-", 'O7 Amortization'!R324+'O7 Amortization'!R397+'O7 Amortization'!R470+'O7 Amortization'!R543 + 'O7 Amortization'!AM324+'O7 Amortization'!AM397+'O7 Amortization'!AM470+'O7 Amortization'!AM543)</f>
        <v>0</v>
      </c>
      <c r="P13" s="842">
        <f ca="1">IF(ISERROR('O7 Amortization'!S324+'O7 Amortization'!S397+'O7 Amortization'!S470+'O7 Amortization'!S543 + 'O7 Amortization'!AN324+'O7 Amortization'!AN397+'O7 Amortization'!AN470+'O7 Amortization'!AN543), "-", 'O7 Amortization'!S324+'O7 Amortization'!S397+'O7 Amortization'!S470+'O7 Amortization'!S543 + 'O7 Amortization'!AN324+'O7 Amortization'!AN397+'O7 Amortization'!AN470+'O7 Amortization'!AN543)</f>
        <v>0</v>
      </c>
      <c r="Q13" s="842">
        <f ca="1">IF(ISERROR('O7 Amortization'!T324+'O7 Amortization'!T397+'O7 Amortization'!T470+'O7 Amortization'!T543 + 'O7 Amortization'!AO324+'O7 Amortization'!AO397+'O7 Amortization'!AO470+'O7 Amortization'!AO543), "-", 'O7 Amortization'!T324+'O7 Amortization'!T397+'O7 Amortization'!T470+'O7 Amortization'!T543 + 'O7 Amortization'!AO324+'O7 Amortization'!AO397+'O7 Amortization'!AO470+'O7 Amortization'!AO543)</f>
        <v>0</v>
      </c>
      <c r="R13" s="842">
        <f ca="1">IF(ISERROR('O7 Amortization'!U324+'O7 Amortization'!U397+'O7 Amortization'!U470+'O7 Amortization'!U543 + 'O7 Amortization'!AP324+'O7 Amortization'!AP397+'O7 Amortization'!AP470+'O7 Amortization'!AP543), "-", 'O7 Amortization'!U324+'O7 Amortization'!U397+'O7 Amortization'!U470+'O7 Amortization'!U543 + 'O7 Amortization'!AP324+'O7 Amortization'!AP397+'O7 Amortization'!AP470+'O7 Amortization'!AP543)</f>
        <v>0</v>
      </c>
      <c r="S13" s="842">
        <f ca="1">IF(ISERROR('O7 Amortization'!V324+'O7 Amortization'!V397+'O7 Amortization'!V470+'O7 Amortization'!V543 + 'O7 Amortization'!AQ324+'O7 Amortization'!AQ397+'O7 Amortization'!AQ470+'O7 Amortization'!AQ543), "-", 'O7 Amortization'!V324+'O7 Amortization'!V397+'O7 Amortization'!V470+'O7 Amortization'!V543 + 'O7 Amortization'!AQ324+'O7 Amortization'!AQ397+'O7 Amortization'!AQ470+'O7 Amortization'!AQ543)</f>
        <v>0</v>
      </c>
      <c r="T13" s="842">
        <f ca="1">IF(ISERROR('O7 Amortization'!W324+'O7 Amortization'!W397+'O7 Amortization'!W470+'O7 Amortization'!W543 + 'O7 Amortization'!AR324+'O7 Amortization'!AR397+'O7 Amortization'!AR470+'O7 Amortization'!AR543), "-", 'O7 Amortization'!W324+'O7 Amortization'!W397+'O7 Amortization'!W470+'O7 Amortization'!W543 + 'O7 Amortization'!AR324+'O7 Amortization'!AR397+'O7 Amortization'!AR470+'O7 Amortization'!AR543)</f>
        <v>0</v>
      </c>
      <c r="U13" s="842">
        <f ca="1">IF(ISERROR('O7 Amortization'!X324+'O7 Amortization'!X397+'O7 Amortization'!X470+'O7 Amortization'!X543 + 'O7 Amortization'!AS324+'O7 Amortization'!AS397+'O7 Amortization'!AS470+'O7 Amortization'!AS543), "-", 'O7 Amortization'!X324+'O7 Amortization'!X397+'O7 Amortization'!X470+'O7 Amortization'!X543 + 'O7 Amortization'!AS324+'O7 Amortization'!AS397+'O7 Amortization'!AS470+'O7 Amortization'!AS543)</f>
        <v>0</v>
      </c>
      <c r="V13" s="842">
        <f ca="1">IF(ISERROR('O7 Amortization'!Y324+'O7 Amortization'!Y397+'O7 Amortization'!Y470+'O7 Amortization'!Y543 + 'O7 Amortization'!AT324+'O7 Amortization'!AT397+'O7 Amortization'!AT470+'O7 Amortization'!AT543), "-", 'O7 Amortization'!Y324+'O7 Amortization'!Y397+'O7 Amortization'!Y470+'O7 Amortization'!Y543 + 'O7 Amortization'!AT324+'O7 Amortization'!AT397+'O7 Amortization'!AT470+'O7 Amortization'!AT543)</f>
        <v>0</v>
      </c>
      <c r="W13" s="843">
        <f ca="1">IF(ISERROR('O7 Amortization'!Z324+'O7 Amortization'!Z397+'O7 Amortization'!Z470+'O7 Amortization'!Z543 + 'O7 Amortization'!AU324+'O7 Amortization'!AU397+'O7 Amortization'!AU470+'O7 Amortization'!AU543), "-", 'O7 Amortization'!Z324+'O7 Amortization'!Z397+'O7 Amortization'!Z470+'O7 Amortization'!Z543 + 'O7 Amortization'!AU324+'O7 Amortization'!AU397+'O7 Amortization'!AU470+'O7 Amortization'!AU543)</f>
        <v>0</v>
      </c>
      <c r="X13" s="844"/>
    </row>
    <row r="14" spans="1:25" s="731" customFormat="1" ht="12.75">
      <c r="A14" s="881"/>
      <c r="B14" s="840" t="s">
        <v>1253</v>
      </c>
      <c r="C14" s="845">
        <f t="shared" si="0"/>
        <v>369839.99999999994</v>
      </c>
      <c r="D14" s="747">
        <f ca="1">IF(ISERROR('O7 Amortization'!G328+'O7 Amortization'!G401+'O7 Amortization'!G474+'O7 Amortization'!G547 + 'O7 Amortization'!AB328+'O7 Amortization'!AB401+'O7 Amortization'!AB474+'O7 Amortization'!AB547), "-", 'O7 Amortization'!G328+'O7 Amortization'!G401+'O7 Amortization'!G474+'O7 Amortization'!G547 + 'O7 Amortization'!AB328+'O7 Amortization'!AB401+'O7 Amortization'!AB474+'O7 Amortization'!AB547)</f>
        <v>178394.46710790857</v>
      </c>
      <c r="E14" s="747">
        <f ca="1">IF(ISERROR('O7 Amortization'!H328+'O7 Amortization'!H401+'O7 Amortization'!H474+'O7 Amortization'!H547 + 'O7 Amortization'!AC328+'O7 Amortization'!AC401+'O7 Amortization'!AC474+'O7 Amortization'!AC547), "-", 'O7 Amortization'!H328+'O7 Amortization'!H401+'O7 Amortization'!H474+'O7 Amortization'!H547 + 'O7 Amortization'!AC328+'O7 Amortization'!AC401+'O7 Amortization'!AC474+'O7 Amortization'!AC547)</f>
        <v>52917.043492316618</v>
      </c>
      <c r="F14" s="747">
        <f ca="1">IF(ISERROR('O7 Amortization'!I328+'O7 Amortization'!I401+'O7 Amortization'!I474+'O7 Amortization'!I547 + 'O7 Amortization'!AD328+'O7 Amortization'!AD401+'O7 Amortization'!AD474+'O7 Amortization'!AD547), "-", 'O7 Amortization'!I328+'O7 Amortization'!I401+'O7 Amortization'!I474+'O7 Amortization'!I547 + 'O7 Amortization'!AD328+'O7 Amortization'!AD401+'O7 Amortization'!AD474+'O7 Amortization'!AD547)</f>
        <v>108342.01074173705</v>
      </c>
      <c r="G14" s="747">
        <f ca="1">IF(ISERROR('O7 Amortization'!J328+'O7 Amortization'!J401+'O7 Amortization'!J474+'O7 Amortization'!J547 + 'O7 Amortization'!AE328+'O7 Amortization'!AE401+'O7 Amortization'!AE474+'O7 Amortization'!AE547), "-", 'O7 Amortization'!J328+'O7 Amortization'!J401+'O7 Amortization'!J474+'O7 Amortization'!J547 + 'O7 Amortization'!AE328+'O7 Amortization'!AE401+'O7 Amortization'!AE474+'O7 Amortization'!AE547)</f>
        <v>0</v>
      </c>
      <c r="H14" s="747">
        <f ca="1">IF(ISERROR('O7 Amortization'!K328+'O7 Amortization'!K401+'O7 Amortization'!K474+'O7 Amortization'!K547 + 'O7 Amortization'!AF328+'O7 Amortization'!AF401+'O7 Amortization'!AF474+'O7 Amortization'!AF547), "-", 'O7 Amortization'!K328+'O7 Amortization'!K401+'O7 Amortization'!K474+'O7 Amortization'!K547 + 'O7 Amortization'!AF328+'O7 Amortization'!AF401+'O7 Amortization'!AF474+'O7 Amortization'!AF547)</f>
        <v>0</v>
      </c>
      <c r="I14" s="747">
        <f ca="1">IF(ISERROR('O7 Amortization'!L328+'O7 Amortization'!L401+'O7 Amortization'!L474+'O7 Amortization'!L547 + 'O7 Amortization'!AG328+'O7 Amortization'!AG401+'O7 Amortization'!AG474+'O7 Amortization'!AG547), "-", 'O7 Amortization'!L328+'O7 Amortization'!L401+'O7 Amortization'!L474+'O7 Amortization'!L547 + 'O7 Amortization'!AG328+'O7 Amortization'!AG401+'O7 Amortization'!AG474+'O7 Amortization'!AG547)</f>
        <v>0</v>
      </c>
      <c r="J14" s="747">
        <f ca="1">IF(ISERROR('O7 Amortization'!M328+'O7 Amortization'!M401+'O7 Amortization'!M474+'O7 Amortization'!M547 + 'O7 Amortization'!AH328+'O7 Amortization'!AH401+'O7 Amortization'!AH474+'O7 Amortization'!AH547), "-", 'O7 Amortization'!M328+'O7 Amortization'!M401+'O7 Amortization'!M474+'O7 Amortization'!M547 + 'O7 Amortization'!AH328+'O7 Amortization'!AH401+'O7 Amortization'!AH474+'O7 Amortization'!AH547)</f>
        <v>27361.520775129284</v>
      </c>
      <c r="K14" s="747">
        <f ca="1">IF(ISERROR('O7 Amortization'!N328+'O7 Amortization'!N401+'O7 Amortization'!N474+'O7 Amortization'!N547 + 'O7 Amortization'!AI328+'O7 Amortization'!AI401+'O7 Amortization'!AI474+'O7 Amortization'!AI547), "-", 'O7 Amortization'!N328+'O7 Amortization'!N401+'O7 Amortization'!N474+'O7 Amortization'!N547 + 'O7 Amortization'!AI328+'O7 Amortization'!AI401+'O7 Amortization'!AI474+'O7 Amortization'!AI547)</f>
        <v>1500.4208524044461</v>
      </c>
      <c r="L14" s="747">
        <f ca="1">IF(ISERROR('O7 Amortization'!O328+'O7 Amortization'!O401+'O7 Amortization'!O474+'O7 Amortization'!O547 + 'O7 Amortization'!AJ328+'O7 Amortization'!AJ401+'O7 Amortization'!AJ474+'O7 Amortization'!AJ547), "-", 'O7 Amortization'!O328+'O7 Amortization'!O401+'O7 Amortization'!O474+'O7 Amortization'!O547 + 'O7 Amortization'!AJ328+'O7 Amortization'!AJ401+'O7 Amortization'!AJ474+'O7 Amortization'!AJ547)</f>
        <v>1324.5370305040212</v>
      </c>
      <c r="M14" s="747">
        <f ca="1">IF(ISERROR('O7 Amortization'!P328+'O7 Amortization'!P401+'O7 Amortization'!P474+'O7 Amortization'!P547 + 'O7 Amortization'!AK328+'O7 Amortization'!AK401+'O7 Amortization'!AK474+'O7 Amortization'!AK547), "-", 'O7 Amortization'!P328+'O7 Amortization'!P401+'O7 Amortization'!P474+'O7 Amortization'!P547 + 'O7 Amortization'!AK328+'O7 Amortization'!AK401+'O7 Amortization'!AK474+'O7 Amortization'!AK547)</f>
        <v>0</v>
      </c>
      <c r="N14" s="747">
        <f ca="1">IF(ISERROR('O7 Amortization'!Q328+'O7 Amortization'!Q401+'O7 Amortization'!Q474+'O7 Amortization'!Q547 + 'O7 Amortization'!AL328+'O7 Amortization'!AL401+'O7 Amortization'!AL474+'O7 Amortization'!AL547), "-", 'O7 Amortization'!Q328+'O7 Amortization'!Q401+'O7 Amortization'!Q474+'O7 Amortization'!Q547 + 'O7 Amortization'!AL328+'O7 Amortization'!AL401+'O7 Amortization'!AL474+'O7 Amortization'!AL547)</f>
        <v>0</v>
      </c>
      <c r="O14" s="747">
        <f ca="1">IF(ISERROR('O7 Amortization'!R328+'O7 Amortization'!R401+'O7 Amortization'!R474+'O7 Amortization'!R547 + 'O7 Amortization'!AM328+'O7 Amortization'!AM401+'O7 Amortization'!AM474+'O7 Amortization'!AM547), "-", 'O7 Amortization'!R328+'O7 Amortization'!R401+'O7 Amortization'!R474+'O7 Amortization'!R547 + 'O7 Amortization'!AM328+'O7 Amortization'!AM401+'O7 Amortization'!AM474+'O7 Amortization'!AM547)</f>
        <v>0</v>
      </c>
      <c r="P14" s="747">
        <f ca="1">IF(ISERROR('O7 Amortization'!S328+'O7 Amortization'!S401+'O7 Amortization'!S474+'O7 Amortization'!S547 + 'O7 Amortization'!AN328+'O7 Amortization'!AN401+'O7 Amortization'!AN474+'O7 Amortization'!AN547), "-", 'O7 Amortization'!S328+'O7 Amortization'!S401+'O7 Amortization'!S474+'O7 Amortization'!S547 + 'O7 Amortization'!AN328+'O7 Amortization'!AN401+'O7 Amortization'!AN474+'O7 Amortization'!AN547)</f>
        <v>0</v>
      </c>
      <c r="Q14" s="747">
        <f ca="1">IF(ISERROR('O7 Amortization'!T328+'O7 Amortization'!T401+'O7 Amortization'!T474+'O7 Amortization'!T547 + 'O7 Amortization'!AO328+'O7 Amortization'!AO401+'O7 Amortization'!AO474+'O7 Amortization'!AO547), "-", 'O7 Amortization'!T328+'O7 Amortization'!T401+'O7 Amortization'!T474+'O7 Amortization'!T547 + 'O7 Amortization'!AO328+'O7 Amortization'!AO401+'O7 Amortization'!AO474+'O7 Amortization'!AO547)</f>
        <v>0</v>
      </c>
      <c r="R14" s="747">
        <f ca="1">IF(ISERROR('O7 Amortization'!U328+'O7 Amortization'!U401+'O7 Amortization'!U474+'O7 Amortization'!U547 + 'O7 Amortization'!AP328+'O7 Amortization'!AP401+'O7 Amortization'!AP474+'O7 Amortization'!AP547), "-", 'O7 Amortization'!U328+'O7 Amortization'!U401+'O7 Amortization'!U474+'O7 Amortization'!U547 + 'O7 Amortization'!AP328+'O7 Amortization'!AP401+'O7 Amortization'!AP474+'O7 Amortization'!AP547)</f>
        <v>0</v>
      </c>
      <c r="S14" s="747">
        <f ca="1">IF(ISERROR('O7 Amortization'!V328+'O7 Amortization'!V401+'O7 Amortization'!V474+'O7 Amortization'!V547 + 'O7 Amortization'!AQ328+'O7 Amortization'!AQ401+'O7 Amortization'!AQ474+'O7 Amortization'!AQ547), "-", 'O7 Amortization'!V328+'O7 Amortization'!V401+'O7 Amortization'!V474+'O7 Amortization'!V547 + 'O7 Amortization'!AQ328+'O7 Amortization'!AQ401+'O7 Amortization'!AQ474+'O7 Amortization'!AQ547)</f>
        <v>0</v>
      </c>
      <c r="T14" s="747">
        <f ca="1">IF(ISERROR('O7 Amortization'!W328+'O7 Amortization'!W401+'O7 Amortization'!W474+'O7 Amortization'!W547 + 'O7 Amortization'!AR328+'O7 Amortization'!AR401+'O7 Amortization'!AR474+'O7 Amortization'!AR547), "-", 'O7 Amortization'!W328+'O7 Amortization'!W401+'O7 Amortization'!W474+'O7 Amortization'!W547 + 'O7 Amortization'!AR328+'O7 Amortization'!AR401+'O7 Amortization'!AR474+'O7 Amortization'!AR547)</f>
        <v>0</v>
      </c>
      <c r="U14" s="747">
        <f ca="1">IF(ISERROR('O7 Amortization'!X328+'O7 Amortization'!X401+'O7 Amortization'!X474+'O7 Amortization'!X547 + 'O7 Amortization'!AS328+'O7 Amortization'!AS401+'O7 Amortization'!AS474+'O7 Amortization'!AS547), "-", 'O7 Amortization'!X328+'O7 Amortization'!X401+'O7 Amortization'!X474+'O7 Amortization'!X547 + 'O7 Amortization'!AS328+'O7 Amortization'!AS401+'O7 Amortization'!AS474+'O7 Amortization'!AS547)</f>
        <v>0</v>
      </c>
      <c r="V14" s="747">
        <f ca="1">IF(ISERROR('O7 Amortization'!Y328+'O7 Amortization'!Y401+'O7 Amortization'!Y474+'O7 Amortization'!Y547 + 'O7 Amortization'!AT328+'O7 Amortization'!AT401+'O7 Amortization'!AT474+'O7 Amortization'!AT547), "-", 'O7 Amortization'!Y328+'O7 Amortization'!Y401+'O7 Amortization'!Y474+'O7 Amortization'!Y547 + 'O7 Amortization'!AT328+'O7 Amortization'!AT401+'O7 Amortization'!AT474+'O7 Amortization'!AT547)</f>
        <v>0</v>
      </c>
      <c r="W14" s="748">
        <f ca="1">IF(ISERROR('O7 Amortization'!Z328+'O7 Amortization'!Z401+'O7 Amortization'!Z474+'O7 Amortization'!Z547 + 'O7 Amortization'!AU328+'O7 Amortization'!AU401+'O7 Amortization'!AU474+'O7 Amortization'!AU547), "-", 'O7 Amortization'!Z328+'O7 Amortization'!Z401+'O7 Amortization'!Z474+'O7 Amortization'!Z547 + 'O7 Amortization'!AU328+'O7 Amortization'!AU401+'O7 Amortization'!AU474+'O7 Amortization'!AU547)</f>
        <v>0</v>
      </c>
      <c r="X14" s="844"/>
    </row>
    <row r="15" spans="1:25" s="731" customFormat="1" ht="12.75">
      <c r="A15" s="881"/>
      <c r="B15" s="840" t="s">
        <v>1254</v>
      </c>
      <c r="C15" s="845">
        <f>SUM(D15:W15)</f>
        <v>208000</v>
      </c>
      <c r="D15" s="747">
        <f ca="1">IF(ISERROR('O7 Amortization'!G332+'O7 Amortization'!G405+'O7 Amortization'!G478+'O7 Amortization'!G551 + 'O7 Amortization'!AB332+'O7 Amortization'!AB405+'O7 Amortization'!AB478+'O7 Amortization'!AB551), "-", 'O7 Amortization'!G332+'O7 Amortization'!G405+'O7 Amortization'!G478+'O7 Amortization'!G551 + 'O7 Amortization'!AB332+'O7 Amortization'!AB405+'O7 Amortization'!AB478+'O7 Amortization'!AB551)</f>
        <v>100330.00529538446</v>
      </c>
      <c r="E15" s="747">
        <f ca="1">IF(ISERROR('O7 Amortization'!H332+'O7 Amortization'!H405+'O7 Amortization'!H478+'O7 Amortization'!H551 + 'O7 Amortization'!AC332+'O7 Amortization'!AC405+'O7 Amortization'!AC478+'O7 Amortization'!AC551), "-", 'O7 Amortization'!H332+'O7 Amortization'!H405+'O7 Amortization'!H478+'O7 Amortization'!H551 + 'O7 Amortization'!AC332+'O7 Amortization'!AC405+'O7 Amortization'!AC478+'O7 Amortization'!AC551)</f>
        <v>29760.829132602899</v>
      </c>
      <c r="F15" s="747">
        <f ca="1">IF(ISERROR('O7 Amortization'!I332+'O7 Amortization'!I405+'O7 Amortization'!I478+'O7 Amortization'!I551 + 'O7 Amortization'!AD332+'O7 Amortization'!AD405+'O7 Amortization'!AD478+'O7 Amortization'!AD551), "-", 'O7 Amortization'!I332+'O7 Amortization'!I405+'O7 Amortization'!I478+'O7 Amortization'!I551 + 'O7 Amortization'!AD332+'O7 Amortization'!AD405+'O7 Amortization'!AD478+'O7 Amortization'!AD551)</f>
        <v>60932.128039912684</v>
      </c>
      <c r="G15" s="747">
        <f ca="1">IF(ISERROR('O7 Amortization'!J332+'O7 Amortization'!J405+'O7 Amortization'!J478+'O7 Amortization'!J551 + 'O7 Amortization'!AE332+'O7 Amortization'!AE405+'O7 Amortization'!AE478+'O7 Amortization'!AE551), "-", 'O7 Amortization'!J332+'O7 Amortization'!J405+'O7 Amortization'!J478+'O7 Amortization'!J551 + 'O7 Amortization'!AE332+'O7 Amortization'!AE405+'O7 Amortization'!AE478+'O7 Amortization'!AE551)</f>
        <v>0</v>
      </c>
      <c r="H15" s="747">
        <f ca="1">IF(ISERROR('O7 Amortization'!K332+'O7 Amortization'!K405+'O7 Amortization'!K478+'O7 Amortization'!K551 + 'O7 Amortization'!AF332+'O7 Amortization'!AF405+'O7 Amortization'!AF478+'O7 Amortization'!AF551), "-", 'O7 Amortization'!K332+'O7 Amortization'!K405+'O7 Amortization'!K478+'O7 Amortization'!K551 + 'O7 Amortization'!AF332+'O7 Amortization'!AF405+'O7 Amortization'!AF478+'O7 Amortization'!AF551)</f>
        <v>0</v>
      </c>
      <c r="I15" s="747">
        <f ca="1">IF(ISERROR('O7 Amortization'!L332+'O7 Amortization'!L405+'O7 Amortization'!L478+'O7 Amortization'!L551 + 'O7 Amortization'!AG332+'O7 Amortization'!AG405+'O7 Amortization'!AG478+'O7 Amortization'!AG551), "-", 'O7 Amortization'!L332+'O7 Amortization'!L405+'O7 Amortization'!L478+'O7 Amortization'!L551 + 'O7 Amortization'!AG332+'O7 Amortization'!AG405+'O7 Amortization'!AG478+'O7 Amortization'!AG551)</f>
        <v>0</v>
      </c>
      <c r="J15" s="747">
        <f ca="1">IF(ISERROR('O7 Amortization'!M332+'O7 Amortization'!M405+'O7 Amortization'!M478+'O7 Amortization'!M551 + 'O7 Amortization'!AH332+'O7 Amortization'!AH405+'O7 Amortization'!AH478+'O7 Amortization'!AH551), "-", 'O7 Amortization'!M332+'O7 Amortization'!M405+'O7 Amortization'!M478+'O7 Amortization'!M551 + 'O7 Amortization'!AH332+'O7 Amortization'!AH405+'O7 Amortization'!AH478+'O7 Amortization'!AH551)</f>
        <v>15388.266064316709</v>
      </c>
      <c r="K15" s="747">
        <f ca="1">IF(ISERROR('O7 Amortization'!N332+'O7 Amortization'!N405+'O7 Amortization'!N478+'O7 Amortization'!N551 + 'O7 Amortization'!AI332+'O7 Amortization'!AI405+'O7 Amortization'!AI478+'O7 Amortization'!AI551), "-", 'O7 Amortization'!N332+'O7 Amortization'!N405+'O7 Amortization'!N478+'O7 Amortization'!N551 + 'O7 Amortization'!AI332+'O7 Amortization'!AI405+'O7 Amortization'!AI478+'O7 Amortization'!AI551)</f>
        <v>843.84473637282304</v>
      </c>
      <c r="L15" s="747">
        <f ca="1">IF(ISERROR('O7 Amortization'!O332+'O7 Amortization'!O405+'O7 Amortization'!O478+'O7 Amortization'!O551 + 'O7 Amortization'!AJ332+'O7 Amortization'!AJ405+'O7 Amortization'!AJ478+'O7 Amortization'!AJ551), "-", 'O7 Amortization'!O332+'O7 Amortization'!O405+'O7 Amortization'!O478+'O7 Amortization'!O551 + 'O7 Amortization'!AJ332+'O7 Amortization'!AJ405+'O7 Amortization'!AJ478+'O7 Amortization'!AJ551)</f>
        <v>744.92673141043815</v>
      </c>
      <c r="M15" s="747">
        <f ca="1">IF(ISERROR('O7 Amortization'!P332+'O7 Amortization'!P405+'O7 Amortization'!P478+'O7 Amortization'!P551 + 'O7 Amortization'!AK332+'O7 Amortization'!AK405+'O7 Amortization'!AK478+'O7 Amortization'!AK551), "-", 'O7 Amortization'!P332+'O7 Amortization'!P405+'O7 Amortization'!P478+'O7 Amortization'!P551 + 'O7 Amortization'!AK332+'O7 Amortization'!AK405+'O7 Amortization'!AK478+'O7 Amortization'!AK551)</f>
        <v>0</v>
      </c>
      <c r="N15" s="747">
        <f ca="1">IF(ISERROR('O7 Amortization'!Q332+'O7 Amortization'!Q405+'O7 Amortization'!Q478+'O7 Amortization'!Q551 + 'O7 Amortization'!AL332+'O7 Amortization'!AL405+'O7 Amortization'!AL478+'O7 Amortization'!AL551), "-", 'O7 Amortization'!Q332+'O7 Amortization'!Q405+'O7 Amortization'!Q478+'O7 Amortization'!Q551 + 'O7 Amortization'!AL332+'O7 Amortization'!AL405+'O7 Amortization'!AL478+'O7 Amortization'!AL551)</f>
        <v>0</v>
      </c>
      <c r="O15" s="747">
        <f ca="1">IF(ISERROR('O7 Amortization'!R332+'O7 Amortization'!R405+'O7 Amortization'!R478+'O7 Amortization'!R551 + 'O7 Amortization'!AM332+'O7 Amortization'!AM405+'O7 Amortization'!AM478+'O7 Amortization'!AM551), "-", 'O7 Amortization'!R332+'O7 Amortization'!R405+'O7 Amortization'!R478+'O7 Amortization'!R551 + 'O7 Amortization'!AM332+'O7 Amortization'!AM405+'O7 Amortization'!AM478+'O7 Amortization'!AM551)</f>
        <v>0</v>
      </c>
      <c r="P15" s="747">
        <f ca="1">IF(ISERROR('O7 Amortization'!S332+'O7 Amortization'!S405+'O7 Amortization'!S478+'O7 Amortization'!S551 + 'O7 Amortization'!AN332+'O7 Amortization'!AN405+'O7 Amortization'!AN478+'O7 Amortization'!AN551), "-", 'O7 Amortization'!S332+'O7 Amortization'!S405+'O7 Amortization'!S478+'O7 Amortization'!S551 + 'O7 Amortization'!AN332+'O7 Amortization'!AN405+'O7 Amortization'!AN478+'O7 Amortization'!AN551)</f>
        <v>0</v>
      </c>
      <c r="Q15" s="747">
        <f ca="1">IF(ISERROR('O7 Amortization'!T332+'O7 Amortization'!T405+'O7 Amortization'!T478+'O7 Amortization'!T551 + 'O7 Amortization'!AO332+'O7 Amortization'!AO405+'O7 Amortization'!AO478+'O7 Amortization'!AO551), "-", 'O7 Amortization'!T332+'O7 Amortization'!T405+'O7 Amortization'!T478+'O7 Amortization'!T551 + 'O7 Amortization'!AO332+'O7 Amortization'!AO405+'O7 Amortization'!AO478+'O7 Amortization'!AO551)</f>
        <v>0</v>
      </c>
      <c r="R15" s="747">
        <f ca="1">IF(ISERROR('O7 Amortization'!U332+'O7 Amortization'!U405+'O7 Amortization'!U478+'O7 Amortization'!U551 + 'O7 Amortization'!AP332+'O7 Amortization'!AP405+'O7 Amortization'!AP478+'O7 Amortization'!AP551), "-", 'O7 Amortization'!U332+'O7 Amortization'!U405+'O7 Amortization'!U478+'O7 Amortization'!U551 + 'O7 Amortization'!AP332+'O7 Amortization'!AP405+'O7 Amortization'!AP478+'O7 Amortization'!AP551)</f>
        <v>0</v>
      </c>
      <c r="S15" s="747">
        <f ca="1">IF(ISERROR('O7 Amortization'!V332+'O7 Amortization'!V405+'O7 Amortization'!V478+'O7 Amortization'!V551 + 'O7 Amortization'!AQ332+'O7 Amortization'!AQ405+'O7 Amortization'!AQ478+'O7 Amortization'!AQ551), "-", 'O7 Amortization'!V332+'O7 Amortization'!V405+'O7 Amortization'!V478+'O7 Amortization'!V551 + 'O7 Amortization'!AQ332+'O7 Amortization'!AQ405+'O7 Amortization'!AQ478+'O7 Amortization'!AQ551)</f>
        <v>0</v>
      </c>
      <c r="T15" s="747">
        <f ca="1">IF(ISERROR('O7 Amortization'!W332+'O7 Amortization'!W405+'O7 Amortization'!W478+'O7 Amortization'!W551 + 'O7 Amortization'!AR332+'O7 Amortization'!AR405+'O7 Amortization'!AR478+'O7 Amortization'!AR551), "-", 'O7 Amortization'!W332+'O7 Amortization'!W405+'O7 Amortization'!W478+'O7 Amortization'!W551 + 'O7 Amortization'!AR332+'O7 Amortization'!AR405+'O7 Amortization'!AR478+'O7 Amortization'!AR551)</f>
        <v>0</v>
      </c>
      <c r="U15" s="747">
        <f ca="1">IF(ISERROR('O7 Amortization'!X332+'O7 Amortization'!X405+'O7 Amortization'!X478+'O7 Amortization'!X551 + 'O7 Amortization'!AS332+'O7 Amortization'!AS405+'O7 Amortization'!AS478+'O7 Amortization'!AS551), "-", 'O7 Amortization'!X332+'O7 Amortization'!X405+'O7 Amortization'!X478+'O7 Amortization'!X551 + 'O7 Amortization'!AS332+'O7 Amortization'!AS405+'O7 Amortization'!AS478+'O7 Amortization'!AS551)</f>
        <v>0</v>
      </c>
      <c r="V15" s="747">
        <f ca="1">IF(ISERROR('O7 Amortization'!Y332+'O7 Amortization'!Y405+'O7 Amortization'!Y478+'O7 Amortization'!Y551 + 'O7 Amortization'!AT332+'O7 Amortization'!AT405+'O7 Amortization'!AT478+'O7 Amortization'!AT551), "-", 'O7 Amortization'!Y332+'O7 Amortization'!Y405+'O7 Amortization'!Y478+'O7 Amortization'!Y551 + 'O7 Amortization'!AT332+'O7 Amortization'!AT405+'O7 Amortization'!AT478+'O7 Amortization'!AT551)</f>
        <v>0</v>
      </c>
      <c r="W15" s="748">
        <f ca="1">IF(ISERROR('O7 Amortization'!Z332+'O7 Amortization'!Z405+'O7 Amortization'!Z478+'O7 Amortization'!Z551 + 'O7 Amortization'!AU332+'O7 Amortization'!AU405+'O7 Amortization'!AU478+'O7 Amortization'!AU551), "-", 'O7 Amortization'!Z332+'O7 Amortization'!Z405+'O7 Amortization'!Z478+'O7 Amortization'!Z551 + 'O7 Amortization'!AU332+'O7 Amortization'!AU405+'O7 Amortization'!AU478+'O7 Amortization'!AU551)</f>
        <v>0</v>
      </c>
      <c r="X15" s="844"/>
    </row>
    <row r="16" spans="1:25" s="731" customFormat="1" ht="12.75">
      <c r="A16" s="881"/>
      <c r="B16" s="840" t="s">
        <v>1255</v>
      </c>
      <c r="C16" s="845">
        <f>SUM(D16:W16)</f>
        <v>0</v>
      </c>
      <c r="D16" s="747">
        <f ca="1">IF(ISERROR('O7 Amortization'!G336+'O7 Amortization'!G409+'O7 Amortization'!G482+'O7 Amortization'!G555 + 'O7 Amortization'!AB336+'O7 Amortization'!AB409+'O7 Amortization'!AB482+'O7 Amortization'!AB555), "-", 'O7 Amortization'!G336+'O7 Amortization'!G409+'O7 Amortization'!G482+'O7 Amortization'!G555 + 'O7 Amortization'!AB336+'O7 Amortization'!AB409+'O7 Amortization'!AB482+'O7 Amortization'!AB555)</f>
        <v>0</v>
      </c>
      <c r="E16" s="747">
        <f ca="1">IF(ISERROR('O7 Amortization'!H336+'O7 Amortization'!H409+'O7 Amortization'!H482+'O7 Amortization'!H555 + 'O7 Amortization'!AC336+'O7 Amortization'!AC409+'O7 Amortization'!AC482+'O7 Amortization'!AC555), "-", 'O7 Amortization'!H336+'O7 Amortization'!H409+'O7 Amortization'!H482+'O7 Amortization'!H555 + 'O7 Amortization'!AC336+'O7 Amortization'!AC409+'O7 Amortization'!AC482+'O7 Amortization'!AC555)</f>
        <v>0</v>
      </c>
      <c r="F16" s="747">
        <f ca="1">IF(ISERROR('O7 Amortization'!I336+'O7 Amortization'!I409+'O7 Amortization'!I482+'O7 Amortization'!I555 + 'O7 Amortization'!AD336+'O7 Amortization'!AD409+'O7 Amortization'!AD482+'O7 Amortization'!AD555), "-", 'O7 Amortization'!I336+'O7 Amortization'!I409+'O7 Amortization'!I482+'O7 Amortization'!I555 + 'O7 Amortization'!AD336+'O7 Amortization'!AD409+'O7 Amortization'!AD482+'O7 Amortization'!AD555)</f>
        <v>0</v>
      </c>
      <c r="G16" s="747">
        <f ca="1">IF(ISERROR('O7 Amortization'!J336+'O7 Amortization'!J409+'O7 Amortization'!J482+'O7 Amortization'!J555 + 'O7 Amortization'!AE336+'O7 Amortization'!AE409+'O7 Amortization'!AE482+'O7 Amortization'!AE555), "-", 'O7 Amortization'!J336+'O7 Amortization'!J409+'O7 Amortization'!J482+'O7 Amortization'!J555 + 'O7 Amortization'!AE336+'O7 Amortization'!AE409+'O7 Amortization'!AE482+'O7 Amortization'!AE555)</f>
        <v>0</v>
      </c>
      <c r="H16" s="747">
        <f ca="1">IF(ISERROR('O7 Amortization'!K336+'O7 Amortization'!K409+'O7 Amortization'!K482+'O7 Amortization'!K555 + 'O7 Amortization'!AF336+'O7 Amortization'!AF409+'O7 Amortization'!AF482+'O7 Amortization'!AF555), "-", 'O7 Amortization'!K336+'O7 Amortization'!K409+'O7 Amortization'!K482+'O7 Amortization'!K555 + 'O7 Amortization'!AF336+'O7 Amortization'!AF409+'O7 Amortization'!AF482+'O7 Amortization'!AF555)</f>
        <v>0</v>
      </c>
      <c r="I16" s="747">
        <f ca="1">IF(ISERROR('O7 Amortization'!L336+'O7 Amortization'!L409+'O7 Amortization'!L482+'O7 Amortization'!L555 + 'O7 Amortization'!AG336+'O7 Amortization'!AG409+'O7 Amortization'!AG482+'O7 Amortization'!AG555), "-", 'O7 Amortization'!L336+'O7 Amortization'!L409+'O7 Amortization'!L482+'O7 Amortization'!L555 + 'O7 Amortization'!AG336+'O7 Amortization'!AG409+'O7 Amortization'!AG482+'O7 Amortization'!AG555)</f>
        <v>0</v>
      </c>
      <c r="J16" s="747">
        <f ca="1">IF(ISERROR('O7 Amortization'!M336+'O7 Amortization'!M409+'O7 Amortization'!M482+'O7 Amortization'!M555 + 'O7 Amortization'!AH336+'O7 Amortization'!AH409+'O7 Amortization'!AH482+'O7 Amortization'!AH555), "-", 'O7 Amortization'!M336+'O7 Amortization'!M409+'O7 Amortization'!M482+'O7 Amortization'!M555 + 'O7 Amortization'!AH336+'O7 Amortization'!AH409+'O7 Amortization'!AH482+'O7 Amortization'!AH555)</f>
        <v>0</v>
      </c>
      <c r="K16" s="747">
        <f ca="1">IF(ISERROR('O7 Amortization'!N336+'O7 Amortization'!N409+'O7 Amortization'!N482+'O7 Amortization'!N555 + 'O7 Amortization'!AI336+'O7 Amortization'!AI409+'O7 Amortization'!AI482+'O7 Amortization'!AI555), "-", 'O7 Amortization'!N336+'O7 Amortization'!N409+'O7 Amortization'!N482+'O7 Amortization'!N555 + 'O7 Amortization'!AI336+'O7 Amortization'!AI409+'O7 Amortization'!AI482+'O7 Amortization'!AI555)</f>
        <v>0</v>
      </c>
      <c r="L16" s="747">
        <f ca="1">IF(ISERROR('O7 Amortization'!O336+'O7 Amortization'!O409+'O7 Amortization'!O482+'O7 Amortization'!O555 + 'O7 Amortization'!AJ336+'O7 Amortization'!AJ409+'O7 Amortization'!AJ482+'O7 Amortization'!AJ555), "-", 'O7 Amortization'!O336+'O7 Amortization'!O409+'O7 Amortization'!O482+'O7 Amortization'!O555 + 'O7 Amortization'!AJ336+'O7 Amortization'!AJ409+'O7 Amortization'!AJ482+'O7 Amortization'!AJ555)</f>
        <v>0</v>
      </c>
      <c r="M16" s="747">
        <f ca="1">IF(ISERROR('O7 Amortization'!P336+'O7 Amortization'!P409+'O7 Amortization'!P482+'O7 Amortization'!P555 + 'O7 Amortization'!AK336+'O7 Amortization'!AK409+'O7 Amortization'!AK482+'O7 Amortization'!AK555), "-", 'O7 Amortization'!P336+'O7 Amortization'!P409+'O7 Amortization'!P482+'O7 Amortization'!P555 + 'O7 Amortization'!AK336+'O7 Amortization'!AK409+'O7 Amortization'!AK482+'O7 Amortization'!AK555)</f>
        <v>0</v>
      </c>
      <c r="N16" s="747">
        <f ca="1">IF(ISERROR('O7 Amortization'!Q336+'O7 Amortization'!Q409+'O7 Amortization'!Q482+'O7 Amortization'!Q555 + 'O7 Amortization'!AL336+'O7 Amortization'!AL409+'O7 Amortization'!AL482+'O7 Amortization'!AL555), "-", 'O7 Amortization'!Q336+'O7 Amortization'!Q409+'O7 Amortization'!Q482+'O7 Amortization'!Q555 + 'O7 Amortization'!AL336+'O7 Amortization'!AL409+'O7 Amortization'!AL482+'O7 Amortization'!AL555)</f>
        <v>0</v>
      </c>
      <c r="O16" s="747">
        <f ca="1">IF(ISERROR('O7 Amortization'!R336+'O7 Amortization'!R409+'O7 Amortization'!R482+'O7 Amortization'!R555 + 'O7 Amortization'!AM336+'O7 Amortization'!AM409+'O7 Amortization'!AM482+'O7 Amortization'!AM555), "-", 'O7 Amortization'!R336+'O7 Amortization'!R409+'O7 Amortization'!R482+'O7 Amortization'!R555 + 'O7 Amortization'!AM336+'O7 Amortization'!AM409+'O7 Amortization'!AM482+'O7 Amortization'!AM555)</f>
        <v>0</v>
      </c>
      <c r="P16" s="747">
        <f ca="1">IF(ISERROR('O7 Amortization'!S336+'O7 Amortization'!S409+'O7 Amortization'!S482+'O7 Amortization'!S555 + 'O7 Amortization'!AN336+'O7 Amortization'!AN409+'O7 Amortization'!AN482+'O7 Amortization'!AN555), "-", 'O7 Amortization'!S336+'O7 Amortization'!S409+'O7 Amortization'!S482+'O7 Amortization'!S555 + 'O7 Amortization'!AN336+'O7 Amortization'!AN409+'O7 Amortization'!AN482+'O7 Amortization'!AN555)</f>
        <v>0</v>
      </c>
      <c r="Q16" s="747">
        <f ca="1">IF(ISERROR('O7 Amortization'!T336+'O7 Amortization'!T409+'O7 Amortization'!T482+'O7 Amortization'!T555 + 'O7 Amortization'!AO336+'O7 Amortization'!AO409+'O7 Amortization'!AO482+'O7 Amortization'!AO555), "-", 'O7 Amortization'!T336+'O7 Amortization'!T409+'O7 Amortization'!T482+'O7 Amortization'!T555 + 'O7 Amortization'!AO336+'O7 Amortization'!AO409+'O7 Amortization'!AO482+'O7 Amortization'!AO555)</f>
        <v>0</v>
      </c>
      <c r="R16" s="747">
        <f ca="1">IF(ISERROR('O7 Amortization'!U336+'O7 Amortization'!U409+'O7 Amortization'!U482+'O7 Amortization'!U555 + 'O7 Amortization'!AP336+'O7 Amortization'!AP409+'O7 Amortization'!AP482+'O7 Amortization'!AP555), "-", 'O7 Amortization'!U336+'O7 Amortization'!U409+'O7 Amortization'!U482+'O7 Amortization'!U555 + 'O7 Amortization'!AP336+'O7 Amortization'!AP409+'O7 Amortization'!AP482+'O7 Amortization'!AP555)</f>
        <v>0</v>
      </c>
      <c r="S16" s="747">
        <f ca="1">IF(ISERROR('O7 Amortization'!V336+'O7 Amortization'!V409+'O7 Amortization'!V482+'O7 Amortization'!V555 + 'O7 Amortization'!AQ336+'O7 Amortization'!AQ409+'O7 Amortization'!AQ482+'O7 Amortization'!AQ555), "-", 'O7 Amortization'!V336+'O7 Amortization'!V409+'O7 Amortization'!V482+'O7 Amortization'!V555 + 'O7 Amortization'!AQ336+'O7 Amortization'!AQ409+'O7 Amortization'!AQ482+'O7 Amortization'!AQ555)</f>
        <v>0</v>
      </c>
      <c r="T16" s="747">
        <f ca="1">IF(ISERROR('O7 Amortization'!W336+'O7 Amortization'!W409+'O7 Amortization'!W482+'O7 Amortization'!W555 + 'O7 Amortization'!AR336+'O7 Amortization'!AR409+'O7 Amortization'!AR482+'O7 Amortization'!AR555), "-", 'O7 Amortization'!W336+'O7 Amortization'!W409+'O7 Amortization'!W482+'O7 Amortization'!W555 + 'O7 Amortization'!AR336+'O7 Amortization'!AR409+'O7 Amortization'!AR482+'O7 Amortization'!AR555)</f>
        <v>0</v>
      </c>
      <c r="U16" s="747">
        <f ca="1">IF(ISERROR('O7 Amortization'!X336+'O7 Amortization'!X409+'O7 Amortization'!X482+'O7 Amortization'!X555 + 'O7 Amortization'!AS336+'O7 Amortization'!AS409+'O7 Amortization'!AS482+'O7 Amortization'!AS555), "-", 'O7 Amortization'!X336+'O7 Amortization'!X409+'O7 Amortization'!X482+'O7 Amortization'!X555 + 'O7 Amortization'!AS336+'O7 Amortization'!AS409+'O7 Amortization'!AS482+'O7 Amortization'!AS555)</f>
        <v>0</v>
      </c>
      <c r="V16" s="747">
        <f ca="1">IF(ISERROR('O7 Amortization'!Y336+'O7 Amortization'!Y409+'O7 Amortization'!Y482+'O7 Amortization'!Y555 + 'O7 Amortization'!AT336+'O7 Amortization'!AT409+'O7 Amortization'!AT482+'O7 Amortization'!AT555), "-", 'O7 Amortization'!Y336+'O7 Amortization'!Y409+'O7 Amortization'!Y482+'O7 Amortization'!Y555 + 'O7 Amortization'!AT336+'O7 Amortization'!AT409+'O7 Amortization'!AT482+'O7 Amortization'!AT555)</f>
        <v>0</v>
      </c>
      <c r="W16" s="748">
        <f ca="1">IF(ISERROR('O7 Amortization'!Z336+'O7 Amortization'!Z409+'O7 Amortization'!Z482+'O7 Amortization'!Z555 + 'O7 Amortization'!AU336+'O7 Amortization'!AU409+'O7 Amortization'!AU482+'O7 Amortization'!AU555), "-", 'O7 Amortization'!Z336+'O7 Amortization'!Z409+'O7 Amortization'!Z482+'O7 Amortization'!Z555 + 'O7 Amortization'!AU336+'O7 Amortization'!AU409+'O7 Amortization'!AU482+'O7 Amortization'!AU555)</f>
        <v>0</v>
      </c>
      <c r="X16" s="844"/>
    </row>
    <row r="17" spans="1:24" s="731" customFormat="1" ht="12.75">
      <c r="A17" s="881"/>
      <c r="B17" s="840" t="s">
        <v>1216</v>
      </c>
      <c r="C17" s="845">
        <f t="shared" si="0"/>
        <v>172792.18367340957</v>
      </c>
      <c r="D17" s="844">
        <f t="shared" ref="D17:W17" si="1">IF(ISERROR(D30*(D50/D32)),0,D30*(D50/D32))</f>
        <v>83604.635483101825</v>
      </c>
      <c r="E17" s="844">
        <f t="shared" si="1"/>
        <v>24636.868498919997</v>
      </c>
      <c r="F17" s="844">
        <f t="shared" si="1"/>
        <v>50080.802783372463</v>
      </c>
      <c r="G17" s="844">
        <f t="shared" si="1"/>
        <v>0</v>
      </c>
      <c r="H17" s="844">
        <f t="shared" si="1"/>
        <v>0</v>
      </c>
      <c r="I17" s="844">
        <f t="shared" si="1"/>
        <v>0</v>
      </c>
      <c r="J17" s="844">
        <f t="shared" si="1"/>
        <v>13119.056267677846</v>
      </c>
      <c r="K17" s="844">
        <f t="shared" si="1"/>
        <v>719.38523788928535</v>
      </c>
      <c r="L17" s="844">
        <f t="shared" si="1"/>
        <v>631.43540244818416</v>
      </c>
      <c r="M17" s="844">
        <f t="shared" si="1"/>
        <v>0</v>
      </c>
      <c r="N17" s="844">
        <f t="shared" si="1"/>
        <v>0</v>
      </c>
      <c r="O17" s="844">
        <f t="shared" si="1"/>
        <v>0</v>
      </c>
      <c r="P17" s="844">
        <f t="shared" si="1"/>
        <v>0</v>
      </c>
      <c r="Q17" s="844">
        <f t="shared" si="1"/>
        <v>0</v>
      </c>
      <c r="R17" s="844">
        <f t="shared" si="1"/>
        <v>0</v>
      </c>
      <c r="S17" s="844">
        <f t="shared" si="1"/>
        <v>0</v>
      </c>
      <c r="T17" s="844">
        <f t="shared" si="1"/>
        <v>0</v>
      </c>
      <c r="U17" s="844">
        <f t="shared" si="1"/>
        <v>0</v>
      </c>
      <c r="V17" s="844">
        <f t="shared" si="1"/>
        <v>0</v>
      </c>
      <c r="W17" s="732">
        <f t="shared" si="1"/>
        <v>0</v>
      </c>
      <c r="X17" s="844"/>
    </row>
    <row r="18" spans="1:24" s="731" customFormat="1" ht="12.75">
      <c r="A18" s="881"/>
      <c r="B18" s="840" t="s">
        <v>1217</v>
      </c>
      <c r="C18" s="845">
        <f t="shared" si="0"/>
        <v>489340.32524154399</v>
      </c>
      <c r="D18" s="844">
        <f t="shared" ref="D18:W18" si="2">IF(ISERROR((D43/(D43+D58+D64))*D78),0,(D43/(D43+D58+D64))*D78)</f>
        <v>274614.21007094311</v>
      </c>
      <c r="E18" s="844">
        <f t="shared" si="2"/>
        <v>79341.516168802569</v>
      </c>
      <c r="F18" s="844">
        <f t="shared" si="2"/>
        <v>92969.782573358709</v>
      </c>
      <c r="G18" s="844">
        <f t="shared" si="2"/>
        <v>0</v>
      </c>
      <c r="H18" s="844">
        <f t="shared" si="2"/>
        <v>0</v>
      </c>
      <c r="I18" s="844">
        <f t="shared" si="2"/>
        <v>0</v>
      </c>
      <c r="J18" s="844">
        <f t="shared" si="2"/>
        <v>38384.948920978153</v>
      </c>
      <c r="K18" s="844">
        <f t="shared" si="2"/>
        <v>2104.9114284563389</v>
      </c>
      <c r="L18" s="844">
        <f t="shared" si="2"/>
        <v>1924.9560790051439</v>
      </c>
      <c r="M18" s="844">
        <f t="shared" si="2"/>
        <v>0</v>
      </c>
      <c r="N18" s="844">
        <f t="shared" si="2"/>
        <v>0</v>
      </c>
      <c r="O18" s="844">
        <f t="shared" si="2"/>
        <v>0</v>
      </c>
      <c r="P18" s="844">
        <f t="shared" si="2"/>
        <v>0</v>
      </c>
      <c r="Q18" s="844">
        <f t="shared" si="2"/>
        <v>0</v>
      </c>
      <c r="R18" s="844">
        <f t="shared" si="2"/>
        <v>0</v>
      </c>
      <c r="S18" s="844">
        <f t="shared" si="2"/>
        <v>0</v>
      </c>
      <c r="T18" s="844">
        <f t="shared" si="2"/>
        <v>0</v>
      </c>
      <c r="U18" s="844">
        <f t="shared" si="2"/>
        <v>0</v>
      </c>
      <c r="V18" s="844">
        <f t="shared" si="2"/>
        <v>0</v>
      </c>
      <c r="W18" s="732">
        <f t="shared" si="2"/>
        <v>0</v>
      </c>
      <c r="X18" s="844"/>
    </row>
    <row r="19" spans="1:24" s="844" customFormat="1" ht="12.75">
      <c r="A19" s="846"/>
      <c r="B19" s="840" t="s">
        <v>32</v>
      </c>
      <c r="C19" s="845">
        <f t="shared" si="0"/>
        <v>455701.72806036461</v>
      </c>
      <c r="D19" s="844">
        <f>IF(ISERROR(D87/D89*D85),0, D87/D89*D85)</f>
        <v>221076.61490195838</v>
      </c>
      <c r="E19" s="844">
        <f t="shared" ref="E19:W19" si="3">IF(ISERROR(E87/E89*E85),0, E87/E89*E85)</f>
        <v>64761.008673793607</v>
      </c>
      <c r="F19" s="844">
        <f t="shared" si="3"/>
        <v>131419.40186026174</v>
      </c>
      <c r="G19" s="844">
        <f t="shared" si="3"/>
        <v>0</v>
      </c>
      <c r="H19" s="844">
        <f t="shared" si="3"/>
        <v>0</v>
      </c>
      <c r="I19" s="844">
        <f t="shared" si="3"/>
        <v>0</v>
      </c>
      <c r="J19" s="844">
        <f t="shared" si="3"/>
        <v>34857.756564609823</v>
      </c>
      <c r="K19" s="844">
        <f t="shared" si="3"/>
        <v>1911.491150196546</v>
      </c>
      <c r="L19" s="844">
        <f t="shared" si="3"/>
        <v>1675.4549095444972</v>
      </c>
      <c r="M19" s="844">
        <f t="shared" si="3"/>
        <v>0</v>
      </c>
      <c r="N19" s="844">
        <f t="shared" si="3"/>
        <v>0</v>
      </c>
      <c r="O19" s="844">
        <f t="shared" si="3"/>
        <v>0</v>
      </c>
      <c r="P19" s="844">
        <f t="shared" si="3"/>
        <v>0</v>
      </c>
      <c r="Q19" s="844">
        <f t="shared" si="3"/>
        <v>0</v>
      </c>
      <c r="R19" s="844">
        <f t="shared" si="3"/>
        <v>0</v>
      </c>
      <c r="S19" s="844">
        <f t="shared" si="3"/>
        <v>0</v>
      </c>
      <c r="T19" s="844">
        <f t="shared" si="3"/>
        <v>0</v>
      </c>
      <c r="U19" s="844">
        <f t="shared" si="3"/>
        <v>0</v>
      </c>
      <c r="V19" s="844">
        <f t="shared" si="3"/>
        <v>0</v>
      </c>
      <c r="W19" s="732">
        <f t="shared" si="3"/>
        <v>0</v>
      </c>
    </row>
    <row r="20" spans="1:24" s="844" customFormat="1" ht="12.75">
      <c r="A20" s="846"/>
      <c r="B20" s="840" t="s">
        <v>1218</v>
      </c>
      <c r="C20" s="845">
        <f t="shared" si="0"/>
        <v>253526.8987077616</v>
      </c>
      <c r="D20" s="844">
        <f>IF(ISERROR(SUM(D18:D19)/D36*D34),0,SUM(D18:D18)/D36*D34)</f>
        <v>141190.56427597406</v>
      </c>
      <c r="E20" s="844">
        <f t="shared" ref="E20:W20" si="4">IF(ISERROR(SUM(E18:E19)/E36*E34),0,SUM(E18:E18)/E36*E34)</f>
        <v>41092.516743272216</v>
      </c>
      <c r="F20" s="844">
        <f t="shared" si="4"/>
        <v>48801.035949432917</v>
      </c>
      <c r="G20" s="844">
        <f t="shared" si="4"/>
        <v>0</v>
      </c>
      <c r="H20" s="844">
        <f t="shared" si="4"/>
        <v>0</v>
      </c>
      <c r="I20" s="844">
        <f t="shared" si="4"/>
        <v>0</v>
      </c>
      <c r="J20" s="844">
        <f t="shared" si="4"/>
        <v>20324.030740349019</v>
      </c>
      <c r="K20" s="844">
        <f t="shared" si="4"/>
        <v>1105.7588353605033</v>
      </c>
      <c r="L20" s="844">
        <f t="shared" si="4"/>
        <v>1012.9921633728976</v>
      </c>
      <c r="M20" s="844">
        <f t="shared" si="4"/>
        <v>0</v>
      </c>
      <c r="N20" s="844">
        <f t="shared" si="4"/>
        <v>0</v>
      </c>
      <c r="O20" s="844">
        <f t="shared" si="4"/>
        <v>0</v>
      </c>
      <c r="P20" s="844">
        <f t="shared" si="4"/>
        <v>0</v>
      </c>
      <c r="Q20" s="844">
        <f t="shared" si="4"/>
        <v>0</v>
      </c>
      <c r="R20" s="844">
        <f t="shared" si="4"/>
        <v>0</v>
      </c>
      <c r="S20" s="844">
        <f t="shared" si="4"/>
        <v>0</v>
      </c>
      <c r="T20" s="844">
        <f t="shared" si="4"/>
        <v>0</v>
      </c>
      <c r="U20" s="844">
        <f t="shared" si="4"/>
        <v>0</v>
      </c>
      <c r="V20" s="844">
        <f t="shared" si="4"/>
        <v>0</v>
      </c>
      <c r="W20" s="732">
        <f t="shared" si="4"/>
        <v>0</v>
      </c>
    </row>
    <row r="21" spans="1:24" s="844" customFormat="1" ht="12.75">
      <c r="A21" s="846"/>
      <c r="B21" s="840" t="s">
        <v>1219</v>
      </c>
      <c r="C21" s="845">
        <f t="shared" si="0"/>
        <v>163324.68199059952</v>
      </c>
      <c r="D21" s="844">
        <f ca="1">IF(ISERROR('O4 Summary by Class &amp; Accounts'!E201*D52/(D28+D32)),0,('O4 Summary by Class &amp; Accounts'!E201*D52/(D28+D32)))</f>
        <v>78780.606773960724</v>
      </c>
      <c r="E21" s="844">
        <f ca="1">IF(ISERROR('O4 Summary by Class &amp; Accounts'!F201*E52/(E28+E32)),0,('O4 Summary by Class &amp; Accounts'!F201*E52/(E28+E32)))</f>
        <v>23368.644008937201</v>
      </c>
      <c r="F21" s="844">
        <f ca="1">IF(ISERROR('O4 Summary by Class &amp; Accounts'!G201*F52/(F28+F32)),0,('O4 Summary by Class &amp; Accounts'!G201*F52/(F28+F32)))</f>
        <v>47844.809784275152</v>
      </c>
      <c r="G21" s="844">
        <f ca="1">IF(ISERROR('O4 Summary by Class &amp; Accounts'!H201*G52/(G28+G32)),0,('O4 Summary by Class &amp; Accounts'!H201*G52/(G28+G32)))</f>
        <v>0</v>
      </c>
      <c r="H21" s="844">
        <f ca="1">IF(ISERROR('O4 Summary by Class &amp; Accounts'!I201*H52/(H28+H32)),0,('O4 Summary by Class &amp; Accounts'!I201*H52/(H28+H32)))</f>
        <v>0</v>
      </c>
      <c r="I21" s="844">
        <f ca="1">IF(ISERROR('O4 Summary by Class &amp; Accounts'!J201*I52/(I28+I32)),0,('O4 Summary by Class &amp; Accounts'!J201*I52/(I28+I32)))</f>
        <v>0</v>
      </c>
      <c r="J21" s="844">
        <f ca="1">IF(ISERROR('O4 Summary by Class &amp; Accounts'!K201*J52/(J28+J32)),0,('O4 Summary by Class &amp; Accounts'!K201*J52/(J28+J32)))</f>
        <v>12083.09452567914</v>
      </c>
      <c r="K21" s="844">
        <f ca="1">IF(ISERROR('O4 Summary by Class &amp; Accounts'!L201*K52/(K28+K32)),0,('O4 Summary by Class &amp; Accounts'!L201*K52/(K28+K32)))</f>
        <v>662.5993904689069</v>
      </c>
      <c r="L21" s="844">
        <f ca="1">IF(ISERROR('O4 Summary by Class &amp; Accounts'!M201*L52/(L28+L32)),0,('O4 Summary by Class &amp; Accounts'!M201*L52/(L28+L32)))</f>
        <v>584.92750727839712</v>
      </c>
      <c r="M21" s="844">
        <f ca="1">IF(ISERROR('O4 Summary by Class &amp; Accounts'!N201*M52/(M28+M32)),0,('O4 Summary by Class &amp; Accounts'!N201*M52/(M28+M32)))</f>
        <v>0</v>
      </c>
      <c r="N21" s="844">
        <f ca="1">IF(ISERROR('O4 Summary by Class &amp; Accounts'!O201*N52/(N28+N32)),0,('O4 Summary by Class &amp; Accounts'!O201*N52/(N28+N32)))</f>
        <v>0</v>
      </c>
      <c r="O21" s="844">
        <f ca="1">IF(ISERROR('O4 Summary by Class &amp; Accounts'!P201*O52/(O28+O32)),0,('O4 Summary by Class &amp; Accounts'!P201*O52/(O28+O32)))</f>
        <v>0</v>
      </c>
      <c r="P21" s="844">
        <f ca="1">IF(ISERROR('O4 Summary by Class &amp; Accounts'!Q201*P52/(P28+P32)),0,('O4 Summary by Class &amp; Accounts'!Q201*P52/(P28+P32)))</f>
        <v>0</v>
      </c>
      <c r="Q21" s="844">
        <f ca="1">IF(ISERROR('O4 Summary by Class &amp; Accounts'!R201*Q52/(Q28+Q32)),0,('O4 Summary by Class &amp; Accounts'!R201*Q52/(Q28+Q32)))</f>
        <v>0</v>
      </c>
      <c r="R21" s="844">
        <f ca="1">IF(ISERROR('O4 Summary by Class &amp; Accounts'!S201*R52/(R28+R32)),0,('O4 Summary by Class &amp; Accounts'!S201*R52/(R28+R32)))</f>
        <v>0</v>
      </c>
      <c r="S21" s="844">
        <f ca="1">IF(ISERROR('O4 Summary by Class &amp; Accounts'!T201*S52/(S28+S32)),0,('O4 Summary by Class &amp; Accounts'!T201*S52/(S28+S32)))</f>
        <v>0</v>
      </c>
      <c r="T21" s="844">
        <f ca="1">IF(ISERROR('O4 Summary by Class &amp; Accounts'!U201*T52/(T28+T32)),0,('O4 Summary by Class &amp; Accounts'!U201*T52/(T28+T32)))</f>
        <v>0</v>
      </c>
      <c r="U21" s="844">
        <f ca="1">IF(ISERROR('O4 Summary by Class &amp; Accounts'!V201*U52/(U28+U32)),0,('O4 Summary by Class &amp; Accounts'!V201*U52/(U28+U32)))</f>
        <v>0</v>
      </c>
      <c r="V21" s="844">
        <f ca="1">IF(ISERROR('O4 Summary by Class &amp; Accounts'!W201*V52/(V28+V32)),0,('O4 Summary by Class &amp; Accounts'!W201*V52/(V28+V32)))</f>
        <v>0</v>
      </c>
      <c r="W21" s="732">
        <f ca="1">IF(ISERROR('O4 Summary by Class &amp; Accounts'!X201*W52/(W28+W32)),0,('O4 Summary by Class &amp; Accounts'!X201*W52/(W28+W32)))</f>
        <v>0</v>
      </c>
    </row>
    <row r="22" spans="1:24" s="844" customFormat="1" ht="12.75">
      <c r="A22" s="846"/>
      <c r="B22" s="840" t="s">
        <v>1220</v>
      </c>
      <c r="C22" s="845">
        <f t="shared" si="0"/>
        <v>484033.0026454209</v>
      </c>
      <c r="D22" s="844">
        <f ca="1">IF(ISERROR('O4 Summary by Class &amp; Accounts'!E199*D52/(D28+D32)),0,('O4 Summary by Class &amp; Accounts'!E199*D52/(D28+D32)))</f>
        <v>233476.12364690346</v>
      </c>
      <c r="E22" s="844">
        <f ca="1">IF(ISERROR('O4 Summary by Class &amp; Accounts'!F199*E52/(E28+E32)),0,('O4 Summary by Class &amp; Accounts'!F199*E52/(E28+E32)))</f>
        <v>69255.882145534124</v>
      </c>
      <c r="F22" s="844">
        <f ca="1">IF(ISERROR('O4 Summary by Class &amp; Accounts'!G199*F52/(F28+F32)),0,('O4 Summary by Class &amp; Accounts'!G199*F52/(F28+F32)))</f>
        <v>141794.04275352973</v>
      </c>
      <c r="G22" s="844">
        <f ca="1">IF(ISERROR('O4 Summary by Class &amp; Accounts'!H199*G52/(G28+G32)),0,('O4 Summary by Class &amp; Accounts'!H199*G52/(G28+G32)))</f>
        <v>0</v>
      </c>
      <c r="H22" s="844">
        <f ca="1">IF(ISERROR('O4 Summary by Class &amp; Accounts'!I199*H52/(H28+H32)),0,('O4 Summary by Class &amp; Accounts'!I199*H52/(H28+H32)))</f>
        <v>0</v>
      </c>
      <c r="I22" s="844">
        <f ca="1">IF(ISERROR('O4 Summary by Class &amp; Accounts'!J199*I52/(I28+I32)),0,('O4 Summary by Class &amp; Accounts'!J199*I52/(I28+I32)))</f>
        <v>0</v>
      </c>
      <c r="J22" s="844">
        <f ca="1">IF(ISERROR('O4 Summary by Class &amp; Accounts'!K199*J52/(J28+J32)),0,('O4 Summary by Class &amp; Accounts'!K199*J52/(J28+J32)))</f>
        <v>35809.753022201206</v>
      </c>
      <c r="K22" s="844">
        <f ca="1">IF(ISERROR('O4 Summary by Class &amp; Accounts'!L199*K52/(K28+K32)),0,('O4 Summary by Class &amp; Accounts'!L199*K52/(K28+K32)))</f>
        <v>1963.695680351304</v>
      </c>
      <c r="L22" s="844">
        <f ca="1">IF(ISERROR('O4 Summary by Class &amp; Accounts'!M199*L52/(L28+L32)),0,('O4 Summary by Class &amp; Accounts'!M199*L52/(L28+L32)))</f>
        <v>1733.5053969011224</v>
      </c>
      <c r="M22" s="844">
        <f ca="1">IF(ISERROR('O4 Summary by Class &amp; Accounts'!N199*M52/(M28+M32)),0,('O4 Summary by Class &amp; Accounts'!N199*M52/(M28+M32)))</f>
        <v>0</v>
      </c>
      <c r="N22" s="844">
        <f ca="1">IF(ISERROR('O4 Summary by Class &amp; Accounts'!O199*N52/(N28+N32)),0,('O4 Summary by Class &amp; Accounts'!O199*N52/(N28+N32)))</f>
        <v>0</v>
      </c>
      <c r="O22" s="844">
        <f ca="1">IF(ISERROR('O4 Summary by Class &amp; Accounts'!P199*O52/(O28+O32)),0,('O4 Summary by Class &amp; Accounts'!P199*O52/(O28+O32)))</f>
        <v>0</v>
      </c>
      <c r="P22" s="844">
        <f ca="1">IF(ISERROR('O4 Summary by Class &amp; Accounts'!Q199*P52/(P28+P32)),0,('O4 Summary by Class &amp; Accounts'!Q199*P52/(P28+P32)))</f>
        <v>0</v>
      </c>
      <c r="Q22" s="844">
        <f ca="1">IF(ISERROR('O4 Summary by Class &amp; Accounts'!R199*Q52/(Q28+Q32)),0,('O4 Summary by Class &amp; Accounts'!R199*Q52/(Q28+Q32)))</f>
        <v>0</v>
      </c>
      <c r="R22" s="844">
        <f ca="1">IF(ISERROR('O4 Summary by Class &amp; Accounts'!S199*R52/(R28+R32)),0,('O4 Summary by Class &amp; Accounts'!S199*R52/(R28+R32)))</f>
        <v>0</v>
      </c>
      <c r="S22" s="844">
        <f ca="1">IF(ISERROR('O4 Summary by Class &amp; Accounts'!T199*S52/(S28+S32)),0,('O4 Summary by Class &amp; Accounts'!T199*S52/(S28+S32)))</f>
        <v>0</v>
      </c>
      <c r="T22" s="844">
        <f ca="1">IF(ISERROR('O4 Summary by Class &amp; Accounts'!U199*T52/(T28+T32)),0,('O4 Summary by Class &amp; Accounts'!U199*T52/(T28+T32)))</f>
        <v>0</v>
      </c>
      <c r="U22" s="844">
        <f ca="1">IF(ISERROR('O4 Summary by Class &amp; Accounts'!V199*U52/(U28+U32)),0,('O4 Summary by Class &amp; Accounts'!V199*U52/(U28+U32)))</f>
        <v>0</v>
      </c>
      <c r="V22" s="844">
        <f ca="1">IF(ISERROR('O4 Summary by Class &amp; Accounts'!W199*V52/(V28+V32)),0,('O4 Summary by Class &amp; Accounts'!W199*V52/(V28+V32)))</f>
        <v>0</v>
      </c>
      <c r="W22" s="732">
        <f ca="1">IF(ISERROR('O4 Summary by Class &amp; Accounts'!X199*W52/(W28+W32)),0,('O4 Summary by Class &amp; Accounts'!X199*W52/(W28+W32)))</f>
        <v>0</v>
      </c>
    </row>
    <row r="23" spans="1:24" s="844" customFormat="1" ht="12.75">
      <c r="A23" s="846"/>
      <c r="B23" s="840" t="s">
        <v>1221</v>
      </c>
      <c r="C23" s="845">
        <f t="shared" si="0"/>
        <v>358947.03588277934</v>
      </c>
      <c r="D23" s="844">
        <f ca="1">IF(ISERROR(D52/(D28+D32)*'O1 Revenue to cost|RR'!D33),0,D52/(D28+D32)*'O1 Revenue to cost|RR'!D33)</f>
        <v>173140.18274462401</v>
      </c>
      <c r="E23" s="844">
        <f ca="1">IF(ISERROR(E52/(E28+E32)*'O1 Revenue to cost|RR'!E33),0,E52/(E28+E32)*'O1 Revenue to cost|RR'!E33)</f>
        <v>51358.468281546506</v>
      </c>
      <c r="F23" s="844">
        <f ca="1">IF(ISERROR(F52/(F28+F32)*'O1 Revenue to cost|RR'!F33),0,F52/(F28+F32)*'O1 Revenue to cost|RR'!F33)</f>
        <v>105150.99399017615</v>
      </c>
      <c r="G23" s="844">
        <f ca="1">IF(ISERROR(G52/(G28+G32)*'O1 Revenue to cost|RR'!G33),0,G52/(G28+G32)*'O1 Revenue to cost|RR'!G33)</f>
        <v>0</v>
      </c>
      <c r="H23" s="844">
        <f ca="1">IF(ISERROR(H52/(H28+H32)*'O1 Revenue to cost|RR'!H33),0,H52/(H28+H32)*'O1 Revenue to cost|RR'!H33)</f>
        <v>0</v>
      </c>
      <c r="I23" s="844">
        <f ca="1">IF(ISERROR(I52/(I28+I32)*'O1 Revenue to cost|RR'!I33),0,I52/(I28+I32)*'O1 Revenue to cost|RR'!I33)</f>
        <v>0</v>
      </c>
      <c r="J23" s="844">
        <f ca="1">IF(ISERROR(J52/(J28+J32)*'O1 Revenue to cost|RR'!J33),0,J52/(J28+J32)*'O1 Revenue to cost|RR'!J33)</f>
        <v>26555.636976740592</v>
      </c>
      <c r="K23" s="844">
        <f ca="1">IF(ISERROR(K52/(K28+K32)*'O1 Revenue to cost|RR'!K33),0,K52/(K28+K32)*'O1 Revenue to cost|RR'!K33)</f>
        <v>1456.2286868572605</v>
      </c>
      <c r="L23" s="844">
        <f ca="1">IF(ISERROR(L52/(L28+L32)*'O1 Revenue to cost|RR'!L33),0,L52/(L28+L32)*'O1 Revenue to cost|RR'!L33)</f>
        <v>1285.5252028347311</v>
      </c>
      <c r="M23" s="844">
        <f ca="1">IF(ISERROR(M52/(M28+M32)*'O1 Revenue to cost|RR'!M33),0,M52/(M28+M32)*'O1 Revenue to cost|RR'!M33)</f>
        <v>0</v>
      </c>
      <c r="N23" s="844">
        <f ca="1">IF(ISERROR(N52/(N28+N32)*'O1 Revenue to cost|RR'!N33),0,N52/(N28+N32)*'O1 Revenue to cost|RR'!N33)</f>
        <v>0</v>
      </c>
      <c r="O23" s="844">
        <f ca="1">IF(ISERROR(O52/(O28+O32)*'O1 Revenue to cost|RR'!O33),0,O52/(O28+O32)*'O1 Revenue to cost|RR'!O33)</f>
        <v>0</v>
      </c>
      <c r="P23" s="844">
        <f ca="1">IF(ISERROR(P52/(P28+P32)*'O1 Revenue to cost|RR'!P33),0,P52/(P28+P32)*'O1 Revenue to cost|RR'!P33)</f>
        <v>0</v>
      </c>
      <c r="Q23" s="844">
        <f ca="1">IF(ISERROR(Q52/(Q28+Q32)*'O1 Revenue to cost|RR'!Q33),0,Q52/(Q28+Q32)*'O1 Revenue to cost|RR'!Q33)</f>
        <v>0</v>
      </c>
      <c r="R23" s="844">
        <f ca="1">IF(ISERROR(R52/(R28+R32)*'O1 Revenue to cost|RR'!R33),0,R52/(R28+R32)*'O1 Revenue to cost|RR'!R33)</f>
        <v>0</v>
      </c>
      <c r="S23" s="844">
        <f ca="1">IF(ISERROR(S52/(S28+S32)*'O1 Revenue to cost|RR'!S33),0,S52/(S28+S32)*'O1 Revenue to cost|RR'!S33)</f>
        <v>0</v>
      </c>
      <c r="T23" s="844">
        <f ca="1">IF(ISERROR(T52/(T28+T32)*'O1 Revenue to cost|RR'!T33),0,T52/(T28+T32)*'O1 Revenue to cost|RR'!T33)</f>
        <v>0</v>
      </c>
      <c r="U23" s="844">
        <f ca="1">IF(ISERROR(U52/(U28+U32)*'O1 Revenue to cost|RR'!U33),0,U52/(U28+U32)*'O1 Revenue to cost|RR'!U33)</f>
        <v>0</v>
      </c>
      <c r="V23" s="844">
        <f ca="1">IF(ISERROR(V52/(V28+V32)*'O1 Revenue to cost|RR'!V33),0,V52/(V28+V32)*'O1 Revenue to cost|RR'!V33)</f>
        <v>0</v>
      </c>
      <c r="W23" s="732">
        <f ca="1">IF(ISERROR(W52/(W28+W32)*'O1 Revenue to cost|RR'!W33),0,W52/(W28+W32)*'O1 Revenue to cost|RR'!W33)</f>
        <v>0</v>
      </c>
    </row>
    <row r="24" spans="1:24" s="873" customFormat="1" ht="19.5" customHeight="1">
      <c r="B24" s="979" t="s">
        <v>76</v>
      </c>
      <c r="C24" s="1788">
        <f>IF(SUM(C13:C23)=SUM(D24:W24), SUM(C13:C23), "Error - Please Revise")</f>
        <v>2955505.8562018797</v>
      </c>
      <c r="D24" s="981">
        <f>SUM(D13:D23)</f>
        <v>1484607.4103007587</v>
      </c>
      <c r="E24" s="981">
        <f t="shared" ref="E24:W24" si="5">SUM(E13:E23)</f>
        <v>436492.77714572567</v>
      </c>
      <c r="F24" s="981">
        <f t="shared" si="5"/>
        <v>787335.00847605662</v>
      </c>
      <c r="G24" s="981">
        <f t="shared" si="5"/>
        <v>0</v>
      </c>
      <c r="H24" s="981">
        <f t="shared" si="5"/>
        <v>0</v>
      </c>
      <c r="I24" s="981">
        <f t="shared" si="5"/>
        <v>0</v>
      </c>
      <c r="J24" s="981">
        <f t="shared" si="5"/>
        <v>223884.06385768179</v>
      </c>
      <c r="K24" s="981">
        <f t="shared" si="5"/>
        <v>12268.335998357416</v>
      </c>
      <c r="L24" s="981">
        <f t="shared" si="5"/>
        <v>10918.260423299433</v>
      </c>
      <c r="M24" s="981">
        <f t="shared" si="5"/>
        <v>0</v>
      </c>
      <c r="N24" s="981">
        <f t="shared" si="5"/>
        <v>0</v>
      </c>
      <c r="O24" s="981">
        <f t="shared" si="5"/>
        <v>0</v>
      </c>
      <c r="P24" s="981">
        <f t="shared" si="5"/>
        <v>0</v>
      </c>
      <c r="Q24" s="981">
        <f t="shared" si="5"/>
        <v>0</v>
      </c>
      <c r="R24" s="981">
        <f t="shared" si="5"/>
        <v>0</v>
      </c>
      <c r="S24" s="981">
        <f t="shared" si="5"/>
        <v>0</v>
      </c>
      <c r="T24" s="981">
        <f t="shared" si="5"/>
        <v>0</v>
      </c>
      <c r="U24" s="981">
        <f t="shared" si="5"/>
        <v>0</v>
      </c>
      <c r="V24" s="981">
        <f t="shared" si="5"/>
        <v>0</v>
      </c>
      <c r="W24" s="982">
        <f t="shared" si="5"/>
        <v>0</v>
      </c>
      <c r="X24" s="903"/>
    </row>
    <row r="25" spans="1:24" s="731" customFormat="1" ht="12.75">
      <c r="A25" s="728"/>
      <c r="B25" s="847"/>
      <c r="C25" s="845"/>
      <c r="D25" s="844"/>
      <c r="E25" s="844"/>
      <c r="F25" s="844"/>
      <c r="G25" s="844"/>
      <c r="H25" s="844"/>
      <c r="I25" s="844"/>
      <c r="J25" s="844"/>
      <c r="K25" s="844"/>
      <c r="L25" s="844"/>
      <c r="M25" s="844"/>
      <c r="N25" s="844"/>
      <c r="O25" s="844"/>
      <c r="P25" s="844"/>
      <c r="Q25" s="844"/>
      <c r="R25" s="844"/>
      <c r="S25" s="844"/>
      <c r="T25" s="844"/>
      <c r="U25" s="844"/>
      <c r="V25" s="844"/>
      <c r="W25" s="732"/>
      <c r="X25" s="844"/>
    </row>
    <row r="26" spans="1:24" s="731" customFormat="1" ht="12.75">
      <c r="B26" s="847" t="s">
        <v>1404</v>
      </c>
      <c r="C26" s="845">
        <f>SUM(D26:W26)</f>
        <v>6187500.0000000019</v>
      </c>
      <c r="D26" s="844">
        <f ca="1">SUM('O4 Summary by Class &amp; Accounts'!E60:E73)+SUM('O4 Summary by Class &amp; Accounts'!E74:E76)+SUM('O4 Summary by Class &amp; Accounts'!E77) +SUM('O4 Summary by Class &amp; Accounts'!E79:E80)</f>
        <v>3102988.4534415239</v>
      </c>
      <c r="E26" s="844">
        <f ca="1">SUM('O4 Summary by Class &amp; Accounts'!F60:F73)+SUM('O4 Summary by Class &amp; Accounts'!F74:F76)+SUM('O4 Summary by Class &amp; Accounts'!F77) +SUM('O4 Summary by Class &amp; Accounts'!F79:F80)</f>
        <v>1069113.552006389</v>
      </c>
      <c r="F26" s="844">
        <f ca="1">SUM('O4 Summary by Class &amp; Accounts'!G60:G73)+SUM('O4 Summary by Class &amp; Accounts'!G74:G76)+SUM('O4 Summary by Class &amp; Accounts'!G77) +SUM('O4 Summary by Class &amp; Accounts'!G79:G80)</f>
        <v>1538506.0535560027</v>
      </c>
      <c r="G26" s="844">
        <f ca="1">SUM('O4 Summary by Class &amp; Accounts'!H60:H73)+SUM('O4 Summary by Class &amp; Accounts'!H74:H76)+SUM('O4 Summary by Class &amp; Accounts'!H77) +SUM('O4 Summary by Class &amp; Accounts'!H79:H80)</f>
        <v>0</v>
      </c>
      <c r="H26" s="844">
        <f ca="1">SUM('O4 Summary by Class &amp; Accounts'!I60:I73)+SUM('O4 Summary by Class &amp; Accounts'!I74:I76)+SUM('O4 Summary by Class &amp; Accounts'!I77) +SUM('O4 Summary by Class &amp; Accounts'!I79:I80)</f>
        <v>0</v>
      </c>
      <c r="I26" s="844">
        <f ca="1">SUM('O4 Summary by Class &amp; Accounts'!J60:J73)+SUM('O4 Summary by Class &amp; Accounts'!J74:J76)+SUM('O4 Summary by Class &amp; Accounts'!J77) +SUM('O4 Summary by Class &amp; Accounts'!J79:J80)</f>
        <v>0</v>
      </c>
      <c r="J26" s="844">
        <f ca="1">SUM('O4 Summary by Class &amp; Accounts'!K60:K73)+SUM('O4 Summary by Class &amp; Accounts'!K74:K76)+SUM('O4 Summary by Class &amp; Accounts'!K77) +SUM('O4 Summary by Class &amp; Accounts'!K79:K80)</f>
        <v>431688.30125445116</v>
      </c>
      <c r="K26" s="844">
        <f ca="1">SUM('O4 Summary by Class &amp; Accounts'!L60:L73)+SUM('O4 Summary by Class &amp; Accounts'!L74:L76)+SUM('O4 Summary by Class &amp; Accounts'!L77) +SUM('O4 Summary by Class &amp; Accounts'!L79:L80)</f>
        <v>23687.01637275696</v>
      </c>
      <c r="L26" s="844">
        <f ca="1">SUM('O4 Summary by Class &amp; Accounts'!M60:M73)+SUM('O4 Summary by Class &amp; Accounts'!M74:M76)+SUM('O4 Summary by Class &amp; Accounts'!M77) +SUM('O4 Summary by Class &amp; Accounts'!M79:M80)</f>
        <v>21516.623368877688</v>
      </c>
      <c r="M26" s="844">
        <f ca="1">SUM('O4 Summary by Class &amp; Accounts'!N60:N73)+SUM('O4 Summary by Class &amp; Accounts'!N74:N76)+SUM('O4 Summary by Class &amp; Accounts'!N77) +SUM('O4 Summary by Class &amp; Accounts'!N79:N80)</f>
        <v>0</v>
      </c>
      <c r="N26" s="844">
        <f ca="1">SUM('O4 Summary by Class &amp; Accounts'!O60:O73)+SUM('O4 Summary by Class &amp; Accounts'!O74:O76)+SUM('O4 Summary by Class &amp; Accounts'!O77) +SUM('O4 Summary by Class &amp; Accounts'!O79:O80)</f>
        <v>0</v>
      </c>
      <c r="O26" s="844">
        <f ca="1">SUM('O4 Summary by Class &amp; Accounts'!P60:P73)+SUM('O4 Summary by Class &amp; Accounts'!P74:P76)+SUM('O4 Summary by Class &amp; Accounts'!P77) +SUM('O4 Summary by Class &amp; Accounts'!P79:P80)</f>
        <v>0</v>
      </c>
      <c r="P26" s="844">
        <f ca="1">SUM('O4 Summary by Class &amp; Accounts'!Q60:Q73)+SUM('O4 Summary by Class &amp; Accounts'!Q74:Q76)+SUM('O4 Summary by Class &amp; Accounts'!Q77) +SUM('O4 Summary by Class &amp; Accounts'!Q79:Q80)</f>
        <v>0</v>
      </c>
      <c r="Q26" s="844">
        <f ca="1">SUM('O4 Summary by Class &amp; Accounts'!R60:R73)+SUM('O4 Summary by Class &amp; Accounts'!R74:R76)+SUM('O4 Summary by Class &amp; Accounts'!R77) +SUM('O4 Summary by Class &amp; Accounts'!R79:R80)</f>
        <v>0</v>
      </c>
      <c r="R26" s="844">
        <f ca="1">SUM('O4 Summary by Class &amp; Accounts'!S60:S73)+SUM('O4 Summary by Class &amp; Accounts'!S74:S76)+SUM('O4 Summary by Class &amp; Accounts'!S77) +SUM('O4 Summary by Class &amp; Accounts'!S79:S80)</f>
        <v>0</v>
      </c>
      <c r="S26" s="844">
        <f ca="1">SUM('O4 Summary by Class &amp; Accounts'!T60:T73)+SUM('O4 Summary by Class &amp; Accounts'!T74:T76)+SUM('O4 Summary by Class &amp; Accounts'!T77) +SUM('O4 Summary by Class &amp; Accounts'!T79:T80)</f>
        <v>0</v>
      </c>
      <c r="T26" s="844">
        <f ca="1">SUM('O4 Summary by Class &amp; Accounts'!U60:U73)+SUM('O4 Summary by Class &amp; Accounts'!U74:U76)+SUM('O4 Summary by Class &amp; Accounts'!U77) +SUM('O4 Summary by Class &amp; Accounts'!U79:U80)</f>
        <v>0</v>
      </c>
      <c r="U26" s="844">
        <f ca="1">SUM('O4 Summary by Class &amp; Accounts'!V60:V73)+SUM('O4 Summary by Class &amp; Accounts'!V74:V76)+SUM('O4 Summary by Class &amp; Accounts'!V77) +SUM('O4 Summary by Class &amp; Accounts'!V79:V80)</f>
        <v>0</v>
      </c>
      <c r="V26" s="844">
        <f ca="1">SUM('O4 Summary by Class &amp; Accounts'!W60:W73)+SUM('O4 Summary by Class &amp; Accounts'!W74:W76)+SUM('O4 Summary by Class &amp; Accounts'!W77) +SUM('O4 Summary by Class &amp; Accounts'!W79:W80)</f>
        <v>0</v>
      </c>
      <c r="W26" s="732">
        <f ca="1">SUM('O4 Summary by Class &amp; Accounts'!X60:X73)+SUM('O4 Summary by Class &amp; Accounts'!X74:X76)+SUM('O4 Summary by Class &amp; Accounts'!X77) +SUM('O4 Summary by Class &amp; Accounts'!X79:X80)</f>
        <v>0</v>
      </c>
      <c r="X26" s="844"/>
    </row>
    <row r="27" spans="1:24" s="731" customFormat="1" ht="12.75">
      <c r="B27" s="847" t="s">
        <v>1405</v>
      </c>
      <c r="C27" s="845">
        <f>SUM(D27:W27)</f>
        <v>-4222000</v>
      </c>
      <c r="D27" s="844">
        <f ca="1">'O7 Amortization'!AW80+'O7 Amortization'!AW150+'O7 Amortization'!AW220+'O7 Amortization'!AW290</f>
        <v>-2117303.7980493112</v>
      </c>
      <c r="E27" s="844">
        <f ca="1">'O7 Amortization'!AX80+'O7 Amortization'!AX150+'O7 Amortization'!AX220+'O7 Amortization'!AX290</f>
        <v>-729502.61277914722</v>
      </c>
      <c r="F27" s="844">
        <f ca="1">'O7 Amortization'!AY80+'O7 Amortization'!AY150+'O7 Amortization'!AY220+'O7 Amortization'!AY290</f>
        <v>-1049789.5043415665</v>
      </c>
      <c r="G27" s="844">
        <f ca="1">'O7 Amortization'!AZ80+'O7 Amortization'!AZ150+'O7 Amortization'!AZ220+'O7 Amortization'!AZ290</f>
        <v>0</v>
      </c>
      <c r="H27" s="844">
        <f ca="1">'O7 Amortization'!BA80+'O7 Amortization'!BA150+'O7 Amortization'!BA220+'O7 Amortization'!BA290</f>
        <v>0</v>
      </c>
      <c r="I27" s="844">
        <f ca="1">'O7 Amortization'!BB80+'O7 Amortization'!BB150+'O7 Amortization'!BB220+'O7 Amortization'!BB290</f>
        <v>0</v>
      </c>
      <c r="J27" s="844">
        <f ca="1">'O7 Amortization'!BC80+'O7 Amortization'!BC150+'O7 Amortization'!BC220+'O7 Amortization'!BC290</f>
        <v>-294559.67804384528</v>
      </c>
      <c r="K27" s="844">
        <f ca="1">'O7 Amortization'!BD80+'O7 Amortization'!BD150+'O7 Amortization'!BD220+'O7 Amortization'!BD290</f>
        <v>-16162.680101136142</v>
      </c>
      <c r="L27" s="844">
        <f ca="1">'O7 Amortization'!BE80+'O7 Amortization'!BE150+'O7 Amortization'!BE220+'O7 Amortization'!BE290</f>
        <v>-14681.726684994197</v>
      </c>
      <c r="M27" s="844">
        <f ca="1">'O7 Amortization'!BF80+'O7 Amortization'!BF150+'O7 Amortization'!BF220+'O7 Amortization'!BF290</f>
        <v>0</v>
      </c>
      <c r="N27" s="844">
        <f ca="1">'O7 Amortization'!BG80+'O7 Amortization'!BG150+'O7 Amortization'!BG220+'O7 Amortization'!BG290</f>
        <v>0</v>
      </c>
      <c r="O27" s="844">
        <f ca="1">'O7 Amortization'!BH80+'O7 Amortization'!BH150+'O7 Amortization'!BH220+'O7 Amortization'!BH290</f>
        <v>0</v>
      </c>
      <c r="P27" s="844">
        <f ca="1">'O7 Amortization'!BI80+'O7 Amortization'!BI150+'O7 Amortization'!BI220+'O7 Amortization'!BI290</f>
        <v>0</v>
      </c>
      <c r="Q27" s="844">
        <f ca="1">'O7 Amortization'!BJ80+'O7 Amortization'!BJ150+'O7 Amortization'!BJ220+'O7 Amortization'!BJ290</f>
        <v>0</v>
      </c>
      <c r="R27" s="844">
        <f ca="1">'O7 Amortization'!BK80+'O7 Amortization'!BK150+'O7 Amortization'!BK220+'O7 Amortization'!BK290</f>
        <v>0</v>
      </c>
      <c r="S27" s="844">
        <f ca="1">'O7 Amortization'!BL80+'O7 Amortization'!BL150+'O7 Amortization'!BL220+'O7 Amortization'!BL290</f>
        <v>0</v>
      </c>
      <c r="T27" s="844">
        <f ca="1">'O7 Amortization'!BM80+'O7 Amortization'!BM150+'O7 Amortization'!BM220+'O7 Amortization'!BM290</f>
        <v>0</v>
      </c>
      <c r="U27" s="844">
        <f ca="1">'O7 Amortization'!BN80+'O7 Amortization'!BN150+'O7 Amortization'!BN220+'O7 Amortization'!BN290</f>
        <v>0</v>
      </c>
      <c r="V27" s="844">
        <f ca="1">'O7 Amortization'!BO80+'O7 Amortization'!BO150+'O7 Amortization'!BO220+'O7 Amortization'!BO290</f>
        <v>0</v>
      </c>
      <c r="W27" s="732">
        <f ca="1">'O7 Amortization'!BP80+'O7 Amortization'!BP150+'O7 Amortization'!BP220+'O7 Amortization'!BP290</f>
        <v>0</v>
      </c>
      <c r="X27" s="844"/>
    </row>
    <row r="28" spans="1:24" s="731" customFormat="1" ht="12.75">
      <c r="B28" s="847" t="s">
        <v>1406</v>
      </c>
      <c r="C28" s="845">
        <f>SUM(D28:W28)</f>
        <v>1965500.0000000009</v>
      </c>
      <c r="D28" s="844">
        <f ca="1">D26+D27</f>
        <v>985684.65539221279</v>
      </c>
      <c r="E28" s="844">
        <f t="shared" ref="E28:W28" si="6">E26+E27</f>
        <v>339610.93922724179</v>
      </c>
      <c r="F28" s="844">
        <f t="shared" si="6"/>
        <v>488716.54921443621</v>
      </c>
      <c r="G28" s="844">
        <f t="shared" si="6"/>
        <v>0</v>
      </c>
      <c r="H28" s="844">
        <f t="shared" si="6"/>
        <v>0</v>
      </c>
      <c r="I28" s="844">
        <f t="shared" si="6"/>
        <v>0</v>
      </c>
      <c r="J28" s="844">
        <f t="shared" si="6"/>
        <v>137128.62321060587</v>
      </c>
      <c r="K28" s="844">
        <f t="shared" si="6"/>
        <v>7524.3362716208176</v>
      </c>
      <c r="L28" s="844">
        <f t="shared" si="6"/>
        <v>6834.8966838834913</v>
      </c>
      <c r="M28" s="844">
        <f t="shared" si="6"/>
        <v>0</v>
      </c>
      <c r="N28" s="844">
        <f t="shared" si="6"/>
        <v>0</v>
      </c>
      <c r="O28" s="844">
        <f t="shared" si="6"/>
        <v>0</v>
      </c>
      <c r="P28" s="844">
        <f t="shared" si="6"/>
        <v>0</v>
      </c>
      <c r="Q28" s="844">
        <f t="shared" si="6"/>
        <v>0</v>
      </c>
      <c r="R28" s="844">
        <f t="shared" si="6"/>
        <v>0</v>
      </c>
      <c r="S28" s="844">
        <f t="shared" si="6"/>
        <v>0</v>
      </c>
      <c r="T28" s="844">
        <f t="shared" si="6"/>
        <v>0</v>
      </c>
      <c r="U28" s="844">
        <f t="shared" si="6"/>
        <v>0</v>
      </c>
      <c r="V28" s="844">
        <f t="shared" si="6"/>
        <v>0</v>
      </c>
      <c r="W28" s="732">
        <f t="shared" si="6"/>
        <v>0</v>
      </c>
      <c r="X28" s="844"/>
    </row>
    <row r="29" spans="1:24" s="731" customFormat="1" ht="12.75">
      <c r="B29" s="847"/>
      <c r="C29" s="845"/>
      <c r="D29" s="844"/>
      <c r="E29" s="844"/>
      <c r="F29" s="844"/>
      <c r="G29" s="844"/>
      <c r="H29" s="844"/>
      <c r="I29" s="844"/>
      <c r="J29" s="844"/>
      <c r="K29" s="844"/>
      <c r="L29" s="844"/>
      <c r="M29" s="844"/>
      <c r="N29" s="844"/>
      <c r="O29" s="844"/>
      <c r="P29" s="844"/>
      <c r="Q29" s="844"/>
      <c r="R29" s="844"/>
      <c r="S29" s="844"/>
      <c r="T29" s="844"/>
      <c r="U29" s="844"/>
      <c r="V29" s="844"/>
      <c r="W29" s="732"/>
      <c r="X29" s="844"/>
    </row>
    <row r="30" spans="1:24" s="731" customFormat="1" ht="12.75">
      <c r="B30" s="847" t="s">
        <v>1407</v>
      </c>
      <c r="C30" s="845">
        <f>SUM(D30:W30)</f>
        <v>320000.00000000006</v>
      </c>
      <c r="D30" s="844">
        <f ca="1">'O7 Amortization'!AW364+'O7 Amortization'!AW436+'O7 Amortization'!AW509+'O7 Amortization'!AW582</f>
        <v>160477.78668303633</v>
      </c>
      <c r="E30" s="844">
        <f ca="1">'O7 Amortization'!AX364+'O7 Amortization'!AX436+'O7 Amortization'!AX509+'O7 Amortization'!AX582</f>
        <v>55291.529154269818</v>
      </c>
      <c r="F30" s="844">
        <f ca="1">'O7 Amortization'!AY364+'O7 Amortization'!AY436+'O7 Amortization'!AY509+'O7 Amortization'!AY582</f>
        <v>79567.181759663959</v>
      </c>
      <c r="G30" s="844">
        <f ca="1">'O7 Amortization'!AZ364+'O7 Amortization'!AZ436+'O7 Amortization'!AZ509+'O7 Amortization'!AZ582</f>
        <v>0</v>
      </c>
      <c r="H30" s="844">
        <f ca="1">'O7 Amortization'!BA364+'O7 Amortization'!BA436+'O7 Amortization'!BA509+'O7 Amortization'!BA582</f>
        <v>0</v>
      </c>
      <c r="I30" s="844">
        <f ca="1">'O7 Amortization'!BB364+'O7 Amortization'!BB436+'O7 Amortization'!BB509+'O7 Amortization'!BB582</f>
        <v>0</v>
      </c>
      <c r="J30" s="844">
        <f ca="1">'O7 Amortization'!BC364+'O7 Amortization'!BC436+'O7 Amortization'!BC509+'O7 Amortization'!BC582</f>
        <v>22325.698004270605</v>
      </c>
      <c r="K30" s="844">
        <f ca="1">'O7 Amortization'!BD364+'O7 Amortization'!BD436+'O7 Amortization'!BD509+'O7 Amortization'!BD582</f>
        <v>1225.0254932173298</v>
      </c>
      <c r="L30" s="844">
        <f ca="1">'O7 Amortization'!BE364+'O7 Amortization'!BE436+'O7 Amortization'!BE509+'O7 Amortization'!BE582</f>
        <v>1112.7789055419571</v>
      </c>
      <c r="M30" s="844">
        <f ca="1">'O7 Amortization'!BF364+'O7 Amortization'!BF436+'O7 Amortization'!BF509+'O7 Amortization'!BF582</f>
        <v>0</v>
      </c>
      <c r="N30" s="844">
        <f ca="1">'O7 Amortization'!BG364+'O7 Amortization'!BG436+'O7 Amortization'!BG509+'O7 Amortization'!BG582</f>
        <v>0</v>
      </c>
      <c r="O30" s="844">
        <f ca="1">'O7 Amortization'!BH364+'O7 Amortization'!BH436+'O7 Amortization'!BH509+'O7 Amortization'!BH582</f>
        <v>0</v>
      </c>
      <c r="P30" s="844">
        <f ca="1">'O7 Amortization'!BI364+'O7 Amortization'!BI436+'O7 Amortization'!BI509+'O7 Amortization'!BI582</f>
        <v>0</v>
      </c>
      <c r="Q30" s="844">
        <f ca="1">'O7 Amortization'!BJ364+'O7 Amortization'!BJ436+'O7 Amortization'!BJ509+'O7 Amortization'!BJ582</f>
        <v>0</v>
      </c>
      <c r="R30" s="844">
        <f ca="1">'O7 Amortization'!BK364+'O7 Amortization'!BK436+'O7 Amortization'!BK509+'O7 Amortization'!BK582</f>
        <v>0</v>
      </c>
      <c r="S30" s="844">
        <f ca="1">'O7 Amortization'!BL364+'O7 Amortization'!BL436+'O7 Amortization'!BL509+'O7 Amortization'!BL582</f>
        <v>0</v>
      </c>
      <c r="T30" s="844">
        <f ca="1">'O7 Amortization'!BM364+'O7 Amortization'!BM436+'O7 Amortization'!BM509+'O7 Amortization'!BM582</f>
        <v>0</v>
      </c>
      <c r="U30" s="844">
        <f ca="1">'O7 Amortization'!BN364+'O7 Amortization'!BN436+'O7 Amortization'!BN509+'O7 Amortization'!BN582</f>
        <v>0</v>
      </c>
      <c r="V30" s="844">
        <f ca="1">'O7 Amortization'!BO364+'O7 Amortization'!BO436+'O7 Amortization'!BO509+'O7 Amortization'!BO582</f>
        <v>0</v>
      </c>
      <c r="W30" s="732">
        <f ca="1">'O7 Amortization'!BP364+'O7 Amortization'!BP436+'O7 Amortization'!BP509+'O7 Amortization'!BP582</f>
        <v>0</v>
      </c>
      <c r="X30" s="844"/>
    </row>
    <row r="31" spans="1:24" s="731" customFormat="1" ht="12.75">
      <c r="B31" s="847"/>
      <c r="C31" s="845"/>
      <c r="D31" s="844"/>
      <c r="E31" s="844"/>
      <c r="F31" s="844"/>
      <c r="G31" s="844"/>
      <c r="H31" s="844"/>
      <c r="I31" s="844"/>
      <c r="J31" s="844"/>
      <c r="K31" s="844"/>
      <c r="L31" s="844"/>
      <c r="M31" s="844"/>
      <c r="N31" s="844"/>
      <c r="O31" s="844"/>
      <c r="P31" s="844"/>
      <c r="Q31" s="844"/>
      <c r="R31" s="844"/>
      <c r="S31" s="844"/>
      <c r="T31" s="844"/>
      <c r="U31" s="844"/>
      <c r="V31" s="844"/>
      <c r="W31" s="732"/>
      <c r="X31" s="844"/>
    </row>
    <row r="32" spans="1:24" s="731" customFormat="1" ht="12.75">
      <c r="B32" s="958" t="s">
        <v>806</v>
      </c>
      <c r="C32" s="966">
        <f>SUM(D32:W32)</f>
        <v>14566000.000000002</v>
      </c>
      <c r="D32" s="967">
        <f ca="1">'O6 Source Data for E2'!D99</f>
        <v>7283873.7301665284</v>
      </c>
      <c r="E32" s="967">
        <f ca="1">'O6 Source Data for E2'!E99</f>
        <v>2526184.8549030013</v>
      </c>
      <c r="F32" s="967">
        <f ca="1">'O6 Source Data for E2'!F99</f>
        <v>3661474.7622111887</v>
      </c>
      <c r="G32" s="967">
        <f ca="1">'O6 Source Data for E2'!G99</f>
        <v>0</v>
      </c>
      <c r="H32" s="967">
        <f ca="1">'O6 Source Data for E2'!H99</f>
        <v>0</v>
      </c>
      <c r="I32" s="967">
        <f ca="1">'O6 Source Data for E2'!I99</f>
        <v>0</v>
      </c>
      <c r="J32" s="967">
        <f ca="1">'O6 Source Data for E2'!J99</f>
        <v>990465.02123905695</v>
      </c>
      <c r="K32" s="967">
        <f ca="1">'O6 Source Data for E2'!K99</f>
        <v>54349.199996331881</v>
      </c>
      <c r="L32" s="967">
        <f ca="1">'O6 Source Data for E2'!L99</f>
        <v>49652.431483893684</v>
      </c>
      <c r="M32" s="967">
        <f ca="1">'O6 Source Data for E2'!M99</f>
        <v>0</v>
      </c>
      <c r="N32" s="967">
        <f ca="1">'O6 Source Data for E2'!N99</f>
        <v>0</v>
      </c>
      <c r="O32" s="967">
        <f ca="1">'O6 Source Data for E2'!O99</f>
        <v>0</v>
      </c>
      <c r="P32" s="967">
        <f ca="1">'O6 Source Data for E2'!P99</f>
        <v>0</v>
      </c>
      <c r="Q32" s="967">
        <f ca="1">'O6 Source Data for E2'!Q99</f>
        <v>0</v>
      </c>
      <c r="R32" s="967">
        <f ca="1">'O6 Source Data for E2'!R99</f>
        <v>0</v>
      </c>
      <c r="S32" s="967">
        <f ca="1">'O6 Source Data for E2'!S99</f>
        <v>0</v>
      </c>
      <c r="T32" s="967">
        <f ca="1">'O6 Source Data for E2'!T99</f>
        <v>0</v>
      </c>
      <c r="U32" s="967">
        <f ca="1">'O6 Source Data for E2'!U99</f>
        <v>0</v>
      </c>
      <c r="V32" s="967">
        <f ca="1">'O6 Source Data for E2'!V99</f>
        <v>0</v>
      </c>
      <c r="W32" s="968">
        <f ca="1">'O6 Source Data for E2'!W99</f>
        <v>0</v>
      </c>
      <c r="X32" s="844"/>
    </row>
    <row r="33" spans="1:24" s="731" customFormat="1" ht="12.75">
      <c r="B33" s="847"/>
      <c r="C33" s="845"/>
      <c r="D33" s="844"/>
      <c r="E33" s="844"/>
      <c r="F33" s="844"/>
      <c r="G33" s="844"/>
      <c r="H33" s="844"/>
      <c r="I33" s="844"/>
      <c r="J33" s="844"/>
      <c r="K33" s="844"/>
      <c r="L33" s="844"/>
      <c r="M33" s="844"/>
      <c r="N33" s="844"/>
      <c r="O33" s="844"/>
      <c r="P33" s="844"/>
      <c r="Q33" s="844"/>
      <c r="R33" s="844"/>
      <c r="S33" s="844"/>
      <c r="T33" s="844"/>
      <c r="U33" s="844"/>
      <c r="V33" s="844"/>
      <c r="W33" s="732"/>
      <c r="X33" s="844"/>
    </row>
    <row r="34" spans="1:24" s="731" customFormat="1" ht="12.75">
      <c r="B34" s="958" t="s">
        <v>1413</v>
      </c>
      <c r="C34" s="966">
        <f>SUM(D34:W34)</f>
        <v>1481999.9999999993</v>
      </c>
      <c r="D34" s="967">
        <f ca="1">SUM('O4 Summary by Class &amp; Accounts'!E166:E191) + 'O4 Summary by Class &amp; Accounts'!E200+ SUM('O4 Summary by Class &amp; Accounts'!E202:E205)</f>
        <v>884649.13149298111</v>
      </c>
      <c r="E34" s="967">
        <f ca="1">SUM('O4 Summary by Class &amp; Accounts'!F166:F191) + 'O4 Summary by Class &amp; Accounts'!F200+ SUM('O4 Summary by Class &amp; Accounts'!F202:F205)</f>
        <v>251030.97173836073</v>
      </c>
      <c r="F34" s="967">
        <f ca="1">SUM('O4 Summary by Class &amp; Accounts'!G166:G191) + 'O4 Summary by Class &amp; Accounts'!G200+ SUM('O4 Summary by Class &amp; Accounts'!G202:G205)</f>
        <v>273667.45821286028</v>
      </c>
      <c r="G34" s="967">
        <f ca="1">SUM('O4 Summary by Class &amp; Accounts'!H166:H191) + 'O4 Summary by Class &amp; Accounts'!H200+ SUM('O4 Summary by Class &amp; Accounts'!H202:H205)</f>
        <v>0</v>
      </c>
      <c r="H34" s="967">
        <f ca="1">SUM('O4 Summary by Class &amp; Accounts'!I166:I191) + 'O4 Summary by Class &amp; Accounts'!I200+ SUM('O4 Summary by Class &amp; Accounts'!I202:I205)</f>
        <v>0</v>
      </c>
      <c r="I34" s="967">
        <f ca="1">SUM('O4 Summary by Class &amp; Accounts'!J166:J191) + 'O4 Summary by Class &amp; Accounts'!J200+ SUM('O4 Summary by Class &amp; Accounts'!J202:J205)</f>
        <v>0</v>
      </c>
      <c r="J34" s="967">
        <f ca="1">SUM('O4 Summary by Class &amp; Accounts'!K166:K191) + 'O4 Summary by Class &amp; Accounts'!K200+ SUM('O4 Summary by Class &amp; Accounts'!K202:K205)</f>
        <v>64990.088054843349</v>
      </c>
      <c r="K34" s="967">
        <f ca="1">SUM('O4 Summary by Class &amp; Accounts'!L166:L191) + 'O4 Summary by Class &amp; Accounts'!L200+ SUM('O4 Summary by Class &amp; Accounts'!L202:L205)</f>
        <v>4067.6753797464398</v>
      </c>
      <c r="L34" s="967">
        <f ca="1">SUM('O4 Summary by Class &amp; Accounts'!M166:M191) + 'O4 Summary by Class &amp; Accounts'!M200+ SUM('O4 Summary by Class &amp; Accounts'!M202:M205)</f>
        <v>3594.675121207817</v>
      </c>
      <c r="M34" s="967">
        <f ca="1">SUM('O4 Summary by Class &amp; Accounts'!N166:N191) + 'O4 Summary by Class &amp; Accounts'!N200+ SUM('O4 Summary by Class &amp; Accounts'!N202:N205)</f>
        <v>0</v>
      </c>
      <c r="N34" s="967">
        <f ca="1">SUM('O4 Summary by Class &amp; Accounts'!O166:O191) + 'O4 Summary by Class &amp; Accounts'!O200+ SUM('O4 Summary by Class &amp; Accounts'!O202:O205)</f>
        <v>0</v>
      </c>
      <c r="O34" s="967">
        <f ca="1">SUM('O4 Summary by Class &amp; Accounts'!P166:P191) + 'O4 Summary by Class &amp; Accounts'!P200+ SUM('O4 Summary by Class &amp; Accounts'!P202:P205)</f>
        <v>0</v>
      </c>
      <c r="P34" s="967">
        <f ca="1">SUM('O4 Summary by Class &amp; Accounts'!Q166:Q191) + 'O4 Summary by Class &amp; Accounts'!Q200+ SUM('O4 Summary by Class &amp; Accounts'!Q202:Q205)</f>
        <v>0</v>
      </c>
      <c r="Q34" s="967">
        <f ca="1">SUM('O4 Summary by Class &amp; Accounts'!R166:R191) + 'O4 Summary by Class &amp; Accounts'!R200+ SUM('O4 Summary by Class &amp; Accounts'!R202:R205)</f>
        <v>0</v>
      </c>
      <c r="R34" s="967">
        <f ca="1">SUM('O4 Summary by Class &amp; Accounts'!S166:S191) + 'O4 Summary by Class &amp; Accounts'!S200+ SUM('O4 Summary by Class &amp; Accounts'!S202:S205)</f>
        <v>0</v>
      </c>
      <c r="S34" s="967">
        <f ca="1">SUM('O4 Summary by Class &amp; Accounts'!T166:T191) + 'O4 Summary by Class &amp; Accounts'!T200+ SUM('O4 Summary by Class &amp; Accounts'!T202:T205)</f>
        <v>0</v>
      </c>
      <c r="T34" s="967">
        <f ca="1">SUM('O4 Summary by Class &amp; Accounts'!U166:U191) + 'O4 Summary by Class &amp; Accounts'!U200+ SUM('O4 Summary by Class &amp; Accounts'!U202:U205)</f>
        <v>0</v>
      </c>
      <c r="U34" s="967">
        <f ca="1">SUM('O4 Summary by Class &amp; Accounts'!V166:V191) + 'O4 Summary by Class &amp; Accounts'!V200+ SUM('O4 Summary by Class &amp; Accounts'!V202:V205)</f>
        <v>0</v>
      </c>
      <c r="V34" s="967">
        <f ca="1">SUM('O4 Summary by Class &amp; Accounts'!W166:W191) + 'O4 Summary by Class &amp; Accounts'!W200+ SUM('O4 Summary by Class &amp; Accounts'!W202:W205)</f>
        <v>0</v>
      </c>
      <c r="W34" s="968">
        <f ca="1">SUM('O4 Summary by Class &amp; Accounts'!X166:X191) + 'O4 Summary by Class &amp; Accounts'!X200+ SUM('O4 Summary by Class &amp; Accounts'!X202:X205)</f>
        <v>0</v>
      </c>
      <c r="X34" s="844"/>
    </row>
    <row r="35" spans="1:24" s="731" customFormat="1" ht="12.75">
      <c r="B35" s="847"/>
      <c r="C35" s="845"/>
      <c r="D35" s="844"/>
      <c r="E35" s="844"/>
      <c r="F35" s="844"/>
      <c r="G35" s="844"/>
      <c r="H35" s="844"/>
      <c r="I35" s="844"/>
      <c r="J35" s="844"/>
      <c r="K35" s="844"/>
      <c r="L35" s="844"/>
      <c r="M35" s="844"/>
      <c r="N35" s="844"/>
      <c r="O35" s="844"/>
      <c r="P35" s="844"/>
      <c r="Q35" s="844"/>
      <c r="R35" s="844"/>
      <c r="S35" s="844"/>
      <c r="T35" s="844"/>
      <c r="U35" s="844"/>
      <c r="V35" s="844"/>
      <c r="W35" s="732"/>
      <c r="X35" s="844"/>
    </row>
    <row r="36" spans="1:24" s="731" customFormat="1" ht="12.75">
      <c r="B36" s="958" t="s">
        <v>1408</v>
      </c>
      <c r="C36" s="966">
        <f>SUM(D36:W36)</f>
        <v>2864000</v>
      </c>
      <c r="D36" s="967">
        <f ca="1">'O6 Source Data for E2'!D152</f>
        <v>1720633.554236958</v>
      </c>
      <c r="E36" s="967">
        <f ca="1">'O6 Source Data for E2'!E152</f>
        <v>484691.11851880589</v>
      </c>
      <c r="F36" s="967">
        <f ca="1">'O6 Source Data for E2'!F152</f>
        <v>521357.86858739838</v>
      </c>
      <c r="G36" s="967">
        <f ca="1">'O6 Source Data for E2'!G152</f>
        <v>0</v>
      </c>
      <c r="H36" s="967">
        <f ca="1">'O6 Source Data for E2'!H152</f>
        <v>0</v>
      </c>
      <c r="I36" s="967">
        <f ca="1">'O6 Source Data for E2'!I152</f>
        <v>0</v>
      </c>
      <c r="J36" s="967">
        <f ca="1">'O6 Source Data for E2'!J152</f>
        <v>122743.4283201736</v>
      </c>
      <c r="K36" s="967">
        <f ca="1">'O6 Source Data for E2'!K152</f>
        <v>7743.1860549297025</v>
      </c>
      <c r="L36" s="967">
        <f ca="1">'O6 Source Data for E2'!L152</f>
        <v>6830.8442817344221</v>
      </c>
      <c r="M36" s="967">
        <f ca="1">'O6 Source Data for E2'!M152</f>
        <v>0</v>
      </c>
      <c r="N36" s="967">
        <f ca="1">'O6 Source Data for E2'!N152</f>
        <v>0</v>
      </c>
      <c r="O36" s="967">
        <f ca="1">'O6 Source Data for E2'!O152</f>
        <v>0</v>
      </c>
      <c r="P36" s="967">
        <f ca="1">'O6 Source Data for E2'!P152</f>
        <v>0</v>
      </c>
      <c r="Q36" s="967">
        <f ca="1">'O6 Source Data for E2'!Q152</f>
        <v>0</v>
      </c>
      <c r="R36" s="967">
        <f ca="1">'O6 Source Data for E2'!R152</f>
        <v>0</v>
      </c>
      <c r="S36" s="967">
        <f ca="1">'O6 Source Data for E2'!S152</f>
        <v>0</v>
      </c>
      <c r="T36" s="967">
        <f ca="1">'O6 Source Data for E2'!T152</f>
        <v>0</v>
      </c>
      <c r="U36" s="967">
        <f ca="1">'O6 Source Data for E2'!U152</f>
        <v>0</v>
      </c>
      <c r="V36" s="967">
        <f ca="1">'O6 Source Data for E2'!V152</f>
        <v>0</v>
      </c>
      <c r="W36" s="968">
        <f ca="1">'O6 Source Data for E2'!W152</f>
        <v>0</v>
      </c>
      <c r="X36" s="844"/>
    </row>
    <row r="37" spans="1:24" s="731" customFormat="1" ht="12.75">
      <c r="B37" s="847"/>
      <c r="C37" s="845"/>
      <c r="D37" s="844"/>
      <c r="E37" s="844"/>
      <c r="F37" s="844"/>
      <c r="G37" s="844"/>
      <c r="H37" s="844"/>
      <c r="I37" s="844"/>
      <c r="J37" s="844"/>
      <c r="K37" s="844"/>
      <c r="L37" s="844"/>
      <c r="M37" s="844"/>
      <c r="N37" s="844"/>
      <c r="O37" s="844"/>
      <c r="P37" s="844"/>
      <c r="Q37" s="844"/>
      <c r="R37" s="844"/>
      <c r="S37" s="844"/>
      <c r="T37" s="844"/>
      <c r="U37" s="844"/>
      <c r="V37" s="844"/>
      <c r="W37" s="732"/>
      <c r="X37" s="844"/>
    </row>
    <row r="38" spans="1:24" s="731" customFormat="1" ht="12.75">
      <c r="B38" s="847" t="s">
        <v>37</v>
      </c>
      <c r="C38" s="845"/>
      <c r="D38" s="844"/>
      <c r="E38" s="844"/>
      <c r="F38" s="844"/>
      <c r="G38" s="844"/>
      <c r="H38" s="844"/>
      <c r="I38" s="844"/>
      <c r="J38" s="844"/>
      <c r="K38" s="844"/>
      <c r="L38" s="844"/>
      <c r="M38" s="844"/>
      <c r="N38" s="844"/>
      <c r="O38" s="844"/>
      <c r="P38" s="844"/>
      <c r="Q38" s="844"/>
      <c r="R38" s="844"/>
      <c r="S38" s="844"/>
      <c r="T38" s="844"/>
      <c r="U38" s="844"/>
      <c r="V38" s="844"/>
      <c r="W38" s="732"/>
      <c r="X38" s="844"/>
    </row>
    <row r="39" spans="1:24" s="731" customFormat="1" ht="12.75">
      <c r="A39" s="881"/>
      <c r="B39" s="840" t="s">
        <v>33</v>
      </c>
      <c r="C39" s="845">
        <f>SUM(D39:W39)</f>
        <v>0</v>
      </c>
      <c r="D39" s="844">
        <f ca="1">'O4 Summary by Class &amp; Accounts'!E43</f>
        <v>0</v>
      </c>
      <c r="E39" s="844">
        <f ca="1">'O4 Summary by Class &amp; Accounts'!F43</f>
        <v>0</v>
      </c>
      <c r="F39" s="844">
        <f ca="1">'O4 Summary by Class &amp; Accounts'!G43</f>
        <v>0</v>
      </c>
      <c r="G39" s="844">
        <f ca="1">'O4 Summary by Class &amp; Accounts'!H43</f>
        <v>0</v>
      </c>
      <c r="H39" s="844">
        <f ca="1">'O4 Summary by Class &amp; Accounts'!I43</f>
        <v>0</v>
      </c>
      <c r="I39" s="844">
        <f ca="1">'O4 Summary by Class &amp; Accounts'!J43</f>
        <v>0</v>
      </c>
      <c r="J39" s="844">
        <f ca="1">'O4 Summary by Class &amp; Accounts'!K43</f>
        <v>0</v>
      </c>
      <c r="K39" s="844">
        <f ca="1">'O4 Summary by Class &amp; Accounts'!L43</f>
        <v>0</v>
      </c>
      <c r="L39" s="844">
        <f ca="1">'O4 Summary by Class &amp; Accounts'!M43</f>
        <v>0</v>
      </c>
      <c r="M39" s="844">
        <f ca="1">'O4 Summary by Class &amp; Accounts'!N43</f>
        <v>0</v>
      </c>
      <c r="N39" s="844">
        <f ca="1">'O4 Summary by Class &amp; Accounts'!O43</f>
        <v>0</v>
      </c>
      <c r="O39" s="844">
        <f ca="1">'O4 Summary by Class &amp; Accounts'!P43</f>
        <v>0</v>
      </c>
      <c r="P39" s="844">
        <f ca="1">'O4 Summary by Class &amp; Accounts'!Q43</f>
        <v>0</v>
      </c>
      <c r="Q39" s="844">
        <f ca="1">'O4 Summary by Class &amp; Accounts'!R43</f>
        <v>0</v>
      </c>
      <c r="R39" s="844">
        <f ca="1">'O4 Summary by Class &amp; Accounts'!S43</f>
        <v>0</v>
      </c>
      <c r="S39" s="844">
        <f ca="1">'O4 Summary by Class &amp; Accounts'!T43</f>
        <v>0</v>
      </c>
      <c r="T39" s="844">
        <f ca="1">'O4 Summary by Class &amp; Accounts'!U43</f>
        <v>0</v>
      </c>
      <c r="U39" s="844">
        <f ca="1">'O4 Summary by Class &amp; Accounts'!V43</f>
        <v>0</v>
      </c>
      <c r="V39" s="844">
        <f ca="1">'O4 Summary by Class &amp; Accounts'!W43</f>
        <v>0</v>
      </c>
      <c r="W39" s="732">
        <f ca="1">'O4 Summary by Class &amp; Accounts'!X43</f>
        <v>0</v>
      </c>
      <c r="X39" s="844"/>
    </row>
    <row r="40" spans="1:24" s="731" customFormat="1" ht="12.75">
      <c r="A40" s="846"/>
      <c r="B40" s="840" t="s">
        <v>34</v>
      </c>
      <c r="C40" s="845">
        <f t="shared" ref="C40:C49" si="7">SUM(D40:W40)</f>
        <v>9386414.3099999987</v>
      </c>
      <c r="D40" s="844">
        <f ca="1">'O4 Summary by Class &amp; Accounts'!E47</f>
        <v>4527591.3337835204</v>
      </c>
      <c r="E40" s="844">
        <f ca="1">'O4 Summary by Class &amp; Accounts'!F47</f>
        <v>1343016.6944602341</v>
      </c>
      <c r="F40" s="844">
        <f ca="1">'O4 Summary by Class &amp; Accounts'!G47</f>
        <v>2749683.6469835988</v>
      </c>
      <c r="G40" s="844">
        <f ca="1">'O4 Summary by Class &amp; Accounts'!H47</f>
        <v>0</v>
      </c>
      <c r="H40" s="844">
        <f ca="1">'O4 Summary by Class &amp; Accounts'!I47</f>
        <v>0</v>
      </c>
      <c r="I40" s="844">
        <f ca="1">'O4 Summary by Class &amp; Accounts'!J47</f>
        <v>0</v>
      </c>
      <c r="J40" s="844">
        <f ca="1">'O4 Summary by Class &amp; Accounts'!K47</f>
        <v>694426.15765475819</v>
      </c>
      <c r="K40" s="844">
        <f ca="1">'O4 Summary by Class &amp; Accounts'!L47</f>
        <v>38080.174562057895</v>
      </c>
      <c r="L40" s="844">
        <f ca="1">'O4 Summary by Class &amp; Accounts'!M47</f>
        <v>33616.302555829148</v>
      </c>
      <c r="M40" s="844">
        <f ca="1">'O4 Summary by Class &amp; Accounts'!N47</f>
        <v>0</v>
      </c>
      <c r="N40" s="844">
        <f ca="1">'O4 Summary by Class &amp; Accounts'!O47</f>
        <v>0</v>
      </c>
      <c r="O40" s="844">
        <f ca="1">'O4 Summary by Class &amp; Accounts'!P47</f>
        <v>0</v>
      </c>
      <c r="P40" s="844">
        <f ca="1">'O4 Summary by Class &amp; Accounts'!Q47</f>
        <v>0</v>
      </c>
      <c r="Q40" s="844">
        <f ca="1">'O4 Summary by Class &amp; Accounts'!R47</f>
        <v>0</v>
      </c>
      <c r="R40" s="844">
        <f ca="1">'O4 Summary by Class &amp; Accounts'!S47</f>
        <v>0</v>
      </c>
      <c r="S40" s="844">
        <f ca="1">'O4 Summary by Class &amp; Accounts'!T47</f>
        <v>0</v>
      </c>
      <c r="T40" s="844">
        <f ca="1">'O4 Summary by Class &amp; Accounts'!U47</f>
        <v>0</v>
      </c>
      <c r="U40" s="844">
        <f ca="1">'O4 Summary by Class &amp; Accounts'!V47</f>
        <v>0</v>
      </c>
      <c r="V40" s="844">
        <f ca="1">'O4 Summary by Class &amp; Accounts'!W47</f>
        <v>0</v>
      </c>
      <c r="W40" s="732">
        <f ca="1">'O4 Summary by Class &amp; Accounts'!X47</f>
        <v>0</v>
      </c>
      <c r="X40" s="844"/>
    </row>
    <row r="41" spans="1:24" s="731" customFormat="1" ht="12.75">
      <c r="A41" s="846"/>
      <c r="B41" s="840" t="s">
        <v>35</v>
      </c>
      <c r="C41" s="845">
        <f t="shared" si="7"/>
        <v>5012500.0000000009</v>
      </c>
      <c r="D41" s="844">
        <f ca="1">'O4 Summary by Class &amp; Accounts'!E51</f>
        <v>2417808.4208803587</v>
      </c>
      <c r="E41" s="844">
        <f ca="1">'O4 Summary by Class &amp; Accounts'!F51</f>
        <v>717193.0578229425</v>
      </c>
      <c r="F41" s="844">
        <f ca="1">'O4 Summary by Class &amp; Accounts'!G51</f>
        <v>1468376.402884915</v>
      </c>
      <c r="G41" s="844">
        <f ca="1">'O4 Summary by Class &amp; Accounts'!H51</f>
        <v>0</v>
      </c>
      <c r="H41" s="844">
        <f ca="1">'O4 Summary by Class &amp; Accounts'!I51</f>
        <v>0</v>
      </c>
      <c r="I41" s="844">
        <f ca="1">'O4 Summary by Class &amp; Accounts'!J51</f>
        <v>0</v>
      </c>
      <c r="J41" s="844">
        <f ca="1">'O4 Summary by Class &amp; Accounts'!K51</f>
        <v>370835.01753551682</v>
      </c>
      <c r="K41" s="844">
        <f ca="1">'O4 Summary by Class &amp; Accounts'!L51</f>
        <v>20335.44106283065</v>
      </c>
      <c r="L41" s="844">
        <f ca="1">'O4 Summary by Class &amp; Accounts'!M51</f>
        <v>17951.659813436643</v>
      </c>
      <c r="M41" s="844">
        <f ca="1">'O4 Summary by Class &amp; Accounts'!N51</f>
        <v>0</v>
      </c>
      <c r="N41" s="844">
        <f ca="1">'O4 Summary by Class &amp; Accounts'!O51</f>
        <v>0</v>
      </c>
      <c r="O41" s="844">
        <f ca="1">'O4 Summary by Class &amp; Accounts'!P51</f>
        <v>0</v>
      </c>
      <c r="P41" s="844">
        <f ca="1">'O4 Summary by Class &amp; Accounts'!Q51</f>
        <v>0</v>
      </c>
      <c r="Q41" s="844">
        <f ca="1">'O4 Summary by Class &amp; Accounts'!R51</f>
        <v>0</v>
      </c>
      <c r="R41" s="844">
        <f ca="1">'O4 Summary by Class &amp; Accounts'!S51</f>
        <v>0</v>
      </c>
      <c r="S41" s="844">
        <f ca="1">'O4 Summary by Class &amp; Accounts'!T51</f>
        <v>0</v>
      </c>
      <c r="T41" s="844">
        <f ca="1">'O4 Summary by Class &amp; Accounts'!U51</f>
        <v>0</v>
      </c>
      <c r="U41" s="844">
        <f ca="1">'O4 Summary by Class &amp; Accounts'!V51</f>
        <v>0</v>
      </c>
      <c r="V41" s="844">
        <f ca="1">'O4 Summary by Class &amp; Accounts'!W51</f>
        <v>0</v>
      </c>
      <c r="W41" s="732">
        <f ca="1">'O4 Summary by Class &amp; Accounts'!X51</f>
        <v>0</v>
      </c>
      <c r="X41" s="844"/>
    </row>
    <row r="42" spans="1:24" s="731" customFormat="1" ht="12.75">
      <c r="A42" s="846"/>
      <c r="B42" s="840" t="s">
        <v>36</v>
      </c>
      <c r="C42" s="845">
        <f t="shared" si="7"/>
        <v>0</v>
      </c>
      <c r="D42" s="844">
        <f ca="1">'O4 Summary by Class &amp; Accounts'!E55</f>
        <v>0</v>
      </c>
      <c r="E42" s="844">
        <f ca="1">'O4 Summary by Class &amp; Accounts'!F55</f>
        <v>0</v>
      </c>
      <c r="F42" s="844">
        <f ca="1">'O4 Summary by Class &amp; Accounts'!G55</f>
        <v>0</v>
      </c>
      <c r="G42" s="844">
        <f ca="1">'O4 Summary by Class &amp; Accounts'!H55</f>
        <v>0</v>
      </c>
      <c r="H42" s="844">
        <f ca="1">'O4 Summary by Class &amp; Accounts'!I55</f>
        <v>0</v>
      </c>
      <c r="I42" s="844">
        <f ca="1">'O4 Summary by Class &amp; Accounts'!J55</f>
        <v>0</v>
      </c>
      <c r="J42" s="844">
        <f ca="1">'O4 Summary by Class &amp; Accounts'!K55</f>
        <v>0</v>
      </c>
      <c r="K42" s="844">
        <f ca="1">'O4 Summary by Class &amp; Accounts'!L55</f>
        <v>0</v>
      </c>
      <c r="L42" s="844">
        <f ca="1">'O4 Summary by Class &amp; Accounts'!M55</f>
        <v>0</v>
      </c>
      <c r="M42" s="844">
        <f ca="1">'O4 Summary by Class &amp; Accounts'!N55</f>
        <v>0</v>
      </c>
      <c r="N42" s="844">
        <f ca="1">'O4 Summary by Class &amp; Accounts'!O55</f>
        <v>0</v>
      </c>
      <c r="O42" s="844">
        <f ca="1">'O4 Summary by Class &amp; Accounts'!P55</f>
        <v>0</v>
      </c>
      <c r="P42" s="844">
        <f ca="1">'O4 Summary by Class &amp; Accounts'!Q55</f>
        <v>0</v>
      </c>
      <c r="Q42" s="844">
        <f ca="1">'O4 Summary by Class &amp; Accounts'!R55</f>
        <v>0</v>
      </c>
      <c r="R42" s="844">
        <f ca="1">'O4 Summary by Class &amp; Accounts'!S55</f>
        <v>0</v>
      </c>
      <c r="S42" s="844">
        <f ca="1">'O4 Summary by Class &amp; Accounts'!T55</f>
        <v>0</v>
      </c>
      <c r="T42" s="844">
        <f ca="1">'O4 Summary by Class &amp; Accounts'!U55</f>
        <v>0</v>
      </c>
      <c r="U42" s="844">
        <f ca="1">'O4 Summary by Class &amp; Accounts'!V55</f>
        <v>0</v>
      </c>
      <c r="V42" s="844">
        <f ca="1">'O4 Summary by Class &amp; Accounts'!W55</f>
        <v>0</v>
      </c>
      <c r="W42" s="732">
        <f ca="1">'O4 Summary by Class &amp; Accounts'!X55</f>
        <v>0</v>
      </c>
      <c r="X42" s="844"/>
    </row>
    <row r="43" spans="1:24" s="930" customFormat="1" ht="20.25" customHeight="1">
      <c r="A43" s="929"/>
      <c r="B43" s="969" t="s">
        <v>1182</v>
      </c>
      <c r="C43" s="963">
        <f t="shared" si="7"/>
        <v>14398914.309999997</v>
      </c>
      <c r="D43" s="964">
        <f>SUM(D39:D42)</f>
        <v>6945399.7546638791</v>
      </c>
      <c r="E43" s="964">
        <f t="shared" ref="E43:W43" si="8">SUM(E39:E42)</f>
        <v>2060209.7522831766</v>
      </c>
      <c r="F43" s="964">
        <f t="shared" si="8"/>
        <v>4218060.0498685138</v>
      </c>
      <c r="G43" s="964">
        <f t="shared" si="8"/>
        <v>0</v>
      </c>
      <c r="H43" s="964">
        <f t="shared" si="8"/>
        <v>0</v>
      </c>
      <c r="I43" s="964">
        <f t="shared" si="8"/>
        <v>0</v>
      </c>
      <c r="J43" s="964">
        <f t="shared" si="8"/>
        <v>1065261.1751902751</v>
      </c>
      <c r="K43" s="964">
        <f t="shared" si="8"/>
        <v>58415.615624888545</v>
      </c>
      <c r="L43" s="964">
        <f t="shared" si="8"/>
        <v>51567.962369265791</v>
      </c>
      <c r="M43" s="964">
        <f t="shared" si="8"/>
        <v>0</v>
      </c>
      <c r="N43" s="964">
        <f t="shared" si="8"/>
        <v>0</v>
      </c>
      <c r="O43" s="964">
        <f t="shared" si="8"/>
        <v>0</v>
      </c>
      <c r="P43" s="964">
        <f t="shared" si="8"/>
        <v>0</v>
      </c>
      <c r="Q43" s="964">
        <f t="shared" si="8"/>
        <v>0</v>
      </c>
      <c r="R43" s="964">
        <f t="shared" si="8"/>
        <v>0</v>
      </c>
      <c r="S43" s="964">
        <f t="shared" si="8"/>
        <v>0</v>
      </c>
      <c r="T43" s="964">
        <f t="shared" si="8"/>
        <v>0</v>
      </c>
      <c r="U43" s="964">
        <f t="shared" si="8"/>
        <v>0</v>
      </c>
      <c r="V43" s="964">
        <f t="shared" si="8"/>
        <v>0</v>
      </c>
      <c r="W43" s="965">
        <f t="shared" si="8"/>
        <v>0</v>
      </c>
      <c r="X43" s="189"/>
    </row>
    <row r="44" spans="1:24" s="731" customFormat="1" ht="18.75" customHeight="1">
      <c r="A44" s="846"/>
      <c r="B44" s="847" t="s">
        <v>40</v>
      </c>
      <c r="C44" s="845"/>
      <c r="D44" s="844"/>
      <c r="E44" s="844"/>
      <c r="F44" s="844"/>
      <c r="G44" s="844"/>
      <c r="H44" s="844"/>
      <c r="I44" s="844"/>
      <c r="J44" s="844"/>
      <c r="K44" s="844"/>
      <c r="L44" s="844"/>
      <c r="M44" s="844"/>
      <c r="N44" s="844"/>
      <c r="O44" s="844"/>
      <c r="P44" s="844"/>
      <c r="Q44" s="844"/>
      <c r="R44" s="844"/>
      <c r="S44" s="844"/>
      <c r="T44" s="844"/>
      <c r="U44" s="844"/>
      <c r="V44" s="844"/>
      <c r="W44" s="732"/>
      <c r="X44" s="844"/>
    </row>
    <row r="45" spans="1:24" s="731" customFormat="1" ht="12.75">
      <c r="A45" s="846"/>
      <c r="B45" s="840" t="s">
        <v>33</v>
      </c>
      <c r="C45" s="845">
        <f t="shared" si="7"/>
        <v>0</v>
      </c>
      <c r="D45" s="747">
        <f ca="1">IF(ISERROR('O7 Amortization'!G41+'O7 Amortization'!G111+'O7 Amortization'!G181+'O7 Amortization'!G251 + 'O7 Amortization'!AB41+'O7 Amortization'!AB111+'O7 Amortization'!AB181+'O7 Amortization'!AB251), "-",'O7 Amortization'!G41+'O7 Amortization'!G111+'O7 Amortization'!G181+'O7 Amortization'!G251 + 'O7 Amortization'!AB41+'O7 Amortization'!AB111+'O7 Amortization'!AB181+'O7 Amortization'!AB251)</f>
        <v>0</v>
      </c>
      <c r="E45" s="747">
        <f ca="1">IF(ISERROR('O7 Amortization'!H41+'O7 Amortization'!H111+'O7 Amortization'!H181+'O7 Amortization'!H251 + 'O7 Amortization'!AC41+'O7 Amortization'!AC111+'O7 Amortization'!AC181+'O7 Amortization'!AC251), "-",'O7 Amortization'!H41+'O7 Amortization'!H111+'O7 Amortization'!H181+'O7 Amortization'!H251 + 'O7 Amortization'!AC41+'O7 Amortization'!AC111+'O7 Amortization'!AC181+'O7 Amortization'!AC251)</f>
        <v>0</v>
      </c>
      <c r="F45" s="747">
        <f ca="1">IF(ISERROR('O7 Amortization'!I41+'O7 Amortization'!I111+'O7 Amortization'!I181+'O7 Amortization'!I251 + 'O7 Amortization'!AD41+'O7 Amortization'!AD111+'O7 Amortization'!AD181+'O7 Amortization'!AD251), "-",'O7 Amortization'!I41+'O7 Amortization'!I111+'O7 Amortization'!I181+'O7 Amortization'!I251 + 'O7 Amortization'!AD41+'O7 Amortization'!AD111+'O7 Amortization'!AD181+'O7 Amortization'!AD251)</f>
        <v>0</v>
      </c>
      <c r="G45" s="747">
        <f ca="1">IF(ISERROR('O7 Amortization'!J41+'O7 Amortization'!J111+'O7 Amortization'!J181+'O7 Amortization'!J251 + 'O7 Amortization'!AE41+'O7 Amortization'!AE111+'O7 Amortization'!AE181+'O7 Amortization'!AE251), "-",'O7 Amortization'!J41+'O7 Amortization'!J111+'O7 Amortization'!J181+'O7 Amortization'!J251 + 'O7 Amortization'!AE41+'O7 Amortization'!AE111+'O7 Amortization'!AE181+'O7 Amortization'!AE251)</f>
        <v>0</v>
      </c>
      <c r="H45" s="747">
        <f ca="1">IF(ISERROR('O7 Amortization'!K41+'O7 Amortization'!K111+'O7 Amortization'!K181+'O7 Amortization'!K251 + 'O7 Amortization'!AF41+'O7 Amortization'!AF111+'O7 Amortization'!AF181+'O7 Amortization'!AF251), "-",'O7 Amortization'!K41+'O7 Amortization'!K111+'O7 Amortization'!K181+'O7 Amortization'!K251 + 'O7 Amortization'!AF41+'O7 Amortization'!AF111+'O7 Amortization'!AF181+'O7 Amortization'!AF251)</f>
        <v>0</v>
      </c>
      <c r="I45" s="747">
        <f ca="1">IF(ISERROR('O7 Amortization'!L41+'O7 Amortization'!L111+'O7 Amortization'!L181+'O7 Amortization'!L251 + 'O7 Amortization'!AG41+'O7 Amortization'!AG111+'O7 Amortization'!AG181+'O7 Amortization'!AG251), "-",'O7 Amortization'!L41+'O7 Amortization'!L111+'O7 Amortization'!L181+'O7 Amortization'!L251 + 'O7 Amortization'!AG41+'O7 Amortization'!AG111+'O7 Amortization'!AG181+'O7 Amortization'!AG251)</f>
        <v>0</v>
      </c>
      <c r="J45" s="747">
        <f ca="1">IF(ISERROR('O7 Amortization'!M41+'O7 Amortization'!M111+'O7 Amortization'!M181+'O7 Amortization'!M251 + 'O7 Amortization'!AH41+'O7 Amortization'!AH111+'O7 Amortization'!AH181+'O7 Amortization'!AH251), "-",'O7 Amortization'!M41+'O7 Amortization'!M111+'O7 Amortization'!M181+'O7 Amortization'!M251 + 'O7 Amortization'!AH41+'O7 Amortization'!AH111+'O7 Amortization'!AH181+'O7 Amortization'!AH251)</f>
        <v>0</v>
      </c>
      <c r="K45" s="747">
        <f ca="1">IF(ISERROR('O7 Amortization'!N41+'O7 Amortization'!N111+'O7 Amortization'!N181+'O7 Amortization'!N251 + 'O7 Amortization'!AI41+'O7 Amortization'!AI111+'O7 Amortization'!AI181+'O7 Amortization'!AI251), "-",'O7 Amortization'!N41+'O7 Amortization'!N111+'O7 Amortization'!N181+'O7 Amortization'!N251 + 'O7 Amortization'!AI41+'O7 Amortization'!AI111+'O7 Amortization'!AI181+'O7 Amortization'!AI251)</f>
        <v>0</v>
      </c>
      <c r="L45" s="747">
        <f ca="1">IF(ISERROR('O7 Amortization'!O41+'O7 Amortization'!O111+'O7 Amortization'!O181+'O7 Amortization'!O251 + 'O7 Amortization'!AJ41+'O7 Amortization'!AJ111+'O7 Amortization'!AJ181+'O7 Amortization'!AJ251), "-",'O7 Amortization'!O41+'O7 Amortization'!O111+'O7 Amortization'!O181+'O7 Amortization'!O251 + 'O7 Amortization'!AJ41+'O7 Amortization'!AJ111+'O7 Amortization'!AJ181+'O7 Amortization'!AJ251)</f>
        <v>0</v>
      </c>
      <c r="M45" s="747">
        <f ca="1">IF(ISERROR('O7 Amortization'!P41+'O7 Amortization'!P111+'O7 Amortization'!P181+'O7 Amortization'!P251 + 'O7 Amortization'!AK41+'O7 Amortization'!AK111+'O7 Amortization'!AK181+'O7 Amortization'!AK251), "-",'O7 Amortization'!P41+'O7 Amortization'!P111+'O7 Amortization'!P181+'O7 Amortization'!P251 + 'O7 Amortization'!AK41+'O7 Amortization'!AK111+'O7 Amortization'!AK181+'O7 Amortization'!AK251)</f>
        <v>0</v>
      </c>
      <c r="N45" s="747">
        <f ca="1">IF(ISERROR('O7 Amortization'!Q41+'O7 Amortization'!Q111+'O7 Amortization'!Q181+'O7 Amortization'!Q251 + 'O7 Amortization'!AL41+'O7 Amortization'!AL111+'O7 Amortization'!AL181+'O7 Amortization'!AL251), "-",'O7 Amortization'!Q41+'O7 Amortization'!Q111+'O7 Amortization'!Q181+'O7 Amortization'!Q251 + 'O7 Amortization'!AL41+'O7 Amortization'!AL111+'O7 Amortization'!AL181+'O7 Amortization'!AL251)</f>
        <v>0</v>
      </c>
      <c r="O45" s="747">
        <f ca="1">IF(ISERROR('O7 Amortization'!R41+'O7 Amortization'!R111+'O7 Amortization'!R181+'O7 Amortization'!R251 + 'O7 Amortization'!AM41+'O7 Amortization'!AM111+'O7 Amortization'!AM181+'O7 Amortization'!AM251), "-",'O7 Amortization'!R41+'O7 Amortization'!R111+'O7 Amortization'!R181+'O7 Amortization'!R251 + 'O7 Amortization'!AM41+'O7 Amortization'!AM111+'O7 Amortization'!AM181+'O7 Amortization'!AM251)</f>
        <v>0</v>
      </c>
      <c r="P45" s="747">
        <f ca="1">IF(ISERROR('O7 Amortization'!S41+'O7 Amortization'!S111+'O7 Amortization'!S181+'O7 Amortization'!S251 + 'O7 Amortization'!AN41+'O7 Amortization'!AN111+'O7 Amortization'!AN181+'O7 Amortization'!AN251), "-",'O7 Amortization'!S41+'O7 Amortization'!S111+'O7 Amortization'!S181+'O7 Amortization'!S251 + 'O7 Amortization'!AN41+'O7 Amortization'!AN111+'O7 Amortization'!AN181+'O7 Amortization'!AN251)</f>
        <v>0</v>
      </c>
      <c r="Q45" s="747">
        <f ca="1">IF(ISERROR('O7 Amortization'!T41+'O7 Amortization'!T111+'O7 Amortization'!T181+'O7 Amortization'!T251 + 'O7 Amortization'!AO41+'O7 Amortization'!AO111+'O7 Amortization'!AO181+'O7 Amortization'!AO251), "-",'O7 Amortization'!T41+'O7 Amortization'!T111+'O7 Amortization'!T181+'O7 Amortization'!T251 + 'O7 Amortization'!AO41+'O7 Amortization'!AO111+'O7 Amortization'!AO181+'O7 Amortization'!AO251)</f>
        <v>0</v>
      </c>
      <c r="R45" s="747">
        <f ca="1">IF(ISERROR('O7 Amortization'!U41+'O7 Amortization'!U111+'O7 Amortization'!U181+'O7 Amortization'!U251 + 'O7 Amortization'!AP41+'O7 Amortization'!AP111+'O7 Amortization'!AP181+'O7 Amortization'!AP251), "-",'O7 Amortization'!U41+'O7 Amortization'!U111+'O7 Amortization'!U181+'O7 Amortization'!U251 + 'O7 Amortization'!AP41+'O7 Amortization'!AP111+'O7 Amortization'!AP181+'O7 Amortization'!AP251)</f>
        <v>0</v>
      </c>
      <c r="S45" s="747">
        <f ca="1">IF(ISERROR('O7 Amortization'!V41+'O7 Amortization'!V111+'O7 Amortization'!V181+'O7 Amortization'!V251 + 'O7 Amortization'!AQ41+'O7 Amortization'!AQ111+'O7 Amortization'!AQ181+'O7 Amortization'!AQ251), "-",'O7 Amortization'!V41+'O7 Amortization'!V111+'O7 Amortization'!V181+'O7 Amortization'!V251 + 'O7 Amortization'!AQ41+'O7 Amortization'!AQ111+'O7 Amortization'!AQ181+'O7 Amortization'!AQ251)</f>
        <v>0</v>
      </c>
      <c r="T45" s="747">
        <f ca="1">IF(ISERROR('O7 Amortization'!W41+'O7 Amortization'!W111+'O7 Amortization'!W181+'O7 Amortization'!W251 + 'O7 Amortization'!AR41+'O7 Amortization'!AR111+'O7 Amortization'!AR181+'O7 Amortization'!AR251), "-",'O7 Amortization'!W41+'O7 Amortization'!W111+'O7 Amortization'!W181+'O7 Amortization'!W251 + 'O7 Amortization'!AR41+'O7 Amortization'!AR111+'O7 Amortization'!AR181+'O7 Amortization'!AR251)</f>
        <v>0</v>
      </c>
      <c r="U45" s="747">
        <f ca="1">IF(ISERROR('O7 Amortization'!X41+'O7 Amortization'!X111+'O7 Amortization'!X181+'O7 Amortization'!X251 + 'O7 Amortization'!AS41+'O7 Amortization'!AS111+'O7 Amortization'!AS181+'O7 Amortization'!AS251), "-",'O7 Amortization'!X41+'O7 Amortization'!X111+'O7 Amortization'!X181+'O7 Amortization'!X251 + 'O7 Amortization'!AS41+'O7 Amortization'!AS111+'O7 Amortization'!AS181+'O7 Amortization'!AS251)</f>
        <v>0</v>
      </c>
      <c r="V45" s="747">
        <f ca="1">IF(ISERROR('O7 Amortization'!Y41+'O7 Amortization'!Y111+'O7 Amortization'!Y181+'O7 Amortization'!Y251 + 'O7 Amortization'!AT41+'O7 Amortization'!AT111+'O7 Amortization'!AT181+'O7 Amortization'!AT251), "-",'O7 Amortization'!Y41+'O7 Amortization'!Y111+'O7 Amortization'!Y181+'O7 Amortization'!Y251 + 'O7 Amortization'!AT41+'O7 Amortization'!AT111+'O7 Amortization'!AT181+'O7 Amortization'!AT251)</f>
        <v>0</v>
      </c>
      <c r="W45" s="748">
        <f ca="1">IF(ISERROR('O7 Amortization'!Z41+'O7 Amortization'!Z111+'O7 Amortization'!Z181+'O7 Amortization'!Z251 + 'O7 Amortization'!AU41+'O7 Amortization'!AU111+'O7 Amortization'!AU181+'O7 Amortization'!AU251), "-",'O7 Amortization'!Z41+'O7 Amortization'!Z111+'O7 Amortization'!Z181+'O7 Amortization'!Z251 + 'O7 Amortization'!AU41+'O7 Amortization'!AU111+'O7 Amortization'!AU181+'O7 Amortization'!AU251)</f>
        <v>0</v>
      </c>
      <c r="X45" s="844"/>
    </row>
    <row r="46" spans="1:24" s="731" customFormat="1" ht="12.75">
      <c r="A46" s="846"/>
      <c r="B46" s="840" t="s">
        <v>34</v>
      </c>
      <c r="C46" s="845">
        <f t="shared" si="7"/>
        <v>-4186920</v>
      </c>
      <c r="D46" s="747">
        <f ca="1">IF(ISERROR('O7 Amortization'!G45+'O7 Amortization'!G115+'O7 Amortization'!G185+'O7 Amortization'!G255 + 'O7 Amortization'!AB45+'O7 Amortization'!AB115+'O7 Amortization'!AB185+'O7 Amortization'!AB255), "-", 'O7 Amortization'!G45+'O7 Amortization'!G115+'O7 Amortization'!G185+'O7 Amortization'!G255 + 'O7 Amortization'!AB45+'O7 Amortization'!AB115+'O7 Amortization'!AB185+'O7 Amortization'!AB255)</f>
        <v>-2019585.1239007264</v>
      </c>
      <c r="E46" s="747">
        <f ca="1">IF(ISERROR('O7 Amortization'!H45+'O7 Amortization'!H115+'O7 Amortization'!H185+'O7 Amortization'!H255 + 'O7 Amortization'!AC45+'O7 Amortization'!AC115+'O7 Amortization'!AC185+'O7 Amortization'!AC255), "-", 'O7 Amortization'!H45+'O7 Amortization'!H115+'O7 Amortization'!H185+'O7 Amortization'!H255 + 'O7 Amortization'!AC45+'O7 Amortization'!AC115+'O7 Amortization'!AC185+'O7 Amortization'!AC255)</f>
        <v>-599068.32073018141</v>
      </c>
      <c r="F46" s="747">
        <f ca="1">IF(ISERROR('O7 Amortization'!I45+'O7 Amortization'!I115+'O7 Amortization'!I185+'O7 Amortization'!I255 + 'O7 Amortization'!AD45+'O7 Amortization'!AD115+'O7 Amortization'!AD185+'O7 Amortization'!AD255), "-", 'O7 Amortization'!I45+'O7 Amortization'!I115+'O7 Amortization'!I185+'O7 Amortization'!I255 + 'O7 Amortization'!AD45+'O7 Amortization'!AD115+'O7 Amortization'!AD185+'O7 Amortization'!AD255)</f>
        <v>-1226528.58429265</v>
      </c>
      <c r="G46" s="747">
        <f ca="1">IF(ISERROR('O7 Amortization'!J45+'O7 Amortization'!J115+'O7 Amortization'!J185+'O7 Amortization'!J255 + 'O7 Amortization'!AE45+'O7 Amortization'!AE115+'O7 Amortization'!AE185+'O7 Amortization'!AE255), "-", 'O7 Amortization'!J45+'O7 Amortization'!J115+'O7 Amortization'!J185+'O7 Amortization'!J255 + 'O7 Amortization'!AE45+'O7 Amortization'!AE115+'O7 Amortization'!AE185+'O7 Amortization'!AE255)</f>
        <v>0</v>
      </c>
      <c r="H46" s="747">
        <f ca="1">IF(ISERROR('O7 Amortization'!K45+'O7 Amortization'!K115+'O7 Amortization'!K185+'O7 Amortization'!K255 + 'O7 Amortization'!AF45+'O7 Amortization'!AF115+'O7 Amortization'!AF185+'O7 Amortization'!AF255), "-", 'O7 Amortization'!K45+'O7 Amortization'!K115+'O7 Amortization'!K185+'O7 Amortization'!K255 + 'O7 Amortization'!AF45+'O7 Amortization'!AF115+'O7 Amortization'!AF185+'O7 Amortization'!AF255)</f>
        <v>0</v>
      </c>
      <c r="I46" s="747">
        <f ca="1">IF(ISERROR('O7 Amortization'!L45+'O7 Amortization'!L115+'O7 Amortization'!L185+'O7 Amortization'!L255 + 'O7 Amortization'!AG45+'O7 Amortization'!AG115+'O7 Amortization'!AG185+'O7 Amortization'!AG255), "-", 'O7 Amortization'!L45+'O7 Amortization'!L115+'O7 Amortization'!L185+'O7 Amortization'!L255 + 'O7 Amortization'!AG45+'O7 Amortization'!AG115+'O7 Amortization'!AG185+'O7 Amortization'!AG255)</f>
        <v>0</v>
      </c>
      <c r="J46" s="747">
        <f ca="1">IF(ISERROR('O7 Amortization'!M45+'O7 Amortization'!M115+'O7 Amortization'!M185+'O7 Amortization'!M255 + 'O7 Amortization'!AH45+'O7 Amortization'!AH115+'O7 Amortization'!AH185+'O7 Amortization'!AH255), "-", 'O7 Amortization'!M45+'O7 Amortization'!M115+'O7 Amortization'!M185+'O7 Amortization'!M255 + 'O7 Amortization'!AH45+'O7 Amortization'!AH115+'O7 Amortization'!AH185+'O7 Amortization'!AH255)</f>
        <v>-309756.91802888893</v>
      </c>
      <c r="K46" s="747">
        <f ca="1">IF(ISERROR('O7 Amortization'!N45+'O7 Amortization'!N115+'O7 Amortization'!N185+'O7 Amortization'!N255 + 'O7 Amortization'!AI45+'O7 Amortization'!AI115+'O7 Amortization'!AI185+'O7 Amortization'!AI255), "-", 'O7 Amortization'!N45+'O7 Amortization'!N115+'O7 Amortization'!N185+'O7 Amortization'!N255 + 'O7 Amortization'!AI45+'O7 Amortization'!AI115+'O7 Amortization'!AI185+'O7 Amortization'!AI255)</f>
        <v>-16986.107709683169</v>
      </c>
      <c r="L46" s="747">
        <f ca="1">IF(ISERROR('O7 Amortization'!O45+'O7 Amortization'!O115+'O7 Amortization'!O185+'O7 Amortization'!O255 + 'O7 Amortization'!AJ45+'O7 Amortization'!AJ115+'O7 Amortization'!AJ185+'O7 Amortization'!AJ255), "-", 'O7 Amortization'!O45+'O7 Amortization'!O115+'O7 Amortization'!O185+'O7 Amortization'!O255 + 'O7 Amortization'!AJ45+'O7 Amortization'!AJ115+'O7 Amortization'!AJ185+'O7 Amortization'!AJ255)</f>
        <v>-14994.945337870151</v>
      </c>
      <c r="M46" s="747">
        <f ca="1">IF(ISERROR('O7 Amortization'!P45+'O7 Amortization'!P115+'O7 Amortization'!P185+'O7 Amortization'!P255 + 'O7 Amortization'!AK45+'O7 Amortization'!AK115+'O7 Amortization'!AK185+'O7 Amortization'!AK255), "-", 'O7 Amortization'!P45+'O7 Amortization'!P115+'O7 Amortization'!P185+'O7 Amortization'!P255 + 'O7 Amortization'!AK45+'O7 Amortization'!AK115+'O7 Amortization'!AK185+'O7 Amortization'!AK255)</f>
        <v>0</v>
      </c>
      <c r="N46" s="747">
        <f ca="1">IF(ISERROR('O7 Amortization'!Q45+'O7 Amortization'!Q115+'O7 Amortization'!Q185+'O7 Amortization'!Q255 + 'O7 Amortization'!AL45+'O7 Amortization'!AL115+'O7 Amortization'!AL185+'O7 Amortization'!AL255), "-", 'O7 Amortization'!Q45+'O7 Amortization'!Q115+'O7 Amortization'!Q185+'O7 Amortization'!Q255 + 'O7 Amortization'!AL45+'O7 Amortization'!AL115+'O7 Amortization'!AL185+'O7 Amortization'!AL255)</f>
        <v>0</v>
      </c>
      <c r="O46" s="747">
        <f ca="1">IF(ISERROR('O7 Amortization'!R45+'O7 Amortization'!R115+'O7 Amortization'!R185+'O7 Amortization'!R255 + 'O7 Amortization'!AM45+'O7 Amortization'!AM115+'O7 Amortization'!AM185+'O7 Amortization'!AM255), "-", 'O7 Amortization'!R45+'O7 Amortization'!R115+'O7 Amortization'!R185+'O7 Amortization'!R255 + 'O7 Amortization'!AM45+'O7 Amortization'!AM115+'O7 Amortization'!AM185+'O7 Amortization'!AM255)</f>
        <v>0</v>
      </c>
      <c r="P46" s="747">
        <f ca="1">IF(ISERROR('O7 Amortization'!S45+'O7 Amortization'!S115+'O7 Amortization'!S185+'O7 Amortization'!S255 + 'O7 Amortization'!AN45+'O7 Amortization'!AN115+'O7 Amortization'!AN185+'O7 Amortization'!AN255), "-", 'O7 Amortization'!S45+'O7 Amortization'!S115+'O7 Amortization'!S185+'O7 Amortization'!S255 + 'O7 Amortization'!AN45+'O7 Amortization'!AN115+'O7 Amortization'!AN185+'O7 Amortization'!AN255)</f>
        <v>0</v>
      </c>
      <c r="Q46" s="747">
        <f ca="1">IF(ISERROR('O7 Amortization'!T45+'O7 Amortization'!T115+'O7 Amortization'!T185+'O7 Amortization'!T255 + 'O7 Amortization'!AO45+'O7 Amortization'!AO115+'O7 Amortization'!AO185+'O7 Amortization'!AO255), "-", 'O7 Amortization'!T45+'O7 Amortization'!T115+'O7 Amortization'!T185+'O7 Amortization'!T255 + 'O7 Amortization'!AO45+'O7 Amortization'!AO115+'O7 Amortization'!AO185+'O7 Amortization'!AO255)</f>
        <v>0</v>
      </c>
      <c r="R46" s="747">
        <f ca="1">IF(ISERROR('O7 Amortization'!U45+'O7 Amortization'!U115+'O7 Amortization'!U185+'O7 Amortization'!U255 + 'O7 Amortization'!AP45+'O7 Amortization'!AP115+'O7 Amortization'!AP185+'O7 Amortization'!AP255), "-", 'O7 Amortization'!U45+'O7 Amortization'!U115+'O7 Amortization'!U185+'O7 Amortization'!U255 + 'O7 Amortization'!AP45+'O7 Amortization'!AP115+'O7 Amortization'!AP185+'O7 Amortization'!AP255)</f>
        <v>0</v>
      </c>
      <c r="S46" s="747">
        <f ca="1">IF(ISERROR('O7 Amortization'!V45+'O7 Amortization'!V115+'O7 Amortization'!V185+'O7 Amortization'!V255 + 'O7 Amortization'!AQ45+'O7 Amortization'!AQ115+'O7 Amortization'!AQ185+'O7 Amortization'!AQ255), "-", 'O7 Amortization'!V45+'O7 Amortization'!V115+'O7 Amortization'!V185+'O7 Amortization'!V255 + 'O7 Amortization'!AQ45+'O7 Amortization'!AQ115+'O7 Amortization'!AQ185+'O7 Amortization'!AQ255)</f>
        <v>0</v>
      </c>
      <c r="T46" s="747">
        <f ca="1">IF(ISERROR('O7 Amortization'!W45+'O7 Amortization'!W115+'O7 Amortization'!W185+'O7 Amortization'!W255 + 'O7 Amortization'!AR45+'O7 Amortization'!AR115+'O7 Amortization'!AR185+'O7 Amortization'!AR255), "-", 'O7 Amortization'!W45+'O7 Amortization'!W115+'O7 Amortization'!W185+'O7 Amortization'!W255 + 'O7 Amortization'!AR45+'O7 Amortization'!AR115+'O7 Amortization'!AR185+'O7 Amortization'!AR255)</f>
        <v>0</v>
      </c>
      <c r="U46" s="747">
        <f ca="1">IF(ISERROR('O7 Amortization'!X45+'O7 Amortization'!X115+'O7 Amortization'!X185+'O7 Amortization'!X255 + 'O7 Amortization'!AS45+'O7 Amortization'!AS115+'O7 Amortization'!AS185+'O7 Amortization'!AS255), "-", 'O7 Amortization'!X45+'O7 Amortization'!X115+'O7 Amortization'!X185+'O7 Amortization'!X255 + 'O7 Amortization'!AS45+'O7 Amortization'!AS115+'O7 Amortization'!AS185+'O7 Amortization'!AS255)</f>
        <v>0</v>
      </c>
      <c r="V46" s="747">
        <f ca="1">IF(ISERROR('O7 Amortization'!Y45+'O7 Amortization'!Y115+'O7 Amortization'!Y185+'O7 Amortization'!Y255 + 'O7 Amortization'!AT45+'O7 Amortization'!AT115+'O7 Amortization'!AT185+'O7 Amortization'!AT255), "-", 'O7 Amortization'!Y45+'O7 Amortization'!Y115+'O7 Amortization'!Y185+'O7 Amortization'!Y255 + 'O7 Amortization'!AT45+'O7 Amortization'!AT115+'O7 Amortization'!AT185+'O7 Amortization'!AT255)</f>
        <v>0</v>
      </c>
      <c r="W46" s="748">
        <f ca="1">IF(ISERROR('O7 Amortization'!Z45+'O7 Amortization'!Z115+'O7 Amortization'!Z185+'O7 Amortization'!Z255 + 'O7 Amortization'!AU45+'O7 Amortization'!AU115+'O7 Amortization'!AU185+'O7 Amortization'!AU255), "-", 'O7 Amortization'!Z45+'O7 Amortization'!Z115+'O7 Amortization'!Z185+'O7 Amortization'!Z255 + 'O7 Amortization'!AU45+'O7 Amortization'!AU115+'O7 Amortization'!AU185+'O7 Amortization'!AU255)</f>
        <v>0</v>
      </c>
      <c r="X46" s="844"/>
    </row>
    <row r="47" spans="1:24" s="731" customFormat="1" ht="12.75">
      <c r="A47" s="846"/>
      <c r="B47" s="840" t="s">
        <v>38</v>
      </c>
      <c r="C47" s="845">
        <f t="shared" si="7"/>
        <v>-2344972.7561803125</v>
      </c>
      <c r="D47" s="747">
        <f ca="1">IF(ISERROR('O7 Amortization'!G49+'O7 Amortization'!G119+'O7 Amortization'!G189+'O7 Amortization'!G259 + 'O7 Amortization'!AB49+'O7 Amortization'!AB119+'O7 Amortization'!AB189+'O7 Amortization'!AB259), "-", 'O7 Amortization'!G49+'O7 Amortization'!G119+'O7 Amortization'!G189+'O7 Amortization'!G259 + 'O7 Amortization'!AB49+'O7 Amortization'!AB119+'O7 Amortization'!AB189+'O7 Amortization'!AB259)</f>
        <v>-1131111.1973322262</v>
      </c>
      <c r="E47" s="747">
        <f ca="1">IF(ISERROR('O7 Amortization'!H49+'O7 Amortization'!H119+'O7 Amortization'!H189+'O7 Amortization'!H259 + 'O7 Amortization'!AC49+'O7 Amortization'!AC119+'O7 Amortization'!AC189+'O7 Amortization'!AC259), "-", 'O7 Amortization'!H49+'O7 Amortization'!H119+'O7 Amortization'!H189+'O7 Amortization'!H259 + 'O7 Amortization'!AC49+'O7 Amortization'!AC119+'O7 Amortization'!AC189+'O7 Amortization'!AC259)</f>
        <v>-335520.83421774593</v>
      </c>
      <c r="F47" s="747">
        <f ca="1">IF(ISERROR('O7 Amortization'!I49+'O7 Amortization'!I119+'O7 Amortization'!I189+'O7 Amortization'!I259 + 'O7 Amortization'!AD49+'O7 Amortization'!AD119+'O7 Amortization'!AD189+'O7 Amortization'!AD259), "-", 'O7 Amortization'!I49+'O7 Amortization'!I119+'O7 Amortization'!I189+'O7 Amortization'!I259 + 'O7 Amortization'!AD49+'O7 Amortization'!AD119+'O7 Amortization'!AD189+'O7 Amortization'!AD259)</f>
        <v>-686943.17418118136</v>
      </c>
      <c r="G47" s="747">
        <f ca="1">IF(ISERROR('O7 Amortization'!J49+'O7 Amortization'!J119+'O7 Amortization'!J189+'O7 Amortization'!J259 + 'O7 Amortization'!AE49+'O7 Amortization'!AE119+'O7 Amortization'!AE189+'O7 Amortization'!AE259), "-", 'O7 Amortization'!J49+'O7 Amortization'!J119+'O7 Amortization'!J189+'O7 Amortization'!J259 + 'O7 Amortization'!AE49+'O7 Amortization'!AE119+'O7 Amortization'!AE189+'O7 Amortization'!AE259)</f>
        <v>0</v>
      </c>
      <c r="H47" s="747">
        <f ca="1">IF(ISERROR('O7 Amortization'!K49+'O7 Amortization'!K119+'O7 Amortization'!K189+'O7 Amortization'!K259 + 'O7 Amortization'!AF49+'O7 Amortization'!AF119+'O7 Amortization'!AF189+'O7 Amortization'!AF259), "-", 'O7 Amortization'!K49+'O7 Amortization'!K119+'O7 Amortization'!K189+'O7 Amortization'!K259 + 'O7 Amortization'!AF49+'O7 Amortization'!AF119+'O7 Amortization'!AF189+'O7 Amortization'!AF259)</f>
        <v>0</v>
      </c>
      <c r="I47" s="747">
        <f ca="1">IF(ISERROR('O7 Amortization'!L49+'O7 Amortization'!L119+'O7 Amortization'!L189+'O7 Amortization'!L259 + 'O7 Amortization'!AG49+'O7 Amortization'!AG119+'O7 Amortization'!AG189+'O7 Amortization'!AG259), "-", 'O7 Amortization'!L49+'O7 Amortization'!L119+'O7 Amortization'!L189+'O7 Amortization'!L259 + 'O7 Amortization'!AG49+'O7 Amortization'!AG119+'O7 Amortization'!AG189+'O7 Amortization'!AG259)</f>
        <v>0</v>
      </c>
      <c r="J47" s="747">
        <f ca="1">IF(ISERROR('O7 Amortization'!M49+'O7 Amortization'!M119+'O7 Amortization'!M189+'O7 Amortization'!M259 + 'O7 Amortization'!AH49+'O7 Amortization'!AH119+'O7 Amortization'!AH189+'O7 Amortization'!AH259), "-", 'O7 Amortization'!M49+'O7 Amortization'!M119+'O7 Amortization'!M189+'O7 Amortization'!M259 + 'O7 Amortization'!AH49+'O7 Amortization'!AH119+'O7 Amortization'!AH189+'O7 Amortization'!AH259)</f>
        <v>-173485.88791190731</v>
      </c>
      <c r="K47" s="747">
        <f ca="1">IF(ISERROR('O7 Amortization'!N49+'O7 Amortization'!N119+'O7 Amortization'!N189+'O7 Amortization'!N259 + 'O7 Amortization'!AI49+'O7 Amortization'!AI119+'O7 Amortization'!AI189+'O7 Amortization'!AI259), "-", 'O7 Amortization'!N49+'O7 Amortization'!N119+'O7 Amortization'!N189+'O7 Amortization'!N259 + 'O7 Amortization'!AI49+'O7 Amortization'!AI119+'O7 Amortization'!AI189+'O7 Amortization'!AI259)</f>
        <v>-9513.427486732824</v>
      </c>
      <c r="L47" s="747">
        <f ca="1">IF(ISERROR('O7 Amortization'!O49+'O7 Amortization'!O119+'O7 Amortization'!O189+'O7 Amortization'!O259 + 'O7 Amortization'!AJ49+'O7 Amortization'!AJ119+'O7 Amortization'!AJ189+'O7 Amortization'!AJ259), "-", 'O7 Amortization'!O49+'O7 Amortization'!O119+'O7 Amortization'!O189+'O7 Amortization'!O259 + 'O7 Amortization'!AJ49+'O7 Amortization'!AJ119+'O7 Amortization'!AJ189+'O7 Amortization'!AJ259)</f>
        <v>-8398.235050518877</v>
      </c>
      <c r="M47" s="747">
        <f ca="1">IF(ISERROR('O7 Amortization'!P49+'O7 Amortization'!P119+'O7 Amortization'!P189+'O7 Amortization'!P259 + 'O7 Amortization'!AK49+'O7 Amortization'!AK119+'O7 Amortization'!AK189+'O7 Amortization'!AK259), "-", 'O7 Amortization'!P49+'O7 Amortization'!P119+'O7 Amortization'!P189+'O7 Amortization'!P259 + 'O7 Amortization'!AK49+'O7 Amortization'!AK119+'O7 Amortization'!AK189+'O7 Amortization'!AK259)</f>
        <v>0</v>
      </c>
      <c r="N47" s="747">
        <f ca="1">IF(ISERROR('O7 Amortization'!Q49+'O7 Amortization'!Q119+'O7 Amortization'!Q189+'O7 Amortization'!Q259 + 'O7 Amortization'!AL49+'O7 Amortization'!AL119+'O7 Amortization'!AL189+'O7 Amortization'!AL259), "-", 'O7 Amortization'!Q49+'O7 Amortization'!Q119+'O7 Amortization'!Q189+'O7 Amortization'!Q259 + 'O7 Amortization'!AL49+'O7 Amortization'!AL119+'O7 Amortization'!AL189+'O7 Amortization'!AL259)</f>
        <v>0</v>
      </c>
      <c r="O47" s="747">
        <f ca="1">IF(ISERROR('O7 Amortization'!R49+'O7 Amortization'!R119+'O7 Amortization'!R189+'O7 Amortization'!R259 + 'O7 Amortization'!AM49+'O7 Amortization'!AM119+'O7 Amortization'!AM189+'O7 Amortization'!AM259), "-", 'O7 Amortization'!R49+'O7 Amortization'!R119+'O7 Amortization'!R189+'O7 Amortization'!R259 + 'O7 Amortization'!AM49+'O7 Amortization'!AM119+'O7 Amortization'!AM189+'O7 Amortization'!AM259)</f>
        <v>0</v>
      </c>
      <c r="P47" s="747">
        <f ca="1">IF(ISERROR('O7 Amortization'!S49+'O7 Amortization'!S119+'O7 Amortization'!S189+'O7 Amortization'!S259 + 'O7 Amortization'!AN49+'O7 Amortization'!AN119+'O7 Amortization'!AN189+'O7 Amortization'!AN259), "-", 'O7 Amortization'!S49+'O7 Amortization'!S119+'O7 Amortization'!S189+'O7 Amortization'!S259 + 'O7 Amortization'!AN49+'O7 Amortization'!AN119+'O7 Amortization'!AN189+'O7 Amortization'!AN259)</f>
        <v>0</v>
      </c>
      <c r="Q47" s="747">
        <f ca="1">IF(ISERROR('O7 Amortization'!T49+'O7 Amortization'!T119+'O7 Amortization'!T189+'O7 Amortization'!T259 + 'O7 Amortization'!AO49+'O7 Amortization'!AO119+'O7 Amortization'!AO189+'O7 Amortization'!AO259), "-", 'O7 Amortization'!T49+'O7 Amortization'!T119+'O7 Amortization'!T189+'O7 Amortization'!T259 + 'O7 Amortization'!AO49+'O7 Amortization'!AO119+'O7 Amortization'!AO189+'O7 Amortization'!AO259)</f>
        <v>0</v>
      </c>
      <c r="R47" s="747">
        <f ca="1">IF(ISERROR('O7 Amortization'!U49+'O7 Amortization'!U119+'O7 Amortization'!U189+'O7 Amortization'!U259 + 'O7 Amortization'!AP49+'O7 Amortization'!AP119+'O7 Amortization'!AP189+'O7 Amortization'!AP259), "-", 'O7 Amortization'!U49+'O7 Amortization'!U119+'O7 Amortization'!U189+'O7 Amortization'!U259 + 'O7 Amortization'!AP49+'O7 Amortization'!AP119+'O7 Amortization'!AP189+'O7 Amortization'!AP259)</f>
        <v>0</v>
      </c>
      <c r="S47" s="747">
        <f ca="1">IF(ISERROR('O7 Amortization'!V49+'O7 Amortization'!V119+'O7 Amortization'!V189+'O7 Amortization'!V259 + 'O7 Amortization'!AQ49+'O7 Amortization'!AQ119+'O7 Amortization'!AQ189+'O7 Amortization'!AQ259), "-", 'O7 Amortization'!V49+'O7 Amortization'!V119+'O7 Amortization'!V189+'O7 Amortization'!V259 + 'O7 Amortization'!AQ49+'O7 Amortization'!AQ119+'O7 Amortization'!AQ189+'O7 Amortization'!AQ259)</f>
        <v>0</v>
      </c>
      <c r="T47" s="747">
        <f ca="1">IF(ISERROR('O7 Amortization'!W49+'O7 Amortization'!W119+'O7 Amortization'!W189+'O7 Amortization'!W259 + 'O7 Amortization'!AR49+'O7 Amortization'!AR119+'O7 Amortization'!AR189+'O7 Amortization'!AR259), "-", 'O7 Amortization'!W49+'O7 Amortization'!W119+'O7 Amortization'!W189+'O7 Amortization'!W259 + 'O7 Amortization'!AR49+'O7 Amortization'!AR119+'O7 Amortization'!AR189+'O7 Amortization'!AR259)</f>
        <v>0</v>
      </c>
      <c r="U47" s="747">
        <f ca="1">IF(ISERROR('O7 Amortization'!X49+'O7 Amortization'!X119+'O7 Amortization'!X189+'O7 Amortization'!X259 + 'O7 Amortization'!AS49+'O7 Amortization'!AS119+'O7 Amortization'!AS189+'O7 Amortization'!AS259), "-", 'O7 Amortization'!X49+'O7 Amortization'!X119+'O7 Amortization'!X189+'O7 Amortization'!X259 + 'O7 Amortization'!AS49+'O7 Amortization'!AS119+'O7 Amortization'!AS189+'O7 Amortization'!AS259)</f>
        <v>0</v>
      </c>
      <c r="V47" s="747">
        <f ca="1">IF(ISERROR('O7 Amortization'!Y49+'O7 Amortization'!Y119+'O7 Amortization'!Y189+'O7 Amortization'!Y259 + 'O7 Amortization'!AT49+'O7 Amortization'!AT119+'O7 Amortization'!AT189+'O7 Amortization'!AT259), "-", 'O7 Amortization'!Y49+'O7 Amortization'!Y119+'O7 Amortization'!Y189+'O7 Amortization'!Y259 + 'O7 Amortization'!AT49+'O7 Amortization'!AT119+'O7 Amortization'!AT189+'O7 Amortization'!AT259)</f>
        <v>0</v>
      </c>
      <c r="W47" s="748">
        <f ca="1">IF(ISERROR('O7 Amortization'!Z49+'O7 Amortization'!Z119+'O7 Amortization'!Z189+'O7 Amortization'!Z259 + 'O7 Amortization'!AU49+'O7 Amortization'!AU119+'O7 Amortization'!AU189+'O7 Amortization'!AU259), "-", 'O7 Amortization'!Z49+'O7 Amortization'!Z119+'O7 Amortization'!Z189+'O7 Amortization'!Z259 + 'O7 Amortization'!AU49+'O7 Amortization'!AU119+'O7 Amortization'!AU189+'O7 Amortization'!AU259)</f>
        <v>0</v>
      </c>
      <c r="X47" s="844"/>
    </row>
    <row r="48" spans="1:24" s="731" customFormat="1" ht="12.75">
      <c r="A48" s="846"/>
      <c r="B48" s="840" t="s">
        <v>39</v>
      </c>
      <c r="C48" s="845">
        <f t="shared" si="7"/>
        <v>0</v>
      </c>
      <c r="D48" s="747">
        <f ca="1">IF(ISERROR('O7 Amortization'!G53+'O7 Amortization'!G123+'O7 Amortization'!G193+'O7 Amortization'!G263 + 'O7 Amortization'!AB53+'O7 Amortization'!AB123+'O7 Amortization'!AB193+'O7 Amortization'!AB263), "-", 'O7 Amortization'!G53+'O7 Amortization'!G123+'O7 Amortization'!G193+'O7 Amortization'!G263 + 'O7 Amortization'!AB53+'O7 Amortization'!AB123+'O7 Amortization'!AB193+'O7 Amortization'!AB263)</f>
        <v>0</v>
      </c>
      <c r="E48" s="747">
        <f ca="1">IF(ISERROR('O7 Amortization'!H53+'O7 Amortization'!H123+'O7 Amortization'!H193+'O7 Amortization'!H263 + 'O7 Amortization'!AC53+'O7 Amortization'!AC123+'O7 Amortization'!AC193+'O7 Amortization'!AC263), "-", 'O7 Amortization'!H53+'O7 Amortization'!H123+'O7 Amortization'!H193+'O7 Amortization'!H263 + 'O7 Amortization'!AC53+'O7 Amortization'!AC123+'O7 Amortization'!AC193+'O7 Amortization'!AC263)</f>
        <v>0</v>
      </c>
      <c r="F48" s="747">
        <f ca="1">IF(ISERROR('O7 Amortization'!I53+'O7 Amortization'!I123+'O7 Amortization'!I193+'O7 Amortization'!I263 + 'O7 Amortization'!AD53+'O7 Amortization'!AD123+'O7 Amortization'!AD193+'O7 Amortization'!AD263), "-", 'O7 Amortization'!I53+'O7 Amortization'!I123+'O7 Amortization'!I193+'O7 Amortization'!I263 + 'O7 Amortization'!AD53+'O7 Amortization'!AD123+'O7 Amortization'!AD193+'O7 Amortization'!AD263)</f>
        <v>0</v>
      </c>
      <c r="G48" s="747">
        <f ca="1">IF(ISERROR('O7 Amortization'!J53+'O7 Amortization'!J123+'O7 Amortization'!J193+'O7 Amortization'!J263 + 'O7 Amortization'!AE53+'O7 Amortization'!AE123+'O7 Amortization'!AE193+'O7 Amortization'!AE263), "-", 'O7 Amortization'!J53+'O7 Amortization'!J123+'O7 Amortization'!J193+'O7 Amortization'!J263 + 'O7 Amortization'!AE53+'O7 Amortization'!AE123+'O7 Amortization'!AE193+'O7 Amortization'!AE263)</f>
        <v>0</v>
      </c>
      <c r="H48" s="747">
        <f ca="1">IF(ISERROR('O7 Amortization'!K53+'O7 Amortization'!K123+'O7 Amortization'!K193+'O7 Amortization'!K263 + 'O7 Amortization'!AF53+'O7 Amortization'!AF123+'O7 Amortization'!AF193+'O7 Amortization'!AF263), "-", 'O7 Amortization'!K53+'O7 Amortization'!K123+'O7 Amortization'!K193+'O7 Amortization'!K263 + 'O7 Amortization'!AF53+'O7 Amortization'!AF123+'O7 Amortization'!AF193+'O7 Amortization'!AF263)</f>
        <v>0</v>
      </c>
      <c r="I48" s="747">
        <f ca="1">IF(ISERROR('O7 Amortization'!L53+'O7 Amortization'!L123+'O7 Amortization'!L193+'O7 Amortization'!L263 + 'O7 Amortization'!AG53+'O7 Amortization'!AG123+'O7 Amortization'!AG193+'O7 Amortization'!AG263), "-", 'O7 Amortization'!L53+'O7 Amortization'!L123+'O7 Amortization'!L193+'O7 Amortization'!L263 + 'O7 Amortization'!AG53+'O7 Amortization'!AG123+'O7 Amortization'!AG193+'O7 Amortization'!AG263)</f>
        <v>0</v>
      </c>
      <c r="J48" s="747">
        <f ca="1">IF(ISERROR('O7 Amortization'!M53+'O7 Amortization'!M123+'O7 Amortization'!M193+'O7 Amortization'!M263 + 'O7 Amortization'!AH53+'O7 Amortization'!AH123+'O7 Amortization'!AH193+'O7 Amortization'!AH263), "-", 'O7 Amortization'!M53+'O7 Amortization'!M123+'O7 Amortization'!M193+'O7 Amortization'!M263 + 'O7 Amortization'!AH53+'O7 Amortization'!AH123+'O7 Amortization'!AH193+'O7 Amortization'!AH263)</f>
        <v>0</v>
      </c>
      <c r="K48" s="747">
        <f ca="1">IF(ISERROR('O7 Amortization'!N53+'O7 Amortization'!N123+'O7 Amortization'!N193+'O7 Amortization'!N263 + 'O7 Amortization'!AI53+'O7 Amortization'!AI123+'O7 Amortization'!AI193+'O7 Amortization'!AI263), "-", 'O7 Amortization'!N53+'O7 Amortization'!N123+'O7 Amortization'!N193+'O7 Amortization'!N263 + 'O7 Amortization'!AI53+'O7 Amortization'!AI123+'O7 Amortization'!AI193+'O7 Amortization'!AI263)</f>
        <v>0</v>
      </c>
      <c r="L48" s="747">
        <f ca="1">IF(ISERROR('O7 Amortization'!O53+'O7 Amortization'!O123+'O7 Amortization'!O193+'O7 Amortization'!O263 + 'O7 Amortization'!AJ53+'O7 Amortization'!AJ123+'O7 Amortization'!AJ193+'O7 Amortization'!AJ263), "-", 'O7 Amortization'!O53+'O7 Amortization'!O123+'O7 Amortization'!O193+'O7 Amortization'!O263 + 'O7 Amortization'!AJ53+'O7 Amortization'!AJ123+'O7 Amortization'!AJ193+'O7 Amortization'!AJ263)</f>
        <v>0</v>
      </c>
      <c r="M48" s="747">
        <f ca="1">IF(ISERROR('O7 Amortization'!P53+'O7 Amortization'!P123+'O7 Amortization'!P193+'O7 Amortization'!P263 + 'O7 Amortization'!AK53+'O7 Amortization'!AK123+'O7 Amortization'!AK193+'O7 Amortization'!AK263), "-", 'O7 Amortization'!P53+'O7 Amortization'!P123+'O7 Amortization'!P193+'O7 Amortization'!P263 + 'O7 Amortization'!AK53+'O7 Amortization'!AK123+'O7 Amortization'!AK193+'O7 Amortization'!AK263)</f>
        <v>0</v>
      </c>
      <c r="N48" s="747">
        <f ca="1">IF(ISERROR('O7 Amortization'!Q53+'O7 Amortization'!Q123+'O7 Amortization'!Q193+'O7 Amortization'!Q263 + 'O7 Amortization'!AL53+'O7 Amortization'!AL123+'O7 Amortization'!AL193+'O7 Amortization'!AL263), "-", 'O7 Amortization'!Q53+'O7 Amortization'!Q123+'O7 Amortization'!Q193+'O7 Amortization'!Q263 + 'O7 Amortization'!AL53+'O7 Amortization'!AL123+'O7 Amortization'!AL193+'O7 Amortization'!AL263)</f>
        <v>0</v>
      </c>
      <c r="O48" s="747">
        <f ca="1">IF(ISERROR('O7 Amortization'!R53+'O7 Amortization'!R123+'O7 Amortization'!R193+'O7 Amortization'!R263 + 'O7 Amortization'!AM53+'O7 Amortization'!AM123+'O7 Amortization'!AM193+'O7 Amortization'!AM263), "-", 'O7 Amortization'!R53+'O7 Amortization'!R123+'O7 Amortization'!R193+'O7 Amortization'!R263 + 'O7 Amortization'!AM53+'O7 Amortization'!AM123+'O7 Amortization'!AM193+'O7 Amortization'!AM263)</f>
        <v>0</v>
      </c>
      <c r="P48" s="747">
        <f ca="1">IF(ISERROR('O7 Amortization'!S53+'O7 Amortization'!S123+'O7 Amortization'!S193+'O7 Amortization'!S263 + 'O7 Amortization'!AN53+'O7 Amortization'!AN123+'O7 Amortization'!AN193+'O7 Amortization'!AN263), "-", 'O7 Amortization'!S53+'O7 Amortization'!S123+'O7 Amortization'!S193+'O7 Amortization'!S263 + 'O7 Amortization'!AN53+'O7 Amortization'!AN123+'O7 Amortization'!AN193+'O7 Amortization'!AN263)</f>
        <v>0</v>
      </c>
      <c r="Q48" s="747">
        <f ca="1">IF(ISERROR('O7 Amortization'!T53+'O7 Amortization'!T123+'O7 Amortization'!T193+'O7 Amortization'!T263 + 'O7 Amortization'!AO53+'O7 Amortization'!AO123+'O7 Amortization'!AO193+'O7 Amortization'!AO263), "-", 'O7 Amortization'!T53+'O7 Amortization'!T123+'O7 Amortization'!T193+'O7 Amortization'!T263 + 'O7 Amortization'!AO53+'O7 Amortization'!AO123+'O7 Amortization'!AO193+'O7 Amortization'!AO263)</f>
        <v>0</v>
      </c>
      <c r="R48" s="747">
        <f ca="1">IF(ISERROR('O7 Amortization'!U53+'O7 Amortization'!U123+'O7 Amortization'!U193+'O7 Amortization'!U263 + 'O7 Amortization'!AP53+'O7 Amortization'!AP123+'O7 Amortization'!AP193+'O7 Amortization'!AP263), "-", 'O7 Amortization'!U53+'O7 Amortization'!U123+'O7 Amortization'!U193+'O7 Amortization'!U263 + 'O7 Amortization'!AP53+'O7 Amortization'!AP123+'O7 Amortization'!AP193+'O7 Amortization'!AP263)</f>
        <v>0</v>
      </c>
      <c r="S48" s="747">
        <f ca="1">IF(ISERROR('O7 Amortization'!V53+'O7 Amortization'!V123+'O7 Amortization'!V193+'O7 Amortization'!V263 + 'O7 Amortization'!AQ53+'O7 Amortization'!AQ123+'O7 Amortization'!AQ193+'O7 Amortization'!AQ263), "-", 'O7 Amortization'!V53+'O7 Amortization'!V123+'O7 Amortization'!V193+'O7 Amortization'!V263 + 'O7 Amortization'!AQ53+'O7 Amortization'!AQ123+'O7 Amortization'!AQ193+'O7 Amortization'!AQ263)</f>
        <v>0</v>
      </c>
      <c r="T48" s="747">
        <f ca="1">IF(ISERROR('O7 Amortization'!W53+'O7 Amortization'!W123+'O7 Amortization'!W193+'O7 Amortization'!W263 + 'O7 Amortization'!AR53+'O7 Amortization'!AR123+'O7 Amortization'!AR193+'O7 Amortization'!AR263), "-", 'O7 Amortization'!W53+'O7 Amortization'!W123+'O7 Amortization'!W193+'O7 Amortization'!W263 + 'O7 Amortization'!AR53+'O7 Amortization'!AR123+'O7 Amortization'!AR193+'O7 Amortization'!AR263)</f>
        <v>0</v>
      </c>
      <c r="U48" s="747">
        <f ca="1">IF(ISERROR('O7 Amortization'!X53+'O7 Amortization'!X123+'O7 Amortization'!X193+'O7 Amortization'!X263 + 'O7 Amortization'!AS53+'O7 Amortization'!AS123+'O7 Amortization'!AS193+'O7 Amortization'!AS263), "-", 'O7 Amortization'!X53+'O7 Amortization'!X123+'O7 Amortization'!X193+'O7 Amortization'!X263 + 'O7 Amortization'!AS53+'O7 Amortization'!AS123+'O7 Amortization'!AS193+'O7 Amortization'!AS263)</f>
        <v>0</v>
      </c>
      <c r="V48" s="747">
        <f ca="1">IF(ISERROR('O7 Amortization'!Y53+'O7 Amortization'!Y123+'O7 Amortization'!Y193+'O7 Amortization'!Y263 + 'O7 Amortization'!AT53+'O7 Amortization'!AT123+'O7 Amortization'!AT193+'O7 Amortization'!AT263), "-", 'O7 Amortization'!Y53+'O7 Amortization'!Y123+'O7 Amortization'!Y193+'O7 Amortization'!Y263 + 'O7 Amortization'!AT53+'O7 Amortization'!AT123+'O7 Amortization'!AT193+'O7 Amortization'!AT263)</f>
        <v>0</v>
      </c>
      <c r="W48" s="748">
        <f ca="1">IF(ISERROR('O7 Amortization'!Z53+'O7 Amortization'!Z123+'O7 Amortization'!Z193+'O7 Amortization'!Z263 + 'O7 Amortization'!AU53+'O7 Amortization'!AU123+'O7 Amortization'!AU193+'O7 Amortization'!AU263), "-", 'O7 Amortization'!Z53+'O7 Amortization'!Z123+'O7 Amortization'!Z193+'O7 Amortization'!Z263 + 'O7 Amortization'!AU53+'O7 Amortization'!AU123+'O7 Amortization'!AU193+'O7 Amortization'!AU263)</f>
        <v>0</v>
      </c>
      <c r="X48" s="844"/>
    </row>
    <row r="49" spans="1:24" s="930" customFormat="1" ht="20.25" customHeight="1">
      <c r="A49" s="929"/>
      <c r="B49" s="969" t="s">
        <v>1182</v>
      </c>
      <c r="C49" s="963">
        <f t="shared" si="7"/>
        <v>-6531892.7561803134</v>
      </c>
      <c r="D49" s="964">
        <f>SUM(D45:D48)</f>
        <v>-3150696.3212329526</v>
      </c>
      <c r="E49" s="964">
        <f t="shared" ref="E49:W49" si="9">SUM(E45:E48)</f>
        <v>-934589.15494792734</v>
      </c>
      <c r="F49" s="964">
        <f t="shared" si="9"/>
        <v>-1913471.7584738312</v>
      </c>
      <c r="G49" s="964">
        <f t="shared" si="9"/>
        <v>0</v>
      </c>
      <c r="H49" s="964">
        <f t="shared" si="9"/>
        <v>0</v>
      </c>
      <c r="I49" s="964">
        <f t="shared" si="9"/>
        <v>0</v>
      </c>
      <c r="J49" s="964">
        <f t="shared" si="9"/>
        <v>-483242.80594079627</v>
      </c>
      <c r="K49" s="964">
        <f t="shared" si="9"/>
        <v>-26499.535196415993</v>
      </c>
      <c r="L49" s="964">
        <f t="shared" si="9"/>
        <v>-23393.180388389028</v>
      </c>
      <c r="M49" s="964">
        <f t="shared" si="9"/>
        <v>0</v>
      </c>
      <c r="N49" s="964">
        <f t="shared" si="9"/>
        <v>0</v>
      </c>
      <c r="O49" s="964">
        <f t="shared" si="9"/>
        <v>0</v>
      </c>
      <c r="P49" s="964">
        <f t="shared" si="9"/>
        <v>0</v>
      </c>
      <c r="Q49" s="964">
        <f t="shared" si="9"/>
        <v>0</v>
      </c>
      <c r="R49" s="964">
        <f t="shared" si="9"/>
        <v>0</v>
      </c>
      <c r="S49" s="964">
        <f t="shared" si="9"/>
        <v>0</v>
      </c>
      <c r="T49" s="964">
        <f t="shared" si="9"/>
        <v>0</v>
      </c>
      <c r="U49" s="964">
        <f t="shared" si="9"/>
        <v>0</v>
      </c>
      <c r="V49" s="964">
        <f t="shared" si="9"/>
        <v>0</v>
      </c>
      <c r="W49" s="965">
        <f t="shared" si="9"/>
        <v>0</v>
      </c>
      <c r="X49" s="189"/>
    </row>
    <row r="50" spans="1:24" s="731" customFormat="1" ht="18" customHeight="1">
      <c r="B50" s="847" t="s">
        <v>1183</v>
      </c>
      <c r="C50" s="845">
        <f>SUM(D50:W50)</f>
        <v>7867021.5538196871</v>
      </c>
      <c r="D50" s="844">
        <f>D43+D49</f>
        <v>3794703.4334309264</v>
      </c>
      <c r="E50" s="844">
        <f t="shared" ref="E50:W50" si="10">E43+E49</f>
        <v>1125620.5973352492</v>
      </c>
      <c r="F50" s="844">
        <f t="shared" si="10"/>
        <v>2304588.2913946826</v>
      </c>
      <c r="G50" s="844">
        <f t="shared" si="10"/>
        <v>0</v>
      </c>
      <c r="H50" s="844">
        <f t="shared" si="10"/>
        <v>0</v>
      </c>
      <c r="I50" s="844">
        <f t="shared" si="10"/>
        <v>0</v>
      </c>
      <c r="J50" s="844">
        <f t="shared" si="10"/>
        <v>582018.3692494788</v>
      </c>
      <c r="K50" s="844">
        <f t="shared" si="10"/>
        <v>31916.080428472553</v>
      </c>
      <c r="L50" s="844">
        <f t="shared" si="10"/>
        <v>28174.781980876764</v>
      </c>
      <c r="M50" s="844">
        <f t="shared" si="10"/>
        <v>0</v>
      </c>
      <c r="N50" s="844">
        <f t="shared" si="10"/>
        <v>0</v>
      </c>
      <c r="O50" s="844">
        <f t="shared" si="10"/>
        <v>0</v>
      </c>
      <c r="P50" s="844">
        <f t="shared" si="10"/>
        <v>0</v>
      </c>
      <c r="Q50" s="844">
        <f t="shared" si="10"/>
        <v>0</v>
      </c>
      <c r="R50" s="844">
        <f t="shared" si="10"/>
        <v>0</v>
      </c>
      <c r="S50" s="844">
        <f t="shared" si="10"/>
        <v>0</v>
      </c>
      <c r="T50" s="844">
        <f t="shared" si="10"/>
        <v>0</v>
      </c>
      <c r="U50" s="844">
        <f t="shared" si="10"/>
        <v>0</v>
      </c>
      <c r="V50" s="844">
        <f t="shared" si="10"/>
        <v>0</v>
      </c>
      <c r="W50" s="732">
        <f t="shared" si="10"/>
        <v>0</v>
      </c>
      <c r="X50" s="844"/>
    </row>
    <row r="51" spans="1:24" s="731" customFormat="1" ht="12.75">
      <c r="B51" s="847" t="s">
        <v>1234</v>
      </c>
      <c r="C51" s="845">
        <f>SUM(D51:W51)</f>
        <v>1061321.9906565209</v>
      </c>
      <c r="D51" s="844">
        <f t="shared" ref="D51:W51" si="11">IF(ISERROR(D50/D32*D28),0,D50/D32*D28)</f>
        <v>513515.34700636473</v>
      </c>
      <c r="E51" s="844">
        <f t="shared" si="11"/>
        <v>151324.26573321022</v>
      </c>
      <c r="F51" s="844">
        <f t="shared" si="11"/>
        <v>307605.68084599567</v>
      </c>
      <c r="G51" s="844">
        <f t="shared" si="11"/>
        <v>0</v>
      </c>
      <c r="H51" s="844">
        <f t="shared" si="11"/>
        <v>0</v>
      </c>
      <c r="I51" s="844">
        <f t="shared" si="11"/>
        <v>0</v>
      </c>
      <c r="J51" s="844">
        <f t="shared" si="11"/>
        <v>80579.703419127531</v>
      </c>
      <c r="K51" s="844">
        <f t="shared" si="11"/>
        <v>4418.5990158480945</v>
      </c>
      <c r="L51" s="844">
        <f t="shared" si="11"/>
        <v>3878.3946359747069</v>
      </c>
      <c r="M51" s="844">
        <f t="shared" si="11"/>
        <v>0</v>
      </c>
      <c r="N51" s="844">
        <f t="shared" si="11"/>
        <v>0</v>
      </c>
      <c r="O51" s="844">
        <f t="shared" si="11"/>
        <v>0</v>
      </c>
      <c r="P51" s="844">
        <f t="shared" si="11"/>
        <v>0</v>
      </c>
      <c r="Q51" s="844">
        <f t="shared" si="11"/>
        <v>0</v>
      </c>
      <c r="R51" s="844">
        <f t="shared" si="11"/>
        <v>0</v>
      </c>
      <c r="S51" s="844">
        <f t="shared" si="11"/>
        <v>0</v>
      </c>
      <c r="T51" s="844">
        <f t="shared" si="11"/>
        <v>0</v>
      </c>
      <c r="U51" s="844">
        <f t="shared" si="11"/>
        <v>0</v>
      </c>
      <c r="V51" s="844">
        <f t="shared" si="11"/>
        <v>0</v>
      </c>
      <c r="W51" s="732">
        <f t="shared" si="11"/>
        <v>0</v>
      </c>
      <c r="X51" s="844"/>
    </row>
    <row r="52" spans="1:24" s="731" customFormat="1" ht="12.75">
      <c r="B52" s="847" t="s">
        <v>804</v>
      </c>
      <c r="C52" s="845">
        <f>SUM(D52:W52)</f>
        <v>8928343.5444762055</v>
      </c>
      <c r="D52" s="844">
        <f>SUM(D50:D51)</f>
        <v>4308218.7804372907</v>
      </c>
      <c r="E52" s="844">
        <f t="shared" ref="E52:W52" si="12">SUM(E50:E51)</f>
        <v>1276944.8630684593</v>
      </c>
      <c r="F52" s="844">
        <f t="shared" si="12"/>
        <v>2612193.972240678</v>
      </c>
      <c r="G52" s="844">
        <f t="shared" si="12"/>
        <v>0</v>
      </c>
      <c r="H52" s="844">
        <f t="shared" si="12"/>
        <v>0</v>
      </c>
      <c r="I52" s="844">
        <f t="shared" si="12"/>
        <v>0</v>
      </c>
      <c r="J52" s="844">
        <f t="shared" si="12"/>
        <v>662598.0726686063</v>
      </c>
      <c r="K52" s="844">
        <f t="shared" si="12"/>
        <v>36334.679444320645</v>
      </c>
      <c r="L52" s="844">
        <f t="shared" si="12"/>
        <v>32053.17661685147</v>
      </c>
      <c r="M52" s="844">
        <f t="shared" si="12"/>
        <v>0</v>
      </c>
      <c r="N52" s="844">
        <f t="shared" si="12"/>
        <v>0</v>
      </c>
      <c r="O52" s="844">
        <f t="shared" si="12"/>
        <v>0</v>
      </c>
      <c r="P52" s="844">
        <f t="shared" si="12"/>
        <v>0</v>
      </c>
      <c r="Q52" s="844">
        <f t="shared" si="12"/>
        <v>0</v>
      </c>
      <c r="R52" s="844">
        <f t="shared" si="12"/>
        <v>0</v>
      </c>
      <c r="S52" s="844">
        <f t="shared" si="12"/>
        <v>0</v>
      </c>
      <c r="T52" s="844">
        <f t="shared" si="12"/>
        <v>0</v>
      </c>
      <c r="U52" s="844">
        <f t="shared" si="12"/>
        <v>0</v>
      </c>
      <c r="V52" s="844">
        <f t="shared" si="12"/>
        <v>0</v>
      </c>
      <c r="W52" s="732">
        <f t="shared" si="12"/>
        <v>0</v>
      </c>
      <c r="X52" s="844"/>
    </row>
    <row r="53" spans="1:24" s="731" customFormat="1" ht="12.75">
      <c r="B53" s="847"/>
      <c r="C53" s="845"/>
      <c r="D53" s="844"/>
      <c r="E53" s="844"/>
      <c r="F53" s="844"/>
      <c r="G53" s="844"/>
      <c r="H53" s="844"/>
      <c r="I53" s="844"/>
      <c r="J53" s="844"/>
      <c r="K53" s="844"/>
      <c r="L53" s="844"/>
      <c r="M53" s="844"/>
      <c r="N53" s="844"/>
      <c r="O53" s="844"/>
      <c r="P53" s="844"/>
      <c r="Q53" s="844"/>
      <c r="R53" s="844"/>
      <c r="S53" s="844"/>
      <c r="T53" s="844"/>
      <c r="U53" s="844"/>
      <c r="V53" s="844"/>
      <c r="W53" s="732"/>
      <c r="X53" s="844"/>
    </row>
    <row r="54" spans="1:24" s="753" customFormat="1" ht="12.75">
      <c r="B54" s="840" t="s">
        <v>41</v>
      </c>
      <c r="C54" s="845">
        <f>SUM(D54:W54)</f>
        <v>0</v>
      </c>
      <c r="D54" s="844">
        <f ca="1">'O4 Summary by Class &amp; Accounts'!E42</f>
        <v>0</v>
      </c>
      <c r="E54" s="844">
        <f ca="1">'O4 Summary by Class &amp; Accounts'!F42</f>
        <v>0</v>
      </c>
      <c r="F54" s="844">
        <f ca="1">'O4 Summary by Class &amp; Accounts'!G42</f>
        <v>0</v>
      </c>
      <c r="G54" s="844">
        <f ca="1">'O4 Summary by Class &amp; Accounts'!H42</f>
        <v>0</v>
      </c>
      <c r="H54" s="844">
        <f ca="1">'O4 Summary by Class &amp; Accounts'!I42</f>
        <v>0</v>
      </c>
      <c r="I54" s="844">
        <f ca="1">'O4 Summary by Class &amp; Accounts'!J42</f>
        <v>0</v>
      </c>
      <c r="J54" s="844">
        <f ca="1">'O4 Summary by Class &amp; Accounts'!K42</f>
        <v>0</v>
      </c>
      <c r="K54" s="844">
        <f ca="1">'O4 Summary by Class &amp; Accounts'!L42</f>
        <v>0</v>
      </c>
      <c r="L54" s="844">
        <f ca="1">'O4 Summary by Class &amp; Accounts'!M42</f>
        <v>0</v>
      </c>
      <c r="M54" s="844">
        <f ca="1">'O4 Summary by Class &amp; Accounts'!N42</f>
        <v>0</v>
      </c>
      <c r="N54" s="844">
        <f ca="1">'O4 Summary by Class &amp; Accounts'!O42</f>
        <v>0</v>
      </c>
      <c r="O54" s="844">
        <f ca="1">'O4 Summary by Class &amp; Accounts'!P42</f>
        <v>0</v>
      </c>
      <c r="P54" s="844">
        <f ca="1">'O4 Summary by Class &amp; Accounts'!Q42</f>
        <v>0</v>
      </c>
      <c r="Q54" s="844">
        <f ca="1">'O4 Summary by Class &amp; Accounts'!R42</f>
        <v>0</v>
      </c>
      <c r="R54" s="844">
        <f ca="1">'O4 Summary by Class &amp; Accounts'!S42</f>
        <v>0</v>
      </c>
      <c r="S54" s="844">
        <f ca="1">'O4 Summary by Class &amp; Accounts'!T42</f>
        <v>0</v>
      </c>
      <c r="T54" s="844">
        <f ca="1">'O4 Summary by Class &amp; Accounts'!U42</f>
        <v>0</v>
      </c>
      <c r="U54" s="844">
        <f ca="1">'O4 Summary by Class &amp; Accounts'!V42</f>
        <v>0</v>
      </c>
      <c r="V54" s="844">
        <f ca="1">'O4 Summary by Class &amp; Accounts'!W42</f>
        <v>0</v>
      </c>
      <c r="W54" s="732">
        <f ca="1">'O4 Summary by Class &amp; Accounts'!X42</f>
        <v>0</v>
      </c>
      <c r="X54" s="857"/>
    </row>
    <row r="55" spans="1:24" s="753" customFormat="1" ht="12.75">
      <c r="B55" s="840" t="s">
        <v>42</v>
      </c>
      <c r="C55" s="845">
        <f>SUM(D55:W55)</f>
        <v>0</v>
      </c>
      <c r="D55" s="844">
        <f ca="1">'O4 Summary by Class &amp; Accounts'!E46</f>
        <v>0</v>
      </c>
      <c r="E55" s="844">
        <f ca="1">'O4 Summary by Class &amp; Accounts'!F46</f>
        <v>0</v>
      </c>
      <c r="F55" s="844">
        <f ca="1">'O4 Summary by Class &amp; Accounts'!G46</f>
        <v>0</v>
      </c>
      <c r="G55" s="844">
        <f ca="1">'O4 Summary by Class &amp; Accounts'!H46</f>
        <v>0</v>
      </c>
      <c r="H55" s="844">
        <f ca="1">'O4 Summary by Class &amp; Accounts'!I46</f>
        <v>0</v>
      </c>
      <c r="I55" s="844">
        <f ca="1">'O4 Summary by Class &amp; Accounts'!J46</f>
        <v>0</v>
      </c>
      <c r="J55" s="844">
        <f ca="1">'O4 Summary by Class &amp; Accounts'!K46</f>
        <v>0</v>
      </c>
      <c r="K55" s="844">
        <f ca="1">'O4 Summary by Class &amp; Accounts'!L46</f>
        <v>0</v>
      </c>
      <c r="L55" s="844">
        <f ca="1">'O4 Summary by Class &amp; Accounts'!M46</f>
        <v>0</v>
      </c>
      <c r="M55" s="844">
        <f ca="1">'O4 Summary by Class &amp; Accounts'!N46</f>
        <v>0</v>
      </c>
      <c r="N55" s="844">
        <f ca="1">'O4 Summary by Class &amp; Accounts'!O46</f>
        <v>0</v>
      </c>
      <c r="O55" s="844">
        <f ca="1">'O4 Summary by Class &amp; Accounts'!P46</f>
        <v>0</v>
      </c>
      <c r="P55" s="844">
        <f ca="1">'O4 Summary by Class &amp; Accounts'!Q46</f>
        <v>0</v>
      </c>
      <c r="Q55" s="844">
        <f ca="1">'O4 Summary by Class &amp; Accounts'!R46</f>
        <v>0</v>
      </c>
      <c r="R55" s="844">
        <f ca="1">'O4 Summary by Class &amp; Accounts'!S46</f>
        <v>0</v>
      </c>
      <c r="S55" s="844">
        <f ca="1">'O4 Summary by Class &amp; Accounts'!T46</f>
        <v>0</v>
      </c>
      <c r="T55" s="844">
        <f ca="1">'O4 Summary by Class &amp; Accounts'!U46</f>
        <v>0</v>
      </c>
      <c r="U55" s="844">
        <f ca="1">'O4 Summary by Class &amp; Accounts'!V46</f>
        <v>0</v>
      </c>
      <c r="V55" s="844">
        <f ca="1">'O4 Summary by Class &amp; Accounts'!W46</f>
        <v>0</v>
      </c>
      <c r="W55" s="732">
        <f ca="1">'O4 Summary by Class &amp; Accounts'!X46</f>
        <v>0</v>
      </c>
    </row>
    <row r="56" spans="1:24" s="753" customFormat="1" ht="12.75">
      <c r="B56" s="840" t="s">
        <v>43</v>
      </c>
      <c r="C56" s="845">
        <f>SUM(D56:W56)</f>
        <v>0</v>
      </c>
      <c r="D56" s="844">
        <f ca="1">'O4 Summary by Class &amp; Accounts'!E50</f>
        <v>0</v>
      </c>
      <c r="E56" s="844">
        <f ca="1">'O4 Summary by Class &amp; Accounts'!F50</f>
        <v>0</v>
      </c>
      <c r="F56" s="844">
        <f ca="1">'O4 Summary by Class &amp; Accounts'!G50</f>
        <v>0</v>
      </c>
      <c r="G56" s="844">
        <f ca="1">'O4 Summary by Class &amp; Accounts'!H50</f>
        <v>0</v>
      </c>
      <c r="H56" s="844">
        <f ca="1">'O4 Summary by Class &amp; Accounts'!I50</f>
        <v>0</v>
      </c>
      <c r="I56" s="844">
        <f ca="1">'O4 Summary by Class &amp; Accounts'!J50</f>
        <v>0</v>
      </c>
      <c r="J56" s="844">
        <f ca="1">'O4 Summary by Class &amp; Accounts'!K50</f>
        <v>0</v>
      </c>
      <c r="K56" s="844">
        <f ca="1">'O4 Summary by Class &amp; Accounts'!L50</f>
        <v>0</v>
      </c>
      <c r="L56" s="844">
        <f ca="1">'O4 Summary by Class &amp; Accounts'!M50</f>
        <v>0</v>
      </c>
      <c r="M56" s="844">
        <f ca="1">'O4 Summary by Class &amp; Accounts'!N50</f>
        <v>0</v>
      </c>
      <c r="N56" s="844">
        <f ca="1">'O4 Summary by Class &amp; Accounts'!O50</f>
        <v>0</v>
      </c>
      <c r="O56" s="844">
        <f ca="1">'O4 Summary by Class &amp; Accounts'!P50</f>
        <v>0</v>
      </c>
      <c r="P56" s="844">
        <f ca="1">'O4 Summary by Class &amp; Accounts'!Q50</f>
        <v>0</v>
      </c>
      <c r="Q56" s="844">
        <f ca="1">'O4 Summary by Class &amp; Accounts'!R50</f>
        <v>0</v>
      </c>
      <c r="R56" s="844">
        <f ca="1">'O4 Summary by Class &amp; Accounts'!S50</f>
        <v>0</v>
      </c>
      <c r="S56" s="844">
        <f ca="1">'O4 Summary by Class &amp; Accounts'!T50</f>
        <v>0</v>
      </c>
      <c r="T56" s="844">
        <f ca="1">'O4 Summary by Class &amp; Accounts'!U50</f>
        <v>0</v>
      </c>
      <c r="U56" s="844">
        <f ca="1">'O4 Summary by Class &amp; Accounts'!V50</f>
        <v>0</v>
      </c>
      <c r="V56" s="844">
        <f ca="1">'O4 Summary by Class &amp; Accounts'!W50</f>
        <v>0</v>
      </c>
      <c r="W56" s="732">
        <f ca="1">'O4 Summary by Class &amp; Accounts'!X50</f>
        <v>0</v>
      </c>
    </row>
    <row r="57" spans="1:24" s="753" customFormat="1" ht="12.75">
      <c r="B57" s="840" t="s">
        <v>44</v>
      </c>
      <c r="C57" s="845">
        <f>SUM(D57:W57)</f>
        <v>0</v>
      </c>
      <c r="D57" s="844">
        <f ca="1">'O4 Summary by Class &amp; Accounts'!E54</f>
        <v>0</v>
      </c>
      <c r="E57" s="844">
        <f ca="1">'O4 Summary by Class &amp; Accounts'!F54</f>
        <v>0</v>
      </c>
      <c r="F57" s="844">
        <f ca="1">'O4 Summary by Class &amp; Accounts'!G54</f>
        <v>0</v>
      </c>
      <c r="G57" s="844">
        <f ca="1">'O4 Summary by Class &amp; Accounts'!H54</f>
        <v>0</v>
      </c>
      <c r="H57" s="844">
        <f ca="1">'O4 Summary by Class &amp; Accounts'!I54</f>
        <v>0</v>
      </c>
      <c r="I57" s="844">
        <f ca="1">'O4 Summary by Class &amp; Accounts'!J54</f>
        <v>0</v>
      </c>
      <c r="J57" s="844">
        <f ca="1">'O4 Summary by Class &amp; Accounts'!K54</f>
        <v>0</v>
      </c>
      <c r="K57" s="844">
        <f ca="1">'O4 Summary by Class &amp; Accounts'!L54</f>
        <v>0</v>
      </c>
      <c r="L57" s="844">
        <f ca="1">'O4 Summary by Class &amp; Accounts'!M54</f>
        <v>0</v>
      </c>
      <c r="M57" s="844">
        <f ca="1">'O4 Summary by Class &amp; Accounts'!N54</f>
        <v>0</v>
      </c>
      <c r="N57" s="844">
        <f ca="1">'O4 Summary by Class &amp; Accounts'!O54</f>
        <v>0</v>
      </c>
      <c r="O57" s="844">
        <f ca="1">'O4 Summary by Class &amp; Accounts'!P54</f>
        <v>0</v>
      </c>
      <c r="P57" s="844">
        <f ca="1">'O4 Summary by Class &amp; Accounts'!Q54</f>
        <v>0</v>
      </c>
      <c r="Q57" s="844">
        <f ca="1">'O4 Summary by Class &amp; Accounts'!R54</f>
        <v>0</v>
      </c>
      <c r="R57" s="844">
        <f ca="1">'O4 Summary by Class &amp; Accounts'!S54</f>
        <v>0</v>
      </c>
      <c r="S57" s="844">
        <f ca="1">'O4 Summary by Class &amp; Accounts'!T54</f>
        <v>0</v>
      </c>
      <c r="T57" s="844">
        <f ca="1">'O4 Summary by Class &amp; Accounts'!U54</f>
        <v>0</v>
      </c>
      <c r="U57" s="844">
        <f ca="1">'O4 Summary by Class &amp; Accounts'!V54</f>
        <v>0</v>
      </c>
      <c r="V57" s="844">
        <f ca="1">'O4 Summary by Class &amp; Accounts'!W54</f>
        <v>0</v>
      </c>
      <c r="W57" s="732">
        <f ca="1">'O4 Summary by Class &amp; Accounts'!X54</f>
        <v>0</v>
      </c>
    </row>
    <row r="58" spans="1:24" s="708" customFormat="1" ht="20.25" customHeight="1">
      <c r="B58" s="969" t="s">
        <v>1136</v>
      </c>
      <c r="C58" s="963">
        <f>SUM(D58:W58)</f>
        <v>0</v>
      </c>
      <c r="D58" s="964">
        <f ca="1">SUM(D54:D57)</f>
        <v>0</v>
      </c>
      <c r="E58" s="964">
        <f t="shared" ref="E58:W58" si="13">SUM(E54:E57)</f>
        <v>0</v>
      </c>
      <c r="F58" s="964">
        <f t="shared" si="13"/>
        <v>0</v>
      </c>
      <c r="G58" s="964">
        <f t="shared" si="13"/>
        <v>0</v>
      </c>
      <c r="H58" s="964">
        <f t="shared" si="13"/>
        <v>0</v>
      </c>
      <c r="I58" s="964">
        <f t="shared" si="13"/>
        <v>0</v>
      </c>
      <c r="J58" s="964">
        <f t="shared" si="13"/>
        <v>0</v>
      </c>
      <c r="K58" s="964">
        <f t="shared" si="13"/>
        <v>0</v>
      </c>
      <c r="L58" s="964">
        <f t="shared" si="13"/>
        <v>0</v>
      </c>
      <c r="M58" s="964">
        <f t="shared" si="13"/>
        <v>0</v>
      </c>
      <c r="N58" s="964">
        <f t="shared" si="13"/>
        <v>0</v>
      </c>
      <c r="O58" s="964">
        <f t="shared" si="13"/>
        <v>0</v>
      </c>
      <c r="P58" s="964">
        <f t="shared" si="13"/>
        <v>0</v>
      </c>
      <c r="Q58" s="964">
        <f t="shared" si="13"/>
        <v>0</v>
      </c>
      <c r="R58" s="964">
        <f t="shared" si="13"/>
        <v>0</v>
      </c>
      <c r="S58" s="964">
        <f t="shared" si="13"/>
        <v>0</v>
      </c>
      <c r="T58" s="964">
        <f t="shared" si="13"/>
        <v>0</v>
      </c>
      <c r="U58" s="964">
        <f t="shared" si="13"/>
        <v>0</v>
      </c>
      <c r="V58" s="964">
        <f t="shared" si="13"/>
        <v>0</v>
      </c>
      <c r="W58" s="965">
        <f t="shared" si="13"/>
        <v>0</v>
      </c>
    </row>
    <row r="59" spans="1:24" s="753" customFormat="1" ht="12.75">
      <c r="C59" s="859"/>
      <c r="D59" s="857"/>
      <c r="E59" s="857"/>
      <c r="F59" s="857"/>
      <c r="G59" s="857"/>
      <c r="H59" s="857"/>
      <c r="I59" s="857"/>
      <c r="J59" s="857"/>
      <c r="K59" s="857"/>
      <c r="L59" s="857"/>
      <c r="M59" s="857"/>
      <c r="N59" s="857"/>
      <c r="O59" s="857"/>
      <c r="P59" s="857"/>
      <c r="Q59" s="857"/>
      <c r="R59" s="857"/>
      <c r="S59" s="857"/>
      <c r="T59" s="857"/>
      <c r="U59" s="857"/>
      <c r="V59" s="857"/>
      <c r="W59" s="860"/>
    </row>
    <row r="60" spans="1:24" s="753" customFormat="1" ht="12.75">
      <c r="B60" s="840" t="s">
        <v>45</v>
      </c>
      <c r="C60" s="845">
        <f>SUM(D60:W60)</f>
        <v>1.0000000000000002</v>
      </c>
      <c r="D60" s="844">
        <f ca="1">'O4 Summary by Class &amp; Accounts'!E44</f>
        <v>0.63761121049851843</v>
      </c>
      <c r="E60" s="844">
        <f ca="1">'O4 Summary by Class &amp; Accounts'!F44</f>
        <v>0.17868401318157653</v>
      </c>
      <c r="F60" s="844">
        <f ca="1">'O4 Summary by Class &amp; Accounts'!G44</f>
        <v>9.5113076784820075E-2</v>
      </c>
      <c r="G60" s="844">
        <f ca="1">'O4 Summary by Class &amp; Accounts'!H44</f>
        <v>0</v>
      </c>
      <c r="H60" s="844">
        <f ca="1">'O4 Summary by Class &amp; Accounts'!I44</f>
        <v>0</v>
      </c>
      <c r="I60" s="844">
        <f ca="1">'O4 Summary by Class &amp; Accounts'!J44</f>
        <v>0</v>
      </c>
      <c r="J60" s="844">
        <f ca="1">'O4 Summary by Class &amp; Accounts'!K44</f>
        <v>8.0022258127931373E-2</v>
      </c>
      <c r="K60" s="844">
        <f ca="1">'O4 Summary by Class &amp; Accounts'!L44</f>
        <v>4.388172197679026E-3</v>
      </c>
      <c r="L60" s="844">
        <f ca="1">'O4 Summary by Class &amp; Accounts'!M44</f>
        <v>4.1812692094746473E-3</v>
      </c>
      <c r="M60" s="844">
        <f ca="1">'O4 Summary by Class &amp; Accounts'!N44</f>
        <v>0</v>
      </c>
      <c r="N60" s="844">
        <f ca="1">'O4 Summary by Class &amp; Accounts'!O44</f>
        <v>0</v>
      </c>
      <c r="O60" s="844">
        <f ca="1">'O4 Summary by Class &amp; Accounts'!P44</f>
        <v>0</v>
      </c>
      <c r="P60" s="844">
        <f ca="1">'O4 Summary by Class &amp; Accounts'!Q44</f>
        <v>0</v>
      </c>
      <c r="Q60" s="844">
        <f ca="1">'O4 Summary by Class &amp; Accounts'!R44</f>
        <v>0</v>
      </c>
      <c r="R60" s="844">
        <f ca="1">'O4 Summary by Class &amp; Accounts'!S44</f>
        <v>0</v>
      </c>
      <c r="S60" s="844">
        <f ca="1">'O4 Summary by Class &amp; Accounts'!T44</f>
        <v>0</v>
      </c>
      <c r="T60" s="844">
        <f ca="1">'O4 Summary by Class &amp; Accounts'!U44</f>
        <v>0</v>
      </c>
      <c r="U60" s="844">
        <f ca="1">'O4 Summary by Class &amp; Accounts'!V44</f>
        <v>0</v>
      </c>
      <c r="V60" s="844">
        <f ca="1">'O4 Summary by Class &amp; Accounts'!W44</f>
        <v>0</v>
      </c>
      <c r="W60" s="732">
        <f ca="1">'O4 Summary by Class &amp; Accounts'!X44</f>
        <v>0</v>
      </c>
    </row>
    <row r="61" spans="1:24" s="857" customFormat="1" ht="12.75">
      <c r="B61" s="840" t="s">
        <v>46</v>
      </c>
      <c r="C61" s="845">
        <f>SUM(D61:W61)</f>
        <v>4217084.6900000004</v>
      </c>
      <c r="D61" s="844">
        <f ca="1">'O4 Summary by Class &amp; Accounts'!E48</f>
        <v>2688860.4739656695</v>
      </c>
      <c r="E61" s="844">
        <f ca="1">'O4 Summary by Class &amp; Accounts'!F48</f>
        <v>753525.61633578467</v>
      </c>
      <c r="F61" s="844">
        <f ca="1">'O4 Summary by Class &amp; Accounts'!G48</f>
        <v>401099.8999280592</v>
      </c>
      <c r="G61" s="844">
        <f ca="1">'O4 Summary by Class &amp; Accounts'!H48</f>
        <v>0</v>
      </c>
      <c r="H61" s="844">
        <f ca="1">'O4 Summary by Class &amp; Accounts'!I48</f>
        <v>0</v>
      </c>
      <c r="I61" s="844">
        <f ca="1">'O4 Summary by Class &amp; Accounts'!J48</f>
        <v>0</v>
      </c>
      <c r="J61" s="844">
        <f ca="1">'O4 Summary by Class &amp; Accounts'!K48</f>
        <v>337460.63961052749</v>
      </c>
      <c r="K61" s="844">
        <f ca="1">'O4 Summary by Class &amp; Accounts'!L48</f>
        <v>18505.293791915876</v>
      </c>
      <c r="L61" s="844">
        <f ca="1">'O4 Summary by Class &amp; Accounts'!M48</f>
        <v>17632.76636804394</v>
      </c>
      <c r="M61" s="844">
        <f ca="1">'O4 Summary by Class &amp; Accounts'!N48</f>
        <v>0</v>
      </c>
      <c r="N61" s="844">
        <f ca="1">'O4 Summary by Class &amp; Accounts'!O48</f>
        <v>0</v>
      </c>
      <c r="O61" s="844">
        <f ca="1">'O4 Summary by Class &amp; Accounts'!P48</f>
        <v>0</v>
      </c>
      <c r="P61" s="844">
        <f ca="1">'O4 Summary by Class &amp; Accounts'!Q48</f>
        <v>0</v>
      </c>
      <c r="Q61" s="844">
        <f ca="1">'O4 Summary by Class &amp; Accounts'!R48</f>
        <v>0</v>
      </c>
      <c r="R61" s="844">
        <f ca="1">'O4 Summary by Class &amp; Accounts'!S48</f>
        <v>0</v>
      </c>
      <c r="S61" s="844">
        <f ca="1">'O4 Summary by Class &amp; Accounts'!T48</f>
        <v>0</v>
      </c>
      <c r="T61" s="844">
        <f ca="1">'O4 Summary by Class &amp; Accounts'!U48</f>
        <v>0</v>
      </c>
      <c r="U61" s="844">
        <f ca="1">'O4 Summary by Class &amp; Accounts'!V48</f>
        <v>0</v>
      </c>
      <c r="V61" s="844">
        <f ca="1">'O4 Summary by Class &amp; Accounts'!W48</f>
        <v>0</v>
      </c>
      <c r="W61" s="732">
        <f ca="1">'O4 Summary by Class &amp; Accounts'!X48</f>
        <v>0</v>
      </c>
    </row>
    <row r="62" spans="1:24" s="857" customFormat="1" ht="12.75">
      <c r="B62" s="840" t="s">
        <v>47</v>
      </c>
      <c r="C62" s="845">
        <f>SUM(D62:W62)</f>
        <v>0</v>
      </c>
      <c r="D62" s="844">
        <f ca="1">'O4 Summary by Class &amp; Accounts'!E52</f>
        <v>0</v>
      </c>
      <c r="E62" s="844">
        <f ca="1">'O4 Summary by Class &amp; Accounts'!F52</f>
        <v>0</v>
      </c>
      <c r="F62" s="844">
        <f ca="1">'O4 Summary by Class &amp; Accounts'!G52</f>
        <v>0</v>
      </c>
      <c r="G62" s="844">
        <f ca="1">'O4 Summary by Class &amp; Accounts'!H52</f>
        <v>0</v>
      </c>
      <c r="H62" s="844">
        <f ca="1">'O4 Summary by Class &amp; Accounts'!I52</f>
        <v>0</v>
      </c>
      <c r="I62" s="844">
        <f ca="1">'O4 Summary by Class &amp; Accounts'!J52</f>
        <v>0</v>
      </c>
      <c r="J62" s="844">
        <f ca="1">'O4 Summary by Class &amp; Accounts'!K52</f>
        <v>0</v>
      </c>
      <c r="K62" s="844">
        <f ca="1">'O4 Summary by Class &amp; Accounts'!L52</f>
        <v>0</v>
      </c>
      <c r="L62" s="844">
        <f ca="1">'O4 Summary by Class &amp; Accounts'!M52</f>
        <v>0</v>
      </c>
      <c r="M62" s="844">
        <f ca="1">'O4 Summary by Class &amp; Accounts'!N52</f>
        <v>0</v>
      </c>
      <c r="N62" s="844">
        <f ca="1">'O4 Summary by Class &amp; Accounts'!O52</f>
        <v>0</v>
      </c>
      <c r="O62" s="844">
        <f ca="1">'O4 Summary by Class &amp; Accounts'!P52</f>
        <v>0</v>
      </c>
      <c r="P62" s="844">
        <f ca="1">'O4 Summary by Class &amp; Accounts'!Q52</f>
        <v>0</v>
      </c>
      <c r="Q62" s="844">
        <f ca="1">'O4 Summary by Class &amp; Accounts'!R52</f>
        <v>0</v>
      </c>
      <c r="R62" s="844">
        <f ca="1">'O4 Summary by Class &amp; Accounts'!S52</f>
        <v>0</v>
      </c>
      <c r="S62" s="844">
        <f ca="1">'O4 Summary by Class &amp; Accounts'!T52</f>
        <v>0</v>
      </c>
      <c r="T62" s="844">
        <f ca="1">'O4 Summary by Class &amp; Accounts'!U52</f>
        <v>0</v>
      </c>
      <c r="U62" s="844">
        <f ca="1">'O4 Summary by Class &amp; Accounts'!V52</f>
        <v>0</v>
      </c>
      <c r="V62" s="844">
        <f ca="1">'O4 Summary by Class &amp; Accounts'!W52</f>
        <v>0</v>
      </c>
      <c r="W62" s="732">
        <f ca="1">'O4 Summary by Class &amp; Accounts'!X52</f>
        <v>0</v>
      </c>
      <c r="X62" s="861"/>
    </row>
    <row r="63" spans="1:24" s="857" customFormat="1" ht="12.75">
      <c r="B63" s="840" t="s">
        <v>48</v>
      </c>
      <c r="C63" s="845">
        <f>SUM(D63:W63)</f>
        <v>0</v>
      </c>
      <c r="D63" s="844">
        <f ca="1">'O4 Summary by Class &amp; Accounts'!E56</f>
        <v>0</v>
      </c>
      <c r="E63" s="844">
        <f ca="1">'O4 Summary by Class &amp; Accounts'!F56</f>
        <v>0</v>
      </c>
      <c r="F63" s="844">
        <f ca="1">'O4 Summary by Class &amp; Accounts'!G56</f>
        <v>0</v>
      </c>
      <c r="G63" s="844">
        <f ca="1">'O4 Summary by Class &amp; Accounts'!H56</f>
        <v>0</v>
      </c>
      <c r="H63" s="844">
        <f ca="1">'O4 Summary by Class &amp; Accounts'!I56</f>
        <v>0</v>
      </c>
      <c r="I63" s="844">
        <f ca="1">'O4 Summary by Class &amp; Accounts'!J56</f>
        <v>0</v>
      </c>
      <c r="J63" s="844">
        <f ca="1">'O4 Summary by Class &amp; Accounts'!K56</f>
        <v>0</v>
      </c>
      <c r="K63" s="844">
        <f ca="1">'O4 Summary by Class &amp; Accounts'!L56</f>
        <v>0</v>
      </c>
      <c r="L63" s="844">
        <f ca="1">'O4 Summary by Class &amp; Accounts'!M56</f>
        <v>0</v>
      </c>
      <c r="M63" s="844">
        <f ca="1">'O4 Summary by Class &amp; Accounts'!N56</f>
        <v>0</v>
      </c>
      <c r="N63" s="844">
        <f ca="1">'O4 Summary by Class &amp; Accounts'!O56</f>
        <v>0</v>
      </c>
      <c r="O63" s="844">
        <f ca="1">'O4 Summary by Class &amp; Accounts'!P56</f>
        <v>0</v>
      </c>
      <c r="P63" s="844">
        <f ca="1">'O4 Summary by Class &amp; Accounts'!Q56</f>
        <v>0</v>
      </c>
      <c r="Q63" s="844">
        <f ca="1">'O4 Summary by Class &amp; Accounts'!R56</f>
        <v>0</v>
      </c>
      <c r="R63" s="844">
        <f ca="1">'O4 Summary by Class &amp; Accounts'!S56</f>
        <v>0</v>
      </c>
      <c r="S63" s="844">
        <f ca="1">'O4 Summary by Class &amp; Accounts'!T56</f>
        <v>0</v>
      </c>
      <c r="T63" s="844">
        <f ca="1">'O4 Summary by Class &amp; Accounts'!U56</f>
        <v>0</v>
      </c>
      <c r="U63" s="844">
        <f ca="1">'O4 Summary by Class &amp; Accounts'!V56</f>
        <v>0</v>
      </c>
      <c r="V63" s="844">
        <f ca="1">'O4 Summary by Class &amp; Accounts'!W56</f>
        <v>0</v>
      </c>
      <c r="W63" s="732">
        <f ca="1">'O4 Summary by Class &amp; Accounts'!X56</f>
        <v>0</v>
      </c>
      <c r="X63" s="861"/>
    </row>
    <row r="64" spans="1:24" s="708" customFormat="1" ht="20.25" customHeight="1">
      <c r="B64" s="969" t="s">
        <v>1136</v>
      </c>
      <c r="C64" s="963">
        <f>SUM(D64:W64)</f>
        <v>4217085.6900000013</v>
      </c>
      <c r="D64" s="964">
        <f t="shared" ref="D64:W64" si="14">SUM(D60:D63)</f>
        <v>2688861.1115768799</v>
      </c>
      <c r="E64" s="964">
        <f t="shared" si="14"/>
        <v>753525.79501979786</v>
      </c>
      <c r="F64" s="964">
        <f t="shared" si="14"/>
        <v>401099.99504113599</v>
      </c>
      <c r="G64" s="964">
        <f t="shared" si="14"/>
        <v>0</v>
      </c>
      <c r="H64" s="964">
        <f t="shared" si="14"/>
        <v>0</v>
      </c>
      <c r="I64" s="964">
        <f t="shared" si="14"/>
        <v>0</v>
      </c>
      <c r="J64" s="964">
        <f t="shared" si="14"/>
        <v>337460.71963278559</v>
      </c>
      <c r="K64" s="964">
        <f t="shared" si="14"/>
        <v>18505.298180088073</v>
      </c>
      <c r="L64" s="964">
        <f t="shared" si="14"/>
        <v>17632.770549313151</v>
      </c>
      <c r="M64" s="964">
        <f t="shared" si="14"/>
        <v>0</v>
      </c>
      <c r="N64" s="964">
        <f t="shared" si="14"/>
        <v>0</v>
      </c>
      <c r="O64" s="964">
        <f t="shared" si="14"/>
        <v>0</v>
      </c>
      <c r="P64" s="964">
        <f t="shared" si="14"/>
        <v>0</v>
      </c>
      <c r="Q64" s="964">
        <f t="shared" si="14"/>
        <v>0</v>
      </c>
      <c r="R64" s="964">
        <f t="shared" si="14"/>
        <v>0</v>
      </c>
      <c r="S64" s="964">
        <f t="shared" si="14"/>
        <v>0</v>
      </c>
      <c r="T64" s="964">
        <f t="shared" si="14"/>
        <v>0</v>
      </c>
      <c r="U64" s="964">
        <f t="shared" si="14"/>
        <v>0</v>
      </c>
      <c r="V64" s="964">
        <f t="shared" si="14"/>
        <v>0</v>
      </c>
      <c r="W64" s="965">
        <f t="shared" si="14"/>
        <v>0</v>
      </c>
    </row>
    <row r="65" spans="1:24" s="886" customFormat="1" ht="12.75">
      <c r="A65" s="857"/>
      <c r="B65" s="867"/>
      <c r="C65" s="885"/>
      <c r="W65" s="887"/>
    </row>
    <row r="66" spans="1:24" s="861" customFormat="1" ht="12.75">
      <c r="A66" s="888"/>
      <c r="B66" s="990" t="s">
        <v>1184</v>
      </c>
      <c r="C66" s="890"/>
      <c r="W66" s="891"/>
    </row>
    <row r="67" spans="1:24" s="857" customFormat="1" ht="12.75">
      <c r="A67" s="1879" t="s">
        <v>950</v>
      </c>
      <c r="B67" s="892" t="s">
        <v>1185</v>
      </c>
      <c r="C67" s="845">
        <f t="shared" ref="C67:C78" si="15">SUM(D67:W67)</f>
        <v>13000</v>
      </c>
      <c r="D67" s="844">
        <f ca="1">'O4 Summary by Class &amp; Accounts'!E130</f>
        <v>6896.3047590462174</v>
      </c>
      <c r="E67" s="844">
        <f ca="1">'O4 Summary by Class &amp; Accounts'!F130</f>
        <v>2003.5323529415527</v>
      </c>
      <c r="F67" s="844">
        <f ca="1">'O4 Summary by Class &amp; Accounts'!G130</f>
        <v>3011.0035907172087</v>
      </c>
      <c r="G67" s="844">
        <f ca="1">'O4 Summary by Class &amp; Accounts'!H130</f>
        <v>0</v>
      </c>
      <c r="H67" s="844">
        <f ca="1">'O4 Summary by Class &amp; Accounts'!I130</f>
        <v>0</v>
      </c>
      <c r="I67" s="844">
        <f ca="1">'O4 Summary by Class &amp; Accounts'!J130</f>
        <v>0</v>
      </c>
      <c r="J67" s="844">
        <f ca="1">'O4 Summary by Class &amp; Accounts'!K130</f>
        <v>986.10867826207016</v>
      </c>
      <c r="K67" s="844">
        <f ca="1">'O4 Summary by Class &amp; Accounts'!L130</f>
        <v>54.075138431131528</v>
      </c>
      <c r="L67" s="844">
        <f ca="1">'O4 Summary by Class &amp; Accounts'!M130</f>
        <v>48.975480601819378</v>
      </c>
      <c r="M67" s="844">
        <f ca="1">'O4 Summary by Class &amp; Accounts'!N130</f>
        <v>0</v>
      </c>
      <c r="N67" s="844">
        <f ca="1">'O4 Summary by Class &amp; Accounts'!O130</f>
        <v>0</v>
      </c>
      <c r="O67" s="844">
        <f ca="1">'O4 Summary by Class &amp; Accounts'!P130</f>
        <v>0</v>
      </c>
      <c r="P67" s="844">
        <f ca="1">'O4 Summary by Class &amp; Accounts'!Q130</f>
        <v>0</v>
      </c>
      <c r="Q67" s="844">
        <f ca="1">'O4 Summary by Class &amp; Accounts'!R130</f>
        <v>0</v>
      </c>
      <c r="R67" s="844">
        <f ca="1">'O4 Summary by Class &amp; Accounts'!S130</f>
        <v>0</v>
      </c>
      <c r="S67" s="844">
        <f ca="1">'O4 Summary by Class &amp; Accounts'!T130</f>
        <v>0</v>
      </c>
      <c r="T67" s="844">
        <f ca="1">'O4 Summary by Class &amp; Accounts'!U130</f>
        <v>0</v>
      </c>
      <c r="U67" s="844">
        <f ca="1">'O4 Summary by Class &amp; Accounts'!V130</f>
        <v>0</v>
      </c>
      <c r="V67" s="844">
        <f ca="1">'O4 Summary by Class &amp; Accounts'!W130</f>
        <v>0</v>
      </c>
      <c r="W67" s="732">
        <f ca="1">'O4 Summary by Class &amp; Accounts'!X130</f>
        <v>0</v>
      </c>
    </row>
    <row r="68" spans="1:24" s="857" customFormat="1" ht="12.75">
      <c r="A68" s="1879" t="s">
        <v>950</v>
      </c>
      <c r="B68" s="892" t="s">
        <v>1186</v>
      </c>
      <c r="C68" s="845">
        <f t="shared" si="15"/>
        <v>38000</v>
      </c>
      <c r="D68" s="844">
        <f ca="1">'O4 Summary by Class &amp; Accounts'!E131</f>
        <v>20158.429295673559</v>
      </c>
      <c r="E68" s="844">
        <f ca="1">'O4 Summary by Class &amp; Accounts'!F131</f>
        <v>5856.4791855214626</v>
      </c>
      <c r="F68" s="844">
        <f ca="1">'O4 Summary by Class &amp; Accounts'!G131</f>
        <v>8801.3951113272269</v>
      </c>
      <c r="G68" s="844">
        <f ca="1">'O4 Summary by Class &amp; Accounts'!H131</f>
        <v>0</v>
      </c>
      <c r="H68" s="844">
        <f ca="1">'O4 Summary by Class &amp; Accounts'!I131</f>
        <v>0</v>
      </c>
      <c r="I68" s="844">
        <f ca="1">'O4 Summary by Class &amp; Accounts'!J131</f>
        <v>0</v>
      </c>
      <c r="J68" s="844">
        <f ca="1">'O4 Summary by Class &amp; Accounts'!K131</f>
        <v>2882.4715210737436</v>
      </c>
      <c r="K68" s="844">
        <f ca="1">'O4 Summary by Class &amp; Accounts'!L131</f>
        <v>158.06578926023062</v>
      </c>
      <c r="L68" s="844">
        <f ca="1">'O4 Summary by Class &amp; Accounts'!M131</f>
        <v>143.15909714377972</v>
      </c>
      <c r="M68" s="844">
        <f ca="1">'O4 Summary by Class &amp; Accounts'!N131</f>
        <v>0</v>
      </c>
      <c r="N68" s="844">
        <f ca="1">'O4 Summary by Class &amp; Accounts'!O131</f>
        <v>0</v>
      </c>
      <c r="O68" s="844">
        <f ca="1">'O4 Summary by Class &amp; Accounts'!P131</f>
        <v>0</v>
      </c>
      <c r="P68" s="844">
        <f ca="1">'O4 Summary by Class &amp; Accounts'!Q131</f>
        <v>0</v>
      </c>
      <c r="Q68" s="844">
        <f ca="1">'O4 Summary by Class &amp; Accounts'!R131</f>
        <v>0</v>
      </c>
      <c r="R68" s="844">
        <f ca="1">'O4 Summary by Class &amp; Accounts'!S131</f>
        <v>0</v>
      </c>
      <c r="S68" s="844">
        <f ca="1">'O4 Summary by Class &amp; Accounts'!T131</f>
        <v>0</v>
      </c>
      <c r="T68" s="844">
        <f ca="1">'O4 Summary by Class &amp; Accounts'!U131</f>
        <v>0</v>
      </c>
      <c r="U68" s="844">
        <f ca="1">'O4 Summary by Class &amp; Accounts'!V131</f>
        <v>0</v>
      </c>
      <c r="V68" s="844">
        <f ca="1">'O4 Summary by Class &amp; Accounts'!W131</f>
        <v>0</v>
      </c>
      <c r="W68" s="732">
        <f ca="1">'O4 Summary by Class &amp; Accounts'!X131</f>
        <v>0</v>
      </c>
      <c r="X68" s="861"/>
    </row>
    <row r="69" spans="1:24" s="857" customFormat="1" ht="11.25" customHeight="1">
      <c r="A69" s="1879" t="s">
        <v>951</v>
      </c>
      <c r="B69" s="892" t="s">
        <v>1201</v>
      </c>
      <c r="C69" s="845">
        <f t="shared" si="15"/>
        <v>0</v>
      </c>
      <c r="D69" s="844">
        <f ca="1">'O4 Summary by Class &amp; Accounts'!E134</f>
        <v>0</v>
      </c>
      <c r="E69" s="844">
        <f ca="1">'O4 Summary by Class &amp; Accounts'!F134</f>
        <v>0</v>
      </c>
      <c r="F69" s="844">
        <f ca="1">'O4 Summary by Class &amp; Accounts'!G134</f>
        <v>0</v>
      </c>
      <c r="G69" s="844">
        <f ca="1">'O4 Summary by Class &amp; Accounts'!H134</f>
        <v>0</v>
      </c>
      <c r="H69" s="844">
        <f ca="1">'O4 Summary by Class &amp; Accounts'!I134</f>
        <v>0</v>
      </c>
      <c r="I69" s="844">
        <f ca="1">'O4 Summary by Class &amp; Accounts'!J134</f>
        <v>0</v>
      </c>
      <c r="J69" s="844">
        <f ca="1">'O4 Summary by Class &amp; Accounts'!K134</f>
        <v>0</v>
      </c>
      <c r="K69" s="844">
        <f ca="1">'O4 Summary by Class &amp; Accounts'!L134</f>
        <v>0</v>
      </c>
      <c r="L69" s="844">
        <f ca="1">'O4 Summary by Class &amp; Accounts'!M134</f>
        <v>0</v>
      </c>
      <c r="M69" s="844">
        <f ca="1">'O4 Summary by Class &amp; Accounts'!N134</f>
        <v>0</v>
      </c>
      <c r="N69" s="844">
        <f ca="1">'O4 Summary by Class &amp; Accounts'!O134</f>
        <v>0</v>
      </c>
      <c r="O69" s="844">
        <f ca="1">'O4 Summary by Class &amp; Accounts'!P134</f>
        <v>0</v>
      </c>
      <c r="P69" s="844">
        <f ca="1">'O4 Summary by Class &amp; Accounts'!Q134</f>
        <v>0</v>
      </c>
      <c r="Q69" s="844">
        <f ca="1">'O4 Summary by Class &amp; Accounts'!R134</f>
        <v>0</v>
      </c>
      <c r="R69" s="844">
        <f ca="1">'O4 Summary by Class &amp; Accounts'!S134</f>
        <v>0</v>
      </c>
      <c r="S69" s="844">
        <f ca="1">'O4 Summary by Class &amp; Accounts'!T134</f>
        <v>0</v>
      </c>
      <c r="T69" s="844">
        <f ca="1">'O4 Summary by Class &amp; Accounts'!U134</f>
        <v>0</v>
      </c>
      <c r="U69" s="844">
        <f ca="1">'O4 Summary by Class &amp; Accounts'!V134</f>
        <v>0</v>
      </c>
      <c r="V69" s="844">
        <f ca="1">'O4 Summary by Class &amp; Accounts'!W134</f>
        <v>0</v>
      </c>
      <c r="W69" s="732">
        <f ca="1">'O4 Summary by Class &amp; Accounts'!X134</f>
        <v>0</v>
      </c>
    </row>
    <row r="70" spans="1:24" s="857" customFormat="1" ht="12.75">
      <c r="A70" s="1879" t="s">
        <v>951</v>
      </c>
      <c r="B70" s="892" t="s">
        <v>1202</v>
      </c>
      <c r="C70" s="845">
        <f t="shared" si="15"/>
        <v>0</v>
      </c>
      <c r="D70" s="844">
        <f ca="1">'O4 Summary by Class &amp; Accounts'!E135</f>
        <v>0</v>
      </c>
      <c r="E70" s="844">
        <f ca="1">'O4 Summary by Class &amp; Accounts'!F135</f>
        <v>0</v>
      </c>
      <c r="F70" s="844">
        <f ca="1">'O4 Summary by Class &amp; Accounts'!G135</f>
        <v>0</v>
      </c>
      <c r="G70" s="844">
        <f ca="1">'O4 Summary by Class &amp; Accounts'!H135</f>
        <v>0</v>
      </c>
      <c r="H70" s="844">
        <f ca="1">'O4 Summary by Class &amp; Accounts'!I135</f>
        <v>0</v>
      </c>
      <c r="I70" s="844">
        <f ca="1">'O4 Summary by Class &amp; Accounts'!J135</f>
        <v>0</v>
      </c>
      <c r="J70" s="844">
        <f ca="1">'O4 Summary by Class &amp; Accounts'!K135</f>
        <v>0</v>
      </c>
      <c r="K70" s="844">
        <f ca="1">'O4 Summary by Class &amp; Accounts'!L135</f>
        <v>0</v>
      </c>
      <c r="L70" s="844">
        <f ca="1">'O4 Summary by Class &amp; Accounts'!M135</f>
        <v>0</v>
      </c>
      <c r="M70" s="844">
        <f ca="1">'O4 Summary by Class &amp; Accounts'!N135</f>
        <v>0</v>
      </c>
      <c r="N70" s="844">
        <f ca="1">'O4 Summary by Class &amp; Accounts'!O135</f>
        <v>0</v>
      </c>
      <c r="O70" s="844">
        <f ca="1">'O4 Summary by Class &amp; Accounts'!P135</f>
        <v>0</v>
      </c>
      <c r="P70" s="844">
        <f ca="1">'O4 Summary by Class &amp; Accounts'!Q135</f>
        <v>0</v>
      </c>
      <c r="Q70" s="844">
        <f ca="1">'O4 Summary by Class &amp; Accounts'!R135</f>
        <v>0</v>
      </c>
      <c r="R70" s="844">
        <f ca="1">'O4 Summary by Class &amp; Accounts'!S135</f>
        <v>0</v>
      </c>
      <c r="S70" s="844">
        <f ca="1">'O4 Summary by Class &amp; Accounts'!T135</f>
        <v>0</v>
      </c>
      <c r="T70" s="844">
        <f ca="1">'O4 Summary by Class &amp; Accounts'!U135</f>
        <v>0</v>
      </c>
      <c r="U70" s="844">
        <f ca="1">'O4 Summary by Class &amp; Accounts'!V135</f>
        <v>0</v>
      </c>
      <c r="V70" s="844">
        <f ca="1">'O4 Summary by Class &amp; Accounts'!W135</f>
        <v>0</v>
      </c>
      <c r="W70" s="732">
        <f ca="1">'O4 Summary by Class &amp; Accounts'!X135</f>
        <v>0</v>
      </c>
    </row>
    <row r="71" spans="1:24" s="857" customFormat="1" ht="11.25" customHeight="1">
      <c r="A71" s="1879" t="s">
        <v>951</v>
      </c>
      <c r="B71" s="892" t="s">
        <v>1204</v>
      </c>
      <c r="C71" s="845">
        <f t="shared" si="15"/>
        <v>0</v>
      </c>
      <c r="D71" s="844">
        <f ca="1">'O4 Summary by Class &amp; Accounts'!E142</f>
        <v>0</v>
      </c>
      <c r="E71" s="844">
        <f ca="1">'O4 Summary by Class &amp; Accounts'!F142</f>
        <v>0</v>
      </c>
      <c r="F71" s="844">
        <f ca="1">'O4 Summary by Class &amp; Accounts'!G142</f>
        <v>0</v>
      </c>
      <c r="G71" s="844">
        <f ca="1">'O4 Summary by Class &amp; Accounts'!H142</f>
        <v>0</v>
      </c>
      <c r="H71" s="844">
        <f ca="1">'O4 Summary by Class &amp; Accounts'!I142</f>
        <v>0</v>
      </c>
      <c r="I71" s="844">
        <f ca="1">'O4 Summary by Class &amp; Accounts'!J142</f>
        <v>0</v>
      </c>
      <c r="J71" s="844">
        <f ca="1">'O4 Summary by Class &amp; Accounts'!K142</f>
        <v>0</v>
      </c>
      <c r="K71" s="844">
        <f ca="1">'O4 Summary by Class &amp; Accounts'!L142</f>
        <v>0</v>
      </c>
      <c r="L71" s="844">
        <f ca="1">'O4 Summary by Class &amp; Accounts'!M142</f>
        <v>0</v>
      </c>
      <c r="M71" s="844">
        <f ca="1">'O4 Summary by Class &amp; Accounts'!N142</f>
        <v>0</v>
      </c>
      <c r="N71" s="844">
        <f ca="1">'O4 Summary by Class &amp; Accounts'!O142</f>
        <v>0</v>
      </c>
      <c r="O71" s="844">
        <f ca="1">'O4 Summary by Class &amp; Accounts'!P142</f>
        <v>0</v>
      </c>
      <c r="P71" s="844">
        <f ca="1">'O4 Summary by Class &amp; Accounts'!Q142</f>
        <v>0</v>
      </c>
      <c r="Q71" s="844">
        <f ca="1">'O4 Summary by Class &amp; Accounts'!R142</f>
        <v>0</v>
      </c>
      <c r="R71" s="844">
        <f ca="1">'O4 Summary by Class &amp; Accounts'!S142</f>
        <v>0</v>
      </c>
      <c r="S71" s="844">
        <f ca="1">'O4 Summary by Class &amp; Accounts'!T142</f>
        <v>0</v>
      </c>
      <c r="T71" s="844">
        <f ca="1">'O4 Summary by Class &amp; Accounts'!U142</f>
        <v>0</v>
      </c>
      <c r="U71" s="844">
        <f ca="1">'O4 Summary by Class &amp; Accounts'!V142</f>
        <v>0</v>
      </c>
      <c r="V71" s="844">
        <f ca="1">'O4 Summary by Class &amp; Accounts'!W142</f>
        <v>0</v>
      </c>
      <c r="W71" s="732">
        <f ca="1">'O4 Summary by Class &amp; Accounts'!X142</f>
        <v>0</v>
      </c>
      <c r="X71" s="893"/>
    </row>
    <row r="72" spans="1:24" s="857" customFormat="1" ht="11.25" customHeight="1">
      <c r="A72" s="1879" t="s">
        <v>950</v>
      </c>
      <c r="B72" s="892" t="s">
        <v>1210</v>
      </c>
      <c r="C72" s="845">
        <f t="shared" si="15"/>
        <v>0</v>
      </c>
      <c r="D72" s="844">
        <f ca="1">'O4 Summary by Class &amp; Accounts'!E143</f>
        <v>0</v>
      </c>
      <c r="E72" s="844">
        <f ca="1">'O4 Summary by Class &amp; Accounts'!F143</f>
        <v>0</v>
      </c>
      <c r="F72" s="844">
        <f ca="1">'O4 Summary by Class &amp; Accounts'!G143</f>
        <v>0</v>
      </c>
      <c r="G72" s="844">
        <f ca="1">'O4 Summary by Class &amp; Accounts'!H143</f>
        <v>0</v>
      </c>
      <c r="H72" s="844">
        <f ca="1">'O4 Summary by Class &amp; Accounts'!I143</f>
        <v>0</v>
      </c>
      <c r="I72" s="844">
        <f ca="1">'O4 Summary by Class &amp; Accounts'!J143</f>
        <v>0</v>
      </c>
      <c r="J72" s="844">
        <f ca="1">'O4 Summary by Class &amp; Accounts'!K143</f>
        <v>0</v>
      </c>
      <c r="K72" s="844">
        <f ca="1">'O4 Summary by Class &amp; Accounts'!L143</f>
        <v>0</v>
      </c>
      <c r="L72" s="844">
        <f ca="1">'O4 Summary by Class &amp; Accounts'!M143</f>
        <v>0</v>
      </c>
      <c r="M72" s="844">
        <f ca="1">'O4 Summary by Class &amp; Accounts'!N143</f>
        <v>0</v>
      </c>
      <c r="N72" s="844">
        <f ca="1">'O4 Summary by Class &amp; Accounts'!O143</f>
        <v>0</v>
      </c>
      <c r="O72" s="844">
        <f ca="1">'O4 Summary by Class &amp; Accounts'!P143</f>
        <v>0</v>
      </c>
      <c r="P72" s="844">
        <f ca="1">'O4 Summary by Class &amp; Accounts'!Q143</f>
        <v>0</v>
      </c>
      <c r="Q72" s="844">
        <f ca="1">'O4 Summary by Class &amp; Accounts'!R143</f>
        <v>0</v>
      </c>
      <c r="R72" s="844">
        <f ca="1">'O4 Summary by Class &amp; Accounts'!S143</f>
        <v>0</v>
      </c>
      <c r="S72" s="844">
        <f ca="1">'O4 Summary by Class &amp; Accounts'!T143</f>
        <v>0</v>
      </c>
      <c r="T72" s="844">
        <f ca="1">'O4 Summary by Class &amp; Accounts'!U143</f>
        <v>0</v>
      </c>
      <c r="U72" s="844">
        <f ca="1">'O4 Summary by Class &amp; Accounts'!V143</f>
        <v>0</v>
      </c>
      <c r="V72" s="844">
        <f ca="1">'O4 Summary by Class &amp; Accounts'!W143</f>
        <v>0</v>
      </c>
      <c r="W72" s="732">
        <f ca="1">'O4 Summary by Class &amp; Accounts'!X143</f>
        <v>0</v>
      </c>
    </row>
    <row r="73" spans="1:24" s="857" customFormat="1" ht="12.75">
      <c r="A73" s="2070">
        <v>1830</v>
      </c>
      <c r="B73" s="892" t="s">
        <v>1211</v>
      </c>
      <c r="C73" s="845">
        <f t="shared" si="15"/>
        <v>396000</v>
      </c>
      <c r="D73" s="844">
        <f ca="1">'O4 Summary by Class &amp; Accounts'!E149</f>
        <v>252494.03935741328</v>
      </c>
      <c r="E73" s="844">
        <f ca="1">'O4 Summary by Class &amp; Accounts'!F149</f>
        <v>70758.869219904285</v>
      </c>
      <c r="F73" s="844">
        <f ca="1">'O4 Summary by Class &amp; Accounts'!G149</f>
        <v>37664.778406788741</v>
      </c>
      <c r="G73" s="844">
        <f ca="1">'O4 Summary by Class &amp; Accounts'!H149</f>
        <v>0</v>
      </c>
      <c r="H73" s="844">
        <f ca="1">'O4 Summary by Class &amp; Accounts'!I149</f>
        <v>0</v>
      </c>
      <c r="I73" s="844">
        <f ca="1">'O4 Summary by Class &amp; Accounts'!J149</f>
        <v>0</v>
      </c>
      <c r="J73" s="844">
        <f ca="1">'O4 Summary by Class &amp; Accounts'!K149</f>
        <v>31688.814218660827</v>
      </c>
      <c r="K73" s="844">
        <f ca="1">'O4 Summary by Class &amp; Accounts'!L149</f>
        <v>1737.7161902808946</v>
      </c>
      <c r="L73" s="844">
        <f ca="1">'O4 Summary by Class &amp; Accounts'!M149</f>
        <v>1655.7826069519604</v>
      </c>
      <c r="M73" s="844">
        <f ca="1">'O4 Summary by Class &amp; Accounts'!N149</f>
        <v>0</v>
      </c>
      <c r="N73" s="844">
        <f ca="1">'O4 Summary by Class &amp; Accounts'!O149</f>
        <v>0</v>
      </c>
      <c r="O73" s="844">
        <f ca="1">'O4 Summary by Class &amp; Accounts'!P149</f>
        <v>0</v>
      </c>
      <c r="P73" s="844">
        <f ca="1">'O4 Summary by Class &amp; Accounts'!Q149</f>
        <v>0</v>
      </c>
      <c r="Q73" s="844">
        <f ca="1">'O4 Summary by Class &amp; Accounts'!R149</f>
        <v>0</v>
      </c>
      <c r="R73" s="844">
        <f ca="1">'O4 Summary by Class &amp; Accounts'!S149</f>
        <v>0</v>
      </c>
      <c r="S73" s="844">
        <f ca="1">'O4 Summary by Class &amp; Accounts'!T149</f>
        <v>0</v>
      </c>
      <c r="T73" s="844">
        <f ca="1">'O4 Summary by Class &amp; Accounts'!U149</f>
        <v>0</v>
      </c>
      <c r="U73" s="844">
        <f ca="1">'O4 Summary by Class &amp; Accounts'!V149</f>
        <v>0</v>
      </c>
      <c r="V73" s="844">
        <f ca="1">'O4 Summary by Class &amp; Accounts'!W149</f>
        <v>0</v>
      </c>
      <c r="W73" s="732">
        <f ca="1">'O4 Summary by Class &amp; Accounts'!X149</f>
        <v>0</v>
      </c>
    </row>
    <row r="74" spans="1:24" s="857" customFormat="1" ht="12.75">
      <c r="A74" s="2070">
        <v>1835</v>
      </c>
      <c r="B74" s="892" t="s">
        <v>1212</v>
      </c>
      <c r="C74" s="845">
        <f t="shared" si="15"/>
        <v>102000.00000000003</v>
      </c>
      <c r="D74" s="844">
        <f ca="1">'O4 Summary by Class &amp; Accounts'!E150</f>
        <v>54109.467306199498</v>
      </c>
      <c r="E74" s="844">
        <f ca="1">'O4 Summary by Class &amp; Accounts'!F150</f>
        <v>15720.022892727371</v>
      </c>
      <c r="F74" s="844">
        <f ca="1">'O4 Summary by Class &amp; Accounts'!G150</f>
        <v>23624.798427594924</v>
      </c>
      <c r="G74" s="844">
        <f ca="1">'O4 Summary by Class &amp; Accounts'!H150</f>
        <v>0</v>
      </c>
      <c r="H74" s="844">
        <f ca="1">'O4 Summary by Class &amp; Accounts'!I150</f>
        <v>0</v>
      </c>
      <c r="I74" s="844">
        <f ca="1">'O4 Summary by Class &amp; Accounts'!J150</f>
        <v>0</v>
      </c>
      <c r="J74" s="844">
        <f ca="1">'O4 Summary by Class &amp; Accounts'!K150</f>
        <v>7737.1603674215839</v>
      </c>
      <c r="K74" s="844">
        <f ca="1">'O4 Summary by Class &amp; Accounts'!L150</f>
        <v>424.28185366906894</v>
      </c>
      <c r="L74" s="844">
        <f ca="1">'O4 Summary by Class &amp; Accounts'!M150</f>
        <v>384.2691523875626</v>
      </c>
      <c r="M74" s="844">
        <f ca="1">'O4 Summary by Class &amp; Accounts'!N150</f>
        <v>0</v>
      </c>
      <c r="N74" s="844">
        <f ca="1">'O4 Summary by Class &amp; Accounts'!O150</f>
        <v>0</v>
      </c>
      <c r="O74" s="844">
        <f ca="1">'O4 Summary by Class &amp; Accounts'!P150</f>
        <v>0</v>
      </c>
      <c r="P74" s="844">
        <f ca="1">'O4 Summary by Class &amp; Accounts'!Q150</f>
        <v>0</v>
      </c>
      <c r="Q74" s="844">
        <f ca="1">'O4 Summary by Class &amp; Accounts'!R150</f>
        <v>0</v>
      </c>
      <c r="R74" s="844">
        <f ca="1">'O4 Summary by Class &amp; Accounts'!S150</f>
        <v>0</v>
      </c>
      <c r="S74" s="844">
        <f ca="1">'O4 Summary by Class &amp; Accounts'!T150</f>
        <v>0</v>
      </c>
      <c r="T74" s="844">
        <f ca="1">'O4 Summary by Class &amp; Accounts'!U150</f>
        <v>0</v>
      </c>
      <c r="U74" s="844">
        <f ca="1">'O4 Summary by Class &amp; Accounts'!V150</f>
        <v>0</v>
      </c>
      <c r="V74" s="844">
        <f ca="1">'O4 Summary by Class &amp; Accounts'!W150</f>
        <v>0</v>
      </c>
      <c r="W74" s="732">
        <f ca="1">'O4 Summary by Class &amp; Accounts'!X150</f>
        <v>0</v>
      </c>
    </row>
    <row r="75" spans="1:24" s="753" customFormat="1" ht="11.25" customHeight="1">
      <c r="A75" s="1879" t="s">
        <v>950</v>
      </c>
      <c r="B75" s="892" t="s">
        <v>1213</v>
      </c>
      <c r="C75" s="845">
        <f t="shared" si="15"/>
        <v>0</v>
      </c>
      <c r="D75" s="844">
        <f ca="1">'O4 Summary by Class &amp; Accounts'!E152</f>
        <v>0</v>
      </c>
      <c r="E75" s="844">
        <f ca="1">'O4 Summary by Class &amp; Accounts'!F152</f>
        <v>0</v>
      </c>
      <c r="F75" s="844">
        <f ca="1">'O4 Summary by Class &amp; Accounts'!G152</f>
        <v>0</v>
      </c>
      <c r="G75" s="844">
        <f ca="1">'O4 Summary by Class &amp; Accounts'!H152</f>
        <v>0</v>
      </c>
      <c r="H75" s="844">
        <f ca="1">'O4 Summary by Class &amp; Accounts'!I152</f>
        <v>0</v>
      </c>
      <c r="I75" s="844">
        <f ca="1">'O4 Summary by Class &amp; Accounts'!J152</f>
        <v>0</v>
      </c>
      <c r="J75" s="844">
        <f ca="1">'O4 Summary by Class &amp; Accounts'!K152</f>
        <v>0</v>
      </c>
      <c r="K75" s="844">
        <f ca="1">'O4 Summary by Class &amp; Accounts'!L152</f>
        <v>0</v>
      </c>
      <c r="L75" s="844">
        <f ca="1">'O4 Summary by Class &amp; Accounts'!M152</f>
        <v>0</v>
      </c>
      <c r="M75" s="844">
        <f ca="1">'O4 Summary by Class &amp; Accounts'!N152</f>
        <v>0</v>
      </c>
      <c r="N75" s="844">
        <f ca="1">'O4 Summary by Class &amp; Accounts'!O152</f>
        <v>0</v>
      </c>
      <c r="O75" s="844">
        <f ca="1">'O4 Summary by Class &amp; Accounts'!P152</f>
        <v>0</v>
      </c>
      <c r="P75" s="844">
        <f ca="1">'O4 Summary by Class &amp; Accounts'!Q152</f>
        <v>0</v>
      </c>
      <c r="Q75" s="844">
        <f ca="1">'O4 Summary by Class &amp; Accounts'!R152</f>
        <v>0</v>
      </c>
      <c r="R75" s="844">
        <f ca="1">'O4 Summary by Class &amp; Accounts'!S152</f>
        <v>0</v>
      </c>
      <c r="S75" s="844">
        <f ca="1">'O4 Summary by Class &amp; Accounts'!T152</f>
        <v>0</v>
      </c>
      <c r="T75" s="844">
        <f ca="1">'O4 Summary by Class &amp; Accounts'!U152</f>
        <v>0</v>
      </c>
      <c r="U75" s="844">
        <f ca="1">'O4 Summary by Class &amp; Accounts'!V152</f>
        <v>0</v>
      </c>
      <c r="V75" s="844">
        <f ca="1">'O4 Summary by Class &amp; Accounts'!W152</f>
        <v>0</v>
      </c>
      <c r="W75" s="732">
        <f ca="1">'O4 Summary by Class &amp; Accounts'!X152</f>
        <v>0</v>
      </c>
    </row>
    <row r="76" spans="1:24" s="753" customFormat="1" ht="12.75">
      <c r="A76" s="2070">
        <v>1840</v>
      </c>
      <c r="B76" s="892" t="s">
        <v>1214</v>
      </c>
      <c r="C76" s="845">
        <f t="shared" si="15"/>
        <v>98000</v>
      </c>
      <c r="D76" s="844">
        <f ca="1">'O4 Summary by Class &amp; Accounts'!E153</f>
        <v>47270.867879556143</v>
      </c>
      <c r="E76" s="844">
        <f ca="1">'O4 Summary by Class &amp; Accounts'!F153</f>
        <v>14021.92911055329</v>
      </c>
      <c r="F76" s="844">
        <f ca="1">'O4 Summary by Class &amp; Accounts'!G153</f>
        <v>28708.40648034347</v>
      </c>
      <c r="G76" s="844">
        <f ca="1">'O4 Summary by Class &amp; Accounts'!H153</f>
        <v>0</v>
      </c>
      <c r="H76" s="844">
        <f ca="1">'O4 Summary by Class &amp; Accounts'!I153</f>
        <v>0</v>
      </c>
      <c r="I76" s="844">
        <f ca="1">'O4 Summary by Class &amp; Accounts'!J153</f>
        <v>0</v>
      </c>
      <c r="J76" s="844">
        <f ca="1">'O4 Summary by Class &amp; Accounts'!K153</f>
        <v>7250.2407418415269</v>
      </c>
      <c r="K76" s="844">
        <f ca="1">'O4 Summary by Class &amp; Accounts'!L153</f>
        <v>397.58069309873395</v>
      </c>
      <c r="L76" s="844">
        <f ca="1">'O4 Summary by Class &amp; Accounts'!M153</f>
        <v>350.97509460684114</v>
      </c>
      <c r="M76" s="844">
        <f ca="1">'O4 Summary by Class &amp; Accounts'!N153</f>
        <v>0</v>
      </c>
      <c r="N76" s="844">
        <f ca="1">'O4 Summary by Class &amp; Accounts'!O153</f>
        <v>0</v>
      </c>
      <c r="O76" s="844">
        <f ca="1">'O4 Summary by Class &amp; Accounts'!P153</f>
        <v>0</v>
      </c>
      <c r="P76" s="844">
        <f ca="1">'O4 Summary by Class &amp; Accounts'!Q153</f>
        <v>0</v>
      </c>
      <c r="Q76" s="844">
        <f ca="1">'O4 Summary by Class &amp; Accounts'!R153</f>
        <v>0</v>
      </c>
      <c r="R76" s="844">
        <f ca="1">'O4 Summary by Class &amp; Accounts'!S153</f>
        <v>0</v>
      </c>
      <c r="S76" s="844">
        <f ca="1">'O4 Summary by Class &amp; Accounts'!T153</f>
        <v>0</v>
      </c>
      <c r="T76" s="844">
        <f ca="1">'O4 Summary by Class &amp; Accounts'!U153</f>
        <v>0</v>
      </c>
      <c r="U76" s="844">
        <f ca="1">'O4 Summary by Class &amp; Accounts'!V153</f>
        <v>0</v>
      </c>
      <c r="V76" s="844">
        <f ca="1">'O4 Summary by Class &amp; Accounts'!W153</f>
        <v>0</v>
      </c>
      <c r="W76" s="732">
        <f ca="1">'O4 Summary by Class &amp; Accounts'!X153</f>
        <v>0</v>
      </c>
    </row>
    <row r="77" spans="1:24" s="753" customFormat="1" ht="12" customHeight="1">
      <c r="A77" s="2070">
        <v>1845</v>
      </c>
      <c r="B77" s="892" t="s">
        <v>1215</v>
      </c>
      <c r="C77" s="845">
        <f t="shared" si="15"/>
        <v>0</v>
      </c>
      <c r="D77" s="844">
        <f ca="1">'O4 Summary by Class &amp; Accounts'!E154</f>
        <v>0</v>
      </c>
      <c r="E77" s="844">
        <f ca="1">'O4 Summary by Class &amp; Accounts'!F154</f>
        <v>0</v>
      </c>
      <c r="F77" s="844">
        <f ca="1">'O4 Summary by Class &amp; Accounts'!G154</f>
        <v>0</v>
      </c>
      <c r="G77" s="844">
        <f ca="1">'O4 Summary by Class &amp; Accounts'!H154</f>
        <v>0</v>
      </c>
      <c r="H77" s="844">
        <f ca="1">'O4 Summary by Class &amp; Accounts'!I154</f>
        <v>0</v>
      </c>
      <c r="I77" s="844">
        <f ca="1">'O4 Summary by Class &amp; Accounts'!J154</f>
        <v>0</v>
      </c>
      <c r="J77" s="844">
        <f ca="1">'O4 Summary by Class &amp; Accounts'!K154</f>
        <v>0</v>
      </c>
      <c r="K77" s="844">
        <f ca="1">'O4 Summary by Class &amp; Accounts'!L154</f>
        <v>0</v>
      </c>
      <c r="L77" s="844">
        <f ca="1">'O4 Summary by Class &amp; Accounts'!M154</f>
        <v>0</v>
      </c>
      <c r="M77" s="844">
        <f ca="1">'O4 Summary by Class &amp; Accounts'!N154</f>
        <v>0</v>
      </c>
      <c r="N77" s="844">
        <f ca="1">'O4 Summary by Class &amp; Accounts'!O154</f>
        <v>0</v>
      </c>
      <c r="O77" s="844">
        <f ca="1">'O4 Summary by Class &amp; Accounts'!P154</f>
        <v>0</v>
      </c>
      <c r="P77" s="844">
        <f ca="1">'O4 Summary by Class &amp; Accounts'!Q154</f>
        <v>0</v>
      </c>
      <c r="Q77" s="844">
        <f ca="1">'O4 Summary by Class &amp; Accounts'!R154</f>
        <v>0</v>
      </c>
      <c r="R77" s="844">
        <f ca="1">'O4 Summary by Class &amp; Accounts'!S154</f>
        <v>0</v>
      </c>
      <c r="S77" s="844">
        <f ca="1">'O4 Summary by Class &amp; Accounts'!T154</f>
        <v>0</v>
      </c>
      <c r="T77" s="844">
        <f ca="1">'O4 Summary by Class &amp; Accounts'!U154</f>
        <v>0</v>
      </c>
      <c r="U77" s="844">
        <f ca="1">'O4 Summary by Class &amp; Accounts'!V154</f>
        <v>0</v>
      </c>
      <c r="V77" s="844">
        <f ca="1">'O4 Summary by Class &amp; Accounts'!W154</f>
        <v>0</v>
      </c>
      <c r="W77" s="732">
        <f ca="1">'O4 Summary by Class &amp; Accounts'!X154</f>
        <v>0</v>
      </c>
    </row>
    <row r="78" spans="1:24" s="708" customFormat="1" ht="20.25" customHeight="1">
      <c r="B78" s="962" t="s">
        <v>76</v>
      </c>
      <c r="C78" s="963">
        <f t="shared" si="15"/>
        <v>646999.99999999988</v>
      </c>
      <c r="D78" s="964">
        <f>SUM(D67:D77)</f>
        <v>380929.10859788867</v>
      </c>
      <c r="E78" s="964">
        <f t="shared" ref="E78:W78" si="16">SUM(E67:E77)</f>
        <v>108360.83276164797</v>
      </c>
      <c r="F78" s="964">
        <f t="shared" si="16"/>
        <v>101810.38201677157</v>
      </c>
      <c r="G78" s="964">
        <f t="shared" si="16"/>
        <v>0</v>
      </c>
      <c r="H78" s="964">
        <f t="shared" si="16"/>
        <v>0</v>
      </c>
      <c r="I78" s="964">
        <f t="shared" si="16"/>
        <v>0</v>
      </c>
      <c r="J78" s="964">
        <f t="shared" si="16"/>
        <v>50544.795527259746</v>
      </c>
      <c r="K78" s="964">
        <f t="shared" si="16"/>
        <v>2771.7196647400597</v>
      </c>
      <c r="L78" s="964">
        <f t="shared" si="16"/>
        <v>2583.1614316919631</v>
      </c>
      <c r="M78" s="964">
        <f t="shared" si="16"/>
        <v>0</v>
      </c>
      <c r="N78" s="964">
        <f t="shared" si="16"/>
        <v>0</v>
      </c>
      <c r="O78" s="964">
        <f t="shared" si="16"/>
        <v>0</v>
      </c>
      <c r="P78" s="964">
        <f t="shared" si="16"/>
        <v>0</v>
      </c>
      <c r="Q78" s="964">
        <f t="shared" si="16"/>
        <v>0</v>
      </c>
      <c r="R78" s="964">
        <f t="shared" si="16"/>
        <v>0</v>
      </c>
      <c r="S78" s="964">
        <f t="shared" si="16"/>
        <v>0</v>
      </c>
      <c r="T78" s="964">
        <f t="shared" si="16"/>
        <v>0</v>
      </c>
      <c r="U78" s="964">
        <f t="shared" si="16"/>
        <v>0</v>
      </c>
      <c r="V78" s="964">
        <f t="shared" si="16"/>
        <v>0</v>
      </c>
      <c r="W78" s="965">
        <f t="shared" si="16"/>
        <v>0</v>
      </c>
    </row>
    <row r="79" spans="1:24" s="753" customFormat="1" ht="12.75">
      <c r="C79" s="859"/>
      <c r="D79" s="857"/>
      <c r="E79" s="857"/>
      <c r="F79" s="857"/>
      <c r="G79" s="857"/>
      <c r="H79" s="857"/>
      <c r="I79" s="857"/>
      <c r="J79" s="857"/>
      <c r="K79" s="857"/>
      <c r="L79" s="857"/>
      <c r="M79" s="857"/>
      <c r="N79" s="857"/>
      <c r="O79" s="857"/>
      <c r="P79" s="857"/>
      <c r="Q79" s="857"/>
      <c r="R79" s="857"/>
      <c r="S79" s="857"/>
      <c r="T79" s="857"/>
      <c r="U79" s="857"/>
      <c r="V79" s="857"/>
      <c r="W79" s="860"/>
    </row>
    <row r="80" spans="1:24" s="731" customFormat="1" ht="12.75">
      <c r="B80" s="974" t="s">
        <v>31</v>
      </c>
      <c r="C80" s="845"/>
      <c r="D80" s="844"/>
      <c r="E80" s="844"/>
      <c r="F80" s="844"/>
      <c r="G80" s="844"/>
      <c r="H80" s="844"/>
      <c r="I80" s="844"/>
      <c r="J80" s="844"/>
      <c r="K80" s="844"/>
      <c r="L80" s="844"/>
      <c r="M80" s="844"/>
      <c r="N80" s="844"/>
      <c r="O80" s="844"/>
      <c r="P80" s="844"/>
      <c r="Q80" s="844"/>
      <c r="R80" s="844"/>
      <c r="S80" s="844"/>
      <c r="T80" s="844"/>
      <c r="U80" s="844"/>
      <c r="V80" s="844"/>
      <c r="W80" s="732"/>
      <c r="X80" s="844"/>
    </row>
    <row r="81" spans="1:24" s="753" customFormat="1" ht="12.75">
      <c r="B81" s="856" t="s">
        <v>629</v>
      </c>
      <c r="C81" s="845">
        <f>SUM(D81:W81)</f>
        <v>644999.99999999988</v>
      </c>
      <c r="D81" s="844">
        <f ca="1">'O4 Summary by Class &amp; Accounts'!E123</f>
        <v>329939.51090488461</v>
      </c>
      <c r="E81" s="844">
        <f ca="1">'O4 Summary by Class &amp; Accounts'!F123</f>
        <v>101906.96837976022</v>
      </c>
      <c r="F81" s="844">
        <f ca="1">'O4 Summary by Class &amp; Accounts'!G123</f>
        <v>159779.78705968754</v>
      </c>
      <c r="G81" s="844">
        <f ca="1">'O4 Summary by Class &amp; Accounts'!H123</f>
        <v>0</v>
      </c>
      <c r="H81" s="844">
        <f ca="1">'O4 Summary by Class &amp; Accounts'!I123</f>
        <v>0</v>
      </c>
      <c r="I81" s="844">
        <f ca="1">'O4 Summary by Class &amp; Accounts'!J123</f>
        <v>0</v>
      </c>
      <c r="J81" s="844">
        <f ca="1">'O4 Summary by Class &amp; Accounts'!K123</f>
        <v>48337.734862099074</v>
      </c>
      <c r="K81" s="844">
        <f ca="1">'O4 Summary by Class &amp; Accounts'!L123</f>
        <v>2650.6913099295057</v>
      </c>
      <c r="L81" s="844">
        <f ca="1">'O4 Summary by Class &amp; Accounts'!M123</f>
        <v>2385.3074836390306</v>
      </c>
      <c r="M81" s="844">
        <f ca="1">'O4 Summary by Class &amp; Accounts'!N123</f>
        <v>0</v>
      </c>
      <c r="N81" s="844">
        <f ca="1">'O4 Summary by Class &amp; Accounts'!O123</f>
        <v>0</v>
      </c>
      <c r="O81" s="844">
        <f ca="1">'O4 Summary by Class &amp; Accounts'!P123</f>
        <v>0</v>
      </c>
      <c r="P81" s="844">
        <f ca="1">'O4 Summary by Class &amp; Accounts'!Q123</f>
        <v>0</v>
      </c>
      <c r="Q81" s="844">
        <f ca="1">'O4 Summary by Class &amp; Accounts'!R123</f>
        <v>0</v>
      </c>
      <c r="R81" s="844">
        <f ca="1">'O4 Summary by Class &amp; Accounts'!S123</f>
        <v>0</v>
      </c>
      <c r="S81" s="844">
        <f ca="1">'O4 Summary by Class &amp; Accounts'!T123</f>
        <v>0</v>
      </c>
      <c r="T81" s="844">
        <f ca="1">'O4 Summary by Class &amp; Accounts'!U123</f>
        <v>0</v>
      </c>
      <c r="U81" s="844">
        <f ca="1">'O4 Summary by Class &amp; Accounts'!V123</f>
        <v>0</v>
      </c>
      <c r="V81" s="844">
        <f ca="1">'O4 Summary by Class &amp; Accounts'!W123</f>
        <v>0</v>
      </c>
      <c r="W81" s="732">
        <f ca="1">'O4 Summary by Class &amp; Accounts'!X123</f>
        <v>0</v>
      </c>
      <c r="X81" s="857"/>
    </row>
    <row r="82" spans="1:24" s="753" customFormat="1" ht="12.75">
      <c r="B82" s="858" t="s">
        <v>630</v>
      </c>
      <c r="C82" s="845">
        <f>SUM(D82:W82)</f>
        <v>261000</v>
      </c>
      <c r="D82" s="844">
        <f ca="1">'O4 Summary by Class &amp; Accounts'!E124</f>
        <v>133510.40673825564</v>
      </c>
      <c r="E82" s="844">
        <f ca="1">'O4 Summary by Class &amp; Accounts'!F124</f>
        <v>41236.773251344835</v>
      </c>
      <c r="F82" s="844">
        <f ca="1">'O4 Summary by Class &amp; Accounts'!G124</f>
        <v>64655.076624152636</v>
      </c>
      <c r="G82" s="844">
        <f ca="1">'O4 Summary by Class &amp; Accounts'!H124</f>
        <v>0</v>
      </c>
      <c r="H82" s="844">
        <f ca="1">'O4 Summary by Class &amp; Accounts'!I124</f>
        <v>0</v>
      </c>
      <c r="I82" s="844">
        <f ca="1">'O4 Summary by Class &amp; Accounts'!J124</f>
        <v>0</v>
      </c>
      <c r="J82" s="844">
        <f ca="1">'O4 Summary by Class &amp; Accounts'!K124</f>
        <v>19559.920618616834</v>
      </c>
      <c r="K82" s="844">
        <f ca="1">'O4 Summary by Class &amp; Accounts'!L124</f>
        <v>1072.6053207621721</v>
      </c>
      <c r="L82" s="844">
        <f ca="1">'O4 Summary by Class &amp; Accounts'!M124</f>
        <v>965.21744686788679</v>
      </c>
      <c r="M82" s="844">
        <f ca="1">'O4 Summary by Class &amp; Accounts'!N124</f>
        <v>0</v>
      </c>
      <c r="N82" s="844">
        <f ca="1">'O4 Summary by Class &amp; Accounts'!O124</f>
        <v>0</v>
      </c>
      <c r="O82" s="844">
        <f ca="1">'O4 Summary by Class &amp; Accounts'!P124</f>
        <v>0</v>
      </c>
      <c r="P82" s="844">
        <f ca="1">'O4 Summary by Class &amp; Accounts'!Q124</f>
        <v>0</v>
      </c>
      <c r="Q82" s="844">
        <f ca="1">'O4 Summary by Class &amp; Accounts'!R124</f>
        <v>0</v>
      </c>
      <c r="R82" s="844">
        <f ca="1">'O4 Summary by Class &amp; Accounts'!S124</f>
        <v>0</v>
      </c>
      <c r="S82" s="844">
        <f ca="1">'O4 Summary by Class &amp; Accounts'!T124</f>
        <v>0</v>
      </c>
      <c r="T82" s="844">
        <f ca="1">'O4 Summary by Class &amp; Accounts'!U124</f>
        <v>0</v>
      </c>
      <c r="U82" s="844">
        <f ca="1">'O4 Summary by Class &amp; Accounts'!V124</f>
        <v>0</v>
      </c>
      <c r="V82" s="844">
        <f ca="1">'O4 Summary by Class &amp; Accounts'!W124</f>
        <v>0</v>
      </c>
      <c r="W82" s="732">
        <f ca="1">'O4 Summary by Class &amp; Accounts'!X124</f>
        <v>0</v>
      </c>
    </row>
    <row r="83" spans="1:24" s="753" customFormat="1" ht="12.75">
      <c r="B83" s="858" t="s">
        <v>631</v>
      </c>
      <c r="C83" s="845">
        <f>SUM(D83:W83)</f>
        <v>0</v>
      </c>
      <c r="D83" s="844">
        <f ca="1">'O4 Summary by Class &amp; Accounts'!E141</f>
        <v>0</v>
      </c>
      <c r="E83" s="844">
        <f ca="1">'O4 Summary by Class &amp; Accounts'!F141</f>
        <v>0</v>
      </c>
      <c r="F83" s="844">
        <f ca="1">'O4 Summary by Class &amp; Accounts'!G141</f>
        <v>0</v>
      </c>
      <c r="G83" s="844">
        <f ca="1">'O4 Summary by Class &amp; Accounts'!H141</f>
        <v>0</v>
      </c>
      <c r="H83" s="844">
        <f ca="1">'O4 Summary by Class &amp; Accounts'!I141</f>
        <v>0</v>
      </c>
      <c r="I83" s="844">
        <f ca="1">'O4 Summary by Class &amp; Accounts'!J141</f>
        <v>0</v>
      </c>
      <c r="J83" s="844">
        <f ca="1">'O4 Summary by Class &amp; Accounts'!K141</f>
        <v>0</v>
      </c>
      <c r="K83" s="844">
        <f ca="1">'O4 Summary by Class &amp; Accounts'!L141</f>
        <v>0</v>
      </c>
      <c r="L83" s="844">
        <f ca="1">'O4 Summary by Class &amp; Accounts'!M141</f>
        <v>0</v>
      </c>
      <c r="M83" s="844">
        <f ca="1">'O4 Summary by Class &amp; Accounts'!N141</f>
        <v>0</v>
      </c>
      <c r="N83" s="844">
        <f ca="1">'O4 Summary by Class &amp; Accounts'!O141</f>
        <v>0</v>
      </c>
      <c r="O83" s="844">
        <f ca="1">'O4 Summary by Class &amp; Accounts'!P141</f>
        <v>0</v>
      </c>
      <c r="P83" s="844">
        <f ca="1">'O4 Summary by Class &amp; Accounts'!Q141</f>
        <v>0</v>
      </c>
      <c r="Q83" s="844">
        <f ca="1">'O4 Summary by Class &amp; Accounts'!R141</f>
        <v>0</v>
      </c>
      <c r="R83" s="844">
        <f ca="1">'O4 Summary by Class &amp; Accounts'!S141</f>
        <v>0</v>
      </c>
      <c r="S83" s="844">
        <f ca="1">'O4 Summary by Class &amp; Accounts'!T141</f>
        <v>0</v>
      </c>
      <c r="T83" s="844">
        <f ca="1">'O4 Summary by Class &amp; Accounts'!U141</f>
        <v>0</v>
      </c>
      <c r="U83" s="844">
        <f ca="1">'O4 Summary by Class &amp; Accounts'!V141</f>
        <v>0</v>
      </c>
      <c r="V83" s="844">
        <f ca="1">'O4 Summary by Class &amp; Accounts'!W141</f>
        <v>0</v>
      </c>
      <c r="W83" s="732">
        <f ca="1">'O4 Summary by Class &amp; Accounts'!X141</f>
        <v>0</v>
      </c>
    </row>
    <row r="84" spans="1:24" s="753" customFormat="1" ht="12.75">
      <c r="B84" s="858" t="s">
        <v>632</v>
      </c>
      <c r="C84" s="845">
        <f>SUM(D84:W84)</f>
        <v>0</v>
      </c>
      <c r="D84" s="844">
        <f ca="1">'O4 Summary by Class &amp; Accounts'!E145</f>
        <v>0</v>
      </c>
      <c r="E84" s="844">
        <f ca="1">'O4 Summary by Class &amp; Accounts'!F145</f>
        <v>0</v>
      </c>
      <c r="F84" s="844">
        <f ca="1">'O4 Summary by Class &amp; Accounts'!G145</f>
        <v>0</v>
      </c>
      <c r="G84" s="844">
        <f ca="1">'O4 Summary by Class &amp; Accounts'!H145</f>
        <v>0</v>
      </c>
      <c r="H84" s="844">
        <f ca="1">'O4 Summary by Class &amp; Accounts'!I145</f>
        <v>0</v>
      </c>
      <c r="I84" s="844">
        <f ca="1">'O4 Summary by Class &amp; Accounts'!J145</f>
        <v>0</v>
      </c>
      <c r="J84" s="844">
        <f ca="1">'O4 Summary by Class &amp; Accounts'!K145</f>
        <v>0</v>
      </c>
      <c r="K84" s="844">
        <f ca="1">'O4 Summary by Class &amp; Accounts'!L145</f>
        <v>0</v>
      </c>
      <c r="L84" s="844">
        <f ca="1">'O4 Summary by Class &amp; Accounts'!M145</f>
        <v>0</v>
      </c>
      <c r="M84" s="844">
        <f ca="1">'O4 Summary by Class &amp; Accounts'!N145</f>
        <v>0</v>
      </c>
      <c r="N84" s="844">
        <f ca="1">'O4 Summary by Class &amp; Accounts'!O145</f>
        <v>0</v>
      </c>
      <c r="O84" s="844">
        <f ca="1">'O4 Summary by Class &amp; Accounts'!P145</f>
        <v>0</v>
      </c>
      <c r="P84" s="844">
        <f ca="1">'O4 Summary by Class &amp; Accounts'!Q145</f>
        <v>0</v>
      </c>
      <c r="Q84" s="844">
        <f ca="1">'O4 Summary by Class &amp; Accounts'!R145</f>
        <v>0</v>
      </c>
      <c r="R84" s="844">
        <f ca="1">'O4 Summary by Class &amp; Accounts'!S145</f>
        <v>0</v>
      </c>
      <c r="S84" s="844">
        <f ca="1">'O4 Summary by Class &amp; Accounts'!T145</f>
        <v>0</v>
      </c>
      <c r="T84" s="844">
        <f ca="1">'O4 Summary by Class &amp; Accounts'!U145</f>
        <v>0</v>
      </c>
      <c r="U84" s="844">
        <f ca="1">'O4 Summary by Class &amp; Accounts'!V145</f>
        <v>0</v>
      </c>
      <c r="V84" s="844">
        <f ca="1">'O4 Summary by Class &amp; Accounts'!W145</f>
        <v>0</v>
      </c>
      <c r="W84" s="732">
        <f ca="1">'O4 Summary by Class &amp; Accounts'!X145</f>
        <v>0</v>
      </c>
    </row>
    <row r="85" spans="1:24" s="708" customFormat="1" ht="20.25" customHeight="1">
      <c r="B85" s="961" t="s">
        <v>1510</v>
      </c>
      <c r="C85" s="963">
        <f>SUM(D85:W85)</f>
        <v>905999.99999999988</v>
      </c>
      <c r="D85" s="964">
        <f>SUM(D81:D84)</f>
        <v>463449.91764314024</v>
      </c>
      <c r="E85" s="964">
        <f t="shared" ref="E85:W85" si="17">SUM(E81:E84)</f>
        <v>143143.74163110505</v>
      </c>
      <c r="F85" s="964">
        <f t="shared" si="17"/>
        <v>224434.86368384017</v>
      </c>
      <c r="G85" s="964">
        <f t="shared" si="17"/>
        <v>0</v>
      </c>
      <c r="H85" s="964">
        <f t="shared" si="17"/>
        <v>0</v>
      </c>
      <c r="I85" s="964">
        <f t="shared" si="17"/>
        <v>0</v>
      </c>
      <c r="J85" s="964">
        <f t="shared" si="17"/>
        <v>67897.655480715912</v>
      </c>
      <c r="K85" s="964">
        <f t="shared" si="17"/>
        <v>3723.2966306916778</v>
      </c>
      <c r="L85" s="964">
        <f t="shared" si="17"/>
        <v>3350.5249305069174</v>
      </c>
      <c r="M85" s="964">
        <f t="shared" si="17"/>
        <v>0</v>
      </c>
      <c r="N85" s="964">
        <f t="shared" si="17"/>
        <v>0</v>
      </c>
      <c r="O85" s="964">
        <f t="shared" si="17"/>
        <v>0</v>
      </c>
      <c r="P85" s="964">
        <f t="shared" si="17"/>
        <v>0</v>
      </c>
      <c r="Q85" s="964">
        <f t="shared" si="17"/>
        <v>0</v>
      </c>
      <c r="R85" s="964">
        <f t="shared" si="17"/>
        <v>0</v>
      </c>
      <c r="S85" s="964">
        <f t="shared" si="17"/>
        <v>0</v>
      </c>
      <c r="T85" s="964">
        <f t="shared" si="17"/>
        <v>0</v>
      </c>
      <c r="U85" s="964">
        <f t="shared" si="17"/>
        <v>0</v>
      </c>
      <c r="V85" s="964">
        <f t="shared" si="17"/>
        <v>0</v>
      </c>
      <c r="W85" s="965">
        <f t="shared" si="17"/>
        <v>0</v>
      </c>
    </row>
    <row r="86" spans="1:24" s="753" customFormat="1" ht="12.75">
      <c r="B86" s="711"/>
      <c r="C86" s="859"/>
      <c r="D86" s="857"/>
      <c r="E86" s="857"/>
      <c r="F86" s="857"/>
      <c r="G86" s="857"/>
      <c r="H86" s="857"/>
      <c r="I86" s="857"/>
      <c r="J86" s="857"/>
      <c r="K86" s="857"/>
      <c r="L86" s="857"/>
      <c r="M86" s="857"/>
      <c r="N86" s="857"/>
      <c r="O86" s="857"/>
      <c r="P86" s="857"/>
      <c r="Q86" s="857"/>
      <c r="R86" s="857"/>
      <c r="S86" s="857"/>
      <c r="T86" s="857"/>
      <c r="U86" s="857"/>
      <c r="V86" s="857"/>
      <c r="W86" s="860"/>
    </row>
    <row r="87" spans="1:24" s="857" customFormat="1" ht="12.75">
      <c r="B87" s="847" t="s">
        <v>37</v>
      </c>
      <c r="C87" s="845">
        <f>SUM(D87:W87)</f>
        <v>14398914.309999997</v>
      </c>
      <c r="D87" s="844">
        <f>D43</f>
        <v>6945399.7546638791</v>
      </c>
      <c r="E87" s="844">
        <f t="shared" ref="E87:W87" si="18">E43</f>
        <v>2060209.7522831766</v>
      </c>
      <c r="F87" s="844">
        <f t="shared" si="18"/>
        <v>4218060.0498685138</v>
      </c>
      <c r="G87" s="844">
        <f t="shared" si="18"/>
        <v>0</v>
      </c>
      <c r="H87" s="844">
        <f t="shared" si="18"/>
        <v>0</v>
      </c>
      <c r="I87" s="844">
        <f t="shared" si="18"/>
        <v>0</v>
      </c>
      <c r="J87" s="844">
        <f t="shared" si="18"/>
        <v>1065261.1751902751</v>
      </c>
      <c r="K87" s="844">
        <f t="shared" si="18"/>
        <v>58415.615624888545</v>
      </c>
      <c r="L87" s="844">
        <f t="shared" si="18"/>
        <v>51567.962369265791</v>
      </c>
      <c r="M87" s="844">
        <f t="shared" si="18"/>
        <v>0</v>
      </c>
      <c r="N87" s="844">
        <f t="shared" si="18"/>
        <v>0</v>
      </c>
      <c r="O87" s="844">
        <f t="shared" si="18"/>
        <v>0</v>
      </c>
      <c r="P87" s="844">
        <f t="shared" si="18"/>
        <v>0</v>
      </c>
      <c r="Q87" s="844">
        <f t="shared" si="18"/>
        <v>0</v>
      </c>
      <c r="R87" s="844">
        <f t="shared" si="18"/>
        <v>0</v>
      </c>
      <c r="S87" s="844">
        <f t="shared" si="18"/>
        <v>0</v>
      </c>
      <c r="T87" s="844">
        <f t="shared" si="18"/>
        <v>0</v>
      </c>
      <c r="U87" s="844">
        <f t="shared" si="18"/>
        <v>0</v>
      </c>
      <c r="V87" s="844">
        <f t="shared" si="18"/>
        <v>0</v>
      </c>
      <c r="W87" s="732">
        <f t="shared" si="18"/>
        <v>0</v>
      </c>
      <c r="X87" s="861"/>
    </row>
    <row r="88" spans="1:24" s="866" customFormat="1" ht="12.75">
      <c r="B88" s="862"/>
      <c r="C88" s="848"/>
      <c r="D88" s="863"/>
      <c r="E88" s="863"/>
      <c r="F88" s="863"/>
      <c r="G88" s="863"/>
      <c r="H88" s="863"/>
      <c r="I88" s="863"/>
      <c r="J88" s="863"/>
      <c r="K88" s="863"/>
      <c r="L88" s="863"/>
      <c r="M88" s="863"/>
      <c r="N88" s="863"/>
      <c r="O88" s="863"/>
      <c r="P88" s="863"/>
      <c r="Q88" s="863"/>
      <c r="R88" s="863"/>
      <c r="S88" s="863"/>
      <c r="T88" s="863"/>
      <c r="U88" s="863"/>
      <c r="V88" s="863"/>
      <c r="W88" s="864"/>
      <c r="X88" s="865"/>
    </row>
    <row r="89" spans="1:24" s="857" customFormat="1" ht="12.75">
      <c r="B89" s="867" t="s">
        <v>30</v>
      </c>
      <c r="C89" s="868">
        <f>SUM(D89:W89)</f>
        <v>28609000</v>
      </c>
      <c r="D89" s="869">
        <f ca="1">'O6 Source Data for E2'!D88+'O6 Source Data for E2'!Y88</f>
        <v>14559861.728139512</v>
      </c>
      <c r="E89" s="869">
        <f ca="1">'O6 Source Data for E2'!E88+'O6 Source Data for E2'!Z88</f>
        <v>4553760.6427993085</v>
      </c>
      <c r="F89" s="869">
        <f ca="1">'O6 Source Data for E2'!F88+'O6 Source Data for E2'!AA88</f>
        <v>7203500.5402710363</v>
      </c>
      <c r="G89" s="869">
        <f ca="1">'O6 Source Data for E2'!G88+'O6 Source Data for E2'!AB88</f>
        <v>0</v>
      </c>
      <c r="H89" s="869">
        <f ca="1">'O6 Source Data for E2'!H88+'O6 Source Data for E2'!AC88</f>
        <v>0</v>
      </c>
      <c r="I89" s="869">
        <f ca="1">'O6 Source Data for E2'!I88+'O6 Source Data for E2'!AD88</f>
        <v>0</v>
      </c>
      <c r="J89" s="869">
        <f ca="1">'O6 Source Data for E2'!J88+'O6 Source Data for E2'!AE88</f>
        <v>2074968.1964181636</v>
      </c>
      <c r="K89" s="869">
        <f ca="1">'O6 Source Data for E2'!K88+'O6 Source Data for E2'!AF88</f>
        <v>113784.8139205686</v>
      </c>
      <c r="L89" s="869">
        <f ca="1">'O6 Source Data for E2'!L88+'O6 Source Data for E2'!AG88</f>
        <v>103124.07845141049</v>
      </c>
      <c r="M89" s="869">
        <f ca="1">'O6 Source Data for E2'!M88+'O6 Source Data for E2'!AH88</f>
        <v>0</v>
      </c>
      <c r="N89" s="869">
        <f ca="1">'O6 Source Data for E2'!N88+'O6 Source Data for E2'!AI88</f>
        <v>0</v>
      </c>
      <c r="O89" s="869">
        <f ca="1">'O6 Source Data for E2'!O88+'O6 Source Data for E2'!AJ88</f>
        <v>0</v>
      </c>
      <c r="P89" s="869">
        <f ca="1">'O6 Source Data for E2'!P88+'O6 Source Data for E2'!AK88</f>
        <v>0</v>
      </c>
      <c r="Q89" s="869">
        <f ca="1">'O6 Source Data for E2'!Q88+'O6 Source Data for E2'!AL88</f>
        <v>0</v>
      </c>
      <c r="R89" s="869">
        <f ca="1">'O6 Source Data for E2'!R88+'O6 Source Data for E2'!AM88</f>
        <v>0</v>
      </c>
      <c r="S89" s="869">
        <f ca="1">'O6 Source Data for E2'!S88+'O6 Source Data for E2'!AN88</f>
        <v>0</v>
      </c>
      <c r="T89" s="869">
        <f ca="1">'O6 Source Data for E2'!T88+'O6 Source Data for E2'!AO88</f>
        <v>0</v>
      </c>
      <c r="U89" s="869">
        <f ca="1">'O6 Source Data for E2'!U88+'O6 Source Data for E2'!AP88</f>
        <v>0</v>
      </c>
      <c r="V89" s="869">
        <f ca="1">'O6 Source Data for E2'!V88+'O6 Source Data for E2'!AQ88</f>
        <v>0</v>
      </c>
      <c r="W89" s="870">
        <f ca="1">'O6 Source Data for E2'!W88+'O6 Source Data for E2'!AR88</f>
        <v>0</v>
      </c>
    </row>
    <row r="90" spans="1:24" s="753" customFormat="1" ht="12.75">
      <c r="C90" s="894"/>
    </row>
    <row r="91" spans="1:24" s="753" customFormat="1" ht="12.75">
      <c r="C91" s="894"/>
    </row>
    <row r="92" spans="1:24" s="1991" customFormat="1" ht="12.75">
      <c r="C92" s="1992"/>
    </row>
    <row r="93" spans="1:24" s="357" customFormat="1" ht="38.25">
      <c r="A93" s="753"/>
      <c r="B93" s="2083" t="s">
        <v>122</v>
      </c>
      <c r="C93" s="2072" t="str">
        <f>C12</f>
        <v xml:space="preserve">Total </v>
      </c>
      <c r="D93" s="2072" t="str">
        <f t="shared" ref="D93:W93" si="19">D12</f>
        <v>Residential</v>
      </c>
      <c r="E93" s="2072" t="str">
        <f t="shared" si="19"/>
        <v>GS &lt;50</v>
      </c>
      <c r="F93" s="2072" t="str">
        <f t="shared" si="19"/>
        <v>GS&gt;50-Regular</v>
      </c>
      <c r="G93" s="2072" t="str">
        <f t="shared" si="19"/>
        <v>GS&gt; 50-TOU</v>
      </c>
      <c r="H93" s="2072" t="str">
        <f t="shared" si="19"/>
        <v>GS &gt;50-Intermediate</v>
      </c>
      <c r="I93" s="2072" t="str">
        <f t="shared" si="19"/>
        <v>Large Use &gt;5MW</v>
      </c>
      <c r="J93" s="2072" t="str">
        <f t="shared" si="19"/>
        <v>Street Light</v>
      </c>
      <c r="K93" s="2072" t="str">
        <f t="shared" si="19"/>
        <v>Sentinel</v>
      </c>
      <c r="L93" s="2072" t="str">
        <f t="shared" si="19"/>
        <v>Unmetered Scattered Load</v>
      </c>
      <c r="M93" s="2072" t="str">
        <f t="shared" si="19"/>
        <v>Embedded Distributor</v>
      </c>
      <c r="N93" s="2072" t="str">
        <f t="shared" si="19"/>
        <v>Back-up/Standby Power</v>
      </c>
      <c r="O93" s="2072" t="str">
        <f t="shared" si="19"/>
        <v>Rate Class 1</v>
      </c>
      <c r="P93" s="2072" t="str">
        <f t="shared" si="19"/>
        <v>Rate class 2</v>
      </c>
      <c r="Q93" s="2072" t="str">
        <f t="shared" si="19"/>
        <v>Rate class 3</v>
      </c>
      <c r="R93" s="2072" t="str">
        <f t="shared" si="19"/>
        <v>Rate class 4</v>
      </c>
      <c r="S93" s="2072" t="str">
        <f t="shared" si="19"/>
        <v>Rate class 5</v>
      </c>
      <c r="T93" s="2072" t="str">
        <f t="shared" si="19"/>
        <v>Rate class 6</v>
      </c>
      <c r="U93" s="2072" t="str">
        <f t="shared" si="19"/>
        <v>Rate class 7</v>
      </c>
      <c r="V93" s="2072" t="str">
        <f t="shared" si="19"/>
        <v>Rate class 8</v>
      </c>
      <c r="W93" s="2072" t="str">
        <f t="shared" si="19"/>
        <v>Rate class 9</v>
      </c>
    </row>
    <row r="94" spans="1:24" s="357" customFormat="1" ht="12.75">
      <c r="A94" s="753"/>
      <c r="B94" s="290">
        <v>1830</v>
      </c>
      <c r="C94" s="2071">
        <f t="shared" ref="C94:D99" si="20">SUMIF($A$67:$A$77,$B94,C$67:C$77)</f>
        <v>396000</v>
      </c>
      <c r="D94" s="2071">
        <f t="shared" si="20"/>
        <v>252494.03935741328</v>
      </c>
      <c r="E94" s="2071">
        <f t="shared" ref="E94:W99" si="21">SUMIF($A$67:$A$77,$B94,E$67:E$77)</f>
        <v>70758.869219904285</v>
      </c>
      <c r="F94" s="2071">
        <f t="shared" si="21"/>
        <v>37664.778406788741</v>
      </c>
      <c r="G94" s="2071">
        <f t="shared" si="21"/>
        <v>0</v>
      </c>
      <c r="H94" s="2071">
        <f t="shared" si="21"/>
        <v>0</v>
      </c>
      <c r="I94" s="2071">
        <f t="shared" si="21"/>
        <v>0</v>
      </c>
      <c r="J94" s="2071">
        <f t="shared" si="21"/>
        <v>31688.814218660827</v>
      </c>
      <c r="K94" s="2071">
        <f t="shared" si="21"/>
        <v>1737.7161902808946</v>
      </c>
      <c r="L94" s="2071">
        <f t="shared" si="21"/>
        <v>1655.7826069519604</v>
      </c>
      <c r="M94" s="2071">
        <f t="shared" si="21"/>
        <v>0</v>
      </c>
      <c r="N94" s="2071">
        <f t="shared" si="21"/>
        <v>0</v>
      </c>
      <c r="O94" s="2071">
        <f t="shared" si="21"/>
        <v>0</v>
      </c>
      <c r="P94" s="2071">
        <f t="shared" si="21"/>
        <v>0</v>
      </c>
      <c r="Q94" s="2071">
        <f t="shared" si="21"/>
        <v>0</v>
      </c>
      <c r="R94" s="2071">
        <f t="shared" si="21"/>
        <v>0</v>
      </c>
      <c r="S94" s="2071">
        <f t="shared" si="21"/>
        <v>0</v>
      </c>
      <c r="T94" s="2071">
        <f t="shared" si="21"/>
        <v>0</v>
      </c>
      <c r="U94" s="2071">
        <f t="shared" si="21"/>
        <v>0</v>
      </c>
      <c r="V94" s="2071">
        <f t="shared" si="21"/>
        <v>0</v>
      </c>
      <c r="W94" s="2071">
        <f t="shared" si="21"/>
        <v>0</v>
      </c>
    </row>
    <row r="95" spans="1:24" s="357" customFormat="1" ht="12.75">
      <c r="A95" s="753"/>
      <c r="B95" s="290">
        <v>1835</v>
      </c>
      <c r="C95" s="2071">
        <f t="shared" si="20"/>
        <v>102000.00000000003</v>
      </c>
      <c r="D95" s="2071">
        <f t="shared" si="20"/>
        <v>54109.467306199498</v>
      </c>
      <c r="E95" s="2071">
        <f t="shared" ref="E95:R95" si="22">SUMIF($A$67:$A$77,$B95,E$67:E$77)</f>
        <v>15720.022892727371</v>
      </c>
      <c r="F95" s="2071">
        <f t="shared" si="22"/>
        <v>23624.798427594924</v>
      </c>
      <c r="G95" s="2071">
        <f t="shared" si="22"/>
        <v>0</v>
      </c>
      <c r="H95" s="2071">
        <f t="shared" si="22"/>
        <v>0</v>
      </c>
      <c r="I95" s="2071">
        <f t="shared" si="22"/>
        <v>0</v>
      </c>
      <c r="J95" s="2071">
        <f t="shared" si="22"/>
        <v>7737.1603674215839</v>
      </c>
      <c r="K95" s="2071">
        <f t="shared" si="22"/>
        <v>424.28185366906894</v>
      </c>
      <c r="L95" s="2071">
        <f t="shared" si="22"/>
        <v>384.2691523875626</v>
      </c>
      <c r="M95" s="2071">
        <f t="shared" si="22"/>
        <v>0</v>
      </c>
      <c r="N95" s="2071">
        <f t="shared" si="22"/>
        <v>0</v>
      </c>
      <c r="O95" s="2071">
        <f t="shared" si="22"/>
        <v>0</v>
      </c>
      <c r="P95" s="2071">
        <f t="shared" si="22"/>
        <v>0</v>
      </c>
      <c r="Q95" s="2071">
        <f t="shared" si="22"/>
        <v>0</v>
      </c>
      <c r="R95" s="2071">
        <f t="shared" si="22"/>
        <v>0</v>
      </c>
      <c r="S95" s="2071">
        <f t="shared" si="21"/>
        <v>0</v>
      </c>
      <c r="T95" s="2071">
        <f t="shared" si="21"/>
        <v>0</v>
      </c>
      <c r="U95" s="2071">
        <f t="shared" si="21"/>
        <v>0</v>
      </c>
      <c r="V95" s="2071">
        <f t="shared" si="21"/>
        <v>0</v>
      </c>
      <c r="W95" s="2071">
        <f t="shared" si="21"/>
        <v>0</v>
      </c>
    </row>
    <row r="96" spans="1:24" s="357" customFormat="1" ht="12.75">
      <c r="A96" s="753"/>
      <c r="B96" s="290">
        <v>1840</v>
      </c>
      <c r="C96" s="2071">
        <f t="shared" si="20"/>
        <v>98000</v>
      </c>
      <c r="D96" s="2071">
        <f t="shared" si="20"/>
        <v>47270.867879556143</v>
      </c>
      <c r="E96" s="2071">
        <f t="shared" si="21"/>
        <v>14021.92911055329</v>
      </c>
      <c r="F96" s="2071">
        <f t="shared" si="21"/>
        <v>28708.40648034347</v>
      </c>
      <c r="G96" s="2071">
        <f t="shared" si="21"/>
        <v>0</v>
      </c>
      <c r="H96" s="2071">
        <f t="shared" si="21"/>
        <v>0</v>
      </c>
      <c r="I96" s="2071">
        <f t="shared" si="21"/>
        <v>0</v>
      </c>
      <c r="J96" s="2071">
        <f t="shared" si="21"/>
        <v>7250.2407418415269</v>
      </c>
      <c r="K96" s="2071">
        <f t="shared" si="21"/>
        <v>397.58069309873395</v>
      </c>
      <c r="L96" s="2071">
        <f t="shared" si="21"/>
        <v>350.97509460684114</v>
      </c>
      <c r="M96" s="2071">
        <f t="shared" si="21"/>
        <v>0</v>
      </c>
      <c r="N96" s="2071">
        <f t="shared" si="21"/>
        <v>0</v>
      </c>
      <c r="O96" s="2071">
        <f t="shared" si="21"/>
        <v>0</v>
      </c>
      <c r="P96" s="2071">
        <f t="shared" si="21"/>
        <v>0</v>
      </c>
      <c r="Q96" s="2071">
        <f t="shared" si="21"/>
        <v>0</v>
      </c>
      <c r="R96" s="2071">
        <f t="shared" si="21"/>
        <v>0</v>
      </c>
      <c r="S96" s="2071">
        <f t="shared" si="21"/>
        <v>0</v>
      </c>
      <c r="T96" s="2071">
        <f t="shared" si="21"/>
        <v>0</v>
      </c>
      <c r="U96" s="2071">
        <f t="shared" si="21"/>
        <v>0</v>
      </c>
      <c r="V96" s="2071">
        <f t="shared" si="21"/>
        <v>0</v>
      </c>
      <c r="W96" s="2071">
        <f t="shared" si="21"/>
        <v>0</v>
      </c>
    </row>
    <row r="97" spans="1:23" s="357" customFormat="1" ht="12.75">
      <c r="A97" s="753"/>
      <c r="B97" s="290">
        <v>1845</v>
      </c>
      <c r="C97" s="2071">
        <f t="shared" si="20"/>
        <v>0</v>
      </c>
      <c r="D97" s="2071">
        <f t="shared" si="20"/>
        <v>0</v>
      </c>
      <c r="E97" s="2071">
        <f t="shared" si="21"/>
        <v>0</v>
      </c>
      <c r="F97" s="2071">
        <f t="shared" si="21"/>
        <v>0</v>
      </c>
      <c r="G97" s="2071">
        <f t="shared" si="21"/>
        <v>0</v>
      </c>
      <c r="H97" s="2071">
        <f t="shared" si="21"/>
        <v>0</v>
      </c>
      <c r="I97" s="2071">
        <f t="shared" si="21"/>
        <v>0</v>
      </c>
      <c r="J97" s="2071">
        <f t="shared" si="21"/>
        <v>0</v>
      </c>
      <c r="K97" s="2071">
        <f t="shared" si="21"/>
        <v>0</v>
      </c>
      <c r="L97" s="2071">
        <f t="shared" si="21"/>
        <v>0</v>
      </c>
      <c r="M97" s="2071">
        <f t="shared" si="21"/>
        <v>0</v>
      </c>
      <c r="N97" s="2071">
        <f t="shared" si="21"/>
        <v>0</v>
      </c>
      <c r="O97" s="2071">
        <f t="shared" si="21"/>
        <v>0</v>
      </c>
      <c r="P97" s="2071">
        <f t="shared" si="21"/>
        <v>0</v>
      </c>
      <c r="Q97" s="2071">
        <f t="shared" si="21"/>
        <v>0</v>
      </c>
      <c r="R97" s="2071">
        <f t="shared" si="21"/>
        <v>0</v>
      </c>
      <c r="S97" s="2071">
        <f t="shared" si="21"/>
        <v>0</v>
      </c>
      <c r="T97" s="2071">
        <f t="shared" si="21"/>
        <v>0</v>
      </c>
      <c r="U97" s="2071">
        <f t="shared" si="21"/>
        <v>0</v>
      </c>
      <c r="V97" s="2071">
        <f t="shared" si="21"/>
        <v>0</v>
      </c>
      <c r="W97" s="2071">
        <f t="shared" si="21"/>
        <v>0</v>
      </c>
    </row>
    <row r="98" spans="1:23" s="357" customFormat="1" ht="12.75">
      <c r="A98" s="753"/>
      <c r="B98" s="753" t="s">
        <v>950</v>
      </c>
      <c r="C98" s="2071">
        <f t="shared" si="20"/>
        <v>51000</v>
      </c>
      <c r="D98" s="2071">
        <f t="shared" si="20"/>
        <v>27054.734054719775</v>
      </c>
      <c r="E98" s="2071">
        <f t="shared" si="21"/>
        <v>7860.0115384630153</v>
      </c>
      <c r="F98" s="2071">
        <f t="shared" si="21"/>
        <v>11812.398702044437</v>
      </c>
      <c r="G98" s="2071">
        <f t="shared" si="21"/>
        <v>0</v>
      </c>
      <c r="H98" s="2071">
        <f t="shared" si="21"/>
        <v>0</v>
      </c>
      <c r="I98" s="2071">
        <f t="shared" si="21"/>
        <v>0</v>
      </c>
      <c r="J98" s="2071">
        <f t="shared" si="21"/>
        <v>3868.5801993358136</v>
      </c>
      <c r="K98" s="2071">
        <f t="shared" si="21"/>
        <v>212.14092769136215</v>
      </c>
      <c r="L98" s="2071">
        <f t="shared" si="21"/>
        <v>192.1345777455991</v>
      </c>
      <c r="M98" s="2071">
        <f t="shared" si="21"/>
        <v>0</v>
      </c>
      <c r="N98" s="2071">
        <f t="shared" si="21"/>
        <v>0</v>
      </c>
      <c r="O98" s="2071">
        <f t="shared" si="21"/>
        <v>0</v>
      </c>
      <c r="P98" s="2071">
        <f t="shared" si="21"/>
        <v>0</v>
      </c>
      <c r="Q98" s="2071">
        <f t="shared" si="21"/>
        <v>0</v>
      </c>
      <c r="R98" s="2071">
        <f t="shared" si="21"/>
        <v>0</v>
      </c>
      <c r="S98" s="2071">
        <f t="shared" si="21"/>
        <v>0</v>
      </c>
      <c r="T98" s="2071">
        <f t="shared" si="21"/>
        <v>0</v>
      </c>
      <c r="U98" s="2071">
        <f t="shared" si="21"/>
        <v>0</v>
      </c>
      <c r="V98" s="2071">
        <f t="shared" si="21"/>
        <v>0</v>
      </c>
      <c r="W98" s="2071">
        <f t="shared" si="21"/>
        <v>0</v>
      </c>
    </row>
    <row r="99" spans="1:23" s="357" customFormat="1" ht="12.75">
      <c r="A99" s="753"/>
      <c r="B99" s="753" t="s">
        <v>951</v>
      </c>
      <c r="C99" s="2071">
        <f t="shared" si="20"/>
        <v>0</v>
      </c>
      <c r="D99" s="2071">
        <f t="shared" si="20"/>
        <v>0</v>
      </c>
      <c r="E99" s="2071">
        <f t="shared" si="21"/>
        <v>0</v>
      </c>
      <c r="F99" s="2071">
        <f t="shared" si="21"/>
        <v>0</v>
      </c>
      <c r="G99" s="2071">
        <f t="shared" si="21"/>
        <v>0</v>
      </c>
      <c r="H99" s="2071">
        <f t="shared" si="21"/>
        <v>0</v>
      </c>
      <c r="I99" s="2071">
        <f t="shared" si="21"/>
        <v>0</v>
      </c>
      <c r="J99" s="2071">
        <f t="shared" si="21"/>
        <v>0</v>
      </c>
      <c r="K99" s="2071">
        <f t="shared" si="21"/>
        <v>0</v>
      </c>
      <c r="L99" s="2071">
        <f t="shared" si="21"/>
        <v>0</v>
      </c>
      <c r="M99" s="2071">
        <f t="shared" si="21"/>
        <v>0</v>
      </c>
      <c r="N99" s="2071">
        <f t="shared" si="21"/>
        <v>0</v>
      </c>
      <c r="O99" s="2071">
        <f t="shared" si="21"/>
        <v>0</v>
      </c>
      <c r="P99" s="2071">
        <f t="shared" si="21"/>
        <v>0</v>
      </c>
      <c r="Q99" s="2071">
        <f t="shared" si="21"/>
        <v>0</v>
      </c>
      <c r="R99" s="2071">
        <f t="shared" si="21"/>
        <v>0</v>
      </c>
      <c r="S99" s="2071">
        <f t="shared" si="21"/>
        <v>0</v>
      </c>
      <c r="T99" s="2071">
        <f t="shared" si="21"/>
        <v>0</v>
      </c>
      <c r="U99" s="2071">
        <f t="shared" si="21"/>
        <v>0</v>
      </c>
      <c r="V99" s="2071">
        <f t="shared" si="21"/>
        <v>0</v>
      </c>
      <c r="W99" s="2071">
        <f t="shared" si="21"/>
        <v>0</v>
      </c>
    </row>
    <row r="100" spans="1:23" s="482" customFormat="1" ht="12.75">
      <c r="B100" s="2074" t="s">
        <v>76</v>
      </c>
      <c r="C100" s="2075">
        <f>SUM(C94:C99)</f>
        <v>647000</v>
      </c>
      <c r="D100" s="2075">
        <f t="shared" ref="D100:W100" si="23">SUM(D94:D99)</f>
        <v>380929.10859788873</v>
      </c>
      <c r="E100" s="2075">
        <f t="shared" si="23"/>
        <v>108360.83276164797</v>
      </c>
      <c r="F100" s="2075">
        <f t="shared" si="23"/>
        <v>101810.38201677157</v>
      </c>
      <c r="G100" s="2075">
        <f t="shared" si="23"/>
        <v>0</v>
      </c>
      <c r="H100" s="2075">
        <f t="shared" si="23"/>
        <v>0</v>
      </c>
      <c r="I100" s="2075">
        <f t="shared" si="23"/>
        <v>0</v>
      </c>
      <c r="J100" s="2075">
        <f t="shared" si="23"/>
        <v>50544.795527259746</v>
      </c>
      <c r="K100" s="2075">
        <f t="shared" si="23"/>
        <v>2771.7196647400601</v>
      </c>
      <c r="L100" s="2075">
        <f t="shared" si="23"/>
        <v>2583.1614316919631</v>
      </c>
      <c r="M100" s="2075">
        <f t="shared" si="23"/>
        <v>0</v>
      </c>
      <c r="N100" s="2075">
        <f t="shared" si="23"/>
        <v>0</v>
      </c>
      <c r="O100" s="2075">
        <f t="shared" si="23"/>
        <v>0</v>
      </c>
      <c r="P100" s="2075">
        <f t="shared" si="23"/>
        <v>0</v>
      </c>
      <c r="Q100" s="2075">
        <f t="shared" si="23"/>
        <v>0</v>
      </c>
      <c r="R100" s="2075">
        <f t="shared" si="23"/>
        <v>0</v>
      </c>
      <c r="S100" s="2075">
        <f t="shared" si="23"/>
        <v>0</v>
      </c>
      <c r="T100" s="2075">
        <f t="shared" si="23"/>
        <v>0</v>
      </c>
      <c r="U100" s="2075">
        <f t="shared" si="23"/>
        <v>0</v>
      </c>
      <c r="V100" s="2075">
        <f t="shared" si="23"/>
        <v>0</v>
      </c>
      <c r="W100" s="2075">
        <f t="shared" si="23"/>
        <v>0</v>
      </c>
    </row>
    <row r="101" spans="1:23">
      <c r="C101" s="615"/>
    </row>
    <row r="102" spans="1:23">
      <c r="C102" s="615"/>
    </row>
    <row r="103" spans="1:23">
      <c r="C103" s="615"/>
    </row>
    <row r="104" spans="1:23">
      <c r="C104" s="615"/>
    </row>
    <row r="105" spans="1:23">
      <c r="C105" s="615"/>
    </row>
    <row r="106" spans="1:23">
      <c r="C106" s="615"/>
    </row>
    <row r="107" spans="1:23">
      <c r="C107" s="615"/>
    </row>
    <row r="108" spans="1:23">
      <c r="C108" s="615"/>
    </row>
    <row r="109" spans="1:23">
      <c r="C109" s="615"/>
    </row>
  </sheetData>
  <mergeCells count="5">
    <mergeCell ref="A8:B9"/>
    <mergeCell ref="A1:F1"/>
    <mergeCell ref="A2:E2"/>
    <mergeCell ref="A3:E3"/>
    <mergeCell ref="A4:E4"/>
  </mergeCells>
  <phoneticPr fontId="0" type="noConversion"/>
  <pageMargins left="0.75" right="0.75" top="1" bottom="1" header="0.5" footer="0.5"/>
  <pageSetup orientation="portrait" r:id="rId1"/>
  <headerFooter alignWithMargins="0"/>
  <legacyDrawing r:id="rId2"/>
  <oleObjects>
    <oleObject progId="Unknown" shapeId="40962" r:id="rId3"/>
  </oleObjects>
</worksheet>
</file>

<file path=xl/worksheets/sheet19.xml><?xml version="1.0" encoding="utf-8"?>
<worksheet xmlns="http://schemas.openxmlformats.org/spreadsheetml/2006/main" xmlns:r="http://schemas.openxmlformats.org/officeDocument/2006/relationships">
  <sheetPr codeName="Sheet30" enableFormatConditionsCalculation="0">
    <tabColor indexed="9"/>
  </sheetPr>
  <dimension ref="A1:Y112"/>
  <sheetViews>
    <sheetView workbookViewId="0">
      <selection sqref="A1:F1"/>
    </sheetView>
  </sheetViews>
  <sheetFormatPr defaultRowHeight="11.25"/>
  <cols>
    <col min="1" max="1" width="3.140625" style="15" customWidth="1"/>
    <col min="2" max="2" width="60.7109375" style="15" customWidth="1"/>
    <col min="3" max="6" width="15.7109375" style="15" customWidth="1"/>
    <col min="7" max="9" width="15.7109375" style="15" hidden="1" customWidth="1"/>
    <col min="10" max="12" width="15.7109375" style="15" customWidth="1"/>
    <col min="13" max="23" width="15.7109375" style="15" hidden="1" customWidth="1"/>
    <col min="24" max="16384" width="9.140625" style="15"/>
  </cols>
  <sheetData>
    <row r="1" spans="1:25" ht="20.25" customHeight="1">
      <c r="A1" s="2210" t="s">
        <v>1354</v>
      </c>
      <c r="B1" s="2210"/>
      <c r="C1" s="2210"/>
      <c r="D1" s="2210"/>
      <c r="E1" s="2210"/>
      <c r="F1" s="2210"/>
    </row>
    <row r="2" spans="1:25" ht="18.75" customHeight="1">
      <c r="A2" s="2254" t="str">
        <f ca="1">'I1 Intro'!C9</f>
        <v>Orillia Power Distribution Corporation</v>
      </c>
      <c r="B2" s="2254"/>
      <c r="C2" s="2254"/>
      <c r="D2" s="2254"/>
      <c r="E2" s="2254"/>
    </row>
    <row r="3" spans="1:25" ht="18.75" customHeight="1">
      <c r="A3" s="2255" t="str">
        <f ca="1">'I1 Intro'!C13 &amp; "   " &amp; 'I1 Intro'!E13</f>
        <v xml:space="preserve">EB-2009-XXXX   </v>
      </c>
      <c r="B3" s="2255"/>
      <c r="C3" s="2255"/>
      <c r="D3" s="2255"/>
      <c r="E3" s="2255"/>
      <c r="G3" s="16"/>
    </row>
    <row r="4" spans="1:25" ht="18.75">
      <c r="A4" s="2256">
        <f ca="1">'I1 Intro'!C15</f>
        <v>40053</v>
      </c>
      <c r="B4" s="2256"/>
      <c r="C4" s="2256"/>
      <c r="D4" s="2256"/>
      <c r="E4" s="2256"/>
    </row>
    <row r="5" spans="1:25" ht="21" customHeight="1">
      <c r="A5" s="369" t="str">
        <f ca="1">"Sheet O3.4 Secondary Cost Pool Worksheet  - "&amp; 'I2 LDC class'!$C$17 &amp; "  " &amp;  'I2 LDC class'!$D$17</f>
        <v xml:space="preserve">Sheet O3.4 Secondary Cost Pool Worksheet  -   </v>
      </c>
      <c r="B5" s="370"/>
      <c r="C5" s="624"/>
      <c r="D5" s="624"/>
      <c r="E5" s="371"/>
    </row>
    <row r="6" spans="1:25" ht="6" customHeight="1">
      <c r="A6" s="18"/>
      <c r="B6" s="18"/>
      <c r="C6" s="625"/>
      <c r="D6" s="625"/>
      <c r="E6" s="18"/>
      <c r="F6" s="18"/>
      <c r="G6" s="18"/>
      <c r="H6" s="18"/>
      <c r="I6" s="18"/>
      <c r="J6" s="18"/>
      <c r="K6" s="18"/>
      <c r="L6" s="18"/>
      <c r="M6" s="18"/>
      <c r="N6" s="18"/>
      <c r="O6" s="18"/>
    </row>
    <row r="7" spans="1:25" ht="14.25" customHeight="1">
      <c r="A7" s="834"/>
      <c r="B7" s="834"/>
      <c r="C7" s="693"/>
      <c r="D7" s="693"/>
      <c r="E7" s="693"/>
      <c r="F7" s="693"/>
      <c r="G7" s="693"/>
      <c r="H7" s="693"/>
      <c r="I7" s="693"/>
      <c r="J7" s="693"/>
      <c r="K7" s="693"/>
      <c r="L7" s="693"/>
      <c r="M7" s="693"/>
      <c r="N7" s="693"/>
      <c r="O7" s="693"/>
      <c r="P7" s="693"/>
      <c r="Q7" s="693"/>
      <c r="R7" s="693"/>
      <c r="S7" s="693"/>
      <c r="T7" s="693"/>
      <c r="U7" s="693"/>
      <c r="V7" s="693"/>
      <c r="W7" s="693"/>
      <c r="X7" s="693"/>
    </row>
    <row r="8" spans="1:25" ht="12.75">
      <c r="A8" s="2339" t="s">
        <v>1417</v>
      </c>
      <c r="B8" s="2339"/>
      <c r="C8" s="357"/>
    </row>
    <row r="9" spans="1:25">
      <c r="A9" s="2339"/>
      <c r="B9" s="2339"/>
    </row>
    <row r="10" spans="1:25" s="927" customFormat="1" ht="12.75">
      <c r="A10" s="723"/>
      <c r="B10" s="924"/>
      <c r="C10" s="924"/>
      <c r="D10" s="380">
        <v>1</v>
      </c>
      <c r="E10" s="380">
        <v>2</v>
      </c>
      <c r="F10" s="380">
        <v>3</v>
      </c>
      <c r="G10" s="380">
        <v>4</v>
      </c>
      <c r="H10" s="380">
        <v>5</v>
      </c>
      <c r="I10" s="380">
        <v>6</v>
      </c>
      <c r="J10" s="380">
        <v>7</v>
      </c>
      <c r="K10" s="380">
        <v>8</v>
      </c>
      <c r="L10" s="380">
        <v>9</v>
      </c>
      <c r="M10" s="380">
        <v>10</v>
      </c>
      <c r="N10" s="380">
        <v>11</v>
      </c>
      <c r="O10" s="380">
        <v>12</v>
      </c>
      <c r="P10" s="380">
        <v>13</v>
      </c>
      <c r="Q10" s="380">
        <v>14</v>
      </c>
      <c r="R10" s="380">
        <v>15</v>
      </c>
      <c r="S10" s="380">
        <v>16</v>
      </c>
      <c r="T10" s="380">
        <v>17</v>
      </c>
      <c r="U10" s="380">
        <v>18</v>
      </c>
      <c r="V10" s="380">
        <v>19</v>
      </c>
      <c r="W10" s="380">
        <v>20</v>
      </c>
      <c r="X10" s="925"/>
      <c r="Y10" s="926"/>
    </row>
    <row r="11" spans="1:25" s="711" customFormat="1" ht="47.25" customHeight="1">
      <c r="A11" s="880"/>
      <c r="B11" s="904" t="s">
        <v>1462</v>
      </c>
      <c r="C11" s="710" t="s">
        <v>1510</v>
      </c>
      <c r="D11" s="709" t="str">
        <f ca="1">IF('I2 LDC class'!$D$20="",'I2 LDC class'!$C$20,'I2 LDC class'!$D$20)</f>
        <v>Residential</v>
      </c>
      <c r="E11" s="709" t="str">
        <f ca="1">IF('I2 LDC class'!$D$21="",'I2 LDC class'!$C$21,'I2 LDC class'!$D$21)</f>
        <v>GS &lt;50</v>
      </c>
      <c r="F11" s="709" t="str">
        <f ca="1">IF('I2 LDC class'!$D$22="",'I2 LDC class'!$C$22,'I2 LDC class'!$D$22)</f>
        <v>GS&gt;50-Regular</v>
      </c>
      <c r="G11" s="709" t="str">
        <f ca="1">IF('I2 LDC class'!$D$23="",'I2 LDC class'!$C$23,'I2 LDC class'!$D$23)</f>
        <v>GS&gt; 50-TOU</v>
      </c>
      <c r="H11" s="709" t="str">
        <f ca="1">IF('I2 LDC class'!$D$24="",'I2 LDC class'!$C$24,'I2 LDC class'!$D$24)</f>
        <v>GS &gt;50-Intermediate</v>
      </c>
      <c r="I11" s="709" t="str">
        <f ca="1">IF('I2 LDC class'!$D$25="",'I2 LDC class'!$C$25,'I2 LDC class'!$D$25)</f>
        <v>Large Use &gt;5MW</v>
      </c>
      <c r="J11" s="709" t="str">
        <f ca="1">IF('I2 LDC class'!$D$26="",'I2 LDC class'!$C$26,'I2 LDC class'!$D$26)</f>
        <v>Street Light</v>
      </c>
      <c r="K11" s="709" t="str">
        <f ca="1">IF('I2 LDC class'!$D$27="",'I2 LDC class'!$C$27,'I2 LDC class'!$D$27)</f>
        <v>Sentinel</v>
      </c>
      <c r="L11" s="709" t="str">
        <f ca="1">IF('I2 LDC class'!$D$28="",'I2 LDC class'!$C$28,'I2 LDC class'!$D$28)</f>
        <v>Unmetered Scattered Load</v>
      </c>
      <c r="M11" s="709" t="str">
        <f ca="1">IF('I2 LDC class'!$D$29="",'I2 LDC class'!$C$29,'I2 LDC class'!$D$29)</f>
        <v>Embedded Distributor</v>
      </c>
      <c r="N11" s="709" t="str">
        <f ca="1">IF('I2 LDC class'!$D$30="",'I2 LDC class'!$C$30,'I2 LDC class'!$D$30)</f>
        <v>Back-up/Standby Power</v>
      </c>
      <c r="O11" s="709" t="str">
        <f ca="1">IF('I2 LDC class'!$D$31="",'I2 LDC class'!$C$31,'I2 LDC class'!$D$31)</f>
        <v>Rate Class 1</v>
      </c>
      <c r="P11" s="709" t="str">
        <f ca="1">IF('I2 LDC class'!$D$32="",'I2 LDC class'!$C$32,'I2 LDC class'!$D$32)</f>
        <v>Rate class 2</v>
      </c>
      <c r="Q11" s="709" t="str">
        <f ca="1">IF('I2 LDC class'!$D$33="",'I2 LDC class'!$C$33,'I2 LDC class'!$D$33)</f>
        <v>Rate class 3</v>
      </c>
      <c r="R11" s="709" t="str">
        <f ca="1">IF('I2 LDC class'!$D$34="",'I2 LDC class'!$C$34,'I2 LDC class'!$D$34)</f>
        <v>Rate class 4</v>
      </c>
      <c r="S11" s="709" t="str">
        <f ca="1">IF('I2 LDC class'!$D$35="",'I2 LDC class'!$C$35,'I2 LDC class'!$D$35)</f>
        <v>Rate class 5</v>
      </c>
      <c r="T11" s="709" t="str">
        <f ca="1">IF('I2 LDC class'!$D$36="",'I2 LDC class'!$C$36,'I2 LDC class'!$D$36)</f>
        <v>Rate class 6</v>
      </c>
      <c r="U11" s="709" t="str">
        <f ca="1">IF('I2 LDC class'!$D$37="",'I2 LDC class'!$C$37,'I2 LDC class'!$D$37)</f>
        <v>Rate class 7</v>
      </c>
      <c r="V11" s="709" t="str">
        <f ca="1">IF('I2 LDC class'!$D$38="",'I2 LDC class'!$C$38,'I2 LDC class'!$D$38)</f>
        <v>Rate class 8</v>
      </c>
      <c r="W11" s="710" t="str">
        <f ca="1">IF('I2 LDC class'!$D$39="",'I2 LDC class'!$C$39,'I2 LDC class'!$D$39)</f>
        <v>Rate class 9</v>
      </c>
      <c r="X11" s="799"/>
    </row>
    <row r="12" spans="1:25" s="610" customFormat="1" ht="12.75">
      <c r="A12" s="875"/>
      <c r="B12" s="840" t="s">
        <v>1205</v>
      </c>
      <c r="C12" s="841">
        <f>SUM(D12:W12)</f>
        <v>0</v>
      </c>
      <c r="D12" s="842">
        <f ca="1">IF(ISERROR('O7 Amortization'!G325+'O7 Amortization'!G398+'O7 Amortization'!G471+'O7 Amortization'!G544 + 'O7 Amortization'!AB325+'O7 Amortization'!AB398+'O7 Amortization'!AB471+'O7 Amortization'!AB544), "-", 'O7 Amortization'!G325+'O7 Amortization'!G398+'O7 Amortization'!G471+'O7 Amortization'!G544 + 'O7 Amortization'!AB325+'O7 Amortization'!AB398+'O7 Amortization'!AB471+'O7 Amortization'!AB544)</f>
        <v>0</v>
      </c>
      <c r="E12" s="842">
        <f ca="1">IF(ISERROR('O7 Amortization'!H325+'O7 Amortization'!H398+'O7 Amortization'!H471+'O7 Amortization'!H544 + 'O7 Amortization'!AC325+'O7 Amortization'!AC398+'O7 Amortization'!AC471+'O7 Amortization'!AC544), "-", 'O7 Amortization'!H325+'O7 Amortization'!H398+'O7 Amortization'!H471+'O7 Amortization'!H544 + 'O7 Amortization'!AC325+'O7 Amortization'!AC398+'O7 Amortization'!AC471+'O7 Amortization'!AC544)</f>
        <v>0</v>
      </c>
      <c r="F12" s="842">
        <f ca="1">IF(ISERROR('O7 Amortization'!I325+'O7 Amortization'!I398+'O7 Amortization'!I471+'O7 Amortization'!I544 + 'O7 Amortization'!AD325+'O7 Amortization'!AD398+'O7 Amortization'!AD471+'O7 Amortization'!AD544), "-", 'O7 Amortization'!I325+'O7 Amortization'!I398+'O7 Amortization'!I471+'O7 Amortization'!I544 + 'O7 Amortization'!AD325+'O7 Amortization'!AD398+'O7 Amortization'!AD471+'O7 Amortization'!AD544)</f>
        <v>0</v>
      </c>
      <c r="G12" s="842">
        <f ca="1">IF(ISERROR('O7 Amortization'!J325+'O7 Amortization'!J398+'O7 Amortization'!J471+'O7 Amortization'!J544 + 'O7 Amortization'!AE325+'O7 Amortization'!AE398+'O7 Amortization'!AE471+'O7 Amortization'!AE544), "-", 'O7 Amortization'!J325+'O7 Amortization'!J398+'O7 Amortization'!J471+'O7 Amortization'!J544 + 'O7 Amortization'!AE325+'O7 Amortization'!AE398+'O7 Amortization'!AE471+'O7 Amortization'!AE544)</f>
        <v>0</v>
      </c>
      <c r="H12" s="842">
        <f ca="1">IF(ISERROR('O7 Amortization'!K325+'O7 Amortization'!K398+'O7 Amortization'!K471+'O7 Amortization'!K544 + 'O7 Amortization'!AF325+'O7 Amortization'!AF398+'O7 Amortization'!AF471+'O7 Amortization'!AF544), "-", 'O7 Amortization'!K325+'O7 Amortization'!K398+'O7 Amortization'!K471+'O7 Amortization'!K544 + 'O7 Amortization'!AF325+'O7 Amortization'!AF398+'O7 Amortization'!AF471+'O7 Amortization'!AF544)</f>
        <v>0</v>
      </c>
      <c r="I12" s="842">
        <f ca="1">IF(ISERROR('O7 Amortization'!L325+'O7 Amortization'!L398+'O7 Amortization'!L471+'O7 Amortization'!L544 + 'O7 Amortization'!AG325+'O7 Amortization'!AG398+'O7 Amortization'!AG471+'O7 Amortization'!AG544), "-", 'O7 Amortization'!L325+'O7 Amortization'!L398+'O7 Amortization'!L471+'O7 Amortization'!L544 + 'O7 Amortization'!AG325+'O7 Amortization'!AG398+'O7 Amortization'!AG471+'O7 Amortization'!AG544)</f>
        <v>0</v>
      </c>
      <c r="J12" s="842">
        <f ca="1">IF(ISERROR('O7 Amortization'!M325+'O7 Amortization'!M398+'O7 Amortization'!M471+'O7 Amortization'!M544 + 'O7 Amortization'!AH325+'O7 Amortization'!AH398+'O7 Amortization'!AH471+'O7 Amortization'!AH544), "-", 'O7 Amortization'!M325+'O7 Amortization'!M398+'O7 Amortization'!M471+'O7 Amortization'!M544 + 'O7 Amortization'!AH325+'O7 Amortization'!AH398+'O7 Amortization'!AH471+'O7 Amortization'!AH544)</f>
        <v>0</v>
      </c>
      <c r="K12" s="842">
        <f ca="1">IF(ISERROR('O7 Amortization'!N325+'O7 Amortization'!N398+'O7 Amortization'!N471+'O7 Amortization'!N544 + 'O7 Amortization'!AI325+'O7 Amortization'!AI398+'O7 Amortization'!AI471+'O7 Amortization'!AI544), "-", 'O7 Amortization'!N325+'O7 Amortization'!N398+'O7 Amortization'!N471+'O7 Amortization'!N544 + 'O7 Amortization'!AI325+'O7 Amortization'!AI398+'O7 Amortization'!AI471+'O7 Amortization'!AI544)</f>
        <v>0</v>
      </c>
      <c r="L12" s="842">
        <f ca="1">IF(ISERROR('O7 Amortization'!O325+'O7 Amortization'!O398+'O7 Amortization'!O471+'O7 Amortization'!O544 + 'O7 Amortization'!AJ325+'O7 Amortization'!AJ398+'O7 Amortization'!AJ471+'O7 Amortization'!AJ544), "-", 'O7 Amortization'!O325+'O7 Amortization'!O398+'O7 Amortization'!O471+'O7 Amortization'!O544 + 'O7 Amortization'!AJ325+'O7 Amortization'!AJ398+'O7 Amortization'!AJ471+'O7 Amortization'!AJ544)</f>
        <v>0</v>
      </c>
      <c r="M12" s="842">
        <f ca="1">IF(ISERROR('O7 Amortization'!P325+'O7 Amortization'!P398+'O7 Amortization'!P471+'O7 Amortization'!P544 + 'O7 Amortization'!AK325+'O7 Amortization'!AK398+'O7 Amortization'!AK471+'O7 Amortization'!AK544), "-", 'O7 Amortization'!P325+'O7 Amortization'!P398+'O7 Amortization'!P471+'O7 Amortization'!P544 + 'O7 Amortization'!AK325+'O7 Amortization'!AK398+'O7 Amortization'!AK471+'O7 Amortization'!AK544)</f>
        <v>0</v>
      </c>
      <c r="N12" s="842">
        <f ca="1">IF(ISERROR('O7 Amortization'!Q325+'O7 Amortization'!Q398+'O7 Amortization'!Q471+'O7 Amortization'!Q544 + 'O7 Amortization'!AL325+'O7 Amortization'!AL398+'O7 Amortization'!AL471+'O7 Amortization'!AL544), "-", 'O7 Amortization'!Q325+'O7 Amortization'!Q398+'O7 Amortization'!Q471+'O7 Amortization'!Q544 + 'O7 Amortization'!AL325+'O7 Amortization'!AL398+'O7 Amortization'!AL471+'O7 Amortization'!AL544)</f>
        <v>0</v>
      </c>
      <c r="O12" s="842">
        <f ca="1">IF(ISERROR('O7 Amortization'!R325+'O7 Amortization'!R398+'O7 Amortization'!R471+'O7 Amortization'!R544 + 'O7 Amortization'!AM325+'O7 Amortization'!AM398+'O7 Amortization'!AM471+'O7 Amortization'!AM544), "-", 'O7 Amortization'!R325+'O7 Amortization'!R398+'O7 Amortization'!R471+'O7 Amortization'!R544 + 'O7 Amortization'!AM325+'O7 Amortization'!AM398+'O7 Amortization'!AM471+'O7 Amortization'!AM544)</f>
        <v>0</v>
      </c>
      <c r="P12" s="842">
        <f ca="1">IF(ISERROR('O7 Amortization'!S325+'O7 Amortization'!S398+'O7 Amortization'!S471+'O7 Amortization'!S544 + 'O7 Amortization'!AN325+'O7 Amortization'!AN398+'O7 Amortization'!AN471+'O7 Amortization'!AN544), "-", 'O7 Amortization'!S325+'O7 Amortization'!S398+'O7 Amortization'!S471+'O7 Amortization'!S544 + 'O7 Amortization'!AN325+'O7 Amortization'!AN398+'O7 Amortization'!AN471+'O7 Amortization'!AN544)</f>
        <v>0</v>
      </c>
      <c r="Q12" s="842">
        <f ca="1">IF(ISERROR('O7 Amortization'!T325+'O7 Amortization'!T398+'O7 Amortization'!T471+'O7 Amortization'!T544 + 'O7 Amortization'!AO325+'O7 Amortization'!AO398+'O7 Amortization'!AO471+'O7 Amortization'!AO544), "-", 'O7 Amortization'!T325+'O7 Amortization'!T398+'O7 Amortization'!T471+'O7 Amortization'!T544 + 'O7 Amortization'!AO325+'O7 Amortization'!AO398+'O7 Amortization'!AO471+'O7 Amortization'!AO544)</f>
        <v>0</v>
      </c>
      <c r="R12" s="842">
        <f ca="1">IF(ISERROR('O7 Amortization'!U325+'O7 Amortization'!U398+'O7 Amortization'!U471+'O7 Amortization'!U544 + 'O7 Amortization'!AP325+'O7 Amortization'!AP398+'O7 Amortization'!AP471+'O7 Amortization'!AP544), "-", 'O7 Amortization'!U325+'O7 Amortization'!U398+'O7 Amortization'!U471+'O7 Amortization'!U544 + 'O7 Amortization'!AP325+'O7 Amortization'!AP398+'O7 Amortization'!AP471+'O7 Amortization'!AP544)</f>
        <v>0</v>
      </c>
      <c r="S12" s="842">
        <f ca="1">IF(ISERROR('O7 Amortization'!V325+'O7 Amortization'!V398+'O7 Amortization'!V471+'O7 Amortization'!V544 + 'O7 Amortization'!AQ325+'O7 Amortization'!AQ398+'O7 Amortization'!AQ471+'O7 Amortization'!AQ544), "-", 'O7 Amortization'!V325+'O7 Amortization'!V398+'O7 Amortization'!V471+'O7 Amortization'!V544 + 'O7 Amortization'!AQ325+'O7 Amortization'!AQ398+'O7 Amortization'!AQ471+'O7 Amortization'!AQ544)</f>
        <v>0</v>
      </c>
      <c r="T12" s="842">
        <f ca="1">IF(ISERROR('O7 Amortization'!W325+'O7 Amortization'!W398+'O7 Amortization'!W471+'O7 Amortization'!W544 + 'O7 Amortization'!AR325+'O7 Amortization'!AR398+'O7 Amortization'!AR471+'O7 Amortization'!AR544), "-", 'O7 Amortization'!W325+'O7 Amortization'!W398+'O7 Amortization'!W471+'O7 Amortization'!W544 + 'O7 Amortization'!AR325+'O7 Amortization'!AR398+'O7 Amortization'!AR471+'O7 Amortization'!AR544)</f>
        <v>0</v>
      </c>
      <c r="U12" s="842">
        <f ca="1">IF(ISERROR('O7 Amortization'!X325+'O7 Amortization'!X398+'O7 Amortization'!X471+'O7 Amortization'!X544 + 'O7 Amortization'!AS325+'O7 Amortization'!AS398+'O7 Amortization'!AS471+'O7 Amortization'!AS544), "-", 'O7 Amortization'!X325+'O7 Amortization'!X398+'O7 Amortization'!X471+'O7 Amortization'!X544 + 'O7 Amortization'!AS325+'O7 Amortization'!AS398+'O7 Amortization'!AS471+'O7 Amortization'!AS544)</f>
        <v>0</v>
      </c>
      <c r="V12" s="842">
        <f ca="1">IF(ISERROR('O7 Amortization'!Y325+'O7 Amortization'!Y398+'O7 Amortization'!Y471+'O7 Amortization'!Y544 + 'O7 Amortization'!AT325+'O7 Amortization'!AT398+'O7 Amortization'!AT471+'O7 Amortization'!AT544), "-", 'O7 Amortization'!Y325+'O7 Amortization'!Y398+'O7 Amortization'!Y471+'O7 Amortization'!Y544 + 'O7 Amortization'!AT325+'O7 Amortization'!AT398+'O7 Amortization'!AT471+'O7 Amortization'!AT544)</f>
        <v>0</v>
      </c>
      <c r="W12" s="843">
        <f ca="1">IF(ISERROR('O7 Amortization'!Z325+'O7 Amortization'!Z398+'O7 Amortization'!Z471+'O7 Amortization'!Z544 + 'O7 Amortization'!AU325+'O7 Amortization'!AU398+'O7 Amortization'!AU471+'O7 Amortization'!AU544), "-", 'O7 Amortization'!Z325+'O7 Amortization'!Z398+'O7 Amortization'!Z471+'O7 Amortization'!Z544 + 'O7 Amortization'!AU325+'O7 Amortization'!AU398+'O7 Amortization'!AU471+'O7 Amortization'!AU544)</f>
        <v>0</v>
      </c>
      <c r="X12" s="697"/>
    </row>
    <row r="13" spans="1:25" s="610" customFormat="1" ht="12.75">
      <c r="A13" s="875"/>
      <c r="B13" s="840" t="s">
        <v>1206</v>
      </c>
      <c r="C13" s="845">
        <f>SUM(D13:W13)</f>
        <v>166160.00000000003</v>
      </c>
      <c r="D13" s="747">
        <f ca="1">IF(ISERROR('O7 Amortization'!G329+'O7 Amortization'!G402+'O7 Amortization'!G475+'O7 Amortization'!G548 + 'O7 Amortization'!AB329+'O7 Amortization'!AB402+'O7 Amortization'!AB475+'O7 Amortization'!AB548), "-", 'O7 Amortization'!G329+'O7 Amortization'!G402+'O7 Amortization'!G475+'O7 Amortization'!G548 + 'O7 Amortization'!AB329+'O7 Amortization'!AB402+'O7 Amortization'!AB475+'O7 Amortization'!AB548)</f>
        <v>105945.47873643384</v>
      </c>
      <c r="E13" s="747">
        <f ca="1">IF(ISERROR('O7 Amortization'!H329+'O7 Amortization'!H402+'O7 Amortization'!H475+'O7 Amortization'!H548 + 'O7 Amortization'!AC329+'O7 Amortization'!AC402+'O7 Amortization'!AC475+'O7 Amortization'!AC548), "-", 'O7 Amortization'!H329+'O7 Amortization'!H402+'O7 Amortization'!H475+'O7 Amortization'!H548 + 'O7 Amortization'!AC329+'O7 Amortization'!AC402+'O7 Amortization'!AC475+'O7 Amortization'!AC548)</f>
        <v>29690.135630250763</v>
      </c>
      <c r="F13" s="747">
        <f ca="1">IF(ISERROR('O7 Amortization'!I329+'O7 Amortization'!I402+'O7 Amortization'!I475+'O7 Amortization'!I548 + 'O7 Amortization'!AD329+'O7 Amortization'!AD402+'O7 Amortization'!AD475+'O7 Amortization'!AD548), "-", 'O7 Amortization'!I329+'O7 Amortization'!I402+'O7 Amortization'!I475+'O7 Amortization'!I548 + 'O7 Amortization'!AD329+'O7 Amortization'!AD402+'O7 Amortization'!AD475+'O7 Amortization'!AD548)</f>
        <v>15803.988838565707</v>
      </c>
      <c r="G13" s="747">
        <f ca="1">IF(ISERROR('O7 Amortization'!J329+'O7 Amortization'!J402+'O7 Amortization'!J475+'O7 Amortization'!J548 + 'O7 Amortization'!AE329+'O7 Amortization'!AE402+'O7 Amortization'!AE475+'O7 Amortization'!AE548), "-", 'O7 Amortization'!J329+'O7 Amortization'!J402+'O7 Amortization'!J475+'O7 Amortization'!J548 + 'O7 Amortization'!AE329+'O7 Amortization'!AE402+'O7 Amortization'!AE475+'O7 Amortization'!AE548)</f>
        <v>0</v>
      </c>
      <c r="H13" s="747">
        <f ca="1">IF(ISERROR('O7 Amortization'!K329+'O7 Amortization'!K402+'O7 Amortization'!K475+'O7 Amortization'!K548 + 'O7 Amortization'!AF329+'O7 Amortization'!AF402+'O7 Amortization'!AF475+'O7 Amortization'!AF548), "-", 'O7 Amortization'!K329+'O7 Amortization'!K402+'O7 Amortization'!K475+'O7 Amortization'!K548 + 'O7 Amortization'!AF329+'O7 Amortization'!AF402+'O7 Amortization'!AF475+'O7 Amortization'!AF548)</f>
        <v>0</v>
      </c>
      <c r="I13" s="747">
        <f ca="1">IF(ISERROR('O7 Amortization'!L329+'O7 Amortization'!L402+'O7 Amortization'!L475+'O7 Amortization'!L548 + 'O7 Amortization'!AG329+'O7 Amortization'!AG402+'O7 Amortization'!AG475+'O7 Amortization'!AG548), "-", 'O7 Amortization'!L329+'O7 Amortization'!L402+'O7 Amortization'!L475+'O7 Amortization'!L548 + 'O7 Amortization'!AG329+'O7 Amortization'!AG402+'O7 Amortization'!AG475+'O7 Amortization'!AG548)</f>
        <v>0</v>
      </c>
      <c r="J13" s="747">
        <f ca="1">IF(ISERROR('O7 Amortization'!M329+'O7 Amortization'!M402+'O7 Amortization'!M475+'O7 Amortization'!M548 + 'O7 Amortization'!AH329+'O7 Amortization'!AH402+'O7 Amortization'!AH475+'O7 Amortization'!AH548), "-", 'O7 Amortization'!M329+'O7 Amortization'!M402+'O7 Amortization'!M475+'O7 Amortization'!M548 + 'O7 Amortization'!AH329+'O7 Amortization'!AH402+'O7 Amortization'!AH475+'O7 Amortization'!AH548)</f>
        <v>13296.498410537079</v>
      </c>
      <c r="K13" s="747">
        <f ca="1">IF(ISERROR('O7 Amortization'!N329+'O7 Amortization'!N402+'O7 Amortization'!N475+'O7 Amortization'!N548 + 'O7 Amortization'!AI329+'O7 Amortization'!AI402+'O7 Amortization'!AI475+'O7 Amortization'!AI548), "-", 'O7 Amortization'!N329+'O7 Amortization'!N402+'O7 Amortization'!N475+'O7 Amortization'!N548 + 'O7 Amortization'!AI329+'O7 Amortization'!AI402+'O7 Amortization'!AI475+'O7 Amortization'!AI548)</f>
        <v>729.13869236634707</v>
      </c>
      <c r="L13" s="747">
        <f ca="1">IF(ISERROR('O7 Amortization'!O329+'O7 Amortization'!O402+'O7 Amortization'!O475+'O7 Amortization'!O548 + 'O7 Amortization'!AJ329+'O7 Amortization'!AJ402+'O7 Amortization'!AJ475+'O7 Amortization'!AJ548), "-", 'O7 Amortization'!O329+'O7 Amortization'!O402+'O7 Amortization'!O475+'O7 Amortization'!O548 + 'O7 Amortization'!AJ329+'O7 Amortization'!AJ402+'O7 Amortization'!AJ475+'O7 Amortization'!AJ548)</f>
        <v>694.75969184630742</v>
      </c>
      <c r="M13" s="747">
        <f ca="1">IF(ISERROR('O7 Amortization'!P329+'O7 Amortization'!P402+'O7 Amortization'!P475+'O7 Amortization'!P548 + 'O7 Amortization'!AK329+'O7 Amortization'!AK402+'O7 Amortization'!AK475+'O7 Amortization'!AK548), "-", 'O7 Amortization'!P329+'O7 Amortization'!P402+'O7 Amortization'!P475+'O7 Amortization'!P548 + 'O7 Amortization'!AK329+'O7 Amortization'!AK402+'O7 Amortization'!AK475+'O7 Amortization'!AK548)</f>
        <v>0</v>
      </c>
      <c r="N13" s="747">
        <f ca="1">IF(ISERROR('O7 Amortization'!Q329+'O7 Amortization'!Q402+'O7 Amortization'!Q475+'O7 Amortization'!Q548 + 'O7 Amortization'!AL329+'O7 Amortization'!AL402+'O7 Amortization'!AL475+'O7 Amortization'!AL548), "-", 'O7 Amortization'!Q329+'O7 Amortization'!Q402+'O7 Amortization'!Q475+'O7 Amortization'!Q548 + 'O7 Amortization'!AL329+'O7 Amortization'!AL402+'O7 Amortization'!AL475+'O7 Amortization'!AL548)</f>
        <v>0</v>
      </c>
      <c r="O13" s="747">
        <f ca="1">IF(ISERROR('O7 Amortization'!R329+'O7 Amortization'!R402+'O7 Amortization'!R475+'O7 Amortization'!R548 + 'O7 Amortization'!AM329+'O7 Amortization'!AM402+'O7 Amortization'!AM475+'O7 Amortization'!AM548), "-", 'O7 Amortization'!R329+'O7 Amortization'!R402+'O7 Amortization'!R475+'O7 Amortization'!R548 + 'O7 Amortization'!AM329+'O7 Amortization'!AM402+'O7 Amortization'!AM475+'O7 Amortization'!AM548)</f>
        <v>0</v>
      </c>
      <c r="P13" s="747">
        <f ca="1">IF(ISERROR('O7 Amortization'!S329+'O7 Amortization'!S402+'O7 Amortization'!S475+'O7 Amortization'!S548 + 'O7 Amortization'!AN329+'O7 Amortization'!AN402+'O7 Amortization'!AN475+'O7 Amortization'!AN548), "-", 'O7 Amortization'!S329+'O7 Amortization'!S402+'O7 Amortization'!S475+'O7 Amortization'!S548 + 'O7 Amortization'!AN329+'O7 Amortization'!AN402+'O7 Amortization'!AN475+'O7 Amortization'!AN548)</f>
        <v>0</v>
      </c>
      <c r="Q13" s="747">
        <f ca="1">IF(ISERROR('O7 Amortization'!T329+'O7 Amortization'!T402+'O7 Amortization'!T475+'O7 Amortization'!T548 + 'O7 Amortization'!AO329+'O7 Amortization'!AO402+'O7 Amortization'!AO475+'O7 Amortization'!AO548), "-", 'O7 Amortization'!T329+'O7 Amortization'!T402+'O7 Amortization'!T475+'O7 Amortization'!T548 + 'O7 Amortization'!AO329+'O7 Amortization'!AO402+'O7 Amortization'!AO475+'O7 Amortization'!AO548)</f>
        <v>0</v>
      </c>
      <c r="R13" s="747">
        <f ca="1">IF(ISERROR('O7 Amortization'!U329+'O7 Amortization'!U402+'O7 Amortization'!U475+'O7 Amortization'!U548 + 'O7 Amortization'!AP329+'O7 Amortization'!AP402+'O7 Amortization'!AP475+'O7 Amortization'!AP548), "-", 'O7 Amortization'!U329+'O7 Amortization'!U402+'O7 Amortization'!U475+'O7 Amortization'!U548 + 'O7 Amortization'!AP329+'O7 Amortization'!AP402+'O7 Amortization'!AP475+'O7 Amortization'!AP548)</f>
        <v>0</v>
      </c>
      <c r="S13" s="747">
        <f ca="1">IF(ISERROR('O7 Amortization'!V329+'O7 Amortization'!V402+'O7 Amortization'!V475+'O7 Amortization'!V548 + 'O7 Amortization'!AQ329+'O7 Amortization'!AQ402+'O7 Amortization'!AQ475+'O7 Amortization'!AQ548), "-", 'O7 Amortization'!V329+'O7 Amortization'!V402+'O7 Amortization'!V475+'O7 Amortization'!V548 + 'O7 Amortization'!AQ329+'O7 Amortization'!AQ402+'O7 Amortization'!AQ475+'O7 Amortization'!AQ548)</f>
        <v>0</v>
      </c>
      <c r="T13" s="747">
        <f ca="1">IF(ISERROR('O7 Amortization'!W329+'O7 Amortization'!W402+'O7 Amortization'!W475+'O7 Amortization'!W548 + 'O7 Amortization'!AR329+'O7 Amortization'!AR402+'O7 Amortization'!AR475+'O7 Amortization'!AR548), "-", 'O7 Amortization'!W329+'O7 Amortization'!W402+'O7 Amortization'!W475+'O7 Amortization'!W548 + 'O7 Amortization'!AR329+'O7 Amortization'!AR402+'O7 Amortization'!AR475+'O7 Amortization'!AR548)</f>
        <v>0</v>
      </c>
      <c r="U13" s="747">
        <f ca="1">IF(ISERROR('O7 Amortization'!X329+'O7 Amortization'!X402+'O7 Amortization'!X475+'O7 Amortization'!X548 + 'O7 Amortization'!AS329+'O7 Amortization'!AS402+'O7 Amortization'!AS475+'O7 Amortization'!AS548), "-", 'O7 Amortization'!X329+'O7 Amortization'!X402+'O7 Amortization'!X475+'O7 Amortization'!X548 + 'O7 Amortization'!AS329+'O7 Amortization'!AS402+'O7 Amortization'!AS475+'O7 Amortization'!AS548)</f>
        <v>0</v>
      </c>
      <c r="V13" s="747">
        <f ca="1">IF(ISERROR('O7 Amortization'!Y329+'O7 Amortization'!Y402+'O7 Amortization'!Y475+'O7 Amortization'!Y548 + 'O7 Amortization'!AT329+'O7 Amortization'!AT402+'O7 Amortization'!AT475+'O7 Amortization'!AT548), "-", 'O7 Amortization'!Y329+'O7 Amortization'!Y402+'O7 Amortization'!Y475+'O7 Amortization'!Y548 + 'O7 Amortization'!AT329+'O7 Amortization'!AT402+'O7 Amortization'!AT475+'O7 Amortization'!AT548)</f>
        <v>0</v>
      </c>
      <c r="W13" s="748">
        <f ca="1">IF(ISERROR('O7 Amortization'!Z329+'O7 Amortization'!Z402+'O7 Amortization'!Z475+'O7 Amortization'!Z548 + 'O7 Amortization'!AU329+'O7 Amortization'!AU402+'O7 Amortization'!AU475+'O7 Amortization'!AU548), "-", 'O7 Amortization'!Z329+'O7 Amortization'!Z402+'O7 Amortization'!Z475+'O7 Amortization'!Z548 + 'O7 Amortization'!AU329+'O7 Amortization'!AU402+'O7 Amortization'!AU475+'O7 Amortization'!AU548)</f>
        <v>0</v>
      </c>
      <c r="X13" s="697"/>
    </row>
    <row r="14" spans="1:25" s="610" customFormat="1" ht="12.75">
      <c r="A14" s="875"/>
      <c r="B14" s="840" t="s">
        <v>1207</v>
      </c>
      <c r="C14" s="845">
        <f>SUM(D14:W14)</f>
        <v>0</v>
      </c>
      <c r="D14" s="747">
        <f ca="1">IF(ISERROR('O7 Amortization'!G333+'O7 Amortization'!G406+'O7 Amortization'!G479+'O7 Amortization'!G552 + 'O7 Amortization'!AB333+'O7 Amortization'!AB406+'O7 Amortization'!AB479+'O7 Amortization'!AB552), "-", 'O7 Amortization'!G333+'O7 Amortization'!G406+'O7 Amortization'!G479+'O7 Amortization'!G552 + 'O7 Amortization'!AB333+'O7 Amortization'!AB406+'O7 Amortization'!AB479+'O7 Amortization'!AB552)</f>
        <v>0</v>
      </c>
      <c r="E14" s="747">
        <f ca="1">IF(ISERROR('O7 Amortization'!H333+'O7 Amortization'!H406+'O7 Amortization'!H479+'O7 Amortization'!H552 + 'O7 Amortization'!AC333+'O7 Amortization'!AC406+'O7 Amortization'!AC479+'O7 Amortization'!AC552), "-", 'O7 Amortization'!H333+'O7 Amortization'!H406+'O7 Amortization'!H479+'O7 Amortization'!H552 + 'O7 Amortization'!AC333+'O7 Amortization'!AC406+'O7 Amortization'!AC479+'O7 Amortization'!AC552)</f>
        <v>0</v>
      </c>
      <c r="F14" s="747">
        <f ca="1">IF(ISERROR('O7 Amortization'!I333+'O7 Amortization'!I406+'O7 Amortization'!I479+'O7 Amortization'!I552 + 'O7 Amortization'!AD333+'O7 Amortization'!AD406+'O7 Amortization'!AD479+'O7 Amortization'!AD552), "-", 'O7 Amortization'!I333+'O7 Amortization'!I406+'O7 Amortization'!I479+'O7 Amortization'!I552 + 'O7 Amortization'!AD333+'O7 Amortization'!AD406+'O7 Amortization'!AD479+'O7 Amortization'!AD552)</f>
        <v>0</v>
      </c>
      <c r="G14" s="747">
        <f ca="1">IF(ISERROR('O7 Amortization'!J333+'O7 Amortization'!J406+'O7 Amortization'!J479+'O7 Amortization'!J552 + 'O7 Amortization'!AE333+'O7 Amortization'!AE406+'O7 Amortization'!AE479+'O7 Amortization'!AE552), "-", 'O7 Amortization'!J333+'O7 Amortization'!J406+'O7 Amortization'!J479+'O7 Amortization'!J552 + 'O7 Amortization'!AE333+'O7 Amortization'!AE406+'O7 Amortization'!AE479+'O7 Amortization'!AE552)</f>
        <v>0</v>
      </c>
      <c r="H14" s="747">
        <f ca="1">IF(ISERROR('O7 Amortization'!K333+'O7 Amortization'!K406+'O7 Amortization'!K479+'O7 Amortization'!K552 + 'O7 Amortization'!AF333+'O7 Amortization'!AF406+'O7 Amortization'!AF479+'O7 Amortization'!AF552), "-", 'O7 Amortization'!K333+'O7 Amortization'!K406+'O7 Amortization'!K479+'O7 Amortization'!K552 + 'O7 Amortization'!AF333+'O7 Amortization'!AF406+'O7 Amortization'!AF479+'O7 Amortization'!AF552)</f>
        <v>0</v>
      </c>
      <c r="I14" s="747">
        <f ca="1">IF(ISERROR('O7 Amortization'!L333+'O7 Amortization'!L406+'O7 Amortization'!L479+'O7 Amortization'!L552 + 'O7 Amortization'!AG333+'O7 Amortization'!AG406+'O7 Amortization'!AG479+'O7 Amortization'!AG552), "-", 'O7 Amortization'!L333+'O7 Amortization'!L406+'O7 Amortization'!L479+'O7 Amortization'!L552 + 'O7 Amortization'!AG333+'O7 Amortization'!AG406+'O7 Amortization'!AG479+'O7 Amortization'!AG552)</f>
        <v>0</v>
      </c>
      <c r="J14" s="747">
        <f ca="1">IF(ISERROR('O7 Amortization'!M333+'O7 Amortization'!M406+'O7 Amortization'!M479+'O7 Amortization'!M552 + 'O7 Amortization'!AH333+'O7 Amortization'!AH406+'O7 Amortization'!AH479+'O7 Amortization'!AH552), "-", 'O7 Amortization'!M333+'O7 Amortization'!M406+'O7 Amortization'!M479+'O7 Amortization'!M552 + 'O7 Amortization'!AH333+'O7 Amortization'!AH406+'O7 Amortization'!AH479+'O7 Amortization'!AH552)</f>
        <v>0</v>
      </c>
      <c r="K14" s="747">
        <f ca="1">IF(ISERROR('O7 Amortization'!N333+'O7 Amortization'!N406+'O7 Amortization'!N479+'O7 Amortization'!N552 + 'O7 Amortization'!AI333+'O7 Amortization'!AI406+'O7 Amortization'!AI479+'O7 Amortization'!AI552), "-", 'O7 Amortization'!N333+'O7 Amortization'!N406+'O7 Amortization'!N479+'O7 Amortization'!N552 + 'O7 Amortization'!AI333+'O7 Amortization'!AI406+'O7 Amortization'!AI479+'O7 Amortization'!AI552)</f>
        <v>0</v>
      </c>
      <c r="L14" s="747">
        <f ca="1">IF(ISERROR('O7 Amortization'!O333+'O7 Amortization'!O406+'O7 Amortization'!O479+'O7 Amortization'!O552 + 'O7 Amortization'!AJ333+'O7 Amortization'!AJ406+'O7 Amortization'!AJ479+'O7 Amortization'!AJ552), "-", 'O7 Amortization'!O333+'O7 Amortization'!O406+'O7 Amortization'!O479+'O7 Amortization'!O552 + 'O7 Amortization'!AJ333+'O7 Amortization'!AJ406+'O7 Amortization'!AJ479+'O7 Amortization'!AJ552)</f>
        <v>0</v>
      </c>
      <c r="M14" s="747">
        <f ca="1">IF(ISERROR('O7 Amortization'!P333+'O7 Amortization'!P406+'O7 Amortization'!P479+'O7 Amortization'!P552 + 'O7 Amortization'!AK333+'O7 Amortization'!AK406+'O7 Amortization'!AK479+'O7 Amortization'!AK552), "-", 'O7 Amortization'!P333+'O7 Amortization'!P406+'O7 Amortization'!P479+'O7 Amortization'!P552 + 'O7 Amortization'!AK333+'O7 Amortization'!AK406+'O7 Amortization'!AK479+'O7 Amortization'!AK552)</f>
        <v>0</v>
      </c>
      <c r="N14" s="747">
        <f ca="1">IF(ISERROR('O7 Amortization'!Q333+'O7 Amortization'!Q406+'O7 Amortization'!Q479+'O7 Amortization'!Q552 + 'O7 Amortization'!AL333+'O7 Amortization'!AL406+'O7 Amortization'!AL479+'O7 Amortization'!AL552), "-", 'O7 Amortization'!Q333+'O7 Amortization'!Q406+'O7 Amortization'!Q479+'O7 Amortization'!Q552 + 'O7 Amortization'!AL333+'O7 Amortization'!AL406+'O7 Amortization'!AL479+'O7 Amortization'!AL552)</f>
        <v>0</v>
      </c>
      <c r="O14" s="747">
        <f ca="1">IF(ISERROR('O7 Amortization'!R333+'O7 Amortization'!R406+'O7 Amortization'!R479+'O7 Amortization'!R552 + 'O7 Amortization'!AM333+'O7 Amortization'!AM406+'O7 Amortization'!AM479+'O7 Amortization'!AM552), "-", 'O7 Amortization'!R333+'O7 Amortization'!R406+'O7 Amortization'!R479+'O7 Amortization'!R552 + 'O7 Amortization'!AM333+'O7 Amortization'!AM406+'O7 Amortization'!AM479+'O7 Amortization'!AM552)</f>
        <v>0</v>
      </c>
      <c r="P14" s="747">
        <f ca="1">IF(ISERROR('O7 Amortization'!S333+'O7 Amortization'!S406+'O7 Amortization'!S479+'O7 Amortization'!S552 + 'O7 Amortization'!AN333+'O7 Amortization'!AN406+'O7 Amortization'!AN479+'O7 Amortization'!AN552), "-", 'O7 Amortization'!S333+'O7 Amortization'!S406+'O7 Amortization'!S479+'O7 Amortization'!S552 + 'O7 Amortization'!AN333+'O7 Amortization'!AN406+'O7 Amortization'!AN479+'O7 Amortization'!AN552)</f>
        <v>0</v>
      </c>
      <c r="Q14" s="747">
        <f ca="1">IF(ISERROR('O7 Amortization'!T333+'O7 Amortization'!T406+'O7 Amortization'!T479+'O7 Amortization'!T552 + 'O7 Amortization'!AO333+'O7 Amortization'!AO406+'O7 Amortization'!AO479+'O7 Amortization'!AO552), "-", 'O7 Amortization'!T333+'O7 Amortization'!T406+'O7 Amortization'!T479+'O7 Amortization'!T552 + 'O7 Amortization'!AO333+'O7 Amortization'!AO406+'O7 Amortization'!AO479+'O7 Amortization'!AO552)</f>
        <v>0</v>
      </c>
      <c r="R14" s="747">
        <f ca="1">IF(ISERROR('O7 Amortization'!U333+'O7 Amortization'!U406+'O7 Amortization'!U479+'O7 Amortization'!U552 + 'O7 Amortization'!AP333+'O7 Amortization'!AP406+'O7 Amortization'!AP479+'O7 Amortization'!AP552), "-", 'O7 Amortization'!U333+'O7 Amortization'!U406+'O7 Amortization'!U479+'O7 Amortization'!U552 + 'O7 Amortization'!AP333+'O7 Amortization'!AP406+'O7 Amortization'!AP479+'O7 Amortization'!AP552)</f>
        <v>0</v>
      </c>
      <c r="S14" s="747">
        <f ca="1">IF(ISERROR('O7 Amortization'!V333+'O7 Amortization'!V406+'O7 Amortization'!V479+'O7 Amortization'!V552 + 'O7 Amortization'!AQ333+'O7 Amortization'!AQ406+'O7 Amortization'!AQ479+'O7 Amortization'!AQ552), "-", 'O7 Amortization'!V333+'O7 Amortization'!V406+'O7 Amortization'!V479+'O7 Amortization'!V552 + 'O7 Amortization'!AQ333+'O7 Amortization'!AQ406+'O7 Amortization'!AQ479+'O7 Amortization'!AQ552)</f>
        <v>0</v>
      </c>
      <c r="T14" s="747">
        <f ca="1">IF(ISERROR('O7 Amortization'!W333+'O7 Amortization'!W406+'O7 Amortization'!W479+'O7 Amortization'!W552 + 'O7 Amortization'!AR333+'O7 Amortization'!AR406+'O7 Amortization'!AR479+'O7 Amortization'!AR552), "-", 'O7 Amortization'!W333+'O7 Amortization'!W406+'O7 Amortization'!W479+'O7 Amortization'!W552 + 'O7 Amortization'!AR333+'O7 Amortization'!AR406+'O7 Amortization'!AR479+'O7 Amortization'!AR552)</f>
        <v>0</v>
      </c>
      <c r="U14" s="747">
        <f ca="1">IF(ISERROR('O7 Amortization'!X333+'O7 Amortization'!X406+'O7 Amortization'!X479+'O7 Amortization'!X552 + 'O7 Amortization'!AS333+'O7 Amortization'!AS406+'O7 Amortization'!AS479+'O7 Amortization'!AS552), "-", 'O7 Amortization'!X333+'O7 Amortization'!X406+'O7 Amortization'!X479+'O7 Amortization'!X552 + 'O7 Amortization'!AS333+'O7 Amortization'!AS406+'O7 Amortization'!AS479+'O7 Amortization'!AS552)</f>
        <v>0</v>
      </c>
      <c r="V14" s="747">
        <f ca="1">IF(ISERROR('O7 Amortization'!Y333+'O7 Amortization'!Y406+'O7 Amortization'!Y479+'O7 Amortization'!Y552 + 'O7 Amortization'!AT333+'O7 Amortization'!AT406+'O7 Amortization'!AT479+'O7 Amortization'!AT552), "-", 'O7 Amortization'!Y333+'O7 Amortization'!Y406+'O7 Amortization'!Y479+'O7 Amortization'!Y552 + 'O7 Amortization'!AT333+'O7 Amortization'!AT406+'O7 Amortization'!AT479+'O7 Amortization'!AT552)</f>
        <v>0</v>
      </c>
      <c r="W14" s="748">
        <f ca="1">IF(ISERROR('O7 Amortization'!Z333+'O7 Amortization'!Z406+'O7 Amortization'!Z479+'O7 Amortization'!Z552 + 'O7 Amortization'!AU333+'O7 Amortization'!AU406+'O7 Amortization'!AU479+'O7 Amortization'!AU552), "-", 'O7 Amortization'!Z333+'O7 Amortization'!Z406+'O7 Amortization'!Z479+'O7 Amortization'!Z552 + 'O7 Amortization'!AU333+'O7 Amortization'!AU406+'O7 Amortization'!AU479+'O7 Amortization'!AU552)</f>
        <v>0</v>
      </c>
      <c r="X14" s="697"/>
    </row>
    <row r="15" spans="1:25" s="610" customFormat="1" ht="12.75">
      <c r="A15" s="875"/>
      <c r="B15" s="840" t="s">
        <v>1208</v>
      </c>
      <c r="C15" s="845">
        <f>SUM(D15:W15)</f>
        <v>0</v>
      </c>
      <c r="D15" s="747">
        <f ca="1">IF(ISERROR('O7 Amortization'!G337+'O7 Amortization'!G410+'O7 Amortization'!G483+'O7 Amortization'!G556 +'O7 Amortization'!AB337+'O7 Amortization'!AB410+'O7 Amortization'!AB483+'O7 Amortization'!AB556), "-", 'O7 Amortization'!G337+'O7 Amortization'!G410+'O7 Amortization'!G483+'O7 Amortization'!G556 +'O7 Amortization'!AB337+'O7 Amortization'!AB410+'O7 Amortization'!AB483+'O7 Amortization'!AB556)</f>
        <v>0</v>
      </c>
      <c r="E15" s="747">
        <f ca="1">IF(ISERROR('O7 Amortization'!H337+'O7 Amortization'!H410+'O7 Amortization'!H483+'O7 Amortization'!H556 +'O7 Amortization'!AC337+'O7 Amortization'!AC410+'O7 Amortization'!AC483+'O7 Amortization'!AC556), "-", 'O7 Amortization'!H337+'O7 Amortization'!H410+'O7 Amortization'!H483+'O7 Amortization'!H556 +'O7 Amortization'!AC337+'O7 Amortization'!AC410+'O7 Amortization'!AC483+'O7 Amortization'!AC556)</f>
        <v>0</v>
      </c>
      <c r="F15" s="747">
        <f ca="1">IF(ISERROR('O7 Amortization'!I337+'O7 Amortization'!I410+'O7 Amortization'!I483+'O7 Amortization'!I556 +'O7 Amortization'!AD337+'O7 Amortization'!AD410+'O7 Amortization'!AD483+'O7 Amortization'!AD556), "-", 'O7 Amortization'!I337+'O7 Amortization'!I410+'O7 Amortization'!I483+'O7 Amortization'!I556 +'O7 Amortization'!AD337+'O7 Amortization'!AD410+'O7 Amortization'!AD483+'O7 Amortization'!AD556)</f>
        <v>0</v>
      </c>
      <c r="G15" s="747">
        <f ca="1">IF(ISERROR('O7 Amortization'!J337+'O7 Amortization'!J410+'O7 Amortization'!J483+'O7 Amortization'!J556 +'O7 Amortization'!AE337+'O7 Amortization'!AE410+'O7 Amortization'!AE483+'O7 Amortization'!AE556), "-", 'O7 Amortization'!J337+'O7 Amortization'!J410+'O7 Amortization'!J483+'O7 Amortization'!J556 +'O7 Amortization'!AE337+'O7 Amortization'!AE410+'O7 Amortization'!AE483+'O7 Amortization'!AE556)</f>
        <v>0</v>
      </c>
      <c r="H15" s="747">
        <f ca="1">IF(ISERROR('O7 Amortization'!K337+'O7 Amortization'!K410+'O7 Amortization'!K483+'O7 Amortization'!K556 +'O7 Amortization'!AF337+'O7 Amortization'!AF410+'O7 Amortization'!AF483+'O7 Amortization'!AF556), "-", 'O7 Amortization'!K337+'O7 Amortization'!K410+'O7 Amortization'!K483+'O7 Amortization'!K556 +'O7 Amortization'!AF337+'O7 Amortization'!AF410+'O7 Amortization'!AF483+'O7 Amortization'!AF556)</f>
        <v>0</v>
      </c>
      <c r="I15" s="747">
        <f ca="1">IF(ISERROR('O7 Amortization'!L337+'O7 Amortization'!L410+'O7 Amortization'!L483+'O7 Amortization'!L556 +'O7 Amortization'!AG337+'O7 Amortization'!AG410+'O7 Amortization'!AG483+'O7 Amortization'!AG556), "-", 'O7 Amortization'!L337+'O7 Amortization'!L410+'O7 Amortization'!L483+'O7 Amortization'!L556 +'O7 Amortization'!AG337+'O7 Amortization'!AG410+'O7 Amortization'!AG483+'O7 Amortization'!AG556)</f>
        <v>0</v>
      </c>
      <c r="J15" s="747">
        <f ca="1">IF(ISERROR('O7 Amortization'!M337+'O7 Amortization'!M410+'O7 Amortization'!M483+'O7 Amortization'!M556 +'O7 Amortization'!AH337+'O7 Amortization'!AH410+'O7 Amortization'!AH483+'O7 Amortization'!AH556), "-", 'O7 Amortization'!M337+'O7 Amortization'!M410+'O7 Amortization'!M483+'O7 Amortization'!M556 +'O7 Amortization'!AH337+'O7 Amortization'!AH410+'O7 Amortization'!AH483+'O7 Amortization'!AH556)</f>
        <v>0</v>
      </c>
      <c r="K15" s="747">
        <f ca="1">IF(ISERROR('O7 Amortization'!N337+'O7 Amortization'!N410+'O7 Amortization'!N483+'O7 Amortization'!N556 +'O7 Amortization'!AI337+'O7 Amortization'!AI410+'O7 Amortization'!AI483+'O7 Amortization'!AI556), "-", 'O7 Amortization'!N337+'O7 Amortization'!N410+'O7 Amortization'!N483+'O7 Amortization'!N556 +'O7 Amortization'!AI337+'O7 Amortization'!AI410+'O7 Amortization'!AI483+'O7 Amortization'!AI556)</f>
        <v>0</v>
      </c>
      <c r="L15" s="747">
        <f ca="1">IF(ISERROR('O7 Amortization'!O337+'O7 Amortization'!O410+'O7 Amortization'!O483+'O7 Amortization'!O556 +'O7 Amortization'!AJ337+'O7 Amortization'!AJ410+'O7 Amortization'!AJ483+'O7 Amortization'!AJ556), "-", 'O7 Amortization'!O337+'O7 Amortization'!O410+'O7 Amortization'!O483+'O7 Amortization'!O556 +'O7 Amortization'!AJ337+'O7 Amortization'!AJ410+'O7 Amortization'!AJ483+'O7 Amortization'!AJ556)</f>
        <v>0</v>
      </c>
      <c r="M15" s="747">
        <f ca="1">IF(ISERROR('O7 Amortization'!P337+'O7 Amortization'!P410+'O7 Amortization'!P483+'O7 Amortization'!P556 +'O7 Amortization'!AK337+'O7 Amortization'!AK410+'O7 Amortization'!AK483+'O7 Amortization'!AK556), "-", 'O7 Amortization'!P337+'O7 Amortization'!P410+'O7 Amortization'!P483+'O7 Amortization'!P556 +'O7 Amortization'!AK337+'O7 Amortization'!AK410+'O7 Amortization'!AK483+'O7 Amortization'!AK556)</f>
        <v>0</v>
      </c>
      <c r="N15" s="747">
        <f ca="1">IF(ISERROR('O7 Amortization'!Q337+'O7 Amortization'!Q410+'O7 Amortization'!Q483+'O7 Amortization'!Q556 +'O7 Amortization'!AL337+'O7 Amortization'!AL410+'O7 Amortization'!AL483+'O7 Amortization'!AL556), "-", 'O7 Amortization'!Q337+'O7 Amortization'!Q410+'O7 Amortization'!Q483+'O7 Amortization'!Q556 +'O7 Amortization'!AL337+'O7 Amortization'!AL410+'O7 Amortization'!AL483+'O7 Amortization'!AL556)</f>
        <v>0</v>
      </c>
      <c r="O15" s="747">
        <f ca="1">IF(ISERROR('O7 Amortization'!R337+'O7 Amortization'!R410+'O7 Amortization'!R483+'O7 Amortization'!R556 +'O7 Amortization'!AM337+'O7 Amortization'!AM410+'O7 Amortization'!AM483+'O7 Amortization'!AM556), "-", 'O7 Amortization'!R337+'O7 Amortization'!R410+'O7 Amortization'!R483+'O7 Amortization'!R556 +'O7 Amortization'!AM337+'O7 Amortization'!AM410+'O7 Amortization'!AM483+'O7 Amortization'!AM556)</f>
        <v>0</v>
      </c>
      <c r="P15" s="747">
        <f ca="1">IF(ISERROR('O7 Amortization'!S337+'O7 Amortization'!S410+'O7 Amortization'!S483+'O7 Amortization'!S556 +'O7 Amortization'!AN337+'O7 Amortization'!AN410+'O7 Amortization'!AN483+'O7 Amortization'!AN556), "-", 'O7 Amortization'!S337+'O7 Amortization'!S410+'O7 Amortization'!S483+'O7 Amortization'!S556 +'O7 Amortization'!AN337+'O7 Amortization'!AN410+'O7 Amortization'!AN483+'O7 Amortization'!AN556)</f>
        <v>0</v>
      </c>
      <c r="Q15" s="747">
        <f ca="1">IF(ISERROR('O7 Amortization'!T337+'O7 Amortization'!T410+'O7 Amortization'!T483+'O7 Amortization'!T556 +'O7 Amortization'!AO337+'O7 Amortization'!AO410+'O7 Amortization'!AO483+'O7 Amortization'!AO556), "-", 'O7 Amortization'!T337+'O7 Amortization'!T410+'O7 Amortization'!T483+'O7 Amortization'!T556 +'O7 Amortization'!AO337+'O7 Amortization'!AO410+'O7 Amortization'!AO483+'O7 Amortization'!AO556)</f>
        <v>0</v>
      </c>
      <c r="R15" s="747">
        <f ca="1">IF(ISERROR('O7 Amortization'!U337+'O7 Amortization'!U410+'O7 Amortization'!U483+'O7 Amortization'!U556 +'O7 Amortization'!AP337+'O7 Amortization'!AP410+'O7 Amortization'!AP483+'O7 Amortization'!AP556), "-", 'O7 Amortization'!U337+'O7 Amortization'!U410+'O7 Amortization'!U483+'O7 Amortization'!U556 +'O7 Amortization'!AP337+'O7 Amortization'!AP410+'O7 Amortization'!AP483+'O7 Amortization'!AP556)</f>
        <v>0</v>
      </c>
      <c r="S15" s="747">
        <f ca="1">IF(ISERROR('O7 Amortization'!V337+'O7 Amortization'!V410+'O7 Amortization'!V483+'O7 Amortization'!V556 +'O7 Amortization'!AQ337+'O7 Amortization'!AQ410+'O7 Amortization'!AQ483+'O7 Amortization'!AQ556), "-", 'O7 Amortization'!V337+'O7 Amortization'!V410+'O7 Amortization'!V483+'O7 Amortization'!V556 +'O7 Amortization'!AQ337+'O7 Amortization'!AQ410+'O7 Amortization'!AQ483+'O7 Amortization'!AQ556)</f>
        <v>0</v>
      </c>
      <c r="T15" s="747">
        <f ca="1">IF(ISERROR('O7 Amortization'!W337+'O7 Amortization'!W410+'O7 Amortization'!W483+'O7 Amortization'!W556 +'O7 Amortization'!AR337+'O7 Amortization'!AR410+'O7 Amortization'!AR483+'O7 Amortization'!AR556), "-", 'O7 Amortization'!W337+'O7 Amortization'!W410+'O7 Amortization'!W483+'O7 Amortization'!W556 +'O7 Amortization'!AR337+'O7 Amortization'!AR410+'O7 Amortization'!AR483+'O7 Amortization'!AR556)</f>
        <v>0</v>
      </c>
      <c r="U15" s="747">
        <f ca="1">IF(ISERROR('O7 Amortization'!X337+'O7 Amortization'!X410+'O7 Amortization'!X483+'O7 Amortization'!X556 +'O7 Amortization'!AS337+'O7 Amortization'!AS410+'O7 Amortization'!AS483+'O7 Amortization'!AS556), "-", 'O7 Amortization'!X337+'O7 Amortization'!X410+'O7 Amortization'!X483+'O7 Amortization'!X556 +'O7 Amortization'!AS337+'O7 Amortization'!AS410+'O7 Amortization'!AS483+'O7 Amortization'!AS556)</f>
        <v>0</v>
      </c>
      <c r="V15" s="747">
        <f ca="1">IF(ISERROR('O7 Amortization'!Y337+'O7 Amortization'!Y410+'O7 Amortization'!Y483+'O7 Amortization'!Y556 +'O7 Amortization'!AT337+'O7 Amortization'!AT410+'O7 Amortization'!AT483+'O7 Amortization'!AT556), "-", 'O7 Amortization'!Y337+'O7 Amortization'!Y410+'O7 Amortization'!Y483+'O7 Amortization'!Y556 +'O7 Amortization'!AT337+'O7 Amortization'!AT410+'O7 Amortization'!AT483+'O7 Amortization'!AT556)</f>
        <v>0</v>
      </c>
      <c r="W15" s="748">
        <f ca="1">IF(ISERROR('O7 Amortization'!Z337+'O7 Amortization'!Z410+'O7 Amortization'!Z483+'O7 Amortization'!Z556 +'O7 Amortization'!AU337+'O7 Amortization'!AU410+'O7 Amortization'!AU483+'O7 Amortization'!AU556), "-", 'O7 Amortization'!Z337+'O7 Amortization'!Z410+'O7 Amortization'!Z483+'O7 Amortization'!Z556 +'O7 Amortization'!AU337+'O7 Amortization'!AU410+'O7 Amortization'!AU483+'O7 Amortization'!AU556)</f>
        <v>0</v>
      </c>
      <c r="X15" s="697"/>
    </row>
    <row r="16" spans="1:25" s="610" customFormat="1" ht="12.75">
      <c r="A16" s="875"/>
      <c r="B16" s="840" t="s">
        <v>1226</v>
      </c>
      <c r="C16" s="845">
        <f t="shared" ref="C16:C22" si="0">SUM(D16:W16)</f>
        <v>51443.491851787316</v>
      </c>
      <c r="D16" s="844">
        <f t="shared" ref="D16:W16" si="1">IF(ISERROR(D29*(D49/D31)),0,D29*(D49/D31))</f>
        <v>32815.751776714867</v>
      </c>
      <c r="E16" s="844">
        <f t="shared" si="1"/>
        <v>9135.9364142229733</v>
      </c>
      <c r="F16" s="844">
        <f t="shared" si="1"/>
        <v>4828.2756668272541</v>
      </c>
      <c r="G16" s="844">
        <f t="shared" si="1"/>
        <v>0</v>
      </c>
      <c r="H16" s="844">
        <f t="shared" si="1"/>
        <v>0</v>
      </c>
      <c r="I16" s="844">
        <f t="shared" si="1"/>
        <v>0</v>
      </c>
      <c r="J16" s="844">
        <f t="shared" si="1"/>
        <v>4213.5737692953398</v>
      </c>
      <c r="K16" s="844">
        <f t="shared" si="1"/>
        <v>231.05189173223337</v>
      </c>
      <c r="L16" s="844">
        <f t="shared" si="1"/>
        <v>218.90233299464242</v>
      </c>
      <c r="M16" s="844">
        <f t="shared" si="1"/>
        <v>0</v>
      </c>
      <c r="N16" s="844">
        <f t="shared" si="1"/>
        <v>0</v>
      </c>
      <c r="O16" s="844">
        <f t="shared" si="1"/>
        <v>0</v>
      </c>
      <c r="P16" s="844">
        <f t="shared" si="1"/>
        <v>0</v>
      </c>
      <c r="Q16" s="844">
        <f t="shared" si="1"/>
        <v>0</v>
      </c>
      <c r="R16" s="844">
        <f t="shared" si="1"/>
        <v>0</v>
      </c>
      <c r="S16" s="844">
        <f t="shared" si="1"/>
        <v>0</v>
      </c>
      <c r="T16" s="844">
        <f t="shared" si="1"/>
        <v>0</v>
      </c>
      <c r="U16" s="844">
        <f t="shared" si="1"/>
        <v>0</v>
      </c>
      <c r="V16" s="844">
        <f t="shared" si="1"/>
        <v>0</v>
      </c>
      <c r="W16" s="732">
        <f t="shared" si="1"/>
        <v>0</v>
      </c>
      <c r="X16" s="697"/>
    </row>
    <row r="17" spans="1:24" s="610" customFormat="1" ht="12.75">
      <c r="A17" s="875"/>
      <c r="B17" s="840" t="s">
        <v>1228</v>
      </c>
      <c r="C17" s="845">
        <f t="shared" si="0"/>
        <v>157659.67475845595</v>
      </c>
      <c r="D17" s="844">
        <f t="shared" ref="D17:W17" si="2">IF(ISERROR((D42/(D42+D57+D63))*D77),0,(D42/(D42+D57+D63))*D77)</f>
        <v>106314.89852694556</v>
      </c>
      <c r="E17" s="844">
        <f t="shared" si="2"/>
        <v>29019.316592845404</v>
      </c>
      <c r="F17" s="844">
        <f t="shared" si="2"/>
        <v>8840.5994434128752</v>
      </c>
      <c r="G17" s="844">
        <f t="shared" si="2"/>
        <v>0</v>
      </c>
      <c r="H17" s="844">
        <f t="shared" si="2"/>
        <v>0</v>
      </c>
      <c r="I17" s="844">
        <f t="shared" si="2"/>
        <v>0</v>
      </c>
      <c r="J17" s="844">
        <f t="shared" si="2"/>
        <v>12159.846606281591</v>
      </c>
      <c r="K17" s="844">
        <f t="shared" si="2"/>
        <v>666.80823628372048</v>
      </c>
      <c r="L17" s="844">
        <f t="shared" si="2"/>
        <v>658.20535268681931</v>
      </c>
      <c r="M17" s="844">
        <f t="shared" si="2"/>
        <v>0</v>
      </c>
      <c r="N17" s="844">
        <f t="shared" si="2"/>
        <v>0</v>
      </c>
      <c r="O17" s="844">
        <f t="shared" si="2"/>
        <v>0</v>
      </c>
      <c r="P17" s="844">
        <f t="shared" si="2"/>
        <v>0</v>
      </c>
      <c r="Q17" s="844">
        <f t="shared" si="2"/>
        <v>0</v>
      </c>
      <c r="R17" s="844">
        <f t="shared" si="2"/>
        <v>0</v>
      </c>
      <c r="S17" s="844">
        <f t="shared" si="2"/>
        <v>0</v>
      </c>
      <c r="T17" s="844">
        <f t="shared" si="2"/>
        <v>0</v>
      </c>
      <c r="U17" s="844">
        <f t="shared" si="2"/>
        <v>0</v>
      </c>
      <c r="V17" s="844">
        <f t="shared" si="2"/>
        <v>0</v>
      </c>
      <c r="W17" s="732">
        <f t="shared" si="2"/>
        <v>0</v>
      </c>
      <c r="X17" s="697"/>
    </row>
    <row r="18" spans="1:24" s="697" customFormat="1" ht="12.75">
      <c r="A18" s="829"/>
      <c r="B18" s="840" t="s">
        <v>32</v>
      </c>
      <c r="C18" s="845">
        <f t="shared" si="0"/>
        <v>133992.39694754063</v>
      </c>
      <c r="D18" s="844">
        <f>IF(ISERROR(D86/D88*D84),0, D86/D88*D84)</f>
        <v>85588.207084806112</v>
      </c>
      <c r="E18" s="844">
        <f t="shared" ref="E18:W18" si="3">IF(ISERROR(E86/E88*E84),0, E86/E88*E84)</f>
        <v>23686.467114876999</v>
      </c>
      <c r="F18" s="844">
        <f t="shared" si="3"/>
        <v>12496.816264174146</v>
      </c>
      <c r="G18" s="844">
        <f t="shared" si="3"/>
        <v>0</v>
      </c>
      <c r="H18" s="844">
        <f t="shared" si="3"/>
        <v>0</v>
      </c>
      <c r="I18" s="844">
        <f t="shared" si="3"/>
        <v>0</v>
      </c>
      <c r="J18" s="844">
        <f t="shared" si="3"/>
        <v>11042.478491696254</v>
      </c>
      <c r="K18" s="844">
        <f t="shared" si="3"/>
        <v>605.53523787423217</v>
      </c>
      <c r="L18" s="844">
        <f t="shared" si="3"/>
        <v>572.89275411288588</v>
      </c>
      <c r="M18" s="844">
        <f t="shared" si="3"/>
        <v>0</v>
      </c>
      <c r="N18" s="844">
        <f t="shared" si="3"/>
        <v>0</v>
      </c>
      <c r="O18" s="844">
        <f t="shared" si="3"/>
        <v>0</v>
      </c>
      <c r="P18" s="844">
        <f t="shared" si="3"/>
        <v>0</v>
      </c>
      <c r="Q18" s="844">
        <f t="shared" si="3"/>
        <v>0</v>
      </c>
      <c r="R18" s="844">
        <f t="shared" si="3"/>
        <v>0</v>
      </c>
      <c r="S18" s="844">
        <f t="shared" si="3"/>
        <v>0</v>
      </c>
      <c r="T18" s="844">
        <f t="shared" si="3"/>
        <v>0</v>
      </c>
      <c r="U18" s="844">
        <f t="shared" si="3"/>
        <v>0</v>
      </c>
      <c r="V18" s="844">
        <f t="shared" si="3"/>
        <v>0</v>
      </c>
      <c r="W18" s="732">
        <f t="shared" si="3"/>
        <v>0</v>
      </c>
    </row>
    <row r="19" spans="1:24" s="697" customFormat="1" ht="12.75">
      <c r="A19" s="829"/>
      <c r="B19" s="840" t="s">
        <v>1218</v>
      </c>
      <c r="C19" s="845">
        <f t="shared" si="0"/>
        <v>81466.166535039942</v>
      </c>
      <c r="D19" s="844">
        <f>IF(ISERROR(SUM(D17:D18)/D35*D33),0,SUM(D17:D17)/D35*D33)</f>
        <v>54660.902325792063</v>
      </c>
      <c r="E19" s="844">
        <f t="shared" ref="E19:W19" si="4">IF(ISERROR(SUM(E17:E18)/E35*E33),0,SUM(E17:E17)/E35*E33)</f>
        <v>15029.669340232549</v>
      </c>
      <c r="F19" s="844">
        <f t="shared" si="4"/>
        <v>4640.5444791925156</v>
      </c>
      <c r="G19" s="844">
        <f t="shared" si="4"/>
        <v>0</v>
      </c>
      <c r="H19" s="844">
        <f t="shared" si="4"/>
        <v>0</v>
      </c>
      <c r="I19" s="844">
        <f t="shared" si="4"/>
        <v>0</v>
      </c>
      <c r="J19" s="844">
        <f t="shared" si="4"/>
        <v>6438.3854393754391</v>
      </c>
      <c r="K19" s="844">
        <f t="shared" si="4"/>
        <v>350.28984535591928</v>
      </c>
      <c r="L19" s="844">
        <f t="shared" si="4"/>
        <v>346.37510509145517</v>
      </c>
      <c r="M19" s="844">
        <f t="shared" si="4"/>
        <v>0</v>
      </c>
      <c r="N19" s="844">
        <f t="shared" si="4"/>
        <v>0</v>
      </c>
      <c r="O19" s="844">
        <f t="shared" si="4"/>
        <v>0</v>
      </c>
      <c r="P19" s="844">
        <f t="shared" si="4"/>
        <v>0</v>
      </c>
      <c r="Q19" s="844">
        <f t="shared" si="4"/>
        <v>0</v>
      </c>
      <c r="R19" s="844">
        <f t="shared" si="4"/>
        <v>0</v>
      </c>
      <c r="S19" s="844">
        <f t="shared" si="4"/>
        <v>0</v>
      </c>
      <c r="T19" s="844">
        <f t="shared" si="4"/>
        <v>0</v>
      </c>
      <c r="U19" s="844">
        <f t="shared" si="4"/>
        <v>0</v>
      </c>
      <c r="V19" s="844">
        <f t="shared" si="4"/>
        <v>0</v>
      </c>
      <c r="W19" s="732">
        <f t="shared" si="4"/>
        <v>0</v>
      </c>
    </row>
    <row r="20" spans="1:24" s="697" customFormat="1" ht="12.75">
      <c r="A20" s="829"/>
      <c r="B20" s="840" t="s">
        <v>1229</v>
      </c>
      <c r="C20" s="845">
        <f t="shared" si="0"/>
        <v>48497.05620321296</v>
      </c>
      <c r="D20" s="844">
        <f ca="1">IF(ISERROR('O4 Summary by Class &amp; Accounts'!E201*D51/(D27+D31)),0,('O4 Summary by Class &amp; Accounts'!E201*D51/(D27+D31)))</f>
        <v>30922.266711345295</v>
      </c>
      <c r="E20" s="844">
        <f ca="1">IF(ISERROR('O4 Summary by Class &amp; Accounts'!F201*E51/(E27+E31)),0,('O4 Summary by Class &amp; Accounts'!F201*E51/(E27+E31)))</f>
        <v>8665.6486298825621</v>
      </c>
      <c r="F20" s="844">
        <f ca="1">IF(ISERROR('O4 Summary by Class &amp; Accounts'!G201*F51/(F27+F31)),0,('O4 Summary by Class &amp; Accounts'!G201*F51/(F27+F31)))</f>
        <v>4612.7042304939296</v>
      </c>
      <c r="G20" s="844">
        <f ca="1">IF(ISERROR('O4 Summary by Class &amp; Accounts'!H201*G51/(G27+G31)),0,('O4 Summary by Class &amp; Accounts'!H201*G51/(G27+G31)))</f>
        <v>0</v>
      </c>
      <c r="H20" s="844">
        <f ca="1">IF(ISERROR('O4 Summary by Class &amp; Accounts'!I201*H51/(H27+H31)),0,('O4 Summary by Class &amp; Accounts'!I201*H51/(H27+H31)))</f>
        <v>0</v>
      </c>
      <c r="I20" s="844">
        <f ca="1">IF(ISERROR('O4 Summary by Class &amp; Accounts'!J201*I51/(I27+I31)),0,('O4 Summary by Class &amp; Accounts'!J201*I51/(I27+I31)))</f>
        <v>0</v>
      </c>
      <c r="J20" s="844">
        <f ca="1">IF(ISERROR('O4 Summary by Class &amp; Accounts'!K201*J51/(J27+J31)),0,('O4 Summary by Class &amp; Accounts'!K201*J51/(J27+J31)))</f>
        <v>3880.8439499383021</v>
      </c>
      <c r="K20" s="844">
        <f ca="1">IF(ISERROR('O4 Summary by Class &amp; Accounts'!L201*K51/(K27+K31)),0,('O4 Summary by Class &amp; Accounts'!L201*K51/(K27+K31)))</f>
        <v>212.81343370021628</v>
      </c>
      <c r="L20" s="844">
        <f ca="1">IF(ISERROR('O4 Summary by Class &amp; Accounts'!M201*L51/(L27+L31)),0,('O4 Summary by Class &amp; Accounts'!M201*L51/(L27+L31)))</f>
        <v>202.77924785265586</v>
      </c>
      <c r="M20" s="844">
        <f ca="1">IF(ISERROR('O4 Summary by Class &amp; Accounts'!N201*M51/(M27+M31)),0,('O4 Summary by Class &amp; Accounts'!N201*M51/(M27+M31)))</f>
        <v>0</v>
      </c>
      <c r="N20" s="844">
        <f ca="1">IF(ISERROR('O4 Summary by Class &amp; Accounts'!O201*N51/(N27+N31)),0,('O4 Summary by Class &amp; Accounts'!O201*N51/(N27+N31)))</f>
        <v>0</v>
      </c>
      <c r="O20" s="844">
        <f ca="1">IF(ISERROR('O4 Summary by Class &amp; Accounts'!P201*O51/(O27+O31)),0,('O4 Summary by Class &amp; Accounts'!P201*O51/(O27+O31)))</f>
        <v>0</v>
      </c>
      <c r="P20" s="844">
        <f ca="1">IF(ISERROR('O4 Summary by Class &amp; Accounts'!Q201*P51/(P27+P31)),0,('O4 Summary by Class &amp; Accounts'!Q201*P51/(P27+P31)))</f>
        <v>0</v>
      </c>
      <c r="Q20" s="844">
        <f ca="1">IF(ISERROR('O4 Summary by Class &amp; Accounts'!R201*Q51/(Q27+Q31)),0,('O4 Summary by Class &amp; Accounts'!R201*Q51/(Q27+Q31)))</f>
        <v>0</v>
      </c>
      <c r="R20" s="844">
        <f ca="1">IF(ISERROR('O4 Summary by Class &amp; Accounts'!S201*R51/(R27+R31)),0,('O4 Summary by Class &amp; Accounts'!S201*R51/(R27+R31)))</f>
        <v>0</v>
      </c>
      <c r="S20" s="844">
        <f ca="1">IF(ISERROR('O4 Summary by Class &amp; Accounts'!T201*S51/(S27+S31)),0,('O4 Summary by Class &amp; Accounts'!T201*S51/(S27+S31)))</f>
        <v>0</v>
      </c>
      <c r="T20" s="844">
        <f ca="1">IF(ISERROR('O4 Summary by Class &amp; Accounts'!U201*T51/(T27+T31)),0,('O4 Summary by Class &amp; Accounts'!U201*T51/(T27+T31)))</f>
        <v>0</v>
      </c>
      <c r="U20" s="844">
        <f ca="1">IF(ISERROR('O4 Summary by Class &amp; Accounts'!V201*U51/(U27+U31)),0,('O4 Summary by Class &amp; Accounts'!V201*U51/(U27+U31)))</f>
        <v>0</v>
      </c>
      <c r="V20" s="844">
        <f ca="1">IF(ISERROR('O4 Summary by Class &amp; Accounts'!W201*V51/(V27+V31)),0,('O4 Summary by Class &amp; Accounts'!W201*V51/(V27+V31)))</f>
        <v>0</v>
      </c>
      <c r="W20" s="732">
        <f ca="1">IF(ISERROR('O4 Summary by Class &amp; Accounts'!X201*W51/(W27+W31)),0,('O4 Summary by Class &amp; Accounts'!X201*W51/(W27+W31)))</f>
        <v>0</v>
      </c>
    </row>
    <row r="21" spans="1:24" s="697" customFormat="1" ht="12.75">
      <c r="A21" s="829"/>
      <c r="B21" s="840" t="s">
        <v>1230</v>
      </c>
      <c r="C21" s="845">
        <f t="shared" si="0"/>
        <v>143727.05611547441</v>
      </c>
      <c r="D21" s="844">
        <f ca="1">IF(ISERROR('O4 Summary by Class &amp; Accounts'!E199*D51/(D27+D31)),0,('O4 Summary by Class &amp; Accounts'!E199*D51/(D27+D31)))</f>
        <v>91641.982231176109</v>
      </c>
      <c r="E21" s="844">
        <f ca="1">IF(ISERROR('O4 Summary by Class &amp; Accounts'!F199*E51/(E27+E31)),0,('O4 Summary by Class &amp; Accounts'!F199*E51/(E27+E31)))</f>
        <v>25681.727189486617</v>
      </c>
      <c r="F21" s="844">
        <f ca="1">IF(ISERROR('O4 Summary by Class &amp; Accounts'!G199*F51/(F27+F31)),0,('O4 Summary by Class &amp; Accounts'!G199*F51/(F27+F31)))</f>
        <v>13670.322524367259</v>
      </c>
      <c r="G21" s="844">
        <f ca="1">IF(ISERROR('O4 Summary by Class &amp; Accounts'!H199*G51/(G27+G31)),0,('O4 Summary by Class &amp; Accounts'!H199*G51/(G27+G31)))</f>
        <v>0</v>
      </c>
      <c r="H21" s="844">
        <f ca="1">IF(ISERROR('O4 Summary by Class &amp; Accounts'!I199*H51/(H27+H31)),0,('O4 Summary by Class &amp; Accounts'!I199*H51/(H27+H31)))</f>
        <v>0</v>
      </c>
      <c r="I21" s="844">
        <f ca="1">IF(ISERROR('O4 Summary by Class &amp; Accounts'!J199*I51/(I27+I31)),0,('O4 Summary by Class &amp; Accounts'!J199*I51/(I27+I31)))</f>
        <v>0</v>
      </c>
      <c r="J21" s="844">
        <f ca="1">IF(ISERROR('O4 Summary by Class &amp; Accounts'!K199*J51/(J27+J31)),0,('O4 Summary by Class &amp; Accounts'!K199*J51/(J27+J31)))</f>
        <v>11501.363584440167</v>
      </c>
      <c r="K21" s="844">
        <f ca="1">IF(ISERROR('O4 Summary by Class &amp; Accounts'!L199*K51/(K27+K31)),0,('O4 Summary by Class &amp; Accounts'!L199*K51/(K27+K31)))</f>
        <v>630.69907170017791</v>
      </c>
      <c r="L21" s="844">
        <f ca="1">IF(ISERROR('O4 Summary by Class &amp; Accounts'!M199*L51/(L27+L31)),0,('O4 Summary by Class &amp; Accounts'!M199*L51/(L27+L31)))</f>
        <v>600.96151430406803</v>
      </c>
      <c r="M21" s="844">
        <f ca="1">IF(ISERROR('O4 Summary by Class &amp; Accounts'!N199*M51/(M27+M31)),0,('O4 Summary by Class &amp; Accounts'!N199*M51/(M27+M31)))</f>
        <v>0</v>
      </c>
      <c r="N21" s="844">
        <f ca="1">IF(ISERROR('O4 Summary by Class &amp; Accounts'!O199*N51/(N27+N31)),0,('O4 Summary by Class &amp; Accounts'!O199*N51/(N27+N31)))</f>
        <v>0</v>
      </c>
      <c r="O21" s="844">
        <f ca="1">IF(ISERROR('O4 Summary by Class &amp; Accounts'!P199*O51/(O27+O31)),0,('O4 Summary by Class &amp; Accounts'!P199*O51/(O27+O31)))</f>
        <v>0</v>
      </c>
      <c r="P21" s="844">
        <f ca="1">IF(ISERROR('O4 Summary by Class &amp; Accounts'!Q199*P51/(P27+P31)),0,('O4 Summary by Class &amp; Accounts'!Q199*P51/(P27+P31)))</f>
        <v>0</v>
      </c>
      <c r="Q21" s="844">
        <f ca="1">IF(ISERROR('O4 Summary by Class &amp; Accounts'!R199*Q51/(Q27+Q31)),0,('O4 Summary by Class &amp; Accounts'!R199*Q51/(Q27+Q31)))</f>
        <v>0</v>
      </c>
      <c r="R21" s="844">
        <f ca="1">IF(ISERROR('O4 Summary by Class &amp; Accounts'!S199*R51/(R27+R31)),0,('O4 Summary by Class &amp; Accounts'!S199*R51/(R27+R31)))</f>
        <v>0</v>
      </c>
      <c r="S21" s="844">
        <f ca="1">IF(ISERROR('O4 Summary by Class &amp; Accounts'!T199*S51/(S27+S31)),0,('O4 Summary by Class &amp; Accounts'!T199*S51/(S27+S31)))</f>
        <v>0</v>
      </c>
      <c r="T21" s="844">
        <f ca="1">IF(ISERROR('O4 Summary by Class &amp; Accounts'!U199*T51/(T27+T31)),0,('O4 Summary by Class &amp; Accounts'!U199*T51/(T27+T31)))</f>
        <v>0</v>
      </c>
      <c r="U21" s="844">
        <f ca="1">IF(ISERROR('O4 Summary by Class &amp; Accounts'!V199*U51/(U27+U31)),0,('O4 Summary by Class &amp; Accounts'!V199*U51/(U27+U31)))</f>
        <v>0</v>
      </c>
      <c r="V21" s="844">
        <f ca="1">IF(ISERROR('O4 Summary by Class &amp; Accounts'!W199*V51/(V27+V31)),0,('O4 Summary by Class &amp; Accounts'!W199*V51/(V27+V31)))</f>
        <v>0</v>
      </c>
      <c r="W21" s="732">
        <f ca="1">IF(ISERROR('O4 Summary by Class &amp; Accounts'!X199*W51/(W27+W31)),0,('O4 Summary by Class &amp; Accounts'!X199*W51/(W27+W31)))</f>
        <v>0</v>
      </c>
    </row>
    <row r="22" spans="1:24" s="697" customFormat="1" ht="12.75">
      <c r="A22" s="829"/>
      <c r="B22" s="840" t="s">
        <v>1231</v>
      </c>
      <c r="C22" s="845">
        <f t="shared" si="0"/>
        <v>106584.46942015654</v>
      </c>
      <c r="D22" s="844">
        <f ca="1">IF(ISERROR(D51/(D27+D31)*'O1 Revenue to cost|RR'!D33),0,(D51/(D27+D31)*'O1 Revenue to cost|RR'!D33))</f>
        <v>67959.452567328321</v>
      </c>
      <c r="E22" s="844">
        <f ca="1">IF(ISERROR(E51/(E27+E31)*'O1 Revenue to cost|RR'!E33),0,(E51/(E27+E31)*'O1 Revenue to cost|RR'!E33))</f>
        <v>19044.940738822588</v>
      </c>
      <c r="F22" s="844">
        <f ca="1">IF(ISERROR(F51/(F27+F31)*'O1 Revenue to cost|RR'!F33),0,(F51/(F27+F31)*'O1 Revenue to cost|RR'!F33))</f>
        <v>10137.576824028656</v>
      </c>
      <c r="G22" s="844">
        <f ca="1">IF(ISERROR(G51/(G27+G31)*'O1 Revenue to cost|RR'!G33),0,(G51/(G27+G31)*'O1 Revenue to cost|RR'!G33))</f>
        <v>0</v>
      </c>
      <c r="H22" s="844">
        <f ca="1">IF(ISERROR(H51/(H27+H31)*'O1 Revenue to cost|RR'!H33),0,(H51/(H27+H31)*'O1 Revenue to cost|RR'!H33))</f>
        <v>0</v>
      </c>
      <c r="I22" s="844">
        <f ca="1">IF(ISERROR(I51/(I27+I31)*'O1 Revenue to cost|RR'!I33),0,(I51/(I27+I31)*'O1 Revenue to cost|RR'!I33))</f>
        <v>0</v>
      </c>
      <c r="J22" s="844">
        <f ca="1">IF(ISERROR(J51/(J27+J31)*'O1 Revenue to cost|RR'!J33),0,(J51/(J27+J31)*'O1 Revenue to cost|RR'!J33))</f>
        <v>8529.1299243683716</v>
      </c>
      <c r="K22" s="844">
        <f ca="1">IF(ISERROR(K51/(K27+K31)*'O1 Revenue to cost|RR'!K33),0,(K51/(K27+K31)*'O1 Revenue to cost|RR'!K33))</f>
        <v>467.71100541390126</v>
      </c>
      <c r="L22" s="844">
        <f ca="1">IF(ISERROR(L51/(L27+L31)*'O1 Revenue to cost|RR'!L33),0,(L51/(L27+L31)*'O1 Revenue to cost|RR'!L33))</f>
        <v>445.6583601946927</v>
      </c>
      <c r="M22" s="844">
        <f ca="1">IF(ISERROR(M51/(M27+M31)*'O1 Revenue to cost|RR'!M33),0,(M51/(M27+M31)*'O1 Revenue to cost|RR'!M33))</f>
        <v>0</v>
      </c>
      <c r="N22" s="844">
        <f ca="1">IF(ISERROR(N51/(N27+N31)*'O1 Revenue to cost|RR'!N33),0,(N51/(N27+N31)*'O1 Revenue to cost|RR'!N33))</f>
        <v>0</v>
      </c>
      <c r="O22" s="844">
        <f ca="1">IF(ISERROR(O51/(O27+O31)*'O1 Revenue to cost|RR'!O33),0,(O51/(O27+O31)*'O1 Revenue to cost|RR'!O33))</f>
        <v>0</v>
      </c>
      <c r="P22" s="844">
        <f ca="1">IF(ISERROR(P51/(P27+P31)*'O1 Revenue to cost|RR'!P33),0,(P51/(P27+P31)*'O1 Revenue to cost|RR'!P33))</f>
        <v>0</v>
      </c>
      <c r="Q22" s="844">
        <f ca="1">IF(ISERROR(Q51/(Q27+Q31)*'O1 Revenue to cost|RR'!Q33),0,(Q51/(Q27+Q31)*'O1 Revenue to cost|RR'!Q33))</f>
        <v>0</v>
      </c>
      <c r="R22" s="844">
        <f ca="1">IF(ISERROR(R51/(R27+R31)*'O1 Revenue to cost|RR'!R33),0,(R51/(R27+R31)*'O1 Revenue to cost|RR'!R33))</f>
        <v>0</v>
      </c>
      <c r="S22" s="844">
        <f ca="1">IF(ISERROR(S51/(S27+S31)*'O1 Revenue to cost|RR'!S33),0,(S51/(S27+S31)*'O1 Revenue to cost|RR'!S33))</f>
        <v>0</v>
      </c>
      <c r="T22" s="844">
        <f ca="1">IF(ISERROR(T51/(T27+T31)*'O1 Revenue to cost|RR'!T33),0,(T51/(T27+T31)*'O1 Revenue to cost|RR'!T33))</f>
        <v>0</v>
      </c>
      <c r="U22" s="844">
        <f ca="1">IF(ISERROR(U51/(U27+U31)*'O1 Revenue to cost|RR'!U33),0,(U51/(U27+U31)*'O1 Revenue to cost|RR'!U33))</f>
        <v>0</v>
      </c>
      <c r="V22" s="844">
        <f ca="1">IF(ISERROR(V51/(V27+V31)*'O1 Revenue to cost|RR'!V33),0,(V51/(V27+V31)*'O1 Revenue to cost|RR'!V33))</f>
        <v>0</v>
      </c>
      <c r="W22" s="732">
        <f ca="1">IF(ISERROR(W51/(W27+W31)*'O1 Revenue to cost|RR'!W33),0,(W51/(W27+W31)*'O1 Revenue to cost|RR'!W33))</f>
        <v>0</v>
      </c>
    </row>
    <row r="23" spans="1:24" s="1060" customFormat="1" ht="21" customHeight="1">
      <c r="B23" s="979" t="s">
        <v>76</v>
      </c>
      <c r="C23" s="1788">
        <f>IF(SUM(C12:C22)=SUM(D23:W23), SUM(C12:C22), "Error - Please Revise")</f>
        <v>889530.31183166779</v>
      </c>
      <c r="D23" s="981">
        <f>SUM(D12:D22)</f>
        <v>575848.93996054213</v>
      </c>
      <c r="E23" s="981">
        <f t="shared" ref="E23:W23" si="5">SUM(E12:E22)</f>
        <v>159953.84165062048</v>
      </c>
      <c r="F23" s="981">
        <f t="shared" si="5"/>
        <v>75030.828271062346</v>
      </c>
      <c r="G23" s="981">
        <f t="shared" si="5"/>
        <v>0</v>
      </c>
      <c r="H23" s="981">
        <f t="shared" si="5"/>
        <v>0</v>
      </c>
      <c r="I23" s="981">
        <f t="shared" si="5"/>
        <v>0</v>
      </c>
      <c r="J23" s="981">
        <f t="shared" si="5"/>
        <v>71062.120175932534</v>
      </c>
      <c r="K23" s="981">
        <f t="shared" si="5"/>
        <v>3894.0474144267473</v>
      </c>
      <c r="L23" s="981">
        <f t="shared" si="5"/>
        <v>3740.5343590835269</v>
      </c>
      <c r="M23" s="981">
        <f t="shared" si="5"/>
        <v>0</v>
      </c>
      <c r="N23" s="981">
        <f t="shared" si="5"/>
        <v>0</v>
      </c>
      <c r="O23" s="981">
        <f t="shared" si="5"/>
        <v>0</v>
      </c>
      <c r="P23" s="981">
        <f t="shared" si="5"/>
        <v>0</v>
      </c>
      <c r="Q23" s="981">
        <f t="shared" si="5"/>
        <v>0</v>
      </c>
      <c r="R23" s="981">
        <f t="shared" si="5"/>
        <v>0</v>
      </c>
      <c r="S23" s="981">
        <f t="shared" si="5"/>
        <v>0</v>
      </c>
      <c r="T23" s="981">
        <f t="shared" si="5"/>
        <v>0</v>
      </c>
      <c r="U23" s="981">
        <f t="shared" si="5"/>
        <v>0</v>
      </c>
      <c r="V23" s="981">
        <f t="shared" si="5"/>
        <v>0</v>
      </c>
      <c r="W23" s="982">
        <f t="shared" si="5"/>
        <v>0</v>
      </c>
      <c r="X23" s="1061"/>
    </row>
    <row r="24" spans="1:24" s="610" customFormat="1" ht="12.75">
      <c r="B24" s="847"/>
      <c r="C24" s="845"/>
      <c r="D24" s="844"/>
      <c r="E24" s="844"/>
      <c r="F24" s="844"/>
      <c r="G24" s="844"/>
      <c r="H24" s="844"/>
      <c r="I24" s="844"/>
      <c r="J24" s="844"/>
      <c r="K24" s="844"/>
      <c r="L24" s="844"/>
      <c r="M24" s="844"/>
      <c r="N24" s="844"/>
      <c r="O24" s="844"/>
      <c r="P24" s="844"/>
      <c r="Q24" s="844"/>
      <c r="R24" s="844"/>
      <c r="S24" s="844"/>
      <c r="T24" s="844"/>
      <c r="U24" s="844"/>
      <c r="V24" s="844"/>
      <c r="W24" s="732"/>
      <c r="X24" s="697"/>
    </row>
    <row r="25" spans="1:24" s="610" customFormat="1" ht="12.75">
      <c r="B25" s="847" t="s">
        <v>1404</v>
      </c>
      <c r="C25" s="845">
        <f>SUM(D25:W25)</f>
        <v>6187500.0000000019</v>
      </c>
      <c r="D25" s="844">
        <f ca="1">SUM('O4 Summary by Class &amp; Accounts'!E60:E73)+SUM('O4 Summary by Class &amp; Accounts'!E74:E76)+SUM('O4 Summary by Class &amp; Accounts'!E77) +SUM('O4 Summary by Class &amp; Accounts'!E79:E80)</f>
        <v>3102988.4534415239</v>
      </c>
      <c r="E25" s="844">
        <f ca="1">SUM('O4 Summary by Class &amp; Accounts'!F60:F73)+SUM('O4 Summary by Class &amp; Accounts'!F74:F76)+SUM('O4 Summary by Class &amp; Accounts'!F77) +SUM('O4 Summary by Class &amp; Accounts'!F79:F80)</f>
        <v>1069113.552006389</v>
      </c>
      <c r="F25" s="844">
        <f ca="1">SUM('O4 Summary by Class &amp; Accounts'!G60:G73)+SUM('O4 Summary by Class &amp; Accounts'!G74:G76)+SUM('O4 Summary by Class &amp; Accounts'!G77) +SUM('O4 Summary by Class &amp; Accounts'!G79:G80)</f>
        <v>1538506.0535560027</v>
      </c>
      <c r="G25" s="844">
        <f ca="1">SUM('O4 Summary by Class &amp; Accounts'!H60:H73)+SUM('O4 Summary by Class &amp; Accounts'!H74:H76)+SUM('O4 Summary by Class &amp; Accounts'!H77) +SUM('O4 Summary by Class &amp; Accounts'!H79:H80)</f>
        <v>0</v>
      </c>
      <c r="H25" s="844">
        <f ca="1">SUM('O4 Summary by Class &amp; Accounts'!I60:I73)+SUM('O4 Summary by Class &amp; Accounts'!I74:I76)+SUM('O4 Summary by Class &amp; Accounts'!I77) +SUM('O4 Summary by Class &amp; Accounts'!I79:I80)</f>
        <v>0</v>
      </c>
      <c r="I25" s="844">
        <f ca="1">SUM('O4 Summary by Class &amp; Accounts'!J60:J73)+SUM('O4 Summary by Class &amp; Accounts'!J74:J76)+SUM('O4 Summary by Class &amp; Accounts'!J77) +SUM('O4 Summary by Class &amp; Accounts'!J79:J80)</f>
        <v>0</v>
      </c>
      <c r="J25" s="844">
        <f ca="1">SUM('O4 Summary by Class &amp; Accounts'!K60:K73)+SUM('O4 Summary by Class &amp; Accounts'!K74:K76)+SUM('O4 Summary by Class &amp; Accounts'!K77) +SUM('O4 Summary by Class &amp; Accounts'!K79:K80)</f>
        <v>431688.30125445116</v>
      </c>
      <c r="K25" s="844">
        <f ca="1">SUM('O4 Summary by Class &amp; Accounts'!L60:L73)+SUM('O4 Summary by Class &amp; Accounts'!L74:L76)+SUM('O4 Summary by Class &amp; Accounts'!L77) +SUM('O4 Summary by Class &amp; Accounts'!L79:L80)</f>
        <v>23687.01637275696</v>
      </c>
      <c r="L25" s="844">
        <f ca="1">SUM('O4 Summary by Class &amp; Accounts'!M60:M73)+SUM('O4 Summary by Class &amp; Accounts'!M74:M76)+SUM('O4 Summary by Class &amp; Accounts'!M77) +SUM('O4 Summary by Class &amp; Accounts'!M79:M80)</f>
        <v>21516.623368877688</v>
      </c>
      <c r="M25" s="844">
        <f ca="1">SUM('O4 Summary by Class &amp; Accounts'!N60:N73)+SUM('O4 Summary by Class &amp; Accounts'!N74:N76)+SUM('O4 Summary by Class &amp; Accounts'!N77) +SUM('O4 Summary by Class &amp; Accounts'!N79:N80)</f>
        <v>0</v>
      </c>
      <c r="N25" s="844">
        <f ca="1">SUM('O4 Summary by Class &amp; Accounts'!O60:O73)+SUM('O4 Summary by Class &amp; Accounts'!O74:O76)+SUM('O4 Summary by Class &amp; Accounts'!O77) +SUM('O4 Summary by Class &amp; Accounts'!O79:O80)</f>
        <v>0</v>
      </c>
      <c r="O25" s="844">
        <f ca="1">SUM('O4 Summary by Class &amp; Accounts'!P60:P73)+SUM('O4 Summary by Class &amp; Accounts'!P74:P76)+SUM('O4 Summary by Class &amp; Accounts'!P77) +SUM('O4 Summary by Class &amp; Accounts'!P79:P80)</f>
        <v>0</v>
      </c>
      <c r="P25" s="844">
        <f ca="1">SUM('O4 Summary by Class &amp; Accounts'!Q60:Q73)+SUM('O4 Summary by Class &amp; Accounts'!Q74:Q76)+SUM('O4 Summary by Class &amp; Accounts'!Q77) +SUM('O4 Summary by Class &amp; Accounts'!Q79:Q80)</f>
        <v>0</v>
      </c>
      <c r="Q25" s="844">
        <f ca="1">SUM('O4 Summary by Class &amp; Accounts'!R60:R73)+SUM('O4 Summary by Class &amp; Accounts'!R74:R76)+SUM('O4 Summary by Class &amp; Accounts'!R77) +SUM('O4 Summary by Class &amp; Accounts'!R79:R80)</f>
        <v>0</v>
      </c>
      <c r="R25" s="844">
        <f ca="1">SUM('O4 Summary by Class &amp; Accounts'!S60:S73)+SUM('O4 Summary by Class &amp; Accounts'!S74:S76)+SUM('O4 Summary by Class &amp; Accounts'!S77) +SUM('O4 Summary by Class &amp; Accounts'!S79:S80)</f>
        <v>0</v>
      </c>
      <c r="S25" s="844">
        <f ca="1">SUM('O4 Summary by Class &amp; Accounts'!T60:T73)+SUM('O4 Summary by Class &amp; Accounts'!T74:T76)+SUM('O4 Summary by Class &amp; Accounts'!T77) +SUM('O4 Summary by Class &amp; Accounts'!T79:T80)</f>
        <v>0</v>
      </c>
      <c r="T25" s="844">
        <f ca="1">SUM('O4 Summary by Class &amp; Accounts'!U60:U73)+SUM('O4 Summary by Class &amp; Accounts'!U74:U76)+SUM('O4 Summary by Class &amp; Accounts'!U77) +SUM('O4 Summary by Class &amp; Accounts'!U79:U80)</f>
        <v>0</v>
      </c>
      <c r="U25" s="844">
        <f ca="1">SUM('O4 Summary by Class &amp; Accounts'!V60:V73)+SUM('O4 Summary by Class &amp; Accounts'!V74:V76)+SUM('O4 Summary by Class &amp; Accounts'!V77) +SUM('O4 Summary by Class &amp; Accounts'!V79:V80)</f>
        <v>0</v>
      </c>
      <c r="V25" s="844">
        <f ca="1">SUM('O4 Summary by Class &amp; Accounts'!W60:W73)+SUM('O4 Summary by Class &amp; Accounts'!W74:W76)+SUM('O4 Summary by Class &amp; Accounts'!W77) +SUM('O4 Summary by Class &amp; Accounts'!W79:W80)</f>
        <v>0</v>
      </c>
      <c r="W25" s="732">
        <f ca="1">SUM('O4 Summary by Class &amp; Accounts'!X60:X73)+SUM('O4 Summary by Class &amp; Accounts'!X74:X76)+SUM('O4 Summary by Class &amp; Accounts'!X77) +SUM('O4 Summary by Class &amp; Accounts'!X79:X80)</f>
        <v>0</v>
      </c>
      <c r="X25" s="697"/>
    </row>
    <row r="26" spans="1:24" s="610" customFormat="1" ht="12.75">
      <c r="B26" s="847" t="s">
        <v>1405</v>
      </c>
      <c r="C26" s="845">
        <f>SUM(D26:W26)</f>
        <v>-4222000</v>
      </c>
      <c r="D26" s="844">
        <f ca="1">'O7 Amortization'!AW80+'O7 Amortization'!AW150+'O7 Amortization'!AW220+'O7 Amortization'!AW290</f>
        <v>-2117303.7980493112</v>
      </c>
      <c r="E26" s="844">
        <f ca="1">'O7 Amortization'!AX80+'O7 Amortization'!AX150+'O7 Amortization'!AX220+'O7 Amortization'!AX290</f>
        <v>-729502.61277914722</v>
      </c>
      <c r="F26" s="844">
        <f ca="1">'O7 Amortization'!AY80+'O7 Amortization'!AY150+'O7 Amortization'!AY220+'O7 Amortization'!AY290</f>
        <v>-1049789.5043415665</v>
      </c>
      <c r="G26" s="844">
        <f ca="1">'O7 Amortization'!AZ80+'O7 Amortization'!AZ150+'O7 Amortization'!AZ220+'O7 Amortization'!AZ290</f>
        <v>0</v>
      </c>
      <c r="H26" s="844">
        <f ca="1">'O7 Amortization'!BA80+'O7 Amortization'!BA150+'O7 Amortization'!BA220+'O7 Amortization'!BA290</f>
        <v>0</v>
      </c>
      <c r="I26" s="844">
        <f ca="1">'O7 Amortization'!BB80+'O7 Amortization'!BB150+'O7 Amortization'!BB220+'O7 Amortization'!BB290</f>
        <v>0</v>
      </c>
      <c r="J26" s="844">
        <f ca="1">'O7 Amortization'!BC80+'O7 Amortization'!BC150+'O7 Amortization'!BC220+'O7 Amortization'!BC290</f>
        <v>-294559.67804384528</v>
      </c>
      <c r="K26" s="844">
        <f ca="1">'O7 Amortization'!BD80+'O7 Amortization'!BD150+'O7 Amortization'!BD220+'O7 Amortization'!BD290</f>
        <v>-16162.680101136142</v>
      </c>
      <c r="L26" s="844">
        <f ca="1">'O7 Amortization'!BE80+'O7 Amortization'!BE150+'O7 Amortization'!BE220+'O7 Amortization'!BE290</f>
        <v>-14681.726684994197</v>
      </c>
      <c r="M26" s="844">
        <f ca="1">'O7 Amortization'!BF80+'O7 Amortization'!BF150+'O7 Amortization'!BF220+'O7 Amortization'!BF290</f>
        <v>0</v>
      </c>
      <c r="N26" s="844">
        <f ca="1">'O7 Amortization'!BG80+'O7 Amortization'!BG150+'O7 Amortization'!BG220+'O7 Amortization'!BG290</f>
        <v>0</v>
      </c>
      <c r="O26" s="844">
        <f ca="1">'O7 Amortization'!BH80+'O7 Amortization'!BH150+'O7 Amortization'!BH220+'O7 Amortization'!BH290</f>
        <v>0</v>
      </c>
      <c r="P26" s="844">
        <f ca="1">'O7 Amortization'!BI80+'O7 Amortization'!BI150+'O7 Amortization'!BI220+'O7 Amortization'!BI290</f>
        <v>0</v>
      </c>
      <c r="Q26" s="844">
        <f ca="1">'O7 Amortization'!BJ80+'O7 Amortization'!BJ150+'O7 Amortization'!BJ220+'O7 Amortization'!BJ290</f>
        <v>0</v>
      </c>
      <c r="R26" s="844">
        <f ca="1">'O7 Amortization'!BK80+'O7 Amortization'!BK150+'O7 Amortization'!BK220+'O7 Amortization'!BK290</f>
        <v>0</v>
      </c>
      <c r="S26" s="844">
        <f ca="1">'O7 Amortization'!BL80+'O7 Amortization'!BL150+'O7 Amortization'!BL220+'O7 Amortization'!BL290</f>
        <v>0</v>
      </c>
      <c r="T26" s="844">
        <f ca="1">'O7 Amortization'!BM80+'O7 Amortization'!BM150+'O7 Amortization'!BM220+'O7 Amortization'!BM290</f>
        <v>0</v>
      </c>
      <c r="U26" s="844">
        <f ca="1">'O7 Amortization'!BN80+'O7 Amortization'!BN150+'O7 Amortization'!BN220+'O7 Amortization'!BN290</f>
        <v>0</v>
      </c>
      <c r="V26" s="844">
        <f ca="1">'O7 Amortization'!BO80+'O7 Amortization'!BO150+'O7 Amortization'!BO220+'O7 Amortization'!BO290</f>
        <v>0</v>
      </c>
      <c r="W26" s="732">
        <f ca="1">'O7 Amortization'!BP80+'O7 Amortization'!BP150+'O7 Amortization'!BP220+'O7 Amortization'!BP290</f>
        <v>0</v>
      </c>
      <c r="X26" s="697"/>
    </row>
    <row r="27" spans="1:24" s="610" customFormat="1" ht="12.75">
      <c r="B27" s="847" t="s">
        <v>1406</v>
      </c>
      <c r="C27" s="845">
        <f>SUM(D27:W27)</f>
        <v>1965500.0000000009</v>
      </c>
      <c r="D27" s="844">
        <f ca="1">D25+D26</f>
        <v>985684.65539221279</v>
      </c>
      <c r="E27" s="844">
        <f t="shared" ref="E27:W27" si="6">E25+E26</f>
        <v>339610.93922724179</v>
      </c>
      <c r="F27" s="844">
        <f t="shared" si="6"/>
        <v>488716.54921443621</v>
      </c>
      <c r="G27" s="844">
        <f t="shared" si="6"/>
        <v>0</v>
      </c>
      <c r="H27" s="844">
        <f t="shared" si="6"/>
        <v>0</v>
      </c>
      <c r="I27" s="844">
        <f t="shared" si="6"/>
        <v>0</v>
      </c>
      <c r="J27" s="844">
        <f t="shared" si="6"/>
        <v>137128.62321060587</v>
      </c>
      <c r="K27" s="844">
        <f t="shared" si="6"/>
        <v>7524.3362716208176</v>
      </c>
      <c r="L27" s="844">
        <f t="shared" si="6"/>
        <v>6834.8966838834913</v>
      </c>
      <c r="M27" s="844">
        <f t="shared" si="6"/>
        <v>0</v>
      </c>
      <c r="N27" s="844">
        <f t="shared" si="6"/>
        <v>0</v>
      </c>
      <c r="O27" s="844">
        <f t="shared" si="6"/>
        <v>0</v>
      </c>
      <c r="P27" s="844">
        <f t="shared" si="6"/>
        <v>0</v>
      </c>
      <c r="Q27" s="844">
        <f t="shared" si="6"/>
        <v>0</v>
      </c>
      <c r="R27" s="844">
        <f t="shared" si="6"/>
        <v>0</v>
      </c>
      <c r="S27" s="844">
        <f t="shared" si="6"/>
        <v>0</v>
      </c>
      <c r="T27" s="844">
        <f t="shared" si="6"/>
        <v>0</v>
      </c>
      <c r="U27" s="844">
        <f t="shared" si="6"/>
        <v>0</v>
      </c>
      <c r="V27" s="844">
        <f t="shared" si="6"/>
        <v>0</v>
      </c>
      <c r="W27" s="732">
        <f t="shared" si="6"/>
        <v>0</v>
      </c>
      <c r="X27" s="697"/>
    </row>
    <row r="28" spans="1:24" s="610" customFormat="1" ht="12.75">
      <c r="B28" s="847"/>
      <c r="C28" s="845"/>
      <c r="D28" s="844"/>
      <c r="E28" s="844"/>
      <c r="F28" s="844"/>
      <c r="G28" s="844"/>
      <c r="H28" s="844"/>
      <c r="I28" s="844"/>
      <c r="J28" s="844"/>
      <c r="K28" s="844"/>
      <c r="L28" s="844"/>
      <c r="M28" s="844"/>
      <c r="N28" s="844"/>
      <c r="O28" s="844"/>
      <c r="P28" s="844"/>
      <c r="Q28" s="844"/>
      <c r="R28" s="844"/>
      <c r="S28" s="844"/>
      <c r="T28" s="844"/>
      <c r="U28" s="844"/>
      <c r="V28" s="844"/>
      <c r="W28" s="732"/>
      <c r="X28" s="697"/>
    </row>
    <row r="29" spans="1:24" s="610" customFormat="1" ht="12.75">
      <c r="B29" s="847" t="s">
        <v>1407</v>
      </c>
      <c r="C29" s="845">
        <f>SUM(D29:W29)</f>
        <v>320000.00000000006</v>
      </c>
      <c r="D29" s="844">
        <f ca="1">'O7 Amortization'!AW364+'O7 Amortization'!AW436+'O7 Amortization'!AW509+'O7 Amortization'!AW582</f>
        <v>160477.78668303633</v>
      </c>
      <c r="E29" s="844">
        <f ca="1">'O7 Amortization'!AX364+'O7 Amortization'!AX436+'O7 Amortization'!AX509+'O7 Amortization'!AX582</f>
        <v>55291.529154269818</v>
      </c>
      <c r="F29" s="844">
        <f ca="1">'O7 Amortization'!AY364+'O7 Amortization'!AY436+'O7 Amortization'!AY509+'O7 Amortization'!AY582</f>
        <v>79567.181759663959</v>
      </c>
      <c r="G29" s="844">
        <f ca="1">'O7 Amortization'!AZ364+'O7 Amortization'!AZ436+'O7 Amortization'!AZ509+'O7 Amortization'!AZ582</f>
        <v>0</v>
      </c>
      <c r="H29" s="844">
        <f ca="1">'O7 Amortization'!BA364+'O7 Amortization'!BA436+'O7 Amortization'!BA509+'O7 Amortization'!BA582</f>
        <v>0</v>
      </c>
      <c r="I29" s="844">
        <f ca="1">'O7 Amortization'!BB364+'O7 Amortization'!BB436+'O7 Amortization'!BB509+'O7 Amortization'!BB582</f>
        <v>0</v>
      </c>
      <c r="J29" s="844">
        <f ca="1">'O7 Amortization'!BC364+'O7 Amortization'!BC436+'O7 Amortization'!BC509+'O7 Amortization'!BC582</f>
        <v>22325.698004270605</v>
      </c>
      <c r="K29" s="844">
        <f ca="1">'O7 Amortization'!BD364+'O7 Amortization'!BD436+'O7 Amortization'!BD509+'O7 Amortization'!BD582</f>
        <v>1225.0254932173298</v>
      </c>
      <c r="L29" s="844">
        <f ca="1">'O7 Amortization'!BE364+'O7 Amortization'!BE436+'O7 Amortization'!BE509+'O7 Amortization'!BE582</f>
        <v>1112.7789055419571</v>
      </c>
      <c r="M29" s="844">
        <f ca="1">'O7 Amortization'!BF364+'O7 Amortization'!BF436+'O7 Amortization'!BF509+'O7 Amortization'!BF582</f>
        <v>0</v>
      </c>
      <c r="N29" s="844">
        <f ca="1">'O7 Amortization'!BG364+'O7 Amortization'!BG436+'O7 Amortization'!BG509+'O7 Amortization'!BG582</f>
        <v>0</v>
      </c>
      <c r="O29" s="844">
        <f ca="1">'O7 Amortization'!BH364+'O7 Amortization'!BH436+'O7 Amortization'!BH509+'O7 Amortization'!BH582</f>
        <v>0</v>
      </c>
      <c r="P29" s="844">
        <f ca="1">'O7 Amortization'!BI364+'O7 Amortization'!BI436+'O7 Amortization'!BI509+'O7 Amortization'!BI582</f>
        <v>0</v>
      </c>
      <c r="Q29" s="844">
        <f ca="1">'O7 Amortization'!BJ364+'O7 Amortization'!BJ436+'O7 Amortization'!BJ509+'O7 Amortization'!BJ582</f>
        <v>0</v>
      </c>
      <c r="R29" s="844">
        <f ca="1">'O7 Amortization'!BK364+'O7 Amortization'!BK436+'O7 Amortization'!BK509+'O7 Amortization'!BK582</f>
        <v>0</v>
      </c>
      <c r="S29" s="844">
        <f ca="1">'O7 Amortization'!BL364+'O7 Amortization'!BL436+'O7 Amortization'!BL509+'O7 Amortization'!BL582</f>
        <v>0</v>
      </c>
      <c r="T29" s="844">
        <f ca="1">'O7 Amortization'!BM364+'O7 Amortization'!BM436+'O7 Amortization'!BM509+'O7 Amortization'!BM582</f>
        <v>0</v>
      </c>
      <c r="U29" s="844">
        <f ca="1">'O7 Amortization'!BN364+'O7 Amortization'!BN436+'O7 Amortization'!BN509+'O7 Amortization'!BN582</f>
        <v>0</v>
      </c>
      <c r="V29" s="844">
        <f ca="1">'O7 Amortization'!BO364+'O7 Amortization'!BO436+'O7 Amortization'!BO509+'O7 Amortization'!BO582</f>
        <v>0</v>
      </c>
      <c r="W29" s="732">
        <f ca="1">'O7 Amortization'!BP364+'O7 Amortization'!BP436+'O7 Amortization'!BP509+'O7 Amortization'!BP582</f>
        <v>0</v>
      </c>
      <c r="X29" s="697"/>
    </row>
    <row r="30" spans="1:24" s="610" customFormat="1" ht="12.75">
      <c r="B30" s="847"/>
      <c r="C30" s="845"/>
      <c r="D30" s="844"/>
      <c r="E30" s="844"/>
      <c r="F30" s="844"/>
      <c r="G30" s="844"/>
      <c r="H30" s="844"/>
      <c r="I30" s="844"/>
      <c r="J30" s="844"/>
      <c r="K30" s="844"/>
      <c r="L30" s="844"/>
      <c r="M30" s="844"/>
      <c r="N30" s="844"/>
      <c r="O30" s="844"/>
      <c r="P30" s="844"/>
      <c r="Q30" s="844"/>
      <c r="R30" s="844"/>
      <c r="S30" s="844"/>
      <c r="T30" s="844"/>
      <c r="U30" s="844"/>
      <c r="V30" s="844"/>
      <c r="W30" s="732"/>
      <c r="X30" s="697"/>
    </row>
    <row r="31" spans="1:24" s="610" customFormat="1" ht="12.75">
      <c r="B31" s="1027" t="s">
        <v>806</v>
      </c>
      <c r="C31" s="993">
        <f>SUM(D31:W31)</f>
        <v>14566000.000000002</v>
      </c>
      <c r="D31" s="996">
        <f ca="1">'O6 Source Data for E2'!D99</f>
        <v>7283873.7301665284</v>
      </c>
      <c r="E31" s="996">
        <f ca="1">'O6 Source Data for E2'!E99</f>
        <v>2526184.8549030013</v>
      </c>
      <c r="F31" s="996">
        <f ca="1">'O6 Source Data for E2'!F99</f>
        <v>3661474.7622111887</v>
      </c>
      <c r="G31" s="996">
        <f ca="1">'O6 Source Data for E2'!G99</f>
        <v>0</v>
      </c>
      <c r="H31" s="996">
        <f ca="1">'O6 Source Data for E2'!H99</f>
        <v>0</v>
      </c>
      <c r="I31" s="996">
        <f ca="1">'O6 Source Data for E2'!I99</f>
        <v>0</v>
      </c>
      <c r="J31" s="996">
        <f ca="1">'O6 Source Data for E2'!J99</f>
        <v>990465.02123905695</v>
      </c>
      <c r="K31" s="996">
        <f ca="1">'O6 Source Data for E2'!K99</f>
        <v>54349.199996331881</v>
      </c>
      <c r="L31" s="996">
        <f ca="1">'O6 Source Data for E2'!L99</f>
        <v>49652.431483893684</v>
      </c>
      <c r="M31" s="996">
        <f ca="1">'O6 Source Data for E2'!M99</f>
        <v>0</v>
      </c>
      <c r="N31" s="996">
        <f ca="1">'O6 Source Data for E2'!N99</f>
        <v>0</v>
      </c>
      <c r="O31" s="996">
        <f ca="1">'O6 Source Data for E2'!O99</f>
        <v>0</v>
      </c>
      <c r="P31" s="996">
        <f ca="1">'O6 Source Data for E2'!P99</f>
        <v>0</v>
      </c>
      <c r="Q31" s="996">
        <f ca="1">'O6 Source Data for E2'!Q99</f>
        <v>0</v>
      </c>
      <c r="R31" s="996">
        <f ca="1">'O6 Source Data for E2'!R99</f>
        <v>0</v>
      </c>
      <c r="S31" s="996">
        <f ca="1">'O6 Source Data for E2'!S99</f>
        <v>0</v>
      </c>
      <c r="T31" s="996">
        <f ca="1">'O6 Source Data for E2'!T99</f>
        <v>0</v>
      </c>
      <c r="U31" s="996">
        <f ca="1">'O6 Source Data for E2'!U99</f>
        <v>0</v>
      </c>
      <c r="V31" s="996">
        <f ca="1">'O6 Source Data for E2'!V99</f>
        <v>0</v>
      </c>
      <c r="W31" s="997">
        <f ca="1">'O6 Source Data for E2'!W99</f>
        <v>0</v>
      </c>
      <c r="X31" s="697"/>
    </row>
    <row r="32" spans="1:24" s="610" customFormat="1" ht="12.75">
      <c r="B32" s="847"/>
      <c r="C32" s="845"/>
      <c r="D32" s="844"/>
      <c r="E32" s="844"/>
      <c r="F32" s="844"/>
      <c r="G32" s="844"/>
      <c r="H32" s="844"/>
      <c r="I32" s="844"/>
      <c r="J32" s="844"/>
      <c r="K32" s="844"/>
      <c r="L32" s="844"/>
      <c r="M32" s="844"/>
      <c r="N32" s="844"/>
      <c r="O32" s="844"/>
      <c r="P32" s="844"/>
      <c r="Q32" s="844"/>
      <c r="R32" s="844"/>
      <c r="S32" s="844"/>
      <c r="T32" s="844"/>
      <c r="U32" s="844"/>
      <c r="V32" s="844"/>
      <c r="W32" s="732"/>
      <c r="X32" s="697"/>
    </row>
    <row r="33" spans="1:24" s="610" customFormat="1" ht="12.75">
      <c r="B33" s="1027" t="s">
        <v>1413</v>
      </c>
      <c r="C33" s="993">
        <f>SUM(D33:W33)</f>
        <v>1481999.9999999993</v>
      </c>
      <c r="D33" s="996">
        <f ca="1">SUM('O4 Summary by Class &amp; Accounts'!E166:E191) + 'O4 Summary by Class &amp; Accounts'!E200+ SUM('O4 Summary by Class &amp; Accounts'!E202:E205)</f>
        <v>884649.13149298111</v>
      </c>
      <c r="E33" s="996">
        <f ca="1">SUM('O4 Summary by Class &amp; Accounts'!F166:F191) + 'O4 Summary by Class &amp; Accounts'!F200+ SUM('O4 Summary by Class &amp; Accounts'!F202:F205)</f>
        <v>251030.97173836073</v>
      </c>
      <c r="F33" s="996">
        <f ca="1">SUM('O4 Summary by Class &amp; Accounts'!G166:G191) + 'O4 Summary by Class &amp; Accounts'!G200+ SUM('O4 Summary by Class &amp; Accounts'!G202:G205)</f>
        <v>273667.45821286028</v>
      </c>
      <c r="G33" s="996">
        <f ca="1">SUM('O4 Summary by Class &amp; Accounts'!H166:H191) + 'O4 Summary by Class &amp; Accounts'!H200+ SUM('O4 Summary by Class &amp; Accounts'!H202:H205)</f>
        <v>0</v>
      </c>
      <c r="H33" s="996">
        <f ca="1">SUM('O4 Summary by Class &amp; Accounts'!I166:I191) + 'O4 Summary by Class &amp; Accounts'!I200+ SUM('O4 Summary by Class &amp; Accounts'!I202:I205)</f>
        <v>0</v>
      </c>
      <c r="I33" s="996">
        <f ca="1">SUM('O4 Summary by Class &amp; Accounts'!J166:J191) + 'O4 Summary by Class &amp; Accounts'!J200+ SUM('O4 Summary by Class &amp; Accounts'!J202:J205)</f>
        <v>0</v>
      </c>
      <c r="J33" s="996">
        <f ca="1">SUM('O4 Summary by Class &amp; Accounts'!K166:K191) + 'O4 Summary by Class &amp; Accounts'!K200+ SUM('O4 Summary by Class &amp; Accounts'!K202:K205)</f>
        <v>64990.088054843349</v>
      </c>
      <c r="K33" s="996">
        <f ca="1">SUM('O4 Summary by Class &amp; Accounts'!L166:L191) + 'O4 Summary by Class &amp; Accounts'!L200+ SUM('O4 Summary by Class &amp; Accounts'!L202:L205)</f>
        <v>4067.6753797464398</v>
      </c>
      <c r="L33" s="996">
        <f ca="1">SUM('O4 Summary by Class &amp; Accounts'!M166:M191) + 'O4 Summary by Class &amp; Accounts'!M200+ SUM('O4 Summary by Class &amp; Accounts'!M202:M205)</f>
        <v>3594.675121207817</v>
      </c>
      <c r="M33" s="996">
        <f ca="1">SUM('O4 Summary by Class &amp; Accounts'!N166:N191) + 'O4 Summary by Class &amp; Accounts'!N200+ SUM('O4 Summary by Class &amp; Accounts'!N202:N205)</f>
        <v>0</v>
      </c>
      <c r="N33" s="996">
        <f ca="1">SUM('O4 Summary by Class &amp; Accounts'!O166:O191) + 'O4 Summary by Class &amp; Accounts'!O200+ SUM('O4 Summary by Class &amp; Accounts'!O202:O205)</f>
        <v>0</v>
      </c>
      <c r="O33" s="996">
        <f ca="1">SUM('O4 Summary by Class &amp; Accounts'!P166:P191) + 'O4 Summary by Class &amp; Accounts'!P200+ SUM('O4 Summary by Class &amp; Accounts'!P202:P205)</f>
        <v>0</v>
      </c>
      <c r="P33" s="996">
        <f ca="1">SUM('O4 Summary by Class &amp; Accounts'!Q166:Q191) + 'O4 Summary by Class &amp; Accounts'!Q200+ SUM('O4 Summary by Class &amp; Accounts'!Q202:Q205)</f>
        <v>0</v>
      </c>
      <c r="Q33" s="996">
        <f ca="1">SUM('O4 Summary by Class &amp; Accounts'!R166:R191) + 'O4 Summary by Class &amp; Accounts'!R200+ SUM('O4 Summary by Class &amp; Accounts'!R202:R205)</f>
        <v>0</v>
      </c>
      <c r="R33" s="996">
        <f ca="1">SUM('O4 Summary by Class &amp; Accounts'!S166:S191) + 'O4 Summary by Class &amp; Accounts'!S200+ SUM('O4 Summary by Class &amp; Accounts'!S202:S205)</f>
        <v>0</v>
      </c>
      <c r="S33" s="996">
        <f ca="1">SUM('O4 Summary by Class &amp; Accounts'!T166:T191) + 'O4 Summary by Class &amp; Accounts'!T200+ SUM('O4 Summary by Class &amp; Accounts'!T202:T205)</f>
        <v>0</v>
      </c>
      <c r="T33" s="996">
        <f ca="1">SUM('O4 Summary by Class &amp; Accounts'!U166:U191) + 'O4 Summary by Class &amp; Accounts'!U200+ SUM('O4 Summary by Class &amp; Accounts'!U202:U205)</f>
        <v>0</v>
      </c>
      <c r="U33" s="996">
        <f ca="1">SUM('O4 Summary by Class &amp; Accounts'!V166:V191) + 'O4 Summary by Class &amp; Accounts'!V200+ SUM('O4 Summary by Class &amp; Accounts'!V202:V205)</f>
        <v>0</v>
      </c>
      <c r="V33" s="996">
        <f ca="1">SUM('O4 Summary by Class &amp; Accounts'!W166:W191) + 'O4 Summary by Class &amp; Accounts'!W200+ SUM('O4 Summary by Class &amp; Accounts'!W202:W205)</f>
        <v>0</v>
      </c>
      <c r="W33" s="997">
        <f ca="1">SUM('O4 Summary by Class &amp; Accounts'!X166:X191) + 'O4 Summary by Class &amp; Accounts'!X200+ SUM('O4 Summary by Class &amp; Accounts'!X202:X205)</f>
        <v>0</v>
      </c>
      <c r="X33" s="697"/>
    </row>
    <row r="34" spans="1:24" s="610" customFormat="1" ht="12.75">
      <c r="B34" s="729"/>
      <c r="C34" s="871"/>
      <c r="D34" s="666"/>
      <c r="E34" s="666"/>
      <c r="F34" s="666"/>
      <c r="G34" s="666"/>
      <c r="H34" s="666"/>
      <c r="I34" s="666"/>
      <c r="J34" s="666"/>
      <c r="K34" s="666"/>
      <c r="L34" s="666"/>
      <c r="M34" s="666"/>
      <c r="N34" s="666"/>
      <c r="O34" s="666"/>
      <c r="P34" s="666"/>
      <c r="Q34" s="666"/>
      <c r="R34" s="666"/>
      <c r="S34" s="666"/>
      <c r="T34" s="666"/>
      <c r="U34" s="666"/>
      <c r="V34" s="666"/>
      <c r="W34" s="872"/>
      <c r="X34" s="697"/>
    </row>
    <row r="35" spans="1:24" s="610" customFormat="1" ht="12.75">
      <c r="B35" s="1027" t="s">
        <v>1408</v>
      </c>
      <c r="C35" s="993">
        <f>SUM(D35:W35)</f>
        <v>2864000</v>
      </c>
      <c r="D35" s="996">
        <f ca="1">'O6 Source Data for E2'!D152</f>
        <v>1720633.554236958</v>
      </c>
      <c r="E35" s="996">
        <f ca="1">'O6 Source Data for E2'!E152</f>
        <v>484691.11851880589</v>
      </c>
      <c r="F35" s="996">
        <f ca="1">'O6 Source Data for E2'!F152</f>
        <v>521357.86858739838</v>
      </c>
      <c r="G35" s="996">
        <f ca="1">'O6 Source Data for E2'!G152</f>
        <v>0</v>
      </c>
      <c r="H35" s="996">
        <f ca="1">'O6 Source Data for E2'!H152</f>
        <v>0</v>
      </c>
      <c r="I35" s="996">
        <f ca="1">'O6 Source Data for E2'!I152</f>
        <v>0</v>
      </c>
      <c r="J35" s="996">
        <f ca="1">'O6 Source Data for E2'!J152</f>
        <v>122743.4283201736</v>
      </c>
      <c r="K35" s="996">
        <f ca="1">'O6 Source Data for E2'!K152</f>
        <v>7743.1860549297025</v>
      </c>
      <c r="L35" s="996">
        <f ca="1">'O6 Source Data for E2'!L152</f>
        <v>6830.8442817344221</v>
      </c>
      <c r="M35" s="996">
        <f ca="1">'O6 Source Data for E2'!M152</f>
        <v>0</v>
      </c>
      <c r="N35" s="996">
        <f ca="1">'O6 Source Data for E2'!N152</f>
        <v>0</v>
      </c>
      <c r="O35" s="996">
        <f ca="1">'O6 Source Data for E2'!O152</f>
        <v>0</v>
      </c>
      <c r="P35" s="996">
        <f ca="1">'O6 Source Data for E2'!P152</f>
        <v>0</v>
      </c>
      <c r="Q35" s="996">
        <f ca="1">'O6 Source Data for E2'!Q152</f>
        <v>0</v>
      </c>
      <c r="R35" s="996">
        <f ca="1">'O6 Source Data for E2'!R152</f>
        <v>0</v>
      </c>
      <c r="S35" s="996">
        <f ca="1">'O6 Source Data for E2'!S152</f>
        <v>0</v>
      </c>
      <c r="T35" s="996">
        <f ca="1">'O6 Source Data for E2'!T152</f>
        <v>0</v>
      </c>
      <c r="U35" s="996">
        <f ca="1">'O6 Source Data for E2'!U152</f>
        <v>0</v>
      </c>
      <c r="V35" s="996">
        <f ca="1">'O6 Source Data for E2'!V152</f>
        <v>0</v>
      </c>
      <c r="W35" s="997">
        <f ca="1">'O6 Source Data for E2'!W152</f>
        <v>0</v>
      </c>
      <c r="X35" s="697"/>
    </row>
    <row r="36" spans="1:24" s="610" customFormat="1" ht="12.75">
      <c r="B36" s="847"/>
      <c r="C36" s="845"/>
      <c r="D36" s="844"/>
      <c r="E36" s="844"/>
      <c r="F36" s="844"/>
      <c r="G36" s="844"/>
      <c r="H36" s="844"/>
      <c r="I36" s="844"/>
      <c r="J36" s="844"/>
      <c r="K36" s="844"/>
      <c r="L36" s="844"/>
      <c r="M36" s="844"/>
      <c r="N36" s="844"/>
      <c r="O36" s="844"/>
      <c r="P36" s="844"/>
      <c r="Q36" s="844"/>
      <c r="R36" s="844"/>
      <c r="S36" s="844"/>
      <c r="T36" s="844"/>
      <c r="U36" s="844"/>
      <c r="V36" s="844"/>
      <c r="W36" s="732"/>
      <c r="X36" s="697"/>
    </row>
    <row r="37" spans="1:24" s="610" customFormat="1" ht="12.75">
      <c r="B37" s="974" t="s">
        <v>49</v>
      </c>
      <c r="C37" s="845"/>
      <c r="D37" s="844"/>
      <c r="E37" s="844"/>
      <c r="F37" s="844"/>
      <c r="G37" s="844"/>
      <c r="H37" s="844"/>
      <c r="I37" s="844"/>
      <c r="J37" s="844"/>
      <c r="K37" s="844"/>
      <c r="L37" s="844"/>
      <c r="M37" s="844"/>
      <c r="N37" s="844"/>
      <c r="O37" s="844"/>
      <c r="P37" s="844"/>
      <c r="Q37" s="844"/>
      <c r="R37" s="844"/>
      <c r="S37" s="844"/>
      <c r="T37" s="844"/>
      <c r="U37" s="844"/>
      <c r="V37" s="844"/>
      <c r="W37" s="732"/>
      <c r="X37" s="697"/>
    </row>
    <row r="38" spans="1:24" s="610" customFormat="1" ht="12.75">
      <c r="A38" s="875"/>
      <c r="B38" s="840" t="s">
        <v>45</v>
      </c>
      <c r="C38" s="845">
        <f t="shared" ref="C38:C51" si="7">SUM(D38:W38)</f>
        <v>1.0000000000000002</v>
      </c>
      <c r="D38" s="844">
        <f ca="1">'O4 Summary by Class &amp; Accounts'!E44</f>
        <v>0.63761121049851843</v>
      </c>
      <c r="E38" s="844">
        <f ca="1">'O4 Summary by Class &amp; Accounts'!F44</f>
        <v>0.17868401318157653</v>
      </c>
      <c r="F38" s="844">
        <f ca="1">'O4 Summary by Class &amp; Accounts'!G44</f>
        <v>9.5113076784820075E-2</v>
      </c>
      <c r="G38" s="844">
        <f ca="1">'O4 Summary by Class &amp; Accounts'!H44</f>
        <v>0</v>
      </c>
      <c r="H38" s="844">
        <f ca="1">'O4 Summary by Class &amp; Accounts'!I44</f>
        <v>0</v>
      </c>
      <c r="I38" s="844">
        <f ca="1">'O4 Summary by Class &amp; Accounts'!J44</f>
        <v>0</v>
      </c>
      <c r="J38" s="844">
        <f ca="1">'O4 Summary by Class &amp; Accounts'!K44</f>
        <v>8.0022258127931373E-2</v>
      </c>
      <c r="K38" s="844">
        <f ca="1">'O4 Summary by Class &amp; Accounts'!L44</f>
        <v>4.388172197679026E-3</v>
      </c>
      <c r="L38" s="844">
        <f ca="1">'O4 Summary by Class &amp; Accounts'!M44</f>
        <v>4.1812692094746473E-3</v>
      </c>
      <c r="M38" s="844">
        <f ca="1">'O4 Summary by Class &amp; Accounts'!N44</f>
        <v>0</v>
      </c>
      <c r="N38" s="844">
        <f ca="1">'O4 Summary by Class &amp; Accounts'!O44</f>
        <v>0</v>
      </c>
      <c r="O38" s="844">
        <f ca="1">'O4 Summary by Class &amp; Accounts'!P44</f>
        <v>0</v>
      </c>
      <c r="P38" s="844">
        <f ca="1">'O4 Summary by Class &amp; Accounts'!Q44</f>
        <v>0</v>
      </c>
      <c r="Q38" s="844">
        <f ca="1">'O4 Summary by Class &amp; Accounts'!R44</f>
        <v>0</v>
      </c>
      <c r="R38" s="844">
        <f ca="1">'O4 Summary by Class &amp; Accounts'!S44</f>
        <v>0</v>
      </c>
      <c r="S38" s="844">
        <f ca="1">'O4 Summary by Class &amp; Accounts'!T44</f>
        <v>0</v>
      </c>
      <c r="T38" s="844">
        <f ca="1">'O4 Summary by Class &amp; Accounts'!U44</f>
        <v>0</v>
      </c>
      <c r="U38" s="844">
        <f ca="1">'O4 Summary by Class &amp; Accounts'!V44</f>
        <v>0</v>
      </c>
      <c r="V38" s="844">
        <f ca="1">'O4 Summary by Class &amp; Accounts'!W44</f>
        <v>0</v>
      </c>
      <c r="W38" s="732">
        <f ca="1">'O4 Summary by Class &amp; Accounts'!X44</f>
        <v>0</v>
      </c>
      <c r="X38" s="697"/>
    </row>
    <row r="39" spans="1:24" s="610" customFormat="1" ht="12.75">
      <c r="A39" s="829"/>
      <c r="B39" s="840" t="s">
        <v>46</v>
      </c>
      <c r="C39" s="845">
        <f t="shared" si="7"/>
        <v>4217084.6900000004</v>
      </c>
      <c r="D39" s="844">
        <f ca="1">'O4 Summary by Class &amp; Accounts'!E48</f>
        <v>2688860.4739656695</v>
      </c>
      <c r="E39" s="844">
        <f ca="1">'O4 Summary by Class &amp; Accounts'!F48</f>
        <v>753525.61633578467</v>
      </c>
      <c r="F39" s="844">
        <f ca="1">'O4 Summary by Class &amp; Accounts'!G48</f>
        <v>401099.8999280592</v>
      </c>
      <c r="G39" s="844">
        <f ca="1">'O4 Summary by Class &amp; Accounts'!H48</f>
        <v>0</v>
      </c>
      <c r="H39" s="844">
        <f ca="1">'O4 Summary by Class &amp; Accounts'!I48</f>
        <v>0</v>
      </c>
      <c r="I39" s="844">
        <f ca="1">'O4 Summary by Class &amp; Accounts'!J48</f>
        <v>0</v>
      </c>
      <c r="J39" s="844">
        <f ca="1">'O4 Summary by Class &amp; Accounts'!K48</f>
        <v>337460.63961052749</v>
      </c>
      <c r="K39" s="844">
        <f ca="1">'O4 Summary by Class &amp; Accounts'!L48</f>
        <v>18505.293791915876</v>
      </c>
      <c r="L39" s="844">
        <f ca="1">'O4 Summary by Class &amp; Accounts'!M48</f>
        <v>17632.76636804394</v>
      </c>
      <c r="M39" s="844">
        <f ca="1">'O4 Summary by Class &amp; Accounts'!N48</f>
        <v>0</v>
      </c>
      <c r="N39" s="844">
        <f ca="1">'O4 Summary by Class &amp; Accounts'!O48</f>
        <v>0</v>
      </c>
      <c r="O39" s="844">
        <f ca="1">'O4 Summary by Class &amp; Accounts'!P48</f>
        <v>0</v>
      </c>
      <c r="P39" s="844">
        <f ca="1">'O4 Summary by Class &amp; Accounts'!Q48</f>
        <v>0</v>
      </c>
      <c r="Q39" s="844">
        <f ca="1">'O4 Summary by Class &amp; Accounts'!R48</f>
        <v>0</v>
      </c>
      <c r="R39" s="844">
        <f ca="1">'O4 Summary by Class &amp; Accounts'!S48</f>
        <v>0</v>
      </c>
      <c r="S39" s="844">
        <f ca="1">'O4 Summary by Class &amp; Accounts'!T48</f>
        <v>0</v>
      </c>
      <c r="T39" s="844">
        <f ca="1">'O4 Summary by Class &amp; Accounts'!U48</f>
        <v>0</v>
      </c>
      <c r="U39" s="844">
        <f ca="1">'O4 Summary by Class &amp; Accounts'!V48</f>
        <v>0</v>
      </c>
      <c r="V39" s="844">
        <f ca="1">'O4 Summary by Class &amp; Accounts'!W48</f>
        <v>0</v>
      </c>
      <c r="W39" s="732">
        <f ca="1">'O4 Summary by Class &amp; Accounts'!X48</f>
        <v>0</v>
      </c>
      <c r="X39" s="697"/>
    </row>
    <row r="40" spans="1:24" s="610" customFormat="1" ht="12.75">
      <c r="A40" s="829"/>
      <c r="B40" s="840" t="s">
        <v>1209</v>
      </c>
      <c r="C40" s="845">
        <f t="shared" si="7"/>
        <v>0</v>
      </c>
      <c r="D40" s="844">
        <f ca="1">'O4 Summary by Class &amp; Accounts'!E52</f>
        <v>0</v>
      </c>
      <c r="E40" s="844">
        <f ca="1">'O4 Summary by Class &amp; Accounts'!F52</f>
        <v>0</v>
      </c>
      <c r="F40" s="844">
        <f ca="1">'O4 Summary by Class &amp; Accounts'!G52</f>
        <v>0</v>
      </c>
      <c r="G40" s="844">
        <f ca="1">'O4 Summary by Class &amp; Accounts'!H52</f>
        <v>0</v>
      </c>
      <c r="H40" s="844">
        <f ca="1">'O4 Summary by Class &amp; Accounts'!I52</f>
        <v>0</v>
      </c>
      <c r="I40" s="844">
        <f ca="1">'O4 Summary by Class &amp; Accounts'!J52</f>
        <v>0</v>
      </c>
      <c r="J40" s="844">
        <f ca="1">'O4 Summary by Class &amp; Accounts'!K52</f>
        <v>0</v>
      </c>
      <c r="K40" s="844">
        <f ca="1">'O4 Summary by Class &amp; Accounts'!L52</f>
        <v>0</v>
      </c>
      <c r="L40" s="844">
        <f ca="1">'O4 Summary by Class &amp; Accounts'!M52</f>
        <v>0</v>
      </c>
      <c r="M40" s="844">
        <f ca="1">'O4 Summary by Class &amp; Accounts'!N52</f>
        <v>0</v>
      </c>
      <c r="N40" s="844">
        <f ca="1">'O4 Summary by Class &amp; Accounts'!O52</f>
        <v>0</v>
      </c>
      <c r="O40" s="844">
        <f ca="1">'O4 Summary by Class &amp; Accounts'!P52</f>
        <v>0</v>
      </c>
      <c r="P40" s="844">
        <f ca="1">'O4 Summary by Class &amp; Accounts'!Q52</f>
        <v>0</v>
      </c>
      <c r="Q40" s="844">
        <f ca="1">'O4 Summary by Class &amp; Accounts'!R52</f>
        <v>0</v>
      </c>
      <c r="R40" s="844">
        <f ca="1">'O4 Summary by Class &amp; Accounts'!S52</f>
        <v>0</v>
      </c>
      <c r="S40" s="844">
        <f ca="1">'O4 Summary by Class &amp; Accounts'!T52</f>
        <v>0</v>
      </c>
      <c r="T40" s="844">
        <f ca="1">'O4 Summary by Class &amp; Accounts'!U52</f>
        <v>0</v>
      </c>
      <c r="U40" s="844">
        <f ca="1">'O4 Summary by Class &amp; Accounts'!V52</f>
        <v>0</v>
      </c>
      <c r="V40" s="844">
        <f ca="1">'O4 Summary by Class &amp; Accounts'!W52</f>
        <v>0</v>
      </c>
      <c r="W40" s="732">
        <f ca="1">'O4 Summary by Class &amp; Accounts'!X52</f>
        <v>0</v>
      </c>
      <c r="X40" s="697"/>
    </row>
    <row r="41" spans="1:24" s="610" customFormat="1" ht="12.75">
      <c r="A41" s="829"/>
      <c r="B41" s="840" t="s">
        <v>48</v>
      </c>
      <c r="C41" s="845">
        <f t="shared" si="7"/>
        <v>0</v>
      </c>
      <c r="D41" s="844">
        <f ca="1">'O4 Summary by Class &amp; Accounts'!E56</f>
        <v>0</v>
      </c>
      <c r="E41" s="844">
        <f ca="1">'O4 Summary by Class &amp; Accounts'!F56</f>
        <v>0</v>
      </c>
      <c r="F41" s="844">
        <f ca="1">'O4 Summary by Class &amp; Accounts'!G56</f>
        <v>0</v>
      </c>
      <c r="G41" s="844">
        <f ca="1">'O4 Summary by Class &amp; Accounts'!H56</f>
        <v>0</v>
      </c>
      <c r="H41" s="844">
        <f ca="1">'O4 Summary by Class &amp; Accounts'!I56</f>
        <v>0</v>
      </c>
      <c r="I41" s="844">
        <f ca="1">'O4 Summary by Class &amp; Accounts'!J56</f>
        <v>0</v>
      </c>
      <c r="J41" s="844">
        <f ca="1">'O4 Summary by Class &amp; Accounts'!K56</f>
        <v>0</v>
      </c>
      <c r="K41" s="844">
        <f ca="1">'O4 Summary by Class &amp; Accounts'!L56</f>
        <v>0</v>
      </c>
      <c r="L41" s="844">
        <f ca="1">'O4 Summary by Class &amp; Accounts'!M56</f>
        <v>0</v>
      </c>
      <c r="M41" s="844">
        <f ca="1">'O4 Summary by Class &amp; Accounts'!N56</f>
        <v>0</v>
      </c>
      <c r="N41" s="844">
        <f ca="1">'O4 Summary by Class &amp; Accounts'!O56</f>
        <v>0</v>
      </c>
      <c r="O41" s="844">
        <f ca="1">'O4 Summary by Class &amp; Accounts'!P56</f>
        <v>0</v>
      </c>
      <c r="P41" s="844">
        <f ca="1">'O4 Summary by Class &amp; Accounts'!Q56</f>
        <v>0</v>
      </c>
      <c r="Q41" s="844">
        <f ca="1">'O4 Summary by Class &amp; Accounts'!R56</f>
        <v>0</v>
      </c>
      <c r="R41" s="844">
        <f ca="1">'O4 Summary by Class &amp; Accounts'!S56</f>
        <v>0</v>
      </c>
      <c r="S41" s="844">
        <f ca="1">'O4 Summary by Class &amp; Accounts'!T56</f>
        <v>0</v>
      </c>
      <c r="T41" s="844">
        <f ca="1">'O4 Summary by Class &amp; Accounts'!U56</f>
        <v>0</v>
      </c>
      <c r="U41" s="844">
        <f ca="1">'O4 Summary by Class &amp; Accounts'!V56</f>
        <v>0</v>
      </c>
      <c r="V41" s="844">
        <f ca="1">'O4 Summary by Class &amp; Accounts'!W56</f>
        <v>0</v>
      </c>
      <c r="W41" s="732">
        <f ca="1">'O4 Summary by Class &amp; Accounts'!X56</f>
        <v>0</v>
      </c>
      <c r="X41" s="697"/>
    </row>
    <row r="42" spans="1:24" s="950" customFormat="1" ht="27" customHeight="1">
      <c r="A42" s="951"/>
      <c r="B42" s="986" t="s">
        <v>1182</v>
      </c>
      <c r="C42" s="987">
        <f t="shared" si="7"/>
        <v>4217085.6900000013</v>
      </c>
      <c r="D42" s="988">
        <f t="shared" ref="D42:W42" si="8">SUM(D38:D41)</f>
        <v>2688861.1115768799</v>
      </c>
      <c r="E42" s="988">
        <f t="shared" si="8"/>
        <v>753525.79501979786</v>
      </c>
      <c r="F42" s="988">
        <f t="shared" si="8"/>
        <v>401099.99504113599</v>
      </c>
      <c r="G42" s="988">
        <f t="shared" si="8"/>
        <v>0</v>
      </c>
      <c r="H42" s="988">
        <f t="shared" si="8"/>
        <v>0</v>
      </c>
      <c r="I42" s="988">
        <f t="shared" si="8"/>
        <v>0</v>
      </c>
      <c r="J42" s="988">
        <f t="shared" si="8"/>
        <v>337460.71963278559</v>
      </c>
      <c r="K42" s="988">
        <f t="shared" si="8"/>
        <v>18505.298180088073</v>
      </c>
      <c r="L42" s="988">
        <f t="shared" si="8"/>
        <v>17632.770549313151</v>
      </c>
      <c r="M42" s="988">
        <f t="shared" si="8"/>
        <v>0</v>
      </c>
      <c r="N42" s="988">
        <f t="shared" si="8"/>
        <v>0</v>
      </c>
      <c r="O42" s="988">
        <f t="shared" si="8"/>
        <v>0</v>
      </c>
      <c r="P42" s="988">
        <f t="shared" si="8"/>
        <v>0</v>
      </c>
      <c r="Q42" s="988">
        <f t="shared" si="8"/>
        <v>0</v>
      </c>
      <c r="R42" s="988">
        <f t="shared" si="8"/>
        <v>0</v>
      </c>
      <c r="S42" s="988">
        <f t="shared" si="8"/>
        <v>0</v>
      </c>
      <c r="T42" s="988">
        <f t="shared" si="8"/>
        <v>0</v>
      </c>
      <c r="U42" s="988">
        <f t="shared" si="8"/>
        <v>0</v>
      </c>
      <c r="V42" s="988">
        <f t="shared" si="8"/>
        <v>0</v>
      </c>
      <c r="W42" s="989">
        <f t="shared" si="8"/>
        <v>0</v>
      </c>
      <c r="X42" s="949"/>
    </row>
    <row r="43" spans="1:24" s="610" customFormat="1" ht="12.75">
      <c r="A43" s="829"/>
      <c r="B43" s="974" t="s">
        <v>50</v>
      </c>
      <c r="C43" s="845"/>
      <c r="D43" s="844"/>
      <c r="E43" s="844"/>
      <c r="F43" s="844"/>
      <c r="G43" s="844"/>
      <c r="H43" s="844"/>
      <c r="I43" s="844"/>
      <c r="J43" s="844"/>
      <c r="K43" s="844"/>
      <c r="L43" s="844"/>
      <c r="M43" s="844"/>
      <c r="N43" s="844"/>
      <c r="O43" s="844"/>
      <c r="P43" s="844"/>
      <c r="Q43" s="844"/>
      <c r="R43" s="844"/>
      <c r="S43" s="844"/>
      <c r="T43" s="844"/>
      <c r="U43" s="844"/>
      <c r="V43" s="844"/>
      <c r="W43" s="732"/>
      <c r="X43" s="697"/>
    </row>
    <row r="44" spans="1:24" s="610" customFormat="1" ht="12.75">
      <c r="A44" s="829"/>
      <c r="B44" s="840" t="s">
        <v>45</v>
      </c>
      <c r="C44" s="845">
        <f t="shared" si="7"/>
        <v>0</v>
      </c>
      <c r="D44" s="747">
        <f ca="1">IF(ISERROR('O7 Amortization'!G42+'O7 Amortization'!G112+'O7 Amortization'!G182+'O7 Amortization'!G252 + 'O7 Amortization'!AB42+'O7 Amortization'!AB112+'O7 Amortization'!AB182+'O7 Amortization'!AB252), "-", 'O7 Amortization'!G42+'O7 Amortization'!G112+'O7 Amortization'!G182+'O7 Amortization'!G252 + 'O7 Amortization'!AB42+'O7 Amortization'!AB112+'O7 Amortization'!AB182+'O7 Amortization'!AB252)</f>
        <v>0</v>
      </c>
      <c r="E44" s="747">
        <f ca="1">IF(ISERROR('O7 Amortization'!H42+'O7 Amortization'!H112+'O7 Amortization'!H182+'O7 Amortization'!H252 + 'O7 Amortization'!AC42+'O7 Amortization'!AC112+'O7 Amortization'!AC182+'O7 Amortization'!AC252), "-", 'O7 Amortization'!H42+'O7 Amortization'!H112+'O7 Amortization'!H182+'O7 Amortization'!H252 + 'O7 Amortization'!AC42+'O7 Amortization'!AC112+'O7 Amortization'!AC182+'O7 Amortization'!AC252)</f>
        <v>0</v>
      </c>
      <c r="F44" s="747">
        <f ca="1">IF(ISERROR('O7 Amortization'!I42+'O7 Amortization'!I112+'O7 Amortization'!I182+'O7 Amortization'!I252 + 'O7 Amortization'!AD42+'O7 Amortization'!AD112+'O7 Amortization'!AD182+'O7 Amortization'!AD252), "-", 'O7 Amortization'!I42+'O7 Amortization'!I112+'O7 Amortization'!I182+'O7 Amortization'!I252 + 'O7 Amortization'!AD42+'O7 Amortization'!AD112+'O7 Amortization'!AD182+'O7 Amortization'!AD252)</f>
        <v>0</v>
      </c>
      <c r="G44" s="747">
        <f ca="1">IF(ISERROR('O7 Amortization'!J42+'O7 Amortization'!J112+'O7 Amortization'!J182+'O7 Amortization'!J252 + 'O7 Amortization'!AE42+'O7 Amortization'!AE112+'O7 Amortization'!AE182+'O7 Amortization'!AE252), "-", 'O7 Amortization'!J42+'O7 Amortization'!J112+'O7 Amortization'!J182+'O7 Amortization'!J252 + 'O7 Amortization'!AE42+'O7 Amortization'!AE112+'O7 Amortization'!AE182+'O7 Amortization'!AE252)</f>
        <v>0</v>
      </c>
      <c r="H44" s="747">
        <f ca="1">IF(ISERROR('O7 Amortization'!K42+'O7 Amortization'!K112+'O7 Amortization'!K182+'O7 Amortization'!K252 + 'O7 Amortization'!AF42+'O7 Amortization'!AF112+'O7 Amortization'!AF182+'O7 Amortization'!AF252), "-", 'O7 Amortization'!K42+'O7 Amortization'!K112+'O7 Amortization'!K182+'O7 Amortization'!K252 + 'O7 Amortization'!AF42+'O7 Amortization'!AF112+'O7 Amortization'!AF182+'O7 Amortization'!AF252)</f>
        <v>0</v>
      </c>
      <c r="I44" s="747">
        <f ca="1">IF(ISERROR('O7 Amortization'!L42+'O7 Amortization'!L112+'O7 Amortization'!L182+'O7 Amortization'!L252 + 'O7 Amortization'!AG42+'O7 Amortization'!AG112+'O7 Amortization'!AG182+'O7 Amortization'!AG252), "-", 'O7 Amortization'!L42+'O7 Amortization'!L112+'O7 Amortization'!L182+'O7 Amortization'!L252 + 'O7 Amortization'!AG42+'O7 Amortization'!AG112+'O7 Amortization'!AG182+'O7 Amortization'!AG252)</f>
        <v>0</v>
      </c>
      <c r="J44" s="747">
        <f ca="1">IF(ISERROR('O7 Amortization'!M42+'O7 Amortization'!M112+'O7 Amortization'!M182+'O7 Amortization'!M252 + 'O7 Amortization'!AH42+'O7 Amortization'!AH112+'O7 Amortization'!AH182+'O7 Amortization'!AH252), "-", 'O7 Amortization'!M42+'O7 Amortization'!M112+'O7 Amortization'!M182+'O7 Amortization'!M252 + 'O7 Amortization'!AH42+'O7 Amortization'!AH112+'O7 Amortization'!AH182+'O7 Amortization'!AH252)</f>
        <v>0</v>
      </c>
      <c r="K44" s="747">
        <f ca="1">IF(ISERROR('O7 Amortization'!N42+'O7 Amortization'!N112+'O7 Amortization'!N182+'O7 Amortization'!N252 + 'O7 Amortization'!AI42+'O7 Amortization'!AI112+'O7 Amortization'!AI182+'O7 Amortization'!AI252), "-", 'O7 Amortization'!N42+'O7 Amortization'!N112+'O7 Amortization'!N182+'O7 Amortization'!N252 + 'O7 Amortization'!AI42+'O7 Amortization'!AI112+'O7 Amortization'!AI182+'O7 Amortization'!AI252)</f>
        <v>0</v>
      </c>
      <c r="L44" s="747">
        <f ca="1">IF(ISERROR('O7 Amortization'!O42+'O7 Amortization'!O112+'O7 Amortization'!O182+'O7 Amortization'!O252 + 'O7 Amortization'!AJ42+'O7 Amortization'!AJ112+'O7 Amortization'!AJ182+'O7 Amortization'!AJ252), "-", 'O7 Amortization'!O42+'O7 Amortization'!O112+'O7 Amortization'!O182+'O7 Amortization'!O252 + 'O7 Amortization'!AJ42+'O7 Amortization'!AJ112+'O7 Amortization'!AJ182+'O7 Amortization'!AJ252)</f>
        <v>0</v>
      </c>
      <c r="M44" s="747">
        <f ca="1">IF(ISERROR('O7 Amortization'!P42+'O7 Amortization'!P112+'O7 Amortization'!P182+'O7 Amortization'!P252 + 'O7 Amortization'!AK42+'O7 Amortization'!AK112+'O7 Amortization'!AK182+'O7 Amortization'!AK252), "-", 'O7 Amortization'!P42+'O7 Amortization'!P112+'O7 Amortization'!P182+'O7 Amortization'!P252 + 'O7 Amortization'!AK42+'O7 Amortization'!AK112+'O7 Amortization'!AK182+'O7 Amortization'!AK252)</f>
        <v>0</v>
      </c>
      <c r="N44" s="747">
        <f ca="1">IF(ISERROR('O7 Amortization'!Q42+'O7 Amortization'!Q112+'O7 Amortization'!Q182+'O7 Amortization'!Q252 + 'O7 Amortization'!AL42+'O7 Amortization'!AL112+'O7 Amortization'!AL182+'O7 Amortization'!AL252), "-", 'O7 Amortization'!Q42+'O7 Amortization'!Q112+'O7 Amortization'!Q182+'O7 Amortization'!Q252 + 'O7 Amortization'!AL42+'O7 Amortization'!AL112+'O7 Amortization'!AL182+'O7 Amortization'!AL252)</f>
        <v>0</v>
      </c>
      <c r="O44" s="747">
        <f ca="1">IF(ISERROR('O7 Amortization'!R42+'O7 Amortization'!R112+'O7 Amortization'!R182+'O7 Amortization'!R252 + 'O7 Amortization'!AM42+'O7 Amortization'!AM112+'O7 Amortization'!AM182+'O7 Amortization'!AM252), "-", 'O7 Amortization'!R42+'O7 Amortization'!R112+'O7 Amortization'!R182+'O7 Amortization'!R252 + 'O7 Amortization'!AM42+'O7 Amortization'!AM112+'O7 Amortization'!AM182+'O7 Amortization'!AM252)</f>
        <v>0</v>
      </c>
      <c r="P44" s="747">
        <f ca="1">IF(ISERROR('O7 Amortization'!S42+'O7 Amortization'!S112+'O7 Amortization'!S182+'O7 Amortization'!S252 + 'O7 Amortization'!AN42+'O7 Amortization'!AN112+'O7 Amortization'!AN182+'O7 Amortization'!AN252), "-", 'O7 Amortization'!S42+'O7 Amortization'!S112+'O7 Amortization'!S182+'O7 Amortization'!S252 + 'O7 Amortization'!AN42+'O7 Amortization'!AN112+'O7 Amortization'!AN182+'O7 Amortization'!AN252)</f>
        <v>0</v>
      </c>
      <c r="Q44" s="747">
        <f ca="1">IF(ISERROR('O7 Amortization'!T42+'O7 Amortization'!T112+'O7 Amortization'!T182+'O7 Amortization'!T252 + 'O7 Amortization'!AO42+'O7 Amortization'!AO112+'O7 Amortization'!AO182+'O7 Amortization'!AO252), "-", 'O7 Amortization'!T42+'O7 Amortization'!T112+'O7 Amortization'!T182+'O7 Amortization'!T252 + 'O7 Amortization'!AO42+'O7 Amortization'!AO112+'O7 Amortization'!AO182+'O7 Amortization'!AO252)</f>
        <v>0</v>
      </c>
      <c r="R44" s="747">
        <f ca="1">IF(ISERROR('O7 Amortization'!U42+'O7 Amortization'!U112+'O7 Amortization'!U182+'O7 Amortization'!U252 + 'O7 Amortization'!AP42+'O7 Amortization'!AP112+'O7 Amortization'!AP182+'O7 Amortization'!AP252), "-", 'O7 Amortization'!U42+'O7 Amortization'!U112+'O7 Amortization'!U182+'O7 Amortization'!U252 + 'O7 Amortization'!AP42+'O7 Amortization'!AP112+'O7 Amortization'!AP182+'O7 Amortization'!AP252)</f>
        <v>0</v>
      </c>
      <c r="S44" s="747">
        <f ca="1">IF(ISERROR('O7 Amortization'!V42+'O7 Amortization'!V112+'O7 Amortization'!V182+'O7 Amortization'!V252 + 'O7 Amortization'!AQ42+'O7 Amortization'!AQ112+'O7 Amortization'!AQ182+'O7 Amortization'!AQ252), "-", 'O7 Amortization'!V42+'O7 Amortization'!V112+'O7 Amortization'!V182+'O7 Amortization'!V252 + 'O7 Amortization'!AQ42+'O7 Amortization'!AQ112+'O7 Amortization'!AQ182+'O7 Amortization'!AQ252)</f>
        <v>0</v>
      </c>
      <c r="T44" s="747">
        <f ca="1">IF(ISERROR('O7 Amortization'!W42+'O7 Amortization'!W112+'O7 Amortization'!W182+'O7 Amortization'!W252 + 'O7 Amortization'!AR42+'O7 Amortization'!AR112+'O7 Amortization'!AR182+'O7 Amortization'!AR252), "-", 'O7 Amortization'!W42+'O7 Amortization'!W112+'O7 Amortization'!W182+'O7 Amortization'!W252 + 'O7 Amortization'!AR42+'O7 Amortization'!AR112+'O7 Amortization'!AR182+'O7 Amortization'!AR252)</f>
        <v>0</v>
      </c>
      <c r="U44" s="747">
        <f ca="1">IF(ISERROR('O7 Amortization'!X42+'O7 Amortization'!X112+'O7 Amortization'!X182+'O7 Amortization'!X252 + 'O7 Amortization'!AS42+'O7 Amortization'!AS112+'O7 Amortization'!AS182+'O7 Amortization'!AS252), "-", 'O7 Amortization'!X42+'O7 Amortization'!X112+'O7 Amortization'!X182+'O7 Amortization'!X252 + 'O7 Amortization'!AS42+'O7 Amortization'!AS112+'O7 Amortization'!AS182+'O7 Amortization'!AS252)</f>
        <v>0</v>
      </c>
      <c r="V44" s="747">
        <f ca="1">IF(ISERROR('O7 Amortization'!Y42+'O7 Amortization'!Y112+'O7 Amortization'!Y182+'O7 Amortization'!Y252 + 'O7 Amortization'!AT42+'O7 Amortization'!AT112+'O7 Amortization'!AT182+'O7 Amortization'!AT252), "-", 'O7 Amortization'!Y42+'O7 Amortization'!Y112+'O7 Amortization'!Y182+'O7 Amortization'!Y252 + 'O7 Amortization'!AT42+'O7 Amortization'!AT112+'O7 Amortization'!AT182+'O7 Amortization'!AT252)</f>
        <v>0</v>
      </c>
      <c r="W44" s="748">
        <f ca="1">IF(ISERROR('O7 Amortization'!Z42+'O7 Amortization'!Z112+'O7 Amortization'!Z182+'O7 Amortization'!Z252 + 'O7 Amortization'!AU42+'O7 Amortization'!AU112+'O7 Amortization'!AU182+'O7 Amortization'!AU252), "-", 'O7 Amortization'!Z42+'O7 Amortization'!Z112+'O7 Amortization'!Z182+'O7 Amortization'!Z252 + 'O7 Amortization'!AU42+'O7 Amortization'!AU112+'O7 Amortization'!AU182+'O7 Amortization'!AU252)</f>
        <v>0</v>
      </c>
      <c r="X44" s="697"/>
    </row>
    <row r="45" spans="1:24" s="610" customFormat="1" ht="12.75">
      <c r="A45" s="829"/>
      <c r="B45" s="840" t="s">
        <v>46</v>
      </c>
      <c r="C45" s="845">
        <f t="shared" si="7"/>
        <v>-1881080</v>
      </c>
      <c r="D45" s="747">
        <f ca="1">IF(ISERROR('O7 Amortization'!G46+'O7 Amortization'!G116+'O7 Amortization'!G186+'O7 Amortization'!G256 +'O7 Amortization'!AB46+'O7 Amortization'!AB116+'O7 Amortization'!AB186+'O7 Amortization'!AB256), "-", 'O7 Amortization'!G46+'O7 Amortization'!G116+'O7 Amortization'!G186+'O7 Amortization'!G256 +'O7 Amortization'!AB46+'O7 Amortization'!AB116+'O7 Amortization'!AB186+'O7 Amortization'!AB256)</f>
        <v>-1199397.6958445532</v>
      </c>
      <c r="E45" s="747">
        <f ca="1">IF(ISERROR('O7 Amortization'!H46+'O7 Amortization'!H116+'O7 Amortization'!H186+'O7 Amortization'!H256 +'O7 Amortization'!AC46+'O7 Amortization'!AC116+'O7 Amortization'!AC186+'O7 Amortization'!AC256), "-", 'O7 Amortization'!H46+'O7 Amortization'!H116+'O7 Amortization'!H186+'O7 Amortization'!H256 +'O7 Amortization'!AC46+'O7 Amortization'!AC116+'O7 Amortization'!AC186+'O7 Amortization'!AC256)</f>
        <v>-336118.92351560004</v>
      </c>
      <c r="F45" s="747">
        <f ca="1">IF(ISERROR('O7 Amortization'!I46+'O7 Amortization'!I116+'O7 Amortization'!I186+'O7 Amortization'!I256 +'O7 Amortization'!AD46+'O7 Amortization'!AD116+'O7 Amortization'!AD186+'O7 Amortization'!AD256), "-", 'O7 Amortization'!I46+'O7 Amortization'!I116+'O7 Amortization'!I186+'O7 Amortization'!I256 +'O7 Amortization'!AD46+'O7 Amortization'!AD116+'O7 Amortization'!AD186+'O7 Amortization'!AD256)</f>
        <v>-178915.30647838936</v>
      </c>
      <c r="G45" s="747">
        <f ca="1">IF(ISERROR('O7 Amortization'!J46+'O7 Amortization'!J116+'O7 Amortization'!J186+'O7 Amortization'!J256 +'O7 Amortization'!AE46+'O7 Amortization'!AE116+'O7 Amortization'!AE186+'O7 Amortization'!AE256), "-", 'O7 Amortization'!J46+'O7 Amortization'!J116+'O7 Amortization'!J186+'O7 Amortization'!J256 +'O7 Amortization'!AE46+'O7 Amortization'!AE116+'O7 Amortization'!AE186+'O7 Amortization'!AE256)</f>
        <v>0</v>
      </c>
      <c r="H45" s="747">
        <f ca="1">IF(ISERROR('O7 Amortization'!K46+'O7 Amortization'!K116+'O7 Amortization'!K186+'O7 Amortization'!K256 +'O7 Amortization'!AF46+'O7 Amortization'!AF116+'O7 Amortization'!AF186+'O7 Amortization'!AF256), "-", 'O7 Amortization'!K46+'O7 Amortization'!K116+'O7 Amortization'!K186+'O7 Amortization'!K256 +'O7 Amortization'!AF46+'O7 Amortization'!AF116+'O7 Amortization'!AF186+'O7 Amortization'!AF256)</f>
        <v>0</v>
      </c>
      <c r="I45" s="747">
        <f ca="1">IF(ISERROR('O7 Amortization'!L46+'O7 Amortization'!L116+'O7 Amortization'!L186+'O7 Amortization'!L256 +'O7 Amortization'!AG46+'O7 Amortization'!AG116+'O7 Amortization'!AG186+'O7 Amortization'!AG256), "-", 'O7 Amortization'!L46+'O7 Amortization'!L116+'O7 Amortization'!L186+'O7 Amortization'!L256 +'O7 Amortization'!AG46+'O7 Amortization'!AG116+'O7 Amortization'!AG186+'O7 Amortization'!AG256)</f>
        <v>0</v>
      </c>
      <c r="J45" s="747">
        <f ca="1">IF(ISERROR('O7 Amortization'!M46+'O7 Amortization'!M116+'O7 Amortization'!M186+'O7 Amortization'!M256 +'O7 Amortization'!AH46+'O7 Amortization'!AH116+'O7 Amortization'!AH186+'O7 Amortization'!AH256), "-", 'O7 Amortization'!M46+'O7 Amortization'!M116+'O7 Amortization'!M186+'O7 Amortization'!M256 +'O7 Amortization'!AH46+'O7 Amortization'!AH116+'O7 Amortization'!AH186+'O7 Amortization'!AH256)</f>
        <v>-150528.26931928916</v>
      </c>
      <c r="K45" s="747">
        <f ca="1">IF(ISERROR('O7 Amortization'!N46+'O7 Amortization'!N116+'O7 Amortization'!N186+'O7 Amortization'!N256 +'O7 Amortization'!AI46+'O7 Amortization'!AI116+'O7 Amortization'!AI186+'O7 Amortization'!AI256), "-", 'O7 Amortization'!N46+'O7 Amortization'!N116+'O7 Amortization'!N186+'O7 Amortization'!N256 +'O7 Amortization'!AI46+'O7 Amortization'!AI116+'O7 Amortization'!AI186+'O7 Amortization'!AI256)</f>
        <v>-8254.5029576100624</v>
      </c>
      <c r="L45" s="747">
        <f ca="1">IF(ISERROR('O7 Amortization'!O46+'O7 Amortization'!O116+'O7 Amortization'!O186+'O7 Amortization'!O256 +'O7 Amortization'!AJ46+'O7 Amortization'!AJ116+'O7 Amortization'!AJ186+'O7 Amortization'!AJ256), "-", 'O7 Amortization'!O46+'O7 Amortization'!O116+'O7 Amortization'!O186+'O7 Amortization'!O256 +'O7 Amortization'!AJ46+'O7 Amortization'!AJ116+'O7 Amortization'!AJ186+'O7 Amortization'!AJ256)</f>
        <v>-7865.3018845585702</v>
      </c>
      <c r="M45" s="747">
        <f ca="1">IF(ISERROR('O7 Amortization'!P46+'O7 Amortization'!P116+'O7 Amortization'!P186+'O7 Amortization'!P256 +'O7 Amortization'!AK46+'O7 Amortization'!AK116+'O7 Amortization'!AK186+'O7 Amortization'!AK256), "-", 'O7 Amortization'!P46+'O7 Amortization'!P116+'O7 Amortization'!P186+'O7 Amortization'!P256 +'O7 Amortization'!AK46+'O7 Amortization'!AK116+'O7 Amortization'!AK186+'O7 Amortization'!AK256)</f>
        <v>0</v>
      </c>
      <c r="N45" s="747">
        <f ca="1">IF(ISERROR('O7 Amortization'!Q46+'O7 Amortization'!Q116+'O7 Amortization'!Q186+'O7 Amortization'!Q256 +'O7 Amortization'!AL46+'O7 Amortization'!AL116+'O7 Amortization'!AL186+'O7 Amortization'!AL256), "-", 'O7 Amortization'!Q46+'O7 Amortization'!Q116+'O7 Amortization'!Q186+'O7 Amortization'!Q256 +'O7 Amortization'!AL46+'O7 Amortization'!AL116+'O7 Amortization'!AL186+'O7 Amortization'!AL256)</f>
        <v>0</v>
      </c>
      <c r="O45" s="747">
        <f ca="1">IF(ISERROR('O7 Amortization'!R46+'O7 Amortization'!R116+'O7 Amortization'!R186+'O7 Amortization'!R256 +'O7 Amortization'!AM46+'O7 Amortization'!AM116+'O7 Amortization'!AM186+'O7 Amortization'!AM256), "-", 'O7 Amortization'!R46+'O7 Amortization'!R116+'O7 Amortization'!R186+'O7 Amortization'!R256 +'O7 Amortization'!AM46+'O7 Amortization'!AM116+'O7 Amortization'!AM186+'O7 Amortization'!AM256)</f>
        <v>0</v>
      </c>
      <c r="P45" s="747">
        <f ca="1">IF(ISERROR('O7 Amortization'!S46+'O7 Amortization'!S116+'O7 Amortization'!S186+'O7 Amortization'!S256 +'O7 Amortization'!AN46+'O7 Amortization'!AN116+'O7 Amortization'!AN186+'O7 Amortization'!AN256), "-", 'O7 Amortization'!S46+'O7 Amortization'!S116+'O7 Amortization'!S186+'O7 Amortization'!S256 +'O7 Amortization'!AN46+'O7 Amortization'!AN116+'O7 Amortization'!AN186+'O7 Amortization'!AN256)</f>
        <v>0</v>
      </c>
      <c r="Q45" s="747">
        <f ca="1">IF(ISERROR('O7 Amortization'!T46+'O7 Amortization'!T116+'O7 Amortization'!T186+'O7 Amortization'!T256 +'O7 Amortization'!AO46+'O7 Amortization'!AO116+'O7 Amortization'!AO186+'O7 Amortization'!AO256), "-", 'O7 Amortization'!T46+'O7 Amortization'!T116+'O7 Amortization'!T186+'O7 Amortization'!T256 +'O7 Amortization'!AO46+'O7 Amortization'!AO116+'O7 Amortization'!AO186+'O7 Amortization'!AO256)</f>
        <v>0</v>
      </c>
      <c r="R45" s="747">
        <f ca="1">IF(ISERROR('O7 Amortization'!U46+'O7 Amortization'!U116+'O7 Amortization'!U186+'O7 Amortization'!U256 +'O7 Amortization'!AP46+'O7 Amortization'!AP116+'O7 Amortization'!AP186+'O7 Amortization'!AP256), "-", 'O7 Amortization'!U46+'O7 Amortization'!U116+'O7 Amortization'!U186+'O7 Amortization'!U256 +'O7 Amortization'!AP46+'O7 Amortization'!AP116+'O7 Amortization'!AP186+'O7 Amortization'!AP256)</f>
        <v>0</v>
      </c>
      <c r="S45" s="747">
        <f ca="1">IF(ISERROR('O7 Amortization'!V46+'O7 Amortization'!V116+'O7 Amortization'!V186+'O7 Amortization'!V256 +'O7 Amortization'!AQ46+'O7 Amortization'!AQ116+'O7 Amortization'!AQ186+'O7 Amortization'!AQ256), "-", 'O7 Amortization'!V46+'O7 Amortization'!V116+'O7 Amortization'!V186+'O7 Amortization'!V256 +'O7 Amortization'!AQ46+'O7 Amortization'!AQ116+'O7 Amortization'!AQ186+'O7 Amortization'!AQ256)</f>
        <v>0</v>
      </c>
      <c r="T45" s="747">
        <f ca="1">IF(ISERROR('O7 Amortization'!W46+'O7 Amortization'!W116+'O7 Amortization'!W186+'O7 Amortization'!W256 +'O7 Amortization'!AR46+'O7 Amortization'!AR116+'O7 Amortization'!AR186+'O7 Amortization'!AR256), "-", 'O7 Amortization'!W46+'O7 Amortization'!W116+'O7 Amortization'!W186+'O7 Amortization'!W256 +'O7 Amortization'!AR46+'O7 Amortization'!AR116+'O7 Amortization'!AR186+'O7 Amortization'!AR256)</f>
        <v>0</v>
      </c>
      <c r="U45" s="747">
        <f ca="1">IF(ISERROR('O7 Amortization'!X46+'O7 Amortization'!X116+'O7 Amortization'!X186+'O7 Amortization'!X256 +'O7 Amortization'!AS46+'O7 Amortization'!AS116+'O7 Amortization'!AS186+'O7 Amortization'!AS256), "-", 'O7 Amortization'!X46+'O7 Amortization'!X116+'O7 Amortization'!X186+'O7 Amortization'!X256 +'O7 Amortization'!AS46+'O7 Amortization'!AS116+'O7 Amortization'!AS186+'O7 Amortization'!AS256)</f>
        <v>0</v>
      </c>
      <c r="V45" s="747">
        <f ca="1">IF(ISERROR('O7 Amortization'!Y46+'O7 Amortization'!Y116+'O7 Amortization'!Y186+'O7 Amortization'!Y256 +'O7 Amortization'!AT46+'O7 Amortization'!AT116+'O7 Amortization'!AT186+'O7 Amortization'!AT256), "-", 'O7 Amortization'!Y46+'O7 Amortization'!Y116+'O7 Amortization'!Y186+'O7 Amortization'!Y256 +'O7 Amortization'!AT46+'O7 Amortization'!AT116+'O7 Amortization'!AT186+'O7 Amortization'!AT256)</f>
        <v>0</v>
      </c>
      <c r="W45" s="748">
        <f ca="1">IF(ISERROR('O7 Amortization'!Z46+'O7 Amortization'!Z116+'O7 Amortization'!Z186+'O7 Amortization'!Z256 +'O7 Amortization'!AU46+'O7 Amortization'!AU116+'O7 Amortization'!AU186+'O7 Amortization'!AU256), "-", 'O7 Amortization'!Z46+'O7 Amortization'!Z116+'O7 Amortization'!Z186+'O7 Amortization'!Z256 +'O7 Amortization'!AU46+'O7 Amortization'!AU116+'O7 Amortization'!AU186+'O7 Amortization'!AU256)</f>
        <v>0</v>
      </c>
      <c r="X45" s="697"/>
    </row>
    <row r="46" spans="1:24" s="610" customFormat="1" ht="12.75">
      <c r="A46" s="829"/>
      <c r="B46" s="840" t="s">
        <v>1209</v>
      </c>
      <c r="C46" s="845">
        <f t="shared" si="7"/>
        <v>0</v>
      </c>
      <c r="D46" s="747">
        <f ca="1">IF(ISERROR('O7 Amortization'!G50+'O7 Amortization'!G120+'O7 Amortization'!G190+'O7 Amortization'!G260 + 'O7 Amortization'!AB50+'O7 Amortization'!AB120+'O7 Amortization'!AB190+'O7 Amortization'!AB260), "-", 'O7 Amortization'!G50+'O7 Amortization'!G120+'O7 Amortization'!G190+'O7 Amortization'!G260 + 'O7 Amortization'!AB50+'O7 Amortization'!AB120+'O7 Amortization'!AB190+'O7 Amortization'!AB260)</f>
        <v>0</v>
      </c>
      <c r="E46" s="747">
        <f ca="1">IF(ISERROR('O7 Amortization'!H50+'O7 Amortization'!H120+'O7 Amortization'!H190+'O7 Amortization'!H260 + 'O7 Amortization'!AC50+'O7 Amortization'!AC120+'O7 Amortization'!AC190+'O7 Amortization'!AC260), "-", 'O7 Amortization'!H50+'O7 Amortization'!H120+'O7 Amortization'!H190+'O7 Amortization'!H260 + 'O7 Amortization'!AC50+'O7 Amortization'!AC120+'O7 Amortization'!AC190+'O7 Amortization'!AC260)</f>
        <v>0</v>
      </c>
      <c r="F46" s="747">
        <f ca="1">IF(ISERROR('O7 Amortization'!I50+'O7 Amortization'!I120+'O7 Amortization'!I190+'O7 Amortization'!I260 + 'O7 Amortization'!AD50+'O7 Amortization'!AD120+'O7 Amortization'!AD190+'O7 Amortization'!AD260), "-", 'O7 Amortization'!I50+'O7 Amortization'!I120+'O7 Amortization'!I190+'O7 Amortization'!I260 + 'O7 Amortization'!AD50+'O7 Amortization'!AD120+'O7 Amortization'!AD190+'O7 Amortization'!AD260)</f>
        <v>0</v>
      </c>
      <c r="G46" s="747">
        <f ca="1">IF(ISERROR('O7 Amortization'!J50+'O7 Amortization'!J120+'O7 Amortization'!J190+'O7 Amortization'!J260 + 'O7 Amortization'!AE50+'O7 Amortization'!AE120+'O7 Amortization'!AE190+'O7 Amortization'!AE260), "-", 'O7 Amortization'!J50+'O7 Amortization'!J120+'O7 Amortization'!J190+'O7 Amortization'!J260 + 'O7 Amortization'!AE50+'O7 Amortization'!AE120+'O7 Amortization'!AE190+'O7 Amortization'!AE260)</f>
        <v>0</v>
      </c>
      <c r="H46" s="747">
        <f ca="1">IF(ISERROR('O7 Amortization'!K50+'O7 Amortization'!K120+'O7 Amortization'!K190+'O7 Amortization'!K260 + 'O7 Amortization'!AF50+'O7 Amortization'!AF120+'O7 Amortization'!AF190+'O7 Amortization'!AF260), "-", 'O7 Amortization'!K50+'O7 Amortization'!K120+'O7 Amortization'!K190+'O7 Amortization'!K260 + 'O7 Amortization'!AF50+'O7 Amortization'!AF120+'O7 Amortization'!AF190+'O7 Amortization'!AF260)</f>
        <v>0</v>
      </c>
      <c r="I46" s="747">
        <f ca="1">IF(ISERROR('O7 Amortization'!L50+'O7 Amortization'!L120+'O7 Amortization'!L190+'O7 Amortization'!L260 + 'O7 Amortization'!AG50+'O7 Amortization'!AG120+'O7 Amortization'!AG190+'O7 Amortization'!AG260), "-", 'O7 Amortization'!L50+'O7 Amortization'!L120+'O7 Amortization'!L190+'O7 Amortization'!L260 + 'O7 Amortization'!AG50+'O7 Amortization'!AG120+'O7 Amortization'!AG190+'O7 Amortization'!AG260)</f>
        <v>0</v>
      </c>
      <c r="J46" s="747">
        <f ca="1">IF(ISERROR('O7 Amortization'!M50+'O7 Amortization'!M120+'O7 Amortization'!M190+'O7 Amortization'!M260 + 'O7 Amortization'!AH50+'O7 Amortization'!AH120+'O7 Amortization'!AH190+'O7 Amortization'!AH260), "-", 'O7 Amortization'!M50+'O7 Amortization'!M120+'O7 Amortization'!M190+'O7 Amortization'!M260 + 'O7 Amortization'!AH50+'O7 Amortization'!AH120+'O7 Amortization'!AH190+'O7 Amortization'!AH260)</f>
        <v>0</v>
      </c>
      <c r="K46" s="747">
        <f ca="1">IF(ISERROR('O7 Amortization'!N50+'O7 Amortization'!N120+'O7 Amortization'!N190+'O7 Amortization'!N260 + 'O7 Amortization'!AI50+'O7 Amortization'!AI120+'O7 Amortization'!AI190+'O7 Amortization'!AI260), "-", 'O7 Amortization'!N50+'O7 Amortization'!N120+'O7 Amortization'!N190+'O7 Amortization'!N260 + 'O7 Amortization'!AI50+'O7 Amortization'!AI120+'O7 Amortization'!AI190+'O7 Amortization'!AI260)</f>
        <v>0</v>
      </c>
      <c r="L46" s="747">
        <f ca="1">IF(ISERROR('O7 Amortization'!O50+'O7 Amortization'!O120+'O7 Amortization'!O190+'O7 Amortization'!O260 + 'O7 Amortization'!AJ50+'O7 Amortization'!AJ120+'O7 Amortization'!AJ190+'O7 Amortization'!AJ260), "-", 'O7 Amortization'!O50+'O7 Amortization'!O120+'O7 Amortization'!O190+'O7 Amortization'!O260 + 'O7 Amortization'!AJ50+'O7 Amortization'!AJ120+'O7 Amortization'!AJ190+'O7 Amortization'!AJ260)</f>
        <v>0</v>
      </c>
      <c r="M46" s="747">
        <f ca="1">IF(ISERROR('O7 Amortization'!P50+'O7 Amortization'!P120+'O7 Amortization'!P190+'O7 Amortization'!P260 + 'O7 Amortization'!AK50+'O7 Amortization'!AK120+'O7 Amortization'!AK190+'O7 Amortization'!AK260), "-", 'O7 Amortization'!P50+'O7 Amortization'!P120+'O7 Amortization'!P190+'O7 Amortization'!P260 + 'O7 Amortization'!AK50+'O7 Amortization'!AK120+'O7 Amortization'!AK190+'O7 Amortization'!AK260)</f>
        <v>0</v>
      </c>
      <c r="N46" s="747">
        <f ca="1">IF(ISERROR('O7 Amortization'!Q50+'O7 Amortization'!Q120+'O7 Amortization'!Q190+'O7 Amortization'!Q260 + 'O7 Amortization'!AL50+'O7 Amortization'!AL120+'O7 Amortization'!AL190+'O7 Amortization'!AL260), "-", 'O7 Amortization'!Q50+'O7 Amortization'!Q120+'O7 Amortization'!Q190+'O7 Amortization'!Q260 + 'O7 Amortization'!AL50+'O7 Amortization'!AL120+'O7 Amortization'!AL190+'O7 Amortization'!AL260)</f>
        <v>0</v>
      </c>
      <c r="O46" s="747">
        <f ca="1">IF(ISERROR('O7 Amortization'!R50+'O7 Amortization'!R120+'O7 Amortization'!R190+'O7 Amortization'!R260 + 'O7 Amortization'!AM50+'O7 Amortization'!AM120+'O7 Amortization'!AM190+'O7 Amortization'!AM260), "-", 'O7 Amortization'!R50+'O7 Amortization'!R120+'O7 Amortization'!R190+'O7 Amortization'!R260 + 'O7 Amortization'!AM50+'O7 Amortization'!AM120+'O7 Amortization'!AM190+'O7 Amortization'!AM260)</f>
        <v>0</v>
      </c>
      <c r="P46" s="747">
        <f ca="1">IF(ISERROR('O7 Amortization'!S50+'O7 Amortization'!S120+'O7 Amortization'!S190+'O7 Amortization'!S260 + 'O7 Amortization'!AN50+'O7 Amortization'!AN120+'O7 Amortization'!AN190+'O7 Amortization'!AN260), "-", 'O7 Amortization'!S50+'O7 Amortization'!S120+'O7 Amortization'!S190+'O7 Amortization'!S260 + 'O7 Amortization'!AN50+'O7 Amortization'!AN120+'O7 Amortization'!AN190+'O7 Amortization'!AN260)</f>
        <v>0</v>
      </c>
      <c r="Q46" s="747">
        <f ca="1">IF(ISERROR('O7 Amortization'!T50+'O7 Amortization'!T120+'O7 Amortization'!T190+'O7 Amortization'!T260 + 'O7 Amortization'!AO50+'O7 Amortization'!AO120+'O7 Amortization'!AO190+'O7 Amortization'!AO260), "-", 'O7 Amortization'!T50+'O7 Amortization'!T120+'O7 Amortization'!T190+'O7 Amortization'!T260 + 'O7 Amortization'!AO50+'O7 Amortization'!AO120+'O7 Amortization'!AO190+'O7 Amortization'!AO260)</f>
        <v>0</v>
      </c>
      <c r="R46" s="747">
        <f ca="1">IF(ISERROR('O7 Amortization'!U50+'O7 Amortization'!U120+'O7 Amortization'!U190+'O7 Amortization'!U260 + 'O7 Amortization'!AP50+'O7 Amortization'!AP120+'O7 Amortization'!AP190+'O7 Amortization'!AP260), "-", 'O7 Amortization'!U50+'O7 Amortization'!U120+'O7 Amortization'!U190+'O7 Amortization'!U260 + 'O7 Amortization'!AP50+'O7 Amortization'!AP120+'O7 Amortization'!AP190+'O7 Amortization'!AP260)</f>
        <v>0</v>
      </c>
      <c r="S46" s="747">
        <f ca="1">IF(ISERROR('O7 Amortization'!V50+'O7 Amortization'!V120+'O7 Amortization'!V190+'O7 Amortization'!V260 + 'O7 Amortization'!AQ50+'O7 Amortization'!AQ120+'O7 Amortization'!AQ190+'O7 Amortization'!AQ260), "-", 'O7 Amortization'!V50+'O7 Amortization'!V120+'O7 Amortization'!V190+'O7 Amortization'!V260 + 'O7 Amortization'!AQ50+'O7 Amortization'!AQ120+'O7 Amortization'!AQ190+'O7 Amortization'!AQ260)</f>
        <v>0</v>
      </c>
      <c r="T46" s="747">
        <f ca="1">IF(ISERROR('O7 Amortization'!W50+'O7 Amortization'!W120+'O7 Amortization'!W190+'O7 Amortization'!W260 + 'O7 Amortization'!AR50+'O7 Amortization'!AR120+'O7 Amortization'!AR190+'O7 Amortization'!AR260), "-", 'O7 Amortization'!W50+'O7 Amortization'!W120+'O7 Amortization'!W190+'O7 Amortization'!W260 + 'O7 Amortization'!AR50+'O7 Amortization'!AR120+'O7 Amortization'!AR190+'O7 Amortization'!AR260)</f>
        <v>0</v>
      </c>
      <c r="U46" s="747">
        <f ca="1">IF(ISERROR('O7 Amortization'!X50+'O7 Amortization'!X120+'O7 Amortization'!X190+'O7 Amortization'!X260 + 'O7 Amortization'!AS50+'O7 Amortization'!AS120+'O7 Amortization'!AS190+'O7 Amortization'!AS260), "-", 'O7 Amortization'!X50+'O7 Amortization'!X120+'O7 Amortization'!X190+'O7 Amortization'!X260 + 'O7 Amortization'!AS50+'O7 Amortization'!AS120+'O7 Amortization'!AS190+'O7 Amortization'!AS260)</f>
        <v>0</v>
      </c>
      <c r="V46" s="747">
        <f ca="1">IF(ISERROR('O7 Amortization'!Y50+'O7 Amortization'!Y120+'O7 Amortization'!Y190+'O7 Amortization'!Y260 + 'O7 Amortization'!AT50+'O7 Amortization'!AT120+'O7 Amortization'!AT190+'O7 Amortization'!AT260), "-", 'O7 Amortization'!Y50+'O7 Amortization'!Y120+'O7 Amortization'!Y190+'O7 Amortization'!Y260 + 'O7 Amortization'!AT50+'O7 Amortization'!AT120+'O7 Amortization'!AT190+'O7 Amortization'!AT260)</f>
        <v>0</v>
      </c>
      <c r="W46" s="748">
        <f ca="1">IF(ISERROR('O7 Amortization'!Z50+'O7 Amortization'!Z120+'O7 Amortization'!Z190+'O7 Amortization'!Z260 + 'O7 Amortization'!AU50+'O7 Amortization'!AU120+'O7 Amortization'!AU190+'O7 Amortization'!AU260), "-", 'O7 Amortization'!Z50+'O7 Amortization'!Z120+'O7 Amortization'!Z190+'O7 Amortization'!Z260 + 'O7 Amortization'!AU50+'O7 Amortization'!AU120+'O7 Amortization'!AU190+'O7 Amortization'!AU260)</f>
        <v>0</v>
      </c>
      <c r="X46" s="697"/>
    </row>
    <row r="47" spans="1:24" s="610" customFormat="1" ht="12.75">
      <c r="A47" s="829"/>
      <c r="B47" s="840" t="s">
        <v>48</v>
      </c>
      <c r="C47" s="845">
        <f t="shared" si="7"/>
        <v>0</v>
      </c>
      <c r="D47" s="747">
        <f ca="1">IF(ISERROR('O7 Amortization'!G54+'O7 Amortization'!G124+'O7 Amortization'!G194+'O7 Amortization'!G264 + 'O7 Amortization'!AB54+'O7 Amortization'!AB124+'O7 Amortization'!AB194+'O7 Amortization'!AB264), "-", 'O7 Amortization'!G54+'O7 Amortization'!G124+'O7 Amortization'!G194+'O7 Amortization'!G264 + 'O7 Amortization'!AB54+'O7 Amortization'!AB124+'O7 Amortization'!AB194+'O7 Amortization'!AB264)</f>
        <v>0</v>
      </c>
      <c r="E47" s="747">
        <f ca="1">IF(ISERROR('O7 Amortization'!H54+'O7 Amortization'!H124+'O7 Amortization'!H194+'O7 Amortization'!H264 + 'O7 Amortization'!AC54+'O7 Amortization'!AC124+'O7 Amortization'!AC194+'O7 Amortization'!AC264), "-", 'O7 Amortization'!H54+'O7 Amortization'!H124+'O7 Amortization'!H194+'O7 Amortization'!H264 + 'O7 Amortization'!AC54+'O7 Amortization'!AC124+'O7 Amortization'!AC194+'O7 Amortization'!AC264)</f>
        <v>0</v>
      </c>
      <c r="F47" s="747">
        <f ca="1">IF(ISERROR('O7 Amortization'!I54+'O7 Amortization'!I124+'O7 Amortization'!I194+'O7 Amortization'!I264 + 'O7 Amortization'!AD54+'O7 Amortization'!AD124+'O7 Amortization'!AD194+'O7 Amortization'!AD264), "-", 'O7 Amortization'!I54+'O7 Amortization'!I124+'O7 Amortization'!I194+'O7 Amortization'!I264 + 'O7 Amortization'!AD54+'O7 Amortization'!AD124+'O7 Amortization'!AD194+'O7 Amortization'!AD264)</f>
        <v>0</v>
      </c>
      <c r="G47" s="747">
        <f ca="1">IF(ISERROR('O7 Amortization'!J54+'O7 Amortization'!J124+'O7 Amortization'!J194+'O7 Amortization'!J264 + 'O7 Amortization'!AE54+'O7 Amortization'!AE124+'O7 Amortization'!AE194+'O7 Amortization'!AE264), "-", 'O7 Amortization'!J54+'O7 Amortization'!J124+'O7 Amortization'!J194+'O7 Amortization'!J264 + 'O7 Amortization'!AE54+'O7 Amortization'!AE124+'O7 Amortization'!AE194+'O7 Amortization'!AE264)</f>
        <v>0</v>
      </c>
      <c r="H47" s="747">
        <f ca="1">IF(ISERROR('O7 Amortization'!K54+'O7 Amortization'!K124+'O7 Amortization'!K194+'O7 Amortization'!K264 + 'O7 Amortization'!AF54+'O7 Amortization'!AF124+'O7 Amortization'!AF194+'O7 Amortization'!AF264), "-", 'O7 Amortization'!K54+'O7 Amortization'!K124+'O7 Amortization'!K194+'O7 Amortization'!K264 + 'O7 Amortization'!AF54+'O7 Amortization'!AF124+'O7 Amortization'!AF194+'O7 Amortization'!AF264)</f>
        <v>0</v>
      </c>
      <c r="I47" s="747">
        <f ca="1">IF(ISERROR('O7 Amortization'!L54+'O7 Amortization'!L124+'O7 Amortization'!L194+'O7 Amortization'!L264 + 'O7 Amortization'!AG54+'O7 Amortization'!AG124+'O7 Amortization'!AG194+'O7 Amortization'!AG264), "-", 'O7 Amortization'!L54+'O7 Amortization'!L124+'O7 Amortization'!L194+'O7 Amortization'!L264 + 'O7 Amortization'!AG54+'O7 Amortization'!AG124+'O7 Amortization'!AG194+'O7 Amortization'!AG264)</f>
        <v>0</v>
      </c>
      <c r="J47" s="747">
        <f ca="1">IF(ISERROR('O7 Amortization'!M54+'O7 Amortization'!M124+'O7 Amortization'!M194+'O7 Amortization'!M264 + 'O7 Amortization'!AH54+'O7 Amortization'!AH124+'O7 Amortization'!AH194+'O7 Amortization'!AH264), "-", 'O7 Amortization'!M54+'O7 Amortization'!M124+'O7 Amortization'!M194+'O7 Amortization'!M264 + 'O7 Amortization'!AH54+'O7 Amortization'!AH124+'O7 Amortization'!AH194+'O7 Amortization'!AH264)</f>
        <v>0</v>
      </c>
      <c r="K47" s="747">
        <f ca="1">IF(ISERROR('O7 Amortization'!N54+'O7 Amortization'!N124+'O7 Amortization'!N194+'O7 Amortization'!N264 + 'O7 Amortization'!AI54+'O7 Amortization'!AI124+'O7 Amortization'!AI194+'O7 Amortization'!AI264), "-", 'O7 Amortization'!N54+'O7 Amortization'!N124+'O7 Amortization'!N194+'O7 Amortization'!N264 + 'O7 Amortization'!AI54+'O7 Amortization'!AI124+'O7 Amortization'!AI194+'O7 Amortization'!AI264)</f>
        <v>0</v>
      </c>
      <c r="L47" s="747">
        <f ca="1">IF(ISERROR('O7 Amortization'!O54+'O7 Amortization'!O124+'O7 Amortization'!O194+'O7 Amortization'!O264 + 'O7 Amortization'!AJ54+'O7 Amortization'!AJ124+'O7 Amortization'!AJ194+'O7 Amortization'!AJ264), "-", 'O7 Amortization'!O54+'O7 Amortization'!O124+'O7 Amortization'!O194+'O7 Amortization'!O264 + 'O7 Amortization'!AJ54+'O7 Amortization'!AJ124+'O7 Amortization'!AJ194+'O7 Amortization'!AJ264)</f>
        <v>0</v>
      </c>
      <c r="M47" s="747">
        <f ca="1">IF(ISERROR('O7 Amortization'!P54+'O7 Amortization'!P124+'O7 Amortization'!P194+'O7 Amortization'!P264 + 'O7 Amortization'!AK54+'O7 Amortization'!AK124+'O7 Amortization'!AK194+'O7 Amortization'!AK264), "-", 'O7 Amortization'!P54+'O7 Amortization'!P124+'O7 Amortization'!P194+'O7 Amortization'!P264 + 'O7 Amortization'!AK54+'O7 Amortization'!AK124+'O7 Amortization'!AK194+'O7 Amortization'!AK264)</f>
        <v>0</v>
      </c>
      <c r="N47" s="747">
        <f ca="1">IF(ISERROR('O7 Amortization'!Q54+'O7 Amortization'!Q124+'O7 Amortization'!Q194+'O7 Amortization'!Q264 + 'O7 Amortization'!AL54+'O7 Amortization'!AL124+'O7 Amortization'!AL194+'O7 Amortization'!AL264), "-", 'O7 Amortization'!Q54+'O7 Amortization'!Q124+'O7 Amortization'!Q194+'O7 Amortization'!Q264 + 'O7 Amortization'!AL54+'O7 Amortization'!AL124+'O7 Amortization'!AL194+'O7 Amortization'!AL264)</f>
        <v>0</v>
      </c>
      <c r="O47" s="747">
        <f ca="1">IF(ISERROR('O7 Amortization'!R54+'O7 Amortization'!R124+'O7 Amortization'!R194+'O7 Amortization'!R264 + 'O7 Amortization'!AM54+'O7 Amortization'!AM124+'O7 Amortization'!AM194+'O7 Amortization'!AM264), "-", 'O7 Amortization'!R54+'O7 Amortization'!R124+'O7 Amortization'!R194+'O7 Amortization'!R264 + 'O7 Amortization'!AM54+'O7 Amortization'!AM124+'O7 Amortization'!AM194+'O7 Amortization'!AM264)</f>
        <v>0</v>
      </c>
      <c r="P47" s="747">
        <f ca="1">IF(ISERROR('O7 Amortization'!S54+'O7 Amortization'!S124+'O7 Amortization'!S194+'O7 Amortization'!S264 + 'O7 Amortization'!AN54+'O7 Amortization'!AN124+'O7 Amortization'!AN194+'O7 Amortization'!AN264), "-", 'O7 Amortization'!S54+'O7 Amortization'!S124+'O7 Amortization'!S194+'O7 Amortization'!S264 + 'O7 Amortization'!AN54+'O7 Amortization'!AN124+'O7 Amortization'!AN194+'O7 Amortization'!AN264)</f>
        <v>0</v>
      </c>
      <c r="Q47" s="747">
        <f ca="1">IF(ISERROR('O7 Amortization'!T54+'O7 Amortization'!T124+'O7 Amortization'!T194+'O7 Amortization'!T264 + 'O7 Amortization'!AO54+'O7 Amortization'!AO124+'O7 Amortization'!AO194+'O7 Amortization'!AO264), "-", 'O7 Amortization'!T54+'O7 Amortization'!T124+'O7 Amortization'!T194+'O7 Amortization'!T264 + 'O7 Amortization'!AO54+'O7 Amortization'!AO124+'O7 Amortization'!AO194+'O7 Amortization'!AO264)</f>
        <v>0</v>
      </c>
      <c r="R47" s="747">
        <f ca="1">IF(ISERROR('O7 Amortization'!U54+'O7 Amortization'!U124+'O7 Amortization'!U194+'O7 Amortization'!U264 + 'O7 Amortization'!AP54+'O7 Amortization'!AP124+'O7 Amortization'!AP194+'O7 Amortization'!AP264), "-", 'O7 Amortization'!U54+'O7 Amortization'!U124+'O7 Amortization'!U194+'O7 Amortization'!U264 + 'O7 Amortization'!AP54+'O7 Amortization'!AP124+'O7 Amortization'!AP194+'O7 Amortization'!AP264)</f>
        <v>0</v>
      </c>
      <c r="S47" s="747">
        <f ca="1">IF(ISERROR('O7 Amortization'!V54+'O7 Amortization'!V124+'O7 Amortization'!V194+'O7 Amortization'!V264 + 'O7 Amortization'!AQ54+'O7 Amortization'!AQ124+'O7 Amortization'!AQ194+'O7 Amortization'!AQ264), "-", 'O7 Amortization'!V54+'O7 Amortization'!V124+'O7 Amortization'!V194+'O7 Amortization'!V264 + 'O7 Amortization'!AQ54+'O7 Amortization'!AQ124+'O7 Amortization'!AQ194+'O7 Amortization'!AQ264)</f>
        <v>0</v>
      </c>
      <c r="T47" s="747">
        <f ca="1">IF(ISERROR('O7 Amortization'!W54+'O7 Amortization'!W124+'O7 Amortization'!W194+'O7 Amortization'!W264 + 'O7 Amortization'!AR54+'O7 Amortization'!AR124+'O7 Amortization'!AR194+'O7 Amortization'!AR264), "-", 'O7 Amortization'!W54+'O7 Amortization'!W124+'O7 Amortization'!W194+'O7 Amortization'!W264 + 'O7 Amortization'!AR54+'O7 Amortization'!AR124+'O7 Amortization'!AR194+'O7 Amortization'!AR264)</f>
        <v>0</v>
      </c>
      <c r="U47" s="747">
        <f ca="1">IF(ISERROR('O7 Amortization'!X54+'O7 Amortization'!X124+'O7 Amortization'!X194+'O7 Amortization'!X264 + 'O7 Amortization'!AS54+'O7 Amortization'!AS124+'O7 Amortization'!AS194+'O7 Amortization'!AS264), "-", 'O7 Amortization'!X54+'O7 Amortization'!X124+'O7 Amortization'!X194+'O7 Amortization'!X264 + 'O7 Amortization'!AS54+'O7 Amortization'!AS124+'O7 Amortization'!AS194+'O7 Amortization'!AS264)</f>
        <v>0</v>
      </c>
      <c r="V47" s="747">
        <f ca="1">IF(ISERROR('O7 Amortization'!Y54+'O7 Amortization'!Y124+'O7 Amortization'!Y194+'O7 Amortization'!Y264 + 'O7 Amortization'!AT54+'O7 Amortization'!AT124+'O7 Amortization'!AT194+'O7 Amortization'!AT264), "-", 'O7 Amortization'!Y54+'O7 Amortization'!Y124+'O7 Amortization'!Y194+'O7 Amortization'!Y264 + 'O7 Amortization'!AT54+'O7 Amortization'!AT124+'O7 Amortization'!AT194+'O7 Amortization'!AT264)</f>
        <v>0</v>
      </c>
      <c r="W47" s="748">
        <f ca="1">IF(ISERROR('O7 Amortization'!Z54+'O7 Amortization'!Z124+'O7 Amortization'!Z194+'O7 Amortization'!Z264 + 'O7 Amortization'!AU54+'O7 Amortization'!AU124+'O7 Amortization'!AU194+'O7 Amortization'!AU264), "-", 'O7 Amortization'!Z54+'O7 Amortization'!Z124+'O7 Amortization'!Z194+'O7 Amortization'!Z264 + 'O7 Amortization'!AU54+'O7 Amortization'!AU124+'O7 Amortization'!AU194+'O7 Amortization'!AU264)</f>
        <v>0</v>
      </c>
      <c r="X47" s="697"/>
    </row>
    <row r="48" spans="1:24" s="950" customFormat="1" ht="25.5" customHeight="1">
      <c r="A48" s="951"/>
      <c r="B48" s="986" t="s">
        <v>1182</v>
      </c>
      <c r="C48" s="987">
        <f t="shared" si="7"/>
        <v>-1881080</v>
      </c>
      <c r="D48" s="988">
        <f t="shared" ref="D48:W48" si="9">SUM(D44:D47)</f>
        <v>-1199397.6958445532</v>
      </c>
      <c r="E48" s="988">
        <f t="shared" si="9"/>
        <v>-336118.92351560004</v>
      </c>
      <c r="F48" s="988">
        <f t="shared" si="9"/>
        <v>-178915.30647838936</v>
      </c>
      <c r="G48" s="988">
        <f t="shared" si="9"/>
        <v>0</v>
      </c>
      <c r="H48" s="988">
        <f t="shared" si="9"/>
        <v>0</v>
      </c>
      <c r="I48" s="988">
        <f t="shared" si="9"/>
        <v>0</v>
      </c>
      <c r="J48" s="988">
        <f t="shared" si="9"/>
        <v>-150528.26931928916</v>
      </c>
      <c r="K48" s="988">
        <f t="shared" si="9"/>
        <v>-8254.5029576100624</v>
      </c>
      <c r="L48" s="988">
        <f t="shared" si="9"/>
        <v>-7865.3018845585702</v>
      </c>
      <c r="M48" s="988">
        <f t="shared" si="9"/>
        <v>0</v>
      </c>
      <c r="N48" s="988">
        <f t="shared" si="9"/>
        <v>0</v>
      </c>
      <c r="O48" s="988">
        <f t="shared" si="9"/>
        <v>0</v>
      </c>
      <c r="P48" s="988">
        <f t="shared" si="9"/>
        <v>0</v>
      </c>
      <c r="Q48" s="988">
        <f t="shared" si="9"/>
        <v>0</v>
      </c>
      <c r="R48" s="988">
        <f t="shared" si="9"/>
        <v>0</v>
      </c>
      <c r="S48" s="988">
        <f t="shared" si="9"/>
        <v>0</v>
      </c>
      <c r="T48" s="988">
        <f t="shared" si="9"/>
        <v>0</v>
      </c>
      <c r="U48" s="988">
        <f t="shared" si="9"/>
        <v>0</v>
      </c>
      <c r="V48" s="988">
        <f t="shared" si="9"/>
        <v>0</v>
      </c>
      <c r="W48" s="989">
        <f t="shared" si="9"/>
        <v>0</v>
      </c>
      <c r="X48" s="949"/>
    </row>
    <row r="49" spans="2:24" s="610" customFormat="1" ht="12.75">
      <c r="B49" s="847" t="s">
        <v>1232</v>
      </c>
      <c r="C49" s="845">
        <f t="shared" si="7"/>
        <v>2336005.69</v>
      </c>
      <c r="D49" s="844">
        <f>D42+D48</f>
        <v>1489463.4157323267</v>
      </c>
      <c r="E49" s="844">
        <f t="shared" ref="E49:W49" si="10">E42+E48</f>
        <v>417406.87150419783</v>
      </c>
      <c r="F49" s="844">
        <f t="shared" si="10"/>
        <v>222184.68856274663</v>
      </c>
      <c r="G49" s="844">
        <f t="shared" si="10"/>
        <v>0</v>
      </c>
      <c r="H49" s="844">
        <f t="shared" si="10"/>
        <v>0</v>
      </c>
      <c r="I49" s="844">
        <f t="shared" si="10"/>
        <v>0</v>
      </c>
      <c r="J49" s="844">
        <f t="shared" si="10"/>
        <v>186932.45031349643</v>
      </c>
      <c r="K49" s="844">
        <f t="shared" si="10"/>
        <v>10250.795222478011</v>
      </c>
      <c r="L49" s="844">
        <f t="shared" si="10"/>
        <v>9767.4686647545805</v>
      </c>
      <c r="M49" s="844">
        <f t="shared" si="10"/>
        <v>0</v>
      </c>
      <c r="N49" s="844">
        <f t="shared" si="10"/>
        <v>0</v>
      </c>
      <c r="O49" s="844">
        <f t="shared" si="10"/>
        <v>0</v>
      </c>
      <c r="P49" s="844">
        <f t="shared" si="10"/>
        <v>0</v>
      </c>
      <c r="Q49" s="844">
        <f t="shared" si="10"/>
        <v>0</v>
      </c>
      <c r="R49" s="844">
        <f t="shared" si="10"/>
        <v>0</v>
      </c>
      <c r="S49" s="844">
        <f t="shared" si="10"/>
        <v>0</v>
      </c>
      <c r="T49" s="844">
        <f t="shared" si="10"/>
        <v>0</v>
      </c>
      <c r="U49" s="844">
        <f t="shared" si="10"/>
        <v>0</v>
      </c>
      <c r="V49" s="844">
        <f t="shared" si="10"/>
        <v>0</v>
      </c>
      <c r="W49" s="732">
        <f t="shared" si="10"/>
        <v>0</v>
      </c>
      <c r="X49" s="697"/>
    </row>
    <row r="50" spans="2:24" s="610" customFormat="1" ht="12.75">
      <c r="B50" s="847" t="s">
        <v>1233</v>
      </c>
      <c r="C50" s="845">
        <f t="shared" si="7"/>
        <v>315975.57260840002</v>
      </c>
      <c r="D50" s="844">
        <f t="shared" ref="D50:W50" si="11">IF(ISERROR(D49/D31*D27),0,D49/D31*D27)</f>
        <v>201560.50036604097</v>
      </c>
      <c r="E50" s="844">
        <f t="shared" si="11"/>
        <v>56114.634444235191</v>
      </c>
      <c r="F50" s="844">
        <f t="shared" si="11"/>
        <v>29656.174447340542</v>
      </c>
      <c r="G50" s="844">
        <f t="shared" si="11"/>
        <v>0</v>
      </c>
      <c r="H50" s="844">
        <f t="shared" si="11"/>
        <v>0</v>
      </c>
      <c r="I50" s="844">
        <f t="shared" si="11"/>
        <v>0</v>
      </c>
      <c r="J50" s="844">
        <f t="shared" si="11"/>
        <v>25880.560136093722</v>
      </c>
      <c r="K50" s="844">
        <f t="shared" si="11"/>
        <v>1419.1640412490772</v>
      </c>
      <c r="L50" s="844">
        <f t="shared" si="11"/>
        <v>1344.5391734405305</v>
      </c>
      <c r="M50" s="844">
        <f t="shared" si="11"/>
        <v>0</v>
      </c>
      <c r="N50" s="844">
        <f t="shared" si="11"/>
        <v>0</v>
      </c>
      <c r="O50" s="844">
        <f t="shared" si="11"/>
        <v>0</v>
      </c>
      <c r="P50" s="844">
        <f t="shared" si="11"/>
        <v>0</v>
      </c>
      <c r="Q50" s="844">
        <f t="shared" si="11"/>
        <v>0</v>
      </c>
      <c r="R50" s="844">
        <f t="shared" si="11"/>
        <v>0</v>
      </c>
      <c r="S50" s="844">
        <f t="shared" si="11"/>
        <v>0</v>
      </c>
      <c r="T50" s="844">
        <f t="shared" si="11"/>
        <v>0</v>
      </c>
      <c r="U50" s="844">
        <f t="shared" si="11"/>
        <v>0</v>
      </c>
      <c r="V50" s="844">
        <f t="shared" si="11"/>
        <v>0</v>
      </c>
      <c r="W50" s="732">
        <f t="shared" si="11"/>
        <v>0</v>
      </c>
      <c r="X50" s="697"/>
    </row>
    <row r="51" spans="2:24" s="610" customFormat="1" ht="12.75">
      <c r="B51" s="847" t="s">
        <v>807</v>
      </c>
      <c r="C51" s="845">
        <f t="shared" si="7"/>
        <v>2651981.2626084001</v>
      </c>
      <c r="D51" s="844">
        <f t="shared" ref="D51:W51" si="12">SUM(D49:D50)</f>
        <v>1691023.9160983677</v>
      </c>
      <c r="E51" s="844">
        <f t="shared" si="12"/>
        <v>473521.50594843301</v>
      </c>
      <c r="F51" s="844">
        <f t="shared" si="12"/>
        <v>251840.86301008717</v>
      </c>
      <c r="G51" s="844">
        <f t="shared" si="12"/>
        <v>0</v>
      </c>
      <c r="H51" s="844">
        <f t="shared" si="12"/>
        <v>0</v>
      </c>
      <c r="I51" s="844">
        <f t="shared" si="12"/>
        <v>0</v>
      </c>
      <c r="J51" s="844">
        <f t="shared" si="12"/>
        <v>212813.01044959016</v>
      </c>
      <c r="K51" s="844">
        <f t="shared" si="12"/>
        <v>11669.959263727089</v>
      </c>
      <c r="L51" s="844">
        <f t="shared" si="12"/>
        <v>11112.007838195112</v>
      </c>
      <c r="M51" s="844">
        <f t="shared" si="12"/>
        <v>0</v>
      </c>
      <c r="N51" s="844">
        <f t="shared" si="12"/>
        <v>0</v>
      </c>
      <c r="O51" s="844">
        <f t="shared" si="12"/>
        <v>0</v>
      </c>
      <c r="P51" s="844">
        <f t="shared" si="12"/>
        <v>0</v>
      </c>
      <c r="Q51" s="844">
        <f t="shared" si="12"/>
        <v>0</v>
      </c>
      <c r="R51" s="844">
        <f t="shared" si="12"/>
        <v>0</v>
      </c>
      <c r="S51" s="844">
        <f t="shared" si="12"/>
        <v>0</v>
      </c>
      <c r="T51" s="844">
        <f t="shared" si="12"/>
        <v>0</v>
      </c>
      <c r="U51" s="844">
        <f t="shared" si="12"/>
        <v>0</v>
      </c>
      <c r="V51" s="844">
        <f t="shared" si="12"/>
        <v>0</v>
      </c>
      <c r="W51" s="732">
        <f t="shared" si="12"/>
        <v>0</v>
      </c>
      <c r="X51" s="697"/>
    </row>
    <row r="52" spans="2:24" s="610" customFormat="1" ht="12.75">
      <c r="B52" s="847"/>
      <c r="C52" s="845"/>
      <c r="D52" s="844"/>
      <c r="E52" s="844"/>
      <c r="F52" s="844"/>
      <c r="G52" s="844"/>
      <c r="H52" s="844"/>
      <c r="I52" s="844"/>
      <c r="J52" s="844"/>
      <c r="K52" s="844"/>
      <c r="L52" s="844"/>
      <c r="M52" s="844"/>
      <c r="N52" s="844"/>
      <c r="O52" s="844"/>
      <c r="P52" s="844"/>
      <c r="Q52" s="844"/>
      <c r="R52" s="844"/>
      <c r="S52" s="844"/>
      <c r="T52" s="844"/>
      <c r="U52" s="844"/>
      <c r="V52" s="844"/>
      <c r="W52" s="732"/>
      <c r="X52" s="697"/>
    </row>
    <row r="53" spans="2:24" ht="12.75">
      <c r="B53" s="840" t="s">
        <v>41</v>
      </c>
      <c r="C53" s="845">
        <f>SUM(D53:W53)</f>
        <v>0</v>
      </c>
      <c r="D53" s="844">
        <f ca="1">'O4 Summary by Class &amp; Accounts'!E42</f>
        <v>0</v>
      </c>
      <c r="E53" s="844">
        <f ca="1">'O4 Summary by Class &amp; Accounts'!F42</f>
        <v>0</v>
      </c>
      <c r="F53" s="844">
        <f ca="1">'O4 Summary by Class &amp; Accounts'!G42</f>
        <v>0</v>
      </c>
      <c r="G53" s="844">
        <f ca="1">'O4 Summary by Class &amp; Accounts'!H42</f>
        <v>0</v>
      </c>
      <c r="H53" s="844">
        <f ca="1">'O4 Summary by Class &amp; Accounts'!I42</f>
        <v>0</v>
      </c>
      <c r="I53" s="844">
        <f ca="1">'O4 Summary by Class &amp; Accounts'!J42</f>
        <v>0</v>
      </c>
      <c r="J53" s="844">
        <f ca="1">'O4 Summary by Class &amp; Accounts'!K42</f>
        <v>0</v>
      </c>
      <c r="K53" s="844">
        <f ca="1">'O4 Summary by Class &amp; Accounts'!L42</f>
        <v>0</v>
      </c>
      <c r="L53" s="844">
        <f ca="1">'O4 Summary by Class &amp; Accounts'!M42</f>
        <v>0</v>
      </c>
      <c r="M53" s="844">
        <f ca="1">'O4 Summary by Class &amp; Accounts'!N42</f>
        <v>0</v>
      </c>
      <c r="N53" s="844">
        <f ca="1">'O4 Summary by Class &amp; Accounts'!O42</f>
        <v>0</v>
      </c>
      <c r="O53" s="844">
        <f ca="1">'O4 Summary by Class &amp; Accounts'!P42</f>
        <v>0</v>
      </c>
      <c r="P53" s="844">
        <f ca="1">'O4 Summary by Class &amp; Accounts'!Q42</f>
        <v>0</v>
      </c>
      <c r="Q53" s="844">
        <f ca="1">'O4 Summary by Class &amp; Accounts'!R42</f>
        <v>0</v>
      </c>
      <c r="R53" s="844">
        <f ca="1">'O4 Summary by Class &amp; Accounts'!S42</f>
        <v>0</v>
      </c>
      <c r="S53" s="844">
        <f ca="1">'O4 Summary by Class &amp; Accounts'!T42</f>
        <v>0</v>
      </c>
      <c r="T53" s="844">
        <f ca="1">'O4 Summary by Class &amp; Accounts'!U42</f>
        <v>0</v>
      </c>
      <c r="U53" s="844">
        <f ca="1">'O4 Summary by Class &amp; Accounts'!V42</f>
        <v>0</v>
      </c>
      <c r="V53" s="844">
        <f ca="1">'O4 Summary by Class &amp; Accounts'!W42</f>
        <v>0</v>
      </c>
      <c r="W53" s="732">
        <f ca="1">'O4 Summary by Class &amp; Accounts'!X42</f>
        <v>0</v>
      </c>
      <c r="X53" s="7"/>
    </row>
    <row r="54" spans="2:24" ht="12.75">
      <c r="B54" s="840" t="s">
        <v>42</v>
      </c>
      <c r="C54" s="845">
        <f>SUM(D54:W54)</f>
        <v>0</v>
      </c>
      <c r="D54" s="844">
        <f ca="1">'O4 Summary by Class &amp; Accounts'!E46</f>
        <v>0</v>
      </c>
      <c r="E54" s="844">
        <f ca="1">'O4 Summary by Class &amp; Accounts'!F46</f>
        <v>0</v>
      </c>
      <c r="F54" s="844">
        <f ca="1">'O4 Summary by Class &amp; Accounts'!G46</f>
        <v>0</v>
      </c>
      <c r="G54" s="844">
        <f ca="1">'O4 Summary by Class &amp; Accounts'!H46</f>
        <v>0</v>
      </c>
      <c r="H54" s="844">
        <f ca="1">'O4 Summary by Class &amp; Accounts'!I46</f>
        <v>0</v>
      </c>
      <c r="I54" s="844">
        <f ca="1">'O4 Summary by Class &amp; Accounts'!J46</f>
        <v>0</v>
      </c>
      <c r="J54" s="844">
        <f ca="1">'O4 Summary by Class &amp; Accounts'!K46</f>
        <v>0</v>
      </c>
      <c r="K54" s="844">
        <f ca="1">'O4 Summary by Class &amp; Accounts'!L46</f>
        <v>0</v>
      </c>
      <c r="L54" s="844">
        <f ca="1">'O4 Summary by Class &amp; Accounts'!M46</f>
        <v>0</v>
      </c>
      <c r="M54" s="844">
        <f ca="1">'O4 Summary by Class &amp; Accounts'!N46</f>
        <v>0</v>
      </c>
      <c r="N54" s="844">
        <f ca="1">'O4 Summary by Class &amp; Accounts'!O46</f>
        <v>0</v>
      </c>
      <c r="O54" s="844">
        <f ca="1">'O4 Summary by Class &amp; Accounts'!P46</f>
        <v>0</v>
      </c>
      <c r="P54" s="844">
        <f ca="1">'O4 Summary by Class &amp; Accounts'!Q46</f>
        <v>0</v>
      </c>
      <c r="Q54" s="844">
        <f ca="1">'O4 Summary by Class &amp; Accounts'!R46</f>
        <v>0</v>
      </c>
      <c r="R54" s="844">
        <f ca="1">'O4 Summary by Class &amp; Accounts'!S46</f>
        <v>0</v>
      </c>
      <c r="S54" s="844">
        <f ca="1">'O4 Summary by Class &amp; Accounts'!T46</f>
        <v>0</v>
      </c>
      <c r="T54" s="844">
        <f ca="1">'O4 Summary by Class &amp; Accounts'!U46</f>
        <v>0</v>
      </c>
      <c r="U54" s="844">
        <f ca="1">'O4 Summary by Class &amp; Accounts'!V46</f>
        <v>0</v>
      </c>
      <c r="V54" s="844">
        <f ca="1">'O4 Summary by Class &amp; Accounts'!W46</f>
        <v>0</v>
      </c>
      <c r="W54" s="732">
        <f ca="1">'O4 Summary by Class &amp; Accounts'!X46</f>
        <v>0</v>
      </c>
    </row>
    <row r="55" spans="2:24" ht="12.75">
      <c r="B55" s="840" t="s">
        <v>43</v>
      </c>
      <c r="C55" s="845">
        <f>SUM(D55:W55)</f>
        <v>0</v>
      </c>
      <c r="D55" s="844">
        <f ca="1">'O4 Summary by Class &amp; Accounts'!E50</f>
        <v>0</v>
      </c>
      <c r="E55" s="844">
        <f ca="1">'O4 Summary by Class &amp; Accounts'!F50</f>
        <v>0</v>
      </c>
      <c r="F55" s="844">
        <f ca="1">'O4 Summary by Class &amp; Accounts'!G50</f>
        <v>0</v>
      </c>
      <c r="G55" s="844">
        <f ca="1">'O4 Summary by Class &amp; Accounts'!H50</f>
        <v>0</v>
      </c>
      <c r="H55" s="844">
        <f ca="1">'O4 Summary by Class &amp; Accounts'!I50</f>
        <v>0</v>
      </c>
      <c r="I55" s="844">
        <f ca="1">'O4 Summary by Class &amp; Accounts'!J50</f>
        <v>0</v>
      </c>
      <c r="J55" s="844">
        <f ca="1">'O4 Summary by Class &amp; Accounts'!K50</f>
        <v>0</v>
      </c>
      <c r="K55" s="844">
        <f ca="1">'O4 Summary by Class &amp; Accounts'!L50</f>
        <v>0</v>
      </c>
      <c r="L55" s="844">
        <f ca="1">'O4 Summary by Class &amp; Accounts'!M50</f>
        <v>0</v>
      </c>
      <c r="M55" s="844">
        <f ca="1">'O4 Summary by Class &amp; Accounts'!N50</f>
        <v>0</v>
      </c>
      <c r="N55" s="844">
        <f ca="1">'O4 Summary by Class &amp; Accounts'!O50</f>
        <v>0</v>
      </c>
      <c r="O55" s="844">
        <f ca="1">'O4 Summary by Class &amp; Accounts'!P50</f>
        <v>0</v>
      </c>
      <c r="P55" s="844">
        <f ca="1">'O4 Summary by Class &amp; Accounts'!Q50</f>
        <v>0</v>
      </c>
      <c r="Q55" s="844">
        <f ca="1">'O4 Summary by Class &amp; Accounts'!R50</f>
        <v>0</v>
      </c>
      <c r="R55" s="844">
        <f ca="1">'O4 Summary by Class &amp; Accounts'!S50</f>
        <v>0</v>
      </c>
      <c r="S55" s="844">
        <f ca="1">'O4 Summary by Class &amp; Accounts'!T50</f>
        <v>0</v>
      </c>
      <c r="T55" s="844">
        <f ca="1">'O4 Summary by Class &amp; Accounts'!U50</f>
        <v>0</v>
      </c>
      <c r="U55" s="844">
        <f ca="1">'O4 Summary by Class &amp; Accounts'!V50</f>
        <v>0</v>
      </c>
      <c r="V55" s="844">
        <f ca="1">'O4 Summary by Class &amp; Accounts'!W50</f>
        <v>0</v>
      </c>
      <c r="W55" s="732">
        <f ca="1">'O4 Summary by Class &amp; Accounts'!X50</f>
        <v>0</v>
      </c>
    </row>
    <row r="56" spans="2:24" ht="12.75">
      <c r="B56" s="840" t="s">
        <v>44</v>
      </c>
      <c r="C56" s="845">
        <f>SUM(D56:W56)</f>
        <v>0</v>
      </c>
      <c r="D56" s="844">
        <f ca="1">'O4 Summary by Class &amp; Accounts'!E54</f>
        <v>0</v>
      </c>
      <c r="E56" s="844">
        <f ca="1">'O4 Summary by Class &amp; Accounts'!F54</f>
        <v>0</v>
      </c>
      <c r="F56" s="844">
        <f ca="1">'O4 Summary by Class &amp; Accounts'!G54</f>
        <v>0</v>
      </c>
      <c r="G56" s="844">
        <f ca="1">'O4 Summary by Class &amp; Accounts'!H54</f>
        <v>0</v>
      </c>
      <c r="H56" s="844">
        <f ca="1">'O4 Summary by Class &amp; Accounts'!I54</f>
        <v>0</v>
      </c>
      <c r="I56" s="844">
        <f ca="1">'O4 Summary by Class &amp; Accounts'!J54</f>
        <v>0</v>
      </c>
      <c r="J56" s="844">
        <f ca="1">'O4 Summary by Class &amp; Accounts'!K54</f>
        <v>0</v>
      </c>
      <c r="K56" s="844">
        <f ca="1">'O4 Summary by Class &amp; Accounts'!L54</f>
        <v>0</v>
      </c>
      <c r="L56" s="844">
        <f ca="1">'O4 Summary by Class &amp; Accounts'!M54</f>
        <v>0</v>
      </c>
      <c r="M56" s="844">
        <f ca="1">'O4 Summary by Class &amp; Accounts'!N54</f>
        <v>0</v>
      </c>
      <c r="N56" s="844">
        <f ca="1">'O4 Summary by Class &amp; Accounts'!O54</f>
        <v>0</v>
      </c>
      <c r="O56" s="844">
        <f ca="1">'O4 Summary by Class &amp; Accounts'!P54</f>
        <v>0</v>
      </c>
      <c r="P56" s="844">
        <f ca="1">'O4 Summary by Class &amp; Accounts'!Q54</f>
        <v>0</v>
      </c>
      <c r="Q56" s="844">
        <f ca="1">'O4 Summary by Class &amp; Accounts'!R54</f>
        <v>0</v>
      </c>
      <c r="R56" s="844">
        <f ca="1">'O4 Summary by Class &amp; Accounts'!S54</f>
        <v>0</v>
      </c>
      <c r="S56" s="844">
        <f ca="1">'O4 Summary by Class &amp; Accounts'!T54</f>
        <v>0</v>
      </c>
      <c r="T56" s="844">
        <f ca="1">'O4 Summary by Class &amp; Accounts'!U54</f>
        <v>0</v>
      </c>
      <c r="U56" s="844">
        <f ca="1">'O4 Summary by Class &amp; Accounts'!V54</f>
        <v>0</v>
      </c>
      <c r="V56" s="844">
        <f ca="1">'O4 Summary by Class &amp; Accounts'!W54</f>
        <v>0</v>
      </c>
      <c r="W56" s="732">
        <f ca="1">'O4 Summary by Class &amp; Accounts'!X54</f>
        <v>0</v>
      </c>
    </row>
    <row r="57" spans="2:24" s="1059" customFormat="1" ht="25.5" customHeight="1">
      <c r="B57" s="986" t="s">
        <v>1136</v>
      </c>
      <c r="C57" s="987">
        <f>SUM(D57:W57)</f>
        <v>0</v>
      </c>
      <c r="D57" s="988">
        <f t="shared" ref="D57:W57" si="13">SUM(D53:D56)</f>
        <v>0</v>
      </c>
      <c r="E57" s="988">
        <f t="shared" si="13"/>
        <v>0</v>
      </c>
      <c r="F57" s="988">
        <f t="shared" si="13"/>
        <v>0</v>
      </c>
      <c r="G57" s="988">
        <f t="shared" si="13"/>
        <v>0</v>
      </c>
      <c r="H57" s="988">
        <f t="shared" si="13"/>
        <v>0</v>
      </c>
      <c r="I57" s="988">
        <f t="shared" si="13"/>
        <v>0</v>
      </c>
      <c r="J57" s="988">
        <f t="shared" si="13"/>
        <v>0</v>
      </c>
      <c r="K57" s="988">
        <f t="shared" si="13"/>
        <v>0</v>
      </c>
      <c r="L57" s="988">
        <f t="shared" si="13"/>
        <v>0</v>
      </c>
      <c r="M57" s="988">
        <f t="shared" si="13"/>
        <v>0</v>
      </c>
      <c r="N57" s="988">
        <f t="shared" si="13"/>
        <v>0</v>
      </c>
      <c r="O57" s="988">
        <f t="shared" si="13"/>
        <v>0</v>
      </c>
      <c r="P57" s="988">
        <f t="shared" si="13"/>
        <v>0</v>
      </c>
      <c r="Q57" s="988">
        <f t="shared" si="13"/>
        <v>0</v>
      </c>
      <c r="R57" s="988">
        <f t="shared" si="13"/>
        <v>0</v>
      </c>
      <c r="S57" s="988">
        <f t="shared" si="13"/>
        <v>0</v>
      </c>
      <c r="T57" s="988">
        <f t="shared" si="13"/>
        <v>0</v>
      </c>
      <c r="U57" s="988">
        <f t="shared" si="13"/>
        <v>0</v>
      </c>
      <c r="V57" s="988">
        <f t="shared" si="13"/>
        <v>0</v>
      </c>
      <c r="W57" s="989">
        <f t="shared" si="13"/>
        <v>0</v>
      </c>
    </row>
    <row r="58" spans="2:24" ht="12.75">
      <c r="B58" s="753"/>
      <c r="C58" s="859"/>
      <c r="D58" s="857"/>
      <c r="E58" s="857"/>
      <c r="F58" s="857"/>
      <c r="G58" s="857"/>
      <c r="H58" s="857"/>
      <c r="I58" s="857"/>
      <c r="J58" s="857"/>
      <c r="K58" s="857"/>
      <c r="L58" s="857"/>
      <c r="M58" s="857"/>
      <c r="N58" s="857"/>
      <c r="O58" s="857"/>
      <c r="P58" s="857"/>
      <c r="Q58" s="857"/>
      <c r="R58" s="857"/>
      <c r="S58" s="857"/>
      <c r="T58" s="857"/>
      <c r="U58" s="857"/>
      <c r="V58" s="857"/>
      <c r="W58" s="860"/>
    </row>
    <row r="59" spans="2:24" ht="12.75">
      <c r="B59" s="840" t="s">
        <v>33</v>
      </c>
      <c r="C59" s="845">
        <f>SUM(D59:W59)</f>
        <v>0</v>
      </c>
      <c r="D59" s="844">
        <f ca="1">'O3.3 Primary Cost Pool'!D39</f>
        <v>0</v>
      </c>
      <c r="E59" s="844">
        <f ca="1">'O3.3 Primary Cost Pool'!E39</f>
        <v>0</v>
      </c>
      <c r="F59" s="844">
        <f ca="1">'O3.3 Primary Cost Pool'!F39</f>
        <v>0</v>
      </c>
      <c r="G59" s="844">
        <f ca="1">'O3.3 Primary Cost Pool'!G39</f>
        <v>0</v>
      </c>
      <c r="H59" s="844">
        <f ca="1">'O3.3 Primary Cost Pool'!H39</f>
        <v>0</v>
      </c>
      <c r="I59" s="844">
        <f ca="1">'O3.3 Primary Cost Pool'!I39</f>
        <v>0</v>
      </c>
      <c r="J59" s="844">
        <f ca="1">'O3.3 Primary Cost Pool'!J39</f>
        <v>0</v>
      </c>
      <c r="K59" s="844">
        <f ca="1">'O3.3 Primary Cost Pool'!K39</f>
        <v>0</v>
      </c>
      <c r="L59" s="844">
        <f ca="1">'O3.3 Primary Cost Pool'!L39</f>
        <v>0</v>
      </c>
      <c r="M59" s="844">
        <f ca="1">'O3.3 Primary Cost Pool'!M39</f>
        <v>0</v>
      </c>
      <c r="N59" s="844">
        <f ca="1">'O3.3 Primary Cost Pool'!N39</f>
        <v>0</v>
      </c>
      <c r="O59" s="844">
        <f ca="1">'O3.3 Primary Cost Pool'!O39</f>
        <v>0</v>
      </c>
      <c r="P59" s="844">
        <f ca="1">'O3.3 Primary Cost Pool'!P39</f>
        <v>0</v>
      </c>
      <c r="Q59" s="844">
        <f ca="1">'O3.3 Primary Cost Pool'!Q39</f>
        <v>0</v>
      </c>
      <c r="R59" s="844">
        <f ca="1">'O3.3 Primary Cost Pool'!R39</f>
        <v>0</v>
      </c>
      <c r="S59" s="844">
        <f ca="1">'O3.3 Primary Cost Pool'!S39</f>
        <v>0</v>
      </c>
      <c r="T59" s="844">
        <f ca="1">'O3.3 Primary Cost Pool'!T39</f>
        <v>0</v>
      </c>
      <c r="U59" s="844">
        <f ca="1">'O3.3 Primary Cost Pool'!U39</f>
        <v>0</v>
      </c>
      <c r="V59" s="844">
        <f ca="1">'O3.3 Primary Cost Pool'!V39</f>
        <v>0</v>
      </c>
      <c r="W59" s="732">
        <f ca="1">'O3.3 Primary Cost Pool'!W39</f>
        <v>0</v>
      </c>
    </row>
    <row r="60" spans="2:24" s="7" customFormat="1" ht="12.75">
      <c r="B60" s="840" t="s">
        <v>51</v>
      </c>
      <c r="C60" s="845">
        <f>SUM(D60:W60)</f>
        <v>9386414.3099999987</v>
      </c>
      <c r="D60" s="844">
        <f ca="1">'O3.3 Primary Cost Pool'!D40</f>
        <v>4527591.3337835204</v>
      </c>
      <c r="E60" s="844">
        <f ca="1">'O3.3 Primary Cost Pool'!E40</f>
        <v>1343016.6944602341</v>
      </c>
      <c r="F60" s="844">
        <f ca="1">'O3.3 Primary Cost Pool'!F40</f>
        <v>2749683.6469835988</v>
      </c>
      <c r="G60" s="844">
        <f ca="1">'O3.3 Primary Cost Pool'!G40</f>
        <v>0</v>
      </c>
      <c r="H60" s="844">
        <f ca="1">'O3.3 Primary Cost Pool'!H40</f>
        <v>0</v>
      </c>
      <c r="I60" s="844">
        <f ca="1">'O3.3 Primary Cost Pool'!I40</f>
        <v>0</v>
      </c>
      <c r="J60" s="844">
        <f ca="1">'O3.3 Primary Cost Pool'!J40</f>
        <v>694426.15765475819</v>
      </c>
      <c r="K60" s="844">
        <f ca="1">'O3.3 Primary Cost Pool'!K40</f>
        <v>38080.174562057895</v>
      </c>
      <c r="L60" s="844">
        <f ca="1">'O3.3 Primary Cost Pool'!L40</f>
        <v>33616.302555829148</v>
      </c>
      <c r="M60" s="844">
        <f ca="1">'O3.3 Primary Cost Pool'!M40</f>
        <v>0</v>
      </c>
      <c r="N60" s="844">
        <f ca="1">'O3.3 Primary Cost Pool'!N40</f>
        <v>0</v>
      </c>
      <c r="O60" s="844">
        <f ca="1">'O3.3 Primary Cost Pool'!O40</f>
        <v>0</v>
      </c>
      <c r="P60" s="844">
        <f ca="1">'O3.3 Primary Cost Pool'!P40</f>
        <v>0</v>
      </c>
      <c r="Q60" s="844">
        <f ca="1">'O3.3 Primary Cost Pool'!Q40</f>
        <v>0</v>
      </c>
      <c r="R60" s="844">
        <f ca="1">'O3.3 Primary Cost Pool'!R40</f>
        <v>0</v>
      </c>
      <c r="S60" s="844">
        <f ca="1">'O3.3 Primary Cost Pool'!S40</f>
        <v>0</v>
      </c>
      <c r="T60" s="844">
        <f ca="1">'O3.3 Primary Cost Pool'!T40</f>
        <v>0</v>
      </c>
      <c r="U60" s="844">
        <f ca="1">'O3.3 Primary Cost Pool'!U40</f>
        <v>0</v>
      </c>
      <c r="V60" s="844">
        <f ca="1">'O3.3 Primary Cost Pool'!V40</f>
        <v>0</v>
      </c>
      <c r="W60" s="732">
        <f ca="1">'O3.3 Primary Cost Pool'!W40</f>
        <v>0</v>
      </c>
    </row>
    <row r="61" spans="2:24" s="7" customFormat="1" ht="12.75">
      <c r="B61" s="840" t="s">
        <v>35</v>
      </c>
      <c r="C61" s="845">
        <f>SUM(D61:W61)</f>
        <v>5012500.0000000009</v>
      </c>
      <c r="D61" s="844">
        <f ca="1">'O3.3 Primary Cost Pool'!D41</f>
        <v>2417808.4208803587</v>
      </c>
      <c r="E61" s="844">
        <f ca="1">'O3.3 Primary Cost Pool'!E41</f>
        <v>717193.0578229425</v>
      </c>
      <c r="F61" s="844">
        <f ca="1">'O3.3 Primary Cost Pool'!F41</f>
        <v>1468376.402884915</v>
      </c>
      <c r="G61" s="844">
        <f ca="1">'O3.3 Primary Cost Pool'!G41</f>
        <v>0</v>
      </c>
      <c r="H61" s="844">
        <f ca="1">'O3.3 Primary Cost Pool'!H41</f>
        <v>0</v>
      </c>
      <c r="I61" s="844">
        <f ca="1">'O3.3 Primary Cost Pool'!I41</f>
        <v>0</v>
      </c>
      <c r="J61" s="844">
        <f ca="1">'O3.3 Primary Cost Pool'!J41</f>
        <v>370835.01753551682</v>
      </c>
      <c r="K61" s="844">
        <f ca="1">'O3.3 Primary Cost Pool'!K41</f>
        <v>20335.44106283065</v>
      </c>
      <c r="L61" s="844">
        <f ca="1">'O3.3 Primary Cost Pool'!L41</f>
        <v>17951.659813436643</v>
      </c>
      <c r="M61" s="844">
        <f ca="1">'O3.3 Primary Cost Pool'!M41</f>
        <v>0</v>
      </c>
      <c r="N61" s="844">
        <f ca="1">'O3.3 Primary Cost Pool'!N41</f>
        <v>0</v>
      </c>
      <c r="O61" s="844">
        <f ca="1">'O3.3 Primary Cost Pool'!O41</f>
        <v>0</v>
      </c>
      <c r="P61" s="844">
        <f ca="1">'O3.3 Primary Cost Pool'!P41</f>
        <v>0</v>
      </c>
      <c r="Q61" s="844">
        <f ca="1">'O3.3 Primary Cost Pool'!Q41</f>
        <v>0</v>
      </c>
      <c r="R61" s="844">
        <f ca="1">'O3.3 Primary Cost Pool'!R41</f>
        <v>0</v>
      </c>
      <c r="S61" s="844">
        <f ca="1">'O3.3 Primary Cost Pool'!S41</f>
        <v>0</v>
      </c>
      <c r="T61" s="844">
        <f ca="1">'O3.3 Primary Cost Pool'!T41</f>
        <v>0</v>
      </c>
      <c r="U61" s="844">
        <f ca="1">'O3.3 Primary Cost Pool'!U41</f>
        <v>0</v>
      </c>
      <c r="V61" s="844">
        <f ca="1">'O3.3 Primary Cost Pool'!V41</f>
        <v>0</v>
      </c>
      <c r="W61" s="732">
        <f ca="1">'O3.3 Primary Cost Pool'!W41</f>
        <v>0</v>
      </c>
      <c r="X61" s="830"/>
    </row>
    <row r="62" spans="2:24" s="7" customFormat="1" ht="12.75">
      <c r="B62" s="840" t="s">
        <v>39</v>
      </c>
      <c r="C62" s="845">
        <f>SUM(D62:W62)</f>
        <v>0</v>
      </c>
      <c r="D62" s="844">
        <f ca="1">'O3.3 Primary Cost Pool'!D42</f>
        <v>0</v>
      </c>
      <c r="E62" s="844">
        <f ca="1">'O3.3 Primary Cost Pool'!E42</f>
        <v>0</v>
      </c>
      <c r="F62" s="844">
        <f ca="1">'O3.3 Primary Cost Pool'!F42</f>
        <v>0</v>
      </c>
      <c r="G62" s="844">
        <f ca="1">'O3.3 Primary Cost Pool'!G42</f>
        <v>0</v>
      </c>
      <c r="H62" s="844">
        <f ca="1">'O3.3 Primary Cost Pool'!H42</f>
        <v>0</v>
      </c>
      <c r="I62" s="844">
        <f ca="1">'O3.3 Primary Cost Pool'!I42</f>
        <v>0</v>
      </c>
      <c r="J62" s="844">
        <f ca="1">'O3.3 Primary Cost Pool'!J42</f>
        <v>0</v>
      </c>
      <c r="K62" s="844">
        <f ca="1">'O3.3 Primary Cost Pool'!K42</f>
        <v>0</v>
      </c>
      <c r="L62" s="844">
        <f ca="1">'O3.3 Primary Cost Pool'!L42</f>
        <v>0</v>
      </c>
      <c r="M62" s="844">
        <f ca="1">'O3.3 Primary Cost Pool'!M42</f>
        <v>0</v>
      </c>
      <c r="N62" s="844">
        <f ca="1">'O3.3 Primary Cost Pool'!N42</f>
        <v>0</v>
      </c>
      <c r="O62" s="844">
        <f ca="1">'O3.3 Primary Cost Pool'!O42</f>
        <v>0</v>
      </c>
      <c r="P62" s="844">
        <f ca="1">'O3.3 Primary Cost Pool'!P42</f>
        <v>0</v>
      </c>
      <c r="Q62" s="844">
        <f ca="1">'O3.3 Primary Cost Pool'!Q42</f>
        <v>0</v>
      </c>
      <c r="R62" s="844">
        <f ca="1">'O3.3 Primary Cost Pool'!R42</f>
        <v>0</v>
      </c>
      <c r="S62" s="844">
        <f ca="1">'O3.3 Primary Cost Pool'!S42</f>
        <v>0</v>
      </c>
      <c r="T62" s="844">
        <f ca="1">'O3.3 Primary Cost Pool'!T42</f>
        <v>0</v>
      </c>
      <c r="U62" s="844">
        <f ca="1">'O3.3 Primary Cost Pool'!U42</f>
        <v>0</v>
      </c>
      <c r="V62" s="844">
        <f ca="1">'O3.3 Primary Cost Pool'!V42</f>
        <v>0</v>
      </c>
      <c r="W62" s="732">
        <f ca="1">'O3.3 Primary Cost Pool'!W42</f>
        <v>0</v>
      </c>
      <c r="X62" s="830"/>
    </row>
    <row r="63" spans="2:24" s="1059" customFormat="1" ht="21.75" customHeight="1">
      <c r="B63" s="986" t="s">
        <v>1136</v>
      </c>
      <c r="C63" s="987">
        <f>SUM(D63:W63)</f>
        <v>14398914.309999997</v>
      </c>
      <c r="D63" s="988">
        <f t="shared" ref="D63:W63" si="14">SUM(D59:D62)</f>
        <v>6945399.7546638791</v>
      </c>
      <c r="E63" s="988">
        <f t="shared" si="14"/>
        <v>2060209.7522831766</v>
      </c>
      <c r="F63" s="988">
        <f t="shared" si="14"/>
        <v>4218060.0498685138</v>
      </c>
      <c r="G63" s="988">
        <f t="shared" si="14"/>
        <v>0</v>
      </c>
      <c r="H63" s="988">
        <f t="shared" si="14"/>
        <v>0</v>
      </c>
      <c r="I63" s="988">
        <f t="shared" si="14"/>
        <v>0</v>
      </c>
      <c r="J63" s="988">
        <f t="shared" si="14"/>
        <v>1065261.1751902751</v>
      </c>
      <c r="K63" s="988">
        <f t="shared" si="14"/>
        <v>58415.615624888545</v>
      </c>
      <c r="L63" s="988">
        <f t="shared" si="14"/>
        <v>51567.962369265791</v>
      </c>
      <c r="M63" s="988">
        <f t="shared" si="14"/>
        <v>0</v>
      </c>
      <c r="N63" s="988">
        <f t="shared" si="14"/>
        <v>0</v>
      </c>
      <c r="O63" s="988">
        <f t="shared" si="14"/>
        <v>0</v>
      </c>
      <c r="P63" s="988">
        <f t="shared" si="14"/>
        <v>0</v>
      </c>
      <c r="Q63" s="988">
        <f t="shared" si="14"/>
        <v>0</v>
      </c>
      <c r="R63" s="988">
        <f t="shared" si="14"/>
        <v>0</v>
      </c>
      <c r="S63" s="988">
        <f t="shared" si="14"/>
        <v>0</v>
      </c>
      <c r="T63" s="988">
        <f t="shared" si="14"/>
        <v>0</v>
      </c>
      <c r="U63" s="988">
        <f t="shared" si="14"/>
        <v>0</v>
      </c>
      <c r="V63" s="988">
        <f t="shared" si="14"/>
        <v>0</v>
      </c>
      <c r="W63" s="989">
        <f t="shared" si="14"/>
        <v>0</v>
      </c>
    </row>
    <row r="64" spans="2:24" s="7" customFormat="1" ht="12.75">
      <c r="B64" s="867"/>
      <c r="C64" s="885"/>
      <c r="D64" s="886"/>
      <c r="E64" s="886"/>
      <c r="F64" s="886"/>
      <c r="G64" s="886"/>
      <c r="H64" s="886"/>
      <c r="I64" s="886"/>
      <c r="J64" s="886"/>
      <c r="K64" s="886"/>
      <c r="L64" s="886"/>
      <c r="M64" s="886"/>
      <c r="N64" s="886"/>
      <c r="O64" s="886"/>
      <c r="P64" s="886"/>
      <c r="Q64" s="886"/>
      <c r="R64" s="886"/>
      <c r="S64" s="886"/>
      <c r="T64" s="886"/>
      <c r="U64" s="886"/>
      <c r="V64" s="886"/>
      <c r="W64" s="887"/>
    </row>
    <row r="65" spans="1:24" s="830" customFormat="1" ht="12.75">
      <c r="B65" s="990" t="s">
        <v>1184</v>
      </c>
      <c r="C65" s="890"/>
      <c r="D65" s="861"/>
      <c r="E65" s="861"/>
      <c r="F65" s="861"/>
      <c r="G65" s="861"/>
      <c r="H65" s="861"/>
      <c r="I65" s="861"/>
      <c r="J65" s="861"/>
      <c r="K65" s="861"/>
      <c r="L65" s="861"/>
      <c r="M65" s="861"/>
      <c r="N65" s="861"/>
      <c r="O65" s="861"/>
      <c r="P65" s="861"/>
      <c r="Q65" s="861"/>
      <c r="R65" s="861"/>
      <c r="S65" s="861"/>
      <c r="T65" s="861"/>
      <c r="U65" s="861"/>
      <c r="V65" s="861"/>
      <c r="W65" s="891"/>
    </row>
    <row r="66" spans="1:24" s="7" customFormat="1" ht="12.75">
      <c r="A66" s="1879" t="s">
        <v>950</v>
      </c>
      <c r="B66" s="892" t="s">
        <v>1185</v>
      </c>
      <c r="C66" s="845">
        <f t="shared" ref="C66:C77" si="15">SUM(D66:W66)</f>
        <v>13000</v>
      </c>
      <c r="D66" s="844">
        <f ca="1">'O4 Summary by Class &amp; Accounts'!E130</f>
        <v>6896.3047590462174</v>
      </c>
      <c r="E66" s="844">
        <f ca="1">'O4 Summary by Class &amp; Accounts'!F130</f>
        <v>2003.5323529415527</v>
      </c>
      <c r="F66" s="844">
        <f ca="1">'O4 Summary by Class &amp; Accounts'!G130</f>
        <v>3011.0035907172087</v>
      </c>
      <c r="G66" s="844">
        <f ca="1">'O4 Summary by Class &amp; Accounts'!H130</f>
        <v>0</v>
      </c>
      <c r="H66" s="844">
        <f ca="1">'O4 Summary by Class &amp; Accounts'!I130</f>
        <v>0</v>
      </c>
      <c r="I66" s="844">
        <f ca="1">'O4 Summary by Class &amp; Accounts'!J130</f>
        <v>0</v>
      </c>
      <c r="J66" s="844">
        <f ca="1">'O4 Summary by Class &amp; Accounts'!K130</f>
        <v>986.10867826207016</v>
      </c>
      <c r="K66" s="844">
        <f ca="1">'O4 Summary by Class &amp; Accounts'!L130</f>
        <v>54.075138431131528</v>
      </c>
      <c r="L66" s="844">
        <f ca="1">'O4 Summary by Class &amp; Accounts'!M130</f>
        <v>48.975480601819378</v>
      </c>
      <c r="M66" s="844">
        <f ca="1">'O4 Summary by Class &amp; Accounts'!N130</f>
        <v>0</v>
      </c>
      <c r="N66" s="844">
        <f ca="1">'O4 Summary by Class &amp; Accounts'!O130</f>
        <v>0</v>
      </c>
      <c r="O66" s="844">
        <f ca="1">'O4 Summary by Class &amp; Accounts'!P130</f>
        <v>0</v>
      </c>
      <c r="P66" s="844">
        <f ca="1">'O4 Summary by Class &amp; Accounts'!Q130</f>
        <v>0</v>
      </c>
      <c r="Q66" s="844">
        <f ca="1">'O4 Summary by Class &amp; Accounts'!R130</f>
        <v>0</v>
      </c>
      <c r="R66" s="844">
        <f ca="1">'O4 Summary by Class &amp; Accounts'!S130</f>
        <v>0</v>
      </c>
      <c r="S66" s="844">
        <f ca="1">'O4 Summary by Class &amp; Accounts'!T130</f>
        <v>0</v>
      </c>
      <c r="T66" s="844">
        <f ca="1">'O4 Summary by Class &amp; Accounts'!U130</f>
        <v>0</v>
      </c>
      <c r="U66" s="844">
        <f ca="1">'O4 Summary by Class &amp; Accounts'!V130</f>
        <v>0</v>
      </c>
      <c r="V66" s="844">
        <f ca="1">'O4 Summary by Class &amp; Accounts'!W130</f>
        <v>0</v>
      </c>
      <c r="W66" s="732">
        <f ca="1">'O4 Summary by Class &amp; Accounts'!X130</f>
        <v>0</v>
      </c>
    </row>
    <row r="67" spans="1:24" s="7" customFormat="1" ht="12.75">
      <c r="A67" s="1879" t="s">
        <v>950</v>
      </c>
      <c r="B67" s="892" t="s">
        <v>1186</v>
      </c>
      <c r="C67" s="845">
        <f t="shared" si="15"/>
        <v>38000</v>
      </c>
      <c r="D67" s="844">
        <f ca="1">'O4 Summary by Class &amp; Accounts'!E131</f>
        <v>20158.429295673559</v>
      </c>
      <c r="E67" s="844">
        <f ca="1">'O4 Summary by Class &amp; Accounts'!F131</f>
        <v>5856.4791855214626</v>
      </c>
      <c r="F67" s="844">
        <f ca="1">'O4 Summary by Class &amp; Accounts'!G131</f>
        <v>8801.3951113272269</v>
      </c>
      <c r="G67" s="844">
        <f ca="1">'O4 Summary by Class &amp; Accounts'!H131</f>
        <v>0</v>
      </c>
      <c r="H67" s="844">
        <f ca="1">'O4 Summary by Class &amp; Accounts'!I131</f>
        <v>0</v>
      </c>
      <c r="I67" s="844">
        <f ca="1">'O4 Summary by Class &amp; Accounts'!J131</f>
        <v>0</v>
      </c>
      <c r="J67" s="844">
        <f ca="1">'O4 Summary by Class &amp; Accounts'!K131</f>
        <v>2882.4715210737436</v>
      </c>
      <c r="K67" s="844">
        <f ca="1">'O4 Summary by Class &amp; Accounts'!L131</f>
        <v>158.06578926023062</v>
      </c>
      <c r="L67" s="844">
        <f ca="1">'O4 Summary by Class &amp; Accounts'!M131</f>
        <v>143.15909714377972</v>
      </c>
      <c r="M67" s="844">
        <f ca="1">'O4 Summary by Class &amp; Accounts'!N131</f>
        <v>0</v>
      </c>
      <c r="N67" s="844">
        <f ca="1">'O4 Summary by Class &amp; Accounts'!O131</f>
        <v>0</v>
      </c>
      <c r="O67" s="844">
        <f ca="1">'O4 Summary by Class &amp; Accounts'!P131</f>
        <v>0</v>
      </c>
      <c r="P67" s="844">
        <f ca="1">'O4 Summary by Class &amp; Accounts'!Q131</f>
        <v>0</v>
      </c>
      <c r="Q67" s="844">
        <f ca="1">'O4 Summary by Class &amp; Accounts'!R131</f>
        <v>0</v>
      </c>
      <c r="R67" s="844">
        <f ca="1">'O4 Summary by Class &amp; Accounts'!S131</f>
        <v>0</v>
      </c>
      <c r="S67" s="844">
        <f ca="1">'O4 Summary by Class &amp; Accounts'!T131</f>
        <v>0</v>
      </c>
      <c r="T67" s="844">
        <f ca="1">'O4 Summary by Class &amp; Accounts'!U131</f>
        <v>0</v>
      </c>
      <c r="U67" s="844">
        <f ca="1">'O4 Summary by Class &amp; Accounts'!V131</f>
        <v>0</v>
      </c>
      <c r="V67" s="844">
        <f ca="1">'O4 Summary by Class &amp; Accounts'!W131</f>
        <v>0</v>
      </c>
      <c r="W67" s="732">
        <f ca="1">'O4 Summary by Class &amp; Accounts'!X131</f>
        <v>0</v>
      </c>
      <c r="X67" s="830"/>
    </row>
    <row r="68" spans="1:24" s="7" customFormat="1" ht="11.25" customHeight="1">
      <c r="A68" s="1879" t="s">
        <v>951</v>
      </c>
      <c r="B68" s="892" t="s">
        <v>1201</v>
      </c>
      <c r="C68" s="845">
        <f t="shared" si="15"/>
        <v>0</v>
      </c>
      <c r="D68" s="844">
        <f ca="1">'O4 Summary by Class &amp; Accounts'!E134</f>
        <v>0</v>
      </c>
      <c r="E68" s="844">
        <f ca="1">'O4 Summary by Class &amp; Accounts'!F134</f>
        <v>0</v>
      </c>
      <c r="F68" s="844">
        <f ca="1">'O4 Summary by Class &amp; Accounts'!G134</f>
        <v>0</v>
      </c>
      <c r="G68" s="844">
        <f ca="1">'O4 Summary by Class &amp; Accounts'!H134</f>
        <v>0</v>
      </c>
      <c r="H68" s="844">
        <f ca="1">'O4 Summary by Class &amp; Accounts'!I134</f>
        <v>0</v>
      </c>
      <c r="I68" s="844">
        <f ca="1">'O4 Summary by Class &amp; Accounts'!J134</f>
        <v>0</v>
      </c>
      <c r="J68" s="844">
        <f ca="1">'O4 Summary by Class &amp; Accounts'!K134</f>
        <v>0</v>
      </c>
      <c r="K68" s="844">
        <f ca="1">'O4 Summary by Class &amp; Accounts'!L134</f>
        <v>0</v>
      </c>
      <c r="L68" s="844">
        <f ca="1">'O4 Summary by Class &amp; Accounts'!M134</f>
        <v>0</v>
      </c>
      <c r="M68" s="844">
        <f ca="1">'O4 Summary by Class &amp; Accounts'!N134</f>
        <v>0</v>
      </c>
      <c r="N68" s="844">
        <f ca="1">'O4 Summary by Class &amp; Accounts'!O134</f>
        <v>0</v>
      </c>
      <c r="O68" s="844">
        <f ca="1">'O4 Summary by Class &amp; Accounts'!P134</f>
        <v>0</v>
      </c>
      <c r="P68" s="844">
        <f ca="1">'O4 Summary by Class &amp; Accounts'!Q134</f>
        <v>0</v>
      </c>
      <c r="Q68" s="844">
        <f ca="1">'O4 Summary by Class &amp; Accounts'!R134</f>
        <v>0</v>
      </c>
      <c r="R68" s="844">
        <f ca="1">'O4 Summary by Class &amp; Accounts'!S134</f>
        <v>0</v>
      </c>
      <c r="S68" s="844">
        <f ca="1">'O4 Summary by Class &amp; Accounts'!T134</f>
        <v>0</v>
      </c>
      <c r="T68" s="844">
        <f ca="1">'O4 Summary by Class &amp; Accounts'!U134</f>
        <v>0</v>
      </c>
      <c r="U68" s="844">
        <f ca="1">'O4 Summary by Class &amp; Accounts'!V134</f>
        <v>0</v>
      </c>
      <c r="V68" s="844">
        <f ca="1">'O4 Summary by Class &amp; Accounts'!W134</f>
        <v>0</v>
      </c>
      <c r="W68" s="732">
        <f ca="1">'O4 Summary by Class &amp; Accounts'!X134</f>
        <v>0</v>
      </c>
    </row>
    <row r="69" spans="1:24" s="7" customFormat="1" ht="12.75">
      <c r="A69" s="1879" t="s">
        <v>951</v>
      </c>
      <c r="B69" s="892" t="s">
        <v>1202</v>
      </c>
      <c r="C69" s="845">
        <f t="shared" si="15"/>
        <v>0</v>
      </c>
      <c r="D69" s="844">
        <f ca="1">'O4 Summary by Class &amp; Accounts'!E135</f>
        <v>0</v>
      </c>
      <c r="E69" s="844">
        <f ca="1">'O4 Summary by Class &amp; Accounts'!F135</f>
        <v>0</v>
      </c>
      <c r="F69" s="844">
        <f ca="1">'O4 Summary by Class &amp; Accounts'!G135</f>
        <v>0</v>
      </c>
      <c r="G69" s="844">
        <f ca="1">'O4 Summary by Class &amp; Accounts'!H135</f>
        <v>0</v>
      </c>
      <c r="H69" s="844">
        <f ca="1">'O4 Summary by Class &amp; Accounts'!I135</f>
        <v>0</v>
      </c>
      <c r="I69" s="844">
        <f ca="1">'O4 Summary by Class &amp; Accounts'!J135</f>
        <v>0</v>
      </c>
      <c r="J69" s="844">
        <f ca="1">'O4 Summary by Class &amp; Accounts'!K135</f>
        <v>0</v>
      </c>
      <c r="K69" s="844">
        <f ca="1">'O4 Summary by Class &amp; Accounts'!L135</f>
        <v>0</v>
      </c>
      <c r="L69" s="844">
        <f ca="1">'O4 Summary by Class &amp; Accounts'!M135</f>
        <v>0</v>
      </c>
      <c r="M69" s="844">
        <f ca="1">'O4 Summary by Class &amp; Accounts'!N135</f>
        <v>0</v>
      </c>
      <c r="N69" s="844">
        <f ca="1">'O4 Summary by Class &amp; Accounts'!O135</f>
        <v>0</v>
      </c>
      <c r="O69" s="844">
        <f ca="1">'O4 Summary by Class &amp; Accounts'!P135</f>
        <v>0</v>
      </c>
      <c r="P69" s="844">
        <f ca="1">'O4 Summary by Class &amp; Accounts'!Q135</f>
        <v>0</v>
      </c>
      <c r="Q69" s="844">
        <f ca="1">'O4 Summary by Class &amp; Accounts'!R135</f>
        <v>0</v>
      </c>
      <c r="R69" s="844">
        <f ca="1">'O4 Summary by Class &amp; Accounts'!S135</f>
        <v>0</v>
      </c>
      <c r="S69" s="844">
        <f ca="1">'O4 Summary by Class &amp; Accounts'!T135</f>
        <v>0</v>
      </c>
      <c r="T69" s="844">
        <f ca="1">'O4 Summary by Class &amp; Accounts'!U135</f>
        <v>0</v>
      </c>
      <c r="U69" s="844">
        <f ca="1">'O4 Summary by Class &amp; Accounts'!V135</f>
        <v>0</v>
      </c>
      <c r="V69" s="844">
        <f ca="1">'O4 Summary by Class &amp; Accounts'!W135</f>
        <v>0</v>
      </c>
      <c r="W69" s="732">
        <f ca="1">'O4 Summary by Class &amp; Accounts'!X135</f>
        <v>0</v>
      </c>
    </row>
    <row r="70" spans="1:24" s="7" customFormat="1" ht="11.25" customHeight="1">
      <c r="A70" s="1879" t="s">
        <v>951</v>
      </c>
      <c r="B70" s="892" t="s">
        <v>1204</v>
      </c>
      <c r="C70" s="845">
        <f t="shared" si="15"/>
        <v>0</v>
      </c>
      <c r="D70" s="844">
        <f ca="1">'O4 Summary by Class &amp; Accounts'!E142</f>
        <v>0</v>
      </c>
      <c r="E70" s="844">
        <f ca="1">'O4 Summary by Class &amp; Accounts'!F142</f>
        <v>0</v>
      </c>
      <c r="F70" s="844">
        <f ca="1">'O4 Summary by Class &amp; Accounts'!G142</f>
        <v>0</v>
      </c>
      <c r="G70" s="844">
        <f ca="1">'O4 Summary by Class &amp; Accounts'!H142</f>
        <v>0</v>
      </c>
      <c r="H70" s="844">
        <f ca="1">'O4 Summary by Class &amp; Accounts'!I142</f>
        <v>0</v>
      </c>
      <c r="I70" s="844">
        <f ca="1">'O4 Summary by Class &amp; Accounts'!J142</f>
        <v>0</v>
      </c>
      <c r="J70" s="844">
        <f ca="1">'O4 Summary by Class &amp; Accounts'!K142</f>
        <v>0</v>
      </c>
      <c r="K70" s="844">
        <f ca="1">'O4 Summary by Class &amp; Accounts'!L142</f>
        <v>0</v>
      </c>
      <c r="L70" s="844">
        <f ca="1">'O4 Summary by Class &amp; Accounts'!M142</f>
        <v>0</v>
      </c>
      <c r="M70" s="844">
        <f ca="1">'O4 Summary by Class &amp; Accounts'!N142</f>
        <v>0</v>
      </c>
      <c r="N70" s="844">
        <f ca="1">'O4 Summary by Class &amp; Accounts'!O142</f>
        <v>0</v>
      </c>
      <c r="O70" s="844">
        <f ca="1">'O4 Summary by Class &amp; Accounts'!P142</f>
        <v>0</v>
      </c>
      <c r="P70" s="844">
        <f ca="1">'O4 Summary by Class &amp; Accounts'!Q142</f>
        <v>0</v>
      </c>
      <c r="Q70" s="844">
        <f ca="1">'O4 Summary by Class &amp; Accounts'!R142</f>
        <v>0</v>
      </c>
      <c r="R70" s="844">
        <f ca="1">'O4 Summary by Class &amp; Accounts'!S142</f>
        <v>0</v>
      </c>
      <c r="S70" s="844">
        <f ca="1">'O4 Summary by Class &amp; Accounts'!T142</f>
        <v>0</v>
      </c>
      <c r="T70" s="844">
        <f ca="1">'O4 Summary by Class &amp; Accounts'!U142</f>
        <v>0</v>
      </c>
      <c r="U70" s="844">
        <f ca="1">'O4 Summary by Class &amp; Accounts'!V142</f>
        <v>0</v>
      </c>
      <c r="V70" s="844">
        <f ca="1">'O4 Summary by Class &amp; Accounts'!W142</f>
        <v>0</v>
      </c>
      <c r="W70" s="732">
        <f ca="1">'O4 Summary by Class &amp; Accounts'!X142</f>
        <v>0</v>
      </c>
      <c r="X70" s="877"/>
    </row>
    <row r="71" spans="1:24" s="7" customFormat="1" ht="11.25" customHeight="1">
      <c r="A71" s="1879" t="s">
        <v>950</v>
      </c>
      <c r="B71" s="892" t="s">
        <v>1210</v>
      </c>
      <c r="C71" s="845">
        <f t="shared" si="15"/>
        <v>0</v>
      </c>
      <c r="D71" s="844">
        <f ca="1">'O4 Summary by Class &amp; Accounts'!E143</f>
        <v>0</v>
      </c>
      <c r="E71" s="844">
        <f ca="1">'O4 Summary by Class &amp; Accounts'!F143</f>
        <v>0</v>
      </c>
      <c r="F71" s="844">
        <f ca="1">'O4 Summary by Class &amp; Accounts'!G143</f>
        <v>0</v>
      </c>
      <c r="G71" s="844">
        <f ca="1">'O4 Summary by Class &amp; Accounts'!H143</f>
        <v>0</v>
      </c>
      <c r="H71" s="844">
        <f ca="1">'O4 Summary by Class &amp; Accounts'!I143</f>
        <v>0</v>
      </c>
      <c r="I71" s="844">
        <f ca="1">'O4 Summary by Class &amp; Accounts'!J143</f>
        <v>0</v>
      </c>
      <c r="J71" s="844">
        <f ca="1">'O4 Summary by Class &amp; Accounts'!K143</f>
        <v>0</v>
      </c>
      <c r="K71" s="844">
        <f ca="1">'O4 Summary by Class &amp; Accounts'!L143</f>
        <v>0</v>
      </c>
      <c r="L71" s="844">
        <f ca="1">'O4 Summary by Class &amp; Accounts'!M143</f>
        <v>0</v>
      </c>
      <c r="M71" s="844">
        <f ca="1">'O4 Summary by Class &amp; Accounts'!N143</f>
        <v>0</v>
      </c>
      <c r="N71" s="844">
        <f ca="1">'O4 Summary by Class &amp; Accounts'!O143</f>
        <v>0</v>
      </c>
      <c r="O71" s="844">
        <f ca="1">'O4 Summary by Class &amp; Accounts'!P143</f>
        <v>0</v>
      </c>
      <c r="P71" s="844">
        <f ca="1">'O4 Summary by Class &amp; Accounts'!Q143</f>
        <v>0</v>
      </c>
      <c r="Q71" s="844">
        <f ca="1">'O4 Summary by Class &amp; Accounts'!R143</f>
        <v>0</v>
      </c>
      <c r="R71" s="844">
        <f ca="1">'O4 Summary by Class &amp; Accounts'!S143</f>
        <v>0</v>
      </c>
      <c r="S71" s="844">
        <f ca="1">'O4 Summary by Class &amp; Accounts'!T143</f>
        <v>0</v>
      </c>
      <c r="T71" s="844">
        <f ca="1">'O4 Summary by Class &amp; Accounts'!U143</f>
        <v>0</v>
      </c>
      <c r="U71" s="844">
        <f ca="1">'O4 Summary by Class &amp; Accounts'!V143</f>
        <v>0</v>
      </c>
      <c r="V71" s="844">
        <f ca="1">'O4 Summary by Class &amp; Accounts'!W143</f>
        <v>0</v>
      </c>
      <c r="W71" s="732">
        <f ca="1">'O4 Summary by Class &amp; Accounts'!X143</f>
        <v>0</v>
      </c>
    </row>
    <row r="72" spans="1:24" s="7" customFormat="1" ht="12.75">
      <c r="A72" s="2070">
        <v>1830</v>
      </c>
      <c r="B72" s="892" t="s">
        <v>1211</v>
      </c>
      <c r="C72" s="845">
        <f t="shared" si="15"/>
        <v>396000</v>
      </c>
      <c r="D72" s="844">
        <f ca="1">'O4 Summary by Class &amp; Accounts'!E149</f>
        <v>252494.03935741328</v>
      </c>
      <c r="E72" s="844">
        <f ca="1">'O4 Summary by Class &amp; Accounts'!F149</f>
        <v>70758.869219904285</v>
      </c>
      <c r="F72" s="844">
        <f ca="1">'O4 Summary by Class &amp; Accounts'!G149</f>
        <v>37664.778406788741</v>
      </c>
      <c r="G72" s="844">
        <f ca="1">'O4 Summary by Class &amp; Accounts'!H149</f>
        <v>0</v>
      </c>
      <c r="H72" s="844">
        <f ca="1">'O4 Summary by Class &amp; Accounts'!I149</f>
        <v>0</v>
      </c>
      <c r="I72" s="844">
        <f ca="1">'O4 Summary by Class &amp; Accounts'!J149</f>
        <v>0</v>
      </c>
      <c r="J72" s="844">
        <f ca="1">'O4 Summary by Class &amp; Accounts'!K149</f>
        <v>31688.814218660827</v>
      </c>
      <c r="K72" s="844">
        <f ca="1">'O4 Summary by Class &amp; Accounts'!L149</f>
        <v>1737.7161902808946</v>
      </c>
      <c r="L72" s="844">
        <f ca="1">'O4 Summary by Class &amp; Accounts'!M149</f>
        <v>1655.7826069519604</v>
      </c>
      <c r="M72" s="844">
        <f ca="1">'O4 Summary by Class &amp; Accounts'!N149</f>
        <v>0</v>
      </c>
      <c r="N72" s="844">
        <f ca="1">'O4 Summary by Class &amp; Accounts'!O149</f>
        <v>0</v>
      </c>
      <c r="O72" s="844">
        <f ca="1">'O4 Summary by Class &amp; Accounts'!P149</f>
        <v>0</v>
      </c>
      <c r="P72" s="844">
        <f ca="1">'O4 Summary by Class &amp; Accounts'!Q149</f>
        <v>0</v>
      </c>
      <c r="Q72" s="844">
        <f ca="1">'O4 Summary by Class &amp; Accounts'!R149</f>
        <v>0</v>
      </c>
      <c r="R72" s="844">
        <f ca="1">'O4 Summary by Class &amp; Accounts'!S149</f>
        <v>0</v>
      </c>
      <c r="S72" s="844">
        <f ca="1">'O4 Summary by Class &amp; Accounts'!T149</f>
        <v>0</v>
      </c>
      <c r="T72" s="844">
        <f ca="1">'O4 Summary by Class &amp; Accounts'!U149</f>
        <v>0</v>
      </c>
      <c r="U72" s="844">
        <f ca="1">'O4 Summary by Class &amp; Accounts'!V149</f>
        <v>0</v>
      </c>
      <c r="V72" s="844">
        <f ca="1">'O4 Summary by Class &amp; Accounts'!W149</f>
        <v>0</v>
      </c>
      <c r="W72" s="732">
        <f ca="1">'O4 Summary by Class &amp; Accounts'!X149</f>
        <v>0</v>
      </c>
    </row>
    <row r="73" spans="1:24" s="7" customFormat="1" ht="12.75">
      <c r="A73" s="2070">
        <v>1835</v>
      </c>
      <c r="B73" s="892" t="s">
        <v>1212</v>
      </c>
      <c r="C73" s="845">
        <f t="shared" si="15"/>
        <v>102000.00000000003</v>
      </c>
      <c r="D73" s="844">
        <f ca="1">'O4 Summary by Class &amp; Accounts'!E150</f>
        <v>54109.467306199498</v>
      </c>
      <c r="E73" s="844">
        <f ca="1">'O4 Summary by Class &amp; Accounts'!F150</f>
        <v>15720.022892727371</v>
      </c>
      <c r="F73" s="844">
        <f ca="1">'O4 Summary by Class &amp; Accounts'!G150</f>
        <v>23624.798427594924</v>
      </c>
      <c r="G73" s="844">
        <f ca="1">'O4 Summary by Class &amp; Accounts'!H150</f>
        <v>0</v>
      </c>
      <c r="H73" s="844">
        <f ca="1">'O4 Summary by Class &amp; Accounts'!I150</f>
        <v>0</v>
      </c>
      <c r="I73" s="844">
        <f ca="1">'O4 Summary by Class &amp; Accounts'!J150</f>
        <v>0</v>
      </c>
      <c r="J73" s="844">
        <f ca="1">'O4 Summary by Class &amp; Accounts'!K150</f>
        <v>7737.1603674215839</v>
      </c>
      <c r="K73" s="844">
        <f ca="1">'O4 Summary by Class &amp; Accounts'!L150</f>
        <v>424.28185366906894</v>
      </c>
      <c r="L73" s="844">
        <f ca="1">'O4 Summary by Class &amp; Accounts'!M150</f>
        <v>384.2691523875626</v>
      </c>
      <c r="M73" s="844">
        <f ca="1">'O4 Summary by Class &amp; Accounts'!N150</f>
        <v>0</v>
      </c>
      <c r="N73" s="844">
        <f ca="1">'O4 Summary by Class &amp; Accounts'!O150</f>
        <v>0</v>
      </c>
      <c r="O73" s="844">
        <f ca="1">'O4 Summary by Class &amp; Accounts'!P150</f>
        <v>0</v>
      </c>
      <c r="P73" s="844">
        <f ca="1">'O4 Summary by Class &amp; Accounts'!Q150</f>
        <v>0</v>
      </c>
      <c r="Q73" s="844">
        <f ca="1">'O4 Summary by Class &amp; Accounts'!R150</f>
        <v>0</v>
      </c>
      <c r="R73" s="844">
        <f ca="1">'O4 Summary by Class &amp; Accounts'!S150</f>
        <v>0</v>
      </c>
      <c r="S73" s="844">
        <f ca="1">'O4 Summary by Class &amp; Accounts'!T150</f>
        <v>0</v>
      </c>
      <c r="T73" s="844">
        <f ca="1">'O4 Summary by Class &amp; Accounts'!U150</f>
        <v>0</v>
      </c>
      <c r="U73" s="844">
        <f ca="1">'O4 Summary by Class &amp; Accounts'!V150</f>
        <v>0</v>
      </c>
      <c r="V73" s="844">
        <f ca="1">'O4 Summary by Class &amp; Accounts'!W150</f>
        <v>0</v>
      </c>
      <c r="W73" s="732">
        <f ca="1">'O4 Summary by Class &amp; Accounts'!X150</f>
        <v>0</v>
      </c>
    </row>
    <row r="74" spans="1:24" ht="11.25" customHeight="1">
      <c r="A74" s="1879" t="s">
        <v>950</v>
      </c>
      <c r="B74" s="892" t="s">
        <v>1213</v>
      </c>
      <c r="C74" s="845">
        <f t="shared" si="15"/>
        <v>0</v>
      </c>
      <c r="D74" s="844">
        <f ca="1">'O4 Summary by Class &amp; Accounts'!E152</f>
        <v>0</v>
      </c>
      <c r="E74" s="844">
        <f ca="1">'O4 Summary by Class &amp; Accounts'!F152</f>
        <v>0</v>
      </c>
      <c r="F74" s="844">
        <f ca="1">'O4 Summary by Class &amp; Accounts'!G152</f>
        <v>0</v>
      </c>
      <c r="G74" s="844">
        <f ca="1">'O4 Summary by Class &amp; Accounts'!H152</f>
        <v>0</v>
      </c>
      <c r="H74" s="844">
        <f ca="1">'O4 Summary by Class &amp; Accounts'!I152</f>
        <v>0</v>
      </c>
      <c r="I74" s="844">
        <f ca="1">'O4 Summary by Class &amp; Accounts'!J152</f>
        <v>0</v>
      </c>
      <c r="J74" s="844">
        <f ca="1">'O4 Summary by Class &amp; Accounts'!K152</f>
        <v>0</v>
      </c>
      <c r="K74" s="844">
        <f ca="1">'O4 Summary by Class &amp; Accounts'!L152</f>
        <v>0</v>
      </c>
      <c r="L74" s="844">
        <f ca="1">'O4 Summary by Class &amp; Accounts'!M152</f>
        <v>0</v>
      </c>
      <c r="M74" s="844">
        <f ca="1">'O4 Summary by Class &amp; Accounts'!N152</f>
        <v>0</v>
      </c>
      <c r="N74" s="844">
        <f ca="1">'O4 Summary by Class &amp; Accounts'!O152</f>
        <v>0</v>
      </c>
      <c r="O74" s="844">
        <f ca="1">'O4 Summary by Class &amp; Accounts'!P152</f>
        <v>0</v>
      </c>
      <c r="P74" s="844">
        <f ca="1">'O4 Summary by Class &amp; Accounts'!Q152</f>
        <v>0</v>
      </c>
      <c r="Q74" s="844">
        <f ca="1">'O4 Summary by Class &amp; Accounts'!R152</f>
        <v>0</v>
      </c>
      <c r="R74" s="844">
        <f ca="1">'O4 Summary by Class &amp; Accounts'!S152</f>
        <v>0</v>
      </c>
      <c r="S74" s="844">
        <f ca="1">'O4 Summary by Class &amp; Accounts'!T152</f>
        <v>0</v>
      </c>
      <c r="T74" s="844">
        <f ca="1">'O4 Summary by Class &amp; Accounts'!U152</f>
        <v>0</v>
      </c>
      <c r="U74" s="844">
        <f ca="1">'O4 Summary by Class &amp; Accounts'!V152</f>
        <v>0</v>
      </c>
      <c r="V74" s="844">
        <f ca="1">'O4 Summary by Class &amp; Accounts'!W152</f>
        <v>0</v>
      </c>
      <c r="W74" s="732">
        <f ca="1">'O4 Summary by Class &amp; Accounts'!X152</f>
        <v>0</v>
      </c>
    </row>
    <row r="75" spans="1:24" ht="12.75">
      <c r="A75" s="2070">
        <v>1840</v>
      </c>
      <c r="B75" s="892" t="s">
        <v>1214</v>
      </c>
      <c r="C75" s="845">
        <f t="shared" si="15"/>
        <v>98000</v>
      </c>
      <c r="D75" s="844">
        <f ca="1">'O4 Summary by Class &amp; Accounts'!E153</f>
        <v>47270.867879556143</v>
      </c>
      <c r="E75" s="844">
        <f ca="1">'O4 Summary by Class &amp; Accounts'!F153</f>
        <v>14021.92911055329</v>
      </c>
      <c r="F75" s="844">
        <f ca="1">'O4 Summary by Class &amp; Accounts'!G153</f>
        <v>28708.40648034347</v>
      </c>
      <c r="G75" s="844">
        <f ca="1">'O4 Summary by Class &amp; Accounts'!H153</f>
        <v>0</v>
      </c>
      <c r="H75" s="844">
        <f ca="1">'O4 Summary by Class &amp; Accounts'!I153</f>
        <v>0</v>
      </c>
      <c r="I75" s="844">
        <f ca="1">'O4 Summary by Class &amp; Accounts'!J153</f>
        <v>0</v>
      </c>
      <c r="J75" s="844">
        <f ca="1">'O4 Summary by Class &amp; Accounts'!K153</f>
        <v>7250.2407418415269</v>
      </c>
      <c r="K75" s="844">
        <f ca="1">'O4 Summary by Class &amp; Accounts'!L153</f>
        <v>397.58069309873395</v>
      </c>
      <c r="L75" s="844">
        <f ca="1">'O4 Summary by Class &amp; Accounts'!M153</f>
        <v>350.97509460684114</v>
      </c>
      <c r="M75" s="844">
        <f ca="1">'O4 Summary by Class &amp; Accounts'!N153</f>
        <v>0</v>
      </c>
      <c r="N75" s="844">
        <f ca="1">'O4 Summary by Class &amp; Accounts'!O153</f>
        <v>0</v>
      </c>
      <c r="O75" s="844">
        <f ca="1">'O4 Summary by Class &amp; Accounts'!P153</f>
        <v>0</v>
      </c>
      <c r="P75" s="844">
        <f ca="1">'O4 Summary by Class &amp; Accounts'!Q153</f>
        <v>0</v>
      </c>
      <c r="Q75" s="844">
        <f ca="1">'O4 Summary by Class &amp; Accounts'!R153</f>
        <v>0</v>
      </c>
      <c r="R75" s="844">
        <f ca="1">'O4 Summary by Class &amp; Accounts'!S153</f>
        <v>0</v>
      </c>
      <c r="S75" s="844">
        <f ca="1">'O4 Summary by Class &amp; Accounts'!T153</f>
        <v>0</v>
      </c>
      <c r="T75" s="844">
        <f ca="1">'O4 Summary by Class &amp; Accounts'!U153</f>
        <v>0</v>
      </c>
      <c r="U75" s="844">
        <f ca="1">'O4 Summary by Class &amp; Accounts'!V153</f>
        <v>0</v>
      </c>
      <c r="V75" s="844">
        <f ca="1">'O4 Summary by Class &amp; Accounts'!W153</f>
        <v>0</v>
      </c>
      <c r="W75" s="732">
        <f ca="1">'O4 Summary by Class &amp; Accounts'!X153</f>
        <v>0</v>
      </c>
    </row>
    <row r="76" spans="1:24" ht="12" customHeight="1">
      <c r="A76" s="2070">
        <v>1845</v>
      </c>
      <c r="B76" s="892" t="s">
        <v>1215</v>
      </c>
      <c r="C76" s="845">
        <f t="shared" si="15"/>
        <v>0</v>
      </c>
      <c r="D76" s="844">
        <f ca="1">'O4 Summary by Class &amp; Accounts'!E154</f>
        <v>0</v>
      </c>
      <c r="E76" s="844">
        <f ca="1">'O4 Summary by Class &amp; Accounts'!F154</f>
        <v>0</v>
      </c>
      <c r="F76" s="844">
        <f ca="1">'O4 Summary by Class &amp; Accounts'!G154</f>
        <v>0</v>
      </c>
      <c r="G76" s="844">
        <f ca="1">'O4 Summary by Class &amp; Accounts'!H154</f>
        <v>0</v>
      </c>
      <c r="H76" s="844">
        <f ca="1">'O4 Summary by Class &amp; Accounts'!I154</f>
        <v>0</v>
      </c>
      <c r="I76" s="844">
        <f ca="1">'O4 Summary by Class &amp; Accounts'!J154</f>
        <v>0</v>
      </c>
      <c r="J76" s="844">
        <f ca="1">'O4 Summary by Class &amp; Accounts'!K154</f>
        <v>0</v>
      </c>
      <c r="K76" s="844">
        <f ca="1">'O4 Summary by Class &amp; Accounts'!L154</f>
        <v>0</v>
      </c>
      <c r="L76" s="844">
        <f ca="1">'O4 Summary by Class &amp; Accounts'!M154</f>
        <v>0</v>
      </c>
      <c r="M76" s="844">
        <f ca="1">'O4 Summary by Class &amp; Accounts'!N154</f>
        <v>0</v>
      </c>
      <c r="N76" s="844">
        <f ca="1">'O4 Summary by Class &amp; Accounts'!O154</f>
        <v>0</v>
      </c>
      <c r="O76" s="844">
        <f ca="1">'O4 Summary by Class &amp; Accounts'!P154</f>
        <v>0</v>
      </c>
      <c r="P76" s="844">
        <f ca="1">'O4 Summary by Class &amp; Accounts'!Q154</f>
        <v>0</v>
      </c>
      <c r="Q76" s="844">
        <f ca="1">'O4 Summary by Class &amp; Accounts'!R154</f>
        <v>0</v>
      </c>
      <c r="R76" s="844">
        <f ca="1">'O4 Summary by Class &amp; Accounts'!S154</f>
        <v>0</v>
      </c>
      <c r="S76" s="844">
        <f ca="1">'O4 Summary by Class &amp; Accounts'!T154</f>
        <v>0</v>
      </c>
      <c r="T76" s="844">
        <f ca="1">'O4 Summary by Class &amp; Accounts'!U154</f>
        <v>0</v>
      </c>
      <c r="U76" s="844">
        <f ca="1">'O4 Summary by Class &amp; Accounts'!V154</f>
        <v>0</v>
      </c>
      <c r="V76" s="844">
        <f ca="1">'O4 Summary by Class &amp; Accounts'!W154</f>
        <v>0</v>
      </c>
      <c r="W76" s="732">
        <f ca="1">'O4 Summary by Class &amp; Accounts'!X154</f>
        <v>0</v>
      </c>
    </row>
    <row r="77" spans="1:24" s="948" customFormat="1" ht="21.75" customHeight="1">
      <c r="B77" s="962" t="s">
        <v>76</v>
      </c>
      <c r="C77" s="963">
        <f t="shared" si="15"/>
        <v>646999.99999999988</v>
      </c>
      <c r="D77" s="964">
        <f t="shared" ref="D77:W77" si="16">SUM(D66:D76)</f>
        <v>380929.10859788867</v>
      </c>
      <c r="E77" s="964">
        <f t="shared" si="16"/>
        <v>108360.83276164797</v>
      </c>
      <c r="F77" s="964">
        <f t="shared" si="16"/>
        <v>101810.38201677157</v>
      </c>
      <c r="G77" s="964">
        <f t="shared" si="16"/>
        <v>0</v>
      </c>
      <c r="H77" s="964">
        <f t="shared" si="16"/>
        <v>0</v>
      </c>
      <c r="I77" s="964">
        <f t="shared" si="16"/>
        <v>0</v>
      </c>
      <c r="J77" s="964">
        <f t="shared" si="16"/>
        <v>50544.795527259746</v>
      </c>
      <c r="K77" s="964">
        <f t="shared" si="16"/>
        <v>2771.7196647400597</v>
      </c>
      <c r="L77" s="964">
        <f t="shared" si="16"/>
        <v>2583.1614316919631</v>
      </c>
      <c r="M77" s="964">
        <f t="shared" si="16"/>
        <v>0</v>
      </c>
      <c r="N77" s="964">
        <f t="shared" si="16"/>
        <v>0</v>
      </c>
      <c r="O77" s="964">
        <f t="shared" si="16"/>
        <v>0</v>
      </c>
      <c r="P77" s="964">
        <f t="shared" si="16"/>
        <v>0</v>
      </c>
      <c r="Q77" s="964">
        <f t="shared" si="16"/>
        <v>0</v>
      </c>
      <c r="R77" s="964">
        <f t="shared" si="16"/>
        <v>0</v>
      </c>
      <c r="S77" s="964">
        <f t="shared" si="16"/>
        <v>0</v>
      </c>
      <c r="T77" s="964">
        <f t="shared" si="16"/>
        <v>0</v>
      </c>
      <c r="U77" s="964">
        <f t="shared" si="16"/>
        <v>0</v>
      </c>
      <c r="V77" s="964">
        <f t="shared" si="16"/>
        <v>0</v>
      </c>
      <c r="W77" s="965">
        <f t="shared" si="16"/>
        <v>0</v>
      </c>
    </row>
    <row r="78" spans="1:24" ht="12.75">
      <c r="B78" s="753"/>
      <c r="C78" s="859"/>
      <c r="D78" s="857"/>
      <c r="E78" s="857"/>
      <c r="F78" s="857"/>
      <c r="G78" s="857"/>
      <c r="H78" s="857"/>
      <c r="I78" s="857"/>
      <c r="J78" s="857"/>
      <c r="K78" s="857"/>
      <c r="L78" s="857"/>
      <c r="M78" s="857"/>
      <c r="N78" s="857"/>
      <c r="O78" s="857"/>
      <c r="P78" s="857"/>
      <c r="Q78" s="857"/>
      <c r="R78" s="857"/>
      <c r="S78" s="857"/>
      <c r="T78" s="857"/>
      <c r="U78" s="857"/>
      <c r="V78" s="857"/>
      <c r="W78" s="860"/>
    </row>
    <row r="79" spans="1:24" s="610" customFormat="1" ht="12.75">
      <c r="B79" s="974" t="s">
        <v>31</v>
      </c>
      <c r="C79" s="845"/>
      <c r="D79" s="844"/>
      <c r="E79" s="844"/>
      <c r="F79" s="844"/>
      <c r="G79" s="844"/>
      <c r="H79" s="844"/>
      <c r="I79" s="844"/>
      <c r="J79" s="844"/>
      <c r="K79" s="844"/>
      <c r="L79" s="844"/>
      <c r="M79" s="844"/>
      <c r="N79" s="844"/>
      <c r="O79" s="844"/>
      <c r="P79" s="844"/>
      <c r="Q79" s="844"/>
      <c r="R79" s="844"/>
      <c r="S79" s="844"/>
      <c r="T79" s="844"/>
      <c r="U79" s="844"/>
      <c r="V79" s="844"/>
      <c r="W79" s="732"/>
      <c r="X79" s="697"/>
    </row>
    <row r="80" spans="1:24" ht="12.75">
      <c r="B80" s="856" t="s">
        <v>629</v>
      </c>
      <c r="C80" s="845">
        <f>SUM(D80:W80)</f>
        <v>644999.99999999988</v>
      </c>
      <c r="D80" s="844">
        <f ca="1">'O4 Summary by Class &amp; Accounts'!E123</f>
        <v>329939.51090488461</v>
      </c>
      <c r="E80" s="844">
        <f ca="1">'O4 Summary by Class &amp; Accounts'!F123</f>
        <v>101906.96837976022</v>
      </c>
      <c r="F80" s="844">
        <f ca="1">'O4 Summary by Class &amp; Accounts'!G123</f>
        <v>159779.78705968754</v>
      </c>
      <c r="G80" s="844">
        <f ca="1">'O4 Summary by Class &amp; Accounts'!H123</f>
        <v>0</v>
      </c>
      <c r="H80" s="844">
        <f ca="1">'O4 Summary by Class &amp; Accounts'!I123</f>
        <v>0</v>
      </c>
      <c r="I80" s="844">
        <f ca="1">'O4 Summary by Class &amp; Accounts'!J123</f>
        <v>0</v>
      </c>
      <c r="J80" s="844">
        <f ca="1">'O4 Summary by Class &amp; Accounts'!K123</f>
        <v>48337.734862099074</v>
      </c>
      <c r="K80" s="844">
        <f ca="1">'O4 Summary by Class &amp; Accounts'!L123</f>
        <v>2650.6913099295057</v>
      </c>
      <c r="L80" s="844">
        <f ca="1">'O4 Summary by Class &amp; Accounts'!M123</f>
        <v>2385.3074836390306</v>
      </c>
      <c r="M80" s="844">
        <f ca="1">'O4 Summary by Class &amp; Accounts'!N123</f>
        <v>0</v>
      </c>
      <c r="N80" s="844">
        <f ca="1">'O4 Summary by Class &amp; Accounts'!O123</f>
        <v>0</v>
      </c>
      <c r="O80" s="844">
        <f ca="1">'O4 Summary by Class &amp; Accounts'!P123</f>
        <v>0</v>
      </c>
      <c r="P80" s="844">
        <f ca="1">'O4 Summary by Class &amp; Accounts'!Q123</f>
        <v>0</v>
      </c>
      <c r="Q80" s="844">
        <f ca="1">'O4 Summary by Class &amp; Accounts'!R123</f>
        <v>0</v>
      </c>
      <c r="R80" s="844">
        <f ca="1">'O4 Summary by Class &amp; Accounts'!S123</f>
        <v>0</v>
      </c>
      <c r="S80" s="844">
        <f ca="1">'O4 Summary by Class &amp; Accounts'!T123</f>
        <v>0</v>
      </c>
      <c r="T80" s="844">
        <f ca="1">'O4 Summary by Class &amp; Accounts'!U123</f>
        <v>0</v>
      </c>
      <c r="U80" s="844">
        <f ca="1">'O4 Summary by Class &amp; Accounts'!V123</f>
        <v>0</v>
      </c>
      <c r="V80" s="844">
        <f ca="1">'O4 Summary by Class &amp; Accounts'!W123</f>
        <v>0</v>
      </c>
      <c r="W80" s="732">
        <f ca="1">'O4 Summary by Class &amp; Accounts'!X123</f>
        <v>0</v>
      </c>
      <c r="X80" s="7"/>
    </row>
    <row r="81" spans="1:24" ht="12.75">
      <c r="B81" s="858" t="s">
        <v>630</v>
      </c>
      <c r="C81" s="845">
        <f>SUM(D81:W81)</f>
        <v>261000</v>
      </c>
      <c r="D81" s="844">
        <f ca="1">'O4 Summary by Class &amp; Accounts'!E124</f>
        <v>133510.40673825564</v>
      </c>
      <c r="E81" s="844">
        <f ca="1">'O4 Summary by Class &amp; Accounts'!F124</f>
        <v>41236.773251344835</v>
      </c>
      <c r="F81" s="844">
        <f ca="1">'O4 Summary by Class &amp; Accounts'!G124</f>
        <v>64655.076624152636</v>
      </c>
      <c r="G81" s="844">
        <f ca="1">'O4 Summary by Class &amp; Accounts'!H124</f>
        <v>0</v>
      </c>
      <c r="H81" s="844">
        <f ca="1">'O4 Summary by Class &amp; Accounts'!I124</f>
        <v>0</v>
      </c>
      <c r="I81" s="844">
        <f ca="1">'O4 Summary by Class &amp; Accounts'!J124</f>
        <v>0</v>
      </c>
      <c r="J81" s="844">
        <f ca="1">'O4 Summary by Class &amp; Accounts'!K124</f>
        <v>19559.920618616834</v>
      </c>
      <c r="K81" s="844">
        <f ca="1">'O4 Summary by Class &amp; Accounts'!L124</f>
        <v>1072.6053207621721</v>
      </c>
      <c r="L81" s="844">
        <f ca="1">'O4 Summary by Class &amp; Accounts'!M124</f>
        <v>965.21744686788679</v>
      </c>
      <c r="M81" s="844">
        <f ca="1">'O4 Summary by Class &amp; Accounts'!N124</f>
        <v>0</v>
      </c>
      <c r="N81" s="844">
        <f ca="1">'O4 Summary by Class &amp; Accounts'!O124</f>
        <v>0</v>
      </c>
      <c r="O81" s="844">
        <f ca="1">'O4 Summary by Class &amp; Accounts'!P124</f>
        <v>0</v>
      </c>
      <c r="P81" s="844">
        <f ca="1">'O4 Summary by Class &amp; Accounts'!Q124</f>
        <v>0</v>
      </c>
      <c r="Q81" s="844">
        <f ca="1">'O4 Summary by Class &amp; Accounts'!R124</f>
        <v>0</v>
      </c>
      <c r="R81" s="844">
        <f ca="1">'O4 Summary by Class &amp; Accounts'!S124</f>
        <v>0</v>
      </c>
      <c r="S81" s="844">
        <f ca="1">'O4 Summary by Class &amp; Accounts'!T124</f>
        <v>0</v>
      </c>
      <c r="T81" s="844">
        <f ca="1">'O4 Summary by Class &amp; Accounts'!U124</f>
        <v>0</v>
      </c>
      <c r="U81" s="844">
        <f ca="1">'O4 Summary by Class &amp; Accounts'!V124</f>
        <v>0</v>
      </c>
      <c r="V81" s="844">
        <f ca="1">'O4 Summary by Class &amp; Accounts'!W124</f>
        <v>0</v>
      </c>
      <c r="W81" s="732">
        <f ca="1">'O4 Summary by Class &amp; Accounts'!X124</f>
        <v>0</v>
      </c>
    </row>
    <row r="82" spans="1:24" ht="12.75">
      <c r="B82" s="858" t="s">
        <v>631</v>
      </c>
      <c r="C82" s="845">
        <f>SUM(D82:W82)</f>
        <v>0</v>
      </c>
      <c r="D82" s="844">
        <f ca="1">'O4 Summary by Class &amp; Accounts'!E141</f>
        <v>0</v>
      </c>
      <c r="E82" s="844">
        <f ca="1">'O4 Summary by Class &amp; Accounts'!F141</f>
        <v>0</v>
      </c>
      <c r="F82" s="844">
        <f ca="1">'O4 Summary by Class &amp; Accounts'!G141</f>
        <v>0</v>
      </c>
      <c r="G82" s="844">
        <f ca="1">'O4 Summary by Class &amp; Accounts'!H141</f>
        <v>0</v>
      </c>
      <c r="H82" s="844">
        <f ca="1">'O4 Summary by Class &amp; Accounts'!I141</f>
        <v>0</v>
      </c>
      <c r="I82" s="844">
        <f ca="1">'O4 Summary by Class &amp; Accounts'!J141</f>
        <v>0</v>
      </c>
      <c r="J82" s="844">
        <f ca="1">'O4 Summary by Class &amp; Accounts'!K141</f>
        <v>0</v>
      </c>
      <c r="K82" s="844">
        <f ca="1">'O4 Summary by Class &amp; Accounts'!L141</f>
        <v>0</v>
      </c>
      <c r="L82" s="844">
        <f ca="1">'O4 Summary by Class &amp; Accounts'!M141</f>
        <v>0</v>
      </c>
      <c r="M82" s="844">
        <f ca="1">'O4 Summary by Class &amp; Accounts'!N141</f>
        <v>0</v>
      </c>
      <c r="N82" s="844">
        <f ca="1">'O4 Summary by Class &amp; Accounts'!O141</f>
        <v>0</v>
      </c>
      <c r="O82" s="844">
        <f ca="1">'O4 Summary by Class &amp; Accounts'!P141</f>
        <v>0</v>
      </c>
      <c r="P82" s="844">
        <f ca="1">'O4 Summary by Class &amp; Accounts'!Q141</f>
        <v>0</v>
      </c>
      <c r="Q82" s="844">
        <f ca="1">'O4 Summary by Class &amp; Accounts'!R141</f>
        <v>0</v>
      </c>
      <c r="R82" s="844">
        <f ca="1">'O4 Summary by Class &amp; Accounts'!S141</f>
        <v>0</v>
      </c>
      <c r="S82" s="844">
        <f ca="1">'O4 Summary by Class &amp; Accounts'!T141</f>
        <v>0</v>
      </c>
      <c r="T82" s="844">
        <f ca="1">'O4 Summary by Class &amp; Accounts'!U141</f>
        <v>0</v>
      </c>
      <c r="U82" s="844">
        <f ca="1">'O4 Summary by Class &amp; Accounts'!V141</f>
        <v>0</v>
      </c>
      <c r="V82" s="844">
        <f ca="1">'O4 Summary by Class &amp; Accounts'!W141</f>
        <v>0</v>
      </c>
      <c r="W82" s="732">
        <f ca="1">'O4 Summary by Class &amp; Accounts'!X141</f>
        <v>0</v>
      </c>
    </row>
    <row r="83" spans="1:24" ht="12.75">
      <c r="B83" s="858" t="s">
        <v>632</v>
      </c>
      <c r="C83" s="845">
        <f>SUM(D83:W83)</f>
        <v>0</v>
      </c>
      <c r="D83" s="844">
        <f ca="1">'O4 Summary by Class &amp; Accounts'!E145</f>
        <v>0</v>
      </c>
      <c r="E83" s="844">
        <f ca="1">'O4 Summary by Class &amp; Accounts'!F145</f>
        <v>0</v>
      </c>
      <c r="F83" s="844">
        <f ca="1">'O4 Summary by Class &amp; Accounts'!G145</f>
        <v>0</v>
      </c>
      <c r="G83" s="844">
        <f ca="1">'O4 Summary by Class &amp; Accounts'!H145</f>
        <v>0</v>
      </c>
      <c r="H83" s="844">
        <f ca="1">'O4 Summary by Class &amp; Accounts'!I145</f>
        <v>0</v>
      </c>
      <c r="I83" s="844">
        <f ca="1">'O4 Summary by Class &amp; Accounts'!J145</f>
        <v>0</v>
      </c>
      <c r="J83" s="844">
        <f ca="1">'O4 Summary by Class &amp; Accounts'!K145</f>
        <v>0</v>
      </c>
      <c r="K83" s="844">
        <f ca="1">'O4 Summary by Class &amp; Accounts'!L145</f>
        <v>0</v>
      </c>
      <c r="L83" s="844">
        <f ca="1">'O4 Summary by Class &amp; Accounts'!M145</f>
        <v>0</v>
      </c>
      <c r="M83" s="844">
        <f ca="1">'O4 Summary by Class &amp; Accounts'!N145</f>
        <v>0</v>
      </c>
      <c r="N83" s="844">
        <f ca="1">'O4 Summary by Class &amp; Accounts'!O145</f>
        <v>0</v>
      </c>
      <c r="O83" s="844">
        <f ca="1">'O4 Summary by Class &amp; Accounts'!P145</f>
        <v>0</v>
      </c>
      <c r="P83" s="844">
        <f ca="1">'O4 Summary by Class &amp; Accounts'!Q145</f>
        <v>0</v>
      </c>
      <c r="Q83" s="844">
        <f ca="1">'O4 Summary by Class &amp; Accounts'!R145</f>
        <v>0</v>
      </c>
      <c r="R83" s="844">
        <f ca="1">'O4 Summary by Class &amp; Accounts'!S145</f>
        <v>0</v>
      </c>
      <c r="S83" s="844">
        <f ca="1">'O4 Summary by Class &amp; Accounts'!T145</f>
        <v>0</v>
      </c>
      <c r="T83" s="844">
        <f ca="1">'O4 Summary by Class &amp; Accounts'!U145</f>
        <v>0</v>
      </c>
      <c r="U83" s="844">
        <f ca="1">'O4 Summary by Class &amp; Accounts'!V145</f>
        <v>0</v>
      </c>
      <c r="V83" s="844">
        <f ca="1">'O4 Summary by Class &amp; Accounts'!W145</f>
        <v>0</v>
      </c>
      <c r="W83" s="732">
        <f ca="1">'O4 Summary by Class &amp; Accounts'!X145</f>
        <v>0</v>
      </c>
    </row>
    <row r="84" spans="1:24" s="691" customFormat="1" ht="21.75" customHeight="1">
      <c r="B84" s="961" t="s">
        <v>1510</v>
      </c>
      <c r="C84" s="963">
        <f>SUM(D84:W84)</f>
        <v>905999.99999999988</v>
      </c>
      <c r="D84" s="964">
        <f>SUM(D80:D83)</f>
        <v>463449.91764314024</v>
      </c>
      <c r="E84" s="964">
        <f t="shared" ref="E84:W84" si="17">SUM(E80:E83)</f>
        <v>143143.74163110505</v>
      </c>
      <c r="F84" s="964">
        <f t="shared" si="17"/>
        <v>224434.86368384017</v>
      </c>
      <c r="G84" s="964">
        <f t="shared" si="17"/>
        <v>0</v>
      </c>
      <c r="H84" s="964">
        <f t="shared" si="17"/>
        <v>0</v>
      </c>
      <c r="I84" s="964">
        <f t="shared" si="17"/>
        <v>0</v>
      </c>
      <c r="J84" s="964">
        <f t="shared" si="17"/>
        <v>67897.655480715912</v>
      </c>
      <c r="K84" s="964">
        <f t="shared" si="17"/>
        <v>3723.2966306916778</v>
      </c>
      <c r="L84" s="964">
        <f t="shared" si="17"/>
        <v>3350.5249305069174</v>
      </c>
      <c r="M84" s="964">
        <f t="shared" si="17"/>
        <v>0</v>
      </c>
      <c r="N84" s="964">
        <f t="shared" si="17"/>
        <v>0</v>
      </c>
      <c r="O84" s="964">
        <f t="shared" si="17"/>
        <v>0</v>
      </c>
      <c r="P84" s="964">
        <f t="shared" si="17"/>
        <v>0</v>
      </c>
      <c r="Q84" s="964">
        <f t="shared" si="17"/>
        <v>0</v>
      </c>
      <c r="R84" s="964">
        <f t="shared" si="17"/>
        <v>0</v>
      </c>
      <c r="S84" s="964">
        <f t="shared" si="17"/>
        <v>0</v>
      </c>
      <c r="T84" s="964">
        <f t="shared" si="17"/>
        <v>0</v>
      </c>
      <c r="U84" s="964">
        <f t="shared" si="17"/>
        <v>0</v>
      </c>
      <c r="V84" s="964">
        <f t="shared" si="17"/>
        <v>0</v>
      </c>
      <c r="W84" s="965">
        <f t="shared" si="17"/>
        <v>0</v>
      </c>
    </row>
    <row r="85" spans="1:24" ht="12.75">
      <c r="B85" s="753"/>
      <c r="C85" s="859"/>
      <c r="D85" s="857"/>
      <c r="E85" s="857"/>
      <c r="F85" s="857"/>
      <c r="G85" s="857"/>
      <c r="H85" s="857"/>
      <c r="I85" s="857"/>
      <c r="J85" s="857"/>
      <c r="K85" s="857"/>
      <c r="L85" s="857"/>
      <c r="M85" s="857"/>
      <c r="N85" s="857"/>
      <c r="O85" s="857"/>
      <c r="P85" s="857"/>
      <c r="Q85" s="857"/>
      <c r="R85" s="857"/>
      <c r="S85" s="857"/>
      <c r="T85" s="857"/>
      <c r="U85" s="857"/>
      <c r="V85" s="857"/>
      <c r="W85" s="860"/>
    </row>
    <row r="86" spans="1:24" s="7" customFormat="1" ht="12.75">
      <c r="B86" s="847" t="s">
        <v>52</v>
      </c>
      <c r="C86" s="845">
        <f>SUM(D86:W86)</f>
        <v>4217085.6900000013</v>
      </c>
      <c r="D86" s="844">
        <f>D42</f>
        <v>2688861.1115768799</v>
      </c>
      <c r="E86" s="844">
        <f t="shared" ref="E86:W86" si="18">E42</f>
        <v>753525.79501979786</v>
      </c>
      <c r="F86" s="844">
        <f t="shared" si="18"/>
        <v>401099.99504113599</v>
      </c>
      <c r="G86" s="844">
        <f t="shared" si="18"/>
        <v>0</v>
      </c>
      <c r="H86" s="844">
        <f t="shared" si="18"/>
        <v>0</v>
      </c>
      <c r="I86" s="844">
        <f t="shared" si="18"/>
        <v>0</v>
      </c>
      <c r="J86" s="844">
        <f t="shared" si="18"/>
        <v>337460.71963278559</v>
      </c>
      <c r="K86" s="844">
        <f t="shared" si="18"/>
        <v>18505.298180088073</v>
      </c>
      <c r="L86" s="844">
        <f t="shared" si="18"/>
        <v>17632.770549313151</v>
      </c>
      <c r="M86" s="844">
        <f t="shared" si="18"/>
        <v>0</v>
      </c>
      <c r="N86" s="844">
        <f t="shared" si="18"/>
        <v>0</v>
      </c>
      <c r="O86" s="844">
        <f t="shared" si="18"/>
        <v>0</v>
      </c>
      <c r="P86" s="844">
        <f t="shared" si="18"/>
        <v>0</v>
      </c>
      <c r="Q86" s="844">
        <f t="shared" si="18"/>
        <v>0</v>
      </c>
      <c r="R86" s="844">
        <f t="shared" si="18"/>
        <v>0</v>
      </c>
      <c r="S86" s="844">
        <f t="shared" si="18"/>
        <v>0</v>
      </c>
      <c r="T86" s="844">
        <f t="shared" si="18"/>
        <v>0</v>
      </c>
      <c r="U86" s="844">
        <f t="shared" si="18"/>
        <v>0</v>
      </c>
      <c r="V86" s="844">
        <f t="shared" si="18"/>
        <v>0</v>
      </c>
      <c r="W86" s="732">
        <f t="shared" si="18"/>
        <v>0</v>
      </c>
      <c r="X86" s="830"/>
    </row>
    <row r="87" spans="1:24" s="833" customFormat="1" ht="12.75">
      <c r="B87" s="862"/>
      <c r="C87" s="848"/>
      <c r="D87" s="863"/>
      <c r="E87" s="863"/>
      <c r="F87" s="863"/>
      <c r="G87" s="863"/>
      <c r="H87" s="863"/>
      <c r="I87" s="863"/>
      <c r="J87" s="863"/>
      <c r="K87" s="863"/>
      <c r="L87" s="863"/>
      <c r="M87" s="863"/>
      <c r="N87" s="863"/>
      <c r="O87" s="863"/>
      <c r="P87" s="863"/>
      <c r="Q87" s="863"/>
      <c r="R87" s="863"/>
      <c r="S87" s="863"/>
      <c r="T87" s="863"/>
      <c r="U87" s="863"/>
      <c r="V87" s="863"/>
      <c r="W87" s="864"/>
      <c r="X87" s="832"/>
    </row>
    <row r="88" spans="1:24" s="7" customFormat="1" ht="12.75">
      <c r="B88" s="867" t="s">
        <v>30</v>
      </c>
      <c r="C88" s="868">
        <f>SUM(D88:W88)</f>
        <v>28609000</v>
      </c>
      <c r="D88" s="869">
        <f ca="1">'O6 Source Data for E2'!D88+'O6 Source Data for E2'!Y88</f>
        <v>14559861.728139512</v>
      </c>
      <c r="E88" s="869">
        <f ca="1">'O6 Source Data for E2'!E88+'O6 Source Data for E2'!Z88</f>
        <v>4553760.6427993085</v>
      </c>
      <c r="F88" s="869">
        <f ca="1">'O6 Source Data for E2'!F88+'O6 Source Data for E2'!AA88</f>
        <v>7203500.5402710363</v>
      </c>
      <c r="G88" s="869">
        <f ca="1">'O6 Source Data for E2'!G88+'O6 Source Data for E2'!AB88</f>
        <v>0</v>
      </c>
      <c r="H88" s="869">
        <f ca="1">'O6 Source Data for E2'!H88+'O6 Source Data for E2'!AC88</f>
        <v>0</v>
      </c>
      <c r="I88" s="869">
        <f ca="1">'O6 Source Data for E2'!I88+'O6 Source Data for E2'!AD88</f>
        <v>0</v>
      </c>
      <c r="J88" s="869">
        <f ca="1">'O6 Source Data for E2'!J88+'O6 Source Data for E2'!AE88</f>
        <v>2074968.1964181636</v>
      </c>
      <c r="K88" s="869">
        <f ca="1">'O6 Source Data for E2'!K88+'O6 Source Data for E2'!AF88</f>
        <v>113784.8139205686</v>
      </c>
      <c r="L88" s="869">
        <f ca="1">'O6 Source Data for E2'!L88+'O6 Source Data for E2'!AG88</f>
        <v>103124.07845141049</v>
      </c>
      <c r="M88" s="869">
        <f ca="1">'O6 Source Data for E2'!M88+'O6 Source Data for E2'!AH88</f>
        <v>0</v>
      </c>
      <c r="N88" s="869">
        <f ca="1">'O6 Source Data for E2'!N88+'O6 Source Data for E2'!AI88</f>
        <v>0</v>
      </c>
      <c r="O88" s="869">
        <f ca="1">'O6 Source Data for E2'!O88+'O6 Source Data for E2'!AJ88</f>
        <v>0</v>
      </c>
      <c r="P88" s="869">
        <f ca="1">'O6 Source Data for E2'!P88+'O6 Source Data for E2'!AK88</f>
        <v>0</v>
      </c>
      <c r="Q88" s="869">
        <f ca="1">'O6 Source Data for E2'!Q88+'O6 Source Data for E2'!AL88</f>
        <v>0</v>
      </c>
      <c r="R88" s="869">
        <f ca="1">'O6 Source Data for E2'!R88+'O6 Source Data for E2'!AM88</f>
        <v>0</v>
      </c>
      <c r="S88" s="869">
        <f ca="1">'O6 Source Data for E2'!S88+'O6 Source Data for E2'!AN88</f>
        <v>0</v>
      </c>
      <c r="T88" s="869">
        <f ca="1">'O6 Source Data for E2'!T88+'O6 Source Data for E2'!AO88</f>
        <v>0</v>
      </c>
      <c r="U88" s="869">
        <f ca="1">'O6 Source Data for E2'!U88+'O6 Source Data for E2'!AP88</f>
        <v>0</v>
      </c>
      <c r="V88" s="869">
        <f ca="1">'O6 Source Data for E2'!V88+'O6 Source Data for E2'!AQ88</f>
        <v>0</v>
      </c>
      <c r="W88" s="870">
        <f ca="1">'O6 Source Data for E2'!W88+'O6 Source Data for E2'!AR88</f>
        <v>0</v>
      </c>
    </row>
    <row r="89" spans="1:24" ht="12.75">
      <c r="B89" s="753"/>
      <c r="C89" s="753"/>
      <c r="D89" s="753"/>
      <c r="E89" s="753"/>
      <c r="F89" s="753"/>
      <c r="G89" s="753"/>
      <c r="H89" s="753"/>
      <c r="I89" s="753"/>
      <c r="J89" s="753"/>
      <c r="K89" s="753"/>
      <c r="L89" s="753"/>
      <c r="M89" s="753"/>
      <c r="N89" s="753"/>
      <c r="O89" s="753"/>
      <c r="P89" s="753"/>
      <c r="Q89" s="753"/>
      <c r="R89" s="753"/>
      <c r="S89" s="753"/>
      <c r="T89" s="753"/>
      <c r="U89" s="753"/>
      <c r="V89" s="753"/>
      <c r="W89" s="753"/>
    </row>
    <row r="90" spans="1:24" ht="12.75">
      <c r="B90" s="753"/>
      <c r="C90" s="753"/>
      <c r="D90" s="753"/>
      <c r="E90" s="753"/>
      <c r="F90" s="753"/>
      <c r="G90" s="753"/>
      <c r="H90" s="753"/>
      <c r="I90" s="753"/>
      <c r="J90" s="753"/>
      <c r="K90" s="753"/>
      <c r="L90" s="753"/>
      <c r="M90" s="753"/>
      <c r="N90" s="753"/>
      <c r="O90" s="753"/>
      <c r="P90" s="753"/>
      <c r="Q90" s="753"/>
      <c r="R90" s="753"/>
      <c r="S90" s="753"/>
      <c r="T90" s="753"/>
      <c r="U90" s="753"/>
      <c r="V90" s="753"/>
      <c r="W90" s="753"/>
    </row>
    <row r="91" spans="1:24" ht="12.75">
      <c r="B91" s="753"/>
      <c r="C91" s="753"/>
      <c r="D91" s="753"/>
      <c r="E91" s="753"/>
      <c r="F91" s="753"/>
      <c r="G91" s="753"/>
      <c r="H91" s="753"/>
      <c r="I91" s="753"/>
      <c r="J91" s="753"/>
      <c r="K91" s="753"/>
      <c r="L91" s="753"/>
      <c r="M91" s="753"/>
      <c r="N91" s="753"/>
      <c r="O91" s="753"/>
      <c r="P91" s="753"/>
      <c r="Q91" s="753"/>
      <c r="R91" s="753"/>
      <c r="S91" s="753"/>
      <c r="T91" s="753"/>
      <c r="U91" s="753"/>
      <c r="V91" s="753"/>
      <c r="W91" s="753"/>
    </row>
    <row r="92" spans="1:24" s="1991" customFormat="1" ht="12.75">
      <c r="C92" s="1992"/>
    </row>
    <row r="93" spans="1:24" s="357" customFormat="1" ht="38.25">
      <c r="A93" s="753"/>
      <c r="B93" s="2083" t="s">
        <v>122</v>
      </c>
      <c r="C93" s="2072" t="str">
        <f>C11</f>
        <v xml:space="preserve">Total </v>
      </c>
      <c r="D93" s="2072" t="str">
        <f t="shared" ref="D93:W93" si="19">D11</f>
        <v>Residential</v>
      </c>
      <c r="E93" s="2072" t="str">
        <f t="shared" si="19"/>
        <v>GS &lt;50</v>
      </c>
      <c r="F93" s="2072" t="str">
        <f t="shared" si="19"/>
        <v>GS&gt;50-Regular</v>
      </c>
      <c r="G93" s="2072" t="str">
        <f t="shared" si="19"/>
        <v>GS&gt; 50-TOU</v>
      </c>
      <c r="H93" s="2072" t="str">
        <f t="shared" si="19"/>
        <v>GS &gt;50-Intermediate</v>
      </c>
      <c r="I93" s="2072" t="str">
        <f t="shared" si="19"/>
        <v>Large Use &gt;5MW</v>
      </c>
      <c r="J93" s="2072" t="str">
        <f t="shared" si="19"/>
        <v>Street Light</v>
      </c>
      <c r="K93" s="2072" t="str">
        <f t="shared" si="19"/>
        <v>Sentinel</v>
      </c>
      <c r="L93" s="2072" t="str">
        <f t="shared" si="19"/>
        <v>Unmetered Scattered Load</v>
      </c>
      <c r="M93" s="2072" t="str">
        <f t="shared" si="19"/>
        <v>Embedded Distributor</v>
      </c>
      <c r="N93" s="2072" t="str">
        <f t="shared" si="19"/>
        <v>Back-up/Standby Power</v>
      </c>
      <c r="O93" s="2072" t="str">
        <f t="shared" si="19"/>
        <v>Rate Class 1</v>
      </c>
      <c r="P93" s="2072" t="str">
        <f t="shared" si="19"/>
        <v>Rate class 2</v>
      </c>
      <c r="Q93" s="2072" t="str">
        <f t="shared" si="19"/>
        <v>Rate class 3</v>
      </c>
      <c r="R93" s="2072" t="str">
        <f t="shared" si="19"/>
        <v>Rate class 4</v>
      </c>
      <c r="S93" s="2072" t="str">
        <f t="shared" si="19"/>
        <v>Rate class 5</v>
      </c>
      <c r="T93" s="2072" t="str">
        <f t="shared" si="19"/>
        <v>Rate class 6</v>
      </c>
      <c r="U93" s="2072" t="str">
        <f t="shared" si="19"/>
        <v>Rate class 7</v>
      </c>
      <c r="V93" s="2072" t="str">
        <f t="shared" si="19"/>
        <v>Rate class 8</v>
      </c>
      <c r="W93" s="2072" t="str">
        <f t="shared" si="19"/>
        <v>Rate class 9</v>
      </c>
    </row>
    <row r="94" spans="1:24" s="357" customFormat="1" ht="12.75">
      <c r="A94" s="753"/>
      <c r="B94" s="290">
        <v>1830</v>
      </c>
      <c r="C94" s="2071">
        <f t="shared" ref="C94:C99" si="20">SUMIF($A$66:$A$76,$B94,C$66:C$76)</f>
        <v>396000</v>
      </c>
      <c r="D94" s="2071">
        <f t="shared" ref="D94:W99" si="21">SUMIF($A$66:$A$76,$B94,D$66:D$76)</f>
        <v>252494.03935741328</v>
      </c>
      <c r="E94" s="2071">
        <f t="shared" si="21"/>
        <v>70758.869219904285</v>
      </c>
      <c r="F94" s="2071">
        <f t="shared" si="21"/>
        <v>37664.778406788741</v>
      </c>
      <c r="G94" s="2071">
        <f t="shared" si="21"/>
        <v>0</v>
      </c>
      <c r="H94" s="2071">
        <f t="shared" si="21"/>
        <v>0</v>
      </c>
      <c r="I94" s="2071">
        <f t="shared" si="21"/>
        <v>0</v>
      </c>
      <c r="J94" s="2071">
        <f t="shared" si="21"/>
        <v>31688.814218660827</v>
      </c>
      <c r="K94" s="2071">
        <f t="shared" si="21"/>
        <v>1737.7161902808946</v>
      </c>
      <c r="L94" s="2071">
        <f t="shared" si="21"/>
        <v>1655.7826069519604</v>
      </c>
      <c r="M94" s="2071">
        <f t="shared" si="21"/>
        <v>0</v>
      </c>
      <c r="N94" s="2071">
        <f t="shared" si="21"/>
        <v>0</v>
      </c>
      <c r="O94" s="2071">
        <f t="shared" si="21"/>
        <v>0</v>
      </c>
      <c r="P94" s="2071">
        <f t="shared" si="21"/>
        <v>0</v>
      </c>
      <c r="Q94" s="2071">
        <f t="shared" si="21"/>
        <v>0</v>
      </c>
      <c r="R94" s="2071">
        <f t="shared" si="21"/>
        <v>0</v>
      </c>
      <c r="S94" s="2071">
        <f t="shared" si="21"/>
        <v>0</v>
      </c>
      <c r="T94" s="2071">
        <f t="shared" si="21"/>
        <v>0</v>
      </c>
      <c r="U94" s="2071">
        <f t="shared" si="21"/>
        <v>0</v>
      </c>
      <c r="V94" s="2071">
        <f t="shared" si="21"/>
        <v>0</v>
      </c>
      <c r="W94" s="2071">
        <f t="shared" si="21"/>
        <v>0</v>
      </c>
    </row>
    <row r="95" spans="1:24" s="357" customFormat="1" ht="12.75">
      <c r="A95" s="753"/>
      <c r="B95" s="290">
        <v>1835</v>
      </c>
      <c r="C95" s="2071">
        <f t="shared" si="20"/>
        <v>102000.00000000003</v>
      </c>
      <c r="D95" s="2071">
        <f t="shared" ref="D95:R95" si="22">SUMIF($A$66:$A$76,$B95,D$66:D$76)</f>
        <v>54109.467306199498</v>
      </c>
      <c r="E95" s="2071">
        <f t="shared" si="22"/>
        <v>15720.022892727371</v>
      </c>
      <c r="F95" s="2071">
        <f t="shared" si="22"/>
        <v>23624.798427594924</v>
      </c>
      <c r="G95" s="2071">
        <f t="shared" si="22"/>
        <v>0</v>
      </c>
      <c r="H95" s="2071">
        <f t="shared" si="22"/>
        <v>0</v>
      </c>
      <c r="I95" s="2071">
        <f t="shared" si="22"/>
        <v>0</v>
      </c>
      <c r="J95" s="2071">
        <f t="shared" si="22"/>
        <v>7737.1603674215839</v>
      </c>
      <c r="K95" s="2071">
        <f t="shared" si="22"/>
        <v>424.28185366906894</v>
      </c>
      <c r="L95" s="2071">
        <f t="shared" si="22"/>
        <v>384.2691523875626</v>
      </c>
      <c r="M95" s="2071">
        <f t="shared" si="22"/>
        <v>0</v>
      </c>
      <c r="N95" s="2071">
        <f t="shared" si="22"/>
        <v>0</v>
      </c>
      <c r="O95" s="2071">
        <f t="shared" si="22"/>
        <v>0</v>
      </c>
      <c r="P95" s="2071">
        <f t="shared" si="22"/>
        <v>0</v>
      </c>
      <c r="Q95" s="2071">
        <f t="shared" si="22"/>
        <v>0</v>
      </c>
      <c r="R95" s="2071">
        <f t="shared" si="22"/>
        <v>0</v>
      </c>
      <c r="S95" s="2071">
        <f t="shared" si="21"/>
        <v>0</v>
      </c>
      <c r="T95" s="2071">
        <f t="shared" si="21"/>
        <v>0</v>
      </c>
      <c r="U95" s="2071">
        <f t="shared" si="21"/>
        <v>0</v>
      </c>
      <c r="V95" s="2071">
        <f t="shared" si="21"/>
        <v>0</v>
      </c>
      <c r="W95" s="2071">
        <f t="shared" si="21"/>
        <v>0</v>
      </c>
    </row>
    <row r="96" spans="1:24" s="357" customFormat="1" ht="12.75">
      <c r="A96" s="753"/>
      <c r="B96" s="290">
        <v>1840</v>
      </c>
      <c r="C96" s="2071">
        <f t="shared" si="20"/>
        <v>98000</v>
      </c>
      <c r="D96" s="2071">
        <f t="shared" si="21"/>
        <v>47270.867879556143</v>
      </c>
      <c r="E96" s="2071">
        <f t="shared" si="21"/>
        <v>14021.92911055329</v>
      </c>
      <c r="F96" s="2071">
        <f t="shared" si="21"/>
        <v>28708.40648034347</v>
      </c>
      <c r="G96" s="2071">
        <f t="shared" si="21"/>
        <v>0</v>
      </c>
      <c r="H96" s="2071">
        <f t="shared" si="21"/>
        <v>0</v>
      </c>
      <c r="I96" s="2071">
        <f t="shared" si="21"/>
        <v>0</v>
      </c>
      <c r="J96" s="2071">
        <f t="shared" si="21"/>
        <v>7250.2407418415269</v>
      </c>
      <c r="K96" s="2071">
        <f t="shared" si="21"/>
        <v>397.58069309873395</v>
      </c>
      <c r="L96" s="2071">
        <f t="shared" si="21"/>
        <v>350.97509460684114</v>
      </c>
      <c r="M96" s="2071">
        <f t="shared" si="21"/>
        <v>0</v>
      </c>
      <c r="N96" s="2071">
        <f t="shared" si="21"/>
        <v>0</v>
      </c>
      <c r="O96" s="2071">
        <f t="shared" si="21"/>
        <v>0</v>
      </c>
      <c r="P96" s="2071">
        <f t="shared" si="21"/>
        <v>0</v>
      </c>
      <c r="Q96" s="2071">
        <f t="shared" si="21"/>
        <v>0</v>
      </c>
      <c r="R96" s="2071">
        <f t="shared" si="21"/>
        <v>0</v>
      </c>
      <c r="S96" s="2071">
        <f t="shared" si="21"/>
        <v>0</v>
      </c>
      <c r="T96" s="2071">
        <f t="shared" si="21"/>
        <v>0</v>
      </c>
      <c r="U96" s="2071">
        <f t="shared" si="21"/>
        <v>0</v>
      </c>
      <c r="V96" s="2071">
        <f t="shared" si="21"/>
        <v>0</v>
      </c>
      <c r="W96" s="2071">
        <f t="shared" si="21"/>
        <v>0</v>
      </c>
    </row>
    <row r="97" spans="1:24" s="357" customFormat="1" ht="12.75">
      <c r="A97" s="753"/>
      <c r="B97" s="290">
        <v>1845</v>
      </c>
      <c r="C97" s="2071">
        <f t="shared" si="20"/>
        <v>0</v>
      </c>
      <c r="D97" s="2071">
        <f t="shared" si="21"/>
        <v>0</v>
      </c>
      <c r="E97" s="2071">
        <f t="shared" si="21"/>
        <v>0</v>
      </c>
      <c r="F97" s="2071">
        <f t="shared" si="21"/>
        <v>0</v>
      </c>
      <c r="G97" s="2071">
        <f t="shared" si="21"/>
        <v>0</v>
      </c>
      <c r="H97" s="2071">
        <f t="shared" si="21"/>
        <v>0</v>
      </c>
      <c r="I97" s="2071">
        <f t="shared" si="21"/>
        <v>0</v>
      </c>
      <c r="J97" s="2071">
        <f t="shared" si="21"/>
        <v>0</v>
      </c>
      <c r="K97" s="2071">
        <f t="shared" si="21"/>
        <v>0</v>
      </c>
      <c r="L97" s="2071">
        <f t="shared" si="21"/>
        <v>0</v>
      </c>
      <c r="M97" s="2071">
        <f t="shared" si="21"/>
        <v>0</v>
      </c>
      <c r="N97" s="2071">
        <f t="shared" si="21"/>
        <v>0</v>
      </c>
      <c r="O97" s="2071">
        <f t="shared" si="21"/>
        <v>0</v>
      </c>
      <c r="P97" s="2071">
        <f t="shared" si="21"/>
        <v>0</v>
      </c>
      <c r="Q97" s="2071">
        <f t="shared" si="21"/>
        <v>0</v>
      </c>
      <c r="R97" s="2071">
        <f t="shared" si="21"/>
        <v>0</v>
      </c>
      <c r="S97" s="2071">
        <f t="shared" si="21"/>
        <v>0</v>
      </c>
      <c r="T97" s="2071">
        <f t="shared" si="21"/>
        <v>0</v>
      </c>
      <c r="U97" s="2071">
        <f t="shared" si="21"/>
        <v>0</v>
      </c>
      <c r="V97" s="2071">
        <f t="shared" si="21"/>
        <v>0</v>
      </c>
      <c r="W97" s="2071">
        <f t="shared" si="21"/>
        <v>0</v>
      </c>
    </row>
    <row r="98" spans="1:24" s="357" customFormat="1" ht="12.75">
      <c r="A98" s="753"/>
      <c r="B98" s="753" t="s">
        <v>950</v>
      </c>
      <c r="C98" s="2071">
        <f t="shared" si="20"/>
        <v>51000</v>
      </c>
      <c r="D98" s="2071">
        <f t="shared" si="21"/>
        <v>27054.734054719775</v>
      </c>
      <c r="E98" s="2071">
        <f t="shared" si="21"/>
        <v>7860.0115384630153</v>
      </c>
      <c r="F98" s="2071">
        <f t="shared" si="21"/>
        <v>11812.398702044437</v>
      </c>
      <c r="G98" s="2071">
        <f t="shared" si="21"/>
        <v>0</v>
      </c>
      <c r="H98" s="2071">
        <f t="shared" si="21"/>
        <v>0</v>
      </c>
      <c r="I98" s="2071">
        <f t="shared" si="21"/>
        <v>0</v>
      </c>
      <c r="J98" s="2071">
        <f t="shared" si="21"/>
        <v>3868.5801993358136</v>
      </c>
      <c r="K98" s="2071">
        <f t="shared" si="21"/>
        <v>212.14092769136215</v>
      </c>
      <c r="L98" s="2071">
        <f t="shared" si="21"/>
        <v>192.1345777455991</v>
      </c>
      <c r="M98" s="2071">
        <f t="shared" si="21"/>
        <v>0</v>
      </c>
      <c r="N98" s="2071">
        <f t="shared" si="21"/>
        <v>0</v>
      </c>
      <c r="O98" s="2071">
        <f t="shared" si="21"/>
        <v>0</v>
      </c>
      <c r="P98" s="2071">
        <f t="shared" si="21"/>
        <v>0</v>
      </c>
      <c r="Q98" s="2071">
        <f t="shared" si="21"/>
        <v>0</v>
      </c>
      <c r="R98" s="2071">
        <f t="shared" si="21"/>
        <v>0</v>
      </c>
      <c r="S98" s="2071">
        <f t="shared" si="21"/>
        <v>0</v>
      </c>
      <c r="T98" s="2071">
        <f t="shared" si="21"/>
        <v>0</v>
      </c>
      <c r="U98" s="2071">
        <f t="shared" si="21"/>
        <v>0</v>
      </c>
      <c r="V98" s="2071">
        <f t="shared" si="21"/>
        <v>0</v>
      </c>
      <c r="W98" s="2071">
        <f t="shared" si="21"/>
        <v>0</v>
      </c>
    </row>
    <row r="99" spans="1:24" s="357" customFormat="1" ht="12.75">
      <c r="A99" s="753"/>
      <c r="B99" s="753" t="s">
        <v>951</v>
      </c>
      <c r="C99" s="2071">
        <f t="shared" si="20"/>
        <v>0</v>
      </c>
      <c r="D99" s="2071">
        <f t="shared" si="21"/>
        <v>0</v>
      </c>
      <c r="E99" s="2071">
        <f t="shared" si="21"/>
        <v>0</v>
      </c>
      <c r="F99" s="2071">
        <f t="shared" si="21"/>
        <v>0</v>
      </c>
      <c r="G99" s="2071">
        <f t="shared" si="21"/>
        <v>0</v>
      </c>
      <c r="H99" s="2071">
        <f t="shared" si="21"/>
        <v>0</v>
      </c>
      <c r="I99" s="2071">
        <f t="shared" si="21"/>
        <v>0</v>
      </c>
      <c r="J99" s="2071">
        <f t="shared" si="21"/>
        <v>0</v>
      </c>
      <c r="K99" s="2071">
        <f t="shared" si="21"/>
        <v>0</v>
      </c>
      <c r="L99" s="2071">
        <f t="shared" si="21"/>
        <v>0</v>
      </c>
      <c r="M99" s="2071">
        <f t="shared" si="21"/>
        <v>0</v>
      </c>
      <c r="N99" s="2071">
        <f t="shared" si="21"/>
        <v>0</v>
      </c>
      <c r="O99" s="2071">
        <f t="shared" si="21"/>
        <v>0</v>
      </c>
      <c r="P99" s="2071">
        <f t="shared" si="21"/>
        <v>0</v>
      </c>
      <c r="Q99" s="2071">
        <f t="shared" si="21"/>
        <v>0</v>
      </c>
      <c r="R99" s="2071">
        <f t="shared" si="21"/>
        <v>0</v>
      </c>
      <c r="S99" s="2071">
        <f t="shared" si="21"/>
        <v>0</v>
      </c>
      <c r="T99" s="2071">
        <f t="shared" si="21"/>
        <v>0</v>
      </c>
      <c r="U99" s="2071">
        <f t="shared" si="21"/>
        <v>0</v>
      </c>
      <c r="V99" s="2071">
        <f t="shared" si="21"/>
        <v>0</v>
      </c>
      <c r="W99" s="2071">
        <f t="shared" si="21"/>
        <v>0</v>
      </c>
    </row>
    <row r="100" spans="1:24" s="482" customFormat="1" ht="12.75">
      <c r="B100" s="2074" t="s">
        <v>76</v>
      </c>
      <c r="C100" s="2075">
        <f>SUM(C94:C99)</f>
        <v>647000</v>
      </c>
      <c r="D100" s="2075">
        <f t="shared" ref="D100:W100" si="23">SUM(D94:D99)</f>
        <v>380929.10859788873</v>
      </c>
      <c r="E100" s="2075">
        <f t="shared" si="23"/>
        <v>108360.83276164797</v>
      </c>
      <c r="F100" s="2075">
        <f t="shared" si="23"/>
        <v>101810.38201677157</v>
      </c>
      <c r="G100" s="2075">
        <f t="shared" si="23"/>
        <v>0</v>
      </c>
      <c r="H100" s="2075">
        <f t="shared" si="23"/>
        <v>0</v>
      </c>
      <c r="I100" s="2075">
        <f t="shared" si="23"/>
        <v>0</v>
      </c>
      <c r="J100" s="2075">
        <f t="shared" si="23"/>
        <v>50544.795527259746</v>
      </c>
      <c r="K100" s="2075">
        <f t="shared" si="23"/>
        <v>2771.7196647400601</v>
      </c>
      <c r="L100" s="2075">
        <f t="shared" si="23"/>
        <v>2583.1614316919631</v>
      </c>
      <c r="M100" s="2075">
        <f t="shared" si="23"/>
        <v>0</v>
      </c>
      <c r="N100" s="2075">
        <f t="shared" si="23"/>
        <v>0</v>
      </c>
      <c r="O100" s="2075">
        <f t="shared" si="23"/>
        <v>0</v>
      </c>
      <c r="P100" s="2075">
        <f t="shared" si="23"/>
        <v>0</v>
      </c>
      <c r="Q100" s="2075">
        <f t="shared" si="23"/>
        <v>0</v>
      </c>
      <c r="R100" s="2075">
        <f t="shared" si="23"/>
        <v>0</v>
      </c>
      <c r="S100" s="2075">
        <f t="shared" si="23"/>
        <v>0</v>
      </c>
      <c r="T100" s="2075">
        <f t="shared" si="23"/>
        <v>0</v>
      </c>
      <c r="U100" s="2075">
        <f t="shared" si="23"/>
        <v>0</v>
      </c>
      <c r="V100" s="2075">
        <f t="shared" si="23"/>
        <v>0</v>
      </c>
      <c r="W100" s="2075">
        <f t="shared" si="23"/>
        <v>0</v>
      </c>
    </row>
    <row r="101" spans="1:24" ht="12.75">
      <c r="B101" s="711"/>
      <c r="C101" s="711"/>
      <c r="D101" s="711"/>
      <c r="E101" s="711"/>
      <c r="F101" s="711"/>
      <c r="G101" s="711"/>
      <c r="H101" s="711"/>
      <c r="I101" s="711"/>
      <c r="J101" s="711"/>
      <c r="K101" s="711"/>
      <c r="L101" s="711"/>
      <c r="M101" s="711"/>
      <c r="N101" s="711"/>
      <c r="O101" s="711"/>
      <c r="P101" s="711"/>
      <c r="Q101" s="711"/>
      <c r="R101" s="711"/>
      <c r="S101" s="711"/>
      <c r="T101" s="711"/>
      <c r="U101" s="711"/>
      <c r="V101" s="711"/>
      <c r="W101" s="711"/>
    </row>
    <row r="102" spans="1:24" s="7" customFormat="1" ht="12.75">
      <c r="B102" s="840"/>
      <c r="C102" s="2073"/>
      <c r="D102" s="728"/>
      <c r="E102" s="728"/>
      <c r="F102" s="728"/>
      <c r="G102" s="728"/>
      <c r="H102" s="728"/>
      <c r="I102" s="728"/>
      <c r="J102" s="728"/>
      <c r="K102" s="728"/>
      <c r="L102" s="728"/>
      <c r="M102" s="728"/>
      <c r="N102" s="728"/>
      <c r="O102" s="728"/>
      <c r="P102" s="728"/>
      <c r="Q102" s="728"/>
      <c r="R102" s="728"/>
      <c r="S102" s="728"/>
      <c r="T102" s="728"/>
      <c r="U102" s="728"/>
      <c r="V102" s="728"/>
      <c r="W102" s="728"/>
    </row>
    <row r="103" spans="1:24" s="7" customFormat="1" ht="12.75">
      <c r="B103" s="840"/>
      <c r="C103" s="918"/>
      <c r="D103" s="728"/>
      <c r="E103" s="728"/>
      <c r="F103" s="728"/>
      <c r="G103" s="728"/>
      <c r="H103" s="728"/>
      <c r="I103" s="728"/>
      <c r="J103" s="728"/>
      <c r="K103" s="728"/>
      <c r="L103" s="728"/>
      <c r="M103" s="728"/>
      <c r="N103" s="728"/>
      <c r="O103" s="728"/>
      <c r="P103" s="728"/>
      <c r="Q103" s="728"/>
      <c r="R103" s="728"/>
      <c r="S103" s="728"/>
      <c r="T103" s="728"/>
      <c r="U103" s="728"/>
      <c r="V103" s="728"/>
      <c r="W103" s="728"/>
      <c r="X103" s="830"/>
    </row>
    <row r="104" spans="1:24" s="7" customFormat="1" ht="12.75">
      <c r="B104" s="858"/>
      <c r="C104" s="918"/>
      <c r="D104" s="918"/>
      <c r="E104" s="918"/>
      <c r="F104" s="918"/>
      <c r="G104" s="918"/>
      <c r="H104" s="918"/>
      <c r="I104" s="918"/>
      <c r="J104" s="918"/>
      <c r="K104" s="918"/>
      <c r="L104" s="918"/>
      <c r="M104" s="918"/>
      <c r="N104" s="918"/>
      <c r="O104" s="918"/>
      <c r="P104" s="918"/>
      <c r="Q104" s="918"/>
      <c r="R104" s="918"/>
      <c r="S104" s="918"/>
      <c r="T104" s="918"/>
      <c r="U104" s="918"/>
      <c r="V104" s="918"/>
      <c r="W104" s="918"/>
      <c r="X104" s="830"/>
    </row>
    <row r="105" spans="1:24" s="833" customFormat="1" ht="12.75">
      <c r="B105" s="862"/>
      <c r="C105" s="921"/>
      <c r="D105" s="922"/>
      <c r="E105" s="922"/>
      <c r="F105" s="922"/>
      <c r="G105" s="922"/>
      <c r="H105" s="922"/>
      <c r="I105" s="922"/>
      <c r="J105" s="922"/>
      <c r="K105" s="922"/>
      <c r="L105" s="922"/>
      <c r="M105" s="922"/>
      <c r="N105" s="922"/>
      <c r="O105" s="922"/>
      <c r="P105" s="922"/>
      <c r="Q105" s="922"/>
      <c r="R105" s="922"/>
      <c r="S105" s="922"/>
      <c r="T105" s="922"/>
      <c r="U105" s="922"/>
      <c r="V105" s="922"/>
      <c r="W105" s="922"/>
      <c r="X105" s="832"/>
    </row>
    <row r="106" spans="1:24" s="7" customFormat="1" ht="12.75">
      <c r="B106" s="867"/>
      <c r="C106" s="918"/>
      <c r="D106" s="918"/>
      <c r="E106" s="918"/>
      <c r="F106" s="918"/>
      <c r="G106" s="918"/>
      <c r="H106" s="918"/>
      <c r="I106" s="918"/>
      <c r="J106" s="918"/>
      <c r="K106" s="918"/>
      <c r="L106" s="918"/>
      <c r="M106" s="918"/>
      <c r="N106" s="918"/>
      <c r="O106" s="918"/>
      <c r="P106" s="918"/>
      <c r="Q106" s="918"/>
      <c r="R106" s="918"/>
      <c r="S106" s="918"/>
      <c r="T106" s="918"/>
      <c r="U106" s="918"/>
      <c r="V106" s="918"/>
      <c r="W106" s="918"/>
    </row>
    <row r="107" spans="1:24" ht="12.75">
      <c r="B107" s="711"/>
      <c r="C107" s="711"/>
      <c r="D107" s="711"/>
      <c r="E107" s="711"/>
      <c r="F107" s="711"/>
      <c r="G107" s="711"/>
      <c r="H107" s="711"/>
      <c r="I107" s="711"/>
      <c r="J107" s="711"/>
      <c r="K107" s="711"/>
      <c r="L107" s="711"/>
      <c r="M107" s="711"/>
      <c r="N107" s="711"/>
      <c r="O107" s="711"/>
      <c r="P107" s="711"/>
      <c r="Q107" s="711"/>
      <c r="R107" s="711"/>
      <c r="S107" s="711"/>
      <c r="T107" s="711"/>
      <c r="U107" s="711"/>
      <c r="V107" s="711"/>
      <c r="W107" s="711"/>
    </row>
    <row r="108" spans="1:24" ht="12.75">
      <c r="B108" s="711"/>
      <c r="C108" s="711"/>
      <c r="D108" s="711"/>
      <c r="E108" s="711"/>
      <c r="F108" s="711"/>
      <c r="G108" s="711"/>
      <c r="H108" s="711"/>
      <c r="I108" s="711"/>
      <c r="J108" s="711"/>
      <c r="K108" s="711"/>
      <c r="L108" s="711"/>
      <c r="M108" s="711"/>
      <c r="N108" s="711"/>
      <c r="O108" s="711"/>
      <c r="P108" s="711"/>
      <c r="Q108" s="711"/>
      <c r="R108" s="711"/>
      <c r="S108" s="711"/>
      <c r="T108" s="711"/>
      <c r="U108" s="711"/>
      <c r="V108" s="711"/>
      <c r="W108" s="711"/>
    </row>
    <row r="109" spans="1:24" ht="12.75">
      <c r="B109" s="711"/>
      <c r="C109" s="711"/>
      <c r="D109" s="711"/>
      <c r="E109" s="711"/>
      <c r="F109" s="711"/>
      <c r="G109" s="711"/>
      <c r="H109" s="711"/>
      <c r="I109" s="711"/>
      <c r="J109" s="711"/>
      <c r="K109" s="711"/>
      <c r="L109" s="711"/>
      <c r="M109" s="711"/>
      <c r="N109" s="711"/>
      <c r="O109" s="711"/>
      <c r="P109" s="711"/>
      <c r="Q109" s="711"/>
      <c r="R109" s="711"/>
      <c r="S109" s="711"/>
      <c r="T109" s="711"/>
      <c r="U109" s="711"/>
      <c r="V109" s="711"/>
      <c r="W109" s="711"/>
    </row>
    <row r="110" spans="1:24" ht="12.75">
      <c r="B110" s="711"/>
      <c r="C110" s="711"/>
      <c r="D110" s="711"/>
      <c r="E110" s="711"/>
      <c r="F110" s="711"/>
      <c r="G110" s="711"/>
      <c r="H110" s="711"/>
      <c r="I110" s="711"/>
      <c r="J110" s="711"/>
      <c r="K110" s="711"/>
      <c r="L110" s="711"/>
      <c r="M110" s="711"/>
      <c r="N110" s="711"/>
      <c r="O110" s="711"/>
      <c r="P110" s="711"/>
      <c r="Q110" s="711"/>
      <c r="R110" s="711"/>
      <c r="S110" s="711"/>
      <c r="T110" s="711"/>
      <c r="U110" s="711"/>
      <c r="V110" s="711"/>
      <c r="W110" s="711"/>
    </row>
    <row r="111" spans="1:24" ht="12.75">
      <c r="B111" s="711"/>
      <c r="C111" s="711"/>
      <c r="D111" s="711"/>
      <c r="E111" s="711"/>
      <c r="F111" s="711"/>
      <c r="G111" s="711"/>
      <c r="H111" s="711"/>
      <c r="I111" s="711"/>
      <c r="J111" s="711"/>
      <c r="K111" s="711"/>
      <c r="L111" s="711"/>
      <c r="M111" s="711"/>
      <c r="N111" s="711"/>
      <c r="O111" s="711"/>
      <c r="P111" s="711"/>
      <c r="Q111" s="711"/>
      <c r="R111" s="711"/>
      <c r="S111" s="711"/>
      <c r="T111" s="711"/>
      <c r="U111" s="711"/>
      <c r="V111" s="711"/>
      <c r="W111" s="711"/>
    </row>
    <row r="112" spans="1:24" ht="12.75">
      <c r="B112" s="711"/>
      <c r="C112" s="711"/>
      <c r="D112" s="711"/>
      <c r="E112" s="711"/>
      <c r="F112" s="711"/>
      <c r="G112" s="711"/>
      <c r="H112" s="711"/>
      <c r="I112" s="711"/>
      <c r="J112" s="711"/>
      <c r="K112" s="711"/>
      <c r="L112" s="711"/>
      <c r="M112" s="711"/>
      <c r="N112" s="711"/>
      <c r="O112" s="711"/>
      <c r="P112" s="711"/>
      <c r="Q112" s="711"/>
      <c r="R112" s="711"/>
      <c r="S112" s="711"/>
      <c r="T112" s="711"/>
      <c r="U112" s="711"/>
      <c r="V112" s="711"/>
      <c r="W112" s="711"/>
    </row>
  </sheetData>
  <mergeCells count="5">
    <mergeCell ref="A8:B9"/>
    <mergeCell ref="A1:F1"/>
    <mergeCell ref="A2:E2"/>
    <mergeCell ref="A3:E3"/>
    <mergeCell ref="A4:E4"/>
  </mergeCells>
  <phoneticPr fontId="0" type="noConversion"/>
  <pageMargins left="0.75" right="0.75" top="1" bottom="1" header="0.5" footer="0.5"/>
  <pageSetup orientation="portrait" r:id="rId1"/>
  <headerFooter alignWithMargins="0"/>
  <legacyDrawing r:id="rId2"/>
  <oleObjects>
    <oleObject progId="Unknown" shapeId="41986" r:id="rId3"/>
  </oleObjects>
</worksheet>
</file>

<file path=xl/worksheets/sheet2.xml><?xml version="1.0" encoding="utf-8"?>
<worksheet xmlns="http://schemas.openxmlformats.org/spreadsheetml/2006/main" xmlns:r="http://schemas.openxmlformats.org/officeDocument/2006/relationships">
  <sheetPr codeName="Sheet2" enableFormatConditionsCalculation="0">
    <tabColor indexed="42"/>
  </sheetPr>
  <dimension ref="A1:Q99"/>
  <sheetViews>
    <sheetView workbookViewId="0">
      <selection activeCell="C5" sqref="C5"/>
    </sheetView>
  </sheetViews>
  <sheetFormatPr defaultRowHeight="11.25"/>
  <cols>
    <col min="1" max="1" width="9.140625" style="56"/>
    <col min="2" max="2" width="9.140625" style="55"/>
    <col min="3" max="3" width="42.28515625" style="7" customWidth="1"/>
    <col min="4" max="4" width="30.5703125" style="7" customWidth="1"/>
    <col min="5" max="5" width="15" style="7" customWidth="1"/>
    <col min="6" max="6" width="5.42578125" style="7" customWidth="1"/>
    <col min="7" max="7" width="15.85546875" style="7" customWidth="1"/>
    <col min="8" max="16384" width="9.140625" style="7"/>
  </cols>
  <sheetData>
    <row r="1" spans="1:7" s="15" customFormat="1" ht="20.25" customHeight="1">
      <c r="C1" s="2201" t="s">
        <v>1354</v>
      </c>
      <c r="D1" s="2201"/>
      <c r="E1" s="47"/>
      <c r="F1" s="48"/>
      <c r="G1" s="48"/>
    </row>
    <row r="2" spans="1:7" s="15" customFormat="1" ht="18.75" customHeight="1">
      <c r="C2" s="49" t="str">
        <f ca="1">'I1 Intro'!C9:F9</f>
        <v>Orillia Power Distribution Corporation</v>
      </c>
    </row>
    <row r="3" spans="1:7" s="15" customFormat="1" ht="18.75" customHeight="1">
      <c r="C3" s="50" t="str">
        <f ca="1">'I1 Intro'!C13 &amp; "   " &amp; 'I1 Intro'!E13</f>
        <v xml:space="preserve">EB-2009-XXXX   </v>
      </c>
      <c r="G3" s="16"/>
    </row>
    <row r="4" spans="1:7" s="15" customFormat="1" ht="18.75">
      <c r="C4" s="51">
        <f ca="1">'I1 Intro'!C15</f>
        <v>40053</v>
      </c>
    </row>
    <row r="5" spans="1:7" s="15" customFormat="1" ht="21" customHeight="1">
      <c r="B5" s="17"/>
      <c r="C5" s="52" t="s">
        <v>185</v>
      </c>
      <c r="D5" s="53" t="str">
        <f>$C$17 &amp; "  " &amp; D17</f>
        <v xml:space="preserve">  </v>
      </c>
    </row>
    <row r="6" spans="1:7" s="15" customFormat="1" ht="6" customHeight="1">
      <c r="A6" s="18"/>
      <c r="B6" s="18"/>
      <c r="C6" s="18"/>
      <c r="D6" s="18"/>
      <c r="E6" s="18"/>
    </row>
    <row r="7" spans="1:7">
      <c r="A7" s="54"/>
    </row>
    <row r="8" spans="1:7">
      <c r="A8" s="54"/>
    </row>
    <row r="9" spans="1:7" ht="12.75">
      <c r="C9" s="2200"/>
      <c r="D9" s="2200"/>
      <c r="E9" s="2200"/>
      <c r="F9" s="2200"/>
      <c r="G9" s="2200"/>
    </row>
    <row r="10" spans="1:7">
      <c r="A10" s="57"/>
    </row>
    <row r="11" spans="1:7">
      <c r="A11" s="58"/>
      <c r="B11" s="59"/>
    </row>
    <row r="12" spans="1:7">
      <c r="A12" s="58"/>
      <c r="B12" s="59"/>
    </row>
    <row r="13" spans="1:7">
      <c r="A13" s="58"/>
      <c r="B13" s="59"/>
    </row>
    <row r="14" spans="1:7">
      <c r="A14" s="58"/>
      <c r="B14" s="59"/>
    </row>
    <row r="15" spans="1:7" ht="18" customHeight="1">
      <c r="A15" s="60"/>
      <c r="D15" s="2202" t="s">
        <v>1034</v>
      </c>
      <c r="E15" s="2202"/>
    </row>
    <row r="16" spans="1:7" ht="15" customHeight="1" thickBot="1">
      <c r="A16" s="2202" t="s">
        <v>186</v>
      </c>
      <c r="B16" s="2202"/>
      <c r="D16" s="2205"/>
      <c r="E16" s="2205"/>
      <c r="F16" s="15"/>
      <c r="G16" s="73"/>
    </row>
    <row r="17" spans="1:17" ht="12" customHeight="1" thickBot="1">
      <c r="A17" s="2202"/>
      <c r="B17" s="2202"/>
      <c r="C17" s="1805"/>
      <c r="D17" s="2203"/>
      <c r="E17" s="2204"/>
      <c r="F17" s="15"/>
      <c r="G17" s="73"/>
    </row>
    <row r="18" spans="1:17" ht="12" thickBot="1"/>
    <row r="19" spans="1:17" ht="13.5" customHeight="1" thickBot="1">
      <c r="D19" s="61" t="s">
        <v>6</v>
      </c>
      <c r="E19" s="62" t="s">
        <v>1471</v>
      </c>
      <c r="F19" s="74"/>
      <c r="G19" s="74"/>
    </row>
    <row r="20" spans="1:17" ht="13.5" customHeight="1" thickBot="1">
      <c r="B20" s="63">
        <v>1</v>
      </c>
      <c r="C20" s="64" t="s">
        <v>4</v>
      </c>
      <c r="D20" s="65"/>
      <c r="E20" s="8" t="s">
        <v>772</v>
      </c>
      <c r="F20" s="74"/>
      <c r="G20" s="75"/>
      <c r="Q20" s="1806" t="s">
        <v>1035</v>
      </c>
    </row>
    <row r="21" spans="1:17" ht="13.5" customHeight="1" thickBot="1">
      <c r="B21" s="66">
        <v>2</v>
      </c>
      <c r="C21" s="67" t="s">
        <v>72</v>
      </c>
      <c r="D21" s="9"/>
      <c r="E21" s="8" t="s">
        <v>772</v>
      </c>
      <c r="G21" s="75"/>
      <c r="Q21" s="1806" t="s">
        <v>1035</v>
      </c>
    </row>
    <row r="22" spans="1:17" ht="13.5" customHeight="1" thickBot="1">
      <c r="B22" s="66">
        <v>3</v>
      </c>
      <c r="C22" s="67" t="s">
        <v>1123</v>
      </c>
      <c r="D22" s="9"/>
      <c r="E22" s="8" t="s">
        <v>772</v>
      </c>
      <c r="G22" s="74"/>
      <c r="Q22" s="1806" t="s">
        <v>1035</v>
      </c>
    </row>
    <row r="23" spans="1:17" ht="13.5" customHeight="1" thickBot="1">
      <c r="B23" s="66">
        <v>4</v>
      </c>
      <c r="C23" s="67" t="s">
        <v>1124</v>
      </c>
      <c r="D23" s="9"/>
      <c r="E23" s="8" t="s">
        <v>911</v>
      </c>
      <c r="G23" s="74"/>
      <c r="Q23" s="1806" t="s">
        <v>1035</v>
      </c>
    </row>
    <row r="24" spans="1:17" ht="13.5" customHeight="1" thickBot="1">
      <c r="B24" s="66">
        <v>5</v>
      </c>
      <c r="C24" s="67" t="s">
        <v>1125</v>
      </c>
      <c r="D24" s="9"/>
      <c r="E24" s="8" t="s">
        <v>911</v>
      </c>
      <c r="G24" s="74"/>
      <c r="Q24" s="1806" t="s">
        <v>1035</v>
      </c>
    </row>
    <row r="25" spans="1:17" ht="13.5" customHeight="1" thickBot="1">
      <c r="B25" s="66">
        <v>6</v>
      </c>
      <c r="C25" s="67" t="s">
        <v>767</v>
      </c>
      <c r="D25" s="9"/>
      <c r="E25" s="8" t="s">
        <v>911</v>
      </c>
      <c r="G25" s="74"/>
      <c r="Q25" s="1806" t="s">
        <v>1035</v>
      </c>
    </row>
    <row r="26" spans="1:17" ht="13.5" customHeight="1" thickBot="1">
      <c r="B26" s="66">
        <v>7</v>
      </c>
      <c r="C26" s="67" t="s">
        <v>73</v>
      </c>
      <c r="D26" s="9"/>
      <c r="E26" s="8" t="s">
        <v>772</v>
      </c>
      <c r="G26" s="74"/>
      <c r="Q26" s="1806" t="s">
        <v>1035</v>
      </c>
    </row>
    <row r="27" spans="1:17" ht="13.5" customHeight="1" thickBot="1">
      <c r="B27" s="66">
        <v>8</v>
      </c>
      <c r="C27" s="67" t="s">
        <v>1065</v>
      </c>
      <c r="D27" s="9"/>
      <c r="E27" s="8" t="s">
        <v>772</v>
      </c>
      <c r="G27" s="74"/>
      <c r="Q27" s="1806" t="s">
        <v>1035</v>
      </c>
    </row>
    <row r="28" spans="1:17" ht="13.5" customHeight="1" thickBot="1">
      <c r="B28" s="66">
        <v>9</v>
      </c>
      <c r="C28" s="67" t="s">
        <v>1066</v>
      </c>
      <c r="D28" s="9"/>
      <c r="E28" s="8" t="s">
        <v>772</v>
      </c>
      <c r="G28" s="74"/>
      <c r="Q28" s="1806" t="s">
        <v>1035</v>
      </c>
    </row>
    <row r="29" spans="1:17" ht="13.5" customHeight="1" thickBot="1">
      <c r="B29" s="66">
        <v>10</v>
      </c>
      <c r="C29" s="67" t="s">
        <v>74</v>
      </c>
      <c r="D29" s="9"/>
      <c r="E29" s="8" t="s">
        <v>911</v>
      </c>
      <c r="G29" s="74"/>
      <c r="Q29" s="1806" t="s">
        <v>1035</v>
      </c>
    </row>
    <row r="30" spans="1:17" ht="13.5" customHeight="1" thickBot="1">
      <c r="B30" s="66">
        <v>11</v>
      </c>
      <c r="C30" s="67" t="s">
        <v>1076</v>
      </c>
      <c r="D30" s="9"/>
      <c r="E30" s="8" t="s">
        <v>911</v>
      </c>
      <c r="G30" s="74"/>
      <c r="Q30" s="1806" t="s">
        <v>1035</v>
      </c>
    </row>
    <row r="31" spans="1:17" ht="13.5" customHeight="1" thickBot="1">
      <c r="B31" s="66">
        <v>12</v>
      </c>
      <c r="C31" s="67" t="s">
        <v>1077</v>
      </c>
      <c r="D31" s="9"/>
      <c r="E31" s="8" t="s">
        <v>911</v>
      </c>
      <c r="G31" s="74"/>
      <c r="Q31" s="1806" t="s">
        <v>1035</v>
      </c>
    </row>
    <row r="32" spans="1:17" ht="13.5" customHeight="1" thickBot="1">
      <c r="B32" s="66">
        <v>13</v>
      </c>
      <c r="C32" s="67" t="s">
        <v>63</v>
      </c>
      <c r="D32" s="9"/>
      <c r="E32" s="8" t="s">
        <v>911</v>
      </c>
      <c r="G32" s="74"/>
      <c r="Q32" s="1806" t="s">
        <v>1035</v>
      </c>
    </row>
    <row r="33" spans="1:17" ht="13.5" customHeight="1" thickBot="1">
      <c r="B33" s="66">
        <v>14</v>
      </c>
      <c r="C33" s="67" t="s">
        <v>64</v>
      </c>
      <c r="D33" s="9"/>
      <c r="E33" s="8" t="s">
        <v>911</v>
      </c>
      <c r="G33" s="74"/>
      <c r="Q33" s="1806" t="s">
        <v>1035</v>
      </c>
    </row>
    <row r="34" spans="1:17" ht="13.5" customHeight="1" thickBot="1">
      <c r="B34" s="66">
        <v>15</v>
      </c>
      <c r="C34" s="67" t="s">
        <v>65</v>
      </c>
      <c r="D34" s="9"/>
      <c r="E34" s="8" t="s">
        <v>911</v>
      </c>
      <c r="G34" s="74"/>
      <c r="Q34" s="1806" t="s">
        <v>1035</v>
      </c>
    </row>
    <row r="35" spans="1:17" ht="13.5" customHeight="1" thickBot="1">
      <c r="B35" s="66">
        <v>16</v>
      </c>
      <c r="C35" s="67" t="s">
        <v>1078</v>
      </c>
      <c r="D35" s="9"/>
      <c r="E35" s="8" t="s">
        <v>911</v>
      </c>
      <c r="G35" s="74"/>
      <c r="Q35" s="1806" t="s">
        <v>1035</v>
      </c>
    </row>
    <row r="36" spans="1:17" ht="13.5" customHeight="1" thickBot="1">
      <c r="B36" s="66">
        <v>17</v>
      </c>
      <c r="C36" s="67" t="s">
        <v>1079</v>
      </c>
      <c r="D36" s="9"/>
      <c r="E36" s="8" t="s">
        <v>911</v>
      </c>
      <c r="G36" s="74"/>
      <c r="Q36" s="1806" t="s">
        <v>1035</v>
      </c>
    </row>
    <row r="37" spans="1:17" ht="13.5" customHeight="1" thickBot="1">
      <c r="B37" s="66">
        <v>18</v>
      </c>
      <c r="C37" s="67" t="s">
        <v>1080</v>
      </c>
      <c r="D37" s="9"/>
      <c r="E37" s="8" t="s">
        <v>911</v>
      </c>
      <c r="G37" s="74"/>
      <c r="Q37" s="1806" t="s">
        <v>1035</v>
      </c>
    </row>
    <row r="38" spans="1:17" ht="13.5" customHeight="1" thickBot="1">
      <c r="B38" s="66">
        <v>19</v>
      </c>
      <c r="C38" s="67" t="s">
        <v>1081</v>
      </c>
      <c r="D38" s="9"/>
      <c r="E38" s="8" t="s">
        <v>911</v>
      </c>
      <c r="G38" s="74"/>
      <c r="Q38" s="1806" t="s">
        <v>1035</v>
      </c>
    </row>
    <row r="39" spans="1:17" ht="13.5" customHeight="1" thickBot="1">
      <c r="B39" s="68">
        <v>20</v>
      </c>
      <c r="C39" s="69" t="s">
        <v>429</v>
      </c>
      <c r="D39" s="70"/>
      <c r="E39" s="8" t="s">
        <v>911</v>
      </c>
      <c r="F39" s="74"/>
      <c r="G39" s="74"/>
      <c r="Q39" s="1806" t="s">
        <v>1035</v>
      </c>
    </row>
    <row r="40" spans="1:17" ht="15" customHeight="1">
      <c r="C40" s="78"/>
      <c r="E40" s="55"/>
      <c r="G40" s="76"/>
      <c r="H40" s="76"/>
      <c r="I40" s="76"/>
      <c r="J40" s="76"/>
      <c r="K40" s="76"/>
    </row>
    <row r="41" spans="1:17" ht="15" customHeight="1">
      <c r="C41" s="78"/>
      <c r="E41" s="55"/>
      <c r="G41" s="76"/>
      <c r="H41" s="76"/>
      <c r="I41" s="76"/>
      <c r="J41" s="76"/>
      <c r="K41" s="76"/>
    </row>
    <row r="42" spans="1:17" ht="15" customHeight="1">
      <c r="C42" s="78"/>
      <c r="E42" s="55"/>
      <c r="G42" s="55"/>
    </row>
    <row r="43" spans="1:17" ht="15" customHeight="1">
      <c r="C43" s="78"/>
      <c r="E43" s="55"/>
      <c r="G43" s="55"/>
    </row>
    <row r="44" spans="1:17" ht="15" customHeight="1">
      <c r="A44" s="80" t="s">
        <v>187</v>
      </c>
      <c r="B44" s="79" t="s">
        <v>191</v>
      </c>
      <c r="C44" s="76"/>
      <c r="D44" s="76"/>
      <c r="E44" s="76"/>
      <c r="H44" s="77"/>
    </row>
    <row r="45" spans="1:17" ht="15" customHeight="1">
      <c r="B45" s="76"/>
      <c r="C45" s="76"/>
      <c r="D45" s="76"/>
      <c r="E45" s="76"/>
      <c r="H45" s="77"/>
    </row>
    <row r="46" spans="1:17" ht="15" customHeight="1">
      <c r="B46" s="76"/>
      <c r="C46" s="76"/>
      <c r="D46" s="76"/>
      <c r="E46" s="76"/>
    </row>
    <row r="47" spans="1:17" ht="15" customHeight="1">
      <c r="B47" s="76"/>
      <c r="C47" s="76"/>
      <c r="D47" s="76"/>
      <c r="E47" s="76"/>
    </row>
    <row r="48" spans="1:17" ht="15" customHeight="1">
      <c r="B48" s="76"/>
      <c r="C48" s="76"/>
      <c r="D48" s="76"/>
      <c r="E48" s="76"/>
    </row>
    <row r="49" spans="2:7" ht="15" customHeight="1">
      <c r="B49" s="76"/>
      <c r="C49" s="76"/>
      <c r="D49" s="76"/>
      <c r="E49" s="76"/>
    </row>
    <row r="50" spans="2:7" ht="15" customHeight="1">
      <c r="B50" s="76"/>
      <c r="C50" s="76"/>
      <c r="D50" s="76"/>
      <c r="E50" s="76"/>
      <c r="F50" s="77"/>
    </row>
    <row r="51" spans="2:7" ht="15" customHeight="1">
      <c r="B51" s="76"/>
      <c r="C51" s="76"/>
      <c r="D51" s="76"/>
      <c r="E51" s="76"/>
      <c r="G51" s="55"/>
    </row>
    <row r="52" spans="2:7" ht="15" customHeight="1">
      <c r="B52" s="76"/>
      <c r="C52" s="76"/>
      <c r="D52" s="76"/>
      <c r="E52" s="76"/>
      <c r="F52" s="77"/>
      <c r="G52" s="71"/>
    </row>
    <row r="53" spans="2:7" ht="15" customHeight="1">
      <c r="B53" s="76"/>
      <c r="C53" s="76"/>
      <c r="D53" s="76"/>
      <c r="E53" s="76"/>
    </row>
    <row r="54" spans="2:7" ht="15" customHeight="1">
      <c r="C54" s="78"/>
    </row>
    <row r="55" spans="2:7" ht="15" customHeight="1">
      <c r="C55" s="78"/>
    </row>
    <row r="56" spans="2:7" ht="15" customHeight="1">
      <c r="C56" s="78"/>
    </row>
    <row r="57" spans="2:7" ht="15" customHeight="1"/>
    <row r="58" spans="2:7" ht="15" customHeight="1"/>
    <row r="59" spans="2:7" ht="15" customHeight="1"/>
    <row r="60" spans="2:7" ht="15" customHeight="1"/>
    <row r="61" spans="2:7" ht="15" customHeight="1"/>
    <row r="62" spans="2:7" ht="15" customHeight="1"/>
    <row r="63" spans="2:7" ht="15" customHeight="1"/>
    <row r="64" spans="2:7"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sheetData>
  <dataConsolidate/>
  <mergeCells count="5">
    <mergeCell ref="C9:G9"/>
    <mergeCell ref="C1:D1"/>
    <mergeCell ref="A16:B17"/>
    <mergeCell ref="D17:E17"/>
    <mergeCell ref="D15:E16"/>
  </mergeCells>
  <phoneticPr fontId="0" type="noConversion"/>
  <dataValidations count="3">
    <dataValidation type="list" allowBlank="1" showInputMessage="1" showErrorMessage="1" sqref="C17">
      <formula1>"First Run, Second Run,Optional Third Run"</formula1>
    </dataValidation>
    <dataValidation type="list" allowBlank="1" showInputMessage="1" showErrorMessage="1" sqref="G52 E20:E39">
      <formula1>"YES,NO"</formula1>
    </dataValidation>
    <dataValidation type="textLength" allowBlank="1" showInputMessage="1" showErrorMessage="1" errorTitle="Character Error" error="You may only enter a maximum of 40 characters in this cell.  Please revise." sqref="D17:E17">
      <formula1>0</formula1>
      <formula2>40</formula2>
    </dataValidation>
  </dataValidations>
  <pageMargins left="0.75" right="0.75" top="1" bottom="1" header="0.5" footer="0.5"/>
  <pageSetup scale="74" orientation="portrait" r:id="rId1"/>
  <headerFooter alignWithMargins="0"/>
  <rowBreaks count="1" manualBreakCount="1">
    <brk id="62" max="5" man="1"/>
  </rowBreaks>
  <colBreaks count="1" manualBreakCount="1">
    <brk id="6" max="1048575" man="1"/>
  </colBreaks>
  <drawing r:id="rId2"/>
  <legacyDrawing r:id="rId3"/>
  <oleObjects>
    <oleObject progId="Unknown" shapeId="4164" r:id="rId4"/>
  </oleObjects>
</worksheet>
</file>

<file path=xl/worksheets/sheet20.xml><?xml version="1.0" encoding="utf-8"?>
<worksheet xmlns="http://schemas.openxmlformats.org/spreadsheetml/2006/main" xmlns:r="http://schemas.openxmlformats.org/officeDocument/2006/relationships">
  <sheetPr codeName="Sheet31" enableFormatConditionsCalculation="0">
    <tabColor indexed="9"/>
  </sheetPr>
  <dimension ref="A1:AD67"/>
  <sheetViews>
    <sheetView workbookViewId="0">
      <selection sqref="A1:F1"/>
    </sheetView>
  </sheetViews>
  <sheetFormatPr defaultRowHeight="12.75"/>
  <cols>
    <col min="1" max="1" width="4" style="15" customWidth="1"/>
    <col min="2" max="2" width="50.5703125" style="15" customWidth="1"/>
    <col min="3" max="3" width="15.7109375" style="15" customWidth="1"/>
    <col min="4" max="4" width="14.7109375" style="76" customWidth="1"/>
    <col min="5" max="5" width="16.5703125" style="76" customWidth="1"/>
    <col min="6" max="6" width="11" style="76" customWidth="1"/>
    <col min="7" max="7" width="9.140625" style="76"/>
    <col min="8" max="8" width="10.85546875" style="76" bestFit="1" customWidth="1"/>
    <col min="9" max="9" width="9.140625" style="76"/>
    <col min="10" max="10" width="10.28515625" style="76" customWidth="1"/>
    <col min="11" max="11" width="9.140625" style="76"/>
    <col min="12" max="12" width="10.5703125" style="76" customWidth="1"/>
    <col min="13" max="30" width="9.140625" style="76"/>
    <col min="31" max="16384" width="9.140625" style="15"/>
  </cols>
  <sheetData>
    <row r="1" spans="1:30" ht="20.25" customHeight="1">
      <c r="A1" s="2210" t="s">
        <v>1354</v>
      </c>
      <c r="B1" s="2210"/>
      <c r="C1" s="2210"/>
      <c r="D1" s="2210"/>
      <c r="E1" s="2210"/>
      <c r="F1" s="2210"/>
      <c r="G1" s="15"/>
      <c r="H1" s="15"/>
      <c r="I1" s="15"/>
      <c r="J1" s="15"/>
      <c r="K1" s="15"/>
      <c r="L1" s="15"/>
      <c r="M1" s="15"/>
      <c r="N1" s="15"/>
      <c r="O1" s="15"/>
      <c r="P1" s="15"/>
      <c r="Q1" s="15"/>
      <c r="R1" s="15"/>
      <c r="S1" s="15"/>
      <c r="T1" s="15"/>
      <c r="U1" s="15"/>
      <c r="V1" s="15"/>
      <c r="W1" s="15"/>
      <c r="X1" s="15"/>
      <c r="Y1" s="15"/>
      <c r="Z1" s="15"/>
      <c r="AA1" s="15"/>
      <c r="AB1" s="15"/>
      <c r="AC1" s="15"/>
      <c r="AD1" s="15"/>
    </row>
    <row r="2" spans="1:30" ht="18.75" customHeight="1">
      <c r="A2" s="2254" t="str">
        <f ca="1">'I1 Intro'!C9</f>
        <v>Orillia Power Distribution Corporation</v>
      </c>
      <c r="B2" s="2254"/>
      <c r="C2" s="2254"/>
      <c r="D2" s="2254"/>
      <c r="E2" s="2254"/>
      <c r="F2" s="15"/>
      <c r="G2" s="15"/>
      <c r="H2" s="15"/>
      <c r="I2" s="15"/>
      <c r="J2" s="15"/>
      <c r="K2" s="15"/>
      <c r="L2" s="15"/>
      <c r="M2" s="15"/>
      <c r="N2" s="15"/>
      <c r="O2" s="15"/>
      <c r="P2" s="15"/>
      <c r="Q2" s="15"/>
      <c r="R2" s="15"/>
      <c r="S2" s="15"/>
      <c r="T2" s="15"/>
      <c r="U2" s="15"/>
      <c r="V2" s="15"/>
      <c r="W2" s="15"/>
      <c r="X2" s="15"/>
      <c r="Y2" s="15"/>
      <c r="Z2" s="15"/>
      <c r="AA2" s="15"/>
      <c r="AB2" s="15"/>
      <c r="AC2" s="15"/>
      <c r="AD2" s="15"/>
    </row>
    <row r="3" spans="1:30" ht="18.75" customHeight="1">
      <c r="A3" s="2255" t="str">
        <f ca="1">'I1 Intro'!C13 &amp; "   " &amp; 'I1 Intro'!E13</f>
        <v xml:space="preserve">EB-2009-XXXX   </v>
      </c>
      <c r="B3" s="2255"/>
      <c r="C3" s="2255"/>
      <c r="D3" s="2255"/>
      <c r="E3" s="2255"/>
      <c r="F3" s="15"/>
      <c r="G3" s="16"/>
      <c r="H3" s="15"/>
      <c r="I3" s="15"/>
      <c r="J3" s="15"/>
      <c r="K3" s="15"/>
      <c r="L3" s="15"/>
      <c r="M3" s="15"/>
      <c r="N3" s="15"/>
      <c r="O3" s="15"/>
      <c r="P3" s="15"/>
      <c r="Q3" s="15"/>
      <c r="R3" s="15"/>
      <c r="S3" s="15"/>
      <c r="T3" s="15"/>
      <c r="U3" s="15"/>
      <c r="V3" s="15"/>
      <c r="W3" s="15"/>
      <c r="X3" s="15"/>
      <c r="Y3" s="15"/>
      <c r="Z3" s="15"/>
      <c r="AA3" s="15"/>
      <c r="AB3" s="15"/>
      <c r="AC3" s="15"/>
      <c r="AD3" s="15"/>
    </row>
    <row r="4" spans="1:30" ht="18.75">
      <c r="A4" s="2256">
        <f ca="1">'I1 Intro'!C15</f>
        <v>40053</v>
      </c>
      <c r="B4" s="2256"/>
      <c r="C4" s="2256"/>
      <c r="D4" s="2256"/>
      <c r="E4" s="2256"/>
      <c r="F4" s="15"/>
      <c r="G4" s="15"/>
      <c r="H4" s="15"/>
      <c r="I4" s="15"/>
      <c r="J4" s="15"/>
      <c r="K4" s="15"/>
      <c r="L4" s="15"/>
      <c r="M4" s="15"/>
      <c r="N4" s="15"/>
      <c r="O4" s="15"/>
      <c r="P4" s="15"/>
      <c r="Q4" s="15"/>
      <c r="R4" s="15"/>
      <c r="S4" s="15"/>
      <c r="T4" s="15"/>
      <c r="U4" s="15"/>
      <c r="V4" s="15"/>
      <c r="W4" s="15"/>
      <c r="X4" s="15"/>
      <c r="Y4" s="15"/>
      <c r="Z4" s="15"/>
      <c r="AA4" s="15"/>
      <c r="AB4" s="15"/>
      <c r="AC4" s="15"/>
      <c r="AD4" s="15"/>
    </row>
    <row r="5" spans="1:30" ht="21" customHeight="1">
      <c r="A5" s="369" t="str">
        <f ca="1">"Sheet O3.5 USL Metering Credit Worksheet  - "&amp; 'I2 LDC class'!$C$17 &amp; "  " &amp;  'I2 LDC class'!$D$17</f>
        <v xml:space="preserve">Sheet O3.5 USL Metering Credit Worksheet  -   </v>
      </c>
      <c r="B5" s="370"/>
      <c r="C5" s="624"/>
      <c r="D5" s="624"/>
      <c r="E5" s="371"/>
      <c r="F5" s="15"/>
      <c r="G5" s="15"/>
      <c r="H5" s="15"/>
      <c r="I5" s="15"/>
      <c r="J5" s="15"/>
      <c r="K5" s="15"/>
      <c r="L5" s="15"/>
      <c r="M5" s="15"/>
      <c r="N5" s="15"/>
      <c r="O5" s="15"/>
      <c r="P5" s="15"/>
      <c r="Q5" s="15"/>
      <c r="R5" s="15"/>
      <c r="S5" s="15"/>
      <c r="T5" s="15"/>
      <c r="U5" s="15"/>
      <c r="V5" s="15"/>
      <c r="W5" s="15"/>
      <c r="X5" s="15"/>
      <c r="Y5" s="15"/>
      <c r="Z5" s="15"/>
      <c r="AA5" s="15"/>
      <c r="AB5" s="15"/>
      <c r="AC5" s="15"/>
      <c r="AD5" s="15"/>
    </row>
    <row r="6" spans="1:30" ht="6" customHeight="1">
      <c r="A6" s="18"/>
      <c r="B6" s="18"/>
      <c r="C6" s="625"/>
      <c r="D6" s="625"/>
      <c r="E6" s="18"/>
      <c r="F6" s="18"/>
      <c r="G6" s="18"/>
      <c r="H6" s="18"/>
      <c r="I6" s="18"/>
      <c r="J6" s="18"/>
      <c r="K6" s="18"/>
      <c r="L6" s="18"/>
      <c r="M6" s="18"/>
      <c r="N6" s="18"/>
      <c r="O6" s="18"/>
      <c r="P6" s="15"/>
      <c r="Q6" s="15"/>
      <c r="R6" s="15"/>
      <c r="S6" s="15"/>
      <c r="T6" s="15"/>
      <c r="U6" s="15"/>
      <c r="V6" s="15"/>
      <c r="W6" s="15"/>
      <c r="X6" s="15"/>
      <c r="Y6" s="15"/>
      <c r="Z6" s="15"/>
      <c r="AA6" s="15"/>
      <c r="AB6" s="15"/>
      <c r="AC6" s="15"/>
      <c r="AD6" s="15"/>
    </row>
    <row r="7" spans="1:30" ht="14.25" customHeight="1">
      <c r="A7" s="834"/>
      <c r="B7" s="834"/>
      <c r="C7" s="693"/>
    </row>
    <row r="8" spans="1:30">
      <c r="A8" s="2339" t="s">
        <v>1417</v>
      </c>
      <c r="B8" s="2339"/>
      <c r="C8" s="357"/>
    </row>
    <row r="9" spans="1:30">
      <c r="A9" s="2339"/>
      <c r="B9" s="2339"/>
    </row>
    <row r="10" spans="1:30">
      <c r="B10" s="826"/>
      <c r="C10" s="76"/>
    </row>
    <row r="11" spans="1:30" ht="47.25" customHeight="1">
      <c r="A11" s="1078"/>
      <c r="B11" s="1079" t="s">
        <v>1462</v>
      </c>
      <c r="C11" s="710" t="str">
        <f ca="1">IF('I2 LDC class'!$D$21="",'I2 LDC class'!$C$21,'I2 LDC class'!$D$21)</f>
        <v>GS &lt;50</v>
      </c>
    </row>
    <row r="12" spans="1:30" s="610" customFormat="1">
      <c r="A12" s="1068"/>
      <c r="B12" s="1069" t="s">
        <v>1250</v>
      </c>
      <c r="C12" s="1062">
        <f ca="1">'O7 Amortization'!H340+'O7 Amortization'!H413+'O7 Amortization'!H486+'O7 Amortization'!H559 + 'O7 Amortization'!AC340+'O7 Amortization'!AC413+'O7 Amortization'!AC486+'O7 Amortization'!AC559</f>
        <v>36649.61411707446</v>
      </c>
      <c r="D12" s="76"/>
      <c r="E12" s="76"/>
      <c r="F12" s="76"/>
      <c r="G12" s="76"/>
      <c r="H12" s="76"/>
      <c r="I12" s="76"/>
      <c r="J12" s="76"/>
      <c r="K12" s="76"/>
      <c r="L12" s="76"/>
      <c r="M12" s="76"/>
      <c r="N12" s="76"/>
      <c r="O12" s="76"/>
      <c r="P12" s="76"/>
      <c r="Q12" s="76"/>
      <c r="R12" s="76"/>
      <c r="S12" s="76"/>
      <c r="T12" s="76"/>
      <c r="U12" s="76"/>
      <c r="V12" s="76"/>
      <c r="W12" s="76"/>
      <c r="X12" s="76"/>
      <c r="Y12" s="76"/>
      <c r="Z12" s="76"/>
      <c r="AA12" s="76"/>
      <c r="AB12" s="76"/>
      <c r="AC12" s="76"/>
      <c r="AD12" s="76"/>
    </row>
    <row r="13" spans="1:30" s="610" customFormat="1">
      <c r="A13" s="1068"/>
      <c r="B13" s="1069" t="s">
        <v>1235</v>
      </c>
      <c r="C13" s="1063">
        <f>IF(ISERROR(C33*(C44/C35)),0,C33*(C44/C35))</f>
        <v>6877.5654831785068</v>
      </c>
      <c r="D13" s="76"/>
      <c r="E13" s="76"/>
      <c r="F13" s="76"/>
      <c r="G13" s="76"/>
      <c r="H13" s="76"/>
      <c r="I13" s="76"/>
      <c r="J13" s="76"/>
      <c r="K13" s="76"/>
      <c r="L13" s="76"/>
      <c r="M13" s="76"/>
      <c r="N13" s="76"/>
      <c r="O13" s="76"/>
      <c r="P13" s="76"/>
      <c r="Q13" s="76"/>
      <c r="R13" s="76"/>
      <c r="S13" s="76"/>
      <c r="T13" s="76"/>
      <c r="U13" s="76"/>
      <c r="V13" s="76"/>
      <c r="W13" s="76"/>
      <c r="X13" s="76"/>
      <c r="Y13" s="76"/>
      <c r="Z13" s="76"/>
      <c r="AA13" s="76"/>
      <c r="AB13" s="76"/>
      <c r="AC13" s="76"/>
      <c r="AD13" s="76"/>
    </row>
    <row r="14" spans="1:30" s="610" customFormat="1">
      <c r="A14" s="1068"/>
      <c r="B14" s="854" t="s">
        <v>1243</v>
      </c>
      <c r="C14" s="1063">
        <f ca="1">'O4 Summary by Class &amp; Accounts'!F138</f>
        <v>0</v>
      </c>
      <c r="D14" s="76"/>
      <c r="E14" s="76"/>
      <c r="F14" s="76"/>
      <c r="G14" s="76"/>
      <c r="H14" s="76"/>
      <c r="I14" s="76"/>
      <c r="J14" s="76"/>
      <c r="K14" s="76"/>
      <c r="L14" s="76"/>
      <c r="M14" s="76"/>
      <c r="N14" s="76"/>
      <c r="O14" s="76"/>
      <c r="P14" s="76"/>
      <c r="Q14" s="76"/>
      <c r="R14" s="76"/>
      <c r="S14" s="76"/>
      <c r="T14" s="76"/>
      <c r="U14" s="76"/>
      <c r="V14" s="76"/>
      <c r="W14" s="76"/>
      <c r="X14" s="76"/>
      <c r="Y14" s="76"/>
      <c r="Z14" s="76"/>
      <c r="AA14" s="76"/>
      <c r="AB14" s="76"/>
      <c r="AC14" s="76"/>
      <c r="AD14" s="76"/>
    </row>
    <row r="15" spans="1:30" s="610" customFormat="1">
      <c r="A15" s="1068"/>
      <c r="B15" s="854" t="s">
        <v>1244</v>
      </c>
      <c r="C15" s="1063">
        <f ca="1">'O4 Summary by Class &amp; Accounts'!F139+'O4 Summary by Class &amp; Accounts'!F140</f>
        <v>161.08898531771979</v>
      </c>
      <c r="D15" s="76"/>
      <c r="E15" s="76"/>
      <c r="F15" s="76"/>
      <c r="G15" s="76"/>
      <c r="H15" s="76"/>
      <c r="I15" s="76"/>
      <c r="J15" s="76"/>
      <c r="K15" s="76"/>
      <c r="L15" s="76"/>
      <c r="M15" s="76"/>
      <c r="N15" s="76"/>
      <c r="O15" s="76"/>
      <c r="P15" s="76"/>
      <c r="Q15" s="76"/>
      <c r="R15" s="76"/>
      <c r="S15" s="76"/>
      <c r="T15" s="76"/>
      <c r="U15" s="76"/>
      <c r="V15" s="76"/>
      <c r="W15" s="76"/>
      <c r="X15" s="76"/>
      <c r="Y15" s="76"/>
      <c r="Z15" s="76"/>
      <c r="AA15" s="76"/>
      <c r="AB15" s="76"/>
      <c r="AC15" s="76"/>
      <c r="AD15" s="76"/>
    </row>
    <row r="16" spans="1:30" s="697" customFormat="1">
      <c r="A16" s="1068"/>
      <c r="B16" s="854" t="s">
        <v>1245</v>
      </c>
      <c r="C16" s="1063">
        <f ca="1">'O4 Summary by Class &amp; Accounts'!F157</f>
        <v>22830.907154898836</v>
      </c>
      <c r="D16" s="76"/>
      <c r="E16" s="76"/>
      <c r="F16" s="76"/>
      <c r="G16" s="76"/>
      <c r="H16" s="76"/>
      <c r="I16" s="76"/>
      <c r="J16" s="76"/>
      <c r="K16" s="76"/>
      <c r="L16" s="76"/>
      <c r="M16" s="76"/>
      <c r="N16" s="76"/>
      <c r="O16" s="76"/>
      <c r="P16" s="76"/>
      <c r="Q16" s="76"/>
      <c r="R16" s="76"/>
      <c r="S16" s="76"/>
      <c r="T16" s="76"/>
      <c r="U16" s="76"/>
      <c r="V16" s="76"/>
      <c r="W16" s="76"/>
      <c r="X16" s="76"/>
      <c r="Y16" s="76"/>
      <c r="Z16" s="76"/>
      <c r="AA16" s="76"/>
      <c r="AB16" s="76"/>
      <c r="AC16" s="76"/>
      <c r="AD16" s="76"/>
    </row>
    <row r="17" spans="1:30" s="697" customFormat="1">
      <c r="A17" s="1068"/>
      <c r="B17" s="854" t="s">
        <v>1246</v>
      </c>
      <c r="C17" s="1063">
        <f ca="1">'O4 Summary by Class &amp; Accounts'!F159</f>
        <v>52300.584115561454</v>
      </c>
      <c r="D17" s="76"/>
      <c r="E17" s="76"/>
      <c r="F17" s="76"/>
      <c r="G17" s="76"/>
      <c r="H17" s="76"/>
      <c r="I17" s="76"/>
      <c r="J17" s="76"/>
      <c r="K17" s="76"/>
      <c r="L17" s="76"/>
      <c r="M17" s="76"/>
      <c r="N17" s="76"/>
      <c r="O17" s="76"/>
      <c r="P17" s="76"/>
      <c r="Q17" s="76"/>
      <c r="R17" s="76"/>
      <c r="S17" s="76"/>
      <c r="T17" s="76"/>
      <c r="U17" s="76"/>
      <c r="V17" s="76"/>
      <c r="W17" s="76"/>
      <c r="X17" s="76"/>
      <c r="Y17" s="76"/>
      <c r="Z17" s="76"/>
      <c r="AA17" s="76"/>
      <c r="AB17" s="76"/>
      <c r="AC17" s="76"/>
      <c r="AD17" s="76"/>
    </row>
    <row r="18" spans="1:30" s="697" customFormat="1">
      <c r="A18" s="1068"/>
      <c r="B18" s="1069" t="s">
        <v>1236</v>
      </c>
      <c r="C18" s="1063">
        <f ca="1">IF(ISERROR(SUM(C14:C17)/C39*C37),0,SUM(C14:C17)/C39*C37)</f>
        <v>38995.493963364468</v>
      </c>
      <c r="D18" s="76"/>
      <c r="E18" s="76"/>
      <c r="F18" s="76"/>
      <c r="G18" s="76"/>
      <c r="H18" s="76"/>
      <c r="I18" s="76"/>
      <c r="J18" s="76"/>
      <c r="K18" s="76"/>
      <c r="L18" s="76"/>
      <c r="M18" s="76"/>
      <c r="N18" s="76"/>
      <c r="O18" s="76"/>
      <c r="P18" s="76"/>
      <c r="Q18" s="76"/>
      <c r="R18" s="76"/>
      <c r="S18" s="76"/>
      <c r="T18" s="76"/>
      <c r="U18" s="76"/>
      <c r="V18" s="76"/>
      <c r="W18" s="76"/>
      <c r="X18" s="76"/>
      <c r="Y18" s="76"/>
      <c r="Z18" s="76"/>
      <c r="AA18" s="76"/>
      <c r="AB18" s="76"/>
      <c r="AC18" s="76"/>
      <c r="AD18" s="76"/>
    </row>
    <row r="19" spans="1:30" s="697" customFormat="1">
      <c r="A19" s="1068"/>
      <c r="B19" s="1069" t="s">
        <v>1237</v>
      </c>
      <c r="C19" s="1063">
        <f ca="1">IF(ISERROR('O4 Summary by Class &amp; Accounts'!F201*C46/(C31+C35)),0,('O4 Summary by Class &amp; Accounts'!F201*C46/(C31+C35)))</f>
        <v>6523.5311635323342</v>
      </c>
      <c r="D19" s="76"/>
      <c r="E19" s="76"/>
      <c r="F19" s="76"/>
      <c r="G19" s="76"/>
      <c r="H19" s="76"/>
      <c r="I19" s="76"/>
      <c r="J19" s="76"/>
      <c r="K19" s="76"/>
      <c r="L19" s="76"/>
      <c r="M19" s="76"/>
      <c r="N19" s="76"/>
      <c r="O19" s="76"/>
      <c r="P19" s="76"/>
      <c r="Q19" s="76"/>
      <c r="R19" s="76"/>
      <c r="S19" s="76"/>
      <c r="T19" s="76"/>
      <c r="U19" s="76"/>
      <c r="V19" s="76"/>
      <c r="W19" s="76"/>
      <c r="X19" s="76"/>
      <c r="Y19" s="76"/>
      <c r="Z19" s="76"/>
      <c r="AA19" s="76"/>
      <c r="AB19" s="76"/>
      <c r="AC19" s="76"/>
      <c r="AD19" s="76"/>
    </row>
    <row r="20" spans="1:30" s="697" customFormat="1">
      <c r="A20" s="1068"/>
      <c r="B20" s="1069" t="s">
        <v>1238</v>
      </c>
      <c r="C20" s="1063">
        <f ca="1">IF(ISERROR('O4 Summary by Class &amp; Accounts'!F199*C46/(C31+C35)),0,('O4 Summary by Class &amp; Accounts'!F199*C46/(C31+C35)))</f>
        <v>19333.295730018781</v>
      </c>
      <c r="D20" s="76"/>
      <c r="E20" s="76"/>
      <c r="F20" s="76"/>
      <c r="G20" s="76"/>
      <c r="H20" s="76"/>
      <c r="I20" s="76"/>
      <c r="J20" s="76"/>
      <c r="K20" s="76"/>
      <c r="L20" s="76"/>
      <c r="M20" s="76"/>
      <c r="N20" s="76"/>
      <c r="O20" s="76"/>
      <c r="P20" s="76"/>
      <c r="Q20" s="76"/>
      <c r="R20" s="76"/>
      <c r="S20" s="76"/>
      <c r="T20" s="76"/>
      <c r="U20" s="76"/>
      <c r="V20" s="76"/>
      <c r="W20" s="76"/>
      <c r="X20" s="76"/>
      <c r="Y20" s="76"/>
      <c r="Z20" s="76"/>
      <c r="AA20" s="76"/>
      <c r="AB20" s="76"/>
      <c r="AC20" s="76"/>
      <c r="AD20" s="76"/>
    </row>
    <row r="21" spans="1:30" s="697" customFormat="1">
      <c r="A21" s="1068"/>
      <c r="B21" s="1069" t="s">
        <v>1239</v>
      </c>
      <c r="C21" s="1063">
        <f ca="1">IF(ISERROR(C46/(C31+C35)*'O1 Revenue to cost|RR'!E33),0,(C46/(C31+C35)*'O1 Revenue to cost|RR'!E33))</f>
        <v>14337.099243662666</v>
      </c>
      <c r="D21" s="76"/>
      <c r="E21" s="76"/>
      <c r="F21" s="76"/>
      <c r="G21" s="76"/>
      <c r="H21" s="76"/>
      <c r="I21" s="76"/>
      <c r="J21" s="76"/>
      <c r="K21" s="76"/>
      <c r="L21" s="76"/>
      <c r="M21" s="76"/>
      <c r="N21" s="76"/>
      <c r="O21" s="76"/>
      <c r="P21" s="76"/>
      <c r="Q21" s="76"/>
      <c r="R21" s="76"/>
      <c r="S21" s="76"/>
      <c r="T21" s="76"/>
      <c r="U21" s="76"/>
      <c r="V21" s="76"/>
      <c r="W21" s="76"/>
      <c r="X21" s="76"/>
      <c r="Y21" s="76"/>
      <c r="Z21" s="76"/>
      <c r="AA21" s="76"/>
      <c r="AB21" s="76"/>
      <c r="AC21" s="76"/>
      <c r="AD21" s="76"/>
    </row>
    <row r="22" spans="1:30" s="610" customFormat="1" ht="18.75" customHeight="1">
      <c r="A22" s="1070"/>
      <c r="B22" s="960" t="s">
        <v>76</v>
      </c>
      <c r="C22" s="1066">
        <f>SUM(C12:C21)</f>
        <v>198009.17995660924</v>
      </c>
      <c r="D22" s="76"/>
      <c r="E22" s="76"/>
      <c r="F22" s="76"/>
      <c r="G22" s="76"/>
      <c r="H22" s="76"/>
      <c r="I22" s="76"/>
      <c r="J22" s="76"/>
      <c r="K22" s="76"/>
      <c r="L22" s="76"/>
      <c r="M22" s="76"/>
      <c r="N22" s="76"/>
      <c r="O22" s="76"/>
      <c r="P22" s="76"/>
      <c r="Q22" s="76"/>
      <c r="R22" s="76"/>
      <c r="S22" s="76"/>
      <c r="T22" s="76"/>
      <c r="U22" s="76"/>
      <c r="V22" s="76"/>
      <c r="W22" s="76"/>
      <c r="X22" s="76"/>
      <c r="Y22" s="76"/>
      <c r="Z22" s="76"/>
      <c r="AA22" s="76"/>
      <c r="AB22" s="76"/>
      <c r="AC22" s="76"/>
      <c r="AD22" s="76"/>
    </row>
    <row r="23" spans="1:30" s="610" customFormat="1">
      <c r="A23" s="1070"/>
      <c r="B23" s="854"/>
      <c r="C23" s="1063"/>
      <c r="D23" s="76"/>
      <c r="E23" s="76"/>
      <c r="F23" s="76"/>
      <c r="G23" s="76"/>
      <c r="H23" s="76"/>
      <c r="I23" s="76"/>
      <c r="J23" s="76"/>
      <c r="K23" s="76"/>
      <c r="L23" s="76"/>
      <c r="M23" s="76"/>
      <c r="N23" s="76"/>
      <c r="O23" s="76"/>
      <c r="P23" s="76"/>
      <c r="Q23" s="76"/>
      <c r="R23" s="76"/>
      <c r="S23" s="76"/>
      <c r="T23" s="76"/>
      <c r="U23" s="76"/>
      <c r="V23" s="76"/>
      <c r="W23" s="76"/>
      <c r="X23" s="76"/>
      <c r="Y23" s="76"/>
      <c r="Z23" s="76"/>
      <c r="AA23" s="76"/>
      <c r="AB23" s="76"/>
      <c r="AC23" s="76"/>
      <c r="AD23" s="76"/>
    </row>
    <row r="24" spans="1:30" s="833" customFormat="1">
      <c r="A24" s="1071"/>
      <c r="B24" s="1072" t="s">
        <v>75</v>
      </c>
      <c r="C24" s="1064">
        <f ca="1">'I6 Customer Data'!E38</f>
        <v>1355</v>
      </c>
      <c r="D24" s="76"/>
      <c r="E24" s="76"/>
      <c r="F24" s="76"/>
      <c r="G24" s="76"/>
      <c r="H24" s="76"/>
      <c r="I24" s="76"/>
      <c r="J24" s="76"/>
      <c r="K24" s="76"/>
      <c r="L24" s="76"/>
      <c r="M24" s="76"/>
      <c r="N24" s="76"/>
      <c r="O24" s="76"/>
      <c r="P24" s="76"/>
      <c r="Q24" s="76"/>
      <c r="R24" s="76"/>
      <c r="S24" s="76"/>
      <c r="T24" s="76"/>
      <c r="U24" s="76"/>
      <c r="V24" s="76"/>
      <c r="W24" s="76"/>
      <c r="X24" s="76"/>
      <c r="Y24" s="76"/>
      <c r="Z24" s="76"/>
      <c r="AA24" s="76"/>
      <c r="AB24" s="76"/>
      <c r="AC24" s="76"/>
      <c r="AD24" s="76"/>
    </row>
    <row r="25" spans="1:30" s="833" customFormat="1">
      <c r="A25" s="1071"/>
      <c r="B25" s="1073"/>
      <c r="C25" s="1064"/>
      <c r="D25" s="76"/>
      <c r="E25" s="76"/>
      <c r="F25" s="76"/>
      <c r="G25" s="76"/>
      <c r="H25" s="76"/>
      <c r="I25" s="76"/>
      <c r="J25" s="76"/>
      <c r="K25" s="76"/>
      <c r="L25" s="76"/>
      <c r="M25" s="76"/>
      <c r="N25" s="76"/>
      <c r="O25" s="76"/>
      <c r="P25" s="76"/>
      <c r="Q25" s="76"/>
      <c r="R25" s="76"/>
      <c r="S25" s="76"/>
      <c r="T25" s="76"/>
      <c r="U25" s="76"/>
      <c r="V25" s="76"/>
      <c r="W25" s="76"/>
      <c r="X25" s="76"/>
      <c r="Y25" s="76"/>
      <c r="Z25" s="76"/>
      <c r="AA25" s="76"/>
      <c r="AB25" s="76"/>
      <c r="AC25" s="76"/>
      <c r="AD25" s="76"/>
    </row>
    <row r="26" spans="1:30" s="59" customFormat="1">
      <c r="A26" s="1074"/>
      <c r="B26" s="1075" t="s">
        <v>1247</v>
      </c>
      <c r="C26" s="912">
        <f>IF(ISERROR(C22/C24/12),0,C22/C24/12)</f>
        <v>12.17768634419491</v>
      </c>
      <c r="D26" s="76"/>
      <c r="E26" s="76"/>
      <c r="F26" s="76"/>
      <c r="G26" s="76"/>
      <c r="H26" s="76"/>
      <c r="I26" s="76"/>
      <c r="J26" s="76"/>
      <c r="K26" s="76"/>
      <c r="L26" s="76"/>
      <c r="M26" s="76"/>
      <c r="N26" s="76"/>
      <c r="O26" s="76"/>
      <c r="P26" s="76"/>
      <c r="Q26" s="76"/>
      <c r="R26" s="76"/>
      <c r="S26" s="76"/>
      <c r="T26" s="76"/>
      <c r="U26" s="76"/>
      <c r="V26" s="76"/>
      <c r="W26" s="76"/>
      <c r="X26" s="76"/>
      <c r="Y26" s="76"/>
      <c r="Z26" s="76"/>
      <c r="AA26" s="76"/>
      <c r="AB26" s="76"/>
      <c r="AC26" s="76"/>
      <c r="AD26" s="76"/>
    </row>
    <row r="27" spans="1:30" s="610" customFormat="1">
      <c r="A27" s="1070"/>
      <c r="B27" s="854"/>
      <c r="C27" s="1063"/>
      <c r="D27" s="76"/>
      <c r="E27" s="76"/>
      <c r="F27" s="76"/>
      <c r="G27" s="76"/>
      <c r="H27" s="76"/>
      <c r="I27" s="76"/>
      <c r="J27" s="76"/>
      <c r="K27" s="76"/>
      <c r="L27" s="76"/>
      <c r="M27" s="76"/>
      <c r="N27" s="76"/>
      <c r="O27" s="76"/>
      <c r="P27" s="76"/>
      <c r="Q27" s="76"/>
      <c r="R27" s="76"/>
      <c r="S27" s="76"/>
      <c r="T27" s="76"/>
      <c r="U27" s="76"/>
      <c r="V27" s="76"/>
      <c r="W27" s="76"/>
      <c r="X27" s="76"/>
      <c r="Y27" s="76"/>
      <c r="Z27" s="76"/>
      <c r="AA27" s="76"/>
      <c r="AB27" s="76"/>
      <c r="AC27" s="76"/>
      <c r="AD27" s="76"/>
    </row>
    <row r="28" spans="1:30" s="610" customFormat="1">
      <c r="A28" s="1070"/>
      <c r="B28" s="854"/>
      <c r="C28" s="1063"/>
      <c r="D28" s="76"/>
      <c r="E28" s="76"/>
      <c r="F28" s="76"/>
      <c r="G28" s="76"/>
      <c r="H28" s="76"/>
      <c r="I28" s="76"/>
      <c r="J28" s="76"/>
      <c r="K28" s="76"/>
      <c r="L28" s="76"/>
      <c r="M28" s="76"/>
      <c r="N28" s="76"/>
      <c r="O28" s="76"/>
      <c r="P28" s="76"/>
      <c r="Q28" s="76"/>
      <c r="R28" s="76"/>
      <c r="S28" s="76"/>
      <c r="T28" s="76"/>
      <c r="U28" s="76"/>
      <c r="V28" s="76"/>
      <c r="W28" s="76"/>
      <c r="X28" s="76"/>
      <c r="Y28" s="76"/>
      <c r="Z28" s="76"/>
      <c r="AA28" s="76"/>
      <c r="AB28" s="76"/>
      <c r="AC28" s="76"/>
      <c r="AD28" s="76"/>
    </row>
    <row r="29" spans="1:30" s="610" customFormat="1">
      <c r="A29" s="1070"/>
      <c r="B29" s="854" t="s">
        <v>1404</v>
      </c>
      <c r="C29" s="1063">
        <f ca="1">SUM('O4 Summary by Class &amp; Accounts'!F60:F73)+SUM('O4 Summary by Class &amp; Accounts'!F74:F76)+SUM('O4 Summary by Class &amp; Accounts'!F77) +SUM('O4 Summary by Class &amp; Accounts'!F79:F80)</f>
        <v>1069113.552006389</v>
      </c>
      <c r="D29" s="76"/>
      <c r="E29" s="76"/>
      <c r="F29" s="76"/>
      <c r="G29" s="76"/>
      <c r="H29" s="76"/>
      <c r="I29" s="76"/>
      <c r="J29" s="76"/>
      <c r="K29" s="76"/>
      <c r="L29" s="76"/>
      <c r="M29" s="76"/>
      <c r="N29" s="76"/>
      <c r="O29" s="76"/>
      <c r="P29" s="76"/>
      <c r="Q29" s="76"/>
      <c r="R29" s="76"/>
      <c r="S29" s="76"/>
      <c r="T29" s="76"/>
      <c r="U29" s="76"/>
      <c r="V29" s="76"/>
      <c r="W29" s="76"/>
      <c r="X29" s="76"/>
      <c r="Y29" s="76"/>
      <c r="Z29" s="76"/>
      <c r="AA29" s="76"/>
      <c r="AB29" s="76"/>
      <c r="AC29" s="76"/>
      <c r="AD29" s="76"/>
    </row>
    <row r="30" spans="1:30" s="610" customFormat="1">
      <c r="A30" s="1070"/>
      <c r="B30" s="854" t="s">
        <v>1405</v>
      </c>
      <c r="C30" s="1063">
        <f ca="1">'O7 Amortization'!AX80+'O7 Amortization'!AX150+'O7 Amortization'!AX220+'O7 Amortization'!AX290</f>
        <v>-729502.61277914722</v>
      </c>
      <c r="D30" s="76"/>
      <c r="E30" s="76"/>
      <c r="F30" s="76"/>
      <c r="G30" s="76"/>
      <c r="H30" s="76"/>
      <c r="I30" s="76"/>
      <c r="J30" s="76"/>
      <c r="K30" s="76"/>
      <c r="L30" s="76"/>
      <c r="M30" s="76"/>
      <c r="N30" s="76"/>
      <c r="O30" s="76"/>
      <c r="P30" s="76"/>
      <c r="Q30" s="76"/>
      <c r="R30" s="76"/>
      <c r="S30" s="76"/>
      <c r="T30" s="76"/>
      <c r="U30" s="76"/>
      <c r="V30" s="76"/>
      <c r="W30" s="76"/>
      <c r="X30" s="76"/>
      <c r="Y30" s="76"/>
      <c r="Z30" s="76"/>
      <c r="AA30" s="76"/>
      <c r="AB30" s="76"/>
      <c r="AC30" s="76"/>
      <c r="AD30" s="76"/>
    </row>
    <row r="31" spans="1:30" s="610" customFormat="1">
      <c r="A31" s="1070"/>
      <c r="B31" s="854" t="s">
        <v>1406</v>
      </c>
      <c r="C31" s="1063">
        <f ca="1">C29+C30</f>
        <v>339610.93922724179</v>
      </c>
      <c r="D31" s="76"/>
      <c r="E31" s="76"/>
      <c r="F31" s="76"/>
      <c r="G31" s="76"/>
      <c r="H31" s="76"/>
      <c r="I31" s="76"/>
      <c r="J31" s="76"/>
      <c r="K31" s="76"/>
      <c r="L31" s="76"/>
      <c r="M31" s="76"/>
      <c r="N31" s="76"/>
      <c r="O31" s="76"/>
      <c r="P31" s="76"/>
      <c r="Q31" s="76"/>
      <c r="R31" s="76"/>
      <c r="S31" s="76"/>
      <c r="T31" s="76"/>
      <c r="U31" s="76"/>
      <c r="V31" s="76"/>
      <c r="W31" s="76"/>
      <c r="X31" s="76"/>
      <c r="Y31" s="76"/>
      <c r="Z31" s="76"/>
      <c r="AA31" s="76"/>
      <c r="AB31" s="76"/>
      <c r="AC31" s="76"/>
      <c r="AD31" s="76"/>
    </row>
    <row r="32" spans="1:30" s="610" customFormat="1">
      <c r="A32" s="1070"/>
      <c r="B32" s="854"/>
      <c r="C32" s="1063"/>
      <c r="D32" s="76"/>
      <c r="E32" s="76"/>
      <c r="F32" s="76"/>
      <c r="G32" s="76"/>
      <c r="H32" s="76"/>
      <c r="I32" s="76"/>
      <c r="J32" s="76"/>
      <c r="K32" s="76"/>
      <c r="L32" s="76"/>
      <c r="M32" s="76"/>
      <c r="N32" s="76"/>
      <c r="O32" s="76"/>
      <c r="P32" s="76"/>
      <c r="Q32" s="76"/>
      <c r="R32" s="76"/>
      <c r="S32" s="76"/>
      <c r="T32" s="76"/>
      <c r="U32" s="76"/>
      <c r="V32" s="76"/>
      <c r="W32" s="76"/>
      <c r="X32" s="76"/>
      <c r="Y32" s="76"/>
      <c r="Z32" s="76"/>
      <c r="AA32" s="76"/>
      <c r="AB32" s="76"/>
      <c r="AC32" s="76"/>
      <c r="AD32" s="76"/>
    </row>
    <row r="33" spans="1:30" s="610" customFormat="1">
      <c r="A33" s="1070"/>
      <c r="B33" s="854" t="s">
        <v>1407</v>
      </c>
      <c r="C33" s="1063">
        <f ca="1">'O7 Amortization'!AX364+'O7 Amortization'!AX436+'O7 Amortization'!AX509+'O7 Amortization'!AX582</f>
        <v>55291.529154269818</v>
      </c>
      <c r="D33" s="76"/>
      <c r="E33" s="76"/>
      <c r="F33" s="76"/>
      <c r="G33" s="76"/>
      <c r="H33" s="76"/>
      <c r="I33" s="76"/>
      <c r="J33" s="76"/>
      <c r="K33" s="76"/>
      <c r="L33" s="76"/>
      <c r="M33" s="76"/>
      <c r="N33" s="76"/>
      <c r="O33" s="76"/>
      <c r="P33" s="76"/>
      <c r="Q33" s="76"/>
      <c r="R33" s="76"/>
      <c r="S33" s="76"/>
      <c r="T33" s="76"/>
      <c r="U33" s="76"/>
      <c r="V33" s="76"/>
      <c r="W33" s="76"/>
      <c r="X33" s="76"/>
      <c r="Y33" s="76"/>
      <c r="Z33" s="76"/>
      <c r="AA33" s="76"/>
      <c r="AB33" s="76"/>
      <c r="AC33" s="76"/>
      <c r="AD33" s="76"/>
    </row>
    <row r="34" spans="1:30" s="610" customFormat="1">
      <c r="A34" s="1070"/>
      <c r="B34" s="854"/>
      <c r="C34" s="1063"/>
      <c r="D34" s="76"/>
      <c r="E34" s="76"/>
      <c r="F34" s="76"/>
      <c r="G34" s="76"/>
      <c r="H34" s="76"/>
      <c r="I34" s="76"/>
      <c r="J34" s="76"/>
      <c r="K34" s="76"/>
      <c r="L34" s="76"/>
      <c r="M34" s="76"/>
      <c r="N34" s="76"/>
      <c r="O34" s="76"/>
      <c r="P34" s="76"/>
      <c r="Q34" s="76"/>
      <c r="R34" s="76"/>
      <c r="S34" s="76"/>
      <c r="T34" s="76"/>
      <c r="U34" s="76"/>
      <c r="V34" s="76"/>
      <c r="W34" s="76"/>
      <c r="X34" s="76"/>
      <c r="Y34" s="76"/>
      <c r="Z34" s="76"/>
      <c r="AA34" s="76"/>
      <c r="AB34" s="76"/>
      <c r="AC34" s="76"/>
      <c r="AD34" s="76"/>
    </row>
    <row r="35" spans="1:30" s="610" customFormat="1">
      <c r="A35" s="1070"/>
      <c r="B35" s="960" t="s">
        <v>806</v>
      </c>
      <c r="C35" s="1067">
        <f ca="1">'O6 Source Data for E2'!E99</f>
        <v>2526184.8549030013</v>
      </c>
      <c r="D35" s="76"/>
      <c r="E35" s="76"/>
      <c r="F35" s="76"/>
      <c r="G35" s="76"/>
      <c r="H35" s="76"/>
      <c r="I35" s="76"/>
      <c r="J35" s="76"/>
      <c r="K35" s="76"/>
      <c r="L35" s="76"/>
      <c r="M35" s="76"/>
      <c r="N35" s="76"/>
      <c r="O35" s="76"/>
      <c r="P35" s="76"/>
      <c r="Q35" s="76"/>
      <c r="R35" s="76"/>
      <c r="S35" s="76"/>
      <c r="T35" s="76"/>
      <c r="U35" s="76"/>
      <c r="V35" s="76"/>
      <c r="W35" s="76"/>
      <c r="X35" s="76"/>
      <c r="Y35" s="76"/>
      <c r="Z35" s="76"/>
      <c r="AA35" s="76"/>
      <c r="AB35" s="76"/>
      <c r="AC35" s="76"/>
      <c r="AD35" s="76"/>
    </row>
    <row r="36" spans="1:30" s="610" customFormat="1">
      <c r="A36" s="1070"/>
      <c r="B36" s="854"/>
      <c r="C36" s="1063"/>
      <c r="D36" s="76"/>
      <c r="E36" s="76"/>
      <c r="F36" s="76"/>
      <c r="G36" s="76"/>
      <c r="H36" s="76"/>
      <c r="I36" s="76"/>
      <c r="J36" s="76"/>
      <c r="K36" s="76"/>
      <c r="L36" s="76"/>
      <c r="M36" s="76"/>
      <c r="N36" s="76"/>
      <c r="O36" s="76"/>
      <c r="P36" s="76"/>
      <c r="Q36" s="76"/>
      <c r="R36" s="76"/>
      <c r="S36" s="76"/>
      <c r="T36" s="76"/>
      <c r="U36" s="76"/>
      <c r="V36" s="76"/>
      <c r="W36" s="76"/>
      <c r="X36" s="76"/>
      <c r="Y36" s="76"/>
      <c r="Z36" s="76"/>
      <c r="AA36" s="76"/>
      <c r="AB36" s="76"/>
      <c r="AC36" s="76"/>
      <c r="AD36" s="76"/>
    </row>
    <row r="37" spans="1:30" s="610" customFormat="1">
      <c r="A37" s="1070"/>
      <c r="B37" s="960" t="s">
        <v>1413</v>
      </c>
      <c r="C37" s="1066">
        <f ca="1">SUM('O4 Summary by Class &amp; Accounts'!F166:F191) + 'O4 Summary by Class &amp; Accounts'!F200+ SUM('O4 Summary by Class &amp; Accounts'!F202:F205)</f>
        <v>251030.97173836073</v>
      </c>
      <c r="D37" s="76"/>
      <c r="E37" s="76"/>
      <c r="F37" s="76"/>
      <c r="G37" s="76"/>
      <c r="H37" s="76"/>
      <c r="I37" s="76"/>
      <c r="J37" s="76"/>
      <c r="K37" s="76"/>
      <c r="L37" s="76"/>
      <c r="M37" s="76"/>
      <c r="N37" s="76"/>
      <c r="O37" s="76"/>
      <c r="P37" s="76"/>
      <c r="Q37" s="76"/>
      <c r="R37" s="76"/>
      <c r="S37" s="76"/>
      <c r="T37" s="76"/>
      <c r="U37" s="76"/>
      <c r="V37" s="76"/>
      <c r="W37" s="76"/>
      <c r="X37" s="76"/>
      <c r="Y37" s="76"/>
      <c r="Z37" s="76"/>
      <c r="AA37" s="76"/>
      <c r="AB37" s="76"/>
      <c r="AC37" s="76"/>
      <c r="AD37" s="76"/>
    </row>
    <row r="38" spans="1:30" s="610" customFormat="1">
      <c r="A38" s="1070"/>
      <c r="B38" s="854"/>
      <c r="C38" s="1063"/>
      <c r="D38" s="76"/>
      <c r="E38" s="76"/>
      <c r="F38" s="76"/>
      <c r="G38" s="76"/>
      <c r="H38" s="76"/>
      <c r="I38" s="76"/>
      <c r="J38" s="76"/>
      <c r="K38" s="76"/>
      <c r="L38" s="76"/>
      <c r="M38" s="76"/>
      <c r="N38" s="76"/>
      <c r="O38" s="76"/>
      <c r="P38" s="76"/>
      <c r="Q38" s="76"/>
      <c r="R38" s="76"/>
      <c r="S38" s="76"/>
      <c r="T38" s="76"/>
      <c r="U38" s="76"/>
      <c r="V38" s="76"/>
      <c r="W38" s="76"/>
      <c r="X38" s="76"/>
      <c r="Y38" s="76"/>
      <c r="Z38" s="76"/>
      <c r="AA38" s="76"/>
      <c r="AB38" s="76"/>
      <c r="AC38" s="76"/>
      <c r="AD38" s="76"/>
    </row>
    <row r="39" spans="1:30" s="610" customFormat="1">
      <c r="A39" s="1070"/>
      <c r="B39" s="960" t="s">
        <v>1408</v>
      </c>
      <c r="C39" s="1066">
        <f ca="1">'O6 Source Data for E2'!E152</f>
        <v>484691.11851880589</v>
      </c>
      <c r="D39" s="76"/>
      <c r="E39" s="76"/>
      <c r="F39" s="76"/>
      <c r="G39" s="76"/>
      <c r="H39" s="76"/>
      <c r="I39" s="76"/>
      <c r="J39" s="76"/>
      <c r="K39" s="76"/>
      <c r="L39" s="76"/>
      <c r="M39" s="76"/>
      <c r="N39" s="76"/>
      <c r="O39" s="76"/>
      <c r="P39" s="76"/>
      <c r="Q39" s="76"/>
      <c r="R39" s="76"/>
      <c r="S39" s="76"/>
      <c r="T39" s="76"/>
      <c r="U39" s="76"/>
      <c r="V39" s="76"/>
      <c r="W39" s="76"/>
      <c r="X39" s="76"/>
      <c r="Y39" s="76"/>
      <c r="Z39" s="76"/>
      <c r="AA39" s="76"/>
      <c r="AB39" s="76"/>
      <c r="AC39" s="76"/>
      <c r="AD39" s="76"/>
    </row>
    <row r="40" spans="1:30" s="610" customFormat="1">
      <c r="A40" s="1070"/>
      <c r="B40" s="854"/>
      <c r="C40" s="1063"/>
      <c r="D40" s="76"/>
      <c r="E40" s="76"/>
      <c r="F40" s="76"/>
      <c r="G40" s="76"/>
      <c r="H40" s="76"/>
      <c r="I40" s="76"/>
      <c r="J40" s="76"/>
      <c r="K40" s="76"/>
      <c r="L40" s="76"/>
      <c r="M40" s="76"/>
      <c r="N40" s="76"/>
      <c r="O40" s="76"/>
      <c r="P40" s="76"/>
      <c r="Q40" s="76"/>
      <c r="R40" s="76"/>
      <c r="S40" s="76"/>
      <c r="T40" s="76"/>
      <c r="U40" s="76"/>
      <c r="V40" s="76"/>
      <c r="W40" s="76"/>
      <c r="X40" s="76"/>
      <c r="Y40" s="76"/>
      <c r="Z40" s="76"/>
      <c r="AA40" s="76"/>
      <c r="AB40" s="76"/>
      <c r="AC40" s="76"/>
      <c r="AD40" s="76"/>
    </row>
    <row r="41" spans="1:30" s="610" customFormat="1">
      <c r="A41" s="1070"/>
      <c r="B41" s="854" t="s">
        <v>1249</v>
      </c>
      <c r="C41" s="1063"/>
      <c r="D41" s="76"/>
      <c r="E41" s="76"/>
      <c r="F41" s="76"/>
      <c r="G41" s="76"/>
      <c r="H41" s="76"/>
      <c r="I41" s="76"/>
      <c r="J41" s="76"/>
      <c r="K41" s="76"/>
      <c r="L41" s="76"/>
      <c r="M41" s="76"/>
      <c r="N41" s="76"/>
      <c r="O41" s="76"/>
      <c r="P41" s="76"/>
      <c r="Q41" s="76"/>
      <c r="R41" s="76"/>
      <c r="S41" s="76"/>
      <c r="T41" s="76"/>
      <c r="U41" s="76"/>
      <c r="V41" s="76"/>
      <c r="W41" s="76"/>
      <c r="X41" s="76"/>
      <c r="Y41" s="76"/>
      <c r="Z41" s="76"/>
      <c r="AA41" s="76"/>
      <c r="AB41" s="76"/>
      <c r="AC41" s="76"/>
      <c r="AD41" s="76"/>
    </row>
    <row r="42" spans="1:30" s="610" customFormat="1">
      <c r="A42" s="1068"/>
      <c r="B42" s="854" t="s">
        <v>1248</v>
      </c>
      <c r="C42" s="1063">
        <f ca="1">'O4 Summary by Class &amp; Accounts'!F59</f>
        <v>982630.22767992248</v>
      </c>
      <c r="D42" s="76"/>
      <c r="E42" s="76"/>
      <c r="F42" s="76"/>
      <c r="G42" s="76"/>
      <c r="H42" s="76"/>
      <c r="I42" s="76"/>
      <c r="J42" s="76"/>
      <c r="K42" s="76"/>
      <c r="L42" s="76"/>
      <c r="M42" s="76"/>
      <c r="N42" s="76"/>
      <c r="O42" s="76"/>
      <c r="P42" s="76"/>
      <c r="Q42" s="76"/>
      <c r="R42" s="76"/>
      <c r="S42" s="76"/>
      <c r="T42" s="76"/>
      <c r="U42" s="76"/>
      <c r="V42" s="76"/>
      <c r="W42" s="76"/>
      <c r="X42" s="76"/>
      <c r="Y42" s="76"/>
      <c r="Z42" s="76"/>
      <c r="AA42" s="76"/>
      <c r="AB42" s="76"/>
      <c r="AC42" s="76"/>
      <c r="AD42" s="76"/>
    </row>
    <row r="43" spans="1:30" s="610" customFormat="1">
      <c r="A43" s="1070"/>
      <c r="B43" s="854" t="s">
        <v>1240</v>
      </c>
      <c r="C43" s="1063">
        <f ca="1">'O7 Amortization'!H57+'O7 Amortization'!H127+'O7 Amortization'!H197+'O7 Amortization'!H267 + 'O7 Amortization'!AC57+'O7 Amortization'!AC127+'O7 Amortization'!AC197+'O7 Amortization'!AC267</f>
        <v>-668404.84762697271</v>
      </c>
      <c r="D43" s="76"/>
      <c r="E43" s="76"/>
      <c r="F43" s="76"/>
      <c r="G43" s="76"/>
      <c r="H43" s="76"/>
      <c r="I43" s="76"/>
      <c r="J43" s="76"/>
      <c r="K43" s="76"/>
      <c r="L43" s="76"/>
      <c r="M43" s="76"/>
      <c r="N43" s="76"/>
      <c r="O43" s="76"/>
      <c r="P43" s="76"/>
      <c r="Q43" s="76"/>
      <c r="R43" s="76"/>
      <c r="S43" s="76"/>
      <c r="T43" s="76"/>
      <c r="U43" s="76"/>
      <c r="V43" s="76"/>
      <c r="W43" s="76"/>
      <c r="X43" s="76"/>
      <c r="Y43" s="76"/>
      <c r="Z43" s="76"/>
      <c r="AA43" s="76"/>
      <c r="AB43" s="76"/>
      <c r="AC43" s="76"/>
      <c r="AD43" s="76"/>
    </row>
    <row r="44" spans="1:30" s="610" customFormat="1">
      <c r="A44" s="1070"/>
      <c r="B44" s="854" t="s">
        <v>1241</v>
      </c>
      <c r="C44" s="1063">
        <f>C42+C43</f>
        <v>314225.38005294977</v>
      </c>
      <c r="D44" s="76"/>
      <c r="E44" s="76"/>
      <c r="F44" s="76"/>
      <c r="G44" s="76"/>
      <c r="H44" s="76"/>
      <c r="I44" s="76"/>
      <c r="J44" s="76"/>
      <c r="K44" s="76"/>
      <c r="L44" s="76"/>
      <c r="M44" s="76"/>
      <c r="N44" s="76"/>
      <c r="O44" s="76"/>
      <c r="P44" s="76"/>
      <c r="Q44" s="76"/>
      <c r="R44" s="76"/>
      <c r="S44" s="76"/>
      <c r="T44" s="76"/>
      <c r="U44" s="76"/>
      <c r="V44" s="76"/>
      <c r="W44" s="76"/>
      <c r="X44" s="76"/>
      <c r="Y44" s="76"/>
      <c r="Z44" s="76"/>
      <c r="AA44" s="76"/>
      <c r="AB44" s="76"/>
      <c r="AC44" s="76"/>
      <c r="AD44" s="76"/>
    </row>
    <row r="45" spans="1:30" s="610" customFormat="1">
      <c r="A45" s="1070"/>
      <c r="B45" s="854" t="s">
        <v>1242</v>
      </c>
      <c r="C45" s="1063">
        <f>IF(ISERROR(C44/C35*C31),0,C44/C35*C31)</f>
        <v>42243.296741210499</v>
      </c>
      <c r="D45" s="76"/>
      <c r="E45" s="76"/>
      <c r="F45" s="76"/>
      <c r="G45" s="76"/>
      <c r="H45" s="76"/>
      <c r="I45" s="76"/>
      <c r="J45" s="76"/>
      <c r="K45" s="76"/>
      <c r="L45" s="76"/>
      <c r="M45" s="76"/>
      <c r="N45" s="76"/>
      <c r="O45" s="76"/>
      <c r="P45" s="76"/>
      <c r="Q45" s="76"/>
      <c r="R45" s="76"/>
      <c r="S45" s="76"/>
      <c r="T45" s="76"/>
      <c r="U45" s="76"/>
      <c r="V45" s="76"/>
      <c r="W45" s="76"/>
      <c r="X45" s="76"/>
      <c r="Y45" s="76"/>
      <c r="Z45" s="76"/>
      <c r="AA45" s="76"/>
      <c r="AB45" s="76"/>
      <c r="AC45" s="76"/>
      <c r="AD45" s="76"/>
    </row>
    <row r="46" spans="1:30" s="610" customFormat="1">
      <c r="A46" s="1076"/>
      <c r="B46" s="1077" t="s">
        <v>805</v>
      </c>
      <c r="C46" s="1065">
        <f>SUM(C44:C45)</f>
        <v>356468.67679416027</v>
      </c>
      <c r="D46" s="76"/>
      <c r="E46" s="76"/>
      <c r="F46" s="76"/>
      <c r="G46" s="76"/>
      <c r="H46" s="76"/>
      <c r="I46" s="76"/>
      <c r="J46" s="76"/>
      <c r="K46" s="76"/>
      <c r="L46" s="76"/>
      <c r="M46" s="76"/>
      <c r="N46" s="76"/>
      <c r="O46" s="76"/>
      <c r="P46" s="76"/>
      <c r="Q46" s="76"/>
      <c r="R46" s="76"/>
      <c r="S46" s="76"/>
      <c r="T46" s="76"/>
      <c r="U46" s="76"/>
      <c r="V46" s="76"/>
      <c r="W46" s="76"/>
      <c r="X46" s="76"/>
      <c r="Y46" s="76"/>
      <c r="Z46" s="76"/>
      <c r="AA46" s="76"/>
      <c r="AB46" s="76"/>
      <c r="AC46" s="76"/>
      <c r="AD46" s="76"/>
    </row>
    <row r="47" spans="1:30" s="610" customFormat="1">
      <c r="B47" s="611"/>
      <c r="D47" s="76"/>
      <c r="E47" s="76"/>
      <c r="F47" s="76"/>
      <c r="G47" s="76"/>
      <c r="H47" s="76"/>
      <c r="I47" s="76"/>
      <c r="J47" s="76"/>
      <c r="K47" s="76"/>
      <c r="L47" s="76"/>
      <c r="M47" s="76"/>
      <c r="N47" s="76"/>
      <c r="O47" s="76"/>
      <c r="P47" s="76"/>
      <c r="Q47" s="76"/>
      <c r="R47" s="76"/>
      <c r="S47" s="76"/>
      <c r="T47" s="76"/>
      <c r="U47" s="76"/>
      <c r="V47" s="76"/>
      <c r="W47" s="76"/>
      <c r="X47" s="76"/>
      <c r="Y47" s="76"/>
      <c r="Z47" s="76"/>
      <c r="AA47" s="76"/>
      <c r="AB47" s="76"/>
      <c r="AC47" s="76"/>
      <c r="AD47" s="76"/>
    </row>
    <row r="48" spans="1:30">
      <c r="C48" s="692"/>
    </row>
    <row r="54" spans="2:30" s="7" customFormat="1">
      <c r="B54" s="59"/>
      <c r="D54" s="76"/>
      <c r="E54" s="76"/>
      <c r="F54" s="76"/>
      <c r="G54" s="76"/>
      <c r="H54" s="76"/>
      <c r="I54" s="76"/>
      <c r="J54" s="76"/>
      <c r="K54" s="76"/>
      <c r="L54" s="76"/>
      <c r="M54" s="76"/>
      <c r="N54" s="76"/>
      <c r="O54" s="76"/>
      <c r="P54" s="76"/>
      <c r="Q54" s="76"/>
      <c r="R54" s="76"/>
      <c r="S54" s="76"/>
      <c r="T54" s="76"/>
      <c r="U54" s="76"/>
      <c r="V54" s="76"/>
      <c r="W54" s="76"/>
      <c r="X54" s="76"/>
      <c r="Y54" s="76"/>
      <c r="Z54" s="76"/>
      <c r="AA54" s="76"/>
      <c r="AB54" s="76"/>
      <c r="AC54" s="76"/>
      <c r="AD54" s="76"/>
    </row>
    <row r="55" spans="2:30" s="7" customFormat="1">
      <c r="C55" s="697"/>
      <c r="D55" s="76"/>
      <c r="E55" s="76"/>
      <c r="F55" s="76"/>
      <c r="G55" s="76"/>
      <c r="H55" s="76"/>
      <c r="I55" s="76"/>
      <c r="J55" s="76"/>
      <c r="K55" s="76"/>
      <c r="L55" s="76"/>
      <c r="M55" s="76"/>
      <c r="N55" s="76"/>
      <c r="O55" s="76"/>
      <c r="P55" s="76"/>
      <c r="Q55" s="76"/>
      <c r="R55" s="76"/>
      <c r="S55" s="76"/>
      <c r="T55" s="76"/>
      <c r="U55" s="76"/>
      <c r="V55" s="76"/>
      <c r="W55" s="76"/>
      <c r="X55" s="76"/>
      <c r="Y55" s="76"/>
      <c r="Z55" s="76"/>
      <c r="AA55" s="76"/>
      <c r="AB55" s="76"/>
      <c r="AC55" s="76"/>
      <c r="AD55" s="76"/>
    </row>
    <row r="56" spans="2:30" s="7" customFormat="1">
      <c r="C56" s="830"/>
      <c r="D56" s="76"/>
      <c r="E56" s="76"/>
      <c r="F56" s="76"/>
      <c r="G56" s="76"/>
      <c r="H56" s="76"/>
      <c r="I56" s="76"/>
      <c r="J56" s="76"/>
      <c r="K56" s="76"/>
      <c r="L56" s="76"/>
      <c r="M56" s="76"/>
      <c r="N56" s="76"/>
      <c r="O56" s="76"/>
      <c r="P56" s="76"/>
      <c r="Q56" s="76"/>
      <c r="R56" s="76"/>
      <c r="S56" s="76"/>
      <c r="T56" s="76"/>
      <c r="U56" s="76"/>
      <c r="V56" s="76"/>
      <c r="W56" s="76"/>
      <c r="X56" s="76"/>
      <c r="Y56" s="76"/>
      <c r="Z56" s="76"/>
      <c r="AA56" s="76"/>
      <c r="AB56" s="76"/>
      <c r="AC56" s="76"/>
      <c r="AD56" s="76"/>
    </row>
    <row r="57" spans="2:30" s="833" customFormat="1">
      <c r="B57" s="831"/>
      <c r="C57" s="917"/>
      <c r="D57" s="76"/>
      <c r="E57" s="76"/>
      <c r="F57" s="76"/>
      <c r="G57" s="76"/>
      <c r="H57" s="76"/>
      <c r="I57" s="76"/>
      <c r="J57" s="76"/>
      <c r="K57" s="76"/>
      <c r="L57" s="76"/>
      <c r="M57" s="76"/>
      <c r="N57" s="76"/>
      <c r="O57" s="76"/>
      <c r="P57" s="76"/>
      <c r="Q57" s="76"/>
      <c r="R57" s="76"/>
      <c r="S57" s="76"/>
      <c r="T57" s="76"/>
      <c r="U57" s="76"/>
      <c r="V57" s="76"/>
      <c r="W57" s="76"/>
      <c r="X57" s="76"/>
      <c r="Y57" s="76"/>
      <c r="Z57" s="76"/>
      <c r="AA57" s="76"/>
      <c r="AB57" s="76"/>
      <c r="AC57" s="76"/>
      <c r="AD57" s="76"/>
    </row>
    <row r="58" spans="2:30" s="7" customFormat="1">
      <c r="B58" s="59"/>
      <c r="D58" s="76"/>
      <c r="E58" s="76"/>
      <c r="F58" s="76"/>
      <c r="G58" s="76"/>
      <c r="H58" s="76"/>
      <c r="I58" s="76"/>
      <c r="J58" s="76"/>
      <c r="K58" s="76"/>
      <c r="L58" s="76"/>
      <c r="M58" s="76"/>
      <c r="N58" s="76"/>
      <c r="O58" s="76"/>
      <c r="P58" s="76"/>
      <c r="Q58" s="76"/>
      <c r="R58" s="76"/>
      <c r="S58" s="76"/>
      <c r="T58" s="76"/>
      <c r="U58" s="76"/>
      <c r="V58" s="76"/>
      <c r="W58" s="76"/>
      <c r="X58" s="76"/>
      <c r="Y58" s="76"/>
      <c r="Z58" s="76"/>
      <c r="AA58" s="76"/>
      <c r="AB58" s="76"/>
      <c r="AC58" s="76"/>
      <c r="AD58" s="76"/>
    </row>
    <row r="59" spans="2:30" s="830" customFormat="1">
      <c r="B59" s="876"/>
      <c r="D59" s="76"/>
      <c r="E59" s="76"/>
      <c r="F59" s="76"/>
      <c r="G59" s="76"/>
      <c r="H59" s="76"/>
      <c r="I59" s="76"/>
      <c r="J59" s="76"/>
      <c r="K59" s="76"/>
      <c r="L59" s="76"/>
      <c r="M59" s="76"/>
      <c r="N59" s="76"/>
      <c r="O59" s="76"/>
      <c r="P59" s="76"/>
      <c r="Q59" s="76"/>
      <c r="R59" s="76"/>
      <c r="S59" s="76"/>
      <c r="T59" s="76"/>
      <c r="U59" s="76"/>
      <c r="V59" s="76"/>
      <c r="W59" s="76"/>
      <c r="X59" s="76"/>
      <c r="Y59" s="76"/>
      <c r="Z59" s="76"/>
      <c r="AA59" s="76"/>
      <c r="AB59" s="76"/>
      <c r="AC59" s="76"/>
      <c r="AD59" s="76"/>
    </row>
    <row r="60" spans="2:30" s="7" customFormat="1">
      <c r="B60" s="59"/>
      <c r="D60" s="76"/>
      <c r="E60" s="76"/>
      <c r="F60" s="76"/>
      <c r="G60" s="76"/>
      <c r="H60" s="76"/>
      <c r="I60" s="76"/>
      <c r="J60" s="76"/>
      <c r="K60" s="76"/>
      <c r="L60" s="76"/>
      <c r="M60" s="76"/>
      <c r="N60" s="76"/>
      <c r="O60" s="76"/>
      <c r="P60" s="76"/>
      <c r="Q60" s="76"/>
      <c r="R60" s="76"/>
      <c r="S60" s="76"/>
      <c r="T60" s="76"/>
      <c r="U60" s="76"/>
      <c r="V60" s="76"/>
      <c r="W60" s="76"/>
      <c r="X60" s="76"/>
      <c r="Y60" s="76"/>
      <c r="Z60" s="76"/>
      <c r="AA60" s="76"/>
      <c r="AB60" s="76"/>
      <c r="AC60" s="76"/>
      <c r="AD60" s="76"/>
    </row>
    <row r="61" spans="2:30" s="7" customFormat="1">
      <c r="B61" s="59"/>
      <c r="C61" s="945"/>
      <c r="D61" s="76"/>
      <c r="E61" s="76"/>
      <c r="F61" s="76"/>
      <c r="G61" s="76"/>
      <c r="H61" s="76"/>
      <c r="I61" s="76"/>
      <c r="J61" s="76"/>
      <c r="K61" s="76"/>
      <c r="L61" s="76"/>
      <c r="M61" s="76"/>
      <c r="N61" s="76"/>
      <c r="O61" s="76"/>
      <c r="P61" s="76"/>
      <c r="Q61" s="76"/>
      <c r="R61" s="76"/>
      <c r="S61" s="76"/>
      <c r="T61" s="76"/>
      <c r="U61" s="76"/>
      <c r="V61" s="76"/>
      <c r="W61" s="76"/>
      <c r="X61" s="76"/>
      <c r="Y61" s="76"/>
      <c r="Z61" s="76"/>
      <c r="AA61" s="76"/>
      <c r="AB61" s="76"/>
      <c r="AC61" s="76"/>
      <c r="AD61" s="76"/>
    </row>
    <row r="62" spans="2:30" s="7" customFormat="1">
      <c r="D62" s="76"/>
      <c r="E62" s="76"/>
      <c r="F62" s="76"/>
      <c r="G62" s="76"/>
      <c r="H62" s="76"/>
      <c r="I62" s="76"/>
      <c r="J62" s="76"/>
      <c r="K62" s="76"/>
      <c r="L62" s="76"/>
      <c r="M62" s="76"/>
      <c r="N62" s="76"/>
      <c r="O62" s="76"/>
      <c r="P62" s="76"/>
      <c r="Q62" s="76"/>
      <c r="R62" s="76"/>
      <c r="S62" s="76"/>
      <c r="T62" s="76"/>
      <c r="U62" s="76"/>
      <c r="V62" s="76"/>
      <c r="W62" s="76"/>
      <c r="X62" s="76"/>
      <c r="Y62" s="76"/>
      <c r="Z62" s="76"/>
      <c r="AA62" s="76"/>
      <c r="AB62" s="76"/>
      <c r="AC62" s="76"/>
      <c r="AD62" s="76"/>
    </row>
    <row r="63" spans="2:30" s="7" customFormat="1">
      <c r="D63" s="76"/>
      <c r="E63" s="76"/>
      <c r="F63" s="76"/>
      <c r="G63" s="76"/>
      <c r="H63" s="76"/>
      <c r="I63" s="76"/>
      <c r="J63" s="76"/>
      <c r="K63" s="76"/>
      <c r="L63" s="76"/>
      <c r="M63" s="76"/>
      <c r="N63" s="76"/>
      <c r="O63" s="76"/>
      <c r="P63" s="76"/>
      <c r="Q63" s="76"/>
      <c r="R63" s="76"/>
      <c r="S63" s="76"/>
      <c r="T63" s="76"/>
      <c r="U63" s="76"/>
      <c r="V63" s="76"/>
      <c r="W63" s="76"/>
      <c r="X63" s="76"/>
      <c r="Y63" s="76"/>
      <c r="Z63" s="76"/>
      <c r="AA63" s="76"/>
      <c r="AB63" s="76"/>
      <c r="AC63" s="76"/>
      <c r="AD63" s="76"/>
    </row>
    <row r="64" spans="2:30" s="7" customFormat="1">
      <c r="C64" s="877"/>
      <c r="D64" s="76"/>
      <c r="E64" s="76"/>
      <c r="F64" s="76"/>
      <c r="G64" s="76"/>
      <c r="H64" s="76"/>
      <c r="I64" s="76"/>
      <c r="J64" s="76"/>
      <c r="K64" s="76"/>
      <c r="L64" s="76"/>
      <c r="M64" s="76"/>
      <c r="N64" s="76"/>
      <c r="O64" s="76"/>
      <c r="P64" s="76"/>
      <c r="Q64" s="76"/>
      <c r="R64" s="76"/>
      <c r="S64" s="76"/>
      <c r="T64" s="76"/>
      <c r="U64" s="76"/>
      <c r="V64" s="76"/>
      <c r="W64" s="76"/>
      <c r="X64" s="76"/>
      <c r="Y64" s="76"/>
      <c r="Z64" s="76"/>
      <c r="AA64" s="76"/>
      <c r="AB64" s="76"/>
      <c r="AC64" s="76"/>
      <c r="AD64" s="76"/>
    </row>
    <row r="65" spans="4:30" s="7" customFormat="1">
      <c r="D65" s="76"/>
      <c r="E65" s="76"/>
      <c r="F65" s="76"/>
      <c r="G65" s="76"/>
      <c r="H65" s="76"/>
      <c r="I65" s="76"/>
      <c r="J65" s="76"/>
      <c r="K65" s="76"/>
      <c r="L65" s="76"/>
      <c r="M65" s="76"/>
      <c r="N65" s="76"/>
      <c r="O65" s="76"/>
      <c r="P65" s="76"/>
      <c r="Q65" s="76"/>
      <c r="R65" s="76"/>
      <c r="S65" s="76"/>
      <c r="T65" s="76"/>
      <c r="U65" s="76"/>
      <c r="V65" s="76"/>
      <c r="W65" s="76"/>
      <c r="X65" s="76"/>
      <c r="Y65" s="76"/>
      <c r="Z65" s="76"/>
      <c r="AA65" s="76"/>
      <c r="AB65" s="76"/>
      <c r="AC65" s="76"/>
      <c r="AD65" s="76"/>
    </row>
    <row r="66" spans="4:30" s="7" customFormat="1">
      <c r="D66" s="76"/>
      <c r="E66" s="76"/>
      <c r="F66" s="76"/>
      <c r="G66" s="76"/>
      <c r="H66" s="76"/>
      <c r="I66" s="76"/>
      <c r="J66" s="76"/>
      <c r="K66" s="76"/>
      <c r="L66" s="76"/>
      <c r="M66" s="76"/>
      <c r="N66" s="76"/>
      <c r="O66" s="76"/>
      <c r="P66" s="76"/>
      <c r="Q66" s="76"/>
      <c r="R66" s="76"/>
      <c r="S66" s="76"/>
      <c r="T66" s="76"/>
      <c r="U66" s="76"/>
      <c r="V66" s="76"/>
      <c r="W66" s="76"/>
      <c r="X66" s="76"/>
      <c r="Y66" s="76"/>
      <c r="Z66" s="76"/>
      <c r="AA66" s="76"/>
      <c r="AB66" s="76"/>
      <c r="AC66" s="76"/>
      <c r="AD66" s="76"/>
    </row>
    <row r="67" spans="4:30" s="7" customFormat="1">
      <c r="D67" s="76"/>
      <c r="E67" s="76"/>
      <c r="F67" s="76"/>
      <c r="G67" s="76"/>
      <c r="H67" s="76"/>
      <c r="I67" s="76"/>
      <c r="J67" s="76"/>
      <c r="K67" s="76"/>
      <c r="L67" s="76"/>
      <c r="M67" s="76"/>
      <c r="N67" s="76"/>
      <c r="O67" s="76"/>
      <c r="P67" s="76"/>
      <c r="Q67" s="76"/>
      <c r="R67" s="76"/>
      <c r="S67" s="76"/>
      <c r="T67" s="76"/>
      <c r="U67" s="76"/>
      <c r="V67" s="76"/>
      <c r="W67" s="76"/>
      <c r="X67" s="76"/>
      <c r="Y67" s="76"/>
      <c r="Z67" s="76"/>
      <c r="AA67" s="76"/>
      <c r="AB67" s="76"/>
      <c r="AC67" s="76"/>
      <c r="AD67" s="76"/>
    </row>
  </sheetData>
  <mergeCells count="5">
    <mergeCell ref="A8:B9"/>
    <mergeCell ref="A1:F1"/>
    <mergeCell ref="A2:E2"/>
    <mergeCell ref="A3:E3"/>
    <mergeCell ref="A4:E4"/>
  </mergeCells>
  <phoneticPr fontId="0" type="noConversion"/>
  <pageMargins left="0.75" right="0.75" top="1" bottom="1" header="0.5" footer="0.5"/>
  <pageSetup orientation="portrait" r:id="rId1"/>
  <headerFooter alignWithMargins="0"/>
  <legacyDrawing r:id="rId2"/>
  <oleObjects>
    <oleObject progId="Unknown" shapeId="43010" r:id="rId3"/>
  </oleObjects>
</worksheet>
</file>

<file path=xl/worksheets/sheet21.xml><?xml version="1.0" encoding="utf-8"?>
<worksheet xmlns="http://schemas.openxmlformats.org/spreadsheetml/2006/main" xmlns:r="http://schemas.openxmlformats.org/officeDocument/2006/relationships">
  <sheetPr codeName="Sheet27" enableFormatConditionsCalculation="0">
    <tabColor indexed="9"/>
  </sheetPr>
  <dimension ref="A1:Z1578"/>
  <sheetViews>
    <sheetView topLeftCell="A64" workbookViewId="0">
      <selection activeCell="G93" sqref="G93"/>
    </sheetView>
  </sheetViews>
  <sheetFormatPr defaultRowHeight="11.25"/>
  <cols>
    <col min="1" max="1" width="10.140625" style="91" customWidth="1"/>
    <col min="2" max="2" width="60.140625" style="82" bestFit="1" customWidth="1"/>
    <col min="3" max="3" width="12.5703125" style="411" customWidth="1"/>
    <col min="4" max="4" width="19.28515625" style="656" customWidth="1"/>
    <col min="5" max="5" width="16.5703125" style="656" customWidth="1"/>
    <col min="6" max="6" width="16" style="656" customWidth="1"/>
    <col min="7" max="7" width="13.85546875" style="656" customWidth="1"/>
    <col min="8" max="8" width="13.28515625" style="656" hidden="1" customWidth="1"/>
    <col min="9" max="9" width="13.7109375" style="656" hidden="1" customWidth="1"/>
    <col min="10" max="10" width="15.7109375" style="656" hidden="1" customWidth="1"/>
    <col min="11" max="13" width="15.7109375" style="656" customWidth="1"/>
    <col min="14" max="24" width="15.7109375" style="656" hidden="1" customWidth="1"/>
    <col min="25" max="25" width="0" style="2086" hidden="1" customWidth="1"/>
    <col min="26" max="26" width="0" style="2087" hidden="1" customWidth="1"/>
    <col min="27" max="16384" width="9.140625" style="81"/>
  </cols>
  <sheetData>
    <row r="1" spans="1:26" s="15" customFormat="1" ht="20.25" customHeight="1">
      <c r="A1" s="2210" t="s">
        <v>1354</v>
      </c>
      <c r="B1" s="2210"/>
      <c r="C1" s="2210"/>
      <c r="D1" s="2210"/>
      <c r="E1" s="2210"/>
      <c r="F1" s="2210"/>
      <c r="Y1" s="2084"/>
      <c r="Z1" s="2085"/>
    </row>
    <row r="2" spans="1:26" s="15" customFormat="1" ht="18.75" customHeight="1">
      <c r="A2" s="2254" t="str">
        <f ca="1">'I1 Intro'!C9</f>
        <v>Orillia Power Distribution Corporation</v>
      </c>
      <c r="B2" s="2254"/>
      <c r="C2" s="2254"/>
      <c r="D2" s="2254"/>
      <c r="E2" s="2254"/>
      <c r="Y2" s="2084"/>
      <c r="Z2" s="2085"/>
    </row>
    <row r="3" spans="1:26" s="15" customFormat="1" ht="18.75" customHeight="1">
      <c r="A3" s="2255" t="str">
        <f ca="1">'I1 Intro'!C13 &amp; "   " &amp; 'I1 Intro'!E13</f>
        <v xml:space="preserve">EB-2009-XXXX   </v>
      </c>
      <c r="B3" s="2255"/>
      <c r="C3" s="2255"/>
      <c r="D3" s="2255"/>
      <c r="E3" s="2255"/>
      <c r="G3" s="16"/>
      <c r="Y3" s="2084"/>
      <c r="Z3" s="2085"/>
    </row>
    <row r="4" spans="1:26" s="15" customFormat="1" ht="18.75">
      <c r="A4" s="2256">
        <f ca="1">'I1 Intro'!C15</f>
        <v>40053</v>
      </c>
      <c r="B4" s="2256"/>
      <c r="C4" s="2256"/>
      <c r="D4" s="2256"/>
      <c r="E4" s="2256"/>
      <c r="Y4" s="2084"/>
      <c r="Z4" s="2085"/>
    </row>
    <row r="5" spans="1:26" s="15" customFormat="1" ht="21" customHeight="1">
      <c r="A5" s="369" t="str">
        <f ca="1">"Sheet O4 Summary of Allocators by Class &amp; Accounts  - "&amp; 'I2 LDC class'!$C$17 &amp; "  " &amp;  'I2 LDC class'!$D$17</f>
        <v xml:space="preserve">Sheet O4 Summary of Allocators by Class &amp; Accounts  -   </v>
      </c>
      <c r="B5" s="370"/>
      <c r="C5" s="624"/>
      <c r="D5" s="624"/>
      <c r="E5" s="371"/>
      <c r="Y5" s="2084"/>
      <c r="Z5" s="2085"/>
    </row>
    <row r="6" spans="1:26" s="15" customFormat="1" ht="6" customHeight="1">
      <c r="A6" s="18"/>
      <c r="B6" s="18"/>
      <c r="C6" s="625"/>
      <c r="D6" s="625"/>
      <c r="E6" s="18"/>
      <c r="F6" s="18"/>
      <c r="G6" s="18"/>
      <c r="H6" s="18"/>
      <c r="I6" s="18"/>
      <c r="J6" s="18"/>
      <c r="K6" s="18"/>
      <c r="L6" s="18"/>
      <c r="M6" s="18"/>
      <c r="N6" s="18"/>
      <c r="O6" s="18"/>
      <c r="Y6" s="2084"/>
      <c r="Z6" s="2085"/>
    </row>
    <row r="7" spans="1:26">
      <c r="A7" s="1080"/>
    </row>
    <row r="8" spans="1:26" ht="3" customHeight="1">
      <c r="A8" s="90"/>
    </row>
    <row r="9" spans="1:26" ht="3" customHeight="1">
      <c r="A9" s="473"/>
    </row>
    <row r="10" spans="1:26" ht="3" customHeight="1">
      <c r="A10" s="90"/>
    </row>
    <row r="11" spans="1:26" ht="3" customHeight="1">
      <c r="A11" s="473"/>
    </row>
    <row r="12" spans="1:26" ht="3" customHeight="1">
      <c r="C12" s="1082"/>
    </row>
    <row r="13" spans="1:26" ht="4.5" customHeight="1"/>
    <row r="14" spans="1:26">
      <c r="A14" s="2339" t="s">
        <v>1417</v>
      </c>
      <c r="B14" s="2339"/>
    </row>
    <row r="15" spans="1:26">
      <c r="A15" s="2339"/>
      <c r="B15" s="2339"/>
    </row>
    <row r="16" spans="1:26" ht="12" thickBot="1">
      <c r="A16" s="1093"/>
      <c r="B16" s="1094"/>
      <c r="E16" s="1095"/>
      <c r="F16" s="1095"/>
      <c r="G16" s="1095"/>
      <c r="H16" s="1095"/>
      <c r="I16" s="1095"/>
      <c r="J16" s="1095"/>
      <c r="K16" s="1095"/>
      <c r="L16" s="1095"/>
      <c r="M16" s="1095"/>
    </row>
    <row r="17" spans="1:26" s="1098" customFormat="1" ht="25.5" customHeight="1" thickBot="1">
      <c r="A17" s="1096"/>
      <c r="B17" s="1097"/>
      <c r="C17" s="1122"/>
      <c r="D17" s="1123"/>
      <c r="E17" s="1124">
        <v>1</v>
      </c>
      <c r="F17" s="1124">
        <v>2</v>
      </c>
      <c r="G17" s="1124">
        <v>3</v>
      </c>
      <c r="H17" s="1124">
        <v>4</v>
      </c>
      <c r="I17" s="1124">
        <v>5</v>
      </c>
      <c r="J17" s="1124">
        <v>6</v>
      </c>
      <c r="K17" s="1124">
        <v>7</v>
      </c>
      <c r="L17" s="1124">
        <v>8</v>
      </c>
      <c r="M17" s="1124">
        <v>9</v>
      </c>
      <c r="N17" s="1124">
        <v>10</v>
      </c>
      <c r="O17" s="1124">
        <v>11</v>
      </c>
      <c r="P17" s="1124">
        <v>12</v>
      </c>
      <c r="Q17" s="1124">
        <v>13</v>
      </c>
      <c r="R17" s="1124">
        <v>14</v>
      </c>
      <c r="S17" s="1124">
        <v>15</v>
      </c>
      <c r="T17" s="1124">
        <v>16</v>
      </c>
      <c r="U17" s="1124">
        <v>17</v>
      </c>
      <c r="V17" s="1124">
        <v>18</v>
      </c>
      <c r="W17" s="1124">
        <v>19</v>
      </c>
      <c r="X17" s="1125">
        <v>20</v>
      </c>
      <c r="Y17" s="2088"/>
      <c r="Z17" s="2089"/>
    </row>
    <row r="18" spans="1:26" s="558" customFormat="1" ht="45.75" customHeight="1" thickBot="1">
      <c r="A18" s="1126" t="s">
        <v>1369</v>
      </c>
      <c r="B18" s="1127" t="s">
        <v>1372</v>
      </c>
      <c r="C18" s="1118" t="s">
        <v>1489</v>
      </c>
      <c r="D18" s="1119" t="s">
        <v>76</v>
      </c>
      <c r="E18" s="1120" t="str">
        <f ca="1">IF('I2 LDC class'!$D$20="",'I2 LDC class'!$C$20,'I2 LDC class'!$D$20)</f>
        <v>Residential</v>
      </c>
      <c r="F18" s="1120" t="str">
        <f ca="1">IF('I2 LDC class'!$D$21="",'I2 LDC class'!$C$21,'I2 LDC class'!$D$21)</f>
        <v>GS &lt;50</v>
      </c>
      <c r="G18" s="1120" t="str">
        <f ca="1">IF('I2 LDC class'!$D$22="",'I2 LDC class'!$C$22,'I2 LDC class'!$D$22)</f>
        <v>GS&gt;50-Regular</v>
      </c>
      <c r="H18" s="1120" t="str">
        <f ca="1">IF('I2 LDC class'!$D$23="",'I2 LDC class'!$C$23,'I2 LDC class'!$D$23)</f>
        <v>GS&gt; 50-TOU</v>
      </c>
      <c r="I18" s="1120" t="str">
        <f ca="1">IF('I2 LDC class'!$D$24="",'I2 LDC class'!$C$24,'I2 LDC class'!$D$24)</f>
        <v>GS &gt;50-Intermediate</v>
      </c>
      <c r="J18" s="1120" t="str">
        <f ca="1">IF('I2 LDC class'!$D$25="",'I2 LDC class'!$C$25,'I2 LDC class'!$D$25)</f>
        <v>Large Use &gt;5MW</v>
      </c>
      <c r="K18" s="1120" t="str">
        <f ca="1">IF('I2 LDC class'!$D$26="",'I2 LDC class'!$C$26,'I2 LDC class'!$D$26)</f>
        <v>Street Light</v>
      </c>
      <c r="L18" s="1120" t="str">
        <f ca="1">IF('I2 LDC class'!$D$27="",'I2 LDC class'!$C$27,'I2 LDC class'!$D$27)</f>
        <v>Sentinel</v>
      </c>
      <c r="M18" s="1120" t="str">
        <f ca="1">IF('I2 LDC class'!$D$28="",'I2 LDC class'!$C$28,'I2 LDC class'!$D$28)</f>
        <v>Unmetered Scattered Load</v>
      </c>
      <c r="N18" s="1120" t="str">
        <f ca="1">IF('I2 LDC class'!$D$29="",'I2 LDC class'!$C$29,'I2 LDC class'!$D$29)</f>
        <v>Embedded Distributor</v>
      </c>
      <c r="O18" s="1120" t="str">
        <f ca="1">IF('I2 LDC class'!$D$30="",'I2 LDC class'!$C$30,'I2 LDC class'!$D$30)</f>
        <v>Back-up/Standby Power</v>
      </c>
      <c r="P18" s="1120" t="str">
        <f ca="1">IF('I2 LDC class'!$D$31="",'I2 LDC class'!$C$31,'I2 LDC class'!$D$31)</f>
        <v>Rate Class 1</v>
      </c>
      <c r="Q18" s="1120" t="str">
        <f ca="1">IF('I2 LDC class'!$D$32="",'I2 LDC class'!$C$32,'I2 LDC class'!$D$32)</f>
        <v>Rate class 2</v>
      </c>
      <c r="R18" s="1120" t="str">
        <f ca="1">IF('I2 LDC class'!$D$33="",'I2 LDC class'!$C$33,'I2 LDC class'!$D$33)</f>
        <v>Rate class 3</v>
      </c>
      <c r="S18" s="1120" t="str">
        <f ca="1">IF('I2 LDC class'!$D$34="",'I2 LDC class'!$C$34,'I2 LDC class'!$D$34)</f>
        <v>Rate class 4</v>
      </c>
      <c r="T18" s="1120" t="str">
        <f ca="1">IF('I2 LDC class'!$D$35="",'I2 LDC class'!$C$35,'I2 LDC class'!$D$35)</f>
        <v>Rate class 5</v>
      </c>
      <c r="U18" s="1120" t="str">
        <f ca="1">IF('I2 LDC class'!$D$36="",'I2 LDC class'!$C$36,'I2 LDC class'!$D$36)</f>
        <v>Rate class 6</v>
      </c>
      <c r="V18" s="1120" t="str">
        <f ca="1">IF('I2 LDC class'!$D$37="",'I2 LDC class'!$C$37,'I2 LDC class'!$D$37)</f>
        <v>Rate class 7</v>
      </c>
      <c r="W18" s="1120" t="str">
        <f ca="1">IF('I2 LDC class'!$D$38="",'I2 LDC class'!$C$38,'I2 LDC class'!$D$38)</f>
        <v>Rate class 8</v>
      </c>
      <c r="X18" s="1121" t="str">
        <f ca="1">IF('I2 LDC class'!$D$39="",'I2 LDC class'!$C$39,'I2 LDC class'!$D$39)</f>
        <v>Rate class 9</v>
      </c>
      <c r="Y18" s="2090"/>
      <c r="Z18" s="2091"/>
    </row>
    <row r="19" spans="1:26" ht="12.75">
      <c r="A19" s="1939" t="s">
        <v>449</v>
      </c>
      <c r="B19" s="1083" t="s">
        <v>215</v>
      </c>
      <c r="C19" s="1099" t="str">
        <f ca="1">IF(ISBLANK('E4 TB Allocation Details'!D19), "",('E4 TB Allocation Details'!D19))</f>
        <v>dp</v>
      </c>
      <c r="D19" s="1100">
        <f>SUM(E19:X19)</f>
        <v>0</v>
      </c>
      <c r="E19" s="667">
        <f ca="1">'O5 Details by Class &amp; Accounts'!I19+'O5 Details by Class &amp; Accounts'!AD19+'O5 Details by Class &amp; Accounts'!AY19+'O5 Details by Class &amp; Accounts'!BT19</f>
        <v>0</v>
      </c>
      <c r="F19" s="667">
        <f ca="1">'O5 Details by Class &amp; Accounts'!J19+'O5 Details by Class &amp; Accounts'!AE19+'O5 Details by Class &amp; Accounts'!AZ19+'O5 Details by Class &amp; Accounts'!BU19</f>
        <v>0</v>
      </c>
      <c r="G19" s="667">
        <f ca="1">'O5 Details by Class &amp; Accounts'!K19+'O5 Details by Class &amp; Accounts'!AF19+'O5 Details by Class &amp; Accounts'!BA19+'O5 Details by Class &amp; Accounts'!BV19</f>
        <v>0</v>
      </c>
      <c r="H19" s="667">
        <f ca="1">'O5 Details by Class &amp; Accounts'!L19+'O5 Details by Class &amp; Accounts'!AG19+'O5 Details by Class &amp; Accounts'!BB19+'O5 Details by Class &amp; Accounts'!BW19</f>
        <v>0</v>
      </c>
      <c r="I19" s="667">
        <f ca="1">'O5 Details by Class &amp; Accounts'!M19+'O5 Details by Class &amp; Accounts'!AH19+'O5 Details by Class &amp; Accounts'!BC19+'O5 Details by Class &amp; Accounts'!BX19</f>
        <v>0</v>
      </c>
      <c r="J19" s="667">
        <f ca="1">'O5 Details by Class &amp; Accounts'!N19+'O5 Details by Class &amp; Accounts'!AI19+'O5 Details by Class &amp; Accounts'!BD19+'O5 Details by Class &amp; Accounts'!BY19</f>
        <v>0</v>
      </c>
      <c r="K19" s="667">
        <f ca="1">'O5 Details by Class &amp; Accounts'!O19+'O5 Details by Class &amp; Accounts'!AJ19+'O5 Details by Class &amp; Accounts'!BE19+'O5 Details by Class &amp; Accounts'!BZ19</f>
        <v>0</v>
      </c>
      <c r="L19" s="667">
        <f ca="1">'O5 Details by Class &amp; Accounts'!P19+'O5 Details by Class &amp; Accounts'!AK19+'O5 Details by Class &amp; Accounts'!BF19+'O5 Details by Class &amp; Accounts'!CA19</f>
        <v>0</v>
      </c>
      <c r="M19" s="667">
        <f ca="1">'O5 Details by Class &amp; Accounts'!Q19+'O5 Details by Class &amp; Accounts'!AL19+'O5 Details by Class &amp; Accounts'!BG19+'O5 Details by Class &amp; Accounts'!CB19</f>
        <v>0</v>
      </c>
      <c r="N19" s="667">
        <f ca="1">'O5 Details by Class &amp; Accounts'!R19+'O5 Details by Class &amp; Accounts'!AM19+'O5 Details by Class &amp; Accounts'!BH19+'O5 Details by Class &amp; Accounts'!CC19</f>
        <v>0</v>
      </c>
      <c r="O19" s="667">
        <f ca="1">'O5 Details by Class &amp; Accounts'!S19+'O5 Details by Class &amp; Accounts'!AN19+'O5 Details by Class &amp; Accounts'!BI19+'O5 Details by Class &amp; Accounts'!CD19</f>
        <v>0</v>
      </c>
      <c r="P19" s="667">
        <f ca="1">'O5 Details by Class &amp; Accounts'!T19+'O5 Details by Class &amp; Accounts'!AO19+'O5 Details by Class &amp; Accounts'!BJ19+'O5 Details by Class &amp; Accounts'!CE19</f>
        <v>0</v>
      </c>
      <c r="Q19" s="667">
        <f ca="1">'O5 Details by Class &amp; Accounts'!U19+'O5 Details by Class &amp; Accounts'!AP19+'O5 Details by Class &amp; Accounts'!BK19+'O5 Details by Class &amp; Accounts'!CF19</f>
        <v>0</v>
      </c>
      <c r="R19" s="667">
        <f ca="1">'O5 Details by Class &amp; Accounts'!V19+'O5 Details by Class &amp; Accounts'!AQ19+'O5 Details by Class &amp; Accounts'!BL19+'O5 Details by Class &amp; Accounts'!CG19</f>
        <v>0</v>
      </c>
      <c r="S19" s="667">
        <f ca="1">'O5 Details by Class &amp; Accounts'!W19+'O5 Details by Class &amp; Accounts'!AR19+'O5 Details by Class &amp; Accounts'!BM19+'O5 Details by Class &amp; Accounts'!CH19</f>
        <v>0</v>
      </c>
      <c r="T19" s="667">
        <f ca="1">'O5 Details by Class &amp; Accounts'!X19+'O5 Details by Class &amp; Accounts'!AS19+'O5 Details by Class &amp; Accounts'!BN19+'O5 Details by Class &amp; Accounts'!CI19</f>
        <v>0</v>
      </c>
      <c r="U19" s="667">
        <f ca="1">'O5 Details by Class &amp; Accounts'!Y19+'O5 Details by Class &amp; Accounts'!AT19+'O5 Details by Class &amp; Accounts'!BO19+'O5 Details by Class &amp; Accounts'!CJ19</f>
        <v>0</v>
      </c>
      <c r="V19" s="667">
        <f ca="1">'O5 Details by Class &amp; Accounts'!Z19+'O5 Details by Class &amp; Accounts'!AU19+'O5 Details by Class &amp; Accounts'!BP19+'O5 Details by Class &amp; Accounts'!CK19</f>
        <v>0</v>
      </c>
      <c r="W19" s="667">
        <f ca="1">'O5 Details by Class &amp; Accounts'!AA19+'O5 Details by Class &amp; Accounts'!AV19+'O5 Details by Class &amp; Accounts'!BQ19+'O5 Details by Class &amp; Accounts'!CL19</f>
        <v>0</v>
      </c>
      <c r="X19" s="1113">
        <f ca="1">'O5 Details by Class &amp; Accounts'!AB19+'O5 Details by Class &amp; Accounts'!AW19+'O5 Details by Class &amp; Accounts'!BR19+'O5 Details by Class &amp; Accounts'!CM19</f>
        <v>0</v>
      </c>
      <c r="Y19" s="2092" t="str">
        <f>A19</f>
        <v>1565</v>
      </c>
      <c r="Z19" s="2087" t="s">
        <v>888</v>
      </c>
    </row>
    <row r="20" spans="1:26" ht="12.95" customHeight="1">
      <c r="A20" s="1940" t="s">
        <v>454</v>
      </c>
      <c r="B20" s="1084" t="s">
        <v>621</v>
      </c>
      <c r="C20" s="1099" t="str">
        <f ca="1">IF(ISBLANK('E4 TB Allocation Details'!D20), "",('E4 TB Allocation Details'!D20))</f>
        <v>gp</v>
      </c>
      <c r="D20" s="1100">
        <f>SUM(E20:X20)</f>
        <v>0</v>
      </c>
      <c r="E20" s="667">
        <f ca="1">'O5 Details by Class &amp; Accounts'!I20+'O5 Details by Class &amp; Accounts'!AD20+'O5 Details by Class &amp; Accounts'!AY20+'O5 Details by Class &amp; Accounts'!BT20</f>
        <v>0</v>
      </c>
      <c r="F20" s="667">
        <f ca="1">'O5 Details by Class &amp; Accounts'!J20+'O5 Details by Class &amp; Accounts'!AE20+'O5 Details by Class &amp; Accounts'!AZ20+'O5 Details by Class &amp; Accounts'!BU20</f>
        <v>0</v>
      </c>
      <c r="G20" s="667">
        <f ca="1">'O5 Details by Class &amp; Accounts'!K20+'O5 Details by Class &amp; Accounts'!AF20+'O5 Details by Class &amp; Accounts'!BA20+'O5 Details by Class &amp; Accounts'!BV20</f>
        <v>0</v>
      </c>
      <c r="H20" s="667">
        <f ca="1">'O5 Details by Class &amp; Accounts'!L20+'O5 Details by Class &amp; Accounts'!AG20+'O5 Details by Class &amp; Accounts'!BB20+'O5 Details by Class &amp; Accounts'!BW20</f>
        <v>0</v>
      </c>
      <c r="I20" s="667">
        <f ca="1">'O5 Details by Class &amp; Accounts'!M20+'O5 Details by Class &amp; Accounts'!AH20+'O5 Details by Class &amp; Accounts'!BC20+'O5 Details by Class &amp; Accounts'!BX20</f>
        <v>0</v>
      </c>
      <c r="J20" s="667">
        <f ca="1">'O5 Details by Class &amp; Accounts'!N20+'O5 Details by Class &amp; Accounts'!AI20+'O5 Details by Class &amp; Accounts'!BD20+'O5 Details by Class &amp; Accounts'!BY20</f>
        <v>0</v>
      </c>
      <c r="K20" s="667">
        <f ca="1">'O5 Details by Class &amp; Accounts'!O20+'O5 Details by Class &amp; Accounts'!AJ20+'O5 Details by Class &amp; Accounts'!BE20+'O5 Details by Class &amp; Accounts'!BZ20</f>
        <v>0</v>
      </c>
      <c r="L20" s="667">
        <f ca="1">'O5 Details by Class &amp; Accounts'!P20+'O5 Details by Class &amp; Accounts'!AK20+'O5 Details by Class &amp; Accounts'!BF20+'O5 Details by Class &amp; Accounts'!CA20</f>
        <v>0</v>
      </c>
      <c r="M20" s="667">
        <f ca="1">'O5 Details by Class &amp; Accounts'!Q20+'O5 Details by Class &amp; Accounts'!AL20+'O5 Details by Class &amp; Accounts'!BG20+'O5 Details by Class &amp; Accounts'!CB20</f>
        <v>0</v>
      </c>
      <c r="N20" s="667">
        <f ca="1">'O5 Details by Class &amp; Accounts'!R20+'O5 Details by Class &amp; Accounts'!AM20+'O5 Details by Class &amp; Accounts'!BH20+'O5 Details by Class &amp; Accounts'!CC20</f>
        <v>0</v>
      </c>
      <c r="O20" s="667">
        <f ca="1">'O5 Details by Class &amp; Accounts'!S20+'O5 Details by Class &amp; Accounts'!AN20+'O5 Details by Class &amp; Accounts'!BI20+'O5 Details by Class &amp; Accounts'!CD20</f>
        <v>0</v>
      </c>
      <c r="P20" s="667">
        <f ca="1">'O5 Details by Class &amp; Accounts'!T20+'O5 Details by Class &amp; Accounts'!AO20+'O5 Details by Class &amp; Accounts'!BJ20+'O5 Details by Class &amp; Accounts'!CE20</f>
        <v>0</v>
      </c>
      <c r="Q20" s="667">
        <f ca="1">'O5 Details by Class &amp; Accounts'!U20+'O5 Details by Class &amp; Accounts'!AP20+'O5 Details by Class &amp; Accounts'!BK20+'O5 Details by Class &amp; Accounts'!CF20</f>
        <v>0</v>
      </c>
      <c r="R20" s="667">
        <f ca="1">'O5 Details by Class &amp; Accounts'!V20+'O5 Details by Class &amp; Accounts'!AQ20+'O5 Details by Class &amp; Accounts'!BL20+'O5 Details by Class &amp; Accounts'!CG20</f>
        <v>0</v>
      </c>
      <c r="S20" s="667">
        <f ca="1">'O5 Details by Class &amp; Accounts'!W20+'O5 Details by Class &amp; Accounts'!AR20+'O5 Details by Class &amp; Accounts'!BM20+'O5 Details by Class &amp; Accounts'!CH20</f>
        <v>0</v>
      </c>
      <c r="T20" s="667">
        <f ca="1">'O5 Details by Class &amp; Accounts'!X20+'O5 Details by Class &amp; Accounts'!AS20+'O5 Details by Class &amp; Accounts'!BN20+'O5 Details by Class &amp; Accounts'!CI20</f>
        <v>0</v>
      </c>
      <c r="U20" s="667">
        <f ca="1">'O5 Details by Class &amp; Accounts'!Y20+'O5 Details by Class &amp; Accounts'!AT20+'O5 Details by Class &amp; Accounts'!BO20+'O5 Details by Class &amp; Accounts'!CJ20</f>
        <v>0</v>
      </c>
      <c r="V20" s="667">
        <f ca="1">'O5 Details by Class &amp; Accounts'!Z20+'O5 Details by Class &amp; Accounts'!AU20+'O5 Details by Class &amp; Accounts'!BP20+'O5 Details by Class &amp; Accounts'!CK20</f>
        <v>0</v>
      </c>
      <c r="W20" s="667">
        <f ca="1">'O5 Details by Class &amp; Accounts'!AA20+'O5 Details by Class &amp; Accounts'!AV20+'O5 Details by Class &amp; Accounts'!BQ20+'O5 Details by Class &amp; Accounts'!CL20</f>
        <v>0</v>
      </c>
      <c r="X20" s="1113">
        <f ca="1">'O5 Details by Class &amp; Accounts'!AB20+'O5 Details by Class &amp; Accounts'!AW20+'O5 Details by Class &amp; Accounts'!BR20+'O5 Details by Class &amp; Accounts'!CM20</f>
        <v>0</v>
      </c>
      <c r="Y20" s="2092" t="str">
        <f t="shared" ref="Y20:Y83" si="0">A20</f>
        <v>1608</v>
      </c>
      <c r="Z20" s="2087" t="s">
        <v>343</v>
      </c>
    </row>
    <row r="21" spans="1:26" ht="12.95" customHeight="1">
      <c r="A21" s="1941" t="s">
        <v>599</v>
      </c>
      <c r="B21" s="1083" t="s">
        <v>623</v>
      </c>
      <c r="C21" s="1099" t="str">
        <f ca="1">IF(ISBLANK('E4 TB Allocation Details'!D21), "",('E4 TB Allocation Details'!D21))</f>
        <v>dp</v>
      </c>
      <c r="D21" s="1100">
        <f t="shared" ref="D21:D47" si="1">SUM(E21:X21)</f>
        <v>0</v>
      </c>
      <c r="E21" s="667">
        <f ca="1">'O5 Details by Class &amp; Accounts'!I21+'O5 Details by Class &amp; Accounts'!AD21+'O5 Details by Class &amp; Accounts'!AY21+'O5 Details by Class &amp; Accounts'!BT21</f>
        <v>0</v>
      </c>
      <c r="F21" s="667">
        <f ca="1">'O5 Details by Class &amp; Accounts'!J21+'O5 Details by Class &amp; Accounts'!AE21+'O5 Details by Class &amp; Accounts'!AZ21+'O5 Details by Class &amp; Accounts'!BU21</f>
        <v>0</v>
      </c>
      <c r="G21" s="667">
        <f ca="1">'O5 Details by Class &amp; Accounts'!K21+'O5 Details by Class &amp; Accounts'!AF21+'O5 Details by Class &amp; Accounts'!BA21+'O5 Details by Class &amp; Accounts'!BV21</f>
        <v>0</v>
      </c>
      <c r="H21" s="667">
        <f ca="1">'O5 Details by Class &amp; Accounts'!L21+'O5 Details by Class &amp; Accounts'!AG21+'O5 Details by Class &amp; Accounts'!BB21+'O5 Details by Class &amp; Accounts'!BW21</f>
        <v>0</v>
      </c>
      <c r="I21" s="667">
        <f ca="1">'O5 Details by Class &amp; Accounts'!M21+'O5 Details by Class &amp; Accounts'!AH21+'O5 Details by Class &amp; Accounts'!BC21+'O5 Details by Class &amp; Accounts'!BX21</f>
        <v>0</v>
      </c>
      <c r="J21" s="667">
        <f ca="1">'O5 Details by Class &amp; Accounts'!N21+'O5 Details by Class &amp; Accounts'!AI21+'O5 Details by Class &amp; Accounts'!BD21+'O5 Details by Class &amp; Accounts'!BY21</f>
        <v>0</v>
      </c>
      <c r="K21" s="667">
        <f ca="1">'O5 Details by Class &amp; Accounts'!O21+'O5 Details by Class &amp; Accounts'!AJ21+'O5 Details by Class &amp; Accounts'!BE21+'O5 Details by Class &amp; Accounts'!BZ21</f>
        <v>0</v>
      </c>
      <c r="L21" s="667">
        <f ca="1">'O5 Details by Class &amp; Accounts'!P21+'O5 Details by Class &amp; Accounts'!AK21+'O5 Details by Class &amp; Accounts'!BF21+'O5 Details by Class &amp; Accounts'!CA21</f>
        <v>0</v>
      </c>
      <c r="M21" s="667">
        <f ca="1">'O5 Details by Class &amp; Accounts'!Q21+'O5 Details by Class &amp; Accounts'!AL21+'O5 Details by Class &amp; Accounts'!BG21+'O5 Details by Class &amp; Accounts'!CB21</f>
        <v>0</v>
      </c>
      <c r="N21" s="667">
        <f ca="1">'O5 Details by Class &amp; Accounts'!R21+'O5 Details by Class &amp; Accounts'!AM21+'O5 Details by Class &amp; Accounts'!BH21+'O5 Details by Class &amp; Accounts'!CC21</f>
        <v>0</v>
      </c>
      <c r="O21" s="667">
        <f ca="1">'O5 Details by Class &amp; Accounts'!S21+'O5 Details by Class &amp; Accounts'!AN21+'O5 Details by Class &amp; Accounts'!BI21+'O5 Details by Class &amp; Accounts'!CD21</f>
        <v>0</v>
      </c>
      <c r="P21" s="667">
        <f ca="1">'O5 Details by Class &amp; Accounts'!T21+'O5 Details by Class &amp; Accounts'!AO21+'O5 Details by Class &amp; Accounts'!BJ21+'O5 Details by Class &amp; Accounts'!CE21</f>
        <v>0</v>
      </c>
      <c r="Q21" s="667">
        <f ca="1">'O5 Details by Class &amp; Accounts'!U21+'O5 Details by Class &amp; Accounts'!AP21+'O5 Details by Class &amp; Accounts'!BK21+'O5 Details by Class &amp; Accounts'!CF21</f>
        <v>0</v>
      </c>
      <c r="R21" s="667">
        <f ca="1">'O5 Details by Class &amp; Accounts'!V21+'O5 Details by Class &amp; Accounts'!AQ21+'O5 Details by Class &amp; Accounts'!BL21+'O5 Details by Class &amp; Accounts'!CG21</f>
        <v>0</v>
      </c>
      <c r="S21" s="667">
        <f ca="1">'O5 Details by Class &amp; Accounts'!W21+'O5 Details by Class &amp; Accounts'!AR21+'O5 Details by Class &amp; Accounts'!BM21+'O5 Details by Class &amp; Accounts'!CH21</f>
        <v>0</v>
      </c>
      <c r="T21" s="667">
        <f ca="1">'O5 Details by Class &amp; Accounts'!X21+'O5 Details by Class &amp; Accounts'!AS21+'O5 Details by Class &amp; Accounts'!BN21+'O5 Details by Class &amp; Accounts'!CI21</f>
        <v>0</v>
      </c>
      <c r="U21" s="667">
        <f ca="1">'O5 Details by Class &amp; Accounts'!Y21+'O5 Details by Class &amp; Accounts'!AT21+'O5 Details by Class &amp; Accounts'!BO21+'O5 Details by Class &amp; Accounts'!CJ21</f>
        <v>0</v>
      </c>
      <c r="V21" s="667">
        <f ca="1">'O5 Details by Class &amp; Accounts'!Z21+'O5 Details by Class &amp; Accounts'!AU21+'O5 Details by Class &amp; Accounts'!BP21+'O5 Details by Class &amp; Accounts'!CK21</f>
        <v>0</v>
      </c>
      <c r="W21" s="667">
        <f ca="1">'O5 Details by Class &amp; Accounts'!AA21+'O5 Details by Class &amp; Accounts'!AV21+'O5 Details by Class &amp; Accounts'!BQ21+'O5 Details by Class &amp; Accounts'!CL21</f>
        <v>0</v>
      </c>
      <c r="X21" s="1113">
        <f ca="1">'O5 Details by Class &amp; Accounts'!AB21+'O5 Details by Class &amp; Accounts'!AW21+'O5 Details by Class &amp; Accounts'!BR21+'O5 Details by Class &amp; Accounts'!CM21</f>
        <v>0</v>
      </c>
      <c r="Y21" s="2092" t="str">
        <f t="shared" si="0"/>
        <v>1805</v>
      </c>
      <c r="Z21" s="2087" t="e">
        <v>#N/A</v>
      </c>
    </row>
    <row r="22" spans="1:26" ht="12.95" customHeight="1">
      <c r="A22" s="1941" t="s">
        <v>129</v>
      </c>
      <c r="B22" s="1083" t="s">
        <v>1394</v>
      </c>
      <c r="C22" s="1099" t="str">
        <f ca="1">IF(ISBLANK('E4 TB Allocation Details'!D22), "",('E4 TB Allocation Details'!D22))</f>
        <v>dp</v>
      </c>
      <c r="D22" s="1100">
        <f t="shared" si="1"/>
        <v>0</v>
      </c>
      <c r="E22" s="667">
        <f ca="1">'O5 Details by Class &amp; Accounts'!I22+'O5 Details by Class &amp; Accounts'!AD22+'O5 Details by Class &amp; Accounts'!AY22+'O5 Details by Class &amp; Accounts'!BT22</f>
        <v>0</v>
      </c>
      <c r="F22" s="667">
        <f ca="1">'O5 Details by Class &amp; Accounts'!J22+'O5 Details by Class &amp; Accounts'!AE22+'O5 Details by Class &amp; Accounts'!AZ22+'O5 Details by Class &amp; Accounts'!BU22</f>
        <v>0</v>
      </c>
      <c r="G22" s="667">
        <f ca="1">'O5 Details by Class &amp; Accounts'!K22+'O5 Details by Class &amp; Accounts'!AF22+'O5 Details by Class &amp; Accounts'!BA22+'O5 Details by Class &amp; Accounts'!BV22</f>
        <v>0</v>
      </c>
      <c r="H22" s="667">
        <f ca="1">'O5 Details by Class &amp; Accounts'!L22+'O5 Details by Class &amp; Accounts'!AG22+'O5 Details by Class &amp; Accounts'!BB22+'O5 Details by Class &amp; Accounts'!BW22</f>
        <v>0</v>
      </c>
      <c r="I22" s="667">
        <f ca="1">'O5 Details by Class &amp; Accounts'!M22+'O5 Details by Class &amp; Accounts'!AH22+'O5 Details by Class &amp; Accounts'!BC22+'O5 Details by Class &amp; Accounts'!BX22</f>
        <v>0</v>
      </c>
      <c r="J22" s="667">
        <f ca="1">'O5 Details by Class &amp; Accounts'!N22+'O5 Details by Class &amp; Accounts'!AI22+'O5 Details by Class &amp; Accounts'!BD22+'O5 Details by Class &amp; Accounts'!BY22</f>
        <v>0</v>
      </c>
      <c r="K22" s="667">
        <f ca="1">'O5 Details by Class &amp; Accounts'!O22+'O5 Details by Class &amp; Accounts'!AJ22+'O5 Details by Class &amp; Accounts'!BE22+'O5 Details by Class &amp; Accounts'!BZ22</f>
        <v>0</v>
      </c>
      <c r="L22" s="667">
        <f ca="1">'O5 Details by Class &amp; Accounts'!P22+'O5 Details by Class &amp; Accounts'!AK22+'O5 Details by Class &amp; Accounts'!BF22+'O5 Details by Class &amp; Accounts'!CA22</f>
        <v>0</v>
      </c>
      <c r="M22" s="667">
        <f ca="1">'O5 Details by Class &amp; Accounts'!Q22+'O5 Details by Class &amp; Accounts'!AL22+'O5 Details by Class &amp; Accounts'!BG22+'O5 Details by Class &amp; Accounts'!CB22</f>
        <v>0</v>
      </c>
      <c r="N22" s="667">
        <f ca="1">'O5 Details by Class &amp; Accounts'!R22+'O5 Details by Class &amp; Accounts'!AM22+'O5 Details by Class &amp; Accounts'!BH22+'O5 Details by Class &amp; Accounts'!CC22</f>
        <v>0</v>
      </c>
      <c r="O22" s="667">
        <f ca="1">'O5 Details by Class &amp; Accounts'!S22+'O5 Details by Class &amp; Accounts'!AN22+'O5 Details by Class &amp; Accounts'!BI22+'O5 Details by Class &amp; Accounts'!CD22</f>
        <v>0</v>
      </c>
      <c r="P22" s="667">
        <f ca="1">'O5 Details by Class &amp; Accounts'!T22+'O5 Details by Class &amp; Accounts'!AO22+'O5 Details by Class &amp; Accounts'!BJ22+'O5 Details by Class &amp; Accounts'!CE22</f>
        <v>0</v>
      </c>
      <c r="Q22" s="667">
        <f ca="1">'O5 Details by Class &amp; Accounts'!U22+'O5 Details by Class &amp; Accounts'!AP22+'O5 Details by Class &amp; Accounts'!BK22+'O5 Details by Class &amp; Accounts'!CF22</f>
        <v>0</v>
      </c>
      <c r="R22" s="667">
        <f ca="1">'O5 Details by Class &amp; Accounts'!V22+'O5 Details by Class &amp; Accounts'!AQ22+'O5 Details by Class &amp; Accounts'!BL22+'O5 Details by Class &amp; Accounts'!CG22</f>
        <v>0</v>
      </c>
      <c r="S22" s="667">
        <f ca="1">'O5 Details by Class &amp; Accounts'!W22+'O5 Details by Class &amp; Accounts'!AR22+'O5 Details by Class &amp; Accounts'!BM22+'O5 Details by Class &amp; Accounts'!CH22</f>
        <v>0</v>
      </c>
      <c r="T22" s="667">
        <f ca="1">'O5 Details by Class &amp; Accounts'!X22+'O5 Details by Class &amp; Accounts'!AS22+'O5 Details by Class &amp; Accounts'!BN22+'O5 Details by Class &amp; Accounts'!CI22</f>
        <v>0</v>
      </c>
      <c r="U22" s="667">
        <f ca="1">'O5 Details by Class &amp; Accounts'!Y22+'O5 Details by Class &amp; Accounts'!AT22+'O5 Details by Class &amp; Accounts'!BO22+'O5 Details by Class &amp; Accounts'!CJ22</f>
        <v>0</v>
      </c>
      <c r="V22" s="667">
        <f ca="1">'O5 Details by Class &amp; Accounts'!Z22+'O5 Details by Class &amp; Accounts'!AU22+'O5 Details by Class &amp; Accounts'!BP22+'O5 Details by Class &amp; Accounts'!CK22</f>
        <v>0</v>
      </c>
      <c r="W22" s="667">
        <f ca="1">'O5 Details by Class &amp; Accounts'!AA22+'O5 Details by Class &amp; Accounts'!AV22+'O5 Details by Class &amp; Accounts'!BQ22+'O5 Details by Class &amp; Accounts'!CL22</f>
        <v>0</v>
      </c>
      <c r="X22" s="1113">
        <f ca="1">'O5 Details by Class &amp; Accounts'!AB22+'O5 Details by Class &amp; Accounts'!AW22+'O5 Details by Class &amp; Accounts'!BR22+'O5 Details by Class &amp; Accounts'!CM22</f>
        <v>0</v>
      </c>
      <c r="Y22" s="2092" t="str">
        <f t="shared" si="0"/>
        <v>1805-1</v>
      </c>
      <c r="Z22" s="2087" t="s">
        <v>9</v>
      </c>
    </row>
    <row r="23" spans="1:26" ht="12.95" customHeight="1">
      <c r="A23" s="1941" t="s">
        <v>130</v>
      </c>
      <c r="B23" s="1083" t="s">
        <v>1396</v>
      </c>
      <c r="C23" s="1099" t="str">
        <f ca="1">IF(ISBLANK('E4 TB Allocation Details'!D23), "",('E4 TB Allocation Details'!D23))</f>
        <v>dp</v>
      </c>
      <c r="D23" s="1100">
        <f t="shared" si="1"/>
        <v>134000</v>
      </c>
      <c r="E23" s="667">
        <f ca="1">'O5 Details by Class &amp; Accounts'!I23+'O5 Details by Class &amp; Accounts'!AD23+'O5 Details by Class &amp; Accounts'!AY23+'O5 Details by Class &amp; Accounts'!BT23</f>
        <v>46175.281251004242</v>
      </c>
      <c r="F23" s="667">
        <f ca="1">'O5 Details by Class &amp; Accounts'!J23+'O5 Details by Class &amp; Accounts'!AE23+'O5 Details by Class &amp; Accounts'!AZ23+'O5 Details by Class &amp; Accounts'!BU23</f>
        <v>24488.372024926372</v>
      </c>
      <c r="G23" s="667">
        <f ca="1">'O5 Details by Class &amp; Accounts'!K23+'O5 Details by Class &amp; Accounts'!AF23+'O5 Details by Class &amp; Accounts'!BA23+'O5 Details by Class &amp; Accounts'!BV23</f>
        <v>62584.630994348918</v>
      </c>
      <c r="H23" s="667">
        <f ca="1">'O5 Details by Class &amp; Accounts'!L23+'O5 Details by Class &amp; Accounts'!AG23+'O5 Details by Class &amp; Accounts'!BB23+'O5 Details by Class &amp; Accounts'!BW23</f>
        <v>0</v>
      </c>
      <c r="I23" s="667">
        <f ca="1">'O5 Details by Class &amp; Accounts'!M23+'O5 Details by Class &amp; Accounts'!AH23+'O5 Details by Class &amp; Accounts'!BC23+'O5 Details by Class &amp; Accounts'!BX23</f>
        <v>0</v>
      </c>
      <c r="J23" s="667">
        <f ca="1">'O5 Details by Class &amp; Accounts'!N23+'O5 Details by Class &amp; Accounts'!AI23+'O5 Details by Class &amp; Accounts'!BD23+'O5 Details by Class &amp; Accounts'!BY23</f>
        <v>0</v>
      </c>
      <c r="K23" s="667">
        <f ca="1">'O5 Details by Class &amp; Accounts'!O23+'O5 Details by Class &amp; Accounts'!AJ23+'O5 Details by Class &amp; Accounts'!BE23+'O5 Details by Class &amp; Accounts'!BZ23</f>
        <v>432.02828456009087</v>
      </c>
      <c r="L23" s="667">
        <f ca="1">'O5 Details by Class &amp; Accounts'!P23+'O5 Details by Class &amp; Accounts'!AK23+'O5 Details by Class &amp; Accounts'!BF23+'O5 Details by Class &amp; Accounts'!CA23</f>
        <v>54.90442962633395</v>
      </c>
      <c r="M23" s="667">
        <f ca="1">'O5 Details by Class &amp; Accounts'!Q23+'O5 Details by Class &amp; Accounts'!AL23+'O5 Details by Class &amp; Accounts'!BG23+'O5 Details by Class &amp; Accounts'!CB23</f>
        <v>264.78301553404066</v>
      </c>
      <c r="N23" s="667">
        <f ca="1">'O5 Details by Class &amp; Accounts'!R23+'O5 Details by Class &amp; Accounts'!AM23+'O5 Details by Class &amp; Accounts'!BH23+'O5 Details by Class &amp; Accounts'!CC23</f>
        <v>0</v>
      </c>
      <c r="O23" s="667">
        <f ca="1">'O5 Details by Class &amp; Accounts'!S23+'O5 Details by Class &amp; Accounts'!AN23+'O5 Details by Class &amp; Accounts'!BI23+'O5 Details by Class &amp; Accounts'!CD23</f>
        <v>0</v>
      </c>
      <c r="P23" s="667">
        <f ca="1">'O5 Details by Class &amp; Accounts'!T23+'O5 Details by Class &amp; Accounts'!AO23+'O5 Details by Class &amp; Accounts'!BJ23+'O5 Details by Class &amp; Accounts'!CE23</f>
        <v>0</v>
      </c>
      <c r="Q23" s="667">
        <f ca="1">'O5 Details by Class &amp; Accounts'!U23+'O5 Details by Class &amp; Accounts'!AP23+'O5 Details by Class &amp; Accounts'!BK23+'O5 Details by Class &amp; Accounts'!CF23</f>
        <v>0</v>
      </c>
      <c r="R23" s="667">
        <f ca="1">'O5 Details by Class &amp; Accounts'!V23+'O5 Details by Class &amp; Accounts'!AQ23+'O5 Details by Class &amp; Accounts'!BL23+'O5 Details by Class &amp; Accounts'!CG23</f>
        <v>0</v>
      </c>
      <c r="S23" s="667">
        <f ca="1">'O5 Details by Class &amp; Accounts'!W23+'O5 Details by Class &amp; Accounts'!AR23+'O5 Details by Class &amp; Accounts'!BM23+'O5 Details by Class &amp; Accounts'!CH23</f>
        <v>0</v>
      </c>
      <c r="T23" s="667">
        <f ca="1">'O5 Details by Class &amp; Accounts'!X23+'O5 Details by Class &amp; Accounts'!AS23+'O5 Details by Class &amp; Accounts'!BN23+'O5 Details by Class &amp; Accounts'!CI23</f>
        <v>0</v>
      </c>
      <c r="U23" s="667">
        <f ca="1">'O5 Details by Class &amp; Accounts'!Y23+'O5 Details by Class &amp; Accounts'!AT23+'O5 Details by Class &amp; Accounts'!BO23+'O5 Details by Class &amp; Accounts'!CJ23</f>
        <v>0</v>
      </c>
      <c r="V23" s="667">
        <f ca="1">'O5 Details by Class &amp; Accounts'!Z23+'O5 Details by Class &amp; Accounts'!AU23+'O5 Details by Class &amp; Accounts'!BP23+'O5 Details by Class &amp; Accounts'!CK23</f>
        <v>0</v>
      </c>
      <c r="W23" s="667">
        <f ca="1">'O5 Details by Class &amp; Accounts'!AA23+'O5 Details by Class &amp; Accounts'!AV23+'O5 Details by Class &amp; Accounts'!BQ23+'O5 Details by Class &amp; Accounts'!CL23</f>
        <v>0</v>
      </c>
      <c r="X23" s="1113">
        <f ca="1">'O5 Details by Class &amp; Accounts'!AB23+'O5 Details by Class &amp; Accounts'!AW23+'O5 Details by Class &amp; Accounts'!BR23+'O5 Details by Class &amp; Accounts'!CM23</f>
        <v>0</v>
      </c>
      <c r="Y23" s="2092" t="str">
        <f t="shared" si="0"/>
        <v>1805-2</v>
      </c>
      <c r="Z23" s="2087" t="s">
        <v>10</v>
      </c>
    </row>
    <row r="24" spans="1:26" ht="12.95" customHeight="1">
      <c r="A24" s="1941" t="s">
        <v>600</v>
      </c>
      <c r="B24" s="1083" t="s">
        <v>624</v>
      </c>
      <c r="C24" s="1099" t="str">
        <f ca="1">IF(ISBLANK('E4 TB Allocation Details'!D24), "",('E4 TB Allocation Details'!D24))</f>
        <v>dp</v>
      </c>
      <c r="D24" s="1100">
        <f t="shared" si="1"/>
        <v>0</v>
      </c>
      <c r="E24" s="667">
        <f ca="1">'O5 Details by Class &amp; Accounts'!I24+'O5 Details by Class &amp; Accounts'!AD24+'O5 Details by Class &amp; Accounts'!AY24+'O5 Details by Class &amp; Accounts'!BT24</f>
        <v>0</v>
      </c>
      <c r="F24" s="667">
        <f ca="1">'O5 Details by Class &amp; Accounts'!J24+'O5 Details by Class &amp; Accounts'!AE24+'O5 Details by Class &amp; Accounts'!AZ24+'O5 Details by Class &amp; Accounts'!BU24</f>
        <v>0</v>
      </c>
      <c r="G24" s="667">
        <f ca="1">'O5 Details by Class &amp; Accounts'!K24+'O5 Details by Class &amp; Accounts'!AF24+'O5 Details by Class &amp; Accounts'!BA24+'O5 Details by Class &amp; Accounts'!BV24</f>
        <v>0</v>
      </c>
      <c r="H24" s="667">
        <f ca="1">'O5 Details by Class &amp; Accounts'!L24+'O5 Details by Class &amp; Accounts'!AG24+'O5 Details by Class &amp; Accounts'!BB24+'O5 Details by Class &amp; Accounts'!BW24</f>
        <v>0</v>
      </c>
      <c r="I24" s="667">
        <f ca="1">'O5 Details by Class &amp; Accounts'!M24+'O5 Details by Class &amp; Accounts'!AH24+'O5 Details by Class &amp; Accounts'!BC24+'O5 Details by Class &amp; Accounts'!BX24</f>
        <v>0</v>
      </c>
      <c r="J24" s="667">
        <f ca="1">'O5 Details by Class &amp; Accounts'!N24+'O5 Details by Class &amp; Accounts'!AI24+'O5 Details by Class &amp; Accounts'!BD24+'O5 Details by Class &amp; Accounts'!BY24</f>
        <v>0</v>
      </c>
      <c r="K24" s="667">
        <f ca="1">'O5 Details by Class &amp; Accounts'!O24+'O5 Details by Class &amp; Accounts'!AJ24+'O5 Details by Class &amp; Accounts'!BE24+'O5 Details by Class &amp; Accounts'!BZ24</f>
        <v>0</v>
      </c>
      <c r="L24" s="667">
        <f ca="1">'O5 Details by Class &amp; Accounts'!P24+'O5 Details by Class &amp; Accounts'!AK24+'O5 Details by Class &amp; Accounts'!BF24+'O5 Details by Class &amp; Accounts'!CA24</f>
        <v>0</v>
      </c>
      <c r="M24" s="667">
        <f ca="1">'O5 Details by Class &amp; Accounts'!Q24+'O5 Details by Class &amp; Accounts'!AL24+'O5 Details by Class &amp; Accounts'!BG24+'O5 Details by Class &amp; Accounts'!CB24</f>
        <v>0</v>
      </c>
      <c r="N24" s="667">
        <f ca="1">'O5 Details by Class &amp; Accounts'!R24+'O5 Details by Class &amp; Accounts'!AM24+'O5 Details by Class &amp; Accounts'!BH24+'O5 Details by Class &amp; Accounts'!CC24</f>
        <v>0</v>
      </c>
      <c r="O24" s="667">
        <f ca="1">'O5 Details by Class &amp; Accounts'!S24+'O5 Details by Class &amp; Accounts'!AN24+'O5 Details by Class &amp; Accounts'!BI24+'O5 Details by Class &amp; Accounts'!CD24</f>
        <v>0</v>
      </c>
      <c r="P24" s="667">
        <f ca="1">'O5 Details by Class &amp; Accounts'!T24+'O5 Details by Class &amp; Accounts'!AO24+'O5 Details by Class &amp; Accounts'!BJ24+'O5 Details by Class &amp; Accounts'!CE24</f>
        <v>0</v>
      </c>
      <c r="Q24" s="667">
        <f ca="1">'O5 Details by Class &amp; Accounts'!U24+'O5 Details by Class &amp; Accounts'!AP24+'O5 Details by Class &amp; Accounts'!BK24+'O5 Details by Class &amp; Accounts'!CF24</f>
        <v>0</v>
      </c>
      <c r="R24" s="667">
        <f ca="1">'O5 Details by Class &amp; Accounts'!V24+'O5 Details by Class &amp; Accounts'!AQ24+'O5 Details by Class &amp; Accounts'!BL24+'O5 Details by Class &amp; Accounts'!CG24</f>
        <v>0</v>
      </c>
      <c r="S24" s="667">
        <f ca="1">'O5 Details by Class &amp; Accounts'!W24+'O5 Details by Class &amp; Accounts'!AR24+'O5 Details by Class &amp; Accounts'!BM24+'O5 Details by Class &amp; Accounts'!CH24</f>
        <v>0</v>
      </c>
      <c r="T24" s="667">
        <f ca="1">'O5 Details by Class &amp; Accounts'!X24+'O5 Details by Class &amp; Accounts'!AS24+'O5 Details by Class &amp; Accounts'!BN24+'O5 Details by Class &amp; Accounts'!CI24</f>
        <v>0</v>
      </c>
      <c r="U24" s="667">
        <f ca="1">'O5 Details by Class &amp; Accounts'!Y24+'O5 Details by Class &amp; Accounts'!AT24+'O5 Details by Class &amp; Accounts'!BO24+'O5 Details by Class &amp; Accounts'!CJ24</f>
        <v>0</v>
      </c>
      <c r="V24" s="667">
        <f ca="1">'O5 Details by Class &amp; Accounts'!Z24+'O5 Details by Class &amp; Accounts'!AU24+'O5 Details by Class &amp; Accounts'!BP24+'O5 Details by Class &amp; Accounts'!CK24</f>
        <v>0</v>
      </c>
      <c r="W24" s="667">
        <f ca="1">'O5 Details by Class &amp; Accounts'!AA24+'O5 Details by Class &amp; Accounts'!AV24+'O5 Details by Class &amp; Accounts'!BQ24+'O5 Details by Class &amp; Accounts'!CL24</f>
        <v>0</v>
      </c>
      <c r="X24" s="1113">
        <f ca="1">'O5 Details by Class &amp; Accounts'!AB24+'O5 Details by Class &amp; Accounts'!AW24+'O5 Details by Class &amp; Accounts'!BR24+'O5 Details by Class &amp; Accounts'!CM24</f>
        <v>0</v>
      </c>
      <c r="Y24" s="2092" t="str">
        <f t="shared" si="0"/>
        <v>1806</v>
      </c>
      <c r="Z24" s="2087" t="e">
        <v>#N/A</v>
      </c>
    </row>
    <row r="25" spans="1:26" ht="12.95" customHeight="1">
      <c r="A25" s="1941" t="s">
        <v>131</v>
      </c>
      <c r="B25" s="1083" t="s">
        <v>1395</v>
      </c>
      <c r="C25" s="1099" t="str">
        <f ca="1">IF(ISBLANK('E4 TB Allocation Details'!D25), "",('E4 TB Allocation Details'!D25))</f>
        <v>dp</v>
      </c>
      <c r="D25" s="1100">
        <f t="shared" si="1"/>
        <v>0</v>
      </c>
      <c r="E25" s="667">
        <f ca="1">'O5 Details by Class &amp; Accounts'!I25+'O5 Details by Class &amp; Accounts'!AD25+'O5 Details by Class &amp; Accounts'!AY25+'O5 Details by Class &amp; Accounts'!BT25</f>
        <v>0</v>
      </c>
      <c r="F25" s="667">
        <f ca="1">'O5 Details by Class &amp; Accounts'!J25+'O5 Details by Class &amp; Accounts'!AE25+'O5 Details by Class &amp; Accounts'!AZ25+'O5 Details by Class &amp; Accounts'!BU25</f>
        <v>0</v>
      </c>
      <c r="G25" s="667">
        <f ca="1">'O5 Details by Class &amp; Accounts'!K25+'O5 Details by Class &amp; Accounts'!AF25+'O5 Details by Class &amp; Accounts'!BA25+'O5 Details by Class &amp; Accounts'!BV25</f>
        <v>0</v>
      </c>
      <c r="H25" s="667">
        <f ca="1">'O5 Details by Class &amp; Accounts'!L25+'O5 Details by Class &amp; Accounts'!AG25+'O5 Details by Class &amp; Accounts'!BB25+'O5 Details by Class &amp; Accounts'!BW25</f>
        <v>0</v>
      </c>
      <c r="I25" s="667">
        <f ca="1">'O5 Details by Class &amp; Accounts'!M25+'O5 Details by Class &amp; Accounts'!AH25+'O5 Details by Class &amp; Accounts'!BC25+'O5 Details by Class &amp; Accounts'!BX25</f>
        <v>0</v>
      </c>
      <c r="J25" s="667">
        <f ca="1">'O5 Details by Class &amp; Accounts'!N25+'O5 Details by Class &amp; Accounts'!AI25+'O5 Details by Class &amp; Accounts'!BD25+'O5 Details by Class &amp; Accounts'!BY25</f>
        <v>0</v>
      </c>
      <c r="K25" s="667">
        <f ca="1">'O5 Details by Class &amp; Accounts'!O25+'O5 Details by Class &amp; Accounts'!AJ25+'O5 Details by Class &amp; Accounts'!BE25+'O5 Details by Class &amp; Accounts'!BZ25</f>
        <v>0</v>
      </c>
      <c r="L25" s="667">
        <f ca="1">'O5 Details by Class &amp; Accounts'!P25+'O5 Details by Class &amp; Accounts'!AK25+'O5 Details by Class &amp; Accounts'!BF25+'O5 Details by Class &amp; Accounts'!CA25</f>
        <v>0</v>
      </c>
      <c r="M25" s="667">
        <f ca="1">'O5 Details by Class &amp; Accounts'!Q25+'O5 Details by Class &amp; Accounts'!AL25+'O5 Details by Class &amp; Accounts'!BG25+'O5 Details by Class &amp; Accounts'!CB25</f>
        <v>0</v>
      </c>
      <c r="N25" s="667">
        <f ca="1">'O5 Details by Class &amp; Accounts'!R25+'O5 Details by Class &amp; Accounts'!AM25+'O5 Details by Class &amp; Accounts'!BH25+'O5 Details by Class &amp; Accounts'!CC25</f>
        <v>0</v>
      </c>
      <c r="O25" s="667">
        <f ca="1">'O5 Details by Class &amp; Accounts'!S25+'O5 Details by Class &amp; Accounts'!AN25+'O5 Details by Class &amp; Accounts'!BI25+'O5 Details by Class &amp; Accounts'!CD25</f>
        <v>0</v>
      </c>
      <c r="P25" s="667">
        <f ca="1">'O5 Details by Class &amp; Accounts'!T25+'O5 Details by Class &amp; Accounts'!AO25+'O5 Details by Class &amp; Accounts'!BJ25+'O5 Details by Class &amp; Accounts'!CE25</f>
        <v>0</v>
      </c>
      <c r="Q25" s="667">
        <f ca="1">'O5 Details by Class &amp; Accounts'!U25+'O5 Details by Class &amp; Accounts'!AP25+'O5 Details by Class &amp; Accounts'!BK25+'O5 Details by Class &amp; Accounts'!CF25</f>
        <v>0</v>
      </c>
      <c r="R25" s="667">
        <f ca="1">'O5 Details by Class &amp; Accounts'!V25+'O5 Details by Class &amp; Accounts'!AQ25+'O5 Details by Class &amp; Accounts'!BL25+'O5 Details by Class &amp; Accounts'!CG25</f>
        <v>0</v>
      </c>
      <c r="S25" s="667">
        <f ca="1">'O5 Details by Class &amp; Accounts'!W25+'O5 Details by Class &amp; Accounts'!AR25+'O5 Details by Class &amp; Accounts'!BM25+'O5 Details by Class &amp; Accounts'!CH25</f>
        <v>0</v>
      </c>
      <c r="T25" s="667">
        <f ca="1">'O5 Details by Class &amp; Accounts'!X25+'O5 Details by Class &amp; Accounts'!AS25+'O5 Details by Class &amp; Accounts'!BN25+'O5 Details by Class &amp; Accounts'!CI25</f>
        <v>0</v>
      </c>
      <c r="U25" s="667">
        <f ca="1">'O5 Details by Class &amp; Accounts'!Y25+'O5 Details by Class &amp; Accounts'!AT25+'O5 Details by Class &amp; Accounts'!BO25+'O5 Details by Class &amp; Accounts'!CJ25</f>
        <v>0</v>
      </c>
      <c r="V25" s="667">
        <f ca="1">'O5 Details by Class &amp; Accounts'!Z25+'O5 Details by Class &amp; Accounts'!AU25+'O5 Details by Class &amp; Accounts'!BP25+'O5 Details by Class &amp; Accounts'!CK25</f>
        <v>0</v>
      </c>
      <c r="W25" s="667">
        <f ca="1">'O5 Details by Class &amp; Accounts'!AA25+'O5 Details by Class &amp; Accounts'!AV25+'O5 Details by Class &amp; Accounts'!BQ25+'O5 Details by Class &amp; Accounts'!CL25</f>
        <v>0</v>
      </c>
      <c r="X25" s="1113">
        <f ca="1">'O5 Details by Class &amp; Accounts'!AB25+'O5 Details by Class &amp; Accounts'!AW25+'O5 Details by Class &amp; Accounts'!BR25+'O5 Details by Class &amp; Accounts'!CM25</f>
        <v>0</v>
      </c>
      <c r="Y25" s="2092" t="str">
        <f t="shared" si="0"/>
        <v>1806-1</v>
      </c>
      <c r="Z25" s="2087" t="s">
        <v>9</v>
      </c>
    </row>
    <row r="26" spans="1:26" ht="12.95" customHeight="1">
      <c r="A26" s="1941" t="s">
        <v>132</v>
      </c>
      <c r="B26" s="1083" t="s">
        <v>1397</v>
      </c>
      <c r="C26" s="1099" t="str">
        <f ca="1">IF(ISBLANK('E4 TB Allocation Details'!D26), "",('E4 TB Allocation Details'!D26))</f>
        <v>dp</v>
      </c>
      <c r="D26" s="1100">
        <f t="shared" si="1"/>
        <v>49000</v>
      </c>
      <c r="E26" s="667">
        <f ca="1">'O5 Details by Class &amp; Accounts'!I26+'O5 Details by Class &amp; Accounts'!AD26+'O5 Details by Class &amp; Accounts'!AY26+'O5 Details by Class &amp; Accounts'!BT26</f>
        <v>16884.990905217968</v>
      </c>
      <c r="F26" s="667">
        <f ca="1">'O5 Details by Class &amp; Accounts'!J26+'O5 Details by Class &amp; Accounts'!AE26+'O5 Details by Class &amp; Accounts'!AZ26+'O5 Details by Class &amp; Accounts'!BU26</f>
        <v>8954.7032031447179</v>
      </c>
      <c r="G26" s="667">
        <f ca="1">'O5 Details by Class &amp; Accounts'!K26+'O5 Details by Class &amp; Accounts'!AF26+'O5 Details by Class &amp; Accounts'!BA26+'O5 Details by Class &amp; Accounts'!BV26</f>
        <v>22885.424766590277</v>
      </c>
      <c r="H26" s="667">
        <f ca="1">'O5 Details by Class &amp; Accounts'!L26+'O5 Details by Class &amp; Accounts'!AG26+'O5 Details by Class &amp; Accounts'!BB26+'O5 Details by Class &amp; Accounts'!BW26</f>
        <v>0</v>
      </c>
      <c r="I26" s="667">
        <f ca="1">'O5 Details by Class &amp; Accounts'!M26+'O5 Details by Class &amp; Accounts'!AH26+'O5 Details by Class &amp; Accounts'!BC26+'O5 Details by Class &amp; Accounts'!BX26</f>
        <v>0</v>
      </c>
      <c r="J26" s="667">
        <f ca="1">'O5 Details by Class &amp; Accounts'!N26+'O5 Details by Class &amp; Accounts'!AI26+'O5 Details by Class &amp; Accounts'!BD26+'O5 Details by Class &amp; Accounts'!BY26</f>
        <v>0</v>
      </c>
      <c r="K26" s="667">
        <f ca="1">'O5 Details by Class &amp; Accounts'!O26+'O5 Details by Class &amp; Accounts'!AJ26+'O5 Details by Class &amp; Accounts'!BE26+'O5 Details by Class &amp; Accounts'!BZ26</f>
        <v>157.98049211525711</v>
      </c>
      <c r="L26" s="667">
        <f ca="1">'O5 Details by Class &amp; Accounts'!P26+'O5 Details by Class &amp; Accounts'!AK26+'O5 Details by Class &amp; Accounts'!BF26+'O5 Details by Class &amp; Accounts'!CA26</f>
        <v>20.076992923062413</v>
      </c>
      <c r="M26" s="667">
        <f ca="1">'O5 Details by Class &amp; Accounts'!Q26+'O5 Details by Class &amp; Accounts'!AL26+'O5 Details by Class &amp; Accounts'!BG26+'O5 Details by Class &amp; Accounts'!CB26</f>
        <v>96.823640008716353</v>
      </c>
      <c r="N26" s="667">
        <f ca="1">'O5 Details by Class &amp; Accounts'!R26+'O5 Details by Class &amp; Accounts'!AM26+'O5 Details by Class &amp; Accounts'!BH26+'O5 Details by Class &amp; Accounts'!CC26</f>
        <v>0</v>
      </c>
      <c r="O26" s="667">
        <f ca="1">'O5 Details by Class &amp; Accounts'!S26+'O5 Details by Class &amp; Accounts'!AN26+'O5 Details by Class &amp; Accounts'!BI26+'O5 Details by Class &amp; Accounts'!CD26</f>
        <v>0</v>
      </c>
      <c r="P26" s="667">
        <f ca="1">'O5 Details by Class &amp; Accounts'!T26+'O5 Details by Class &amp; Accounts'!AO26+'O5 Details by Class &amp; Accounts'!BJ26+'O5 Details by Class &amp; Accounts'!CE26</f>
        <v>0</v>
      </c>
      <c r="Q26" s="667">
        <f ca="1">'O5 Details by Class &amp; Accounts'!U26+'O5 Details by Class &amp; Accounts'!AP26+'O5 Details by Class &amp; Accounts'!BK26+'O5 Details by Class &amp; Accounts'!CF26</f>
        <v>0</v>
      </c>
      <c r="R26" s="667">
        <f ca="1">'O5 Details by Class &amp; Accounts'!V26+'O5 Details by Class &amp; Accounts'!AQ26+'O5 Details by Class &amp; Accounts'!BL26+'O5 Details by Class &amp; Accounts'!CG26</f>
        <v>0</v>
      </c>
      <c r="S26" s="667">
        <f ca="1">'O5 Details by Class &amp; Accounts'!W26+'O5 Details by Class &amp; Accounts'!AR26+'O5 Details by Class &amp; Accounts'!BM26+'O5 Details by Class &amp; Accounts'!CH26</f>
        <v>0</v>
      </c>
      <c r="T26" s="667">
        <f ca="1">'O5 Details by Class &amp; Accounts'!X26+'O5 Details by Class &amp; Accounts'!AS26+'O5 Details by Class &amp; Accounts'!BN26+'O5 Details by Class &amp; Accounts'!CI26</f>
        <v>0</v>
      </c>
      <c r="U26" s="667">
        <f ca="1">'O5 Details by Class &amp; Accounts'!Y26+'O5 Details by Class &amp; Accounts'!AT26+'O5 Details by Class &amp; Accounts'!BO26+'O5 Details by Class &amp; Accounts'!CJ26</f>
        <v>0</v>
      </c>
      <c r="V26" s="667">
        <f ca="1">'O5 Details by Class &amp; Accounts'!Z26+'O5 Details by Class &amp; Accounts'!AU26+'O5 Details by Class &amp; Accounts'!BP26+'O5 Details by Class &amp; Accounts'!CK26</f>
        <v>0</v>
      </c>
      <c r="W26" s="667">
        <f ca="1">'O5 Details by Class &amp; Accounts'!AA26+'O5 Details by Class &amp; Accounts'!AV26+'O5 Details by Class &amp; Accounts'!BQ26+'O5 Details by Class &amp; Accounts'!CL26</f>
        <v>0</v>
      </c>
      <c r="X26" s="1113">
        <f ca="1">'O5 Details by Class &amp; Accounts'!AB26+'O5 Details by Class &amp; Accounts'!AW26+'O5 Details by Class &amp; Accounts'!BR26+'O5 Details by Class &amp; Accounts'!CM26</f>
        <v>0</v>
      </c>
      <c r="Y26" s="2092" t="str">
        <f t="shared" si="0"/>
        <v>1806-2</v>
      </c>
      <c r="Z26" s="2087" t="s">
        <v>10</v>
      </c>
    </row>
    <row r="27" spans="1:26" ht="12.95" customHeight="1">
      <c r="A27" s="1941" t="s">
        <v>601</v>
      </c>
      <c r="B27" s="1083" t="s">
        <v>625</v>
      </c>
      <c r="C27" s="1099" t="str">
        <f ca="1">IF(ISBLANK('E4 TB Allocation Details'!D27), "",('E4 TB Allocation Details'!D27))</f>
        <v>dp</v>
      </c>
      <c r="D27" s="1100">
        <f t="shared" si="1"/>
        <v>0</v>
      </c>
      <c r="E27" s="667">
        <f ca="1">'O5 Details by Class &amp; Accounts'!I27+'O5 Details by Class &amp; Accounts'!AD27+'O5 Details by Class &amp; Accounts'!AY27+'O5 Details by Class &amp; Accounts'!BT27</f>
        <v>0</v>
      </c>
      <c r="F27" s="667">
        <f ca="1">'O5 Details by Class &amp; Accounts'!J27+'O5 Details by Class &amp; Accounts'!AE27+'O5 Details by Class &amp; Accounts'!AZ27+'O5 Details by Class &amp; Accounts'!BU27</f>
        <v>0</v>
      </c>
      <c r="G27" s="667">
        <f ca="1">'O5 Details by Class &amp; Accounts'!K27+'O5 Details by Class &amp; Accounts'!AF27+'O5 Details by Class &amp; Accounts'!BA27+'O5 Details by Class &amp; Accounts'!BV27</f>
        <v>0</v>
      </c>
      <c r="H27" s="667">
        <f ca="1">'O5 Details by Class &amp; Accounts'!L27+'O5 Details by Class &amp; Accounts'!AG27+'O5 Details by Class &amp; Accounts'!BB27+'O5 Details by Class &amp; Accounts'!BW27</f>
        <v>0</v>
      </c>
      <c r="I27" s="667">
        <f ca="1">'O5 Details by Class &amp; Accounts'!M27+'O5 Details by Class &amp; Accounts'!AH27+'O5 Details by Class &amp; Accounts'!BC27+'O5 Details by Class &amp; Accounts'!BX27</f>
        <v>0</v>
      </c>
      <c r="J27" s="667">
        <f ca="1">'O5 Details by Class &amp; Accounts'!N27+'O5 Details by Class &amp; Accounts'!AI27+'O5 Details by Class &amp; Accounts'!BD27+'O5 Details by Class &amp; Accounts'!BY27</f>
        <v>0</v>
      </c>
      <c r="K27" s="667">
        <f ca="1">'O5 Details by Class &amp; Accounts'!O27+'O5 Details by Class &amp; Accounts'!AJ27+'O5 Details by Class &amp; Accounts'!BE27+'O5 Details by Class &amp; Accounts'!BZ27</f>
        <v>0</v>
      </c>
      <c r="L27" s="667">
        <f ca="1">'O5 Details by Class &amp; Accounts'!P27+'O5 Details by Class &amp; Accounts'!AK27+'O5 Details by Class &amp; Accounts'!BF27+'O5 Details by Class &amp; Accounts'!CA27</f>
        <v>0</v>
      </c>
      <c r="M27" s="667">
        <f ca="1">'O5 Details by Class &amp; Accounts'!Q27+'O5 Details by Class &amp; Accounts'!AL27+'O5 Details by Class &amp; Accounts'!BG27+'O5 Details by Class &amp; Accounts'!CB27</f>
        <v>0</v>
      </c>
      <c r="N27" s="667">
        <f ca="1">'O5 Details by Class &amp; Accounts'!R27+'O5 Details by Class &amp; Accounts'!AM27+'O5 Details by Class &amp; Accounts'!BH27+'O5 Details by Class &amp; Accounts'!CC27</f>
        <v>0</v>
      </c>
      <c r="O27" s="667">
        <f ca="1">'O5 Details by Class &amp; Accounts'!S27+'O5 Details by Class &amp; Accounts'!AN27+'O5 Details by Class &amp; Accounts'!BI27+'O5 Details by Class &amp; Accounts'!CD27</f>
        <v>0</v>
      </c>
      <c r="P27" s="667">
        <f ca="1">'O5 Details by Class &amp; Accounts'!T27+'O5 Details by Class &amp; Accounts'!AO27+'O5 Details by Class &amp; Accounts'!BJ27+'O5 Details by Class &amp; Accounts'!CE27</f>
        <v>0</v>
      </c>
      <c r="Q27" s="667">
        <f ca="1">'O5 Details by Class &amp; Accounts'!U27+'O5 Details by Class &amp; Accounts'!AP27+'O5 Details by Class &amp; Accounts'!BK27+'O5 Details by Class &amp; Accounts'!CF27</f>
        <v>0</v>
      </c>
      <c r="R27" s="667">
        <f ca="1">'O5 Details by Class &amp; Accounts'!V27+'O5 Details by Class &amp; Accounts'!AQ27+'O5 Details by Class &amp; Accounts'!BL27+'O5 Details by Class &amp; Accounts'!CG27</f>
        <v>0</v>
      </c>
      <c r="S27" s="667">
        <f ca="1">'O5 Details by Class &amp; Accounts'!W27+'O5 Details by Class &amp; Accounts'!AR27+'O5 Details by Class &amp; Accounts'!BM27+'O5 Details by Class &amp; Accounts'!CH27</f>
        <v>0</v>
      </c>
      <c r="T27" s="667">
        <f ca="1">'O5 Details by Class &amp; Accounts'!X27+'O5 Details by Class &amp; Accounts'!AS27+'O5 Details by Class &amp; Accounts'!BN27+'O5 Details by Class &amp; Accounts'!CI27</f>
        <v>0</v>
      </c>
      <c r="U27" s="667">
        <f ca="1">'O5 Details by Class &amp; Accounts'!Y27+'O5 Details by Class &amp; Accounts'!AT27+'O5 Details by Class &amp; Accounts'!BO27+'O5 Details by Class &amp; Accounts'!CJ27</f>
        <v>0</v>
      </c>
      <c r="V27" s="667">
        <f ca="1">'O5 Details by Class &amp; Accounts'!Z27+'O5 Details by Class &amp; Accounts'!AU27+'O5 Details by Class &amp; Accounts'!BP27+'O5 Details by Class &amp; Accounts'!CK27</f>
        <v>0</v>
      </c>
      <c r="W27" s="667">
        <f ca="1">'O5 Details by Class &amp; Accounts'!AA27+'O5 Details by Class &amp; Accounts'!AV27+'O5 Details by Class &amp; Accounts'!BQ27+'O5 Details by Class &amp; Accounts'!CL27</f>
        <v>0</v>
      </c>
      <c r="X27" s="1113">
        <f ca="1">'O5 Details by Class &amp; Accounts'!AB27+'O5 Details by Class &amp; Accounts'!AW27+'O5 Details by Class &amp; Accounts'!BR27+'O5 Details by Class &amp; Accounts'!CM27</f>
        <v>0</v>
      </c>
      <c r="Y27" s="2092" t="str">
        <f t="shared" si="0"/>
        <v>1808</v>
      </c>
      <c r="Z27" s="2087" t="e">
        <v>#N/A</v>
      </c>
    </row>
    <row r="28" spans="1:26" ht="12.95" customHeight="1">
      <c r="A28" s="1941" t="s">
        <v>133</v>
      </c>
      <c r="B28" s="1083" t="s">
        <v>1398</v>
      </c>
      <c r="C28" s="1099" t="str">
        <f ca="1">IF(ISBLANK('E4 TB Allocation Details'!D28), "",('E4 TB Allocation Details'!D28))</f>
        <v>dp</v>
      </c>
      <c r="D28" s="1100">
        <f t="shared" si="1"/>
        <v>0</v>
      </c>
      <c r="E28" s="667">
        <f ca="1">'O5 Details by Class &amp; Accounts'!I28+'O5 Details by Class &amp; Accounts'!AD28+'O5 Details by Class &amp; Accounts'!AY28+'O5 Details by Class &amp; Accounts'!BT28</f>
        <v>0</v>
      </c>
      <c r="F28" s="667">
        <f ca="1">'O5 Details by Class &amp; Accounts'!J28+'O5 Details by Class &amp; Accounts'!AE28+'O5 Details by Class &amp; Accounts'!AZ28+'O5 Details by Class &amp; Accounts'!BU28</f>
        <v>0</v>
      </c>
      <c r="G28" s="667">
        <f ca="1">'O5 Details by Class &amp; Accounts'!K28+'O5 Details by Class &amp; Accounts'!AF28+'O5 Details by Class &amp; Accounts'!BA28+'O5 Details by Class &amp; Accounts'!BV28</f>
        <v>0</v>
      </c>
      <c r="H28" s="667">
        <f ca="1">'O5 Details by Class &amp; Accounts'!L28+'O5 Details by Class &amp; Accounts'!AG28+'O5 Details by Class &amp; Accounts'!BB28+'O5 Details by Class &amp; Accounts'!BW28</f>
        <v>0</v>
      </c>
      <c r="I28" s="667">
        <f ca="1">'O5 Details by Class &amp; Accounts'!M28+'O5 Details by Class &amp; Accounts'!AH28+'O5 Details by Class &amp; Accounts'!BC28+'O5 Details by Class &amp; Accounts'!BX28</f>
        <v>0</v>
      </c>
      <c r="J28" s="667">
        <f ca="1">'O5 Details by Class &amp; Accounts'!N28+'O5 Details by Class &amp; Accounts'!AI28+'O5 Details by Class &amp; Accounts'!BD28+'O5 Details by Class &amp; Accounts'!BY28</f>
        <v>0</v>
      </c>
      <c r="K28" s="667">
        <f ca="1">'O5 Details by Class &amp; Accounts'!O28+'O5 Details by Class &amp; Accounts'!AJ28+'O5 Details by Class &amp; Accounts'!BE28+'O5 Details by Class &amp; Accounts'!BZ28</f>
        <v>0</v>
      </c>
      <c r="L28" s="667">
        <f ca="1">'O5 Details by Class &amp; Accounts'!P28+'O5 Details by Class &amp; Accounts'!AK28+'O5 Details by Class &amp; Accounts'!BF28+'O5 Details by Class &amp; Accounts'!CA28</f>
        <v>0</v>
      </c>
      <c r="M28" s="667">
        <f ca="1">'O5 Details by Class &amp; Accounts'!Q28+'O5 Details by Class &amp; Accounts'!AL28+'O5 Details by Class &amp; Accounts'!BG28+'O5 Details by Class &amp; Accounts'!CB28</f>
        <v>0</v>
      </c>
      <c r="N28" s="667">
        <f ca="1">'O5 Details by Class &amp; Accounts'!R28+'O5 Details by Class &amp; Accounts'!AM28+'O5 Details by Class &amp; Accounts'!BH28+'O5 Details by Class &amp; Accounts'!CC28</f>
        <v>0</v>
      </c>
      <c r="O28" s="667">
        <f ca="1">'O5 Details by Class &amp; Accounts'!S28+'O5 Details by Class &amp; Accounts'!AN28+'O5 Details by Class &amp; Accounts'!BI28+'O5 Details by Class &amp; Accounts'!CD28</f>
        <v>0</v>
      </c>
      <c r="P28" s="667">
        <f ca="1">'O5 Details by Class &amp; Accounts'!T28+'O5 Details by Class &amp; Accounts'!AO28+'O5 Details by Class &amp; Accounts'!BJ28+'O5 Details by Class &amp; Accounts'!CE28</f>
        <v>0</v>
      </c>
      <c r="Q28" s="667">
        <f ca="1">'O5 Details by Class &amp; Accounts'!U28+'O5 Details by Class &amp; Accounts'!AP28+'O5 Details by Class &amp; Accounts'!BK28+'O5 Details by Class &amp; Accounts'!CF28</f>
        <v>0</v>
      </c>
      <c r="R28" s="667">
        <f ca="1">'O5 Details by Class &amp; Accounts'!V28+'O5 Details by Class &amp; Accounts'!AQ28+'O5 Details by Class &amp; Accounts'!BL28+'O5 Details by Class &amp; Accounts'!CG28</f>
        <v>0</v>
      </c>
      <c r="S28" s="667">
        <f ca="1">'O5 Details by Class &amp; Accounts'!W28+'O5 Details by Class &amp; Accounts'!AR28+'O5 Details by Class &amp; Accounts'!BM28+'O5 Details by Class &amp; Accounts'!CH28</f>
        <v>0</v>
      </c>
      <c r="T28" s="667">
        <f ca="1">'O5 Details by Class &amp; Accounts'!X28+'O5 Details by Class &amp; Accounts'!AS28+'O5 Details by Class &amp; Accounts'!BN28+'O5 Details by Class &amp; Accounts'!CI28</f>
        <v>0</v>
      </c>
      <c r="U28" s="667">
        <f ca="1">'O5 Details by Class &amp; Accounts'!Y28+'O5 Details by Class &amp; Accounts'!AT28+'O5 Details by Class &amp; Accounts'!BO28+'O5 Details by Class &amp; Accounts'!CJ28</f>
        <v>0</v>
      </c>
      <c r="V28" s="667">
        <f ca="1">'O5 Details by Class &amp; Accounts'!Z28+'O5 Details by Class &amp; Accounts'!AU28+'O5 Details by Class &amp; Accounts'!BP28+'O5 Details by Class &amp; Accounts'!CK28</f>
        <v>0</v>
      </c>
      <c r="W28" s="667">
        <f ca="1">'O5 Details by Class &amp; Accounts'!AA28+'O5 Details by Class &amp; Accounts'!AV28+'O5 Details by Class &amp; Accounts'!BQ28+'O5 Details by Class &amp; Accounts'!CL28</f>
        <v>0</v>
      </c>
      <c r="X28" s="1113">
        <f ca="1">'O5 Details by Class &amp; Accounts'!AB28+'O5 Details by Class &amp; Accounts'!AW28+'O5 Details by Class &amp; Accounts'!BR28+'O5 Details by Class &amp; Accounts'!CM28</f>
        <v>0</v>
      </c>
      <c r="Y28" s="2092" t="str">
        <f t="shared" si="0"/>
        <v>1808-1</v>
      </c>
      <c r="Z28" s="2087" t="s">
        <v>9</v>
      </c>
    </row>
    <row r="29" spans="1:26" ht="12.95" customHeight="1">
      <c r="A29" s="1941" t="s">
        <v>134</v>
      </c>
      <c r="B29" s="1083" t="s">
        <v>1399</v>
      </c>
      <c r="C29" s="1099" t="str">
        <f ca="1">IF(ISBLANK('E4 TB Allocation Details'!D29), "",('E4 TB Allocation Details'!D29))</f>
        <v>dp</v>
      </c>
      <c r="D29" s="1100">
        <f t="shared" si="1"/>
        <v>0</v>
      </c>
      <c r="E29" s="667">
        <f ca="1">'O5 Details by Class &amp; Accounts'!I29+'O5 Details by Class &amp; Accounts'!AD29+'O5 Details by Class &amp; Accounts'!AY29+'O5 Details by Class &amp; Accounts'!BT29</f>
        <v>0</v>
      </c>
      <c r="F29" s="667">
        <f ca="1">'O5 Details by Class &amp; Accounts'!J29+'O5 Details by Class &amp; Accounts'!AE29+'O5 Details by Class &amp; Accounts'!AZ29+'O5 Details by Class &amp; Accounts'!BU29</f>
        <v>0</v>
      </c>
      <c r="G29" s="667">
        <f ca="1">'O5 Details by Class &amp; Accounts'!K29+'O5 Details by Class &amp; Accounts'!AF29+'O5 Details by Class &amp; Accounts'!BA29+'O5 Details by Class &amp; Accounts'!BV29</f>
        <v>0</v>
      </c>
      <c r="H29" s="667">
        <f ca="1">'O5 Details by Class &amp; Accounts'!L29+'O5 Details by Class &amp; Accounts'!AG29+'O5 Details by Class &amp; Accounts'!BB29+'O5 Details by Class &amp; Accounts'!BW29</f>
        <v>0</v>
      </c>
      <c r="I29" s="667">
        <f ca="1">'O5 Details by Class &amp; Accounts'!M29+'O5 Details by Class &amp; Accounts'!AH29+'O5 Details by Class &amp; Accounts'!BC29+'O5 Details by Class &amp; Accounts'!BX29</f>
        <v>0</v>
      </c>
      <c r="J29" s="667">
        <f ca="1">'O5 Details by Class &amp; Accounts'!N29+'O5 Details by Class &amp; Accounts'!AI29+'O5 Details by Class &amp; Accounts'!BD29+'O5 Details by Class &amp; Accounts'!BY29</f>
        <v>0</v>
      </c>
      <c r="K29" s="667">
        <f ca="1">'O5 Details by Class &amp; Accounts'!O29+'O5 Details by Class &amp; Accounts'!AJ29+'O5 Details by Class &amp; Accounts'!BE29+'O5 Details by Class &amp; Accounts'!BZ29</f>
        <v>0</v>
      </c>
      <c r="L29" s="667">
        <f ca="1">'O5 Details by Class &amp; Accounts'!P29+'O5 Details by Class &amp; Accounts'!AK29+'O5 Details by Class &amp; Accounts'!BF29+'O5 Details by Class &amp; Accounts'!CA29</f>
        <v>0</v>
      </c>
      <c r="M29" s="667">
        <f ca="1">'O5 Details by Class &amp; Accounts'!Q29+'O5 Details by Class &amp; Accounts'!AL29+'O5 Details by Class &amp; Accounts'!BG29+'O5 Details by Class &amp; Accounts'!CB29</f>
        <v>0</v>
      </c>
      <c r="N29" s="667">
        <f ca="1">'O5 Details by Class &amp; Accounts'!R29+'O5 Details by Class &amp; Accounts'!AM29+'O5 Details by Class &amp; Accounts'!BH29+'O5 Details by Class &amp; Accounts'!CC29</f>
        <v>0</v>
      </c>
      <c r="O29" s="667">
        <f ca="1">'O5 Details by Class &amp; Accounts'!S29+'O5 Details by Class &amp; Accounts'!AN29+'O5 Details by Class &amp; Accounts'!BI29+'O5 Details by Class &amp; Accounts'!CD29</f>
        <v>0</v>
      </c>
      <c r="P29" s="667">
        <f ca="1">'O5 Details by Class &amp; Accounts'!T29+'O5 Details by Class &amp; Accounts'!AO29+'O5 Details by Class &amp; Accounts'!BJ29+'O5 Details by Class &amp; Accounts'!CE29</f>
        <v>0</v>
      </c>
      <c r="Q29" s="667">
        <f ca="1">'O5 Details by Class &amp; Accounts'!U29+'O5 Details by Class &amp; Accounts'!AP29+'O5 Details by Class &amp; Accounts'!BK29+'O5 Details by Class &amp; Accounts'!CF29</f>
        <v>0</v>
      </c>
      <c r="R29" s="667">
        <f ca="1">'O5 Details by Class &amp; Accounts'!V29+'O5 Details by Class &amp; Accounts'!AQ29+'O5 Details by Class &amp; Accounts'!BL29+'O5 Details by Class &amp; Accounts'!CG29</f>
        <v>0</v>
      </c>
      <c r="S29" s="667">
        <f ca="1">'O5 Details by Class &amp; Accounts'!W29+'O5 Details by Class &amp; Accounts'!AR29+'O5 Details by Class &amp; Accounts'!BM29+'O5 Details by Class &amp; Accounts'!CH29</f>
        <v>0</v>
      </c>
      <c r="T29" s="667">
        <f ca="1">'O5 Details by Class &amp; Accounts'!X29+'O5 Details by Class &amp; Accounts'!AS29+'O5 Details by Class &amp; Accounts'!BN29+'O5 Details by Class &amp; Accounts'!CI29</f>
        <v>0</v>
      </c>
      <c r="U29" s="667">
        <f ca="1">'O5 Details by Class &amp; Accounts'!Y29+'O5 Details by Class &amp; Accounts'!AT29+'O5 Details by Class &amp; Accounts'!BO29+'O5 Details by Class &amp; Accounts'!CJ29</f>
        <v>0</v>
      </c>
      <c r="V29" s="667">
        <f ca="1">'O5 Details by Class &amp; Accounts'!Z29+'O5 Details by Class &amp; Accounts'!AU29+'O5 Details by Class &amp; Accounts'!BP29+'O5 Details by Class &amp; Accounts'!CK29</f>
        <v>0</v>
      </c>
      <c r="W29" s="667">
        <f ca="1">'O5 Details by Class &amp; Accounts'!AA29+'O5 Details by Class &amp; Accounts'!AV29+'O5 Details by Class &amp; Accounts'!BQ29+'O5 Details by Class &amp; Accounts'!CL29</f>
        <v>0</v>
      </c>
      <c r="X29" s="1113">
        <f ca="1">'O5 Details by Class &amp; Accounts'!AB29+'O5 Details by Class &amp; Accounts'!AW29+'O5 Details by Class &amp; Accounts'!BR29+'O5 Details by Class &amp; Accounts'!CM29</f>
        <v>0</v>
      </c>
      <c r="Y29" s="2092" t="str">
        <f t="shared" si="0"/>
        <v>1808-2</v>
      </c>
      <c r="Z29" s="2087" t="s">
        <v>10</v>
      </c>
    </row>
    <row r="30" spans="1:26" ht="12.95" customHeight="1">
      <c r="A30" s="1941" t="s">
        <v>602</v>
      </c>
      <c r="B30" s="1083" t="s">
        <v>626</v>
      </c>
      <c r="C30" s="1099" t="str">
        <f ca="1">IF(ISBLANK('E4 TB Allocation Details'!D30), "",('E4 TB Allocation Details'!D30))</f>
        <v>dp</v>
      </c>
      <c r="D30" s="1100">
        <f t="shared" si="1"/>
        <v>0</v>
      </c>
      <c r="E30" s="667">
        <f ca="1">'O5 Details by Class &amp; Accounts'!I30+'O5 Details by Class &amp; Accounts'!AD30+'O5 Details by Class &amp; Accounts'!AY30+'O5 Details by Class &amp; Accounts'!BT30</f>
        <v>0</v>
      </c>
      <c r="F30" s="667">
        <f ca="1">'O5 Details by Class &amp; Accounts'!J30+'O5 Details by Class &amp; Accounts'!AE30+'O5 Details by Class &amp; Accounts'!AZ30+'O5 Details by Class &amp; Accounts'!BU30</f>
        <v>0</v>
      </c>
      <c r="G30" s="667">
        <f ca="1">'O5 Details by Class &amp; Accounts'!K30+'O5 Details by Class &amp; Accounts'!AF30+'O5 Details by Class &amp; Accounts'!BA30+'O5 Details by Class &amp; Accounts'!BV30</f>
        <v>0</v>
      </c>
      <c r="H30" s="667">
        <f ca="1">'O5 Details by Class &amp; Accounts'!L30+'O5 Details by Class &amp; Accounts'!AG30+'O5 Details by Class &amp; Accounts'!BB30+'O5 Details by Class &amp; Accounts'!BW30</f>
        <v>0</v>
      </c>
      <c r="I30" s="667">
        <f ca="1">'O5 Details by Class &amp; Accounts'!M30+'O5 Details by Class &amp; Accounts'!AH30+'O5 Details by Class &amp; Accounts'!BC30+'O5 Details by Class &amp; Accounts'!BX30</f>
        <v>0</v>
      </c>
      <c r="J30" s="667">
        <f ca="1">'O5 Details by Class &amp; Accounts'!N30+'O5 Details by Class &amp; Accounts'!AI30+'O5 Details by Class &amp; Accounts'!BD30+'O5 Details by Class &amp; Accounts'!BY30</f>
        <v>0</v>
      </c>
      <c r="K30" s="667">
        <f ca="1">'O5 Details by Class &amp; Accounts'!O30+'O5 Details by Class &amp; Accounts'!AJ30+'O5 Details by Class &amp; Accounts'!BE30+'O5 Details by Class &amp; Accounts'!BZ30</f>
        <v>0</v>
      </c>
      <c r="L30" s="667">
        <f ca="1">'O5 Details by Class &amp; Accounts'!P30+'O5 Details by Class &amp; Accounts'!AK30+'O5 Details by Class &amp; Accounts'!BF30+'O5 Details by Class &amp; Accounts'!CA30</f>
        <v>0</v>
      </c>
      <c r="M30" s="667">
        <f ca="1">'O5 Details by Class &amp; Accounts'!Q30+'O5 Details by Class &amp; Accounts'!AL30+'O5 Details by Class &amp; Accounts'!BG30+'O5 Details by Class &amp; Accounts'!CB30</f>
        <v>0</v>
      </c>
      <c r="N30" s="667">
        <f ca="1">'O5 Details by Class &amp; Accounts'!R30+'O5 Details by Class &amp; Accounts'!AM30+'O5 Details by Class &amp; Accounts'!BH30+'O5 Details by Class &amp; Accounts'!CC30</f>
        <v>0</v>
      </c>
      <c r="O30" s="667">
        <f ca="1">'O5 Details by Class &amp; Accounts'!S30+'O5 Details by Class &amp; Accounts'!AN30+'O5 Details by Class &amp; Accounts'!BI30+'O5 Details by Class &amp; Accounts'!CD30</f>
        <v>0</v>
      </c>
      <c r="P30" s="667">
        <f ca="1">'O5 Details by Class &amp; Accounts'!T30+'O5 Details by Class &amp; Accounts'!AO30+'O5 Details by Class &amp; Accounts'!BJ30+'O5 Details by Class &amp; Accounts'!CE30</f>
        <v>0</v>
      </c>
      <c r="Q30" s="667">
        <f ca="1">'O5 Details by Class &amp; Accounts'!U30+'O5 Details by Class &amp; Accounts'!AP30+'O5 Details by Class &amp; Accounts'!BK30+'O5 Details by Class &amp; Accounts'!CF30</f>
        <v>0</v>
      </c>
      <c r="R30" s="667">
        <f ca="1">'O5 Details by Class &amp; Accounts'!V30+'O5 Details by Class &amp; Accounts'!AQ30+'O5 Details by Class &amp; Accounts'!BL30+'O5 Details by Class &amp; Accounts'!CG30</f>
        <v>0</v>
      </c>
      <c r="S30" s="667">
        <f ca="1">'O5 Details by Class &amp; Accounts'!W30+'O5 Details by Class &amp; Accounts'!AR30+'O5 Details by Class &amp; Accounts'!BM30+'O5 Details by Class &amp; Accounts'!CH30</f>
        <v>0</v>
      </c>
      <c r="T30" s="667">
        <f ca="1">'O5 Details by Class &amp; Accounts'!X30+'O5 Details by Class &amp; Accounts'!AS30+'O5 Details by Class &amp; Accounts'!BN30+'O5 Details by Class &amp; Accounts'!CI30</f>
        <v>0</v>
      </c>
      <c r="U30" s="667">
        <f ca="1">'O5 Details by Class &amp; Accounts'!Y30+'O5 Details by Class &amp; Accounts'!AT30+'O5 Details by Class &amp; Accounts'!BO30+'O5 Details by Class &amp; Accounts'!CJ30</f>
        <v>0</v>
      </c>
      <c r="V30" s="667">
        <f ca="1">'O5 Details by Class &amp; Accounts'!Z30+'O5 Details by Class &amp; Accounts'!AU30+'O5 Details by Class &amp; Accounts'!BP30+'O5 Details by Class &amp; Accounts'!CK30</f>
        <v>0</v>
      </c>
      <c r="W30" s="667">
        <f ca="1">'O5 Details by Class &amp; Accounts'!AA30+'O5 Details by Class &amp; Accounts'!AV30+'O5 Details by Class &amp; Accounts'!BQ30+'O5 Details by Class &amp; Accounts'!CL30</f>
        <v>0</v>
      </c>
      <c r="X30" s="1113">
        <f ca="1">'O5 Details by Class &amp; Accounts'!AB30+'O5 Details by Class &amp; Accounts'!AW30+'O5 Details by Class &amp; Accounts'!BR30+'O5 Details by Class &amp; Accounts'!CM30</f>
        <v>0</v>
      </c>
      <c r="Y30" s="2092" t="str">
        <f t="shared" si="0"/>
        <v>1810</v>
      </c>
      <c r="Z30" s="2087" t="e">
        <v>#N/A</v>
      </c>
    </row>
    <row r="31" spans="1:26" ht="12.95" customHeight="1">
      <c r="A31" s="1941" t="s">
        <v>135</v>
      </c>
      <c r="B31" s="1083" t="s">
        <v>1418</v>
      </c>
      <c r="C31" s="1099" t="str">
        <f ca="1">IF(ISBLANK('E4 TB Allocation Details'!D31), "",('E4 TB Allocation Details'!D31))</f>
        <v>dp</v>
      </c>
      <c r="D31" s="1100">
        <f t="shared" si="1"/>
        <v>0</v>
      </c>
      <c r="E31" s="667">
        <f ca="1">'O5 Details by Class &amp; Accounts'!I31+'O5 Details by Class &amp; Accounts'!AD31+'O5 Details by Class &amp; Accounts'!AY31+'O5 Details by Class &amp; Accounts'!BT31</f>
        <v>0</v>
      </c>
      <c r="F31" s="667">
        <f ca="1">'O5 Details by Class &amp; Accounts'!J31+'O5 Details by Class &amp; Accounts'!AE31+'O5 Details by Class &amp; Accounts'!AZ31+'O5 Details by Class &amp; Accounts'!BU31</f>
        <v>0</v>
      </c>
      <c r="G31" s="667">
        <f ca="1">'O5 Details by Class &amp; Accounts'!K31+'O5 Details by Class &amp; Accounts'!AF31+'O5 Details by Class &amp; Accounts'!BA31+'O5 Details by Class &amp; Accounts'!BV31</f>
        <v>0</v>
      </c>
      <c r="H31" s="667">
        <f ca="1">'O5 Details by Class &amp; Accounts'!L31+'O5 Details by Class &amp; Accounts'!AG31+'O5 Details by Class &amp; Accounts'!BB31+'O5 Details by Class &amp; Accounts'!BW31</f>
        <v>0</v>
      </c>
      <c r="I31" s="667">
        <f ca="1">'O5 Details by Class &amp; Accounts'!M31+'O5 Details by Class &amp; Accounts'!AH31+'O5 Details by Class &amp; Accounts'!BC31+'O5 Details by Class &amp; Accounts'!BX31</f>
        <v>0</v>
      </c>
      <c r="J31" s="667">
        <f ca="1">'O5 Details by Class &amp; Accounts'!N31+'O5 Details by Class &amp; Accounts'!AI31+'O5 Details by Class &amp; Accounts'!BD31+'O5 Details by Class &amp; Accounts'!BY31</f>
        <v>0</v>
      </c>
      <c r="K31" s="667">
        <f ca="1">'O5 Details by Class &amp; Accounts'!O31+'O5 Details by Class &amp; Accounts'!AJ31+'O5 Details by Class &amp; Accounts'!BE31+'O5 Details by Class &amp; Accounts'!BZ31</f>
        <v>0</v>
      </c>
      <c r="L31" s="667">
        <f ca="1">'O5 Details by Class &amp; Accounts'!P31+'O5 Details by Class &amp; Accounts'!AK31+'O5 Details by Class &amp; Accounts'!BF31+'O5 Details by Class &amp; Accounts'!CA31</f>
        <v>0</v>
      </c>
      <c r="M31" s="667">
        <f ca="1">'O5 Details by Class &amp; Accounts'!Q31+'O5 Details by Class &amp; Accounts'!AL31+'O5 Details by Class &amp; Accounts'!BG31+'O5 Details by Class &amp; Accounts'!CB31</f>
        <v>0</v>
      </c>
      <c r="N31" s="667">
        <f ca="1">'O5 Details by Class &amp; Accounts'!R31+'O5 Details by Class &amp; Accounts'!AM31+'O5 Details by Class &amp; Accounts'!BH31+'O5 Details by Class &amp; Accounts'!CC31</f>
        <v>0</v>
      </c>
      <c r="O31" s="667">
        <f ca="1">'O5 Details by Class &amp; Accounts'!S31+'O5 Details by Class &amp; Accounts'!AN31+'O5 Details by Class &amp; Accounts'!BI31+'O5 Details by Class &amp; Accounts'!CD31</f>
        <v>0</v>
      </c>
      <c r="P31" s="667">
        <f ca="1">'O5 Details by Class &amp; Accounts'!T31+'O5 Details by Class &amp; Accounts'!AO31+'O5 Details by Class &amp; Accounts'!BJ31+'O5 Details by Class &amp; Accounts'!CE31</f>
        <v>0</v>
      </c>
      <c r="Q31" s="667">
        <f ca="1">'O5 Details by Class &amp; Accounts'!U31+'O5 Details by Class &amp; Accounts'!AP31+'O5 Details by Class &amp; Accounts'!BK31+'O5 Details by Class &amp; Accounts'!CF31</f>
        <v>0</v>
      </c>
      <c r="R31" s="667">
        <f ca="1">'O5 Details by Class &amp; Accounts'!V31+'O5 Details by Class &amp; Accounts'!AQ31+'O5 Details by Class &amp; Accounts'!BL31+'O5 Details by Class &amp; Accounts'!CG31</f>
        <v>0</v>
      </c>
      <c r="S31" s="667">
        <f ca="1">'O5 Details by Class &amp; Accounts'!W31+'O5 Details by Class &amp; Accounts'!AR31+'O5 Details by Class &amp; Accounts'!BM31+'O5 Details by Class &amp; Accounts'!CH31</f>
        <v>0</v>
      </c>
      <c r="T31" s="667">
        <f ca="1">'O5 Details by Class &amp; Accounts'!X31+'O5 Details by Class &amp; Accounts'!AS31+'O5 Details by Class &amp; Accounts'!BN31+'O5 Details by Class &amp; Accounts'!CI31</f>
        <v>0</v>
      </c>
      <c r="U31" s="667">
        <f ca="1">'O5 Details by Class &amp; Accounts'!Y31+'O5 Details by Class &amp; Accounts'!AT31+'O5 Details by Class &amp; Accounts'!BO31+'O5 Details by Class &amp; Accounts'!CJ31</f>
        <v>0</v>
      </c>
      <c r="V31" s="667">
        <f ca="1">'O5 Details by Class &amp; Accounts'!Z31+'O5 Details by Class &amp; Accounts'!AU31+'O5 Details by Class &amp; Accounts'!BP31+'O5 Details by Class &amp; Accounts'!CK31</f>
        <v>0</v>
      </c>
      <c r="W31" s="667">
        <f ca="1">'O5 Details by Class &amp; Accounts'!AA31+'O5 Details by Class &amp; Accounts'!AV31+'O5 Details by Class &amp; Accounts'!BQ31+'O5 Details by Class &amp; Accounts'!CL31</f>
        <v>0</v>
      </c>
      <c r="X31" s="1113">
        <f ca="1">'O5 Details by Class &amp; Accounts'!AB31+'O5 Details by Class &amp; Accounts'!AW31+'O5 Details by Class &amp; Accounts'!BR31+'O5 Details by Class &amp; Accounts'!CM31</f>
        <v>0</v>
      </c>
      <c r="Y31" s="2092" t="str">
        <f t="shared" si="0"/>
        <v>1810-1</v>
      </c>
      <c r="Z31" s="2087" t="s">
        <v>9</v>
      </c>
    </row>
    <row r="32" spans="1:26" ht="12.95" customHeight="1">
      <c r="A32" s="1941" t="s">
        <v>136</v>
      </c>
      <c r="B32" s="1083" t="s">
        <v>1419</v>
      </c>
      <c r="C32" s="1099" t="str">
        <f ca="1">IF(ISBLANK('E4 TB Allocation Details'!D32), "",('E4 TB Allocation Details'!D32))</f>
        <v>dp</v>
      </c>
      <c r="D32" s="1100">
        <f t="shared" si="1"/>
        <v>0</v>
      </c>
      <c r="E32" s="667">
        <f ca="1">'O5 Details by Class &amp; Accounts'!I32+'O5 Details by Class &amp; Accounts'!AD32+'O5 Details by Class &amp; Accounts'!AY32+'O5 Details by Class &amp; Accounts'!BT32</f>
        <v>0</v>
      </c>
      <c r="F32" s="667">
        <f ca="1">'O5 Details by Class &amp; Accounts'!J32+'O5 Details by Class &amp; Accounts'!AE32+'O5 Details by Class &amp; Accounts'!AZ32+'O5 Details by Class &amp; Accounts'!BU32</f>
        <v>0</v>
      </c>
      <c r="G32" s="667">
        <f ca="1">'O5 Details by Class &amp; Accounts'!K32+'O5 Details by Class &amp; Accounts'!AF32+'O5 Details by Class &amp; Accounts'!BA32+'O5 Details by Class &amp; Accounts'!BV32</f>
        <v>0</v>
      </c>
      <c r="H32" s="667">
        <f ca="1">'O5 Details by Class &amp; Accounts'!L32+'O5 Details by Class &amp; Accounts'!AG32+'O5 Details by Class &amp; Accounts'!BB32+'O5 Details by Class &amp; Accounts'!BW32</f>
        <v>0</v>
      </c>
      <c r="I32" s="667">
        <f ca="1">'O5 Details by Class &amp; Accounts'!M32+'O5 Details by Class &amp; Accounts'!AH32+'O5 Details by Class &amp; Accounts'!BC32+'O5 Details by Class &amp; Accounts'!BX32</f>
        <v>0</v>
      </c>
      <c r="J32" s="667">
        <f ca="1">'O5 Details by Class &amp; Accounts'!N32+'O5 Details by Class &amp; Accounts'!AI32+'O5 Details by Class &amp; Accounts'!BD32+'O5 Details by Class &amp; Accounts'!BY32</f>
        <v>0</v>
      </c>
      <c r="K32" s="667">
        <f ca="1">'O5 Details by Class &amp; Accounts'!O32+'O5 Details by Class &amp; Accounts'!AJ32+'O5 Details by Class &amp; Accounts'!BE32+'O5 Details by Class &amp; Accounts'!BZ32</f>
        <v>0</v>
      </c>
      <c r="L32" s="667">
        <f ca="1">'O5 Details by Class &amp; Accounts'!P32+'O5 Details by Class &amp; Accounts'!AK32+'O5 Details by Class &amp; Accounts'!BF32+'O5 Details by Class &amp; Accounts'!CA32</f>
        <v>0</v>
      </c>
      <c r="M32" s="667">
        <f ca="1">'O5 Details by Class &amp; Accounts'!Q32+'O5 Details by Class &amp; Accounts'!AL32+'O5 Details by Class &amp; Accounts'!BG32+'O5 Details by Class &amp; Accounts'!CB32</f>
        <v>0</v>
      </c>
      <c r="N32" s="667">
        <f ca="1">'O5 Details by Class &amp; Accounts'!R32+'O5 Details by Class &amp; Accounts'!AM32+'O5 Details by Class &amp; Accounts'!BH32+'O5 Details by Class &amp; Accounts'!CC32</f>
        <v>0</v>
      </c>
      <c r="O32" s="667">
        <f ca="1">'O5 Details by Class &amp; Accounts'!S32+'O5 Details by Class &amp; Accounts'!AN32+'O5 Details by Class &amp; Accounts'!BI32+'O5 Details by Class &amp; Accounts'!CD32</f>
        <v>0</v>
      </c>
      <c r="P32" s="667">
        <f ca="1">'O5 Details by Class &amp; Accounts'!T32+'O5 Details by Class &amp; Accounts'!AO32+'O5 Details by Class &amp; Accounts'!BJ32+'O5 Details by Class &amp; Accounts'!CE32</f>
        <v>0</v>
      </c>
      <c r="Q32" s="667">
        <f ca="1">'O5 Details by Class &amp; Accounts'!U32+'O5 Details by Class &amp; Accounts'!AP32+'O5 Details by Class &amp; Accounts'!BK32+'O5 Details by Class &amp; Accounts'!CF32</f>
        <v>0</v>
      </c>
      <c r="R32" s="667">
        <f ca="1">'O5 Details by Class &amp; Accounts'!V32+'O5 Details by Class &amp; Accounts'!AQ32+'O5 Details by Class &amp; Accounts'!BL32+'O5 Details by Class &amp; Accounts'!CG32</f>
        <v>0</v>
      </c>
      <c r="S32" s="667">
        <f ca="1">'O5 Details by Class &amp; Accounts'!W32+'O5 Details by Class &amp; Accounts'!AR32+'O5 Details by Class &amp; Accounts'!BM32+'O5 Details by Class &amp; Accounts'!CH32</f>
        <v>0</v>
      </c>
      <c r="T32" s="667">
        <f ca="1">'O5 Details by Class &amp; Accounts'!X32+'O5 Details by Class &amp; Accounts'!AS32+'O5 Details by Class &amp; Accounts'!BN32+'O5 Details by Class &amp; Accounts'!CI32</f>
        <v>0</v>
      </c>
      <c r="U32" s="667">
        <f ca="1">'O5 Details by Class &amp; Accounts'!Y32+'O5 Details by Class &amp; Accounts'!AT32+'O5 Details by Class &amp; Accounts'!BO32+'O5 Details by Class &amp; Accounts'!CJ32</f>
        <v>0</v>
      </c>
      <c r="V32" s="667">
        <f ca="1">'O5 Details by Class &amp; Accounts'!Z32+'O5 Details by Class &amp; Accounts'!AU32+'O5 Details by Class &amp; Accounts'!BP32+'O5 Details by Class &amp; Accounts'!CK32</f>
        <v>0</v>
      </c>
      <c r="W32" s="667">
        <f ca="1">'O5 Details by Class &amp; Accounts'!AA32+'O5 Details by Class &amp; Accounts'!AV32+'O5 Details by Class &amp; Accounts'!BQ32+'O5 Details by Class &amp; Accounts'!CL32</f>
        <v>0</v>
      </c>
      <c r="X32" s="1113">
        <f ca="1">'O5 Details by Class &amp; Accounts'!AB32+'O5 Details by Class &amp; Accounts'!AW32+'O5 Details by Class &amp; Accounts'!BR32+'O5 Details by Class &amp; Accounts'!CM32</f>
        <v>0</v>
      </c>
      <c r="Y32" s="2092" t="str">
        <f t="shared" si="0"/>
        <v>1810-2</v>
      </c>
      <c r="Z32" s="2087" t="s">
        <v>10</v>
      </c>
    </row>
    <row r="33" spans="1:26" ht="12.75">
      <c r="A33" s="1941" t="s">
        <v>450</v>
      </c>
      <c r="B33" s="1083" t="s">
        <v>424</v>
      </c>
      <c r="C33" s="1099" t="str">
        <f ca="1">IF(ISBLANK('E4 TB Allocation Details'!D33), "",('E4 TB Allocation Details'!D33))</f>
        <v>dp</v>
      </c>
      <c r="D33" s="1100">
        <f t="shared" si="1"/>
        <v>0</v>
      </c>
      <c r="E33" s="667">
        <f ca="1">'O5 Details by Class &amp; Accounts'!I33+'O5 Details by Class &amp; Accounts'!AD33+'O5 Details by Class &amp; Accounts'!AY33+'O5 Details by Class &amp; Accounts'!BT33</f>
        <v>0</v>
      </c>
      <c r="F33" s="667">
        <f ca="1">'O5 Details by Class &amp; Accounts'!J33+'O5 Details by Class &amp; Accounts'!AE33+'O5 Details by Class &amp; Accounts'!AZ33+'O5 Details by Class &amp; Accounts'!BU33</f>
        <v>0</v>
      </c>
      <c r="G33" s="667">
        <f ca="1">'O5 Details by Class &amp; Accounts'!K33+'O5 Details by Class &amp; Accounts'!AF33+'O5 Details by Class &amp; Accounts'!BA33+'O5 Details by Class &amp; Accounts'!BV33</f>
        <v>0</v>
      </c>
      <c r="H33" s="667">
        <f ca="1">'O5 Details by Class &amp; Accounts'!L33+'O5 Details by Class &amp; Accounts'!AG33+'O5 Details by Class &amp; Accounts'!BB33+'O5 Details by Class &amp; Accounts'!BW33</f>
        <v>0</v>
      </c>
      <c r="I33" s="667">
        <f ca="1">'O5 Details by Class &amp; Accounts'!M33+'O5 Details by Class &amp; Accounts'!AH33+'O5 Details by Class &amp; Accounts'!BC33+'O5 Details by Class &amp; Accounts'!BX33</f>
        <v>0</v>
      </c>
      <c r="J33" s="667">
        <f ca="1">'O5 Details by Class &amp; Accounts'!N33+'O5 Details by Class &amp; Accounts'!AI33+'O5 Details by Class &amp; Accounts'!BD33+'O5 Details by Class &amp; Accounts'!BY33</f>
        <v>0</v>
      </c>
      <c r="K33" s="667">
        <f ca="1">'O5 Details by Class &amp; Accounts'!O33+'O5 Details by Class &amp; Accounts'!AJ33+'O5 Details by Class &amp; Accounts'!BE33+'O5 Details by Class &amp; Accounts'!BZ33</f>
        <v>0</v>
      </c>
      <c r="L33" s="667">
        <f ca="1">'O5 Details by Class &amp; Accounts'!P33+'O5 Details by Class &amp; Accounts'!AK33+'O5 Details by Class &amp; Accounts'!BF33+'O5 Details by Class &amp; Accounts'!CA33</f>
        <v>0</v>
      </c>
      <c r="M33" s="667">
        <f ca="1">'O5 Details by Class &amp; Accounts'!Q33+'O5 Details by Class &amp; Accounts'!AL33+'O5 Details by Class &amp; Accounts'!BG33+'O5 Details by Class &amp; Accounts'!CB33</f>
        <v>0</v>
      </c>
      <c r="N33" s="667">
        <f ca="1">'O5 Details by Class &amp; Accounts'!R33+'O5 Details by Class &amp; Accounts'!AM33+'O5 Details by Class &amp; Accounts'!BH33+'O5 Details by Class &amp; Accounts'!CC33</f>
        <v>0</v>
      </c>
      <c r="O33" s="667">
        <f ca="1">'O5 Details by Class &amp; Accounts'!S33+'O5 Details by Class &amp; Accounts'!AN33+'O5 Details by Class &amp; Accounts'!BI33+'O5 Details by Class &amp; Accounts'!CD33</f>
        <v>0</v>
      </c>
      <c r="P33" s="667">
        <f ca="1">'O5 Details by Class &amp; Accounts'!T33+'O5 Details by Class &amp; Accounts'!AO33+'O5 Details by Class &amp; Accounts'!BJ33+'O5 Details by Class &amp; Accounts'!CE33</f>
        <v>0</v>
      </c>
      <c r="Q33" s="667">
        <f ca="1">'O5 Details by Class &amp; Accounts'!U33+'O5 Details by Class &amp; Accounts'!AP33+'O5 Details by Class &amp; Accounts'!BK33+'O5 Details by Class &amp; Accounts'!CF33</f>
        <v>0</v>
      </c>
      <c r="R33" s="667">
        <f ca="1">'O5 Details by Class &amp; Accounts'!V33+'O5 Details by Class &amp; Accounts'!AQ33+'O5 Details by Class &amp; Accounts'!BL33+'O5 Details by Class &amp; Accounts'!CG33</f>
        <v>0</v>
      </c>
      <c r="S33" s="667">
        <f ca="1">'O5 Details by Class &amp; Accounts'!W33+'O5 Details by Class &amp; Accounts'!AR33+'O5 Details by Class &amp; Accounts'!BM33+'O5 Details by Class &amp; Accounts'!CH33</f>
        <v>0</v>
      </c>
      <c r="T33" s="667">
        <f ca="1">'O5 Details by Class &amp; Accounts'!X33+'O5 Details by Class &amp; Accounts'!AS33+'O5 Details by Class &amp; Accounts'!BN33+'O5 Details by Class &amp; Accounts'!CI33</f>
        <v>0</v>
      </c>
      <c r="U33" s="667">
        <f ca="1">'O5 Details by Class &amp; Accounts'!Y33+'O5 Details by Class &amp; Accounts'!AT33+'O5 Details by Class &amp; Accounts'!BO33+'O5 Details by Class &amp; Accounts'!CJ33</f>
        <v>0</v>
      </c>
      <c r="V33" s="667">
        <f ca="1">'O5 Details by Class &amp; Accounts'!Z33+'O5 Details by Class &amp; Accounts'!AU33+'O5 Details by Class &amp; Accounts'!BP33+'O5 Details by Class &amp; Accounts'!CK33</f>
        <v>0</v>
      </c>
      <c r="W33" s="667">
        <f ca="1">'O5 Details by Class &amp; Accounts'!AA33+'O5 Details by Class &amp; Accounts'!AV33+'O5 Details by Class &amp; Accounts'!BQ33+'O5 Details by Class &amp; Accounts'!CL33</f>
        <v>0</v>
      </c>
      <c r="X33" s="1113">
        <f ca="1">'O5 Details by Class &amp; Accounts'!AB33+'O5 Details by Class &amp; Accounts'!AW33+'O5 Details by Class &amp; Accounts'!BR33+'O5 Details by Class &amp; Accounts'!CM33</f>
        <v>0</v>
      </c>
      <c r="Y33" s="2092" t="str">
        <f t="shared" si="0"/>
        <v>1815</v>
      </c>
      <c r="Z33" s="2087" t="s">
        <v>9</v>
      </c>
    </row>
    <row r="34" spans="1:26" ht="12.75">
      <c r="A34" s="1941" t="s">
        <v>603</v>
      </c>
      <c r="B34" s="1083" t="s">
        <v>425</v>
      </c>
      <c r="C34" s="1099" t="str">
        <f ca="1">IF(ISBLANK('E4 TB Allocation Details'!D34), "",('E4 TB Allocation Details'!D34))</f>
        <v>dp</v>
      </c>
      <c r="D34" s="1100">
        <f t="shared" si="1"/>
        <v>0</v>
      </c>
      <c r="E34" s="667">
        <f ca="1">'O5 Details by Class &amp; Accounts'!I34+'O5 Details by Class &amp; Accounts'!AD34+'O5 Details by Class &amp; Accounts'!AY34+'O5 Details by Class &amp; Accounts'!BT34</f>
        <v>0</v>
      </c>
      <c r="F34" s="667">
        <f ca="1">'O5 Details by Class &amp; Accounts'!J34+'O5 Details by Class &amp; Accounts'!AE34+'O5 Details by Class &amp; Accounts'!AZ34+'O5 Details by Class &amp; Accounts'!BU34</f>
        <v>0</v>
      </c>
      <c r="G34" s="667">
        <f ca="1">'O5 Details by Class &amp; Accounts'!K34+'O5 Details by Class &amp; Accounts'!AF34+'O5 Details by Class &amp; Accounts'!BA34+'O5 Details by Class &amp; Accounts'!BV34</f>
        <v>0</v>
      </c>
      <c r="H34" s="667">
        <f ca="1">'O5 Details by Class &amp; Accounts'!L34+'O5 Details by Class &amp; Accounts'!AG34+'O5 Details by Class &amp; Accounts'!BB34+'O5 Details by Class &amp; Accounts'!BW34</f>
        <v>0</v>
      </c>
      <c r="I34" s="667">
        <f ca="1">'O5 Details by Class &amp; Accounts'!M34+'O5 Details by Class &amp; Accounts'!AH34+'O5 Details by Class &amp; Accounts'!BC34+'O5 Details by Class &amp; Accounts'!BX34</f>
        <v>0</v>
      </c>
      <c r="J34" s="667">
        <f ca="1">'O5 Details by Class &amp; Accounts'!N34+'O5 Details by Class &amp; Accounts'!AI34+'O5 Details by Class &amp; Accounts'!BD34+'O5 Details by Class &amp; Accounts'!BY34</f>
        <v>0</v>
      </c>
      <c r="K34" s="667">
        <f ca="1">'O5 Details by Class &amp; Accounts'!O34+'O5 Details by Class &amp; Accounts'!AJ34+'O5 Details by Class &amp; Accounts'!BE34+'O5 Details by Class &amp; Accounts'!BZ34</f>
        <v>0</v>
      </c>
      <c r="L34" s="667">
        <f ca="1">'O5 Details by Class &amp; Accounts'!P34+'O5 Details by Class &amp; Accounts'!AK34+'O5 Details by Class &amp; Accounts'!BF34+'O5 Details by Class &amp; Accounts'!CA34</f>
        <v>0</v>
      </c>
      <c r="M34" s="667">
        <f ca="1">'O5 Details by Class &amp; Accounts'!Q34+'O5 Details by Class &amp; Accounts'!AL34+'O5 Details by Class &amp; Accounts'!BG34+'O5 Details by Class &amp; Accounts'!CB34</f>
        <v>0</v>
      </c>
      <c r="N34" s="667">
        <f ca="1">'O5 Details by Class &amp; Accounts'!R34+'O5 Details by Class &amp; Accounts'!AM34+'O5 Details by Class &amp; Accounts'!BH34+'O5 Details by Class &amp; Accounts'!CC34</f>
        <v>0</v>
      </c>
      <c r="O34" s="667">
        <f ca="1">'O5 Details by Class &amp; Accounts'!S34+'O5 Details by Class &amp; Accounts'!AN34+'O5 Details by Class &amp; Accounts'!BI34+'O5 Details by Class &amp; Accounts'!CD34</f>
        <v>0</v>
      </c>
      <c r="P34" s="667">
        <f ca="1">'O5 Details by Class &amp; Accounts'!T34+'O5 Details by Class &amp; Accounts'!AO34+'O5 Details by Class &amp; Accounts'!BJ34+'O5 Details by Class &amp; Accounts'!CE34</f>
        <v>0</v>
      </c>
      <c r="Q34" s="667">
        <f ca="1">'O5 Details by Class &amp; Accounts'!U34+'O5 Details by Class &amp; Accounts'!AP34+'O5 Details by Class &amp; Accounts'!BK34+'O5 Details by Class &amp; Accounts'!CF34</f>
        <v>0</v>
      </c>
      <c r="R34" s="667">
        <f ca="1">'O5 Details by Class &amp; Accounts'!V34+'O5 Details by Class &amp; Accounts'!AQ34+'O5 Details by Class &amp; Accounts'!BL34+'O5 Details by Class &amp; Accounts'!CG34</f>
        <v>0</v>
      </c>
      <c r="S34" s="667">
        <f ca="1">'O5 Details by Class &amp; Accounts'!W34+'O5 Details by Class &amp; Accounts'!AR34+'O5 Details by Class &amp; Accounts'!BM34+'O5 Details by Class &amp; Accounts'!CH34</f>
        <v>0</v>
      </c>
      <c r="T34" s="667">
        <f ca="1">'O5 Details by Class &amp; Accounts'!X34+'O5 Details by Class &amp; Accounts'!AS34+'O5 Details by Class &amp; Accounts'!BN34+'O5 Details by Class &amp; Accounts'!CI34</f>
        <v>0</v>
      </c>
      <c r="U34" s="667">
        <f ca="1">'O5 Details by Class &amp; Accounts'!Y34+'O5 Details by Class &amp; Accounts'!AT34+'O5 Details by Class &amp; Accounts'!BO34+'O5 Details by Class &amp; Accounts'!CJ34</f>
        <v>0</v>
      </c>
      <c r="V34" s="667">
        <f ca="1">'O5 Details by Class &amp; Accounts'!Z34+'O5 Details by Class &amp; Accounts'!AU34+'O5 Details by Class &amp; Accounts'!BP34+'O5 Details by Class &amp; Accounts'!CK34</f>
        <v>0</v>
      </c>
      <c r="W34" s="667">
        <f ca="1">'O5 Details by Class &amp; Accounts'!AA34+'O5 Details by Class &amp; Accounts'!AV34+'O5 Details by Class &amp; Accounts'!BQ34+'O5 Details by Class &amp; Accounts'!CL34</f>
        <v>0</v>
      </c>
      <c r="X34" s="1113">
        <f ca="1">'O5 Details by Class &amp; Accounts'!AB34+'O5 Details by Class &amp; Accounts'!AW34+'O5 Details by Class &amp; Accounts'!BR34+'O5 Details by Class &amp; Accounts'!CM34</f>
        <v>0</v>
      </c>
      <c r="Y34" s="2092" t="str">
        <f t="shared" si="0"/>
        <v>1820</v>
      </c>
      <c r="Z34" s="2087" t="e">
        <v>#N/A</v>
      </c>
    </row>
    <row r="35" spans="1:26" ht="12.75">
      <c r="A35" s="1941" t="s">
        <v>936</v>
      </c>
      <c r="B35" s="1083" t="s">
        <v>893</v>
      </c>
      <c r="C35" s="1099" t="str">
        <f ca="1">IF(ISBLANK('E4 TB Allocation Details'!D35), "",('E4 TB Allocation Details'!D35))</f>
        <v>dp</v>
      </c>
      <c r="D35" s="1100">
        <f>SUM(E35:X35)</f>
        <v>0</v>
      </c>
      <c r="E35" s="667">
        <f ca="1">'O5 Details by Class &amp; Accounts'!I35+'O5 Details by Class &amp; Accounts'!AD35+'O5 Details by Class &amp; Accounts'!AY35+'O5 Details by Class &amp; Accounts'!BT35</f>
        <v>0</v>
      </c>
      <c r="F35" s="667">
        <f ca="1">'O5 Details by Class &amp; Accounts'!J35+'O5 Details by Class &amp; Accounts'!AE35+'O5 Details by Class &amp; Accounts'!AZ35+'O5 Details by Class &amp; Accounts'!BU35</f>
        <v>0</v>
      </c>
      <c r="G35" s="667">
        <f ca="1">'O5 Details by Class &amp; Accounts'!K35+'O5 Details by Class &amp; Accounts'!AF35+'O5 Details by Class &amp; Accounts'!BA35+'O5 Details by Class &amp; Accounts'!BV35</f>
        <v>0</v>
      </c>
      <c r="H35" s="667">
        <f ca="1">'O5 Details by Class &amp; Accounts'!L35+'O5 Details by Class &amp; Accounts'!AG35+'O5 Details by Class &amp; Accounts'!BB35+'O5 Details by Class &amp; Accounts'!BW35</f>
        <v>0</v>
      </c>
      <c r="I35" s="667">
        <f ca="1">'O5 Details by Class &amp; Accounts'!M35+'O5 Details by Class &amp; Accounts'!AH35+'O5 Details by Class &amp; Accounts'!BC35+'O5 Details by Class &amp; Accounts'!BX35</f>
        <v>0</v>
      </c>
      <c r="J35" s="667">
        <f ca="1">'O5 Details by Class &amp; Accounts'!N35+'O5 Details by Class &amp; Accounts'!AI35+'O5 Details by Class &amp; Accounts'!BD35+'O5 Details by Class &amp; Accounts'!BY35</f>
        <v>0</v>
      </c>
      <c r="K35" s="667">
        <f ca="1">'O5 Details by Class &amp; Accounts'!O35+'O5 Details by Class &amp; Accounts'!AJ35+'O5 Details by Class &amp; Accounts'!BE35+'O5 Details by Class &amp; Accounts'!BZ35</f>
        <v>0</v>
      </c>
      <c r="L35" s="667">
        <f ca="1">'O5 Details by Class &amp; Accounts'!P35+'O5 Details by Class &amp; Accounts'!AK35+'O5 Details by Class &amp; Accounts'!BF35+'O5 Details by Class &amp; Accounts'!CA35</f>
        <v>0</v>
      </c>
      <c r="M35" s="667">
        <f ca="1">'O5 Details by Class &amp; Accounts'!Q35+'O5 Details by Class &amp; Accounts'!AL35+'O5 Details by Class &amp; Accounts'!BG35+'O5 Details by Class &amp; Accounts'!CB35</f>
        <v>0</v>
      </c>
      <c r="N35" s="667">
        <f ca="1">'O5 Details by Class &amp; Accounts'!R35+'O5 Details by Class &amp; Accounts'!AM35+'O5 Details by Class &amp; Accounts'!BH35+'O5 Details by Class &amp; Accounts'!CC35</f>
        <v>0</v>
      </c>
      <c r="O35" s="667">
        <f ca="1">'O5 Details by Class &amp; Accounts'!S35+'O5 Details by Class &amp; Accounts'!AN35+'O5 Details by Class &amp; Accounts'!BI35+'O5 Details by Class &amp; Accounts'!CD35</f>
        <v>0</v>
      </c>
      <c r="P35" s="667">
        <f ca="1">'O5 Details by Class &amp; Accounts'!T35+'O5 Details by Class &amp; Accounts'!AO35+'O5 Details by Class &amp; Accounts'!BJ35+'O5 Details by Class &amp; Accounts'!CE35</f>
        <v>0</v>
      </c>
      <c r="Q35" s="667">
        <f ca="1">'O5 Details by Class &amp; Accounts'!U35+'O5 Details by Class &amp; Accounts'!AP35+'O5 Details by Class &amp; Accounts'!BK35+'O5 Details by Class &amp; Accounts'!CF35</f>
        <v>0</v>
      </c>
      <c r="R35" s="667">
        <f ca="1">'O5 Details by Class &amp; Accounts'!V35+'O5 Details by Class &amp; Accounts'!AQ35+'O5 Details by Class &amp; Accounts'!BL35+'O5 Details by Class &amp; Accounts'!CG35</f>
        <v>0</v>
      </c>
      <c r="S35" s="667">
        <f ca="1">'O5 Details by Class &amp; Accounts'!W35+'O5 Details by Class &amp; Accounts'!AR35+'O5 Details by Class &amp; Accounts'!BM35+'O5 Details by Class &amp; Accounts'!CH35</f>
        <v>0</v>
      </c>
      <c r="T35" s="667">
        <f ca="1">'O5 Details by Class &amp; Accounts'!X35+'O5 Details by Class &amp; Accounts'!AS35+'O5 Details by Class &amp; Accounts'!BN35+'O5 Details by Class &amp; Accounts'!CI35</f>
        <v>0</v>
      </c>
      <c r="U35" s="667">
        <f ca="1">'O5 Details by Class &amp; Accounts'!Y35+'O5 Details by Class &amp; Accounts'!AT35+'O5 Details by Class &amp; Accounts'!BO35+'O5 Details by Class &amp; Accounts'!CJ35</f>
        <v>0</v>
      </c>
      <c r="V35" s="667">
        <f ca="1">'O5 Details by Class &amp; Accounts'!Z35+'O5 Details by Class &amp; Accounts'!AU35+'O5 Details by Class &amp; Accounts'!BP35+'O5 Details by Class &amp; Accounts'!CK35</f>
        <v>0</v>
      </c>
      <c r="W35" s="667">
        <f ca="1">'O5 Details by Class &amp; Accounts'!AA35+'O5 Details by Class &amp; Accounts'!AV35+'O5 Details by Class &amp; Accounts'!BQ35+'O5 Details by Class &amp; Accounts'!CL35</f>
        <v>0</v>
      </c>
      <c r="X35" s="1113">
        <f ca="1">'O5 Details by Class &amp; Accounts'!AB35+'O5 Details by Class &amp; Accounts'!AW35+'O5 Details by Class &amp; Accounts'!BR35+'O5 Details by Class &amp; Accounts'!CM35</f>
        <v>0</v>
      </c>
      <c r="Y35" s="2092" t="str">
        <f t="shared" si="0"/>
        <v>1820-1</v>
      </c>
      <c r="Z35" s="2087" t="s">
        <v>10</v>
      </c>
    </row>
    <row r="36" spans="1:26" ht="25.5">
      <c r="A36" s="1941" t="s">
        <v>937</v>
      </c>
      <c r="B36" s="1083" t="s">
        <v>896</v>
      </c>
      <c r="C36" s="1099" t="str">
        <f ca="1">IF(ISBLANK('E4 TB Allocation Details'!D36), "",('E4 TB Allocation Details'!D36))</f>
        <v>dp</v>
      </c>
      <c r="D36" s="1100">
        <f>SUM(E36:X36)</f>
        <v>3861500.0000000005</v>
      </c>
      <c r="E36" s="667">
        <f ca="1">'O5 Details by Class &amp; Accounts'!I36+'O5 Details by Class &amp; Accounts'!AD36+'O5 Details by Class &amp; Accounts'!AY36+'O5 Details by Class &amp; Accounts'!BT36</f>
        <v>1455448.3928841441</v>
      </c>
      <c r="F36" s="667">
        <f ca="1">'O5 Details by Class &amp; Accounts'!J36+'O5 Details by Class &amp; Accounts'!AE36+'O5 Details by Class &amp; Accounts'!AZ36+'O5 Details by Class &amp; Accounts'!BU36</f>
        <v>682536.97813510988</v>
      </c>
      <c r="G36" s="667">
        <f ca="1">'O5 Details by Class &amp; Accounts'!K36+'O5 Details by Class &amp; Accounts'!AF36+'O5 Details by Class &amp; Accounts'!BA36+'O5 Details by Class &amp; Accounts'!BV36</f>
        <v>1720901.6048597284</v>
      </c>
      <c r="H36" s="667">
        <f ca="1">'O5 Details by Class &amp; Accounts'!L36+'O5 Details by Class &amp; Accounts'!AG36+'O5 Details by Class &amp; Accounts'!BB36+'O5 Details by Class &amp; Accounts'!BW36</f>
        <v>0</v>
      </c>
      <c r="I36" s="667">
        <f ca="1">'O5 Details by Class &amp; Accounts'!M36+'O5 Details by Class &amp; Accounts'!AH36+'O5 Details by Class &amp; Accounts'!BC36+'O5 Details by Class &amp; Accounts'!BX36</f>
        <v>0</v>
      </c>
      <c r="J36" s="667">
        <f ca="1">'O5 Details by Class &amp; Accounts'!N36+'O5 Details by Class &amp; Accounts'!AI36+'O5 Details by Class &amp; Accounts'!BD36+'O5 Details by Class &amp; Accounts'!BY36</f>
        <v>0</v>
      </c>
      <c r="K36" s="667">
        <f ca="1">'O5 Details by Class &amp; Accounts'!O36+'O5 Details by Class &amp; Accounts'!AJ36+'O5 Details by Class &amp; Accounts'!BE36+'O5 Details by Class &amp; Accounts'!BZ36</f>
        <v>0</v>
      </c>
      <c r="L36" s="667">
        <f ca="1">'O5 Details by Class &amp; Accounts'!P36+'O5 Details by Class &amp; Accounts'!AK36+'O5 Details by Class &amp; Accounts'!BF36+'O5 Details by Class &amp; Accounts'!CA36</f>
        <v>0</v>
      </c>
      <c r="M36" s="667">
        <f ca="1">'O5 Details by Class &amp; Accounts'!Q36+'O5 Details by Class &amp; Accounts'!AL36+'O5 Details by Class &amp; Accounts'!BG36+'O5 Details by Class &amp; Accounts'!CB36</f>
        <v>2613.0241210181457</v>
      </c>
      <c r="N36" s="667">
        <f ca="1">'O5 Details by Class &amp; Accounts'!R36+'O5 Details by Class &amp; Accounts'!AM36+'O5 Details by Class &amp; Accounts'!BH36+'O5 Details by Class &amp; Accounts'!CC36</f>
        <v>0</v>
      </c>
      <c r="O36" s="667">
        <f ca="1">'O5 Details by Class &amp; Accounts'!S36+'O5 Details by Class &amp; Accounts'!AN36+'O5 Details by Class &amp; Accounts'!BI36+'O5 Details by Class &amp; Accounts'!CD36</f>
        <v>0</v>
      </c>
      <c r="P36" s="667">
        <f ca="1">'O5 Details by Class &amp; Accounts'!T36+'O5 Details by Class &amp; Accounts'!AO36+'O5 Details by Class &amp; Accounts'!BJ36+'O5 Details by Class &amp; Accounts'!CE36</f>
        <v>0</v>
      </c>
      <c r="Q36" s="667">
        <f ca="1">'O5 Details by Class &amp; Accounts'!U36+'O5 Details by Class &amp; Accounts'!AP36+'O5 Details by Class &amp; Accounts'!BK36+'O5 Details by Class &amp; Accounts'!CF36</f>
        <v>0</v>
      </c>
      <c r="R36" s="667">
        <f ca="1">'O5 Details by Class &amp; Accounts'!V36+'O5 Details by Class &amp; Accounts'!AQ36+'O5 Details by Class &amp; Accounts'!BL36+'O5 Details by Class &amp; Accounts'!CG36</f>
        <v>0</v>
      </c>
      <c r="S36" s="667">
        <f ca="1">'O5 Details by Class &amp; Accounts'!W36+'O5 Details by Class &amp; Accounts'!AR36+'O5 Details by Class &amp; Accounts'!BM36+'O5 Details by Class &amp; Accounts'!CH36</f>
        <v>0</v>
      </c>
      <c r="T36" s="667">
        <f ca="1">'O5 Details by Class &amp; Accounts'!X36+'O5 Details by Class &amp; Accounts'!AS36+'O5 Details by Class &amp; Accounts'!BN36+'O5 Details by Class &amp; Accounts'!CI36</f>
        <v>0</v>
      </c>
      <c r="U36" s="667">
        <f ca="1">'O5 Details by Class &amp; Accounts'!Y36+'O5 Details by Class &amp; Accounts'!AT36+'O5 Details by Class &amp; Accounts'!BO36+'O5 Details by Class &amp; Accounts'!CJ36</f>
        <v>0</v>
      </c>
      <c r="V36" s="667">
        <f ca="1">'O5 Details by Class &amp; Accounts'!Z36+'O5 Details by Class &amp; Accounts'!AU36+'O5 Details by Class &amp; Accounts'!BP36+'O5 Details by Class &amp; Accounts'!CK36</f>
        <v>0</v>
      </c>
      <c r="W36" s="667">
        <f ca="1">'O5 Details by Class &amp; Accounts'!AA36+'O5 Details by Class &amp; Accounts'!AV36+'O5 Details by Class &amp; Accounts'!BQ36+'O5 Details by Class &amp; Accounts'!CL36</f>
        <v>0</v>
      </c>
      <c r="X36" s="1113">
        <f ca="1">'O5 Details by Class &amp; Accounts'!AB36+'O5 Details by Class &amp; Accounts'!AW36+'O5 Details by Class &amp; Accounts'!BR36+'O5 Details by Class &amp; Accounts'!CM36</f>
        <v>0</v>
      </c>
      <c r="Y36" s="2092" t="str">
        <f t="shared" si="0"/>
        <v>1820-2</v>
      </c>
      <c r="Z36" s="2087" t="s">
        <v>11</v>
      </c>
    </row>
    <row r="37" spans="1:26" ht="25.5">
      <c r="A37" s="1941" t="s">
        <v>883</v>
      </c>
      <c r="B37" s="1083" t="s">
        <v>884</v>
      </c>
      <c r="C37" s="1099" t="str">
        <f ca="1">IF(ISBLANK('E4 TB Allocation Details'!D37), "",('E4 TB Allocation Details'!D37))</f>
        <v>dp</v>
      </c>
      <c r="D37" s="1100">
        <f>SUM(E37:X37)</f>
        <v>0</v>
      </c>
      <c r="E37" s="667">
        <f ca="1">'O5 Details by Class &amp; Accounts'!I37+'O5 Details by Class &amp; Accounts'!AD37+'O5 Details by Class &amp; Accounts'!AY37+'O5 Details by Class &amp; Accounts'!BT37</f>
        <v>0</v>
      </c>
      <c r="F37" s="667">
        <f ca="1">'O5 Details by Class &amp; Accounts'!J37+'O5 Details by Class &amp; Accounts'!AE37+'O5 Details by Class &amp; Accounts'!AZ37+'O5 Details by Class &amp; Accounts'!BU37</f>
        <v>0</v>
      </c>
      <c r="G37" s="667">
        <f ca="1">'O5 Details by Class &amp; Accounts'!K37+'O5 Details by Class &amp; Accounts'!AF37+'O5 Details by Class &amp; Accounts'!BA37+'O5 Details by Class &amp; Accounts'!BV37</f>
        <v>0</v>
      </c>
      <c r="H37" s="667">
        <f ca="1">'O5 Details by Class &amp; Accounts'!L37+'O5 Details by Class &amp; Accounts'!AG37+'O5 Details by Class &amp; Accounts'!BB37+'O5 Details by Class &amp; Accounts'!BW37</f>
        <v>0</v>
      </c>
      <c r="I37" s="667">
        <f ca="1">'O5 Details by Class &amp; Accounts'!M37+'O5 Details by Class &amp; Accounts'!AH37+'O5 Details by Class &amp; Accounts'!BC37+'O5 Details by Class &amp; Accounts'!BX37</f>
        <v>0</v>
      </c>
      <c r="J37" s="667">
        <f ca="1">'O5 Details by Class &amp; Accounts'!N37+'O5 Details by Class &amp; Accounts'!AI37+'O5 Details by Class &amp; Accounts'!BD37+'O5 Details by Class &amp; Accounts'!BY37</f>
        <v>0</v>
      </c>
      <c r="K37" s="667">
        <f ca="1">'O5 Details by Class &amp; Accounts'!O37+'O5 Details by Class &amp; Accounts'!AJ37+'O5 Details by Class &amp; Accounts'!BE37+'O5 Details by Class &amp; Accounts'!BZ37</f>
        <v>0</v>
      </c>
      <c r="L37" s="667">
        <f ca="1">'O5 Details by Class &amp; Accounts'!P37+'O5 Details by Class &amp; Accounts'!AK37+'O5 Details by Class &amp; Accounts'!BF37+'O5 Details by Class &amp; Accounts'!CA37</f>
        <v>0</v>
      </c>
      <c r="M37" s="667">
        <f ca="1">'O5 Details by Class &amp; Accounts'!Q37+'O5 Details by Class &amp; Accounts'!AL37+'O5 Details by Class &amp; Accounts'!BG37+'O5 Details by Class &amp; Accounts'!CB37</f>
        <v>0</v>
      </c>
      <c r="N37" s="667">
        <f ca="1">'O5 Details by Class &amp; Accounts'!R37+'O5 Details by Class &amp; Accounts'!AM37+'O5 Details by Class &amp; Accounts'!BH37+'O5 Details by Class &amp; Accounts'!CC37</f>
        <v>0</v>
      </c>
      <c r="O37" s="667">
        <f ca="1">'O5 Details by Class &amp; Accounts'!S37+'O5 Details by Class &amp; Accounts'!AN37+'O5 Details by Class &amp; Accounts'!BI37+'O5 Details by Class &amp; Accounts'!CD37</f>
        <v>0</v>
      </c>
      <c r="P37" s="667">
        <f ca="1">'O5 Details by Class &amp; Accounts'!T37+'O5 Details by Class &amp; Accounts'!AO37+'O5 Details by Class &amp; Accounts'!BJ37+'O5 Details by Class &amp; Accounts'!CE37</f>
        <v>0</v>
      </c>
      <c r="Q37" s="667">
        <f ca="1">'O5 Details by Class &amp; Accounts'!U37+'O5 Details by Class &amp; Accounts'!AP37+'O5 Details by Class &amp; Accounts'!BK37+'O5 Details by Class &amp; Accounts'!CF37</f>
        <v>0</v>
      </c>
      <c r="R37" s="667">
        <f ca="1">'O5 Details by Class &amp; Accounts'!V37+'O5 Details by Class &amp; Accounts'!AQ37+'O5 Details by Class &amp; Accounts'!BL37+'O5 Details by Class &amp; Accounts'!CG37</f>
        <v>0</v>
      </c>
      <c r="S37" s="667">
        <f ca="1">'O5 Details by Class &amp; Accounts'!W37+'O5 Details by Class &amp; Accounts'!AR37+'O5 Details by Class &amp; Accounts'!BM37+'O5 Details by Class &amp; Accounts'!CH37</f>
        <v>0</v>
      </c>
      <c r="T37" s="667">
        <f ca="1">'O5 Details by Class &amp; Accounts'!X37+'O5 Details by Class &amp; Accounts'!AS37+'O5 Details by Class &amp; Accounts'!BN37+'O5 Details by Class &amp; Accounts'!CI37</f>
        <v>0</v>
      </c>
      <c r="U37" s="667">
        <f ca="1">'O5 Details by Class &amp; Accounts'!Y37+'O5 Details by Class &amp; Accounts'!AT37+'O5 Details by Class &amp; Accounts'!BO37+'O5 Details by Class &amp; Accounts'!CJ37</f>
        <v>0</v>
      </c>
      <c r="V37" s="667">
        <f ca="1">'O5 Details by Class &amp; Accounts'!Z37+'O5 Details by Class &amp; Accounts'!AU37+'O5 Details by Class &amp; Accounts'!BP37+'O5 Details by Class &amp; Accounts'!CK37</f>
        <v>0</v>
      </c>
      <c r="W37" s="667">
        <f ca="1">'O5 Details by Class &amp; Accounts'!AA37+'O5 Details by Class &amp; Accounts'!AV37+'O5 Details by Class &amp; Accounts'!BQ37+'O5 Details by Class &amp; Accounts'!CL37</f>
        <v>0</v>
      </c>
      <c r="X37" s="1113">
        <f ca="1">'O5 Details by Class &amp; Accounts'!AB37+'O5 Details by Class &amp; Accounts'!AW37+'O5 Details by Class &amp; Accounts'!BR37+'O5 Details by Class &amp; Accounts'!CM37</f>
        <v>0</v>
      </c>
      <c r="Y37" s="2092" t="str">
        <f t="shared" si="0"/>
        <v>1820-3</v>
      </c>
      <c r="Z37" s="2087" t="s">
        <v>86</v>
      </c>
    </row>
    <row r="38" spans="1:26" ht="12.95" customHeight="1">
      <c r="A38" s="1941" t="s">
        <v>604</v>
      </c>
      <c r="B38" s="1083" t="s">
        <v>426</v>
      </c>
      <c r="C38" s="1099" t="str">
        <f ca="1">IF(ISBLANK('E4 TB Allocation Details'!D38), "",('E4 TB Allocation Details'!D38))</f>
        <v>dp</v>
      </c>
      <c r="D38" s="1100">
        <f t="shared" si="1"/>
        <v>0</v>
      </c>
      <c r="E38" s="667">
        <f ca="1">'O5 Details by Class &amp; Accounts'!I38+'O5 Details by Class &amp; Accounts'!AD38+'O5 Details by Class &amp; Accounts'!AY38+'O5 Details by Class &amp; Accounts'!BT38</f>
        <v>0</v>
      </c>
      <c r="F38" s="667">
        <f ca="1">'O5 Details by Class &amp; Accounts'!J38+'O5 Details by Class &amp; Accounts'!AE38+'O5 Details by Class &amp; Accounts'!AZ38+'O5 Details by Class &amp; Accounts'!BU38</f>
        <v>0</v>
      </c>
      <c r="G38" s="667">
        <f ca="1">'O5 Details by Class &amp; Accounts'!K38+'O5 Details by Class &amp; Accounts'!AF38+'O5 Details by Class &amp; Accounts'!BA38+'O5 Details by Class &amp; Accounts'!BV38</f>
        <v>0</v>
      </c>
      <c r="H38" s="667">
        <f ca="1">'O5 Details by Class &amp; Accounts'!L38+'O5 Details by Class &amp; Accounts'!AG38+'O5 Details by Class &amp; Accounts'!BB38+'O5 Details by Class &amp; Accounts'!BW38</f>
        <v>0</v>
      </c>
      <c r="I38" s="667">
        <f ca="1">'O5 Details by Class &amp; Accounts'!M38+'O5 Details by Class &amp; Accounts'!AH38+'O5 Details by Class &amp; Accounts'!BC38+'O5 Details by Class &amp; Accounts'!BX38</f>
        <v>0</v>
      </c>
      <c r="J38" s="667">
        <f ca="1">'O5 Details by Class &amp; Accounts'!N38+'O5 Details by Class &amp; Accounts'!AI38+'O5 Details by Class &amp; Accounts'!BD38+'O5 Details by Class &amp; Accounts'!BY38</f>
        <v>0</v>
      </c>
      <c r="K38" s="667">
        <f ca="1">'O5 Details by Class &amp; Accounts'!O38+'O5 Details by Class &amp; Accounts'!AJ38+'O5 Details by Class &amp; Accounts'!BE38+'O5 Details by Class &amp; Accounts'!BZ38</f>
        <v>0</v>
      </c>
      <c r="L38" s="667">
        <f ca="1">'O5 Details by Class &amp; Accounts'!P38+'O5 Details by Class &amp; Accounts'!AK38+'O5 Details by Class &amp; Accounts'!BF38+'O5 Details by Class &amp; Accounts'!CA38</f>
        <v>0</v>
      </c>
      <c r="M38" s="667">
        <f ca="1">'O5 Details by Class &amp; Accounts'!Q38+'O5 Details by Class &amp; Accounts'!AL38+'O5 Details by Class &amp; Accounts'!BG38+'O5 Details by Class &amp; Accounts'!CB38</f>
        <v>0</v>
      </c>
      <c r="N38" s="667">
        <f ca="1">'O5 Details by Class &amp; Accounts'!R38+'O5 Details by Class &amp; Accounts'!AM38+'O5 Details by Class &amp; Accounts'!BH38+'O5 Details by Class &amp; Accounts'!CC38</f>
        <v>0</v>
      </c>
      <c r="O38" s="667">
        <f ca="1">'O5 Details by Class &amp; Accounts'!S38+'O5 Details by Class &amp; Accounts'!AN38+'O5 Details by Class &amp; Accounts'!BI38+'O5 Details by Class &amp; Accounts'!CD38</f>
        <v>0</v>
      </c>
      <c r="P38" s="667">
        <f ca="1">'O5 Details by Class &amp; Accounts'!T38+'O5 Details by Class &amp; Accounts'!AO38+'O5 Details by Class &amp; Accounts'!BJ38+'O5 Details by Class &amp; Accounts'!CE38</f>
        <v>0</v>
      </c>
      <c r="Q38" s="667">
        <f ca="1">'O5 Details by Class &amp; Accounts'!U38+'O5 Details by Class &amp; Accounts'!AP38+'O5 Details by Class &amp; Accounts'!BK38+'O5 Details by Class &amp; Accounts'!CF38</f>
        <v>0</v>
      </c>
      <c r="R38" s="667">
        <f ca="1">'O5 Details by Class &amp; Accounts'!V38+'O5 Details by Class &amp; Accounts'!AQ38+'O5 Details by Class &amp; Accounts'!BL38+'O5 Details by Class &amp; Accounts'!CG38</f>
        <v>0</v>
      </c>
      <c r="S38" s="667">
        <f ca="1">'O5 Details by Class &amp; Accounts'!W38+'O5 Details by Class &amp; Accounts'!AR38+'O5 Details by Class &amp; Accounts'!BM38+'O5 Details by Class &amp; Accounts'!CH38</f>
        <v>0</v>
      </c>
      <c r="T38" s="667">
        <f ca="1">'O5 Details by Class &amp; Accounts'!X38+'O5 Details by Class &amp; Accounts'!AS38+'O5 Details by Class &amp; Accounts'!BN38+'O5 Details by Class &amp; Accounts'!CI38</f>
        <v>0</v>
      </c>
      <c r="U38" s="667">
        <f ca="1">'O5 Details by Class &amp; Accounts'!Y38+'O5 Details by Class &amp; Accounts'!AT38+'O5 Details by Class &amp; Accounts'!BO38+'O5 Details by Class &amp; Accounts'!CJ38</f>
        <v>0</v>
      </c>
      <c r="V38" s="667">
        <f ca="1">'O5 Details by Class &amp; Accounts'!Z38+'O5 Details by Class &amp; Accounts'!AU38+'O5 Details by Class &amp; Accounts'!BP38+'O5 Details by Class &amp; Accounts'!CK38</f>
        <v>0</v>
      </c>
      <c r="W38" s="667">
        <f ca="1">'O5 Details by Class &amp; Accounts'!AA38+'O5 Details by Class &amp; Accounts'!AV38+'O5 Details by Class &amp; Accounts'!BQ38+'O5 Details by Class &amp; Accounts'!CL38</f>
        <v>0</v>
      </c>
      <c r="X38" s="1113">
        <f ca="1">'O5 Details by Class &amp; Accounts'!AB38+'O5 Details by Class &amp; Accounts'!AW38+'O5 Details by Class &amp; Accounts'!BR38+'O5 Details by Class &amp; Accounts'!CM38</f>
        <v>0</v>
      </c>
      <c r="Y38" s="2092" t="str">
        <f t="shared" si="0"/>
        <v>1825</v>
      </c>
      <c r="Z38" s="2087" t="e">
        <v>#N/A</v>
      </c>
    </row>
    <row r="39" spans="1:26" ht="12.95" customHeight="1">
      <c r="A39" s="1941" t="s">
        <v>137</v>
      </c>
      <c r="B39" s="1083" t="s">
        <v>1420</v>
      </c>
      <c r="C39" s="1099" t="str">
        <f ca="1">IF(ISBLANK('E4 TB Allocation Details'!D39), "",('E4 TB Allocation Details'!D39))</f>
        <v>dp</v>
      </c>
      <c r="D39" s="1100">
        <f t="shared" si="1"/>
        <v>0</v>
      </c>
      <c r="E39" s="667">
        <f ca="1">'O5 Details by Class &amp; Accounts'!I39+'O5 Details by Class &amp; Accounts'!AD39+'O5 Details by Class &amp; Accounts'!AY39+'O5 Details by Class &amp; Accounts'!BT39</f>
        <v>0</v>
      </c>
      <c r="F39" s="667">
        <f ca="1">'O5 Details by Class &amp; Accounts'!J39+'O5 Details by Class &amp; Accounts'!AE39+'O5 Details by Class &amp; Accounts'!AZ39+'O5 Details by Class &amp; Accounts'!BU39</f>
        <v>0</v>
      </c>
      <c r="G39" s="667">
        <f ca="1">'O5 Details by Class &amp; Accounts'!K39+'O5 Details by Class &amp; Accounts'!AF39+'O5 Details by Class &amp; Accounts'!BA39+'O5 Details by Class &amp; Accounts'!BV39</f>
        <v>0</v>
      </c>
      <c r="H39" s="667">
        <f ca="1">'O5 Details by Class &amp; Accounts'!L39+'O5 Details by Class &amp; Accounts'!AG39+'O5 Details by Class &amp; Accounts'!BB39+'O5 Details by Class &amp; Accounts'!BW39</f>
        <v>0</v>
      </c>
      <c r="I39" s="667">
        <f ca="1">'O5 Details by Class &amp; Accounts'!M39+'O5 Details by Class &amp; Accounts'!AH39+'O5 Details by Class &amp; Accounts'!BC39+'O5 Details by Class &amp; Accounts'!BX39</f>
        <v>0</v>
      </c>
      <c r="J39" s="667">
        <f ca="1">'O5 Details by Class &amp; Accounts'!N39+'O5 Details by Class &amp; Accounts'!AI39+'O5 Details by Class &amp; Accounts'!BD39+'O5 Details by Class &amp; Accounts'!BY39</f>
        <v>0</v>
      </c>
      <c r="K39" s="667">
        <f ca="1">'O5 Details by Class &amp; Accounts'!O39+'O5 Details by Class &amp; Accounts'!AJ39+'O5 Details by Class &amp; Accounts'!BE39+'O5 Details by Class &amp; Accounts'!BZ39</f>
        <v>0</v>
      </c>
      <c r="L39" s="667">
        <f ca="1">'O5 Details by Class &amp; Accounts'!P39+'O5 Details by Class &amp; Accounts'!AK39+'O5 Details by Class &amp; Accounts'!BF39+'O5 Details by Class &amp; Accounts'!CA39</f>
        <v>0</v>
      </c>
      <c r="M39" s="667">
        <f ca="1">'O5 Details by Class &amp; Accounts'!Q39+'O5 Details by Class &amp; Accounts'!AL39+'O5 Details by Class &amp; Accounts'!BG39+'O5 Details by Class &amp; Accounts'!CB39</f>
        <v>0</v>
      </c>
      <c r="N39" s="667">
        <f ca="1">'O5 Details by Class &amp; Accounts'!R39+'O5 Details by Class &amp; Accounts'!AM39+'O5 Details by Class &amp; Accounts'!BH39+'O5 Details by Class &amp; Accounts'!CC39</f>
        <v>0</v>
      </c>
      <c r="O39" s="667">
        <f ca="1">'O5 Details by Class &amp; Accounts'!S39+'O5 Details by Class &amp; Accounts'!AN39+'O5 Details by Class &amp; Accounts'!BI39+'O5 Details by Class &amp; Accounts'!CD39</f>
        <v>0</v>
      </c>
      <c r="P39" s="667">
        <f ca="1">'O5 Details by Class &amp; Accounts'!T39+'O5 Details by Class &amp; Accounts'!AO39+'O5 Details by Class &amp; Accounts'!BJ39+'O5 Details by Class &amp; Accounts'!CE39</f>
        <v>0</v>
      </c>
      <c r="Q39" s="667">
        <f ca="1">'O5 Details by Class &amp; Accounts'!U39+'O5 Details by Class &amp; Accounts'!AP39+'O5 Details by Class &amp; Accounts'!BK39+'O5 Details by Class &amp; Accounts'!CF39</f>
        <v>0</v>
      </c>
      <c r="R39" s="667">
        <f ca="1">'O5 Details by Class &amp; Accounts'!V39+'O5 Details by Class &amp; Accounts'!AQ39+'O5 Details by Class &amp; Accounts'!BL39+'O5 Details by Class &amp; Accounts'!CG39</f>
        <v>0</v>
      </c>
      <c r="S39" s="667">
        <f ca="1">'O5 Details by Class &amp; Accounts'!W39+'O5 Details by Class &amp; Accounts'!AR39+'O5 Details by Class &amp; Accounts'!BM39+'O5 Details by Class &amp; Accounts'!CH39</f>
        <v>0</v>
      </c>
      <c r="T39" s="667">
        <f ca="1">'O5 Details by Class &amp; Accounts'!X39+'O5 Details by Class &amp; Accounts'!AS39+'O5 Details by Class &amp; Accounts'!BN39+'O5 Details by Class &amp; Accounts'!CI39</f>
        <v>0</v>
      </c>
      <c r="U39" s="667">
        <f ca="1">'O5 Details by Class &amp; Accounts'!Y39+'O5 Details by Class &amp; Accounts'!AT39+'O5 Details by Class &amp; Accounts'!BO39+'O5 Details by Class &amp; Accounts'!CJ39</f>
        <v>0</v>
      </c>
      <c r="V39" s="667">
        <f ca="1">'O5 Details by Class &amp; Accounts'!Z39+'O5 Details by Class &amp; Accounts'!AU39+'O5 Details by Class &amp; Accounts'!BP39+'O5 Details by Class &amp; Accounts'!CK39</f>
        <v>0</v>
      </c>
      <c r="W39" s="667">
        <f ca="1">'O5 Details by Class &amp; Accounts'!AA39+'O5 Details by Class &amp; Accounts'!AV39+'O5 Details by Class &amp; Accounts'!BQ39+'O5 Details by Class &amp; Accounts'!CL39</f>
        <v>0</v>
      </c>
      <c r="X39" s="1113">
        <f ca="1">'O5 Details by Class &amp; Accounts'!AB39+'O5 Details by Class &amp; Accounts'!AW39+'O5 Details by Class &amp; Accounts'!BR39+'O5 Details by Class &amp; Accounts'!CM39</f>
        <v>0</v>
      </c>
      <c r="Y39" s="2092" t="str">
        <f t="shared" si="0"/>
        <v>1825-1</v>
      </c>
      <c r="Z39" s="2087" t="s">
        <v>9</v>
      </c>
    </row>
    <row r="40" spans="1:26" ht="12.95" customHeight="1">
      <c r="A40" s="1941" t="s">
        <v>138</v>
      </c>
      <c r="B40" s="1083" t="s">
        <v>1421</v>
      </c>
      <c r="C40" s="1099" t="str">
        <f ca="1">IF(ISBLANK('E4 TB Allocation Details'!D40), "",('E4 TB Allocation Details'!D40))</f>
        <v>dp</v>
      </c>
      <c r="D40" s="1100">
        <f t="shared" si="1"/>
        <v>0</v>
      </c>
      <c r="E40" s="667">
        <f ca="1">'O5 Details by Class &amp; Accounts'!I40+'O5 Details by Class &amp; Accounts'!AD40+'O5 Details by Class &amp; Accounts'!AY40+'O5 Details by Class &amp; Accounts'!BT40</f>
        <v>0</v>
      </c>
      <c r="F40" s="667">
        <f ca="1">'O5 Details by Class &amp; Accounts'!J40+'O5 Details by Class &amp; Accounts'!AE40+'O5 Details by Class &amp; Accounts'!AZ40+'O5 Details by Class &amp; Accounts'!BU40</f>
        <v>0</v>
      </c>
      <c r="G40" s="667">
        <f ca="1">'O5 Details by Class &amp; Accounts'!K40+'O5 Details by Class &amp; Accounts'!AF40+'O5 Details by Class &amp; Accounts'!BA40+'O5 Details by Class &amp; Accounts'!BV40</f>
        <v>0</v>
      </c>
      <c r="H40" s="667">
        <f ca="1">'O5 Details by Class &amp; Accounts'!L40+'O5 Details by Class &amp; Accounts'!AG40+'O5 Details by Class &amp; Accounts'!BB40+'O5 Details by Class &amp; Accounts'!BW40</f>
        <v>0</v>
      </c>
      <c r="I40" s="667">
        <f ca="1">'O5 Details by Class &amp; Accounts'!M40+'O5 Details by Class &amp; Accounts'!AH40+'O5 Details by Class &amp; Accounts'!BC40+'O5 Details by Class &amp; Accounts'!BX40</f>
        <v>0</v>
      </c>
      <c r="J40" s="667">
        <f ca="1">'O5 Details by Class &amp; Accounts'!N40+'O5 Details by Class &amp; Accounts'!AI40+'O5 Details by Class &amp; Accounts'!BD40+'O5 Details by Class &amp; Accounts'!BY40</f>
        <v>0</v>
      </c>
      <c r="K40" s="667">
        <f ca="1">'O5 Details by Class &amp; Accounts'!O40+'O5 Details by Class &amp; Accounts'!AJ40+'O5 Details by Class &amp; Accounts'!BE40+'O5 Details by Class &amp; Accounts'!BZ40</f>
        <v>0</v>
      </c>
      <c r="L40" s="667">
        <f ca="1">'O5 Details by Class &amp; Accounts'!P40+'O5 Details by Class &amp; Accounts'!AK40+'O5 Details by Class &amp; Accounts'!BF40+'O5 Details by Class &amp; Accounts'!CA40</f>
        <v>0</v>
      </c>
      <c r="M40" s="667">
        <f ca="1">'O5 Details by Class &amp; Accounts'!Q40+'O5 Details by Class &amp; Accounts'!AL40+'O5 Details by Class &amp; Accounts'!BG40+'O5 Details by Class &amp; Accounts'!CB40</f>
        <v>0</v>
      </c>
      <c r="N40" s="667">
        <f ca="1">'O5 Details by Class &amp; Accounts'!R40+'O5 Details by Class &amp; Accounts'!AM40+'O5 Details by Class &amp; Accounts'!BH40+'O5 Details by Class &amp; Accounts'!CC40</f>
        <v>0</v>
      </c>
      <c r="O40" s="667">
        <f ca="1">'O5 Details by Class &amp; Accounts'!S40+'O5 Details by Class &amp; Accounts'!AN40+'O5 Details by Class &amp; Accounts'!BI40+'O5 Details by Class &amp; Accounts'!CD40</f>
        <v>0</v>
      </c>
      <c r="P40" s="667">
        <f ca="1">'O5 Details by Class &amp; Accounts'!T40+'O5 Details by Class &amp; Accounts'!AO40+'O5 Details by Class &amp; Accounts'!BJ40+'O5 Details by Class &amp; Accounts'!CE40</f>
        <v>0</v>
      </c>
      <c r="Q40" s="667">
        <f ca="1">'O5 Details by Class &amp; Accounts'!U40+'O5 Details by Class &amp; Accounts'!AP40+'O5 Details by Class &amp; Accounts'!BK40+'O5 Details by Class &amp; Accounts'!CF40</f>
        <v>0</v>
      </c>
      <c r="R40" s="667">
        <f ca="1">'O5 Details by Class &amp; Accounts'!V40+'O5 Details by Class &amp; Accounts'!AQ40+'O5 Details by Class &amp; Accounts'!BL40+'O5 Details by Class &amp; Accounts'!CG40</f>
        <v>0</v>
      </c>
      <c r="S40" s="667">
        <f ca="1">'O5 Details by Class &amp; Accounts'!W40+'O5 Details by Class &amp; Accounts'!AR40+'O5 Details by Class &amp; Accounts'!BM40+'O5 Details by Class &amp; Accounts'!CH40</f>
        <v>0</v>
      </c>
      <c r="T40" s="667">
        <f ca="1">'O5 Details by Class &amp; Accounts'!X40+'O5 Details by Class &amp; Accounts'!AS40+'O5 Details by Class &amp; Accounts'!BN40+'O5 Details by Class &amp; Accounts'!CI40</f>
        <v>0</v>
      </c>
      <c r="U40" s="667">
        <f ca="1">'O5 Details by Class &amp; Accounts'!Y40+'O5 Details by Class &amp; Accounts'!AT40+'O5 Details by Class &amp; Accounts'!BO40+'O5 Details by Class &amp; Accounts'!CJ40</f>
        <v>0</v>
      </c>
      <c r="V40" s="667">
        <f ca="1">'O5 Details by Class &amp; Accounts'!Z40+'O5 Details by Class &amp; Accounts'!AU40+'O5 Details by Class &amp; Accounts'!BP40+'O5 Details by Class &amp; Accounts'!CK40</f>
        <v>0</v>
      </c>
      <c r="W40" s="667">
        <f ca="1">'O5 Details by Class &amp; Accounts'!AA40+'O5 Details by Class &amp; Accounts'!AV40+'O5 Details by Class &amp; Accounts'!BQ40+'O5 Details by Class &amp; Accounts'!CL40</f>
        <v>0</v>
      </c>
      <c r="X40" s="1113">
        <f ca="1">'O5 Details by Class &amp; Accounts'!AB40+'O5 Details by Class &amp; Accounts'!AW40+'O5 Details by Class &amp; Accounts'!BR40+'O5 Details by Class &amp; Accounts'!CM40</f>
        <v>0</v>
      </c>
      <c r="Y40" s="2092" t="str">
        <f t="shared" si="0"/>
        <v>1825-2</v>
      </c>
      <c r="Z40" s="2087" t="s">
        <v>10</v>
      </c>
    </row>
    <row r="41" spans="1:26" ht="12.95" customHeight="1">
      <c r="A41" s="1941" t="s">
        <v>605</v>
      </c>
      <c r="B41" s="1083" t="s">
        <v>427</v>
      </c>
      <c r="C41" s="1099" t="str">
        <f ca="1">IF(ISBLANK('E4 TB Allocation Details'!D41), "",('E4 TB Allocation Details'!D41))</f>
        <v>dp</v>
      </c>
      <c r="D41" s="1100">
        <f t="shared" si="1"/>
        <v>0</v>
      </c>
      <c r="E41" s="667">
        <f ca="1">'O5 Details by Class &amp; Accounts'!I41+'O5 Details by Class &amp; Accounts'!AD41+'O5 Details by Class &amp; Accounts'!AY41+'O5 Details by Class &amp; Accounts'!BT41</f>
        <v>0</v>
      </c>
      <c r="F41" s="667">
        <f ca="1">'O5 Details by Class &amp; Accounts'!J41+'O5 Details by Class &amp; Accounts'!AE41+'O5 Details by Class &amp; Accounts'!AZ41+'O5 Details by Class &amp; Accounts'!BU41</f>
        <v>0</v>
      </c>
      <c r="G41" s="667">
        <f ca="1">'O5 Details by Class &amp; Accounts'!K41+'O5 Details by Class &amp; Accounts'!AF41+'O5 Details by Class &amp; Accounts'!BA41+'O5 Details by Class &amp; Accounts'!BV41</f>
        <v>0</v>
      </c>
      <c r="H41" s="667">
        <f ca="1">'O5 Details by Class &amp; Accounts'!L41+'O5 Details by Class &amp; Accounts'!AG41+'O5 Details by Class &amp; Accounts'!BB41+'O5 Details by Class &amp; Accounts'!BW41</f>
        <v>0</v>
      </c>
      <c r="I41" s="667">
        <f ca="1">'O5 Details by Class &amp; Accounts'!M41+'O5 Details by Class &amp; Accounts'!AH41+'O5 Details by Class &amp; Accounts'!BC41+'O5 Details by Class &amp; Accounts'!BX41</f>
        <v>0</v>
      </c>
      <c r="J41" s="667">
        <f ca="1">'O5 Details by Class &amp; Accounts'!N41+'O5 Details by Class &amp; Accounts'!AI41+'O5 Details by Class &amp; Accounts'!BD41+'O5 Details by Class &amp; Accounts'!BY41</f>
        <v>0</v>
      </c>
      <c r="K41" s="667">
        <f ca="1">'O5 Details by Class &amp; Accounts'!O41+'O5 Details by Class &amp; Accounts'!AJ41+'O5 Details by Class &amp; Accounts'!BE41+'O5 Details by Class &amp; Accounts'!BZ41</f>
        <v>0</v>
      </c>
      <c r="L41" s="667">
        <f ca="1">'O5 Details by Class &amp; Accounts'!P41+'O5 Details by Class &amp; Accounts'!AK41+'O5 Details by Class &amp; Accounts'!BF41+'O5 Details by Class &amp; Accounts'!CA41</f>
        <v>0</v>
      </c>
      <c r="M41" s="667">
        <f ca="1">'O5 Details by Class &amp; Accounts'!Q41+'O5 Details by Class &amp; Accounts'!AL41+'O5 Details by Class &amp; Accounts'!BG41+'O5 Details by Class &amp; Accounts'!CB41</f>
        <v>0</v>
      </c>
      <c r="N41" s="667">
        <f ca="1">'O5 Details by Class &amp; Accounts'!R41+'O5 Details by Class &amp; Accounts'!AM41+'O5 Details by Class &amp; Accounts'!BH41+'O5 Details by Class &amp; Accounts'!CC41</f>
        <v>0</v>
      </c>
      <c r="O41" s="667">
        <f ca="1">'O5 Details by Class &amp; Accounts'!S41+'O5 Details by Class &amp; Accounts'!AN41+'O5 Details by Class &amp; Accounts'!BI41+'O5 Details by Class &amp; Accounts'!CD41</f>
        <v>0</v>
      </c>
      <c r="P41" s="667">
        <f ca="1">'O5 Details by Class &amp; Accounts'!T41+'O5 Details by Class &amp; Accounts'!AO41+'O5 Details by Class &amp; Accounts'!BJ41+'O5 Details by Class &amp; Accounts'!CE41</f>
        <v>0</v>
      </c>
      <c r="Q41" s="667">
        <f ca="1">'O5 Details by Class &amp; Accounts'!U41+'O5 Details by Class &amp; Accounts'!AP41+'O5 Details by Class &amp; Accounts'!BK41+'O5 Details by Class &amp; Accounts'!CF41</f>
        <v>0</v>
      </c>
      <c r="R41" s="667">
        <f ca="1">'O5 Details by Class &amp; Accounts'!V41+'O5 Details by Class &amp; Accounts'!AQ41+'O5 Details by Class &amp; Accounts'!BL41+'O5 Details by Class &amp; Accounts'!CG41</f>
        <v>0</v>
      </c>
      <c r="S41" s="667">
        <f ca="1">'O5 Details by Class &amp; Accounts'!W41+'O5 Details by Class &amp; Accounts'!AR41+'O5 Details by Class &amp; Accounts'!BM41+'O5 Details by Class &amp; Accounts'!CH41</f>
        <v>0</v>
      </c>
      <c r="T41" s="667">
        <f ca="1">'O5 Details by Class &amp; Accounts'!X41+'O5 Details by Class &amp; Accounts'!AS41+'O5 Details by Class &amp; Accounts'!BN41+'O5 Details by Class &amp; Accounts'!CI41</f>
        <v>0</v>
      </c>
      <c r="U41" s="667">
        <f ca="1">'O5 Details by Class &amp; Accounts'!Y41+'O5 Details by Class &amp; Accounts'!AT41+'O5 Details by Class &amp; Accounts'!BO41+'O5 Details by Class &amp; Accounts'!CJ41</f>
        <v>0</v>
      </c>
      <c r="V41" s="667">
        <f ca="1">'O5 Details by Class &amp; Accounts'!Z41+'O5 Details by Class &amp; Accounts'!AU41+'O5 Details by Class &amp; Accounts'!BP41+'O5 Details by Class &amp; Accounts'!CK41</f>
        <v>0</v>
      </c>
      <c r="W41" s="667">
        <f ca="1">'O5 Details by Class &amp; Accounts'!AA41+'O5 Details by Class &amp; Accounts'!AV41+'O5 Details by Class &amp; Accounts'!BQ41+'O5 Details by Class &amp; Accounts'!CL41</f>
        <v>0</v>
      </c>
      <c r="X41" s="1113">
        <f ca="1">'O5 Details by Class &amp; Accounts'!AB41+'O5 Details by Class &amp; Accounts'!AW41+'O5 Details by Class &amp; Accounts'!BR41+'O5 Details by Class &amp; Accounts'!CM41</f>
        <v>0</v>
      </c>
      <c r="Y41" s="2092" t="str">
        <f t="shared" si="0"/>
        <v>1830</v>
      </c>
      <c r="Z41" s="2087" t="e">
        <v>#N/A</v>
      </c>
    </row>
    <row r="42" spans="1:26" ht="12.75">
      <c r="A42" s="1941" t="s">
        <v>139</v>
      </c>
      <c r="B42" s="1083" t="s">
        <v>1422</v>
      </c>
      <c r="C42" s="1099" t="str">
        <f ca="1">IF(ISBLANK('E4 TB Allocation Details'!D42), "",('E4 TB Allocation Details'!D42))</f>
        <v>dp</v>
      </c>
      <c r="D42" s="1100">
        <f t="shared" si="1"/>
        <v>0</v>
      </c>
      <c r="E42" s="667">
        <f ca="1">'O5 Details by Class &amp; Accounts'!I42+'O5 Details by Class &amp; Accounts'!AD42+'O5 Details by Class &amp; Accounts'!AY42+'O5 Details by Class &amp; Accounts'!BT42</f>
        <v>0</v>
      </c>
      <c r="F42" s="667">
        <f ca="1">'O5 Details by Class &amp; Accounts'!J42+'O5 Details by Class &amp; Accounts'!AE42+'O5 Details by Class &amp; Accounts'!AZ42+'O5 Details by Class &amp; Accounts'!BU42</f>
        <v>0</v>
      </c>
      <c r="G42" s="667">
        <f ca="1">'O5 Details by Class &amp; Accounts'!K42+'O5 Details by Class &amp; Accounts'!AF42+'O5 Details by Class &amp; Accounts'!BA42+'O5 Details by Class &amp; Accounts'!BV42</f>
        <v>0</v>
      </c>
      <c r="H42" s="667">
        <f ca="1">'O5 Details by Class &amp; Accounts'!L42+'O5 Details by Class &amp; Accounts'!AG42+'O5 Details by Class &amp; Accounts'!BB42+'O5 Details by Class &amp; Accounts'!BW42</f>
        <v>0</v>
      </c>
      <c r="I42" s="667">
        <f ca="1">'O5 Details by Class &amp; Accounts'!M42+'O5 Details by Class &amp; Accounts'!AH42+'O5 Details by Class &amp; Accounts'!BC42+'O5 Details by Class &amp; Accounts'!BX42</f>
        <v>0</v>
      </c>
      <c r="J42" s="667">
        <f ca="1">'O5 Details by Class &amp; Accounts'!N42+'O5 Details by Class &amp; Accounts'!AI42+'O5 Details by Class &amp; Accounts'!BD42+'O5 Details by Class &amp; Accounts'!BY42</f>
        <v>0</v>
      </c>
      <c r="K42" s="667">
        <f ca="1">'O5 Details by Class &amp; Accounts'!O42+'O5 Details by Class &amp; Accounts'!AJ42+'O5 Details by Class &amp; Accounts'!BE42+'O5 Details by Class &amp; Accounts'!BZ42</f>
        <v>0</v>
      </c>
      <c r="L42" s="667">
        <f ca="1">'O5 Details by Class &amp; Accounts'!P42+'O5 Details by Class &amp; Accounts'!AK42+'O5 Details by Class &amp; Accounts'!BF42+'O5 Details by Class &amp; Accounts'!CA42</f>
        <v>0</v>
      </c>
      <c r="M42" s="667">
        <f ca="1">'O5 Details by Class &amp; Accounts'!Q42+'O5 Details by Class &amp; Accounts'!AL42+'O5 Details by Class &amp; Accounts'!BG42+'O5 Details by Class &amp; Accounts'!CB42</f>
        <v>0</v>
      </c>
      <c r="N42" s="667">
        <f ca="1">'O5 Details by Class &amp; Accounts'!R42+'O5 Details by Class &amp; Accounts'!AM42+'O5 Details by Class &amp; Accounts'!BH42+'O5 Details by Class &amp; Accounts'!CC42</f>
        <v>0</v>
      </c>
      <c r="O42" s="667">
        <f ca="1">'O5 Details by Class &amp; Accounts'!S42+'O5 Details by Class &amp; Accounts'!AN42+'O5 Details by Class &amp; Accounts'!BI42+'O5 Details by Class &amp; Accounts'!CD42</f>
        <v>0</v>
      </c>
      <c r="P42" s="667">
        <f ca="1">'O5 Details by Class &amp; Accounts'!T42+'O5 Details by Class &amp; Accounts'!AO42+'O5 Details by Class &amp; Accounts'!BJ42+'O5 Details by Class &amp; Accounts'!CE42</f>
        <v>0</v>
      </c>
      <c r="Q42" s="667">
        <f ca="1">'O5 Details by Class &amp; Accounts'!U42+'O5 Details by Class &amp; Accounts'!AP42+'O5 Details by Class &amp; Accounts'!BK42+'O5 Details by Class &amp; Accounts'!CF42</f>
        <v>0</v>
      </c>
      <c r="R42" s="667">
        <f ca="1">'O5 Details by Class &amp; Accounts'!V42+'O5 Details by Class &amp; Accounts'!AQ42+'O5 Details by Class &amp; Accounts'!BL42+'O5 Details by Class &amp; Accounts'!CG42</f>
        <v>0</v>
      </c>
      <c r="S42" s="667">
        <f ca="1">'O5 Details by Class &amp; Accounts'!W42+'O5 Details by Class &amp; Accounts'!AR42+'O5 Details by Class &amp; Accounts'!BM42+'O5 Details by Class &amp; Accounts'!CH42</f>
        <v>0</v>
      </c>
      <c r="T42" s="667">
        <f ca="1">'O5 Details by Class &amp; Accounts'!X42+'O5 Details by Class &amp; Accounts'!AS42+'O5 Details by Class &amp; Accounts'!BN42+'O5 Details by Class &amp; Accounts'!CI42</f>
        <v>0</v>
      </c>
      <c r="U42" s="667">
        <f ca="1">'O5 Details by Class &amp; Accounts'!Y42+'O5 Details by Class &amp; Accounts'!AT42+'O5 Details by Class &amp; Accounts'!BO42+'O5 Details by Class &amp; Accounts'!CJ42</f>
        <v>0</v>
      </c>
      <c r="V42" s="667">
        <f ca="1">'O5 Details by Class &amp; Accounts'!Z42+'O5 Details by Class &amp; Accounts'!AU42+'O5 Details by Class &amp; Accounts'!BP42+'O5 Details by Class &amp; Accounts'!CK42</f>
        <v>0</v>
      </c>
      <c r="W42" s="667">
        <f ca="1">'O5 Details by Class &amp; Accounts'!AA42+'O5 Details by Class &amp; Accounts'!AV42+'O5 Details by Class &amp; Accounts'!BQ42+'O5 Details by Class &amp; Accounts'!CL42</f>
        <v>0</v>
      </c>
      <c r="X42" s="1113">
        <f ca="1">'O5 Details by Class &amp; Accounts'!AB42+'O5 Details by Class &amp; Accounts'!AW42+'O5 Details by Class &amp; Accounts'!BR42+'O5 Details by Class &amp; Accounts'!CM42</f>
        <v>0</v>
      </c>
      <c r="Y42" s="2092" t="str">
        <f t="shared" si="0"/>
        <v>1830-3</v>
      </c>
      <c r="Z42" s="2087" t="s">
        <v>1142</v>
      </c>
    </row>
    <row r="43" spans="1:26" ht="12.95" customHeight="1">
      <c r="A43" s="1941" t="s">
        <v>140</v>
      </c>
      <c r="B43" s="1083" t="s">
        <v>1423</v>
      </c>
      <c r="C43" s="1099" t="str">
        <f ca="1">IF(ISBLANK('E4 TB Allocation Details'!D43), "",('E4 TB Allocation Details'!D43))</f>
        <v>dp</v>
      </c>
      <c r="D43" s="1100">
        <f t="shared" si="1"/>
        <v>0</v>
      </c>
      <c r="E43" s="667">
        <f ca="1">'O5 Details by Class &amp; Accounts'!I43+'O5 Details by Class &amp; Accounts'!AD43+'O5 Details by Class &amp; Accounts'!AY43+'O5 Details by Class &amp; Accounts'!BT43</f>
        <v>0</v>
      </c>
      <c r="F43" s="667">
        <f ca="1">'O5 Details by Class &amp; Accounts'!J43+'O5 Details by Class &amp; Accounts'!AE43+'O5 Details by Class &amp; Accounts'!AZ43+'O5 Details by Class &amp; Accounts'!BU43</f>
        <v>0</v>
      </c>
      <c r="G43" s="667">
        <f ca="1">'O5 Details by Class &amp; Accounts'!K43+'O5 Details by Class &amp; Accounts'!AF43+'O5 Details by Class &amp; Accounts'!BA43+'O5 Details by Class &amp; Accounts'!BV43</f>
        <v>0</v>
      </c>
      <c r="H43" s="667">
        <f ca="1">'O5 Details by Class &amp; Accounts'!L43+'O5 Details by Class &amp; Accounts'!AG43+'O5 Details by Class &amp; Accounts'!BB43+'O5 Details by Class &amp; Accounts'!BW43</f>
        <v>0</v>
      </c>
      <c r="I43" s="667">
        <f ca="1">'O5 Details by Class &amp; Accounts'!M43+'O5 Details by Class &amp; Accounts'!AH43+'O5 Details by Class &amp; Accounts'!BC43+'O5 Details by Class &amp; Accounts'!BX43</f>
        <v>0</v>
      </c>
      <c r="J43" s="667">
        <f ca="1">'O5 Details by Class &amp; Accounts'!N43+'O5 Details by Class &amp; Accounts'!AI43+'O5 Details by Class &amp; Accounts'!BD43+'O5 Details by Class &amp; Accounts'!BY43</f>
        <v>0</v>
      </c>
      <c r="K43" s="667">
        <f ca="1">'O5 Details by Class &amp; Accounts'!O43+'O5 Details by Class &amp; Accounts'!AJ43+'O5 Details by Class &amp; Accounts'!BE43+'O5 Details by Class &amp; Accounts'!BZ43</f>
        <v>0</v>
      </c>
      <c r="L43" s="667">
        <f ca="1">'O5 Details by Class &amp; Accounts'!P43+'O5 Details by Class &amp; Accounts'!AK43+'O5 Details by Class &amp; Accounts'!BF43+'O5 Details by Class &amp; Accounts'!CA43</f>
        <v>0</v>
      </c>
      <c r="M43" s="667">
        <f ca="1">'O5 Details by Class &amp; Accounts'!Q43+'O5 Details by Class &amp; Accounts'!AL43+'O5 Details by Class &amp; Accounts'!BG43+'O5 Details by Class &amp; Accounts'!CB43</f>
        <v>0</v>
      </c>
      <c r="N43" s="667">
        <f ca="1">'O5 Details by Class &amp; Accounts'!R43+'O5 Details by Class &amp; Accounts'!AM43+'O5 Details by Class &amp; Accounts'!BH43+'O5 Details by Class &amp; Accounts'!CC43</f>
        <v>0</v>
      </c>
      <c r="O43" s="667">
        <f ca="1">'O5 Details by Class &amp; Accounts'!S43+'O5 Details by Class &amp; Accounts'!AN43+'O5 Details by Class &amp; Accounts'!BI43+'O5 Details by Class &amp; Accounts'!CD43</f>
        <v>0</v>
      </c>
      <c r="P43" s="667">
        <f ca="1">'O5 Details by Class &amp; Accounts'!T43+'O5 Details by Class &amp; Accounts'!AO43+'O5 Details by Class &amp; Accounts'!BJ43+'O5 Details by Class &amp; Accounts'!CE43</f>
        <v>0</v>
      </c>
      <c r="Q43" s="667">
        <f ca="1">'O5 Details by Class &amp; Accounts'!U43+'O5 Details by Class &amp; Accounts'!AP43+'O5 Details by Class &amp; Accounts'!BK43+'O5 Details by Class &amp; Accounts'!CF43</f>
        <v>0</v>
      </c>
      <c r="R43" s="667">
        <f ca="1">'O5 Details by Class &amp; Accounts'!V43+'O5 Details by Class &amp; Accounts'!AQ43+'O5 Details by Class &amp; Accounts'!BL43+'O5 Details by Class &amp; Accounts'!CG43</f>
        <v>0</v>
      </c>
      <c r="S43" s="667">
        <f ca="1">'O5 Details by Class &amp; Accounts'!W43+'O5 Details by Class &amp; Accounts'!AR43+'O5 Details by Class &amp; Accounts'!BM43+'O5 Details by Class &amp; Accounts'!CH43</f>
        <v>0</v>
      </c>
      <c r="T43" s="667">
        <f ca="1">'O5 Details by Class &amp; Accounts'!X43+'O5 Details by Class &amp; Accounts'!AS43+'O5 Details by Class &amp; Accounts'!BN43+'O5 Details by Class &amp; Accounts'!CI43</f>
        <v>0</v>
      </c>
      <c r="U43" s="667">
        <f ca="1">'O5 Details by Class &amp; Accounts'!Y43+'O5 Details by Class &amp; Accounts'!AT43+'O5 Details by Class &amp; Accounts'!BO43+'O5 Details by Class &amp; Accounts'!CJ43</f>
        <v>0</v>
      </c>
      <c r="V43" s="667">
        <f ca="1">'O5 Details by Class &amp; Accounts'!Z43+'O5 Details by Class &amp; Accounts'!AU43+'O5 Details by Class &amp; Accounts'!BP43+'O5 Details by Class &amp; Accounts'!CK43</f>
        <v>0</v>
      </c>
      <c r="W43" s="667">
        <f ca="1">'O5 Details by Class &amp; Accounts'!AA43+'O5 Details by Class &amp; Accounts'!AV43+'O5 Details by Class &amp; Accounts'!BQ43+'O5 Details by Class &amp; Accounts'!CL43</f>
        <v>0</v>
      </c>
      <c r="X43" s="1113">
        <f ca="1">'O5 Details by Class &amp; Accounts'!AB43+'O5 Details by Class &amp; Accounts'!AW43+'O5 Details by Class &amp; Accounts'!BR43+'O5 Details by Class &amp; Accounts'!CM43</f>
        <v>0</v>
      </c>
      <c r="Y43" s="2092" t="str">
        <f t="shared" si="0"/>
        <v>1830-4</v>
      </c>
      <c r="Z43" s="2087" t="s">
        <v>11</v>
      </c>
    </row>
    <row r="44" spans="1:26" ht="12.95" customHeight="1">
      <c r="A44" s="1941" t="s">
        <v>141</v>
      </c>
      <c r="B44" s="1083" t="s">
        <v>1447</v>
      </c>
      <c r="C44" s="1099" t="str">
        <f ca="1">IF(ISBLANK('E4 TB Allocation Details'!D44), "",('E4 TB Allocation Details'!D44))</f>
        <v>dp</v>
      </c>
      <c r="D44" s="1100">
        <f t="shared" si="1"/>
        <v>1.0000000000000002</v>
      </c>
      <c r="E44" s="667">
        <f ca="1">'O5 Details by Class &amp; Accounts'!I44+'O5 Details by Class &amp; Accounts'!AD44+'O5 Details by Class &amp; Accounts'!AY44+'O5 Details by Class &amp; Accounts'!BT44</f>
        <v>0.63761121049851843</v>
      </c>
      <c r="F44" s="667">
        <f ca="1">'O5 Details by Class &amp; Accounts'!J44+'O5 Details by Class &amp; Accounts'!AE44+'O5 Details by Class &amp; Accounts'!AZ44+'O5 Details by Class &amp; Accounts'!BU44</f>
        <v>0.17868401318157653</v>
      </c>
      <c r="G44" s="667">
        <f ca="1">'O5 Details by Class &amp; Accounts'!K44+'O5 Details by Class &amp; Accounts'!AF44+'O5 Details by Class &amp; Accounts'!BA44+'O5 Details by Class &amp; Accounts'!BV44</f>
        <v>9.5113076784820075E-2</v>
      </c>
      <c r="H44" s="667">
        <f ca="1">'O5 Details by Class &amp; Accounts'!L44+'O5 Details by Class &amp; Accounts'!AG44+'O5 Details by Class &amp; Accounts'!BB44+'O5 Details by Class &amp; Accounts'!BW44</f>
        <v>0</v>
      </c>
      <c r="I44" s="667">
        <f ca="1">'O5 Details by Class &amp; Accounts'!M44+'O5 Details by Class &amp; Accounts'!AH44+'O5 Details by Class &amp; Accounts'!BC44+'O5 Details by Class &amp; Accounts'!BX44</f>
        <v>0</v>
      </c>
      <c r="J44" s="667">
        <f ca="1">'O5 Details by Class &amp; Accounts'!N44+'O5 Details by Class &amp; Accounts'!AI44+'O5 Details by Class &amp; Accounts'!BD44+'O5 Details by Class &amp; Accounts'!BY44</f>
        <v>0</v>
      </c>
      <c r="K44" s="667">
        <f ca="1">'O5 Details by Class &amp; Accounts'!O44+'O5 Details by Class &amp; Accounts'!AJ44+'O5 Details by Class &amp; Accounts'!BE44+'O5 Details by Class &amp; Accounts'!BZ44</f>
        <v>8.0022258127931373E-2</v>
      </c>
      <c r="L44" s="667">
        <f ca="1">'O5 Details by Class &amp; Accounts'!P44+'O5 Details by Class &amp; Accounts'!AK44+'O5 Details by Class &amp; Accounts'!BF44+'O5 Details by Class &amp; Accounts'!CA44</f>
        <v>4.388172197679026E-3</v>
      </c>
      <c r="M44" s="667">
        <f ca="1">'O5 Details by Class &amp; Accounts'!Q44+'O5 Details by Class &amp; Accounts'!AL44+'O5 Details by Class &amp; Accounts'!BG44+'O5 Details by Class &amp; Accounts'!CB44</f>
        <v>4.1812692094746473E-3</v>
      </c>
      <c r="N44" s="667">
        <f ca="1">'O5 Details by Class &amp; Accounts'!R44+'O5 Details by Class &amp; Accounts'!AM44+'O5 Details by Class &amp; Accounts'!BH44+'O5 Details by Class &amp; Accounts'!CC44</f>
        <v>0</v>
      </c>
      <c r="O44" s="667">
        <f ca="1">'O5 Details by Class &amp; Accounts'!S44+'O5 Details by Class &amp; Accounts'!AN44+'O5 Details by Class &amp; Accounts'!BI44+'O5 Details by Class &amp; Accounts'!CD44</f>
        <v>0</v>
      </c>
      <c r="P44" s="667">
        <f ca="1">'O5 Details by Class &amp; Accounts'!T44+'O5 Details by Class &amp; Accounts'!AO44+'O5 Details by Class &amp; Accounts'!BJ44+'O5 Details by Class &amp; Accounts'!CE44</f>
        <v>0</v>
      </c>
      <c r="Q44" s="667">
        <f ca="1">'O5 Details by Class &amp; Accounts'!U44+'O5 Details by Class &amp; Accounts'!AP44+'O5 Details by Class &amp; Accounts'!BK44+'O5 Details by Class &amp; Accounts'!CF44</f>
        <v>0</v>
      </c>
      <c r="R44" s="667">
        <f ca="1">'O5 Details by Class &amp; Accounts'!V44+'O5 Details by Class &amp; Accounts'!AQ44+'O5 Details by Class &amp; Accounts'!BL44+'O5 Details by Class &amp; Accounts'!CG44</f>
        <v>0</v>
      </c>
      <c r="S44" s="667">
        <f ca="1">'O5 Details by Class &amp; Accounts'!W44+'O5 Details by Class &amp; Accounts'!AR44+'O5 Details by Class &amp; Accounts'!BM44+'O5 Details by Class &amp; Accounts'!CH44</f>
        <v>0</v>
      </c>
      <c r="T44" s="667">
        <f ca="1">'O5 Details by Class &amp; Accounts'!X44+'O5 Details by Class &amp; Accounts'!AS44+'O5 Details by Class &amp; Accounts'!BN44+'O5 Details by Class &amp; Accounts'!CI44</f>
        <v>0</v>
      </c>
      <c r="U44" s="667">
        <f ca="1">'O5 Details by Class &amp; Accounts'!Y44+'O5 Details by Class &amp; Accounts'!AT44+'O5 Details by Class &amp; Accounts'!BO44+'O5 Details by Class &amp; Accounts'!CJ44</f>
        <v>0</v>
      </c>
      <c r="V44" s="667">
        <f ca="1">'O5 Details by Class &amp; Accounts'!Z44+'O5 Details by Class &amp; Accounts'!AU44+'O5 Details by Class &amp; Accounts'!BP44+'O5 Details by Class &amp; Accounts'!CK44</f>
        <v>0</v>
      </c>
      <c r="W44" s="667">
        <f ca="1">'O5 Details by Class &amp; Accounts'!AA44+'O5 Details by Class &amp; Accounts'!AV44+'O5 Details by Class &amp; Accounts'!BQ44+'O5 Details by Class &amp; Accounts'!CL44</f>
        <v>0</v>
      </c>
      <c r="X44" s="1113">
        <f ca="1">'O5 Details by Class &amp; Accounts'!AB44+'O5 Details by Class &amp; Accounts'!AW44+'O5 Details by Class &amp; Accounts'!BR44+'O5 Details by Class &amp; Accounts'!CM44</f>
        <v>0</v>
      </c>
      <c r="Y44" s="2092" t="str">
        <f t="shared" si="0"/>
        <v>1830-5</v>
      </c>
      <c r="Z44" s="2087" t="s">
        <v>12</v>
      </c>
    </row>
    <row r="45" spans="1:26" ht="12.95" customHeight="1">
      <c r="A45" s="1941" t="s">
        <v>606</v>
      </c>
      <c r="B45" s="1083" t="s">
        <v>413</v>
      </c>
      <c r="C45" s="1099" t="str">
        <f ca="1">IF(ISBLANK('E4 TB Allocation Details'!D45), "",('E4 TB Allocation Details'!D45))</f>
        <v>dp</v>
      </c>
      <c r="D45" s="1100">
        <f t="shared" si="1"/>
        <v>0</v>
      </c>
      <c r="E45" s="667">
        <f ca="1">'O5 Details by Class &amp; Accounts'!I45+'O5 Details by Class &amp; Accounts'!AD45+'O5 Details by Class &amp; Accounts'!AY45+'O5 Details by Class &amp; Accounts'!BT45</f>
        <v>0</v>
      </c>
      <c r="F45" s="667">
        <f ca="1">'O5 Details by Class &amp; Accounts'!J45+'O5 Details by Class &amp; Accounts'!AE45+'O5 Details by Class &amp; Accounts'!AZ45+'O5 Details by Class &amp; Accounts'!BU45</f>
        <v>0</v>
      </c>
      <c r="G45" s="667">
        <f ca="1">'O5 Details by Class &amp; Accounts'!K45+'O5 Details by Class &amp; Accounts'!AF45+'O5 Details by Class &amp; Accounts'!BA45+'O5 Details by Class &amp; Accounts'!BV45</f>
        <v>0</v>
      </c>
      <c r="H45" s="667">
        <f ca="1">'O5 Details by Class &amp; Accounts'!L45+'O5 Details by Class &amp; Accounts'!AG45+'O5 Details by Class &amp; Accounts'!BB45+'O5 Details by Class &amp; Accounts'!BW45</f>
        <v>0</v>
      </c>
      <c r="I45" s="667">
        <f ca="1">'O5 Details by Class &amp; Accounts'!M45+'O5 Details by Class &amp; Accounts'!AH45+'O5 Details by Class &amp; Accounts'!BC45+'O5 Details by Class &amp; Accounts'!BX45</f>
        <v>0</v>
      </c>
      <c r="J45" s="667">
        <f ca="1">'O5 Details by Class &amp; Accounts'!N45+'O5 Details by Class &amp; Accounts'!AI45+'O5 Details by Class &amp; Accounts'!BD45+'O5 Details by Class &amp; Accounts'!BY45</f>
        <v>0</v>
      </c>
      <c r="K45" s="667">
        <f ca="1">'O5 Details by Class &amp; Accounts'!O45+'O5 Details by Class &amp; Accounts'!AJ45+'O5 Details by Class &amp; Accounts'!BE45+'O5 Details by Class &amp; Accounts'!BZ45</f>
        <v>0</v>
      </c>
      <c r="L45" s="667">
        <f ca="1">'O5 Details by Class &amp; Accounts'!P45+'O5 Details by Class &amp; Accounts'!AK45+'O5 Details by Class &amp; Accounts'!BF45+'O5 Details by Class &amp; Accounts'!CA45</f>
        <v>0</v>
      </c>
      <c r="M45" s="667">
        <f ca="1">'O5 Details by Class &amp; Accounts'!Q45+'O5 Details by Class &amp; Accounts'!AL45+'O5 Details by Class &amp; Accounts'!BG45+'O5 Details by Class &amp; Accounts'!CB45</f>
        <v>0</v>
      </c>
      <c r="N45" s="667">
        <f ca="1">'O5 Details by Class &amp; Accounts'!R45+'O5 Details by Class &amp; Accounts'!AM45+'O5 Details by Class &amp; Accounts'!BH45+'O5 Details by Class &amp; Accounts'!CC45</f>
        <v>0</v>
      </c>
      <c r="O45" s="667">
        <f ca="1">'O5 Details by Class &amp; Accounts'!S45+'O5 Details by Class &amp; Accounts'!AN45+'O5 Details by Class &amp; Accounts'!BI45+'O5 Details by Class &amp; Accounts'!CD45</f>
        <v>0</v>
      </c>
      <c r="P45" s="667">
        <f ca="1">'O5 Details by Class &amp; Accounts'!T45+'O5 Details by Class &amp; Accounts'!AO45+'O5 Details by Class &amp; Accounts'!BJ45+'O5 Details by Class &amp; Accounts'!CE45</f>
        <v>0</v>
      </c>
      <c r="Q45" s="667">
        <f ca="1">'O5 Details by Class &amp; Accounts'!U45+'O5 Details by Class &amp; Accounts'!AP45+'O5 Details by Class &amp; Accounts'!BK45+'O5 Details by Class &amp; Accounts'!CF45</f>
        <v>0</v>
      </c>
      <c r="R45" s="667">
        <f ca="1">'O5 Details by Class &amp; Accounts'!V45+'O5 Details by Class &amp; Accounts'!AQ45+'O5 Details by Class &amp; Accounts'!BL45+'O5 Details by Class &amp; Accounts'!CG45</f>
        <v>0</v>
      </c>
      <c r="S45" s="667">
        <f ca="1">'O5 Details by Class &amp; Accounts'!W45+'O5 Details by Class &amp; Accounts'!AR45+'O5 Details by Class &amp; Accounts'!BM45+'O5 Details by Class &amp; Accounts'!CH45</f>
        <v>0</v>
      </c>
      <c r="T45" s="667">
        <f ca="1">'O5 Details by Class &amp; Accounts'!X45+'O5 Details by Class &amp; Accounts'!AS45+'O5 Details by Class &amp; Accounts'!BN45+'O5 Details by Class &amp; Accounts'!CI45</f>
        <v>0</v>
      </c>
      <c r="U45" s="667">
        <f ca="1">'O5 Details by Class &amp; Accounts'!Y45+'O5 Details by Class &amp; Accounts'!AT45+'O5 Details by Class &amp; Accounts'!BO45+'O5 Details by Class &amp; Accounts'!CJ45</f>
        <v>0</v>
      </c>
      <c r="V45" s="667">
        <f ca="1">'O5 Details by Class &amp; Accounts'!Z45+'O5 Details by Class &amp; Accounts'!AU45+'O5 Details by Class &amp; Accounts'!BP45+'O5 Details by Class &amp; Accounts'!CK45</f>
        <v>0</v>
      </c>
      <c r="W45" s="667">
        <f ca="1">'O5 Details by Class &amp; Accounts'!AA45+'O5 Details by Class &amp; Accounts'!AV45+'O5 Details by Class &amp; Accounts'!BQ45+'O5 Details by Class &amp; Accounts'!CL45</f>
        <v>0</v>
      </c>
      <c r="X45" s="1113">
        <f ca="1">'O5 Details by Class &amp; Accounts'!AB45+'O5 Details by Class &amp; Accounts'!AW45+'O5 Details by Class &amp; Accounts'!BR45+'O5 Details by Class &amp; Accounts'!CM45</f>
        <v>0</v>
      </c>
      <c r="Y45" s="2092" t="str">
        <f t="shared" si="0"/>
        <v>1835</v>
      </c>
      <c r="Z45" s="2087" t="e">
        <v>#N/A</v>
      </c>
    </row>
    <row r="46" spans="1:26" ht="12.75">
      <c r="A46" s="1941" t="s">
        <v>142</v>
      </c>
      <c r="B46" s="1083" t="s">
        <v>1448</v>
      </c>
      <c r="C46" s="1099" t="str">
        <f ca="1">IF(ISBLANK('E4 TB Allocation Details'!D46), "",('E4 TB Allocation Details'!D46))</f>
        <v>dp</v>
      </c>
      <c r="D46" s="1100">
        <f t="shared" si="1"/>
        <v>0</v>
      </c>
      <c r="E46" s="667">
        <f ca="1">'O5 Details by Class &amp; Accounts'!I46+'O5 Details by Class &amp; Accounts'!AD46+'O5 Details by Class &amp; Accounts'!AY46+'O5 Details by Class &amp; Accounts'!BT46</f>
        <v>0</v>
      </c>
      <c r="F46" s="667">
        <f ca="1">'O5 Details by Class &amp; Accounts'!J46+'O5 Details by Class &amp; Accounts'!AE46+'O5 Details by Class &amp; Accounts'!AZ46+'O5 Details by Class &amp; Accounts'!BU46</f>
        <v>0</v>
      </c>
      <c r="G46" s="667">
        <f ca="1">'O5 Details by Class &amp; Accounts'!K46+'O5 Details by Class &amp; Accounts'!AF46+'O5 Details by Class &amp; Accounts'!BA46+'O5 Details by Class &amp; Accounts'!BV46</f>
        <v>0</v>
      </c>
      <c r="H46" s="667">
        <f ca="1">'O5 Details by Class &amp; Accounts'!L46+'O5 Details by Class &amp; Accounts'!AG46+'O5 Details by Class &amp; Accounts'!BB46+'O5 Details by Class &amp; Accounts'!BW46</f>
        <v>0</v>
      </c>
      <c r="I46" s="667">
        <f ca="1">'O5 Details by Class &amp; Accounts'!M46+'O5 Details by Class &amp; Accounts'!AH46+'O5 Details by Class &amp; Accounts'!BC46+'O5 Details by Class &amp; Accounts'!BX46</f>
        <v>0</v>
      </c>
      <c r="J46" s="667">
        <f ca="1">'O5 Details by Class &amp; Accounts'!N46+'O5 Details by Class &amp; Accounts'!AI46+'O5 Details by Class &amp; Accounts'!BD46+'O5 Details by Class &amp; Accounts'!BY46</f>
        <v>0</v>
      </c>
      <c r="K46" s="667">
        <f ca="1">'O5 Details by Class &amp; Accounts'!O46+'O5 Details by Class &amp; Accounts'!AJ46+'O5 Details by Class &amp; Accounts'!BE46+'O5 Details by Class &amp; Accounts'!BZ46</f>
        <v>0</v>
      </c>
      <c r="L46" s="667">
        <f ca="1">'O5 Details by Class &amp; Accounts'!P46+'O5 Details by Class &amp; Accounts'!AK46+'O5 Details by Class &amp; Accounts'!BF46+'O5 Details by Class &amp; Accounts'!CA46</f>
        <v>0</v>
      </c>
      <c r="M46" s="667">
        <f ca="1">'O5 Details by Class &amp; Accounts'!Q46+'O5 Details by Class &amp; Accounts'!AL46+'O5 Details by Class &amp; Accounts'!BG46+'O5 Details by Class &amp; Accounts'!CB46</f>
        <v>0</v>
      </c>
      <c r="N46" s="667">
        <f ca="1">'O5 Details by Class &amp; Accounts'!R46+'O5 Details by Class &amp; Accounts'!AM46+'O5 Details by Class &amp; Accounts'!BH46+'O5 Details by Class &amp; Accounts'!CC46</f>
        <v>0</v>
      </c>
      <c r="O46" s="667">
        <f ca="1">'O5 Details by Class &amp; Accounts'!S46+'O5 Details by Class &amp; Accounts'!AN46+'O5 Details by Class &amp; Accounts'!BI46+'O5 Details by Class &amp; Accounts'!CD46</f>
        <v>0</v>
      </c>
      <c r="P46" s="667">
        <f ca="1">'O5 Details by Class &amp; Accounts'!T46+'O5 Details by Class &amp; Accounts'!AO46+'O5 Details by Class &amp; Accounts'!BJ46+'O5 Details by Class &amp; Accounts'!CE46</f>
        <v>0</v>
      </c>
      <c r="Q46" s="667">
        <f ca="1">'O5 Details by Class &amp; Accounts'!U46+'O5 Details by Class &amp; Accounts'!AP46+'O5 Details by Class &amp; Accounts'!BK46+'O5 Details by Class &amp; Accounts'!CF46</f>
        <v>0</v>
      </c>
      <c r="R46" s="667">
        <f ca="1">'O5 Details by Class &amp; Accounts'!V46+'O5 Details by Class &amp; Accounts'!AQ46+'O5 Details by Class &amp; Accounts'!BL46+'O5 Details by Class &amp; Accounts'!CG46</f>
        <v>0</v>
      </c>
      <c r="S46" s="667">
        <f ca="1">'O5 Details by Class &amp; Accounts'!W46+'O5 Details by Class &amp; Accounts'!AR46+'O5 Details by Class &amp; Accounts'!BM46+'O5 Details by Class &amp; Accounts'!CH46</f>
        <v>0</v>
      </c>
      <c r="T46" s="667">
        <f ca="1">'O5 Details by Class &amp; Accounts'!X46+'O5 Details by Class &amp; Accounts'!AS46+'O5 Details by Class &amp; Accounts'!BN46+'O5 Details by Class &amp; Accounts'!CI46</f>
        <v>0</v>
      </c>
      <c r="U46" s="667">
        <f ca="1">'O5 Details by Class &amp; Accounts'!Y46+'O5 Details by Class &amp; Accounts'!AT46+'O5 Details by Class &amp; Accounts'!BO46+'O5 Details by Class &amp; Accounts'!CJ46</f>
        <v>0</v>
      </c>
      <c r="V46" s="667">
        <f ca="1">'O5 Details by Class &amp; Accounts'!Z46+'O5 Details by Class &amp; Accounts'!AU46+'O5 Details by Class &amp; Accounts'!BP46+'O5 Details by Class &amp; Accounts'!CK46</f>
        <v>0</v>
      </c>
      <c r="W46" s="667">
        <f ca="1">'O5 Details by Class &amp; Accounts'!AA46+'O5 Details by Class &amp; Accounts'!AV46+'O5 Details by Class &amp; Accounts'!BQ46+'O5 Details by Class &amp; Accounts'!CL46</f>
        <v>0</v>
      </c>
      <c r="X46" s="1113">
        <f ca="1">'O5 Details by Class &amp; Accounts'!AB46+'O5 Details by Class &amp; Accounts'!AW46+'O5 Details by Class &amp; Accounts'!BR46+'O5 Details by Class &amp; Accounts'!CM46</f>
        <v>0</v>
      </c>
      <c r="Y46" s="2092" t="str">
        <f t="shared" si="0"/>
        <v>1835-3</v>
      </c>
      <c r="Z46" s="2087" t="s">
        <v>1142</v>
      </c>
    </row>
    <row r="47" spans="1:26" ht="12.95" customHeight="1">
      <c r="A47" s="1941" t="s">
        <v>143</v>
      </c>
      <c r="B47" s="1083" t="s">
        <v>1449</v>
      </c>
      <c r="C47" s="1099" t="str">
        <f ca="1">IF(ISBLANK('E4 TB Allocation Details'!D47), "",('E4 TB Allocation Details'!D47))</f>
        <v>dp</v>
      </c>
      <c r="D47" s="1100">
        <f t="shared" si="1"/>
        <v>9386414.3099999987</v>
      </c>
      <c r="E47" s="667">
        <f ca="1">'O5 Details by Class &amp; Accounts'!I47+'O5 Details by Class &amp; Accounts'!AD47+'O5 Details by Class &amp; Accounts'!AY47+'O5 Details by Class &amp; Accounts'!BT47</f>
        <v>4527591.3337835204</v>
      </c>
      <c r="F47" s="667">
        <f ca="1">'O5 Details by Class &amp; Accounts'!J47+'O5 Details by Class &amp; Accounts'!AE47+'O5 Details by Class &amp; Accounts'!AZ47+'O5 Details by Class &amp; Accounts'!BU47</f>
        <v>1343016.6944602341</v>
      </c>
      <c r="G47" s="667">
        <f ca="1">'O5 Details by Class &amp; Accounts'!K47+'O5 Details by Class &amp; Accounts'!AF47+'O5 Details by Class &amp; Accounts'!BA47+'O5 Details by Class &amp; Accounts'!BV47</f>
        <v>2749683.6469835988</v>
      </c>
      <c r="H47" s="667">
        <f ca="1">'O5 Details by Class &amp; Accounts'!L47+'O5 Details by Class &amp; Accounts'!AG47+'O5 Details by Class &amp; Accounts'!BB47+'O5 Details by Class &amp; Accounts'!BW47</f>
        <v>0</v>
      </c>
      <c r="I47" s="667">
        <f ca="1">'O5 Details by Class &amp; Accounts'!M47+'O5 Details by Class &amp; Accounts'!AH47+'O5 Details by Class &amp; Accounts'!BC47+'O5 Details by Class &amp; Accounts'!BX47</f>
        <v>0</v>
      </c>
      <c r="J47" s="667">
        <f ca="1">'O5 Details by Class &amp; Accounts'!N47+'O5 Details by Class &amp; Accounts'!AI47+'O5 Details by Class &amp; Accounts'!BD47+'O5 Details by Class &amp; Accounts'!BY47</f>
        <v>0</v>
      </c>
      <c r="K47" s="667">
        <f ca="1">'O5 Details by Class &amp; Accounts'!O47+'O5 Details by Class &amp; Accounts'!AJ47+'O5 Details by Class &amp; Accounts'!BE47+'O5 Details by Class &amp; Accounts'!BZ47</f>
        <v>694426.15765475819</v>
      </c>
      <c r="L47" s="667">
        <f ca="1">'O5 Details by Class &amp; Accounts'!P47+'O5 Details by Class &amp; Accounts'!AK47+'O5 Details by Class &amp; Accounts'!BF47+'O5 Details by Class &amp; Accounts'!CA47</f>
        <v>38080.174562057895</v>
      </c>
      <c r="M47" s="667">
        <f ca="1">'O5 Details by Class &amp; Accounts'!Q47+'O5 Details by Class &amp; Accounts'!AL47+'O5 Details by Class &amp; Accounts'!BG47+'O5 Details by Class &amp; Accounts'!CB47</f>
        <v>33616.302555829148</v>
      </c>
      <c r="N47" s="667">
        <f ca="1">'O5 Details by Class &amp; Accounts'!R47+'O5 Details by Class &amp; Accounts'!AM47+'O5 Details by Class &amp; Accounts'!BH47+'O5 Details by Class &amp; Accounts'!CC47</f>
        <v>0</v>
      </c>
      <c r="O47" s="667">
        <f ca="1">'O5 Details by Class &amp; Accounts'!S47+'O5 Details by Class &amp; Accounts'!AN47+'O5 Details by Class &amp; Accounts'!BI47+'O5 Details by Class &amp; Accounts'!CD47</f>
        <v>0</v>
      </c>
      <c r="P47" s="667">
        <f ca="1">'O5 Details by Class &amp; Accounts'!T47+'O5 Details by Class &amp; Accounts'!AO47+'O5 Details by Class &amp; Accounts'!BJ47+'O5 Details by Class &amp; Accounts'!CE47</f>
        <v>0</v>
      </c>
      <c r="Q47" s="667">
        <f ca="1">'O5 Details by Class &amp; Accounts'!U47+'O5 Details by Class &amp; Accounts'!AP47+'O5 Details by Class &amp; Accounts'!BK47+'O5 Details by Class &amp; Accounts'!CF47</f>
        <v>0</v>
      </c>
      <c r="R47" s="667">
        <f ca="1">'O5 Details by Class &amp; Accounts'!V47+'O5 Details by Class &amp; Accounts'!AQ47+'O5 Details by Class &amp; Accounts'!BL47+'O5 Details by Class &amp; Accounts'!CG47</f>
        <v>0</v>
      </c>
      <c r="S47" s="667">
        <f ca="1">'O5 Details by Class &amp; Accounts'!W47+'O5 Details by Class &amp; Accounts'!AR47+'O5 Details by Class &amp; Accounts'!BM47+'O5 Details by Class &amp; Accounts'!CH47</f>
        <v>0</v>
      </c>
      <c r="T47" s="667">
        <f ca="1">'O5 Details by Class &amp; Accounts'!X47+'O5 Details by Class &amp; Accounts'!AS47+'O5 Details by Class &amp; Accounts'!BN47+'O5 Details by Class &amp; Accounts'!CI47</f>
        <v>0</v>
      </c>
      <c r="U47" s="667">
        <f ca="1">'O5 Details by Class &amp; Accounts'!Y47+'O5 Details by Class &amp; Accounts'!AT47+'O5 Details by Class &amp; Accounts'!BO47+'O5 Details by Class &amp; Accounts'!CJ47</f>
        <v>0</v>
      </c>
      <c r="V47" s="667">
        <f ca="1">'O5 Details by Class &amp; Accounts'!Z47+'O5 Details by Class &amp; Accounts'!AU47+'O5 Details by Class &amp; Accounts'!BP47+'O5 Details by Class &amp; Accounts'!CK47</f>
        <v>0</v>
      </c>
      <c r="W47" s="667">
        <f ca="1">'O5 Details by Class &amp; Accounts'!AA47+'O5 Details by Class &amp; Accounts'!AV47+'O5 Details by Class &amp; Accounts'!BQ47+'O5 Details by Class &amp; Accounts'!CL47</f>
        <v>0</v>
      </c>
      <c r="X47" s="1113">
        <f ca="1">'O5 Details by Class &amp; Accounts'!AB47+'O5 Details by Class &amp; Accounts'!AW47+'O5 Details by Class &amp; Accounts'!BR47+'O5 Details by Class &amp; Accounts'!CM47</f>
        <v>0</v>
      </c>
      <c r="Y47" s="2092" t="str">
        <f t="shared" si="0"/>
        <v>1835-4</v>
      </c>
      <c r="Z47" s="2087" t="s">
        <v>11</v>
      </c>
    </row>
    <row r="48" spans="1:26" ht="12.95" customHeight="1">
      <c r="A48" s="1941" t="s">
        <v>144</v>
      </c>
      <c r="B48" s="1083" t="s">
        <v>1450</v>
      </c>
      <c r="C48" s="1099" t="str">
        <f ca="1">IF(ISBLANK('E4 TB Allocation Details'!D48), "",('E4 TB Allocation Details'!D48))</f>
        <v>dp</v>
      </c>
      <c r="D48" s="1100">
        <f t="shared" ref="D48:D82" si="2">SUM(E48:X48)</f>
        <v>4217084.6900000004</v>
      </c>
      <c r="E48" s="667">
        <f ca="1">'O5 Details by Class &amp; Accounts'!I48+'O5 Details by Class &amp; Accounts'!AD48+'O5 Details by Class &amp; Accounts'!AY48+'O5 Details by Class &amp; Accounts'!BT48</f>
        <v>2688860.4739656695</v>
      </c>
      <c r="F48" s="667">
        <f ca="1">'O5 Details by Class &amp; Accounts'!J48+'O5 Details by Class &amp; Accounts'!AE48+'O5 Details by Class &amp; Accounts'!AZ48+'O5 Details by Class &amp; Accounts'!BU48</f>
        <v>753525.61633578467</v>
      </c>
      <c r="G48" s="667">
        <f ca="1">'O5 Details by Class &amp; Accounts'!K48+'O5 Details by Class &amp; Accounts'!AF48+'O5 Details by Class &amp; Accounts'!BA48+'O5 Details by Class &amp; Accounts'!BV48</f>
        <v>401099.8999280592</v>
      </c>
      <c r="H48" s="667">
        <f ca="1">'O5 Details by Class &amp; Accounts'!L48+'O5 Details by Class &amp; Accounts'!AG48+'O5 Details by Class &amp; Accounts'!BB48+'O5 Details by Class &amp; Accounts'!BW48</f>
        <v>0</v>
      </c>
      <c r="I48" s="667">
        <f ca="1">'O5 Details by Class &amp; Accounts'!M48+'O5 Details by Class &amp; Accounts'!AH48+'O5 Details by Class &amp; Accounts'!BC48+'O5 Details by Class &amp; Accounts'!BX48</f>
        <v>0</v>
      </c>
      <c r="J48" s="667">
        <f ca="1">'O5 Details by Class &amp; Accounts'!N48+'O5 Details by Class &amp; Accounts'!AI48+'O5 Details by Class &amp; Accounts'!BD48+'O5 Details by Class &amp; Accounts'!BY48</f>
        <v>0</v>
      </c>
      <c r="K48" s="667">
        <f ca="1">'O5 Details by Class &amp; Accounts'!O48+'O5 Details by Class &amp; Accounts'!AJ48+'O5 Details by Class &amp; Accounts'!BE48+'O5 Details by Class &amp; Accounts'!BZ48</f>
        <v>337460.63961052749</v>
      </c>
      <c r="L48" s="667">
        <f ca="1">'O5 Details by Class &amp; Accounts'!P48+'O5 Details by Class &amp; Accounts'!AK48+'O5 Details by Class &amp; Accounts'!BF48+'O5 Details by Class &amp; Accounts'!CA48</f>
        <v>18505.293791915876</v>
      </c>
      <c r="M48" s="667">
        <f ca="1">'O5 Details by Class &amp; Accounts'!Q48+'O5 Details by Class &amp; Accounts'!AL48+'O5 Details by Class &amp; Accounts'!BG48+'O5 Details by Class &amp; Accounts'!CB48</f>
        <v>17632.76636804394</v>
      </c>
      <c r="N48" s="667">
        <f ca="1">'O5 Details by Class &amp; Accounts'!R48+'O5 Details by Class &amp; Accounts'!AM48+'O5 Details by Class &amp; Accounts'!BH48+'O5 Details by Class &amp; Accounts'!CC48</f>
        <v>0</v>
      </c>
      <c r="O48" s="667">
        <f ca="1">'O5 Details by Class &amp; Accounts'!S48+'O5 Details by Class &amp; Accounts'!AN48+'O5 Details by Class &amp; Accounts'!BI48+'O5 Details by Class &amp; Accounts'!CD48</f>
        <v>0</v>
      </c>
      <c r="P48" s="667">
        <f ca="1">'O5 Details by Class &amp; Accounts'!T48+'O5 Details by Class &amp; Accounts'!AO48+'O5 Details by Class &amp; Accounts'!BJ48+'O5 Details by Class &amp; Accounts'!CE48</f>
        <v>0</v>
      </c>
      <c r="Q48" s="667">
        <f ca="1">'O5 Details by Class &amp; Accounts'!U48+'O5 Details by Class &amp; Accounts'!AP48+'O5 Details by Class &amp; Accounts'!BK48+'O5 Details by Class &amp; Accounts'!CF48</f>
        <v>0</v>
      </c>
      <c r="R48" s="667">
        <f ca="1">'O5 Details by Class &amp; Accounts'!V48+'O5 Details by Class &amp; Accounts'!AQ48+'O5 Details by Class &amp; Accounts'!BL48+'O5 Details by Class &amp; Accounts'!CG48</f>
        <v>0</v>
      </c>
      <c r="S48" s="667">
        <f ca="1">'O5 Details by Class &amp; Accounts'!W48+'O5 Details by Class &amp; Accounts'!AR48+'O5 Details by Class &amp; Accounts'!BM48+'O5 Details by Class &amp; Accounts'!CH48</f>
        <v>0</v>
      </c>
      <c r="T48" s="667">
        <f ca="1">'O5 Details by Class &amp; Accounts'!X48+'O5 Details by Class &amp; Accounts'!AS48+'O5 Details by Class &amp; Accounts'!BN48+'O5 Details by Class &amp; Accounts'!CI48</f>
        <v>0</v>
      </c>
      <c r="U48" s="667">
        <f ca="1">'O5 Details by Class &amp; Accounts'!Y48+'O5 Details by Class &amp; Accounts'!AT48+'O5 Details by Class &amp; Accounts'!BO48+'O5 Details by Class &amp; Accounts'!CJ48</f>
        <v>0</v>
      </c>
      <c r="V48" s="667">
        <f ca="1">'O5 Details by Class &amp; Accounts'!Z48+'O5 Details by Class &amp; Accounts'!AU48+'O5 Details by Class &amp; Accounts'!BP48+'O5 Details by Class &amp; Accounts'!CK48</f>
        <v>0</v>
      </c>
      <c r="W48" s="667">
        <f ca="1">'O5 Details by Class &amp; Accounts'!AA48+'O5 Details by Class &amp; Accounts'!AV48+'O5 Details by Class &amp; Accounts'!BQ48+'O5 Details by Class &amp; Accounts'!CL48</f>
        <v>0</v>
      </c>
      <c r="X48" s="1113">
        <f ca="1">'O5 Details by Class &amp; Accounts'!AB48+'O5 Details by Class &amp; Accounts'!AW48+'O5 Details by Class &amp; Accounts'!BR48+'O5 Details by Class &amp; Accounts'!CM48</f>
        <v>0</v>
      </c>
      <c r="Y48" s="2092" t="str">
        <f t="shared" si="0"/>
        <v>1835-5</v>
      </c>
      <c r="Z48" s="2087" t="s">
        <v>12</v>
      </c>
    </row>
    <row r="49" spans="1:26" ht="12.95" customHeight="1">
      <c r="A49" s="1941" t="s">
        <v>607</v>
      </c>
      <c r="B49" s="1083" t="s">
        <v>414</v>
      </c>
      <c r="C49" s="1099" t="str">
        <f ca="1">IF(ISBLANK('E4 TB Allocation Details'!D49), "",('E4 TB Allocation Details'!D49))</f>
        <v>dp</v>
      </c>
      <c r="D49" s="1100">
        <f t="shared" si="2"/>
        <v>0</v>
      </c>
      <c r="E49" s="667">
        <f ca="1">'O5 Details by Class &amp; Accounts'!I49+'O5 Details by Class &amp; Accounts'!AD49+'O5 Details by Class &amp; Accounts'!AY49+'O5 Details by Class &amp; Accounts'!BT49</f>
        <v>0</v>
      </c>
      <c r="F49" s="667">
        <f ca="1">'O5 Details by Class &amp; Accounts'!J49+'O5 Details by Class &amp; Accounts'!AE49+'O5 Details by Class &amp; Accounts'!AZ49+'O5 Details by Class &amp; Accounts'!BU49</f>
        <v>0</v>
      </c>
      <c r="G49" s="667">
        <f ca="1">'O5 Details by Class &amp; Accounts'!K49+'O5 Details by Class &amp; Accounts'!AF49+'O5 Details by Class &amp; Accounts'!BA49+'O5 Details by Class &amp; Accounts'!BV49</f>
        <v>0</v>
      </c>
      <c r="H49" s="667">
        <f ca="1">'O5 Details by Class &amp; Accounts'!L49+'O5 Details by Class &amp; Accounts'!AG49+'O5 Details by Class &amp; Accounts'!BB49+'O5 Details by Class &amp; Accounts'!BW49</f>
        <v>0</v>
      </c>
      <c r="I49" s="667">
        <f ca="1">'O5 Details by Class &amp; Accounts'!M49+'O5 Details by Class &amp; Accounts'!AH49+'O5 Details by Class &amp; Accounts'!BC49+'O5 Details by Class &amp; Accounts'!BX49</f>
        <v>0</v>
      </c>
      <c r="J49" s="667">
        <f ca="1">'O5 Details by Class &amp; Accounts'!N49+'O5 Details by Class &amp; Accounts'!AI49+'O5 Details by Class &amp; Accounts'!BD49+'O5 Details by Class &amp; Accounts'!BY49</f>
        <v>0</v>
      </c>
      <c r="K49" s="667">
        <f ca="1">'O5 Details by Class &amp; Accounts'!O49+'O5 Details by Class &amp; Accounts'!AJ49+'O5 Details by Class &amp; Accounts'!BE49+'O5 Details by Class &amp; Accounts'!BZ49</f>
        <v>0</v>
      </c>
      <c r="L49" s="667">
        <f ca="1">'O5 Details by Class &amp; Accounts'!P49+'O5 Details by Class &amp; Accounts'!AK49+'O5 Details by Class &amp; Accounts'!BF49+'O5 Details by Class &amp; Accounts'!CA49</f>
        <v>0</v>
      </c>
      <c r="M49" s="667">
        <f ca="1">'O5 Details by Class &amp; Accounts'!Q49+'O5 Details by Class &amp; Accounts'!AL49+'O5 Details by Class &amp; Accounts'!BG49+'O5 Details by Class &amp; Accounts'!CB49</f>
        <v>0</v>
      </c>
      <c r="N49" s="667">
        <f ca="1">'O5 Details by Class &amp; Accounts'!R49+'O5 Details by Class &amp; Accounts'!AM49+'O5 Details by Class &amp; Accounts'!BH49+'O5 Details by Class &amp; Accounts'!CC49</f>
        <v>0</v>
      </c>
      <c r="O49" s="667">
        <f ca="1">'O5 Details by Class &amp; Accounts'!S49+'O5 Details by Class &amp; Accounts'!AN49+'O5 Details by Class &amp; Accounts'!BI49+'O5 Details by Class &amp; Accounts'!CD49</f>
        <v>0</v>
      </c>
      <c r="P49" s="667">
        <f ca="1">'O5 Details by Class &amp; Accounts'!T49+'O5 Details by Class &amp; Accounts'!AO49+'O5 Details by Class &amp; Accounts'!BJ49+'O5 Details by Class &amp; Accounts'!CE49</f>
        <v>0</v>
      </c>
      <c r="Q49" s="667">
        <f ca="1">'O5 Details by Class &amp; Accounts'!U49+'O5 Details by Class &amp; Accounts'!AP49+'O5 Details by Class &amp; Accounts'!BK49+'O5 Details by Class &amp; Accounts'!CF49</f>
        <v>0</v>
      </c>
      <c r="R49" s="667">
        <f ca="1">'O5 Details by Class &amp; Accounts'!V49+'O5 Details by Class &amp; Accounts'!AQ49+'O5 Details by Class &amp; Accounts'!BL49+'O5 Details by Class &amp; Accounts'!CG49</f>
        <v>0</v>
      </c>
      <c r="S49" s="667">
        <f ca="1">'O5 Details by Class &amp; Accounts'!W49+'O5 Details by Class &amp; Accounts'!AR49+'O5 Details by Class &amp; Accounts'!BM49+'O5 Details by Class &amp; Accounts'!CH49</f>
        <v>0</v>
      </c>
      <c r="T49" s="667">
        <f ca="1">'O5 Details by Class &amp; Accounts'!X49+'O5 Details by Class &amp; Accounts'!AS49+'O5 Details by Class &amp; Accounts'!BN49+'O5 Details by Class &amp; Accounts'!CI49</f>
        <v>0</v>
      </c>
      <c r="U49" s="667">
        <f ca="1">'O5 Details by Class &amp; Accounts'!Y49+'O5 Details by Class &amp; Accounts'!AT49+'O5 Details by Class &amp; Accounts'!BO49+'O5 Details by Class &amp; Accounts'!CJ49</f>
        <v>0</v>
      </c>
      <c r="V49" s="667">
        <f ca="1">'O5 Details by Class &amp; Accounts'!Z49+'O5 Details by Class &amp; Accounts'!AU49+'O5 Details by Class &amp; Accounts'!BP49+'O5 Details by Class &amp; Accounts'!CK49</f>
        <v>0</v>
      </c>
      <c r="W49" s="667">
        <f ca="1">'O5 Details by Class &amp; Accounts'!AA49+'O5 Details by Class &amp; Accounts'!AV49+'O5 Details by Class &amp; Accounts'!BQ49+'O5 Details by Class &amp; Accounts'!CL49</f>
        <v>0</v>
      </c>
      <c r="X49" s="1113">
        <f ca="1">'O5 Details by Class &amp; Accounts'!AB49+'O5 Details by Class &amp; Accounts'!AW49+'O5 Details by Class &amp; Accounts'!BR49+'O5 Details by Class &amp; Accounts'!CM49</f>
        <v>0</v>
      </c>
      <c r="Y49" s="2092" t="str">
        <f t="shared" si="0"/>
        <v>1840</v>
      </c>
      <c r="Z49" s="2087" t="e">
        <v>#N/A</v>
      </c>
    </row>
    <row r="50" spans="1:26" ht="12.95" customHeight="1">
      <c r="A50" s="1941" t="s">
        <v>145</v>
      </c>
      <c r="B50" s="1083" t="s">
        <v>1451</v>
      </c>
      <c r="C50" s="1099" t="str">
        <f ca="1">IF(ISBLANK('E4 TB Allocation Details'!D50), "",('E4 TB Allocation Details'!D50))</f>
        <v>dp</v>
      </c>
      <c r="D50" s="1100">
        <f t="shared" si="2"/>
        <v>0</v>
      </c>
      <c r="E50" s="667">
        <f ca="1">'O5 Details by Class &amp; Accounts'!I50+'O5 Details by Class &amp; Accounts'!AD50+'O5 Details by Class &amp; Accounts'!AY50+'O5 Details by Class &amp; Accounts'!BT50</f>
        <v>0</v>
      </c>
      <c r="F50" s="667">
        <f ca="1">'O5 Details by Class &amp; Accounts'!J50+'O5 Details by Class &amp; Accounts'!AE50+'O5 Details by Class &amp; Accounts'!AZ50+'O5 Details by Class &amp; Accounts'!BU50</f>
        <v>0</v>
      </c>
      <c r="G50" s="667">
        <f ca="1">'O5 Details by Class &amp; Accounts'!K50+'O5 Details by Class &amp; Accounts'!AF50+'O5 Details by Class &amp; Accounts'!BA50+'O5 Details by Class &amp; Accounts'!BV50</f>
        <v>0</v>
      </c>
      <c r="H50" s="667">
        <f ca="1">'O5 Details by Class &amp; Accounts'!L50+'O5 Details by Class &amp; Accounts'!AG50+'O5 Details by Class &amp; Accounts'!BB50+'O5 Details by Class &amp; Accounts'!BW50</f>
        <v>0</v>
      </c>
      <c r="I50" s="667">
        <f ca="1">'O5 Details by Class &amp; Accounts'!M50+'O5 Details by Class &amp; Accounts'!AH50+'O5 Details by Class &amp; Accounts'!BC50+'O5 Details by Class &amp; Accounts'!BX50</f>
        <v>0</v>
      </c>
      <c r="J50" s="667">
        <f ca="1">'O5 Details by Class &amp; Accounts'!N50+'O5 Details by Class &amp; Accounts'!AI50+'O5 Details by Class &amp; Accounts'!BD50+'O5 Details by Class &amp; Accounts'!BY50</f>
        <v>0</v>
      </c>
      <c r="K50" s="667">
        <f ca="1">'O5 Details by Class &amp; Accounts'!O50+'O5 Details by Class &amp; Accounts'!AJ50+'O5 Details by Class &amp; Accounts'!BE50+'O5 Details by Class &amp; Accounts'!BZ50</f>
        <v>0</v>
      </c>
      <c r="L50" s="667">
        <f ca="1">'O5 Details by Class &amp; Accounts'!P50+'O5 Details by Class &amp; Accounts'!AK50+'O5 Details by Class &amp; Accounts'!BF50+'O5 Details by Class &amp; Accounts'!CA50</f>
        <v>0</v>
      </c>
      <c r="M50" s="667">
        <f ca="1">'O5 Details by Class &amp; Accounts'!Q50+'O5 Details by Class &amp; Accounts'!AL50+'O5 Details by Class &amp; Accounts'!BG50+'O5 Details by Class &amp; Accounts'!CB50</f>
        <v>0</v>
      </c>
      <c r="N50" s="667">
        <f ca="1">'O5 Details by Class &amp; Accounts'!R50+'O5 Details by Class &amp; Accounts'!AM50+'O5 Details by Class &amp; Accounts'!BH50+'O5 Details by Class &amp; Accounts'!CC50</f>
        <v>0</v>
      </c>
      <c r="O50" s="667">
        <f ca="1">'O5 Details by Class &amp; Accounts'!S50+'O5 Details by Class &amp; Accounts'!AN50+'O5 Details by Class &amp; Accounts'!BI50+'O5 Details by Class &amp; Accounts'!CD50</f>
        <v>0</v>
      </c>
      <c r="P50" s="667">
        <f ca="1">'O5 Details by Class &amp; Accounts'!T50+'O5 Details by Class &amp; Accounts'!AO50+'O5 Details by Class &amp; Accounts'!BJ50+'O5 Details by Class &amp; Accounts'!CE50</f>
        <v>0</v>
      </c>
      <c r="Q50" s="667">
        <f ca="1">'O5 Details by Class &amp; Accounts'!U50+'O5 Details by Class &amp; Accounts'!AP50+'O5 Details by Class &amp; Accounts'!BK50+'O5 Details by Class &amp; Accounts'!CF50</f>
        <v>0</v>
      </c>
      <c r="R50" s="667">
        <f ca="1">'O5 Details by Class &amp; Accounts'!V50+'O5 Details by Class &amp; Accounts'!AQ50+'O5 Details by Class &amp; Accounts'!BL50+'O5 Details by Class &amp; Accounts'!CG50</f>
        <v>0</v>
      </c>
      <c r="S50" s="667">
        <f ca="1">'O5 Details by Class &amp; Accounts'!W50+'O5 Details by Class &amp; Accounts'!AR50+'O5 Details by Class &amp; Accounts'!BM50+'O5 Details by Class &amp; Accounts'!CH50</f>
        <v>0</v>
      </c>
      <c r="T50" s="667">
        <f ca="1">'O5 Details by Class &amp; Accounts'!X50+'O5 Details by Class &amp; Accounts'!AS50+'O5 Details by Class &amp; Accounts'!BN50+'O5 Details by Class &amp; Accounts'!CI50</f>
        <v>0</v>
      </c>
      <c r="U50" s="667">
        <f ca="1">'O5 Details by Class &amp; Accounts'!Y50+'O5 Details by Class &amp; Accounts'!AT50+'O5 Details by Class &amp; Accounts'!BO50+'O5 Details by Class &amp; Accounts'!CJ50</f>
        <v>0</v>
      </c>
      <c r="V50" s="667">
        <f ca="1">'O5 Details by Class &amp; Accounts'!Z50+'O5 Details by Class &amp; Accounts'!AU50+'O5 Details by Class &amp; Accounts'!BP50+'O5 Details by Class &amp; Accounts'!CK50</f>
        <v>0</v>
      </c>
      <c r="W50" s="667">
        <f ca="1">'O5 Details by Class &amp; Accounts'!AA50+'O5 Details by Class &amp; Accounts'!AV50+'O5 Details by Class &amp; Accounts'!BQ50+'O5 Details by Class &amp; Accounts'!CL50</f>
        <v>0</v>
      </c>
      <c r="X50" s="1113">
        <f ca="1">'O5 Details by Class &amp; Accounts'!AB50+'O5 Details by Class &amp; Accounts'!AW50+'O5 Details by Class &amp; Accounts'!BR50+'O5 Details by Class &amp; Accounts'!CM50</f>
        <v>0</v>
      </c>
      <c r="Y50" s="2092" t="str">
        <f t="shared" si="0"/>
        <v>1840-3</v>
      </c>
      <c r="Z50" s="2087" t="s">
        <v>1142</v>
      </c>
    </row>
    <row r="51" spans="1:26" ht="12.95" customHeight="1">
      <c r="A51" s="1941" t="s">
        <v>146</v>
      </c>
      <c r="B51" s="1083" t="s">
        <v>1452</v>
      </c>
      <c r="C51" s="1099" t="str">
        <f ca="1">IF(ISBLANK('E4 TB Allocation Details'!D51), "",('E4 TB Allocation Details'!D51))</f>
        <v>dp</v>
      </c>
      <c r="D51" s="1100">
        <f t="shared" si="2"/>
        <v>5012500.0000000009</v>
      </c>
      <c r="E51" s="667">
        <f ca="1">'O5 Details by Class &amp; Accounts'!I51+'O5 Details by Class &amp; Accounts'!AD51+'O5 Details by Class &amp; Accounts'!AY51+'O5 Details by Class &amp; Accounts'!BT51</f>
        <v>2417808.4208803587</v>
      </c>
      <c r="F51" s="667">
        <f ca="1">'O5 Details by Class &amp; Accounts'!J51+'O5 Details by Class &amp; Accounts'!AE51+'O5 Details by Class &amp; Accounts'!AZ51+'O5 Details by Class &amp; Accounts'!BU51</f>
        <v>717193.0578229425</v>
      </c>
      <c r="G51" s="667">
        <f ca="1">'O5 Details by Class &amp; Accounts'!K51+'O5 Details by Class &amp; Accounts'!AF51+'O5 Details by Class &amp; Accounts'!BA51+'O5 Details by Class &amp; Accounts'!BV51</f>
        <v>1468376.402884915</v>
      </c>
      <c r="H51" s="667">
        <f ca="1">'O5 Details by Class &amp; Accounts'!L51+'O5 Details by Class &amp; Accounts'!AG51+'O5 Details by Class &amp; Accounts'!BB51+'O5 Details by Class &amp; Accounts'!BW51</f>
        <v>0</v>
      </c>
      <c r="I51" s="667">
        <f ca="1">'O5 Details by Class &amp; Accounts'!M51+'O5 Details by Class &amp; Accounts'!AH51+'O5 Details by Class &amp; Accounts'!BC51+'O5 Details by Class &amp; Accounts'!BX51</f>
        <v>0</v>
      </c>
      <c r="J51" s="667">
        <f ca="1">'O5 Details by Class &amp; Accounts'!N51+'O5 Details by Class &amp; Accounts'!AI51+'O5 Details by Class &amp; Accounts'!BD51+'O5 Details by Class &amp; Accounts'!BY51</f>
        <v>0</v>
      </c>
      <c r="K51" s="667">
        <f ca="1">'O5 Details by Class &amp; Accounts'!O51+'O5 Details by Class &amp; Accounts'!AJ51+'O5 Details by Class &amp; Accounts'!BE51+'O5 Details by Class &amp; Accounts'!BZ51</f>
        <v>370835.01753551682</v>
      </c>
      <c r="L51" s="667">
        <f ca="1">'O5 Details by Class &amp; Accounts'!P51+'O5 Details by Class &amp; Accounts'!AK51+'O5 Details by Class &amp; Accounts'!BF51+'O5 Details by Class &amp; Accounts'!CA51</f>
        <v>20335.44106283065</v>
      </c>
      <c r="M51" s="667">
        <f ca="1">'O5 Details by Class &amp; Accounts'!Q51+'O5 Details by Class &amp; Accounts'!AL51+'O5 Details by Class &amp; Accounts'!BG51+'O5 Details by Class &amp; Accounts'!CB51</f>
        <v>17951.659813436643</v>
      </c>
      <c r="N51" s="667">
        <f ca="1">'O5 Details by Class &amp; Accounts'!R51+'O5 Details by Class &amp; Accounts'!AM51+'O5 Details by Class &amp; Accounts'!BH51+'O5 Details by Class &amp; Accounts'!CC51</f>
        <v>0</v>
      </c>
      <c r="O51" s="667">
        <f ca="1">'O5 Details by Class &amp; Accounts'!S51+'O5 Details by Class &amp; Accounts'!AN51+'O5 Details by Class &amp; Accounts'!BI51+'O5 Details by Class &amp; Accounts'!CD51</f>
        <v>0</v>
      </c>
      <c r="P51" s="667">
        <f ca="1">'O5 Details by Class &amp; Accounts'!T51+'O5 Details by Class &amp; Accounts'!AO51+'O5 Details by Class &amp; Accounts'!BJ51+'O5 Details by Class &amp; Accounts'!CE51</f>
        <v>0</v>
      </c>
      <c r="Q51" s="667">
        <f ca="1">'O5 Details by Class &amp; Accounts'!U51+'O5 Details by Class &amp; Accounts'!AP51+'O5 Details by Class &amp; Accounts'!BK51+'O5 Details by Class &amp; Accounts'!CF51</f>
        <v>0</v>
      </c>
      <c r="R51" s="667">
        <f ca="1">'O5 Details by Class &amp; Accounts'!V51+'O5 Details by Class &amp; Accounts'!AQ51+'O5 Details by Class &amp; Accounts'!BL51+'O5 Details by Class &amp; Accounts'!CG51</f>
        <v>0</v>
      </c>
      <c r="S51" s="667">
        <f ca="1">'O5 Details by Class &amp; Accounts'!W51+'O5 Details by Class &amp; Accounts'!AR51+'O5 Details by Class &amp; Accounts'!BM51+'O5 Details by Class &amp; Accounts'!CH51</f>
        <v>0</v>
      </c>
      <c r="T51" s="667">
        <f ca="1">'O5 Details by Class &amp; Accounts'!X51+'O5 Details by Class &amp; Accounts'!AS51+'O5 Details by Class &amp; Accounts'!BN51+'O5 Details by Class &amp; Accounts'!CI51</f>
        <v>0</v>
      </c>
      <c r="U51" s="667">
        <f ca="1">'O5 Details by Class &amp; Accounts'!Y51+'O5 Details by Class &amp; Accounts'!AT51+'O5 Details by Class &amp; Accounts'!BO51+'O5 Details by Class &amp; Accounts'!CJ51</f>
        <v>0</v>
      </c>
      <c r="V51" s="667">
        <f ca="1">'O5 Details by Class &amp; Accounts'!Z51+'O5 Details by Class &amp; Accounts'!AU51+'O5 Details by Class &amp; Accounts'!BP51+'O5 Details by Class &amp; Accounts'!CK51</f>
        <v>0</v>
      </c>
      <c r="W51" s="667">
        <f ca="1">'O5 Details by Class &amp; Accounts'!AA51+'O5 Details by Class &amp; Accounts'!AV51+'O5 Details by Class &amp; Accounts'!BQ51+'O5 Details by Class &amp; Accounts'!CL51</f>
        <v>0</v>
      </c>
      <c r="X51" s="1113">
        <f ca="1">'O5 Details by Class &amp; Accounts'!AB51+'O5 Details by Class &amp; Accounts'!AW51+'O5 Details by Class &amp; Accounts'!BR51+'O5 Details by Class &amp; Accounts'!CM51</f>
        <v>0</v>
      </c>
      <c r="Y51" s="2092" t="str">
        <f t="shared" si="0"/>
        <v>1840-4</v>
      </c>
      <c r="Z51" s="2087" t="s">
        <v>11</v>
      </c>
    </row>
    <row r="52" spans="1:26" ht="12.95" customHeight="1">
      <c r="A52" s="1941" t="s">
        <v>147</v>
      </c>
      <c r="B52" s="1083" t="s">
        <v>1453</v>
      </c>
      <c r="C52" s="1099" t="str">
        <f ca="1">IF(ISBLANK('E4 TB Allocation Details'!D52), "",('E4 TB Allocation Details'!D52))</f>
        <v>dp</v>
      </c>
      <c r="D52" s="1100">
        <f t="shared" si="2"/>
        <v>0</v>
      </c>
      <c r="E52" s="667">
        <f ca="1">'O5 Details by Class &amp; Accounts'!I52+'O5 Details by Class &amp; Accounts'!AD52+'O5 Details by Class &amp; Accounts'!AY52+'O5 Details by Class &amp; Accounts'!BT52</f>
        <v>0</v>
      </c>
      <c r="F52" s="667">
        <f ca="1">'O5 Details by Class &amp; Accounts'!J52+'O5 Details by Class &amp; Accounts'!AE52+'O5 Details by Class &amp; Accounts'!AZ52+'O5 Details by Class &amp; Accounts'!BU52</f>
        <v>0</v>
      </c>
      <c r="G52" s="667">
        <f ca="1">'O5 Details by Class &amp; Accounts'!K52+'O5 Details by Class &amp; Accounts'!AF52+'O5 Details by Class &amp; Accounts'!BA52+'O5 Details by Class &amp; Accounts'!BV52</f>
        <v>0</v>
      </c>
      <c r="H52" s="667">
        <f ca="1">'O5 Details by Class &amp; Accounts'!L52+'O5 Details by Class &amp; Accounts'!AG52+'O5 Details by Class &amp; Accounts'!BB52+'O5 Details by Class &amp; Accounts'!BW52</f>
        <v>0</v>
      </c>
      <c r="I52" s="667">
        <f ca="1">'O5 Details by Class &amp; Accounts'!M52+'O5 Details by Class &amp; Accounts'!AH52+'O5 Details by Class &amp; Accounts'!BC52+'O5 Details by Class &amp; Accounts'!BX52</f>
        <v>0</v>
      </c>
      <c r="J52" s="667">
        <f ca="1">'O5 Details by Class &amp; Accounts'!N52+'O5 Details by Class &amp; Accounts'!AI52+'O5 Details by Class &amp; Accounts'!BD52+'O5 Details by Class &amp; Accounts'!BY52</f>
        <v>0</v>
      </c>
      <c r="K52" s="667">
        <f ca="1">'O5 Details by Class &amp; Accounts'!O52+'O5 Details by Class &amp; Accounts'!AJ52+'O5 Details by Class &amp; Accounts'!BE52+'O5 Details by Class &amp; Accounts'!BZ52</f>
        <v>0</v>
      </c>
      <c r="L52" s="667">
        <f ca="1">'O5 Details by Class &amp; Accounts'!P52+'O5 Details by Class &amp; Accounts'!AK52+'O5 Details by Class &amp; Accounts'!BF52+'O5 Details by Class &amp; Accounts'!CA52</f>
        <v>0</v>
      </c>
      <c r="M52" s="667">
        <f ca="1">'O5 Details by Class &amp; Accounts'!Q52+'O5 Details by Class &amp; Accounts'!AL52+'O5 Details by Class &amp; Accounts'!BG52+'O5 Details by Class &amp; Accounts'!CB52</f>
        <v>0</v>
      </c>
      <c r="N52" s="667">
        <f ca="1">'O5 Details by Class &amp; Accounts'!R52+'O5 Details by Class &amp; Accounts'!AM52+'O5 Details by Class &amp; Accounts'!BH52+'O5 Details by Class &amp; Accounts'!CC52</f>
        <v>0</v>
      </c>
      <c r="O52" s="667">
        <f ca="1">'O5 Details by Class &amp; Accounts'!S52+'O5 Details by Class &amp; Accounts'!AN52+'O5 Details by Class &amp; Accounts'!BI52+'O5 Details by Class &amp; Accounts'!CD52</f>
        <v>0</v>
      </c>
      <c r="P52" s="667">
        <f ca="1">'O5 Details by Class &amp; Accounts'!T52+'O5 Details by Class &amp; Accounts'!AO52+'O5 Details by Class &amp; Accounts'!BJ52+'O5 Details by Class &amp; Accounts'!CE52</f>
        <v>0</v>
      </c>
      <c r="Q52" s="667">
        <f ca="1">'O5 Details by Class &amp; Accounts'!U52+'O5 Details by Class &amp; Accounts'!AP52+'O5 Details by Class &amp; Accounts'!BK52+'O5 Details by Class &amp; Accounts'!CF52</f>
        <v>0</v>
      </c>
      <c r="R52" s="667">
        <f ca="1">'O5 Details by Class &amp; Accounts'!V52+'O5 Details by Class &amp; Accounts'!AQ52+'O5 Details by Class &amp; Accounts'!BL52+'O5 Details by Class &amp; Accounts'!CG52</f>
        <v>0</v>
      </c>
      <c r="S52" s="667">
        <f ca="1">'O5 Details by Class &amp; Accounts'!W52+'O5 Details by Class &amp; Accounts'!AR52+'O5 Details by Class &amp; Accounts'!BM52+'O5 Details by Class &amp; Accounts'!CH52</f>
        <v>0</v>
      </c>
      <c r="T52" s="667">
        <f ca="1">'O5 Details by Class &amp; Accounts'!X52+'O5 Details by Class &amp; Accounts'!AS52+'O5 Details by Class &amp; Accounts'!BN52+'O5 Details by Class &amp; Accounts'!CI52</f>
        <v>0</v>
      </c>
      <c r="U52" s="667">
        <f ca="1">'O5 Details by Class &amp; Accounts'!Y52+'O5 Details by Class &amp; Accounts'!AT52+'O5 Details by Class &amp; Accounts'!BO52+'O5 Details by Class &amp; Accounts'!CJ52</f>
        <v>0</v>
      </c>
      <c r="V52" s="667">
        <f ca="1">'O5 Details by Class &amp; Accounts'!Z52+'O5 Details by Class &amp; Accounts'!AU52+'O5 Details by Class &amp; Accounts'!BP52+'O5 Details by Class &amp; Accounts'!CK52</f>
        <v>0</v>
      </c>
      <c r="W52" s="667">
        <f ca="1">'O5 Details by Class &amp; Accounts'!AA52+'O5 Details by Class &amp; Accounts'!AV52+'O5 Details by Class &amp; Accounts'!BQ52+'O5 Details by Class &amp; Accounts'!CL52</f>
        <v>0</v>
      </c>
      <c r="X52" s="1113">
        <f ca="1">'O5 Details by Class &amp; Accounts'!AB52+'O5 Details by Class &amp; Accounts'!AW52+'O5 Details by Class &amp; Accounts'!BR52+'O5 Details by Class &amp; Accounts'!CM52</f>
        <v>0</v>
      </c>
      <c r="Y52" s="2092" t="str">
        <f t="shared" si="0"/>
        <v>1840-5</v>
      </c>
      <c r="Z52" s="2087" t="s">
        <v>12</v>
      </c>
    </row>
    <row r="53" spans="1:26" ht="12.95" customHeight="1">
      <c r="A53" s="1941" t="s">
        <v>608</v>
      </c>
      <c r="B53" s="1083" t="s">
        <v>422</v>
      </c>
      <c r="C53" s="1099" t="str">
        <f ca="1">IF(ISBLANK('E4 TB Allocation Details'!D53), "",('E4 TB Allocation Details'!D53))</f>
        <v>dp</v>
      </c>
      <c r="D53" s="1100">
        <f t="shared" si="2"/>
        <v>0</v>
      </c>
      <c r="E53" s="667">
        <f ca="1">'O5 Details by Class &amp; Accounts'!I53+'O5 Details by Class &amp; Accounts'!AD53+'O5 Details by Class &amp; Accounts'!AY53+'O5 Details by Class &amp; Accounts'!BT53</f>
        <v>0</v>
      </c>
      <c r="F53" s="667">
        <f ca="1">'O5 Details by Class &amp; Accounts'!J53+'O5 Details by Class &amp; Accounts'!AE53+'O5 Details by Class &amp; Accounts'!AZ53+'O5 Details by Class &amp; Accounts'!BU53</f>
        <v>0</v>
      </c>
      <c r="G53" s="667">
        <f ca="1">'O5 Details by Class &amp; Accounts'!K53+'O5 Details by Class &amp; Accounts'!AF53+'O5 Details by Class &amp; Accounts'!BA53+'O5 Details by Class &amp; Accounts'!BV53</f>
        <v>0</v>
      </c>
      <c r="H53" s="667">
        <f ca="1">'O5 Details by Class &amp; Accounts'!L53+'O5 Details by Class &amp; Accounts'!AG53+'O5 Details by Class &amp; Accounts'!BB53+'O5 Details by Class &amp; Accounts'!BW53</f>
        <v>0</v>
      </c>
      <c r="I53" s="667">
        <f ca="1">'O5 Details by Class &amp; Accounts'!M53+'O5 Details by Class &amp; Accounts'!AH53+'O5 Details by Class &amp; Accounts'!BC53+'O5 Details by Class &amp; Accounts'!BX53</f>
        <v>0</v>
      </c>
      <c r="J53" s="667">
        <f ca="1">'O5 Details by Class &amp; Accounts'!N53+'O5 Details by Class &amp; Accounts'!AI53+'O5 Details by Class &amp; Accounts'!BD53+'O5 Details by Class &amp; Accounts'!BY53</f>
        <v>0</v>
      </c>
      <c r="K53" s="667">
        <f ca="1">'O5 Details by Class &amp; Accounts'!O53+'O5 Details by Class &amp; Accounts'!AJ53+'O5 Details by Class &amp; Accounts'!BE53+'O5 Details by Class &amp; Accounts'!BZ53</f>
        <v>0</v>
      </c>
      <c r="L53" s="667">
        <f ca="1">'O5 Details by Class &amp; Accounts'!P53+'O5 Details by Class &amp; Accounts'!AK53+'O5 Details by Class &amp; Accounts'!BF53+'O5 Details by Class &amp; Accounts'!CA53</f>
        <v>0</v>
      </c>
      <c r="M53" s="667">
        <f ca="1">'O5 Details by Class &amp; Accounts'!Q53+'O5 Details by Class &amp; Accounts'!AL53+'O5 Details by Class &amp; Accounts'!BG53+'O5 Details by Class &amp; Accounts'!CB53</f>
        <v>0</v>
      </c>
      <c r="N53" s="667">
        <f ca="1">'O5 Details by Class &amp; Accounts'!R53+'O5 Details by Class &amp; Accounts'!AM53+'O5 Details by Class &amp; Accounts'!BH53+'O5 Details by Class &amp; Accounts'!CC53</f>
        <v>0</v>
      </c>
      <c r="O53" s="667">
        <f ca="1">'O5 Details by Class &amp; Accounts'!S53+'O5 Details by Class &amp; Accounts'!AN53+'O5 Details by Class &amp; Accounts'!BI53+'O5 Details by Class &amp; Accounts'!CD53</f>
        <v>0</v>
      </c>
      <c r="P53" s="667">
        <f ca="1">'O5 Details by Class &amp; Accounts'!T53+'O5 Details by Class &amp; Accounts'!AO53+'O5 Details by Class &amp; Accounts'!BJ53+'O5 Details by Class &amp; Accounts'!CE53</f>
        <v>0</v>
      </c>
      <c r="Q53" s="667">
        <f ca="1">'O5 Details by Class &amp; Accounts'!U53+'O5 Details by Class &amp; Accounts'!AP53+'O5 Details by Class &amp; Accounts'!BK53+'O5 Details by Class &amp; Accounts'!CF53</f>
        <v>0</v>
      </c>
      <c r="R53" s="667">
        <f ca="1">'O5 Details by Class &amp; Accounts'!V53+'O5 Details by Class &amp; Accounts'!AQ53+'O5 Details by Class &amp; Accounts'!BL53+'O5 Details by Class &amp; Accounts'!CG53</f>
        <v>0</v>
      </c>
      <c r="S53" s="667">
        <f ca="1">'O5 Details by Class &amp; Accounts'!W53+'O5 Details by Class &amp; Accounts'!AR53+'O5 Details by Class &amp; Accounts'!BM53+'O5 Details by Class &amp; Accounts'!CH53</f>
        <v>0</v>
      </c>
      <c r="T53" s="667">
        <f ca="1">'O5 Details by Class &amp; Accounts'!X53+'O5 Details by Class &amp; Accounts'!AS53+'O5 Details by Class &amp; Accounts'!BN53+'O5 Details by Class &amp; Accounts'!CI53</f>
        <v>0</v>
      </c>
      <c r="U53" s="667">
        <f ca="1">'O5 Details by Class &amp; Accounts'!Y53+'O5 Details by Class &amp; Accounts'!AT53+'O5 Details by Class &amp; Accounts'!BO53+'O5 Details by Class &amp; Accounts'!CJ53</f>
        <v>0</v>
      </c>
      <c r="V53" s="667">
        <f ca="1">'O5 Details by Class &amp; Accounts'!Z53+'O5 Details by Class &amp; Accounts'!AU53+'O5 Details by Class &amp; Accounts'!BP53+'O5 Details by Class &amp; Accounts'!CK53</f>
        <v>0</v>
      </c>
      <c r="W53" s="667">
        <f ca="1">'O5 Details by Class &amp; Accounts'!AA53+'O5 Details by Class &amp; Accounts'!AV53+'O5 Details by Class &amp; Accounts'!BQ53+'O5 Details by Class &amp; Accounts'!CL53</f>
        <v>0</v>
      </c>
      <c r="X53" s="1113">
        <f ca="1">'O5 Details by Class &amp; Accounts'!AB53+'O5 Details by Class &amp; Accounts'!AW53+'O5 Details by Class &amp; Accounts'!BR53+'O5 Details by Class &amp; Accounts'!CM53</f>
        <v>0</v>
      </c>
      <c r="Y53" s="2092" t="str">
        <f t="shared" si="0"/>
        <v>1845</v>
      </c>
      <c r="Z53" s="2087" t="e">
        <v>#N/A</v>
      </c>
    </row>
    <row r="54" spans="1:26" ht="12.95" customHeight="1">
      <c r="A54" s="1941" t="s">
        <v>148</v>
      </c>
      <c r="B54" s="1083" t="s">
        <v>1454</v>
      </c>
      <c r="C54" s="1099" t="str">
        <f ca="1">IF(ISBLANK('E4 TB Allocation Details'!D54), "",('E4 TB Allocation Details'!D54))</f>
        <v>dp</v>
      </c>
      <c r="D54" s="1100">
        <f t="shared" si="2"/>
        <v>0</v>
      </c>
      <c r="E54" s="667">
        <f ca="1">'O5 Details by Class &amp; Accounts'!I54+'O5 Details by Class &amp; Accounts'!AD54+'O5 Details by Class &amp; Accounts'!AY54+'O5 Details by Class &amp; Accounts'!BT54</f>
        <v>0</v>
      </c>
      <c r="F54" s="667">
        <f ca="1">'O5 Details by Class &amp; Accounts'!J54+'O5 Details by Class &amp; Accounts'!AE54+'O5 Details by Class &amp; Accounts'!AZ54+'O5 Details by Class &amp; Accounts'!BU54</f>
        <v>0</v>
      </c>
      <c r="G54" s="667">
        <f ca="1">'O5 Details by Class &amp; Accounts'!K54+'O5 Details by Class &amp; Accounts'!AF54+'O5 Details by Class &amp; Accounts'!BA54+'O5 Details by Class &amp; Accounts'!BV54</f>
        <v>0</v>
      </c>
      <c r="H54" s="667">
        <f ca="1">'O5 Details by Class &amp; Accounts'!L54+'O5 Details by Class &amp; Accounts'!AG54+'O5 Details by Class &amp; Accounts'!BB54+'O5 Details by Class &amp; Accounts'!BW54</f>
        <v>0</v>
      </c>
      <c r="I54" s="667">
        <f ca="1">'O5 Details by Class &amp; Accounts'!M54+'O5 Details by Class &amp; Accounts'!AH54+'O5 Details by Class &amp; Accounts'!BC54+'O5 Details by Class &amp; Accounts'!BX54</f>
        <v>0</v>
      </c>
      <c r="J54" s="667">
        <f ca="1">'O5 Details by Class &amp; Accounts'!N54+'O5 Details by Class &amp; Accounts'!AI54+'O5 Details by Class &amp; Accounts'!BD54+'O5 Details by Class &amp; Accounts'!BY54</f>
        <v>0</v>
      </c>
      <c r="K54" s="667">
        <f ca="1">'O5 Details by Class &amp; Accounts'!O54+'O5 Details by Class &amp; Accounts'!AJ54+'O5 Details by Class &amp; Accounts'!BE54+'O5 Details by Class &amp; Accounts'!BZ54</f>
        <v>0</v>
      </c>
      <c r="L54" s="667">
        <f ca="1">'O5 Details by Class &amp; Accounts'!P54+'O5 Details by Class &amp; Accounts'!AK54+'O5 Details by Class &amp; Accounts'!BF54+'O5 Details by Class &amp; Accounts'!CA54</f>
        <v>0</v>
      </c>
      <c r="M54" s="667">
        <f ca="1">'O5 Details by Class &amp; Accounts'!Q54+'O5 Details by Class &amp; Accounts'!AL54+'O5 Details by Class &amp; Accounts'!BG54+'O5 Details by Class &amp; Accounts'!CB54</f>
        <v>0</v>
      </c>
      <c r="N54" s="667">
        <f ca="1">'O5 Details by Class &amp; Accounts'!R54+'O5 Details by Class &amp; Accounts'!AM54+'O5 Details by Class &amp; Accounts'!BH54+'O5 Details by Class &amp; Accounts'!CC54</f>
        <v>0</v>
      </c>
      <c r="O54" s="667">
        <f ca="1">'O5 Details by Class &amp; Accounts'!S54+'O5 Details by Class &amp; Accounts'!AN54+'O5 Details by Class &amp; Accounts'!BI54+'O5 Details by Class &amp; Accounts'!CD54</f>
        <v>0</v>
      </c>
      <c r="P54" s="667">
        <f ca="1">'O5 Details by Class &amp; Accounts'!T54+'O5 Details by Class &amp; Accounts'!AO54+'O5 Details by Class &amp; Accounts'!BJ54+'O5 Details by Class &amp; Accounts'!CE54</f>
        <v>0</v>
      </c>
      <c r="Q54" s="667">
        <f ca="1">'O5 Details by Class &amp; Accounts'!U54+'O5 Details by Class &amp; Accounts'!AP54+'O5 Details by Class &amp; Accounts'!BK54+'O5 Details by Class &amp; Accounts'!CF54</f>
        <v>0</v>
      </c>
      <c r="R54" s="667">
        <f ca="1">'O5 Details by Class &amp; Accounts'!V54+'O5 Details by Class &amp; Accounts'!AQ54+'O5 Details by Class &amp; Accounts'!BL54+'O5 Details by Class &amp; Accounts'!CG54</f>
        <v>0</v>
      </c>
      <c r="S54" s="667">
        <f ca="1">'O5 Details by Class &amp; Accounts'!W54+'O5 Details by Class &amp; Accounts'!AR54+'O5 Details by Class &amp; Accounts'!BM54+'O5 Details by Class &amp; Accounts'!CH54</f>
        <v>0</v>
      </c>
      <c r="T54" s="667">
        <f ca="1">'O5 Details by Class &amp; Accounts'!X54+'O5 Details by Class &amp; Accounts'!AS54+'O5 Details by Class &amp; Accounts'!BN54+'O5 Details by Class &amp; Accounts'!CI54</f>
        <v>0</v>
      </c>
      <c r="U54" s="667">
        <f ca="1">'O5 Details by Class &amp; Accounts'!Y54+'O5 Details by Class &amp; Accounts'!AT54+'O5 Details by Class &amp; Accounts'!BO54+'O5 Details by Class &amp; Accounts'!CJ54</f>
        <v>0</v>
      </c>
      <c r="V54" s="667">
        <f ca="1">'O5 Details by Class &amp; Accounts'!Z54+'O5 Details by Class &amp; Accounts'!AU54+'O5 Details by Class &amp; Accounts'!BP54+'O5 Details by Class &amp; Accounts'!CK54</f>
        <v>0</v>
      </c>
      <c r="W54" s="667">
        <f ca="1">'O5 Details by Class &amp; Accounts'!AA54+'O5 Details by Class &amp; Accounts'!AV54+'O5 Details by Class &amp; Accounts'!BQ54+'O5 Details by Class &amp; Accounts'!CL54</f>
        <v>0</v>
      </c>
      <c r="X54" s="1113">
        <f ca="1">'O5 Details by Class &amp; Accounts'!AB54+'O5 Details by Class &amp; Accounts'!AW54+'O5 Details by Class &amp; Accounts'!BR54+'O5 Details by Class &amp; Accounts'!CM54</f>
        <v>0</v>
      </c>
      <c r="Y54" s="2092" t="str">
        <f t="shared" si="0"/>
        <v>1845-3</v>
      </c>
      <c r="Z54" s="2087" t="s">
        <v>1142</v>
      </c>
    </row>
    <row r="55" spans="1:26" ht="12.95" customHeight="1">
      <c r="A55" s="1941" t="s">
        <v>149</v>
      </c>
      <c r="B55" s="1083" t="s">
        <v>1455</v>
      </c>
      <c r="C55" s="1099" t="str">
        <f ca="1">IF(ISBLANK('E4 TB Allocation Details'!D55), "",('E4 TB Allocation Details'!D55))</f>
        <v>dp</v>
      </c>
      <c r="D55" s="1100">
        <f t="shared" si="2"/>
        <v>0</v>
      </c>
      <c r="E55" s="667">
        <f ca="1">'O5 Details by Class &amp; Accounts'!I55+'O5 Details by Class &amp; Accounts'!AD55+'O5 Details by Class &amp; Accounts'!AY55+'O5 Details by Class &amp; Accounts'!BT55</f>
        <v>0</v>
      </c>
      <c r="F55" s="667">
        <f ca="1">'O5 Details by Class &amp; Accounts'!J55+'O5 Details by Class &amp; Accounts'!AE55+'O5 Details by Class &amp; Accounts'!AZ55+'O5 Details by Class &amp; Accounts'!BU55</f>
        <v>0</v>
      </c>
      <c r="G55" s="667">
        <f ca="1">'O5 Details by Class &amp; Accounts'!K55+'O5 Details by Class &amp; Accounts'!AF55+'O5 Details by Class &amp; Accounts'!BA55+'O5 Details by Class &amp; Accounts'!BV55</f>
        <v>0</v>
      </c>
      <c r="H55" s="667">
        <f ca="1">'O5 Details by Class &amp; Accounts'!L55+'O5 Details by Class &amp; Accounts'!AG55+'O5 Details by Class &amp; Accounts'!BB55+'O5 Details by Class &amp; Accounts'!BW55</f>
        <v>0</v>
      </c>
      <c r="I55" s="667">
        <f ca="1">'O5 Details by Class &amp; Accounts'!M55+'O5 Details by Class &amp; Accounts'!AH55+'O5 Details by Class &amp; Accounts'!BC55+'O5 Details by Class &amp; Accounts'!BX55</f>
        <v>0</v>
      </c>
      <c r="J55" s="667">
        <f ca="1">'O5 Details by Class &amp; Accounts'!N55+'O5 Details by Class &amp; Accounts'!AI55+'O5 Details by Class &amp; Accounts'!BD55+'O5 Details by Class &amp; Accounts'!BY55</f>
        <v>0</v>
      </c>
      <c r="K55" s="667">
        <f ca="1">'O5 Details by Class &amp; Accounts'!O55+'O5 Details by Class &amp; Accounts'!AJ55+'O5 Details by Class &amp; Accounts'!BE55+'O5 Details by Class &amp; Accounts'!BZ55</f>
        <v>0</v>
      </c>
      <c r="L55" s="667">
        <f ca="1">'O5 Details by Class &amp; Accounts'!P55+'O5 Details by Class &amp; Accounts'!AK55+'O5 Details by Class &amp; Accounts'!BF55+'O5 Details by Class &amp; Accounts'!CA55</f>
        <v>0</v>
      </c>
      <c r="M55" s="667">
        <f ca="1">'O5 Details by Class &amp; Accounts'!Q55+'O5 Details by Class &amp; Accounts'!AL55+'O5 Details by Class &amp; Accounts'!BG55+'O5 Details by Class &amp; Accounts'!CB55</f>
        <v>0</v>
      </c>
      <c r="N55" s="667">
        <f ca="1">'O5 Details by Class &amp; Accounts'!R55+'O5 Details by Class &amp; Accounts'!AM55+'O5 Details by Class &amp; Accounts'!BH55+'O5 Details by Class &amp; Accounts'!CC55</f>
        <v>0</v>
      </c>
      <c r="O55" s="667">
        <f ca="1">'O5 Details by Class &amp; Accounts'!S55+'O5 Details by Class &amp; Accounts'!AN55+'O5 Details by Class &amp; Accounts'!BI55+'O5 Details by Class &amp; Accounts'!CD55</f>
        <v>0</v>
      </c>
      <c r="P55" s="667">
        <f ca="1">'O5 Details by Class &amp; Accounts'!T55+'O5 Details by Class &amp; Accounts'!AO55+'O5 Details by Class &amp; Accounts'!BJ55+'O5 Details by Class &amp; Accounts'!CE55</f>
        <v>0</v>
      </c>
      <c r="Q55" s="667">
        <f ca="1">'O5 Details by Class &amp; Accounts'!U55+'O5 Details by Class &amp; Accounts'!AP55+'O5 Details by Class &amp; Accounts'!BK55+'O5 Details by Class &amp; Accounts'!CF55</f>
        <v>0</v>
      </c>
      <c r="R55" s="667">
        <f ca="1">'O5 Details by Class &amp; Accounts'!V55+'O5 Details by Class &amp; Accounts'!AQ55+'O5 Details by Class &amp; Accounts'!BL55+'O5 Details by Class &amp; Accounts'!CG55</f>
        <v>0</v>
      </c>
      <c r="S55" s="667">
        <f ca="1">'O5 Details by Class &amp; Accounts'!W55+'O5 Details by Class &amp; Accounts'!AR55+'O5 Details by Class &amp; Accounts'!BM55+'O5 Details by Class &amp; Accounts'!CH55</f>
        <v>0</v>
      </c>
      <c r="T55" s="667">
        <f ca="1">'O5 Details by Class &amp; Accounts'!X55+'O5 Details by Class &amp; Accounts'!AS55+'O5 Details by Class &amp; Accounts'!BN55+'O5 Details by Class &amp; Accounts'!CI55</f>
        <v>0</v>
      </c>
      <c r="U55" s="667">
        <f ca="1">'O5 Details by Class &amp; Accounts'!Y55+'O5 Details by Class &amp; Accounts'!AT55+'O5 Details by Class &amp; Accounts'!BO55+'O5 Details by Class &amp; Accounts'!CJ55</f>
        <v>0</v>
      </c>
      <c r="V55" s="667">
        <f ca="1">'O5 Details by Class &amp; Accounts'!Z55+'O5 Details by Class &amp; Accounts'!AU55+'O5 Details by Class &amp; Accounts'!BP55+'O5 Details by Class &amp; Accounts'!CK55</f>
        <v>0</v>
      </c>
      <c r="W55" s="667">
        <f ca="1">'O5 Details by Class &amp; Accounts'!AA55+'O5 Details by Class &amp; Accounts'!AV55+'O5 Details by Class &amp; Accounts'!BQ55+'O5 Details by Class &amp; Accounts'!CL55</f>
        <v>0</v>
      </c>
      <c r="X55" s="1113">
        <f ca="1">'O5 Details by Class &amp; Accounts'!AB55+'O5 Details by Class &amp; Accounts'!AW55+'O5 Details by Class &amp; Accounts'!BR55+'O5 Details by Class &amp; Accounts'!CM55</f>
        <v>0</v>
      </c>
      <c r="Y55" s="2092" t="str">
        <f t="shared" si="0"/>
        <v>1845-4</v>
      </c>
      <c r="Z55" s="2087" t="s">
        <v>11</v>
      </c>
    </row>
    <row r="56" spans="1:26" ht="12.95" customHeight="1">
      <c r="A56" s="1941" t="s">
        <v>150</v>
      </c>
      <c r="B56" s="1083" t="s">
        <v>1456</v>
      </c>
      <c r="C56" s="1099" t="str">
        <f ca="1">IF(ISBLANK('E4 TB Allocation Details'!D56), "",('E4 TB Allocation Details'!D56))</f>
        <v>dp</v>
      </c>
      <c r="D56" s="1100">
        <f t="shared" si="2"/>
        <v>0</v>
      </c>
      <c r="E56" s="667">
        <f ca="1">'O5 Details by Class &amp; Accounts'!I56+'O5 Details by Class &amp; Accounts'!AD56+'O5 Details by Class &amp; Accounts'!AY56+'O5 Details by Class &amp; Accounts'!BT56</f>
        <v>0</v>
      </c>
      <c r="F56" s="667">
        <f ca="1">'O5 Details by Class &amp; Accounts'!J56+'O5 Details by Class &amp; Accounts'!AE56+'O5 Details by Class &amp; Accounts'!AZ56+'O5 Details by Class &amp; Accounts'!BU56</f>
        <v>0</v>
      </c>
      <c r="G56" s="667">
        <f ca="1">'O5 Details by Class &amp; Accounts'!K56+'O5 Details by Class &amp; Accounts'!AF56+'O5 Details by Class &amp; Accounts'!BA56+'O5 Details by Class &amp; Accounts'!BV56</f>
        <v>0</v>
      </c>
      <c r="H56" s="667">
        <f ca="1">'O5 Details by Class &amp; Accounts'!L56+'O5 Details by Class &amp; Accounts'!AG56+'O5 Details by Class &amp; Accounts'!BB56+'O5 Details by Class &amp; Accounts'!BW56</f>
        <v>0</v>
      </c>
      <c r="I56" s="667">
        <f ca="1">'O5 Details by Class &amp; Accounts'!M56+'O5 Details by Class &amp; Accounts'!AH56+'O5 Details by Class &amp; Accounts'!BC56+'O5 Details by Class &amp; Accounts'!BX56</f>
        <v>0</v>
      </c>
      <c r="J56" s="667">
        <f ca="1">'O5 Details by Class &amp; Accounts'!N56+'O5 Details by Class &amp; Accounts'!AI56+'O5 Details by Class &amp; Accounts'!BD56+'O5 Details by Class &amp; Accounts'!BY56</f>
        <v>0</v>
      </c>
      <c r="K56" s="667">
        <f ca="1">'O5 Details by Class &amp; Accounts'!O56+'O5 Details by Class &amp; Accounts'!AJ56+'O5 Details by Class &amp; Accounts'!BE56+'O5 Details by Class &amp; Accounts'!BZ56</f>
        <v>0</v>
      </c>
      <c r="L56" s="667">
        <f ca="1">'O5 Details by Class &amp; Accounts'!P56+'O5 Details by Class &amp; Accounts'!AK56+'O5 Details by Class &amp; Accounts'!BF56+'O5 Details by Class &amp; Accounts'!CA56</f>
        <v>0</v>
      </c>
      <c r="M56" s="667">
        <f ca="1">'O5 Details by Class &amp; Accounts'!Q56+'O5 Details by Class &amp; Accounts'!AL56+'O5 Details by Class &amp; Accounts'!BG56+'O5 Details by Class &amp; Accounts'!CB56</f>
        <v>0</v>
      </c>
      <c r="N56" s="667">
        <f ca="1">'O5 Details by Class &amp; Accounts'!R56+'O5 Details by Class &amp; Accounts'!AM56+'O5 Details by Class &amp; Accounts'!BH56+'O5 Details by Class &amp; Accounts'!CC56</f>
        <v>0</v>
      </c>
      <c r="O56" s="667">
        <f ca="1">'O5 Details by Class &amp; Accounts'!S56+'O5 Details by Class &amp; Accounts'!AN56+'O5 Details by Class &amp; Accounts'!BI56+'O5 Details by Class &amp; Accounts'!CD56</f>
        <v>0</v>
      </c>
      <c r="P56" s="667">
        <f ca="1">'O5 Details by Class &amp; Accounts'!T56+'O5 Details by Class &amp; Accounts'!AO56+'O5 Details by Class &amp; Accounts'!BJ56+'O5 Details by Class &amp; Accounts'!CE56</f>
        <v>0</v>
      </c>
      <c r="Q56" s="667">
        <f ca="1">'O5 Details by Class &amp; Accounts'!U56+'O5 Details by Class &amp; Accounts'!AP56+'O5 Details by Class &amp; Accounts'!BK56+'O5 Details by Class &amp; Accounts'!CF56</f>
        <v>0</v>
      </c>
      <c r="R56" s="667">
        <f ca="1">'O5 Details by Class &amp; Accounts'!V56+'O5 Details by Class &amp; Accounts'!AQ56+'O5 Details by Class &amp; Accounts'!BL56+'O5 Details by Class &amp; Accounts'!CG56</f>
        <v>0</v>
      </c>
      <c r="S56" s="667">
        <f ca="1">'O5 Details by Class &amp; Accounts'!W56+'O5 Details by Class &amp; Accounts'!AR56+'O5 Details by Class &amp; Accounts'!BM56+'O5 Details by Class &amp; Accounts'!CH56</f>
        <v>0</v>
      </c>
      <c r="T56" s="667">
        <f ca="1">'O5 Details by Class &amp; Accounts'!X56+'O5 Details by Class &amp; Accounts'!AS56+'O5 Details by Class &amp; Accounts'!BN56+'O5 Details by Class &amp; Accounts'!CI56</f>
        <v>0</v>
      </c>
      <c r="U56" s="667">
        <f ca="1">'O5 Details by Class &amp; Accounts'!Y56+'O5 Details by Class &amp; Accounts'!AT56+'O5 Details by Class &amp; Accounts'!BO56+'O5 Details by Class &amp; Accounts'!CJ56</f>
        <v>0</v>
      </c>
      <c r="V56" s="667">
        <f ca="1">'O5 Details by Class &amp; Accounts'!Z56+'O5 Details by Class &amp; Accounts'!AU56+'O5 Details by Class &amp; Accounts'!BP56+'O5 Details by Class &amp; Accounts'!CK56</f>
        <v>0</v>
      </c>
      <c r="W56" s="667">
        <f ca="1">'O5 Details by Class &amp; Accounts'!AA56+'O5 Details by Class &amp; Accounts'!AV56+'O5 Details by Class &amp; Accounts'!BQ56+'O5 Details by Class &amp; Accounts'!CL56</f>
        <v>0</v>
      </c>
      <c r="X56" s="1113">
        <f ca="1">'O5 Details by Class &amp; Accounts'!AB56+'O5 Details by Class &amp; Accounts'!AW56+'O5 Details by Class &amp; Accounts'!BR56+'O5 Details by Class &amp; Accounts'!CM56</f>
        <v>0</v>
      </c>
      <c r="Y56" s="2092" t="str">
        <f t="shared" si="0"/>
        <v>1845-5</v>
      </c>
      <c r="Z56" s="2087" t="s">
        <v>12</v>
      </c>
    </row>
    <row r="57" spans="1:26" ht="12.95" customHeight="1">
      <c r="A57" s="1941" t="s">
        <v>451</v>
      </c>
      <c r="B57" s="1083" t="s">
        <v>428</v>
      </c>
      <c r="C57" s="1099" t="str">
        <f ca="1">IF(ISBLANK('E4 TB Allocation Details'!D57), "",('E4 TB Allocation Details'!D57))</f>
        <v>dp</v>
      </c>
      <c r="D57" s="1100">
        <f t="shared" si="2"/>
        <v>4223500</v>
      </c>
      <c r="E57" s="667">
        <f ca="1">'O5 Details by Class &amp; Accounts'!I57+'O5 Details by Class &amp; Accounts'!AD57+'O5 Details by Class &amp; Accounts'!AY57+'O5 Details by Class &amp; Accounts'!BT57</f>
        <v>2312905.2378973034</v>
      </c>
      <c r="F57" s="667">
        <f ca="1">'O5 Details by Class &amp; Accounts'!J57+'O5 Details by Class &amp; Accounts'!AE57+'O5 Details by Class &amp; Accounts'!AZ57+'O5 Details by Class &amp; Accounts'!BU57</f>
        <v>802571.62004884623</v>
      </c>
      <c r="G57" s="667">
        <f ca="1">'O5 Details by Class &amp; Accounts'!K57+'O5 Details by Class &amp; Accounts'!AF57+'O5 Details by Class &amp; Accounts'!BA57+'O5 Details by Class &amp; Accounts'!BV57</f>
        <v>799978.2481638866</v>
      </c>
      <c r="H57" s="667">
        <f ca="1">'O5 Details by Class &amp; Accounts'!L57+'O5 Details by Class &amp; Accounts'!AG57+'O5 Details by Class &amp; Accounts'!BB57+'O5 Details by Class &amp; Accounts'!BW57</f>
        <v>0</v>
      </c>
      <c r="I57" s="667">
        <f ca="1">'O5 Details by Class &amp; Accounts'!M57+'O5 Details by Class &amp; Accounts'!AH57+'O5 Details by Class &amp; Accounts'!BC57+'O5 Details by Class &amp; Accounts'!BX57</f>
        <v>0</v>
      </c>
      <c r="J57" s="667">
        <f ca="1">'O5 Details by Class &amp; Accounts'!N57+'O5 Details by Class &amp; Accounts'!AI57+'O5 Details by Class &amp; Accounts'!BD57+'O5 Details by Class &amp; Accounts'!BY57</f>
        <v>0</v>
      </c>
      <c r="K57" s="667">
        <f ca="1">'O5 Details by Class &amp; Accounts'!O57+'O5 Details by Class &amp; Accounts'!AJ57+'O5 Details by Class &amp; Accounts'!BE57+'O5 Details by Class &amp; Accounts'!BZ57</f>
        <v>278210.48981885228</v>
      </c>
      <c r="L57" s="667">
        <f ca="1">'O5 Details by Class &amp; Accounts'!P57+'O5 Details by Class &amp; Accounts'!AK57+'O5 Details by Class &amp; Accounts'!BF57+'O5 Details by Class &amp; Accounts'!CA57</f>
        <v>15256.199526061924</v>
      </c>
      <c r="M57" s="667">
        <f ca="1">'O5 Details by Class &amp; Accounts'!Q57+'O5 Details by Class &amp; Accounts'!AL57+'O5 Details by Class &amp; Accounts'!BG57+'O5 Details by Class &amp; Accounts'!CB57</f>
        <v>14578.204545049122</v>
      </c>
      <c r="N57" s="667">
        <f ca="1">'O5 Details by Class &amp; Accounts'!R57+'O5 Details by Class &amp; Accounts'!AM57+'O5 Details by Class &amp; Accounts'!BH57+'O5 Details by Class &amp; Accounts'!CC57</f>
        <v>0</v>
      </c>
      <c r="O57" s="667">
        <f ca="1">'O5 Details by Class &amp; Accounts'!S57+'O5 Details by Class &amp; Accounts'!AN57+'O5 Details by Class &amp; Accounts'!BI57+'O5 Details by Class &amp; Accounts'!CD57</f>
        <v>0</v>
      </c>
      <c r="P57" s="667">
        <f ca="1">'O5 Details by Class &amp; Accounts'!T57+'O5 Details by Class &amp; Accounts'!AO57+'O5 Details by Class &amp; Accounts'!BJ57+'O5 Details by Class &amp; Accounts'!CE57</f>
        <v>0</v>
      </c>
      <c r="Q57" s="667">
        <f ca="1">'O5 Details by Class &amp; Accounts'!U57+'O5 Details by Class &amp; Accounts'!AP57+'O5 Details by Class &amp; Accounts'!BK57+'O5 Details by Class &amp; Accounts'!CF57</f>
        <v>0</v>
      </c>
      <c r="R57" s="667">
        <f ca="1">'O5 Details by Class &amp; Accounts'!V57+'O5 Details by Class &amp; Accounts'!AQ57+'O5 Details by Class &amp; Accounts'!BL57+'O5 Details by Class &amp; Accounts'!CG57</f>
        <v>0</v>
      </c>
      <c r="S57" s="667">
        <f ca="1">'O5 Details by Class &amp; Accounts'!W57+'O5 Details by Class &amp; Accounts'!AR57+'O5 Details by Class &amp; Accounts'!BM57+'O5 Details by Class &amp; Accounts'!CH57</f>
        <v>0</v>
      </c>
      <c r="T57" s="667">
        <f ca="1">'O5 Details by Class &amp; Accounts'!X57+'O5 Details by Class &amp; Accounts'!AS57+'O5 Details by Class &amp; Accounts'!BN57+'O5 Details by Class &amp; Accounts'!CI57</f>
        <v>0</v>
      </c>
      <c r="U57" s="667">
        <f ca="1">'O5 Details by Class &amp; Accounts'!Y57+'O5 Details by Class &amp; Accounts'!AT57+'O5 Details by Class &amp; Accounts'!BO57+'O5 Details by Class &amp; Accounts'!CJ57</f>
        <v>0</v>
      </c>
      <c r="V57" s="667">
        <f ca="1">'O5 Details by Class &amp; Accounts'!Z57+'O5 Details by Class &amp; Accounts'!AU57+'O5 Details by Class &amp; Accounts'!BP57+'O5 Details by Class &amp; Accounts'!CK57</f>
        <v>0</v>
      </c>
      <c r="W57" s="667">
        <f ca="1">'O5 Details by Class &amp; Accounts'!AA57+'O5 Details by Class &amp; Accounts'!AV57+'O5 Details by Class &amp; Accounts'!BQ57+'O5 Details by Class &amp; Accounts'!CL57</f>
        <v>0</v>
      </c>
      <c r="X57" s="1113">
        <f ca="1">'O5 Details by Class &amp; Accounts'!AB57+'O5 Details by Class &amp; Accounts'!AW57+'O5 Details by Class &amp; Accounts'!BR57+'O5 Details by Class &amp; Accounts'!CM57</f>
        <v>0</v>
      </c>
      <c r="Y57" s="2092" t="str">
        <f t="shared" si="0"/>
        <v>1850</v>
      </c>
      <c r="Z57" s="2087" t="s">
        <v>653</v>
      </c>
    </row>
    <row r="58" spans="1:26" ht="12.95" customHeight="1">
      <c r="A58" s="1941" t="s">
        <v>452</v>
      </c>
      <c r="B58" s="1083" t="s">
        <v>430</v>
      </c>
      <c r="C58" s="1099" t="str">
        <f ca="1">IF(ISBLANK('E4 TB Allocation Details'!D58), "",('E4 TB Allocation Details'!D58))</f>
        <v>dp</v>
      </c>
      <c r="D58" s="1100">
        <f t="shared" si="2"/>
        <v>1908000.0000000002</v>
      </c>
      <c r="E58" s="667">
        <f ca="1">'O5 Details by Class &amp; Accounts'!I58+'O5 Details by Class &amp; Accounts'!AD58+'O5 Details by Class &amp; Accounts'!AY58+'O5 Details by Class &amp; Accounts'!BT58</f>
        <v>1157247.2311173053</v>
      </c>
      <c r="F58" s="667">
        <f ca="1">'O5 Details by Class &amp; Accounts'!J58+'O5 Details by Class &amp; Accounts'!AE58+'O5 Details by Class &amp; Accounts'!AZ58+'O5 Details by Class &amp; Accounts'!BU58</f>
        <v>254916.49731237837</v>
      </c>
      <c r="G58" s="667">
        <f ca="1">'O5 Details by Class &amp; Accounts'!K58+'O5 Details by Class &amp; Accounts'!AF58+'O5 Details by Class &amp; Accounts'!BA58+'O5 Details by Class &amp; Accounts'!BV58</f>
        <v>63460.642337771533</v>
      </c>
      <c r="H58" s="667">
        <f ca="1">'O5 Details by Class &amp; Accounts'!L58+'O5 Details by Class &amp; Accounts'!AG58+'O5 Details by Class &amp; Accounts'!BB58+'O5 Details by Class &amp; Accounts'!BW58</f>
        <v>0</v>
      </c>
      <c r="I58" s="667">
        <f ca="1">'O5 Details by Class &amp; Accounts'!M58+'O5 Details by Class &amp; Accounts'!AH58+'O5 Details by Class &amp; Accounts'!BC58+'O5 Details by Class &amp; Accounts'!BX58</f>
        <v>0</v>
      </c>
      <c r="J58" s="667">
        <f ca="1">'O5 Details by Class &amp; Accounts'!N58+'O5 Details by Class &amp; Accounts'!AI58+'O5 Details by Class &amp; Accounts'!BD58+'O5 Details by Class &amp; Accounts'!BY58</f>
        <v>0</v>
      </c>
      <c r="K58" s="667">
        <f ca="1">'O5 Details by Class &amp; Accounts'!O58+'O5 Details by Class &amp; Accounts'!AJ58+'O5 Details by Class &amp; Accounts'!BE58+'O5 Details by Class &amp; Accounts'!BZ58</f>
        <v>394035.8117762506</v>
      </c>
      <c r="L58" s="667">
        <f ca="1">'O5 Details by Class &amp; Accounts'!P58+'O5 Details by Class &amp; Accounts'!AK58+'O5 Details by Class &amp; Accounts'!BF58+'O5 Details by Class &amp; Accounts'!CA58</f>
        <v>21607.70058953005</v>
      </c>
      <c r="M58" s="667">
        <f ca="1">'O5 Details by Class &amp; Accounts'!Q58+'O5 Details by Class &amp; Accounts'!AL58+'O5 Details by Class &amp; Accounts'!BG58+'O5 Details by Class &amp; Accounts'!CB58</f>
        <v>16732.116866764296</v>
      </c>
      <c r="N58" s="667">
        <f ca="1">'O5 Details by Class &amp; Accounts'!R58+'O5 Details by Class &amp; Accounts'!AM58+'O5 Details by Class &amp; Accounts'!BH58+'O5 Details by Class &amp; Accounts'!CC58</f>
        <v>0</v>
      </c>
      <c r="O58" s="667">
        <f ca="1">'O5 Details by Class &amp; Accounts'!S58+'O5 Details by Class &amp; Accounts'!AN58+'O5 Details by Class &amp; Accounts'!BI58+'O5 Details by Class &amp; Accounts'!CD58</f>
        <v>0</v>
      </c>
      <c r="P58" s="667">
        <f ca="1">'O5 Details by Class &amp; Accounts'!T58+'O5 Details by Class &amp; Accounts'!AO58+'O5 Details by Class &amp; Accounts'!BJ58+'O5 Details by Class &amp; Accounts'!CE58</f>
        <v>0</v>
      </c>
      <c r="Q58" s="667">
        <f ca="1">'O5 Details by Class &amp; Accounts'!U58+'O5 Details by Class &amp; Accounts'!AP58+'O5 Details by Class &amp; Accounts'!BK58+'O5 Details by Class &amp; Accounts'!CF58</f>
        <v>0</v>
      </c>
      <c r="R58" s="667">
        <f ca="1">'O5 Details by Class &amp; Accounts'!V58+'O5 Details by Class &amp; Accounts'!AQ58+'O5 Details by Class &amp; Accounts'!BL58+'O5 Details by Class &amp; Accounts'!CG58</f>
        <v>0</v>
      </c>
      <c r="S58" s="667">
        <f ca="1">'O5 Details by Class &amp; Accounts'!W58+'O5 Details by Class &amp; Accounts'!AR58+'O5 Details by Class &amp; Accounts'!BM58+'O5 Details by Class &amp; Accounts'!CH58</f>
        <v>0</v>
      </c>
      <c r="T58" s="667">
        <f ca="1">'O5 Details by Class &amp; Accounts'!X58+'O5 Details by Class &amp; Accounts'!AS58+'O5 Details by Class &amp; Accounts'!BN58+'O5 Details by Class &amp; Accounts'!CI58</f>
        <v>0</v>
      </c>
      <c r="U58" s="667">
        <f ca="1">'O5 Details by Class &amp; Accounts'!Y58+'O5 Details by Class &amp; Accounts'!AT58+'O5 Details by Class &amp; Accounts'!BO58+'O5 Details by Class &amp; Accounts'!CJ58</f>
        <v>0</v>
      </c>
      <c r="V58" s="667">
        <f ca="1">'O5 Details by Class &amp; Accounts'!Z58+'O5 Details by Class &amp; Accounts'!AU58+'O5 Details by Class &amp; Accounts'!BP58+'O5 Details by Class &amp; Accounts'!CK58</f>
        <v>0</v>
      </c>
      <c r="W58" s="667">
        <f ca="1">'O5 Details by Class &amp; Accounts'!AA58+'O5 Details by Class &amp; Accounts'!AV58+'O5 Details by Class &amp; Accounts'!BQ58+'O5 Details by Class &amp; Accounts'!CL58</f>
        <v>0</v>
      </c>
      <c r="X58" s="1113">
        <f ca="1">'O5 Details by Class &amp; Accounts'!AB58+'O5 Details by Class &amp; Accounts'!AW58+'O5 Details by Class &amp; Accounts'!BR58+'O5 Details by Class &amp; Accounts'!CM58</f>
        <v>0</v>
      </c>
      <c r="Y58" s="2092" t="str">
        <f t="shared" si="0"/>
        <v>1855</v>
      </c>
      <c r="Z58" s="2087" t="s">
        <v>892</v>
      </c>
    </row>
    <row r="59" spans="1:26" ht="12.95" customHeight="1">
      <c r="A59" s="1941" t="s">
        <v>453</v>
      </c>
      <c r="B59" s="1083" t="s">
        <v>431</v>
      </c>
      <c r="C59" s="1099" t="str">
        <f ca="1">IF(ISBLANK('E4 TB Allocation Details'!D59), "",('E4 TB Allocation Details'!D59))</f>
        <v>dp</v>
      </c>
      <c r="D59" s="1100">
        <f t="shared" si="2"/>
        <v>1635500.0000000002</v>
      </c>
      <c r="E59" s="667">
        <f ca="1">'O5 Details by Class &amp; Accounts'!I59+'O5 Details by Class &amp; Accounts'!AD59+'O5 Details by Class &amp; Accounts'!AY59+'O5 Details by Class &amp; Accounts'!BT59</f>
        <v>574119.27233920444</v>
      </c>
      <c r="F59" s="667">
        <f ca="1">'O5 Details by Class &amp; Accounts'!J59+'O5 Details by Class &amp; Accounts'!AE59+'O5 Details by Class &amp; Accounts'!AZ59+'O5 Details by Class &amp; Accounts'!BU59</f>
        <v>982630.22767992248</v>
      </c>
      <c r="G59" s="667">
        <f ca="1">'O5 Details by Class &amp; Accounts'!K59+'O5 Details by Class &amp; Accounts'!AF59+'O5 Details by Class &amp; Accounts'!BA59+'O5 Details by Class &amp; Accounts'!BV59</f>
        <v>78750.49998087321</v>
      </c>
      <c r="H59" s="667">
        <f ca="1">'O5 Details by Class &amp; Accounts'!L59+'O5 Details by Class &amp; Accounts'!AG59+'O5 Details by Class &amp; Accounts'!BB59+'O5 Details by Class &amp; Accounts'!BW59</f>
        <v>0</v>
      </c>
      <c r="I59" s="667">
        <f ca="1">'O5 Details by Class &amp; Accounts'!M59+'O5 Details by Class &amp; Accounts'!AH59+'O5 Details by Class &amp; Accounts'!BC59+'O5 Details by Class &amp; Accounts'!BX59</f>
        <v>0</v>
      </c>
      <c r="J59" s="667">
        <f ca="1">'O5 Details by Class &amp; Accounts'!N59+'O5 Details by Class &amp; Accounts'!AI59+'O5 Details by Class &amp; Accounts'!BD59+'O5 Details by Class &amp; Accounts'!BY59</f>
        <v>0</v>
      </c>
      <c r="K59" s="667">
        <f ca="1">'O5 Details by Class &amp; Accounts'!O59+'O5 Details by Class &amp; Accounts'!AJ59+'O5 Details by Class &amp; Accounts'!BE59+'O5 Details by Class &amp; Accounts'!BZ59</f>
        <v>0</v>
      </c>
      <c r="L59" s="667">
        <f ca="1">'O5 Details by Class &amp; Accounts'!P59+'O5 Details by Class &amp; Accounts'!AK59+'O5 Details by Class &amp; Accounts'!BF59+'O5 Details by Class &amp; Accounts'!CA59</f>
        <v>0</v>
      </c>
      <c r="M59" s="667">
        <f ca="1">'O5 Details by Class &amp; Accounts'!Q59+'O5 Details by Class &amp; Accounts'!AL59+'O5 Details by Class &amp; Accounts'!BG59+'O5 Details by Class &amp; Accounts'!CB59</f>
        <v>0</v>
      </c>
      <c r="N59" s="667">
        <f ca="1">'O5 Details by Class &amp; Accounts'!R59+'O5 Details by Class &amp; Accounts'!AM59+'O5 Details by Class &amp; Accounts'!BH59+'O5 Details by Class &amp; Accounts'!CC59</f>
        <v>0</v>
      </c>
      <c r="O59" s="667">
        <f ca="1">'O5 Details by Class &amp; Accounts'!S59+'O5 Details by Class &amp; Accounts'!AN59+'O5 Details by Class &amp; Accounts'!BI59+'O5 Details by Class &amp; Accounts'!CD59</f>
        <v>0</v>
      </c>
      <c r="P59" s="667">
        <f ca="1">'O5 Details by Class &amp; Accounts'!T59+'O5 Details by Class &amp; Accounts'!AO59+'O5 Details by Class &amp; Accounts'!BJ59+'O5 Details by Class &amp; Accounts'!CE59</f>
        <v>0</v>
      </c>
      <c r="Q59" s="667">
        <f ca="1">'O5 Details by Class &amp; Accounts'!U59+'O5 Details by Class &amp; Accounts'!AP59+'O5 Details by Class &amp; Accounts'!BK59+'O5 Details by Class &amp; Accounts'!CF59</f>
        <v>0</v>
      </c>
      <c r="R59" s="667">
        <f ca="1">'O5 Details by Class &amp; Accounts'!V59+'O5 Details by Class &amp; Accounts'!AQ59+'O5 Details by Class &amp; Accounts'!BL59+'O5 Details by Class &amp; Accounts'!CG59</f>
        <v>0</v>
      </c>
      <c r="S59" s="667">
        <f ca="1">'O5 Details by Class &amp; Accounts'!W59+'O5 Details by Class &amp; Accounts'!AR59+'O5 Details by Class &amp; Accounts'!BM59+'O5 Details by Class &amp; Accounts'!CH59</f>
        <v>0</v>
      </c>
      <c r="T59" s="667">
        <f ca="1">'O5 Details by Class &amp; Accounts'!X59+'O5 Details by Class &amp; Accounts'!AS59+'O5 Details by Class &amp; Accounts'!BN59+'O5 Details by Class &amp; Accounts'!CI59</f>
        <v>0</v>
      </c>
      <c r="U59" s="667">
        <f ca="1">'O5 Details by Class &amp; Accounts'!Y59+'O5 Details by Class &amp; Accounts'!AT59+'O5 Details by Class &amp; Accounts'!BO59+'O5 Details by Class &amp; Accounts'!CJ59</f>
        <v>0</v>
      </c>
      <c r="V59" s="667">
        <f ca="1">'O5 Details by Class &amp; Accounts'!Z59+'O5 Details by Class &amp; Accounts'!AU59+'O5 Details by Class &amp; Accounts'!BP59+'O5 Details by Class &amp; Accounts'!CK59</f>
        <v>0</v>
      </c>
      <c r="W59" s="667">
        <f ca="1">'O5 Details by Class &amp; Accounts'!AA59+'O5 Details by Class &amp; Accounts'!AV59+'O5 Details by Class &amp; Accounts'!BQ59+'O5 Details by Class &amp; Accounts'!CL59</f>
        <v>0</v>
      </c>
      <c r="X59" s="1113">
        <f ca="1">'O5 Details by Class &amp; Accounts'!AB59+'O5 Details by Class &amp; Accounts'!AW59+'O5 Details by Class &amp; Accounts'!BR59+'O5 Details by Class &amp; Accounts'!CM59</f>
        <v>0</v>
      </c>
      <c r="Y59" s="2092" t="str">
        <f t="shared" si="0"/>
        <v>1860</v>
      </c>
      <c r="Z59" s="2087" t="s">
        <v>87</v>
      </c>
    </row>
    <row r="60" spans="1:26" ht="12.95" customHeight="1">
      <c r="A60" s="1940" t="s">
        <v>455</v>
      </c>
      <c r="B60" s="1084" t="s">
        <v>623</v>
      </c>
      <c r="C60" s="1099" t="str">
        <f ca="1">IF(ISBLANK('E4 TB Allocation Details'!D60), "",('E4 TB Allocation Details'!D60))</f>
        <v>gp</v>
      </c>
      <c r="D60" s="1100">
        <f t="shared" si="2"/>
        <v>136000.00000000003</v>
      </c>
      <c r="E60" s="667">
        <f ca="1">'O5 Details by Class &amp; Accounts'!I60+'O5 Details by Class &amp; Accounts'!AD60+'O5 Details by Class &amp; Accounts'!AY60+'O5 Details by Class &amp; Accounts'!BT60</f>
        <v>68203.059340290449</v>
      </c>
      <c r="F60" s="667">
        <f ca="1">'O5 Details by Class &amp; Accounts'!J60+'O5 Details by Class &amp; Accounts'!AE60+'O5 Details by Class &amp; Accounts'!AZ60+'O5 Details by Class &amp; Accounts'!BU60</f>
        <v>23498.899890564669</v>
      </c>
      <c r="G60" s="667">
        <f ca="1">'O5 Details by Class &amp; Accounts'!K60+'O5 Details by Class &amp; Accounts'!AF60+'O5 Details by Class &amp; Accounts'!BA60+'O5 Details by Class &amp; Accounts'!BV60</f>
        <v>33816.052247857187</v>
      </c>
      <c r="H60" s="667">
        <f ca="1">'O5 Details by Class &amp; Accounts'!L60+'O5 Details by Class &amp; Accounts'!AG60+'O5 Details by Class &amp; Accounts'!BB60+'O5 Details by Class &amp; Accounts'!BW60</f>
        <v>0</v>
      </c>
      <c r="I60" s="667">
        <f ca="1">'O5 Details by Class &amp; Accounts'!M60+'O5 Details by Class &amp; Accounts'!AH60+'O5 Details by Class &amp; Accounts'!BC60+'O5 Details by Class &amp; Accounts'!BX60</f>
        <v>0</v>
      </c>
      <c r="J60" s="667">
        <f ca="1">'O5 Details by Class &amp; Accounts'!N60+'O5 Details by Class &amp; Accounts'!AI60+'O5 Details by Class &amp; Accounts'!BD60+'O5 Details by Class &amp; Accounts'!BY60</f>
        <v>0</v>
      </c>
      <c r="K60" s="667">
        <f ca="1">'O5 Details by Class &amp; Accounts'!O60+'O5 Details by Class &amp; Accounts'!AJ60+'O5 Details by Class &amp; Accounts'!BE60+'O5 Details by Class &amp; Accounts'!BZ60</f>
        <v>9488.421651815006</v>
      </c>
      <c r="L60" s="667">
        <f ca="1">'O5 Details by Class &amp; Accounts'!P60+'O5 Details by Class &amp; Accounts'!AK60+'O5 Details by Class &amp; Accounts'!BF60+'O5 Details by Class &amp; Accounts'!CA60</f>
        <v>520.63583461736505</v>
      </c>
      <c r="M60" s="667">
        <f ca="1">'O5 Details by Class &amp; Accounts'!Q60+'O5 Details by Class &amp; Accounts'!AL60+'O5 Details by Class &amp; Accounts'!BG60+'O5 Details by Class &amp; Accounts'!CB60</f>
        <v>472.9310348553318</v>
      </c>
      <c r="N60" s="667">
        <f ca="1">'O5 Details by Class &amp; Accounts'!R60+'O5 Details by Class &amp; Accounts'!AM60+'O5 Details by Class &amp; Accounts'!BH60+'O5 Details by Class &amp; Accounts'!CC60</f>
        <v>0</v>
      </c>
      <c r="O60" s="667">
        <f ca="1">'O5 Details by Class &amp; Accounts'!S60+'O5 Details by Class &amp; Accounts'!AN60+'O5 Details by Class &amp; Accounts'!BI60+'O5 Details by Class &amp; Accounts'!CD60</f>
        <v>0</v>
      </c>
      <c r="P60" s="667">
        <f ca="1">'O5 Details by Class &amp; Accounts'!T60+'O5 Details by Class &amp; Accounts'!AO60+'O5 Details by Class &amp; Accounts'!BJ60+'O5 Details by Class &amp; Accounts'!CE60</f>
        <v>0</v>
      </c>
      <c r="Q60" s="667">
        <f ca="1">'O5 Details by Class &amp; Accounts'!U60+'O5 Details by Class &amp; Accounts'!AP60+'O5 Details by Class &amp; Accounts'!BK60+'O5 Details by Class &amp; Accounts'!CF60</f>
        <v>0</v>
      </c>
      <c r="R60" s="667">
        <f ca="1">'O5 Details by Class &amp; Accounts'!V60+'O5 Details by Class &amp; Accounts'!AQ60+'O5 Details by Class &amp; Accounts'!BL60+'O5 Details by Class &amp; Accounts'!CG60</f>
        <v>0</v>
      </c>
      <c r="S60" s="667">
        <f ca="1">'O5 Details by Class &amp; Accounts'!W60+'O5 Details by Class &amp; Accounts'!AR60+'O5 Details by Class &amp; Accounts'!BM60+'O5 Details by Class &amp; Accounts'!CH60</f>
        <v>0</v>
      </c>
      <c r="T60" s="667">
        <f ca="1">'O5 Details by Class &amp; Accounts'!X60+'O5 Details by Class &amp; Accounts'!AS60+'O5 Details by Class &amp; Accounts'!BN60+'O5 Details by Class &amp; Accounts'!CI60</f>
        <v>0</v>
      </c>
      <c r="U60" s="667">
        <f ca="1">'O5 Details by Class &amp; Accounts'!Y60+'O5 Details by Class &amp; Accounts'!AT60+'O5 Details by Class &amp; Accounts'!BO60+'O5 Details by Class &amp; Accounts'!CJ60</f>
        <v>0</v>
      </c>
      <c r="V60" s="667">
        <f ca="1">'O5 Details by Class &amp; Accounts'!Z60+'O5 Details by Class &amp; Accounts'!AU60+'O5 Details by Class &amp; Accounts'!BP60+'O5 Details by Class &amp; Accounts'!CK60</f>
        <v>0</v>
      </c>
      <c r="W60" s="667">
        <f ca="1">'O5 Details by Class &amp; Accounts'!AA60+'O5 Details by Class &amp; Accounts'!AV60+'O5 Details by Class &amp; Accounts'!BQ60+'O5 Details by Class &amp; Accounts'!CL60</f>
        <v>0</v>
      </c>
      <c r="X60" s="1113">
        <f ca="1">'O5 Details by Class &amp; Accounts'!AB60+'O5 Details by Class &amp; Accounts'!AW60+'O5 Details by Class &amp; Accounts'!BR60+'O5 Details by Class &amp; Accounts'!CM60</f>
        <v>0</v>
      </c>
      <c r="Y60" s="2092" t="str">
        <f t="shared" si="0"/>
        <v>1905</v>
      </c>
      <c r="Z60" s="2087" t="s">
        <v>343</v>
      </c>
    </row>
    <row r="61" spans="1:26" ht="12.95" customHeight="1">
      <c r="A61" s="1940" t="s">
        <v>456</v>
      </c>
      <c r="B61" s="1084" t="s">
        <v>624</v>
      </c>
      <c r="C61" s="1099" t="str">
        <f ca="1">IF(ISBLANK('E4 TB Allocation Details'!D61), "",('E4 TB Allocation Details'!D61))</f>
        <v>gp</v>
      </c>
      <c r="D61" s="1100">
        <f t="shared" si="2"/>
        <v>0</v>
      </c>
      <c r="E61" s="667">
        <f ca="1">'O5 Details by Class &amp; Accounts'!I61+'O5 Details by Class &amp; Accounts'!AD61+'O5 Details by Class &amp; Accounts'!AY61+'O5 Details by Class &amp; Accounts'!BT61</f>
        <v>0</v>
      </c>
      <c r="F61" s="667">
        <f ca="1">'O5 Details by Class &amp; Accounts'!J61+'O5 Details by Class &amp; Accounts'!AE61+'O5 Details by Class &amp; Accounts'!AZ61+'O5 Details by Class &amp; Accounts'!BU61</f>
        <v>0</v>
      </c>
      <c r="G61" s="667">
        <f ca="1">'O5 Details by Class &amp; Accounts'!K61+'O5 Details by Class &amp; Accounts'!AF61+'O5 Details by Class &amp; Accounts'!BA61+'O5 Details by Class &amp; Accounts'!BV61</f>
        <v>0</v>
      </c>
      <c r="H61" s="667">
        <f ca="1">'O5 Details by Class &amp; Accounts'!L61+'O5 Details by Class &amp; Accounts'!AG61+'O5 Details by Class &amp; Accounts'!BB61+'O5 Details by Class &amp; Accounts'!BW61</f>
        <v>0</v>
      </c>
      <c r="I61" s="667">
        <f ca="1">'O5 Details by Class &amp; Accounts'!M61+'O5 Details by Class &amp; Accounts'!AH61+'O5 Details by Class &amp; Accounts'!BC61+'O5 Details by Class &amp; Accounts'!BX61</f>
        <v>0</v>
      </c>
      <c r="J61" s="667">
        <f ca="1">'O5 Details by Class &amp; Accounts'!N61+'O5 Details by Class &amp; Accounts'!AI61+'O5 Details by Class &amp; Accounts'!BD61+'O5 Details by Class &amp; Accounts'!BY61</f>
        <v>0</v>
      </c>
      <c r="K61" s="667">
        <f ca="1">'O5 Details by Class &amp; Accounts'!O61+'O5 Details by Class &amp; Accounts'!AJ61+'O5 Details by Class &amp; Accounts'!BE61+'O5 Details by Class &amp; Accounts'!BZ61</f>
        <v>0</v>
      </c>
      <c r="L61" s="667">
        <f ca="1">'O5 Details by Class &amp; Accounts'!P61+'O5 Details by Class &amp; Accounts'!AK61+'O5 Details by Class &amp; Accounts'!BF61+'O5 Details by Class &amp; Accounts'!CA61</f>
        <v>0</v>
      </c>
      <c r="M61" s="667">
        <f ca="1">'O5 Details by Class &amp; Accounts'!Q61+'O5 Details by Class &amp; Accounts'!AL61+'O5 Details by Class &amp; Accounts'!BG61+'O5 Details by Class &amp; Accounts'!CB61</f>
        <v>0</v>
      </c>
      <c r="N61" s="667">
        <f ca="1">'O5 Details by Class &amp; Accounts'!R61+'O5 Details by Class &amp; Accounts'!AM61+'O5 Details by Class &amp; Accounts'!BH61+'O5 Details by Class &amp; Accounts'!CC61</f>
        <v>0</v>
      </c>
      <c r="O61" s="667">
        <f ca="1">'O5 Details by Class &amp; Accounts'!S61+'O5 Details by Class &amp; Accounts'!AN61+'O5 Details by Class &amp; Accounts'!BI61+'O5 Details by Class &amp; Accounts'!CD61</f>
        <v>0</v>
      </c>
      <c r="P61" s="667">
        <f ca="1">'O5 Details by Class &amp; Accounts'!T61+'O5 Details by Class &amp; Accounts'!AO61+'O5 Details by Class &amp; Accounts'!BJ61+'O5 Details by Class &amp; Accounts'!CE61</f>
        <v>0</v>
      </c>
      <c r="Q61" s="667">
        <f ca="1">'O5 Details by Class &amp; Accounts'!U61+'O5 Details by Class &amp; Accounts'!AP61+'O5 Details by Class &amp; Accounts'!BK61+'O5 Details by Class &amp; Accounts'!CF61</f>
        <v>0</v>
      </c>
      <c r="R61" s="667">
        <f ca="1">'O5 Details by Class &amp; Accounts'!V61+'O5 Details by Class &amp; Accounts'!AQ61+'O5 Details by Class &amp; Accounts'!BL61+'O5 Details by Class &amp; Accounts'!CG61</f>
        <v>0</v>
      </c>
      <c r="S61" s="667">
        <f ca="1">'O5 Details by Class &amp; Accounts'!W61+'O5 Details by Class &amp; Accounts'!AR61+'O5 Details by Class &amp; Accounts'!BM61+'O5 Details by Class &amp; Accounts'!CH61</f>
        <v>0</v>
      </c>
      <c r="T61" s="667">
        <f ca="1">'O5 Details by Class &amp; Accounts'!X61+'O5 Details by Class &amp; Accounts'!AS61+'O5 Details by Class &amp; Accounts'!BN61+'O5 Details by Class &amp; Accounts'!CI61</f>
        <v>0</v>
      </c>
      <c r="U61" s="667">
        <f ca="1">'O5 Details by Class &amp; Accounts'!Y61+'O5 Details by Class &amp; Accounts'!AT61+'O5 Details by Class &amp; Accounts'!BO61+'O5 Details by Class &amp; Accounts'!CJ61</f>
        <v>0</v>
      </c>
      <c r="V61" s="667">
        <f ca="1">'O5 Details by Class &amp; Accounts'!Z61+'O5 Details by Class &amp; Accounts'!AU61+'O5 Details by Class &amp; Accounts'!BP61+'O5 Details by Class &amp; Accounts'!CK61</f>
        <v>0</v>
      </c>
      <c r="W61" s="667">
        <f ca="1">'O5 Details by Class &amp; Accounts'!AA61+'O5 Details by Class &amp; Accounts'!AV61+'O5 Details by Class &amp; Accounts'!BQ61+'O5 Details by Class &amp; Accounts'!CL61</f>
        <v>0</v>
      </c>
      <c r="X61" s="1113">
        <f ca="1">'O5 Details by Class &amp; Accounts'!AB61+'O5 Details by Class &amp; Accounts'!AW61+'O5 Details by Class &amp; Accounts'!BR61+'O5 Details by Class &amp; Accounts'!CM61</f>
        <v>0</v>
      </c>
      <c r="Y61" s="2092" t="str">
        <f t="shared" si="0"/>
        <v>1906</v>
      </c>
      <c r="Z61" s="2087" t="s">
        <v>343</v>
      </c>
    </row>
    <row r="62" spans="1:26" ht="12.95" customHeight="1">
      <c r="A62" s="1940" t="s">
        <v>457</v>
      </c>
      <c r="B62" s="1084" t="s">
        <v>625</v>
      </c>
      <c r="C62" s="1099" t="str">
        <f ca="1">IF(ISBLANK('E4 TB Allocation Details'!D62), "",('E4 TB Allocation Details'!D62))</f>
        <v>gp</v>
      </c>
      <c r="D62" s="1100">
        <f t="shared" si="2"/>
        <v>1519000.0000000002</v>
      </c>
      <c r="E62" s="667">
        <f ca="1">'O5 Details by Class &amp; Accounts'!I62+'O5 Details by Class &amp; Accounts'!AD62+'O5 Details by Class &amp; Accounts'!AY62+'O5 Details by Class &amp; Accounts'!BT62</f>
        <v>761767.99366103823</v>
      </c>
      <c r="F62" s="667">
        <f ca="1">'O5 Details by Class &amp; Accounts'!J62+'O5 Details by Class &amp; Accounts'!AE62+'O5 Details by Class &amp; Accounts'!AZ62+'O5 Details by Class &amp; Accounts'!BU62</f>
        <v>262461.97745417448</v>
      </c>
      <c r="G62" s="667">
        <f ca="1">'O5 Details by Class &amp; Accounts'!K62+'O5 Details by Class &amp; Accounts'!AF62+'O5 Details by Class &amp; Accounts'!BA62+'O5 Details by Class &amp; Accounts'!BV62</f>
        <v>377695.4659154049</v>
      </c>
      <c r="H62" s="667">
        <f ca="1">'O5 Details by Class &amp; Accounts'!L62+'O5 Details by Class &amp; Accounts'!AG62+'O5 Details by Class &amp; Accounts'!BB62+'O5 Details by Class &amp; Accounts'!BW62</f>
        <v>0</v>
      </c>
      <c r="I62" s="667">
        <f ca="1">'O5 Details by Class &amp; Accounts'!M62+'O5 Details by Class &amp; Accounts'!AH62+'O5 Details by Class &amp; Accounts'!BC62+'O5 Details by Class &amp; Accounts'!BX62</f>
        <v>0</v>
      </c>
      <c r="J62" s="667">
        <f ca="1">'O5 Details by Class &amp; Accounts'!N62+'O5 Details by Class &amp; Accounts'!AI62+'O5 Details by Class &amp; Accounts'!BD62+'O5 Details by Class &amp; Accounts'!BY62</f>
        <v>0</v>
      </c>
      <c r="K62" s="667">
        <f ca="1">'O5 Details by Class &amp; Accounts'!O62+'O5 Details by Class &amp; Accounts'!AJ62+'O5 Details by Class &amp; Accounts'!BE62+'O5 Details by Class &amp; Accounts'!BZ62</f>
        <v>105977.29771402203</v>
      </c>
      <c r="L62" s="667">
        <f ca="1">'O5 Details by Class &amp; Accounts'!P62+'O5 Details by Class &amp; Accounts'!AK62+'O5 Details by Class &amp; Accounts'!BF62+'O5 Details by Class &amp; Accounts'!CA62</f>
        <v>5815.0428881160115</v>
      </c>
      <c r="M62" s="667">
        <f ca="1">'O5 Details by Class &amp; Accounts'!Q62+'O5 Details by Class &amp; Accounts'!AL62+'O5 Details by Class &amp; Accounts'!BG62+'O5 Details by Class &amp; Accounts'!CB62</f>
        <v>5282.2223672444779</v>
      </c>
      <c r="N62" s="667">
        <f ca="1">'O5 Details by Class &amp; Accounts'!R62+'O5 Details by Class &amp; Accounts'!AM62+'O5 Details by Class &amp; Accounts'!BH62+'O5 Details by Class &amp; Accounts'!CC62</f>
        <v>0</v>
      </c>
      <c r="O62" s="667">
        <f ca="1">'O5 Details by Class &amp; Accounts'!S62+'O5 Details by Class &amp; Accounts'!AN62+'O5 Details by Class &amp; Accounts'!BI62+'O5 Details by Class &amp; Accounts'!CD62</f>
        <v>0</v>
      </c>
      <c r="P62" s="667">
        <f ca="1">'O5 Details by Class &amp; Accounts'!T62+'O5 Details by Class &amp; Accounts'!AO62+'O5 Details by Class &amp; Accounts'!BJ62+'O5 Details by Class &amp; Accounts'!CE62</f>
        <v>0</v>
      </c>
      <c r="Q62" s="667">
        <f ca="1">'O5 Details by Class &amp; Accounts'!U62+'O5 Details by Class &amp; Accounts'!AP62+'O5 Details by Class &amp; Accounts'!BK62+'O5 Details by Class &amp; Accounts'!CF62</f>
        <v>0</v>
      </c>
      <c r="R62" s="667">
        <f ca="1">'O5 Details by Class &amp; Accounts'!V62+'O5 Details by Class &amp; Accounts'!AQ62+'O5 Details by Class &amp; Accounts'!BL62+'O5 Details by Class &amp; Accounts'!CG62</f>
        <v>0</v>
      </c>
      <c r="S62" s="667">
        <f ca="1">'O5 Details by Class &amp; Accounts'!W62+'O5 Details by Class &amp; Accounts'!AR62+'O5 Details by Class &amp; Accounts'!BM62+'O5 Details by Class &amp; Accounts'!CH62</f>
        <v>0</v>
      </c>
      <c r="T62" s="667">
        <f ca="1">'O5 Details by Class &amp; Accounts'!X62+'O5 Details by Class &amp; Accounts'!AS62+'O5 Details by Class &amp; Accounts'!BN62+'O5 Details by Class &amp; Accounts'!CI62</f>
        <v>0</v>
      </c>
      <c r="U62" s="667">
        <f ca="1">'O5 Details by Class &amp; Accounts'!Y62+'O5 Details by Class &amp; Accounts'!AT62+'O5 Details by Class &amp; Accounts'!BO62+'O5 Details by Class &amp; Accounts'!CJ62</f>
        <v>0</v>
      </c>
      <c r="V62" s="667">
        <f ca="1">'O5 Details by Class &amp; Accounts'!Z62+'O5 Details by Class &amp; Accounts'!AU62+'O5 Details by Class &amp; Accounts'!BP62+'O5 Details by Class &amp; Accounts'!CK62</f>
        <v>0</v>
      </c>
      <c r="W62" s="667">
        <f ca="1">'O5 Details by Class &amp; Accounts'!AA62+'O5 Details by Class &amp; Accounts'!AV62+'O5 Details by Class &amp; Accounts'!BQ62+'O5 Details by Class &amp; Accounts'!CL62</f>
        <v>0</v>
      </c>
      <c r="X62" s="1113">
        <f ca="1">'O5 Details by Class &amp; Accounts'!AB62+'O5 Details by Class &amp; Accounts'!AW62+'O5 Details by Class &amp; Accounts'!BR62+'O5 Details by Class &amp; Accounts'!CM62</f>
        <v>0</v>
      </c>
      <c r="Y62" s="2092" t="str">
        <f t="shared" si="0"/>
        <v>1908</v>
      </c>
      <c r="Z62" s="2087" t="s">
        <v>343</v>
      </c>
    </row>
    <row r="63" spans="1:26" ht="12.95" customHeight="1">
      <c r="A63" s="1940" t="s">
        <v>458</v>
      </c>
      <c r="B63" s="1084" t="s">
        <v>626</v>
      </c>
      <c r="C63" s="1099" t="str">
        <f ca="1">IF(ISBLANK('E4 TB Allocation Details'!D63), "",('E4 TB Allocation Details'!D63))</f>
        <v>gp</v>
      </c>
      <c r="D63" s="1100">
        <f t="shared" si="2"/>
        <v>0</v>
      </c>
      <c r="E63" s="667">
        <f ca="1">'O5 Details by Class &amp; Accounts'!I63+'O5 Details by Class &amp; Accounts'!AD63+'O5 Details by Class &amp; Accounts'!AY63+'O5 Details by Class &amp; Accounts'!BT63</f>
        <v>0</v>
      </c>
      <c r="F63" s="667">
        <f ca="1">'O5 Details by Class &amp; Accounts'!J63+'O5 Details by Class &amp; Accounts'!AE63+'O5 Details by Class &amp; Accounts'!AZ63+'O5 Details by Class &amp; Accounts'!BU63</f>
        <v>0</v>
      </c>
      <c r="G63" s="667">
        <f ca="1">'O5 Details by Class &amp; Accounts'!K63+'O5 Details by Class &amp; Accounts'!AF63+'O5 Details by Class &amp; Accounts'!BA63+'O5 Details by Class &amp; Accounts'!BV63</f>
        <v>0</v>
      </c>
      <c r="H63" s="667">
        <f ca="1">'O5 Details by Class &amp; Accounts'!L63+'O5 Details by Class &amp; Accounts'!AG63+'O5 Details by Class &amp; Accounts'!BB63+'O5 Details by Class &amp; Accounts'!BW63</f>
        <v>0</v>
      </c>
      <c r="I63" s="667">
        <f ca="1">'O5 Details by Class &amp; Accounts'!M63+'O5 Details by Class &amp; Accounts'!AH63+'O5 Details by Class &amp; Accounts'!BC63+'O5 Details by Class &amp; Accounts'!BX63</f>
        <v>0</v>
      </c>
      <c r="J63" s="667">
        <f ca="1">'O5 Details by Class &amp; Accounts'!N63+'O5 Details by Class &amp; Accounts'!AI63+'O5 Details by Class &amp; Accounts'!BD63+'O5 Details by Class &amp; Accounts'!BY63</f>
        <v>0</v>
      </c>
      <c r="K63" s="667">
        <f ca="1">'O5 Details by Class &amp; Accounts'!O63+'O5 Details by Class &amp; Accounts'!AJ63+'O5 Details by Class &amp; Accounts'!BE63+'O5 Details by Class &amp; Accounts'!BZ63</f>
        <v>0</v>
      </c>
      <c r="L63" s="667">
        <f ca="1">'O5 Details by Class &amp; Accounts'!P63+'O5 Details by Class &amp; Accounts'!AK63+'O5 Details by Class &amp; Accounts'!BF63+'O5 Details by Class &amp; Accounts'!CA63</f>
        <v>0</v>
      </c>
      <c r="M63" s="667">
        <f ca="1">'O5 Details by Class &amp; Accounts'!Q63+'O5 Details by Class &amp; Accounts'!AL63+'O5 Details by Class &amp; Accounts'!BG63+'O5 Details by Class &amp; Accounts'!CB63</f>
        <v>0</v>
      </c>
      <c r="N63" s="667">
        <f ca="1">'O5 Details by Class &amp; Accounts'!R63+'O5 Details by Class &amp; Accounts'!AM63+'O5 Details by Class &amp; Accounts'!BH63+'O5 Details by Class &amp; Accounts'!CC63</f>
        <v>0</v>
      </c>
      <c r="O63" s="667">
        <f ca="1">'O5 Details by Class &amp; Accounts'!S63+'O5 Details by Class &amp; Accounts'!AN63+'O5 Details by Class &amp; Accounts'!BI63+'O5 Details by Class &amp; Accounts'!CD63</f>
        <v>0</v>
      </c>
      <c r="P63" s="667">
        <f ca="1">'O5 Details by Class &amp; Accounts'!T63+'O5 Details by Class &amp; Accounts'!AO63+'O5 Details by Class &amp; Accounts'!BJ63+'O5 Details by Class &amp; Accounts'!CE63</f>
        <v>0</v>
      </c>
      <c r="Q63" s="667">
        <f ca="1">'O5 Details by Class &amp; Accounts'!U63+'O5 Details by Class &amp; Accounts'!AP63+'O5 Details by Class &amp; Accounts'!BK63+'O5 Details by Class &amp; Accounts'!CF63</f>
        <v>0</v>
      </c>
      <c r="R63" s="667">
        <f ca="1">'O5 Details by Class &amp; Accounts'!V63+'O5 Details by Class &amp; Accounts'!AQ63+'O5 Details by Class &amp; Accounts'!BL63+'O5 Details by Class &amp; Accounts'!CG63</f>
        <v>0</v>
      </c>
      <c r="S63" s="667">
        <f ca="1">'O5 Details by Class &amp; Accounts'!W63+'O5 Details by Class &amp; Accounts'!AR63+'O5 Details by Class &amp; Accounts'!BM63+'O5 Details by Class &amp; Accounts'!CH63</f>
        <v>0</v>
      </c>
      <c r="T63" s="667">
        <f ca="1">'O5 Details by Class &amp; Accounts'!X63+'O5 Details by Class &amp; Accounts'!AS63+'O5 Details by Class &amp; Accounts'!BN63+'O5 Details by Class &amp; Accounts'!CI63</f>
        <v>0</v>
      </c>
      <c r="U63" s="667">
        <f ca="1">'O5 Details by Class &amp; Accounts'!Y63+'O5 Details by Class &amp; Accounts'!AT63+'O5 Details by Class &amp; Accounts'!BO63+'O5 Details by Class &amp; Accounts'!CJ63</f>
        <v>0</v>
      </c>
      <c r="V63" s="667">
        <f ca="1">'O5 Details by Class &amp; Accounts'!Z63+'O5 Details by Class &amp; Accounts'!AU63+'O5 Details by Class &amp; Accounts'!BP63+'O5 Details by Class &amp; Accounts'!CK63</f>
        <v>0</v>
      </c>
      <c r="W63" s="667">
        <f ca="1">'O5 Details by Class &amp; Accounts'!AA63+'O5 Details by Class &amp; Accounts'!AV63+'O5 Details by Class &amp; Accounts'!BQ63+'O5 Details by Class &amp; Accounts'!CL63</f>
        <v>0</v>
      </c>
      <c r="X63" s="1113">
        <f ca="1">'O5 Details by Class &amp; Accounts'!AB63+'O5 Details by Class &amp; Accounts'!AW63+'O5 Details by Class &amp; Accounts'!BR63+'O5 Details by Class &amp; Accounts'!CM63</f>
        <v>0</v>
      </c>
      <c r="Y63" s="2092" t="str">
        <f t="shared" si="0"/>
        <v>1910</v>
      </c>
      <c r="Z63" s="2087" t="s">
        <v>343</v>
      </c>
    </row>
    <row r="64" spans="1:26" ht="12.95" customHeight="1">
      <c r="A64" s="1940" t="s">
        <v>459</v>
      </c>
      <c r="B64" s="1084" t="s">
        <v>956</v>
      </c>
      <c r="C64" s="1099" t="str">
        <f ca="1">IF(ISBLANK('E4 TB Allocation Details'!D64), "",('E4 TB Allocation Details'!D64))</f>
        <v>gp</v>
      </c>
      <c r="D64" s="1100">
        <f t="shared" si="2"/>
        <v>53999.999999999993</v>
      </c>
      <c r="E64" s="667">
        <f ca="1">'O5 Details by Class &amp; Accounts'!I64+'O5 Details by Class &amp; Accounts'!AD64+'O5 Details by Class &amp; Accounts'!AY64+'O5 Details by Class &amp; Accounts'!BT64</f>
        <v>27080.626502762385</v>
      </c>
      <c r="F64" s="667">
        <f ca="1">'O5 Details by Class &amp; Accounts'!J64+'O5 Details by Class &amp; Accounts'!AE64+'O5 Details by Class &amp; Accounts'!AZ64+'O5 Details by Class &amp; Accounts'!BU64</f>
        <v>9330.4455447830314</v>
      </c>
      <c r="G64" s="667">
        <f ca="1">'O5 Details by Class &amp; Accounts'!K64+'O5 Details by Class &amp; Accounts'!AF64+'O5 Details by Class &amp; Accounts'!BA64+'O5 Details by Class &amp; Accounts'!BV64</f>
        <v>13426.961921943293</v>
      </c>
      <c r="H64" s="667">
        <f ca="1">'O5 Details by Class &amp; Accounts'!L64+'O5 Details by Class &amp; Accounts'!AG64+'O5 Details by Class &amp; Accounts'!BB64+'O5 Details by Class &amp; Accounts'!BW64</f>
        <v>0</v>
      </c>
      <c r="I64" s="667">
        <f ca="1">'O5 Details by Class &amp; Accounts'!M64+'O5 Details by Class &amp; Accounts'!AH64+'O5 Details by Class &amp; Accounts'!BC64+'O5 Details by Class &amp; Accounts'!BX64</f>
        <v>0</v>
      </c>
      <c r="J64" s="667">
        <f ca="1">'O5 Details by Class &amp; Accounts'!N64+'O5 Details by Class &amp; Accounts'!AI64+'O5 Details by Class &amp; Accounts'!BD64+'O5 Details by Class &amp; Accounts'!BY64</f>
        <v>0</v>
      </c>
      <c r="K64" s="667">
        <f ca="1">'O5 Details by Class &amp; Accounts'!O64+'O5 Details by Class &amp; Accounts'!AJ64+'O5 Details by Class &amp; Accounts'!BE64+'O5 Details by Class &amp; Accounts'!BZ64</f>
        <v>3767.4615382206644</v>
      </c>
      <c r="L64" s="667">
        <f ca="1">'O5 Details by Class &amp; Accounts'!P64+'O5 Details by Class &amp; Accounts'!AK64+'O5 Details by Class &amp; Accounts'!BF64+'O5 Details by Class &amp; Accounts'!CA64</f>
        <v>206.72305198042437</v>
      </c>
      <c r="M64" s="667">
        <f ca="1">'O5 Details by Class &amp; Accounts'!Q64+'O5 Details by Class &amp; Accounts'!AL64+'O5 Details by Class &amp; Accounts'!BG64+'O5 Details by Class &amp; Accounts'!CB64</f>
        <v>187.78144031020528</v>
      </c>
      <c r="N64" s="667">
        <f ca="1">'O5 Details by Class &amp; Accounts'!R64+'O5 Details by Class &amp; Accounts'!AM64+'O5 Details by Class &amp; Accounts'!BH64+'O5 Details by Class &amp; Accounts'!CC64</f>
        <v>0</v>
      </c>
      <c r="O64" s="667">
        <f ca="1">'O5 Details by Class &amp; Accounts'!S64+'O5 Details by Class &amp; Accounts'!AN64+'O5 Details by Class &amp; Accounts'!BI64+'O5 Details by Class &amp; Accounts'!CD64</f>
        <v>0</v>
      </c>
      <c r="P64" s="667">
        <f ca="1">'O5 Details by Class &amp; Accounts'!T64+'O5 Details by Class &amp; Accounts'!AO64+'O5 Details by Class &amp; Accounts'!BJ64+'O5 Details by Class &amp; Accounts'!CE64</f>
        <v>0</v>
      </c>
      <c r="Q64" s="667">
        <f ca="1">'O5 Details by Class &amp; Accounts'!U64+'O5 Details by Class &amp; Accounts'!AP64+'O5 Details by Class &amp; Accounts'!BK64+'O5 Details by Class &amp; Accounts'!CF64</f>
        <v>0</v>
      </c>
      <c r="R64" s="667">
        <f ca="1">'O5 Details by Class &amp; Accounts'!V64+'O5 Details by Class &amp; Accounts'!AQ64+'O5 Details by Class &amp; Accounts'!BL64+'O5 Details by Class &amp; Accounts'!CG64</f>
        <v>0</v>
      </c>
      <c r="S64" s="667">
        <f ca="1">'O5 Details by Class &amp; Accounts'!W64+'O5 Details by Class &amp; Accounts'!AR64+'O5 Details by Class &amp; Accounts'!BM64+'O5 Details by Class &amp; Accounts'!CH64</f>
        <v>0</v>
      </c>
      <c r="T64" s="667">
        <f ca="1">'O5 Details by Class &amp; Accounts'!X64+'O5 Details by Class &amp; Accounts'!AS64+'O5 Details by Class &amp; Accounts'!BN64+'O5 Details by Class &amp; Accounts'!CI64</f>
        <v>0</v>
      </c>
      <c r="U64" s="667">
        <f ca="1">'O5 Details by Class &amp; Accounts'!Y64+'O5 Details by Class &amp; Accounts'!AT64+'O5 Details by Class &amp; Accounts'!BO64+'O5 Details by Class &amp; Accounts'!CJ64</f>
        <v>0</v>
      </c>
      <c r="V64" s="667">
        <f ca="1">'O5 Details by Class &amp; Accounts'!Z64+'O5 Details by Class &amp; Accounts'!AU64+'O5 Details by Class &amp; Accounts'!BP64+'O5 Details by Class &amp; Accounts'!CK64</f>
        <v>0</v>
      </c>
      <c r="W64" s="667">
        <f ca="1">'O5 Details by Class &amp; Accounts'!AA64+'O5 Details by Class &amp; Accounts'!AV64+'O5 Details by Class &amp; Accounts'!BQ64+'O5 Details by Class &amp; Accounts'!CL64</f>
        <v>0</v>
      </c>
      <c r="X64" s="1113">
        <f ca="1">'O5 Details by Class &amp; Accounts'!AB64+'O5 Details by Class &amp; Accounts'!AW64+'O5 Details by Class &amp; Accounts'!BR64+'O5 Details by Class &amp; Accounts'!CM64</f>
        <v>0</v>
      </c>
      <c r="Y64" s="2092" t="str">
        <f t="shared" si="0"/>
        <v>1915</v>
      </c>
      <c r="Z64" s="2087" t="s">
        <v>343</v>
      </c>
    </row>
    <row r="65" spans="1:26" ht="12.95" customHeight="1">
      <c r="A65" s="1940" t="s">
        <v>460</v>
      </c>
      <c r="B65" s="1084" t="s">
        <v>957</v>
      </c>
      <c r="C65" s="1099" t="str">
        <f ca="1">IF(ISBLANK('E4 TB Allocation Details'!D65), "",('E4 TB Allocation Details'!D65))</f>
        <v>gp</v>
      </c>
      <c r="D65" s="1100">
        <f t="shared" si="2"/>
        <v>145500.00000000003</v>
      </c>
      <c r="E65" s="667">
        <f ca="1">'O5 Details by Class &amp; Accounts'!I65+'O5 Details by Class &amp; Accounts'!AD65+'O5 Details by Class &amp; Accounts'!AY65+'O5 Details by Class &amp; Accounts'!BT65</f>
        <v>72967.243632443089</v>
      </c>
      <c r="F65" s="667">
        <f ca="1">'O5 Details by Class &amp; Accounts'!J65+'O5 Details by Class &amp; Accounts'!AE65+'O5 Details by Class &amp; Accounts'!AZ65+'O5 Details by Class &amp; Accounts'!BU65</f>
        <v>25140.367162332055</v>
      </c>
      <c r="G65" s="667">
        <f ca="1">'O5 Details by Class &amp; Accounts'!K65+'O5 Details by Class &amp; Accounts'!AF65+'O5 Details by Class &amp; Accounts'!BA65+'O5 Details by Class &amp; Accounts'!BV65</f>
        <v>36178.20295634721</v>
      </c>
      <c r="H65" s="667">
        <f ca="1">'O5 Details by Class &amp; Accounts'!L65+'O5 Details by Class &amp; Accounts'!AG65+'O5 Details by Class &amp; Accounts'!BB65+'O5 Details by Class &amp; Accounts'!BW65</f>
        <v>0</v>
      </c>
      <c r="I65" s="667">
        <f ca="1">'O5 Details by Class &amp; Accounts'!M65+'O5 Details by Class &amp; Accounts'!AH65+'O5 Details by Class &amp; Accounts'!BC65+'O5 Details by Class &amp; Accounts'!BX65</f>
        <v>0</v>
      </c>
      <c r="J65" s="667">
        <f ca="1">'O5 Details by Class &amp; Accounts'!N65+'O5 Details by Class &amp; Accounts'!AI65+'O5 Details by Class &amp; Accounts'!BD65+'O5 Details by Class &amp; Accounts'!BY65</f>
        <v>0</v>
      </c>
      <c r="K65" s="667">
        <f ca="1">'O5 Details by Class &amp; Accounts'!O65+'O5 Details by Class &amp; Accounts'!AJ65+'O5 Details by Class &amp; Accounts'!BE65+'O5 Details by Class &amp; Accounts'!BZ65</f>
        <v>10151.21581131679</v>
      </c>
      <c r="L65" s="667">
        <f ca="1">'O5 Details by Class &amp; Accounts'!P65+'O5 Details by Class &amp; Accounts'!AK65+'O5 Details by Class &amp; Accounts'!BF65+'O5 Details by Class &amp; Accounts'!CA65</f>
        <v>557.00377894725455</v>
      </c>
      <c r="M65" s="667">
        <f ca="1">'O5 Details by Class &amp; Accounts'!Q65+'O5 Details by Class &amp; Accounts'!AL65+'O5 Details by Class &amp; Accounts'!BG65+'O5 Details by Class &amp; Accounts'!CB65</f>
        <v>505.96665861360867</v>
      </c>
      <c r="N65" s="667">
        <f ca="1">'O5 Details by Class &amp; Accounts'!R65+'O5 Details by Class &amp; Accounts'!AM65+'O5 Details by Class &amp; Accounts'!BH65+'O5 Details by Class &amp; Accounts'!CC65</f>
        <v>0</v>
      </c>
      <c r="O65" s="667">
        <f ca="1">'O5 Details by Class &amp; Accounts'!S65+'O5 Details by Class &amp; Accounts'!AN65+'O5 Details by Class &amp; Accounts'!BI65+'O5 Details by Class &amp; Accounts'!CD65</f>
        <v>0</v>
      </c>
      <c r="P65" s="667">
        <f ca="1">'O5 Details by Class &amp; Accounts'!T65+'O5 Details by Class &amp; Accounts'!AO65+'O5 Details by Class &amp; Accounts'!BJ65+'O5 Details by Class &amp; Accounts'!CE65</f>
        <v>0</v>
      </c>
      <c r="Q65" s="667">
        <f ca="1">'O5 Details by Class &amp; Accounts'!U65+'O5 Details by Class &amp; Accounts'!AP65+'O5 Details by Class &amp; Accounts'!BK65+'O5 Details by Class &amp; Accounts'!CF65</f>
        <v>0</v>
      </c>
      <c r="R65" s="667">
        <f ca="1">'O5 Details by Class &amp; Accounts'!V65+'O5 Details by Class &amp; Accounts'!AQ65+'O5 Details by Class &amp; Accounts'!BL65+'O5 Details by Class &amp; Accounts'!CG65</f>
        <v>0</v>
      </c>
      <c r="S65" s="667">
        <f ca="1">'O5 Details by Class &amp; Accounts'!W65+'O5 Details by Class &amp; Accounts'!AR65+'O5 Details by Class &amp; Accounts'!BM65+'O5 Details by Class &amp; Accounts'!CH65</f>
        <v>0</v>
      </c>
      <c r="T65" s="667">
        <f ca="1">'O5 Details by Class &amp; Accounts'!X65+'O5 Details by Class &amp; Accounts'!AS65+'O5 Details by Class &amp; Accounts'!BN65+'O5 Details by Class &amp; Accounts'!CI65</f>
        <v>0</v>
      </c>
      <c r="U65" s="667">
        <f ca="1">'O5 Details by Class &amp; Accounts'!Y65+'O5 Details by Class &amp; Accounts'!AT65+'O5 Details by Class &amp; Accounts'!BO65+'O5 Details by Class &amp; Accounts'!CJ65</f>
        <v>0</v>
      </c>
      <c r="V65" s="667">
        <f ca="1">'O5 Details by Class &amp; Accounts'!Z65+'O5 Details by Class &amp; Accounts'!AU65+'O5 Details by Class &amp; Accounts'!BP65+'O5 Details by Class &amp; Accounts'!CK65</f>
        <v>0</v>
      </c>
      <c r="W65" s="667">
        <f ca="1">'O5 Details by Class &amp; Accounts'!AA65+'O5 Details by Class &amp; Accounts'!AV65+'O5 Details by Class &amp; Accounts'!BQ65+'O5 Details by Class &amp; Accounts'!CL65</f>
        <v>0</v>
      </c>
      <c r="X65" s="1113">
        <f ca="1">'O5 Details by Class &amp; Accounts'!AB65+'O5 Details by Class &amp; Accounts'!AW65+'O5 Details by Class &amp; Accounts'!BR65+'O5 Details by Class &amp; Accounts'!CM65</f>
        <v>0</v>
      </c>
      <c r="Y65" s="2092" t="str">
        <f t="shared" si="0"/>
        <v>1920</v>
      </c>
      <c r="Z65" s="2087" t="s">
        <v>343</v>
      </c>
    </row>
    <row r="66" spans="1:26" ht="12.95" customHeight="1">
      <c r="A66" s="1940" t="s">
        <v>461</v>
      </c>
      <c r="B66" s="1084" t="s">
        <v>958</v>
      </c>
      <c r="C66" s="1099" t="str">
        <f ca="1">IF(ISBLANK('E4 TB Allocation Details'!D66), "",('E4 TB Allocation Details'!D66))</f>
        <v>gp</v>
      </c>
      <c r="D66" s="1100">
        <f t="shared" si="2"/>
        <v>297000</v>
      </c>
      <c r="E66" s="667">
        <f ca="1">'O5 Details by Class &amp; Accounts'!I66+'O5 Details by Class &amp; Accounts'!AD66+'O5 Details by Class &amp; Accounts'!AY66+'O5 Details by Class &amp; Accounts'!BT66</f>
        <v>148943.44576519312</v>
      </c>
      <c r="F66" s="667">
        <f ca="1">'O5 Details by Class &amp; Accounts'!J66+'O5 Details by Class &amp; Accounts'!AE66+'O5 Details by Class &amp; Accounts'!AZ66+'O5 Details by Class &amp; Accounts'!BU66</f>
        <v>51317.450496306672</v>
      </c>
      <c r="G66" s="667">
        <f ca="1">'O5 Details by Class &amp; Accounts'!K66+'O5 Details by Class &amp; Accounts'!AF66+'O5 Details by Class &amp; Accounts'!BA66+'O5 Details by Class &amp; Accounts'!BV66</f>
        <v>73848.290570688114</v>
      </c>
      <c r="H66" s="667">
        <f ca="1">'O5 Details by Class &amp; Accounts'!L66+'O5 Details by Class &amp; Accounts'!AG66+'O5 Details by Class &amp; Accounts'!BB66+'O5 Details by Class &amp; Accounts'!BW66</f>
        <v>0</v>
      </c>
      <c r="I66" s="667">
        <f ca="1">'O5 Details by Class &amp; Accounts'!M66+'O5 Details by Class &amp; Accounts'!AH66+'O5 Details by Class &amp; Accounts'!BC66+'O5 Details by Class &amp; Accounts'!BX66</f>
        <v>0</v>
      </c>
      <c r="J66" s="667">
        <f ca="1">'O5 Details by Class &amp; Accounts'!N66+'O5 Details by Class &amp; Accounts'!AI66+'O5 Details by Class &amp; Accounts'!BD66+'O5 Details by Class &amp; Accounts'!BY66</f>
        <v>0</v>
      </c>
      <c r="K66" s="667">
        <f ca="1">'O5 Details by Class &amp; Accounts'!O66+'O5 Details by Class &amp; Accounts'!AJ66+'O5 Details by Class &amp; Accounts'!BE66+'O5 Details by Class &amp; Accounts'!BZ66</f>
        <v>20721.038460213655</v>
      </c>
      <c r="L66" s="667">
        <f ca="1">'O5 Details by Class &amp; Accounts'!P66+'O5 Details by Class &amp; Accounts'!AK66+'O5 Details by Class &amp; Accounts'!BF66+'O5 Details by Class &amp; Accounts'!CA66</f>
        <v>1136.976785892334</v>
      </c>
      <c r="M66" s="667">
        <f ca="1">'O5 Details by Class &amp; Accounts'!Q66+'O5 Details by Class &amp; Accounts'!AL66+'O5 Details by Class &amp; Accounts'!BG66+'O5 Details by Class &amp; Accounts'!CB66</f>
        <v>1032.797921706129</v>
      </c>
      <c r="N66" s="667">
        <f ca="1">'O5 Details by Class &amp; Accounts'!R66+'O5 Details by Class &amp; Accounts'!AM66+'O5 Details by Class &amp; Accounts'!BH66+'O5 Details by Class &amp; Accounts'!CC66</f>
        <v>0</v>
      </c>
      <c r="O66" s="667">
        <f ca="1">'O5 Details by Class &amp; Accounts'!S66+'O5 Details by Class &amp; Accounts'!AN66+'O5 Details by Class &amp; Accounts'!BI66+'O5 Details by Class &amp; Accounts'!CD66</f>
        <v>0</v>
      </c>
      <c r="P66" s="667">
        <f ca="1">'O5 Details by Class &amp; Accounts'!T66+'O5 Details by Class &amp; Accounts'!AO66+'O5 Details by Class &amp; Accounts'!BJ66+'O5 Details by Class &amp; Accounts'!CE66</f>
        <v>0</v>
      </c>
      <c r="Q66" s="667">
        <f ca="1">'O5 Details by Class &amp; Accounts'!U66+'O5 Details by Class &amp; Accounts'!AP66+'O5 Details by Class &amp; Accounts'!BK66+'O5 Details by Class &amp; Accounts'!CF66</f>
        <v>0</v>
      </c>
      <c r="R66" s="667">
        <f ca="1">'O5 Details by Class &amp; Accounts'!V66+'O5 Details by Class &amp; Accounts'!AQ66+'O5 Details by Class &amp; Accounts'!BL66+'O5 Details by Class &amp; Accounts'!CG66</f>
        <v>0</v>
      </c>
      <c r="S66" s="667">
        <f ca="1">'O5 Details by Class &amp; Accounts'!W66+'O5 Details by Class &amp; Accounts'!AR66+'O5 Details by Class &amp; Accounts'!BM66+'O5 Details by Class &amp; Accounts'!CH66</f>
        <v>0</v>
      </c>
      <c r="T66" s="667">
        <f ca="1">'O5 Details by Class &amp; Accounts'!X66+'O5 Details by Class &amp; Accounts'!AS66+'O5 Details by Class &amp; Accounts'!BN66+'O5 Details by Class &amp; Accounts'!CI66</f>
        <v>0</v>
      </c>
      <c r="U66" s="667">
        <f ca="1">'O5 Details by Class &amp; Accounts'!Y66+'O5 Details by Class &amp; Accounts'!AT66+'O5 Details by Class &amp; Accounts'!BO66+'O5 Details by Class &amp; Accounts'!CJ66</f>
        <v>0</v>
      </c>
      <c r="V66" s="667">
        <f ca="1">'O5 Details by Class &amp; Accounts'!Z66+'O5 Details by Class &amp; Accounts'!AU66+'O5 Details by Class &amp; Accounts'!BP66+'O5 Details by Class &amp; Accounts'!CK66</f>
        <v>0</v>
      </c>
      <c r="W66" s="667">
        <f ca="1">'O5 Details by Class &amp; Accounts'!AA66+'O5 Details by Class &amp; Accounts'!AV66+'O5 Details by Class &amp; Accounts'!BQ66+'O5 Details by Class &amp; Accounts'!CL66</f>
        <v>0</v>
      </c>
      <c r="X66" s="1113">
        <f ca="1">'O5 Details by Class &amp; Accounts'!AB66+'O5 Details by Class &amp; Accounts'!AW66+'O5 Details by Class &amp; Accounts'!BR66+'O5 Details by Class &amp; Accounts'!CM66</f>
        <v>0</v>
      </c>
      <c r="Y66" s="2092" t="str">
        <f t="shared" si="0"/>
        <v>1925</v>
      </c>
      <c r="Z66" s="2087" t="s">
        <v>343</v>
      </c>
    </row>
    <row r="67" spans="1:26" ht="12.95" customHeight="1">
      <c r="A67" s="1940" t="s">
        <v>462</v>
      </c>
      <c r="B67" s="1084" t="s">
        <v>959</v>
      </c>
      <c r="C67" s="1099" t="str">
        <f ca="1">IF(ISBLANK('E4 TB Allocation Details'!D67), "",('E4 TB Allocation Details'!D67))</f>
        <v>gp</v>
      </c>
      <c r="D67" s="1100">
        <f t="shared" si="2"/>
        <v>1999000.0000000002</v>
      </c>
      <c r="E67" s="667">
        <f ca="1">'O5 Details by Class &amp; Accounts'!I67+'O5 Details by Class &amp; Accounts'!AD67+'O5 Details by Class &amp; Accounts'!AY67+'O5 Details by Class &amp; Accounts'!BT67</f>
        <v>1002484.6736855927</v>
      </c>
      <c r="F67" s="667">
        <f ca="1">'O5 Details by Class &amp; Accounts'!J67+'O5 Details by Class &amp; Accounts'!AE67+'O5 Details by Class &amp; Accounts'!AZ67+'O5 Details by Class &amp; Accounts'!BU67</f>
        <v>345399.27118557924</v>
      </c>
      <c r="G67" s="667">
        <f ca="1">'O5 Details by Class &amp; Accounts'!K67+'O5 Details by Class &amp; Accounts'!AF67+'O5 Details by Class &amp; Accounts'!BA67+'O5 Details by Class &amp; Accounts'!BV67</f>
        <v>497046.23855490086</v>
      </c>
      <c r="H67" s="667">
        <f ca="1">'O5 Details by Class &amp; Accounts'!L67+'O5 Details by Class &amp; Accounts'!AG67+'O5 Details by Class &amp; Accounts'!BB67+'O5 Details by Class &amp; Accounts'!BW67</f>
        <v>0</v>
      </c>
      <c r="I67" s="667">
        <f ca="1">'O5 Details by Class &amp; Accounts'!M67+'O5 Details by Class &amp; Accounts'!AH67+'O5 Details by Class &amp; Accounts'!BC67+'O5 Details by Class &amp; Accounts'!BX67</f>
        <v>0</v>
      </c>
      <c r="J67" s="667">
        <f ca="1">'O5 Details by Class &amp; Accounts'!N67+'O5 Details by Class &amp; Accounts'!AI67+'O5 Details by Class &amp; Accounts'!BD67+'O5 Details by Class &amp; Accounts'!BY67</f>
        <v>0</v>
      </c>
      <c r="K67" s="667">
        <f ca="1">'O5 Details by Class &amp; Accounts'!O67+'O5 Details by Class &amp; Accounts'!AJ67+'O5 Details by Class &amp; Accounts'!BE67+'O5 Details by Class &amp; Accounts'!BZ67</f>
        <v>139465.84472042794</v>
      </c>
      <c r="L67" s="667">
        <f ca="1">'O5 Details by Class &amp; Accounts'!P67+'O5 Details by Class &amp; Accounts'!AK67+'O5 Details by Class &amp; Accounts'!BF67+'O5 Details by Class &amp; Accounts'!CA67</f>
        <v>7652.5811279420059</v>
      </c>
      <c r="M67" s="667">
        <f ca="1">'O5 Details by Class &amp; Accounts'!Q67+'O5 Details by Class &amp; Accounts'!AL67+'O5 Details by Class &amp; Accounts'!BG67+'O5 Details by Class &amp; Accounts'!CB67</f>
        <v>6951.390725557414</v>
      </c>
      <c r="N67" s="667">
        <f ca="1">'O5 Details by Class &amp; Accounts'!R67+'O5 Details by Class &amp; Accounts'!AM67+'O5 Details by Class &amp; Accounts'!BH67+'O5 Details by Class &amp; Accounts'!CC67</f>
        <v>0</v>
      </c>
      <c r="O67" s="667">
        <f ca="1">'O5 Details by Class &amp; Accounts'!S67+'O5 Details by Class &amp; Accounts'!AN67+'O5 Details by Class &amp; Accounts'!BI67+'O5 Details by Class &amp; Accounts'!CD67</f>
        <v>0</v>
      </c>
      <c r="P67" s="667">
        <f ca="1">'O5 Details by Class &amp; Accounts'!T67+'O5 Details by Class &amp; Accounts'!AO67+'O5 Details by Class &amp; Accounts'!BJ67+'O5 Details by Class &amp; Accounts'!CE67</f>
        <v>0</v>
      </c>
      <c r="Q67" s="667">
        <f ca="1">'O5 Details by Class &amp; Accounts'!U67+'O5 Details by Class &amp; Accounts'!AP67+'O5 Details by Class &amp; Accounts'!BK67+'O5 Details by Class &amp; Accounts'!CF67</f>
        <v>0</v>
      </c>
      <c r="R67" s="667">
        <f ca="1">'O5 Details by Class &amp; Accounts'!V67+'O5 Details by Class &amp; Accounts'!AQ67+'O5 Details by Class &amp; Accounts'!BL67+'O5 Details by Class &amp; Accounts'!CG67</f>
        <v>0</v>
      </c>
      <c r="S67" s="667">
        <f ca="1">'O5 Details by Class &amp; Accounts'!W67+'O5 Details by Class &amp; Accounts'!AR67+'O5 Details by Class &amp; Accounts'!BM67+'O5 Details by Class &amp; Accounts'!CH67</f>
        <v>0</v>
      </c>
      <c r="T67" s="667">
        <f ca="1">'O5 Details by Class &amp; Accounts'!X67+'O5 Details by Class &amp; Accounts'!AS67+'O5 Details by Class &amp; Accounts'!BN67+'O5 Details by Class &amp; Accounts'!CI67</f>
        <v>0</v>
      </c>
      <c r="U67" s="667">
        <f ca="1">'O5 Details by Class &amp; Accounts'!Y67+'O5 Details by Class &amp; Accounts'!AT67+'O5 Details by Class &amp; Accounts'!BO67+'O5 Details by Class &amp; Accounts'!CJ67</f>
        <v>0</v>
      </c>
      <c r="V67" s="667">
        <f ca="1">'O5 Details by Class &amp; Accounts'!Z67+'O5 Details by Class &amp; Accounts'!AU67+'O5 Details by Class &amp; Accounts'!BP67+'O5 Details by Class &amp; Accounts'!CK67</f>
        <v>0</v>
      </c>
      <c r="W67" s="667">
        <f ca="1">'O5 Details by Class &amp; Accounts'!AA67+'O5 Details by Class &amp; Accounts'!AV67+'O5 Details by Class &amp; Accounts'!BQ67+'O5 Details by Class &amp; Accounts'!CL67</f>
        <v>0</v>
      </c>
      <c r="X67" s="1113">
        <f ca="1">'O5 Details by Class &amp; Accounts'!AB67+'O5 Details by Class &amp; Accounts'!AW67+'O5 Details by Class &amp; Accounts'!BR67+'O5 Details by Class &amp; Accounts'!CM67</f>
        <v>0</v>
      </c>
      <c r="Y67" s="2092" t="str">
        <f t="shared" si="0"/>
        <v>1930</v>
      </c>
      <c r="Z67" s="2087" t="s">
        <v>343</v>
      </c>
    </row>
    <row r="68" spans="1:26" ht="12.95" customHeight="1">
      <c r="A68" s="1940" t="s">
        <v>463</v>
      </c>
      <c r="B68" s="1084" t="s">
        <v>960</v>
      </c>
      <c r="C68" s="1099" t="str">
        <f ca="1">IF(ISBLANK('E4 TB Allocation Details'!D68), "",('E4 TB Allocation Details'!D68))</f>
        <v>gp</v>
      </c>
      <c r="D68" s="1100">
        <f t="shared" si="2"/>
        <v>29000</v>
      </c>
      <c r="E68" s="667">
        <f ca="1">'O5 Details by Class &amp; Accounts'!I68+'O5 Details by Class &amp; Accounts'!AD68+'O5 Details by Class &amp; Accounts'!AY68+'O5 Details by Class &amp; Accounts'!BT68</f>
        <v>14543.299418150169</v>
      </c>
      <c r="F68" s="667">
        <f ca="1">'O5 Details by Class &amp; Accounts'!J68+'O5 Details by Class &amp; Accounts'!AE68+'O5 Details by Class &amp; Accounts'!AZ68+'O5 Details by Class &amp; Accounts'!BU68</f>
        <v>5010.794829605702</v>
      </c>
      <c r="G68" s="667">
        <f ca="1">'O5 Details by Class &amp; Accounts'!K68+'O5 Details by Class &amp; Accounts'!AF68+'O5 Details by Class &amp; Accounts'!BA68+'O5 Details by Class &amp; Accounts'!BV68</f>
        <v>7210.7758469695473</v>
      </c>
      <c r="H68" s="667">
        <f ca="1">'O5 Details by Class &amp; Accounts'!L68+'O5 Details by Class &amp; Accounts'!AG68+'O5 Details by Class &amp; Accounts'!BB68+'O5 Details by Class &amp; Accounts'!BW68</f>
        <v>0</v>
      </c>
      <c r="I68" s="667">
        <f ca="1">'O5 Details by Class &amp; Accounts'!M68+'O5 Details by Class &amp; Accounts'!AH68+'O5 Details by Class &amp; Accounts'!BC68+'O5 Details by Class &amp; Accounts'!BX68</f>
        <v>0</v>
      </c>
      <c r="J68" s="667">
        <f ca="1">'O5 Details by Class &amp; Accounts'!N68+'O5 Details by Class &amp; Accounts'!AI68+'O5 Details by Class &amp; Accounts'!BD68+'O5 Details by Class &amp; Accounts'!BY68</f>
        <v>0</v>
      </c>
      <c r="K68" s="667">
        <f ca="1">'O5 Details by Class &amp; Accounts'!O68+'O5 Details by Class &amp; Accounts'!AJ68+'O5 Details by Class &amp; Accounts'!BE68+'O5 Details by Class &amp; Accounts'!BZ68</f>
        <v>2023.2663816370234</v>
      </c>
      <c r="L68" s="667">
        <f ca="1">'O5 Details by Class &amp; Accounts'!P68+'O5 Details by Class &amp; Accounts'!AK68+'O5 Details by Class &amp; Accounts'!BF68+'O5 Details by Class &amp; Accounts'!CA68</f>
        <v>111.01793532282049</v>
      </c>
      <c r="M68" s="667">
        <f ca="1">'O5 Details by Class &amp; Accounts'!Q68+'O5 Details by Class &amp; Accounts'!AL68+'O5 Details by Class &amp; Accounts'!BG68+'O5 Details by Class &amp; Accounts'!CB68</f>
        <v>100.84558831473987</v>
      </c>
      <c r="N68" s="667">
        <f ca="1">'O5 Details by Class &amp; Accounts'!R68+'O5 Details by Class &amp; Accounts'!AM68+'O5 Details by Class &amp; Accounts'!BH68+'O5 Details by Class &amp; Accounts'!CC68</f>
        <v>0</v>
      </c>
      <c r="O68" s="667">
        <f ca="1">'O5 Details by Class &amp; Accounts'!S68+'O5 Details by Class &amp; Accounts'!AN68+'O5 Details by Class &amp; Accounts'!BI68+'O5 Details by Class &amp; Accounts'!CD68</f>
        <v>0</v>
      </c>
      <c r="P68" s="667">
        <f ca="1">'O5 Details by Class &amp; Accounts'!T68+'O5 Details by Class &amp; Accounts'!AO68+'O5 Details by Class &amp; Accounts'!BJ68+'O5 Details by Class &amp; Accounts'!CE68</f>
        <v>0</v>
      </c>
      <c r="Q68" s="667">
        <f ca="1">'O5 Details by Class &amp; Accounts'!U68+'O5 Details by Class &amp; Accounts'!AP68+'O5 Details by Class &amp; Accounts'!BK68+'O5 Details by Class &amp; Accounts'!CF68</f>
        <v>0</v>
      </c>
      <c r="R68" s="667">
        <f ca="1">'O5 Details by Class &amp; Accounts'!V68+'O5 Details by Class &amp; Accounts'!AQ68+'O5 Details by Class &amp; Accounts'!BL68+'O5 Details by Class &amp; Accounts'!CG68</f>
        <v>0</v>
      </c>
      <c r="S68" s="667">
        <f ca="1">'O5 Details by Class &amp; Accounts'!W68+'O5 Details by Class &amp; Accounts'!AR68+'O5 Details by Class &amp; Accounts'!BM68+'O5 Details by Class &amp; Accounts'!CH68</f>
        <v>0</v>
      </c>
      <c r="T68" s="667">
        <f ca="1">'O5 Details by Class &amp; Accounts'!X68+'O5 Details by Class &amp; Accounts'!AS68+'O5 Details by Class &amp; Accounts'!BN68+'O5 Details by Class &amp; Accounts'!CI68</f>
        <v>0</v>
      </c>
      <c r="U68" s="667">
        <f ca="1">'O5 Details by Class &amp; Accounts'!Y68+'O5 Details by Class &amp; Accounts'!AT68+'O5 Details by Class &amp; Accounts'!BO68+'O5 Details by Class &amp; Accounts'!CJ68</f>
        <v>0</v>
      </c>
      <c r="V68" s="667">
        <f ca="1">'O5 Details by Class &amp; Accounts'!Z68+'O5 Details by Class &amp; Accounts'!AU68+'O5 Details by Class &amp; Accounts'!BP68+'O5 Details by Class &amp; Accounts'!CK68</f>
        <v>0</v>
      </c>
      <c r="W68" s="667">
        <f ca="1">'O5 Details by Class &amp; Accounts'!AA68+'O5 Details by Class &amp; Accounts'!AV68+'O5 Details by Class &amp; Accounts'!BQ68+'O5 Details by Class &amp; Accounts'!CL68</f>
        <v>0</v>
      </c>
      <c r="X68" s="1113">
        <f ca="1">'O5 Details by Class &amp; Accounts'!AB68+'O5 Details by Class &amp; Accounts'!AW68+'O5 Details by Class &amp; Accounts'!BR68+'O5 Details by Class &amp; Accounts'!CM68</f>
        <v>0</v>
      </c>
      <c r="Y68" s="2092" t="str">
        <f t="shared" si="0"/>
        <v>1935</v>
      </c>
      <c r="Z68" s="2087" t="s">
        <v>343</v>
      </c>
    </row>
    <row r="69" spans="1:26" ht="12.95" customHeight="1">
      <c r="A69" s="1940" t="s">
        <v>464</v>
      </c>
      <c r="B69" s="1084" t="s">
        <v>961</v>
      </c>
      <c r="C69" s="1099" t="str">
        <f ca="1">IF(ISBLANK('E4 TB Allocation Details'!D69), "",('E4 TB Allocation Details'!D69))</f>
        <v>gp</v>
      </c>
      <c r="D69" s="1100">
        <f t="shared" si="2"/>
        <v>253000</v>
      </c>
      <c r="E69" s="667">
        <f ca="1">'O5 Details by Class &amp; Accounts'!I69+'O5 Details by Class &amp; Accounts'!AD69+'O5 Details by Class &amp; Accounts'!AY69+'O5 Details by Class &amp; Accounts'!BT69</f>
        <v>126877.75009627562</v>
      </c>
      <c r="F69" s="667">
        <f ca="1">'O5 Details by Class &amp; Accounts'!J69+'O5 Details by Class &amp; Accounts'!AE69+'O5 Details by Class &amp; Accounts'!AZ69+'O5 Details by Class &amp; Accounts'!BU69</f>
        <v>43714.865237594568</v>
      </c>
      <c r="G69" s="667">
        <f ca="1">'O5 Details by Class &amp; Accounts'!K69+'O5 Details by Class &amp; Accounts'!AF69+'O5 Details by Class &amp; Accounts'!BA69+'O5 Details by Class &amp; Accounts'!BV69</f>
        <v>62907.803078734323</v>
      </c>
      <c r="H69" s="667">
        <f ca="1">'O5 Details by Class &amp; Accounts'!L69+'O5 Details by Class &amp; Accounts'!AG69+'O5 Details by Class &amp; Accounts'!BB69+'O5 Details by Class &amp; Accounts'!BW69</f>
        <v>0</v>
      </c>
      <c r="I69" s="667">
        <f ca="1">'O5 Details by Class &amp; Accounts'!M69+'O5 Details by Class &amp; Accounts'!AH69+'O5 Details by Class &amp; Accounts'!BC69+'O5 Details by Class &amp; Accounts'!BX69</f>
        <v>0</v>
      </c>
      <c r="J69" s="667">
        <f ca="1">'O5 Details by Class &amp; Accounts'!N69+'O5 Details by Class &amp; Accounts'!AI69+'O5 Details by Class &amp; Accounts'!BD69+'O5 Details by Class &amp; Accounts'!BY69</f>
        <v>0</v>
      </c>
      <c r="K69" s="667">
        <f ca="1">'O5 Details by Class &amp; Accounts'!O69+'O5 Details by Class &amp; Accounts'!AJ69+'O5 Details by Class &amp; Accounts'!BE69+'O5 Details by Class &amp; Accounts'!BZ69</f>
        <v>17651.254984626448</v>
      </c>
      <c r="L69" s="667">
        <f ca="1">'O5 Details by Class &amp; Accounts'!P69+'O5 Details by Class &amp; Accounts'!AK69+'O5 Details by Class &amp; Accounts'!BF69+'O5 Details by Class &amp; Accounts'!CA69</f>
        <v>968.53578057495122</v>
      </c>
      <c r="M69" s="667">
        <f ca="1">'O5 Details by Class &amp; Accounts'!Q69+'O5 Details by Class &amp; Accounts'!AL69+'O5 Details by Class &amp; Accounts'!BG69+'O5 Details by Class &amp; Accounts'!CB69</f>
        <v>879.79082219410998</v>
      </c>
      <c r="N69" s="667">
        <f ca="1">'O5 Details by Class &amp; Accounts'!R69+'O5 Details by Class &amp; Accounts'!AM69+'O5 Details by Class &amp; Accounts'!BH69+'O5 Details by Class &amp; Accounts'!CC69</f>
        <v>0</v>
      </c>
      <c r="O69" s="667">
        <f ca="1">'O5 Details by Class &amp; Accounts'!S69+'O5 Details by Class &amp; Accounts'!AN69+'O5 Details by Class &amp; Accounts'!BI69+'O5 Details by Class &amp; Accounts'!CD69</f>
        <v>0</v>
      </c>
      <c r="P69" s="667">
        <f ca="1">'O5 Details by Class &amp; Accounts'!T69+'O5 Details by Class &amp; Accounts'!AO69+'O5 Details by Class &amp; Accounts'!BJ69+'O5 Details by Class &amp; Accounts'!CE69</f>
        <v>0</v>
      </c>
      <c r="Q69" s="667">
        <f ca="1">'O5 Details by Class &amp; Accounts'!U69+'O5 Details by Class &amp; Accounts'!AP69+'O5 Details by Class &amp; Accounts'!BK69+'O5 Details by Class &amp; Accounts'!CF69</f>
        <v>0</v>
      </c>
      <c r="R69" s="667">
        <f ca="1">'O5 Details by Class &amp; Accounts'!V69+'O5 Details by Class &amp; Accounts'!AQ69+'O5 Details by Class &amp; Accounts'!BL69+'O5 Details by Class &amp; Accounts'!CG69</f>
        <v>0</v>
      </c>
      <c r="S69" s="667">
        <f ca="1">'O5 Details by Class &amp; Accounts'!W69+'O5 Details by Class &amp; Accounts'!AR69+'O5 Details by Class &amp; Accounts'!BM69+'O5 Details by Class &amp; Accounts'!CH69</f>
        <v>0</v>
      </c>
      <c r="T69" s="667">
        <f ca="1">'O5 Details by Class &amp; Accounts'!X69+'O5 Details by Class &amp; Accounts'!AS69+'O5 Details by Class &amp; Accounts'!BN69+'O5 Details by Class &amp; Accounts'!CI69</f>
        <v>0</v>
      </c>
      <c r="U69" s="667">
        <f ca="1">'O5 Details by Class &amp; Accounts'!Y69+'O5 Details by Class &amp; Accounts'!AT69+'O5 Details by Class &amp; Accounts'!BO69+'O5 Details by Class &amp; Accounts'!CJ69</f>
        <v>0</v>
      </c>
      <c r="V69" s="667">
        <f ca="1">'O5 Details by Class &amp; Accounts'!Z69+'O5 Details by Class &amp; Accounts'!AU69+'O5 Details by Class &amp; Accounts'!BP69+'O5 Details by Class &amp; Accounts'!CK69</f>
        <v>0</v>
      </c>
      <c r="W69" s="667">
        <f ca="1">'O5 Details by Class &amp; Accounts'!AA69+'O5 Details by Class &amp; Accounts'!AV69+'O5 Details by Class &amp; Accounts'!BQ69+'O5 Details by Class &amp; Accounts'!CL69</f>
        <v>0</v>
      </c>
      <c r="X69" s="1113">
        <f ca="1">'O5 Details by Class &amp; Accounts'!AB69+'O5 Details by Class &amp; Accounts'!AW69+'O5 Details by Class &amp; Accounts'!BR69+'O5 Details by Class &amp; Accounts'!CM69</f>
        <v>0</v>
      </c>
      <c r="Y69" s="2092" t="str">
        <f t="shared" si="0"/>
        <v>1940</v>
      </c>
      <c r="Z69" s="2087" t="s">
        <v>343</v>
      </c>
    </row>
    <row r="70" spans="1:26" ht="12.95" customHeight="1">
      <c r="A70" s="1940" t="s">
        <v>465</v>
      </c>
      <c r="B70" s="1084" t="s">
        <v>962</v>
      </c>
      <c r="C70" s="1099" t="str">
        <f ca="1">IF(ISBLANK('E4 TB Allocation Details'!D70), "",('E4 TB Allocation Details'!D70))</f>
        <v>gp</v>
      </c>
      <c r="D70" s="1100">
        <f t="shared" si="2"/>
        <v>0</v>
      </c>
      <c r="E70" s="667">
        <f ca="1">'O5 Details by Class &amp; Accounts'!I70+'O5 Details by Class &amp; Accounts'!AD70+'O5 Details by Class &amp; Accounts'!AY70+'O5 Details by Class &amp; Accounts'!BT70</f>
        <v>0</v>
      </c>
      <c r="F70" s="667">
        <f ca="1">'O5 Details by Class &amp; Accounts'!J70+'O5 Details by Class &amp; Accounts'!AE70+'O5 Details by Class &amp; Accounts'!AZ70+'O5 Details by Class &amp; Accounts'!BU70</f>
        <v>0</v>
      </c>
      <c r="G70" s="667">
        <f ca="1">'O5 Details by Class &amp; Accounts'!K70+'O5 Details by Class &amp; Accounts'!AF70+'O5 Details by Class &amp; Accounts'!BA70+'O5 Details by Class &amp; Accounts'!BV70</f>
        <v>0</v>
      </c>
      <c r="H70" s="667">
        <f ca="1">'O5 Details by Class &amp; Accounts'!L70+'O5 Details by Class &amp; Accounts'!AG70+'O5 Details by Class &amp; Accounts'!BB70+'O5 Details by Class &amp; Accounts'!BW70</f>
        <v>0</v>
      </c>
      <c r="I70" s="667">
        <f ca="1">'O5 Details by Class &amp; Accounts'!M70+'O5 Details by Class &amp; Accounts'!AH70+'O5 Details by Class &amp; Accounts'!BC70+'O5 Details by Class &amp; Accounts'!BX70</f>
        <v>0</v>
      </c>
      <c r="J70" s="667">
        <f ca="1">'O5 Details by Class &amp; Accounts'!N70+'O5 Details by Class &amp; Accounts'!AI70+'O5 Details by Class &amp; Accounts'!BD70+'O5 Details by Class &amp; Accounts'!BY70</f>
        <v>0</v>
      </c>
      <c r="K70" s="667">
        <f ca="1">'O5 Details by Class &amp; Accounts'!O70+'O5 Details by Class &amp; Accounts'!AJ70+'O5 Details by Class &amp; Accounts'!BE70+'O5 Details by Class &amp; Accounts'!BZ70</f>
        <v>0</v>
      </c>
      <c r="L70" s="667">
        <f ca="1">'O5 Details by Class &amp; Accounts'!P70+'O5 Details by Class &amp; Accounts'!AK70+'O5 Details by Class &amp; Accounts'!BF70+'O5 Details by Class &amp; Accounts'!CA70</f>
        <v>0</v>
      </c>
      <c r="M70" s="667">
        <f ca="1">'O5 Details by Class &amp; Accounts'!Q70+'O5 Details by Class &amp; Accounts'!AL70+'O5 Details by Class &amp; Accounts'!BG70+'O5 Details by Class &amp; Accounts'!CB70</f>
        <v>0</v>
      </c>
      <c r="N70" s="667">
        <f ca="1">'O5 Details by Class &amp; Accounts'!R70+'O5 Details by Class &amp; Accounts'!AM70+'O5 Details by Class &amp; Accounts'!BH70+'O5 Details by Class &amp; Accounts'!CC70</f>
        <v>0</v>
      </c>
      <c r="O70" s="667">
        <f ca="1">'O5 Details by Class &amp; Accounts'!S70+'O5 Details by Class &amp; Accounts'!AN70+'O5 Details by Class &amp; Accounts'!BI70+'O5 Details by Class &amp; Accounts'!CD70</f>
        <v>0</v>
      </c>
      <c r="P70" s="667">
        <f ca="1">'O5 Details by Class &amp; Accounts'!T70+'O5 Details by Class &amp; Accounts'!AO70+'O5 Details by Class &amp; Accounts'!BJ70+'O5 Details by Class &amp; Accounts'!CE70</f>
        <v>0</v>
      </c>
      <c r="Q70" s="667">
        <f ca="1">'O5 Details by Class &amp; Accounts'!U70+'O5 Details by Class &amp; Accounts'!AP70+'O5 Details by Class &amp; Accounts'!BK70+'O5 Details by Class &amp; Accounts'!CF70</f>
        <v>0</v>
      </c>
      <c r="R70" s="667">
        <f ca="1">'O5 Details by Class &amp; Accounts'!V70+'O5 Details by Class &amp; Accounts'!AQ70+'O5 Details by Class &amp; Accounts'!BL70+'O5 Details by Class &amp; Accounts'!CG70</f>
        <v>0</v>
      </c>
      <c r="S70" s="667">
        <f ca="1">'O5 Details by Class &amp; Accounts'!W70+'O5 Details by Class &amp; Accounts'!AR70+'O5 Details by Class &amp; Accounts'!BM70+'O5 Details by Class &amp; Accounts'!CH70</f>
        <v>0</v>
      </c>
      <c r="T70" s="667">
        <f ca="1">'O5 Details by Class &amp; Accounts'!X70+'O5 Details by Class &amp; Accounts'!AS70+'O5 Details by Class &amp; Accounts'!BN70+'O5 Details by Class &amp; Accounts'!CI70</f>
        <v>0</v>
      </c>
      <c r="U70" s="667">
        <f ca="1">'O5 Details by Class &amp; Accounts'!Y70+'O5 Details by Class &amp; Accounts'!AT70+'O5 Details by Class &amp; Accounts'!BO70+'O5 Details by Class &amp; Accounts'!CJ70</f>
        <v>0</v>
      </c>
      <c r="V70" s="667">
        <f ca="1">'O5 Details by Class &amp; Accounts'!Z70+'O5 Details by Class &amp; Accounts'!AU70+'O5 Details by Class &amp; Accounts'!BP70+'O5 Details by Class &amp; Accounts'!CK70</f>
        <v>0</v>
      </c>
      <c r="W70" s="667">
        <f ca="1">'O5 Details by Class &amp; Accounts'!AA70+'O5 Details by Class &amp; Accounts'!AV70+'O5 Details by Class &amp; Accounts'!BQ70+'O5 Details by Class &amp; Accounts'!CL70</f>
        <v>0</v>
      </c>
      <c r="X70" s="1113">
        <f ca="1">'O5 Details by Class &amp; Accounts'!AB70+'O5 Details by Class &amp; Accounts'!AW70+'O5 Details by Class &amp; Accounts'!BR70+'O5 Details by Class &amp; Accounts'!CM70</f>
        <v>0</v>
      </c>
      <c r="Y70" s="2092" t="str">
        <f t="shared" si="0"/>
        <v>1945</v>
      </c>
      <c r="Z70" s="2087" t="s">
        <v>343</v>
      </c>
    </row>
    <row r="71" spans="1:26" ht="12.95" customHeight="1">
      <c r="A71" s="1940" t="s">
        <v>466</v>
      </c>
      <c r="B71" s="1084" t="s">
        <v>963</v>
      </c>
      <c r="C71" s="1099" t="str">
        <f ca="1">IF(ISBLANK('E4 TB Allocation Details'!D71), "",('E4 TB Allocation Details'!D71))</f>
        <v>gp</v>
      </c>
      <c r="D71" s="1100">
        <f t="shared" si="2"/>
        <v>0</v>
      </c>
      <c r="E71" s="667">
        <f ca="1">'O5 Details by Class &amp; Accounts'!I71+'O5 Details by Class &amp; Accounts'!AD71+'O5 Details by Class &amp; Accounts'!AY71+'O5 Details by Class &amp; Accounts'!BT71</f>
        <v>0</v>
      </c>
      <c r="F71" s="667">
        <f ca="1">'O5 Details by Class &amp; Accounts'!J71+'O5 Details by Class &amp; Accounts'!AE71+'O5 Details by Class &amp; Accounts'!AZ71+'O5 Details by Class &amp; Accounts'!BU71</f>
        <v>0</v>
      </c>
      <c r="G71" s="667">
        <f ca="1">'O5 Details by Class &amp; Accounts'!K71+'O5 Details by Class &amp; Accounts'!AF71+'O5 Details by Class &amp; Accounts'!BA71+'O5 Details by Class &amp; Accounts'!BV71</f>
        <v>0</v>
      </c>
      <c r="H71" s="667">
        <f ca="1">'O5 Details by Class &amp; Accounts'!L71+'O5 Details by Class &amp; Accounts'!AG71+'O5 Details by Class &amp; Accounts'!BB71+'O5 Details by Class &amp; Accounts'!BW71</f>
        <v>0</v>
      </c>
      <c r="I71" s="667">
        <f ca="1">'O5 Details by Class &amp; Accounts'!M71+'O5 Details by Class &amp; Accounts'!AH71+'O5 Details by Class &amp; Accounts'!BC71+'O5 Details by Class &amp; Accounts'!BX71</f>
        <v>0</v>
      </c>
      <c r="J71" s="667">
        <f ca="1">'O5 Details by Class &amp; Accounts'!N71+'O5 Details by Class &amp; Accounts'!AI71+'O5 Details by Class &amp; Accounts'!BD71+'O5 Details by Class &amp; Accounts'!BY71</f>
        <v>0</v>
      </c>
      <c r="K71" s="667">
        <f ca="1">'O5 Details by Class &amp; Accounts'!O71+'O5 Details by Class &amp; Accounts'!AJ71+'O5 Details by Class &amp; Accounts'!BE71+'O5 Details by Class &amp; Accounts'!BZ71</f>
        <v>0</v>
      </c>
      <c r="L71" s="667">
        <f ca="1">'O5 Details by Class &amp; Accounts'!P71+'O5 Details by Class &amp; Accounts'!AK71+'O5 Details by Class &amp; Accounts'!BF71+'O5 Details by Class &amp; Accounts'!CA71</f>
        <v>0</v>
      </c>
      <c r="M71" s="667">
        <f ca="1">'O5 Details by Class &amp; Accounts'!Q71+'O5 Details by Class &amp; Accounts'!AL71+'O5 Details by Class &amp; Accounts'!BG71+'O5 Details by Class &amp; Accounts'!CB71</f>
        <v>0</v>
      </c>
      <c r="N71" s="667">
        <f ca="1">'O5 Details by Class &amp; Accounts'!R71+'O5 Details by Class &amp; Accounts'!AM71+'O5 Details by Class &amp; Accounts'!BH71+'O5 Details by Class &amp; Accounts'!CC71</f>
        <v>0</v>
      </c>
      <c r="O71" s="667">
        <f ca="1">'O5 Details by Class &amp; Accounts'!S71+'O5 Details by Class &amp; Accounts'!AN71+'O5 Details by Class &amp; Accounts'!BI71+'O5 Details by Class &amp; Accounts'!CD71</f>
        <v>0</v>
      </c>
      <c r="P71" s="667">
        <f ca="1">'O5 Details by Class &amp; Accounts'!T71+'O5 Details by Class &amp; Accounts'!AO71+'O5 Details by Class &amp; Accounts'!BJ71+'O5 Details by Class &amp; Accounts'!CE71</f>
        <v>0</v>
      </c>
      <c r="Q71" s="667">
        <f ca="1">'O5 Details by Class &amp; Accounts'!U71+'O5 Details by Class &amp; Accounts'!AP71+'O5 Details by Class &amp; Accounts'!BK71+'O5 Details by Class &amp; Accounts'!CF71</f>
        <v>0</v>
      </c>
      <c r="R71" s="667">
        <f ca="1">'O5 Details by Class &amp; Accounts'!V71+'O5 Details by Class &amp; Accounts'!AQ71+'O5 Details by Class &amp; Accounts'!BL71+'O5 Details by Class &amp; Accounts'!CG71</f>
        <v>0</v>
      </c>
      <c r="S71" s="667">
        <f ca="1">'O5 Details by Class &amp; Accounts'!W71+'O5 Details by Class &amp; Accounts'!AR71+'O5 Details by Class &amp; Accounts'!BM71+'O5 Details by Class &amp; Accounts'!CH71</f>
        <v>0</v>
      </c>
      <c r="T71" s="667">
        <f ca="1">'O5 Details by Class &amp; Accounts'!X71+'O5 Details by Class &amp; Accounts'!AS71+'O5 Details by Class &amp; Accounts'!BN71+'O5 Details by Class &amp; Accounts'!CI71</f>
        <v>0</v>
      </c>
      <c r="U71" s="667">
        <f ca="1">'O5 Details by Class &amp; Accounts'!Y71+'O5 Details by Class &amp; Accounts'!AT71+'O5 Details by Class &amp; Accounts'!BO71+'O5 Details by Class &amp; Accounts'!CJ71</f>
        <v>0</v>
      </c>
      <c r="V71" s="667">
        <f ca="1">'O5 Details by Class &amp; Accounts'!Z71+'O5 Details by Class &amp; Accounts'!AU71+'O5 Details by Class &amp; Accounts'!BP71+'O5 Details by Class &amp; Accounts'!CK71</f>
        <v>0</v>
      </c>
      <c r="W71" s="667">
        <f ca="1">'O5 Details by Class &amp; Accounts'!AA71+'O5 Details by Class &amp; Accounts'!AV71+'O5 Details by Class &amp; Accounts'!BQ71+'O5 Details by Class &amp; Accounts'!CL71</f>
        <v>0</v>
      </c>
      <c r="X71" s="1113">
        <f ca="1">'O5 Details by Class &amp; Accounts'!AB71+'O5 Details by Class &amp; Accounts'!AW71+'O5 Details by Class &amp; Accounts'!BR71+'O5 Details by Class &amp; Accounts'!CM71</f>
        <v>0</v>
      </c>
      <c r="Y71" s="2092" t="str">
        <f t="shared" si="0"/>
        <v>1950</v>
      </c>
      <c r="Z71" s="2087" t="s">
        <v>343</v>
      </c>
    </row>
    <row r="72" spans="1:26" ht="12.95" customHeight="1">
      <c r="A72" s="1940" t="s">
        <v>467</v>
      </c>
      <c r="B72" s="1084" t="s">
        <v>614</v>
      </c>
      <c r="C72" s="1099" t="str">
        <f ca="1">IF(ISBLANK('E4 TB Allocation Details'!D72), "",('E4 TB Allocation Details'!D72))</f>
        <v>gp</v>
      </c>
      <c r="D72" s="1100">
        <f t="shared" si="2"/>
        <v>0</v>
      </c>
      <c r="E72" s="667">
        <f ca="1">'O5 Details by Class &amp; Accounts'!I72+'O5 Details by Class &amp; Accounts'!AD72+'O5 Details by Class &amp; Accounts'!AY72+'O5 Details by Class &amp; Accounts'!BT72</f>
        <v>0</v>
      </c>
      <c r="F72" s="667">
        <f ca="1">'O5 Details by Class &amp; Accounts'!J72+'O5 Details by Class &amp; Accounts'!AE72+'O5 Details by Class &amp; Accounts'!AZ72+'O5 Details by Class &amp; Accounts'!BU72</f>
        <v>0</v>
      </c>
      <c r="G72" s="667">
        <f ca="1">'O5 Details by Class &amp; Accounts'!K72+'O5 Details by Class &amp; Accounts'!AF72+'O5 Details by Class &amp; Accounts'!BA72+'O5 Details by Class &amp; Accounts'!BV72</f>
        <v>0</v>
      </c>
      <c r="H72" s="667">
        <f ca="1">'O5 Details by Class &amp; Accounts'!L72+'O5 Details by Class &amp; Accounts'!AG72+'O5 Details by Class &amp; Accounts'!BB72+'O5 Details by Class &amp; Accounts'!BW72</f>
        <v>0</v>
      </c>
      <c r="I72" s="667">
        <f ca="1">'O5 Details by Class &amp; Accounts'!M72+'O5 Details by Class &amp; Accounts'!AH72+'O5 Details by Class &amp; Accounts'!BC72+'O5 Details by Class &amp; Accounts'!BX72</f>
        <v>0</v>
      </c>
      <c r="J72" s="667">
        <f ca="1">'O5 Details by Class &amp; Accounts'!N72+'O5 Details by Class &amp; Accounts'!AI72+'O5 Details by Class &amp; Accounts'!BD72+'O5 Details by Class &amp; Accounts'!BY72</f>
        <v>0</v>
      </c>
      <c r="K72" s="667">
        <f ca="1">'O5 Details by Class &amp; Accounts'!O72+'O5 Details by Class &amp; Accounts'!AJ72+'O5 Details by Class &amp; Accounts'!BE72+'O5 Details by Class &amp; Accounts'!BZ72</f>
        <v>0</v>
      </c>
      <c r="L72" s="667">
        <f ca="1">'O5 Details by Class &amp; Accounts'!P72+'O5 Details by Class &amp; Accounts'!AK72+'O5 Details by Class &amp; Accounts'!BF72+'O5 Details by Class &amp; Accounts'!CA72</f>
        <v>0</v>
      </c>
      <c r="M72" s="667">
        <f ca="1">'O5 Details by Class &amp; Accounts'!Q72+'O5 Details by Class &amp; Accounts'!AL72+'O5 Details by Class &amp; Accounts'!BG72+'O5 Details by Class &amp; Accounts'!CB72</f>
        <v>0</v>
      </c>
      <c r="N72" s="667">
        <f ca="1">'O5 Details by Class &amp; Accounts'!R72+'O5 Details by Class &amp; Accounts'!AM72+'O5 Details by Class &amp; Accounts'!BH72+'O5 Details by Class &amp; Accounts'!CC72</f>
        <v>0</v>
      </c>
      <c r="O72" s="667">
        <f ca="1">'O5 Details by Class &amp; Accounts'!S72+'O5 Details by Class &amp; Accounts'!AN72+'O5 Details by Class &amp; Accounts'!BI72+'O5 Details by Class &amp; Accounts'!CD72</f>
        <v>0</v>
      </c>
      <c r="P72" s="667">
        <f ca="1">'O5 Details by Class &amp; Accounts'!T72+'O5 Details by Class &amp; Accounts'!AO72+'O5 Details by Class &amp; Accounts'!BJ72+'O5 Details by Class &amp; Accounts'!CE72</f>
        <v>0</v>
      </c>
      <c r="Q72" s="667">
        <f ca="1">'O5 Details by Class &amp; Accounts'!U72+'O5 Details by Class &amp; Accounts'!AP72+'O5 Details by Class &amp; Accounts'!BK72+'O5 Details by Class &amp; Accounts'!CF72</f>
        <v>0</v>
      </c>
      <c r="R72" s="667">
        <f ca="1">'O5 Details by Class &amp; Accounts'!V72+'O5 Details by Class &amp; Accounts'!AQ72+'O5 Details by Class &amp; Accounts'!BL72+'O5 Details by Class &amp; Accounts'!CG72</f>
        <v>0</v>
      </c>
      <c r="S72" s="667">
        <f ca="1">'O5 Details by Class &amp; Accounts'!W72+'O5 Details by Class &amp; Accounts'!AR72+'O5 Details by Class &amp; Accounts'!BM72+'O5 Details by Class &amp; Accounts'!CH72</f>
        <v>0</v>
      </c>
      <c r="T72" s="667">
        <f ca="1">'O5 Details by Class &amp; Accounts'!X72+'O5 Details by Class &amp; Accounts'!AS72+'O5 Details by Class &amp; Accounts'!BN72+'O5 Details by Class &amp; Accounts'!CI72</f>
        <v>0</v>
      </c>
      <c r="U72" s="667">
        <f ca="1">'O5 Details by Class &amp; Accounts'!Y72+'O5 Details by Class &amp; Accounts'!AT72+'O5 Details by Class &amp; Accounts'!BO72+'O5 Details by Class &amp; Accounts'!CJ72</f>
        <v>0</v>
      </c>
      <c r="V72" s="667">
        <f ca="1">'O5 Details by Class &amp; Accounts'!Z72+'O5 Details by Class &amp; Accounts'!AU72+'O5 Details by Class &amp; Accounts'!BP72+'O5 Details by Class &amp; Accounts'!CK72</f>
        <v>0</v>
      </c>
      <c r="W72" s="667">
        <f ca="1">'O5 Details by Class &amp; Accounts'!AA72+'O5 Details by Class &amp; Accounts'!AV72+'O5 Details by Class &amp; Accounts'!BQ72+'O5 Details by Class &amp; Accounts'!CL72</f>
        <v>0</v>
      </c>
      <c r="X72" s="1113">
        <f ca="1">'O5 Details by Class &amp; Accounts'!AB72+'O5 Details by Class &amp; Accounts'!AW72+'O5 Details by Class &amp; Accounts'!BR72+'O5 Details by Class &amp; Accounts'!CM72</f>
        <v>0</v>
      </c>
      <c r="Y72" s="2092" t="str">
        <f t="shared" si="0"/>
        <v>1955</v>
      </c>
      <c r="Z72" s="2087" t="s">
        <v>343</v>
      </c>
    </row>
    <row r="73" spans="1:26" ht="12.95" customHeight="1">
      <c r="A73" s="1940" t="s">
        <v>468</v>
      </c>
      <c r="B73" s="1084" t="s">
        <v>615</v>
      </c>
      <c r="C73" s="1099" t="str">
        <f ca="1">IF(ISBLANK('E4 TB Allocation Details'!D73), "",('E4 TB Allocation Details'!D73))</f>
        <v>gp</v>
      </c>
      <c r="D73" s="1100">
        <f t="shared" si="2"/>
        <v>0</v>
      </c>
      <c r="E73" s="667">
        <f ca="1">'O5 Details by Class &amp; Accounts'!I73+'O5 Details by Class &amp; Accounts'!AD73+'O5 Details by Class &amp; Accounts'!AY73+'O5 Details by Class &amp; Accounts'!BT73</f>
        <v>0</v>
      </c>
      <c r="F73" s="667">
        <f ca="1">'O5 Details by Class &amp; Accounts'!J73+'O5 Details by Class &amp; Accounts'!AE73+'O5 Details by Class &amp; Accounts'!AZ73+'O5 Details by Class &amp; Accounts'!BU73</f>
        <v>0</v>
      </c>
      <c r="G73" s="667">
        <f ca="1">'O5 Details by Class &amp; Accounts'!K73+'O5 Details by Class &amp; Accounts'!AF73+'O5 Details by Class &amp; Accounts'!BA73+'O5 Details by Class &amp; Accounts'!BV73</f>
        <v>0</v>
      </c>
      <c r="H73" s="667">
        <f ca="1">'O5 Details by Class &amp; Accounts'!L73+'O5 Details by Class &amp; Accounts'!AG73+'O5 Details by Class &amp; Accounts'!BB73+'O5 Details by Class &amp; Accounts'!BW73</f>
        <v>0</v>
      </c>
      <c r="I73" s="667">
        <f ca="1">'O5 Details by Class &amp; Accounts'!M73+'O5 Details by Class &amp; Accounts'!AH73+'O5 Details by Class &amp; Accounts'!BC73+'O5 Details by Class &amp; Accounts'!BX73</f>
        <v>0</v>
      </c>
      <c r="J73" s="667">
        <f ca="1">'O5 Details by Class &amp; Accounts'!N73+'O5 Details by Class &amp; Accounts'!AI73+'O5 Details by Class &amp; Accounts'!BD73+'O5 Details by Class &amp; Accounts'!BY73</f>
        <v>0</v>
      </c>
      <c r="K73" s="667">
        <f ca="1">'O5 Details by Class &amp; Accounts'!O73+'O5 Details by Class &amp; Accounts'!AJ73+'O5 Details by Class &amp; Accounts'!BE73+'O5 Details by Class &amp; Accounts'!BZ73</f>
        <v>0</v>
      </c>
      <c r="L73" s="667">
        <f ca="1">'O5 Details by Class &amp; Accounts'!P73+'O5 Details by Class &amp; Accounts'!AK73+'O5 Details by Class &amp; Accounts'!BF73+'O5 Details by Class &amp; Accounts'!CA73</f>
        <v>0</v>
      </c>
      <c r="M73" s="667">
        <f ca="1">'O5 Details by Class &amp; Accounts'!Q73+'O5 Details by Class &amp; Accounts'!AL73+'O5 Details by Class &amp; Accounts'!BG73+'O5 Details by Class &amp; Accounts'!CB73</f>
        <v>0</v>
      </c>
      <c r="N73" s="667">
        <f ca="1">'O5 Details by Class &amp; Accounts'!R73+'O5 Details by Class &amp; Accounts'!AM73+'O5 Details by Class &amp; Accounts'!BH73+'O5 Details by Class &amp; Accounts'!CC73</f>
        <v>0</v>
      </c>
      <c r="O73" s="667">
        <f ca="1">'O5 Details by Class &amp; Accounts'!S73+'O5 Details by Class &amp; Accounts'!AN73+'O5 Details by Class &amp; Accounts'!BI73+'O5 Details by Class &amp; Accounts'!CD73</f>
        <v>0</v>
      </c>
      <c r="P73" s="667">
        <f ca="1">'O5 Details by Class &amp; Accounts'!T73+'O5 Details by Class &amp; Accounts'!AO73+'O5 Details by Class &amp; Accounts'!BJ73+'O5 Details by Class &amp; Accounts'!CE73</f>
        <v>0</v>
      </c>
      <c r="Q73" s="667">
        <f ca="1">'O5 Details by Class &amp; Accounts'!U73+'O5 Details by Class &amp; Accounts'!AP73+'O5 Details by Class &amp; Accounts'!BK73+'O5 Details by Class &amp; Accounts'!CF73</f>
        <v>0</v>
      </c>
      <c r="R73" s="667">
        <f ca="1">'O5 Details by Class &amp; Accounts'!V73+'O5 Details by Class &amp; Accounts'!AQ73+'O5 Details by Class &amp; Accounts'!BL73+'O5 Details by Class &amp; Accounts'!CG73</f>
        <v>0</v>
      </c>
      <c r="S73" s="667">
        <f ca="1">'O5 Details by Class &amp; Accounts'!W73+'O5 Details by Class &amp; Accounts'!AR73+'O5 Details by Class &amp; Accounts'!BM73+'O5 Details by Class &amp; Accounts'!CH73</f>
        <v>0</v>
      </c>
      <c r="T73" s="667">
        <f ca="1">'O5 Details by Class &amp; Accounts'!X73+'O5 Details by Class &amp; Accounts'!AS73+'O5 Details by Class &amp; Accounts'!BN73+'O5 Details by Class &amp; Accounts'!CI73</f>
        <v>0</v>
      </c>
      <c r="U73" s="667">
        <f ca="1">'O5 Details by Class &amp; Accounts'!Y73+'O5 Details by Class &amp; Accounts'!AT73+'O5 Details by Class &amp; Accounts'!BO73+'O5 Details by Class &amp; Accounts'!CJ73</f>
        <v>0</v>
      </c>
      <c r="V73" s="667">
        <f ca="1">'O5 Details by Class &amp; Accounts'!Z73+'O5 Details by Class &amp; Accounts'!AU73+'O5 Details by Class &amp; Accounts'!BP73+'O5 Details by Class &amp; Accounts'!CK73</f>
        <v>0</v>
      </c>
      <c r="W73" s="667">
        <f ca="1">'O5 Details by Class &amp; Accounts'!AA73+'O5 Details by Class &amp; Accounts'!AV73+'O5 Details by Class &amp; Accounts'!BQ73+'O5 Details by Class &amp; Accounts'!CL73</f>
        <v>0</v>
      </c>
      <c r="X73" s="1113">
        <f ca="1">'O5 Details by Class &amp; Accounts'!AB73+'O5 Details by Class &amp; Accounts'!AW73+'O5 Details by Class &amp; Accounts'!BR73+'O5 Details by Class &amp; Accounts'!CM73</f>
        <v>0</v>
      </c>
      <c r="Y73" s="2092" t="str">
        <f t="shared" si="0"/>
        <v>1960</v>
      </c>
      <c r="Z73" s="2087" t="s">
        <v>343</v>
      </c>
    </row>
    <row r="74" spans="1:26" ht="12.95" customHeight="1">
      <c r="A74" s="1940" t="s">
        <v>469</v>
      </c>
      <c r="B74" s="1084" t="s">
        <v>617</v>
      </c>
      <c r="C74" s="1099" t="str">
        <f ca="1">IF(ISBLANK('E4 TB Allocation Details'!D74), "",('E4 TB Allocation Details'!D74))</f>
        <v>gp</v>
      </c>
      <c r="D74" s="1100">
        <f t="shared" si="2"/>
        <v>0</v>
      </c>
      <c r="E74" s="667">
        <f ca="1">'O5 Details by Class &amp; Accounts'!I74+'O5 Details by Class &amp; Accounts'!AD74+'O5 Details by Class &amp; Accounts'!AY74+'O5 Details by Class &amp; Accounts'!BT74</f>
        <v>0</v>
      </c>
      <c r="F74" s="667">
        <f ca="1">'O5 Details by Class &amp; Accounts'!J74+'O5 Details by Class &amp; Accounts'!AE74+'O5 Details by Class &amp; Accounts'!AZ74+'O5 Details by Class &amp; Accounts'!BU74</f>
        <v>0</v>
      </c>
      <c r="G74" s="667">
        <f ca="1">'O5 Details by Class &amp; Accounts'!K74+'O5 Details by Class &amp; Accounts'!AF74+'O5 Details by Class &amp; Accounts'!BA74+'O5 Details by Class &amp; Accounts'!BV74</f>
        <v>0</v>
      </c>
      <c r="H74" s="667">
        <f ca="1">'O5 Details by Class &amp; Accounts'!L74+'O5 Details by Class &amp; Accounts'!AG74+'O5 Details by Class &amp; Accounts'!BB74+'O5 Details by Class &amp; Accounts'!BW74</f>
        <v>0</v>
      </c>
      <c r="I74" s="667">
        <f ca="1">'O5 Details by Class &amp; Accounts'!M74+'O5 Details by Class &amp; Accounts'!AH74+'O5 Details by Class &amp; Accounts'!BC74+'O5 Details by Class &amp; Accounts'!BX74</f>
        <v>0</v>
      </c>
      <c r="J74" s="667">
        <f ca="1">'O5 Details by Class &amp; Accounts'!N74+'O5 Details by Class &amp; Accounts'!AI74+'O5 Details by Class &amp; Accounts'!BD74+'O5 Details by Class &amp; Accounts'!BY74</f>
        <v>0</v>
      </c>
      <c r="K74" s="667">
        <f ca="1">'O5 Details by Class &amp; Accounts'!O74+'O5 Details by Class &amp; Accounts'!AJ74+'O5 Details by Class &amp; Accounts'!BE74+'O5 Details by Class &amp; Accounts'!BZ74</f>
        <v>0</v>
      </c>
      <c r="L74" s="667">
        <f ca="1">'O5 Details by Class &amp; Accounts'!P74+'O5 Details by Class &amp; Accounts'!AK74+'O5 Details by Class &amp; Accounts'!BF74+'O5 Details by Class &amp; Accounts'!CA74</f>
        <v>0</v>
      </c>
      <c r="M74" s="667">
        <f ca="1">'O5 Details by Class &amp; Accounts'!Q74+'O5 Details by Class &amp; Accounts'!AL74+'O5 Details by Class &amp; Accounts'!BG74+'O5 Details by Class &amp; Accounts'!CB74</f>
        <v>0</v>
      </c>
      <c r="N74" s="667">
        <f ca="1">'O5 Details by Class &amp; Accounts'!R74+'O5 Details by Class &amp; Accounts'!AM74+'O5 Details by Class &amp; Accounts'!BH74+'O5 Details by Class &amp; Accounts'!CC74</f>
        <v>0</v>
      </c>
      <c r="O74" s="667">
        <f ca="1">'O5 Details by Class &amp; Accounts'!S74+'O5 Details by Class &amp; Accounts'!AN74+'O5 Details by Class &amp; Accounts'!BI74+'O5 Details by Class &amp; Accounts'!CD74</f>
        <v>0</v>
      </c>
      <c r="P74" s="667">
        <f ca="1">'O5 Details by Class &amp; Accounts'!T74+'O5 Details by Class &amp; Accounts'!AO74+'O5 Details by Class &amp; Accounts'!BJ74+'O5 Details by Class &amp; Accounts'!CE74</f>
        <v>0</v>
      </c>
      <c r="Q74" s="667">
        <f ca="1">'O5 Details by Class &amp; Accounts'!U74+'O5 Details by Class &amp; Accounts'!AP74+'O5 Details by Class &amp; Accounts'!BK74+'O5 Details by Class &amp; Accounts'!CF74</f>
        <v>0</v>
      </c>
      <c r="R74" s="667">
        <f ca="1">'O5 Details by Class &amp; Accounts'!V74+'O5 Details by Class &amp; Accounts'!AQ74+'O5 Details by Class &amp; Accounts'!BL74+'O5 Details by Class &amp; Accounts'!CG74</f>
        <v>0</v>
      </c>
      <c r="S74" s="667">
        <f ca="1">'O5 Details by Class &amp; Accounts'!W74+'O5 Details by Class &amp; Accounts'!AR74+'O5 Details by Class &amp; Accounts'!BM74+'O5 Details by Class &amp; Accounts'!CH74</f>
        <v>0</v>
      </c>
      <c r="T74" s="667">
        <f ca="1">'O5 Details by Class &amp; Accounts'!X74+'O5 Details by Class &amp; Accounts'!AS74+'O5 Details by Class &amp; Accounts'!BN74+'O5 Details by Class &amp; Accounts'!CI74</f>
        <v>0</v>
      </c>
      <c r="U74" s="667">
        <f ca="1">'O5 Details by Class &amp; Accounts'!Y74+'O5 Details by Class &amp; Accounts'!AT74+'O5 Details by Class &amp; Accounts'!BO74+'O5 Details by Class &amp; Accounts'!CJ74</f>
        <v>0</v>
      </c>
      <c r="V74" s="667">
        <f ca="1">'O5 Details by Class &amp; Accounts'!Z74+'O5 Details by Class &amp; Accounts'!AU74+'O5 Details by Class &amp; Accounts'!BP74+'O5 Details by Class &amp; Accounts'!CK74</f>
        <v>0</v>
      </c>
      <c r="W74" s="667">
        <f ca="1">'O5 Details by Class &amp; Accounts'!AA74+'O5 Details by Class &amp; Accounts'!AV74+'O5 Details by Class &amp; Accounts'!BQ74+'O5 Details by Class &amp; Accounts'!CL74</f>
        <v>0</v>
      </c>
      <c r="X74" s="1113">
        <f ca="1">'O5 Details by Class &amp; Accounts'!AB74+'O5 Details by Class &amp; Accounts'!AW74+'O5 Details by Class &amp; Accounts'!BR74+'O5 Details by Class &amp; Accounts'!CM74</f>
        <v>0</v>
      </c>
      <c r="Y74" s="2092" t="str">
        <f t="shared" si="0"/>
        <v>1970</v>
      </c>
      <c r="Z74" s="2087" t="s">
        <v>343</v>
      </c>
    </row>
    <row r="75" spans="1:26" ht="12.95" customHeight="1">
      <c r="A75" s="1940" t="s">
        <v>470</v>
      </c>
      <c r="B75" s="1084" t="s">
        <v>1282</v>
      </c>
      <c r="C75" s="1099" t="str">
        <f ca="1">IF(ISBLANK('E4 TB Allocation Details'!D75), "",('E4 TB Allocation Details'!D75))</f>
        <v>gp</v>
      </c>
      <c r="D75" s="1100">
        <f t="shared" si="2"/>
        <v>0</v>
      </c>
      <c r="E75" s="667">
        <f ca="1">'O5 Details by Class &amp; Accounts'!I75+'O5 Details by Class &amp; Accounts'!AD75+'O5 Details by Class &amp; Accounts'!AY75+'O5 Details by Class &amp; Accounts'!BT75</f>
        <v>0</v>
      </c>
      <c r="F75" s="667">
        <f ca="1">'O5 Details by Class &amp; Accounts'!J75+'O5 Details by Class &amp; Accounts'!AE75+'O5 Details by Class &amp; Accounts'!AZ75+'O5 Details by Class &amp; Accounts'!BU75</f>
        <v>0</v>
      </c>
      <c r="G75" s="667">
        <f ca="1">'O5 Details by Class &amp; Accounts'!K75+'O5 Details by Class &amp; Accounts'!AF75+'O5 Details by Class &amp; Accounts'!BA75+'O5 Details by Class &amp; Accounts'!BV75</f>
        <v>0</v>
      </c>
      <c r="H75" s="667">
        <f ca="1">'O5 Details by Class &amp; Accounts'!L75+'O5 Details by Class &amp; Accounts'!AG75+'O5 Details by Class &amp; Accounts'!BB75+'O5 Details by Class &amp; Accounts'!BW75</f>
        <v>0</v>
      </c>
      <c r="I75" s="667">
        <f ca="1">'O5 Details by Class &amp; Accounts'!M75+'O5 Details by Class &amp; Accounts'!AH75+'O5 Details by Class &amp; Accounts'!BC75+'O5 Details by Class &amp; Accounts'!BX75</f>
        <v>0</v>
      </c>
      <c r="J75" s="667">
        <f ca="1">'O5 Details by Class &amp; Accounts'!N75+'O5 Details by Class &amp; Accounts'!AI75+'O5 Details by Class &amp; Accounts'!BD75+'O5 Details by Class &amp; Accounts'!BY75</f>
        <v>0</v>
      </c>
      <c r="K75" s="667">
        <f ca="1">'O5 Details by Class &amp; Accounts'!O75+'O5 Details by Class &amp; Accounts'!AJ75+'O5 Details by Class &amp; Accounts'!BE75+'O5 Details by Class &amp; Accounts'!BZ75</f>
        <v>0</v>
      </c>
      <c r="L75" s="667">
        <f ca="1">'O5 Details by Class &amp; Accounts'!P75+'O5 Details by Class &amp; Accounts'!AK75+'O5 Details by Class &amp; Accounts'!BF75+'O5 Details by Class &amp; Accounts'!CA75</f>
        <v>0</v>
      </c>
      <c r="M75" s="667">
        <f ca="1">'O5 Details by Class &amp; Accounts'!Q75+'O5 Details by Class &amp; Accounts'!AL75+'O5 Details by Class &amp; Accounts'!BG75+'O5 Details by Class &amp; Accounts'!CB75</f>
        <v>0</v>
      </c>
      <c r="N75" s="667">
        <f ca="1">'O5 Details by Class &amp; Accounts'!R75+'O5 Details by Class &amp; Accounts'!AM75+'O5 Details by Class &amp; Accounts'!BH75+'O5 Details by Class &amp; Accounts'!CC75</f>
        <v>0</v>
      </c>
      <c r="O75" s="667">
        <f ca="1">'O5 Details by Class &amp; Accounts'!S75+'O5 Details by Class &amp; Accounts'!AN75+'O5 Details by Class &amp; Accounts'!BI75+'O5 Details by Class &amp; Accounts'!CD75</f>
        <v>0</v>
      </c>
      <c r="P75" s="667">
        <f ca="1">'O5 Details by Class &amp; Accounts'!T75+'O5 Details by Class &amp; Accounts'!AO75+'O5 Details by Class &amp; Accounts'!BJ75+'O5 Details by Class &amp; Accounts'!CE75</f>
        <v>0</v>
      </c>
      <c r="Q75" s="667">
        <f ca="1">'O5 Details by Class &amp; Accounts'!U75+'O5 Details by Class &amp; Accounts'!AP75+'O5 Details by Class &amp; Accounts'!BK75+'O5 Details by Class &amp; Accounts'!CF75</f>
        <v>0</v>
      </c>
      <c r="R75" s="667">
        <f ca="1">'O5 Details by Class &amp; Accounts'!V75+'O5 Details by Class &amp; Accounts'!AQ75+'O5 Details by Class &amp; Accounts'!BL75+'O5 Details by Class &amp; Accounts'!CG75</f>
        <v>0</v>
      </c>
      <c r="S75" s="667">
        <f ca="1">'O5 Details by Class &amp; Accounts'!W75+'O5 Details by Class &amp; Accounts'!AR75+'O5 Details by Class &amp; Accounts'!BM75+'O5 Details by Class &amp; Accounts'!CH75</f>
        <v>0</v>
      </c>
      <c r="T75" s="667">
        <f ca="1">'O5 Details by Class &amp; Accounts'!X75+'O5 Details by Class &amp; Accounts'!AS75+'O5 Details by Class &amp; Accounts'!BN75+'O5 Details by Class &amp; Accounts'!CI75</f>
        <v>0</v>
      </c>
      <c r="U75" s="667">
        <f ca="1">'O5 Details by Class &amp; Accounts'!Y75+'O5 Details by Class &amp; Accounts'!AT75+'O5 Details by Class &amp; Accounts'!BO75+'O5 Details by Class &amp; Accounts'!CJ75</f>
        <v>0</v>
      </c>
      <c r="V75" s="667">
        <f ca="1">'O5 Details by Class &amp; Accounts'!Z75+'O5 Details by Class &amp; Accounts'!AU75+'O5 Details by Class &amp; Accounts'!BP75+'O5 Details by Class &amp; Accounts'!CK75</f>
        <v>0</v>
      </c>
      <c r="W75" s="667">
        <f ca="1">'O5 Details by Class &amp; Accounts'!AA75+'O5 Details by Class &amp; Accounts'!AV75+'O5 Details by Class &amp; Accounts'!BQ75+'O5 Details by Class &amp; Accounts'!CL75</f>
        <v>0</v>
      </c>
      <c r="X75" s="1113">
        <f ca="1">'O5 Details by Class &amp; Accounts'!AB75+'O5 Details by Class &amp; Accounts'!AW75+'O5 Details by Class &amp; Accounts'!BR75+'O5 Details by Class &amp; Accounts'!CM75</f>
        <v>0</v>
      </c>
      <c r="Y75" s="2092" t="str">
        <f t="shared" si="0"/>
        <v>1975</v>
      </c>
      <c r="Z75" s="2087" t="s">
        <v>343</v>
      </c>
    </row>
    <row r="76" spans="1:26" ht="12.95" customHeight="1">
      <c r="A76" s="1940" t="s">
        <v>471</v>
      </c>
      <c r="B76" s="1084" t="s">
        <v>635</v>
      </c>
      <c r="C76" s="1099" t="str">
        <f ca="1">IF(ISBLANK('E4 TB Allocation Details'!D76), "",('E4 TB Allocation Details'!D76))</f>
        <v>gp</v>
      </c>
      <c r="D76" s="1100">
        <f t="shared" si="2"/>
        <v>1755000.0000000002</v>
      </c>
      <c r="E76" s="667">
        <f ca="1">'O5 Details by Class &amp; Accounts'!I76+'O5 Details by Class &amp; Accounts'!AD76+'O5 Details by Class &amp; Accounts'!AY76+'O5 Details by Class &amp; Accounts'!BT76</f>
        <v>880120.36133977748</v>
      </c>
      <c r="F76" s="667">
        <f ca="1">'O5 Details by Class &amp; Accounts'!J76+'O5 Details by Class &amp; Accounts'!AE76+'O5 Details by Class &amp; Accounts'!AZ76+'O5 Details by Class &amp; Accounts'!BU76</f>
        <v>303239.48020544852</v>
      </c>
      <c r="G76" s="667">
        <f ca="1">'O5 Details by Class &amp; Accounts'!K76+'O5 Details by Class &amp; Accounts'!AF76+'O5 Details by Class &amp; Accounts'!BA76+'O5 Details by Class &amp; Accounts'!BV76</f>
        <v>436376.26246315707</v>
      </c>
      <c r="H76" s="667">
        <f ca="1">'O5 Details by Class &amp; Accounts'!L76+'O5 Details by Class &amp; Accounts'!AG76+'O5 Details by Class &amp; Accounts'!BB76+'O5 Details by Class &amp; Accounts'!BW76</f>
        <v>0</v>
      </c>
      <c r="I76" s="667">
        <f ca="1">'O5 Details by Class &amp; Accounts'!M76+'O5 Details by Class &amp; Accounts'!AH76+'O5 Details by Class &amp; Accounts'!BC76+'O5 Details by Class &amp; Accounts'!BX76</f>
        <v>0</v>
      </c>
      <c r="J76" s="667">
        <f ca="1">'O5 Details by Class &amp; Accounts'!N76+'O5 Details by Class &amp; Accounts'!AI76+'O5 Details by Class &amp; Accounts'!BD76+'O5 Details by Class &amp; Accounts'!BY76</f>
        <v>0</v>
      </c>
      <c r="K76" s="667">
        <f ca="1">'O5 Details by Class &amp; Accounts'!O76+'O5 Details by Class &amp; Accounts'!AJ76+'O5 Details by Class &amp; Accounts'!BE76+'O5 Details by Class &amp; Accounts'!BZ76</f>
        <v>122442.49999217159</v>
      </c>
      <c r="L76" s="667">
        <f ca="1">'O5 Details by Class &amp; Accounts'!P76+'O5 Details by Class &amp; Accounts'!AK76+'O5 Details by Class &amp; Accounts'!BF76+'O5 Details by Class &amp; Accounts'!CA76</f>
        <v>6718.4991893637925</v>
      </c>
      <c r="M76" s="667">
        <f ca="1">'O5 Details by Class &amp; Accounts'!Q76+'O5 Details by Class &amp; Accounts'!AL76+'O5 Details by Class &amp; Accounts'!BG76+'O5 Details by Class &amp; Accounts'!CB76</f>
        <v>6102.8968100816719</v>
      </c>
      <c r="N76" s="667">
        <f ca="1">'O5 Details by Class &amp; Accounts'!R76+'O5 Details by Class &amp; Accounts'!AM76+'O5 Details by Class &amp; Accounts'!BH76+'O5 Details by Class &amp; Accounts'!CC76</f>
        <v>0</v>
      </c>
      <c r="O76" s="667">
        <f ca="1">'O5 Details by Class &amp; Accounts'!S76+'O5 Details by Class &amp; Accounts'!AN76+'O5 Details by Class &amp; Accounts'!BI76+'O5 Details by Class &amp; Accounts'!CD76</f>
        <v>0</v>
      </c>
      <c r="P76" s="667">
        <f ca="1">'O5 Details by Class &amp; Accounts'!T76+'O5 Details by Class &amp; Accounts'!AO76+'O5 Details by Class &amp; Accounts'!BJ76+'O5 Details by Class &amp; Accounts'!CE76</f>
        <v>0</v>
      </c>
      <c r="Q76" s="667">
        <f ca="1">'O5 Details by Class &amp; Accounts'!U76+'O5 Details by Class &amp; Accounts'!AP76+'O5 Details by Class &amp; Accounts'!BK76+'O5 Details by Class &amp; Accounts'!CF76</f>
        <v>0</v>
      </c>
      <c r="R76" s="667">
        <f ca="1">'O5 Details by Class &amp; Accounts'!V76+'O5 Details by Class &amp; Accounts'!AQ76+'O5 Details by Class &amp; Accounts'!BL76+'O5 Details by Class &amp; Accounts'!CG76</f>
        <v>0</v>
      </c>
      <c r="S76" s="667">
        <f ca="1">'O5 Details by Class &amp; Accounts'!W76+'O5 Details by Class &amp; Accounts'!AR76+'O5 Details by Class &amp; Accounts'!BM76+'O5 Details by Class &amp; Accounts'!CH76</f>
        <v>0</v>
      </c>
      <c r="T76" s="667">
        <f ca="1">'O5 Details by Class &amp; Accounts'!X76+'O5 Details by Class &amp; Accounts'!AS76+'O5 Details by Class &amp; Accounts'!BN76+'O5 Details by Class &amp; Accounts'!CI76</f>
        <v>0</v>
      </c>
      <c r="U76" s="667">
        <f ca="1">'O5 Details by Class &amp; Accounts'!Y76+'O5 Details by Class &amp; Accounts'!AT76+'O5 Details by Class &amp; Accounts'!BO76+'O5 Details by Class &amp; Accounts'!CJ76</f>
        <v>0</v>
      </c>
      <c r="V76" s="667">
        <f ca="1">'O5 Details by Class &amp; Accounts'!Z76+'O5 Details by Class &amp; Accounts'!AU76+'O5 Details by Class &amp; Accounts'!BP76+'O5 Details by Class &amp; Accounts'!CK76</f>
        <v>0</v>
      </c>
      <c r="W76" s="667">
        <f ca="1">'O5 Details by Class &amp; Accounts'!AA76+'O5 Details by Class &amp; Accounts'!AV76+'O5 Details by Class &amp; Accounts'!BQ76+'O5 Details by Class &amp; Accounts'!CL76</f>
        <v>0</v>
      </c>
      <c r="X76" s="1113">
        <f ca="1">'O5 Details by Class &amp; Accounts'!AB76+'O5 Details by Class &amp; Accounts'!AW76+'O5 Details by Class &amp; Accounts'!BR76+'O5 Details by Class &amp; Accounts'!CM76</f>
        <v>0</v>
      </c>
      <c r="Y76" s="2092" t="str">
        <f t="shared" si="0"/>
        <v>1980</v>
      </c>
      <c r="Z76" s="2087" t="s">
        <v>343</v>
      </c>
    </row>
    <row r="77" spans="1:26" ht="12.95" customHeight="1">
      <c r="A77" s="1940" t="s">
        <v>472</v>
      </c>
      <c r="B77" s="1084" t="s">
        <v>637</v>
      </c>
      <c r="C77" s="1099" t="str">
        <f ca="1">IF(ISBLANK('E4 TB Allocation Details'!D77), "",('E4 TB Allocation Details'!D77))</f>
        <v>gp</v>
      </c>
      <c r="D77" s="1100">
        <f t="shared" si="2"/>
        <v>0</v>
      </c>
      <c r="E77" s="667">
        <f ca="1">'O5 Details by Class &amp; Accounts'!I77+'O5 Details by Class &amp; Accounts'!AD77+'O5 Details by Class &amp; Accounts'!AY77+'O5 Details by Class &amp; Accounts'!BT77</f>
        <v>0</v>
      </c>
      <c r="F77" s="667">
        <f ca="1">'O5 Details by Class &amp; Accounts'!J77+'O5 Details by Class &amp; Accounts'!AE77+'O5 Details by Class &amp; Accounts'!AZ77+'O5 Details by Class &amp; Accounts'!BU77</f>
        <v>0</v>
      </c>
      <c r="G77" s="667">
        <f ca="1">'O5 Details by Class &amp; Accounts'!K77+'O5 Details by Class &amp; Accounts'!AF77+'O5 Details by Class &amp; Accounts'!BA77+'O5 Details by Class &amp; Accounts'!BV77</f>
        <v>0</v>
      </c>
      <c r="H77" s="667">
        <f ca="1">'O5 Details by Class &amp; Accounts'!L77+'O5 Details by Class &amp; Accounts'!AG77+'O5 Details by Class &amp; Accounts'!BB77+'O5 Details by Class &amp; Accounts'!BW77</f>
        <v>0</v>
      </c>
      <c r="I77" s="667">
        <f ca="1">'O5 Details by Class &amp; Accounts'!M77+'O5 Details by Class &amp; Accounts'!AH77+'O5 Details by Class &amp; Accounts'!BC77+'O5 Details by Class &amp; Accounts'!BX77</f>
        <v>0</v>
      </c>
      <c r="J77" s="667">
        <f ca="1">'O5 Details by Class &amp; Accounts'!N77+'O5 Details by Class &amp; Accounts'!AI77+'O5 Details by Class &amp; Accounts'!BD77+'O5 Details by Class &amp; Accounts'!BY77</f>
        <v>0</v>
      </c>
      <c r="K77" s="667">
        <f ca="1">'O5 Details by Class &amp; Accounts'!O77+'O5 Details by Class &amp; Accounts'!AJ77+'O5 Details by Class &amp; Accounts'!BE77+'O5 Details by Class &amp; Accounts'!BZ77</f>
        <v>0</v>
      </c>
      <c r="L77" s="667">
        <f ca="1">'O5 Details by Class &amp; Accounts'!P77+'O5 Details by Class &amp; Accounts'!AK77+'O5 Details by Class &amp; Accounts'!BF77+'O5 Details by Class &amp; Accounts'!CA77</f>
        <v>0</v>
      </c>
      <c r="M77" s="667">
        <f ca="1">'O5 Details by Class &amp; Accounts'!Q77+'O5 Details by Class &amp; Accounts'!AL77+'O5 Details by Class &amp; Accounts'!BG77+'O5 Details by Class &amp; Accounts'!CB77</f>
        <v>0</v>
      </c>
      <c r="N77" s="667">
        <f ca="1">'O5 Details by Class &amp; Accounts'!R77+'O5 Details by Class &amp; Accounts'!AM77+'O5 Details by Class &amp; Accounts'!BH77+'O5 Details by Class &amp; Accounts'!CC77</f>
        <v>0</v>
      </c>
      <c r="O77" s="667">
        <f ca="1">'O5 Details by Class &amp; Accounts'!S77+'O5 Details by Class &amp; Accounts'!AN77+'O5 Details by Class &amp; Accounts'!BI77+'O5 Details by Class &amp; Accounts'!CD77</f>
        <v>0</v>
      </c>
      <c r="P77" s="667">
        <f ca="1">'O5 Details by Class &amp; Accounts'!T77+'O5 Details by Class &amp; Accounts'!AO77+'O5 Details by Class &amp; Accounts'!BJ77+'O5 Details by Class &amp; Accounts'!CE77</f>
        <v>0</v>
      </c>
      <c r="Q77" s="667">
        <f ca="1">'O5 Details by Class &amp; Accounts'!U77+'O5 Details by Class &amp; Accounts'!AP77+'O5 Details by Class &amp; Accounts'!BK77+'O5 Details by Class &amp; Accounts'!CF77</f>
        <v>0</v>
      </c>
      <c r="R77" s="667">
        <f ca="1">'O5 Details by Class &amp; Accounts'!V77+'O5 Details by Class &amp; Accounts'!AQ77+'O5 Details by Class &amp; Accounts'!BL77+'O5 Details by Class &amp; Accounts'!CG77</f>
        <v>0</v>
      </c>
      <c r="S77" s="667">
        <f ca="1">'O5 Details by Class &amp; Accounts'!W77+'O5 Details by Class &amp; Accounts'!AR77+'O5 Details by Class &amp; Accounts'!BM77+'O5 Details by Class &amp; Accounts'!CH77</f>
        <v>0</v>
      </c>
      <c r="T77" s="667">
        <f ca="1">'O5 Details by Class &amp; Accounts'!X77+'O5 Details by Class &amp; Accounts'!AS77+'O5 Details by Class &amp; Accounts'!BN77+'O5 Details by Class &amp; Accounts'!CI77</f>
        <v>0</v>
      </c>
      <c r="U77" s="667">
        <f ca="1">'O5 Details by Class &amp; Accounts'!Y77+'O5 Details by Class &amp; Accounts'!AT77+'O5 Details by Class &amp; Accounts'!BO77+'O5 Details by Class &amp; Accounts'!CJ77</f>
        <v>0</v>
      </c>
      <c r="V77" s="667">
        <f ca="1">'O5 Details by Class &amp; Accounts'!Z77+'O5 Details by Class &amp; Accounts'!AU77+'O5 Details by Class &amp; Accounts'!BP77+'O5 Details by Class &amp; Accounts'!CK77</f>
        <v>0</v>
      </c>
      <c r="W77" s="667">
        <f ca="1">'O5 Details by Class &amp; Accounts'!AA77+'O5 Details by Class &amp; Accounts'!AV77+'O5 Details by Class &amp; Accounts'!BQ77+'O5 Details by Class &amp; Accounts'!CL77</f>
        <v>0</v>
      </c>
      <c r="X77" s="1113">
        <f ca="1">'O5 Details by Class &amp; Accounts'!AB77+'O5 Details by Class &amp; Accounts'!AW77+'O5 Details by Class &amp; Accounts'!BR77+'O5 Details by Class &amp; Accounts'!CM77</f>
        <v>0</v>
      </c>
      <c r="Y77" s="2092" t="str">
        <f t="shared" si="0"/>
        <v>1990</v>
      </c>
      <c r="Z77" s="2087" t="s">
        <v>343</v>
      </c>
    </row>
    <row r="78" spans="1:26" ht="12.95" customHeight="1">
      <c r="A78" s="1939" t="s">
        <v>475</v>
      </c>
      <c r="B78" s="1083" t="s">
        <v>638</v>
      </c>
      <c r="C78" s="1099" t="str">
        <f ca="1">IF(ISBLANK('E4 TB Allocation Details'!D78), "",('E4 TB Allocation Details'!D78))</f>
        <v>co</v>
      </c>
      <c r="D78" s="1100">
        <f t="shared" si="2"/>
        <v>-371000</v>
      </c>
      <c r="E78" s="667">
        <f ca="1">'O5 Details by Class &amp; Accounts'!I78+'O5 Details by Class &amp; Accounts'!AD78+'O5 Details by Class &amp; Accounts'!AY78+'O5 Details by Class &amp; Accounts'!BT78</f>
        <v>-206928.45634757756</v>
      </c>
      <c r="F78" s="667">
        <f ca="1">'O5 Details by Class &amp; Accounts'!J78+'O5 Details by Class &amp; Accounts'!AE78+'O5 Details by Class &amp; Accounts'!AZ78+'O5 Details by Class &amp; Accounts'!BU78</f>
        <v>-54720.054401149515</v>
      </c>
      <c r="G78" s="667">
        <f ca="1">'O5 Details by Class &amp; Accounts'!K78+'O5 Details by Class &amp; Accounts'!AF78+'O5 Details by Class &amp; Accounts'!BA78+'O5 Details by Class &amp; Accounts'!BV78</f>
        <v>-52572.093864125847</v>
      </c>
      <c r="H78" s="667">
        <f ca="1">'O5 Details by Class &amp; Accounts'!L78+'O5 Details by Class &amp; Accounts'!AG78+'O5 Details by Class &amp; Accounts'!BB78+'O5 Details by Class &amp; Accounts'!BW78</f>
        <v>0</v>
      </c>
      <c r="I78" s="667">
        <f ca="1">'O5 Details by Class &amp; Accounts'!M78+'O5 Details by Class &amp; Accounts'!AH78+'O5 Details by Class &amp; Accounts'!BC78+'O5 Details by Class &amp; Accounts'!BX78</f>
        <v>0</v>
      </c>
      <c r="J78" s="667">
        <f ca="1">'O5 Details by Class &amp; Accounts'!N78+'O5 Details by Class &amp; Accounts'!AI78+'O5 Details by Class &amp; Accounts'!BD78+'O5 Details by Class &amp; Accounts'!BY78</f>
        <v>0</v>
      </c>
      <c r="K78" s="667">
        <f ca="1">'O5 Details by Class &amp; Accounts'!O78+'O5 Details by Class &amp; Accounts'!AJ78+'O5 Details by Class &amp; Accounts'!BE78+'O5 Details by Class &amp; Accounts'!BZ78</f>
        <v>-51656.700916536822</v>
      </c>
      <c r="L78" s="667">
        <f ca="1">'O5 Details by Class &amp; Accounts'!P78+'O5 Details by Class &amp; Accounts'!AK78+'O5 Details by Class &amp; Accounts'!BF78+'O5 Details by Class &amp; Accounts'!CA78</f>
        <v>-2832.6931042532842</v>
      </c>
      <c r="M78" s="667">
        <f ca="1">'O5 Details by Class &amp; Accounts'!Q78+'O5 Details by Class &amp; Accounts'!AL78+'O5 Details by Class &amp; Accounts'!BG78+'O5 Details by Class &amp; Accounts'!CB78</f>
        <v>-2290.0013663569807</v>
      </c>
      <c r="N78" s="667">
        <f ca="1">'O5 Details by Class &amp; Accounts'!R78+'O5 Details by Class &amp; Accounts'!AM78+'O5 Details by Class &amp; Accounts'!BH78+'O5 Details by Class &amp; Accounts'!CC78</f>
        <v>0</v>
      </c>
      <c r="O78" s="667">
        <f ca="1">'O5 Details by Class &amp; Accounts'!S78+'O5 Details by Class &amp; Accounts'!AN78+'O5 Details by Class &amp; Accounts'!BI78+'O5 Details by Class &amp; Accounts'!CD78</f>
        <v>0</v>
      </c>
      <c r="P78" s="667">
        <f ca="1">'O5 Details by Class &amp; Accounts'!T78+'O5 Details by Class &amp; Accounts'!AO78+'O5 Details by Class &amp; Accounts'!BJ78+'O5 Details by Class &amp; Accounts'!CE78</f>
        <v>0</v>
      </c>
      <c r="Q78" s="667">
        <f ca="1">'O5 Details by Class &amp; Accounts'!U78+'O5 Details by Class &amp; Accounts'!AP78+'O5 Details by Class &amp; Accounts'!BK78+'O5 Details by Class &amp; Accounts'!CF78</f>
        <v>0</v>
      </c>
      <c r="R78" s="667">
        <f ca="1">'O5 Details by Class &amp; Accounts'!V78+'O5 Details by Class &amp; Accounts'!AQ78+'O5 Details by Class &amp; Accounts'!BL78+'O5 Details by Class &amp; Accounts'!CG78</f>
        <v>0</v>
      </c>
      <c r="S78" s="667">
        <f ca="1">'O5 Details by Class &amp; Accounts'!W78+'O5 Details by Class &amp; Accounts'!AR78+'O5 Details by Class &amp; Accounts'!BM78+'O5 Details by Class &amp; Accounts'!CH78</f>
        <v>0</v>
      </c>
      <c r="T78" s="667">
        <f ca="1">'O5 Details by Class &amp; Accounts'!X78+'O5 Details by Class &amp; Accounts'!AS78+'O5 Details by Class &amp; Accounts'!BN78+'O5 Details by Class &amp; Accounts'!CI78</f>
        <v>0</v>
      </c>
      <c r="U78" s="667">
        <f ca="1">'O5 Details by Class &amp; Accounts'!Y78+'O5 Details by Class &amp; Accounts'!AT78+'O5 Details by Class &amp; Accounts'!BO78+'O5 Details by Class &amp; Accounts'!CJ78</f>
        <v>0</v>
      </c>
      <c r="V78" s="667">
        <f ca="1">'O5 Details by Class &amp; Accounts'!Z78+'O5 Details by Class &amp; Accounts'!AU78+'O5 Details by Class &amp; Accounts'!BP78+'O5 Details by Class &amp; Accounts'!CK78</f>
        <v>0</v>
      </c>
      <c r="W78" s="667">
        <f ca="1">'O5 Details by Class &amp; Accounts'!AA78+'O5 Details by Class &amp; Accounts'!AV78+'O5 Details by Class &amp; Accounts'!BQ78+'O5 Details by Class &amp; Accounts'!CL78</f>
        <v>0</v>
      </c>
      <c r="X78" s="1113">
        <f ca="1">'O5 Details by Class &amp; Accounts'!AB78+'O5 Details by Class &amp; Accounts'!AW78+'O5 Details by Class &amp; Accounts'!BR78+'O5 Details by Class &amp; Accounts'!CM78</f>
        <v>0</v>
      </c>
      <c r="Y78" s="2092" t="str">
        <f t="shared" si="0"/>
        <v>1995</v>
      </c>
      <c r="Z78" s="2087" t="s">
        <v>1333</v>
      </c>
    </row>
    <row r="79" spans="1:26" ht="12.95" customHeight="1">
      <c r="A79" s="1940" t="s">
        <v>473</v>
      </c>
      <c r="B79" s="1084" t="s">
        <v>639</v>
      </c>
      <c r="C79" s="1099" t="str">
        <f ca="1">IF(ISBLANK('E4 TB Allocation Details'!D79), "",('E4 TB Allocation Details'!D79))</f>
        <v>gp</v>
      </c>
      <c r="D79" s="1100">
        <f t="shared" si="2"/>
        <v>0</v>
      </c>
      <c r="E79" s="667">
        <f ca="1">'O5 Details by Class &amp; Accounts'!I79+'O5 Details by Class &amp; Accounts'!AD79+'O5 Details by Class &amp; Accounts'!AY79+'O5 Details by Class &amp; Accounts'!BT79</f>
        <v>0</v>
      </c>
      <c r="F79" s="667">
        <f ca="1">'O5 Details by Class &amp; Accounts'!J79+'O5 Details by Class &amp; Accounts'!AE79+'O5 Details by Class &amp; Accounts'!AZ79+'O5 Details by Class &amp; Accounts'!BU79</f>
        <v>0</v>
      </c>
      <c r="G79" s="667">
        <f ca="1">'O5 Details by Class &amp; Accounts'!K79+'O5 Details by Class &amp; Accounts'!AF79+'O5 Details by Class &amp; Accounts'!BA79+'O5 Details by Class &amp; Accounts'!BV79</f>
        <v>0</v>
      </c>
      <c r="H79" s="667">
        <f ca="1">'O5 Details by Class &amp; Accounts'!L79+'O5 Details by Class &amp; Accounts'!AG79+'O5 Details by Class &amp; Accounts'!BB79+'O5 Details by Class &amp; Accounts'!BW79</f>
        <v>0</v>
      </c>
      <c r="I79" s="667">
        <f ca="1">'O5 Details by Class &amp; Accounts'!M79+'O5 Details by Class &amp; Accounts'!AH79+'O5 Details by Class &amp; Accounts'!BC79+'O5 Details by Class &amp; Accounts'!BX79</f>
        <v>0</v>
      </c>
      <c r="J79" s="667">
        <f ca="1">'O5 Details by Class &amp; Accounts'!N79+'O5 Details by Class &amp; Accounts'!AI79+'O5 Details by Class &amp; Accounts'!BD79+'O5 Details by Class &amp; Accounts'!BY79</f>
        <v>0</v>
      </c>
      <c r="K79" s="667">
        <f ca="1">'O5 Details by Class &amp; Accounts'!O79+'O5 Details by Class &amp; Accounts'!AJ79+'O5 Details by Class &amp; Accounts'!BE79+'O5 Details by Class &amp; Accounts'!BZ79</f>
        <v>0</v>
      </c>
      <c r="L79" s="667">
        <f ca="1">'O5 Details by Class &amp; Accounts'!P79+'O5 Details by Class &amp; Accounts'!AK79+'O5 Details by Class &amp; Accounts'!BF79+'O5 Details by Class &amp; Accounts'!CA79</f>
        <v>0</v>
      </c>
      <c r="M79" s="667">
        <f ca="1">'O5 Details by Class &amp; Accounts'!Q79+'O5 Details by Class &amp; Accounts'!AL79+'O5 Details by Class &amp; Accounts'!BG79+'O5 Details by Class &amp; Accounts'!CB79</f>
        <v>0</v>
      </c>
      <c r="N79" s="667">
        <f ca="1">'O5 Details by Class &amp; Accounts'!R79+'O5 Details by Class &amp; Accounts'!AM79+'O5 Details by Class &amp; Accounts'!BH79+'O5 Details by Class &amp; Accounts'!CC79</f>
        <v>0</v>
      </c>
      <c r="O79" s="667">
        <f ca="1">'O5 Details by Class &amp; Accounts'!S79+'O5 Details by Class &amp; Accounts'!AN79+'O5 Details by Class &amp; Accounts'!BI79+'O5 Details by Class &amp; Accounts'!CD79</f>
        <v>0</v>
      </c>
      <c r="P79" s="667">
        <f ca="1">'O5 Details by Class &amp; Accounts'!T79+'O5 Details by Class &amp; Accounts'!AO79+'O5 Details by Class &amp; Accounts'!BJ79+'O5 Details by Class &amp; Accounts'!CE79</f>
        <v>0</v>
      </c>
      <c r="Q79" s="667">
        <f ca="1">'O5 Details by Class &amp; Accounts'!U79+'O5 Details by Class &amp; Accounts'!AP79+'O5 Details by Class &amp; Accounts'!BK79+'O5 Details by Class &amp; Accounts'!CF79</f>
        <v>0</v>
      </c>
      <c r="R79" s="667">
        <f ca="1">'O5 Details by Class &amp; Accounts'!V79+'O5 Details by Class &amp; Accounts'!AQ79+'O5 Details by Class &amp; Accounts'!BL79+'O5 Details by Class &amp; Accounts'!CG79</f>
        <v>0</v>
      </c>
      <c r="S79" s="667">
        <f ca="1">'O5 Details by Class &amp; Accounts'!W79+'O5 Details by Class &amp; Accounts'!AR79+'O5 Details by Class &amp; Accounts'!BM79+'O5 Details by Class &amp; Accounts'!CH79</f>
        <v>0</v>
      </c>
      <c r="T79" s="667">
        <f ca="1">'O5 Details by Class &amp; Accounts'!X79+'O5 Details by Class &amp; Accounts'!AS79+'O5 Details by Class &amp; Accounts'!BN79+'O5 Details by Class &amp; Accounts'!CI79</f>
        <v>0</v>
      </c>
      <c r="U79" s="667">
        <f ca="1">'O5 Details by Class &amp; Accounts'!Y79+'O5 Details by Class &amp; Accounts'!AT79+'O5 Details by Class &amp; Accounts'!BO79+'O5 Details by Class &amp; Accounts'!CJ79</f>
        <v>0</v>
      </c>
      <c r="V79" s="667">
        <f ca="1">'O5 Details by Class &amp; Accounts'!Z79+'O5 Details by Class &amp; Accounts'!AU79+'O5 Details by Class &amp; Accounts'!BP79+'O5 Details by Class &amp; Accounts'!CK79</f>
        <v>0</v>
      </c>
      <c r="W79" s="667">
        <f ca="1">'O5 Details by Class &amp; Accounts'!AA79+'O5 Details by Class &amp; Accounts'!AV79+'O5 Details by Class &amp; Accounts'!BQ79+'O5 Details by Class &amp; Accounts'!CL79</f>
        <v>0</v>
      </c>
      <c r="X79" s="1113">
        <f ca="1">'O5 Details by Class &amp; Accounts'!AB79+'O5 Details by Class &amp; Accounts'!AW79+'O5 Details by Class &amp; Accounts'!BR79+'O5 Details by Class &amp; Accounts'!CM79</f>
        <v>0</v>
      </c>
      <c r="Y79" s="2092" t="str">
        <f t="shared" si="0"/>
        <v>2005</v>
      </c>
      <c r="Z79" s="2087" t="s">
        <v>343</v>
      </c>
    </row>
    <row r="80" spans="1:26" ht="12.95" customHeight="1">
      <c r="A80" s="1940" t="s">
        <v>474</v>
      </c>
      <c r="B80" s="1084" t="s">
        <v>640</v>
      </c>
      <c r="C80" s="1099" t="str">
        <f ca="1">IF(ISBLANK('E4 TB Allocation Details'!D80), "",('E4 TB Allocation Details'!D80))</f>
        <v>gp</v>
      </c>
      <c r="D80" s="1100">
        <f t="shared" si="2"/>
        <v>0</v>
      </c>
      <c r="E80" s="667">
        <f ca="1">'O5 Details by Class &amp; Accounts'!I80+'O5 Details by Class &amp; Accounts'!AD80+'O5 Details by Class &amp; Accounts'!AY80+'O5 Details by Class &amp; Accounts'!BT80</f>
        <v>0</v>
      </c>
      <c r="F80" s="667">
        <f ca="1">'O5 Details by Class &amp; Accounts'!J80+'O5 Details by Class &amp; Accounts'!AE80+'O5 Details by Class &amp; Accounts'!AZ80+'O5 Details by Class &amp; Accounts'!BU80</f>
        <v>0</v>
      </c>
      <c r="G80" s="667">
        <f ca="1">'O5 Details by Class &amp; Accounts'!K80+'O5 Details by Class &amp; Accounts'!AF80+'O5 Details by Class &amp; Accounts'!BA80+'O5 Details by Class &amp; Accounts'!BV80</f>
        <v>0</v>
      </c>
      <c r="H80" s="667">
        <f ca="1">'O5 Details by Class &amp; Accounts'!L80+'O5 Details by Class &amp; Accounts'!AG80+'O5 Details by Class &amp; Accounts'!BB80+'O5 Details by Class &amp; Accounts'!BW80</f>
        <v>0</v>
      </c>
      <c r="I80" s="667">
        <f ca="1">'O5 Details by Class &amp; Accounts'!M80+'O5 Details by Class &amp; Accounts'!AH80+'O5 Details by Class &amp; Accounts'!BC80+'O5 Details by Class &amp; Accounts'!BX80</f>
        <v>0</v>
      </c>
      <c r="J80" s="667">
        <f ca="1">'O5 Details by Class &amp; Accounts'!N80+'O5 Details by Class &amp; Accounts'!AI80+'O5 Details by Class &amp; Accounts'!BD80+'O5 Details by Class &amp; Accounts'!BY80</f>
        <v>0</v>
      </c>
      <c r="K80" s="667">
        <f ca="1">'O5 Details by Class &amp; Accounts'!O80+'O5 Details by Class &amp; Accounts'!AJ80+'O5 Details by Class &amp; Accounts'!BE80+'O5 Details by Class &amp; Accounts'!BZ80</f>
        <v>0</v>
      </c>
      <c r="L80" s="667">
        <f ca="1">'O5 Details by Class &amp; Accounts'!P80+'O5 Details by Class &amp; Accounts'!AK80+'O5 Details by Class &amp; Accounts'!BF80+'O5 Details by Class &amp; Accounts'!CA80</f>
        <v>0</v>
      </c>
      <c r="M80" s="667">
        <f ca="1">'O5 Details by Class &amp; Accounts'!Q80+'O5 Details by Class &amp; Accounts'!AL80+'O5 Details by Class &amp; Accounts'!BG80+'O5 Details by Class &amp; Accounts'!CB80</f>
        <v>0</v>
      </c>
      <c r="N80" s="667">
        <f ca="1">'O5 Details by Class &amp; Accounts'!R80+'O5 Details by Class &amp; Accounts'!AM80+'O5 Details by Class &amp; Accounts'!BH80+'O5 Details by Class &amp; Accounts'!CC80</f>
        <v>0</v>
      </c>
      <c r="O80" s="667">
        <f ca="1">'O5 Details by Class &amp; Accounts'!S80+'O5 Details by Class &amp; Accounts'!AN80+'O5 Details by Class &amp; Accounts'!BI80+'O5 Details by Class &amp; Accounts'!CD80</f>
        <v>0</v>
      </c>
      <c r="P80" s="667">
        <f ca="1">'O5 Details by Class &amp; Accounts'!T80+'O5 Details by Class &amp; Accounts'!AO80+'O5 Details by Class &amp; Accounts'!BJ80+'O5 Details by Class &amp; Accounts'!CE80</f>
        <v>0</v>
      </c>
      <c r="Q80" s="667">
        <f ca="1">'O5 Details by Class &amp; Accounts'!U80+'O5 Details by Class &amp; Accounts'!AP80+'O5 Details by Class &amp; Accounts'!BK80+'O5 Details by Class &amp; Accounts'!CF80</f>
        <v>0</v>
      </c>
      <c r="R80" s="667">
        <f ca="1">'O5 Details by Class &amp; Accounts'!V80+'O5 Details by Class &amp; Accounts'!AQ80+'O5 Details by Class &amp; Accounts'!BL80+'O5 Details by Class &amp; Accounts'!CG80</f>
        <v>0</v>
      </c>
      <c r="S80" s="667">
        <f ca="1">'O5 Details by Class &amp; Accounts'!W80+'O5 Details by Class &amp; Accounts'!AR80+'O5 Details by Class &amp; Accounts'!BM80+'O5 Details by Class &amp; Accounts'!CH80</f>
        <v>0</v>
      </c>
      <c r="T80" s="667">
        <f ca="1">'O5 Details by Class &amp; Accounts'!X80+'O5 Details by Class &amp; Accounts'!AS80+'O5 Details by Class &amp; Accounts'!BN80+'O5 Details by Class &amp; Accounts'!CI80</f>
        <v>0</v>
      </c>
      <c r="U80" s="667">
        <f ca="1">'O5 Details by Class &amp; Accounts'!Y80+'O5 Details by Class &amp; Accounts'!AT80+'O5 Details by Class &amp; Accounts'!BO80+'O5 Details by Class &amp; Accounts'!CJ80</f>
        <v>0</v>
      </c>
      <c r="V80" s="667">
        <f ca="1">'O5 Details by Class &amp; Accounts'!Z80+'O5 Details by Class &amp; Accounts'!AU80+'O5 Details by Class &amp; Accounts'!BP80+'O5 Details by Class &amp; Accounts'!CK80</f>
        <v>0</v>
      </c>
      <c r="W80" s="667">
        <f ca="1">'O5 Details by Class &amp; Accounts'!AA80+'O5 Details by Class &amp; Accounts'!AV80+'O5 Details by Class &amp; Accounts'!BQ80+'O5 Details by Class &amp; Accounts'!CL80</f>
        <v>0</v>
      </c>
      <c r="X80" s="1113">
        <f ca="1">'O5 Details by Class &amp; Accounts'!AB80+'O5 Details by Class &amp; Accounts'!AW80+'O5 Details by Class &amp; Accounts'!BR80+'O5 Details by Class &amp; Accounts'!CM80</f>
        <v>0</v>
      </c>
      <c r="Y80" s="2092" t="str">
        <f t="shared" si="0"/>
        <v>2010</v>
      </c>
      <c r="Z80" s="2087" t="s">
        <v>343</v>
      </c>
    </row>
    <row r="81" spans="1:26" ht="25.5">
      <c r="A81" s="1939" t="s">
        <v>476</v>
      </c>
      <c r="B81" s="1083" t="s">
        <v>1317</v>
      </c>
      <c r="C81" s="1099" t="str">
        <f ca="1">IF(ISBLANK('E4 TB Allocation Details'!D81), "",('E4 TB Allocation Details'!D81))</f>
        <v>accum dep</v>
      </c>
      <c r="D81" s="1100">
        <f t="shared" si="2"/>
        <v>-19712500</v>
      </c>
      <c r="E81" s="667">
        <f ca="1">'O5 Details by Class &amp; Accounts'!I81+'O5 Details by Class &amp; Accounts'!AD81+'O5 Details by Class &amp; Accounts'!AY81+'O5 Details by Class &amp; Accounts'!BT81</f>
        <v>-9823542.8841701448</v>
      </c>
      <c r="F81" s="667">
        <f ca="1">'O5 Details by Class &amp; Accounts'!J81+'O5 Details by Class &amp; Accounts'!AE81+'O5 Details by Class &amp; Accounts'!AZ81+'O5 Details by Class &amp; Accounts'!BU81</f>
        <v>-3718431.6491822992</v>
      </c>
      <c r="G81" s="667">
        <f ca="1">'O5 Details by Class &amp; Accounts'!K81+'O5 Details by Class &amp; Accounts'!AF81+'O5 Details by Class &amp; Accounts'!BA81+'O5 Details by Class &amp; Accounts'!BV81</f>
        <v>-4703463.7442791015</v>
      </c>
      <c r="H81" s="667">
        <f ca="1">'O5 Details by Class &amp; Accounts'!L81+'O5 Details by Class &amp; Accounts'!AG81+'O5 Details by Class &amp; Accounts'!BB81+'O5 Details by Class &amp; Accounts'!BW81</f>
        <v>0</v>
      </c>
      <c r="I81" s="667">
        <f ca="1">'O5 Details by Class &amp; Accounts'!M81+'O5 Details by Class &amp; Accounts'!AH81+'O5 Details by Class &amp; Accounts'!BC81+'O5 Details by Class &amp; Accounts'!BX81</f>
        <v>0</v>
      </c>
      <c r="J81" s="667">
        <f ca="1">'O5 Details by Class &amp; Accounts'!N81+'O5 Details by Class &amp; Accounts'!AI81+'O5 Details by Class &amp; Accounts'!BD81+'O5 Details by Class &amp; Accounts'!BY81</f>
        <v>0</v>
      </c>
      <c r="K81" s="667">
        <f ca="1">'O5 Details by Class &amp; Accounts'!O81+'O5 Details by Class &amp; Accounts'!AJ81+'O5 Details by Class &amp; Accounts'!BE81+'O5 Details by Class &amp; Accounts'!BZ81</f>
        <v>-1327996.1610830906</v>
      </c>
      <c r="L81" s="667">
        <f ca="1">'O5 Details by Class &amp; Accounts'!P81+'O5 Details by Class &amp; Accounts'!AK81+'O5 Details by Class &amp; Accounts'!BF81+'O5 Details by Class &amp; Accounts'!CA81</f>
        <v>-72840.582343668968</v>
      </c>
      <c r="M81" s="667">
        <f ca="1">'O5 Details by Class &amp; Accounts'!Q81+'O5 Details by Class &amp; Accounts'!AL81+'O5 Details by Class &amp; Accounts'!BG81+'O5 Details by Class &amp; Accounts'!CB81</f>
        <v>-66224.978941696769</v>
      </c>
      <c r="N81" s="667">
        <f ca="1">'O5 Details by Class &amp; Accounts'!R81+'O5 Details by Class &amp; Accounts'!AM81+'O5 Details by Class &amp; Accounts'!BH81+'O5 Details by Class &amp; Accounts'!CC81</f>
        <v>0</v>
      </c>
      <c r="O81" s="667">
        <f ca="1">'O5 Details by Class &amp; Accounts'!S81+'O5 Details by Class &amp; Accounts'!AN81+'O5 Details by Class &amp; Accounts'!BI81+'O5 Details by Class &amp; Accounts'!CD81</f>
        <v>0</v>
      </c>
      <c r="P81" s="667">
        <f ca="1">'O5 Details by Class &amp; Accounts'!T81+'O5 Details by Class &amp; Accounts'!AO81+'O5 Details by Class &amp; Accounts'!BJ81+'O5 Details by Class &amp; Accounts'!CE81</f>
        <v>0</v>
      </c>
      <c r="Q81" s="667">
        <f ca="1">'O5 Details by Class &amp; Accounts'!U81+'O5 Details by Class &amp; Accounts'!AP81+'O5 Details by Class &amp; Accounts'!BK81+'O5 Details by Class &amp; Accounts'!CF81</f>
        <v>0</v>
      </c>
      <c r="R81" s="667">
        <f ca="1">'O5 Details by Class &amp; Accounts'!V81+'O5 Details by Class &amp; Accounts'!AQ81+'O5 Details by Class &amp; Accounts'!BL81+'O5 Details by Class &amp; Accounts'!CG81</f>
        <v>0</v>
      </c>
      <c r="S81" s="667">
        <f ca="1">'O5 Details by Class &amp; Accounts'!W81+'O5 Details by Class &amp; Accounts'!AR81+'O5 Details by Class &amp; Accounts'!BM81+'O5 Details by Class &amp; Accounts'!CH81</f>
        <v>0</v>
      </c>
      <c r="T81" s="667">
        <f ca="1">'O5 Details by Class &amp; Accounts'!X81+'O5 Details by Class &amp; Accounts'!AS81+'O5 Details by Class &amp; Accounts'!BN81+'O5 Details by Class &amp; Accounts'!CI81</f>
        <v>0</v>
      </c>
      <c r="U81" s="667">
        <f ca="1">'O5 Details by Class &amp; Accounts'!Y81+'O5 Details by Class &amp; Accounts'!AT81+'O5 Details by Class &amp; Accounts'!BO81+'O5 Details by Class &amp; Accounts'!CJ81</f>
        <v>0</v>
      </c>
      <c r="V81" s="667">
        <f ca="1">'O5 Details by Class &amp; Accounts'!Z81+'O5 Details by Class &amp; Accounts'!AU81+'O5 Details by Class &amp; Accounts'!BP81+'O5 Details by Class &amp; Accounts'!CK81</f>
        <v>0</v>
      </c>
      <c r="W81" s="667">
        <f ca="1">'O5 Details by Class &amp; Accounts'!AA81+'O5 Details by Class &amp; Accounts'!AV81+'O5 Details by Class &amp; Accounts'!BQ81+'O5 Details by Class &amp; Accounts'!CL81</f>
        <v>0</v>
      </c>
      <c r="X81" s="1113">
        <f ca="1">'O5 Details by Class &amp; Accounts'!AB81+'O5 Details by Class &amp; Accounts'!AW81+'O5 Details by Class &amp; Accounts'!BR81+'O5 Details by Class &amp; Accounts'!CM81</f>
        <v>0</v>
      </c>
      <c r="Y81" s="2092" t="str">
        <f t="shared" si="0"/>
        <v>2105</v>
      </c>
      <c r="Z81" s="2087" t="s">
        <v>1333</v>
      </c>
    </row>
    <row r="82" spans="1:26" ht="12.75">
      <c r="A82" s="1940" t="s">
        <v>477</v>
      </c>
      <c r="B82" s="1084" t="s">
        <v>435</v>
      </c>
      <c r="C82" s="1099" t="str">
        <f ca="1">IF(ISBLANK('E4 TB Allocation Details'!D82), "",('E4 TB Allocation Details'!D82))</f>
        <v>accum dep</v>
      </c>
      <c r="D82" s="1100">
        <f t="shared" si="2"/>
        <v>0</v>
      </c>
      <c r="E82" s="667">
        <f ca="1">'O5 Details by Class &amp; Accounts'!I82+'O5 Details by Class &amp; Accounts'!AD82+'O5 Details by Class &amp; Accounts'!AY82+'O5 Details by Class &amp; Accounts'!BT82</f>
        <v>0</v>
      </c>
      <c r="F82" s="667">
        <f ca="1">'O5 Details by Class &amp; Accounts'!J82+'O5 Details by Class &amp; Accounts'!AE82+'O5 Details by Class &amp; Accounts'!AZ82+'O5 Details by Class &amp; Accounts'!BU82</f>
        <v>0</v>
      </c>
      <c r="G82" s="667">
        <f ca="1">'O5 Details by Class &amp; Accounts'!K82+'O5 Details by Class &amp; Accounts'!AF82+'O5 Details by Class &amp; Accounts'!BA82+'O5 Details by Class &amp; Accounts'!BV82</f>
        <v>0</v>
      </c>
      <c r="H82" s="667">
        <f ca="1">'O5 Details by Class &amp; Accounts'!L82+'O5 Details by Class &amp; Accounts'!AG82+'O5 Details by Class &amp; Accounts'!BB82+'O5 Details by Class &amp; Accounts'!BW82</f>
        <v>0</v>
      </c>
      <c r="I82" s="667">
        <f ca="1">'O5 Details by Class &amp; Accounts'!M82+'O5 Details by Class &amp; Accounts'!AH82+'O5 Details by Class &amp; Accounts'!BC82+'O5 Details by Class &amp; Accounts'!BX82</f>
        <v>0</v>
      </c>
      <c r="J82" s="667">
        <f ca="1">'O5 Details by Class &amp; Accounts'!N82+'O5 Details by Class &amp; Accounts'!AI82+'O5 Details by Class &amp; Accounts'!BD82+'O5 Details by Class &amp; Accounts'!BY82</f>
        <v>0</v>
      </c>
      <c r="K82" s="667">
        <f ca="1">'O5 Details by Class &amp; Accounts'!O82+'O5 Details by Class &amp; Accounts'!AJ82+'O5 Details by Class &amp; Accounts'!BE82+'O5 Details by Class &amp; Accounts'!BZ82</f>
        <v>0</v>
      </c>
      <c r="L82" s="667">
        <f ca="1">'O5 Details by Class &amp; Accounts'!P82+'O5 Details by Class &amp; Accounts'!AK82+'O5 Details by Class &amp; Accounts'!BF82+'O5 Details by Class &amp; Accounts'!CA82</f>
        <v>0</v>
      </c>
      <c r="M82" s="667">
        <f ca="1">'O5 Details by Class &amp; Accounts'!Q82+'O5 Details by Class &amp; Accounts'!AL82+'O5 Details by Class &amp; Accounts'!BG82+'O5 Details by Class &amp; Accounts'!CB82</f>
        <v>0</v>
      </c>
      <c r="N82" s="667">
        <f ca="1">'O5 Details by Class &amp; Accounts'!R82+'O5 Details by Class &amp; Accounts'!AM82+'O5 Details by Class &amp; Accounts'!BH82+'O5 Details by Class &amp; Accounts'!CC82</f>
        <v>0</v>
      </c>
      <c r="O82" s="667">
        <f ca="1">'O5 Details by Class &amp; Accounts'!S82+'O5 Details by Class &amp; Accounts'!AN82+'O5 Details by Class &amp; Accounts'!BI82+'O5 Details by Class &amp; Accounts'!CD82</f>
        <v>0</v>
      </c>
      <c r="P82" s="667">
        <f ca="1">'O5 Details by Class &amp; Accounts'!T82+'O5 Details by Class &amp; Accounts'!AO82+'O5 Details by Class &amp; Accounts'!BJ82+'O5 Details by Class &amp; Accounts'!CE82</f>
        <v>0</v>
      </c>
      <c r="Q82" s="667">
        <f ca="1">'O5 Details by Class &amp; Accounts'!U82+'O5 Details by Class &amp; Accounts'!AP82+'O5 Details by Class &amp; Accounts'!BK82+'O5 Details by Class &amp; Accounts'!CF82</f>
        <v>0</v>
      </c>
      <c r="R82" s="667">
        <f ca="1">'O5 Details by Class &amp; Accounts'!V82+'O5 Details by Class &amp; Accounts'!AQ82+'O5 Details by Class &amp; Accounts'!BL82+'O5 Details by Class &amp; Accounts'!CG82</f>
        <v>0</v>
      </c>
      <c r="S82" s="667">
        <f ca="1">'O5 Details by Class &amp; Accounts'!W82+'O5 Details by Class &amp; Accounts'!AR82+'O5 Details by Class &amp; Accounts'!BM82+'O5 Details by Class &amp; Accounts'!CH82</f>
        <v>0</v>
      </c>
      <c r="T82" s="667">
        <f ca="1">'O5 Details by Class &amp; Accounts'!X82+'O5 Details by Class &amp; Accounts'!AS82+'O5 Details by Class &amp; Accounts'!BN82+'O5 Details by Class &amp; Accounts'!CI82</f>
        <v>0</v>
      </c>
      <c r="U82" s="667">
        <f ca="1">'O5 Details by Class &amp; Accounts'!Y82+'O5 Details by Class &amp; Accounts'!AT82+'O5 Details by Class &amp; Accounts'!BO82+'O5 Details by Class &amp; Accounts'!CJ82</f>
        <v>0</v>
      </c>
      <c r="V82" s="667">
        <f ca="1">'O5 Details by Class &amp; Accounts'!Z82+'O5 Details by Class &amp; Accounts'!AU82+'O5 Details by Class &amp; Accounts'!BP82+'O5 Details by Class &amp; Accounts'!CK82</f>
        <v>0</v>
      </c>
      <c r="W82" s="667">
        <f ca="1">'O5 Details by Class &amp; Accounts'!AA82+'O5 Details by Class &amp; Accounts'!AV82+'O5 Details by Class &amp; Accounts'!BQ82+'O5 Details by Class &amp; Accounts'!CL82</f>
        <v>0</v>
      </c>
      <c r="X82" s="1113">
        <f ca="1">'O5 Details by Class &amp; Accounts'!AB82+'O5 Details by Class &amp; Accounts'!AW82+'O5 Details by Class &amp; Accounts'!BR82+'O5 Details by Class &amp; Accounts'!CM82</f>
        <v>0</v>
      </c>
      <c r="Y82" s="2092" t="str">
        <f t="shared" si="0"/>
        <v>2120</v>
      </c>
      <c r="Z82" s="2087" t="s">
        <v>1333</v>
      </c>
    </row>
    <row r="83" spans="1:26" ht="15.95" customHeight="1">
      <c r="A83" s="1942" t="s">
        <v>478</v>
      </c>
      <c r="B83" s="1085" t="s">
        <v>265</v>
      </c>
      <c r="C83" s="1099" t="str">
        <f ca="1">IF(ISBLANK('E4 TB Allocation Details'!D83), "",('E4 TB Allocation Details'!D83))</f>
        <v>NI</v>
      </c>
      <c r="D83" s="1100">
        <f>SUM(E83:X83)</f>
        <v>-664600</v>
      </c>
      <c r="E83" s="667">
        <f ca="1">'O5 Details by Class &amp; Accounts'!I83+'O5 Details by Class &amp; Accounts'!AD83+'O5 Details by Class &amp; Accounts'!AY83+'O5 Details by Class &amp; Accounts'!BT83</f>
        <v>-332339.86551343364</v>
      </c>
      <c r="F83" s="667">
        <f ca="1">'O5 Details by Class &amp; Accounts'!J83+'O5 Details by Class &amp; Accounts'!AE83+'O5 Details by Class &amp; Accounts'!AZ83+'O5 Details by Class &amp; Accounts'!BU83</f>
        <v>-115261.73654871169</v>
      </c>
      <c r="G83" s="667">
        <f ca="1">'O5 Details by Class &amp; Accounts'!K83+'O5 Details by Class &amp; Accounts'!AF83+'O5 Details by Class &amp; Accounts'!BA83+'O5 Details by Class &amp; Accounts'!BV83</f>
        <v>-167061.38452324289</v>
      </c>
      <c r="H83" s="667">
        <f ca="1">'O5 Details by Class &amp; Accounts'!L83+'O5 Details by Class &amp; Accounts'!AG83+'O5 Details by Class &amp; Accounts'!BB83+'O5 Details by Class &amp; Accounts'!BW83</f>
        <v>0</v>
      </c>
      <c r="I83" s="667">
        <f ca="1">'O5 Details by Class &amp; Accounts'!M83+'O5 Details by Class &amp; Accounts'!AH83+'O5 Details by Class &amp; Accounts'!BC83+'O5 Details by Class &amp; Accounts'!BX83</f>
        <v>0</v>
      </c>
      <c r="J83" s="667">
        <f ca="1">'O5 Details by Class &amp; Accounts'!N83+'O5 Details by Class &amp; Accounts'!AI83+'O5 Details by Class &amp; Accounts'!BD83+'O5 Details by Class &amp; Accounts'!BY83</f>
        <v>0</v>
      </c>
      <c r="K83" s="667">
        <f ca="1">'O5 Details by Class &amp; Accounts'!O83+'O5 Details by Class &amp; Accounts'!AJ83+'O5 Details by Class &amp; Accounts'!BE83+'O5 Details by Class &amp; Accounts'!BZ83</f>
        <v>-45191.751552620975</v>
      </c>
      <c r="L83" s="667">
        <f ca="1">'O5 Details by Class &amp; Accounts'!P83+'O5 Details by Class &amp; Accounts'!AK83+'O5 Details by Class &amp; Accounts'!BF83+'O5 Details by Class &amp; Accounts'!CA83</f>
        <v>-2479.7801948072338</v>
      </c>
      <c r="M83" s="667">
        <f ca="1">'O5 Details by Class &amp; Accounts'!Q83+'O5 Details by Class &amp; Accounts'!AL83+'O5 Details by Class &amp; Accounts'!BG83+'O5 Details by Class &amp; Accounts'!CB83</f>
        <v>-2265.4816671835601</v>
      </c>
      <c r="N83" s="667">
        <f ca="1">'O5 Details by Class &amp; Accounts'!R83+'O5 Details by Class &amp; Accounts'!AM83+'O5 Details by Class &amp; Accounts'!BH83+'O5 Details by Class &amp; Accounts'!CC83</f>
        <v>0</v>
      </c>
      <c r="O83" s="667">
        <f ca="1">'O5 Details by Class &amp; Accounts'!S83+'O5 Details by Class &amp; Accounts'!AN83+'O5 Details by Class &amp; Accounts'!BI83+'O5 Details by Class &amp; Accounts'!CD83</f>
        <v>0</v>
      </c>
      <c r="P83" s="667">
        <f ca="1">'O5 Details by Class &amp; Accounts'!T83+'O5 Details by Class &amp; Accounts'!AO83+'O5 Details by Class &amp; Accounts'!BJ83+'O5 Details by Class &amp; Accounts'!CE83</f>
        <v>0</v>
      </c>
      <c r="Q83" s="667">
        <f ca="1">'O5 Details by Class &amp; Accounts'!U83+'O5 Details by Class &amp; Accounts'!AP83+'O5 Details by Class &amp; Accounts'!BK83+'O5 Details by Class &amp; Accounts'!CF83</f>
        <v>0</v>
      </c>
      <c r="R83" s="667">
        <f ca="1">'O5 Details by Class &amp; Accounts'!V83+'O5 Details by Class &amp; Accounts'!AQ83+'O5 Details by Class &amp; Accounts'!BL83+'O5 Details by Class &amp; Accounts'!CG83</f>
        <v>0</v>
      </c>
      <c r="S83" s="667">
        <f ca="1">'O5 Details by Class &amp; Accounts'!W83+'O5 Details by Class &amp; Accounts'!AR83+'O5 Details by Class &amp; Accounts'!BM83+'O5 Details by Class &amp; Accounts'!CH83</f>
        <v>0</v>
      </c>
      <c r="T83" s="667">
        <f ca="1">'O5 Details by Class &amp; Accounts'!X83+'O5 Details by Class &amp; Accounts'!AS83+'O5 Details by Class &amp; Accounts'!BN83+'O5 Details by Class &amp; Accounts'!CI83</f>
        <v>0</v>
      </c>
      <c r="U83" s="667">
        <f ca="1">'O5 Details by Class &amp; Accounts'!Y83+'O5 Details by Class &amp; Accounts'!AT83+'O5 Details by Class &amp; Accounts'!BO83+'O5 Details by Class &amp; Accounts'!CJ83</f>
        <v>0</v>
      </c>
      <c r="V83" s="667">
        <f ca="1">'O5 Details by Class &amp; Accounts'!Z83+'O5 Details by Class &amp; Accounts'!AU83+'O5 Details by Class &amp; Accounts'!BP83+'O5 Details by Class &amp; Accounts'!CK83</f>
        <v>0</v>
      </c>
      <c r="W83" s="667">
        <f ca="1">'O5 Details by Class &amp; Accounts'!AA83+'O5 Details by Class &amp; Accounts'!AV83+'O5 Details by Class &amp; Accounts'!BQ83+'O5 Details by Class &amp; Accounts'!CL83</f>
        <v>0</v>
      </c>
      <c r="X83" s="1113">
        <f ca="1">'O5 Details by Class &amp; Accounts'!AB83+'O5 Details by Class &amp; Accounts'!AW83+'O5 Details by Class &amp; Accounts'!BR83+'O5 Details by Class &amp; Accounts'!CM83</f>
        <v>0</v>
      </c>
      <c r="Y83" s="2092" t="str">
        <f t="shared" si="0"/>
        <v>3046</v>
      </c>
      <c r="Z83" s="2087" t="s">
        <v>788</v>
      </c>
    </row>
    <row r="84" spans="1:26" ht="15.95" customHeight="1">
      <c r="A84" s="1943" t="s">
        <v>479</v>
      </c>
      <c r="B84" s="1086" t="s">
        <v>1331</v>
      </c>
      <c r="C84" s="1099" t="str">
        <f ca="1">IF(ISBLANK('E4 TB Allocation Details'!D84), "",('E4 TB Allocation Details'!D84))</f>
        <v>CREV</v>
      </c>
      <c r="D84" s="1100">
        <f t="shared" ref="D84:D116" si="3">SUM(E84:X84)</f>
        <v>-7116899.9999999981</v>
      </c>
      <c r="E84" s="667">
        <f ca="1">'O5 Details by Class &amp; Accounts'!I84+'O5 Details by Class &amp; Accounts'!AD84+'O5 Details by Class &amp; Accounts'!AY84+'O5 Details by Class &amp; Accounts'!BT84</f>
        <v>-3628315.6693489715</v>
      </c>
      <c r="F84" s="667">
        <f ca="1">'O5 Details by Class &amp; Accounts'!J84+'O5 Details by Class &amp; Accounts'!AE84+'O5 Details by Class &amp; Accounts'!AZ84+'O5 Details by Class &amp; Accounts'!BU84</f>
        <v>-1341447.5609159404</v>
      </c>
      <c r="G84" s="667">
        <f ca="1">'O5 Details by Class &amp; Accounts'!K84+'O5 Details by Class &amp; Accounts'!AF84+'O5 Details by Class &amp; Accounts'!BA84+'O5 Details by Class &amp; Accounts'!BV84</f>
        <v>-2003366.7989519145</v>
      </c>
      <c r="H84" s="667">
        <f ca="1">'O5 Details by Class &amp; Accounts'!L84+'O5 Details by Class &amp; Accounts'!AG84+'O5 Details by Class &amp; Accounts'!BB84+'O5 Details by Class &amp; Accounts'!BW84</f>
        <v>0</v>
      </c>
      <c r="I84" s="667">
        <f ca="1">'O5 Details by Class &amp; Accounts'!M84+'O5 Details by Class &amp; Accounts'!AH84+'O5 Details by Class &amp; Accounts'!BC84+'O5 Details by Class &amp; Accounts'!BX84</f>
        <v>0</v>
      </c>
      <c r="J84" s="667">
        <f ca="1">'O5 Details by Class &amp; Accounts'!N84+'O5 Details by Class &amp; Accounts'!AI84+'O5 Details by Class &amp; Accounts'!BD84+'O5 Details by Class &amp; Accounts'!BY84</f>
        <v>0</v>
      </c>
      <c r="K84" s="667">
        <f ca="1">'O5 Details by Class &amp; Accounts'!O84+'O5 Details by Class &amp; Accounts'!AJ84+'O5 Details by Class &amp; Accounts'!BE84+'O5 Details by Class &amp; Accounts'!BZ84</f>
        <v>-81184.608640473598</v>
      </c>
      <c r="L84" s="667">
        <f ca="1">'O5 Details by Class &amp; Accounts'!P84+'O5 Details by Class &amp; Accounts'!AK84+'O5 Details by Class &amp; Accounts'!BF84+'O5 Details by Class &amp; Accounts'!CA84</f>
        <v>-17262.491327509135</v>
      </c>
      <c r="M84" s="667">
        <f ca="1">'O5 Details by Class &amp; Accounts'!Q84+'O5 Details by Class &amp; Accounts'!AL84+'O5 Details by Class &amp; Accounts'!BG84+'O5 Details by Class &amp; Accounts'!CB84</f>
        <v>-45322.870815189824</v>
      </c>
      <c r="N84" s="667">
        <f ca="1">'O5 Details by Class &amp; Accounts'!R84+'O5 Details by Class &amp; Accounts'!AM84+'O5 Details by Class &amp; Accounts'!BH84+'O5 Details by Class &amp; Accounts'!CC84</f>
        <v>0</v>
      </c>
      <c r="O84" s="667">
        <f ca="1">'O5 Details by Class &amp; Accounts'!S84+'O5 Details by Class &amp; Accounts'!AN84+'O5 Details by Class &amp; Accounts'!BI84+'O5 Details by Class &amp; Accounts'!CD84</f>
        <v>0</v>
      </c>
      <c r="P84" s="667">
        <f ca="1">'O5 Details by Class &amp; Accounts'!T84+'O5 Details by Class &amp; Accounts'!AO84+'O5 Details by Class &amp; Accounts'!BJ84+'O5 Details by Class &amp; Accounts'!CE84</f>
        <v>0</v>
      </c>
      <c r="Q84" s="667">
        <f ca="1">'O5 Details by Class &amp; Accounts'!U84+'O5 Details by Class &amp; Accounts'!AP84+'O5 Details by Class &amp; Accounts'!BK84+'O5 Details by Class &amp; Accounts'!CF84</f>
        <v>0</v>
      </c>
      <c r="R84" s="667">
        <f ca="1">'O5 Details by Class &amp; Accounts'!V84+'O5 Details by Class &amp; Accounts'!AQ84+'O5 Details by Class &amp; Accounts'!BL84+'O5 Details by Class &amp; Accounts'!CG84</f>
        <v>0</v>
      </c>
      <c r="S84" s="667">
        <f ca="1">'O5 Details by Class &amp; Accounts'!W84+'O5 Details by Class &amp; Accounts'!AR84+'O5 Details by Class &amp; Accounts'!BM84+'O5 Details by Class &amp; Accounts'!CH84</f>
        <v>0</v>
      </c>
      <c r="T84" s="667">
        <f ca="1">'O5 Details by Class &amp; Accounts'!X84+'O5 Details by Class &amp; Accounts'!AS84+'O5 Details by Class &amp; Accounts'!BN84+'O5 Details by Class &amp; Accounts'!CI84</f>
        <v>0</v>
      </c>
      <c r="U84" s="667">
        <f ca="1">'O5 Details by Class &amp; Accounts'!Y84+'O5 Details by Class &amp; Accounts'!AT84+'O5 Details by Class &amp; Accounts'!BO84+'O5 Details by Class &amp; Accounts'!CJ84</f>
        <v>0</v>
      </c>
      <c r="V84" s="667">
        <f ca="1">'O5 Details by Class &amp; Accounts'!Z84+'O5 Details by Class &amp; Accounts'!AU84+'O5 Details by Class &amp; Accounts'!BP84+'O5 Details by Class &amp; Accounts'!CK84</f>
        <v>0</v>
      </c>
      <c r="W84" s="667">
        <f ca="1">'O5 Details by Class &amp; Accounts'!AA84+'O5 Details by Class &amp; Accounts'!AV84+'O5 Details by Class &amp; Accounts'!BQ84+'O5 Details by Class &amp; Accounts'!CL84</f>
        <v>0</v>
      </c>
      <c r="X84" s="1113">
        <f ca="1">'O5 Details by Class &amp; Accounts'!AB84+'O5 Details by Class &amp; Accounts'!AW84+'O5 Details by Class &amp; Accounts'!BR84+'O5 Details by Class &amp; Accounts'!CM84</f>
        <v>0</v>
      </c>
      <c r="Y84" s="2092" t="str">
        <f t="shared" ref="Y84:Y147" si="4">A84</f>
        <v>4080</v>
      </c>
      <c r="Z84" s="2087" t="s">
        <v>674</v>
      </c>
    </row>
    <row r="85" spans="1:26" ht="15.95" customHeight="1">
      <c r="A85" s="1943" t="s">
        <v>480</v>
      </c>
      <c r="B85" s="1086" t="s">
        <v>1332</v>
      </c>
      <c r="C85" s="1099" t="str">
        <f ca="1">IF(ISBLANK('E4 TB Allocation Details'!D85), "",('E4 TB Allocation Details'!D85))</f>
        <v>mi</v>
      </c>
      <c r="D85" s="1100">
        <f t="shared" si="3"/>
        <v>-21000.000000000004</v>
      </c>
      <c r="E85" s="667">
        <f ca="1">'O5 Details by Class &amp; Accounts'!I85+'O5 Details by Class &amp; Accounts'!AD85+'O5 Details by Class &amp; Accounts'!AY85+'O5 Details by Class &amp; Accounts'!BT85</f>
        <v>-15695.316082541764</v>
      </c>
      <c r="F85" s="667">
        <f ca="1">'O5 Details by Class &amp; Accounts'!J85+'O5 Details by Class &amp; Accounts'!AE85+'O5 Details by Class &amp; Accounts'!AZ85+'O5 Details by Class &amp; Accounts'!BU85</f>
        <v>-3728.1362594169668</v>
      </c>
      <c r="G85" s="667">
        <f ca="1">'O5 Details by Class &amp; Accounts'!K85+'O5 Details by Class &amp; Accounts'!AF85+'O5 Details by Class &amp; Accounts'!BA85+'O5 Details by Class &amp; Accounts'!BV85</f>
        <v>-1511.8899443170653</v>
      </c>
      <c r="H85" s="667">
        <f ca="1">'O5 Details by Class &amp; Accounts'!L85+'O5 Details by Class &amp; Accounts'!AG85+'O5 Details by Class &amp; Accounts'!BB85+'O5 Details by Class &amp; Accounts'!BW85</f>
        <v>0</v>
      </c>
      <c r="I85" s="667">
        <f ca="1">'O5 Details by Class &amp; Accounts'!M85+'O5 Details by Class &amp; Accounts'!AH85+'O5 Details by Class &amp; Accounts'!BC85+'O5 Details by Class &amp; Accounts'!BX85</f>
        <v>0</v>
      </c>
      <c r="J85" s="667">
        <f ca="1">'O5 Details by Class &amp; Accounts'!N85+'O5 Details by Class &amp; Accounts'!AI85+'O5 Details by Class &amp; Accounts'!BD85+'O5 Details by Class &amp; Accounts'!BY85</f>
        <v>0</v>
      </c>
      <c r="K85" s="667">
        <f ca="1">'O5 Details by Class &amp; Accounts'!O85+'O5 Details by Class &amp; Accounts'!AJ85+'O5 Details by Class &amp; Accounts'!BE85+'O5 Details by Class &amp; Accounts'!BZ85</f>
        <v>-6.878480183426138</v>
      </c>
      <c r="L85" s="667">
        <f ca="1">'O5 Details by Class &amp; Accounts'!P85+'O5 Details by Class &amp; Accounts'!AK85+'O5 Details by Class &amp; Accounts'!BF85+'O5 Details by Class &amp; Accounts'!CA85</f>
        <v>-37.143792990501147</v>
      </c>
      <c r="M85" s="667">
        <f ca="1">'O5 Details by Class &amp; Accounts'!Q85+'O5 Details by Class &amp; Accounts'!AL85+'O5 Details by Class &amp; Accounts'!BG85+'O5 Details by Class &amp; Accounts'!CB85</f>
        <v>-20.635440550278414</v>
      </c>
      <c r="N85" s="667">
        <f ca="1">'O5 Details by Class &amp; Accounts'!R85+'O5 Details by Class &amp; Accounts'!AM85+'O5 Details by Class &amp; Accounts'!BH85+'O5 Details by Class &amp; Accounts'!CC85</f>
        <v>0</v>
      </c>
      <c r="O85" s="667">
        <f ca="1">'O5 Details by Class &amp; Accounts'!S85+'O5 Details by Class &amp; Accounts'!AN85+'O5 Details by Class &amp; Accounts'!BI85+'O5 Details by Class &amp; Accounts'!CD85</f>
        <v>0</v>
      </c>
      <c r="P85" s="667">
        <f ca="1">'O5 Details by Class &amp; Accounts'!T85+'O5 Details by Class &amp; Accounts'!AO85+'O5 Details by Class &amp; Accounts'!BJ85+'O5 Details by Class &amp; Accounts'!CE85</f>
        <v>0</v>
      </c>
      <c r="Q85" s="667">
        <f ca="1">'O5 Details by Class &amp; Accounts'!U85+'O5 Details by Class &amp; Accounts'!AP85+'O5 Details by Class &amp; Accounts'!BK85+'O5 Details by Class &amp; Accounts'!CF85</f>
        <v>0</v>
      </c>
      <c r="R85" s="667">
        <f ca="1">'O5 Details by Class &amp; Accounts'!V85+'O5 Details by Class &amp; Accounts'!AQ85+'O5 Details by Class &amp; Accounts'!BL85+'O5 Details by Class &amp; Accounts'!CG85</f>
        <v>0</v>
      </c>
      <c r="S85" s="667">
        <f ca="1">'O5 Details by Class &amp; Accounts'!W85+'O5 Details by Class &amp; Accounts'!AR85+'O5 Details by Class &amp; Accounts'!BM85+'O5 Details by Class &amp; Accounts'!CH85</f>
        <v>0</v>
      </c>
      <c r="T85" s="667">
        <f ca="1">'O5 Details by Class &amp; Accounts'!X85+'O5 Details by Class &amp; Accounts'!AS85+'O5 Details by Class &amp; Accounts'!BN85+'O5 Details by Class &amp; Accounts'!CI85</f>
        <v>0</v>
      </c>
      <c r="U85" s="667">
        <f ca="1">'O5 Details by Class &amp; Accounts'!Y85+'O5 Details by Class &amp; Accounts'!AT85+'O5 Details by Class &amp; Accounts'!BO85+'O5 Details by Class &amp; Accounts'!CJ85</f>
        <v>0</v>
      </c>
      <c r="V85" s="667">
        <f ca="1">'O5 Details by Class &amp; Accounts'!Z85+'O5 Details by Class &amp; Accounts'!AU85+'O5 Details by Class &amp; Accounts'!BP85+'O5 Details by Class &amp; Accounts'!CK85</f>
        <v>0</v>
      </c>
      <c r="W85" s="667">
        <f ca="1">'O5 Details by Class &amp; Accounts'!AA85+'O5 Details by Class &amp; Accounts'!AV85+'O5 Details by Class &amp; Accounts'!BQ85+'O5 Details by Class &amp; Accounts'!CL85</f>
        <v>0</v>
      </c>
      <c r="X85" s="1113">
        <f ca="1">'O5 Details by Class &amp; Accounts'!AB85+'O5 Details by Class &amp; Accounts'!AW85+'O5 Details by Class &amp; Accounts'!BR85+'O5 Details by Class &amp; Accounts'!CM85</f>
        <v>0</v>
      </c>
      <c r="Y85" s="2092" t="str">
        <f t="shared" si="4"/>
        <v>4082</v>
      </c>
      <c r="Z85" s="2087" t="s">
        <v>891</v>
      </c>
    </row>
    <row r="86" spans="1:26" ht="15.95" customHeight="1">
      <c r="A86" s="1943" t="s">
        <v>481</v>
      </c>
      <c r="B86" s="1086" t="s">
        <v>964</v>
      </c>
      <c r="C86" s="1099" t="str">
        <f ca="1">IF(ISBLANK('E4 TB Allocation Details'!D86), "",('E4 TB Allocation Details'!D86))</f>
        <v>mi</v>
      </c>
      <c r="D86" s="1100">
        <f t="shared" si="3"/>
        <v>-1000</v>
      </c>
      <c r="E86" s="667">
        <f ca="1">'O5 Details by Class &amp; Accounts'!I86+'O5 Details by Class &amp; Accounts'!AD86+'O5 Details by Class &amp; Accounts'!AY86+'O5 Details by Class &amp; Accounts'!BT86</f>
        <v>-747.39600393056014</v>
      </c>
      <c r="F86" s="667">
        <f ca="1">'O5 Details by Class &amp; Accounts'!J86+'O5 Details by Class &amp; Accounts'!AE86+'O5 Details by Class &amp; Accounts'!AZ86+'O5 Details by Class &amp; Accounts'!BU86</f>
        <v>-177.5302980674746</v>
      </c>
      <c r="G86" s="667">
        <f ca="1">'O5 Details by Class &amp; Accounts'!K86+'O5 Details by Class &amp; Accounts'!AF86+'O5 Details by Class &amp; Accounts'!BA86+'O5 Details by Class &amp; Accounts'!BV86</f>
        <v>-71.994759253193578</v>
      </c>
      <c r="H86" s="667">
        <f ca="1">'O5 Details by Class &amp; Accounts'!L86+'O5 Details by Class &amp; Accounts'!AG86+'O5 Details by Class &amp; Accounts'!BB86+'O5 Details by Class &amp; Accounts'!BW86</f>
        <v>0</v>
      </c>
      <c r="I86" s="667">
        <f ca="1">'O5 Details by Class &amp; Accounts'!M86+'O5 Details by Class &amp; Accounts'!AH86+'O5 Details by Class &amp; Accounts'!BC86+'O5 Details by Class &amp; Accounts'!BX86</f>
        <v>0</v>
      </c>
      <c r="J86" s="667">
        <f ca="1">'O5 Details by Class &amp; Accounts'!N86+'O5 Details by Class &amp; Accounts'!AI86+'O5 Details by Class &amp; Accounts'!BD86+'O5 Details by Class &amp; Accounts'!BY86</f>
        <v>0</v>
      </c>
      <c r="K86" s="667">
        <f ca="1">'O5 Details by Class &amp; Accounts'!O86+'O5 Details by Class &amp; Accounts'!AJ86+'O5 Details by Class &amp; Accounts'!BE86+'O5 Details by Class &amp; Accounts'!BZ86</f>
        <v>-0.32754667540124466</v>
      </c>
      <c r="L86" s="667">
        <f ca="1">'O5 Details by Class &amp; Accounts'!P86+'O5 Details by Class &amp; Accounts'!AK86+'O5 Details by Class &amp; Accounts'!BF86+'O5 Details by Class &amp; Accounts'!CA86</f>
        <v>-1.7687520471667213</v>
      </c>
      <c r="M86" s="667">
        <f ca="1">'O5 Details by Class &amp; Accounts'!Q86+'O5 Details by Class &amp; Accounts'!AL86+'O5 Details by Class &amp; Accounts'!BG86+'O5 Details by Class &amp; Accounts'!CB86</f>
        <v>-0.98264002620373392</v>
      </c>
      <c r="N86" s="667">
        <f ca="1">'O5 Details by Class &amp; Accounts'!R86+'O5 Details by Class &amp; Accounts'!AM86+'O5 Details by Class &amp; Accounts'!BH86+'O5 Details by Class &amp; Accounts'!CC86</f>
        <v>0</v>
      </c>
      <c r="O86" s="667">
        <f ca="1">'O5 Details by Class &amp; Accounts'!S86+'O5 Details by Class &amp; Accounts'!AN86+'O5 Details by Class &amp; Accounts'!BI86+'O5 Details by Class &amp; Accounts'!CD86</f>
        <v>0</v>
      </c>
      <c r="P86" s="667">
        <f ca="1">'O5 Details by Class &amp; Accounts'!T86+'O5 Details by Class &amp; Accounts'!AO86+'O5 Details by Class &amp; Accounts'!BJ86+'O5 Details by Class &amp; Accounts'!CE86</f>
        <v>0</v>
      </c>
      <c r="Q86" s="667">
        <f ca="1">'O5 Details by Class &amp; Accounts'!U86+'O5 Details by Class &amp; Accounts'!AP86+'O5 Details by Class &amp; Accounts'!BK86+'O5 Details by Class &amp; Accounts'!CF86</f>
        <v>0</v>
      </c>
      <c r="R86" s="667">
        <f ca="1">'O5 Details by Class &amp; Accounts'!V86+'O5 Details by Class &amp; Accounts'!AQ86+'O5 Details by Class &amp; Accounts'!BL86+'O5 Details by Class &amp; Accounts'!CG86</f>
        <v>0</v>
      </c>
      <c r="S86" s="667">
        <f ca="1">'O5 Details by Class &amp; Accounts'!W86+'O5 Details by Class &amp; Accounts'!AR86+'O5 Details by Class &amp; Accounts'!BM86+'O5 Details by Class &amp; Accounts'!CH86</f>
        <v>0</v>
      </c>
      <c r="T86" s="667">
        <f ca="1">'O5 Details by Class &amp; Accounts'!X86+'O5 Details by Class &amp; Accounts'!AS86+'O5 Details by Class &amp; Accounts'!BN86+'O5 Details by Class &amp; Accounts'!CI86</f>
        <v>0</v>
      </c>
      <c r="U86" s="667">
        <f ca="1">'O5 Details by Class &amp; Accounts'!Y86+'O5 Details by Class &amp; Accounts'!AT86+'O5 Details by Class &amp; Accounts'!BO86+'O5 Details by Class &amp; Accounts'!CJ86</f>
        <v>0</v>
      </c>
      <c r="V86" s="667">
        <f ca="1">'O5 Details by Class &amp; Accounts'!Z86+'O5 Details by Class &amp; Accounts'!AU86+'O5 Details by Class &amp; Accounts'!BP86+'O5 Details by Class &amp; Accounts'!CK86</f>
        <v>0</v>
      </c>
      <c r="W86" s="667">
        <f ca="1">'O5 Details by Class &amp; Accounts'!AA86+'O5 Details by Class &amp; Accounts'!AV86+'O5 Details by Class &amp; Accounts'!BQ86+'O5 Details by Class &amp; Accounts'!CL86</f>
        <v>0</v>
      </c>
      <c r="X86" s="1113">
        <f ca="1">'O5 Details by Class &amp; Accounts'!AB86+'O5 Details by Class &amp; Accounts'!AW86+'O5 Details by Class &amp; Accounts'!BR86+'O5 Details by Class &amp; Accounts'!CM86</f>
        <v>0</v>
      </c>
      <c r="Y86" s="2092" t="str">
        <f t="shared" si="4"/>
        <v>4084</v>
      </c>
      <c r="Z86" s="2087" t="s">
        <v>891</v>
      </c>
    </row>
    <row r="87" spans="1:26" ht="15.95" customHeight="1">
      <c r="A87" s="1943" t="s">
        <v>482</v>
      </c>
      <c r="B87" s="1086" t="s">
        <v>969</v>
      </c>
      <c r="C87" s="1099" t="str">
        <f ca="1">IF(ISBLANK('E4 TB Allocation Details'!D87), "",('E4 TB Allocation Details'!D87))</f>
        <v>mi</v>
      </c>
      <c r="D87" s="1100">
        <f t="shared" si="3"/>
        <v>0</v>
      </c>
      <c r="E87" s="667">
        <f ca="1">'O5 Details by Class &amp; Accounts'!I87+'O5 Details by Class &amp; Accounts'!AD87+'O5 Details by Class &amp; Accounts'!AY87+'O5 Details by Class &amp; Accounts'!BT87</f>
        <v>0</v>
      </c>
      <c r="F87" s="667">
        <f ca="1">'O5 Details by Class &amp; Accounts'!J87+'O5 Details by Class &amp; Accounts'!AE87+'O5 Details by Class &amp; Accounts'!AZ87+'O5 Details by Class &amp; Accounts'!BU87</f>
        <v>0</v>
      </c>
      <c r="G87" s="667">
        <f ca="1">'O5 Details by Class &amp; Accounts'!K87+'O5 Details by Class &amp; Accounts'!AF87+'O5 Details by Class &amp; Accounts'!BA87+'O5 Details by Class &amp; Accounts'!BV87</f>
        <v>0</v>
      </c>
      <c r="H87" s="667">
        <f ca="1">'O5 Details by Class &amp; Accounts'!L87+'O5 Details by Class &amp; Accounts'!AG87+'O5 Details by Class &amp; Accounts'!BB87+'O5 Details by Class &amp; Accounts'!BW87</f>
        <v>0</v>
      </c>
      <c r="I87" s="667">
        <f ca="1">'O5 Details by Class &amp; Accounts'!M87+'O5 Details by Class &amp; Accounts'!AH87+'O5 Details by Class &amp; Accounts'!BC87+'O5 Details by Class &amp; Accounts'!BX87</f>
        <v>0</v>
      </c>
      <c r="J87" s="667">
        <f ca="1">'O5 Details by Class &amp; Accounts'!N87+'O5 Details by Class &amp; Accounts'!AI87+'O5 Details by Class &amp; Accounts'!BD87+'O5 Details by Class &amp; Accounts'!BY87</f>
        <v>0</v>
      </c>
      <c r="K87" s="667">
        <f ca="1">'O5 Details by Class &amp; Accounts'!O87+'O5 Details by Class &amp; Accounts'!AJ87+'O5 Details by Class &amp; Accounts'!BE87+'O5 Details by Class &amp; Accounts'!BZ87</f>
        <v>0</v>
      </c>
      <c r="L87" s="667">
        <f ca="1">'O5 Details by Class &amp; Accounts'!P87+'O5 Details by Class &amp; Accounts'!AK87+'O5 Details by Class &amp; Accounts'!BF87+'O5 Details by Class &amp; Accounts'!CA87</f>
        <v>0</v>
      </c>
      <c r="M87" s="667">
        <f ca="1">'O5 Details by Class &amp; Accounts'!Q87+'O5 Details by Class &amp; Accounts'!AL87+'O5 Details by Class &amp; Accounts'!BG87+'O5 Details by Class &amp; Accounts'!CB87</f>
        <v>0</v>
      </c>
      <c r="N87" s="667">
        <f ca="1">'O5 Details by Class &amp; Accounts'!R87+'O5 Details by Class &amp; Accounts'!AM87+'O5 Details by Class &amp; Accounts'!BH87+'O5 Details by Class &amp; Accounts'!CC87</f>
        <v>0</v>
      </c>
      <c r="O87" s="667">
        <f ca="1">'O5 Details by Class &amp; Accounts'!S87+'O5 Details by Class &amp; Accounts'!AN87+'O5 Details by Class &amp; Accounts'!BI87+'O5 Details by Class &amp; Accounts'!CD87</f>
        <v>0</v>
      </c>
      <c r="P87" s="667">
        <f ca="1">'O5 Details by Class &amp; Accounts'!T87+'O5 Details by Class &amp; Accounts'!AO87+'O5 Details by Class &amp; Accounts'!BJ87+'O5 Details by Class &amp; Accounts'!CE87</f>
        <v>0</v>
      </c>
      <c r="Q87" s="667">
        <f ca="1">'O5 Details by Class &amp; Accounts'!U87+'O5 Details by Class &amp; Accounts'!AP87+'O5 Details by Class &amp; Accounts'!BK87+'O5 Details by Class &amp; Accounts'!CF87</f>
        <v>0</v>
      </c>
      <c r="R87" s="667">
        <f ca="1">'O5 Details by Class &amp; Accounts'!V87+'O5 Details by Class &amp; Accounts'!AQ87+'O5 Details by Class &amp; Accounts'!BL87+'O5 Details by Class &amp; Accounts'!CG87</f>
        <v>0</v>
      </c>
      <c r="S87" s="667">
        <f ca="1">'O5 Details by Class &amp; Accounts'!W87+'O5 Details by Class &amp; Accounts'!AR87+'O5 Details by Class &amp; Accounts'!BM87+'O5 Details by Class &amp; Accounts'!CH87</f>
        <v>0</v>
      </c>
      <c r="T87" s="667">
        <f ca="1">'O5 Details by Class &amp; Accounts'!X87+'O5 Details by Class &amp; Accounts'!AS87+'O5 Details by Class &amp; Accounts'!BN87+'O5 Details by Class &amp; Accounts'!CI87</f>
        <v>0</v>
      </c>
      <c r="U87" s="667">
        <f ca="1">'O5 Details by Class &amp; Accounts'!Y87+'O5 Details by Class &amp; Accounts'!AT87+'O5 Details by Class &amp; Accounts'!BO87+'O5 Details by Class &amp; Accounts'!CJ87</f>
        <v>0</v>
      </c>
      <c r="V87" s="667">
        <f ca="1">'O5 Details by Class &amp; Accounts'!Z87+'O5 Details by Class &amp; Accounts'!AU87+'O5 Details by Class &amp; Accounts'!BP87+'O5 Details by Class &amp; Accounts'!CK87</f>
        <v>0</v>
      </c>
      <c r="W87" s="667">
        <f ca="1">'O5 Details by Class &amp; Accounts'!AA87+'O5 Details by Class &amp; Accounts'!AV87+'O5 Details by Class &amp; Accounts'!BQ87+'O5 Details by Class &amp; Accounts'!CL87</f>
        <v>0</v>
      </c>
      <c r="X87" s="1113">
        <f ca="1">'O5 Details by Class &amp; Accounts'!AB87+'O5 Details by Class &amp; Accounts'!AW87+'O5 Details by Class &amp; Accounts'!BR87+'O5 Details by Class &amp; Accounts'!CM87</f>
        <v>0</v>
      </c>
      <c r="Y87" s="2092" t="str">
        <f t="shared" si="4"/>
        <v>4090</v>
      </c>
      <c r="Z87" s="2087" t="s">
        <v>891</v>
      </c>
    </row>
    <row r="88" spans="1:26" ht="15.95" customHeight="1">
      <c r="A88" s="1943" t="s">
        <v>484</v>
      </c>
      <c r="B88" s="1086" t="s">
        <v>972</v>
      </c>
      <c r="C88" s="1099" t="str">
        <f ca="1">IF(ISBLANK('E4 TB Allocation Details'!D88), "",('E4 TB Allocation Details'!D88))</f>
        <v>mi</v>
      </c>
      <c r="D88" s="1100">
        <f t="shared" si="3"/>
        <v>-37000</v>
      </c>
      <c r="E88" s="667">
        <f ca="1">'O5 Details by Class &amp; Accounts'!I88+'O5 Details by Class &amp; Accounts'!AD88+'O5 Details by Class &amp; Accounts'!AY88+'O5 Details by Class &amp; Accounts'!BT88</f>
        <v>-18502.219416185744</v>
      </c>
      <c r="F88" s="667">
        <f ca="1">'O5 Details by Class &amp; Accounts'!J88+'O5 Details by Class &amp; Accounts'!AE88+'O5 Details by Class &amp; Accounts'!AZ88+'O5 Details by Class &amp; Accounts'!BU88</f>
        <v>-6416.9188268166308</v>
      </c>
      <c r="G88" s="667">
        <f ca="1">'O5 Details by Class &amp; Accounts'!K88+'O5 Details by Class &amp; Accounts'!AF88+'O5 Details by Class &amp; Accounts'!BA88+'O5 Details by Class &amp; Accounts'!BV88</f>
        <v>-9300.7391323502652</v>
      </c>
      <c r="H88" s="667">
        <f ca="1">'O5 Details by Class &amp; Accounts'!L88+'O5 Details by Class &amp; Accounts'!AG88+'O5 Details by Class &amp; Accounts'!BB88+'O5 Details by Class &amp; Accounts'!BW88</f>
        <v>0</v>
      </c>
      <c r="I88" s="667">
        <f ca="1">'O5 Details by Class &amp; Accounts'!M88+'O5 Details by Class &amp; Accounts'!AH88+'O5 Details by Class &amp; Accounts'!BC88+'O5 Details by Class &amp; Accounts'!BX88</f>
        <v>0</v>
      </c>
      <c r="J88" s="667">
        <f ca="1">'O5 Details by Class &amp; Accounts'!N88+'O5 Details by Class &amp; Accounts'!AI88+'O5 Details by Class &amp; Accounts'!BD88+'O5 Details by Class &amp; Accounts'!BY88</f>
        <v>0</v>
      </c>
      <c r="K88" s="667">
        <f ca="1">'O5 Details by Class &amp; Accounts'!O88+'O5 Details by Class &amp; Accounts'!AJ88+'O5 Details by Class &amp; Accounts'!BE88+'O5 Details by Class &amp; Accounts'!BZ88</f>
        <v>-2515.9416302241593</v>
      </c>
      <c r="L88" s="667">
        <f ca="1">'O5 Details by Class &amp; Accounts'!P88+'O5 Details by Class &amp; Accounts'!AK88+'O5 Details by Class &amp; Accounts'!BF88+'O5 Details by Class &amp; Accounts'!CA88</f>
        <v>-138.05577371030341</v>
      </c>
      <c r="M88" s="667">
        <f ca="1">'O5 Details by Class &amp; Accounts'!Q88+'O5 Details by Class &amp; Accounts'!AL88+'O5 Details by Class &amp; Accounts'!BG88+'O5 Details by Class &amp; Accounts'!CB88</f>
        <v>-126.12522071289757</v>
      </c>
      <c r="N88" s="667">
        <f ca="1">'O5 Details by Class &amp; Accounts'!R88+'O5 Details by Class &amp; Accounts'!AM88+'O5 Details by Class &amp; Accounts'!BH88+'O5 Details by Class &amp; Accounts'!CC88</f>
        <v>0</v>
      </c>
      <c r="O88" s="667">
        <f ca="1">'O5 Details by Class &amp; Accounts'!S88+'O5 Details by Class &amp; Accounts'!AN88+'O5 Details by Class &amp; Accounts'!BI88+'O5 Details by Class &amp; Accounts'!CD88</f>
        <v>0</v>
      </c>
      <c r="P88" s="667">
        <f ca="1">'O5 Details by Class &amp; Accounts'!T88+'O5 Details by Class &amp; Accounts'!AO88+'O5 Details by Class &amp; Accounts'!BJ88+'O5 Details by Class &amp; Accounts'!CE88</f>
        <v>0</v>
      </c>
      <c r="Q88" s="667">
        <f ca="1">'O5 Details by Class &amp; Accounts'!U88+'O5 Details by Class &amp; Accounts'!AP88+'O5 Details by Class &amp; Accounts'!BK88+'O5 Details by Class &amp; Accounts'!CF88</f>
        <v>0</v>
      </c>
      <c r="R88" s="667">
        <f ca="1">'O5 Details by Class &amp; Accounts'!V88+'O5 Details by Class &amp; Accounts'!AQ88+'O5 Details by Class &amp; Accounts'!BL88+'O5 Details by Class &amp; Accounts'!CG88</f>
        <v>0</v>
      </c>
      <c r="S88" s="667">
        <f ca="1">'O5 Details by Class &amp; Accounts'!W88+'O5 Details by Class &amp; Accounts'!AR88+'O5 Details by Class &amp; Accounts'!BM88+'O5 Details by Class &amp; Accounts'!CH88</f>
        <v>0</v>
      </c>
      <c r="T88" s="667">
        <f ca="1">'O5 Details by Class &amp; Accounts'!X88+'O5 Details by Class &amp; Accounts'!AS88+'O5 Details by Class &amp; Accounts'!BN88+'O5 Details by Class &amp; Accounts'!CI88</f>
        <v>0</v>
      </c>
      <c r="U88" s="667">
        <f ca="1">'O5 Details by Class &amp; Accounts'!Y88+'O5 Details by Class &amp; Accounts'!AT88+'O5 Details by Class &amp; Accounts'!BO88+'O5 Details by Class &amp; Accounts'!CJ88</f>
        <v>0</v>
      </c>
      <c r="V88" s="667">
        <f ca="1">'O5 Details by Class &amp; Accounts'!Z88+'O5 Details by Class &amp; Accounts'!AU88+'O5 Details by Class &amp; Accounts'!BP88+'O5 Details by Class &amp; Accounts'!CK88</f>
        <v>0</v>
      </c>
      <c r="W88" s="667">
        <f ca="1">'O5 Details by Class &amp; Accounts'!AA88+'O5 Details by Class &amp; Accounts'!AV88+'O5 Details by Class &amp; Accounts'!BQ88+'O5 Details by Class &amp; Accounts'!CL88</f>
        <v>0</v>
      </c>
      <c r="X88" s="1113">
        <f ca="1">'O5 Details by Class &amp; Accounts'!AB88+'O5 Details by Class &amp; Accounts'!AW88+'O5 Details by Class &amp; Accounts'!BR88+'O5 Details by Class &amp; Accounts'!CM88</f>
        <v>0</v>
      </c>
      <c r="Y88" s="2092" t="str">
        <f t="shared" si="4"/>
        <v>4205</v>
      </c>
      <c r="Z88" s="2087" t="s">
        <v>788</v>
      </c>
    </row>
    <row r="89" spans="1:26" ht="15.95" customHeight="1">
      <c r="A89" s="1943" t="s">
        <v>485</v>
      </c>
      <c r="B89" s="1086" t="s">
        <v>973</v>
      </c>
      <c r="C89" s="1099" t="str">
        <f ca="1">IF(ISBLANK('E4 TB Allocation Details'!D89), "",('E4 TB Allocation Details'!D89))</f>
        <v>mi</v>
      </c>
      <c r="D89" s="1100">
        <f t="shared" si="3"/>
        <v>0</v>
      </c>
      <c r="E89" s="667">
        <f ca="1">'O5 Details by Class &amp; Accounts'!I89+'O5 Details by Class &amp; Accounts'!AD89+'O5 Details by Class &amp; Accounts'!AY89+'O5 Details by Class &amp; Accounts'!BT89</f>
        <v>0</v>
      </c>
      <c r="F89" s="667">
        <f ca="1">'O5 Details by Class &amp; Accounts'!J89+'O5 Details by Class &amp; Accounts'!AE89+'O5 Details by Class &amp; Accounts'!AZ89+'O5 Details by Class &amp; Accounts'!BU89</f>
        <v>0</v>
      </c>
      <c r="G89" s="667">
        <f ca="1">'O5 Details by Class &amp; Accounts'!K89+'O5 Details by Class &amp; Accounts'!AF89+'O5 Details by Class &amp; Accounts'!BA89+'O5 Details by Class &amp; Accounts'!BV89</f>
        <v>0</v>
      </c>
      <c r="H89" s="667">
        <f ca="1">'O5 Details by Class &amp; Accounts'!L89+'O5 Details by Class &amp; Accounts'!AG89+'O5 Details by Class &amp; Accounts'!BB89+'O5 Details by Class &amp; Accounts'!BW89</f>
        <v>0</v>
      </c>
      <c r="I89" s="667">
        <f ca="1">'O5 Details by Class &amp; Accounts'!M89+'O5 Details by Class &amp; Accounts'!AH89+'O5 Details by Class &amp; Accounts'!BC89+'O5 Details by Class &amp; Accounts'!BX89</f>
        <v>0</v>
      </c>
      <c r="J89" s="667">
        <f ca="1">'O5 Details by Class &amp; Accounts'!N89+'O5 Details by Class &amp; Accounts'!AI89+'O5 Details by Class &amp; Accounts'!BD89+'O5 Details by Class &amp; Accounts'!BY89</f>
        <v>0</v>
      </c>
      <c r="K89" s="667">
        <f ca="1">'O5 Details by Class &amp; Accounts'!O89+'O5 Details by Class &amp; Accounts'!AJ89+'O5 Details by Class &amp; Accounts'!BE89+'O5 Details by Class &amp; Accounts'!BZ89</f>
        <v>0</v>
      </c>
      <c r="L89" s="667">
        <f ca="1">'O5 Details by Class &amp; Accounts'!P89+'O5 Details by Class &amp; Accounts'!AK89+'O5 Details by Class &amp; Accounts'!BF89+'O5 Details by Class &amp; Accounts'!CA89</f>
        <v>0</v>
      </c>
      <c r="M89" s="667">
        <f ca="1">'O5 Details by Class &amp; Accounts'!Q89+'O5 Details by Class &amp; Accounts'!AL89+'O5 Details by Class &amp; Accounts'!BG89+'O5 Details by Class &amp; Accounts'!CB89</f>
        <v>0</v>
      </c>
      <c r="N89" s="667">
        <f ca="1">'O5 Details by Class &amp; Accounts'!R89+'O5 Details by Class &amp; Accounts'!AM89+'O5 Details by Class &amp; Accounts'!BH89+'O5 Details by Class &amp; Accounts'!CC89</f>
        <v>0</v>
      </c>
      <c r="O89" s="667">
        <f ca="1">'O5 Details by Class &amp; Accounts'!S89+'O5 Details by Class &amp; Accounts'!AN89+'O5 Details by Class &amp; Accounts'!BI89+'O5 Details by Class &amp; Accounts'!CD89</f>
        <v>0</v>
      </c>
      <c r="P89" s="667">
        <f ca="1">'O5 Details by Class &amp; Accounts'!T89+'O5 Details by Class &amp; Accounts'!AO89+'O5 Details by Class &amp; Accounts'!BJ89+'O5 Details by Class &amp; Accounts'!CE89</f>
        <v>0</v>
      </c>
      <c r="Q89" s="667">
        <f ca="1">'O5 Details by Class &amp; Accounts'!U89+'O5 Details by Class &amp; Accounts'!AP89+'O5 Details by Class &amp; Accounts'!BK89+'O5 Details by Class &amp; Accounts'!CF89</f>
        <v>0</v>
      </c>
      <c r="R89" s="667">
        <f ca="1">'O5 Details by Class &amp; Accounts'!V89+'O5 Details by Class &amp; Accounts'!AQ89+'O5 Details by Class &amp; Accounts'!BL89+'O5 Details by Class &amp; Accounts'!CG89</f>
        <v>0</v>
      </c>
      <c r="S89" s="667">
        <f ca="1">'O5 Details by Class &amp; Accounts'!W89+'O5 Details by Class &amp; Accounts'!AR89+'O5 Details by Class &amp; Accounts'!BM89+'O5 Details by Class &amp; Accounts'!CH89</f>
        <v>0</v>
      </c>
      <c r="T89" s="667">
        <f ca="1">'O5 Details by Class &amp; Accounts'!X89+'O5 Details by Class &amp; Accounts'!AS89+'O5 Details by Class &amp; Accounts'!BN89+'O5 Details by Class &amp; Accounts'!CI89</f>
        <v>0</v>
      </c>
      <c r="U89" s="667">
        <f ca="1">'O5 Details by Class &amp; Accounts'!Y89+'O5 Details by Class &amp; Accounts'!AT89+'O5 Details by Class &amp; Accounts'!BO89+'O5 Details by Class &amp; Accounts'!CJ89</f>
        <v>0</v>
      </c>
      <c r="V89" s="667">
        <f ca="1">'O5 Details by Class &amp; Accounts'!Z89+'O5 Details by Class &amp; Accounts'!AU89+'O5 Details by Class &amp; Accounts'!BP89+'O5 Details by Class &amp; Accounts'!CK89</f>
        <v>0</v>
      </c>
      <c r="W89" s="667">
        <f ca="1">'O5 Details by Class &amp; Accounts'!AA89+'O5 Details by Class &amp; Accounts'!AV89+'O5 Details by Class &amp; Accounts'!BQ89+'O5 Details by Class &amp; Accounts'!CL89</f>
        <v>0</v>
      </c>
      <c r="X89" s="1113">
        <f ca="1">'O5 Details by Class &amp; Accounts'!AB89+'O5 Details by Class &amp; Accounts'!AW89+'O5 Details by Class &amp; Accounts'!BR89+'O5 Details by Class &amp; Accounts'!CM89</f>
        <v>0</v>
      </c>
      <c r="Y89" s="2092" t="str">
        <f t="shared" si="4"/>
        <v>4210</v>
      </c>
      <c r="Z89" s="2087" t="s">
        <v>788</v>
      </c>
    </row>
    <row r="90" spans="1:26" ht="15.95" customHeight="1">
      <c r="A90" s="1943" t="s">
        <v>486</v>
      </c>
      <c r="B90" s="1086" t="s">
        <v>974</v>
      </c>
      <c r="C90" s="1099" t="str">
        <f ca="1">IF(ISBLANK('E4 TB Allocation Details'!D90), "",('E4 TB Allocation Details'!D90))</f>
        <v>mi</v>
      </c>
      <c r="D90" s="1100">
        <f t="shared" si="3"/>
        <v>0</v>
      </c>
      <c r="E90" s="667">
        <f ca="1">'O5 Details by Class &amp; Accounts'!I90+'O5 Details by Class &amp; Accounts'!AD90+'O5 Details by Class &amp; Accounts'!AY90+'O5 Details by Class &amp; Accounts'!BT90</f>
        <v>0</v>
      </c>
      <c r="F90" s="667">
        <f ca="1">'O5 Details by Class &amp; Accounts'!J90+'O5 Details by Class &amp; Accounts'!AE90+'O5 Details by Class &amp; Accounts'!AZ90+'O5 Details by Class &amp; Accounts'!BU90</f>
        <v>0</v>
      </c>
      <c r="G90" s="667">
        <f ca="1">'O5 Details by Class &amp; Accounts'!K90+'O5 Details by Class &amp; Accounts'!AF90+'O5 Details by Class &amp; Accounts'!BA90+'O5 Details by Class &amp; Accounts'!BV90</f>
        <v>0</v>
      </c>
      <c r="H90" s="667">
        <f ca="1">'O5 Details by Class &amp; Accounts'!L90+'O5 Details by Class &amp; Accounts'!AG90+'O5 Details by Class &amp; Accounts'!BB90+'O5 Details by Class &amp; Accounts'!BW90</f>
        <v>0</v>
      </c>
      <c r="I90" s="667">
        <f ca="1">'O5 Details by Class &amp; Accounts'!M90+'O5 Details by Class &amp; Accounts'!AH90+'O5 Details by Class &amp; Accounts'!BC90+'O5 Details by Class &amp; Accounts'!BX90</f>
        <v>0</v>
      </c>
      <c r="J90" s="667">
        <f ca="1">'O5 Details by Class &amp; Accounts'!N90+'O5 Details by Class &amp; Accounts'!AI90+'O5 Details by Class &amp; Accounts'!BD90+'O5 Details by Class &amp; Accounts'!BY90</f>
        <v>0</v>
      </c>
      <c r="K90" s="667">
        <f ca="1">'O5 Details by Class &amp; Accounts'!O90+'O5 Details by Class &amp; Accounts'!AJ90+'O5 Details by Class &amp; Accounts'!BE90+'O5 Details by Class &amp; Accounts'!BZ90</f>
        <v>0</v>
      </c>
      <c r="L90" s="667">
        <f ca="1">'O5 Details by Class &amp; Accounts'!P90+'O5 Details by Class &amp; Accounts'!AK90+'O5 Details by Class &amp; Accounts'!BF90+'O5 Details by Class &amp; Accounts'!CA90</f>
        <v>0</v>
      </c>
      <c r="M90" s="667">
        <f ca="1">'O5 Details by Class &amp; Accounts'!Q90+'O5 Details by Class &amp; Accounts'!AL90+'O5 Details by Class &amp; Accounts'!BG90+'O5 Details by Class &amp; Accounts'!CB90</f>
        <v>0</v>
      </c>
      <c r="N90" s="667">
        <f ca="1">'O5 Details by Class &amp; Accounts'!R90+'O5 Details by Class &amp; Accounts'!AM90+'O5 Details by Class &amp; Accounts'!BH90+'O5 Details by Class &amp; Accounts'!CC90</f>
        <v>0</v>
      </c>
      <c r="O90" s="667">
        <f ca="1">'O5 Details by Class &amp; Accounts'!S90+'O5 Details by Class &amp; Accounts'!AN90+'O5 Details by Class &amp; Accounts'!BI90+'O5 Details by Class &amp; Accounts'!CD90</f>
        <v>0</v>
      </c>
      <c r="P90" s="667">
        <f ca="1">'O5 Details by Class &amp; Accounts'!T90+'O5 Details by Class &amp; Accounts'!AO90+'O5 Details by Class &amp; Accounts'!BJ90+'O5 Details by Class &amp; Accounts'!CE90</f>
        <v>0</v>
      </c>
      <c r="Q90" s="667">
        <f ca="1">'O5 Details by Class &amp; Accounts'!U90+'O5 Details by Class &amp; Accounts'!AP90+'O5 Details by Class &amp; Accounts'!BK90+'O5 Details by Class &amp; Accounts'!CF90</f>
        <v>0</v>
      </c>
      <c r="R90" s="667">
        <f ca="1">'O5 Details by Class &amp; Accounts'!V90+'O5 Details by Class &amp; Accounts'!AQ90+'O5 Details by Class &amp; Accounts'!BL90+'O5 Details by Class &amp; Accounts'!CG90</f>
        <v>0</v>
      </c>
      <c r="S90" s="667">
        <f ca="1">'O5 Details by Class &amp; Accounts'!W90+'O5 Details by Class &amp; Accounts'!AR90+'O5 Details by Class &amp; Accounts'!BM90+'O5 Details by Class &amp; Accounts'!CH90</f>
        <v>0</v>
      </c>
      <c r="T90" s="667">
        <f ca="1">'O5 Details by Class &amp; Accounts'!X90+'O5 Details by Class &amp; Accounts'!AS90+'O5 Details by Class &amp; Accounts'!BN90+'O5 Details by Class &amp; Accounts'!CI90</f>
        <v>0</v>
      </c>
      <c r="U90" s="667">
        <f ca="1">'O5 Details by Class &amp; Accounts'!Y90+'O5 Details by Class &amp; Accounts'!AT90+'O5 Details by Class &amp; Accounts'!BO90+'O5 Details by Class &amp; Accounts'!CJ90</f>
        <v>0</v>
      </c>
      <c r="V90" s="667">
        <f ca="1">'O5 Details by Class &amp; Accounts'!Z90+'O5 Details by Class &amp; Accounts'!AU90+'O5 Details by Class &amp; Accounts'!BP90+'O5 Details by Class &amp; Accounts'!CK90</f>
        <v>0</v>
      </c>
      <c r="W90" s="667">
        <f ca="1">'O5 Details by Class &amp; Accounts'!AA90+'O5 Details by Class &amp; Accounts'!AV90+'O5 Details by Class &amp; Accounts'!BQ90+'O5 Details by Class &amp; Accounts'!CL90</f>
        <v>0</v>
      </c>
      <c r="X90" s="1113">
        <f ca="1">'O5 Details by Class &amp; Accounts'!AB90+'O5 Details by Class &amp; Accounts'!AW90+'O5 Details by Class &amp; Accounts'!BR90+'O5 Details by Class &amp; Accounts'!CM90</f>
        <v>0</v>
      </c>
      <c r="Y90" s="2092" t="str">
        <f t="shared" si="4"/>
        <v>4215</v>
      </c>
      <c r="Z90" s="2087" t="s">
        <v>788</v>
      </c>
    </row>
    <row r="91" spans="1:26" ht="15.95" customHeight="1">
      <c r="A91" s="1943" t="s">
        <v>487</v>
      </c>
      <c r="B91" s="1086" t="s">
        <v>975</v>
      </c>
      <c r="C91" s="1099" t="str">
        <f ca="1">IF(ISBLANK('E4 TB Allocation Details'!D91), "",('E4 TB Allocation Details'!D91))</f>
        <v>mi</v>
      </c>
      <c r="D91" s="1100">
        <f t="shared" si="3"/>
        <v>-90000</v>
      </c>
      <c r="E91" s="667">
        <f ca="1">'O5 Details by Class &amp; Accounts'!I91+'O5 Details by Class &amp; Accounts'!AD91+'O5 Details by Class &amp; Accounts'!AY91+'O5 Details by Class &amp; Accounts'!BT91</f>
        <v>-45005.398579911271</v>
      </c>
      <c r="F91" s="667">
        <f ca="1">'O5 Details by Class &amp; Accounts'!J91+'O5 Details by Class &amp; Accounts'!AE91+'O5 Details by Class &amp; Accounts'!AZ91+'O5 Details by Class &amp; Accounts'!BU91</f>
        <v>-15608.721470635048</v>
      </c>
      <c r="G91" s="667">
        <f ca="1">'O5 Details by Class &amp; Accounts'!K91+'O5 Details by Class &amp; Accounts'!AF91+'O5 Details by Class &amp; Accounts'!BA91+'O5 Details by Class &amp; Accounts'!BV91</f>
        <v>-22623.419511122265</v>
      </c>
      <c r="H91" s="667">
        <f ca="1">'O5 Details by Class &amp; Accounts'!L91+'O5 Details by Class &amp; Accounts'!AG91+'O5 Details by Class &amp; Accounts'!BB91+'O5 Details by Class &amp; Accounts'!BW91</f>
        <v>0</v>
      </c>
      <c r="I91" s="667">
        <f ca="1">'O5 Details by Class &amp; Accounts'!M91+'O5 Details by Class &amp; Accounts'!AH91+'O5 Details by Class &amp; Accounts'!BC91+'O5 Details by Class &amp; Accounts'!BX91</f>
        <v>0</v>
      </c>
      <c r="J91" s="667">
        <f ca="1">'O5 Details by Class &amp; Accounts'!N91+'O5 Details by Class &amp; Accounts'!AI91+'O5 Details by Class &amp; Accounts'!BD91+'O5 Details by Class &amp; Accounts'!BY91</f>
        <v>0</v>
      </c>
      <c r="K91" s="667">
        <f ca="1">'O5 Details by Class &amp; Accounts'!O91+'O5 Details by Class &amp; Accounts'!AJ91+'O5 Details by Class &amp; Accounts'!BE91+'O5 Details by Class &amp; Accounts'!BZ91</f>
        <v>-6119.8580194641709</v>
      </c>
      <c r="L91" s="667">
        <f ca="1">'O5 Details by Class &amp; Accounts'!P91+'O5 Details by Class &amp; Accounts'!AK91+'O5 Details by Class &amp; Accounts'!BF91+'O5 Details by Class &amp; Accounts'!CA91</f>
        <v>-335.81134145749479</v>
      </c>
      <c r="M91" s="667">
        <f ca="1">'O5 Details by Class &amp; Accounts'!Q91+'O5 Details by Class &amp; Accounts'!AL91+'O5 Details by Class &amp; Accounts'!BG91+'O5 Details by Class &amp; Accounts'!CB91</f>
        <v>-306.79107740975087</v>
      </c>
      <c r="N91" s="667">
        <f ca="1">'O5 Details by Class &amp; Accounts'!R91+'O5 Details by Class &amp; Accounts'!AM91+'O5 Details by Class &amp; Accounts'!BH91+'O5 Details by Class &amp; Accounts'!CC91</f>
        <v>0</v>
      </c>
      <c r="O91" s="667">
        <f ca="1">'O5 Details by Class &amp; Accounts'!S91+'O5 Details by Class &amp; Accounts'!AN91+'O5 Details by Class &amp; Accounts'!BI91+'O5 Details by Class &amp; Accounts'!CD91</f>
        <v>0</v>
      </c>
      <c r="P91" s="667">
        <f ca="1">'O5 Details by Class &amp; Accounts'!T91+'O5 Details by Class &amp; Accounts'!AO91+'O5 Details by Class &amp; Accounts'!BJ91+'O5 Details by Class &amp; Accounts'!CE91</f>
        <v>0</v>
      </c>
      <c r="Q91" s="667">
        <f ca="1">'O5 Details by Class &amp; Accounts'!U91+'O5 Details by Class &amp; Accounts'!AP91+'O5 Details by Class &amp; Accounts'!BK91+'O5 Details by Class &amp; Accounts'!CF91</f>
        <v>0</v>
      </c>
      <c r="R91" s="667">
        <f ca="1">'O5 Details by Class &amp; Accounts'!V91+'O5 Details by Class &amp; Accounts'!AQ91+'O5 Details by Class &amp; Accounts'!BL91+'O5 Details by Class &amp; Accounts'!CG91</f>
        <v>0</v>
      </c>
      <c r="S91" s="667">
        <f ca="1">'O5 Details by Class &amp; Accounts'!W91+'O5 Details by Class &amp; Accounts'!AR91+'O5 Details by Class &amp; Accounts'!BM91+'O5 Details by Class &amp; Accounts'!CH91</f>
        <v>0</v>
      </c>
      <c r="T91" s="667">
        <f ca="1">'O5 Details by Class &amp; Accounts'!X91+'O5 Details by Class &amp; Accounts'!AS91+'O5 Details by Class &amp; Accounts'!BN91+'O5 Details by Class &amp; Accounts'!CI91</f>
        <v>0</v>
      </c>
      <c r="U91" s="667">
        <f ca="1">'O5 Details by Class &amp; Accounts'!Y91+'O5 Details by Class &amp; Accounts'!AT91+'O5 Details by Class &amp; Accounts'!BO91+'O5 Details by Class &amp; Accounts'!CJ91</f>
        <v>0</v>
      </c>
      <c r="V91" s="667">
        <f ca="1">'O5 Details by Class &amp; Accounts'!Z91+'O5 Details by Class &amp; Accounts'!AU91+'O5 Details by Class &amp; Accounts'!BP91+'O5 Details by Class &amp; Accounts'!CK91</f>
        <v>0</v>
      </c>
      <c r="W91" s="667">
        <f ca="1">'O5 Details by Class &amp; Accounts'!AA91+'O5 Details by Class &amp; Accounts'!AV91+'O5 Details by Class &amp; Accounts'!BQ91+'O5 Details by Class &amp; Accounts'!CL91</f>
        <v>0</v>
      </c>
      <c r="X91" s="1113">
        <f ca="1">'O5 Details by Class &amp; Accounts'!AB91+'O5 Details by Class &amp; Accounts'!AW91+'O5 Details by Class &amp; Accounts'!BR91+'O5 Details by Class &amp; Accounts'!CM91</f>
        <v>0</v>
      </c>
      <c r="Y91" s="2092" t="str">
        <f t="shared" si="4"/>
        <v>4220</v>
      </c>
      <c r="Z91" s="2087" t="s">
        <v>788</v>
      </c>
    </row>
    <row r="92" spans="1:26" ht="15.95" customHeight="1">
      <c r="A92" s="1943" t="s">
        <v>509</v>
      </c>
      <c r="B92" s="1086" t="s">
        <v>976</v>
      </c>
      <c r="C92" s="1099" t="str">
        <f ca="1">IF(ISBLANK('E4 TB Allocation Details'!D92), "",('E4 TB Allocation Details'!D92))</f>
        <v>mi</v>
      </c>
      <c r="D92" s="1100">
        <f t="shared" si="3"/>
        <v>-60000</v>
      </c>
      <c r="E92" s="667">
        <f ca="1">'O5 Details by Class &amp; Accounts'!I92+'O5 Details by Class &amp; Accounts'!AD92+'O5 Details by Class &amp; Accounts'!AY92+'O5 Details by Class &amp; Accounts'!BT92</f>
        <v>-29275.347719650039</v>
      </c>
      <c r="F92" s="667">
        <f ca="1">'O5 Details by Class &amp; Accounts'!J92+'O5 Details by Class &amp; Accounts'!AE92+'O5 Details by Class &amp; Accounts'!AZ92+'O5 Details by Class &amp; Accounts'!BU92</f>
        <v>-9418.4784776528468</v>
      </c>
      <c r="G92" s="667">
        <f ca="1">'O5 Details by Class &amp; Accounts'!K92+'O5 Details by Class &amp; Accounts'!AF92+'O5 Details by Class &amp; Accounts'!BA92+'O5 Details by Class &amp; Accounts'!BV92</f>
        <v>-21301.481877608363</v>
      </c>
      <c r="H92" s="667">
        <f ca="1">'O5 Details by Class &amp; Accounts'!L92+'O5 Details by Class &amp; Accounts'!AG92+'O5 Details by Class &amp; Accounts'!BB92+'O5 Details by Class &amp; Accounts'!BW92</f>
        <v>0</v>
      </c>
      <c r="I92" s="667">
        <f ca="1">'O5 Details by Class &amp; Accounts'!M92+'O5 Details by Class &amp; Accounts'!AH92+'O5 Details by Class &amp; Accounts'!BC92+'O5 Details by Class &amp; Accounts'!BX92</f>
        <v>0</v>
      </c>
      <c r="J92" s="667">
        <f ca="1">'O5 Details by Class &amp; Accounts'!N92+'O5 Details by Class &amp; Accounts'!AI92+'O5 Details by Class &amp; Accounts'!BD92+'O5 Details by Class &amp; Accounts'!BY92</f>
        <v>0</v>
      </c>
      <c r="K92" s="667">
        <f ca="1">'O5 Details by Class &amp; Accounts'!O92+'O5 Details by Class &amp; Accounts'!AJ92+'O5 Details by Class &amp; Accounts'!BE92+'O5 Details by Class &amp; Accounts'!BZ92</f>
        <v>0</v>
      </c>
      <c r="L92" s="667">
        <f ca="1">'O5 Details by Class &amp; Accounts'!P92+'O5 Details by Class &amp; Accounts'!AK92+'O5 Details by Class &amp; Accounts'!BF92+'O5 Details by Class &amp; Accounts'!CA92</f>
        <v>-4.6919250887510762</v>
      </c>
      <c r="M92" s="667">
        <f ca="1">'O5 Details by Class &amp; Accounts'!Q92+'O5 Details by Class &amp; Accounts'!AL92+'O5 Details by Class &amp; Accounts'!BG92+'O5 Details by Class &amp; Accounts'!CB92</f>
        <v>0</v>
      </c>
      <c r="N92" s="667">
        <f ca="1">'O5 Details by Class &amp; Accounts'!R92+'O5 Details by Class &amp; Accounts'!AM92+'O5 Details by Class &amp; Accounts'!BH92+'O5 Details by Class &amp; Accounts'!CC92</f>
        <v>0</v>
      </c>
      <c r="O92" s="667">
        <f ca="1">'O5 Details by Class &amp; Accounts'!S92+'O5 Details by Class &amp; Accounts'!AN92+'O5 Details by Class &amp; Accounts'!BI92+'O5 Details by Class &amp; Accounts'!CD92</f>
        <v>0</v>
      </c>
      <c r="P92" s="667">
        <f ca="1">'O5 Details by Class &amp; Accounts'!T92+'O5 Details by Class &amp; Accounts'!AO92+'O5 Details by Class &amp; Accounts'!BJ92+'O5 Details by Class &amp; Accounts'!CE92</f>
        <v>0</v>
      </c>
      <c r="Q92" s="667">
        <f ca="1">'O5 Details by Class &amp; Accounts'!U92+'O5 Details by Class &amp; Accounts'!AP92+'O5 Details by Class &amp; Accounts'!BK92+'O5 Details by Class &amp; Accounts'!CF92</f>
        <v>0</v>
      </c>
      <c r="R92" s="667">
        <f ca="1">'O5 Details by Class &amp; Accounts'!V92+'O5 Details by Class &amp; Accounts'!AQ92+'O5 Details by Class &amp; Accounts'!BL92+'O5 Details by Class &amp; Accounts'!CG92</f>
        <v>0</v>
      </c>
      <c r="S92" s="667">
        <f ca="1">'O5 Details by Class &amp; Accounts'!W92+'O5 Details by Class &amp; Accounts'!AR92+'O5 Details by Class &amp; Accounts'!BM92+'O5 Details by Class &amp; Accounts'!CH92</f>
        <v>0</v>
      </c>
      <c r="T92" s="667">
        <f ca="1">'O5 Details by Class &amp; Accounts'!X92+'O5 Details by Class &amp; Accounts'!AS92+'O5 Details by Class &amp; Accounts'!BN92+'O5 Details by Class &amp; Accounts'!CI92</f>
        <v>0</v>
      </c>
      <c r="U92" s="667">
        <f ca="1">'O5 Details by Class &amp; Accounts'!Y92+'O5 Details by Class &amp; Accounts'!AT92+'O5 Details by Class &amp; Accounts'!BO92+'O5 Details by Class &amp; Accounts'!CJ92</f>
        <v>0</v>
      </c>
      <c r="V92" s="667">
        <f ca="1">'O5 Details by Class &amp; Accounts'!Z92+'O5 Details by Class &amp; Accounts'!AU92+'O5 Details by Class &amp; Accounts'!BP92+'O5 Details by Class &amp; Accounts'!CK92</f>
        <v>0</v>
      </c>
      <c r="W92" s="667">
        <f ca="1">'O5 Details by Class &amp; Accounts'!AA92+'O5 Details by Class &amp; Accounts'!AV92+'O5 Details by Class &amp; Accounts'!BQ92+'O5 Details by Class &amp; Accounts'!CL92</f>
        <v>0</v>
      </c>
      <c r="X92" s="1113">
        <f ca="1">'O5 Details by Class &amp; Accounts'!AB92+'O5 Details by Class &amp; Accounts'!AW92+'O5 Details by Class &amp; Accounts'!BR92+'O5 Details by Class &amp; Accounts'!CM92</f>
        <v>0</v>
      </c>
      <c r="Y92" s="2092" t="str">
        <f t="shared" si="4"/>
        <v>4225</v>
      </c>
      <c r="Z92" s="2087" t="s">
        <v>1071</v>
      </c>
    </row>
    <row r="93" spans="1:26" ht="15.95" customHeight="1">
      <c r="A93" s="1943" t="s">
        <v>483</v>
      </c>
      <c r="B93" s="1086" t="s">
        <v>978</v>
      </c>
      <c r="C93" s="1099" t="str">
        <f ca="1">IF(ISBLANK('E4 TB Allocation Details'!D93), "",('E4 TB Allocation Details'!D93))</f>
        <v>mi</v>
      </c>
      <c r="D93" s="1100">
        <f t="shared" si="3"/>
        <v>-351400.00000000012</v>
      </c>
      <c r="E93" s="667">
        <f ca="1">'O5 Details by Class &amp; Accounts'!I93+'O5 Details by Class &amp; Accounts'!AD93+'O5 Details by Class &amp; Accounts'!AY93+'O5 Details by Class &amp; Accounts'!BT93</f>
        <v>-262634.95578119886</v>
      </c>
      <c r="F93" s="667">
        <f ca="1">'O5 Details by Class &amp; Accounts'!J93+'O5 Details by Class &amp; Accounts'!AE93+'O5 Details by Class &amp; Accounts'!AZ93+'O5 Details by Class &amp; Accounts'!BU93</f>
        <v>-62384.146740910575</v>
      </c>
      <c r="G93" s="667">
        <f ca="1">'O5 Details by Class &amp; Accounts'!K93+'O5 Details by Class &amp; Accounts'!AF93+'O5 Details by Class &amp; Accounts'!BA93+'O5 Details by Class &amp; Accounts'!BV93</f>
        <v>-25298.958401572225</v>
      </c>
      <c r="H93" s="667">
        <f ca="1">'O5 Details by Class &amp; Accounts'!L93+'O5 Details by Class &amp; Accounts'!AG93+'O5 Details by Class &amp; Accounts'!BB93+'O5 Details by Class &amp; Accounts'!BW93</f>
        <v>0</v>
      </c>
      <c r="I93" s="667">
        <f ca="1">'O5 Details by Class &amp; Accounts'!M93+'O5 Details by Class &amp; Accounts'!AH93+'O5 Details by Class &amp; Accounts'!BC93+'O5 Details by Class &amp; Accounts'!BX93</f>
        <v>0</v>
      </c>
      <c r="J93" s="667">
        <f ca="1">'O5 Details by Class &amp; Accounts'!N93+'O5 Details by Class &amp; Accounts'!AI93+'O5 Details by Class &amp; Accounts'!BD93+'O5 Details by Class &amp; Accounts'!BY93</f>
        <v>0</v>
      </c>
      <c r="K93" s="667">
        <f ca="1">'O5 Details by Class &amp; Accounts'!O93+'O5 Details by Class &amp; Accounts'!AJ93+'O5 Details by Class &amp; Accounts'!BE93+'O5 Details by Class &amp; Accounts'!BZ93</f>
        <v>-115.09990173599738</v>
      </c>
      <c r="L93" s="667">
        <f ca="1">'O5 Details by Class &amp; Accounts'!P93+'O5 Details by Class &amp; Accounts'!AK93+'O5 Details by Class &amp; Accounts'!BF93+'O5 Details by Class &amp; Accounts'!CA93</f>
        <v>-621.53946937438582</v>
      </c>
      <c r="M93" s="667">
        <f ca="1">'O5 Details by Class &amp; Accounts'!Q93+'O5 Details by Class &amp; Accounts'!AL93+'O5 Details by Class &amp; Accounts'!BG93+'O5 Details by Class &amp; Accounts'!CB93</f>
        <v>-345.29970520799213</v>
      </c>
      <c r="N93" s="667">
        <f ca="1">'O5 Details by Class &amp; Accounts'!R93+'O5 Details by Class &amp; Accounts'!AM93+'O5 Details by Class &amp; Accounts'!BH93+'O5 Details by Class &amp; Accounts'!CC93</f>
        <v>0</v>
      </c>
      <c r="O93" s="667">
        <f ca="1">'O5 Details by Class &amp; Accounts'!S93+'O5 Details by Class &amp; Accounts'!AN93+'O5 Details by Class &amp; Accounts'!BI93+'O5 Details by Class &amp; Accounts'!CD93</f>
        <v>0</v>
      </c>
      <c r="P93" s="667">
        <f ca="1">'O5 Details by Class &amp; Accounts'!T93+'O5 Details by Class &amp; Accounts'!AO93+'O5 Details by Class &amp; Accounts'!BJ93+'O5 Details by Class &amp; Accounts'!CE93</f>
        <v>0</v>
      </c>
      <c r="Q93" s="667">
        <f ca="1">'O5 Details by Class &amp; Accounts'!U93+'O5 Details by Class &amp; Accounts'!AP93+'O5 Details by Class &amp; Accounts'!BK93+'O5 Details by Class &amp; Accounts'!CF93</f>
        <v>0</v>
      </c>
      <c r="R93" s="667">
        <f ca="1">'O5 Details by Class &amp; Accounts'!V93+'O5 Details by Class &amp; Accounts'!AQ93+'O5 Details by Class &amp; Accounts'!BL93+'O5 Details by Class &amp; Accounts'!CG93</f>
        <v>0</v>
      </c>
      <c r="S93" s="667">
        <f ca="1">'O5 Details by Class &amp; Accounts'!W93+'O5 Details by Class &amp; Accounts'!AR93+'O5 Details by Class &amp; Accounts'!BM93+'O5 Details by Class &amp; Accounts'!CH93</f>
        <v>0</v>
      </c>
      <c r="T93" s="667">
        <f ca="1">'O5 Details by Class &amp; Accounts'!X93+'O5 Details by Class &amp; Accounts'!AS93+'O5 Details by Class &amp; Accounts'!BN93+'O5 Details by Class &amp; Accounts'!CI93</f>
        <v>0</v>
      </c>
      <c r="U93" s="667">
        <f ca="1">'O5 Details by Class &amp; Accounts'!Y93+'O5 Details by Class &amp; Accounts'!AT93+'O5 Details by Class &amp; Accounts'!BO93+'O5 Details by Class &amp; Accounts'!CJ93</f>
        <v>0</v>
      </c>
      <c r="V93" s="667">
        <f ca="1">'O5 Details by Class &amp; Accounts'!Z93+'O5 Details by Class &amp; Accounts'!AU93+'O5 Details by Class &amp; Accounts'!BP93+'O5 Details by Class &amp; Accounts'!CK93</f>
        <v>0</v>
      </c>
      <c r="W93" s="667">
        <f ca="1">'O5 Details by Class &amp; Accounts'!AA93+'O5 Details by Class &amp; Accounts'!AV93+'O5 Details by Class &amp; Accounts'!BQ93+'O5 Details by Class &amp; Accounts'!CL93</f>
        <v>0</v>
      </c>
      <c r="X93" s="1113">
        <f ca="1">'O5 Details by Class &amp; Accounts'!AB93+'O5 Details by Class &amp; Accounts'!AW93+'O5 Details by Class &amp; Accounts'!BR93+'O5 Details by Class &amp; Accounts'!CM93</f>
        <v>0</v>
      </c>
      <c r="Y93" s="2092" t="str">
        <f t="shared" si="4"/>
        <v>4235</v>
      </c>
      <c r="Z93" s="2087" t="s">
        <v>891</v>
      </c>
    </row>
    <row r="94" spans="1:26" ht="15.95" customHeight="1">
      <c r="A94" s="1942" t="s">
        <v>488</v>
      </c>
      <c r="B94" s="1085" t="s">
        <v>979</v>
      </c>
      <c r="C94" s="1099" t="str">
        <f ca="1">IF(ISBLANK('E4 TB Allocation Details'!D94), "",('E4 TB Allocation Details'!D94))</f>
        <v>mi</v>
      </c>
      <c r="D94" s="1100">
        <f t="shared" si="3"/>
        <v>0</v>
      </c>
      <c r="E94" s="667">
        <f ca="1">'O5 Details by Class &amp; Accounts'!I94+'O5 Details by Class &amp; Accounts'!AD94+'O5 Details by Class &amp; Accounts'!AY94+'O5 Details by Class &amp; Accounts'!BT94</f>
        <v>0</v>
      </c>
      <c r="F94" s="667">
        <f ca="1">'O5 Details by Class &amp; Accounts'!J94+'O5 Details by Class &amp; Accounts'!AE94+'O5 Details by Class &amp; Accounts'!AZ94+'O5 Details by Class &amp; Accounts'!BU94</f>
        <v>0</v>
      </c>
      <c r="G94" s="667">
        <f ca="1">'O5 Details by Class &amp; Accounts'!K94+'O5 Details by Class &amp; Accounts'!AF94+'O5 Details by Class &amp; Accounts'!BA94+'O5 Details by Class &amp; Accounts'!BV94</f>
        <v>0</v>
      </c>
      <c r="H94" s="667">
        <f ca="1">'O5 Details by Class &amp; Accounts'!L94+'O5 Details by Class &amp; Accounts'!AG94+'O5 Details by Class &amp; Accounts'!BB94+'O5 Details by Class &amp; Accounts'!BW94</f>
        <v>0</v>
      </c>
      <c r="I94" s="667">
        <f ca="1">'O5 Details by Class &amp; Accounts'!M94+'O5 Details by Class &amp; Accounts'!AH94+'O5 Details by Class &amp; Accounts'!BC94+'O5 Details by Class &amp; Accounts'!BX94</f>
        <v>0</v>
      </c>
      <c r="J94" s="667">
        <f ca="1">'O5 Details by Class &amp; Accounts'!N94+'O5 Details by Class &amp; Accounts'!AI94+'O5 Details by Class &amp; Accounts'!BD94+'O5 Details by Class &amp; Accounts'!BY94</f>
        <v>0</v>
      </c>
      <c r="K94" s="667">
        <f ca="1">'O5 Details by Class &amp; Accounts'!O94+'O5 Details by Class &amp; Accounts'!AJ94+'O5 Details by Class &amp; Accounts'!BE94+'O5 Details by Class &amp; Accounts'!BZ94</f>
        <v>0</v>
      </c>
      <c r="L94" s="667">
        <f ca="1">'O5 Details by Class &amp; Accounts'!P94+'O5 Details by Class &amp; Accounts'!AK94+'O5 Details by Class &amp; Accounts'!BF94+'O5 Details by Class &amp; Accounts'!CA94</f>
        <v>0</v>
      </c>
      <c r="M94" s="667">
        <f ca="1">'O5 Details by Class &amp; Accounts'!Q94+'O5 Details by Class &amp; Accounts'!AL94+'O5 Details by Class &amp; Accounts'!BG94+'O5 Details by Class &amp; Accounts'!CB94</f>
        <v>0</v>
      </c>
      <c r="N94" s="667">
        <f ca="1">'O5 Details by Class &amp; Accounts'!R94+'O5 Details by Class &amp; Accounts'!AM94+'O5 Details by Class &amp; Accounts'!BH94+'O5 Details by Class &amp; Accounts'!CC94</f>
        <v>0</v>
      </c>
      <c r="O94" s="667">
        <f ca="1">'O5 Details by Class &amp; Accounts'!S94+'O5 Details by Class &amp; Accounts'!AN94+'O5 Details by Class &amp; Accounts'!BI94+'O5 Details by Class &amp; Accounts'!CD94</f>
        <v>0</v>
      </c>
      <c r="P94" s="667">
        <f ca="1">'O5 Details by Class &amp; Accounts'!T94+'O5 Details by Class &amp; Accounts'!AO94+'O5 Details by Class &amp; Accounts'!BJ94+'O5 Details by Class &amp; Accounts'!CE94</f>
        <v>0</v>
      </c>
      <c r="Q94" s="667">
        <f ca="1">'O5 Details by Class &amp; Accounts'!U94+'O5 Details by Class &amp; Accounts'!AP94+'O5 Details by Class &amp; Accounts'!BK94+'O5 Details by Class &amp; Accounts'!CF94</f>
        <v>0</v>
      </c>
      <c r="R94" s="667">
        <f ca="1">'O5 Details by Class &amp; Accounts'!V94+'O5 Details by Class &amp; Accounts'!AQ94+'O5 Details by Class &amp; Accounts'!BL94+'O5 Details by Class &amp; Accounts'!CG94</f>
        <v>0</v>
      </c>
      <c r="S94" s="667">
        <f ca="1">'O5 Details by Class &amp; Accounts'!W94+'O5 Details by Class &amp; Accounts'!AR94+'O5 Details by Class &amp; Accounts'!BM94+'O5 Details by Class &amp; Accounts'!CH94</f>
        <v>0</v>
      </c>
      <c r="T94" s="667">
        <f ca="1">'O5 Details by Class &amp; Accounts'!X94+'O5 Details by Class &amp; Accounts'!AS94+'O5 Details by Class &amp; Accounts'!BN94+'O5 Details by Class &amp; Accounts'!CI94</f>
        <v>0</v>
      </c>
      <c r="U94" s="667">
        <f ca="1">'O5 Details by Class &amp; Accounts'!Y94+'O5 Details by Class &amp; Accounts'!AT94+'O5 Details by Class &amp; Accounts'!BO94+'O5 Details by Class &amp; Accounts'!CJ94</f>
        <v>0</v>
      </c>
      <c r="V94" s="667">
        <f ca="1">'O5 Details by Class &amp; Accounts'!Z94+'O5 Details by Class &amp; Accounts'!AU94+'O5 Details by Class &amp; Accounts'!BP94+'O5 Details by Class &amp; Accounts'!CK94</f>
        <v>0</v>
      </c>
      <c r="W94" s="667">
        <f ca="1">'O5 Details by Class &amp; Accounts'!AA94+'O5 Details by Class &amp; Accounts'!AV94+'O5 Details by Class &amp; Accounts'!BQ94+'O5 Details by Class &amp; Accounts'!CL94</f>
        <v>0</v>
      </c>
      <c r="X94" s="1113">
        <f ca="1">'O5 Details by Class &amp; Accounts'!AB94+'O5 Details by Class &amp; Accounts'!AW94+'O5 Details by Class &amp; Accounts'!BR94+'O5 Details by Class &amp; Accounts'!CM94</f>
        <v>0</v>
      </c>
      <c r="Y94" s="2092" t="str">
        <f t="shared" si="4"/>
        <v>4240</v>
      </c>
      <c r="Z94" s="2087" t="s">
        <v>788</v>
      </c>
    </row>
    <row r="95" spans="1:26" ht="15.95" customHeight="1">
      <c r="A95" s="1943" t="s">
        <v>489</v>
      </c>
      <c r="B95" s="1086" t="s">
        <v>980</v>
      </c>
      <c r="C95" s="1099" t="str">
        <f ca="1">IF(ISBLANK('E4 TB Allocation Details'!D95), "",('E4 TB Allocation Details'!D95))</f>
        <v>mi</v>
      </c>
      <c r="D95" s="1100">
        <f t="shared" si="3"/>
        <v>0</v>
      </c>
      <c r="E95" s="667">
        <f ca="1">'O5 Details by Class &amp; Accounts'!I95+'O5 Details by Class &amp; Accounts'!AD95+'O5 Details by Class &amp; Accounts'!AY95+'O5 Details by Class &amp; Accounts'!BT95</f>
        <v>0</v>
      </c>
      <c r="F95" s="667">
        <f ca="1">'O5 Details by Class &amp; Accounts'!J95+'O5 Details by Class &amp; Accounts'!AE95+'O5 Details by Class &amp; Accounts'!AZ95+'O5 Details by Class &amp; Accounts'!BU95</f>
        <v>0</v>
      </c>
      <c r="G95" s="667">
        <f ca="1">'O5 Details by Class &amp; Accounts'!K95+'O5 Details by Class &amp; Accounts'!AF95+'O5 Details by Class &amp; Accounts'!BA95+'O5 Details by Class &amp; Accounts'!BV95</f>
        <v>0</v>
      </c>
      <c r="H95" s="667">
        <f ca="1">'O5 Details by Class &amp; Accounts'!L95+'O5 Details by Class &amp; Accounts'!AG95+'O5 Details by Class &amp; Accounts'!BB95+'O5 Details by Class &amp; Accounts'!BW95</f>
        <v>0</v>
      </c>
      <c r="I95" s="667">
        <f ca="1">'O5 Details by Class &amp; Accounts'!M95+'O5 Details by Class &amp; Accounts'!AH95+'O5 Details by Class &amp; Accounts'!BC95+'O5 Details by Class &amp; Accounts'!BX95</f>
        <v>0</v>
      </c>
      <c r="J95" s="667">
        <f ca="1">'O5 Details by Class &amp; Accounts'!N95+'O5 Details by Class &amp; Accounts'!AI95+'O5 Details by Class &amp; Accounts'!BD95+'O5 Details by Class &amp; Accounts'!BY95</f>
        <v>0</v>
      </c>
      <c r="K95" s="667">
        <f ca="1">'O5 Details by Class &amp; Accounts'!O95+'O5 Details by Class &amp; Accounts'!AJ95+'O5 Details by Class &amp; Accounts'!BE95+'O5 Details by Class &amp; Accounts'!BZ95</f>
        <v>0</v>
      </c>
      <c r="L95" s="667">
        <f ca="1">'O5 Details by Class &amp; Accounts'!P95+'O5 Details by Class &amp; Accounts'!AK95+'O5 Details by Class &amp; Accounts'!BF95+'O5 Details by Class &amp; Accounts'!CA95</f>
        <v>0</v>
      </c>
      <c r="M95" s="667">
        <f ca="1">'O5 Details by Class &amp; Accounts'!Q95+'O5 Details by Class &amp; Accounts'!AL95+'O5 Details by Class &amp; Accounts'!BG95+'O5 Details by Class &amp; Accounts'!CB95</f>
        <v>0</v>
      </c>
      <c r="N95" s="667">
        <f ca="1">'O5 Details by Class &amp; Accounts'!R95+'O5 Details by Class &amp; Accounts'!AM95+'O5 Details by Class &amp; Accounts'!BH95+'O5 Details by Class &amp; Accounts'!CC95</f>
        <v>0</v>
      </c>
      <c r="O95" s="667">
        <f ca="1">'O5 Details by Class &amp; Accounts'!S95+'O5 Details by Class &amp; Accounts'!AN95+'O5 Details by Class &amp; Accounts'!BI95+'O5 Details by Class &amp; Accounts'!CD95</f>
        <v>0</v>
      </c>
      <c r="P95" s="667">
        <f ca="1">'O5 Details by Class &amp; Accounts'!T95+'O5 Details by Class &amp; Accounts'!AO95+'O5 Details by Class &amp; Accounts'!BJ95+'O5 Details by Class &amp; Accounts'!CE95</f>
        <v>0</v>
      </c>
      <c r="Q95" s="667">
        <f ca="1">'O5 Details by Class &amp; Accounts'!U95+'O5 Details by Class &amp; Accounts'!AP95+'O5 Details by Class &amp; Accounts'!BK95+'O5 Details by Class &amp; Accounts'!CF95</f>
        <v>0</v>
      </c>
      <c r="R95" s="667">
        <f ca="1">'O5 Details by Class &amp; Accounts'!V95+'O5 Details by Class &amp; Accounts'!AQ95+'O5 Details by Class &amp; Accounts'!BL95+'O5 Details by Class &amp; Accounts'!CG95</f>
        <v>0</v>
      </c>
      <c r="S95" s="667">
        <f ca="1">'O5 Details by Class &amp; Accounts'!W95+'O5 Details by Class &amp; Accounts'!AR95+'O5 Details by Class &amp; Accounts'!BM95+'O5 Details by Class &amp; Accounts'!CH95</f>
        <v>0</v>
      </c>
      <c r="T95" s="667">
        <f ca="1">'O5 Details by Class &amp; Accounts'!X95+'O5 Details by Class &amp; Accounts'!AS95+'O5 Details by Class &amp; Accounts'!BN95+'O5 Details by Class &amp; Accounts'!CI95</f>
        <v>0</v>
      </c>
      <c r="U95" s="667">
        <f ca="1">'O5 Details by Class &amp; Accounts'!Y95+'O5 Details by Class &amp; Accounts'!AT95+'O5 Details by Class &amp; Accounts'!BO95+'O5 Details by Class &amp; Accounts'!CJ95</f>
        <v>0</v>
      </c>
      <c r="V95" s="667">
        <f ca="1">'O5 Details by Class &amp; Accounts'!Z95+'O5 Details by Class &amp; Accounts'!AU95+'O5 Details by Class &amp; Accounts'!BP95+'O5 Details by Class &amp; Accounts'!CK95</f>
        <v>0</v>
      </c>
      <c r="W95" s="667">
        <f ca="1">'O5 Details by Class &amp; Accounts'!AA95+'O5 Details by Class &amp; Accounts'!AV95+'O5 Details by Class &amp; Accounts'!BQ95+'O5 Details by Class &amp; Accounts'!CL95</f>
        <v>0</v>
      </c>
      <c r="X95" s="1113">
        <f ca="1">'O5 Details by Class &amp; Accounts'!AB95+'O5 Details by Class &amp; Accounts'!AW95+'O5 Details by Class &amp; Accounts'!BR95+'O5 Details by Class &amp; Accounts'!CM95</f>
        <v>0</v>
      </c>
      <c r="Y95" s="2092" t="str">
        <f t="shared" si="4"/>
        <v>4245</v>
      </c>
      <c r="Z95" s="2087" t="s">
        <v>788</v>
      </c>
    </row>
    <row r="96" spans="1:26" ht="15.95" customHeight="1">
      <c r="A96" s="1942" t="s">
        <v>490</v>
      </c>
      <c r="B96" s="1085" t="s">
        <v>1120</v>
      </c>
      <c r="C96" s="1099" t="str">
        <f ca="1">IF(ISBLANK('E4 TB Allocation Details'!D96), "",('E4 TB Allocation Details'!D96))</f>
        <v>mi</v>
      </c>
      <c r="D96" s="1100">
        <f t="shared" si="3"/>
        <v>0</v>
      </c>
      <c r="E96" s="667">
        <f ca="1">'O5 Details by Class &amp; Accounts'!I96+'O5 Details by Class &amp; Accounts'!AD96+'O5 Details by Class &amp; Accounts'!AY96+'O5 Details by Class &amp; Accounts'!BT96</f>
        <v>0</v>
      </c>
      <c r="F96" s="667">
        <f ca="1">'O5 Details by Class &amp; Accounts'!J96+'O5 Details by Class &amp; Accounts'!AE96+'O5 Details by Class &amp; Accounts'!AZ96+'O5 Details by Class &amp; Accounts'!BU96</f>
        <v>0</v>
      </c>
      <c r="G96" s="667">
        <f ca="1">'O5 Details by Class &amp; Accounts'!K96+'O5 Details by Class &amp; Accounts'!AF96+'O5 Details by Class &amp; Accounts'!BA96+'O5 Details by Class &amp; Accounts'!BV96</f>
        <v>0</v>
      </c>
      <c r="H96" s="667">
        <f ca="1">'O5 Details by Class &amp; Accounts'!L96+'O5 Details by Class &amp; Accounts'!AG96+'O5 Details by Class &amp; Accounts'!BB96+'O5 Details by Class &amp; Accounts'!BW96</f>
        <v>0</v>
      </c>
      <c r="I96" s="667">
        <f ca="1">'O5 Details by Class &amp; Accounts'!M96+'O5 Details by Class &amp; Accounts'!AH96+'O5 Details by Class &amp; Accounts'!BC96+'O5 Details by Class &amp; Accounts'!BX96</f>
        <v>0</v>
      </c>
      <c r="J96" s="667">
        <f ca="1">'O5 Details by Class &amp; Accounts'!N96+'O5 Details by Class &amp; Accounts'!AI96+'O5 Details by Class &amp; Accounts'!BD96+'O5 Details by Class &amp; Accounts'!BY96</f>
        <v>0</v>
      </c>
      <c r="K96" s="667">
        <f ca="1">'O5 Details by Class &amp; Accounts'!O96+'O5 Details by Class &amp; Accounts'!AJ96+'O5 Details by Class &amp; Accounts'!BE96+'O5 Details by Class &amp; Accounts'!BZ96</f>
        <v>0</v>
      </c>
      <c r="L96" s="667">
        <f ca="1">'O5 Details by Class &amp; Accounts'!P96+'O5 Details by Class &amp; Accounts'!AK96+'O5 Details by Class &amp; Accounts'!BF96+'O5 Details by Class &amp; Accounts'!CA96</f>
        <v>0</v>
      </c>
      <c r="M96" s="667">
        <f ca="1">'O5 Details by Class &amp; Accounts'!Q96+'O5 Details by Class &amp; Accounts'!AL96+'O5 Details by Class &amp; Accounts'!BG96+'O5 Details by Class &amp; Accounts'!CB96</f>
        <v>0</v>
      </c>
      <c r="N96" s="667">
        <f ca="1">'O5 Details by Class &amp; Accounts'!R96+'O5 Details by Class &amp; Accounts'!AM96+'O5 Details by Class &amp; Accounts'!BH96+'O5 Details by Class &amp; Accounts'!CC96</f>
        <v>0</v>
      </c>
      <c r="O96" s="667">
        <f ca="1">'O5 Details by Class &amp; Accounts'!S96+'O5 Details by Class &amp; Accounts'!AN96+'O5 Details by Class &amp; Accounts'!BI96+'O5 Details by Class &amp; Accounts'!CD96</f>
        <v>0</v>
      </c>
      <c r="P96" s="667">
        <f ca="1">'O5 Details by Class &amp; Accounts'!T96+'O5 Details by Class &amp; Accounts'!AO96+'O5 Details by Class &amp; Accounts'!BJ96+'O5 Details by Class &amp; Accounts'!CE96</f>
        <v>0</v>
      </c>
      <c r="Q96" s="667">
        <f ca="1">'O5 Details by Class &amp; Accounts'!U96+'O5 Details by Class &amp; Accounts'!AP96+'O5 Details by Class &amp; Accounts'!BK96+'O5 Details by Class &amp; Accounts'!CF96</f>
        <v>0</v>
      </c>
      <c r="R96" s="667">
        <f ca="1">'O5 Details by Class &amp; Accounts'!V96+'O5 Details by Class &amp; Accounts'!AQ96+'O5 Details by Class &amp; Accounts'!BL96+'O5 Details by Class &amp; Accounts'!CG96</f>
        <v>0</v>
      </c>
      <c r="S96" s="667">
        <f ca="1">'O5 Details by Class &amp; Accounts'!W96+'O5 Details by Class &amp; Accounts'!AR96+'O5 Details by Class &amp; Accounts'!BM96+'O5 Details by Class &amp; Accounts'!CH96</f>
        <v>0</v>
      </c>
      <c r="T96" s="667">
        <f ca="1">'O5 Details by Class &amp; Accounts'!X96+'O5 Details by Class &amp; Accounts'!AS96+'O5 Details by Class &amp; Accounts'!BN96+'O5 Details by Class &amp; Accounts'!CI96</f>
        <v>0</v>
      </c>
      <c r="U96" s="667">
        <f ca="1">'O5 Details by Class &amp; Accounts'!Y96+'O5 Details by Class &amp; Accounts'!AT96+'O5 Details by Class &amp; Accounts'!BO96+'O5 Details by Class &amp; Accounts'!CJ96</f>
        <v>0</v>
      </c>
      <c r="V96" s="667">
        <f ca="1">'O5 Details by Class &amp; Accounts'!Z96+'O5 Details by Class &amp; Accounts'!AU96+'O5 Details by Class &amp; Accounts'!BP96+'O5 Details by Class &amp; Accounts'!CK96</f>
        <v>0</v>
      </c>
      <c r="W96" s="667">
        <f ca="1">'O5 Details by Class &amp; Accounts'!AA96+'O5 Details by Class &amp; Accounts'!AV96+'O5 Details by Class &amp; Accounts'!BQ96+'O5 Details by Class &amp; Accounts'!CL96</f>
        <v>0</v>
      </c>
      <c r="X96" s="1113">
        <f ca="1">'O5 Details by Class &amp; Accounts'!AB96+'O5 Details by Class &amp; Accounts'!AW96+'O5 Details by Class &amp; Accounts'!BR96+'O5 Details by Class &amp; Accounts'!CM96</f>
        <v>0</v>
      </c>
      <c r="Y96" s="2092" t="str">
        <f t="shared" si="4"/>
        <v>4305</v>
      </c>
      <c r="Z96" s="2087" t="s">
        <v>788</v>
      </c>
    </row>
    <row r="97" spans="1:26" ht="15.95" customHeight="1">
      <c r="A97" s="1942" t="s">
        <v>491</v>
      </c>
      <c r="B97" s="1085" t="s">
        <v>1121</v>
      </c>
      <c r="C97" s="1099" t="str">
        <f ca="1">IF(ISBLANK('E4 TB Allocation Details'!D97), "",('E4 TB Allocation Details'!D97))</f>
        <v>mi</v>
      </c>
      <c r="D97" s="1100">
        <f t="shared" si="3"/>
        <v>0</v>
      </c>
      <c r="E97" s="667">
        <f ca="1">'O5 Details by Class &amp; Accounts'!I97+'O5 Details by Class &amp; Accounts'!AD97+'O5 Details by Class &amp; Accounts'!AY97+'O5 Details by Class &amp; Accounts'!BT97</f>
        <v>0</v>
      </c>
      <c r="F97" s="667">
        <f ca="1">'O5 Details by Class &amp; Accounts'!J97+'O5 Details by Class &amp; Accounts'!AE97+'O5 Details by Class &amp; Accounts'!AZ97+'O5 Details by Class &amp; Accounts'!BU97</f>
        <v>0</v>
      </c>
      <c r="G97" s="667">
        <f ca="1">'O5 Details by Class &amp; Accounts'!K97+'O5 Details by Class &amp; Accounts'!AF97+'O5 Details by Class &amp; Accounts'!BA97+'O5 Details by Class &amp; Accounts'!BV97</f>
        <v>0</v>
      </c>
      <c r="H97" s="667">
        <f ca="1">'O5 Details by Class &amp; Accounts'!L97+'O5 Details by Class &amp; Accounts'!AG97+'O5 Details by Class &amp; Accounts'!BB97+'O5 Details by Class &amp; Accounts'!BW97</f>
        <v>0</v>
      </c>
      <c r="I97" s="667">
        <f ca="1">'O5 Details by Class &amp; Accounts'!M97+'O5 Details by Class &amp; Accounts'!AH97+'O5 Details by Class &amp; Accounts'!BC97+'O5 Details by Class &amp; Accounts'!BX97</f>
        <v>0</v>
      </c>
      <c r="J97" s="667">
        <f ca="1">'O5 Details by Class &amp; Accounts'!N97+'O5 Details by Class &amp; Accounts'!AI97+'O5 Details by Class &amp; Accounts'!BD97+'O5 Details by Class &amp; Accounts'!BY97</f>
        <v>0</v>
      </c>
      <c r="K97" s="667">
        <f ca="1">'O5 Details by Class &amp; Accounts'!O97+'O5 Details by Class &amp; Accounts'!AJ97+'O5 Details by Class &amp; Accounts'!BE97+'O5 Details by Class &amp; Accounts'!BZ97</f>
        <v>0</v>
      </c>
      <c r="L97" s="667">
        <f ca="1">'O5 Details by Class &amp; Accounts'!P97+'O5 Details by Class &amp; Accounts'!AK97+'O5 Details by Class &amp; Accounts'!BF97+'O5 Details by Class &amp; Accounts'!CA97</f>
        <v>0</v>
      </c>
      <c r="M97" s="667">
        <f ca="1">'O5 Details by Class &amp; Accounts'!Q97+'O5 Details by Class &amp; Accounts'!AL97+'O5 Details by Class &amp; Accounts'!BG97+'O5 Details by Class &amp; Accounts'!CB97</f>
        <v>0</v>
      </c>
      <c r="N97" s="667">
        <f ca="1">'O5 Details by Class &amp; Accounts'!R97+'O5 Details by Class &amp; Accounts'!AM97+'O5 Details by Class &amp; Accounts'!BH97+'O5 Details by Class &amp; Accounts'!CC97</f>
        <v>0</v>
      </c>
      <c r="O97" s="667">
        <f ca="1">'O5 Details by Class &amp; Accounts'!S97+'O5 Details by Class &amp; Accounts'!AN97+'O5 Details by Class &amp; Accounts'!BI97+'O5 Details by Class &amp; Accounts'!CD97</f>
        <v>0</v>
      </c>
      <c r="P97" s="667">
        <f ca="1">'O5 Details by Class &amp; Accounts'!T97+'O5 Details by Class &amp; Accounts'!AO97+'O5 Details by Class &amp; Accounts'!BJ97+'O5 Details by Class &amp; Accounts'!CE97</f>
        <v>0</v>
      </c>
      <c r="Q97" s="667">
        <f ca="1">'O5 Details by Class &amp; Accounts'!U97+'O5 Details by Class &amp; Accounts'!AP97+'O5 Details by Class &amp; Accounts'!BK97+'O5 Details by Class &amp; Accounts'!CF97</f>
        <v>0</v>
      </c>
      <c r="R97" s="667">
        <f ca="1">'O5 Details by Class &amp; Accounts'!V97+'O5 Details by Class &amp; Accounts'!AQ97+'O5 Details by Class &amp; Accounts'!BL97+'O5 Details by Class &amp; Accounts'!CG97</f>
        <v>0</v>
      </c>
      <c r="S97" s="667">
        <f ca="1">'O5 Details by Class &amp; Accounts'!W97+'O5 Details by Class &amp; Accounts'!AR97+'O5 Details by Class &amp; Accounts'!BM97+'O5 Details by Class &amp; Accounts'!CH97</f>
        <v>0</v>
      </c>
      <c r="T97" s="667">
        <f ca="1">'O5 Details by Class &amp; Accounts'!X97+'O5 Details by Class &amp; Accounts'!AS97+'O5 Details by Class &amp; Accounts'!BN97+'O5 Details by Class &amp; Accounts'!CI97</f>
        <v>0</v>
      </c>
      <c r="U97" s="667">
        <f ca="1">'O5 Details by Class &amp; Accounts'!Y97+'O5 Details by Class &amp; Accounts'!AT97+'O5 Details by Class &amp; Accounts'!BO97+'O5 Details by Class &amp; Accounts'!CJ97</f>
        <v>0</v>
      </c>
      <c r="V97" s="667">
        <f ca="1">'O5 Details by Class &amp; Accounts'!Z97+'O5 Details by Class &amp; Accounts'!AU97+'O5 Details by Class &amp; Accounts'!BP97+'O5 Details by Class &amp; Accounts'!CK97</f>
        <v>0</v>
      </c>
      <c r="W97" s="667">
        <f ca="1">'O5 Details by Class &amp; Accounts'!AA97+'O5 Details by Class &amp; Accounts'!AV97+'O5 Details by Class &amp; Accounts'!BQ97+'O5 Details by Class &amp; Accounts'!CL97</f>
        <v>0</v>
      </c>
      <c r="X97" s="1113">
        <f ca="1">'O5 Details by Class &amp; Accounts'!AB97+'O5 Details by Class &amp; Accounts'!AW97+'O5 Details by Class &amp; Accounts'!BR97+'O5 Details by Class &amp; Accounts'!CM97</f>
        <v>0</v>
      </c>
      <c r="Y97" s="2092" t="str">
        <f t="shared" si="4"/>
        <v>4310</v>
      </c>
      <c r="Z97" s="2087" t="s">
        <v>788</v>
      </c>
    </row>
    <row r="98" spans="1:26" ht="15.95" customHeight="1">
      <c r="A98" s="1943" t="s">
        <v>492</v>
      </c>
      <c r="B98" s="1086" t="s">
        <v>1122</v>
      </c>
      <c r="C98" s="1099" t="str">
        <f ca="1">IF(ISBLANK('E4 TB Allocation Details'!D98), "",('E4 TB Allocation Details'!D98))</f>
        <v>mi</v>
      </c>
      <c r="D98" s="1100">
        <f t="shared" si="3"/>
        <v>0</v>
      </c>
      <c r="E98" s="667">
        <f ca="1">'O5 Details by Class &amp; Accounts'!I98+'O5 Details by Class &amp; Accounts'!AD98+'O5 Details by Class &amp; Accounts'!AY98+'O5 Details by Class &amp; Accounts'!BT98</f>
        <v>0</v>
      </c>
      <c r="F98" s="667">
        <f ca="1">'O5 Details by Class &amp; Accounts'!J98+'O5 Details by Class &amp; Accounts'!AE98+'O5 Details by Class &amp; Accounts'!AZ98+'O5 Details by Class &amp; Accounts'!BU98</f>
        <v>0</v>
      </c>
      <c r="G98" s="667">
        <f ca="1">'O5 Details by Class &amp; Accounts'!K98+'O5 Details by Class &amp; Accounts'!AF98+'O5 Details by Class &amp; Accounts'!BA98+'O5 Details by Class &amp; Accounts'!BV98</f>
        <v>0</v>
      </c>
      <c r="H98" s="667">
        <f ca="1">'O5 Details by Class &amp; Accounts'!L98+'O5 Details by Class &amp; Accounts'!AG98+'O5 Details by Class &amp; Accounts'!BB98+'O5 Details by Class &amp; Accounts'!BW98</f>
        <v>0</v>
      </c>
      <c r="I98" s="667">
        <f ca="1">'O5 Details by Class &amp; Accounts'!M98+'O5 Details by Class &amp; Accounts'!AH98+'O5 Details by Class &amp; Accounts'!BC98+'O5 Details by Class &amp; Accounts'!BX98</f>
        <v>0</v>
      </c>
      <c r="J98" s="667">
        <f ca="1">'O5 Details by Class &amp; Accounts'!N98+'O5 Details by Class &amp; Accounts'!AI98+'O5 Details by Class &amp; Accounts'!BD98+'O5 Details by Class &amp; Accounts'!BY98</f>
        <v>0</v>
      </c>
      <c r="K98" s="667">
        <f ca="1">'O5 Details by Class &amp; Accounts'!O98+'O5 Details by Class &amp; Accounts'!AJ98+'O5 Details by Class &amp; Accounts'!BE98+'O5 Details by Class &amp; Accounts'!BZ98</f>
        <v>0</v>
      </c>
      <c r="L98" s="667">
        <f ca="1">'O5 Details by Class &amp; Accounts'!P98+'O5 Details by Class &amp; Accounts'!AK98+'O5 Details by Class &amp; Accounts'!BF98+'O5 Details by Class &amp; Accounts'!CA98</f>
        <v>0</v>
      </c>
      <c r="M98" s="667">
        <f ca="1">'O5 Details by Class &amp; Accounts'!Q98+'O5 Details by Class &amp; Accounts'!AL98+'O5 Details by Class &amp; Accounts'!BG98+'O5 Details by Class &amp; Accounts'!CB98</f>
        <v>0</v>
      </c>
      <c r="N98" s="667">
        <f ca="1">'O5 Details by Class &amp; Accounts'!R98+'O5 Details by Class &amp; Accounts'!AM98+'O5 Details by Class &amp; Accounts'!BH98+'O5 Details by Class &amp; Accounts'!CC98</f>
        <v>0</v>
      </c>
      <c r="O98" s="667">
        <f ca="1">'O5 Details by Class &amp; Accounts'!S98+'O5 Details by Class &amp; Accounts'!AN98+'O5 Details by Class &amp; Accounts'!BI98+'O5 Details by Class &amp; Accounts'!CD98</f>
        <v>0</v>
      </c>
      <c r="P98" s="667">
        <f ca="1">'O5 Details by Class &amp; Accounts'!T98+'O5 Details by Class &amp; Accounts'!AO98+'O5 Details by Class &amp; Accounts'!BJ98+'O5 Details by Class &amp; Accounts'!CE98</f>
        <v>0</v>
      </c>
      <c r="Q98" s="667">
        <f ca="1">'O5 Details by Class &amp; Accounts'!U98+'O5 Details by Class &amp; Accounts'!AP98+'O5 Details by Class &amp; Accounts'!BK98+'O5 Details by Class &amp; Accounts'!CF98</f>
        <v>0</v>
      </c>
      <c r="R98" s="667">
        <f ca="1">'O5 Details by Class &amp; Accounts'!V98+'O5 Details by Class &amp; Accounts'!AQ98+'O5 Details by Class &amp; Accounts'!BL98+'O5 Details by Class &amp; Accounts'!CG98</f>
        <v>0</v>
      </c>
      <c r="S98" s="667">
        <f ca="1">'O5 Details by Class &amp; Accounts'!W98+'O5 Details by Class &amp; Accounts'!AR98+'O5 Details by Class &amp; Accounts'!BM98+'O5 Details by Class &amp; Accounts'!CH98</f>
        <v>0</v>
      </c>
      <c r="T98" s="667">
        <f ca="1">'O5 Details by Class &amp; Accounts'!X98+'O5 Details by Class &amp; Accounts'!AS98+'O5 Details by Class &amp; Accounts'!BN98+'O5 Details by Class &amp; Accounts'!CI98</f>
        <v>0</v>
      </c>
      <c r="U98" s="667">
        <f ca="1">'O5 Details by Class &amp; Accounts'!Y98+'O5 Details by Class &amp; Accounts'!AT98+'O5 Details by Class &amp; Accounts'!BO98+'O5 Details by Class &amp; Accounts'!CJ98</f>
        <v>0</v>
      </c>
      <c r="V98" s="667">
        <f ca="1">'O5 Details by Class &amp; Accounts'!Z98+'O5 Details by Class &amp; Accounts'!AU98+'O5 Details by Class &amp; Accounts'!BP98+'O5 Details by Class &amp; Accounts'!CK98</f>
        <v>0</v>
      </c>
      <c r="W98" s="667">
        <f ca="1">'O5 Details by Class &amp; Accounts'!AA98+'O5 Details by Class &amp; Accounts'!AV98+'O5 Details by Class &amp; Accounts'!BQ98+'O5 Details by Class &amp; Accounts'!CL98</f>
        <v>0</v>
      </c>
      <c r="X98" s="1113">
        <f ca="1">'O5 Details by Class &amp; Accounts'!AB98+'O5 Details by Class &amp; Accounts'!AW98+'O5 Details by Class &amp; Accounts'!BR98+'O5 Details by Class &amp; Accounts'!CM98</f>
        <v>0</v>
      </c>
      <c r="Y98" s="2092" t="str">
        <f t="shared" si="4"/>
        <v>4315</v>
      </c>
      <c r="Z98" s="2087" t="s">
        <v>788</v>
      </c>
    </row>
    <row r="99" spans="1:26" ht="15.95" customHeight="1">
      <c r="A99" s="1943" t="s">
        <v>493</v>
      </c>
      <c r="B99" s="1086" t="s">
        <v>1126</v>
      </c>
      <c r="C99" s="1099" t="str">
        <f ca="1">IF(ISBLANK('E4 TB Allocation Details'!D99), "",('E4 TB Allocation Details'!D99))</f>
        <v>mi</v>
      </c>
      <c r="D99" s="1100">
        <f t="shared" si="3"/>
        <v>0</v>
      </c>
      <c r="E99" s="667">
        <f ca="1">'O5 Details by Class &amp; Accounts'!I99+'O5 Details by Class &amp; Accounts'!AD99+'O5 Details by Class &amp; Accounts'!AY99+'O5 Details by Class &amp; Accounts'!BT99</f>
        <v>0</v>
      </c>
      <c r="F99" s="667">
        <f ca="1">'O5 Details by Class &amp; Accounts'!J99+'O5 Details by Class &amp; Accounts'!AE99+'O5 Details by Class &amp; Accounts'!AZ99+'O5 Details by Class &amp; Accounts'!BU99</f>
        <v>0</v>
      </c>
      <c r="G99" s="667">
        <f ca="1">'O5 Details by Class &amp; Accounts'!K99+'O5 Details by Class &amp; Accounts'!AF99+'O5 Details by Class &amp; Accounts'!BA99+'O5 Details by Class &amp; Accounts'!BV99</f>
        <v>0</v>
      </c>
      <c r="H99" s="667">
        <f ca="1">'O5 Details by Class &amp; Accounts'!L99+'O5 Details by Class &amp; Accounts'!AG99+'O5 Details by Class &amp; Accounts'!BB99+'O5 Details by Class &amp; Accounts'!BW99</f>
        <v>0</v>
      </c>
      <c r="I99" s="667">
        <f ca="1">'O5 Details by Class &amp; Accounts'!M99+'O5 Details by Class &amp; Accounts'!AH99+'O5 Details by Class &amp; Accounts'!BC99+'O5 Details by Class &amp; Accounts'!BX99</f>
        <v>0</v>
      </c>
      <c r="J99" s="667">
        <f ca="1">'O5 Details by Class &amp; Accounts'!N99+'O5 Details by Class &amp; Accounts'!AI99+'O5 Details by Class &amp; Accounts'!BD99+'O5 Details by Class &amp; Accounts'!BY99</f>
        <v>0</v>
      </c>
      <c r="K99" s="667">
        <f ca="1">'O5 Details by Class &amp; Accounts'!O99+'O5 Details by Class &amp; Accounts'!AJ99+'O5 Details by Class &amp; Accounts'!BE99+'O5 Details by Class &amp; Accounts'!BZ99</f>
        <v>0</v>
      </c>
      <c r="L99" s="667">
        <f ca="1">'O5 Details by Class &amp; Accounts'!P99+'O5 Details by Class &amp; Accounts'!AK99+'O5 Details by Class &amp; Accounts'!BF99+'O5 Details by Class &amp; Accounts'!CA99</f>
        <v>0</v>
      </c>
      <c r="M99" s="667">
        <f ca="1">'O5 Details by Class &amp; Accounts'!Q99+'O5 Details by Class &amp; Accounts'!AL99+'O5 Details by Class &amp; Accounts'!BG99+'O5 Details by Class &amp; Accounts'!CB99</f>
        <v>0</v>
      </c>
      <c r="N99" s="667">
        <f ca="1">'O5 Details by Class &amp; Accounts'!R99+'O5 Details by Class &amp; Accounts'!AM99+'O5 Details by Class &amp; Accounts'!BH99+'O5 Details by Class &amp; Accounts'!CC99</f>
        <v>0</v>
      </c>
      <c r="O99" s="667">
        <f ca="1">'O5 Details by Class &amp; Accounts'!S99+'O5 Details by Class &amp; Accounts'!AN99+'O5 Details by Class &amp; Accounts'!BI99+'O5 Details by Class &amp; Accounts'!CD99</f>
        <v>0</v>
      </c>
      <c r="P99" s="667">
        <f ca="1">'O5 Details by Class &amp; Accounts'!T99+'O5 Details by Class &amp; Accounts'!AO99+'O5 Details by Class &amp; Accounts'!BJ99+'O5 Details by Class &amp; Accounts'!CE99</f>
        <v>0</v>
      </c>
      <c r="Q99" s="667">
        <f ca="1">'O5 Details by Class &amp; Accounts'!U99+'O5 Details by Class &amp; Accounts'!AP99+'O5 Details by Class &amp; Accounts'!BK99+'O5 Details by Class &amp; Accounts'!CF99</f>
        <v>0</v>
      </c>
      <c r="R99" s="667">
        <f ca="1">'O5 Details by Class &amp; Accounts'!V99+'O5 Details by Class &amp; Accounts'!AQ99+'O5 Details by Class &amp; Accounts'!BL99+'O5 Details by Class &amp; Accounts'!CG99</f>
        <v>0</v>
      </c>
      <c r="S99" s="667">
        <f ca="1">'O5 Details by Class &amp; Accounts'!W99+'O5 Details by Class &amp; Accounts'!AR99+'O5 Details by Class &amp; Accounts'!BM99+'O5 Details by Class &amp; Accounts'!CH99</f>
        <v>0</v>
      </c>
      <c r="T99" s="667">
        <f ca="1">'O5 Details by Class &amp; Accounts'!X99+'O5 Details by Class &amp; Accounts'!AS99+'O5 Details by Class &amp; Accounts'!BN99+'O5 Details by Class &amp; Accounts'!CI99</f>
        <v>0</v>
      </c>
      <c r="U99" s="667">
        <f ca="1">'O5 Details by Class &amp; Accounts'!Y99+'O5 Details by Class &amp; Accounts'!AT99+'O5 Details by Class &amp; Accounts'!BO99+'O5 Details by Class &amp; Accounts'!CJ99</f>
        <v>0</v>
      </c>
      <c r="V99" s="667">
        <f ca="1">'O5 Details by Class &amp; Accounts'!Z99+'O5 Details by Class &amp; Accounts'!AU99+'O5 Details by Class &amp; Accounts'!BP99+'O5 Details by Class &amp; Accounts'!CK99</f>
        <v>0</v>
      </c>
      <c r="W99" s="667">
        <f ca="1">'O5 Details by Class &amp; Accounts'!AA99+'O5 Details by Class &amp; Accounts'!AV99+'O5 Details by Class &amp; Accounts'!BQ99+'O5 Details by Class &amp; Accounts'!CL99</f>
        <v>0</v>
      </c>
      <c r="X99" s="1113">
        <f ca="1">'O5 Details by Class &amp; Accounts'!AB99+'O5 Details by Class &amp; Accounts'!AW99+'O5 Details by Class &amp; Accounts'!BR99+'O5 Details by Class &amp; Accounts'!CM99</f>
        <v>0</v>
      </c>
      <c r="Y99" s="2092" t="str">
        <f t="shared" si="4"/>
        <v>4320</v>
      </c>
      <c r="Z99" s="2087" t="s">
        <v>788</v>
      </c>
    </row>
    <row r="100" spans="1:26" ht="15.95" customHeight="1">
      <c r="A100" s="1943" t="s">
        <v>494</v>
      </c>
      <c r="B100" s="1086" t="s">
        <v>1112</v>
      </c>
      <c r="C100" s="1099" t="str">
        <f ca="1">IF(ISBLANK('E4 TB Allocation Details'!D100), "",('E4 TB Allocation Details'!D100))</f>
        <v>mi</v>
      </c>
      <c r="D100" s="1100">
        <f t="shared" si="3"/>
        <v>-30000</v>
      </c>
      <c r="E100" s="667">
        <f ca="1">'O5 Details by Class &amp; Accounts'!I100+'O5 Details by Class &amp; Accounts'!AD100+'O5 Details by Class &amp; Accounts'!AY100+'O5 Details by Class &amp; Accounts'!BT100</f>
        <v>-15001.799526637089</v>
      </c>
      <c r="F100" s="667">
        <f ca="1">'O5 Details by Class &amp; Accounts'!J100+'O5 Details by Class &amp; Accounts'!AE100+'O5 Details by Class &amp; Accounts'!AZ100+'O5 Details by Class &amp; Accounts'!BU100</f>
        <v>-5202.9071568783493</v>
      </c>
      <c r="G100" s="667">
        <f ca="1">'O5 Details by Class &amp; Accounts'!K100+'O5 Details by Class &amp; Accounts'!AF100+'O5 Details by Class &amp; Accounts'!BA100+'O5 Details by Class &amp; Accounts'!BV100</f>
        <v>-7541.139837040756</v>
      </c>
      <c r="H100" s="667">
        <f ca="1">'O5 Details by Class &amp; Accounts'!L100+'O5 Details by Class &amp; Accounts'!AG100+'O5 Details by Class &amp; Accounts'!BB100+'O5 Details by Class &amp; Accounts'!BW100</f>
        <v>0</v>
      </c>
      <c r="I100" s="667">
        <f ca="1">'O5 Details by Class &amp; Accounts'!M100+'O5 Details by Class &amp; Accounts'!AH100+'O5 Details by Class &amp; Accounts'!BC100+'O5 Details by Class &amp; Accounts'!BX100</f>
        <v>0</v>
      </c>
      <c r="J100" s="667">
        <f ca="1">'O5 Details by Class &amp; Accounts'!N100+'O5 Details by Class &amp; Accounts'!AI100+'O5 Details by Class &amp; Accounts'!BD100+'O5 Details by Class &amp; Accounts'!BY100</f>
        <v>0</v>
      </c>
      <c r="K100" s="667">
        <f ca="1">'O5 Details by Class &amp; Accounts'!O100+'O5 Details by Class &amp; Accounts'!AJ100+'O5 Details by Class &amp; Accounts'!BE100+'O5 Details by Class &amp; Accounts'!BZ100</f>
        <v>-2039.9526731547237</v>
      </c>
      <c r="L100" s="667">
        <f ca="1">'O5 Details by Class &amp; Accounts'!P100+'O5 Details by Class &amp; Accounts'!AK100+'O5 Details by Class &amp; Accounts'!BF100+'O5 Details by Class &amp; Accounts'!CA100</f>
        <v>-111.93711381916492</v>
      </c>
      <c r="M100" s="667">
        <f ca="1">'O5 Details by Class &amp; Accounts'!Q100+'O5 Details by Class &amp; Accounts'!AL100+'O5 Details by Class &amp; Accounts'!BG100+'O5 Details by Class &amp; Accounts'!CB100</f>
        <v>-102.26369246991695</v>
      </c>
      <c r="N100" s="667">
        <f ca="1">'O5 Details by Class &amp; Accounts'!R100+'O5 Details by Class &amp; Accounts'!AM100+'O5 Details by Class &amp; Accounts'!BH100+'O5 Details by Class &amp; Accounts'!CC100</f>
        <v>0</v>
      </c>
      <c r="O100" s="667">
        <f ca="1">'O5 Details by Class &amp; Accounts'!S100+'O5 Details by Class &amp; Accounts'!AN100+'O5 Details by Class &amp; Accounts'!BI100+'O5 Details by Class &amp; Accounts'!CD100</f>
        <v>0</v>
      </c>
      <c r="P100" s="667">
        <f ca="1">'O5 Details by Class &amp; Accounts'!T100+'O5 Details by Class &amp; Accounts'!AO100+'O5 Details by Class &amp; Accounts'!BJ100+'O5 Details by Class &amp; Accounts'!CE100</f>
        <v>0</v>
      </c>
      <c r="Q100" s="667">
        <f ca="1">'O5 Details by Class &amp; Accounts'!U100+'O5 Details by Class &amp; Accounts'!AP100+'O5 Details by Class &amp; Accounts'!BK100+'O5 Details by Class &amp; Accounts'!CF100</f>
        <v>0</v>
      </c>
      <c r="R100" s="667">
        <f ca="1">'O5 Details by Class &amp; Accounts'!V100+'O5 Details by Class &amp; Accounts'!AQ100+'O5 Details by Class &amp; Accounts'!BL100+'O5 Details by Class &amp; Accounts'!CG100</f>
        <v>0</v>
      </c>
      <c r="S100" s="667">
        <f ca="1">'O5 Details by Class &amp; Accounts'!W100+'O5 Details by Class &amp; Accounts'!AR100+'O5 Details by Class &amp; Accounts'!BM100+'O5 Details by Class &amp; Accounts'!CH100</f>
        <v>0</v>
      </c>
      <c r="T100" s="667">
        <f ca="1">'O5 Details by Class &amp; Accounts'!X100+'O5 Details by Class &amp; Accounts'!AS100+'O5 Details by Class &amp; Accounts'!BN100+'O5 Details by Class &amp; Accounts'!CI100</f>
        <v>0</v>
      </c>
      <c r="U100" s="667">
        <f ca="1">'O5 Details by Class &amp; Accounts'!Y100+'O5 Details by Class &amp; Accounts'!AT100+'O5 Details by Class &amp; Accounts'!BO100+'O5 Details by Class &amp; Accounts'!CJ100</f>
        <v>0</v>
      </c>
      <c r="V100" s="667">
        <f ca="1">'O5 Details by Class &amp; Accounts'!Z100+'O5 Details by Class &amp; Accounts'!AU100+'O5 Details by Class &amp; Accounts'!BP100+'O5 Details by Class &amp; Accounts'!CK100</f>
        <v>0</v>
      </c>
      <c r="W100" s="667">
        <f ca="1">'O5 Details by Class &amp; Accounts'!AA100+'O5 Details by Class &amp; Accounts'!AV100+'O5 Details by Class &amp; Accounts'!BQ100+'O5 Details by Class &amp; Accounts'!CL100</f>
        <v>0</v>
      </c>
      <c r="X100" s="1113">
        <f ca="1">'O5 Details by Class &amp; Accounts'!AB100+'O5 Details by Class &amp; Accounts'!AW100+'O5 Details by Class &amp; Accounts'!BR100+'O5 Details by Class &amp; Accounts'!CM100</f>
        <v>0</v>
      </c>
      <c r="Y100" s="2092" t="str">
        <f t="shared" si="4"/>
        <v>4325</v>
      </c>
      <c r="Z100" s="2087" t="s">
        <v>788</v>
      </c>
    </row>
    <row r="101" spans="1:26" ht="15.95" customHeight="1">
      <c r="A101" s="1943" t="s">
        <v>495</v>
      </c>
      <c r="B101" s="1086" t="s">
        <v>1113</v>
      </c>
      <c r="C101" s="1099" t="str">
        <f ca="1">IF(ISBLANK('E4 TB Allocation Details'!D101), "",('E4 TB Allocation Details'!D101))</f>
        <v>mi</v>
      </c>
      <c r="D101" s="1100">
        <f t="shared" si="3"/>
        <v>0</v>
      </c>
      <c r="E101" s="667">
        <f ca="1">'O5 Details by Class &amp; Accounts'!I101+'O5 Details by Class &amp; Accounts'!AD101+'O5 Details by Class &amp; Accounts'!AY101+'O5 Details by Class &amp; Accounts'!BT101</f>
        <v>0</v>
      </c>
      <c r="F101" s="667">
        <f ca="1">'O5 Details by Class &amp; Accounts'!J101+'O5 Details by Class &amp; Accounts'!AE101+'O5 Details by Class &amp; Accounts'!AZ101+'O5 Details by Class &amp; Accounts'!BU101</f>
        <v>0</v>
      </c>
      <c r="G101" s="667">
        <f ca="1">'O5 Details by Class &amp; Accounts'!K101+'O5 Details by Class &amp; Accounts'!AF101+'O5 Details by Class &amp; Accounts'!BA101+'O5 Details by Class &amp; Accounts'!BV101</f>
        <v>0</v>
      </c>
      <c r="H101" s="667">
        <f ca="1">'O5 Details by Class &amp; Accounts'!L101+'O5 Details by Class &amp; Accounts'!AG101+'O5 Details by Class &amp; Accounts'!BB101+'O5 Details by Class &amp; Accounts'!BW101</f>
        <v>0</v>
      </c>
      <c r="I101" s="667">
        <f ca="1">'O5 Details by Class &amp; Accounts'!M101+'O5 Details by Class &amp; Accounts'!AH101+'O5 Details by Class &amp; Accounts'!BC101+'O5 Details by Class &amp; Accounts'!BX101</f>
        <v>0</v>
      </c>
      <c r="J101" s="667">
        <f ca="1">'O5 Details by Class &amp; Accounts'!N101+'O5 Details by Class &amp; Accounts'!AI101+'O5 Details by Class &amp; Accounts'!BD101+'O5 Details by Class &amp; Accounts'!BY101</f>
        <v>0</v>
      </c>
      <c r="K101" s="667">
        <f ca="1">'O5 Details by Class &amp; Accounts'!O101+'O5 Details by Class &amp; Accounts'!AJ101+'O5 Details by Class &amp; Accounts'!BE101+'O5 Details by Class &amp; Accounts'!BZ101</f>
        <v>0</v>
      </c>
      <c r="L101" s="667">
        <f ca="1">'O5 Details by Class &amp; Accounts'!P101+'O5 Details by Class &amp; Accounts'!AK101+'O5 Details by Class &amp; Accounts'!BF101+'O5 Details by Class &amp; Accounts'!CA101</f>
        <v>0</v>
      </c>
      <c r="M101" s="667">
        <f ca="1">'O5 Details by Class &amp; Accounts'!Q101+'O5 Details by Class &amp; Accounts'!AL101+'O5 Details by Class &amp; Accounts'!BG101+'O5 Details by Class &amp; Accounts'!CB101</f>
        <v>0</v>
      </c>
      <c r="N101" s="667">
        <f ca="1">'O5 Details by Class &amp; Accounts'!R101+'O5 Details by Class &amp; Accounts'!AM101+'O5 Details by Class &amp; Accounts'!BH101+'O5 Details by Class &amp; Accounts'!CC101</f>
        <v>0</v>
      </c>
      <c r="O101" s="667">
        <f ca="1">'O5 Details by Class &amp; Accounts'!S101+'O5 Details by Class &amp; Accounts'!AN101+'O5 Details by Class &amp; Accounts'!BI101+'O5 Details by Class &amp; Accounts'!CD101</f>
        <v>0</v>
      </c>
      <c r="P101" s="667">
        <f ca="1">'O5 Details by Class &amp; Accounts'!T101+'O5 Details by Class &amp; Accounts'!AO101+'O5 Details by Class &amp; Accounts'!BJ101+'O5 Details by Class &amp; Accounts'!CE101</f>
        <v>0</v>
      </c>
      <c r="Q101" s="667">
        <f ca="1">'O5 Details by Class &amp; Accounts'!U101+'O5 Details by Class &amp; Accounts'!AP101+'O5 Details by Class &amp; Accounts'!BK101+'O5 Details by Class &amp; Accounts'!CF101</f>
        <v>0</v>
      </c>
      <c r="R101" s="667">
        <f ca="1">'O5 Details by Class &amp; Accounts'!V101+'O5 Details by Class &amp; Accounts'!AQ101+'O5 Details by Class &amp; Accounts'!BL101+'O5 Details by Class &amp; Accounts'!CG101</f>
        <v>0</v>
      </c>
      <c r="S101" s="667">
        <f ca="1">'O5 Details by Class &amp; Accounts'!W101+'O5 Details by Class &amp; Accounts'!AR101+'O5 Details by Class &amp; Accounts'!BM101+'O5 Details by Class &amp; Accounts'!CH101</f>
        <v>0</v>
      </c>
      <c r="T101" s="667">
        <f ca="1">'O5 Details by Class &amp; Accounts'!X101+'O5 Details by Class &amp; Accounts'!AS101+'O5 Details by Class &amp; Accounts'!BN101+'O5 Details by Class &amp; Accounts'!CI101</f>
        <v>0</v>
      </c>
      <c r="U101" s="667">
        <f ca="1">'O5 Details by Class &amp; Accounts'!Y101+'O5 Details by Class &amp; Accounts'!AT101+'O5 Details by Class &amp; Accounts'!BO101+'O5 Details by Class &amp; Accounts'!CJ101</f>
        <v>0</v>
      </c>
      <c r="V101" s="667">
        <f ca="1">'O5 Details by Class &amp; Accounts'!Z101+'O5 Details by Class &amp; Accounts'!AU101+'O5 Details by Class &amp; Accounts'!BP101+'O5 Details by Class &amp; Accounts'!CK101</f>
        <v>0</v>
      </c>
      <c r="W101" s="667">
        <f ca="1">'O5 Details by Class &amp; Accounts'!AA101+'O5 Details by Class &amp; Accounts'!AV101+'O5 Details by Class &amp; Accounts'!BQ101+'O5 Details by Class &amp; Accounts'!CL101</f>
        <v>0</v>
      </c>
      <c r="X101" s="1113">
        <f ca="1">'O5 Details by Class &amp; Accounts'!AB101+'O5 Details by Class &amp; Accounts'!AW101+'O5 Details by Class &amp; Accounts'!BR101+'O5 Details by Class &amp; Accounts'!CM101</f>
        <v>0</v>
      </c>
      <c r="Y101" s="2092" t="str">
        <f t="shared" si="4"/>
        <v>4330</v>
      </c>
      <c r="Z101" s="2087" t="s">
        <v>788</v>
      </c>
    </row>
    <row r="102" spans="1:26" ht="15.95" customHeight="1">
      <c r="A102" s="1943" t="s">
        <v>496</v>
      </c>
      <c r="B102" s="1086" t="s">
        <v>1116</v>
      </c>
      <c r="C102" s="1099" t="str">
        <f ca="1">IF(ISBLANK('E4 TB Allocation Details'!D102), "",('E4 TB Allocation Details'!D102))</f>
        <v>mi</v>
      </c>
      <c r="D102" s="1100">
        <f t="shared" si="3"/>
        <v>0</v>
      </c>
      <c r="E102" s="667">
        <f ca="1">'O5 Details by Class &amp; Accounts'!I102+'O5 Details by Class &amp; Accounts'!AD102+'O5 Details by Class &amp; Accounts'!AY102+'O5 Details by Class &amp; Accounts'!BT102</f>
        <v>0</v>
      </c>
      <c r="F102" s="667">
        <f ca="1">'O5 Details by Class &amp; Accounts'!J102+'O5 Details by Class &amp; Accounts'!AE102+'O5 Details by Class &amp; Accounts'!AZ102+'O5 Details by Class &amp; Accounts'!BU102</f>
        <v>0</v>
      </c>
      <c r="G102" s="667">
        <f ca="1">'O5 Details by Class &amp; Accounts'!K102+'O5 Details by Class &amp; Accounts'!AF102+'O5 Details by Class &amp; Accounts'!BA102+'O5 Details by Class &amp; Accounts'!BV102</f>
        <v>0</v>
      </c>
      <c r="H102" s="667">
        <f ca="1">'O5 Details by Class &amp; Accounts'!L102+'O5 Details by Class &amp; Accounts'!AG102+'O5 Details by Class &amp; Accounts'!BB102+'O5 Details by Class &amp; Accounts'!BW102</f>
        <v>0</v>
      </c>
      <c r="I102" s="667">
        <f ca="1">'O5 Details by Class &amp; Accounts'!M102+'O5 Details by Class &amp; Accounts'!AH102+'O5 Details by Class &amp; Accounts'!BC102+'O5 Details by Class &amp; Accounts'!BX102</f>
        <v>0</v>
      </c>
      <c r="J102" s="667">
        <f ca="1">'O5 Details by Class &amp; Accounts'!N102+'O5 Details by Class &amp; Accounts'!AI102+'O5 Details by Class &amp; Accounts'!BD102+'O5 Details by Class &amp; Accounts'!BY102</f>
        <v>0</v>
      </c>
      <c r="K102" s="667">
        <f ca="1">'O5 Details by Class &amp; Accounts'!O102+'O5 Details by Class &amp; Accounts'!AJ102+'O5 Details by Class &amp; Accounts'!BE102+'O5 Details by Class &amp; Accounts'!BZ102</f>
        <v>0</v>
      </c>
      <c r="L102" s="667">
        <f ca="1">'O5 Details by Class &amp; Accounts'!P102+'O5 Details by Class &amp; Accounts'!AK102+'O5 Details by Class &amp; Accounts'!BF102+'O5 Details by Class &amp; Accounts'!CA102</f>
        <v>0</v>
      </c>
      <c r="M102" s="667">
        <f ca="1">'O5 Details by Class &amp; Accounts'!Q102+'O5 Details by Class &amp; Accounts'!AL102+'O5 Details by Class &amp; Accounts'!BG102+'O5 Details by Class &amp; Accounts'!CB102</f>
        <v>0</v>
      </c>
      <c r="N102" s="667">
        <f ca="1">'O5 Details by Class &amp; Accounts'!R102+'O5 Details by Class &amp; Accounts'!AM102+'O5 Details by Class &amp; Accounts'!BH102+'O5 Details by Class &amp; Accounts'!CC102</f>
        <v>0</v>
      </c>
      <c r="O102" s="667">
        <f ca="1">'O5 Details by Class &amp; Accounts'!S102+'O5 Details by Class &amp; Accounts'!AN102+'O5 Details by Class &amp; Accounts'!BI102+'O5 Details by Class &amp; Accounts'!CD102</f>
        <v>0</v>
      </c>
      <c r="P102" s="667">
        <f ca="1">'O5 Details by Class &amp; Accounts'!T102+'O5 Details by Class &amp; Accounts'!AO102+'O5 Details by Class &amp; Accounts'!BJ102+'O5 Details by Class &amp; Accounts'!CE102</f>
        <v>0</v>
      </c>
      <c r="Q102" s="667">
        <f ca="1">'O5 Details by Class &amp; Accounts'!U102+'O5 Details by Class &amp; Accounts'!AP102+'O5 Details by Class &amp; Accounts'!BK102+'O5 Details by Class &amp; Accounts'!CF102</f>
        <v>0</v>
      </c>
      <c r="R102" s="667">
        <f ca="1">'O5 Details by Class &amp; Accounts'!V102+'O5 Details by Class &amp; Accounts'!AQ102+'O5 Details by Class &amp; Accounts'!BL102+'O5 Details by Class &amp; Accounts'!CG102</f>
        <v>0</v>
      </c>
      <c r="S102" s="667">
        <f ca="1">'O5 Details by Class &amp; Accounts'!W102+'O5 Details by Class &amp; Accounts'!AR102+'O5 Details by Class &amp; Accounts'!BM102+'O5 Details by Class &amp; Accounts'!CH102</f>
        <v>0</v>
      </c>
      <c r="T102" s="667">
        <f ca="1">'O5 Details by Class &amp; Accounts'!X102+'O5 Details by Class &amp; Accounts'!AS102+'O5 Details by Class &amp; Accounts'!BN102+'O5 Details by Class &amp; Accounts'!CI102</f>
        <v>0</v>
      </c>
      <c r="U102" s="667">
        <f ca="1">'O5 Details by Class &amp; Accounts'!Y102+'O5 Details by Class &amp; Accounts'!AT102+'O5 Details by Class &amp; Accounts'!BO102+'O5 Details by Class &amp; Accounts'!CJ102</f>
        <v>0</v>
      </c>
      <c r="V102" s="667">
        <f ca="1">'O5 Details by Class &amp; Accounts'!Z102+'O5 Details by Class &amp; Accounts'!AU102+'O5 Details by Class &amp; Accounts'!BP102+'O5 Details by Class &amp; Accounts'!CK102</f>
        <v>0</v>
      </c>
      <c r="W102" s="667">
        <f ca="1">'O5 Details by Class &amp; Accounts'!AA102+'O5 Details by Class &amp; Accounts'!AV102+'O5 Details by Class &amp; Accounts'!BQ102+'O5 Details by Class &amp; Accounts'!CL102</f>
        <v>0</v>
      </c>
      <c r="X102" s="1113">
        <f ca="1">'O5 Details by Class &amp; Accounts'!AB102+'O5 Details by Class &amp; Accounts'!AW102+'O5 Details by Class &amp; Accounts'!BR102+'O5 Details by Class &amp; Accounts'!CM102</f>
        <v>0</v>
      </c>
      <c r="Y102" s="2092" t="str">
        <f t="shared" si="4"/>
        <v>4335</v>
      </c>
      <c r="Z102" s="2087" t="s">
        <v>788</v>
      </c>
    </row>
    <row r="103" spans="1:26" ht="12.75">
      <c r="A103" s="1943" t="s">
        <v>497</v>
      </c>
      <c r="B103" s="1086" t="s">
        <v>1117</v>
      </c>
      <c r="C103" s="1099" t="str">
        <f ca="1">IF(ISBLANK('E4 TB Allocation Details'!D103), "",('E4 TB Allocation Details'!D103))</f>
        <v>mi</v>
      </c>
      <c r="D103" s="1100">
        <f t="shared" si="3"/>
        <v>0</v>
      </c>
      <c r="E103" s="667">
        <f ca="1">'O5 Details by Class &amp; Accounts'!I103+'O5 Details by Class &amp; Accounts'!AD103+'O5 Details by Class &amp; Accounts'!AY103+'O5 Details by Class &amp; Accounts'!BT103</f>
        <v>0</v>
      </c>
      <c r="F103" s="667">
        <f ca="1">'O5 Details by Class &amp; Accounts'!J103+'O5 Details by Class &amp; Accounts'!AE103+'O5 Details by Class &amp; Accounts'!AZ103+'O5 Details by Class &amp; Accounts'!BU103</f>
        <v>0</v>
      </c>
      <c r="G103" s="667">
        <f ca="1">'O5 Details by Class &amp; Accounts'!K103+'O5 Details by Class &amp; Accounts'!AF103+'O5 Details by Class &amp; Accounts'!BA103+'O5 Details by Class &amp; Accounts'!BV103</f>
        <v>0</v>
      </c>
      <c r="H103" s="667">
        <f ca="1">'O5 Details by Class &amp; Accounts'!L103+'O5 Details by Class &amp; Accounts'!AG103+'O5 Details by Class &amp; Accounts'!BB103+'O5 Details by Class &amp; Accounts'!BW103</f>
        <v>0</v>
      </c>
      <c r="I103" s="667">
        <f ca="1">'O5 Details by Class &amp; Accounts'!M103+'O5 Details by Class &amp; Accounts'!AH103+'O5 Details by Class &amp; Accounts'!BC103+'O5 Details by Class &amp; Accounts'!BX103</f>
        <v>0</v>
      </c>
      <c r="J103" s="667">
        <f ca="1">'O5 Details by Class &amp; Accounts'!N103+'O5 Details by Class &amp; Accounts'!AI103+'O5 Details by Class &amp; Accounts'!BD103+'O5 Details by Class &amp; Accounts'!BY103</f>
        <v>0</v>
      </c>
      <c r="K103" s="667">
        <f ca="1">'O5 Details by Class &amp; Accounts'!O103+'O5 Details by Class &amp; Accounts'!AJ103+'O5 Details by Class &amp; Accounts'!BE103+'O5 Details by Class &amp; Accounts'!BZ103</f>
        <v>0</v>
      </c>
      <c r="L103" s="667">
        <f ca="1">'O5 Details by Class &amp; Accounts'!P103+'O5 Details by Class &amp; Accounts'!AK103+'O5 Details by Class &amp; Accounts'!BF103+'O5 Details by Class &amp; Accounts'!CA103</f>
        <v>0</v>
      </c>
      <c r="M103" s="667">
        <f ca="1">'O5 Details by Class &amp; Accounts'!Q103+'O5 Details by Class &amp; Accounts'!AL103+'O5 Details by Class &amp; Accounts'!BG103+'O5 Details by Class &amp; Accounts'!CB103</f>
        <v>0</v>
      </c>
      <c r="N103" s="667">
        <f ca="1">'O5 Details by Class &amp; Accounts'!R103+'O5 Details by Class &amp; Accounts'!AM103+'O5 Details by Class &amp; Accounts'!BH103+'O5 Details by Class &amp; Accounts'!CC103</f>
        <v>0</v>
      </c>
      <c r="O103" s="667">
        <f ca="1">'O5 Details by Class &amp; Accounts'!S103+'O5 Details by Class &amp; Accounts'!AN103+'O5 Details by Class &amp; Accounts'!BI103+'O5 Details by Class &amp; Accounts'!CD103</f>
        <v>0</v>
      </c>
      <c r="P103" s="667">
        <f ca="1">'O5 Details by Class &amp; Accounts'!T103+'O5 Details by Class &amp; Accounts'!AO103+'O5 Details by Class &amp; Accounts'!BJ103+'O5 Details by Class &amp; Accounts'!CE103</f>
        <v>0</v>
      </c>
      <c r="Q103" s="667">
        <f ca="1">'O5 Details by Class &amp; Accounts'!U103+'O5 Details by Class &amp; Accounts'!AP103+'O5 Details by Class &amp; Accounts'!BK103+'O5 Details by Class &amp; Accounts'!CF103</f>
        <v>0</v>
      </c>
      <c r="R103" s="667">
        <f ca="1">'O5 Details by Class &amp; Accounts'!V103+'O5 Details by Class &amp; Accounts'!AQ103+'O5 Details by Class &amp; Accounts'!BL103+'O5 Details by Class &amp; Accounts'!CG103</f>
        <v>0</v>
      </c>
      <c r="S103" s="667">
        <f ca="1">'O5 Details by Class &amp; Accounts'!W103+'O5 Details by Class &amp; Accounts'!AR103+'O5 Details by Class &amp; Accounts'!BM103+'O5 Details by Class &amp; Accounts'!CH103</f>
        <v>0</v>
      </c>
      <c r="T103" s="667">
        <f ca="1">'O5 Details by Class &amp; Accounts'!X103+'O5 Details by Class &amp; Accounts'!AS103+'O5 Details by Class &amp; Accounts'!BN103+'O5 Details by Class &amp; Accounts'!CI103</f>
        <v>0</v>
      </c>
      <c r="U103" s="667">
        <f ca="1">'O5 Details by Class &amp; Accounts'!Y103+'O5 Details by Class &amp; Accounts'!AT103+'O5 Details by Class &amp; Accounts'!BO103+'O5 Details by Class &amp; Accounts'!CJ103</f>
        <v>0</v>
      </c>
      <c r="V103" s="667">
        <f ca="1">'O5 Details by Class &amp; Accounts'!Z103+'O5 Details by Class &amp; Accounts'!AU103+'O5 Details by Class &amp; Accounts'!BP103+'O5 Details by Class &amp; Accounts'!CK103</f>
        <v>0</v>
      </c>
      <c r="W103" s="667">
        <f ca="1">'O5 Details by Class &amp; Accounts'!AA103+'O5 Details by Class &amp; Accounts'!AV103+'O5 Details by Class &amp; Accounts'!BQ103+'O5 Details by Class &amp; Accounts'!CL103</f>
        <v>0</v>
      </c>
      <c r="X103" s="1113">
        <f ca="1">'O5 Details by Class &amp; Accounts'!AB103+'O5 Details by Class &amp; Accounts'!AW103+'O5 Details by Class &amp; Accounts'!BR103+'O5 Details by Class &amp; Accounts'!CM103</f>
        <v>0</v>
      </c>
      <c r="Y103" s="2092" t="str">
        <f t="shared" si="4"/>
        <v>4340</v>
      </c>
      <c r="Z103" s="2087" t="s">
        <v>788</v>
      </c>
    </row>
    <row r="104" spans="1:26" ht="15.95" customHeight="1">
      <c r="A104" s="1943" t="s">
        <v>498</v>
      </c>
      <c r="B104" s="1086" t="s">
        <v>1118</v>
      </c>
      <c r="C104" s="1099" t="str">
        <f ca="1">IF(ISBLANK('E4 TB Allocation Details'!D104), "",('E4 TB Allocation Details'!D104))</f>
        <v>mi</v>
      </c>
      <c r="D104" s="1100">
        <f t="shared" si="3"/>
        <v>0</v>
      </c>
      <c r="E104" s="667">
        <f ca="1">'O5 Details by Class &amp; Accounts'!I104+'O5 Details by Class &amp; Accounts'!AD104+'O5 Details by Class &amp; Accounts'!AY104+'O5 Details by Class &amp; Accounts'!BT104</f>
        <v>0</v>
      </c>
      <c r="F104" s="667">
        <f ca="1">'O5 Details by Class &amp; Accounts'!J104+'O5 Details by Class &amp; Accounts'!AE104+'O5 Details by Class &amp; Accounts'!AZ104+'O5 Details by Class &amp; Accounts'!BU104</f>
        <v>0</v>
      </c>
      <c r="G104" s="667">
        <f ca="1">'O5 Details by Class &amp; Accounts'!K104+'O5 Details by Class &amp; Accounts'!AF104+'O5 Details by Class &amp; Accounts'!BA104+'O5 Details by Class &amp; Accounts'!BV104</f>
        <v>0</v>
      </c>
      <c r="H104" s="667">
        <f ca="1">'O5 Details by Class &amp; Accounts'!L104+'O5 Details by Class &amp; Accounts'!AG104+'O5 Details by Class &amp; Accounts'!BB104+'O5 Details by Class &amp; Accounts'!BW104</f>
        <v>0</v>
      </c>
      <c r="I104" s="667">
        <f ca="1">'O5 Details by Class &amp; Accounts'!M104+'O5 Details by Class &amp; Accounts'!AH104+'O5 Details by Class &amp; Accounts'!BC104+'O5 Details by Class &amp; Accounts'!BX104</f>
        <v>0</v>
      </c>
      <c r="J104" s="667">
        <f ca="1">'O5 Details by Class &amp; Accounts'!N104+'O5 Details by Class &amp; Accounts'!AI104+'O5 Details by Class &amp; Accounts'!BD104+'O5 Details by Class &amp; Accounts'!BY104</f>
        <v>0</v>
      </c>
      <c r="K104" s="667">
        <f ca="1">'O5 Details by Class &amp; Accounts'!O104+'O5 Details by Class &amp; Accounts'!AJ104+'O5 Details by Class &amp; Accounts'!BE104+'O5 Details by Class &amp; Accounts'!BZ104</f>
        <v>0</v>
      </c>
      <c r="L104" s="667">
        <f ca="1">'O5 Details by Class &amp; Accounts'!P104+'O5 Details by Class &amp; Accounts'!AK104+'O5 Details by Class &amp; Accounts'!BF104+'O5 Details by Class &amp; Accounts'!CA104</f>
        <v>0</v>
      </c>
      <c r="M104" s="667">
        <f ca="1">'O5 Details by Class &amp; Accounts'!Q104+'O5 Details by Class &amp; Accounts'!AL104+'O5 Details by Class &amp; Accounts'!BG104+'O5 Details by Class &amp; Accounts'!CB104</f>
        <v>0</v>
      </c>
      <c r="N104" s="667">
        <f ca="1">'O5 Details by Class &amp; Accounts'!R104+'O5 Details by Class &amp; Accounts'!AM104+'O5 Details by Class &amp; Accounts'!BH104+'O5 Details by Class &amp; Accounts'!CC104</f>
        <v>0</v>
      </c>
      <c r="O104" s="667">
        <f ca="1">'O5 Details by Class &amp; Accounts'!S104+'O5 Details by Class &amp; Accounts'!AN104+'O5 Details by Class &amp; Accounts'!BI104+'O5 Details by Class &amp; Accounts'!CD104</f>
        <v>0</v>
      </c>
      <c r="P104" s="667">
        <f ca="1">'O5 Details by Class &amp; Accounts'!T104+'O5 Details by Class &amp; Accounts'!AO104+'O5 Details by Class &amp; Accounts'!BJ104+'O5 Details by Class &amp; Accounts'!CE104</f>
        <v>0</v>
      </c>
      <c r="Q104" s="667">
        <f ca="1">'O5 Details by Class &amp; Accounts'!U104+'O5 Details by Class &amp; Accounts'!AP104+'O5 Details by Class &amp; Accounts'!BK104+'O5 Details by Class &amp; Accounts'!CF104</f>
        <v>0</v>
      </c>
      <c r="R104" s="667">
        <f ca="1">'O5 Details by Class &amp; Accounts'!V104+'O5 Details by Class &amp; Accounts'!AQ104+'O5 Details by Class &amp; Accounts'!BL104+'O5 Details by Class &amp; Accounts'!CG104</f>
        <v>0</v>
      </c>
      <c r="S104" s="667">
        <f ca="1">'O5 Details by Class &amp; Accounts'!W104+'O5 Details by Class &amp; Accounts'!AR104+'O5 Details by Class &amp; Accounts'!BM104+'O5 Details by Class &amp; Accounts'!CH104</f>
        <v>0</v>
      </c>
      <c r="T104" s="667">
        <f ca="1">'O5 Details by Class &amp; Accounts'!X104+'O5 Details by Class &amp; Accounts'!AS104+'O5 Details by Class &amp; Accounts'!BN104+'O5 Details by Class &amp; Accounts'!CI104</f>
        <v>0</v>
      </c>
      <c r="U104" s="667">
        <f ca="1">'O5 Details by Class &amp; Accounts'!Y104+'O5 Details by Class &amp; Accounts'!AT104+'O5 Details by Class &amp; Accounts'!BO104+'O5 Details by Class &amp; Accounts'!CJ104</f>
        <v>0</v>
      </c>
      <c r="V104" s="667">
        <f ca="1">'O5 Details by Class &amp; Accounts'!Z104+'O5 Details by Class &amp; Accounts'!AU104+'O5 Details by Class &amp; Accounts'!BP104+'O5 Details by Class &amp; Accounts'!CK104</f>
        <v>0</v>
      </c>
      <c r="W104" s="667">
        <f ca="1">'O5 Details by Class &amp; Accounts'!AA104+'O5 Details by Class &amp; Accounts'!AV104+'O5 Details by Class &amp; Accounts'!BQ104+'O5 Details by Class &amp; Accounts'!CL104</f>
        <v>0</v>
      </c>
      <c r="X104" s="1113">
        <f ca="1">'O5 Details by Class &amp; Accounts'!AB104+'O5 Details by Class &amp; Accounts'!AW104+'O5 Details by Class &amp; Accounts'!BR104+'O5 Details by Class &amp; Accounts'!CM104</f>
        <v>0</v>
      </c>
      <c r="Y104" s="2092" t="str">
        <f t="shared" si="4"/>
        <v>4345</v>
      </c>
      <c r="Z104" s="2087" t="s">
        <v>788</v>
      </c>
    </row>
    <row r="105" spans="1:26" ht="15.95" customHeight="1">
      <c r="A105" s="1943" t="s">
        <v>499</v>
      </c>
      <c r="B105" s="1086" t="s">
        <v>1119</v>
      </c>
      <c r="C105" s="1099" t="str">
        <f ca="1">IF(ISBLANK('E4 TB Allocation Details'!D105), "",('E4 TB Allocation Details'!D105))</f>
        <v>mi</v>
      </c>
      <c r="D105" s="1100">
        <f t="shared" si="3"/>
        <v>0</v>
      </c>
      <c r="E105" s="667">
        <f ca="1">'O5 Details by Class &amp; Accounts'!I105+'O5 Details by Class &amp; Accounts'!AD105+'O5 Details by Class &amp; Accounts'!AY105+'O5 Details by Class &amp; Accounts'!BT105</f>
        <v>0</v>
      </c>
      <c r="F105" s="667">
        <f ca="1">'O5 Details by Class &amp; Accounts'!J105+'O5 Details by Class &amp; Accounts'!AE105+'O5 Details by Class &amp; Accounts'!AZ105+'O5 Details by Class &amp; Accounts'!BU105</f>
        <v>0</v>
      </c>
      <c r="G105" s="667">
        <f ca="1">'O5 Details by Class &amp; Accounts'!K105+'O5 Details by Class &amp; Accounts'!AF105+'O5 Details by Class &amp; Accounts'!BA105+'O5 Details by Class &amp; Accounts'!BV105</f>
        <v>0</v>
      </c>
      <c r="H105" s="667">
        <f ca="1">'O5 Details by Class &amp; Accounts'!L105+'O5 Details by Class &amp; Accounts'!AG105+'O5 Details by Class &amp; Accounts'!BB105+'O5 Details by Class &amp; Accounts'!BW105</f>
        <v>0</v>
      </c>
      <c r="I105" s="667">
        <f ca="1">'O5 Details by Class &amp; Accounts'!M105+'O5 Details by Class &amp; Accounts'!AH105+'O5 Details by Class &amp; Accounts'!BC105+'O5 Details by Class &amp; Accounts'!BX105</f>
        <v>0</v>
      </c>
      <c r="J105" s="667">
        <f ca="1">'O5 Details by Class &amp; Accounts'!N105+'O5 Details by Class &amp; Accounts'!AI105+'O5 Details by Class &amp; Accounts'!BD105+'O5 Details by Class &amp; Accounts'!BY105</f>
        <v>0</v>
      </c>
      <c r="K105" s="667">
        <f ca="1">'O5 Details by Class &amp; Accounts'!O105+'O5 Details by Class &amp; Accounts'!AJ105+'O5 Details by Class &amp; Accounts'!BE105+'O5 Details by Class &amp; Accounts'!BZ105</f>
        <v>0</v>
      </c>
      <c r="L105" s="667">
        <f ca="1">'O5 Details by Class &amp; Accounts'!P105+'O5 Details by Class &amp; Accounts'!AK105+'O5 Details by Class &amp; Accounts'!BF105+'O5 Details by Class &amp; Accounts'!CA105</f>
        <v>0</v>
      </c>
      <c r="M105" s="667">
        <f ca="1">'O5 Details by Class &amp; Accounts'!Q105+'O5 Details by Class &amp; Accounts'!AL105+'O5 Details by Class &amp; Accounts'!BG105+'O5 Details by Class &amp; Accounts'!CB105</f>
        <v>0</v>
      </c>
      <c r="N105" s="667">
        <f ca="1">'O5 Details by Class &amp; Accounts'!R105+'O5 Details by Class &amp; Accounts'!AM105+'O5 Details by Class &amp; Accounts'!BH105+'O5 Details by Class &amp; Accounts'!CC105</f>
        <v>0</v>
      </c>
      <c r="O105" s="667">
        <f ca="1">'O5 Details by Class &amp; Accounts'!S105+'O5 Details by Class &amp; Accounts'!AN105+'O5 Details by Class &amp; Accounts'!BI105+'O5 Details by Class &amp; Accounts'!CD105</f>
        <v>0</v>
      </c>
      <c r="P105" s="667">
        <f ca="1">'O5 Details by Class &amp; Accounts'!T105+'O5 Details by Class &amp; Accounts'!AO105+'O5 Details by Class &amp; Accounts'!BJ105+'O5 Details by Class &amp; Accounts'!CE105</f>
        <v>0</v>
      </c>
      <c r="Q105" s="667">
        <f ca="1">'O5 Details by Class &amp; Accounts'!U105+'O5 Details by Class &amp; Accounts'!AP105+'O5 Details by Class &amp; Accounts'!BK105+'O5 Details by Class &amp; Accounts'!CF105</f>
        <v>0</v>
      </c>
      <c r="R105" s="667">
        <f ca="1">'O5 Details by Class &amp; Accounts'!V105+'O5 Details by Class &amp; Accounts'!AQ105+'O5 Details by Class &amp; Accounts'!BL105+'O5 Details by Class &amp; Accounts'!CG105</f>
        <v>0</v>
      </c>
      <c r="S105" s="667">
        <f ca="1">'O5 Details by Class &amp; Accounts'!W105+'O5 Details by Class &amp; Accounts'!AR105+'O5 Details by Class &amp; Accounts'!BM105+'O5 Details by Class &amp; Accounts'!CH105</f>
        <v>0</v>
      </c>
      <c r="T105" s="667">
        <f ca="1">'O5 Details by Class &amp; Accounts'!X105+'O5 Details by Class &amp; Accounts'!AS105+'O5 Details by Class &amp; Accounts'!BN105+'O5 Details by Class &amp; Accounts'!CI105</f>
        <v>0</v>
      </c>
      <c r="U105" s="667">
        <f ca="1">'O5 Details by Class &amp; Accounts'!Y105+'O5 Details by Class &amp; Accounts'!AT105+'O5 Details by Class &amp; Accounts'!BO105+'O5 Details by Class &amp; Accounts'!CJ105</f>
        <v>0</v>
      </c>
      <c r="V105" s="667">
        <f ca="1">'O5 Details by Class &amp; Accounts'!Z105+'O5 Details by Class &amp; Accounts'!AU105+'O5 Details by Class &amp; Accounts'!BP105+'O5 Details by Class &amp; Accounts'!CK105</f>
        <v>0</v>
      </c>
      <c r="W105" s="667">
        <f ca="1">'O5 Details by Class &amp; Accounts'!AA105+'O5 Details by Class &amp; Accounts'!AV105+'O5 Details by Class &amp; Accounts'!BQ105+'O5 Details by Class &amp; Accounts'!CL105</f>
        <v>0</v>
      </c>
      <c r="X105" s="1113">
        <f ca="1">'O5 Details by Class &amp; Accounts'!AB105+'O5 Details by Class &amp; Accounts'!AW105+'O5 Details by Class &amp; Accounts'!BR105+'O5 Details by Class &amp; Accounts'!CM105</f>
        <v>0</v>
      </c>
      <c r="Y105" s="2092" t="str">
        <f t="shared" si="4"/>
        <v>4350</v>
      </c>
      <c r="Z105" s="2087" t="s">
        <v>788</v>
      </c>
    </row>
    <row r="106" spans="1:26" ht="15.95" customHeight="1">
      <c r="A106" s="1943" t="s">
        <v>500</v>
      </c>
      <c r="B106" s="1086" t="s">
        <v>306</v>
      </c>
      <c r="C106" s="1099" t="str">
        <f ca="1">IF(ISBLANK('E4 TB Allocation Details'!D106), "",('E4 TB Allocation Details'!D106))</f>
        <v>mi</v>
      </c>
      <c r="D106" s="1100">
        <f t="shared" si="3"/>
        <v>0</v>
      </c>
      <c r="E106" s="667">
        <f ca="1">'O5 Details by Class &amp; Accounts'!I106+'O5 Details by Class &amp; Accounts'!AD106+'O5 Details by Class &amp; Accounts'!AY106+'O5 Details by Class &amp; Accounts'!BT106</f>
        <v>0</v>
      </c>
      <c r="F106" s="667">
        <f ca="1">'O5 Details by Class &amp; Accounts'!J106+'O5 Details by Class &amp; Accounts'!AE106+'O5 Details by Class &amp; Accounts'!AZ106+'O5 Details by Class &amp; Accounts'!BU106</f>
        <v>0</v>
      </c>
      <c r="G106" s="667">
        <f ca="1">'O5 Details by Class &amp; Accounts'!K106+'O5 Details by Class &amp; Accounts'!AF106+'O5 Details by Class &amp; Accounts'!BA106+'O5 Details by Class &amp; Accounts'!BV106</f>
        <v>0</v>
      </c>
      <c r="H106" s="667">
        <f ca="1">'O5 Details by Class &amp; Accounts'!L106+'O5 Details by Class &amp; Accounts'!AG106+'O5 Details by Class &amp; Accounts'!BB106+'O5 Details by Class &amp; Accounts'!BW106</f>
        <v>0</v>
      </c>
      <c r="I106" s="667">
        <f ca="1">'O5 Details by Class &amp; Accounts'!M106+'O5 Details by Class &amp; Accounts'!AH106+'O5 Details by Class &amp; Accounts'!BC106+'O5 Details by Class &amp; Accounts'!BX106</f>
        <v>0</v>
      </c>
      <c r="J106" s="667">
        <f ca="1">'O5 Details by Class &amp; Accounts'!N106+'O5 Details by Class &amp; Accounts'!AI106+'O5 Details by Class &amp; Accounts'!BD106+'O5 Details by Class &amp; Accounts'!BY106</f>
        <v>0</v>
      </c>
      <c r="K106" s="667">
        <f ca="1">'O5 Details by Class &amp; Accounts'!O106+'O5 Details by Class &amp; Accounts'!AJ106+'O5 Details by Class &amp; Accounts'!BE106+'O5 Details by Class &amp; Accounts'!BZ106</f>
        <v>0</v>
      </c>
      <c r="L106" s="667">
        <f ca="1">'O5 Details by Class &amp; Accounts'!P106+'O5 Details by Class &amp; Accounts'!AK106+'O5 Details by Class &amp; Accounts'!BF106+'O5 Details by Class &amp; Accounts'!CA106</f>
        <v>0</v>
      </c>
      <c r="M106" s="667">
        <f ca="1">'O5 Details by Class &amp; Accounts'!Q106+'O5 Details by Class &amp; Accounts'!AL106+'O5 Details by Class &amp; Accounts'!BG106+'O5 Details by Class &amp; Accounts'!CB106</f>
        <v>0</v>
      </c>
      <c r="N106" s="667">
        <f ca="1">'O5 Details by Class &amp; Accounts'!R106+'O5 Details by Class &amp; Accounts'!AM106+'O5 Details by Class &amp; Accounts'!BH106+'O5 Details by Class &amp; Accounts'!CC106</f>
        <v>0</v>
      </c>
      <c r="O106" s="667">
        <f ca="1">'O5 Details by Class &amp; Accounts'!S106+'O5 Details by Class &amp; Accounts'!AN106+'O5 Details by Class &amp; Accounts'!BI106+'O5 Details by Class &amp; Accounts'!CD106</f>
        <v>0</v>
      </c>
      <c r="P106" s="667">
        <f ca="1">'O5 Details by Class &amp; Accounts'!T106+'O5 Details by Class &amp; Accounts'!AO106+'O5 Details by Class &amp; Accounts'!BJ106+'O5 Details by Class &amp; Accounts'!CE106</f>
        <v>0</v>
      </c>
      <c r="Q106" s="667">
        <f ca="1">'O5 Details by Class &amp; Accounts'!U106+'O5 Details by Class &amp; Accounts'!AP106+'O5 Details by Class &amp; Accounts'!BK106+'O5 Details by Class &amp; Accounts'!CF106</f>
        <v>0</v>
      </c>
      <c r="R106" s="667">
        <f ca="1">'O5 Details by Class &amp; Accounts'!V106+'O5 Details by Class &amp; Accounts'!AQ106+'O5 Details by Class &amp; Accounts'!BL106+'O5 Details by Class &amp; Accounts'!CG106</f>
        <v>0</v>
      </c>
      <c r="S106" s="667">
        <f ca="1">'O5 Details by Class &amp; Accounts'!W106+'O5 Details by Class &amp; Accounts'!AR106+'O5 Details by Class &amp; Accounts'!BM106+'O5 Details by Class &amp; Accounts'!CH106</f>
        <v>0</v>
      </c>
      <c r="T106" s="667">
        <f ca="1">'O5 Details by Class &amp; Accounts'!X106+'O5 Details by Class &amp; Accounts'!AS106+'O5 Details by Class &amp; Accounts'!BN106+'O5 Details by Class &amp; Accounts'!CI106</f>
        <v>0</v>
      </c>
      <c r="U106" s="667">
        <f ca="1">'O5 Details by Class &amp; Accounts'!Y106+'O5 Details by Class &amp; Accounts'!AT106+'O5 Details by Class &amp; Accounts'!BO106+'O5 Details by Class &amp; Accounts'!CJ106</f>
        <v>0</v>
      </c>
      <c r="V106" s="667">
        <f ca="1">'O5 Details by Class &amp; Accounts'!Z106+'O5 Details by Class &amp; Accounts'!AU106+'O5 Details by Class &amp; Accounts'!BP106+'O5 Details by Class &amp; Accounts'!CK106</f>
        <v>0</v>
      </c>
      <c r="W106" s="667">
        <f ca="1">'O5 Details by Class &amp; Accounts'!AA106+'O5 Details by Class &amp; Accounts'!AV106+'O5 Details by Class &amp; Accounts'!BQ106+'O5 Details by Class &amp; Accounts'!CL106</f>
        <v>0</v>
      </c>
      <c r="X106" s="1113">
        <f ca="1">'O5 Details by Class &amp; Accounts'!AB106+'O5 Details by Class &amp; Accounts'!AW106+'O5 Details by Class &amp; Accounts'!BR106+'O5 Details by Class &amp; Accounts'!CM106</f>
        <v>0</v>
      </c>
      <c r="Y106" s="2092" t="str">
        <f t="shared" si="4"/>
        <v>4355</v>
      </c>
      <c r="Z106" s="2087" t="s">
        <v>788</v>
      </c>
    </row>
    <row r="107" spans="1:26" ht="15.95" customHeight="1">
      <c r="A107" s="1943" t="s">
        <v>501</v>
      </c>
      <c r="B107" s="1086" t="s">
        <v>287</v>
      </c>
      <c r="C107" s="1099" t="str">
        <f ca="1">IF(ISBLANK('E4 TB Allocation Details'!D107), "",('E4 TB Allocation Details'!D107))</f>
        <v>mi</v>
      </c>
      <c r="D107" s="1100">
        <f t="shared" si="3"/>
        <v>70000</v>
      </c>
      <c r="E107" s="667">
        <f ca="1">'O5 Details by Class &amp; Accounts'!I107+'O5 Details by Class &amp; Accounts'!AD107+'O5 Details by Class &amp; Accounts'!AY107+'O5 Details by Class &amp; Accounts'!BT107</f>
        <v>35004.198895486545</v>
      </c>
      <c r="F107" s="667">
        <f ca="1">'O5 Details by Class &amp; Accounts'!J107+'O5 Details by Class &amp; Accounts'!AE107+'O5 Details by Class &amp; Accounts'!AZ107+'O5 Details by Class &amp; Accounts'!BU107</f>
        <v>12140.116699382816</v>
      </c>
      <c r="G107" s="667">
        <f ca="1">'O5 Details by Class &amp; Accounts'!K107+'O5 Details by Class &amp; Accounts'!AF107+'O5 Details by Class &amp; Accounts'!BA107+'O5 Details by Class &amp; Accounts'!BV107</f>
        <v>17595.992953095098</v>
      </c>
      <c r="H107" s="667">
        <f ca="1">'O5 Details by Class &amp; Accounts'!L107+'O5 Details by Class &amp; Accounts'!AG107+'O5 Details by Class &amp; Accounts'!BB107+'O5 Details by Class &amp; Accounts'!BW107</f>
        <v>0</v>
      </c>
      <c r="I107" s="667">
        <f ca="1">'O5 Details by Class &amp; Accounts'!M107+'O5 Details by Class &amp; Accounts'!AH107+'O5 Details by Class &amp; Accounts'!BC107+'O5 Details by Class &amp; Accounts'!BX107</f>
        <v>0</v>
      </c>
      <c r="J107" s="667">
        <f ca="1">'O5 Details by Class &amp; Accounts'!N107+'O5 Details by Class &amp; Accounts'!AI107+'O5 Details by Class &amp; Accounts'!BD107+'O5 Details by Class &amp; Accounts'!BY107</f>
        <v>0</v>
      </c>
      <c r="K107" s="667">
        <f ca="1">'O5 Details by Class &amp; Accounts'!O107+'O5 Details by Class &amp; Accounts'!AJ107+'O5 Details by Class &amp; Accounts'!BE107+'O5 Details by Class &amp; Accounts'!BZ107</f>
        <v>4759.8895706943549</v>
      </c>
      <c r="L107" s="667">
        <f ca="1">'O5 Details by Class &amp; Accounts'!P107+'O5 Details by Class &amp; Accounts'!AK107+'O5 Details by Class &amp; Accounts'!BF107+'O5 Details by Class &amp; Accounts'!CA107</f>
        <v>261.18659891138481</v>
      </c>
      <c r="M107" s="667">
        <f ca="1">'O5 Details by Class &amp; Accounts'!Q107+'O5 Details by Class &amp; Accounts'!AL107+'O5 Details by Class &amp; Accounts'!BG107+'O5 Details by Class &amp; Accounts'!CB107</f>
        <v>238.6152824298062</v>
      </c>
      <c r="N107" s="667">
        <f ca="1">'O5 Details by Class &amp; Accounts'!R107+'O5 Details by Class &amp; Accounts'!AM107+'O5 Details by Class &amp; Accounts'!BH107+'O5 Details by Class &amp; Accounts'!CC107</f>
        <v>0</v>
      </c>
      <c r="O107" s="667">
        <f ca="1">'O5 Details by Class &amp; Accounts'!S107+'O5 Details by Class &amp; Accounts'!AN107+'O5 Details by Class &amp; Accounts'!BI107+'O5 Details by Class &amp; Accounts'!CD107</f>
        <v>0</v>
      </c>
      <c r="P107" s="667">
        <f ca="1">'O5 Details by Class &amp; Accounts'!T107+'O5 Details by Class &amp; Accounts'!AO107+'O5 Details by Class &amp; Accounts'!BJ107+'O5 Details by Class &amp; Accounts'!CE107</f>
        <v>0</v>
      </c>
      <c r="Q107" s="667">
        <f ca="1">'O5 Details by Class &amp; Accounts'!U107+'O5 Details by Class &amp; Accounts'!AP107+'O5 Details by Class &amp; Accounts'!BK107+'O5 Details by Class &amp; Accounts'!CF107</f>
        <v>0</v>
      </c>
      <c r="R107" s="667">
        <f ca="1">'O5 Details by Class &amp; Accounts'!V107+'O5 Details by Class &amp; Accounts'!AQ107+'O5 Details by Class &amp; Accounts'!BL107+'O5 Details by Class &amp; Accounts'!CG107</f>
        <v>0</v>
      </c>
      <c r="S107" s="667">
        <f ca="1">'O5 Details by Class &amp; Accounts'!W107+'O5 Details by Class &amp; Accounts'!AR107+'O5 Details by Class &amp; Accounts'!BM107+'O5 Details by Class &amp; Accounts'!CH107</f>
        <v>0</v>
      </c>
      <c r="T107" s="667">
        <f ca="1">'O5 Details by Class &amp; Accounts'!X107+'O5 Details by Class &amp; Accounts'!AS107+'O5 Details by Class &amp; Accounts'!BN107+'O5 Details by Class &amp; Accounts'!CI107</f>
        <v>0</v>
      </c>
      <c r="U107" s="667">
        <f ca="1">'O5 Details by Class &amp; Accounts'!Y107+'O5 Details by Class &amp; Accounts'!AT107+'O5 Details by Class &amp; Accounts'!BO107+'O5 Details by Class &amp; Accounts'!CJ107</f>
        <v>0</v>
      </c>
      <c r="V107" s="667">
        <f ca="1">'O5 Details by Class &amp; Accounts'!Z107+'O5 Details by Class &amp; Accounts'!AU107+'O5 Details by Class &amp; Accounts'!BP107+'O5 Details by Class &amp; Accounts'!CK107</f>
        <v>0</v>
      </c>
      <c r="W107" s="667">
        <f ca="1">'O5 Details by Class &amp; Accounts'!AA107+'O5 Details by Class &amp; Accounts'!AV107+'O5 Details by Class &amp; Accounts'!BQ107+'O5 Details by Class &amp; Accounts'!CL107</f>
        <v>0</v>
      </c>
      <c r="X107" s="1113">
        <f ca="1">'O5 Details by Class &amp; Accounts'!AB107+'O5 Details by Class &amp; Accounts'!AW107+'O5 Details by Class &amp; Accounts'!BR107+'O5 Details by Class &amp; Accounts'!CM107</f>
        <v>0</v>
      </c>
      <c r="Y107" s="2092" t="str">
        <f t="shared" si="4"/>
        <v>4360</v>
      </c>
      <c r="Z107" s="2087" t="s">
        <v>788</v>
      </c>
    </row>
    <row r="108" spans="1:26" ht="15.95" customHeight="1">
      <c r="A108" s="1943" t="s">
        <v>502</v>
      </c>
      <c r="B108" s="1086" t="s">
        <v>288</v>
      </c>
      <c r="C108" s="1099" t="str">
        <f ca="1">IF(ISBLANK('E4 TB Allocation Details'!D108), "",('E4 TB Allocation Details'!D108))</f>
        <v>mi</v>
      </c>
      <c r="D108" s="1100">
        <f t="shared" si="3"/>
        <v>0</v>
      </c>
      <c r="E108" s="667">
        <f ca="1">'O5 Details by Class &amp; Accounts'!I108+'O5 Details by Class &amp; Accounts'!AD108+'O5 Details by Class &amp; Accounts'!AY108+'O5 Details by Class &amp; Accounts'!BT108</f>
        <v>0</v>
      </c>
      <c r="F108" s="667">
        <f ca="1">'O5 Details by Class &amp; Accounts'!J108+'O5 Details by Class &amp; Accounts'!AE108+'O5 Details by Class &amp; Accounts'!AZ108+'O5 Details by Class &amp; Accounts'!BU108</f>
        <v>0</v>
      </c>
      <c r="G108" s="667">
        <f ca="1">'O5 Details by Class &amp; Accounts'!K108+'O5 Details by Class &amp; Accounts'!AF108+'O5 Details by Class &amp; Accounts'!BA108+'O5 Details by Class &amp; Accounts'!BV108</f>
        <v>0</v>
      </c>
      <c r="H108" s="667">
        <f ca="1">'O5 Details by Class &amp; Accounts'!L108+'O5 Details by Class &amp; Accounts'!AG108+'O5 Details by Class &amp; Accounts'!BB108+'O5 Details by Class &amp; Accounts'!BW108</f>
        <v>0</v>
      </c>
      <c r="I108" s="667">
        <f ca="1">'O5 Details by Class &amp; Accounts'!M108+'O5 Details by Class &amp; Accounts'!AH108+'O5 Details by Class &amp; Accounts'!BC108+'O5 Details by Class &amp; Accounts'!BX108</f>
        <v>0</v>
      </c>
      <c r="J108" s="667">
        <f ca="1">'O5 Details by Class &amp; Accounts'!N108+'O5 Details by Class &amp; Accounts'!AI108+'O5 Details by Class &amp; Accounts'!BD108+'O5 Details by Class &amp; Accounts'!BY108</f>
        <v>0</v>
      </c>
      <c r="K108" s="667">
        <f ca="1">'O5 Details by Class &amp; Accounts'!O108+'O5 Details by Class &amp; Accounts'!AJ108+'O5 Details by Class &amp; Accounts'!BE108+'O5 Details by Class &amp; Accounts'!BZ108</f>
        <v>0</v>
      </c>
      <c r="L108" s="667">
        <f ca="1">'O5 Details by Class &amp; Accounts'!P108+'O5 Details by Class &amp; Accounts'!AK108+'O5 Details by Class &amp; Accounts'!BF108+'O5 Details by Class &amp; Accounts'!CA108</f>
        <v>0</v>
      </c>
      <c r="M108" s="667">
        <f ca="1">'O5 Details by Class &amp; Accounts'!Q108+'O5 Details by Class &amp; Accounts'!AL108+'O5 Details by Class &amp; Accounts'!BG108+'O5 Details by Class &amp; Accounts'!CB108</f>
        <v>0</v>
      </c>
      <c r="N108" s="667">
        <f ca="1">'O5 Details by Class &amp; Accounts'!R108+'O5 Details by Class &amp; Accounts'!AM108+'O5 Details by Class &amp; Accounts'!BH108+'O5 Details by Class &amp; Accounts'!CC108</f>
        <v>0</v>
      </c>
      <c r="O108" s="667">
        <f ca="1">'O5 Details by Class &amp; Accounts'!S108+'O5 Details by Class &amp; Accounts'!AN108+'O5 Details by Class &amp; Accounts'!BI108+'O5 Details by Class &amp; Accounts'!CD108</f>
        <v>0</v>
      </c>
      <c r="P108" s="667">
        <f ca="1">'O5 Details by Class &amp; Accounts'!T108+'O5 Details by Class &amp; Accounts'!AO108+'O5 Details by Class &amp; Accounts'!BJ108+'O5 Details by Class &amp; Accounts'!CE108</f>
        <v>0</v>
      </c>
      <c r="Q108" s="667">
        <f ca="1">'O5 Details by Class &amp; Accounts'!U108+'O5 Details by Class &amp; Accounts'!AP108+'O5 Details by Class &amp; Accounts'!BK108+'O5 Details by Class &amp; Accounts'!CF108</f>
        <v>0</v>
      </c>
      <c r="R108" s="667">
        <f ca="1">'O5 Details by Class &amp; Accounts'!V108+'O5 Details by Class &amp; Accounts'!AQ108+'O5 Details by Class &amp; Accounts'!BL108+'O5 Details by Class &amp; Accounts'!CG108</f>
        <v>0</v>
      </c>
      <c r="S108" s="667">
        <f ca="1">'O5 Details by Class &amp; Accounts'!W108+'O5 Details by Class &amp; Accounts'!AR108+'O5 Details by Class &amp; Accounts'!BM108+'O5 Details by Class &amp; Accounts'!CH108</f>
        <v>0</v>
      </c>
      <c r="T108" s="667">
        <f ca="1">'O5 Details by Class &amp; Accounts'!X108+'O5 Details by Class &amp; Accounts'!AS108+'O5 Details by Class &amp; Accounts'!BN108+'O5 Details by Class &amp; Accounts'!CI108</f>
        <v>0</v>
      </c>
      <c r="U108" s="667">
        <f ca="1">'O5 Details by Class &amp; Accounts'!Y108+'O5 Details by Class &amp; Accounts'!AT108+'O5 Details by Class &amp; Accounts'!BO108+'O5 Details by Class &amp; Accounts'!CJ108</f>
        <v>0</v>
      </c>
      <c r="V108" s="667">
        <f ca="1">'O5 Details by Class &amp; Accounts'!Z108+'O5 Details by Class &amp; Accounts'!AU108+'O5 Details by Class &amp; Accounts'!BP108+'O5 Details by Class &amp; Accounts'!CK108</f>
        <v>0</v>
      </c>
      <c r="W108" s="667">
        <f ca="1">'O5 Details by Class &amp; Accounts'!AA108+'O5 Details by Class &amp; Accounts'!AV108+'O5 Details by Class &amp; Accounts'!BQ108+'O5 Details by Class &amp; Accounts'!CL108</f>
        <v>0</v>
      </c>
      <c r="X108" s="1113">
        <f ca="1">'O5 Details by Class &amp; Accounts'!AB108+'O5 Details by Class &amp; Accounts'!AW108+'O5 Details by Class &amp; Accounts'!BR108+'O5 Details by Class &amp; Accounts'!CM108</f>
        <v>0</v>
      </c>
      <c r="Y108" s="2092" t="str">
        <f t="shared" si="4"/>
        <v>4365</v>
      </c>
      <c r="Z108" s="2087" t="s">
        <v>788</v>
      </c>
    </row>
    <row r="109" spans="1:26" ht="15.95" customHeight="1">
      <c r="A109" s="1943" t="s">
        <v>503</v>
      </c>
      <c r="B109" s="1086" t="s">
        <v>1127</v>
      </c>
      <c r="C109" s="1099" t="str">
        <f ca="1">IF(ISBLANK('E4 TB Allocation Details'!D109), "",('E4 TB Allocation Details'!D109))</f>
        <v>mi</v>
      </c>
      <c r="D109" s="1100">
        <f t="shared" si="3"/>
        <v>0</v>
      </c>
      <c r="E109" s="667">
        <f ca="1">'O5 Details by Class &amp; Accounts'!I109+'O5 Details by Class &amp; Accounts'!AD109+'O5 Details by Class &amp; Accounts'!AY109+'O5 Details by Class &amp; Accounts'!BT109</f>
        <v>0</v>
      </c>
      <c r="F109" s="667">
        <f ca="1">'O5 Details by Class &amp; Accounts'!J109+'O5 Details by Class &amp; Accounts'!AE109+'O5 Details by Class &amp; Accounts'!AZ109+'O5 Details by Class &amp; Accounts'!BU109</f>
        <v>0</v>
      </c>
      <c r="G109" s="667">
        <f ca="1">'O5 Details by Class &amp; Accounts'!K109+'O5 Details by Class &amp; Accounts'!AF109+'O5 Details by Class &amp; Accounts'!BA109+'O5 Details by Class &amp; Accounts'!BV109</f>
        <v>0</v>
      </c>
      <c r="H109" s="667">
        <f ca="1">'O5 Details by Class &amp; Accounts'!L109+'O5 Details by Class &amp; Accounts'!AG109+'O5 Details by Class &amp; Accounts'!BB109+'O5 Details by Class &amp; Accounts'!BW109</f>
        <v>0</v>
      </c>
      <c r="I109" s="667">
        <f ca="1">'O5 Details by Class &amp; Accounts'!M109+'O5 Details by Class &amp; Accounts'!AH109+'O5 Details by Class &amp; Accounts'!BC109+'O5 Details by Class &amp; Accounts'!BX109</f>
        <v>0</v>
      </c>
      <c r="J109" s="667">
        <f ca="1">'O5 Details by Class &amp; Accounts'!N109+'O5 Details by Class &amp; Accounts'!AI109+'O5 Details by Class &amp; Accounts'!BD109+'O5 Details by Class &amp; Accounts'!BY109</f>
        <v>0</v>
      </c>
      <c r="K109" s="667">
        <f ca="1">'O5 Details by Class &amp; Accounts'!O109+'O5 Details by Class &amp; Accounts'!AJ109+'O5 Details by Class &amp; Accounts'!BE109+'O5 Details by Class &amp; Accounts'!BZ109</f>
        <v>0</v>
      </c>
      <c r="L109" s="667">
        <f ca="1">'O5 Details by Class &amp; Accounts'!P109+'O5 Details by Class &amp; Accounts'!AK109+'O5 Details by Class &amp; Accounts'!BF109+'O5 Details by Class &amp; Accounts'!CA109</f>
        <v>0</v>
      </c>
      <c r="M109" s="667">
        <f ca="1">'O5 Details by Class &amp; Accounts'!Q109+'O5 Details by Class &amp; Accounts'!AL109+'O5 Details by Class &amp; Accounts'!BG109+'O5 Details by Class &amp; Accounts'!CB109</f>
        <v>0</v>
      </c>
      <c r="N109" s="667">
        <f ca="1">'O5 Details by Class &amp; Accounts'!R109+'O5 Details by Class &amp; Accounts'!AM109+'O5 Details by Class &amp; Accounts'!BH109+'O5 Details by Class &amp; Accounts'!CC109</f>
        <v>0</v>
      </c>
      <c r="O109" s="667">
        <f ca="1">'O5 Details by Class &amp; Accounts'!S109+'O5 Details by Class &amp; Accounts'!AN109+'O5 Details by Class &amp; Accounts'!BI109+'O5 Details by Class &amp; Accounts'!CD109</f>
        <v>0</v>
      </c>
      <c r="P109" s="667">
        <f ca="1">'O5 Details by Class &amp; Accounts'!T109+'O5 Details by Class &amp; Accounts'!AO109+'O5 Details by Class &amp; Accounts'!BJ109+'O5 Details by Class &amp; Accounts'!CE109</f>
        <v>0</v>
      </c>
      <c r="Q109" s="667">
        <f ca="1">'O5 Details by Class &amp; Accounts'!U109+'O5 Details by Class &amp; Accounts'!AP109+'O5 Details by Class &amp; Accounts'!BK109+'O5 Details by Class &amp; Accounts'!CF109</f>
        <v>0</v>
      </c>
      <c r="R109" s="667">
        <f ca="1">'O5 Details by Class &amp; Accounts'!V109+'O5 Details by Class &amp; Accounts'!AQ109+'O5 Details by Class &amp; Accounts'!BL109+'O5 Details by Class &amp; Accounts'!CG109</f>
        <v>0</v>
      </c>
      <c r="S109" s="667">
        <f ca="1">'O5 Details by Class &amp; Accounts'!W109+'O5 Details by Class &amp; Accounts'!AR109+'O5 Details by Class &amp; Accounts'!BM109+'O5 Details by Class &amp; Accounts'!CH109</f>
        <v>0</v>
      </c>
      <c r="T109" s="667">
        <f ca="1">'O5 Details by Class &amp; Accounts'!X109+'O5 Details by Class &amp; Accounts'!AS109+'O5 Details by Class &amp; Accounts'!BN109+'O5 Details by Class &amp; Accounts'!CI109</f>
        <v>0</v>
      </c>
      <c r="U109" s="667">
        <f ca="1">'O5 Details by Class &amp; Accounts'!Y109+'O5 Details by Class &amp; Accounts'!AT109+'O5 Details by Class &amp; Accounts'!BO109+'O5 Details by Class &amp; Accounts'!CJ109</f>
        <v>0</v>
      </c>
      <c r="V109" s="667">
        <f ca="1">'O5 Details by Class &amp; Accounts'!Z109+'O5 Details by Class &amp; Accounts'!AU109+'O5 Details by Class &amp; Accounts'!BP109+'O5 Details by Class &amp; Accounts'!CK109</f>
        <v>0</v>
      </c>
      <c r="W109" s="667">
        <f ca="1">'O5 Details by Class &amp; Accounts'!AA109+'O5 Details by Class &amp; Accounts'!AV109+'O5 Details by Class &amp; Accounts'!BQ109+'O5 Details by Class &amp; Accounts'!CL109</f>
        <v>0</v>
      </c>
      <c r="X109" s="1113">
        <f ca="1">'O5 Details by Class &amp; Accounts'!AB109+'O5 Details by Class &amp; Accounts'!AW109+'O5 Details by Class &amp; Accounts'!BR109+'O5 Details by Class &amp; Accounts'!CM109</f>
        <v>0</v>
      </c>
      <c r="Y109" s="2092" t="str">
        <f t="shared" si="4"/>
        <v>4370</v>
      </c>
      <c r="Z109" s="2087" t="s">
        <v>788</v>
      </c>
    </row>
    <row r="110" spans="1:26" ht="15.95" customHeight="1">
      <c r="A110" s="1943" t="s">
        <v>504</v>
      </c>
      <c r="B110" s="1086" t="s">
        <v>1102</v>
      </c>
      <c r="C110" s="1099" t="str">
        <f ca="1">IF(ISBLANK('E4 TB Allocation Details'!D110), "",('E4 TB Allocation Details'!D110))</f>
        <v>mi</v>
      </c>
      <c r="D110" s="1100">
        <f t="shared" si="3"/>
        <v>0</v>
      </c>
      <c r="E110" s="667">
        <f ca="1">'O5 Details by Class &amp; Accounts'!I110+'O5 Details by Class &amp; Accounts'!AD110+'O5 Details by Class &amp; Accounts'!AY110+'O5 Details by Class &amp; Accounts'!BT110</f>
        <v>0</v>
      </c>
      <c r="F110" s="667">
        <f ca="1">'O5 Details by Class &amp; Accounts'!J110+'O5 Details by Class &amp; Accounts'!AE110+'O5 Details by Class &amp; Accounts'!AZ110+'O5 Details by Class &amp; Accounts'!BU110</f>
        <v>0</v>
      </c>
      <c r="G110" s="667">
        <f ca="1">'O5 Details by Class &amp; Accounts'!K110+'O5 Details by Class &amp; Accounts'!AF110+'O5 Details by Class &amp; Accounts'!BA110+'O5 Details by Class &amp; Accounts'!BV110</f>
        <v>0</v>
      </c>
      <c r="H110" s="667">
        <f ca="1">'O5 Details by Class &amp; Accounts'!L110+'O5 Details by Class &amp; Accounts'!AG110+'O5 Details by Class &amp; Accounts'!BB110+'O5 Details by Class &amp; Accounts'!BW110</f>
        <v>0</v>
      </c>
      <c r="I110" s="667">
        <f ca="1">'O5 Details by Class &amp; Accounts'!M110+'O5 Details by Class &amp; Accounts'!AH110+'O5 Details by Class &amp; Accounts'!BC110+'O5 Details by Class &amp; Accounts'!BX110</f>
        <v>0</v>
      </c>
      <c r="J110" s="667">
        <f ca="1">'O5 Details by Class &amp; Accounts'!N110+'O5 Details by Class &amp; Accounts'!AI110+'O5 Details by Class &amp; Accounts'!BD110+'O5 Details by Class &amp; Accounts'!BY110</f>
        <v>0</v>
      </c>
      <c r="K110" s="667">
        <f ca="1">'O5 Details by Class &amp; Accounts'!O110+'O5 Details by Class &amp; Accounts'!AJ110+'O5 Details by Class &amp; Accounts'!BE110+'O5 Details by Class &amp; Accounts'!BZ110</f>
        <v>0</v>
      </c>
      <c r="L110" s="667">
        <f ca="1">'O5 Details by Class &amp; Accounts'!P110+'O5 Details by Class &amp; Accounts'!AK110+'O5 Details by Class &amp; Accounts'!BF110+'O5 Details by Class &amp; Accounts'!CA110</f>
        <v>0</v>
      </c>
      <c r="M110" s="667">
        <f ca="1">'O5 Details by Class &amp; Accounts'!Q110+'O5 Details by Class &amp; Accounts'!AL110+'O5 Details by Class &amp; Accounts'!BG110+'O5 Details by Class &amp; Accounts'!CB110</f>
        <v>0</v>
      </c>
      <c r="N110" s="667">
        <f ca="1">'O5 Details by Class &amp; Accounts'!R110+'O5 Details by Class &amp; Accounts'!AM110+'O5 Details by Class &amp; Accounts'!BH110+'O5 Details by Class &amp; Accounts'!CC110</f>
        <v>0</v>
      </c>
      <c r="O110" s="667">
        <f ca="1">'O5 Details by Class &amp; Accounts'!S110+'O5 Details by Class &amp; Accounts'!AN110+'O5 Details by Class &amp; Accounts'!BI110+'O5 Details by Class &amp; Accounts'!CD110</f>
        <v>0</v>
      </c>
      <c r="P110" s="667">
        <f ca="1">'O5 Details by Class &amp; Accounts'!T110+'O5 Details by Class &amp; Accounts'!AO110+'O5 Details by Class &amp; Accounts'!BJ110+'O5 Details by Class &amp; Accounts'!CE110</f>
        <v>0</v>
      </c>
      <c r="Q110" s="667">
        <f ca="1">'O5 Details by Class &amp; Accounts'!U110+'O5 Details by Class &amp; Accounts'!AP110+'O5 Details by Class &amp; Accounts'!BK110+'O5 Details by Class &amp; Accounts'!CF110</f>
        <v>0</v>
      </c>
      <c r="R110" s="667">
        <f ca="1">'O5 Details by Class &amp; Accounts'!V110+'O5 Details by Class &amp; Accounts'!AQ110+'O5 Details by Class &amp; Accounts'!BL110+'O5 Details by Class &amp; Accounts'!CG110</f>
        <v>0</v>
      </c>
      <c r="S110" s="667">
        <f ca="1">'O5 Details by Class &amp; Accounts'!W110+'O5 Details by Class &amp; Accounts'!AR110+'O5 Details by Class &amp; Accounts'!BM110+'O5 Details by Class &amp; Accounts'!CH110</f>
        <v>0</v>
      </c>
      <c r="T110" s="667">
        <f ca="1">'O5 Details by Class &amp; Accounts'!X110+'O5 Details by Class &amp; Accounts'!AS110+'O5 Details by Class &amp; Accounts'!BN110+'O5 Details by Class &amp; Accounts'!CI110</f>
        <v>0</v>
      </c>
      <c r="U110" s="667">
        <f ca="1">'O5 Details by Class &amp; Accounts'!Y110+'O5 Details by Class &amp; Accounts'!AT110+'O5 Details by Class &amp; Accounts'!BO110+'O5 Details by Class &amp; Accounts'!CJ110</f>
        <v>0</v>
      </c>
      <c r="V110" s="667">
        <f ca="1">'O5 Details by Class &amp; Accounts'!Z110+'O5 Details by Class &amp; Accounts'!AU110+'O5 Details by Class &amp; Accounts'!BP110+'O5 Details by Class &amp; Accounts'!CK110</f>
        <v>0</v>
      </c>
      <c r="W110" s="667">
        <f ca="1">'O5 Details by Class &amp; Accounts'!AA110+'O5 Details by Class &amp; Accounts'!AV110+'O5 Details by Class &amp; Accounts'!BQ110+'O5 Details by Class &amp; Accounts'!CL110</f>
        <v>0</v>
      </c>
      <c r="X110" s="1113">
        <f ca="1">'O5 Details by Class &amp; Accounts'!AB110+'O5 Details by Class &amp; Accounts'!AW110+'O5 Details by Class &amp; Accounts'!BR110+'O5 Details by Class &amp; Accounts'!CM110</f>
        <v>0</v>
      </c>
      <c r="Y110" s="2092" t="str">
        <f t="shared" si="4"/>
        <v>4390</v>
      </c>
      <c r="Z110" s="2087" t="s">
        <v>788</v>
      </c>
    </row>
    <row r="111" spans="1:26" ht="15.95" customHeight="1">
      <c r="A111" s="1943" t="s">
        <v>505</v>
      </c>
      <c r="B111" s="1086" t="s">
        <v>1160</v>
      </c>
      <c r="C111" s="1099" t="str">
        <f ca="1">IF(ISBLANK('E4 TB Allocation Details'!D111), "",('E4 TB Allocation Details'!D111))</f>
        <v>mi</v>
      </c>
      <c r="D111" s="1100">
        <f t="shared" si="3"/>
        <v>0</v>
      </c>
      <c r="E111" s="667">
        <f ca="1">'O5 Details by Class &amp; Accounts'!I111+'O5 Details by Class &amp; Accounts'!AD111+'O5 Details by Class &amp; Accounts'!AY111+'O5 Details by Class &amp; Accounts'!BT111</f>
        <v>0</v>
      </c>
      <c r="F111" s="667">
        <f ca="1">'O5 Details by Class &amp; Accounts'!J111+'O5 Details by Class &amp; Accounts'!AE111+'O5 Details by Class &amp; Accounts'!AZ111+'O5 Details by Class &amp; Accounts'!BU111</f>
        <v>0</v>
      </c>
      <c r="G111" s="667">
        <f ca="1">'O5 Details by Class &amp; Accounts'!K111+'O5 Details by Class &amp; Accounts'!AF111+'O5 Details by Class &amp; Accounts'!BA111+'O5 Details by Class &amp; Accounts'!BV111</f>
        <v>0</v>
      </c>
      <c r="H111" s="667">
        <f ca="1">'O5 Details by Class &amp; Accounts'!L111+'O5 Details by Class &amp; Accounts'!AG111+'O5 Details by Class &amp; Accounts'!BB111+'O5 Details by Class &amp; Accounts'!BW111</f>
        <v>0</v>
      </c>
      <c r="I111" s="667">
        <f ca="1">'O5 Details by Class &amp; Accounts'!M111+'O5 Details by Class &amp; Accounts'!AH111+'O5 Details by Class &amp; Accounts'!BC111+'O5 Details by Class &amp; Accounts'!BX111</f>
        <v>0</v>
      </c>
      <c r="J111" s="667">
        <f ca="1">'O5 Details by Class &amp; Accounts'!N111+'O5 Details by Class &amp; Accounts'!AI111+'O5 Details by Class &amp; Accounts'!BD111+'O5 Details by Class &amp; Accounts'!BY111</f>
        <v>0</v>
      </c>
      <c r="K111" s="667">
        <f ca="1">'O5 Details by Class &amp; Accounts'!O111+'O5 Details by Class &amp; Accounts'!AJ111+'O5 Details by Class &amp; Accounts'!BE111+'O5 Details by Class &amp; Accounts'!BZ111</f>
        <v>0</v>
      </c>
      <c r="L111" s="667">
        <f ca="1">'O5 Details by Class &amp; Accounts'!P111+'O5 Details by Class &amp; Accounts'!AK111+'O5 Details by Class &amp; Accounts'!BF111+'O5 Details by Class &amp; Accounts'!CA111</f>
        <v>0</v>
      </c>
      <c r="M111" s="667">
        <f ca="1">'O5 Details by Class &amp; Accounts'!Q111+'O5 Details by Class &amp; Accounts'!AL111+'O5 Details by Class &amp; Accounts'!BG111+'O5 Details by Class &amp; Accounts'!CB111</f>
        <v>0</v>
      </c>
      <c r="N111" s="667">
        <f ca="1">'O5 Details by Class &amp; Accounts'!R111+'O5 Details by Class &amp; Accounts'!AM111+'O5 Details by Class &amp; Accounts'!BH111+'O5 Details by Class &amp; Accounts'!CC111</f>
        <v>0</v>
      </c>
      <c r="O111" s="667">
        <f ca="1">'O5 Details by Class &amp; Accounts'!S111+'O5 Details by Class &amp; Accounts'!AN111+'O5 Details by Class &amp; Accounts'!BI111+'O5 Details by Class &amp; Accounts'!CD111</f>
        <v>0</v>
      </c>
      <c r="P111" s="667">
        <f ca="1">'O5 Details by Class &amp; Accounts'!T111+'O5 Details by Class &amp; Accounts'!AO111+'O5 Details by Class &amp; Accounts'!BJ111+'O5 Details by Class &amp; Accounts'!CE111</f>
        <v>0</v>
      </c>
      <c r="Q111" s="667">
        <f ca="1">'O5 Details by Class &amp; Accounts'!U111+'O5 Details by Class &amp; Accounts'!AP111+'O5 Details by Class &amp; Accounts'!BK111+'O5 Details by Class &amp; Accounts'!CF111</f>
        <v>0</v>
      </c>
      <c r="R111" s="667">
        <f ca="1">'O5 Details by Class &amp; Accounts'!V111+'O5 Details by Class &amp; Accounts'!AQ111+'O5 Details by Class &amp; Accounts'!BL111+'O5 Details by Class &amp; Accounts'!CG111</f>
        <v>0</v>
      </c>
      <c r="S111" s="667">
        <f ca="1">'O5 Details by Class &amp; Accounts'!W111+'O5 Details by Class &amp; Accounts'!AR111+'O5 Details by Class &amp; Accounts'!BM111+'O5 Details by Class &amp; Accounts'!CH111</f>
        <v>0</v>
      </c>
      <c r="T111" s="667">
        <f ca="1">'O5 Details by Class &amp; Accounts'!X111+'O5 Details by Class &amp; Accounts'!AS111+'O5 Details by Class &amp; Accounts'!BN111+'O5 Details by Class &amp; Accounts'!CI111</f>
        <v>0</v>
      </c>
      <c r="U111" s="667">
        <f ca="1">'O5 Details by Class &amp; Accounts'!Y111+'O5 Details by Class &amp; Accounts'!AT111+'O5 Details by Class &amp; Accounts'!BO111+'O5 Details by Class &amp; Accounts'!CJ111</f>
        <v>0</v>
      </c>
      <c r="V111" s="667">
        <f ca="1">'O5 Details by Class &amp; Accounts'!Z111+'O5 Details by Class &amp; Accounts'!AU111+'O5 Details by Class &amp; Accounts'!BP111+'O5 Details by Class &amp; Accounts'!CK111</f>
        <v>0</v>
      </c>
      <c r="W111" s="667">
        <f ca="1">'O5 Details by Class &amp; Accounts'!AA111+'O5 Details by Class &amp; Accounts'!AV111+'O5 Details by Class &amp; Accounts'!BQ111+'O5 Details by Class &amp; Accounts'!CL111</f>
        <v>0</v>
      </c>
      <c r="X111" s="1113">
        <f ca="1">'O5 Details by Class &amp; Accounts'!AB111+'O5 Details by Class &amp; Accounts'!AW111+'O5 Details by Class &amp; Accounts'!BR111+'O5 Details by Class &amp; Accounts'!CM111</f>
        <v>0</v>
      </c>
      <c r="Y111" s="2092" t="str">
        <f t="shared" si="4"/>
        <v>4395</v>
      </c>
      <c r="Z111" s="2087" t="s">
        <v>788</v>
      </c>
    </row>
    <row r="112" spans="1:26" ht="12.75">
      <c r="A112" s="1943" t="s">
        <v>506</v>
      </c>
      <c r="B112" s="1086" t="s">
        <v>308</v>
      </c>
      <c r="C112" s="1099" t="str">
        <f ca="1">IF(ISBLANK('E4 TB Allocation Details'!D112), "",('E4 TB Allocation Details'!D112))</f>
        <v>mi</v>
      </c>
      <c r="D112" s="1100">
        <f t="shared" si="3"/>
        <v>0</v>
      </c>
      <c r="E112" s="667">
        <f ca="1">'O5 Details by Class &amp; Accounts'!I112+'O5 Details by Class &amp; Accounts'!AD112+'O5 Details by Class &amp; Accounts'!AY112+'O5 Details by Class &amp; Accounts'!BT112</f>
        <v>0</v>
      </c>
      <c r="F112" s="667">
        <f ca="1">'O5 Details by Class &amp; Accounts'!J112+'O5 Details by Class &amp; Accounts'!AE112+'O5 Details by Class &amp; Accounts'!AZ112+'O5 Details by Class &amp; Accounts'!BU112</f>
        <v>0</v>
      </c>
      <c r="G112" s="667">
        <f ca="1">'O5 Details by Class &amp; Accounts'!K112+'O5 Details by Class &amp; Accounts'!AF112+'O5 Details by Class &amp; Accounts'!BA112+'O5 Details by Class &amp; Accounts'!BV112</f>
        <v>0</v>
      </c>
      <c r="H112" s="667">
        <f ca="1">'O5 Details by Class &amp; Accounts'!L112+'O5 Details by Class &amp; Accounts'!AG112+'O5 Details by Class &amp; Accounts'!BB112+'O5 Details by Class &amp; Accounts'!BW112</f>
        <v>0</v>
      </c>
      <c r="I112" s="667">
        <f ca="1">'O5 Details by Class &amp; Accounts'!M112+'O5 Details by Class &amp; Accounts'!AH112+'O5 Details by Class &amp; Accounts'!BC112+'O5 Details by Class &amp; Accounts'!BX112</f>
        <v>0</v>
      </c>
      <c r="J112" s="667">
        <f ca="1">'O5 Details by Class &amp; Accounts'!N112+'O5 Details by Class &amp; Accounts'!AI112+'O5 Details by Class &amp; Accounts'!BD112+'O5 Details by Class &amp; Accounts'!BY112</f>
        <v>0</v>
      </c>
      <c r="K112" s="667">
        <f ca="1">'O5 Details by Class &amp; Accounts'!O112+'O5 Details by Class &amp; Accounts'!AJ112+'O5 Details by Class &amp; Accounts'!BE112+'O5 Details by Class &amp; Accounts'!BZ112</f>
        <v>0</v>
      </c>
      <c r="L112" s="667">
        <f ca="1">'O5 Details by Class &amp; Accounts'!P112+'O5 Details by Class &amp; Accounts'!AK112+'O5 Details by Class &amp; Accounts'!BF112+'O5 Details by Class &amp; Accounts'!CA112</f>
        <v>0</v>
      </c>
      <c r="M112" s="667">
        <f ca="1">'O5 Details by Class &amp; Accounts'!Q112+'O5 Details by Class &amp; Accounts'!AL112+'O5 Details by Class &amp; Accounts'!BG112+'O5 Details by Class &amp; Accounts'!CB112</f>
        <v>0</v>
      </c>
      <c r="N112" s="667">
        <f ca="1">'O5 Details by Class &amp; Accounts'!R112+'O5 Details by Class &amp; Accounts'!AM112+'O5 Details by Class &amp; Accounts'!BH112+'O5 Details by Class &amp; Accounts'!CC112</f>
        <v>0</v>
      </c>
      <c r="O112" s="667">
        <f ca="1">'O5 Details by Class &amp; Accounts'!S112+'O5 Details by Class &amp; Accounts'!AN112+'O5 Details by Class &amp; Accounts'!BI112+'O5 Details by Class &amp; Accounts'!CD112</f>
        <v>0</v>
      </c>
      <c r="P112" s="667">
        <f ca="1">'O5 Details by Class &amp; Accounts'!T112+'O5 Details by Class &amp; Accounts'!AO112+'O5 Details by Class &amp; Accounts'!BJ112+'O5 Details by Class &amp; Accounts'!CE112</f>
        <v>0</v>
      </c>
      <c r="Q112" s="667">
        <f ca="1">'O5 Details by Class &amp; Accounts'!U112+'O5 Details by Class &amp; Accounts'!AP112+'O5 Details by Class &amp; Accounts'!BK112+'O5 Details by Class &amp; Accounts'!CF112</f>
        <v>0</v>
      </c>
      <c r="R112" s="667">
        <f ca="1">'O5 Details by Class &amp; Accounts'!V112+'O5 Details by Class &amp; Accounts'!AQ112+'O5 Details by Class &amp; Accounts'!BL112+'O5 Details by Class &amp; Accounts'!CG112</f>
        <v>0</v>
      </c>
      <c r="S112" s="667">
        <f ca="1">'O5 Details by Class &amp; Accounts'!W112+'O5 Details by Class &amp; Accounts'!AR112+'O5 Details by Class &amp; Accounts'!BM112+'O5 Details by Class &amp; Accounts'!CH112</f>
        <v>0</v>
      </c>
      <c r="T112" s="667">
        <f ca="1">'O5 Details by Class &amp; Accounts'!X112+'O5 Details by Class &amp; Accounts'!AS112+'O5 Details by Class &amp; Accounts'!BN112+'O5 Details by Class &amp; Accounts'!CI112</f>
        <v>0</v>
      </c>
      <c r="U112" s="667">
        <f ca="1">'O5 Details by Class &amp; Accounts'!Y112+'O5 Details by Class &amp; Accounts'!AT112+'O5 Details by Class &amp; Accounts'!BO112+'O5 Details by Class &amp; Accounts'!CJ112</f>
        <v>0</v>
      </c>
      <c r="V112" s="667">
        <f ca="1">'O5 Details by Class &amp; Accounts'!Z112+'O5 Details by Class &amp; Accounts'!AU112+'O5 Details by Class &amp; Accounts'!BP112+'O5 Details by Class &amp; Accounts'!CK112</f>
        <v>0</v>
      </c>
      <c r="W112" s="667">
        <f ca="1">'O5 Details by Class &amp; Accounts'!AA112+'O5 Details by Class &amp; Accounts'!AV112+'O5 Details by Class &amp; Accounts'!BQ112+'O5 Details by Class &amp; Accounts'!CL112</f>
        <v>0</v>
      </c>
      <c r="X112" s="1113">
        <f ca="1">'O5 Details by Class &amp; Accounts'!AB112+'O5 Details by Class &amp; Accounts'!AW112+'O5 Details by Class &amp; Accounts'!BR112+'O5 Details by Class &amp; Accounts'!CM112</f>
        <v>0</v>
      </c>
      <c r="Y112" s="2092" t="str">
        <f t="shared" si="4"/>
        <v>4398</v>
      </c>
      <c r="Z112" s="2087" t="s">
        <v>788</v>
      </c>
    </row>
    <row r="113" spans="1:26" ht="15.95" customHeight="1">
      <c r="A113" s="1943" t="s">
        <v>507</v>
      </c>
      <c r="B113" s="1086" t="s">
        <v>309</v>
      </c>
      <c r="C113" s="1099" t="str">
        <f ca="1">IF(ISBLANK('E4 TB Allocation Details'!D113), "",('E4 TB Allocation Details'!D113))</f>
        <v>mi</v>
      </c>
      <c r="D113" s="1100">
        <f t="shared" si="3"/>
        <v>-8000</v>
      </c>
      <c r="E113" s="667">
        <f ca="1">'O5 Details by Class &amp; Accounts'!I113+'O5 Details by Class &amp; Accounts'!AD113+'O5 Details by Class &amp; Accounts'!AY113+'O5 Details by Class &amp; Accounts'!BT113</f>
        <v>-4000.4798737698907</v>
      </c>
      <c r="F113" s="667">
        <f ca="1">'O5 Details by Class &amp; Accounts'!J113+'O5 Details by Class &amp; Accounts'!AE113+'O5 Details by Class &amp; Accounts'!AZ113+'O5 Details by Class &amp; Accounts'!BU113</f>
        <v>-1387.4419085008931</v>
      </c>
      <c r="G113" s="667">
        <f ca="1">'O5 Details by Class &amp; Accounts'!K113+'O5 Details by Class &amp; Accounts'!AF113+'O5 Details by Class &amp; Accounts'!BA113+'O5 Details by Class &amp; Accounts'!BV113</f>
        <v>-2010.9706232108681</v>
      </c>
      <c r="H113" s="667">
        <f ca="1">'O5 Details by Class &amp; Accounts'!L113+'O5 Details by Class &amp; Accounts'!AG113+'O5 Details by Class &amp; Accounts'!BB113+'O5 Details by Class &amp; Accounts'!BW113</f>
        <v>0</v>
      </c>
      <c r="I113" s="667">
        <f ca="1">'O5 Details by Class &amp; Accounts'!M113+'O5 Details by Class &amp; Accounts'!AH113+'O5 Details by Class &amp; Accounts'!BC113+'O5 Details by Class &amp; Accounts'!BX113</f>
        <v>0</v>
      </c>
      <c r="J113" s="667">
        <f ca="1">'O5 Details by Class &amp; Accounts'!N113+'O5 Details by Class &amp; Accounts'!AI113+'O5 Details by Class &amp; Accounts'!BD113+'O5 Details by Class &amp; Accounts'!BY113</f>
        <v>0</v>
      </c>
      <c r="K113" s="667">
        <f ca="1">'O5 Details by Class &amp; Accounts'!O113+'O5 Details by Class &amp; Accounts'!AJ113+'O5 Details by Class &amp; Accounts'!BE113+'O5 Details by Class &amp; Accounts'!BZ113</f>
        <v>-543.98737950792633</v>
      </c>
      <c r="L113" s="667">
        <f ca="1">'O5 Details by Class &amp; Accounts'!P113+'O5 Details by Class &amp; Accounts'!AK113+'O5 Details by Class &amp; Accounts'!BF113+'O5 Details by Class &amp; Accounts'!CA113</f>
        <v>-29.849897018443979</v>
      </c>
      <c r="M113" s="667">
        <f ca="1">'O5 Details by Class &amp; Accounts'!Q113+'O5 Details by Class &amp; Accounts'!AL113+'O5 Details by Class &amp; Accounts'!BG113+'O5 Details by Class &amp; Accounts'!CB113</f>
        <v>-27.270317991977851</v>
      </c>
      <c r="N113" s="667">
        <f ca="1">'O5 Details by Class &amp; Accounts'!R113+'O5 Details by Class &amp; Accounts'!AM113+'O5 Details by Class &amp; Accounts'!BH113+'O5 Details by Class &amp; Accounts'!CC113</f>
        <v>0</v>
      </c>
      <c r="O113" s="667">
        <f ca="1">'O5 Details by Class &amp; Accounts'!S113+'O5 Details by Class &amp; Accounts'!AN113+'O5 Details by Class &amp; Accounts'!BI113+'O5 Details by Class &amp; Accounts'!CD113</f>
        <v>0</v>
      </c>
      <c r="P113" s="667">
        <f ca="1">'O5 Details by Class &amp; Accounts'!T113+'O5 Details by Class &amp; Accounts'!AO113+'O5 Details by Class &amp; Accounts'!BJ113+'O5 Details by Class &amp; Accounts'!CE113</f>
        <v>0</v>
      </c>
      <c r="Q113" s="667">
        <f ca="1">'O5 Details by Class &amp; Accounts'!U113+'O5 Details by Class &amp; Accounts'!AP113+'O5 Details by Class &amp; Accounts'!BK113+'O5 Details by Class &amp; Accounts'!CF113</f>
        <v>0</v>
      </c>
      <c r="R113" s="667">
        <f ca="1">'O5 Details by Class &amp; Accounts'!V113+'O5 Details by Class &amp; Accounts'!AQ113+'O5 Details by Class &amp; Accounts'!BL113+'O5 Details by Class &amp; Accounts'!CG113</f>
        <v>0</v>
      </c>
      <c r="S113" s="667">
        <f ca="1">'O5 Details by Class &amp; Accounts'!W113+'O5 Details by Class &amp; Accounts'!AR113+'O5 Details by Class &amp; Accounts'!BM113+'O5 Details by Class &amp; Accounts'!CH113</f>
        <v>0</v>
      </c>
      <c r="T113" s="667">
        <f ca="1">'O5 Details by Class &amp; Accounts'!X113+'O5 Details by Class &amp; Accounts'!AS113+'O5 Details by Class &amp; Accounts'!BN113+'O5 Details by Class &amp; Accounts'!CI113</f>
        <v>0</v>
      </c>
      <c r="U113" s="667">
        <f ca="1">'O5 Details by Class &amp; Accounts'!Y113+'O5 Details by Class &amp; Accounts'!AT113+'O5 Details by Class &amp; Accounts'!BO113+'O5 Details by Class &amp; Accounts'!CJ113</f>
        <v>0</v>
      </c>
      <c r="V113" s="667">
        <f ca="1">'O5 Details by Class &amp; Accounts'!Z113+'O5 Details by Class &amp; Accounts'!AU113+'O5 Details by Class &amp; Accounts'!BP113+'O5 Details by Class &amp; Accounts'!CK113</f>
        <v>0</v>
      </c>
      <c r="W113" s="667">
        <f ca="1">'O5 Details by Class &amp; Accounts'!AA113+'O5 Details by Class &amp; Accounts'!AV113+'O5 Details by Class &amp; Accounts'!BQ113+'O5 Details by Class &amp; Accounts'!CL113</f>
        <v>0</v>
      </c>
      <c r="X113" s="1113">
        <f ca="1">'O5 Details by Class &amp; Accounts'!AB113+'O5 Details by Class &amp; Accounts'!AW113+'O5 Details by Class &amp; Accounts'!BR113+'O5 Details by Class &amp; Accounts'!CM113</f>
        <v>0</v>
      </c>
      <c r="Y113" s="2092" t="str">
        <f t="shared" si="4"/>
        <v>4405</v>
      </c>
      <c r="Z113" s="2087" t="s">
        <v>788</v>
      </c>
    </row>
    <row r="114" spans="1:26" ht="15.95" customHeight="1">
      <c r="A114" s="1943" t="s">
        <v>508</v>
      </c>
      <c r="B114" s="1086" t="s">
        <v>310</v>
      </c>
      <c r="C114" s="1099" t="str">
        <f ca="1">IF(ISBLANK('E4 TB Allocation Details'!D114), "",('E4 TB Allocation Details'!D114))</f>
        <v>mi</v>
      </c>
      <c r="D114" s="1100">
        <f t="shared" si="3"/>
        <v>0</v>
      </c>
      <c r="E114" s="667">
        <f ca="1">'O5 Details by Class &amp; Accounts'!I114+'O5 Details by Class &amp; Accounts'!AD114+'O5 Details by Class &amp; Accounts'!AY114+'O5 Details by Class &amp; Accounts'!BT114</f>
        <v>0</v>
      </c>
      <c r="F114" s="667">
        <f ca="1">'O5 Details by Class &amp; Accounts'!J114+'O5 Details by Class &amp; Accounts'!AE114+'O5 Details by Class &amp; Accounts'!AZ114+'O5 Details by Class &amp; Accounts'!BU114</f>
        <v>0</v>
      </c>
      <c r="G114" s="667">
        <f ca="1">'O5 Details by Class &amp; Accounts'!K114+'O5 Details by Class &amp; Accounts'!AF114+'O5 Details by Class &amp; Accounts'!BA114+'O5 Details by Class &amp; Accounts'!BV114</f>
        <v>0</v>
      </c>
      <c r="H114" s="667">
        <f ca="1">'O5 Details by Class &amp; Accounts'!L114+'O5 Details by Class &amp; Accounts'!AG114+'O5 Details by Class &amp; Accounts'!BB114+'O5 Details by Class &amp; Accounts'!BW114</f>
        <v>0</v>
      </c>
      <c r="I114" s="667">
        <f ca="1">'O5 Details by Class &amp; Accounts'!M114+'O5 Details by Class &amp; Accounts'!AH114+'O5 Details by Class &amp; Accounts'!BC114+'O5 Details by Class &amp; Accounts'!BX114</f>
        <v>0</v>
      </c>
      <c r="J114" s="667">
        <f ca="1">'O5 Details by Class &amp; Accounts'!N114+'O5 Details by Class &amp; Accounts'!AI114+'O5 Details by Class &amp; Accounts'!BD114+'O5 Details by Class &amp; Accounts'!BY114</f>
        <v>0</v>
      </c>
      <c r="K114" s="667">
        <f ca="1">'O5 Details by Class &amp; Accounts'!O114+'O5 Details by Class &amp; Accounts'!AJ114+'O5 Details by Class &amp; Accounts'!BE114+'O5 Details by Class &amp; Accounts'!BZ114</f>
        <v>0</v>
      </c>
      <c r="L114" s="667">
        <f ca="1">'O5 Details by Class &amp; Accounts'!P114+'O5 Details by Class &amp; Accounts'!AK114+'O5 Details by Class &amp; Accounts'!BF114+'O5 Details by Class &amp; Accounts'!CA114</f>
        <v>0</v>
      </c>
      <c r="M114" s="667">
        <f ca="1">'O5 Details by Class &amp; Accounts'!Q114+'O5 Details by Class &amp; Accounts'!AL114+'O5 Details by Class &amp; Accounts'!BG114+'O5 Details by Class &amp; Accounts'!CB114</f>
        <v>0</v>
      </c>
      <c r="N114" s="667">
        <f ca="1">'O5 Details by Class &amp; Accounts'!R114+'O5 Details by Class &amp; Accounts'!AM114+'O5 Details by Class &amp; Accounts'!BH114+'O5 Details by Class &amp; Accounts'!CC114</f>
        <v>0</v>
      </c>
      <c r="O114" s="667">
        <f ca="1">'O5 Details by Class &amp; Accounts'!S114+'O5 Details by Class &amp; Accounts'!AN114+'O5 Details by Class &amp; Accounts'!BI114+'O5 Details by Class &amp; Accounts'!CD114</f>
        <v>0</v>
      </c>
      <c r="P114" s="667">
        <f ca="1">'O5 Details by Class &amp; Accounts'!T114+'O5 Details by Class &amp; Accounts'!AO114+'O5 Details by Class &amp; Accounts'!BJ114+'O5 Details by Class &amp; Accounts'!CE114</f>
        <v>0</v>
      </c>
      <c r="Q114" s="667">
        <f ca="1">'O5 Details by Class &amp; Accounts'!U114+'O5 Details by Class &amp; Accounts'!AP114+'O5 Details by Class &amp; Accounts'!BK114+'O5 Details by Class &amp; Accounts'!CF114</f>
        <v>0</v>
      </c>
      <c r="R114" s="667">
        <f ca="1">'O5 Details by Class &amp; Accounts'!V114+'O5 Details by Class &amp; Accounts'!AQ114+'O5 Details by Class &amp; Accounts'!BL114+'O5 Details by Class &amp; Accounts'!CG114</f>
        <v>0</v>
      </c>
      <c r="S114" s="667">
        <f ca="1">'O5 Details by Class &amp; Accounts'!W114+'O5 Details by Class &amp; Accounts'!AR114+'O5 Details by Class &amp; Accounts'!BM114+'O5 Details by Class &amp; Accounts'!CH114</f>
        <v>0</v>
      </c>
      <c r="T114" s="667">
        <f ca="1">'O5 Details by Class &amp; Accounts'!X114+'O5 Details by Class &amp; Accounts'!AS114+'O5 Details by Class &amp; Accounts'!BN114+'O5 Details by Class &amp; Accounts'!CI114</f>
        <v>0</v>
      </c>
      <c r="U114" s="667">
        <f ca="1">'O5 Details by Class &amp; Accounts'!Y114+'O5 Details by Class &amp; Accounts'!AT114+'O5 Details by Class &amp; Accounts'!BO114+'O5 Details by Class &amp; Accounts'!CJ114</f>
        <v>0</v>
      </c>
      <c r="V114" s="667">
        <f ca="1">'O5 Details by Class &amp; Accounts'!Z114+'O5 Details by Class &amp; Accounts'!AU114+'O5 Details by Class &amp; Accounts'!BP114+'O5 Details by Class &amp; Accounts'!CK114</f>
        <v>0</v>
      </c>
      <c r="W114" s="667">
        <f ca="1">'O5 Details by Class &amp; Accounts'!AA114+'O5 Details by Class &amp; Accounts'!AV114+'O5 Details by Class &amp; Accounts'!BQ114+'O5 Details by Class &amp; Accounts'!CL114</f>
        <v>0</v>
      </c>
      <c r="X114" s="1113">
        <f ca="1">'O5 Details by Class &amp; Accounts'!AB114+'O5 Details by Class &amp; Accounts'!AW114+'O5 Details by Class &amp; Accounts'!BR114+'O5 Details by Class &amp; Accounts'!CM114</f>
        <v>0</v>
      </c>
      <c r="Y114" s="2092" t="str">
        <f t="shared" si="4"/>
        <v>4415</v>
      </c>
      <c r="Z114" s="2087" t="s">
        <v>788</v>
      </c>
    </row>
    <row r="115" spans="1:26" ht="15.95" customHeight="1">
      <c r="A115" s="1944" t="s">
        <v>510</v>
      </c>
      <c r="B115" s="1088" t="s">
        <v>1085</v>
      </c>
      <c r="C115" s="1099" t="str">
        <f ca="1">IF(ISBLANK('E4 TB Allocation Details'!D115), "",('E4 TB Allocation Details'!D115))</f>
        <v>cop</v>
      </c>
      <c r="D115" s="1100">
        <f t="shared" si="3"/>
        <v>20044000.000000004</v>
      </c>
      <c r="E115" s="667">
        <f ca="1">'O5 Details by Class &amp; Accounts'!I115+'O5 Details by Class &amp; Accounts'!AD115+'O5 Details by Class &amp; Accounts'!AY115+'O5 Details by Class &amp; Accounts'!BT115</f>
        <v>6991356.9662180487</v>
      </c>
      <c r="F115" s="667">
        <f ca="1">'O5 Details by Class &amp; Accounts'!J115+'O5 Details by Class &amp; Accounts'!AE115+'O5 Details by Class &amp; Accounts'!AZ115+'O5 Details by Class &amp; Accounts'!BU115</f>
        <v>3102762.3470111396</v>
      </c>
      <c r="G115" s="667">
        <f ca="1">'O5 Details by Class &amp; Accounts'!K115+'O5 Details by Class &amp; Accounts'!AF115+'O5 Details by Class &amp; Accounts'!BA115+'O5 Details by Class &amp; Accounts'!BV115</f>
        <v>9711330.3557040375</v>
      </c>
      <c r="H115" s="667">
        <f ca="1">'O5 Details by Class &amp; Accounts'!L115+'O5 Details by Class &amp; Accounts'!AG115+'O5 Details by Class &amp; Accounts'!BB115+'O5 Details by Class &amp; Accounts'!BW115</f>
        <v>0</v>
      </c>
      <c r="I115" s="667">
        <f ca="1">'O5 Details by Class &amp; Accounts'!M115+'O5 Details by Class &amp; Accounts'!AH115+'O5 Details by Class &amp; Accounts'!BC115+'O5 Details by Class &amp; Accounts'!BX115</f>
        <v>0</v>
      </c>
      <c r="J115" s="667">
        <f ca="1">'O5 Details by Class &amp; Accounts'!N115+'O5 Details by Class &amp; Accounts'!AI115+'O5 Details by Class &amp; Accounts'!BD115+'O5 Details by Class &amp; Accounts'!BY115</f>
        <v>0</v>
      </c>
      <c r="K115" s="667">
        <f ca="1">'O5 Details by Class &amp; Accounts'!O115+'O5 Details by Class &amp; Accounts'!AJ115+'O5 Details by Class &amp; Accounts'!BE115+'O5 Details by Class &amp; Accounts'!BZ115</f>
        <v>164731.84838981857</v>
      </c>
      <c r="L115" s="667">
        <f ca="1">'O5 Details by Class &amp; Accounts'!P115+'O5 Details by Class &amp; Accounts'!AK115+'O5 Details by Class &amp; Accounts'!BF115+'O5 Details by Class &amp; Accounts'!CA115</f>
        <v>20893.302756645302</v>
      </c>
      <c r="M115" s="667">
        <f ca="1">'O5 Details by Class &amp; Accounts'!Q115+'O5 Details by Class &amp; Accounts'!AL115+'O5 Details by Class &amp; Accounts'!BG115+'O5 Details by Class &amp; Accounts'!CB115</f>
        <v>52925.179920310518</v>
      </c>
      <c r="N115" s="667">
        <f ca="1">'O5 Details by Class &amp; Accounts'!R115+'O5 Details by Class &amp; Accounts'!AM115+'O5 Details by Class &amp; Accounts'!BH115+'O5 Details by Class &amp; Accounts'!CC115</f>
        <v>0</v>
      </c>
      <c r="O115" s="667">
        <f ca="1">'O5 Details by Class &amp; Accounts'!S115+'O5 Details by Class &amp; Accounts'!AN115+'O5 Details by Class &amp; Accounts'!BI115+'O5 Details by Class &amp; Accounts'!CD115</f>
        <v>0</v>
      </c>
      <c r="P115" s="667">
        <f ca="1">'O5 Details by Class &amp; Accounts'!T115+'O5 Details by Class &amp; Accounts'!AO115+'O5 Details by Class &amp; Accounts'!BJ115+'O5 Details by Class &amp; Accounts'!CE115</f>
        <v>0</v>
      </c>
      <c r="Q115" s="667">
        <f ca="1">'O5 Details by Class &amp; Accounts'!U115+'O5 Details by Class &amp; Accounts'!AP115+'O5 Details by Class &amp; Accounts'!BK115+'O5 Details by Class &amp; Accounts'!CF115</f>
        <v>0</v>
      </c>
      <c r="R115" s="667">
        <f ca="1">'O5 Details by Class &amp; Accounts'!V115+'O5 Details by Class &amp; Accounts'!AQ115+'O5 Details by Class &amp; Accounts'!BL115+'O5 Details by Class &amp; Accounts'!CG115</f>
        <v>0</v>
      </c>
      <c r="S115" s="667">
        <f ca="1">'O5 Details by Class &amp; Accounts'!W115+'O5 Details by Class &amp; Accounts'!AR115+'O5 Details by Class &amp; Accounts'!BM115+'O5 Details by Class &amp; Accounts'!CH115</f>
        <v>0</v>
      </c>
      <c r="T115" s="667">
        <f ca="1">'O5 Details by Class &amp; Accounts'!X115+'O5 Details by Class &amp; Accounts'!AS115+'O5 Details by Class &amp; Accounts'!BN115+'O5 Details by Class &amp; Accounts'!CI115</f>
        <v>0</v>
      </c>
      <c r="U115" s="667">
        <f ca="1">'O5 Details by Class &amp; Accounts'!Y115+'O5 Details by Class &amp; Accounts'!AT115+'O5 Details by Class &amp; Accounts'!BO115+'O5 Details by Class &amp; Accounts'!CJ115</f>
        <v>0</v>
      </c>
      <c r="V115" s="667">
        <f ca="1">'O5 Details by Class &amp; Accounts'!Z115+'O5 Details by Class &amp; Accounts'!AU115+'O5 Details by Class &amp; Accounts'!BP115+'O5 Details by Class &amp; Accounts'!CK115</f>
        <v>0</v>
      </c>
      <c r="W115" s="667">
        <f ca="1">'O5 Details by Class &amp; Accounts'!AA115+'O5 Details by Class &amp; Accounts'!AV115+'O5 Details by Class &amp; Accounts'!BQ115+'O5 Details by Class &amp; Accounts'!CL115</f>
        <v>0</v>
      </c>
      <c r="X115" s="1113">
        <f ca="1">'O5 Details by Class &amp; Accounts'!AB115+'O5 Details by Class &amp; Accounts'!AW115+'O5 Details by Class &amp; Accounts'!BR115+'O5 Details by Class &amp; Accounts'!CM115</f>
        <v>0</v>
      </c>
      <c r="Y115" s="2092" t="str">
        <f t="shared" si="4"/>
        <v>4705</v>
      </c>
      <c r="Z115" s="2087" t="s">
        <v>881</v>
      </c>
    </row>
    <row r="116" spans="1:26" ht="15.95" customHeight="1">
      <c r="A116" s="1944" t="s">
        <v>511</v>
      </c>
      <c r="B116" s="1088" t="s">
        <v>1086</v>
      </c>
      <c r="C116" s="1099" t="str">
        <f ca="1">IF(ISBLANK('E4 TB Allocation Details'!D116), "",('E4 TB Allocation Details'!D116))</f>
        <v>cop</v>
      </c>
      <c r="D116" s="1100">
        <f t="shared" si="3"/>
        <v>1459000</v>
      </c>
      <c r="E116" s="667">
        <f ca="1">'O5 Details by Class &amp; Accounts'!I116+'O5 Details by Class &amp; Accounts'!AD116+'O5 Details by Class &amp; Accounts'!AY116+'O5 Details by Class &amp; Accounts'!BT116</f>
        <v>508899.91088166693</v>
      </c>
      <c r="F116" s="667">
        <f ca="1">'O5 Details by Class &amp; Accounts'!J116+'O5 Details by Class &amp; Accounts'!AE116+'O5 Details by Class &amp; Accounts'!AZ116+'O5 Details by Class &amp; Accounts'!BU116</f>
        <v>225849.64399766776</v>
      </c>
      <c r="G116" s="667">
        <f ca="1">'O5 Details by Class &amp; Accounts'!K116+'O5 Details by Class &amp; Accounts'!AF116+'O5 Details by Class &amp; Accounts'!BA116+'O5 Details by Class &amp; Accounts'!BV116</f>
        <v>706886.39936999558</v>
      </c>
      <c r="H116" s="667">
        <f ca="1">'O5 Details by Class &amp; Accounts'!L116+'O5 Details by Class &amp; Accounts'!AG116+'O5 Details by Class &amp; Accounts'!BB116+'O5 Details by Class &amp; Accounts'!BW116</f>
        <v>0</v>
      </c>
      <c r="I116" s="667">
        <f ca="1">'O5 Details by Class &amp; Accounts'!M116+'O5 Details by Class &amp; Accounts'!AH116+'O5 Details by Class &amp; Accounts'!BC116+'O5 Details by Class &amp; Accounts'!BX116</f>
        <v>0</v>
      </c>
      <c r="J116" s="667">
        <f ca="1">'O5 Details by Class &amp; Accounts'!N116+'O5 Details by Class &amp; Accounts'!AI116+'O5 Details by Class &amp; Accounts'!BD116+'O5 Details by Class &amp; Accounts'!BY116</f>
        <v>0</v>
      </c>
      <c r="K116" s="667">
        <f ca="1">'O5 Details by Class &amp; Accounts'!O116+'O5 Details by Class &amp; Accounts'!AJ116+'O5 Details by Class &amp; Accounts'!BE116+'O5 Details by Class &amp; Accounts'!BZ116</f>
        <v>11990.808561202619</v>
      </c>
      <c r="L116" s="667">
        <f ca="1">'O5 Details by Class &amp; Accounts'!P116+'O5 Details by Class &amp; Accounts'!AK116+'O5 Details by Class &amp; Accounts'!BF116+'O5 Details by Class &amp; Accounts'!CA116</f>
        <v>1520.8206307097134</v>
      </c>
      <c r="M116" s="667">
        <f ca="1">'O5 Details by Class &amp; Accounts'!Q116+'O5 Details by Class &amp; Accounts'!AL116+'O5 Details by Class &amp; Accounts'!BG116+'O5 Details by Class &amp; Accounts'!CB116</f>
        <v>3852.4165587573862</v>
      </c>
      <c r="N116" s="667">
        <f ca="1">'O5 Details by Class &amp; Accounts'!R116+'O5 Details by Class &amp; Accounts'!AM116+'O5 Details by Class &amp; Accounts'!BH116+'O5 Details by Class &amp; Accounts'!CC116</f>
        <v>0</v>
      </c>
      <c r="O116" s="667">
        <f ca="1">'O5 Details by Class &amp; Accounts'!S116+'O5 Details by Class &amp; Accounts'!AN116+'O5 Details by Class &amp; Accounts'!BI116+'O5 Details by Class &amp; Accounts'!CD116</f>
        <v>0</v>
      </c>
      <c r="P116" s="667">
        <f ca="1">'O5 Details by Class &amp; Accounts'!T116+'O5 Details by Class &amp; Accounts'!AO116+'O5 Details by Class &amp; Accounts'!BJ116+'O5 Details by Class &amp; Accounts'!CE116</f>
        <v>0</v>
      </c>
      <c r="Q116" s="667">
        <f ca="1">'O5 Details by Class &amp; Accounts'!U116+'O5 Details by Class &amp; Accounts'!AP116+'O5 Details by Class &amp; Accounts'!BK116+'O5 Details by Class &amp; Accounts'!CF116</f>
        <v>0</v>
      </c>
      <c r="R116" s="667">
        <f ca="1">'O5 Details by Class &amp; Accounts'!V116+'O5 Details by Class &amp; Accounts'!AQ116+'O5 Details by Class &amp; Accounts'!BL116+'O5 Details by Class &amp; Accounts'!CG116</f>
        <v>0</v>
      </c>
      <c r="S116" s="667">
        <f ca="1">'O5 Details by Class &amp; Accounts'!W116+'O5 Details by Class &amp; Accounts'!AR116+'O5 Details by Class &amp; Accounts'!BM116+'O5 Details by Class &amp; Accounts'!CH116</f>
        <v>0</v>
      </c>
      <c r="T116" s="667">
        <f ca="1">'O5 Details by Class &amp; Accounts'!X116+'O5 Details by Class &amp; Accounts'!AS116+'O5 Details by Class &amp; Accounts'!BN116+'O5 Details by Class &amp; Accounts'!CI116</f>
        <v>0</v>
      </c>
      <c r="U116" s="667">
        <f ca="1">'O5 Details by Class &amp; Accounts'!Y116+'O5 Details by Class &amp; Accounts'!AT116+'O5 Details by Class &amp; Accounts'!BO116+'O5 Details by Class &amp; Accounts'!CJ116</f>
        <v>0</v>
      </c>
      <c r="V116" s="667">
        <f ca="1">'O5 Details by Class &amp; Accounts'!Z116+'O5 Details by Class &amp; Accounts'!AU116+'O5 Details by Class &amp; Accounts'!BP116+'O5 Details by Class &amp; Accounts'!CK116</f>
        <v>0</v>
      </c>
      <c r="W116" s="667">
        <f ca="1">'O5 Details by Class &amp; Accounts'!AA116+'O5 Details by Class &amp; Accounts'!AV116+'O5 Details by Class &amp; Accounts'!BQ116+'O5 Details by Class &amp; Accounts'!CL116</f>
        <v>0</v>
      </c>
      <c r="X116" s="1113">
        <f ca="1">'O5 Details by Class &amp; Accounts'!AB116+'O5 Details by Class &amp; Accounts'!AW116+'O5 Details by Class &amp; Accounts'!BR116+'O5 Details by Class &amp; Accounts'!CM116</f>
        <v>0</v>
      </c>
      <c r="Y116" s="2092" t="str">
        <f t="shared" si="4"/>
        <v>4708</v>
      </c>
      <c r="Z116" s="2087" t="s">
        <v>881</v>
      </c>
    </row>
    <row r="117" spans="1:26" ht="15.95" customHeight="1">
      <c r="A117" s="1944" t="s">
        <v>512</v>
      </c>
      <c r="B117" s="1088" t="s">
        <v>1109</v>
      </c>
      <c r="C117" s="1099" t="str">
        <f ca="1">IF(ISBLANK('E4 TB Allocation Details'!D117), "",('E4 TB Allocation Details'!D117))</f>
        <v>cop</v>
      </c>
      <c r="D117" s="1100">
        <f t="shared" ref="D117:D156" si="5">SUM(E117:X117)</f>
        <v>185000</v>
      </c>
      <c r="E117" s="667">
        <f ca="1">'O5 Details by Class &amp; Accounts'!I117+'O5 Details by Class &amp; Accounts'!AD117+'O5 Details by Class &amp; Accounts'!AY117+'O5 Details by Class &amp; Accounts'!BT117</f>
        <v>64528.090139210683</v>
      </c>
      <c r="F117" s="667">
        <f ca="1">'O5 Details by Class &amp; Accounts'!J117+'O5 Details by Class &amp; Accounts'!AE117+'O5 Details by Class &amp; Accounts'!AZ117+'O5 Details by Class &amp; Accounts'!BU117</f>
        <v>28637.549101829019</v>
      </c>
      <c r="G117" s="667">
        <f ca="1">'O5 Details by Class &amp; Accounts'!K117+'O5 Details by Class &amp; Accounts'!AF117+'O5 Details by Class &amp; Accounts'!BA117+'O5 Details by Class &amp; Accounts'!BV117</f>
        <v>89632.614039375723</v>
      </c>
      <c r="H117" s="667">
        <f ca="1">'O5 Details by Class &amp; Accounts'!L117+'O5 Details by Class &amp; Accounts'!AG117+'O5 Details by Class &amp; Accounts'!BB117+'O5 Details by Class &amp; Accounts'!BW117</f>
        <v>0</v>
      </c>
      <c r="I117" s="667">
        <f ca="1">'O5 Details by Class &amp; Accounts'!M117+'O5 Details by Class &amp; Accounts'!AH117+'O5 Details by Class &amp; Accounts'!BC117+'O5 Details by Class &amp; Accounts'!BX117</f>
        <v>0</v>
      </c>
      <c r="J117" s="667">
        <f ca="1">'O5 Details by Class &amp; Accounts'!N117+'O5 Details by Class &amp; Accounts'!AI117+'O5 Details by Class &amp; Accounts'!BD117+'O5 Details by Class &amp; Accounts'!BY117</f>
        <v>0</v>
      </c>
      <c r="K117" s="667">
        <f ca="1">'O5 Details by Class &amp; Accounts'!O117+'O5 Details by Class &amp; Accounts'!AJ117+'O5 Details by Class &amp; Accounts'!BE117+'O5 Details by Class &amp; Accounts'!BZ117</f>
        <v>1520.4246633464595</v>
      </c>
      <c r="L117" s="667">
        <f ca="1">'O5 Details by Class &amp; Accounts'!P117+'O5 Details by Class &amp; Accounts'!AK117+'O5 Details by Class &amp; Accounts'!BF117+'O5 Details by Class &amp; Accounts'!CA117</f>
        <v>192.83880512768812</v>
      </c>
      <c r="M117" s="667">
        <f ca="1">'O5 Details by Class &amp; Accounts'!Q117+'O5 Details by Class &amp; Accounts'!AL117+'O5 Details by Class &amp; Accounts'!BG117+'O5 Details by Class &amp; Accounts'!CB117</f>
        <v>488.48325111042936</v>
      </c>
      <c r="N117" s="667">
        <f ca="1">'O5 Details by Class &amp; Accounts'!R117+'O5 Details by Class &amp; Accounts'!AM117+'O5 Details by Class &amp; Accounts'!BH117+'O5 Details by Class &amp; Accounts'!CC117</f>
        <v>0</v>
      </c>
      <c r="O117" s="667">
        <f ca="1">'O5 Details by Class &amp; Accounts'!S117+'O5 Details by Class &amp; Accounts'!AN117+'O5 Details by Class &amp; Accounts'!BI117+'O5 Details by Class &amp; Accounts'!CD117</f>
        <v>0</v>
      </c>
      <c r="P117" s="667">
        <f ca="1">'O5 Details by Class &amp; Accounts'!T117+'O5 Details by Class &amp; Accounts'!AO117+'O5 Details by Class &amp; Accounts'!BJ117+'O5 Details by Class &amp; Accounts'!CE117</f>
        <v>0</v>
      </c>
      <c r="Q117" s="667">
        <f ca="1">'O5 Details by Class &amp; Accounts'!U117+'O5 Details by Class &amp; Accounts'!AP117+'O5 Details by Class &amp; Accounts'!BK117+'O5 Details by Class &amp; Accounts'!CF117</f>
        <v>0</v>
      </c>
      <c r="R117" s="667">
        <f ca="1">'O5 Details by Class &amp; Accounts'!V117+'O5 Details by Class &amp; Accounts'!AQ117+'O5 Details by Class &amp; Accounts'!BL117+'O5 Details by Class &amp; Accounts'!CG117</f>
        <v>0</v>
      </c>
      <c r="S117" s="667">
        <f ca="1">'O5 Details by Class &amp; Accounts'!W117+'O5 Details by Class &amp; Accounts'!AR117+'O5 Details by Class &amp; Accounts'!BM117+'O5 Details by Class &amp; Accounts'!CH117</f>
        <v>0</v>
      </c>
      <c r="T117" s="667">
        <f ca="1">'O5 Details by Class &amp; Accounts'!X117+'O5 Details by Class &amp; Accounts'!AS117+'O5 Details by Class &amp; Accounts'!BN117+'O5 Details by Class &amp; Accounts'!CI117</f>
        <v>0</v>
      </c>
      <c r="U117" s="667">
        <f ca="1">'O5 Details by Class &amp; Accounts'!Y117+'O5 Details by Class &amp; Accounts'!AT117+'O5 Details by Class &amp; Accounts'!BO117+'O5 Details by Class &amp; Accounts'!CJ117</f>
        <v>0</v>
      </c>
      <c r="V117" s="667">
        <f ca="1">'O5 Details by Class &amp; Accounts'!Z117+'O5 Details by Class &amp; Accounts'!AU117+'O5 Details by Class &amp; Accounts'!BP117+'O5 Details by Class &amp; Accounts'!CK117</f>
        <v>0</v>
      </c>
      <c r="W117" s="667">
        <f ca="1">'O5 Details by Class &amp; Accounts'!AA117+'O5 Details by Class &amp; Accounts'!AV117+'O5 Details by Class &amp; Accounts'!BQ117+'O5 Details by Class &amp; Accounts'!CL117</f>
        <v>0</v>
      </c>
      <c r="X117" s="1113">
        <f ca="1">'O5 Details by Class &amp; Accounts'!AB117+'O5 Details by Class &amp; Accounts'!AW117+'O5 Details by Class &amp; Accounts'!BR117+'O5 Details by Class &amp; Accounts'!CM117</f>
        <v>0</v>
      </c>
      <c r="Y117" s="2092" t="str">
        <f t="shared" si="4"/>
        <v>4710</v>
      </c>
      <c r="Z117" s="2087" t="s">
        <v>881</v>
      </c>
    </row>
    <row r="118" spans="1:26" ht="15.95" customHeight="1">
      <c r="A118" s="1944" t="s">
        <v>513</v>
      </c>
      <c r="B118" s="1088" t="s">
        <v>1110</v>
      </c>
      <c r="C118" s="1099" t="str">
        <f ca="1">IF(ISBLANK('E4 TB Allocation Details'!D118), "",('E4 TB Allocation Details'!D118))</f>
        <v>cop</v>
      </c>
      <c r="D118" s="1100">
        <f t="shared" si="5"/>
        <v>0</v>
      </c>
      <c r="E118" s="667">
        <f ca="1">'O5 Details by Class &amp; Accounts'!I118+'O5 Details by Class &amp; Accounts'!AD118+'O5 Details by Class &amp; Accounts'!AY118+'O5 Details by Class &amp; Accounts'!BT118</f>
        <v>0</v>
      </c>
      <c r="F118" s="667">
        <f ca="1">'O5 Details by Class &amp; Accounts'!J118+'O5 Details by Class &amp; Accounts'!AE118+'O5 Details by Class &amp; Accounts'!AZ118+'O5 Details by Class &amp; Accounts'!BU118</f>
        <v>0</v>
      </c>
      <c r="G118" s="667">
        <f ca="1">'O5 Details by Class &amp; Accounts'!K118+'O5 Details by Class &amp; Accounts'!AF118+'O5 Details by Class &amp; Accounts'!BA118+'O5 Details by Class &amp; Accounts'!BV118</f>
        <v>0</v>
      </c>
      <c r="H118" s="667">
        <f ca="1">'O5 Details by Class &amp; Accounts'!L118+'O5 Details by Class &amp; Accounts'!AG118+'O5 Details by Class &amp; Accounts'!BB118+'O5 Details by Class &amp; Accounts'!BW118</f>
        <v>0</v>
      </c>
      <c r="I118" s="667">
        <f ca="1">'O5 Details by Class &amp; Accounts'!M118+'O5 Details by Class &amp; Accounts'!AH118+'O5 Details by Class &amp; Accounts'!BC118+'O5 Details by Class &amp; Accounts'!BX118</f>
        <v>0</v>
      </c>
      <c r="J118" s="667">
        <f ca="1">'O5 Details by Class &amp; Accounts'!N118+'O5 Details by Class &amp; Accounts'!AI118+'O5 Details by Class &amp; Accounts'!BD118+'O5 Details by Class &amp; Accounts'!BY118</f>
        <v>0</v>
      </c>
      <c r="K118" s="667">
        <f ca="1">'O5 Details by Class &amp; Accounts'!O118+'O5 Details by Class &amp; Accounts'!AJ118+'O5 Details by Class &amp; Accounts'!BE118+'O5 Details by Class &amp; Accounts'!BZ118</f>
        <v>0</v>
      </c>
      <c r="L118" s="667">
        <f ca="1">'O5 Details by Class &amp; Accounts'!P118+'O5 Details by Class &amp; Accounts'!AK118+'O5 Details by Class &amp; Accounts'!BF118+'O5 Details by Class &amp; Accounts'!CA118</f>
        <v>0</v>
      </c>
      <c r="M118" s="667">
        <f ca="1">'O5 Details by Class &amp; Accounts'!Q118+'O5 Details by Class &amp; Accounts'!AL118+'O5 Details by Class &amp; Accounts'!BG118+'O5 Details by Class &amp; Accounts'!CB118</f>
        <v>0</v>
      </c>
      <c r="N118" s="667">
        <f ca="1">'O5 Details by Class &amp; Accounts'!R118+'O5 Details by Class &amp; Accounts'!AM118+'O5 Details by Class &amp; Accounts'!BH118+'O5 Details by Class &amp; Accounts'!CC118</f>
        <v>0</v>
      </c>
      <c r="O118" s="667">
        <f ca="1">'O5 Details by Class &amp; Accounts'!S118+'O5 Details by Class &amp; Accounts'!AN118+'O5 Details by Class &amp; Accounts'!BI118+'O5 Details by Class &amp; Accounts'!CD118</f>
        <v>0</v>
      </c>
      <c r="P118" s="667">
        <f ca="1">'O5 Details by Class &amp; Accounts'!T118+'O5 Details by Class &amp; Accounts'!AO118+'O5 Details by Class &amp; Accounts'!BJ118+'O5 Details by Class &amp; Accounts'!CE118</f>
        <v>0</v>
      </c>
      <c r="Q118" s="667">
        <f ca="1">'O5 Details by Class &amp; Accounts'!U118+'O5 Details by Class &amp; Accounts'!AP118+'O5 Details by Class &amp; Accounts'!BK118+'O5 Details by Class &amp; Accounts'!CF118</f>
        <v>0</v>
      </c>
      <c r="R118" s="667">
        <f ca="1">'O5 Details by Class &amp; Accounts'!V118+'O5 Details by Class &amp; Accounts'!AQ118+'O5 Details by Class &amp; Accounts'!BL118+'O5 Details by Class &amp; Accounts'!CG118</f>
        <v>0</v>
      </c>
      <c r="S118" s="667">
        <f ca="1">'O5 Details by Class &amp; Accounts'!W118+'O5 Details by Class &amp; Accounts'!AR118+'O5 Details by Class &amp; Accounts'!BM118+'O5 Details by Class &amp; Accounts'!CH118</f>
        <v>0</v>
      </c>
      <c r="T118" s="667">
        <f ca="1">'O5 Details by Class &amp; Accounts'!X118+'O5 Details by Class &amp; Accounts'!AS118+'O5 Details by Class &amp; Accounts'!BN118+'O5 Details by Class &amp; Accounts'!CI118</f>
        <v>0</v>
      </c>
      <c r="U118" s="667">
        <f ca="1">'O5 Details by Class &amp; Accounts'!Y118+'O5 Details by Class &amp; Accounts'!AT118+'O5 Details by Class &amp; Accounts'!BO118+'O5 Details by Class &amp; Accounts'!CJ118</f>
        <v>0</v>
      </c>
      <c r="V118" s="667">
        <f ca="1">'O5 Details by Class &amp; Accounts'!Z118+'O5 Details by Class &amp; Accounts'!AU118+'O5 Details by Class &amp; Accounts'!BP118+'O5 Details by Class &amp; Accounts'!CK118</f>
        <v>0</v>
      </c>
      <c r="W118" s="667">
        <f ca="1">'O5 Details by Class &amp; Accounts'!AA118+'O5 Details by Class &amp; Accounts'!AV118+'O5 Details by Class &amp; Accounts'!BQ118+'O5 Details by Class &amp; Accounts'!CL118</f>
        <v>0</v>
      </c>
      <c r="X118" s="1113">
        <f ca="1">'O5 Details by Class &amp; Accounts'!AB118+'O5 Details by Class &amp; Accounts'!AW118+'O5 Details by Class &amp; Accounts'!BR118+'O5 Details by Class &amp; Accounts'!CM118</f>
        <v>0</v>
      </c>
      <c r="Y118" s="2092" t="str">
        <f t="shared" si="4"/>
        <v>4712</v>
      </c>
      <c r="Z118" s="2087" t="s">
        <v>881</v>
      </c>
    </row>
    <row r="119" spans="1:26" ht="15.95" customHeight="1">
      <c r="A119" s="1944" t="s">
        <v>516</v>
      </c>
      <c r="B119" s="1088" t="s">
        <v>1111</v>
      </c>
      <c r="C119" s="1099" t="str">
        <f ca="1">IF(ISBLANK('E4 TB Allocation Details'!D119), "",('E4 TB Allocation Details'!D119))</f>
        <v>cop</v>
      </c>
      <c r="D119" s="1100">
        <f t="shared" si="5"/>
        <v>1055000</v>
      </c>
      <c r="E119" s="667">
        <f ca="1">'O5 Details by Class &amp; Accounts'!I119+'O5 Details by Class &amp; Accounts'!AD119+'O5 Details by Class &amp; Accounts'!AY119+'O5 Details by Class &amp; Accounts'!BT119</f>
        <v>367984.51403712039</v>
      </c>
      <c r="F119" s="667">
        <f ca="1">'O5 Details by Class &amp; Accounts'!J119+'O5 Details by Class &amp; Accounts'!AE119+'O5 Details by Class &amp; Accounts'!AZ119+'O5 Details by Class &amp; Accounts'!BU119</f>
        <v>163311.42866178171</v>
      </c>
      <c r="G119" s="667">
        <f ca="1">'O5 Details by Class &amp; Accounts'!K119+'O5 Details by Class &amp; Accounts'!AF119+'O5 Details by Class &amp; Accounts'!BA119+'O5 Details by Class &amp; Accounts'!BV119</f>
        <v>511148.15033265617</v>
      </c>
      <c r="H119" s="667">
        <f ca="1">'O5 Details by Class &amp; Accounts'!L119+'O5 Details by Class &amp; Accounts'!AG119+'O5 Details by Class &amp; Accounts'!BB119+'O5 Details by Class &amp; Accounts'!BW119</f>
        <v>0</v>
      </c>
      <c r="I119" s="667">
        <f ca="1">'O5 Details by Class &amp; Accounts'!M119+'O5 Details by Class &amp; Accounts'!AH119+'O5 Details by Class &amp; Accounts'!BC119+'O5 Details by Class &amp; Accounts'!BX119</f>
        <v>0</v>
      </c>
      <c r="J119" s="667">
        <f ca="1">'O5 Details by Class &amp; Accounts'!N119+'O5 Details by Class &amp; Accounts'!AI119+'O5 Details by Class &amp; Accounts'!BD119+'O5 Details by Class &amp; Accounts'!BY119</f>
        <v>0</v>
      </c>
      <c r="K119" s="667">
        <f ca="1">'O5 Details by Class &amp; Accounts'!O119+'O5 Details by Class &amp; Accounts'!AJ119+'O5 Details by Class &amp; Accounts'!BE119+'O5 Details by Class &amp; Accounts'!BZ119</f>
        <v>8670.5298369217016</v>
      </c>
      <c r="L119" s="667">
        <f ca="1">'O5 Details by Class &amp; Accounts'!P119+'O5 Details by Class &amp; Accounts'!AK119+'O5 Details by Class &amp; Accounts'!BF119+'O5 Details by Class &amp; Accounts'!CA119</f>
        <v>1099.7023751876268</v>
      </c>
      <c r="M119" s="667">
        <f ca="1">'O5 Details by Class &amp; Accounts'!Q119+'O5 Details by Class &amp; Accounts'!AL119+'O5 Details by Class &amp; Accounts'!BG119+'O5 Details by Class &amp; Accounts'!CB119</f>
        <v>2785.6747563324484</v>
      </c>
      <c r="N119" s="667">
        <f ca="1">'O5 Details by Class &amp; Accounts'!R119+'O5 Details by Class &amp; Accounts'!AM119+'O5 Details by Class &amp; Accounts'!BH119+'O5 Details by Class &amp; Accounts'!CC119</f>
        <v>0</v>
      </c>
      <c r="O119" s="667">
        <f ca="1">'O5 Details by Class &amp; Accounts'!S119+'O5 Details by Class &amp; Accounts'!AN119+'O5 Details by Class &amp; Accounts'!BI119+'O5 Details by Class &amp; Accounts'!CD119</f>
        <v>0</v>
      </c>
      <c r="P119" s="667">
        <f ca="1">'O5 Details by Class &amp; Accounts'!T119+'O5 Details by Class &amp; Accounts'!AO119+'O5 Details by Class &amp; Accounts'!BJ119+'O5 Details by Class &amp; Accounts'!CE119</f>
        <v>0</v>
      </c>
      <c r="Q119" s="667">
        <f ca="1">'O5 Details by Class &amp; Accounts'!U119+'O5 Details by Class &amp; Accounts'!AP119+'O5 Details by Class &amp; Accounts'!BK119+'O5 Details by Class &amp; Accounts'!CF119</f>
        <v>0</v>
      </c>
      <c r="R119" s="667">
        <f ca="1">'O5 Details by Class &amp; Accounts'!V119+'O5 Details by Class &amp; Accounts'!AQ119+'O5 Details by Class &amp; Accounts'!BL119+'O5 Details by Class &amp; Accounts'!CG119</f>
        <v>0</v>
      </c>
      <c r="S119" s="667">
        <f ca="1">'O5 Details by Class &amp; Accounts'!W119+'O5 Details by Class &amp; Accounts'!AR119+'O5 Details by Class &amp; Accounts'!BM119+'O5 Details by Class &amp; Accounts'!CH119</f>
        <v>0</v>
      </c>
      <c r="T119" s="667">
        <f ca="1">'O5 Details by Class &amp; Accounts'!X119+'O5 Details by Class &amp; Accounts'!AS119+'O5 Details by Class &amp; Accounts'!BN119+'O5 Details by Class &amp; Accounts'!CI119</f>
        <v>0</v>
      </c>
      <c r="U119" s="667">
        <f ca="1">'O5 Details by Class &amp; Accounts'!Y119+'O5 Details by Class &amp; Accounts'!AT119+'O5 Details by Class &amp; Accounts'!BO119+'O5 Details by Class &amp; Accounts'!CJ119</f>
        <v>0</v>
      </c>
      <c r="V119" s="667">
        <f ca="1">'O5 Details by Class &amp; Accounts'!Z119+'O5 Details by Class &amp; Accounts'!AU119+'O5 Details by Class &amp; Accounts'!BP119+'O5 Details by Class &amp; Accounts'!CK119</f>
        <v>0</v>
      </c>
      <c r="W119" s="667">
        <f ca="1">'O5 Details by Class &amp; Accounts'!AA119+'O5 Details by Class &amp; Accounts'!AV119+'O5 Details by Class &amp; Accounts'!BQ119+'O5 Details by Class &amp; Accounts'!CL119</f>
        <v>0</v>
      </c>
      <c r="X119" s="1113">
        <f ca="1">'O5 Details by Class &amp; Accounts'!AB119+'O5 Details by Class &amp; Accounts'!AW119+'O5 Details by Class &amp; Accounts'!BR119+'O5 Details by Class &amp; Accounts'!CM119</f>
        <v>0</v>
      </c>
      <c r="Y119" s="2092" t="str">
        <f t="shared" si="4"/>
        <v>4714</v>
      </c>
      <c r="Z119" s="2087" t="s">
        <v>86</v>
      </c>
    </row>
    <row r="120" spans="1:26" ht="15.95" customHeight="1">
      <c r="A120" s="1944" t="s">
        <v>514</v>
      </c>
      <c r="B120" s="1088" t="s">
        <v>1019</v>
      </c>
      <c r="C120" s="1099" t="str">
        <f ca="1">IF(ISBLANK('E4 TB Allocation Details'!D120), "",('E4 TB Allocation Details'!D120))</f>
        <v>cop</v>
      </c>
      <c r="D120" s="1100">
        <f t="shared" si="5"/>
        <v>0</v>
      </c>
      <c r="E120" s="667">
        <f ca="1">'O5 Details by Class &amp; Accounts'!I120+'O5 Details by Class &amp; Accounts'!AD120+'O5 Details by Class &amp; Accounts'!AY120+'O5 Details by Class &amp; Accounts'!BT120</f>
        <v>0</v>
      </c>
      <c r="F120" s="667">
        <f ca="1">'O5 Details by Class &amp; Accounts'!J120+'O5 Details by Class &amp; Accounts'!AE120+'O5 Details by Class &amp; Accounts'!AZ120+'O5 Details by Class &amp; Accounts'!BU120</f>
        <v>0</v>
      </c>
      <c r="G120" s="667">
        <f ca="1">'O5 Details by Class &amp; Accounts'!K120+'O5 Details by Class &amp; Accounts'!AF120+'O5 Details by Class &amp; Accounts'!BA120+'O5 Details by Class &amp; Accounts'!BV120</f>
        <v>0</v>
      </c>
      <c r="H120" s="667">
        <f ca="1">'O5 Details by Class &amp; Accounts'!L120+'O5 Details by Class &amp; Accounts'!AG120+'O5 Details by Class &amp; Accounts'!BB120+'O5 Details by Class &amp; Accounts'!BW120</f>
        <v>0</v>
      </c>
      <c r="I120" s="667">
        <f ca="1">'O5 Details by Class &amp; Accounts'!M120+'O5 Details by Class &amp; Accounts'!AH120+'O5 Details by Class &amp; Accounts'!BC120+'O5 Details by Class &amp; Accounts'!BX120</f>
        <v>0</v>
      </c>
      <c r="J120" s="667">
        <f ca="1">'O5 Details by Class &amp; Accounts'!N120+'O5 Details by Class &amp; Accounts'!AI120+'O5 Details by Class &amp; Accounts'!BD120+'O5 Details by Class &amp; Accounts'!BY120</f>
        <v>0</v>
      </c>
      <c r="K120" s="667">
        <f ca="1">'O5 Details by Class &amp; Accounts'!O120+'O5 Details by Class &amp; Accounts'!AJ120+'O5 Details by Class &amp; Accounts'!BE120+'O5 Details by Class &amp; Accounts'!BZ120</f>
        <v>0</v>
      </c>
      <c r="L120" s="667">
        <f ca="1">'O5 Details by Class &amp; Accounts'!P120+'O5 Details by Class &amp; Accounts'!AK120+'O5 Details by Class &amp; Accounts'!BF120+'O5 Details by Class &amp; Accounts'!CA120</f>
        <v>0</v>
      </c>
      <c r="M120" s="667">
        <f ca="1">'O5 Details by Class &amp; Accounts'!Q120+'O5 Details by Class &amp; Accounts'!AL120+'O5 Details by Class &amp; Accounts'!BG120+'O5 Details by Class &amp; Accounts'!CB120</f>
        <v>0</v>
      </c>
      <c r="N120" s="667">
        <f ca="1">'O5 Details by Class &amp; Accounts'!R120+'O5 Details by Class &amp; Accounts'!AM120+'O5 Details by Class &amp; Accounts'!BH120+'O5 Details by Class &amp; Accounts'!CC120</f>
        <v>0</v>
      </c>
      <c r="O120" s="667">
        <f ca="1">'O5 Details by Class &amp; Accounts'!S120+'O5 Details by Class &amp; Accounts'!AN120+'O5 Details by Class &amp; Accounts'!BI120+'O5 Details by Class &amp; Accounts'!CD120</f>
        <v>0</v>
      </c>
      <c r="P120" s="667">
        <f ca="1">'O5 Details by Class &amp; Accounts'!T120+'O5 Details by Class &amp; Accounts'!AO120+'O5 Details by Class &amp; Accounts'!BJ120+'O5 Details by Class &amp; Accounts'!CE120</f>
        <v>0</v>
      </c>
      <c r="Q120" s="667">
        <f ca="1">'O5 Details by Class &amp; Accounts'!U120+'O5 Details by Class &amp; Accounts'!AP120+'O5 Details by Class &amp; Accounts'!BK120+'O5 Details by Class &amp; Accounts'!CF120</f>
        <v>0</v>
      </c>
      <c r="R120" s="667">
        <f ca="1">'O5 Details by Class &amp; Accounts'!V120+'O5 Details by Class &amp; Accounts'!AQ120+'O5 Details by Class &amp; Accounts'!BL120+'O5 Details by Class &amp; Accounts'!CG120</f>
        <v>0</v>
      </c>
      <c r="S120" s="667">
        <f ca="1">'O5 Details by Class &amp; Accounts'!W120+'O5 Details by Class &amp; Accounts'!AR120+'O5 Details by Class &amp; Accounts'!BM120+'O5 Details by Class &amp; Accounts'!CH120</f>
        <v>0</v>
      </c>
      <c r="T120" s="667">
        <f ca="1">'O5 Details by Class &amp; Accounts'!X120+'O5 Details by Class &amp; Accounts'!AS120+'O5 Details by Class &amp; Accounts'!BN120+'O5 Details by Class &amp; Accounts'!CI120</f>
        <v>0</v>
      </c>
      <c r="U120" s="667">
        <f ca="1">'O5 Details by Class &amp; Accounts'!Y120+'O5 Details by Class &amp; Accounts'!AT120+'O5 Details by Class &amp; Accounts'!BO120+'O5 Details by Class &amp; Accounts'!CJ120</f>
        <v>0</v>
      </c>
      <c r="V120" s="667">
        <f ca="1">'O5 Details by Class &amp; Accounts'!Z120+'O5 Details by Class &amp; Accounts'!AU120+'O5 Details by Class &amp; Accounts'!BP120+'O5 Details by Class &amp; Accounts'!CK120</f>
        <v>0</v>
      </c>
      <c r="W120" s="667">
        <f ca="1">'O5 Details by Class &amp; Accounts'!AA120+'O5 Details by Class &amp; Accounts'!AV120+'O5 Details by Class &amp; Accounts'!BQ120+'O5 Details by Class &amp; Accounts'!CL120</f>
        <v>0</v>
      </c>
      <c r="X120" s="1113">
        <f ca="1">'O5 Details by Class &amp; Accounts'!AB120+'O5 Details by Class &amp; Accounts'!AW120+'O5 Details by Class &amp; Accounts'!BR120+'O5 Details by Class &amp; Accounts'!CM120</f>
        <v>0</v>
      </c>
      <c r="Y120" s="2092" t="str">
        <f t="shared" si="4"/>
        <v>4715</v>
      </c>
      <c r="Z120" s="2087" t="s">
        <v>881</v>
      </c>
    </row>
    <row r="121" spans="1:26" ht="15.95" customHeight="1">
      <c r="A121" s="1944" t="s">
        <v>517</v>
      </c>
      <c r="B121" s="1088" t="s">
        <v>1020</v>
      </c>
      <c r="C121" s="1099" t="str">
        <f ca="1">IF(ISBLANK('E4 TB Allocation Details'!D121), "",('E4 TB Allocation Details'!D121))</f>
        <v>cop</v>
      </c>
      <c r="D121" s="1100">
        <f t="shared" si="5"/>
        <v>989000</v>
      </c>
      <c r="E121" s="667">
        <f ca="1">'O5 Details by Class &amp; Accounts'!I121+'O5 Details by Class &amp; Accounts'!AD121+'O5 Details by Class &amp; Accounts'!AY121+'O5 Details by Class &amp; Accounts'!BT121</f>
        <v>344963.68187934795</v>
      </c>
      <c r="F121" s="667">
        <f ca="1">'O5 Details by Class &amp; Accounts'!J121+'O5 Details by Class &amp; Accounts'!AE121+'O5 Details by Class &amp; Accounts'!AZ121+'O5 Details by Class &amp; Accounts'!BU121</f>
        <v>153094.7895227508</v>
      </c>
      <c r="G121" s="667">
        <f ca="1">'O5 Details by Class &amp; Accounts'!K121+'O5 Details by Class &amp; Accounts'!AF121+'O5 Details by Class &amp; Accounts'!BA121+'O5 Details by Class &amp; Accounts'!BV121</f>
        <v>479171.10964833829</v>
      </c>
      <c r="H121" s="667">
        <f ca="1">'O5 Details by Class &amp; Accounts'!L121+'O5 Details by Class &amp; Accounts'!AG121+'O5 Details by Class &amp; Accounts'!BB121+'O5 Details by Class &amp; Accounts'!BW121</f>
        <v>0</v>
      </c>
      <c r="I121" s="667">
        <f ca="1">'O5 Details by Class &amp; Accounts'!M121+'O5 Details by Class &amp; Accounts'!AH121+'O5 Details by Class &amp; Accounts'!BC121+'O5 Details by Class &amp; Accounts'!BX121</f>
        <v>0</v>
      </c>
      <c r="J121" s="667">
        <f ca="1">'O5 Details by Class &amp; Accounts'!N121+'O5 Details by Class &amp; Accounts'!AI121+'O5 Details by Class &amp; Accounts'!BD121+'O5 Details by Class &amp; Accounts'!BY121</f>
        <v>0</v>
      </c>
      <c r="K121" s="667">
        <f ca="1">'O5 Details by Class &amp; Accounts'!O121+'O5 Details by Class &amp; Accounts'!AJ121+'O5 Details by Class &amp; Accounts'!BE121+'O5 Details by Class &amp; Accounts'!BZ121</f>
        <v>8128.108065133235</v>
      </c>
      <c r="L121" s="667">
        <f ca="1">'O5 Details by Class &amp; Accounts'!P121+'O5 Details by Class &amp; Accounts'!AK121+'O5 Details by Class &amp; Accounts'!BF121+'O5 Details by Class &amp; Accounts'!CA121</f>
        <v>1030.9058284934247</v>
      </c>
      <c r="M121" s="667">
        <f ca="1">'O5 Details by Class &amp; Accounts'!Q121+'O5 Details by Class &amp; Accounts'!AL121+'O5 Details by Class &amp; Accounts'!BG121+'O5 Details by Class &amp; Accounts'!CB121</f>
        <v>2611.4050559362954</v>
      </c>
      <c r="N121" s="667">
        <f ca="1">'O5 Details by Class &amp; Accounts'!R121+'O5 Details by Class &amp; Accounts'!AM121+'O5 Details by Class &amp; Accounts'!BH121+'O5 Details by Class &amp; Accounts'!CC121</f>
        <v>0</v>
      </c>
      <c r="O121" s="667">
        <f ca="1">'O5 Details by Class &amp; Accounts'!S121+'O5 Details by Class &amp; Accounts'!AN121+'O5 Details by Class &amp; Accounts'!BI121+'O5 Details by Class &amp; Accounts'!CD121</f>
        <v>0</v>
      </c>
      <c r="P121" s="667">
        <f ca="1">'O5 Details by Class &amp; Accounts'!T121+'O5 Details by Class &amp; Accounts'!AO121+'O5 Details by Class &amp; Accounts'!BJ121+'O5 Details by Class &amp; Accounts'!CE121</f>
        <v>0</v>
      </c>
      <c r="Q121" s="667">
        <f ca="1">'O5 Details by Class &amp; Accounts'!U121+'O5 Details by Class &amp; Accounts'!AP121+'O5 Details by Class &amp; Accounts'!BK121+'O5 Details by Class &amp; Accounts'!CF121</f>
        <v>0</v>
      </c>
      <c r="R121" s="667">
        <f ca="1">'O5 Details by Class &amp; Accounts'!V121+'O5 Details by Class &amp; Accounts'!AQ121+'O5 Details by Class &amp; Accounts'!BL121+'O5 Details by Class &amp; Accounts'!CG121</f>
        <v>0</v>
      </c>
      <c r="S121" s="667">
        <f ca="1">'O5 Details by Class &amp; Accounts'!W121+'O5 Details by Class &amp; Accounts'!AR121+'O5 Details by Class &amp; Accounts'!BM121+'O5 Details by Class &amp; Accounts'!CH121</f>
        <v>0</v>
      </c>
      <c r="T121" s="667">
        <f ca="1">'O5 Details by Class &amp; Accounts'!X121+'O5 Details by Class &amp; Accounts'!AS121+'O5 Details by Class &amp; Accounts'!BN121+'O5 Details by Class &amp; Accounts'!CI121</f>
        <v>0</v>
      </c>
      <c r="U121" s="667">
        <f ca="1">'O5 Details by Class &amp; Accounts'!Y121+'O5 Details by Class &amp; Accounts'!AT121+'O5 Details by Class &amp; Accounts'!BO121+'O5 Details by Class &amp; Accounts'!CJ121</f>
        <v>0</v>
      </c>
      <c r="V121" s="667">
        <f ca="1">'O5 Details by Class &amp; Accounts'!Z121+'O5 Details by Class &amp; Accounts'!AU121+'O5 Details by Class &amp; Accounts'!BP121+'O5 Details by Class &amp; Accounts'!CK121</f>
        <v>0</v>
      </c>
      <c r="W121" s="667">
        <f ca="1">'O5 Details by Class &amp; Accounts'!AA121+'O5 Details by Class &amp; Accounts'!AV121+'O5 Details by Class &amp; Accounts'!BQ121+'O5 Details by Class &amp; Accounts'!CL121</f>
        <v>0</v>
      </c>
      <c r="X121" s="1113">
        <f ca="1">'O5 Details by Class &amp; Accounts'!AB121+'O5 Details by Class &amp; Accounts'!AW121+'O5 Details by Class &amp; Accounts'!BR121+'O5 Details by Class &amp; Accounts'!CM121</f>
        <v>0</v>
      </c>
      <c r="Y121" s="2092" t="str">
        <f t="shared" si="4"/>
        <v>4716</v>
      </c>
      <c r="Z121" s="2087" t="s">
        <v>86</v>
      </c>
    </row>
    <row r="122" spans="1:26" ht="15.95" customHeight="1">
      <c r="A122" s="1944" t="s">
        <v>515</v>
      </c>
      <c r="B122" s="1088" t="s">
        <v>1023</v>
      </c>
      <c r="C122" s="1099" t="str">
        <f ca="1">IF(ISBLANK('E4 TB Allocation Details'!D122), "",('E4 TB Allocation Details'!D122))</f>
        <v>cop</v>
      </c>
      <c r="D122" s="1100">
        <f t="shared" si="5"/>
        <v>0</v>
      </c>
      <c r="E122" s="667">
        <f ca="1">'O5 Details by Class &amp; Accounts'!I122+'O5 Details by Class &amp; Accounts'!AD122+'O5 Details by Class &amp; Accounts'!AY122+'O5 Details by Class &amp; Accounts'!BT122</f>
        <v>0</v>
      </c>
      <c r="F122" s="667">
        <f ca="1">'O5 Details by Class &amp; Accounts'!J122+'O5 Details by Class &amp; Accounts'!AE122+'O5 Details by Class &amp; Accounts'!AZ122+'O5 Details by Class &amp; Accounts'!BU122</f>
        <v>0</v>
      </c>
      <c r="G122" s="667">
        <f ca="1">'O5 Details by Class &amp; Accounts'!K122+'O5 Details by Class &amp; Accounts'!AF122+'O5 Details by Class &amp; Accounts'!BA122+'O5 Details by Class &amp; Accounts'!BV122</f>
        <v>0</v>
      </c>
      <c r="H122" s="667">
        <f ca="1">'O5 Details by Class &amp; Accounts'!L122+'O5 Details by Class &amp; Accounts'!AG122+'O5 Details by Class &amp; Accounts'!BB122+'O5 Details by Class &amp; Accounts'!BW122</f>
        <v>0</v>
      </c>
      <c r="I122" s="667">
        <f ca="1">'O5 Details by Class &amp; Accounts'!M122+'O5 Details by Class &amp; Accounts'!AH122+'O5 Details by Class &amp; Accounts'!BC122+'O5 Details by Class &amp; Accounts'!BX122</f>
        <v>0</v>
      </c>
      <c r="J122" s="667">
        <f ca="1">'O5 Details by Class &amp; Accounts'!N122+'O5 Details by Class &amp; Accounts'!AI122+'O5 Details by Class &amp; Accounts'!BD122+'O5 Details by Class &amp; Accounts'!BY122</f>
        <v>0</v>
      </c>
      <c r="K122" s="667">
        <f ca="1">'O5 Details by Class &amp; Accounts'!O122+'O5 Details by Class &amp; Accounts'!AJ122+'O5 Details by Class &amp; Accounts'!BE122+'O5 Details by Class &amp; Accounts'!BZ122</f>
        <v>0</v>
      </c>
      <c r="L122" s="667">
        <f ca="1">'O5 Details by Class &amp; Accounts'!P122+'O5 Details by Class &amp; Accounts'!AK122+'O5 Details by Class &amp; Accounts'!BF122+'O5 Details by Class &amp; Accounts'!CA122</f>
        <v>0</v>
      </c>
      <c r="M122" s="667">
        <f ca="1">'O5 Details by Class &amp; Accounts'!Q122+'O5 Details by Class &amp; Accounts'!AL122+'O5 Details by Class &amp; Accounts'!BG122+'O5 Details by Class &amp; Accounts'!CB122</f>
        <v>0</v>
      </c>
      <c r="N122" s="667">
        <f ca="1">'O5 Details by Class &amp; Accounts'!R122+'O5 Details by Class &amp; Accounts'!AM122+'O5 Details by Class &amp; Accounts'!BH122+'O5 Details by Class &amp; Accounts'!CC122</f>
        <v>0</v>
      </c>
      <c r="O122" s="667">
        <f ca="1">'O5 Details by Class &amp; Accounts'!S122+'O5 Details by Class &amp; Accounts'!AN122+'O5 Details by Class &amp; Accounts'!BI122+'O5 Details by Class &amp; Accounts'!CD122</f>
        <v>0</v>
      </c>
      <c r="P122" s="667">
        <f ca="1">'O5 Details by Class &amp; Accounts'!T122+'O5 Details by Class &amp; Accounts'!AO122+'O5 Details by Class &amp; Accounts'!BJ122+'O5 Details by Class &amp; Accounts'!CE122</f>
        <v>0</v>
      </c>
      <c r="Q122" s="667">
        <f ca="1">'O5 Details by Class &amp; Accounts'!U122+'O5 Details by Class &amp; Accounts'!AP122+'O5 Details by Class &amp; Accounts'!BK122+'O5 Details by Class &amp; Accounts'!CF122</f>
        <v>0</v>
      </c>
      <c r="R122" s="667">
        <f ca="1">'O5 Details by Class &amp; Accounts'!V122+'O5 Details by Class &amp; Accounts'!AQ122+'O5 Details by Class &amp; Accounts'!BL122+'O5 Details by Class &amp; Accounts'!CG122</f>
        <v>0</v>
      </c>
      <c r="S122" s="667">
        <f ca="1">'O5 Details by Class &amp; Accounts'!W122+'O5 Details by Class &amp; Accounts'!AR122+'O5 Details by Class &amp; Accounts'!BM122+'O5 Details by Class &amp; Accounts'!CH122</f>
        <v>0</v>
      </c>
      <c r="T122" s="667">
        <f ca="1">'O5 Details by Class &amp; Accounts'!X122+'O5 Details by Class &amp; Accounts'!AS122+'O5 Details by Class &amp; Accounts'!BN122+'O5 Details by Class &amp; Accounts'!CI122</f>
        <v>0</v>
      </c>
      <c r="U122" s="667">
        <f ca="1">'O5 Details by Class &amp; Accounts'!Y122+'O5 Details by Class &amp; Accounts'!AT122+'O5 Details by Class &amp; Accounts'!BO122+'O5 Details by Class &amp; Accounts'!CJ122</f>
        <v>0</v>
      </c>
      <c r="V122" s="667">
        <f ca="1">'O5 Details by Class &amp; Accounts'!Z122+'O5 Details by Class &amp; Accounts'!AU122+'O5 Details by Class &amp; Accounts'!BP122+'O5 Details by Class &amp; Accounts'!CK122</f>
        <v>0</v>
      </c>
      <c r="W122" s="667">
        <f ca="1">'O5 Details by Class &amp; Accounts'!AA122+'O5 Details by Class &amp; Accounts'!AV122+'O5 Details by Class &amp; Accounts'!BQ122+'O5 Details by Class &amp; Accounts'!CL122</f>
        <v>0</v>
      </c>
      <c r="X122" s="1113">
        <f ca="1">'O5 Details by Class &amp; Accounts'!AB122+'O5 Details by Class &amp; Accounts'!AW122+'O5 Details by Class &amp; Accounts'!BR122+'O5 Details by Class &amp; Accounts'!CM122</f>
        <v>0</v>
      </c>
      <c r="Y122" s="2092" t="str">
        <f t="shared" si="4"/>
        <v>4730</v>
      </c>
      <c r="Z122" s="2087" t="s">
        <v>881</v>
      </c>
    </row>
    <row r="123" spans="1:26" ht="15.95" customHeight="1">
      <c r="A123" s="1939" t="s">
        <v>518</v>
      </c>
      <c r="B123" s="1083" t="s">
        <v>311</v>
      </c>
      <c r="C123" s="1099" t="str">
        <f ca="1">IF(ISBLANK('E4 TB Allocation Details'!D123), "",('E4 TB Allocation Details'!D123))</f>
        <v>di</v>
      </c>
      <c r="D123" s="1100">
        <f t="shared" si="5"/>
        <v>644999.99999999988</v>
      </c>
      <c r="E123" s="667">
        <f ca="1">'O5 Details by Class &amp; Accounts'!I123+'O5 Details by Class &amp; Accounts'!AD123+'O5 Details by Class &amp; Accounts'!AY123+'O5 Details by Class &amp; Accounts'!BT123</f>
        <v>329939.51090488461</v>
      </c>
      <c r="F123" s="667">
        <f ca="1">'O5 Details by Class &amp; Accounts'!J123+'O5 Details by Class &amp; Accounts'!AE123+'O5 Details by Class &amp; Accounts'!AZ123+'O5 Details by Class &amp; Accounts'!BU123</f>
        <v>101906.96837976022</v>
      </c>
      <c r="G123" s="667">
        <f ca="1">'O5 Details by Class &amp; Accounts'!K123+'O5 Details by Class &amp; Accounts'!AF123+'O5 Details by Class &amp; Accounts'!BA123+'O5 Details by Class &amp; Accounts'!BV123</f>
        <v>159779.78705968754</v>
      </c>
      <c r="H123" s="667">
        <f ca="1">'O5 Details by Class &amp; Accounts'!L123+'O5 Details by Class &amp; Accounts'!AG123+'O5 Details by Class &amp; Accounts'!BB123+'O5 Details by Class &amp; Accounts'!BW123</f>
        <v>0</v>
      </c>
      <c r="I123" s="667">
        <f ca="1">'O5 Details by Class &amp; Accounts'!M123+'O5 Details by Class &amp; Accounts'!AH123+'O5 Details by Class &amp; Accounts'!BC123+'O5 Details by Class &amp; Accounts'!BX123</f>
        <v>0</v>
      </c>
      <c r="J123" s="667">
        <f ca="1">'O5 Details by Class &amp; Accounts'!N123+'O5 Details by Class &amp; Accounts'!AI123+'O5 Details by Class &amp; Accounts'!BD123+'O5 Details by Class &amp; Accounts'!BY123</f>
        <v>0</v>
      </c>
      <c r="K123" s="667">
        <f ca="1">'O5 Details by Class &amp; Accounts'!O123+'O5 Details by Class &amp; Accounts'!AJ123+'O5 Details by Class &amp; Accounts'!BE123+'O5 Details by Class &amp; Accounts'!BZ123</f>
        <v>48337.734862099074</v>
      </c>
      <c r="L123" s="667">
        <f ca="1">'O5 Details by Class &amp; Accounts'!P123+'O5 Details by Class &amp; Accounts'!AK123+'O5 Details by Class &amp; Accounts'!BF123+'O5 Details by Class &amp; Accounts'!CA123</f>
        <v>2650.6913099295057</v>
      </c>
      <c r="M123" s="667">
        <f ca="1">'O5 Details by Class &amp; Accounts'!Q123+'O5 Details by Class &amp; Accounts'!AL123+'O5 Details by Class &amp; Accounts'!BG123+'O5 Details by Class &amp; Accounts'!CB123</f>
        <v>2385.3074836390306</v>
      </c>
      <c r="N123" s="667">
        <f ca="1">'O5 Details by Class &amp; Accounts'!R123+'O5 Details by Class &amp; Accounts'!AM123+'O5 Details by Class &amp; Accounts'!BH123+'O5 Details by Class &amp; Accounts'!CC123</f>
        <v>0</v>
      </c>
      <c r="O123" s="667">
        <f ca="1">'O5 Details by Class &amp; Accounts'!S123+'O5 Details by Class &amp; Accounts'!AN123+'O5 Details by Class &amp; Accounts'!BI123+'O5 Details by Class &amp; Accounts'!CD123</f>
        <v>0</v>
      </c>
      <c r="P123" s="667">
        <f ca="1">'O5 Details by Class &amp; Accounts'!T123+'O5 Details by Class &amp; Accounts'!AO123+'O5 Details by Class &amp; Accounts'!BJ123+'O5 Details by Class &amp; Accounts'!CE123</f>
        <v>0</v>
      </c>
      <c r="Q123" s="667">
        <f ca="1">'O5 Details by Class &amp; Accounts'!U123+'O5 Details by Class &amp; Accounts'!AP123+'O5 Details by Class &amp; Accounts'!BK123+'O5 Details by Class &amp; Accounts'!CF123</f>
        <v>0</v>
      </c>
      <c r="R123" s="667">
        <f ca="1">'O5 Details by Class &amp; Accounts'!V123+'O5 Details by Class &amp; Accounts'!AQ123+'O5 Details by Class &amp; Accounts'!BL123+'O5 Details by Class &amp; Accounts'!CG123</f>
        <v>0</v>
      </c>
      <c r="S123" s="667">
        <f ca="1">'O5 Details by Class &amp; Accounts'!W123+'O5 Details by Class &amp; Accounts'!AR123+'O5 Details by Class &amp; Accounts'!BM123+'O5 Details by Class &amp; Accounts'!CH123</f>
        <v>0</v>
      </c>
      <c r="T123" s="667">
        <f ca="1">'O5 Details by Class &amp; Accounts'!X123+'O5 Details by Class &amp; Accounts'!AS123+'O5 Details by Class &amp; Accounts'!BN123+'O5 Details by Class &amp; Accounts'!CI123</f>
        <v>0</v>
      </c>
      <c r="U123" s="667">
        <f ca="1">'O5 Details by Class &amp; Accounts'!Y123+'O5 Details by Class &amp; Accounts'!AT123+'O5 Details by Class &amp; Accounts'!BO123+'O5 Details by Class &amp; Accounts'!CJ123</f>
        <v>0</v>
      </c>
      <c r="V123" s="667">
        <f ca="1">'O5 Details by Class &amp; Accounts'!Z123+'O5 Details by Class &amp; Accounts'!AU123+'O5 Details by Class &amp; Accounts'!BP123+'O5 Details by Class &amp; Accounts'!CK123</f>
        <v>0</v>
      </c>
      <c r="W123" s="667">
        <f ca="1">'O5 Details by Class &amp; Accounts'!AA123+'O5 Details by Class &amp; Accounts'!AV123+'O5 Details by Class &amp; Accounts'!BQ123+'O5 Details by Class &amp; Accounts'!CL123</f>
        <v>0</v>
      </c>
      <c r="X123" s="1113">
        <f ca="1">'O5 Details by Class &amp; Accounts'!AB123+'O5 Details by Class &amp; Accounts'!AW123+'O5 Details by Class &amp; Accounts'!BR123+'O5 Details by Class &amp; Accounts'!CM123</f>
        <v>0</v>
      </c>
      <c r="Y123" s="2092" t="str">
        <f t="shared" si="4"/>
        <v>5005</v>
      </c>
      <c r="Z123" s="2087" t="s">
        <v>448</v>
      </c>
    </row>
    <row r="124" spans="1:26" ht="15.95" customHeight="1">
      <c r="A124" s="1939" t="s">
        <v>519</v>
      </c>
      <c r="B124" s="1083" t="s">
        <v>1024</v>
      </c>
      <c r="C124" s="1099" t="str">
        <f ca="1">IF(ISBLANK('E4 TB Allocation Details'!D124), "",('E4 TB Allocation Details'!D124))</f>
        <v>di</v>
      </c>
      <c r="D124" s="1100">
        <f t="shared" si="5"/>
        <v>261000</v>
      </c>
      <c r="E124" s="667">
        <f ca="1">'O5 Details by Class &amp; Accounts'!I124+'O5 Details by Class &amp; Accounts'!AD124+'O5 Details by Class &amp; Accounts'!AY124+'O5 Details by Class &amp; Accounts'!BT124</f>
        <v>133510.40673825564</v>
      </c>
      <c r="F124" s="667">
        <f ca="1">'O5 Details by Class &amp; Accounts'!J124+'O5 Details by Class &amp; Accounts'!AE124+'O5 Details by Class &amp; Accounts'!AZ124+'O5 Details by Class &amp; Accounts'!BU124</f>
        <v>41236.773251344835</v>
      </c>
      <c r="G124" s="667">
        <f ca="1">'O5 Details by Class &amp; Accounts'!K124+'O5 Details by Class &amp; Accounts'!AF124+'O5 Details by Class &amp; Accounts'!BA124+'O5 Details by Class &amp; Accounts'!BV124</f>
        <v>64655.076624152636</v>
      </c>
      <c r="H124" s="667">
        <f ca="1">'O5 Details by Class &amp; Accounts'!L124+'O5 Details by Class &amp; Accounts'!AG124+'O5 Details by Class &amp; Accounts'!BB124+'O5 Details by Class &amp; Accounts'!BW124</f>
        <v>0</v>
      </c>
      <c r="I124" s="667">
        <f ca="1">'O5 Details by Class &amp; Accounts'!M124+'O5 Details by Class &amp; Accounts'!AH124+'O5 Details by Class &amp; Accounts'!BC124+'O5 Details by Class &amp; Accounts'!BX124</f>
        <v>0</v>
      </c>
      <c r="J124" s="667">
        <f ca="1">'O5 Details by Class &amp; Accounts'!N124+'O5 Details by Class &amp; Accounts'!AI124+'O5 Details by Class &amp; Accounts'!BD124+'O5 Details by Class &amp; Accounts'!BY124</f>
        <v>0</v>
      </c>
      <c r="K124" s="667">
        <f ca="1">'O5 Details by Class &amp; Accounts'!O124+'O5 Details by Class &amp; Accounts'!AJ124+'O5 Details by Class &amp; Accounts'!BE124+'O5 Details by Class &amp; Accounts'!BZ124</f>
        <v>19559.920618616834</v>
      </c>
      <c r="L124" s="667">
        <f ca="1">'O5 Details by Class &amp; Accounts'!P124+'O5 Details by Class &amp; Accounts'!AK124+'O5 Details by Class &amp; Accounts'!BF124+'O5 Details by Class &amp; Accounts'!CA124</f>
        <v>1072.6053207621721</v>
      </c>
      <c r="M124" s="667">
        <f ca="1">'O5 Details by Class &amp; Accounts'!Q124+'O5 Details by Class &amp; Accounts'!AL124+'O5 Details by Class &amp; Accounts'!BG124+'O5 Details by Class &amp; Accounts'!CB124</f>
        <v>965.21744686788679</v>
      </c>
      <c r="N124" s="667">
        <f ca="1">'O5 Details by Class &amp; Accounts'!R124+'O5 Details by Class &amp; Accounts'!AM124+'O5 Details by Class &amp; Accounts'!BH124+'O5 Details by Class &amp; Accounts'!CC124</f>
        <v>0</v>
      </c>
      <c r="O124" s="667">
        <f ca="1">'O5 Details by Class &amp; Accounts'!S124+'O5 Details by Class &amp; Accounts'!AN124+'O5 Details by Class &amp; Accounts'!BI124+'O5 Details by Class &amp; Accounts'!CD124</f>
        <v>0</v>
      </c>
      <c r="P124" s="667">
        <f ca="1">'O5 Details by Class &amp; Accounts'!T124+'O5 Details by Class &amp; Accounts'!AO124+'O5 Details by Class &amp; Accounts'!BJ124+'O5 Details by Class &amp; Accounts'!CE124</f>
        <v>0</v>
      </c>
      <c r="Q124" s="667">
        <f ca="1">'O5 Details by Class &amp; Accounts'!U124+'O5 Details by Class &amp; Accounts'!AP124+'O5 Details by Class &amp; Accounts'!BK124+'O5 Details by Class &amp; Accounts'!CF124</f>
        <v>0</v>
      </c>
      <c r="R124" s="667">
        <f ca="1">'O5 Details by Class &amp; Accounts'!V124+'O5 Details by Class &amp; Accounts'!AQ124+'O5 Details by Class &amp; Accounts'!BL124+'O5 Details by Class &amp; Accounts'!CG124</f>
        <v>0</v>
      </c>
      <c r="S124" s="667">
        <f ca="1">'O5 Details by Class &amp; Accounts'!W124+'O5 Details by Class &amp; Accounts'!AR124+'O5 Details by Class &amp; Accounts'!BM124+'O5 Details by Class &amp; Accounts'!CH124</f>
        <v>0</v>
      </c>
      <c r="T124" s="667">
        <f ca="1">'O5 Details by Class &amp; Accounts'!X124+'O5 Details by Class &amp; Accounts'!AS124+'O5 Details by Class &amp; Accounts'!BN124+'O5 Details by Class &amp; Accounts'!CI124</f>
        <v>0</v>
      </c>
      <c r="U124" s="667">
        <f ca="1">'O5 Details by Class &amp; Accounts'!Y124+'O5 Details by Class &amp; Accounts'!AT124+'O5 Details by Class &amp; Accounts'!BO124+'O5 Details by Class &amp; Accounts'!CJ124</f>
        <v>0</v>
      </c>
      <c r="V124" s="667">
        <f ca="1">'O5 Details by Class &amp; Accounts'!Z124+'O5 Details by Class &amp; Accounts'!AU124+'O5 Details by Class &amp; Accounts'!BP124+'O5 Details by Class &amp; Accounts'!CK124</f>
        <v>0</v>
      </c>
      <c r="W124" s="667">
        <f ca="1">'O5 Details by Class &amp; Accounts'!AA124+'O5 Details by Class &amp; Accounts'!AV124+'O5 Details by Class &amp; Accounts'!BQ124+'O5 Details by Class &amp; Accounts'!CL124</f>
        <v>0</v>
      </c>
      <c r="X124" s="1113">
        <f ca="1">'O5 Details by Class &amp; Accounts'!AB124+'O5 Details by Class &amp; Accounts'!AW124+'O5 Details by Class &amp; Accounts'!BR124+'O5 Details by Class &amp; Accounts'!CM124</f>
        <v>0</v>
      </c>
      <c r="Y124" s="2092" t="str">
        <f t="shared" si="4"/>
        <v>5010</v>
      </c>
      <c r="Z124" s="2087" t="s">
        <v>448</v>
      </c>
    </row>
    <row r="125" spans="1:26" ht="15.95" customHeight="1">
      <c r="A125" s="1939" t="s">
        <v>522</v>
      </c>
      <c r="B125" s="1083" t="s">
        <v>302</v>
      </c>
      <c r="C125" s="1099" t="str">
        <f ca="1">IF(ISBLANK('E4 TB Allocation Details'!D125), "",('E4 TB Allocation Details'!D125))</f>
        <v>di</v>
      </c>
      <c r="D125" s="1100">
        <f t="shared" si="5"/>
        <v>0</v>
      </c>
      <c r="E125" s="667">
        <f ca="1">'O5 Details by Class &amp; Accounts'!I125+'O5 Details by Class &amp; Accounts'!AD125+'O5 Details by Class &amp; Accounts'!AY125+'O5 Details by Class &amp; Accounts'!BT125</f>
        <v>0</v>
      </c>
      <c r="F125" s="667">
        <f ca="1">'O5 Details by Class &amp; Accounts'!J125+'O5 Details by Class &amp; Accounts'!AE125+'O5 Details by Class &amp; Accounts'!AZ125+'O5 Details by Class &amp; Accounts'!BU125</f>
        <v>0</v>
      </c>
      <c r="G125" s="667">
        <f ca="1">'O5 Details by Class &amp; Accounts'!K125+'O5 Details by Class &amp; Accounts'!AF125+'O5 Details by Class &amp; Accounts'!BA125+'O5 Details by Class &amp; Accounts'!BV125</f>
        <v>0</v>
      </c>
      <c r="H125" s="667">
        <f ca="1">'O5 Details by Class &amp; Accounts'!L125+'O5 Details by Class &amp; Accounts'!AG125+'O5 Details by Class &amp; Accounts'!BB125+'O5 Details by Class &amp; Accounts'!BW125</f>
        <v>0</v>
      </c>
      <c r="I125" s="667">
        <f ca="1">'O5 Details by Class &amp; Accounts'!M125+'O5 Details by Class &amp; Accounts'!AH125+'O5 Details by Class &amp; Accounts'!BC125+'O5 Details by Class &amp; Accounts'!BX125</f>
        <v>0</v>
      </c>
      <c r="J125" s="667">
        <f ca="1">'O5 Details by Class &amp; Accounts'!N125+'O5 Details by Class &amp; Accounts'!AI125+'O5 Details by Class &amp; Accounts'!BD125+'O5 Details by Class &amp; Accounts'!BY125</f>
        <v>0</v>
      </c>
      <c r="K125" s="667">
        <f ca="1">'O5 Details by Class &amp; Accounts'!O125+'O5 Details by Class &amp; Accounts'!AJ125+'O5 Details by Class &amp; Accounts'!BE125+'O5 Details by Class &amp; Accounts'!BZ125</f>
        <v>0</v>
      </c>
      <c r="L125" s="667">
        <f ca="1">'O5 Details by Class &amp; Accounts'!P125+'O5 Details by Class &amp; Accounts'!AK125+'O5 Details by Class &amp; Accounts'!BF125+'O5 Details by Class &amp; Accounts'!CA125</f>
        <v>0</v>
      </c>
      <c r="M125" s="667">
        <f ca="1">'O5 Details by Class &amp; Accounts'!Q125+'O5 Details by Class &amp; Accounts'!AL125+'O5 Details by Class &amp; Accounts'!BG125+'O5 Details by Class &amp; Accounts'!CB125</f>
        <v>0</v>
      </c>
      <c r="N125" s="667">
        <f ca="1">'O5 Details by Class &amp; Accounts'!R125+'O5 Details by Class &amp; Accounts'!AM125+'O5 Details by Class &amp; Accounts'!BH125+'O5 Details by Class &amp; Accounts'!CC125</f>
        <v>0</v>
      </c>
      <c r="O125" s="667">
        <f ca="1">'O5 Details by Class &amp; Accounts'!S125+'O5 Details by Class &amp; Accounts'!AN125+'O5 Details by Class &amp; Accounts'!BI125+'O5 Details by Class &amp; Accounts'!CD125</f>
        <v>0</v>
      </c>
      <c r="P125" s="667">
        <f ca="1">'O5 Details by Class &amp; Accounts'!T125+'O5 Details by Class &amp; Accounts'!AO125+'O5 Details by Class &amp; Accounts'!BJ125+'O5 Details by Class &amp; Accounts'!CE125</f>
        <v>0</v>
      </c>
      <c r="Q125" s="667">
        <f ca="1">'O5 Details by Class &amp; Accounts'!U125+'O5 Details by Class &amp; Accounts'!AP125+'O5 Details by Class &amp; Accounts'!BK125+'O5 Details by Class &amp; Accounts'!CF125</f>
        <v>0</v>
      </c>
      <c r="R125" s="667">
        <f ca="1">'O5 Details by Class &amp; Accounts'!V125+'O5 Details by Class &amp; Accounts'!AQ125+'O5 Details by Class &amp; Accounts'!BL125+'O5 Details by Class &amp; Accounts'!CG125</f>
        <v>0</v>
      </c>
      <c r="S125" s="667">
        <f ca="1">'O5 Details by Class &amp; Accounts'!W125+'O5 Details by Class &amp; Accounts'!AR125+'O5 Details by Class &amp; Accounts'!BM125+'O5 Details by Class &amp; Accounts'!CH125</f>
        <v>0</v>
      </c>
      <c r="T125" s="667">
        <f ca="1">'O5 Details by Class &amp; Accounts'!X125+'O5 Details by Class &amp; Accounts'!AS125+'O5 Details by Class &amp; Accounts'!BN125+'O5 Details by Class &amp; Accounts'!CI125</f>
        <v>0</v>
      </c>
      <c r="U125" s="667">
        <f ca="1">'O5 Details by Class &amp; Accounts'!Y125+'O5 Details by Class &amp; Accounts'!AT125+'O5 Details by Class &amp; Accounts'!BO125+'O5 Details by Class &amp; Accounts'!CJ125</f>
        <v>0</v>
      </c>
      <c r="V125" s="667">
        <f ca="1">'O5 Details by Class &amp; Accounts'!Z125+'O5 Details by Class &amp; Accounts'!AU125+'O5 Details by Class &amp; Accounts'!BP125+'O5 Details by Class &amp; Accounts'!CK125</f>
        <v>0</v>
      </c>
      <c r="W125" s="667">
        <f ca="1">'O5 Details by Class &amp; Accounts'!AA125+'O5 Details by Class &amp; Accounts'!AV125+'O5 Details by Class &amp; Accounts'!BQ125+'O5 Details by Class &amp; Accounts'!CL125</f>
        <v>0</v>
      </c>
      <c r="X125" s="1113">
        <f ca="1">'O5 Details by Class &amp; Accounts'!AB125+'O5 Details by Class &amp; Accounts'!AW125+'O5 Details by Class &amp; Accounts'!BR125+'O5 Details by Class &amp; Accounts'!CM125</f>
        <v>0</v>
      </c>
      <c r="Y125" s="2092" t="str">
        <f t="shared" si="4"/>
        <v>5012</v>
      </c>
      <c r="Z125" s="2087">
        <v>1808</v>
      </c>
    </row>
    <row r="126" spans="1:26" ht="15.95" customHeight="1">
      <c r="A126" s="1939" t="s">
        <v>524</v>
      </c>
      <c r="B126" s="1083" t="s">
        <v>303</v>
      </c>
      <c r="C126" s="1099" t="str">
        <f ca="1">IF(ISBLANK('E4 TB Allocation Details'!D126), "",('E4 TB Allocation Details'!D126))</f>
        <v>di</v>
      </c>
      <c r="D126" s="1100">
        <f t="shared" si="5"/>
        <v>0</v>
      </c>
      <c r="E126" s="667">
        <f ca="1">'O5 Details by Class &amp; Accounts'!I126+'O5 Details by Class &amp; Accounts'!AD126+'O5 Details by Class &amp; Accounts'!AY126+'O5 Details by Class &amp; Accounts'!BT126</f>
        <v>0</v>
      </c>
      <c r="F126" s="667">
        <f ca="1">'O5 Details by Class &amp; Accounts'!J126+'O5 Details by Class &amp; Accounts'!AE126+'O5 Details by Class &amp; Accounts'!AZ126+'O5 Details by Class &amp; Accounts'!BU126</f>
        <v>0</v>
      </c>
      <c r="G126" s="667">
        <f ca="1">'O5 Details by Class &amp; Accounts'!K126+'O5 Details by Class &amp; Accounts'!AF126+'O5 Details by Class &amp; Accounts'!BA126+'O5 Details by Class &amp; Accounts'!BV126</f>
        <v>0</v>
      </c>
      <c r="H126" s="667">
        <f ca="1">'O5 Details by Class &amp; Accounts'!L126+'O5 Details by Class &amp; Accounts'!AG126+'O5 Details by Class &amp; Accounts'!BB126+'O5 Details by Class &amp; Accounts'!BW126</f>
        <v>0</v>
      </c>
      <c r="I126" s="667">
        <f ca="1">'O5 Details by Class &amp; Accounts'!M126+'O5 Details by Class &amp; Accounts'!AH126+'O5 Details by Class &amp; Accounts'!BC126+'O5 Details by Class &amp; Accounts'!BX126</f>
        <v>0</v>
      </c>
      <c r="J126" s="667">
        <f ca="1">'O5 Details by Class &amp; Accounts'!N126+'O5 Details by Class &amp; Accounts'!AI126+'O5 Details by Class &amp; Accounts'!BD126+'O5 Details by Class &amp; Accounts'!BY126</f>
        <v>0</v>
      </c>
      <c r="K126" s="667">
        <f ca="1">'O5 Details by Class &amp; Accounts'!O126+'O5 Details by Class &amp; Accounts'!AJ126+'O5 Details by Class &amp; Accounts'!BE126+'O5 Details by Class &amp; Accounts'!BZ126</f>
        <v>0</v>
      </c>
      <c r="L126" s="667">
        <f ca="1">'O5 Details by Class &amp; Accounts'!P126+'O5 Details by Class &amp; Accounts'!AK126+'O5 Details by Class &amp; Accounts'!BF126+'O5 Details by Class &amp; Accounts'!CA126</f>
        <v>0</v>
      </c>
      <c r="M126" s="667">
        <f ca="1">'O5 Details by Class &amp; Accounts'!Q126+'O5 Details by Class &amp; Accounts'!AL126+'O5 Details by Class &amp; Accounts'!BG126+'O5 Details by Class &amp; Accounts'!CB126</f>
        <v>0</v>
      </c>
      <c r="N126" s="667">
        <f ca="1">'O5 Details by Class &amp; Accounts'!R126+'O5 Details by Class &amp; Accounts'!AM126+'O5 Details by Class &amp; Accounts'!BH126+'O5 Details by Class &amp; Accounts'!CC126</f>
        <v>0</v>
      </c>
      <c r="O126" s="667">
        <f ca="1">'O5 Details by Class &amp; Accounts'!S126+'O5 Details by Class &amp; Accounts'!AN126+'O5 Details by Class &amp; Accounts'!BI126+'O5 Details by Class &amp; Accounts'!CD126</f>
        <v>0</v>
      </c>
      <c r="P126" s="667">
        <f ca="1">'O5 Details by Class &amp; Accounts'!T126+'O5 Details by Class &amp; Accounts'!AO126+'O5 Details by Class &amp; Accounts'!BJ126+'O5 Details by Class &amp; Accounts'!CE126</f>
        <v>0</v>
      </c>
      <c r="Q126" s="667">
        <f ca="1">'O5 Details by Class &amp; Accounts'!U126+'O5 Details by Class &amp; Accounts'!AP126+'O5 Details by Class &amp; Accounts'!BK126+'O5 Details by Class &amp; Accounts'!CF126</f>
        <v>0</v>
      </c>
      <c r="R126" s="667">
        <f ca="1">'O5 Details by Class &amp; Accounts'!V126+'O5 Details by Class &amp; Accounts'!AQ126+'O5 Details by Class &amp; Accounts'!BL126+'O5 Details by Class &amp; Accounts'!CG126</f>
        <v>0</v>
      </c>
      <c r="S126" s="667">
        <f ca="1">'O5 Details by Class &amp; Accounts'!W126+'O5 Details by Class &amp; Accounts'!AR126+'O5 Details by Class &amp; Accounts'!BM126+'O5 Details by Class &amp; Accounts'!CH126</f>
        <v>0</v>
      </c>
      <c r="T126" s="667">
        <f ca="1">'O5 Details by Class &amp; Accounts'!X126+'O5 Details by Class &amp; Accounts'!AS126+'O5 Details by Class &amp; Accounts'!BN126+'O5 Details by Class &amp; Accounts'!CI126</f>
        <v>0</v>
      </c>
      <c r="U126" s="667">
        <f ca="1">'O5 Details by Class &amp; Accounts'!Y126+'O5 Details by Class &amp; Accounts'!AT126+'O5 Details by Class &amp; Accounts'!BO126+'O5 Details by Class &amp; Accounts'!CJ126</f>
        <v>0</v>
      </c>
      <c r="V126" s="667">
        <f ca="1">'O5 Details by Class &amp; Accounts'!Z126+'O5 Details by Class &amp; Accounts'!AU126+'O5 Details by Class &amp; Accounts'!BP126+'O5 Details by Class &amp; Accounts'!CK126</f>
        <v>0</v>
      </c>
      <c r="W126" s="667">
        <f ca="1">'O5 Details by Class &amp; Accounts'!AA126+'O5 Details by Class &amp; Accounts'!AV126+'O5 Details by Class &amp; Accounts'!BQ126+'O5 Details by Class &amp; Accounts'!CL126</f>
        <v>0</v>
      </c>
      <c r="X126" s="1113">
        <f ca="1">'O5 Details by Class &amp; Accounts'!AB126+'O5 Details by Class &amp; Accounts'!AW126+'O5 Details by Class &amp; Accounts'!BR126+'O5 Details by Class &amp; Accounts'!CM126</f>
        <v>0</v>
      </c>
      <c r="Y126" s="2092" t="str">
        <f t="shared" si="4"/>
        <v>5014</v>
      </c>
      <c r="Z126" s="2087">
        <v>1815</v>
      </c>
    </row>
    <row r="127" spans="1:26" ht="15.95" customHeight="1">
      <c r="A127" s="1939" t="s">
        <v>525</v>
      </c>
      <c r="B127" s="1083" t="s">
        <v>304</v>
      </c>
      <c r="C127" s="1099" t="str">
        <f ca="1">IF(ISBLANK('E4 TB Allocation Details'!D127), "",('E4 TB Allocation Details'!D127))</f>
        <v>di</v>
      </c>
      <c r="D127" s="1100">
        <f t="shared" si="5"/>
        <v>0</v>
      </c>
      <c r="E127" s="667">
        <f ca="1">'O5 Details by Class &amp; Accounts'!I127+'O5 Details by Class &amp; Accounts'!AD127+'O5 Details by Class &amp; Accounts'!AY127+'O5 Details by Class &amp; Accounts'!BT127</f>
        <v>0</v>
      </c>
      <c r="F127" s="667">
        <f ca="1">'O5 Details by Class &amp; Accounts'!J127+'O5 Details by Class &amp; Accounts'!AE127+'O5 Details by Class &amp; Accounts'!AZ127+'O5 Details by Class &amp; Accounts'!BU127</f>
        <v>0</v>
      </c>
      <c r="G127" s="667">
        <f ca="1">'O5 Details by Class &amp; Accounts'!K127+'O5 Details by Class &amp; Accounts'!AF127+'O5 Details by Class &amp; Accounts'!BA127+'O5 Details by Class &amp; Accounts'!BV127</f>
        <v>0</v>
      </c>
      <c r="H127" s="667">
        <f ca="1">'O5 Details by Class &amp; Accounts'!L127+'O5 Details by Class &amp; Accounts'!AG127+'O5 Details by Class &amp; Accounts'!BB127+'O5 Details by Class &amp; Accounts'!BW127</f>
        <v>0</v>
      </c>
      <c r="I127" s="667">
        <f ca="1">'O5 Details by Class &amp; Accounts'!M127+'O5 Details by Class &amp; Accounts'!AH127+'O5 Details by Class &amp; Accounts'!BC127+'O5 Details by Class &amp; Accounts'!BX127</f>
        <v>0</v>
      </c>
      <c r="J127" s="667">
        <f ca="1">'O5 Details by Class &amp; Accounts'!N127+'O5 Details by Class &amp; Accounts'!AI127+'O5 Details by Class &amp; Accounts'!BD127+'O5 Details by Class &amp; Accounts'!BY127</f>
        <v>0</v>
      </c>
      <c r="K127" s="667">
        <f ca="1">'O5 Details by Class &amp; Accounts'!O127+'O5 Details by Class &amp; Accounts'!AJ127+'O5 Details by Class &amp; Accounts'!BE127+'O5 Details by Class &amp; Accounts'!BZ127</f>
        <v>0</v>
      </c>
      <c r="L127" s="667">
        <f ca="1">'O5 Details by Class &amp; Accounts'!P127+'O5 Details by Class &amp; Accounts'!AK127+'O5 Details by Class &amp; Accounts'!BF127+'O5 Details by Class &amp; Accounts'!CA127</f>
        <v>0</v>
      </c>
      <c r="M127" s="667">
        <f ca="1">'O5 Details by Class &amp; Accounts'!Q127+'O5 Details by Class &amp; Accounts'!AL127+'O5 Details by Class &amp; Accounts'!BG127+'O5 Details by Class &amp; Accounts'!CB127</f>
        <v>0</v>
      </c>
      <c r="N127" s="667">
        <f ca="1">'O5 Details by Class &amp; Accounts'!R127+'O5 Details by Class &amp; Accounts'!AM127+'O5 Details by Class &amp; Accounts'!BH127+'O5 Details by Class &amp; Accounts'!CC127</f>
        <v>0</v>
      </c>
      <c r="O127" s="667">
        <f ca="1">'O5 Details by Class &amp; Accounts'!S127+'O5 Details by Class &amp; Accounts'!AN127+'O5 Details by Class &amp; Accounts'!BI127+'O5 Details by Class &amp; Accounts'!CD127</f>
        <v>0</v>
      </c>
      <c r="P127" s="667">
        <f ca="1">'O5 Details by Class &amp; Accounts'!T127+'O5 Details by Class &amp; Accounts'!AO127+'O5 Details by Class &amp; Accounts'!BJ127+'O5 Details by Class &amp; Accounts'!CE127</f>
        <v>0</v>
      </c>
      <c r="Q127" s="667">
        <f ca="1">'O5 Details by Class &amp; Accounts'!U127+'O5 Details by Class &amp; Accounts'!AP127+'O5 Details by Class &amp; Accounts'!BK127+'O5 Details by Class &amp; Accounts'!CF127</f>
        <v>0</v>
      </c>
      <c r="R127" s="667">
        <f ca="1">'O5 Details by Class &amp; Accounts'!V127+'O5 Details by Class &amp; Accounts'!AQ127+'O5 Details by Class &amp; Accounts'!BL127+'O5 Details by Class &amp; Accounts'!CG127</f>
        <v>0</v>
      </c>
      <c r="S127" s="667">
        <f ca="1">'O5 Details by Class &amp; Accounts'!W127+'O5 Details by Class &amp; Accounts'!AR127+'O5 Details by Class &amp; Accounts'!BM127+'O5 Details by Class &amp; Accounts'!CH127</f>
        <v>0</v>
      </c>
      <c r="T127" s="667">
        <f ca="1">'O5 Details by Class &amp; Accounts'!X127+'O5 Details by Class &amp; Accounts'!AS127+'O5 Details by Class &amp; Accounts'!BN127+'O5 Details by Class &amp; Accounts'!CI127</f>
        <v>0</v>
      </c>
      <c r="U127" s="667">
        <f ca="1">'O5 Details by Class &amp; Accounts'!Y127+'O5 Details by Class &amp; Accounts'!AT127+'O5 Details by Class &amp; Accounts'!BO127+'O5 Details by Class &amp; Accounts'!CJ127</f>
        <v>0</v>
      </c>
      <c r="V127" s="667">
        <f ca="1">'O5 Details by Class &amp; Accounts'!Z127+'O5 Details by Class &amp; Accounts'!AU127+'O5 Details by Class &amp; Accounts'!BP127+'O5 Details by Class &amp; Accounts'!CK127</f>
        <v>0</v>
      </c>
      <c r="W127" s="667">
        <f ca="1">'O5 Details by Class &amp; Accounts'!AA127+'O5 Details by Class &amp; Accounts'!AV127+'O5 Details by Class &amp; Accounts'!BQ127+'O5 Details by Class &amp; Accounts'!CL127</f>
        <v>0</v>
      </c>
      <c r="X127" s="1113">
        <f ca="1">'O5 Details by Class &amp; Accounts'!AB127+'O5 Details by Class &amp; Accounts'!AW127+'O5 Details by Class &amp; Accounts'!BR127+'O5 Details by Class &amp; Accounts'!CM127</f>
        <v>0</v>
      </c>
      <c r="Y127" s="2092" t="str">
        <f t="shared" si="4"/>
        <v>5015</v>
      </c>
      <c r="Z127" s="2087">
        <v>1815</v>
      </c>
    </row>
    <row r="128" spans="1:26" ht="15.95" customHeight="1">
      <c r="A128" s="1939" t="s">
        <v>527</v>
      </c>
      <c r="B128" s="1083" t="s">
        <v>305</v>
      </c>
      <c r="C128" s="1099" t="str">
        <f ca="1">IF(ISBLANK('E4 TB Allocation Details'!D128), "",('E4 TB Allocation Details'!D128))</f>
        <v>di</v>
      </c>
      <c r="D128" s="1100">
        <f t="shared" si="5"/>
        <v>27000</v>
      </c>
      <c r="E128" s="667">
        <f ca="1">'O5 Details by Class &amp; Accounts'!I128+'O5 Details by Class &amp; Accounts'!AD128+'O5 Details by Class &amp; Accounts'!AY128+'O5 Details by Class &amp; Accounts'!BT128</f>
        <v>10176.642912824522</v>
      </c>
      <c r="F128" s="667">
        <f ca="1">'O5 Details by Class &amp; Accounts'!J128+'O5 Details by Class &amp; Accounts'!AE128+'O5 Details by Class &amp; Accounts'!AZ128+'O5 Details by Class &amp; Accounts'!BU128</f>
        <v>4772.3678388315329</v>
      </c>
      <c r="G128" s="667">
        <f ca="1">'O5 Details by Class &amp; Accounts'!K128+'O5 Details by Class &amp; Accounts'!AF128+'O5 Details by Class &amp; Accounts'!BA128+'O5 Details by Class &amp; Accounts'!BV128</f>
        <v>12032.71871842876</v>
      </c>
      <c r="H128" s="667">
        <f ca="1">'O5 Details by Class &amp; Accounts'!L128+'O5 Details by Class &amp; Accounts'!AG128+'O5 Details by Class &amp; Accounts'!BB128+'O5 Details by Class &amp; Accounts'!BW128</f>
        <v>0</v>
      </c>
      <c r="I128" s="667">
        <f ca="1">'O5 Details by Class &amp; Accounts'!M128+'O5 Details by Class &amp; Accounts'!AH128+'O5 Details by Class &amp; Accounts'!BC128+'O5 Details by Class &amp; Accounts'!BX128</f>
        <v>0</v>
      </c>
      <c r="J128" s="667">
        <f ca="1">'O5 Details by Class &amp; Accounts'!N128+'O5 Details by Class &amp; Accounts'!AI128+'O5 Details by Class &amp; Accounts'!BD128+'O5 Details by Class &amp; Accounts'!BY128</f>
        <v>0</v>
      </c>
      <c r="K128" s="667">
        <f ca="1">'O5 Details by Class &amp; Accounts'!O128+'O5 Details by Class &amp; Accounts'!AJ128+'O5 Details by Class &amp; Accounts'!BE128+'O5 Details by Class &amp; Accounts'!BZ128</f>
        <v>0</v>
      </c>
      <c r="L128" s="667">
        <f ca="1">'O5 Details by Class &amp; Accounts'!P128+'O5 Details by Class &amp; Accounts'!AK128+'O5 Details by Class &amp; Accounts'!BF128+'O5 Details by Class &amp; Accounts'!CA128</f>
        <v>0</v>
      </c>
      <c r="M128" s="667">
        <f ca="1">'O5 Details by Class &amp; Accounts'!Q128+'O5 Details by Class &amp; Accounts'!AL128+'O5 Details by Class &amp; Accounts'!BG128+'O5 Details by Class &amp; Accounts'!CB128</f>
        <v>18.27052991518579</v>
      </c>
      <c r="N128" s="667">
        <f ca="1">'O5 Details by Class &amp; Accounts'!R128+'O5 Details by Class &amp; Accounts'!AM128+'O5 Details by Class &amp; Accounts'!BH128+'O5 Details by Class &amp; Accounts'!CC128</f>
        <v>0</v>
      </c>
      <c r="O128" s="667">
        <f ca="1">'O5 Details by Class &amp; Accounts'!S128+'O5 Details by Class &amp; Accounts'!AN128+'O5 Details by Class &amp; Accounts'!BI128+'O5 Details by Class &amp; Accounts'!CD128</f>
        <v>0</v>
      </c>
      <c r="P128" s="667">
        <f ca="1">'O5 Details by Class &amp; Accounts'!T128+'O5 Details by Class &amp; Accounts'!AO128+'O5 Details by Class &amp; Accounts'!BJ128+'O5 Details by Class &amp; Accounts'!CE128</f>
        <v>0</v>
      </c>
      <c r="Q128" s="667">
        <f ca="1">'O5 Details by Class &amp; Accounts'!U128+'O5 Details by Class &amp; Accounts'!AP128+'O5 Details by Class &amp; Accounts'!BK128+'O5 Details by Class &amp; Accounts'!CF128</f>
        <v>0</v>
      </c>
      <c r="R128" s="667">
        <f ca="1">'O5 Details by Class &amp; Accounts'!V128+'O5 Details by Class &amp; Accounts'!AQ128+'O5 Details by Class &amp; Accounts'!BL128+'O5 Details by Class &amp; Accounts'!CG128</f>
        <v>0</v>
      </c>
      <c r="S128" s="667">
        <f ca="1">'O5 Details by Class &amp; Accounts'!W128+'O5 Details by Class &amp; Accounts'!AR128+'O5 Details by Class &amp; Accounts'!BM128+'O5 Details by Class &amp; Accounts'!CH128</f>
        <v>0</v>
      </c>
      <c r="T128" s="667">
        <f ca="1">'O5 Details by Class &amp; Accounts'!X128+'O5 Details by Class &amp; Accounts'!AS128+'O5 Details by Class &amp; Accounts'!BN128+'O5 Details by Class &amp; Accounts'!CI128</f>
        <v>0</v>
      </c>
      <c r="U128" s="667">
        <f ca="1">'O5 Details by Class &amp; Accounts'!Y128+'O5 Details by Class &amp; Accounts'!AT128+'O5 Details by Class &amp; Accounts'!BO128+'O5 Details by Class &amp; Accounts'!CJ128</f>
        <v>0</v>
      </c>
      <c r="V128" s="667">
        <f ca="1">'O5 Details by Class &amp; Accounts'!Z128+'O5 Details by Class &amp; Accounts'!AU128+'O5 Details by Class &amp; Accounts'!BP128+'O5 Details by Class &amp; Accounts'!CK128</f>
        <v>0</v>
      </c>
      <c r="W128" s="667">
        <f ca="1">'O5 Details by Class &amp; Accounts'!AA128+'O5 Details by Class &amp; Accounts'!AV128+'O5 Details by Class &amp; Accounts'!BQ128+'O5 Details by Class &amp; Accounts'!CL128</f>
        <v>0</v>
      </c>
      <c r="X128" s="1113">
        <f ca="1">'O5 Details by Class &amp; Accounts'!AB128+'O5 Details by Class &amp; Accounts'!AW128+'O5 Details by Class &amp; Accounts'!BR128+'O5 Details by Class &amp; Accounts'!CM128</f>
        <v>0</v>
      </c>
      <c r="Y128" s="2092" t="str">
        <f t="shared" si="4"/>
        <v>5016</v>
      </c>
      <c r="Z128" s="2087">
        <v>1820</v>
      </c>
    </row>
    <row r="129" spans="1:26" ht="12.75">
      <c r="A129" s="1939" t="s">
        <v>528</v>
      </c>
      <c r="B129" s="1083" t="s">
        <v>1000</v>
      </c>
      <c r="C129" s="1099" t="str">
        <f ca="1">IF(ISBLANK('E4 TB Allocation Details'!D129), "",('E4 TB Allocation Details'!D129))</f>
        <v>di</v>
      </c>
      <c r="D129" s="1100">
        <f t="shared" si="5"/>
        <v>147000</v>
      </c>
      <c r="E129" s="667">
        <f ca="1">'O5 Details by Class &amp; Accounts'!I129+'O5 Details by Class &amp; Accounts'!AD129+'O5 Details by Class &amp; Accounts'!AY129+'O5 Details by Class &amp; Accounts'!BT129</f>
        <v>55406.166969822392</v>
      </c>
      <c r="F129" s="667">
        <f ca="1">'O5 Details by Class &amp; Accounts'!J129+'O5 Details by Class &amp; Accounts'!AE129+'O5 Details by Class &amp; Accounts'!AZ129+'O5 Details by Class &amp; Accounts'!BU129</f>
        <v>25982.891566971677</v>
      </c>
      <c r="G129" s="667">
        <f ca="1">'O5 Details by Class &amp; Accounts'!K129+'O5 Details by Class &amp; Accounts'!AF129+'O5 Details by Class &amp; Accounts'!BA129+'O5 Details by Class &amp; Accounts'!BV129</f>
        <v>65511.468578112137</v>
      </c>
      <c r="H129" s="667">
        <f ca="1">'O5 Details by Class &amp; Accounts'!L129+'O5 Details by Class &amp; Accounts'!AG129+'O5 Details by Class &amp; Accounts'!BB129+'O5 Details by Class &amp; Accounts'!BW129</f>
        <v>0</v>
      </c>
      <c r="I129" s="667">
        <f ca="1">'O5 Details by Class &amp; Accounts'!M129+'O5 Details by Class &amp; Accounts'!AH129+'O5 Details by Class &amp; Accounts'!BC129+'O5 Details by Class &amp; Accounts'!BX129</f>
        <v>0</v>
      </c>
      <c r="J129" s="667">
        <f ca="1">'O5 Details by Class &amp; Accounts'!N129+'O5 Details by Class &amp; Accounts'!AI129+'O5 Details by Class &amp; Accounts'!BD129+'O5 Details by Class &amp; Accounts'!BY129</f>
        <v>0</v>
      </c>
      <c r="K129" s="667">
        <f ca="1">'O5 Details by Class &amp; Accounts'!O129+'O5 Details by Class &amp; Accounts'!AJ129+'O5 Details by Class &amp; Accounts'!BE129+'O5 Details by Class &amp; Accounts'!BZ129</f>
        <v>0</v>
      </c>
      <c r="L129" s="667">
        <f ca="1">'O5 Details by Class &amp; Accounts'!P129+'O5 Details by Class &amp; Accounts'!AK129+'O5 Details by Class &amp; Accounts'!BF129+'O5 Details by Class &amp; Accounts'!CA129</f>
        <v>0</v>
      </c>
      <c r="M129" s="667">
        <f ca="1">'O5 Details by Class &amp; Accounts'!Q129+'O5 Details by Class &amp; Accounts'!AL129+'O5 Details by Class &amp; Accounts'!BG129+'O5 Details by Class &amp; Accounts'!CB129</f>
        <v>99.472885093789301</v>
      </c>
      <c r="N129" s="667">
        <f ca="1">'O5 Details by Class &amp; Accounts'!R129+'O5 Details by Class &amp; Accounts'!AM129+'O5 Details by Class &amp; Accounts'!BH129+'O5 Details by Class &amp; Accounts'!CC129</f>
        <v>0</v>
      </c>
      <c r="O129" s="667">
        <f ca="1">'O5 Details by Class &amp; Accounts'!S129+'O5 Details by Class &amp; Accounts'!AN129+'O5 Details by Class &amp; Accounts'!BI129+'O5 Details by Class &amp; Accounts'!CD129</f>
        <v>0</v>
      </c>
      <c r="P129" s="667">
        <f ca="1">'O5 Details by Class &amp; Accounts'!T129+'O5 Details by Class &amp; Accounts'!AO129+'O5 Details by Class &amp; Accounts'!BJ129+'O5 Details by Class &amp; Accounts'!CE129</f>
        <v>0</v>
      </c>
      <c r="Q129" s="667">
        <f ca="1">'O5 Details by Class &amp; Accounts'!U129+'O5 Details by Class &amp; Accounts'!AP129+'O5 Details by Class &amp; Accounts'!BK129+'O5 Details by Class &amp; Accounts'!CF129</f>
        <v>0</v>
      </c>
      <c r="R129" s="667">
        <f ca="1">'O5 Details by Class &amp; Accounts'!V129+'O5 Details by Class &amp; Accounts'!AQ129+'O5 Details by Class &amp; Accounts'!BL129+'O5 Details by Class &amp; Accounts'!CG129</f>
        <v>0</v>
      </c>
      <c r="S129" s="667">
        <f ca="1">'O5 Details by Class &amp; Accounts'!W129+'O5 Details by Class &amp; Accounts'!AR129+'O5 Details by Class &amp; Accounts'!BM129+'O5 Details by Class &amp; Accounts'!CH129</f>
        <v>0</v>
      </c>
      <c r="T129" s="667">
        <f ca="1">'O5 Details by Class &amp; Accounts'!X129+'O5 Details by Class &amp; Accounts'!AS129+'O5 Details by Class &amp; Accounts'!BN129+'O5 Details by Class &amp; Accounts'!CI129</f>
        <v>0</v>
      </c>
      <c r="U129" s="667">
        <f ca="1">'O5 Details by Class &amp; Accounts'!Y129+'O5 Details by Class &amp; Accounts'!AT129+'O5 Details by Class &amp; Accounts'!BO129+'O5 Details by Class &amp; Accounts'!CJ129</f>
        <v>0</v>
      </c>
      <c r="V129" s="667">
        <f ca="1">'O5 Details by Class &amp; Accounts'!Z129+'O5 Details by Class &amp; Accounts'!AU129+'O5 Details by Class &amp; Accounts'!BP129+'O5 Details by Class &amp; Accounts'!CK129</f>
        <v>0</v>
      </c>
      <c r="W129" s="667">
        <f ca="1">'O5 Details by Class &amp; Accounts'!AA129+'O5 Details by Class &amp; Accounts'!AV129+'O5 Details by Class &amp; Accounts'!BQ129+'O5 Details by Class &amp; Accounts'!CL129</f>
        <v>0</v>
      </c>
      <c r="X129" s="1113">
        <f ca="1">'O5 Details by Class &amp; Accounts'!AB129+'O5 Details by Class &amp; Accounts'!AW129+'O5 Details by Class &amp; Accounts'!BR129+'O5 Details by Class &amp; Accounts'!CM129</f>
        <v>0</v>
      </c>
      <c r="Y129" s="2092" t="str">
        <f t="shared" si="4"/>
        <v>5017</v>
      </c>
      <c r="Z129" s="2087">
        <v>1820</v>
      </c>
    </row>
    <row r="130" spans="1:26" ht="12.75">
      <c r="A130" s="1939" t="s">
        <v>530</v>
      </c>
      <c r="B130" s="1083" t="s">
        <v>1001</v>
      </c>
      <c r="C130" s="1099" t="str">
        <f ca="1">IF(ISBLANK('E4 TB Allocation Details'!D130), "",('E4 TB Allocation Details'!D130))</f>
        <v>di</v>
      </c>
      <c r="D130" s="1100">
        <f t="shared" si="5"/>
        <v>13000</v>
      </c>
      <c r="E130" s="667">
        <f ca="1">'O5 Details by Class &amp; Accounts'!I130+'O5 Details by Class &amp; Accounts'!AD130+'O5 Details by Class &amp; Accounts'!AY130+'O5 Details by Class &amp; Accounts'!BT130</f>
        <v>6896.3047590462174</v>
      </c>
      <c r="F130" s="667">
        <f ca="1">'O5 Details by Class &amp; Accounts'!J130+'O5 Details by Class &amp; Accounts'!AE130+'O5 Details by Class &amp; Accounts'!AZ130+'O5 Details by Class &amp; Accounts'!BU130</f>
        <v>2003.5323529415527</v>
      </c>
      <c r="G130" s="667">
        <f ca="1">'O5 Details by Class &amp; Accounts'!K130+'O5 Details by Class &amp; Accounts'!AF130+'O5 Details by Class &amp; Accounts'!BA130+'O5 Details by Class &amp; Accounts'!BV130</f>
        <v>3011.0035907172087</v>
      </c>
      <c r="H130" s="667">
        <f ca="1">'O5 Details by Class &amp; Accounts'!L130+'O5 Details by Class &amp; Accounts'!AG130+'O5 Details by Class &amp; Accounts'!BB130+'O5 Details by Class &amp; Accounts'!BW130</f>
        <v>0</v>
      </c>
      <c r="I130" s="667">
        <f ca="1">'O5 Details by Class &amp; Accounts'!M130+'O5 Details by Class &amp; Accounts'!AH130+'O5 Details by Class &amp; Accounts'!BC130+'O5 Details by Class &amp; Accounts'!BX130</f>
        <v>0</v>
      </c>
      <c r="J130" s="667">
        <f ca="1">'O5 Details by Class &amp; Accounts'!N130+'O5 Details by Class &amp; Accounts'!AI130+'O5 Details by Class &amp; Accounts'!BD130+'O5 Details by Class &amp; Accounts'!BY130</f>
        <v>0</v>
      </c>
      <c r="K130" s="667">
        <f ca="1">'O5 Details by Class &amp; Accounts'!O130+'O5 Details by Class &amp; Accounts'!AJ130+'O5 Details by Class &amp; Accounts'!BE130+'O5 Details by Class &amp; Accounts'!BZ130</f>
        <v>986.10867826207016</v>
      </c>
      <c r="L130" s="667">
        <f ca="1">'O5 Details by Class &amp; Accounts'!P130+'O5 Details by Class &amp; Accounts'!AK130+'O5 Details by Class &amp; Accounts'!BF130+'O5 Details by Class &amp; Accounts'!CA130</f>
        <v>54.075138431131528</v>
      </c>
      <c r="M130" s="667">
        <f ca="1">'O5 Details by Class &amp; Accounts'!Q130+'O5 Details by Class &amp; Accounts'!AL130+'O5 Details by Class &amp; Accounts'!BG130+'O5 Details by Class &amp; Accounts'!CB130</f>
        <v>48.975480601819378</v>
      </c>
      <c r="N130" s="667">
        <f ca="1">'O5 Details by Class &amp; Accounts'!R130+'O5 Details by Class &amp; Accounts'!AM130+'O5 Details by Class &amp; Accounts'!BH130+'O5 Details by Class &amp; Accounts'!CC130</f>
        <v>0</v>
      </c>
      <c r="O130" s="667">
        <f ca="1">'O5 Details by Class &amp; Accounts'!S130+'O5 Details by Class &amp; Accounts'!AN130+'O5 Details by Class &amp; Accounts'!BI130+'O5 Details by Class &amp; Accounts'!CD130</f>
        <v>0</v>
      </c>
      <c r="P130" s="667">
        <f ca="1">'O5 Details by Class &amp; Accounts'!T130+'O5 Details by Class &amp; Accounts'!AO130+'O5 Details by Class &amp; Accounts'!BJ130+'O5 Details by Class &amp; Accounts'!CE130</f>
        <v>0</v>
      </c>
      <c r="Q130" s="667">
        <f ca="1">'O5 Details by Class &amp; Accounts'!U130+'O5 Details by Class &amp; Accounts'!AP130+'O5 Details by Class &amp; Accounts'!BK130+'O5 Details by Class &amp; Accounts'!CF130</f>
        <v>0</v>
      </c>
      <c r="R130" s="667">
        <f ca="1">'O5 Details by Class &amp; Accounts'!V130+'O5 Details by Class &amp; Accounts'!AQ130+'O5 Details by Class &amp; Accounts'!BL130+'O5 Details by Class &amp; Accounts'!CG130</f>
        <v>0</v>
      </c>
      <c r="S130" s="667">
        <f ca="1">'O5 Details by Class &amp; Accounts'!W130+'O5 Details by Class &amp; Accounts'!AR130+'O5 Details by Class &amp; Accounts'!BM130+'O5 Details by Class &amp; Accounts'!CH130</f>
        <v>0</v>
      </c>
      <c r="T130" s="667">
        <f ca="1">'O5 Details by Class &amp; Accounts'!X130+'O5 Details by Class &amp; Accounts'!AS130+'O5 Details by Class &amp; Accounts'!BN130+'O5 Details by Class &amp; Accounts'!CI130</f>
        <v>0</v>
      </c>
      <c r="U130" s="667">
        <f ca="1">'O5 Details by Class &amp; Accounts'!Y130+'O5 Details by Class &amp; Accounts'!AT130+'O5 Details by Class &amp; Accounts'!BO130+'O5 Details by Class &amp; Accounts'!CJ130</f>
        <v>0</v>
      </c>
      <c r="V130" s="667">
        <f ca="1">'O5 Details by Class &amp; Accounts'!Z130+'O5 Details by Class &amp; Accounts'!AU130+'O5 Details by Class &amp; Accounts'!BP130+'O5 Details by Class &amp; Accounts'!CK130</f>
        <v>0</v>
      </c>
      <c r="W130" s="667">
        <f ca="1">'O5 Details by Class &amp; Accounts'!AA130+'O5 Details by Class &amp; Accounts'!AV130+'O5 Details by Class &amp; Accounts'!BQ130+'O5 Details by Class &amp; Accounts'!CL130</f>
        <v>0</v>
      </c>
      <c r="X130" s="1113">
        <f ca="1">'O5 Details by Class &amp; Accounts'!AB130+'O5 Details by Class &amp; Accounts'!AW130+'O5 Details by Class &amp; Accounts'!BR130+'O5 Details by Class &amp; Accounts'!CM130</f>
        <v>0</v>
      </c>
      <c r="Y130" s="2092" t="str">
        <f t="shared" si="4"/>
        <v>5020</v>
      </c>
      <c r="Z130" s="2087" t="s">
        <v>950</v>
      </c>
    </row>
    <row r="131" spans="1:26" ht="25.5">
      <c r="A131" s="1939" t="s">
        <v>531</v>
      </c>
      <c r="B131" s="1083" t="s">
        <v>1318</v>
      </c>
      <c r="C131" s="1099" t="str">
        <f ca="1">IF(ISBLANK('E4 TB Allocation Details'!D131), "",('E4 TB Allocation Details'!D131))</f>
        <v>di</v>
      </c>
      <c r="D131" s="1100">
        <f t="shared" si="5"/>
        <v>38000</v>
      </c>
      <c r="E131" s="667">
        <f ca="1">'O5 Details by Class &amp; Accounts'!I131+'O5 Details by Class &amp; Accounts'!AD131+'O5 Details by Class &amp; Accounts'!AY131+'O5 Details by Class &amp; Accounts'!BT131</f>
        <v>20158.429295673559</v>
      </c>
      <c r="F131" s="667">
        <f ca="1">'O5 Details by Class &amp; Accounts'!J131+'O5 Details by Class &amp; Accounts'!AE131+'O5 Details by Class &amp; Accounts'!AZ131+'O5 Details by Class &amp; Accounts'!BU131</f>
        <v>5856.4791855214626</v>
      </c>
      <c r="G131" s="667">
        <f ca="1">'O5 Details by Class &amp; Accounts'!K131+'O5 Details by Class &amp; Accounts'!AF131+'O5 Details by Class &amp; Accounts'!BA131+'O5 Details by Class &amp; Accounts'!BV131</f>
        <v>8801.3951113272269</v>
      </c>
      <c r="H131" s="667">
        <f ca="1">'O5 Details by Class &amp; Accounts'!L131+'O5 Details by Class &amp; Accounts'!AG131+'O5 Details by Class &amp; Accounts'!BB131+'O5 Details by Class &amp; Accounts'!BW131</f>
        <v>0</v>
      </c>
      <c r="I131" s="667">
        <f ca="1">'O5 Details by Class &amp; Accounts'!M131+'O5 Details by Class &amp; Accounts'!AH131+'O5 Details by Class &amp; Accounts'!BC131+'O5 Details by Class &amp; Accounts'!BX131</f>
        <v>0</v>
      </c>
      <c r="J131" s="667">
        <f ca="1">'O5 Details by Class &amp; Accounts'!N131+'O5 Details by Class &amp; Accounts'!AI131+'O5 Details by Class &amp; Accounts'!BD131+'O5 Details by Class &amp; Accounts'!BY131</f>
        <v>0</v>
      </c>
      <c r="K131" s="667">
        <f ca="1">'O5 Details by Class &amp; Accounts'!O131+'O5 Details by Class &amp; Accounts'!AJ131+'O5 Details by Class &amp; Accounts'!BE131+'O5 Details by Class &amp; Accounts'!BZ131</f>
        <v>2882.4715210737436</v>
      </c>
      <c r="L131" s="667">
        <f ca="1">'O5 Details by Class &amp; Accounts'!P131+'O5 Details by Class &amp; Accounts'!AK131+'O5 Details by Class &amp; Accounts'!BF131+'O5 Details by Class &amp; Accounts'!CA131</f>
        <v>158.06578926023062</v>
      </c>
      <c r="M131" s="667">
        <f ca="1">'O5 Details by Class &amp; Accounts'!Q131+'O5 Details by Class &amp; Accounts'!AL131+'O5 Details by Class &amp; Accounts'!BG131+'O5 Details by Class &amp; Accounts'!CB131</f>
        <v>143.15909714377972</v>
      </c>
      <c r="N131" s="667">
        <f ca="1">'O5 Details by Class &amp; Accounts'!R131+'O5 Details by Class &amp; Accounts'!AM131+'O5 Details by Class &amp; Accounts'!BH131+'O5 Details by Class &amp; Accounts'!CC131</f>
        <v>0</v>
      </c>
      <c r="O131" s="667">
        <f ca="1">'O5 Details by Class &amp; Accounts'!S131+'O5 Details by Class &amp; Accounts'!AN131+'O5 Details by Class &amp; Accounts'!BI131+'O5 Details by Class &amp; Accounts'!CD131</f>
        <v>0</v>
      </c>
      <c r="P131" s="667">
        <f ca="1">'O5 Details by Class &amp; Accounts'!T131+'O5 Details by Class &amp; Accounts'!AO131+'O5 Details by Class &amp; Accounts'!BJ131+'O5 Details by Class &amp; Accounts'!CE131</f>
        <v>0</v>
      </c>
      <c r="Q131" s="667">
        <f ca="1">'O5 Details by Class &amp; Accounts'!U131+'O5 Details by Class &amp; Accounts'!AP131+'O5 Details by Class &amp; Accounts'!BK131+'O5 Details by Class &amp; Accounts'!CF131</f>
        <v>0</v>
      </c>
      <c r="R131" s="667">
        <f ca="1">'O5 Details by Class &amp; Accounts'!V131+'O5 Details by Class &amp; Accounts'!AQ131+'O5 Details by Class &amp; Accounts'!BL131+'O5 Details by Class &amp; Accounts'!CG131</f>
        <v>0</v>
      </c>
      <c r="S131" s="667">
        <f ca="1">'O5 Details by Class &amp; Accounts'!W131+'O5 Details by Class &amp; Accounts'!AR131+'O5 Details by Class &amp; Accounts'!BM131+'O5 Details by Class &amp; Accounts'!CH131</f>
        <v>0</v>
      </c>
      <c r="T131" s="667">
        <f ca="1">'O5 Details by Class &amp; Accounts'!X131+'O5 Details by Class &amp; Accounts'!AS131+'O5 Details by Class &amp; Accounts'!BN131+'O5 Details by Class &amp; Accounts'!CI131</f>
        <v>0</v>
      </c>
      <c r="U131" s="667">
        <f ca="1">'O5 Details by Class &amp; Accounts'!Y131+'O5 Details by Class &amp; Accounts'!AT131+'O5 Details by Class &amp; Accounts'!BO131+'O5 Details by Class &amp; Accounts'!CJ131</f>
        <v>0</v>
      </c>
      <c r="V131" s="667">
        <f ca="1">'O5 Details by Class &amp; Accounts'!Z131+'O5 Details by Class &amp; Accounts'!AU131+'O5 Details by Class &amp; Accounts'!BP131+'O5 Details by Class &amp; Accounts'!CK131</f>
        <v>0</v>
      </c>
      <c r="W131" s="667">
        <f ca="1">'O5 Details by Class &amp; Accounts'!AA131+'O5 Details by Class &amp; Accounts'!AV131+'O5 Details by Class &amp; Accounts'!BQ131+'O5 Details by Class &amp; Accounts'!CL131</f>
        <v>0</v>
      </c>
      <c r="X131" s="1113">
        <f ca="1">'O5 Details by Class &amp; Accounts'!AB131+'O5 Details by Class &amp; Accounts'!AW131+'O5 Details by Class &amp; Accounts'!BR131+'O5 Details by Class &amp; Accounts'!CM131</f>
        <v>0</v>
      </c>
      <c r="Y131" s="2092" t="str">
        <f t="shared" si="4"/>
        <v>5025</v>
      </c>
      <c r="Z131" s="2087" t="s">
        <v>950</v>
      </c>
    </row>
    <row r="132" spans="1:26" ht="15.95" customHeight="1">
      <c r="A132" s="1939" t="s">
        <v>532</v>
      </c>
      <c r="B132" s="1083" t="s">
        <v>1008</v>
      </c>
      <c r="C132" s="1099" t="str">
        <f ca="1">IF(ISBLANK('E4 TB Allocation Details'!D132), "",('E4 TB Allocation Details'!D132))</f>
        <v>di</v>
      </c>
      <c r="D132" s="1100">
        <f t="shared" si="5"/>
        <v>0</v>
      </c>
      <c r="E132" s="667">
        <f ca="1">'O5 Details by Class &amp; Accounts'!I132+'O5 Details by Class &amp; Accounts'!AD132+'O5 Details by Class &amp; Accounts'!AY132+'O5 Details by Class &amp; Accounts'!BT132</f>
        <v>0</v>
      </c>
      <c r="F132" s="667">
        <f ca="1">'O5 Details by Class &amp; Accounts'!J132+'O5 Details by Class &amp; Accounts'!AE132+'O5 Details by Class &amp; Accounts'!AZ132+'O5 Details by Class &amp; Accounts'!BU132</f>
        <v>0</v>
      </c>
      <c r="G132" s="667">
        <f ca="1">'O5 Details by Class &amp; Accounts'!K132+'O5 Details by Class &amp; Accounts'!AF132+'O5 Details by Class &amp; Accounts'!BA132+'O5 Details by Class &amp; Accounts'!BV132</f>
        <v>0</v>
      </c>
      <c r="H132" s="667">
        <f ca="1">'O5 Details by Class &amp; Accounts'!L132+'O5 Details by Class &amp; Accounts'!AG132+'O5 Details by Class &amp; Accounts'!BB132+'O5 Details by Class &amp; Accounts'!BW132</f>
        <v>0</v>
      </c>
      <c r="I132" s="667">
        <f ca="1">'O5 Details by Class &amp; Accounts'!M132+'O5 Details by Class &amp; Accounts'!AH132+'O5 Details by Class &amp; Accounts'!BC132+'O5 Details by Class &amp; Accounts'!BX132</f>
        <v>0</v>
      </c>
      <c r="J132" s="667">
        <f ca="1">'O5 Details by Class &amp; Accounts'!N132+'O5 Details by Class &amp; Accounts'!AI132+'O5 Details by Class &amp; Accounts'!BD132+'O5 Details by Class &amp; Accounts'!BY132</f>
        <v>0</v>
      </c>
      <c r="K132" s="667">
        <f ca="1">'O5 Details by Class &amp; Accounts'!O132+'O5 Details by Class &amp; Accounts'!AJ132+'O5 Details by Class &amp; Accounts'!BE132+'O5 Details by Class &amp; Accounts'!BZ132</f>
        <v>0</v>
      </c>
      <c r="L132" s="667">
        <f ca="1">'O5 Details by Class &amp; Accounts'!P132+'O5 Details by Class &amp; Accounts'!AK132+'O5 Details by Class &amp; Accounts'!BF132+'O5 Details by Class &amp; Accounts'!CA132</f>
        <v>0</v>
      </c>
      <c r="M132" s="667">
        <f ca="1">'O5 Details by Class &amp; Accounts'!Q132+'O5 Details by Class &amp; Accounts'!AL132+'O5 Details by Class &amp; Accounts'!BG132+'O5 Details by Class &amp; Accounts'!CB132</f>
        <v>0</v>
      </c>
      <c r="N132" s="667">
        <f ca="1">'O5 Details by Class &amp; Accounts'!R132+'O5 Details by Class &amp; Accounts'!AM132+'O5 Details by Class &amp; Accounts'!BH132+'O5 Details by Class &amp; Accounts'!CC132</f>
        <v>0</v>
      </c>
      <c r="O132" s="667">
        <f ca="1">'O5 Details by Class &amp; Accounts'!S132+'O5 Details by Class &amp; Accounts'!AN132+'O5 Details by Class &amp; Accounts'!BI132+'O5 Details by Class &amp; Accounts'!CD132</f>
        <v>0</v>
      </c>
      <c r="P132" s="667">
        <f ca="1">'O5 Details by Class &amp; Accounts'!T132+'O5 Details by Class &amp; Accounts'!AO132+'O5 Details by Class &amp; Accounts'!BJ132+'O5 Details by Class &amp; Accounts'!CE132</f>
        <v>0</v>
      </c>
      <c r="Q132" s="667">
        <f ca="1">'O5 Details by Class &amp; Accounts'!U132+'O5 Details by Class &amp; Accounts'!AP132+'O5 Details by Class &amp; Accounts'!BK132+'O5 Details by Class &amp; Accounts'!CF132</f>
        <v>0</v>
      </c>
      <c r="R132" s="667">
        <f ca="1">'O5 Details by Class &amp; Accounts'!V132+'O5 Details by Class &amp; Accounts'!AQ132+'O5 Details by Class &amp; Accounts'!BL132+'O5 Details by Class &amp; Accounts'!CG132</f>
        <v>0</v>
      </c>
      <c r="S132" s="667">
        <f ca="1">'O5 Details by Class &amp; Accounts'!W132+'O5 Details by Class &amp; Accounts'!AR132+'O5 Details by Class &amp; Accounts'!BM132+'O5 Details by Class &amp; Accounts'!CH132</f>
        <v>0</v>
      </c>
      <c r="T132" s="667">
        <f ca="1">'O5 Details by Class &amp; Accounts'!X132+'O5 Details by Class &amp; Accounts'!AS132+'O5 Details by Class &amp; Accounts'!BN132+'O5 Details by Class &amp; Accounts'!CI132</f>
        <v>0</v>
      </c>
      <c r="U132" s="667">
        <f ca="1">'O5 Details by Class &amp; Accounts'!Y132+'O5 Details by Class &amp; Accounts'!AT132+'O5 Details by Class &amp; Accounts'!BO132+'O5 Details by Class &amp; Accounts'!CJ132</f>
        <v>0</v>
      </c>
      <c r="V132" s="667">
        <f ca="1">'O5 Details by Class &amp; Accounts'!Z132+'O5 Details by Class &amp; Accounts'!AU132+'O5 Details by Class &amp; Accounts'!BP132+'O5 Details by Class &amp; Accounts'!CK132</f>
        <v>0</v>
      </c>
      <c r="W132" s="667">
        <f ca="1">'O5 Details by Class &amp; Accounts'!AA132+'O5 Details by Class &amp; Accounts'!AV132+'O5 Details by Class &amp; Accounts'!BQ132+'O5 Details by Class &amp; Accounts'!CL132</f>
        <v>0</v>
      </c>
      <c r="X132" s="1113">
        <f ca="1">'O5 Details by Class &amp; Accounts'!AB132+'O5 Details by Class &amp; Accounts'!AW132+'O5 Details by Class &amp; Accounts'!BR132+'O5 Details by Class &amp; Accounts'!CM132</f>
        <v>0</v>
      </c>
      <c r="Y132" s="2092" t="str">
        <f t="shared" si="4"/>
        <v>5030</v>
      </c>
      <c r="Z132" s="2087" t="s">
        <v>950</v>
      </c>
    </row>
    <row r="133" spans="1:26" ht="15.95" customHeight="1">
      <c r="A133" s="1939" t="s">
        <v>535</v>
      </c>
      <c r="B133" s="1083" t="s">
        <v>1130</v>
      </c>
      <c r="C133" s="1099" t="str">
        <f ca="1">IF(ISBLANK('E4 TB Allocation Details'!D133), "",('E4 TB Allocation Details'!D133))</f>
        <v>di</v>
      </c>
      <c r="D133" s="1100">
        <f t="shared" si="5"/>
        <v>0</v>
      </c>
      <c r="E133" s="667">
        <f ca="1">'O5 Details by Class &amp; Accounts'!I133+'O5 Details by Class &amp; Accounts'!AD133+'O5 Details by Class &amp; Accounts'!AY133+'O5 Details by Class &amp; Accounts'!BT133</f>
        <v>0</v>
      </c>
      <c r="F133" s="667">
        <f ca="1">'O5 Details by Class &amp; Accounts'!J133+'O5 Details by Class &amp; Accounts'!AE133+'O5 Details by Class &amp; Accounts'!AZ133+'O5 Details by Class &amp; Accounts'!BU133</f>
        <v>0</v>
      </c>
      <c r="G133" s="667">
        <f ca="1">'O5 Details by Class &amp; Accounts'!K133+'O5 Details by Class &amp; Accounts'!AF133+'O5 Details by Class &amp; Accounts'!BA133+'O5 Details by Class &amp; Accounts'!BV133</f>
        <v>0</v>
      </c>
      <c r="H133" s="667">
        <f ca="1">'O5 Details by Class &amp; Accounts'!L133+'O5 Details by Class &amp; Accounts'!AG133+'O5 Details by Class &amp; Accounts'!BB133+'O5 Details by Class &amp; Accounts'!BW133</f>
        <v>0</v>
      </c>
      <c r="I133" s="667">
        <f ca="1">'O5 Details by Class &amp; Accounts'!M133+'O5 Details by Class &amp; Accounts'!AH133+'O5 Details by Class &amp; Accounts'!BC133+'O5 Details by Class &amp; Accounts'!BX133</f>
        <v>0</v>
      </c>
      <c r="J133" s="667">
        <f ca="1">'O5 Details by Class &amp; Accounts'!N133+'O5 Details by Class &amp; Accounts'!AI133+'O5 Details by Class &amp; Accounts'!BD133+'O5 Details by Class &amp; Accounts'!BY133</f>
        <v>0</v>
      </c>
      <c r="K133" s="667">
        <f ca="1">'O5 Details by Class &amp; Accounts'!O133+'O5 Details by Class &amp; Accounts'!AJ133+'O5 Details by Class &amp; Accounts'!BE133+'O5 Details by Class &amp; Accounts'!BZ133</f>
        <v>0</v>
      </c>
      <c r="L133" s="667">
        <f ca="1">'O5 Details by Class &amp; Accounts'!P133+'O5 Details by Class &amp; Accounts'!AK133+'O5 Details by Class &amp; Accounts'!BF133+'O5 Details by Class &amp; Accounts'!CA133</f>
        <v>0</v>
      </c>
      <c r="M133" s="667">
        <f ca="1">'O5 Details by Class &amp; Accounts'!Q133+'O5 Details by Class &amp; Accounts'!AL133+'O5 Details by Class &amp; Accounts'!BG133+'O5 Details by Class &amp; Accounts'!CB133</f>
        <v>0</v>
      </c>
      <c r="N133" s="667">
        <f ca="1">'O5 Details by Class &amp; Accounts'!R133+'O5 Details by Class &amp; Accounts'!AM133+'O5 Details by Class &amp; Accounts'!BH133+'O5 Details by Class &amp; Accounts'!CC133</f>
        <v>0</v>
      </c>
      <c r="O133" s="667">
        <f ca="1">'O5 Details by Class &amp; Accounts'!S133+'O5 Details by Class &amp; Accounts'!AN133+'O5 Details by Class &amp; Accounts'!BI133+'O5 Details by Class &amp; Accounts'!CD133</f>
        <v>0</v>
      </c>
      <c r="P133" s="667">
        <f ca="1">'O5 Details by Class &amp; Accounts'!T133+'O5 Details by Class &amp; Accounts'!AO133+'O5 Details by Class &amp; Accounts'!BJ133+'O5 Details by Class &amp; Accounts'!CE133</f>
        <v>0</v>
      </c>
      <c r="Q133" s="667">
        <f ca="1">'O5 Details by Class &amp; Accounts'!U133+'O5 Details by Class &amp; Accounts'!AP133+'O5 Details by Class &amp; Accounts'!BK133+'O5 Details by Class &amp; Accounts'!CF133</f>
        <v>0</v>
      </c>
      <c r="R133" s="667">
        <f ca="1">'O5 Details by Class &amp; Accounts'!V133+'O5 Details by Class &amp; Accounts'!AQ133+'O5 Details by Class &amp; Accounts'!BL133+'O5 Details by Class &amp; Accounts'!CG133</f>
        <v>0</v>
      </c>
      <c r="S133" s="667">
        <f ca="1">'O5 Details by Class &amp; Accounts'!W133+'O5 Details by Class &amp; Accounts'!AR133+'O5 Details by Class &amp; Accounts'!BM133+'O5 Details by Class &amp; Accounts'!CH133</f>
        <v>0</v>
      </c>
      <c r="T133" s="667">
        <f ca="1">'O5 Details by Class &amp; Accounts'!X133+'O5 Details by Class &amp; Accounts'!AS133+'O5 Details by Class &amp; Accounts'!BN133+'O5 Details by Class &amp; Accounts'!CI133</f>
        <v>0</v>
      </c>
      <c r="U133" s="667">
        <f ca="1">'O5 Details by Class &amp; Accounts'!Y133+'O5 Details by Class &amp; Accounts'!AT133+'O5 Details by Class &amp; Accounts'!BO133+'O5 Details by Class &amp; Accounts'!CJ133</f>
        <v>0</v>
      </c>
      <c r="V133" s="667">
        <f ca="1">'O5 Details by Class &amp; Accounts'!Z133+'O5 Details by Class &amp; Accounts'!AU133+'O5 Details by Class &amp; Accounts'!BP133+'O5 Details by Class &amp; Accounts'!CK133</f>
        <v>0</v>
      </c>
      <c r="W133" s="667">
        <f ca="1">'O5 Details by Class &amp; Accounts'!AA133+'O5 Details by Class &amp; Accounts'!AV133+'O5 Details by Class &amp; Accounts'!BQ133+'O5 Details by Class &amp; Accounts'!CL133</f>
        <v>0</v>
      </c>
      <c r="X133" s="1113">
        <f ca="1">'O5 Details by Class &amp; Accounts'!AB133+'O5 Details by Class &amp; Accounts'!AW133+'O5 Details by Class &amp; Accounts'!BR133+'O5 Details by Class &amp; Accounts'!CM133</f>
        <v>0</v>
      </c>
      <c r="Y133" s="2092" t="str">
        <f t="shared" si="4"/>
        <v>5035</v>
      </c>
      <c r="Z133" s="2087">
        <v>1850</v>
      </c>
    </row>
    <row r="134" spans="1:26" ht="12.75">
      <c r="A134" s="1939" t="s">
        <v>538</v>
      </c>
      <c r="B134" s="1083" t="s">
        <v>342</v>
      </c>
      <c r="C134" s="1099" t="str">
        <f ca="1">IF(ISBLANK('E4 TB Allocation Details'!D134), "",('E4 TB Allocation Details'!D134))</f>
        <v>di</v>
      </c>
      <c r="D134" s="1100">
        <f t="shared" si="5"/>
        <v>0</v>
      </c>
      <c r="E134" s="667">
        <f ca="1">'O5 Details by Class &amp; Accounts'!I134+'O5 Details by Class &amp; Accounts'!AD134+'O5 Details by Class &amp; Accounts'!AY134+'O5 Details by Class &amp; Accounts'!BT134</f>
        <v>0</v>
      </c>
      <c r="F134" s="667">
        <f ca="1">'O5 Details by Class &amp; Accounts'!J134+'O5 Details by Class &amp; Accounts'!AE134+'O5 Details by Class &amp; Accounts'!AZ134+'O5 Details by Class &amp; Accounts'!BU134</f>
        <v>0</v>
      </c>
      <c r="G134" s="667">
        <f ca="1">'O5 Details by Class &amp; Accounts'!K134+'O5 Details by Class &amp; Accounts'!AF134+'O5 Details by Class &amp; Accounts'!BA134+'O5 Details by Class &amp; Accounts'!BV134</f>
        <v>0</v>
      </c>
      <c r="H134" s="667">
        <f ca="1">'O5 Details by Class &amp; Accounts'!L134+'O5 Details by Class &amp; Accounts'!AG134+'O5 Details by Class &amp; Accounts'!BB134+'O5 Details by Class &amp; Accounts'!BW134</f>
        <v>0</v>
      </c>
      <c r="I134" s="667">
        <f ca="1">'O5 Details by Class &amp; Accounts'!M134+'O5 Details by Class &amp; Accounts'!AH134+'O5 Details by Class &amp; Accounts'!BC134+'O5 Details by Class &amp; Accounts'!BX134</f>
        <v>0</v>
      </c>
      <c r="J134" s="667">
        <f ca="1">'O5 Details by Class &amp; Accounts'!N134+'O5 Details by Class &amp; Accounts'!AI134+'O5 Details by Class &amp; Accounts'!BD134+'O5 Details by Class &amp; Accounts'!BY134</f>
        <v>0</v>
      </c>
      <c r="K134" s="667">
        <f ca="1">'O5 Details by Class &amp; Accounts'!O134+'O5 Details by Class &amp; Accounts'!AJ134+'O5 Details by Class &amp; Accounts'!BE134+'O5 Details by Class &amp; Accounts'!BZ134</f>
        <v>0</v>
      </c>
      <c r="L134" s="667">
        <f ca="1">'O5 Details by Class &amp; Accounts'!P134+'O5 Details by Class &amp; Accounts'!AK134+'O5 Details by Class &amp; Accounts'!BF134+'O5 Details by Class &amp; Accounts'!CA134</f>
        <v>0</v>
      </c>
      <c r="M134" s="667">
        <f ca="1">'O5 Details by Class &amp; Accounts'!Q134+'O5 Details by Class &amp; Accounts'!AL134+'O5 Details by Class &amp; Accounts'!BG134+'O5 Details by Class &amp; Accounts'!CB134</f>
        <v>0</v>
      </c>
      <c r="N134" s="667">
        <f ca="1">'O5 Details by Class &amp; Accounts'!R134+'O5 Details by Class &amp; Accounts'!AM134+'O5 Details by Class &amp; Accounts'!BH134+'O5 Details by Class &amp; Accounts'!CC134</f>
        <v>0</v>
      </c>
      <c r="O134" s="667">
        <f ca="1">'O5 Details by Class &amp; Accounts'!S134+'O5 Details by Class &amp; Accounts'!AN134+'O5 Details by Class &amp; Accounts'!BI134+'O5 Details by Class &amp; Accounts'!CD134</f>
        <v>0</v>
      </c>
      <c r="P134" s="667">
        <f ca="1">'O5 Details by Class &amp; Accounts'!T134+'O5 Details by Class &amp; Accounts'!AO134+'O5 Details by Class &amp; Accounts'!BJ134+'O5 Details by Class &amp; Accounts'!CE134</f>
        <v>0</v>
      </c>
      <c r="Q134" s="667">
        <f ca="1">'O5 Details by Class &amp; Accounts'!U134+'O5 Details by Class &amp; Accounts'!AP134+'O5 Details by Class &amp; Accounts'!BK134+'O5 Details by Class &amp; Accounts'!CF134</f>
        <v>0</v>
      </c>
      <c r="R134" s="667">
        <f ca="1">'O5 Details by Class &amp; Accounts'!V134+'O5 Details by Class &amp; Accounts'!AQ134+'O5 Details by Class &amp; Accounts'!BL134+'O5 Details by Class &amp; Accounts'!CG134</f>
        <v>0</v>
      </c>
      <c r="S134" s="667">
        <f ca="1">'O5 Details by Class &amp; Accounts'!W134+'O5 Details by Class &amp; Accounts'!AR134+'O5 Details by Class &amp; Accounts'!BM134+'O5 Details by Class &amp; Accounts'!CH134</f>
        <v>0</v>
      </c>
      <c r="T134" s="667">
        <f ca="1">'O5 Details by Class &amp; Accounts'!X134+'O5 Details by Class &amp; Accounts'!AS134+'O5 Details by Class &amp; Accounts'!BN134+'O5 Details by Class &amp; Accounts'!CI134</f>
        <v>0</v>
      </c>
      <c r="U134" s="667">
        <f ca="1">'O5 Details by Class &amp; Accounts'!Y134+'O5 Details by Class &amp; Accounts'!AT134+'O5 Details by Class &amp; Accounts'!BO134+'O5 Details by Class &amp; Accounts'!CJ134</f>
        <v>0</v>
      </c>
      <c r="V134" s="667">
        <f ca="1">'O5 Details by Class &amp; Accounts'!Z134+'O5 Details by Class &amp; Accounts'!AU134+'O5 Details by Class &amp; Accounts'!BP134+'O5 Details by Class &amp; Accounts'!CK134</f>
        <v>0</v>
      </c>
      <c r="W134" s="667">
        <f ca="1">'O5 Details by Class &amp; Accounts'!AA134+'O5 Details by Class &amp; Accounts'!AV134+'O5 Details by Class &amp; Accounts'!BQ134+'O5 Details by Class &amp; Accounts'!CL134</f>
        <v>0</v>
      </c>
      <c r="X134" s="1113">
        <f ca="1">'O5 Details by Class &amp; Accounts'!AB134+'O5 Details by Class &amp; Accounts'!AW134+'O5 Details by Class &amp; Accounts'!BR134+'O5 Details by Class &amp; Accounts'!CM134</f>
        <v>0</v>
      </c>
      <c r="Y134" s="2092" t="str">
        <f t="shared" si="4"/>
        <v>5040</v>
      </c>
      <c r="Z134" s="2087" t="s">
        <v>951</v>
      </c>
    </row>
    <row r="135" spans="1:26" ht="25.5">
      <c r="A135" s="1939" t="s">
        <v>539</v>
      </c>
      <c r="B135" s="1083" t="s">
        <v>1319</v>
      </c>
      <c r="C135" s="1099" t="str">
        <f ca="1">IF(ISBLANK('E4 TB Allocation Details'!D135), "",('E4 TB Allocation Details'!D135))</f>
        <v>di</v>
      </c>
      <c r="D135" s="1100">
        <f t="shared" si="5"/>
        <v>0</v>
      </c>
      <c r="E135" s="667">
        <f ca="1">'O5 Details by Class &amp; Accounts'!I135+'O5 Details by Class &amp; Accounts'!AD135+'O5 Details by Class &amp; Accounts'!AY135+'O5 Details by Class &amp; Accounts'!BT135</f>
        <v>0</v>
      </c>
      <c r="F135" s="667">
        <f ca="1">'O5 Details by Class &amp; Accounts'!J135+'O5 Details by Class &amp; Accounts'!AE135+'O5 Details by Class &amp; Accounts'!AZ135+'O5 Details by Class &amp; Accounts'!BU135</f>
        <v>0</v>
      </c>
      <c r="G135" s="667">
        <f ca="1">'O5 Details by Class &amp; Accounts'!K135+'O5 Details by Class &amp; Accounts'!AF135+'O5 Details by Class &amp; Accounts'!BA135+'O5 Details by Class &amp; Accounts'!BV135</f>
        <v>0</v>
      </c>
      <c r="H135" s="667">
        <f ca="1">'O5 Details by Class &amp; Accounts'!L135+'O5 Details by Class &amp; Accounts'!AG135+'O5 Details by Class &amp; Accounts'!BB135+'O5 Details by Class &amp; Accounts'!BW135</f>
        <v>0</v>
      </c>
      <c r="I135" s="667">
        <f ca="1">'O5 Details by Class &amp; Accounts'!M135+'O5 Details by Class &amp; Accounts'!AH135+'O5 Details by Class &amp; Accounts'!BC135+'O5 Details by Class &amp; Accounts'!BX135</f>
        <v>0</v>
      </c>
      <c r="J135" s="667">
        <f ca="1">'O5 Details by Class &amp; Accounts'!N135+'O5 Details by Class &amp; Accounts'!AI135+'O5 Details by Class &amp; Accounts'!BD135+'O5 Details by Class &amp; Accounts'!BY135</f>
        <v>0</v>
      </c>
      <c r="K135" s="667">
        <f ca="1">'O5 Details by Class &amp; Accounts'!O135+'O5 Details by Class &amp; Accounts'!AJ135+'O5 Details by Class &amp; Accounts'!BE135+'O5 Details by Class &amp; Accounts'!BZ135</f>
        <v>0</v>
      </c>
      <c r="L135" s="667">
        <f ca="1">'O5 Details by Class &amp; Accounts'!P135+'O5 Details by Class &amp; Accounts'!AK135+'O5 Details by Class &amp; Accounts'!BF135+'O5 Details by Class &amp; Accounts'!CA135</f>
        <v>0</v>
      </c>
      <c r="M135" s="667">
        <f ca="1">'O5 Details by Class &amp; Accounts'!Q135+'O5 Details by Class &amp; Accounts'!AL135+'O5 Details by Class &amp; Accounts'!BG135+'O5 Details by Class &amp; Accounts'!CB135</f>
        <v>0</v>
      </c>
      <c r="N135" s="667">
        <f ca="1">'O5 Details by Class &amp; Accounts'!R135+'O5 Details by Class &amp; Accounts'!AM135+'O5 Details by Class &amp; Accounts'!BH135+'O5 Details by Class &amp; Accounts'!CC135</f>
        <v>0</v>
      </c>
      <c r="O135" s="667">
        <f ca="1">'O5 Details by Class &amp; Accounts'!S135+'O5 Details by Class &amp; Accounts'!AN135+'O5 Details by Class &amp; Accounts'!BI135+'O5 Details by Class &amp; Accounts'!CD135</f>
        <v>0</v>
      </c>
      <c r="P135" s="667">
        <f ca="1">'O5 Details by Class &amp; Accounts'!T135+'O5 Details by Class &amp; Accounts'!AO135+'O5 Details by Class &amp; Accounts'!BJ135+'O5 Details by Class &amp; Accounts'!CE135</f>
        <v>0</v>
      </c>
      <c r="Q135" s="667">
        <f ca="1">'O5 Details by Class &amp; Accounts'!U135+'O5 Details by Class &amp; Accounts'!AP135+'O5 Details by Class &amp; Accounts'!BK135+'O5 Details by Class &amp; Accounts'!CF135</f>
        <v>0</v>
      </c>
      <c r="R135" s="667">
        <f ca="1">'O5 Details by Class &amp; Accounts'!V135+'O5 Details by Class &amp; Accounts'!AQ135+'O5 Details by Class &amp; Accounts'!BL135+'O5 Details by Class &amp; Accounts'!CG135</f>
        <v>0</v>
      </c>
      <c r="S135" s="667">
        <f ca="1">'O5 Details by Class &amp; Accounts'!W135+'O5 Details by Class &amp; Accounts'!AR135+'O5 Details by Class &amp; Accounts'!BM135+'O5 Details by Class &amp; Accounts'!CH135</f>
        <v>0</v>
      </c>
      <c r="T135" s="667">
        <f ca="1">'O5 Details by Class &amp; Accounts'!X135+'O5 Details by Class &amp; Accounts'!AS135+'O5 Details by Class &amp; Accounts'!BN135+'O5 Details by Class &amp; Accounts'!CI135</f>
        <v>0</v>
      </c>
      <c r="U135" s="667">
        <f ca="1">'O5 Details by Class &amp; Accounts'!Y135+'O5 Details by Class &amp; Accounts'!AT135+'O5 Details by Class &amp; Accounts'!BO135+'O5 Details by Class &amp; Accounts'!CJ135</f>
        <v>0</v>
      </c>
      <c r="V135" s="667">
        <f ca="1">'O5 Details by Class &amp; Accounts'!Z135+'O5 Details by Class &amp; Accounts'!AU135+'O5 Details by Class &amp; Accounts'!BP135+'O5 Details by Class &amp; Accounts'!CK135</f>
        <v>0</v>
      </c>
      <c r="W135" s="667">
        <f ca="1">'O5 Details by Class &amp; Accounts'!AA135+'O5 Details by Class &amp; Accounts'!AV135+'O5 Details by Class &amp; Accounts'!BQ135+'O5 Details by Class &amp; Accounts'!CL135</f>
        <v>0</v>
      </c>
      <c r="X135" s="1113">
        <f ca="1">'O5 Details by Class &amp; Accounts'!AB135+'O5 Details by Class &amp; Accounts'!AW135+'O5 Details by Class &amp; Accounts'!BR135+'O5 Details by Class &amp; Accounts'!CM135</f>
        <v>0</v>
      </c>
      <c r="Y135" s="2092" t="str">
        <f t="shared" si="4"/>
        <v>5045</v>
      </c>
      <c r="Z135" s="2087" t="s">
        <v>951</v>
      </c>
    </row>
    <row r="136" spans="1:26" ht="15.95" customHeight="1">
      <c r="A136" s="1939" t="s">
        <v>540</v>
      </c>
      <c r="B136" s="1083" t="s">
        <v>984</v>
      </c>
      <c r="C136" s="1099" t="str">
        <f ca="1">IF(ISBLANK('E4 TB Allocation Details'!D136), "",('E4 TB Allocation Details'!D136))</f>
        <v>di</v>
      </c>
      <c r="D136" s="1100">
        <f t="shared" si="5"/>
        <v>0</v>
      </c>
      <c r="E136" s="667">
        <f ca="1">'O5 Details by Class &amp; Accounts'!I136+'O5 Details by Class &amp; Accounts'!AD136+'O5 Details by Class &amp; Accounts'!AY136+'O5 Details by Class &amp; Accounts'!BT136</f>
        <v>0</v>
      </c>
      <c r="F136" s="667">
        <f ca="1">'O5 Details by Class &amp; Accounts'!J136+'O5 Details by Class &amp; Accounts'!AE136+'O5 Details by Class &amp; Accounts'!AZ136+'O5 Details by Class &amp; Accounts'!BU136</f>
        <v>0</v>
      </c>
      <c r="G136" s="667">
        <f ca="1">'O5 Details by Class &amp; Accounts'!K136+'O5 Details by Class &amp; Accounts'!AF136+'O5 Details by Class &amp; Accounts'!BA136+'O5 Details by Class &amp; Accounts'!BV136</f>
        <v>0</v>
      </c>
      <c r="H136" s="667">
        <f ca="1">'O5 Details by Class &amp; Accounts'!L136+'O5 Details by Class &amp; Accounts'!AG136+'O5 Details by Class &amp; Accounts'!BB136+'O5 Details by Class &amp; Accounts'!BW136</f>
        <v>0</v>
      </c>
      <c r="I136" s="667">
        <f ca="1">'O5 Details by Class &amp; Accounts'!M136+'O5 Details by Class &amp; Accounts'!AH136+'O5 Details by Class &amp; Accounts'!BC136+'O5 Details by Class &amp; Accounts'!BX136</f>
        <v>0</v>
      </c>
      <c r="J136" s="667">
        <f ca="1">'O5 Details by Class &amp; Accounts'!N136+'O5 Details by Class &amp; Accounts'!AI136+'O5 Details by Class &amp; Accounts'!BD136+'O5 Details by Class &amp; Accounts'!BY136</f>
        <v>0</v>
      </c>
      <c r="K136" s="667">
        <f ca="1">'O5 Details by Class &amp; Accounts'!O136+'O5 Details by Class &amp; Accounts'!AJ136+'O5 Details by Class &amp; Accounts'!BE136+'O5 Details by Class &amp; Accounts'!BZ136</f>
        <v>0</v>
      </c>
      <c r="L136" s="667">
        <f ca="1">'O5 Details by Class &amp; Accounts'!P136+'O5 Details by Class &amp; Accounts'!AK136+'O5 Details by Class &amp; Accounts'!BF136+'O5 Details by Class &amp; Accounts'!CA136</f>
        <v>0</v>
      </c>
      <c r="M136" s="667">
        <f ca="1">'O5 Details by Class &amp; Accounts'!Q136+'O5 Details by Class &amp; Accounts'!AL136+'O5 Details by Class &amp; Accounts'!BG136+'O5 Details by Class &amp; Accounts'!CB136</f>
        <v>0</v>
      </c>
      <c r="N136" s="667">
        <f ca="1">'O5 Details by Class &amp; Accounts'!R136+'O5 Details by Class &amp; Accounts'!AM136+'O5 Details by Class &amp; Accounts'!BH136+'O5 Details by Class &amp; Accounts'!CC136</f>
        <v>0</v>
      </c>
      <c r="O136" s="667">
        <f ca="1">'O5 Details by Class &amp; Accounts'!S136+'O5 Details by Class &amp; Accounts'!AN136+'O5 Details by Class &amp; Accounts'!BI136+'O5 Details by Class &amp; Accounts'!CD136</f>
        <v>0</v>
      </c>
      <c r="P136" s="667">
        <f ca="1">'O5 Details by Class &amp; Accounts'!T136+'O5 Details by Class &amp; Accounts'!AO136+'O5 Details by Class &amp; Accounts'!BJ136+'O5 Details by Class &amp; Accounts'!CE136</f>
        <v>0</v>
      </c>
      <c r="Q136" s="667">
        <f ca="1">'O5 Details by Class &amp; Accounts'!U136+'O5 Details by Class &amp; Accounts'!AP136+'O5 Details by Class &amp; Accounts'!BK136+'O5 Details by Class &amp; Accounts'!CF136</f>
        <v>0</v>
      </c>
      <c r="R136" s="667">
        <f ca="1">'O5 Details by Class &amp; Accounts'!V136+'O5 Details by Class &amp; Accounts'!AQ136+'O5 Details by Class &amp; Accounts'!BL136+'O5 Details by Class &amp; Accounts'!CG136</f>
        <v>0</v>
      </c>
      <c r="S136" s="667">
        <f ca="1">'O5 Details by Class &amp; Accounts'!W136+'O5 Details by Class &amp; Accounts'!AR136+'O5 Details by Class &amp; Accounts'!BM136+'O5 Details by Class &amp; Accounts'!CH136</f>
        <v>0</v>
      </c>
      <c r="T136" s="667">
        <f ca="1">'O5 Details by Class &amp; Accounts'!X136+'O5 Details by Class &amp; Accounts'!AS136+'O5 Details by Class &amp; Accounts'!BN136+'O5 Details by Class &amp; Accounts'!CI136</f>
        <v>0</v>
      </c>
      <c r="U136" s="667">
        <f ca="1">'O5 Details by Class &amp; Accounts'!Y136+'O5 Details by Class &amp; Accounts'!AT136+'O5 Details by Class &amp; Accounts'!BO136+'O5 Details by Class &amp; Accounts'!CJ136</f>
        <v>0</v>
      </c>
      <c r="V136" s="667">
        <f ca="1">'O5 Details by Class &amp; Accounts'!Z136+'O5 Details by Class &amp; Accounts'!AU136+'O5 Details by Class &amp; Accounts'!BP136+'O5 Details by Class &amp; Accounts'!CK136</f>
        <v>0</v>
      </c>
      <c r="W136" s="667">
        <f ca="1">'O5 Details by Class &amp; Accounts'!AA136+'O5 Details by Class &amp; Accounts'!AV136+'O5 Details by Class &amp; Accounts'!BQ136+'O5 Details by Class &amp; Accounts'!CL136</f>
        <v>0</v>
      </c>
      <c r="X136" s="1113">
        <f ca="1">'O5 Details by Class &amp; Accounts'!AB136+'O5 Details by Class &amp; Accounts'!AW136+'O5 Details by Class &amp; Accounts'!BR136+'O5 Details by Class &amp; Accounts'!CM136</f>
        <v>0</v>
      </c>
      <c r="Y136" s="2092" t="str">
        <f t="shared" si="4"/>
        <v>5050</v>
      </c>
      <c r="Z136" s="2087" t="s">
        <v>951</v>
      </c>
    </row>
    <row r="137" spans="1:26" ht="15.95" customHeight="1">
      <c r="A137" s="1939" t="s">
        <v>536</v>
      </c>
      <c r="B137" s="1083" t="s">
        <v>1138</v>
      </c>
      <c r="C137" s="1099" t="str">
        <f ca="1">IF(ISBLANK('E4 TB Allocation Details'!D137), "",('E4 TB Allocation Details'!D137))</f>
        <v>di</v>
      </c>
      <c r="D137" s="1100">
        <f t="shared" si="5"/>
        <v>0</v>
      </c>
      <c r="E137" s="667">
        <f ca="1">'O5 Details by Class &amp; Accounts'!I137+'O5 Details by Class &amp; Accounts'!AD137+'O5 Details by Class &amp; Accounts'!AY137+'O5 Details by Class &amp; Accounts'!BT137</f>
        <v>0</v>
      </c>
      <c r="F137" s="667">
        <f ca="1">'O5 Details by Class &amp; Accounts'!J137+'O5 Details by Class &amp; Accounts'!AE137+'O5 Details by Class &amp; Accounts'!AZ137+'O5 Details by Class &amp; Accounts'!BU137</f>
        <v>0</v>
      </c>
      <c r="G137" s="667">
        <f ca="1">'O5 Details by Class &amp; Accounts'!K137+'O5 Details by Class &amp; Accounts'!AF137+'O5 Details by Class &amp; Accounts'!BA137+'O5 Details by Class &amp; Accounts'!BV137</f>
        <v>0</v>
      </c>
      <c r="H137" s="667">
        <f ca="1">'O5 Details by Class &amp; Accounts'!L137+'O5 Details by Class &amp; Accounts'!AG137+'O5 Details by Class &amp; Accounts'!BB137+'O5 Details by Class &amp; Accounts'!BW137</f>
        <v>0</v>
      </c>
      <c r="I137" s="667">
        <f ca="1">'O5 Details by Class &amp; Accounts'!M137+'O5 Details by Class &amp; Accounts'!AH137+'O5 Details by Class &amp; Accounts'!BC137+'O5 Details by Class &amp; Accounts'!BX137</f>
        <v>0</v>
      </c>
      <c r="J137" s="667">
        <f ca="1">'O5 Details by Class &amp; Accounts'!N137+'O5 Details by Class &amp; Accounts'!AI137+'O5 Details by Class &amp; Accounts'!BD137+'O5 Details by Class &amp; Accounts'!BY137</f>
        <v>0</v>
      </c>
      <c r="K137" s="667">
        <f ca="1">'O5 Details by Class &amp; Accounts'!O137+'O5 Details by Class &amp; Accounts'!AJ137+'O5 Details by Class &amp; Accounts'!BE137+'O5 Details by Class &amp; Accounts'!BZ137</f>
        <v>0</v>
      </c>
      <c r="L137" s="667">
        <f ca="1">'O5 Details by Class &amp; Accounts'!P137+'O5 Details by Class &amp; Accounts'!AK137+'O5 Details by Class &amp; Accounts'!BF137+'O5 Details by Class &amp; Accounts'!CA137</f>
        <v>0</v>
      </c>
      <c r="M137" s="667">
        <f ca="1">'O5 Details by Class &amp; Accounts'!Q137+'O5 Details by Class &amp; Accounts'!AL137+'O5 Details by Class &amp; Accounts'!BG137+'O5 Details by Class &amp; Accounts'!CB137</f>
        <v>0</v>
      </c>
      <c r="N137" s="667">
        <f ca="1">'O5 Details by Class &amp; Accounts'!R137+'O5 Details by Class &amp; Accounts'!AM137+'O5 Details by Class &amp; Accounts'!BH137+'O5 Details by Class &amp; Accounts'!CC137</f>
        <v>0</v>
      </c>
      <c r="O137" s="667">
        <f ca="1">'O5 Details by Class &amp; Accounts'!S137+'O5 Details by Class &amp; Accounts'!AN137+'O5 Details by Class &amp; Accounts'!BI137+'O5 Details by Class &amp; Accounts'!CD137</f>
        <v>0</v>
      </c>
      <c r="P137" s="667">
        <f ca="1">'O5 Details by Class &amp; Accounts'!T137+'O5 Details by Class &amp; Accounts'!AO137+'O5 Details by Class &amp; Accounts'!BJ137+'O5 Details by Class &amp; Accounts'!CE137</f>
        <v>0</v>
      </c>
      <c r="Q137" s="667">
        <f ca="1">'O5 Details by Class &amp; Accounts'!U137+'O5 Details by Class &amp; Accounts'!AP137+'O5 Details by Class &amp; Accounts'!BK137+'O5 Details by Class &amp; Accounts'!CF137</f>
        <v>0</v>
      </c>
      <c r="R137" s="667">
        <f ca="1">'O5 Details by Class &amp; Accounts'!V137+'O5 Details by Class &amp; Accounts'!AQ137+'O5 Details by Class &amp; Accounts'!BL137+'O5 Details by Class &amp; Accounts'!CG137</f>
        <v>0</v>
      </c>
      <c r="S137" s="667">
        <f ca="1">'O5 Details by Class &amp; Accounts'!W137+'O5 Details by Class &amp; Accounts'!AR137+'O5 Details by Class &amp; Accounts'!BM137+'O5 Details by Class &amp; Accounts'!CH137</f>
        <v>0</v>
      </c>
      <c r="T137" s="667">
        <f ca="1">'O5 Details by Class &amp; Accounts'!X137+'O5 Details by Class &amp; Accounts'!AS137+'O5 Details by Class &amp; Accounts'!BN137+'O5 Details by Class &amp; Accounts'!CI137</f>
        <v>0</v>
      </c>
      <c r="U137" s="667">
        <f ca="1">'O5 Details by Class &amp; Accounts'!Y137+'O5 Details by Class &amp; Accounts'!AT137+'O5 Details by Class &amp; Accounts'!BO137+'O5 Details by Class &amp; Accounts'!CJ137</f>
        <v>0</v>
      </c>
      <c r="V137" s="667">
        <f ca="1">'O5 Details by Class &amp; Accounts'!Z137+'O5 Details by Class &amp; Accounts'!AU137+'O5 Details by Class &amp; Accounts'!BP137+'O5 Details by Class &amp; Accounts'!CK137</f>
        <v>0</v>
      </c>
      <c r="W137" s="667">
        <f ca="1">'O5 Details by Class &amp; Accounts'!AA137+'O5 Details by Class &amp; Accounts'!AV137+'O5 Details by Class &amp; Accounts'!BQ137+'O5 Details by Class &amp; Accounts'!CL137</f>
        <v>0</v>
      </c>
      <c r="X137" s="1113">
        <f ca="1">'O5 Details by Class &amp; Accounts'!AB137+'O5 Details by Class &amp; Accounts'!AW137+'O5 Details by Class &amp; Accounts'!BR137+'O5 Details by Class &amp; Accounts'!CM137</f>
        <v>0</v>
      </c>
      <c r="Y137" s="2092" t="str">
        <f t="shared" si="4"/>
        <v>5055</v>
      </c>
      <c r="Z137" s="2087">
        <v>1850</v>
      </c>
    </row>
    <row r="138" spans="1:26" ht="15.95" customHeight="1">
      <c r="A138" s="1939" t="s">
        <v>542</v>
      </c>
      <c r="B138" s="1083" t="s">
        <v>1313</v>
      </c>
      <c r="C138" s="1099" t="str">
        <f ca="1">IF(ISBLANK('E4 TB Allocation Details'!D138), "",('E4 TB Allocation Details'!D138))</f>
        <v>cu</v>
      </c>
      <c r="D138" s="1100">
        <f t="shared" si="5"/>
        <v>0</v>
      </c>
      <c r="E138" s="667">
        <f ca="1">'O5 Details by Class &amp; Accounts'!I138+'O5 Details by Class &amp; Accounts'!AD138+'O5 Details by Class &amp; Accounts'!AY138+'O5 Details by Class &amp; Accounts'!BT138</f>
        <v>0</v>
      </c>
      <c r="F138" s="667">
        <f ca="1">'O5 Details by Class &amp; Accounts'!J138+'O5 Details by Class &amp; Accounts'!AE138+'O5 Details by Class &amp; Accounts'!AZ138+'O5 Details by Class &amp; Accounts'!BU138</f>
        <v>0</v>
      </c>
      <c r="G138" s="667">
        <f ca="1">'O5 Details by Class &amp; Accounts'!K138+'O5 Details by Class &amp; Accounts'!AF138+'O5 Details by Class &amp; Accounts'!BA138+'O5 Details by Class &amp; Accounts'!BV138</f>
        <v>0</v>
      </c>
      <c r="H138" s="667">
        <f ca="1">'O5 Details by Class &amp; Accounts'!L138+'O5 Details by Class &amp; Accounts'!AG138+'O5 Details by Class &amp; Accounts'!BB138+'O5 Details by Class &amp; Accounts'!BW138</f>
        <v>0</v>
      </c>
      <c r="I138" s="667">
        <f ca="1">'O5 Details by Class &amp; Accounts'!M138+'O5 Details by Class &amp; Accounts'!AH138+'O5 Details by Class &amp; Accounts'!BC138+'O5 Details by Class &amp; Accounts'!BX138</f>
        <v>0</v>
      </c>
      <c r="J138" s="667">
        <f ca="1">'O5 Details by Class &amp; Accounts'!N138+'O5 Details by Class &amp; Accounts'!AI138+'O5 Details by Class &amp; Accounts'!BD138+'O5 Details by Class &amp; Accounts'!BY138</f>
        <v>0</v>
      </c>
      <c r="K138" s="667">
        <f ca="1">'O5 Details by Class &amp; Accounts'!O138+'O5 Details by Class &amp; Accounts'!AJ138+'O5 Details by Class &amp; Accounts'!BE138+'O5 Details by Class &amp; Accounts'!BZ138</f>
        <v>0</v>
      </c>
      <c r="L138" s="667">
        <f ca="1">'O5 Details by Class &amp; Accounts'!P138+'O5 Details by Class &amp; Accounts'!AK138+'O5 Details by Class &amp; Accounts'!BF138+'O5 Details by Class &amp; Accounts'!CA138</f>
        <v>0</v>
      </c>
      <c r="M138" s="667">
        <f ca="1">'O5 Details by Class &amp; Accounts'!Q138+'O5 Details by Class &amp; Accounts'!AL138+'O5 Details by Class &amp; Accounts'!BG138+'O5 Details by Class &amp; Accounts'!CB138</f>
        <v>0</v>
      </c>
      <c r="N138" s="667">
        <f ca="1">'O5 Details by Class &amp; Accounts'!R138+'O5 Details by Class &amp; Accounts'!AM138+'O5 Details by Class &amp; Accounts'!BH138+'O5 Details by Class &amp; Accounts'!CC138</f>
        <v>0</v>
      </c>
      <c r="O138" s="667">
        <f ca="1">'O5 Details by Class &amp; Accounts'!S138+'O5 Details by Class &amp; Accounts'!AN138+'O5 Details by Class &amp; Accounts'!BI138+'O5 Details by Class &amp; Accounts'!CD138</f>
        <v>0</v>
      </c>
      <c r="P138" s="667">
        <f ca="1">'O5 Details by Class &amp; Accounts'!T138+'O5 Details by Class &amp; Accounts'!AO138+'O5 Details by Class &amp; Accounts'!BJ138+'O5 Details by Class &amp; Accounts'!CE138</f>
        <v>0</v>
      </c>
      <c r="Q138" s="667">
        <f ca="1">'O5 Details by Class &amp; Accounts'!U138+'O5 Details by Class &amp; Accounts'!AP138+'O5 Details by Class &amp; Accounts'!BK138+'O5 Details by Class &amp; Accounts'!CF138</f>
        <v>0</v>
      </c>
      <c r="R138" s="667">
        <f ca="1">'O5 Details by Class &amp; Accounts'!V138+'O5 Details by Class &amp; Accounts'!AQ138+'O5 Details by Class &amp; Accounts'!BL138+'O5 Details by Class &amp; Accounts'!CG138</f>
        <v>0</v>
      </c>
      <c r="S138" s="667">
        <f ca="1">'O5 Details by Class &amp; Accounts'!W138+'O5 Details by Class &amp; Accounts'!AR138+'O5 Details by Class &amp; Accounts'!BM138+'O5 Details by Class &amp; Accounts'!CH138</f>
        <v>0</v>
      </c>
      <c r="T138" s="667">
        <f ca="1">'O5 Details by Class &amp; Accounts'!X138+'O5 Details by Class &amp; Accounts'!AS138+'O5 Details by Class &amp; Accounts'!BN138+'O5 Details by Class &amp; Accounts'!CI138</f>
        <v>0</v>
      </c>
      <c r="U138" s="667">
        <f ca="1">'O5 Details by Class &amp; Accounts'!Y138+'O5 Details by Class &amp; Accounts'!AT138+'O5 Details by Class &amp; Accounts'!BO138+'O5 Details by Class &amp; Accounts'!CJ138</f>
        <v>0</v>
      </c>
      <c r="V138" s="667">
        <f ca="1">'O5 Details by Class &amp; Accounts'!Z138+'O5 Details by Class &amp; Accounts'!AU138+'O5 Details by Class &amp; Accounts'!BP138+'O5 Details by Class &amp; Accounts'!CK138</f>
        <v>0</v>
      </c>
      <c r="W138" s="667">
        <f ca="1">'O5 Details by Class &amp; Accounts'!AA138+'O5 Details by Class &amp; Accounts'!AV138+'O5 Details by Class &amp; Accounts'!BQ138+'O5 Details by Class &amp; Accounts'!CL138</f>
        <v>0</v>
      </c>
      <c r="X138" s="1113">
        <f ca="1">'O5 Details by Class &amp; Accounts'!AB138+'O5 Details by Class &amp; Accounts'!AW138+'O5 Details by Class &amp; Accounts'!BR138+'O5 Details by Class &amp; Accounts'!CM138</f>
        <v>0</v>
      </c>
      <c r="Y138" s="2092" t="str">
        <f t="shared" si="4"/>
        <v>5065</v>
      </c>
      <c r="Z138" s="2087" t="s">
        <v>87</v>
      </c>
    </row>
    <row r="139" spans="1:26" ht="15.95" customHeight="1">
      <c r="A139" s="1939" t="s">
        <v>543</v>
      </c>
      <c r="B139" s="1083" t="s">
        <v>1314</v>
      </c>
      <c r="C139" s="1099" t="str">
        <f ca="1">IF(ISBLANK('E4 TB Allocation Details'!D139), "",('E4 TB Allocation Details'!D139))</f>
        <v>cu</v>
      </c>
      <c r="D139" s="1100">
        <f t="shared" si="5"/>
        <v>2000</v>
      </c>
      <c r="E139" s="667">
        <f ca="1">'O5 Details by Class &amp; Accounts'!I139+'O5 Details by Class &amp; Accounts'!AD139+'O5 Details by Class &amp; Accounts'!AY139+'O5 Details by Class &amp; Accounts'!BT139</f>
        <v>1356.3573678891994</v>
      </c>
      <c r="F139" s="667">
        <f ca="1">'O5 Details by Class &amp; Accounts'!J139+'O5 Details by Class &amp; Accounts'!AE139+'O5 Details by Class &amp; Accounts'!AZ139+'O5 Details by Class &amp; Accounts'!BU139</f>
        <v>161.08898531771979</v>
      </c>
      <c r="G139" s="667">
        <f ca="1">'O5 Details by Class &amp; Accounts'!K139+'O5 Details by Class &amp; Accounts'!AF139+'O5 Details by Class &amp; Accounts'!BA139+'O5 Details by Class &amp; Accounts'!BV139</f>
        <v>18.664923022053141</v>
      </c>
      <c r="H139" s="667">
        <f ca="1">'O5 Details by Class &amp; Accounts'!L139+'O5 Details by Class &amp; Accounts'!AG139+'O5 Details by Class &amp; Accounts'!BB139+'O5 Details by Class &amp; Accounts'!BW139</f>
        <v>0</v>
      </c>
      <c r="I139" s="667">
        <f ca="1">'O5 Details by Class &amp; Accounts'!M139+'O5 Details by Class &amp; Accounts'!AH139+'O5 Details by Class &amp; Accounts'!BC139+'O5 Details by Class &amp; Accounts'!BX139</f>
        <v>0</v>
      </c>
      <c r="J139" s="667">
        <f ca="1">'O5 Details by Class &amp; Accounts'!N139+'O5 Details by Class &amp; Accounts'!AI139+'O5 Details by Class &amp; Accounts'!BD139+'O5 Details by Class &amp; Accounts'!BY139</f>
        <v>0</v>
      </c>
      <c r="K139" s="667">
        <f ca="1">'O5 Details by Class &amp; Accounts'!O139+'O5 Details by Class &amp; Accounts'!AJ139+'O5 Details by Class &amp; Accounts'!BE139+'O5 Details by Class &amp; Accounts'!BZ139</f>
        <v>422.75456220650301</v>
      </c>
      <c r="L139" s="667">
        <f ca="1">'O5 Details by Class &amp; Accounts'!P139+'O5 Details by Class &amp; Accounts'!AK139+'O5 Details by Class &amp; Accounts'!BF139+'O5 Details by Class &amp; Accounts'!CA139</f>
        <v>23.182547702550082</v>
      </c>
      <c r="M139" s="667">
        <f ca="1">'O5 Details by Class &amp; Accounts'!Q139+'O5 Details by Class &amp; Accounts'!AL139+'O5 Details by Class &amp; Accounts'!BG139+'O5 Details by Class &amp; Accounts'!CB139</f>
        <v>17.951613861974678</v>
      </c>
      <c r="N139" s="667">
        <f ca="1">'O5 Details by Class &amp; Accounts'!R139+'O5 Details by Class &amp; Accounts'!AM139+'O5 Details by Class &amp; Accounts'!BH139+'O5 Details by Class &amp; Accounts'!CC139</f>
        <v>0</v>
      </c>
      <c r="O139" s="667">
        <f ca="1">'O5 Details by Class &amp; Accounts'!S139+'O5 Details by Class &amp; Accounts'!AN139+'O5 Details by Class &amp; Accounts'!BI139+'O5 Details by Class &amp; Accounts'!CD139</f>
        <v>0</v>
      </c>
      <c r="P139" s="667">
        <f ca="1">'O5 Details by Class &amp; Accounts'!T139+'O5 Details by Class &amp; Accounts'!AO139+'O5 Details by Class &amp; Accounts'!BJ139+'O5 Details by Class &amp; Accounts'!CE139</f>
        <v>0</v>
      </c>
      <c r="Q139" s="667">
        <f ca="1">'O5 Details by Class &amp; Accounts'!U139+'O5 Details by Class &amp; Accounts'!AP139+'O5 Details by Class &amp; Accounts'!BK139+'O5 Details by Class &amp; Accounts'!CF139</f>
        <v>0</v>
      </c>
      <c r="R139" s="667">
        <f ca="1">'O5 Details by Class &amp; Accounts'!V139+'O5 Details by Class &amp; Accounts'!AQ139+'O5 Details by Class &amp; Accounts'!BL139+'O5 Details by Class &amp; Accounts'!CG139</f>
        <v>0</v>
      </c>
      <c r="S139" s="667">
        <f ca="1">'O5 Details by Class &amp; Accounts'!W139+'O5 Details by Class &amp; Accounts'!AR139+'O5 Details by Class &amp; Accounts'!BM139+'O5 Details by Class &amp; Accounts'!CH139</f>
        <v>0</v>
      </c>
      <c r="T139" s="667">
        <f ca="1">'O5 Details by Class &amp; Accounts'!X139+'O5 Details by Class &amp; Accounts'!AS139+'O5 Details by Class &amp; Accounts'!BN139+'O5 Details by Class &amp; Accounts'!CI139</f>
        <v>0</v>
      </c>
      <c r="U139" s="667">
        <f ca="1">'O5 Details by Class &amp; Accounts'!Y139+'O5 Details by Class &amp; Accounts'!AT139+'O5 Details by Class &amp; Accounts'!BO139+'O5 Details by Class &amp; Accounts'!CJ139</f>
        <v>0</v>
      </c>
      <c r="V139" s="667">
        <f ca="1">'O5 Details by Class &amp; Accounts'!Z139+'O5 Details by Class &amp; Accounts'!AU139+'O5 Details by Class &amp; Accounts'!BP139+'O5 Details by Class &amp; Accounts'!CK139</f>
        <v>0</v>
      </c>
      <c r="W139" s="667">
        <f ca="1">'O5 Details by Class &amp; Accounts'!AA139+'O5 Details by Class &amp; Accounts'!AV139+'O5 Details by Class &amp; Accounts'!BQ139+'O5 Details by Class &amp; Accounts'!CL139</f>
        <v>0</v>
      </c>
      <c r="X139" s="1113">
        <f ca="1">'O5 Details by Class &amp; Accounts'!AB139+'O5 Details by Class &amp; Accounts'!AW139+'O5 Details by Class &amp; Accounts'!BR139+'O5 Details by Class &amp; Accounts'!CM139</f>
        <v>0</v>
      </c>
      <c r="Y139" s="2092" t="str">
        <f t="shared" si="4"/>
        <v>5070</v>
      </c>
      <c r="Z139" s="2087" t="s">
        <v>16</v>
      </c>
    </row>
    <row r="140" spans="1:26" ht="15.95" customHeight="1">
      <c r="A140" s="1939" t="s">
        <v>544</v>
      </c>
      <c r="B140" s="1083" t="s">
        <v>1315</v>
      </c>
      <c r="C140" s="1099" t="str">
        <f ca="1">IF(ISBLANK('E4 TB Allocation Details'!D140), "",('E4 TB Allocation Details'!D140))</f>
        <v>cu</v>
      </c>
      <c r="D140" s="1100">
        <f t="shared" si="5"/>
        <v>0</v>
      </c>
      <c r="E140" s="667">
        <f ca="1">'O5 Details by Class &amp; Accounts'!I140+'O5 Details by Class &amp; Accounts'!AD140+'O5 Details by Class &amp; Accounts'!AY140+'O5 Details by Class &amp; Accounts'!BT140</f>
        <v>0</v>
      </c>
      <c r="F140" s="667">
        <f ca="1">'O5 Details by Class &amp; Accounts'!J140+'O5 Details by Class &amp; Accounts'!AE140+'O5 Details by Class &amp; Accounts'!AZ140+'O5 Details by Class &amp; Accounts'!BU140</f>
        <v>0</v>
      </c>
      <c r="G140" s="667">
        <f ca="1">'O5 Details by Class &amp; Accounts'!K140+'O5 Details by Class &amp; Accounts'!AF140+'O5 Details by Class &amp; Accounts'!BA140+'O5 Details by Class &amp; Accounts'!BV140</f>
        <v>0</v>
      </c>
      <c r="H140" s="667">
        <f ca="1">'O5 Details by Class &amp; Accounts'!L140+'O5 Details by Class &amp; Accounts'!AG140+'O5 Details by Class &amp; Accounts'!BB140+'O5 Details by Class &amp; Accounts'!BW140</f>
        <v>0</v>
      </c>
      <c r="I140" s="667">
        <f ca="1">'O5 Details by Class &amp; Accounts'!M140+'O5 Details by Class &amp; Accounts'!AH140+'O5 Details by Class &amp; Accounts'!BC140+'O5 Details by Class &amp; Accounts'!BX140</f>
        <v>0</v>
      </c>
      <c r="J140" s="667">
        <f ca="1">'O5 Details by Class &amp; Accounts'!N140+'O5 Details by Class &amp; Accounts'!AI140+'O5 Details by Class &amp; Accounts'!BD140+'O5 Details by Class &amp; Accounts'!BY140</f>
        <v>0</v>
      </c>
      <c r="K140" s="667">
        <f ca="1">'O5 Details by Class &amp; Accounts'!O140+'O5 Details by Class &amp; Accounts'!AJ140+'O5 Details by Class &amp; Accounts'!BE140+'O5 Details by Class &amp; Accounts'!BZ140</f>
        <v>0</v>
      </c>
      <c r="L140" s="667">
        <f ca="1">'O5 Details by Class &amp; Accounts'!P140+'O5 Details by Class &amp; Accounts'!AK140+'O5 Details by Class &amp; Accounts'!BF140+'O5 Details by Class &amp; Accounts'!CA140</f>
        <v>0</v>
      </c>
      <c r="M140" s="667">
        <f ca="1">'O5 Details by Class &amp; Accounts'!Q140+'O5 Details by Class &amp; Accounts'!AL140+'O5 Details by Class &amp; Accounts'!BG140+'O5 Details by Class &amp; Accounts'!CB140</f>
        <v>0</v>
      </c>
      <c r="N140" s="667">
        <f ca="1">'O5 Details by Class &amp; Accounts'!R140+'O5 Details by Class &amp; Accounts'!AM140+'O5 Details by Class &amp; Accounts'!BH140+'O5 Details by Class &amp; Accounts'!CC140</f>
        <v>0</v>
      </c>
      <c r="O140" s="667">
        <f ca="1">'O5 Details by Class &amp; Accounts'!S140+'O5 Details by Class &amp; Accounts'!AN140+'O5 Details by Class &amp; Accounts'!BI140+'O5 Details by Class &amp; Accounts'!CD140</f>
        <v>0</v>
      </c>
      <c r="P140" s="667">
        <f ca="1">'O5 Details by Class &amp; Accounts'!T140+'O5 Details by Class &amp; Accounts'!AO140+'O5 Details by Class &amp; Accounts'!BJ140+'O5 Details by Class &amp; Accounts'!CE140</f>
        <v>0</v>
      </c>
      <c r="Q140" s="667">
        <f ca="1">'O5 Details by Class &amp; Accounts'!U140+'O5 Details by Class &amp; Accounts'!AP140+'O5 Details by Class &amp; Accounts'!BK140+'O5 Details by Class &amp; Accounts'!CF140</f>
        <v>0</v>
      </c>
      <c r="R140" s="667">
        <f ca="1">'O5 Details by Class &amp; Accounts'!V140+'O5 Details by Class &amp; Accounts'!AQ140+'O5 Details by Class &amp; Accounts'!BL140+'O5 Details by Class &amp; Accounts'!CG140</f>
        <v>0</v>
      </c>
      <c r="S140" s="667">
        <f ca="1">'O5 Details by Class &amp; Accounts'!W140+'O5 Details by Class &amp; Accounts'!AR140+'O5 Details by Class &amp; Accounts'!BM140+'O5 Details by Class &amp; Accounts'!CH140</f>
        <v>0</v>
      </c>
      <c r="T140" s="667">
        <f ca="1">'O5 Details by Class &amp; Accounts'!X140+'O5 Details by Class &amp; Accounts'!AS140+'O5 Details by Class &amp; Accounts'!BN140+'O5 Details by Class &amp; Accounts'!CI140</f>
        <v>0</v>
      </c>
      <c r="U140" s="667">
        <f ca="1">'O5 Details by Class &amp; Accounts'!Y140+'O5 Details by Class &amp; Accounts'!AT140+'O5 Details by Class &amp; Accounts'!BO140+'O5 Details by Class &amp; Accounts'!CJ140</f>
        <v>0</v>
      </c>
      <c r="V140" s="667">
        <f ca="1">'O5 Details by Class &amp; Accounts'!Z140+'O5 Details by Class &amp; Accounts'!AU140+'O5 Details by Class &amp; Accounts'!BP140+'O5 Details by Class &amp; Accounts'!CK140</f>
        <v>0</v>
      </c>
      <c r="W140" s="667">
        <f ca="1">'O5 Details by Class &amp; Accounts'!AA140+'O5 Details by Class &amp; Accounts'!AV140+'O5 Details by Class &amp; Accounts'!BQ140+'O5 Details by Class &amp; Accounts'!CL140</f>
        <v>0</v>
      </c>
      <c r="X140" s="1113">
        <f ca="1">'O5 Details by Class &amp; Accounts'!AB140+'O5 Details by Class &amp; Accounts'!AW140+'O5 Details by Class &amp; Accounts'!BR140+'O5 Details by Class &amp; Accounts'!CM140</f>
        <v>0</v>
      </c>
      <c r="Y140" s="2092" t="str">
        <f t="shared" si="4"/>
        <v>5075</v>
      </c>
      <c r="Z140" s="2087" t="s">
        <v>16</v>
      </c>
    </row>
    <row r="141" spans="1:26" ht="15.95" customHeight="1">
      <c r="A141" s="1939" t="s">
        <v>520</v>
      </c>
      <c r="B141" s="1083" t="s">
        <v>1296</v>
      </c>
      <c r="C141" s="1099" t="str">
        <f ca="1">IF(ISBLANK('E4 TB Allocation Details'!D141), "",('E4 TB Allocation Details'!D141))</f>
        <v>di</v>
      </c>
      <c r="D141" s="1100">
        <f t="shared" si="5"/>
        <v>0</v>
      </c>
      <c r="E141" s="667">
        <f ca="1">'O5 Details by Class &amp; Accounts'!I141+'O5 Details by Class &amp; Accounts'!AD141+'O5 Details by Class &amp; Accounts'!AY141+'O5 Details by Class &amp; Accounts'!BT141</f>
        <v>0</v>
      </c>
      <c r="F141" s="667">
        <f ca="1">'O5 Details by Class &amp; Accounts'!J141+'O5 Details by Class &amp; Accounts'!AE141+'O5 Details by Class &amp; Accounts'!AZ141+'O5 Details by Class &amp; Accounts'!BU141</f>
        <v>0</v>
      </c>
      <c r="G141" s="667">
        <f ca="1">'O5 Details by Class &amp; Accounts'!K141+'O5 Details by Class &amp; Accounts'!AF141+'O5 Details by Class &amp; Accounts'!BA141+'O5 Details by Class &amp; Accounts'!BV141</f>
        <v>0</v>
      </c>
      <c r="H141" s="667">
        <f ca="1">'O5 Details by Class &amp; Accounts'!L141+'O5 Details by Class &amp; Accounts'!AG141+'O5 Details by Class &amp; Accounts'!BB141+'O5 Details by Class &amp; Accounts'!BW141</f>
        <v>0</v>
      </c>
      <c r="I141" s="667">
        <f ca="1">'O5 Details by Class &amp; Accounts'!M141+'O5 Details by Class &amp; Accounts'!AH141+'O5 Details by Class &amp; Accounts'!BC141+'O5 Details by Class &amp; Accounts'!BX141</f>
        <v>0</v>
      </c>
      <c r="J141" s="667">
        <f ca="1">'O5 Details by Class &amp; Accounts'!N141+'O5 Details by Class &amp; Accounts'!AI141+'O5 Details by Class &amp; Accounts'!BD141+'O5 Details by Class &amp; Accounts'!BY141</f>
        <v>0</v>
      </c>
      <c r="K141" s="667">
        <f ca="1">'O5 Details by Class &amp; Accounts'!O141+'O5 Details by Class &amp; Accounts'!AJ141+'O5 Details by Class &amp; Accounts'!BE141+'O5 Details by Class &amp; Accounts'!BZ141</f>
        <v>0</v>
      </c>
      <c r="L141" s="667">
        <f ca="1">'O5 Details by Class &amp; Accounts'!P141+'O5 Details by Class &amp; Accounts'!AK141+'O5 Details by Class &amp; Accounts'!BF141+'O5 Details by Class &amp; Accounts'!CA141</f>
        <v>0</v>
      </c>
      <c r="M141" s="667">
        <f ca="1">'O5 Details by Class &amp; Accounts'!Q141+'O5 Details by Class &amp; Accounts'!AL141+'O5 Details by Class &amp; Accounts'!BG141+'O5 Details by Class &amp; Accounts'!CB141</f>
        <v>0</v>
      </c>
      <c r="N141" s="667">
        <f ca="1">'O5 Details by Class &amp; Accounts'!R141+'O5 Details by Class &amp; Accounts'!AM141+'O5 Details by Class &amp; Accounts'!BH141+'O5 Details by Class &amp; Accounts'!CC141</f>
        <v>0</v>
      </c>
      <c r="O141" s="667">
        <f ca="1">'O5 Details by Class &amp; Accounts'!S141+'O5 Details by Class &amp; Accounts'!AN141+'O5 Details by Class &amp; Accounts'!BI141+'O5 Details by Class &amp; Accounts'!CD141</f>
        <v>0</v>
      </c>
      <c r="P141" s="667">
        <f ca="1">'O5 Details by Class &amp; Accounts'!T141+'O5 Details by Class &amp; Accounts'!AO141+'O5 Details by Class &amp; Accounts'!BJ141+'O5 Details by Class &amp; Accounts'!CE141</f>
        <v>0</v>
      </c>
      <c r="Q141" s="667">
        <f ca="1">'O5 Details by Class &amp; Accounts'!U141+'O5 Details by Class &amp; Accounts'!AP141+'O5 Details by Class &amp; Accounts'!BK141+'O5 Details by Class &amp; Accounts'!CF141</f>
        <v>0</v>
      </c>
      <c r="R141" s="667">
        <f ca="1">'O5 Details by Class &amp; Accounts'!V141+'O5 Details by Class &amp; Accounts'!AQ141+'O5 Details by Class &amp; Accounts'!BL141+'O5 Details by Class &amp; Accounts'!CG141</f>
        <v>0</v>
      </c>
      <c r="S141" s="667">
        <f ca="1">'O5 Details by Class &amp; Accounts'!W141+'O5 Details by Class &amp; Accounts'!AR141+'O5 Details by Class &amp; Accounts'!BM141+'O5 Details by Class &amp; Accounts'!CH141</f>
        <v>0</v>
      </c>
      <c r="T141" s="667">
        <f ca="1">'O5 Details by Class &amp; Accounts'!X141+'O5 Details by Class &amp; Accounts'!AS141+'O5 Details by Class &amp; Accounts'!BN141+'O5 Details by Class &amp; Accounts'!CI141</f>
        <v>0</v>
      </c>
      <c r="U141" s="667">
        <f ca="1">'O5 Details by Class &amp; Accounts'!Y141+'O5 Details by Class &amp; Accounts'!AT141+'O5 Details by Class &amp; Accounts'!BO141+'O5 Details by Class &amp; Accounts'!CJ141</f>
        <v>0</v>
      </c>
      <c r="V141" s="667">
        <f ca="1">'O5 Details by Class &amp; Accounts'!Z141+'O5 Details by Class &amp; Accounts'!AU141+'O5 Details by Class &amp; Accounts'!BP141+'O5 Details by Class &amp; Accounts'!CK141</f>
        <v>0</v>
      </c>
      <c r="W141" s="667">
        <f ca="1">'O5 Details by Class &amp; Accounts'!AA141+'O5 Details by Class &amp; Accounts'!AV141+'O5 Details by Class &amp; Accounts'!BQ141+'O5 Details by Class &amp; Accounts'!CL141</f>
        <v>0</v>
      </c>
      <c r="X141" s="1113">
        <f ca="1">'O5 Details by Class &amp; Accounts'!AB141+'O5 Details by Class &amp; Accounts'!AW141+'O5 Details by Class &amp; Accounts'!BR141+'O5 Details by Class &amp; Accounts'!CM141</f>
        <v>0</v>
      </c>
      <c r="Y141" s="2092" t="str">
        <f t="shared" si="4"/>
        <v>5085</v>
      </c>
      <c r="Z141" s="2087" t="s">
        <v>448</v>
      </c>
    </row>
    <row r="142" spans="1:26" ht="15.95" customHeight="1">
      <c r="A142" s="1939" t="s">
        <v>541</v>
      </c>
      <c r="B142" s="1083" t="s">
        <v>1297</v>
      </c>
      <c r="C142" s="1099" t="str">
        <f ca="1">IF(ISBLANK('E4 TB Allocation Details'!D142), "",('E4 TB Allocation Details'!D142))</f>
        <v>di</v>
      </c>
      <c r="D142" s="1100">
        <f t="shared" si="5"/>
        <v>0</v>
      </c>
      <c r="E142" s="667">
        <f ca="1">'O5 Details by Class &amp; Accounts'!I142+'O5 Details by Class &amp; Accounts'!AD142+'O5 Details by Class &amp; Accounts'!AY142+'O5 Details by Class &amp; Accounts'!BT142</f>
        <v>0</v>
      </c>
      <c r="F142" s="667">
        <f ca="1">'O5 Details by Class &amp; Accounts'!J142+'O5 Details by Class &amp; Accounts'!AE142+'O5 Details by Class &amp; Accounts'!AZ142+'O5 Details by Class &amp; Accounts'!BU142</f>
        <v>0</v>
      </c>
      <c r="G142" s="667">
        <f ca="1">'O5 Details by Class &amp; Accounts'!K142+'O5 Details by Class &amp; Accounts'!AF142+'O5 Details by Class &amp; Accounts'!BA142+'O5 Details by Class &amp; Accounts'!BV142</f>
        <v>0</v>
      </c>
      <c r="H142" s="667">
        <f ca="1">'O5 Details by Class &amp; Accounts'!L142+'O5 Details by Class &amp; Accounts'!AG142+'O5 Details by Class &amp; Accounts'!BB142+'O5 Details by Class &amp; Accounts'!BW142</f>
        <v>0</v>
      </c>
      <c r="I142" s="667">
        <f ca="1">'O5 Details by Class &amp; Accounts'!M142+'O5 Details by Class &amp; Accounts'!AH142+'O5 Details by Class &amp; Accounts'!BC142+'O5 Details by Class &amp; Accounts'!BX142</f>
        <v>0</v>
      </c>
      <c r="J142" s="667">
        <f ca="1">'O5 Details by Class &amp; Accounts'!N142+'O5 Details by Class &amp; Accounts'!AI142+'O5 Details by Class &amp; Accounts'!BD142+'O5 Details by Class &amp; Accounts'!BY142</f>
        <v>0</v>
      </c>
      <c r="K142" s="667">
        <f ca="1">'O5 Details by Class &amp; Accounts'!O142+'O5 Details by Class &amp; Accounts'!AJ142+'O5 Details by Class &amp; Accounts'!BE142+'O5 Details by Class &amp; Accounts'!BZ142</f>
        <v>0</v>
      </c>
      <c r="L142" s="667">
        <f ca="1">'O5 Details by Class &amp; Accounts'!P142+'O5 Details by Class &amp; Accounts'!AK142+'O5 Details by Class &amp; Accounts'!BF142+'O5 Details by Class &amp; Accounts'!CA142</f>
        <v>0</v>
      </c>
      <c r="M142" s="667">
        <f ca="1">'O5 Details by Class &amp; Accounts'!Q142+'O5 Details by Class &amp; Accounts'!AL142+'O5 Details by Class &amp; Accounts'!BG142+'O5 Details by Class &amp; Accounts'!CB142</f>
        <v>0</v>
      </c>
      <c r="N142" s="667">
        <f ca="1">'O5 Details by Class &amp; Accounts'!R142+'O5 Details by Class &amp; Accounts'!AM142+'O5 Details by Class &amp; Accounts'!BH142+'O5 Details by Class &amp; Accounts'!CC142</f>
        <v>0</v>
      </c>
      <c r="O142" s="667">
        <f ca="1">'O5 Details by Class &amp; Accounts'!S142+'O5 Details by Class &amp; Accounts'!AN142+'O5 Details by Class &amp; Accounts'!BI142+'O5 Details by Class &amp; Accounts'!CD142</f>
        <v>0</v>
      </c>
      <c r="P142" s="667">
        <f ca="1">'O5 Details by Class &amp; Accounts'!T142+'O5 Details by Class &amp; Accounts'!AO142+'O5 Details by Class &amp; Accounts'!BJ142+'O5 Details by Class &amp; Accounts'!CE142</f>
        <v>0</v>
      </c>
      <c r="Q142" s="667">
        <f ca="1">'O5 Details by Class &amp; Accounts'!U142+'O5 Details by Class &amp; Accounts'!AP142+'O5 Details by Class &amp; Accounts'!BK142+'O5 Details by Class &amp; Accounts'!CF142</f>
        <v>0</v>
      </c>
      <c r="R142" s="667">
        <f ca="1">'O5 Details by Class &amp; Accounts'!V142+'O5 Details by Class &amp; Accounts'!AQ142+'O5 Details by Class &amp; Accounts'!BL142+'O5 Details by Class &amp; Accounts'!CG142</f>
        <v>0</v>
      </c>
      <c r="S142" s="667">
        <f ca="1">'O5 Details by Class &amp; Accounts'!W142+'O5 Details by Class &amp; Accounts'!AR142+'O5 Details by Class &amp; Accounts'!BM142+'O5 Details by Class &amp; Accounts'!CH142</f>
        <v>0</v>
      </c>
      <c r="T142" s="667">
        <f ca="1">'O5 Details by Class &amp; Accounts'!X142+'O5 Details by Class &amp; Accounts'!AS142+'O5 Details by Class &amp; Accounts'!BN142+'O5 Details by Class &amp; Accounts'!CI142</f>
        <v>0</v>
      </c>
      <c r="U142" s="667">
        <f ca="1">'O5 Details by Class &amp; Accounts'!Y142+'O5 Details by Class &amp; Accounts'!AT142+'O5 Details by Class &amp; Accounts'!BO142+'O5 Details by Class &amp; Accounts'!CJ142</f>
        <v>0</v>
      </c>
      <c r="V142" s="667">
        <f ca="1">'O5 Details by Class &amp; Accounts'!Z142+'O5 Details by Class &amp; Accounts'!AU142+'O5 Details by Class &amp; Accounts'!BP142+'O5 Details by Class &amp; Accounts'!CK142</f>
        <v>0</v>
      </c>
      <c r="W142" s="667">
        <f ca="1">'O5 Details by Class &amp; Accounts'!AA142+'O5 Details by Class &amp; Accounts'!AV142+'O5 Details by Class &amp; Accounts'!BQ142+'O5 Details by Class &amp; Accounts'!CL142</f>
        <v>0</v>
      </c>
      <c r="X142" s="1113">
        <f ca="1">'O5 Details by Class &amp; Accounts'!AB142+'O5 Details by Class &amp; Accounts'!AW142+'O5 Details by Class &amp; Accounts'!BR142+'O5 Details by Class &amp; Accounts'!CM142</f>
        <v>0</v>
      </c>
      <c r="Y142" s="2092" t="str">
        <f t="shared" si="4"/>
        <v>5090</v>
      </c>
      <c r="Z142" s="2087" t="s">
        <v>951</v>
      </c>
    </row>
    <row r="143" spans="1:26" ht="15.95" customHeight="1">
      <c r="A143" s="1939" t="s">
        <v>533</v>
      </c>
      <c r="B143" s="1083" t="s">
        <v>1298</v>
      </c>
      <c r="C143" s="1099" t="str">
        <f ca="1">IF(ISBLANK('E4 TB Allocation Details'!D143), "",('E4 TB Allocation Details'!D143))</f>
        <v>di</v>
      </c>
      <c r="D143" s="1100">
        <f t="shared" si="5"/>
        <v>0</v>
      </c>
      <c r="E143" s="667">
        <f ca="1">'O5 Details by Class &amp; Accounts'!I143+'O5 Details by Class &amp; Accounts'!AD143+'O5 Details by Class &amp; Accounts'!AY143+'O5 Details by Class &amp; Accounts'!BT143</f>
        <v>0</v>
      </c>
      <c r="F143" s="667">
        <f ca="1">'O5 Details by Class &amp; Accounts'!J143+'O5 Details by Class &amp; Accounts'!AE143+'O5 Details by Class &amp; Accounts'!AZ143+'O5 Details by Class &amp; Accounts'!BU143</f>
        <v>0</v>
      </c>
      <c r="G143" s="667">
        <f ca="1">'O5 Details by Class &amp; Accounts'!K143+'O5 Details by Class &amp; Accounts'!AF143+'O5 Details by Class &amp; Accounts'!BA143+'O5 Details by Class &amp; Accounts'!BV143</f>
        <v>0</v>
      </c>
      <c r="H143" s="667">
        <f ca="1">'O5 Details by Class &amp; Accounts'!L143+'O5 Details by Class &amp; Accounts'!AG143+'O5 Details by Class &amp; Accounts'!BB143+'O5 Details by Class &amp; Accounts'!BW143</f>
        <v>0</v>
      </c>
      <c r="I143" s="667">
        <f ca="1">'O5 Details by Class &amp; Accounts'!M143+'O5 Details by Class &amp; Accounts'!AH143+'O5 Details by Class &amp; Accounts'!BC143+'O5 Details by Class &amp; Accounts'!BX143</f>
        <v>0</v>
      </c>
      <c r="J143" s="667">
        <f ca="1">'O5 Details by Class &amp; Accounts'!N143+'O5 Details by Class &amp; Accounts'!AI143+'O5 Details by Class &amp; Accounts'!BD143+'O5 Details by Class &amp; Accounts'!BY143</f>
        <v>0</v>
      </c>
      <c r="K143" s="667">
        <f ca="1">'O5 Details by Class &amp; Accounts'!O143+'O5 Details by Class &amp; Accounts'!AJ143+'O5 Details by Class &amp; Accounts'!BE143+'O5 Details by Class &amp; Accounts'!BZ143</f>
        <v>0</v>
      </c>
      <c r="L143" s="667">
        <f ca="1">'O5 Details by Class &amp; Accounts'!P143+'O5 Details by Class &amp; Accounts'!AK143+'O5 Details by Class &amp; Accounts'!BF143+'O5 Details by Class &amp; Accounts'!CA143</f>
        <v>0</v>
      </c>
      <c r="M143" s="667">
        <f ca="1">'O5 Details by Class &amp; Accounts'!Q143+'O5 Details by Class &amp; Accounts'!AL143+'O5 Details by Class &amp; Accounts'!BG143+'O5 Details by Class &amp; Accounts'!CB143</f>
        <v>0</v>
      </c>
      <c r="N143" s="667">
        <f ca="1">'O5 Details by Class &amp; Accounts'!R143+'O5 Details by Class &amp; Accounts'!AM143+'O5 Details by Class &amp; Accounts'!BH143+'O5 Details by Class &amp; Accounts'!CC143</f>
        <v>0</v>
      </c>
      <c r="O143" s="667">
        <f ca="1">'O5 Details by Class &amp; Accounts'!S143+'O5 Details by Class &amp; Accounts'!AN143+'O5 Details by Class &amp; Accounts'!BI143+'O5 Details by Class &amp; Accounts'!CD143</f>
        <v>0</v>
      </c>
      <c r="P143" s="667">
        <f ca="1">'O5 Details by Class &amp; Accounts'!T143+'O5 Details by Class &amp; Accounts'!AO143+'O5 Details by Class &amp; Accounts'!BJ143+'O5 Details by Class &amp; Accounts'!CE143</f>
        <v>0</v>
      </c>
      <c r="Q143" s="667">
        <f ca="1">'O5 Details by Class &amp; Accounts'!U143+'O5 Details by Class &amp; Accounts'!AP143+'O5 Details by Class &amp; Accounts'!BK143+'O5 Details by Class &amp; Accounts'!CF143</f>
        <v>0</v>
      </c>
      <c r="R143" s="667">
        <f ca="1">'O5 Details by Class &amp; Accounts'!V143+'O5 Details by Class &amp; Accounts'!AQ143+'O5 Details by Class &amp; Accounts'!BL143+'O5 Details by Class &amp; Accounts'!CG143</f>
        <v>0</v>
      </c>
      <c r="S143" s="667">
        <f ca="1">'O5 Details by Class &amp; Accounts'!W143+'O5 Details by Class &amp; Accounts'!AR143+'O5 Details by Class &amp; Accounts'!BM143+'O5 Details by Class &amp; Accounts'!CH143</f>
        <v>0</v>
      </c>
      <c r="T143" s="667">
        <f ca="1">'O5 Details by Class &amp; Accounts'!X143+'O5 Details by Class &amp; Accounts'!AS143+'O5 Details by Class &amp; Accounts'!BN143+'O5 Details by Class &amp; Accounts'!CI143</f>
        <v>0</v>
      </c>
      <c r="U143" s="667">
        <f ca="1">'O5 Details by Class &amp; Accounts'!Y143+'O5 Details by Class &amp; Accounts'!AT143+'O5 Details by Class &amp; Accounts'!BO143+'O5 Details by Class &amp; Accounts'!CJ143</f>
        <v>0</v>
      </c>
      <c r="V143" s="667">
        <f ca="1">'O5 Details by Class &amp; Accounts'!Z143+'O5 Details by Class &amp; Accounts'!AU143+'O5 Details by Class &amp; Accounts'!BP143+'O5 Details by Class &amp; Accounts'!CK143</f>
        <v>0</v>
      </c>
      <c r="W143" s="667">
        <f ca="1">'O5 Details by Class &amp; Accounts'!AA143+'O5 Details by Class &amp; Accounts'!AV143+'O5 Details by Class &amp; Accounts'!BQ143+'O5 Details by Class &amp; Accounts'!CL143</f>
        <v>0</v>
      </c>
      <c r="X143" s="1113">
        <f ca="1">'O5 Details by Class &amp; Accounts'!AB143+'O5 Details by Class &amp; Accounts'!AW143+'O5 Details by Class &amp; Accounts'!BR143+'O5 Details by Class &amp; Accounts'!CM143</f>
        <v>0</v>
      </c>
      <c r="Y143" s="2092" t="str">
        <f t="shared" si="4"/>
        <v>5095</v>
      </c>
      <c r="Z143" s="2087" t="s">
        <v>950</v>
      </c>
    </row>
    <row r="144" spans="1:26" ht="15.95" customHeight="1">
      <c r="A144" s="1940" t="s">
        <v>587</v>
      </c>
      <c r="B144" s="1084" t="s">
        <v>1131</v>
      </c>
      <c r="C144" s="1099" t="str">
        <f ca="1">IF(ISBLANK('E4 TB Allocation Details'!D144), "",('E4 TB Allocation Details'!D144))</f>
        <v>di</v>
      </c>
      <c r="D144" s="1100">
        <f t="shared" si="5"/>
        <v>0</v>
      </c>
      <c r="E144" s="667">
        <f ca="1">'O5 Details by Class &amp; Accounts'!I144+'O5 Details by Class &amp; Accounts'!AD144+'O5 Details by Class &amp; Accounts'!AY144+'O5 Details by Class &amp; Accounts'!BT144</f>
        <v>0</v>
      </c>
      <c r="F144" s="667">
        <f ca="1">'O5 Details by Class &amp; Accounts'!J144+'O5 Details by Class &amp; Accounts'!AE144+'O5 Details by Class &amp; Accounts'!AZ144+'O5 Details by Class &amp; Accounts'!BU144</f>
        <v>0</v>
      </c>
      <c r="G144" s="667">
        <f ca="1">'O5 Details by Class &amp; Accounts'!K144+'O5 Details by Class &amp; Accounts'!AF144+'O5 Details by Class &amp; Accounts'!BA144+'O5 Details by Class &amp; Accounts'!BV144</f>
        <v>0</v>
      </c>
      <c r="H144" s="667">
        <f ca="1">'O5 Details by Class &amp; Accounts'!L144+'O5 Details by Class &amp; Accounts'!AG144+'O5 Details by Class &amp; Accounts'!BB144+'O5 Details by Class &amp; Accounts'!BW144</f>
        <v>0</v>
      </c>
      <c r="I144" s="667">
        <f ca="1">'O5 Details by Class &amp; Accounts'!M144+'O5 Details by Class &amp; Accounts'!AH144+'O5 Details by Class &amp; Accounts'!BC144+'O5 Details by Class &amp; Accounts'!BX144</f>
        <v>0</v>
      </c>
      <c r="J144" s="667">
        <f ca="1">'O5 Details by Class &amp; Accounts'!N144+'O5 Details by Class &amp; Accounts'!AI144+'O5 Details by Class &amp; Accounts'!BD144+'O5 Details by Class &amp; Accounts'!BY144</f>
        <v>0</v>
      </c>
      <c r="K144" s="667">
        <f ca="1">'O5 Details by Class &amp; Accounts'!O144+'O5 Details by Class &amp; Accounts'!AJ144+'O5 Details by Class &amp; Accounts'!BE144+'O5 Details by Class &amp; Accounts'!BZ144</f>
        <v>0</v>
      </c>
      <c r="L144" s="667">
        <f ca="1">'O5 Details by Class &amp; Accounts'!P144+'O5 Details by Class &amp; Accounts'!AK144+'O5 Details by Class &amp; Accounts'!BF144+'O5 Details by Class &amp; Accounts'!CA144</f>
        <v>0</v>
      </c>
      <c r="M144" s="667">
        <f ca="1">'O5 Details by Class &amp; Accounts'!Q144+'O5 Details by Class &amp; Accounts'!AL144+'O5 Details by Class &amp; Accounts'!BG144+'O5 Details by Class &amp; Accounts'!CB144</f>
        <v>0</v>
      </c>
      <c r="N144" s="667">
        <f ca="1">'O5 Details by Class &amp; Accounts'!R144+'O5 Details by Class &amp; Accounts'!AM144+'O5 Details by Class &amp; Accounts'!BH144+'O5 Details by Class &amp; Accounts'!CC144</f>
        <v>0</v>
      </c>
      <c r="O144" s="667">
        <f ca="1">'O5 Details by Class &amp; Accounts'!S144+'O5 Details by Class &amp; Accounts'!AN144+'O5 Details by Class &amp; Accounts'!BI144+'O5 Details by Class &amp; Accounts'!CD144</f>
        <v>0</v>
      </c>
      <c r="P144" s="667">
        <f ca="1">'O5 Details by Class &amp; Accounts'!T144+'O5 Details by Class &amp; Accounts'!AO144+'O5 Details by Class &amp; Accounts'!BJ144+'O5 Details by Class &amp; Accounts'!CE144</f>
        <v>0</v>
      </c>
      <c r="Q144" s="667">
        <f ca="1">'O5 Details by Class &amp; Accounts'!U144+'O5 Details by Class &amp; Accounts'!AP144+'O5 Details by Class &amp; Accounts'!BK144+'O5 Details by Class &amp; Accounts'!CF144</f>
        <v>0</v>
      </c>
      <c r="R144" s="667">
        <f ca="1">'O5 Details by Class &amp; Accounts'!V144+'O5 Details by Class &amp; Accounts'!AQ144+'O5 Details by Class &amp; Accounts'!BL144+'O5 Details by Class &amp; Accounts'!CG144</f>
        <v>0</v>
      </c>
      <c r="S144" s="667">
        <f ca="1">'O5 Details by Class &amp; Accounts'!W144+'O5 Details by Class &amp; Accounts'!AR144+'O5 Details by Class &amp; Accounts'!BM144+'O5 Details by Class &amp; Accounts'!CH144</f>
        <v>0</v>
      </c>
      <c r="T144" s="667">
        <f ca="1">'O5 Details by Class &amp; Accounts'!X144+'O5 Details by Class &amp; Accounts'!AS144+'O5 Details by Class &amp; Accounts'!BN144+'O5 Details by Class &amp; Accounts'!CI144</f>
        <v>0</v>
      </c>
      <c r="U144" s="667">
        <f ca="1">'O5 Details by Class &amp; Accounts'!Y144+'O5 Details by Class &amp; Accounts'!AT144+'O5 Details by Class &amp; Accounts'!BO144+'O5 Details by Class &amp; Accounts'!CJ144</f>
        <v>0</v>
      </c>
      <c r="V144" s="667">
        <f ca="1">'O5 Details by Class &amp; Accounts'!Z144+'O5 Details by Class &amp; Accounts'!AU144+'O5 Details by Class &amp; Accounts'!BP144+'O5 Details by Class &amp; Accounts'!CK144</f>
        <v>0</v>
      </c>
      <c r="W144" s="667">
        <f ca="1">'O5 Details by Class &amp; Accounts'!AA144+'O5 Details by Class &amp; Accounts'!AV144+'O5 Details by Class &amp; Accounts'!BQ144+'O5 Details by Class &amp; Accounts'!CL144</f>
        <v>0</v>
      </c>
      <c r="X144" s="1113">
        <f ca="1">'O5 Details by Class &amp; Accounts'!AB144+'O5 Details by Class &amp; Accounts'!AW144+'O5 Details by Class &amp; Accounts'!BR144+'O5 Details by Class &amp; Accounts'!CM144</f>
        <v>0</v>
      </c>
      <c r="Y144" s="2092" t="str">
        <f t="shared" si="4"/>
        <v>5096</v>
      </c>
      <c r="Z144" s="2087" t="s">
        <v>675</v>
      </c>
    </row>
    <row r="145" spans="1:26" ht="15.95" customHeight="1">
      <c r="A145" s="1939" t="s">
        <v>521</v>
      </c>
      <c r="B145" s="1083" t="s">
        <v>1062</v>
      </c>
      <c r="C145" s="1099" t="str">
        <f ca="1">IF(ISBLANK('E4 TB Allocation Details'!D145), "",('E4 TB Allocation Details'!D145))</f>
        <v>di</v>
      </c>
      <c r="D145" s="1100">
        <f t="shared" si="5"/>
        <v>0</v>
      </c>
      <c r="E145" s="667">
        <f ca="1">'O5 Details by Class &amp; Accounts'!I145+'O5 Details by Class &amp; Accounts'!AD145+'O5 Details by Class &amp; Accounts'!AY145+'O5 Details by Class &amp; Accounts'!BT145</f>
        <v>0</v>
      </c>
      <c r="F145" s="667">
        <f ca="1">'O5 Details by Class &amp; Accounts'!J145+'O5 Details by Class &amp; Accounts'!AE145+'O5 Details by Class &amp; Accounts'!AZ145+'O5 Details by Class &amp; Accounts'!BU145</f>
        <v>0</v>
      </c>
      <c r="G145" s="667">
        <f ca="1">'O5 Details by Class &amp; Accounts'!K145+'O5 Details by Class &amp; Accounts'!AF145+'O5 Details by Class &amp; Accounts'!BA145+'O5 Details by Class &amp; Accounts'!BV145</f>
        <v>0</v>
      </c>
      <c r="H145" s="667">
        <f ca="1">'O5 Details by Class &amp; Accounts'!L145+'O5 Details by Class &amp; Accounts'!AG145+'O5 Details by Class &amp; Accounts'!BB145+'O5 Details by Class &amp; Accounts'!BW145</f>
        <v>0</v>
      </c>
      <c r="I145" s="667">
        <f ca="1">'O5 Details by Class &amp; Accounts'!M145+'O5 Details by Class &amp; Accounts'!AH145+'O5 Details by Class &amp; Accounts'!BC145+'O5 Details by Class &amp; Accounts'!BX145</f>
        <v>0</v>
      </c>
      <c r="J145" s="667">
        <f ca="1">'O5 Details by Class &amp; Accounts'!N145+'O5 Details by Class &amp; Accounts'!AI145+'O5 Details by Class &amp; Accounts'!BD145+'O5 Details by Class &amp; Accounts'!BY145</f>
        <v>0</v>
      </c>
      <c r="K145" s="667">
        <f ca="1">'O5 Details by Class &amp; Accounts'!O145+'O5 Details by Class &amp; Accounts'!AJ145+'O5 Details by Class &amp; Accounts'!BE145+'O5 Details by Class &amp; Accounts'!BZ145</f>
        <v>0</v>
      </c>
      <c r="L145" s="667">
        <f ca="1">'O5 Details by Class &amp; Accounts'!P145+'O5 Details by Class &amp; Accounts'!AK145+'O5 Details by Class &amp; Accounts'!BF145+'O5 Details by Class &amp; Accounts'!CA145</f>
        <v>0</v>
      </c>
      <c r="M145" s="667">
        <f ca="1">'O5 Details by Class &amp; Accounts'!Q145+'O5 Details by Class &amp; Accounts'!AL145+'O5 Details by Class &amp; Accounts'!BG145+'O5 Details by Class &amp; Accounts'!CB145</f>
        <v>0</v>
      </c>
      <c r="N145" s="667">
        <f ca="1">'O5 Details by Class &amp; Accounts'!R145+'O5 Details by Class &amp; Accounts'!AM145+'O5 Details by Class &amp; Accounts'!BH145+'O5 Details by Class &amp; Accounts'!CC145</f>
        <v>0</v>
      </c>
      <c r="O145" s="667">
        <f ca="1">'O5 Details by Class &amp; Accounts'!S145+'O5 Details by Class &amp; Accounts'!AN145+'O5 Details by Class &amp; Accounts'!BI145+'O5 Details by Class &amp; Accounts'!CD145</f>
        <v>0</v>
      </c>
      <c r="P145" s="667">
        <f ca="1">'O5 Details by Class &amp; Accounts'!T145+'O5 Details by Class &amp; Accounts'!AO145+'O5 Details by Class &amp; Accounts'!BJ145+'O5 Details by Class &amp; Accounts'!CE145</f>
        <v>0</v>
      </c>
      <c r="Q145" s="667">
        <f ca="1">'O5 Details by Class &amp; Accounts'!U145+'O5 Details by Class &amp; Accounts'!AP145+'O5 Details by Class &amp; Accounts'!BK145+'O5 Details by Class &amp; Accounts'!CF145</f>
        <v>0</v>
      </c>
      <c r="R145" s="667">
        <f ca="1">'O5 Details by Class &amp; Accounts'!V145+'O5 Details by Class &amp; Accounts'!AQ145+'O5 Details by Class &amp; Accounts'!BL145+'O5 Details by Class &amp; Accounts'!CG145</f>
        <v>0</v>
      </c>
      <c r="S145" s="667">
        <f ca="1">'O5 Details by Class &amp; Accounts'!W145+'O5 Details by Class &amp; Accounts'!AR145+'O5 Details by Class &amp; Accounts'!BM145+'O5 Details by Class &amp; Accounts'!CH145</f>
        <v>0</v>
      </c>
      <c r="T145" s="667">
        <f ca="1">'O5 Details by Class &amp; Accounts'!X145+'O5 Details by Class &amp; Accounts'!AS145+'O5 Details by Class &amp; Accounts'!BN145+'O5 Details by Class &amp; Accounts'!CI145</f>
        <v>0</v>
      </c>
      <c r="U145" s="667">
        <f ca="1">'O5 Details by Class &amp; Accounts'!Y145+'O5 Details by Class &amp; Accounts'!AT145+'O5 Details by Class &amp; Accounts'!BO145+'O5 Details by Class &amp; Accounts'!CJ145</f>
        <v>0</v>
      </c>
      <c r="V145" s="667">
        <f ca="1">'O5 Details by Class &amp; Accounts'!Z145+'O5 Details by Class &amp; Accounts'!AU145+'O5 Details by Class &amp; Accounts'!BP145+'O5 Details by Class &amp; Accounts'!CK145</f>
        <v>0</v>
      </c>
      <c r="W145" s="667">
        <f ca="1">'O5 Details by Class &amp; Accounts'!AA145+'O5 Details by Class &amp; Accounts'!AV145+'O5 Details by Class &amp; Accounts'!BQ145+'O5 Details by Class &amp; Accounts'!CL145</f>
        <v>0</v>
      </c>
      <c r="X145" s="1113">
        <f ca="1">'O5 Details by Class &amp; Accounts'!AB145+'O5 Details by Class &amp; Accounts'!AW145+'O5 Details by Class &amp; Accounts'!BR145+'O5 Details by Class &amp; Accounts'!CM145</f>
        <v>0</v>
      </c>
      <c r="Y145" s="2092" t="str">
        <f t="shared" si="4"/>
        <v>5105</v>
      </c>
      <c r="Z145" s="2087" t="s">
        <v>448</v>
      </c>
    </row>
    <row r="146" spans="1:26" ht="15.95" customHeight="1">
      <c r="A146" s="1939" t="s">
        <v>523</v>
      </c>
      <c r="B146" s="1083" t="s">
        <v>1132</v>
      </c>
      <c r="C146" s="1099" t="str">
        <f ca="1">IF(ISBLANK('E4 TB Allocation Details'!D146), "",('E4 TB Allocation Details'!D146))</f>
        <v>di</v>
      </c>
      <c r="D146" s="1100">
        <f t="shared" si="5"/>
        <v>0</v>
      </c>
      <c r="E146" s="667">
        <f ca="1">'O5 Details by Class &amp; Accounts'!I146+'O5 Details by Class &amp; Accounts'!AD146+'O5 Details by Class &amp; Accounts'!AY146+'O5 Details by Class &amp; Accounts'!BT146</f>
        <v>0</v>
      </c>
      <c r="F146" s="667">
        <f ca="1">'O5 Details by Class &amp; Accounts'!J146+'O5 Details by Class &amp; Accounts'!AE146+'O5 Details by Class &amp; Accounts'!AZ146+'O5 Details by Class &amp; Accounts'!BU146</f>
        <v>0</v>
      </c>
      <c r="G146" s="667">
        <f ca="1">'O5 Details by Class &amp; Accounts'!K146+'O5 Details by Class &amp; Accounts'!AF146+'O5 Details by Class &amp; Accounts'!BA146+'O5 Details by Class &amp; Accounts'!BV146</f>
        <v>0</v>
      </c>
      <c r="H146" s="667">
        <f ca="1">'O5 Details by Class &amp; Accounts'!L146+'O5 Details by Class &amp; Accounts'!AG146+'O5 Details by Class &amp; Accounts'!BB146+'O5 Details by Class &amp; Accounts'!BW146</f>
        <v>0</v>
      </c>
      <c r="I146" s="667">
        <f ca="1">'O5 Details by Class &amp; Accounts'!M146+'O5 Details by Class &amp; Accounts'!AH146+'O5 Details by Class &amp; Accounts'!BC146+'O5 Details by Class &amp; Accounts'!BX146</f>
        <v>0</v>
      </c>
      <c r="J146" s="667">
        <f ca="1">'O5 Details by Class &amp; Accounts'!N146+'O5 Details by Class &amp; Accounts'!AI146+'O5 Details by Class &amp; Accounts'!BD146+'O5 Details by Class &amp; Accounts'!BY146</f>
        <v>0</v>
      </c>
      <c r="K146" s="667">
        <f ca="1">'O5 Details by Class &amp; Accounts'!O146+'O5 Details by Class &amp; Accounts'!AJ146+'O5 Details by Class &amp; Accounts'!BE146+'O5 Details by Class &amp; Accounts'!BZ146</f>
        <v>0</v>
      </c>
      <c r="L146" s="667">
        <f ca="1">'O5 Details by Class &amp; Accounts'!P146+'O5 Details by Class &amp; Accounts'!AK146+'O5 Details by Class &amp; Accounts'!BF146+'O5 Details by Class &amp; Accounts'!CA146</f>
        <v>0</v>
      </c>
      <c r="M146" s="667">
        <f ca="1">'O5 Details by Class &amp; Accounts'!Q146+'O5 Details by Class &amp; Accounts'!AL146+'O5 Details by Class &amp; Accounts'!BG146+'O5 Details by Class &amp; Accounts'!CB146</f>
        <v>0</v>
      </c>
      <c r="N146" s="667">
        <f ca="1">'O5 Details by Class &amp; Accounts'!R146+'O5 Details by Class &amp; Accounts'!AM146+'O5 Details by Class &amp; Accounts'!BH146+'O5 Details by Class &amp; Accounts'!CC146</f>
        <v>0</v>
      </c>
      <c r="O146" s="667">
        <f ca="1">'O5 Details by Class &amp; Accounts'!S146+'O5 Details by Class &amp; Accounts'!AN146+'O5 Details by Class &amp; Accounts'!BI146+'O5 Details by Class &amp; Accounts'!CD146</f>
        <v>0</v>
      </c>
      <c r="P146" s="667">
        <f ca="1">'O5 Details by Class &amp; Accounts'!T146+'O5 Details by Class &amp; Accounts'!AO146+'O5 Details by Class &amp; Accounts'!BJ146+'O5 Details by Class &amp; Accounts'!CE146</f>
        <v>0</v>
      </c>
      <c r="Q146" s="667">
        <f ca="1">'O5 Details by Class &amp; Accounts'!U146+'O5 Details by Class &amp; Accounts'!AP146+'O5 Details by Class &amp; Accounts'!BK146+'O5 Details by Class &amp; Accounts'!CF146</f>
        <v>0</v>
      </c>
      <c r="R146" s="667">
        <f ca="1">'O5 Details by Class &amp; Accounts'!V146+'O5 Details by Class &amp; Accounts'!AQ146+'O5 Details by Class &amp; Accounts'!BL146+'O5 Details by Class &amp; Accounts'!CG146</f>
        <v>0</v>
      </c>
      <c r="S146" s="667">
        <f ca="1">'O5 Details by Class &amp; Accounts'!W146+'O5 Details by Class &amp; Accounts'!AR146+'O5 Details by Class &amp; Accounts'!BM146+'O5 Details by Class &amp; Accounts'!CH146</f>
        <v>0</v>
      </c>
      <c r="T146" s="667">
        <f ca="1">'O5 Details by Class &amp; Accounts'!X146+'O5 Details by Class &amp; Accounts'!AS146+'O5 Details by Class &amp; Accounts'!BN146+'O5 Details by Class &amp; Accounts'!CI146</f>
        <v>0</v>
      </c>
      <c r="U146" s="667">
        <f ca="1">'O5 Details by Class &amp; Accounts'!Y146+'O5 Details by Class &amp; Accounts'!AT146+'O5 Details by Class &amp; Accounts'!BO146+'O5 Details by Class &amp; Accounts'!CJ146</f>
        <v>0</v>
      </c>
      <c r="V146" s="667">
        <f ca="1">'O5 Details by Class &amp; Accounts'!Z146+'O5 Details by Class &amp; Accounts'!AU146+'O5 Details by Class &amp; Accounts'!BP146+'O5 Details by Class &amp; Accounts'!CK146</f>
        <v>0</v>
      </c>
      <c r="W146" s="667">
        <f ca="1">'O5 Details by Class &amp; Accounts'!AA146+'O5 Details by Class &amp; Accounts'!AV146+'O5 Details by Class &amp; Accounts'!BQ146+'O5 Details by Class &amp; Accounts'!CL146</f>
        <v>0</v>
      </c>
      <c r="X146" s="1113">
        <f ca="1">'O5 Details by Class &amp; Accounts'!AB146+'O5 Details by Class &amp; Accounts'!AW146+'O5 Details by Class &amp; Accounts'!BR146+'O5 Details by Class &amp; Accounts'!CM146</f>
        <v>0</v>
      </c>
      <c r="Y146" s="2092" t="str">
        <f t="shared" si="4"/>
        <v>5110</v>
      </c>
      <c r="Z146" s="2087">
        <v>1808</v>
      </c>
    </row>
    <row r="147" spans="1:26" ht="15.95" customHeight="1">
      <c r="A147" s="1939" t="s">
        <v>526</v>
      </c>
      <c r="B147" s="1083" t="s">
        <v>1096</v>
      </c>
      <c r="C147" s="1099" t="str">
        <f ca="1">IF(ISBLANK('E4 TB Allocation Details'!D147), "",('E4 TB Allocation Details'!D147))</f>
        <v>di</v>
      </c>
      <c r="D147" s="1100">
        <f t="shared" si="5"/>
        <v>0</v>
      </c>
      <c r="E147" s="667">
        <f ca="1">'O5 Details by Class &amp; Accounts'!I147+'O5 Details by Class &amp; Accounts'!AD147+'O5 Details by Class &amp; Accounts'!AY147+'O5 Details by Class &amp; Accounts'!BT147</f>
        <v>0</v>
      </c>
      <c r="F147" s="667">
        <f ca="1">'O5 Details by Class &amp; Accounts'!J147+'O5 Details by Class &amp; Accounts'!AE147+'O5 Details by Class &amp; Accounts'!AZ147+'O5 Details by Class &amp; Accounts'!BU147</f>
        <v>0</v>
      </c>
      <c r="G147" s="667">
        <f ca="1">'O5 Details by Class &amp; Accounts'!K147+'O5 Details by Class &amp; Accounts'!AF147+'O5 Details by Class &amp; Accounts'!BA147+'O5 Details by Class &amp; Accounts'!BV147</f>
        <v>0</v>
      </c>
      <c r="H147" s="667">
        <f ca="1">'O5 Details by Class &amp; Accounts'!L147+'O5 Details by Class &amp; Accounts'!AG147+'O5 Details by Class &amp; Accounts'!BB147+'O5 Details by Class &amp; Accounts'!BW147</f>
        <v>0</v>
      </c>
      <c r="I147" s="667">
        <f ca="1">'O5 Details by Class &amp; Accounts'!M147+'O5 Details by Class &amp; Accounts'!AH147+'O5 Details by Class &amp; Accounts'!BC147+'O5 Details by Class &amp; Accounts'!BX147</f>
        <v>0</v>
      </c>
      <c r="J147" s="667">
        <f ca="1">'O5 Details by Class &amp; Accounts'!N147+'O5 Details by Class &amp; Accounts'!AI147+'O5 Details by Class &amp; Accounts'!BD147+'O5 Details by Class &amp; Accounts'!BY147</f>
        <v>0</v>
      </c>
      <c r="K147" s="667">
        <f ca="1">'O5 Details by Class &amp; Accounts'!O147+'O5 Details by Class &amp; Accounts'!AJ147+'O5 Details by Class &amp; Accounts'!BE147+'O5 Details by Class &amp; Accounts'!BZ147</f>
        <v>0</v>
      </c>
      <c r="L147" s="667">
        <f ca="1">'O5 Details by Class &amp; Accounts'!P147+'O5 Details by Class &amp; Accounts'!AK147+'O5 Details by Class &amp; Accounts'!BF147+'O5 Details by Class &amp; Accounts'!CA147</f>
        <v>0</v>
      </c>
      <c r="M147" s="667">
        <f ca="1">'O5 Details by Class &amp; Accounts'!Q147+'O5 Details by Class &amp; Accounts'!AL147+'O5 Details by Class &amp; Accounts'!BG147+'O5 Details by Class &amp; Accounts'!CB147</f>
        <v>0</v>
      </c>
      <c r="N147" s="667">
        <f ca="1">'O5 Details by Class &amp; Accounts'!R147+'O5 Details by Class &amp; Accounts'!AM147+'O5 Details by Class &amp; Accounts'!BH147+'O5 Details by Class &amp; Accounts'!CC147</f>
        <v>0</v>
      </c>
      <c r="O147" s="667">
        <f ca="1">'O5 Details by Class &amp; Accounts'!S147+'O5 Details by Class &amp; Accounts'!AN147+'O5 Details by Class &amp; Accounts'!BI147+'O5 Details by Class &amp; Accounts'!CD147</f>
        <v>0</v>
      </c>
      <c r="P147" s="667">
        <f ca="1">'O5 Details by Class &amp; Accounts'!T147+'O5 Details by Class &amp; Accounts'!AO147+'O5 Details by Class &amp; Accounts'!BJ147+'O5 Details by Class &amp; Accounts'!CE147</f>
        <v>0</v>
      </c>
      <c r="Q147" s="667">
        <f ca="1">'O5 Details by Class &amp; Accounts'!U147+'O5 Details by Class &amp; Accounts'!AP147+'O5 Details by Class &amp; Accounts'!BK147+'O5 Details by Class &amp; Accounts'!CF147</f>
        <v>0</v>
      </c>
      <c r="R147" s="667">
        <f ca="1">'O5 Details by Class &amp; Accounts'!V147+'O5 Details by Class &amp; Accounts'!AQ147+'O5 Details by Class &amp; Accounts'!BL147+'O5 Details by Class &amp; Accounts'!CG147</f>
        <v>0</v>
      </c>
      <c r="S147" s="667">
        <f ca="1">'O5 Details by Class &amp; Accounts'!W147+'O5 Details by Class &amp; Accounts'!AR147+'O5 Details by Class &amp; Accounts'!BM147+'O5 Details by Class &amp; Accounts'!CH147</f>
        <v>0</v>
      </c>
      <c r="T147" s="667">
        <f ca="1">'O5 Details by Class &amp; Accounts'!X147+'O5 Details by Class &amp; Accounts'!AS147+'O5 Details by Class &amp; Accounts'!BN147+'O5 Details by Class &amp; Accounts'!CI147</f>
        <v>0</v>
      </c>
      <c r="U147" s="667">
        <f ca="1">'O5 Details by Class &amp; Accounts'!Y147+'O5 Details by Class &amp; Accounts'!AT147+'O5 Details by Class &amp; Accounts'!BO147+'O5 Details by Class &amp; Accounts'!CJ147</f>
        <v>0</v>
      </c>
      <c r="V147" s="667">
        <f ca="1">'O5 Details by Class &amp; Accounts'!Z147+'O5 Details by Class &amp; Accounts'!AU147+'O5 Details by Class &amp; Accounts'!BP147+'O5 Details by Class &amp; Accounts'!CK147</f>
        <v>0</v>
      </c>
      <c r="W147" s="667">
        <f ca="1">'O5 Details by Class &amp; Accounts'!AA147+'O5 Details by Class &amp; Accounts'!AV147+'O5 Details by Class &amp; Accounts'!BQ147+'O5 Details by Class &amp; Accounts'!CL147</f>
        <v>0</v>
      </c>
      <c r="X147" s="1113">
        <f ca="1">'O5 Details by Class &amp; Accounts'!AB147+'O5 Details by Class &amp; Accounts'!AW147+'O5 Details by Class &amp; Accounts'!BR147+'O5 Details by Class &amp; Accounts'!CM147</f>
        <v>0</v>
      </c>
      <c r="Y147" s="2092" t="str">
        <f t="shared" si="4"/>
        <v>5112</v>
      </c>
      <c r="Z147" s="2087">
        <v>1815</v>
      </c>
    </row>
    <row r="148" spans="1:26" ht="15.95" customHeight="1">
      <c r="A148" s="1939" t="s">
        <v>529</v>
      </c>
      <c r="B148" s="1083" t="s">
        <v>345</v>
      </c>
      <c r="C148" s="1099" t="str">
        <f ca="1">IF(ISBLANK('E4 TB Allocation Details'!D148), "",('E4 TB Allocation Details'!D148))</f>
        <v>di</v>
      </c>
      <c r="D148" s="1100">
        <f t="shared" si="5"/>
        <v>0</v>
      </c>
      <c r="E148" s="667">
        <f ca="1">'O5 Details by Class &amp; Accounts'!I148+'O5 Details by Class &amp; Accounts'!AD148+'O5 Details by Class &amp; Accounts'!AY148+'O5 Details by Class &amp; Accounts'!BT148</f>
        <v>0</v>
      </c>
      <c r="F148" s="667">
        <f ca="1">'O5 Details by Class &amp; Accounts'!J148+'O5 Details by Class &amp; Accounts'!AE148+'O5 Details by Class &amp; Accounts'!AZ148+'O5 Details by Class &amp; Accounts'!BU148</f>
        <v>0</v>
      </c>
      <c r="G148" s="667">
        <f ca="1">'O5 Details by Class &amp; Accounts'!K148+'O5 Details by Class &amp; Accounts'!AF148+'O5 Details by Class &amp; Accounts'!BA148+'O5 Details by Class &amp; Accounts'!BV148</f>
        <v>0</v>
      </c>
      <c r="H148" s="667">
        <f ca="1">'O5 Details by Class &amp; Accounts'!L148+'O5 Details by Class &amp; Accounts'!AG148+'O5 Details by Class &amp; Accounts'!BB148+'O5 Details by Class &amp; Accounts'!BW148</f>
        <v>0</v>
      </c>
      <c r="I148" s="667">
        <f ca="1">'O5 Details by Class &amp; Accounts'!M148+'O5 Details by Class &amp; Accounts'!AH148+'O5 Details by Class &amp; Accounts'!BC148+'O5 Details by Class &amp; Accounts'!BX148</f>
        <v>0</v>
      </c>
      <c r="J148" s="667">
        <f ca="1">'O5 Details by Class &amp; Accounts'!N148+'O5 Details by Class &amp; Accounts'!AI148+'O5 Details by Class &amp; Accounts'!BD148+'O5 Details by Class &amp; Accounts'!BY148</f>
        <v>0</v>
      </c>
      <c r="K148" s="667">
        <f ca="1">'O5 Details by Class &amp; Accounts'!O148+'O5 Details by Class &amp; Accounts'!AJ148+'O5 Details by Class &amp; Accounts'!BE148+'O5 Details by Class &amp; Accounts'!BZ148</f>
        <v>0</v>
      </c>
      <c r="L148" s="667">
        <f ca="1">'O5 Details by Class &amp; Accounts'!P148+'O5 Details by Class &amp; Accounts'!AK148+'O5 Details by Class &amp; Accounts'!BF148+'O5 Details by Class &amp; Accounts'!CA148</f>
        <v>0</v>
      </c>
      <c r="M148" s="667">
        <f ca="1">'O5 Details by Class &amp; Accounts'!Q148+'O5 Details by Class &amp; Accounts'!AL148+'O5 Details by Class &amp; Accounts'!BG148+'O5 Details by Class &amp; Accounts'!CB148</f>
        <v>0</v>
      </c>
      <c r="N148" s="667">
        <f ca="1">'O5 Details by Class &amp; Accounts'!R148+'O5 Details by Class &amp; Accounts'!AM148+'O5 Details by Class &amp; Accounts'!BH148+'O5 Details by Class &amp; Accounts'!CC148</f>
        <v>0</v>
      </c>
      <c r="O148" s="667">
        <f ca="1">'O5 Details by Class &amp; Accounts'!S148+'O5 Details by Class &amp; Accounts'!AN148+'O5 Details by Class &amp; Accounts'!BI148+'O5 Details by Class &amp; Accounts'!CD148</f>
        <v>0</v>
      </c>
      <c r="P148" s="667">
        <f ca="1">'O5 Details by Class &amp; Accounts'!T148+'O5 Details by Class &amp; Accounts'!AO148+'O5 Details by Class &amp; Accounts'!BJ148+'O5 Details by Class &amp; Accounts'!CE148</f>
        <v>0</v>
      </c>
      <c r="Q148" s="667">
        <f ca="1">'O5 Details by Class &amp; Accounts'!U148+'O5 Details by Class &amp; Accounts'!AP148+'O5 Details by Class &amp; Accounts'!BK148+'O5 Details by Class &amp; Accounts'!CF148</f>
        <v>0</v>
      </c>
      <c r="R148" s="667">
        <f ca="1">'O5 Details by Class &amp; Accounts'!V148+'O5 Details by Class &amp; Accounts'!AQ148+'O5 Details by Class &amp; Accounts'!BL148+'O5 Details by Class &amp; Accounts'!CG148</f>
        <v>0</v>
      </c>
      <c r="S148" s="667">
        <f ca="1">'O5 Details by Class &amp; Accounts'!W148+'O5 Details by Class &amp; Accounts'!AR148+'O5 Details by Class &amp; Accounts'!BM148+'O5 Details by Class &amp; Accounts'!CH148</f>
        <v>0</v>
      </c>
      <c r="T148" s="667">
        <f ca="1">'O5 Details by Class &amp; Accounts'!X148+'O5 Details by Class &amp; Accounts'!AS148+'O5 Details by Class &amp; Accounts'!BN148+'O5 Details by Class &amp; Accounts'!CI148</f>
        <v>0</v>
      </c>
      <c r="U148" s="667">
        <f ca="1">'O5 Details by Class &amp; Accounts'!Y148+'O5 Details by Class &amp; Accounts'!AT148+'O5 Details by Class &amp; Accounts'!BO148+'O5 Details by Class &amp; Accounts'!CJ148</f>
        <v>0</v>
      </c>
      <c r="V148" s="667">
        <f ca="1">'O5 Details by Class &amp; Accounts'!Z148+'O5 Details by Class &amp; Accounts'!AU148+'O5 Details by Class &amp; Accounts'!BP148+'O5 Details by Class &amp; Accounts'!CK148</f>
        <v>0</v>
      </c>
      <c r="W148" s="667">
        <f ca="1">'O5 Details by Class &amp; Accounts'!AA148+'O5 Details by Class &amp; Accounts'!AV148+'O5 Details by Class &amp; Accounts'!BQ148+'O5 Details by Class &amp; Accounts'!CL148</f>
        <v>0</v>
      </c>
      <c r="X148" s="1113">
        <f ca="1">'O5 Details by Class &amp; Accounts'!AB148+'O5 Details by Class &amp; Accounts'!AW148+'O5 Details by Class &amp; Accounts'!BR148+'O5 Details by Class &amp; Accounts'!CM148</f>
        <v>0</v>
      </c>
      <c r="Y148" s="2092" t="str">
        <f t="shared" ref="Y148:Y205" si="6">A148</f>
        <v>5114</v>
      </c>
      <c r="Z148" s="2087">
        <v>1820</v>
      </c>
    </row>
    <row r="149" spans="1:26" ht="15.95" customHeight="1">
      <c r="A149" s="1939" t="s">
        <v>545</v>
      </c>
      <c r="B149" s="1083" t="s">
        <v>346</v>
      </c>
      <c r="C149" s="1099" t="str">
        <f ca="1">IF(ISBLANK('E4 TB Allocation Details'!D149), "",('E4 TB Allocation Details'!D149))</f>
        <v>di</v>
      </c>
      <c r="D149" s="1100">
        <f t="shared" si="5"/>
        <v>396000</v>
      </c>
      <c r="E149" s="667">
        <f ca="1">'O5 Details by Class &amp; Accounts'!I149+'O5 Details by Class &amp; Accounts'!AD149+'O5 Details by Class &amp; Accounts'!AY149+'O5 Details by Class &amp; Accounts'!BT149</f>
        <v>252494.03935741328</v>
      </c>
      <c r="F149" s="667">
        <f ca="1">'O5 Details by Class &amp; Accounts'!J149+'O5 Details by Class &amp; Accounts'!AE149+'O5 Details by Class &amp; Accounts'!AZ149+'O5 Details by Class &amp; Accounts'!BU149</f>
        <v>70758.869219904285</v>
      </c>
      <c r="G149" s="667">
        <f ca="1">'O5 Details by Class &amp; Accounts'!K149+'O5 Details by Class &amp; Accounts'!AF149+'O5 Details by Class &amp; Accounts'!BA149+'O5 Details by Class &amp; Accounts'!BV149</f>
        <v>37664.778406788741</v>
      </c>
      <c r="H149" s="667">
        <f ca="1">'O5 Details by Class &amp; Accounts'!L149+'O5 Details by Class &amp; Accounts'!AG149+'O5 Details by Class &amp; Accounts'!BB149+'O5 Details by Class &amp; Accounts'!BW149</f>
        <v>0</v>
      </c>
      <c r="I149" s="667">
        <f ca="1">'O5 Details by Class &amp; Accounts'!M149+'O5 Details by Class &amp; Accounts'!AH149+'O5 Details by Class &amp; Accounts'!BC149+'O5 Details by Class &amp; Accounts'!BX149</f>
        <v>0</v>
      </c>
      <c r="J149" s="667">
        <f ca="1">'O5 Details by Class &amp; Accounts'!N149+'O5 Details by Class &amp; Accounts'!AI149+'O5 Details by Class &amp; Accounts'!BD149+'O5 Details by Class &amp; Accounts'!BY149</f>
        <v>0</v>
      </c>
      <c r="K149" s="667">
        <f ca="1">'O5 Details by Class &amp; Accounts'!O149+'O5 Details by Class &amp; Accounts'!AJ149+'O5 Details by Class &amp; Accounts'!BE149+'O5 Details by Class &amp; Accounts'!BZ149</f>
        <v>31688.814218660827</v>
      </c>
      <c r="L149" s="667">
        <f ca="1">'O5 Details by Class &amp; Accounts'!P149+'O5 Details by Class &amp; Accounts'!AK149+'O5 Details by Class &amp; Accounts'!BF149+'O5 Details by Class &amp; Accounts'!CA149</f>
        <v>1737.7161902808946</v>
      </c>
      <c r="M149" s="667">
        <f ca="1">'O5 Details by Class &amp; Accounts'!Q149+'O5 Details by Class &amp; Accounts'!AL149+'O5 Details by Class &amp; Accounts'!BG149+'O5 Details by Class &amp; Accounts'!CB149</f>
        <v>1655.7826069519604</v>
      </c>
      <c r="N149" s="667">
        <f ca="1">'O5 Details by Class &amp; Accounts'!R149+'O5 Details by Class &amp; Accounts'!AM149+'O5 Details by Class &amp; Accounts'!BH149+'O5 Details by Class &amp; Accounts'!CC149</f>
        <v>0</v>
      </c>
      <c r="O149" s="667">
        <f ca="1">'O5 Details by Class &amp; Accounts'!S149+'O5 Details by Class &amp; Accounts'!AN149+'O5 Details by Class &amp; Accounts'!BI149+'O5 Details by Class &amp; Accounts'!CD149</f>
        <v>0</v>
      </c>
      <c r="P149" s="667">
        <f ca="1">'O5 Details by Class &amp; Accounts'!T149+'O5 Details by Class &amp; Accounts'!AO149+'O5 Details by Class &amp; Accounts'!BJ149+'O5 Details by Class &amp; Accounts'!CE149</f>
        <v>0</v>
      </c>
      <c r="Q149" s="667">
        <f ca="1">'O5 Details by Class &amp; Accounts'!U149+'O5 Details by Class &amp; Accounts'!AP149+'O5 Details by Class &amp; Accounts'!BK149+'O5 Details by Class &amp; Accounts'!CF149</f>
        <v>0</v>
      </c>
      <c r="R149" s="667">
        <f ca="1">'O5 Details by Class &amp; Accounts'!V149+'O5 Details by Class &amp; Accounts'!AQ149+'O5 Details by Class &amp; Accounts'!BL149+'O5 Details by Class &amp; Accounts'!CG149</f>
        <v>0</v>
      </c>
      <c r="S149" s="667">
        <f ca="1">'O5 Details by Class &amp; Accounts'!W149+'O5 Details by Class &amp; Accounts'!AR149+'O5 Details by Class &amp; Accounts'!BM149+'O5 Details by Class &amp; Accounts'!CH149</f>
        <v>0</v>
      </c>
      <c r="T149" s="667">
        <f ca="1">'O5 Details by Class &amp; Accounts'!X149+'O5 Details by Class &amp; Accounts'!AS149+'O5 Details by Class &amp; Accounts'!BN149+'O5 Details by Class &amp; Accounts'!CI149</f>
        <v>0</v>
      </c>
      <c r="U149" s="667">
        <f ca="1">'O5 Details by Class &amp; Accounts'!Y149+'O5 Details by Class &amp; Accounts'!AT149+'O5 Details by Class &amp; Accounts'!BO149+'O5 Details by Class &amp; Accounts'!CJ149</f>
        <v>0</v>
      </c>
      <c r="V149" s="667">
        <f ca="1">'O5 Details by Class &amp; Accounts'!Z149+'O5 Details by Class &amp; Accounts'!AU149+'O5 Details by Class &amp; Accounts'!BP149+'O5 Details by Class &amp; Accounts'!CK149</f>
        <v>0</v>
      </c>
      <c r="W149" s="667">
        <f ca="1">'O5 Details by Class &amp; Accounts'!AA149+'O5 Details by Class &amp; Accounts'!AV149+'O5 Details by Class &amp; Accounts'!BQ149+'O5 Details by Class &amp; Accounts'!CL149</f>
        <v>0</v>
      </c>
      <c r="X149" s="1113">
        <f ca="1">'O5 Details by Class &amp; Accounts'!AB149+'O5 Details by Class &amp; Accounts'!AW149+'O5 Details by Class &amp; Accounts'!BR149+'O5 Details by Class &amp; Accounts'!CM149</f>
        <v>0</v>
      </c>
      <c r="Y149" s="2092" t="str">
        <f t="shared" si="6"/>
        <v>5120</v>
      </c>
      <c r="Z149" s="2087">
        <v>1830</v>
      </c>
    </row>
    <row r="150" spans="1:26" ht="15.95" customHeight="1">
      <c r="A150" s="1939" t="s">
        <v>546</v>
      </c>
      <c r="B150" s="1083" t="s">
        <v>1098</v>
      </c>
      <c r="C150" s="1099" t="str">
        <f ca="1">IF(ISBLANK('E4 TB Allocation Details'!D150), "",('E4 TB Allocation Details'!D150))</f>
        <v>di</v>
      </c>
      <c r="D150" s="1100">
        <f t="shared" si="5"/>
        <v>102000.00000000003</v>
      </c>
      <c r="E150" s="667">
        <f ca="1">'O5 Details by Class &amp; Accounts'!I150+'O5 Details by Class &amp; Accounts'!AD150+'O5 Details by Class &amp; Accounts'!AY150+'O5 Details by Class &amp; Accounts'!BT150</f>
        <v>54109.467306199498</v>
      </c>
      <c r="F150" s="667">
        <f ca="1">'O5 Details by Class &amp; Accounts'!J150+'O5 Details by Class &amp; Accounts'!AE150+'O5 Details by Class &amp; Accounts'!AZ150+'O5 Details by Class &amp; Accounts'!BU150</f>
        <v>15720.022892727371</v>
      </c>
      <c r="G150" s="667">
        <f ca="1">'O5 Details by Class &amp; Accounts'!K150+'O5 Details by Class &amp; Accounts'!AF150+'O5 Details by Class &amp; Accounts'!BA150+'O5 Details by Class &amp; Accounts'!BV150</f>
        <v>23624.798427594924</v>
      </c>
      <c r="H150" s="667">
        <f ca="1">'O5 Details by Class &amp; Accounts'!L150+'O5 Details by Class &amp; Accounts'!AG150+'O5 Details by Class &amp; Accounts'!BB150+'O5 Details by Class &amp; Accounts'!BW150</f>
        <v>0</v>
      </c>
      <c r="I150" s="667">
        <f ca="1">'O5 Details by Class &amp; Accounts'!M150+'O5 Details by Class &amp; Accounts'!AH150+'O5 Details by Class &amp; Accounts'!BC150+'O5 Details by Class &amp; Accounts'!BX150</f>
        <v>0</v>
      </c>
      <c r="J150" s="667">
        <f ca="1">'O5 Details by Class &amp; Accounts'!N150+'O5 Details by Class &amp; Accounts'!AI150+'O5 Details by Class &amp; Accounts'!BD150+'O5 Details by Class &amp; Accounts'!BY150</f>
        <v>0</v>
      </c>
      <c r="K150" s="667">
        <f ca="1">'O5 Details by Class &amp; Accounts'!O150+'O5 Details by Class &amp; Accounts'!AJ150+'O5 Details by Class &amp; Accounts'!BE150+'O5 Details by Class &amp; Accounts'!BZ150</f>
        <v>7737.1603674215839</v>
      </c>
      <c r="L150" s="667">
        <f ca="1">'O5 Details by Class &amp; Accounts'!P150+'O5 Details by Class &amp; Accounts'!AK150+'O5 Details by Class &amp; Accounts'!BF150+'O5 Details by Class &amp; Accounts'!CA150</f>
        <v>424.28185366906894</v>
      </c>
      <c r="M150" s="667">
        <f ca="1">'O5 Details by Class &amp; Accounts'!Q150+'O5 Details by Class &amp; Accounts'!AL150+'O5 Details by Class &amp; Accounts'!BG150+'O5 Details by Class &amp; Accounts'!CB150</f>
        <v>384.2691523875626</v>
      </c>
      <c r="N150" s="667">
        <f ca="1">'O5 Details by Class &amp; Accounts'!R150+'O5 Details by Class &amp; Accounts'!AM150+'O5 Details by Class &amp; Accounts'!BH150+'O5 Details by Class &amp; Accounts'!CC150</f>
        <v>0</v>
      </c>
      <c r="O150" s="667">
        <f ca="1">'O5 Details by Class &amp; Accounts'!S150+'O5 Details by Class &amp; Accounts'!AN150+'O5 Details by Class &amp; Accounts'!BI150+'O5 Details by Class &amp; Accounts'!CD150</f>
        <v>0</v>
      </c>
      <c r="P150" s="667">
        <f ca="1">'O5 Details by Class &amp; Accounts'!T150+'O5 Details by Class &amp; Accounts'!AO150+'O5 Details by Class &amp; Accounts'!BJ150+'O5 Details by Class &amp; Accounts'!CE150</f>
        <v>0</v>
      </c>
      <c r="Q150" s="667">
        <f ca="1">'O5 Details by Class &amp; Accounts'!U150+'O5 Details by Class &amp; Accounts'!AP150+'O5 Details by Class &amp; Accounts'!BK150+'O5 Details by Class &amp; Accounts'!CF150</f>
        <v>0</v>
      </c>
      <c r="R150" s="667">
        <f ca="1">'O5 Details by Class &amp; Accounts'!V150+'O5 Details by Class &amp; Accounts'!AQ150+'O5 Details by Class &amp; Accounts'!BL150+'O5 Details by Class &amp; Accounts'!CG150</f>
        <v>0</v>
      </c>
      <c r="S150" s="667">
        <f ca="1">'O5 Details by Class &amp; Accounts'!W150+'O5 Details by Class &amp; Accounts'!AR150+'O5 Details by Class &amp; Accounts'!BM150+'O5 Details by Class &amp; Accounts'!CH150</f>
        <v>0</v>
      </c>
      <c r="T150" s="667">
        <f ca="1">'O5 Details by Class &amp; Accounts'!X150+'O5 Details by Class &amp; Accounts'!AS150+'O5 Details by Class &amp; Accounts'!BN150+'O5 Details by Class &amp; Accounts'!CI150</f>
        <v>0</v>
      </c>
      <c r="U150" s="667">
        <f ca="1">'O5 Details by Class &amp; Accounts'!Y150+'O5 Details by Class &amp; Accounts'!AT150+'O5 Details by Class &amp; Accounts'!BO150+'O5 Details by Class &amp; Accounts'!CJ150</f>
        <v>0</v>
      </c>
      <c r="V150" s="667">
        <f ca="1">'O5 Details by Class &amp; Accounts'!Z150+'O5 Details by Class &amp; Accounts'!AU150+'O5 Details by Class &amp; Accounts'!BP150+'O5 Details by Class &amp; Accounts'!CK150</f>
        <v>0</v>
      </c>
      <c r="W150" s="667">
        <f ca="1">'O5 Details by Class &amp; Accounts'!AA150+'O5 Details by Class &amp; Accounts'!AV150+'O5 Details by Class &amp; Accounts'!BQ150+'O5 Details by Class &amp; Accounts'!CL150</f>
        <v>0</v>
      </c>
      <c r="X150" s="1113">
        <f ca="1">'O5 Details by Class &amp; Accounts'!AB150+'O5 Details by Class &amp; Accounts'!AW150+'O5 Details by Class &amp; Accounts'!BR150+'O5 Details by Class &amp; Accounts'!CM150</f>
        <v>0</v>
      </c>
      <c r="Y150" s="2092" t="str">
        <f t="shared" si="6"/>
        <v>5125</v>
      </c>
      <c r="Z150" s="2087">
        <v>1835</v>
      </c>
    </row>
    <row r="151" spans="1:26" ht="15.95" customHeight="1">
      <c r="A151" s="1939" t="s">
        <v>547</v>
      </c>
      <c r="B151" s="1083" t="s">
        <v>347</v>
      </c>
      <c r="C151" s="1099" t="str">
        <f ca="1">IF(ISBLANK('E4 TB Allocation Details'!D151), "",('E4 TB Allocation Details'!D151))</f>
        <v>di</v>
      </c>
      <c r="D151" s="1100">
        <f t="shared" si="5"/>
        <v>0</v>
      </c>
      <c r="E151" s="667">
        <f ca="1">'O5 Details by Class &amp; Accounts'!I151+'O5 Details by Class &amp; Accounts'!AD151+'O5 Details by Class &amp; Accounts'!AY151+'O5 Details by Class &amp; Accounts'!BT151</f>
        <v>0</v>
      </c>
      <c r="F151" s="667">
        <f ca="1">'O5 Details by Class &amp; Accounts'!J151+'O5 Details by Class &amp; Accounts'!AE151+'O5 Details by Class &amp; Accounts'!AZ151+'O5 Details by Class &amp; Accounts'!BU151</f>
        <v>0</v>
      </c>
      <c r="G151" s="667">
        <f ca="1">'O5 Details by Class &amp; Accounts'!K151+'O5 Details by Class &amp; Accounts'!AF151+'O5 Details by Class &amp; Accounts'!BA151+'O5 Details by Class &amp; Accounts'!BV151</f>
        <v>0</v>
      </c>
      <c r="H151" s="667">
        <f ca="1">'O5 Details by Class &amp; Accounts'!L151+'O5 Details by Class &amp; Accounts'!AG151+'O5 Details by Class &amp; Accounts'!BB151+'O5 Details by Class &amp; Accounts'!BW151</f>
        <v>0</v>
      </c>
      <c r="I151" s="667">
        <f ca="1">'O5 Details by Class &amp; Accounts'!M151+'O5 Details by Class &amp; Accounts'!AH151+'O5 Details by Class &amp; Accounts'!BC151+'O5 Details by Class &amp; Accounts'!BX151</f>
        <v>0</v>
      </c>
      <c r="J151" s="667">
        <f ca="1">'O5 Details by Class &amp; Accounts'!N151+'O5 Details by Class &amp; Accounts'!AI151+'O5 Details by Class &amp; Accounts'!BD151+'O5 Details by Class &amp; Accounts'!BY151</f>
        <v>0</v>
      </c>
      <c r="K151" s="667">
        <f ca="1">'O5 Details by Class &amp; Accounts'!O151+'O5 Details by Class &amp; Accounts'!AJ151+'O5 Details by Class &amp; Accounts'!BE151+'O5 Details by Class &amp; Accounts'!BZ151</f>
        <v>0</v>
      </c>
      <c r="L151" s="667">
        <f ca="1">'O5 Details by Class &amp; Accounts'!P151+'O5 Details by Class &amp; Accounts'!AK151+'O5 Details by Class &amp; Accounts'!BF151+'O5 Details by Class &amp; Accounts'!CA151</f>
        <v>0</v>
      </c>
      <c r="M151" s="667">
        <f ca="1">'O5 Details by Class &amp; Accounts'!Q151+'O5 Details by Class &amp; Accounts'!AL151+'O5 Details by Class &amp; Accounts'!BG151+'O5 Details by Class &amp; Accounts'!CB151</f>
        <v>0</v>
      </c>
      <c r="N151" s="667">
        <f ca="1">'O5 Details by Class &amp; Accounts'!R151+'O5 Details by Class &amp; Accounts'!AM151+'O5 Details by Class &amp; Accounts'!BH151+'O5 Details by Class &amp; Accounts'!CC151</f>
        <v>0</v>
      </c>
      <c r="O151" s="667">
        <f ca="1">'O5 Details by Class &amp; Accounts'!S151+'O5 Details by Class &amp; Accounts'!AN151+'O5 Details by Class &amp; Accounts'!BI151+'O5 Details by Class &amp; Accounts'!CD151</f>
        <v>0</v>
      </c>
      <c r="P151" s="667">
        <f ca="1">'O5 Details by Class &amp; Accounts'!T151+'O5 Details by Class &amp; Accounts'!AO151+'O5 Details by Class &amp; Accounts'!BJ151+'O5 Details by Class &amp; Accounts'!CE151</f>
        <v>0</v>
      </c>
      <c r="Q151" s="667">
        <f ca="1">'O5 Details by Class &amp; Accounts'!U151+'O5 Details by Class &amp; Accounts'!AP151+'O5 Details by Class &amp; Accounts'!BK151+'O5 Details by Class &amp; Accounts'!CF151</f>
        <v>0</v>
      </c>
      <c r="R151" s="667">
        <f ca="1">'O5 Details by Class &amp; Accounts'!V151+'O5 Details by Class &amp; Accounts'!AQ151+'O5 Details by Class &amp; Accounts'!BL151+'O5 Details by Class &amp; Accounts'!CG151</f>
        <v>0</v>
      </c>
      <c r="S151" s="667">
        <f ca="1">'O5 Details by Class &amp; Accounts'!W151+'O5 Details by Class &amp; Accounts'!AR151+'O5 Details by Class &amp; Accounts'!BM151+'O5 Details by Class &amp; Accounts'!CH151</f>
        <v>0</v>
      </c>
      <c r="T151" s="667">
        <f ca="1">'O5 Details by Class &amp; Accounts'!X151+'O5 Details by Class &amp; Accounts'!AS151+'O5 Details by Class &amp; Accounts'!BN151+'O5 Details by Class &amp; Accounts'!CI151</f>
        <v>0</v>
      </c>
      <c r="U151" s="667">
        <f ca="1">'O5 Details by Class &amp; Accounts'!Y151+'O5 Details by Class &amp; Accounts'!AT151+'O5 Details by Class &amp; Accounts'!BO151+'O5 Details by Class &amp; Accounts'!CJ151</f>
        <v>0</v>
      </c>
      <c r="V151" s="667">
        <f ca="1">'O5 Details by Class &amp; Accounts'!Z151+'O5 Details by Class &amp; Accounts'!AU151+'O5 Details by Class &amp; Accounts'!BP151+'O5 Details by Class &amp; Accounts'!CK151</f>
        <v>0</v>
      </c>
      <c r="W151" s="667">
        <f ca="1">'O5 Details by Class &amp; Accounts'!AA151+'O5 Details by Class &amp; Accounts'!AV151+'O5 Details by Class &amp; Accounts'!BQ151+'O5 Details by Class &amp; Accounts'!CL151</f>
        <v>0</v>
      </c>
      <c r="X151" s="1113">
        <f ca="1">'O5 Details by Class &amp; Accounts'!AB151+'O5 Details by Class &amp; Accounts'!AW151+'O5 Details by Class &amp; Accounts'!BR151+'O5 Details by Class &amp; Accounts'!CM151</f>
        <v>0</v>
      </c>
      <c r="Y151" s="2092" t="str">
        <f t="shared" si="6"/>
        <v>5130</v>
      </c>
      <c r="Z151" s="2087">
        <v>1855</v>
      </c>
    </row>
    <row r="152" spans="1:26" ht="15.95" customHeight="1">
      <c r="A152" s="1939" t="s">
        <v>534</v>
      </c>
      <c r="B152" s="1083" t="s">
        <v>348</v>
      </c>
      <c r="C152" s="1099" t="str">
        <f ca="1">IF(ISBLANK('E4 TB Allocation Details'!D152), "",('E4 TB Allocation Details'!D152))</f>
        <v>di</v>
      </c>
      <c r="D152" s="1100">
        <f t="shared" si="5"/>
        <v>0</v>
      </c>
      <c r="E152" s="667">
        <f ca="1">'O5 Details by Class &amp; Accounts'!I152+'O5 Details by Class &amp; Accounts'!AD152+'O5 Details by Class &amp; Accounts'!AY152+'O5 Details by Class &amp; Accounts'!BT152</f>
        <v>0</v>
      </c>
      <c r="F152" s="667">
        <f ca="1">'O5 Details by Class &amp; Accounts'!J152+'O5 Details by Class &amp; Accounts'!AE152+'O5 Details by Class &amp; Accounts'!AZ152+'O5 Details by Class &amp; Accounts'!BU152</f>
        <v>0</v>
      </c>
      <c r="G152" s="667">
        <f ca="1">'O5 Details by Class &amp; Accounts'!K152+'O5 Details by Class &amp; Accounts'!AF152+'O5 Details by Class &amp; Accounts'!BA152+'O5 Details by Class &amp; Accounts'!BV152</f>
        <v>0</v>
      </c>
      <c r="H152" s="667">
        <f ca="1">'O5 Details by Class &amp; Accounts'!L152+'O5 Details by Class &amp; Accounts'!AG152+'O5 Details by Class &amp; Accounts'!BB152+'O5 Details by Class &amp; Accounts'!BW152</f>
        <v>0</v>
      </c>
      <c r="I152" s="667">
        <f ca="1">'O5 Details by Class &amp; Accounts'!M152+'O5 Details by Class &amp; Accounts'!AH152+'O5 Details by Class &amp; Accounts'!BC152+'O5 Details by Class &amp; Accounts'!BX152</f>
        <v>0</v>
      </c>
      <c r="J152" s="667">
        <f ca="1">'O5 Details by Class &amp; Accounts'!N152+'O5 Details by Class &amp; Accounts'!AI152+'O5 Details by Class &amp; Accounts'!BD152+'O5 Details by Class &amp; Accounts'!BY152</f>
        <v>0</v>
      </c>
      <c r="K152" s="667">
        <f ca="1">'O5 Details by Class &amp; Accounts'!O152+'O5 Details by Class &amp; Accounts'!AJ152+'O5 Details by Class &amp; Accounts'!BE152+'O5 Details by Class &amp; Accounts'!BZ152</f>
        <v>0</v>
      </c>
      <c r="L152" s="667">
        <f ca="1">'O5 Details by Class &amp; Accounts'!P152+'O5 Details by Class &amp; Accounts'!AK152+'O5 Details by Class &amp; Accounts'!BF152+'O5 Details by Class &amp; Accounts'!CA152</f>
        <v>0</v>
      </c>
      <c r="M152" s="667">
        <f ca="1">'O5 Details by Class &amp; Accounts'!Q152+'O5 Details by Class &amp; Accounts'!AL152+'O5 Details by Class &amp; Accounts'!BG152+'O5 Details by Class &amp; Accounts'!CB152</f>
        <v>0</v>
      </c>
      <c r="N152" s="667">
        <f ca="1">'O5 Details by Class &amp; Accounts'!R152+'O5 Details by Class &amp; Accounts'!AM152+'O5 Details by Class &amp; Accounts'!BH152+'O5 Details by Class &amp; Accounts'!CC152</f>
        <v>0</v>
      </c>
      <c r="O152" s="667">
        <f ca="1">'O5 Details by Class &amp; Accounts'!S152+'O5 Details by Class &amp; Accounts'!AN152+'O5 Details by Class &amp; Accounts'!BI152+'O5 Details by Class &amp; Accounts'!CD152</f>
        <v>0</v>
      </c>
      <c r="P152" s="667">
        <f ca="1">'O5 Details by Class &amp; Accounts'!T152+'O5 Details by Class &amp; Accounts'!AO152+'O5 Details by Class &amp; Accounts'!BJ152+'O5 Details by Class &amp; Accounts'!CE152</f>
        <v>0</v>
      </c>
      <c r="Q152" s="667">
        <f ca="1">'O5 Details by Class &amp; Accounts'!U152+'O5 Details by Class &amp; Accounts'!AP152+'O5 Details by Class &amp; Accounts'!BK152+'O5 Details by Class &amp; Accounts'!CF152</f>
        <v>0</v>
      </c>
      <c r="R152" s="667">
        <f ca="1">'O5 Details by Class &amp; Accounts'!V152+'O5 Details by Class &amp; Accounts'!AQ152+'O5 Details by Class &amp; Accounts'!BL152+'O5 Details by Class &amp; Accounts'!CG152</f>
        <v>0</v>
      </c>
      <c r="S152" s="667">
        <f ca="1">'O5 Details by Class &amp; Accounts'!W152+'O5 Details by Class &amp; Accounts'!AR152+'O5 Details by Class &amp; Accounts'!BM152+'O5 Details by Class &amp; Accounts'!CH152</f>
        <v>0</v>
      </c>
      <c r="T152" s="667">
        <f ca="1">'O5 Details by Class &amp; Accounts'!X152+'O5 Details by Class &amp; Accounts'!AS152+'O5 Details by Class &amp; Accounts'!BN152+'O5 Details by Class &amp; Accounts'!CI152</f>
        <v>0</v>
      </c>
      <c r="U152" s="667">
        <f ca="1">'O5 Details by Class &amp; Accounts'!Y152+'O5 Details by Class &amp; Accounts'!AT152+'O5 Details by Class &amp; Accounts'!BO152+'O5 Details by Class &amp; Accounts'!CJ152</f>
        <v>0</v>
      </c>
      <c r="V152" s="667">
        <f ca="1">'O5 Details by Class &amp; Accounts'!Z152+'O5 Details by Class &amp; Accounts'!AU152+'O5 Details by Class &amp; Accounts'!BP152+'O5 Details by Class &amp; Accounts'!CK152</f>
        <v>0</v>
      </c>
      <c r="W152" s="667">
        <f ca="1">'O5 Details by Class &amp; Accounts'!AA152+'O5 Details by Class &amp; Accounts'!AV152+'O5 Details by Class &amp; Accounts'!BQ152+'O5 Details by Class &amp; Accounts'!CL152</f>
        <v>0</v>
      </c>
      <c r="X152" s="1113">
        <f ca="1">'O5 Details by Class &amp; Accounts'!AB152+'O5 Details by Class &amp; Accounts'!AW152+'O5 Details by Class &amp; Accounts'!BR152+'O5 Details by Class &amp; Accounts'!CM152</f>
        <v>0</v>
      </c>
      <c r="Y152" s="2092" t="str">
        <f t="shared" si="6"/>
        <v>5135</v>
      </c>
      <c r="Z152" s="2087" t="s">
        <v>950</v>
      </c>
    </row>
    <row r="153" spans="1:26" ht="15.95" customHeight="1">
      <c r="A153" s="1939" t="s">
        <v>549</v>
      </c>
      <c r="B153" s="1083" t="s">
        <v>349</v>
      </c>
      <c r="C153" s="1099" t="str">
        <f ca="1">IF(ISBLANK('E4 TB Allocation Details'!D153), "",('E4 TB Allocation Details'!D153))</f>
        <v>di</v>
      </c>
      <c r="D153" s="1100">
        <f t="shared" si="5"/>
        <v>98000</v>
      </c>
      <c r="E153" s="667">
        <f ca="1">'O5 Details by Class &amp; Accounts'!I153+'O5 Details by Class &amp; Accounts'!AD153+'O5 Details by Class &amp; Accounts'!AY153+'O5 Details by Class &amp; Accounts'!BT153</f>
        <v>47270.867879556143</v>
      </c>
      <c r="F153" s="667">
        <f ca="1">'O5 Details by Class &amp; Accounts'!J153+'O5 Details by Class &amp; Accounts'!AE153+'O5 Details by Class &amp; Accounts'!AZ153+'O5 Details by Class &amp; Accounts'!BU153</f>
        <v>14021.92911055329</v>
      </c>
      <c r="G153" s="667">
        <f ca="1">'O5 Details by Class &amp; Accounts'!K153+'O5 Details by Class &amp; Accounts'!AF153+'O5 Details by Class &amp; Accounts'!BA153+'O5 Details by Class &amp; Accounts'!BV153</f>
        <v>28708.40648034347</v>
      </c>
      <c r="H153" s="667">
        <f ca="1">'O5 Details by Class &amp; Accounts'!L153+'O5 Details by Class &amp; Accounts'!AG153+'O5 Details by Class &amp; Accounts'!BB153+'O5 Details by Class &amp; Accounts'!BW153</f>
        <v>0</v>
      </c>
      <c r="I153" s="667">
        <f ca="1">'O5 Details by Class &amp; Accounts'!M153+'O5 Details by Class &amp; Accounts'!AH153+'O5 Details by Class &amp; Accounts'!BC153+'O5 Details by Class &amp; Accounts'!BX153</f>
        <v>0</v>
      </c>
      <c r="J153" s="667">
        <f ca="1">'O5 Details by Class &amp; Accounts'!N153+'O5 Details by Class &amp; Accounts'!AI153+'O5 Details by Class &amp; Accounts'!BD153+'O5 Details by Class &amp; Accounts'!BY153</f>
        <v>0</v>
      </c>
      <c r="K153" s="667">
        <f ca="1">'O5 Details by Class &amp; Accounts'!O153+'O5 Details by Class &amp; Accounts'!AJ153+'O5 Details by Class &amp; Accounts'!BE153+'O5 Details by Class &amp; Accounts'!BZ153</f>
        <v>7250.2407418415269</v>
      </c>
      <c r="L153" s="667">
        <f ca="1">'O5 Details by Class &amp; Accounts'!P153+'O5 Details by Class &amp; Accounts'!AK153+'O5 Details by Class &amp; Accounts'!BF153+'O5 Details by Class &amp; Accounts'!CA153</f>
        <v>397.58069309873395</v>
      </c>
      <c r="M153" s="667">
        <f ca="1">'O5 Details by Class &amp; Accounts'!Q153+'O5 Details by Class &amp; Accounts'!AL153+'O5 Details by Class &amp; Accounts'!BG153+'O5 Details by Class &amp; Accounts'!CB153</f>
        <v>350.97509460684114</v>
      </c>
      <c r="N153" s="667">
        <f ca="1">'O5 Details by Class &amp; Accounts'!R153+'O5 Details by Class &amp; Accounts'!AM153+'O5 Details by Class &amp; Accounts'!BH153+'O5 Details by Class &amp; Accounts'!CC153</f>
        <v>0</v>
      </c>
      <c r="O153" s="667">
        <f ca="1">'O5 Details by Class &amp; Accounts'!S153+'O5 Details by Class &amp; Accounts'!AN153+'O5 Details by Class &amp; Accounts'!BI153+'O5 Details by Class &amp; Accounts'!CD153</f>
        <v>0</v>
      </c>
      <c r="P153" s="667">
        <f ca="1">'O5 Details by Class &amp; Accounts'!T153+'O5 Details by Class &amp; Accounts'!AO153+'O5 Details by Class &amp; Accounts'!BJ153+'O5 Details by Class &amp; Accounts'!CE153</f>
        <v>0</v>
      </c>
      <c r="Q153" s="667">
        <f ca="1">'O5 Details by Class &amp; Accounts'!U153+'O5 Details by Class &amp; Accounts'!AP153+'O5 Details by Class &amp; Accounts'!BK153+'O5 Details by Class &amp; Accounts'!CF153</f>
        <v>0</v>
      </c>
      <c r="R153" s="667">
        <f ca="1">'O5 Details by Class &amp; Accounts'!V153+'O5 Details by Class &amp; Accounts'!AQ153+'O5 Details by Class &amp; Accounts'!BL153+'O5 Details by Class &amp; Accounts'!CG153</f>
        <v>0</v>
      </c>
      <c r="S153" s="667">
        <f ca="1">'O5 Details by Class &amp; Accounts'!W153+'O5 Details by Class &amp; Accounts'!AR153+'O5 Details by Class &amp; Accounts'!BM153+'O5 Details by Class &amp; Accounts'!CH153</f>
        <v>0</v>
      </c>
      <c r="T153" s="667">
        <f ca="1">'O5 Details by Class &amp; Accounts'!X153+'O5 Details by Class &amp; Accounts'!AS153+'O5 Details by Class &amp; Accounts'!BN153+'O5 Details by Class &amp; Accounts'!CI153</f>
        <v>0</v>
      </c>
      <c r="U153" s="667">
        <f ca="1">'O5 Details by Class &amp; Accounts'!Y153+'O5 Details by Class &amp; Accounts'!AT153+'O5 Details by Class &amp; Accounts'!BO153+'O5 Details by Class &amp; Accounts'!CJ153</f>
        <v>0</v>
      </c>
      <c r="V153" s="667">
        <f ca="1">'O5 Details by Class &amp; Accounts'!Z153+'O5 Details by Class &amp; Accounts'!AU153+'O5 Details by Class &amp; Accounts'!BP153+'O5 Details by Class &amp; Accounts'!CK153</f>
        <v>0</v>
      </c>
      <c r="W153" s="667">
        <f ca="1">'O5 Details by Class &amp; Accounts'!AA153+'O5 Details by Class &amp; Accounts'!AV153+'O5 Details by Class &amp; Accounts'!BQ153+'O5 Details by Class &amp; Accounts'!CL153</f>
        <v>0</v>
      </c>
      <c r="X153" s="1113">
        <f ca="1">'O5 Details by Class &amp; Accounts'!AB153+'O5 Details by Class &amp; Accounts'!AW153+'O5 Details by Class &amp; Accounts'!BR153+'O5 Details by Class &amp; Accounts'!CM153</f>
        <v>0</v>
      </c>
      <c r="Y153" s="2092" t="str">
        <f t="shared" si="6"/>
        <v>5145</v>
      </c>
      <c r="Z153" s="2087">
        <v>1840</v>
      </c>
    </row>
    <row r="154" spans="1:26" ht="15.95" customHeight="1">
      <c r="A154" s="1939" t="s">
        <v>550</v>
      </c>
      <c r="B154" s="1083" t="s">
        <v>350</v>
      </c>
      <c r="C154" s="1099" t="str">
        <f ca="1">IF(ISBLANK('E4 TB Allocation Details'!D154), "",('E4 TB Allocation Details'!D154))</f>
        <v>di</v>
      </c>
      <c r="D154" s="1100">
        <f t="shared" si="5"/>
        <v>0</v>
      </c>
      <c r="E154" s="667">
        <f ca="1">'O5 Details by Class &amp; Accounts'!I154+'O5 Details by Class &amp; Accounts'!AD154+'O5 Details by Class &amp; Accounts'!AY154+'O5 Details by Class &amp; Accounts'!BT154</f>
        <v>0</v>
      </c>
      <c r="F154" s="667">
        <f ca="1">'O5 Details by Class &amp; Accounts'!J154+'O5 Details by Class &amp; Accounts'!AE154+'O5 Details by Class &amp; Accounts'!AZ154+'O5 Details by Class &amp; Accounts'!BU154</f>
        <v>0</v>
      </c>
      <c r="G154" s="667">
        <f ca="1">'O5 Details by Class &amp; Accounts'!K154+'O5 Details by Class &amp; Accounts'!AF154+'O5 Details by Class &amp; Accounts'!BA154+'O5 Details by Class &amp; Accounts'!BV154</f>
        <v>0</v>
      </c>
      <c r="H154" s="667">
        <f ca="1">'O5 Details by Class &amp; Accounts'!L154+'O5 Details by Class &amp; Accounts'!AG154+'O5 Details by Class &amp; Accounts'!BB154+'O5 Details by Class &amp; Accounts'!BW154</f>
        <v>0</v>
      </c>
      <c r="I154" s="667">
        <f ca="1">'O5 Details by Class &amp; Accounts'!M154+'O5 Details by Class &amp; Accounts'!AH154+'O5 Details by Class &amp; Accounts'!BC154+'O5 Details by Class &amp; Accounts'!BX154</f>
        <v>0</v>
      </c>
      <c r="J154" s="667">
        <f ca="1">'O5 Details by Class &amp; Accounts'!N154+'O5 Details by Class &amp; Accounts'!AI154+'O5 Details by Class &amp; Accounts'!BD154+'O5 Details by Class &amp; Accounts'!BY154</f>
        <v>0</v>
      </c>
      <c r="K154" s="667">
        <f ca="1">'O5 Details by Class &amp; Accounts'!O154+'O5 Details by Class &amp; Accounts'!AJ154+'O5 Details by Class &amp; Accounts'!BE154+'O5 Details by Class &amp; Accounts'!BZ154</f>
        <v>0</v>
      </c>
      <c r="L154" s="667">
        <f ca="1">'O5 Details by Class &amp; Accounts'!P154+'O5 Details by Class &amp; Accounts'!AK154+'O5 Details by Class &amp; Accounts'!BF154+'O5 Details by Class &amp; Accounts'!CA154</f>
        <v>0</v>
      </c>
      <c r="M154" s="667">
        <f ca="1">'O5 Details by Class &amp; Accounts'!Q154+'O5 Details by Class &amp; Accounts'!AL154+'O5 Details by Class &amp; Accounts'!BG154+'O5 Details by Class &amp; Accounts'!CB154</f>
        <v>0</v>
      </c>
      <c r="N154" s="667">
        <f ca="1">'O5 Details by Class &amp; Accounts'!R154+'O5 Details by Class &amp; Accounts'!AM154+'O5 Details by Class &amp; Accounts'!BH154+'O5 Details by Class &amp; Accounts'!CC154</f>
        <v>0</v>
      </c>
      <c r="O154" s="667">
        <f ca="1">'O5 Details by Class &amp; Accounts'!S154+'O5 Details by Class &amp; Accounts'!AN154+'O5 Details by Class &amp; Accounts'!BI154+'O5 Details by Class &amp; Accounts'!CD154</f>
        <v>0</v>
      </c>
      <c r="P154" s="667">
        <f ca="1">'O5 Details by Class &amp; Accounts'!T154+'O5 Details by Class &amp; Accounts'!AO154+'O5 Details by Class &amp; Accounts'!BJ154+'O5 Details by Class &amp; Accounts'!CE154</f>
        <v>0</v>
      </c>
      <c r="Q154" s="667">
        <f ca="1">'O5 Details by Class &amp; Accounts'!U154+'O5 Details by Class &amp; Accounts'!AP154+'O5 Details by Class &amp; Accounts'!BK154+'O5 Details by Class &amp; Accounts'!CF154</f>
        <v>0</v>
      </c>
      <c r="R154" s="667">
        <f ca="1">'O5 Details by Class &amp; Accounts'!V154+'O5 Details by Class &amp; Accounts'!AQ154+'O5 Details by Class &amp; Accounts'!BL154+'O5 Details by Class &amp; Accounts'!CG154</f>
        <v>0</v>
      </c>
      <c r="S154" s="667">
        <f ca="1">'O5 Details by Class &amp; Accounts'!W154+'O5 Details by Class &amp; Accounts'!AR154+'O5 Details by Class &amp; Accounts'!BM154+'O5 Details by Class &amp; Accounts'!CH154</f>
        <v>0</v>
      </c>
      <c r="T154" s="667">
        <f ca="1">'O5 Details by Class &amp; Accounts'!X154+'O5 Details by Class &amp; Accounts'!AS154+'O5 Details by Class &amp; Accounts'!BN154+'O5 Details by Class &amp; Accounts'!CI154</f>
        <v>0</v>
      </c>
      <c r="U154" s="667">
        <f ca="1">'O5 Details by Class &amp; Accounts'!Y154+'O5 Details by Class &amp; Accounts'!AT154+'O5 Details by Class &amp; Accounts'!BO154+'O5 Details by Class &amp; Accounts'!CJ154</f>
        <v>0</v>
      </c>
      <c r="V154" s="667">
        <f ca="1">'O5 Details by Class &amp; Accounts'!Z154+'O5 Details by Class &amp; Accounts'!AU154+'O5 Details by Class &amp; Accounts'!BP154+'O5 Details by Class &amp; Accounts'!CK154</f>
        <v>0</v>
      </c>
      <c r="W154" s="667">
        <f ca="1">'O5 Details by Class &amp; Accounts'!AA154+'O5 Details by Class &amp; Accounts'!AV154+'O5 Details by Class &amp; Accounts'!BQ154+'O5 Details by Class &amp; Accounts'!CL154</f>
        <v>0</v>
      </c>
      <c r="X154" s="1113">
        <f ca="1">'O5 Details by Class &amp; Accounts'!AB154+'O5 Details by Class &amp; Accounts'!AW154+'O5 Details by Class &amp; Accounts'!BR154+'O5 Details by Class &amp; Accounts'!CM154</f>
        <v>0</v>
      </c>
      <c r="Y154" s="2092" t="str">
        <f t="shared" si="6"/>
        <v>5150</v>
      </c>
      <c r="Z154" s="2087">
        <v>1845</v>
      </c>
    </row>
    <row r="155" spans="1:26" ht="15.95" customHeight="1">
      <c r="A155" s="1939" t="s">
        <v>548</v>
      </c>
      <c r="B155" s="1083" t="s">
        <v>351</v>
      </c>
      <c r="C155" s="1099" t="str">
        <f ca="1">IF(ISBLANK('E4 TB Allocation Details'!D155), "",('E4 TB Allocation Details'!D155))</f>
        <v>di</v>
      </c>
      <c r="D155" s="1100">
        <f t="shared" si="5"/>
        <v>0</v>
      </c>
      <c r="E155" s="667">
        <f ca="1">'O5 Details by Class &amp; Accounts'!I155+'O5 Details by Class &amp; Accounts'!AD155+'O5 Details by Class &amp; Accounts'!AY155+'O5 Details by Class &amp; Accounts'!BT155</f>
        <v>0</v>
      </c>
      <c r="F155" s="667">
        <f ca="1">'O5 Details by Class &amp; Accounts'!J155+'O5 Details by Class &amp; Accounts'!AE155+'O5 Details by Class &amp; Accounts'!AZ155+'O5 Details by Class &amp; Accounts'!BU155</f>
        <v>0</v>
      </c>
      <c r="G155" s="667">
        <f ca="1">'O5 Details by Class &amp; Accounts'!K155+'O5 Details by Class &amp; Accounts'!AF155+'O5 Details by Class &amp; Accounts'!BA155+'O5 Details by Class &amp; Accounts'!BV155</f>
        <v>0</v>
      </c>
      <c r="H155" s="667">
        <f ca="1">'O5 Details by Class &amp; Accounts'!L155+'O5 Details by Class &amp; Accounts'!AG155+'O5 Details by Class &amp; Accounts'!BB155+'O5 Details by Class &amp; Accounts'!BW155</f>
        <v>0</v>
      </c>
      <c r="I155" s="667">
        <f ca="1">'O5 Details by Class &amp; Accounts'!M155+'O5 Details by Class &amp; Accounts'!AH155+'O5 Details by Class &amp; Accounts'!BC155+'O5 Details by Class &amp; Accounts'!BX155</f>
        <v>0</v>
      </c>
      <c r="J155" s="667">
        <f ca="1">'O5 Details by Class &amp; Accounts'!N155+'O5 Details by Class &amp; Accounts'!AI155+'O5 Details by Class &amp; Accounts'!BD155+'O5 Details by Class &amp; Accounts'!BY155</f>
        <v>0</v>
      </c>
      <c r="K155" s="667">
        <f ca="1">'O5 Details by Class &amp; Accounts'!O155+'O5 Details by Class &amp; Accounts'!AJ155+'O5 Details by Class &amp; Accounts'!BE155+'O5 Details by Class &amp; Accounts'!BZ155</f>
        <v>0</v>
      </c>
      <c r="L155" s="667">
        <f ca="1">'O5 Details by Class &amp; Accounts'!P155+'O5 Details by Class &amp; Accounts'!AK155+'O5 Details by Class &amp; Accounts'!BF155+'O5 Details by Class &amp; Accounts'!CA155</f>
        <v>0</v>
      </c>
      <c r="M155" s="667">
        <f ca="1">'O5 Details by Class &amp; Accounts'!Q155+'O5 Details by Class &amp; Accounts'!AL155+'O5 Details by Class &amp; Accounts'!BG155+'O5 Details by Class &amp; Accounts'!CB155</f>
        <v>0</v>
      </c>
      <c r="N155" s="667">
        <f ca="1">'O5 Details by Class &amp; Accounts'!R155+'O5 Details by Class &amp; Accounts'!AM155+'O5 Details by Class &amp; Accounts'!BH155+'O5 Details by Class &amp; Accounts'!CC155</f>
        <v>0</v>
      </c>
      <c r="O155" s="667">
        <f ca="1">'O5 Details by Class &amp; Accounts'!S155+'O5 Details by Class &amp; Accounts'!AN155+'O5 Details by Class &amp; Accounts'!BI155+'O5 Details by Class &amp; Accounts'!CD155</f>
        <v>0</v>
      </c>
      <c r="P155" s="667">
        <f ca="1">'O5 Details by Class &amp; Accounts'!T155+'O5 Details by Class &amp; Accounts'!AO155+'O5 Details by Class &amp; Accounts'!BJ155+'O5 Details by Class &amp; Accounts'!CE155</f>
        <v>0</v>
      </c>
      <c r="Q155" s="667">
        <f ca="1">'O5 Details by Class &amp; Accounts'!U155+'O5 Details by Class &amp; Accounts'!AP155+'O5 Details by Class &amp; Accounts'!BK155+'O5 Details by Class &amp; Accounts'!CF155</f>
        <v>0</v>
      </c>
      <c r="R155" s="667">
        <f ca="1">'O5 Details by Class &amp; Accounts'!V155+'O5 Details by Class &amp; Accounts'!AQ155+'O5 Details by Class &amp; Accounts'!BL155+'O5 Details by Class &amp; Accounts'!CG155</f>
        <v>0</v>
      </c>
      <c r="S155" s="667">
        <f ca="1">'O5 Details by Class &amp; Accounts'!W155+'O5 Details by Class &amp; Accounts'!AR155+'O5 Details by Class &amp; Accounts'!BM155+'O5 Details by Class &amp; Accounts'!CH155</f>
        <v>0</v>
      </c>
      <c r="T155" s="667">
        <f ca="1">'O5 Details by Class &amp; Accounts'!X155+'O5 Details by Class &amp; Accounts'!AS155+'O5 Details by Class &amp; Accounts'!BN155+'O5 Details by Class &amp; Accounts'!CI155</f>
        <v>0</v>
      </c>
      <c r="U155" s="667">
        <f ca="1">'O5 Details by Class &amp; Accounts'!Y155+'O5 Details by Class &amp; Accounts'!AT155+'O5 Details by Class &amp; Accounts'!BO155+'O5 Details by Class &amp; Accounts'!CJ155</f>
        <v>0</v>
      </c>
      <c r="V155" s="667">
        <f ca="1">'O5 Details by Class &amp; Accounts'!Z155+'O5 Details by Class &amp; Accounts'!AU155+'O5 Details by Class &amp; Accounts'!BP155+'O5 Details by Class &amp; Accounts'!CK155</f>
        <v>0</v>
      </c>
      <c r="W155" s="667">
        <f ca="1">'O5 Details by Class &amp; Accounts'!AA155+'O5 Details by Class &amp; Accounts'!AV155+'O5 Details by Class &amp; Accounts'!BQ155+'O5 Details by Class &amp; Accounts'!CL155</f>
        <v>0</v>
      </c>
      <c r="X155" s="1113">
        <f ca="1">'O5 Details by Class &amp; Accounts'!AB155+'O5 Details by Class &amp; Accounts'!AW155+'O5 Details by Class &amp; Accounts'!BR155+'O5 Details by Class &amp; Accounts'!CM155</f>
        <v>0</v>
      </c>
      <c r="Y155" s="2092" t="str">
        <f t="shared" si="6"/>
        <v>5155</v>
      </c>
      <c r="Z155" s="2087">
        <v>1855</v>
      </c>
    </row>
    <row r="156" spans="1:26" ht="15.95" customHeight="1">
      <c r="A156" s="1939" t="s">
        <v>537</v>
      </c>
      <c r="B156" s="1083" t="s">
        <v>352</v>
      </c>
      <c r="C156" s="1099" t="str">
        <f ca="1">IF(ISBLANK('E4 TB Allocation Details'!D156), "",('E4 TB Allocation Details'!D156))</f>
        <v>di</v>
      </c>
      <c r="D156" s="1100">
        <f t="shared" si="5"/>
        <v>55999.999999999993</v>
      </c>
      <c r="E156" s="667">
        <f ca="1">'O5 Details by Class &amp; Accounts'!I156+'O5 Details by Class &amp; Accounts'!AD156+'O5 Details by Class &amp; Accounts'!AY156+'O5 Details by Class &amp; Accounts'!BT156</f>
        <v>30667.146518823014</v>
      </c>
      <c r="F156" s="667">
        <f ca="1">'O5 Details by Class &amp; Accounts'!J156+'O5 Details by Class &amp; Accounts'!AE156+'O5 Details by Class &amp; Accounts'!AZ156+'O5 Details by Class &amp; Accounts'!BU156</f>
        <v>10641.413690715141</v>
      </c>
      <c r="G156" s="667">
        <f ca="1">'O5 Details by Class &amp; Accounts'!K156+'O5 Details by Class &amp; Accounts'!AF156+'O5 Details by Class &amp; Accounts'!BA156+'O5 Details by Class &amp; Accounts'!BV156</f>
        <v>10607.027796182705</v>
      </c>
      <c r="H156" s="667">
        <f ca="1">'O5 Details by Class &amp; Accounts'!L156+'O5 Details by Class &amp; Accounts'!AG156+'O5 Details by Class &amp; Accounts'!BB156+'O5 Details by Class &amp; Accounts'!BW156</f>
        <v>0</v>
      </c>
      <c r="I156" s="667">
        <f ca="1">'O5 Details by Class &amp; Accounts'!M156+'O5 Details by Class &amp; Accounts'!AH156+'O5 Details by Class &amp; Accounts'!BC156+'O5 Details by Class &amp; Accounts'!BX156</f>
        <v>0</v>
      </c>
      <c r="J156" s="667">
        <f ca="1">'O5 Details by Class &amp; Accounts'!N156+'O5 Details by Class &amp; Accounts'!AI156+'O5 Details by Class &amp; Accounts'!BD156+'O5 Details by Class &amp; Accounts'!BY156</f>
        <v>0</v>
      </c>
      <c r="K156" s="667">
        <f ca="1">'O5 Details by Class &amp; Accounts'!O156+'O5 Details by Class &amp; Accounts'!AJ156+'O5 Details by Class &amp; Accounts'!BE156+'O5 Details by Class &amp; Accounts'!BZ156</f>
        <v>3688.8332969943708</v>
      </c>
      <c r="L156" s="667">
        <f ca="1">'O5 Details by Class &amp; Accounts'!P156+'O5 Details by Class &amp; Accounts'!AK156+'O5 Details by Class &amp; Accounts'!BF156+'O5 Details by Class &amp; Accounts'!CA156</f>
        <v>202.28416561133363</v>
      </c>
      <c r="M156" s="667">
        <f ca="1">'O5 Details by Class &amp; Accounts'!Q156+'O5 Details by Class &amp; Accounts'!AL156+'O5 Details by Class &amp; Accounts'!BG156+'O5 Details by Class &amp; Accounts'!CB156</f>
        <v>193.29453167343453</v>
      </c>
      <c r="N156" s="667">
        <f ca="1">'O5 Details by Class &amp; Accounts'!R156+'O5 Details by Class &amp; Accounts'!AM156+'O5 Details by Class &amp; Accounts'!BH156+'O5 Details by Class &amp; Accounts'!CC156</f>
        <v>0</v>
      </c>
      <c r="O156" s="667">
        <f ca="1">'O5 Details by Class &amp; Accounts'!S156+'O5 Details by Class &amp; Accounts'!AN156+'O5 Details by Class &amp; Accounts'!BI156+'O5 Details by Class &amp; Accounts'!CD156</f>
        <v>0</v>
      </c>
      <c r="P156" s="667">
        <f ca="1">'O5 Details by Class &amp; Accounts'!T156+'O5 Details by Class &amp; Accounts'!AO156+'O5 Details by Class &amp; Accounts'!BJ156+'O5 Details by Class &amp; Accounts'!CE156</f>
        <v>0</v>
      </c>
      <c r="Q156" s="667">
        <f ca="1">'O5 Details by Class &amp; Accounts'!U156+'O5 Details by Class &amp; Accounts'!AP156+'O5 Details by Class &amp; Accounts'!BK156+'O5 Details by Class &amp; Accounts'!CF156</f>
        <v>0</v>
      </c>
      <c r="R156" s="667">
        <f ca="1">'O5 Details by Class &amp; Accounts'!V156+'O5 Details by Class &amp; Accounts'!AQ156+'O5 Details by Class &amp; Accounts'!BL156+'O5 Details by Class &amp; Accounts'!CG156</f>
        <v>0</v>
      </c>
      <c r="S156" s="667">
        <f ca="1">'O5 Details by Class &amp; Accounts'!W156+'O5 Details by Class &amp; Accounts'!AR156+'O5 Details by Class &amp; Accounts'!BM156+'O5 Details by Class &amp; Accounts'!CH156</f>
        <v>0</v>
      </c>
      <c r="T156" s="667">
        <f ca="1">'O5 Details by Class &amp; Accounts'!X156+'O5 Details by Class &amp; Accounts'!AS156+'O5 Details by Class &amp; Accounts'!BN156+'O5 Details by Class &amp; Accounts'!CI156</f>
        <v>0</v>
      </c>
      <c r="U156" s="667">
        <f ca="1">'O5 Details by Class &amp; Accounts'!Y156+'O5 Details by Class &amp; Accounts'!AT156+'O5 Details by Class &amp; Accounts'!BO156+'O5 Details by Class &amp; Accounts'!CJ156</f>
        <v>0</v>
      </c>
      <c r="V156" s="667">
        <f ca="1">'O5 Details by Class &amp; Accounts'!Z156+'O5 Details by Class &amp; Accounts'!AU156+'O5 Details by Class &amp; Accounts'!BP156+'O5 Details by Class &amp; Accounts'!CK156</f>
        <v>0</v>
      </c>
      <c r="W156" s="667">
        <f ca="1">'O5 Details by Class &amp; Accounts'!AA156+'O5 Details by Class &amp; Accounts'!AV156+'O5 Details by Class &amp; Accounts'!BQ156+'O5 Details by Class &amp; Accounts'!CL156</f>
        <v>0</v>
      </c>
      <c r="X156" s="1113">
        <f ca="1">'O5 Details by Class &amp; Accounts'!AB156+'O5 Details by Class &amp; Accounts'!AW156+'O5 Details by Class &amp; Accounts'!BR156+'O5 Details by Class &amp; Accounts'!CM156</f>
        <v>0</v>
      </c>
      <c r="Y156" s="2092" t="str">
        <f t="shared" si="6"/>
        <v>5160</v>
      </c>
      <c r="Z156" s="2087">
        <v>1850</v>
      </c>
    </row>
    <row r="157" spans="1:26" ht="15.95" customHeight="1">
      <c r="A157" s="1945" t="s">
        <v>551</v>
      </c>
      <c r="B157" s="1089" t="s">
        <v>1257</v>
      </c>
      <c r="C157" s="1099" t="str">
        <f ca="1">IF(ISBLANK('E4 TB Allocation Details'!D157), "",('E4 TB Allocation Details'!D157))</f>
        <v>cu</v>
      </c>
      <c r="D157" s="1100">
        <f t="shared" ref="D157:D199" si="7">SUM(E157:X157)</f>
        <v>38000</v>
      </c>
      <c r="E157" s="667">
        <f ca="1">'O5 Details by Class &amp; Accounts'!I157+'O5 Details by Class &amp; Accounts'!AD157+'O5 Details by Class &amp; Accounts'!AY157+'O5 Details by Class &amp; Accounts'!BT157</f>
        <v>13339.365545025841</v>
      </c>
      <c r="F157" s="667">
        <f ca="1">'O5 Details by Class &amp; Accounts'!J157+'O5 Details by Class &amp; Accounts'!AE157+'O5 Details by Class &amp; Accounts'!AZ157+'O5 Details by Class &amp; Accounts'!BU157</f>
        <v>22830.907154898836</v>
      </c>
      <c r="G157" s="667">
        <f ca="1">'O5 Details by Class &amp; Accounts'!K157+'O5 Details by Class &amp; Accounts'!AF157+'O5 Details by Class &amp; Accounts'!BA157+'O5 Details by Class &amp; Accounts'!BV157</f>
        <v>1829.7273000753173</v>
      </c>
      <c r="H157" s="667">
        <f ca="1">'O5 Details by Class &amp; Accounts'!L157+'O5 Details by Class &amp; Accounts'!AG157+'O5 Details by Class &amp; Accounts'!BB157+'O5 Details by Class &amp; Accounts'!BW157</f>
        <v>0</v>
      </c>
      <c r="I157" s="667">
        <f ca="1">'O5 Details by Class &amp; Accounts'!M157+'O5 Details by Class &amp; Accounts'!AH157+'O5 Details by Class &amp; Accounts'!BC157+'O5 Details by Class &amp; Accounts'!BX157</f>
        <v>0</v>
      </c>
      <c r="J157" s="667">
        <f ca="1">'O5 Details by Class &amp; Accounts'!N157+'O5 Details by Class &amp; Accounts'!AI157+'O5 Details by Class &amp; Accounts'!BD157+'O5 Details by Class &amp; Accounts'!BY157</f>
        <v>0</v>
      </c>
      <c r="K157" s="667">
        <f ca="1">'O5 Details by Class &amp; Accounts'!O157+'O5 Details by Class &amp; Accounts'!AJ157+'O5 Details by Class &amp; Accounts'!BE157+'O5 Details by Class &amp; Accounts'!BZ157</f>
        <v>0</v>
      </c>
      <c r="L157" s="667">
        <f ca="1">'O5 Details by Class &amp; Accounts'!P157+'O5 Details by Class &amp; Accounts'!AK157+'O5 Details by Class &amp; Accounts'!BF157+'O5 Details by Class &amp; Accounts'!CA157</f>
        <v>0</v>
      </c>
      <c r="M157" s="667">
        <f ca="1">'O5 Details by Class &amp; Accounts'!Q157+'O5 Details by Class &amp; Accounts'!AL157+'O5 Details by Class &amp; Accounts'!BG157+'O5 Details by Class &amp; Accounts'!CB157</f>
        <v>0</v>
      </c>
      <c r="N157" s="667">
        <f ca="1">'O5 Details by Class &amp; Accounts'!R157+'O5 Details by Class &amp; Accounts'!AM157+'O5 Details by Class &amp; Accounts'!BH157+'O5 Details by Class &amp; Accounts'!CC157</f>
        <v>0</v>
      </c>
      <c r="O157" s="667">
        <f ca="1">'O5 Details by Class &amp; Accounts'!S157+'O5 Details by Class &amp; Accounts'!AN157+'O5 Details by Class &amp; Accounts'!BI157+'O5 Details by Class &amp; Accounts'!CD157</f>
        <v>0</v>
      </c>
      <c r="P157" s="667">
        <f ca="1">'O5 Details by Class &amp; Accounts'!T157+'O5 Details by Class &amp; Accounts'!AO157+'O5 Details by Class &amp; Accounts'!BJ157+'O5 Details by Class &amp; Accounts'!CE157</f>
        <v>0</v>
      </c>
      <c r="Q157" s="667">
        <f ca="1">'O5 Details by Class &amp; Accounts'!U157+'O5 Details by Class &amp; Accounts'!AP157+'O5 Details by Class &amp; Accounts'!BK157+'O5 Details by Class &amp; Accounts'!CF157</f>
        <v>0</v>
      </c>
      <c r="R157" s="667">
        <f ca="1">'O5 Details by Class &amp; Accounts'!V157+'O5 Details by Class &amp; Accounts'!AQ157+'O5 Details by Class &amp; Accounts'!BL157+'O5 Details by Class &amp; Accounts'!CG157</f>
        <v>0</v>
      </c>
      <c r="S157" s="667">
        <f ca="1">'O5 Details by Class &amp; Accounts'!W157+'O5 Details by Class &amp; Accounts'!AR157+'O5 Details by Class &amp; Accounts'!BM157+'O5 Details by Class &amp; Accounts'!CH157</f>
        <v>0</v>
      </c>
      <c r="T157" s="667">
        <f ca="1">'O5 Details by Class &amp; Accounts'!X157+'O5 Details by Class &amp; Accounts'!AS157+'O5 Details by Class &amp; Accounts'!BN157+'O5 Details by Class &amp; Accounts'!CI157</f>
        <v>0</v>
      </c>
      <c r="U157" s="667">
        <f ca="1">'O5 Details by Class &amp; Accounts'!Y157+'O5 Details by Class &amp; Accounts'!AT157+'O5 Details by Class &amp; Accounts'!BO157+'O5 Details by Class &amp; Accounts'!CJ157</f>
        <v>0</v>
      </c>
      <c r="V157" s="667">
        <f ca="1">'O5 Details by Class &amp; Accounts'!Z157+'O5 Details by Class &amp; Accounts'!AU157+'O5 Details by Class &amp; Accounts'!BP157+'O5 Details by Class &amp; Accounts'!CK157</f>
        <v>0</v>
      </c>
      <c r="W157" s="667">
        <f ca="1">'O5 Details by Class &amp; Accounts'!AA157+'O5 Details by Class &amp; Accounts'!AV157+'O5 Details by Class &amp; Accounts'!BQ157+'O5 Details by Class &amp; Accounts'!CL157</f>
        <v>0</v>
      </c>
      <c r="X157" s="1113">
        <f ca="1">'O5 Details by Class &amp; Accounts'!AB157+'O5 Details by Class &amp; Accounts'!AW157+'O5 Details by Class &amp; Accounts'!BR157+'O5 Details by Class &amp; Accounts'!CM157</f>
        <v>0</v>
      </c>
      <c r="Y157" s="2092" t="str">
        <f t="shared" si="6"/>
        <v>5175</v>
      </c>
      <c r="Z157" s="2087">
        <v>1860</v>
      </c>
    </row>
    <row r="158" spans="1:26" ht="15.95" customHeight="1">
      <c r="A158" s="1945" t="s">
        <v>552</v>
      </c>
      <c r="B158" s="1089" t="s">
        <v>1267</v>
      </c>
      <c r="C158" s="1099" t="str">
        <f ca="1">IF(ISBLANK('E4 TB Allocation Details'!D158), "",('E4 TB Allocation Details'!D158))</f>
        <v>cu</v>
      </c>
      <c r="D158" s="1100">
        <f t="shared" si="7"/>
        <v>0</v>
      </c>
      <c r="E158" s="667">
        <f ca="1">'O5 Details by Class &amp; Accounts'!I158+'O5 Details by Class &amp; Accounts'!AD158+'O5 Details by Class &amp; Accounts'!AY158+'O5 Details by Class &amp; Accounts'!BT158</f>
        <v>0</v>
      </c>
      <c r="F158" s="667">
        <f ca="1">'O5 Details by Class &amp; Accounts'!J158+'O5 Details by Class &amp; Accounts'!AE158+'O5 Details by Class &amp; Accounts'!AZ158+'O5 Details by Class &amp; Accounts'!BU158</f>
        <v>0</v>
      </c>
      <c r="G158" s="667">
        <f ca="1">'O5 Details by Class &amp; Accounts'!K158+'O5 Details by Class &amp; Accounts'!AF158+'O5 Details by Class &amp; Accounts'!BA158+'O5 Details by Class &amp; Accounts'!BV158</f>
        <v>0</v>
      </c>
      <c r="H158" s="667">
        <f ca="1">'O5 Details by Class &amp; Accounts'!L158+'O5 Details by Class &amp; Accounts'!AG158+'O5 Details by Class &amp; Accounts'!BB158+'O5 Details by Class &amp; Accounts'!BW158</f>
        <v>0</v>
      </c>
      <c r="I158" s="667">
        <f ca="1">'O5 Details by Class &amp; Accounts'!M158+'O5 Details by Class &amp; Accounts'!AH158+'O5 Details by Class &amp; Accounts'!BC158+'O5 Details by Class &amp; Accounts'!BX158</f>
        <v>0</v>
      </c>
      <c r="J158" s="667">
        <f ca="1">'O5 Details by Class &amp; Accounts'!N158+'O5 Details by Class &amp; Accounts'!AI158+'O5 Details by Class &amp; Accounts'!BD158+'O5 Details by Class &amp; Accounts'!BY158</f>
        <v>0</v>
      </c>
      <c r="K158" s="667">
        <f ca="1">'O5 Details by Class &amp; Accounts'!O158+'O5 Details by Class &amp; Accounts'!AJ158+'O5 Details by Class &amp; Accounts'!BE158+'O5 Details by Class &amp; Accounts'!BZ158</f>
        <v>0</v>
      </c>
      <c r="L158" s="667">
        <f ca="1">'O5 Details by Class &amp; Accounts'!P158+'O5 Details by Class &amp; Accounts'!AK158+'O5 Details by Class &amp; Accounts'!BF158+'O5 Details by Class &amp; Accounts'!CA158</f>
        <v>0</v>
      </c>
      <c r="M158" s="667">
        <f ca="1">'O5 Details by Class &amp; Accounts'!Q158+'O5 Details by Class &amp; Accounts'!AL158+'O5 Details by Class &amp; Accounts'!BG158+'O5 Details by Class &amp; Accounts'!CB158</f>
        <v>0</v>
      </c>
      <c r="N158" s="667">
        <f ca="1">'O5 Details by Class &amp; Accounts'!R158+'O5 Details by Class &amp; Accounts'!AM158+'O5 Details by Class &amp; Accounts'!BH158+'O5 Details by Class &amp; Accounts'!CC158</f>
        <v>0</v>
      </c>
      <c r="O158" s="667">
        <f ca="1">'O5 Details by Class &amp; Accounts'!S158+'O5 Details by Class &amp; Accounts'!AN158+'O5 Details by Class &amp; Accounts'!BI158+'O5 Details by Class &amp; Accounts'!CD158</f>
        <v>0</v>
      </c>
      <c r="P158" s="667">
        <f ca="1">'O5 Details by Class &amp; Accounts'!T158+'O5 Details by Class &amp; Accounts'!AO158+'O5 Details by Class &amp; Accounts'!BJ158+'O5 Details by Class &amp; Accounts'!CE158</f>
        <v>0</v>
      </c>
      <c r="Q158" s="667">
        <f ca="1">'O5 Details by Class &amp; Accounts'!U158+'O5 Details by Class &amp; Accounts'!AP158+'O5 Details by Class &amp; Accounts'!BK158+'O5 Details by Class &amp; Accounts'!CF158</f>
        <v>0</v>
      </c>
      <c r="R158" s="667">
        <f ca="1">'O5 Details by Class &amp; Accounts'!V158+'O5 Details by Class &amp; Accounts'!AQ158+'O5 Details by Class &amp; Accounts'!BL158+'O5 Details by Class &amp; Accounts'!CG158</f>
        <v>0</v>
      </c>
      <c r="S158" s="667">
        <f ca="1">'O5 Details by Class &amp; Accounts'!W158+'O5 Details by Class &amp; Accounts'!AR158+'O5 Details by Class &amp; Accounts'!BM158+'O5 Details by Class &amp; Accounts'!CH158</f>
        <v>0</v>
      </c>
      <c r="T158" s="667">
        <f ca="1">'O5 Details by Class &amp; Accounts'!X158+'O5 Details by Class &amp; Accounts'!AS158+'O5 Details by Class &amp; Accounts'!BN158+'O5 Details by Class &amp; Accounts'!CI158</f>
        <v>0</v>
      </c>
      <c r="U158" s="667">
        <f ca="1">'O5 Details by Class &amp; Accounts'!Y158+'O5 Details by Class &amp; Accounts'!AT158+'O5 Details by Class &amp; Accounts'!BO158+'O5 Details by Class &amp; Accounts'!CJ158</f>
        <v>0</v>
      </c>
      <c r="V158" s="667">
        <f ca="1">'O5 Details by Class &amp; Accounts'!Z158+'O5 Details by Class &amp; Accounts'!AU158+'O5 Details by Class &amp; Accounts'!BP158+'O5 Details by Class &amp; Accounts'!CK158</f>
        <v>0</v>
      </c>
      <c r="W158" s="667">
        <f ca="1">'O5 Details by Class &amp; Accounts'!AA158+'O5 Details by Class &amp; Accounts'!AV158+'O5 Details by Class &amp; Accounts'!BQ158+'O5 Details by Class &amp; Accounts'!CL158</f>
        <v>0</v>
      </c>
      <c r="X158" s="1113">
        <f ca="1">'O5 Details by Class &amp; Accounts'!AB158+'O5 Details by Class &amp; Accounts'!AW158+'O5 Details by Class &amp; Accounts'!BR158+'O5 Details by Class &amp; Accounts'!CM158</f>
        <v>0</v>
      </c>
      <c r="Y158" s="2092" t="str">
        <f t="shared" si="6"/>
        <v>5305</v>
      </c>
      <c r="Z158" s="2087" t="s">
        <v>891</v>
      </c>
    </row>
    <row r="159" spans="1:26" ht="15.95" customHeight="1">
      <c r="A159" s="1945" t="s">
        <v>556</v>
      </c>
      <c r="B159" s="1089" t="s">
        <v>627</v>
      </c>
      <c r="C159" s="1099" t="str">
        <f ca="1">IF(ISBLANK('E4 TB Allocation Details'!D159), "",('E4 TB Allocation Details'!D159))</f>
        <v>cu</v>
      </c>
      <c r="D159" s="1100">
        <f t="shared" si="7"/>
        <v>302794.00000000006</v>
      </c>
      <c r="E159" s="667">
        <f ca="1">'O5 Details by Class &amp; Accounts'!I159+'O5 Details by Class &amp; Accounts'!AD159+'O5 Details by Class &amp; Accounts'!AY159+'O5 Details by Class &amp; Accounts'!BT159</f>
        <v>232197.08889590731</v>
      </c>
      <c r="F159" s="667">
        <f ca="1">'O5 Details by Class &amp; Accounts'!J159+'O5 Details by Class &amp; Accounts'!AE159+'O5 Details by Class &amp; Accounts'!AZ159+'O5 Details by Class &amp; Accounts'!BU159</f>
        <v>52300.584115561454</v>
      </c>
      <c r="G159" s="667">
        <f ca="1">'O5 Details by Class &amp; Accounts'!K159+'O5 Details by Class &amp; Accounts'!AF159+'O5 Details by Class &amp; Accounts'!BA159+'O5 Details by Class &amp; Accounts'!BV159</f>
        <v>18296.326988531251</v>
      </c>
      <c r="H159" s="667">
        <f ca="1">'O5 Details by Class &amp; Accounts'!L159+'O5 Details by Class &amp; Accounts'!AG159+'O5 Details by Class &amp; Accounts'!BB159+'O5 Details by Class &amp; Accounts'!BW159</f>
        <v>0</v>
      </c>
      <c r="I159" s="667">
        <f ca="1">'O5 Details by Class &amp; Accounts'!M159+'O5 Details by Class &amp; Accounts'!AH159+'O5 Details by Class &amp; Accounts'!BC159+'O5 Details by Class &amp; Accounts'!BX159</f>
        <v>0</v>
      </c>
      <c r="J159" s="667">
        <f ca="1">'O5 Details by Class &amp; Accounts'!N159+'O5 Details by Class &amp; Accounts'!AI159+'O5 Details by Class &amp; Accounts'!BD159+'O5 Details by Class &amp; Accounts'!BY159</f>
        <v>0</v>
      </c>
      <c r="K159" s="667">
        <f ca="1">'O5 Details by Class &amp; Accounts'!O159+'O5 Details by Class &amp; Accounts'!AJ159+'O5 Details by Class &amp; Accounts'!BE159+'O5 Details by Class &amp; Accounts'!BZ159</f>
        <v>0</v>
      </c>
      <c r="L159" s="667">
        <f ca="1">'O5 Details by Class &amp; Accounts'!P159+'O5 Details by Class &amp; Accounts'!AK159+'O5 Details by Class &amp; Accounts'!BF159+'O5 Details by Class &amp; Accounts'!CA159</f>
        <v>0</v>
      </c>
      <c r="M159" s="667">
        <f ca="1">'O5 Details by Class &amp; Accounts'!Q159+'O5 Details by Class &amp; Accounts'!AL159+'O5 Details by Class &amp; Accounts'!BG159+'O5 Details by Class &amp; Accounts'!CB159</f>
        <v>0</v>
      </c>
      <c r="N159" s="667">
        <f ca="1">'O5 Details by Class &amp; Accounts'!R159+'O5 Details by Class &amp; Accounts'!AM159+'O5 Details by Class &amp; Accounts'!BH159+'O5 Details by Class &amp; Accounts'!CC159</f>
        <v>0</v>
      </c>
      <c r="O159" s="667">
        <f ca="1">'O5 Details by Class &amp; Accounts'!S159+'O5 Details by Class &amp; Accounts'!AN159+'O5 Details by Class &amp; Accounts'!BI159+'O5 Details by Class &amp; Accounts'!CD159</f>
        <v>0</v>
      </c>
      <c r="P159" s="667">
        <f ca="1">'O5 Details by Class &amp; Accounts'!T159+'O5 Details by Class &amp; Accounts'!AO159+'O5 Details by Class &amp; Accounts'!BJ159+'O5 Details by Class &amp; Accounts'!CE159</f>
        <v>0</v>
      </c>
      <c r="Q159" s="667">
        <f ca="1">'O5 Details by Class &amp; Accounts'!U159+'O5 Details by Class &amp; Accounts'!AP159+'O5 Details by Class &amp; Accounts'!BK159+'O5 Details by Class &amp; Accounts'!CF159</f>
        <v>0</v>
      </c>
      <c r="R159" s="667">
        <f ca="1">'O5 Details by Class &amp; Accounts'!V159+'O5 Details by Class &amp; Accounts'!AQ159+'O5 Details by Class &amp; Accounts'!BL159+'O5 Details by Class &amp; Accounts'!CG159</f>
        <v>0</v>
      </c>
      <c r="S159" s="667">
        <f ca="1">'O5 Details by Class &amp; Accounts'!W159+'O5 Details by Class &amp; Accounts'!AR159+'O5 Details by Class &amp; Accounts'!BM159+'O5 Details by Class &amp; Accounts'!CH159</f>
        <v>0</v>
      </c>
      <c r="T159" s="667">
        <f ca="1">'O5 Details by Class &amp; Accounts'!X159+'O5 Details by Class &amp; Accounts'!AS159+'O5 Details by Class &amp; Accounts'!BN159+'O5 Details by Class &amp; Accounts'!CI159</f>
        <v>0</v>
      </c>
      <c r="U159" s="667">
        <f ca="1">'O5 Details by Class &amp; Accounts'!Y159+'O5 Details by Class &amp; Accounts'!AT159+'O5 Details by Class &amp; Accounts'!BO159+'O5 Details by Class &amp; Accounts'!CJ159</f>
        <v>0</v>
      </c>
      <c r="V159" s="667">
        <f ca="1">'O5 Details by Class &amp; Accounts'!Z159+'O5 Details by Class &amp; Accounts'!AU159+'O5 Details by Class &amp; Accounts'!BP159+'O5 Details by Class &amp; Accounts'!CK159</f>
        <v>0</v>
      </c>
      <c r="W159" s="667">
        <f ca="1">'O5 Details by Class &amp; Accounts'!AA159+'O5 Details by Class &amp; Accounts'!AV159+'O5 Details by Class &amp; Accounts'!BQ159+'O5 Details by Class &amp; Accounts'!CL159</f>
        <v>0</v>
      </c>
      <c r="X159" s="1113">
        <f ca="1">'O5 Details by Class &amp; Accounts'!AB159+'O5 Details by Class &amp; Accounts'!AW159+'O5 Details by Class &amp; Accounts'!BR159+'O5 Details by Class &amp; Accounts'!CM159</f>
        <v>0</v>
      </c>
      <c r="Y159" s="2092" t="str">
        <f t="shared" si="6"/>
        <v>5310</v>
      </c>
      <c r="Z159" s="2087" t="s">
        <v>88</v>
      </c>
    </row>
    <row r="160" spans="1:26" ht="15.95" customHeight="1">
      <c r="A160" s="1945" t="s">
        <v>553</v>
      </c>
      <c r="B160" s="1089" t="s">
        <v>731</v>
      </c>
      <c r="C160" s="1099" t="str">
        <f ca="1">IF(ISBLANK('E4 TB Allocation Details'!D160), "",('E4 TB Allocation Details'!D160))</f>
        <v>cu</v>
      </c>
      <c r="D160" s="1100">
        <f t="shared" si="7"/>
        <v>506205.99999999994</v>
      </c>
      <c r="E160" s="667">
        <f ca="1">'O5 Details by Class &amp; Accounts'!I160+'O5 Details by Class &amp; Accounts'!AD160+'O5 Details by Class &amp; Accounts'!AY160+'O5 Details by Class &amp; Accounts'!BT160</f>
        <v>378336.34156567312</v>
      </c>
      <c r="F160" s="667">
        <f ca="1">'O5 Details by Class &amp; Accounts'!J160+'O5 Details by Class &amp; Accounts'!AE160+'O5 Details by Class &amp; Accounts'!AZ160+'O5 Details by Class &amp; Accounts'!BU160</f>
        <v>89866.902063544054</v>
      </c>
      <c r="G160" s="667">
        <f ca="1">'O5 Details by Class &amp; Accounts'!K160+'O5 Details by Class &amp; Accounts'!AF160+'O5 Details by Class &amp; Accounts'!BA160+'O5 Details by Class &amp; Accounts'!BV160</f>
        <v>36444.17910252211</v>
      </c>
      <c r="H160" s="667">
        <f ca="1">'O5 Details by Class &amp; Accounts'!L160+'O5 Details by Class &amp; Accounts'!AG160+'O5 Details by Class &amp; Accounts'!BB160+'O5 Details by Class &amp; Accounts'!BW160</f>
        <v>0</v>
      </c>
      <c r="I160" s="667">
        <f ca="1">'O5 Details by Class &amp; Accounts'!M160+'O5 Details by Class &amp; Accounts'!AH160+'O5 Details by Class &amp; Accounts'!BC160+'O5 Details by Class &amp; Accounts'!BX160</f>
        <v>0</v>
      </c>
      <c r="J160" s="667">
        <f ca="1">'O5 Details by Class &amp; Accounts'!N160+'O5 Details by Class &amp; Accounts'!AI160+'O5 Details by Class &amp; Accounts'!BD160+'O5 Details by Class &amp; Accounts'!BY160</f>
        <v>0</v>
      </c>
      <c r="K160" s="667">
        <f ca="1">'O5 Details by Class &amp; Accounts'!O160+'O5 Details by Class &amp; Accounts'!AJ160+'O5 Details by Class &amp; Accounts'!BE160+'O5 Details by Class &amp; Accounts'!BZ160</f>
        <v>165.80609236816244</v>
      </c>
      <c r="L160" s="667">
        <f ca="1">'O5 Details by Class &amp; Accounts'!P160+'O5 Details by Class &amp; Accounts'!AK160+'O5 Details by Class &amp; Accounts'!BF160+'O5 Details by Class &amp; Accounts'!CA160</f>
        <v>895.35289878807725</v>
      </c>
      <c r="M160" s="667">
        <f ca="1">'O5 Details by Class &amp; Accounts'!Q160+'O5 Details by Class &amp; Accounts'!AL160+'O5 Details by Class &amp; Accounts'!BG160+'O5 Details by Class &amp; Accounts'!CB160</f>
        <v>497.41827710448734</v>
      </c>
      <c r="N160" s="667">
        <f ca="1">'O5 Details by Class &amp; Accounts'!R160+'O5 Details by Class &amp; Accounts'!AM160+'O5 Details by Class &amp; Accounts'!BH160+'O5 Details by Class &amp; Accounts'!CC160</f>
        <v>0</v>
      </c>
      <c r="O160" s="667">
        <f ca="1">'O5 Details by Class &amp; Accounts'!S160+'O5 Details by Class &amp; Accounts'!AN160+'O5 Details by Class &amp; Accounts'!BI160+'O5 Details by Class &amp; Accounts'!CD160</f>
        <v>0</v>
      </c>
      <c r="P160" s="667">
        <f ca="1">'O5 Details by Class &amp; Accounts'!T160+'O5 Details by Class &amp; Accounts'!AO160+'O5 Details by Class &amp; Accounts'!BJ160+'O5 Details by Class &amp; Accounts'!CE160</f>
        <v>0</v>
      </c>
      <c r="Q160" s="667">
        <f ca="1">'O5 Details by Class &amp; Accounts'!U160+'O5 Details by Class &amp; Accounts'!AP160+'O5 Details by Class &amp; Accounts'!BK160+'O5 Details by Class &amp; Accounts'!CF160</f>
        <v>0</v>
      </c>
      <c r="R160" s="667">
        <f ca="1">'O5 Details by Class &amp; Accounts'!V160+'O5 Details by Class &amp; Accounts'!AQ160+'O5 Details by Class &amp; Accounts'!BL160+'O5 Details by Class &amp; Accounts'!CG160</f>
        <v>0</v>
      </c>
      <c r="S160" s="667">
        <f ca="1">'O5 Details by Class &amp; Accounts'!W160+'O5 Details by Class &amp; Accounts'!AR160+'O5 Details by Class &amp; Accounts'!BM160+'O5 Details by Class &amp; Accounts'!CH160</f>
        <v>0</v>
      </c>
      <c r="T160" s="667">
        <f ca="1">'O5 Details by Class &amp; Accounts'!X160+'O5 Details by Class &amp; Accounts'!AS160+'O5 Details by Class &amp; Accounts'!BN160+'O5 Details by Class &amp; Accounts'!CI160</f>
        <v>0</v>
      </c>
      <c r="U160" s="667">
        <f ca="1">'O5 Details by Class &amp; Accounts'!Y160+'O5 Details by Class &amp; Accounts'!AT160+'O5 Details by Class &amp; Accounts'!BO160+'O5 Details by Class &amp; Accounts'!CJ160</f>
        <v>0</v>
      </c>
      <c r="V160" s="667">
        <f ca="1">'O5 Details by Class &amp; Accounts'!Z160+'O5 Details by Class &amp; Accounts'!AU160+'O5 Details by Class &amp; Accounts'!BP160+'O5 Details by Class &amp; Accounts'!CK160</f>
        <v>0</v>
      </c>
      <c r="W160" s="667">
        <f ca="1">'O5 Details by Class &amp; Accounts'!AA160+'O5 Details by Class &amp; Accounts'!AV160+'O5 Details by Class &amp; Accounts'!BQ160+'O5 Details by Class &amp; Accounts'!CL160</f>
        <v>0</v>
      </c>
      <c r="X160" s="1113">
        <f ca="1">'O5 Details by Class &amp; Accounts'!AB160+'O5 Details by Class &amp; Accounts'!AW160+'O5 Details by Class &amp; Accounts'!BR160+'O5 Details by Class &amp; Accounts'!CM160</f>
        <v>0</v>
      </c>
      <c r="Y160" s="2092" t="str">
        <f t="shared" si="6"/>
        <v>5315</v>
      </c>
      <c r="Z160" s="2087" t="s">
        <v>891</v>
      </c>
    </row>
    <row r="161" spans="1:26" ht="15.95" customHeight="1">
      <c r="A161" s="1945">
        <v>5320</v>
      </c>
      <c r="B161" s="1089" t="s">
        <v>732</v>
      </c>
      <c r="C161" s="1099" t="str">
        <f ca="1">IF(ISBLANK('E4 TB Allocation Details'!D161), "",('E4 TB Allocation Details'!D161))</f>
        <v>cu</v>
      </c>
      <c r="D161" s="1100">
        <f t="shared" si="7"/>
        <v>50000.000000000007</v>
      </c>
      <c r="E161" s="667">
        <f ca="1">'O5 Details by Class &amp; Accounts'!I161+'O5 Details by Class &amp; Accounts'!AD161+'O5 Details by Class &amp; Accounts'!AY161+'O5 Details by Class &amp; Accounts'!BT161</f>
        <v>37369.800196528005</v>
      </c>
      <c r="F161" s="667">
        <f ca="1">'O5 Details by Class &amp; Accounts'!J161+'O5 Details by Class &amp; Accounts'!AE161+'O5 Details by Class &amp; Accounts'!AZ161+'O5 Details by Class &amp; Accounts'!BU161</f>
        <v>8876.5149033737307</v>
      </c>
      <c r="G161" s="667">
        <f ca="1">'O5 Details by Class &amp; Accounts'!K161+'O5 Details by Class &amp; Accounts'!AF161+'O5 Details by Class &amp; Accounts'!BA161+'O5 Details by Class &amp; Accounts'!BV161</f>
        <v>3599.7379626596789</v>
      </c>
      <c r="H161" s="667">
        <f ca="1">'O5 Details by Class &amp; Accounts'!L161+'O5 Details by Class &amp; Accounts'!AG161+'O5 Details by Class &amp; Accounts'!BB161+'O5 Details by Class &amp; Accounts'!BW161</f>
        <v>0</v>
      </c>
      <c r="I161" s="667">
        <f ca="1">'O5 Details by Class &amp; Accounts'!M161+'O5 Details by Class &amp; Accounts'!AH161+'O5 Details by Class &amp; Accounts'!BC161+'O5 Details by Class &amp; Accounts'!BX161</f>
        <v>0</v>
      </c>
      <c r="J161" s="667">
        <f ca="1">'O5 Details by Class &amp; Accounts'!N161+'O5 Details by Class &amp; Accounts'!AI161+'O5 Details by Class &amp; Accounts'!BD161+'O5 Details by Class &amp; Accounts'!BY161</f>
        <v>0</v>
      </c>
      <c r="K161" s="667">
        <f ca="1">'O5 Details by Class &amp; Accounts'!O161+'O5 Details by Class &amp; Accounts'!AJ161+'O5 Details by Class &amp; Accounts'!BE161+'O5 Details by Class &amp; Accounts'!BZ161</f>
        <v>16.377333770062233</v>
      </c>
      <c r="L161" s="667">
        <f ca="1">'O5 Details by Class &amp; Accounts'!P161+'O5 Details by Class &amp; Accounts'!AK161+'O5 Details by Class &amp; Accounts'!BF161+'O5 Details by Class &amp; Accounts'!CA161</f>
        <v>88.437602358336065</v>
      </c>
      <c r="M161" s="667">
        <f ca="1">'O5 Details by Class &amp; Accounts'!Q161+'O5 Details by Class &amp; Accounts'!AL161+'O5 Details by Class &amp; Accounts'!BG161+'O5 Details by Class &amp; Accounts'!CB161</f>
        <v>49.132001310186695</v>
      </c>
      <c r="N161" s="667">
        <f ca="1">'O5 Details by Class &amp; Accounts'!R161+'O5 Details by Class &amp; Accounts'!AM161+'O5 Details by Class &amp; Accounts'!BH161+'O5 Details by Class &amp; Accounts'!CC161</f>
        <v>0</v>
      </c>
      <c r="O161" s="667">
        <f ca="1">'O5 Details by Class &amp; Accounts'!S161+'O5 Details by Class &amp; Accounts'!AN161+'O5 Details by Class &amp; Accounts'!BI161+'O5 Details by Class &amp; Accounts'!CD161</f>
        <v>0</v>
      </c>
      <c r="P161" s="667">
        <f ca="1">'O5 Details by Class &amp; Accounts'!T161+'O5 Details by Class &amp; Accounts'!AO161+'O5 Details by Class &amp; Accounts'!BJ161+'O5 Details by Class &amp; Accounts'!CE161</f>
        <v>0</v>
      </c>
      <c r="Q161" s="667">
        <f ca="1">'O5 Details by Class &amp; Accounts'!U161+'O5 Details by Class &amp; Accounts'!AP161+'O5 Details by Class &amp; Accounts'!BK161+'O5 Details by Class &amp; Accounts'!CF161</f>
        <v>0</v>
      </c>
      <c r="R161" s="667">
        <f ca="1">'O5 Details by Class &amp; Accounts'!V161+'O5 Details by Class &amp; Accounts'!AQ161+'O5 Details by Class &amp; Accounts'!BL161+'O5 Details by Class &amp; Accounts'!CG161</f>
        <v>0</v>
      </c>
      <c r="S161" s="667">
        <f ca="1">'O5 Details by Class &amp; Accounts'!W161+'O5 Details by Class &amp; Accounts'!AR161+'O5 Details by Class &amp; Accounts'!BM161+'O5 Details by Class &amp; Accounts'!CH161</f>
        <v>0</v>
      </c>
      <c r="T161" s="667">
        <f ca="1">'O5 Details by Class &amp; Accounts'!X161+'O5 Details by Class &amp; Accounts'!AS161+'O5 Details by Class &amp; Accounts'!BN161+'O5 Details by Class &amp; Accounts'!CI161</f>
        <v>0</v>
      </c>
      <c r="U161" s="667">
        <f ca="1">'O5 Details by Class &amp; Accounts'!Y161+'O5 Details by Class &amp; Accounts'!AT161+'O5 Details by Class &amp; Accounts'!BO161+'O5 Details by Class &amp; Accounts'!CJ161</f>
        <v>0</v>
      </c>
      <c r="V161" s="667">
        <f ca="1">'O5 Details by Class &amp; Accounts'!Z161+'O5 Details by Class &amp; Accounts'!AU161+'O5 Details by Class &amp; Accounts'!BP161+'O5 Details by Class &amp; Accounts'!CK161</f>
        <v>0</v>
      </c>
      <c r="W161" s="667">
        <f ca="1">'O5 Details by Class &amp; Accounts'!AA161+'O5 Details by Class &amp; Accounts'!AV161+'O5 Details by Class &amp; Accounts'!BQ161+'O5 Details by Class &amp; Accounts'!CL161</f>
        <v>0</v>
      </c>
      <c r="X161" s="1113">
        <f ca="1">'O5 Details by Class &amp; Accounts'!AB161+'O5 Details by Class &amp; Accounts'!AW161+'O5 Details by Class &amp; Accounts'!BR161+'O5 Details by Class &amp; Accounts'!CM161</f>
        <v>0</v>
      </c>
      <c r="Y161" s="2093">
        <f t="shared" si="6"/>
        <v>5320</v>
      </c>
      <c r="Z161" s="2087" t="s">
        <v>891</v>
      </c>
    </row>
    <row r="162" spans="1:26" ht="15.95" customHeight="1">
      <c r="A162" s="1945">
        <v>5325</v>
      </c>
      <c r="B162" s="1089" t="s">
        <v>733</v>
      </c>
      <c r="C162" s="1099" t="str">
        <f ca="1">IF(ISBLANK('E4 TB Allocation Details'!D162), "",('E4 TB Allocation Details'!D162))</f>
        <v>cu</v>
      </c>
      <c r="D162" s="1100">
        <f t="shared" si="7"/>
        <v>0</v>
      </c>
      <c r="E162" s="667">
        <f ca="1">'O5 Details by Class &amp; Accounts'!I162+'O5 Details by Class &amp; Accounts'!AD162+'O5 Details by Class &amp; Accounts'!AY162+'O5 Details by Class &amp; Accounts'!BT162</f>
        <v>0</v>
      </c>
      <c r="F162" s="667">
        <f ca="1">'O5 Details by Class &amp; Accounts'!J162+'O5 Details by Class &amp; Accounts'!AE162+'O5 Details by Class &amp; Accounts'!AZ162+'O5 Details by Class &amp; Accounts'!BU162</f>
        <v>0</v>
      </c>
      <c r="G162" s="667">
        <f ca="1">'O5 Details by Class &amp; Accounts'!K162+'O5 Details by Class &amp; Accounts'!AF162+'O5 Details by Class &amp; Accounts'!BA162+'O5 Details by Class &amp; Accounts'!BV162</f>
        <v>0</v>
      </c>
      <c r="H162" s="667">
        <f ca="1">'O5 Details by Class &amp; Accounts'!L162+'O5 Details by Class &amp; Accounts'!AG162+'O5 Details by Class &amp; Accounts'!BB162+'O5 Details by Class &amp; Accounts'!BW162</f>
        <v>0</v>
      </c>
      <c r="I162" s="667">
        <f ca="1">'O5 Details by Class &amp; Accounts'!M162+'O5 Details by Class &amp; Accounts'!AH162+'O5 Details by Class &amp; Accounts'!BC162+'O5 Details by Class &amp; Accounts'!BX162</f>
        <v>0</v>
      </c>
      <c r="J162" s="667">
        <f ca="1">'O5 Details by Class &amp; Accounts'!N162+'O5 Details by Class &amp; Accounts'!AI162+'O5 Details by Class &amp; Accounts'!BD162+'O5 Details by Class &amp; Accounts'!BY162</f>
        <v>0</v>
      </c>
      <c r="K162" s="667">
        <f ca="1">'O5 Details by Class &amp; Accounts'!O162+'O5 Details by Class &amp; Accounts'!AJ162+'O5 Details by Class &amp; Accounts'!BE162+'O5 Details by Class &amp; Accounts'!BZ162</f>
        <v>0</v>
      </c>
      <c r="L162" s="667">
        <f ca="1">'O5 Details by Class &amp; Accounts'!P162+'O5 Details by Class &amp; Accounts'!AK162+'O5 Details by Class &amp; Accounts'!BF162+'O5 Details by Class &amp; Accounts'!CA162</f>
        <v>0</v>
      </c>
      <c r="M162" s="667">
        <f ca="1">'O5 Details by Class &amp; Accounts'!Q162+'O5 Details by Class &amp; Accounts'!AL162+'O5 Details by Class &amp; Accounts'!BG162+'O5 Details by Class &amp; Accounts'!CB162</f>
        <v>0</v>
      </c>
      <c r="N162" s="667">
        <f ca="1">'O5 Details by Class &amp; Accounts'!R162+'O5 Details by Class &amp; Accounts'!AM162+'O5 Details by Class &amp; Accounts'!BH162+'O5 Details by Class &amp; Accounts'!CC162</f>
        <v>0</v>
      </c>
      <c r="O162" s="667">
        <f ca="1">'O5 Details by Class &amp; Accounts'!S162+'O5 Details by Class &amp; Accounts'!AN162+'O5 Details by Class &amp; Accounts'!BI162+'O5 Details by Class &amp; Accounts'!CD162</f>
        <v>0</v>
      </c>
      <c r="P162" s="667">
        <f ca="1">'O5 Details by Class &amp; Accounts'!T162+'O5 Details by Class &amp; Accounts'!AO162+'O5 Details by Class &amp; Accounts'!BJ162+'O5 Details by Class &amp; Accounts'!CE162</f>
        <v>0</v>
      </c>
      <c r="Q162" s="667">
        <f ca="1">'O5 Details by Class &amp; Accounts'!U162+'O5 Details by Class &amp; Accounts'!AP162+'O5 Details by Class &amp; Accounts'!BK162+'O5 Details by Class &amp; Accounts'!CF162</f>
        <v>0</v>
      </c>
      <c r="R162" s="667">
        <f ca="1">'O5 Details by Class &amp; Accounts'!V162+'O5 Details by Class &amp; Accounts'!AQ162+'O5 Details by Class &amp; Accounts'!BL162+'O5 Details by Class &amp; Accounts'!CG162</f>
        <v>0</v>
      </c>
      <c r="S162" s="667">
        <f ca="1">'O5 Details by Class &amp; Accounts'!W162+'O5 Details by Class &amp; Accounts'!AR162+'O5 Details by Class &amp; Accounts'!BM162+'O5 Details by Class &amp; Accounts'!CH162</f>
        <v>0</v>
      </c>
      <c r="T162" s="667">
        <f ca="1">'O5 Details by Class &amp; Accounts'!X162+'O5 Details by Class &amp; Accounts'!AS162+'O5 Details by Class &amp; Accounts'!BN162+'O5 Details by Class &amp; Accounts'!CI162</f>
        <v>0</v>
      </c>
      <c r="U162" s="667">
        <f ca="1">'O5 Details by Class &amp; Accounts'!Y162+'O5 Details by Class &amp; Accounts'!AT162+'O5 Details by Class &amp; Accounts'!BO162+'O5 Details by Class &amp; Accounts'!CJ162</f>
        <v>0</v>
      </c>
      <c r="V162" s="667">
        <f ca="1">'O5 Details by Class &amp; Accounts'!Z162+'O5 Details by Class &amp; Accounts'!AU162+'O5 Details by Class &amp; Accounts'!BP162+'O5 Details by Class &amp; Accounts'!CK162</f>
        <v>0</v>
      </c>
      <c r="W162" s="667">
        <f ca="1">'O5 Details by Class &amp; Accounts'!AA162+'O5 Details by Class &amp; Accounts'!AV162+'O5 Details by Class &amp; Accounts'!BQ162+'O5 Details by Class &amp; Accounts'!CL162</f>
        <v>0</v>
      </c>
      <c r="X162" s="1113">
        <f ca="1">'O5 Details by Class &amp; Accounts'!AB162+'O5 Details by Class &amp; Accounts'!AW162+'O5 Details by Class &amp; Accounts'!BR162+'O5 Details by Class &amp; Accounts'!CM162</f>
        <v>0</v>
      </c>
      <c r="Y162" s="2093">
        <f t="shared" si="6"/>
        <v>5325</v>
      </c>
      <c r="Z162" s="2087" t="s">
        <v>891</v>
      </c>
    </row>
    <row r="163" spans="1:26" ht="15.95" customHeight="1">
      <c r="A163" s="1945" t="s">
        <v>554</v>
      </c>
      <c r="B163" s="1089" t="s">
        <v>734</v>
      </c>
      <c r="C163" s="1099" t="str">
        <f ca="1">IF(ISBLANK('E4 TB Allocation Details'!D163), "",('E4 TB Allocation Details'!D163))</f>
        <v>cu</v>
      </c>
      <c r="D163" s="1100">
        <f t="shared" si="7"/>
        <v>22000</v>
      </c>
      <c r="E163" s="667">
        <f ca="1">'O5 Details by Class &amp; Accounts'!I163+'O5 Details by Class &amp; Accounts'!AD163+'O5 Details by Class &amp; Accounts'!AY163+'O5 Details by Class &amp; Accounts'!BT163</f>
        <v>16442.712086472322</v>
      </c>
      <c r="F163" s="667">
        <f ca="1">'O5 Details by Class &amp; Accounts'!J163+'O5 Details by Class &amp; Accounts'!AE163+'O5 Details by Class &amp; Accounts'!AZ163+'O5 Details by Class &amp; Accounts'!BU163</f>
        <v>3905.6665574844415</v>
      </c>
      <c r="G163" s="667">
        <f ca="1">'O5 Details by Class &amp; Accounts'!K163+'O5 Details by Class &amp; Accounts'!AF163+'O5 Details by Class &amp; Accounts'!BA163+'O5 Details by Class &amp; Accounts'!BV163</f>
        <v>1583.8847035702588</v>
      </c>
      <c r="H163" s="667">
        <f ca="1">'O5 Details by Class &amp; Accounts'!L163+'O5 Details by Class &amp; Accounts'!AG163+'O5 Details by Class &amp; Accounts'!BB163+'O5 Details by Class &amp; Accounts'!BW163</f>
        <v>0</v>
      </c>
      <c r="I163" s="667">
        <f ca="1">'O5 Details by Class &amp; Accounts'!M163+'O5 Details by Class &amp; Accounts'!AH163+'O5 Details by Class &amp; Accounts'!BC163+'O5 Details by Class &amp; Accounts'!BX163</f>
        <v>0</v>
      </c>
      <c r="J163" s="667">
        <f ca="1">'O5 Details by Class &amp; Accounts'!N163+'O5 Details by Class &amp; Accounts'!AI163+'O5 Details by Class &amp; Accounts'!BD163+'O5 Details by Class &amp; Accounts'!BY163</f>
        <v>0</v>
      </c>
      <c r="K163" s="667">
        <f ca="1">'O5 Details by Class &amp; Accounts'!O163+'O5 Details by Class &amp; Accounts'!AJ163+'O5 Details by Class &amp; Accounts'!BE163+'O5 Details by Class &amp; Accounts'!BZ163</f>
        <v>7.2060268588273821</v>
      </c>
      <c r="L163" s="667">
        <f ca="1">'O5 Details by Class &amp; Accounts'!P163+'O5 Details by Class &amp; Accounts'!AK163+'O5 Details by Class &amp; Accounts'!BF163+'O5 Details by Class &amp; Accounts'!CA163</f>
        <v>38.912545037667869</v>
      </c>
      <c r="M163" s="667">
        <f ca="1">'O5 Details by Class &amp; Accounts'!Q163+'O5 Details by Class &amp; Accounts'!AL163+'O5 Details by Class &amp; Accounts'!BG163+'O5 Details by Class &amp; Accounts'!CB163</f>
        <v>21.618080576482146</v>
      </c>
      <c r="N163" s="667">
        <f ca="1">'O5 Details by Class &amp; Accounts'!R163+'O5 Details by Class &amp; Accounts'!AM163+'O5 Details by Class &amp; Accounts'!BH163+'O5 Details by Class &amp; Accounts'!CC163</f>
        <v>0</v>
      </c>
      <c r="O163" s="667">
        <f ca="1">'O5 Details by Class &amp; Accounts'!S163+'O5 Details by Class &amp; Accounts'!AN163+'O5 Details by Class &amp; Accounts'!BI163+'O5 Details by Class &amp; Accounts'!CD163</f>
        <v>0</v>
      </c>
      <c r="P163" s="667">
        <f ca="1">'O5 Details by Class &amp; Accounts'!T163+'O5 Details by Class &amp; Accounts'!AO163+'O5 Details by Class &amp; Accounts'!BJ163+'O5 Details by Class &amp; Accounts'!CE163</f>
        <v>0</v>
      </c>
      <c r="Q163" s="667">
        <f ca="1">'O5 Details by Class &amp; Accounts'!U163+'O5 Details by Class &amp; Accounts'!AP163+'O5 Details by Class &amp; Accounts'!BK163+'O5 Details by Class &amp; Accounts'!CF163</f>
        <v>0</v>
      </c>
      <c r="R163" s="667">
        <f ca="1">'O5 Details by Class &amp; Accounts'!V163+'O5 Details by Class &amp; Accounts'!AQ163+'O5 Details by Class &amp; Accounts'!BL163+'O5 Details by Class &amp; Accounts'!CG163</f>
        <v>0</v>
      </c>
      <c r="S163" s="667">
        <f ca="1">'O5 Details by Class &amp; Accounts'!W163+'O5 Details by Class &amp; Accounts'!AR163+'O5 Details by Class &amp; Accounts'!BM163+'O5 Details by Class &amp; Accounts'!CH163</f>
        <v>0</v>
      </c>
      <c r="T163" s="667">
        <f ca="1">'O5 Details by Class &amp; Accounts'!X163+'O5 Details by Class &amp; Accounts'!AS163+'O5 Details by Class &amp; Accounts'!BN163+'O5 Details by Class &amp; Accounts'!CI163</f>
        <v>0</v>
      </c>
      <c r="U163" s="667">
        <f ca="1">'O5 Details by Class &amp; Accounts'!Y163+'O5 Details by Class &amp; Accounts'!AT163+'O5 Details by Class &amp; Accounts'!BO163+'O5 Details by Class &amp; Accounts'!CJ163</f>
        <v>0</v>
      </c>
      <c r="V163" s="667">
        <f ca="1">'O5 Details by Class &amp; Accounts'!Z163+'O5 Details by Class &amp; Accounts'!AU163+'O5 Details by Class &amp; Accounts'!BP163+'O5 Details by Class &amp; Accounts'!CK163</f>
        <v>0</v>
      </c>
      <c r="W163" s="667">
        <f ca="1">'O5 Details by Class &amp; Accounts'!AA163+'O5 Details by Class &amp; Accounts'!AV163+'O5 Details by Class &amp; Accounts'!BQ163+'O5 Details by Class &amp; Accounts'!CL163</f>
        <v>0</v>
      </c>
      <c r="X163" s="1113">
        <f ca="1">'O5 Details by Class &amp; Accounts'!AB163+'O5 Details by Class &amp; Accounts'!AW163+'O5 Details by Class &amp; Accounts'!BR163+'O5 Details by Class &amp; Accounts'!CM163</f>
        <v>0</v>
      </c>
      <c r="Y163" s="2092" t="str">
        <f t="shared" si="6"/>
        <v>5330</v>
      </c>
      <c r="Z163" s="2087" t="s">
        <v>891</v>
      </c>
    </row>
    <row r="164" spans="1:26" ht="15.95" customHeight="1">
      <c r="A164" s="1945" t="s">
        <v>557</v>
      </c>
      <c r="B164" s="1089" t="s">
        <v>735</v>
      </c>
      <c r="C164" s="1099" t="str">
        <f ca="1">IF(ISBLANK('E4 TB Allocation Details'!D164), "",('E4 TB Allocation Details'!D164))</f>
        <v>cu</v>
      </c>
      <c r="D164" s="1100">
        <f t="shared" si="7"/>
        <v>159999.99999999997</v>
      </c>
      <c r="E164" s="667">
        <f ca="1">'O5 Details by Class &amp; Accounts'!I164+'O5 Details by Class &amp; Accounts'!AD164+'O5 Details by Class &amp; Accounts'!AY164+'O5 Details by Class &amp; Accounts'!BT164</f>
        <v>100962.9059369633</v>
      </c>
      <c r="F164" s="667">
        <f ca="1">'O5 Details by Class &amp; Accounts'!J164+'O5 Details by Class &amp; Accounts'!AE164+'O5 Details by Class &amp; Accounts'!AZ164+'O5 Details by Class &amp; Accounts'!BU164</f>
        <v>13848.207249354278</v>
      </c>
      <c r="G164" s="667">
        <f ca="1">'O5 Details by Class &amp; Accounts'!K164+'O5 Details by Class &amp; Accounts'!AF164+'O5 Details by Class &amp; Accounts'!BA164+'O5 Details by Class &amp; Accounts'!BV164</f>
        <v>45188.886813682388</v>
      </c>
      <c r="H164" s="667">
        <f ca="1">'O5 Details by Class &amp; Accounts'!L164+'O5 Details by Class &amp; Accounts'!AG164+'O5 Details by Class &amp; Accounts'!BB164+'O5 Details by Class &amp; Accounts'!BW164</f>
        <v>0</v>
      </c>
      <c r="I164" s="667">
        <f ca="1">'O5 Details by Class &amp; Accounts'!M164+'O5 Details by Class &amp; Accounts'!AH164+'O5 Details by Class &amp; Accounts'!BC164+'O5 Details by Class &amp; Accounts'!BX164</f>
        <v>0</v>
      </c>
      <c r="J164" s="667">
        <f ca="1">'O5 Details by Class &amp; Accounts'!N164+'O5 Details by Class &amp; Accounts'!AI164+'O5 Details by Class &amp; Accounts'!BD164+'O5 Details by Class &amp; Accounts'!BY164</f>
        <v>0</v>
      </c>
      <c r="K164" s="667">
        <f ca="1">'O5 Details by Class &amp; Accounts'!O164+'O5 Details by Class &amp; Accounts'!AJ164+'O5 Details by Class &amp; Accounts'!BE164+'O5 Details by Class &amp; Accounts'!BZ164</f>
        <v>0</v>
      </c>
      <c r="L164" s="667">
        <f ca="1">'O5 Details by Class &amp; Accounts'!P164+'O5 Details by Class &amp; Accounts'!AK164+'O5 Details by Class &amp; Accounts'!BF164+'O5 Details by Class &amp; Accounts'!CA164</f>
        <v>0</v>
      </c>
      <c r="M164" s="667">
        <f ca="1">'O5 Details by Class &amp; Accounts'!Q164+'O5 Details by Class &amp; Accounts'!AL164+'O5 Details by Class &amp; Accounts'!BG164+'O5 Details by Class &amp; Accounts'!CB164</f>
        <v>0</v>
      </c>
      <c r="N164" s="667">
        <f ca="1">'O5 Details by Class &amp; Accounts'!R164+'O5 Details by Class &amp; Accounts'!AM164+'O5 Details by Class &amp; Accounts'!BH164+'O5 Details by Class &amp; Accounts'!CC164</f>
        <v>0</v>
      </c>
      <c r="O164" s="667">
        <f ca="1">'O5 Details by Class &amp; Accounts'!S164+'O5 Details by Class &amp; Accounts'!AN164+'O5 Details by Class &amp; Accounts'!BI164+'O5 Details by Class &amp; Accounts'!CD164</f>
        <v>0</v>
      </c>
      <c r="P164" s="667">
        <f ca="1">'O5 Details by Class &amp; Accounts'!T164+'O5 Details by Class &amp; Accounts'!AO164+'O5 Details by Class &amp; Accounts'!BJ164+'O5 Details by Class &amp; Accounts'!CE164</f>
        <v>0</v>
      </c>
      <c r="Q164" s="667">
        <f ca="1">'O5 Details by Class &amp; Accounts'!U164+'O5 Details by Class &amp; Accounts'!AP164+'O5 Details by Class &amp; Accounts'!BK164+'O5 Details by Class &amp; Accounts'!CF164</f>
        <v>0</v>
      </c>
      <c r="R164" s="667">
        <f ca="1">'O5 Details by Class &amp; Accounts'!V164+'O5 Details by Class &amp; Accounts'!AQ164+'O5 Details by Class &amp; Accounts'!BL164+'O5 Details by Class &amp; Accounts'!CG164</f>
        <v>0</v>
      </c>
      <c r="S164" s="667">
        <f ca="1">'O5 Details by Class &amp; Accounts'!W164+'O5 Details by Class &amp; Accounts'!AR164+'O5 Details by Class &amp; Accounts'!BM164+'O5 Details by Class &amp; Accounts'!CH164</f>
        <v>0</v>
      </c>
      <c r="T164" s="667">
        <f ca="1">'O5 Details by Class &amp; Accounts'!X164+'O5 Details by Class &amp; Accounts'!AS164+'O5 Details by Class &amp; Accounts'!BN164+'O5 Details by Class &amp; Accounts'!CI164</f>
        <v>0</v>
      </c>
      <c r="U164" s="667">
        <f ca="1">'O5 Details by Class &amp; Accounts'!Y164+'O5 Details by Class &amp; Accounts'!AT164+'O5 Details by Class &amp; Accounts'!BO164+'O5 Details by Class &amp; Accounts'!CJ164</f>
        <v>0</v>
      </c>
      <c r="V164" s="667">
        <f ca="1">'O5 Details by Class &amp; Accounts'!Z164+'O5 Details by Class &amp; Accounts'!AU164+'O5 Details by Class &amp; Accounts'!BP164+'O5 Details by Class &amp; Accounts'!CK164</f>
        <v>0</v>
      </c>
      <c r="W164" s="667">
        <f ca="1">'O5 Details by Class &amp; Accounts'!AA164+'O5 Details by Class &amp; Accounts'!AV164+'O5 Details by Class &amp; Accounts'!BQ164+'O5 Details by Class &amp; Accounts'!CL164</f>
        <v>0</v>
      </c>
      <c r="X164" s="1113">
        <f ca="1">'O5 Details by Class &amp; Accounts'!AB164+'O5 Details by Class &amp; Accounts'!AW164+'O5 Details by Class &amp; Accounts'!BR164+'O5 Details by Class &amp; Accounts'!CM164</f>
        <v>0</v>
      </c>
      <c r="Y164" s="2092" t="str">
        <f t="shared" si="6"/>
        <v>5335</v>
      </c>
      <c r="Z164" s="2087" t="s">
        <v>1068</v>
      </c>
    </row>
    <row r="165" spans="1:26" ht="15.95" customHeight="1">
      <c r="A165" s="1945" t="s">
        <v>555</v>
      </c>
      <c r="B165" s="1089" t="s">
        <v>736</v>
      </c>
      <c r="C165" s="1099" t="str">
        <f ca="1">IF(ISBLANK('E4 TB Allocation Details'!D165), "",('E4 TB Allocation Details'!D165))</f>
        <v>cu</v>
      </c>
      <c r="D165" s="1100">
        <f t="shared" si="7"/>
        <v>0</v>
      </c>
      <c r="E165" s="667">
        <f ca="1">'O5 Details by Class &amp; Accounts'!I165+'O5 Details by Class &amp; Accounts'!AD165+'O5 Details by Class &amp; Accounts'!AY165+'O5 Details by Class &amp; Accounts'!BT165</f>
        <v>0</v>
      </c>
      <c r="F165" s="667">
        <f ca="1">'O5 Details by Class &amp; Accounts'!J165+'O5 Details by Class &amp; Accounts'!AE165+'O5 Details by Class &amp; Accounts'!AZ165+'O5 Details by Class &amp; Accounts'!BU165</f>
        <v>0</v>
      </c>
      <c r="G165" s="667">
        <f ca="1">'O5 Details by Class &amp; Accounts'!K165+'O5 Details by Class &amp; Accounts'!AF165+'O5 Details by Class &amp; Accounts'!BA165+'O5 Details by Class &amp; Accounts'!BV165</f>
        <v>0</v>
      </c>
      <c r="H165" s="667">
        <f ca="1">'O5 Details by Class &amp; Accounts'!L165+'O5 Details by Class &amp; Accounts'!AG165+'O5 Details by Class &amp; Accounts'!BB165+'O5 Details by Class &amp; Accounts'!BW165</f>
        <v>0</v>
      </c>
      <c r="I165" s="667">
        <f ca="1">'O5 Details by Class &amp; Accounts'!M165+'O5 Details by Class &amp; Accounts'!AH165+'O5 Details by Class &amp; Accounts'!BC165+'O5 Details by Class &amp; Accounts'!BX165</f>
        <v>0</v>
      </c>
      <c r="J165" s="667">
        <f ca="1">'O5 Details by Class &amp; Accounts'!N165+'O5 Details by Class &amp; Accounts'!AI165+'O5 Details by Class &amp; Accounts'!BD165+'O5 Details by Class &amp; Accounts'!BY165</f>
        <v>0</v>
      </c>
      <c r="K165" s="667">
        <f ca="1">'O5 Details by Class &amp; Accounts'!O165+'O5 Details by Class &amp; Accounts'!AJ165+'O5 Details by Class &amp; Accounts'!BE165+'O5 Details by Class &amp; Accounts'!BZ165</f>
        <v>0</v>
      </c>
      <c r="L165" s="667">
        <f ca="1">'O5 Details by Class &amp; Accounts'!P165+'O5 Details by Class &amp; Accounts'!AK165+'O5 Details by Class &amp; Accounts'!BF165+'O5 Details by Class &amp; Accounts'!CA165</f>
        <v>0</v>
      </c>
      <c r="M165" s="667">
        <f ca="1">'O5 Details by Class &amp; Accounts'!Q165+'O5 Details by Class &amp; Accounts'!AL165+'O5 Details by Class &amp; Accounts'!BG165+'O5 Details by Class &amp; Accounts'!CB165</f>
        <v>0</v>
      </c>
      <c r="N165" s="667">
        <f ca="1">'O5 Details by Class &amp; Accounts'!R165+'O5 Details by Class &amp; Accounts'!AM165+'O5 Details by Class &amp; Accounts'!BH165+'O5 Details by Class &amp; Accounts'!CC165</f>
        <v>0</v>
      </c>
      <c r="O165" s="667">
        <f ca="1">'O5 Details by Class &amp; Accounts'!S165+'O5 Details by Class &amp; Accounts'!AN165+'O5 Details by Class &amp; Accounts'!BI165+'O5 Details by Class &amp; Accounts'!CD165</f>
        <v>0</v>
      </c>
      <c r="P165" s="667">
        <f ca="1">'O5 Details by Class &amp; Accounts'!T165+'O5 Details by Class &amp; Accounts'!AO165+'O5 Details by Class &amp; Accounts'!BJ165+'O5 Details by Class &amp; Accounts'!CE165</f>
        <v>0</v>
      </c>
      <c r="Q165" s="667">
        <f ca="1">'O5 Details by Class &amp; Accounts'!U165+'O5 Details by Class &amp; Accounts'!AP165+'O5 Details by Class &amp; Accounts'!BK165+'O5 Details by Class &amp; Accounts'!CF165</f>
        <v>0</v>
      </c>
      <c r="R165" s="667">
        <f ca="1">'O5 Details by Class &amp; Accounts'!V165+'O5 Details by Class &amp; Accounts'!AQ165+'O5 Details by Class &amp; Accounts'!BL165+'O5 Details by Class &amp; Accounts'!CG165</f>
        <v>0</v>
      </c>
      <c r="S165" s="667">
        <f ca="1">'O5 Details by Class &amp; Accounts'!W165+'O5 Details by Class &amp; Accounts'!AR165+'O5 Details by Class &amp; Accounts'!BM165+'O5 Details by Class &amp; Accounts'!CH165</f>
        <v>0</v>
      </c>
      <c r="T165" s="667">
        <f ca="1">'O5 Details by Class &amp; Accounts'!X165+'O5 Details by Class &amp; Accounts'!AS165+'O5 Details by Class &amp; Accounts'!BN165+'O5 Details by Class &amp; Accounts'!CI165</f>
        <v>0</v>
      </c>
      <c r="U165" s="667">
        <f ca="1">'O5 Details by Class &amp; Accounts'!Y165+'O5 Details by Class &amp; Accounts'!AT165+'O5 Details by Class &amp; Accounts'!BO165+'O5 Details by Class &amp; Accounts'!CJ165</f>
        <v>0</v>
      </c>
      <c r="V165" s="667">
        <f ca="1">'O5 Details by Class &amp; Accounts'!Z165+'O5 Details by Class &amp; Accounts'!AU165+'O5 Details by Class &amp; Accounts'!BP165+'O5 Details by Class &amp; Accounts'!CK165</f>
        <v>0</v>
      </c>
      <c r="W165" s="667">
        <f ca="1">'O5 Details by Class &amp; Accounts'!AA165+'O5 Details by Class &amp; Accounts'!AV165+'O5 Details by Class &amp; Accounts'!BQ165+'O5 Details by Class &amp; Accounts'!CL165</f>
        <v>0</v>
      </c>
      <c r="X165" s="1113">
        <f ca="1">'O5 Details by Class &amp; Accounts'!AB165+'O5 Details by Class &amp; Accounts'!AW165+'O5 Details by Class &amp; Accounts'!BR165+'O5 Details by Class &amp; Accounts'!CM165</f>
        <v>0</v>
      </c>
      <c r="Y165" s="2092" t="str">
        <f t="shared" si="6"/>
        <v>5340</v>
      </c>
      <c r="Z165" s="2087" t="s">
        <v>891</v>
      </c>
    </row>
    <row r="166" spans="1:26" ht="15.95" customHeight="1">
      <c r="A166" s="1940" t="s">
        <v>558</v>
      </c>
      <c r="B166" s="1084" t="s">
        <v>1267</v>
      </c>
      <c r="C166" s="1099" t="str">
        <f ca="1">IF(ISBLANK('E4 TB Allocation Details'!D166), "",('E4 TB Allocation Details'!D166))</f>
        <v>ad</v>
      </c>
      <c r="D166" s="1100">
        <f t="shared" si="7"/>
        <v>0</v>
      </c>
      <c r="E166" s="667">
        <f ca="1">'O5 Details by Class &amp; Accounts'!I166+'O5 Details by Class &amp; Accounts'!AD166+'O5 Details by Class &amp; Accounts'!AY166+'O5 Details by Class &amp; Accounts'!BT166</f>
        <v>0</v>
      </c>
      <c r="F166" s="667">
        <f ca="1">'O5 Details by Class &amp; Accounts'!J166+'O5 Details by Class &amp; Accounts'!AE166+'O5 Details by Class &amp; Accounts'!AZ166+'O5 Details by Class &amp; Accounts'!BU166</f>
        <v>0</v>
      </c>
      <c r="G166" s="667">
        <f ca="1">'O5 Details by Class &amp; Accounts'!K166+'O5 Details by Class &amp; Accounts'!AF166+'O5 Details by Class &amp; Accounts'!BA166+'O5 Details by Class &amp; Accounts'!BV166</f>
        <v>0</v>
      </c>
      <c r="H166" s="667">
        <f ca="1">'O5 Details by Class &amp; Accounts'!L166+'O5 Details by Class &amp; Accounts'!AG166+'O5 Details by Class &amp; Accounts'!BB166+'O5 Details by Class &amp; Accounts'!BW166</f>
        <v>0</v>
      </c>
      <c r="I166" s="667">
        <f ca="1">'O5 Details by Class &amp; Accounts'!M166+'O5 Details by Class &amp; Accounts'!AH166+'O5 Details by Class &amp; Accounts'!BC166+'O5 Details by Class &amp; Accounts'!BX166</f>
        <v>0</v>
      </c>
      <c r="J166" s="667">
        <f ca="1">'O5 Details by Class &amp; Accounts'!N166+'O5 Details by Class &amp; Accounts'!AI166+'O5 Details by Class &amp; Accounts'!BD166+'O5 Details by Class &amp; Accounts'!BY166</f>
        <v>0</v>
      </c>
      <c r="K166" s="667">
        <f ca="1">'O5 Details by Class &amp; Accounts'!O166+'O5 Details by Class &amp; Accounts'!AJ166+'O5 Details by Class &amp; Accounts'!BE166+'O5 Details by Class &amp; Accounts'!BZ166</f>
        <v>0</v>
      </c>
      <c r="L166" s="667">
        <f ca="1">'O5 Details by Class &amp; Accounts'!P166+'O5 Details by Class &amp; Accounts'!AK166+'O5 Details by Class &amp; Accounts'!BF166+'O5 Details by Class &amp; Accounts'!CA166</f>
        <v>0</v>
      </c>
      <c r="M166" s="667">
        <f ca="1">'O5 Details by Class &amp; Accounts'!Q166+'O5 Details by Class &amp; Accounts'!AL166+'O5 Details by Class &amp; Accounts'!BG166+'O5 Details by Class &amp; Accounts'!CB166</f>
        <v>0</v>
      </c>
      <c r="N166" s="667">
        <f ca="1">'O5 Details by Class &amp; Accounts'!R166+'O5 Details by Class &amp; Accounts'!AM166+'O5 Details by Class &amp; Accounts'!BH166+'O5 Details by Class &amp; Accounts'!CC166</f>
        <v>0</v>
      </c>
      <c r="O166" s="667">
        <f ca="1">'O5 Details by Class &amp; Accounts'!S166+'O5 Details by Class &amp; Accounts'!AN166+'O5 Details by Class &amp; Accounts'!BI166+'O5 Details by Class &amp; Accounts'!CD166</f>
        <v>0</v>
      </c>
      <c r="P166" s="667">
        <f ca="1">'O5 Details by Class &amp; Accounts'!T166+'O5 Details by Class &amp; Accounts'!AO166+'O5 Details by Class &amp; Accounts'!BJ166+'O5 Details by Class &amp; Accounts'!CE166</f>
        <v>0</v>
      </c>
      <c r="Q166" s="667">
        <f ca="1">'O5 Details by Class &amp; Accounts'!U166+'O5 Details by Class &amp; Accounts'!AP166+'O5 Details by Class &amp; Accounts'!BK166+'O5 Details by Class &amp; Accounts'!CF166</f>
        <v>0</v>
      </c>
      <c r="R166" s="667">
        <f ca="1">'O5 Details by Class &amp; Accounts'!V166+'O5 Details by Class &amp; Accounts'!AQ166+'O5 Details by Class &amp; Accounts'!BL166+'O5 Details by Class &amp; Accounts'!CG166</f>
        <v>0</v>
      </c>
      <c r="S166" s="667">
        <f ca="1">'O5 Details by Class &amp; Accounts'!W166+'O5 Details by Class &amp; Accounts'!AR166+'O5 Details by Class &amp; Accounts'!BM166+'O5 Details by Class &amp; Accounts'!CH166</f>
        <v>0</v>
      </c>
      <c r="T166" s="667">
        <f ca="1">'O5 Details by Class &amp; Accounts'!X166+'O5 Details by Class &amp; Accounts'!AS166+'O5 Details by Class &amp; Accounts'!BN166+'O5 Details by Class &amp; Accounts'!CI166</f>
        <v>0</v>
      </c>
      <c r="U166" s="667">
        <f ca="1">'O5 Details by Class &amp; Accounts'!Y166+'O5 Details by Class &amp; Accounts'!AT166+'O5 Details by Class &amp; Accounts'!BO166+'O5 Details by Class &amp; Accounts'!CJ166</f>
        <v>0</v>
      </c>
      <c r="V166" s="667">
        <f ca="1">'O5 Details by Class &amp; Accounts'!Z166+'O5 Details by Class &amp; Accounts'!AU166+'O5 Details by Class &amp; Accounts'!BP166+'O5 Details by Class &amp; Accounts'!CK166</f>
        <v>0</v>
      </c>
      <c r="W166" s="667">
        <f ca="1">'O5 Details by Class &amp; Accounts'!AA166+'O5 Details by Class &amp; Accounts'!AV166+'O5 Details by Class &amp; Accounts'!BQ166+'O5 Details by Class &amp; Accounts'!CL166</f>
        <v>0</v>
      </c>
      <c r="X166" s="1113">
        <f ca="1">'O5 Details by Class &amp; Accounts'!AB166+'O5 Details by Class &amp; Accounts'!AW166+'O5 Details by Class &amp; Accounts'!BR166+'O5 Details by Class &amp; Accounts'!CM166</f>
        <v>0</v>
      </c>
      <c r="Y166" s="2092" t="str">
        <f t="shared" si="6"/>
        <v>5405</v>
      </c>
      <c r="Z166" s="2087" t="s">
        <v>675</v>
      </c>
    </row>
    <row r="167" spans="1:26" ht="15.95" customHeight="1">
      <c r="A167" s="1940" t="s">
        <v>559</v>
      </c>
      <c r="B167" s="1084" t="s">
        <v>737</v>
      </c>
      <c r="C167" s="1099" t="str">
        <f ca="1">IF(ISBLANK('E4 TB Allocation Details'!D167), "",('E4 TB Allocation Details'!D167))</f>
        <v>ad</v>
      </c>
      <c r="D167" s="1100">
        <f t="shared" si="7"/>
        <v>21000.000000000004</v>
      </c>
      <c r="E167" s="667">
        <f ca="1">'O5 Details by Class &amp; Accounts'!I167+'O5 Details by Class &amp; Accounts'!AD167+'O5 Details by Class &amp; Accounts'!AY167+'O5 Details by Class &amp; Accounts'!BT167</f>
        <v>12616.377318078254</v>
      </c>
      <c r="F167" s="667">
        <f ca="1">'O5 Details by Class &amp; Accounts'!J167+'O5 Details by Class &amp; Accounts'!AE167+'O5 Details by Class &amp; Accounts'!AZ167+'O5 Details by Class &amp; Accounts'!BU167</f>
        <v>3553.9502405359372</v>
      </c>
      <c r="G167" s="667">
        <f ca="1">'O5 Details by Class &amp; Accounts'!K167+'O5 Details by Class &amp; Accounts'!AF167+'O5 Details by Class &amp; Accounts'!BA167+'O5 Details by Class &amp; Accounts'!BV167</f>
        <v>3822.8056006757565</v>
      </c>
      <c r="H167" s="667">
        <f ca="1">'O5 Details by Class &amp; Accounts'!L167+'O5 Details by Class &amp; Accounts'!AG167+'O5 Details by Class &amp; Accounts'!BB167+'O5 Details by Class &amp; Accounts'!BW167</f>
        <v>0</v>
      </c>
      <c r="I167" s="667">
        <f ca="1">'O5 Details by Class &amp; Accounts'!M167+'O5 Details by Class &amp; Accounts'!AH167+'O5 Details by Class &amp; Accounts'!BC167+'O5 Details by Class &amp; Accounts'!BX167</f>
        <v>0</v>
      </c>
      <c r="J167" s="667">
        <f ca="1">'O5 Details by Class &amp; Accounts'!N167+'O5 Details by Class &amp; Accounts'!AI167+'O5 Details by Class &amp; Accounts'!BD167+'O5 Details by Class &amp; Accounts'!BY167</f>
        <v>0</v>
      </c>
      <c r="K167" s="667">
        <f ca="1">'O5 Details by Class &amp; Accounts'!O167+'O5 Details by Class &amp; Accounts'!AJ167+'O5 Details by Class &amp; Accounts'!BE167+'O5 Details by Class &amp; Accounts'!BZ167</f>
        <v>900.00418810183157</v>
      </c>
      <c r="L167" s="667">
        <f ca="1">'O5 Details by Class &amp; Accounts'!P167+'O5 Details by Class &amp; Accounts'!AK167+'O5 Details by Class &amp; Accounts'!BF167+'O5 Details by Class &amp; Accounts'!CA167</f>
        <v>56.776154732375609</v>
      </c>
      <c r="M167" s="667">
        <f ca="1">'O5 Details by Class &amp; Accounts'!Q167+'O5 Details by Class &amp; Accounts'!AL167+'O5 Details by Class &amp; Accounts'!BG167+'O5 Details by Class &amp; Accounts'!CB167</f>
        <v>50.086497875845971</v>
      </c>
      <c r="N167" s="667">
        <f ca="1">'O5 Details by Class &amp; Accounts'!R167+'O5 Details by Class &amp; Accounts'!AM167+'O5 Details by Class &amp; Accounts'!BH167+'O5 Details by Class &amp; Accounts'!CC167</f>
        <v>0</v>
      </c>
      <c r="O167" s="667">
        <f ca="1">'O5 Details by Class &amp; Accounts'!S167+'O5 Details by Class &amp; Accounts'!AN167+'O5 Details by Class &amp; Accounts'!BI167+'O5 Details by Class &amp; Accounts'!CD167</f>
        <v>0</v>
      </c>
      <c r="P167" s="667">
        <f ca="1">'O5 Details by Class &amp; Accounts'!T167+'O5 Details by Class &amp; Accounts'!AO167+'O5 Details by Class &amp; Accounts'!BJ167+'O5 Details by Class &amp; Accounts'!CE167</f>
        <v>0</v>
      </c>
      <c r="Q167" s="667">
        <f ca="1">'O5 Details by Class &amp; Accounts'!U167+'O5 Details by Class &amp; Accounts'!AP167+'O5 Details by Class &amp; Accounts'!BK167+'O5 Details by Class &amp; Accounts'!CF167</f>
        <v>0</v>
      </c>
      <c r="R167" s="667">
        <f ca="1">'O5 Details by Class &amp; Accounts'!V167+'O5 Details by Class &amp; Accounts'!AQ167+'O5 Details by Class &amp; Accounts'!BL167+'O5 Details by Class &amp; Accounts'!CG167</f>
        <v>0</v>
      </c>
      <c r="S167" s="667">
        <f ca="1">'O5 Details by Class &amp; Accounts'!W167+'O5 Details by Class &amp; Accounts'!AR167+'O5 Details by Class &amp; Accounts'!BM167+'O5 Details by Class &amp; Accounts'!CH167</f>
        <v>0</v>
      </c>
      <c r="T167" s="667">
        <f ca="1">'O5 Details by Class &amp; Accounts'!X167+'O5 Details by Class &amp; Accounts'!AS167+'O5 Details by Class &amp; Accounts'!BN167+'O5 Details by Class &amp; Accounts'!CI167</f>
        <v>0</v>
      </c>
      <c r="U167" s="667">
        <f ca="1">'O5 Details by Class &amp; Accounts'!Y167+'O5 Details by Class &amp; Accounts'!AT167+'O5 Details by Class &amp; Accounts'!BO167+'O5 Details by Class &amp; Accounts'!CJ167</f>
        <v>0</v>
      </c>
      <c r="V167" s="667">
        <f ca="1">'O5 Details by Class &amp; Accounts'!Z167+'O5 Details by Class &amp; Accounts'!AU167+'O5 Details by Class &amp; Accounts'!BP167+'O5 Details by Class &amp; Accounts'!CK167</f>
        <v>0</v>
      </c>
      <c r="W167" s="667">
        <f ca="1">'O5 Details by Class &amp; Accounts'!AA167+'O5 Details by Class &amp; Accounts'!AV167+'O5 Details by Class &amp; Accounts'!BQ167+'O5 Details by Class &amp; Accounts'!CL167</f>
        <v>0</v>
      </c>
      <c r="X167" s="1113">
        <f ca="1">'O5 Details by Class &amp; Accounts'!AB167+'O5 Details by Class &amp; Accounts'!AW167+'O5 Details by Class &amp; Accounts'!BR167+'O5 Details by Class &amp; Accounts'!CM167</f>
        <v>0</v>
      </c>
      <c r="Y167" s="2092" t="str">
        <f t="shared" si="6"/>
        <v>5410</v>
      </c>
      <c r="Z167" s="2087" t="s">
        <v>675</v>
      </c>
    </row>
    <row r="168" spans="1:26" ht="15.95" customHeight="1">
      <c r="A168" s="1940" t="s">
        <v>588</v>
      </c>
      <c r="B168" s="1084" t="s">
        <v>374</v>
      </c>
      <c r="C168" s="1099" t="str">
        <f ca="1">IF(ISBLANK('E4 TB Allocation Details'!D168), "",('E4 TB Allocation Details'!D168))</f>
        <v>ad</v>
      </c>
      <c r="D168" s="1100">
        <f t="shared" si="7"/>
        <v>0</v>
      </c>
      <c r="E168" s="667">
        <f ca="1">'O5 Details by Class &amp; Accounts'!I168+'O5 Details by Class &amp; Accounts'!AD168+'O5 Details by Class &amp; Accounts'!AY168+'O5 Details by Class &amp; Accounts'!BT168</f>
        <v>0</v>
      </c>
      <c r="F168" s="667">
        <f ca="1">'O5 Details by Class &amp; Accounts'!J168+'O5 Details by Class &amp; Accounts'!AE168+'O5 Details by Class &amp; Accounts'!AZ168+'O5 Details by Class &amp; Accounts'!BU168</f>
        <v>0</v>
      </c>
      <c r="G168" s="667">
        <f ca="1">'O5 Details by Class &amp; Accounts'!K168+'O5 Details by Class &amp; Accounts'!AF168+'O5 Details by Class &amp; Accounts'!BA168+'O5 Details by Class &amp; Accounts'!BV168</f>
        <v>0</v>
      </c>
      <c r="H168" s="667">
        <f ca="1">'O5 Details by Class &amp; Accounts'!L168+'O5 Details by Class &amp; Accounts'!AG168+'O5 Details by Class &amp; Accounts'!BB168+'O5 Details by Class &amp; Accounts'!BW168</f>
        <v>0</v>
      </c>
      <c r="I168" s="667">
        <f ca="1">'O5 Details by Class &amp; Accounts'!M168+'O5 Details by Class &amp; Accounts'!AH168+'O5 Details by Class &amp; Accounts'!BC168+'O5 Details by Class &amp; Accounts'!BX168</f>
        <v>0</v>
      </c>
      <c r="J168" s="667">
        <f ca="1">'O5 Details by Class &amp; Accounts'!N168+'O5 Details by Class &amp; Accounts'!AI168+'O5 Details by Class &amp; Accounts'!BD168+'O5 Details by Class &amp; Accounts'!BY168</f>
        <v>0</v>
      </c>
      <c r="K168" s="667">
        <f ca="1">'O5 Details by Class &amp; Accounts'!O168+'O5 Details by Class &amp; Accounts'!AJ168+'O5 Details by Class &amp; Accounts'!BE168+'O5 Details by Class &amp; Accounts'!BZ168</f>
        <v>0</v>
      </c>
      <c r="L168" s="667">
        <f ca="1">'O5 Details by Class &amp; Accounts'!P168+'O5 Details by Class &amp; Accounts'!AK168+'O5 Details by Class &amp; Accounts'!BF168+'O5 Details by Class &amp; Accounts'!CA168</f>
        <v>0</v>
      </c>
      <c r="M168" s="667">
        <f ca="1">'O5 Details by Class &amp; Accounts'!Q168+'O5 Details by Class &amp; Accounts'!AL168+'O5 Details by Class &amp; Accounts'!BG168+'O5 Details by Class &amp; Accounts'!CB168</f>
        <v>0</v>
      </c>
      <c r="N168" s="667">
        <f ca="1">'O5 Details by Class &amp; Accounts'!R168+'O5 Details by Class &amp; Accounts'!AM168+'O5 Details by Class &amp; Accounts'!BH168+'O5 Details by Class &amp; Accounts'!CC168</f>
        <v>0</v>
      </c>
      <c r="O168" s="667">
        <f ca="1">'O5 Details by Class &amp; Accounts'!S168+'O5 Details by Class &amp; Accounts'!AN168+'O5 Details by Class &amp; Accounts'!BI168+'O5 Details by Class &amp; Accounts'!CD168</f>
        <v>0</v>
      </c>
      <c r="P168" s="667">
        <f ca="1">'O5 Details by Class &amp; Accounts'!T168+'O5 Details by Class &amp; Accounts'!AO168+'O5 Details by Class &amp; Accounts'!BJ168+'O5 Details by Class &amp; Accounts'!CE168</f>
        <v>0</v>
      </c>
      <c r="Q168" s="667">
        <f ca="1">'O5 Details by Class &amp; Accounts'!U168+'O5 Details by Class &amp; Accounts'!AP168+'O5 Details by Class &amp; Accounts'!BK168+'O5 Details by Class &amp; Accounts'!CF168</f>
        <v>0</v>
      </c>
      <c r="R168" s="667">
        <f ca="1">'O5 Details by Class &amp; Accounts'!V168+'O5 Details by Class &amp; Accounts'!AQ168+'O5 Details by Class &amp; Accounts'!BL168+'O5 Details by Class &amp; Accounts'!CG168</f>
        <v>0</v>
      </c>
      <c r="S168" s="667">
        <f ca="1">'O5 Details by Class &amp; Accounts'!W168+'O5 Details by Class &amp; Accounts'!AR168+'O5 Details by Class &amp; Accounts'!BM168+'O5 Details by Class &amp; Accounts'!CH168</f>
        <v>0</v>
      </c>
      <c r="T168" s="667">
        <f ca="1">'O5 Details by Class &amp; Accounts'!X168+'O5 Details by Class &amp; Accounts'!AS168+'O5 Details by Class &amp; Accounts'!BN168+'O5 Details by Class &amp; Accounts'!CI168</f>
        <v>0</v>
      </c>
      <c r="U168" s="667">
        <f ca="1">'O5 Details by Class &amp; Accounts'!Y168+'O5 Details by Class &amp; Accounts'!AT168+'O5 Details by Class &amp; Accounts'!BO168+'O5 Details by Class &amp; Accounts'!CJ168</f>
        <v>0</v>
      </c>
      <c r="V168" s="667">
        <f ca="1">'O5 Details by Class &amp; Accounts'!Z168+'O5 Details by Class &amp; Accounts'!AU168+'O5 Details by Class &amp; Accounts'!BP168+'O5 Details by Class &amp; Accounts'!CK168</f>
        <v>0</v>
      </c>
      <c r="W168" s="667">
        <f ca="1">'O5 Details by Class &amp; Accounts'!AA168+'O5 Details by Class &amp; Accounts'!AV168+'O5 Details by Class &amp; Accounts'!BQ168+'O5 Details by Class &amp; Accounts'!CL168</f>
        <v>0</v>
      </c>
      <c r="X168" s="1113">
        <f ca="1">'O5 Details by Class &amp; Accounts'!AB168+'O5 Details by Class &amp; Accounts'!AW168+'O5 Details by Class &amp; Accounts'!BR168+'O5 Details by Class &amp; Accounts'!CM168</f>
        <v>0</v>
      </c>
      <c r="Y168" s="2092" t="str">
        <f t="shared" si="6"/>
        <v>5415</v>
      </c>
      <c r="Z168" s="2087" t="s">
        <v>888</v>
      </c>
    </row>
    <row r="169" spans="1:26" ht="15.95" customHeight="1">
      <c r="A169" s="1940" t="s">
        <v>589</v>
      </c>
      <c r="B169" s="1084" t="s">
        <v>375</v>
      </c>
      <c r="C169" s="1099" t="str">
        <f ca="1">IF(ISBLANK('E4 TB Allocation Details'!D169), "",('E4 TB Allocation Details'!D169))</f>
        <v>ad</v>
      </c>
      <c r="D169" s="1100">
        <f t="shared" si="7"/>
        <v>0</v>
      </c>
      <c r="E169" s="667">
        <f ca="1">'O5 Details by Class &amp; Accounts'!I169+'O5 Details by Class &amp; Accounts'!AD169+'O5 Details by Class &amp; Accounts'!AY169+'O5 Details by Class &amp; Accounts'!BT169</f>
        <v>0</v>
      </c>
      <c r="F169" s="667">
        <f ca="1">'O5 Details by Class &amp; Accounts'!J169+'O5 Details by Class &amp; Accounts'!AE169+'O5 Details by Class &amp; Accounts'!AZ169+'O5 Details by Class &amp; Accounts'!BU169</f>
        <v>0</v>
      </c>
      <c r="G169" s="667">
        <f ca="1">'O5 Details by Class &amp; Accounts'!K169+'O5 Details by Class &amp; Accounts'!AF169+'O5 Details by Class &amp; Accounts'!BA169+'O5 Details by Class &amp; Accounts'!BV169</f>
        <v>0</v>
      </c>
      <c r="H169" s="667">
        <f ca="1">'O5 Details by Class &amp; Accounts'!L169+'O5 Details by Class &amp; Accounts'!AG169+'O5 Details by Class &amp; Accounts'!BB169+'O5 Details by Class &amp; Accounts'!BW169</f>
        <v>0</v>
      </c>
      <c r="I169" s="667">
        <f ca="1">'O5 Details by Class &amp; Accounts'!M169+'O5 Details by Class &amp; Accounts'!AH169+'O5 Details by Class &amp; Accounts'!BC169+'O5 Details by Class &amp; Accounts'!BX169</f>
        <v>0</v>
      </c>
      <c r="J169" s="667">
        <f ca="1">'O5 Details by Class &amp; Accounts'!N169+'O5 Details by Class &amp; Accounts'!AI169+'O5 Details by Class &amp; Accounts'!BD169+'O5 Details by Class &amp; Accounts'!BY169</f>
        <v>0</v>
      </c>
      <c r="K169" s="667">
        <f ca="1">'O5 Details by Class &amp; Accounts'!O169+'O5 Details by Class &amp; Accounts'!AJ169+'O5 Details by Class &amp; Accounts'!BE169+'O5 Details by Class &amp; Accounts'!BZ169</f>
        <v>0</v>
      </c>
      <c r="L169" s="667">
        <f ca="1">'O5 Details by Class &amp; Accounts'!P169+'O5 Details by Class &amp; Accounts'!AK169+'O5 Details by Class &amp; Accounts'!BF169+'O5 Details by Class &amp; Accounts'!CA169</f>
        <v>0</v>
      </c>
      <c r="M169" s="667">
        <f ca="1">'O5 Details by Class &amp; Accounts'!Q169+'O5 Details by Class &amp; Accounts'!AL169+'O5 Details by Class &amp; Accounts'!BG169+'O5 Details by Class &amp; Accounts'!CB169</f>
        <v>0</v>
      </c>
      <c r="N169" s="667">
        <f ca="1">'O5 Details by Class &amp; Accounts'!R169+'O5 Details by Class &amp; Accounts'!AM169+'O5 Details by Class &amp; Accounts'!BH169+'O5 Details by Class &amp; Accounts'!CC169</f>
        <v>0</v>
      </c>
      <c r="O169" s="667">
        <f ca="1">'O5 Details by Class &amp; Accounts'!S169+'O5 Details by Class &amp; Accounts'!AN169+'O5 Details by Class &amp; Accounts'!BI169+'O5 Details by Class &amp; Accounts'!CD169</f>
        <v>0</v>
      </c>
      <c r="P169" s="667">
        <f ca="1">'O5 Details by Class &amp; Accounts'!T169+'O5 Details by Class &amp; Accounts'!AO169+'O5 Details by Class &amp; Accounts'!BJ169+'O5 Details by Class &amp; Accounts'!CE169</f>
        <v>0</v>
      </c>
      <c r="Q169" s="667">
        <f ca="1">'O5 Details by Class &amp; Accounts'!U169+'O5 Details by Class &amp; Accounts'!AP169+'O5 Details by Class &amp; Accounts'!BK169+'O5 Details by Class &amp; Accounts'!CF169</f>
        <v>0</v>
      </c>
      <c r="R169" s="667">
        <f ca="1">'O5 Details by Class &amp; Accounts'!V169+'O5 Details by Class &amp; Accounts'!AQ169+'O5 Details by Class &amp; Accounts'!BL169+'O5 Details by Class &amp; Accounts'!CG169</f>
        <v>0</v>
      </c>
      <c r="S169" s="667">
        <f ca="1">'O5 Details by Class &amp; Accounts'!W169+'O5 Details by Class &amp; Accounts'!AR169+'O5 Details by Class &amp; Accounts'!BM169+'O5 Details by Class &amp; Accounts'!CH169</f>
        <v>0</v>
      </c>
      <c r="T169" s="667">
        <f ca="1">'O5 Details by Class &amp; Accounts'!X169+'O5 Details by Class &amp; Accounts'!AS169+'O5 Details by Class &amp; Accounts'!BN169+'O5 Details by Class &amp; Accounts'!CI169</f>
        <v>0</v>
      </c>
      <c r="U169" s="667">
        <f ca="1">'O5 Details by Class &amp; Accounts'!Y169+'O5 Details by Class &amp; Accounts'!AT169+'O5 Details by Class &amp; Accounts'!BO169+'O5 Details by Class &amp; Accounts'!CJ169</f>
        <v>0</v>
      </c>
      <c r="V169" s="667">
        <f ca="1">'O5 Details by Class &amp; Accounts'!Z169+'O5 Details by Class &amp; Accounts'!AU169+'O5 Details by Class &amp; Accounts'!BP169+'O5 Details by Class &amp; Accounts'!CK169</f>
        <v>0</v>
      </c>
      <c r="W169" s="667">
        <f ca="1">'O5 Details by Class &amp; Accounts'!AA169+'O5 Details by Class &amp; Accounts'!AV169+'O5 Details by Class &amp; Accounts'!BQ169+'O5 Details by Class &amp; Accounts'!CL169</f>
        <v>0</v>
      </c>
      <c r="X169" s="1113">
        <f ca="1">'O5 Details by Class &amp; Accounts'!AB169+'O5 Details by Class &amp; Accounts'!AW169+'O5 Details by Class &amp; Accounts'!BR169+'O5 Details by Class &amp; Accounts'!CM169</f>
        <v>0</v>
      </c>
      <c r="Y169" s="2092" t="str">
        <f t="shared" si="6"/>
        <v>5420</v>
      </c>
      <c r="Z169" s="2087" t="s">
        <v>343</v>
      </c>
    </row>
    <row r="170" spans="1:26" ht="12.75">
      <c r="A170" s="1940" t="s">
        <v>560</v>
      </c>
      <c r="B170" s="1084" t="s">
        <v>376</v>
      </c>
      <c r="C170" s="1099" t="str">
        <f ca="1">IF(ISBLANK('E4 TB Allocation Details'!D170), "",('E4 TB Allocation Details'!D170))</f>
        <v>ad</v>
      </c>
      <c r="D170" s="1100">
        <f t="shared" si="7"/>
        <v>0</v>
      </c>
      <c r="E170" s="667">
        <f ca="1">'O5 Details by Class &amp; Accounts'!I170+'O5 Details by Class &amp; Accounts'!AD170+'O5 Details by Class &amp; Accounts'!AY170+'O5 Details by Class &amp; Accounts'!BT170</f>
        <v>0</v>
      </c>
      <c r="F170" s="667">
        <f ca="1">'O5 Details by Class &amp; Accounts'!J170+'O5 Details by Class &amp; Accounts'!AE170+'O5 Details by Class &amp; Accounts'!AZ170+'O5 Details by Class &amp; Accounts'!BU170</f>
        <v>0</v>
      </c>
      <c r="G170" s="667">
        <f ca="1">'O5 Details by Class &amp; Accounts'!K170+'O5 Details by Class &amp; Accounts'!AF170+'O5 Details by Class &amp; Accounts'!BA170+'O5 Details by Class &amp; Accounts'!BV170</f>
        <v>0</v>
      </c>
      <c r="H170" s="667">
        <f ca="1">'O5 Details by Class &amp; Accounts'!L170+'O5 Details by Class &amp; Accounts'!AG170+'O5 Details by Class &amp; Accounts'!BB170+'O5 Details by Class &amp; Accounts'!BW170</f>
        <v>0</v>
      </c>
      <c r="I170" s="667">
        <f ca="1">'O5 Details by Class &amp; Accounts'!M170+'O5 Details by Class &amp; Accounts'!AH170+'O5 Details by Class &amp; Accounts'!BC170+'O5 Details by Class &amp; Accounts'!BX170</f>
        <v>0</v>
      </c>
      <c r="J170" s="667">
        <f ca="1">'O5 Details by Class &amp; Accounts'!N170+'O5 Details by Class &amp; Accounts'!AI170+'O5 Details by Class &amp; Accounts'!BD170+'O5 Details by Class &amp; Accounts'!BY170</f>
        <v>0</v>
      </c>
      <c r="K170" s="667">
        <f ca="1">'O5 Details by Class &amp; Accounts'!O170+'O5 Details by Class &amp; Accounts'!AJ170+'O5 Details by Class &amp; Accounts'!BE170+'O5 Details by Class &amp; Accounts'!BZ170</f>
        <v>0</v>
      </c>
      <c r="L170" s="667">
        <f ca="1">'O5 Details by Class &amp; Accounts'!P170+'O5 Details by Class &amp; Accounts'!AK170+'O5 Details by Class &amp; Accounts'!BF170+'O5 Details by Class &amp; Accounts'!CA170</f>
        <v>0</v>
      </c>
      <c r="M170" s="667">
        <f ca="1">'O5 Details by Class &amp; Accounts'!Q170+'O5 Details by Class &amp; Accounts'!AL170+'O5 Details by Class &amp; Accounts'!BG170+'O5 Details by Class &amp; Accounts'!CB170</f>
        <v>0</v>
      </c>
      <c r="N170" s="667">
        <f ca="1">'O5 Details by Class &amp; Accounts'!R170+'O5 Details by Class &amp; Accounts'!AM170+'O5 Details by Class &amp; Accounts'!BH170+'O5 Details by Class &amp; Accounts'!CC170</f>
        <v>0</v>
      </c>
      <c r="O170" s="667">
        <f ca="1">'O5 Details by Class &amp; Accounts'!S170+'O5 Details by Class &amp; Accounts'!AN170+'O5 Details by Class &amp; Accounts'!BI170+'O5 Details by Class &amp; Accounts'!CD170</f>
        <v>0</v>
      </c>
      <c r="P170" s="667">
        <f ca="1">'O5 Details by Class &amp; Accounts'!T170+'O5 Details by Class &amp; Accounts'!AO170+'O5 Details by Class &amp; Accounts'!BJ170+'O5 Details by Class &amp; Accounts'!CE170</f>
        <v>0</v>
      </c>
      <c r="Q170" s="667">
        <f ca="1">'O5 Details by Class &amp; Accounts'!U170+'O5 Details by Class &amp; Accounts'!AP170+'O5 Details by Class &amp; Accounts'!BK170+'O5 Details by Class &amp; Accounts'!CF170</f>
        <v>0</v>
      </c>
      <c r="R170" s="667">
        <f ca="1">'O5 Details by Class &amp; Accounts'!V170+'O5 Details by Class &amp; Accounts'!AQ170+'O5 Details by Class &amp; Accounts'!BL170+'O5 Details by Class &amp; Accounts'!CG170</f>
        <v>0</v>
      </c>
      <c r="S170" s="667">
        <f ca="1">'O5 Details by Class &amp; Accounts'!W170+'O5 Details by Class &amp; Accounts'!AR170+'O5 Details by Class &amp; Accounts'!BM170+'O5 Details by Class &amp; Accounts'!CH170</f>
        <v>0</v>
      </c>
      <c r="T170" s="667">
        <f ca="1">'O5 Details by Class &amp; Accounts'!X170+'O5 Details by Class &amp; Accounts'!AS170+'O5 Details by Class &amp; Accounts'!BN170+'O5 Details by Class &amp; Accounts'!CI170</f>
        <v>0</v>
      </c>
      <c r="U170" s="667">
        <f ca="1">'O5 Details by Class &amp; Accounts'!Y170+'O5 Details by Class &amp; Accounts'!AT170+'O5 Details by Class &amp; Accounts'!BO170+'O5 Details by Class &amp; Accounts'!CJ170</f>
        <v>0</v>
      </c>
      <c r="V170" s="667">
        <f ca="1">'O5 Details by Class &amp; Accounts'!Z170+'O5 Details by Class &amp; Accounts'!AU170+'O5 Details by Class &amp; Accounts'!BP170+'O5 Details by Class &amp; Accounts'!CK170</f>
        <v>0</v>
      </c>
      <c r="W170" s="667">
        <f ca="1">'O5 Details by Class &amp; Accounts'!AA170+'O5 Details by Class &amp; Accounts'!AV170+'O5 Details by Class &amp; Accounts'!BQ170+'O5 Details by Class &amp; Accounts'!CL170</f>
        <v>0</v>
      </c>
      <c r="X170" s="1113">
        <f ca="1">'O5 Details by Class &amp; Accounts'!AB170+'O5 Details by Class &amp; Accounts'!AW170+'O5 Details by Class &amp; Accounts'!BR170+'O5 Details by Class &amp; Accounts'!CM170</f>
        <v>0</v>
      </c>
      <c r="Y170" s="2092" t="str">
        <f t="shared" si="6"/>
        <v>5425</v>
      </c>
      <c r="Z170" s="2087" t="s">
        <v>675</v>
      </c>
    </row>
    <row r="171" spans="1:26" ht="15.95" customHeight="1">
      <c r="A171" s="1940" t="s">
        <v>561</v>
      </c>
      <c r="B171" s="1084" t="s">
        <v>1267</v>
      </c>
      <c r="C171" s="1099" t="str">
        <f ca="1">IF(ISBLANK('E4 TB Allocation Details'!D171), "",('E4 TB Allocation Details'!D171))</f>
        <v>ad</v>
      </c>
      <c r="D171" s="1100">
        <f t="shared" si="7"/>
        <v>0</v>
      </c>
      <c r="E171" s="667">
        <f ca="1">'O5 Details by Class &amp; Accounts'!I171+'O5 Details by Class &amp; Accounts'!AD171+'O5 Details by Class &amp; Accounts'!AY171+'O5 Details by Class &amp; Accounts'!BT171</f>
        <v>0</v>
      </c>
      <c r="F171" s="667">
        <f ca="1">'O5 Details by Class &amp; Accounts'!J171+'O5 Details by Class &amp; Accounts'!AE171+'O5 Details by Class &amp; Accounts'!AZ171+'O5 Details by Class &amp; Accounts'!BU171</f>
        <v>0</v>
      </c>
      <c r="G171" s="667">
        <f ca="1">'O5 Details by Class &amp; Accounts'!K171+'O5 Details by Class &amp; Accounts'!AF171+'O5 Details by Class &amp; Accounts'!BA171+'O5 Details by Class &amp; Accounts'!BV171</f>
        <v>0</v>
      </c>
      <c r="H171" s="667">
        <f ca="1">'O5 Details by Class &amp; Accounts'!L171+'O5 Details by Class &amp; Accounts'!AG171+'O5 Details by Class &amp; Accounts'!BB171+'O5 Details by Class &amp; Accounts'!BW171</f>
        <v>0</v>
      </c>
      <c r="I171" s="667">
        <f ca="1">'O5 Details by Class &amp; Accounts'!M171+'O5 Details by Class &amp; Accounts'!AH171+'O5 Details by Class &amp; Accounts'!BC171+'O5 Details by Class &amp; Accounts'!BX171</f>
        <v>0</v>
      </c>
      <c r="J171" s="667">
        <f ca="1">'O5 Details by Class &amp; Accounts'!N171+'O5 Details by Class &amp; Accounts'!AI171+'O5 Details by Class &amp; Accounts'!BD171+'O5 Details by Class &amp; Accounts'!BY171</f>
        <v>0</v>
      </c>
      <c r="K171" s="667">
        <f ca="1">'O5 Details by Class &amp; Accounts'!O171+'O5 Details by Class &amp; Accounts'!AJ171+'O5 Details by Class &amp; Accounts'!BE171+'O5 Details by Class &amp; Accounts'!BZ171</f>
        <v>0</v>
      </c>
      <c r="L171" s="667">
        <f ca="1">'O5 Details by Class &amp; Accounts'!P171+'O5 Details by Class &amp; Accounts'!AK171+'O5 Details by Class &amp; Accounts'!BF171+'O5 Details by Class &amp; Accounts'!CA171</f>
        <v>0</v>
      </c>
      <c r="M171" s="667">
        <f ca="1">'O5 Details by Class &amp; Accounts'!Q171+'O5 Details by Class &amp; Accounts'!AL171+'O5 Details by Class &amp; Accounts'!BG171+'O5 Details by Class &amp; Accounts'!CB171</f>
        <v>0</v>
      </c>
      <c r="N171" s="667">
        <f ca="1">'O5 Details by Class &amp; Accounts'!R171+'O5 Details by Class &amp; Accounts'!AM171+'O5 Details by Class &amp; Accounts'!BH171+'O5 Details by Class &amp; Accounts'!CC171</f>
        <v>0</v>
      </c>
      <c r="O171" s="667">
        <f ca="1">'O5 Details by Class &amp; Accounts'!S171+'O5 Details by Class &amp; Accounts'!AN171+'O5 Details by Class &amp; Accounts'!BI171+'O5 Details by Class &amp; Accounts'!CD171</f>
        <v>0</v>
      </c>
      <c r="P171" s="667">
        <f ca="1">'O5 Details by Class &amp; Accounts'!T171+'O5 Details by Class &amp; Accounts'!AO171+'O5 Details by Class &amp; Accounts'!BJ171+'O5 Details by Class &amp; Accounts'!CE171</f>
        <v>0</v>
      </c>
      <c r="Q171" s="667">
        <f ca="1">'O5 Details by Class &amp; Accounts'!U171+'O5 Details by Class &amp; Accounts'!AP171+'O5 Details by Class &amp; Accounts'!BK171+'O5 Details by Class &amp; Accounts'!CF171</f>
        <v>0</v>
      </c>
      <c r="R171" s="667">
        <f ca="1">'O5 Details by Class &amp; Accounts'!V171+'O5 Details by Class &amp; Accounts'!AQ171+'O5 Details by Class &amp; Accounts'!BL171+'O5 Details by Class &amp; Accounts'!CG171</f>
        <v>0</v>
      </c>
      <c r="S171" s="667">
        <f ca="1">'O5 Details by Class &amp; Accounts'!W171+'O5 Details by Class &amp; Accounts'!AR171+'O5 Details by Class &amp; Accounts'!BM171+'O5 Details by Class &amp; Accounts'!CH171</f>
        <v>0</v>
      </c>
      <c r="T171" s="667">
        <f ca="1">'O5 Details by Class &amp; Accounts'!X171+'O5 Details by Class &amp; Accounts'!AS171+'O5 Details by Class &amp; Accounts'!BN171+'O5 Details by Class &amp; Accounts'!CI171</f>
        <v>0</v>
      </c>
      <c r="U171" s="667">
        <f ca="1">'O5 Details by Class &amp; Accounts'!Y171+'O5 Details by Class &amp; Accounts'!AT171+'O5 Details by Class &amp; Accounts'!BO171+'O5 Details by Class &amp; Accounts'!CJ171</f>
        <v>0</v>
      </c>
      <c r="V171" s="667">
        <f ca="1">'O5 Details by Class &amp; Accounts'!Z171+'O5 Details by Class &amp; Accounts'!AU171+'O5 Details by Class &amp; Accounts'!BP171+'O5 Details by Class &amp; Accounts'!CK171</f>
        <v>0</v>
      </c>
      <c r="W171" s="667">
        <f ca="1">'O5 Details by Class &amp; Accounts'!AA171+'O5 Details by Class &amp; Accounts'!AV171+'O5 Details by Class &amp; Accounts'!BQ171+'O5 Details by Class &amp; Accounts'!CL171</f>
        <v>0</v>
      </c>
      <c r="X171" s="1113">
        <f ca="1">'O5 Details by Class &amp; Accounts'!AB171+'O5 Details by Class &amp; Accounts'!AW171+'O5 Details by Class &amp; Accounts'!BR171+'O5 Details by Class &amp; Accounts'!CM171</f>
        <v>0</v>
      </c>
      <c r="Y171" s="2092" t="str">
        <f t="shared" si="6"/>
        <v>5505</v>
      </c>
      <c r="Z171" s="2087" t="s">
        <v>675</v>
      </c>
    </row>
    <row r="172" spans="1:26" ht="15.95" customHeight="1">
      <c r="A172" s="1940" t="s">
        <v>562</v>
      </c>
      <c r="B172" s="1084" t="s">
        <v>1320</v>
      </c>
      <c r="C172" s="1099" t="str">
        <f ca="1">IF(ISBLANK('E4 TB Allocation Details'!D172), "",('E4 TB Allocation Details'!D172))</f>
        <v>ad</v>
      </c>
      <c r="D172" s="1100">
        <f t="shared" si="7"/>
        <v>0</v>
      </c>
      <c r="E172" s="667">
        <f ca="1">'O5 Details by Class &amp; Accounts'!I172+'O5 Details by Class &amp; Accounts'!AD172+'O5 Details by Class &amp; Accounts'!AY172+'O5 Details by Class &amp; Accounts'!BT172</f>
        <v>0</v>
      </c>
      <c r="F172" s="667">
        <f ca="1">'O5 Details by Class &amp; Accounts'!J172+'O5 Details by Class &amp; Accounts'!AE172+'O5 Details by Class &amp; Accounts'!AZ172+'O5 Details by Class &amp; Accounts'!BU172</f>
        <v>0</v>
      </c>
      <c r="G172" s="667">
        <f ca="1">'O5 Details by Class &amp; Accounts'!K172+'O5 Details by Class &amp; Accounts'!AF172+'O5 Details by Class &amp; Accounts'!BA172+'O5 Details by Class &amp; Accounts'!BV172</f>
        <v>0</v>
      </c>
      <c r="H172" s="667">
        <f ca="1">'O5 Details by Class &amp; Accounts'!L172+'O5 Details by Class &amp; Accounts'!AG172+'O5 Details by Class &amp; Accounts'!BB172+'O5 Details by Class &amp; Accounts'!BW172</f>
        <v>0</v>
      </c>
      <c r="I172" s="667">
        <f ca="1">'O5 Details by Class &amp; Accounts'!M172+'O5 Details by Class &amp; Accounts'!AH172+'O5 Details by Class &amp; Accounts'!BC172+'O5 Details by Class &amp; Accounts'!BX172</f>
        <v>0</v>
      </c>
      <c r="J172" s="667">
        <f ca="1">'O5 Details by Class &amp; Accounts'!N172+'O5 Details by Class &amp; Accounts'!AI172+'O5 Details by Class &amp; Accounts'!BD172+'O5 Details by Class &amp; Accounts'!BY172</f>
        <v>0</v>
      </c>
      <c r="K172" s="667">
        <f ca="1">'O5 Details by Class &amp; Accounts'!O172+'O5 Details by Class &amp; Accounts'!AJ172+'O5 Details by Class &amp; Accounts'!BE172+'O5 Details by Class &amp; Accounts'!BZ172</f>
        <v>0</v>
      </c>
      <c r="L172" s="667">
        <f ca="1">'O5 Details by Class &amp; Accounts'!P172+'O5 Details by Class &amp; Accounts'!AK172+'O5 Details by Class &amp; Accounts'!BF172+'O5 Details by Class &amp; Accounts'!CA172</f>
        <v>0</v>
      </c>
      <c r="M172" s="667">
        <f ca="1">'O5 Details by Class &amp; Accounts'!Q172+'O5 Details by Class &amp; Accounts'!AL172+'O5 Details by Class &amp; Accounts'!BG172+'O5 Details by Class &amp; Accounts'!CB172</f>
        <v>0</v>
      </c>
      <c r="N172" s="667">
        <f ca="1">'O5 Details by Class &amp; Accounts'!R172+'O5 Details by Class &amp; Accounts'!AM172+'O5 Details by Class &amp; Accounts'!BH172+'O5 Details by Class &amp; Accounts'!CC172</f>
        <v>0</v>
      </c>
      <c r="O172" s="667">
        <f ca="1">'O5 Details by Class &amp; Accounts'!S172+'O5 Details by Class &amp; Accounts'!AN172+'O5 Details by Class &amp; Accounts'!BI172+'O5 Details by Class &amp; Accounts'!CD172</f>
        <v>0</v>
      </c>
      <c r="P172" s="667">
        <f ca="1">'O5 Details by Class &amp; Accounts'!T172+'O5 Details by Class &amp; Accounts'!AO172+'O5 Details by Class &amp; Accounts'!BJ172+'O5 Details by Class &amp; Accounts'!CE172</f>
        <v>0</v>
      </c>
      <c r="Q172" s="667">
        <f ca="1">'O5 Details by Class &amp; Accounts'!U172+'O5 Details by Class &amp; Accounts'!AP172+'O5 Details by Class &amp; Accounts'!BK172+'O5 Details by Class &amp; Accounts'!CF172</f>
        <v>0</v>
      </c>
      <c r="R172" s="667">
        <f ca="1">'O5 Details by Class &amp; Accounts'!V172+'O5 Details by Class &amp; Accounts'!AQ172+'O5 Details by Class &amp; Accounts'!BL172+'O5 Details by Class &amp; Accounts'!CG172</f>
        <v>0</v>
      </c>
      <c r="S172" s="667">
        <f ca="1">'O5 Details by Class &amp; Accounts'!W172+'O5 Details by Class &amp; Accounts'!AR172+'O5 Details by Class &amp; Accounts'!BM172+'O5 Details by Class &amp; Accounts'!CH172</f>
        <v>0</v>
      </c>
      <c r="T172" s="667">
        <f ca="1">'O5 Details by Class &amp; Accounts'!X172+'O5 Details by Class &amp; Accounts'!AS172+'O5 Details by Class &amp; Accounts'!BN172+'O5 Details by Class &amp; Accounts'!CI172</f>
        <v>0</v>
      </c>
      <c r="U172" s="667">
        <f ca="1">'O5 Details by Class &amp; Accounts'!Y172+'O5 Details by Class &amp; Accounts'!AT172+'O5 Details by Class &amp; Accounts'!BO172+'O5 Details by Class &amp; Accounts'!CJ172</f>
        <v>0</v>
      </c>
      <c r="V172" s="667">
        <f ca="1">'O5 Details by Class &amp; Accounts'!Z172+'O5 Details by Class &amp; Accounts'!AU172+'O5 Details by Class &amp; Accounts'!BP172+'O5 Details by Class &amp; Accounts'!CK172</f>
        <v>0</v>
      </c>
      <c r="W172" s="667">
        <f ca="1">'O5 Details by Class &amp; Accounts'!AA172+'O5 Details by Class &amp; Accounts'!AV172+'O5 Details by Class &amp; Accounts'!BQ172+'O5 Details by Class &amp; Accounts'!CL172</f>
        <v>0</v>
      </c>
      <c r="X172" s="1113">
        <f ca="1">'O5 Details by Class &amp; Accounts'!AB172+'O5 Details by Class &amp; Accounts'!AW172+'O5 Details by Class &amp; Accounts'!BR172+'O5 Details by Class &amp; Accounts'!CM172</f>
        <v>0</v>
      </c>
      <c r="Y172" s="2092" t="str">
        <f t="shared" si="6"/>
        <v>5510</v>
      </c>
      <c r="Z172" s="2087" t="s">
        <v>675</v>
      </c>
    </row>
    <row r="173" spans="1:26" ht="15.95" customHeight="1">
      <c r="A173" s="1940" t="s">
        <v>563</v>
      </c>
      <c r="B173" s="1084" t="s">
        <v>1321</v>
      </c>
      <c r="C173" s="1099" t="str">
        <f ca="1">IF(ISBLANK('E4 TB Allocation Details'!D173), "",('E4 TB Allocation Details'!D173))</f>
        <v>ad</v>
      </c>
      <c r="D173" s="1100">
        <f t="shared" si="7"/>
        <v>0</v>
      </c>
      <c r="E173" s="667">
        <f ca="1">'O5 Details by Class &amp; Accounts'!I173+'O5 Details by Class &amp; Accounts'!AD173+'O5 Details by Class &amp; Accounts'!AY173+'O5 Details by Class &amp; Accounts'!BT173</f>
        <v>0</v>
      </c>
      <c r="F173" s="667">
        <f ca="1">'O5 Details by Class &amp; Accounts'!J173+'O5 Details by Class &amp; Accounts'!AE173+'O5 Details by Class &amp; Accounts'!AZ173+'O5 Details by Class &amp; Accounts'!BU173</f>
        <v>0</v>
      </c>
      <c r="G173" s="667">
        <f ca="1">'O5 Details by Class &amp; Accounts'!K173+'O5 Details by Class &amp; Accounts'!AF173+'O5 Details by Class &amp; Accounts'!BA173+'O5 Details by Class &amp; Accounts'!BV173</f>
        <v>0</v>
      </c>
      <c r="H173" s="667">
        <f ca="1">'O5 Details by Class &amp; Accounts'!L173+'O5 Details by Class &amp; Accounts'!AG173+'O5 Details by Class &amp; Accounts'!BB173+'O5 Details by Class &amp; Accounts'!BW173</f>
        <v>0</v>
      </c>
      <c r="I173" s="667">
        <f ca="1">'O5 Details by Class &amp; Accounts'!M173+'O5 Details by Class &amp; Accounts'!AH173+'O5 Details by Class &amp; Accounts'!BC173+'O5 Details by Class &amp; Accounts'!BX173</f>
        <v>0</v>
      </c>
      <c r="J173" s="667">
        <f ca="1">'O5 Details by Class &amp; Accounts'!N173+'O5 Details by Class &amp; Accounts'!AI173+'O5 Details by Class &amp; Accounts'!BD173+'O5 Details by Class &amp; Accounts'!BY173</f>
        <v>0</v>
      </c>
      <c r="K173" s="667">
        <f ca="1">'O5 Details by Class &amp; Accounts'!O173+'O5 Details by Class &amp; Accounts'!AJ173+'O5 Details by Class &amp; Accounts'!BE173+'O5 Details by Class &amp; Accounts'!BZ173</f>
        <v>0</v>
      </c>
      <c r="L173" s="667">
        <f ca="1">'O5 Details by Class &amp; Accounts'!P173+'O5 Details by Class &amp; Accounts'!AK173+'O5 Details by Class &amp; Accounts'!BF173+'O5 Details by Class &amp; Accounts'!CA173</f>
        <v>0</v>
      </c>
      <c r="M173" s="667">
        <f ca="1">'O5 Details by Class &amp; Accounts'!Q173+'O5 Details by Class &amp; Accounts'!AL173+'O5 Details by Class &amp; Accounts'!BG173+'O5 Details by Class &amp; Accounts'!CB173</f>
        <v>0</v>
      </c>
      <c r="N173" s="667">
        <f ca="1">'O5 Details by Class &amp; Accounts'!R173+'O5 Details by Class &amp; Accounts'!AM173+'O5 Details by Class &amp; Accounts'!BH173+'O5 Details by Class &amp; Accounts'!CC173</f>
        <v>0</v>
      </c>
      <c r="O173" s="667">
        <f ca="1">'O5 Details by Class &amp; Accounts'!S173+'O5 Details by Class &amp; Accounts'!AN173+'O5 Details by Class &amp; Accounts'!BI173+'O5 Details by Class &amp; Accounts'!CD173</f>
        <v>0</v>
      </c>
      <c r="P173" s="667">
        <f ca="1">'O5 Details by Class &amp; Accounts'!T173+'O5 Details by Class &amp; Accounts'!AO173+'O5 Details by Class &amp; Accounts'!BJ173+'O5 Details by Class &amp; Accounts'!CE173</f>
        <v>0</v>
      </c>
      <c r="Q173" s="667">
        <f ca="1">'O5 Details by Class &amp; Accounts'!U173+'O5 Details by Class &amp; Accounts'!AP173+'O5 Details by Class &amp; Accounts'!BK173+'O5 Details by Class &amp; Accounts'!CF173</f>
        <v>0</v>
      </c>
      <c r="R173" s="667">
        <f ca="1">'O5 Details by Class &amp; Accounts'!V173+'O5 Details by Class &amp; Accounts'!AQ173+'O5 Details by Class &amp; Accounts'!BL173+'O5 Details by Class &amp; Accounts'!CG173</f>
        <v>0</v>
      </c>
      <c r="S173" s="667">
        <f ca="1">'O5 Details by Class &amp; Accounts'!W173+'O5 Details by Class &amp; Accounts'!AR173+'O5 Details by Class &amp; Accounts'!BM173+'O5 Details by Class &amp; Accounts'!CH173</f>
        <v>0</v>
      </c>
      <c r="T173" s="667">
        <f ca="1">'O5 Details by Class &amp; Accounts'!X173+'O5 Details by Class &amp; Accounts'!AS173+'O5 Details by Class &amp; Accounts'!BN173+'O5 Details by Class &amp; Accounts'!CI173</f>
        <v>0</v>
      </c>
      <c r="U173" s="667">
        <f ca="1">'O5 Details by Class &amp; Accounts'!Y173+'O5 Details by Class &amp; Accounts'!AT173+'O5 Details by Class &amp; Accounts'!BO173+'O5 Details by Class &amp; Accounts'!CJ173</f>
        <v>0</v>
      </c>
      <c r="V173" s="667">
        <f ca="1">'O5 Details by Class &amp; Accounts'!Z173+'O5 Details by Class &amp; Accounts'!AU173+'O5 Details by Class &amp; Accounts'!BP173+'O5 Details by Class &amp; Accounts'!CK173</f>
        <v>0</v>
      </c>
      <c r="W173" s="667">
        <f ca="1">'O5 Details by Class &amp; Accounts'!AA173+'O5 Details by Class &amp; Accounts'!AV173+'O5 Details by Class &amp; Accounts'!BQ173+'O5 Details by Class &amp; Accounts'!CL173</f>
        <v>0</v>
      </c>
      <c r="X173" s="1113">
        <f ca="1">'O5 Details by Class &amp; Accounts'!AB173+'O5 Details by Class &amp; Accounts'!AW173+'O5 Details by Class &amp; Accounts'!BR173+'O5 Details by Class &amp; Accounts'!CM173</f>
        <v>0</v>
      </c>
      <c r="Y173" s="2092" t="str">
        <f t="shared" si="6"/>
        <v>5515</v>
      </c>
      <c r="Z173" s="2087" t="s">
        <v>675</v>
      </c>
    </row>
    <row r="174" spans="1:26" ht="15.95" customHeight="1">
      <c r="A174" s="1940" t="s">
        <v>564</v>
      </c>
      <c r="B174" s="1084" t="s">
        <v>1322</v>
      </c>
      <c r="C174" s="1099" t="str">
        <f ca="1">IF(ISBLANK('E4 TB Allocation Details'!D174), "",('E4 TB Allocation Details'!D174))</f>
        <v>ad</v>
      </c>
      <c r="D174" s="1100">
        <f t="shared" si="7"/>
        <v>0</v>
      </c>
      <c r="E174" s="667">
        <f ca="1">'O5 Details by Class &amp; Accounts'!I174+'O5 Details by Class &amp; Accounts'!AD174+'O5 Details by Class &amp; Accounts'!AY174+'O5 Details by Class &amp; Accounts'!BT174</f>
        <v>0</v>
      </c>
      <c r="F174" s="667">
        <f ca="1">'O5 Details by Class &amp; Accounts'!J174+'O5 Details by Class &amp; Accounts'!AE174+'O5 Details by Class &amp; Accounts'!AZ174+'O5 Details by Class &amp; Accounts'!BU174</f>
        <v>0</v>
      </c>
      <c r="G174" s="667">
        <f ca="1">'O5 Details by Class &amp; Accounts'!K174+'O5 Details by Class &amp; Accounts'!AF174+'O5 Details by Class &amp; Accounts'!BA174+'O5 Details by Class &amp; Accounts'!BV174</f>
        <v>0</v>
      </c>
      <c r="H174" s="667">
        <f ca="1">'O5 Details by Class &amp; Accounts'!L174+'O5 Details by Class &amp; Accounts'!AG174+'O5 Details by Class &amp; Accounts'!BB174+'O5 Details by Class &amp; Accounts'!BW174</f>
        <v>0</v>
      </c>
      <c r="I174" s="667">
        <f ca="1">'O5 Details by Class &amp; Accounts'!M174+'O5 Details by Class &amp; Accounts'!AH174+'O5 Details by Class &amp; Accounts'!BC174+'O5 Details by Class &amp; Accounts'!BX174</f>
        <v>0</v>
      </c>
      <c r="J174" s="667">
        <f ca="1">'O5 Details by Class &amp; Accounts'!N174+'O5 Details by Class &amp; Accounts'!AI174+'O5 Details by Class &amp; Accounts'!BD174+'O5 Details by Class &amp; Accounts'!BY174</f>
        <v>0</v>
      </c>
      <c r="K174" s="667">
        <f ca="1">'O5 Details by Class &amp; Accounts'!O174+'O5 Details by Class &amp; Accounts'!AJ174+'O5 Details by Class &amp; Accounts'!BE174+'O5 Details by Class &amp; Accounts'!BZ174</f>
        <v>0</v>
      </c>
      <c r="L174" s="667">
        <f ca="1">'O5 Details by Class &amp; Accounts'!P174+'O5 Details by Class &amp; Accounts'!AK174+'O5 Details by Class &amp; Accounts'!BF174+'O5 Details by Class &amp; Accounts'!CA174</f>
        <v>0</v>
      </c>
      <c r="M174" s="667">
        <f ca="1">'O5 Details by Class &amp; Accounts'!Q174+'O5 Details by Class &amp; Accounts'!AL174+'O5 Details by Class &amp; Accounts'!BG174+'O5 Details by Class &amp; Accounts'!CB174</f>
        <v>0</v>
      </c>
      <c r="N174" s="667">
        <f ca="1">'O5 Details by Class &amp; Accounts'!R174+'O5 Details by Class &amp; Accounts'!AM174+'O5 Details by Class &amp; Accounts'!BH174+'O5 Details by Class &amp; Accounts'!CC174</f>
        <v>0</v>
      </c>
      <c r="O174" s="667">
        <f ca="1">'O5 Details by Class &amp; Accounts'!S174+'O5 Details by Class &amp; Accounts'!AN174+'O5 Details by Class &amp; Accounts'!BI174+'O5 Details by Class &amp; Accounts'!CD174</f>
        <v>0</v>
      </c>
      <c r="P174" s="667">
        <f ca="1">'O5 Details by Class &amp; Accounts'!T174+'O5 Details by Class &amp; Accounts'!AO174+'O5 Details by Class &amp; Accounts'!BJ174+'O5 Details by Class &amp; Accounts'!CE174</f>
        <v>0</v>
      </c>
      <c r="Q174" s="667">
        <f ca="1">'O5 Details by Class &amp; Accounts'!U174+'O5 Details by Class &amp; Accounts'!AP174+'O5 Details by Class &amp; Accounts'!BK174+'O5 Details by Class &amp; Accounts'!CF174</f>
        <v>0</v>
      </c>
      <c r="R174" s="667">
        <f ca="1">'O5 Details by Class &amp; Accounts'!V174+'O5 Details by Class &amp; Accounts'!AQ174+'O5 Details by Class &amp; Accounts'!BL174+'O5 Details by Class &amp; Accounts'!CG174</f>
        <v>0</v>
      </c>
      <c r="S174" s="667">
        <f ca="1">'O5 Details by Class &amp; Accounts'!W174+'O5 Details by Class &amp; Accounts'!AR174+'O5 Details by Class &amp; Accounts'!BM174+'O5 Details by Class &amp; Accounts'!CH174</f>
        <v>0</v>
      </c>
      <c r="T174" s="667">
        <f ca="1">'O5 Details by Class &amp; Accounts'!X174+'O5 Details by Class &amp; Accounts'!AS174+'O5 Details by Class &amp; Accounts'!BN174+'O5 Details by Class &amp; Accounts'!CI174</f>
        <v>0</v>
      </c>
      <c r="U174" s="667">
        <f ca="1">'O5 Details by Class &amp; Accounts'!Y174+'O5 Details by Class &amp; Accounts'!AT174+'O5 Details by Class &amp; Accounts'!BO174+'O5 Details by Class &amp; Accounts'!CJ174</f>
        <v>0</v>
      </c>
      <c r="V174" s="667">
        <f ca="1">'O5 Details by Class &amp; Accounts'!Z174+'O5 Details by Class &amp; Accounts'!AU174+'O5 Details by Class &amp; Accounts'!BP174+'O5 Details by Class &amp; Accounts'!CK174</f>
        <v>0</v>
      </c>
      <c r="W174" s="667">
        <f ca="1">'O5 Details by Class &amp; Accounts'!AA174+'O5 Details by Class &amp; Accounts'!AV174+'O5 Details by Class &amp; Accounts'!BQ174+'O5 Details by Class &amp; Accounts'!CL174</f>
        <v>0</v>
      </c>
      <c r="X174" s="1113">
        <f ca="1">'O5 Details by Class &amp; Accounts'!AB174+'O5 Details by Class &amp; Accounts'!AW174+'O5 Details by Class &amp; Accounts'!BR174+'O5 Details by Class &amp; Accounts'!CM174</f>
        <v>0</v>
      </c>
      <c r="Y174" s="2092" t="str">
        <f t="shared" si="6"/>
        <v>5520</v>
      </c>
      <c r="Z174" s="2087" t="s">
        <v>675</v>
      </c>
    </row>
    <row r="175" spans="1:26" ht="15.95" customHeight="1">
      <c r="A175" s="1940" t="s">
        <v>565</v>
      </c>
      <c r="B175" s="1084" t="s">
        <v>1323</v>
      </c>
      <c r="C175" s="1099" t="str">
        <f ca="1">IF(ISBLANK('E4 TB Allocation Details'!D175), "",('E4 TB Allocation Details'!D175))</f>
        <v>ad</v>
      </c>
      <c r="D175" s="1100">
        <f t="shared" si="7"/>
        <v>319000</v>
      </c>
      <c r="E175" s="667">
        <f ca="1">'O5 Details by Class &amp; Accounts'!I175+'O5 Details by Class &amp; Accounts'!AD175+'O5 Details by Class &amp; Accounts'!AY175+'O5 Details by Class &amp; Accounts'!BT175</f>
        <v>191648.77926033156</v>
      </c>
      <c r="F175" s="667">
        <f ca="1">'O5 Details by Class &amp; Accounts'!J175+'O5 Details by Class &amp; Accounts'!AE175+'O5 Details by Class &amp; Accounts'!AZ175+'O5 Details by Class &amp; Accounts'!BU175</f>
        <v>53986.196510998285</v>
      </c>
      <c r="G175" s="667">
        <f ca="1">'O5 Details by Class &amp; Accounts'!K175+'O5 Details by Class &amp; Accounts'!AF175+'O5 Details by Class &amp; Accounts'!BA175+'O5 Details by Class &amp; Accounts'!BV175</f>
        <v>58070.237457884112</v>
      </c>
      <c r="H175" s="667">
        <f ca="1">'O5 Details by Class &amp; Accounts'!L175+'O5 Details by Class &amp; Accounts'!AG175+'O5 Details by Class &amp; Accounts'!BB175+'O5 Details by Class &amp; Accounts'!BW175</f>
        <v>0</v>
      </c>
      <c r="I175" s="667">
        <f ca="1">'O5 Details by Class &amp; Accounts'!M175+'O5 Details by Class &amp; Accounts'!AH175+'O5 Details by Class &amp; Accounts'!BC175+'O5 Details by Class &amp; Accounts'!BX175</f>
        <v>0</v>
      </c>
      <c r="J175" s="667">
        <f ca="1">'O5 Details by Class &amp; Accounts'!N175+'O5 Details by Class &amp; Accounts'!AI175+'O5 Details by Class &amp; Accounts'!BD175+'O5 Details by Class &amp; Accounts'!BY175</f>
        <v>0</v>
      </c>
      <c r="K175" s="667">
        <f ca="1">'O5 Details by Class &amp; Accounts'!O175+'O5 Details by Class &amp; Accounts'!AJ175+'O5 Details by Class &amp; Accounts'!BE175+'O5 Details by Class &amp; Accounts'!BZ175</f>
        <v>13671.492190689727</v>
      </c>
      <c r="L175" s="667">
        <f ca="1">'O5 Details by Class &amp; Accounts'!P175+'O5 Details by Class &amp; Accounts'!AK175+'O5 Details by Class &amp; Accounts'!BF175+'O5 Details by Class &amp; Accounts'!CA175</f>
        <v>862.45682664894377</v>
      </c>
      <c r="M175" s="667">
        <f ca="1">'O5 Details by Class &amp; Accounts'!Q175+'O5 Details by Class &amp; Accounts'!AL175+'O5 Details by Class &amp; Accounts'!BG175+'O5 Details by Class &amp; Accounts'!CB175</f>
        <v>760.83775344737455</v>
      </c>
      <c r="N175" s="667">
        <f ca="1">'O5 Details by Class &amp; Accounts'!R175+'O5 Details by Class &amp; Accounts'!AM175+'O5 Details by Class &amp; Accounts'!BH175+'O5 Details by Class &amp; Accounts'!CC175</f>
        <v>0</v>
      </c>
      <c r="O175" s="667">
        <f ca="1">'O5 Details by Class &amp; Accounts'!S175+'O5 Details by Class &amp; Accounts'!AN175+'O5 Details by Class &amp; Accounts'!BI175+'O5 Details by Class &amp; Accounts'!CD175</f>
        <v>0</v>
      </c>
      <c r="P175" s="667">
        <f ca="1">'O5 Details by Class &amp; Accounts'!T175+'O5 Details by Class &amp; Accounts'!AO175+'O5 Details by Class &amp; Accounts'!BJ175+'O5 Details by Class &amp; Accounts'!CE175</f>
        <v>0</v>
      </c>
      <c r="Q175" s="667">
        <f ca="1">'O5 Details by Class &amp; Accounts'!U175+'O5 Details by Class &amp; Accounts'!AP175+'O5 Details by Class &amp; Accounts'!BK175+'O5 Details by Class &amp; Accounts'!CF175</f>
        <v>0</v>
      </c>
      <c r="R175" s="667">
        <f ca="1">'O5 Details by Class &amp; Accounts'!V175+'O5 Details by Class &amp; Accounts'!AQ175+'O5 Details by Class &amp; Accounts'!BL175+'O5 Details by Class &amp; Accounts'!CG175</f>
        <v>0</v>
      </c>
      <c r="S175" s="667">
        <f ca="1">'O5 Details by Class &amp; Accounts'!W175+'O5 Details by Class &amp; Accounts'!AR175+'O5 Details by Class &amp; Accounts'!BM175+'O5 Details by Class &amp; Accounts'!CH175</f>
        <v>0</v>
      </c>
      <c r="T175" s="667">
        <f ca="1">'O5 Details by Class &amp; Accounts'!X175+'O5 Details by Class &amp; Accounts'!AS175+'O5 Details by Class &amp; Accounts'!BN175+'O5 Details by Class &amp; Accounts'!CI175</f>
        <v>0</v>
      </c>
      <c r="U175" s="667">
        <f ca="1">'O5 Details by Class &amp; Accounts'!Y175+'O5 Details by Class &amp; Accounts'!AT175+'O5 Details by Class &amp; Accounts'!BO175+'O5 Details by Class &amp; Accounts'!CJ175</f>
        <v>0</v>
      </c>
      <c r="V175" s="667">
        <f ca="1">'O5 Details by Class &amp; Accounts'!Z175+'O5 Details by Class &amp; Accounts'!AU175+'O5 Details by Class &amp; Accounts'!BP175+'O5 Details by Class &amp; Accounts'!CK175</f>
        <v>0</v>
      </c>
      <c r="W175" s="667">
        <f ca="1">'O5 Details by Class &amp; Accounts'!AA175+'O5 Details by Class &amp; Accounts'!AV175+'O5 Details by Class &amp; Accounts'!BQ175+'O5 Details by Class &amp; Accounts'!CL175</f>
        <v>0</v>
      </c>
      <c r="X175" s="1113">
        <f ca="1">'O5 Details by Class &amp; Accounts'!AB175+'O5 Details by Class &amp; Accounts'!AW175+'O5 Details by Class &amp; Accounts'!BR175+'O5 Details by Class &amp; Accounts'!CM175</f>
        <v>0</v>
      </c>
      <c r="Y175" s="2092" t="str">
        <f t="shared" si="6"/>
        <v>5605</v>
      </c>
      <c r="Z175" s="2087" t="s">
        <v>675</v>
      </c>
    </row>
    <row r="176" spans="1:26" ht="15.95" customHeight="1">
      <c r="A176" s="1940" t="s">
        <v>566</v>
      </c>
      <c r="B176" s="1084" t="s">
        <v>1324</v>
      </c>
      <c r="C176" s="1099" t="str">
        <f ca="1">IF(ISBLANK('E4 TB Allocation Details'!D176), "",('E4 TB Allocation Details'!D176))</f>
        <v>ad</v>
      </c>
      <c r="D176" s="1100">
        <f t="shared" si="7"/>
        <v>403000</v>
      </c>
      <c r="E176" s="667">
        <f ca="1">'O5 Details by Class &amp; Accounts'!I176+'O5 Details by Class &amp; Accounts'!AD176+'O5 Details by Class &amp; Accounts'!AY176+'O5 Details by Class &amp; Accounts'!BT176</f>
        <v>242114.28853264457</v>
      </c>
      <c r="F176" s="667">
        <f ca="1">'O5 Details by Class &amp; Accounts'!J176+'O5 Details by Class &amp; Accounts'!AE176+'O5 Details by Class &amp; Accounts'!AZ176+'O5 Details by Class &amp; Accounts'!BU176</f>
        <v>68201.997473142022</v>
      </c>
      <c r="G176" s="667">
        <f ca="1">'O5 Details by Class &amp; Accounts'!K176+'O5 Details by Class &amp; Accounts'!AF176+'O5 Details by Class &amp; Accounts'!BA176+'O5 Details by Class &amp; Accounts'!BV176</f>
        <v>73361.459860587143</v>
      </c>
      <c r="H176" s="667">
        <f ca="1">'O5 Details by Class &amp; Accounts'!L176+'O5 Details by Class &amp; Accounts'!AG176+'O5 Details by Class &amp; Accounts'!BB176+'O5 Details by Class &amp; Accounts'!BW176</f>
        <v>0</v>
      </c>
      <c r="I176" s="667">
        <f ca="1">'O5 Details by Class &amp; Accounts'!M176+'O5 Details by Class &amp; Accounts'!AH176+'O5 Details by Class &amp; Accounts'!BC176+'O5 Details by Class &amp; Accounts'!BX176</f>
        <v>0</v>
      </c>
      <c r="J176" s="667">
        <f ca="1">'O5 Details by Class &amp; Accounts'!N176+'O5 Details by Class &amp; Accounts'!AI176+'O5 Details by Class &amp; Accounts'!BD176+'O5 Details by Class &amp; Accounts'!BY176</f>
        <v>0</v>
      </c>
      <c r="K176" s="667">
        <f ca="1">'O5 Details by Class &amp; Accounts'!O176+'O5 Details by Class &amp; Accounts'!AJ176+'O5 Details by Class &amp; Accounts'!BE176+'O5 Details by Class &amp; Accounts'!BZ176</f>
        <v>17271.508943097051</v>
      </c>
      <c r="L176" s="667">
        <f ca="1">'O5 Details by Class &amp; Accounts'!P176+'O5 Details by Class &amp; Accounts'!AK176+'O5 Details by Class &amp; Accounts'!BF176+'O5 Details by Class &amp; Accounts'!CA176</f>
        <v>1089.5614455784462</v>
      </c>
      <c r="M176" s="667">
        <f ca="1">'O5 Details by Class &amp; Accounts'!Q176+'O5 Details by Class &amp; Accounts'!AL176+'O5 Details by Class &amp; Accounts'!BG176+'O5 Details by Class &amp; Accounts'!CB176</f>
        <v>961.18374495075841</v>
      </c>
      <c r="N176" s="667">
        <f ca="1">'O5 Details by Class &amp; Accounts'!R176+'O5 Details by Class &amp; Accounts'!AM176+'O5 Details by Class &amp; Accounts'!BH176+'O5 Details by Class &amp; Accounts'!CC176</f>
        <v>0</v>
      </c>
      <c r="O176" s="667">
        <f ca="1">'O5 Details by Class &amp; Accounts'!S176+'O5 Details by Class &amp; Accounts'!AN176+'O5 Details by Class &amp; Accounts'!BI176+'O5 Details by Class &amp; Accounts'!CD176</f>
        <v>0</v>
      </c>
      <c r="P176" s="667">
        <f ca="1">'O5 Details by Class &amp; Accounts'!T176+'O5 Details by Class &amp; Accounts'!AO176+'O5 Details by Class &amp; Accounts'!BJ176+'O5 Details by Class &amp; Accounts'!CE176</f>
        <v>0</v>
      </c>
      <c r="Q176" s="667">
        <f ca="1">'O5 Details by Class &amp; Accounts'!U176+'O5 Details by Class &amp; Accounts'!AP176+'O5 Details by Class &amp; Accounts'!BK176+'O5 Details by Class &amp; Accounts'!CF176</f>
        <v>0</v>
      </c>
      <c r="R176" s="667">
        <f ca="1">'O5 Details by Class &amp; Accounts'!V176+'O5 Details by Class &amp; Accounts'!AQ176+'O5 Details by Class &amp; Accounts'!BL176+'O5 Details by Class &amp; Accounts'!CG176</f>
        <v>0</v>
      </c>
      <c r="S176" s="667">
        <f ca="1">'O5 Details by Class &amp; Accounts'!W176+'O5 Details by Class &amp; Accounts'!AR176+'O5 Details by Class &amp; Accounts'!BM176+'O5 Details by Class &amp; Accounts'!CH176</f>
        <v>0</v>
      </c>
      <c r="T176" s="667">
        <f ca="1">'O5 Details by Class &amp; Accounts'!X176+'O5 Details by Class &amp; Accounts'!AS176+'O5 Details by Class &amp; Accounts'!BN176+'O5 Details by Class &amp; Accounts'!CI176</f>
        <v>0</v>
      </c>
      <c r="U176" s="667">
        <f ca="1">'O5 Details by Class &amp; Accounts'!Y176+'O5 Details by Class &amp; Accounts'!AT176+'O5 Details by Class &amp; Accounts'!BO176+'O5 Details by Class &amp; Accounts'!CJ176</f>
        <v>0</v>
      </c>
      <c r="V176" s="667">
        <f ca="1">'O5 Details by Class &amp; Accounts'!Z176+'O5 Details by Class &amp; Accounts'!AU176+'O5 Details by Class &amp; Accounts'!BP176+'O5 Details by Class &amp; Accounts'!CK176</f>
        <v>0</v>
      </c>
      <c r="W176" s="667">
        <f ca="1">'O5 Details by Class &amp; Accounts'!AA176+'O5 Details by Class &amp; Accounts'!AV176+'O5 Details by Class &amp; Accounts'!BQ176+'O5 Details by Class &amp; Accounts'!CL176</f>
        <v>0</v>
      </c>
      <c r="X176" s="1113">
        <f ca="1">'O5 Details by Class &amp; Accounts'!AB176+'O5 Details by Class &amp; Accounts'!AW176+'O5 Details by Class &amp; Accounts'!BR176+'O5 Details by Class &amp; Accounts'!CM176</f>
        <v>0</v>
      </c>
      <c r="Y176" s="2092" t="str">
        <f t="shared" si="6"/>
        <v>5610</v>
      </c>
      <c r="Z176" s="2087" t="s">
        <v>675</v>
      </c>
    </row>
    <row r="177" spans="1:26" ht="15.95" customHeight="1">
      <c r="A177" s="1940" t="s">
        <v>567</v>
      </c>
      <c r="B177" s="1084" t="s">
        <v>1325</v>
      </c>
      <c r="C177" s="1099" t="str">
        <f ca="1">IF(ISBLANK('E4 TB Allocation Details'!D177), "",('E4 TB Allocation Details'!D177))</f>
        <v>ad</v>
      </c>
      <c r="D177" s="1100">
        <f t="shared" si="7"/>
        <v>184999.99999999997</v>
      </c>
      <c r="E177" s="667">
        <f ca="1">'O5 Details by Class &amp; Accounts'!I177+'O5 Details by Class &amp; Accounts'!AD177+'O5 Details by Class &amp; Accounts'!AY177+'O5 Details by Class &amp; Accounts'!BT177</f>
        <v>111144.27637354651</v>
      </c>
      <c r="F177" s="667">
        <f ca="1">'O5 Details by Class &amp; Accounts'!J177+'O5 Details by Class &amp; Accounts'!AE177+'O5 Details by Class &amp; Accounts'!AZ177+'O5 Details by Class &amp; Accounts'!BU177</f>
        <v>31308.609261864207</v>
      </c>
      <c r="G177" s="667">
        <f ca="1">'O5 Details by Class &amp; Accounts'!K177+'O5 Details by Class &amp; Accounts'!AF177+'O5 Details by Class &amp; Accounts'!BA177+'O5 Details by Class &amp; Accounts'!BV177</f>
        <v>33677.096958334048</v>
      </c>
      <c r="H177" s="667">
        <f ca="1">'O5 Details by Class &amp; Accounts'!L177+'O5 Details by Class &amp; Accounts'!AG177+'O5 Details by Class &amp; Accounts'!BB177+'O5 Details by Class &amp; Accounts'!BW177</f>
        <v>0</v>
      </c>
      <c r="I177" s="667">
        <f ca="1">'O5 Details by Class &amp; Accounts'!M177+'O5 Details by Class &amp; Accounts'!AH177+'O5 Details by Class &amp; Accounts'!BC177+'O5 Details by Class &amp; Accounts'!BX177</f>
        <v>0</v>
      </c>
      <c r="J177" s="667">
        <f ca="1">'O5 Details by Class &amp; Accounts'!N177+'O5 Details by Class &amp; Accounts'!AI177+'O5 Details by Class &amp; Accounts'!BD177+'O5 Details by Class &amp; Accounts'!BY177</f>
        <v>0</v>
      </c>
      <c r="K177" s="667">
        <f ca="1">'O5 Details by Class &amp; Accounts'!O177+'O5 Details by Class &amp; Accounts'!AJ177+'O5 Details by Class &amp; Accounts'!BE177+'O5 Details by Class &amp; Accounts'!BZ177</f>
        <v>7928.6083237542298</v>
      </c>
      <c r="L177" s="667">
        <f ca="1">'O5 Details by Class &amp; Accounts'!P177+'O5 Details by Class &amp; Accounts'!AK177+'O5 Details by Class &amp; Accounts'!BF177+'O5 Details by Class &amp; Accounts'!CA177</f>
        <v>500.17088692807084</v>
      </c>
      <c r="M177" s="667">
        <f ca="1">'O5 Details by Class &amp; Accounts'!Q177+'O5 Details by Class &amp; Accounts'!AL177+'O5 Details by Class &amp; Accounts'!BG177+'O5 Details by Class &amp; Accounts'!CB177</f>
        <v>441.23819557292882</v>
      </c>
      <c r="N177" s="667">
        <f ca="1">'O5 Details by Class &amp; Accounts'!R177+'O5 Details by Class &amp; Accounts'!AM177+'O5 Details by Class &amp; Accounts'!BH177+'O5 Details by Class &amp; Accounts'!CC177</f>
        <v>0</v>
      </c>
      <c r="O177" s="667">
        <f ca="1">'O5 Details by Class &amp; Accounts'!S177+'O5 Details by Class &amp; Accounts'!AN177+'O5 Details by Class &amp; Accounts'!BI177+'O5 Details by Class &amp; Accounts'!CD177</f>
        <v>0</v>
      </c>
      <c r="P177" s="667">
        <f ca="1">'O5 Details by Class &amp; Accounts'!T177+'O5 Details by Class &amp; Accounts'!AO177+'O5 Details by Class &amp; Accounts'!BJ177+'O5 Details by Class &amp; Accounts'!CE177</f>
        <v>0</v>
      </c>
      <c r="Q177" s="667">
        <f ca="1">'O5 Details by Class &amp; Accounts'!U177+'O5 Details by Class &amp; Accounts'!AP177+'O5 Details by Class &amp; Accounts'!BK177+'O5 Details by Class &amp; Accounts'!CF177</f>
        <v>0</v>
      </c>
      <c r="R177" s="667">
        <f ca="1">'O5 Details by Class &amp; Accounts'!V177+'O5 Details by Class &amp; Accounts'!AQ177+'O5 Details by Class &amp; Accounts'!BL177+'O5 Details by Class &amp; Accounts'!CG177</f>
        <v>0</v>
      </c>
      <c r="S177" s="667">
        <f ca="1">'O5 Details by Class &amp; Accounts'!W177+'O5 Details by Class &amp; Accounts'!AR177+'O5 Details by Class &amp; Accounts'!BM177+'O5 Details by Class &amp; Accounts'!CH177</f>
        <v>0</v>
      </c>
      <c r="T177" s="667">
        <f ca="1">'O5 Details by Class &amp; Accounts'!X177+'O5 Details by Class &amp; Accounts'!AS177+'O5 Details by Class &amp; Accounts'!BN177+'O5 Details by Class &amp; Accounts'!CI177</f>
        <v>0</v>
      </c>
      <c r="U177" s="667">
        <f ca="1">'O5 Details by Class &amp; Accounts'!Y177+'O5 Details by Class &amp; Accounts'!AT177+'O5 Details by Class &amp; Accounts'!BO177+'O5 Details by Class &amp; Accounts'!CJ177</f>
        <v>0</v>
      </c>
      <c r="V177" s="667">
        <f ca="1">'O5 Details by Class &amp; Accounts'!Z177+'O5 Details by Class &amp; Accounts'!AU177+'O5 Details by Class &amp; Accounts'!BP177+'O5 Details by Class &amp; Accounts'!CK177</f>
        <v>0</v>
      </c>
      <c r="W177" s="667">
        <f ca="1">'O5 Details by Class &amp; Accounts'!AA177+'O5 Details by Class &amp; Accounts'!AV177+'O5 Details by Class &amp; Accounts'!BQ177+'O5 Details by Class &amp; Accounts'!CL177</f>
        <v>0</v>
      </c>
      <c r="X177" s="1113">
        <f ca="1">'O5 Details by Class &amp; Accounts'!AB177+'O5 Details by Class &amp; Accounts'!AW177+'O5 Details by Class &amp; Accounts'!BR177+'O5 Details by Class &amp; Accounts'!CM177</f>
        <v>0</v>
      </c>
      <c r="Y177" s="2092" t="str">
        <f t="shared" si="6"/>
        <v>5615</v>
      </c>
      <c r="Z177" s="2087" t="s">
        <v>675</v>
      </c>
    </row>
    <row r="178" spans="1:26" ht="15.95" customHeight="1">
      <c r="A178" s="1940" t="s">
        <v>568</v>
      </c>
      <c r="B178" s="1084" t="s">
        <v>1339</v>
      </c>
      <c r="C178" s="1099" t="str">
        <f ca="1">IF(ISBLANK('E4 TB Allocation Details'!D178), "",('E4 TB Allocation Details'!D178))</f>
        <v>ad</v>
      </c>
      <c r="D178" s="1100">
        <f t="shared" si="7"/>
        <v>210000.00000000003</v>
      </c>
      <c r="E178" s="667">
        <f ca="1">'O5 Details by Class &amp; Accounts'!I178+'O5 Details by Class &amp; Accounts'!AD178+'O5 Details by Class &amp; Accounts'!AY178+'O5 Details by Class &amp; Accounts'!BT178</f>
        <v>126163.77318078253</v>
      </c>
      <c r="F178" s="667">
        <f ca="1">'O5 Details by Class &amp; Accounts'!J178+'O5 Details by Class &amp; Accounts'!AE178+'O5 Details by Class &amp; Accounts'!AZ178+'O5 Details by Class &amp; Accounts'!BU178</f>
        <v>35539.502405359373</v>
      </c>
      <c r="G178" s="667">
        <f ca="1">'O5 Details by Class &amp; Accounts'!K178+'O5 Details by Class &amp; Accounts'!AF178+'O5 Details by Class &amp; Accounts'!BA178+'O5 Details by Class &amp; Accounts'!BV178</f>
        <v>38228.056006757564</v>
      </c>
      <c r="H178" s="667">
        <f ca="1">'O5 Details by Class &amp; Accounts'!L178+'O5 Details by Class &amp; Accounts'!AG178+'O5 Details by Class &amp; Accounts'!BB178+'O5 Details by Class &amp; Accounts'!BW178</f>
        <v>0</v>
      </c>
      <c r="I178" s="667">
        <f ca="1">'O5 Details by Class &amp; Accounts'!M178+'O5 Details by Class &amp; Accounts'!AH178+'O5 Details by Class &amp; Accounts'!BC178+'O5 Details by Class &amp; Accounts'!BX178</f>
        <v>0</v>
      </c>
      <c r="J178" s="667">
        <f ca="1">'O5 Details by Class &amp; Accounts'!N178+'O5 Details by Class &amp; Accounts'!AI178+'O5 Details by Class &amp; Accounts'!BD178+'O5 Details by Class &amp; Accounts'!BY178</f>
        <v>0</v>
      </c>
      <c r="K178" s="667">
        <f ca="1">'O5 Details by Class &amp; Accounts'!O178+'O5 Details by Class &amp; Accounts'!AJ178+'O5 Details by Class &amp; Accounts'!BE178+'O5 Details by Class &amp; Accounts'!BZ178</f>
        <v>9000.0418810183146</v>
      </c>
      <c r="L178" s="667">
        <f ca="1">'O5 Details by Class &amp; Accounts'!P178+'O5 Details by Class &amp; Accounts'!AK178+'O5 Details by Class &amp; Accounts'!BF178+'O5 Details by Class &amp; Accounts'!CA178</f>
        <v>567.76154732375608</v>
      </c>
      <c r="M178" s="667">
        <f ca="1">'O5 Details by Class &amp; Accounts'!Q178+'O5 Details by Class &amp; Accounts'!AL178+'O5 Details by Class &amp; Accounts'!BG178+'O5 Details by Class &amp; Accounts'!CB178</f>
        <v>500.8649787584597</v>
      </c>
      <c r="N178" s="667">
        <f ca="1">'O5 Details by Class &amp; Accounts'!R178+'O5 Details by Class &amp; Accounts'!AM178+'O5 Details by Class &amp; Accounts'!BH178+'O5 Details by Class &amp; Accounts'!CC178</f>
        <v>0</v>
      </c>
      <c r="O178" s="667">
        <f ca="1">'O5 Details by Class &amp; Accounts'!S178+'O5 Details by Class &amp; Accounts'!AN178+'O5 Details by Class &amp; Accounts'!BI178+'O5 Details by Class &amp; Accounts'!CD178</f>
        <v>0</v>
      </c>
      <c r="P178" s="667">
        <f ca="1">'O5 Details by Class &amp; Accounts'!T178+'O5 Details by Class &amp; Accounts'!AO178+'O5 Details by Class &amp; Accounts'!BJ178+'O5 Details by Class &amp; Accounts'!CE178</f>
        <v>0</v>
      </c>
      <c r="Q178" s="667">
        <f ca="1">'O5 Details by Class &amp; Accounts'!U178+'O5 Details by Class &amp; Accounts'!AP178+'O5 Details by Class &amp; Accounts'!BK178+'O5 Details by Class &amp; Accounts'!CF178</f>
        <v>0</v>
      </c>
      <c r="R178" s="667">
        <f ca="1">'O5 Details by Class &amp; Accounts'!V178+'O5 Details by Class &amp; Accounts'!AQ178+'O5 Details by Class &amp; Accounts'!BL178+'O5 Details by Class &amp; Accounts'!CG178</f>
        <v>0</v>
      </c>
      <c r="S178" s="667">
        <f ca="1">'O5 Details by Class &amp; Accounts'!W178+'O5 Details by Class &amp; Accounts'!AR178+'O5 Details by Class &amp; Accounts'!BM178+'O5 Details by Class &amp; Accounts'!CH178</f>
        <v>0</v>
      </c>
      <c r="T178" s="667">
        <f ca="1">'O5 Details by Class &amp; Accounts'!X178+'O5 Details by Class &amp; Accounts'!AS178+'O5 Details by Class &amp; Accounts'!BN178+'O5 Details by Class &amp; Accounts'!CI178</f>
        <v>0</v>
      </c>
      <c r="U178" s="667">
        <f ca="1">'O5 Details by Class &amp; Accounts'!Y178+'O5 Details by Class &amp; Accounts'!AT178+'O5 Details by Class &amp; Accounts'!BO178+'O5 Details by Class &amp; Accounts'!CJ178</f>
        <v>0</v>
      </c>
      <c r="V178" s="667">
        <f ca="1">'O5 Details by Class &amp; Accounts'!Z178+'O5 Details by Class &amp; Accounts'!AU178+'O5 Details by Class &amp; Accounts'!BP178+'O5 Details by Class &amp; Accounts'!CK178</f>
        <v>0</v>
      </c>
      <c r="W178" s="667">
        <f ca="1">'O5 Details by Class &amp; Accounts'!AA178+'O5 Details by Class &amp; Accounts'!AV178+'O5 Details by Class &amp; Accounts'!BQ178+'O5 Details by Class &amp; Accounts'!CL178</f>
        <v>0</v>
      </c>
      <c r="X178" s="1113">
        <f ca="1">'O5 Details by Class &amp; Accounts'!AB178+'O5 Details by Class &amp; Accounts'!AW178+'O5 Details by Class &amp; Accounts'!BR178+'O5 Details by Class &amp; Accounts'!CM178</f>
        <v>0</v>
      </c>
      <c r="Y178" s="2092" t="str">
        <f t="shared" si="6"/>
        <v>5620</v>
      </c>
      <c r="Z178" s="2087" t="s">
        <v>675</v>
      </c>
    </row>
    <row r="179" spans="1:26" ht="15.95" customHeight="1">
      <c r="A179" s="1940" t="s">
        <v>569</v>
      </c>
      <c r="B179" s="1084" t="s">
        <v>730</v>
      </c>
      <c r="C179" s="1099" t="str">
        <f ca="1">IF(ISBLANK('E4 TB Allocation Details'!D179), "",('E4 TB Allocation Details'!D179))</f>
        <v>ad</v>
      </c>
      <c r="D179" s="1100">
        <f t="shared" si="7"/>
        <v>-330000</v>
      </c>
      <c r="E179" s="667">
        <f ca="1">'O5 Details by Class &amp; Accounts'!I179+'O5 Details by Class &amp; Accounts'!AD179+'O5 Details by Class &amp; Accounts'!AY179+'O5 Details by Class &amp; Accounts'!BT179</f>
        <v>-198257.35785551541</v>
      </c>
      <c r="F179" s="667">
        <f ca="1">'O5 Details by Class &amp; Accounts'!J179+'O5 Details by Class &amp; Accounts'!AE179+'O5 Details by Class &amp; Accounts'!AZ179+'O5 Details by Class &amp; Accounts'!BU179</f>
        <v>-55847.789494136152</v>
      </c>
      <c r="G179" s="667">
        <f ca="1">'O5 Details by Class &amp; Accounts'!K179+'O5 Details by Class &amp; Accounts'!AF179+'O5 Details by Class &amp; Accounts'!BA179+'O5 Details by Class &amp; Accounts'!BV179</f>
        <v>-60072.659439190458</v>
      </c>
      <c r="H179" s="667">
        <f ca="1">'O5 Details by Class &amp; Accounts'!L179+'O5 Details by Class &amp; Accounts'!AG179+'O5 Details by Class &amp; Accounts'!BB179+'O5 Details by Class &amp; Accounts'!BW179</f>
        <v>0</v>
      </c>
      <c r="I179" s="667">
        <f ca="1">'O5 Details by Class &amp; Accounts'!M179+'O5 Details by Class &amp; Accounts'!AH179+'O5 Details by Class &amp; Accounts'!BC179+'O5 Details by Class &amp; Accounts'!BX179</f>
        <v>0</v>
      </c>
      <c r="J179" s="667">
        <f ca="1">'O5 Details by Class &amp; Accounts'!N179+'O5 Details by Class &amp; Accounts'!AI179+'O5 Details by Class &amp; Accounts'!BD179+'O5 Details by Class &amp; Accounts'!BY179</f>
        <v>0</v>
      </c>
      <c r="K179" s="667">
        <f ca="1">'O5 Details by Class &amp; Accounts'!O179+'O5 Details by Class &amp; Accounts'!AJ179+'O5 Details by Class &amp; Accounts'!BE179+'O5 Details by Class &amp; Accounts'!BZ179</f>
        <v>-14142.922955885924</v>
      </c>
      <c r="L179" s="667">
        <f ca="1">'O5 Details by Class &amp; Accounts'!P179+'O5 Details by Class &amp; Accounts'!AK179+'O5 Details by Class &amp; Accounts'!BF179+'O5 Details by Class &amp; Accounts'!CA179</f>
        <v>-892.19671722304531</v>
      </c>
      <c r="M179" s="667">
        <f ca="1">'O5 Details by Class &amp; Accounts'!Q179+'O5 Details by Class &amp; Accounts'!AL179+'O5 Details by Class &amp; Accounts'!BG179+'O5 Details by Class &amp; Accounts'!CB179</f>
        <v>-787.07353804900811</v>
      </c>
      <c r="N179" s="667">
        <f ca="1">'O5 Details by Class &amp; Accounts'!R179+'O5 Details by Class &amp; Accounts'!AM179+'O5 Details by Class &amp; Accounts'!BH179+'O5 Details by Class &amp; Accounts'!CC179</f>
        <v>0</v>
      </c>
      <c r="O179" s="667">
        <f ca="1">'O5 Details by Class &amp; Accounts'!S179+'O5 Details by Class &amp; Accounts'!AN179+'O5 Details by Class &amp; Accounts'!BI179+'O5 Details by Class &amp; Accounts'!CD179</f>
        <v>0</v>
      </c>
      <c r="P179" s="667">
        <f ca="1">'O5 Details by Class &amp; Accounts'!T179+'O5 Details by Class &amp; Accounts'!AO179+'O5 Details by Class &amp; Accounts'!BJ179+'O5 Details by Class &amp; Accounts'!CE179</f>
        <v>0</v>
      </c>
      <c r="Q179" s="667">
        <f ca="1">'O5 Details by Class &amp; Accounts'!U179+'O5 Details by Class &amp; Accounts'!AP179+'O5 Details by Class &amp; Accounts'!BK179+'O5 Details by Class &amp; Accounts'!CF179</f>
        <v>0</v>
      </c>
      <c r="R179" s="667">
        <f ca="1">'O5 Details by Class &amp; Accounts'!V179+'O5 Details by Class &amp; Accounts'!AQ179+'O5 Details by Class &amp; Accounts'!BL179+'O5 Details by Class &amp; Accounts'!CG179</f>
        <v>0</v>
      </c>
      <c r="S179" s="667">
        <f ca="1">'O5 Details by Class &amp; Accounts'!W179+'O5 Details by Class &amp; Accounts'!AR179+'O5 Details by Class &amp; Accounts'!BM179+'O5 Details by Class &amp; Accounts'!CH179</f>
        <v>0</v>
      </c>
      <c r="T179" s="667">
        <f ca="1">'O5 Details by Class &amp; Accounts'!X179+'O5 Details by Class &amp; Accounts'!AS179+'O5 Details by Class &amp; Accounts'!BN179+'O5 Details by Class &amp; Accounts'!CI179</f>
        <v>0</v>
      </c>
      <c r="U179" s="667">
        <f ca="1">'O5 Details by Class &amp; Accounts'!Y179+'O5 Details by Class &amp; Accounts'!AT179+'O5 Details by Class &amp; Accounts'!BO179+'O5 Details by Class &amp; Accounts'!CJ179</f>
        <v>0</v>
      </c>
      <c r="V179" s="667">
        <f ca="1">'O5 Details by Class &amp; Accounts'!Z179+'O5 Details by Class &amp; Accounts'!AU179+'O5 Details by Class &amp; Accounts'!BP179+'O5 Details by Class &amp; Accounts'!CK179</f>
        <v>0</v>
      </c>
      <c r="W179" s="667">
        <f ca="1">'O5 Details by Class &amp; Accounts'!AA179+'O5 Details by Class &amp; Accounts'!AV179+'O5 Details by Class &amp; Accounts'!BQ179+'O5 Details by Class &amp; Accounts'!CL179</f>
        <v>0</v>
      </c>
      <c r="X179" s="1113">
        <f ca="1">'O5 Details by Class &amp; Accounts'!AB179+'O5 Details by Class &amp; Accounts'!AW179+'O5 Details by Class &amp; Accounts'!BR179+'O5 Details by Class &amp; Accounts'!CM179</f>
        <v>0</v>
      </c>
      <c r="Y179" s="2092" t="str">
        <f t="shared" si="6"/>
        <v>5625</v>
      </c>
      <c r="Z179" s="2087" t="s">
        <v>675</v>
      </c>
    </row>
    <row r="180" spans="1:26" ht="15.95" customHeight="1">
      <c r="A180" s="1940" t="s">
        <v>570</v>
      </c>
      <c r="B180" s="1084" t="s">
        <v>1340</v>
      </c>
      <c r="C180" s="1099" t="str">
        <f ca="1">IF(ISBLANK('E4 TB Allocation Details'!D180), "",('E4 TB Allocation Details'!D180))</f>
        <v>ad</v>
      </c>
      <c r="D180" s="1100">
        <f t="shared" si="7"/>
        <v>125000</v>
      </c>
      <c r="E180" s="667">
        <f ca="1">'O5 Details by Class &amp; Accounts'!I180+'O5 Details by Class &amp; Accounts'!AD180+'O5 Details by Class &amp; Accounts'!AY180+'O5 Details by Class &amp; Accounts'!BT180</f>
        <v>75097.484036180074</v>
      </c>
      <c r="F180" s="667">
        <f ca="1">'O5 Details by Class &amp; Accounts'!J180+'O5 Details by Class &amp; Accounts'!AE180+'O5 Details by Class &amp; Accounts'!AZ180+'O5 Details by Class &amp; Accounts'!BU180</f>
        <v>21154.465717475814</v>
      </c>
      <c r="G180" s="667">
        <f ca="1">'O5 Details by Class &amp; Accounts'!K180+'O5 Details by Class &amp; Accounts'!AF180+'O5 Details by Class &amp; Accounts'!BA180+'O5 Details by Class &amp; Accounts'!BV180</f>
        <v>22754.795242117598</v>
      </c>
      <c r="H180" s="667">
        <f ca="1">'O5 Details by Class &amp; Accounts'!L180+'O5 Details by Class &amp; Accounts'!AG180+'O5 Details by Class &amp; Accounts'!BB180+'O5 Details by Class &amp; Accounts'!BW180</f>
        <v>0</v>
      </c>
      <c r="I180" s="667">
        <f ca="1">'O5 Details by Class &amp; Accounts'!M180+'O5 Details by Class &amp; Accounts'!AH180+'O5 Details by Class &amp; Accounts'!BC180+'O5 Details by Class &amp; Accounts'!BX180</f>
        <v>0</v>
      </c>
      <c r="J180" s="667">
        <f ca="1">'O5 Details by Class &amp; Accounts'!N180+'O5 Details by Class &amp; Accounts'!AI180+'O5 Details by Class &amp; Accounts'!BD180+'O5 Details by Class &amp; Accounts'!BY180</f>
        <v>0</v>
      </c>
      <c r="K180" s="667">
        <f ca="1">'O5 Details by Class &amp; Accounts'!O180+'O5 Details by Class &amp; Accounts'!AJ180+'O5 Details by Class &amp; Accounts'!BE180+'O5 Details by Class &amp; Accounts'!BZ180</f>
        <v>5357.1677863204259</v>
      </c>
      <c r="L180" s="667">
        <f ca="1">'O5 Details by Class &amp; Accounts'!P180+'O5 Details by Class &amp; Accounts'!AK180+'O5 Details by Class &amp; Accounts'!BF180+'O5 Details by Class &amp; Accounts'!CA180</f>
        <v>337.95330197842628</v>
      </c>
      <c r="M180" s="667">
        <f ca="1">'O5 Details by Class &amp; Accounts'!Q180+'O5 Details by Class &amp; Accounts'!AL180+'O5 Details by Class &amp; Accounts'!BG180+'O5 Details by Class &amp; Accounts'!CB180</f>
        <v>298.13391592765458</v>
      </c>
      <c r="N180" s="667">
        <f ca="1">'O5 Details by Class &amp; Accounts'!R180+'O5 Details by Class &amp; Accounts'!AM180+'O5 Details by Class &amp; Accounts'!BH180+'O5 Details by Class &amp; Accounts'!CC180</f>
        <v>0</v>
      </c>
      <c r="O180" s="667">
        <f ca="1">'O5 Details by Class &amp; Accounts'!S180+'O5 Details by Class &amp; Accounts'!AN180+'O5 Details by Class &amp; Accounts'!BI180+'O5 Details by Class &amp; Accounts'!CD180</f>
        <v>0</v>
      </c>
      <c r="P180" s="667">
        <f ca="1">'O5 Details by Class &amp; Accounts'!T180+'O5 Details by Class &amp; Accounts'!AO180+'O5 Details by Class &amp; Accounts'!BJ180+'O5 Details by Class &amp; Accounts'!CE180</f>
        <v>0</v>
      </c>
      <c r="Q180" s="667">
        <f ca="1">'O5 Details by Class &amp; Accounts'!U180+'O5 Details by Class &amp; Accounts'!AP180+'O5 Details by Class &amp; Accounts'!BK180+'O5 Details by Class &amp; Accounts'!CF180</f>
        <v>0</v>
      </c>
      <c r="R180" s="667">
        <f ca="1">'O5 Details by Class &amp; Accounts'!V180+'O5 Details by Class &amp; Accounts'!AQ180+'O5 Details by Class &amp; Accounts'!BL180+'O5 Details by Class &amp; Accounts'!CG180</f>
        <v>0</v>
      </c>
      <c r="S180" s="667">
        <f ca="1">'O5 Details by Class &amp; Accounts'!W180+'O5 Details by Class &amp; Accounts'!AR180+'O5 Details by Class &amp; Accounts'!BM180+'O5 Details by Class &amp; Accounts'!CH180</f>
        <v>0</v>
      </c>
      <c r="T180" s="667">
        <f ca="1">'O5 Details by Class &amp; Accounts'!X180+'O5 Details by Class &amp; Accounts'!AS180+'O5 Details by Class &amp; Accounts'!BN180+'O5 Details by Class &amp; Accounts'!CI180</f>
        <v>0</v>
      </c>
      <c r="U180" s="667">
        <f ca="1">'O5 Details by Class &amp; Accounts'!Y180+'O5 Details by Class &amp; Accounts'!AT180+'O5 Details by Class &amp; Accounts'!BO180+'O5 Details by Class &amp; Accounts'!CJ180</f>
        <v>0</v>
      </c>
      <c r="V180" s="667">
        <f ca="1">'O5 Details by Class &amp; Accounts'!Z180+'O5 Details by Class &amp; Accounts'!AU180+'O5 Details by Class &amp; Accounts'!BP180+'O5 Details by Class &amp; Accounts'!CK180</f>
        <v>0</v>
      </c>
      <c r="W180" s="667">
        <f ca="1">'O5 Details by Class &amp; Accounts'!AA180+'O5 Details by Class &amp; Accounts'!AV180+'O5 Details by Class &amp; Accounts'!BQ180+'O5 Details by Class &amp; Accounts'!CL180</f>
        <v>0</v>
      </c>
      <c r="X180" s="1113">
        <f ca="1">'O5 Details by Class &amp; Accounts'!AB180+'O5 Details by Class &amp; Accounts'!AW180+'O5 Details by Class &amp; Accounts'!BR180+'O5 Details by Class &amp; Accounts'!CM180</f>
        <v>0</v>
      </c>
      <c r="Y180" s="2092" t="str">
        <f t="shared" si="6"/>
        <v>5630</v>
      </c>
      <c r="Z180" s="2087" t="s">
        <v>675</v>
      </c>
    </row>
    <row r="181" spans="1:26" ht="15.95" customHeight="1">
      <c r="A181" s="1940" t="s">
        <v>590</v>
      </c>
      <c r="B181" s="1084" t="s">
        <v>1341</v>
      </c>
      <c r="C181" s="1099" t="str">
        <f ca="1">IF(ISBLANK('E4 TB Allocation Details'!D181), "",('E4 TB Allocation Details'!D181))</f>
        <v>ad</v>
      </c>
      <c r="D181" s="1100">
        <f t="shared" si="7"/>
        <v>24000.000000000004</v>
      </c>
      <c r="E181" s="667">
        <f ca="1">'O5 Details by Class &amp; Accounts'!I181+'O5 Details by Class &amp; Accounts'!AD181+'O5 Details by Class &amp; Accounts'!AY181+'O5 Details by Class &amp; Accounts'!BT181</f>
        <v>12035.834001227726</v>
      </c>
      <c r="F181" s="667">
        <f ca="1">'O5 Details by Class &amp; Accounts'!J181+'O5 Details by Class &amp; Accounts'!AE181+'O5 Details by Class &amp; Accounts'!AZ181+'O5 Details by Class &amp; Accounts'!BU181</f>
        <v>4146.8646865702358</v>
      </c>
      <c r="G181" s="667">
        <f ca="1">'O5 Details by Class &amp; Accounts'!K181+'O5 Details by Class &amp; Accounts'!AF181+'O5 Details by Class &amp; Accounts'!BA181+'O5 Details by Class &amp; Accounts'!BV181</f>
        <v>5967.5386319747977</v>
      </c>
      <c r="H181" s="667">
        <f ca="1">'O5 Details by Class &amp; Accounts'!L181+'O5 Details by Class &amp; Accounts'!AG181+'O5 Details by Class &amp; Accounts'!BB181+'O5 Details by Class &amp; Accounts'!BW181</f>
        <v>0</v>
      </c>
      <c r="I181" s="667">
        <f ca="1">'O5 Details by Class &amp; Accounts'!M181+'O5 Details by Class &amp; Accounts'!AH181+'O5 Details by Class &amp; Accounts'!BC181+'O5 Details by Class &amp; Accounts'!BX181</f>
        <v>0</v>
      </c>
      <c r="J181" s="667">
        <f ca="1">'O5 Details by Class &amp; Accounts'!N181+'O5 Details by Class &amp; Accounts'!AI181+'O5 Details by Class &amp; Accounts'!BD181+'O5 Details by Class &amp; Accounts'!BY181</f>
        <v>0</v>
      </c>
      <c r="K181" s="667">
        <f ca="1">'O5 Details by Class &amp; Accounts'!O181+'O5 Details by Class &amp; Accounts'!AJ181+'O5 Details by Class &amp; Accounts'!BE181+'O5 Details by Class &amp; Accounts'!BZ181</f>
        <v>1674.4273503202953</v>
      </c>
      <c r="L181" s="667">
        <f ca="1">'O5 Details by Class &amp; Accounts'!P181+'O5 Details by Class &amp; Accounts'!AK181+'O5 Details by Class &amp; Accounts'!BF181+'O5 Details by Class &amp; Accounts'!CA181</f>
        <v>91.876911991299721</v>
      </c>
      <c r="M181" s="667">
        <f ca="1">'O5 Details by Class &amp; Accounts'!Q181+'O5 Details by Class &amp; Accounts'!AL181+'O5 Details by Class &amp; Accounts'!BG181+'O5 Details by Class &amp; Accounts'!CB181</f>
        <v>83.458417915646791</v>
      </c>
      <c r="N181" s="667">
        <f ca="1">'O5 Details by Class &amp; Accounts'!R181+'O5 Details by Class &amp; Accounts'!AM181+'O5 Details by Class &amp; Accounts'!BH181+'O5 Details by Class &amp; Accounts'!CC181</f>
        <v>0</v>
      </c>
      <c r="O181" s="667">
        <f ca="1">'O5 Details by Class &amp; Accounts'!S181+'O5 Details by Class &amp; Accounts'!AN181+'O5 Details by Class &amp; Accounts'!BI181+'O5 Details by Class &amp; Accounts'!CD181</f>
        <v>0</v>
      </c>
      <c r="P181" s="667">
        <f ca="1">'O5 Details by Class &amp; Accounts'!T181+'O5 Details by Class &amp; Accounts'!AO181+'O5 Details by Class &amp; Accounts'!BJ181+'O5 Details by Class &amp; Accounts'!CE181</f>
        <v>0</v>
      </c>
      <c r="Q181" s="667">
        <f ca="1">'O5 Details by Class &amp; Accounts'!U181+'O5 Details by Class &amp; Accounts'!AP181+'O5 Details by Class &amp; Accounts'!BK181+'O5 Details by Class &amp; Accounts'!CF181</f>
        <v>0</v>
      </c>
      <c r="R181" s="667">
        <f ca="1">'O5 Details by Class &amp; Accounts'!V181+'O5 Details by Class &amp; Accounts'!AQ181+'O5 Details by Class &amp; Accounts'!BL181+'O5 Details by Class &amp; Accounts'!CG181</f>
        <v>0</v>
      </c>
      <c r="S181" s="667">
        <f ca="1">'O5 Details by Class &amp; Accounts'!W181+'O5 Details by Class &amp; Accounts'!AR181+'O5 Details by Class &amp; Accounts'!BM181+'O5 Details by Class &amp; Accounts'!CH181</f>
        <v>0</v>
      </c>
      <c r="T181" s="667">
        <f ca="1">'O5 Details by Class &amp; Accounts'!X181+'O5 Details by Class &amp; Accounts'!AS181+'O5 Details by Class &amp; Accounts'!BN181+'O5 Details by Class &amp; Accounts'!CI181</f>
        <v>0</v>
      </c>
      <c r="U181" s="667">
        <f ca="1">'O5 Details by Class &amp; Accounts'!Y181+'O5 Details by Class &amp; Accounts'!AT181+'O5 Details by Class &amp; Accounts'!BO181+'O5 Details by Class &amp; Accounts'!CJ181</f>
        <v>0</v>
      </c>
      <c r="V181" s="667">
        <f ca="1">'O5 Details by Class &amp; Accounts'!Z181+'O5 Details by Class &amp; Accounts'!AU181+'O5 Details by Class &amp; Accounts'!BP181+'O5 Details by Class &amp; Accounts'!CK181</f>
        <v>0</v>
      </c>
      <c r="W181" s="667">
        <f ca="1">'O5 Details by Class &amp; Accounts'!AA181+'O5 Details by Class &amp; Accounts'!AV181+'O5 Details by Class &amp; Accounts'!BQ181+'O5 Details by Class &amp; Accounts'!CL181</f>
        <v>0</v>
      </c>
      <c r="X181" s="1113">
        <f ca="1">'O5 Details by Class &amp; Accounts'!AB181+'O5 Details by Class &amp; Accounts'!AW181+'O5 Details by Class &amp; Accounts'!BR181+'O5 Details by Class &amp; Accounts'!CM181</f>
        <v>0</v>
      </c>
      <c r="Y181" s="2092" t="str">
        <f t="shared" si="6"/>
        <v>5635</v>
      </c>
      <c r="Z181" s="2087" t="s">
        <v>343</v>
      </c>
    </row>
    <row r="182" spans="1:26" ht="15.95" customHeight="1">
      <c r="A182" s="1940" t="s">
        <v>571</v>
      </c>
      <c r="B182" s="1084" t="s">
        <v>1342</v>
      </c>
      <c r="C182" s="1099" t="str">
        <f ca="1">IF(ISBLANK('E4 TB Allocation Details'!D182), "",('E4 TB Allocation Details'!D182))</f>
        <v>ad</v>
      </c>
      <c r="D182" s="1100">
        <f t="shared" si="7"/>
        <v>28000.000000000004</v>
      </c>
      <c r="E182" s="667">
        <f ca="1">'O5 Details by Class &amp; Accounts'!I182+'O5 Details by Class &amp; Accounts'!AD182+'O5 Details by Class &amp; Accounts'!AY182+'O5 Details by Class &amp; Accounts'!BT182</f>
        <v>16821.836424104338</v>
      </c>
      <c r="F182" s="667">
        <f ca="1">'O5 Details by Class &amp; Accounts'!J182+'O5 Details by Class &amp; Accounts'!AE182+'O5 Details by Class &amp; Accounts'!AZ182+'O5 Details by Class &amp; Accounts'!BU182</f>
        <v>4738.6003207145823</v>
      </c>
      <c r="G182" s="667">
        <f ca="1">'O5 Details by Class &amp; Accounts'!K182+'O5 Details by Class &amp; Accounts'!AF182+'O5 Details by Class &amp; Accounts'!BA182+'O5 Details by Class &amp; Accounts'!BV182</f>
        <v>5097.0741342343417</v>
      </c>
      <c r="H182" s="667">
        <f ca="1">'O5 Details by Class &amp; Accounts'!L182+'O5 Details by Class &amp; Accounts'!AG182+'O5 Details by Class &amp; Accounts'!BB182+'O5 Details by Class &amp; Accounts'!BW182</f>
        <v>0</v>
      </c>
      <c r="I182" s="667">
        <f ca="1">'O5 Details by Class &amp; Accounts'!M182+'O5 Details by Class &amp; Accounts'!AH182+'O5 Details by Class &amp; Accounts'!BC182+'O5 Details by Class &amp; Accounts'!BX182</f>
        <v>0</v>
      </c>
      <c r="J182" s="667">
        <f ca="1">'O5 Details by Class &amp; Accounts'!N182+'O5 Details by Class &amp; Accounts'!AI182+'O5 Details by Class &amp; Accounts'!BD182+'O5 Details by Class &amp; Accounts'!BY182</f>
        <v>0</v>
      </c>
      <c r="K182" s="667">
        <f ca="1">'O5 Details by Class &amp; Accounts'!O182+'O5 Details by Class &amp; Accounts'!AJ182+'O5 Details by Class &amp; Accounts'!BE182+'O5 Details by Class &amp; Accounts'!BZ182</f>
        <v>1200.0055841357753</v>
      </c>
      <c r="L182" s="667">
        <f ca="1">'O5 Details by Class &amp; Accounts'!P182+'O5 Details by Class &amp; Accounts'!AK182+'O5 Details by Class &amp; Accounts'!BF182+'O5 Details by Class &amp; Accounts'!CA182</f>
        <v>75.701539643167479</v>
      </c>
      <c r="M182" s="667">
        <f ca="1">'O5 Details by Class &amp; Accounts'!Q182+'O5 Details by Class &amp; Accounts'!AL182+'O5 Details by Class &amp; Accounts'!BG182+'O5 Details by Class &amp; Accounts'!CB182</f>
        <v>66.781997167794628</v>
      </c>
      <c r="N182" s="667">
        <f ca="1">'O5 Details by Class &amp; Accounts'!R182+'O5 Details by Class &amp; Accounts'!AM182+'O5 Details by Class &amp; Accounts'!BH182+'O5 Details by Class &amp; Accounts'!CC182</f>
        <v>0</v>
      </c>
      <c r="O182" s="667">
        <f ca="1">'O5 Details by Class &amp; Accounts'!S182+'O5 Details by Class &amp; Accounts'!AN182+'O5 Details by Class &amp; Accounts'!BI182+'O5 Details by Class &amp; Accounts'!CD182</f>
        <v>0</v>
      </c>
      <c r="P182" s="667">
        <f ca="1">'O5 Details by Class &amp; Accounts'!T182+'O5 Details by Class &amp; Accounts'!AO182+'O5 Details by Class &amp; Accounts'!BJ182+'O5 Details by Class &amp; Accounts'!CE182</f>
        <v>0</v>
      </c>
      <c r="Q182" s="667">
        <f ca="1">'O5 Details by Class &amp; Accounts'!U182+'O5 Details by Class &amp; Accounts'!AP182+'O5 Details by Class &amp; Accounts'!BK182+'O5 Details by Class &amp; Accounts'!CF182</f>
        <v>0</v>
      </c>
      <c r="R182" s="667">
        <f ca="1">'O5 Details by Class &amp; Accounts'!V182+'O5 Details by Class &amp; Accounts'!AQ182+'O5 Details by Class &amp; Accounts'!BL182+'O5 Details by Class &amp; Accounts'!CG182</f>
        <v>0</v>
      </c>
      <c r="S182" s="667">
        <f ca="1">'O5 Details by Class &amp; Accounts'!W182+'O5 Details by Class &amp; Accounts'!AR182+'O5 Details by Class &amp; Accounts'!BM182+'O5 Details by Class &amp; Accounts'!CH182</f>
        <v>0</v>
      </c>
      <c r="T182" s="667">
        <f ca="1">'O5 Details by Class &amp; Accounts'!X182+'O5 Details by Class &amp; Accounts'!AS182+'O5 Details by Class &amp; Accounts'!BN182+'O5 Details by Class &amp; Accounts'!CI182</f>
        <v>0</v>
      </c>
      <c r="U182" s="667">
        <f ca="1">'O5 Details by Class &amp; Accounts'!Y182+'O5 Details by Class &amp; Accounts'!AT182+'O5 Details by Class &amp; Accounts'!BO182+'O5 Details by Class &amp; Accounts'!CJ182</f>
        <v>0</v>
      </c>
      <c r="V182" s="667">
        <f ca="1">'O5 Details by Class &amp; Accounts'!Z182+'O5 Details by Class &amp; Accounts'!AU182+'O5 Details by Class &amp; Accounts'!BP182+'O5 Details by Class &amp; Accounts'!CK182</f>
        <v>0</v>
      </c>
      <c r="W182" s="667">
        <f ca="1">'O5 Details by Class &amp; Accounts'!AA182+'O5 Details by Class &amp; Accounts'!AV182+'O5 Details by Class &amp; Accounts'!BQ182+'O5 Details by Class &amp; Accounts'!CL182</f>
        <v>0</v>
      </c>
      <c r="X182" s="1113">
        <f ca="1">'O5 Details by Class &amp; Accounts'!AB182+'O5 Details by Class &amp; Accounts'!AW182+'O5 Details by Class &amp; Accounts'!BR182+'O5 Details by Class &amp; Accounts'!CM182</f>
        <v>0</v>
      </c>
      <c r="Y182" s="2092" t="str">
        <f t="shared" si="6"/>
        <v>5640</v>
      </c>
      <c r="Z182" s="2087" t="s">
        <v>675</v>
      </c>
    </row>
    <row r="183" spans="1:26" ht="15.95" customHeight="1">
      <c r="A183" s="1940" t="s">
        <v>572</v>
      </c>
      <c r="B183" s="1084" t="s">
        <v>1343</v>
      </c>
      <c r="C183" s="1099" t="str">
        <f ca="1">IF(ISBLANK('E4 TB Allocation Details'!D183), "",('E4 TB Allocation Details'!D183))</f>
        <v>ad</v>
      </c>
      <c r="D183" s="1100">
        <f t="shared" si="7"/>
        <v>0</v>
      </c>
      <c r="E183" s="667">
        <f ca="1">'O5 Details by Class &amp; Accounts'!I183+'O5 Details by Class &amp; Accounts'!AD183+'O5 Details by Class &amp; Accounts'!AY183+'O5 Details by Class &amp; Accounts'!BT183</f>
        <v>0</v>
      </c>
      <c r="F183" s="667">
        <f ca="1">'O5 Details by Class &amp; Accounts'!J183+'O5 Details by Class &amp; Accounts'!AE183+'O5 Details by Class &amp; Accounts'!AZ183+'O5 Details by Class &amp; Accounts'!BU183</f>
        <v>0</v>
      </c>
      <c r="G183" s="667">
        <f ca="1">'O5 Details by Class &amp; Accounts'!K183+'O5 Details by Class &amp; Accounts'!AF183+'O5 Details by Class &amp; Accounts'!BA183+'O5 Details by Class &amp; Accounts'!BV183</f>
        <v>0</v>
      </c>
      <c r="H183" s="667">
        <f ca="1">'O5 Details by Class &amp; Accounts'!L183+'O5 Details by Class &amp; Accounts'!AG183+'O5 Details by Class &amp; Accounts'!BB183+'O5 Details by Class &amp; Accounts'!BW183</f>
        <v>0</v>
      </c>
      <c r="I183" s="667">
        <f ca="1">'O5 Details by Class &amp; Accounts'!M183+'O5 Details by Class &amp; Accounts'!AH183+'O5 Details by Class &amp; Accounts'!BC183+'O5 Details by Class &amp; Accounts'!BX183</f>
        <v>0</v>
      </c>
      <c r="J183" s="667">
        <f ca="1">'O5 Details by Class &amp; Accounts'!N183+'O5 Details by Class &amp; Accounts'!AI183+'O5 Details by Class &amp; Accounts'!BD183+'O5 Details by Class &amp; Accounts'!BY183</f>
        <v>0</v>
      </c>
      <c r="K183" s="667">
        <f ca="1">'O5 Details by Class &amp; Accounts'!O183+'O5 Details by Class &amp; Accounts'!AJ183+'O5 Details by Class &amp; Accounts'!BE183+'O5 Details by Class &amp; Accounts'!BZ183</f>
        <v>0</v>
      </c>
      <c r="L183" s="667">
        <f ca="1">'O5 Details by Class &amp; Accounts'!P183+'O5 Details by Class &amp; Accounts'!AK183+'O5 Details by Class &amp; Accounts'!BF183+'O5 Details by Class &amp; Accounts'!CA183</f>
        <v>0</v>
      </c>
      <c r="M183" s="667">
        <f ca="1">'O5 Details by Class &amp; Accounts'!Q183+'O5 Details by Class &amp; Accounts'!AL183+'O5 Details by Class &amp; Accounts'!BG183+'O5 Details by Class &amp; Accounts'!CB183</f>
        <v>0</v>
      </c>
      <c r="N183" s="667">
        <f ca="1">'O5 Details by Class &amp; Accounts'!R183+'O5 Details by Class &amp; Accounts'!AM183+'O5 Details by Class &amp; Accounts'!BH183+'O5 Details by Class &amp; Accounts'!CC183</f>
        <v>0</v>
      </c>
      <c r="O183" s="667">
        <f ca="1">'O5 Details by Class &amp; Accounts'!S183+'O5 Details by Class &amp; Accounts'!AN183+'O5 Details by Class &amp; Accounts'!BI183+'O5 Details by Class &amp; Accounts'!CD183</f>
        <v>0</v>
      </c>
      <c r="P183" s="667">
        <f ca="1">'O5 Details by Class &amp; Accounts'!T183+'O5 Details by Class &amp; Accounts'!AO183+'O5 Details by Class &amp; Accounts'!BJ183+'O5 Details by Class &amp; Accounts'!CE183</f>
        <v>0</v>
      </c>
      <c r="Q183" s="667">
        <f ca="1">'O5 Details by Class &amp; Accounts'!U183+'O5 Details by Class &amp; Accounts'!AP183+'O5 Details by Class &amp; Accounts'!BK183+'O5 Details by Class &amp; Accounts'!CF183</f>
        <v>0</v>
      </c>
      <c r="R183" s="667">
        <f ca="1">'O5 Details by Class &amp; Accounts'!V183+'O5 Details by Class &amp; Accounts'!AQ183+'O5 Details by Class &amp; Accounts'!BL183+'O5 Details by Class &amp; Accounts'!CG183</f>
        <v>0</v>
      </c>
      <c r="S183" s="667">
        <f ca="1">'O5 Details by Class &amp; Accounts'!W183+'O5 Details by Class &amp; Accounts'!AR183+'O5 Details by Class &amp; Accounts'!BM183+'O5 Details by Class &amp; Accounts'!CH183</f>
        <v>0</v>
      </c>
      <c r="T183" s="667">
        <f ca="1">'O5 Details by Class &amp; Accounts'!X183+'O5 Details by Class &amp; Accounts'!AS183+'O5 Details by Class &amp; Accounts'!BN183+'O5 Details by Class &amp; Accounts'!CI183</f>
        <v>0</v>
      </c>
      <c r="U183" s="667">
        <f ca="1">'O5 Details by Class &amp; Accounts'!Y183+'O5 Details by Class &amp; Accounts'!AT183+'O5 Details by Class &amp; Accounts'!BO183+'O5 Details by Class &amp; Accounts'!CJ183</f>
        <v>0</v>
      </c>
      <c r="V183" s="667">
        <f ca="1">'O5 Details by Class &amp; Accounts'!Z183+'O5 Details by Class &amp; Accounts'!AU183+'O5 Details by Class &amp; Accounts'!BP183+'O5 Details by Class &amp; Accounts'!CK183</f>
        <v>0</v>
      </c>
      <c r="W183" s="667">
        <f ca="1">'O5 Details by Class &amp; Accounts'!AA183+'O5 Details by Class &amp; Accounts'!AV183+'O5 Details by Class &amp; Accounts'!BQ183+'O5 Details by Class &amp; Accounts'!CL183</f>
        <v>0</v>
      </c>
      <c r="X183" s="1113">
        <f ca="1">'O5 Details by Class &amp; Accounts'!AB183+'O5 Details by Class &amp; Accounts'!AW183+'O5 Details by Class &amp; Accounts'!BR183+'O5 Details by Class &amp; Accounts'!CM183</f>
        <v>0</v>
      </c>
      <c r="Y183" s="2092" t="str">
        <f t="shared" si="6"/>
        <v>5645</v>
      </c>
      <c r="Z183" s="2087" t="s">
        <v>675</v>
      </c>
    </row>
    <row r="184" spans="1:26" ht="15.95" customHeight="1">
      <c r="A184" s="1940" t="s">
        <v>573</v>
      </c>
      <c r="B184" s="1084" t="s">
        <v>1344</v>
      </c>
      <c r="C184" s="1099" t="str">
        <f ca="1">IF(ISBLANK('E4 TB Allocation Details'!D184), "",('E4 TB Allocation Details'!D184))</f>
        <v>ad</v>
      </c>
      <c r="D184" s="1100">
        <f t="shared" si="7"/>
        <v>0</v>
      </c>
      <c r="E184" s="667">
        <f ca="1">'O5 Details by Class &amp; Accounts'!I184+'O5 Details by Class &amp; Accounts'!AD184+'O5 Details by Class &amp; Accounts'!AY184+'O5 Details by Class &amp; Accounts'!BT184</f>
        <v>0</v>
      </c>
      <c r="F184" s="667">
        <f ca="1">'O5 Details by Class &amp; Accounts'!J184+'O5 Details by Class &amp; Accounts'!AE184+'O5 Details by Class &amp; Accounts'!AZ184+'O5 Details by Class &amp; Accounts'!BU184</f>
        <v>0</v>
      </c>
      <c r="G184" s="667">
        <f ca="1">'O5 Details by Class &amp; Accounts'!K184+'O5 Details by Class &amp; Accounts'!AF184+'O5 Details by Class &amp; Accounts'!BA184+'O5 Details by Class &amp; Accounts'!BV184</f>
        <v>0</v>
      </c>
      <c r="H184" s="667">
        <f ca="1">'O5 Details by Class &amp; Accounts'!L184+'O5 Details by Class &amp; Accounts'!AG184+'O5 Details by Class &amp; Accounts'!BB184+'O5 Details by Class &amp; Accounts'!BW184</f>
        <v>0</v>
      </c>
      <c r="I184" s="667">
        <f ca="1">'O5 Details by Class &amp; Accounts'!M184+'O5 Details by Class &amp; Accounts'!AH184+'O5 Details by Class &amp; Accounts'!BC184+'O5 Details by Class &amp; Accounts'!BX184</f>
        <v>0</v>
      </c>
      <c r="J184" s="667">
        <f ca="1">'O5 Details by Class &amp; Accounts'!N184+'O5 Details by Class &amp; Accounts'!AI184+'O5 Details by Class &amp; Accounts'!BD184+'O5 Details by Class &amp; Accounts'!BY184</f>
        <v>0</v>
      </c>
      <c r="K184" s="667">
        <f ca="1">'O5 Details by Class &amp; Accounts'!O184+'O5 Details by Class &amp; Accounts'!AJ184+'O5 Details by Class &amp; Accounts'!BE184+'O5 Details by Class &amp; Accounts'!BZ184</f>
        <v>0</v>
      </c>
      <c r="L184" s="667">
        <f ca="1">'O5 Details by Class &amp; Accounts'!P184+'O5 Details by Class &amp; Accounts'!AK184+'O5 Details by Class &amp; Accounts'!BF184+'O5 Details by Class &amp; Accounts'!CA184</f>
        <v>0</v>
      </c>
      <c r="M184" s="667">
        <f ca="1">'O5 Details by Class &amp; Accounts'!Q184+'O5 Details by Class &amp; Accounts'!AL184+'O5 Details by Class &amp; Accounts'!BG184+'O5 Details by Class &amp; Accounts'!CB184</f>
        <v>0</v>
      </c>
      <c r="N184" s="667">
        <f ca="1">'O5 Details by Class &amp; Accounts'!R184+'O5 Details by Class &amp; Accounts'!AM184+'O5 Details by Class &amp; Accounts'!BH184+'O5 Details by Class &amp; Accounts'!CC184</f>
        <v>0</v>
      </c>
      <c r="O184" s="667">
        <f ca="1">'O5 Details by Class &amp; Accounts'!S184+'O5 Details by Class &amp; Accounts'!AN184+'O5 Details by Class &amp; Accounts'!BI184+'O5 Details by Class &amp; Accounts'!CD184</f>
        <v>0</v>
      </c>
      <c r="P184" s="667">
        <f ca="1">'O5 Details by Class &amp; Accounts'!T184+'O5 Details by Class &amp; Accounts'!AO184+'O5 Details by Class &amp; Accounts'!BJ184+'O5 Details by Class &amp; Accounts'!CE184</f>
        <v>0</v>
      </c>
      <c r="Q184" s="667">
        <f ca="1">'O5 Details by Class &amp; Accounts'!U184+'O5 Details by Class &amp; Accounts'!AP184+'O5 Details by Class &amp; Accounts'!BK184+'O5 Details by Class &amp; Accounts'!CF184</f>
        <v>0</v>
      </c>
      <c r="R184" s="667">
        <f ca="1">'O5 Details by Class &amp; Accounts'!V184+'O5 Details by Class &amp; Accounts'!AQ184+'O5 Details by Class &amp; Accounts'!BL184+'O5 Details by Class &amp; Accounts'!CG184</f>
        <v>0</v>
      </c>
      <c r="S184" s="667">
        <f ca="1">'O5 Details by Class &amp; Accounts'!W184+'O5 Details by Class &amp; Accounts'!AR184+'O5 Details by Class &amp; Accounts'!BM184+'O5 Details by Class &amp; Accounts'!CH184</f>
        <v>0</v>
      </c>
      <c r="T184" s="667">
        <f ca="1">'O5 Details by Class &amp; Accounts'!X184+'O5 Details by Class &amp; Accounts'!AS184+'O5 Details by Class &amp; Accounts'!BN184+'O5 Details by Class &amp; Accounts'!CI184</f>
        <v>0</v>
      </c>
      <c r="U184" s="667">
        <f ca="1">'O5 Details by Class &amp; Accounts'!Y184+'O5 Details by Class &amp; Accounts'!AT184+'O5 Details by Class &amp; Accounts'!BO184+'O5 Details by Class &amp; Accounts'!CJ184</f>
        <v>0</v>
      </c>
      <c r="V184" s="667">
        <f ca="1">'O5 Details by Class &amp; Accounts'!Z184+'O5 Details by Class &amp; Accounts'!AU184+'O5 Details by Class &amp; Accounts'!BP184+'O5 Details by Class &amp; Accounts'!CK184</f>
        <v>0</v>
      </c>
      <c r="W184" s="667">
        <f ca="1">'O5 Details by Class &amp; Accounts'!AA184+'O5 Details by Class &amp; Accounts'!AV184+'O5 Details by Class &amp; Accounts'!BQ184+'O5 Details by Class &amp; Accounts'!CL184</f>
        <v>0</v>
      </c>
      <c r="X184" s="1113">
        <f ca="1">'O5 Details by Class &amp; Accounts'!AB184+'O5 Details by Class &amp; Accounts'!AW184+'O5 Details by Class &amp; Accounts'!BR184+'O5 Details by Class &amp; Accounts'!CM184</f>
        <v>0</v>
      </c>
      <c r="Y184" s="2092" t="str">
        <f t="shared" si="6"/>
        <v>5650</v>
      </c>
      <c r="Z184" s="2087" t="s">
        <v>675</v>
      </c>
    </row>
    <row r="185" spans="1:26" ht="15.95" customHeight="1">
      <c r="A185" s="1940" t="s">
        <v>574</v>
      </c>
      <c r="B185" s="1084" t="s">
        <v>1345</v>
      </c>
      <c r="C185" s="1099" t="str">
        <f ca="1">IF(ISBLANK('E4 TB Allocation Details'!D185), "",('E4 TB Allocation Details'!D185))</f>
        <v>ad</v>
      </c>
      <c r="D185" s="1100">
        <f t="shared" si="7"/>
        <v>87000</v>
      </c>
      <c r="E185" s="667">
        <f ca="1">'O5 Details by Class &amp; Accounts'!I185+'O5 Details by Class &amp; Accounts'!AD185+'O5 Details by Class &amp; Accounts'!AY185+'O5 Details by Class &amp; Accounts'!BT185</f>
        <v>52267.848889181332</v>
      </c>
      <c r="F185" s="667">
        <f ca="1">'O5 Details by Class &amp; Accounts'!J185+'O5 Details by Class &amp; Accounts'!AE185+'O5 Details by Class &amp; Accounts'!AZ185+'O5 Details by Class &amp; Accounts'!BU185</f>
        <v>14723.508139363168</v>
      </c>
      <c r="G185" s="667">
        <f ca="1">'O5 Details by Class &amp; Accounts'!K185+'O5 Details by Class &amp; Accounts'!AF185+'O5 Details by Class &amp; Accounts'!BA185+'O5 Details by Class &amp; Accounts'!BV185</f>
        <v>15837.337488513849</v>
      </c>
      <c r="H185" s="667">
        <f ca="1">'O5 Details by Class &amp; Accounts'!L185+'O5 Details by Class &amp; Accounts'!AG185+'O5 Details by Class &amp; Accounts'!BB185+'O5 Details by Class &amp; Accounts'!BW185</f>
        <v>0</v>
      </c>
      <c r="I185" s="667">
        <f ca="1">'O5 Details by Class &amp; Accounts'!M185+'O5 Details by Class &amp; Accounts'!AH185+'O5 Details by Class &amp; Accounts'!BC185+'O5 Details by Class &amp; Accounts'!BX185</f>
        <v>0</v>
      </c>
      <c r="J185" s="667">
        <f ca="1">'O5 Details by Class &amp; Accounts'!N185+'O5 Details by Class &amp; Accounts'!AI185+'O5 Details by Class &amp; Accounts'!BD185+'O5 Details by Class &amp; Accounts'!BY185</f>
        <v>0</v>
      </c>
      <c r="K185" s="667">
        <f ca="1">'O5 Details by Class &amp; Accounts'!O185+'O5 Details by Class &amp; Accounts'!AJ185+'O5 Details by Class &amp; Accounts'!BE185+'O5 Details by Class &amp; Accounts'!BZ185</f>
        <v>3728.5887792790163</v>
      </c>
      <c r="L185" s="667">
        <f ca="1">'O5 Details by Class &amp; Accounts'!P185+'O5 Details by Class &amp; Accounts'!AK185+'O5 Details by Class &amp; Accounts'!BF185+'O5 Details by Class &amp; Accounts'!CA185</f>
        <v>235.21549817698468</v>
      </c>
      <c r="M185" s="667">
        <f ca="1">'O5 Details by Class &amp; Accounts'!Q185+'O5 Details by Class &amp; Accounts'!AL185+'O5 Details by Class &amp; Accounts'!BG185+'O5 Details by Class &amp; Accounts'!CB185</f>
        <v>207.5012054856476</v>
      </c>
      <c r="N185" s="667">
        <f ca="1">'O5 Details by Class &amp; Accounts'!R185+'O5 Details by Class &amp; Accounts'!AM185+'O5 Details by Class &amp; Accounts'!BH185+'O5 Details by Class &amp; Accounts'!CC185</f>
        <v>0</v>
      </c>
      <c r="O185" s="667">
        <f ca="1">'O5 Details by Class &amp; Accounts'!S185+'O5 Details by Class &amp; Accounts'!AN185+'O5 Details by Class &amp; Accounts'!BI185+'O5 Details by Class &amp; Accounts'!CD185</f>
        <v>0</v>
      </c>
      <c r="P185" s="667">
        <f ca="1">'O5 Details by Class &amp; Accounts'!T185+'O5 Details by Class &amp; Accounts'!AO185+'O5 Details by Class &amp; Accounts'!BJ185+'O5 Details by Class &amp; Accounts'!CE185</f>
        <v>0</v>
      </c>
      <c r="Q185" s="667">
        <f ca="1">'O5 Details by Class &amp; Accounts'!U185+'O5 Details by Class &amp; Accounts'!AP185+'O5 Details by Class &amp; Accounts'!BK185+'O5 Details by Class &amp; Accounts'!CF185</f>
        <v>0</v>
      </c>
      <c r="R185" s="667">
        <f ca="1">'O5 Details by Class &amp; Accounts'!V185+'O5 Details by Class &amp; Accounts'!AQ185+'O5 Details by Class &amp; Accounts'!BL185+'O5 Details by Class &amp; Accounts'!CG185</f>
        <v>0</v>
      </c>
      <c r="S185" s="667">
        <f ca="1">'O5 Details by Class &amp; Accounts'!W185+'O5 Details by Class &amp; Accounts'!AR185+'O5 Details by Class &amp; Accounts'!BM185+'O5 Details by Class &amp; Accounts'!CH185</f>
        <v>0</v>
      </c>
      <c r="T185" s="667">
        <f ca="1">'O5 Details by Class &amp; Accounts'!X185+'O5 Details by Class &amp; Accounts'!AS185+'O5 Details by Class &amp; Accounts'!BN185+'O5 Details by Class &amp; Accounts'!CI185</f>
        <v>0</v>
      </c>
      <c r="U185" s="667">
        <f ca="1">'O5 Details by Class &amp; Accounts'!Y185+'O5 Details by Class &amp; Accounts'!AT185+'O5 Details by Class &amp; Accounts'!BO185+'O5 Details by Class &amp; Accounts'!CJ185</f>
        <v>0</v>
      </c>
      <c r="V185" s="667">
        <f ca="1">'O5 Details by Class &amp; Accounts'!Z185+'O5 Details by Class &amp; Accounts'!AU185+'O5 Details by Class &amp; Accounts'!BP185+'O5 Details by Class &amp; Accounts'!CK185</f>
        <v>0</v>
      </c>
      <c r="W185" s="667">
        <f ca="1">'O5 Details by Class &amp; Accounts'!AA185+'O5 Details by Class &amp; Accounts'!AV185+'O5 Details by Class &amp; Accounts'!BQ185+'O5 Details by Class &amp; Accounts'!CL185</f>
        <v>0</v>
      </c>
      <c r="X185" s="1113">
        <f ca="1">'O5 Details by Class &amp; Accounts'!AB185+'O5 Details by Class &amp; Accounts'!AW185+'O5 Details by Class &amp; Accounts'!BR185+'O5 Details by Class &amp; Accounts'!CM185</f>
        <v>0</v>
      </c>
      <c r="Y185" s="2092" t="str">
        <f t="shared" si="6"/>
        <v>5655</v>
      </c>
      <c r="Z185" s="2087" t="s">
        <v>675</v>
      </c>
    </row>
    <row r="186" spans="1:26" ht="15.95" customHeight="1">
      <c r="A186" s="1940" t="s">
        <v>575</v>
      </c>
      <c r="B186" s="1084" t="s">
        <v>1346</v>
      </c>
      <c r="C186" s="1099" t="str">
        <f ca="1">IF(ISBLANK('E4 TB Allocation Details'!D186), "",('E4 TB Allocation Details'!D186))</f>
        <v>ad</v>
      </c>
      <c r="D186" s="1100">
        <f t="shared" si="7"/>
        <v>29999.999999999996</v>
      </c>
      <c r="E186" s="667">
        <f ca="1">'O5 Details by Class &amp; Accounts'!I186+'O5 Details by Class &amp; Accounts'!AD186+'O5 Details by Class &amp; Accounts'!AY186+'O5 Details by Class &amp; Accounts'!BT186</f>
        <v>18023.396168683219</v>
      </c>
      <c r="F186" s="667">
        <f ca="1">'O5 Details by Class &amp; Accounts'!J186+'O5 Details by Class &amp; Accounts'!AE186+'O5 Details by Class &amp; Accounts'!AZ186+'O5 Details by Class &amp; Accounts'!BU186</f>
        <v>5077.0717721941955</v>
      </c>
      <c r="G186" s="667">
        <f ca="1">'O5 Details by Class &amp; Accounts'!K186+'O5 Details by Class &amp; Accounts'!AF186+'O5 Details by Class &amp; Accounts'!BA186+'O5 Details by Class &amp; Accounts'!BV186</f>
        <v>5461.1508581082235</v>
      </c>
      <c r="H186" s="667">
        <f ca="1">'O5 Details by Class &amp; Accounts'!L186+'O5 Details by Class &amp; Accounts'!AG186+'O5 Details by Class &amp; Accounts'!BB186+'O5 Details by Class &amp; Accounts'!BW186</f>
        <v>0</v>
      </c>
      <c r="I186" s="667">
        <f ca="1">'O5 Details by Class &amp; Accounts'!M186+'O5 Details by Class &amp; Accounts'!AH186+'O5 Details by Class &amp; Accounts'!BC186+'O5 Details by Class &amp; Accounts'!BX186</f>
        <v>0</v>
      </c>
      <c r="J186" s="667">
        <f ca="1">'O5 Details by Class &amp; Accounts'!N186+'O5 Details by Class &amp; Accounts'!AI186+'O5 Details by Class &amp; Accounts'!BD186+'O5 Details by Class &amp; Accounts'!BY186</f>
        <v>0</v>
      </c>
      <c r="K186" s="667">
        <f ca="1">'O5 Details by Class &amp; Accounts'!O186+'O5 Details by Class &amp; Accounts'!AJ186+'O5 Details by Class &amp; Accounts'!BE186+'O5 Details by Class &amp; Accounts'!BZ186</f>
        <v>1285.7202687169022</v>
      </c>
      <c r="L186" s="667">
        <f ca="1">'O5 Details by Class &amp; Accounts'!P186+'O5 Details by Class &amp; Accounts'!AK186+'O5 Details by Class &amp; Accounts'!BF186+'O5 Details by Class &amp; Accounts'!CA186</f>
        <v>81.108792474822295</v>
      </c>
      <c r="M186" s="667">
        <f ca="1">'O5 Details by Class &amp; Accounts'!Q186+'O5 Details by Class &amp; Accounts'!AL186+'O5 Details by Class &amp; Accounts'!BG186+'O5 Details by Class &amp; Accounts'!CB186</f>
        <v>71.552139822637102</v>
      </c>
      <c r="N186" s="667">
        <f ca="1">'O5 Details by Class &amp; Accounts'!R186+'O5 Details by Class &amp; Accounts'!AM186+'O5 Details by Class &amp; Accounts'!BH186+'O5 Details by Class &amp; Accounts'!CC186</f>
        <v>0</v>
      </c>
      <c r="O186" s="667">
        <f ca="1">'O5 Details by Class &amp; Accounts'!S186+'O5 Details by Class &amp; Accounts'!AN186+'O5 Details by Class &amp; Accounts'!BI186+'O5 Details by Class &amp; Accounts'!CD186</f>
        <v>0</v>
      </c>
      <c r="P186" s="667">
        <f ca="1">'O5 Details by Class &amp; Accounts'!T186+'O5 Details by Class &amp; Accounts'!AO186+'O5 Details by Class &amp; Accounts'!BJ186+'O5 Details by Class &amp; Accounts'!CE186</f>
        <v>0</v>
      </c>
      <c r="Q186" s="667">
        <f ca="1">'O5 Details by Class &amp; Accounts'!U186+'O5 Details by Class &amp; Accounts'!AP186+'O5 Details by Class &amp; Accounts'!BK186+'O5 Details by Class &amp; Accounts'!CF186</f>
        <v>0</v>
      </c>
      <c r="R186" s="667">
        <f ca="1">'O5 Details by Class &amp; Accounts'!V186+'O5 Details by Class &amp; Accounts'!AQ186+'O5 Details by Class &amp; Accounts'!BL186+'O5 Details by Class &amp; Accounts'!CG186</f>
        <v>0</v>
      </c>
      <c r="S186" s="667">
        <f ca="1">'O5 Details by Class &amp; Accounts'!W186+'O5 Details by Class &amp; Accounts'!AR186+'O5 Details by Class &amp; Accounts'!BM186+'O5 Details by Class &amp; Accounts'!CH186</f>
        <v>0</v>
      </c>
      <c r="T186" s="667">
        <f ca="1">'O5 Details by Class &amp; Accounts'!X186+'O5 Details by Class &amp; Accounts'!AS186+'O5 Details by Class &amp; Accounts'!BN186+'O5 Details by Class &amp; Accounts'!CI186</f>
        <v>0</v>
      </c>
      <c r="U186" s="667">
        <f ca="1">'O5 Details by Class &amp; Accounts'!Y186+'O5 Details by Class &amp; Accounts'!AT186+'O5 Details by Class &amp; Accounts'!BO186+'O5 Details by Class &amp; Accounts'!CJ186</f>
        <v>0</v>
      </c>
      <c r="V186" s="667">
        <f ca="1">'O5 Details by Class &amp; Accounts'!Z186+'O5 Details by Class &amp; Accounts'!AU186+'O5 Details by Class &amp; Accounts'!BP186+'O5 Details by Class &amp; Accounts'!CK186</f>
        <v>0</v>
      </c>
      <c r="W186" s="667">
        <f ca="1">'O5 Details by Class &amp; Accounts'!AA186+'O5 Details by Class &amp; Accounts'!AV186+'O5 Details by Class &amp; Accounts'!BQ186+'O5 Details by Class &amp; Accounts'!CL186</f>
        <v>0</v>
      </c>
      <c r="X186" s="1113">
        <f ca="1">'O5 Details by Class &amp; Accounts'!AB186+'O5 Details by Class &amp; Accounts'!AW186+'O5 Details by Class &amp; Accounts'!BR186+'O5 Details by Class &amp; Accounts'!CM186</f>
        <v>0</v>
      </c>
      <c r="Y186" s="2092" t="str">
        <f t="shared" si="6"/>
        <v>5660</v>
      </c>
      <c r="Z186" s="2087" t="s">
        <v>675</v>
      </c>
    </row>
    <row r="187" spans="1:26" ht="15.95" customHeight="1">
      <c r="A187" s="1940" t="s">
        <v>576</v>
      </c>
      <c r="B187" s="1084" t="s">
        <v>1347</v>
      </c>
      <c r="C187" s="1099" t="str">
        <f ca="1">IF(ISBLANK('E4 TB Allocation Details'!D187), "",('E4 TB Allocation Details'!D187))</f>
        <v>ad</v>
      </c>
      <c r="D187" s="1100">
        <f t="shared" si="7"/>
        <v>96000</v>
      </c>
      <c r="E187" s="667">
        <f ca="1">'O5 Details by Class &amp; Accounts'!I187+'O5 Details by Class &amp; Accounts'!AD187+'O5 Details by Class &amp; Accounts'!AY187+'O5 Details by Class &amp; Accounts'!BT187</f>
        <v>57674.867739786299</v>
      </c>
      <c r="F187" s="667">
        <f ca="1">'O5 Details by Class &amp; Accounts'!J187+'O5 Details by Class &amp; Accounts'!AE187+'O5 Details by Class &amp; Accounts'!AZ187+'O5 Details by Class &amp; Accounts'!BU187</f>
        <v>16246.629671021426</v>
      </c>
      <c r="G187" s="667">
        <f ca="1">'O5 Details by Class &amp; Accounts'!K187+'O5 Details by Class &amp; Accounts'!AF187+'O5 Details by Class &amp; Accounts'!BA187+'O5 Details by Class &amp; Accounts'!BV187</f>
        <v>17475.682745946317</v>
      </c>
      <c r="H187" s="667">
        <f ca="1">'O5 Details by Class &amp; Accounts'!L187+'O5 Details by Class &amp; Accounts'!AG187+'O5 Details by Class &amp; Accounts'!BB187+'O5 Details by Class &amp; Accounts'!BW187</f>
        <v>0</v>
      </c>
      <c r="I187" s="667">
        <f ca="1">'O5 Details by Class &amp; Accounts'!M187+'O5 Details by Class &amp; Accounts'!AH187+'O5 Details by Class &amp; Accounts'!BC187+'O5 Details by Class &amp; Accounts'!BX187</f>
        <v>0</v>
      </c>
      <c r="J187" s="667">
        <f ca="1">'O5 Details by Class &amp; Accounts'!N187+'O5 Details by Class &amp; Accounts'!AI187+'O5 Details by Class &amp; Accounts'!BD187+'O5 Details by Class &amp; Accounts'!BY187</f>
        <v>0</v>
      </c>
      <c r="K187" s="667">
        <f ca="1">'O5 Details by Class &amp; Accounts'!O187+'O5 Details by Class &amp; Accounts'!AJ187+'O5 Details by Class &amp; Accounts'!BE187+'O5 Details by Class &amp; Accounts'!BZ187</f>
        <v>4114.3048598940868</v>
      </c>
      <c r="L187" s="667">
        <f ca="1">'O5 Details by Class &amp; Accounts'!P187+'O5 Details by Class &amp; Accounts'!AK187+'O5 Details by Class &amp; Accounts'!BF187+'O5 Details by Class &amp; Accounts'!CA187</f>
        <v>259.54813591943139</v>
      </c>
      <c r="M187" s="667">
        <f ca="1">'O5 Details by Class &amp; Accounts'!Q187+'O5 Details by Class &amp; Accounts'!AL187+'O5 Details by Class &amp; Accounts'!BG187+'O5 Details by Class &amp; Accounts'!CB187</f>
        <v>228.96684743243873</v>
      </c>
      <c r="N187" s="667">
        <f ca="1">'O5 Details by Class &amp; Accounts'!R187+'O5 Details by Class &amp; Accounts'!AM187+'O5 Details by Class &amp; Accounts'!BH187+'O5 Details by Class &amp; Accounts'!CC187</f>
        <v>0</v>
      </c>
      <c r="O187" s="667">
        <f ca="1">'O5 Details by Class &amp; Accounts'!S187+'O5 Details by Class &amp; Accounts'!AN187+'O5 Details by Class &amp; Accounts'!BI187+'O5 Details by Class &amp; Accounts'!CD187</f>
        <v>0</v>
      </c>
      <c r="P187" s="667">
        <f ca="1">'O5 Details by Class &amp; Accounts'!T187+'O5 Details by Class &amp; Accounts'!AO187+'O5 Details by Class &amp; Accounts'!BJ187+'O5 Details by Class &amp; Accounts'!CE187</f>
        <v>0</v>
      </c>
      <c r="Q187" s="667">
        <f ca="1">'O5 Details by Class &amp; Accounts'!U187+'O5 Details by Class &amp; Accounts'!AP187+'O5 Details by Class &amp; Accounts'!BK187+'O5 Details by Class &amp; Accounts'!CF187</f>
        <v>0</v>
      </c>
      <c r="R187" s="667">
        <f ca="1">'O5 Details by Class &amp; Accounts'!V187+'O5 Details by Class &amp; Accounts'!AQ187+'O5 Details by Class &amp; Accounts'!BL187+'O5 Details by Class &amp; Accounts'!CG187</f>
        <v>0</v>
      </c>
      <c r="S187" s="667">
        <f ca="1">'O5 Details by Class &amp; Accounts'!W187+'O5 Details by Class &amp; Accounts'!AR187+'O5 Details by Class &amp; Accounts'!BM187+'O5 Details by Class &amp; Accounts'!CH187</f>
        <v>0</v>
      </c>
      <c r="T187" s="667">
        <f ca="1">'O5 Details by Class &amp; Accounts'!X187+'O5 Details by Class &amp; Accounts'!AS187+'O5 Details by Class &amp; Accounts'!BN187+'O5 Details by Class &amp; Accounts'!CI187</f>
        <v>0</v>
      </c>
      <c r="U187" s="667">
        <f ca="1">'O5 Details by Class &amp; Accounts'!Y187+'O5 Details by Class &amp; Accounts'!AT187+'O5 Details by Class &amp; Accounts'!BO187+'O5 Details by Class &amp; Accounts'!CJ187</f>
        <v>0</v>
      </c>
      <c r="V187" s="667">
        <f ca="1">'O5 Details by Class &amp; Accounts'!Z187+'O5 Details by Class &amp; Accounts'!AU187+'O5 Details by Class &amp; Accounts'!BP187+'O5 Details by Class &amp; Accounts'!CK187</f>
        <v>0</v>
      </c>
      <c r="W187" s="667">
        <f ca="1">'O5 Details by Class &amp; Accounts'!AA187+'O5 Details by Class &amp; Accounts'!AV187+'O5 Details by Class &amp; Accounts'!BQ187+'O5 Details by Class &amp; Accounts'!CL187</f>
        <v>0</v>
      </c>
      <c r="X187" s="1113">
        <f ca="1">'O5 Details by Class &amp; Accounts'!AB187+'O5 Details by Class &amp; Accounts'!AW187+'O5 Details by Class &amp; Accounts'!BR187+'O5 Details by Class &amp; Accounts'!CM187</f>
        <v>0</v>
      </c>
      <c r="Y187" s="2092" t="str">
        <f t="shared" si="6"/>
        <v>5665</v>
      </c>
      <c r="Z187" s="2087" t="s">
        <v>675</v>
      </c>
    </row>
    <row r="188" spans="1:26" ht="15.95" customHeight="1">
      <c r="A188" s="1940" t="s">
        <v>577</v>
      </c>
      <c r="B188" s="1084" t="s">
        <v>1348</v>
      </c>
      <c r="C188" s="1099" t="str">
        <f ca="1">IF(ISBLANK('E4 TB Allocation Details'!D188), "",('E4 TB Allocation Details'!D188))</f>
        <v>ad</v>
      </c>
      <c r="D188" s="1100">
        <f t="shared" si="7"/>
        <v>0</v>
      </c>
      <c r="E188" s="667">
        <f ca="1">'O5 Details by Class &amp; Accounts'!I188+'O5 Details by Class &amp; Accounts'!AD188+'O5 Details by Class &amp; Accounts'!AY188+'O5 Details by Class &amp; Accounts'!BT188</f>
        <v>0</v>
      </c>
      <c r="F188" s="667">
        <f ca="1">'O5 Details by Class &amp; Accounts'!J188+'O5 Details by Class &amp; Accounts'!AE188+'O5 Details by Class &amp; Accounts'!AZ188+'O5 Details by Class &amp; Accounts'!BU188</f>
        <v>0</v>
      </c>
      <c r="G188" s="667">
        <f ca="1">'O5 Details by Class &amp; Accounts'!K188+'O5 Details by Class &amp; Accounts'!AF188+'O5 Details by Class &amp; Accounts'!BA188+'O5 Details by Class &amp; Accounts'!BV188</f>
        <v>0</v>
      </c>
      <c r="H188" s="667">
        <f ca="1">'O5 Details by Class &amp; Accounts'!L188+'O5 Details by Class &amp; Accounts'!AG188+'O5 Details by Class &amp; Accounts'!BB188+'O5 Details by Class &amp; Accounts'!BW188</f>
        <v>0</v>
      </c>
      <c r="I188" s="667">
        <f ca="1">'O5 Details by Class &amp; Accounts'!M188+'O5 Details by Class &amp; Accounts'!AH188+'O5 Details by Class &amp; Accounts'!BC188+'O5 Details by Class &amp; Accounts'!BX188</f>
        <v>0</v>
      </c>
      <c r="J188" s="667">
        <f ca="1">'O5 Details by Class &amp; Accounts'!N188+'O5 Details by Class &amp; Accounts'!AI188+'O5 Details by Class &amp; Accounts'!BD188+'O5 Details by Class &amp; Accounts'!BY188</f>
        <v>0</v>
      </c>
      <c r="K188" s="667">
        <f ca="1">'O5 Details by Class &amp; Accounts'!O188+'O5 Details by Class &amp; Accounts'!AJ188+'O5 Details by Class &amp; Accounts'!BE188+'O5 Details by Class &amp; Accounts'!BZ188</f>
        <v>0</v>
      </c>
      <c r="L188" s="667">
        <f ca="1">'O5 Details by Class &amp; Accounts'!P188+'O5 Details by Class &amp; Accounts'!AK188+'O5 Details by Class &amp; Accounts'!BF188+'O5 Details by Class &amp; Accounts'!CA188</f>
        <v>0</v>
      </c>
      <c r="M188" s="667">
        <f ca="1">'O5 Details by Class &amp; Accounts'!Q188+'O5 Details by Class &amp; Accounts'!AL188+'O5 Details by Class &amp; Accounts'!BG188+'O5 Details by Class &amp; Accounts'!CB188</f>
        <v>0</v>
      </c>
      <c r="N188" s="667">
        <f ca="1">'O5 Details by Class &amp; Accounts'!R188+'O5 Details by Class &amp; Accounts'!AM188+'O5 Details by Class &amp; Accounts'!BH188+'O5 Details by Class &amp; Accounts'!CC188</f>
        <v>0</v>
      </c>
      <c r="O188" s="667">
        <f ca="1">'O5 Details by Class &amp; Accounts'!S188+'O5 Details by Class &amp; Accounts'!AN188+'O5 Details by Class &amp; Accounts'!BI188+'O5 Details by Class &amp; Accounts'!CD188</f>
        <v>0</v>
      </c>
      <c r="P188" s="667">
        <f ca="1">'O5 Details by Class &amp; Accounts'!T188+'O5 Details by Class &amp; Accounts'!AO188+'O5 Details by Class &amp; Accounts'!BJ188+'O5 Details by Class &amp; Accounts'!CE188</f>
        <v>0</v>
      </c>
      <c r="Q188" s="667">
        <f ca="1">'O5 Details by Class &amp; Accounts'!U188+'O5 Details by Class &amp; Accounts'!AP188+'O5 Details by Class &amp; Accounts'!BK188+'O5 Details by Class &amp; Accounts'!CF188</f>
        <v>0</v>
      </c>
      <c r="R188" s="667">
        <f ca="1">'O5 Details by Class &amp; Accounts'!V188+'O5 Details by Class &amp; Accounts'!AQ188+'O5 Details by Class &amp; Accounts'!BL188+'O5 Details by Class &amp; Accounts'!CG188</f>
        <v>0</v>
      </c>
      <c r="S188" s="667">
        <f ca="1">'O5 Details by Class &amp; Accounts'!W188+'O5 Details by Class &amp; Accounts'!AR188+'O5 Details by Class &amp; Accounts'!BM188+'O5 Details by Class &amp; Accounts'!CH188</f>
        <v>0</v>
      </c>
      <c r="T188" s="667">
        <f ca="1">'O5 Details by Class &amp; Accounts'!X188+'O5 Details by Class &amp; Accounts'!AS188+'O5 Details by Class &amp; Accounts'!BN188+'O5 Details by Class &amp; Accounts'!CI188</f>
        <v>0</v>
      </c>
      <c r="U188" s="667">
        <f ca="1">'O5 Details by Class &amp; Accounts'!Y188+'O5 Details by Class &amp; Accounts'!AT188+'O5 Details by Class &amp; Accounts'!BO188+'O5 Details by Class &amp; Accounts'!CJ188</f>
        <v>0</v>
      </c>
      <c r="V188" s="667">
        <f ca="1">'O5 Details by Class &amp; Accounts'!Z188+'O5 Details by Class &amp; Accounts'!AU188+'O5 Details by Class &amp; Accounts'!BP188+'O5 Details by Class &amp; Accounts'!CK188</f>
        <v>0</v>
      </c>
      <c r="W188" s="667">
        <f ca="1">'O5 Details by Class &amp; Accounts'!AA188+'O5 Details by Class &amp; Accounts'!AV188+'O5 Details by Class &amp; Accounts'!BQ188+'O5 Details by Class &amp; Accounts'!CL188</f>
        <v>0</v>
      </c>
      <c r="X188" s="1113">
        <f ca="1">'O5 Details by Class &amp; Accounts'!AB188+'O5 Details by Class &amp; Accounts'!AW188+'O5 Details by Class &amp; Accounts'!BR188+'O5 Details by Class &amp; Accounts'!CM188</f>
        <v>0</v>
      </c>
      <c r="Y188" s="2092" t="str">
        <f t="shared" si="6"/>
        <v>5670</v>
      </c>
      <c r="Z188" s="2087" t="s">
        <v>675</v>
      </c>
    </row>
    <row r="189" spans="1:26" ht="15.95" customHeight="1">
      <c r="A189" s="1940" t="s">
        <v>578</v>
      </c>
      <c r="B189" s="1084" t="s">
        <v>1349</v>
      </c>
      <c r="C189" s="1099" t="str">
        <f ca="1">IF(ISBLANK('E4 TB Allocation Details'!D189), "",('E4 TB Allocation Details'!D189))</f>
        <v>ad</v>
      </c>
      <c r="D189" s="1100">
        <f t="shared" si="7"/>
        <v>245000</v>
      </c>
      <c r="E189" s="667">
        <f ca="1">'O5 Details by Class &amp; Accounts'!I189+'O5 Details by Class &amp; Accounts'!AD189+'O5 Details by Class &amp; Accounts'!AY189+'O5 Details by Class &amp; Accounts'!BT189</f>
        <v>147191.06871091295</v>
      </c>
      <c r="F189" s="667">
        <f ca="1">'O5 Details by Class &amp; Accounts'!J189+'O5 Details by Class &amp; Accounts'!AE189+'O5 Details by Class &amp; Accounts'!AZ189+'O5 Details by Class &amp; Accounts'!BU189</f>
        <v>41462.752806252596</v>
      </c>
      <c r="G189" s="667">
        <f ca="1">'O5 Details by Class &amp; Accounts'!K189+'O5 Details by Class &amp; Accounts'!AF189+'O5 Details by Class &amp; Accounts'!BA189+'O5 Details by Class &amp; Accounts'!BV189</f>
        <v>44599.398674550495</v>
      </c>
      <c r="H189" s="667">
        <f ca="1">'O5 Details by Class &amp; Accounts'!L189+'O5 Details by Class &amp; Accounts'!AG189+'O5 Details by Class &amp; Accounts'!BB189+'O5 Details by Class &amp; Accounts'!BW189</f>
        <v>0</v>
      </c>
      <c r="I189" s="667">
        <f ca="1">'O5 Details by Class &amp; Accounts'!M189+'O5 Details by Class &amp; Accounts'!AH189+'O5 Details by Class &amp; Accounts'!BC189+'O5 Details by Class &amp; Accounts'!BX189</f>
        <v>0</v>
      </c>
      <c r="J189" s="667">
        <f ca="1">'O5 Details by Class &amp; Accounts'!N189+'O5 Details by Class &amp; Accounts'!AI189+'O5 Details by Class &amp; Accounts'!BD189+'O5 Details by Class &amp; Accounts'!BY189</f>
        <v>0</v>
      </c>
      <c r="K189" s="667">
        <f ca="1">'O5 Details by Class &amp; Accounts'!O189+'O5 Details by Class &amp; Accounts'!AJ189+'O5 Details by Class &amp; Accounts'!BE189+'O5 Details by Class &amp; Accounts'!BZ189</f>
        <v>10500.048861188034</v>
      </c>
      <c r="L189" s="667">
        <f ca="1">'O5 Details by Class &amp; Accounts'!P189+'O5 Details by Class &amp; Accounts'!AK189+'O5 Details by Class &amp; Accounts'!BF189+'O5 Details by Class &amp; Accounts'!CA189</f>
        <v>662.38847187771546</v>
      </c>
      <c r="M189" s="667">
        <f ca="1">'O5 Details by Class &amp; Accounts'!Q189+'O5 Details by Class &amp; Accounts'!AL189+'O5 Details by Class &amp; Accounts'!BG189+'O5 Details by Class &amp; Accounts'!CB189</f>
        <v>584.34247521820305</v>
      </c>
      <c r="N189" s="667">
        <f ca="1">'O5 Details by Class &amp; Accounts'!R189+'O5 Details by Class &amp; Accounts'!AM189+'O5 Details by Class &amp; Accounts'!BH189+'O5 Details by Class &amp; Accounts'!CC189</f>
        <v>0</v>
      </c>
      <c r="O189" s="667">
        <f ca="1">'O5 Details by Class &amp; Accounts'!S189+'O5 Details by Class &amp; Accounts'!AN189+'O5 Details by Class &amp; Accounts'!BI189+'O5 Details by Class &amp; Accounts'!CD189</f>
        <v>0</v>
      </c>
      <c r="P189" s="667">
        <f ca="1">'O5 Details by Class &amp; Accounts'!T189+'O5 Details by Class &amp; Accounts'!AO189+'O5 Details by Class &amp; Accounts'!BJ189+'O5 Details by Class &amp; Accounts'!CE189</f>
        <v>0</v>
      </c>
      <c r="Q189" s="667">
        <f ca="1">'O5 Details by Class &amp; Accounts'!U189+'O5 Details by Class &amp; Accounts'!AP189+'O5 Details by Class &amp; Accounts'!BK189+'O5 Details by Class &amp; Accounts'!CF189</f>
        <v>0</v>
      </c>
      <c r="R189" s="667">
        <f ca="1">'O5 Details by Class &amp; Accounts'!V189+'O5 Details by Class &amp; Accounts'!AQ189+'O5 Details by Class &amp; Accounts'!BL189+'O5 Details by Class &amp; Accounts'!CG189</f>
        <v>0</v>
      </c>
      <c r="S189" s="667">
        <f ca="1">'O5 Details by Class &amp; Accounts'!W189+'O5 Details by Class &amp; Accounts'!AR189+'O5 Details by Class &amp; Accounts'!BM189+'O5 Details by Class &amp; Accounts'!CH189</f>
        <v>0</v>
      </c>
      <c r="T189" s="667">
        <f ca="1">'O5 Details by Class &amp; Accounts'!X189+'O5 Details by Class &amp; Accounts'!AS189+'O5 Details by Class &amp; Accounts'!BN189+'O5 Details by Class &amp; Accounts'!CI189</f>
        <v>0</v>
      </c>
      <c r="U189" s="667">
        <f ca="1">'O5 Details by Class &amp; Accounts'!Y189+'O5 Details by Class &amp; Accounts'!AT189+'O5 Details by Class &amp; Accounts'!BO189+'O5 Details by Class &amp; Accounts'!CJ189</f>
        <v>0</v>
      </c>
      <c r="V189" s="667">
        <f ca="1">'O5 Details by Class &amp; Accounts'!Z189+'O5 Details by Class &amp; Accounts'!AU189+'O5 Details by Class &amp; Accounts'!BP189+'O5 Details by Class &amp; Accounts'!CK189</f>
        <v>0</v>
      </c>
      <c r="W189" s="667">
        <f ca="1">'O5 Details by Class &amp; Accounts'!AA189+'O5 Details by Class &amp; Accounts'!AV189+'O5 Details by Class &amp; Accounts'!BQ189+'O5 Details by Class &amp; Accounts'!CL189</f>
        <v>0</v>
      </c>
      <c r="X189" s="1113">
        <f ca="1">'O5 Details by Class &amp; Accounts'!AB189+'O5 Details by Class &amp; Accounts'!AW189+'O5 Details by Class &amp; Accounts'!BR189+'O5 Details by Class &amp; Accounts'!CM189</f>
        <v>0</v>
      </c>
      <c r="Y189" s="2092" t="str">
        <f t="shared" si="6"/>
        <v>5675</v>
      </c>
      <c r="Z189" s="2087" t="s">
        <v>675</v>
      </c>
    </row>
    <row r="190" spans="1:26" ht="15.95" customHeight="1">
      <c r="A190" s="1940" t="s">
        <v>579</v>
      </c>
      <c r="B190" s="1084" t="s">
        <v>1103</v>
      </c>
      <c r="C190" s="1099" t="str">
        <f ca="1">IF(ISBLANK('E4 TB Allocation Details'!D190), "",('E4 TB Allocation Details'!D190))</f>
        <v>ad</v>
      </c>
      <c r="D190" s="1100">
        <f t="shared" si="7"/>
        <v>0</v>
      </c>
      <c r="E190" s="667">
        <f ca="1">'O5 Details by Class &amp; Accounts'!I190+'O5 Details by Class &amp; Accounts'!AD190+'O5 Details by Class &amp; Accounts'!AY190+'O5 Details by Class &amp; Accounts'!BT190</f>
        <v>0</v>
      </c>
      <c r="F190" s="667">
        <f ca="1">'O5 Details by Class &amp; Accounts'!J190+'O5 Details by Class &amp; Accounts'!AE190+'O5 Details by Class &amp; Accounts'!AZ190+'O5 Details by Class &amp; Accounts'!BU190</f>
        <v>0</v>
      </c>
      <c r="G190" s="667">
        <f ca="1">'O5 Details by Class &amp; Accounts'!K190+'O5 Details by Class &amp; Accounts'!AF190+'O5 Details by Class &amp; Accounts'!BA190+'O5 Details by Class &amp; Accounts'!BV190</f>
        <v>0</v>
      </c>
      <c r="H190" s="667">
        <f ca="1">'O5 Details by Class &amp; Accounts'!L190+'O5 Details by Class &amp; Accounts'!AG190+'O5 Details by Class &amp; Accounts'!BB190+'O5 Details by Class &amp; Accounts'!BW190</f>
        <v>0</v>
      </c>
      <c r="I190" s="667">
        <f ca="1">'O5 Details by Class &amp; Accounts'!M190+'O5 Details by Class &amp; Accounts'!AH190+'O5 Details by Class &amp; Accounts'!BC190+'O5 Details by Class &amp; Accounts'!BX190</f>
        <v>0</v>
      </c>
      <c r="J190" s="667">
        <f ca="1">'O5 Details by Class &amp; Accounts'!N190+'O5 Details by Class &amp; Accounts'!AI190+'O5 Details by Class &amp; Accounts'!BD190+'O5 Details by Class &amp; Accounts'!BY190</f>
        <v>0</v>
      </c>
      <c r="K190" s="667">
        <f ca="1">'O5 Details by Class &amp; Accounts'!O190+'O5 Details by Class &amp; Accounts'!AJ190+'O5 Details by Class &amp; Accounts'!BE190+'O5 Details by Class &amp; Accounts'!BZ190</f>
        <v>0</v>
      </c>
      <c r="L190" s="667">
        <f ca="1">'O5 Details by Class &amp; Accounts'!P190+'O5 Details by Class &amp; Accounts'!AK190+'O5 Details by Class &amp; Accounts'!BF190+'O5 Details by Class &amp; Accounts'!CA190</f>
        <v>0</v>
      </c>
      <c r="M190" s="667">
        <f ca="1">'O5 Details by Class &amp; Accounts'!Q190+'O5 Details by Class &amp; Accounts'!AL190+'O5 Details by Class &amp; Accounts'!BG190+'O5 Details by Class &amp; Accounts'!CB190</f>
        <v>0</v>
      </c>
      <c r="N190" s="667">
        <f ca="1">'O5 Details by Class &amp; Accounts'!R190+'O5 Details by Class &amp; Accounts'!AM190+'O5 Details by Class &amp; Accounts'!BH190+'O5 Details by Class &amp; Accounts'!CC190</f>
        <v>0</v>
      </c>
      <c r="O190" s="667">
        <f ca="1">'O5 Details by Class &amp; Accounts'!S190+'O5 Details by Class &amp; Accounts'!AN190+'O5 Details by Class &amp; Accounts'!BI190+'O5 Details by Class &amp; Accounts'!CD190</f>
        <v>0</v>
      </c>
      <c r="P190" s="667">
        <f ca="1">'O5 Details by Class &amp; Accounts'!T190+'O5 Details by Class &amp; Accounts'!AO190+'O5 Details by Class &amp; Accounts'!BJ190+'O5 Details by Class &amp; Accounts'!CE190</f>
        <v>0</v>
      </c>
      <c r="Q190" s="667">
        <f ca="1">'O5 Details by Class &amp; Accounts'!U190+'O5 Details by Class &amp; Accounts'!AP190+'O5 Details by Class &amp; Accounts'!BK190+'O5 Details by Class &amp; Accounts'!CF190</f>
        <v>0</v>
      </c>
      <c r="R190" s="667">
        <f ca="1">'O5 Details by Class &amp; Accounts'!V190+'O5 Details by Class &amp; Accounts'!AQ190+'O5 Details by Class &amp; Accounts'!BL190+'O5 Details by Class &amp; Accounts'!CG190</f>
        <v>0</v>
      </c>
      <c r="S190" s="667">
        <f ca="1">'O5 Details by Class &amp; Accounts'!W190+'O5 Details by Class &amp; Accounts'!AR190+'O5 Details by Class &amp; Accounts'!BM190+'O5 Details by Class &amp; Accounts'!CH190</f>
        <v>0</v>
      </c>
      <c r="T190" s="667">
        <f ca="1">'O5 Details by Class &amp; Accounts'!X190+'O5 Details by Class &amp; Accounts'!AS190+'O5 Details by Class &amp; Accounts'!BN190+'O5 Details by Class &amp; Accounts'!CI190</f>
        <v>0</v>
      </c>
      <c r="U190" s="667">
        <f ca="1">'O5 Details by Class &amp; Accounts'!Y190+'O5 Details by Class &amp; Accounts'!AT190+'O5 Details by Class &amp; Accounts'!BO190+'O5 Details by Class &amp; Accounts'!CJ190</f>
        <v>0</v>
      </c>
      <c r="V190" s="667">
        <f ca="1">'O5 Details by Class &amp; Accounts'!Z190+'O5 Details by Class &amp; Accounts'!AU190+'O5 Details by Class &amp; Accounts'!BP190+'O5 Details by Class &amp; Accounts'!CK190</f>
        <v>0</v>
      </c>
      <c r="W190" s="667">
        <f ca="1">'O5 Details by Class &amp; Accounts'!AA190+'O5 Details by Class &amp; Accounts'!AV190+'O5 Details by Class &amp; Accounts'!BQ190+'O5 Details by Class &amp; Accounts'!CL190</f>
        <v>0</v>
      </c>
      <c r="X190" s="1113">
        <f ca="1">'O5 Details by Class &amp; Accounts'!AB190+'O5 Details by Class &amp; Accounts'!AW190+'O5 Details by Class &amp; Accounts'!BR190+'O5 Details by Class &amp; Accounts'!CM190</f>
        <v>0</v>
      </c>
      <c r="Y190" s="2092" t="str">
        <f t="shared" si="6"/>
        <v>5680</v>
      </c>
      <c r="Z190" s="2087" t="s">
        <v>675</v>
      </c>
    </row>
    <row r="191" spans="1:26" ht="15.95" customHeight="1">
      <c r="A191" s="1946" t="s">
        <v>591</v>
      </c>
      <c r="B191" s="1090" t="s">
        <v>1104</v>
      </c>
      <c r="C191" s="1099" t="str">
        <f ca="1">IF(ISBLANK('E4 TB Allocation Details'!D191), "",('E4 TB Allocation Details'!D191))</f>
        <v>cop</v>
      </c>
      <c r="D191" s="1100">
        <f t="shared" si="7"/>
        <v>0</v>
      </c>
      <c r="E191" s="667">
        <f ca="1">'O5 Details by Class &amp; Accounts'!I191+'O5 Details by Class &amp; Accounts'!AD191+'O5 Details by Class &amp; Accounts'!AY191+'O5 Details by Class &amp; Accounts'!BT191</f>
        <v>0</v>
      </c>
      <c r="F191" s="667">
        <f ca="1">'O5 Details by Class &amp; Accounts'!J191+'O5 Details by Class &amp; Accounts'!AE191+'O5 Details by Class &amp; Accounts'!AZ191+'O5 Details by Class &amp; Accounts'!BU191</f>
        <v>0</v>
      </c>
      <c r="G191" s="667">
        <f ca="1">'O5 Details by Class &amp; Accounts'!K191+'O5 Details by Class &amp; Accounts'!AF191+'O5 Details by Class &amp; Accounts'!BA191+'O5 Details by Class &amp; Accounts'!BV191</f>
        <v>0</v>
      </c>
      <c r="H191" s="667">
        <f ca="1">'O5 Details by Class &amp; Accounts'!L191+'O5 Details by Class &amp; Accounts'!AG191+'O5 Details by Class &amp; Accounts'!BB191+'O5 Details by Class &amp; Accounts'!BW191</f>
        <v>0</v>
      </c>
      <c r="I191" s="667">
        <f ca="1">'O5 Details by Class &amp; Accounts'!M191+'O5 Details by Class &amp; Accounts'!AH191+'O5 Details by Class &amp; Accounts'!BC191+'O5 Details by Class &amp; Accounts'!BX191</f>
        <v>0</v>
      </c>
      <c r="J191" s="667">
        <f ca="1">'O5 Details by Class &amp; Accounts'!N191+'O5 Details by Class &amp; Accounts'!AI191+'O5 Details by Class &amp; Accounts'!BD191+'O5 Details by Class &amp; Accounts'!BY191</f>
        <v>0</v>
      </c>
      <c r="K191" s="667">
        <f ca="1">'O5 Details by Class &amp; Accounts'!O191+'O5 Details by Class &amp; Accounts'!AJ191+'O5 Details by Class &amp; Accounts'!BE191+'O5 Details by Class &amp; Accounts'!BZ191</f>
        <v>0</v>
      </c>
      <c r="L191" s="667">
        <f ca="1">'O5 Details by Class &amp; Accounts'!P191+'O5 Details by Class &amp; Accounts'!AK191+'O5 Details by Class &amp; Accounts'!BF191+'O5 Details by Class &amp; Accounts'!CA191</f>
        <v>0</v>
      </c>
      <c r="M191" s="667">
        <f ca="1">'O5 Details by Class &amp; Accounts'!Q191+'O5 Details by Class &amp; Accounts'!AL191+'O5 Details by Class &amp; Accounts'!BG191+'O5 Details by Class &amp; Accounts'!CB191</f>
        <v>0</v>
      </c>
      <c r="N191" s="667">
        <f ca="1">'O5 Details by Class &amp; Accounts'!R191+'O5 Details by Class &amp; Accounts'!AM191+'O5 Details by Class &amp; Accounts'!BH191+'O5 Details by Class &amp; Accounts'!CC191</f>
        <v>0</v>
      </c>
      <c r="O191" s="667">
        <f ca="1">'O5 Details by Class &amp; Accounts'!S191+'O5 Details by Class &amp; Accounts'!AN191+'O5 Details by Class &amp; Accounts'!BI191+'O5 Details by Class &amp; Accounts'!CD191</f>
        <v>0</v>
      </c>
      <c r="P191" s="667">
        <f ca="1">'O5 Details by Class &amp; Accounts'!T191+'O5 Details by Class &amp; Accounts'!AO191+'O5 Details by Class &amp; Accounts'!BJ191+'O5 Details by Class &amp; Accounts'!CE191</f>
        <v>0</v>
      </c>
      <c r="Q191" s="667">
        <f ca="1">'O5 Details by Class &amp; Accounts'!U191+'O5 Details by Class &amp; Accounts'!AP191+'O5 Details by Class &amp; Accounts'!BK191+'O5 Details by Class &amp; Accounts'!CF191</f>
        <v>0</v>
      </c>
      <c r="R191" s="667">
        <f ca="1">'O5 Details by Class &amp; Accounts'!V191+'O5 Details by Class &amp; Accounts'!AQ191+'O5 Details by Class &amp; Accounts'!BL191+'O5 Details by Class &amp; Accounts'!CG191</f>
        <v>0</v>
      </c>
      <c r="S191" s="667">
        <f ca="1">'O5 Details by Class &amp; Accounts'!W191+'O5 Details by Class &amp; Accounts'!AR191+'O5 Details by Class &amp; Accounts'!BM191+'O5 Details by Class &amp; Accounts'!CH191</f>
        <v>0</v>
      </c>
      <c r="T191" s="667">
        <f ca="1">'O5 Details by Class &amp; Accounts'!X191+'O5 Details by Class &amp; Accounts'!AS191+'O5 Details by Class &amp; Accounts'!BN191+'O5 Details by Class &amp; Accounts'!CI191</f>
        <v>0</v>
      </c>
      <c r="U191" s="667">
        <f ca="1">'O5 Details by Class &amp; Accounts'!Y191+'O5 Details by Class &amp; Accounts'!AT191+'O5 Details by Class &amp; Accounts'!BO191+'O5 Details by Class &amp; Accounts'!CJ191</f>
        <v>0</v>
      </c>
      <c r="V191" s="667">
        <f ca="1">'O5 Details by Class &amp; Accounts'!Z191+'O5 Details by Class &amp; Accounts'!AU191+'O5 Details by Class &amp; Accounts'!BP191+'O5 Details by Class &amp; Accounts'!CK191</f>
        <v>0</v>
      </c>
      <c r="W191" s="667">
        <f ca="1">'O5 Details by Class &amp; Accounts'!AA191+'O5 Details by Class &amp; Accounts'!AV191+'O5 Details by Class &amp; Accounts'!BQ191+'O5 Details by Class &amp; Accounts'!CL191</f>
        <v>0</v>
      </c>
      <c r="X191" s="1113">
        <f ca="1">'O5 Details by Class &amp; Accounts'!AB191+'O5 Details by Class &amp; Accounts'!AW191+'O5 Details by Class &amp; Accounts'!BR191+'O5 Details by Class &amp; Accounts'!CM191</f>
        <v>0</v>
      </c>
      <c r="Y191" s="2092" t="str">
        <f t="shared" si="6"/>
        <v>5685</v>
      </c>
      <c r="Z191" s="2087" t="s">
        <v>788</v>
      </c>
    </row>
    <row r="192" spans="1:26" ht="15.95" customHeight="1">
      <c r="A192" s="1944" t="s">
        <v>592</v>
      </c>
      <c r="B192" s="1088" t="s">
        <v>307</v>
      </c>
      <c r="C192" s="1099" t="str">
        <f ca="1">IF(ISBLANK('E4 TB Allocation Details'!D192), "",('E4 TB Allocation Details'!D192))</f>
        <v>dep</v>
      </c>
      <c r="D192" s="1100">
        <f t="shared" si="7"/>
        <v>1449000.0000000002</v>
      </c>
      <c r="E192" s="667">
        <f ca="1">'O5 Details by Class &amp; Accounts'!I192+'O5 Details by Class &amp; Accounts'!AD192+'O5 Details by Class &amp; Accounts'!AY192+'O5 Details by Class &amp; Accounts'!BT192</f>
        <v>731714.65258039709</v>
      </c>
      <c r="F192" s="667">
        <f ca="1">'O5 Details by Class &amp; Accounts'!J192+'O5 Details by Class &amp; Accounts'!AE192+'O5 Details by Class &amp; Accounts'!AZ192+'O5 Details by Class &amp; Accounts'!BU192</f>
        <v>260791.94419424827</v>
      </c>
      <c r="G192" s="667">
        <f ca="1">'O5 Details by Class &amp; Accounts'!K192+'O5 Details by Class &amp; Accounts'!AF192+'O5 Details by Class &amp; Accounts'!BA192+'O5 Details by Class &amp; Accounts'!BV192</f>
        <v>342719.53827041743</v>
      </c>
      <c r="H192" s="667">
        <f ca="1">'O5 Details by Class &amp; Accounts'!L192+'O5 Details by Class &amp; Accounts'!AG192+'O5 Details by Class &amp; Accounts'!BB192+'O5 Details by Class &amp; Accounts'!BW192</f>
        <v>0</v>
      </c>
      <c r="I192" s="667">
        <f ca="1">'O5 Details by Class &amp; Accounts'!M192+'O5 Details by Class &amp; Accounts'!AH192+'O5 Details by Class &amp; Accounts'!BC192+'O5 Details by Class &amp; Accounts'!BX192</f>
        <v>0</v>
      </c>
      <c r="J192" s="667">
        <f ca="1">'O5 Details by Class &amp; Accounts'!N192+'O5 Details by Class &amp; Accounts'!AI192+'O5 Details by Class &amp; Accounts'!BD192+'O5 Details by Class &amp; Accounts'!BY192</f>
        <v>0</v>
      </c>
      <c r="K192" s="667">
        <f ca="1">'O5 Details by Class &amp; Accounts'!O192+'O5 Details by Class &amp; Accounts'!AJ192+'O5 Details by Class &amp; Accounts'!BE192+'O5 Details by Class &amp; Accounts'!BZ192</f>
        <v>103027.03219832212</v>
      </c>
      <c r="L192" s="667">
        <f ca="1">'O5 Details by Class &amp; Accounts'!P192+'O5 Details by Class &amp; Accounts'!AK192+'O5 Details by Class &amp; Accounts'!BF192+'O5 Details by Class &amp; Accounts'!CA192</f>
        <v>5650.9019848377375</v>
      </c>
      <c r="M192" s="667">
        <f ca="1">'O5 Details by Class &amp; Accounts'!Q192+'O5 Details by Class &amp; Accounts'!AL192+'O5 Details by Class &amp; Accounts'!BG192+'O5 Details by Class &amp; Accounts'!CB192</f>
        <v>5095.9307717775446</v>
      </c>
      <c r="N192" s="667">
        <f ca="1">'O5 Details by Class &amp; Accounts'!R192+'O5 Details by Class &amp; Accounts'!AM192+'O5 Details by Class &amp; Accounts'!BH192+'O5 Details by Class &amp; Accounts'!CC192</f>
        <v>0</v>
      </c>
      <c r="O192" s="667">
        <f ca="1">'O5 Details by Class &amp; Accounts'!S192+'O5 Details by Class &amp; Accounts'!AN192+'O5 Details by Class &amp; Accounts'!BI192+'O5 Details by Class &amp; Accounts'!CD192</f>
        <v>0</v>
      </c>
      <c r="P192" s="667">
        <f ca="1">'O5 Details by Class &amp; Accounts'!T192+'O5 Details by Class &amp; Accounts'!AO192+'O5 Details by Class &amp; Accounts'!BJ192+'O5 Details by Class &amp; Accounts'!CE192</f>
        <v>0</v>
      </c>
      <c r="Q192" s="667">
        <f ca="1">'O5 Details by Class &amp; Accounts'!U192+'O5 Details by Class &amp; Accounts'!AP192+'O5 Details by Class &amp; Accounts'!BK192+'O5 Details by Class &amp; Accounts'!CF192</f>
        <v>0</v>
      </c>
      <c r="R192" s="667">
        <f ca="1">'O5 Details by Class &amp; Accounts'!V192+'O5 Details by Class &amp; Accounts'!AQ192+'O5 Details by Class &amp; Accounts'!BL192+'O5 Details by Class &amp; Accounts'!CG192</f>
        <v>0</v>
      </c>
      <c r="S192" s="667">
        <f ca="1">'O5 Details by Class &amp; Accounts'!W192+'O5 Details by Class &amp; Accounts'!AR192+'O5 Details by Class &amp; Accounts'!BM192+'O5 Details by Class &amp; Accounts'!CH192</f>
        <v>0</v>
      </c>
      <c r="T192" s="667">
        <f ca="1">'O5 Details by Class &amp; Accounts'!X192+'O5 Details by Class &amp; Accounts'!AS192+'O5 Details by Class &amp; Accounts'!BN192+'O5 Details by Class &amp; Accounts'!CI192</f>
        <v>0</v>
      </c>
      <c r="U192" s="667">
        <f ca="1">'O5 Details by Class &amp; Accounts'!Y192+'O5 Details by Class &amp; Accounts'!AT192+'O5 Details by Class &amp; Accounts'!BO192+'O5 Details by Class &amp; Accounts'!CJ192</f>
        <v>0</v>
      </c>
      <c r="V192" s="667">
        <f ca="1">'O5 Details by Class &amp; Accounts'!Z192+'O5 Details by Class &amp; Accounts'!AU192+'O5 Details by Class &amp; Accounts'!BP192+'O5 Details by Class &amp; Accounts'!CK192</f>
        <v>0</v>
      </c>
      <c r="W192" s="667">
        <f ca="1">'O5 Details by Class &amp; Accounts'!AA192+'O5 Details by Class &amp; Accounts'!AV192+'O5 Details by Class &amp; Accounts'!BQ192+'O5 Details by Class &amp; Accounts'!CL192</f>
        <v>0</v>
      </c>
      <c r="X192" s="1113">
        <f ca="1">'O5 Details by Class &amp; Accounts'!AB192+'O5 Details by Class &amp; Accounts'!AW192+'O5 Details by Class &amp; Accounts'!BR192+'O5 Details by Class &amp; Accounts'!CM192</f>
        <v>0</v>
      </c>
      <c r="Y192" s="2092" t="str">
        <f t="shared" si="6"/>
        <v>5705</v>
      </c>
      <c r="Z192" s="2087" t="s">
        <v>1333</v>
      </c>
    </row>
    <row r="193" spans="1:26" ht="15.95" customHeight="1">
      <c r="A193" s="1944" t="s">
        <v>593</v>
      </c>
      <c r="B193" s="1088" t="s">
        <v>1105</v>
      </c>
      <c r="C193" s="1099" t="str">
        <f ca="1">IF(ISBLANK('E4 TB Allocation Details'!D193), "",('E4 TB Allocation Details'!D193))</f>
        <v>dep</v>
      </c>
      <c r="D193" s="1100">
        <f t="shared" si="7"/>
        <v>0</v>
      </c>
      <c r="E193" s="667">
        <f ca="1">'O5 Details by Class &amp; Accounts'!I193+'O5 Details by Class &amp; Accounts'!AD193+'O5 Details by Class &amp; Accounts'!AY193+'O5 Details by Class &amp; Accounts'!BT193</f>
        <v>0</v>
      </c>
      <c r="F193" s="667">
        <f ca="1">'O5 Details by Class &amp; Accounts'!J193+'O5 Details by Class &amp; Accounts'!AE193+'O5 Details by Class &amp; Accounts'!AZ193+'O5 Details by Class &amp; Accounts'!BU193</f>
        <v>0</v>
      </c>
      <c r="G193" s="667">
        <f ca="1">'O5 Details by Class &amp; Accounts'!K193+'O5 Details by Class &amp; Accounts'!AF193+'O5 Details by Class &amp; Accounts'!BA193+'O5 Details by Class &amp; Accounts'!BV193</f>
        <v>0</v>
      </c>
      <c r="H193" s="667">
        <f ca="1">'O5 Details by Class &amp; Accounts'!L193+'O5 Details by Class &amp; Accounts'!AG193+'O5 Details by Class &amp; Accounts'!BB193+'O5 Details by Class &amp; Accounts'!BW193</f>
        <v>0</v>
      </c>
      <c r="I193" s="667">
        <f ca="1">'O5 Details by Class &amp; Accounts'!M193+'O5 Details by Class &amp; Accounts'!AH193+'O5 Details by Class &amp; Accounts'!BC193+'O5 Details by Class &amp; Accounts'!BX193</f>
        <v>0</v>
      </c>
      <c r="J193" s="667">
        <f ca="1">'O5 Details by Class &amp; Accounts'!N193+'O5 Details by Class &amp; Accounts'!AI193+'O5 Details by Class &amp; Accounts'!BD193+'O5 Details by Class &amp; Accounts'!BY193</f>
        <v>0</v>
      </c>
      <c r="K193" s="667">
        <f ca="1">'O5 Details by Class &amp; Accounts'!O193+'O5 Details by Class &amp; Accounts'!AJ193+'O5 Details by Class &amp; Accounts'!BE193+'O5 Details by Class &amp; Accounts'!BZ193</f>
        <v>0</v>
      </c>
      <c r="L193" s="667">
        <f ca="1">'O5 Details by Class &amp; Accounts'!P193+'O5 Details by Class &amp; Accounts'!AK193+'O5 Details by Class &amp; Accounts'!BF193+'O5 Details by Class &amp; Accounts'!CA193</f>
        <v>0</v>
      </c>
      <c r="M193" s="667">
        <f ca="1">'O5 Details by Class &amp; Accounts'!Q193+'O5 Details by Class &amp; Accounts'!AL193+'O5 Details by Class &amp; Accounts'!BG193+'O5 Details by Class &amp; Accounts'!CB193</f>
        <v>0</v>
      </c>
      <c r="N193" s="667">
        <f ca="1">'O5 Details by Class &amp; Accounts'!R193+'O5 Details by Class &amp; Accounts'!AM193+'O5 Details by Class &amp; Accounts'!BH193+'O5 Details by Class &amp; Accounts'!CC193</f>
        <v>0</v>
      </c>
      <c r="O193" s="667">
        <f ca="1">'O5 Details by Class &amp; Accounts'!S193+'O5 Details by Class &amp; Accounts'!AN193+'O5 Details by Class &amp; Accounts'!BI193+'O5 Details by Class &amp; Accounts'!CD193</f>
        <v>0</v>
      </c>
      <c r="P193" s="667">
        <f ca="1">'O5 Details by Class &amp; Accounts'!T193+'O5 Details by Class &amp; Accounts'!AO193+'O5 Details by Class &amp; Accounts'!BJ193+'O5 Details by Class &amp; Accounts'!CE193</f>
        <v>0</v>
      </c>
      <c r="Q193" s="667">
        <f ca="1">'O5 Details by Class &amp; Accounts'!U193+'O5 Details by Class &amp; Accounts'!AP193+'O5 Details by Class &amp; Accounts'!BK193+'O5 Details by Class &amp; Accounts'!CF193</f>
        <v>0</v>
      </c>
      <c r="R193" s="667">
        <f ca="1">'O5 Details by Class &amp; Accounts'!V193+'O5 Details by Class &amp; Accounts'!AQ193+'O5 Details by Class &amp; Accounts'!BL193+'O5 Details by Class &amp; Accounts'!CG193</f>
        <v>0</v>
      </c>
      <c r="S193" s="667">
        <f ca="1">'O5 Details by Class &amp; Accounts'!W193+'O5 Details by Class &amp; Accounts'!AR193+'O5 Details by Class &amp; Accounts'!BM193+'O5 Details by Class &amp; Accounts'!CH193</f>
        <v>0</v>
      </c>
      <c r="T193" s="667">
        <f ca="1">'O5 Details by Class &amp; Accounts'!X193+'O5 Details by Class &amp; Accounts'!AS193+'O5 Details by Class &amp; Accounts'!BN193+'O5 Details by Class &amp; Accounts'!CI193</f>
        <v>0</v>
      </c>
      <c r="U193" s="667">
        <f ca="1">'O5 Details by Class &amp; Accounts'!Y193+'O5 Details by Class &amp; Accounts'!AT193+'O5 Details by Class &amp; Accounts'!BO193+'O5 Details by Class &amp; Accounts'!CJ193</f>
        <v>0</v>
      </c>
      <c r="V193" s="667">
        <f ca="1">'O5 Details by Class &amp; Accounts'!Z193+'O5 Details by Class &amp; Accounts'!AU193+'O5 Details by Class &amp; Accounts'!BP193+'O5 Details by Class &amp; Accounts'!CK193</f>
        <v>0</v>
      </c>
      <c r="W193" s="667">
        <f ca="1">'O5 Details by Class &amp; Accounts'!AA193+'O5 Details by Class &amp; Accounts'!AV193+'O5 Details by Class &amp; Accounts'!BQ193+'O5 Details by Class &amp; Accounts'!CL193</f>
        <v>0</v>
      </c>
      <c r="X193" s="1113">
        <f ca="1">'O5 Details by Class &amp; Accounts'!AB193+'O5 Details by Class &amp; Accounts'!AW193+'O5 Details by Class &amp; Accounts'!BR193+'O5 Details by Class &amp; Accounts'!CM193</f>
        <v>0</v>
      </c>
      <c r="Y193" s="2092" t="str">
        <f t="shared" si="6"/>
        <v>5710</v>
      </c>
      <c r="Z193" s="2087" t="s">
        <v>1333</v>
      </c>
    </row>
    <row r="194" spans="1:26" ht="15.95" customHeight="1">
      <c r="A194" s="1944" t="s">
        <v>594</v>
      </c>
      <c r="B194" s="1088" t="s">
        <v>1106</v>
      </c>
      <c r="C194" s="1099" t="str">
        <f ca="1">IF(ISBLANK('E4 TB Allocation Details'!D194), "",('E4 TB Allocation Details'!D194))</f>
        <v>dep</v>
      </c>
      <c r="D194" s="1100">
        <f t="shared" si="7"/>
        <v>0</v>
      </c>
      <c r="E194" s="667">
        <f ca="1">'O5 Details by Class &amp; Accounts'!I194+'O5 Details by Class &amp; Accounts'!AD194+'O5 Details by Class &amp; Accounts'!AY194+'O5 Details by Class &amp; Accounts'!BT194</f>
        <v>0</v>
      </c>
      <c r="F194" s="667">
        <f ca="1">'O5 Details by Class &amp; Accounts'!J194+'O5 Details by Class &amp; Accounts'!AE194+'O5 Details by Class &amp; Accounts'!AZ194+'O5 Details by Class &amp; Accounts'!BU194</f>
        <v>0</v>
      </c>
      <c r="G194" s="667">
        <f ca="1">'O5 Details by Class &amp; Accounts'!K194+'O5 Details by Class &amp; Accounts'!AF194+'O5 Details by Class &amp; Accounts'!BA194+'O5 Details by Class &amp; Accounts'!BV194</f>
        <v>0</v>
      </c>
      <c r="H194" s="667">
        <f ca="1">'O5 Details by Class &amp; Accounts'!L194+'O5 Details by Class &amp; Accounts'!AG194+'O5 Details by Class &amp; Accounts'!BB194+'O5 Details by Class &amp; Accounts'!BW194</f>
        <v>0</v>
      </c>
      <c r="I194" s="667">
        <f ca="1">'O5 Details by Class &amp; Accounts'!M194+'O5 Details by Class &amp; Accounts'!AH194+'O5 Details by Class &amp; Accounts'!BC194+'O5 Details by Class &amp; Accounts'!BX194</f>
        <v>0</v>
      </c>
      <c r="J194" s="667">
        <f ca="1">'O5 Details by Class &amp; Accounts'!N194+'O5 Details by Class &amp; Accounts'!AI194+'O5 Details by Class &amp; Accounts'!BD194+'O5 Details by Class &amp; Accounts'!BY194</f>
        <v>0</v>
      </c>
      <c r="K194" s="667">
        <f ca="1">'O5 Details by Class &amp; Accounts'!O194+'O5 Details by Class &amp; Accounts'!AJ194+'O5 Details by Class &amp; Accounts'!BE194+'O5 Details by Class &amp; Accounts'!BZ194</f>
        <v>0</v>
      </c>
      <c r="L194" s="667">
        <f ca="1">'O5 Details by Class &amp; Accounts'!P194+'O5 Details by Class &amp; Accounts'!AK194+'O5 Details by Class &amp; Accounts'!BF194+'O5 Details by Class &amp; Accounts'!CA194</f>
        <v>0</v>
      </c>
      <c r="M194" s="667">
        <f ca="1">'O5 Details by Class &amp; Accounts'!Q194+'O5 Details by Class &amp; Accounts'!AL194+'O5 Details by Class &amp; Accounts'!BG194+'O5 Details by Class &amp; Accounts'!CB194</f>
        <v>0</v>
      </c>
      <c r="N194" s="667">
        <f ca="1">'O5 Details by Class &amp; Accounts'!R194+'O5 Details by Class &amp; Accounts'!AM194+'O5 Details by Class &amp; Accounts'!BH194+'O5 Details by Class &amp; Accounts'!CC194</f>
        <v>0</v>
      </c>
      <c r="O194" s="667">
        <f ca="1">'O5 Details by Class &amp; Accounts'!S194+'O5 Details by Class &amp; Accounts'!AN194+'O5 Details by Class &amp; Accounts'!BI194+'O5 Details by Class &amp; Accounts'!CD194</f>
        <v>0</v>
      </c>
      <c r="P194" s="667">
        <f ca="1">'O5 Details by Class &amp; Accounts'!T194+'O5 Details by Class &amp; Accounts'!AO194+'O5 Details by Class &amp; Accounts'!BJ194+'O5 Details by Class &amp; Accounts'!CE194</f>
        <v>0</v>
      </c>
      <c r="Q194" s="667">
        <f ca="1">'O5 Details by Class &amp; Accounts'!U194+'O5 Details by Class &amp; Accounts'!AP194+'O5 Details by Class &amp; Accounts'!BK194+'O5 Details by Class &amp; Accounts'!CF194</f>
        <v>0</v>
      </c>
      <c r="R194" s="667">
        <f ca="1">'O5 Details by Class &amp; Accounts'!V194+'O5 Details by Class &amp; Accounts'!AQ194+'O5 Details by Class &amp; Accounts'!BL194+'O5 Details by Class &amp; Accounts'!CG194</f>
        <v>0</v>
      </c>
      <c r="S194" s="667">
        <f ca="1">'O5 Details by Class &amp; Accounts'!W194+'O5 Details by Class &amp; Accounts'!AR194+'O5 Details by Class &amp; Accounts'!BM194+'O5 Details by Class &amp; Accounts'!CH194</f>
        <v>0</v>
      </c>
      <c r="T194" s="667">
        <f ca="1">'O5 Details by Class &amp; Accounts'!X194+'O5 Details by Class &amp; Accounts'!AS194+'O5 Details by Class &amp; Accounts'!BN194+'O5 Details by Class &amp; Accounts'!CI194</f>
        <v>0</v>
      </c>
      <c r="U194" s="667">
        <f ca="1">'O5 Details by Class &amp; Accounts'!Y194+'O5 Details by Class &amp; Accounts'!AT194+'O5 Details by Class &amp; Accounts'!BO194+'O5 Details by Class &amp; Accounts'!CJ194</f>
        <v>0</v>
      </c>
      <c r="V194" s="667">
        <f ca="1">'O5 Details by Class &amp; Accounts'!Z194+'O5 Details by Class &amp; Accounts'!AU194+'O5 Details by Class &amp; Accounts'!BP194+'O5 Details by Class &amp; Accounts'!CK194</f>
        <v>0</v>
      </c>
      <c r="W194" s="667">
        <f ca="1">'O5 Details by Class &amp; Accounts'!AA194+'O5 Details by Class &amp; Accounts'!AV194+'O5 Details by Class &amp; Accounts'!BQ194+'O5 Details by Class &amp; Accounts'!CL194</f>
        <v>0</v>
      </c>
      <c r="X194" s="1113">
        <f ca="1">'O5 Details by Class &amp; Accounts'!AB194+'O5 Details by Class &amp; Accounts'!AW194+'O5 Details by Class &amp; Accounts'!BR194+'O5 Details by Class &amp; Accounts'!CM194</f>
        <v>0</v>
      </c>
      <c r="Y194" s="2092" t="str">
        <f t="shared" si="6"/>
        <v>5715</v>
      </c>
      <c r="Z194" s="2087" t="s">
        <v>1333</v>
      </c>
    </row>
    <row r="195" spans="1:26" ht="15.95" customHeight="1">
      <c r="A195" s="1944" t="s">
        <v>595</v>
      </c>
      <c r="B195" s="1088" t="s">
        <v>1107</v>
      </c>
      <c r="C195" s="1099" t="str">
        <f ca="1">IF(ISBLANK('E4 TB Allocation Details'!D195), "",('E4 TB Allocation Details'!D195))</f>
        <v>dep</v>
      </c>
      <c r="D195" s="1100">
        <f t="shared" si="7"/>
        <v>0</v>
      </c>
      <c r="E195" s="667">
        <f ca="1">'O5 Details by Class &amp; Accounts'!I195+'O5 Details by Class &amp; Accounts'!AD195+'O5 Details by Class &amp; Accounts'!AY195+'O5 Details by Class &amp; Accounts'!BT195</f>
        <v>0</v>
      </c>
      <c r="F195" s="667">
        <f ca="1">'O5 Details by Class &amp; Accounts'!J195+'O5 Details by Class &amp; Accounts'!AE195+'O5 Details by Class &amp; Accounts'!AZ195+'O5 Details by Class &amp; Accounts'!BU195</f>
        <v>0</v>
      </c>
      <c r="G195" s="667">
        <f ca="1">'O5 Details by Class &amp; Accounts'!K195+'O5 Details by Class &amp; Accounts'!AF195+'O5 Details by Class &amp; Accounts'!BA195+'O5 Details by Class &amp; Accounts'!BV195</f>
        <v>0</v>
      </c>
      <c r="H195" s="667">
        <f ca="1">'O5 Details by Class &amp; Accounts'!L195+'O5 Details by Class &amp; Accounts'!AG195+'O5 Details by Class &amp; Accounts'!BB195+'O5 Details by Class &amp; Accounts'!BW195</f>
        <v>0</v>
      </c>
      <c r="I195" s="667">
        <f ca="1">'O5 Details by Class &amp; Accounts'!M195+'O5 Details by Class &amp; Accounts'!AH195+'O5 Details by Class &amp; Accounts'!BC195+'O5 Details by Class &amp; Accounts'!BX195</f>
        <v>0</v>
      </c>
      <c r="J195" s="667">
        <f ca="1">'O5 Details by Class &amp; Accounts'!N195+'O5 Details by Class &amp; Accounts'!AI195+'O5 Details by Class &amp; Accounts'!BD195+'O5 Details by Class &amp; Accounts'!BY195</f>
        <v>0</v>
      </c>
      <c r="K195" s="667">
        <f ca="1">'O5 Details by Class &amp; Accounts'!O195+'O5 Details by Class &amp; Accounts'!AJ195+'O5 Details by Class &amp; Accounts'!BE195+'O5 Details by Class &amp; Accounts'!BZ195</f>
        <v>0</v>
      </c>
      <c r="L195" s="667">
        <f ca="1">'O5 Details by Class &amp; Accounts'!P195+'O5 Details by Class &amp; Accounts'!AK195+'O5 Details by Class &amp; Accounts'!BF195+'O5 Details by Class &amp; Accounts'!CA195</f>
        <v>0</v>
      </c>
      <c r="M195" s="667">
        <f ca="1">'O5 Details by Class &amp; Accounts'!Q195+'O5 Details by Class &amp; Accounts'!AL195+'O5 Details by Class &amp; Accounts'!BG195+'O5 Details by Class &amp; Accounts'!CB195</f>
        <v>0</v>
      </c>
      <c r="N195" s="667">
        <f ca="1">'O5 Details by Class &amp; Accounts'!R195+'O5 Details by Class &amp; Accounts'!AM195+'O5 Details by Class &amp; Accounts'!BH195+'O5 Details by Class &amp; Accounts'!CC195</f>
        <v>0</v>
      </c>
      <c r="O195" s="667">
        <f ca="1">'O5 Details by Class &amp; Accounts'!S195+'O5 Details by Class &amp; Accounts'!AN195+'O5 Details by Class &amp; Accounts'!BI195+'O5 Details by Class &amp; Accounts'!CD195</f>
        <v>0</v>
      </c>
      <c r="P195" s="667">
        <f ca="1">'O5 Details by Class &amp; Accounts'!T195+'O5 Details by Class &amp; Accounts'!AO195+'O5 Details by Class &amp; Accounts'!BJ195+'O5 Details by Class &amp; Accounts'!CE195</f>
        <v>0</v>
      </c>
      <c r="Q195" s="667">
        <f ca="1">'O5 Details by Class &amp; Accounts'!U195+'O5 Details by Class &amp; Accounts'!AP195+'O5 Details by Class &amp; Accounts'!BK195+'O5 Details by Class &amp; Accounts'!CF195</f>
        <v>0</v>
      </c>
      <c r="R195" s="667">
        <f ca="1">'O5 Details by Class &amp; Accounts'!V195+'O5 Details by Class &amp; Accounts'!AQ195+'O5 Details by Class &amp; Accounts'!BL195+'O5 Details by Class &amp; Accounts'!CG195</f>
        <v>0</v>
      </c>
      <c r="S195" s="667">
        <f ca="1">'O5 Details by Class &amp; Accounts'!W195+'O5 Details by Class &amp; Accounts'!AR195+'O5 Details by Class &amp; Accounts'!BM195+'O5 Details by Class &amp; Accounts'!CH195</f>
        <v>0</v>
      </c>
      <c r="T195" s="667">
        <f ca="1">'O5 Details by Class &amp; Accounts'!X195+'O5 Details by Class &amp; Accounts'!AS195+'O5 Details by Class &amp; Accounts'!BN195+'O5 Details by Class &amp; Accounts'!CI195</f>
        <v>0</v>
      </c>
      <c r="U195" s="667">
        <f ca="1">'O5 Details by Class &amp; Accounts'!Y195+'O5 Details by Class &amp; Accounts'!AT195+'O5 Details by Class &amp; Accounts'!BO195+'O5 Details by Class &amp; Accounts'!CJ195</f>
        <v>0</v>
      </c>
      <c r="V195" s="667">
        <f ca="1">'O5 Details by Class &amp; Accounts'!Z195+'O5 Details by Class &amp; Accounts'!AU195+'O5 Details by Class &amp; Accounts'!BP195+'O5 Details by Class &amp; Accounts'!CK195</f>
        <v>0</v>
      </c>
      <c r="W195" s="667">
        <f ca="1">'O5 Details by Class &amp; Accounts'!AA195+'O5 Details by Class &amp; Accounts'!AV195+'O5 Details by Class &amp; Accounts'!BQ195+'O5 Details by Class &amp; Accounts'!CL195</f>
        <v>0</v>
      </c>
      <c r="X195" s="1113">
        <f ca="1">'O5 Details by Class &amp; Accounts'!AB195+'O5 Details by Class &amp; Accounts'!AW195+'O5 Details by Class &amp; Accounts'!BR195+'O5 Details by Class &amp; Accounts'!CM195</f>
        <v>0</v>
      </c>
      <c r="Y195" s="2092" t="str">
        <f t="shared" si="6"/>
        <v>5720</v>
      </c>
      <c r="Z195" s="2087" t="s">
        <v>1333</v>
      </c>
    </row>
    <row r="196" spans="1:26" ht="15.95" customHeight="1">
      <c r="A196" s="1944" t="s">
        <v>580</v>
      </c>
      <c r="B196" s="1088" t="s">
        <v>373</v>
      </c>
      <c r="C196" s="1099" t="str">
        <f ca="1">IF(ISBLANK('E4 TB Allocation Details'!D196), "",('E4 TB Allocation Details'!D196))</f>
        <v>dep</v>
      </c>
      <c r="D196" s="1100">
        <f t="shared" si="7"/>
        <v>0</v>
      </c>
      <c r="E196" s="667">
        <f ca="1">'O5 Details by Class &amp; Accounts'!I196+'O5 Details by Class &amp; Accounts'!AD196+'O5 Details by Class &amp; Accounts'!AY196+'O5 Details by Class &amp; Accounts'!BT196</f>
        <v>0</v>
      </c>
      <c r="F196" s="667">
        <f ca="1">'O5 Details by Class &amp; Accounts'!J196+'O5 Details by Class &amp; Accounts'!AE196+'O5 Details by Class &amp; Accounts'!AZ196+'O5 Details by Class &amp; Accounts'!BU196</f>
        <v>0</v>
      </c>
      <c r="G196" s="667">
        <f ca="1">'O5 Details by Class &amp; Accounts'!K196+'O5 Details by Class &amp; Accounts'!AF196+'O5 Details by Class &amp; Accounts'!BA196+'O5 Details by Class &amp; Accounts'!BV196</f>
        <v>0</v>
      </c>
      <c r="H196" s="667">
        <f ca="1">'O5 Details by Class &amp; Accounts'!L196+'O5 Details by Class &amp; Accounts'!AG196+'O5 Details by Class &amp; Accounts'!BB196+'O5 Details by Class &amp; Accounts'!BW196</f>
        <v>0</v>
      </c>
      <c r="I196" s="667">
        <f ca="1">'O5 Details by Class &amp; Accounts'!M196+'O5 Details by Class &amp; Accounts'!AH196+'O5 Details by Class &amp; Accounts'!BC196+'O5 Details by Class &amp; Accounts'!BX196</f>
        <v>0</v>
      </c>
      <c r="J196" s="667">
        <f ca="1">'O5 Details by Class &amp; Accounts'!N196+'O5 Details by Class &amp; Accounts'!AI196+'O5 Details by Class &amp; Accounts'!BD196+'O5 Details by Class &amp; Accounts'!BY196</f>
        <v>0</v>
      </c>
      <c r="K196" s="667">
        <f ca="1">'O5 Details by Class &amp; Accounts'!O196+'O5 Details by Class &amp; Accounts'!AJ196+'O5 Details by Class &amp; Accounts'!BE196+'O5 Details by Class &amp; Accounts'!BZ196</f>
        <v>0</v>
      </c>
      <c r="L196" s="667">
        <f ca="1">'O5 Details by Class &amp; Accounts'!P196+'O5 Details by Class &amp; Accounts'!AK196+'O5 Details by Class &amp; Accounts'!BF196+'O5 Details by Class &amp; Accounts'!CA196</f>
        <v>0</v>
      </c>
      <c r="M196" s="667">
        <f ca="1">'O5 Details by Class &amp; Accounts'!Q196+'O5 Details by Class &amp; Accounts'!AL196+'O5 Details by Class &amp; Accounts'!BG196+'O5 Details by Class &amp; Accounts'!CB196</f>
        <v>0</v>
      </c>
      <c r="N196" s="667">
        <f ca="1">'O5 Details by Class &amp; Accounts'!R196+'O5 Details by Class &amp; Accounts'!AM196+'O5 Details by Class &amp; Accounts'!BH196+'O5 Details by Class &amp; Accounts'!CC196</f>
        <v>0</v>
      </c>
      <c r="O196" s="667">
        <f ca="1">'O5 Details by Class &amp; Accounts'!S196+'O5 Details by Class &amp; Accounts'!AN196+'O5 Details by Class &amp; Accounts'!BI196+'O5 Details by Class &amp; Accounts'!CD196</f>
        <v>0</v>
      </c>
      <c r="P196" s="667">
        <f ca="1">'O5 Details by Class &amp; Accounts'!T196+'O5 Details by Class &amp; Accounts'!AO196+'O5 Details by Class &amp; Accounts'!BJ196+'O5 Details by Class &amp; Accounts'!CE196</f>
        <v>0</v>
      </c>
      <c r="Q196" s="667">
        <f ca="1">'O5 Details by Class &amp; Accounts'!U196+'O5 Details by Class &amp; Accounts'!AP196+'O5 Details by Class &amp; Accounts'!BK196+'O5 Details by Class &amp; Accounts'!CF196</f>
        <v>0</v>
      </c>
      <c r="R196" s="667">
        <f ca="1">'O5 Details by Class &amp; Accounts'!V196+'O5 Details by Class &amp; Accounts'!AQ196+'O5 Details by Class &amp; Accounts'!BL196+'O5 Details by Class &amp; Accounts'!CG196</f>
        <v>0</v>
      </c>
      <c r="S196" s="667">
        <f ca="1">'O5 Details by Class &amp; Accounts'!W196+'O5 Details by Class &amp; Accounts'!AR196+'O5 Details by Class &amp; Accounts'!BM196+'O5 Details by Class &amp; Accounts'!CH196</f>
        <v>0</v>
      </c>
      <c r="T196" s="667">
        <f ca="1">'O5 Details by Class &amp; Accounts'!X196+'O5 Details by Class &amp; Accounts'!AS196+'O5 Details by Class &amp; Accounts'!BN196+'O5 Details by Class &amp; Accounts'!CI196</f>
        <v>0</v>
      </c>
      <c r="U196" s="667">
        <f ca="1">'O5 Details by Class &amp; Accounts'!Y196+'O5 Details by Class &amp; Accounts'!AT196+'O5 Details by Class &amp; Accounts'!BO196+'O5 Details by Class &amp; Accounts'!CJ196</f>
        <v>0</v>
      </c>
      <c r="V196" s="667">
        <f ca="1">'O5 Details by Class &amp; Accounts'!Z196+'O5 Details by Class &amp; Accounts'!AU196+'O5 Details by Class &amp; Accounts'!BP196+'O5 Details by Class &amp; Accounts'!CK196</f>
        <v>0</v>
      </c>
      <c r="W196" s="667">
        <f ca="1">'O5 Details by Class &amp; Accounts'!AA196+'O5 Details by Class &amp; Accounts'!AV196+'O5 Details by Class &amp; Accounts'!BQ196+'O5 Details by Class &amp; Accounts'!CL196</f>
        <v>0</v>
      </c>
      <c r="X196" s="1113">
        <f ca="1">'O5 Details by Class &amp; Accounts'!AB196+'O5 Details by Class &amp; Accounts'!AW196+'O5 Details by Class &amp; Accounts'!BR196+'O5 Details by Class &amp; Accounts'!CM196</f>
        <v>0</v>
      </c>
      <c r="Y196" s="2092" t="str">
        <f t="shared" si="6"/>
        <v>5730</v>
      </c>
      <c r="Z196" s="2087" t="s">
        <v>675</v>
      </c>
    </row>
    <row r="197" spans="1:26" ht="15.95" customHeight="1">
      <c r="A197" s="1944" t="s">
        <v>581</v>
      </c>
      <c r="B197" s="1088" t="s">
        <v>377</v>
      </c>
      <c r="C197" s="1099" t="str">
        <f ca="1">IF(ISBLANK('E4 TB Allocation Details'!D197), "",('E4 TB Allocation Details'!D197))</f>
        <v>dep</v>
      </c>
      <c r="D197" s="1100">
        <f t="shared" si="7"/>
        <v>0</v>
      </c>
      <c r="E197" s="667">
        <f ca="1">'O5 Details by Class &amp; Accounts'!I197+'O5 Details by Class &amp; Accounts'!AD197+'O5 Details by Class &amp; Accounts'!AY197+'O5 Details by Class &amp; Accounts'!BT197</f>
        <v>0</v>
      </c>
      <c r="F197" s="667">
        <f ca="1">'O5 Details by Class &amp; Accounts'!J197+'O5 Details by Class &amp; Accounts'!AE197+'O5 Details by Class &amp; Accounts'!AZ197+'O5 Details by Class &amp; Accounts'!BU197</f>
        <v>0</v>
      </c>
      <c r="G197" s="667">
        <f ca="1">'O5 Details by Class &amp; Accounts'!K197+'O5 Details by Class &amp; Accounts'!AF197+'O5 Details by Class &amp; Accounts'!BA197+'O5 Details by Class &amp; Accounts'!BV197</f>
        <v>0</v>
      </c>
      <c r="H197" s="667">
        <f ca="1">'O5 Details by Class &amp; Accounts'!L197+'O5 Details by Class &amp; Accounts'!AG197+'O5 Details by Class &amp; Accounts'!BB197+'O5 Details by Class &amp; Accounts'!BW197</f>
        <v>0</v>
      </c>
      <c r="I197" s="667">
        <f ca="1">'O5 Details by Class &amp; Accounts'!M197+'O5 Details by Class &amp; Accounts'!AH197+'O5 Details by Class &amp; Accounts'!BC197+'O5 Details by Class &amp; Accounts'!BX197</f>
        <v>0</v>
      </c>
      <c r="J197" s="667">
        <f ca="1">'O5 Details by Class &amp; Accounts'!N197+'O5 Details by Class &amp; Accounts'!AI197+'O5 Details by Class &amp; Accounts'!BD197+'O5 Details by Class &amp; Accounts'!BY197</f>
        <v>0</v>
      </c>
      <c r="K197" s="667">
        <f ca="1">'O5 Details by Class &amp; Accounts'!O197+'O5 Details by Class &amp; Accounts'!AJ197+'O5 Details by Class &amp; Accounts'!BE197+'O5 Details by Class &amp; Accounts'!BZ197</f>
        <v>0</v>
      </c>
      <c r="L197" s="667">
        <f ca="1">'O5 Details by Class &amp; Accounts'!P197+'O5 Details by Class &amp; Accounts'!AK197+'O5 Details by Class &amp; Accounts'!BF197+'O5 Details by Class &amp; Accounts'!CA197</f>
        <v>0</v>
      </c>
      <c r="M197" s="667">
        <f ca="1">'O5 Details by Class &amp; Accounts'!Q197+'O5 Details by Class &amp; Accounts'!AL197+'O5 Details by Class &amp; Accounts'!BG197+'O5 Details by Class &amp; Accounts'!CB197</f>
        <v>0</v>
      </c>
      <c r="N197" s="667">
        <f ca="1">'O5 Details by Class &amp; Accounts'!R197+'O5 Details by Class &amp; Accounts'!AM197+'O5 Details by Class &amp; Accounts'!BH197+'O5 Details by Class &amp; Accounts'!CC197</f>
        <v>0</v>
      </c>
      <c r="O197" s="667">
        <f ca="1">'O5 Details by Class &amp; Accounts'!S197+'O5 Details by Class &amp; Accounts'!AN197+'O5 Details by Class &amp; Accounts'!BI197+'O5 Details by Class &amp; Accounts'!CD197</f>
        <v>0</v>
      </c>
      <c r="P197" s="667">
        <f ca="1">'O5 Details by Class &amp; Accounts'!T197+'O5 Details by Class &amp; Accounts'!AO197+'O5 Details by Class &amp; Accounts'!BJ197+'O5 Details by Class &amp; Accounts'!CE197</f>
        <v>0</v>
      </c>
      <c r="Q197" s="667">
        <f ca="1">'O5 Details by Class &amp; Accounts'!U197+'O5 Details by Class &amp; Accounts'!AP197+'O5 Details by Class &amp; Accounts'!BK197+'O5 Details by Class &amp; Accounts'!CF197</f>
        <v>0</v>
      </c>
      <c r="R197" s="667">
        <f ca="1">'O5 Details by Class &amp; Accounts'!V197+'O5 Details by Class &amp; Accounts'!AQ197+'O5 Details by Class &amp; Accounts'!BL197+'O5 Details by Class &amp; Accounts'!CG197</f>
        <v>0</v>
      </c>
      <c r="S197" s="667">
        <f ca="1">'O5 Details by Class &amp; Accounts'!W197+'O5 Details by Class &amp; Accounts'!AR197+'O5 Details by Class &amp; Accounts'!BM197+'O5 Details by Class &amp; Accounts'!CH197</f>
        <v>0</v>
      </c>
      <c r="T197" s="667">
        <f ca="1">'O5 Details by Class &amp; Accounts'!X197+'O5 Details by Class &amp; Accounts'!AS197+'O5 Details by Class &amp; Accounts'!BN197+'O5 Details by Class &amp; Accounts'!CI197</f>
        <v>0</v>
      </c>
      <c r="U197" s="667">
        <f ca="1">'O5 Details by Class &amp; Accounts'!Y197+'O5 Details by Class &amp; Accounts'!AT197+'O5 Details by Class &amp; Accounts'!BO197+'O5 Details by Class &amp; Accounts'!CJ197</f>
        <v>0</v>
      </c>
      <c r="V197" s="667">
        <f ca="1">'O5 Details by Class &amp; Accounts'!Z197+'O5 Details by Class &amp; Accounts'!AU197+'O5 Details by Class &amp; Accounts'!BP197+'O5 Details by Class &amp; Accounts'!CK197</f>
        <v>0</v>
      </c>
      <c r="W197" s="667">
        <f ca="1">'O5 Details by Class &amp; Accounts'!AA197+'O5 Details by Class &amp; Accounts'!AV197+'O5 Details by Class &amp; Accounts'!BQ197+'O5 Details by Class &amp; Accounts'!CL197</f>
        <v>0</v>
      </c>
      <c r="X197" s="1113">
        <f ca="1">'O5 Details by Class &amp; Accounts'!AB197+'O5 Details by Class &amp; Accounts'!AW197+'O5 Details by Class &amp; Accounts'!BR197+'O5 Details by Class &amp; Accounts'!CM197</f>
        <v>0</v>
      </c>
      <c r="Y197" s="2092" t="str">
        <f t="shared" si="6"/>
        <v>5735</v>
      </c>
      <c r="Z197" s="2087" t="s">
        <v>675</v>
      </c>
    </row>
    <row r="198" spans="1:26" ht="15.95" customHeight="1">
      <c r="A198" s="1944" t="s">
        <v>582</v>
      </c>
      <c r="B198" s="1088" t="s">
        <v>378</v>
      </c>
      <c r="C198" s="1099" t="str">
        <f ca="1">IF(ISBLANK('E4 TB Allocation Details'!D198), "",('E4 TB Allocation Details'!D198))</f>
        <v>dep</v>
      </c>
      <c r="D198" s="1100">
        <f t="shared" si="7"/>
        <v>0</v>
      </c>
      <c r="E198" s="667">
        <f ca="1">'O5 Details by Class &amp; Accounts'!I198+'O5 Details by Class &amp; Accounts'!AD198+'O5 Details by Class &amp; Accounts'!AY198+'O5 Details by Class &amp; Accounts'!BT198</f>
        <v>0</v>
      </c>
      <c r="F198" s="667">
        <f ca="1">'O5 Details by Class &amp; Accounts'!J198+'O5 Details by Class &amp; Accounts'!AE198+'O5 Details by Class &amp; Accounts'!AZ198+'O5 Details by Class &amp; Accounts'!BU198</f>
        <v>0</v>
      </c>
      <c r="G198" s="667">
        <f ca="1">'O5 Details by Class &amp; Accounts'!K198+'O5 Details by Class &amp; Accounts'!AF198+'O5 Details by Class &amp; Accounts'!BA198+'O5 Details by Class &amp; Accounts'!BV198</f>
        <v>0</v>
      </c>
      <c r="H198" s="667">
        <f ca="1">'O5 Details by Class &amp; Accounts'!L198+'O5 Details by Class &amp; Accounts'!AG198+'O5 Details by Class &amp; Accounts'!BB198+'O5 Details by Class &amp; Accounts'!BW198</f>
        <v>0</v>
      </c>
      <c r="I198" s="667">
        <f ca="1">'O5 Details by Class &amp; Accounts'!M198+'O5 Details by Class &amp; Accounts'!AH198+'O5 Details by Class &amp; Accounts'!BC198+'O5 Details by Class &amp; Accounts'!BX198</f>
        <v>0</v>
      </c>
      <c r="J198" s="667">
        <f ca="1">'O5 Details by Class &amp; Accounts'!N198+'O5 Details by Class &amp; Accounts'!AI198+'O5 Details by Class &amp; Accounts'!BD198+'O5 Details by Class &amp; Accounts'!BY198</f>
        <v>0</v>
      </c>
      <c r="K198" s="667">
        <f ca="1">'O5 Details by Class &amp; Accounts'!O198+'O5 Details by Class &amp; Accounts'!AJ198+'O5 Details by Class &amp; Accounts'!BE198+'O5 Details by Class &amp; Accounts'!BZ198</f>
        <v>0</v>
      </c>
      <c r="L198" s="667">
        <f ca="1">'O5 Details by Class &amp; Accounts'!P198+'O5 Details by Class &amp; Accounts'!AK198+'O5 Details by Class &amp; Accounts'!BF198+'O5 Details by Class &amp; Accounts'!CA198</f>
        <v>0</v>
      </c>
      <c r="M198" s="667">
        <f ca="1">'O5 Details by Class &amp; Accounts'!Q198+'O5 Details by Class &amp; Accounts'!AL198+'O5 Details by Class &amp; Accounts'!BG198+'O5 Details by Class &amp; Accounts'!CB198</f>
        <v>0</v>
      </c>
      <c r="N198" s="667">
        <f ca="1">'O5 Details by Class &amp; Accounts'!R198+'O5 Details by Class &amp; Accounts'!AM198+'O5 Details by Class &amp; Accounts'!BH198+'O5 Details by Class &amp; Accounts'!CC198</f>
        <v>0</v>
      </c>
      <c r="O198" s="667">
        <f ca="1">'O5 Details by Class &amp; Accounts'!S198+'O5 Details by Class &amp; Accounts'!AN198+'O5 Details by Class &amp; Accounts'!BI198+'O5 Details by Class &amp; Accounts'!CD198</f>
        <v>0</v>
      </c>
      <c r="P198" s="667">
        <f ca="1">'O5 Details by Class &amp; Accounts'!T198+'O5 Details by Class &amp; Accounts'!AO198+'O5 Details by Class &amp; Accounts'!BJ198+'O5 Details by Class &amp; Accounts'!CE198</f>
        <v>0</v>
      </c>
      <c r="Q198" s="667">
        <f ca="1">'O5 Details by Class &amp; Accounts'!U198+'O5 Details by Class &amp; Accounts'!AP198+'O5 Details by Class &amp; Accounts'!BK198+'O5 Details by Class &amp; Accounts'!CF198</f>
        <v>0</v>
      </c>
      <c r="R198" s="667">
        <f ca="1">'O5 Details by Class &amp; Accounts'!V198+'O5 Details by Class &amp; Accounts'!AQ198+'O5 Details by Class &amp; Accounts'!BL198+'O5 Details by Class &amp; Accounts'!CG198</f>
        <v>0</v>
      </c>
      <c r="S198" s="667">
        <f ca="1">'O5 Details by Class &amp; Accounts'!W198+'O5 Details by Class &amp; Accounts'!AR198+'O5 Details by Class &amp; Accounts'!BM198+'O5 Details by Class &amp; Accounts'!CH198</f>
        <v>0</v>
      </c>
      <c r="T198" s="667">
        <f ca="1">'O5 Details by Class &amp; Accounts'!X198+'O5 Details by Class &amp; Accounts'!AS198+'O5 Details by Class &amp; Accounts'!BN198+'O5 Details by Class &amp; Accounts'!CI198</f>
        <v>0</v>
      </c>
      <c r="U198" s="667">
        <f ca="1">'O5 Details by Class &amp; Accounts'!Y198+'O5 Details by Class &amp; Accounts'!AT198+'O5 Details by Class &amp; Accounts'!BO198+'O5 Details by Class &amp; Accounts'!CJ198</f>
        <v>0</v>
      </c>
      <c r="V198" s="667">
        <f ca="1">'O5 Details by Class &amp; Accounts'!Z198+'O5 Details by Class &amp; Accounts'!AU198+'O5 Details by Class &amp; Accounts'!BP198+'O5 Details by Class &amp; Accounts'!CK198</f>
        <v>0</v>
      </c>
      <c r="W198" s="667">
        <f ca="1">'O5 Details by Class &amp; Accounts'!AA198+'O5 Details by Class &amp; Accounts'!AV198+'O5 Details by Class &amp; Accounts'!BQ198+'O5 Details by Class &amp; Accounts'!CL198</f>
        <v>0</v>
      </c>
      <c r="X198" s="1113">
        <f ca="1">'O5 Details by Class &amp; Accounts'!AB198+'O5 Details by Class &amp; Accounts'!AW198+'O5 Details by Class &amp; Accounts'!BR198+'O5 Details by Class &amp; Accounts'!CM198</f>
        <v>0</v>
      </c>
      <c r="Y198" s="2092" t="str">
        <f t="shared" si="6"/>
        <v>5740</v>
      </c>
      <c r="Z198" s="2087" t="s">
        <v>675</v>
      </c>
    </row>
    <row r="199" spans="1:26" ht="15.95" customHeight="1">
      <c r="A199" s="1940" t="s">
        <v>596</v>
      </c>
      <c r="B199" s="1084" t="s">
        <v>379</v>
      </c>
      <c r="C199" s="1099" t="str">
        <f ca="1">IF(ISBLANK('E4 TB Allocation Details'!D199), "",('E4 TB Allocation Details'!D199))</f>
        <v>INT</v>
      </c>
      <c r="D199" s="1100">
        <f t="shared" si="7"/>
        <v>896200.00000000012</v>
      </c>
      <c r="E199" s="667">
        <f ca="1">'O5 Details by Class &amp; Accounts'!I199+'O5 Details by Class &amp; Accounts'!AD199+'O5 Details by Class &amp; Accounts'!AY199+'O5 Details by Class &amp; Accounts'!BT199</f>
        <v>448153.75785907201</v>
      </c>
      <c r="F199" s="667">
        <f ca="1">'O5 Details by Class &amp; Accounts'!J199+'O5 Details by Class &amp; Accounts'!AE199+'O5 Details by Class &amp; Accounts'!AZ199+'O5 Details by Class &amp; Accounts'!BU199</f>
        <v>155428.17979981255</v>
      </c>
      <c r="G199" s="667">
        <f ca="1">'O5 Details by Class &amp; Accounts'!K199+'O5 Details by Class &amp; Accounts'!AF199+'O5 Details by Class &amp; Accounts'!BA199+'O5 Details by Class &amp; Accounts'!BV199</f>
        <v>225278.9840651975</v>
      </c>
      <c r="H199" s="667">
        <f ca="1">'O5 Details by Class &amp; Accounts'!L199+'O5 Details by Class &amp; Accounts'!AG199+'O5 Details by Class &amp; Accounts'!BB199+'O5 Details by Class &amp; Accounts'!BW199</f>
        <v>0</v>
      </c>
      <c r="I199" s="667">
        <f ca="1">'O5 Details by Class &amp; Accounts'!M199+'O5 Details by Class &amp; Accounts'!AH199+'O5 Details by Class &amp; Accounts'!BC199+'O5 Details by Class &amp; Accounts'!BX199</f>
        <v>0</v>
      </c>
      <c r="J199" s="667">
        <f ca="1">'O5 Details by Class &amp; Accounts'!N199+'O5 Details by Class &amp; Accounts'!AI199+'O5 Details by Class &amp; Accounts'!BD199+'O5 Details by Class &amp; Accounts'!BY199</f>
        <v>0</v>
      </c>
      <c r="K199" s="667">
        <f ca="1">'O5 Details by Class &amp; Accounts'!O199+'O5 Details by Class &amp; Accounts'!AJ199+'O5 Details by Class &amp; Accounts'!BE199+'O5 Details by Class &amp; Accounts'!BZ199</f>
        <v>60940.186189375447</v>
      </c>
      <c r="L199" s="667">
        <f ca="1">'O5 Details by Class &amp; Accounts'!P199+'O5 Details by Class &amp; Accounts'!AK199+'O5 Details by Class &amp; Accounts'!BF199+'O5 Details by Class &amp; Accounts'!CA199</f>
        <v>3343.9347134911868</v>
      </c>
      <c r="M199" s="667">
        <f ca="1">'O5 Details by Class &amp; Accounts'!Q199+'O5 Details by Class &amp; Accounts'!AL199+'O5 Details by Class &amp; Accounts'!BG199+'O5 Details by Class &amp; Accounts'!CB199</f>
        <v>3054.9573730513189</v>
      </c>
      <c r="N199" s="667">
        <f ca="1">'O5 Details by Class &amp; Accounts'!R199+'O5 Details by Class &amp; Accounts'!AM199+'O5 Details by Class &amp; Accounts'!BH199+'O5 Details by Class &amp; Accounts'!CC199</f>
        <v>0</v>
      </c>
      <c r="O199" s="667">
        <f ca="1">'O5 Details by Class &amp; Accounts'!S199+'O5 Details by Class &amp; Accounts'!AN199+'O5 Details by Class &amp; Accounts'!BI199+'O5 Details by Class &amp; Accounts'!CD199</f>
        <v>0</v>
      </c>
      <c r="P199" s="667">
        <f ca="1">'O5 Details by Class &amp; Accounts'!T199+'O5 Details by Class &amp; Accounts'!AO199+'O5 Details by Class &amp; Accounts'!BJ199+'O5 Details by Class &amp; Accounts'!CE199</f>
        <v>0</v>
      </c>
      <c r="Q199" s="667">
        <f ca="1">'O5 Details by Class &amp; Accounts'!U199+'O5 Details by Class &amp; Accounts'!AP199+'O5 Details by Class &amp; Accounts'!BK199+'O5 Details by Class &amp; Accounts'!CF199</f>
        <v>0</v>
      </c>
      <c r="R199" s="667">
        <f ca="1">'O5 Details by Class &amp; Accounts'!V199+'O5 Details by Class &amp; Accounts'!AQ199+'O5 Details by Class &amp; Accounts'!BL199+'O5 Details by Class &amp; Accounts'!CG199</f>
        <v>0</v>
      </c>
      <c r="S199" s="667">
        <f ca="1">'O5 Details by Class &amp; Accounts'!W199+'O5 Details by Class &amp; Accounts'!AR199+'O5 Details by Class &amp; Accounts'!BM199+'O5 Details by Class &amp; Accounts'!CH199</f>
        <v>0</v>
      </c>
      <c r="T199" s="667">
        <f ca="1">'O5 Details by Class &amp; Accounts'!X199+'O5 Details by Class &amp; Accounts'!AS199+'O5 Details by Class &amp; Accounts'!BN199+'O5 Details by Class &amp; Accounts'!CI199</f>
        <v>0</v>
      </c>
      <c r="U199" s="667">
        <f ca="1">'O5 Details by Class &amp; Accounts'!Y199+'O5 Details by Class &amp; Accounts'!AT199+'O5 Details by Class &amp; Accounts'!BO199+'O5 Details by Class &amp; Accounts'!CJ199</f>
        <v>0</v>
      </c>
      <c r="V199" s="667">
        <f ca="1">'O5 Details by Class &amp; Accounts'!Z199+'O5 Details by Class &amp; Accounts'!AU199+'O5 Details by Class &amp; Accounts'!BP199+'O5 Details by Class &amp; Accounts'!CK199</f>
        <v>0</v>
      </c>
      <c r="W199" s="667">
        <f ca="1">'O5 Details by Class &amp; Accounts'!AA199+'O5 Details by Class &amp; Accounts'!AV199+'O5 Details by Class &amp; Accounts'!BQ199+'O5 Details by Class &amp; Accounts'!CL199</f>
        <v>0</v>
      </c>
      <c r="X199" s="1113">
        <f ca="1">'O5 Details by Class &amp; Accounts'!AB199+'O5 Details by Class &amp; Accounts'!AW199+'O5 Details by Class &amp; Accounts'!BR199+'O5 Details by Class &amp; Accounts'!CM199</f>
        <v>0</v>
      </c>
      <c r="Y199" s="2092" t="str">
        <f t="shared" si="6"/>
        <v>6005</v>
      </c>
      <c r="Z199" s="2087" t="s">
        <v>788</v>
      </c>
    </row>
    <row r="200" spans="1:26" ht="15.95" customHeight="1">
      <c r="A200" s="1943" t="s">
        <v>597</v>
      </c>
      <c r="B200" s="1086" t="s">
        <v>991</v>
      </c>
      <c r="C200" s="1099" t="str">
        <f ca="1">IF(ISBLANK('E4 TB Allocation Details'!D200), "",('E4 TB Allocation Details'!D200))</f>
        <v>ad</v>
      </c>
      <c r="D200" s="1100">
        <f t="shared" ref="D200:D205" si="8">SUM(E200:X200)</f>
        <v>33000</v>
      </c>
      <c r="E200" s="667">
        <f ca="1">'O5 Details by Class &amp; Accounts'!I200+'O5 Details by Class &amp; Accounts'!AD200+'O5 Details by Class &amp; Accounts'!AY200+'O5 Details by Class &amp; Accounts'!BT200</f>
        <v>16501.979479300797</v>
      </c>
      <c r="F200" s="667">
        <f ca="1">'O5 Details by Class &amp; Accounts'!J200+'O5 Details by Class &amp; Accounts'!AE200+'O5 Details by Class &amp; Accounts'!AZ200+'O5 Details by Class &amp; Accounts'!BU200</f>
        <v>5723.1978725661838</v>
      </c>
      <c r="G200" s="667">
        <f ca="1">'O5 Details by Class &amp; Accounts'!K200+'O5 Details by Class &amp; Accounts'!AF200+'O5 Details by Class &amp; Accounts'!BA200+'O5 Details by Class &amp; Accounts'!BV200</f>
        <v>8295.2538207448306</v>
      </c>
      <c r="H200" s="667">
        <f ca="1">'O5 Details by Class &amp; Accounts'!L200+'O5 Details by Class &amp; Accounts'!AG200+'O5 Details by Class &amp; Accounts'!BB200+'O5 Details by Class &amp; Accounts'!BW200</f>
        <v>0</v>
      </c>
      <c r="I200" s="667">
        <f ca="1">'O5 Details by Class &amp; Accounts'!M200+'O5 Details by Class &amp; Accounts'!AH200+'O5 Details by Class &amp; Accounts'!BC200+'O5 Details by Class &amp; Accounts'!BX200</f>
        <v>0</v>
      </c>
      <c r="J200" s="667">
        <f ca="1">'O5 Details by Class &amp; Accounts'!N200+'O5 Details by Class &amp; Accounts'!AI200+'O5 Details by Class &amp; Accounts'!BD200+'O5 Details by Class &amp; Accounts'!BY200</f>
        <v>0</v>
      </c>
      <c r="K200" s="667">
        <f ca="1">'O5 Details by Class &amp; Accounts'!O200+'O5 Details by Class &amp; Accounts'!AJ200+'O5 Details by Class &amp; Accounts'!BE200+'O5 Details by Class &amp; Accounts'!BZ200</f>
        <v>2243.947940470196</v>
      </c>
      <c r="L200" s="667">
        <f ca="1">'O5 Details by Class &amp; Accounts'!P200+'O5 Details by Class &amp; Accounts'!AK200+'O5 Details by Class &amp; Accounts'!BF200+'O5 Details by Class &amp; Accounts'!CA200</f>
        <v>123.13082520108141</v>
      </c>
      <c r="M200" s="667">
        <f ca="1">'O5 Details by Class &amp; Accounts'!Q200+'O5 Details by Class &amp; Accounts'!AL200+'O5 Details by Class &amp; Accounts'!BG200+'O5 Details by Class &amp; Accounts'!CB200</f>
        <v>112.49006171690864</v>
      </c>
      <c r="N200" s="667">
        <f ca="1">'O5 Details by Class &amp; Accounts'!R200+'O5 Details by Class &amp; Accounts'!AM200+'O5 Details by Class &amp; Accounts'!BH200+'O5 Details by Class &amp; Accounts'!CC200</f>
        <v>0</v>
      </c>
      <c r="O200" s="667">
        <f ca="1">'O5 Details by Class &amp; Accounts'!S200+'O5 Details by Class &amp; Accounts'!AN200+'O5 Details by Class &amp; Accounts'!BI200+'O5 Details by Class &amp; Accounts'!CD200</f>
        <v>0</v>
      </c>
      <c r="P200" s="667">
        <f ca="1">'O5 Details by Class &amp; Accounts'!T200+'O5 Details by Class &amp; Accounts'!AO200+'O5 Details by Class &amp; Accounts'!BJ200+'O5 Details by Class &amp; Accounts'!CE200</f>
        <v>0</v>
      </c>
      <c r="Q200" s="667">
        <f ca="1">'O5 Details by Class &amp; Accounts'!U200+'O5 Details by Class &amp; Accounts'!AP200+'O5 Details by Class &amp; Accounts'!BK200+'O5 Details by Class &amp; Accounts'!CF200</f>
        <v>0</v>
      </c>
      <c r="R200" s="667">
        <f ca="1">'O5 Details by Class &amp; Accounts'!V200+'O5 Details by Class &amp; Accounts'!AQ200+'O5 Details by Class &amp; Accounts'!BL200+'O5 Details by Class &amp; Accounts'!CG200</f>
        <v>0</v>
      </c>
      <c r="S200" s="667">
        <f ca="1">'O5 Details by Class &amp; Accounts'!W200+'O5 Details by Class &amp; Accounts'!AR200+'O5 Details by Class &amp; Accounts'!BM200+'O5 Details by Class &amp; Accounts'!CH200</f>
        <v>0</v>
      </c>
      <c r="T200" s="667">
        <f ca="1">'O5 Details by Class &amp; Accounts'!X200+'O5 Details by Class &amp; Accounts'!AS200+'O5 Details by Class &amp; Accounts'!BN200+'O5 Details by Class &amp; Accounts'!CI200</f>
        <v>0</v>
      </c>
      <c r="U200" s="667">
        <f ca="1">'O5 Details by Class &amp; Accounts'!Y200+'O5 Details by Class &amp; Accounts'!AT200+'O5 Details by Class &amp; Accounts'!BO200+'O5 Details by Class &amp; Accounts'!CJ200</f>
        <v>0</v>
      </c>
      <c r="V200" s="667">
        <f ca="1">'O5 Details by Class &amp; Accounts'!Z200+'O5 Details by Class &amp; Accounts'!AU200+'O5 Details by Class &amp; Accounts'!BP200+'O5 Details by Class &amp; Accounts'!CK200</f>
        <v>0</v>
      </c>
      <c r="W200" s="667">
        <f ca="1">'O5 Details by Class &amp; Accounts'!AA200+'O5 Details by Class &amp; Accounts'!AV200+'O5 Details by Class &amp; Accounts'!BQ200+'O5 Details by Class &amp; Accounts'!CL200</f>
        <v>0</v>
      </c>
      <c r="X200" s="1113">
        <f ca="1">'O5 Details by Class &amp; Accounts'!AB200+'O5 Details by Class &amp; Accounts'!AW200+'O5 Details by Class &amp; Accounts'!BR200+'O5 Details by Class &amp; Accounts'!CM200</f>
        <v>0</v>
      </c>
      <c r="Y200" s="2092" t="str">
        <f t="shared" si="6"/>
        <v>6105</v>
      </c>
      <c r="Z200" s="2087" t="s">
        <v>788</v>
      </c>
    </row>
    <row r="201" spans="1:26" ht="11.25" customHeight="1">
      <c r="A201" s="1942" t="s">
        <v>598</v>
      </c>
      <c r="B201" s="1085" t="s">
        <v>992</v>
      </c>
      <c r="C201" s="1099" t="str">
        <f ca="1">IF(ISBLANK('E4 TB Allocation Details'!D201), "",('E4 TB Allocation Details'!D201))</f>
        <v>Input</v>
      </c>
      <c r="D201" s="1100">
        <f t="shared" si="8"/>
        <v>302400.00000000006</v>
      </c>
      <c r="E201" s="667">
        <f ca="1">'O5 Details by Class &amp; Accounts'!I201+'O5 Details by Class &amp; Accounts'!AD201+'O5 Details by Class &amp; Accounts'!AY201+'O5 Details by Class &amp; Accounts'!BT201</f>
        <v>151218.13922850185</v>
      </c>
      <c r="F201" s="667">
        <f ca="1">'O5 Details by Class &amp; Accounts'!J201+'O5 Details by Class &amp; Accounts'!AE201+'O5 Details by Class &amp; Accounts'!AZ201+'O5 Details by Class &amp; Accounts'!BU201</f>
        <v>52445.304141333756</v>
      </c>
      <c r="G201" s="667">
        <f ca="1">'O5 Details by Class &amp; Accounts'!K201+'O5 Details by Class &amp; Accounts'!AF201+'O5 Details by Class &amp; Accounts'!BA201+'O5 Details by Class &amp; Accounts'!BV201</f>
        <v>76014.689557370817</v>
      </c>
      <c r="H201" s="667">
        <f ca="1">'O5 Details by Class &amp; Accounts'!L201+'O5 Details by Class &amp; Accounts'!AG201+'O5 Details by Class &amp; Accounts'!BB201+'O5 Details by Class &amp; Accounts'!BW201</f>
        <v>0</v>
      </c>
      <c r="I201" s="667">
        <f ca="1">'O5 Details by Class &amp; Accounts'!M201+'O5 Details by Class &amp; Accounts'!AH201+'O5 Details by Class &amp; Accounts'!BC201+'O5 Details by Class &amp; Accounts'!BX201</f>
        <v>0</v>
      </c>
      <c r="J201" s="667">
        <f ca="1">'O5 Details by Class &amp; Accounts'!N201+'O5 Details by Class &amp; Accounts'!AI201+'O5 Details by Class &amp; Accounts'!BD201+'O5 Details by Class &amp; Accounts'!BY201</f>
        <v>0</v>
      </c>
      <c r="K201" s="667">
        <f ca="1">'O5 Details by Class &amp; Accounts'!O201+'O5 Details by Class &amp; Accounts'!AJ201+'O5 Details by Class &amp; Accounts'!BE201+'O5 Details by Class &amp; Accounts'!BZ201</f>
        <v>20562.722945399615</v>
      </c>
      <c r="L201" s="667">
        <f ca="1">'O5 Details by Class &amp; Accounts'!P201+'O5 Details by Class &amp; Accounts'!AK201+'O5 Details by Class &amp; Accounts'!BF201+'O5 Details by Class &amp; Accounts'!CA201</f>
        <v>1128.3261072971825</v>
      </c>
      <c r="M201" s="667">
        <f ca="1">'O5 Details by Class &amp; Accounts'!Q201+'O5 Details by Class &amp; Accounts'!AL201+'O5 Details by Class &amp; Accounts'!BG201+'O5 Details by Class &amp; Accounts'!CB201</f>
        <v>1030.8180200967629</v>
      </c>
      <c r="N201" s="667">
        <f ca="1">'O5 Details by Class &amp; Accounts'!R201+'O5 Details by Class &amp; Accounts'!AM201+'O5 Details by Class &amp; Accounts'!BH201+'O5 Details by Class &amp; Accounts'!CC201</f>
        <v>0</v>
      </c>
      <c r="O201" s="667">
        <f ca="1">'O5 Details by Class &amp; Accounts'!S201+'O5 Details by Class &amp; Accounts'!AN201+'O5 Details by Class &amp; Accounts'!BI201+'O5 Details by Class &amp; Accounts'!CD201</f>
        <v>0</v>
      </c>
      <c r="P201" s="667">
        <f ca="1">'O5 Details by Class &amp; Accounts'!T201+'O5 Details by Class &amp; Accounts'!AO201+'O5 Details by Class &amp; Accounts'!BJ201+'O5 Details by Class &amp; Accounts'!CE201</f>
        <v>0</v>
      </c>
      <c r="Q201" s="667">
        <f ca="1">'O5 Details by Class &amp; Accounts'!U201+'O5 Details by Class &amp; Accounts'!AP201+'O5 Details by Class &amp; Accounts'!BK201+'O5 Details by Class &amp; Accounts'!CF201</f>
        <v>0</v>
      </c>
      <c r="R201" s="667">
        <f ca="1">'O5 Details by Class &amp; Accounts'!V201+'O5 Details by Class &amp; Accounts'!AQ201+'O5 Details by Class &amp; Accounts'!BL201+'O5 Details by Class &amp; Accounts'!CG201</f>
        <v>0</v>
      </c>
      <c r="S201" s="667">
        <f ca="1">'O5 Details by Class &amp; Accounts'!W201+'O5 Details by Class &amp; Accounts'!AR201+'O5 Details by Class &amp; Accounts'!BM201+'O5 Details by Class &amp; Accounts'!CH201</f>
        <v>0</v>
      </c>
      <c r="T201" s="667">
        <f ca="1">'O5 Details by Class &amp; Accounts'!X201+'O5 Details by Class &amp; Accounts'!AS201+'O5 Details by Class &amp; Accounts'!BN201+'O5 Details by Class &amp; Accounts'!CI201</f>
        <v>0</v>
      </c>
      <c r="U201" s="667">
        <f ca="1">'O5 Details by Class &amp; Accounts'!Y201+'O5 Details by Class &amp; Accounts'!AT201+'O5 Details by Class &amp; Accounts'!BO201+'O5 Details by Class &amp; Accounts'!CJ201</f>
        <v>0</v>
      </c>
      <c r="V201" s="667">
        <f ca="1">'O5 Details by Class &amp; Accounts'!Z201+'O5 Details by Class &amp; Accounts'!AU201+'O5 Details by Class &amp; Accounts'!BP201+'O5 Details by Class &amp; Accounts'!CK201</f>
        <v>0</v>
      </c>
      <c r="W201" s="667">
        <f ca="1">'O5 Details by Class &amp; Accounts'!AA201+'O5 Details by Class &amp; Accounts'!AV201+'O5 Details by Class &amp; Accounts'!BQ201+'O5 Details by Class &amp; Accounts'!CL201</f>
        <v>0</v>
      </c>
      <c r="X201" s="1113">
        <f ca="1">'O5 Details by Class &amp; Accounts'!AB201+'O5 Details by Class &amp; Accounts'!AW201+'O5 Details by Class &amp; Accounts'!BR201+'O5 Details by Class &amp; Accounts'!CM201</f>
        <v>0</v>
      </c>
      <c r="Y201" s="2092" t="str">
        <f t="shared" si="6"/>
        <v>6110</v>
      </c>
      <c r="Z201" s="2087" t="s">
        <v>788</v>
      </c>
    </row>
    <row r="202" spans="1:26" ht="15.95" customHeight="1">
      <c r="A202" s="1943" t="s">
        <v>583</v>
      </c>
      <c r="B202" s="1086" t="s">
        <v>994</v>
      </c>
      <c r="C202" s="1099" t="str">
        <f ca="1">IF(ISBLANK('E4 TB Allocation Details'!D202), "",('E4 TB Allocation Details'!D202))</f>
        <v>ad</v>
      </c>
      <c r="D202" s="1100">
        <f t="shared" si="8"/>
        <v>6000</v>
      </c>
      <c r="E202" s="667">
        <f ca="1">'O5 Details by Class &amp; Accounts'!I202+'O5 Details by Class &amp; Accounts'!AD202+'O5 Details by Class &amp; Accounts'!AY202+'O5 Details by Class &amp; Accounts'!BT202</f>
        <v>3604.6792337366437</v>
      </c>
      <c r="F202" s="667">
        <f ca="1">'O5 Details by Class &amp; Accounts'!J202+'O5 Details by Class &amp; Accounts'!AE202+'O5 Details by Class &amp; Accounts'!AZ202+'O5 Details by Class &amp; Accounts'!BU202</f>
        <v>1015.4143544388392</v>
      </c>
      <c r="G202" s="667">
        <f ca="1">'O5 Details by Class &amp; Accounts'!K202+'O5 Details by Class &amp; Accounts'!AF202+'O5 Details by Class &amp; Accounts'!BA202+'O5 Details by Class &amp; Accounts'!BV202</f>
        <v>1092.2301716216448</v>
      </c>
      <c r="H202" s="667">
        <f ca="1">'O5 Details by Class &amp; Accounts'!L202+'O5 Details by Class &amp; Accounts'!AG202+'O5 Details by Class &amp; Accounts'!BB202+'O5 Details by Class &amp; Accounts'!BW202</f>
        <v>0</v>
      </c>
      <c r="I202" s="667">
        <f ca="1">'O5 Details by Class &amp; Accounts'!M202+'O5 Details by Class &amp; Accounts'!AH202+'O5 Details by Class &amp; Accounts'!BC202+'O5 Details by Class &amp; Accounts'!BX202</f>
        <v>0</v>
      </c>
      <c r="J202" s="667">
        <f ca="1">'O5 Details by Class &amp; Accounts'!N202+'O5 Details by Class &amp; Accounts'!AI202+'O5 Details by Class &amp; Accounts'!BD202+'O5 Details by Class &amp; Accounts'!BY202</f>
        <v>0</v>
      </c>
      <c r="K202" s="667">
        <f ca="1">'O5 Details by Class &amp; Accounts'!O202+'O5 Details by Class &amp; Accounts'!AJ202+'O5 Details by Class &amp; Accounts'!BE202+'O5 Details by Class &amp; Accounts'!BZ202</f>
        <v>257.14405374338043</v>
      </c>
      <c r="L202" s="667">
        <f ca="1">'O5 Details by Class &amp; Accounts'!P202+'O5 Details by Class &amp; Accounts'!AK202+'O5 Details by Class &amp; Accounts'!BF202+'O5 Details by Class &amp; Accounts'!CA202</f>
        <v>16.221758494964462</v>
      </c>
      <c r="M202" s="667">
        <f ca="1">'O5 Details by Class &amp; Accounts'!Q202+'O5 Details by Class &amp; Accounts'!AL202+'O5 Details by Class &amp; Accounts'!BG202+'O5 Details by Class &amp; Accounts'!CB202</f>
        <v>14.31042796452742</v>
      </c>
      <c r="N202" s="667">
        <f ca="1">'O5 Details by Class &amp; Accounts'!R202+'O5 Details by Class &amp; Accounts'!AM202+'O5 Details by Class &amp; Accounts'!BH202+'O5 Details by Class &amp; Accounts'!CC202</f>
        <v>0</v>
      </c>
      <c r="O202" s="667">
        <f ca="1">'O5 Details by Class &amp; Accounts'!S202+'O5 Details by Class &amp; Accounts'!AN202+'O5 Details by Class &amp; Accounts'!BI202+'O5 Details by Class &amp; Accounts'!CD202</f>
        <v>0</v>
      </c>
      <c r="P202" s="667">
        <f ca="1">'O5 Details by Class &amp; Accounts'!T202+'O5 Details by Class &amp; Accounts'!AO202+'O5 Details by Class &amp; Accounts'!BJ202+'O5 Details by Class &amp; Accounts'!CE202</f>
        <v>0</v>
      </c>
      <c r="Q202" s="667">
        <f ca="1">'O5 Details by Class &amp; Accounts'!U202+'O5 Details by Class &amp; Accounts'!AP202+'O5 Details by Class &amp; Accounts'!BK202+'O5 Details by Class &amp; Accounts'!CF202</f>
        <v>0</v>
      </c>
      <c r="R202" s="667">
        <f ca="1">'O5 Details by Class &amp; Accounts'!V202+'O5 Details by Class &amp; Accounts'!AQ202+'O5 Details by Class &amp; Accounts'!BL202+'O5 Details by Class &amp; Accounts'!CG202</f>
        <v>0</v>
      </c>
      <c r="S202" s="667">
        <f ca="1">'O5 Details by Class &amp; Accounts'!W202+'O5 Details by Class &amp; Accounts'!AR202+'O5 Details by Class &amp; Accounts'!BM202+'O5 Details by Class &amp; Accounts'!CH202</f>
        <v>0</v>
      </c>
      <c r="T202" s="667">
        <f ca="1">'O5 Details by Class &amp; Accounts'!X202+'O5 Details by Class &amp; Accounts'!AS202+'O5 Details by Class &amp; Accounts'!BN202+'O5 Details by Class &amp; Accounts'!CI202</f>
        <v>0</v>
      </c>
      <c r="U202" s="667">
        <f ca="1">'O5 Details by Class &amp; Accounts'!Y202+'O5 Details by Class &amp; Accounts'!AT202+'O5 Details by Class &amp; Accounts'!BO202+'O5 Details by Class &amp; Accounts'!CJ202</f>
        <v>0</v>
      </c>
      <c r="V202" s="667">
        <f ca="1">'O5 Details by Class &amp; Accounts'!Z202+'O5 Details by Class &amp; Accounts'!AU202+'O5 Details by Class &amp; Accounts'!BP202+'O5 Details by Class &amp; Accounts'!CK202</f>
        <v>0</v>
      </c>
      <c r="W202" s="667">
        <f ca="1">'O5 Details by Class &amp; Accounts'!AA202+'O5 Details by Class &amp; Accounts'!AV202+'O5 Details by Class &amp; Accounts'!BQ202+'O5 Details by Class &amp; Accounts'!CL202</f>
        <v>0</v>
      </c>
      <c r="X202" s="1113">
        <f ca="1">'O5 Details by Class &amp; Accounts'!AB202+'O5 Details by Class &amp; Accounts'!AW202+'O5 Details by Class &amp; Accounts'!BR202+'O5 Details by Class &amp; Accounts'!CM202</f>
        <v>0</v>
      </c>
      <c r="Y202" s="2092" t="str">
        <f t="shared" si="6"/>
        <v>6205</v>
      </c>
      <c r="Z202" s="2087" t="s">
        <v>675</v>
      </c>
    </row>
    <row r="203" spans="1:26" ht="15.95" customHeight="1">
      <c r="A203" s="1943" t="s">
        <v>584</v>
      </c>
      <c r="B203" s="1086" t="s">
        <v>319</v>
      </c>
      <c r="C203" s="1099" t="str">
        <f ca="1">IF(ISBLANK('E4 TB Allocation Details'!D203), "",('E4 TB Allocation Details'!D203))</f>
        <v>ad</v>
      </c>
      <c r="D203" s="1100">
        <f t="shared" si="8"/>
        <v>0</v>
      </c>
      <c r="E203" s="667">
        <f ca="1">'O5 Details by Class &amp; Accounts'!I203+'O5 Details by Class &amp; Accounts'!AD203+'O5 Details by Class &amp; Accounts'!AY203+'O5 Details by Class &amp; Accounts'!BT203</f>
        <v>0</v>
      </c>
      <c r="F203" s="667">
        <f ca="1">'O5 Details by Class &amp; Accounts'!J203+'O5 Details by Class &amp; Accounts'!AE203+'O5 Details by Class &amp; Accounts'!AZ203+'O5 Details by Class &amp; Accounts'!BU203</f>
        <v>0</v>
      </c>
      <c r="G203" s="667">
        <f ca="1">'O5 Details by Class &amp; Accounts'!K203+'O5 Details by Class &amp; Accounts'!AF203+'O5 Details by Class &amp; Accounts'!BA203+'O5 Details by Class &amp; Accounts'!BV203</f>
        <v>0</v>
      </c>
      <c r="H203" s="667">
        <f ca="1">'O5 Details by Class &amp; Accounts'!L203+'O5 Details by Class &amp; Accounts'!AG203+'O5 Details by Class &amp; Accounts'!BB203+'O5 Details by Class &amp; Accounts'!BW203</f>
        <v>0</v>
      </c>
      <c r="I203" s="667">
        <f ca="1">'O5 Details by Class &amp; Accounts'!M203+'O5 Details by Class &amp; Accounts'!AH203+'O5 Details by Class &amp; Accounts'!BC203+'O5 Details by Class &amp; Accounts'!BX203</f>
        <v>0</v>
      </c>
      <c r="J203" s="667">
        <f ca="1">'O5 Details by Class &amp; Accounts'!N203+'O5 Details by Class &amp; Accounts'!AI203+'O5 Details by Class &amp; Accounts'!BD203+'O5 Details by Class &amp; Accounts'!BY203</f>
        <v>0</v>
      </c>
      <c r="K203" s="667">
        <f ca="1">'O5 Details by Class &amp; Accounts'!O203+'O5 Details by Class &amp; Accounts'!AJ203+'O5 Details by Class &amp; Accounts'!BE203+'O5 Details by Class &amp; Accounts'!BZ203</f>
        <v>0</v>
      </c>
      <c r="L203" s="667">
        <f ca="1">'O5 Details by Class &amp; Accounts'!P203+'O5 Details by Class &amp; Accounts'!AK203+'O5 Details by Class &amp; Accounts'!BF203+'O5 Details by Class &amp; Accounts'!CA203</f>
        <v>0</v>
      </c>
      <c r="M203" s="667">
        <f ca="1">'O5 Details by Class &amp; Accounts'!Q203+'O5 Details by Class &amp; Accounts'!AL203+'O5 Details by Class &amp; Accounts'!BG203+'O5 Details by Class &amp; Accounts'!CB203</f>
        <v>0</v>
      </c>
      <c r="N203" s="667">
        <f ca="1">'O5 Details by Class &amp; Accounts'!R203+'O5 Details by Class &amp; Accounts'!AM203+'O5 Details by Class &amp; Accounts'!BH203+'O5 Details by Class &amp; Accounts'!CC203</f>
        <v>0</v>
      </c>
      <c r="O203" s="667">
        <f ca="1">'O5 Details by Class &amp; Accounts'!S203+'O5 Details by Class &amp; Accounts'!AN203+'O5 Details by Class &amp; Accounts'!BI203+'O5 Details by Class &amp; Accounts'!CD203</f>
        <v>0</v>
      </c>
      <c r="P203" s="667">
        <f ca="1">'O5 Details by Class &amp; Accounts'!T203+'O5 Details by Class &amp; Accounts'!AO203+'O5 Details by Class &amp; Accounts'!BJ203+'O5 Details by Class &amp; Accounts'!CE203</f>
        <v>0</v>
      </c>
      <c r="Q203" s="667">
        <f ca="1">'O5 Details by Class &amp; Accounts'!U203+'O5 Details by Class &amp; Accounts'!AP203+'O5 Details by Class &amp; Accounts'!BK203+'O5 Details by Class &amp; Accounts'!CF203</f>
        <v>0</v>
      </c>
      <c r="R203" s="667">
        <f ca="1">'O5 Details by Class &amp; Accounts'!V203+'O5 Details by Class &amp; Accounts'!AQ203+'O5 Details by Class &amp; Accounts'!BL203+'O5 Details by Class &amp; Accounts'!CG203</f>
        <v>0</v>
      </c>
      <c r="S203" s="667">
        <f ca="1">'O5 Details by Class &amp; Accounts'!W203+'O5 Details by Class &amp; Accounts'!AR203+'O5 Details by Class &amp; Accounts'!BM203+'O5 Details by Class &amp; Accounts'!CH203</f>
        <v>0</v>
      </c>
      <c r="T203" s="667">
        <f ca="1">'O5 Details by Class &amp; Accounts'!X203+'O5 Details by Class &amp; Accounts'!AS203+'O5 Details by Class &amp; Accounts'!BN203+'O5 Details by Class &amp; Accounts'!CI203</f>
        <v>0</v>
      </c>
      <c r="U203" s="667">
        <f ca="1">'O5 Details by Class &amp; Accounts'!Y203+'O5 Details by Class &amp; Accounts'!AT203+'O5 Details by Class &amp; Accounts'!BO203+'O5 Details by Class &amp; Accounts'!CJ203</f>
        <v>0</v>
      </c>
      <c r="V203" s="667">
        <f ca="1">'O5 Details by Class &amp; Accounts'!Z203+'O5 Details by Class &amp; Accounts'!AU203+'O5 Details by Class &amp; Accounts'!BP203+'O5 Details by Class &amp; Accounts'!CK203</f>
        <v>0</v>
      </c>
      <c r="W203" s="667">
        <f ca="1">'O5 Details by Class &amp; Accounts'!AA203+'O5 Details by Class &amp; Accounts'!AV203+'O5 Details by Class &amp; Accounts'!BQ203+'O5 Details by Class &amp; Accounts'!CL203</f>
        <v>0</v>
      </c>
      <c r="X203" s="1113">
        <f ca="1">'O5 Details by Class &amp; Accounts'!AB203+'O5 Details by Class &amp; Accounts'!AW203+'O5 Details by Class &amp; Accounts'!BR203+'O5 Details by Class &amp; Accounts'!CM203</f>
        <v>0</v>
      </c>
      <c r="Y203" s="2092" t="str">
        <f t="shared" si="6"/>
        <v>6210</v>
      </c>
      <c r="Z203" s="2087" t="s">
        <v>675</v>
      </c>
    </row>
    <row r="204" spans="1:26" ht="15.95" customHeight="1">
      <c r="A204" s="1947" t="s">
        <v>585</v>
      </c>
      <c r="B204" s="1091" t="s">
        <v>320</v>
      </c>
      <c r="C204" s="1099" t="str">
        <f ca="1">IF(ISBLANK('E4 TB Allocation Details'!D204), "",('E4 TB Allocation Details'!D204))</f>
        <v>ad</v>
      </c>
      <c r="D204" s="1100">
        <f t="shared" si="8"/>
        <v>0</v>
      </c>
      <c r="E204" s="667">
        <f ca="1">'O5 Details by Class &amp; Accounts'!I204+'O5 Details by Class &amp; Accounts'!AD204+'O5 Details by Class &amp; Accounts'!AY204+'O5 Details by Class &amp; Accounts'!BT204</f>
        <v>0</v>
      </c>
      <c r="F204" s="667">
        <f ca="1">'O5 Details by Class &amp; Accounts'!J204+'O5 Details by Class &amp; Accounts'!AE204+'O5 Details by Class &amp; Accounts'!AZ204+'O5 Details by Class &amp; Accounts'!BU204</f>
        <v>0</v>
      </c>
      <c r="G204" s="667">
        <f ca="1">'O5 Details by Class &amp; Accounts'!K204+'O5 Details by Class &amp; Accounts'!AF204+'O5 Details by Class &amp; Accounts'!BA204+'O5 Details by Class &amp; Accounts'!BV204</f>
        <v>0</v>
      </c>
      <c r="H204" s="667">
        <f ca="1">'O5 Details by Class &amp; Accounts'!L204+'O5 Details by Class &amp; Accounts'!AG204+'O5 Details by Class &amp; Accounts'!BB204+'O5 Details by Class &amp; Accounts'!BW204</f>
        <v>0</v>
      </c>
      <c r="I204" s="667">
        <f ca="1">'O5 Details by Class &amp; Accounts'!M204+'O5 Details by Class &amp; Accounts'!AH204+'O5 Details by Class &amp; Accounts'!BC204+'O5 Details by Class &amp; Accounts'!BX204</f>
        <v>0</v>
      </c>
      <c r="J204" s="667">
        <f ca="1">'O5 Details by Class &amp; Accounts'!N204+'O5 Details by Class &amp; Accounts'!AI204+'O5 Details by Class &amp; Accounts'!BD204+'O5 Details by Class &amp; Accounts'!BY204</f>
        <v>0</v>
      </c>
      <c r="K204" s="667">
        <f ca="1">'O5 Details by Class &amp; Accounts'!O204+'O5 Details by Class &amp; Accounts'!AJ204+'O5 Details by Class &amp; Accounts'!BE204+'O5 Details by Class &amp; Accounts'!BZ204</f>
        <v>0</v>
      </c>
      <c r="L204" s="667">
        <f ca="1">'O5 Details by Class &amp; Accounts'!P204+'O5 Details by Class &amp; Accounts'!AK204+'O5 Details by Class &amp; Accounts'!BF204+'O5 Details by Class &amp; Accounts'!CA204</f>
        <v>0</v>
      </c>
      <c r="M204" s="667">
        <f ca="1">'O5 Details by Class &amp; Accounts'!Q204+'O5 Details by Class &amp; Accounts'!AL204+'O5 Details by Class &amp; Accounts'!BG204+'O5 Details by Class &amp; Accounts'!CB204</f>
        <v>0</v>
      </c>
      <c r="N204" s="667">
        <f ca="1">'O5 Details by Class &amp; Accounts'!R204+'O5 Details by Class &amp; Accounts'!AM204+'O5 Details by Class &amp; Accounts'!BH204+'O5 Details by Class &amp; Accounts'!CC204</f>
        <v>0</v>
      </c>
      <c r="O204" s="667">
        <f ca="1">'O5 Details by Class &amp; Accounts'!S204+'O5 Details by Class &amp; Accounts'!AN204+'O5 Details by Class &amp; Accounts'!BI204+'O5 Details by Class &amp; Accounts'!CD204</f>
        <v>0</v>
      </c>
      <c r="P204" s="667">
        <f ca="1">'O5 Details by Class &amp; Accounts'!T204+'O5 Details by Class &amp; Accounts'!AO204+'O5 Details by Class &amp; Accounts'!BJ204+'O5 Details by Class &amp; Accounts'!CE204</f>
        <v>0</v>
      </c>
      <c r="Q204" s="667">
        <f ca="1">'O5 Details by Class &amp; Accounts'!U204+'O5 Details by Class &amp; Accounts'!AP204+'O5 Details by Class &amp; Accounts'!BK204+'O5 Details by Class &amp; Accounts'!CF204</f>
        <v>0</v>
      </c>
      <c r="R204" s="667">
        <f ca="1">'O5 Details by Class &amp; Accounts'!V204+'O5 Details by Class &amp; Accounts'!AQ204+'O5 Details by Class &amp; Accounts'!BL204+'O5 Details by Class &amp; Accounts'!CG204</f>
        <v>0</v>
      </c>
      <c r="S204" s="667">
        <f ca="1">'O5 Details by Class &amp; Accounts'!W204+'O5 Details by Class &amp; Accounts'!AR204+'O5 Details by Class &amp; Accounts'!BM204+'O5 Details by Class &amp; Accounts'!CH204</f>
        <v>0</v>
      </c>
      <c r="T204" s="667">
        <f ca="1">'O5 Details by Class &amp; Accounts'!X204+'O5 Details by Class &amp; Accounts'!AS204+'O5 Details by Class &amp; Accounts'!BN204+'O5 Details by Class &amp; Accounts'!CI204</f>
        <v>0</v>
      </c>
      <c r="U204" s="667">
        <f ca="1">'O5 Details by Class &amp; Accounts'!Y204+'O5 Details by Class &amp; Accounts'!AT204+'O5 Details by Class &amp; Accounts'!BO204+'O5 Details by Class &amp; Accounts'!CJ204</f>
        <v>0</v>
      </c>
      <c r="V204" s="667">
        <f ca="1">'O5 Details by Class &amp; Accounts'!Z204+'O5 Details by Class &amp; Accounts'!AU204+'O5 Details by Class &amp; Accounts'!BP204+'O5 Details by Class &amp; Accounts'!CK204</f>
        <v>0</v>
      </c>
      <c r="W204" s="667">
        <f ca="1">'O5 Details by Class &amp; Accounts'!AA204+'O5 Details by Class &amp; Accounts'!AV204+'O5 Details by Class &amp; Accounts'!BQ204+'O5 Details by Class &amp; Accounts'!CL204</f>
        <v>0</v>
      </c>
      <c r="X204" s="1113">
        <f ca="1">'O5 Details by Class &amp; Accounts'!AB204+'O5 Details by Class &amp; Accounts'!AW204+'O5 Details by Class &amp; Accounts'!BR204+'O5 Details by Class &amp; Accounts'!CM204</f>
        <v>0</v>
      </c>
      <c r="Y204" s="2092" t="str">
        <f t="shared" si="6"/>
        <v>6215</v>
      </c>
      <c r="Z204" s="2087" t="s">
        <v>675</v>
      </c>
    </row>
    <row r="205" spans="1:26" s="658" customFormat="1" ht="15.95" customHeight="1" thickBot="1">
      <c r="A205" s="1948" t="s">
        <v>586</v>
      </c>
      <c r="B205" s="1092" t="s">
        <v>321</v>
      </c>
      <c r="C205" s="1114" t="str">
        <f ca="1">IF(ISBLANK('E4 TB Allocation Details'!D205), "",('E4 TB Allocation Details'!D205))</f>
        <v>ad</v>
      </c>
      <c r="D205" s="1115">
        <f t="shared" si="8"/>
        <v>0</v>
      </c>
      <c r="E205" s="1116">
        <f ca="1">'O5 Details by Class &amp; Accounts'!I205+'O5 Details by Class &amp; Accounts'!AD205+'O5 Details by Class &amp; Accounts'!AY205+'O5 Details by Class &amp; Accounts'!BT205</f>
        <v>0</v>
      </c>
      <c r="F205" s="1116">
        <f ca="1">'O5 Details by Class &amp; Accounts'!J205+'O5 Details by Class &amp; Accounts'!AE205+'O5 Details by Class &amp; Accounts'!AZ205+'O5 Details by Class &amp; Accounts'!BU205</f>
        <v>0</v>
      </c>
      <c r="G205" s="1116">
        <f ca="1">'O5 Details by Class &amp; Accounts'!K205+'O5 Details by Class &amp; Accounts'!AF205+'O5 Details by Class &amp; Accounts'!BA205+'O5 Details by Class &amp; Accounts'!BV205</f>
        <v>0</v>
      </c>
      <c r="H205" s="1116">
        <f ca="1">'O5 Details by Class &amp; Accounts'!L205+'O5 Details by Class &amp; Accounts'!AG205+'O5 Details by Class &amp; Accounts'!BB205+'O5 Details by Class &amp; Accounts'!BW205</f>
        <v>0</v>
      </c>
      <c r="I205" s="1116">
        <f ca="1">'O5 Details by Class &amp; Accounts'!M205+'O5 Details by Class &amp; Accounts'!AH205+'O5 Details by Class &amp; Accounts'!BC205+'O5 Details by Class &amp; Accounts'!BX205</f>
        <v>0</v>
      </c>
      <c r="J205" s="1116">
        <f ca="1">'O5 Details by Class &amp; Accounts'!N205+'O5 Details by Class &amp; Accounts'!AI205+'O5 Details by Class &amp; Accounts'!BD205+'O5 Details by Class &amp; Accounts'!BY205</f>
        <v>0</v>
      </c>
      <c r="K205" s="1116">
        <f ca="1">'O5 Details by Class &amp; Accounts'!O205+'O5 Details by Class &amp; Accounts'!AJ205+'O5 Details by Class &amp; Accounts'!BE205+'O5 Details by Class &amp; Accounts'!BZ205</f>
        <v>0</v>
      </c>
      <c r="L205" s="1116">
        <f ca="1">'O5 Details by Class &amp; Accounts'!P205+'O5 Details by Class &amp; Accounts'!AK205+'O5 Details by Class &amp; Accounts'!BF205+'O5 Details by Class &amp; Accounts'!CA205</f>
        <v>0</v>
      </c>
      <c r="M205" s="1116">
        <f ca="1">'O5 Details by Class &amp; Accounts'!Q205+'O5 Details by Class &amp; Accounts'!AL205+'O5 Details by Class &amp; Accounts'!BG205+'O5 Details by Class &amp; Accounts'!CB205</f>
        <v>0</v>
      </c>
      <c r="N205" s="1116">
        <f ca="1">'O5 Details by Class &amp; Accounts'!R205+'O5 Details by Class &amp; Accounts'!AM205+'O5 Details by Class &amp; Accounts'!BH205+'O5 Details by Class &amp; Accounts'!CC205</f>
        <v>0</v>
      </c>
      <c r="O205" s="1116">
        <f ca="1">'O5 Details by Class &amp; Accounts'!S205+'O5 Details by Class &amp; Accounts'!AN205+'O5 Details by Class &amp; Accounts'!BI205+'O5 Details by Class &amp; Accounts'!CD205</f>
        <v>0</v>
      </c>
      <c r="P205" s="1116">
        <f ca="1">'O5 Details by Class &amp; Accounts'!T205+'O5 Details by Class &amp; Accounts'!AO205+'O5 Details by Class &amp; Accounts'!BJ205+'O5 Details by Class &amp; Accounts'!CE205</f>
        <v>0</v>
      </c>
      <c r="Q205" s="1116">
        <f ca="1">'O5 Details by Class &amp; Accounts'!U205+'O5 Details by Class &amp; Accounts'!AP205+'O5 Details by Class &amp; Accounts'!BK205+'O5 Details by Class &amp; Accounts'!CF205</f>
        <v>0</v>
      </c>
      <c r="R205" s="1116">
        <f ca="1">'O5 Details by Class &amp; Accounts'!V205+'O5 Details by Class &amp; Accounts'!AQ205+'O5 Details by Class &amp; Accounts'!BL205+'O5 Details by Class &amp; Accounts'!CG205</f>
        <v>0</v>
      </c>
      <c r="S205" s="1116">
        <f ca="1">'O5 Details by Class &amp; Accounts'!W205+'O5 Details by Class &amp; Accounts'!AR205+'O5 Details by Class &amp; Accounts'!BM205+'O5 Details by Class &amp; Accounts'!CH205</f>
        <v>0</v>
      </c>
      <c r="T205" s="1116">
        <f ca="1">'O5 Details by Class &amp; Accounts'!X205+'O5 Details by Class &amp; Accounts'!AS205+'O5 Details by Class &amp; Accounts'!BN205+'O5 Details by Class &amp; Accounts'!CI205</f>
        <v>0</v>
      </c>
      <c r="U205" s="1116">
        <f ca="1">'O5 Details by Class &amp; Accounts'!Y205+'O5 Details by Class &amp; Accounts'!AT205+'O5 Details by Class &amp; Accounts'!BO205+'O5 Details by Class &amp; Accounts'!CJ205</f>
        <v>0</v>
      </c>
      <c r="V205" s="1116">
        <f ca="1">'O5 Details by Class &amp; Accounts'!Z205+'O5 Details by Class &amp; Accounts'!AU205+'O5 Details by Class &amp; Accounts'!BP205+'O5 Details by Class &amp; Accounts'!CK205</f>
        <v>0</v>
      </c>
      <c r="W205" s="1116">
        <f ca="1">'O5 Details by Class &amp; Accounts'!AA205+'O5 Details by Class &amp; Accounts'!AV205+'O5 Details by Class &amp; Accounts'!BQ205+'O5 Details by Class &amp; Accounts'!CL205</f>
        <v>0</v>
      </c>
      <c r="X205" s="1117">
        <f ca="1">'O5 Details by Class &amp; Accounts'!AB205+'O5 Details by Class &amp; Accounts'!AW205+'O5 Details by Class &amp; Accounts'!BR205+'O5 Details by Class &amp; Accounts'!CM205</f>
        <v>0</v>
      </c>
      <c r="Y205" s="2092" t="str">
        <f t="shared" si="6"/>
        <v>6225</v>
      </c>
      <c r="Z205" s="2087" t="s">
        <v>675</v>
      </c>
    </row>
    <row r="206" spans="1:26" ht="15.95" customHeight="1">
      <c r="C206" s="671"/>
      <c r="D206" s="667"/>
      <c r="E206" s="667"/>
      <c r="F206" s="667"/>
      <c r="G206" s="667"/>
      <c r="H206" s="667"/>
      <c r="I206" s="667"/>
      <c r="J206" s="667"/>
      <c r="K206" s="667"/>
      <c r="L206" s="667"/>
      <c r="M206" s="667"/>
      <c r="N206" s="667"/>
      <c r="O206" s="667"/>
      <c r="P206" s="667"/>
      <c r="Q206" s="667"/>
      <c r="R206" s="667"/>
      <c r="S206" s="667"/>
      <c r="T206" s="667"/>
      <c r="U206" s="667"/>
      <c r="V206" s="667"/>
      <c r="W206" s="667"/>
      <c r="X206" s="667"/>
    </row>
    <row r="207" spans="1:26" s="1102" customFormat="1" ht="15.95" customHeight="1" thickBot="1">
      <c r="A207" s="1103"/>
      <c r="B207" s="1104"/>
      <c r="C207" s="1101"/>
      <c r="D207" s="1128">
        <f t="shared" ref="D207:X207" si="9">SUM(D19:D205)</f>
        <v>38947200.000000007</v>
      </c>
      <c r="E207" s="1128">
        <f t="shared" si="9"/>
        <v>16167146.5351613</v>
      </c>
      <c r="F207" s="1128">
        <f t="shared" si="9"/>
        <v>6194945.6089138212</v>
      </c>
      <c r="G207" s="1128">
        <f t="shared" si="9"/>
        <v>14844905.694604738</v>
      </c>
      <c r="H207" s="1128">
        <f t="shared" si="9"/>
        <v>0</v>
      </c>
      <c r="I207" s="1128">
        <f t="shared" si="9"/>
        <v>0</v>
      </c>
      <c r="J207" s="1128">
        <f t="shared" si="9"/>
        <v>0</v>
      </c>
      <c r="K207" s="1128">
        <f t="shared" si="9"/>
        <v>1561940.3054208539</v>
      </c>
      <c r="L207" s="1128">
        <f t="shared" si="9"/>
        <v>87783.247915507469</v>
      </c>
      <c r="M207" s="1128">
        <f t="shared" si="9"/>
        <v>90478.60798377957</v>
      </c>
      <c r="N207" s="1128">
        <f t="shared" si="9"/>
        <v>0</v>
      </c>
      <c r="O207" s="1128">
        <f t="shared" si="9"/>
        <v>0</v>
      </c>
      <c r="P207" s="1128">
        <f t="shared" si="9"/>
        <v>0</v>
      </c>
      <c r="Q207" s="1128">
        <f t="shared" si="9"/>
        <v>0</v>
      </c>
      <c r="R207" s="1128">
        <f t="shared" si="9"/>
        <v>0</v>
      </c>
      <c r="S207" s="1128">
        <f t="shared" si="9"/>
        <v>0</v>
      </c>
      <c r="T207" s="1128">
        <f t="shared" si="9"/>
        <v>0</v>
      </c>
      <c r="U207" s="1128">
        <f t="shared" si="9"/>
        <v>0</v>
      </c>
      <c r="V207" s="1128">
        <f t="shared" si="9"/>
        <v>0</v>
      </c>
      <c r="W207" s="1128">
        <f t="shared" si="9"/>
        <v>0</v>
      </c>
      <c r="X207" s="1128">
        <f t="shared" si="9"/>
        <v>0</v>
      </c>
      <c r="Y207" s="2094"/>
      <c r="Z207" s="2095"/>
    </row>
    <row r="208" spans="1:26" ht="15.95" customHeight="1" thickTop="1">
      <c r="A208" s="699"/>
      <c r="B208" s="114"/>
      <c r="C208" s="671"/>
      <c r="D208" s="666"/>
      <c r="E208" s="1129">
        <f>E207+F207+G207+H207+I207+J207+K207+L207+M207+N207+O207+P207+Q207+R207+S207+T207+U207+V207+W207+X207</f>
        <v>38947200</v>
      </c>
      <c r="F208" s="666"/>
      <c r="G208" s="666"/>
      <c r="H208" s="666"/>
      <c r="I208" s="666"/>
      <c r="J208" s="666"/>
      <c r="K208" s="666"/>
      <c r="L208" s="666"/>
      <c r="M208" s="666"/>
      <c r="N208" s="666"/>
      <c r="O208" s="666"/>
      <c r="P208" s="666"/>
      <c r="Q208" s="666"/>
      <c r="R208" s="666"/>
      <c r="S208" s="666"/>
      <c r="T208" s="666"/>
      <c r="U208" s="666"/>
      <c r="V208" s="666"/>
      <c r="W208" s="666"/>
      <c r="X208" s="666"/>
    </row>
    <row r="209" spans="1:26" ht="15.95" customHeight="1">
      <c r="A209" s="699"/>
      <c r="B209" s="114"/>
      <c r="C209" s="671"/>
      <c r="D209" s="667"/>
      <c r="E209" s="667"/>
      <c r="F209" s="667"/>
      <c r="G209" s="667"/>
      <c r="H209" s="667"/>
      <c r="I209" s="667"/>
      <c r="J209" s="667"/>
      <c r="K209" s="667"/>
      <c r="L209" s="667"/>
      <c r="M209" s="667"/>
      <c r="N209" s="667"/>
      <c r="O209" s="667"/>
      <c r="P209" s="667"/>
      <c r="Q209" s="667"/>
      <c r="R209" s="667"/>
      <c r="S209" s="667"/>
      <c r="T209" s="667"/>
      <c r="U209" s="667"/>
      <c r="V209" s="667"/>
      <c r="W209" s="667"/>
      <c r="X209" s="667"/>
    </row>
    <row r="210" spans="1:26" s="59" customFormat="1" ht="15.95" customHeight="1">
      <c r="A210" s="789"/>
      <c r="B210" s="1094"/>
      <c r="C210" s="1105"/>
      <c r="D210" s="1106"/>
      <c r="E210" s="1106"/>
      <c r="F210" s="1106"/>
      <c r="G210" s="1106"/>
      <c r="H210" s="1106"/>
      <c r="I210" s="1106"/>
      <c r="J210" s="1106"/>
      <c r="K210" s="1106"/>
      <c r="L210" s="1106"/>
      <c r="M210" s="1106"/>
      <c r="N210" s="1106"/>
      <c r="O210" s="1106"/>
      <c r="P210" s="1106"/>
      <c r="Q210" s="1106"/>
      <c r="R210" s="1106"/>
      <c r="S210" s="1106"/>
      <c r="T210" s="1106"/>
      <c r="U210" s="1106"/>
      <c r="V210" s="1106"/>
      <c r="W210" s="1106"/>
      <c r="X210" s="1106"/>
      <c r="Y210" s="2096"/>
      <c r="Z210" s="2097"/>
    </row>
    <row r="211" spans="1:26" ht="15.95" customHeight="1">
      <c r="A211" s="789"/>
      <c r="B211" s="1094"/>
      <c r="C211" s="2341"/>
      <c r="D211" s="1956"/>
      <c r="E211" s="1956"/>
      <c r="F211" s="1956"/>
      <c r="G211" s="1956"/>
      <c r="H211" s="1956"/>
      <c r="I211" s="1956"/>
      <c r="J211" s="1956"/>
      <c r="K211" s="1956"/>
      <c r="L211" s="1956"/>
      <c r="M211" s="1956"/>
      <c r="N211" s="1956"/>
      <c r="O211" s="1956"/>
      <c r="P211" s="1956"/>
      <c r="Q211" s="1956"/>
      <c r="R211" s="1956"/>
      <c r="S211" s="1956"/>
      <c r="T211" s="1956"/>
      <c r="U211" s="1956"/>
      <c r="V211" s="1956"/>
      <c r="W211" s="1956"/>
      <c r="X211" s="1956"/>
    </row>
    <row r="212" spans="1:26" ht="15.95" customHeight="1">
      <c r="A212" s="1949"/>
      <c r="B212" s="1094"/>
      <c r="C212" s="2341"/>
      <c r="D212" s="1952"/>
      <c r="E212" s="1952"/>
      <c r="F212" s="1107"/>
      <c r="G212" s="1107"/>
      <c r="H212" s="1107"/>
      <c r="I212" s="1107"/>
      <c r="J212" s="1107"/>
      <c r="K212" s="1107"/>
      <c r="L212" s="1107"/>
      <c r="M212" s="1107"/>
      <c r="N212" s="1107"/>
      <c r="O212" s="1107"/>
      <c r="P212" s="1107"/>
      <c r="Q212" s="1107"/>
      <c r="R212" s="1107"/>
      <c r="S212" s="1107"/>
      <c r="T212" s="1107"/>
      <c r="U212" s="1107"/>
      <c r="V212" s="1107"/>
      <c r="W212" s="1107"/>
      <c r="X212" s="1107"/>
    </row>
    <row r="213" spans="1:26" ht="17.25" customHeight="1">
      <c r="A213" s="1949"/>
      <c r="C213" s="2341"/>
      <c r="D213" s="1952"/>
      <c r="E213" s="1953"/>
      <c r="F213" s="1107"/>
      <c r="G213" s="1107"/>
      <c r="H213" s="1107"/>
      <c r="I213" s="1107"/>
      <c r="J213" s="1107"/>
      <c r="K213" s="1107"/>
      <c r="L213" s="1107"/>
      <c r="M213" s="1107"/>
      <c r="N213" s="1107"/>
      <c r="O213" s="1107"/>
      <c r="P213" s="1107"/>
      <c r="Q213" s="1107"/>
      <c r="R213" s="1107"/>
      <c r="S213" s="1107"/>
      <c r="T213" s="1107"/>
      <c r="U213" s="1107"/>
      <c r="V213" s="1107"/>
      <c r="W213" s="1107"/>
      <c r="X213" s="1107"/>
    </row>
    <row r="214" spans="1:26" s="1959" customFormat="1" ht="25.5">
      <c r="A214" s="1958"/>
      <c r="C214" s="1961" t="s">
        <v>610</v>
      </c>
      <c r="D214" s="1962" t="str">
        <f>D18</f>
        <v>Total</v>
      </c>
      <c r="E214" s="1962" t="str">
        <f t="shared" ref="E214:X214" si="10">E18</f>
        <v>Residential</v>
      </c>
      <c r="F214" s="1962" t="str">
        <f t="shared" si="10"/>
        <v>GS &lt;50</v>
      </c>
      <c r="G214" s="1962" t="str">
        <f t="shared" si="10"/>
        <v>GS&gt;50-Regular</v>
      </c>
      <c r="H214" s="1962" t="str">
        <f t="shared" si="10"/>
        <v>GS&gt; 50-TOU</v>
      </c>
      <c r="I214" s="1962" t="str">
        <f t="shared" si="10"/>
        <v>GS &gt;50-Intermediate</v>
      </c>
      <c r="J214" s="1962" t="str">
        <f t="shared" si="10"/>
        <v>Large Use &gt;5MW</v>
      </c>
      <c r="K214" s="1962" t="str">
        <f t="shared" si="10"/>
        <v>Street Light</v>
      </c>
      <c r="L214" s="1962" t="str">
        <f t="shared" si="10"/>
        <v>Sentinel</v>
      </c>
      <c r="M214" s="1962" t="str">
        <f t="shared" si="10"/>
        <v>Unmetered Scattered Load</v>
      </c>
      <c r="N214" s="1962" t="str">
        <f t="shared" si="10"/>
        <v>Embedded Distributor</v>
      </c>
      <c r="O214" s="1962" t="str">
        <f t="shared" si="10"/>
        <v>Back-up/Standby Power</v>
      </c>
      <c r="P214" s="1962" t="str">
        <f t="shared" si="10"/>
        <v>Rate Class 1</v>
      </c>
      <c r="Q214" s="1962" t="str">
        <f t="shared" si="10"/>
        <v>Rate class 2</v>
      </c>
      <c r="R214" s="1962" t="str">
        <f t="shared" si="10"/>
        <v>Rate class 3</v>
      </c>
      <c r="S214" s="1962" t="str">
        <f t="shared" si="10"/>
        <v>Rate class 4</v>
      </c>
      <c r="T214" s="1962" t="str">
        <f t="shared" si="10"/>
        <v>Rate class 5</v>
      </c>
      <c r="U214" s="1962" t="str">
        <f t="shared" si="10"/>
        <v>Rate class 6</v>
      </c>
      <c r="V214" s="1962" t="str">
        <f t="shared" si="10"/>
        <v>Rate class 7</v>
      </c>
      <c r="W214" s="1962" t="str">
        <f t="shared" si="10"/>
        <v>Rate class 8</v>
      </c>
      <c r="X214" s="1962" t="str">
        <f t="shared" si="10"/>
        <v>Rate class 9</v>
      </c>
      <c r="Y214" s="2098"/>
      <c r="Z214" s="2098"/>
    </row>
    <row r="215" spans="1:26" ht="15.95" customHeight="1">
      <c r="A215" s="1949"/>
      <c r="C215" s="248">
        <v>1808</v>
      </c>
      <c r="D215" s="1957">
        <f t="shared" ref="D215:E234" si="11">SUMIF($Z$19:$Z$205, $C215, D$19:D$205)</f>
        <v>0</v>
      </c>
      <c r="E215" s="1957">
        <f t="shared" si="11"/>
        <v>0</v>
      </c>
      <c r="F215" s="1957">
        <f t="shared" ref="F215:X228" si="12">SUMIF($Z$19:$Z$205, $C215, F$19:F$205)</f>
        <v>0</v>
      </c>
      <c r="G215" s="1957">
        <f t="shared" si="12"/>
        <v>0</v>
      </c>
      <c r="H215" s="1957">
        <f t="shared" si="12"/>
        <v>0</v>
      </c>
      <c r="I215" s="1957">
        <f t="shared" si="12"/>
        <v>0</v>
      </c>
      <c r="J215" s="1957">
        <f t="shared" si="12"/>
        <v>0</v>
      </c>
      <c r="K215" s="1957">
        <f t="shared" si="12"/>
        <v>0</v>
      </c>
      <c r="L215" s="1957">
        <f t="shared" si="12"/>
        <v>0</v>
      </c>
      <c r="M215" s="1957">
        <f t="shared" si="12"/>
        <v>0</v>
      </c>
      <c r="N215" s="1957">
        <f t="shared" si="12"/>
        <v>0</v>
      </c>
      <c r="O215" s="1957">
        <f t="shared" si="12"/>
        <v>0</v>
      </c>
      <c r="P215" s="1957">
        <f t="shared" si="12"/>
        <v>0</v>
      </c>
      <c r="Q215" s="1957">
        <f t="shared" si="12"/>
        <v>0</v>
      </c>
      <c r="R215" s="1957">
        <f t="shared" si="12"/>
        <v>0</v>
      </c>
      <c r="S215" s="1957">
        <f t="shared" si="12"/>
        <v>0</v>
      </c>
      <c r="T215" s="1957">
        <f t="shared" si="12"/>
        <v>0</v>
      </c>
      <c r="U215" s="1957">
        <f t="shared" si="12"/>
        <v>0</v>
      </c>
      <c r="V215" s="1957">
        <f t="shared" si="12"/>
        <v>0</v>
      </c>
      <c r="W215" s="1957">
        <f t="shared" si="12"/>
        <v>0</v>
      </c>
      <c r="X215" s="1957">
        <f t="shared" si="12"/>
        <v>0</v>
      </c>
    </row>
    <row r="216" spans="1:26" ht="15.95" customHeight="1">
      <c r="A216" s="1949"/>
      <c r="C216" s="248">
        <v>1815</v>
      </c>
      <c r="D216" s="1957">
        <f t="shared" si="11"/>
        <v>0</v>
      </c>
      <c r="E216" s="1957">
        <f t="shared" si="11"/>
        <v>0</v>
      </c>
      <c r="F216" s="1957">
        <f t="shared" si="12"/>
        <v>0</v>
      </c>
      <c r="G216" s="1957">
        <f t="shared" si="12"/>
        <v>0</v>
      </c>
      <c r="H216" s="1957">
        <f t="shared" si="12"/>
        <v>0</v>
      </c>
      <c r="I216" s="1957">
        <f t="shared" si="12"/>
        <v>0</v>
      </c>
      <c r="J216" s="1957">
        <f t="shared" si="12"/>
        <v>0</v>
      </c>
      <c r="K216" s="1957">
        <f t="shared" si="12"/>
        <v>0</v>
      </c>
      <c r="L216" s="1957">
        <f t="shared" si="12"/>
        <v>0</v>
      </c>
      <c r="M216" s="1957">
        <f t="shared" si="12"/>
        <v>0</v>
      </c>
      <c r="N216" s="1957">
        <f t="shared" si="12"/>
        <v>0</v>
      </c>
      <c r="O216" s="1957">
        <f t="shared" si="12"/>
        <v>0</v>
      </c>
      <c r="P216" s="1957">
        <f t="shared" si="12"/>
        <v>0</v>
      </c>
      <c r="Q216" s="1957">
        <f t="shared" si="12"/>
        <v>0</v>
      </c>
      <c r="R216" s="1957">
        <f t="shared" si="12"/>
        <v>0</v>
      </c>
      <c r="S216" s="1957">
        <f t="shared" si="12"/>
        <v>0</v>
      </c>
      <c r="T216" s="1957">
        <f t="shared" si="12"/>
        <v>0</v>
      </c>
      <c r="U216" s="1957">
        <f t="shared" si="12"/>
        <v>0</v>
      </c>
      <c r="V216" s="1957">
        <f t="shared" si="12"/>
        <v>0</v>
      </c>
      <c r="W216" s="1957">
        <f t="shared" si="12"/>
        <v>0</v>
      </c>
      <c r="X216" s="1957">
        <f t="shared" si="12"/>
        <v>0</v>
      </c>
    </row>
    <row r="217" spans="1:26" ht="15.95" customHeight="1">
      <c r="A217" s="1949"/>
      <c r="C217" s="248">
        <v>1820</v>
      </c>
      <c r="D217" s="1957">
        <f t="shared" si="11"/>
        <v>174000</v>
      </c>
      <c r="E217" s="1957">
        <f t="shared" si="11"/>
        <v>65582.809882646921</v>
      </c>
      <c r="F217" s="1957">
        <f t="shared" si="12"/>
        <v>30755.259405803212</v>
      </c>
      <c r="G217" s="1957">
        <f t="shared" si="12"/>
        <v>77544.187296540898</v>
      </c>
      <c r="H217" s="1957">
        <f t="shared" si="12"/>
        <v>0</v>
      </c>
      <c r="I217" s="1957">
        <f t="shared" si="12"/>
        <v>0</v>
      </c>
      <c r="J217" s="1957">
        <f t="shared" si="12"/>
        <v>0</v>
      </c>
      <c r="K217" s="1957">
        <f t="shared" si="12"/>
        <v>0</v>
      </c>
      <c r="L217" s="1957">
        <f t="shared" si="12"/>
        <v>0</v>
      </c>
      <c r="M217" s="1957">
        <f t="shared" si="12"/>
        <v>117.74341500897509</v>
      </c>
      <c r="N217" s="1957">
        <f t="shared" si="12"/>
        <v>0</v>
      </c>
      <c r="O217" s="1957">
        <f t="shared" si="12"/>
        <v>0</v>
      </c>
      <c r="P217" s="1957">
        <f t="shared" si="12"/>
        <v>0</v>
      </c>
      <c r="Q217" s="1957">
        <f t="shared" si="12"/>
        <v>0</v>
      </c>
      <c r="R217" s="1957">
        <f t="shared" si="12"/>
        <v>0</v>
      </c>
      <c r="S217" s="1957">
        <f t="shared" si="12"/>
        <v>0</v>
      </c>
      <c r="T217" s="1957">
        <f t="shared" si="12"/>
        <v>0</v>
      </c>
      <c r="U217" s="1957">
        <f t="shared" si="12"/>
        <v>0</v>
      </c>
      <c r="V217" s="1957">
        <f t="shared" si="12"/>
        <v>0</v>
      </c>
      <c r="W217" s="1957">
        <f t="shared" si="12"/>
        <v>0</v>
      </c>
      <c r="X217" s="1957">
        <f t="shared" si="12"/>
        <v>0</v>
      </c>
    </row>
    <row r="218" spans="1:26" ht="15.95" customHeight="1">
      <c r="A218" s="1949"/>
      <c r="C218" s="248">
        <v>1830</v>
      </c>
      <c r="D218" s="1957">
        <f t="shared" si="11"/>
        <v>396000</v>
      </c>
      <c r="E218" s="1957">
        <f t="shared" si="11"/>
        <v>252494.03935741328</v>
      </c>
      <c r="F218" s="1957">
        <f t="shared" si="12"/>
        <v>70758.869219904285</v>
      </c>
      <c r="G218" s="1957">
        <f t="shared" si="12"/>
        <v>37664.778406788741</v>
      </c>
      <c r="H218" s="1957">
        <f t="shared" si="12"/>
        <v>0</v>
      </c>
      <c r="I218" s="1957">
        <f t="shared" si="12"/>
        <v>0</v>
      </c>
      <c r="J218" s="1957">
        <f t="shared" si="12"/>
        <v>0</v>
      </c>
      <c r="K218" s="1957">
        <f t="shared" si="12"/>
        <v>31688.814218660827</v>
      </c>
      <c r="L218" s="1957">
        <f t="shared" si="12"/>
        <v>1737.7161902808946</v>
      </c>
      <c r="M218" s="1957">
        <f t="shared" si="12"/>
        <v>1655.7826069519604</v>
      </c>
      <c r="N218" s="1957">
        <f t="shared" si="12"/>
        <v>0</v>
      </c>
      <c r="O218" s="1957">
        <f t="shared" si="12"/>
        <v>0</v>
      </c>
      <c r="P218" s="1957">
        <f t="shared" si="12"/>
        <v>0</v>
      </c>
      <c r="Q218" s="1957">
        <f t="shared" si="12"/>
        <v>0</v>
      </c>
      <c r="R218" s="1957">
        <f t="shared" si="12"/>
        <v>0</v>
      </c>
      <c r="S218" s="1957">
        <f t="shared" si="12"/>
        <v>0</v>
      </c>
      <c r="T218" s="1957">
        <f t="shared" si="12"/>
        <v>0</v>
      </c>
      <c r="U218" s="1957">
        <f t="shared" si="12"/>
        <v>0</v>
      </c>
      <c r="V218" s="1957">
        <f t="shared" si="12"/>
        <v>0</v>
      </c>
      <c r="W218" s="1957">
        <f t="shared" si="12"/>
        <v>0</v>
      </c>
      <c r="X218" s="1957">
        <f t="shared" si="12"/>
        <v>0</v>
      </c>
    </row>
    <row r="219" spans="1:26" ht="15.95" customHeight="1">
      <c r="A219" s="1949"/>
      <c r="C219" s="248">
        <v>1835</v>
      </c>
      <c r="D219" s="1957">
        <f t="shared" si="11"/>
        <v>102000.00000000003</v>
      </c>
      <c r="E219" s="1957">
        <f t="shared" si="11"/>
        <v>54109.467306199498</v>
      </c>
      <c r="F219" s="1957">
        <f t="shared" si="12"/>
        <v>15720.022892727371</v>
      </c>
      <c r="G219" s="1957">
        <f t="shared" si="12"/>
        <v>23624.798427594924</v>
      </c>
      <c r="H219" s="1957">
        <f t="shared" si="12"/>
        <v>0</v>
      </c>
      <c r="I219" s="1957">
        <f t="shared" si="12"/>
        <v>0</v>
      </c>
      <c r="J219" s="1957">
        <f t="shared" si="12"/>
        <v>0</v>
      </c>
      <c r="K219" s="1957">
        <f t="shared" si="12"/>
        <v>7737.1603674215839</v>
      </c>
      <c r="L219" s="1957">
        <f t="shared" si="12"/>
        <v>424.28185366906894</v>
      </c>
      <c r="M219" s="1957">
        <f t="shared" si="12"/>
        <v>384.2691523875626</v>
      </c>
      <c r="N219" s="1957">
        <f t="shared" si="12"/>
        <v>0</v>
      </c>
      <c r="O219" s="1957">
        <f t="shared" si="12"/>
        <v>0</v>
      </c>
      <c r="P219" s="1957">
        <f t="shared" si="12"/>
        <v>0</v>
      </c>
      <c r="Q219" s="1957">
        <f t="shared" si="12"/>
        <v>0</v>
      </c>
      <c r="R219" s="1957">
        <f t="shared" si="12"/>
        <v>0</v>
      </c>
      <c r="S219" s="1957">
        <f t="shared" si="12"/>
        <v>0</v>
      </c>
      <c r="T219" s="1957">
        <f t="shared" si="12"/>
        <v>0</v>
      </c>
      <c r="U219" s="1957">
        <f t="shared" si="12"/>
        <v>0</v>
      </c>
      <c r="V219" s="1957">
        <f t="shared" si="12"/>
        <v>0</v>
      </c>
      <c r="W219" s="1957">
        <f t="shared" si="12"/>
        <v>0</v>
      </c>
      <c r="X219" s="1957">
        <f t="shared" si="12"/>
        <v>0</v>
      </c>
    </row>
    <row r="220" spans="1:26" ht="15.95" customHeight="1">
      <c r="A220" s="1949"/>
      <c r="C220" s="248">
        <v>1840</v>
      </c>
      <c r="D220" s="1957">
        <f t="shared" si="11"/>
        <v>98000</v>
      </c>
      <c r="E220" s="1957">
        <f t="shared" si="11"/>
        <v>47270.867879556143</v>
      </c>
      <c r="F220" s="1957">
        <f t="shared" si="12"/>
        <v>14021.92911055329</v>
      </c>
      <c r="G220" s="1957">
        <f t="shared" si="12"/>
        <v>28708.40648034347</v>
      </c>
      <c r="H220" s="1957">
        <f t="shared" si="12"/>
        <v>0</v>
      </c>
      <c r="I220" s="1957">
        <f t="shared" si="12"/>
        <v>0</v>
      </c>
      <c r="J220" s="1957">
        <f t="shared" si="12"/>
        <v>0</v>
      </c>
      <c r="K220" s="1957">
        <f t="shared" si="12"/>
        <v>7250.2407418415269</v>
      </c>
      <c r="L220" s="1957">
        <f t="shared" si="12"/>
        <v>397.58069309873395</v>
      </c>
      <c r="M220" s="1957">
        <f t="shared" si="12"/>
        <v>350.97509460684114</v>
      </c>
      <c r="N220" s="1957">
        <f t="shared" si="12"/>
        <v>0</v>
      </c>
      <c r="O220" s="1957">
        <f t="shared" si="12"/>
        <v>0</v>
      </c>
      <c r="P220" s="1957">
        <f t="shared" si="12"/>
        <v>0</v>
      </c>
      <c r="Q220" s="1957">
        <f t="shared" si="12"/>
        <v>0</v>
      </c>
      <c r="R220" s="1957">
        <f t="shared" si="12"/>
        <v>0</v>
      </c>
      <c r="S220" s="1957">
        <f t="shared" si="12"/>
        <v>0</v>
      </c>
      <c r="T220" s="1957">
        <f t="shared" si="12"/>
        <v>0</v>
      </c>
      <c r="U220" s="1957">
        <f t="shared" si="12"/>
        <v>0</v>
      </c>
      <c r="V220" s="1957">
        <f t="shared" si="12"/>
        <v>0</v>
      </c>
      <c r="W220" s="1957">
        <f t="shared" si="12"/>
        <v>0</v>
      </c>
      <c r="X220" s="1957">
        <f t="shared" si="12"/>
        <v>0</v>
      </c>
    </row>
    <row r="221" spans="1:26" ht="15.95" customHeight="1">
      <c r="A221" s="1949"/>
      <c r="C221" s="248">
        <v>1845</v>
      </c>
      <c r="D221" s="1957">
        <f t="shared" si="11"/>
        <v>0</v>
      </c>
      <c r="E221" s="1957">
        <f t="shared" si="11"/>
        <v>0</v>
      </c>
      <c r="F221" s="1957">
        <f t="shared" si="12"/>
        <v>0</v>
      </c>
      <c r="G221" s="1957">
        <f t="shared" si="12"/>
        <v>0</v>
      </c>
      <c r="H221" s="1957">
        <f t="shared" si="12"/>
        <v>0</v>
      </c>
      <c r="I221" s="1957">
        <f t="shared" si="12"/>
        <v>0</v>
      </c>
      <c r="J221" s="1957">
        <f t="shared" si="12"/>
        <v>0</v>
      </c>
      <c r="K221" s="1957">
        <f t="shared" si="12"/>
        <v>0</v>
      </c>
      <c r="L221" s="1957">
        <f t="shared" si="12"/>
        <v>0</v>
      </c>
      <c r="M221" s="1957">
        <f t="shared" si="12"/>
        <v>0</v>
      </c>
      <c r="N221" s="1957">
        <f t="shared" si="12"/>
        <v>0</v>
      </c>
      <c r="O221" s="1957">
        <f t="shared" si="12"/>
        <v>0</v>
      </c>
      <c r="P221" s="1957">
        <f t="shared" si="12"/>
        <v>0</v>
      </c>
      <c r="Q221" s="1957">
        <f t="shared" si="12"/>
        <v>0</v>
      </c>
      <c r="R221" s="1957">
        <f t="shared" si="12"/>
        <v>0</v>
      </c>
      <c r="S221" s="1957">
        <f t="shared" si="12"/>
        <v>0</v>
      </c>
      <c r="T221" s="1957">
        <f t="shared" si="12"/>
        <v>0</v>
      </c>
      <c r="U221" s="1957">
        <f t="shared" si="12"/>
        <v>0</v>
      </c>
      <c r="V221" s="1957">
        <f t="shared" si="12"/>
        <v>0</v>
      </c>
      <c r="W221" s="1957">
        <f t="shared" si="12"/>
        <v>0</v>
      </c>
      <c r="X221" s="1957">
        <f t="shared" si="12"/>
        <v>0</v>
      </c>
    </row>
    <row r="222" spans="1:26" ht="15.95" customHeight="1">
      <c r="A222" s="1949"/>
      <c r="C222" s="248">
        <v>1850</v>
      </c>
      <c r="D222" s="1957">
        <f t="shared" si="11"/>
        <v>55999.999999999993</v>
      </c>
      <c r="E222" s="1957">
        <f t="shared" si="11"/>
        <v>30667.146518823014</v>
      </c>
      <c r="F222" s="1957">
        <f t="shared" si="12"/>
        <v>10641.413690715141</v>
      </c>
      <c r="G222" s="1957">
        <f t="shared" si="12"/>
        <v>10607.027796182705</v>
      </c>
      <c r="H222" s="1957">
        <f t="shared" si="12"/>
        <v>0</v>
      </c>
      <c r="I222" s="1957">
        <f t="shared" si="12"/>
        <v>0</v>
      </c>
      <c r="J222" s="1957">
        <f t="shared" si="12"/>
        <v>0</v>
      </c>
      <c r="K222" s="1957">
        <f t="shared" si="12"/>
        <v>3688.8332969943708</v>
      </c>
      <c r="L222" s="1957">
        <f t="shared" si="12"/>
        <v>202.28416561133363</v>
      </c>
      <c r="M222" s="1957">
        <f t="shared" si="12"/>
        <v>193.29453167343453</v>
      </c>
      <c r="N222" s="1957">
        <f t="shared" si="12"/>
        <v>0</v>
      </c>
      <c r="O222" s="1957">
        <f t="shared" si="12"/>
        <v>0</v>
      </c>
      <c r="P222" s="1957">
        <f t="shared" si="12"/>
        <v>0</v>
      </c>
      <c r="Q222" s="1957">
        <f t="shared" si="12"/>
        <v>0</v>
      </c>
      <c r="R222" s="1957">
        <f t="shared" si="12"/>
        <v>0</v>
      </c>
      <c r="S222" s="1957">
        <f t="shared" si="12"/>
        <v>0</v>
      </c>
      <c r="T222" s="1957">
        <f t="shared" si="12"/>
        <v>0</v>
      </c>
      <c r="U222" s="1957">
        <f t="shared" si="12"/>
        <v>0</v>
      </c>
      <c r="V222" s="1957">
        <f t="shared" si="12"/>
        <v>0</v>
      </c>
      <c r="W222" s="1957">
        <f t="shared" si="12"/>
        <v>0</v>
      </c>
      <c r="X222" s="1957">
        <f t="shared" si="12"/>
        <v>0</v>
      </c>
    </row>
    <row r="223" spans="1:26" ht="15.95" customHeight="1">
      <c r="A223" s="1949"/>
      <c r="C223" s="248">
        <v>1855</v>
      </c>
      <c r="D223" s="1957">
        <f t="shared" si="11"/>
        <v>0</v>
      </c>
      <c r="E223" s="1957">
        <f t="shared" si="11"/>
        <v>0</v>
      </c>
      <c r="F223" s="1957">
        <f t="shared" si="12"/>
        <v>0</v>
      </c>
      <c r="G223" s="1957">
        <f t="shared" si="12"/>
        <v>0</v>
      </c>
      <c r="H223" s="1957">
        <f t="shared" si="12"/>
        <v>0</v>
      </c>
      <c r="I223" s="1957">
        <f t="shared" si="12"/>
        <v>0</v>
      </c>
      <c r="J223" s="1957">
        <f t="shared" si="12"/>
        <v>0</v>
      </c>
      <c r="K223" s="1957">
        <f t="shared" si="12"/>
        <v>0</v>
      </c>
      <c r="L223" s="1957">
        <f t="shared" si="12"/>
        <v>0</v>
      </c>
      <c r="M223" s="1957">
        <f t="shared" si="12"/>
        <v>0</v>
      </c>
      <c r="N223" s="1957">
        <f t="shared" si="12"/>
        <v>0</v>
      </c>
      <c r="O223" s="1957">
        <f t="shared" si="12"/>
        <v>0</v>
      </c>
      <c r="P223" s="1957">
        <f t="shared" si="12"/>
        <v>0</v>
      </c>
      <c r="Q223" s="1957">
        <f t="shared" si="12"/>
        <v>0</v>
      </c>
      <c r="R223" s="1957">
        <f t="shared" si="12"/>
        <v>0</v>
      </c>
      <c r="S223" s="1957">
        <f t="shared" si="12"/>
        <v>0</v>
      </c>
      <c r="T223" s="1957">
        <f t="shared" si="12"/>
        <v>0</v>
      </c>
      <c r="U223" s="1957">
        <f t="shared" si="12"/>
        <v>0</v>
      </c>
      <c r="V223" s="1957">
        <f t="shared" si="12"/>
        <v>0</v>
      </c>
      <c r="W223" s="1957">
        <f t="shared" si="12"/>
        <v>0</v>
      </c>
      <c r="X223" s="1957">
        <f t="shared" si="12"/>
        <v>0</v>
      </c>
    </row>
    <row r="224" spans="1:26" ht="15.95" customHeight="1">
      <c r="A224" s="1949"/>
      <c r="C224" s="248">
        <v>1860</v>
      </c>
      <c r="D224" s="1957">
        <f t="shared" si="11"/>
        <v>38000</v>
      </c>
      <c r="E224" s="1957">
        <f t="shared" si="11"/>
        <v>13339.365545025841</v>
      </c>
      <c r="F224" s="1957">
        <f t="shared" si="12"/>
        <v>22830.907154898836</v>
      </c>
      <c r="G224" s="1957">
        <f t="shared" si="12"/>
        <v>1829.7273000753173</v>
      </c>
      <c r="H224" s="1957">
        <f t="shared" si="12"/>
        <v>0</v>
      </c>
      <c r="I224" s="1957">
        <f t="shared" si="12"/>
        <v>0</v>
      </c>
      <c r="J224" s="1957">
        <f t="shared" si="12"/>
        <v>0</v>
      </c>
      <c r="K224" s="1957">
        <f t="shared" si="12"/>
        <v>0</v>
      </c>
      <c r="L224" s="1957">
        <f t="shared" si="12"/>
        <v>0</v>
      </c>
      <c r="M224" s="1957">
        <f t="shared" si="12"/>
        <v>0</v>
      </c>
      <c r="N224" s="1957">
        <f t="shared" si="12"/>
        <v>0</v>
      </c>
      <c r="O224" s="1957">
        <f t="shared" si="12"/>
        <v>0</v>
      </c>
      <c r="P224" s="1957">
        <f t="shared" si="12"/>
        <v>0</v>
      </c>
      <c r="Q224" s="1957">
        <f t="shared" si="12"/>
        <v>0</v>
      </c>
      <c r="R224" s="1957">
        <f t="shared" si="12"/>
        <v>0</v>
      </c>
      <c r="S224" s="1957">
        <f t="shared" si="12"/>
        <v>0</v>
      </c>
      <c r="T224" s="1957">
        <f t="shared" si="12"/>
        <v>0</v>
      </c>
      <c r="U224" s="1957">
        <f t="shared" si="12"/>
        <v>0</v>
      </c>
      <c r="V224" s="1957">
        <f t="shared" si="12"/>
        <v>0</v>
      </c>
      <c r="W224" s="1957">
        <f t="shared" si="12"/>
        <v>0</v>
      </c>
      <c r="X224" s="1957">
        <f t="shared" si="12"/>
        <v>0</v>
      </c>
    </row>
    <row r="225" spans="1:24" ht="15.95" customHeight="1">
      <c r="A225" s="1949"/>
      <c r="C225" s="248" t="s">
        <v>448</v>
      </c>
      <c r="D225" s="1957">
        <f t="shared" si="11"/>
        <v>905999.99999999988</v>
      </c>
      <c r="E225" s="1957">
        <f t="shared" si="11"/>
        <v>463449.91764314024</v>
      </c>
      <c r="F225" s="1957">
        <f t="shared" si="12"/>
        <v>143143.74163110505</v>
      </c>
      <c r="G225" s="1957">
        <f t="shared" si="12"/>
        <v>224434.86368384017</v>
      </c>
      <c r="H225" s="1957">
        <f t="shared" si="12"/>
        <v>0</v>
      </c>
      <c r="I225" s="1957">
        <f t="shared" si="12"/>
        <v>0</v>
      </c>
      <c r="J225" s="1957">
        <f t="shared" si="12"/>
        <v>0</v>
      </c>
      <c r="K225" s="1957">
        <f t="shared" si="12"/>
        <v>67897.655480715912</v>
      </c>
      <c r="L225" s="1957">
        <f t="shared" si="12"/>
        <v>3723.2966306916778</v>
      </c>
      <c r="M225" s="1957">
        <f t="shared" si="12"/>
        <v>3350.5249305069174</v>
      </c>
      <c r="N225" s="1957">
        <f t="shared" si="12"/>
        <v>0</v>
      </c>
      <c r="O225" s="1957">
        <f t="shared" si="12"/>
        <v>0</v>
      </c>
      <c r="P225" s="1957">
        <f t="shared" si="12"/>
        <v>0</v>
      </c>
      <c r="Q225" s="1957">
        <f t="shared" si="12"/>
        <v>0</v>
      </c>
      <c r="R225" s="1957">
        <f t="shared" si="12"/>
        <v>0</v>
      </c>
      <c r="S225" s="1957">
        <f t="shared" si="12"/>
        <v>0</v>
      </c>
      <c r="T225" s="1957">
        <f t="shared" si="12"/>
        <v>0</v>
      </c>
      <c r="U225" s="1957">
        <f t="shared" si="12"/>
        <v>0</v>
      </c>
      <c r="V225" s="1957">
        <f t="shared" si="12"/>
        <v>0</v>
      </c>
      <c r="W225" s="1957">
        <f t="shared" si="12"/>
        <v>0</v>
      </c>
      <c r="X225" s="1957">
        <f t="shared" si="12"/>
        <v>0</v>
      </c>
    </row>
    <row r="226" spans="1:24" ht="15.95" customHeight="1">
      <c r="A226" s="1949"/>
      <c r="C226" s="1966" t="s">
        <v>950</v>
      </c>
      <c r="D226" s="1957">
        <f t="shared" si="11"/>
        <v>51000</v>
      </c>
      <c r="E226" s="1957">
        <f t="shared" si="11"/>
        <v>27054.734054719775</v>
      </c>
      <c r="F226" s="1957">
        <f t="shared" si="12"/>
        <v>7860.0115384630153</v>
      </c>
      <c r="G226" s="1957">
        <f t="shared" si="12"/>
        <v>11812.398702044437</v>
      </c>
      <c r="H226" s="1957">
        <f t="shared" si="12"/>
        <v>0</v>
      </c>
      <c r="I226" s="1957">
        <f t="shared" si="12"/>
        <v>0</v>
      </c>
      <c r="J226" s="1957">
        <f t="shared" si="12"/>
        <v>0</v>
      </c>
      <c r="K226" s="1957">
        <f t="shared" si="12"/>
        <v>3868.5801993358136</v>
      </c>
      <c r="L226" s="1957">
        <f t="shared" si="12"/>
        <v>212.14092769136215</v>
      </c>
      <c r="M226" s="1957">
        <f t="shared" si="12"/>
        <v>192.1345777455991</v>
      </c>
      <c r="N226" s="1957">
        <f t="shared" si="12"/>
        <v>0</v>
      </c>
      <c r="O226" s="1957">
        <f t="shared" si="12"/>
        <v>0</v>
      </c>
      <c r="P226" s="1957">
        <f t="shared" si="12"/>
        <v>0</v>
      </c>
      <c r="Q226" s="1957">
        <f t="shared" si="12"/>
        <v>0</v>
      </c>
      <c r="R226" s="1957">
        <f t="shared" si="12"/>
        <v>0</v>
      </c>
      <c r="S226" s="1957">
        <f t="shared" si="12"/>
        <v>0</v>
      </c>
      <c r="T226" s="1957">
        <f t="shared" si="12"/>
        <v>0</v>
      </c>
      <c r="U226" s="1957">
        <f t="shared" si="12"/>
        <v>0</v>
      </c>
      <c r="V226" s="1957">
        <f t="shared" si="12"/>
        <v>0</v>
      </c>
      <c r="W226" s="1957">
        <f t="shared" si="12"/>
        <v>0</v>
      </c>
      <c r="X226" s="1957">
        <f t="shared" si="12"/>
        <v>0</v>
      </c>
    </row>
    <row r="227" spans="1:24" ht="15.95" customHeight="1">
      <c r="A227" s="1949"/>
      <c r="C227" s="1951" t="s">
        <v>951</v>
      </c>
      <c r="D227" s="1957">
        <f t="shared" si="11"/>
        <v>0</v>
      </c>
      <c r="E227" s="1957">
        <f t="shared" si="11"/>
        <v>0</v>
      </c>
      <c r="F227" s="1957">
        <f t="shared" si="12"/>
        <v>0</v>
      </c>
      <c r="G227" s="1957">
        <f t="shared" si="12"/>
        <v>0</v>
      </c>
      <c r="H227" s="1957">
        <f t="shared" si="12"/>
        <v>0</v>
      </c>
      <c r="I227" s="1957">
        <f t="shared" si="12"/>
        <v>0</v>
      </c>
      <c r="J227" s="1957">
        <f t="shared" si="12"/>
        <v>0</v>
      </c>
      <c r="K227" s="1957">
        <f t="shared" si="12"/>
        <v>0</v>
      </c>
      <c r="L227" s="1957">
        <f t="shared" si="12"/>
        <v>0</v>
      </c>
      <c r="M227" s="1957">
        <f t="shared" si="12"/>
        <v>0</v>
      </c>
      <c r="N227" s="1957">
        <f t="shared" si="12"/>
        <v>0</v>
      </c>
      <c r="O227" s="1957">
        <f t="shared" si="12"/>
        <v>0</v>
      </c>
      <c r="P227" s="1957">
        <f t="shared" si="12"/>
        <v>0</v>
      </c>
      <c r="Q227" s="1957">
        <f t="shared" si="12"/>
        <v>0</v>
      </c>
      <c r="R227" s="1957">
        <f t="shared" si="12"/>
        <v>0</v>
      </c>
      <c r="S227" s="1957">
        <f t="shared" si="12"/>
        <v>0</v>
      </c>
      <c r="T227" s="1957">
        <f t="shared" si="12"/>
        <v>0</v>
      </c>
      <c r="U227" s="1957">
        <f t="shared" si="12"/>
        <v>0</v>
      </c>
      <c r="V227" s="1957">
        <f t="shared" si="12"/>
        <v>0</v>
      </c>
      <c r="W227" s="1957">
        <f t="shared" si="12"/>
        <v>0</v>
      </c>
      <c r="X227" s="1957">
        <f t="shared" si="12"/>
        <v>0</v>
      </c>
    </row>
    <row r="228" spans="1:24" ht="15.95" customHeight="1">
      <c r="A228" s="1949"/>
      <c r="C228" s="248" t="s">
        <v>1142</v>
      </c>
      <c r="D228" s="1957">
        <f t="shared" si="11"/>
        <v>0</v>
      </c>
      <c r="E228" s="1957">
        <f t="shared" si="11"/>
        <v>0</v>
      </c>
      <c r="F228" s="1957">
        <f t="shared" si="12"/>
        <v>0</v>
      </c>
      <c r="G228" s="1957">
        <f t="shared" si="12"/>
        <v>0</v>
      </c>
      <c r="H228" s="1957">
        <f t="shared" si="12"/>
        <v>0</v>
      </c>
      <c r="I228" s="1957">
        <f t="shared" si="12"/>
        <v>0</v>
      </c>
      <c r="J228" s="1957">
        <f t="shared" si="12"/>
        <v>0</v>
      </c>
      <c r="K228" s="1957">
        <f t="shared" si="12"/>
        <v>0</v>
      </c>
      <c r="L228" s="1957">
        <f t="shared" si="12"/>
        <v>0</v>
      </c>
      <c r="M228" s="1957">
        <f t="shared" si="12"/>
        <v>0</v>
      </c>
      <c r="N228" s="1957">
        <f t="shared" ref="N228:X237" si="13">SUMIF($Z$19:$Z$205, $C228, N$19:N$205)</f>
        <v>0</v>
      </c>
      <c r="O228" s="1957">
        <f t="shared" si="13"/>
        <v>0</v>
      </c>
      <c r="P228" s="1957">
        <f t="shared" si="13"/>
        <v>0</v>
      </c>
      <c r="Q228" s="1957">
        <f t="shared" si="13"/>
        <v>0</v>
      </c>
      <c r="R228" s="1957">
        <f t="shared" si="13"/>
        <v>0</v>
      </c>
      <c r="S228" s="1957">
        <f t="shared" si="13"/>
        <v>0</v>
      </c>
      <c r="T228" s="1957">
        <f t="shared" si="13"/>
        <v>0</v>
      </c>
      <c r="U228" s="1957">
        <f t="shared" si="13"/>
        <v>0</v>
      </c>
      <c r="V228" s="1957">
        <f t="shared" si="13"/>
        <v>0</v>
      </c>
      <c r="W228" s="1957">
        <f t="shared" si="13"/>
        <v>0</v>
      </c>
      <c r="X228" s="1957">
        <f t="shared" si="13"/>
        <v>0</v>
      </c>
    </row>
    <row r="229" spans="1:24" ht="15.95" customHeight="1">
      <c r="A229" s="1949"/>
      <c r="C229" s="248" t="s">
        <v>1068</v>
      </c>
      <c r="D229" s="1957">
        <f t="shared" si="11"/>
        <v>159999.99999999997</v>
      </c>
      <c r="E229" s="1957">
        <f t="shared" si="11"/>
        <v>100962.9059369633</v>
      </c>
      <c r="F229" s="1957">
        <f t="shared" ref="F229:M238" si="14">SUMIF($Z$19:$Z$205, $C229, F$19:F$205)</f>
        <v>13848.207249354278</v>
      </c>
      <c r="G229" s="1957">
        <f t="shared" si="14"/>
        <v>45188.886813682388</v>
      </c>
      <c r="H229" s="1957">
        <f t="shared" si="14"/>
        <v>0</v>
      </c>
      <c r="I229" s="1957">
        <f t="shared" si="14"/>
        <v>0</v>
      </c>
      <c r="J229" s="1957">
        <f t="shared" si="14"/>
        <v>0</v>
      </c>
      <c r="K229" s="1957">
        <f t="shared" si="14"/>
        <v>0</v>
      </c>
      <c r="L229" s="1957">
        <f t="shared" si="14"/>
        <v>0</v>
      </c>
      <c r="M229" s="1957">
        <f t="shared" si="14"/>
        <v>0</v>
      </c>
      <c r="N229" s="1957">
        <f t="shared" si="13"/>
        <v>0</v>
      </c>
      <c r="O229" s="1957">
        <f t="shared" si="13"/>
        <v>0</v>
      </c>
      <c r="P229" s="1957">
        <f t="shared" si="13"/>
        <v>0</v>
      </c>
      <c r="Q229" s="1957">
        <f t="shared" si="13"/>
        <v>0</v>
      </c>
      <c r="R229" s="1957">
        <f t="shared" si="13"/>
        <v>0</v>
      </c>
      <c r="S229" s="1957">
        <f t="shared" si="13"/>
        <v>0</v>
      </c>
      <c r="T229" s="1957">
        <f t="shared" si="13"/>
        <v>0</v>
      </c>
      <c r="U229" s="1957">
        <f t="shared" si="13"/>
        <v>0</v>
      </c>
      <c r="V229" s="1957">
        <f t="shared" si="13"/>
        <v>0</v>
      </c>
      <c r="W229" s="1957">
        <f t="shared" si="13"/>
        <v>0</v>
      </c>
      <c r="X229" s="1957">
        <f t="shared" si="13"/>
        <v>0</v>
      </c>
    </row>
    <row r="230" spans="1:24" ht="15.95" customHeight="1">
      <c r="A230" s="1949"/>
      <c r="C230" s="248" t="s">
        <v>609</v>
      </c>
      <c r="D230" s="1957">
        <f t="shared" si="11"/>
        <v>-18634500</v>
      </c>
      <c r="E230" s="1957">
        <f t="shared" si="11"/>
        <v>-9298756.6879373249</v>
      </c>
      <c r="F230" s="1957">
        <f t="shared" si="14"/>
        <v>-3512359.7593892002</v>
      </c>
      <c r="G230" s="1957">
        <f t="shared" si="14"/>
        <v>-4413316.29987281</v>
      </c>
      <c r="H230" s="1957">
        <f t="shared" si="14"/>
        <v>0</v>
      </c>
      <c r="I230" s="1957">
        <f t="shared" si="14"/>
        <v>0</v>
      </c>
      <c r="J230" s="1957">
        <f t="shared" si="14"/>
        <v>0</v>
      </c>
      <c r="K230" s="1957">
        <f t="shared" si="14"/>
        <v>-1276625.8298013052</v>
      </c>
      <c r="L230" s="1957">
        <f t="shared" si="14"/>
        <v>-70022.373463084514</v>
      </c>
      <c r="M230" s="1957">
        <f t="shared" si="14"/>
        <v>-63419.049536276209</v>
      </c>
      <c r="N230" s="1957">
        <f t="shared" si="13"/>
        <v>0</v>
      </c>
      <c r="O230" s="1957">
        <f t="shared" si="13"/>
        <v>0</v>
      </c>
      <c r="P230" s="1957">
        <f t="shared" si="13"/>
        <v>0</v>
      </c>
      <c r="Q230" s="1957">
        <f t="shared" si="13"/>
        <v>0</v>
      </c>
      <c r="R230" s="1957">
        <f t="shared" si="13"/>
        <v>0</v>
      </c>
      <c r="S230" s="1957">
        <f t="shared" si="13"/>
        <v>0</v>
      </c>
      <c r="T230" s="1957">
        <f t="shared" si="13"/>
        <v>0</v>
      </c>
      <c r="U230" s="1957">
        <f t="shared" si="13"/>
        <v>0</v>
      </c>
      <c r="V230" s="1957">
        <f t="shared" si="13"/>
        <v>0</v>
      </c>
      <c r="W230" s="1957">
        <f t="shared" si="13"/>
        <v>0</v>
      </c>
      <c r="X230" s="1957">
        <f t="shared" si="13"/>
        <v>0</v>
      </c>
    </row>
    <row r="231" spans="1:24" ht="15.95" customHeight="1">
      <c r="A231" s="1949"/>
      <c r="C231" s="248" t="s">
        <v>16</v>
      </c>
      <c r="D231" s="1957">
        <f t="shared" si="11"/>
        <v>2000</v>
      </c>
      <c r="E231" s="1957">
        <f t="shared" si="11"/>
        <v>1356.3573678891994</v>
      </c>
      <c r="F231" s="1957">
        <f t="shared" si="14"/>
        <v>161.08898531771979</v>
      </c>
      <c r="G231" s="1957">
        <f t="shared" si="14"/>
        <v>18.664923022053141</v>
      </c>
      <c r="H231" s="1957">
        <f t="shared" si="14"/>
        <v>0</v>
      </c>
      <c r="I231" s="1957">
        <f t="shared" si="14"/>
        <v>0</v>
      </c>
      <c r="J231" s="1957">
        <f t="shared" si="14"/>
        <v>0</v>
      </c>
      <c r="K231" s="1957">
        <f t="shared" si="14"/>
        <v>422.75456220650301</v>
      </c>
      <c r="L231" s="1957">
        <f t="shared" si="14"/>
        <v>23.182547702550082</v>
      </c>
      <c r="M231" s="1957">
        <f t="shared" si="14"/>
        <v>17.951613861974678</v>
      </c>
      <c r="N231" s="1957">
        <f t="shared" si="13"/>
        <v>0</v>
      </c>
      <c r="O231" s="1957">
        <f t="shared" si="13"/>
        <v>0</v>
      </c>
      <c r="P231" s="1957">
        <f t="shared" si="13"/>
        <v>0</v>
      </c>
      <c r="Q231" s="1957">
        <f t="shared" si="13"/>
        <v>0</v>
      </c>
      <c r="R231" s="1957">
        <f t="shared" si="13"/>
        <v>0</v>
      </c>
      <c r="S231" s="1957">
        <f t="shared" si="13"/>
        <v>0</v>
      </c>
      <c r="T231" s="1957">
        <f t="shared" si="13"/>
        <v>0</v>
      </c>
      <c r="U231" s="1957">
        <f t="shared" si="13"/>
        <v>0</v>
      </c>
      <c r="V231" s="1957">
        <f t="shared" si="13"/>
        <v>0</v>
      </c>
      <c r="W231" s="1957">
        <f t="shared" si="13"/>
        <v>0</v>
      </c>
      <c r="X231" s="1957">
        <f t="shared" si="13"/>
        <v>0</v>
      </c>
    </row>
    <row r="232" spans="1:24" ht="15.95" customHeight="1">
      <c r="A232" s="1949"/>
      <c r="C232" s="248" t="s">
        <v>888</v>
      </c>
      <c r="D232" s="1957">
        <f t="shared" si="11"/>
        <v>0</v>
      </c>
      <c r="E232" s="1957">
        <f t="shared" si="11"/>
        <v>0</v>
      </c>
      <c r="F232" s="1957">
        <f t="shared" si="14"/>
        <v>0</v>
      </c>
      <c r="G232" s="1957">
        <f t="shared" si="14"/>
        <v>0</v>
      </c>
      <c r="H232" s="1957">
        <f t="shared" si="14"/>
        <v>0</v>
      </c>
      <c r="I232" s="1957">
        <f t="shared" si="14"/>
        <v>0</v>
      </c>
      <c r="J232" s="1957">
        <f t="shared" si="14"/>
        <v>0</v>
      </c>
      <c r="K232" s="1957">
        <f t="shared" si="14"/>
        <v>0</v>
      </c>
      <c r="L232" s="1957">
        <f t="shared" si="14"/>
        <v>0</v>
      </c>
      <c r="M232" s="1957">
        <f t="shared" si="14"/>
        <v>0</v>
      </c>
      <c r="N232" s="1957">
        <f t="shared" si="13"/>
        <v>0</v>
      </c>
      <c r="O232" s="1957">
        <f t="shared" si="13"/>
        <v>0</v>
      </c>
      <c r="P232" s="1957">
        <f t="shared" si="13"/>
        <v>0</v>
      </c>
      <c r="Q232" s="1957">
        <f t="shared" si="13"/>
        <v>0</v>
      </c>
      <c r="R232" s="1957">
        <f t="shared" si="13"/>
        <v>0</v>
      </c>
      <c r="S232" s="1957">
        <f t="shared" si="13"/>
        <v>0</v>
      </c>
      <c r="T232" s="1957">
        <f t="shared" si="13"/>
        <v>0</v>
      </c>
      <c r="U232" s="1957">
        <f t="shared" si="13"/>
        <v>0</v>
      </c>
      <c r="V232" s="1957">
        <f t="shared" si="13"/>
        <v>0</v>
      </c>
      <c r="W232" s="1957">
        <f t="shared" si="13"/>
        <v>0</v>
      </c>
      <c r="X232" s="1957">
        <f t="shared" si="13"/>
        <v>0</v>
      </c>
    </row>
    <row r="233" spans="1:24" ht="15.95" customHeight="1">
      <c r="A233" s="1949"/>
      <c r="C233" s="248" t="s">
        <v>86</v>
      </c>
      <c r="D233" s="1957">
        <f t="shared" si="11"/>
        <v>2044000</v>
      </c>
      <c r="E233" s="1957">
        <f t="shared" si="11"/>
        <v>712948.19591646828</v>
      </c>
      <c r="F233" s="1957">
        <f t="shared" si="14"/>
        <v>316406.21818453248</v>
      </c>
      <c r="G233" s="1957">
        <f t="shared" si="14"/>
        <v>990319.25998099451</v>
      </c>
      <c r="H233" s="1957">
        <f t="shared" si="14"/>
        <v>0</v>
      </c>
      <c r="I233" s="1957">
        <f t="shared" si="14"/>
        <v>0</v>
      </c>
      <c r="J233" s="1957">
        <f t="shared" si="14"/>
        <v>0</v>
      </c>
      <c r="K233" s="1957">
        <f t="shared" si="14"/>
        <v>16798.637902054936</v>
      </c>
      <c r="L233" s="1957">
        <f t="shared" si="14"/>
        <v>2130.6082036810512</v>
      </c>
      <c r="M233" s="1957">
        <f t="shared" si="14"/>
        <v>5397.0798122687438</v>
      </c>
      <c r="N233" s="1957">
        <f t="shared" si="13"/>
        <v>0</v>
      </c>
      <c r="O233" s="1957">
        <f t="shared" si="13"/>
        <v>0</v>
      </c>
      <c r="P233" s="1957">
        <f t="shared" si="13"/>
        <v>0</v>
      </c>
      <c r="Q233" s="1957">
        <f t="shared" si="13"/>
        <v>0</v>
      </c>
      <c r="R233" s="1957">
        <f t="shared" si="13"/>
        <v>0</v>
      </c>
      <c r="S233" s="1957">
        <f t="shared" si="13"/>
        <v>0</v>
      </c>
      <c r="T233" s="1957">
        <f t="shared" si="13"/>
        <v>0</v>
      </c>
      <c r="U233" s="1957">
        <f t="shared" si="13"/>
        <v>0</v>
      </c>
      <c r="V233" s="1957">
        <f t="shared" si="13"/>
        <v>0</v>
      </c>
      <c r="W233" s="1957">
        <f t="shared" si="13"/>
        <v>0</v>
      </c>
      <c r="X233" s="1957">
        <f t="shared" si="13"/>
        <v>0</v>
      </c>
    </row>
    <row r="234" spans="1:24" ht="15.95" customHeight="1">
      <c r="A234" s="1949"/>
      <c r="C234" s="248" t="s">
        <v>881</v>
      </c>
      <c r="D234" s="1957">
        <f t="shared" si="11"/>
        <v>21688000.000000004</v>
      </c>
      <c r="E234" s="1957">
        <f t="shared" si="11"/>
        <v>7564784.9672389254</v>
      </c>
      <c r="F234" s="1957">
        <f t="shared" si="14"/>
        <v>3357249.5401106365</v>
      </c>
      <c r="G234" s="1957">
        <f t="shared" si="14"/>
        <v>10507849.36911341</v>
      </c>
      <c r="H234" s="1957">
        <f t="shared" si="14"/>
        <v>0</v>
      </c>
      <c r="I234" s="1957">
        <f t="shared" si="14"/>
        <v>0</v>
      </c>
      <c r="J234" s="1957">
        <f t="shared" si="14"/>
        <v>0</v>
      </c>
      <c r="K234" s="1957">
        <f t="shared" si="14"/>
        <v>178243.08161436763</v>
      </c>
      <c r="L234" s="1957">
        <f t="shared" si="14"/>
        <v>22606.962192482704</v>
      </c>
      <c r="M234" s="1957">
        <f t="shared" si="14"/>
        <v>57266.079730178339</v>
      </c>
      <c r="N234" s="1957">
        <f t="shared" si="13"/>
        <v>0</v>
      </c>
      <c r="O234" s="1957">
        <f t="shared" si="13"/>
        <v>0</v>
      </c>
      <c r="P234" s="1957">
        <f t="shared" si="13"/>
        <v>0</v>
      </c>
      <c r="Q234" s="1957">
        <f t="shared" si="13"/>
        <v>0</v>
      </c>
      <c r="R234" s="1957">
        <f t="shared" si="13"/>
        <v>0</v>
      </c>
      <c r="S234" s="1957">
        <f t="shared" si="13"/>
        <v>0</v>
      </c>
      <c r="T234" s="1957">
        <f t="shared" si="13"/>
        <v>0</v>
      </c>
      <c r="U234" s="1957">
        <f t="shared" si="13"/>
        <v>0</v>
      </c>
      <c r="V234" s="1957">
        <f t="shared" si="13"/>
        <v>0</v>
      </c>
      <c r="W234" s="1957">
        <f t="shared" si="13"/>
        <v>0</v>
      </c>
      <c r="X234" s="1957">
        <f t="shared" si="13"/>
        <v>0</v>
      </c>
    </row>
    <row r="235" spans="1:24" ht="15.95" customHeight="1">
      <c r="A235" s="1949"/>
      <c r="C235" s="248" t="s">
        <v>674</v>
      </c>
      <c r="D235" s="1957">
        <f t="shared" ref="D235:E248" si="15">SUMIF($Z$19:$Z$205, $C235, D$19:D$205)</f>
        <v>-7116899.9999999981</v>
      </c>
      <c r="E235" s="1957">
        <f t="shared" si="15"/>
        <v>-3628315.6693489715</v>
      </c>
      <c r="F235" s="1957">
        <f t="shared" si="14"/>
        <v>-1341447.5609159404</v>
      </c>
      <c r="G235" s="1957">
        <f t="shared" si="14"/>
        <v>-2003366.7989519145</v>
      </c>
      <c r="H235" s="1957">
        <f t="shared" si="14"/>
        <v>0</v>
      </c>
      <c r="I235" s="1957">
        <f t="shared" si="14"/>
        <v>0</v>
      </c>
      <c r="J235" s="1957">
        <f t="shared" si="14"/>
        <v>0</v>
      </c>
      <c r="K235" s="1957">
        <f t="shared" si="14"/>
        <v>-81184.608640473598</v>
      </c>
      <c r="L235" s="1957">
        <f t="shared" si="14"/>
        <v>-17262.491327509135</v>
      </c>
      <c r="M235" s="1957">
        <f t="shared" si="14"/>
        <v>-45322.870815189824</v>
      </c>
      <c r="N235" s="1957">
        <f t="shared" si="13"/>
        <v>0</v>
      </c>
      <c r="O235" s="1957">
        <f t="shared" si="13"/>
        <v>0</v>
      </c>
      <c r="P235" s="1957">
        <f t="shared" si="13"/>
        <v>0</v>
      </c>
      <c r="Q235" s="1957">
        <f t="shared" si="13"/>
        <v>0</v>
      </c>
      <c r="R235" s="1957">
        <f t="shared" si="13"/>
        <v>0</v>
      </c>
      <c r="S235" s="1957">
        <f t="shared" si="13"/>
        <v>0</v>
      </c>
      <c r="T235" s="1957">
        <f t="shared" si="13"/>
        <v>0</v>
      </c>
      <c r="U235" s="1957">
        <f t="shared" si="13"/>
        <v>0</v>
      </c>
      <c r="V235" s="1957">
        <f t="shared" si="13"/>
        <v>0</v>
      </c>
      <c r="W235" s="1957">
        <f t="shared" si="13"/>
        <v>0</v>
      </c>
      <c r="X235" s="1957">
        <f t="shared" si="13"/>
        <v>0</v>
      </c>
    </row>
    <row r="236" spans="1:24" ht="15.95" customHeight="1">
      <c r="A236" s="1949"/>
      <c r="C236" s="248" t="s">
        <v>892</v>
      </c>
      <c r="D236" s="1957">
        <f t="shared" si="15"/>
        <v>1908000.0000000002</v>
      </c>
      <c r="E236" s="1957">
        <f t="shared" si="15"/>
        <v>1157247.2311173053</v>
      </c>
      <c r="F236" s="1957">
        <f t="shared" si="14"/>
        <v>254916.49731237837</v>
      </c>
      <c r="G236" s="1957">
        <f t="shared" si="14"/>
        <v>63460.642337771533</v>
      </c>
      <c r="H236" s="1957">
        <f t="shared" si="14"/>
        <v>0</v>
      </c>
      <c r="I236" s="1957">
        <f t="shared" si="14"/>
        <v>0</v>
      </c>
      <c r="J236" s="1957">
        <f t="shared" si="14"/>
        <v>0</v>
      </c>
      <c r="K236" s="1957">
        <f t="shared" si="14"/>
        <v>394035.8117762506</v>
      </c>
      <c r="L236" s="1957">
        <f t="shared" si="14"/>
        <v>21607.70058953005</v>
      </c>
      <c r="M236" s="1957">
        <f t="shared" si="14"/>
        <v>16732.116866764296</v>
      </c>
      <c r="N236" s="1957">
        <f t="shared" si="13"/>
        <v>0</v>
      </c>
      <c r="O236" s="1957">
        <f t="shared" si="13"/>
        <v>0</v>
      </c>
      <c r="P236" s="1957">
        <f t="shared" si="13"/>
        <v>0</v>
      </c>
      <c r="Q236" s="1957">
        <f t="shared" si="13"/>
        <v>0</v>
      </c>
      <c r="R236" s="1957">
        <f t="shared" si="13"/>
        <v>0</v>
      </c>
      <c r="S236" s="1957">
        <f t="shared" si="13"/>
        <v>0</v>
      </c>
      <c r="T236" s="1957">
        <f t="shared" si="13"/>
        <v>0</v>
      </c>
      <c r="U236" s="1957">
        <f t="shared" si="13"/>
        <v>0</v>
      </c>
      <c r="V236" s="1957">
        <f t="shared" si="13"/>
        <v>0</v>
      </c>
      <c r="W236" s="1957">
        <f t="shared" si="13"/>
        <v>0</v>
      </c>
      <c r="X236" s="1957">
        <f t="shared" si="13"/>
        <v>0</v>
      </c>
    </row>
    <row r="237" spans="1:24" ht="15.95" customHeight="1">
      <c r="A237" s="1949"/>
      <c r="C237" s="248" t="s">
        <v>87</v>
      </c>
      <c r="D237" s="1957">
        <f t="shared" si="15"/>
        <v>1635500.0000000002</v>
      </c>
      <c r="E237" s="1957">
        <f t="shared" si="15"/>
        <v>574119.27233920444</v>
      </c>
      <c r="F237" s="1957">
        <f t="shared" si="14"/>
        <v>982630.22767992248</v>
      </c>
      <c r="G237" s="1957">
        <f t="shared" si="14"/>
        <v>78750.49998087321</v>
      </c>
      <c r="H237" s="1957">
        <f t="shared" si="14"/>
        <v>0</v>
      </c>
      <c r="I237" s="1957">
        <f t="shared" si="14"/>
        <v>0</v>
      </c>
      <c r="J237" s="1957">
        <f t="shared" si="14"/>
        <v>0</v>
      </c>
      <c r="K237" s="1957">
        <f t="shared" si="14"/>
        <v>0</v>
      </c>
      <c r="L237" s="1957">
        <f t="shared" si="14"/>
        <v>0</v>
      </c>
      <c r="M237" s="1957">
        <f t="shared" si="14"/>
        <v>0</v>
      </c>
      <c r="N237" s="1957">
        <f t="shared" si="13"/>
        <v>0</v>
      </c>
      <c r="O237" s="1957">
        <f t="shared" si="13"/>
        <v>0</v>
      </c>
      <c r="P237" s="1957">
        <f t="shared" si="13"/>
        <v>0</v>
      </c>
      <c r="Q237" s="1957">
        <f t="shared" si="13"/>
        <v>0</v>
      </c>
      <c r="R237" s="1957">
        <f t="shared" si="13"/>
        <v>0</v>
      </c>
      <c r="S237" s="1957">
        <f t="shared" si="13"/>
        <v>0</v>
      </c>
      <c r="T237" s="1957">
        <f t="shared" si="13"/>
        <v>0</v>
      </c>
      <c r="U237" s="1957">
        <f t="shared" si="13"/>
        <v>0</v>
      </c>
      <c r="V237" s="1957">
        <f t="shared" si="13"/>
        <v>0</v>
      </c>
      <c r="W237" s="1957">
        <f t="shared" si="13"/>
        <v>0</v>
      </c>
      <c r="X237" s="1957">
        <f t="shared" si="13"/>
        <v>0</v>
      </c>
    </row>
    <row r="238" spans="1:24" ht="15.95" customHeight="1">
      <c r="A238" s="1949"/>
      <c r="C238" s="248" t="s">
        <v>88</v>
      </c>
      <c r="D238" s="1957">
        <f t="shared" si="15"/>
        <v>302794.00000000006</v>
      </c>
      <c r="E238" s="1957">
        <f t="shared" si="15"/>
        <v>232197.08889590731</v>
      </c>
      <c r="F238" s="1957">
        <f t="shared" si="14"/>
        <v>52300.584115561454</v>
      </c>
      <c r="G238" s="1957">
        <f t="shared" si="14"/>
        <v>18296.326988531251</v>
      </c>
      <c r="H238" s="1957">
        <f t="shared" si="14"/>
        <v>0</v>
      </c>
      <c r="I238" s="1957">
        <f t="shared" si="14"/>
        <v>0</v>
      </c>
      <c r="J238" s="1957">
        <f t="shared" si="14"/>
        <v>0</v>
      </c>
      <c r="K238" s="1957">
        <f t="shared" si="14"/>
        <v>0</v>
      </c>
      <c r="L238" s="1957">
        <f t="shared" si="14"/>
        <v>0</v>
      </c>
      <c r="M238" s="1957">
        <f t="shared" si="14"/>
        <v>0</v>
      </c>
      <c r="N238" s="1957">
        <f t="shared" ref="N238:X248" si="16">SUMIF($Z$19:$Z$205, $C238, N$19:N$205)</f>
        <v>0</v>
      </c>
      <c r="O238" s="1957">
        <f t="shared" si="16"/>
        <v>0</v>
      </c>
      <c r="P238" s="1957">
        <f t="shared" si="16"/>
        <v>0</v>
      </c>
      <c r="Q238" s="1957">
        <f t="shared" si="16"/>
        <v>0</v>
      </c>
      <c r="R238" s="1957">
        <f t="shared" si="16"/>
        <v>0</v>
      </c>
      <c r="S238" s="1957">
        <f t="shared" si="16"/>
        <v>0</v>
      </c>
      <c r="T238" s="1957">
        <f t="shared" si="16"/>
        <v>0</v>
      </c>
      <c r="U238" s="1957">
        <f t="shared" si="16"/>
        <v>0</v>
      </c>
      <c r="V238" s="1957">
        <f t="shared" si="16"/>
        <v>0</v>
      </c>
      <c r="W238" s="1957">
        <f t="shared" si="16"/>
        <v>0</v>
      </c>
      <c r="X238" s="1957">
        <f t="shared" si="16"/>
        <v>0</v>
      </c>
    </row>
    <row r="239" spans="1:24" ht="15.95" customHeight="1">
      <c r="A239" s="1949"/>
      <c r="C239" s="248" t="s">
        <v>891</v>
      </c>
      <c r="D239" s="1957">
        <f t="shared" si="15"/>
        <v>204805.99999999983</v>
      </c>
      <c r="E239" s="1957">
        <f t="shared" si="15"/>
        <v>153071.18598100226</v>
      </c>
      <c r="F239" s="1957">
        <f t="shared" ref="F239:M248" si="17">SUMIF($Z$19:$Z$205, $C239, F$19:F$205)</f>
        <v>36359.270226007211</v>
      </c>
      <c r="G239" s="1957">
        <f t="shared" si="17"/>
        <v>14744.958663609563</v>
      </c>
      <c r="H239" s="1957">
        <f t="shared" si="17"/>
        <v>0</v>
      </c>
      <c r="I239" s="1957">
        <f t="shared" si="17"/>
        <v>0</v>
      </c>
      <c r="J239" s="1957">
        <f t="shared" si="17"/>
        <v>0</v>
      </c>
      <c r="K239" s="1957">
        <f t="shared" si="17"/>
        <v>67.083524402227297</v>
      </c>
      <c r="L239" s="1957">
        <f t="shared" si="17"/>
        <v>362.25103177202749</v>
      </c>
      <c r="M239" s="1957">
        <f t="shared" si="17"/>
        <v>201.25057320668191</v>
      </c>
      <c r="N239" s="1957">
        <f t="shared" si="16"/>
        <v>0</v>
      </c>
      <c r="O239" s="1957">
        <f t="shared" si="16"/>
        <v>0</v>
      </c>
      <c r="P239" s="1957">
        <f t="shared" si="16"/>
        <v>0</v>
      </c>
      <c r="Q239" s="1957">
        <f t="shared" si="16"/>
        <v>0</v>
      </c>
      <c r="R239" s="1957">
        <f t="shared" si="16"/>
        <v>0</v>
      </c>
      <c r="S239" s="1957">
        <f t="shared" si="16"/>
        <v>0</v>
      </c>
      <c r="T239" s="1957">
        <f t="shared" si="16"/>
        <v>0</v>
      </c>
      <c r="U239" s="1957">
        <f t="shared" si="16"/>
        <v>0</v>
      </c>
      <c r="V239" s="1957">
        <f t="shared" si="16"/>
        <v>0</v>
      </c>
      <c r="W239" s="1957">
        <f t="shared" si="16"/>
        <v>0</v>
      </c>
      <c r="X239" s="1957">
        <f t="shared" si="16"/>
        <v>0</v>
      </c>
    </row>
    <row r="240" spans="1:24" ht="15.95" customHeight="1">
      <c r="A240" s="1949"/>
      <c r="C240" s="248" t="s">
        <v>10</v>
      </c>
      <c r="D240" s="1957">
        <f t="shared" si="15"/>
        <v>183000</v>
      </c>
      <c r="E240" s="1957">
        <f t="shared" si="15"/>
        <v>63060.272156222214</v>
      </c>
      <c r="F240" s="1957">
        <f t="shared" si="17"/>
        <v>33443.075228071088</v>
      </c>
      <c r="G240" s="1957">
        <f t="shared" si="17"/>
        <v>85470.055760939198</v>
      </c>
      <c r="H240" s="1957">
        <f t="shared" si="17"/>
        <v>0</v>
      </c>
      <c r="I240" s="1957">
        <f t="shared" si="17"/>
        <v>0</v>
      </c>
      <c r="J240" s="1957">
        <f t="shared" si="17"/>
        <v>0</v>
      </c>
      <c r="K240" s="1957">
        <f t="shared" si="17"/>
        <v>590.00877667534792</v>
      </c>
      <c r="L240" s="1957">
        <f t="shared" si="17"/>
        <v>74.98142254939637</v>
      </c>
      <c r="M240" s="1957">
        <f t="shared" si="17"/>
        <v>361.60665554275704</v>
      </c>
      <c r="N240" s="1957">
        <f t="shared" si="16"/>
        <v>0</v>
      </c>
      <c r="O240" s="1957">
        <f t="shared" si="16"/>
        <v>0</v>
      </c>
      <c r="P240" s="1957">
        <f t="shared" si="16"/>
        <v>0</v>
      </c>
      <c r="Q240" s="1957">
        <f t="shared" si="16"/>
        <v>0</v>
      </c>
      <c r="R240" s="1957">
        <f t="shared" si="16"/>
        <v>0</v>
      </c>
      <c r="S240" s="1957">
        <f t="shared" si="16"/>
        <v>0</v>
      </c>
      <c r="T240" s="1957">
        <f t="shared" si="16"/>
        <v>0</v>
      </c>
      <c r="U240" s="1957">
        <f t="shared" si="16"/>
        <v>0</v>
      </c>
      <c r="V240" s="1957">
        <f t="shared" si="16"/>
        <v>0</v>
      </c>
      <c r="W240" s="1957">
        <f t="shared" si="16"/>
        <v>0</v>
      </c>
      <c r="X240" s="1957">
        <f t="shared" si="16"/>
        <v>0</v>
      </c>
    </row>
    <row r="241" spans="1:24" ht="15.95" customHeight="1">
      <c r="A241" s="1949"/>
      <c r="C241" s="248" t="s">
        <v>1071</v>
      </c>
      <c r="D241" s="1957">
        <f t="shared" si="15"/>
        <v>-60000</v>
      </c>
      <c r="E241" s="1957">
        <f t="shared" si="15"/>
        <v>-29275.347719650039</v>
      </c>
      <c r="F241" s="1957">
        <f t="shared" si="17"/>
        <v>-9418.4784776528468</v>
      </c>
      <c r="G241" s="1957">
        <f t="shared" si="17"/>
        <v>-21301.481877608363</v>
      </c>
      <c r="H241" s="1957">
        <f t="shared" si="17"/>
        <v>0</v>
      </c>
      <c r="I241" s="1957">
        <f t="shared" si="17"/>
        <v>0</v>
      </c>
      <c r="J241" s="1957">
        <f t="shared" si="17"/>
        <v>0</v>
      </c>
      <c r="K241" s="1957">
        <f t="shared" si="17"/>
        <v>0</v>
      </c>
      <c r="L241" s="1957">
        <f t="shared" si="17"/>
        <v>-4.6919250887510762</v>
      </c>
      <c r="M241" s="1957">
        <f t="shared" si="17"/>
        <v>0</v>
      </c>
      <c r="N241" s="1957">
        <f t="shared" si="16"/>
        <v>0</v>
      </c>
      <c r="O241" s="1957">
        <f t="shared" si="16"/>
        <v>0</v>
      </c>
      <c r="P241" s="1957">
        <f t="shared" si="16"/>
        <v>0</v>
      </c>
      <c r="Q241" s="1957">
        <f t="shared" si="16"/>
        <v>0</v>
      </c>
      <c r="R241" s="1957">
        <f t="shared" si="16"/>
        <v>0</v>
      </c>
      <c r="S241" s="1957">
        <f t="shared" si="16"/>
        <v>0</v>
      </c>
      <c r="T241" s="1957">
        <f t="shared" si="16"/>
        <v>0</v>
      </c>
      <c r="U241" s="1957">
        <f t="shared" si="16"/>
        <v>0</v>
      </c>
      <c r="V241" s="1957">
        <f t="shared" si="16"/>
        <v>0</v>
      </c>
      <c r="W241" s="1957">
        <f t="shared" si="16"/>
        <v>0</v>
      </c>
      <c r="X241" s="1957">
        <f t="shared" si="16"/>
        <v>0</v>
      </c>
    </row>
    <row r="242" spans="1:24" ht="15.95" customHeight="1">
      <c r="A242" s="1949"/>
      <c r="C242" s="248" t="s">
        <v>653</v>
      </c>
      <c r="D242" s="1957">
        <f t="shared" si="15"/>
        <v>4223500</v>
      </c>
      <c r="E242" s="1957">
        <f t="shared" si="15"/>
        <v>2312905.2378973034</v>
      </c>
      <c r="F242" s="1957">
        <f t="shared" si="17"/>
        <v>802571.62004884623</v>
      </c>
      <c r="G242" s="1957">
        <f t="shared" si="17"/>
        <v>799978.2481638866</v>
      </c>
      <c r="H242" s="1957">
        <f t="shared" si="17"/>
        <v>0</v>
      </c>
      <c r="I242" s="1957">
        <f t="shared" si="17"/>
        <v>0</v>
      </c>
      <c r="J242" s="1957">
        <f t="shared" si="17"/>
        <v>0</v>
      </c>
      <c r="K242" s="1957">
        <f t="shared" si="17"/>
        <v>278210.48981885228</v>
      </c>
      <c r="L242" s="1957">
        <f t="shared" si="17"/>
        <v>15256.199526061924</v>
      </c>
      <c r="M242" s="1957">
        <f t="shared" si="17"/>
        <v>14578.204545049122</v>
      </c>
      <c r="N242" s="1957">
        <f t="shared" si="16"/>
        <v>0</v>
      </c>
      <c r="O242" s="1957">
        <f t="shared" si="16"/>
        <v>0</v>
      </c>
      <c r="P242" s="1957">
        <f t="shared" si="16"/>
        <v>0</v>
      </c>
      <c r="Q242" s="1957">
        <f t="shared" si="16"/>
        <v>0</v>
      </c>
      <c r="R242" s="1957">
        <f t="shared" si="16"/>
        <v>0</v>
      </c>
      <c r="S242" s="1957">
        <f t="shared" si="16"/>
        <v>0</v>
      </c>
      <c r="T242" s="1957">
        <f t="shared" si="16"/>
        <v>0</v>
      </c>
      <c r="U242" s="1957">
        <f t="shared" si="16"/>
        <v>0</v>
      </c>
      <c r="V242" s="1957">
        <f t="shared" si="16"/>
        <v>0</v>
      </c>
      <c r="W242" s="1957">
        <f t="shared" si="16"/>
        <v>0</v>
      </c>
      <c r="X242" s="1957">
        <f t="shared" si="16"/>
        <v>0</v>
      </c>
    </row>
    <row r="243" spans="1:24" ht="15.95" customHeight="1">
      <c r="A243" s="1949"/>
      <c r="C243" s="248" t="s">
        <v>788</v>
      </c>
      <c r="D243" s="1957">
        <f t="shared" si="15"/>
        <v>472000.00000000017</v>
      </c>
      <c r="E243" s="1957">
        <f t="shared" si="15"/>
        <v>236028.31255242354</v>
      </c>
      <c r="F243" s="1957">
        <f t="shared" si="17"/>
        <v>81859.072601552703</v>
      </c>
      <c r="G243" s="1957">
        <f t="shared" si="17"/>
        <v>118647.26676944119</v>
      </c>
      <c r="H243" s="1957">
        <f t="shared" si="17"/>
        <v>0</v>
      </c>
      <c r="I243" s="1957">
        <f t="shared" si="17"/>
        <v>0</v>
      </c>
      <c r="J243" s="1957">
        <f t="shared" si="17"/>
        <v>0</v>
      </c>
      <c r="K243" s="1957">
        <f t="shared" si="17"/>
        <v>32095.255390967664</v>
      </c>
      <c r="L243" s="1957">
        <f t="shared" si="17"/>
        <v>1761.1439240881946</v>
      </c>
      <c r="M243" s="1957">
        <f t="shared" si="17"/>
        <v>1608.948761526693</v>
      </c>
      <c r="N243" s="1957">
        <f t="shared" si="16"/>
        <v>0</v>
      </c>
      <c r="O243" s="1957">
        <f t="shared" si="16"/>
        <v>0</v>
      </c>
      <c r="P243" s="1957">
        <f t="shared" si="16"/>
        <v>0</v>
      </c>
      <c r="Q243" s="1957">
        <f t="shared" si="16"/>
        <v>0</v>
      </c>
      <c r="R243" s="1957">
        <f t="shared" si="16"/>
        <v>0</v>
      </c>
      <c r="S243" s="1957">
        <f t="shared" si="16"/>
        <v>0</v>
      </c>
      <c r="T243" s="1957">
        <f t="shared" si="16"/>
        <v>0</v>
      </c>
      <c r="U243" s="1957">
        <f t="shared" si="16"/>
        <v>0</v>
      </c>
      <c r="V243" s="1957">
        <f t="shared" si="16"/>
        <v>0</v>
      </c>
      <c r="W243" s="1957">
        <f t="shared" si="16"/>
        <v>0</v>
      </c>
      <c r="X243" s="1957">
        <f t="shared" si="16"/>
        <v>0</v>
      </c>
    </row>
    <row r="244" spans="1:24" ht="15.95" customHeight="1">
      <c r="A244" s="1949"/>
      <c r="C244" s="248" t="s">
        <v>343</v>
      </c>
      <c r="D244" s="1957">
        <f t="shared" si="15"/>
        <v>6211500</v>
      </c>
      <c r="E244" s="1957">
        <f t="shared" si="15"/>
        <v>3115024.2874427517</v>
      </c>
      <c r="F244" s="1957">
        <f t="shared" si="17"/>
        <v>1073260.4166929591</v>
      </c>
      <c r="G244" s="1957">
        <f t="shared" si="17"/>
        <v>1544473.5921879774</v>
      </c>
      <c r="H244" s="1957">
        <f t="shared" si="17"/>
        <v>0</v>
      </c>
      <c r="I244" s="1957">
        <f t="shared" si="17"/>
        <v>0</v>
      </c>
      <c r="J244" s="1957">
        <f t="shared" si="17"/>
        <v>0</v>
      </c>
      <c r="K244" s="1957">
        <f t="shared" si="17"/>
        <v>433362.72860477143</v>
      </c>
      <c r="L244" s="1957">
        <f t="shared" si="17"/>
        <v>23778.893284748261</v>
      </c>
      <c r="M244" s="1957">
        <f t="shared" si="17"/>
        <v>21600.081786793337</v>
      </c>
      <c r="N244" s="1957">
        <f t="shared" si="16"/>
        <v>0</v>
      </c>
      <c r="O244" s="1957">
        <f t="shared" si="16"/>
        <v>0</v>
      </c>
      <c r="P244" s="1957">
        <f t="shared" si="16"/>
        <v>0</v>
      </c>
      <c r="Q244" s="1957">
        <f t="shared" si="16"/>
        <v>0</v>
      </c>
      <c r="R244" s="1957">
        <f t="shared" si="16"/>
        <v>0</v>
      </c>
      <c r="S244" s="1957">
        <f t="shared" si="16"/>
        <v>0</v>
      </c>
      <c r="T244" s="1957">
        <f t="shared" si="16"/>
        <v>0</v>
      </c>
      <c r="U244" s="1957">
        <f t="shared" si="16"/>
        <v>0</v>
      </c>
      <c r="V244" s="1957">
        <f t="shared" si="16"/>
        <v>0</v>
      </c>
      <c r="W244" s="1957">
        <f t="shared" si="16"/>
        <v>0</v>
      </c>
      <c r="X244" s="1957">
        <f t="shared" si="16"/>
        <v>0</v>
      </c>
    </row>
    <row r="245" spans="1:24" ht="15.95" customHeight="1">
      <c r="A245" s="1949"/>
      <c r="C245" s="248" t="s">
        <v>675</v>
      </c>
      <c r="D245" s="1957">
        <f t="shared" si="15"/>
        <v>1425000</v>
      </c>
      <c r="E245" s="1957">
        <f t="shared" si="15"/>
        <v>856111.31801245257</v>
      </c>
      <c r="F245" s="1957">
        <f t="shared" si="17"/>
        <v>241160.90917922431</v>
      </c>
      <c r="G245" s="1957">
        <f t="shared" si="17"/>
        <v>259404.6657601406</v>
      </c>
      <c r="H245" s="1957">
        <f t="shared" si="17"/>
        <v>0</v>
      </c>
      <c r="I245" s="1957">
        <f t="shared" si="17"/>
        <v>0</v>
      </c>
      <c r="J245" s="1957">
        <f t="shared" si="17"/>
        <v>0</v>
      </c>
      <c r="K245" s="1957">
        <f t="shared" si="17"/>
        <v>61071.712764052856</v>
      </c>
      <c r="L245" s="1957">
        <f t="shared" si="17"/>
        <v>3852.6676425540591</v>
      </c>
      <c r="M245" s="1957">
        <f t="shared" si="17"/>
        <v>3398.726641575262</v>
      </c>
      <c r="N245" s="1957">
        <f t="shared" si="16"/>
        <v>0</v>
      </c>
      <c r="O245" s="1957">
        <f t="shared" si="16"/>
        <v>0</v>
      </c>
      <c r="P245" s="1957">
        <f t="shared" si="16"/>
        <v>0</v>
      </c>
      <c r="Q245" s="1957">
        <f t="shared" si="16"/>
        <v>0</v>
      </c>
      <c r="R245" s="1957">
        <f t="shared" si="16"/>
        <v>0</v>
      </c>
      <c r="S245" s="1957">
        <f t="shared" si="16"/>
        <v>0</v>
      </c>
      <c r="T245" s="1957">
        <f t="shared" si="16"/>
        <v>0</v>
      </c>
      <c r="U245" s="1957">
        <f t="shared" si="16"/>
        <v>0</v>
      </c>
      <c r="V245" s="1957">
        <f t="shared" si="16"/>
        <v>0</v>
      </c>
      <c r="W245" s="1957">
        <f t="shared" si="16"/>
        <v>0</v>
      </c>
      <c r="X245" s="1957">
        <f t="shared" si="16"/>
        <v>0</v>
      </c>
    </row>
    <row r="246" spans="1:24" ht="15.95" customHeight="1">
      <c r="A246" s="1949"/>
      <c r="C246" s="248" t="s">
        <v>11</v>
      </c>
      <c r="D246" s="1957">
        <f t="shared" si="15"/>
        <v>18260414.309999999</v>
      </c>
      <c r="E246" s="1957">
        <f t="shared" si="15"/>
        <v>8400848.1475480236</v>
      </c>
      <c r="F246" s="1957">
        <f t="shared" si="17"/>
        <v>2742746.7304182863</v>
      </c>
      <c r="G246" s="1957">
        <f t="shared" si="17"/>
        <v>5938961.6547282431</v>
      </c>
      <c r="H246" s="1957">
        <f t="shared" si="17"/>
        <v>0</v>
      </c>
      <c r="I246" s="1957">
        <f t="shared" si="17"/>
        <v>0</v>
      </c>
      <c r="J246" s="1957">
        <f t="shared" si="17"/>
        <v>0</v>
      </c>
      <c r="K246" s="1957">
        <f t="shared" si="17"/>
        <v>1065261.1751902751</v>
      </c>
      <c r="L246" s="1957">
        <f t="shared" si="17"/>
        <v>58415.615624888545</v>
      </c>
      <c r="M246" s="1957">
        <f t="shared" si="17"/>
        <v>54180.98649028394</v>
      </c>
      <c r="N246" s="1957">
        <f t="shared" si="16"/>
        <v>0</v>
      </c>
      <c r="O246" s="1957">
        <f t="shared" si="16"/>
        <v>0</v>
      </c>
      <c r="P246" s="1957">
        <f t="shared" si="16"/>
        <v>0</v>
      </c>
      <c r="Q246" s="1957">
        <f t="shared" si="16"/>
        <v>0</v>
      </c>
      <c r="R246" s="1957">
        <f t="shared" si="16"/>
        <v>0</v>
      </c>
      <c r="S246" s="1957">
        <f t="shared" si="16"/>
        <v>0</v>
      </c>
      <c r="T246" s="1957">
        <f t="shared" si="16"/>
        <v>0</v>
      </c>
      <c r="U246" s="1957">
        <f t="shared" si="16"/>
        <v>0</v>
      </c>
      <c r="V246" s="1957">
        <f t="shared" si="16"/>
        <v>0</v>
      </c>
      <c r="W246" s="1957">
        <f t="shared" si="16"/>
        <v>0</v>
      </c>
      <c r="X246" s="1957">
        <f t="shared" si="16"/>
        <v>0</v>
      </c>
    </row>
    <row r="247" spans="1:24" ht="15.95" customHeight="1">
      <c r="A247" s="1949"/>
      <c r="B247" s="1094"/>
      <c r="C247" s="248" t="s">
        <v>12</v>
      </c>
      <c r="D247" s="1957">
        <f t="shared" si="15"/>
        <v>4217085.6900000004</v>
      </c>
      <c r="E247" s="1957">
        <f t="shared" si="15"/>
        <v>2688861.1115768799</v>
      </c>
      <c r="F247" s="1957">
        <f t="shared" si="17"/>
        <v>753525.79501979786</v>
      </c>
      <c r="G247" s="1957">
        <f t="shared" si="17"/>
        <v>401099.99504113599</v>
      </c>
      <c r="H247" s="1957">
        <f t="shared" si="17"/>
        <v>0</v>
      </c>
      <c r="I247" s="1957">
        <f t="shared" si="17"/>
        <v>0</v>
      </c>
      <c r="J247" s="1957">
        <f t="shared" si="17"/>
        <v>0</v>
      </c>
      <c r="K247" s="1957">
        <f t="shared" si="17"/>
        <v>337460.71963278559</v>
      </c>
      <c r="L247" s="1957">
        <f t="shared" si="17"/>
        <v>18505.298180088073</v>
      </c>
      <c r="M247" s="1957">
        <f t="shared" si="17"/>
        <v>17632.770549313151</v>
      </c>
      <c r="N247" s="1957">
        <f t="shared" si="16"/>
        <v>0</v>
      </c>
      <c r="O247" s="1957">
        <f t="shared" si="16"/>
        <v>0</v>
      </c>
      <c r="P247" s="1957">
        <f t="shared" si="16"/>
        <v>0</v>
      </c>
      <c r="Q247" s="1957">
        <f t="shared" si="16"/>
        <v>0</v>
      </c>
      <c r="R247" s="1957">
        <f t="shared" si="16"/>
        <v>0</v>
      </c>
      <c r="S247" s="1957">
        <f t="shared" si="16"/>
        <v>0</v>
      </c>
      <c r="T247" s="1957">
        <f t="shared" si="16"/>
        <v>0</v>
      </c>
      <c r="U247" s="1957">
        <f t="shared" si="16"/>
        <v>0</v>
      </c>
      <c r="V247" s="1957">
        <f t="shared" si="16"/>
        <v>0</v>
      </c>
      <c r="W247" s="1957">
        <f t="shared" si="16"/>
        <v>0</v>
      </c>
      <c r="X247" s="1957">
        <f t="shared" si="16"/>
        <v>0</v>
      </c>
    </row>
    <row r="248" spans="1:24" ht="15.95" customHeight="1">
      <c r="A248" s="1949"/>
      <c r="B248" s="1094"/>
      <c r="C248" s="248" t="s">
        <v>9</v>
      </c>
      <c r="D248" s="1957">
        <f t="shared" si="15"/>
        <v>0</v>
      </c>
      <c r="E248" s="1957">
        <f t="shared" si="15"/>
        <v>0</v>
      </c>
      <c r="F248" s="1957">
        <f t="shared" si="17"/>
        <v>0</v>
      </c>
      <c r="G248" s="1957">
        <f t="shared" si="17"/>
        <v>0</v>
      </c>
      <c r="H248" s="1957">
        <f t="shared" si="17"/>
        <v>0</v>
      </c>
      <c r="I248" s="1957">
        <f t="shared" si="17"/>
        <v>0</v>
      </c>
      <c r="J248" s="1957">
        <f t="shared" si="17"/>
        <v>0</v>
      </c>
      <c r="K248" s="1957">
        <f t="shared" si="17"/>
        <v>0</v>
      </c>
      <c r="L248" s="1957">
        <f t="shared" si="17"/>
        <v>0</v>
      </c>
      <c r="M248" s="1957">
        <f t="shared" si="17"/>
        <v>0</v>
      </c>
      <c r="N248" s="1957">
        <f t="shared" si="16"/>
        <v>0</v>
      </c>
      <c r="O248" s="1957">
        <f t="shared" si="16"/>
        <v>0</v>
      </c>
      <c r="P248" s="1957">
        <f t="shared" si="16"/>
        <v>0</v>
      </c>
      <c r="Q248" s="1957">
        <f t="shared" si="16"/>
        <v>0</v>
      </c>
      <c r="R248" s="1957">
        <f t="shared" si="16"/>
        <v>0</v>
      </c>
      <c r="S248" s="1957">
        <f t="shared" si="16"/>
        <v>0</v>
      </c>
      <c r="T248" s="1957">
        <f t="shared" si="16"/>
        <v>0</v>
      </c>
      <c r="U248" s="1957">
        <f t="shared" si="16"/>
        <v>0</v>
      </c>
      <c r="V248" s="1957">
        <f t="shared" si="16"/>
        <v>0</v>
      </c>
      <c r="W248" s="1957">
        <f t="shared" si="16"/>
        <v>0</v>
      </c>
      <c r="X248" s="1957">
        <f t="shared" si="16"/>
        <v>0</v>
      </c>
    </row>
    <row r="249" spans="1:24" ht="15.95" customHeight="1">
      <c r="A249" s="1949"/>
      <c r="B249" s="1094"/>
      <c r="C249" s="1954"/>
      <c r="D249" s="1957"/>
      <c r="E249" s="1957"/>
      <c r="F249" s="1957"/>
      <c r="G249" s="1957"/>
      <c r="H249" s="1957"/>
      <c r="I249" s="1957"/>
      <c r="J249" s="1957"/>
      <c r="K249" s="1957"/>
      <c r="L249" s="1957"/>
      <c r="M249" s="1957"/>
      <c r="N249" s="1957"/>
      <c r="O249" s="1957"/>
      <c r="P249" s="1957"/>
      <c r="Q249" s="1957"/>
      <c r="R249" s="1957"/>
      <c r="S249" s="1957"/>
      <c r="T249" s="1957"/>
      <c r="U249" s="1957"/>
      <c r="V249" s="1957"/>
      <c r="W249" s="1957"/>
      <c r="X249" s="1957"/>
    </row>
    <row r="250" spans="1:24" ht="15.95" customHeight="1" thickBot="1">
      <c r="A250" s="1949"/>
      <c r="B250" s="1094"/>
      <c r="C250" s="1963" t="s">
        <v>76</v>
      </c>
      <c r="D250" s="1965">
        <f>SUM(D215:D248)</f>
        <v>38947200</v>
      </c>
      <c r="E250" s="1965">
        <f t="shared" ref="E250:X250" si="18">SUM(E215:E248)</f>
        <v>16167146.5351613</v>
      </c>
      <c r="F250" s="1965">
        <f t="shared" si="18"/>
        <v>6194945.6089138249</v>
      </c>
      <c r="G250" s="1965">
        <f t="shared" si="18"/>
        <v>14844905.694604736</v>
      </c>
      <c r="H250" s="1965">
        <f t="shared" si="18"/>
        <v>0</v>
      </c>
      <c r="I250" s="1965">
        <f t="shared" si="18"/>
        <v>0</v>
      </c>
      <c r="J250" s="1965">
        <f t="shared" si="18"/>
        <v>0</v>
      </c>
      <c r="K250" s="1965">
        <f t="shared" si="18"/>
        <v>1561940.3054208534</v>
      </c>
      <c r="L250" s="1965">
        <f t="shared" si="18"/>
        <v>87783.247915507527</v>
      </c>
      <c r="M250" s="1965">
        <f t="shared" si="18"/>
        <v>90478.607983779555</v>
      </c>
      <c r="N250" s="1965">
        <f t="shared" si="18"/>
        <v>0</v>
      </c>
      <c r="O250" s="1965">
        <f t="shared" si="18"/>
        <v>0</v>
      </c>
      <c r="P250" s="1965">
        <f t="shared" si="18"/>
        <v>0</v>
      </c>
      <c r="Q250" s="1965">
        <f t="shared" si="18"/>
        <v>0</v>
      </c>
      <c r="R250" s="1965">
        <f t="shared" si="18"/>
        <v>0</v>
      </c>
      <c r="S250" s="1965">
        <f t="shared" si="18"/>
        <v>0</v>
      </c>
      <c r="T250" s="1965">
        <f t="shared" si="18"/>
        <v>0</v>
      </c>
      <c r="U250" s="1965">
        <f t="shared" si="18"/>
        <v>0</v>
      </c>
      <c r="V250" s="1965">
        <f t="shared" si="18"/>
        <v>0</v>
      </c>
      <c r="W250" s="1965">
        <f t="shared" si="18"/>
        <v>0</v>
      </c>
      <c r="X250" s="1965">
        <f t="shared" si="18"/>
        <v>0</v>
      </c>
    </row>
    <row r="251" spans="1:24" ht="15.95" customHeight="1" thickTop="1">
      <c r="A251" s="789"/>
      <c r="C251" s="1954"/>
      <c r="D251" s="1955"/>
      <c r="E251" s="1955"/>
      <c r="F251" s="1955"/>
      <c r="G251" s="1955"/>
      <c r="H251" s="1955"/>
      <c r="I251" s="1955"/>
      <c r="J251" s="1955"/>
      <c r="K251" s="1955"/>
      <c r="L251" s="1955"/>
      <c r="M251" s="1955"/>
      <c r="N251" s="1955"/>
      <c r="O251" s="1955"/>
      <c r="P251" s="1955"/>
      <c r="Q251" s="1955"/>
      <c r="R251" s="1955"/>
      <c r="S251" s="1955"/>
      <c r="T251" s="1955"/>
      <c r="U251" s="1955"/>
      <c r="V251" s="1955"/>
      <c r="W251" s="1955"/>
      <c r="X251" s="1955"/>
    </row>
    <row r="252" spans="1:24" ht="15.95" customHeight="1">
      <c r="A252" s="789"/>
      <c r="C252" s="1954"/>
      <c r="D252" s="1955"/>
      <c r="E252" s="1955"/>
      <c r="F252" s="1955"/>
      <c r="G252" s="1955"/>
      <c r="H252" s="1955"/>
      <c r="I252" s="1955"/>
      <c r="J252" s="1955"/>
      <c r="K252" s="1955"/>
      <c r="L252" s="1955"/>
      <c r="M252" s="1955"/>
      <c r="N252" s="1955"/>
      <c r="O252" s="1955"/>
      <c r="P252" s="1955"/>
      <c r="Q252" s="1955"/>
      <c r="R252" s="1955"/>
      <c r="S252" s="1955"/>
      <c r="T252" s="1955"/>
      <c r="U252" s="1955"/>
      <c r="V252" s="1955"/>
      <c r="W252" s="1955"/>
      <c r="X252" s="1955"/>
    </row>
    <row r="253" spans="1:24" ht="15.95" customHeight="1">
      <c r="A253" s="789"/>
      <c r="C253" s="1954"/>
      <c r="D253" s="1955"/>
      <c r="E253" s="1955"/>
      <c r="F253" s="1955"/>
      <c r="G253" s="1955"/>
      <c r="H253" s="1955"/>
      <c r="I253" s="1955"/>
      <c r="J253" s="1955"/>
      <c r="K253" s="1955"/>
      <c r="L253" s="1955"/>
      <c r="M253" s="1955"/>
      <c r="N253" s="1955"/>
      <c r="O253" s="1955"/>
      <c r="P253" s="1955"/>
      <c r="Q253" s="1955"/>
      <c r="R253" s="1955"/>
      <c r="S253" s="1955"/>
      <c r="T253" s="1955"/>
      <c r="U253" s="1955"/>
      <c r="V253" s="1955"/>
      <c r="W253" s="1955"/>
      <c r="X253" s="1955"/>
    </row>
    <row r="254" spans="1:24" ht="15.95" customHeight="1">
      <c r="A254" s="789"/>
      <c r="C254" s="1954"/>
      <c r="D254" s="1955"/>
      <c r="E254" s="1955"/>
      <c r="F254" s="1955"/>
      <c r="G254" s="1955"/>
      <c r="H254" s="1955"/>
      <c r="I254" s="1955"/>
      <c r="J254" s="1955"/>
      <c r="K254" s="1955"/>
      <c r="L254" s="1955"/>
      <c r="M254" s="1955"/>
      <c r="N254" s="1955"/>
      <c r="O254" s="1955"/>
      <c r="P254" s="1955"/>
      <c r="Q254" s="1955"/>
      <c r="R254" s="1955"/>
      <c r="S254" s="1955"/>
      <c r="T254" s="1955"/>
      <c r="U254" s="1955"/>
      <c r="V254" s="1955"/>
      <c r="W254" s="1955"/>
      <c r="X254" s="1955"/>
    </row>
    <row r="255" spans="1:24" ht="15.95" customHeight="1">
      <c r="A255" s="789"/>
      <c r="C255" s="1954"/>
      <c r="D255" s="1955"/>
      <c r="E255" s="1955"/>
      <c r="F255" s="1955"/>
      <c r="G255" s="1955"/>
      <c r="H255" s="1955"/>
      <c r="I255" s="1955"/>
      <c r="J255" s="1955"/>
      <c r="K255" s="1955"/>
      <c r="L255" s="1955"/>
      <c r="M255" s="1955"/>
      <c r="N255" s="1955"/>
      <c r="O255" s="1955"/>
      <c r="P255" s="1955"/>
      <c r="Q255" s="1955"/>
      <c r="R255" s="1955"/>
      <c r="S255" s="1955"/>
      <c r="T255" s="1955"/>
      <c r="U255" s="1955"/>
      <c r="V255" s="1955"/>
      <c r="W255" s="1955"/>
      <c r="X255" s="1955"/>
    </row>
    <row r="256" spans="1:24" ht="15.95" customHeight="1">
      <c r="A256" s="789"/>
      <c r="C256" s="1954"/>
      <c r="D256" s="1955"/>
      <c r="E256" s="1955"/>
      <c r="F256" s="1955"/>
      <c r="G256" s="1955"/>
      <c r="H256" s="1955"/>
      <c r="I256" s="1955"/>
      <c r="J256" s="1955"/>
      <c r="K256" s="1955"/>
      <c r="L256" s="1955"/>
      <c r="M256" s="1955"/>
      <c r="N256" s="1955"/>
      <c r="O256" s="1955"/>
      <c r="P256" s="1955"/>
      <c r="Q256" s="1955"/>
      <c r="R256" s="1955"/>
      <c r="S256" s="1955"/>
      <c r="T256" s="1955"/>
      <c r="U256" s="1955"/>
      <c r="V256" s="1955"/>
      <c r="W256" s="1955"/>
      <c r="X256" s="1955"/>
    </row>
    <row r="257" spans="1:24" ht="15.95" customHeight="1">
      <c r="A257" s="789"/>
      <c r="C257" s="1954"/>
      <c r="D257" s="1955"/>
      <c r="E257" s="1955"/>
      <c r="F257" s="1955"/>
      <c r="G257" s="1955"/>
      <c r="H257" s="1955"/>
      <c r="I257" s="1955"/>
      <c r="J257" s="1955"/>
      <c r="K257" s="1955"/>
      <c r="L257" s="1955"/>
      <c r="M257" s="1955"/>
      <c r="N257" s="1955"/>
      <c r="O257" s="1955"/>
      <c r="P257" s="1955"/>
      <c r="Q257" s="1955"/>
      <c r="R257" s="1955"/>
      <c r="S257" s="1955"/>
      <c r="T257" s="1955"/>
      <c r="U257" s="1955"/>
      <c r="V257" s="1955"/>
      <c r="W257" s="1955"/>
      <c r="X257" s="1955"/>
    </row>
    <row r="258" spans="1:24" ht="15.95" customHeight="1">
      <c r="A258" s="789"/>
      <c r="C258" s="1954"/>
      <c r="D258" s="1955"/>
      <c r="E258" s="1955"/>
      <c r="F258" s="1955"/>
      <c r="G258" s="1955"/>
      <c r="H258" s="1955"/>
      <c r="I258" s="1955"/>
      <c r="J258" s="1955"/>
      <c r="K258" s="1955"/>
      <c r="L258" s="1955"/>
      <c r="M258" s="1955"/>
      <c r="N258" s="1955"/>
      <c r="O258" s="1955"/>
      <c r="P258" s="1955"/>
      <c r="Q258" s="1955"/>
      <c r="R258" s="1955"/>
      <c r="S258" s="1955"/>
      <c r="T258" s="1955"/>
      <c r="U258" s="1955"/>
      <c r="V258" s="1955"/>
      <c r="W258" s="1955"/>
      <c r="X258" s="1955"/>
    </row>
    <row r="259" spans="1:24" ht="15.95" customHeight="1">
      <c r="A259" s="789"/>
      <c r="C259" s="1954"/>
      <c r="D259" s="1955"/>
      <c r="E259" s="1955"/>
      <c r="F259" s="1955"/>
      <c r="G259" s="1955"/>
      <c r="H259" s="1955"/>
      <c r="I259" s="1955"/>
      <c r="J259" s="1955"/>
      <c r="K259" s="1955"/>
      <c r="L259" s="1955"/>
      <c r="M259" s="1955"/>
      <c r="N259" s="1955"/>
      <c r="O259" s="1955"/>
      <c r="P259" s="1955"/>
      <c r="Q259" s="1955"/>
      <c r="R259" s="1955"/>
      <c r="S259" s="1955"/>
      <c r="T259" s="1955"/>
      <c r="U259" s="1955"/>
      <c r="V259" s="1955"/>
      <c r="W259" s="1955"/>
      <c r="X259" s="1955"/>
    </row>
    <row r="260" spans="1:24" ht="15.95" customHeight="1">
      <c r="A260" s="789"/>
      <c r="C260" s="1954"/>
      <c r="D260" s="1955"/>
      <c r="E260" s="1955"/>
      <c r="F260" s="1955"/>
      <c r="G260" s="1955"/>
      <c r="H260" s="1955"/>
      <c r="I260" s="1955"/>
      <c r="J260" s="1955"/>
      <c r="K260" s="1955"/>
      <c r="L260" s="1955"/>
      <c r="M260" s="1955"/>
      <c r="N260" s="1955"/>
      <c r="O260" s="1955"/>
      <c r="P260" s="1955"/>
      <c r="Q260" s="1955"/>
      <c r="R260" s="1955"/>
      <c r="S260" s="1955"/>
      <c r="T260" s="1955"/>
      <c r="U260" s="1955"/>
      <c r="V260" s="1955"/>
      <c r="W260" s="1955"/>
      <c r="X260" s="1955"/>
    </row>
    <row r="261" spans="1:24" ht="15.95" customHeight="1">
      <c r="A261" s="789"/>
      <c r="C261" s="1954"/>
      <c r="D261" s="1955"/>
      <c r="E261" s="1955"/>
      <c r="F261" s="1955"/>
      <c r="G261" s="1955"/>
      <c r="H261" s="1955"/>
      <c r="I261" s="1955"/>
      <c r="J261" s="1955"/>
      <c r="K261" s="1955"/>
      <c r="L261" s="1955"/>
      <c r="M261" s="1955"/>
      <c r="N261" s="1955"/>
      <c r="O261" s="1955"/>
      <c r="P261" s="1955"/>
      <c r="Q261" s="1955"/>
      <c r="R261" s="1955"/>
      <c r="S261" s="1955"/>
      <c r="T261" s="1955"/>
      <c r="U261" s="1955"/>
      <c r="V261" s="1955"/>
      <c r="W261" s="1955"/>
      <c r="X261" s="1955"/>
    </row>
    <row r="262" spans="1:24" ht="15.95" customHeight="1">
      <c r="A262" s="789"/>
      <c r="C262" s="1954"/>
      <c r="D262" s="1955"/>
      <c r="E262" s="1955"/>
      <c r="F262" s="1955"/>
      <c r="G262" s="1955"/>
      <c r="H262" s="1955"/>
      <c r="I262" s="1955"/>
      <c r="J262" s="1955"/>
      <c r="K262" s="1955"/>
      <c r="L262" s="1955"/>
      <c r="M262" s="1955"/>
      <c r="N262" s="1955"/>
      <c r="O262" s="1955"/>
      <c r="P262" s="1955"/>
      <c r="Q262" s="1955"/>
      <c r="R262" s="1955"/>
      <c r="S262" s="1955"/>
      <c r="T262" s="1955"/>
      <c r="U262" s="1955"/>
      <c r="V262" s="1955"/>
      <c r="W262" s="1955"/>
      <c r="X262" s="1955"/>
    </row>
    <row r="263" spans="1:24" ht="15.95" customHeight="1">
      <c r="A263" s="789"/>
      <c r="C263" s="1954"/>
      <c r="D263" s="1955"/>
      <c r="E263" s="1955"/>
      <c r="F263" s="1955"/>
      <c r="G263" s="1955"/>
      <c r="H263" s="1955"/>
      <c r="I263" s="1955"/>
      <c r="J263" s="1955"/>
      <c r="K263" s="1955"/>
      <c r="L263" s="1955"/>
      <c r="M263" s="1955"/>
      <c r="N263" s="1955"/>
      <c r="O263" s="1955"/>
      <c r="P263" s="1955"/>
      <c r="Q263" s="1955"/>
      <c r="R263" s="1955"/>
      <c r="S263" s="1955"/>
      <c r="T263" s="1955"/>
      <c r="U263" s="1955"/>
      <c r="V263" s="1955"/>
      <c r="W263" s="1955"/>
      <c r="X263" s="1955"/>
    </row>
    <row r="264" spans="1:24" ht="15.95" customHeight="1">
      <c r="A264" s="789"/>
      <c r="C264" s="1954"/>
      <c r="D264" s="1955"/>
      <c r="E264" s="1955"/>
      <c r="F264" s="1955"/>
      <c r="G264" s="1955"/>
      <c r="H264" s="1955"/>
      <c r="I264" s="1955"/>
      <c r="J264" s="1955"/>
      <c r="K264" s="1955"/>
      <c r="L264" s="1955"/>
      <c r="M264" s="1955"/>
      <c r="N264" s="1955"/>
      <c r="O264" s="1955"/>
      <c r="P264" s="1955"/>
      <c r="Q264" s="1955"/>
      <c r="R264" s="1955"/>
      <c r="S264" s="1955"/>
      <c r="T264" s="1955"/>
      <c r="U264" s="1955"/>
      <c r="V264" s="1955"/>
      <c r="W264" s="1955"/>
      <c r="X264" s="1955"/>
    </row>
    <row r="265" spans="1:24" ht="15.95" customHeight="1">
      <c r="A265" s="789"/>
      <c r="C265" s="1954"/>
      <c r="D265" s="1955"/>
      <c r="E265" s="1955"/>
      <c r="F265" s="1955"/>
      <c r="G265" s="1955"/>
      <c r="H265" s="1955"/>
      <c r="I265" s="1955"/>
      <c r="J265" s="1955"/>
      <c r="K265" s="1955"/>
      <c r="L265" s="1955"/>
      <c r="M265" s="1955"/>
      <c r="N265" s="1955"/>
      <c r="O265" s="1955"/>
      <c r="P265" s="1955"/>
      <c r="Q265" s="1955"/>
      <c r="R265" s="1955"/>
      <c r="S265" s="1955"/>
      <c r="T265" s="1955"/>
      <c r="U265" s="1955"/>
      <c r="V265" s="1955"/>
      <c r="W265" s="1955"/>
      <c r="X265" s="1955"/>
    </row>
    <row r="266" spans="1:24" ht="15.95" customHeight="1">
      <c r="A266" s="789"/>
      <c r="C266" s="1954"/>
      <c r="D266" s="1955"/>
      <c r="E266" s="1955"/>
      <c r="F266" s="1955"/>
      <c r="G266" s="1955"/>
      <c r="H266" s="1955"/>
      <c r="I266" s="1955"/>
      <c r="J266" s="1955"/>
      <c r="K266" s="1955"/>
      <c r="L266" s="1955"/>
      <c r="M266" s="1955"/>
      <c r="N266" s="1955"/>
      <c r="O266" s="1955"/>
      <c r="P266" s="1955"/>
      <c r="Q266" s="1955"/>
      <c r="R266" s="1955"/>
      <c r="S266" s="1955"/>
      <c r="T266" s="1955"/>
      <c r="U266" s="1955"/>
      <c r="V266" s="1955"/>
      <c r="W266" s="1955"/>
      <c r="X266" s="1955"/>
    </row>
    <row r="267" spans="1:24" ht="15.95" customHeight="1">
      <c r="A267" s="789"/>
      <c r="C267" s="1954"/>
      <c r="D267" s="1955"/>
      <c r="E267" s="1955"/>
      <c r="F267" s="1955"/>
      <c r="G267" s="1955"/>
      <c r="H267" s="1955"/>
      <c r="I267" s="1955"/>
      <c r="J267" s="1955"/>
      <c r="K267" s="1955"/>
      <c r="L267" s="1955"/>
      <c r="M267" s="1955"/>
      <c r="N267" s="1955"/>
      <c r="O267" s="1955"/>
      <c r="P267" s="1955"/>
      <c r="Q267" s="1955"/>
      <c r="R267" s="1955"/>
      <c r="S267" s="1955"/>
      <c r="T267" s="1955"/>
      <c r="U267" s="1955"/>
      <c r="V267" s="1955"/>
      <c r="W267" s="1955"/>
      <c r="X267" s="1955"/>
    </row>
    <row r="268" spans="1:24" ht="15.95" customHeight="1">
      <c r="A268" s="789"/>
      <c r="C268" s="1954"/>
      <c r="D268" s="1955"/>
      <c r="E268" s="1955"/>
      <c r="F268" s="1955"/>
      <c r="G268" s="1955"/>
      <c r="H268" s="1955"/>
      <c r="I268" s="1955"/>
      <c r="J268" s="1955"/>
      <c r="K268" s="1955"/>
      <c r="L268" s="1955"/>
      <c r="M268" s="1955"/>
      <c r="N268" s="1955"/>
      <c r="O268" s="1955"/>
      <c r="P268" s="1955"/>
      <c r="Q268" s="1955"/>
      <c r="R268" s="1955"/>
      <c r="S268" s="1955"/>
      <c r="T268" s="1955"/>
      <c r="U268" s="1955"/>
      <c r="V268" s="1955"/>
      <c r="W268" s="1955"/>
      <c r="X268" s="1955"/>
    </row>
    <row r="269" spans="1:24" ht="15.95" customHeight="1">
      <c r="A269" s="789"/>
      <c r="C269" s="1954"/>
      <c r="D269" s="1955"/>
      <c r="E269" s="1955"/>
      <c r="F269" s="1955"/>
      <c r="G269" s="1955"/>
      <c r="H269" s="1955"/>
      <c r="I269" s="1955"/>
      <c r="J269" s="1955"/>
      <c r="K269" s="1955"/>
      <c r="L269" s="1955"/>
      <c r="M269" s="1955"/>
      <c r="N269" s="1955"/>
      <c r="O269" s="1955"/>
      <c r="P269" s="1955"/>
      <c r="Q269" s="1955"/>
      <c r="R269" s="1955"/>
      <c r="S269" s="1955"/>
      <c r="T269" s="1955"/>
      <c r="U269" s="1955"/>
      <c r="V269" s="1955"/>
      <c r="W269" s="1955"/>
      <c r="X269" s="1955"/>
    </row>
    <row r="270" spans="1:24" ht="15.95" customHeight="1">
      <c r="A270" s="789"/>
      <c r="C270" s="1954"/>
      <c r="D270" s="1955"/>
      <c r="E270" s="1955"/>
      <c r="F270" s="1955"/>
      <c r="G270" s="1955"/>
      <c r="H270" s="1955"/>
      <c r="I270" s="1955"/>
      <c r="J270" s="1955"/>
      <c r="K270" s="1955"/>
      <c r="L270" s="1955"/>
      <c r="M270" s="1955"/>
      <c r="N270" s="1955"/>
      <c r="O270" s="1955"/>
      <c r="P270" s="1955"/>
      <c r="Q270" s="1955"/>
      <c r="R270" s="1955"/>
      <c r="S270" s="1955"/>
      <c r="T270" s="1955"/>
      <c r="U270" s="1955"/>
      <c r="V270" s="1955"/>
      <c r="W270" s="1955"/>
      <c r="X270" s="1955"/>
    </row>
    <row r="271" spans="1:24" ht="15.95" customHeight="1">
      <c r="A271" s="789"/>
      <c r="C271" s="1954"/>
      <c r="D271" s="1955"/>
      <c r="E271" s="1955"/>
      <c r="F271" s="1955"/>
      <c r="G271" s="1955"/>
      <c r="H271" s="1955"/>
      <c r="I271" s="1955"/>
      <c r="J271" s="1955"/>
      <c r="K271" s="1955"/>
      <c r="L271" s="1955"/>
      <c r="M271" s="1955"/>
      <c r="N271" s="1955"/>
      <c r="O271" s="1955"/>
      <c r="P271" s="1955"/>
      <c r="Q271" s="1955"/>
      <c r="R271" s="1955"/>
      <c r="S271" s="1955"/>
      <c r="T271" s="1955"/>
      <c r="U271" s="1955"/>
      <c r="V271" s="1955"/>
      <c r="W271" s="1955"/>
      <c r="X271" s="1955"/>
    </row>
    <row r="272" spans="1:24" ht="15.95" customHeight="1">
      <c r="A272" s="789"/>
      <c r="B272" s="1094"/>
      <c r="C272" s="1954"/>
      <c r="D272" s="1955"/>
      <c r="E272" s="1955"/>
      <c r="F272" s="1955"/>
      <c r="G272" s="1955"/>
      <c r="H272" s="1955"/>
      <c r="I272" s="1955"/>
      <c r="J272" s="1955"/>
      <c r="K272" s="1955"/>
      <c r="L272" s="1955"/>
      <c r="M272" s="1955"/>
      <c r="N272" s="1955"/>
      <c r="O272" s="1955"/>
      <c r="P272" s="1955"/>
      <c r="Q272" s="1955"/>
      <c r="R272" s="1955"/>
      <c r="S272" s="1955"/>
      <c r="T272" s="1955"/>
      <c r="U272" s="1955"/>
      <c r="V272" s="1955"/>
      <c r="W272" s="1955"/>
      <c r="X272" s="1955"/>
    </row>
    <row r="273" spans="1:24" ht="15.95" customHeight="1">
      <c r="A273" s="789"/>
      <c r="B273" s="1094"/>
      <c r="C273" s="1954"/>
      <c r="D273" s="1955"/>
      <c r="E273" s="1955"/>
      <c r="F273" s="1955"/>
      <c r="G273" s="1955"/>
      <c r="H273" s="1955"/>
      <c r="I273" s="1955"/>
      <c r="J273" s="1955"/>
      <c r="K273" s="1955"/>
      <c r="L273" s="1955"/>
      <c r="M273" s="1955"/>
      <c r="N273" s="1955"/>
      <c r="O273" s="1955"/>
      <c r="P273" s="1955"/>
      <c r="Q273" s="1955"/>
      <c r="R273" s="1955"/>
      <c r="S273" s="1955"/>
      <c r="T273" s="1955"/>
      <c r="U273" s="1955"/>
      <c r="V273" s="1955"/>
      <c r="W273" s="1955"/>
      <c r="X273" s="1955"/>
    </row>
    <row r="274" spans="1:24" ht="15.95" customHeight="1">
      <c r="A274" s="789"/>
      <c r="B274" s="1094"/>
      <c r="C274" s="1954"/>
      <c r="D274" s="1955"/>
      <c r="E274" s="1955"/>
      <c r="F274" s="1955"/>
      <c r="G274" s="1955"/>
      <c r="H274" s="1955"/>
      <c r="I274" s="1955"/>
      <c r="J274" s="1955"/>
      <c r="K274" s="1955"/>
      <c r="L274" s="1955"/>
      <c r="M274" s="1955"/>
      <c r="N274" s="1955"/>
      <c r="O274" s="1955"/>
      <c r="P274" s="1955"/>
      <c r="Q274" s="1955"/>
      <c r="R274" s="1955"/>
      <c r="S274" s="1955"/>
      <c r="T274" s="1955"/>
      <c r="U274" s="1955"/>
      <c r="V274" s="1955"/>
      <c r="W274" s="1955"/>
      <c r="X274" s="1955"/>
    </row>
    <row r="275" spans="1:24" ht="15.95" customHeight="1">
      <c r="A275" s="789"/>
      <c r="B275" s="1094"/>
      <c r="C275" s="1954"/>
      <c r="D275" s="1955"/>
      <c r="E275" s="1955"/>
      <c r="F275" s="1955"/>
      <c r="G275" s="1955"/>
      <c r="H275" s="1955"/>
      <c r="I275" s="1955"/>
      <c r="J275" s="1955"/>
      <c r="K275" s="1955"/>
      <c r="L275" s="1955"/>
      <c r="M275" s="1955"/>
      <c r="N275" s="1955"/>
      <c r="O275" s="1955"/>
      <c r="P275" s="1955"/>
      <c r="Q275" s="1955"/>
      <c r="R275" s="1955"/>
      <c r="S275" s="1955"/>
      <c r="T275" s="1955"/>
      <c r="U275" s="1955"/>
      <c r="V275" s="1955"/>
      <c r="W275" s="1955"/>
      <c r="X275" s="1955"/>
    </row>
    <row r="276" spans="1:24" ht="15.95" customHeight="1">
      <c r="A276" s="789"/>
      <c r="B276" s="1094"/>
      <c r="C276" s="1954"/>
      <c r="D276" s="1955"/>
      <c r="E276" s="1955"/>
      <c r="F276" s="1955"/>
      <c r="G276" s="1955"/>
      <c r="H276" s="1955"/>
      <c r="I276" s="1955"/>
      <c r="J276" s="1955"/>
      <c r="K276" s="1955"/>
      <c r="L276" s="1955"/>
      <c r="M276" s="1955"/>
      <c r="N276" s="1955"/>
      <c r="O276" s="1955"/>
      <c r="P276" s="1955"/>
      <c r="Q276" s="1955"/>
      <c r="R276" s="1955"/>
      <c r="S276" s="1955"/>
      <c r="T276" s="1955"/>
      <c r="U276" s="1955"/>
      <c r="V276" s="1955"/>
      <c r="W276" s="1955"/>
      <c r="X276" s="1955"/>
    </row>
    <row r="277" spans="1:24" ht="15.95" customHeight="1">
      <c r="A277" s="789"/>
      <c r="B277" s="1094"/>
      <c r="C277" s="1954"/>
      <c r="D277" s="1955"/>
      <c r="E277" s="1955"/>
      <c r="F277" s="1955"/>
      <c r="G277" s="1955"/>
      <c r="H277" s="1955"/>
      <c r="I277" s="1955"/>
      <c r="J277" s="1955"/>
      <c r="K277" s="1955"/>
      <c r="L277" s="1955"/>
      <c r="M277" s="1955"/>
      <c r="N277" s="1955"/>
      <c r="O277" s="1955"/>
      <c r="P277" s="1955"/>
      <c r="Q277" s="1955"/>
      <c r="R277" s="1955"/>
      <c r="S277" s="1955"/>
      <c r="T277" s="1955"/>
      <c r="U277" s="1955"/>
      <c r="V277" s="1955"/>
      <c r="W277" s="1955"/>
      <c r="X277" s="1955"/>
    </row>
    <row r="278" spans="1:24" ht="15.95" customHeight="1">
      <c r="A278" s="789"/>
      <c r="B278" s="1094"/>
      <c r="C278" s="1954"/>
      <c r="D278" s="1809"/>
      <c r="E278" s="1808"/>
      <c r="F278" s="1109"/>
      <c r="G278" s="1109"/>
      <c r="H278" s="1109"/>
      <c r="I278" s="1109"/>
      <c r="J278" s="1109"/>
      <c r="K278" s="1109"/>
      <c r="L278" s="1109"/>
      <c r="M278" s="1109"/>
      <c r="N278" s="1109"/>
      <c r="O278" s="1109"/>
      <c r="P278" s="1109"/>
      <c r="Q278" s="1109"/>
      <c r="R278" s="1109"/>
      <c r="S278" s="1109"/>
      <c r="T278" s="1109"/>
      <c r="U278" s="1109"/>
      <c r="V278" s="1109"/>
      <c r="W278" s="1109"/>
      <c r="X278" s="1109"/>
    </row>
    <row r="279" spans="1:24" ht="15.95" customHeight="1">
      <c r="A279" s="789"/>
      <c r="B279" s="1094"/>
      <c r="C279" s="1954"/>
      <c r="D279" s="1809"/>
      <c r="E279" s="1808"/>
      <c r="F279" s="1109"/>
      <c r="G279" s="1109"/>
      <c r="H279" s="1109"/>
      <c r="I279" s="1109"/>
      <c r="J279" s="1109"/>
      <c r="K279" s="1109"/>
      <c r="L279" s="1109"/>
      <c r="M279" s="1109"/>
      <c r="N279" s="1109"/>
      <c r="O279" s="1109"/>
      <c r="P279" s="1109"/>
      <c r="Q279" s="1109"/>
      <c r="R279" s="1109"/>
      <c r="S279" s="1109"/>
      <c r="T279" s="1109"/>
      <c r="U279" s="1109"/>
      <c r="V279" s="1109"/>
      <c r="W279" s="1109"/>
      <c r="X279" s="1109"/>
    </row>
    <row r="280" spans="1:24" ht="15.95" customHeight="1">
      <c r="A280" s="789"/>
      <c r="C280" s="1954"/>
      <c r="D280" s="1809"/>
      <c r="E280" s="1808"/>
      <c r="F280" s="1109"/>
      <c r="G280" s="1109"/>
      <c r="H280" s="1109"/>
      <c r="I280" s="1109"/>
      <c r="J280" s="1109"/>
      <c r="K280" s="1109"/>
      <c r="L280" s="1109"/>
      <c r="M280" s="1109"/>
      <c r="N280" s="1109"/>
      <c r="O280" s="1109"/>
      <c r="P280" s="1109"/>
      <c r="Q280" s="1109"/>
      <c r="R280" s="1109"/>
      <c r="S280" s="1109"/>
      <c r="T280" s="1109"/>
      <c r="U280" s="1109"/>
      <c r="V280" s="1109"/>
      <c r="W280" s="1109"/>
      <c r="X280" s="1109"/>
    </row>
    <row r="281" spans="1:24" ht="15.95" customHeight="1">
      <c r="A281" s="789"/>
      <c r="C281" s="1954"/>
      <c r="D281" s="1809"/>
      <c r="E281" s="1808"/>
      <c r="F281" s="1109"/>
      <c r="G281" s="1109"/>
      <c r="H281" s="1109"/>
      <c r="I281" s="1109"/>
      <c r="J281" s="1109"/>
      <c r="K281" s="1109"/>
      <c r="L281" s="1109"/>
      <c r="M281" s="1109"/>
      <c r="N281" s="1109"/>
      <c r="O281" s="1109"/>
      <c r="P281" s="1109"/>
      <c r="Q281" s="1109"/>
      <c r="R281" s="1109"/>
      <c r="S281" s="1109"/>
      <c r="T281" s="1109"/>
      <c r="U281" s="1109"/>
      <c r="V281" s="1109"/>
      <c r="W281" s="1109"/>
      <c r="X281" s="1109"/>
    </row>
    <row r="282" spans="1:24" ht="15.95" customHeight="1">
      <c r="A282" s="789"/>
      <c r="C282" s="1954"/>
      <c r="D282" s="1809"/>
      <c r="E282" s="1808"/>
      <c r="F282" s="1109"/>
      <c r="G282" s="1109"/>
      <c r="H282" s="1109"/>
      <c r="I282" s="1109"/>
      <c r="J282" s="1109"/>
      <c r="K282" s="1109"/>
      <c r="L282" s="1109"/>
      <c r="M282" s="1109"/>
      <c r="N282" s="1109"/>
      <c r="O282" s="1109"/>
      <c r="P282" s="1109"/>
      <c r="Q282" s="1109"/>
      <c r="R282" s="1109"/>
      <c r="S282" s="1109"/>
      <c r="T282" s="1109"/>
      <c r="U282" s="1109"/>
      <c r="V282" s="1109"/>
      <c r="W282" s="1109"/>
      <c r="X282" s="1109"/>
    </row>
    <row r="283" spans="1:24" ht="15.95" customHeight="1">
      <c r="A283" s="789"/>
      <c r="C283" s="1954"/>
      <c r="D283" s="1809"/>
      <c r="E283" s="1808"/>
      <c r="F283" s="1109"/>
      <c r="G283" s="1109"/>
      <c r="H283" s="1109"/>
      <c r="I283" s="1109"/>
      <c r="J283" s="1109"/>
      <c r="K283" s="1109"/>
      <c r="L283" s="1109"/>
      <c r="M283" s="1109"/>
      <c r="N283" s="1109"/>
      <c r="O283" s="1109"/>
      <c r="P283" s="1109"/>
      <c r="Q283" s="1109"/>
      <c r="R283" s="1109"/>
      <c r="S283" s="1109"/>
      <c r="T283" s="1109"/>
      <c r="U283" s="1109"/>
      <c r="V283" s="1109"/>
      <c r="W283" s="1109"/>
      <c r="X283" s="1109"/>
    </row>
    <row r="284" spans="1:24" ht="15.95" customHeight="1">
      <c r="A284" s="789"/>
      <c r="C284" s="1954"/>
      <c r="D284" s="1809"/>
      <c r="E284" s="1808"/>
      <c r="F284" s="1109"/>
      <c r="G284" s="1109"/>
      <c r="H284" s="1109"/>
      <c r="I284" s="1109"/>
      <c r="J284" s="1109"/>
      <c r="K284" s="1109"/>
      <c r="L284" s="1109"/>
      <c r="M284" s="1109"/>
      <c r="N284" s="1109"/>
      <c r="O284" s="1109"/>
      <c r="P284" s="1109"/>
      <c r="Q284" s="1109"/>
      <c r="R284" s="1109"/>
      <c r="S284" s="1109"/>
      <c r="T284" s="1109"/>
      <c r="U284" s="1109"/>
      <c r="V284" s="1109"/>
      <c r="W284" s="1109"/>
      <c r="X284" s="1109"/>
    </row>
    <row r="285" spans="1:24" ht="15.95" customHeight="1">
      <c r="A285" s="789"/>
      <c r="C285" s="1954"/>
      <c r="D285" s="1809"/>
      <c r="E285" s="1808"/>
      <c r="F285" s="1109"/>
      <c r="G285" s="1109"/>
      <c r="H285" s="1109"/>
      <c r="I285" s="1109"/>
      <c r="J285" s="1109"/>
      <c r="K285" s="1109"/>
      <c r="L285" s="1109"/>
      <c r="M285" s="1109"/>
      <c r="N285" s="1109"/>
      <c r="O285" s="1109"/>
      <c r="P285" s="1109"/>
      <c r="Q285" s="1109"/>
      <c r="R285" s="1109"/>
      <c r="S285" s="1109"/>
      <c r="T285" s="1109"/>
      <c r="U285" s="1109"/>
      <c r="V285" s="1109"/>
      <c r="W285" s="1109"/>
      <c r="X285" s="1109"/>
    </row>
    <row r="286" spans="1:24" ht="15.95" customHeight="1">
      <c r="A286" s="789"/>
      <c r="C286" s="1954"/>
      <c r="D286" s="1809"/>
      <c r="E286" s="1808"/>
      <c r="F286" s="1109"/>
      <c r="G286" s="1109"/>
      <c r="H286" s="1109"/>
      <c r="I286" s="1109"/>
      <c r="J286" s="1109"/>
      <c r="K286" s="1109"/>
      <c r="L286" s="1109"/>
      <c r="M286" s="1109"/>
      <c r="N286" s="1109"/>
      <c r="O286" s="1109"/>
      <c r="P286" s="1109"/>
      <c r="Q286" s="1109"/>
      <c r="R286" s="1109"/>
      <c r="S286" s="1109"/>
      <c r="T286" s="1109"/>
      <c r="U286" s="1109"/>
      <c r="V286" s="1109"/>
      <c r="W286" s="1109"/>
      <c r="X286" s="1109"/>
    </row>
    <row r="287" spans="1:24" ht="15.95" customHeight="1">
      <c r="A287" s="789"/>
      <c r="C287" s="1954"/>
      <c r="D287" s="1809"/>
      <c r="E287" s="1808"/>
      <c r="F287" s="1109"/>
      <c r="G287" s="1109"/>
      <c r="H287" s="1109"/>
      <c r="I287" s="1109"/>
      <c r="J287" s="1109"/>
      <c r="K287" s="1109"/>
      <c r="L287" s="1109"/>
      <c r="M287" s="1109"/>
      <c r="N287" s="1109"/>
      <c r="O287" s="1109"/>
      <c r="P287" s="1109"/>
      <c r="Q287" s="1109"/>
      <c r="R287" s="1109"/>
      <c r="S287" s="1109"/>
      <c r="T287" s="1109"/>
      <c r="U287" s="1109"/>
      <c r="V287" s="1109"/>
      <c r="W287" s="1109"/>
      <c r="X287" s="1109"/>
    </row>
    <row r="288" spans="1:24" ht="15.95" customHeight="1">
      <c r="A288" s="789"/>
      <c r="C288" s="1954"/>
      <c r="D288" s="1809"/>
      <c r="E288" s="1808"/>
      <c r="F288" s="1109"/>
      <c r="G288" s="1109"/>
      <c r="H288" s="1109"/>
      <c r="I288" s="1109"/>
      <c r="J288" s="1109"/>
      <c r="K288" s="1109"/>
      <c r="L288" s="1109"/>
      <c r="M288" s="1109"/>
      <c r="N288" s="1109"/>
      <c r="O288" s="1109"/>
      <c r="P288" s="1109"/>
      <c r="Q288" s="1109"/>
      <c r="R288" s="1109"/>
      <c r="S288" s="1109"/>
      <c r="T288" s="1109"/>
      <c r="U288" s="1109"/>
      <c r="V288" s="1109"/>
      <c r="W288" s="1109"/>
      <c r="X288" s="1109"/>
    </row>
    <row r="289" spans="1:24" ht="15.95" customHeight="1">
      <c r="A289" s="789"/>
      <c r="B289" s="1094"/>
      <c r="C289" s="1954"/>
      <c r="D289" s="1809"/>
      <c r="E289" s="1808"/>
      <c r="F289" s="1109"/>
      <c r="G289" s="1109"/>
      <c r="H289" s="1109"/>
      <c r="I289" s="1109"/>
      <c r="J289" s="1109"/>
      <c r="K289" s="1109"/>
      <c r="L289" s="1109"/>
      <c r="M289" s="1109"/>
      <c r="N289" s="1109"/>
      <c r="O289" s="1109"/>
      <c r="P289" s="1109"/>
      <c r="Q289" s="1109"/>
      <c r="R289" s="1109"/>
      <c r="S289" s="1109"/>
      <c r="T289" s="1109"/>
      <c r="U289" s="1109"/>
      <c r="V289" s="1109"/>
      <c r="W289" s="1109"/>
      <c r="X289" s="1109"/>
    </row>
    <row r="290" spans="1:24" ht="15.95" customHeight="1">
      <c r="A290" s="789"/>
      <c r="B290" s="1094"/>
      <c r="C290" s="1954"/>
      <c r="D290" s="1809"/>
      <c r="E290" s="1808"/>
      <c r="F290" s="1109"/>
      <c r="G290" s="1109"/>
      <c r="H290" s="1109"/>
      <c r="I290" s="1109"/>
      <c r="J290" s="1109"/>
      <c r="K290" s="1109"/>
      <c r="L290" s="1109"/>
      <c r="M290" s="1109"/>
      <c r="N290" s="1109"/>
      <c r="O290" s="1109"/>
      <c r="P290" s="1109"/>
      <c r="Q290" s="1109"/>
      <c r="R290" s="1109"/>
      <c r="S290" s="1109"/>
      <c r="T290" s="1109"/>
      <c r="U290" s="1109"/>
      <c r="V290" s="1109"/>
      <c r="W290" s="1109"/>
      <c r="X290" s="1109"/>
    </row>
    <row r="291" spans="1:24" ht="15.95" customHeight="1">
      <c r="A291" s="789"/>
      <c r="B291" s="1094"/>
      <c r="C291" s="1954"/>
      <c r="D291" s="1809"/>
      <c r="E291" s="1808"/>
      <c r="F291" s="1109"/>
      <c r="G291" s="1109"/>
      <c r="H291" s="1109"/>
      <c r="I291" s="1109"/>
      <c r="J291" s="1109"/>
      <c r="K291" s="1109"/>
      <c r="L291" s="1109"/>
      <c r="M291" s="1109"/>
      <c r="N291" s="1109"/>
      <c r="O291" s="1109"/>
      <c r="P291" s="1109"/>
      <c r="Q291" s="1109"/>
      <c r="R291" s="1109"/>
      <c r="S291" s="1109"/>
      <c r="T291" s="1109"/>
      <c r="U291" s="1109"/>
      <c r="V291" s="1109"/>
      <c r="W291" s="1109"/>
      <c r="X291" s="1109"/>
    </row>
    <row r="292" spans="1:24" ht="15.95" customHeight="1">
      <c r="A292" s="789"/>
      <c r="B292" s="1094"/>
      <c r="C292" s="1954"/>
      <c r="D292" s="1809"/>
      <c r="E292" s="1808"/>
      <c r="F292" s="1109"/>
      <c r="G292" s="1109"/>
      <c r="H292" s="1109"/>
      <c r="I292" s="1109"/>
      <c r="J292" s="1109"/>
      <c r="K292" s="1109"/>
      <c r="L292" s="1109"/>
      <c r="M292" s="1109"/>
      <c r="N292" s="1109"/>
      <c r="O292" s="1109"/>
      <c r="P292" s="1109"/>
      <c r="Q292" s="1109"/>
      <c r="R292" s="1109"/>
      <c r="S292" s="1109"/>
      <c r="T292" s="1109"/>
      <c r="U292" s="1109"/>
      <c r="V292" s="1109"/>
      <c r="W292" s="1109"/>
      <c r="X292" s="1109"/>
    </row>
    <row r="293" spans="1:24" ht="15.95" customHeight="1">
      <c r="A293" s="789"/>
      <c r="B293" s="1094"/>
      <c r="C293" s="1954"/>
      <c r="D293" s="1809"/>
      <c r="E293" s="1808"/>
      <c r="F293" s="1109"/>
      <c r="G293" s="1109"/>
      <c r="H293" s="1109"/>
      <c r="I293" s="1109"/>
      <c r="J293" s="1109"/>
      <c r="K293" s="1109"/>
      <c r="L293" s="1109"/>
      <c r="M293" s="1109"/>
      <c r="N293" s="1109"/>
      <c r="O293" s="1109"/>
      <c r="P293" s="1109"/>
      <c r="Q293" s="1109"/>
      <c r="R293" s="1109"/>
      <c r="S293" s="1109"/>
      <c r="T293" s="1109"/>
      <c r="U293" s="1109"/>
      <c r="V293" s="1109"/>
      <c r="W293" s="1109"/>
      <c r="X293" s="1109"/>
    </row>
    <row r="294" spans="1:24" ht="15.95" customHeight="1">
      <c r="A294" s="789"/>
      <c r="B294" s="1094"/>
      <c r="C294" s="1954"/>
      <c r="D294" s="1809"/>
      <c r="E294" s="1808"/>
      <c r="F294" s="1109"/>
      <c r="G294" s="1109"/>
      <c r="H294" s="1109"/>
      <c r="I294" s="1109"/>
      <c r="J294" s="1109"/>
      <c r="K294" s="1109"/>
      <c r="L294" s="1109"/>
      <c r="M294" s="1109"/>
      <c r="N294" s="1109"/>
      <c r="O294" s="1109"/>
      <c r="P294" s="1109"/>
      <c r="Q294" s="1109"/>
      <c r="R294" s="1109"/>
      <c r="S294" s="1109"/>
      <c r="T294" s="1109"/>
      <c r="U294" s="1109"/>
      <c r="V294" s="1109"/>
      <c r="W294" s="1109"/>
      <c r="X294" s="1109"/>
    </row>
    <row r="295" spans="1:24" ht="15.95" customHeight="1">
      <c r="A295" s="789"/>
      <c r="B295" s="1094"/>
      <c r="C295" s="1954"/>
      <c r="D295" s="1809"/>
      <c r="E295" s="1808"/>
      <c r="F295" s="1109"/>
      <c r="G295" s="1109"/>
      <c r="H295" s="1109"/>
      <c r="I295" s="1109"/>
      <c r="J295" s="1109"/>
      <c r="K295" s="1109"/>
      <c r="L295" s="1109"/>
      <c r="M295" s="1109"/>
      <c r="N295" s="1109"/>
      <c r="O295" s="1109"/>
      <c r="P295" s="1109"/>
      <c r="Q295" s="1109"/>
      <c r="R295" s="1109"/>
      <c r="S295" s="1109"/>
      <c r="T295" s="1109"/>
      <c r="U295" s="1109"/>
      <c r="V295" s="1109"/>
      <c r="W295" s="1109"/>
      <c r="X295" s="1109"/>
    </row>
    <row r="296" spans="1:24" ht="15.95" customHeight="1">
      <c r="A296" s="789"/>
      <c r="B296" s="1094"/>
      <c r="C296" s="1954"/>
      <c r="D296" s="1809"/>
      <c r="E296" s="1808"/>
      <c r="F296" s="1109"/>
      <c r="G296" s="1109"/>
      <c r="H296" s="1109"/>
      <c r="I296" s="1109"/>
      <c r="J296" s="1109"/>
      <c r="K296" s="1109"/>
      <c r="L296" s="1109"/>
      <c r="M296" s="1109"/>
      <c r="N296" s="1109"/>
      <c r="O296" s="1109"/>
      <c r="P296" s="1109"/>
      <c r="Q296" s="1109"/>
      <c r="R296" s="1109"/>
      <c r="S296" s="1109"/>
      <c r="T296" s="1109"/>
      <c r="U296" s="1109"/>
      <c r="V296" s="1109"/>
      <c r="W296" s="1109"/>
      <c r="X296" s="1109"/>
    </row>
    <row r="297" spans="1:24" ht="15.95" customHeight="1">
      <c r="A297" s="789"/>
      <c r="B297" s="1094"/>
      <c r="C297" s="1954"/>
      <c r="D297" s="1809"/>
      <c r="E297" s="1808"/>
      <c r="F297" s="1109"/>
      <c r="G297" s="1109"/>
      <c r="H297" s="1109"/>
      <c r="I297" s="1109"/>
      <c r="J297" s="1109"/>
      <c r="K297" s="1109"/>
      <c r="L297" s="1109"/>
      <c r="M297" s="1109"/>
      <c r="N297" s="1109"/>
      <c r="O297" s="1109"/>
      <c r="P297" s="1109"/>
      <c r="Q297" s="1109"/>
      <c r="R297" s="1109"/>
      <c r="S297" s="1109"/>
      <c r="T297" s="1109"/>
      <c r="U297" s="1109"/>
      <c r="V297" s="1109"/>
      <c r="W297" s="1109"/>
      <c r="X297" s="1109"/>
    </row>
    <row r="298" spans="1:24" ht="15.95" customHeight="1">
      <c r="A298" s="789"/>
      <c r="B298" s="1094"/>
      <c r="C298" s="1954"/>
      <c r="D298" s="1809"/>
      <c r="E298" s="1808"/>
      <c r="F298" s="1109"/>
      <c r="G298" s="1109"/>
      <c r="H298" s="1109"/>
      <c r="I298" s="1109"/>
      <c r="J298" s="1109"/>
      <c r="K298" s="1109"/>
      <c r="L298" s="1109"/>
      <c r="M298" s="1109"/>
      <c r="N298" s="1109"/>
      <c r="O298" s="1109"/>
      <c r="P298" s="1109"/>
      <c r="Q298" s="1109"/>
      <c r="R298" s="1109"/>
      <c r="S298" s="1109"/>
      <c r="T298" s="1109"/>
      <c r="U298" s="1109"/>
      <c r="V298" s="1109"/>
      <c r="W298" s="1109"/>
      <c r="X298" s="1109"/>
    </row>
    <row r="299" spans="1:24" ht="15.95" customHeight="1">
      <c r="A299" s="789"/>
      <c r="B299" s="1094"/>
      <c r="C299" s="1954"/>
      <c r="D299" s="1809"/>
      <c r="E299" s="1808"/>
      <c r="F299" s="1109"/>
      <c r="G299" s="1109"/>
      <c r="H299" s="1109"/>
      <c r="I299" s="1109"/>
      <c r="J299" s="1109"/>
      <c r="K299" s="1109"/>
      <c r="L299" s="1109"/>
      <c r="M299" s="1109"/>
      <c r="N299" s="1109"/>
      <c r="O299" s="1109"/>
      <c r="P299" s="1109"/>
      <c r="Q299" s="1109"/>
      <c r="R299" s="1109"/>
      <c r="S299" s="1109"/>
      <c r="T299" s="1109"/>
      <c r="U299" s="1109"/>
      <c r="V299" s="1109"/>
      <c r="W299" s="1109"/>
      <c r="X299" s="1109"/>
    </row>
    <row r="300" spans="1:24" ht="15.95" customHeight="1">
      <c r="A300" s="789"/>
      <c r="B300" s="1094"/>
      <c r="C300" s="1954"/>
      <c r="D300" s="1809"/>
      <c r="E300" s="1808"/>
      <c r="F300" s="1109"/>
      <c r="G300" s="1109"/>
      <c r="H300" s="1109"/>
      <c r="I300" s="1109"/>
      <c r="J300" s="1109"/>
      <c r="K300" s="1109"/>
      <c r="L300" s="1109"/>
      <c r="M300" s="1109"/>
      <c r="N300" s="1109"/>
      <c r="O300" s="1109"/>
      <c r="P300" s="1109"/>
      <c r="Q300" s="1109"/>
      <c r="R300" s="1109"/>
      <c r="S300" s="1109"/>
      <c r="T300" s="1109"/>
      <c r="U300" s="1109"/>
      <c r="V300" s="1109"/>
      <c r="W300" s="1109"/>
      <c r="X300" s="1109"/>
    </row>
    <row r="301" spans="1:24" ht="15.95" customHeight="1">
      <c r="A301" s="789"/>
      <c r="B301" s="1094"/>
      <c r="C301" s="1954"/>
      <c r="D301" s="1809"/>
      <c r="E301" s="1808"/>
      <c r="F301" s="1109"/>
      <c r="G301" s="1109"/>
      <c r="H301" s="1109"/>
      <c r="I301" s="1109"/>
      <c r="J301" s="1109"/>
      <c r="K301" s="1109"/>
      <c r="L301" s="1109"/>
      <c r="M301" s="1109"/>
      <c r="N301" s="1109"/>
      <c r="O301" s="1109"/>
      <c r="P301" s="1109"/>
      <c r="Q301" s="1109"/>
      <c r="R301" s="1109"/>
      <c r="S301" s="1109"/>
      <c r="T301" s="1109"/>
      <c r="U301" s="1109"/>
      <c r="V301" s="1109"/>
      <c r="W301" s="1109"/>
      <c r="X301" s="1109"/>
    </row>
    <row r="302" spans="1:24" ht="15.95" customHeight="1">
      <c r="A302" s="789"/>
      <c r="B302" s="1094"/>
      <c r="C302" s="1954"/>
      <c r="D302" s="1809"/>
      <c r="E302" s="1808"/>
      <c r="F302" s="1109"/>
      <c r="G302" s="1109"/>
      <c r="H302" s="1109"/>
      <c r="I302" s="1109"/>
      <c r="J302" s="1109"/>
      <c r="K302" s="1109"/>
      <c r="L302" s="1109"/>
      <c r="M302" s="1109"/>
      <c r="N302" s="1109"/>
      <c r="O302" s="1109"/>
      <c r="P302" s="1109"/>
      <c r="Q302" s="1109"/>
      <c r="R302" s="1109"/>
      <c r="S302" s="1109"/>
      <c r="T302" s="1109"/>
      <c r="U302" s="1109"/>
      <c r="V302" s="1109"/>
      <c r="W302" s="1109"/>
      <c r="X302" s="1109"/>
    </row>
    <row r="303" spans="1:24" ht="15.95" customHeight="1">
      <c r="A303" s="789"/>
      <c r="B303" s="1094"/>
      <c r="C303" s="1954"/>
      <c r="D303" s="1809"/>
      <c r="E303" s="1808"/>
      <c r="F303" s="1109"/>
      <c r="G303" s="1109"/>
      <c r="H303" s="1109"/>
      <c r="I303" s="1109"/>
      <c r="J303" s="1109"/>
      <c r="K303" s="1109"/>
      <c r="L303" s="1109"/>
      <c r="M303" s="1109"/>
      <c r="N303" s="1109"/>
      <c r="O303" s="1109"/>
      <c r="P303" s="1109"/>
      <c r="Q303" s="1109"/>
      <c r="R303" s="1109"/>
      <c r="S303" s="1109"/>
      <c r="T303" s="1109"/>
      <c r="U303" s="1109"/>
      <c r="V303" s="1109"/>
      <c r="W303" s="1109"/>
      <c r="X303" s="1109"/>
    </row>
    <row r="304" spans="1:24" ht="15.95" customHeight="1">
      <c r="A304" s="789"/>
      <c r="B304" s="1094"/>
      <c r="C304" s="1954"/>
      <c r="D304" s="1809"/>
      <c r="E304" s="1808"/>
      <c r="F304" s="1109"/>
      <c r="G304" s="1109"/>
      <c r="H304" s="1109"/>
      <c r="I304" s="1109"/>
      <c r="J304" s="1109"/>
      <c r="K304" s="1109"/>
      <c r="L304" s="1109"/>
      <c r="M304" s="1109"/>
      <c r="N304" s="1109"/>
      <c r="O304" s="1109"/>
      <c r="P304" s="1109"/>
      <c r="Q304" s="1109"/>
      <c r="R304" s="1109"/>
      <c r="S304" s="1109"/>
      <c r="T304" s="1109"/>
      <c r="U304" s="1109"/>
      <c r="V304" s="1109"/>
      <c r="W304" s="1109"/>
      <c r="X304" s="1109"/>
    </row>
    <row r="305" spans="1:24" ht="15.95" customHeight="1">
      <c r="A305" s="789"/>
      <c r="B305" s="1094"/>
      <c r="C305" s="1954"/>
      <c r="D305" s="1809"/>
      <c r="E305" s="1808"/>
      <c r="F305" s="1109"/>
      <c r="G305" s="1109"/>
      <c r="H305" s="1109"/>
      <c r="I305" s="1109"/>
      <c r="J305" s="1109"/>
      <c r="K305" s="1109"/>
      <c r="L305" s="1109"/>
      <c r="M305" s="1109"/>
      <c r="N305" s="1109"/>
      <c r="O305" s="1109"/>
      <c r="P305" s="1109"/>
      <c r="Q305" s="1109"/>
      <c r="R305" s="1109"/>
      <c r="S305" s="1109"/>
      <c r="T305" s="1109"/>
      <c r="U305" s="1109"/>
      <c r="V305" s="1109"/>
      <c r="W305" s="1109"/>
      <c r="X305" s="1109"/>
    </row>
    <row r="306" spans="1:24" ht="15.95" customHeight="1">
      <c r="A306" s="789"/>
      <c r="B306" s="1094"/>
      <c r="C306" s="1954"/>
      <c r="D306" s="1809"/>
      <c r="E306" s="1808"/>
      <c r="F306" s="1109"/>
      <c r="G306" s="1109"/>
      <c r="H306" s="1109"/>
      <c r="I306" s="1109"/>
      <c r="J306" s="1109"/>
      <c r="K306" s="1109"/>
      <c r="L306" s="1109"/>
      <c r="M306" s="1109"/>
      <c r="N306" s="1109"/>
      <c r="O306" s="1109"/>
      <c r="P306" s="1109"/>
      <c r="Q306" s="1109"/>
      <c r="R306" s="1109"/>
      <c r="S306" s="1109"/>
      <c r="T306" s="1109"/>
      <c r="U306" s="1109"/>
      <c r="V306" s="1109"/>
      <c r="W306" s="1109"/>
      <c r="X306" s="1109"/>
    </row>
    <row r="307" spans="1:24" ht="15.95" customHeight="1">
      <c r="A307" s="789"/>
      <c r="B307" s="1094"/>
      <c r="C307" s="1954"/>
      <c r="D307" s="1809"/>
      <c r="E307" s="1808"/>
      <c r="F307" s="1109"/>
      <c r="G307" s="1109"/>
      <c r="H307" s="1109"/>
      <c r="I307" s="1109"/>
      <c r="J307" s="1109"/>
      <c r="K307" s="1109"/>
      <c r="L307" s="1109"/>
      <c r="M307" s="1109"/>
      <c r="N307" s="1109"/>
      <c r="O307" s="1109"/>
      <c r="P307" s="1109"/>
      <c r="Q307" s="1109"/>
      <c r="R307" s="1109"/>
      <c r="S307" s="1109"/>
      <c r="T307" s="1109"/>
      <c r="U307" s="1109"/>
      <c r="V307" s="1109"/>
      <c r="W307" s="1109"/>
      <c r="X307" s="1109"/>
    </row>
    <row r="308" spans="1:24" ht="15.95" customHeight="1">
      <c r="A308" s="789"/>
      <c r="B308" s="1094"/>
      <c r="C308" s="1954"/>
      <c r="D308" s="1809"/>
      <c r="E308" s="1808"/>
      <c r="F308" s="1109"/>
      <c r="G308" s="1109"/>
      <c r="H308" s="1109"/>
      <c r="I308" s="1109"/>
      <c r="J308" s="1109"/>
      <c r="K308" s="1109"/>
      <c r="L308" s="1109"/>
      <c r="M308" s="1109"/>
      <c r="N308" s="1109"/>
      <c r="O308" s="1109"/>
      <c r="P308" s="1109"/>
      <c r="Q308" s="1109"/>
      <c r="R308" s="1109"/>
      <c r="S308" s="1109"/>
      <c r="T308" s="1109"/>
      <c r="U308" s="1109"/>
      <c r="V308" s="1109"/>
      <c r="W308" s="1109"/>
      <c r="X308" s="1109"/>
    </row>
    <row r="309" spans="1:24" ht="15.95" customHeight="1">
      <c r="A309" s="789"/>
      <c r="B309" s="1094"/>
      <c r="C309" s="1954"/>
      <c r="D309" s="1809"/>
      <c r="E309" s="1808"/>
      <c r="F309" s="1109"/>
      <c r="G309" s="1109"/>
      <c r="H309" s="1109"/>
      <c r="I309" s="1109"/>
      <c r="J309" s="1109"/>
      <c r="K309" s="1109"/>
      <c r="L309" s="1109"/>
      <c r="M309" s="1109"/>
      <c r="N309" s="1109"/>
      <c r="O309" s="1109"/>
      <c r="P309" s="1109"/>
      <c r="Q309" s="1109"/>
      <c r="R309" s="1109"/>
      <c r="S309" s="1109"/>
      <c r="T309" s="1109"/>
      <c r="U309" s="1109"/>
      <c r="V309" s="1109"/>
      <c r="W309" s="1109"/>
      <c r="X309" s="1109"/>
    </row>
    <row r="310" spans="1:24" ht="15.95" customHeight="1">
      <c r="A310" s="789"/>
      <c r="B310" s="1094"/>
      <c r="C310" s="1954"/>
      <c r="D310" s="1809"/>
      <c r="E310" s="1808"/>
      <c r="F310" s="1109"/>
      <c r="G310" s="1109"/>
      <c r="H310" s="1109"/>
      <c r="I310" s="1109"/>
      <c r="J310" s="1109"/>
      <c r="K310" s="1109"/>
      <c r="L310" s="1109"/>
      <c r="M310" s="1109"/>
      <c r="N310" s="1109"/>
      <c r="O310" s="1109"/>
      <c r="P310" s="1109"/>
      <c r="Q310" s="1109"/>
      <c r="R310" s="1109"/>
      <c r="S310" s="1109"/>
      <c r="T310" s="1109"/>
      <c r="U310" s="1109"/>
      <c r="V310" s="1109"/>
      <c r="W310" s="1109"/>
      <c r="X310" s="1109"/>
    </row>
    <row r="311" spans="1:24" ht="15.95" customHeight="1">
      <c r="A311" s="789"/>
      <c r="B311" s="1094"/>
      <c r="C311" s="1954"/>
      <c r="D311" s="1809"/>
      <c r="E311" s="1808"/>
      <c r="F311" s="1109"/>
      <c r="G311" s="1109"/>
      <c r="H311" s="1109"/>
      <c r="I311" s="1109"/>
      <c r="J311" s="1109"/>
      <c r="K311" s="1109"/>
      <c r="L311" s="1109"/>
      <c r="M311" s="1109"/>
      <c r="N311" s="1109"/>
      <c r="O311" s="1109"/>
      <c r="P311" s="1109"/>
      <c r="Q311" s="1109"/>
      <c r="R311" s="1109"/>
      <c r="S311" s="1109"/>
      <c r="T311" s="1109"/>
      <c r="U311" s="1109"/>
      <c r="V311" s="1109"/>
      <c r="W311" s="1109"/>
      <c r="X311" s="1109"/>
    </row>
    <row r="312" spans="1:24" ht="15.95" customHeight="1">
      <c r="A312" s="789"/>
      <c r="B312" s="1094"/>
      <c r="C312" s="1954"/>
      <c r="D312" s="1809"/>
      <c r="E312" s="1808"/>
      <c r="F312" s="1109"/>
      <c r="G312" s="1109"/>
      <c r="H312" s="1109"/>
      <c r="I312" s="1109"/>
      <c r="J312" s="1109"/>
      <c r="K312" s="1109"/>
      <c r="L312" s="1109"/>
      <c r="M312" s="1109"/>
      <c r="N312" s="1109"/>
      <c r="O312" s="1109"/>
      <c r="P312" s="1109"/>
      <c r="Q312" s="1109"/>
      <c r="R312" s="1109"/>
      <c r="S312" s="1109"/>
      <c r="T312" s="1109"/>
      <c r="U312" s="1109"/>
      <c r="V312" s="1109"/>
      <c r="W312" s="1109"/>
      <c r="X312" s="1109"/>
    </row>
    <row r="313" spans="1:24" ht="15.95" customHeight="1">
      <c r="A313" s="789"/>
      <c r="B313" s="1094"/>
      <c r="C313" s="1954"/>
      <c r="D313" s="1809"/>
      <c r="E313" s="1808"/>
      <c r="F313" s="1109"/>
      <c r="G313" s="1109"/>
      <c r="H313" s="1109"/>
      <c r="I313" s="1109"/>
      <c r="J313" s="1109"/>
      <c r="K313" s="1109"/>
      <c r="L313" s="1109"/>
      <c r="M313" s="1109"/>
      <c r="N313" s="1109"/>
      <c r="O313" s="1109"/>
      <c r="P313" s="1109"/>
      <c r="Q313" s="1109"/>
      <c r="R313" s="1109"/>
      <c r="S313" s="1109"/>
      <c r="T313" s="1109"/>
      <c r="U313" s="1109"/>
      <c r="V313" s="1109"/>
      <c r="W313" s="1109"/>
      <c r="X313" s="1109"/>
    </row>
    <row r="314" spans="1:24" ht="15.95" customHeight="1">
      <c r="A314" s="789"/>
      <c r="B314" s="1094"/>
      <c r="C314" s="1954"/>
      <c r="D314" s="1809"/>
      <c r="E314" s="1808"/>
      <c r="F314" s="1109"/>
      <c r="G314" s="1109"/>
      <c r="H314" s="1109"/>
      <c r="I314" s="1109"/>
      <c r="J314" s="1109"/>
      <c r="K314" s="1109"/>
      <c r="L314" s="1109"/>
      <c r="M314" s="1109"/>
      <c r="N314" s="1109"/>
      <c r="O314" s="1109"/>
      <c r="P314" s="1109"/>
      <c r="Q314" s="1109"/>
      <c r="R314" s="1109"/>
      <c r="S314" s="1109"/>
      <c r="T314" s="1109"/>
      <c r="U314" s="1109"/>
      <c r="V314" s="1109"/>
      <c r="W314" s="1109"/>
      <c r="X314" s="1109"/>
    </row>
    <row r="315" spans="1:24" ht="15.95" customHeight="1">
      <c r="A315" s="789"/>
      <c r="B315" s="1094"/>
      <c r="C315" s="1954"/>
      <c r="D315" s="1809"/>
      <c r="E315" s="1808"/>
      <c r="F315" s="1109"/>
      <c r="G315" s="1109"/>
      <c r="H315" s="1109"/>
      <c r="I315" s="1109"/>
      <c r="J315" s="1109"/>
      <c r="K315" s="1109"/>
      <c r="L315" s="1109"/>
      <c r="M315" s="1109"/>
      <c r="N315" s="1109"/>
      <c r="O315" s="1109"/>
      <c r="P315" s="1109"/>
      <c r="Q315" s="1109"/>
      <c r="R315" s="1109"/>
      <c r="S315" s="1109"/>
      <c r="T315" s="1109"/>
      <c r="U315" s="1109"/>
      <c r="V315" s="1109"/>
      <c r="W315" s="1109"/>
      <c r="X315" s="1109"/>
    </row>
    <row r="316" spans="1:24" ht="15.95" customHeight="1">
      <c r="A316" s="789"/>
      <c r="B316" s="1094"/>
      <c r="C316" s="1954"/>
      <c r="D316" s="1809"/>
      <c r="E316" s="1808"/>
      <c r="F316" s="1109"/>
      <c r="G316" s="1109"/>
      <c r="H316" s="1109"/>
      <c r="I316" s="1109"/>
      <c r="J316" s="1109"/>
      <c r="K316" s="1109"/>
      <c r="L316" s="1109"/>
      <c r="M316" s="1109"/>
      <c r="N316" s="1109"/>
      <c r="O316" s="1109"/>
      <c r="P316" s="1109"/>
      <c r="Q316" s="1109"/>
      <c r="R316" s="1109"/>
      <c r="S316" s="1109"/>
      <c r="T316" s="1109"/>
      <c r="U316" s="1109"/>
      <c r="V316" s="1109"/>
      <c r="W316" s="1109"/>
      <c r="X316" s="1109"/>
    </row>
    <row r="317" spans="1:24" ht="15.95" customHeight="1">
      <c r="A317" s="789"/>
      <c r="B317" s="1094"/>
      <c r="C317" s="1954"/>
      <c r="D317" s="1809"/>
      <c r="E317" s="1808"/>
      <c r="F317" s="1109"/>
      <c r="G317" s="1109"/>
      <c r="H317" s="1109"/>
      <c r="I317" s="1109"/>
      <c r="J317" s="1109"/>
      <c r="K317" s="1109"/>
      <c r="L317" s="1109"/>
      <c r="M317" s="1109"/>
      <c r="N317" s="1109"/>
      <c r="O317" s="1109"/>
      <c r="P317" s="1109"/>
      <c r="Q317" s="1109"/>
      <c r="R317" s="1109"/>
      <c r="S317" s="1109"/>
      <c r="T317" s="1109"/>
      <c r="U317" s="1109"/>
      <c r="V317" s="1109"/>
      <c r="W317" s="1109"/>
      <c r="X317" s="1109"/>
    </row>
    <row r="318" spans="1:24" ht="15.95" customHeight="1">
      <c r="A318" s="789"/>
      <c r="B318" s="1094"/>
      <c r="C318" s="1954"/>
      <c r="D318" s="1809"/>
      <c r="E318" s="1808"/>
      <c r="F318" s="1109"/>
      <c r="G318" s="1109"/>
      <c r="H318" s="1109"/>
      <c r="I318" s="1109"/>
      <c r="J318" s="1109"/>
      <c r="K318" s="1109"/>
      <c r="L318" s="1109"/>
      <c r="M318" s="1109"/>
      <c r="N318" s="1109"/>
      <c r="O318" s="1109"/>
      <c r="P318" s="1109"/>
      <c r="Q318" s="1109"/>
      <c r="R318" s="1109"/>
      <c r="S318" s="1109"/>
      <c r="T318" s="1109"/>
      <c r="U318" s="1109"/>
      <c r="V318" s="1109"/>
      <c r="W318" s="1109"/>
      <c r="X318" s="1109"/>
    </row>
    <row r="319" spans="1:24" ht="15.95" customHeight="1">
      <c r="A319" s="789"/>
      <c r="B319" s="1094"/>
      <c r="C319" s="1954"/>
      <c r="D319" s="1809"/>
      <c r="E319" s="1808"/>
      <c r="F319" s="1109"/>
      <c r="G319" s="1109"/>
      <c r="H319" s="1109"/>
      <c r="I319" s="1109"/>
      <c r="J319" s="1109"/>
      <c r="K319" s="1109"/>
      <c r="L319" s="1109"/>
      <c r="M319" s="1109"/>
      <c r="N319" s="1109"/>
      <c r="O319" s="1109"/>
      <c r="P319" s="1109"/>
      <c r="Q319" s="1109"/>
      <c r="R319" s="1109"/>
      <c r="S319" s="1109"/>
      <c r="T319" s="1109"/>
      <c r="U319" s="1109"/>
      <c r="V319" s="1109"/>
      <c r="W319" s="1109"/>
      <c r="X319" s="1109"/>
    </row>
    <row r="320" spans="1:24" ht="15.95" customHeight="1">
      <c r="A320" s="789"/>
      <c r="B320" s="1094"/>
      <c r="C320" s="1954"/>
      <c r="D320" s="1809"/>
      <c r="E320" s="1808"/>
      <c r="F320" s="1109"/>
      <c r="G320" s="1109"/>
      <c r="H320" s="1109"/>
      <c r="I320" s="1109"/>
      <c r="J320" s="1109"/>
      <c r="K320" s="1109"/>
      <c r="L320" s="1109"/>
      <c r="M320" s="1109"/>
      <c r="N320" s="1109"/>
      <c r="O320" s="1109"/>
      <c r="P320" s="1109"/>
      <c r="Q320" s="1109"/>
      <c r="R320" s="1109"/>
      <c r="S320" s="1109"/>
      <c r="T320" s="1109"/>
      <c r="U320" s="1109"/>
      <c r="V320" s="1109"/>
      <c r="W320" s="1109"/>
      <c r="X320" s="1109"/>
    </row>
    <row r="321" spans="1:24" ht="15.95" customHeight="1">
      <c r="A321" s="789"/>
      <c r="B321" s="1094"/>
      <c r="C321" s="1954"/>
      <c r="D321" s="1809"/>
      <c r="E321" s="1808"/>
      <c r="F321" s="1109"/>
      <c r="G321" s="1109"/>
      <c r="H321" s="1109"/>
      <c r="I321" s="1109"/>
      <c r="J321" s="1109"/>
      <c r="K321" s="1109"/>
      <c r="L321" s="1109"/>
      <c r="M321" s="1109"/>
      <c r="N321" s="1109"/>
      <c r="O321" s="1109"/>
      <c r="P321" s="1109"/>
      <c r="Q321" s="1109"/>
      <c r="R321" s="1109"/>
      <c r="S321" s="1109"/>
      <c r="T321" s="1109"/>
      <c r="U321" s="1109"/>
      <c r="V321" s="1109"/>
      <c r="W321" s="1109"/>
      <c r="X321" s="1109"/>
    </row>
    <row r="322" spans="1:24" ht="15.95" customHeight="1">
      <c r="A322" s="789"/>
      <c r="C322" s="1954"/>
      <c r="D322" s="1809"/>
      <c r="E322" s="1808"/>
      <c r="F322" s="1109"/>
      <c r="G322" s="1109"/>
      <c r="H322" s="1109"/>
      <c r="I322" s="1109"/>
      <c r="J322" s="1109"/>
      <c r="K322" s="1109"/>
      <c r="L322" s="1109"/>
      <c r="M322" s="1109"/>
      <c r="N322" s="1109"/>
      <c r="O322" s="1109"/>
      <c r="P322" s="1109"/>
      <c r="Q322" s="1109"/>
      <c r="R322" s="1109"/>
      <c r="S322" s="1109"/>
      <c r="T322" s="1109"/>
      <c r="U322" s="1109"/>
      <c r="V322" s="1109"/>
      <c r="W322" s="1109"/>
      <c r="X322" s="1109"/>
    </row>
    <row r="323" spans="1:24" ht="15.95" customHeight="1">
      <c r="A323" s="789"/>
      <c r="C323" s="1954"/>
      <c r="D323" s="1809"/>
      <c r="E323" s="1808"/>
      <c r="F323" s="1109"/>
      <c r="G323" s="1109"/>
      <c r="H323" s="1109"/>
      <c r="I323" s="1109"/>
      <c r="J323" s="1109"/>
      <c r="K323" s="1109"/>
      <c r="L323" s="1109"/>
      <c r="M323" s="1109"/>
      <c r="N323" s="1109"/>
      <c r="O323" s="1109"/>
      <c r="P323" s="1109"/>
      <c r="Q323" s="1109"/>
      <c r="R323" s="1109"/>
      <c r="S323" s="1109"/>
      <c r="T323" s="1109"/>
      <c r="U323" s="1109"/>
      <c r="V323" s="1109"/>
      <c r="W323" s="1109"/>
      <c r="X323" s="1109"/>
    </row>
    <row r="324" spans="1:24" ht="15.95" customHeight="1">
      <c r="A324" s="789"/>
      <c r="C324" s="1954"/>
      <c r="D324" s="1809"/>
      <c r="E324" s="1808"/>
      <c r="F324" s="1109"/>
      <c r="G324" s="1109"/>
      <c r="H324" s="1109"/>
      <c r="I324" s="1109"/>
      <c r="J324" s="1109"/>
      <c r="K324" s="1109"/>
      <c r="L324" s="1109"/>
      <c r="M324" s="1109"/>
      <c r="N324" s="1109"/>
      <c r="O324" s="1109"/>
      <c r="P324" s="1109"/>
      <c r="Q324" s="1109"/>
      <c r="R324" s="1109"/>
      <c r="S324" s="1109"/>
      <c r="T324" s="1109"/>
      <c r="U324" s="1109"/>
      <c r="V324" s="1109"/>
      <c r="W324" s="1109"/>
      <c r="X324" s="1109"/>
    </row>
    <row r="325" spans="1:24" ht="15.95" customHeight="1">
      <c r="A325" s="789"/>
      <c r="C325" s="1954"/>
      <c r="D325" s="1809"/>
      <c r="E325" s="1808"/>
      <c r="F325" s="1109"/>
      <c r="G325" s="1109"/>
      <c r="H325" s="1109"/>
      <c r="I325" s="1109"/>
      <c r="J325" s="1109"/>
      <c r="K325" s="1109"/>
      <c r="L325" s="1109"/>
      <c r="M325" s="1109"/>
      <c r="N325" s="1109"/>
      <c r="O325" s="1109"/>
      <c r="P325" s="1109"/>
      <c r="Q325" s="1109"/>
      <c r="R325" s="1109"/>
      <c r="S325" s="1109"/>
      <c r="T325" s="1109"/>
      <c r="U325" s="1109"/>
      <c r="V325" s="1109"/>
      <c r="W325" s="1109"/>
      <c r="X325" s="1109"/>
    </row>
    <row r="326" spans="1:24" ht="15.95" customHeight="1">
      <c r="A326" s="789"/>
      <c r="C326" s="1954"/>
      <c r="D326" s="1809"/>
      <c r="E326" s="1808"/>
      <c r="F326" s="1109"/>
      <c r="G326" s="1109"/>
      <c r="H326" s="1109"/>
      <c r="I326" s="1109"/>
      <c r="J326" s="1109"/>
      <c r="K326" s="1109"/>
      <c r="L326" s="1109"/>
      <c r="M326" s="1109"/>
      <c r="N326" s="1109"/>
      <c r="O326" s="1109"/>
      <c r="P326" s="1109"/>
      <c r="Q326" s="1109"/>
      <c r="R326" s="1109"/>
      <c r="S326" s="1109"/>
      <c r="T326" s="1109"/>
      <c r="U326" s="1109"/>
      <c r="V326" s="1109"/>
      <c r="W326" s="1109"/>
      <c r="X326" s="1109"/>
    </row>
    <row r="327" spans="1:24" ht="15.95" customHeight="1">
      <c r="A327" s="789"/>
      <c r="B327" s="1094"/>
      <c r="C327" s="1954"/>
      <c r="D327" s="1809"/>
      <c r="E327" s="1808"/>
      <c r="F327" s="1109"/>
      <c r="G327" s="1109"/>
      <c r="H327" s="1109"/>
      <c r="I327" s="1109"/>
      <c r="J327" s="1109"/>
      <c r="K327" s="1109"/>
      <c r="L327" s="1109"/>
      <c r="M327" s="1109"/>
      <c r="N327" s="1109"/>
      <c r="O327" s="1109"/>
      <c r="P327" s="1109"/>
      <c r="Q327" s="1109"/>
      <c r="R327" s="1109"/>
      <c r="S327" s="1109"/>
      <c r="T327" s="1109"/>
      <c r="U327" s="1109"/>
      <c r="V327" s="1109"/>
      <c r="W327" s="1109"/>
      <c r="X327" s="1109"/>
    </row>
    <row r="328" spans="1:24" ht="15.95" customHeight="1">
      <c r="A328" s="789"/>
      <c r="B328" s="1094"/>
      <c r="C328" s="1954"/>
      <c r="D328" s="1809"/>
      <c r="E328" s="1808"/>
      <c r="F328" s="1109"/>
      <c r="G328" s="1109"/>
      <c r="H328" s="1109"/>
      <c r="I328" s="1109"/>
      <c r="J328" s="1109"/>
      <c r="K328" s="1109"/>
      <c r="L328" s="1109"/>
      <c r="M328" s="1109"/>
      <c r="N328" s="1109"/>
      <c r="O328" s="1109"/>
      <c r="P328" s="1109"/>
      <c r="Q328" s="1109"/>
      <c r="R328" s="1109"/>
      <c r="S328" s="1109"/>
      <c r="T328" s="1109"/>
      <c r="U328" s="1109"/>
      <c r="V328" s="1109"/>
      <c r="W328" s="1109"/>
      <c r="X328" s="1109"/>
    </row>
    <row r="329" spans="1:24" ht="15.95" customHeight="1">
      <c r="A329" s="789"/>
      <c r="B329" s="1094"/>
      <c r="C329" s="1954"/>
      <c r="D329" s="1809"/>
      <c r="E329" s="1808"/>
      <c r="F329" s="1109"/>
      <c r="G329" s="1109"/>
      <c r="H329" s="1109"/>
      <c r="I329" s="1109"/>
      <c r="J329" s="1109"/>
      <c r="K329" s="1109"/>
      <c r="L329" s="1109"/>
      <c r="M329" s="1109"/>
      <c r="N329" s="1109"/>
      <c r="O329" s="1109"/>
      <c r="P329" s="1109"/>
      <c r="Q329" s="1109"/>
      <c r="R329" s="1109"/>
      <c r="S329" s="1109"/>
      <c r="T329" s="1109"/>
      <c r="U329" s="1109"/>
      <c r="V329" s="1109"/>
      <c r="W329" s="1109"/>
      <c r="X329" s="1109"/>
    </row>
    <row r="330" spans="1:24" ht="15.95" customHeight="1">
      <c r="A330" s="789"/>
      <c r="B330" s="1094"/>
      <c r="C330" s="1954"/>
      <c r="D330" s="1809"/>
      <c r="E330" s="1808"/>
      <c r="F330" s="1109"/>
      <c r="G330" s="1109"/>
      <c r="H330" s="1109"/>
      <c r="I330" s="1109"/>
      <c r="J330" s="1109"/>
      <c r="K330" s="1109"/>
      <c r="L330" s="1109"/>
      <c r="M330" s="1109"/>
      <c r="N330" s="1109"/>
      <c r="O330" s="1109"/>
      <c r="P330" s="1109"/>
      <c r="Q330" s="1109"/>
      <c r="R330" s="1109"/>
      <c r="S330" s="1109"/>
      <c r="T330" s="1109"/>
      <c r="U330" s="1109"/>
      <c r="V330" s="1109"/>
      <c r="W330" s="1109"/>
      <c r="X330" s="1109"/>
    </row>
    <row r="331" spans="1:24" ht="15.95" customHeight="1">
      <c r="A331" s="789"/>
      <c r="B331" s="1094"/>
      <c r="C331" s="1954"/>
      <c r="D331" s="1809"/>
      <c r="E331" s="1808"/>
      <c r="F331" s="1109"/>
      <c r="G331" s="1109"/>
      <c r="H331" s="1109"/>
      <c r="I331" s="1109"/>
      <c r="J331" s="1109"/>
      <c r="K331" s="1109"/>
      <c r="L331" s="1109"/>
      <c r="M331" s="1109"/>
      <c r="N331" s="1109"/>
      <c r="O331" s="1109"/>
      <c r="P331" s="1109"/>
      <c r="Q331" s="1109"/>
      <c r="R331" s="1109"/>
      <c r="S331" s="1109"/>
      <c r="T331" s="1109"/>
      <c r="U331" s="1109"/>
      <c r="V331" s="1109"/>
      <c r="W331" s="1109"/>
      <c r="X331" s="1109"/>
    </row>
    <row r="332" spans="1:24" ht="15.95" customHeight="1">
      <c r="A332" s="789"/>
      <c r="B332" s="1094"/>
      <c r="C332" s="1954"/>
      <c r="D332" s="1809"/>
      <c r="E332" s="1808"/>
      <c r="F332" s="1109"/>
      <c r="G332" s="1109"/>
      <c r="H332" s="1109"/>
      <c r="I332" s="1109"/>
      <c r="J332" s="1109"/>
      <c r="K332" s="1109"/>
      <c r="L332" s="1109"/>
      <c r="M332" s="1109"/>
      <c r="N332" s="1109"/>
      <c r="O332" s="1109"/>
      <c r="P332" s="1109"/>
      <c r="Q332" s="1109"/>
      <c r="R332" s="1109"/>
      <c r="S332" s="1109"/>
      <c r="T332" s="1109"/>
      <c r="U332" s="1109"/>
      <c r="V332" s="1109"/>
      <c r="W332" s="1109"/>
      <c r="X332" s="1109"/>
    </row>
    <row r="333" spans="1:24" ht="15.95" customHeight="1">
      <c r="A333" s="789"/>
      <c r="B333" s="1094"/>
      <c r="C333" s="1954"/>
      <c r="D333" s="1809"/>
      <c r="E333" s="1808"/>
      <c r="F333" s="1109"/>
      <c r="G333" s="1109"/>
      <c r="H333" s="1109"/>
      <c r="I333" s="1109"/>
      <c r="J333" s="1109"/>
      <c r="K333" s="1109"/>
      <c r="L333" s="1109"/>
      <c r="M333" s="1109"/>
      <c r="N333" s="1109"/>
      <c r="O333" s="1109"/>
      <c r="P333" s="1109"/>
      <c r="Q333" s="1109"/>
      <c r="R333" s="1109"/>
      <c r="S333" s="1109"/>
      <c r="T333" s="1109"/>
      <c r="U333" s="1109"/>
      <c r="V333" s="1109"/>
      <c r="W333" s="1109"/>
      <c r="X333" s="1109"/>
    </row>
    <row r="334" spans="1:24" ht="15.95" customHeight="1">
      <c r="A334" s="789"/>
      <c r="B334" s="1094"/>
      <c r="C334" s="1954"/>
      <c r="D334" s="1809"/>
      <c r="E334" s="1808"/>
      <c r="F334" s="1109"/>
      <c r="G334" s="1109"/>
      <c r="H334" s="1109"/>
      <c r="I334" s="1109"/>
      <c r="J334" s="1109"/>
      <c r="K334" s="1109"/>
      <c r="L334" s="1109"/>
      <c r="M334" s="1109"/>
      <c r="N334" s="1109"/>
      <c r="O334" s="1109"/>
      <c r="P334" s="1109"/>
      <c r="Q334" s="1109"/>
      <c r="R334" s="1109"/>
      <c r="S334" s="1109"/>
      <c r="T334" s="1109"/>
      <c r="U334" s="1109"/>
      <c r="V334" s="1109"/>
      <c r="W334" s="1109"/>
      <c r="X334" s="1109"/>
    </row>
    <row r="335" spans="1:24" ht="15.95" customHeight="1">
      <c r="A335" s="789"/>
      <c r="B335" s="1094"/>
      <c r="C335" s="1954"/>
      <c r="D335" s="1809"/>
      <c r="E335" s="1808"/>
      <c r="F335" s="1109"/>
      <c r="G335" s="1109"/>
      <c r="H335" s="1109"/>
      <c r="I335" s="1109"/>
      <c r="J335" s="1109"/>
      <c r="K335" s="1109"/>
      <c r="L335" s="1109"/>
      <c r="M335" s="1109"/>
      <c r="N335" s="1109"/>
      <c r="O335" s="1109"/>
      <c r="P335" s="1109"/>
      <c r="Q335" s="1109"/>
      <c r="R335" s="1109"/>
      <c r="S335" s="1109"/>
      <c r="T335" s="1109"/>
      <c r="U335" s="1109"/>
      <c r="V335" s="1109"/>
      <c r="W335" s="1109"/>
      <c r="X335" s="1109"/>
    </row>
    <row r="336" spans="1:24" ht="15.95" customHeight="1">
      <c r="A336" s="789"/>
      <c r="B336" s="1094"/>
      <c r="C336" s="1954"/>
      <c r="D336" s="1809"/>
      <c r="E336" s="1808"/>
      <c r="F336" s="1109"/>
      <c r="G336" s="1109"/>
      <c r="H336" s="1109"/>
      <c r="I336" s="1109"/>
      <c r="J336" s="1109"/>
      <c r="K336" s="1109"/>
      <c r="L336" s="1109"/>
      <c r="M336" s="1109"/>
      <c r="N336" s="1109"/>
      <c r="O336" s="1109"/>
      <c r="P336" s="1109"/>
      <c r="Q336" s="1109"/>
      <c r="R336" s="1109"/>
      <c r="S336" s="1109"/>
      <c r="T336" s="1109"/>
      <c r="U336" s="1109"/>
      <c r="V336" s="1109"/>
      <c r="W336" s="1109"/>
      <c r="X336" s="1109"/>
    </row>
    <row r="337" spans="1:24" ht="15.95" customHeight="1">
      <c r="A337" s="789"/>
      <c r="B337" s="1094"/>
      <c r="C337" s="1954"/>
      <c r="D337" s="1809"/>
      <c r="E337" s="1808"/>
      <c r="F337" s="1109"/>
      <c r="G337" s="1109"/>
      <c r="H337" s="1109"/>
      <c r="I337" s="1109"/>
      <c r="J337" s="1109"/>
      <c r="K337" s="1109"/>
      <c r="L337" s="1109"/>
      <c r="M337" s="1109"/>
      <c r="N337" s="1109"/>
      <c r="O337" s="1109"/>
      <c r="P337" s="1109"/>
      <c r="Q337" s="1109"/>
      <c r="R337" s="1109"/>
      <c r="S337" s="1109"/>
      <c r="T337" s="1109"/>
      <c r="U337" s="1109"/>
      <c r="V337" s="1109"/>
      <c r="W337" s="1109"/>
      <c r="X337" s="1109"/>
    </row>
    <row r="338" spans="1:24" ht="15.95" customHeight="1">
      <c r="A338" s="789"/>
      <c r="B338" s="1094"/>
      <c r="C338" s="1954"/>
      <c r="D338" s="1809"/>
      <c r="E338" s="1808"/>
      <c r="F338" s="1109"/>
      <c r="G338" s="1109"/>
      <c r="H338" s="1109"/>
      <c r="I338" s="1109"/>
      <c r="J338" s="1109"/>
      <c r="K338" s="1109"/>
      <c r="L338" s="1109"/>
      <c r="M338" s="1109"/>
      <c r="N338" s="1109"/>
      <c r="O338" s="1109"/>
      <c r="P338" s="1109"/>
      <c r="Q338" s="1109"/>
      <c r="R338" s="1109"/>
      <c r="S338" s="1109"/>
      <c r="T338" s="1109"/>
      <c r="U338" s="1109"/>
      <c r="V338" s="1109"/>
      <c r="W338" s="1109"/>
      <c r="X338" s="1109"/>
    </row>
    <row r="339" spans="1:24" ht="15.95" customHeight="1">
      <c r="A339" s="789"/>
      <c r="B339" s="1094"/>
      <c r="C339" s="1954"/>
      <c r="D339" s="1809"/>
      <c r="E339" s="1808"/>
      <c r="F339" s="1109"/>
      <c r="G339" s="1109"/>
      <c r="H339" s="1109"/>
      <c r="I339" s="1109"/>
      <c r="J339" s="1109"/>
      <c r="K339" s="1109"/>
      <c r="L339" s="1109"/>
      <c r="M339" s="1109"/>
      <c r="N339" s="1109"/>
      <c r="O339" s="1109"/>
      <c r="P339" s="1109"/>
      <c r="Q339" s="1109"/>
      <c r="R339" s="1109"/>
      <c r="S339" s="1109"/>
      <c r="T339" s="1109"/>
      <c r="U339" s="1109"/>
      <c r="V339" s="1109"/>
      <c r="W339" s="1109"/>
      <c r="X339" s="1109"/>
    </row>
    <row r="340" spans="1:24" ht="15.95" customHeight="1">
      <c r="A340" s="789"/>
      <c r="B340" s="1094"/>
      <c r="C340" s="1954"/>
      <c r="D340" s="1809"/>
      <c r="E340" s="1808"/>
      <c r="F340" s="1109"/>
      <c r="G340" s="1109"/>
      <c r="H340" s="1109"/>
      <c r="I340" s="1109"/>
      <c r="J340" s="1109"/>
      <c r="K340" s="1109"/>
      <c r="L340" s="1109"/>
      <c r="M340" s="1109"/>
      <c r="N340" s="1109"/>
      <c r="O340" s="1109"/>
      <c r="P340" s="1109"/>
      <c r="Q340" s="1109"/>
      <c r="R340" s="1109"/>
      <c r="S340" s="1109"/>
      <c r="T340" s="1109"/>
      <c r="U340" s="1109"/>
      <c r="V340" s="1109"/>
      <c r="W340" s="1109"/>
      <c r="X340" s="1109"/>
    </row>
    <row r="341" spans="1:24" ht="15.95" customHeight="1">
      <c r="A341" s="789"/>
      <c r="B341" s="1094"/>
      <c r="C341" s="1954"/>
      <c r="D341" s="1809"/>
      <c r="E341" s="1808"/>
      <c r="F341" s="1109"/>
      <c r="G341" s="1109"/>
      <c r="H341" s="1109"/>
      <c r="I341" s="1109"/>
      <c r="J341" s="1109"/>
      <c r="K341" s="1109"/>
      <c r="L341" s="1109"/>
      <c r="M341" s="1109"/>
      <c r="N341" s="1109"/>
      <c r="O341" s="1109"/>
      <c r="P341" s="1109"/>
      <c r="Q341" s="1109"/>
      <c r="R341" s="1109"/>
      <c r="S341" s="1109"/>
      <c r="T341" s="1109"/>
      <c r="U341" s="1109"/>
      <c r="V341" s="1109"/>
      <c r="W341" s="1109"/>
      <c r="X341" s="1109"/>
    </row>
    <row r="342" spans="1:24" ht="15.95" customHeight="1">
      <c r="A342" s="789"/>
      <c r="B342" s="1094"/>
      <c r="C342" s="1954"/>
      <c r="D342" s="1809"/>
      <c r="E342" s="1808"/>
      <c r="F342" s="1109"/>
      <c r="G342" s="1109"/>
      <c r="H342" s="1109"/>
      <c r="I342" s="1109"/>
      <c r="J342" s="1109"/>
      <c r="K342" s="1109"/>
      <c r="L342" s="1109"/>
      <c r="M342" s="1109"/>
      <c r="N342" s="1109"/>
      <c r="O342" s="1109"/>
      <c r="P342" s="1109"/>
      <c r="Q342" s="1109"/>
      <c r="R342" s="1109"/>
      <c r="S342" s="1109"/>
      <c r="T342" s="1109"/>
      <c r="U342" s="1109"/>
      <c r="V342" s="1109"/>
      <c r="W342" s="1109"/>
      <c r="X342" s="1109"/>
    </row>
    <row r="343" spans="1:24" ht="15.95" customHeight="1">
      <c r="A343" s="789"/>
      <c r="B343" s="1094"/>
      <c r="C343" s="1954"/>
      <c r="D343" s="1809"/>
      <c r="E343" s="1808"/>
      <c r="F343" s="1109"/>
      <c r="G343" s="1109"/>
      <c r="H343" s="1109"/>
      <c r="I343" s="1109"/>
      <c r="J343" s="1109"/>
      <c r="K343" s="1109"/>
      <c r="L343" s="1109"/>
      <c r="M343" s="1109"/>
      <c r="N343" s="1109"/>
      <c r="O343" s="1109"/>
      <c r="P343" s="1109"/>
      <c r="Q343" s="1109"/>
      <c r="R343" s="1109"/>
      <c r="S343" s="1109"/>
      <c r="T343" s="1109"/>
      <c r="U343" s="1109"/>
      <c r="V343" s="1109"/>
      <c r="W343" s="1109"/>
      <c r="X343" s="1109"/>
    </row>
    <row r="344" spans="1:24" ht="15.95" customHeight="1">
      <c r="A344" s="789"/>
      <c r="C344" s="1954"/>
      <c r="D344" s="1809"/>
      <c r="E344" s="1808"/>
      <c r="F344" s="1109"/>
      <c r="G344" s="1109"/>
      <c r="H344" s="1109"/>
      <c r="I344" s="1109"/>
      <c r="J344" s="1109"/>
      <c r="K344" s="1109"/>
      <c r="L344" s="1109"/>
      <c r="M344" s="1109"/>
      <c r="N344" s="1109"/>
      <c r="O344" s="1109"/>
      <c r="P344" s="1109"/>
      <c r="Q344" s="1109"/>
      <c r="R344" s="1109"/>
      <c r="S344" s="1109"/>
      <c r="T344" s="1109"/>
      <c r="U344" s="1109"/>
      <c r="V344" s="1109"/>
      <c r="W344" s="1109"/>
      <c r="X344" s="1109"/>
    </row>
    <row r="345" spans="1:24" ht="15.95" customHeight="1">
      <c r="A345" s="789"/>
      <c r="C345" s="1954"/>
      <c r="D345" s="1809"/>
      <c r="E345" s="1808"/>
      <c r="F345" s="1109"/>
      <c r="G345" s="1109"/>
      <c r="H345" s="1109"/>
      <c r="I345" s="1109"/>
      <c r="J345" s="1109"/>
      <c r="K345" s="1109"/>
      <c r="L345" s="1109"/>
      <c r="M345" s="1109"/>
      <c r="N345" s="1109"/>
      <c r="O345" s="1109"/>
      <c r="P345" s="1109"/>
      <c r="Q345" s="1109"/>
      <c r="R345" s="1109"/>
      <c r="S345" s="1109"/>
      <c r="T345" s="1109"/>
      <c r="U345" s="1109"/>
      <c r="V345" s="1109"/>
      <c r="W345" s="1109"/>
      <c r="X345" s="1109"/>
    </row>
    <row r="346" spans="1:24" ht="15.95" customHeight="1">
      <c r="A346" s="789"/>
      <c r="C346" s="1954"/>
      <c r="D346" s="1809"/>
      <c r="E346" s="1808"/>
      <c r="F346" s="1109"/>
      <c r="G346" s="1109"/>
      <c r="H346" s="1109"/>
      <c r="I346" s="1109"/>
      <c r="J346" s="1109"/>
      <c r="K346" s="1109"/>
      <c r="L346" s="1109"/>
      <c r="M346" s="1109"/>
      <c r="N346" s="1109"/>
      <c r="O346" s="1109"/>
      <c r="P346" s="1109"/>
      <c r="Q346" s="1109"/>
      <c r="R346" s="1109"/>
      <c r="S346" s="1109"/>
      <c r="T346" s="1109"/>
      <c r="U346" s="1109"/>
      <c r="V346" s="1109"/>
      <c r="W346" s="1109"/>
      <c r="X346" s="1109"/>
    </row>
    <row r="347" spans="1:24" ht="15.95" customHeight="1">
      <c r="A347" s="789"/>
      <c r="C347" s="1954"/>
      <c r="D347" s="1809"/>
      <c r="E347" s="1808"/>
      <c r="F347" s="1109"/>
      <c r="G347" s="1109"/>
      <c r="H347" s="1109"/>
      <c r="I347" s="1109"/>
      <c r="J347" s="1109"/>
      <c r="K347" s="1109"/>
      <c r="L347" s="1109"/>
      <c r="M347" s="1109"/>
      <c r="N347" s="1109"/>
      <c r="O347" s="1109"/>
      <c r="P347" s="1109"/>
      <c r="Q347" s="1109"/>
      <c r="R347" s="1109"/>
      <c r="S347" s="1109"/>
      <c r="T347" s="1109"/>
      <c r="U347" s="1109"/>
      <c r="V347" s="1109"/>
      <c r="W347" s="1109"/>
      <c r="X347" s="1109"/>
    </row>
    <row r="348" spans="1:24" ht="15.95" customHeight="1">
      <c r="A348" s="789"/>
      <c r="B348" s="1094"/>
      <c r="C348" s="1954"/>
      <c r="D348" s="1809"/>
      <c r="E348" s="1808"/>
      <c r="F348" s="1109"/>
      <c r="G348" s="1109"/>
      <c r="H348" s="1109"/>
      <c r="I348" s="1109"/>
      <c r="J348" s="1109"/>
      <c r="K348" s="1109"/>
      <c r="L348" s="1109"/>
      <c r="M348" s="1109"/>
      <c r="N348" s="1109"/>
      <c r="O348" s="1109"/>
      <c r="P348" s="1109"/>
      <c r="Q348" s="1109"/>
      <c r="R348" s="1109"/>
      <c r="S348" s="1109"/>
      <c r="T348" s="1109"/>
      <c r="U348" s="1109"/>
      <c r="V348" s="1109"/>
      <c r="W348" s="1109"/>
      <c r="X348" s="1109"/>
    </row>
    <row r="349" spans="1:24" ht="15.95" customHeight="1">
      <c r="A349" s="789"/>
      <c r="B349" s="1094"/>
      <c r="C349" s="1954"/>
      <c r="D349" s="1809"/>
      <c r="E349" s="1808"/>
      <c r="F349" s="1109"/>
      <c r="G349" s="1109"/>
      <c r="H349" s="1109"/>
      <c r="I349" s="1109"/>
      <c r="J349" s="1109"/>
      <c r="K349" s="1109"/>
      <c r="L349" s="1109"/>
      <c r="M349" s="1109"/>
      <c r="N349" s="1109"/>
      <c r="O349" s="1109"/>
      <c r="P349" s="1109"/>
      <c r="Q349" s="1109"/>
      <c r="R349" s="1109"/>
      <c r="S349" s="1109"/>
      <c r="T349" s="1109"/>
      <c r="U349" s="1109"/>
      <c r="V349" s="1109"/>
      <c r="W349" s="1109"/>
      <c r="X349" s="1109"/>
    </row>
    <row r="350" spans="1:24" ht="15.95" customHeight="1">
      <c r="A350" s="789"/>
      <c r="B350" s="1094"/>
      <c r="C350" s="1954"/>
      <c r="D350" s="1809"/>
      <c r="E350" s="1808"/>
      <c r="F350" s="1109"/>
      <c r="G350" s="1109"/>
      <c r="H350" s="1109"/>
      <c r="I350" s="1109"/>
      <c r="J350" s="1109"/>
      <c r="K350" s="1109"/>
      <c r="L350" s="1109"/>
      <c r="M350" s="1109"/>
      <c r="N350" s="1109"/>
      <c r="O350" s="1109"/>
      <c r="P350" s="1109"/>
      <c r="Q350" s="1109"/>
      <c r="R350" s="1109"/>
      <c r="S350" s="1109"/>
      <c r="T350" s="1109"/>
      <c r="U350" s="1109"/>
      <c r="V350" s="1109"/>
      <c r="W350" s="1109"/>
      <c r="X350" s="1109"/>
    </row>
    <row r="351" spans="1:24" ht="15.95" customHeight="1">
      <c r="A351" s="789"/>
      <c r="B351" s="1094"/>
      <c r="C351" s="1954"/>
      <c r="D351" s="1809"/>
      <c r="E351" s="1808"/>
      <c r="F351" s="1109"/>
      <c r="G351" s="1109"/>
      <c r="H351" s="1109"/>
      <c r="I351" s="1109"/>
      <c r="J351" s="1109"/>
      <c r="K351" s="1109"/>
      <c r="L351" s="1109"/>
      <c r="M351" s="1109"/>
      <c r="N351" s="1109"/>
      <c r="O351" s="1109"/>
      <c r="P351" s="1109"/>
      <c r="Q351" s="1109"/>
      <c r="R351" s="1109"/>
      <c r="S351" s="1109"/>
      <c r="T351" s="1109"/>
      <c r="U351" s="1109"/>
      <c r="V351" s="1109"/>
      <c r="W351" s="1109"/>
      <c r="X351" s="1109"/>
    </row>
    <row r="352" spans="1:24" ht="15.95" customHeight="1">
      <c r="A352" s="789"/>
      <c r="B352" s="1094"/>
      <c r="C352" s="1954"/>
      <c r="D352" s="1809"/>
      <c r="E352" s="1808"/>
      <c r="F352" s="1109"/>
      <c r="G352" s="1109"/>
      <c r="H352" s="1109"/>
      <c r="I352" s="1109"/>
      <c r="J352" s="1109"/>
      <c r="K352" s="1109"/>
      <c r="L352" s="1109"/>
      <c r="M352" s="1109"/>
      <c r="N352" s="1109"/>
      <c r="O352" s="1109"/>
      <c r="P352" s="1109"/>
      <c r="Q352" s="1109"/>
      <c r="R352" s="1109"/>
      <c r="S352" s="1109"/>
      <c r="T352" s="1109"/>
      <c r="U352" s="1109"/>
      <c r="V352" s="1109"/>
      <c r="W352" s="1109"/>
      <c r="X352" s="1109"/>
    </row>
    <row r="353" spans="1:24" ht="15.95" customHeight="1">
      <c r="A353" s="789"/>
      <c r="B353" s="1094"/>
      <c r="C353" s="1954"/>
      <c r="D353" s="1809"/>
      <c r="E353" s="1808"/>
      <c r="F353" s="1109"/>
      <c r="G353" s="1109"/>
      <c r="H353" s="1109"/>
      <c r="I353" s="1109"/>
      <c r="J353" s="1109"/>
      <c r="K353" s="1109"/>
      <c r="L353" s="1109"/>
      <c r="M353" s="1109"/>
      <c r="N353" s="1109"/>
      <c r="O353" s="1109"/>
      <c r="P353" s="1109"/>
      <c r="Q353" s="1109"/>
      <c r="R353" s="1109"/>
      <c r="S353" s="1109"/>
      <c r="T353" s="1109"/>
      <c r="U353" s="1109"/>
      <c r="V353" s="1109"/>
      <c r="W353" s="1109"/>
      <c r="X353" s="1109"/>
    </row>
    <row r="354" spans="1:24" ht="15.95" customHeight="1">
      <c r="A354" s="789"/>
      <c r="B354" s="1094"/>
      <c r="C354" s="1954"/>
      <c r="D354" s="1809"/>
      <c r="E354" s="1808"/>
      <c r="F354" s="1109"/>
      <c r="G354" s="1109"/>
      <c r="H354" s="1109"/>
      <c r="I354" s="1109"/>
      <c r="J354" s="1109"/>
      <c r="K354" s="1109"/>
      <c r="L354" s="1109"/>
      <c r="M354" s="1109"/>
      <c r="N354" s="1109"/>
      <c r="O354" s="1109"/>
      <c r="P354" s="1109"/>
      <c r="Q354" s="1109"/>
      <c r="R354" s="1109"/>
      <c r="S354" s="1109"/>
      <c r="T354" s="1109"/>
      <c r="U354" s="1109"/>
      <c r="V354" s="1109"/>
      <c r="W354" s="1109"/>
      <c r="X354" s="1109"/>
    </row>
    <row r="355" spans="1:24" ht="15.95" customHeight="1">
      <c r="A355" s="789"/>
      <c r="B355" s="1094"/>
      <c r="C355" s="1954"/>
      <c r="D355" s="1809"/>
      <c r="E355" s="1808"/>
      <c r="F355" s="1109"/>
      <c r="G355" s="1109"/>
      <c r="H355" s="1109"/>
      <c r="I355" s="1109"/>
      <c r="J355" s="1109"/>
      <c r="K355" s="1109"/>
      <c r="L355" s="1109"/>
      <c r="M355" s="1109"/>
      <c r="N355" s="1109"/>
      <c r="O355" s="1109"/>
      <c r="P355" s="1109"/>
      <c r="Q355" s="1109"/>
      <c r="R355" s="1109"/>
      <c r="S355" s="1109"/>
      <c r="T355" s="1109"/>
      <c r="U355" s="1109"/>
      <c r="V355" s="1109"/>
      <c r="W355" s="1109"/>
      <c r="X355" s="1109"/>
    </row>
    <row r="356" spans="1:24" ht="15.95" customHeight="1">
      <c r="A356" s="789"/>
      <c r="B356" s="1094"/>
      <c r="C356" s="1954"/>
      <c r="D356" s="1809"/>
      <c r="E356" s="1808"/>
      <c r="F356" s="1109"/>
      <c r="G356" s="1109"/>
      <c r="H356" s="1109"/>
      <c r="I356" s="1109"/>
      <c r="J356" s="1109"/>
      <c r="K356" s="1109"/>
      <c r="L356" s="1109"/>
      <c r="M356" s="1109"/>
      <c r="N356" s="1109"/>
      <c r="O356" s="1109"/>
      <c r="P356" s="1109"/>
      <c r="Q356" s="1109"/>
      <c r="R356" s="1109"/>
      <c r="S356" s="1109"/>
      <c r="T356" s="1109"/>
      <c r="U356" s="1109"/>
      <c r="V356" s="1109"/>
      <c r="W356" s="1109"/>
      <c r="X356" s="1109"/>
    </row>
    <row r="357" spans="1:24" ht="15.95" customHeight="1">
      <c r="A357" s="789"/>
      <c r="B357" s="1094"/>
      <c r="C357" s="1954"/>
      <c r="D357" s="1809"/>
      <c r="E357" s="1808"/>
      <c r="F357" s="1109"/>
      <c r="G357" s="1109"/>
      <c r="H357" s="1109"/>
      <c r="I357" s="1109"/>
      <c r="J357" s="1109"/>
      <c r="K357" s="1109"/>
      <c r="L357" s="1109"/>
      <c r="M357" s="1109"/>
      <c r="N357" s="1109"/>
      <c r="O357" s="1109"/>
      <c r="P357" s="1109"/>
      <c r="Q357" s="1109"/>
      <c r="R357" s="1109"/>
      <c r="S357" s="1109"/>
      <c r="T357" s="1109"/>
      <c r="U357" s="1109"/>
      <c r="V357" s="1109"/>
      <c r="W357" s="1109"/>
      <c r="X357" s="1109"/>
    </row>
    <row r="358" spans="1:24" ht="15.95" customHeight="1">
      <c r="A358" s="789"/>
      <c r="B358" s="1094"/>
      <c r="C358" s="1954"/>
      <c r="D358" s="1809"/>
      <c r="E358" s="1808"/>
      <c r="F358" s="1109"/>
      <c r="G358" s="1109"/>
      <c r="H358" s="1109"/>
      <c r="I358" s="1109"/>
      <c r="J358" s="1109"/>
      <c r="K358" s="1109"/>
      <c r="L358" s="1109"/>
      <c r="M358" s="1109"/>
      <c r="N358" s="1109"/>
      <c r="O358" s="1109"/>
      <c r="P358" s="1109"/>
      <c r="Q358" s="1109"/>
      <c r="R358" s="1109"/>
      <c r="S358" s="1109"/>
      <c r="T358" s="1109"/>
      <c r="U358" s="1109"/>
      <c r="V358" s="1109"/>
      <c r="W358" s="1109"/>
      <c r="X358" s="1109"/>
    </row>
    <row r="359" spans="1:24" ht="15.95" customHeight="1">
      <c r="A359" s="789"/>
      <c r="B359" s="1094"/>
      <c r="C359" s="1954"/>
      <c r="D359" s="1809"/>
      <c r="E359" s="1808"/>
      <c r="F359" s="1109"/>
      <c r="G359" s="1109"/>
      <c r="H359" s="1109"/>
      <c r="I359" s="1109"/>
      <c r="J359" s="1109"/>
      <c r="K359" s="1109"/>
      <c r="L359" s="1109"/>
      <c r="M359" s="1109"/>
      <c r="N359" s="1109"/>
      <c r="O359" s="1109"/>
      <c r="P359" s="1109"/>
      <c r="Q359" s="1109"/>
      <c r="R359" s="1109"/>
      <c r="S359" s="1109"/>
      <c r="T359" s="1109"/>
      <c r="U359" s="1109"/>
      <c r="V359" s="1109"/>
      <c r="W359" s="1109"/>
      <c r="X359" s="1109"/>
    </row>
    <row r="360" spans="1:24" ht="15.95" customHeight="1">
      <c r="A360" s="789"/>
      <c r="B360" s="1094"/>
      <c r="C360" s="1954"/>
      <c r="D360" s="1809"/>
      <c r="E360" s="1808"/>
      <c r="F360" s="1109"/>
      <c r="G360" s="1109"/>
      <c r="H360" s="1109"/>
      <c r="I360" s="1109"/>
      <c r="J360" s="1109"/>
      <c r="K360" s="1109"/>
      <c r="L360" s="1109"/>
      <c r="M360" s="1109"/>
      <c r="N360" s="1109"/>
      <c r="O360" s="1109"/>
      <c r="P360" s="1109"/>
      <c r="Q360" s="1109"/>
      <c r="R360" s="1109"/>
      <c r="S360" s="1109"/>
      <c r="T360" s="1109"/>
      <c r="U360" s="1109"/>
      <c r="V360" s="1109"/>
      <c r="W360" s="1109"/>
      <c r="X360" s="1109"/>
    </row>
    <row r="361" spans="1:24" ht="15.95" customHeight="1">
      <c r="A361" s="789"/>
      <c r="B361" s="1094"/>
      <c r="C361" s="1954"/>
      <c r="D361" s="1809"/>
      <c r="E361" s="1808"/>
      <c r="F361" s="1109"/>
      <c r="G361" s="1109"/>
      <c r="H361" s="1109"/>
      <c r="I361" s="1109"/>
      <c r="J361" s="1109"/>
      <c r="K361" s="1109"/>
      <c r="L361" s="1109"/>
      <c r="M361" s="1109"/>
      <c r="N361" s="1109"/>
      <c r="O361" s="1109"/>
      <c r="P361" s="1109"/>
      <c r="Q361" s="1109"/>
      <c r="R361" s="1109"/>
      <c r="S361" s="1109"/>
      <c r="T361" s="1109"/>
      <c r="U361" s="1109"/>
      <c r="V361" s="1109"/>
      <c r="W361" s="1109"/>
      <c r="X361" s="1109"/>
    </row>
    <row r="362" spans="1:24" ht="15.95" customHeight="1">
      <c r="A362" s="789"/>
      <c r="B362" s="1094"/>
      <c r="C362" s="1954"/>
      <c r="D362" s="1809"/>
      <c r="E362" s="1808"/>
      <c r="F362" s="1109"/>
      <c r="G362" s="1109"/>
      <c r="H362" s="1109"/>
      <c r="I362" s="1109"/>
      <c r="J362" s="1109"/>
      <c r="K362" s="1109"/>
      <c r="L362" s="1109"/>
      <c r="M362" s="1109"/>
      <c r="N362" s="1109"/>
      <c r="O362" s="1109"/>
      <c r="P362" s="1109"/>
      <c r="Q362" s="1109"/>
      <c r="R362" s="1109"/>
      <c r="S362" s="1109"/>
      <c r="T362" s="1109"/>
      <c r="U362" s="1109"/>
      <c r="V362" s="1109"/>
      <c r="W362" s="1109"/>
      <c r="X362" s="1109"/>
    </row>
    <row r="363" spans="1:24" ht="15.95" customHeight="1">
      <c r="A363" s="789"/>
      <c r="B363" s="1094"/>
      <c r="C363" s="1954"/>
      <c r="D363" s="1809"/>
      <c r="E363" s="1808"/>
      <c r="F363" s="1109"/>
      <c r="G363" s="1109"/>
      <c r="H363" s="1109"/>
      <c r="I363" s="1109"/>
      <c r="J363" s="1109"/>
      <c r="K363" s="1109"/>
      <c r="L363" s="1109"/>
      <c r="M363" s="1109"/>
      <c r="N363" s="1109"/>
      <c r="O363" s="1109"/>
      <c r="P363" s="1109"/>
      <c r="Q363" s="1109"/>
      <c r="R363" s="1109"/>
      <c r="S363" s="1109"/>
      <c r="T363" s="1109"/>
      <c r="U363" s="1109"/>
      <c r="V363" s="1109"/>
      <c r="W363" s="1109"/>
      <c r="X363" s="1109"/>
    </row>
    <row r="364" spans="1:24" ht="15.95" customHeight="1">
      <c r="A364" s="789"/>
      <c r="B364" s="1094"/>
      <c r="C364" s="1954"/>
      <c r="D364" s="1809"/>
      <c r="E364" s="1808"/>
      <c r="F364" s="1109"/>
      <c r="G364" s="1109"/>
      <c r="H364" s="1109"/>
      <c r="I364" s="1109"/>
      <c r="J364" s="1109"/>
      <c r="K364" s="1109"/>
      <c r="L364" s="1109"/>
      <c r="M364" s="1109"/>
      <c r="N364" s="1109"/>
      <c r="O364" s="1109"/>
      <c r="P364" s="1109"/>
      <c r="Q364" s="1109"/>
      <c r="R364" s="1109"/>
      <c r="S364" s="1109"/>
      <c r="T364" s="1109"/>
      <c r="U364" s="1109"/>
      <c r="V364" s="1109"/>
      <c r="W364" s="1109"/>
      <c r="X364" s="1109"/>
    </row>
    <row r="365" spans="1:24" ht="15.95" customHeight="1">
      <c r="A365" s="789"/>
      <c r="B365" s="1094"/>
      <c r="C365" s="1954"/>
      <c r="D365" s="1809"/>
      <c r="E365" s="1808"/>
      <c r="F365" s="1109"/>
      <c r="G365" s="1109"/>
      <c r="H365" s="1109"/>
      <c r="I365" s="1109"/>
      <c r="J365" s="1109"/>
      <c r="K365" s="1109"/>
      <c r="L365" s="1109"/>
      <c r="M365" s="1109"/>
      <c r="N365" s="1109"/>
      <c r="O365" s="1109"/>
      <c r="P365" s="1109"/>
      <c r="Q365" s="1109"/>
      <c r="R365" s="1109"/>
      <c r="S365" s="1109"/>
      <c r="T365" s="1109"/>
      <c r="U365" s="1109"/>
      <c r="V365" s="1109"/>
      <c r="W365" s="1109"/>
      <c r="X365" s="1109"/>
    </row>
    <row r="366" spans="1:24" ht="15.95" customHeight="1">
      <c r="A366" s="789"/>
      <c r="B366" s="1094"/>
      <c r="C366" s="1954"/>
      <c r="D366" s="1809"/>
      <c r="E366" s="1808"/>
      <c r="F366" s="1109"/>
      <c r="G366" s="1109"/>
      <c r="H366" s="1109"/>
      <c r="I366" s="1109"/>
      <c r="J366" s="1109"/>
      <c r="K366" s="1109"/>
      <c r="L366" s="1109"/>
      <c r="M366" s="1109"/>
      <c r="N366" s="1109"/>
      <c r="O366" s="1109"/>
      <c r="P366" s="1109"/>
      <c r="Q366" s="1109"/>
      <c r="R366" s="1109"/>
      <c r="S366" s="1109"/>
      <c r="T366" s="1109"/>
      <c r="U366" s="1109"/>
      <c r="V366" s="1109"/>
      <c r="W366" s="1109"/>
      <c r="X366" s="1109"/>
    </row>
    <row r="367" spans="1:24" ht="15.95" customHeight="1">
      <c r="A367" s="789"/>
      <c r="B367" s="1094"/>
      <c r="C367" s="1954"/>
      <c r="D367" s="1809"/>
      <c r="E367" s="1808"/>
      <c r="F367" s="1109"/>
      <c r="G367" s="1109"/>
      <c r="H367" s="1109"/>
      <c r="I367" s="1109"/>
      <c r="J367" s="1109"/>
      <c r="K367" s="1109"/>
      <c r="L367" s="1109"/>
      <c r="M367" s="1109"/>
      <c r="N367" s="1109"/>
      <c r="O367" s="1109"/>
      <c r="P367" s="1109"/>
      <c r="Q367" s="1109"/>
      <c r="R367" s="1109"/>
      <c r="S367" s="1109"/>
      <c r="T367" s="1109"/>
      <c r="U367" s="1109"/>
      <c r="V367" s="1109"/>
      <c r="W367" s="1109"/>
      <c r="X367" s="1109"/>
    </row>
    <row r="368" spans="1:24" ht="15.95" customHeight="1">
      <c r="A368" s="789"/>
      <c r="B368" s="1094"/>
      <c r="C368" s="1954"/>
      <c r="D368" s="1809"/>
      <c r="E368" s="1808"/>
      <c r="F368" s="1109"/>
      <c r="G368" s="1109"/>
      <c r="H368" s="1109"/>
      <c r="I368" s="1109"/>
      <c r="J368" s="1109"/>
      <c r="K368" s="1109"/>
      <c r="L368" s="1109"/>
      <c r="M368" s="1109"/>
      <c r="N368" s="1109"/>
      <c r="O368" s="1109"/>
      <c r="P368" s="1109"/>
      <c r="Q368" s="1109"/>
      <c r="R368" s="1109"/>
      <c r="S368" s="1109"/>
      <c r="T368" s="1109"/>
      <c r="U368" s="1109"/>
      <c r="V368" s="1109"/>
      <c r="W368" s="1109"/>
      <c r="X368" s="1109"/>
    </row>
    <row r="369" spans="1:24" ht="15.95" customHeight="1">
      <c r="A369" s="789"/>
      <c r="B369" s="1094"/>
      <c r="C369" s="1954"/>
      <c r="D369" s="1809"/>
      <c r="E369" s="1808"/>
      <c r="F369" s="1109"/>
      <c r="G369" s="1109"/>
      <c r="H369" s="1109"/>
      <c r="I369" s="1109"/>
      <c r="J369" s="1109"/>
      <c r="K369" s="1109"/>
      <c r="L369" s="1109"/>
      <c r="M369" s="1109"/>
      <c r="N369" s="1109"/>
      <c r="O369" s="1109"/>
      <c r="P369" s="1109"/>
      <c r="Q369" s="1109"/>
      <c r="R369" s="1109"/>
      <c r="S369" s="1109"/>
      <c r="T369" s="1109"/>
      <c r="U369" s="1109"/>
      <c r="V369" s="1109"/>
      <c r="W369" s="1109"/>
      <c r="X369" s="1109"/>
    </row>
    <row r="370" spans="1:24" ht="15.95" customHeight="1">
      <c r="A370" s="789"/>
      <c r="B370" s="1094"/>
      <c r="C370" s="1954"/>
      <c r="D370" s="1809"/>
      <c r="E370" s="1808"/>
      <c r="F370" s="1109"/>
      <c r="G370" s="1109"/>
      <c r="H370" s="1109"/>
      <c r="I370" s="1109"/>
      <c r="J370" s="1109"/>
      <c r="K370" s="1109"/>
      <c r="L370" s="1109"/>
      <c r="M370" s="1109"/>
      <c r="N370" s="1109"/>
      <c r="O370" s="1109"/>
      <c r="P370" s="1109"/>
      <c r="Q370" s="1109"/>
      <c r="R370" s="1109"/>
      <c r="S370" s="1109"/>
      <c r="T370" s="1109"/>
      <c r="U370" s="1109"/>
      <c r="V370" s="1109"/>
      <c r="W370" s="1109"/>
      <c r="X370" s="1109"/>
    </row>
    <row r="371" spans="1:24" ht="15.95" customHeight="1">
      <c r="A371" s="789"/>
      <c r="B371" s="1094"/>
      <c r="C371" s="1954"/>
      <c r="D371" s="1809"/>
      <c r="E371" s="1808"/>
      <c r="F371" s="1109"/>
      <c r="G371" s="1109"/>
      <c r="H371" s="1109"/>
      <c r="I371" s="1109"/>
      <c r="J371" s="1109"/>
      <c r="K371" s="1109"/>
      <c r="L371" s="1109"/>
      <c r="M371" s="1109"/>
      <c r="N371" s="1109"/>
      <c r="O371" s="1109"/>
      <c r="P371" s="1109"/>
      <c r="Q371" s="1109"/>
      <c r="R371" s="1109"/>
      <c r="S371" s="1109"/>
      <c r="T371" s="1109"/>
      <c r="U371" s="1109"/>
      <c r="V371" s="1109"/>
      <c r="W371" s="1109"/>
      <c r="X371" s="1109"/>
    </row>
    <row r="372" spans="1:24" ht="15.95" customHeight="1">
      <c r="A372" s="789"/>
      <c r="B372" s="1094"/>
      <c r="C372" s="1954"/>
      <c r="D372" s="1809"/>
      <c r="E372" s="1808"/>
      <c r="F372" s="1109"/>
      <c r="G372" s="1109"/>
      <c r="H372" s="1109"/>
      <c r="I372" s="1109"/>
      <c r="J372" s="1109"/>
      <c r="K372" s="1109"/>
      <c r="L372" s="1109"/>
      <c r="M372" s="1109"/>
      <c r="N372" s="1109"/>
      <c r="O372" s="1109"/>
      <c r="P372" s="1109"/>
      <c r="Q372" s="1109"/>
      <c r="R372" s="1109"/>
      <c r="S372" s="1109"/>
      <c r="T372" s="1109"/>
      <c r="U372" s="1109"/>
      <c r="V372" s="1109"/>
      <c r="W372" s="1109"/>
      <c r="X372" s="1109"/>
    </row>
    <row r="373" spans="1:24" ht="15.95" customHeight="1">
      <c r="A373" s="789"/>
      <c r="B373" s="1094"/>
      <c r="C373" s="1954"/>
      <c r="D373" s="1809"/>
      <c r="E373" s="1808"/>
      <c r="F373" s="1109"/>
      <c r="G373" s="1109"/>
      <c r="H373" s="1109"/>
      <c r="I373" s="1109"/>
      <c r="J373" s="1109"/>
      <c r="K373" s="1109"/>
      <c r="L373" s="1109"/>
      <c r="M373" s="1109"/>
      <c r="N373" s="1109"/>
      <c r="O373" s="1109"/>
      <c r="P373" s="1109"/>
      <c r="Q373" s="1109"/>
      <c r="R373" s="1109"/>
      <c r="S373" s="1109"/>
      <c r="T373" s="1109"/>
      <c r="U373" s="1109"/>
      <c r="V373" s="1109"/>
      <c r="W373" s="1109"/>
      <c r="X373" s="1109"/>
    </row>
    <row r="374" spans="1:24" ht="15.95" customHeight="1">
      <c r="A374" s="789"/>
      <c r="B374" s="1094"/>
      <c r="C374" s="1954"/>
      <c r="D374" s="1809"/>
      <c r="E374" s="1808"/>
      <c r="F374" s="1109"/>
      <c r="G374" s="1109"/>
      <c r="H374" s="1109"/>
      <c r="I374" s="1109"/>
      <c r="J374" s="1109"/>
      <c r="K374" s="1109"/>
      <c r="L374" s="1109"/>
      <c r="M374" s="1109"/>
      <c r="N374" s="1109"/>
      <c r="O374" s="1109"/>
      <c r="P374" s="1109"/>
      <c r="Q374" s="1109"/>
      <c r="R374" s="1109"/>
      <c r="S374" s="1109"/>
      <c r="T374" s="1109"/>
      <c r="U374" s="1109"/>
      <c r="V374" s="1109"/>
      <c r="W374" s="1109"/>
      <c r="X374" s="1109"/>
    </row>
    <row r="375" spans="1:24" ht="15.95" customHeight="1">
      <c r="A375" s="789"/>
      <c r="B375" s="1094"/>
      <c r="C375" s="1954"/>
      <c r="D375" s="1809"/>
      <c r="E375" s="1808"/>
      <c r="F375" s="1109"/>
      <c r="G375" s="1109"/>
      <c r="H375" s="1109"/>
      <c r="I375" s="1109"/>
      <c r="J375" s="1109"/>
      <c r="K375" s="1109"/>
      <c r="L375" s="1109"/>
      <c r="M375" s="1109"/>
      <c r="N375" s="1109"/>
      <c r="O375" s="1109"/>
      <c r="P375" s="1109"/>
      <c r="Q375" s="1109"/>
      <c r="R375" s="1109"/>
      <c r="S375" s="1109"/>
      <c r="T375" s="1109"/>
      <c r="U375" s="1109"/>
      <c r="V375" s="1109"/>
      <c r="W375" s="1109"/>
      <c r="X375" s="1109"/>
    </row>
    <row r="376" spans="1:24" ht="15.95" customHeight="1">
      <c r="A376" s="789"/>
      <c r="C376" s="1954"/>
      <c r="D376" s="1809"/>
      <c r="E376" s="1808"/>
      <c r="F376" s="1109"/>
      <c r="G376" s="1109"/>
      <c r="H376" s="1109"/>
      <c r="I376" s="1109"/>
      <c r="J376" s="1109"/>
      <c r="K376" s="1109"/>
      <c r="L376" s="1109"/>
      <c r="M376" s="1109"/>
      <c r="N376" s="1109"/>
      <c r="O376" s="1109"/>
      <c r="P376" s="1109"/>
      <c r="Q376" s="1109"/>
      <c r="R376" s="1109"/>
      <c r="S376" s="1109"/>
      <c r="T376" s="1109"/>
      <c r="U376" s="1109"/>
      <c r="V376" s="1109"/>
      <c r="W376" s="1109"/>
      <c r="X376" s="1109"/>
    </row>
    <row r="377" spans="1:24" ht="15.95" customHeight="1">
      <c r="A377" s="789"/>
      <c r="C377" s="1954"/>
      <c r="D377" s="1809"/>
      <c r="E377" s="1808"/>
      <c r="F377" s="1109"/>
      <c r="G377" s="1109"/>
      <c r="H377" s="1109"/>
      <c r="I377" s="1109"/>
      <c r="J377" s="1109"/>
      <c r="K377" s="1109"/>
      <c r="L377" s="1109"/>
      <c r="M377" s="1109"/>
      <c r="N377" s="1109"/>
      <c r="O377" s="1109"/>
      <c r="P377" s="1109"/>
      <c r="Q377" s="1109"/>
      <c r="R377" s="1109"/>
      <c r="S377" s="1109"/>
      <c r="T377" s="1109"/>
      <c r="U377" s="1109"/>
      <c r="V377" s="1109"/>
      <c r="W377" s="1109"/>
      <c r="X377" s="1109"/>
    </row>
    <row r="378" spans="1:24" ht="15.95" customHeight="1">
      <c r="A378" s="789"/>
      <c r="C378" s="1954"/>
      <c r="D378" s="1809"/>
      <c r="E378" s="1808"/>
      <c r="F378" s="1109"/>
      <c r="G378" s="1109"/>
      <c r="H378" s="1109"/>
      <c r="I378" s="1109"/>
      <c r="J378" s="1109"/>
      <c r="K378" s="1109"/>
      <c r="L378" s="1109"/>
      <c r="M378" s="1109"/>
      <c r="N378" s="1109"/>
      <c r="O378" s="1109"/>
      <c r="P378" s="1109"/>
      <c r="Q378" s="1109"/>
      <c r="R378" s="1109"/>
      <c r="S378" s="1109"/>
      <c r="T378" s="1109"/>
      <c r="U378" s="1109"/>
      <c r="V378" s="1109"/>
      <c r="W378" s="1109"/>
      <c r="X378" s="1109"/>
    </row>
    <row r="379" spans="1:24" ht="15.95" customHeight="1">
      <c r="A379" s="789"/>
      <c r="B379" s="1094"/>
      <c r="C379" s="1954"/>
      <c r="D379" s="1809"/>
      <c r="E379" s="1808"/>
      <c r="F379" s="1109"/>
      <c r="G379" s="1109"/>
      <c r="H379" s="1109"/>
      <c r="I379" s="1109"/>
      <c r="J379" s="1109"/>
      <c r="K379" s="1109"/>
      <c r="L379" s="1109"/>
      <c r="M379" s="1109"/>
      <c r="N379" s="1109"/>
      <c r="O379" s="1109"/>
      <c r="P379" s="1109"/>
      <c r="Q379" s="1109"/>
      <c r="R379" s="1109"/>
      <c r="S379" s="1109"/>
      <c r="T379" s="1109"/>
      <c r="U379" s="1109"/>
      <c r="V379" s="1109"/>
      <c r="W379" s="1109"/>
      <c r="X379" s="1109"/>
    </row>
    <row r="380" spans="1:24" ht="15.95" customHeight="1">
      <c r="A380" s="789"/>
      <c r="B380" s="1094"/>
      <c r="C380" s="1954"/>
      <c r="D380" s="1809"/>
      <c r="E380" s="1808"/>
      <c r="F380" s="1109"/>
      <c r="G380" s="1109"/>
      <c r="H380" s="1109"/>
      <c r="I380" s="1109"/>
      <c r="J380" s="1109"/>
      <c r="K380" s="1109"/>
      <c r="L380" s="1109"/>
      <c r="M380" s="1109"/>
      <c r="N380" s="1109"/>
      <c r="O380" s="1109"/>
      <c r="P380" s="1109"/>
      <c r="Q380" s="1109"/>
      <c r="R380" s="1109"/>
      <c r="S380" s="1109"/>
      <c r="T380" s="1109"/>
      <c r="U380" s="1109"/>
      <c r="V380" s="1109"/>
      <c r="W380" s="1109"/>
      <c r="X380" s="1109"/>
    </row>
    <row r="381" spans="1:24" ht="15.95" customHeight="1">
      <c r="A381" s="789"/>
      <c r="B381" s="1094"/>
      <c r="C381" s="1954"/>
      <c r="D381" s="1809"/>
      <c r="E381" s="1808"/>
      <c r="F381" s="1109"/>
      <c r="G381" s="1109"/>
      <c r="H381" s="1109"/>
      <c r="I381" s="1109"/>
      <c r="J381" s="1109"/>
      <c r="K381" s="1109"/>
      <c r="L381" s="1109"/>
      <c r="M381" s="1109"/>
      <c r="N381" s="1109"/>
      <c r="O381" s="1109"/>
      <c r="P381" s="1109"/>
      <c r="Q381" s="1109"/>
      <c r="R381" s="1109"/>
      <c r="S381" s="1109"/>
      <c r="T381" s="1109"/>
      <c r="U381" s="1109"/>
      <c r="V381" s="1109"/>
      <c r="W381" s="1109"/>
      <c r="X381" s="1109"/>
    </row>
    <row r="382" spans="1:24" ht="15.95" customHeight="1">
      <c r="A382" s="1950"/>
      <c r="B382" s="1094"/>
      <c r="C382" s="1954"/>
      <c r="D382" s="1809"/>
      <c r="E382" s="1808"/>
      <c r="F382" s="1109"/>
      <c r="G382" s="1109"/>
      <c r="H382" s="1109"/>
      <c r="I382" s="1109"/>
      <c r="J382" s="1109"/>
      <c r="K382" s="1109"/>
      <c r="L382" s="1109"/>
      <c r="M382" s="1109"/>
      <c r="N382" s="1109"/>
      <c r="O382" s="1109"/>
      <c r="P382" s="1109"/>
      <c r="Q382" s="1109"/>
      <c r="R382" s="1109"/>
      <c r="S382" s="1109"/>
      <c r="T382" s="1109"/>
      <c r="U382" s="1109"/>
      <c r="V382" s="1109"/>
      <c r="W382" s="1109"/>
      <c r="X382" s="1109"/>
    </row>
    <row r="383" spans="1:24" ht="15.95" customHeight="1">
      <c r="A383" s="789"/>
      <c r="B383" s="1094"/>
      <c r="C383" s="1954"/>
      <c r="D383" s="1809"/>
      <c r="E383" s="1808"/>
      <c r="F383" s="1109"/>
      <c r="G383" s="1109"/>
      <c r="H383" s="1109"/>
      <c r="I383" s="1109"/>
      <c r="J383" s="1109"/>
      <c r="K383" s="1109"/>
      <c r="L383" s="1109"/>
      <c r="M383" s="1109"/>
      <c r="N383" s="1109"/>
      <c r="O383" s="1109"/>
      <c r="P383" s="1109"/>
      <c r="Q383" s="1109"/>
      <c r="R383" s="1109"/>
      <c r="S383" s="1109"/>
      <c r="T383" s="1109"/>
      <c r="U383" s="1109"/>
      <c r="V383" s="1109"/>
      <c r="W383" s="1109"/>
      <c r="X383" s="1109"/>
    </row>
    <row r="384" spans="1:24" ht="15.95" customHeight="1">
      <c r="A384" s="789"/>
      <c r="B384" s="1094"/>
      <c r="C384" s="1954"/>
      <c r="D384" s="1809"/>
      <c r="E384" s="1808"/>
      <c r="F384" s="1109"/>
      <c r="G384" s="1109"/>
      <c r="H384" s="1109"/>
      <c r="I384" s="1109"/>
      <c r="J384" s="1109"/>
      <c r="K384" s="1109"/>
      <c r="L384" s="1109"/>
      <c r="M384" s="1109"/>
      <c r="N384" s="1109"/>
      <c r="O384" s="1109"/>
      <c r="P384" s="1109"/>
      <c r="Q384" s="1109"/>
      <c r="R384" s="1109"/>
      <c r="S384" s="1109"/>
      <c r="T384" s="1109"/>
      <c r="U384" s="1109"/>
      <c r="V384" s="1109"/>
      <c r="W384" s="1109"/>
      <c r="X384" s="1109"/>
    </row>
    <row r="385" spans="1:24" ht="15.95" customHeight="1">
      <c r="A385" s="789"/>
      <c r="B385" s="1094"/>
      <c r="C385" s="1954"/>
      <c r="D385" s="1809"/>
      <c r="E385" s="1808"/>
      <c r="F385" s="1109"/>
      <c r="G385" s="1109"/>
      <c r="H385" s="1109"/>
      <c r="I385" s="1109"/>
      <c r="J385" s="1109"/>
      <c r="K385" s="1109"/>
      <c r="L385" s="1109"/>
      <c r="M385" s="1109"/>
      <c r="N385" s="1109"/>
      <c r="O385" s="1109"/>
      <c r="P385" s="1109"/>
      <c r="Q385" s="1109"/>
      <c r="R385" s="1109"/>
      <c r="S385" s="1109"/>
      <c r="T385" s="1109"/>
      <c r="U385" s="1109"/>
      <c r="V385" s="1109"/>
      <c r="W385" s="1109"/>
      <c r="X385" s="1109"/>
    </row>
    <row r="386" spans="1:24" ht="15.95" customHeight="1">
      <c r="A386" s="789"/>
      <c r="B386" s="1094"/>
      <c r="C386" s="1954"/>
      <c r="D386" s="1809"/>
      <c r="E386" s="1808"/>
      <c r="F386" s="1109"/>
      <c r="G386" s="1109"/>
      <c r="H386" s="1109"/>
      <c r="I386" s="1109"/>
      <c r="J386" s="1109"/>
      <c r="K386" s="1109"/>
      <c r="L386" s="1109"/>
      <c r="M386" s="1109"/>
      <c r="N386" s="1109"/>
      <c r="O386" s="1109"/>
      <c r="P386" s="1109"/>
      <c r="Q386" s="1109"/>
      <c r="R386" s="1109"/>
      <c r="S386" s="1109"/>
      <c r="T386" s="1109"/>
      <c r="U386" s="1109"/>
      <c r="V386" s="1109"/>
      <c r="W386" s="1109"/>
      <c r="X386" s="1109"/>
    </row>
    <row r="387" spans="1:24" ht="15.95" customHeight="1">
      <c r="A387" s="789"/>
      <c r="B387" s="1094"/>
      <c r="C387" s="1954"/>
      <c r="D387" s="1809"/>
      <c r="E387" s="1808"/>
      <c r="F387" s="1109"/>
      <c r="G387" s="1109"/>
      <c r="H387" s="1109"/>
      <c r="I387" s="1109"/>
      <c r="J387" s="1109"/>
      <c r="K387" s="1109"/>
      <c r="L387" s="1109"/>
      <c r="M387" s="1109"/>
      <c r="N387" s="1109"/>
      <c r="O387" s="1109"/>
      <c r="P387" s="1109"/>
      <c r="Q387" s="1109"/>
      <c r="R387" s="1109"/>
      <c r="S387" s="1109"/>
      <c r="T387" s="1109"/>
      <c r="U387" s="1109"/>
      <c r="V387" s="1109"/>
      <c r="W387" s="1109"/>
      <c r="X387" s="1109"/>
    </row>
    <row r="388" spans="1:24" ht="15.95" customHeight="1">
      <c r="A388" s="789"/>
      <c r="B388" s="1094"/>
      <c r="C388" s="1954"/>
      <c r="D388" s="1809"/>
      <c r="E388" s="1808"/>
      <c r="F388" s="1109"/>
      <c r="G388" s="1109"/>
      <c r="H388" s="1109"/>
      <c r="I388" s="1109"/>
      <c r="J388" s="1109"/>
      <c r="K388" s="1109"/>
      <c r="L388" s="1109"/>
      <c r="M388" s="1109"/>
      <c r="N388" s="1109"/>
      <c r="O388" s="1109"/>
      <c r="P388" s="1109"/>
      <c r="Q388" s="1109"/>
      <c r="R388" s="1109"/>
      <c r="S388" s="1109"/>
      <c r="T388" s="1109"/>
      <c r="U388" s="1109"/>
      <c r="V388" s="1109"/>
      <c r="W388" s="1109"/>
      <c r="X388" s="1109"/>
    </row>
    <row r="389" spans="1:24" ht="15.95" customHeight="1">
      <c r="A389" s="789"/>
      <c r="B389" s="1094"/>
      <c r="C389" s="1954"/>
      <c r="D389" s="1809"/>
      <c r="E389" s="1808"/>
      <c r="F389" s="1109"/>
      <c r="G389" s="1109"/>
      <c r="H389" s="1109"/>
      <c r="I389" s="1109"/>
      <c r="J389" s="1109"/>
      <c r="K389" s="1109"/>
      <c r="L389" s="1109"/>
      <c r="M389" s="1109"/>
      <c r="N389" s="1109"/>
      <c r="O389" s="1109"/>
      <c r="P389" s="1109"/>
      <c r="Q389" s="1109"/>
      <c r="R389" s="1109"/>
      <c r="S389" s="1109"/>
      <c r="T389" s="1109"/>
      <c r="U389" s="1109"/>
      <c r="V389" s="1109"/>
      <c r="W389" s="1109"/>
      <c r="X389" s="1109"/>
    </row>
    <row r="390" spans="1:24" ht="15.95" customHeight="1">
      <c r="A390" s="789"/>
      <c r="B390" s="1094"/>
      <c r="C390" s="1954"/>
      <c r="D390" s="1809"/>
      <c r="E390" s="1808"/>
      <c r="F390" s="1109"/>
      <c r="G390" s="1109"/>
      <c r="H390" s="1109"/>
      <c r="I390" s="1109"/>
      <c r="J390" s="1109"/>
      <c r="K390" s="1109"/>
      <c r="L390" s="1109"/>
      <c r="M390" s="1109"/>
      <c r="N390" s="1109"/>
      <c r="O390" s="1109"/>
      <c r="P390" s="1109"/>
      <c r="Q390" s="1109"/>
      <c r="R390" s="1109"/>
      <c r="S390" s="1109"/>
      <c r="T390" s="1109"/>
      <c r="U390" s="1109"/>
      <c r="V390" s="1109"/>
      <c r="W390" s="1109"/>
      <c r="X390" s="1109"/>
    </row>
    <row r="391" spans="1:24" ht="15.95" customHeight="1">
      <c r="A391" s="789"/>
      <c r="B391" s="1094"/>
      <c r="C391" s="1954"/>
      <c r="D391" s="1809"/>
      <c r="E391" s="1808"/>
      <c r="F391" s="1109"/>
      <c r="G391" s="1109"/>
      <c r="H391" s="1109"/>
      <c r="I391" s="1109"/>
      <c r="J391" s="1109"/>
      <c r="K391" s="1109"/>
      <c r="L391" s="1109"/>
      <c r="M391" s="1109"/>
      <c r="N391" s="1109"/>
      <c r="O391" s="1109"/>
      <c r="P391" s="1109"/>
      <c r="Q391" s="1109"/>
      <c r="R391" s="1109"/>
      <c r="S391" s="1109"/>
      <c r="T391" s="1109"/>
      <c r="U391" s="1109"/>
      <c r="V391" s="1109"/>
      <c r="W391" s="1109"/>
      <c r="X391" s="1109"/>
    </row>
    <row r="392" spans="1:24" ht="15.95" customHeight="1">
      <c r="A392" s="789"/>
      <c r="B392" s="1094"/>
      <c r="C392" s="1954"/>
      <c r="D392" s="1809"/>
      <c r="E392" s="1808"/>
      <c r="F392" s="1109"/>
      <c r="G392" s="1109"/>
      <c r="H392" s="1109"/>
      <c r="I392" s="1109"/>
      <c r="J392" s="1109"/>
      <c r="K392" s="1109"/>
      <c r="L392" s="1109"/>
      <c r="M392" s="1109"/>
      <c r="N392" s="1109"/>
      <c r="O392" s="1109"/>
      <c r="P392" s="1109"/>
      <c r="Q392" s="1109"/>
      <c r="R392" s="1109"/>
      <c r="S392" s="1109"/>
      <c r="T392" s="1109"/>
      <c r="U392" s="1109"/>
      <c r="V392" s="1109"/>
      <c r="W392" s="1109"/>
      <c r="X392" s="1109"/>
    </row>
    <row r="393" spans="1:24" ht="15.95" customHeight="1">
      <c r="A393" s="789"/>
      <c r="B393" s="1094"/>
      <c r="C393" s="119"/>
      <c r="D393" s="1108"/>
      <c r="E393" s="1109"/>
      <c r="F393" s="1109"/>
      <c r="G393" s="1109"/>
      <c r="H393" s="1109"/>
      <c r="I393" s="1109"/>
      <c r="J393" s="1109"/>
      <c r="K393" s="1109"/>
      <c r="L393" s="1109"/>
      <c r="M393" s="1109"/>
      <c r="N393" s="1109"/>
      <c r="O393" s="1109"/>
      <c r="P393" s="1109"/>
      <c r="Q393" s="1109"/>
      <c r="R393" s="1109"/>
      <c r="S393" s="1109"/>
      <c r="T393" s="1109"/>
      <c r="U393" s="1109"/>
      <c r="V393" s="1109"/>
      <c r="W393" s="1109"/>
      <c r="X393" s="1109"/>
    </row>
    <row r="394" spans="1:24" ht="15.95" customHeight="1">
      <c r="A394" s="789"/>
      <c r="B394" s="1094"/>
      <c r="C394" s="119"/>
      <c r="D394" s="1108"/>
      <c r="E394" s="1109"/>
      <c r="F394" s="1109"/>
      <c r="G394" s="1109"/>
      <c r="H394" s="1109"/>
      <c r="I394" s="1109"/>
      <c r="J394" s="1109"/>
      <c r="K394" s="1109"/>
      <c r="L394" s="1109"/>
      <c r="M394" s="1109"/>
      <c r="N394" s="1109"/>
      <c r="O394" s="1109"/>
      <c r="P394" s="1109"/>
      <c r="Q394" s="1109"/>
      <c r="R394" s="1109"/>
      <c r="S394" s="1109"/>
      <c r="T394" s="1109"/>
      <c r="U394" s="1109"/>
      <c r="V394" s="1109"/>
      <c r="W394" s="1109"/>
      <c r="X394" s="1109"/>
    </row>
    <row r="395" spans="1:24" ht="15.95" customHeight="1">
      <c r="A395" s="789"/>
      <c r="B395" s="1094"/>
      <c r="C395" s="119"/>
      <c r="D395" s="1108"/>
      <c r="E395" s="1109"/>
      <c r="F395" s="1109"/>
      <c r="G395" s="1109"/>
      <c r="H395" s="1109"/>
      <c r="I395" s="1109"/>
      <c r="J395" s="1109"/>
      <c r="K395" s="1109"/>
      <c r="L395" s="1109"/>
      <c r="M395" s="1109"/>
      <c r="N395" s="1109"/>
      <c r="O395" s="1109"/>
      <c r="P395" s="1109"/>
      <c r="Q395" s="1109"/>
      <c r="R395" s="1109"/>
      <c r="S395" s="1109"/>
      <c r="T395" s="1109"/>
      <c r="U395" s="1109"/>
      <c r="V395" s="1109"/>
      <c r="W395" s="1109"/>
      <c r="X395" s="1109"/>
    </row>
    <row r="396" spans="1:24" ht="15.95" customHeight="1">
      <c r="A396" s="789"/>
      <c r="B396" s="1094"/>
      <c r="C396" s="119"/>
      <c r="D396" s="1108"/>
      <c r="E396" s="1109"/>
      <c r="F396" s="1109"/>
      <c r="G396" s="1109"/>
      <c r="H396" s="1109"/>
      <c r="I396" s="1109"/>
      <c r="J396" s="1109"/>
      <c r="K396" s="1109"/>
      <c r="L396" s="1109"/>
      <c r="M396" s="1109"/>
      <c r="N396" s="1109"/>
      <c r="O396" s="1109"/>
      <c r="P396" s="1109"/>
      <c r="Q396" s="1109"/>
      <c r="R396" s="1109"/>
      <c r="S396" s="1109"/>
      <c r="T396" s="1109"/>
      <c r="U396" s="1109"/>
      <c r="V396" s="1109"/>
      <c r="W396" s="1109"/>
      <c r="X396" s="1109"/>
    </row>
    <row r="397" spans="1:24" ht="15.95" customHeight="1">
      <c r="A397" s="699"/>
      <c r="B397" s="114"/>
      <c r="C397" s="119"/>
      <c r="D397" s="1108"/>
      <c r="E397" s="1109"/>
      <c r="F397" s="1109"/>
      <c r="G397" s="1109"/>
      <c r="H397" s="1109"/>
      <c r="I397" s="1109"/>
      <c r="J397" s="1109"/>
      <c r="K397" s="1109"/>
      <c r="L397" s="1109"/>
      <c r="M397" s="1109"/>
      <c r="N397" s="1109"/>
      <c r="O397" s="1109"/>
      <c r="P397" s="1109"/>
      <c r="Q397" s="1109"/>
      <c r="R397" s="1109"/>
      <c r="S397" s="1109"/>
      <c r="T397" s="1109"/>
      <c r="U397" s="1109"/>
      <c r="V397" s="1109"/>
      <c r="W397" s="1109"/>
      <c r="X397" s="1109"/>
    </row>
    <row r="398" spans="1:24" ht="15.95" customHeight="1">
      <c r="A398" s="699"/>
      <c r="B398" s="114"/>
      <c r="C398" s="119"/>
      <c r="D398" s="1108"/>
      <c r="E398" s="1109"/>
      <c r="F398" s="1109"/>
      <c r="G398" s="1109"/>
      <c r="H398" s="1109"/>
      <c r="I398" s="1109"/>
      <c r="J398" s="1109"/>
      <c r="K398" s="1109"/>
      <c r="L398" s="1109"/>
      <c r="M398" s="1109"/>
      <c r="N398" s="1109"/>
      <c r="O398" s="1109"/>
      <c r="P398" s="1109"/>
      <c r="Q398" s="1109"/>
      <c r="R398" s="1109"/>
      <c r="S398" s="1109"/>
      <c r="T398" s="1109"/>
      <c r="U398" s="1109"/>
      <c r="V398" s="1109"/>
      <c r="W398" s="1109"/>
      <c r="X398" s="1109"/>
    </row>
    <row r="399" spans="1:24" ht="15.95" customHeight="1">
      <c r="A399" s="699"/>
      <c r="B399" s="114"/>
      <c r="C399" s="119"/>
      <c r="D399" s="1108"/>
      <c r="E399" s="1109"/>
      <c r="F399" s="1109"/>
      <c r="G399" s="1109"/>
      <c r="H399" s="1109"/>
      <c r="I399" s="1109"/>
      <c r="J399" s="1109"/>
      <c r="K399" s="1109"/>
      <c r="L399" s="1109"/>
      <c r="M399" s="1109"/>
      <c r="N399" s="1109"/>
      <c r="O399" s="1109"/>
      <c r="P399" s="1109"/>
      <c r="Q399" s="1109"/>
      <c r="R399" s="1109"/>
      <c r="S399" s="1109"/>
      <c r="T399" s="1109"/>
      <c r="U399" s="1109"/>
      <c r="V399" s="1109"/>
      <c r="W399" s="1109"/>
      <c r="X399" s="1109"/>
    </row>
    <row r="400" spans="1:24" ht="15.95" customHeight="1">
      <c r="A400" s="699"/>
      <c r="B400" s="114"/>
      <c r="C400" s="119"/>
      <c r="D400" s="1108"/>
      <c r="E400" s="1109"/>
      <c r="F400" s="1109"/>
      <c r="G400" s="1109"/>
      <c r="H400" s="1109"/>
      <c r="I400" s="1109"/>
      <c r="J400" s="1109"/>
      <c r="K400" s="1109"/>
      <c r="L400" s="1109"/>
      <c r="M400" s="1109"/>
      <c r="N400" s="1109"/>
      <c r="O400" s="1109"/>
      <c r="P400" s="1109"/>
      <c r="Q400" s="1109"/>
      <c r="R400" s="1109"/>
      <c r="S400" s="1109"/>
      <c r="T400" s="1109"/>
      <c r="U400" s="1109"/>
      <c r="V400" s="1109"/>
      <c r="W400" s="1109"/>
      <c r="X400" s="1109"/>
    </row>
    <row r="401" spans="1:24" ht="15.95" customHeight="1">
      <c r="A401" s="699"/>
      <c r="B401" s="114"/>
      <c r="C401" s="119"/>
      <c r="D401" s="1108"/>
      <c r="E401" s="1109"/>
      <c r="F401" s="1109"/>
      <c r="G401" s="1109"/>
      <c r="H401" s="1109"/>
      <c r="I401" s="1109"/>
      <c r="J401" s="1109"/>
      <c r="K401" s="1109"/>
      <c r="L401" s="1109"/>
      <c r="M401" s="1109"/>
      <c r="N401" s="1109"/>
      <c r="O401" s="1109"/>
      <c r="P401" s="1109"/>
      <c r="Q401" s="1109"/>
      <c r="R401" s="1109"/>
      <c r="S401" s="1109"/>
      <c r="T401" s="1109"/>
      <c r="U401" s="1109"/>
      <c r="V401" s="1109"/>
      <c r="W401" s="1109"/>
      <c r="X401" s="1109"/>
    </row>
    <row r="402" spans="1:24" ht="15.95" customHeight="1">
      <c r="A402" s="699"/>
      <c r="B402" s="114"/>
      <c r="C402" s="119"/>
      <c r="D402" s="1108"/>
      <c r="E402" s="1109"/>
      <c r="F402" s="1109"/>
      <c r="G402" s="1109"/>
      <c r="H402" s="1109"/>
      <c r="I402" s="1109"/>
      <c r="J402" s="1109"/>
      <c r="K402" s="1109"/>
      <c r="L402" s="1109"/>
      <c r="M402" s="1109"/>
      <c r="N402" s="1109"/>
      <c r="O402" s="1109"/>
      <c r="P402" s="1109"/>
      <c r="Q402" s="1109"/>
      <c r="R402" s="1109"/>
      <c r="S402" s="1109"/>
      <c r="T402" s="1109"/>
      <c r="U402" s="1109"/>
      <c r="V402" s="1109"/>
      <c r="W402" s="1109"/>
      <c r="X402" s="1109"/>
    </row>
    <row r="403" spans="1:24" ht="15.95" customHeight="1">
      <c r="A403" s="699"/>
      <c r="B403" s="114"/>
      <c r="C403" s="119"/>
      <c r="D403" s="1108"/>
      <c r="E403" s="1109"/>
      <c r="F403" s="1109"/>
      <c r="G403" s="1109"/>
      <c r="H403" s="1109"/>
      <c r="I403" s="1109"/>
      <c r="J403" s="1109"/>
      <c r="K403" s="1109"/>
      <c r="L403" s="1109"/>
      <c r="M403" s="1109"/>
      <c r="N403" s="1109"/>
      <c r="O403" s="1109"/>
      <c r="P403" s="1109"/>
      <c r="Q403" s="1109"/>
      <c r="R403" s="1109"/>
      <c r="S403" s="1109"/>
      <c r="T403" s="1109"/>
      <c r="U403" s="1109"/>
      <c r="V403" s="1109"/>
      <c r="W403" s="1109"/>
      <c r="X403" s="1109"/>
    </row>
    <row r="404" spans="1:24" ht="15.95" customHeight="1">
      <c r="A404" s="699"/>
      <c r="B404" s="114"/>
      <c r="C404" s="119"/>
      <c r="D404" s="1108"/>
      <c r="E404" s="1109"/>
      <c r="F404" s="1109"/>
      <c r="G404" s="1109"/>
      <c r="H404" s="1109"/>
      <c r="I404" s="1109"/>
      <c r="J404" s="1109"/>
      <c r="K404" s="1109"/>
      <c r="L404" s="1109"/>
      <c r="M404" s="1109"/>
      <c r="N404" s="1109"/>
      <c r="O404" s="1109"/>
      <c r="P404" s="1109"/>
      <c r="Q404" s="1109"/>
      <c r="R404" s="1109"/>
      <c r="S404" s="1109"/>
      <c r="T404" s="1109"/>
      <c r="U404" s="1109"/>
      <c r="V404" s="1109"/>
      <c r="W404" s="1109"/>
      <c r="X404" s="1109"/>
    </row>
    <row r="405" spans="1:24" ht="15.95" customHeight="1">
      <c r="A405" s="699"/>
      <c r="B405" s="114"/>
      <c r="C405" s="119"/>
      <c r="D405" s="1108"/>
      <c r="E405" s="1109"/>
      <c r="F405" s="1109"/>
      <c r="G405" s="1109"/>
      <c r="H405" s="1109"/>
      <c r="I405" s="1109"/>
      <c r="J405" s="1109"/>
      <c r="K405" s="1109"/>
      <c r="L405" s="1109"/>
      <c r="M405" s="1109"/>
      <c r="N405" s="1109"/>
      <c r="O405" s="1109"/>
      <c r="P405" s="1109"/>
      <c r="Q405" s="1109"/>
      <c r="R405" s="1109"/>
      <c r="S405" s="1109"/>
      <c r="T405" s="1109"/>
      <c r="U405" s="1109"/>
      <c r="V405" s="1109"/>
      <c r="W405" s="1109"/>
      <c r="X405" s="1109"/>
    </row>
    <row r="406" spans="1:24" ht="15.95" customHeight="1">
      <c r="A406" s="699"/>
      <c r="B406" s="114"/>
      <c r="C406" s="119"/>
      <c r="D406" s="1108"/>
      <c r="E406" s="1109"/>
      <c r="F406" s="1109"/>
      <c r="G406" s="1109"/>
      <c r="H406" s="1109"/>
      <c r="I406" s="1109"/>
      <c r="J406" s="1109"/>
      <c r="K406" s="1109"/>
      <c r="L406" s="1109"/>
      <c r="M406" s="1109"/>
      <c r="N406" s="1109"/>
      <c r="O406" s="1109"/>
      <c r="P406" s="1109"/>
      <c r="Q406" s="1109"/>
      <c r="R406" s="1109"/>
      <c r="S406" s="1109"/>
      <c r="T406" s="1109"/>
      <c r="U406" s="1109"/>
      <c r="V406" s="1109"/>
      <c r="W406" s="1109"/>
      <c r="X406" s="1109"/>
    </row>
    <row r="407" spans="1:24" ht="15.95" customHeight="1">
      <c r="A407" s="699"/>
      <c r="B407" s="114"/>
      <c r="C407" s="119"/>
      <c r="D407" s="1108"/>
      <c r="E407" s="1109"/>
      <c r="F407" s="1109"/>
      <c r="G407" s="1109"/>
      <c r="H407" s="1109"/>
      <c r="I407" s="1109"/>
      <c r="J407" s="1109"/>
      <c r="K407" s="1109"/>
      <c r="L407" s="1109"/>
      <c r="M407" s="1109"/>
      <c r="N407" s="1109"/>
      <c r="O407" s="1109"/>
      <c r="P407" s="1109"/>
      <c r="Q407" s="1109"/>
      <c r="R407" s="1109"/>
      <c r="S407" s="1109"/>
      <c r="T407" s="1109"/>
      <c r="U407" s="1109"/>
      <c r="V407" s="1109"/>
      <c r="W407" s="1109"/>
      <c r="X407" s="1109"/>
    </row>
    <row r="408" spans="1:24" ht="15.95" customHeight="1">
      <c r="A408" s="699"/>
      <c r="B408" s="114"/>
      <c r="C408" s="119"/>
      <c r="D408" s="1108"/>
      <c r="E408" s="1109"/>
      <c r="F408" s="1109"/>
      <c r="G408" s="1109"/>
      <c r="H408" s="1109"/>
      <c r="I408" s="1109"/>
      <c r="J408" s="1109"/>
      <c r="K408" s="1109"/>
      <c r="L408" s="1109"/>
      <c r="M408" s="1109"/>
      <c r="N408" s="1109"/>
      <c r="O408" s="1109"/>
      <c r="P408" s="1109"/>
      <c r="Q408" s="1109"/>
      <c r="R408" s="1109"/>
      <c r="S408" s="1109"/>
      <c r="T408" s="1109"/>
      <c r="U408" s="1109"/>
      <c r="V408" s="1109"/>
      <c r="W408" s="1109"/>
      <c r="X408" s="1109"/>
    </row>
    <row r="409" spans="1:24" ht="15.95" customHeight="1">
      <c r="A409" s="699"/>
      <c r="B409" s="114"/>
      <c r="C409" s="119"/>
      <c r="D409" s="1108"/>
      <c r="E409" s="1109"/>
      <c r="F409" s="1109"/>
      <c r="G409" s="1109"/>
      <c r="H409" s="1109"/>
      <c r="I409" s="1109"/>
      <c r="J409" s="1109"/>
      <c r="K409" s="1109"/>
      <c r="L409" s="1109"/>
      <c r="M409" s="1109"/>
      <c r="N409" s="1109"/>
      <c r="O409" s="1109"/>
      <c r="P409" s="1109"/>
      <c r="Q409" s="1109"/>
      <c r="R409" s="1109"/>
      <c r="S409" s="1109"/>
      <c r="T409" s="1109"/>
      <c r="U409" s="1109"/>
      <c r="V409" s="1109"/>
      <c r="W409" s="1109"/>
      <c r="X409" s="1109"/>
    </row>
    <row r="410" spans="1:24" ht="15.95" customHeight="1">
      <c r="A410" s="699"/>
      <c r="B410" s="114"/>
      <c r="C410" s="119"/>
      <c r="D410" s="1108"/>
      <c r="E410" s="1109"/>
      <c r="F410" s="1109"/>
      <c r="G410" s="1109"/>
      <c r="H410" s="1109"/>
      <c r="I410" s="1109"/>
      <c r="J410" s="1109"/>
      <c r="K410" s="1109"/>
      <c r="L410" s="1109"/>
      <c r="M410" s="1109"/>
      <c r="N410" s="1109"/>
      <c r="O410" s="1109"/>
      <c r="P410" s="1109"/>
      <c r="Q410" s="1109"/>
      <c r="R410" s="1109"/>
      <c r="S410" s="1109"/>
      <c r="T410" s="1109"/>
      <c r="U410" s="1109"/>
      <c r="V410" s="1109"/>
      <c r="W410" s="1109"/>
      <c r="X410" s="1109"/>
    </row>
    <row r="411" spans="1:24" ht="15.95" customHeight="1">
      <c r="A411" s="699"/>
      <c r="B411" s="114"/>
      <c r="C411" s="119"/>
      <c r="D411" s="1108"/>
      <c r="E411" s="1109"/>
      <c r="F411" s="1109"/>
      <c r="G411" s="1109"/>
      <c r="H411" s="1109"/>
      <c r="I411" s="1109"/>
      <c r="J411" s="1109"/>
      <c r="K411" s="1109"/>
      <c r="L411" s="1109"/>
      <c r="M411" s="1109"/>
      <c r="N411" s="1109"/>
      <c r="O411" s="1109"/>
      <c r="P411" s="1109"/>
      <c r="Q411" s="1109"/>
      <c r="R411" s="1109"/>
      <c r="S411" s="1109"/>
      <c r="T411" s="1109"/>
      <c r="U411" s="1109"/>
      <c r="V411" s="1109"/>
      <c r="W411" s="1109"/>
      <c r="X411" s="1109"/>
    </row>
    <row r="412" spans="1:24" ht="15.95" customHeight="1">
      <c r="A412" s="699"/>
      <c r="B412" s="114"/>
      <c r="C412" s="119"/>
      <c r="D412" s="1108"/>
      <c r="E412" s="1109"/>
      <c r="F412" s="1109"/>
      <c r="G412" s="1109"/>
      <c r="H412" s="1109"/>
      <c r="I412" s="1109"/>
      <c r="J412" s="1109"/>
      <c r="K412" s="1109"/>
      <c r="L412" s="1109"/>
      <c r="M412" s="1109"/>
      <c r="N412" s="1109"/>
      <c r="O412" s="1109"/>
      <c r="P412" s="1109"/>
      <c r="Q412" s="1109"/>
      <c r="R412" s="1109"/>
      <c r="S412" s="1109"/>
      <c r="T412" s="1109"/>
      <c r="U412" s="1109"/>
      <c r="V412" s="1109"/>
      <c r="W412" s="1109"/>
      <c r="X412" s="1109"/>
    </row>
    <row r="413" spans="1:24" ht="15.95" customHeight="1">
      <c r="A413" s="699"/>
      <c r="B413" s="114"/>
      <c r="C413" s="119"/>
      <c r="D413" s="1108"/>
      <c r="E413" s="1109"/>
      <c r="F413" s="1109"/>
      <c r="G413" s="1109"/>
      <c r="H413" s="1109"/>
      <c r="I413" s="1109"/>
      <c r="J413" s="1109"/>
      <c r="K413" s="1109"/>
      <c r="L413" s="1109"/>
      <c r="M413" s="1109"/>
      <c r="N413" s="1109"/>
      <c r="O413" s="1109"/>
      <c r="P413" s="1109"/>
      <c r="Q413" s="1109"/>
      <c r="R413" s="1109"/>
      <c r="S413" s="1109"/>
      <c r="T413" s="1109"/>
      <c r="U413" s="1109"/>
      <c r="V413" s="1109"/>
      <c r="W413" s="1109"/>
      <c r="X413" s="1109"/>
    </row>
    <row r="414" spans="1:24" ht="15.95" customHeight="1">
      <c r="A414" s="699"/>
      <c r="B414" s="114"/>
      <c r="C414" s="119"/>
      <c r="D414" s="1108"/>
      <c r="E414" s="1109"/>
      <c r="F414" s="1109"/>
      <c r="G414" s="1109"/>
      <c r="H414" s="1109"/>
      <c r="I414" s="1109"/>
      <c r="J414" s="1109"/>
      <c r="K414" s="1109"/>
      <c r="L414" s="1109"/>
      <c r="M414" s="1109"/>
      <c r="N414" s="1109"/>
      <c r="O414" s="1109"/>
      <c r="P414" s="1109"/>
      <c r="Q414" s="1109"/>
      <c r="R414" s="1109"/>
      <c r="S414" s="1109"/>
      <c r="T414" s="1109"/>
      <c r="U414" s="1109"/>
      <c r="V414" s="1109"/>
      <c r="W414" s="1109"/>
      <c r="X414" s="1109"/>
    </row>
    <row r="415" spans="1:24" ht="15.95" customHeight="1">
      <c r="A415" s="699"/>
      <c r="B415" s="114"/>
      <c r="C415" s="119"/>
      <c r="D415" s="1108"/>
      <c r="E415" s="1109"/>
      <c r="F415" s="1109"/>
      <c r="G415" s="1109"/>
      <c r="H415" s="1109"/>
      <c r="I415" s="1109"/>
      <c r="J415" s="1109"/>
      <c r="K415" s="1109"/>
      <c r="L415" s="1109"/>
      <c r="M415" s="1109"/>
      <c r="N415" s="1109"/>
      <c r="O415" s="1109"/>
      <c r="P415" s="1109"/>
      <c r="Q415" s="1109"/>
      <c r="R415" s="1109"/>
      <c r="S415" s="1109"/>
      <c r="T415" s="1109"/>
      <c r="U415" s="1109"/>
      <c r="V415" s="1109"/>
      <c r="W415" s="1109"/>
      <c r="X415" s="1109"/>
    </row>
    <row r="416" spans="1:24" ht="15.95" customHeight="1">
      <c r="A416" s="699"/>
      <c r="B416" s="114"/>
      <c r="C416" s="119"/>
      <c r="D416" s="1108"/>
      <c r="E416" s="1109"/>
      <c r="F416" s="1109"/>
      <c r="G416" s="1109"/>
      <c r="H416" s="1109"/>
      <c r="I416" s="1109"/>
      <c r="J416" s="1109"/>
      <c r="K416" s="1109"/>
      <c r="L416" s="1109"/>
      <c r="M416" s="1109"/>
      <c r="N416" s="1109"/>
      <c r="O416" s="1109"/>
      <c r="P416" s="1109"/>
      <c r="Q416" s="1109"/>
      <c r="R416" s="1109"/>
      <c r="S416" s="1109"/>
      <c r="T416" s="1109"/>
      <c r="U416" s="1109"/>
      <c r="V416" s="1109"/>
      <c r="W416" s="1109"/>
      <c r="X416" s="1109"/>
    </row>
    <row r="417" spans="1:24" ht="15.95" customHeight="1">
      <c r="A417" s="699"/>
      <c r="B417" s="114"/>
      <c r="C417" s="119"/>
      <c r="D417" s="1108"/>
      <c r="E417" s="1109"/>
      <c r="F417" s="1109"/>
      <c r="G417" s="1109"/>
      <c r="H417" s="1109"/>
      <c r="I417" s="1109"/>
      <c r="J417" s="1109"/>
      <c r="K417" s="1109"/>
      <c r="L417" s="1109"/>
      <c r="M417" s="1109"/>
      <c r="N417" s="1109"/>
      <c r="O417" s="1109"/>
      <c r="P417" s="1109"/>
      <c r="Q417" s="1109"/>
      <c r="R417" s="1109"/>
      <c r="S417" s="1109"/>
      <c r="T417" s="1109"/>
      <c r="U417" s="1109"/>
      <c r="V417" s="1109"/>
      <c r="W417" s="1109"/>
      <c r="X417" s="1109"/>
    </row>
    <row r="418" spans="1:24" ht="15.95" customHeight="1">
      <c r="A418" s="699"/>
      <c r="B418" s="114"/>
      <c r="C418" s="119"/>
      <c r="D418" s="1108"/>
      <c r="E418" s="1109"/>
      <c r="F418" s="1109"/>
      <c r="G418" s="1109"/>
      <c r="H418" s="1109"/>
      <c r="I418" s="1109"/>
      <c r="J418" s="1109"/>
      <c r="K418" s="1109"/>
      <c r="L418" s="1109"/>
      <c r="M418" s="1109"/>
      <c r="N418" s="1109"/>
      <c r="O418" s="1109"/>
      <c r="P418" s="1109"/>
      <c r="Q418" s="1109"/>
      <c r="R418" s="1109"/>
      <c r="S418" s="1109"/>
      <c r="T418" s="1109"/>
      <c r="U418" s="1109"/>
      <c r="V418" s="1109"/>
      <c r="W418" s="1109"/>
      <c r="X418" s="1109"/>
    </row>
    <row r="419" spans="1:24" ht="15.95" customHeight="1">
      <c r="A419" s="699"/>
      <c r="B419" s="114"/>
      <c r="C419" s="119"/>
      <c r="D419" s="1108"/>
      <c r="E419" s="1109"/>
      <c r="F419" s="1109"/>
      <c r="G419" s="1109"/>
      <c r="H419" s="1109"/>
      <c r="I419" s="1109"/>
      <c r="J419" s="1109"/>
      <c r="K419" s="1109"/>
      <c r="L419" s="1109"/>
      <c r="M419" s="1109"/>
      <c r="N419" s="1109"/>
      <c r="O419" s="1109"/>
      <c r="P419" s="1109"/>
      <c r="Q419" s="1109"/>
      <c r="R419" s="1109"/>
      <c r="S419" s="1109"/>
      <c r="T419" s="1109"/>
      <c r="U419" s="1109"/>
      <c r="V419" s="1109"/>
      <c r="W419" s="1109"/>
      <c r="X419" s="1109"/>
    </row>
    <row r="420" spans="1:24" ht="15.95" customHeight="1">
      <c r="A420" s="699"/>
      <c r="B420" s="114"/>
      <c r="C420" s="119"/>
      <c r="D420" s="1108"/>
      <c r="E420" s="1109"/>
      <c r="F420" s="1109"/>
      <c r="G420" s="1109"/>
      <c r="H420" s="1109"/>
      <c r="I420" s="1109"/>
      <c r="J420" s="1109"/>
      <c r="K420" s="1109"/>
      <c r="L420" s="1109"/>
      <c r="M420" s="1109"/>
      <c r="N420" s="1109"/>
      <c r="O420" s="1109"/>
      <c r="P420" s="1109"/>
      <c r="Q420" s="1109"/>
      <c r="R420" s="1109"/>
      <c r="S420" s="1109"/>
      <c r="T420" s="1109"/>
      <c r="U420" s="1109"/>
      <c r="V420" s="1109"/>
      <c r="W420" s="1109"/>
      <c r="X420" s="1109"/>
    </row>
    <row r="421" spans="1:24" ht="15.95" customHeight="1">
      <c r="A421" s="699"/>
      <c r="B421" s="114"/>
      <c r="C421" s="119"/>
      <c r="D421" s="1108"/>
      <c r="E421" s="1109"/>
      <c r="F421" s="1109"/>
      <c r="G421" s="1109"/>
      <c r="H421" s="1109"/>
      <c r="I421" s="1109"/>
      <c r="J421" s="1109"/>
      <c r="K421" s="1109"/>
      <c r="L421" s="1109"/>
      <c r="M421" s="1109"/>
      <c r="N421" s="1109"/>
      <c r="O421" s="1109"/>
      <c r="P421" s="1109"/>
      <c r="Q421" s="1109"/>
      <c r="R421" s="1109"/>
      <c r="S421" s="1109"/>
      <c r="T421" s="1109"/>
      <c r="U421" s="1109"/>
      <c r="V421" s="1109"/>
      <c r="W421" s="1109"/>
      <c r="X421" s="1109"/>
    </row>
    <row r="422" spans="1:24" ht="15.95" customHeight="1">
      <c r="A422" s="699"/>
      <c r="B422" s="114"/>
      <c r="C422" s="119"/>
      <c r="D422" s="1108"/>
      <c r="E422" s="1109"/>
      <c r="F422" s="1109"/>
      <c r="G422" s="1109"/>
      <c r="H422" s="1109"/>
      <c r="I422" s="1109"/>
      <c r="J422" s="1109"/>
      <c r="K422" s="1109"/>
      <c r="L422" s="1109"/>
      <c r="M422" s="1109"/>
      <c r="N422" s="1109"/>
      <c r="O422" s="1109"/>
      <c r="P422" s="1109"/>
      <c r="Q422" s="1109"/>
      <c r="R422" s="1109"/>
      <c r="S422" s="1109"/>
      <c r="T422" s="1109"/>
      <c r="U422" s="1109"/>
      <c r="V422" s="1109"/>
      <c r="W422" s="1109"/>
      <c r="X422" s="1109"/>
    </row>
    <row r="423" spans="1:24" ht="15.95" customHeight="1">
      <c r="A423" s="699"/>
      <c r="B423" s="114"/>
      <c r="C423" s="119"/>
      <c r="D423" s="1108"/>
      <c r="E423" s="1109"/>
      <c r="F423" s="1109"/>
      <c r="G423" s="1109"/>
      <c r="H423" s="1109"/>
      <c r="I423" s="1109"/>
      <c r="J423" s="1109"/>
      <c r="K423" s="1109"/>
      <c r="L423" s="1109"/>
      <c r="M423" s="1109"/>
      <c r="N423" s="1109"/>
      <c r="O423" s="1109"/>
      <c r="P423" s="1109"/>
      <c r="Q423" s="1109"/>
      <c r="R423" s="1109"/>
      <c r="S423" s="1109"/>
      <c r="T423" s="1109"/>
      <c r="U423" s="1109"/>
      <c r="V423" s="1109"/>
      <c r="W423" s="1109"/>
      <c r="X423" s="1109"/>
    </row>
    <row r="424" spans="1:24" ht="15.95" customHeight="1">
      <c r="A424" s="699"/>
      <c r="B424" s="114"/>
      <c r="C424" s="119"/>
      <c r="D424" s="1108"/>
      <c r="E424" s="1109"/>
      <c r="F424" s="1109"/>
      <c r="G424" s="1109"/>
      <c r="H424" s="1109"/>
      <c r="I424" s="1109"/>
      <c r="J424" s="1109"/>
      <c r="K424" s="1109"/>
      <c r="L424" s="1109"/>
      <c r="M424" s="1109"/>
      <c r="N424" s="1109"/>
      <c r="O424" s="1109"/>
      <c r="P424" s="1109"/>
      <c r="Q424" s="1109"/>
      <c r="R424" s="1109"/>
      <c r="S424" s="1109"/>
      <c r="T424" s="1109"/>
      <c r="U424" s="1109"/>
      <c r="V424" s="1109"/>
      <c r="W424" s="1109"/>
      <c r="X424" s="1109"/>
    </row>
    <row r="425" spans="1:24" ht="15.95" customHeight="1">
      <c r="A425" s="699"/>
      <c r="B425" s="114"/>
      <c r="C425" s="119"/>
      <c r="D425" s="1108"/>
      <c r="E425" s="1109"/>
      <c r="F425" s="1109"/>
      <c r="G425" s="1109"/>
      <c r="H425" s="1109"/>
      <c r="I425" s="1109"/>
      <c r="J425" s="1109"/>
      <c r="K425" s="1109"/>
      <c r="L425" s="1109"/>
      <c r="M425" s="1109"/>
      <c r="N425" s="1109"/>
      <c r="O425" s="1109"/>
      <c r="P425" s="1109"/>
      <c r="Q425" s="1109"/>
      <c r="R425" s="1109"/>
      <c r="S425" s="1109"/>
      <c r="T425" s="1109"/>
      <c r="U425" s="1109"/>
      <c r="V425" s="1109"/>
      <c r="W425" s="1109"/>
      <c r="X425" s="1109"/>
    </row>
    <row r="426" spans="1:24" ht="15.95" customHeight="1">
      <c r="A426" s="699"/>
      <c r="B426" s="114"/>
      <c r="C426" s="119"/>
      <c r="D426" s="1108"/>
      <c r="E426" s="1109"/>
      <c r="F426" s="1109"/>
      <c r="G426" s="1109"/>
      <c r="H426" s="1109"/>
      <c r="I426" s="1109"/>
      <c r="J426" s="1109"/>
      <c r="K426" s="1109"/>
      <c r="L426" s="1109"/>
      <c r="M426" s="1109"/>
      <c r="N426" s="1109"/>
      <c r="O426" s="1109"/>
      <c r="P426" s="1109"/>
      <c r="Q426" s="1109"/>
      <c r="R426" s="1109"/>
      <c r="S426" s="1109"/>
      <c r="T426" s="1109"/>
      <c r="U426" s="1109"/>
      <c r="V426" s="1109"/>
      <c r="W426" s="1109"/>
      <c r="X426" s="1109"/>
    </row>
    <row r="427" spans="1:24" ht="15.95" customHeight="1">
      <c r="A427" s="699"/>
      <c r="B427" s="114"/>
      <c r="C427" s="119"/>
      <c r="D427" s="1108"/>
      <c r="E427" s="1109"/>
      <c r="F427" s="1109"/>
      <c r="G427" s="1109"/>
      <c r="H427" s="1109"/>
      <c r="I427" s="1109"/>
      <c r="J427" s="1109"/>
      <c r="K427" s="1109"/>
      <c r="L427" s="1109"/>
      <c r="M427" s="1109"/>
      <c r="N427" s="1109"/>
      <c r="O427" s="1109"/>
      <c r="P427" s="1109"/>
      <c r="Q427" s="1109"/>
      <c r="R427" s="1109"/>
      <c r="S427" s="1109"/>
      <c r="T427" s="1109"/>
      <c r="U427" s="1109"/>
      <c r="V427" s="1109"/>
      <c r="W427" s="1109"/>
      <c r="X427" s="1109"/>
    </row>
    <row r="428" spans="1:24" ht="15.95" customHeight="1">
      <c r="A428" s="699"/>
      <c r="B428" s="114"/>
      <c r="C428" s="119"/>
      <c r="D428" s="1108"/>
      <c r="E428" s="1109"/>
      <c r="F428" s="1109"/>
      <c r="G428" s="1109"/>
      <c r="H428" s="1109"/>
      <c r="I428" s="1109"/>
      <c r="J428" s="1109"/>
      <c r="K428" s="1109"/>
      <c r="L428" s="1109"/>
      <c r="M428" s="1109"/>
      <c r="N428" s="1109"/>
      <c r="O428" s="1109"/>
      <c r="P428" s="1109"/>
      <c r="Q428" s="1109"/>
      <c r="R428" s="1109"/>
      <c r="S428" s="1109"/>
      <c r="T428" s="1109"/>
      <c r="U428" s="1109"/>
      <c r="V428" s="1109"/>
      <c r="W428" s="1109"/>
      <c r="X428" s="1109"/>
    </row>
    <row r="429" spans="1:24" ht="15.95" customHeight="1">
      <c r="A429" s="699"/>
      <c r="B429" s="114"/>
      <c r="C429" s="119"/>
      <c r="D429" s="1108"/>
      <c r="E429" s="1109"/>
      <c r="F429" s="1109"/>
      <c r="G429" s="1109"/>
      <c r="H429" s="1109"/>
      <c r="I429" s="1109"/>
      <c r="J429" s="1109"/>
      <c r="K429" s="1109"/>
      <c r="L429" s="1109"/>
      <c r="M429" s="1109"/>
      <c r="N429" s="1109"/>
      <c r="O429" s="1109"/>
      <c r="P429" s="1109"/>
      <c r="Q429" s="1109"/>
      <c r="R429" s="1109"/>
      <c r="S429" s="1109"/>
      <c r="T429" s="1109"/>
      <c r="U429" s="1109"/>
      <c r="V429" s="1109"/>
      <c r="W429" s="1109"/>
      <c r="X429" s="1109"/>
    </row>
    <row r="430" spans="1:24" ht="15.95" customHeight="1">
      <c r="A430" s="699"/>
      <c r="B430" s="114"/>
      <c r="C430" s="119"/>
      <c r="D430" s="1108"/>
      <c r="E430" s="1109"/>
      <c r="F430" s="1109"/>
      <c r="G430" s="1109"/>
      <c r="H430" s="1109"/>
      <c r="I430" s="1109"/>
      <c r="J430" s="1109"/>
      <c r="K430" s="1109"/>
      <c r="L430" s="1109"/>
      <c r="M430" s="1109"/>
      <c r="N430" s="1109"/>
      <c r="O430" s="1109"/>
      <c r="P430" s="1109"/>
      <c r="Q430" s="1109"/>
      <c r="R430" s="1109"/>
      <c r="S430" s="1109"/>
      <c r="T430" s="1109"/>
      <c r="U430" s="1109"/>
      <c r="V430" s="1109"/>
      <c r="W430" s="1109"/>
      <c r="X430" s="1109"/>
    </row>
    <row r="431" spans="1:24" ht="15.95" customHeight="1">
      <c r="A431" s="699"/>
      <c r="B431" s="114"/>
      <c r="C431" s="119"/>
      <c r="D431" s="1108"/>
      <c r="E431" s="1109"/>
      <c r="F431" s="1109"/>
      <c r="G431" s="1109"/>
      <c r="H431" s="1109"/>
      <c r="I431" s="1109"/>
      <c r="J431" s="1109"/>
      <c r="K431" s="1109"/>
      <c r="L431" s="1109"/>
      <c r="M431" s="1109"/>
      <c r="N431" s="1109"/>
      <c r="O431" s="1109"/>
      <c r="P431" s="1109"/>
      <c r="Q431" s="1109"/>
      <c r="R431" s="1109"/>
      <c r="S431" s="1109"/>
      <c r="T431" s="1109"/>
      <c r="U431" s="1109"/>
      <c r="V431" s="1109"/>
      <c r="W431" s="1109"/>
      <c r="X431" s="1109"/>
    </row>
    <row r="432" spans="1:24" ht="15.95" customHeight="1">
      <c r="A432" s="699"/>
      <c r="B432" s="114"/>
      <c r="C432" s="119"/>
      <c r="D432" s="1108"/>
      <c r="E432" s="1109"/>
      <c r="F432" s="1109"/>
      <c r="G432" s="1109"/>
      <c r="H432" s="1109"/>
      <c r="I432" s="1109"/>
      <c r="J432" s="1109"/>
      <c r="K432" s="1109"/>
      <c r="L432" s="1109"/>
      <c r="M432" s="1109"/>
      <c r="N432" s="1109"/>
      <c r="O432" s="1109"/>
      <c r="P432" s="1109"/>
      <c r="Q432" s="1109"/>
      <c r="R432" s="1109"/>
      <c r="S432" s="1109"/>
      <c r="T432" s="1109"/>
      <c r="U432" s="1109"/>
      <c r="V432" s="1109"/>
      <c r="W432" s="1109"/>
      <c r="X432" s="1109"/>
    </row>
    <row r="433" spans="1:24" ht="15.95" customHeight="1">
      <c r="A433" s="699"/>
      <c r="B433" s="114"/>
      <c r="C433" s="119"/>
      <c r="D433" s="1108"/>
      <c r="E433" s="1109"/>
      <c r="F433" s="1109"/>
      <c r="G433" s="1109"/>
      <c r="H433" s="1109"/>
      <c r="I433" s="1109"/>
      <c r="J433" s="1109"/>
      <c r="K433" s="1109"/>
      <c r="L433" s="1109"/>
      <c r="M433" s="1109"/>
      <c r="N433" s="1109"/>
      <c r="O433" s="1109"/>
      <c r="P433" s="1109"/>
      <c r="Q433" s="1109"/>
      <c r="R433" s="1109"/>
      <c r="S433" s="1109"/>
      <c r="T433" s="1109"/>
      <c r="U433" s="1109"/>
      <c r="V433" s="1109"/>
      <c r="W433" s="1109"/>
      <c r="X433" s="1109"/>
    </row>
    <row r="434" spans="1:24" ht="15.95" customHeight="1">
      <c r="A434" s="699"/>
      <c r="B434" s="114"/>
      <c r="C434" s="119"/>
      <c r="D434" s="1108"/>
      <c r="E434" s="1109"/>
      <c r="F434" s="1109"/>
      <c r="G434" s="1109"/>
      <c r="H434" s="1109"/>
      <c r="I434" s="1109"/>
      <c r="J434" s="1109"/>
      <c r="K434" s="1109"/>
      <c r="L434" s="1109"/>
      <c r="M434" s="1109"/>
      <c r="N434" s="1109"/>
      <c r="O434" s="1109"/>
      <c r="P434" s="1109"/>
      <c r="Q434" s="1109"/>
      <c r="R434" s="1109"/>
      <c r="S434" s="1109"/>
      <c r="T434" s="1109"/>
      <c r="U434" s="1109"/>
      <c r="V434" s="1109"/>
      <c r="W434" s="1109"/>
      <c r="X434" s="1109"/>
    </row>
    <row r="435" spans="1:24" ht="15.95" customHeight="1">
      <c r="A435" s="699"/>
      <c r="B435" s="114"/>
      <c r="C435" s="119"/>
      <c r="D435" s="1108"/>
      <c r="E435" s="1109"/>
      <c r="F435" s="1109"/>
      <c r="G435" s="1109"/>
      <c r="H435" s="1109"/>
      <c r="I435" s="1109"/>
      <c r="J435" s="1109"/>
      <c r="K435" s="1109"/>
      <c r="L435" s="1109"/>
      <c r="M435" s="1109"/>
      <c r="N435" s="1109"/>
      <c r="O435" s="1109"/>
      <c r="P435" s="1109"/>
      <c r="Q435" s="1109"/>
      <c r="R435" s="1109"/>
      <c r="S435" s="1109"/>
      <c r="T435" s="1109"/>
      <c r="U435" s="1109"/>
      <c r="V435" s="1109"/>
      <c r="W435" s="1109"/>
      <c r="X435" s="1109"/>
    </row>
    <row r="436" spans="1:24" ht="15.95" customHeight="1">
      <c r="A436" s="699"/>
      <c r="B436" s="114"/>
      <c r="C436" s="119"/>
      <c r="D436" s="1108"/>
      <c r="E436" s="1109"/>
      <c r="F436" s="1109"/>
      <c r="G436" s="1109"/>
      <c r="H436" s="1109"/>
      <c r="I436" s="1109"/>
      <c r="J436" s="1109"/>
      <c r="K436" s="1109"/>
      <c r="L436" s="1109"/>
      <c r="M436" s="1109"/>
      <c r="N436" s="1109"/>
      <c r="O436" s="1109"/>
      <c r="P436" s="1109"/>
      <c r="Q436" s="1109"/>
      <c r="R436" s="1109"/>
      <c r="S436" s="1109"/>
      <c r="T436" s="1109"/>
      <c r="U436" s="1109"/>
      <c r="V436" s="1109"/>
      <c r="W436" s="1109"/>
      <c r="X436" s="1109"/>
    </row>
    <row r="437" spans="1:24" ht="15.95" customHeight="1">
      <c r="A437" s="699"/>
      <c r="B437" s="114"/>
      <c r="C437" s="119"/>
      <c r="D437" s="1108"/>
      <c r="E437" s="1109"/>
      <c r="F437" s="1109"/>
      <c r="G437" s="1109"/>
      <c r="H437" s="1109"/>
      <c r="I437" s="1109"/>
      <c r="J437" s="1109"/>
      <c r="K437" s="1109"/>
      <c r="L437" s="1109"/>
      <c r="M437" s="1109"/>
      <c r="N437" s="1109"/>
      <c r="O437" s="1109"/>
      <c r="P437" s="1109"/>
      <c r="Q437" s="1109"/>
      <c r="R437" s="1109"/>
      <c r="S437" s="1109"/>
      <c r="T437" s="1109"/>
      <c r="U437" s="1109"/>
      <c r="V437" s="1109"/>
      <c r="W437" s="1109"/>
      <c r="X437" s="1109"/>
    </row>
    <row r="438" spans="1:24" ht="15.95" customHeight="1">
      <c r="A438" s="699"/>
      <c r="B438" s="114"/>
      <c r="C438" s="119"/>
      <c r="D438" s="1108"/>
      <c r="E438" s="1109"/>
      <c r="F438" s="1109"/>
      <c r="G438" s="1109"/>
      <c r="H438" s="1109"/>
      <c r="I438" s="1109"/>
      <c r="J438" s="1109"/>
      <c r="K438" s="1109"/>
      <c r="L438" s="1109"/>
      <c r="M438" s="1109"/>
      <c r="N438" s="1109"/>
      <c r="O438" s="1109"/>
      <c r="P438" s="1109"/>
      <c r="Q438" s="1109"/>
      <c r="R438" s="1109"/>
      <c r="S438" s="1109"/>
      <c r="T438" s="1109"/>
      <c r="U438" s="1109"/>
      <c r="V438" s="1109"/>
      <c r="W438" s="1109"/>
      <c r="X438" s="1109"/>
    </row>
    <row r="439" spans="1:24" ht="15.95" customHeight="1">
      <c r="A439" s="699"/>
      <c r="B439" s="114"/>
      <c r="C439" s="119"/>
      <c r="D439" s="1108"/>
      <c r="E439" s="1109"/>
      <c r="F439" s="1109"/>
      <c r="G439" s="1109"/>
      <c r="H439" s="1109"/>
      <c r="I439" s="1109"/>
      <c r="J439" s="1109"/>
      <c r="K439" s="1109"/>
      <c r="L439" s="1109"/>
      <c r="M439" s="1109"/>
      <c r="N439" s="1109"/>
      <c r="O439" s="1109"/>
      <c r="P439" s="1109"/>
      <c r="Q439" s="1109"/>
      <c r="R439" s="1109"/>
      <c r="S439" s="1109"/>
      <c r="T439" s="1109"/>
      <c r="U439" s="1109"/>
      <c r="V439" s="1109"/>
      <c r="W439" s="1109"/>
      <c r="X439" s="1109"/>
    </row>
    <row r="440" spans="1:24" ht="15.95" customHeight="1">
      <c r="A440" s="699"/>
      <c r="B440" s="114"/>
      <c r="C440" s="119"/>
      <c r="D440" s="1108"/>
      <c r="E440" s="1109"/>
      <c r="F440" s="1109"/>
      <c r="G440" s="1109"/>
      <c r="H440" s="1109"/>
      <c r="I440" s="1109"/>
      <c r="J440" s="1109"/>
      <c r="K440" s="1109"/>
      <c r="L440" s="1109"/>
      <c r="M440" s="1109"/>
      <c r="N440" s="1109"/>
      <c r="O440" s="1109"/>
      <c r="P440" s="1109"/>
      <c r="Q440" s="1109"/>
      <c r="R440" s="1109"/>
      <c r="S440" s="1109"/>
      <c r="T440" s="1109"/>
      <c r="U440" s="1109"/>
      <c r="V440" s="1109"/>
      <c r="W440" s="1109"/>
      <c r="X440" s="1109"/>
    </row>
    <row r="441" spans="1:24" ht="15.95" customHeight="1">
      <c r="A441" s="699"/>
      <c r="B441" s="114"/>
      <c r="C441" s="119"/>
      <c r="D441" s="1108"/>
      <c r="E441" s="1109"/>
      <c r="F441" s="1109"/>
      <c r="G441" s="1109"/>
      <c r="H441" s="1109"/>
      <c r="I441" s="1109"/>
      <c r="J441" s="1109"/>
      <c r="K441" s="1109"/>
      <c r="L441" s="1109"/>
      <c r="M441" s="1109"/>
      <c r="N441" s="1109"/>
      <c r="O441" s="1109"/>
      <c r="P441" s="1109"/>
      <c r="Q441" s="1109"/>
      <c r="R441" s="1109"/>
      <c r="S441" s="1109"/>
      <c r="T441" s="1109"/>
      <c r="U441" s="1109"/>
      <c r="V441" s="1109"/>
      <c r="W441" s="1109"/>
      <c r="X441" s="1109"/>
    </row>
    <row r="442" spans="1:24" ht="15.95" customHeight="1">
      <c r="A442" s="699"/>
      <c r="B442" s="114"/>
      <c r="C442" s="119"/>
      <c r="D442" s="1108"/>
      <c r="E442" s="1109"/>
      <c r="F442" s="1109"/>
      <c r="G442" s="1109"/>
      <c r="H442" s="1109"/>
      <c r="I442" s="1109"/>
      <c r="J442" s="1109"/>
      <c r="K442" s="1109"/>
      <c r="L442" s="1109"/>
      <c r="M442" s="1109"/>
      <c r="N442" s="1109"/>
      <c r="O442" s="1109"/>
      <c r="P442" s="1109"/>
      <c r="Q442" s="1109"/>
      <c r="R442" s="1109"/>
      <c r="S442" s="1109"/>
      <c r="T442" s="1109"/>
      <c r="U442" s="1109"/>
      <c r="V442" s="1109"/>
      <c r="W442" s="1109"/>
      <c r="X442" s="1109"/>
    </row>
    <row r="443" spans="1:24" ht="15.95" customHeight="1">
      <c r="A443" s="699"/>
      <c r="B443" s="114"/>
      <c r="C443" s="119"/>
      <c r="D443" s="1108"/>
      <c r="E443" s="1109"/>
      <c r="F443" s="1109"/>
      <c r="G443" s="1109"/>
      <c r="H443" s="1109"/>
      <c r="I443" s="1109"/>
      <c r="J443" s="1109"/>
      <c r="K443" s="1109"/>
      <c r="L443" s="1109"/>
      <c r="M443" s="1109"/>
      <c r="N443" s="1109"/>
      <c r="O443" s="1109"/>
      <c r="P443" s="1109"/>
      <c r="Q443" s="1109"/>
      <c r="R443" s="1109"/>
      <c r="S443" s="1109"/>
      <c r="T443" s="1109"/>
      <c r="U443" s="1109"/>
      <c r="V443" s="1109"/>
      <c r="W443" s="1109"/>
      <c r="X443" s="1109"/>
    </row>
    <row r="444" spans="1:24" ht="15.95" customHeight="1">
      <c r="A444" s="699"/>
      <c r="B444" s="114"/>
      <c r="C444" s="119"/>
      <c r="D444" s="1108"/>
      <c r="E444" s="1109"/>
      <c r="F444" s="1109"/>
      <c r="G444" s="1109"/>
      <c r="H444" s="1109"/>
      <c r="I444" s="1109"/>
      <c r="J444" s="1109"/>
      <c r="K444" s="1109"/>
      <c r="L444" s="1109"/>
      <c r="M444" s="1109"/>
      <c r="N444" s="1109"/>
      <c r="O444" s="1109"/>
      <c r="P444" s="1109"/>
      <c r="Q444" s="1109"/>
      <c r="R444" s="1109"/>
      <c r="S444" s="1109"/>
      <c r="T444" s="1109"/>
      <c r="U444" s="1109"/>
      <c r="V444" s="1109"/>
      <c r="W444" s="1109"/>
      <c r="X444" s="1109"/>
    </row>
    <row r="445" spans="1:24" ht="15.95" customHeight="1">
      <c r="A445" s="699"/>
      <c r="B445" s="114"/>
      <c r="C445" s="119"/>
      <c r="D445" s="1108"/>
      <c r="E445" s="1109"/>
      <c r="F445" s="1109"/>
      <c r="G445" s="1109"/>
      <c r="H445" s="1109"/>
      <c r="I445" s="1109"/>
      <c r="J445" s="1109"/>
      <c r="K445" s="1109"/>
      <c r="L445" s="1109"/>
      <c r="M445" s="1109"/>
      <c r="N445" s="1109"/>
      <c r="O445" s="1109"/>
      <c r="P445" s="1109"/>
      <c r="Q445" s="1109"/>
      <c r="R445" s="1109"/>
      <c r="S445" s="1109"/>
      <c r="T445" s="1109"/>
      <c r="U445" s="1109"/>
      <c r="V445" s="1109"/>
      <c r="W445" s="1109"/>
      <c r="X445" s="1109"/>
    </row>
    <row r="446" spans="1:24" ht="15.95" customHeight="1">
      <c r="A446" s="699"/>
      <c r="B446" s="114"/>
      <c r="C446" s="119"/>
      <c r="D446" s="1108"/>
      <c r="E446" s="1109"/>
      <c r="F446" s="1109"/>
      <c r="G446" s="1109"/>
      <c r="H446" s="1109"/>
      <c r="I446" s="1109"/>
      <c r="J446" s="1109"/>
      <c r="K446" s="1109"/>
      <c r="L446" s="1109"/>
      <c r="M446" s="1109"/>
      <c r="N446" s="1109"/>
      <c r="O446" s="1109"/>
      <c r="P446" s="1109"/>
      <c r="Q446" s="1109"/>
      <c r="R446" s="1109"/>
      <c r="S446" s="1109"/>
      <c r="T446" s="1109"/>
      <c r="U446" s="1109"/>
      <c r="V446" s="1109"/>
      <c r="W446" s="1109"/>
      <c r="X446" s="1109"/>
    </row>
    <row r="447" spans="1:24" ht="15.95" customHeight="1">
      <c r="A447" s="699"/>
      <c r="B447" s="114"/>
      <c r="C447" s="119"/>
      <c r="D447" s="1108"/>
      <c r="E447" s="1109"/>
      <c r="F447" s="1109"/>
      <c r="G447" s="1109"/>
      <c r="H447" s="1109"/>
      <c r="I447" s="1109"/>
      <c r="J447" s="1109"/>
      <c r="K447" s="1109"/>
      <c r="L447" s="1109"/>
      <c r="M447" s="1109"/>
      <c r="N447" s="1109"/>
      <c r="O447" s="1109"/>
      <c r="P447" s="1109"/>
      <c r="Q447" s="1109"/>
      <c r="R447" s="1109"/>
      <c r="S447" s="1109"/>
      <c r="T447" s="1109"/>
      <c r="U447" s="1109"/>
      <c r="V447" s="1109"/>
      <c r="W447" s="1109"/>
      <c r="X447" s="1109"/>
    </row>
    <row r="448" spans="1:24" ht="15.95" customHeight="1">
      <c r="A448" s="699"/>
      <c r="B448" s="114"/>
      <c r="C448" s="119"/>
      <c r="D448" s="1108"/>
      <c r="E448" s="1109"/>
      <c r="F448" s="1109"/>
      <c r="G448" s="1109"/>
      <c r="H448" s="1109"/>
      <c r="I448" s="1109"/>
      <c r="J448" s="1109"/>
      <c r="K448" s="1109"/>
      <c r="L448" s="1109"/>
      <c r="M448" s="1109"/>
      <c r="N448" s="1109"/>
      <c r="O448" s="1109"/>
      <c r="P448" s="1109"/>
      <c r="Q448" s="1109"/>
      <c r="R448" s="1109"/>
      <c r="S448" s="1109"/>
      <c r="T448" s="1109"/>
      <c r="U448" s="1109"/>
      <c r="V448" s="1109"/>
      <c r="W448" s="1109"/>
      <c r="X448" s="1109"/>
    </row>
    <row r="449" spans="1:24" ht="15.95" customHeight="1">
      <c r="A449" s="699"/>
      <c r="B449" s="114"/>
      <c r="C449" s="119"/>
      <c r="D449" s="1108"/>
      <c r="E449" s="1109"/>
      <c r="F449" s="1109"/>
      <c r="G449" s="1109"/>
      <c r="H449" s="1109"/>
      <c r="I449" s="1109"/>
      <c r="J449" s="1109"/>
      <c r="K449" s="1109"/>
      <c r="L449" s="1109"/>
      <c r="M449" s="1109"/>
      <c r="N449" s="1109"/>
      <c r="O449" s="1109"/>
      <c r="P449" s="1109"/>
      <c r="Q449" s="1109"/>
      <c r="R449" s="1109"/>
      <c r="S449" s="1109"/>
      <c r="T449" s="1109"/>
      <c r="U449" s="1109"/>
      <c r="V449" s="1109"/>
      <c r="W449" s="1109"/>
      <c r="X449" s="1109"/>
    </row>
    <row r="450" spans="1:24" ht="15.95" customHeight="1">
      <c r="A450" s="699"/>
      <c r="B450" s="114"/>
      <c r="C450" s="119"/>
      <c r="D450" s="1108"/>
      <c r="E450" s="1109"/>
      <c r="F450" s="1109"/>
      <c r="G450" s="1109"/>
      <c r="H450" s="1109"/>
      <c r="I450" s="1109"/>
      <c r="J450" s="1109"/>
      <c r="K450" s="1109"/>
      <c r="L450" s="1109"/>
      <c r="M450" s="1109"/>
      <c r="N450" s="1109"/>
      <c r="O450" s="1109"/>
      <c r="P450" s="1109"/>
      <c r="Q450" s="1109"/>
      <c r="R450" s="1109"/>
      <c r="S450" s="1109"/>
      <c r="T450" s="1109"/>
      <c r="U450" s="1109"/>
      <c r="V450" s="1109"/>
      <c r="W450" s="1109"/>
      <c r="X450" s="1109"/>
    </row>
    <row r="451" spans="1:24" ht="15.95" customHeight="1">
      <c r="A451" s="699"/>
      <c r="B451" s="114"/>
      <c r="C451" s="119"/>
      <c r="D451" s="1108"/>
      <c r="E451" s="1109"/>
      <c r="F451" s="1109"/>
      <c r="G451" s="1109"/>
      <c r="H451" s="1109"/>
      <c r="I451" s="1109"/>
      <c r="J451" s="1109"/>
      <c r="K451" s="1109"/>
      <c r="L451" s="1109"/>
      <c r="M451" s="1109"/>
      <c r="N451" s="1109"/>
      <c r="O451" s="1109"/>
      <c r="P451" s="1109"/>
      <c r="Q451" s="1109"/>
      <c r="R451" s="1109"/>
      <c r="S451" s="1109"/>
      <c r="T451" s="1109"/>
      <c r="U451" s="1109"/>
      <c r="V451" s="1109"/>
      <c r="W451" s="1109"/>
      <c r="X451" s="1109"/>
    </row>
    <row r="452" spans="1:24" ht="15.95" customHeight="1">
      <c r="A452" s="699"/>
      <c r="B452" s="114"/>
      <c r="C452" s="119"/>
      <c r="D452" s="1108"/>
      <c r="E452" s="1109"/>
      <c r="F452" s="1109"/>
      <c r="G452" s="1109"/>
      <c r="H452" s="1109"/>
      <c r="I452" s="1109"/>
      <c r="J452" s="1109"/>
      <c r="K452" s="1109"/>
      <c r="L452" s="1109"/>
      <c r="M452" s="1109"/>
      <c r="N452" s="1109"/>
      <c r="O452" s="1109"/>
      <c r="P452" s="1109"/>
      <c r="Q452" s="1109"/>
      <c r="R452" s="1109"/>
      <c r="S452" s="1109"/>
      <c r="T452" s="1109"/>
      <c r="U452" s="1109"/>
      <c r="V452" s="1109"/>
      <c r="W452" s="1109"/>
      <c r="X452" s="1109"/>
    </row>
    <row r="453" spans="1:24" ht="15.95" customHeight="1">
      <c r="A453" s="699"/>
      <c r="B453" s="114"/>
      <c r="C453" s="119"/>
      <c r="D453" s="1108"/>
      <c r="E453" s="1109"/>
      <c r="F453" s="1109"/>
      <c r="G453" s="1109"/>
      <c r="H453" s="1109"/>
      <c r="I453" s="1109"/>
      <c r="J453" s="1109"/>
      <c r="K453" s="1109"/>
      <c r="L453" s="1109"/>
      <c r="M453" s="1109"/>
      <c r="N453" s="1109"/>
      <c r="O453" s="1109"/>
      <c r="P453" s="1109"/>
      <c r="Q453" s="1109"/>
      <c r="R453" s="1109"/>
      <c r="S453" s="1109"/>
      <c r="T453" s="1109"/>
      <c r="U453" s="1109"/>
      <c r="V453" s="1109"/>
      <c r="W453" s="1109"/>
      <c r="X453" s="1109"/>
    </row>
    <row r="454" spans="1:24" ht="15.95" customHeight="1">
      <c r="A454" s="699"/>
      <c r="B454" s="114"/>
      <c r="C454" s="119"/>
      <c r="D454" s="1108"/>
      <c r="E454" s="1109"/>
      <c r="F454" s="1109"/>
      <c r="G454" s="1109"/>
      <c r="H454" s="1109"/>
      <c r="I454" s="1109"/>
      <c r="J454" s="1109"/>
      <c r="K454" s="1109"/>
      <c r="L454" s="1109"/>
      <c r="M454" s="1109"/>
      <c r="N454" s="1109"/>
      <c r="O454" s="1109"/>
      <c r="P454" s="1109"/>
      <c r="Q454" s="1109"/>
      <c r="R454" s="1109"/>
      <c r="S454" s="1109"/>
      <c r="T454" s="1109"/>
      <c r="U454" s="1109"/>
      <c r="V454" s="1109"/>
      <c r="W454" s="1109"/>
      <c r="X454" s="1109"/>
    </row>
    <row r="455" spans="1:24" ht="15.95" customHeight="1">
      <c r="A455" s="699"/>
      <c r="B455" s="114"/>
      <c r="C455" s="119"/>
      <c r="D455" s="1108"/>
      <c r="E455" s="1109"/>
      <c r="F455" s="1109"/>
      <c r="G455" s="1109"/>
      <c r="H455" s="1109"/>
      <c r="I455" s="1109"/>
      <c r="J455" s="1109"/>
      <c r="K455" s="1109"/>
      <c r="L455" s="1109"/>
      <c r="M455" s="1109"/>
      <c r="N455" s="1109"/>
      <c r="O455" s="1109"/>
      <c r="P455" s="1109"/>
      <c r="Q455" s="1109"/>
      <c r="R455" s="1109"/>
      <c r="S455" s="1109"/>
      <c r="T455" s="1109"/>
      <c r="U455" s="1109"/>
      <c r="V455" s="1109"/>
      <c r="W455" s="1109"/>
      <c r="X455" s="1109"/>
    </row>
    <row r="456" spans="1:24" ht="15.95" customHeight="1">
      <c r="A456" s="699"/>
      <c r="B456" s="114"/>
      <c r="C456" s="119"/>
      <c r="D456" s="1108"/>
      <c r="E456" s="1109"/>
      <c r="F456" s="1109"/>
      <c r="G456" s="1109"/>
      <c r="H456" s="1109"/>
      <c r="I456" s="1109"/>
      <c r="J456" s="1109"/>
      <c r="K456" s="1109"/>
      <c r="L456" s="1109"/>
      <c r="M456" s="1109"/>
      <c r="N456" s="1109"/>
      <c r="O456" s="1109"/>
      <c r="P456" s="1109"/>
      <c r="Q456" s="1109"/>
      <c r="R456" s="1109"/>
      <c r="S456" s="1109"/>
      <c r="T456" s="1109"/>
      <c r="U456" s="1109"/>
      <c r="V456" s="1109"/>
      <c r="W456" s="1109"/>
      <c r="X456" s="1109"/>
    </row>
    <row r="457" spans="1:24" ht="15.95" customHeight="1">
      <c r="A457" s="699"/>
      <c r="B457" s="114"/>
      <c r="C457" s="119"/>
      <c r="D457" s="1108"/>
      <c r="E457" s="1109"/>
      <c r="F457" s="1109"/>
      <c r="G457" s="1109"/>
      <c r="H457" s="1109"/>
      <c r="I457" s="1109"/>
      <c r="J457" s="1109"/>
      <c r="K457" s="1109"/>
      <c r="L457" s="1109"/>
      <c r="M457" s="1109"/>
      <c r="N457" s="1109"/>
      <c r="O457" s="1109"/>
      <c r="P457" s="1109"/>
      <c r="Q457" s="1109"/>
      <c r="R457" s="1109"/>
      <c r="S457" s="1109"/>
      <c r="T457" s="1109"/>
      <c r="U457" s="1109"/>
      <c r="V457" s="1109"/>
      <c r="W457" s="1109"/>
      <c r="X457" s="1109"/>
    </row>
    <row r="458" spans="1:24" ht="15.95" customHeight="1">
      <c r="A458" s="699"/>
      <c r="B458" s="114"/>
      <c r="C458" s="119"/>
      <c r="D458" s="1108"/>
      <c r="E458" s="1109"/>
      <c r="F458" s="1109"/>
      <c r="G458" s="1109"/>
      <c r="H458" s="1109"/>
      <c r="I458" s="1109"/>
      <c r="J458" s="1109"/>
      <c r="K458" s="1109"/>
      <c r="L458" s="1109"/>
      <c r="M458" s="1109"/>
      <c r="N458" s="1109"/>
      <c r="O458" s="1109"/>
      <c r="P458" s="1109"/>
      <c r="Q458" s="1109"/>
      <c r="R458" s="1109"/>
      <c r="S458" s="1109"/>
      <c r="T458" s="1109"/>
      <c r="U458" s="1109"/>
      <c r="V458" s="1109"/>
      <c r="W458" s="1109"/>
      <c r="X458" s="1109"/>
    </row>
    <row r="459" spans="1:24" ht="15.95" customHeight="1">
      <c r="A459" s="699"/>
      <c r="B459" s="114"/>
      <c r="C459" s="119"/>
      <c r="D459" s="1108"/>
      <c r="E459" s="1109"/>
      <c r="F459" s="1109"/>
      <c r="G459" s="1109"/>
      <c r="H459" s="1109"/>
      <c r="I459" s="1109"/>
      <c r="J459" s="1109"/>
      <c r="K459" s="1109"/>
      <c r="L459" s="1109"/>
      <c r="M459" s="1109"/>
      <c r="N459" s="1109"/>
      <c r="O459" s="1109"/>
      <c r="P459" s="1109"/>
      <c r="Q459" s="1109"/>
      <c r="R459" s="1109"/>
      <c r="S459" s="1109"/>
      <c r="T459" s="1109"/>
      <c r="U459" s="1109"/>
      <c r="V459" s="1109"/>
      <c r="W459" s="1109"/>
      <c r="X459" s="1109"/>
    </row>
    <row r="460" spans="1:24" ht="15.95" customHeight="1">
      <c r="A460" s="699"/>
      <c r="B460" s="114"/>
      <c r="C460" s="119"/>
      <c r="D460" s="1108"/>
      <c r="E460" s="1109"/>
      <c r="F460" s="1109"/>
      <c r="G460" s="1109"/>
      <c r="H460" s="1109"/>
      <c r="I460" s="1109"/>
      <c r="J460" s="1109"/>
      <c r="K460" s="1109"/>
      <c r="L460" s="1109"/>
      <c r="M460" s="1109"/>
      <c r="N460" s="1109"/>
      <c r="O460" s="1109"/>
      <c r="P460" s="1109"/>
      <c r="Q460" s="1109"/>
      <c r="R460" s="1109"/>
      <c r="S460" s="1109"/>
      <c r="T460" s="1109"/>
      <c r="U460" s="1109"/>
      <c r="V460" s="1109"/>
      <c r="W460" s="1109"/>
      <c r="X460" s="1109"/>
    </row>
    <row r="461" spans="1:24" ht="15.95" customHeight="1">
      <c r="A461" s="699"/>
      <c r="B461" s="114"/>
      <c r="C461" s="119"/>
      <c r="D461" s="1108"/>
      <c r="E461" s="1109"/>
      <c r="F461" s="1109"/>
      <c r="G461" s="1109"/>
      <c r="H461" s="1109"/>
      <c r="I461" s="1109"/>
      <c r="J461" s="1109"/>
      <c r="K461" s="1109"/>
      <c r="L461" s="1109"/>
      <c r="M461" s="1109"/>
      <c r="N461" s="1109"/>
      <c r="O461" s="1109"/>
      <c r="P461" s="1109"/>
      <c r="Q461" s="1109"/>
      <c r="R461" s="1109"/>
      <c r="S461" s="1109"/>
      <c r="T461" s="1109"/>
      <c r="U461" s="1109"/>
      <c r="V461" s="1109"/>
      <c r="W461" s="1109"/>
      <c r="X461" s="1109"/>
    </row>
    <row r="462" spans="1:24" ht="15.95" customHeight="1">
      <c r="A462" s="699"/>
      <c r="B462" s="114"/>
      <c r="C462" s="119"/>
      <c r="D462" s="1108"/>
      <c r="E462" s="1109"/>
      <c r="F462" s="1109"/>
      <c r="G462" s="1109"/>
      <c r="H462" s="1109"/>
      <c r="I462" s="1109"/>
      <c r="J462" s="1109"/>
      <c r="K462" s="1109"/>
      <c r="L462" s="1109"/>
      <c r="M462" s="1109"/>
      <c r="N462" s="1109"/>
      <c r="O462" s="1109"/>
      <c r="P462" s="1109"/>
      <c r="Q462" s="1109"/>
      <c r="R462" s="1109"/>
      <c r="S462" s="1109"/>
      <c r="T462" s="1109"/>
      <c r="U462" s="1109"/>
      <c r="V462" s="1109"/>
      <c r="W462" s="1109"/>
      <c r="X462" s="1109"/>
    </row>
    <row r="463" spans="1:24" ht="15.95" customHeight="1">
      <c r="A463" s="699"/>
      <c r="B463" s="114"/>
      <c r="C463" s="119"/>
      <c r="D463" s="1108"/>
      <c r="E463" s="1109"/>
      <c r="F463" s="1109"/>
      <c r="G463" s="1109"/>
      <c r="H463" s="1109"/>
      <c r="I463" s="1109"/>
      <c r="J463" s="1109"/>
      <c r="K463" s="1109"/>
      <c r="L463" s="1109"/>
      <c r="M463" s="1109"/>
      <c r="N463" s="1109"/>
      <c r="O463" s="1109"/>
      <c r="P463" s="1109"/>
      <c r="Q463" s="1109"/>
      <c r="R463" s="1109"/>
      <c r="S463" s="1109"/>
      <c r="T463" s="1109"/>
      <c r="U463" s="1109"/>
      <c r="V463" s="1109"/>
      <c r="W463" s="1109"/>
      <c r="X463" s="1109"/>
    </row>
    <row r="464" spans="1:24" ht="15.95" customHeight="1">
      <c r="A464" s="699"/>
      <c r="B464" s="114"/>
      <c r="C464" s="119"/>
      <c r="D464" s="1108"/>
      <c r="E464" s="1109"/>
      <c r="F464" s="1109"/>
      <c r="G464" s="1109"/>
      <c r="H464" s="1109"/>
      <c r="I464" s="1109"/>
      <c r="J464" s="1109"/>
      <c r="K464" s="1109"/>
      <c r="L464" s="1109"/>
      <c r="M464" s="1109"/>
      <c r="N464" s="1109"/>
      <c r="O464" s="1109"/>
      <c r="P464" s="1109"/>
      <c r="Q464" s="1109"/>
      <c r="R464" s="1109"/>
      <c r="S464" s="1109"/>
      <c r="T464" s="1109"/>
      <c r="U464" s="1109"/>
      <c r="V464" s="1109"/>
      <c r="W464" s="1109"/>
      <c r="X464" s="1109"/>
    </row>
    <row r="465" spans="1:24" ht="15.95" customHeight="1">
      <c r="A465" s="699"/>
      <c r="B465" s="114"/>
      <c r="C465" s="119"/>
      <c r="D465" s="1108"/>
      <c r="E465" s="1109"/>
      <c r="F465" s="1109"/>
      <c r="G465" s="1109"/>
      <c r="H465" s="1109"/>
      <c r="I465" s="1109"/>
      <c r="J465" s="1109"/>
      <c r="K465" s="1109"/>
      <c r="L465" s="1109"/>
      <c r="M465" s="1109"/>
      <c r="N465" s="1109"/>
      <c r="O465" s="1109"/>
      <c r="P465" s="1109"/>
      <c r="Q465" s="1109"/>
      <c r="R465" s="1109"/>
      <c r="S465" s="1109"/>
      <c r="T465" s="1109"/>
      <c r="U465" s="1109"/>
      <c r="V465" s="1109"/>
      <c r="W465" s="1109"/>
      <c r="X465" s="1109"/>
    </row>
    <row r="466" spans="1:24" ht="15.95" customHeight="1">
      <c r="A466" s="699"/>
      <c r="B466" s="114"/>
      <c r="C466" s="119"/>
      <c r="D466" s="1108"/>
      <c r="E466" s="1109"/>
      <c r="F466" s="1109"/>
      <c r="G466" s="1109"/>
      <c r="H466" s="1109"/>
      <c r="I466" s="1109"/>
      <c r="J466" s="1109"/>
      <c r="K466" s="1109"/>
      <c r="L466" s="1109"/>
      <c r="M466" s="1109"/>
      <c r="N466" s="1109"/>
      <c r="O466" s="1109"/>
      <c r="P466" s="1109"/>
      <c r="Q466" s="1109"/>
      <c r="R466" s="1109"/>
      <c r="S466" s="1109"/>
      <c r="T466" s="1109"/>
      <c r="U466" s="1109"/>
      <c r="V466" s="1109"/>
      <c r="W466" s="1109"/>
      <c r="X466" s="1109"/>
    </row>
    <row r="467" spans="1:24" ht="15.95" customHeight="1">
      <c r="A467" s="699"/>
      <c r="B467" s="114"/>
      <c r="C467" s="119"/>
      <c r="D467" s="1108"/>
      <c r="E467" s="1109"/>
      <c r="F467" s="1109"/>
      <c r="G467" s="1109"/>
      <c r="H467" s="1109"/>
      <c r="I467" s="1109"/>
      <c r="J467" s="1109"/>
      <c r="K467" s="1109"/>
      <c r="L467" s="1109"/>
      <c r="M467" s="1109"/>
      <c r="N467" s="1109"/>
      <c r="O467" s="1109"/>
      <c r="P467" s="1109"/>
      <c r="Q467" s="1109"/>
      <c r="R467" s="1109"/>
      <c r="S467" s="1109"/>
      <c r="T467" s="1109"/>
      <c r="U467" s="1109"/>
      <c r="V467" s="1109"/>
      <c r="W467" s="1109"/>
      <c r="X467" s="1109"/>
    </row>
    <row r="468" spans="1:24" ht="15.95" customHeight="1">
      <c r="A468" s="699"/>
      <c r="B468" s="114"/>
      <c r="C468" s="119"/>
      <c r="D468" s="1108"/>
      <c r="E468" s="1109"/>
      <c r="F468" s="1109"/>
      <c r="G468" s="1109"/>
      <c r="H468" s="1109"/>
      <c r="I468" s="1109"/>
      <c r="J468" s="1109"/>
      <c r="K468" s="1109"/>
      <c r="L468" s="1109"/>
      <c r="M468" s="1109"/>
      <c r="N468" s="1109"/>
      <c r="O468" s="1109"/>
      <c r="P468" s="1109"/>
      <c r="Q468" s="1109"/>
      <c r="R468" s="1109"/>
      <c r="S468" s="1109"/>
      <c r="T468" s="1109"/>
      <c r="U468" s="1109"/>
      <c r="V468" s="1109"/>
      <c r="W468" s="1109"/>
      <c r="X468" s="1109"/>
    </row>
    <row r="469" spans="1:24" ht="15.95" customHeight="1">
      <c r="A469" s="699"/>
      <c r="B469" s="114"/>
      <c r="C469" s="119"/>
      <c r="D469" s="1108"/>
      <c r="E469" s="1109"/>
      <c r="F469" s="1109"/>
      <c r="G469" s="1109"/>
      <c r="H469" s="1109"/>
      <c r="I469" s="1109"/>
      <c r="J469" s="1109"/>
      <c r="K469" s="1109"/>
      <c r="L469" s="1109"/>
      <c r="M469" s="1109"/>
      <c r="N469" s="1109"/>
      <c r="O469" s="1109"/>
      <c r="P469" s="1109"/>
      <c r="Q469" s="1109"/>
      <c r="R469" s="1109"/>
      <c r="S469" s="1109"/>
      <c r="T469" s="1109"/>
      <c r="U469" s="1109"/>
      <c r="V469" s="1109"/>
      <c r="W469" s="1109"/>
      <c r="X469" s="1109"/>
    </row>
    <row r="470" spans="1:24" ht="15.95" customHeight="1">
      <c r="A470" s="699"/>
      <c r="B470" s="114"/>
      <c r="C470" s="119"/>
      <c r="D470" s="1108"/>
      <c r="E470" s="1109"/>
      <c r="F470" s="1109"/>
      <c r="G470" s="1109"/>
      <c r="H470" s="1109"/>
      <c r="I470" s="1109"/>
      <c r="J470" s="1109"/>
      <c r="K470" s="1109"/>
      <c r="L470" s="1109"/>
      <c r="M470" s="1109"/>
      <c r="N470" s="1109"/>
      <c r="O470" s="1109"/>
      <c r="P470" s="1109"/>
      <c r="Q470" s="1109"/>
      <c r="R470" s="1109"/>
      <c r="S470" s="1109"/>
      <c r="T470" s="1109"/>
      <c r="U470" s="1109"/>
      <c r="V470" s="1109"/>
      <c r="W470" s="1109"/>
      <c r="X470" s="1109"/>
    </row>
    <row r="471" spans="1:24" ht="15.95" customHeight="1">
      <c r="A471" s="699"/>
      <c r="B471" s="114"/>
      <c r="C471" s="119"/>
      <c r="D471" s="1108"/>
      <c r="E471" s="1109"/>
      <c r="F471" s="1109"/>
      <c r="G471" s="1109"/>
      <c r="H471" s="1109"/>
      <c r="I471" s="1109"/>
      <c r="J471" s="1109"/>
      <c r="K471" s="1109"/>
      <c r="L471" s="1109"/>
      <c r="M471" s="1109"/>
      <c r="N471" s="1109"/>
      <c r="O471" s="1109"/>
      <c r="P471" s="1109"/>
      <c r="Q471" s="1109"/>
      <c r="R471" s="1109"/>
      <c r="S471" s="1109"/>
      <c r="T471" s="1109"/>
      <c r="U471" s="1109"/>
      <c r="V471" s="1109"/>
      <c r="W471" s="1109"/>
      <c r="X471" s="1109"/>
    </row>
    <row r="472" spans="1:24" ht="15.95" customHeight="1">
      <c r="A472" s="699"/>
      <c r="B472" s="114"/>
      <c r="C472" s="119"/>
      <c r="D472" s="1108"/>
      <c r="E472" s="1109"/>
      <c r="F472" s="1109"/>
      <c r="G472" s="1109"/>
      <c r="H472" s="1109"/>
      <c r="I472" s="1109"/>
      <c r="J472" s="1109"/>
      <c r="K472" s="1109"/>
      <c r="L472" s="1109"/>
      <c r="M472" s="1109"/>
      <c r="N472" s="1109"/>
      <c r="O472" s="1109"/>
      <c r="P472" s="1109"/>
      <c r="Q472" s="1109"/>
      <c r="R472" s="1109"/>
      <c r="S472" s="1109"/>
      <c r="T472" s="1109"/>
      <c r="U472" s="1109"/>
      <c r="V472" s="1109"/>
      <c r="W472" s="1109"/>
      <c r="X472" s="1109"/>
    </row>
    <row r="473" spans="1:24" ht="15.95" customHeight="1">
      <c r="A473" s="699"/>
      <c r="B473" s="114"/>
      <c r="C473" s="119"/>
      <c r="D473" s="1108"/>
      <c r="E473" s="1109"/>
      <c r="F473" s="1109"/>
      <c r="G473" s="1109"/>
      <c r="H473" s="1109"/>
      <c r="I473" s="1109"/>
      <c r="J473" s="1109"/>
      <c r="K473" s="1109"/>
      <c r="L473" s="1109"/>
      <c r="M473" s="1109"/>
      <c r="N473" s="1109"/>
      <c r="O473" s="1109"/>
      <c r="P473" s="1109"/>
      <c r="Q473" s="1109"/>
      <c r="R473" s="1109"/>
      <c r="S473" s="1109"/>
      <c r="T473" s="1109"/>
      <c r="U473" s="1109"/>
      <c r="V473" s="1109"/>
      <c r="W473" s="1109"/>
      <c r="X473" s="1109"/>
    </row>
    <row r="474" spans="1:24" ht="15.95" customHeight="1">
      <c r="A474" s="699"/>
      <c r="B474" s="114"/>
      <c r="C474" s="119"/>
      <c r="D474" s="1108"/>
      <c r="E474" s="1109"/>
      <c r="F474" s="1109"/>
      <c r="G474" s="1109"/>
      <c r="H474" s="1109"/>
      <c r="I474" s="1109"/>
      <c r="J474" s="1109"/>
      <c r="K474" s="1109"/>
      <c r="L474" s="1109"/>
      <c r="M474" s="1109"/>
      <c r="N474" s="1109"/>
      <c r="O474" s="1109"/>
      <c r="P474" s="1109"/>
      <c r="Q474" s="1109"/>
      <c r="R474" s="1109"/>
      <c r="S474" s="1109"/>
      <c r="T474" s="1109"/>
      <c r="U474" s="1109"/>
      <c r="V474" s="1109"/>
      <c r="W474" s="1109"/>
      <c r="X474" s="1109"/>
    </row>
    <row r="475" spans="1:24" ht="15.95" customHeight="1">
      <c r="A475" s="699"/>
      <c r="B475" s="114"/>
      <c r="C475" s="119"/>
      <c r="D475" s="1108"/>
      <c r="E475" s="1109"/>
      <c r="F475" s="1109"/>
      <c r="G475" s="1109"/>
      <c r="H475" s="1109"/>
      <c r="I475" s="1109"/>
      <c r="J475" s="1109"/>
      <c r="K475" s="1109"/>
      <c r="L475" s="1109"/>
      <c r="M475" s="1109"/>
      <c r="N475" s="1109"/>
      <c r="O475" s="1109"/>
      <c r="P475" s="1109"/>
      <c r="Q475" s="1109"/>
      <c r="R475" s="1109"/>
      <c r="S475" s="1109"/>
      <c r="T475" s="1109"/>
      <c r="U475" s="1109"/>
      <c r="V475" s="1109"/>
      <c r="W475" s="1109"/>
      <c r="X475" s="1109"/>
    </row>
    <row r="476" spans="1:24" ht="15.95" customHeight="1">
      <c r="A476" s="699"/>
      <c r="B476" s="114"/>
      <c r="C476" s="119"/>
      <c r="D476" s="1108"/>
      <c r="E476" s="1109"/>
      <c r="F476" s="1109"/>
      <c r="G476" s="1109"/>
      <c r="H476" s="1109"/>
      <c r="I476" s="1109"/>
      <c r="J476" s="1109"/>
      <c r="K476" s="1109"/>
      <c r="L476" s="1109"/>
      <c r="M476" s="1109"/>
      <c r="N476" s="1109"/>
      <c r="O476" s="1109"/>
      <c r="P476" s="1109"/>
      <c r="Q476" s="1109"/>
      <c r="R476" s="1109"/>
      <c r="S476" s="1109"/>
      <c r="T476" s="1109"/>
      <c r="U476" s="1109"/>
      <c r="V476" s="1109"/>
      <c r="W476" s="1109"/>
      <c r="X476" s="1109"/>
    </row>
    <row r="477" spans="1:24" ht="15.95" customHeight="1">
      <c r="A477" s="699"/>
      <c r="B477" s="114"/>
      <c r="C477" s="119"/>
      <c r="D477" s="1108"/>
      <c r="E477" s="1109"/>
      <c r="F477" s="1109"/>
      <c r="G477" s="1109"/>
      <c r="H477" s="1109"/>
      <c r="I477" s="1109"/>
      <c r="J477" s="1109"/>
      <c r="K477" s="1109"/>
      <c r="L477" s="1109"/>
      <c r="M477" s="1109"/>
      <c r="N477" s="1109"/>
      <c r="O477" s="1109"/>
      <c r="P477" s="1109"/>
      <c r="Q477" s="1109"/>
      <c r="R477" s="1109"/>
      <c r="S477" s="1109"/>
      <c r="T477" s="1109"/>
      <c r="U477" s="1109"/>
      <c r="V477" s="1109"/>
      <c r="W477" s="1109"/>
      <c r="X477" s="1109"/>
    </row>
    <row r="478" spans="1:24" ht="15.95" customHeight="1">
      <c r="A478" s="699"/>
      <c r="B478" s="114"/>
      <c r="C478" s="119"/>
      <c r="D478" s="1108"/>
      <c r="E478" s="1109"/>
      <c r="F478" s="1109"/>
      <c r="G478" s="1109"/>
      <c r="H478" s="1109"/>
      <c r="I478" s="1109"/>
      <c r="J478" s="1109"/>
      <c r="K478" s="1109"/>
      <c r="L478" s="1109"/>
      <c r="M478" s="1109"/>
      <c r="N478" s="1109"/>
      <c r="O478" s="1109"/>
      <c r="P478" s="1109"/>
      <c r="Q478" s="1109"/>
      <c r="R478" s="1109"/>
      <c r="S478" s="1109"/>
      <c r="T478" s="1109"/>
      <c r="U478" s="1109"/>
      <c r="V478" s="1109"/>
      <c r="W478" s="1109"/>
      <c r="X478" s="1109"/>
    </row>
    <row r="479" spans="1:24" ht="15.95" customHeight="1">
      <c r="A479" s="699"/>
      <c r="B479" s="114"/>
      <c r="C479" s="119"/>
      <c r="D479" s="1108"/>
      <c r="E479" s="1109"/>
      <c r="F479" s="1109"/>
      <c r="G479" s="1109"/>
      <c r="H479" s="1109"/>
      <c r="I479" s="1109"/>
      <c r="J479" s="1109"/>
      <c r="K479" s="1109"/>
      <c r="L479" s="1109"/>
      <c r="M479" s="1109"/>
      <c r="N479" s="1109"/>
      <c r="O479" s="1109"/>
      <c r="P479" s="1109"/>
      <c r="Q479" s="1109"/>
      <c r="R479" s="1109"/>
      <c r="S479" s="1109"/>
      <c r="T479" s="1109"/>
      <c r="U479" s="1109"/>
      <c r="V479" s="1109"/>
      <c r="W479" s="1109"/>
      <c r="X479" s="1109"/>
    </row>
    <row r="480" spans="1:24" ht="15.95" customHeight="1">
      <c r="A480" s="699"/>
      <c r="B480" s="114"/>
      <c r="C480" s="119"/>
      <c r="D480" s="1108"/>
      <c r="E480" s="1109"/>
      <c r="F480" s="1109"/>
      <c r="G480" s="1109"/>
      <c r="H480" s="1109"/>
      <c r="I480" s="1109"/>
      <c r="J480" s="1109"/>
      <c r="K480" s="1109"/>
      <c r="L480" s="1109"/>
      <c r="M480" s="1109"/>
      <c r="N480" s="1109"/>
      <c r="O480" s="1109"/>
      <c r="P480" s="1109"/>
      <c r="Q480" s="1109"/>
      <c r="R480" s="1109"/>
      <c r="S480" s="1109"/>
      <c r="T480" s="1109"/>
      <c r="U480" s="1109"/>
      <c r="V480" s="1109"/>
      <c r="W480" s="1109"/>
      <c r="X480" s="1109"/>
    </row>
    <row r="481" spans="1:24" ht="15.95" customHeight="1">
      <c r="A481" s="699"/>
      <c r="B481" s="114"/>
      <c r="C481" s="119"/>
      <c r="D481" s="1108"/>
      <c r="E481" s="1109"/>
      <c r="F481" s="1109"/>
      <c r="G481" s="1109"/>
      <c r="H481" s="1109"/>
      <c r="I481" s="1109"/>
      <c r="J481" s="1109"/>
      <c r="K481" s="1109"/>
      <c r="L481" s="1109"/>
      <c r="M481" s="1109"/>
      <c r="N481" s="1109"/>
      <c r="O481" s="1109"/>
      <c r="P481" s="1109"/>
      <c r="Q481" s="1109"/>
      <c r="R481" s="1109"/>
      <c r="S481" s="1109"/>
      <c r="T481" s="1109"/>
      <c r="U481" s="1109"/>
      <c r="V481" s="1109"/>
      <c r="W481" s="1109"/>
      <c r="X481" s="1109"/>
    </row>
    <row r="482" spans="1:24" ht="15.95" customHeight="1">
      <c r="A482" s="699"/>
      <c r="B482" s="114"/>
      <c r="C482" s="119"/>
      <c r="D482" s="1108"/>
      <c r="E482" s="1109"/>
      <c r="F482" s="1109"/>
      <c r="G482" s="1109"/>
      <c r="H482" s="1109"/>
      <c r="I482" s="1109"/>
      <c r="J482" s="1109"/>
      <c r="K482" s="1109"/>
      <c r="L482" s="1109"/>
      <c r="M482" s="1109"/>
      <c r="N482" s="1109"/>
      <c r="O482" s="1109"/>
      <c r="P482" s="1109"/>
      <c r="Q482" s="1109"/>
      <c r="R482" s="1109"/>
      <c r="S482" s="1109"/>
      <c r="T482" s="1109"/>
      <c r="U482" s="1109"/>
      <c r="V482" s="1109"/>
      <c r="W482" s="1109"/>
      <c r="X482" s="1109"/>
    </row>
    <row r="483" spans="1:24" ht="15.95" customHeight="1">
      <c r="A483" s="699"/>
      <c r="B483" s="114"/>
      <c r="C483" s="119"/>
      <c r="D483" s="1108"/>
      <c r="E483" s="1109"/>
      <c r="F483" s="1109"/>
      <c r="G483" s="1109"/>
      <c r="H483" s="1109"/>
      <c r="I483" s="1109"/>
      <c r="J483" s="1109"/>
      <c r="K483" s="1109"/>
      <c r="L483" s="1109"/>
      <c r="M483" s="1109"/>
      <c r="N483" s="1109"/>
      <c r="O483" s="1109"/>
      <c r="P483" s="1109"/>
      <c r="Q483" s="1109"/>
      <c r="R483" s="1109"/>
      <c r="S483" s="1109"/>
      <c r="T483" s="1109"/>
      <c r="U483" s="1109"/>
      <c r="V483" s="1109"/>
      <c r="W483" s="1109"/>
      <c r="X483" s="1109"/>
    </row>
    <row r="484" spans="1:24">
      <c r="A484" s="699"/>
      <c r="B484" s="114"/>
      <c r="C484" s="119"/>
      <c r="D484" s="1108"/>
      <c r="E484" s="1109"/>
      <c r="F484" s="1109"/>
      <c r="G484" s="1109"/>
      <c r="H484" s="1109"/>
      <c r="I484" s="1109"/>
      <c r="J484" s="1109"/>
      <c r="K484" s="1109"/>
      <c r="L484" s="1109"/>
      <c r="M484" s="1109"/>
      <c r="N484" s="1109"/>
      <c r="O484" s="1109"/>
      <c r="P484" s="1109"/>
      <c r="Q484" s="1109"/>
      <c r="R484" s="1109"/>
      <c r="S484" s="1109"/>
      <c r="T484" s="1109"/>
      <c r="U484" s="1109"/>
      <c r="V484" s="1109"/>
      <c r="W484" s="1109"/>
      <c r="X484" s="1109"/>
    </row>
    <row r="485" spans="1:24">
      <c r="A485" s="699"/>
      <c r="B485" s="114"/>
      <c r="C485" s="119"/>
      <c r="D485" s="1108"/>
      <c r="E485" s="1109"/>
      <c r="F485" s="1109"/>
      <c r="G485" s="1109"/>
      <c r="H485" s="1109"/>
      <c r="I485" s="1109"/>
      <c r="J485" s="1109"/>
      <c r="K485" s="1109"/>
      <c r="L485" s="1109"/>
      <c r="M485" s="1109"/>
      <c r="N485" s="1109"/>
      <c r="O485" s="1109"/>
      <c r="P485" s="1109"/>
      <c r="Q485" s="1109"/>
      <c r="R485" s="1109"/>
      <c r="S485" s="1109"/>
      <c r="T485" s="1109"/>
      <c r="U485" s="1109"/>
      <c r="V485" s="1109"/>
      <c r="W485" s="1109"/>
      <c r="X485" s="1109"/>
    </row>
    <row r="486" spans="1:24">
      <c r="A486" s="699"/>
      <c r="B486" s="114"/>
      <c r="C486" s="119"/>
      <c r="D486" s="1108"/>
      <c r="E486" s="1109"/>
      <c r="F486" s="1109"/>
      <c r="G486" s="1109"/>
      <c r="H486" s="1109"/>
      <c r="I486" s="1109"/>
      <c r="J486" s="1109"/>
      <c r="K486" s="1109"/>
      <c r="L486" s="1109"/>
      <c r="M486" s="1109"/>
      <c r="N486" s="1109"/>
      <c r="O486" s="1109"/>
      <c r="P486" s="1109"/>
      <c r="Q486" s="1109"/>
      <c r="R486" s="1109"/>
      <c r="S486" s="1109"/>
      <c r="T486" s="1109"/>
      <c r="U486" s="1109"/>
      <c r="V486" s="1109"/>
      <c r="W486" s="1109"/>
      <c r="X486" s="1109"/>
    </row>
    <row r="487" spans="1:24">
      <c r="A487" s="699"/>
      <c r="B487" s="114"/>
      <c r="C487" s="119"/>
      <c r="D487" s="1108"/>
      <c r="E487" s="1109"/>
      <c r="F487" s="1109"/>
      <c r="G487" s="1109"/>
      <c r="H487" s="1109"/>
      <c r="I487" s="1109"/>
      <c r="J487" s="1109"/>
      <c r="K487" s="1109"/>
      <c r="L487" s="1109"/>
      <c r="M487" s="1109"/>
      <c r="N487" s="1109"/>
      <c r="O487" s="1109"/>
      <c r="P487" s="1109"/>
      <c r="Q487" s="1109"/>
      <c r="R487" s="1109"/>
      <c r="S487" s="1109"/>
      <c r="T487" s="1109"/>
      <c r="U487" s="1109"/>
      <c r="V487" s="1109"/>
      <c r="W487" s="1109"/>
      <c r="X487" s="1109"/>
    </row>
    <row r="488" spans="1:24">
      <c r="A488" s="699"/>
      <c r="B488" s="114"/>
      <c r="C488" s="119"/>
      <c r="D488" s="1108"/>
      <c r="E488" s="1109"/>
      <c r="F488" s="1109"/>
      <c r="G488" s="1109"/>
      <c r="H488" s="1109"/>
      <c r="I488" s="1109"/>
      <c r="J488" s="1109"/>
      <c r="K488" s="1109"/>
      <c r="L488" s="1109"/>
      <c r="M488" s="1109"/>
      <c r="N488" s="1109"/>
      <c r="O488" s="1109"/>
      <c r="P488" s="1109"/>
      <c r="Q488" s="1109"/>
      <c r="R488" s="1109"/>
      <c r="S488" s="1109"/>
      <c r="T488" s="1109"/>
      <c r="U488" s="1109"/>
      <c r="V488" s="1109"/>
      <c r="W488" s="1109"/>
      <c r="X488" s="1109"/>
    </row>
    <row r="489" spans="1:24">
      <c r="A489" s="699"/>
      <c r="B489" s="114"/>
      <c r="C489" s="119"/>
      <c r="D489" s="1108"/>
      <c r="E489" s="1109"/>
      <c r="F489" s="1109"/>
      <c r="G489" s="1109"/>
      <c r="H489" s="1109"/>
      <c r="I489" s="1109"/>
      <c r="J489" s="1109"/>
      <c r="K489" s="1109"/>
      <c r="L489" s="1109"/>
      <c r="M489" s="1109"/>
      <c r="N489" s="1109"/>
      <c r="O489" s="1109"/>
      <c r="P489" s="1109"/>
      <c r="Q489" s="1109"/>
      <c r="R489" s="1109"/>
      <c r="S489" s="1109"/>
      <c r="T489" s="1109"/>
      <c r="U489" s="1109"/>
      <c r="V489" s="1109"/>
      <c r="W489" s="1109"/>
      <c r="X489" s="1109"/>
    </row>
    <row r="490" spans="1:24">
      <c r="A490" s="699"/>
      <c r="B490" s="114"/>
      <c r="C490" s="119"/>
      <c r="D490" s="1108"/>
      <c r="E490" s="1109"/>
      <c r="F490" s="1109"/>
      <c r="G490" s="1109"/>
      <c r="H490" s="1109"/>
      <c r="I490" s="1109"/>
      <c r="J490" s="1109"/>
      <c r="K490" s="1109"/>
      <c r="L490" s="1109"/>
      <c r="M490" s="1109"/>
      <c r="N490" s="1109"/>
      <c r="O490" s="1109"/>
      <c r="P490" s="1109"/>
      <c r="Q490" s="1109"/>
      <c r="R490" s="1109"/>
      <c r="S490" s="1109"/>
      <c r="T490" s="1109"/>
      <c r="U490" s="1109"/>
      <c r="V490" s="1109"/>
      <c r="W490" s="1109"/>
      <c r="X490" s="1109"/>
    </row>
    <row r="491" spans="1:24">
      <c r="A491" s="699"/>
      <c r="B491" s="114"/>
      <c r="C491" s="119"/>
      <c r="D491" s="1108"/>
      <c r="E491" s="1109"/>
      <c r="F491" s="1109"/>
      <c r="G491" s="1109"/>
      <c r="H491" s="1109"/>
      <c r="I491" s="1109"/>
      <c r="J491" s="1109"/>
      <c r="K491" s="1109"/>
      <c r="L491" s="1109"/>
      <c r="M491" s="1109"/>
      <c r="N491" s="1109"/>
      <c r="O491" s="1109"/>
      <c r="P491" s="1109"/>
      <c r="Q491" s="1109"/>
      <c r="R491" s="1109"/>
      <c r="S491" s="1109"/>
      <c r="T491" s="1109"/>
      <c r="U491" s="1109"/>
      <c r="V491" s="1109"/>
      <c r="W491" s="1109"/>
      <c r="X491" s="1109"/>
    </row>
    <row r="492" spans="1:24">
      <c r="A492" s="699"/>
      <c r="B492" s="114"/>
      <c r="C492" s="119"/>
      <c r="D492" s="1108"/>
      <c r="E492" s="1109"/>
      <c r="F492" s="1109"/>
      <c r="G492" s="1109"/>
      <c r="H492" s="1109"/>
      <c r="I492" s="1109"/>
      <c r="J492" s="1109"/>
      <c r="K492" s="1109"/>
      <c r="L492" s="1109"/>
      <c r="M492" s="1109"/>
      <c r="N492" s="1109"/>
      <c r="O492" s="1109"/>
      <c r="P492" s="1109"/>
      <c r="Q492" s="1109"/>
      <c r="R492" s="1109"/>
      <c r="S492" s="1109"/>
      <c r="T492" s="1109"/>
      <c r="U492" s="1109"/>
      <c r="V492" s="1109"/>
      <c r="W492" s="1109"/>
      <c r="X492" s="1109"/>
    </row>
    <row r="493" spans="1:24">
      <c r="A493" s="699"/>
      <c r="B493" s="114"/>
      <c r="C493" s="119"/>
      <c r="D493" s="1108"/>
      <c r="E493" s="1109"/>
      <c r="F493" s="1109"/>
      <c r="G493" s="1109"/>
      <c r="H493" s="1109"/>
      <c r="I493" s="1109"/>
      <c r="J493" s="1109"/>
      <c r="K493" s="1109"/>
      <c r="L493" s="1109"/>
      <c r="M493" s="1109"/>
      <c r="N493" s="1109"/>
      <c r="O493" s="1109"/>
      <c r="P493" s="1109"/>
      <c r="Q493" s="1109"/>
      <c r="R493" s="1109"/>
      <c r="S493" s="1109"/>
      <c r="T493" s="1109"/>
      <c r="U493" s="1109"/>
      <c r="V493" s="1109"/>
      <c r="W493" s="1109"/>
      <c r="X493" s="1109"/>
    </row>
    <row r="494" spans="1:24">
      <c r="A494" s="699"/>
      <c r="B494" s="114"/>
      <c r="C494" s="119"/>
      <c r="D494" s="1108"/>
      <c r="E494" s="1109"/>
      <c r="F494" s="1109"/>
      <c r="G494" s="1109"/>
      <c r="H494" s="1109"/>
      <c r="I494" s="1109"/>
      <c r="J494" s="1109"/>
      <c r="K494" s="1109"/>
      <c r="L494" s="1109"/>
      <c r="M494" s="1109"/>
      <c r="N494" s="1109"/>
      <c r="O494" s="1109"/>
      <c r="P494" s="1109"/>
      <c r="Q494" s="1109"/>
      <c r="R494" s="1109"/>
      <c r="S494" s="1109"/>
      <c r="T494" s="1109"/>
      <c r="U494" s="1109"/>
      <c r="V494" s="1109"/>
      <c r="W494" s="1109"/>
      <c r="X494" s="1109"/>
    </row>
    <row r="495" spans="1:24">
      <c r="A495" s="699"/>
      <c r="B495" s="114"/>
      <c r="C495" s="119"/>
      <c r="D495" s="1108"/>
      <c r="E495" s="1109"/>
      <c r="F495" s="1109"/>
      <c r="G495" s="1109"/>
      <c r="H495" s="1109"/>
      <c r="I495" s="1109"/>
      <c r="J495" s="1109"/>
      <c r="K495" s="1109"/>
      <c r="L495" s="1109"/>
      <c r="M495" s="1109"/>
      <c r="N495" s="1109"/>
      <c r="O495" s="1109"/>
      <c r="P495" s="1109"/>
      <c r="Q495" s="1109"/>
      <c r="R495" s="1109"/>
      <c r="S495" s="1109"/>
      <c r="T495" s="1109"/>
      <c r="U495" s="1109"/>
      <c r="V495" s="1109"/>
      <c r="W495" s="1109"/>
      <c r="X495" s="1109"/>
    </row>
    <row r="496" spans="1:24">
      <c r="A496" s="699"/>
      <c r="B496" s="114"/>
      <c r="C496" s="119"/>
      <c r="D496" s="1108"/>
      <c r="E496" s="1109"/>
      <c r="F496" s="1109"/>
      <c r="G496" s="1109"/>
      <c r="H496" s="1109"/>
      <c r="I496" s="1109"/>
      <c r="J496" s="1109"/>
      <c r="K496" s="1109"/>
      <c r="L496" s="1109"/>
      <c r="M496" s="1109"/>
      <c r="N496" s="1109"/>
      <c r="O496" s="1109"/>
      <c r="P496" s="1109"/>
      <c r="Q496" s="1109"/>
      <c r="R496" s="1109"/>
      <c r="S496" s="1109"/>
      <c r="T496" s="1109"/>
      <c r="U496" s="1109"/>
      <c r="V496" s="1109"/>
      <c r="W496" s="1109"/>
      <c r="X496" s="1109"/>
    </row>
    <row r="497" spans="1:24">
      <c r="A497" s="699"/>
      <c r="B497" s="114"/>
      <c r="C497" s="119"/>
      <c r="D497" s="1108"/>
      <c r="E497" s="1109"/>
      <c r="F497" s="1109"/>
      <c r="G497" s="1109"/>
      <c r="H497" s="1109"/>
      <c r="I497" s="1109"/>
      <c r="J497" s="1109"/>
      <c r="K497" s="1109"/>
      <c r="L497" s="1109"/>
      <c r="M497" s="1109"/>
      <c r="N497" s="1109"/>
      <c r="O497" s="1109"/>
      <c r="P497" s="1109"/>
      <c r="Q497" s="1109"/>
      <c r="R497" s="1109"/>
      <c r="S497" s="1109"/>
      <c r="T497" s="1109"/>
      <c r="U497" s="1109"/>
      <c r="V497" s="1109"/>
      <c r="W497" s="1109"/>
      <c r="X497" s="1109"/>
    </row>
    <row r="498" spans="1:24">
      <c r="A498" s="699"/>
      <c r="B498" s="114"/>
      <c r="C498" s="119"/>
      <c r="D498" s="1108"/>
      <c r="E498" s="1109"/>
      <c r="F498" s="1109"/>
      <c r="G498" s="1109"/>
      <c r="H498" s="1109"/>
      <c r="I498" s="1109"/>
      <c r="J498" s="1109"/>
      <c r="K498" s="1109"/>
      <c r="L498" s="1109"/>
      <c r="M498" s="1109"/>
      <c r="N498" s="1109"/>
      <c r="O498" s="1109"/>
      <c r="P498" s="1109"/>
      <c r="Q498" s="1109"/>
      <c r="R498" s="1109"/>
      <c r="S498" s="1109"/>
      <c r="T498" s="1109"/>
      <c r="U498" s="1109"/>
      <c r="V498" s="1109"/>
      <c r="W498" s="1109"/>
      <c r="X498" s="1109"/>
    </row>
    <row r="499" spans="1:24">
      <c r="A499" s="699"/>
      <c r="B499" s="114"/>
      <c r="C499" s="119"/>
      <c r="D499" s="1108"/>
      <c r="E499" s="1109"/>
      <c r="F499" s="1109"/>
      <c r="G499" s="1109"/>
      <c r="H499" s="1109"/>
      <c r="I499" s="1109"/>
      <c r="J499" s="1109"/>
      <c r="K499" s="1109"/>
      <c r="L499" s="1109"/>
      <c r="M499" s="1109"/>
      <c r="N499" s="1109"/>
      <c r="O499" s="1109"/>
      <c r="P499" s="1109"/>
      <c r="Q499" s="1109"/>
      <c r="R499" s="1109"/>
      <c r="S499" s="1109"/>
      <c r="T499" s="1109"/>
      <c r="U499" s="1109"/>
      <c r="V499" s="1109"/>
      <c r="W499" s="1109"/>
      <c r="X499" s="1109"/>
    </row>
    <row r="500" spans="1:24">
      <c r="A500" s="699"/>
      <c r="B500" s="114"/>
      <c r="C500" s="119"/>
      <c r="D500" s="1108"/>
      <c r="E500" s="1109"/>
      <c r="F500" s="1109"/>
      <c r="G500" s="1109"/>
      <c r="H500" s="1109"/>
      <c r="I500" s="1109"/>
      <c r="J500" s="1109"/>
      <c r="K500" s="1109"/>
      <c r="L500" s="1109"/>
      <c r="M500" s="1109"/>
      <c r="N500" s="1109"/>
      <c r="O500" s="1109"/>
      <c r="P500" s="1109"/>
      <c r="Q500" s="1109"/>
      <c r="R500" s="1109"/>
      <c r="S500" s="1109"/>
      <c r="T500" s="1109"/>
      <c r="U500" s="1109"/>
      <c r="V500" s="1109"/>
      <c r="W500" s="1109"/>
      <c r="X500" s="1109"/>
    </row>
    <row r="501" spans="1:24">
      <c r="A501" s="699"/>
      <c r="B501" s="114"/>
      <c r="C501" s="119"/>
      <c r="D501" s="1108"/>
      <c r="E501" s="1109"/>
      <c r="F501" s="1109"/>
      <c r="G501" s="1109"/>
      <c r="H501" s="1109"/>
      <c r="I501" s="1109"/>
      <c r="J501" s="1109"/>
      <c r="K501" s="1109"/>
      <c r="L501" s="1109"/>
      <c r="M501" s="1109"/>
      <c r="N501" s="1109"/>
      <c r="O501" s="1109"/>
      <c r="P501" s="1109"/>
      <c r="Q501" s="1109"/>
      <c r="R501" s="1109"/>
      <c r="S501" s="1109"/>
      <c r="T501" s="1109"/>
      <c r="U501" s="1109"/>
      <c r="V501" s="1109"/>
      <c r="W501" s="1109"/>
      <c r="X501" s="1109"/>
    </row>
    <row r="502" spans="1:24">
      <c r="A502" s="699"/>
      <c r="B502" s="114"/>
      <c r="C502" s="119"/>
      <c r="D502" s="1108"/>
      <c r="E502" s="1109"/>
      <c r="F502" s="1109"/>
      <c r="G502" s="1109"/>
      <c r="H502" s="1109"/>
      <c r="I502" s="1109"/>
      <c r="J502" s="1109"/>
      <c r="K502" s="1109"/>
      <c r="L502" s="1109"/>
      <c r="M502" s="1109"/>
      <c r="N502" s="1109"/>
      <c r="O502" s="1109"/>
      <c r="P502" s="1109"/>
      <c r="Q502" s="1109"/>
      <c r="R502" s="1109"/>
      <c r="S502" s="1109"/>
      <c r="T502" s="1109"/>
      <c r="U502" s="1109"/>
      <c r="V502" s="1109"/>
      <c r="W502" s="1109"/>
      <c r="X502" s="1109"/>
    </row>
    <row r="503" spans="1:24">
      <c r="A503" s="699"/>
      <c r="B503" s="114"/>
      <c r="C503" s="119"/>
      <c r="D503" s="1108"/>
      <c r="E503" s="1109"/>
      <c r="F503" s="1109"/>
      <c r="G503" s="1109"/>
      <c r="H503" s="1109"/>
      <c r="I503" s="1109"/>
      <c r="J503" s="1109"/>
      <c r="K503" s="1109"/>
      <c r="L503" s="1109"/>
      <c r="M503" s="1109"/>
      <c r="N503" s="1109"/>
      <c r="O503" s="1109"/>
      <c r="P503" s="1109"/>
      <c r="Q503" s="1109"/>
      <c r="R503" s="1109"/>
      <c r="S503" s="1109"/>
      <c r="T503" s="1109"/>
      <c r="U503" s="1109"/>
      <c r="V503" s="1109"/>
      <c r="W503" s="1109"/>
      <c r="X503" s="1109"/>
    </row>
    <row r="504" spans="1:24">
      <c r="A504" s="699"/>
      <c r="B504" s="114"/>
      <c r="C504" s="119"/>
      <c r="D504" s="1108"/>
      <c r="E504" s="1109"/>
      <c r="F504" s="1109"/>
      <c r="G504" s="1109"/>
      <c r="H504" s="1109"/>
      <c r="I504" s="1109"/>
      <c r="J504" s="1109"/>
      <c r="K504" s="1109"/>
      <c r="L504" s="1109"/>
      <c r="M504" s="1109"/>
      <c r="N504" s="1109"/>
      <c r="O504" s="1109"/>
      <c r="P504" s="1109"/>
      <c r="Q504" s="1109"/>
      <c r="R504" s="1109"/>
      <c r="S504" s="1109"/>
      <c r="T504" s="1109"/>
      <c r="U504" s="1109"/>
      <c r="V504" s="1109"/>
      <c r="W504" s="1109"/>
      <c r="X504" s="1109"/>
    </row>
    <row r="505" spans="1:24">
      <c r="A505" s="699"/>
      <c r="B505" s="114"/>
      <c r="C505" s="119"/>
      <c r="D505" s="1108"/>
      <c r="E505" s="1109"/>
      <c r="F505" s="1109"/>
      <c r="G505" s="1109"/>
      <c r="H505" s="1109"/>
      <c r="I505" s="1109"/>
      <c r="J505" s="1109"/>
      <c r="K505" s="1109"/>
      <c r="L505" s="1109"/>
      <c r="M505" s="1109"/>
      <c r="N505" s="1109"/>
      <c r="O505" s="1109"/>
      <c r="P505" s="1109"/>
      <c r="Q505" s="1109"/>
      <c r="R505" s="1109"/>
      <c r="S505" s="1109"/>
      <c r="T505" s="1109"/>
      <c r="U505" s="1109"/>
      <c r="V505" s="1109"/>
      <c r="W505" s="1109"/>
      <c r="X505" s="1109"/>
    </row>
    <row r="506" spans="1:24">
      <c r="A506" s="699"/>
      <c r="B506" s="114"/>
      <c r="C506" s="119"/>
      <c r="D506" s="1108"/>
      <c r="E506" s="1109"/>
      <c r="F506" s="1109"/>
      <c r="G506" s="1109"/>
      <c r="H506" s="1109"/>
      <c r="I506" s="1109"/>
      <c r="J506" s="1109"/>
      <c r="K506" s="1109"/>
      <c r="L506" s="1109"/>
      <c r="M506" s="1109"/>
      <c r="N506" s="1109"/>
      <c r="O506" s="1109"/>
      <c r="P506" s="1109"/>
      <c r="Q506" s="1109"/>
      <c r="R506" s="1109"/>
      <c r="S506" s="1109"/>
      <c r="T506" s="1109"/>
      <c r="U506" s="1109"/>
      <c r="V506" s="1109"/>
      <c r="W506" s="1109"/>
      <c r="X506" s="1109"/>
    </row>
    <row r="507" spans="1:24">
      <c r="A507" s="699"/>
      <c r="B507" s="114"/>
      <c r="C507" s="119"/>
      <c r="D507" s="1108"/>
      <c r="E507" s="1109"/>
      <c r="F507" s="1109"/>
      <c r="G507" s="1109"/>
      <c r="H507" s="1109"/>
      <c r="I507" s="1109"/>
      <c r="J507" s="1109"/>
      <c r="K507" s="1109"/>
      <c r="L507" s="1109"/>
      <c r="M507" s="1109"/>
      <c r="N507" s="1109"/>
      <c r="O507" s="1109"/>
      <c r="P507" s="1109"/>
      <c r="Q507" s="1109"/>
      <c r="R507" s="1109"/>
      <c r="S507" s="1109"/>
      <c r="T507" s="1109"/>
      <c r="U507" s="1109"/>
      <c r="V507" s="1109"/>
      <c r="W507" s="1109"/>
      <c r="X507" s="1109"/>
    </row>
    <row r="508" spans="1:24">
      <c r="A508" s="699"/>
      <c r="B508" s="114"/>
      <c r="C508" s="119"/>
      <c r="D508" s="1108"/>
      <c r="E508" s="1109"/>
      <c r="F508" s="1109"/>
      <c r="G508" s="1109"/>
      <c r="H508" s="1109"/>
      <c r="I508" s="1109"/>
      <c r="J508" s="1109"/>
      <c r="K508" s="1109"/>
      <c r="L508" s="1109"/>
      <c r="M508" s="1109"/>
      <c r="N508" s="1109"/>
      <c r="O508" s="1109"/>
      <c r="P508" s="1109"/>
      <c r="Q508" s="1109"/>
      <c r="R508" s="1109"/>
      <c r="S508" s="1109"/>
      <c r="T508" s="1109"/>
      <c r="U508" s="1109"/>
      <c r="V508" s="1109"/>
      <c r="W508" s="1109"/>
      <c r="X508" s="1109"/>
    </row>
    <row r="509" spans="1:24">
      <c r="A509" s="699"/>
      <c r="B509" s="114"/>
      <c r="C509" s="119"/>
      <c r="D509" s="1108"/>
      <c r="E509" s="1109"/>
      <c r="F509" s="1109"/>
      <c r="G509" s="1109"/>
      <c r="H509" s="1109"/>
      <c r="I509" s="1109"/>
      <c r="J509" s="1109"/>
      <c r="K509" s="1109"/>
      <c r="L509" s="1109"/>
      <c r="M509" s="1109"/>
      <c r="N509" s="1109"/>
      <c r="O509" s="1109"/>
      <c r="P509" s="1109"/>
      <c r="Q509" s="1109"/>
      <c r="R509" s="1109"/>
      <c r="S509" s="1109"/>
      <c r="T509" s="1109"/>
      <c r="U509" s="1109"/>
      <c r="V509" s="1109"/>
      <c r="W509" s="1109"/>
      <c r="X509" s="1109"/>
    </row>
    <row r="510" spans="1:24">
      <c r="A510" s="699"/>
      <c r="B510" s="114"/>
      <c r="C510" s="119"/>
      <c r="D510" s="1108"/>
      <c r="E510" s="1109"/>
      <c r="F510" s="1109"/>
      <c r="G510" s="1109"/>
      <c r="H510" s="1109"/>
      <c r="I510" s="1109"/>
      <c r="J510" s="1109"/>
      <c r="K510" s="1109"/>
      <c r="L510" s="1109"/>
      <c r="M510" s="1109"/>
      <c r="N510" s="1109"/>
      <c r="O510" s="1109"/>
      <c r="P510" s="1109"/>
      <c r="Q510" s="1109"/>
      <c r="R510" s="1109"/>
      <c r="S510" s="1109"/>
      <c r="T510" s="1109"/>
      <c r="U510" s="1109"/>
      <c r="V510" s="1109"/>
      <c r="W510" s="1109"/>
      <c r="X510" s="1109"/>
    </row>
    <row r="511" spans="1:24">
      <c r="A511" s="699"/>
      <c r="B511" s="114"/>
      <c r="C511" s="119"/>
      <c r="D511" s="1108"/>
      <c r="E511" s="1109"/>
      <c r="F511" s="1109"/>
      <c r="G511" s="1109"/>
      <c r="H511" s="1109"/>
      <c r="I511" s="1109"/>
      <c r="J511" s="1109"/>
      <c r="K511" s="1109"/>
      <c r="L511" s="1109"/>
      <c r="M511" s="1109"/>
      <c r="N511" s="1109"/>
      <c r="O511" s="1109"/>
      <c r="P511" s="1109"/>
      <c r="Q511" s="1109"/>
      <c r="R511" s="1109"/>
      <c r="S511" s="1109"/>
      <c r="T511" s="1109"/>
      <c r="U511" s="1109"/>
      <c r="V511" s="1109"/>
      <c r="W511" s="1109"/>
      <c r="X511" s="1109"/>
    </row>
    <row r="512" spans="1:24">
      <c r="A512" s="699"/>
      <c r="B512" s="114"/>
      <c r="C512" s="119"/>
      <c r="D512" s="1108"/>
      <c r="E512" s="1109"/>
      <c r="F512" s="1109"/>
      <c r="G512" s="1109"/>
      <c r="H512" s="1109"/>
      <c r="I512" s="1109"/>
      <c r="J512" s="1109"/>
      <c r="K512" s="1109"/>
      <c r="L512" s="1109"/>
      <c r="M512" s="1109"/>
      <c r="N512" s="1109"/>
      <c r="O512" s="1109"/>
      <c r="P512" s="1109"/>
      <c r="Q512" s="1109"/>
      <c r="R512" s="1109"/>
      <c r="S512" s="1109"/>
      <c r="T512" s="1109"/>
      <c r="U512" s="1109"/>
      <c r="V512" s="1109"/>
      <c r="W512" s="1109"/>
      <c r="X512" s="1109"/>
    </row>
    <row r="513" spans="1:24">
      <c r="A513" s="699"/>
      <c r="B513" s="114"/>
      <c r="C513" s="119"/>
      <c r="D513" s="1108"/>
      <c r="E513" s="1109"/>
      <c r="F513" s="1109"/>
      <c r="G513" s="1109"/>
      <c r="H513" s="1109"/>
      <c r="I513" s="1109"/>
      <c r="J513" s="1109"/>
      <c r="K513" s="1109"/>
      <c r="L513" s="1109"/>
      <c r="M513" s="1109"/>
      <c r="N513" s="1109"/>
      <c r="O513" s="1109"/>
      <c r="P513" s="1109"/>
      <c r="Q513" s="1109"/>
      <c r="R513" s="1109"/>
      <c r="S513" s="1109"/>
      <c r="T513" s="1109"/>
      <c r="U513" s="1109"/>
      <c r="V513" s="1109"/>
      <c r="W513" s="1109"/>
      <c r="X513" s="1109"/>
    </row>
    <row r="514" spans="1:24">
      <c r="A514" s="699"/>
      <c r="B514" s="114"/>
      <c r="C514" s="119"/>
      <c r="D514" s="1108"/>
      <c r="E514" s="1109"/>
      <c r="F514" s="1109"/>
      <c r="G514" s="1109"/>
      <c r="H514" s="1109"/>
      <c r="I514" s="1109"/>
      <c r="J514" s="1109"/>
      <c r="K514" s="1109"/>
      <c r="L514" s="1109"/>
      <c r="M514" s="1109"/>
      <c r="N514" s="1109"/>
      <c r="O514" s="1109"/>
      <c r="P514" s="1109"/>
      <c r="Q514" s="1109"/>
      <c r="R514" s="1109"/>
      <c r="S514" s="1109"/>
      <c r="T514" s="1109"/>
      <c r="U514" s="1109"/>
      <c r="V514" s="1109"/>
      <c r="W514" s="1109"/>
      <c r="X514" s="1109"/>
    </row>
    <row r="515" spans="1:24">
      <c r="A515" s="699"/>
      <c r="B515" s="114"/>
      <c r="C515" s="119"/>
      <c r="D515" s="1108"/>
      <c r="E515" s="1109"/>
      <c r="F515" s="1109"/>
      <c r="G515" s="1109"/>
      <c r="H515" s="1109"/>
      <c r="I515" s="1109"/>
      <c r="J515" s="1109"/>
      <c r="K515" s="1109"/>
      <c r="L515" s="1109"/>
      <c r="M515" s="1109"/>
      <c r="N515" s="1109"/>
      <c r="O515" s="1109"/>
      <c r="P515" s="1109"/>
      <c r="Q515" s="1109"/>
      <c r="R515" s="1109"/>
      <c r="S515" s="1109"/>
      <c r="T515" s="1109"/>
      <c r="U515" s="1109"/>
      <c r="V515" s="1109"/>
      <c r="W515" s="1109"/>
      <c r="X515" s="1109"/>
    </row>
    <row r="516" spans="1:24">
      <c r="A516" s="699"/>
      <c r="B516" s="114"/>
      <c r="C516" s="119"/>
      <c r="D516" s="1108"/>
      <c r="E516" s="1109"/>
      <c r="F516" s="1109"/>
      <c r="G516" s="1109"/>
      <c r="H516" s="1109"/>
      <c r="I516" s="1109"/>
      <c r="J516" s="1109"/>
      <c r="K516" s="1109"/>
      <c r="L516" s="1109"/>
      <c r="M516" s="1109"/>
      <c r="N516" s="1109"/>
      <c r="O516" s="1109"/>
      <c r="P516" s="1109"/>
      <c r="Q516" s="1109"/>
      <c r="R516" s="1109"/>
      <c r="S516" s="1109"/>
      <c r="T516" s="1109"/>
      <c r="U516" s="1109"/>
      <c r="V516" s="1109"/>
      <c r="W516" s="1109"/>
      <c r="X516" s="1109"/>
    </row>
    <row r="517" spans="1:24">
      <c r="A517" s="699"/>
      <c r="B517" s="114"/>
      <c r="C517" s="119"/>
      <c r="D517" s="1108"/>
      <c r="E517" s="1109"/>
      <c r="F517" s="1109"/>
      <c r="G517" s="1109"/>
      <c r="H517" s="1109"/>
      <c r="I517" s="1109"/>
      <c r="J517" s="1109"/>
      <c r="K517" s="1109"/>
      <c r="L517" s="1109"/>
      <c r="M517" s="1109"/>
      <c r="N517" s="1109"/>
      <c r="O517" s="1109"/>
      <c r="P517" s="1109"/>
      <c r="Q517" s="1109"/>
      <c r="R517" s="1109"/>
      <c r="S517" s="1109"/>
      <c r="T517" s="1109"/>
      <c r="U517" s="1109"/>
      <c r="V517" s="1109"/>
      <c r="W517" s="1109"/>
      <c r="X517" s="1109"/>
    </row>
    <row r="518" spans="1:24">
      <c r="A518" s="699"/>
      <c r="B518" s="114"/>
      <c r="C518" s="119"/>
      <c r="D518" s="1108"/>
      <c r="E518" s="1109"/>
      <c r="F518" s="1109"/>
      <c r="G518" s="1109"/>
      <c r="H518" s="1109"/>
      <c r="I518" s="1109"/>
      <c r="J518" s="1109"/>
      <c r="K518" s="1109"/>
      <c r="L518" s="1109"/>
      <c r="M518" s="1109"/>
      <c r="N518" s="1109"/>
      <c r="O518" s="1109"/>
      <c r="P518" s="1109"/>
      <c r="Q518" s="1109"/>
      <c r="R518" s="1109"/>
      <c r="S518" s="1109"/>
      <c r="T518" s="1109"/>
      <c r="U518" s="1109"/>
      <c r="V518" s="1109"/>
      <c r="W518" s="1109"/>
      <c r="X518" s="1109"/>
    </row>
    <row r="519" spans="1:24">
      <c r="A519" s="699"/>
      <c r="B519" s="114"/>
      <c r="C519" s="119"/>
      <c r="D519" s="1108"/>
      <c r="E519" s="1109"/>
      <c r="F519" s="1109"/>
      <c r="G519" s="1109"/>
      <c r="H519" s="1109"/>
      <c r="I519" s="1109"/>
      <c r="J519" s="1109"/>
      <c r="K519" s="1109"/>
      <c r="L519" s="1109"/>
      <c r="M519" s="1109"/>
      <c r="N519" s="1109"/>
      <c r="O519" s="1109"/>
      <c r="P519" s="1109"/>
      <c r="Q519" s="1109"/>
      <c r="R519" s="1109"/>
      <c r="S519" s="1109"/>
      <c r="T519" s="1109"/>
      <c r="U519" s="1109"/>
      <c r="V519" s="1109"/>
      <c r="W519" s="1109"/>
      <c r="X519" s="1109"/>
    </row>
    <row r="520" spans="1:24">
      <c r="A520" s="699"/>
      <c r="B520" s="114"/>
      <c r="C520" s="119"/>
      <c r="D520" s="1108"/>
      <c r="E520" s="1109"/>
      <c r="F520" s="1109"/>
      <c r="G520" s="1109"/>
      <c r="H520" s="1109"/>
      <c r="I520" s="1109"/>
      <c r="J520" s="1109"/>
      <c r="K520" s="1109"/>
      <c r="L520" s="1109"/>
      <c r="M520" s="1109"/>
      <c r="N520" s="1109"/>
      <c r="O520" s="1109"/>
      <c r="P520" s="1109"/>
      <c r="Q520" s="1109"/>
      <c r="R520" s="1109"/>
      <c r="S520" s="1109"/>
      <c r="T520" s="1109"/>
      <c r="U520" s="1109"/>
      <c r="V520" s="1109"/>
      <c r="W520" s="1109"/>
      <c r="X520" s="1109"/>
    </row>
    <row r="521" spans="1:24">
      <c r="A521" s="699"/>
      <c r="B521" s="114"/>
      <c r="C521" s="119"/>
      <c r="D521" s="1108"/>
      <c r="E521" s="1109"/>
      <c r="F521" s="1109"/>
      <c r="G521" s="1109"/>
      <c r="H521" s="1109"/>
      <c r="I521" s="1109"/>
      <c r="J521" s="1109"/>
      <c r="K521" s="1109"/>
      <c r="L521" s="1109"/>
      <c r="M521" s="1109"/>
      <c r="N521" s="1109"/>
      <c r="O521" s="1109"/>
      <c r="P521" s="1109"/>
      <c r="Q521" s="1109"/>
      <c r="R521" s="1109"/>
      <c r="S521" s="1109"/>
      <c r="T521" s="1109"/>
      <c r="U521" s="1109"/>
      <c r="V521" s="1109"/>
      <c r="W521" s="1109"/>
      <c r="X521" s="1109"/>
    </row>
    <row r="522" spans="1:24">
      <c r="A522" s="699"/>
      <c r="B522" s="114"/>
      <c r="C522" s="119"/>
      <c r="D522" s="1108"/>
      <c r="E522" s="1109"/>
      <c r="F522" s="1109"/>
      <c r="G522" s="1109"/>
      <c r="H522" s="1109"/>
      <c r="I522" s="1109"/>
      <c r="J522" s="1109"/>
      <c r="K522" s="1109"/>
      <c r="L522" s="1109"/>
      <c r="M522" s="1109"/>
      <c r="N522" s="1109"/>
      <c r="O522" s="1109"/>
      <c r="P522" s="1109"/>
      <c r="Q522" s="1109"/>
      <c r="R522" s="1109"/>
      <c r="S522" s="1109"/>
      <c r="T522" s="1109"/>
      <c r="U522" s="1109"/>
      <c r="V522" s="1109"/>
      <c r="W522" s="1109"/>
      <c r="X522" s="1109"/>
    </row>
    <row r="523" spans="1:24">
      <c r="A523" s="699"/>
      <c r="B523" s="114"/>
      <c r="C523" s="119"/>
      <c r="D523" s="1108"/>
      <c r="E523" s="1109"/>
      <c r="F523" s="1109"/>
      <c r="G523" s="1109"/>
      <c r="H523" s="1109"/>
      <c r="I523" s="1109"/>
      <c r="J523" s="1109"/>
      <c r="K523" s="1109"/>
      <c r="L523" s="1109"/>
      <c r="M523" s="1109"/>
      <c r="N523" s="1109"/>
      <c r="O523" s="1109"/>
      <c r="P523" s="1109"/>
      <c r="Q523" s="1109"/>
      <c r="R523" s="1109"/>
      <c r="S523" s="1109"/>
      <c r="T523" s="1109"/>
      <c r="U523" s="1109"/>
      <c r="V523" s="1109"/>
      <c r="W523" s="1109"/>
      <c r="X523" s="1109"/>
    </row>
    <row r="524" spans="1:24">
      <c r="A524" s="699"/>
      <c r="B524" s="114"/>
      <c r="C524" s="119"/>
      <c r="D524" s="1108"/>
      <c r="E524" s="1109"/>
      <c r="F524" s="1109"/>
      <c r="G524" s="1109"/>
      <c r="H524" s="1109"/>
      <c r="I524" s="1109"/>
      <c r="J524" s="1109"/>
      <c r="K524" s="1109"/>
      <c r="L524" s="1109"/>
      <c r="M524" s="1109"/>
      <c r="N524" s="1109"/>
      <c r="O524" s="1109"/>
      <c r="P524" s="1109"/>
      <c r="Q524" s="1109"/>
      <c r="R524" s="1109"/>
      <c r="S524" s="1109"/>
      <c r="T524" s="1109"/>
      <c r="U524" s="1109"/>
      <c r="V524" s="1109"/>
      <c r="W524" s="1109"/>
      <c r="X524" s="1109"/>
    </row>
    <row r="525" spans="1:24">
      <c r="A525" s="699"/>
      <c r="B525" s="114"/>
      <c r="C525" s="119"/>
      <c r="D525" s="1108"/>
      <c r="E525" s="1109"/>
      <c r="F525" s="1109"/>
      <c r="G525" s="1109"/>
      <c r="H525" s="1109"/>
      <c r="I525" s="1109"/>
      <c r="J525" s="1109"/>
      <c r="K525" s="1109"/>
      <c r="L525" s="1109"/>
      <c r="M525" s="1109"/>
      <c r="N525" s="1109"/>
      <c r="O525" s="1109"/>
      <c r="P525" s="1109"/>
      <c r="Q525" s="1109"/>
      <c r="R525" s="1109"/>
      <c r="S525" s="1109"/>
      <c r="T525" s="1109"/>
      <c r="U525" s="1109"/>
      <c r="V525" s="1109"/>
      <c r="W525" s="1109"/>
      <c r="X525" s="1109"/>
    </row>
    <row r="526" spans="1:24">
      <c r="A526" s="699"/>
      <c r="B526" s="114"/>
      <c r="C526" s="119"/>
      <c r="D526" s="1108"/>
      <c r="E526" s="1109"/>
      <c r="F526" s="1109"/>
      <c r="G526" s="1109"/>
      <c r="H526" s="1109"/>
      <c r="I526" s="1109"/>
      <c r="J526" s="1109"/>
      <c r="K526" s="1109"/>
      <c r="L526" s="1109"/>
      <c r="M526" s="1109"/>
      <c r="N526" s="1109"/>
      <c r="O526" s="1109"/>
      <c r="P526" s="1109"/>
      <c r="Q526" s="1109"/>
      <c r="R526" s="1109"/>
      <c r="S526" s="1109"/>
      <c r="T526" s="1109"/>
      <c r="U526" s="1109"/>
      <c r="V526" s="1109"/>
      <c r="W526" s="1109"/>
      <c r="X526" s="1109"/>
    </row>
    <row r="527" spans="1:24">
      <c r="A527" s="699"/>
      <c r="B527" s="114"/>
      <c r="C527" s="119"/>
      <c r="D527" s="1108"/>
      <c r="E527" s="1109"/>
      <c r="F527" s="1109"/>
      <c r="G527" s="1109"/>
      <c r="H527" s="1109"/>
      <c r="I527" s="1109"/>
      <c r="J527" s="1109"/>
      <c r="K527" s="1109"/>
      <c r="L527" s="1109"/>
      <c r="M527" s="1109"/>
      <c r="N527" s="1109"/>
      <c r="O527" s="1109"/>
      <c r="P527" s="1109"/>
      <c r="Q527" s="1109"/>
      <c r="R527" s="1109"/>
      <c r="S527" s="1109"/>
      <c r="T527" s="1109"/>
      <c r="U527" s="1109"/>
      <c r="V527" s="1109"/>
      <c r="W527" s="1109"/>
      <c r="X527" s="1109"/>
    </row>
    <row r="528" spans="1:24">
      <c r="A528" s="699"/>
      <c r="B528" s="114"/>
      <c r="C528" s="119"/>
      <c r="D528" s="1108"/>
      <c r="E528" s="1109"/>
      <c r="F528" s="1109"/>
      <c r="G528" s="1109"/>
      <c r="H528" s="1109"/>
      <c r="I528" s="1109"/>
      <c r="J528" s="1109"/>
      <c r="K528" s="1109"/>
      <c r="L528" s="1109"/>
      <c r="M528" s="1109"/>
      <c r="N528" s="1109"/>
      <c r="O528" s="1109"/>
      <c r="P528" s="1109"/>
      <c r="Q528" s="1109"/>
      <c r="R528" s="1109"/>
      <c r="S528" s="1109"/>
      <c r="T528" s="1109"/>
      <c r="U528" s="1109"/>
      <c r="V528" s="1109"/>
      <c r="W528" s="1109"/>
      <c r="X528" s="1109"/>
    </row>
    <row r="529" spans="1:24">
      <c r="A529" s="699"/>
      <c r="B529" s="114"/>
      <c r="C529" s="119"/>
      <c r="D529" s="1108"/>
      <c r="E529" s="1109"/>
      <c r="F529" s="1109"/>
      <c r="G529" s="1109"/>
      <c r="H529" s="1109"/>
      <c r="I529" s="1109"/>
      <c r="J529" s="1109"/>
      <c r="K529" s="1109"/>
      <c r="L529" s="1109"/>
      <c r="M529" s="1109"/>
      <c r="N529" s="1109"/>
      <c r="O529" s="1109"/>
      <c r="P529" s="1109"/>
      <c r="Q529" s="1109"/>
      <c r="R529" s="1109"/>
      <c r="S529" s="1109"/>
      <c r="T529" s="1109"/>
      <c r="U529" s="1109"/>
      <c r="V529" s="1109"/>
      <c r="W529" s="1109"/>
      <c r="X529" s="1109"/>
    </row>
    <row r="530" spans="1:24">
      <c r="A530" s="699"/>
      <c r="B530" s="114"/>
      <c r="C530" s="119"/>
      <c r="D530" s="1108"/>
      <c r="E530" s="1109"/>
      <c r="F530" s="1109"/>
      <c r="G530" s="1109"/>
      <c r="H530" s="1109"/>
      <c r="I530" s="1109"/>
      <c r="J530" s="1109"/>
      <c r="K530" s="1109"/>
      <c r="L530" s="1109"/>
      <c r="M530" s="1109"/>
      <c r="N530" s="1109"/>
      <c r="O530" s="1109"/>
      <c r="P530" s="1109"/>
      <c r="Q530" s="1109"/>
      <c r="R530" s="1109"/>
      <c r="S530" s="1109"/>
      <c r="T530" s="1109"/>
      <c r="U530" s="1109"/>
      <c r="V530" s="1109"/>
      <c r="W530" s="1109"/>
      <c r="X530" s="1109"/>
    </row>
    <row r="531" spans="1:24">
      <c r="A531" s="699"/>
      <c r="B531" s="114"/>
      <c r="C531" s="119"/>
      <c r="D531" s="1108"/>
      <c r="E531" s="1109"/>
      <c r="F531" s="1109"/>
      <c r="G531" s="1109"/>
      <c r="H531" s="1109"/>
      <c r="I531" s="1109"/>
      <c r="J531" s="1109"/>
      <c r="K531" s="1109"/>
      <c r="L531" s="1109"/>
      <c r="M531" s="1109"/>
      <c r="N531" s="1109"/>
      <c r="O531" s="1109"/>
      <c r="P531" s="1109"/>
      <c r="Q531" s="1109"/>
      <c r="R531" s="1109"/>
      <c r="S531" s="1109"/>
      <c r="T531" s="1109"/>
      <c r="U531" s="1109"/>
      <c r="V531" s="1109"/>
      <c r="W531" s="1109"/>
      <c r="X531" s="1109"/>
    </row>
    <row r="532" spans="1:24">
      <c r="A532" s="699"/>
      <c r="B532" s="114"/>
      <c r="C532" s="119"/>
      <c r="D532" s="1108"/>
      <c r="E532" s="1109"/>
      <c r="F532" s="1109"/>
      <c r="G532" s="1109"/>
      <c r="H532" s="1109"/>
      <c r="I532" s="1109"/>
      <c r="J532" s="1109"/>
      <c r="K532" s="1109"/>
      <c r="L532" s="1109"/>
      <c r="M532" s="1109"/>
      <c r="N532" s="1109"/>
      <c r="O532" s="1109"/>
      <c r="P532" s="1109"/>
      <c r="Q532" s="1109"/>
      <c r="R532" s="1109"/>
      <c r="S532" s="1109"/>
      <c r="T532" s="1109"/>
      <c r="U532" s="1109"/>
      <c r="V532" s="1109"/>
      <c r="W532" s="1109"/>
      <c r="X532" s="1109"/>
    </row>
    <row r="533" spans="1:24">
      <c r="A533" s="699"/>
      <c r="B533" s="114"/>
      <c r="C533" s="119"/>
      <c r="D533" s="1108"/>
      <c r="E533" s="1109"/>
      <c r="F533" s="1109"/>
      <c r="G533" s="1109"/>
      <c r="H533" s="1109"/>
      <c r="I533" s="1109"/>
      <c r="J533" s="1109"/>
      <c r="K533" s="1109"/>
      <c r="L533" s="1109"/>
      <c r="M533" s="1109"/>
      <c r="N533" s="1109"/>
      <c r="O533" s="1109"/>
      <c r="P533" s="1109"/>
      <c r="Q533" s="1109"/>
      <c r="R533" s="1109"/>
      <c r="S533" s="1109"/>
      <c r="T533" s="1109"/>
      <c r="U533" s="1109"/>
      <c r="V533" s="1109"/>
      <c r="W533" s="1109"/>
      <c r="X533" s="1109"/>
    </row>
    <row r="534" spans="1:24">
      <c r="A534" s="699"/>
      <c r="B534" s="114"/>
      <c r="C534" s="119"/>
      <c r="D534" s="1108"/>
      <c r="E534" s="1109"/>
      <c r="F534" s="1109"/>
      <c r="G534" s="1109"/>
      <c r="H534" s="1109"/>
      <c r="I534" s="1109"/>
      <c r="J534" s="1109"/>
      <c r="K534" s="1109"/>
      <c r="L534" s="1109"/>
      <c r="M534" s="1109"/>
      <c r="N534" s="1109"/>
      <c r="O534" s="1109"/>
      <c r="P534" s="1109"/>
      <c r="Q534" s="1109"/>
      <c r="R534" s="1109"/>
      <c r="S534" s="1109"/>
      <c r="T534" s="1109"/>
      <c r="U534" s="1109"/>
      <c r="V534" s="1109"/>
      <c r="W534" s="1109"/>
      <c r="X534" s="1109"/>
    </row>
    <row r="535" spans="1:24">
      <c r="A535" s="699"/>
      <c r="B535" s="114"/>
      <c r="C535" s="119"/>
      <c r="D535" s="1108"/>
      <c r="E535" s="1109"/>
      <c r="F535" s="1109"/>
      <c r="G535" s="1109"/>
      <c r="H535" s="1109"/>
      <c r="I535" s="1109"/>
      <c r="J535" s="1109"/>
      <c r="K535" s="1109"/>
      <c r="L535" s="1109"/>
      <c r="M535" s="1109"/>
      <c r="N535" s="1109"/>
      <c r="O535" s="1109"/>
      <c r="P535" s="1109"/>
      <c r="Q535" s="1109"/>
      <c r="R535" s="1109"/>
      <c r="S535" s="1109"/>
      <c r="T535" s="1109"/>
      <c r="U535" s="1109"/>
      <c r="V535" s="1109"/>
      <c r="W535" s="1109"/>
      <c r="X535" s="1109"/>
    </row>
    <row r="536" spans="1:24">
      <c r="A536" s="699"/>
      <c r="B536" s="114"/>
      <c r="C536" s="119"/>
      <c r="D536" s="1108"/>
      <c r="E536" s="1109"/>
      <c r="F536" s="1109"/>
      <c r="G536" s="1109"/>
      <c r="H536" s="1109"/>
      <c r="I536" s="1109"/>
      <c r="J536" s="1109"/>
      <c r="K536" s="1109"/>
      <c r="L536" s="1109"/>
      <c r="M536" s="1109"/>
      <c r="N536" s="1109"/>
      <c r="O536" s="1109"/>
      <c r="P536" s="1109"/>
      <c r="Q536" s="1109"/>
      <c r="R536" s="1109"/>
      <c r="S536" s="1109"/>
      <c r="T536" s="1109"/>
      <c r="U536" s="1109"/>
      <c r="V536" s="1109"/>
      <c r="W536" s="1109"/>
      <c r="X536" s="1109"/>
    </row>
    <row r="537" spans="1:24">
      <c r="A537" s="699"/>
      <c r="B537" s="114"/>
      <c r="C537" s="119"/>
      <c r="D537" s="1108"/>
      <c r="E537" s="1109"/>
      <c r="F537" s="1109"/>
      <c r="G537" s="1109"/>
      <c r="H537" s="1109"/>
      <c r="I537" s="1109"/>
      <c r="J537" s="1109"/>
      <c r="K537" s="1109"/>
      <c r="L537" s="1109"/>
      <c r="M537" s="1109"/>
      <c r="N537" s="1109"/>
      <c r="O537" s="1109"/>
      <c r="P537" s="1109"/>
      <c r="Q537" s="1109"/>
      <c r="R537" s="1109"/>
      <c r="S537" s="1109"/>
      <c r="T537" s="1109"/>
      <c r="U537" s="1109"/>
      <c r="V537" s="1109"/>
      <c r="W537" s="1109"/>
      <c r="X537" s="1109"/>
    </row>
    <row r="538" spans="1:24">
      <c r="A538" s="699"/>
      <c r="B538" s="114"/>
      <c r="C538" s="119"/>
      <c r="D538" s="1108"/>
      <c r="E538" s="1109"/>
      <c r="F538" s="1109"/>
      <c r="G538" s="1109"/>
      <c r="H538" s="1109"/>
      <c r="I538" s="1109"/>
      <c r="J538" s="1109"/>
      <c r="K538" s="1109"/>
      <c r="L538" s="1109"/>
      <c r="M538" s="1109"/>
      <c r="N538" s="1109"/>
      <c r="O538" s="1109"/>
      <c r="P538" s="1109"/>
      <c r="Q538" s="1109"/>
      <c r="R538" s="1109"/>
      <c r="S538" s="1109"/>
      <c r="T538" s="1109"/>
      <c r="U538" s="1109"/>
      <c r="V538" s="1109"/>
      <c r="W538" s="1109"/>
      <c r="X538" s="1109"/>
    </row>
    <row r="539" spans="1:24">
      <c r="A539" s="699"/>
      <c r="B539" s="114"/>
      <c r="C539" s="119"/>
      <c r="D539" s="1108"/>
      <c r="E539" s="1109"/>
      <c r="F539" s="1109"/>
      <c r="G539" s="1109"/>
      <c r="H539" s="1109"/>
      <c r="I539" s="1109"/>
      <c r="J539" s="1109"/>
      <c r="K539" s="1109"/>
      <c r="L539" s="1109"/>
      <c r="M539" s="1109"/>
      <c r="N539" s="1109"/>
      <c r="O539" s="1109"/>
      <c r="P539" s="1109"/>
      <c r="Q539" s="1109"/>
      <c r="R539" s="1109"/>
      <c r="S539" s="1109"/>
      <c r="T539" s="1109"/>
      <c r="U539" s="1109"/>
      <c r="V539" s="1109"/>
      <c r="W539" s="1109"/>
      <c r="X539" s="1109"/>
    </row>
    <row r="540" spans="1:24">
      <c r="A540" s="699"/>
      <c r="B540" s="114"/>
      <c r="C540" s="119"/>
      <c r="D540" s="1108"/>
      <c r="E540" s="1109"/>
      <c r="F540" s="1109"/>
      <c r="G540" s="1109"/>
      <c r="H540" s="1109"/>
      <c r="I540" s="1109"/>
      <c r="J540" s="1109"/>
      <c r="K540" s="1109"/>
      <c r="L540" s="1109"/>
      <c r="M540" s="1109"/>
      <c r="N540" s="1109"/>
      <c r="O540" s="1109"/>
      <c r="P540" s="1109"/>
      <c r="Q540" s="1109"/>
      <c r="R540" s="1109"/>
      <c r="S540" s="1109"/>
      <c r="T540" s="1109"/>
      <c r="U540" s="1109"/>
      <c r="V540" s="1109"/>
      <c r="W540" s="1109"/>
      <c r="X540" s="1109"/>
    </row>
    <row r="541" spans="1:24">
      <c r="A541" s="699"/>
      <c r="B541" s="114"/>
      <c r="C541" s="119"/>
      <c r="D541" s="1108"/>
      <c r="E541" s="1109"/>
      <c r="F541" s="1109"/>
      <c r="G541" s="1109"/>
      <c r="H541" s="1109"/>
      <c r="I541" s="1109"/>
      <c r="J541" s="1109"/>
      <c r="K541" s="1109"/>
      <c r="L541" s="1109"/>
      <c r="M541" s="1109"/>
      <c r="N541" s="1109"/>
      <c r="O541" s="1109"/>
      <c r="P541" s="1109"/>
      <c r="Q541" s="1109"/>
      <c r="R541" s="1109"/>
      <c r="S541" s="1109"/>
      <c r="T541" s="1109"/>
      <c r="U541" s="1109"/>
      <c r="V541" s="1109"/>
      <c r="W541" s="1109"/>
      <c r="X541" s="1109"/>
    </row>
    <row r="542" spans="1:24">
      <c r="A542" s="699"/>
      <c r="B542" s="114"/>
      <c r="C542" s="119"/>
      <c r="D542" s="1108"/>
      <c r="E542" s="1109"/>
      <c r="F542" s="1109"/>
      <c r="G542" s="1109"/>
      <c r="H542" s="1109"/>
      <c r="I542" s="1109"/>
      <c r="J542" s="1109"/>
      <c r="K542" s="1109"/>
      <c r="L542" s="1109"/>
      <c r="M542" s="1109"/>
      <c r="N542" s="1109"/>
      <c r="O542" s="1109"/>
      <c r="P542" s="1109"/>
      <c r="Q542" s="1109"/>
      <c r="R542" s="1109"/>
      <c r="S542" s="1109"/>
      <c r="T542" s="1109"/>
      <c r="U542" s="1109"/>
      <c r="V542" s="1109"/>
      <c r="W542" s="1109"/>
      <c r="X542" s="1109"/>
    </row>
    <row r="543" spans="1:24">
      <c r="A543" s="699"/>
      <c r="B543" s="114"/>
      <c r="C543" s="119"/>
      <c r="D543" s="1108"/>
      <c r="E543" s="1109"/>
      <c r="F543" s="1109"/>
      <c r="G543" s="1109"/>
      <c r="H543" s="1109"/>
      <c r="I543" s="1109"/>
      <c r="J543" s="1109"/>
      <c r="K543" s="1109"/>
      <c r="L543" s="1109"/>
      <c r="M543" s="1109"/>
      <c r="N543" s="1109"/>
      <c r="O543" s="1109"/>
      <c r="P543" s="1109"/>
      <c r="Q543" s="1109"/>
      <c r="R543" s="1109"/>
      <c r="S543" s="1109"/>
      <c r="T543" s="1109"/>
      <c r="U543" s="1109"/>
      <c r="V543" s="1109"/>
      <c r="W543" s="1109"/>
      <c r="X543" s="1109"/>
    </row>
    <row r="544" spans="1:24">
      <c r="A544" s="699"/>
      <c r="B544" s="114"/>
      <c r="C544" s="119"/>
      <c r="D544" s="1108"/>
      <c r="E544" s="1109"/>
      <c r="F544" s="1109"/>
      <c r="G544" s="1109"/>
      <c r="H544" s="1109"/>
      <c r="I544" s="1109"/>
      <c r="J544" s="1109"/>
      <c r="K544" s="1109"/>
      <c r="L544" s="1109"/>
      <c r="M544" s="1109"/>
      <c r="N544" s="1109"/>
      <c r="O544" s="1109"/>
      <c r="P544" s="1109"/>
      <c r="Q544" s="1109"/>
      <c r="R544" s="1109"/>
      <c r="S544" s="1109"/>
      <c r="T544" s="1109"/>
      <c r="U544" s="1109"/>
      <c r="V544" s="1109"/>
      <c r="W544" s="1109"/>
      <c r="X544" s="1109"/>
    </row>
    <row r="545" spans="1:24">
      <c r="A545" s="699"/>
      <c r="B545" s="114"/>
      <c r="C545" s="119"/>
      <c r="D545" s="1108"/>
      <c r="E545" s="1109"/>
      <c r="F545" s="1109"/>
      <c r="G545" s="1109"/>
      <c r="H545" s="1109"/>
      <c r="I545" s="1109"/>
      <c r="J545" s="1109"/>
      <c r="K545" s="1109"/>
      <c r="L545" s="1109"/>
      <c r="M545" s="1109"/>
      <c r="N545" s="1109"/>
      <c r="O545" s="1109"/>
      <c r="P545" s="1109"/>
      <c r="Q545" s="1109"/>
      <c r="R545" s="1109"/>
      <c r="S545" s="1109"/>
      <c r="T545" s="1109"/>
      <c r="U545" s="1109"/>
      <c r="V545" s="1109"/>
      <c r="W545" s="1109"/>
      <c r="X545" s="1109"/>
    </row>
    <row r="546" spans="1:24">
      <c r="A546" s="699"/>
      <c r="B546" s="114"/>
      <c r="C546" s="119"/>
      <c r="D546" s="1108"/>
      <c r="E546" s="1109"/>
      <c r="F546" s="1109"/>
      <c r="G546" s="1109"/>
      <c r="H546" s="1109"/>
      <c r="I546" s="1109"/>
      <c r="J546" s="1109"/>
      <c r="K546" s="1109"/>
      <c r="L546" s="1109"/>
      <c r="M546" s="1109"/>
      <c r="N546" s="1109"/>
      <c r="O546" s="1109"/>
      <c r="P546" s="1109"/>
      <c r="Q546" s="1109"/>
      <c r="R546" s="1109"/>
      <c r="S546" s="1109"/>
      <c r="T546" s="1109"/>
      <c r="U546" s="1109"/>
      <c r="V546" s="1109"/>
      <c r="W546" s="1109"/>
      <c r="X546" s="1109"/>
    </row>
    <row r="547" spans="1:24">
      <c r="A547" s="699"/>
      <c r="B547" s="114"/>
      <c r="C547" s="119"/>
      <c r="D547" s="1108"/>
      <c r="E547" s="1109"/>
      <c r="F547" s="1109"/>
      <c r="G547" s="1109"/>
      <c r="H547" s="1109"/>
      <c r="I547" s="1109"/>
      <c r="J547" s="1109"/>
      <c r="K547" s="1109"/>
      <c r="L547" s="1109"/>
      <c r="M547" s="1109"/>
      <c r="N547" s="1109"/>
      <c r="O547" s="1109"/>
      <c r="P547" s="1109"/>
      <c r="Q547" s="1109"/>
      <c r="R547" s="1109"/>
      <c r="S547" s="1109"/>
      <c r="T547" s="1109"/>
      <c r="U547" s="1109"/>
      <c r="V547" s="1109"/>
      <c r="W547" s="1109"/>
      <c r="X547" s="1109"/>
    </row>
    <row r="548" spans="1:24">
      <c r="A548" s="699"/>
      <c r="B548" s="114"/>
      <c r="C548" s="119"/>
      <c r="D548" s="1108"/>
      <c r="E548" s="1109"/>
      <c r="F548" s="1109"/>
      <c r="G548" s="1109"/>
      <c r="H548" s="1109"/>
      <c r="I548" s="1109"/>
      <c r="J548" s="1109"/>
      <c r="K548" s="1109"/>
      <c r="L548" s="1109"/>
      <c r="M548" s="1109"/>
      <c r="N548" s="1109"/>
      <c r="O548" s="1109"/>
      <c r="P548" s="1109"/>
      <c r="Q548" s="1109"/>
      <c r="R548" s="1109"/>
      <c r="S548" s="1109"/>
      <c r="T548" s="1109"/>
      <c r="U548" s="1109"/>
      <c r="V548" s="1109"/>
      <c r="W548" s="1109"/>
      <c r="X548" s="1109"/>
    </row>
    <row r="549" spans="1:24">
      <c r="A549" s="699"/>
      <c r="B549" s="114"/>
      <c r="C549" s="119"/>
      <c r="D549" s="1108"/>
      <c r="E549" s="1109"/>
      <c r="F549" s="1109"/>
      <c r="G549" s="1109"/>
      <c r="H549" s="1109"/>
      <c r="I549" s="1109"/>
      <c r="J549" s="1109"/>
      <c r="K549" s="1109"/>
      <c r="L549" s="1109"/>
      <c r="M549" s="1109"/>
      <c r="N549" s="1109"/>
      <c r="O549" s="1109"/>
      <c r="P549" s="1109"/>
      <c r="Q549" s="1109"/>
      <c r="R549" s="1109"/>
      <c r="S549" s="1109"/>
      <c r="T549" s="1109"/>
      <c r="U549" s="1109"/>
      <c r="V549" s="1109"/>
      <c r="W549" s="1109"/>
      <c r="X549" s="1109"/>
    </row>
    <row r="550" spans="1:24">
      <c r="A550" s="699"/>
      <c r="B550" s="114"/>
      <c r="C550" s="119"/>
      <c r="D550" s="1108"/>
      <c r="E550" s="1109"/>
      <c r="F550" s="1109"/>
      <c r="G550" s="1109"/>
      <c r="H550" s="1109"/>
      <c r="I550" s="1109"/>
      <c r="J550" s="1109"/>
      <c r="K550" s="1109"/>
      <c r="L550" s="1109"/>
      <c r="M550" s="1109"/>
      <c r="N550" s="1109"/>
      <c r="O550" s="1109"/>
      <c r="P550" s="1109"/>
      <c r="Q550" s="1109"/>
      <c r="R550" s="1109"/>
      <c r="S550" s="1109"/>
      <c r="T550" s="1109"/>
      <c r="U550" s="1109"/>
      <c r="V550" s="1109"/>
      <c r="W550" s="1109"/>
      <c r="X550" s="1109"/>
    </row>
    <row r="551" spans="1:24">
      <c r="A551" s="699"/>
      <c r="B551" s="114"/>
      <c r="C551" s="119"/>
      <c r="D551" s="1108"/>
      <c r="E551" s="1109"/>
      <c r="F551" s="1109"/>
      <c r="G551" s="1109"/>
      <c r="H551" s="1109"/>
      <c r="I551" s="1109"/>
      <c r="J551" s="1109"/>
      <c r="K551" s="1109"/>
      <c r="L551" s="1109"/>
      <c r="M551" s="1109"/>
      <c r="N551" s="1109"/>
      <c r="O551" s="1109"/>
      <c r="P551" s="1109"/>
      <c r="Q551" s="1109"/>
      <c r="R551" s="1109"/>
      <c r="S551" s="1109"/>
      <c r="T551" s="1109"/>
      <c r="U551" s="1109"/>
      <c r="V551" s="1109"/>
      <c r="W551" s="1109"/>
      <c r="X551" s="1109"/>
    </row>
    <row r="552" spans="1:24">
      <c r="A552" s="699"/>
      <c r="B552" s="114"/>
      <c r="C552" s="119"/>
      <c r="D552" s="1108"/>
      <c r="E552" s="1109"/>
      <c r="F552" s="1109"/>
      <c r="G552" s="1109"/>
      <c r="H552" s="1109"/>
      <c r="I552" s="1109"/>
      <c r="J552" s="1109"/>
      <c r="K552" s="1109"/>
      <c r="L552" s="1109"/>
      <c r="M552" s="1109"/>
      <c r="N552" s="1109"/>
      <c r="O552" s="1109"/>
      <c r="P552" s="1109"/>
      <c r="Q552" s="1109"/>
      <c r="R552" s="1109"/>
      <c r="S552" s="1109"/>
      <c r="T552" s="1109"/>
      <c r="U552" s="1109"/>
      <c r="V552" s="1109"/>
      <c r="W552" s="1109"/>
      <c r="X552" s="1109"/>
    </row>
    <row r="553" spans="1:24">
      <c r="A553" s="699"/>
      <c r="B553" s="114"/>
      <c r="C553" s="119"/>
      <c r="D553" s="1108"/>
      <c r="E553" s="1109"/>
      <c r="F553" s="1109"/>
      <c r="G553" s="1109"/>
      <c r="H553" s="1109"/>
      <c r="I553" s="1109"/>
      <c r="J553" s="1109"/>
      <c r="K553" s="1109"/>
      <c r="L553" s="1109"/>
      <c r="M553" s="1109"/>
      <c r="N553" s="1109"/>
      <c r="O553" s="1109"/>
      <c r="P553" s="1109"/>
      <c r="Q553" s="1109"/>
      <c r="R553" s="1109"/>
      <c r="S553" s="1109"/>
      <c r="T553" s="1109"/>
      <c r="U553" s="1109"/>
      <c r="V553" s="1109"/>
      <c r="W553" s="1109"/>
      <c r="X553" s="1109"/>
    </row>
    <row r="554" spans="1:24">
      <c r="A554" s="699"/>
      <c r="B554" s="114"/>
      <c r="C554" s="119"/>
      <c r="D554" s="1108"/>
      <c r="E554" s="1109"/>
      <c r="F554" s="1109"/>
      <c r="G554" s="1109"/>
      <c r="H554" s="1109"/>
      <c r="I554" s="1109"/>
      <c r="J554" s="1109"/>
      <c r="K554" s="1109"/>
      <c r="L554" s="1109"/>
      <c r="M554" s="1109"/>
      <c r="N554" s="1109"/>
      <c r="O554" s="1109"/>
      <c r="P554" s="1109"/>
      <c r="Q554" s="1109"/>
      <c r="R554" s="1109"/>
      <c r="S554" s="1109"/>
      <c r="T554" s="1109"/>
      <c r="U554" s="1109"/>
      <c r="V554" s="1109"/>
      <c r="W554" s="1109"/>
      <c r="X554" s="1109"/>
    </row>
    <row r="555" spans="1:24">
      <c r="A555" s="699"/>
      <c r="B555" s="114"/>
      <c r="C555" s="119"/>
      <c r="D555" s="1108"/>
      <c r="E555" s="1109"/>
      <c r="F555" s="1109"/>
      <c r="G555" s="1109"/>
      <c r="H555" s="1109"/>
      <c r="I555" s="1109"/>
      <c r="J555" s="1109"/>
      <c r="K555" s="1109"/>
      <c r="L555" s="1109"/>
      <c r="M555" s="1109"/>
      <c r="N555" s="1109"/>
      <c r="O555" s="1109"/>
      <c r="P555" s="1109"/>
      <c r="Q555" s="1109"/>
      <c r="R555" s="1109"/>
      <c r="S555" s="1109"/>
      <c r="T555" s="1109"/>
      <c r="U555" s="1109"/>
      <c r="V555" s="1109"/>
      <c r="W555" s="1109"/>
      <c r="X555" s="1109"/>
    </row>
    <row r="556" spans="1:24">
      <c r="A556" s="699"/>
      <c r="B556" s="114"/>
      <c r="C556" s="119"/>
      <c r="D556" s="1108"/>
      <c r="E556" s="1109"/>
      <c r="F556" s="1109"/>
      <c r="G556" s="1109"/>
      <c r="H556" s="1109"/>
      <c r="I556" s="1109"/>
      <c r="J556" s="1109"/>
      <c r="K556" s="1109"/>
      <c r="L556" s="1109"/>
      <c r="M556" s="1109"/>
      <c r="N556" s="1109"/>
      <c r="O556" s="1109"/>
      <c r="P556" s="1109"/>
      <c r="Q556" s="1109"/>
      <c r="R556" s="1109"/>
      <c r="S556" s="1109"/>
      <c r="T556" s="1109"/>
      <c r="U556" s="1109"/>
      <c r="V556" s="1109"/>
      <c r="W556" s="1109"/>
      <c r="X556" s="1109"/>
    </row>
    <row r="557" spans="1:24">
      <c r="A557" s="699"/>
      <c r="B557" s="114"/>
      <c r="C557" s="119"/>
      <c r="D557" s="1108"/>
      <c r="E557" s="1109"/>
      <c r="F557" s="1109"/>
      <c r="G557" s="1109"/>
      <c r="H557" s="1109"/>
      <c r="I557" s="1109"/>
      <c r="J557" s="1109"/>
      <c r="K557" s="1109"/>
      <c r="L557" s="1109"/>
      <c r="M557" s="1109"/>
      <c r="N557" s="1109"/>
      <c r="O557" s="1109"/>
      <c r="P557" s="1109"/>
      <c r="Q557" s="1109"/>
      <c r="R557" s="1109"/>
      <c r="S557" s="1109"/>
      <c r="T557" s="1109"/>
      <c r="U557" s="1109"/>
      <c r="V557" s="1109"/>
      <c r="W557" s="1109"/>
      <c r="X557" s="1109"/>
    </row>
    <row r="558" spans="1:24">
      <c r="A558" s="699"/>
      <c r="B558" s="114"/>
      <c r="C558" s="119"/>
      <c r="D558" s="1108"/>
      <c r="E558" s="1109"/>
      <c r="F558" s="1109"/>
      <c r="G558" s="1109"/>
      <c r="H558" s="1109"/>
      <c r="I558" s="1109"/>
      <c r="J558" s="1109"/>
      <c r="K558" s="1109"/>
      <c r="L558" s="1109"/>
      <c r="M558" s="1109"/>
      <c r="N558" s="1109"/>
      <c r="O558" s="1109"/>
      <c r="P558" s="1109"/>
      <c r="Q558" s="1109"/>
      <c r="R558" s="1109"/>
      <c r="S558" s="1109"/>
      <c r="T558" s="1109"/>
      <c r="U558" s="1109"/>
      <c r="V558" s="1109"/>
      <c r="W558" s="1109"/>
      <c r="X558" s="1109"/>
    </row>
    <row r="559" spans="1:24">
      <c r="A559" s="699"/>
      <c r="B559" s="114"/>
      <c r="C559" s="119"/>
      <c r="D559" s="1108"/>
      <c r="E559" s="1109"/>
      <c r="F559" s="1109"/>
      <c r="G559" s="1109"/>
      <c r="H559" s="1109"/>
      <c r="I559" s="1109"/>
      <c r="J559" s="1109"/>
      <c r="K559" s="1109"/>
      <c r="L559" s="1109"/>
      <c r="M559" s="1109"/>
      <c r="N559" s="1109"/>
      <c r="O559" s="1109"/>
      <c r="P559" s="1109"/>
      <c r="Q559" s="1109"/>
      <c r="R559" s="1109"/>
      <c r="S559" s="1109"/>
      <c r="T559" s="1109"/>
      <c r="U559" s="1109"/>
      <c r="V559" s="1109"/>
      <c r="W559" s="1109"/>
      <c r="X559" s="1109"/>
    </row>
    <row r="560" spans="1:24">
      <c r="A560" s="699"/>
      <c r="B560" s="114"/>
      <c r="C560" s="119"/>
      <c r="D560" s="1108"/>
      <c r="E560" s="1109"/>
      <c r="F560" s="1109"/>
      <c r="G560" s="1109"/>
      <c r="H560" s="1109"/>
      <c r="I560" s="1109"/>
      <c r="J560" s="1109"/>
      <c r="K560" s="1109"/>
      <c r="L560" s="1109"/>
      <c r="M560" s="1109"/>
      <c r="N560" s="1109"/>
      <c r="O560" s="1109"/>
      <c r="P560" s="1109"/>
      <c r="Q560" s="1109"/>
      <c r="R560" s="1109"/>
      <c r="S560" s="1109"/>
      <c r="T560" s="1109"/>
      <c r="U560" s="1109"/>
      <c r="V560" s="1109"/>
      <c r="W560" s="1109"/>
      <c r="X560" s="1109"/>
    </row>
    <row r="561" spans="1:24">
      <c r="A561" s="699"/>
      <c r="B561" s="114"/>
      <c r="C561" s="119"/>
      <c r="D561" s="1108"/>
      <c r="E561" s="1109"/>
      <c r="F561" s="1109"/>
      <c r="G561" s="1109"/>
      <c r="H561" s="1109"/>
      <c r="I561" s="1109"/>
      <c r="J561" s="1109"/>
      <c r="K561" s="1109"/>
      <c r="L561" s="1109"/>
      <c r="M561" s="1109"/>
      <c r="N561" s="1109"/>
      <c r="O561" s="1109"/>
      <c r="P561" s="1109"/>
      <c r="Q561" s="1109"/>
      <c r="R561" s="1109"/>
      <c r="S561" s="1109"/>
      <c r="T561" s="1109"/>
      <c r="U561" s="1109"/>
      <c r="V561" s="1109"/>
      <c r="W561" s="1109"/>
      <c r="X561" s="1109"/>
    </row>
    <row r="562" spans="1:24">
      <c r="A562" s="699"/>
      <c r="B562" s="114"/>
      <c r="C562" s="119"/>
      <c r="D562" s="1108"/>
      <c r="E562" s="1109"/>
      <c r="F562" s="1109"/>
      <c r="G562" s="1109"/>
      <c r="H562" s="1109"/>
      <c r="I562" s="1109"/>
      <c r="J562" s="1109"/>
      <c r="K562" s="1109"/>
      <c r="L562" s="1109"/>
      <c r="M562" s="1109"/>
      <c r="N562" s="1109"/>
      <c r="O562" s="1109"/>
      <c r="P562" s="1109"/>
      <c r="Q562" s="1109"/>
      <c r="R562" s="1109"/>
      <c r="S562" s="1109"/>
      <c r="T562" s="1109"/>
      <c r="U562" s="1109"/>
      <c r="V562" s="1109"/>
      <c r="W562" s="1109"/>
      <c r="X562" s="1109"/>
    </row>
    <row r="563" spans="1:24">
      <c r="A563" s="699"/>
      <c r="B563" s="114"/>
      <c r="C563" s="119"/>
      <c r="D563" s="1108"/>
      <c r="E563" s="1109"/>
      <c r="F563" s="1109"/>
      <c r="G563" s="1109"/>
      <c r="H563" s="1109"/>
      <c r="I563" s="1109"/>
      <c r="J563" s="1109"/>
      <c r="K563" s="1109"/>
      <c r="L563" s="1109"/>
      <c r="M563" s="1109"/>
      <c r="N563" s="1109"/>
      <c r="O563" s="1109"/>
      <c r="P563" s="1109"/>
      <c r="Q563" s="1109"/>
      <c r="R563" s="1109"/>
      <c r="S563" s="1109"/>
      <c r="T563" s="1109"/>
      <c r="U563" s="1109"/>
      <c r="V563" s="1109"/>
      <c r="W563" s="1109"/>
      <c r="X563" s="1109"/>
    </row>
    <row r="564" spans="1:24">
      <c r="A564" s="699"/>
      <c r="B564" s="114"/>
      <c r="C564" s="119"/>
      <c r="D564" s="1108"/>
      <c r="E564" s="1109"/>
      <c r="F564" s="1109"/>
      <c r="G564" s="1109"/>
      <c r="H564" s="1109"/>
      <c r="I564" s="1109"/>
      <c r="J564" s="1109"/>
      <c r="K564" s="1109"/>
      <c r="L564" s="1109"/>
      <c r="M564" s="1109"/>
      <c r="N564" s="1109"/>
      <c r="O564" s="1109"/>
      <c r="P564" s="1109"/>
      <c r="Q564" s="1109"/>
      <c r="R564" s="1109"/>
      <c r="S564" s="1109"/>
      <c r="T564" s="1109"/>
      <c r="U564" s="1109"/>
      <c r="V564" s="1109"/>
      <c r="W564" s="1109"/>
      <c r="X564" s="1109"/>
    </row>
    <row r="565" spans="1:24">
      <c r="A565" s="699"/>
      <c r="B565" s="114"/>
      <c r="C565" s="119"/>
      <c r="D565" s="1108"/>
      <c r="E565" s="1109"/>
      <c r="F565" s="1109"/>
      <c r="G565" s="1109"/>
      <c r="H565" s="1109"/>
      <c r="I565" s="1109"/>
      <c r="J565" s="1109"/>
      <c r="K565" s="1109"/>
      <c r="L565" s="1109"/>
      <c r="M565" s="1109"/>
      <c r="N565" s="1109"/>
      <c r="O565" s="1109"/>
      <c r="P565" s="1109"/>
      <c r="Q565" s="1109"/>
      <c r="R565" s="1109"/>
      <c r="S565" s="1109"/>
      <c r="T565" s="1109"/>
      <c r="U565" s="1109"/>
      <c r="V565" s="1109"/>
      <c r="W565" s="1109"/>
      <c r="X565" s="1109"/>
    </row>
    <row r="566" spans="1:24">
      <c r="A566" s="699"/>
      <c r="B566" s="114"/>
      <c r="C566" s="119"/>
      <c r="D566" s="1108"/>
      <c r="E566" s="1109"/>
      <c r="F566" s="1109"/>
      <c r="G566" s="1109"/>
      <c r="H566" s="1109"/>
      <c r="I566" s="1109"/>
      <c r="J566" s="1109"/>
      <c r="K566" s="1109"/>
      <c r="L566" s="1109"/>
      <c r="M566" s="1109"/>
      <c r="N566" s="1109"/>
      <c r="O566" s="1109"/>
      <c r="P566" s="1109"/>
      <c r="Q566" s="1109"/>
      <c r="R566" s="1109"/>
      <c r="S566" s="1109"/>
      <c r="T566" s="1109"/>
      <c r="U566" s="1109"/>
      <c r="V566" s="1109"/>
      <c r="W566" s="1109"/>
      <c r="X566" s="1109"/>
    </row>
    <row r="567" spans="1:24">
      <c r="A567" s="699"/>
      <c r="B567" s="114"/>
      <c r="C567" s="119"/>
      <c r="D567" s="1108"/>
      <c r="E567" s="1109"/>
      <c r="F567" s="1109"/>
      <c r="G567" s="1109"/>
      <c r="H567" s="1109"/>
      <c r="I567" s="1109"/>
      <c r="J567" s="1109"/>
      <c r="K567" s="1109"/>
      <c r="L567" s="1109"/>
      <c r="M567" s="1109"/>
      <c r="N567" s="1109"/>
      <c r="O567" s="1109"/>
      <c r="P567" s="1109"/>
      <c r="Q567" s="1109"/>
      <c r="R567" s="1109"/>
      <c r="S567" s="1109"/>
      <c r="T567" s="1109"/>
      <c r="U567" s="1109"/>
      <c r="V567" s="1109"/>
      <c r="W567" s="1109"/>
      <c r="X567" s="1109"/>
    </row>
    <row r="568" spans="1:24">
      <c r="A568" s="699"/>
      <c r="B568" s="114"/>
      <c r="C568" s="119"/>
      <c r="D568" s="1108"/>
      <c r="E568" s="1109"/>
      <c r="F568" s="1109"/>
      <c r="G568" s="1109"/>
      <c r="H568" s="1109"/>
      <c r="I568" s="1109"/>
      <c r="J568" s="1109"/>
      <c r="K568" s="1109"/>
      <c r="L568" s="1109"/>
      <c r="M568" s="1109"/>
      <c r="N568" s="1109"/>
      <c r="O568" s="1109"/>
      <c r="P568" s="1109"/>
      <c r="Q568" s="1109"/>
      <c r="R568" s="1109"/>
      <c r="S568" s="1109"/>
      <c r="T568" s="1109"/>
      <c r="U568" s="1109"/>
      <c r="V568" s="1109"/>
      <c r="W568" s="1109"/>
      <c r="X568" s="1109"/>
    </row>
    <row r="569" spans="1:24">
      <c r="A569" s="699"/>
      <c r="B569" s="114"/>
      <c r="C569" s="119"/>
      <c r="D569" s="1108"/>
      <c r="E569" s="1109"/>
      <c r="F569" s="1109"/>
      <c r="G569" s="1109"/>
      <c r="H569" s="1109"/>
      <c r="I569" s="1109"/>
      <c r="J569" s="1109"/>
      <c r="K569" s="1109"/>
      <c r="L569" s="1109"/>
      <c r="M569" s="1109"/>
      <c r="N569" s="1109"/>
      <c r="O569" s="1109"/>
      <c r="P569" s="1109"/>
      <c r="Q569" s="1109"/>
      <c r="R569" s="1109"/>
      <c r="S569" s="1109"/>
      <c r="T569" s="1109"/>
      <c r="U569" s="1109"/>
      <c r="V569" s="1109"/>
      <c r="W569" s="1109"/>
      <c r="X569" s="1109"/>
    </row>
    <row r="570" spans="1:24">
      <c r="A570" s="699"/>
      <c r="B570" s="114"/>
      <c r="C570" s="119"/>
      <c r="D570" s="1108"/>
      <c r="E570" s="1109"/>
      <c r="F570" s="1109"/>
      <c r="G570" s="1109"/>
      <c r="H570" s="1109"/>
      <c r="I570" s="1109"/>
      <c r="J570" s="1109"/>
      <c r="K570" s="1109"/>
      <c r="L570" s="1109"/>
      <c r="M570" s="1109"/>
      <c r="N570" s="1109"/>
      <c r="O570" s="1109"/>
      <c r="P570" s="1109"/>
      <c r="Q570" s="1109"/>
      <c r="R570" s="1109"/>
      <c r="S570" s="1109"/>
      <c r="T570" s="1109"/>
      <c r="U570" s="1109"/>
      <c r="V570" s="1109"/>
      <c r="W570" s="1109"/>
      <c r="X570" s="1109"/>
    </row>
    <row r="571" spans="1:24">
      <c r="A571" s="699"/>
      <c r="B571" s="114"/>
      <c r="C571" s="119"/>
      <c r="D571" s="1108"/>
      <c r="E571" s="1109"/>
      <c r="F571" s="1109"/>
      <c r="G571" s="1109"/>
      <c r="H571" s="1109"/>
      <c r="I571" s="1109"/>
      <c r="J571" s="1109"/>
      <c r="K571" s="1109"/>
      <c r="L571" s="1109"/>
      <c r="M571" s="1109"/>
      <c r="N571" s="1109"/>
      <c r="O571" s="1109"/>
      <c r="P571" s="1109"/>
      <c r="Q571" s="1109"/>
      <c r="R571" s="1109"/>
      <c r="S571" s="1109"/>
      <c r="T571" s="1109"/>
      <c r="U571" s="1109"/>
      <c r="V571" s="1109"/>
      <c r="W571" s="1109"/>
      <c r="X571" s="1109"/>
    </row>
    <row r="572" spans="1:24">
      <c r="A572" s="699"/>
      <c r="B572" s="114"/>
      <c r="C572" s="119"/>
      <c r="D572" s="1108"/>
      <c r="E572" s="1109"/>
      <c r="F572" s="1109"/>
      <c r="G572" s="1109"/>
      <c r="H572" s="1109"/>
      <c r="I572" s="1109"/>
      <c r="J572" s="1109"/>
      <c r="K572" s="1109"/>
      <c r="L572" s="1109"/>
      <c r="M572" s="1109"/>
      <c r="N572" s="1109"/>
      <c r="O572" s="1109"/>
      <c r="P572" s="1109"/>
      <c r="Q572" s="1109"/>
      <c r="R572" s="1109"/>
      <c r="S572" s="1109"/>
      <c r="T572" s="1109"/>
      <c r="U572" s="1109"/>
      <c r="V572" s="1109"/>
      <c r="W572" s="1109"/>
      <c r="X572" s="1109"/>
    </row>
    <row r="573" spans="1:24">
      <c r="A573" s="699"/>
      <c r="B573" s="114"/>
      <c r="C573" s="119"/>
      <c r="D573" s="1108"/>
      <c r="E573" s="1109"/>
      <c r="F573" s="1109"/>
      <c r="G573" s="1109"/>
      <c r="H573" s="1109"/>
      <c r="I573" s="1109"/>
      <c r="J573" s="1109"/>
      <c r="K573" s="1109"/>
      <c r="L573" s="1109"/>
      <c r="M573" s="1109"/>
      <c r="N573" s="1109"/>
      <c r="O573" s="1109"/>
      <c r="P573" s="1109"/>
      <c r="Q573" s="1109"/>
      <c r="R573" s="1109"/>
      <c r="S573" s="1109"/>
      <c r="T573" s="1109"/>
      <c r="U573" s="1109"/>
      <c r="V573" s="1109"/>
      <c r="W573" s="1109"/>
      <c r="X573" s="1109"/>
    </row>
    <row r="574" spans="1:24">
      <c r="A574" s="699"/>
      <c r="B574" s="114"/>
      <c r="C574" s="119"/>
      <c r="D574" s="1108"/>
      <c r="E574" s="1109"/>
      <c r="F574" s="1109"/>
      <c r="G574" s="1109"/>
      <c r="H574" s="1109"/>
      <c r="I574" s="1109"/>
      <c r="J574" s="1109"/>
      <c r="K574" s="1109"/>
      <c r="L574" s="1109"/>
      <c r="M574" s="1109"/>
      <c r="N574" s="1109"/>
      <c r="O574" s="1109"/>
      <c r="P574" s="1109"/>
      <c r="Q574" s="1109"/>
      <c r="R574" s="1109"/>
      <c r="S574" s="1109"/>
      <c r="T574" s="1109"/>
      <c r="U574" s="1109"/>
      <c r="V574" s="1109"/>
      <c r="W574" s="1109"/>
      <c r="X574" s="1109"/>
    </row>
    <row r="575" spans="1:24">
      <c r="A575" s="699"/>
      <c r="B575" s="114"/>
      <c r="C575" s="119"/>
      <c r="D575" s="1108"/>
      <c r="E575" s="1109"/>
      <c r="F575" s="1109"/>
      <c r="G575" s="1109"/>
      <c r="H575" s="1109"/>
      <c r="I575" s="1109"/>
      <c r="J575" s="1109"/>
      <c r="K575" s="1109"/>
      <c r="L575" s="1109"/>
      <c r="M575" s="1109"/>
      <c r="N575" s="1109"/>
      <c r="O575" s="1109"/>
      <c r="P575" s="1109"/>
      <c r="Q575" s="1109"/>
      <c r="R575" s="1109"/>
      <c r="S575" s="1109"/>
      <c r="T575" s="1109"/>
      <c r="U575" s="1109"/>
      <c r="V575" s="1109"/>
      <c r="W575" s="1109"/>
      <c r="X575" s="1109"/>
    </row>
    <row r="576" spans="1:24">
      <c r="A576" s="699"/>
      <c r="B576" s="114"/>
      <c r="C576" s="119"/>
      <c r="D576" s="1108"/>
      <c r="E576" s="1109"/>
      <c r="F576" s="1109"/>
      <c r="G576" s="1109"/>
      <c r="H576" s="1109"/>
      <c r="I576" s="1109"/>
      <c r="J576" s="1109"/>
      <c r="K576" s="1109"/>
      <c r="L576" s="1109"/>
      <c r="M576" s="1109"/>
      <c r="N576" s="1109"/>
      <c r="O576" s="1109"/>
      <c r="P576" s="1109"/>
      <c r="Q576" s="1109"/>
      <c r="R576" s="1109"/>
      <c r="S576" s="1109"/>
      <c r="T576" s="1109"/>
      <c r="U576" s="1109"/>
      <c r="V576" s="1109"/>
      <c r="W576" s="1109"/>
      <c r="X576" s="1109"/>
    </row>
    <row r="577" spans="1:24">
      <c r="A577" s="699"/>
      <c r="B577" s="114"/>
      <c r="C577" s="119"/>
      <c r="D577" s="1108"/>
      <c r="E577" s="1109"/>
      <c r="F577" s="1109"/>
      <c r="G577" s="1109"/>
      <c r="H577" s="1109"/>
      <c r="I577" s="1109"/>
      <c r="J577" s="1109"/>
      <c r="K577" s="1109"/>
      <c r="L577" s="1109"/>
      <c r="M577" s="1109"/>
      <c r="N577" s="1109"/>
      <c r="O577" s="1109"/>
      <c r="P577" s="1109"/>
      <c r="Q577" s="1109"/>
      <c r="R577" s="1109"/>
      <c r="S577" s="1109"/>
      <c r="T577" s="1109"/>
      <c r="U577" s="1109"/>
      <c r="V577" s="1109"/>
      <c r="W577" s="1109"/>
      <c r="X577" s="1109"/>
    </row>
    <row r="578" spans="1:24">
      <c r="A578" s="699"/>
      <c r="B578" s="114"/>
      <c r="C578" s="119"/>
      <c r="D578" s="1108"/>
      <c r="E578" s="1109"/>
      <c r="F578" s="1109"/>
      <c r="G578" s="1109"/>
      <c r="H578" s="1109"/>
      <c r="I578" s="1109"/>
      <c r="J578" s="1109"/>
      <c r="K578" s="1109"/>
      <c r="L578" s="1109"/>
      <c r="M578" s="1109"/>
      <c r="N578" s="1109"/>
      <c r="O578" s="1109"/>
      <c r="P578" s="1109"/>
      <c r="Q578" s="1109"/>
      <c r="R578" s="1109"/>
      <c r="S578" s="1109"/>
      <c r="T578" s="1109"/>
      <c r="U578" s="1109"/>
      <c r="V578" s="1109"/>
      <c r="W578" s="1109"/>
      <c r="X578" s="1109"/>
    </row>
    <row r="579" spans="1:24">
      <c r="A579" s="699"/>
      <c r="B579" s="114"/>
      <c r="C579" s="119"/>
      <c r="D579" s="1108"/>
      <c r="E579" s="1109"/>
      <c r="F579" s="1109"/>
      <c r="G579" s="1109"/>
      <c r="H579" s="1109"/>
      <c r="I579" s="1109"/>
      <c r="J579" s="1109"/>
      <c r="K579" s="1109"/>
      <c r="L579" s="1109"/>
      <c r="M579" s="1109"/>
      <c r="N579" s="1109"/>
      <c r="O579" s="1109"/>
      <c r="P579" s="1109"/>
      <c r="Q579" s="1109"/>
      <c r="R579" s="1109"/>
      <c r="S579" s="1109"/>
      <c r="T579" s="1109"/>
      <c r="U579" s="1109"/>
      <c r="V579" s="1109"/>
      <c r="W579" s="1109"/>
      <c r="X579" s="1109"/>
    </row>
    <row r="580" spans="1:24">
      <c r="A580" s="699"/>
      <c r="B580" s="114"/>
      <c r="C580" s="119"/>
      <c r="D580" s="1108"/>
      <c r="E580" s="1109"/>
      <c r="F580" s="1109"/>
      <c r="G580" s="1109"/>
      <c r="H580" s="1109"/>
      <c r="I580" s="1109"/>
      <c r="J580" s="1109"/>
      <c r="K580" s="1109"/>
      <c r="L580" s="1109"/>
      <c r="M580" s="1109"/>
      <c r="N580" s="1109"/>
      <c r="O580" s="1109"/>
      <c r="P580" s="1109"/>
      <c r="Q580" s="1109"/>
      <c r="R580" s="1109"/>
      <c r="S580" s="1109"/>
      <c r="T580" s="1109"/>
      <c r="U580" s="1109"/>
      <c r="V580" s="1109"/>
      <c r="W580" s="1109"/>
      <c r="X580" s="1109"/>
    </row>
    <row r="581" spans="1:24">
      <c r="A581" s="699"/>
      <c r="B581" s="114"/>
      <c r="C581" s="119"/>
      <c r="D581" s="1108"/>
      <c r="E581" s="1109"/>
      <c r="F581" s="1109"/>
      <c r="G581" s="1109"/>
      <c r="H581" s="1109"/>
      <c r="I581" s="1109"/>
      <c r="J581" s="1109"/>
      <c r="K581" s="1109"/>
      <c r="L581" s="1109"/>
      <c r="M581" s="1109"/>
      <c r="N581" s="1109"/>
      <c r="O581" s="1109"/>
      <c r="P581" s="1109"/>
      <c r="Q581" s="1109"/>
      <c r="R581" s="1109"/>
      <c r="S581" s="1109"/>
      <c r="T581" s="1109"/>
      <c r="U581" s="1109"/>
      <c r="V581" s="1109"/>
      <c r="W581" s="1109"/>
      <c r="X581" s="1109"/>
    </row>
    <row r="582" spans="1:24">
      <c r="A582" s="699"/>
      <c r="B582" s="114"/>
      <c r="C582" s="119"/>
      <c r="D582" s="1108"/>
      <c r="E582" s="1109"/>
      <c r="F582" s="1109"/>
      <c r="G582" s="1109"/>
      <c r="H582" s="1109"/>
      <c r="I582" s="1109"/>
      <c r="J582" s="1109"/>
      <c r="K582" s="1109"/>
      <c r="L582" s="1109"/>
      <c r="M582" s="1109"/>
      <c r="N582" s="1109"/>
      <c r="O582" s="1109"/>
      <c r="P582" s="1109"/>
      <c r="Q582" s="1109"/>
      <c r="R582" s="1109"/>
      <c r="S582" s="1109"/>
      <c r="T582" s="1109"/>
      <c r="U582" s="1109"/>
      <c r="V582" s="1109"/>
      <c r="W582" s="1109"/>
      <c r="X582" s="1109"/>
    </row>
    <row r="583" spans="1:24">
      <c r="A583" s="699"/>
      <c r="B583" s="114"/>
      <c r="C583" s="119"/>
      <c r="D583" s="1108"/>
      <c r="E583" s="1109"/>
      <c r="F583" s="1109"/>
      <c r="G583" s="1109"/>
      <c r="H583" s="1109"/>
      <c r="I583" s="1109"/>
      <c r="J583" s="1109"/>
      <c r="K583" s="1109"/>
      <c r="L583" s="1109"/>
      <c r="M583" s="1109"/>
      <c r="N583" s="1109"/>
      <c r="O583" s="1109"/>
      <c r="P583" s="1109"/>
      <c r="Q583" s="1109"/>
      <c r="R583" s="1109"/>
      <c r="S583" s="1109"/>
      <c r="T583" s="1109"/>
      <c r="U583" s="1109"/>
      <c r="V583" s="1109"/>
      <c r="W583" s="1109"/>
      <c r="X583" s="1109"/>
    </row>
    <row r="584" spans="1:24">
      <c r="A584" s="699"/>
      <c r="B584" s="114"/>
      <c r="C584" s="119"/>
      <c r="D584" s="1108"/>
      <c r="E584" s="1109"/>
      <c r="F584" s="1109"/>
      <c r="G584" s="1109"/>
      <c r="H584" s="1109"/>
      <c r="I584" s="1109"/>
      <c r="J584" s="1109"/>
      <c r="K584" s="1109"/>
      <c r="L584" s="1109"/>
      <c r="M584" s="1109"/>
      <c r="N584" s="1109"/>
      <c r="O584" s="1109"/>
      <c r="P584" s="1109"/>
      <c r="Q584" s="1109"/>
      <c r="R584" s="1109"/>
      <c r="S584" s="1109"/>
      <c r="T584" s="1109"/>
      <c r="U584" s="1109"/>
      <c r="V584" s="1109"/>
      <c r="W584" s="1109"/>
      <c r="X584" s="1109"/>
    </row>
    <row r="585" spans="1:24">
      <c r="A585" s="699"/>
      <c r="B585" s="114"/>
      <c r="C585" s="119"/>
      <c r="D585" s="1108"/>
      <c r="E585" s="1109"/>
      <c r="F585" s="1109"/>
      <c r="G585" s="1109"/>
      <c r="H585" s="1109"/>
      <c r="I585" s="1109"/>
      <c r="J585" s="1109"/>
      <c r="K585" s="1109"/>
      <c r="L585" s="1109"/>
      <c r="M585" s="1109"/>
      <c r="N585" s="1109"/>
      <c r="O585" s="1109"/>
      <c r="P585" s="1109"/>
      <c r="Q585" s="1109"/>
      <c r="R585" s="1109"/>
      <c r="S585" s="1109"/>
      <c r="T585" s="1109"/>
      <c r="U585" s="1109"/>
      <c r="V585" s="1109"/>
      <c r="W585" s="1109"/>
      <c r="X585" s="1109"/>
    </row>
    <row r="586" spans="1:24">
      <c r="A586" s="699"/>
      <c r="B586" s="114"/>
      <c r="C586" s="119"/>
      <c r="D586" s="1108"/>
      <c r="E586" s="1109"/>
      <c r="F586" s="1109"/>
      <c r="G586" s="1109"/>
      <c r="H586" s="1109"/>
      <c r="I586" s="1109"/>
      <c r="J586" s="1109"/>
      <c r="K586" s="1109"/>
      <c r="L586" s="1109"/>
      <c r="M586" s="1109"/>
      <c r="N586" s="1109"/>
      <c r="O586" s="1109"/>
      <c r="P586" s="1109"/>
      <c r="Q586" s="1109"/>
      <c r="R586" s="1109"/>
      <c r="S586" s="1109"/>
      <c r="T586" s="1109"/>
      <c r="U586" s="1109"/>
      <c r="V586" s="1109"/>
      <c r="W586" s="1109"/>
      <c r="X586" s="1109"/>
    </row>
    <row r="587" spans="1:24">
      <c r="A587" s="699"/>
      <c r="B587" s="114"/>
      <c r="C587" s="119"/>
      <c r="D587" s="1108"/>
      <c r="E587" s="1109"/>
      <c r="F587" s="1109"/>
      <c r="G587" s="1109"/>
      <c r="H587" s="1109"/>
      <c r="I587" s="1109"/>
      <c r="J587" s="1109"/>
      <c r="K587" s="1109"/>
      <c r="L587" s="1109"/>
      <c r="M587" s="1109"/>
      <c r="N587" s="1109"/>
      <c r="O587" s="1109"/>
      <c r="P587" s="1109"/>
      <c r="Q587" s="1109"/>
      <c r="R587" s="1109"/>
      <c r="S587" s="1109"/>
      <c r="T587" s="1109"/>
      <c r="U587" s="1109"/>
      <c r="V587" s="1109"/>
      <c r="W587" s="1109"/>
      <c r="X587" s="1109"/>
    </row>
    <row r="588" spans="1:24">
      <c r="A588" s="699"/>
      <c r="B588" s="114"/>
      <c r="C588" s="119"/>
      <c r="D588" s="1108"/>
      <c r="E588" s="1109"/>
      <c r="F588" s="1109"/>
      <c r="G588" s="1109"/>
      <c r="H588" s="1109"/>
      <c r="I588" s="1109"/>
      <c r="J588" s="1109"/>
      <c r="K588" s="1109"/>
      <c r="L588" s="1109"/>
      <c r="M588" s="1109"/>
      <c r="N588" s="1109"/>
      <c r="O588" s="1109"/>
      <c r="P588" s="1109"/>
      <c r="Q588" s="1109"/>
      <c r="R588" s="1109"/>
      <c r="S588" s="1109"/>
      <c r="T588" s="1109"/>
      <c r="U588" s="1109"/>
      <c r="V588" s="1109"/>
      <c r="W588" s="1109"/>
      <c r="X588" s="1109"/>
    </row>
    <row r="589" spans="1:24">
      <c r="A589" s="699"/>
      <c r="B589" s="114"/>
      <c r="C589" s="119"/>
      <c r="D589" s="1108"/>
      <c r="E589" s="1109"/>
      <c r="F589" s="1109"/>
      <c r="G589" s="1109"/>
      <c r="H589" s="1109"/>
      <c r="I589" s="1109"/>
      <c r="J589" s="1109"/>
      <c r="K589" s="1109"/>
      <c r="L589" s="1109"/>
      <c r="M589" s="1109"/>
      <c r="N589" s="1109"/>
      <c r="O589" s="1109"/>
      <c r="P589" s="1109"/>
      <c r="Q589" s="1109"/>
      <c r="R589" s="1109"/>
      <c r="S589" s="1109"/>
      <c r="T589" s="1109"/>
      <c r="U589" s="1109"/>
      <c r="V589" s="1109"/>
      <c r="W589" s="1109"/>
      <c r="X589" s="1109"/>
    </row>
    <row r="590" spans="1:24">
      <c r="A590" s="699"/>
      <c r="B590" s="114"/>
      <c r="C590" s="119"/>
      <c r="D590" s="1108"/>
      <c r="E590" s="1109"/>
      <c r="F590" s="1109"/>
      <c r="G590" s="1109"/>
      <c r="H590" s="1109"/>
      <c r="I590" s="1109"/>
      <c r="J590" s="1109"/>
      <c r="K590" s="1109"/>
      <c r="L590" s="1109"/>
      <c r="M590" s="1109"/>
      <c r="N590" s="1109"/>
      <c r="O590" s="1109"/>
      <c r="P590" s="1109"/>
      <c r="Q590" s="1109"/>
      <c r="R590" s="1109"/>
      <c r="S590" s="1109"/>
      <c r="T590" s="1109"/>
      <c r="U590" s="1109"/>
      <c r="V590" s="1109"/>
      <c r="W590" s="1109"/>
      <c r="X590" s="1109"/>
    </row>
    <row r="591" spans="1:24">
      <c r="A591" s="699"/>
      <c r="B591" s="114"/>
      <c r="C591" s="119"/>
      <c r="D591" s="1108"/>
      <c r="E591" s="1109"/>
      <c r="F591" s="1109"/>
      <c r="G591" s="1109"/>
      <c r="H591" s="1109"/>
      <c r="I591" s="1109"/>
      <c r="J591" s="1109"/>
      <c r="K591" s="1109"/>
      <c r="L591" s="1109"/>
      <c r="M591" s="1109"/>
      <c r="N591" s="1109"/>
      <c r="O591" s="1109"/>
      <c r="P591" s="1109"/>
      <c r="Q591" s="1109"/>
      <c r="R591" s="1109"/>
      <c r="S591" s="1109"/>
      <c r="T591" s="1109"/>
      <c r="U591" s="1109"/>
      <c r="V591" s="1109"/>
      <c r="W591" s="1109"/>
      <c r="X591" s="1109"/>
    </row>
    <row r="592" spans="1:24">
      <c r="A592" s="699"/>
      <c r="B592" s="114"/>
      <c r="C592" s="119"/>
      <c r="D592" s="1108"/>
      <c r="E592" s="1109"/>
      <c r="F592" s="1109"/>
      <c r="G592" s="1109"/>
      <c r="H592" s="1109"/>
      <c r="I592" s="1109"/>
      <c r="J592" s="1109"/>
      <c r="K592" s="1109"/>
      <c r="L592" s="1109"/>
      <c r="M592" s="1109"/>
      <c r="N592" s="1109"/>
      <c r="O592" s="1109"/>
      <c r="P592" s="1109"/>
      <c r="Q592" s="1109"/>
      <c r="R592" s="1109"/>
      <c r="S592" s="1109"/>
      <c r="T592" s="1109"/>
      <c r="U592" s="1109"/>
      <c r="V592" s="1109"/>
      <c r="W592" s="1109"/>
      <c r="X592" s="1109"/>
    </row>
    <row r="593" spans="1:24">
      <c r="A593" s="699"/>
      <c r="B593" s="114"/>
      <c r="C593" s="119"/>
      <c r="D593" s="1108"/>
      <c r="E593" s="1109"/>
      <c r="F593" s="1109"/>
      <c r="G593" s="1109"/>
      <c r="H593" s="1109"/>
      <c r="I593" s="1109"/>
      <c r="J593" s="1109"/>
      <c r="K593" s="1109"/>
      <c r="L593" s="1109"/>
      <c r="M593" s="1109"/>
      <c r="N593" s="1109"/>
      <c r="O593" s="1109"/>
      <c r="P593" s="1109"/>
      <c r="Q593" s="1109"/>
      <c r="R593" s="1109"/>
      <c r="S593" s="1109"/>
      <c r="T593" s="1109"/>
      <c r="U593" s="1109"/>
      <c r="V593" s="1109"/>
      <c r="W593" s="1109"/>
      <c r="X593" s="1109"/>
    </row>
    <row r="594" spans="1:24">
      <c r="A594" s="699"/>
      <c r="B594" s="114"/>
      <c r="C594" s="119"/>
      <c r="D594" s="1108"/>
      <c r="E594" s="1109"/>
      <c r="F594" s="1109"/>
      <c r="G594" s="1109"/>
      <c r="H594" s="1109"/>
      <c r="I594" s="1109"/>
      <c r="J594" s="1109"/>
      <c r="K594" s="1109"/>
      <c r="L594" s="1109"/>
      <c r="M594" s="1109"/>
      <c r="N594" s="1109"/>
      <c r="O594" s="1109"/>
      <c r="P594" s="1109"/>
      <c r="Q594" s="1109"/>
      <c r="R594" s="1109"/>
      <c r="S594" s="1109"/>
      <c r="T594" s="1109"/>
      <c r="U594" s="1109"/>
      <c r="V594" s="1109"/>
      <c r="W594" s="1109"/>
      <c r="X594" s="1109"/>
    </row>
    <row r="595" spans="1:24">
      <c r="A595" s="699"/>
      <c r="B595" s="114"/>
      <c r="C595" s="119"/>
      <c r="D595" s="1108"/>
      <c r="E595" s="1109"/>
      <c r="F595" s="1109"/>
      <c r="G595" s="1109"/>
      <c r="H595" s="1109"/>
      <c r="I595" s="1109"/>
      <c r="J595" s="1109"/>
      <c r="K595" s="1109"/>
      <c r="L595" s="1109"/>
      <c r="M595" s="1109"/>
      <c r="N595" s="1109"/>
      <c r="O595" s="1109"/>
      <c r="P595" s="1109"/>
      <c r="Q595" s="1109"/>
      <c r="R595" s="1109"/>
      <c r="S595" s="1109"/>
      <c r="T595" s="1109"/>
      <c r="U595" s="1109"/>
      <c r="V595" s="1109"/>
      <c r="W595" s="1109"/>
      <c r="X595" s="1109"/>
    </row>
    <row r="596" spans="1:24">
      <c r="A596" s="699"/>
      <c r="B596" s="114"/>
      <c r="C596" s="119"/>
      <c r="D596" s="1108"/>
      <c r="E596" s="1109"/>
      <c r="F596" s="1109"/>
      <c r="G596" s="1109"/>
      <c r="H596" s="1109"/>
      <c r="I596" s="1109"/>
      <c r="J596" s="1109"/>
      <c r="K596" s="1109"/>
      <c r="L596" s="1109"/>
      <c r="M596" s="1109"/>
      <c r="N596" s="1109"/>
      <c r="O596" s="1109"/>
      <c r="P596" s="1109"/>
      <c r="Q596" s="1109"/>
      <c r="R596" s="1109"/>
      <c r="S596" s="1109"/>
      <c r="T596" s="1109"/>
      <c r="U596" s="1109"/>
      <c r="V596" s="1109"/>
      <c r="W596" s="1109"/>
      <c r="X596" s="1109"/>
    </row>
    <row r="597" spans="1:24">
      <c r="A597" s="699"/>
      <c r="B597" s="114"/>
      <c r="C597" s="119"/>
      <c r="D597" s="1108"/>
      <c r="E597" s="1109"/>
      <c r="F597" s="1109"/>
      <c r="G597" s="1109"/>
      <c r="H597" s="1109"/>
      <c r="I597" s="1109"/>
      <c r="J597" s="1109"/>
      <c r="K597" s="1109"/>
      <c r="L597" s="1109"/>
      <c r="M597" s="1109"/>
      <c r="N597" s="1109"/>
      <c r="O597" s="1109"/>
      <c r="P597" s="1109"/>
      <c r="Q597" s="1109"/>
      <c r="R597" s="1109"/>
      <c r="S597" s="1109"/>
      <c r="T597" s="1109"/>
      <c r="U597" s="1109"/>
      <c r="V597" s="1109"/>
      <c r="W597" s="1109"/>
      <c r="X597" s="1109"/>
    </row>
    <row r="598" spans="1:24">
      <c r="A598" s="699"/>
      <c r="B598" s="114"/>
      <c r="C598" s="119"/>
      <c r="D598" s="1108"/>
      <c r="E598" s="1109"/>
      <c r="F598" s="1109"/>
      <c r="G598" s="1109"/>
      <c r="H598" s="1109"/>
      <c r="I598" s="1109"/>
      <c r="J598" s="1109"/>
      <c r="K598" s="1109"/>
      <c r="L598" s="1109"/>
      <c r="M598" s="1109"/>
      <c r="N598" s="1109"/>
      <c r="O598" s="1109"/>
      <c r="P598" s="1109"/>
      <c r="Q598" s="1109"/>
      <c r="R598" s="1109"/>
      <c r="S598" s="1109"/>
      <c r="T598" s="1109"/>
      <c r="U598" s="1109"/>
      <c r="V598" s="1109"/>
      <c r="W598" s="1109"/>
      <c r="X598" s="1109"/>
    </row>
    <row r="599" spans="1:24">
      <c r="A599" s="699"/>
      <c r="B599" s="114"/>
      <c r="C599" s="119"/>
      <c r="D599" s="1108"/>
      <c r="E599" s="1109"/>
      <c r="F599" s="1109"/>
      <c r="G599" s="1109"/>
      <c r="H599" s="1109"/>
      <c r="I599" s="1109"/>
      <c r="J599" s="1109"/>
      <c r="K599" s="1109"/>
      <c r="L599" s="1109"/>
      <c r="M599" s="1109"/>
      <c r="N599" s="1109"/>
      <c r="O599" s="1109"/>
      <c r="P599" s="1109"/>
      <c r="Q599" s="1109"/>
      <c r="R599" s="1109"/>
      <c r="S599" s="1109"/>
      <c r="T599" s="1109"/>
      <c r="U599" s="1109"/>
      <c r="V599" s="1109"/>
      <c r="W599" s="1109"/>
      <c r="X599" s="1109"/>
    </row>
    <row r="600" spans="1:24">
      <c r="A600" s="699"/>
      <c r="B600" s="114"/>
      <c r="C600" s="119"/>
      <c r="D600" s="1108"/>
      <c r="E600" s="1109"/>
      <c r="F600" s="1109"/>
      <c r="G600" s="1109"/>
      <c r="H600" s="1109"/>
      <c r="I600" s="1109"/>
      <c r="J600" s="1109"/>
      <c r="K600" s="1109"/>
      <c r="L600" s="1109"/>
      <c r="M600" s="1109"/>
      <c r="N600" s="1109"/>
      <c r="O600" s="1109"/>
      <c r="P600" s="1109"/>
      <c r="Q600" s="1109"/>
      <c r="R600" s="1109"/>
      <c r="S600" s="1109"/>
      <c r="T600" s="1109"/>
      <c r="U600" s="1109"/>
      <c r="V600" s="1109"/>
      <c r="W600" s="1109"/>
      <c r="X600" s="1109"/>
    </row>
    <row r="601" spans="1:24">
      <c r="A601" s="699"/>
      <c r="B601" s="114"/>
      <c r="C601" s="119"/>
      <c r="D601" s="1108"/>
      <c r="E601" s="1109"/>
      <c r="F601" s="1109"/>
      <c r="G601" s="1109"/>
      <c r="H601" s="1109"/>
      <c r="I601" s="1109"/>
      <c r="J601" s="1109"/>
      <c r="K601" s="1109"/>
      <c r="L601" s="1109"/>
      <c r="M601" s="1109"/>
      <c r="N601" s="1109"/>
      <c r="O601" s="1109"/>
      <c r="P601" s="1109"/>
      <c r="Q601" s="1109"/>
      <c r="R601" s="1109"/>
      <c r="S601" s="1109"/>
      <c r="T601" s="1109"/>
      <c r="U601" s="1109"/>
      <c r="V601" s="1109"/>
      <c r="W601" s="1109"/>
      <c r="X601" s="1109"/>
    </row>
    <row r="602" spans="1:24">
      <c r="A602" s="699"/>
      <c r="B602" s="114"/>
      <c r="C602" s="119"/>
      <c r="D602" s="1108"/>
      <c r="E602" s="1109"/>
      <c r="F602" s="1109"/>
      <c r="G602" s="1109"/>
      <c r="H602" s="1109"/>
      <c r="I602" s="1109"/>
      <c r="J602" s="1109"/>
      <c r="K602" s="1109"/>
      <c r="L602" s="1109"/>
      <c r="M602" s="1109"/>
      <c r="N602" s="1109"/>
      <c r="O602" s="1109"/>
      <c r="P602" s="1109"/>
      <c r="Q602" s="1109"/>
      <c r="R602" s="1109"/>
      <c r="S602" s="1109"/>
      <c r="T602" s="1109"/>
      <c r="U602" s="1109"/>
      <c r="V602" s="1109"/>
      <c r="W602" s="1109"/>
      <c r="X602" s="1109"/>
    </row>
    <row r="603" spans="1:24">
      <c r="A603" s="699"/>
      <c r="B603" s="114"/>
      <c r="C603" s="119"/>
      <c r="D603" s="1108"/>
      <c r="E603" s="1109"/>
      <c r="F603" s="1109"/>
      <c r="G603" s="1109"/>
      <c r="H603" s="1109"/>
      <c r="I603" s="1109"/>
      <c r="J603" s="1109"/>
      <c r="K603" s="1109"/>
      <c r="L603" s="1109"/>
      <c r="M603" s="1109"/>
      <c r="N603" s="1109"/>
      <c r="O603" s="1109"/>
      <c r="P603" s="1109"/>
      <c r="Q603" s="1109"/>
      <c r="R603" s="1109"/>
      <c r="S603" s="1109"/>
      <c r="T603" s="1109"/>
      <c r="U603" s="1109"/>
      <c r="V603" s="1109"/>
      <c r="W603" s="1109"/>
      <c r="X603" s="1109"/>
    </row>
    <row r="604" spans="1:24">
      <c r="A604" s="699"/>
      <c r="B604" s="114"/>
      <c r="C604" s="119"/>
      <c r="D604" s="1108"/>
      <c r="E604" s="1109"/>
      <c r="F604" s="1109"/>
      <c r="G604" s="1109"/>
      <c r="H604" s="1109"/>
      <c r="I604" s="1109"/>
      <c r="J604" s="1109"/>
      <c r="K604" s="1109"/>
      <c r="L604" s="1109"/>
      <c r="M604" s="1109"/>
      <c r="N604" s="1109"/>
      <c r="O604" s="1109"/>
      <c r="P604" s="1109"/>
      <c r="Q604" s="1109"/>
      <c r="R604" s="1109"/>
      <c r="S604" s="1109"/>
      <c r="T604" s="1109"/>
      <c r="U604" s="1109"/>
      <c r="V604" s="1109"/>
      <c r="W604" s="1109"/>
      <c r="X604" s="1109"/>
    </row>
    <row r="605" spans="1:24">
      <c r="A605" s="699"/>
      <c r="B605" s="114"/>
      <c r="C605" s="119"/>
      <c r="D605" s="1108"/>
      <c r="E605" s="1109"/>
      <c r="F605" s="1109"/>
      <c r="G605" s="1109"/>
      <c r="H605" s="1109"/>
      <c r="I605" s="1109"/>
      <c r="J605" s="1109"/>
      <c r="K605" s="1109"/>
      <c r="L605" s="1109"/>
      <c r="M605" s="1109"/>
      <c r="N605" s="1109"/>
      <c r="O605" s="1109"/>
      <c r="P605" s="1109"/>
      <c r="Q605" s="1109"/>
      <c r="R605" s="1109"/>
      <c r="S605" s="1109"/>
      <c r="T605" s="1109"/>
      <c r="U605" s="1109"/>
      <c r="V605" s="1109"/>
      <c r="W605" s="1109"/>
      <c r="X605" s="1109"/>
    </row>
    <row r="606" spans="1:24">
      <c r="A606" s="699"/>
      <c r="B606" s="114"/>
      <c r="C606" s="119"/>
      <c r="D606" s="1108"/>
      <c r="E606" s="1109"/>
      <c r="F606" s="1109"/>
      <c r="G606" s="1109"/>
      <c r="H606" s="1109"/>
      <c r="I606" s="1109"/>
      <c r="J606" s="1109"/>
      <c r="K606" s="1109"/>
      <c r="L606" s="1109"/>
      <c r="M606" s="1109"/>
      <c r="N606" s="1109"/>
      <c r="O606" s="1109"/>
      <c r="P606" s="1109"/>
      <c r="Q606" s="1109"/>
      <c r="R606" s="1109"/>
      <c r="S606" s="1109"/>
      <c r="T606" s="1109"/>
      <c r="U606" s="1109"/>
      <c r="V606" s="1109"/>
      <c r="W606" s="1109"/>
      <c r="X606" s="1109"/>
    </row>
    <row r="607" spans="1:24">
      <c r="A607" s="699"/>
      <c r="B607" s="114"/>
      <c r="C607" s="119"/>
      <c r="D607" s="1108"/>
      <c r="E607" s="1109"/>
      <c r="F607" s="1109"/>
      <c r="G607" s="1109"/>
      <c r="H607" s="1109"/>
      <c r="I607" s="1109"/>
      <c r="J607" s="1109"/>
      <c r="K607" s="1109"/>
      <c r="L607" s="1109"/>
      <c r="M607" s="1109"/>
      <c r="N607" s="1109"/>
      <c r="O607" s="1109"/>
      <c r="P607" s="1109"/>
      <c r="Q607" s="1109"/>
      <c r="R607" s="1109"/>
      <c r="S607" s="1109"/>
      <c r="T607" s="1109"/>
      <c r="U607" s="1109"/>
      <c r="V607" s="1109"/>
      <c r="W607" s="1109"/>
      <c r="X607" s="1109"/>
    </row>
    <row r="608" spans="1:24">
      <c r="A608" s="699"/>
      <c r="B608" s="114"/>
      <c r="C608" s="119"/>
      <c r="D608" s="1108"/>
      <c r="E608" s="1109"/>
      <c r="F608" s="1109"/>
      <c r="G608" s="1109"/>
      <c r="H608" s="1109"/>
      <c r="I608" s="1109"/>
      <c r="J608" s="1109"/>
      <c r="K608" s="1109"/>
      <c r="L608" s="1109"/>
      <c r="M608" s="1109"/>
      <c r="N608" s="1109"/>
      <c r="O608" s="1109"/>
      <c r="P608" s="1109"/>
      <c r="Q608" s="1109"/>
      <c r="R608" s="1109"/>
      <c r="S608" s="1109"/>
      <c r="T608" s="1109"/>
      <c r="U608" s="1109"/>
      <c r="V608" s="1109"/>
      <c r="W608" s="1109"/>
      <c r="X608" s="1109"/>
    </row>
    <row r="609" spans="1:24">
      <c r="A609" s="699"/>
      <c r="B609" s="114"/>
      <c r="C609" s="119"/>
      <c r="D609" s="1108"/>
      <c r="E609" s="1109"/>
      <c r="F609" s="1109"/>
      <c r="G609" s="1109"/>
      <c r="H609" s="1109"/>
      <c r="I609" s="1109"/>
      <c r="J609" s="1109"/>
      <c r="K609" s="1109"/>
      <c r="L609" s="1109"/>
      <c r="M609" s="1109"/>
      <c r="N609" s="1109"/>
      <c r="O609" s="1109"/>
      <c r="P609" s="1109"/>
      <c r="Q609" s="1109"/>
      <c r="R609" s="1109"/>
      <c r="S609" s="1109"/>
      <c r="T609" s="1109"/>
      <c r="U609" s="1109"/>
      <c r="V609" s="1109"/>
      <c r="W609" s="1109"/>
      <c r="X609" s="1109"/>
    </row>
    <row r="610" spans="1:24">
      <c r="A610" s="699"/>
      <c r="B610" s="114"/>
      <c r="C610" s="119"/>
      <c r="D610" s="1108"/>
      <c r="E610" s="1109"/>
      <c r="F610" s="1109"/>
      <c r="G610" s="1109"/>
      <c r="H610" s="1109"/>
      <c r="I610" s="1109"/>
      <c r="J610" s="1109"/>
      <c r="K610" s="1109"/>
      <c r="L610" s="1109"/>
      <c r="M610" s="1109"/>
      <c r="N610" s="1109"/>
      <c r="O610" s="1109"/>
      <c r="P610" s="1109"/>
      <c r="Q610" s="1109"/>
      <c r="R610" s="1109"/>
      <c r="S610" s="1109"/>
      <c r="T610" s="1109"/>
      <c r="U610" s="1109"/>
      <c r="V610" s="1109"/>
      <c r="W610" s="1109"/>
      <c r="X610" s="1109"/>
    </row>
    <row r="611" spans="1:24">
      <c r="A611" s="699"/>
      <c r="B611" s="114"/>
      <c r="C611" s="119"/>
      <c r="D611" s="1108"/>
      <c r="E611" s="1109"/>
      <c r="F611" s="1109"/>
      <c r="G611" s="1109"/>
      <c r="H611" s="1109"/>
      <c r="I611" s="1109"/>
      <c r="J611" s="1109"/>
      <c r="K611" s="1109"/>
      <c r="L611" s="1109"/>
      <c r="M611" s="1109"/>
      <c r="N611" s="1109"/>
      <c r="O611" s="1109"/>
      <c r="P611" s="1109"/>
      <c r="Q611" s="1109"/>
      <c r="R611" s="1109"/>
      <c r="S611" s="1109"/>
      <c r="T611" s="1109"/>
      <c r="U611" s="1109"/>
      <c r="V611" s="1109"/>
      <c r="W611" s="1109"/>
      <c r="X611" s="1109"/>
    </row>
    <row r="612" spans="1:24">
      <c r="A612" s="699"/>
      <c r="B612" s="114"/>
      <c r="C612" s="119"/>
      <c r="D612" s="1108"/>
      <c r="E612" s="1109"/>
      <c r="F612" s="1109"/>
      <c r="G612" s="1109"/>
      <c r="H612" s="1109"/>
      <c r="I612" s="1109"/>
      <c r="J612" s="1109"/>
      <c r="K612" s="1109"/>
      <c r="L612" s="1109"/>
      <c r="M612" s="1109"/>
      <c r="N612" s="1109"/>
      <c r="O612" s="1109"/>
      <c r="P612" s="1109"/>
      <c r="Q612" s="1109"/>
      <c r="R612" s="1109"/>
      <c r="S612" s="1109"/>
      <c r="T612" s="1109"/>
      <c r="U612" s="1109"/>
      <c r="V612" s="1109"/>
      <c r="W612" s="1109"/>
      <c r="X612" s="1109"/>
    </row>
    <row r="613" spans="1:24">
      <c r="A613" s="699"/>
      <c r="B613" s="114"/>
      <c r="C613" s="119"/>
      <c r="D613" s="1108"/>
      <c r="E613" s="1109"/>
      <c r="F613" s="1109"/>
      <c r="G613" s="1109"/>
      <c r="H613" s="1109"/>
      <c r="I613" s="1109"/>
      <c r="J613" s="1109"/>
      <c r="K613" s="1109"/>
      <c r="L613" s="1109"/>
      <c r="M613" s="1109"/>
      <c r="N613" s="1109"/>
      <c r="O613" s="1109"/>
      <c r="P613" s="1109"/>
      <c r="Q613" s="1109"/>
      <c r="R613" s="1109"/>
      <c r="S613" s="1109"/>
      <c r="T613" s="1109"/>
      <c r="U613" s="1109"/>
      <c r="V613" s="1109"/>
      <c r="W613" s="1109"/>
      <c r="X613" s="1109"/>
    </row>
    <row r="614" spans="1:24">
      <c r="A614" s="699"/>
      <c r="B614" s="114"/>
      <c r="C614" s="119"/>
      <c r="D614" s="1108"/>
      <c r="E614" s="1109"/>
      <c r="F614" s="1109"/>
      <c r="G614" s="1109"/>
      <c r="H614" s="1109"/>
      <c r="I614" s="1109"/>
      <c r="J614" s="1109"/>
      <c r="K614" s="1109"/>
      <c r="L614" s="1109"/>
      <c r="M614" s="1109"/>
      <c r="N614" s="1109"/>
      <c r="O614" s="1109"/>
      <c r="P614" s="1109"/>
      <c r="Q614" s="1109"/>
      <c r="R614" s="1109"/>
      <c r="S614" s="1109"/>
      <c r="T614" s="1109"/>
      <c r="U614" s="1109"/>
      <c r="V614" s="1109"/>
      <c r="W614" s="1109"/>
      <c r="X614" s="1109"/>
    </row>
    <row r="615" spans="1:24">
      <c r="A615" s="699"/>
      <c r="B615" s="114"/>
      <c r="C615" s="119"/>
      <c r="D615" s="1108"/>
      <c r="E615" s="1109"/>
      <c r="F615" s="1109"/>
      <c r="G615" s="1109"/>
      <c r="H615" s="1109"/>
      <c r="I615" s="1109"/>
      <c r="J615" s="1109"/>
      <c r="K615" s="1109"/>
      <c r="L615" s="1109"/>
      <c r="M615" s="1109"/>
      <c r="N615" s="1109"/>
      <c r="O615" s="1109"/>
      <c r="P615" s="1109"/>
      <c r="Q615" s="1109"/>
      <c r="R615" s="1109"/>
      <c r="S615" s="1109"/>
      <c r="T615" s="1109"/>
      <c r="U615" s="1109"/>
      <c r="V615" s="1109"/>
      <c r="W615" s="1109"/>
      <c r="X615" s="1109"/>
    </row>
    <row r="616" spans="1:24">
      <c r="A616" s="699"/>
      <c r="B616" s="114"/>
      <c r="C616" s="119"/>
      <c r="D616" s="1108"/>
      <c r="E616" s="1109"/>
      <c r="F616" s="1109"/>
      <c r="G616" s="1109"/>
      <c r="H616" s="1109"/>
      <c r="I616" s="1109"/>
      <c r="J616" s="1109"/>
      <c r="K616" s="1109"/>
      <c r="L616" s="1109"/>
      <c r="M616" s="1109"/>
      <c r="N616" s="1109"/>
      <c r="O616" s="1109"/>
      <c r="P616" s="1109"/>
      <c r="Q616" s="1109"/>
      <c r="R616" s="1109"/>
      <c r="S616" s="1109"/>
      <c r="T616" s="1109"/>
      <c r="U616" s="1109"/>
      <c r="V616" s="1109"/>
      <c r="W616" s="1109"/>
      <c r="X616" s="1109"/>
    </row>
    <row r="617" spans="1:24">
      <c r="A617" s="699"/>
      <c r="B617" s="114"/>
      <c r="C617" s="119"/>
      <c r="D617" s="1108"/>
      <c r="E617" s="1109"/>
      <c r="F617" s="1109"/>
      <c r="G617" s="1109"/>
      <c r="H617" s="1109"/>
      <c r="I617" s="1109"/>
      <c r="J617" s="1109"/>
      <c r="K617" s="1109"/>
      <c r="L617" s="1109"/>
      <c r="M617" s="1109"/>
      <c r="N617" s="1109"/>
      <c r="O617" s="1109"/>
      <c r="P617" s="1109"/>
      <c r="Q617" s="1109"/>
      <c r="R617" s="1109"/>
      <c r="S617" s="1109"/>
      <c r="T617" s="1109"/>
      <c r="U617" s="1109"/>
      <c r="V617" s="1109"/>
      <c r="W617" s="1109"/>
      <c r="X617" s="1109"/>
    </row>
    <row r="618" spans="1:24">
      <c r="A618" s="699"/>
      <c r="B618" s="114"/>
      <c r="C618" s="119"/>
      <c r="D618" s="1108"/>
      <c r="E618" s="1109"/>
      <c r="F618" s="1109"/>
      <c r="G618" s="1109"/>
      <c r="H618" s="1109"/>
      <c r="I618" s="1109"/>
      <c r="J618" s="1109"/>
      <c r="K618" s="1109"/>
      <c r="L618" s="1109"/>
      <c r="M618" s="1109"/>
      <c r="N618" s="1109"/>
      <c r="O618" s="1109"/>
      <c r="P618" s="1109"/>
      <c r="Q618" s="1109"/>
      <c r="R618" s="1109"/>
      <c r="S618" s="1109"/>
      <c r="T618" s="1109"/>
      <c r="U618" s="1109"/>
      <c r="V618" s="1109"/>
      <c r="W618" s="1109"/>
      <c r="X618" s="1109"/>
    </row>
    <row r="619" spans="1:24">
      <c r="A619" s="699"/>
      <c r="B619" s="114"/>
      <c r="C619" s="119"/>
      <c r="D619" s="1108"/>
      <c r="E619" s="1109"/>
      <c r="F619" s="1109"/>
      <c r="G619" s="1109"/>
      <c r="H619" s="1109"/>
      <c r="I619" s="1109"/>
      <c r="J619" s="1109"/>
      <c r="K619" s="1109"/>
      <c r="L619" s="1109"/>
      <c r="M619" s="1109"/>
      <c r="N619" s="1109"/>
      <c r="O619" s="1109"/>
      <c r="P619" s="1109"/>
      <c r="Q619" s="1109"/>
      <c r="R619" s="1109"/>
      <c r="S619" s="1109"/>
      <c r="T619" s="1109"/>
      <c r="U619" s="1109"/>
      <c r="V619" s="1109"/>
      <c r="W619" s="1109"/>
      <c r="X619" s="1109"/>
    </row>
    <row r="620" spans="1:24">
      <c r="A620" s="699"/>
      <c r="B620" s="114"/>
      <c r="C620" s="119"/>
      <c r="D620" s="1108"/>
      <c r="E620" s="1109"/>
      <c r="F620" s="1109"/>
      <c r="G620" s="1109"/>
      <c r="H620" s="1109"/>
      <c r="I620" s="1109"/>
      <c r="J620" s="1109"/>
      <c r="K620" s="1109"/>
      <c r="L620" s="1109"/>
      <c r="M620" s="1109"/>
      <c r="N620" s="1109"/>
      <c r="O620" s="1109"/>
      <c r="P620" s="1109"/>
      <c r="Q620" s="1109"/>
      <c r="R620" s="1109"/>
      <c r="S620" s="1109"/>
      <c r="T620" s="1109"/>
      <c r="U620" s="1109"/>
      <c r="V620" s="1109"/>
      <c r="W620" s="1109"/>
      <c r="X620" s="1109"/>
    </row>
    <row r="621" spans="1:24">
      <c r="A621" s="699"/>
      <c r="B621" s="114"/>
      <c r="C621" s="119"/>
      <c r="D621" s="1108"/>
      <c r="E621" s="1109"/>
      <c r="F621" s="1109"/>
      <c r="G621" s="1109"/>
      <c r="H621" s="1109"/>
      <c r="I621" s="1109"/>
      <c r="J621" s="1109"/>
      <c r="K621" s="1109"/>
      <c r="L621" s="1109"/>
      <c r="M621" s="1109"/>
      <c r="N621" s="1109"/>
      <c r="O621" s="1109"/>
      <c r="P621" s="1109"/>
      <c r="Q621" s="1109"/>
      <c r="R621" s="1109"/>
      <c r="S621" s="1109"/>
      <c r="T621" s="1109"/>
      <c r="U621" s="1109"/>
      <c r="V621" s="1109"/>
      <c r="W621" s="1109"/>
      <c r="X621" s="1109"/>
    </row>
    <row r="622" spans="1:24">
      <c r="A622" s="699"/>
      <c r="B622" s="114"/>
      <c r="C622" s="119"/>
      <c r="D622" s="1108"/>
      <c r="E622" s="1109"/>
      <c r="F622" s="1109"/>
      <c r="G622" s="1109"/>
      <c r="H622" s="1109"/>
      <c r="I622" s="1109"/>
      <c r="J622" s="1109"/>
      <c r="K622" s="1109"/>
      <c r="L622" s="1109"/>
      <c r="M622" s="1109"/>
      <c r="N622" s="1109"/>
      <c r="O622" s="1109"/>
      <c r="P622" s="1109"/>
      <c r="Q622" s="1109"/>
      <c r="R622" s="1109"/>
      <c r="S622" s="1109"/>
      <c r="T622" s="1109"/>
      <c r="U622" s="1109"/>
      <c r="V622" s="1109"/>
      <c r="W622" s="1109"/>
      <c r="X622" s="1109"/>
    </row>
    <row r="623" spans="1:24">
      <c r="A623" s="699"/>
      <c r="B623" s="114"/>
      <c r="C623" s="119"/>
      <c r="D623" s="1108"/>
      <c r="E623" s="1109"/>
      <c r="F623" s="1109"/>
      <c r="G623" s="1109"/>
      <c r="H623" s="1109"/>
      <c r="I623" s="1109"/>
      <c r="J623" s="1109"/>
      <c r="K623" s="1109"/>
      <c r="L623" s="1109"/>
      <c r="M623" s="1109"/>
      <c r="N623" s="1109"/>
      <c r="O623" s="1109"/>
      <c r="P623" s="1109"/>
      <c r="Q623" s="1109"/>
      <c r="R623" s="1109"/>
      <c r="S623" s="1109"/>
      <c r="T623" s="1109"/>
      <c r="U623" s="1109"/>
      <c r="V623" s="1109"/>
      <c r="W623" s="1109"/>
      <c r="X623" s="1109"/>
    </row>
    <row r="624" spans="1:24">
      <c r="A624" s="699"/>
      <c r="B624" s="114"/>
      <c r="C624" s="119"/>
      <c r="D624" s="1108"/>
      <c r="E624" s="1109"/>
      <c r="F624" s="1109"/>
      <c r="G624" s="1109"/>
      <c r="H624" s="1109"/>
      <c r="I624" s="1109"/>
      <c r="J624" s="1109"/>
      <c r="K624" s="1109"/>
      <c r="L624" s="1109"/>
      <c r="M624" s="1109"/>
      <c r="N624" s="1109"/>
      <c r="O624" s="1109"/>
      <c r="P624" s="1109"/>
      <c r="Q624" s="1109"/>
      <c r="R624" s="1109"/>
      <c r="S624" s="1109"/>
      <c r="T624" s="1109"/>
      <c r="U624" s="1109"/>
      <c r="V624" s="1109"/>
      <c r="W624" s="1109"/>
      <c r="X624" s="1109"/>
    </row>
    <row r="625" spans="1:24">
      <c r="A625" s="699"/>
      <c r="B625" s="114"/>
      <c r="C625" s="119"/>
      <c r="D625" s="1108"/>
      <c r="E625" s="1109"/>
      <c r="F625" s="1109"/>
      <c r="G625" s="1109"/>
      <c r="H625" s="1109"/>
      <c r="I625" s="1109"/>
      <c r="J625" s="1109"/>
      <c r="K625" s="1109"/>
      <c r="L625" s="1109"/>
      <c r="M625" s="1109"/>
      <c r="N625" s="1109"/>
      <c r="O625" s="1109"/>
      <c r="P625" s="1109"/>
      <c r="Q625" s="1109"/>
      <c r="R625" s="1109"/>
      <c r="S625" s="1109"/>
      <c r="T625" s="1109"/>
      <c r="U625" s="1109"/>
      <c r="V625" s="1109"/>
      <c r="W625" s="1109"/>
      <c r="X625" s="1109"/>
    </row>
    <row r="626" spans="1:24">
      <c r="A626" s="699"/>
      <c r="B626" s="114"/>
      <c r="C626" s="119"/>
      <c r="D626" s="1108"/>
      <c r="E626" s="1109"/>
      <c r="F626" s="1109"/>
      <c r="G626" s="1109"/>
      <c r="H626" s="1109"/>
      <c r="I626" s="1109"/>
      <c r="J626" s="1109"/>
      <c r="K626" s="1109"/>
      <c r="L626" s="1109"/>
      <c r="M626" s="1109"/>
      <c r="N626" s="1109"/>
      <c r="O626" s="1109"/>
      <c r="P626" s="1109"/>
      <c r="Q626" s="1109"/>
      <c r="R626" s="1109"/>
      <c r="S626" s="1109"/>
      <c r="T626" s="1109"/>
      <c r="U626" s="1109"/>
      <c r="V626" s="1109"/>
      <c r="W626" s="1109"/>
      <c r="X626" s="1109"/>
    </row>
    <row r="627" spans="1:24">
      <c r="A627" s="699"/>
      <c r="B627" s="114"/>
      <c r="C627" s="119"/>
      <c r="D627" s="1108"/>
      <c r="E627" s="1109"/>
      <c r="F627" s="1109"/>
      <c r="G627" s="1109"/>
      <c r="H627" s="1109"/>
      <c r="I627" s="1109"/>
      <c r="J627" s="1109"/>
      <c r="K627" s="1109"/>
      <c r="L627" s="1109"/>
      <c r="M627" s="1109"/>
      <c r="N627" s="1109"/>
      <c r="O627" s="1109"/>
      <c r="P627" s="1109"/>
      <c r="Q627" s="1109"/>
      <c r="R627" s="1109"/>
      <c r="S627" s="1109"/>
      <c r="T627" s="1109"/>
      <c r="U627" s="1109"/>
      <c r="V627" s="1109"/>
      <c r="W627" s="1109"/>
      <c r="X627" s="1109"/>
    </row>
    <row r="628" spans="1:24">
      <c r="A628" s="699"/>
      <c r="B628" s="114"/>
      <c r="C628" s="119"/>
      <c r="D628" s="1108"/>
      <c r="E628" s="1109"/>
      <c r="F628" s="1109"/>
      <c r="G628" s="1109"/>
      <c r="H628" s="1109"/>
      <c r="I628" s="1109"/>
      <c r="J628" s="1109"/>
      <c r="K628" s="1109"/>
      <c r="L628" s="1109"/>
      <c r="M628" s="1109"/>
      <c r="N628" s="1109"/>
      <c r="O628" s="1109"/>
      <c r="P628" s="1109"/>
      <c r="Q628" s="1109"/>
      <c r="R628" s="1109"/>
      <c r="S628" s="1109"/>
      <c r="T628" s="1109"/>
      <c r="U628" s="1109"/>
      <c r="V628" s="1109"/>
      <c r="W628" s="1109"/>
      <c r="X628" s="1109"/>
    </row>
    <row r="629" spans="1:24">
      <c r="A629" s="699"/>
      <c r="B629" s="114"/>
      <c r="C629" s="119"/>
      <c r="D629" s="1108"/>
      <c r="E629" s="1109"/>
      <c r="F629" s="1109"/>
      <c r="G629" s="1109"/>
      <c r="H629" s="1109"/>
      <c r="I629" s="1109"/>
      <c r="J629" s="1109"/>
      <c r="K629" s="1109"/>
      <c r="L629" s="1109"/>
      <c r="M629" s="1109"/>
      <c r="N629" s="1109"/>
      <c r="O629" s="1109"/>
      <c r="P629" s="1109"/>
      <c r="Q629" s="1109"/>
      <c r="R629" s="1109"/>
      <c r="S629" s="1109"/>
      <c r="T629" s="1109"/>
      <c r="U629" s="1109"/>
      <c r="V629" s="1109"/>
      <c r="W629" s="1109"/>
      <c r="X629" s="1109"/>
    </row>
    <row r="630" spans="1:24">
      <c r="A630" s="699"/>
      <c r="B630" s="114"/>
      <c r="C630" s="119"/>
      <c r="D630" s="1108"/>
      <c r="E630" s="1109"/>
      <c r="F630" s="1109"/>
      <c r="G630" s="1109"/>
      <c r="H630" s="1109"/>
      <c r="I630" s="1109"/>
      <c r="J630" s="1109"/>
      <c r="K630" s="1109"/>
      <c r="L630" s="1109"/>
      <c r="M630" s="1109"/>
      <c r="N630" s="1109"/>
      <c r="O630" s="1109"/>
      <c r="P630" s="1109"/>
      <c r="Q630" s="1109"/>
      <c r="R630" s="1109"/>
      <c r="S630" s="1109"/>
      <c r="T630" s="1109"/>
      <c r="U630" s="1109"/>
      <c r="V630" s="1109"/>
      <c r="W630" s="1109"/>
      <c r="X630" s="1109"/>
    </row>
    <row r="631" spans="1:24">
      <c r="A631" s="699"/>
      <c r="B631" s="114"/>
      <c r="C631" s="119"/>
      <c r="D631" s="1108"/>
      <c r="E631" s="1109"/>
      <c r="F631" s="1109"/>
      <c r="G631" s="1109"/>
      <c r="H631" s="1109"/>
      <c r="I631" s="1109"/>
      <c r="J631" s="1109"/>
      <c r="K631" s="1109"/>
      <c r="L631" s="1109"/>
      <c r="M631" s="1109"/>
      <c r="N631" s="1109"/>
      <c r="O631" s="1109"/>
      <c r="P631" s="1109"/>
      <c r="Q631" s="1109"/>
      <c r="R631" s="1109"/>
      <c r="S631" s="1109"/>
      <c r="T631" s="1109"/>
      <c r="U631" s="1109"/>
      <c r="V631" s="1109"/>
      <c r="W631" s="1109"/>
      <c r="X631" s="1109"/>
    </row>
    <row r="632" spans="1:24">
      <c r="A632" s="699"/>
      <c r="B632" s="114"/>
      <c r="C632" s="119"/>
      <c r="D632" s="1108"/>
      <c r="E632" s="1109"/>
      <c r="F632" s="1109"/>
      <c r="G632" s="1109"/>
      <c r="H632" s="1109"/>
      <c r="I632" s="1109"/>
      <c r="J632" s="1109"/>
      <c r="K632" s="1109"/>
      <c r="L632" s="1109"/>
      <c r="M632" s="1109"/>
      <c r="N632" s="1109"/>
      <c r="O632" s="1109"/>
      <c r="P632" s="1109"/>
      <c r="Q632" s="1109"/>
      <c r="R632" s="1109"/>
      <c r="S632" s="1109"/>
      <c r="T632" s="1109"/>
      <c r="U632" s="1109"/>
      <c r="V632" s="1109"/>
      <c r="W632" s="1109"/>
      <c r="X632" s="1109"/>
    </row>
    <row r="633" spans="1:24">
      <c r="A633" s="699"/>
      <c r="B633" s="114"/>
      <c r="C633" s="119"/>
      <c r="D633" s="1108"/>
      <c r="E633" s="1109"/>
      <c r="F633" s="1109"/>
      <c r="G633" s="1109"/>
      <c r="H633" s="1109"/>
      <c r="I633" s="1109"/>
      <c r="J633" s="1109"/>
      <c r="K633" s="1109"/>
      <c r="L633" s="1109"/>
      <c r="M633" s="1109"/>
      <c r="N633" s="1109"/>
      <c r="O633" s="1109"/>
      <c r="P633" s="1109"/>
      <c r="Q633" s="1109"/>
      <c r="R633" s="1109"/>
      <c r="S633" s="1109"/>
      <c r="T633" s="1109"/>
      <c r="U633" s="1109"/>
      <c r="V633" s="1109"/>
      <c r="W633" s="1109"/>
      <c r="X633" s="1109"/>
    </row>
    <row r="634" spans="1:24">
      <c r="A634" s="699"/>
      <c r="B634" s="114"/>
      <c r="C634" s="119"/>
      <c r="D634" s="1108"/>
      <c r="E634" s="1109"/>
      <c r="F634" s="1109"/>
      <c r="G634" s="1109"/>
      <c r="H634" s="1109"/>
      <c r="I634" s="1109"/>
      <c r="J634" s="1109"/>
      <c r="K634" s="1109"/>
      <c r="L634" s="1109"/>
      <c r="M634" s="1109"/>
      <c r="N634" s="1109"/>
      <c r="O634" s="1109"/>
      <c r="P634" s="1109"/>
      <c r="Q634" s="1109"/>
      <c r="R634" s="1109"/>
      <c r="S634" s="1109"/>
      <c r="T634" s="1109"/>
      <c r="U634" s="1109"/>
      <c r="V634" s="1109"/>
      <c r="W634" s="1109"/>
      <c r="X634" s="1109"/>
    </row>
    <row r="635" spans="1:24">
      <c r="A635" s="699"/>
      <c r="B635" s="114"/>
      <c r="C635" s="119"/>
      <c r="D635" s="1108"/>
      <c r="E635" s="1109"/>
      <c r="F635" s="1109"/>
      <c r="G635" s="1109"/>
      <c r="H635" s="1109"/>
      <c r="I635" s="1109"/>
      <c r="J635" s="1109"/>
      <c r="K635" s="1109"/>
      <c r="L635" s="1109"/>
      <c r="M635" s="1109"/>
      <c r="N635" s="1109"/>
      <c r="O635" s="1109"/>
      <c r="P635" s="1109"/>
      <c r="Q635" s="1109"/>
      <c r="R635" s="1109"/>
      <c r="S635" s="1109"/>
      <c r="T635" s="1109"/>
      <c r="U635" s="1109"/>
      <c r="V635" s="1109"/>
      <c r="W635" s="1109"/>
      <c r="X635" s="1109"/>
    </row>
    <row r="636" spans="1:24">
      <c r="A636" s="699"/>
      <c r="B636" s="114"/>
      <c r="C636" s="119"/>
      <c r="D636" s="1108"/>
      <c r="E636" s="1109"/>
      <c r="F636" s="1109"/>
      <c r="G636" s="1109"/>
      <c r="H636" s="1109"/>
      <c r="I636" s="1109"/>
      <c r="J636" s="1109"/>
      <c r="K636" s="1109"/>
      <c r="L636" s="1109"/>
      <c r="M636" s="1109"/>
      <c r="N636" s="1109"/>
      <c r="O636" s="1109"/>
      <c r="P636" s="1109"/>
      <c r="Q636" s="1109"/>
      <c r="R636" s="1109"/>
      <c r="S636" s="1109"/>
      <c r="T636" s="1109"/>
      <c r="U636" s="1109"/>
      <c r="V636" s="1109"/>
      <c r="W636" s="1109"/>
      <c r="X636" s="1109"/>
    </row>
    <row r="637" spans="1:24">
      <c r="A637" s="699"/>
      <c r="B637" s="114"/>
      <c r="C637" s="119"/>
      <c r="D637" s="1108"/>
      <c r="E637" s="1109"/>
      <c r="F637" s="1109"/>
      <c r="G637" s="1109"/>
      <c r="H637" s="1109"/>
      <c r="I637" s="1109"/>
      <c r="J637" s="1109"/>
      <c r="K637" s="1109"/>
      <c r="L637" s="1109"/>
      <c r="M637" s="1109"/>
      <c r="N637" s="1109"/>
      <c r="O637" s="1109"/>
      <c r="P637" s="1109"/>
      <c r="Q637" s="1109"/>
      <c r="R637" s="1109"/>
      <c r="S637" s="1109"/>
      <c r="T637" s="1109"/>
      <c r="U637" s="1109"/>
      <c r="V637" s="1109"/>
      <c r="W637" s="1109"/>
      <c r="X637" s="1109"/>
    </row>
    <row r="638" spans="1:24">
      <c r="A638" s="699"/>
      <c r="B638" s="114"/>
      <c r="C638" s="119"/>
      <c r="D638" s="1108"/>
      <c r="E638" s="1109"/>
      <c r="F638" s="1109"/>
      <c r="G638" s="1109"/>
      <c r="H638" s="1109"/>
      <c r="I638" s="1109"/>
      <c r="J638" s="1109"/>
      <c r="K638" s="1109"/>
      <c r="L638" s="1109"/>
      <c r="M638" s="1109"/>
      <c r="N638" s="1109"/>
      <c r="O638" s="1109"/>
      <c r="P638" s="1109"/>
      <c r="Q638" s="1109"/>
      <c r="R638" s="1109"/>
      <c r="S638" s="1109"/>
      <c r="T638" s="1109"/>
      <c r="U638" s="1109"/>
      <c r="V638" s="1109"/>
      <c r="W638" s="1109"/>
      <c r="X638" s="1109"/>
    </row>
    <row r="639" spans="1:24">
      <c r="A639" s="699"/>
      <c r="B639" s="114"/>
      <c r="C639" s="119"/>
      <c r="D639" s="1108"/>
      <c r="E639" s="1109"/>
      <c r="F639" s="1109"/>
      <c r="G639" s="1109"/>
      <c r="H639" s="1109"/>
      <c r="I639" s="1109"/>
      <c r="J639" s="1109"/>
      <c r="K639" s="1109"/>
      <c r="L639" s="1109"/>
      <c r="M639" s="1109"/>
      <c r="N639" s="1109"/>
      <c r="O639" s="1109"/>
      <c r="P639" s="1109"/>
      <c r="Q639" s="1109"/>
      <c r="R639" s="1109"/>
      <c r="S639" s="1109"/>
      <c r="T639" s="1109"/>
      <c r="U639" s="1109"/>
      <c r="V639" s="1109"/>
      <c r="W639" s="1109"/>
      <c r="X639" s="1109"/>
    </row>
    <row r="640" spans="1:24">
      <c r="A640" s="699"/>
      <c r="B640" s="114"/>
      <c r="C640" s="119"/>
      <c r="D640" s="1108"/>
      <c r="E640" s="1109"/>
      <c r="F640" s="1109"/>
      <c r="G640" s="1109"/>
      <c r="H640" s="1109"/>
      <c r="I640" s="1109"/>
      <c r="J640" s="1109"/>
      <c r="K640" s="1109"/>
      <c r="L640" s="1109"/>
      <c r="M640" s="1109"/>
      <c r="N640" s="1109"/>
      <c r="O640" s="1109"/>
      <c r="P640" s="1109"/>
      <c r="Q640" s="1109"/>
      <c r="R640" s="1109"/>
      <c r="S640" s="1109"/>
      <c r="T640" s="1109"/>
      <c r="U640" s="1109"/>
      <c r="V640" s="1109"/>
      <c r="W640" s="1109"/>
      <c r="X640" s="1109"/>
    </row>
    <row r="641" spans="1:24">
      <c r="A641" s="699"/>
      <c r="B641" s="114"/>
      <c r="C641" s="119"/>
      <c r="D641" s="1108"/>
      <c r="E641" s="1109"/>
      <c r="F641" s="1109"/>
      <c r="G641" s="1109"/>
      <c r="H641" s="1109"/>
      <c r="I641" s="1109"/>
      <c r="J641" s="1109"/>
      <c r="K641" s="1109"/>
      <c r="L641" s="1109"/>
      <c r="M641" s="1109"/>
      <c r="N641" s="1109"/>
      <c r="O641" s="1109"/>
      <c r="P641" s="1109"/>
      <c r="Q641" s="1109"/>
      <c r="R641" s="1109"/>
      <c r="S641" s="1109"/>
      <c r="T641" s="1109"/>
      <c r="U641" s="1109"/>
      <c r="V641" s="1109"/>
      <c r="W641" s="1109"/>
      <c r="X641" s="1109"/>
    </row>
    <row r="642" spans="1:24">
      <c r="A642" s="699"/>
      <c r="B642" s="114"/>
      <c r="C642" s="119"/>
      <c r="D642" s="1108"/>
      <c r="E642" s="1109"/>
      <c r="F642" s="1109"/>
      <c r="G642" s="1109"/>
      <c r="H642" s="1109"/>
      <c r="I642" s="1109"/>
      <c r="J642" s="1109"/>
      <c r="K642" s="1109"/>
      <c r="L642" s="1109"/>
      <c r="M642" s="1109"/>
      <c r="N642" s="1109"/>
      <c r="O642" s="1109"/>
      <c r="P642" s="1109"/>
      <c r="Q642" s="1109"/>
      <c r="R642" s="1109"/>
      <c r="S642" s="1109"/>
      <c r="T642" s="1109"/>
      <c r="U642" s="1109"/>
      <c r="V642" s="1109"/>
      <c r="W642" s="1109"/>
      <c r="X642" s="1109"/>
    </row>
    <row r="643" spans="1:24">
      <c r="A643" s="699"/>
      <c r="B643" s="114"/>
      <c r="C643" s="119"/>
      <c r="D643" s="1108"/>
      <c r="E643" s="1109"/>
      <c r="F643" s="1109"/>
      <c r="G643" s="1109"/>
      <c r="H643" s="1109"/>
      <c r="I643" s="1109"/>
      <c r="J643" s="1109"/>
      <c r="K643" s="1109"/>
      <c r="L643" s="1109"/>
      <c r="M643" s="1109"/>
      <c r="N643" s="1109"/>
      <c r="O643" s="1109"/>
      <c r="P643" s="1109"/>
      <c r="Q643" s="1109"/>
      <c r="R643" s="1109"/>
      <c r="S643" s="1109"/>
      <c r="T643" s="1109"/>
      <c r="U643" s="1109"/>
      <c r="V643" s="1109"/>
      <c r="W643" s="1109"/>
      <c r="X643" s="1109"/>
    </row>
    <row r="644" spans="1:24">
      <c r="A644" s="699"/>
      <c r="B644" s="114"/>
      <c r="C644" s="119"/>
      <c r="D644" s="1108"/>
      <c r="E644" s="1109"/>
      <c r="F644" s="1109"/>
      <c r="G644" s="1109"/>
      <c r="H644" s="1109"/>
      <c r="I644" s="1109"/>
      <c r="J644" s="1109"/>
      <c r="K644" s="1109"/>
      <c r="L644" s="1109"/>
      <c r="M644" s="1109"/>
      <c r="N644" s="1109"/>
      <c r="O644" s="1109"/>
      <c r="P644" s="1109"/>
      <c r="Q644" s="1109"/>
      <c r="R644" s="1109"/>
      <c r="S644" s="1109"/>
      <c r="T644" s="1109"/>
      <c r="U644" s="1109"/>
      <c r="V644" s="1109"/>
      <c r="W644" s="1109"/>
      <c r="X644" s="1109"/>
    </row>
    <row r="645" spans="1:24">
      <c r="A645" s="699"/>
      <c r="B645" s="114"/>
      <c r="C645" s="119"/>
      <c r="D645" s="1108"/>
      <c r="E645" s="1109"/>
      <c r="F645" s="1109"/>
      <c r="G645" s="1109"/>
      <c r="H645" s="1109"/>
      <c r="I645" s="1109"/>
      <c r="J645" s="1109"/>
      <c r="K645" s="1109"/>
      <c r="L645" s="1109"/>
      <c r="M645" s="1109"/>
      <c r="N645" s="1109"/>
      <c r="O645" s="1109"/>
      <c r="P645" s="1109"/>
      <c r="Q645" s="1109"/>
      <c r="R645" s="1109"/>
      <c r="S645" s="1109"/>
      <c r="T645" s="1109"/>
      <c r="U645" s="1109"/>
      <c r="V645" s="1109"/>
      <c r="W645" s="1109"/>
      <c r="X645" s="1109"/>
    </row>
    <row r="646" spans="1:24">
      <c r="A646" s="699"/>
      <c r="B646" s="114"/>
      <c r="C646" s="119"/>
      <c r="D646" s="1108"/>
      <c r="E646" s="1109"/>
      <c r="F646" s="1109"/>
      <c r="G646" s="1109"/>
      <c r="H646" s="1109"/>
      <c r="I646" s="1109"/>
      <c r="J646" s="1109"/>
      <c r="K646" s="1109"/>
      <c r="L646" s="1109"/>
      <c r="M646" s="1109"/>
      <c r="N646" s="1109"/>
      <c r="O646" s="1109"/>
      <c r="P646" s="1109"/>
      <c r="Q646" s="1109"/>
      <c r="R646" s="1109"/>
      <c r="S646" s="1109"/>
      <c r="T646" s="1109"/>
      <c r="U646" s="1109"/>
      <c r="V646" s="1109"/>
      <c r="W646" s="1109"/>
      <c r="X646" s="1109"/>
    </row>
    <row r="647" spans="1:24">
      <c r="A647" s="699"/>
      <c r="B647" s="114"/>
      <c r="C647" s="119"/>
      <c r="D647" s="1108"/>
      <c r="E647" s="1109"/>
      <c r="F647" s="1109"/>
      <c r="G647" s="1109"/>
      <c r="H647" s="1109"/>
      <c r="I647" s="1109"/>
      <c r="J647" s="1109"/>
      <c r="K647" s="1109"/>
      <c r="L647" s="1109"/>
      <c r="M647" s="1109"/>
      <c r="N647" s="1109"/>
      <c r="O647" s="1109"/>
      <c r="P647" s="1109"/>
      <c r="Q647" s="1109"/>
      <c r="R647" s="1109"/>
      <c r="S647" s="1109"/>
      <c r="T647" s="1109"/>
      <c r="U647" s="1109"/>
      <c r="V647" s="1109"/>
      <c r="W647" s="1109"/>
      <c r="X647" s="1109"/>
    </row>
    <row r="648" spans="1:24">
      <c r="A648" s="699"/>
      <c r="B648" s="114"/>
      <c r="C648" s="119"/>
      <c r="D648" s="1108"/>
      <c r="E648" s="1109"/>
      <c r="F648" s="1109"/>
      <c r="G648" s="1109"/>
      <c r="H648" s="1109"/>
      <c r="I648" s="1109"/>
      <c r="J648" s="1109"/>
      <c r="K648" s="1109"/>
      <c r="L648" s="1109"/>
      <c r="M648" s="1109"/>
      <c r="N648" s="1109"/>
      <c r="O648" s="1109"/>
      <c r="P648" s="1109"/>
      <c r="Q648" s="1109"/>
      <c r="R648" s="1109"/>
      <c r="S648" s="1109"/>
      <c r="T648" s="1109"/>
      <c r="U648" s="1109"/>
      <c r="V648" s="1109"/>
      <c r="W648" s="1109"/>
      <c r="X648" s="1109"/>
    </row>
    <row r="649" spans="1:24">
      <c r="A649" s="699"/>
      <c r="B649" s="114"/>
      <c r="C649" s="119"/>
      <c r="D649" s="1108"/>
      <c r="E649" s="1109"/>
      <c r="F649" s="1109"/>
      <c r="G649" s="1109"/>
      <c r="H649" s="1109"/>
      <c r="I649" s="1109"/>
      <c r="J649" s="1109"/>
      <c r="K649" s="1109"/>
      <c r="L649" s="1109"/>
      <c r="M649" s="1109"/>
      <c r="N649" s="1109"/>
      <c r="O649" s="1109"/>
      <c r="P649" s="1109"/>
      <c r="Q649" s="1109"/>
      <c r="R649" s="1109"/>
      <c r="S649" s="1109"/>
      <c r="T649" s="1109"/>
      <c r="U649" s="1109"/>
      <c r="V649" s="1109"/>
      <c r="W649" s="1109"/>
      <c r="X649" s="1109"/>
    </row>
    <row r="650" spans="1:24">
      <c r="A650" s="699"/>
      <c r="B650" s="114"/>
      <c r="C650" s="119"/>
      <c r="D650" s="1108"/>
      <c r="E650" s="1109"/>
      <c r="F650" s="1109"/>
      <c r="G650" s="1109"/>
      <c r="H650" s="1109"/>
      <c r="I650" s="1109"/>
      <c r="J650" s="1109"/>
      <c r="K650" s="1109"/>
      <c r="L650" s="1109"/>
      <c r="M650" s="1109"/>
      <c r="N650" s="1109"/>
      <c r="O650" s="1109"/>
      <c r="P650" s="1109"/>
      <c r="Q650" s="1109"/>
      <c r="R650" s="1109"/>
      <c r="S650" s="1109"/>
      <c r="T650" s="1109"/>
      <c r="U650" s="1109"/>
      <c r="V650" s="1109"/>
      <c r="W650" s="1109"/>
      <c r="X650" s="1109"/>
    </row>
    <row r="651" spans="1:24">
      <c r="A651" s="699"/>
      <c r="B651" s="114"/>
      <c r="C651" s="119"/>
      <c r="D651" s="1108"/>
      <c r="E651" s="1109"/>
      <c r="F651" s="1109"/>
      <c r="G651" s="1109"/>
      <c r="H651" s="1109"/>
      <c r="I651" s="1109"/>
      <c r="J651" s="1109"/>
      <c r="K651" s="1109"/>
      <c r="L651" s="1109"/>
      <c r="M651" s="1109"/>
      <c r="N651" s="1109"/>
      <c r="O651" s="1109"/>
      <c r="P651" s="1109"/>
      <c r="Q651" s="1109"/>
      <c r="R651" s="1109"/>
      <c r="S651" s="1109"/>
      <c r="T651" s="1109"/>
      <c r="U651" s="1109"/>
      <c r="V651" s="1109"/>
      <c r="W651" s="1109"/>
      <c r="X651" s="1109"/>
    </row>
    <row r="652" spans="1:24">
      <c r="A652" s="699"/>
      <c r="B652" s="114"/>
      <c r="C652" s="119"/>
      <c r="D652" s="1108"/>
      <c r="E652" s="1109"/>
      <c r="F652" s="1109"/>
      <c r="G652" s="1109"/>
      <c r="H652" s="1109"/>
      <c r="I652" s="1109"/>
      <c r="J652" s="1109"/>
      <c r="K652" s="1109"/>
      <c r="L652" s="1109"/>
      <c r="M652" s="1109"/>
      <c r="N652" s="1109"/>
      <c r="O652" s="1109"/>
      <c r="P652" s="1109"/>
      <c r="Q652" s="1109"/>
      <c r="R652" s="1109"/>
      <c r="S652" s="1109"/>
      <c r="T652" s="1109"/>
      <c r="U652" s="1109"/>
      <c r="V652" s="1109"/>
      <c r="W652" s="1109"/>
      <c r="X652" s="1109"/>
    </row>
    <row r="653" spans="1:24">
      <c r="A653" s="699"/>
      <c r="B653" s="114"/>
      <c r="C653" s="119"/>
      <c r="D653" s="1108"/>
      <c r="E653" s="1109"/>
      <c r="F653" s="1109"/>
      <c r="G653" s="1109"/>
      <c r="H653" s="1109"/>
      <c r="I653" s="1109"/>
      <c r="J653" s="1109"/>
      <c r="K653" s="1109"/>
      <c r="L653" s="1109"/>
      <c r="M653" s="1109"/>
      <c r="N653" s="1109"/>
      <c r="O653" s="1109"/>
      <c r="P653" s="1109"/>
      <c r="Q653" s="1109"/>
      <c r="R653" s="1109"/>
      <c r="S653" s="1109"/>
      <c r="T653" s="1109"/>
      <c r="U653" s="1109"/>
      <c r="V653" s="1109"/>
      <c r="W653" s="1109"/>
      <c r="X653" s="1109"/>
    </row>
    <row r="654" spans="1:24">
      <c r="A654" s="699"/>
      <c r="B654" s="114"/>
      <c r="C654" s="119"/>
      <c r="D654" s="1108"/>
      <c r="E654" s="1109"/>
      <c r="F654" s="1109"/>
      <c r="G654" s="1109"/>
      <c r="H654" s="1109"/>
      <c r="I654" s="1109"/>
      <c r="J654" s="1109"/>
      <c r="K654" s="1109"/>
      <c r="L654" s="1109"/>
      <c r="M654" s="1109"/>
      <c r="N654" s="1109"/>
      <c r="O654" s="1109"/>
      <c r="P654" s="1109"/>
      <c r="Q654" s="1109"/>
      <c r="R654" s="1109"/>
      <c r="S654" s="1109"/>
      <c r="T654" s="1109"/>
      <c r="U654" s="1109"/>
      <c r="V654" s="1109"/>
      <c r="W654" s="1109"/>
      <c r="X654" s="1109"/>
    </row>
    <row r="655" spans="1:24">
      <c r="A655" s="699"/>
      <c r="B655" s="114"/>
      <c r="C655" s="119"/>
      <c r="D655" s="1108"/>
      <c r="E655" s="1109"/>
      <c r="F655" s="1109"/>
      <c r="G655" s="1109"/>
      <c r="H655" s="1109"/>
      <c r="I655" s="1109"/>
      <c r="J655" s="1109"/>
      <c r="K655" s="1109"/>
      <c r="L655" s="1109"/>
      <c r="M655" s="1109"/>
      <c r="N655" s="1109"/>
      <c r="O655" s="1109"/>
      <c r="P655" s="1109"/>
      <c r="Q655" s="1109"/>
      <c r="R655" s="1109"/>
      <c r="S655" s="1109"/>
      <c r="T655" s="1109"/>
      <c r="U655" s="1109"/>
      <c r="V655" s="1109"/>
      <c r="W655" s="1109"/>
      <c r="X655" s="1109"/>
    </row>
    <row r="656" spans="1:24">
      <c r="A656" s="699"/>
      <c r="B656" s="114"/>
      <c r="C656" s="119"/>
      <c r="D656" s="1108"/>
      <c r="E656" s="1109"/>
      <c r="F656" s="1109"/>
      <c r="G656" s="1109"/>
      <c r="H656" s="1109"/>
      <c r="I656" s="1109"/>
      <c r="J656" s="1109"/>
      <c r="K656" s="1109"/>
      <c r="L656" s="1109"/>
      <c r="M656" s="1109"/>
      <c r="N656" s="1109"/>
      <c r="O656" s="1109"/>
      <c r="P656" s="1109"/>
      <c r="Q656" s="1109"/>
      <c r="R656" s="1109"/>
      <c r="S656" s="1109"/>
      <c r="T656" s="1109"/>
      <c r="U656" s="1109"/>
      <c r="V656" s="1109"/>
      <c r="W656" s="1109"/>
      <c r="X656" s="1109"/>
    </row>
    <row r="657" spans="1:26">
      <c r="A657" s="699"/>
      <c r="B657" s="114"/>
      <c r="C657" s="119"/>
      <c r="D657" s="1108"/>
      <c r="E657" s="1109"/>
      <c r="F657" s="1109"/>
      <c r="G657" s="1109"/>
      <c r="H657" s="1109"/>
      <c r="I657" s="1109"/>
      <c r="J657" s="1109"/>
      <c r="K657" s="1109"/>
      <c r="L657" s="1109"/>
      <c r="M657" s="1109"/>
      <c r="N657" s="1109"/>
      <c r="O657" s="1109"/>
      <c r="P657" s="1109"/>
      <c r="Q657" s="1109"/>
      <c r="R657" s="1109"/>
      <c r="S657" s="1109"/>
      <c r="T657" s="1109"/>
      <c r="U657" s="1109"/>
      <c r="V657" s="1109"/>
      <c r="W657" s="1109"/>
      <c r="X657" s="1109"/>
    </row>
    <row r="658" spans="1:26">
      <c r="A658" s="699"/>
      <c r="B658" s="114"/>
      <c r="C658" s="119"/>
      <c r="D658" s="1108"/>
      <c r="E658" s="1109"/>
      <c r="F658" s="1109"/>
      <c r="G658" s="1109"/>
      <c r="H658" s="1109"/>
      <c r="I658" s="1109"/>
      <c r="J658" s="1109"/>
      <c r="K658" s="1109"/>
      <c r="L658" s="1109"/>
      <c r="M658" s="1109"/>
      <c r="N658" s="1109"/>
      <c r="O658" s="1109"/>
      <c r="P658" s="1109"/>
      <c r="Q658" s="1109"/>
      <c r="R658" s="1109"/>
      <c r="S658" s="1109"/>
      <c r="T658" s="1109"/>
      <c r="U658" s="1109"/>
      <c r="V658" s="1109"/>
      <c r="W658" s="1109"/>
      <c r="X658" s="1109"/>
    </row>
    <row r="659" spans="1:26">
      <c r="A659" s="699"/>
      <c r="B659" s="114"/>
      <c r="C659" s="119"/>
      <c r="D659" s="1108"/>
      <c r="E659" s="1109"/>
      <c r="F659" s="1109"/>
      <c r="G659" s="1109"/>
      <c r="H659" s="1109"/>
      <c r="I659" s="1109"/>
      <c r="J659" s="1109"/>
      <c r="K659" s="1109"/>
      <c r="L659" s="1109"/>
      <c r="M659" s="1109"/>
      <c r="N659" s="1109"/>
      <c r="O659" s="1109"/>
      <c r="P659" s="1109"/>
      <c r="Q659" s="1109"/>
      <c r="R659" s="1109"/>
      <c r="S659" s="1109"/>
      <c r="T659" s="1109"/>
      <c r="U659" s="1109"/>
      <c r="V659" s="1109"/>
      <c r="W659" s="1109"/>
      <c r="X659" s="1109"/>
    </row>
    <row r="660" spans="1:26">
      <c r="A660" s="699"/>
      <c r="B660" s="114"/>
      <c r="C660" s="119"/>
      <c r="D660" s="1108"/>
      <c r="E660" s="1109"/>
      <c r="F660" s="1109"/>
      <c r="G660" s="1109"/>
      <c r="H660" s="1109"/>
      <c r="I660" s="1109"/>
      <c r="J660" s="1109"/>
      <c r="K660" s="1109"/>
      <c r="L660" s="1109"/>
      <c r="M660" s="1109"/>
      <c r="N660" s="1109"/>
      <c r="O660" s="1109"/>
      <c r="P660" s="1109"/>
      <c r="Q660" s="1109"/>
      <c r="R660" s="1109"/>
      <c r="S660" s="1109"/>
      <c r="T660" s="1109"/>
      <c r="U660" s="1109"/>
      <c r="V660" s="1109"/>
      <c r="W660" s="1109"/>
      <c r="X660" s="1109"/>
    </row>
    <row r="661" spans="1:26">
      <c r="A661" s="699"/>
      <c r="B661" s="114"/>
      <c r="C661" s="119"/>
      <c r="D661" s="1108"/>
      <c r="E661" s="1109"/>
      <c r="F661" s="1109"/>
      <c r="G661" s="1109"/>
      <c r="H661" s="1109"/>
      <c r="I661" s="1109"/>
      <c r="J661" s="1109"/>
      <c r="K661" s="1109"/>
      <c r="L661" s="1109"/>
      <c r="M661" s="1109"/>
      <c r="N661" s="1109"/>
      <c r="O661" s="1109"/>
      <c r="P661" s="1109"/>
      <c r="Q661" s="1109"/>
      <c r="R661" s="1109"/>
      <c r="S661" s="1109"/>
      <c r="T661" s="1109"/>
      <c r="U661" s="1109"/>
      <c r="V661" s="1109"/>
      <c r="W661" s="1109"/>
      <c r="X661" s="1109"/>
    </row>
    <row r="662" spans="1:26">
      <c r="A662" s="699"/>
      <c r="B662" s="114"/>
      <c r="C662" s="119"/>
      <c r="D662" s="1108"/>
      <c r="E662" s="1109"/>
      <c r="F662" s="1109"/>
      <c r="G662" s="1109"/>
      <c r="H662" s="1109"/>
      <c r="I662" s="1109"/>
      <c r="J662" s="1109"/>
      <c r="K662" s="1109"/>
      <c r="L662" s="1109"/>
      <c r="M662" s="1109"/>
      <c r="N662" s="1109"/>
      <c r="O662" s="1109"/>
      <c r="P662" s="1109"/>
      <c r="Q662" s="1109"/>
      <c r="R662" s="1109"/>
      <c r="S662" s="1109"/>
      <c r="T662" s="1109"/>
      <c r="U662" s="1109"/>
      <c r="V662" s="1109"/>
      <c r="W662" s="1109"/>
      <c r="X662" s="1109"/>
    </row>
    <row r="663" spans="1:26">
      <c r="A663" s="699"/>
      <c r="B663" s="114"/>
      <c r="C663" s="119"/>
      <c r="D663" s="1109"/>
      <c r="E663" s="1109"/>
      <c r="F663" s="1109"/>
      <c r="G663" s="1109"/>
      <c r="H663" s="1109"/>
      <c r="I663" s="1109"/>
      <c r="J663" s="1109"/>
      <c r="K663" s="1109"/>
      <c r="L663" s="1109"/>
      <c r="M663" s="1109"/>
      <c r="N663" s="1109"/>
      <c r="O663" s="1109"/>
      <c r="P663" s="1109"/>
      <c r="Q663" s="1109"/>
      <c r="R663" s="1109"/>
      <c r="S663" s="1109"/>
      <c r="T663" s="1109"/>
      <c r="U663" s="1109"/>
      <c r="V663" s="1109"/>
      <c r="W663" s="1109"/>
      <c r="X663" s="1109"/>
    </row>
    <row r="664" spans="1:26">
      <c r="A664" s="699"/>
      <c r="B664" s="114"/>
      <c r="C664" s="119"/>
      <c r="D664" s="1109"/>
      <c r="E664" s="1109"/>
      <c r="F664" s="1109"/>
      <c r="G664" s="1109"/>
      <c r="H664" s="1109"/>
      <c r="I664" s="1109"/>
      <c r="J664" s="1109"/>
      <c r="K664" s="1109"/>
      <c r="L664" s="1109"/>
      <c r="M664" s="1109"/>
      <c r="N664" s="1109"/>
      <c r="O664" s="1109"/>
      <c r="P664" s="1109"/>
      <c r="Q664" s="1109"/>
      <c r="R664" s="1109"/>
      <c r="S664" s="1109"/>
      <c r="T664" s="1109"/>
      <c r="U664" s="1109"/>
      <c r="V664" s="1109"/>
      <c r="W664" s="1109"/>
      <c r="X664" s="1109"/>
    </row>
    <row r="665" spans="1:26" s="58" customFormat="1">
      <c r="A665" s="1110"/>
      <c r="B665" s="1094"/>
      <c r="C665" s="1111"/>
      <c r="D665" s="1110"/>
      <c r="E665" s="1110"/>
      <c r="F665" s="1110"/>
      <c r="G665" s="1110"/>
      <c r="H665" s="1110"/>
      <c r="I665" s="1110"/>
      <c r="J665" s="1110"/>
      <c r="K665" s="1110"/>
      <c r="L665" s="1110"/>
      <c r="M665" s="1110"/>
      <c r="N665" s="1110"/>
      <c r="O665" s="1110"/>
      <c r="P665" s="1110"/>
      <c r="Q665" s="1110"/>
      <c r="R665" s="1110"/>
      <c r="S665" s="1110"/>
      <c r="T665" s="1110"/>
      <c r="U665" s="1110"/>
      <c r="V665" s="1110"/>
      <c r="W665" s="1110"/>
      <c r="X665" s="1110"/>
      <c r="Y665" s="2099"/>
      <c r="Z665" s="2097"/>
    </row>
    <row r="666" spans="1:26">
      <c r="A666" s="699"/>
      <c r="B666" s="114"/>
      <c r="C666" s="119"/>
      <c r="D666" s="1112"/>
      <c r="E666" s="1112"/>
      <c r="F666" s="1112"/>
      <c r="G666" s="1112"/>
      <c r="H666" s="1112"/>
      <c r="I666" s="1112"/>
      <c r="J666" s="1112"/>
      <c r="K666" s="1112"/>
      <c r="L666" s="1112"/>
      <c r="M666" s="1112"/>
      <c r="N666" s="1112"/>
      <c r="O666" s="1112"/>
      <c r="P666" s="1112"/>
      <c r="Q666" s="1112"/>
      <c r="R666" s="1112"/>
      <c r="S666" s="1112"/>
      <c r="T666" s="1112"/>
      <c r="U666" s="1112"/>
      <c r="V666" s="1112"/>
      <c r="W666" s="1112"/>
      <c r="X666" s="1112"/>
    </row>
    <row r="667" spans="1:26">
      <c r="A667" s="699"/>
      <c r="B667" s="114"/>
      <c r="C667" s="119"/>
      <c r="D667" s="1112"/>
      <c r="E667" s="1112"/>
      <c r="F667" s="1112"/>
      <c r="G667" s="1112"/>
      <c r="H667" s="1112"/>
      <c r="I667" s="1112"/>
      <c r="J667" s="1112"/>
      <c r="K667" s="1112"/>
      <c r="L667" s="1112"/>
      <c r="M667" s="1112"/>
      <c r="N667" s="1112"/>
      <c r="O667" s="1112"/>
      <c r="P667" s="1112"/>
      <c r="Q667" s="1112"/>
      <c r="R667" s="1112"/>
      <c r="S667" s="1112"/>
      <c r="T667" s="1112"/>
      <c r="U667" s="1112"/>
      <c r="V667" s="1112"/>
      <c r="W667" s="1112"/>
      <c r="X667" s="1112"/>
    </row>
    <row r="668" spans="1:26">
      <c r="A668" s="699"/>
      <c r="B668" s="114"/>
      <c r="C668" s="119"/>
      <c r="D668" s="1112"/>
      <c r="E668" s="1112"/>
      <c r="F668" s="1112"/>
      <c r="G668" s="1112"/>
      <c r="H668" s="1112"/>
      <c r="I668" s="1112"/>
      <c r="J668" s="1112"/>
      <c r="K668" s="1112"/>
      <c r="L668" s="1112"/>
      <c r="M668" s="1112"/>
      <c r="N668" s="1112"/>
      <c r="O668" s="1112"/>
      <c r="P668" s="1112"/>
      <c r="Q668" s="1112"/>
      <c r="R668" s="1112"/>
      <c r="S668" s="1112"/>
      <c r="T668" s="1112"/>
      <c r="U668" s="1112"/>
      <c r="V668" s="1112"/>
      <c r="W668" s="1112"/>
      <c r="X668" s="1112"/>
    </row>
    <row r="669" spans="1:26">
      <c r="A669" s="699"/>
      <c r="B669" s="114"/>
      <c r="C669" s="119"/>
      <c r="D669" s="1112"/>
      <c r="E669" s="1112"/>
      <c r="F669" s="1112"/>
      <c r="G669" s="1112"/>
      <c r="H669" s="1112"/>
      <c r="I669" s="1112"/>
      <c r="J669" s="1112"/>
      <c r="K669" s="1112"/>
      <c r="L669" s="1112"/>
      <c r="M669" s="1112"/>
      <c r="N669" s="1112"/>
      <c r="O669" s="1112"/>
      <c r="P669" s="1112"/>
      <c r="Q669" s="1112"/>
      <c r="R669" s="1112"/>
      <c r="S669" s="1112"/>
      <c r="T669" s="1112"/>
      <c r="U669" s="1112"/>
      <c r="V669" s="1112"/>
      <c r="W669" s="1112"/>
      <c r="X669" s="1112"/>
    </row>
    <row r="670" spans="1:26">
      <c r="A670" s="699"/>
      <c r="B670" s="114"/>
      <c r="C670" s="119"/>
      <c r="D670" s="1112"/>
      <c r="E670" s="1112"/>
      <c r="F670" s="1112"/>
      <c r="G670" s="1112"/>
      <c r="H670" s="1112"/>
      <c r="I670" s="1112"/>
      <c r="J670" s="1112"/>
      <c r="K670" s="1112"/>
      <c r="L670" s="1112"/>
      <c r="M670" s="1112"/>
      <c r="N670" s="1112"/>
      <c r="O670" s="1112"/>
      <c r="P670" s="1112"/>
      <c r="Q670" s="1112"/>
      <c r="R670" s="1112"/>
      <c r="S670" s="1112"/>
      <c r="T670" s="1112"/>
      <c r="U670" s="1112"/>
      <c r="V670" s="1112"/>
      <c r="W670" s="1112"/>
      <c r="X670" s="1112"/>
    </row>
    <row r="671" spans="1:26">
      <c r="A671" s="699"/>
      <c r="B671" s="114"/>
      <c r="C671" s="119"/>
      <c r="D671" s="1112"/>
      <c r="E671" s="1112"/>
      <c r="F671" s="1112"/>
      <c r="G671" s="1112"/>
      <c r="H671" s="1112"/>
      <c r="I671" s="1112"/>
      <c r="J671" s="1112"/>
      <c r="K671" s="1112"/>
      <c r="L671" s="1112"/>
      <c r="M671" s="1112"/>
      <c r="N671" s="1112"/>
      <c r="O671" s="1112"/>
      <c r="P671" s="1112"/>
      <c r="Q671" s="1112"/>
      <c r="R671" s="1112"/>
      <c r="S671" s="1112"/>
      <c r="T671" s="1112"/>
      <c r="U671" s="1112"/>
      <c r="V671" s="1112"/>
      <c r="W671" s="1112"/>
      <c r="X671" s="1112"/>
    </row>
    <row r="672" spans="1:26">
      <c r="A672" s="699"/>
      <c r="B672" s="114"/>
      <c r="C672" s="119"/>
      <c r="D672" s="1112"/>
      <c r="E672" s="1112"/>
      <c r="F672" s="1112"/>
      <c r="G672" s="1112"/>
      <c r="H672" s="1112"/>
      <c r="I672" s="1112"/>
      <c r="J672" s="1112"/>
      <c r="K672" s="1112"/>
      <c r="L672" s="1112"/>
      <c r="M672" s="1112"/>
      <c r="N672" s="1112"/>
      <c r="O672" s="1112"/>
      <c r="P672" s="1112"/>
      <c r="Q672" s="1112"/>
      <c r="R672" s="1112"/>
      <c r="S672" s="1112"/>
      <c r="T672" s="1112"/>
      <c r="U672" s="1112"/>
      <c r="V672" s="1112"/>
      <c r="W672" s="1112"/>
      <c r="X672" s="1112"/>
    </row>
    <row r="673" spans="1:24">
      <c r="A673" s="699"/>
      <c r="B673" s="114"/>
      <c r="C673" s="119"/>
      <c r="D673" s="1112"/>
      <c r="E673" s="1112"/>
      <c r="F673" s="1112"/>
      <c r="G673" s="1112"/>
      <c r="H673" s="1112"/>
      <c r="I673" s="1112"/>
      <c r="J673" s="1112"/>
      <c r="K673" s="1112"/>
      <c r="L673" s="1112"/>
      <c r="M673" s="1112"/>
      <c r="N673" s="1112"/>
      <c r="O673" s="1112"/>
      <c r="P673" s="1112"/>
      <c r="Q673" s="1112"/>
      <c r="R673" s="1112"/>
      <c r="S673" s="1112"/>
      <c r="T673" s="1112"/>
      <c r="U673" s="1112"/>
      <c r="V673" s="1112"/>
      <c r="W673" s="1112"/>
      <c r="X673" s="1112"/>
    </row>
    <row r="674" spans="1:24">
      <c r="A674" s="699"/>
      <c r="B674" s="114"/>
      <c r="C674" s="119"/>
      <c r="D674" s="1112"/>
      <c r="E674" s="1112"/>
      <c r="F674" s="1112"/>
      <c r="G674" s="1112"/>
      <c r="H674" s="1112"/>
      <c r="I674" s="1112"/>
      <c r="J674" s="1112"/>
      <c r="K674" s="1112"/>
      <c r="L674" s="1112"/>
      <c r="M674" s="1112"/>
      <c r="N674" s="1112"/>
      <c r="O674" s="1112"/>
      <c r="P674" s="1112"/>
      <c r="Q674" s="1112"/>
      <c r="R674" s="1112"/>
      <c r="S674" s="1112"/>
      <c r="T674" s="1112"/>
      <c r="U674" s="1112"/>
      <c r="V674" s="1112"/>
      <c r="W674" s="1112"/>
      <c r="X674" s="1112"/>
    </row>
    <row r="675" spans="1:24">
      <c r="A675" s="699"/>
      <c r="B675" s="114"/>
      <c r="C675" s="119"/>
      <c r="D675" s="1112"/>
      <c r="E675" s="1112"/>
      <c r="F675" s="1112"/>
      <c r="G675" s="1112"/>
      <c r="H675" s="1112"/>
      <c r="I675" s="1112"/>
      <c r="J675" s="1112"/>
      <c r="K675" s="1112"/>
      <c r="L675" s="1112"/>
      <c r="M675" s="1112"/>
      <c r="N675" s="1112"/>
      <c r="O675" s="1112"/>
      <c r="P675" s="1112"/>
      <c r="Q675" s="1112"/>
      <c r="R675" s="1112"/>
      <c r="S675" s="1112"/>
      <c r="T675" s="1112"/>
      <c r="U675" s="1112"/>
      <c r="V675" s="1112"/>
      <c r="W675" s="1112"/>
      <c r="X675" s="1112"/>
    </row>
    <row r="676" spans="1:24">
      <c r="A676" s="699"/>
      <c r="B676" s="114"/>
      <c r="C676" s="119"/>
      <c r="D676" s="1112"/>
      <c r="E676" s="1112"/>
      <c r="F676" s="1112"/>
      <c r="G676" s="1112"/>
      <c r="H676" s="1112"/>
      <c r="I676" s="1112"/>
      <c r="J676" s="1112"/>
      <c r="K676" s="1112"/>
      <c r="L676" s="1112"/>
      <c r="M676" s="1112"/>
      <c r="N676" s="1112"/>
      <c r="O676" s="1112"/>
      <c r="P676" s="1112"/>
      <c r="Q676" s="1112"/>
      <c r="R676" s="1112"/>
      <c r="S676" s="1112"/>
      <c r="T676" s="1112"/>
      <c r="U676" s="1112"/>
      <c r="V676" s="1112"/>
      <c r="W676" s="1112"/>
      <c r="X676" s="1112"/>
    </row>
    <row r="677" spans="1:24">
      <c r="A677" s="699"/>
      <c r="B677" s="114"/>
      <c r="C677" s="119"/>
      <c r="D677" s="1112"/>
      <c r="E677" s="1112"/>
      <c r="F677" s="1112"/>
      <c r="G677" s="1112"/>
      <c r="H677" s="1112"/>
      <c r="I677" s="1112"/>
      <c r="J677" s="1112"/>
      <c r="K677" s="1112"/>
      <c r="L677" s="1112"/>
      <c r="M677" s="1112"/>
      <c r="N677" s="1112"/>
      <c r="O677" s="1112"/>
      <c r="P677" s="1112"/>
      <c r="Q677" s="1112"/>
      <c r="R677" s="1112"/>
      <c r="S677" s="1112"/>
      <c r="T677" s="1112"/>
      <c r="U677" s="1112"/>
      <c r="V677" s="1112"/>
      <c r="W677" s="1112"/>
      <c r="X677" s="1112"/>
    </row>
    <row r="678" spans="1:24">
      <c r="A678" s="699"/>
      <c r="B678" s="114"/>
      <c r="C678" s="119"/>
      <c r="D678" s="1112"/>
      <c r="E678" s="1112"/>
      <c r="F678" s="1112"/>
      <c r="G678" s="1112"/>
      <c r="H678" s="1112"/>
      <c r="I678" s="1112"/>
      <c r="J678" s="1112"/>
      <c r="K678" s="1112"/>
      <c r="L678" s="1112"/>
      <c r="M678" s="1112"/>
      <c r="N678" s="1112"/>
      <c r="O678" s="1112"/>
      <c r="P678" s="1112"/>
      <c r="Q678" s="1112"/>
      <c r="R678" s="1112"/>
      <c r="S678" s="1112"/>
      <c r="T678" s="1112"/>
      <c r="U678" s="1112"/>
      <c r="V678" s="1112"/>
      <c r="W678" s="1112"/>
      <c r="X678" s="1112"/>
    </row>
    <row r="679" spans="1:24">
      <c r="A679" s="699"/>
      <c r="B679" s="114"/>
      <c r="C679" s="119"/>
      <c r="D679" s="1112"/>
      <c r="E679" s="1112"/>
      <c r="F679" s="1112"/>
      <c r="G679" s="1112"/>
      <c r="H679" s="1112"/>
      <c r="I679" s="1112"/>
      <c r="J679" s="1112"/>
      <c r="K679" s="1112"/>
      <c r="L679" s="1112"/>
      <c r="M679" s="1112"/>
      <c r="N679" s="1112"/>
      <c r="O679" s="1112"/>
      <c r="P679" s="1112"/>
      <c r="Q679" s="1112"/>
      <c r="R679" s="1112"/>
      <c r="S679" s="1112"/>
      <c r="T679" s="1112"/>
      <c r="U679" s="1112"/>
      <c r="V679" s="1112"/>
      <c r="W679" s="1112"/>
      <c r="X679" s="1112"/>
    </row>
    <row r="680" spans="1:24">
      <c r="A680" s="699"/>
      <c r="B680" s="114"/>
      <c r="C680" s="119"/>
      <c r="D680" s="1112"/>
      <c r="E680" s="1112"/>
      <c r="F680" s="1112"/>
      <c r="G680" s="1112"/>
      <c r="H680" s="1112"/>
      <c r="I680" s="1112"/>
      <c r="J680" s="1112"/>
      <c r="K680" s="1112"/>
      <c r="L680" s="1112"/>
      <c r="M680" s="1112"/>
      <c r="N680" s="1112"/>
      <c r="O680" s="1112"/>
      <c r="P680" s="1112"/>
      <c r="Q680" s="1112"/>
      <c r="R680" s="1112"/>
      <c r="S680" s="1112"/>
      <c r="T680" s="1112"/>
      <c r="U680" s="1112"/>
      <c r="V680" s="1112"/>
      <c r="W680" s="1112"/>
      <c r="X680" s="1112"/>
    </row>
    <row r="681" spans="1:24">
      <c r="A681" s="699"/>
      <c r="B681" s="114"/>
      <c r="D681" s="1112"/>
      <c r="E681" s="1112"/>
      <c r="F681" s="1112"/>
      <c r="G681" s="1112"/>
      <c r="H681" s="1112"/>
      <c r="I681" s="1112"/>
      <c r="J681" s="1112"/>
      <c r="K681" s="1112"/>
      <c r="L681" s="1112"/>
      <c r="M681" s="1112"/>
      <c r="N681" s="1112"/>
      <c r="O681" s="1112"/>
      <c r="P681" s="1112"/>
      <c r="Q681" s="1112"/>
      <c r="R681" s="1112"/>
      <c r="S681" s="1112"/>
      <c r="T681" s="1112"/>
      <c r="U681" s="1112"/>
      <c r="V681" s="1112"/>
      <c r="W681" s="1112"/>
      <c r="X681" s="1112"/>
    </row>
    <row r="682" spans="1:24">
      <c r="A682" s="699"/>
      <c r="B682" s="114"/>
      <c r="D682" s="1112"/>
      <c r="E682" s="1112"/>
      <c r="F682" s="1112"/>
      <c r="G682" s="1112"/>
      <c r="H682" s="1112"/>
      <c r="I682" s="1112"/>
      <c r="J682" s="1112"/>
      <c r="K682" s="1112"/>
      <c r="L682" s="1112"/>
      <c r="M682" s="1112"/>
      <c r="N682" s="1112"/>
      <c r="O682" s="1112"/>
      <c r="P682" s="1112"/>
      <c r="Q682" s="1112"/>
      <c r="R682" s="1112"/>
      <c r="S682" s="1112"/>
      <c r="T682" s="1112"/>
      <c r="U682" s="1112"/>
      <c r="V682" s="1112"/>
      <c r="W682" s="1112"/>
      <c r="X682" s="1112"/>
    </row>
    <row r="683" spans="1:24">
      <c r="A683" s="699"/>
      <c r="B683" s="114"/>
      <c r="D683" s="1112"/>
      <c r="E683" s="1112"/>
      <c r="F683" s="1112"/>
      <c r="G683" s="1112"/>
      <c r="H683" s="1112"/>
      <c r="I683" s="1112"/>
      <c r="J683" s="1112"/>
      <c r="K683" s="1112"/>
      <c r="L683" s="1112"/>
      <c r="M683" s="1112"/>
      <c r="N683" s="1112"/>
      <c r="O683" s="1112"/>
      <c r="P683" s="1112"/>
      <c r="Q683" s="1112"/>
      <c r="R683" s="1112"/>
      <c r="S683" s="1112"/>
      <c r="T683" s="1112"/>
      <c r="U683" s="1112"/>
      <c r="V683" s="1112"/>
      <c r="W683" s="1112"/>
      <c r="X683" s="1112"/>
    </row>
    <row r="684" spans="1:24">
      <c r="A684" s="699"/>
      <c r="B684" s="114"/>
      <c r="D684" s="1112"/>
      <c r="E684" s="1112"/>
      <c r="F684" s="1112"/>
      <c r="G684" s="1112"/>
      <c r="H684" s="1112"/>
      <c r="I684" s="1112"/>
      <c r="J684" s="1112"/>
      <c r="K684" s="1112"/>
      <c r="L684" s="1112"/>
      <c r="M684" s="1112"/>
      <c r="N684" s="1112"/>
      <c r="O684" s="1112"/>
      <c r="P684" s="1112"/>
      <c r="Q684" s="1112"/>
      <c r="R684" s="1112"/>
      <c r="S684" s="1112"/>
      <c r="T684" s="1112"/>
      <c r="U684" s="1112"/>
      <c r="V684" s="1112"/>
      <c r="W684" s="1112"/>
      <c r="X684" s="1112"/>
    </row>
    <row r="685" spans="1:24">
      <c r="A685" s="699"/>
      <c r="B685" s="114"/>
      <c r="D685" s="1112"/>
      <c r="E685" s="1112"/>
      <c r="F685" s="1112"/>
      <c r="G685" s="1112"/>
      <c r="H685" s="1112"/>
      <c r="I685" s="1112"/>
      <c r="J685" s="1112"/>
      <c r="K685" s="1112"/>
      <c r="L685" s="1112"/>
      <c r="M685" s="1112"/>
      <c r="N685" s="1112"/>
      <c r="O685" s="1112"/>
      <c r="P685" s="1112"/>
      <c r="Q685" s="1112"/>
      <c r="R685" s="1112"/>
      <c r="S685" s="1112"/>
      <c r="T685" s="1112"/>
      <c r="U685" s="1112"/>
      <c r="V685" s="1112"/>
      <c r="W685" s="1112"/>
      <c r="X685" s="1112"/>
    </row>
    <row r="686" spans="1:24">
      <c r="A686" s="699"/>
      <c r="B686" s="114"/>
      <c r="D686" s="1112"/>
      <c r="E686" s="1112"/>
      <c r="F686" s="1112"/>
      <c r="G686" s="1112"/>
      <c r="H686" s="1112"/>
      <c r="I686" s="1112"/>
      <c r="J686" s="1112"/>
      <c r="K686" s="1112"/>
      <c r="L686" s="1112"/>
      <c r="M686" s="1112"/>
      <c r="N686" s="1112"/>
      <c r="O686" s="1112"/>
      <c r="P686" s="1112"/>
      <c r="Q686" s="1112"/>
      <c r="R686" s="1112"/>
      <c r="S686" s="1112"/>
      <c r="T686" s="1112"/>
      <c r="U686" s="1112"/>
      <c r="V686" s="1112"/>
      <c r="W686" s="1112"/>
      <c r="X686" s="1112"/>
    </row>
    <row r="687" spans="1:24">
      <c r="A687" s="699"/>
      <c r="B687" s="114"/>
      <c r="D687" s="1112"/>
      <c r="E687" s="1112"/>
      <c r="F687" s="1112"/>
      <c r="G687" s="1112"/>
      <c r="H687" s="1112"/>
      <c r="I687" s="1112"/>
      <c r="J687" s="1112"/>
      <c r="K687" s="1112"/>
      <c r="L687" s="1112"/>
      <c r="M687" s="1112"/>
      <c r="N687" s="1112"/>
      <c r="O687" s="1112"/>
      <c r="P687" s="1112"/>
      <c r="Q687" s="1112"/>
      <c r="R687" s="1112"/>
      <c r="S687" s="1112"/>
      <c r="T687" s="1112"/>
      <c r="U687" s="1112"/>
      <c r="V687" s="1112"/>
      <c r="W687" s="1112"/>
      <c r="X687" s="1112"/>
    </row>
    <row r="688" spans="1:24">
      <c r="A688" s="699"/>
      <c r="B688" s="114"/>
      <c r="D688" s="1112"/>
      <c r="E688" s="1112"/>
      <c r="F688" s="1112"/>
      <c r="G688" s="1112"/>
      <c r="H688" s="1112"/>
      <c r="I688" s="1112"/>
      <c r="J688" s="1112"/>
      <c r="K688" s="1112"/>
      <c r="L688" s="1112"/>
      <c r="M688" s="1112"/>
      <c r="N688" s="1112"/>
      <c r="O688" s="1112"/>
      <c r="P688" s="1112"/>
      <c r="Q688" s="1112"/>
      <c r="R688" s="1112"/>
      <c r="S688" s="1112"/>
      <c r="T688" s="1112"/>
      <c r="U688" s="1112"/>
      <c r="V688" s="1112"/>
      <c r="W688" s="1112"/>
      <c r="X688" s="1112"/>
    </row>
    <row r="689" spans="1:24">
      <c r="A689" s="699"/>
      <c r="B689" s="114"/>
      <c r="D689" s="1112"/>
      <c r="E689" s="1112"/>
      <c r="F689" s="1112"/>
      <c r="G689" s="1112"/>
      <c r="H689" s="1112"/>
      <c r="I689" s="1112"/>
      <c r="J689" s="1112"/>
      <c r="K689" s="1112"/>
      <c r="L689" s="1112"/>
      <c r="M689" s="1112"/>
      <c r="N689" s="1112"/>
      <c r="O689" s="1112"/>
      <c r="P689" s="1112"/>
      <c r="Q689" s="1112"/>
      <c r="R689" s="1112"/>
      <c r="S689" s="1112"/>
      <c r="T689" s="1112"/>
      <c r="U689" s="1112"/>
      <c r="V689" s="1112"/>
      <c r="W689" s="1112"/>
      <c r="X689" s="1112"/>
    </row>
    <row r="690" spans="1:24">
      <c r="A690" s="699"/>
      <c r="B690" s="114"/>
      <c r="D690" s="1112"/>
      <c r="E690" s="1112"/>
      <c r="F690" s="1112"/>
      <c r="G690" s="1112"/>
      <c r="H690" s="1112"/>
      <c r="I690" s="1112"/>
      <c r="J690" s="1112"/>
      <c r="K690" s="1112"/>
      <c r="L690" s="1112"/>
      <c r="M690" s="1112"/>
      <c r="N690" s="1112"/>
      <c r="O690" s="1112"/>
      <c r="P690" s="1112"/>
      <c r="Q690" s="1112"/>
      <c r="R690" s="1112"/>
      <c r="S690" s="1112"/>
      <c r="T690" s="1112"/>
      <c r="U690" s="1112"/>
      <c r="V690" s="1112"/>
      <c r="W690" s="1112"/>
      <c r="X690" s="1112"/>
    </row>
    <row r="691" spans="1:24">
      <c r="A691" s="699"/>
      <c r="B691" s="114"/>
      <c r="D691" s="1112"/>
      <c r="E691" s="1112"/>
      <c r="F691" s="1112"/>
      <c r="G691" s="1112"/>
      <c r="H691" s="1112"/>
      <c r="I691" s="1112"/>
      <c r="J691" s="1112"/>
      <c r="K691" s="1112"/>
      <c r="L691" s="1112"/>
      <c r="M691" s="1112"/>
      <c r="N691" s="1112"/>
      <c r="O691" s="1112"/>
      <c r="P691" s="1112"/>
      <c r="Q691" s="1112"/>
      <c r="R691" s="1112"/>
      <c r="S691" s="1112"/>
      <c r="T691" s="1112"/>
      <c r="U691" s="1112"/>
      <c r="V691" s="1112"/>
      <c r="W691" s="1112"/>
      <c r="X691" s="1112"/>
    </row>
    <row r="692" spans="1:24">
      <c r="A692" s="699"/>
      <c r="B692" s="114"/>
      <c r="D692" s="1112"/>
      <c r="E692" s="1112"/>
      <c r="F692" s="1112"/>
      <c r="G692" s="1112"/>
      <c r="H692" s="1112"/>
      <c r="I692" s="1112"/>
      <c r="J692" s="1112"/>
      <c r="K692" s="1112"/>
      <c r="L692" s="1112"/>
      <c r="M692" s="1112"/>
      <c r="N692" s="1112"/>
      <c r="O692" s="1112"/>
      <c r="P692" s="1112"/>
      <c r="Q692" s="1112"/>
      <c r="R692" s="1112"/>
      <c r="S692" s="1112"/>
      <c r="T692" s="1112"/>
      <c r="U692" s="1112"/>
      <c r="V692" s="1112"/>
      <c r="W692" s="1112"/>
      <c r="X692" s="1112"/>
    </row>
    <row r="693" spans="1:24">
      <c r="A693" s="699"/>
      <c r="B693" s="114"/>
      <c r="D693" s="1112"/>
      <c r="E693" s="1112"/>
      <c r="F693" s="1112"/>
      <c r="G693" s="1112"/>
      <c r="H693" s="1112"/>
      <c r="I693" s="1112"/>
      <c r="J693" s="1112"/>
      <c r="K693" s="1112"/>
      <c r="L693" s="1112"/>
      <c r="M693" s="1112"/>
      <c r="N693" s="1112"/>
      <c r="O693" s="1112"/>
      <c r="P693" s="1112"/>
      <c r="Q693" s="1112"/>
      <c r="R693" s="1112"/>
      <c r="S693" s="1112"/>
      <c r="T693" s="1112"/>
      <c r="U693" s="1112"/>
      <c r="V693" s="1112"/>
      <c r="W693" s="1112"/>
      <c r="X693" s="1112"/>
    </row>
    <row r="694" spans="1:24">
      <c r="A694" s="699"/>
      <c r="B694" s="114"/>
      <c r="D694" s="1112"/>
      <c r="E694" s="1112"/>
      <c r="F694" s="1112"/>
      <c r="G694" s="1112"/>
      <c r="H694" s="1112"/>
      <c r="I694" s="1112"/>
      <c r="J694" s="1112"/>
      <c r="K694" s="1112"/>
      <c r="L694" s="1112"/>
      <c r="M694" s="1112"/>
      <c r="N694" s="1112"/>
      <c r="O694" s="1112"/>
      <c r="P694" s="1112"/>
      <c r="Q694" s="1112"/>
      <c r="R694" s="1112"/>
      <c r="S694" s="1112"/>
      <c r="T694" s="1112"/>
      <c r="U694" s="1112"/>
      <c r="V694" s="1112"/>
      <c r="W694" s="1112"/>
      <c r="X694" s="1112"/>
    </row>
    <row r="695" spans="1:24">
      <c r="A695" s="699"/>
      <c r="B695" s="114"/>
      <c r="D695" s="1112"/>
      <c r="E695" s="1112"/>
      <c r="F695" s="1112"/>
      <c r="G695" s="1112"/>
      <c r="H695" s="1112"/>
      <c r="I695" s="1112"/>
      <c r="J695" s="1112"/>
      <c r="K695" s="1112"/>
      <c r="L695" s="1112"/>
      <c r="M695" s="1112"/>
      <c r="N695" s="1112"/>
      <c r="O695" s="1112"/>
      <c r="P695" s="1112"/>
      <c r="Q695" s="1112"/>
      <c r="R695" s="1112"/>
      <c r="S695" s="1112"/>
      <c r="T695" s="1112"/>
      <c r="U695" s="1112"/>
      <c r="V695" s="1112"/>
      <c r="W695" s="1112"/>
      <c r="X695" s="1112"/>
    </row>
    <row r="696" spans="1:24">
      <c r="A696" s="699"/>
      <c r="B696" s="114"/>
      <c r="D696" s="1112"/>
      <c r="E696" s="1112"/>
      <c r="F696" s="1112"/>
      <c r="G696" s="1112"/>
      <c r="H696" s="1112"/>
      <c r="I696" s="1112"/>
      <c r="J696" s="1112"/>
      <c r="K696" s="1112"/>
      <c r="L696" s="1112"/>
      <c r="M696" s="1112"/>
      <c r="N696" s="1112"/>
      <c r="O696" s="1112"/>
      <c r="P696" s="1112"/>
      <c r="Q696" s="1112"/>
      <c r="R696" s="1112"/>
      <c r="S696" s="1112"/>
      <c r="T696" s="1112"/>
      <c r="U696" s="1112"/>
      <c r="V696" s="1112"/>
      <c r="W696" s="1112"/>
      <c r="X696" s="1112"/>
    </row>
    <row r="697" spans="1:24">
      <c r="A697" s="699"/>
      <c r="B697" s="114"/>
      <c r="D697" s="1112"/>
      <c r="E697" s="1112"/>
      <c r="F697" s="1112"/>
      <c r="G697" s="1112"/>
      <c r="H697" s="1112"/>
      <c r="I697" s="1112"/>
      <c r="J697" s="1112"/>
      <c r="K697" s="1112"/>
      <c r="L697" s="1112"/>
      <c r="M697" s="1112"/>
      <c r="N697" s="1112"/>
      <c r="O697" s="1112"/>
      <c r="P697" s="1112"/>
      <c r="Q697" s="1112"/>
      <c r="R697" s="1112"/>
      <c r="S697" s="1112"/>
      <c r="T697" s="1112"/>
      <c r="U697" s="1112"/>
      <c r="V697" s="1112"/>
      <c r="W697" s="1112"/>
      <c r="X697" s="1112"/>
    </row>
    <row r="698" spans="1:24">
      <c r="A698" s="699"/>
      <c r="B698" s="114"/>
      <c r="D698" s="1112"/>
      <c r="E698" s="1112"/>
      <c r="F698" s="1112"/>
      <c r="G698" s="1112"/>
      <c r="H698" s="1112"/>
      <c r="I698" s="1112"/>
      <c r="J698" s="1112"/>
      <c r="K698" s="1112"/>
      <c r="L698" s="1112"/>
      <c r="M698" s="1112"/>
      <c r="N698" s="1112"/>
      <c r="O698" s="1112"/>
      <c r="P698" s="1112"/>
      <c r="Q698" s="1112"/>
      <c r="R698" s="1112"/>
      <c r="S698" s="1112"/>
      <c r="T698" s="1112"/>
      <c r="U698" s="1112"/>
      <c r="V698" s="1112"/>
      <c r="W698" s="1112"/>
      <c r="X698" s="1112"/>
    </row>
    <row r="699" spans="1:24">
      <c r="A699" s="699"/>
      <c r="B699" s="114"/>
      <c r="D699" s="1112"/>
      <c r="E699" s="1112"/>
      <c r="F699" s="1112"/>
      <c r="G699" s="1112"/>
      <c r="H699" s="1112"/>
      <c r="I699" s="1112"/>
      <c r="J699" s="1112"/>
      <c r="K699" s="1112"/>
      <c r="L699" s="1112"/>
      <c r="M699" s="1112"/>
      <c r="N699" s="1112"/>
      <c r="O699" s="1112"/>
      <c r="P699" s="1112"/>
      <c r="Q699" s="1112"/>
      <c r="R699" s="1112"/>
      <c r="S699" s="1112"/>
      <c r="T699" s="1112"/>
      <c r="U699" s="1112"/>
      <c r="V699" s="1112"/>
      <c r="W699" s="1112"/>
      <c r="X699" s="1112"/>
    </row>
    <row r="700" spans="1:24">
      <c r="A700" s="699"/>
      <c r="B700" s="114"/>
      <c r="D700" s="1112"/>
      <c r="E700" s="1112"/>
      <c r="F700" s="1112"/>
      <c r="G700" s="1112"/>
      <c r="H700" s="1112"/>
      <c r="I700" s="1112"/>
      <c r="J700" s="1112"/>
      <c r="K700" s="1112"/>
      <c r="L700" s="1112"/>
      <c r="M700" s="1112"/>
      <c r="N700" s="1112"/>
      <c r="O700" s="1112"/>
      <c r="P700" s="1112"/>
      <c r="Q700" s="1112"/>
      <c r="R700" s="1112"/>
      <c r="S700" s="1112"/>
      <c r="T700" s="1112"/>
      <c r="U700" s="1112"/>
      <c r="V700" s="1112"/>
      <c r="W700" s="1112"/>
      <c r="X700" s="1112"/>
    </row>
    <row r="701" spans="1:24">
      <c r="A701" s="699"/>
      <c r="B701" s="114"/>
      <c r="D701" s="1112"/>
      <c r="E701" s="1112"/>
      <c r="F701" s="1112"/>
      <c r="G701" s="1112"/>
      <c r="H701" s="1112"/>
      <c r="I701" s="1112"/>
      <c r="J701" s="1112"/>
      <c r="K701" s="1112"/>
      <c r="L701" s="1112"/>
      <c r="M701" s="1112"/>
      <c r="N701" s="1112"/>
      <c r="O701" s="1112"/>
      <c r="P701" s="1112"/>
      <c r="Q701" s="1112"/>
      <c r="R701" s="1112"/>
      <c r="S701" s="1112"/>
      <c r="T701" s="1112"/>
      <c r="U701" s="1112"/>
      <c r="V701" s="1112"/>
      <c r="W701" s="1112"/>
      <c r="X701" s="1112"/>
    </row>
    <row r="702" spans="1:24">
      <c r="A702" s="699"/>
      <c r="B702" s="114"/>
      <c r="D702" s="1112"/>
      <c r="E702" s="1112"/>
      <c r="F702" s="1112"/>
      <c r="G702" s="1112"/>
      <c r="H702" s="1112"/>
      <c r="I702" s="1112"/>
      <c r="J702" s="1112"/>
      <c r="K702" s="1112"/>
      <c r="L702" s="1112"/>
      <c r="M702" s="1112"/>
      <c r="N702" s="1112"/>
      <c r="O702" s="1112"/>
      <c r="P702" s="1112"/>
      <c r="Q702" s="1112"/>
      <c r="R702" s="1112"/>
      <c r="S702" s="1112"/>
      <c r="T702" s="1112"/>
      <c r="U702" s="1112"/>
      <c r="V702" s="1112"/>
      <c r="W702" s="1112"/>
      <c r="X702" s="1112"/>
    </row>
    <row r="703" spans="1:24">
      <c r="A703" s="699"/>
      <c r="B703" s="114"/>
      <c r="D703" s="1112"/>
      <c r="E703" s="1112"/>
      <c r="F703" s="1112"/>
      <c r="G703" s="1112"/>
      <c r="H703" s="1112"/>
      <c r="I703" s="1112"/>
      <c r="J703" s="1112"/>
      <c r="K703" s="1112"/>
      <c r="L703" s="1112"/>
      <c r="M703" s="1112"/>
      <c r="N703" s="1112"/>
      <c r="O703" s="1112"/>
      <c r="P703" s="1112"/>
      <c r="Q703" s="1112"/>
      <c r="R703" s="1112"/>
      <c r="S703" s="1112"/>
      <c r="T703" s="1112"/>
      <c r="U703" s="1112"/>
      <c r="V703" s="1112"/>
      <c r="W703" s="1112"/>
      <c r="X703" s="1112"/>
    </row>
    <row r="704" spans="1:24">
      <c r="A704" s="699"/>
      <c r="B704" s="114"/>
      <c r="D704" s="1112"/>
      <c r="E704" s="1112"/>
      <c r="F704" s="1112"/>
      <c r="G704" s="1112"/>
      <c r="H704" s="1112"/>
      <c r="I704" s="1112"/>
      <c r="J704" s="1112"/>
      <c r="K704" s="1112"/>
      <c r="L704" s="1112"/>
      <c r="M704" s="1112"/>
      <c r="N704" s="1112"/>
      <c r="O704" s="1112"/>
      <c r="P704" s="1112"/>
      <c r="Q704" s="1112"/>
      <c r="R704" s="1112"/>
      <c r="S704" s="1112"/>
      <c r="T704" s="1112"/>
      <c r="U704" s="1112"/>
      <c r="V704" s="1112"/>
      <c r="W704" s="1112"/>
      <c r="X704" s="1112"/>
    </row>
    <row r="705" spans="1:24">
      <c r="A705" s="699"/>
      <c r="B705" s="114"/>
      <c r="D705" s="1112"/>
      <c r="E705" s="1112"/>
      <c r="F705" s="1112"/>
      <c r="G705" s="1112"/>
      <c r="H705" s="1112"/>
      <c r="I705" s="1112"/>
      <c r="J705" s="1112"/>
      <c r="K705" s="1112"/>
      <c r="L705" s="1112"/>
      <c r="M705" s="1112"/>
      <c r="N705" s="1112"/>
      <c r="O705" s="1112"/>
      <c r="P705" s="1112"/>
      <c r="Q705" s="1112"/>
      <c r="R705" s="1112"/>
      <c r="S705" s="1112"/>
      <c r="T705" s="1112"/>
      <c r="U705" s="1112"/>
      <c r="V705" s="1112"/>
      <c r="W705" s="1112"/>
      <c r="X705" s="1112"/>
    </row>
    <row r="706" spans="1:24">
      <c r="A706" s="699"/>
      <c r="B706" s="114"/>
      <c r="D706" s="1112"/>
      <c r="E706" s="1112"/>
      <c r="F706" s="1112"/>
      <c r="G706" s="1112"/>
      <c r="H706" s="1112"/>
      <c r="I706" s="1112"/>
      <c r="J706" s="1112"/>
      <c r="K706" s="1112"/>
      <c r="L706" s="1112"/>
      <c r="M706" s="1112"/>
      <c r="N706" s="1112"/>
      <c r="O706" s="1112"/>
      <c r="P706" s="1112"/>
      <c r="Q706" s="1112"/>
      <c r="R706" s="1112"/>
      <c r="S706" s="1112"/>
      <c r="T706" s="1112"/>
      <c r="U706" s="1112"/>
      <c r="V706" s="1112"/>
      <c r="W706" s="1112"/>
      <c r="X706" s="1112"/>
    </row>
    <row r="707" spans="1:24">
      <c r="A707" s="699"/>
      <c r="B707" s="114"/>
      <c r="D707" s="1112"/>
      <c r="E707" s="1112"/>
      <c r="F707" s="1112"/>
      <c r="G707" s="1112"/>
      <c r="H707" s="1112"/>
      <c r="I707" s="1112"/>
      <c r="J707" s="1112"/>
      <c r="K707" s="1112"/>
      <c r="L707" s="1112"/>
      <c r="M707" s="1112"/>
      <c r="N707" s="1112"/>
      <c r="O707" s="1112"/>
      <c r="P707" s="1112"/>
      <c r="Q707" s="1112"/>
      <c r="R707" s="1112"/>
      <c r="S707" s="1112"/>
      <c r="T707" s="1112"/>
      <c r="U707" s="1112"/>
      <c r="V707" s="1112"/>
      <c r="W707" s="1112"/>
      <c r="X707" s="1112"/>
    </row>
    <row r="708" spans="1:24">
      <c r="A708" s="699"/>
      <c r="B708" s="114"/>
      <c r="D708" s="1112"/>
      <c r="E708" s="1112"/>
      <c r="F708" s="1112"/>
      <c r="G708" s="1112"/>
      <c r="H708" s="1112"/>
      <c r="I708" s="1112"/>
      <c r="J708" s="1112"/>
      <c r="K708" s="1112"/>
      <c r="L708" s="1112"/>
      <c r="M708" s="1112"/>
      <c r="N708" s="1112"/>
      <c r="O708" s="1112"/>
      <c r="P708" s="1112"/>
      <c r="Q708" s="1112"/>
      <c r="R708" s="1112"/>
      <c r="S708" s="1112"/>
      <c r="T708" s="1112"/>
      <c r="U708" s="1112"/>
      <c r="V708" s="1112"/>
      <c r="W708" s="1112"/>
      <c r="X708" s="1112"/>
    </row>
    <row r="709" spans="1:24">
      <c r="A709" s="699"/>
      <c r="B709" s="114"/>
      <c r="D709" s="1112"/>
      <c r="E709" s="1112"/>
      <c r="F709" s="1112"/>
      <c r="G709" s="1112"/>
      <c r="H709" s="1112"/>
      <c r="I709" s="1112"/>
      <c r="J709" s="1112"/>
      <c r="K709" s="1112"/>
      <c r="L709" s="1112"/>
      <c r="M709" s="1112"/>
      <c r="N709" s="1112"/>
      <c r="O709" s="1112"/>
      <c r="P709" s="1112"/>
      <c r="Q709" s="1112"/>
      <c r="R709" s="1112"/>
      <c r="S709" s="1112"/>
      <c r="T709" s="1112"/>
      <c r="U709" s="1112"/>
      <c r="V709" s="1112"/>
      <c r="W709" s="1112"/>
      <c r="X709" s="1112"/>
    </row>
    <row r="710" spans="1:24">
      <c r="A710" s="699"/>
      <c r="B710" s="114"/>
      <c r="D710" s="1112"/>
      <c r="E710" s="1112"/>
      <c r="F710" s="1112"/>
      <c r="G710" s="1112"/>
      <c r="H710" s="1112"/>
      <c r="I710" s="1112"/>
      <c r="J710" s="1112"/>
      <c r="K710" s="1112"/>
      <c r="L710" s="1112"/>
      <c r="M710" s="1112"/>
      <c r="N710" s="1112"/>
      <c r="O710" s="1112"/>
      <c r="P710" s="1112"/>
      <c r="Q710" s="1112"/>
      <c r="R710" s="1112"/>
      <c r="S710" s="1112"/>
      <c r="T710" s="1112"/>
      <c r="U710" s="1112"/>
      <c r="V710" s="1112"/>
      <c r="W710" s="1112"/>
      <c r="X710" s="1112"/>
    </row>
    <row r="711" spans="1:24">
      <c r="A711" s="699"/>
      <c r="B711" s="114"/>
      <c r="D711" s="1112"/>
      <c r="E711" s="1112"/>
      <c r="F711" s="1112"/>
      <c r="G711" s="1112"/>
      <c r="H711" s="1112"/>
      <c r="I711" s="1112"/>
      <c r="J711" s="1112"/>
      <c r="K711" s="1112"/>
      <c r="L711" s="1112"/>
      <c r="M711" s="1112"/>
      <c r="N711" s="1112"/>
      <c r="O711" s="1112"/>
      <c r="P711" s="1112"/>
      <c r="Q711" s="1112"/>
      <c r="R711" s="1112"/>
      <c r="S711" s="1112"/>
      <c r="T711" s="1112"/>
      <c r="U711" s="1112"/>
      <c r="V711" s="1112"/>
      <c r="W711" s="1112"/>
      <c r="X711" s="1112"/>
    </row>
    <row r="712" spans="1:24">
      <c r="A712" s="699"/>
      <c r="B712" s="114"/>
      <c r="D712" s="1112"/>
      <c r="E712" s="1112"/>
      <c r="F712" s="1112"/>
      <c r="G712" s="1112"/>
      <c r="H712" s="1112"/>
      <c r="I712" s="1112"/>
      <c r="J712" s="1112"/>
      <c r="K712" s="1112"/>
      <c r="L712" s="1112"/>
      <c r="M712" s="1112"/>
      <c r="N712" s="1112"/>
      <c r="O712" s="1112"/>
      <c r="P712" s="1112"/>
      <c r="Q712" s="1112"/>
      <c r="R712" s="1112"/>
      <c r="S712" s="1112"/>
      <c r="T712" s="1112"/>
      <c r="U712" s="1112"/>
      <c r="V712" s="1112"/>
      <c r="W712" s="1112"/>
      <c r="X712" s="1112"/>
    </row>
    <row r="713" spans="1:24">
      <c r="A713" s="699"/>
      <c r="B713" s="114"/>
      <c r="D713" s="1112"/>
      <c r="E713" s="1112"/>
      <c r="F713" s="1112"/>
      <c r="G713" s="1112"/>
      <c r="H713" s="1112"/>
      <c r="I713" s="1112"/>
      <c r="J713" s="1112"/>
      <c r="K713" s="1112"/>
      <c r="L713" s="1112"/>
      <c r="M713" s="1112"/>
      <c r="N713" s="1112"/>
      <c r="O713" s="1112"/>
      <c r="P713" s="1112"/>
      <c r="Q713" s="1112"/>
      <c r="R713" s="1112"/>
      <c r="S713" s="1112"/>
      <c r="T713" s="1112"/>
      <c r="U713" s="1112"/>
      <c r="V713" s="1112"/>
      <c r="W713" s="1112"/>
      <c r="X713" s="1112"/>
    </row>
    <row r="714" spans="1:24">
      <c r="A714" s="699"/>
      <c r="B714" s="114"/>
      <c r="D714" s="1112"/>
      <c r="E714" s="1112"/>
      <c r="F714" s="1112"/>
      <c r="G714" s="1112"/>
      <c r="H714" s="1112"/>
      <c r="I714" s="1112"/>
      <c r="J714" s="1112"/>
      <c r="K714" s="1112"/>
      <c r="L714" s="1112"/>
      <c r="M714" s="1112"/>
      <c r="N714" s="1112"/>
      <c r="O714" s="1112"/>
      <c r="P714" s="1112"/>
      <c r="Q714" s="1112"/>
      <c r="R714" s="1112"/>
      <c r="S714" s="1112"/>
      <c r="T714" s="1112"/>
      <c r="U714" s="1112"/>
      <c r="V714" s="1112"/>
      <c r="W714" s="1112"/>
      <c r="X714" s="1112"/>
    </row>
    <row r="715" spans="1:24">
      <c r="A715" s="699"/>
      <c r="B715" s="114"/>
      <c r="D715" s="1112"/>
      <c r="E715" s="1112"/>
      <c r="F715" s="1112"/>
      <c r="G715" s="1112"/>
      <c r="H715" s="1112"/>
      <c r="I715" s="1112"/>
      <c r="J715" s="1112"/>
      <c r="K715" s="1112"/>
      <c r="L715" s="1112"/>
      <c r="M715" s="1112"/>
      <c r="N715" s="1112"/>
      <c r="O715" s="1112"/>
      <c r="P715" s="1112"/>
      <c r="Q715" s="1112"/>
      <c r="R715" s="1112"/>
      <c r="S715" s="1112"/>
      <c r="T715" s="1112"/>
      <c r="U715" s="1112"/>
      <c r="V715" s="1112"/>
      <c r="W715" s="1112"/>
      <c r="X715" s="1112"/>
    </row>
    <row r="716" spans="1:24">
      <c r="A716" s="699"/>
      <c r="B716" s="114"/>
      <c r="D716" s="1112"/>
      <c r="E716" s="1112"/>
      <c r="F716" s="1112"/>
      <c r="G716" s="1112"/>
      <c r="H716" s="1112"/>
      <c r="I716" s="1112"/>
      <c r="J716" s="1112"/>
      <c r="K716" s="1112"/>
      <c r="L716" s="1112"/>
      <c r="M716" s="1112"/>
      <c r="N716" s="1112"/>
      <c r="O716" s="1112"/>
      <c r="P716" s="1112"/>
      <c r="Q716" s="1112"/>
      <c r="R716" s="1112"/>
      <c r="S716" s="1112"/>
      <c r="T716" s="1112"/>
      <c r="U716" s="1112"/>
      <c r="V716" s="1112"/>
      <c r="W716" s="1112"/>
      <c r="X716" s="1112"/>
    </row>
    <row r="717" spans="1:24">
      <c r="A717" s="699"/>
      <c r="B717" s="114"/>
      <c r="D717" s="1112"/>
      <c r="E717" s="1112"/>
      <c r="F717" s="1112"/>
      <c r="G717" s="1112"/>
      <c r="H717" s="1112"/>
      <c r="I717" s="1112"/>
      <c r="J717" s="1112"/>
      <c r="K717" s="1112"/>
      <c r="L717" s="1112"/>
      <c r="M717" s="1112"/>
      <c r="N717" s="1112"/>
      <c r="O717" s="1112"/>
      <c r="P717" s="1112"/>
      <c r="Q717" s="1112"/>
      <c r="R717" s="1112"/>
      <c r="S717" s="1112"/>
      <c r="T717" s="1112"/>
      <c r="U717" s="1112"/>
      <c r="V717" s="1112"/>
      <c r="W717" s="1112"/>
      <c r="X717" s="1112"/>
    </row>
    <row r="718" spans="1:24">
      <c r="A718" s="699"/>
      <c r="B718" s="114"/>
      <c r="D718" s="1112"/>
      <c r="E718" s="1112"/>
      <c r="F718" s="1112"/>
      <c r="G718" s="1112"/>
      <c r="H718" s="1112"/>
      <c r="I718" s="1112"/>
      <c r="J718" s="1112"/>
      <c r="K718" s="1112"/>
      <c r="L718" s="1112"/>
      <c r="M718" s="1112"/>
      <c r="N718" s="1112"/>
      <c r="O718" s="1112"/>
      <c r="P718" s="1112"/>
      <c r="Q718" s="1112"/>
      <c r="R718" s="1112"/>
      <c r="S718" s="1112"/>
      <c r="T718" s="1112"/>
      <c r="U718" s="1112"/>
      <c r="V718" s="1112"/>
      <c r="W718" s="1112"/>
      <c r="X718" s="1112"/>
    </row>
    <row r="719" spans="1:24">
      <c r="A719" s="699"/>
      <c r="B719" s="114"/>
      <c r="D719" s="1112"/>
      <c r="E719" s="1112"/>
      <c r="F719" s="1112"/>
      <c r="G719" s="1112"/>
      <c r="H719" s="1112"/>
      <c r="I719" s="1112"/>
      <c r="J719" s="1112"/>
      <c r="K719" s="1112"/>
      <c r="L719" s="1112"/>
      <c r="M719" s="1112"/>
      <c r="N719" s="1112"/>
      <c r="O719" s="1112"/>
      <c r="P719" s="1112"/>
      <c r="Q719" s="1112"/>
      <c r="R719" s="1112"/>
      <c r="S719" s="1112"/>
      <c r="T719" s="1112"/>
      <c r="U719" s="1112"/>
      <c r="V719" s="1112"/>
      <c r="W719" s="1112"/>
      <c r="X719" s="1112"/>
    </row>
    <row r="720" spans="1:24">
      <c r="A720" s="699"/>
      <c r="B720" s="114"/>
      <c r="D720" s="1112"/>
      <c r="E720" s="1112"/>
      <c r="F720" s="1112"/>
      <c r="G720" s="1112"/>
      <c r="H720" s="1112"/>
      <c r="I720" s="1112"/>
      <c r="J720" s="1112"/>
      <c r="K720" s="1112"/>
      <c r="L720" s="1112"/>
      <c r="M720" s="1112"/>
      <c r="N720" s="1112"/>
      <c r="O720" s="1112"/>
      <c r="P720" s="1112"/>
      <c r="Q720" s="1112"/>
      <c r="R720" s="1112"/>
      <c r="S720" s="1112"/>
      <c r="T720" s="1112"/>
      <c r="U720" s="1112"/>
      <c r="V720" s="1112"/>
      <c r="W720" s="1112"/>
      <c r="X720" s="1112"/>
    </row>
    <row r="721" spans="1:24">
      <c r="A721" s="699"/>
      <c r="B721" s="114"/>
      <c r="D721" s="1112"/>
      <c r="E721" s="1112"/>
      <c r="F721" s="1112"/>
      <c r="G721" s="1112"/>
      <c r="H721" s="1112"/>
      <c r="I721" s="1112"/>
      <c r="J721" s="1112"/>
      <c r="K721" s="1112"/>
      <c r="L721" s="1112"/>
      <c r="M721" s="1112"/>
      <c r="N721" s="1112"/>
      <c r="O721" s="1112"/>
      <c r="P721" s="1112"/>
      <c r="Q721" s="1112"/>
      <c r="R721" s="1112"/>
      <c r="S721" s="1112"/>
      <c r="T721" s="1112"/>
      <c r="U721" s="1112"/>
      <c r="V721" s="1112"/>
      <c r="W721" s="1112"/>
      <c r="X721" s="1112"/>
    </row>
    <row r="722" spans="1:24">
      <c r="A722" s="699"/>
      <c r="B722" s="114"/>
      <c r="D722" s="1112"/>
      <c r="E722" s="1112"/>
      <c r="F722" s="1112"/>
      <c r="G722" s="1112"/>
      <c r="H722" s="1112"/>
      <c r="I722" s="1112"/>
      <c r="J722" s="1112"/>
      <c r="K722" s="1112"/>
      <c r="L722" s="1112"/>
      <c r="M722" s="1112"/>
      <c r="N722" s="1112"/>
      <c r="O722" s="1112"/>
      <c r="P722" s="1112"/>
      <c r="Q722" s="1112"/>
      <c r="R722" s="1112"/>
      <c r="S722" s="1112"/>
      <c r="T722" s="1112"/>
      <c r="U722" s="1112"/>
      <c r="V722" s="1112"/>
      <c r="W722" s="1112"/>
      <c r="X722" s="1112"/>
    </row>
    <row r="723" spans="1:24">
      <c r="A723" s="699"/>
      <c r="B723" s="114"/>
      <c r="D723" s="1112"/>
      <c r="E723" s="1112"/>
      <c r="F723" s="1112"/>
      <c r="G723" s="1112"/>
      <c r="H723" s="1112"/>
      <c r="I723" s="1112"/>
      <c r="J723" s="1112"/>
      <c r="K723" s="1112"/>
      <c r="L723" s="1112"/>
      <c r="M723" s="1112"/>
      <c r="N723" s="1112"/>
      <c r="O723" s="1112"/>
      <c r="P723" s="1112"/>
      <c r="Q723" s="1112"/>
      <c r="R723" s="1112"/>
      <c r="S723" s="1112"/>
      <c r="T723" s="1112"/>
      <c r="U723" s="1112"/>
      <c r="V723" s="1112"/>
      <c r="W723" s="1112"/>
      <c r="X723" s="1112"/>
    </row>
    <row r="724" spans="1:24">
      <c r="A724" s="699"/>
      <c r="B724" s="114"/>
      <c r="D724" s="1112"/>
      <c r="E724" s="1112"/>
      <c r="F724" s="1112"/>
      <c r="G724" s="1112"/>
      <c r="H724" s="1112"/>
      <c r="I724" s="1112"/>
      <c r="J724" s="1112"/>
      <c r="K724" s="1112"/>
      <c r="L724" s="1112"/>
      <c r="M724" s="1112"/>
      <c r="N724" s="1112"/>
      <c r="O724" s="1112"/>
      <c r="P724" s="1112"/>
      <c r="Q724" s="1112"/>
      <c r="R724" s="1112"/>
      <c r="S724" s="1112"/>
      <c r="T724" s="1112"/>
      <c r="U724" s="1112"/>
      <c r="V724" s="1112"/>
      <c r="W724" s="1112"/>
      <c r="X724" s="1112"/>
    </row>
    <row r="725" spans="1:24">
      <c r="A725" s="699"/>
      <c r="B725" s="114"/>
      <c r="D725" s="1112"/>
      <c r="E725" s="1112"/>
      <c r="F725" s="1112"/>
      <c r="G725" s="1112"/>
      <c r="H725" s="1112"/>
      <c r="I725" s="1112"/>
      <c r="J725" s="1112"/>
      <c r="K725" s="1112"/>
      <c r="L725" s="1112"/>
      <c r="M725" s="1112"/>
      <c r="N725" s="1112"/>
      <c r="O725" s="1112"/>
      <c r="P725" s="1112"/>
      <c r="Q725" s="1112"/>
      <c r="R725" s="1112"/>
      <c r="S725" s="1112"/>
      <c r="T725" s="1112"/>
      <c r="U725" s="1112"/>
      <c r="V725" s="1112"/>
      <c r="W725" s="1112"/>
      <c r="X725" s="1112"/>
    </row>
    <row r="726" spans="1:24">
      <c r="A726" s="699"/>
      <c r="B726" s="114"/>
      <c r="D726" s="1112"/>
      <c r="E726" s="1112"/>
      <c r="F726" s="1112"/>
      <c r="G726" s="1112"/>
      <c r="H726" s="1112"/>
      <c r="I726" s="1112"/>
      <c r="J726" s="1112"/>
      <c r="K726" s="1112"/>
      <c r="L726" s="1112"/>
      <c r="M726" s="1112"/>
      <c r="N726" s="1112"/>
      <c r="O726" s="1112"/>
      <c r="P726" s="1112"/>
      <c r="Q726" s="1112"/>
      <c r="R726" s="1112"/>
      <c r="S726" s="1112"/>
      <c r="T726" s="1112"/>
      <c r="U726" s="1112"/>
      <c r="V726" s="1112"/>
      <c r="W726" s="1112"/>
      <c r="X726" s="1112"/>
    </row>
    <row r="727" spans="1:24">
      <c r="A727" s="699"/>
      <c r="B727" s="114"/>
      <c r="D727" s="1112"/>
      <c r="E727" s="1112"/>
      <c r="F727" s="1112"/>
      <c r="G727" s="1112"/>
      <c r="H727" s="1112"/>
      <c r="I727" s="1112"/>
      <c r="J727" s="1112"/>
      <c r="K727" s="1112"/>
      <c r="L727" s="1112"/>
      <c r="M727" s="1112"/>
      <c r="N727" s="1112"/>
      <c r="O727" s="1112"/>
      <c r="P727" s="1112"/>
      <c r="Q727" s="1112"/>
      <c r="R727" s="1112"/>
      <c r="S727" s="1112"/>
      <c r="T727" s="1112"/>
      <c r="U727" s="1112"/>
      <c r="V727" s="1112"/>
      <c r="W727" s="1112"/>
      <c r="X727" s="1112"/>
    </row>
    <row r="728" spans="1:24">
      <c r="A728" s="699"/>
      <c r="B728" s="114"/>
      <c r="D728" s="1112"/>
      <c r="E728" s="1112"/>
      <c r="F728" s="1112"/>
      <c r="G728" s="1112"/>
      <c r="H728" s="1112"/>
      <c r="I728" s="1112"/>
      <c r="J728" s="1112"/>
      <c r="K728" s="1112"/>
      <c r="L728" s="1112"/>
      <c r="M728" s="1112"/>
      <c r="N728" s="1112"/>
      <c r="O728" s="1112"/>
      <c r="P728" s="1112"/>
      <c r="Q728" s="1112"/>
      <c r="R728" s="1112"/>
      <c r="S728" s="1112"/>
      <c r="T728" s="1112"/>
      <c r="U728" s="1112"/>
      <c r="V728" s="1112"/>
      <c r="W728" s="1112"/>
      <c r="X728" s="1112"/>
    </row>
    <row r="729" spans="1:24">
      <c r="A729" s="699"/>
      <c r="B729" s="114"/>
      <c r="D729" s="1112"/>
      <c r="E729" s="1112"/>
      <c r="F729" s="1112"/>
      <c r="G729" s="1112"/>
      <c r="H729" s="1112"/>
      <c r="I729" s="1112"/>
      <c r="J729" s="1112"/>
      <c r="K729" s="1112"/>
      <c r="L729" s="1112"/>
      <c r="M729" s="1112"/>
      <c r="N729" s="1112"/>
      <c r="O729" s="1112"/>
      <c r="P729" s="1112"/>
      <c r="Q729" s="1112"/>
      <c r="R729" s="1112"/>
      <c r="S729" s="1112"/>
      <c r="T729" s="1112"/>
      <c r="U729" s="1112"/>
      <c r="V729" s="1112"/>
      <c r="W729" s="1112"/>
      <c r="X729" s="1112"/>
    </row>
    <row r="730" spans="1:24">
      <c r="A730" s="699"/>
      <c r="B730" s="114"/>
      <c r="D730" s="1112"/>
      <c r="E730" s="1112"/>
      <c r="F730" s="1112"/>
      <c r="G730" s="1112"/>
      <c r="H730" s="1112"/>
      <c r="I730" s="1112"/>
      <c r="J730" s="1112"/>
      <c r="K730" s="1112"/>
      <c r="L730" s="1112"/>
      <c r="M730" s="1112"/>
      <c r="N730" s="1112"/>
      <c r="O730" s="1112"/>
      <c r="P730" s="1112"/>
      <c r="Q730" s="1112"/>
      <c r="R730" s="1112"/>
      <c r="S730" s="1112"/>
      <c r="T730" s="1112"/>
      <c r="U730" s="1112"/>
      <c r="V730" s="1112"/>
      <c r="W730" s="1112"/>
      <c r="X730" s="1112"/>
    </row>
    <row r="731" spans="1:24">
      <c r="A731" s="699"/>
      <c r="B731" s="114"/>
      <c r="D731" s="1112"/>
      <c r="E731" s="1112"/>
      <c r="F731" s="1112"/>
      <c r="G731" s="1112"/>
      <c r="H731" s="1112"/>
      <c r="I731" s="1112"/>
      <c r="J731" s="1112"/>
      <c r="K731" s="1112"/>
      <c r="L731" s="1112"/>
      <c r="M731" s="1112"/>
      <c r="N731" s="1112"/>
      <c r="O731" s="1112"/>
      <c r="P731" s="1112"/>
      <c r="Q731" s="1112"/>
      <c r="R731" s="1112"/>
      <c r="S731" s="1112"/>
      <c r="T731" s="1112"/>
      <c r="U731" s="1112"/>
      <c r="V731" s="1112"/>
      <c r="W731" s="1112"/>
      <c r="X731" s="1112"/>
    </row>
    <row r="732" spans="1:24">
      <c r="A732" s="699"/>
      <c r="B732" s="114"/>
      <c r="D732" s="1112"/>
      <c r="E732" s="1112"/>
      <c r="F732" s="1112"/>
      <c r="G732" s="1112"/>
      <c r="H732" s="1112"/>
      <c r="I732" s="1112"/>
      <c r="J732" s="1112"/>
      <c r="K732" s="1112"/>
      <c r="L732" s="1112"/>
      <c r="M732" s="1112"/>
      <c r="N732" s="1112"/>
      <c r="O732" s="1112"/>
      <c r="P732" s="1112"/>
      <c r="Q732" s="1112"/>
      <c r="R732" s="1112"/>
      <c r="S732" s="1112"/>
      <c r="T732" s="1112"/>
      <c r="U732" s="1112"/>
      <c r="V732" s="1112"/>
      <c r="W732" s="1112"/>
      <c r="X732" s="1112"/>
    </row>
    <row r="733" spans="1:24">
      <c r="A733" s="699"/>
      <c r="B733" s="114"/>
      <c r="D733" s="1112"/>
      <c r="E733" s="1112"/>
      <c r="F733" s="1112"/>
      <c r="G733" s="1112"/>
      <c r="H733" s="1112"/>
      <c r="I733" s="1112"/>
      <c r="J733" s="1112"/>
      <c r="K733" s="1112"/>
      <c r="L733" s="1112"/>
      <c r="M733" s="1112"/>
      <c r="N733" s="1112"/>
      <c r="O733" s="1112"/>
      <c r="P733" s="1112"/>
      <c r="Q733" s="1112"/>
      <c r="R733" s="1112"/>
      <c r="S733" s="1112"/>
      <c r="T733" s="1112"/>
      <c r="U733" s="1112"/>
      <c r="V733" s="1112"/>
      <c r="W733" s="1112"/>
      <c r="X733" s="1112"/>
    </row>
    <row r="734" spans="1:24">
      <c r="A734" s="699"/>
      <c r="B734" s="114"/>
      <c r="D734" s="1112"/>
      <c r="E734" s="1112"/>
      <c r="F734" s="1112"/>
      <c r="G734" s="1112"/>
      <c r="H734" s="1112"/>
      <c r="I734" s="1112"/>
      <c r="J734" s="1112"/>
      <c r="K734" s="1112"/>
      <c r="L734" s="1112"/>
      <c r="M734" s="1112"/>
      <c r="N734" s="1112"/>
      <c r="O734" s="1112"/>
      <c r="P734" s="1112"/>
      <c r="Q734" s="1112"/>
      <c r="R734" s="1112"/>
      <c r="S734" s="1112"/>
      <c r="T734" s="1112"/>
      <c r="U734" s="1112"/>
      <c r="V734" s="1112"/>
      <c r="W734" s="1112"/>
      <c r="X734" s="1112"/>
    </row>
    <row r="735" spans="1:24">
      <c r="A735" s="699"/>
      <c r="B735" s="114"/>
      <c r="D735" s="1112"/>
      <c r="E735" s="1112"/>
      <c r="F735" s="1112"/>
      <c r="G735" s="1112"/>
      <c r="H735" s="1112"/>
      <c r="I735" s="1112"/>
      <c r="J735" s="1112"/>
      <c r="K735" s="1112"/>
      <c r="L735" s="1112"/>
      <c r="M735" s="1112"/>
      <c r="N735" s="1112"/>
      <c r="O735" s="1112"/>
      <c r="P735" s="1112"/>
      <c r="Q735" s="1112"/>
      <c r="R735" s="1112"/>
      <c r="S735" s="1112"/>
      <c r="T735" s="1112"/>
      <c r="U735" s="1112"/>
      <c r="V735" s="1112"/>
      <c r="W735" s="1112"/>
      <c r="X735" s="1112"/>
    </row>
    <row r="736" spans="1:24">
      <c r="A736" s="699"/>
      <c r="B736" s="114"/>
      <c r="D736" s="1112"/>
      <c r="E736" s="1112"/>
      <c r="F736" s="1112"/>
      <c r="G736" s="1112"/>
      <c r="H736" s="1112"/>
      <c r="I736" s="1112"/>
      <c r="J736" s="1112"/>
      <c r="K736" s="1112"/>
      <c r="L736" s="1112"/>
      <c r="M736" s="1112"/>
      <c r="N736" s="1112"/>
      <c r="O736" s="1112"/>
      <c r="P736" s="1112"/>
      <c r="Q736" s="1112"/>
      <c r="R736" s="1112"/>
      <c r="S736" s="1112"/>
      <c r="T736" s="1112"/>
      <c r="U736" s="1112"/>
      <c r="V736" s="1112"/>
      <c r="W736" s="1112"/>
      <c r="X736" s="1112"/>
    </row>
    <row r="737" spans="1:24">
      <c r="A737" s="699"/>
      <c r="B737" s="114"/>
      <c r="D737" s="1112"/>
      <c r="E737" s="1112"/>
      <c r="F737" s="1112"/>
      <c r="G737" s="1112"/>
      <c r="H737" s="1112"/>
      <c r="I737" s="1112"/>
      <c r="J737" s="1112"/>
      <c r="K737" s="1112"/>
      <c r="L737" s="1112"/>
      <c r="M737" s="1112"/>
      <c r="N737" s="1112"/>
      <c r="O737" s="1112"/>
      <c r="P737" s="1112"/>
      <c r="Q737" s="1112"/>
      <c r="R737" s="1112"/>
      <c r="S737" s="1112"/>
      <c r="T737" s="1112"/>
      <c r="U737" s="1112"/>
      <c r="V737" s="1112"/>
      <c r="W737" s="1112"/>
      <c r="X737" s="1112"/>
    </row>
    <row r="738" spans="1:24">
      <c r="A738" s="699"/>
      <c r="B738" s="114"/>
      <c r="D738" s="1112"/>
      <c r="E738" s="1112"/>
      <c r="F738" s="1112"/>
      <c r="G738" s="1112"/>
      <c r="H738" s="1112"/>
      <c r="I738" s="1112"/>
      <c r="J738" s="1112"/>
      <c r="K738" s="1112"/>
      <c r="L738" s="1112"/>
      <c r="M738" s="1112"/>
      <c r="N738" s="1112"/>
      <c r="O738" s="1112"/>
      <c r="P738" s="1112"/>
      <c r="Q738" s="1112"/>
      <c r="R738" s="1112"/>
      <c r="S738" s="1112"/>
      <c r="T738" s="1112"/>
      <c r="U738" s="1112"/>
      <c r="V738" s="1112"/>
      <c r="W738" s="1112"/>
      <c r="X738" s="1112"/>
    </row>
    <row r="739" spans="1:24">
      <c r="A739" s="699"/>
      <c r="B739" s="114"/>
      <c r="D739" s="1112"/>
      <c r="E739" s="1112"/>
      <c r="F739" s="1112"/>
      <c r="G739" s="1112"/>
      <c r="H739" s="1112"/>
      <c r="I739" s="1112"/>
      <c r="J739" s="1112"/>
      <c r="K739" s="1112"/>
      <c r="L739" s="1112"/>
      <c r="M739" s="1112"/>
      <c r="N739" s="1112"/>
      <c r="O739" s="1112"/>
      <c r="P739" s="1112"/>
      <c r="Q739" s="1112"/>
      <c r="R739" s="1112"/>
      <c r="S739" s="1112"/>
      <c r="T739" s="1112"/>
      <c r="U739" s="1112"/>
      <c r="V739" s="1112"/>
      <c r="W739" s="1112"/>
      <c r="X739" s="1112"/>
    </row>
    <row r="740" spans="1:24">
      <c r="A740" s="699"/>
      <c r="B740" s="114"/>
      <c r="D740" s="1112"/>
      <c r="E740" s="1112"/>
      <c r="F740" s="1112"/>
      <c r="G740" s="1112"/>
      <c r="H740" s="1112"/>
      <c r="I740" s="1112"/>
      <c r="J740" s="1112"/>
      <c r="K740" s="1112"/>
      <c r="L740" s="1112"/>
      <c r="M740" s="1112"/>
      <c r="N740" s="1112"/>
      <c r="O740" s="1112"/>
      <c r="P740" s="1112"/>
      <c r="Q740" s="1112"/>
      <c r="R740" s="1112"/>
      <c r="S740" s="1112"/>
      <c r="T740" s="1112"/>
      <c r="U740" s="1112"/>
      <c r="V740" s="1112"/>
      <c r="W740" s="1112"/>
      <c r="X740" s="1112"/>
    </row>
    <row r="741" spans="1:24">
      <c r="A741" s="699"/>
      <c r="B741" s="114"/>
      <c r="D741" s="1112"/>
      <c r="E741" s="1112"/>
      <c r="F741" s="1112"/>
      <c r="G741" s="1112"/>
      <c r="H741" s="1112"/>
      <c r="I741" s="1112"/>
      <c r="J741" s="1112"/>
      <c r="K741" s="1112"/>
      <c r="L741" s="1112"/>
      <c r="M741" s="1112"/>
      <c r="N741" s="1112"/>
      <c r="O741" s="1112"/>
      <c r="P741" s="1112"/>
      <c r="Q741" s="1112"/>
      <c r="R741" s="1112"/>
      <c r="S741" s="1112"/>
      <c r="T741" s="1112"/>
      <c r="U741" s="1112"/>
      <c r="V741" s="1112"/>
      <c r="W741" s="1112"/>
      <c r="X741" s="1112"/>
    </row>
    <row r="742" spans="1:24">
      <c r="A742" s="699"/>
      <c r="B742" s="114"/>
      <c r="D742" s="1112"/>
      <c r="E742" s="1112"/>
      <c r="F742" s="1112"/>
      <c r="G742" s="1112"/>
      <c r="H742" s="1112"/>
      <c r="I742" s="1112"/>
      <c r="J742" s="1112"/>
      <c r="K742" s="1112"/>
      <c r="L742" s="1112"/>
      <c r="M742" s="1112"/>
      <c r="N742" s="1112"/>
      <c r="O742" s="1112"/>
      <c r="P742" s="1112"/>
      <c r="Q742" s="1112"/>
      <c r="R742" s="1112"/>
      <c r="S742" s="1112"/>
      <c r="T742" s="1112"/>
      <c r="U742" s="1112"/>
      <c r="V742" s="1112"/>
      <c r="W742" s="1112"/>
      <c r="X742" s="1112"/>
    </row>
    <row r="743" spans="1:24">
      <c r="A743" s="699"/>
      <c r="B743" s="114"/>
      <c r="D743" s="1112"/>
      <c r="E743" s="1112"/>
      <c r="F743" s="1112"/>
      <c r="G743" s="1112"/>
      <c r="H743" s="1112"/>
      <c r="I743" s="1112"/>
      <c r="J743" s="1112"/>
      <c r="K743" s="1112"/>
      <c r="L743" s="1112"/>
      <c r="M743" s="1112"/>
      <c r="N743" s="1112"/>
      <c r="O743" s="1112"/>
      <c r="P743" s="1112"/>
      <c r="Q743" s="1112"/>
      <c r="R743" s="1112"/>
      <c r="S743" s="1112"/>
      <c r="T743" s="1112"/>
      <c r="U743" s="1112"/>
      <c r="V743" s="1112"/>
      <c r="W743" s="1112"/>
      <c r="X743" s="1112"/>
    </row>
    <row r="744" spans="1:24">
      <c r="A744" s="699"/>
      <c r="B744" s="114"/>
      <c r="D744" s="1112"/>
      <c r="E744" s="1112"/>
      <c r="F744" s="1112"/>
      <c r="G744" s="1112"/>
      <c r="H744" s="1112"/>
      <c r="I744" s="1112"/>
      <c r="J744" s="1112"/>
      <c r="K744" s="1112"/>
      <c r="L744" s="1112"/>
      <c r="M744" s="1112"/>
      <c r="N744" s="1112"/>
      <c r="O744" s="1112"/>
      <c r="P744" s="1112"/>
      <c r="Q744" s="1112"/>
      <c r="R744" s="1112"/>
      <c r="S744" s="1112"/>
      <c r="T744" s="1112"/>
      <c r="U744" s="1112"/>
      <c r="V744" s="1112"/>
      <c r="W744" s="1112"/>
      <c r="X744" s="1112"/>
    </row>
    <row r="745" spans="1:24">
      <c r="A745" s="699"/>
      <c r="B745" s="114"/>
      <c r="D745" s="1112"/>
      <c r="E745" s="1112"/>
      <c r="F745" s="1112"/>
      <c r="G745" s="1112"/>
      <c r="H745" s="1112"/>
      <c r="I745" s="1112"/>
      <c r="J745" s="1112"/>
      <c r="K745" s="1112"/>
      <c r="L745" s="1112"/>
      <c r="M745" s="1112"/>
      <c r="N745" s="1112"/>
      <c r="O745" s="1112"/>
      <c r="P745" s="1112"/>
      <c r="Q745" s="1112"/>
      <c r="R745" s="1112"/>
      <c r="S745" s="1112"/>
      <c r="T745" s="1112"/>
      <c r="U745" s="1112"/>
      <c r="V745" s="1112"/>
      <c r="W745" s="1112"/>
      <c r="X745" s="1112"/>
    </row>
    <row r="746" spans="1:24">
      <c r="A746" s="699"/>
      <c r="B746" s="114"/>
      <c r="D746" s="1112"/>
      <c r="E746" s="1112"/>
      <c r="F746" s="1112"/>
      <c r="G746" s="1112"/>
      <c r="H746" s="1112"/>
      <c r="I746" s="1112"/>
      <c r="J746" s="1112"/>
      <c r="K746" s="1112"/>
      <c r="L746" s="1112"/>
      <c r="M746" s="1112"/>
      <c r="N746" s="1112"/>
      <c r="O746" s="1112"/>
      <c r="P746" s="1112"/>
      <c r="Q746" s="1112"/>
      <c r="R746" s="1112"/>
      <c r="S746" s="1112"/>
      <c r="T746" s="1112"/>
      <c r="U746" s="1112"/>
      <c r="V746" s="1112"/>
      <c r="W746" s="1112"/>
      <c r="X746" s="1112"/>
    </row>
    <row r="747" spans="1:24">
      <c r="A747" s="699"/>
      <c r="B747" s="114"/>
      <c r="D747" s="1112"/>
      <c r="E747" s="1112"/>
      <c r="F747" s="1112"/>
      <c r="G747" s="1112"/>
      <c r="H747" s="1112"/>
      <c r="I747" s="1112"/>
      <c r="J747" s="1112"/>
      <c r="K747" s="1112"/>
      <c r="L747" s="1112"/>
      <c r="M747" s="1112"/>
      <c r="N747" s="1112"/>
      <c r="O747" s="1112"/>
      <c r="P747" s="1112"/>
      <c r="Q747" s="1112"/>
      <c r="R747" s="1112"/>
      <c r="S747" s="1112"/>
      <c r="T747" s="1112"/>
      <c r="U747" s="1112"/>
      <c r="V747" s="1112"/>
      <c r="W747" s="1112"/>
      <c r="X747" s="1112"/>
    </row>
    <row r="748" spans="1:24">
      <c r="A748" s="699"/>
      <c r="B748" s="114"/>
      <c r="D748" s="1112"/>
      <c r="E748" s="1112"/>
      <c r="F748" s="1112"/>
      <c r="G748" s="1112"/>
      <c r="H748" s="1112"/>
      <c r="I748" s="1112"/>
      <c r="J748" s="1112"/>
      <c r="K748" s="1112"/>
      <c r="L748" s="1112"/>
      <c r="M748" s="1112"/>
      <c r="N748" s="1112"/>
      <c r="O748" s="1112"/>
      <c r="P748" s="1112"/>
      <c r="Q748" s="1112"/>
      <c r="R748" s="1112"/>
      <c r="S748" s="1112"/>
      <c r="T748" s="1112"/>
      <c r="U748" s="1112"/>
      <c r="V748" s="1112"/>
      <c r="W748" s="1112"/>
      <c r="X748" s="1112"/>
    </row>
    <row r="749" spans="1:24">
      <c r="A749" s="699"/>
      <c r="B749" s="114"/>
      <c r="D749" s="1112"/>
      <c r="E749" s="1112"/>
      <c r="F749" s="1112"/>
      <c r="G749" s="1112"/>
      <c r="H749" s="1112"/>
      <c r="I749" s="1112"/>
      <c r="J749" s="1112"/>
      <c r="K749" s="1112"/>
      <c r="L749" s="1112"/>
      <c r="M749" s="1112"/>
      <c r="N749" s="1112"/>
      <c r="O749" s="1112"/>
      <c r="P749" s="1112"/>
      <c r="Q749" s="1112"/>
      <c r="R749" s="1112"/>
      <c r="S749" s="1112"/>
      <c r="T749" s="1112"/>
      <c r="U749" s="1112"/>
      <c r="V749" s="1112"/>
      <c r="W749" s="1112"/>
      <c r="X749" s="1112"/>
    </row>
    <row r="750" spans="1:24">
      <c r="A750" s="699"/>
      <c r="B750" s="114"/>
      <c r="D750" s="1112"/>
      <c r="E750" s="1112"/>
      <c r="F750" s="1112"/>
      <c r="G750" s="1112"/>
      <c r="H750" s="1112"/>
      <c r="I750" s="1112"/>
      <c r="J750" s="1112"/>
      <c r="K750" s="1112"/>
      <c r="L750" s="1112"/>
      <c r="M750" s="1112"/>
      <c r="N750" s="1112"/>
      <c r="O750" s="1112"/>
      <c r="P750" s="1112"/>
      <c r="Q750" s="1112"/>
      <c r="R750" s="1112"/>
      <c r="S750" s="1112"/>
      <c r="T750" s="1112"/>
      <c r="U750" s="1112"/>
      <c r="V750" s="1112"/>
      <c r="W750" s="1112"/>
      <c r="X750" s="1112"/>
    </row>
    <row r="751" spans="1:24">
      <c r="A751" s="699"/>
      <c r="B751" s="114"/>
      <c r="D751" s="1112"/>
      <c r="E751" s="1112"/>
      <c r="F751" s="1112"/>
      <c r="G751" s="1112"/>
      <c r="H751" s="1112"/>
      <c r="I751" s="1112"/>
      <c r="J751" s="1112"/>
      <c r="K751" s="1112"/>
      <c r="L751" s="1112"/>
      <c r="M751" s="1112"/>
      <c r="N751" s="1112"/>
      <c r="O751" s="1112"/>
      <c r="P751" s="1112"/>
      <c r="Q751" s="1112"/>
      <c r="R751" s="1112"/>
      <c r="S751" s="1112"/>
      <c r="T751" s="1112"/>
      <c r="U751" s="1112"/>
      <c r="V751" s="1112"/>
      <c r="W751" s="1112"/>
      <c r="X751" s="1112"/>
    </row>
    <row r="752" spans="1:24">
      <c r="A752" s="699"/>
      <c r="B752" s="114"/>
      <c r="D752" s="1112"/>
      <c r="E752" s="1112"/>
      <c r="F752" s="1112"/>
      <c r="G752" s="1112"/>
      <c r="H752" s="1112"/>
      <c r="I752" s="1112"/>
      <c r="J752" s="1112"/>
      <c r="K752" s="1112"/>
      <c r="L752" s="1112"/>
      <c r="M752" s="1112"/>
      <c r="N752" s="1112"/>
      <c r="O752" s="1112"/>
      <c r="P752" s="1112"/>
      <c r="Q752" s="1112"/>
      <c r="R752" s="1112"/>
      <c r="S752" s="1112"/>
      <c r="T752" s="1112"/>
      <c r="U752" s="1112"/>
      <c r="V752" s="1112"/>
      <c r="W752" s="1112"/>
      <c r="X752" s="1112"/>
    </row>
    <row r="753" spans="1:24">
      <c r="A753" s="699"/>
      <c r="B753" s="114"/>
      <c r="D753" s="1112"/>
      <c r="E753" s="1112"/>
      <c r="F753" s="1112"/>
      <c r="G753" s="1112"/>
      <c r="H753" s="1112"/>
      <c r="I753" s="1112"/>
      <c r="J753" s="1112"/>
      <c r="K753" s="1112"/>
      <c r="L753" s="1112"/>
      <c r="M753" s="1112"/>
      <c r="N753" s="1112"/>
      <c r="O753" s="1112"/>
      <c r="P753" s="1112"/>
      <c r="Q753" s="1112"/>
      <c r="R753" s="1112"/>
      <c r="S753" s="1112"/>
      <c r="T753" s="1112"/>
      <c r="U753" s="1112"/>
      <c r="V753" s="1112"/>
      <c r="W753" s="1112"/>
      <c r="X753" s="1112"/>
    </row>
    <row r="754" spans="1:24">
      <c r="A754" s="699"/>
      <c r="B754" s="114"/>
      <c r="D754" s="1112"/>
      <c r="E754" s="1112"/>
      <c r="F754" s="1112"/>
      <c r="G754" s="1112"/>
      <c r="H754" s="1112"/>
      <c r="I754" s="1112"/>
      <c r="J754" s="1112"/>
      <c r="K754" s="1112"/>
      <c r="L754" s="1112"/>
      <c r="M754" s="1112"/>
      <c r="N754" s="1112"/>
      <c r="O754" s="1112"/>
      <c r="P754" s="1112"/>
      <c r="Q754" s="1112"/>
      <c r="R754" s="1112"/>
      <c r="S754" s="1112"/>
      <c r="T754" s="1112"/>
      <c r="U754" s="1112"/>
      <c r="V754" s="1112"/>
      <c r="W754" s="1112"/>
      <c r="X754" s="1112"/>
    </row>
    <row r="755" spans="1:24">
      <c r="A755" s="699"/>
      <c r="B755" s="114"/>
      <c r="D755" s="1112"/>
      <c r="E755" s="1112"/>
      <c r="F755" s="1112"/>
      <c r="G755" s="1112"/>
      <c r="H755" s="1112"/>
      <c r="I755" s="1112"/>
      <c r="J755" s="1112"/>
      <c r="K755" s="1112"/>
      <c r="L755" s="1112"/>
      <c r="M755" s="1112"/>
      <c r="N755" s="1112"/>
      <c r="O755" s="1112"/>
      <c r="P755" s="1112"/>
      <c r="Q755" s="1112"/>
      <c r="R755" s="1112"/>
      <c r="S755" s="1112"/>
      <c r="T755" s="1112"/>
      <c r="U755" s="1112"/>
      <c r="V755" s="1112"/>
      <c r="W755" s="1112"/>
      <c r="X755" s="1112"/>
    </row>
    <row r="756" spans="1:24">
      <c r="A756" s="699"/>
      <c r="B756" s="114"/>
      <c r="D756" s="1112"/>
      <c r="E756" s="1112"/>
      <c r="F756" s="1112"/>
      <c r="G756" s="1112"/>
      <c r="H756" s="1112"/>
      <c r="I756" s="1112"/>
      <c r="J756" s="1112"/>
      <c r="K756" s="1112"/>
      <c r="L756" s="1112"/>
      <c r="M756" s="1112"/>
      <c r="N756" s="1112"/>
      <c r="O756" s="1112"/>
      <c r="P756" s="1112"/>
      <c r="Q756" s="1112"/>
      <c r="R756" s="1112"/>
      <c r="S756" s="1112"/>
      <c r="T756" s="1112"/>
      <c r="U756" s="1112"/>
      <c r="V756" s="1112"/>
      <c r="W756" s="1112"/>
      <c r="X756" s="1112"/>
    </row>
    <row r="757" spans="1:24">
      <c r="A757" s="699"/>
      <c r="B757" s="114"/>
      <c r="D757" s="1112"/>
      <c r="E757" s="1112"/>
      <c r="F757" s="1112"/>
      <c r="G757" s="1112"/>
      <c r="H757" s="1112"/>
      <c r="I757" s="1112"/>
      <c r="J757" s="1112"/>
      <c r="K757" s="1112"/>
      <c r="L757" s="1112"/>
      <c r="M757" s="1112"/>
      <c r="N757" s="1112"/>
      <c r="O757" s="1112"/>
      <c r="P757" s="1112"/>
      <c r="Q757" s="1112"/>
      <c r="R757" s="1112"/>
      <c r="S757" s="1112"/>
      <c r="T757" s="1112"/>
      <c r="U757" s="1112"/>
      <c r="V757" s="1112"/>
      <c r="W757" s="1112"/>
      <c r="X757" s="1112"/>
    </row>
    <row r="758" spans="1:24">
      <c r="A758" s="699"/>
      <c r="B758" s="114"/>
      <c r="D758" s="1112"/>
      <c r="E758" s="1112"/>
      <c r="F758" s="1112"/>
      <c r="G758" s="1112"/>
      <c r="H758" s="1112"/>
      <c r="I758" s="1112"/>
      <c r="J758" s="1112"/>
      <c r="K758" s="1112"/>
      <c r="L758" s="1112"/>
      <c r="M758" s="1112"/>
      <c r="N758" s="1112"/>
      <c r="O758" s="1112"/>
      <c r="P758" s="1112"/>
      <c r="Q758" s="1112"/>
      <c r="R758" s="1112"/>
      <c r="S758" s="1112"/>
      <c r="T758" s="1112"/>
      <c r="U758" s="1112"/>
      <c r="V758" s="1112"/>
      <c r="W758" s="1112"/>
      <c r="X758" s="1112"/>
    </row>
    <row r="759" spans="1:24">
      <c r="A759" s="699"/>
      <c r="B759" s="114"/>
      <c r="D759" s="1112"/>
      <c r="E759" s="1112"/>
      <c r="F759" s="1112"/>
      <c r="G759" s="1112"/>
      <c r="H759" s="1112"/>
      <c r="I759" s="1112"/>
      <c r="J759" s="1112"/>
      <c r="K759" s="1112"/>
      <c r="L759" s="1112"/>
      <c r="M759" s="1112"/>
      <c r="N759" s="1112"/>
      <c r="O759" s="1112"/>
      <c r="P759" s="1112"/>
      <c r="Q759" s="1112"/>
      <c r="R759" s="1112"/>
      <c r="S759" s="1112"/>
      <c r="T759" s="1112"/>
      <c r="U759" s="1112"/>
      <c r="V759" s="1112"/>
      <c r="W759" s="1112"/>
      <c r="X759" s="1112"/>
    </row>
    <row r="760" spans="1:24">
      <c r="A760" s="699"/>
      <c r="B760" s="114"/>
      <c r="D760" s="1112"/>
      <c r="E760" s="1112"/>
      <c r="F760" s="1112"/>
      <c r="G760" s="1112"/>
      <c r="H760" s="1112"/>
      <c r="I760" s="1112"/>
      <c r="J760" s="1112"/>
      <c r="K760" s="1112"/>
      <c r="L760" s="1112"/>
      <c r="M760" s="1112"/>
      <c r="N760" s="1112"/>
      <c r="O760" s="1112"/>
      <c r="P760" s="1112"/>
      <c r="Q760" s="1112"/>
      <c r="R760" s="1112"/>
      <c r="S760" s="1112"/>
      <c r="T760" s="1112"/>
      <c r="U760" s="1112"/>
      <c r="V760" s="1112"/>
      <c r="W760" s="1112"/>
      <c r="X760" s="1112"/>
    </row>
    <row r="761" spans="1:24">
      <c r="A761" s="699"/>
      <c r="B761" s="114"/>
      <c r="D761" s="1112"/>
      <c r="E761" s="1112"/>
      <c r="F761" s="1112"/>
      <c r="G761" s="1112"/>
      <c r="H761" s="1112"/>
      <c r="I761" s="1112"/>
      <c r="J761" s="1112"/>
      <c r="K761" s="1112"/>
      <c r="L761" s="1112"/>
      <c r="M761" s="1112"/>
      <c r="N761" s="1112"/>
      <c r="O761" s="1112"/>
      <c r="P761" s="1112"/>
      <c r="Q761" s="1112"/>
      <c r="R761" s="1112"/>
      <c r="S761" s="1112"/>
      <c r="T761" s="1112"/>
      <c r="U761" s="1112"/>
      <c r="V761" s="1112"/>
      <c r="W761" s="1112"/>
      <c r="X761" s="1112"/>
    </row>
    <row r="762" spans="1:24">
      <c r="A762" s="699"/>
      <c r="B762" s="114"/>
      <c r="D762" s="1112"/>
      <c r="E762" s="1112"/>
      <c r="F762" s="1112"/>
      <c r="G762" s="1112"/>
      <c r="H762" s="1112"/>
      <c r="I762" s="1112"/>
      <c r="J762" s="1112"/>
      <c r="K762" s="1112"/>
      <c r="L762" s="1112"/>
      <c r="M762" s="1112"/>
      <c r="N762" s="1112"/>
      <c r="O762" s="1112"/>
      <c r="P762" s="1112"/>
      <c r="Q762" s="1112"/>
      <c r="R762" s="1112"/>
      <c r="S762" s="1112"/>
      <c r="T762" s="1112"/>
      <c r="U762" s="1112"/>
      <c r="V762" s="1112"/>
      <c r="W762" s="1112"/>
      <c r="X762" s="1112"/>
    </row>
    <row r="763" spans="1:24">
      <c r="A763" s="699"/>
      <c r="B763" s="114"/>
      <c r="D763" s="1112"/>
      <c r="E763" s="1112"/>
      <c r="F763" s="1112"/>
      <c r="G763" s="1112"/>
      <c r="H763" s="1112"/>
      <c r="I763" s="1112"/>
      <c r="J763" s="1112"/>
      <c r="K763" s="1112"/>
      <c r="L763" s="1112"/>
      <c r="M763" s="1112"/>
      <c r="N763" s="1112"/>
      <c r="O763" s="1112"/>
      <c r="P763" s="1112"/>
      <c r="Q763" s="1112"/>
      <c r="R763" s="1112"/>
      <c r="S763" s="1112"/>
      <c r="T763" s="1112"/>
      <c r="U763" s="1112"/>
      <c r="V763" s="1112"/>
      <c r="W763" s="1112"/>
      <c r="X763" s="1112"/>
    </row>
    <row r="764" spans="1:24">
      <c r="A764" s="699"/>
      <c r="B764" s="114"/>
      <c r="D764" s="1112"/>
      <c r="E764" s="1112"/>
      <c r="F764" s="1112"/>
      <c r="G764" s="1112"/>
      <c r="H764" s="1112"/>
      <c r="I764" s="1112"/>
      <c r="J764" s="1112"/>
      <c r="K764" s="1112"/>
      <c r="L764" s="1112"/>
      <c r="M764" s="1112"/>
      <c r="N764" s="1112"/>
      <c r="O764" s="1112"/>
      <c r="P764" s="1112"/>
      <c r="Q764" s="1112"/>
      <c r="R764" s="1112"/>
      <c r="S764" s="1112"/>
      <c r="T764" s="1112"/>
      <c r="U764" s="1112"/>
      <c r="V764" s="1112"/>
      <c r="W764" s="1112"/>
      <c r="X764" s="1112"/>
    </row>
    <row r="765" spans="1:24">
      <c r="A765" s="699"/>
      <c r="B765" s="114"/>
      <c r="D765" s="1112"/>
      <c r="E765" s="1112"/>
      <c r="F765" s="1112"/>
      <c r="G765" s="1112"/>
      <c r="H765" s="1112"/>
      <c r="I765" s="1112"/>
      <c r="J765" s="1112"/>
      <c r="K765" s="1112"/>
      <c r="L765" s="1112"/>
      <c r="M765" s="1112"/>
      <c r="N765" s="1112"/>
      <c r="O765" s="1112"/>
      <c r="P765" s="1112"/>
      <c r="Q765" s="1112"/>
      <c r="R765" s="1112"/>
      <c r="S765" s="1112"/>
      <c r="T765" s="1112"/>
      <c r="U765" s="1112"/>
      <c r="V765" s="1112"/>
      <c r="W765" s="1112"/>
      <c r="X765" s="1112"/>
    </row>
    <row r="766" spans="1:24">
      <c r="A766" s="699"/>
      <c r="B766" s="114"/>
      <c r="D766" s="1112"/>
      <c r="E766" s="1112"/>
      <c r="F766" s="1112"/>
      <c r="G766" s="1112"/>
      <c r="H766" s="1112"/>
      <c r="I766" s="1112"/>
      <c r="J766" s="1112"/>
      <c r="K766" s="1112"/>
      <c r="L766" s="1112"/>
      <c r="M766" s="1112"/>
      <c r="N766" s="1112"/>
      <c r="O766" s="1112"/>
      <c r="P766" s="1112"/>
      <c r="Q766" s="1112"/>
      <c r="R766" s="1112"/>
      <c r="S766" s="1112"/>
      <c r="T766" s="1112"/>
      <c r="U766" s="1112"/>
      <c r="V766" s="1112"/>
      <c r="W766" s="1112"/>
      <c r="X766" s="1112"/>
    </row>
    <row r="767" spans="1:24">
      <c r="A767" s="699"/>
      <c r="B767" s="114"/>
      <c r="D767" s="1112"/>
      <c r="E767" s="1112"/>
      <c r="F767" s="1112"/>
      <c r="G767" s="1112"/>
      <c r="H767" s="1112"/>
      <c r="I767" s="1112"/>
      <c r="J767" s="1112"/>
      <c r="K767" s="1112"/>
      <c r="L767" s="1112"/>
      <c r="M767" s="1112"/>
      <c r="N767" s="1112"/>
      <c r="O767" s="1112"/>
      <c r="P767" s="1112"/>
      <c r="Q767" s="1112"/>
      <c r="R767" s="1112"/>
      <c r="S767" s="1112"/>
      <c r="T767" s="1112"/>
      <c r="U767" s="1112"/>
      <c r="V767" s="1112"/>
      <c r="W767" s="1112"/>
      <c r="X767" s="1112"/>
    </row>
    <row r="768" spans="1:24">
      <c r="A768" s="699"/>
      <c r="B768" s="114"/>
      <c r="D768" s="1112"/>
      <c r="E768" s="1112"/>
      <c r="F768" s="1112"/>
      <c r="G768" s="1112"/>
      <c r="H768" s="1112"/>
      <c r="I768" s="1112"/>
      <c r="J768" s="1112"/>
      <c r="K768" s="1112"/>
      <c r="L768" s="1112"/>
      <c r="M768" s="1112"/>
      <c r="N768" s="1112"/>
      <c r="O768" s="1112"/>
      <c r="P768" s="1112"/>
      <c r="Q768" s="1112"/>
      <c r="R768" s="1112"/>
      <c r="S768" s="1112"/>
      <c r="T768" s="1112"/>
      <c r="U768" s="1112"/>
      <c r="V768" s="1112"/>
      <c r="W768" s="1112"/>
      <c r="X768" s="1112"/>
    </row>
    <row r="769" spans="1:24">
      <c r="A769" s="699"/>
      <c r="B769" s="114"/>
      <c r="D769" s="1112"/>
      <c r="E769" s="1112"/>
      <c r="F769" s="1112"/>
      <c r="G769" s="1112"/>
      <c r="H769" s="1112"/>
      <c r="I769" s="1112"/>
      <c r="J769" s="1112"/>
      <c r="K769" s="1112"/>
      <c r="L769" s="1112"/>
      <c r="M769" s="1112"/>
      <c r="N769" s="1112"/>
      <c r="O769" s="1112"/>
      <c r="P769" s="1112"/>
      <c r="Q769" s="1112"/>
      <c r="R769" s="1112"/>
      <c r="S769" s="1112"/>
      <c r="T769" s="1112"/>
      <c r="U769" s="1112"/>
      <c r="V769" s="1112"/>
      <c r="W769" s="1112"/>
      <c r="X769" s="1112"/>
    </row>
    <row r="770" spans="1:24">
      <c r="A770" s="699"/>
      <c r="B770" s="114"/>
      <c r="D770" s="1112"/>
      <c r="E770" s="1112"/>
      <c r="F770" s="1112"/>
      <c r="G770" s="1112"/>
      <c r="H770" s="1112"/>
      <c r="I770" s="1112"/>
      <c r="J770" s="1112"/>
      <c r="K770" s="1112"/>
      <c r="L770" s="1112"/>
      <c r="M770" s="1112"/>
      <c r="N770" s="1112"/>
      <c r="O770" s="1112"/>
      <c r="P770" s="1112"/>
      <c r="Q770" s="1112"/>
      <c r="R770" s="1112"/>
      <c r="S770" s="1112"/>
      <c r="T770" s="1112"/>
      <c r="U770" s="1112"/>
      <c r="V770" s="1112"/>
      <c r="W770" s="1112"/>
      <c r="X770" s="1112"/>
    </row>
    <row r="771" spans="1:24">
      <c r="A771" s="699"/>
      <c r="B771" s="114"/>
      <c r="D771" s="1112"/>
      <c r="E771" s="1112"/>
      <c r="F771" s="1112"/>
      <c r="G771" s="1112"/>
      <c r="H771" s="1112"/>
      <c r="I771" s="1112"/>
      <c r="J771" s="1112"/>
      <c r="K771" s="1112"/>
      <c r="L771" s="1112"/>
      <c r="M771" s="1112"/>
      <c r="N771" s="1112"/>
      <c r="O771" s="1112"/>
      <c r="P771" s="1112"/>
      <c r="Q771" s="1112"/>
      <c r="R771" s="1112"/>
      <c r="S771" s="1112"/>
      <c r="T771" s="1112"/>
      <c r="U771" s="1112"/>
      <c r="V771" s="1112"/>
      <c r="W771" s="1112"/>
      <c r="X771" s="1112"/>
    </row>
    <row r="772" spans="1:24">
      <c r="A772" s="699"/>
      <c r="B772" s="114"/>
      <c r="D772" s="1112"/>
      <c r="E772" s="1112"/>
      <c r="F772" s="1112"/>
      <c r="G772" s="1112"/>
      <c r="H772" s="1112"/>
      <c r="I772" s="1112"/>
      <c r="J772" s="1112"/>
      <c r="K772" s="1112"/>
      <c r="L772" s="1112"/>
      <c r="M772" s="1112"/>
      <c r="N772" s="1112"/>
      <c r="O772" s="1112"/>
      <c r="P772" s="1112"/>
      <c r="Q772" s="1112"/>
      <c r="R772" s="1112"/>
      <c r="S772" s="1112"/>
      <c r="T772" s="1112"/>
      <c r="U772" s="1112"/>
      <c r="V772" s="1112"/>
      <c r="W772" s="1112"/>
      <c r="X772" s="1112"/>
    </row>
    <row r="773" spans="1:24">
      <c r="A773" s="699"/>
      <c r="B773" s="114"/>
      <c r="D773" s="1112"/>
      <c r="E773" s="1112"/>
      <c r="F773" s="1112"/>
      <c r="G773" s="1112"/>
      <c r="H773" s="1112"/>
      <c r="I773" s="1112"/>
      <c r="J773" s="1112"/>
      <c r="K773" s="1112"/>
      <c r="L773" s="1112"/>
      <c r="M773" s="1112"/>
      <c r="N773" s="1112"/>
      <c r="O773" s="1112"/>
      <c r="P773" s="1112"/>
      <c r="Q773" s="1112"/>
      <c r="R773" s="1112"/>
      <c r="S773" s="1112"/>
      <c r="T773" s="1112"/>
      <c r="U773" s="1112"/>
      <c r="V773" s="1112"/>
      <c r="W773" s="1112"/>
      <c r="X773" s="1112"/>
    </row>
    <row r="774" spans="1:24">
      <c r="A774" s="699"/>
      <c r="B774" s="114"/>
      <c r="D774" s="1112"/>
      <c r="E774" s="1112"/>
      <c r="F774" s="1112"/>
      <c r="G774" s="1112"/>
      <c r="H774" s="1112"/>
      <c r="I774" s="1112"/>
      <c r="J774" s="1112"/>
      <c r="K774" s="1112"/>
      <c r="L774" s="1112"/>
      <c r="M774" s="1112"/>
      <c r="N774" s="1112"/>
      <c r="O774" s="1112"/>
      <c r="P774" s="1112"/>
      <c r="Q774" s="1112"/>
      <c r="R774" s="1112"/>
      <c r="S774" s="1112"/>
      <c r="T774" s="1112"/>
      <c r="U774" s="1112"/>
      <c r="V774" s="1112"/>
      <c r="W774" s="1112"/>
      <c r="X774" s="1112"/>
    </row>
    <row r="775" spans="1:24">
      <c r="A775" s="699"/>
      <c r="B775" s="114"/>
      <c r="D775" s="1112"/>
      <c r="E775" s="1112"/>
      <c r="F775" s="1112"/>
      <c r="G775" s="1112"/>
      <c r="H775" s="1112"/>
      <c r="I775" s="1112"/>
      <c r="J775" s="1112"/>
      <c r="K775" s="1112"/>
      <c r="L775" s="1112"/>
      <c r="M775" s="1112"/>
      <c r="N775" s="1112"/>
      <c r="O775" s="1112"/>
      <c r="P775" s="1112"/>
      <c r="Q775" s="1112"/>
      <c r="R775" s="1112"/>
      <c r="S775" s="1112"/>
      <c r="T775" s="1112"/>
      <c r="U775" s="1112"/>
      <c r="V775" s="1112"/>
      <c r="W775" s="1112"/>
      <c r="X775" s="1112"/>
    </row>
    <row r="776" spans="1:24">
      <c r="A776" s="699"/>
      <c r="B776" s="114"/>
      <c r="D776" s="1112"/>
      <c r="E776" s="1112"/>
      <c r="F776" s="1112"/>
      <c r="G776" s="1112"/>
      <c r="H776" s="1112"/>
      <c r="I776" s="1112"/>
      <c r="J776" s="1112"/>
      <c r="K776" s="1112"/>
      <c r="L776" s="1112"/>
      <c r="M776" s="1112"/>
      <c r="N776" s="1112"/>
      <c r="O776" s="1112"/>
      <c r="P776" s="1112"/>
      <c r="Q776" s="1112"/>
      <c r="R776" s="1112"/>
      <c r="S776" s="1112"/>
      <c r="T776" s="1112"/>
      <c r="U776" s="1112"/>
      <c r="V776" s="1112"/>
      <c r="W776" s="1112"/>
      <c r="X776" s="1112"/>
    </row>
    <row r="777" spans="1:24">
      <c r="A777" s="699"/>
      <c r="B777" s="114"/>
      <c r="D777" s="1112"/>
      <c r="E777" s="1112"/>
      <c r="F777" s="1112"/>
      <c r="G777" s="1112"/>
      <c r="H777" s="1112"/>
      <c r="I777" s="1112"/>
      <c r="J777" s="1112"/>
      <c r="K777" s="1112"/>
      <c r="L777" s="1112"/>
      <c r="M777" s="1112"/>
      <c r="N777" s="1112"/>
      <c r="O777" s="1112"/>
      <c r="P777" s="1112"/>
      <c r="Q777" s="1112"/>
      <c r="R777" s="1112"/>
      <c r="S777" s="1112"/>
      <c r="T777" s="1112"/>
      <c r="U777" s="1112"/>
      <c r="V777" s="1112"/>
      <c r="W777" s="1112"/>
      <c r="X777" s="1112"/>
    </row>
    <row r="778" spans="1:24">
      <c r="A778" s="699"/>
      <c r="B778" s="114"/>
      <c r="D778" s="1112"/>
      <c r="E778" s="1112"/>
      <c r="F778" s="1112"/>
      <c r="G778" s="1112"/>
      <c r="H778" s="1112"/>
      <c r="I778" s="1112"/>
      <c r="J778" s="1112"/>
      <c r="K778" s="1112"/>
      <c r="L778" s="1112"/>
      <c r="M778" s="1112"/>
      <c r="N778" s="1112"/>
      <c r="O778" s="1112"/>
      <c r="P778" s="1112"/>
      <c r="Q778" s="1112"/>
      <c r="R778" s="1112"/>
      <c r="S778" s="1112"/>
      <c r="T778" s="1112"/>
      <c r="U778" s="1112"/>
      <c r="V778" s="1112"/>
      <c r="W778" s="1112"/>
      <c r="X778" s="1112"/>
    </row>
    <row r="779" spans="1:24">
      <c r="A779" s="699"/>
      <c r="B779" s="114"/>
      <c r="D779" s="1112"/>
      <c r="E779" s="1112"/>
      <c r="F779" s="1112"/>
      <c r="G779" s="1112"/>
      <c r="H779" s="1112"/>
      <c r="I779" s="1112"/>
      <c r="J779" s="1112"/>
      <c r="K779" s="1112"/>
      <c r="L779" s="1112"/>
      <c r="M779" s="1112"/>
      <c r="N779" s="1112"/>
      <c r="O779" s="1112"/>
      <c r="P779" s="1112"/>
      <c r="Q779" s="1112"/>
      <c r="R779" s="1112"/>
      <c r="S779" s="1112"/>
      <c r="T779" s="1112"/>
      <c r="U779" s="1112"/>
      <c r="V779" s="1112"/>
      <c r="W779" s="1112"/>
      <c r="X779" s="1112"/>
    </row>
    <row r="780" spans="1:24">
      <c r="A780" s="699"/>
      <c r="B780" s="114"/>
      <c r="D780" s="1112"/>
      <c r="E780" s="1112"/>
      <c r="F780" s="1112"/>
      <c r="G780" s="1112"/>
      <c r="H780" s="1112"/>
      <c r="I780" s="1112"/>
      <c r="J780" s="1112"/>
      <c r="K780" s="1112"/>
      <c r="L780" s="1112"/>
      <c r="M780" s="1112"/>
      <c r="N780" s="1112"/>
      <c r="O780" s="1112"/>
      <c r="P780" s="1112"/>
      <c r="Q780" s="1112"/>
      <c r="R780" s="1112"/>
      <c r="S780" s="1112"/>
      <c r="T780" s="1112"/>
      <c r="U780" s="1112"/>
      <c r="V780" s="1112"/>
      <c r="W780" s="1112"/>
      <c r="X780" s="1112"/>
    </row>
    <row r="781" spans="1:24">
      <c r="A781" s="699"/>
      <c r="B781" s="114"/>
      <c r="D781" s="1112"/>
      <c r="E781" s="1112"/>
      <c r="F781" s="1112"/>
      <c r="G781" s="1112"/>
      <c r="H781" s="1112"/>
      <c r="I781" s="1112"/>
      <c r="J781" s="1112"/>
      <c r="K781" s="1112"/>
      <c r="L781" s="1112"/>
      <c r="M781" s="1112"/>
      <c r="N781" s="1112"/>
      <c r="O781" s="1112"/>
      <c r="P781" s="1112"/>
      <c r="Q781" s="1112"/>
      <c r="R781" s="1112"/>
      <c r="S781" s="1112"/>
      <c r="T781" s="1112"/>
      <c r="U781" s="1112"/>
      <c r="V781" s="1112"/>
      <c r="W781" s="1112"/>
      <c r="X781" s="1112"/>
    </row>
    <row r="782" spans="1:24">
      <c r="A782" s="699"/>
      <c r="B782" s="114"/>
      <c r="D782" s="1112"/>
      <c r="E782" s="1112"/>
      <c r="F782" s="1112"/>
      <c r="G782" s="1112"/>
      <c r="H782" s="1112"/>
      <c r="I782" s="1112"/>
      <c r="J782" s="1112"/>
      <c r="K782" s="1112"/>
      <c r="L782" s="1112"/>
      <c r="M782" s="1112"/>
      <c r="N782" s="1112"/>
      <c r="O782" s="1112"/>
      <c r="P782" s="1112"/>
      <c r="Q782" s="1112"/>
      <c r="R782" s="1112"/>
      <c r="S782" s="1112"/>
      <c r="T782" s="1112"/>
      <c r="U782" s="1112"/>
      <c r="V782" s="1112"/>
      <c r="W782" s="1112"/>
      <c r="X782" s="1112"/>
    </row>
    <row r="783" spans="1:24">
      <c r="A783" s="699"/>
      <c r="B783" s="114"/>
      <c r="D783" s="1112"/>
      <c r="E783" s="1112"/>
      <c r="F783" s="1112"/>
      <c r="G783" s="1112"/>
      <c r="H783" s="1112"/>
      <c r="I783" s="1112"/>
      <c r="J783" s="1112"/>
      <c r="K783" s="1112"/>
      <c r="L783" s="1112"/>
      <c r="M783" s="1112"/>
      <c r="N783" s="1112"/>
      <c r="O783" s="1112"/>
      <c r="P783" s="1112"/>
      <c r="Q783" s="1112"/>
      <c r="R783" s="1112"/>
      <c r="S783" s="1112"/>
      <c r="T783" s="1112"/>
      <c r="U783" s="1112"/>
      <c r="V783" s="1112"/>
      <c r="W783" s="1112"/>
      <c r="X783" s="1112"/>
    </row>
    <row r="784" spans="1:24">
      <c r="A784" s="699"/>
      <c r="B784" s="114"/>
      <c r="D784" s="1112"/>
      <c r="E784" s="1112"/>
      <c r="F784" s="1112"/>
      <c r="G784" s="1112"/>
      <c r="H784" s="1112"/>
      <c r="I784" s="1112"/>
      <c r="J784" s="1112"/>
      <c r="K784" s="1112"/>
      <c r="L784" s="1112"/>
      <c r="M784" s="1112"/>
      <c r="N784" s="1112"/>
      <c r="O784" s="1112"/>
      <c r="P784" s="1112"/>
      <c r="Q784" s="1112"/>
      <c r="R784" s="1112"/>
      <c r="S784" s="1112"/>
      <c r="T784" s="1112"/>
      <c r="U784" s="1112"/>
      <c r="V784" s="1112"/>
      <c r="W784" s="1112"/>
      <c r="X784" s="1112"/>
    </row>
    <row r="785" spans="1:24">
      <c r="A785" s="699"/>
      <c r="B785" s="114"/>
      <c r="D785" s="1112"/>
      <c r="E785" s="1112"/>
      <c r="F785" s="1112"/>
      <c r="G785" s="1112"/>
      <c r="H785" s="1112"/>
      <c r="I785" s="1112"/>
      <c r="J785" s="1112"/>
      <c r="K785" s="1112"/>
      <c r="L785" s="1112"/>
      <c r="M785" s="1112"/>
      <c r="N785" s="1112"/>
      <c r="O785" s="1112"/>
      <c r="P785" s="1112"/>
      <c r="Q785" s="1112"/>
      <c r="R785" s="1112"/>
      <c r="S785" s="1112"/>
      <c r="T785" s="1112"/>
      <c r="U785" s="1112"/>
      <c r="V785" s="1112"/>
      <c r="W785" s="1112"/>
      <c r="X785" s="1112"/>
    </row>
    <row r="786" spans="1:24">
      <c r="A786" s="699"/>
      <c r="B786" s="114"/>
      <c r="D786" s="1112"/>
      <c r="E786" s="1112"/>
      <c r="F786" s="1112"/>
      <c r="G786" s="1112"/>
      <c r="H786" s="1112"/>
      <c r="I786" s="1112"/>
      <c r="J786" s="1112"/>
      <c r="K786" s="1112"/>
      <c r="L786" s="1112"/>
      <c r="M786" s="1112"/>
      <c r="N786" s="1112"/>
      <c r="O786" s="1112"/>
      <c r="P786" s="1112"/>
      <c r="Q786" s="1112"/>
      <c r="R786" s="1112"/>
      <c r="S786" s="1112"/>
      <c r="T786" s="1112"/>
      <c r="U786" s="1112"/>
      <c r="V786" s="1112"/>
      <c r="W786" s="1112"/>
      <c r="X786" s="1112"/>
    </row>
    <row r="787" spans="1:24">
      <c r="A787" s="699"/>
      <c r="B787" s="114"/>
      <c r="D787" s="1112"/>
      <c r="E787" s="1112"/>
      <c r="F787" s="1112"/>
      <c r="G787" s="1112"/>
      <c r="H787" s="1112"/>
      <c r="I787" s="1112"/>
      <c r="J787" s="1112"/>
      <c r="K787" s="1112"/>
      <c r="L787" s="1112"/>
      <c r="M787" s="1112"/>
      <c r="N787" s="1112"/>
      <c r="O787" s="1112"/>
      <c r="P787" s="1112"/>
      <c r="Q787" s="1112"/>
      <c r="R787" s="1112"/>
      <c r="S787" s="1112"/>
      <c r="T787" s="1112"/>
      <c r="U787" s="1112"/>
      <c r="V787" s="1112"/>
      <c r="W787" s="1112"/>
      <c r="X787" s="1112"/>
    </row>
    <row r="788" spans="1:24">
      <c r="A788" s="699"/>
      <c r="B788" s="114"/>
      <c r="D788" s="1112"/>
      <c r="E788" s="1112"/>
      <c r="F788" s="1112"/>
      <c r="G788" s="1112"/>
      <c r="H788" s="1112"/>
      <c r="I788" s="1112"/>
      <c r="J788" s="1112"/>
      <c r="K788" s="1112"/>
      <c r="L788" s="1112"/>
      <c r="M788" s="1112"/>
      <c r="N788" s="1112"/>
      <c r="O788" s="1112"/>
      <c r="P788" s="1112"/>
      <c r="Q788" s="1112"/>
      <c r="R788" s="1112"/>
      <c r="S788" s="1112"/>
      <c r="T788" s="1112"/>
      <c r="U788" s="1112"/>
      <c r="V788" s="1112"/>
      <c r="W788" s="1112"/>
      <c r="X788" s="1112"/>
    </row>
    <row r="789" spans="1:24">
      <c r="A789" s="699"/>
      <c r="B789" s="114"/>
      <c r="D789" s="1112"/>
      <c r="E789" s="1112"/>
      <c r="F789" s="1112"/>
      <c r="G789" s="1112"/>
      <c r="H789" s="1112"/>
      <c r="I789" s="1112"/>
      <c r="J789" s="1112"/>
      <c r="K789" s="1112"/>
      <c r="L789" s="1112"/>
      <c r="M789" s="1112"/>
      <c r="N789" s="1112"/>
      <c r="O789" s="1112"/>
      <c r="P789" s="1112"/>
      <c r="Q789" s="1112"/>
      <c r="R789" s="1112"/>
      <c r="S789" s="1112"/>
      <c r="T789" s="1112"/>
      <c r="U789" s="1112"/>
      <c r="V789" s="1112"/>
      <c r="W789" s="1112"/>
      <c r="X789" s="1112"/>
    </row>
    <row r="790" spans="1:24">
      <c r="A790" s="699"/>
      <c r="B790" s="114"/>
      <c r="D790" s="1112"/>
      <c r="E790" s="1112"/>
      <c r="F790" s="1112"/>
      <c r="G790" s="1112"/>
      <c r="H790" s="1112"/>
      <c r="I790" s="1112"/>
      <c r="J790" s="1112"/>
      <c r="K790" s="1112"/>
      <c r="L790" s="1112"/>
      <c r="M790" s="1112"/>
      <c r="N790" s="1112"/>
      <c r="O790" s="1112"/>
      <c r="P790" s="1112"/>
      <c r="Q790" s="1112"/>
      <c r="R790" s="1112"/>
      <c r="S790" s="1112"/>
      <c r="T790" s="1112"/>
      <c r="U790" s="1112"/>
      <c r="V790" s="1112"/>
      <c r="W790" s="1112"/>
      <c r="X790" s="1112"/>
    </row>
    <row r="791" spans="1:24">
      <c r="A791" s="699"/>
      <c r="B791" s="114"/>
      <c r="D791" s="1112"/>
      <c r="E791" s="1112"/>
      <c r="F791" s="1112"/>
      <c r="G791" s="1112"/>
      <c r="H791" s="1112"/>
      <c r="I791" s="1112"/>
      <c r="J791" s="1112"/>
      <c r="K791" s="1112"/>
      <c r="L791" s="1112"/>
      <c r="M791" s="1112"/>
      <c r="N791" s="1112"/>
      <c r="O791" s="1112"/>
      <c r="P791" s="1112"/>
      <c r="Q791" s="1112"/>
      <c r="R791" s="1112"/>
      <c r="S791" s="1112"/>
      <c r="T791" s="1112"/>
      <c r="U791" s="1112"/>
      <c r="V791" s="1112"/>
      <c r="W791" s="1112"/>
      <c r="X791" s="1112"/>
    </row>
    <row r="792" spans="1:24">
      <c r="A792" s="699"/>
      <c r="B792" s="114"/>
      <c r="D792" s="1112"/>
      <c r="E792" s="1112"/>
      <c r="F792" s="1112"/>
      <c r="G792" s="1112"/>
      <c r="H792" s="1112"/>
      <c r="I792" s="1112"/>
      <c r="J792" s="1112"/>
      <c r="K792" s="1112"/>
      <c r="L792" s="1112"/>
      <c r="M792" s="1112"/>
      <c r="N792" s="1112"/>
      <c r="O792" s="1112"/>
      <c r="P792" s="1112"/>
      <c r="Q792" s="1112"/>
      <c r="R792" s="1112"/>
      <c r="S792" s="1112"/>
      <c r="T792" s="1112"/>
      <c r="U792" s="1112"/>
      <c r="V792" s="1112"/>
      <c r="W792" s="1112"/>
      <c r="X792" s="1112"/>
    </row>
    <row r="793" spans="1:24">
      <c r="A793" s="699"/>
      <c r="B793" s="114"/>
      <c r="D793" s="1112"/>
      <c r="E793" s="1112"/>
      <c r="F793" s="1112"/>
      <c r="G793" s="1112"/>
      <c r="H793" s="1112"/>
      <c r="I793" s="1112"/>
      <c r="J793" s="1112"/>
      <c r="K793" s="1112"/>
      <c r="L793" s="1112"/>
      <c r="M793" s="1112"/>
      <c r="N793" s="1112"/>
      <c r="O793" s="1112"/>
      <c r="P793" s="1112"/>
      <c r="Q793" s="1112"/>
      <c r="R793" s="1112"/>
      <c r="S793" s="1112"/>
      <c r="T793" s="1112"/>
      <c r="U793" s="1112"/>
      <c r="V793" s="1112"/>
      <c r="W793" s="1112"/>
      <c r="X793" s="1112"/>
    </row>
    <row r="794" spans="1:24">
      <c r="A794" s="699"/>
      <c r="B794" s="114"/>
      <c r="D794" s="1112"/>
      <c r="E794" s="1112"/>
      <c r="F794" s="1112"/>
      <c r="G794" s="1112"/>
      <c r="H794" s="1112"/>
      <c r="I794" s="1112"/>
      <c r="J794" s="1112"/>
      <c r="K794" s="1112"/>
      <c r="L794" s="1112"/>
      <c r="M794" s="1112"/>
      <c r="N794" s="1112"/>
      <c r="O794" s="1112"/>
      <c r="P794" s="1112"/>
      <c r="Q794" s="1112"/>
      <c r="R794" s="1112"/>
      <c r="S794" s="1112"/>
      <c r="T794" s="1112"/>
      <c r="U794" s="1112"/>
      <c r="V794" s="1112"/>
      <c r="W794" s="1112"/>
      <c r="X794" s="1112"/>
    </row>
    <row r="795" spans="1:24">
      <c r="A795" s="699"/>
      <c r="B795" s="114"/>
      <c r="D795" s="1112"/>
      <c r="E795" s="1112"/>
      <c r="F795" s="1112"/>
      <c r="G795" s="1112"/>
      <c r="H795" s="1112"/>
      <c r="I795" s="1112"/>
      <c r="J795" s="1112"/>
      <c r="K795" s="1112"/>
      <c r="L795" s="1112"/>
      <c r="M795" s="1112"/>
      <c r="N795" s="1112"/>
      <c r="O795" s="1112"/>
      <c r="P795" s="1112"/>
      <c r="Q795" s="1112"/>
      <c r="R795" s="1112"/>
      <c r="S795" s="1112"/>
      <c r="T795" s="1112"/>
      <c r="U795" s="1112"/>
      <c r="V795" s="1112"/>
      <c r="W795" s="1112"/>
      <c r="X795" s="1112"/>
    </row>
    <row r="796" spans="1:24">
      <c r="A796" s="699"/>
      <c r="B796" s="114"/>
      <c r="D796" s="1112"/>
      <c r="E796" s="1112"/>
      <c r="F796" s="1112"/>
      <c r="G796" s="1112"/>
      <c r="H796" s="1112"/>
      <c r="I796" s="1112"/>
      <c r="J796" s="1112"/>
      <c r="K796" s="1112"/>
      <c r="L796" s="1112"/>
      <c r="M796" s="1112"/>
      <c r="N796" s="1112"/>
      <c r="O796" s="1112"/>
      <c r="P796" s="1112"/>
      <c r="Q796" s="1112"/>
      <c r="R796" s="1112"/>
      <c r="S796" s="1112"/>
      <c r="T796" s="1112"/>
      <c r="U796" s="1112"/>
      <c r="V796" s="1112"/>
      <c r="W796" s="1112"/>
      <c r="X796" s="1112"/>
    </row>
    <row r="797" spans="1:24">
      <c r="A797" s="699"/>
      <c r="B797" s="114"/>
      <c r="D797" s="1112"/>
      <c r="E797" s="1112"/>
      <c r="F797" s="1112"/>
      <c r="G797" s="1112"/>
      <c r="H797" s="1112"/>
      <c r="I797" s="1112"/>
      <c r="J797" s="1112"/>
      <c r="K797" s="1112"/>
      <c r="L797" s="1112"/>
      <c r="M797" s="1112"/>
      <c r="N797" s="1112"/>
      <c r="O797" s="1112"/>
      <c r="P797" s="1112"/>
      <c r="Q797" s="1112"/>
      <c r="R797" s="1112"/>
      <c r="S797" s="1112"/>
      <c r="T797" s="1112"/>
      <c r="U797" s="1112"/>
      <c r="V797" s="1112"/>
      <c r="W797" s="1112"/>
      <c r="X797" s="1112"/>
    </row>
    <row r="798" spans="1:24">
      <c r="A798" s="699"/>
      <c r="B798" s="114"/>
      <c r="D798" s="1112"/>
      <c r="E798" s="1112"/>
      <c r="F798" s="1112"/>
      <c r="G798" s="1112"/>
      <c r="H798" s="1112"/>
      <c r="I798" s="1112"/>
      <c r="J798" s="1112"/>
      <c r="K798" s="1112"/>
      <c r="L798" s="1112"/>
      <c r="M798" s="1112"/>
      <c r="N798" s="1112"/>
      <c r="O798" s="1112"/>
      <c r="P798" s="1112"/>
      <c r="Q798" s="1112"/>
      <c r="R798" s="1112"/>
      <c r="S798" s="1112"/>
      <c r="T798" s="1112"/>
      <c r="U798" s="1112"/>
      <c r="V798" s="1112"/>
      <c r="W798" s="1112"/>
      <c r="X798" s="1112"/>
    </row>
    <row r="799" spans="1:24">
      <c r="A799" s="699"/>
      <c r="B799" s="114"/>
      <c r="D799" s="1112"/>
      <c r="E799" s="1112"/>
      <c r="F799" s="1112"/>
      <c r="G799" s="1112"/>
      <c r="H799" s="1112"/>
      <c r="I799" s="1112"/>
      <c r="J799" s="1112"/>
      <c r="K799" s="1112"/>
      <c r="L799" s="1112"/>
      <c r="M799" s="1112"/>
      <c r="N799" s="1112"/>
      <c r="O799" s="1112"/>
      <c r="P799" s="1112"/>
      <c r="Q799" s="1112"/>
      <c r="R799" s="1112"/>
      <c r="S799" s="1112"/>
      <c r="T799" s="1112"/>
      <c r="U799" s="1112"/>
      <c r="V799" s="1112"/>
      <c r="W799" s="1112"/>
      <c r="X799" s="1112"/>
    </row>
    <row r="800" spans="1:24">
      <c r="A800" s="699"/>
      <c r="B800" s="114"/>
      <c r="D800" s="1112"/>
      <c r="E800" s="1112"/>
      <c r="F800" s="1112"/>
      <c r="G800" s="1112"/>
      <c r="H800" s="1112"/>
      <c r="I800" s="1112"/>
      <c r="J800" s="1112"/>
      <c r="K800" s="1112"/>
      <c r="L800" s="1112"/>
      <c r="M800" s="1112"/>
      <c r="N800" s="1112"/>
      <c r="O800" s="1112"/>
      <c r="P800" s="1112"/>
      <c r="Q800" s="1112"/>
      <c r="R800" s="1112"/>
      <c r="S800" s="1112"/>
      <c r="T800" s="1112"/>
      <c r="U800" s="1112"/>
      <c r="V800" s="1112"/>
      <c r="W800" s="1112"/>
      <c r="X800" s="1112"/>
    </row>
    <row r="801" spans="1:24">
      <c r="A801" s="699"/>
      <c r="B801" s="114"/>
      <c r="D801" s="1112"/>
      <c r="E801" s="1112"/>
      <c r="F801" s="1112"/>
      <c r="G801" s="1112"/>
      <c r="H801" s="1112"/>
      <c r="I801" s="1112"/>
      <c r="J801" s="1112"/>
      <c r="K801" s="1112"/>
      <c r="L801" s="1112"/>
      <c r="M801" s="1112"/>
      <c r="N801" s="1112"/>
      <c r="O801" s="1112"/>
      <c r="P801" s="1112"/>
      <c r="Q801" s="1112"/>
      <c r="R801" s="1112"/>
      <c r="S801" s="1112"/>
      <c r="T801" s="1112"/>
      <c r="U801" s="1112"/>
      <c r="V801" s="1112"/>
      <c r="W801" s="1112"/>
      <c r="X801" s="1112"/>
    </row>
    <row r="802" spans="1:24">
      <c r="A802" s="699"/>
      <c r="B802" s="114"/>
      <c r="D802" s="1112"/>
      <c r="E802" s="1112"/>
      <c r="F802" s="1112"/>
      <c r="G802" s="1112"/>
      <c r="H802" s="1112"/>
      <c r="I802" s="1112"/>
      <c r="J802" s="1112"/>
      <c r="K802" s="1112"/>
      <c r="L802" s="1112"/>
      <c r="M802" s="1112"/>
      <c r="N802" s="1112"/>
      <c r="O802" s="1112"/>
      <c r="P802" s="1112"/>
      <c r="Q802" s="1112"/>
      <c r="R802" s="1112"/>
      <c r="S802" s="1112"/>
      <c r="T802" s="1112"/>
      <c r="U802" s="1112"/>
      <c r="V802" s="1112"/>
      <c r="W802" s="1112"/>
      <c r="X802" s="1112"/>
    </row>
    <row r="803" spans="1:24">
      <c r="A803" s="699"/>
      <c r="B803" s="114"/>
      <c r="D803" s="1112"/>
      <c r="E803" s="1112"/>
      <c r="F803" s="1112"/>
      <c r="G803" s="1112"/>
      <c r="H803" s="1112"/>
      <c r="I803" s="1112"/>
      <c r="J803" s="1112"/>
      <c r="K803" s="1112"/>
      <c r="L803" s="1112"/>
      <c r="M803" s="1112"/>
      <c r="N803" s="1112"/>
      <c r="O803" s="1112"/>
      <c r="P803" s="1112"/>
      <c r="Q803" s="1112"/>
      <c r="R803" s="1112"/>
      <c r="S803" s="1112"/>
      <c r="T803" s="1112"/>
      <c r="U803" s="1112"/>
      <c r="V803" s="1112"/>
      <c r="W803" s="1112"/>
      <c r="X803" s="1112"/>
    </row>
    <row r="804" spans="1:24">
      <c r="A804" s="699"/>
      <c r="B804" s="114"/>
      <c r="D804" s="1112"/>
      <c r="E804" s="1112"/>
      <c r="F804" s="1112"/>
      <c r="G804" s="1112"/>
      <c r="H804" s="1112"/>
      <c r="I804" s="1112"/>
      <c r="J804" s="1112"/>
      <c r="K804" s="1112"/>
      <c r="L804" s="1112"/>
      <c r="M804" s="1112"/>
      <c r="N804" s="1112"/>
      <c r="O804" s="1112"/>
      <c r="P804" s="1112"/>
      <c r="Q804" s="1112"/>
      <c r="R804" s="1112"/>
      <c r="S804" s="1112"/>
      <c r="T804" s="1112"/>
      <c r="U804" s="1112"/>
      <c r="V804" s="1112"/>
      <c r="W804" s="1112"/>
      <c r="X804" s="1112"/>
    </row>
    <row r="805" spans="1:24">
      <c r="A805" s="699"/>
      <c r="B805" s="114"/>
      <c r="D805" s="1112"/>
      <c r="E805" s="1112"/>
      <c r="F805" s="1112"/>
      <c r="G805" s="1112"/>
      <c r="H805" s="1112"/>
      <c r="I805" s="1112"/>
      <c r="J805" s="1112"/>
      <c r="K805" s="1112"/>
      <c r="L805" s="1112"/>
      <c r="M805" s="1112"/>
      <c r="N805" s="1112"/>
      <c r="O805" s="1112"/>
      <c r="P805" s="1112"/>
      <c r="Q805" s="1112"/>
      <c r="R805" s="1112"/>
      <c r="S805" s="1112"/>
      <c r="T805" s="1112"/>
      <c r="U805" s="1112"/>
      <c r="V805" s="1112"/>
      <c r="W805" s="1112"/>
      <c r="X805" s="1112"/>
    </row>
    <row r="806" spans="1:24">
      <c r="A806" s="699"/>
      <c r="B806" s="114"/>
      <c r="D806" s="1112"/>
      <c r="E806" s="1112"/>
      <c r="F806" s="1112"/>
      <c r="G806" s="1112"/>
      <c r="H806" s="1112"/>
      <c r="I806" s="1112"/>
      <c r="J806" s="1112"/>
      <c r="K806" s="1112"/>
      <c r="L806" s="1112"/>
      <c r="M806" s="1112"/>
      <c r="N806" s="1112"/>
      <c r="O806" s="1112"/>
      <c r="P806" s="1112"/>
      <c r="Q806" s="1112"/>
      <c r="R806" s="1112"/>
      <c r="S806" s="1112"/>
      <c r="T806" s="1112"/>
      <c r="U806" s="1112"/>
      <c r="V806" s="1112"/>
      <c r="W806" s="1112"/>
      <c r="X806" s="1112"/>
    </row>
    <row r="807" spans="1:24">
      <c r="A807" s="699"/>
      <c r="B807" s="114"/>
      <c r="D807" s="1112"/>
      <c r="E807" s="1112"/>
      <c r="F807" s="1112"/>
      <c r="G807" s="1112"/>
      <c r="H807" s="1112"/>
      <c r="I807" s="1112"/>
      <c r="J807" s="1112"/>
      <c r="K807" s="1112"/>
      <c r="L807" s="1112"/>
      <c r="M807" s="1112"/>
      <c r="N807" s="1112"/>
      <c r="O807" s="1112"/>
      <c r="P807" s="1112"/>
      <c r="Q807" s="1112"/>
      <c r="R807" s="1112"/>
      <c r="S807" s="1112"/>
      <c r="T807" s="1112"/>
      <c r="U807" s="1112"/>
      <c r="V807" s="1112"/>
      <c r="W807" s="1112"/>
      <c r="X807" s="1112"/>
    </row>
    <row r="808" spans="1:24">
      <c r="A808" s="699"/>
      <c r="B808" s="114"/>
      <c r="D808" s="1112"/>
      <c r="E808" s="1112"/>
      <c r="F808" s="1112"/>
      <c r="G808" s="1112"/>
      <c r="H808" s="1112"/>
      <c r="I808" s="1112"/>
      <c r="J808" s="1112"/>
      <c r="K808" s="1112"/>
      <c r="L808" s="1112"/>
      <c r="M808" s="1112"/>
      <c r="N808" s="1112"/>
      <c r="O808" s="1112"/>
      <c r="P808" s="1112"/>
      <c r="Q808" s="1112"/>
      <c r="R808" s="1112"/>
      <c r="S808" s="1112"/>
      <c r="T808" s="1112"/>
      <c r="U808" s="1112"/>
      <c r="V808" s="1112"/>
      <c r="W808" s="1112"/>
      <c r="X808" s="1112"/>
    </row>
    <row r="809" spans="1:24">
      <c r="A809" s="699"/>
      <c r="B809" s="114"/>
      <c r="D809" s="1112"/>
      <c r="E809" s="1112"/>
      <c r="F809" s="1112"/>
      <c r="G809" s="1112"/>
      <c r="H809" s="1112"/>
      <c r="I809" s="1112"/>
      <c r="J809" s="1112"/>
      <c r="K809" s="1112"/>
      <c r="L809" s="1112"/>
      <c r="M809" s="1112"/>
      <c r="N809" s="1112"/>
      <c r="O809" s="1112"/>
      <c r="P809" s="1112"/>
      <c r="Q809" s="1112"/>
      <c r="R809" s="1112"/>
      <c r="S809" s="1112"/>
      <c r="T809" s="1112"/>
      <c r="U809" s="1112"/>
      <c r="V809" s="1112"/>
      <c r="W809" s="1112"/>
      <c r="X809" s="1112"/>
    </row>
    <row r="810" spans="1:24">
      <c r="A810" s="699"/>
      <c r="B810" s="114"/>
      <c r="D810" s="1112"/>
      <c r="E810" s="1112"/>
      <c r="F810" s="1112"/>
      <c r="G810" s="1112"/>
      <c r="H810" s="1112"/>
      <c r="I810" s="1112"/>
      <c r="J810" s="1112"/>
      <c r="K810" s="1112"/>
      <c r="L810" s="1112"/>
      <c r="M810" s="1112"/>
      <c r="N810" s="1112"/>
      <c r="O810" s="1112"/>
      <c r="P810" s="1112"/>
      <c r="Q810" s="1112"/>
      <c r="R810" s="1112"/>
      <c r="S810" s="1112"/>
      <c r="T810" s="1112"/>
      <c r="U810" s="1112"/>
      <c r="V810" s="1112"/>
      <c r="W810" s="1112"/>
      <c r="X810" s="1112"/>
    </row>
    <row r="811" spans="1:24">
      <c r="A811" s="699"/>
      <c r="B811" s="114"/>
      <c r="D811" s="1112"/>
      <c r="E811" s="1112"/>
      <c r="F811" s="1112"/>
      <c r="G811" s="1112"/>
      <c r="H811" s="1112"/>
      <c r="I811" s="1112"/>
      <c r="J811" s="1112"/>
      <c r="K811" s="1112"/>
      <c r="L811" s="1112"/>
      <c r="M811" s="1112"/>
      <c r="N811" s="1112"/>
      <c r="O811" s="1112"/>
      <c r="P811" s="1112"/>
      <c r="Q811" s="1112"/>
      <c r="R811" s="1112"/>
      <c r="S811" s="1112"/>
      <c r="T811" s="1112"/>
      <c r="U811" s="1112"/>
      <c r="V811" s="1112"/>
      <c r="W811" s="1112"/>
      <c r="X811" s="1112"/>
    </row>
    <row r="812" spans="1:24">
      <c r="A812" s="699"/>
      <c r="B812" s="114"/>
      <c r="D812" s="1112"/>
      <c r="E812" s="1112"/>
      <c r="F812" s="1112"/>
      <c r="G812" s="1112"/>
      <c r="H812" s="1112"/>
      <c r="I812" s="1112"/>
      <c r="J812" s="1112"/>
      <c r="K812" s="1112"/>
      <c r="L812" s="1112"/>
      <c r="M812" s="1112"/>
      <c r="N812" s="1112"/>
      <c r="O812" s="1112"/>
      <c r="P812" s="1112"/>
      <c r="Q812" s="1112"/>
      <c r="R812" s="1112"/>
      <c r="S812" s="1112"/>
      <c r="T812" s="1112"/>
      <c r="U812" s="1112"/>
      <c r="V812" s="1112"/>
      <c r="W812" s="1112"/>
      <c r="X812" s="1112"/>
    </row>
    <row r="813" spans="1:24">
      <c r="A813" s="699"/>
      <c r="B813" s="114"/>
      <c r="D813" s="1112"/>
      <c r="E813" s="1112"/>
      <c r="F813" s="1112"/>
      <c r="G813" s="1112"/>
      <c r="H813" s="1112"/>
      <c r="I813" s="1112"/>
      <c r="J813" s="1112"/>
      <c r="K813" s="1112"/>
      <c r="L813" s="1112"/>
      <c r="M813" s="1112"/>
      <c r="N813" s="1112"/>
      <c r="O813" s="1112"/>
      <c r="P813" s="1112"/>
      <c r="Q813" s="1112"/>
      <c r="R813" s="1112"/>
      <c r="S813" s="1112"/>
      <c r="T813" s="1112"/>
      <c r="U813" s="1112"/>
      <c r="V813" s="1112"/>
      <c r="W813" s="1112"/>
      <c r="X813" s="1112"/>
    </row>
    <row r="814" spans="1:24">
      <c r="A814" s="699"/>
      <c r="B814" s="114"/>
      <c r="D814" s="1112"/>
      <c r="E814" s="1112"/>
      <c r="F814" s="1112"/>
      <c r="G814" s="1112"/>
      <c r="H814" s="1112"/>
      <c r="I814" s="1112"/>
      <c r="J814" s="1112"/>
      <c r="K814" s="1112"/>
      <c r="L814" s="1112"/>
      <c r="M814" s="1112"/>
      <c r="N814" s="1112"/>
      <c r="O814" s="1112"/>
      <c r="P814" s="1112"/>
      <c r="Q814" s="1112"/>
      <c r="R814" s="1112"/>
      <c r="S814" s="1112"/>
      <c r="T814" s="1112"/>
      <c r="U814" s="1112"/>
      <c r="V814" s="1112"/>
      <c r="W814" s="1112"/>
      <c r="X814" s="1112"/>
    </row>
    <row r="815" spans="1:24">
      <c r="A815" s="699"/>
      <c r="B815" s="114"/>
      <c r="D815" s="1112"/>
      <c r="E815" s="1112"/>
      <c r="F815" s="1112"/>
      <c r="G815" s="1112"/>
      <c r="H815" s="1112"/>
      <c r="I815" s="1112"/>
      <c r="J815" s="1112"/>
      <c r="K815" s="1112"/>
      <c r="L815" s="1112"/>
      <c r="M815" s="1112"/>
      <c r="N815" s="1112"/>
      <c r="O815" s="1112"/>
      <c r="P815" s="1112"/>
      <c r="Q815" s="1112"/>
      <c r="R815" s="1112"/>
      <c r="S815" s="1112"/>
      <c r="T815" s="1112"/>
      <c r="U815" s="1112"/>
      <c r="V815" s="1112"/>
      <c r="W815" s="1112"/>
      <c r="X815" s="1112"/>
    </row>
    <row r="816" spans="1:24">
      <c r="A816" s="699"/>
      <c r="B816" s="114"/>
      <c r="D816" s="1112"/>
      <c r="E816" s="1112"/>
      <c r="F816" s="1112"/>
      <c r="G816" s="1112"/>
      <c r="H816" s="1112"/>
      <c r="I816" s="1112"/>
      <c r="J816" s="1112"/>
      <c r="K816" s="1112"/>
      <c r="L816" s="1112"/>
      <c r="M816" s="1112"/>
      <c r="N816" s="1112"/>
      <c r="O816" s="1112"/>
      <c r="P816" s="1112"/>
      <c r="Q816" s="1112"/>
      <c r="R816" s="1112"/>
      <c r="S816" s="1112"/>
      <c r="T816" s="1112"/>
      <c r="U816" s="1112"/>
      <c r="V816" s="1112"/>
      <c r="W816" s="1112"/>
      <c r="X816" s="1112"/>
    </row>
    <row r="817" spans="1:24">
      <c r="A817" s="699"/>
      <c r="B817" s="114"/>
      <c r="D817" s="1112"/>
      <c r="E817" s="1112"/>
      <c r="F817" s="1112"/>
      <c r="G817" s="1112"/>
      <c r="H817" s="1112"/>
      <c r="I817" s="1112"/>
      <c r="J817" s="1112"/>
      <c r="K817" s="1112"/>
      <c r="L817" s="1112"/>
      <c r="M817" s="1112"/>
      <c r="N817" s="1112"/>
      <c r="O817" s="1112"/>
      <c r="P817" s="1112"/>
      <c r="Q817" s="1112"/>
      <c r="R817" s="1112"/>
      <c r="S817" s="1112"/>
      <c r="T817" s="1112"/>
      <c r="U817" s="1112"/>
      <c r="V817" s="1112"/>
      <c r="W817" s="1112"/>
      <c r="X817" s="1112"/>
    </row>
    <row r="818" spans="1:24">
      <c r="A818" s="699"/>
      <c r="B818" s="114"/>
      <c r="D818" s="1112"/>
      <c r="E818" s="1112"/>
      <c r="F818" s="1112"/>
      <c r="G818" s="1112"/>
      <c r="H818" s="1112"/>
      <c r="I818" s="1112"/>
      <c r="J818" s="1112"/>
      <c r="K818" s="1112"/>
      <c r="L818" s="1112"/>
      <c r="M818" s="1112"/>
      <c r="N818" s="1112"/>
      <c r="O818" s="1112"/>
      <c r="P818" s="1112"/>
      <c r="Q818" s="1112"/>
      <c r="R818" s="1112"/>
      <c r="S818" s="1112"/>
      <c r="T818" s="1112"/>
      <c r="U818" s="1112"/>
      <c r="V818" s="1112"/>
      <c r="W818" s="1112"/>
      <c r="X818" s="1112"/>
    </row>
    <row r="819" spans="1:24">
      <c r="A819" s="699"/>
      <c r="B819" s="114"/>
      <c r="D819" s="1112"/>
      <c r="E819" s="1112"/>
      <c r="F819" s="1112"/>
      <c r="G819" s="1112"/>
      <c r="H819" s="1112"/>
      <c r="I819" s="1112"/>
      <c r="J819" s="1112"/>
      <c r="K819" s="1112"/>
      <c r="L819" s="1112"/>
      <c r="M819" s="1112"/>
      <c r="N819" s="1112"/>
      <c r="O819" s="1112"/>
      <c r="P819" s="1112"/>
      <c r="Q819" s="1112"/>
      <c r="R819" s="1112"/>
      <c r="S819" s="1112"/>
      <c r="T819" s="1112"/>
      <c r="U819" s="1112"/>
      <c r="V819" s="1112"/>
      <c r="W819" s="1112"/>
      <c r="X819" s="1112"/>
    </row>
    <row r="820" spans="1:24">
      <c r="A820" s="699"/>
      <c r="B820" s="114"/>
      <c r="D820" s="1112"/>
      <c r="E820" s="1112"/>
      <c r="F820" s="1112"/>
      <c r="G820" s="1112"/>
      <c r="H820" s="1112"/>
      <c r="I820" s="1112"/>
      <c r="J820" s="1112"/>
      <c r="K820" s="1112"/>
      <c r="L820" s="1112"/>
      <c r="M820" s="1112"/>
      <c r="N820" s="1112"/>
      <c r="O820" s="1112"/>
      <c r="P820" s="1112"/>
      <c r="Q820" s="1112"/>
      <c r="R820" s="1112"/>
      <c r="S820" s="1112"/>
      <c r="T820" s="1112"/>
      <c r="U820" s="1112"/>
      <c r="V820" s="1112"/>
      <c r="W820" s="1112"/>
      <c r="X820" s="1112"/>
    </row>
    <row r="821" spans="1:24">
      <c r="A821" s="699"/>
      <c r="B821" s="114"/>
      <c r="D821" s="1112"/>
      <c r="E821" s="1112"/>
      <c r="F821" s="1112"/>
      <c r="G821" s="1112"/>
      <c r="H821" s="1112"/>
      <c r="I821" s="1112"/>
      <c r="J821" s="1112"/>
      <c r="K821" s="1112"/>
      <c r="L821" s="1112"/>
      <c r="M821" s="1112"/>
      <c r="N821" s="1112"/>
      <c r="O821" s="1112"/>
      <c r="P821" s="1112"/>
      <c r="Q821" s="1112"/>
      <c r="R821" s="1112"/>
      <c r="S821" s="1112"/>
      <c r="T821" s="1112"/>
      <c r="U821" s="1112"/>
      <c r="V821" s="1112"/>
      <c r="W821" s="1112"/>
      <c r="X821" s="1112"/>
    </row>
    <row r="822" spans="1:24">
      <c r="A822" s="699"/>
      <c r="B822" s="114"/>
      <c r="D822" s="1112"/>
      <c r="E822" s="1112"/>
      <c r="F822" s="1112"/>
      <c r="G822" s="1112"/>
      <c r="H822" s="1112"/>
      <c r="I822" s="1112"/>
      <c r="J822" s="1112"/>
      <c r="K822" s="1112"/>
      <c r="L822" s="1112"/>
      <c r="M822" s="1112"/>
      <c r="N822" s="1112"/>
      <c r="O822" s="1112"/>
      <c r="P822" s="1112"/>
      <c r="Q822" s="1112"/>
      <c r="R822" s="1112"/>
      <c r="S822" s="1112"/>
      <c r="T822" s="1112"/>
      <c r="U822" s="1112"/>
      <c r="V822" s="1112"/>
      <c r="W822" s="1112"/>
      <c r="X822" s="1112"/>
    </row>
    <row r="823" spans="1:24">
      <c r="A823" s="699"/>
      <c r="B823" s="114"/>
      <c r="D823" s="1112"/>
      <c r="E823" s="1112"/>
      <c r="F823" s="1112"/>
      <c r="G823" s="1112"/>
      <c r="H823" s="1112"/>
      <c r="I823" s="1112"/>
      <c r="J823" s="1112"/>
      <c r="K823" s="1112"/>
      <c r="L823" s="1112"/>
      <c r="M823" s="1112"/>
      <c r="N823" s="1112"/>
      <c r="O823" s="1112"/>
      <c r="P823" s="1112"/>
      <c r="Q823" s="1112"/>
      <c r="R823" s="1112"/>
      <c r="S823" s="1112"/>
      <c r="T823" s="1112"/>
      <c r="U823" s="1112"/>
      <c r="V823" s="1112"/>
      <c r="W823" s="1112"/>
      <c r="X823" s="1112"/>
    </row>
    <row r="824" spans="1:24">
      <c r="A824" s="699"/>
      <c r="B824" s="114"/>
      <c r="D824" s="1112"/>
      <c r="E824" s="1112"/>
      <c r="F824" s="1112"/>
      <c r="G824" s="1112"/>
      <c r="H824" s="1112"/>
      <c r="I824" s="1112"/>
      <c r="J824" s="1112"/>
      <c r="K824" s="1112"/>
      <c r="L824" s="1112"/>
      <c r="M824" s="1112"/>
      <c r="N824" s="1112"/>
      <c r="O824" s="1112"/>
      <c r="P824" s="1112"/>
      <c r="Q824" s="1112"/>
      <c r="R824" s="1112"/>
      <c r="S824" s="1112"/>
      <c r="T824" s="1112"/>
      <c r="U824" s="1112"/>
      <c r="V824" s="1112"/>
      <c r="W824" s="1112"/>
      <c r="X824" s="1112"/>
    </row>
    <row r="825" spans="1:24">
      <c r="A825" s="699"/>
      <c r="B825" s="114"/>
      <c r="D825" s="1112"/>
      <c r="E825" s="1112"/>
      <c r="F825" s="1112"/>
      <c r="G825" s="1112"/>
      <c r="H825" s="1112"/>
      <c r="I825" s="1112"/>
      <c r="J825" s="1112"/>
      <c r="K825" s="1112"/>
      <c r="L825" s="1112"/>
      <c r="M825" s="1112"/>
      <c r="N825" s="1112"/>
      <c r="O825" s="1112"/>
      <c r="P825" s="1112"/>
      <c r="Q825" s="1112"/>
      <c r="R825" s="1112"/>
      <c r="S825" s="1112"/>
      <c r="T825" s="1112"/>
      <c r="U825" s="1112"/>
      <c r="V825" s="1112"/>
      <c r="W825" s="1112"/>
      <c r="X825" s="1112"/>
    </row>
    <row r="826" spans="1:24">
      <c r="A826" s="699"/>
      <c r="B826" s="114"/>
      <c r="D826" s="1112"/>
      <c r="E826" s="1112"/>
      <c r="F826" s="1112"/>
      <c r="G826" s="1112"/>
      <c r="H826" s="1112"/>
      <c r="I826" s="1112"/>
      <c r="J826" s="1112"/>
      <c r="K826" s="1112"/>
      <c r="L826" s="1112"/>
      <c r="M826" s="1112"/>
      <c r="N826" s="1112"/>
      <c r="O826" s="1112"/>
      <c r="P826" s="1112"/>
      <c r="Q826" s="1112"/>
      <c r="R826" s="1112"/>
      <c r="S826" s="1112"/>
      <c r="T826" s="1112"/>
      <c r="U826" s="1112"/>
      <c r="V826" s="1112"/>
      <c r="W826" s="1112"/>
      <c r="X826" s="1112"/>
    </row>
    <row r="827" spans="1:24">
      <c r="A827" s="699"/>
      <c r="B827" s="114"/>
      <c r="D827" s="1112"/>
      <c r="E827" s="1112"/>
      <c r="F827" s="1112"/>
      <c r="G827" s="1112"/>
      <c r="H827" s="1112"/>
      <c r="I827" s="1112"/>
      <c r="J827" s="1112"/>
      <c r="K827" s="1112"/>
      <c r="L827" s="1112"/>
      <c r="M827" s="1112"/>
      <c r="N827" s="1112"/>
      <c r="O827" s="1112"/>
      <c r="P827" s="1112"/>
      <c r="Q827" s="1112"/>
      <c r="R827" s="1112"/>
      <c r="S827" s="1112"/>
      <c r="T827" s="1112"/>
      <c r="U827" s="1112"/>
      <c r="V827" s="1112"/>
      <c r="W827" s="1112"/>
      <c r="X827" s="1112"/>
    </row>
    <row r="828" spans="1:24">
      <c r="A828" s="699"/>
      <c r="B828" s="114"/>
      <c r="D828" s="1112"/>
      <c r="E828" s="1112"/>
      <c r="F828" s="1112"/>
      <c r="G828" s="1112"/>
      <c r="H828" s="1112"/>
      <c r="I828" s="1112"/>
      <c r="J828" s="1112"/>
      <c r="K828" s="1112"/>
      <c r="L828" s="1112"/>
      <c r="M828" s="1112"/>
      <c r="N828" s="1112"/>
      <c r="O828" s="1112"/>
      <c r="P828" s="1112"/>
      <c r="Q828" s="1112"/>
      <c r="R828" s="1112"/>
      <c r="S828" s="1112"/>
      <c r="T828" s="1112"/>
      <c r="U828" s="1112"/>
      <c r="V828" s="1112"/>
      <c r="W828" s="1112"/>
      <c r="X828" s="1112"/>
    </row>
    <row r="829" spans="1:24">
      <c r="A829" s="699"/>
      <c r="B829" s="114"/>
      <c r="D829" s="1112"/>
      <c r="E829" s="1112"/>
      <c r="F829" s="1112"/>
      <c r="G829" s="1112"/>
      <c r="H829" s="1112"/>
      <c r="I829" s="1112"/>
      <c r="J829" s="1112"/>
      <c r="K829" s="1112"/>
      <c r="L829" s="1112"/>
      <c r="M829" s="1112"/>
      <c r="N829" s="1112"/>
      <c r="O829" s="1112"/>
      <c r="P829" s="1112"/>
      <c r="Q829" s="1112"/>
      <c r="R829" s="1112"/>
      <c r="S829" s="1112"/>
      <c r="T829" s="1112"/>
      <c r="U829" s="1112"/>
      <c r="V829" s="1112"/>
      <c r="W829" s="1112"/>
      <c r="X829" s="1112"/>
    </row>
    <row r="830" spans="1:24">
      <c r="A830" s="699"/>
      <c r="B830" s="114"/>
      <c r="D830" s="1112"/>
      <c r="E830" s="1112"/>
      <c r="F830" s="1112"/>
      <c r="G830" s="1112"/>
      <c r="H830" s="1112"/>
      <c r="I830" s="1112"/>
      <c r="J830" s="1112"/>
      <c r="K830" s="1112"/>
      <c r="L830" s="1112"/>
      <c r="M830" s="1112"/>
      <c r="N830" s="1112"/>
      <c r="O830" s="1112"/>
      <c r="P830" s="1112"/>
      <c r="Q830" s="1112"/>
      <c r="R830" s="1112"/>
      <c r="S830" s="1112"/>
      <c r="T830" s="1112"/>
      <c r="U830" s="1112"/>
      <c r="V830" s="1112"/>
      <c r="W830" s="1112"/>
      <c r="X830" s="1112"/>
    </row>
    <row r="831" spans="1:24">
      <c r="A831" s="699"/>
      <c r="B831" s="114"/>
      <c r="D831" s="1112"/>
      <c r="E831" s="1112"/>
      <c r="F831" s="1112"/>
      <c r="G831" s="1112"/>
      <c r="H831" s="1112"/>
      <c r="I831" s="1112"/>
      <c r="J831" s="1112"/>
      <c r="K831" s="1112"/>
      <c r="L831" s="1112"/>
      <c r="M831" s="1112"/>
      <c r="N831" s="1112"/>
      <c r="O831" s="1112"/>
      <c r="P831" s="1112"/>
      <c r="Q831" s="1112"/>
      <c r="R831" s="1112"/>
      <c r="S831" s="1112"/>
      <c r="T831" s="1112"/>
      <c r="U831" s="1112"/>
      <c r="V831" s="1112"/>
      <c r="W831" s="1112"/>
      <c r="X831" s="1112"/>
    </row>
    <row r="832" spans="1:24">
      <c r="A832" s="699"/>
      <c r="B832" s="114"/>
      <c r="D832" s="1112"/>
      <c r="E832" s="1112"/>
      <c r="F832" s="1112"/>
      <c r="G832" s="1112"/>
      <c r="H832" s="1112"/>
      <c r="I832" s="1112"/>
      <c r="J832" s="1112"/>
      <c r="K832" s="1112"/>
      <c r="L832" s="1112"/>
      <c r="M832" s="1112"/>
      <c r="N832" s="1112"/>
      <c r="O832" s="1112"/>
      <c r="P832" s="1112"/>
      <c r="Q832" s="1112"/>
      <c r="R832" s="1112"/>
      <c r="S832" s="1112"/>
      <c r="T832" s="1112"/>
      <c r="U832" s="1112"/>
      <c r="V832" s="1112"/>
      <c r="W832" s="1112"/>
      <c r="X832" s="1112"/>
    </row>
    <row r="833" spans="1:24">
      <c r="A833" s="699"/>
      <c r="B833" s="114"/>
      <c r="D833" s="1112"/>
      <c r="E833" s="1112"/>
      <c r="F833" s="1112"/>
      <c r="G833" s="1112"/>
      <c r="H833" s="1112"/>
      <c r="I833" s="1112"/>
      <c r="J833" s="1112"/>
      <c r="K833" s="1112"/>
      <c r="L833" s="1112"/>
      <c r="M833" s="1112"/>
      <c r="N833" s="1112"/>
      <c r="O833" s="1112"/>
      <c r="P833" s="1112"/>
      <c r="Q833" s="1112"/>
      <c r="R833" s="1112"/>
      <c r="S833" s="1112"/>
      <c r="T833" s="1112"/>
      <c r="U833" s="1112"/>
      <c r="V833" s="1112"/>
      <c r="W833" s="1112"/>
      <c r="X833" s="1112"/>
    </row>
    <row r="834" spans="1:24">
      <c r="A834" s="699"/>
      <c r="B834" s="114"/>
      <c r="D834" s="1112"/>
      <c r="E834" s="1112"/>
      <c r="F834" s="1112"/>
      <c r="G834" s="1112"/>
      <c r="H834" s="1112"/>
      <c r="I834" s="1112"/>
      <c r="J834" s="1112"/>
      <c r="K834" s="1112"/>
      <c r="L834" s="1112"/>
      <c r="M834" s="1112"/>
      <c r="N834" s="1112"/>
      <c r="O834" s="1112"/>
      <c r="P834" s="1112"/>
      <c r="Q834" s="1112"/>
      <c r="R834" s="1112"/>
      <c r="S834" s="1112"/>
      <c r="T834" s="1112"/>
      <c r="U834" s="1112"/>
      <c r="V834" s="1112"/>
      <c r="W834" s="1112"/>
      <c r="X834" s="1112"/>
    </row>
    <row r="835" spans="1:24">
      <c r="A835" s="699"/>
      <c r="B835" s="114"/>
      <c r="D835" s="1112"/>
      <c r="E835" s="1112"/>
      <c r="F835" s="1112"/>
      <c r="G835" s="1112"/>
      <c r="H835" s="1112"/>
      <c r="I835" s="1112"/>
      <c r="J835" s="1112"/>
      <c r="K835" s="1112"/>
      <c r="L835" s="1112"/>
      <c r="M835" s="1112"/>
      <c r="N835" s="1112"/>
      <c r="O835" s="1112"/>
      <c r="P835" s="1112"/>
      <c r="Q835" s="1112"/>
      <c r="R835" s="1112"/>
      <c r="S835" s="1112"/>
      <c r="T835" s="1112"/>
      <c r="U835" s="1112"/>
      <c r="V835" s="1112"/>
      <c r="W835" s="1112"/>
      <c r="X835" s="1112"/>
    </row>
    <row r="836" spans="1:24">
      <c r="A836" s="699"/>
      <c r="B836" s="114"/>
      <c r="D836" s="1112"/>
      <c r="E836" s="1112"/>
      <c r="F836" s="1112"/>
      <c r="G836" s="1112"/>
      <c r="H836" s="1112"/>
      <c r="I836" s="1112"/>
      <c r="J836" s="1112"/>
      <c r="K836" s="1112"/>
      <c r="L836" s="1112"/>
      <c r="M836" s="1112"/>
      <c r="N836" s="1112"/>
      <c r="O836" s="1112"/>
      <c r="P836" s="1112"/>
      <c r="Q836" s="1112"/>
      <c r="R836" s="1112"/>
      <c r="S836" s="1112"/>
      <c r="T836" s="1112"/>
      <c r="U836" s="1112"/>
      <c r="V836" s="1112"/>
      <c r="W836" s="1112"/>
      <c r="X836" s="1112"/>
    </row>
    <row r="837" spans="1:24">
      <c r="A837" s="699"/>
      <c r="B837" s="114"/>
      <c r="D837" s="1112"/>
      <c r="E837" s="1112"/>
      <c r="F837" s="1112"/>
      <c r="G837" s="1112"/>
      <c r="H837" s="1112"/>
      <c r="I837" s="1112"/>
      <c r="J837" s="1112"/>
      <c r="K837" s="1112"/>
      <c r="L837" s="1112"/>
      <c r="M837" s="1112"/>
      <c r="N837" s="1112"/>
      <c r="O837" s="1112"/>
      <c r="P837" s="1112"/>
      <c r="Q837" s="1112"/>
      <c r="R837" s="1112"/>
      <c r="S837" s="1112"/>
      <c r="T837" s="1112"/>
      <c r="U837" s="1112"/>
      <c r="V837" s="1112"/>
      <c r="W837" s="1112"/>
      <c r="X837" s="1112"/>
    </row>
    <row r="838" spans="1:24">
      <c r="A838" s="699"/>
      <c r="B838" s="114"/>
      <c r="D838" s="1112"/>
      <c r="E838" s="1112"/>
      <c r="F838" s="1112"/>
      <c r="G838" s="1112"/>
      <c r="H838" s="1112"/>
      <c r="I838" s="1112"/>
      <c r="J838" s="1112"/>
      <c r="K838" s="1112"/>
      <c r="L838" s="1112"/>
      <c r="M838" s="1112"/>
      <c r="N838" s="1112"/>
      <c r="O838" s="1112"/>
      <c r="P838" s="1112"/>
      <c r="Q838" s="1112"/>
      <c r="R838" s="1112"/>
      <c r="S838" s="1112"/>
      <c r="T838" s="1112"/>
      <c r="U838" s="1112"/>
      <c r="V838" s="1112"/>
      <c r="W838" s="1112"/>
      <c r="X838" s="1112"/>
    </row>
    <row r="839" spans="1:24">
      <c r="A839" s="699"/>
      <c r="B839" s="114"/>
      <c r="D839" s="1112"/>
      <c r="E839" s="1112"/>
      <c r="F839" s="1112"/>
      <c r="G839" s="1112"/>
      <c r="H839" s="1112"/>
      <c r="I839" s="1112"/>
      <c r="J839" s="1112"/>
      <c r="K839" s="1112"/>
      <c r="L839" s="1112"/>
      <c r="M839" s="1112"/>
      <c r="N839" s="1112"/>
      <c r="O839" s="1112"/>
      <c r="P839" s="1112"/>
      <c r="Q839" s="1112"/>
      <c r="R839" s="1112"/>
      <c r="S839" s="1112"/>
      <c r="T839" s="1112"/>
      <c r="U839" s="1112"/>
      <c r="V839" s="1112"/>
      <c r="W839" s="1112"/>
      <c r="X839" s="1112"/>
    </row>
    <row r="840" spans="1:24">
      <c r="A840" s="699"/>
      <c r="B840" s="114"/>
      <c r="D840" s="1112"/>
      <c r="E840" s="1112"/>
      <c r="F840" s="1112"/>
      <c r="G840" s="1112"/>
      <c r="H840" s="1112"/>
      <c r="I840" s="1112"/>
      <c r="J840" s="1112"/>
      <c r="K840" s="1112"/>
      <c r="L840" s="1112"/>
      <c r="M840" s="1112"/>
      <c r="N840" s="1112"/>
      <c r="O840" s="1112"/>
      <c r="P840" s="1112"/>
      <c r="Q840" s="1112"/>
      <c r="R840" s="1112"/>
      <c r="S840" s="1112"/>
      <c r="T840" s="1112"/>
      <c r="U840" s="1112"/>
      <c r="V840" s="1112"/>
      <c r="W840" s="1112"/>
      <c r="X840" s="1112"/>
    </row>
    <row r="841" spans="1:24">
      <c r="A841" s="699"/>
      <c r="B841" s="114"/>
      <c r="D841" s="1112"/>
      <c r="E841" s="1112"/>
      <c r="F841" s="1112"/>
      <c r="G841" s="1112"/>
      <c r="H841" s="1112"/>
      <c r="I841" s="1112"/>
      <c r="J841" s="1112"/>
      <c r="K841" s="1112"/>
      <c r="L841" s="1112"/>
      <c r="M841" s="1112"/>
      <c r="N841" s="1112"/>
      <c r="O841" s="1112"/>
      <c r="P841" s="1112"/>
      <c r="Q841" s="1112"/>
      <c r="R841" s="1112"/>
      <c r="S841" s="1112"/>
      <c r="T841" s="1112"/>
      <c r="U841" s="1112"/>
      <c r="V841" s="1112"/>
      <c r="W841" s="1112"/>
      <c r="X841" s="1112"/>
    </row>
    <row r="842" spans="1:24">
      <c r="A842" s="699"/>
      <c r="B842" s="114"/>
      <c r="D842" s="1112"/>
      <c r="E842" s="1112"/>
      <c r="F842" s="1112"/>
      <c r="G842" s="1112"/>
      <c r="H842" s="1112"/>
      <c r="I842" s="1112"/>
      <c r="J842" s="1112"/>
      <c r="K842" s="1112"/>
      <c r="L842" s="1112"/>
      <c r="M842" s="1112"/>
      <c r="N842" s="1112"/>
      <c r="O842" s="1112"/>
      <c r="P842" s="1112"/>
      <c r="Q842" s="1112"/>
      <c r="R842" s="1112"/>
      <c r="S842" s="1112"/>
      <c r="T842" s="1112"/>
      <c r="U842" s="1112"/>
      <c r="V842" s="1112"/>
      <c r="W842" s="1112"/>
      <c r="X842" s="1112"/>
    </row>
    <row r="843" spans="1:24">
      <c r="A843" s="699"/>
      <c r="B843" s="114"/>
      <c r="D843" s="1112"/>
      <c r="E843" s="1112"/>
      <c r="F843" s="1112"/>
      <c r="G843" s="1112"/>
      <c r="H843" s="1112"/>
      <c r="I843" s="1112"/>
      <c r="J843" s="1112"/>
      <c r="K843" s="1112"/>
      <c r="L843" s="1112"/>
      <c r="M843" s="1112"/>
      <c r="N843" s="1112"/>
      <c r="O843" s="1112"/>
      <c r="P843" s="1112"/>
      <c r="Q843" s="1112"/>
      <c r="R843" s="1112"/>
      <c r="S843" s="1112"/>
      <c r="T843" s="1112"/>
      <c r="U843" s="1112"/>
      <c r="V843" s="1112"/>
      <c r="W843" s="1112"/>
      <c r="X843" s="1112"/>
    </row>
    <row r="844" spans="1:24">
      <c r="A844" s="699"/>
      <c r="B844" s="114"/>
      <c r="D844" s="1112"/>
      <c r="E844" s="1112"/>
      <c r="F844" s="1112"/>
      <c r="G844" s="1112"/>
      <c r="H844" s="1112"/>
      <c r="I844" s="1112"/>
      <c r="J844" s="1112"/>
      <c r="K844" s="1112"/>
      <c r="L844" s="1112"/>
      <c r="M844" s="1112"/>
      <c r="N844" s="1112"/>
      <c r="O844" s="1112"/>
      <c r="P844" s="1112"/>
      <c r="Q844" s="1112"/>
      <c r="R844" s="1112"/>
      <c r="S844" s="1112"/>
      <c r="T844" s="1112"/>
      <c r="U844" s="1112"/>
      <c r="V844" s="1112"/>
      <c r="W844" s="1112"/>
      <c r="X844" s="1112"/>
    </row>
    <row r="845" spans="1:24">
      <c r="A845" s="699"/>
      <c r="B845" s="114"/>
      <c r="D845" s="1112"/>
      <c r="E845" s="1112"/>
      <c r="F845" s="1112"/>
      <c r="G845" s="1112"/>
      <c r="H845" s="1112"/>
      <c r="I845" s="1112"/>
      <c r="J845" s="1112"/>
      <c r="K845" s="1112"/>
      <c r="L845" s="1112"/>
      <c r="M845" s="1112"/>
      <c r="N845" s="1112"/>
      <c r="O845" s="1112"/>
      <c r="P845" s="1112"/>
      <c r="Q845" s="1112"/>
      <c r="R845" s="1112"/>
      <c r="S845" s="1112"/>
      <c r="T845" s="1112"/>
      <c r="U845" s="1112"/>
      <c r="V845" s="1112"/>
      <c r="W845" s="1112"/>
      <c r="X845" s="1112"/>
    </row>
    <row r="846" spans="1:24">
      <c r="A846" s="699"/>
      <c r="B846" s="114"/>
      <c r="D846" s="1112"/>
      <c r="E846" s="1112"/>
      <c r="F846" s="1112"/>
      <c r="G846" s="1112"/>
      <c r="H846" s="1112"/>
      <c r="I846" s="1112"/>
      <c r="J846" s="1112"/>
      <c r="K846" s="1112"/>
      <c r="L846" s="1112"/>
      <c r="M846" s="1112"/>
      <c r="N846" s="1112"/>
      <c r="O846" s="1112"/>
      <c r="P846" s="1112"/>
      <c r="Q846" s="1112"/>
      <c r="R846" s="1112"/>
      <c r="S846" s="1112"/>
      <c r="T846" s="1112"/>
      <c r="U846" s="1112"/>
      <c r="V846" s="1112"/>
      <c r="W846" s="1112"/>
      <c r="X846" s="1112"/>
    </row>
    <row r="847" spans="1:24">
      <c r="A847" s="699"/>
      <c r="B847" s="114"/>
      <c r="D847" s="1112"/>
      <c r="E847" s="1112"/>
      <c r="F847" s="1112"/>
      <c r="G847" s="1112"/>
      <c r="H847" s="1112"/>
      <c r="I847" s="1112"/>
      <c r="J847" s="1112"/>
      <c r="K847" s="1112"/>
      <c r="L847" s="1112"/>
      <c r="M847" s="1112"/>
      <c r="N847" s="1112"/>
      <c r="O847" s="1112"/>
      <c r="P847" s="1112"/>
      <c r="Q847" s="1112"/>
      <c r="R847" s="1112"/>
      <c r="S847" s="1112"/>
      <c r="T847" s="1112"/>
      <c r="U847" s="1112"/>
      <c r="V847" s="1112"/>
      <c r="W847" s="1112"/>
      <c r="X847" s="1112"/>
    </row>
    <row r="848" spans="1:24">
      <c r="A848" s="699"/>
      <c r="B848" s="114"/>
      <c r="D848" s="1112"/>
      <c r="E848" s="1112"/>
      <c r="F848" s="1112"/>
      <c r="G848" s="1112"/>
      <c r="H848" s="1112"/>
      <c r="I848" s="1112"/>
      <c r="J848" s="1112"/>
      <c r="K848" s="1112"/>
      <c r="L848" s="1112"/>
      <c r="M848" s="1112"/>
      <c r="N848" s="1112"/>
      <c r="O848" s="1112"/>
      <c r="P848" s="1112"/>
      <c r="Q848" s="1112"/>
      <c r="R848" s="1112"/>
      <c r="S848" s="1112"/>
      <c r="T848" s="1112"/>
      <c r="U848" s="1112"/>
      <c r="V848" s="1112"/>
      <c r="W848" s="1112"/>
      <c r="X848" s="1112"/>
    </row>
    <row r="849" spans="1:24">
      <c r="A849" s="699"/>
      <c r="B849" s="114"/>
      <c r="D849" s="1112"/>
      <c r="E849" s="1112"/>
      <c r="F849" s="1112"/>
      <c r="G849" s="1112"/>
      <c r="H849" s="1112"/>
      <c r="I849" s="1112"/>
      <c r="J849" s="1112"/>
      <c r="K849" s="1112"/>
      <c r="L849" s="1112"/>
      <c r="M849" s="1112"/>
      <c r="N849" s="1112"/>
      <c r="O849" s="1112"/>
      <c r="P849" s="1112"/>
      <c r="Q849" s="1112"/>
      <c r="R849" s="1112"/>
      <c r="S849" s="1112"/>
      <c r="T849" s="1112"/>
      <c r="U849" s="1112"/>
      <c r="V849" s="1112"/>
      <c r="W849" s="1112"/>
      <c r="X849" s="1112"/>
    </row>
    <row r="850" spans="1:24">
      <c r="A850" s="699"/>
      <c r="B850" s="114"/>
      <c r="D850" s="1112"/>
      <c r="E850" s="1112"/>
      <c r="F850" s="1112"/>
      <c r="G850" s="1112"/>
      <c r="H850" s="1112"/>
      <c r="I850" s="1112"/>
      <c r="J850" s="1112"/>
      <c r="K850" s="1112"/>
      <c r="L850" s="1112"/>
      <c r="M850" s="1112"/>
      <c r="N850" s="1112"/>
      <c r="O850" s="1112"/>
      <c r="P850" s="1112"/>
      <c r="Q850" s="1112"/>
      <c r="R850" s="1112"/>
      <c r="S850" s="1112"/>
      <c r="T850" s="1112"/>
      <c r="U850" s="1112"/>
      <c r="V850" s="1112"/>
      <c r="W850" s="1112"/>
      <c r="X850" s="1112"/>
    </row>
    <row r="851" spans="1:24">
      <c r="A851" s="699"/>
      <c r="B851" s="114"/>
      <c r="D851" s="1112"/>
      <c r="E851" s="1112"/>
      <c r="F851" s="1112"/>
      <c r="G851" s="1112"/>
      <c r="H851" s="1112"/>
      <c r="I851" s="1112"/>
      <c r="J851" s="1112"/>
      <c r="K851" s="1112"/>
      <c r="L851" s="1112"/>
      <c r="M851" s="1112"/>
      <c r="N851" s="1112"/>
      <c r="O851" s="1112"/>
      <c r="P851" s="1112"/>
      <c r="Q851" s="1112"/>
      <c r="R851" s="1112"/>
      <c r="S851" s="1112"/>
      <c r="T851" s="1112"/>
      <c r="U851" s="1112"/>
      <c r="V851" s="1112"/>
      <c r="W851" s="1112"/>
      <c r="X851" s="1112"/>
    </row>
    <row r="852" spans="1:24">
      <c r="A852" s="699"/>
      <c r="B852" s="114"/>
      <c r="D852" s="1112"/>
      <c r="E852" s="1112"/>
      <c r="F852" s="1112"/>
      <c r="G852" s="1112"/>
      <c r="H852" s="1112"/>
      <c r="I852" s="1112"/>
      <c r="J852" s="1112"/>
      <c r="K852" s="1112"/>
      <c r="L852" s="1112"/>
      <c r="M852" s="1112"/>
      <c r="N852" s="1112"/>
      <c r="O852" s="1112"/>
      <c r="P852" s="1112"/>
      <c r="Q852" s="1112"/>
      <c r="R852" s="1112"/>
      <c r="S852" s="1112"/>
      <c r="T852" s="1112"/>
      <c r="U852" s="1112"/>
      <c r="V852" s="1112"/>
      <c r="W852" s="1112"/>
      <c r="X852" s="1112"/>
    </row>
    <row r="853" spans="1:24">
      <c r="A853" s="699"/>
      <c r="B853" s="114"/>
      <c r="D853" s="1112"/>
      <c r="E853" s="1112"/>
      <c r="F853" s="1112"/>
      <c r="G853" s="1112"/>
      <c r="H853" s="1112"/>
      <c r="I853" s="1112"/>
      <c r="J853" s="1112"/>
      <c r="K853" s="1112"/>
      <c r="L853" s="1112"/>
      <c r="M853" s="1112"/>
      <c r="N853" s="1112"/>
      <c r="O853" s="1112"/>
      <c r="P853" s="1112"/>
      <c r="Q853" s="1112"/>
      <c r="R853" s="1112"/>
      <c r="S853" s="1112"/>
      <c r="T853" s="1112"/>
      <c r="U853" s="1112"/>
      <c r="V853" s="1112"/>
      <c r="W853" s="1112"/>
      <c r="X853" s="1112"/>
    </row>
    <row r="854" spans="1:24">
      <c r="A854" s="699"/>
      <c r="B854" s="114"/>
      <c r="D854" s="1112"/>
      <c r="E854" s="1112"/>
      <c r="F854" s="1112"/>
      <c r="G854" s="1112"/>
      <c r="H854" s="1112"/>
      <c r="I854" s="1112"/>
      <c r="J854" s="1112"/>
      <c r="K854" s="1112"/>
      <c r="L854" s="1112"/>
      <c r="M854" s="1112"/>
      <c r="N854" s="1112"/>
      <c r="O854" s="1112"/>
      <c r="P854" s="1112"/>
      <c r="Q854" s="1112"/>
      <c r="R854" s="1112"/>
      <c r="S854" s="1112"/>
      <c r="T854" s="1112"/>
      <c r="U854" s="1112"/>
      <c r="V854" s="1112"/>
      <c r="W854" s="1112"/>
      <c r="X854" s="1112"/>
    </row>
    <row r="855" spans="1:24">
      <c r="A855" s="699"/>
      <c r="B855" s="114"/>
      <c r="D855" s="1112"/>
      <c r="E855" s="1112"/>
      <c r="F855" s="1112"/>
      <c r="G855" s="1112"/>
      <c r="H855" s="1112"/>
      <c r="I855" s="1112"/>
      <c r="J855" s="1112"/>
      <c r="K855" s="1112"/>
      <c r="L855" s="1112"/>
      <c r="M855" s="1112"/>
      <c r="N855" s="1112"/>
      <c r="O855" s="1112"/>
      <c r="P855" s="1112"/>
      <c r="Q855" s="1112"/>
      <c r="R855" s="1112"/>
      <c r="S855" s="1112"/>
      <c r="T855" s="1112"/>
      <c r="U855" s="1112"/>
      <c r="V855" s="1112"/>
      <c r="W855" s="1112"/>
      <c r="X855" s="1112"/>
    </row>
    <row r="856" spans="1:24">
      <c r="A856" s="699"/>
      <c r="B856" s="114"/>
      <c r="D856" s="1112"/>
      <c r="E856" s="1112"/>
      <c r="F856" s="1112"/>
      <c r="G856" s="1112"/>
      <c r="H856" s="1112"/>
      <c r="I856" s="1112"/>
      <c r="J856" s="1112"/>
      <c r="K856" s="1112"/>
      <c r="L856" s="1112"/>
      <c r="M856" s="1112"/>
      <c r="N856" s="1112"/>
      <c r="O856" s="1112"/>
      <c r="P856" s="1112"/>
      <c r="Q856" s="1112"/>
      <c r="R856" s="1112"/>
      <c r="S856" s="1112"/>
      <c r="T856" s="1112"/>
      <c r="U856" s="1112"/>
      <c r="V856" s="1112"/>
      <c r="W856" s="1112"/>
      <c r="X856" s="1112"/>
    </row>
    <row r="857" spans="1:24">
      <c r="A857" s="699"/>
      <c r="B857" s="114"/>
      <c r="D857" s="1112"/>
      <c r="E857" s="1112"/>
      <c r="F857" s="1112"/>
      <c r="G857" s="1112"/>
      <c r="H857" s="1112"/>
      <c r="I857" s="1112"/>
      <c r="J857" s="1112"/>
      <c r="K857" s="1112"/>
      <c r="L857" s="1112"/>
      <c r="M857" s="1112"/>
      <c r="N857" s="1112"/>
      <c r="O857" s="1112"/>
      <c r="P857" s="1112"/>
      <c r="Q857" s="1112"/>
      <c r="R857" s="1112"/>
      <c r="S857" s="1112"/>
      <c r="T857" s="1112"/>
      <c r="U857" s="1112"/>
      <c r="V857" s="1112"/>
      <c r="W857" s="1112"/>
      <c r="X857" s="1112"/>
    </row>
    <row r="858" spans="1:24">
      <c r="A858" s="699"/>
      <c r="B858" s="114"/>
      <c r="D858" s="1112"/>
      <c r="E858" s="1112"/>
      <c r="F858" s="1112"/>
      <c r="G858" s="1112"/>
      <c r="H858" s="1112"/>
      <c r="I858" s="1112"/>
      <c r="J858" s="1112"/>
      <c r="K858" s="1112"/>
      <c r="L858" s="1112"/>
      <c r="M858" s="1112"/>
      <c r="N858" s="1112"/>
      <c r="O858" s="1112"/>
      <c r="P858" s="1112"/>
      <c r="Q858" s="1112"/>
      <c r="R858" s="1112"/>
      <c r="S858" s="1112"/>
      <c r="T858" s="1112"/>
      <c r="U858" s="1112"/>
      <c r="V858" s="1112"/>
      <c r="W858" s="1112"/>
      <c r="X858" s="1112"/>
    </row>
    <row r="859" spans="1:24">
      <c r="A859" s="699"/>
      <c r="B859" s="114"/>
      <c r="D859" s="1112"/>
      <c r="E859" s="1112"/>
      <c r="F859" s="1112"/>
      <c r="G859" s="1112"/>
      <c r="H859" s="1112"/>
      <c r="I859" s="1112"/>
      <c r="J859" s="1112"/>
      <c r="K859" s="1112"/>
      <c r="L859" s="1112"/>
      <c r="M859" s="1112"/>
      <c r="N859" s="1112"/>
      <c r="O859" s="1112"/>
      <c r="P859" s="1112"/>
      <c r="Q859" s="1112"/>
      <c r="R859" s="1112"/>
      <c r="S859" s="1112"/>
      <c r="T859" s="1112"/>
      <c r="U859" s="1112"/>
      <c r="V859" s="1112"/>
      <c r="W859" s="1112"/>
      <c r="X859" s="1112"/>
    </row>
    <row r="860" spans="1:24">
      <c r="A860" s="699"/>
      <c r="B860" s="114"/>
      <c r="D860" s="1112"/>
      <c r="E860" s="1112"/>
      <c r="F860" s="1112"/>
      <c r="G860" s="1112"/>
      <c r="H860" s="1112"/>
      <c r="I860" s="1112"/>
      <c r="J860" s="1112"/>
      <c r="K860" s="1112"/>
      <c r="L860" s="1112"/>
      <c r="M860" s="1112"/>
      <c r="N860" s="1112"/>
      <c r="O860" s="1112"/>
      <c r="P860" s="1112"/>
      <c r="Q860" s="1112"/>
      <c r="R860" s="1112"/>
      <c r="S860" s="1112"/>
      <c r="T860" s="1112"/>
      <c r="U860" s="1112"/>
      <c r="V860" s="1112"/>
      <c r="W860" s="1112"/>
      <c r="X860" s="1112"/>
    </row>
    <row r="861" spans="1:24">
      <c r="A861" s="699"/>
      <c r="B861" s="114"/>
      <c r="D861" s="1112"/>
      <c r="E861" s="1112"/>
      <c r="F861" s="1112"/>
      <c r="G861" s="1112"/>
      <c r="H861" s="1112"/>
      <c r="I861" s="1112"/>
      <c r="J861" s="1112"/>
      <c r="K861" s="1112"/>
      <c r="L861" s="1112"/>
      <c r="M861" s="1112"/>
      <c r="N861" s="1112"/>
      <c r="O861" s="1112"/>
      <c r="P861" s="1112"/>
      <c r="Q861" s="1112"/>
      <c r="R861" s="1112"/>
      <c r="S861" s="1112"/>
      <c r="T861" s="1112"/>
      <c r="U861" s="1112"/>
      <c r="V861" s="1112"/>
      <c r="W861" s="1112"/>
      <c r="X861" s="1112"/>
    </row>
    <row r="862" spans="1:24">
      <c r="A862" s="699"/>
      <c r="B862" s="114"/>
      <c r="D862" s="1112"/>
      <c r="E862" s="1112"/>
      <c r="F862" s="1112"/>
      <c r="G862" s="1112"/>
      <c r="H862" s="1112"/>
      <c r="I862" s="1112"/>
      <c r="J862" s="1112"/>
      <c r="K862" s="1112"/>
      <c r="L862" s="1112"/>
      <c r="M862" s="1112"/>
      <c r="N862" s="1112"/>
      <c r="O862" s="1112"/>
      <c r="P862" s="1112"/>
      <c r="Q862" s="1112"/>
      <c r="R862" s="1112"/>
      <c r="S862" s="1112"/>
      <c r="T862" s="1112"/>
      <c r="U862" s="1112"/>
      <c r="V862" s="1112"/>
      <c r="W862" s="1112"/>
      <c r="X862" s="1112"/>
    </row>
    <row r="863" spans="1:24">
      <c r="A863" s="699"/>
      <c r="B863" s="114"/>
      <c r="D863" s="1112"/>
      <c r="E863" s="1112"/>
      <c r="F863" s="1112"/>
      <c r="G863" s="1112"/>
      <c r="H863" s="1112"/>
      <c r="I863" s="1112"/>
      <c r="J863" s="1112"/>
      <c r="K863" s="1112"/>
      <c r="L863" s="1112"/>
      <c r="M863" s="1112"/>
      <c r="N863" s="1112"/>
      <c r="O863" s="1112"/>
      <c r="P863" s="1112"/>
      <c r="Q863" s="1112"/>
      <c r="R863" s="1112"/>
      <c r="S863" s="1112"/>
      <c r="T863" s="1112"/>
      <c r="U863" s="1112"/>
      <c r="V863" s="1112"/>
      <c r="W863" s="1112"/>
      <c r="X863" s="1112"/>
    </row>
    <row r="864" spans="1:24">
      <c r="A864" s="699"/>
      <c r="B864" s="114"/>
      <c r="D864" s="1112"/>
      <c r="E864" s="1112"/>
      <c r="F864" s="1112"/>
      <c r="G864" s="1112"/>
      <c r="H864" s="1112"/>
      <c r="I864" s="1112"/>
      <c r="J864" s="1112"/>
      <c r="K864" s="1112"/>
      <c r="L864" s="1112"/>
      <c r="M864" s="1112"/>
      <c r="N864" s="1112"/>
      <c r="O864" s="1112"/>
      <c r="P864" s="1112"/>
      <c r="Q864" s="1112"/>
      <c r="R864" s="1112"/>
      <c r="S864" s="1112"/>
      <c r="T864" s="1112"/>
      <c r="U864" s="1112"/>
      <c r="V864" s="1112"/>
      <c r="W864" s="1112"/>
      <c r="X864" s="1112"/>
    </row>
    <row r="865" spans="1:24">
      <c r="A865" s="699"/>
      <c r="B865" s="114"/>
      <c r="D865" s="1112"/>
      <c r="E865" s="1112"/>
      <c r="F865" s="1112"/>
      <c r="G865" s="1112"/>
      <c r="H865" s="1112"/>
      <c r="I865" s="1112"/>
      <c r="J865" s="1112"/>
      <c r="K865" s="1112"/>
      <c r="L865" s="1112"/>
      <c r="M865" s="1112"/>
      <c r="N865" s="1112"/>
      <c r="O865" s="1112"/>
      <c r="P865" s="1112"/>
      <c r="Q865" s="1112"/>
      <c r="R865" s="1112"/>
      <c r="S865" s="1112"/>
      <c r="T865" s="1112"/>
      <c r="U865" s="1112"/>
      <c r="V865" s="1112"/>
      <c r="W865" s="1112"/>
      <c r="X865" s="1112"/>
    </row>
    <row r="866" spans="1:24">
      <c r="A866" s="699"/>
      <c r="B866" s="114"/>
      <c r="D866" s="1112"/>
      <c r="E866" s="1112"/>
      <c r="F866" s="1112"/>
      <c r="G866" s="1112"/>
      <c r="H866" s="1112"/>
      <c r="I866" s="1112"/>
      <c r="J866" s="1112"/>
      <c r="K866" s="1112"/>
      <c r="L866" s="1112"/>
      <c r="M866" s="1112"/>
      <c r="N866" s="1112"/>
      <c r="O866" s="1112"/>
      <c r="P866" s="1112"/>
      <c r="Q866" s="1112"/>
      <c r="R866" s="1112"/>
      <c r="S866" s="1112"/>
      <c r="T866" s="1112"/>
      <c r="U866" s="1112"/>
      <c r="V866" s="1112"/>
      <c r="W866" s="1112"/>
      <c r="X866" s="1112"/>
    </row>
    <row r="867" spans="1:24">
      <c r="A867" s="699"/>
      <c r="B867" s="114"/>
      <c r="D867" s="1112"/>
      <c r="E867" s="1112"/>
      <c r="F867" s="1112"/>
      <c r="G867" s="1112"/>
      <c r="H867" s="1112"/>
      <c r="I867" s="1112"/>
      <c r="J867" s="1112"/>
      <c r="K867" s="1112"/>
      <c r="L867" s="1112"/>
      <c r="M867" s="1112"/>
      <c r="N867" s="1112"/>
      <c r="O867" s="1112"/>
      <c r="P867" s="1112"/>
      <c r="Q867" s="1112"/>
      <c r="R867" s="1112"/>
      <c r="S867" s="1112"/>
      <c r="T867" s="1112"/>
      <c r="U867" s="1112"/>
      <c r="V867" s="1112"/>
      <c r="W867" s="1112"/>
      <c r="X867" s="1112"/>
    </row>
    <row r="868" spans="1:24">
      <c r="A868" s="699"/>
      <c r="B868" s="114"/>
      <c r="D868" s="1112"/>
      <c r="E868" s="1112"/>
      <c r="F868" s="1112"/>
      <c r="G868" s="1112"/>
      <c r="H868" s="1112"/>
      <c r="I868" s="1112"/>
      <c r="J868" s="1112"/>
      <c r="K868" s="1112"/>
      <c r="L868" s="1112"/>
      <c r="M868" s="1112"/>
      <c r="N868" s="1112"/>
      <c r="O868" s="1112"/>
      <c r="P868" s="1112"/>
      <c r="Q868" s="1112"/>
      <c r="R868" s="1112"/>
      <c r="S868" s="1112"/>
      <c r="T868" s="1112"/>
      <c r="U868" s="1112"/>
      <c r="V868" s="1112"/>
      <c r="W868" s="1112"/>
      <c r="X868" s="1112"/>
    </row>
    <row r="869" spans="1:24">
      <c r="A869" s="699"/>
      <c r="B869" s="114"/>
      <c r="D869" s="1112"/>
      <c r="E869" s="1112"/>
      <c r="F869" s="1112"/>
      <c r="G869" s="1112"/>
      <c r="H869" s="1112"/>
      <c r="I869" s="1112"/>
      <c r="J869" s="1112"/>
      <c r="K869" s="1112"/>
      <c r="L869" s="1112"/>
      <c r="M869" s="1112"/>
      <c r="N869" s="1112"/>
      <c r="O869" s="1112"/>
      <c r="P869" s="1112"/>
      <c r="Q869" s="1112"/>
      <c r="R869" s="1112"/>
      <c r="S869" s="1112"/>
      <c r="T869" s="1112"/>
      <c r="U869" s="1112"/>
      <c r="V869" s="1112"/>
      <c r="W869" s="1112"/>
      <c r="X869" s="1112"/>
    </row>
    <row r="870" spans="1:24">
      <c r="A870" s="699"/>
      <c r="B870" s="114"/>
      <c r="D870" s="1112"/>
      <c r="E870" s="1112"/>
      <c r="F870" s="1112"/>
      <c r="G870" s="1112"/>
      <c r="H870" s="1112"/>
      <c r="I870" s="1112"/>
      <c r="J870" s="1112"/>
      <c r="K870" s="1112"/>
      <c r="L870" s="1112"/>
      <c r="M870" s="1112"/>
      <c r="N870" s="1112"/>
      <c r="O870" s="1112"/>
      <c r="P870" s="1112"/>
      <c r="Q870" s="1112"/>
      <c r="R870" s="1112"/>
      <c r="S870" s="1112"/>
      <c r="T870" s="1112"/>
      <c r="U870" s="1112"/>
      <c r="V870" s="1112"/>
      <c r="W870" s="1112"/>
      <c r="X870" s="1112"/>
    </row>
    <row r="871" spans="1:24">
      <c r="A871" s="699"/>
      <c r="B871" s="114"/>
      <c r="D871" s="1112"/>
      <c r="E871" s="1112"/>
      <c r="F871" s="1112"/>
      <c r="G871" s="1112"/>
      <c r="H871" s="1112"/>
      <c r="I871" s="1112"/>
      <c r="J871" s="1112"/>
      <c r="K871" s="1112"/>
      <c r="L871" s="1112"/>
      <c r="M871" s="1112"/>
      <c r="N871" s="1112"/>
      <c r="O871" s="1112"/>
      <c r="P871" s="1112"/>
      <c r="Q871" s="1112"/>
      <c r="R871" s="1112"/>
      <c r="S871" s="1112"/>
      <c r="T871" s="1112"/>
      <c r="U871" s="1112"/>
      <c r="V871" s="1112"/>
      <c r="W871" s="1112"/>
      <c r="X871" s="1112"/>
    </row>
    <row r="872" spans="1:24">
      <c r="A872" s="699"/>
      <c r="B872" s="114"/>
      <c r="D872" s="1112"/>
      <c r="E872" s="1112"/>
      <c r="F872" s="1112"/>
      <c r="G872" s="1112"/>
      <c r="H872" s="1112"/>
      <c r="I872" s="1112"/>
      <c r="J872" s="1112"/>
      <c r="K872" s="1112"/>
      <c r="L872" s="1112"/>
      <c r="M872" s="1112"/>
      <c r="N872" s="1112"/>
      <c r="O872" s="1112"/>
      <c r="P872" s="1112"/>
      <c r="Q872" s="1112"/>
      <c r="R872" s="1112"/>
      <c r="S872" s="1112"/>
      <c r="T872" s="1112"/>
      <c r="U872" s="1112"/>
      <c r="V872" s="1112"/>
      <c r="W872" s="1112"/>
      <c r="X872" s="1112"/>
    </row>
    <row r="873" spans="1:24">
      <c r="A873" s="699"/>
      <c r="B873" s="114"/>
      <c r="D873" s="1112"/>
      <c r="E873" s="1112"/>
      <c r="F873" s="1112"/>
      <c r="G873" s="1112"/>
      <c r="H873" s="1112"/>
      <c r="I873" s="1112"/>
      <c r="J873" s="1112"/>
      <c r="K873" s="1112"/>
      <c r="L873" s="1112"/>
      <c r="M873" s="1112"/>
      <c r="N873" s="1112"/>
      <c r="O873" s="1112"/>
      <c r="P873" s="1112"/>
      <c r="Q873" s="1112"/>
      <c r="R873" s="1112"/>
      <c r="S873" s="1112"/>
      <c r="T873" s="1112"/>
      <c r="U873" s="1112"/>
      <c r="V873" s="1112"/>
      <c r="W873" s="1112"/>
      <c r="X873" s="1112"/>
    </row>
    <row r="874" spans="1:24">
      <c r="A874" s="699"/>
      <c r="B874" s="114"/>
      <c r="D874" s="1112"/>
      <c r="E874" s="1112"/>
      <c r="F874" s="1112"/>
      <c r="G874" s="1112"/>
      <c r="H874" s="1112"/>
      <c r="I874" s="1112"/>
      <c r="J874" s="1112"/>
      <c r="K874" s="1112"/>
      <c r="L874" s="1112"/>
      <c r="M874" s="1112"/>
      <c r="N874" s="1112"/>
      <c r="O874" s="1112"/>
      <c r="P874" s="1112"/>
      <c r="Q874" s="1112"/>
      <c r="R874" s="1112"/>
      <c r="S874" s="1112"/>
      <c r="T874" s="1112"/>
      <c r="U874" s="1112"/>
      <c r="V874" s="1112"/>
      <c r="W874" s="1112"/>
      <c r="X874" s="1112"/>
    </row>
    <row r="875" spans="1:24">
      <c r="A875" s="699"/>
      <c r="B875" s="114"/>
      <c r="D875" s="1112"/>
      <c r="E875" s="1112"/>
      <c r="F875" s="1112"/>
      <c r="G875" s="1112"/>
      <c r="H875" s="1112"/>
      <c r="I875" s="1112"/>
      <c r="J875" s="1112"/>
      <c r="K875" s="1112"/>
      <c r="L875" s="1112"/>
      <c r="M875" s="1112"/>
      <c r="N875" s="1112"/>
      <c r="O875" s="1112"/>
      <c r="P875" s="1112"/>
      <c r="Q875" s="1112"/>
      <c r="R875" s="1112"/>
      <c r="S875" s="1112"/>
      <c r="T875" s="1112"/>
      <c r="U875" s="1112"/>
      <c r="V875" s="1112"/>
      <c r="W875" s="1112"/>
      <c r="X875" s="1112"/>
    </row>
    <row r="876" spans="1:24">
      <c r="A876" s="699"/>
      <c r="B876" s="114"/>
      <c r="D876" s="1112"/>
      <c r="E876" s="1112"/>
      <c r="F876" s="1112"/>
      <c r="G876" s="1112"/>
      <c r="H876" s="1112"/>
      <c r="I876" s="1112"/>
      <c r="J876" s="1112"/>
      <c r="K876" s="1112"/>
      <c r="L876" s="1112"/>
      <c r="M876" s="1112"/>
      <c r="N876" s="1112"/>
      <c r="O876" s="1112"/>
      <c r="P876" s="1112"/>
      <c r="Q876" s="1112"/>
      <c r="R876" s="1112"/>
      <c r="S876" s="1112"/>
      <c r="T876" s="1112"/>
      <c r="U876" s="1112"/>
      <c r="V876" s="1112"/>
      <c r="W876" s="1112"/>
      <c r="X876" s="1112"/>
    </row>
    <row r="877" spans="1:24">
      <c r="A877" s="699"/>
      <c r="B877" s="114"/>
      <c r="D877" s="1112"/>
      <c r="E877" s="1112"/>
      <c r="F877" s="1112"/>
      <c r="G877" s="1112"/>
      <c r="H877" s="1112"/>
      <c r="I877" s="1112"/>
      <c r="J877" s="1112"/>
      <c r="K877" s="1112"/>
      <c r="L877" s="1112"/>
      <c r="M877" s="1112"/>
      <c r="N877" s="1112"/>
      <c r="O877" s="1112"/>
      <c r="P877" s="1112"/>
      <c r="Q877" s="1112"/>
      <c r="R877" s="1112"/>
      <c r="S877" s="1112"/>
      <c r="T877" s="1112"/>
      <c r="U877" s="1112"/>
      <c r="V877" s="1112"/>
      <c r="W877" s="1112"/>
      <c r="X877" s="1112"/>
    </row>
    <row r="878" spans="1:24">
      <c r="A878" s="699"/>
      <c r="B878" s="114"/>
      <c r="D878" s="1112"/>
      <c r="E878" s="1112"/>
      <c r="F878" s="1112"/>
      <c r="G878" s="1112"/>
      <c r="H878" s="1112"/>
      <c r="I878" s="1112"/>
      <c r="J878" s="1112"/>
      <c r="K878" s="1112"/>
      <c r="L878" s="1112"/>
      <c r="M878" s="1112"/>
      <c r="N878" s="1112"/>
      <c r="O878" s="1112"/>
      <c r="P878" s="1112"/>
      <c r="Q878" s="1112"/>
      <c r="R878" s="1112"/>
      <c r="S878" s="1112"/>
      <c r="T878" s="1112"/>
      <c r="U878" s="1112"/>
      <c r="V878" s="1112"/>
      <c r="W878" s="1112"/>
      <c r="X878" s="1112"/>
    </row>
    <row r="879" spans="1:24">
      <c r="A879" s="699"/>
      <c r="B879" s="114"/>
      <c r="D879" s="1112"/>
      <c r="E879" s="1112"/>
      <c r="F879" s="1112"/>
      <c r="G879" s="1112"/>
      <c r="H879" s="1112"/>
      <c r="I879" s="1112"/>
      <c r="J879" s="1112"/>
      <c r="K879" s="1112"/>
      <c r="L879" s="1112"/>
      <c r="M879" s="1112"/>
      <c r="N879" s="1112"/>
      <c r="O879" s="1112"/>
      <c r="P879" s="1112"/>
      <c r="Q879" s="1112"/>
      <c r="R879" s="1112"/>
      <c r="S879" s="1112"/>
      <c r="T879" s="1112"/>
      <c r="U879" s="1112"/>
      <c r="V879" s="1112"/>
      <c r="W879" s="1112"/>
      <c r="X879" s="1112"/>
    </row>
    <row r="880" spans="1:24">
      <c r="A880" s="699"/>
      <c r="B880" s="114"/>
      <c r="D880" s="1112"/>
      <c r="E880" s="1112"/>
      <c r="F880" s="1112"/>
      <c r="G880" s="1112"/>
      <c r="H880" s="1112"/>
      <c r="I880" s="1112"/>
      <c r="J880" s="1112"/>
      <c r="K880" s="1112"/>
      <c r="L880" s="1112"/>
      <c r="M880" s="1112"/>
      <c r="N880" s="1112"/>
      <c r="O880" s="1112"/>
      <c r="P880" s="1112"/>
      <c r="Q880" s="1112"/>
      <c r="R880" s="1112"/>
      <c r="S880" s="1112"/>
      <c r="T880" s="1112"/>
      <c r="U880" s="1112"/>
      <c r="V880" s="1112"/>
      <c r="W880" s="1112"/>
      <c r="X880" s="1112"/>
    </row>
    <row r="881" spans="1:24">
      <c r="A881" s="699"/>
      <c r="B881" s="114"/>
      <c r="D881" s="1112"/>
      <c r="E881" s="1112"/>
      <c r="F881" s="1112"/>
      <c r="G881" s="1112"/>
      <c r="H881" s="1112"/>
      <c r="I881" s="1112"/>
      <c r="J881" s="1112"/>
      <c r="K881" s="1112"/>
      <c r="L881" s="1112"/>
      <c r="M881" s="1112"/>
      <c r="N881" s="1112"/>
      <c r="O881" s="1112"/>
      <c r="P881" s="1112"/>
      <c r="Q881" s="1112"/>
      <c r="R881" s="1112"/>
      <c r="S881" s="1112"/>
      <c r="T881" s="1112"/>
      <c r="U881" s="1112"/>
      <c r="V881" s="1112"/>
      <c r="W881" s="1112"/>
      <c r="X881" s="1112"/>
    </row>
    <row r="882" spans="1:24">
      <c r="A882" s="699"/>
      <c r="B882" s="114"/>
      <c r="D882" s="1112"/>
      <c r="E882" s="1112"/>
      <c r="F882" s="1112"/>
      <c r="G882" s="1112"/>
      <c r="H882" s="1112"/>
      <c r="I882" s="1112"/>
      <c r="J882" s="1112"/>
      <c r="K882" s="1112"/>
      <c r="L882" s="1112"/>
      <c r="M882" s="1112"/>
      <c r="N882" s="1112"/>
      <c r="O882" s="1112"/>
      <c r="P882" s="1112"/>
      <c r="Q882" s="1112"/>
      <c r="R882" s="1112"/>
      <c r="S882" s="1112"/>
      <c r="T882" s="1112"/>
      <c r="U882" s="1112"/>
      <c r="V882" s="1112"/>
      <c r="W882" s="1112"/>
      <c r="X882" s="1112"/>
    </row>
    <row r="883" spans="1:24">
      <c r="A883" s="699"/>
      <c r="B883" s="114"/>
      <c r="D883" s="1112"/>
      <c r="E883" s="1112"/>
      <c r="F883" s="1112"/>
      <c r="G883" s="1112"/>
      <c r="H883" s="1112"/>
      <c r="I883" s="1112"/>
      <c r="J883" s="1112"/>
      <c r="K883" s="1112"/>
      <c r="L883" s="1112"/>
      <c r="M883" s="1112"/>
      <c r="N883" s="1112"/>
      <c r="O883" s="1112"/>
      <c r="P883" s="1112"/>
      <c r="Q883" s="1112"/>
      <c r="R883" s="1112"/>
      <c r="S883" s="1112"/>
      <c r="T883" s="1112"/>
      <c r="U883" s="1112"/>
      <c r="V883" s="1112"/>
      <c r="W883" s="1112"/>
      <c r="X883" s="1112"/>
    </row>
    <row r="884" spans="1:24">
      <c r="A884" s="699"/>
      <c r="B884" s="114"/>
      <c r="D884" s="1112"/>
      <c r="E884" s="1112"/>
      <c r="F884" s="1112"/>
      <c r="G884" s="1112"/>
      <c r="H884" s="1112"/>
      <c r="I884" s="1112"/>
      <c r="J884" s="1112"/>
      <c r="K884" s="1112"/>
      <c r="L884" s="1112"/>
      <c r="M884" s="1112"/>
      <c r="N884" s="1112"/>
      <c r="O884" s="1112"/>
      <c r="P884" s="1112"/>
      <c r="Q884" s="1112"/>
      <c r="R884" s="1112"/>
      <c r="S884" s="1112"/>
      <c r="T884" s="1112"/>
      <c r="U884" s="1112"/>
      <c r="V884" s="1112"/>
      <c r="W884" s="1112"/>
      <c r="X884" s="1112"/>
    </row>
    <row r="885" spans="1:24">
      <c r="A885" s="699"/>
      <c r="B885" s="114"/>
      <c r="D885" s="1112"/>
      <c r="E885" s="1112"/>
      <c r="F885" s="1112"/>
      <c r="G885" s="1112"/>
      <c r="H885" s="1112"/>
      <c r="I885" s="1112"/>
      <c r="J885" s="1112"/>
      <c r="K885" s="1112"/>
      <c r="L885" s="1112"/>
      <c r="M885" s="1112"/>
      <c r="N885" s="1112"/>
      <c r="O885" s="1112"/>
      <c r="P885" s="1112"/>
      <c r="Q885" s="1112"/>
      <c r="R885" s="1112"/>
      <c r="S885" s="1112"/>
      <c r="T885" s="1112"/>
      <c r="U885" s="1112"/>
      <c r="V885" s="1112"/>
      <c r="W885" s="1112"/>
      <c r="X885" s="1112"/>
    </row>
    <row r="886" spans="1:24">
      <c r="A886" s="699"/>
      <c r="B886" s="114"/>
      <c r="D886" s="1112"/>
      <c r="E886" s="1112"/>
      <c r="F886" s="1112"/>
      <c r="G886" s="1112"/>
      <c r="H886" s="1112"/>
      <c r="I886" s="1112"/>
      <c r="J886" s="1112"/>
      <c r="K886" s="1112"/>
      <c r="L886" s="1112"/>
      <c r="M886" s="1112"/>
      <c r="N886" s="1112"/>
      <c r="O886" s="1112"/>
      <c r="P886" s="1112"/>
      <c r="Q886" s="1112"/>
      <c r="R886" s="1112"/>
      <c r="S886" s="1112"/>
      <c r="T886" s="1112"/>
      <c r="U886" s="1112"/>
      <c r="V886" s="1112"/>
      <c r="W886" s="1112"/>
      <c r="X886" s="1112"/>
    </row>
    <row r="887" spans="1:24">
      <c r="A887" s="699"/>
      <c r="B887" s="114"/>
      <c r="D887" s="1112"/>
      <c r="E887" s="1112"/>
      <c r="F887" s="1112"/>
      <c r="G887" s="1112"/>
      <c r="H887" s="1112"/>
      <c r="I887" s="1112"/>
      <c r="J887" s="1112"/>
      <c r="K887" s="1112"/>
      <c r="L887" s="1112"/>
      <c r="M887" s="1112"/>
      <c r="N887" s="1112"/>
      <c r="O887" s="1112"/>
      <c r="P887" s="1112"/>
      <c r="Q887" s="1112"/>
      <c r="R887" s="1112"/>
      <c r="S887" s="1112"/>
      <c r="T887" s="1112"/>
      <c r="U887" s="1112"/>
      <c r="V887" s="1112"/>
      <c r="W887" s="1112"/>
      <c r="X887" s="1112"/>
    </row>
    <row r="888" spans="1:24">
      <c r="A888" s="699"/>
      <c r="B888" s="114"/>
      <c r="D888" s="1112"/>
      <c r="E888" s="1112"/>
      <c r="F888" s="1112"/>
      <c r="G888" s="1112"/>
      <c r="H888" s="1112"/>
      <c r="I888" s="1112"/>
      <c r="J888" s="1112"/>
      <c r="K888" s="1112"/>
      <c r="L888" s="1112"/>
      <c r="M888" s="1112"/>
      <c r="N888" s="1112"/>
      <c r="O888" s="1112"/>
      <c r="P888" s="1112"/>
      <c r="Q888" s="1112"/>
      <c r="R888" s="1112"/>
      <c r="S888" s="1112"/>
      <c r="T888" s="1112"/>
      <c r="U888" s="1112"/>
      <c r="V888" s="1112"/>
      <c r="W888" s="1112"/>
      <c r="X888" s="1112"/>
    </row>
    <row r="889" spans="1:24">
      <c r="A889" s="699"/>
      <c r="B889" s="114"/>
      <c r="D889" s="1112"/>
      <c r="E889" s="1112"/>
      <c r="F889" s="1112"/>
      <c r="G889" s="1112"/>
      <c r="H889" s="1112"/>
      <c r="I889" s="1112"/>
      <c r="J889" s="1112"/>
      <c r="K889" s="1112"/>
      <c r="L889" s="1112"/>
      <c r="M889" s="1112"/>
      <c r="N889" s="1112"/>
      <c r="O889" s="1112"/>
      <c r="P889" s="1112"/>
      <c r="Q889" s="1112"/>
      <c r="R889" s="1112"/>
      <c r="S889" s="1112"/>
      <c r="T889" s="1112"/>
      <c r="U889" s="1112"/>
      <c r="V889" s="1112"/>
      <c r="W889" s="1112"/>
      <c r="X889" s="1112"/>
    </row>
    <row r="890" spans="1:24">
      <c r="A890" s="699"/>
      <c r="B890" s="114"/>
      <c r="D890" s="1112"/>
      <c r="E890" s="1112"/>
      <c r="F890" s="1112"/>
      <c r="G890" s="1112"/>
      <c r="H890" s="1112"/>
      <c r="I890" s="1112"/>
      <c r="J890" s="1112"/>
      <c r="K890" s="1112"/>
      <c r="L890" s="1112"/>
      <c r="M890" s="1112"/>
      <c r="N890" s="1112"/>
      <c r="O890" s="1112"/>
      <c r="P890" s="1112"/>
      <c r="Q890" s="1112"/>
      <c r="R890" s="1112"/>
      <c r="S890" s="1112"/>
      <c r="T890" s="1112"/>
      <c r="U890" s="1112"/>
      <c r="V890" s="1112"/>
      <c r="W890" s="1112"/>
      <c r="X890" s="1112"/>
    </row>
    <row r="891" spans="1:24">
      <c r="A891" s="699"/>
      <c r="B891" s="114"/>
      <c r="D891" s="1112"/>
      <c r="E891" s="1112"/>
      <c r="F891" s="1112"/>
      <c r="G891" s="1112"/>
      <c r="H891" s="1112"/>
      <c r="I891" s="1112"/>
      <c r="J891" s="1112"/>
      <c r="K891" s="1112"/>
      <c r="L891" s="1112"/>
      <c r="M891" s="1112"/>
      <c r="N891" s="1112"/>
      <c r="O891" s="1112"/>
      <c r="P891" s="1112"/>
      <c r="Q891" s="1112"/>
      <c r="R891" s="1112"/>
      <c r="S891" s="1112"/>
      <c r="T891" s="1112"/>
      <c r="U891" s="1112"/>
      <c r="V891" s="1112"/>
      <c r="W891" s="1112"/>
      <c r="X891" s="1112"/>
    </row>
    <row r="892" spans="1:24">
      <c r="A892" s="699"/>
      <c r="B892" s="114"/>
      <c r="D892" s="1112"/>
      <c r="E892" s="1112"/>
      <c r="F892" s="1112"/>
      <c r="G892" s="1112"/>
      <c r="H892" s="1112"/>
      <c r="I892" s="1112"/>
      <c r="J892" s="1112"/>
      <c r="K892" s="1112"/>
      <c r="L892" s="1112"/>
      <c r="M892" s="1112"/>
      <c r="N892" s="1112"/>
      <c r="O892" s="1112"/>
      <c r="P892" s="1112"/>
      <c r="Q892" s="1112"/>
      <c r="R892" s="1112"/>
      <c r="S892" s="1112"/>
      <c r="T892" s="1112"/>
      <c r="U892" s="1112"/>
      <c r="V892" s="1112"/>
      <c r="W892" s="1112"/>
      <c r="X892" s="1112"/>
    </row>
    <row r="893" spans="1:24">
      <c r="A893" s="699"/>
      <c r="B893" s="114"/>
      <c r="D893" s="1112"/>
      <c r="E893" s="1112"/>
      <c r="F893" s="1112"/>
      <c r="G893" s="1112"/>
      <c r="H893" s="1112"/>
      <c r="I893" s="1112"/>
      <c r="J893" s="1112"/>
      <c r="K893" s="1112"/>
      <c r="L893" s="1112"/>
      <c r="M893" s="1112"/>
      <c r="N893" s="1112"/>
      <c r="O893" s="1112"/>
      <c r="P893" s="1112"/>
      <c r="Q893" s="1112"/>
      <c r="R893" s="1112"/>
      <c r="S893" s="1112"/>
      <c r="T893" s="1112"/>
      <c r="U893" s="1112"/>
      <c r="V893" s="1112"/>
      <c r="W893" s="1112"/>
      <c r="X893" s="1112"/>
    </row>
    <row r="894" spans="1:24">
      <c r="A894" s="699"/>
      <c r="B894" s="114"/>
      <c r="D894" s="1112"/>
      <c r="E894" s="1112"/>
      <c r="F894" s="1112"/>
      <c r="G894" s="1112"/>
      <c r="H894" s="1112"/>
      <c r="I894" s="1112"/>
      <c r="J894" s="1112"/>
      <c r="K894" s="1112"/>
      <c r="L894" s="1112"/>
      <c r="M894" s="1112"/>
      <c r="N894" s="1112"/>
      <c r="O894" s="1112"/>
      <c r="P894" s="1112"/>
      <c r="Q894" s="1112"/>
      <c r="R894" s="1112"/>
      <c r="S894" s="1112"/>
      <c r="T894" s="1112"/>
      <c r="U894" s="1112"/>
      <c r="V894" s="1112"/>
      <c r="W894" s="1112"/>
      <c r="X894" s="1112"/>
    </row>
    <row r="895" spans="1:24">
      <c r="A895" s="699"/>
      <c r="B895" s="114"/>
      <c r="D895" s="1112"/>
      <c r="E895" s="1112"/>
      <c r="F895" s="1112"/>
      <c r="G895" s="1112"/>
      <c r="H895" s="1112"/>
      <c r="I895" s="1112"/>
      <c r="J895" s="1112"/>
      <c r="K895" s="1112"/>
      <c r="L895" s="1112"/>
      <c r="M895" s="1112"/>
      <c r="N895" s="1112"/>
      <c r="O895" s="1112"/>
      <c r="P895" s="1112"/>
      <c r="Q895" s="1112"/>
      <c r="R895" s="1112"/>
      <c r="S895" s="1112"/>
      <c r="T895" s="1112"/>
      <c r="U895" s="1112"/>
      <c r="V895" s="1112"/>
      <c r="W895" s="1112"/>
      <c r="X895" s="1112"/>
    </row>
    <row r="896" spans="1:24">
      <c r="A896" s="699"/>
      <c r="B896" s="114"/>
      <c r="D896" s="1112"/>
      <c r="E896" s="1112"/>
      <c r="F896" s="1112"/>
      <c r="G896" s="1112"/>
      <c r="H896" s="1112"/>
      <c r="I896" s="1112"/>
      <c r="J896" s="1112"/>
      <c r="K896" s="1112"/>
      <c r="L896" s="1112"/>
      <c r="M896" s="1112"/>
      <c r="N896" s="1112"/>
      <c r="O896" s="1112"/>
      <c r="P896" s="1112"/>
      <c r="Q896" s="1112"/>
      <c r="R896" s="1112"/>
      <c r="S896" s="1112"/>
      <c r="T896" s="1112"/>
      <c r="U896" s="1112"/>
      <c r="V896" s="1112"/>
      <c r="W896" s="1112"/>
      <c r="X896" s="1112"/>
    </row>
    <row r="897" spans="1:24">
      <c r="A897" s="699"/>
      <c r="B897" s="114"/>
      <c r="D897" s="1112"/>
      <c r="E897" s="1112"/>
      <c r="F897" s="1112"/>
      <c r="G897" s="1112"/>
      <c r="H897" s="1112"/>
      <c r="I897" s="1112"/>
      <c r="J897" s="1112"/>
      <c r="K897" s="1112"/>
      <c r="L897" s="1112"/>
      <c r="M897" s="1112"/>
      <c r="N897" s="1112"/>
      <c r="O897" s="1112"/>
      <c r="P897" s="1112"/>
      <c r="Q897" s="1112"/>
      <c r="R897" s="1112"/>
      <c r="S897" s="1112"/>
      <c r="T897" s="1112"/>
      <c r="U897" s="1112"/>
      <c r="V897" s="1112"/>
      <c r="W897" s="1112"/>
      <c r="X897" s="1112"/>
    </row>
    <row r="898" spans="1:24">
      <c r="A898" s="699"/>
      <c r="B898" s="114"/>
      <c r="D898" s="1112"/>
      <c r="E898" s="1112"/>
      <c r="F898" s="1112"/>
      <c r="G898" s="1112"/>
      <c r="H898" s="1112"/>
      <c r="I898" s="1112"/>
      <c r="J898" s="1112"/>
      <c r="K898" s="1112"/>
      <c r="L898" s="1112"/>
      <c r="M898" s="1112"/>
      <c r="N898" s="1112"/>
      <c r="O898" s="1112"/>
      <c r="P898" s="1112"/>
      <c r="Q898" s="1112"/>
      <c r="R898" s="1112"/>
      <c r="S898" s="1112"/>
      <c r="T898" s="1112"/>
      <c r="U898" s="1112"/>
      <c r="V898" s="1112"/>
      <c r="W898" s="1112"/>
      <c r="X898" s="1112"/>
    </row>
    <row r="899" spans="1:24">
      <c r="A899" s="699"/>
      <c r="B899" s="114"/>
      <c r="D899" s="1112"/>
      <c r="E899" s="1112"/>
      <c r="F899" s="1112"/>
      <c r="G899" s="1112"/>
      <c r="H899" s="1112"/>
      <c r="I899" s="1112"/>
      <c r="J899" s="1112"/>
      <c r="K899" s="1112"/>
      <c r="L899" s="1112"/>
      <c r="M899" s="1112"/>
      <c r="N899" s="1112"/>
      <c r="O899" s="1112"/>
      <c r="P899" s="1112"/>
      <c r="Q899" s="1112"/>
      <c r="R899" s="1112"/>
      <c r="S899" s="1112"/>
      <c r="T899" s="1112"/>
      <c r="U899" s="1112"/>
      <c r="V899" s="1112"/>
      <c r="W899" s="1112"/>
      <c r="X899" s="1112"/>
    </row>
    <row r="900" spans="1:24">
      <c r="A900" s="699"/>
      <c r="B900" s="114"/>
      <c r="D900" s="1112"/>
      <c r="E900" s="1112"/>
      <c r="F900" s="1112"/>
      <c r="G900" s="1112"/>
      <c r="H900" s="1112"/>
      <c r="I900" s="1112"/>
      <c r="J900" s="1112"/>
      <c r="K900" s="1112"/>
      <c r="L900" s="1112"/>
      <c r="M900" s="1112"/>
      <c r="N900" s="1112"/>
      <c r="O900" s="1112"/>
      <c r="P900" s="1112"/>
      <c r="Q900" s="1112"/>
      <c r="R900" s="1112"/>
      <c r="S900" s="1112"/>
      <c r="T900" s="1112"/>
      <c r="U900" s="1112"/>
      <c r="V900" s="1112"/>
      <c r="W900" s="1112"/>
      <c r="X900" s="1112"/>
    </row>
    <row r="901" spans="1:24">
      <c r="A901" s="699"/>
      <c r="B901" s="114"/>
      <c r="D901" s="1112"/>
      <c r="E901" s="1112"/>
      <c r="F901" s="1112"/>
      <c r="G901" s="1112"/>
      <c r="H901" s="1112"/>
      <c r="I901" s="1112"/>
      <c r="J901" s="1112"/>
      <c r="K901" s="1112"/>
      <c r="L901" s="1112"/>
      <c r="M901" s="1112"/>
      <c r="N901" s="1112"/>
      <c r="O901" s="1112"/>
      <c r="P901" s="1112"/>
      <c r="Q901" s="1112"/>
      <c r="R901" s="1112"/>
      <c r="S901" s="1112"/>
      <c r="T901" s="1112"/>
      <c r="U901" s="1112"/>
      <c r="V901" s="1112"/>
      <c r="W901" s="1112"/>
      <c r="X901" s="1112"/>
    </row>
    <row r="902" spans="1:24">
      <c r="A902" s="699"/>
      <c r="B902" s="114"/>
      <c r="D902" s="1112"/>
      <c r="E902" s="1112"/>
      <c r="F902" s="1112"/>
      <c r="G902" s="1112"/>
      <c r="H902" s="1112"/>
      <c r="I902" s="1112"/>
      <c r="J902" s="1112"/>
      <c r="K902" s="1112"/>
      <c r="L902" s="1112"/>
      <c r="M902" s="1112"/>
      <c r="N902" s="1112"/>
      <c r="O902" s="1112"/>
      <c r="P902" s="1112"/>
      <c r="Q902" s="1112"/>
      <c r="R902" s="1112"/>
      <c r="S902" s="1112"/>
      <c r="T902" s="1112"/>
      <c r="U902" s="1112"/>
      <c r="V902" s="1112"/>
      <c r="W902" s="1112"/>
      <c r="X902" s="1112"/>
    </row>
    <row r="903" spans="1:24">
      <c r="A903" s="699"/>
      <c r="B903" s="114"/>
      <c r="D903" s="1112"/>
      <c r="E903" s="1112"/>
      <c r="F903" s="1112"/>
      <c r="G903" s="1112"/>
      <c r="H903" s="1112"/>
      <c r="I903" s="1112"/>
      <c r="J903" s="1112"/>
      <c r="K903" s="1112"/>
      <c r="L903" s="1112"/>
      <c r="M903" s="1112"/>
      <c r="N903" s="1112"/>
      <c r="O903" s="1112"/>
      <c r="P903" s="1112"/>
      <c r="Q903" s="1112"/>
      <c r="R903" s="1112"/>
      <c r="S903" s="1112"/>
      <c r="T903" s="1112"/>
      <c r="U903" s="1112"/>
      <c r="V903" s="1112"/>
      <c r="W903" s="1112"/>
      <c r="X903" s="1112"/>
    </row>
    <row r="904" spans="1:24">
      <c r="A904" s="699"/>
      <c r="B904" s="114"/>
      <c r="D904" s="1112"/>
      <c r="E904" s="1112"/>
      <c r="F904" s="1112"/>
      <c r="G904" s="1112"/>
      <c r="H904" s="1112"/>
      <c r="I904" s="1112"/>
      <c r="J904" s="1112"/>
      <c r="K904" s="1112"/>
      <c r="L904" s="1112"/>
      <c r="M904" s="1112"/>
      <c r="N904" s="1112"/>
      <c r="O904" s="1112"/>
      <c r="P904" s="1112"/>
      <c r="Q904" s="1112"/>
      <c r="R904" s="1112"/>
      <c r="S904" s="1112"/>
      <c r="T904" s="1112"/>
      <c r="U904" s="1112"/>
      <c r="V904" s="1112"/>
      <c r="W904" s="1112"/>
      <c r="X904" s="1112"/>
    </row>
    <row r="905" spans="1:24">
      <c r="A905" s="699"/>
      <c r="B905" s="114"/>
      <c r="D905" s="1112"/>
      <c r="E905" s="1112"/>
      <c r="F905" s="1112"/>
      <c r="G905" s="1112"/>
      <c r="H905" s="1112"/>
      <c r="I905" s="1112"/>
      <c r="J905" s="1112"/>
      <c r="K905" s="1112"/>
      <c r="L905" s="1112"/>
      <c r="M905" s="1112"/>
      <c r="N905" s="1112"/>
      <c r="O905" s="1112"/>
      <c r="P905" s="1112"/>
      <c r="Q905" s="1112"/>
      <c r="R905" s="1112"/>
      <c r="S905" s="1112"/>
      <c r="T905" s="1112"/>
      <c r="U905" s="1112"/>
      <c r="V905" s="1112"/>
      <c r="W905" s="1112"/>
      <c r="X905" s="1112"/>
    </row>
    <row r="906" spans="1:24">
      <c r="A906" s="699"/>
      <c r="B906" s="114"/>
      <c r="D906" s="1112"/>
      <c r="E906" s="1112"/>
      <c r="F906" s="1112"/>
      <c r="G906" s="1112"/>
      <c r="H906" s="1112"/>
      <c r="I906" s="1112"/>
      <c r="J906" s="1112"/>
      <c r="K906" s="1112"/>
      <c r="L906" s="1112"/>
      <c r="M906" s="1112"/>
      <c r="N906" s="1112"/>
      <c r="O906" s="1112"/>
      <c r="P906" s="1112"/>
      <c r="Q906" s="1112"/>
      <c r="R906" s="1112"/>
      <c r="S906" s="1112"/>
      <c r="T906" s="1112"/>
      <c r="U906" s="1112"/>
      <c r="V906" s="1112"/>
      <c r="W906" s="1112"/>
      <c r="X906" s="1112"/>
    </row>
    <row r="907" spans="1:24">
      <c r="A907" s="699"/>
      <c r="B907" s="114"/>
      <c r="D907" s="1112"/>
      <c r="E907" s="1112"/>
      <c r="F907" s="1112"/>
      <c r="G907" s="1112"/>
      <c r="H907" s="1112"/>
      <c r="I907" s="1112"/>
      <c r="J907" s="1112"/>
      <c r="K907" s="1112"/>
      <c r="L907" s="1112"/>
      <c r="M907" s="1112"/>
      <c r="N907" s="1112"/>
      <c r="O907" s="1112"/>
      <c r="P907" s="1112"/>
      <c r="Q907" s="1112"/>
      <c r="R907" s="1112"/>
      <c r="S907" s="1112"/>
      <c r="T907" s="1112"/>
      <c r="U907" s="1112"/>
      <c r="V907" s="1112"/>
      <c r="W907" s="1112"/>
      <c r="X907" s="1112"/>
    </row>
    <row r="908" spans="1:24">
      <c r="A908" s="699"/>
      <c r="B908" s="114"/>
      <c r="D908" s="1112"/>
      <c r="E908" s="1112"/>
      <c r="F908" s="1112"/>
      <c r="G908" s="1112"/>
      <c r="H908" s="1112"/>
      <c r="I908" s="1112"/>
      <c r="J908" s="1112"/>
      <c r="K908" s="1112"/>
      <c r="L908" s="1112"/>
      <c r="M908" s="1112"/>
      <c r="N908" s="1112"/>
      <c r="O908" s="1112"/>
      <c r="P908" s="1112"/>
      <c r="Q908" s="1112"/>
      <c r="R908" s="1112"/>
      <c r="S908" s="1112"/>
      <c r="T908" s="1112"/>
      <c r="U908" s="1112"/>
      <c r="V908" s="1112"/>
      <c r="W908" s="1112"/>
      <c r="X908" s="1112"/>
    </row>
    <row r="909" spans="1:24">
      <c r="A909" s="699"/>
      <c r="B909" s="114"/>
      <c r="D909" s="1112"/>
      <c r="E909" s="1112"/>
      <c r="F909" s="1112"/>
      <c r="G909" s="1112"/>
      <c r="H909" s="1112"/>
      <c r="I909" s="1112"/>
      <c r="J909" s="1112"/>
      <c r="K909" s="1112"/>
      <c r="L909" s="1112"/>
      <c r="M909" s="1112"/>
      <c r="N909" s="1112"/>
      <c r="O909" s="1112"/>
      <c r="P909" s="1112"/>
      <c r="Q909" s="1112"/>
      <c r="R909" s="1112"/>
      <c r="S909" s="1112"/>
      <c r="T909" s="1112"/>
      <c r="U909" s="1112"/>
      <c r="V909" s="1112"/>
      <c r="W909" s="1112"/>
      <c r="X909" s="1112"/>
    </row>
    <row r="910" spans="1:24">
      <c r="A910" s="699"/>
      <c r="B910" s="114"/>
      <c r="D910" s="1112"/>
      <c r="E910" s="1112"/>
      <c r="F910" s="1112"/>
      <c r="G910" s="1112"/>
      <c r="H910" s="1112"/>
      <c r="I910" s="1112"/>
      <c r="J910" s="1112"/>
      <c r="K910" s="1112"/>
      <c r="L910" s="1112"/>
      <c r="M910" s="1112"/>
      <c r="N910" s="1112"/>
      <c r="O910" s="1112"/>
      <c r="P910" s="1112"/>
      <c r="Q910" s="1112"/>
      <c r="R910" s="1112"/>
      <c r="S910" s="1112"/>
      <c r="T910" s="1112"/>
      <c r="U910" s="1112"/>
      <c r="V910" s="1112"/>
      <c r="W910" s="1112"/>
      <c r="X910" s="1112"/>
    </row>
    <row r="911" spans="1:24">
      <c r="A911" s="699"/>
      <c r="B911" s="114"/>
      <c r="D911" s="1112"/>
      <c r="E911" s="1112"/>
      <c r="F911" s="1112"/>
      <c r="G911" s="1112"/>
      <c r="H911" s="1112"/>
      <c r="I911" s="1112"/>
      <c r="J911" s="1112"/>
      <c r="K911" s="1112"/>
      <c r="L911" s="1112"/>
      <c r="M911" s="1112"/>
      <c r="N911" s="1112"/>
      <c r="O911" s="1112"/>
      <c r="P911" s="1112"/>
      <c r="Q911" s="1112"/>
      <c r="R911" s="1112"/>
      <c r="S911" s="1112"/>
      <c r="T911" s="1112"/>
      <c r="U911" s="1112"/>
      <c r="V911" s="1112"/>
      <c r="W911" s="1112"/>
      <c r="X911" s="1112"/>
    </row>
    <row r="912" spans="1:24">
      <c r="A912" s="699"/>
      <c r="B912" s="114"/>
      <c r="D912" s="1112"/>
      <c r="E912" s="1112"/>
      <c r="F912" s="1112"/>
      <c r="G912" s="1112"/>
      <c r="H912" s="1112"/>
      <c r="I912" s="1112"/>
      <c r="J912" s="1112"/>
      <c r="K912" s="1112"/>
      <c r="L912" s="1112"/>
      <c r="M912" s="1112"/>
      <c r="N912" s="1112"/>
      <c r="O912" s="1112"/>
      <c r="P912" s="1112"/>
      <c r="Q912" s="1112"/>
      <c r="R912" s="1112"/>
      <c r="S912" s="1112"/>
      <c r="T912" s="1112"/>
      <c r="U912" s="1112"/>
      <c r="V912" s="1112"/>
      <c r="W912" s="1112"/>
      <c r="X912" s="1112"/>
    </row>
    <row r="913" spans="1:24">
      <c r="A913" s="699"/>
      <c r="B913" s="114"/>
      <c r="D913" s="1112"/>
      <c r="E913" s="1112"/>
      <c r="F913" s="1112"/>
      <c r="G913" s="1112"/>
      <c r="H913" s="1112"/>
      <c r="I913" s="1112"/>
      <c r="J913" s="1112"/>
      <c r="K913" s="1112"/>
      <c r="L913" s="1112"/>
      <c r="M913" s="1112"/>
      <c r="N913" s="1112"/>
      <c r="O913" s="1112"/>
      <c r="P913" s="1112"/>
      <c r="Q913" s="1112"/>
      <c r="R913" s="1112"/>
      <c r="S913" s="1112"/>
      <c r="T913" s="1112"/>
      <c r="U913" s="1112"/>
      <c r="V913" s="1112"/>
      <c r="W913" s="1112"/>
      <c r="X913" s="1112"/>
    </row>
    <row r="914" spans="1:24">
      <c r="A914" s="699"/>
      <c r="B914" s="114"/>
      <c r="D914" s="1112"/>
      <c r="E914" s="1112"/>
      <c r="F914" s="1112"/>
      <c r="G914" s="1112"/>
      <c r="H914" s="1112"/>
      <c r="I914" s="1112"/>
      <c r="J914" s="1112"/>
      <c r="K914" s="1112"/>
      <c r="L914" s="1112"/>
      <c r="M914" s="1112"/>
      <c r="N914" s="1112"/>
      <c r="O914" s="1112"/>
      <c r="P914" s="1112"/>
      <c r="Q914" s="1112"/>
      <c r="R914" s="1112"/>
      <c r="S914" s="1112"/>
      <c r="T914" s="1112"/>
      <c r="U914" s="1112"/>
      <c r="V914" s="1112"/>
      <c r="W914" s="1112"/>
      <c r="X914" s="1112"/>
    </row>
    <row r="915" spans="1:24">
      <c r="A915" s="699"/>
      <c r="B915" s="114"/>
      <c r="D915" s="1112"/>
      <c r="E915" s="1112"/>
      <c r="F915" s="1112"/>
      <c r="G915" s="1112"/>
      <c r="H915" s="1112"/>
      <c r="I915" s="1112"/>
      <c r="J915" s="1112"/>
      <c r="K915" s="1112"/>
      <c r="L915" s="1112"/>
      <c r="M915" s="1112"/>
      <c r="N915" s="1112"/>
      <c r="O915" s="1112"/>
      <c r="P915" s="1112"/>
      <c r="Q915" s="1112"/>
      <c r="R915" s="1112"/>
      <c r="S915" s="1112"/>
      <c r="T915" s="1112"/>
      <c r="U915" s="1112"/>
      <c r="V915" s="1112"/>
      <c r="W915" s="1112"/>
      <c r="X915" s="1112"/>
    </row>
    <row r="916" spans="1:24">
      <c r="A916" s="699"/>
      <c r="B916" s="114"/>
      <c r="D916" s="1112"/>
      <c r="E916" s="1112"/>
      <c r="F916" s="1112"/>
      <c r="G916" s="1112"/>
      <c r="H916" s="1112"/>
      <c r="I916" s="1112"/>
      <c r="J916" s="1112"/>
      <c r="K916" s="1112"/>
      <c r="L916" s="1112"/>
      <c r="M916" s="1112"/>
      <c r="N916" s="1112"/>
      <c r="O916" s="1112"/>
      <c r="P916" s="1112"/>
      <c r="Q916" s="1112"/>
      <c r="R916" s="1112"/>
      <c r="S916" s="1112"/>
      <c r="T916" s="1112"/>
      <c r="U916" s="1112"/>
      <c r="V916" s="1112"/>
      <c r="W916" s="1112"/>
      <c r="X916" s="1112"/>
    </row>
    <row r="917" spans="1:24">
      <c r="A917" s="699"/>
      <c r="B917" s="114"/>
      <c r="D917" s="1112"/>
      <c r="E917" s="1112"/>
      <c r="F917" s="1112"/>
      <c r="G917" s="1112"/>
      <c r="H917" s="1112"/>
      <c r="I917" s="1112"/>
      <c r="J917" s="1112"/>
      <c r="K917" s="1112"/>
      <c r="L917" s="1112"/>
      <c r="M917" s="1112"/>
      <c r="N917" s="1112"/>
      <c r="O917" s="1112"/>
      <c r="P917" s="1112"/>
      <c r="Q917" s="1112"/>
      <c r="R917" s="1112"/>
      <c r="S917" s="1112"/>
      <c r="T917" s="1112"/>
      <c r="U917" s="1112"/>
      <c r="V917" s="1112"/>
      <c r="W917" s="1112"/>
      <c r="X917" s="1112"/>
    </row>
    <row r="918" spans="1:24">
      <c r="A918" s="699"/>
      <c r="B918" s="114"/>
      <c r="D918" s="1112"/>
      <c r="E918" s="1112"/>
      <c r="F918" s="1112"/>
      <c r="G918" s="1112"/>
      <c r="H918" s="1112"/>
      <c r="I918" s="1112"/>
      <c r="J918" s="1112"/>
      <c r="K918" s="1112"/>
      <c r="L918" s="1112"/>
      <c r="M918" s="1112"/>
      <c r="N918" s="1112"/>
      <c r="O918" s="1112"/>
      <c r="P918" s="1112"/>
      <c r="Q918" s="1112"/>
      <c r="R918" s="1112"/>
      <c r="S918" s="1112"/>
      <c r="T918" s="1112"/>
      <c r="U918" s="1112"/>
      <c r="V918" s="1112"/>
      <c r="W918" s="1112"/>
      <c r="X918" s="1112"/>
    </row>
    <row r="919" spans="1:24">
      <c r="A919" s="699"/>
      <c r="B919" s="114"/>
      <c r="D919" s="1112"/>
      <c r="E919" s="1112"/>
      <c r="F919" s="1112"/>
      <c r="G919" s="1112"/>
      <c r="H919" s="1112"/>
      <c r="I919" s="1112"/>
      <c r="J919" s="1112"/>
      <c r="K919" s="1112"/>
      <c r="L919" s="1112"/>
      <c r="M919" s="1112"/>
      <c r="N919" s="1112"/>
      <c r="O919" s="1112"/>
      <c r="P919" s="1112"/>
      <c r="Q919" s="1112"/>
      <c r="R919" s="1112"/>
      <c r="S919" s="1112"/>
      <c r="T919" s="1112"/>
      <c r="U919" s="1112"/>
      <c r="V919" s="1112"/>
      <c r="W919" s="1112"/>
      <c r="X919" s="1112"/>
    </row>
    <row r="920" spans="1:24">
      <c r="A920" s="699"/>
      <c r="B920" s="114"/>
      <c r="D920" s="1112"/>
      <c r="E920" s="1112"/>
      <c r="F920" s="1112"/>
      <c r="G920" s="1112"/>
      <c r="H920" s="1112"/>
      <c r="I920" s="1112"/>
      <c r="J920" s="1112"/>
      <c r="K920" s="1112"/>
      <c r="L920" s="1112"/>
      <c r="M920" s="1112"/>
      <c r="N920" s="1112"/>
      <c r="O920" s="1112"/>
      <c r="P920" s="1112"/>
      <c r="Q920" s="1112"/>
      <c r="R920" s="1112"/>
      <c r="S920" s="1112"/>
      <c r="T920" s="1112"/>
      <c r="U920" s="1112"/>
      <c r="V920" s="1112"/>
      <c r="W920" s="1112"/>
      <c r="X920" s="1112"/>
    </row>
    <row r="921" spans="1:24">
      <c r="A921" s="699"/>
      <c r="B921" s="114"/>
      <c r="D921" s="1112"/>
      <c r="E921" s="1112"/>
      <c r="F921" s="1112"/>
      <c r="G921" s="1112"/>
      <c r="H921" s="1112"/>
      <c r="I921" s="1112"/>
      <c r="J921" s="1112"/>
      <c r="K921" s="1112"/>
      <c r="L921" s="1112"/>
      <c r="M921" s="1112"/>
      <c r="N921" s="1112"/>
      <c r="O921" s="1112"/>
      <c r="P921" s="1112"/>
      <c r="Q921" s="1112"/>
      <c r="R921" s="1112"/>
      <c r="S921" s="1112"/>
      <c r="T921" s="1112"/>
      <c r="U921" s="1112"/>
      <c r="V921" s="1112"/>
      <c r="W921" s="1112"/>
      <c r="X921" s="1112"/>
    </row>
    <row r="922" spans="1:24">
      <c r="A922" s="699"/>
      <c r="B922" s="114"/>
      <c r="D922" s="1112"/>
      <c r="E922" s="1112"/>
      <c r="F922" s="1112"/>
      <c r="G922" s="1112"/>
      <c r="H922" s="1112"/>
      <c r="I922" s="1112"/>
      <c r="J922" s="1112"/>
      <c r="K922" s="1112"/>
      <c r="L922" s="1112"/>
      <c r="M922" s="1112"/>
      <c r="N922" s="1112"/>
      <c r="O922" s="1112"/>
      <c r="P922" s="1112"/>
      <c r="Q922" s="1112"/>
      <c r="R922" s="1112"/>
      <c r="S922" s="1112"/>
      <c r="T922" s="1112"/>
      <c r="U922" s="1112"/>
      <c r="V922" s="1112"/>
      <c r="W922" s="1112"/>
      <c r="X922" s="1112"/>
    </row>
    <row r="923" spans="1:24">
      <c r="A923" s="699"/>
      <c r="B923" s="114"/>
      <c r="D923" s="1112"/>
      <c r="E923" s="1112"/>
      <c r="F923" s="1112"/>
      <c r="G923" s="1112"/>
      <c r="H923" s="1112"/>
      <c r="I923" s="1112"/>
      <c r="J923" s="1112"/>
      <c r="K923" s="1112"/>
      <c r="L923" s="1112"/>
      <c r="M923" s="1112"/>
      <c r="N923" s="1112"/>
      <c r="O923" s="1112"/>
      <c r="P923" s="1112"/>
      <c r="Q923" s="1112"/>
      <c r="R923" s="1112"/>
      <c r="S923" s="1112"/>
      <c r="T923" s="1112"/>
      <c r="U923" s="1112"/>
      <c r="V923" s="1112"/>
      <c r="W923" s="1112"/>
      <c r="X923" s="1112"/>
    </row>
    <row r="924" spans="1:24">
      <c r="A924" s="699"/>
      <c r="B924" s="114"/>
      <c r="D924" s="1112"/>
      <c r="E924" s="1112"/>
      <c r="F924" s="1112"/>
      <c r="G924" s="1112"/>
      <c r="H924" s="1112"/>
      <c r="I924" s="1112"/>
      <c r="J924" s="1112"/>
      <c r="K924" s="1112"/>
      <c r="L924" s="1112"/>
      <c r="M924" s="1112"/>
      <c r="N924" s="1112"/>
      <c r="O924" s="1112"/>
      <c r="P924" s="1112"/>
      <c r="Q924" s="1112"/>
      <c r="R924" s="1112"/>
      <c r="S924" s="1112"/>
      <c r="T924" s="1112"/>
      <c r="U924" s="1112"/>
      <c r="V924" s="1112"/>
      <c r="W924" s="1112"/>
      <c r="X924" s="1112"/>
    </row>
    <row r="925" spans="1:24">
      <c r="A925" s="699"/>
      <c r="B925" s="114"/>
      <c r="D925" s="1112"/>
      <c r="E925" s="1112"/>
      <c r="F925" s="1112"/>
      <c r="G925" s="1112"/>
      <c r="H925" s="1112"/>
      <c r="I925" s="1112"/>
      <c r="J925" s="1112"/>
      <c r="K925" s="1112"/>
      <c r="L925" s="1112"/>
      <c r="M925" s="1112"/>
      <c r="N925" s="1112"/>
      <c r="O925" s="1112"/>
      <c r="P925" s="1112"/>
      <c r="Q925" s="1112"/>
      <c r="R925" s="1112"/>
      <c r="S925" s="1112"/>
      <c r="T925" s="1112"/>
      <c r="U925" s="1112"/>
      <c r="V925" s="1112"/>
      <c r="W925" s="1112"/>
      <c r="X925" s="1112"/>
    </row>
    <row r="926" spans="1:24">
      <c r="A926" s="699"/>
      <c r="B926" s="114"/>
      <c r="D926" s="1112"/>
      <c r="E926" s="1112"/>
      <c r="F926" s="1112"/>
      <c r="G926" s="1112"/>
      <c r="H926" s="1112"/>
      <c r="I926" s="1112"/>
      <c r="J926" s="1112"/>
      <c r="K926" s="1112"/>
      <c r="L926" s="1112"/>
      <c r="M926" s="1112"/>
      <c r="N926" s="1112"/>
      <c r="O926" s="1112"/>
      <c r="P926" s="1112"/>
      <c r="Q926" s="1112"/>
      <c r="R926" s="1112"/>
      <c r="S926" s="1112"/>
      <c r="T926" s="1112"/>
      <c r="U926" s="1112"/>
      <c r="V926" s="1112"/>
      <c r="W926" s="1112"/>
      <c r="X926" s="1112"/>
    </row>
    <row r="927" spans="1:24">
      <c r="A927" s="699"/>
      <c r="B927" s="114"/>
      <c r="D927" s="1112"/>
      <c r="E927" s="1112"/>
      <c r="F927" s="1112"/>
      <c r="G927" s="1112"/>
      <c r="H927" s="1112"/>
      <c r="I927" s="1112"/>
      <c r="J927" s="1112"/>
      <c r="K927" s="1112"/>
      <c r="L927" s="1112"/>
      <c r="M927" s="1112"/>
      <c r="N927" s="1112"/>
      <c r="O927" s="1112"/>
      <c r="P927" s="1112"/>
      <c r="Q927" s="1112"/>
      <c r="R927" s="1112"/>
      <c r="S927" s="1112"/>
      <c r="T927" s="1112"/>
      <c r="U927" s="1112"/>
      <c r="V927" s="1112"/>
      <c r="W927" s="1112"/>
      <c r="X927" s="1112"/>
    </row>
    <row r="928" spans="1:24">
      <c r="A928" s="699"/>
      <c r="B928" s="114"/>
      <c r="D928" s="1112"/>
      <c r="E928" s="1112"/>
      <c r="F928" s="1112"/>
      <c r="G928" s="1112"/>
      <c r="H928" s="1112"/>
      <c r="I928" s="1112"/>
      <c r="J928" s="1112"/>
      <c r="K928" s="1112"/>
      <c r="L928" s="1112"/>
      <c r="M928" s="1112"/>
      <c r="N928" s="1112"/>
      <c r="O928" s="1112"/>
      <c r="P928" s="1112"/>
      <c r="Q928" s="1112"/>
      <c r="R928" s="1112"/>
      <c r="S928" s="1112"/>
      <c r="T928" s="1112"/>
      <c r="U928" s="1112"/>
      <c r="V928" s="1112"/>
      <c r="W928" s="1112"/>
      <c r="X928" s="1112"/>
    </row>
    <row r="929" spans="1:24">
      <c r="A929" s="699"/>
      <c r="B929" s="114"/>
      <c r="D929" s="1112"/>
      <c r="E929" s="1112"/>
      <c r="F929" s="1112"/>
      <c r="G929" s="1112"/>
      <c r="H929" s="1112"/>
      <c r="I929" s="1112"/>
      <c r="J929" s="1112"/>
      <c r="K929" s="1112"/>
      <c r="L929" s="1112"/>
      <c r="M929" s="1112"/>
      <c r="N929" s="1112"/>
      <c r="O929" s="1112"/>
      <c r="P929" s="1112"/>
      <c r="Q929" s="1112"/>
      <c r="R929" s="1112"/>
      <c r="S929" s="1112"/>
      <c r="T929" s="1112"/>
      <c r="U929" s="1112"/>
      <c r="V929" s="1112"/>
      <c r="W929" s="1112"/>
      <c r="X929" s="1112"/>
    </row>
    <row r="930" spans="1:24">
      <c r="A930" s="699"/>
      <c r="B930" s="114"/>
      <c r="D930" s="1112"/>
      <c r="E930" s="1112"/>
      <c r="F930" s="1112"/>
      <c r="G930" s="1112"/>
      <c r="H930" s="1112"/>
      <c r="I930" s="1112"/>
      <c r="J930" s="1112"/>
      <c r="K930" s="1112"/>
      <c r="L930" s="1112"/>
      <c r="M930" s="1112"/>
      <c r="N930" s="1112"/>
      <c r="O930" s="1112"/>
      <c r="P930" s="1112"/>
      <c r="Q930" s="1112"/>
      <c r="R930" s="1112"/>
      <c r="S930" s="1112"/>
      <c r="T930" s="1112"/>
      <c r="U930" s="1112"/>
      <c r="V930" s="1112"/>
      <c r="W930" s="1112"/>
      <c r="X930" s="1112"/>
    </row>
    <row r="931" spans="1:24">
      <c r="A931" s="699"/>
      <c r="B931" s="114"/>
      <c r="D931" s="1112"/>
      <c r="E931" s="1112"/>
      <c r="F931" s="1112"/>
      <c r="G931" s="1112"/>
      <c r="H931" s="1112"/>
      <c r="I931" s="1112"/>
      <c r="J931" s="1112"/>
      <c r="K931" s="1112"/>
      <c r="L931" s="1112"/>
      <c r="M931" s="1112"/>
      <c r="N931" s="1112"/>
      <c r="O931" s="1112"/>
      <c r="P931" s="1112"/>
      <c r="Q931" s="1112"/>
      <c r="R931" s="1112"/>
      <c r="S931" s="1112"/>
      <c r="T931" s="1112"/>
      <c r="U931" s="1112"/>
      <c r="V931" s="1112"/>
      <c r="W931" s="1112"/>
      <c r="X931" s="1112"/>
    </row>
    <row r="932" spans="1:24">
      <c r="A932" s="699"/>
      <c r="B932" s="114"/>
      <c r="D932" s="1112"/>
      <c r="E932" s="1112"/>
      <c r="F932" s="1112"/>
      <c r="G932" s="1112"/>
      <c r="H932" s="1112"/>
      <c r="I932" s="1112"/>
      <c r="J932" s="1112"/>
      <c r="K932" s="1112"/>
      <c r="L932" s="1112"/>
      <c r="M932" s="1112"/>
      <c r="N932" s="1112"/>
      <c r="O932" s="1112"/>
      <c r="P932" s="1112"/>
      <c r="Q932" s="1112"/>
      <c r="R932" s="1112"/>
      <c r="S932" s="1112"/>
      <c r="T932" s="1112"/>
      <c r="U932" s="1112"/>
      <c r="V932" s="1112"/>
      <c r="W932" s="1112"/>
      <c r="X932" s="1112"/>
    </row>
    <row r="933" spans="1:24">
      <c r="A933" s="699"/>
      <c r="B933" s="114"/>
      <c r="D933" s="1112"/>
      <c r="E933" s="1112"/>
      <c r="F933" s="1112"/>
      <c r="G933" s="1112"/>
      <c r="H933" s="1112"/>
      <c r="I933" s="1112"/>
      <c r="J933" s="1112"/>
      <c r="K933" s="1112"/>
      <c r="L933" s="1112"/>
      <c r="M933" s="1112"/>
      <c r="N933" s="1112"/>
      <c r="O933" s="1112"/>
      <c r="P933" s="1112"/>
      <c r="Q933" s="1112"/>
      <c r="R933" s="1112"/>
      <c r="S933" s="1112"/>
      <c r="T933" s="1112"/>
      <c r="U933" s="1112"/>
      <c r="V933" s="1112"/>
      <c r="W933" s="1112"/>
      <c r="X933" s="1112"/>
    </row>
    <row r="934" spans="1:24">
      <c r="A934" s="699"/>
      <c r="B934" s="114"/>
      <c r="D934" s="1112"/>
      <c r="E934" s="1112"/>
      <c r="F934" s="1112"/>
      <c r="G934" s="1112"/>
      <c r="H934" s="1112"/>
      <c r="I934" s="1112"/>
      <c r="J934" s="1112"/>
      <c r="K934" s="1112"/>
      <c r="L934" s="1112"/>
      <c r="M934" s="1112"/>
      <c r="N934" s="1112"/>
      <c r="O934" s="1112"/>
      <c r="P934" s="1112"/>
      <c r="Q934" s="1112"/>
      <c r="R934" s="1112"/>
      <c r="S934" s="1112"/>
      <c r="T934" s="1112"/>
      <c r="U934" s="1112"/>
      <c r="V934" s="1112"/>
      <c r="W934" s="1112"/>
      <c r="X934" s="1112"/>
    </row>
    <row r="935" spans="1:24">
      <c r="A935" s="699"/>
      <c r="B935" s="114"/>
      <c r="D935" s="1112"/>
      <c r="E935" s="1112"/>
      <c r="F935" s="1112"/>
      <c r="G935" s="1112"/>
      <c r="H935" s="1112"/>
      <c r="I935" s="1112"/>
      <c r="J935" s="1112"/>
      <c r="K935" s="1112"/>
      <c r="L935" s="1112"/>
      <c r="M935" s="1112"/>
      <c r="N935" s="1112"/>
      <c r="O935" s="1112"/>
      <c r="P935" s="1112"/>
      <c r="Q935" s="1112"/>
      <c r="R935" s="1112"/>
      <c r="S935" s="1112"/>
      <c r="T935" s="1112"/>
      <c r="U935" s="1112"/>
      <c r="V935" s="1112"/>
      <c r="W935" s="1112"/>
      <c r="X935" s="1112"/>
    </row>
    <row r="936" spans="1:24">
      <c r="A936" s="699"/>
      <c r="B936" s="114"/>
      <c r="D936" s="1112"/>
      <c r="E936" s="1112"/>
      <c r="F936" s="1112"/>
      <c r="G936" s="1112"/>
      <c r="H936" s="1112"/>
      <c r="I936" s="1112"/>
      <c r="J936" s="1112"/>
      <c r="K936" s="1112"/>
      <c r="L936" s="1112"/>
      <c r="M936" s="1112"/>
      <c r="N936" s="1112"/>
      <c r="O936" s="1112"/>
      <c r="P936" s="1112"/>
      <c r="Q936" s="1112"/>
      <c r="R936" s="1112"/>
      <c r="S936" s="1112"/>
      <c r="T936" s="1112"/>
      <c r="U936" s="1112"/>
      <c r="V936" s="1112"/>
      <c r="W936" s="1112"/>
      <c r="X936" s="1112"/>
    </row>
    <row r="937" spans="1:24">
      <c r="A937" s="699"/>
      <c r="B937" s="114"/>
      <c r="D937" s="1112"/>
      <c r="E937" s="1112"/>
      <c r="F937" s="1112"/>
      <c r="G937" s="1112"/>
      <c r="H937" s="1112"/>
      <c r="I937" s="1112"/>
      <c r="J937" s="1112"/>
      <c r="K937" s="1112"/>
      <c r="L937" s="1112"/>
      <c r="M937" s="1112"/>
      <c r="N937" s="1112"/>
      <c r="O937" s="1112"/>
      <c r="P937" s="1112"/>
      <c r="Q937" s="1112"/>
      <c r="R937" s="1112"/>
      <c r="S937" s="1112"/>
      <c r="T937" s="1112"/>
      <c r="U937" s="1112"/>
      <c r="V937" s="1112"/>
      <c r="W937" s="1112"/>
      <c r="X937" s="1112"/>
    </row>
    <row r="938" spans="1:24">
      <c r="A938" s="699"/>
      <c r="B938" s="114"/>
      <c r="D938" s="1112"/>
      <c r="E938" s="1112"/>
      <c r="F938" s="1112"/>
      <c r="G938" s="1112"/>
      <c r="H938" s="1112"/>
      <c r="I938" s="1112"/>
      <c r="J938" s="1112"/>
      <c r="K938" s="1112"/>
      <c r="L938" s="1112"/>
      <c r="M938" s="1112"/>
      <c r="N938" s="1112"/>
      <c r="O938" s="1112"/>
      <c r="P938" s="1112"/>
      <c r="Q938" s="1112"/>
      <c r="R938" s="1112"/>
      <c r="S938" s="1112"/>
      <c r="T938" s="1112"/>
      <c r="U938" s="1112"/>
      <c r="V938" s="1112"/>
      <c r="W938" s="1112"/>
      <c r="X938" s="1112"/>
    </row>
    <row r="939" spans="1:24">
      <c r="A939" s="699"/>
      <c r="B939" s="114"/>
      <c r="D939" s="1112"/>
      <c r="E939" s="1112"/>
      <c r="F939" s="1112"/>
      <c r="G939" s="1112"/>
      <c r="H939" s="1112"/>
      <c r="I939" s="1112"/>
      <c r="J939" s="1112"/>
      <c r="K939" s="1112"/>
      <c r="L939" s="1112"/>
      <c r="M939" s="1112"/>
      <c r="N939" s="1112"/>
      <c r="O939" s="1112"/>
      <c r="P939" s="1112"/>
      <c r="Q939" s="1112"/>
      <c r="R939" s="1112"/>
      <c r="S939" s="1112"/>
      <c r="T939" s="1112"/>
      <c r="U939" s="1112"/>
      <c r="V939" s="1112"/>
      <c r="W939" s="1112"/>
      <c r="X939" s="1112"/>
    </row>
    <row r="940" spans="1:24">
      <c r="A940" s="699"/>
      <c r="B940" s="114"/>
      <c r="D940" s="1112"/>
      <c r="E940" s="1112"/>
      <c r="F940" s="1112"/>
      <c r="G940" s="1112"/>
      <c r="H940" s="1112"/>
      <c r="I940" s="1112"/>
      <c r="J940" s="1112"/>
      <c r="K940" s="1112"/>
      <c r="L940" s="1112"/>
      <c r="M940" s="1112"/>
      <c r="N940" s="1112"/>
      <c r="O940" s="1112"/>
      <c r="P940" s="1112"/>
      <c r="Q940" s="1112"/>
      <c r="R940" s="1112"/>
      <c r="S940" s="1112"/>
      <c r="T940" s="1112"/>
      <c r="U940" s="1112"/>
      <c r="V940" s="1112"/>
      <c r="W940" s="1112"/>
      <c r="X940" s="1112"/>
    </row>
    <row r="941" spans="1:24">
      <c r="A941" s="699"/>
      <c r="B941" s="114"/>
      <c r="D941" s="1112"/>
      <c r="E941" s="1112"/>
      <c r="F941" s="1112"/>
      <c r="G941" s="1112"/>
      <c r="H941" s="1112"/>
      <c r="I941" s="1112"/>
      <c r="J941" s="1112"/>
      <c r="K941" s="1112"/>
      <c r="L941" s="1112"/>
      <c r="M941" s="1112"/>
      <c r="N941" s="1112"/>
      <c r="O941" s="1112"/>
      <c r="P941" s="1112"/>
      <c r="Q941" s="1112"/>
      <c r="R941" s="1112"/>
      <c r="S941" s="1112"/>
      <c r="T941" s="1112"/>
      <c r="U941" s="1112"/>
      <c r="V941" s="1112"/>
      <c r="W941" s="1112"/>
      <c r="X941" s="1112"/>
    </row>
    <row r="942" spans="1:24">
      <c r="A942" s="699"/>
      <c r="B942" s="114"/>
      <c r="D942" s="1112"/>
      <c r="E942" s="1112"/>
      <c r="F942" s="1112"/>
      <c r="G942" s="1112"/>
      <c r="H942" s="1112"/>
      <c r="I942" s="1112"/>
      <c r="J942" s="1112"/>
      <c r="K942" s="1112"/>
      <c r="L942" s="1112"/>
      <c r="M942" s="1112"/>
      <c r="N942" s="1112"/>
      <c r="O942" s="1112"/>
      <c r="P942" s="1112"/>
      <c r="Q942" s="1112"/>
      <c r="R942" s="1112"/>
      <c r="S942" s="1112"/>
      <c r="T942" s="1112"/>
      <c r="U942" s="1112"/>
      <c r="V942" s="1112"/>
      <c r="W942" s="1112"/>
      <c r="X942" s="1112"/>
    </row>
    <row r="943" spans="1:24">
      <c r="A943" s="699"/>
      <c r="B943" s="114"/>
      <c r="D943" s="1112"/>
      <c r="E943" s="1112"/>
      <c r="F943" s="1112"/>
      <c r="G943" s="1112"/>
      <c r="H943" s="1112"/>
      <c r="I943" s="1112"/>
      <c r="J943" s="1112"/>
      <c r="K943" s="1112"/>
      <c r="L943" s="1112"/>
      <c r="M943" s="1112"/>
      <c r="N943" s="1112"/>
      <c r="O943" s="1112"/>
      <c r="P943" s="1112"/>
      <c r="Q943" s="1112"/>
      <c r="R943" s="1112"/>
      <c r="S943" s="1112"/>
      <c r="T943" s="1112"/>
      <c r="U943" s="1112"/>
      <c r="V943" s="1112"/>
      <c r="W943" s="1112"/>
      <c r="X943" s="1112"/>
    </row>
    <row r="944" spans="1:24">
      <c r="A944" s="699"/>
      <c r="B944" s="114"/>
      <c r="D944" s="1112"/>
      <c r="E944" s="1112"/>
      <c r="F944" s="1112"/>
      <c r="G944" s="1112"/>
      <c r="H944" s="1112"/>
      <c r="I944" s="1112"/>
      <c r="J944" s="1112"/>
      <c r="K944" s="1112"/>
      <c r="L944" s="1112"/>
      <c r="M944" s="1112"/>
      <c r="N944" s="1112"/>
      <c r="O944" s="1112"/>
      <c r="P944" s="1112"/>
      <c r="Q944" s="1112"/>
      <c r="R944" s="1112"/>
      <c r="S944" s="1112"/>
      <c r="T944" s="1112"/>
      <c r="U944" s="1112"/>
      <c r="V944" s="1112"/>
      <c r="W944" s="1112"/>
      <c r="X944" s="1112"/>
    </row>
    <row r="945" spans="1:24">
      <c r="A945" s="699"/>
      <c r="B945" s="114"/>
      <c r="D945" s="1112"/>
      <c r="E945" s="1112"/>
      <c r="F945" s="1112"/>
      <c r="G945" s="1112"/>
      <c r="H945" s="1112"/>
      <c r="I945" s="1112"/>
      <c r="J945" s="1112"/>
      <c r="K945" s="1112"/>
      <c r="L945" s="1112"/>
      <c r="M945" s="1112"/>
      <c r="N945" s="1112"/>
      <c r="O945" s="1112"/>
      <c r="P945" s="1112"/>
      <c r="Q945" s="1112"/>
      <c r="R945" s="1112"/>
      <c r="S945" s="1112"/>
      <c r="T945" s="1112"/>
      <c r="U945" s="1112"/>
      <c r="V945" s="1112"/>
      <c r="W945" s="1112"/>
      <c r="X945" s="1112"/>
    </row>
    <row r="946" spans="1:24">
      <c r="A946" s="699"/>
      <c r="B946" s="114"/>
      <c r="D946" s="1112"/>
      <c r="E946" s="1112"/>
      <c r="F946" s="1112"/>
      <c r="G946" s="1112"/>
      <c r="H946" s="1112"/>
      <c r="I946" s="1112"/>
      <c r="J946" s="1112"/>
      <c r="K946" s="1112"/>
      <c r="L946" s="1112"/>
      <c r="M946" s="1112"/>
      <c r="N946" s="1112"/>
      <c r="O946" s="1112"/>
      <c r="P946" s="1112"/>
      <c r="Q946" s="1112"/>
      <c r="R946" s="1112"/>
      <c r="S946" s="1112"/>
      <c r="T946" s="1112"/>
      <c r="U946" s="1112"/>
      <c r="V946" s="1112"/>
      <c r="W946" s="1112"/>
      <c r="X946" s="1112"/>
    </row>
    <row r="947" spans="1:24">
      <c r="A947" s="699"/>
      <c r="B947" s="114"/>
      <c r="D947" s="1112"/>
      <c r="E947" s="1112"/>
      <c r="F947" s="1112"/>
      <c r="G947" s="1112"/>
      <c r="H947" s="1112"/>
      <c r="I947" s="1112"/>
      <c r="J947" s="1112"/>
      <c r="K947" s="1112"/>
      <c r="L947" s="1112"/>
      <c r="M947" s="1112"/>
      <c r="N947" s="1112"/>
      <c r="O947" s="1112"/>
      <c r="P947" s="1112"/>
      <c r="Q947" s="1112"/>
      <c r="R947" s="1112"/>
      <c r="S947" s="1112"/>
      <c r="T947" s="1112"/>
      <c r="U947" s="1112"/>
      <c r="V947" s="1112"/>
      <c r="W947" s="1112"/>
      <c r="X947" s="1112"/>
    </row>
    <row r="948" spans="1:24">
      <c r="A948" s="699"/>
      <c r="B948" s="114"/>
      <c r="D948" s="1112"/>
      <c r="E948" s="1112"/>
      <c r="F948" s="1112"/>
      <c r="G948" s="1112"/>
      <c r="H948" s="1112"/>
      <c r="I948" s="1112"/>
      <c r="J948" s="1112"/>
      <c r="K948" s="1112"/>
      <c r="L948" s="1112"/>
      <c r="M948" s="1112"/>
      <c r="N948" s="1112"/>
      <c r="O948" s="1112"/>
      <c r="P948" s="1112"/>
      <c r="Q948" s="1112"/>
      <c r="R948" s="1112"/>
      <c r="S948" s="1112"/>
      <c r="T948" s="1112"/>
      <c r="U948" s="1112"/>
      <c r="V948" s="1112"/>
      <c r="W948" s="1112"/>
      <c r="X948" s="1112"/>
    </row>
    <row r="949" spans="1:24">
      <c r="A949" s="699"/>
      <c r="B949" s="114"/>
      <c r="D949" s="1112"/>
      <c r="E949" s="1112"/>
      <c r="F949" s="1112"/>
      <c r="G949" s="1112"/>
      <c r="H949" s="1112"/>
      <c r="I949" s="1112"/>
      <c r="J949" s="1112"/>
      <c r="K949" s="1112"/>
      <c r="L949" s="1112"/>
      <c r="M949" s="1112"/>
      <c r="N949" s="1112"/>
      <c r="O949" s="1112"/>
      <c r="P949" s="1112"/>
      <c r="Q949" s="1112"/>
      <c r="R949" s="1112"/>
      <c r="S949" s="1112"/>
      <c r="T949" s="1112"/>
      <c r="U949" s="1112"/>
      <c r="V949" s="1112"/>
      <c r="W949" s="1112"/>
      <c r="X949" s="1112"/>
    </row>
    <row r="950" spans="1:24">
      <c r="A950" s="699"/>
      <c r="B950" s="114"/>
      <c r="D950" s="1112"/>
      <c r="E950" s="1112"/>
      <c r="F950" s="1112"/>
      <c r="G950" s="1112"/>
      <c r="H950" s="1112"/>
      <c r="I950" s="1112"/>
      <c r="J950" s="1112"/>
      <c r="K950" s="1112"/>
      <c r="L950" s="1112"/>
      <c r="M950" s="1112"/>
      <c r="N950" s="1112"/>
      <c r="O950" s="1112"/>
      <c r="P950" s="1112"/>
      <c r="Q950" s="1112"/>
      <c r="R950" s="1112"/>
      <c r="S950" s="1112"/>
      <c r="T950" s="1112"/>
      <c r="U950" s="1112"/>
      <c r="V950" s="1112"/>
      <c r="W950" s="1112"/>
      <c r="X950" s="1112"/>
    </row>
    <row r="951" spans="1:24">
      <c r="A951" s="699"/>
      <c r="B951" s="114"/>
      <c r="D951" s="1112"/>
      <c r="E951" s="1112"/>
      <c r="F951" s="1112"/>
      <c r="G951" s="1112"/>
      <c r="H951" s="1112"/>
      <c r="I951" s="1112"/>
      <c r="J951" s="1112"/>
      <c r="K951" s="1112"/>
      <c r="L951" s="1112"/>
      <c r="M951" s="1112"/>
      <c r="N951" s="1112"/>
      <c r="O951" s="1112"/>
      <c r="P951" s="1112"/>
      <c r="Q951" s="1112"/>
      <c r="R951" s="1112"/>
      <c r="S951" s="1112"/>
      <c r="T951" s="1112"/>
      <c r="U951" s="1112"/>
      <c r="V951" s="1112"/>
      <c r="W951" s="1112"/>
      <c r="X951" s="1112"/>
    </row>
    <row r="952" spans="1:24">
      <c r="A952" s="699"/>
      <c r="B952" s="114"/>
      <c r="D952" s="1112"/>
      <c r="E952" s="1112"/>
      <c r="F952" s="1112"/>
      <c r="G952" s="1112"/>
      <c r="H952" s="1112"/>
      <c r="I952" s="1112"/>
      <c r="J952" s="1112"/>
      <c r="K952" s="1112"/>
      <c r="L952" s="1112"/>
      <c r="M952" s="1112"/>
      <c r="N952" s="1112"/>
      <c r="O952" s="1112"/>
      <c r="P952" s="1112"/>
      <c r="Q952" s="1112"/>
      <c r="R952" s="1112"/>
      <c r="S952" s="1112"/>
      <c r="T952" s="1112"/>
      <c r="U952" s="1112"/>
      <c r="V952" s="1112"/>
      <c r="W952" s="1112"/>
      <c r="X952" s="1112"/>
    </row>
    <row r="953" spans="1:24">
      <c r="A953" s="699"/>
      <c r="B953" s="114"/>
      <c r="D953" s="1112"/>
      <c r="E953" s="1112"/>
      <c r="F953" s="1112"/>
      <c r="G953" s="1112"/>
      <c r="H953" s="1112"/>
      <c r="I953" s="1112"/>
      <c r="J953" s="1112"/>
      <c r="K953" s="1112"/>
      <c r="L953" s="1112"/>
      <c r="M953" s="1112"/>
      <c r="N953" s="1112"/>
      <c r="O953" s="1112"/>
      <c r="P953" s="1112"/>
      <c r="Q953" s="1112"/>
      <c r="R953" s="1112"/>
      <c r="S953" s="1112"/>
      <c r="T953" s="1112"/>
      <c r="U953" s="1112"/>
      <c r="V953" s="1112"/>
      <c r="W953" s="1112"/>
      <c r="X953" s="1112"/>
    </row>
    <row r="954" spans="1:24">
      <c r="A954" s="699"/>
      <c r="B954" s="114"/>
      <c r="D954" s="1112"/>
      <c r="E954" s="1112"/>
      <c r="F954" s="1112"/>
      <c r="G954" s="1112"/>
      <c r="H954" s="1112"/>
      <c r="I954" s="1112"/>
      <c r="J954" s="1112"/>
      <c r="K954" s="1112"/>
      <c r="L954" s="1112"/>
      <c r="M954" s="1112"/>
      <c r="N954" s="1112"/>
      <c r="O954" s="1112"/>
      <c r="P954" s="1112"/>
      <c r="Q954" s="1112"/>
      <c r="R954" s="1112"/>
      <c r="S954" s="1112"/>
      <c r="T954" s="1112"/>
      <c r="U954" s="1112"/>
      <c r="V954" s="1112"/>
      <c r="W954" s="1112"/>
      <c r="X954" s="1112"/>
    </row>
    <row r="955" spans="1:24">
      <c r="A955" s="699"/>
      <c r="B955" s="114"/>
      <c r="D955" s="1112"/>
      <c r="E955" s="1112"/>
      <c r="F955" s="1112"/>
      <c r="G955" s="1112"/>
      <c r="H955" s="1112"/>
      <c r="I955" s="1112"/>
      <c r="J955" s="1112"/>
      <c r="K955" s="1112"/>
      <c r="L955" s="1112"/>
      <c r="M955" s="1112"/>
      <c r="N955" s="1112"/>
      <c r="O955" s="1112"/>
      <c r="P955" s="1112"/>
      <c r="Q955" s="1112"/>
      <c r="R955" s="1112"/>
      <c r="S955" s="1112"/>
      <c r="T955" s="1112"/>
      <c r="U955" s="1112"/>
      <c r="V955" s="1112"/>
      <c r="W955" s="1112"/>
      <c r="X955" s="1112"/>
    </row>
    <row r="956" spans="1:24">
      <c r="A956" s="699"/>
      <c r="B956" s="114"/>
      <c r="D956" s="1112"/>
      <c r="E956" s="1112"/>
      <c r="F956" s="1112"/>
      <c r="G956" s="1112"/>
      <c r="H956" s="1112"/>
      <c r="I956" s="1112"/>
      <c r="J956" s="1112"/>
      <c r="K956" s="1112"/>
      <c r="L956" s="1112"/>
      <c r="M956" s="1112"/>
      <c r="N956" s="1112"/>
      <c r="O956" s="1112"/>
      <c r="P956" s="1112"/>
      <c r="Q956" s="1112"/>
      <c r="R956" s="1112"/>
      <c r="S956" s="1112"/>
      <c r="T956" s="1112"/>
      <c r="U956" s="1112"/>
      <c r="V956" s="1112"/>
      <c r="W956" s="1112"/>
      <c r="X956" s="1112"/>
    </row>
    <row r="957" spans="1:24">
      <c r="A957" s="699"/>
      <c r="B957" s="114"/>
      <c r="D957" s="1112"/>
      <c r="E957" s="1112"/>
      <c r="F957" s="1112"/>
      <c r="G957" s="1112"/>
      <c r="H957" s="1112"/>
      <c r="I957" s="1112"/>
      <c r="J957" s="1112"/>
      <c r="K957" s="1112"/>
      <c r="L957" s="1112"/>
      <c r="M957" s="1112"/>
      <c r="N957" s="1112"/>
      <c r="O957" s="1112"/>
      <c r="P957" s="1112"/>
      <c r="Q957" s="1112"/>
      <c r="R957" s="1112"/>
      <c r="S957" s="1112"/>
      <c r="T957" s="1112"/>
      <c r="U957" s="1112"/>
      <c r="V957" s="1112"/>
      <c r="W957" s="1112"/>
      <c r="X957" s="1112"/>
    </row>
    <row r="958" spans="1:24">
      <c r="A958" s="699"/>
      <c r="B958" s="114"/>
      <c r="D958" s="1112"/>
      <c r="E958" s="1112"/>
      <c r="F958" s="1112"/>
      <c r="G958" s="1112"/>
      <c r="H958" s="1112"/>
      <c r="I958" s="1112"/>
      <c r="J958" s="1112"/>
      <c r="K958" s="1112"/>
      <c r="L958" s="1112"/>
      <c r="M958" s="1112"/>
      <c r="N958" s="1112"/>
      <c r="O958" s="1112"/>
      <c r="P958" s="1112"/>
      <c r="Q958" s="1112"/>
      <c r="R958" s="1112"/>
      <c r="S958" s="1112"/>
      <c r="T958" s="1112"/>
      <c r="U958" s="1112"/>
      <c r="V958" s="1112"/>
      <c r="W958" s="1112"/>
      <c r="X958" s="1112"/>
    </row>
    <row r="959" spans="1:24">
      <c r="A959" s="699"/>
      <c r="B959" s="114"/>
      <c r="D959" s="1112"/>
      <c r="E959" s="1112"/>
      <c r="F959" s="1112"/>
      <c r="G959" s="1112"/>
      <c r="H959" s="1112"/>
      <c r="I959" s="1112"/>
      <c r="J959" s="1112"/>
      <c r="K959" s="1112"/>
      <c r="L959" s="1112"/>
      <c r="M959" s="1112"/>
      <c r="N959" s="1112"/>
      <c r="O959" s="1112"/>
      <c r="P959" s="1112"/>
      <c r="Q959" s="1112"/>
      <c r="R959" s="1112"/>
      <c r="S959" s="1112"/>
      <c r="T959" s="1112"/>
      <c r="U959" s="1112"/>
      <c r="V959" s="1112"/>
      <c r="W959" s="1112"/>
      <c r="X959" s="1112"/>
    </row>
    <row r="960" spans="1:24">
      <c r="A960" s="699"/>
      <c r="B960" s="114"/>
      <c r="D960" s="1112"/>
      <c r="E960" s="1112"/>
      <c r="F960" s="1112"/>
      <c r="G960" s="1112"/>
      <c r="H960" s="1112"/>
      <c r="I960" s="1112"/>
      <c r="J960" s="1112"/>
      <c r="K960" s="1112"/>
      <c r="L960" s="1112"/>
      <c r="M960" s="1112"/>
      <c r="N960" s="1112"/>
      <c r="O960" s="1112"/>
      <c r="P960" s="1112"/>
      <c r="Q960" s="1112"/>
      <c r="R960" s="1112"/>
      <c r="S960" s="1112"/>
      <c r="T960" s="1112"/>
      <c r="U960" s="1112"/>
      <c r="V960" s="1112"/>
      <c r="W960" s="1112"/>
      <c r="X960" s="1112"/>
    </row>
    <row r="961" spans="1:24">
      <c r="A961" s="699"/>
      <c r="B961" s="114"/>
      <c r="D961" s="1112"/>
      <c r="E961" s="1112"/>
      <c r="F961" s="1112"/>
      <c r="G961" s="1112"/>
      <c r="H961" s="1112"/>
      <c r="I961" s="1112"/>
      <c r="J961" s="1112"/>
      <c r="K961" s="1112"/>
      <c r="L961" s="1112"/>
      <c r="M961" s="1112"/>
      <c r="N961" s="1112"/>
      <c r="O961" s="1112"/>
      <c r="P961" s="1112"/>
      <c r="Q961" s="1112"/>
      <c r="R961" s="1112"/>
      <c r="S961" s="1112"/>
      <c r="T961" s="1112"/>
      <c r="U961" s="1112"/>
      <c r="V961" s="1112"/>
      <c r="W961" s="1112"/>
      <c r="X961" s="1112"/>
    </row>
    <row r="962" spans="1:24">
      <c r="A962" s="699"/>
      <c r="B962" s="114"/>
      <c r="D962" s="1112"/>
      <c r="E962" s="1112"/>
      <c r="F962" s="1112"/>
      <c r="G962" s="1112"/>
      <c r="H962" s="1112"/>
      <c r="I962" s="1112"/>
      <c r="J962" s="1112"/>
      <c r="K962" s="1112"/>
      <c r="L962" s="1112"/>
      <c r="M962" s="1112"/>
      <c r="N962" s="1112"/>
      <c r="O962" s="1112"/>
      <c r="P962" s="1112"/>
      <c r="Q962" s="1112"/>
      <c r="R962" s="1112"/>
      <c r="S962" s="1112"/>
      <c r="T962" s="1112"/>
      <c r="U962" s="1112"/>
      <c r="V962" s="1112"/>
      <c r="W962" s="1112"/>
      <c r="X962" s="1112"/>
    </row>
    <row r="963" spans="1:24">
      <c r="A963" s="699"/>
      <c r="B963" s="114"/>
      <c r="D963" s="1112"/>
      <c r="E963" s="1112"/>
      <c r="F963" s="1112"/>
      <c r="G963" s="1112"/>
      <c r="H963" s="1112"/>
      <c r="I963" s="1112"/>
      <c r="J963" s="1112"/>
      <c r="K963" s="1112"/>
      <c r="L963" s="1112"/>
      <c r="M963" s="1112"/>
      <c r="N963" s="1112"/>
      <c r="O963" s="1112"/>
      <c r="P963" s="1112"/>
      <c r="Q963" s="1112"/>
      <c r="R963" s="1112"/>
      <c r="S963" s="1112"/>
      <c r="T963" s="1112"/>
      <c r="U963" s="1112"/>
      <c r="V963" s="1112"/>
      <c r="W963" s="1112"/>
      <c r="X963" s="1112"/>
    </row>
    <row r="964" spans="1:24">
      <c r="A964" s="699"/>
      <c r="B964" s="114"/>
      <c r="D964" s="1112"/>
      <c r="E964" s="1112"/>
      <c r="F964" s="1112"/>
      <c r="G964" s="1112"/>
      <c r="H964" s="1112"/>
      <c r="I964" s="1112"/>
      <c r="J964" s="1112"/>
      <c r="K964" s="1112"/>
      <c r="L964" s="1112"/>
      <c r="M964" s="1112"/>
      <c r="N964" s="1112"/>
      <c r="O964" s="1112"/>
      <c r="P964" s="1112"/>
      <c r="Q964" s="1112"/>
      <c r="R964" s="1112"/>
      <c r="S964" s="1112"/>
      <c r="T964" s="1112"/>
      <c r="U964" s="1112"/>
      <c r="V964" s="1112"/>
      <c r="W964" s="1112"/>
      <c r="X964" s="1112"/>
    </row>
    <row r="965" spans="1:24">
      <c r="A965" s="699"/>
      <c r="B965" s="114"/>
      <c r="D965" s="1112"/>
      <c r="E965" s="1112"/>
      <c r="F965" s="1112"/>
      <c r="G965" s="1112"/>
      <c r="H965" s="1112"/>
      <c r="I965" s="1112"/>
      <c r="J965" s="1112"/>
      <c r="K965" s="1112"/>
      <c r="L965" s="1112"/>
      <c r="M965" s="1112"/>
      <c r="N965" s="1112"/>
      <c r="O965" s="1112"/>
      <c r="P965" s="1112"/>
      <c r="Q965" s="1112"/>
      <c r="R965" s="1112"/>
      <c r="S965" s="1112"/>
      <c r="T965" s="1112"/>
      <c r="U965" s="1112"/>
      <c r="V965" s="1112"/>
      <c r="W965" s="1112"/>
      <c r="X965" s="1112"/>
    </row>
    <row r="966" spans="1:24">
      <c r="A966" s="699"/>
      <c r="B966" s="114"/>
      <c r="D966" s="1112"/>
      <c r="E966" s="1112"/>
      <c r="F966" s="1112"/>
      <c r="G966" s="1112"/>
      <c r="H966" s="1112"/>
      <c r="I966" s="1112"/>
      <c r="J966" s="1112"/>
      <c r="K966" s="1112"/>
      <c r="L966" s="1112"/>
      <c r="M966" s="1112"/>
      <c r="N966" s="1112"/>
      <c r="O966" s="1112"/>
      <c r="P966" s="1112"/>
      <c r="Q966" s="1112"/>
      <c r="R966" s="1112"/>
      <c r="S966" s="1112"/>
      <c r="T966" s="1112"/>
      <c r="U966" s="1112"/>
      <c r="V966" s="1112"/>
      <c r="W966" s="1112"/>
      <c r="X966" s="1112"/>
    </row>
    <row r="967" spans="1:24">
      <c r="A967" s="699"/>
      <c r="B967" s="114"/>
      <c r="D967" s="1112"/>
      <c r="E967" s="1112"/>
      <c r="F967" s="1112"/>
      <c r="G967" s="1112"/>
      <c r="H967" s="1112"/>
      <c r="I967" s="1112"/>
      <c r="J967" s="1112"/>
      <c r="K967" s="1112"/>
      <c r="L967" s="1112"/>
      <c r="M967" s="1112"/>
      <c r="N967" s="1112"/>
      <c r="O967" s="1112"/>
      <c r="P967" s="1112"/>
      <c r="Q967" s="1112"/>
      <c r="R967" s="1112"/>
      <c r="S967" s="1112"/>
      <c r="T967" s="1112"/>
      <c r="U967" s="1112"/>
      <c r="V967" s="1112"/>
      <c r="W967" s="1112"/>
      <c r="X967" s="1112"/>
    </row>
    <row r="968" spans="1:24">
      <c r="A968" s="699"/>
      <c r="B968" s="114"/>
      <c r="D968" s="1112"/>
      <c r="E968" s="1112"/>
      <c r="F968" s="1112"/>
      <c r="G968" s="1112"/>
      <c r="H968" s="1112"/>
      <c r="I968" s="1112"/>
      <c r="J968" s="1112"/>
      <c r="K968" s="1112"/>
      <c r="L968" s="1112"/>
      <c r="M968" s="1112"/>
      <c r="N968" s="1112"/>
      <c r="O968" s="1112"/>
      <c r="P968" s="1112"/>
      <c r="Q968" s="1112"/>
      <c r="R968" s="1112"/>
      <c r="S968" s="1112"/>
      <c r="T968" s="1112"/>
      <c r="U968" s="1112"/>
      <c r="V968" s="1112"/>
      <c r="W968" s="1112"/>
      <c r="X968" s="1112"/>
    </row>
    <row r="969" spans="1:24">
      <c r="A969" s="699"/>
      <c r="B969" s="114"/>
      <c r="D969" s="1112"/>
      <c r="E969" s="1112"/>
      <c r="F969" s="1112"/>
      <c r="G969" s="1112"/>
      <c r="H969" s="1112"/>
      <c r="I969" s="1112"/>
      <c r="J969" s="1112"/>
      <c r="K969" s="1112"/>
      <c r="L969" s="1112"/>
      <c r="M969" s="1112"/>
      <c r="N969" s="1112"/>
      <c r="O969" s="1112"/>
      <c r="P969" s="1112"/>
      <c r="Q969" s="1112"/>
      <c r="R969" s="1112"/>
      <c r="S969" s="1112"/>
      <c r="T969" s="1112"/>
      <c r="U969" s="1112"/>
      <c r="V969" s="1112"/>
      <c r="W969" s="1112"/>
      <c r="X969" s="1112"/>
    </row>
    <row r="970" spans="1:24">
      <c r="A970" s="699"/>
      <c r="B970" s="114"/>
      <c r="D970" s="1112"/>
      <c r="E970" s="1112"/>
      <c r="F970" s="1112"/>
      <c r="G970" s="1112"/>
      <c r="H970" s="1112"/>
      <c r="I970" s="1112"/>
      <c r="J970" s="1112"/>
      <c r="K970" s="1112"/>
      <c r="L970" s="1112"/>
      <c r="M970" s="1112"/>
      <c r="N970" s="1112"/>
      <c r="O970" s="1112"/>
      <c r="P970" s="1112"/>
      <c r="Q970" s="1112"/>
      <c r="R970" s="1112"/>
      <c r="S970" s="1112"/>
      <c r="T970" s="1112"/>
      <c r="U970" s="1112"/>
      <c r="V970" s="1112"/>
      <c r="W970" s="1112"/>
      <c r="X970" s="1112"/>
    </row>
    <row r="971" spans="1:24">
      <c r="A971" s="699"/>
      <c r="B971" s="114"/>
      <c r="D971" s="1112"/>
      <c r="E971" s="1112"/>
      <c r="F971" s="1112"/>
      <c r="G971" s="1112"/>
      <c r="H971" s="1112"/>
      <c r="I971" s="1112"/>
      <c r="J971" s="1112"/>
      <c r="K971" s="1112"/>
      <c r="L971" s="1112"/>
      <c r="M971" s="1112"/>
      <c r="N971" s="1112"/>
      <c r="O971" s="1112"/>
      <c r="P971" s="1112"/>
      <c r="Q971" s="1112"/>
      <c r="R971" s="1112"/>
      <c r="S971" s="1112"/>
      <c r="T971" s="1112"/>
      <c r="U971" s="1112"/>
      <c r="V971" s="1112"/>
      <c r="W971" s="1112"/>
      <c r="X971" s="1112"/>
    </row>
    <row r="972" spans="1:24">
      <c r="A972" s="699"/>
      <c r="B972" s="114"/>
      <c r="D972" s="1112"/>
      <c r="E972" s="1112"/>
      <c r="F972" s="1112"/>
      <c r="G972" s="1112"/>
      <c r="H972" s="1112"/>
      <c r="I972" s="1112"/>
      <c r="J972" s="1112"/>
      <c r="K972" s="1112"/>
      <c r="L972" s="1112"/>
      <c r="M972" s="1112"/>
      <c r="N972" s="1112"/>
      <c r="O972" s="1112"/>
      <c r="P972" s="1112"/>
      <c r="Q972" s="1112"/>
      <c r="R972" s="1112"/>
      <c r="S972" s="1112"/>
      <c r="T972" s="1112"/>
      <c r="U972" s="1112"/>
      <c r="V972" s="1112"/>
      <c r="W972" s="1112"/>
      <c r="X972" s="1112"/>
    </row>
    <row r="973" spans="1:24">
      <c r="A973" s="699"/>
      <c r="B973" s="114"/>
      <c r="D973" s="1112"/>
      <c r="E973" s="1112"/>
      <c r="F973" s="1112"/>
      <c r="G973" s="1112"/>
      <c r="H973" s="1112"/>
      <c r="I973" s="1112"/>
      <c r="J973" s="1112"/>
      <c r="K973" s="1112"/>
      <c r="L973" s="1112"/>
      <c r="M973" s="1112"/>
      <c r="N973" s="1112"/>
      <c r="O973" s="1112"/>
      <c r="P973" s="1112"/>
      <c r="Q973" s="1112"/>
      <c r="R973" s="1112"/>
      <c r="S973" s="1112"/>
      <c r="T973" s="1112"/>
      <c r="U973" s="1112"/>
      <c r="V973" s="1112"/>
      <c r="W973" s="1112"/>
      <c r="X973" s="1112"/>
    </row>
    <row r="974" spans="1:24">
      <c r="A974" s="699"/>
      <c r="B974" s="114"/>
      <c r="D974" s="1112"/>
      <c r="E974" s="1112"/>
      <c r="F974" s="1112"/>
      <c r="G974" s="1112"/>
      <c r="H974" s="1112"/>
      <c r="I974" s="1112"/>
      <c r="J974" s="1112"/>
      <c r="K974" s="1112"/>
      <c r="L974" s="1112"/>
      <c r="M974" s="1112"/>
      <c r="N974" s="1112"/>
      <c r="O974" s="1112"/>
      <c r="P974" s="1112"/>
      <c r="Q974" s="1112"/>
      <c r="R974" s="1112"/>
      <c r="S974" s="1112"/>
      <c r="T974" s="1112"/>
      <c r="U974" s="1112"/>
      <c r="V974" s="1112"/>
      <c r="W974" s="1112"/>
      <c r="X974" s="1112"/>
    </row>
    <row r="975" spans="1:24">
      <c r="A975" s="699"/>
      <c r="B975" s="114"/>
      <c r="D975" s="1112"/>
      <c r="E975" s="1112"/>
      <c r="F975" s="1112"/>
      <c r="G975" s="1112"/>
      <c r="H975" s="1112"/>
      <c r="I975" s="1112"/>
      <c r="J975" s="1112"/>
      <c r="K975" s="1112"/>
      <c r="L975" s="1112"/>
      <c r="M975" s="1112"/>
      <c r="N975" s="1112"/>
      <c r="O975" s="1112"/>
      <c r="P975" s="1112"/>
      <c r="Q975" s="1112"/>
      <c r="R975" s="1112"/>
      <c r="S975" s="1112"/>
      <c r="T975" s="1112"/>
      <c r="U975" s="1112"/>
      <c r="V975" s="1112"/>
      <c r="W975" s="1112"/>
      <c r="X975" s="1112"/>
    </row>
    <row r="976" spans="1:24">
      <c r="A976" s="699"/>
      <c r="B976" s="114"/>
      <c r="D976" s="1112"/>
      <c r="E976" s="1112"/>
      <c r="F976" s="1112"/>
      <c r="G976" s="1112"/>
      <c r="H976" s="1112"/>
      <c r="I976" s="1112"/>
      <c r="J976" s="1112"/>
      <c r="K976" s="1112"/>
      <c r="L976" s="1112"/>
      <c r="M976" s="1112"/>
      <c r="N976" s="1112"/>
      <c r="O976" s="1112"/>
      <c r="P976" s="1112"/>
      <c r="Q976" s="1112"/>
      <c r="R976" s="1112"/>
      <c r="S976" s="1112"/>
      <c r="T976" s="1112"/>
      <c r="U976" s="1112"/>
      <c r="V976" s="1112"/>
      <c r="W976" s="1112"/>
      <c r="X976" s="1112"/>
    </row>
    <row r="977" spans="1:24">
      <c r="A977" s="699"/>
      <c r="B977" s="114"/>
      <c r="D977" s="1112"/>
      <c r="E977" s="1112"/>
      <c r="F977" s="1112"/>
      <c r="G977" s="1112"/>
      <c r="H977" s="1112"/>
      <c r="I977" s="1112"/>
      <c r="J977" s="1112"/>
      <c r="K977" s="1112"/>
      <c r="L977" s="1112"/>
      <c r="M977" s="1112"/>
      <c r="N977" s="1112"/>
      <c r="O977" s="1112"/>
      <c r="P977" s="1112"/>
      <c r="Q977" s="1112"/>
      <c r="R977" s="1112"/>
      <c r="S977" s="1112"/>
      <c r="T977" s="1112"/>
      <c r="U977" s="1112"/>
      <c r="V977" s="1112"/>
      <c r="W977" s="1112"/>
      <c r="X977" s="1112"/>
    </row>
    <row r="978" spans="1:24">
      <c r="A978" s="699"/>
      <c r="B978" s="114"/>
      <c r="D978" s="1112"/>
      <c r="E978" s="1112"/>
      <c r="F978" s="1112"/>
      <c r="G978" s="1112"/>
      <c r="H978" s="1112"/>
      <c r="I978" s="1112"/>
      <c r="J978" s="1112"/>
      <c r="K978" s="1112"/>
      <c r="L978" s="1112"/>
      <c r="M978" s="1112"/>
      <c r="N978" s="1112"/>
      <c r="O978" s="1112"/>
      <c r="P978" s="1112"/>
      <c r="Q978" s="1112"/>
      <c r="R978" s="1112"/>
      <c r="S978" s="1112"/>
      <c r="T978" s="1112"/>
      <c r="U978" s="1112"/>
      <c r="V978" s="1112"/>
      <c r="W978" s="1112"/>
      <c r="X978" s="1112"/>
    </row>
    <row r="979" spans="1:24">
      <c r="A979" s="699"/>
      <c r="B979" s="114"/>
      <c r="D979" s="1112"/>
      <c r="E979" s="1112"/>
      <c r="F979" s="1112"/>
      <c r="G979" s="1112"/>
      <c r="H979" s="1112"/>
      <c r="I979" s="1112"/>
      <c r="J979" s="1112"/>
      <c r="K979" s="1112"/>
      <c r="L979" s="1112"/>
      <c r="M979" s="1112"/>
      <c r="N979" s="1112"/>
      <c r="O979" s="1112"/>
      <c r="P979" s="1112"/>
      <c r="Q979" s="1112"/>
      <c r="R979" s="1112"/>
      <c r="S979" s="1112"/>
      <c r="T979" s="1112"/>
      <c r="U979" s="1112"/>
      <c r="V979" s="1112"/>
      <c r="W979" s="1112"/>
      <c r="X979" s="1112"/>
    </row>
    <row r="980" spans="1:24">
      <c r="A980" s="699"/>
      <c r="B980" s="114"/>
      <c r="D980" s="1112"/>
      <c r="E980" s="1112"/>
      <c r="F980" s="1112"/>
      <c r="G980" s="1112"/>
      <c r="H980" s="1112"/>
      <c r="I980" s="1112"/>
      <c r="J980" s="1112"/>
      <c r="K980" s="1112"/>
      <c r="L980" s="1112"/>
      <c r="M980" s="1112"/>
      <c r="N980" s="1112"/>
      <c r="O980" s="1112"/>
      <c r="P980" s="1112"/>
      <c r="Q980" s="1112"/>
      <c r="R980" s="1112"/>
      <c r="S980" s="1112"/>
      <c r="T980" s="1112"/>
      <c r="U980" s="1112"/>
      <c r="V980" s="1112"/>
      <c r="W980" s="1112"/>
      <c r="X980" s="1112"/>
    </row>
    <row r="981" spans="1:24">
      <c r="A981" s="699"/>
      <c r="B981" s="114"/>
      <c r="D981" s="1112"/>
      <c r="E981" s="1112"/>
      <c r="F981" s="1112"/>
      <c r="G981" s="1112"/>
      <c r="H981" s="1112"/>
      <c r="I981" s="1112"/>
      <c r="J981" s="1112"/>
      <c r="K981" s="1112"/>
      <c r="L981" s="1112"/>
      <c r="M981" s="1112"/>
      <c r="N981" s="1112"/>
      <c r="O981" s="1112"/>
      <c r="P981" s="1112"/>
      <c r="Q981" s="1112"/>
      <c r="R981" s="1112"/>
      <c r="S981" s="1112"/>
      <c r="T981" s="1112"/>
      <c r="U981" s="1112"/>
      <c r="V981" s="1112"/>
      <c r="W981" s="1112"/>
      <c r="X981" s="1112"/>
    </row>
    <row r="982" spans="1:24">
      <c r="A982" s="699"/>
      <c r="B982" s="114"/>
      <c r="D982" s="1112"/>
      <c r="E982" s="1112"/>
      <c r="F982" s="1112"/>
      <c r="G982" s="1112"/>
      <c r="H982" s="1112"/>
      <c r="I982" s="1112"/>
      <c r="J982" s="1112"/>
      <c r="K982" s="1112"/>
      <c r="L982" s="1112"/>
      <c r="M982" s="1112"/>
      <c r="N982" s="1112"/>
      <c r="O982" s="1112"/>
      <c r="P982" s="1112"/>
      <c r="Q982" s="1112"/>
      <c r="R982" s="1112"/>
      <c r="S982" s="1112"/>
      <c r="T982" s="1112"/>
      <c r="U982" s="1112"/>
      <c r="V982" s="1112"/>
      <c r="W982" s="1112"/>
      <c r="X982" s="1112"/>
    </row>
    <row r="983" spans="1:24">
      <c r="A983" s="699"/>
      <c r="B983" s="114"/>
      <c r="D983" s="1112"/>
      <c r="E983" s="1112"/>
      <c r="F983" s="1112"/>
      <c r="G983" s="1112"/>
      <c r="H983" s="1112"/>
      <c r="I983" s="1112"/>
      <c r="J983" s="1112"/>
      <c r="K983" s="1112"/>
      <c r="L983" s="1112"/>
      <c r="M983" s="1112"/>
      <c r="N983" s="1112"/>
      <c r="O983" s="1112"/>
      <c r="P983" s="1112"/>
      <c r="Q983" s="1112"/>
      <c r="R983" s="1112"/>
      <c r="S983" s="1112"/>
      <c r="T983" s="1112"/>
      <c r="U983" s="1112"/>
      <c r="V983" s="1112"/>
      <c r="W983" s="1112"/>
      <c r="X983" s="1112"/>
    </row>
    <row r="984" spans="1:24">
      <c r="A984" s="699"/>
      <c r="B984" s="114"/>
      <c r="D984" s="1112"/>
      <c r="E984" s="1112"/>
      <c r="F984" s="1112"/>
      <c r="G984" s="1112"/>
      <c r="H984" s="1112"/>
      <c r="I984" s="1112"/>
      <c r="J984" s="1112"/>
      <c r="K984" s="1112"/>
      <c r="L984" s="1112"/>
      <c r="M984" s="1112"/>
      <c r="N984" s="1112"/>
      <c r="O984" s="1112"/>
      <c r="P984" s="1112"/>
      <c r="Q984" s="1112"/>
      <c r="R984" s="1112"/>
      <c r="S984" s="1112"/>
      <c r="T984" s="1112"/>
      <c r="U984" s="1112"/>
      <c r="V984" s="1112"/>
      <c r="W984" s="1112"/>
      <c r="X984" s="1112"/>
    </row>
    <row r="985" spans="1:24">
      <c r="A985" s="699"/>
      <c r="B985" s="114"/>
      <c r="D985" s="1112"/>
      <c r="E985" s="1112"/>
      <c r="F985" s="1112"/>
      <c r="G985" s="1112"/>
      <c r="H985" s="1112"/>
      <c r="I985" s="1112"/>
      <c r="J985" s="1112"/>
      <c r="K985" s="1112"/>
      <c r="L985" s="1112"/>
      <c r="M985" s="1112"/>
      <c r="N985" s="1112"/>
      <c r="O985" s="1112"/>
      <c r="P985" s="1112"/>
      <c r="Q985" s="1112"/>
      <c r="R985" s="1112"/>
      <c r="S985" s="1112"/>
      <c r="T985" s="1112"/>
      <c r="U985" s="1112"/>
      <c r="V985" s="1112"/>
      <c r="W985" s="1112"/>
      <c r="X985" s="1112"/>
    </row>
    <row r="986" spans="1:24">
      <c r="A986" s="699"/>
      <c r="B986" s="114"/>
      <c r="D986" s="1112"/>
      <c r="E986" s="1112"/>
      <c r="F986" s="1112"/>
      <c r="G986" s="1112"/>
      <c r="H986" s="1112"/>
      <c r="I986" s="1112"/>
      <c r="J986" s="1112"/>
      <c r="K986" s="1112"/>
      <c r="L986" s="1112"/>
      <c r="M986" s="1112"/>
      <c r="N986" s="1112"/>
      <c r="O986" s="1112"/>
      <c r="P986" s="1112"/>
      <c r="Q986" s="1112"/>
      <c r="R986" s="1112"/>
      <c r="S986" s="1112"/>
      <c r="T986" s="1112"/>
      <c r="U986" s="1112"/>
      <c r="V986" s="1112"/>
      <c r="W986" s="1112"/>
      <c r="X986" s="1112"/>
    </row>
    <row r="987" spans="1:24">
      <c r="A987" s="699"/>
      <c r="B987" s="114"/>
      <c r="D987" s="1112"/>
      <c r="E987" s="1112"/>
      <c r="F987" s="1112"/>
      <c r="G987" s="1112"/>
      <c r="H987" s="1112"/>
      <c r="I987" s="1112"/>
      <c r="J987" s="1112"/>
      <c r="K987" s="1112"/>
      <c r="L987" s="1112"/>
      <c r="M987" s="1112"/>
      <c r="N987" s="1112"/>
      <c r="O987" s="1112"/>
      <c r="P987" s="1112"/>
      <c r="Q987" s="1112"/>
      <c r="R987" s="1112"/>
      <c r="S987" s="1112"/>
      <c r="T987" s="1112"/>
      <c r="U987" s="1112"/>
      <c r="V987" s="1112"/>
      <c r="W987" s="1112"/>
      <c r="X987" s="1112"/>
    </row>
    <row r="988" spans="1:24">
      <c r="A988" s="699"/>
      <c r="B988" s="114"/>
      <c r="D988" s="1112"/>
      <c r="E988" s="1112"/>
      <c r="F988" s="1112"/>
      <c r="G988" s="1112"/>
      <c r="H988" s="1112"/>
      <c r="I988" s="1112"/>
      <c r="J988" s="1112"/>
      <c r="K988" s="1112"/>
      <c r="L988" s="1112"/>
      <c r="M988" s="1112"/>
      <c r="N988" s="1112"/>
      <c r="O988" s="1112"/>
      <c r="P988" s="1112"/>
      <c r="Q988" s="1112"/>
      <c r="R988" s="1112"/>
      <c r="S988" s="1112"/>
      <c r="T988" s="1112"/>
      <c r="U988" s="1112"/>
      <c r="V988" s="1112"/>
      <c r="W988" s="1112"/>
      <c r="X988" s="1112"/>
    </row>
    <row r="989" spans="1:24">
      <c r="A989" s="699"/>
      <c r="B989" s="114"/>
      <c r="D989" s="1112"/>
      <c r="E989" s="1112"/>
      <c r="F989" s="1112"/>
      <c r="G989" s="1112"/>
      <c r="H989" s="1112"/>
      <c r="I989" s="1112"/>
      <c r="J989" s="1112"/>
      <c r="K989" s="1112"/>
      <c r="L989" s="1112"/>
      <c r="M989" s="1112"/>
      <c r="N989" s="1112"/>
      <c r="O989" s="1112"/>
      <c r="P989" s="1112"/>
      <c r="Q989" s="1112"/>
      <c r="R989" s="1112"/>
      <c r="S989" s="1112"/>
      <c r="T989" s="1112"/>
      <c r="U989" s="1112"/>
      <c r="V989" s="1112"/>
      <c r="W989" s="1112"/>
      <c r="X989" s="1112"/>
    </row>
    <row r="990" spans="1:24">
      <c r="A990" s="699"/>
      <c r="B990" s="114"/>
      <c r="D990" s="1112"/>
      <c r="E990" s="1112"/>
      <c r="F990" s="1112"/>
      <c r="G990" s="1112"/>
      <c r="H990" s="1112"/>
      <c r="I990" s="1112"/>
      <c r="J990" s="1112"/>
      <c r="K990" s="1112"/>
      <c r="L990" s="1112"/>
      <c r="M990" s="1112"/>
      <c r="N990" s="1112"/>
      <c r="O990" s="1112"/>
      <c r="P990" s="1112"/>
      <c r="Q990" s="1112"/>
      <c r="R990" s="1112"/>
      <c r="S990" s="1112"/>
      <c r="T990" s="1112"/>
      <c r="U990" s="1112"/>
      <c r="V990" s="1112"/>
      <c r="W990" s="1112"/>
      <c r="X990" s="1112"/>
    </row>
    <row r="991" spans="1:24">
      <c r="A991" s="699"/>
      <c r="B991" s="114"/>
      <c r="D991" s="1112"/>
      <c r="E991" s="1112"/>
      <c r="F991" s="1112"/>
      <c r="G991" s="1112"/>
      <c r="H991" s="1112"/>
      <c r="I991" s="1112"/>
      <c r="J991" s="1112"/>
      <c r="K991" s="1112"/>
      <c r="L991" s="1112"/>
      <c r="M991" s="1112"/>
      <c r="N991" s="1112"/>
      <c r="O991" s="1112"/>
      <c r="P991" s="1112"/>
      <c r="Q991" s="1112"/>
      <c r="R991" s="1112"/>
      <c r="S991" s="1112"/>
      <c r="T991" s="1112"/>
      <c r="U991" s="1112"/>
      <c r="V991" s="1112"/>
      <c r="W991" s="1112"/>
      <c r="X991" s="1112"/>
    </row>
    <row r="992" spans="1:24">
      <c r="A992" s="699"/>
      <c r="B992" s="114"/>
      <c r="D992" s="1112"/>
      <c r="E992" s="1112"/>
      <c r="F992" s="1112"/>
      <c r="G992" s="1112"/>
      <c r="H992" s="1112"/>
      <c r="I992" s="1112"/>
      <c r="J992" s="1112"/>
      <c r="K992" s="1112"/>
      <c r="L992" s="1112"/>
      <c r="M992" s="1112"/>
      <c r="N992" s="1112"/>
      <c r="O992" s="1112"/>
      <c r="P992" s="1112"/>
      <c r="Q992" s="1112"/>
      <c r="R992" s="1112"/>
      <c r="S992" s="1112"/>
      <c r="T992" s="1112"/>
      <c r="U992" s="1112"/>
      <c r="V992" s="1112"/>
      <c r="W992" s="1112"/>
      <c r="X992" s="1112"/>
    </row>
    <row r="993" spans="1:24">
      <c r="A993" s="699"/>
      <c r="B993" s="114"/>
      <c r="D993" s="1112"/>
      <c r="E993" s="1112"/>
      <c r="F993" s="1112"/>
      <c r="G993" s="1112"/>
      <c r="H993" s="1112"/>
      <c r="I993" s="1112"/>
      <c r="J993" s="1112"/>
      <c r="K993" s="1112"/>
      <c r="L993" s="1112"/>
      <c r="M993" s="1112"/>
      <c r="N993" s="1112"/>
      <c r="O993" s="1112"/>
      <c r="P993" s="1112"/>
      <c r="Q993" s="1112"/>
      <c r="R993" s="1112"/>
      <c r="S993" s="1112"/>
      <c r="T993" s="1112"/>
      <c r="U993" s="1112"/>
      <c r="V993" s="1112"/>
      <c r="W993" s="1112"/>
      <c r="X993" s="1112"/>
    </row>
    <row r="994" spans="1:24">
      <c r="A994" s="699"/>
      <c r="B994" s="114"/>
      <c r="D994" s="1112"/>
      <c r="E994" s="1112"/>
      <c r="F994" s="1112"/>
      <c r="G994" s="1112"/>
      <c r="H994" s="1112"/>
      <c r="I994" s="1112"/>
      <c r="J994" s="1112"/>
      <c r="K994" s="1112"/>
      <c r="L994" s="1112"/>
      <c r="M994" s="1112"/>
      <c r="N994" s="1112"/>
      <c r="O994" s="1112"/>
      <c r="P994" s="1112"/>
      <c r="Q994" s="1112"/>
      <c r="R994" s="1112"/>
      <c r="S994" s="1112"/>
      <c r="T994" s="1112"/>
      <c r="U994" s="1112"/>
      <c r="V994" s="1112"/>
      <c r="W994" s="1112"/>
      <c r="X994" s="1112"/>
    </row>
    <row r="995" spans="1:24">
      <c r="A995" s="699"/>
      <c r="B995" s="114"/>
      <c r="D995" s="1112"/>
      <c r="E995" s="1112"/>
      <c r="F995" s="1112"/>
      <c r="G995" s="1112"/>
      <c r="H995" s="1112"/>
      <c r="I995" s="1112"/>
      <c r="J995" s="1112"/>
      <c r="K995" s="1112"/>
      <c r="L995" s="1112"/>
      <c r="M995" s="1112"/>
      <c r="N995" s="1112"/>
      <c r="O995" s="1112"/>
      <c r="P995" s="1112"/>
      <c r="Q995" s="1112"/>
      <c r="R995" s="1112"/>
      <c r="S995" s="1112"/>
      <c r="T995" s="1112"/>
      <c r="U995" s="1112"/>
      <c r="V995" s="1112"/>
      <c r="W995" s="1112"/>
      <c r="X995" s="1112"/>
    </row>
    <row r="996" spans="1:24">
      <c r="A996" s="699"/>
      <c r="B996" s="114"/>
      <c r="D996" s="1112"/>
      <c r="E996" s="1112"/>
      <c r="F996" s="1112"/>
      <c r="G996" s="1112"/>
      <c r="H996" s="1112"/>
      <c r="I996" s="1112"/>
      <c r="J996" s="1112"/>
      <c r="K996" s="1112"/>
      <c r="L996" s="1112"/>
      <c r="M996" s="1112"/>
      <c r="N996" s="1112"/>
      <c r="O996" s="1112"/>
      <c r="P996" s="1112"/>
      <c r="Q996" s="1112"/>
      <c r="R996" s="1112"/>
      <c r="S996" s="1112"/>
      <c r="T996" s="1112"/>
      <c r="U996" s="1112"/>
      <c r="V996" s="1112"/>
      <c r="W996" s="1112"/>
      <c r="X996" s="1112"/>
    </row>
    <row r="997" spans="1:24">
      <c r="A997" s="699"/>
      <c r="B997" s="114"/>
      <c r="D997" s="1112"/>
      <c r="E997" s="1112"/>
      <c r="F997" s="1112"/>
      <c r="G997" s="1112"/>
      <c r="H997" s="1112"/>
      <c r="I997" s="1112"/>
      <c r="J997" s="1112"/>
      <c r="K997" s="1112"/>
      <c r="L997" s="1112"/>
      <c r="M997" s="1112"/>
      <c r="N997" s="1112"/>
      <c r="O997" s="1112"/>
      <c r="P997" s="1112"/>
      <c r="Q997" s="1112"/>
      <c r="R997" s="1112"/>
      <c r="S997" s="1112"/>
      <c r="T997" s="1112"/>
      <c r="U997" s="1112"/>
      <c r="V997" s="1112"/>
      <c r="W997" s="1112"/>
      <c r="X997" s="1112"/>
    </row>
    <row r="998" spans="1:24">
      <c r="A998" s="699"/>
      <c r="B998" s="114"/>
      <c r="D998" s="1112"/>
      <c r="E998" s="1112"/>
      <c r="F998" s="1112"/>
      <c r="G998" s="1112"/>
      <c r="H998" s="1112"/>
      <c r="I998" s="1112"/>
      <c r="J998" s="1112"/>
      <c r="K998" s="1112"/>
      <c r="L998" s="1112"/>
      <c r="M998" s="1112"/>
      <c r="N998" s="1112"/>
      <c r="O998" s="1112"/>
      <c r="P998" s="1112"/>
      <c r="Q998" s="1112"/>
      <c r="R998" s="1112"/>
      <c r="S998" s="1112"/>
      <c r="T998" s="1112"/>
      <c r="U998" s="1112"/>
      <c r="V998" s="1112"/>
      <c r="W998" s="1112"/>
      <c r="X998" s="1112"/>
    </row>
    <row r="999" spans="1:24">
      <c r="A999" s="699"/>
      <c r="B999" s="114"/>
      <c r="D999" s="1112"/>
      <c r="E999" s="1112"/>
      <c r="F999" s="1112"/>
      <c r="G999" s="1112"/>
      <c r="H999" s="1112"/>
      <c r="I999" s="1112"/>
      <c r="J999" s="1112"/>
      <c r="K999" s="1112"/>
      <c r="L999" s="1112"/>
      <c r="M999" s="1112"/>
      <c r="N999" s="1112"/>
      <c r="O999" s="1112"/>
      <c r="P999" s="1112"/>
      <c r="Q999" s="1112"/>
      <c r="R999" s="1112"/>
      <c r="S999" s="1112"/>
      <c r="T999" s="1112"/>
      <c r="U999" s="1112"/>
      <c r="V999" s="1112"/>
      <c r="W999" s="1112"/>
      <c r="X999" s="1112"/>
    </row>
    <row r="1000" spans="1:24">
      <c r="A1000" s="699"/>
      <c r="B1000" s="114"/>
      <c r="D1000" s="1112"/>
      <c r="E1000" s="1112"/>
      <c r="F1000" s="1112"/>
      <c r="G1000" s="1112"/>
      <c r="H1000" s="1112"/>
      <c r="I1000" s="1112"/>
      <c r="J1000" s="1112"/>
      <c r="K1000" s="1112"/>
      <c r="L1000" s="1112"/>
      <c r="M1000" s="1112"/>
      <c r="N1000" s="1112"/>
      <c r="O1000" s="1112"/>
      <c r="P1000" s="1112"/>
      <c r="Q1000" s="1112"/>
      <c r="R1000" s="1112"/>
      <c r="S1000" s="1112"/>
      <c r="T1000" s="1112"/>
      <c r="U1000" s="1112"/>
      <c r="V1000" s="1112"/>
      <c r="W1000" s="1112"/>
      <c r="X1000" s="1112"/>
    </row>
    <row r="1001" spans="1:24">
      <c r="A1001" s="699"/>
      <c r="B1001" s="114"/>
      <c r="D1001" s="1112"/>
      <c r="E1001" s="1112"/>
      <c r="F1001" s="1112"/>
      <c r="G1001" s="1112"/>
      <c r="H1001" s="1112"/>
      <c r="I1001" s="1112"/>
      <c r="J1001" s="1112"/>
      <c r="K1001" s="1112"/>
      <c r="L1001" s="1112"/>
      <c r="M1001" s="1112"/>
      <c r="N1001" s="1112"/>
      <c r="O1001" s="1112"/>
      <c r="P1001" s="1112"/>
      <c r="Q1001" s="1112"/>
      <c r="R1001" s="1112"/>
      <c r="S1001" s="1112"/>
      <c r="T1001" s="1112"/>
      <c r="U1001" s="1112"/>
      <c r="V1001" s="1112"/>
      <c r="W1001" s="1112"/>
      <c r="X1001" s="1112"/>
    </row>
    <row r="1002" spans="1:24">
      <c r="A1002" s="699"/>
      <c r="B1002" s="114"/>
      <c r="D1002" s="1112"/>
      <c r="E1002" s="1112"/>
      <c r="F1002" s="1112"/>
      <c r="G1002" s="1112"/>
      <c r="H1002" s="1112"/>
      <c r="I1002" s="1112"/>
      <c r="J1002" s="1112"/>
      <c r="K1002" s="1112"/>
      <c r="L1002" s="1112"/>
      <c r="M1002" s="1112"/>
      <c r="N1002" s="1112"/>
      <c r="O1002" s="1112"/>
      <c r="P1002" s="1112"/>
      <c r="Q1002" s="1112"/>
      <c r="R1002" s="1112"/>
      <c r="S1002" s="1112"/>
      <c r="T1002" s="1112"/>
      <c r="U1002" s="1112"/>
      <c r="V1002" s="1112"/>
      <c r="W1002" s="1112"/>
      <c r="X1002" s="1112"/>
    </row>
    <row r="1003" spans="1:24">
      <c r="A1003" s="699"/>
      <c r="B1003" s="114"/>
      <c r="D1003" s="1112"/>
      <c r="E1003" s="1112"/>
      <c r="F1003" s="1112"/>
      <c r="G1003" s="1112"/>
      <c r="H1003" s="1112"/>
      <c r="I1003" s="1112"/>
      <c r="J1003" s="1112"/>
      <c r="K1003" s="1112"/>
      <c r="L1003" s="1112"/>
      <c r="M1003" s="1112"/>
      <c r="N1003" s="1112"/>
      <c r="O1003" s="1112"/>
      <c r="P1003" s="1112"/>
      <c r="Q1003" s="1112"/>
      <c r="R1003" s="1112"/>
      <c r="S1003" s="1112"/>
      <c r="T1003" s="1112"/>
      <c r="U1003" s="1112"/>
      <c r="V1003" s="1112"/>
      <c r="W1003" s="1112"/>
      <c r="X1003" s="1112"/>
    </row>
    <row r="1004" spans="1:24">
      <c r="A1004" s="699"/>
      <c r="B1004" s="114"/>
      <c r="D1004" s="1112"/>
      <c r="E1004" s="1112"/>
      <c r="F1004" s="1112"/>
      <c r="G1004" s="1112"/>
      <c r="H1004" s="1112"/>
      <c r="I1004" s="1112"/>
      <c r="J1004" s="1112"/>
      <c r="K1004" s="1112"/>
      <c r="L1004" s="1112"/>
      <c r="M1004" s="1112"/>
      <c r="N1004" s="1112"/>
      <c r="O1004" s="1112"/>
      <c r="P1004" s="1112"/>
      <c r="Q1004" s="1112"/>
      <c r="R1004" s="1112"/>
      <c r="S1004" s="1112"/>
      <c r="T1004" s="1112"/>
      <c r="U1004" s="1112"/>
      <c r="V1004" s="1112"/>
      <c r="W1004" s="1112"/>
      <c r="X1004" s="1112"/>
    </row>
    <row r="1005" spans="1:24">
      <c r="A1005" s="699"/>
      <c r="B1005" s="114"/>
      <c r="D1005" s="1112"/>
      <c r="E1005" s="1112"/>
      <c r="F1005" s="1112"/>
      <c r="G1005" s="1112"/>
      <c r="H1005" s="1112"/>
      <c r="I1005" s="1112"/>
      <c r="J1005" s="1112"/>
      <c r="K1005" s="1112"/>
      <c r="L1005" s="1112"/>
      <c r="M1005" s="1112"/>
      <c r="N1005" s="1112"/>
      <c r="O1005" s="1112"/>
      <c r="P1005" s="1112"/>
      <c r="Q1005" s="1112"/>
      <c r="R1005" s="1112"/>
      <c r="S1005" s="1112"/>
      <c r="T1005" s="1112"/>
      <c r="U1005" s="1112"/>
      <c r="V1005" s="1112"/>
      <c r="W1005" s="1112"/>
      <c r="X1005" s="1112"/>
    </row>
    <row r="1006" spans="1:24">
      <c r="A1006" s="699"/>
      <c r="B1006" s="114"/>
      <c r="D1006" s="1112"/>
      <c r="E1006" s="1112"/>
      <c r="F1006" s="1112"/>
      <c r="G1006" s="1112"/>
      <c r="H1006" s="1112"/>
      <c r="I1006" s="1112"/>
      <c r="J1006" s="1112"/>
      <c r="K1006" s="1112"/>
      <c r="L1006" s="1112"/>
      <c r="M1006" s="1112"/>
      <c r="N1006" s="1112"/>
      <c r="O1006" s="1112"/>
      <c r="P1006" s="1112"/>
      <c r="Q1006" s="1112"/>
      <c r="R1006" s="1112"/>
      <c r="S1006" s="1112"/>
      <c r="T1006" s="1112"/>
      <c r="U1006" s="1112"/>
      <c r="V1006" s="1112"/>
      <c r="W1006" s="1112"/>
      <c r="X1006" s="1112"/>
    </row>
    <row r="1007" spans="1:24">
      <c r="A1007" s="699"/>
      <c r="B1007" s="114"/>
      <c r="D1007" s="1112"/>
      <c r="E1007" s="1112"/>
      <c r="F1007" s="1112"/>
      <c r="G1007" s="1112"/>
      <c r="H1007" s="1112"/>
      <c r="I1007" s="1112"/>
      <c r="J1007" s="1112"/>
      <c r="K1007" s="1112"/>
      <c r="L1007" s="1112"/>
      <c r="M1007" s="1112"/>
      <c r="N1007" s="1112"/>
      <c r="O1007" s="1112"/>
      <c r="P1007" s="1112"/>
      <c r="Q1007" s="1112"/>
      <c r="R1007" s="1112"/>
      <c r="S1007" s="1112"/>
      <c r="T1007" s="1112"/>
      <c r="U1007" s="1112"/>
      <c r="V1007" s="1112"/>
      <c r="W1007" s="1112"/>
      <c r="X1007" s="1112"/>
    </row>
    <row r="1008" spans="1:24">
      <c r="A1008" s="699"/>
      <c r="B1008" s="114"/>
      <c r="D1008" s="1112"/>
      <c r="E1008" s="1112"/>
      <c r="F1008" s="1112"/>
      <c r="G1008" s="1112"/>
      <c r="H1008" s="1112"/>
      <c r="I1008" s="1112"/>
      <c r="J1008" s="1112"/>
      <c r="K1008" s="1112"/>
      <c r="L1008" s="1112"/>
      <c r="M1008" s="1112"/>
      <c r="N1008" s="1112"/>
      <c r="O1008" s="1112"/>
      <c r="P1008" s="1112"/>
      <c r="Q1008" s="1112"/>
      <c r="R1008" s="1112"/>
      <c r="S1008" s="1112"/>
      <c r="T1008" s="1112"/>
      <c r="U1008" s="1112"/>
      <c r="V1008" s="1112"/>
      <c r="W1008" s="1112"/>
      <c r="X1008" s="1112"/>
    </row>
    <row r="1009" spans="1:24">
      <c r="A1009" s="699"/>
      <c r="B1009" s="114"/>
      <c r="D1009" s="1112"/>
      <c r="E1009" s="1112"/>
      <c r="F1009" s="1112"/>
      <c r="G1009" s="1112"/>
      <c r="H1009" s="1112"/>
      <c r="I1009" s="1112"/>
      <c r="J1009" s="1112"/>
      <c r="K1009" s="1112"/>
      <c r="L1009" s="1112"/>
      <c r="M1009" s="1112"/>
      <c r="N1009" s="1112"/>
      <c r="O1009" s="1112"/>
      <c r="P1009" s="1112"/>
      <c r="Q1009" s="1112"/>
      <c r="R1009" s="1112"/>
      <c r="S1009" s="1112"/>
      <c r="T1009" s="1112"/>
      <c r="U1009" s="1112"/>
      <c r="V1009" s="1112"/>
      <c r="W1009" s="1112"/>
      <c r="X1009" s="1112"/>
    </row>
    <row r="1010" spans="1:24">
      <c r="A1010" s="699"/>
      <c r="B1010" s="114"/>
      <c r="D1010" s="1112"/>
      <c r="E1010" s="1112"/>
      <c r="F1010" s="1112"/>
      <c r="G1010" s="1112"/>
      <c r="H1010" s="1112"/>
      <c r="I1010" s="1112"/>
      <c r="J1010" s="1112"/>
      <c r="K1010" s="1112"/>
      <c r="L1010" s="1112"/>
      <c r="M1010" s="1112"/>
      <c r="N1010" s="1112"/>
      <c r="O1010" s="1112"/>
      <c r="P1010" s="1112"/>
      <c r="Q1010" s="1112"/>
      <c r="R1010" s="1112"/>
      <c r="S1010" s="1112"/>
      <c r="T1010" s="1112"/>
      <c r="U1010" s="1112"/>
      <c r="V1010" s="1112"/>
      <c r="W1010" s="1112"/>
      <c r="X1010" s="1112"/>
    </row>
    <row r="1011" spans="1:24">
      <c r="A1011" s="699"/>
      <c r="B1011" s="114"/>
      <c r="D1011" s="1112"/>
      <c r="E1011" s="1112"/>
      <c r="F1011" s="1112"/>
      <c r="G1011" s="1112"/>
      <c r="H1011" s="1112"/>
      <c r="I1011" s="1112"/>
      <c r="J1011" s="1112"/>
      <c r="K1011" s="1112"/>
      <c r="L1011" s="1112"/>
      <c r="M1011" s="1112"/>
      <c r="N1011" s="1112"/>
      <c r="O1011" s="1112"/>
      <c r="P1011" s="1112"/>
      <c r="Q1011" s="1112"/>
      <c r="R1011" s="1112"/>
      <c r="S1011" s="1112"/>
      <c r="T1011" s="1112"/>
      <c r="U1011" s="1112"/>
      <c r="V1011" s="1112"/>
      <c r="W1011" s="1112"/>
      <c r="X1011" s="1112"/>
    </row>
    <row r="1012" spans="1:24">
      <c r="A1012" s="699"/>
      <c r="B1012" s="114"/>
      <c r="D1012" s="1112"/>
      <c r="E1012" s="1112"/>
      <c r="F1012" s="1112"/>
      <c r="G1012" s="1112"/>
      <c r="H1012" s="1112"/>
      <c r="I1012" s="1112"/>
      <c r="J1012" s="1112"/>
      <c r="K1012" s="1112"/>
      <c r="L1012" s="1112"/>
      <c r="M1012" s="1112"/>
      <c r="N1012" s="1112"/>
      <c r="O1012" s="1112"/>
      <c r="P1012" s="1112"/>
      <c r="Q1012" s="1112"/>
      <c r="R1012" s="1112"/>
      <c r="S1012" s="1112"/>
      <c r="T1012" s="1112"/>
      <c r="U1012" s="1112"/>
      <c r="V1012" s="1112"/>
      <c r="W1012" s="1112"/>
      <c r="X1012" s="1112"/>
    </row>
    <row r="1013" spans="1:24">
      <c r="A1013" s="699"/>
      <c r="B1013" s="114"/>
      <c r="D1013" s="1112"/>
      <c r="E1013" s="1112"/>
      <c r="F1013" s="1112"/>
      <c r="G1013" s="1112"/>
      <c r="H1013" s="1112"/>
      <c r="I1013" s="1112"/>
      <c r="J1013" s="1112"/>
      <c r="K1013" s="1112"/>
      <c r="L1013" s="1112"/>
      <c r="M1013" s="1112"/>
      <c r="N1013" s="1112"/>
      <c r="O1013" s="1112"/>
      <c r="P1013" s="1112"/>
      <c r="Q1013" s="1112"/>
      <c r="R1013" s="1112"/>
      <c r="S1013" s="1112"/>
      <c r="T1013" s="1112"/>
      <c r="U1013" s="1112"/>
      <c r="V1013" s="1112"/>
      <c r="W1013" s="1112"/>
      <c r="X1013" s="1112"/>
    </row>
    <row r="1014" spans="1:24">
      <c r="A1014" s="699"/>
      <c r="B1014" s="114"/>
      <c r="D1014" s="1112"/>
      <c r="E1014" s="1112"/>
      <c r="F1014" s="1112"/>
      <c r="G1014" s="1112"/>
      <c r="H1014" s="1112"/>
      <c r="I1014" s="1112"/>
      <c r="J1014" s="1112"/>
      <c r="K1014" s="1112"/>
      <c r="L1014" s="1112"/>
      <c r="M1014" s="1112"/>
      <c r="N1014" s="1112"/>
      <c r="O1014" s="1112"/>
      <c r="P1014" s="1112"/>
      <c r="Q1014" s="1112"/>
      <c r="R1014" s="1112"/>
      <c r="S1014" s="1112"/>
      <c r="T1014" s="1112"/>
      <c r="U1014" s="1112"/>
      <c r="V1014" s="1112"/>
      <c r="W1014" s="1112"/>
      <c r="X1014" s="1112"/>
    </row>
    <row r="1015" spans="1:24">
      <c r="A1015" s="699"/>
      <c r="B1015" s="114"/>
      <c r="D1015" s="1112"/>
      <c r="E1015" s="1112"/>
      <c r="F1015" s="1112"/>
      <c r="G1015" s="1112"/>
      <c r="H1015" s="1112"/>
      <c r="I1015" s="1112"/>
      <c r="J1015" s="1112"/>
      <c r="K1015" s="1112"/>
      <c r="L1015" s="1112"/>
      <c r="M1015" s="1112"/>
      <c r="N1015" s="1112"/>
      <c r="O1015" s="1112"/>
      <c r="P1015" s="1112"/>
      <c r="Q1015" s="1112"/>
      <c r="R1015" s="1112"/>
      <c r="S1015" s="1112"/>
      <c r="T1015" s="1112"/>
      <c r="U1015" s="1112"/>
      <c r="V1015" s="1112"/>
      <c r="W1015" s="1112"/>
      <c r="X1015" s="1112"/>
    </row>
    <row r="1016" spans="1:24">
      <c r="A1016" s="699"/>
      <c r="B1016" s="114"/>
      <c r="D1016" s="1112"/>
      <c r="E1016" s="1112"/>
      <c r="F1016" s="1112"/>
      <c r="G1016" s="1112"/>
      <c r="H1016" s="1112"/>
      <c r="I1016" s="1112"/>
      <c r="J1016" s="1112"/>
      <c r="K1016" s="1112"/>
      <c r="L1016" s="1112"/>
      <c r="M1016" s="1112"/>
      <c r="N1016" s="1112"/>
      <c r="O1016" s="1112"/>
      <c r="P1016" s="1112"/>
      <c r="Q1016" s="1112"/>
      <c r="R1016" s="1112"/>
      <c r="S1016" s="1112"/>
      <c r="T1016" s="1112"/>
      <c r="U1016" s="1112"/>
      <c r="V1016" s="1112"/>
      <c r="W1016" s="1112"/>
      <c r="X1016" s="1112"/>
    </row>
    <row r="1017" spans="1:24">
      <c r="A1017" s="699"/>
      <c r="B1017" s="114"/>
      <c r="D1017" s="1112"/>
      <c r="E1017" s="1112"/>
      <c r="F1017" s="1112"/>
      <c r="G1017" s="1112"/>
      <c r="H1017" s="1112"/>
      <c r="I1017" s="1112"/>
      <c r="J1017" s="1112"/>
      <c r="K1017" s="1112"/>
      <c r="L1017" s="1112"/>
      <c r="M1017" s="1112"/>
      <c r="N1017" s="1112"/>
      <c r="O1017" s="1112"/>
      <c r="P1017" s="1112"/>
      <c r="Q1017" s="1112"/>
      <c r="R1017" s="1112"/>
      <c r="S1017" s="1112"/>
      <c r="T1017" s="1112"/>
      <c r="U1017" s="1112"/>
      <c r="V1017" s="1112"/>
      <c r="W1017" s="1112"/>
      <c r="X1017" s="1112"/>
    </row>
    <row r="1018" spans="1:24">
      <c r="A1018" s="699"/>
      <c r="B1018" s="114"/>
      <c r="D1018" s="1112"/>
      <c r="E1018" s="1112"/>
      <c r="F1018" s="1112"/>
      <c r="G1018" s="1112"/>
      <c r="H1018" s="1112"/>
      <c r="I1018" s="1112"/>
      <c r="J1018" s="1112"/>
      <c r="K1018" s="1112"/>
      <c r="L1018" s="1112"/>
      <c r="M1018" s="1112"/>
      <c r="N1018" s="1112"/>
      <c r="O1018" s="1112"/>
      <c r="P1018" s="1112"/>
      <c r="Q1018" s="1112"/>
      <c r="R1018" s="1112"/>
      <c r="S1018" s="1112"/>
      <c r="T1018" s="1112"/>
      <c r="U1018" s="1112"/>
      <c r="V1018" s="1112"/>
      <c r="W1018" s="1112"/>
      <c r="X1018" s="1112"/>
    </row>
    <row r="1019" spans="1:24">
      <c r="A1019" s="699"/>
      <c r="B1019" s="114"/>
      <c r="D1019" s="1112"/>
      <c r="E1019" s="1112"/>
      <c r="F1019" s="1112"/>
      <c r="G1019" s="1112"/>
      <c r="H1019" s="1112"/>
      <c r="I1019" s="1112"/>
      <c r="J1019" s="1112"/>
      <c r="K1019" s="1112"/>
      <c r="L1019" s="1112"/>
      <c r="M1019" s="1112"/>
      <c r="N1019" s="1112"/>
      <c r="O1019" s="1112"/>
      <c r="P1019" s="1112"/>
      <c r="Q1019" s="1112"/>
      <c r="R1019" s="1112"/>
      <c r="S1019" s="1112"/>
      <c r="T1019" s="1112"/>
      <c r="U1019" s="1112"/>
      <c r="V1019" s="1112"/>
      <c r="W1019" s="1112"/>
      <c r="X1019" s="1112"/>
    </row>
    <row r="1020" spans="1:24">
      <c r="A1020" s="699"/>
      <c r="B1020" s="114"/>
      <c r="D1020" s="1112"/>
      <c r="E1020" s="1112"/>
      <c r="F1020" s="1112"/>
      <c r="G1020" s="1112"/>
      <c r="H1020" s="1112"/>
      <c r="I1020" s="1112"/>
      <c r="J1020" s="1112"/>
      <c r="K1020" s="1112"/>
      <c r="L1020" s="1112"/>
      <c r="M1020" s="1112"/>
      <c r="N1020" s="1112"/>
      <c r="O1020" s="1112"/>
      <c r="P1020" s="1112"/>
      <c r="Q1020" s="1112"/>
      <c r="R1020" s="1112"/>
      <c r="S1020" s="1112"/>
      <c r="T1020" s="1112"/>
      <c r="U1020" s="1112"/>
      <c r="V1020" s="1112"/>
      <c r="W1020" s="1112"/>
      <c r="X1020" s="1112"/>
    </row>
    <row r="1021" spans="1:24">
      <c r="A1021" s="699"/>
      <c r="B1021" s="114"/>
      <c r="D1021" s="1112"/>
      <c r="E1021" s="1112"/>
      <c r="F1021" s="1112"/>
      <c r="G1021" s="1112"/>
      <c r="H1021" s="1112"/>
      <c r="I1021" s="1112"/>
      <c r="J1021" s="1112"/>
      <c r="K1021" s="1112"/>
      <c r="L1021" s="1112"/>
      <c r="M1021" s="1112"/>
      <c r="N1021" s="1112"/>
      <c r="O1021" s="1112"/>
      <c r="P1021" s="1112"/>
      <c r="Q1021" s="1112"/>
      <c r="R1021" s="1112"/>
      <c r="S1021" s="1112"/>
      <c r="T1021" s="1112"/>
      <c r="U1021" s="1112"/>
      <c r="V1021" s="1112"/>
      <c r="W1021" s="1112"/>
      <c r="X1021" s="1112"/>
    </row>
    <row r="1022" spans="1:24">
      <c r="A1022" s="699"/>
      <c r="B1022" s="114"/>
      <c r="D1022" s="1112"/>
      <c r="E1022" s="1112"/>
      <c r="F1022" s="1112"/>
      <c r="G1022" s="1112"/>
      <c r="H1022" s="1112"/>
      <c r="I1022" s="1112"/>
      <c r="J1022" s="1112"/>
      <c r="K1022" s="1112"/>
      <c r="L1022" s="1112"/>
      <c r="M1022" s="1112"/>
      <c r="N1022" s="1112"/>
      <c r="O1022" s="1112"/>
      <c r="P1022" s="1112"/>
      <c r="Q1022" s="1112"/>
      <c r="R1022" s="1112"/>
      <c r="S1022" s="1112"/>
      <c r="T1022" s="1112"/>
      <c r="U1022" s="1112"/>
      <c r="V1022" s="1112"/>
      <c r="W1022" s="1112"/>
      <c r="X1022" s="1112"/>
    </row>
    <row r="1023" spans="1:24">
      <c r="A1023" s="699"/>
      <c r="B1023" s="114"/>
      <c r="D1023" s="1112"/>
      <c r="E1023" s="1112"/>
      <c r="F1023" s="1112"/>
      <c r="G1023" s="1112"/>
      <c r="H1023" s="1112"/>
      <c r="I1023" s="1112"/>
      <c r="J1023" s="1112"/>
      <c r="K1023" s="1112"/>
      <c r="L1023" s="1112"/>
      <c r="M1023" s="1112"/>
      <c r="N1023" s="1112"/>
      <c r="O1023" s="1112"/>
      <c r="P1023" s="1112"/>
      <c r="Q1023" s="1112"/>
      <c r="R1023" s="1112"/>
      <c r="S1023" s="1112"/>
      <c r="T1023" s="1112"/>
      <c r="U1023" s="1112"/>
      <c r="V1023" s="1112"/>
      <c r="W1023" s="1112"/>
      <c r="X1023" s="1112"/>
    </row>
    <row r="1024" spans="1:24">
      <c r="A1024" s="699"/>
      <c r="B1024" s="114"/>
      <c r="D1024" s="1112"/>
      <c r="E1024" s="1112"/>
      <c r="F1024" s="1112"/>
      <c r="G1024" s="1112"/>
      <c r="H1024" s="1112"/>
      <c r="I1024" s="1112"/>
      <c r="J1024" s="1112"/>
      <c r="K1024" s="1112"/>
      <c r="L1024" s="1112"/>
      <c r="M1024" s="1112"/>
      <c r="N1024" s="1112"/>
      <c r="O1024" s="1112"/>
      <c r="P1024" s="1112"/>
      <c r="Q1024" s="1112"/>
      <c r="R1024" s="1112"/>
      <c r="S1024" s="1112"/>
      <c r="T1024" s="1112"/>
      <c r="U1024" s="1112"/>
      <c r="V1024" s="1112"/>
      <c r="W1024" s="1112"/>
      <c r="X1024" s="1112"/>
    </row>
    <row r="1025" spans="1:24">
      <c r="A1025" s="699"/>
      <c r="B1025" s="114"/>
      <c r="D1025" s="1112"/>
      <c r="E1025" s="1112"/>
      <c r="F1025" s="1112"/>
      <c r="G1025" s="1112"/>
      <c r="H1025" s="1112"/>
      <c r="I1025" s="1112"/>
      <c r="J1025" s="1112"/>
      <c r="K1025" s="1112"/>
      <c r="L1025" s="1112"/>
      <c r="M1025" s="1112"/>
      <c r="N1025" s="1112"/>
      <c r="O1025" s="1112"/>
      <c r="P1025" s="1112"/>
      <c r="Q1025" s="1112"/>
      <c r="R1025" s="1112"/>
      <c r="S1025" s="1112"/>
      <c r="T1025" s="1112"/>
      <c r="U1025" s="1112"/>
      <c r="V1025" s="1112"/>
      <c r="W1025" s="1112"/>
      <c r="X1025" s="1112"/>
    </row>
    <row r="1026" spans="1:24">
      <c r="A1026" s="699"/>
      <c r="B1026" s="114"/>
      <c r="D1026" s="1112"/>
      <c r="E1026" s="1112"/>
      <c r="F1026" s="1112"/>
      <c r="G1026" s="1112"/>
      <c r="H1026" s="1112"/>
      <c r="I1026" s="1112"/>
      <c r="J1026" s="1112"/>
      <c r="K1026" s="1112"/>
      <c r="L1026" s="1112"/>
      <c r="M1026" s="1112"/>
      <c r="N1026" s="1112"/>
      <c r="O1026" s="1112"/>
      <c r="P1026" s="1112"/>
      <c r="Q1026" s="1112"/>
      <c r="R1026" s="1112"/>
      <c r="S1026" s="1112"/>
      <c r="T1026" s="1112"/>
      <c r="U1026" s="1112"/>
      <c r="V1026" s="1112"/>
      <c r="W1026" s="1112"/>
      <c r="X1026" s="1112"/>
    </row>
    <row r="1027" spans="1:24">
      <c r="A1027" s="699"/>
      <c r="B1027" s="114"/>
      <c r="D1027" s="1112"/>
      <c r="E1027" s="1112"/>
      <c r="F1027" s="1112"/>
      <c r="G1027" s="1112"/>
      <c r="H1027" s="1112"/>
      <c r="I1027" s="1112"/>
      <c r="J1027" s="1112"/>
      <c r="K1027" s="1112"/>
      <c r="L1027" s="1112"/>
      <c r="M1027" s="1112"/>
      <c r="N1027" s="1112"/>
      <c r="O1027" s="1112"/>
      <c r="P1027" s="1112"/>
      <c r="Q1027" s="1112"/>
      <c r="R1027" s="1112"/>
      <c r="S1027" s="1112"/>
      <c r="T1027" s="1112"/>
      <c r="U1027" s="1112"/>
      <c r="V1027" s="1112"/>
      <c r="W1027" s="1112"/>
      <c r="X1027" s="1112"/>
    </row>
    <row r="1028" spans="1:24">
      <c r="A1028" s="699"/>
      <c r="B1028" s="114"/>
      <c r="D1028" s="1112"/>
      <c r="E1028" s="1112"/>
      <c r="F1028" s="1112"/>
      <c r="G1028" s="1112"/>
      <c r="H1028" s="1112"/>
      <c r="I1028" s="1112"/>
      <c r="J1028" s="1112"/>
      <c r="K1028" s="1112"/>
      <c r="L1028" s="1112"/>
      <c r="M1028" s="1112"/>
      <c r="N1028" s="1112"/>
      <c r="O1028" s="1112"/>
      <c r="P1028" s="1112"/>
      <c r="Q1028" s="1112"/>
      <c r="R1028" s="1112"/>
      <c r="S1028" s="1112"/>
      <c r="T1028" s="1112"/>
      <c r="U1028" s="1112"/>
      <c r="V1028" s="1112"/>
      <c r="W1028" s="1112"/>
      <c r="X1028" s="1112"/>
    </row>
    <row r="1029" spans="1:24">
      <c r="A1029" s="699"/>
      <c r="B1029" s="114"/>
      <c r="D1029" s="1112"/>
      <c r="E1029" s="1112"/>
      <c r="F1029" s="1112"/>
      <c r="G1029" s="1112"/>
      <c r="H1029" s="1112"/>
      <c r="I1029" s="1112"/>
      <c r="J1029" s="1112"/>
      <c r="K1029" s="1112"/>
      <c r="L1029" s="1112"/>
      <c r="M1029" s="1112"/>
      <c r="N1029" s="1112"/>
      <c r="O1029" s="1112"/>
      <c r="P1029" s="1112"/>
      <c r="Q1029" s="1112"/>
      <c r="R1029" s="1112"/>
      <c r="S1029" s="1112"/>
      <c r="T1029" s="1112"/>
      <c r="U1029" s="1112"/>
      <c r="V1029" s="1112"/>
      <c r="W1029" s="1112"/>
      <c r="X1029" s="1112"/>
    </row>
    <row r="1030" spans="1:24">
      <c r="A1030" s="699"/>
      <c r="B1030" s="114"/>
      <c r="D1030" s="1112"/>
      <c r="E1030" s="1112"/>
      <c r="F1030" s="1112"/>
      <c r="G1030" s="1112"/>
      <c r="H1030" s="1112"/>
      <c r="I1030" s="1112"/>
      <c r="J1030" s="1112"/>
      <c r="K1030" s="1112"/>
      <c r="L1030" s="1112"/>
      <c r="M1030" s="1112"/>
      <c r="N1030" s="1112"/>
      <c r="O1030" s="1112"/>
      <c r="P1030" s="1112"/>
      <c r="Q1030" s="1112"/>
      <c r="R1030" s="1112"/>
      <c r="S1030" s="1112"/>
      <c r="T1030" s="1112"/>
      <c r="U1030" s="1112"/>
      <c r="V1030" s="1112"/>
      <c r="W1030" s="1112"/>
      <c r="X1030" s="1112"/>
    </row>
    <row r="1031" spans="1:24">
      <c r="A1031" s="699"/>
      <c r="B1031" s="114"/>
      <c r="D1031" s="1112"/>
      <c r="E1031" s="1112"/>
      <c r="F1031" s="1112"/>
      <c r="G1031" s="1112"/>
      <c r="H1031" s="1112"/>
      <c r="I1031" s="1112"/>
      <c r="J1031" s="1112"/>
      <c r="K1031" s="1112"/>
      <c r="L1031" s="1112"/>
      <c r="M1031" s="1112"/>
      <c r="N1031" s="1112"/>
      <c r="O1031" s="1112"/>
      <c r="P1031" s="1112"/>
      <c r="Q1031" s="1112"/>
      <c r="R1031" s="1112"/>
      <c r="S1031" s="1112"/>
      <c r="T1031" s="1112"/>
      <c r="U1031" s="1112"/>
      <c r="V1031" s="1112"/>
      <c r="W1031" s="1112"/>
      <c r="X1031" s="1112"/>
    </row>
    <row r="1032" spans="1:24">
      <c r="A1032" s="699"/>
      <c r="B1032" s="114"/>
      <c r="D1032" s="1112"/>
      <c r="E1032" s="1112"/>
      <c r="F1032" s="1112"/>
      <c r="G1032" s="1112"/>
      <c r="H1032" s="1112"/>
      <c r="I1032" s="1112"/>
      <c r="J1032" s="1112"/>
      <c r="K1032" s="1112"/>
      <c r="L1032" s="1112"/>
      <c r="M1032" s="1112"/>
      <c r="N1032" s="1112"/>
      <c r="O1032" s="1112"/>
      <c r="P1032" s="1112"/>
      <c r="Q1032" s="1112"/>
      <c r="R1032" s="1112"/>
      <c r="S1032" s="1112"/>
      <c r="T1032" s="1112"/>
      <c r="U1032" s="1112"/>
      <c r="V1032" s="1112"/>
      <c r="W1032" s="1112"/>
      <c r="X1032" s="1112"/>
    </row>
    <row r="1033" spans="1:24">
      <c r="A1033" s="699"/>
      <c r="B1033" s="114"/>
      <c r="D1033" s="1112"/>
      <c r="E1033" s="1112"/>
      <c r="F1033" s="1112"/>
      <c r="G1033" s="1112"/>
      <c r="H1033" s="1112"/>
      <c r="I1033" s="1112"/>
      <c r="J1033" s="1112"/>
      <c r="K1033" s="1112"/>
      <c r="L1033" s="1112"/>
      <c r="M1033" s="1112"/>
      <c r="N1033" s="1112"/>
      <c r="O1033" s="1112"/>
      <c r="P1033" s="1112"/>
      <c r="Q1033" s="1112"/>
      <c r="R1033" s="1112"/>
      <c r="S1033" s="1112"/>
      <c r="T1033" s="1112"/>
      <c r="U1033" s="1112"/>
      <c r="V1033" s="1112"/>
      <c r="W1033" s="1112"/>
      <c r="X1033" s="1112"/>
    </row>
    <row r="1034" spans="1:24">
      <c r="A1034" s="699"/>
      <c r="B1034" s="114"/>
      <c r="D1034" s="1112"/>
      <c r="E1034" s="1112"/>
      <c r="F1034" s="1112"/>
      <c r="G1034" s="1112"/>
      <c r="H1034" s="1112"/>
      <c r="I1034" s="1112"/>
      <c r="J1034" s="1112"/>
      <c r="K1034" s="1112"/>
      <c r="L1034" s="1112"/>
      <c r="M1034" s="1112"/>
      <c r="N1034" s="1112"/>
      <c r="O1034" s="1112"/>
      <c r="P1034" s="1112"/>
      <c r="Q1034" s="1112"/>
      <c r="R1034" s="1112"/>
      <c r="S1034" s="1112"/>
      <c r="T1034" s="1112"/>
      <c r="U1034" s="1112"/>
      <c r="V1034" s="1112"/>
      <c r="W1034" s="1112"/>
      <c r="X1034" s="1112"/>
    </row>
    <row r="1035" spans="1:24">
      <c r="A1035" s="699"/>
      <c r="B1035" s="114"/>
      <c r="D1035" s="1112"/>
      <c r="E1035" s="1112"/>
      <c r="F1035" s="1112"/>
      <c r="G1035" s="1112"/>
      <c r="H1035" s="1112"/>
      <c r="I1035" s="1112"/>
      <c r="J1035" s="1112"/>
      <c r="K1035" s="1112"/>
      <c r="L1035" s="1112"/>
      <c r="M1035" s="1112"/>
      <c r="N1035" s="1112"/>
      <c r="O1035" s="1112"/>
      <c r="P1035" s="1112"/>
      <c r="Q1035" s="1112"/>
      <c r="R1035" s="1112"/>
      <c r="S1035" s="1112"/>
      <c r="T1035" s="1112"/>
      <c r="U1035" s="1112"/>
      <c r="V1035" s="1112"/>
      <c r="W1035" s="1112"/>
      <c r="X1035" s="1112"/>
    </row>
    <row r="1036" spans="1:24">
      <c r="A1036" s="699"/>
      <c r="B1036" s="114"/>
      <c r="D1036" s="1112"/>
      <c r="E1036" s="1112"/>
      <c r="F1036" s="1112"/>
      <c r="G1036" s="1112"/>
      <c r="H1036" s="1112"/>
      <c r="I1036" s="1112"/>
      <c r="J1036" s="1112"/>
      <c r="K1036" s="1112"/>
      <c r="L1036" s="1112"/>
      <c r="M1036" s="1112"/>
      <c r="N1036" s="1112"/>
      <c r="O1036" s="1112"/>
      <c r="P1036" s="1112"/>
      <c r="Q1036" s="1112"/>
      <c r="R1036" s="1112"/>
      <c r="S1036" s="1112"/>
      <c r="T1036" s="1112"/>
      <c r="U1036" s="1112"/>
      <c r="V1036" s="1112"/>
      <c r="W1036" s="1112"/>
      <c r="X1036" s="1112"/>
    </row>
    <row r="1037" spans="1:24">
      <c r="A1037" s="699"/>
      <c r="B1037" s="114"/>
      <c r="D1037" s="1112"/>
      <c r="E1037" s="1112"/>
      <c r="F1037" s="1112"/>
      <c r="G1037" s="1112"/>
      <c r="H1037" s="1112"/>
      <c r="I1037" s="1112"/>
      <c r="J1037" s="1112"/>
      <c r="K1037" s="1112"/>
      <c r="L1037" s="1112"/>
      <c r="M1037" s="1112"/>
      <c r="N1037" s="1112"/>
      <c r="O1037" s="1112"/>
      <c r="P1037" s="1112"/>
      <c r="Q1037" s="1112"/>
      <c r="R1037" s="1112"/>
      <c r="S1037" s="1112"/>
      <c r="T1037" s="1112"/>
      <c r="U1037" s="1112"/>
      <c r="V1037" s="1112"/>
      <c r="W1037" s="1112"/>
      <c r="X1037" s="1112"/>
    </row>
    <row r="1038" spans="1:24">
      <c r="A1038" s="699"/>
      <c r="B1038" s="114"/>
      <c r="D1038" s="1112"/>
      <c r="E1038" s="1112"/>
      <c r="F1038" s="1112"/>
      <c r="G1038" s="1112"/>
      <c r="H1038" s="1112"/>
      <c r="I1038" s="1112"/>
      <c r="J1038" s="1112"/>
      <c r="K1038" s="1112"/>
      <c r="L1038" s="1112"/>
      <c r="M1038" s="1112"/>
      <c r="N1038" s="1112"/>
      <c r="O1038" s="1112"/>
      <c r="P1038" s="1112"/>
      <c r="Q1038" s="1112"/>
      <c r="R1038" s="1112"/>
      <c r="S1038" s="1112"/>
      <c r="T1038" s="1112"/>
      <c r="U1038" s="1112"/>
      <c r="V1038" s="1112"/>
      <c r="W1038" s="1112"/>
      <c r="X1038" s="1112"/>
    </row>
    <row r="1039" spans="1:24">
      <c r="A1039" s="699"/>
      <c r="B1039" s="114"/>
      <c r="D1039" s="1112"/>
      <c r="E1039" s="1112"/>
      <c r="F1039" s="1112"/>
      <c r="G1039" s="1112"/>
      <c r="H1039" s="1112"/>
      <c r="I1039" s="1112"/>
      <c r="J1039" s="1112"/>
      <c r="K1039" s="1112"/>
      <c r="L1039" s="1112"/>
      <c r="M1039" s="1112"/>
      <c r="N1039" s="1112"/>
      <c r="O1039" s="1112"/>
      <c r="P1039" s="1112"/>
      <c r="Q1039" s="1112"/>
      <c r="R1039" s="1112"/>
      <c r="S1039" s="1112"/>
      <c r="T1039" s="1112"/>
      <c r="U1039" s="1112"/>
      <c r="V1039" s="1112"/>
      <c r="W1039" s="1112"/>
      <c r="X1039" s="1112"/>
    </row>
    <row r="1040" spans="1:24">
      <c r="A1040" s="699"/>
      <c r="B1040" s="114"/>
      <c r="D1040" s="1112"/>
      <c r="E1040" s="1112"/>
      <c r="F1040" s="1112"/>
      <c r="G1040" s="1112"/>
      <c r="H1040" s="1112"/>
      <c r="I1040" s="1112"/>
      <c r="J1040" s="1112"/>
      <c r="K1040" s="1112"/>
      <c r="L1040" s="1112"/>
      <c r="M1040" s="1112"/>
      <c r="N1040" s="1112"/>
      <c r="O1040" s="1112"/>
      <c r="P1040" s="1112"/>
      <c r="Q1040" s="1112"/>
      <c r="R1040" s="1112"/>
      <c r="S1040" s="1112"/>
      <c r="T1040" s="1112"/>
      <c r="U1040" s="1112"/>
      <c r="V1040" s="1112"/>
      <c r="W1040" s="1112"/>
      <c r="X1040" s="1112"/>
    </row>
    <row r="1041" spans="1:24">
      <c r="A1041" s="699"/>
      <c r="B1041" s="114"/>
      <c r="D1041" s="1112"/>
      <c r="E1041" s="1112"/>
      <c r="F1041" s="1112"/>
      <c r="G1041" s="1112"/>
      <c r="H1041" s="1112"/>
      <c r="I1041" s="1112"/>
      <c r="J1041" s="1112"/>
      <c r="K1041" s="1112"/>
      <c r="L1041" s="1112"/>
      <c r="M1041" s="1112"/>
      <c r="N1041" s="1112"/>
      <c r="O1041" s="1112"/>
      <c r="P1041" s="1112"/>
      <c r="Q1041" s="1112"/>
      <c r="R1041" s="1112"/>
      <c r="S1041" s="1112"/>
      <c r="T1041" s="1112"/>
      <c r="U1041" s="1112"/>
      <c r="V1041" s="1112"/>
      <c r="W1041" s="1112"/>
      <c r="X1041" s="1112"/>
    </row>
    <row r="1042" spans="1:24">
      <c r="A1042" s="699"/>
      <c r="B1042" s="114"/>
      <c r="D1042" s="1112"/>
      <c r="E1042" s="1112"/>
      <c r="F1042" s="1112"/>
      <c r="G1042" s="1112"/>
      <c r="H1042" s="1112"/>
      <c r="I1042" s="1112"/>
      <c r="J1042" s="1112"/>
      <c r="K1042" s="1112"/>
      <c r="L1042" s="1112"/>
      <c r="M1042" s="1112"/>
      <c r="N1042" s="1112"/>
      <c r="O1042" s="1112"/>
      <c r="P1042" s="1112"/>
      <c r="Q1042" s="1112"/>
      <c r="R1042" s="1112"/>
      <c r="S1042" s="1112"/>
      <c r="T1042" s="1112"/>
      <c r="U1042" s="1112"/>
      <c r="V1042" s="1112"/>
      <c r="W1042" s="1112"/>
      <c r="X1042" s="1112"/>
    </row>
    <row r="1043" spans="1:24">
      <c r="A1043" s="699"/>
      <c r="B1043" s="114"/>
      <c r="D1043" s="1112"/>
      <c r="E1043" s="1112"/>
      <c r="F1043" s="1112"/>
      <c r="G1043" s="1112"/>
      <c r="H1043" s="1112"/>
      <c r="I1043" s="1112"/>
      <c r="J1043" s="1112"/>
      <c r="K1043" s="1112"/>
      <c r="L1043" s="1112"/>
      <c r="M1043" s="1112"/>
      <c r="N1043" s="1112"/>
      <c r="O1043" s="1112"/>
      <c r="P1043" s="1112"/>
      <c r="Q1043" s="1112"/>
      <c r="R1043" s="1112"/>
      <c r="S1043" s="1112"/>
      <c r="T1043" s="1112"/>
      <c r="U1043" s="1112"/>
      <c r="V1043" s="1112"/>
      <c r="W1043" s="1112"/>
      <c r="X1043" s="1112"/>
    </row>
    <row r="1044" spans="1:24">
      <c r="A1044" s="699"/>
      <c r="B1044" s="114"/>
      <c r="D1044" s="1112"/>
      <c r="E1044" s="1112"/>
      <c r="F1044" s="1112"/>
      <c r="G1044" s="1112"/>
      <c r="H1044" s="1112"/>
      <c r="I1044" s="1112"/>
      <c r="J1044" s="1112"/>
      <c r="K1044" s="1112"/>
      <c r="L1044" s="1112"/>
      <c r="M1044" s="1112"/>
      <c r="N1044" s="1112"/>
      <c r="O1044" s="1112"/>
      <c r="P1044" s="1112"/>
      <c r="Q1044" s="1112"/>
      <c r="R1044" s="1112"/>
      <c r="S1044" s="1112"/>
      <c r="T1044" s="1112"/>
      <c r="U1044" s="1112"/>
      <c r="V1044" s="1112"/>
      <c r="W1044" s="1112"/>
      <c r="X1044" s="1112"/>
    </row>
    <row r="1045" spans="1:24">
      <c r="A1045" s="699"/>
      <c r="B1045" s="114"/>
      <c r="D1045" s="1112"/>
      <c r="E1045" s="1112"/>
      <c r="F1045" s="1112"/>
      <c r="G1045" s="1112"/>
      <c r="H1045" s="1112"/>
      <c r="I1045" s="1112"/>
      <c r="J1045" s="1112"/>
      <c r="K1045" s="1112"/>
      <c r="L1045" s="1112"/>
      <c r="M1045" s="1112"/>
      <c r="N1045" s="1112"/>
      <c r="O1045" s="1112"/>
      <c r="P1045" s="1112"/>
      <c r="Q1045" s="1112"/>
      <c r="R1045" s="1112"/>
      <c r="S1045" s="1112"/>
      <c r="T1045" s="1112"/>
      <c r="U1045" s="1112"/>
      <c r="V1045" s="1112"/>
      <c r="W1045" s="1112"/>
      <c r="X1045" s="1112"/>
    </row>
    <row r="1046" spans="1:24">
      <c r="A1046" s="699"/>
      <c r="B1046" s="114"/>
      <c r="D1046" s="1112"/>
      <c r="E1046" s="1112"/>
      <c r="F1046" s="1112"/>
      <c r="G1046" s="1112"/>
      <c r="H1046" s="1112"/>
      <c r="I1046" s="1112"/>
      <c r="J1046" s="1112"/>
      <c r="K1046" s="1112"/>
      <c r="L1046" s="1112"/>
      <c r="M1046" s="1112"/>
      <c r="N1046" s="1112"/>
      <c r="O1046" s="1112"/>
      <c r="P1046" s="1112"/>
      <c r="Q1046" s="1112"/>
      <c r="R1046" s="1112"/>
      <c r="S1046" s="1112"/>
      <c r="T1046" s="1112"/>
      <c r="U1046" s="1112"/>
      <c r="V1046" s="1112"/>
      <c r="W1046" s="1112"/>
      <c r="X1046" s="1112"/>
    </row>
    <row r="1047" spans="1:24">
      <c r="A1047" s="699"/>
      <c r="B1047" s="114"/>
      <c r="D1047" s="1112"/>
      <c r="E1047" s="1112"/>
      <c r="F1047" s="1112"/>
      <c r="G1047" s="1112"/>
      <c r="H1047" s="1112"/>
      <c r="I1047" s="1112"/>
      <c r="J1047" s="1112"/>
      <c r="K1047" s="1112"/>
      <c r="L1047" s="1112"/>
      <c r="M1047" s="1112"/>
      <c r="N1047" s="1112"/>
      <c r="O1047" s="1112"/>
      <c r="P1047" s="1112"/>
      <c r="Q1047" s="1112"/>
      <c r="R1047" s="1112"/>
      <c r="S1047" s="1112"/>
      <c r="T1047" s="1112"/>
      <c r="U1047" s="1112"/>
      <c r="V1047" s="1112"/>
      <c r="W1047" s="1112"/>
      <c r="X1047" s="1112"/>
    </row>
    <row r="1048" spans="1:24">
      <c r="A1048" s="699"/>
      <c r="B1048" s="114"/>
      <c r="D1048" s="1112"/>
      <c r="E1048" s="1112"/>
      <c r="F1048" s="1112"/>
      <c r="G1048" s="1112"/>
      <c r="H1048" s="1112"/>
      <c r="I1048" s="1112"/>
      <c r="J1048" s="1112"/>
      <c r="K1048" s="1112"/>
      <c r="L1048" s="1112"/>
      <c r="M1048" s="1112"/>
      <c r="N1048" s="1112"/>
      <c r="O1048" s="1112"/>
      <c r="P1048" s="1112"/>
      <c r="Q1048" s="1112"/>
      <c r="R1048" s="1112"/>
      <c r="S1048" s="1112"/>
      <c r="T1048" s="1112"/>
      <c r="U1048" s="1112"/>
      <c r="V1048" s="1112"/>
      <c r="W1048" s="1112"/>
      <c r="X1048" s="1112"/>
    </row>
    <row r="1049" spans="1:24">
      <c r="A1049" s="699"/>
      <c r="B1049" s="114"/>
      <c r="D1049" s="1112"/>
      <c r="E1049" s="1112"/>
      <c r="F1049" s="1112"/>
      <c r="G1049" s="1112"/>
      <c r="H1049" s="1112"/>
      <c r="I1049" s="1112"/>
      <c r="J1049" s="1112"/>
      <c r="K1049" s="1112"/>
      <c r="L1049" s="1112"/>
      <c r="M1049" s="1112"/>
      <c r="N1049" s="1112"/>
      <c r="O1049" s="1112"/>
      <c r="P1049" s="1112"/>
      <c r="Q1049" s="1112"/>
      <c r="R1049" s="1112"/>
      <c r="S1049" s="1112"/>
      <c r="T1049" s="1112"/>
      <c r="U1049" s="1112"/>
      <c r="V1049" s="1112"/>
      <c r="W1049" s="1112"/>
      <c r="X1049" s="1112"/>
    </row>
    <row r="1050" spans="1:24">
      <c r="A1050" s="699"/>
      <c r="B1050" s="114"/>
      <c r="D1050" s="1112"/>
      <c r="E1050" s="1112"/>
      <c r="F1050" s="1112"/>
      <c r="G1050" s="1112"/>
      <c r="H1050" s="1112"/>
      <c r="I1050" s="1112"/>
      <c r="J1050" s="1112"/>
      <c r="K1050" s="1112"/>
      <c r="L1050" s="1112"/>
      <c r="M1050" s="1112"/>
      <c r="N1050" s="1112"/>
      <c r="O1050" s="1112"/>
      <c r="P1050" s="1112"/>
      <c r="Q1050" s="1112"/>
      <c r="R1050" s="1112"/>
      <c r="S1050" s="1112"/>
      <c r="T1050" s="1112"/>
      <c r="U1050" s="1112"/>
      <c r="V1050" s="1112"/>
      <c r="W1050" s="1112"/>
      <c r="X1050" s="1112"/>
    </row>
    <row r="1051" spans="1:24">
      <c r="A1051" s="699"/>
      <c r="B1051" s="114"/>
      <c r="D1051" s="1112"/>
      <c r="E1051" s="1112"/>
      <c r="F1051" s="1112"/>
      <c r="G1051" s="1112"/>
      <c r="H1051" s="1112"/>
      <c r="I1051" s="1112"/>
      <c r="J1051" s="1112"/>
      <c r="K1051" s="1112"/>
      <c r="L1051" s="1112"/>
      <c r="M1051" s="1112"/>
      <c r="N1051" s="1112"/>
      <c r="O1051" s="1112"/>
      <c r="P1051" s="1112"/>
      <c r="Q1051" s="1112"/>
      <c r="R1051" s="1112"/>
      <c r="S1051" s="1112"/>
      <c r="T1051" s="1112"/>
      <c r="U1051" s="1112"/>
      <c r="V1051" s="1112"/>
      <c r="W1051" s="1112"/>
      <c r="X1051" s="1112"/>
    </row>
    <row r="1052" spans="1:24">
      <c r="A1052" s="699"/>
      <c r="B1052" s="114"/>
      <c r="D1052" s="1112"/>
      <c r="E1052" s="1112"/>
      <c r="F1052" s="1112"/>
      <c r="G1052" s="1112"/>
      <c r="H1052" s="1112"/>
      <c r="I1052" s="1112"/>
      <c r="J1052" s="1112"/>
      <c r="K1052" s="1112"/>
      <c r="L1052" s="1112"/>
      <c r="M1052" s="1112"/>
      <c r="N1052" s="1112"/>
      <c r="O1052" s="1112"/>
      <c r="P1052" s="1112"/>
      <c r="Q1052" s="1112"/>
      <c r="R1052" s="1112"/>
      <c r="S1052" s="1112"/>
      <c r="T1052" s="1112"/>
      <c r="U1052" s="1112"/>
      <c r="V1052" s="1112"/>
      <c r="W1052" s="1112"/>
      <c r="X1052" s="1112"/>
    </row>
    <row r="1053" spans="1:24">
      <c r="A1053" s="699"/>
      <c r="B1053" s="114"/>
      <c r="D1053" s="1112"/>
      <c r="E1053" s="1112"/>
      <c r="F1053" s="1112"/>
      <c r="G1053" s="1112"/>
      <c r="H1053" s="1112"/>
      <c r="I1053" s="1112"/>
      <c r="J1053" s="1112"/>
      <c r="K1053" s="1112"/>
      <c r="L1053" s="1112"/>
      <c r="M1053" s="1112"/>
      <c r="N1053" s="1112"/>
      <c r="O1053" s="1112"/>
      <c r="P1053" s="1112"/>
      <c r="Q1053" s="1112"/>
      <c r="R1053" s="1112"/>
      <c r="S1053" s="1112"/>
      <c r="T1053" s="1112"/>
      <c r="U1053" s="1112"/>
      <c r="V1053" s="1112"/>
      <c r="W1053" s="1112"/>
      <c r="X1053" s="1112"/>
    </row>
    <row r="1054" spans="1:24">
      <c r="A1054" s="699"/>
      <c r="B1054" s="114"/>
      <c r="D1054" s="1112"/>
      <c r="E1054" s="1112"/>
      <c r="F1054" s="1112"/>
      <c r="G1054" s="1112"/>
      <c r="H1054" s="1112"/>
      <c r="I1054" s="1112"/>
      <c r="J1054" s="1112"/>
      <c r="K1054" s="1112"/>
      <c r="L1054" s="1112"/>
      <c r="M1054" s="1112"/>
      <c r="N1054" s="1112"/>
      <c r="O1054" s="1112"/>
      <c r="P1054" s="1112"/>
      <c r="Q1054" s="1112"/>
      <c r="R1054" s="1112"/>
      <c r="S1054" s="1112"/>
      <c r="T1054" s="1112"/>
      <c r="U1054" s="1112"/>
      <c r="V1054" s="1112"/>
      <c r="W1054" s="1112"/>
      <c r="X1054" s="1112"/>
    </row>
    <row r="1055" spans="1:24">
      <c r="A1055" s="699"/>
      <c r="B1055" s="114"/>
      <c r="D1055" s="1112"/>
      <c r="E1055" s="1112"/>
      <c r="F1055" s="1112"/>
      <c r="G1055" s="1112"/>
      <c r="H1055" s="1112"/>
      <c r="I1055" s="1112"/>
      <c r="J1055" s="1112"/>
      <c r="K1055" s="1112"/>
      <c r="L1055" s="1112"/>
      <c r="M1055" s="1112"/>
      <c r="N1055" s="1112"/>
      <c r="O1055" s="1112"/>
      <c r="P1055" s="1112"/>
      <c r="Q1055" s="1112"/>
      <c r="R1055" s="1112"/>
      <c r="S1055" s="1112"/>
      <c r="T1055" s="1112"/>
      <c r="U1055" s="1112"/>
      <c r="V1055" s="1112"/>
      <c r="W1055" s="1112"/>
      <c r="X1055" s="1112"/>
    </row>
    <row r="1056" spans="1:24">
      <c r="A1056" s="699"/>
      <c r="B1056" s="114"/>
      <c r="D1056" s="1112"/>
      <c r="E1056" s="1112"/>
      <c r="F1056" s="1112"/>
      <c r="G1056" s="1112"/>
      <c r="H1056" s="1112"/>
      <c r="I1056" s="1112"/>
      <c r="J1056" s="1112"/>
      <c r="K1056" s="1112"/>
      <c r="L1056" s="1112"/>
      <c r="M1056" s="1112"/>
      <c r="N1056" s="1112"/>
      <c r="O1056" s="1112"/>
      <c r="P1056" s="1112"/>
      <c r="Q1056" s="1112"/>
      <c r="R1056" s="1112"/>
      <c r="S1056" s="1112"/>
      <c r="T1056" s="1112"/>
      <c r="U1056" s="1112"/>
      <c r="V1056" s="1112"/>
      <c r="W1056" s="1112"/>
      <c r="X1056" s="1112"/>
    </row>
    <row r="1057" spans="1:24">
      <c r="A1057" s="699"/>
      <c r="B1057" s="114"/>
      <c r="D1057" s="1112"/>
      <c r="E1057" s="1112"/>
      <c r="F1057" s="1112"/>
      <c r="G1057" s="1112"/>
      <c r="H1057" s="1112"/>
      <c r="I1057" s="1112"/>
      <c r="J1057" s="1112"/>
      <c r="K1057" s="1112"/>
      <c r="L1057" s="1112"/>
      <c r="M1057" s="1112"/>
      <c r="N1057" s="1112"/>
      <c r="O1057" s="1112"/>
      <c r="P1057" s="1112"/>
      <c r="Q1057" s="1112"/>
      <c r="R1057" s="1112"/>
      <c r="S1057" s="1112"/>
      <c r="T1057" s="1112"/>
      <c r="U1057" s="1112"/>
      <c r="V1057" s="1112"/>
      <c r="W1057" s="1112"/>
      <c r="X1057" s="1112"/>
    </row>
    <row r="1058" spans="1:24">
      <c r="A1058" s="699"/>
      <c r="B1058" s="114"/>
      <c r="D1058" s="1112"/>
      <c r="E1058" s="1112"/>
      <c r="F1058" s="1112"/>
      <c r="G1058" s="1112"/>
      <c r="H1058" s="1112"/>
      <c r="I1058" s="1112"/>
      <c r="J1058" s="1112"/>
      <c r="K1058" s="1112"/>
      <c r="L1058" s="1112"/>
      <c r="M1058" s="1112"/>
      <c r="N1058" s="1112"/>
      <c r="O1058" s="1112"/>
      <c r="P1058" s="1112"/>
      <c r="Q1058" s="1112"/>
      <c r="R1058" s="1112"/>
      <c r="S1058" s="1112"/>
      <c r="T1058" s="1112"/>
      <c r="U1058" s="1112"/>
      <c r="V1058" s="1112"/>
      <c r="W1058" s="1112"/>
      <c r="X1058" s="1112"/>
    </row>
    <row r="1059" spans="1:24">
      <c r="A1059" s="699"/>
      <c r="B1059" s="114"/>
      <c r="D1059" s="1112"/>
      <c r="E1059" s="1112"/>
      <c r="F1059" s="1112"/>
      <c r="G1059" s="1112"/>
      <c r="H1059" s="1112"/>
      <c r="I1059" s="1112"/>
      <c r="J1059" s="1112"/>
      <c r="K1059" s="1112"/>
      <c r="L1059" s="1112"/>
      <c r="M1059" s="1112"/>
      <c r="N1059" s="1112"/>
      <c r="O1059" s="1112"/>
      <c r="P1059" s="1112"/>
      <c r="Q1059" s="1112"/>
      <c r="R1059" s="1112"/>
      <c r="S1059" s="1112"/>
      <c r="T1059" s="1112"/>
      <c r="U1059" s="1112"/>
      <c r="V1059" s="1112"/>
      <c r="W1059" s="1112"/>
      <c r="X1059" s="1112"/>
    </row>
    <row r="1060" spans="1:24">
      <c r="A1060" s="699"/>
      <c r="B1060" s="114"/>
      <c r="D1060" s="1112"/>
      <c r="E1060" s="1112"/>
      <c r="F1060" s="1112"/>
      <c r="G1060" s="1112"/>
      <c r="H1060" s="1112"/>
      <c r="I1060" s="1112"/>
      <c r="J1060" s="1112"/>
      <c r="K1060" s="1112"/>
      <c r="L1060" s="1112"/>
      <c r="M1060" s="1112"/>
      <c r="N1060" s="1112"/>
      <c r="O1060" s="1112"/>
      <c r="P1060" s="1112"/>
      <c r="Q1060" s="1112"/>
      <c r="R1060" s="1112"/>
      <c r="S1060" s="1112"/>
      <c r="T1060" s="1112"/>
      <c r="U1060" s="1112"/>
      <c r="V1060" s="1112"/>
      <c r="W1060" s="1112"/>
      <c r="X1060" s="1112"/>
    </row>
    <row r="1061" spans="1:24">
      <c r="A1061" s="699"/>
      <c r="B1061" s="114"/>
      <c r="D1061" s="1112"/>
      <c r="E1061" s="1112"/>
      <c r="F1061" s="1112"/>
      <c r="G1061" s="1112"/>
      <c r="H1061" s="1112"/>
      <c r="I1061" s="1112"/>
      <c r="J1061" s="1112"/>
      <c r="K1061" s="1112"/>
      <c r="L1061" s="1112"/>
      <c r="M1061" s="1112"/>
      <c r="N1061" s="1112"/>
      <c r="O1061" s="1112"/>
      <c r="P1061" s="1112"/>
      <c r="Q1061" s="1112"/>
      <c r="R1061" s="1112"/>
      <c r="S1061" s="1112"/>
      <c r="T1061" s="1112"/>
      <c r="U1061" s="1112"/>
      <c r="V1061" s="1112"/>
      <c r="W1061" s="1112"/>
      <c r="X1061" s="1112"/>
    </row>
    <row r="1062" spans="1:24">
      <c r="A1062" s="699"/>
      <c r="B1062" s="114"/>
      <c r="D1062" s="1112"/>
      <c r="E1062" s="1112"/>
      <c r="F1062" s="1112"/>
      <c r="G1062" s="1112"/>
      <c r="H1062" s="1112"/>
      <c r="I1062" s="1112"/>
      <c r="J1062" s="1112"/>
      <c r="K1062" s="1112"/>
      <c r="L1062" s="1112"/>
      <c r="M1062" s="1112"/>
      <c r="N1062" s="1112"/>
      <c r="O1062" s="1112"/>
      <c r="P1062" s="1112"/>
      <c r="Q1062" s="1112"/>
      <c r="R1062" s="1112"/>
      <c r="S1062" s="1112"/>
      <c r="T1062" s="1112"/>
      <c r="U1062" s="1112"/>
      <c r="V1062" s="1112"/>
      <c r="W1062" s="1112"/>
      <c r="X1062" s="1112"/>
    </row>
    <row r="1063" spans="1:24">
      <c r="A1063" s="699"/>
      <c r="B1063" s="114"/>
      <c r="D1063" s="1112"/>
      <c r="E1063" s="1112"/>
      <c r="F1063" s="1112"/>
      <c r="G1063" s="1112"/>
      <c r="H1063" s="1112"/>
      <c r="I1063" s="1112"/>
      <c r="J1063" s="1112"/>
      <c r="K1063" s="1112"/>
      <c r="L1063" s="1112"/>
      <c r="M1063" s="1112"/>
      <c r="N1063" s="1112"/>
      <c r="O1063" s="1112"/>
      <c r="P1063" s="1112"/>
      <c r="Q1063" s="1112"/>
      <c r="R1063" s="1112"/>
      <c r="S1063" s="1112"/>
      <c r="T1063" s="1112"/>
      <c r="U1063" s="1112"/>
      <c r="V1063" s="1112"/>
      <c r="W1063" s="1112"/>
      <c r="X1063" s="1112"/>
    </row>
    <row r="1064" spans="1:24">
      <c r="A1064" s="699"/>
      <c r="B1064" s="114"/>
      <c r="D1064" s="1112"/>
      <c r="E1064" s="1112"/>
      <c r="F1064" s="1112"/>
      <c r="G1064" s="1112"/>
      <c r="H1064" s="1112"/>
      <c r="I1064" s="1112"/>
      <c r="J1064" s="1112"/>
      <c r="K1064" s="1112"/>
      <c r="L1064" s="1112"/>
      <c r="M1064" s="1112"/>
      <c r="N1064" s="1112"/>
      <c r="O1064" s="1112"/>
      <c r="P1064" s="1112"/>
      <c r="Q1064" s="1112"/>
      <c r="R1064" s="1112"/>
      <c r="S1064" s="1112"/>
      <c r="T1064" s="1112"/>
      <c r="U1064" s="1112"/>
      <c r="V1064" s="1112"/>
      <c r="W1064" s="1112"/>
      <c r="X1064" s="1112"/>
    </row>
    <row r="1065" spans="1:24">
      <c r="A1065" s="699"/>
      <c r="B1065" s="114"/>
      <c r="D1065" s="1112"/>
      <c r="E1065" s="1112"/>
      <c r="F1065" s="1112"/>
      <c r="G1065" s="1112"/>
      <c r="H1065" s="1112"/>
      <c r="I1065" s="1112"/>
      <c r="J1065" s="1112"/>
      <c r="K1065" s="1112"/>
      <c r="L1065" s="1112"/>
      <c r="M1065" s="1112"/>
      <c r="N1065" s="1112"/>
      <c r="O1065" s="1112"/>
      <c r="P1065" s="1112"/>
      <c r="Q1065" s="1112"/>
      <c r="R1065" s="1112"/>
      <c r="S1065" s="1112"/>
      <c r="T1065" s="1112"/>
      <c r="U1065" s="1112"/>
      <c r="V1065" s="1112"/>
      <c r="W1065" s="1112"/>
      <c r="X1065" s="1112"/>
    </row>
    <row r="1066" spans="1:24">
      <c r="A1066" s="699"/>
      <c r="B1066" s="114"/>
      <c r="D1066" s="1112"/>
      <c r="E1066" s="1112"/>
      <c r="F1066" s="1112"/>
      <c r="G1066" s="1112"/>
      <c r="H1066" s="1112"/>
      <c r="I1066" s="1112"/>
      <c r="J1066" s="1112"/>
      <c r="K1066" s="1112"/>
      <c r="L1066" s="1112"/>
      <c r="M1066" s="1112"/>
      <c r="N1066" s="1112"/>
      <c r="O1066" s="1112"/>
      <c r="P1066" s="1112"/>
      <c r="Q1066" s="1112"/>
      <c r="R1066" s="1112"/>
      <c r="S1066" s="1112"/>
      <c r="T1066" s="1112"/>
      <c r="U1066" s="1112"/>
      <c r="V1066" s="1112"/>
      <c r="W1066" s="1112"/>
      <c r="X1066" s="1112"/>
    </row>
    <row r="1067" spans="1:24">
      <c r="A1067" s="699"/>
      <c r="B1067" s="114"/>
      <c r="D1067" s="1112"/>
      <c r="E1067" s="1112"/>
      <c r="F1067" s="1112"/>
      <c r="G1067" s="1112"/>
      <c r="H1067" s="1112"/>
      <c r="I1067" s="1112"/>
      <c r="J1067" s="1112"/>
      <c r="K1067" s="1112"/>
      <c r="L1067" s="1112"/>
      <c r="M1067" s="1112"/>
      <c r="N1067" s="1112"/>
      <c r="O1067" s="1112"/>
      <c r="P1067" s="1112"/>
      <c r="Q1067" s="1112"/>
      <c r="R1067" s="1112"/>
      <c r="S1067" s="1112"/>
      <c r="T1067" s="1112"/>
      <c r="U1067" s="1112"/>
      <c r="V1067" s="1112"/>
      <c r="W1067" s="1112"/>
      <c r="X1067" s="1112"/>
    </row>
    <row r="1068" spans="1:24">
      <c r="A1068" s="699"/>
      <c r="B1068" s="114"/>
      <c r="D1068" s="1112"/>
      <c r="E1068" s="1112"/>
      <c r="F1068" s="1112"/>
      <c r="G1068" s="1112"/>
      <c r="H1068" s="1112"/>
      <c r="I1068" s="1112"/>
      <c r="J1068" s="1112"/>
      <c r="K1068" s="1112"/>
      <c r="L1068" s="1112"/>
      <c r="M1068" s="1112"/>
      <c r="N1068" s="1112"/>
      <c r="O1068" s="1112"/>
      <c r="P1068" s="1112"/>
      <c r="Q1068" s="1112"/>
      <c r="R1068" s="1112"/>
      <c r="S1068" s="1112"/>
      <c r="T1068" s="1112"/>
      <c r="U1068" s="1112"/>
      <c r="V1068" s="1112"/>
      <c r="W1068" s="1112"/>
      <c r="X1068" s="1112"/>
    </row>
    <row r="1069" spans="1:24">
      <c r="A1069" s="699"/>
      <c r="B1069" s="114"/>
      <c r="D1069" s="1112"/>
      <c r="E1069" s="1112"/>
      <c r="F1069" s="1112"/>
      <c r="G1069" s="1112"/>
      <c r="H1069" s="1112"/>
      <c r="I1069" s="1112"/>
      <c r="J1069" s="1112"/>
      <c r="K1069" s="1112"/>
      <c r="L1069" s="1112"/>
      <c r="M1069" s="1112"/>
      <c r="N1069" s="1112"/>
      <c r="O1069" s="1112"/>
      <c r="P1069" s="1112"/>
      <c r="Q1069" s="1112"/>
      <c r="R1069" s="1112"/>
      <c r="S1069" s="1112"/>
      <c r="T1069" s="1112"/>
      <c r="U1069" s="1112"/>
      <c r="V1069" s="1112"/>
      <c r="W1069" s="1112"/>
      <c r="X1069" s="1112"/>
    </row>
    <row r="1070" spans="1:24">
      <c r="A1070" s="699"/>
      <c r="B1070" s="114"/>
      <c r="D1070" s="1112"/>
      <c r="E1070" s="1112"/>
      <c r="F1070" s="1112"/>
      <c r="G1070" s="1112"/>
      <c r="H1070" s="1112"/>
      <c r="I1070" s="1112"/>
      <c r="J1070" s="1112"/>
      <c r="K1070" s="1112"/>
      <c r="L1070" s="1112"/>
      <c r="M1070" s="1112"/>
      <c r="N1070" s="1112"/>
      <c r="O1070" s="1112"/>
      <c r="P1070" s="1112"/>
      <c r="Q1070" s="1112"/>
      <c r="R1070" s="1112"/>
      <c r="S1070" s="1112"/>
      <c r="T1070" s="1112"/>
      <c r="U1070" s="1112"/>
      <c r="V1070" s="1112"/>
      <c r="W1070" s="1112"/>
      <c r="X1070" s="1112"/>
    </row>
    <row r="1071" spans="1:24">
      <c r="A1071" s="699"/>
      <c r="B1071" s="114"/>
      <c r="D1071" s="1112"/>
      <c r="E1071" s="1112"/>
      <c r="F1071" s="1112"/>
      <c r="G1071" s="1112"/>
      <c r="H1071" s="1112"/>
      <c r="I1071" s="1112"/>
      <c r="J1071" s="1112"/>
      <c r="K1071" s="1112"/>
      <c r="L1071" s="1112"/>
      <c r="M1071" s="1112"/>
      <c r="N1071" s="1112"/>
      <c r="O1071" s="1112"/>
      <c r="P1071" s="1112"/>
      <c r="Q1071" s="1112"/>
      <c r="R1071" s="1112"/>
      <c r="S1071" s="1112"/>
      <c r="T1071" s="1112"/>
      <c r="U1071" s="1112"/>
      <c r="V1071" s="1112"/>
      <c r="W1071" s="1112"/>
      <c r="X1071" s="1112"/>
    </row>
    <row r="1072" spans="1:24">
      <c r="A1072" s="699"/>
      <c r="B1072" s="114"/>
      <c r="D1072" s="1112"/>
      <c r="E1072" s="1112"/>
      <c r="F1072" s="1112"/>
      <c r="G1072" s="1112"/>
      <c r="H1072" s="1112"/>
      <c r="I1072" s="1112"/>
      <c r="J1072" s="1112"/>
      <c r="K1072" s="1112"/>
      <c r="L1072" s="1112"/>
      <c r="M1072" s="1112"/>
      <c r="N1072" s="1112"/>
      <c r="O1072" s="1112"/>
      <c r="P1072" s="1112"/>
      <c r="Q1072" s="1112"/>
      <c r="R1072" s="1112"/>
      <c r="S1072" s="1112"/>
      <c r="T1072" s="1112"/>
      <c r="U1072" s="1112"/>
      <c r="V1072" s="1112"/>
      <c r="W1072" s="1112"/>
      <c r="X1072" s="1112"/>
    </row>
    <row r="1073" spans="1:24">
      <c r="A1073" s="699"/>
      <c r="B1073" s="114"/>
      <c r="D1073" s="1112"/>
      <c r="E1073" s="1112"/>
      <c r="F1073" s="1112"/>
      <c r="G1073" s="1112"/>
      <c r="H1073" s="1112"/>
      <c r="I1073" s="1112"/>
      <c r="J1073" s="1112"/>
      <c r="K1073" s="1112"/>
      <c r="L1073" s="1112"/>
      <c r="M1073" s="1112"/>
      <c r="N1073" s="1112"/>
      <c r="O1073" s="1112"/>
      <c r="P1073" s="1112"/>
      <c r="Q1073" s="1112"/>
      <c r="R1073" s="1112"/>
      <c r="S1073" s="1112"/>
      <c r="T1073" s="1112"/>
      <c r="U1073" s="1112"/>
      <c r="V1073" s="1112"/>
      <c r="W1073" s="1112"/>
      <c r="X1073" s="1112"/>
    </row>
    <row r="1074" spans="1:24">
      <c r="A1074" s="699"/>
      <c r="B1074" s="114"/>
      <c r="D1074" s="1112"/>
      <c r="E1074" s="1112"/>
      <c r="F1074" s="1112"/>
      <c r="G1074" s="1112"/>
      <c r="H1074" s="1112"/>
      <c r="I1074" s="1112"/>
      <c r="J1074" s="1112"/>
      <c r="K1074" s="1112"/>
      <c r="L1074" s="1112"/>
      <c r="M1074" s="1112"/>
      <c r="N1074" s="1112"/>
      <c r="O1074" s="1112"/>
      <c r="P1074" s="1112"/>
      <c r="Q1074" s="1112"/>
      <c r="R1074" s="1112"/>
      <c r="S1074" s="1112"/>
      <c r="T1074" s="1112"/>
      <c r="U1074" s="1112"/>
      <c r="V1074" s="1112"/>
      <c r="W1074" s="1112"/>
      <c r="X1074" s="1112"/>
    </row>
    <row r="1075" spans="1:24">
      <c r="A1075" s="699"/>
      <c r="B1075" s="114"/>
      <c r="D1075" s="1112"/>
      <c r="E1075" s="1112"/>
      <c r="F1075" s="1112"/>
      <c r="G1075" s="1112"/>
      <c r="H1075" s="1112"/>
      <c r="I1075" s="1112"/>
      <c r="J1075" s="1112"/>
      <c r="K1075" s="1112"/>
      <c r="L1075" s="1112"/>
      <c r="M1075" s="1112"/>
      <c r="N1075" s="1112"/>
      <c r="O1075" s="1112"/>
      <c r="P1075" s="1112"/>
      <c r="Q1075" s="1112"/>
      <c r="R1075" s="1112"/>
      <c r="S1075" s="1112"/>
      <c r="T1075" s="1112"/>
      <c r="U1075" s="1112"/>
      <c r="V1075" s="1112"/>
      <c r="W1075" s="1112"/>
      <c r="X1075" s="1112"/>
    </row>
    <row r="1076" spans="1:24">
      <c r="A1076" s="699"/>
      <c r="B1076" s="114"/>
      <c r="D1076" s="1112"/>
      <c r="E1076" s="1112"/>
      <c r="F1076" s="1112"/>
      <c r="G1076" s="1112"/>
      <c r="H1076" s="1112"/>
      <c r="I1076" s="1112"/>
      <c r="J1076" s="1112"/>
      <c r="K1076" s="1112"/>
      <c r="L1076" s="1112"/>
      <c r="M1076" s="1112"/>
      <c r="N1076" s="1112"/>
      <c r="O1076" s="1112"/>
      <c r="P1076" s="1112"/>
      <c r="Q1076" s="1112"/>
      <c r="R1076" s="1112"/>
      <c r="S1076" s="1112"/>
      <c r="T1076" s="1112"/>
      <c r="U1076" s="1112"/>
      <c r="V1076" s="1112"/>
      <c r="W1076" s="1112"/>
      <c r="X1076" s="1112"/>
    </row>
    <row r="1077" spans="1:24">
      <c r="A1077" s="699"/>
      <c r="B1077" s="114"/>
      <c r="D1077" s="1112"/>
      <c r="E1077" s="1112"/>
      <c r="F1077" s="1112"/>
      <c r="G1077" s="1112"/>
      <c r="H1077" s="1112"/>
      <c r="I1077" s="1112"/>
      <c r="J1077" s="1112"/>
      <c r="K1077" s="1112"/>
      <c r="L1077" s="1112"/>
      <c r="M1077" s="1112"/>
      <c r="N1077" s="1112"/>
      <c r="O1077" s="1112"/>
      <c r="P1077" s="1112"/>
      <c r="Q1077" s="1112"/>
      <c r="R1077" s="1112"/>
      <c r="S1077" s="1112"/>
      <c r="T1077" s="1112"/>
      <c r="U1077" s="1112"/>
      <c r="V1077" s="1112"/>
      <c r="W1077" s="1112"/>
      <c r="X1077" s="1112"/>
    </row>
    <row r="1078" spans="1:24">
      <c r="A1078" s="699"/>
      <c r="B1078" s="114"/>
      <c r="D1078" s="1112"/>
      <c r="E1078" s="1112"/>
      <c r="F1078" s="1112"/>
      <c r="G1078" s="1112"/>
      <c r="H1078" s="1112"/>
      <c r="I1078" s="1112"/>
      <c r="J1078" s="1112"/>
      <c r="K1078" s="1112"/>
      <c r="L1078" s="1112"/>
      <c r="M1078" s="1112"/>
      <c r="N1078" s="1112"/>
      <c r="O1078" s="1112"/>
      <c r="P1078" s="1112"/>
      <c r="Q1078" s="1112"/>
      <c r="R1078" s="1112"/>
      <c r="S1078" s="1112"/>
      <c r="T1078" s="1112"/>
      <c r="U1078" s="1112"/>
      <c r="V1078" s="1112"/>
      <c r="W1078" s="1112"/>
      <c r="X1078" s="1112"/>
    </row>
    <row r="1079" spans="1:24">
      <c r="A1079" s="699"/>
      <c r="B1079" s="114"/>
      <c r="D1079" s="1112"/>
      <c r="E1079" s="1112"/>
      <c r="F1079" s="1112"/>
      <c r="G1079" s="1112"/>
      <c r="H1079" s="1112"/>
      <c r="I1079" s="1112"/>
      <c r="J1079" s="1112"/>
      <c r="K1079" s="1112"/>
      <c r="L1079" s="1112"/>
      <c r="M1079" s="1112"/>
      <c r="N1079" s="1112"/>
      <c r="O1079" s="1112"/>
      <c r="P1079" s="1112"/>
      <c r="Q1079" s="1112"/>
      <c r="R1079" s="1112"/>
      <c r="S1079" s="1112"/>
      <c r="T1079" s="1112"/>
      <c r="U1079" s="1112"/>
      <c r="V1079" s="1112"/>
      <c r="W1079" s="1112"/>
      <c r="X1079" s="1112"/>
    </row>
    <row r="1080" spans="1:24">
      <c r="A1080" s="699"/>
      <c r="B1080" s="114"/>
      <c r="D1080" s="1112"/>
      <c r="E1080" s="1112"/>
      <c r="F1080" s="1112"/>
      <c r="G1080" s="1112"/>
      <c r="H1080" s="1112"/>
      <c r="I1080" s="1112"/>
      <c r="J1080" s="1112"/>
      <c r="K1080" s="1112"/>
      <c r="L1080" s="1112"/>
      <c r="M1080" s="1112"/>
      <c r="N1080" s="1112"/>
      <c r="O1080" s="1112"/>
      <c r="P1080" s="1112"/>
      <c r="Q1080" s="1112"/>
      <c r="R1080" s="1112"/>
      <c r="S1080" s="1112"/>
      <c r="T1080" s="1112"/>
      <c r="U1080" s="1112"/>
      <c r="V1080" s="1112"/>
      <c r="W1080" s="1112"/>
      <c r="X1080" s="1112"/>
    </row>
    <row r="1081" spans="1:24">
      <c r="A1081" s="699"/>
      <c r="B1081" s="114"/>
      <c r="D1081" s="1112"/>
      <c r="E1081" s="1112"/>
      <c r="F1081" s="1112"/>
      <c r="G1081" s="1112"/>
      <c r="H1081" s="1112"/>
      <c r="I1081" s="1112"/>
      <c r="J1081" s="1112"/>
      <c r="K1081" s="1112"/>
      <c r="L1081" s="1112"/>
      <c r="M1081" s="1112"/>
      <c r="N1081" s="1112"/>
      <c r="O1081" s="1112"/>
      <c r="P1081" s="1112"/>
      <c r="Q1081" s="1112"/>
      <c r="R1081" s="1112"/>
      <c r="S1081" s="1112"/>
      <c r="T1081" s="1112"/>
      <c r="U1081" s="1112"/>
      <c r="V1081" s="1112"/>
      <c r="W1081" s="1112"/>
      <c r="X1081" s="1112"/>
    </row>
    <row r="1082" spans="1:24">
      <c r="A1082" s="699"/>
      <c r="B1082" s="114"/>
      <c r="D1082" s="1112"/>
      <c r="E1082" s="1112"/>
      <c r="F1082" s="1112"/>
      <c r="G1082" s="1112"/>
      <c r="H1082" s="1112"/>
      <c r="I1082" s="1112"/>
      <c r="J1082" s="1112"/>
      <c r="K1082" s="1112"/>
      <c r="L1082" s="1112"/>
      <c r="M1082" s="1112"/>
      <c r="N1082" s="1112"/>
      <c r="O1082" s="1112"/>
      <c r="P1082" s="1112"/>
      <c r="Q1082" s="1112"/>
      <c r="R1082" s="1112"/>
      <c r="S1082" s="1112"/>
      <c r="T1082" s="1112"/>
      <c r="U1082" s="1112"/>
      <c r="V1082" s="1112"/>
      <c r="W1082" s="1112"/>
      <c r="X1082" s="1112"/>
    </row>
    <row r="1083" spans="1:24">
      <c r="A1083" s="699"/>
      <c r="B1083" s="114"/>
      <c r="D1083" s="1112"/>
      <c r="E1083" s="1112"/>
      <c r="F1083" s="1112"/>
      <c r="G1083" s="1112"/>
      <c r="H1083" s="1112"/>
      <c r="I1083" s="1112"/>
      <c r="J1083" s="1112"/>
      <c r="K1083" s="1112"/>
      <c r="L1083" s="1112"/>
      <c r="M1083" s="1112"/>
      <c r="N1083" s="1112"/>
      <c r="O1083" s="1112"/>
      <c r="P1083" s="1112"/>
      <c r="Q1083" s="1112"/>
      <c r="R1083" s="1112"/>
      <c r="S1083" s="1112"/>
      <c r="T1083" s="1112"/>
      <c r="U1083" s="1112"/>
      <c r="V1083" s="1112"/>
      <c r="W1083" s="1112"/>
      <c r="X1083" s="1112"/>
    </row>
    <row r="1084" spans="1:24">
      <c r="A1084" s="699"/>
      <c r="B1084" s="114"/>
      <c r="D1084" s="1112"/>
      <c r="E1084" s="1112"/>
      <c r="F1084" s="1112"/>
      <c r="G1084" s="1112"/>
      <c r="H1084" s="1112"/>
      <c r="I1084" s="1112"/>
      <c r="J1084" s="1112"/>
      <c r="K1084" s="1112"/>
      <c r="L1084" s="1112"/>
      <c r="M1084" s="1112"/>
      <c r="N1084" s="1112"/>
      <c r="O1084" s="1112"/>
      <c r="P1084" s="1112"/>
      <c r="Q1084" s="1112"/>
      <c r="R1084" s="1112"/>
      <c r="S1084" s="1112"/>
      <c r="T1084" s="1112"/>
      <c r="U1084" s="1112"/>
      <c r="V1084" s="1112"/>
      <c r="W1084" s="1112"/>
      <c r="X1084" s="1112"/>
    </row>
    <row r="1085" spans="1:24">
      <c r="A1085" s="699"/>
      <c r="B1085" s="114"/>
      <c r="D1085" s="1112"/>
      <c r="E1085" s="1112"/>
      <c r="F1085" s="1112"/>
      <c r="G1085" s="1112"/>
      <c r="H1085" s="1112"/>
      <c r="I1085" s="1112"/>
      <c r="J1085" s="1112"/>
      <c r="K1085" s="1112"/>
      <c r="L1085" s="1112"/>
      <c r="M1085" s="1112"/>
      <c r="N1085" s="1112"/>
      <c r="O1085" s="1112"/>
      <c r="P1085" s="1112"/>
      <c r="Q1085" s="1112"/>
      <c r="R1085" s="1112"/>
      <c r="S1085" s="1112"/>
      <c r="T1085" s="1112"/>
      <c r="U1085" s="1112"/>
      <c r="V1085" s="1112"/>
      <c r="W1085" s="1112"/>
      <c r="X1085" s="1112"/>
    </row>
    <row r="1086" spans="1:24">
      <c r="A1086" s="699"/>
      <c r="B1086" s="114"/>
      <c r="D1086" s="1112"/>
      <c r="E1086" s="1112"/>
      <c r="F1086" s="1112"/>
      <c r="G1086" s="1112"/>
      <c r="H1086" s="1112"/>
      <c r="I1086" s="1112"/>
      <c r="J1086" s="1112"/>
      <c r="K1086" s="1112"/>
      <c r="L1086" s="1112"/>
      <c r="M1086" s="1112"/>
      <c r="N1086" s="1112"/>
      <c r="O1086" s="1112"/>
      <c r="P1086" s="1112"/>
      <c r="Q1086" s="1112"/>
      <c r="R1086" s="1112"/>
      <c r="S1086" s="1112"/>
      <c r="T1086" s="1112"/>
      <c r="U1086" s="1112"/>
      <c r="V1086" s="1112"/>
      <c r="W1086" s="1112"/>
      <c r="X1086" s="1112"/>
    </row>
    <row r="1087" spans="1:24">
      <c r="A1087" s="699"/>
      <c r="B1087" s="114"/>
      <c r="D1087" s="1112"/>
      <c r="E1087" s="1112"/>
      <c r="F1087" s="1112"/>
      <c r="G1087" s="1112"/>
      <c r="H1087" s="1112"/>
      <c r="I1087" s="1112"/>
      <c r="J1087" s="1112"/>
      <c r="K1087" s="1112"/>
      <c r="L1087" s="1112"/>
      <c r="M1087" s="1112"/>
      <c r="N1087" s="1112"/>
      <c r="O1087" s="1112"/>
      <c r="P1087" s="1112"/>
      <c r="Q1087" s="1112"/>
      <c r="R1087" s="1112"/>
      <c r="S1087" s="1112"/>
      <c r="T1087" s="1112"/>
      <c r="U1087" s="1112"/>
      <c r="V1087" s="1112"/>
      <c r="W1087" s="1112"/>
      <c r="X1087" s="1112"/>
    </row>
    <row r="1088" spans="1:24">
      <c r="A1088" s="699"/>
      <c r="B1088" s="114"/>
      <c r="D1088" s="1112"/>
      <c r="E1088" s="1112"/>
      <c r="F1088" s="1112"/>
      <c r="G1088" s="1112"/>
      <c r="H1088" s="1112"/>
      <c r="I1088" s="1112"/>
      <c r="J1088" s="1112"/>
      <c r="K1088" s="1112"/>
      <c r="L1088" s="1112"/>
      <c r="M1088" s="1112"/>
      <c r="N1088" s="1112"/>
      <c r="O1088" s="1112"/>
      <c r="P1088" s="1112"/>
      <c r="Q1088" s="1112"/>
      <c r="R1088" s="1112"/>
      <c r="S1088" s="1112"/>
      <c r="T1088" s="1112"/>
      <c r="U1088" s="1112"/>
      <c r="V1088" s="1112"/>
      <c r="W1088" s="1112"/>
      <c r="X1088" s="1112"/>
    </row>
    <row r="1089" spans="1:24">
      <c r="A1089" s="699"/>
      <c r="B1089" s="114"/>
      <c r="D1089" s="1112"/>
      <c r="E1089" s="1112"/>
      <c r="F1089" s="1112"/>
      <c r="G1089" s="1112"/>
      <c r="H1089" s="1112"/>
      <c r="I1089" s="1112"/>
      <c r="J1089" s="1112"/>
      <c r="K1089" s="1112"/>
      <c r="L1089" s="1112"/>
      <c r="M1089" s="1112"/>
      <c r="N1089" s="1112"/>
      <c r="O1089" s="1112"/>
      <c r="P1089" s="1112"/>
      <c r="Q1089" s="1112"/>
      <c r="R1089" s="1112"/>
      <c r="S1089" s="1112"/>
      <c r="T1089" s="1112"/>
      <c r="U1089" s="1112"/>
      <c r="V1089" s="1112"/>
      <c r="W1089" s="1112"/>
      <c r="X1089" s="1112"/>
    </row>
    <row r="1090" spans="1:24">
      <c r="A1090" s="699"/>
      <c r="B1090" s="114"/>
      <c r="D1090" s="1112"/>
      <c r="E1090" s="1112"/>
      <c r="F1090" s="1112"/>
      <c r="G1090" s="1112"/>
      <c r="H1090" s="1112"/>
      <c r="I1090" s="1112"/>
      <c r="J1090" s="1112"/>
      <c r="K1090" s="1112"/>
      <c r="L1090" s="1112"/>
      <c r="M1090" s="1112"/>
      <c r="N1090" s="1112"/>
      <c r="O1090" s="1112"/>
      <c r="P1090" s="1112"/>
      <c r="Q1090" s="1112"/>
      <c r="R1090" s="1112"/>
      <c r="S1090" s="1112"/>
      <c r="T1090" s="1112"/>
      <c r="U1090" s="1112"/>
      <c r="V1090" s="1112"/>
      <c r="W1090" s="1112"/>
      <c r="X1090" s="1112"/>
    </row>
    <row r="1091" spans="1:24">
      <c r="A1091" s="699"/>
      <c r="B1091" s="114"/>
      <c r="D1091" s="1112"/>
      <c r="E1091" s="1112"/>
      <c r="F1091" s="1112"/>
      <c r="G1091" s="1112"/>
      <c r="H1091" s="1112"/>
      <c r="I1091" s="1112"/>
      <c r="J1091" s="1112"/>
      <c r="K1091" s="1112"/>
      <c r="L1091" s="1112"/>
      <c r="M1091" s="1112"/>
      <c r="N1091" s="1112"/>
      <c r="O1091" s="1112"/>
      <c r="P1091" s="1112"/>
      <c r="Q1091" s="1112"/>
      <c r="R1091" s="1112"/>
      <c r="S1091" s="1112"/>
      <c r="T1091" s="1112"/>
      <c r="U1091" s="1112"/>
      <c r="V1091" s="1112"/>
      <c r="W1091" s="1112"/>
      <c r="X1091" s="1112"/>
    </row>
    <row r="1092" spans="1:24">
      <c r="A1092" s="699"/>
      <c r="B1092" s="114"/>
      <c r="D1092" s="1112"/>
      <c r="E1092" s="1112"/>
      <c r="F1092" s="1112"/>
      <c r="G1092" s="1112"/>
      <c r="H1092" s="1112"/>
      <c r="I1092" s="1112"/>
      <c r="J1092" s="1112"/>
      <c r="K1092" s="1112"/>
      <c r="L1092" s="1112"/>
      <c r="M1092" s="1112"/>
      <c r="N1092" s="1112"/>
      <c r="O1092" s="1112"/>
      <c r="P1092" s="1112"/>
      <c r="Q1092" s="1112"/>
      <c r="R1092" s="1112"/>
      <c r="S1092" s="1112"/>
      <c r="T1092" s="1112"/>
      <c r="U1092" s="1112"/>
      <c r="V1092" s="1112"/>
      <c r="W1092" s="1112"/>
      <c r="X1092" s="1112"/>
    </row>
    <row r="1093" spans="1:24">
      <c r="A1093" s="699"/>
      <c r="B1093" s="114"/>
      <c r="D1093" s="1112"/>
      <c r="E1093" s="1112"/>
      <c r="F1093" s="1112"/>
      <c r="G1093" s="1112"/>
      <c r="H1093" s="1112"/>
      <c r="I1093" s="1112"/>
      <c r="J1093" s="1112"/>
      <c r="K1093" s="1112"/>
      <c r="L1093" s="1112"/>
      <c r="M1093" s="1112"/>
      <c r="N1093" s="1112"/>
      <c r="O1093" s="1112"/>
      <c r="P1093" s="1112"/>
      <c r="Q1093" s="1112"/>
      <c r="R1093" s="1112"/>
      <c r="S1093" s="1112"/>
      <c r="T1093" s="1112"/>
      <c r="U1093" s="1112"/>
      <c r="V1093" s="1112"/>
      <c r="W1093" s="1112"/>
      <c r="X1093" s="1112"/>
    </row>
    <row r="1094" spans="1:24">
      <c r="A1094" s="699"/>
      <c r="B1094" s="114"/>
      <c r="D1094" s="1112"/>
      <c r="E1094" s="1112"/>
      <c r="F1094" s="1112"/>
      <c r="G1094" s="1112"/>
      <c r="H1094" s="1112"/>
      <c r="I1094" s="1112"/>
      <c r="J1094" s="1112"/>
      <c r="K1094" s="1112"/>
      <c r="L1094" s="1112"/>
      <c r="M1094" s="1112"/>
      <c r="N1094" s="1112"/>
      <c r="O1094" s="1112"/>
      <c r="P1094" s="1112"/>
      <c r="Q1094" s="1112"/>
      <c r="R1094" s="1112"/>
      <c r="S1094" s="1112"/>
      <c r="T1094" s="1112"/>
      <c r="U1094" s="1112"/>
      <c r="V1094" s="1112"/>
      <c r="W1094" s="1112"/>
      <c r="X1094" s="1112"/>
    </row>
    <row r="1095" spans="1:24">
      <c r="A1095" s="699"/>
      <c r="B1095" s="114"/>
      <c r="D1095" s="1112"/>
      <c r="E1095" s="1112"/>
      <c r="F1095" s="1112"/>
      <c r="G1095" s="1112"/>
      <c r="H1095" s="1112"/>
      <c r="I1095" s="1112"/>
      <c r="J1095" s="1112"/>
      <c r="K1095" s="1112"/>
      <c r="L1095" s="1112"/>
      <c r="M1095" s="1112"/>
      <c r="N1095" s="1112"/>
      <c r="O1095" s="1112"/>
      <c r="P1095" s="1112"/>
      <c r="Q1095" s="1112"/>
      <c r="R1095" s="1112"/>
      <c r="S1095" s="1112"/>
      <c r="T1095" s="1112"/>
      <c r="U1095" s="1112"/>
      <c r="V1095" s="1112"/>
      <c r="W1095" s="1112"/>
      <c r="X1095" s="1112"/>
    </row>
    <row r="1096" spans="1:24">
      <c r="A1096" s="699"/>
      <c r="B1096" s="114"/>
      <c r="D1096" s="1112"/>
      <c r="E1096" s="1112"/>
      <c r="F1096" s="1112"/>
      <c r="G1096" s="1112"/>
      <c r="H1096" s="1112"/>
      <c r="I1096" s="1112"/>
      <c r="J1096" s="1112"/>
      <c r="K1096" s="1112"/>
      <c r="L1096" s="1112"/>
      <c r="M1096" s="1112"/>
      <c r="N1096" s="1112"/>
      <c r="O1096" s="1112"/>
      <c r="P1096" s="1112"/>
      <c r="Q1096" s="1112"/>
      <c r="R1096" s="1112"/>
      <c r="S1096" s="1112"/>
      <c r="T1096" s="1112"/>
      <c r="U1096" s="1112"/>
      <c r="V1096" s="1112"/>
      <c r="W1096" s="1112"/>
      <c r="X1096" s="1112"/>
    </row>
    <row r="1097" spans="1:24">
      <c r="A1097" s="699"/>
      <c r="B1097" s="114"/>
      <c r="D1097" s="1112"/>
      <c r="E1097" s="1112"/>
      <c r="F1097" s="1112"/>
      <c r="G1097" s="1112"/>
      <c r="H1097" s="1112"/>
      <c r="I1097" s="1112"/>
      <c r="J1097" s="1112"/>
      <c r="K1097" s="1112"/>
      <c r="L1097" s="1112"/>
      <c r="M1097" s="1112"/>
      <c r="N1097" s="1112"/>
      <c r="O1097" s="1112"/>
      <c r="P1097" s="1112"/>
      <c r="Q1097" s="1112"/>
      <c r="R1097" s="1112"/>
      <c r="S1097" s="1112"/>
      <c r="T1097" s="1112"/>
      <c r="U1097" s="1112"/>
      <c r="V1097" s="1112"/>
      <c r="W1097" s="1112"/>
      <c r="X1097" s="1112"/>
    </row>
    <row r="1098" spans="1:24">
      <c r="A1098" s="699"/>
      <c r="B1098" s="114"/>
      <c r="D1098" s="1112"/>
      <c r="E1098" s="1112"/>
      <c r="F1098" s="1112"/>
      <c r="G1098" s="1112"/>
      <c r="H1098" s="1112"/>
      <c r="I1098" s="1112"/>
      <c r="J1098" s="1112"/>
      <c r="K1098" s="1112"/>
      <c r="L1098" s="1112"/>
      <c r="M1098" s="1112"/>
      <c r="N1098" s="1112"/>
      <c r="O1098" s="1112"/>
      <c r="P1098" s="1112"/>
      <c r="Q1098" s="1112"/>
      <c r="R1098" s="1112"/>
      <c r="S1098" s="1112"/>
      <c r="T1098" s="1112"/>
      <c r="U1098" s="1112"/>
      <c r="V1098" s="1112"/>
      <c r="W1098" s="1112"/>
      <c r="X1098" s="1112"/>
    </row>
    <row r="1099" spans="1:24">
      <c r="A1099" s="699"/>
      <c r="B1099" s="114"/>
      <c r="D1099" s="1112"/>
      <c r="E1099" s="1112"/>
      <c r="F1099" s="1112"/>
      <c r="G1099" s="1112"/>
      <c r="H1099" s="1112"/>
      <c r="I1099" s="1112"/>
      <c r="J1099" s="1112"/>
      <c r="K1099" s="1112"/>
      <c r="L1099" s="1112"/>
      <c r="M1099" s="1112"/>
      <c r="N1099" s="1112"/>
      <c r="O1099" s="1112"/>
      <c r="P1099" s="1112"/>
      <c r="Q1099" s="1112"/>
      <c r="R1099" s="1112"/>
      <c r="S1099" s="1112"/>
      <c r="T1099" s="1112"/>
      <c r="U1099" s="1112"/>
      <c r="V1099" s="1112"/>
      <c r="W1099" s="1112"/>
      <c r="X1099" s="1112"/>
    </row>
    <row r="1100" spans="1:24">
      <c r="A1100" s="699"/>
      <c r="B1100" s="114"/>
      <c r="D1100" s="1112"/>
      <c r="E1100" s="1112"/>
      <c r="F1100" s="1112"/>
      <c r="G1100" s="1112"/>
      <c r="H1100" s="1112"/>
      <c r="I1100" s="1112"/>
      <c r="J1100" s="1112"/>
      <c r="K1100" s="1112"/>
      <c r="L1100" s="1112"/>
      <c r="M1100" s="1112"/>
      <c r="N1100" s="1112"/>
      <c r="O1100" s="1112"/>
      <c r="P1100" s="1112"/>
      <c r="Q1100" s="1112"/>
      <c r="R1100" s="1112"/>
      <c r="S1100" s="1112"/>
      <c r="T1100" s="1112"/>
      <c r="U1100" s="1112"/>
      <c r="V1100" s="1112"/>
      <c r="W1100" s="1112"/>
      <c r="X1100" s="1112"/>
    </row>
    <row r="1101" spans="1:24">
      <c r="A1101" s="699"/>
      <c r="B1101" s="114"/>
      <c r="D1101" s="1112"/>
      <c r="E1101" s="1112"/>
      <c r="F1101" s="1112"/>
      <c r="G1101" s="1112"/>
      <c r="H1101" s="1112"/>
      <c r="I1101" s="1112"/>
      <c r="J1101" s="1112"/>
      <c r="K1101" s="1112"/>
      <c r="L1101" s="1112"/>
      <c r="M1101" s="1112"/>
      <c r="N1101" s="1112"/>
      <c r="O1101" s="1112"/>
      <c r="P1101" s="1112"/>
      <c r="Q1101" s="1112"/>
      <c r="R1101" s="1112"/>
      <c r="S1101" s="1112"/>
      <c r="T1101" s="1112"/>
      <c r="U1101" s="1112"/>
      <c r="V1101" s="1112"/>
      <c r="W1101" s="1112"/>
      <c r="X1101" s="1112"/>
    </row>
    <row r="1102" spans="1:24">
      <c r="A1102" s="699"/>
      <c r="B1102" s="114"/>
      <c r="D1102" s="1112"/>
      <c r="E1102" s="1112"/>
      <c r="F1102" s="1112"/>
      <c r="G1102" s="1112"/>
      <c r="H1102" s="1112"/>
      <c r="I1102" s="1112"/>
      <c r="J1102" s="1112"/>
      <c r="K1102" s="1112"/>
      <c r="L1102" s="1112"/>
      <c r="M1102" s="1112"/>
      <c r="N1102" s="1112"/>
      <c r="O1102" s="1112"/>
      <c r="P1102" s="1112"/>
      <c r="Q1102" s="1112"/>
      <c r="R1102" s="1112"/>
      <c r="S1102" s="1112"/>
      <c r="T1102" s="1112"/>
      <c r="U1102" s="1112"/>
      <c r="V1102" s="1112"/>
      <c r="W1102" s="1112"/>
      <c r="X1102" s="1112"/>
    </row>
    <row r="1103" spans="1:24">
      <c r="A1103" s="699"/>
      <c r="B1103" s="114"/>
      <c r="D1103" s="1112"/>
      <c r="E1103" s="1112"/>
      <c r="F1103" s="1112"/>
      <c r="G1103" s="1112"/>
      <c r="H1103" s="1112"/>
      <c r="I1103" s="1112"/>
      <c r="J1103" s="1112"/>
      <c r="K1103" s="1112"/>
      <c r="L1103" s="1112"/>
      <c r="M1103" s="1112"/>
      <c r="N1103" s="1112"/>
      <c r="O1103" s="1112"/>
      <c r="P1103" s="1112"/>
      <c r="Q1103" s="1112"/>
      <c r="R1103" s="1112"/>
      <c r="S1103" s="1112"/>
      <c r="T1103" s="1112"/>
      <c r="U1103" s="1112"/>
      <c r="V1103" s="1112"/>
      <c r="W1103" s="1112"/>
      <c r="X1103" s="1112"/>
    </row>
    <row r="1104" spans="1:24">
      <c r="A1104" s="699"/>
      <c r="B1104" s="114"/>
      <c r="D1104" s="1112"/>
      <c r="E1104" s="1112"/>
      <c r="F1104" s="1112"/>
      <c r="G1104" s="1112"/>
      <c r="H1104" s="1112"/>
      <c r="I1104" s="1112"/>
      <c r="J1104" s="1112"/>
      <c r="K1104" s="1112"/>
      <c r="L1104" s="1112"/>
      <c r="M1104" s="1112"/>
      <c r="N1104" s="1112"/>
      <c r="O1104" s="1112"/>
      <c r="P1104" s="1112"/>
      <c r="Q1104" s="1112"/>
      <c r="R1104" s="1112"/>
      <c r="S1104" s="1112"/>
      <c r="T1104" s="1112"/>
      <c r="U1104" s="1112"/>
      <c r="V1104" s="1112"/>
      <c r="W1104" s="1112"/>
      <c r="X1104" s="1112"/>
    </row>
    <row r="1105" spans="1:24">
      <c r="A1105" s="699"/>
      <c r="B1105" s="114"/>
      <c r="D1105" s="1112"/>
      <c r="E1105" s="1112"/>
      <c r="F1105" s="1112"/>
      <c r="G1105" s="1112"/>
      <c r="H1105" s="1112"/>
      <c r="I1105" s="1112"/>
      <c r="J1105" s="1112"/>
      <c r="K1105" s="1112"/>
      <c r="L1105" s="1112"/>
      <c r="M1105" s="1112"/>
      <c r="N1105" s="1112"/>
      <c r="O1105" s="1112"/>
      <c r="P1105" s="1112"/>
      <c r="Q1105" s="1112"/>
      <c r="R1105" s="1112"/>
      <c r="S1105" s="1112"/>
      <c r="T1105" s="1112"/>
      <c r="U1105" s="1112"/>
      <c r="V1105" s="1112"/>
      <c r="W1105" s="1112"/>
      <c r="X1105" s="1112"/>
    </row>
    <row r="1106" spans="1:24">
      <c r="A1106" s="699"/>
      <c r="B1106" s="114"/>
      <c r="D1106" s="1112"/>
      <c r="E1106" s="1112"/>
      <c r="F1106" s="1112"/>
      <c r="G1106" s="1112"/>
      <c r="H1106" s="1112"/>
      <c r="I1106" s="1112"/>
      <c r="J1106" s="1112"/>
      <c r="K1106" s="1112"/>
      <c r="L1106" s="1112"/>
      <c r="M1106" s="1112"/>
      <c r="N1106" s="1112"/>
      <c r="O1106" s="1112"/>
      <c r="P1106" s="1112"/>
      <c r="Q1106" s="1112"/>
      <c r="R1106" s="1112"/>
      <c r="S1106" s="1112"/>
      <c r="T1106" s="1112"/>
      <c r="U1106" s="1112"/>
      <c r="V1106" s="1112"/>
      <c r="W1106" s="1112"/>
      <c r="X1106" s="1112"/>
    </row>
    <row r="1107" spans="1:24">
      <c r="A1107" s="699"/>
      <c r="B1107" s="114"/>
      <c r="D1107" s="1112"/>
      <c r="E1107" s="1112"/>
      <c r="F1107" s="1112"/>
      <c r="G1107" s="1112"/>
      <c r="H1107" s="1112"/>
      <c r="I1107" s="1112"/>
      <c r="J1107" s="1112"/>
      <c r="K1107" s="1112"/>
      <c r="L1107" s="1112"/>
      <c r="M1107" s="1112"/>
      <c r="N1107" s="1112"/>
      <c r="O1107" s="1112"/>
      <c r="P1107" s="1112"/>
      <c r="Q1107" s="1112"/>
      <c r="R1107" s="1112"/>
      <c r="S1107" s="1112"/>
      <c r="T1107" s="1112"/>
      <c r="U1107" s="1112"/>
      <c r="V1107" s="1112"/>
      <c r="W1107" s="1112"/>
      <c r="X1107" s="1112"/>
    </row>
    <row r="1108" spans="1:24">
      <c r="A1108" s="699"/>
      <c r="B1108" s="114"/>
      <c r="D1108" s="1112"/>
      <c r="E1108" s="1112"/>
      <c r="F1108" s="1112"/>
      <c r="G1108" s="1112"/>
      <c r="H1108" s="1112"/>
      <c r="I1108" s="1112"/>
      <c r="J1108" s="1112"/>
      <c r="K1108" s="1112"/>
      <c r="L1108" s="1112"/>
      <c r="M1108" s="1112"/>
      <c r="N1108" s="1112"/>
      <c r="O1108" s="1112"/>
      <c r="P1108" s="1112"/>
      <c r="Q1108" s="1112"/>
      <c r="R1108" s="1112"/>
      <c r="S1108" s="1112"/>
      <c r="T1108" s="1112"/>
      <c r="U1108" s="1112"/>
      <c r="V1108" s="1112"/>
      <c r="W1108" s="1112"/>
      <c r="X1108" s="1112"/>
    </row>
    <row r="1109" spans="1:24">
      <c r="A1109" s="699"/>
      <c r="B1109" s="114"/>
      <c r="D1109" s="1112"/>
      <c r="E1109" s="1112"/>
      <c r="F1109" s="1112"/>
      <c r="G1109" s="1112"/>
      <c r="H1109" s="1112"/>
      <c r="I1109" s="1112"/>
      <c r="J1109" s="1112"/>
      <c r="K1109" s="1112"/>
      <c r="L1109" s="1112"/>
      <c r="M1109" s="1112"/>
      <c r="N1109" s="1112"/>
      <c r="O1109" s="1112"/>
      <c r="P1109" s="1112"/>
      <c r="Q1109" s="1112"/>
      <c r="R1109" s="1112"/>
      <c r="S1109" s="1112"/>
      <c r="T1109" s="1112"/>
      <c r="U1109" s="1112"/>
      <c r="V1109" s="1112"/>
      <c r="W1109" s="1112"/>
      <c r="X1109" s="1112"/>
    </row>
    <row r="1110" spans="1:24">
      <c r="A1110" s="699"/>
      <c r="B1110" s="114"/>
      <c r="D1110" s="1112"/>
      <c r="E1110" s="1112"/>
      <c r="F1110" s="1112"/>
      <c r="G1110" s="1112"/>
      <c r="H1110" s="1112"/>
      <c r="I1110" s="1112"/>
      <c r="J1110" s="1112"/>
      <c r="K1110" s="1112"/>
      <c r="L1110" s="1112"/>
      <c r="M1110" s="1112"/>
      <c r="N1110" s="1112"/>
      <c r="O1110" s="1112"/>
      <c r="P1110" s="1112"/>
      <c r="Q1110" s="1112"/>
      <c r="R1110" s="1112"/>
      <c r="S1110" s="1112"/>
      <c r="T1110" s="1112"/>
      <c r="U1110" s="1112"/>
      <c r="V1110" s="1112"/>
      <c r="W1110" s="1112"/>
      <c r="X1110" s="1112"/>
    </row>
    <row r="1111" spans="1:24">
      <c r="A1111" s="699"/>
      <c r="B1111" s="114"/>
      <c r="D1111" s="1112"/>
      <c r="E1111" s="1112"/>
      <c r="F1111" s="1112"/>
      <c r="G1111" s="1112"/>
      <c r="H1111" s="1112"/>
      <c r="I1111" s="1112"/>
      <c r="J1111" s="1112"/>
      <c r="K1111" s="1112"/>
      <c r="L1111" s="1112"/>
      <c r="M1111" s="1112"/>
      <c r="N1111" s="1112"/>
      <c r="O1111" s="1112"/>
      <c r="P1111" s="1112"/>
      <c r="Q1111" s="1112"/>
      <c r="R1111" s="1112"/>
      <c r="S1111" s="1112"/>
      <c r="T1111" s="1112"/>
      <c r="U1111" s="1112"/>
      <c r="V1111" s="1112"/>
      <c r="W1111" s="1112"/>
      <c r="X1111" s="1112"/>
    </row>
    <row r="1112" spans="1:24">
      <c r="A1112" s="699"/>
      <c r="B1112" s="114"/>
      <c r="D1112" s="1112"/>
      <c r="E1112" s="1112"/>
      <c r="F1112" s="1112"/>
      <c r="G1112" s="1112"/>
      <c r="H1112" s="1112"/>
      <c r="I1112" s="1112"/>
      <c r="J1112" s="1112"/>
      <c r="K1112" s="1112"/>
      <c r="L1112" s="1112"/>
      <c r="M1112" s="1112"/>
      <c r="N1112" s="1112"/>
      <c r="O1112" s="1112"/>
      <c r="P1112" s="1112"/>
      <c r="Q1112" s="1112"/>
      <c r="R1112" s="1112"/>
      <c r="S1112" s="1112"/>
      <c r="T1112" s="1112"/>
      <c r="U1112" s="1112"/>
      <c r="V1112" s="1112"/>
      <c r="W1112" s="1112"/>
      <c r="X1112" s="1112"/>
    </row>
    <row r="1113" spans="1:24">
      <c r="A1113" s="699"/>
      <c r="B1113" s="114"/>
      <c r="D1113" s="1112"/>
      <c r="E1113" s="1112"/>
      <c r="F1113" s="1112"/>
      <c r="G1113" s="1112"/>
      <c r="H1113" s="1112"/>
      <c r="I1113" s="1112"/>
      <c r="J1113" s="1112"/>
      <c r="K1113" s="1112"/>
      <c r="L1113" s="1112"/>
      <c r="M1113" s="1112"/>
      <c r="N1113" s="1112"/>
      <c r="O1113" s="1112"/>
      <c r="P1113" s="1112"/>
      <c r="Q1113" s="1112"/>
      <c r="R1113" s="1112"/>
      <c r="S1113" s="1112"/>
      <c r="T1113" s="1112"/>
      <c r="U1113" s="1112"/>
      <c r="V1113" s="1112"/>
      <c r="W1113" s="1112"/>
      <c r="X1113" s="1112"/>
    </row>
    <row r="1114" spans="1:24">
      <c r="A1114" s="699"/>
      <c r="B1114" s="114"/>
      <c r="D1114" s="1112"/>
      <c r="E1114" s="1112"/>
      <c r="F1114" s="1112"/>
      <c r="G1114" s="1112"/>
      <c r="H1114" s="1112"/>
      <c r="I1114" s="1112"/>
      <c r="J1114" s="1112"/>
      <c r="K1114" s="1112"/>
      <c r="L1114" s="1112"/>
      <c r="M1114" s="1112"/>
      <c r="N1114" s="1112"/>
      <c r="O1114" s="1112"/>
      <c r="P1114" s="1112"/>
      <c r="Q1114" s="1112"/>
      <c r="R1114" s="1112"/>
      <c r="S1114" s="1112"/>
      <c r="T1114" s="1112"/>
      <c r="U1114" s="1112"/>
      <c r="V1114" s="1112"/>
      <c r="W1114" s="1112"/>
      <c r="X1114" s="1112"/>
    </row>
    <row r="1115" spans="1:24">
      <c r="A1115" s="699"/>
      <c r="B1115" s="114"/>
      <c r="D1115" s="1112"/>
      <c r="E1115" s="1112"/>
      <c r="F1115" s="1112"/>
      <c r="G1115" s="1112"/>
      <c r="H1115" s="1112"/>
      <c r="I1115" s="1112"/>
      <c r="J1115" s="1112"/>
      <c r="K1115" s="1112"/>
      <c r="L1115" s="1112"/>
      <c r="M1115" s="1112"/>
      <c r="N1115" s="1112"/>
      <c r="O1115" s="1112"/>
      <c r="P1115" s="1112"/>
      <c r="Q1115" s="1112"/>
      <c r="R1115" s="1112"/>
      <c r="S1115" s="1112"/>
      <c r="T1115" s="1112"/>
      <c r="U1115" s="1112"/>
      <c r="V1115" s="1112"/>
      <c r="W1115" s="1112"/>
      <c r="X1115" s="1112"/>
    </row>
    <row r="1116" spans="1:24">
      <c r="A1116" s="699"/>
      <c r="B1116" s="114"/>
      <c r="D1116" s="1112"/>
      <c r="E1116" s="1112"/>
      <c r="F1116" s="1112"/>
      <c r="G1116" s="1112"/>
      <c r="H1116" s="1112"/>
      <c r="I1116" s="1112"/>
      <c r="J1116" s="1112"/>
      <c r="K1116" s="1112"/>
      <c r="L1116" s="1112"/>
      <c r="M1116" s="1112"/>
      <c r="N1116" s="1112"/>
      <c r="O1116" s="1112"/>
      <c r="P1116" s="1112"/>
      <c r="Q1116" s="1112"/>
      <c r="R1116" s="1112"/>
      <c r="S1116" s="1112"/>
      <c r="T1116" s="1112"/>
      <c r="U1116" s="1112"/>
      <c r="V1116" s="1112"/>
      <c r="W1116" s="1112"/>
      <c r="X1116" s="1112"/>
    </row>
    <row r="1117" spans="1:24">
      <c r="A1117" s="699"/>
      <c r="B1117" s="114"/>
      <c r="D1117" s="1112"/>
      <c r="E1117" s="1112"/>
      <c r="F1117" s="1112"/>
      <c r="G1117" s="1112"/>
      <c r="H1117" s="1112"/>
      <c r="I1117" s="1112"/>
      <c r="J1117" s="1112"/>
      <c r="K1117" s="1112"/>
      <c r="L1117" s="1112"/>
      <c r="M1117" s="1112"/>
      <c r="N1117" s="1112"/>
      <c r="O1117" s="1112"/>
      <c r="P1117" s="1112"/>
      <c r="Q1117" s="1112"/>
      <c r="R1117" s="1112"/>
      <c r="S1117" s="1112"/>
      <c r="T1117" s="1112"/>
      <c r="U1117" s="1112"/>
      <c r="V1117" s="1112"/>
      <c r="W1117" s="1112"/>
      <c r="X1117" s="1112"/>
    </row>
    <row r="1118" spans="1:24">
      <c r="A1118" s="699"/>
      <c r="B1118" s="114"/>
      <c r="E1118" s="699"/>
      <c r="F1118" s="699"/>
      <c r="G1118" s="699"/>
      <c r="H1118" s="699"/>
      <c r="I1118" s="699"/>
      <c r="J1118" s="699"/>
      <c r="K1118" s="699"/>
      <c r="L1118" s="699"/>
      <c r="M1118" s="699"/>
      <c r="N1118" s="699"/>
      <c r="O1118" s="699"/>
      <c r="P1118" s="699"/>
      <c r="Q1118" s="699"/>
      <c r="R1118" s="699"/>
      <c r="S1118" s="699"/>
      <c r="T1118" s="699"/>
      <c r="U1118" s="699"/>
      <c r="V1118" s="699"/>
      <c r="W1118" s="699"/>
      <c r="X1118" s="699"/>
    </row>
    <row r="1119" spans="1:24">
      <c r="A1119" s="699"/>
      <c r="B1119" s="114"/>
      <c r="E1119" s="699"/>
      <c r="F1119" s="699"/>
      <c r="G1119" s="699"/>
      <c r="H1119" s="699"/>
      <c r="I1119" s="699"/>
      <c r="J1119" s="699"/>
      <c r="K1119" s="699"/>
      <c r="L1119" s="699"/>
      <c r="M1119" s="699"/>
      <c r="N1119" s="699"/>
      <c r="O1119" s="699"/>
      <c r="P1119" s="699"/>
      <c r="Q1119" s="699"/>
      <c r="R1119" s="699"/>
      <c r="S1119" s="699"/>
      <c r="T1119" s="699"/>
      <c r="U1119" s="699"/>
      <c r="V1119" s="699"/>
      <c r="W1119" s="699"/>
      <c r="X1119" s="699"/>
    </row>
    <row r="1120" spans="1:24">
      <c r="A1120" s="699"/>
      <c r="B1120" s="114"/>
      <c r="E1120" s="699"/>
      <c r="F1120" s="699"/>
      <c r="G1120" s="699"/>
      <c r="H1120" s="699"/>
      <c r="I1120" s="699"/>
      <c r="J1120" s="699"/>
      <c r="K1120" s="699"/>
      <c r="L1120" s="699"/>
      <c r="M1120" s="699"/>
      <c r="N1120" s="699"/>
      <c r="O1120" s="699"/>
      <c r="P1120" s="699"/>
      <c r="Q1120" s="699"/>
      <c r="R1120" s="699"/>
      <c r="S1120" s="699"/>
      <c r="T1120" s="699"/>
      <c r="U1120" s="699"/>
      <c r="V1120" s="699"/>
      <c r="W1120" s="699"/>
      <c r="X1120" s="699"/>
    </row>
    <row r="1121" spans="1:24">
      <c r="A1121" s="699"/>
      <c r="B1121" s="114"/>
      <c r="E1121" s="699"/>
      <c r="F1121" s="699"/>
      <c r="G1121" s="699"/>
      <c r="H1121" s="699"/>
      <c r="I1121" s="699"/>
      <c r="J1121" s="699"/>
      <c r="K1121" s="699"/>
      <c r="L1121" s="699"/>
      <c r="M1121" s="699"/>
      <c r="N1121" s="699"/>
      <c r="O1121" s="699"/>
      <c r="P1121" s="699"/>
      <c r="Q1121" s="699"/>
      <c r="R1121" s="699"/>
      <c r="S1121" s="699"/>
      <c r="T1121" s="699"/>
      <c r="U1121" s="699"/>
      <c r="V1121" s="699"/>
      <c r="W1121" s="699"/>
      <c r="X1121" s="699"/>
    </row>
    <row r="1122" spans="1:24">
      <c r="A1122" s="699"/>
      <c r="B1122" s="114"/>
      <c r="E1122" s="699"/>
      <c r="F1122" s="699"/>
      <c r="G1122" s="699"/>
      <c r="H1122" s="699"/>
      <c r="I1122" s="699"/>
      <c r="J1122" s="699"/>
      <c r="K1122" s="699"/>
      <c r="L1122" s="699"/>
      <c r="M1122" s="699"/>
      <c r="N1122" s="699"/>
      <c r="O1122" s="699"/>
      <c r="P1122" s="699"/>
      <c r="Q1122" s="699"/>
      <c r="R1122" s="699"/>
      <c r="S1122" s="699"/>
      <c r="T1122" s="699"/>
      <c r="U1122" s="699"/>
      <c r="V1122" s="699"/>
      <c r="W1122" s="699"/>
      <c r="X1122" s="699"/>
    </row>
    <row r="1123" spans="1:24">
      <c r="A1123" s="699"/>
      <c r="B1123" s="114"/>
      <c r="E1123" s="699"/>
      <c r="F1123" s="699"/>
      <c r="G1123" s="699"/>
      <c r="H1123" s="699"/>
      <c r="I1123" s="699"/>
      <c r="J1123" s="699"/>
      <c r="K1123" s="699"/>
      <c r="L1123" s="699"/>
      <c r="M1123" s="699"/>
      <c r="N1123" s="699"/>
      <c r="O1123" s="699"/>
      <c r="P1123" s="699"/>
      <c r="Q1123" s="699"/>
      <c r="R1123" s="699"/>
      <c r="S1123" s="699"/>
      <c r="T1123" s="699"/>
      <c r="U1123" s="699"/>
      <c r="V1123" s="699"/>
      <c r="W1123" s="699"/>
      <c r="X1123" s="699"/>
    </row>
    <row r="1124" spans="1:24">
      <c r="A1124" s="699"/>
      <c r="B1124" s="114"/>
      <c r="E1124" s="699"/>
      <c r="F1124" s="699"/>
      <c r="G1124" s="699"/>
      <c r="H1124" s="699"/>
      <c r="I1124" s="699"/>
      <c r="J1124" s="699"/>
      <c r="K1124" s="699"/>
      <c r="L1124" s="699"/>
      <c r="M1124" s="699"/>
      <c r="N1124" s="699"/>
      <c r="O1124" s="699"/>
      <c r="P1124" s="699"/>
      <c r="Q1124" s="699"/>
      <c r="R1124" s="699"/>
      <c r="S1124" s="699"/>
      <c r="T1124" s="699"/>
      <c r="U1124" s="699"/>
      <c r="V1124" s="699"/>
      <c r="W1124" s="699"/>
      <c r="X1124" s="699"/>
    </row>
    <row r="1125" spans="1:24">
      <c r="A1125" s="699"/>
      <c r="B1125" s="114"/>
      <c r="E1125" s="699"/>
      <c r="F1125" s="699"/>
      <c r="G1125" s="699"/>
      <c r="H1125" s="699"/>
      <c r="I1125" s="699"/>
      <c r="J1125" s="699"/>
      <c r="K1125" s="699"/>
      <c r="L1125" s="699"/>
      <c r="M1125" s="699"/>
      <c r="N1125" s="699"/>
      <c r="O1125" s="699"/>
      <c r="P1125" s="699"/>
      <c r="Q1125" s="699"/>
      <c r="R1125" s="699"/>
      <c r="S1125" s="699"/>
      <c r="T1125" s="699"/>
      <c r="U1125" s="699"/>
      <c r="V1125" s="699"/>
      <c r="W1125" s="699"/>
      <c r="X1125" s="699"/>
    </row>
    <row r="1126" spans="1:24">
      <c r="A1126" s="699"/>
      <c r="B1126" s="114"/>
      <c r="E1126" s="699"/>
      <c r="F1126" s="699"/>
      <c r="G1126" s="699"/>
      <c r="H1126" s="699"/>
      <c r="I1126" s="699"/>
      <c r="J1126" s="699"/>
      <c r="K1126" s="699"/>
      <c r="L1126" s="699"/>
      <c r="M1126" s="699"/>
      <c r="N1126" s="699"/>
      <c r="O1126" s="699"/>
      <c r="P1126" s="699"/>
      <c r="Q1126" s="699"/>
      <c r="R1126" s="699"/>
      <c r="S1126" s="699"/>
      <c r="T1126" s="699"/>
      <c r="U1126" s="699"/>
      <c r="V1126" s="699"/>
      <c r="W1126" s="699"/>
      <c r="X1126" s="699"/>
    </row>
    <row r="1127" spans="1:24">
      <c r="A1127" s="699"/>
      <c r="B1127" s="114"/>
      <c r="E1127" s="699"/>
      <c r="F1127" s="699"/>
      <c r="G1127" s="699"/>
      <c r="H1127" s="699"/>
      <c r="I1127" s="699"/>
      <c r="J1127" s="699"/>
      <c r="K1127" s="699"/>
      <c r="L1127" s="699"/>
      <c r="M1127" s="699"/>
      <c r="N1127" s="699"/>
      <c r="O1127" s="699"/>
      <c r="P1127" s="699"/>
      <c r="Q1127" s="699"/>
      <c r="R1127" s="699"/>
      <c r="S1127" s="699"/>
      <c r="T1127" s="699"/>
      <c r="U1127" s="699"/>
      <c r="V1127" s="699"/>
      <c r="W1127" s="699"/>
      <c r="X1127" s="699"/>
    </row>
    <row r="1128" spans="1:24">
      <c r="A1128" s="699"/>
      <c r="B1128" s="114"/>
      <c r="E1128" s="699"/>
      <c r="F1128" s="699"/>
      <c r="G1128" s="699"/>
      <c r="H1128" s="699"/>
      <c r="I1128" s="699"/>
      <c r="J1128" s="699"/>
      <c r="K1128" s="699"/>
      <c r="L1128" s="699"/>
      <c r="M1128" s="699"/>
      <c r="N1128" s="699"/>
      <c r="O1128" s="699"/>
      <c r="P1128" s="699"/>
      <c r="Q1128" s="699"/>
      <c r="R1128" s="699"/>
      <c r="S1128" s="699"/>
      <c r="T1128" s="699"/>
      <c r="U1128" s="699"/>
      <c r="V1128" s="699"/>
      <c r="W1128" s="699"/>
      <c r="X1128" s="699"/>
    </row>
    <row r="1129" spans="1:24">
      <c r="A1129" s="699"/>
      <c r="B1129" s="114"/>
      <c r="E1129" s="699"/>
      <c r="F1129" s="699"/>
      <c r="G1129" s="699"/>
      <c r="H1129" s="699"/>
      <c r="I1129" s="699"/>
      <c r="J1129" s="699"/>
      <c r="K1129" s="699"/>
      <c r="L1129" s="699"/>
      <c r="M1129" s="699"/>
      <c r="N1129" s="699"/>
      <c r="O1129" s="699"/>
      <c r="P1129" s="699"/>
      <c r="Q1129" s="699"/>
      <c r="R1129" s="699"/>
      <c r="S1129" s="699"/>
      <c r="T1129" s="699"/>
      <c r="U1129" s="699"/>
      <c r="V1129" s="699"/>
      <c r="W1129" s="699"/>
      <c r="X1129" s="699"/>
    </row>
    <row r="1130" spans="1:24">
      <c r="A1130" s="699"/>
      <c r="B1130" s="114"/>
      <c r="E1130" s="699"/>
      <c r="F1130" s="699"/>
      <c r="G1130" s="699"/>
      <c r="H1130" s="699"/>
      <c r="I1130" s="699"/>
      <c r="J1130" s="699"/>
      <c r="K1130" s="699"/>
      <c r="L1130" s="699"/>
      <c r="M1130" s="699"/>
      <c r="N1130" s="699"/>
      <c r="O1130" s="699"/>
      <c r="P1130" s="699"/>
      <c r="Q1130" s="699"/>
      <c r="R1130" s="699"/>
      <c r="S1130" s="699"/>
      <c r="T1130" s="699"/>
      <c r="U1130" s="699"/>
      <c r="V1130" s="699"/>
      <c r="W1130" s="699"/>
      <c r="X1130" s="699"/>
    </row>
    <row r="1131" spans="1:24">
      <c r="A1131" s="699"/>
      <c r="B1131" s="114"/>
      <c r="E1131" s="699"/>
      <c r="F1131" s="699"/>
      <c r="G1131" s="699"/>
      <c r="H1131" s="699"/>
      <c r="I1131" s="699"/>
      <c r="J1131" s="699"/>
      <c r="K1131" s="699"/>
      <c r="L1131" s="699"/>
      <c r="M1131" s="699"/>
      <c r="N1131" s="699"/>
      <c r="O1131" s="699"/>
      <c r="P1131" s="699"/>
      <c r="Q1131" s="699"/>
      <c r="R1131" s="699"/>
      <c r="S1131" s="699"/>
      <c r="T1131" s="699"/>
      <c r="U1131" s="699"/>
      <c r="V1131" s="699"/>
      <c r="W1131" s="699"/>
      <c r="X1131" s="699"/>
    </row>
    <row r="1132" spans="1:24">
      <c r="A1132" s="699"/>
      <c r="B1132" s="114"/>
      <c r="E1132" s="699"/>
      <c r="F1132" s="699"/>
      <c r="G1132" s="699"/>
      <c r="H1132" s="699"/>
      <c r="I1132" s="699"/>
      <c r="J1132" s="699"/>
      <c r="K1132" s="699"/>
      <c r="L1132" s="699"/>
      <c r="M1132" s="699"/>
      <c r="N1132" s="699"/>
      <c r="O1132" s="699"/>
      <c r="P1132" s="699"/>
      <c r="Q1132" s="699"/>
      <c r="R1132" s="699"/>
      <c r="S1132" s="699"/>
      <c r="T1132" s="699"/>
      <c r="U1132" s="699"/>
      <c r="V1132" s="699"/>
      <c r="W1132" s="699"/>
      <c r="X1132" s="699"/>
    </row>
    <row r="1133" spans="1:24">
      <c r="A1133" s="699"/>
      <c r="B1133" s="114"/>
      <c r="E1133" s="699"/>
      <c r="F1133" s="699"/>
      <c r="G1133" s="699"/>
      <c r="H1133" s="699"/>
      <c r="I1133" s="699"/>
      <c r="J1133" s="699"/>
      <c r="K1133" s="699"/>
      <c r="L1133" s="699"/>
      <c r="M1133" s="699"/>
      <c r="N1133" s="699"/>
      <c r="O1133" s="699"/>
      <c r="P1133" s="699"/>
      <c r="Q1133" s="699"/>
      <c r="R1133" s="699"/>
      <c r="S1133" s="699"/>
      <c r="T1133" s="699"/>
      <c r="U1133" s="699"/>
      <c r="V1133" s="699"/>
      <c r="W1133" s="699"/>
      <c r="X1133" s="699"/>
    </row>
    <row r="1134" spans="1:24">
      <c r="A1134" s="699"/>
      <c r="B1134" s="114"/>
      <c r="E1134" s="699"/>
      <c r="F1134" s="699"/>
      <c r="G1134" s="699"/>
      <c r="H1134" s="699"/>
      <c r="I1134" s="699"/>
      <c r="J1134" s="699"/>
      <c r="K1134" s="699"/>
      <c r="L1134" s="699"/>
      <c r="M1134" s="699"/>
      <c r="N1134" s="699"/>
      <c r="O1134" s="699"/>
      <c r="P1134" s="699"/>
      <c r="Q1134" s="699"/>
      <c r="R1134" s="699"/>
      <c r="S1134" s="699"/>
      <c r="T1134" s="699"/>
      <c r="U1134" s="699"/>
      <c r="V1134" s="699"/>
      <c r="W1134" s="699"/>
      <c r="X1134" s="699"/>
    </row>
    <row r="1135" spans="1:24">
      <c r="A1135" s="699"/>
      <c r="B1135" s="114"/>
      <c r="E1135" s="699"/>
      <c r="F1135" s="699"/>
      <c r="G1135" s="699"/>
      <c r="H1135" s="699"/>
      <c r="I1135" s="699"/>
      <c r="J1135" s="699"/>
      <c r="K1135" s="699"/>
      <c r="L1135" s="699"/>
      <c r="M1135" s="699"/>
      <c r="N1135" s="699"/>
      <c r="O1135" s="699"/>
      <c r="P1135" s="699"/>
      <c r="Q1135" s="699"/>
      <c r="R1135" s="699"/>
      <c r="S1135" s="699"/>
      <c r="T1135" s="699"/>
      <c r="U1135" s="699"/>
      <c r="V1135" s="699"/>
      <c r="W1135" s="699"/>
      <c r="X1135" s="699"/>
    </row>
    <row r="1136" spans="1:24">
      <c r="A1136" s="699"/>
      <c r="B1136" s="114"/>
      <c r="E1136" s="699"/>
      <c r="F1136" s="699"/>
      <c r="G1136" s="699"/>
      <c r="H1136" s="699"/>
      <c r="I1136" s="699"/>
      <c r="J1136" s="699"/>
      <c r="K1136" s="699"/>
      <c r="L1136" s="699"/>
      <c r="M1136" s="699"/>
      <c r="N1136" s="699"/>
      <c r="O1136" s="699"/>
      <c r="P1136" s="699"/>
      <c r="Q1136" s="699"/>
      <c r="R1136" s="699"/>
      <c r="S1136" s="699"/>
      <c r="T1136" s="699"/>
      <c r="U1136" s="699"/>
      <c r="V1136" s="699"/>
      <c r="W1136" s="699"/>
      <c r="X1136" s="699"/>
    </row>
    <row r="1137" spans="1:24">
      <c r="A1137" s="699"/>
      <c r="B1137" s="114"/>
      <c r="E1137" s="699"/>
      <c r="F1137" s="699"/>
      <c r="G1137" s="699"/>
      <c r="H1137" s="699"/>
      <c r="I1137" s="699"/>
      <c r="J1137" s="699"/>
      <c r="K1137" s="699"/>
      <c r="L1137" s="699"/>
      <c r="M1137" s="699"/>
      <c r="N1137" s="699"/>
      <c r="O1137" s="699"/>
      <c r="P1137" s="699"/>
      <c r="Q1137" s="699"/>
      <c r="R1137" s="699"/>
      <c r="S1137" s="699"/>
      <c r="T1137" s="699"/>
      <c r="U1137" s="699"/>
      <c r="V1137" s="699"/>
      <c r="W1137" s="699"/>
      <c r="X1137" s="699"/>
    </row>
    <row r="1138" spans="1:24">
      <c r="A1138" s="699"/>
      <c r="B1138" s="114"/>
      <c r="E1138" s="699"/>
      <c r="F1138" s="699"/>
      <c r="G1138" s="699"/>
      <c r="H1138" s="699"/>
      <c r="I1138" s="699"/>
      <c r="J1138" s="699"/>
      <c r="K1138" s="699"/>
      <c r="L1138" s="699"/>
      <c r="M1138" s="699"/>
      <c r="N1138" s="699"/>
      <c r="O1138" s="699"/>
      <c r="P1138" s="699"/>
      <c r="Q1138" s="699"/>
      <c r="R1138" s="699"/>
      <c r="S1138" s="699"/>
      <c r="T1138" s="699"/>
      <c r="U1138" s="699"/>
      <c r="V1138" s="699"/>
      <c r="W1138" s="699"/>
      <c r="X1138" s="699"/>
    </row>
    <row r="1139" spans="1:24">
      <c r="A1139" s="699"/>
      <c r="B1139" s="114"/>
      <c r="E1139" s="699"/>
      <c r="F1139" s="699"/>
      <c r="G1139" s="699"/>
      <c r="H1139" s="699"/>
      <c r="I1139" s="699"/>
      <c r="J1139" s="699"/>
      <c r="K1139" s="699"/>
      <c r="L1139" s="699"/>
      <c r="M1139" s="699"/>
      <c r="N1139" s="699"/>
      <c r="O1139" s="699"/>
      <c r="P1139" s="699"/>
      <c r="Q1139" s="699"/>
      <c r="R1139" s="699"/>
      <c r="S1139" s="699"/>
      <c r="T1139" s="699"/>
      <c r="U1139" s="699"/>
      <c r="V1139" s="699"/>
      <c r="W1139" s="699"/>
      <c r="X1139" s="699"/>
    </row>
    <row r="1140" spans="1:24">
      <c r="A1140" s="699"/>
      <c r="B1140" s="114"/>
      <c r="E1140" s="699"/>
      <c r="F1140" s="699"/>
      <c r="G1140" s="699"/>
      <c r="H1140" s="699"/>
      <c r="I1140" s="699"/>
      <c r="J1140" s="699"/>
      <c r="K1140" s="699"/>
      <c r="L1140" s="699"/>
      <c r="M1140" s="699"/>
      <c r="N1140" s="699"/>
      <c r="O1140" s="699"/>
      <c r="P1140" s="699"/>
      <c r="Q1140" s="699"/>
      <c r="R1140" s="699"/>
      <c r="S1140" s="699"/>
      <c r="T1140" s="699"/>
      <c r="U1140" s="699"/>
      <c r="V1140" s="699"/>
      <c r="W1140" s="699"/>
      <c r="X1140" s="699"/>
    </row>
    <row r="1141" spans="1:24">
      <c r="A1141" s="699"/>
      <c r="B1141" s="114"/>
      <c r="E1141" s="699"/>
      <c r="F1141" s="699"/>
      <c r="G1141" s="699"/>
      <c r="H1141" s="699"/>
      <c r="I1141" s="699"/>
      <c r="J1141" s="699"/>
      <c r="K1141" s="699"/>
      <c r="L1141" s="699"/>
      <c r="M1141" s="699"/>
      <c r="N1141" s="699"/>
      <c r="O1141" s="699"/>
      <c r="P1141" s="699"/>
      <c r="Q1141" s="699"/>
      <c r="R1141" s="699"/>
      <c r="S1141" s="699"/>
      <c r="T1141" s="699"/>
      <c r="U1141" s="699"/>
      <c r="V1141" s="699"/>
      <c r="W1141" s="699"/>
      <c r="X1141" s="699"/>
    </row>
    <row r="1142" spans="1:24">
      <c r="A1142" s="699"/>
      <c r="B1142" s="114"/>
      <c r="E1142" s="699"/>
      <c r="F1142" s="699"/>
      <c r="G1142" s="699"/>
      <c r="H1142" s="699"/>
      <c r="I1142" s="699"/>
      <c r="J1142" s="699"/>
      <c r="K1142" s="699"/>
      <c r="L1142" s="699"/>
      <c r="M1142" s="699"/>
      <c r="N1142" s="699"/>
      <c r="O1142" s="699"/>
      <c r="P1142" s="699"/>
      <c r="Q1142" s="699"/>
      <c r="R1142" s="699"/>
      <c r="S1142" s="699"/>
      <c r="T1142" s="699"/>
      <c r="U1142" s="699"/>
      <c r="V1142" s="699"/>
      <c r="W1142" s="699"/>
      <c r="X1142" s="699"/>
    </row>
    <row r="1143" spans="1:24">
      <c r="A1143" s="699"/>
      <c r="B1143" s="114"/>
      <c r="E1143" s="699"/>
      <c r="F1143" s="699"/>
      <c r="G1143" s="699"/>
      <c r="H1143" s="699"/>
      <c r="I1143" s="699"/>
      <c r="J1143" s="699"/>
      <c r="K1143" s="699"/>
      <c r="L1143" s="699"/>
      <c r="M1143" s="699"/>
      <c r="N1143" s="699"/>
      <c r="O1143" s="699"/>
      <c r="P1143" s="699"/>
      <c r="Q1143" s="699"/>
      <c r="R1143" s="699"/>
      <c r="S1143" s="699"/>
      <c r="T1143" s="699"/>
      <c r="U1143" s="699"/>
      <c r="V1143" s="699"/>
      <c r="W1143" s="699"/>
      <c r="X1143" s="699"/>
    </row>
    <row r="1144" spans="1:24">
      <c r="A1144" s="699"/>
      <c r="B1144" s="114"/>
      <c r="E1144" s="699"/>
      <c r="F1144" s="699"/>
      <c r="G1144" s="699"/>
      <c r="H1144" s="699"/>
      <c r="I1144" s="699"/>
      <c r="J1144" s="699"/>
      <c r="K1144" s="699"/>
      <c r="L1144" s="699"/>
      <c r="M1144" s="699"/>
      <c r="N1144" s="699"/>
      <c r="O1144" s="699"/>
      <c r="P1144" s="699"/>
      <c r="Q1144" s="699"/>
      <c r="R1144" s="699"/>
      <c r="S1144" s="699"/>
      <c r="T1144" s="699"/>
      <c r="U1144" s="699"/>
      <c r="V1144" s="699"/>
      <c r="W1144" s="699"/>
      <c r="X1144" s="699"/>
    </row>
    <row r="1145" spans="1:24">
      <c r="A1145" s="699"/>
      <c r="B1145" s="114"/>
      <c r="E1145" s="699"/>
      <c r="F1145" s="699"/>
      <c r="G1145" s="699"/>
      <c r="H1145" s="699"/>
      <c r="I1145" s="699"/>
      <c r="J1145" s="699"/>
      <c r="K1145" s="699"/>
      <c r="L1145" s="699"/>
      <c r="M1145" s="699"/>
      <c r="N1145" s="699"/>
      <c r="O1145" s="699"/>
      <c r="P1145" s="699"/>
      <c r="Q1145" s="699"/>
      <c r="R1145" s="699"/>
      <c r="S1145" s="699"/>
      <c r="T1145" s="699"/>
      <c r="U1145" s="699"/>
      <c r="V1145" s="699"/>
      <c r="W1145" s="699"/>
      <c r="X1145" s="699"/>
    </row>
    <row r="1146" spans="1:24">
      <c r="A1146" s="699"/>
      <c r="B1146" s="114"/>
      <c r="E1146" s="699"/>
      <c r="F1146" s="699"/>
      <c r="G1146" s="699"/>
      <c r="H1146" s="699"/>
      <c r="I1146" s="699"/>
      <c r="J1146" s="699"/>
      <c r="K1146" s="699"/>
      <c r="L1146" s="699"/>
      <c r="M1146" s="699"/>
      <c r="N1146" s="699"/>
      <c r="O1146" s="699"/>
      <c r="P1146" s="699"/>
      <c r="Q1146" s="699"/>
      <c r="R1146" s="699"/>
      <c r="S1146" s="699"/>
      <c r="T1146" s="699"/>
      <c r="U1146" s="699"/>
      <c r="V1146" s="699"/>
      <c r="W1146" s="699"/>
      <c r="X1146" s="699"/>
    </row>
    <row r="1147" spans="1:24">
      <c r="A1147" s="699"/>
      <c r="B1147" s="114"/>
      <c r="E1147" s="699"/>
      <c r="F1147" s="699"/>
      <c r="G1147" s="699"/>
      <c r="H1147" s="699"/>
      <c r="I1147" s="699"/>
      <c r="J1147" s="699"/>
      <c r="K1147" s="699"/>
      <c r="L1147" s="699"/>
      <c r="M1147" s="699"/>
      <c r="N1147" s="699"/>
      <c r="O1147" s="699"/>
      <c r="P1147" s="699"/>
      <c r="Q1147" s="699"/>
      <c r="R1147" s="699"/>
      <c r="S1147" s="699"/>
      <c r="T1147" s="699"/>
      <c r="U1147" s="699"/>
      <c r="V1147" s="699"/>
      <c r="W1147" s="699"/>
      <c r="X1147" s="699"/>
    </row>
    <row r="1148" spans="1:24">
      <c r="A1148" s="699"/>
      <c r="B1148" s="114"/>
      <c r="E1148" s="699"/>
      <c r="F1148" s="699"/>
      <c r="G1148" s="699"/>
      <c r="H1148" s="699"/>
      <c r="I1148" s="699"/>
      <c r="J1148" s="699"/>
      <c r="K1148" s="699"/>
      <c r="L1148" s="699"/>
      <c r="M1148" s="699"/>
      <c r="N1148" s="699"/>
      <c r="O1148" s="699"/>
      <c r="P1148" s="699"/>
      <c r="Q1148" s="699"/>
      <c r="R1148" s="699"/>
      <c r="S1148" s="699"/>
      <c r="T1148" s="699"/>
      <c r="U1148" s="699"/>
      <c r="V1148" s="699"/>
      <c r="W1148" s="699"/>
      <c r="X1148" s="699"/>
    </row>
    <row r="1149" spans="1:24">
      <c r="A1149" s="699"/>
      <c r="B1149" s="114"/>
      <c r="E1149" s="699"/>
      <c r="F1149" s="699"/>
      <c r="G1149" s="699"/>
      <c r="H1149" s="699"/>
      <c r="I1149" s="699"/>
      <c r="J1149" s="699"/>
      <c r="K1149" s="699"/>
      <c r="L1149" s="699"/>
      <c r="M1149" s="699"/>
      <c r="N1149" s="699"/>
      <c r="O1149" s="699"/>
      <c r="P1149" s="699"/>
      <c r="Q1149" s="699"/>
      <c r="R1149" s="699"/>
      <c r="S1149" s="699"/>
      <c r="T1149" s="699"/>
      <c r="U1149" s="699"/>
      <c r="V1149" s="699"/>
      <c r="W1149" s="699"/>
      <c r="X1149" s="699"/>
    </row>
    <row r="1150" spans="1:24">
      <c r="A1150" s="699"/>
      <c r="B1150" s="114"/>
      <c r="E1150" s="699"/>
      <c r="F1150" s="699"/>
      <c r="G1150" s="699"/>
      <c r="H1150" s="699"/>
      <c r="I1150" s="699"/>
      <c r="J1150" s="699"/>
      <c r="K1150" s="699"/>
      <c r="L1150" s="699"/>
      <c r="M1150" s="699"/>
      <c r="N1150" s="699"/>
      <c r="O1150" s="699"/>
      <c r="P1150" s="699"/>
      <c r="Q1150" s="699"/>
      <c r="R1150" s="699"/>
      <c r="S1150" s="699"/>
      <c r="T1150" s="699"/>
      <c r="U1150" s="699"/>
      <c r="V1150" s="699"/>
      <c r="W1150" s="699"/>
      <c r="X1150" s="699"/>
    </row>
    <row r="1151" spans="1:24">
      <c r="A1151" s="699"/>
      <c r="B1151" s="114"/>
      <c r="E1151" s="699"/>
      <c r="F1151" s="699"/>
      <c r="G1151" s="699"/>
      <c r="H1151" s="699"/>
      <c r="I1151" s="699"/>
      <c r="J1151" s="699"/>
      <c r="K1151" s="699"/>
      <c r="L1151" s="699"/>
      <c r="M1151" s="699"/>
      <c r="N1151" s="699"/>
      <c r="O1151" s="699"/>
      <c r="P1151" s="699"/>
      <c r="Q1151" s="699"/>
      <c r="R1151" s="699"/>
      <c r="S1151" s="699"/>
      <c r="T1151" s="699"/>
      <c r="U1151" s="699"/>
      <c r="V1151" s="699"/>
      <c r="W1151" s="699"/>
      <c r="X1151" s="699"/>
    </row>
    <row r="1152" spans="1:24">
      <c r="A1152" s="699"/>
      <c r="B1152" s="114"/>
      <c r="E1152" s="699"/>
      <c r="F1152" s="699"/>
      <c r="G1152" s="699"/>
      <c r="H1152" s="699"/>
      <c r="I1152" s="699"/>
      <c r="J1152" s="699"/>
      <c r="K1152" s="699"/>
      <c r="L1152" s="699"/>
      <c r="M1152" s="699"/>
      <c r="N1152" s="699"/>
      <c r="O1152" s="699"/>
      <c r="P1152" s="699"/>
      <c r="Q1152" s="699"/>
      <c r="R1152" s="699"/>
      <c r="S1152" s="699"/>
      <c r="T1152" s="699"/>
      <c r="U1152" s="699"/>
      <c r="V1152" s="699"/>
      <c r="W1152" s="699"/>
      <c r="X1152" s="699"/>
    </row>
    <row r="1153" spans="1:24">
      <c r="A1153" s="699"/>
      <c r="B1153" s="114"/>
      <c r="E1153" s="699"/>
      <c r="F1153" s="699"/>
      <c r="G1153" s="699"/>
      <c r="H1153" s="699"/>
      <c r="I1153" s="699"/>
      <c r="J1153" s="699"/>
      <c r="K1153" s="699"/>
      <c r="L1153" s="699"/>
      <c r="M1153" s="699"/>
      <c r="N1153" s="699"/>
      <c r="O1153" s="699"/>
      <c r="P1153" s="699"/>
      <c r="Q1153" s="699"/>
      <c r="R1153" s="699"/>
      <c r="S1153" s="699"/>
      <c r="T1153" s="699"/>
      <c r="U1153" s="699"/>
      <c r="V1153" s="699"/>
      <c r="W1153" s="699"/>
      <c r="X1153" s="699"/>
    </row>
    <row r="1154" spans="1:24">
      <c r="A1154" s="699"/>
      <c r="B1154" s="114"/>
      <c r="E1154" s="699"/>
      <c r="F1154" s="699"/>
      <c r="G1154" s="699"/>
      <c r="H1154" s="699"/>
      <c r="I1154" s="699"/>
      <c r="J1154" s="699"/>
      <c r="K1154" s="699"/>
      <c r="L1154" s="699"/>
      <c r="M1154" s="699"/>
      <c r="N1154" s="699"/>
      <c r="O1154" s="699"/>
      <c r="P1154" s="699"/>
      <c r="Q1154" s="699"/>
      <c r="R1154" s="699"/>
      <c r="S1154" s="699"/>
      <c r="T1154" s="699"/>
      <c r="U1154" s="699"/>
      <c r="V1154" s="699"/>
      <c r="W1154" s="699"/>
      <c r="X1154" s="699"/>
    </row>
    <row r="1155" spans="1:24">
      <c r="A1155" s="699"/>
      <c r="B1155" s="114"/>
      <c r="E1155" s="699"/>
      <c r="F1155" s="699"/>
      <c r="G1155" s="699"/>
      <c r="H1155" s="699"/>
      <c r="I1155" s="699"/>
      <c r="J1155" s="699"/>
      <c r="K1155" s="699"/>
      <c r="L1155" s="699"/>
      <c r="M1155" s="699"/>
      <c r="N1155" s="699"/>
      <c r="O1155" s="699"/>
      <c r="P1155" s="699"/>
      <c r="Q1155" s="699"/>
      <c r="R1155" s="699"/>
      <c r="S1155" s="699"/>
      <c r="T1155" s="699"/>
      <c r="U1155" s="699"/>
      <c r="V1155" s="699"/>
      <c r="W1155" s="699"/>
      <c r="X1155" s="699"/>
    </row>
    <row r="1156" spans="1:24">
      <c r="A1156" s="699"/>
      <c r="B1156" s="114"/>
      <c r="E1156" s="699"/>
      <c r="F1156" s="699"/>
      <c r="G1156" s="699"/>
      <c r="H1156" s="699"/>
      <c r="I1156" s="699"/>
      <c r="J1156" s="699"/>
      <c r="K1156" s="699"/>
      <c r="L1156" s="699"/>
      <c r="M1156" s="699"/>
      <c r="N1156" s="699"/>
      <c r="O1156" s="699"/>
      <c r="P1156" s="699"/>
      <c r="Q1156" s="699"/>
      <c r="R1156" s="699"/>
      <c r="S1156" s="699"/>
      <c r="T1156" s="699"/>
      <c r="U1156" s="699"/>
      <c r="V1156" s="699"/>
      <c r="W1156" s="699"/>
      <c r="X1156" s="699"/>
    </row>
    <row r="1157" spans="1:24">
      <c r="A1157" s="699"/>
      <c r="B1157" s="114"/>
      <c r="E1157" s="699"/>
      <c r="F1157" s="699"/>
      <c r="G1157" s="699"/>
      <c r="H1157" s="699"/>
      <c r="I1157" s="699"/>
      <c r="J1157" s="699"/>
      <c r="K1157" s="699"/>
      <c r="L1157" s="699"/>
      <c r="M1157" s="699"/>
      <c r="N1157" s="699"/>
      <c r="O1157" s="699"/>
      <c r="P1157" s="699"/>
      <c r="Q1157" s="699"/>
      <c r="R1157" s="699"/>
      <c r="S1157" s="699"/>
      <c r="T1157" s="699"/>
      <c r="U1157" s="699"/>
      <c r="V1157" s="699"/>
      <c r="W1157" s="699"/>
      <c r="X1157" s="699"/>
    </row>
    <row r="1158" spans="1:24">
      <c r="A1158" s="699"/>
      <c r="B1158" s="114"/>
      <c r="E1158" s="699"/>
      <c r="F1158" s="699"/>
      <c r="G1158" s="699"/>
      <c r="H1158" s="699"/>
      <c r="I1158" s="699"/>
      <c r="J1158" s="699"/>
      <c r="K1158" s="699"/>
      <c r="L1158" s="699"/>
      <c r="M1158" s="699"/>
      <c r="N1158" s="699"/>
      <c r="O1158" s="699"/>
      <c r="P1158" s="699"/>
      <c r="Q1158" s="699"/>
      <c r="R1158" s="699"/>
      <c r="S1158" s="699"/>
      <c r="T1158" s="699"/>
      <c r="U1158" s="699"/>
      <c r="V1158" s="699"/>
      <c r="W1158" s="699"/>
      <c r="X1158" s="699"/>
    </row>
    <row r="1159" spans="1:24">
      <c r="A1159" s="699"/>
      <c r="B1159" s="114"/>
      <c r="E1159" s="699"/>
      <c r="F1159" s="699"/>
      <c r="G1159" s="699"/>
      <c r="H1159" s="699"/>
      <c r="I1159" s="699"/>
      <c r="J1159" s="699"/>
      <c r="K1159" s="699"/>
      <c r="L1159" s="699"/>
      <c r="M1159" s="699"/>
      <c r="N1159" s="699"/>
      <c r="O1159" s="699"/>
      <c r="P1159" s="699"/>
      <c r="Q1159" s="699"/>
      <c r="R1159" s="699"/>
      <c r="S1159" s="699"/>
      <c r="T1159" s="699"/>
      <c r="U1159" s="699"/>
      <c r="V1159" s="699"/>
      <c r="W1159" s="699"/>
      <c r="X1159" s="699"/>
    </row>
    <row r="1160" spans="1:24">
      <c r="A1160" s="699"/>
      <c r="B1160" s="114"/>
      <c r="E1160" s="699"/>
      <c r="F1160" s="699"/>
      <c r="G1160" s="699"/>
      <c r="H1160" s="699"/>
      <c r="I1160" s="699"/>
      <c r="J1160" s="699"/>
      <c r="K1160" s="699"/>
      <c r="L1160" s="699"/>
      <c r="M1160" s="699"/>
      <c r="N1160" s="699"/>
      <c r="O1160" s="699"/>
      <c r="P1160" s="699"/>
      <c r="Q1160" s="699"/>
      <c r="R1160" s="699"/>
      <c r="S1160" s="699"/>
      <c r="T1160" s="699"/>
      <c r="U1160" s="699"/>
      <c r="V1160" s="699"/>
      <c r="W1160" s="699"/>
      <c r="X1160" s="699"/>
    </row>
    <row r="1161" spans="1:24">
      <c r="A1161" s="699"/>
      <c r="B1161" s="114"/>
      <c r="E1161" s="699"/>
      <c r="F1161" s="699"/>
      <c r="G1161" s="699"/>
      <c r="H1161" s="699"/>
      <c r="I1161" s="699"/>
      <c r="J1161" s="699"/>
      <c r="K1161" s="699"/>
      <c r="L1161" s="699"/>
      <c r="M1161" s="699"/>
      <c r="N1161" s="699"/>
      <c r="O1161" s="699"/>
      <c r="P1161" s="699"/>
      <c r="Q1161" s="699"/>
      <c r="R1161" s="699"/>
      <c r="S1161" s="699"/>
      <c r="T1161" s="699"/>
      <c r="U1161" s="699"/>
      <c r="V1161" s="699"/>
      <c r="W1161" s="699"/>
      <c r="X1161" s="699"/>
    </row>
    <row r="1162" spans="1:24">
      <c r="A1162" s="699"/>
      <c r="B1162" s="114"/>
      <c r="E1162" s="699"/>
      <c r="F1162" s="699"/>
      <c r="G1162" s="699"/>
      <c r="H1162" s="699"/>
      <c r="I1162" s="699"/>
      <c r="J1162" s="699"/>
      <c r="K1162" s="699"/>
      <c r="L1162" s="699"/>
      <c r="M1162" s="699"/>
      <c r="N1162" s="699"/>
      <c r="O1162" s="699"/>
      <c r="P1162" s="699"/>
      <c r="Q1162" s="699"/>
      <c r="R1162" s="699"/>
      <c r="S1162" s="699"/>
      <c r="T1162" s="699"/>
      <c r="U1162" s="699"/>
      <c r="V1162" s="699"/>
      <c r="W1162" s="699"/>
      <c r="X1162" s="699"/>
    </row>
    <row r="1163" spans="1:24">
      <c r="A1163" s="699"/>
      <c r="B1163" s="114"/>
      <c r="E1163" s="699"/>
      <c r="F1163" s="699"/>
      <c r="G1163" s="699"/>
      <c r="H1163" s="699"/>
      <c r="I1163" s="699"/>
      <c r="J1163" s="699"/>
      <c r="K1163" s="699"/>
      <c r="L1163" s="699"/>
      <c r="M1163" s="699"/>
      <c r="N1163" s="699"/>
      <c r="O1163" s="699"/>
      <c r="P1163" s="699"/>
      <c r="Q1163" s="699"/>
      <c r="R1163" s="699"/>
      <c r="S1163" s="699"/>
      <c r="T1163" s="699"/>
      <c r="U1163" s="699"/>
      <c r="V1163" s="699"/>
      <c r="W1163" s="699"/>
      <c r="X1163" s="699"/>
    </row>
    <row r="1164" spans="1:24">
      <c r="A1164" s="699"/>
      <c r="B1164" s="114"/>
      <c r="E1164" s="699"/>
      <c r="F1164" s="699"/>
      <c r="G1164" s="699"/>
      <c r="H1164" s="699"/>
      <c r="I1164" s="699"/>
      <c r="J1164" s="699"/>
      <c r="K1164" s="699"/>
      <c r="L1164" s="699"/>
      <c r="M1164" s="699"/>
      <c r="N1164" s="699"/>
      <c r="O1164" s="699"/>
      <c r="P1164" s="699"/>
      <c r="Q1164" s="699"/>
      <c r="R1164" s="699"/>
      <c r="S1164" s="699"/>
      <c r="T1164" s="699"/>
      <c r="U1164" s="699"/>
      <c r="V1164" s="699"/>
      <c r="W1164" s="699"/>
      <c r="X1164" s="699"/>
    </row>
    <row r="1165" spans="1:24">
      <c r="A1165" s="699"/>
      <c r="B1165" s="114"/>
      <c r="E1165" s="699"/>
      <c r="F1165" s="699"/>
      <c r="G1165" s="699"/>
      <c r="H1165" s="699"/>
      <c r="I1165" s="699"/>
      <c r="J1165" s="699"/>
      <c r="K1165" s="699"/>
      <c r="L1165" s="699"/>
      <c r="M1165" s="699"/>
      <c r="N1165" s="699"/>
      <c r="O1165" s="699"/>
      <c r="P1165" s="699"/>
      <c r="Q1165" s="699"/>
      <c r="R1165" s="699"/>
      <c r="S1165" s="699"/>
      <c r="T1165" s="699"/>
      <c r="U1165" s="699"/>
      <c r="V1165" s="699"/>
      <c r="W1165" s="699"/>
      <c r="X1165" s="699"/>
    </row>
    <row r="1166" spans="1:24">
      <c r="A1166" s="699"/>
      <c r="B1166" s="114"/>
      <c r="E1166" s="699"/>
      <c r="F1166" s="699"/>
      <c r="G1166" s="699"/>
      <c r="H1166" s="699"/>
      <c r="I1166" s="699"/>
      <c r="J1166" s="699"/>
      <c r="K1166" s="699"/>
      <c r="L1166" s="699"/>
      <c r="M1166" s="699"/>
      <c r="N1166" s="699"/>
      <c r="O1166" s="699"/>
      <c r="P1166" s="699"/>
      <c r="Q1166" s="699"/>
      <c r="R1166" s="699"/>
      <c r="S1166" s="699"/>
      <c r="T1166" s="699"/>
      <c r="U1166" s="699"/>
      <c r="V1166" s="699"/>
      <c r="W1166" s="699"/>
      <c r="X1166" s="699"/>
    </row>
    <row r="1167" spans="1:24">
      <c r="A1167" s="699"/>
      <c r="B1167" s="114"/>
      <c r="E1167" s="699"/>
      <c r="F1167" s="699"/>
      <c r="G1167" s="699"/>
      <c r="H1167" s="699"/>
      <c r="I1167" s="699"/>
      <c r="J1167" s="699"/>
      <c r="K1167" s="699"/>
      <c r="L1167" s="699"/>
      <c r="M1167" s="699"/>
      <c r="N1167" s="699"/>
      <c r="O1167" s="699"/>
      <c r="P1167" s="699"/>
      <c r="Q1167" s="699"/>
      <c r="R1167" s="699"/>
      <c r="S1167" s="699"/>
      <c r="T1167" s="699"/>
      <c r="U1167" s="699"/>
      <c r="V1167" s="699"/>
      <c r="W1167" s="699"/>
      <c r="X1167" s="699"/>
    </row>
    <row r="1168" spans="1:24">
      <c r="A1168" s="699"/>
      <c r="B1168" s="114"/>
      <c r="E1168" s="699"/>
      <c r="F1168" s="699"/>
      <c r="G1168" s="699"/>
      <c r="H1168" s="699"/>
      <c r="I1168" s="699"/>
      <c r="J1168" s="699"/>
      <c r="K1168" s="699"/>
      <c r="L1168" s="699"/>
      <c r="M1168" s="699"/>
      <c r="N1168" s="699"/>
      <c r="O1168" s="699"/>
      <c r="P1168" s="699"/>
      <c r="Q1168" s="699"/>
      <c r="R1168" s="699"/>
      <c r="S1168" s="699"/>
      <c r="T1168" s="699"/>
      <c r="U1168" s="699"/>
      <c r="V1168" s="699"/>
      <c r="W1168" s="699"/>
      <c r="X1168" s="699"/>
    </row>
    <row r="1169" spans="1:24">
      <c r="A1169" s="699"/>
      <c r="B1169" s="114"/>
      <c r="E1169" s="699"/>
      <c r="F1169" s="699"/>
      <c r="G1169" s="699"/>
      <c r="H1169" s="699"/>
      <c r="I1169" s="699"/>
      <c r="J1169" s="699"/>
      <c r="K1169" s="699"/>
      <c r="L1169" s="699"/>
      <c r="M1169" s="699"/>
      <c r="N1169" s="699"/>
      <c r="O1169" s="699"/>
      <c r="P1169" s="699"/>
      <c r="Q1169" s="699"/>
      <c r="R1169" s="699"/>
      <c r="S1169" s="699"/>
      <c r="T1169" s="699"/>
      <c r="U1169" s="699"/>
      <c r="V1169" s="699"/>
      <c r="W1169" s="699"/>
      <c r="X1169" s="699"/>
    </row>
    <row r="1170" spans="1:24">
      <c r="A1170" s="699"/>
      <c r="B1170" s="114"/>
      <c r="E1170" s="699"/>
      <c r="F1170" s="699"/>
      <c r="G1170" s="699"/>
      <c r="H1170" s="699"/>
      <c r="I1170" s="699"/>
      <c r="J1170" s="699"/>
      <c r="K1170" s="699"/>
      <c r="L1170" s="699"/>
      <c r="M1170" s="699"/>
      <c r="N1170" s="699"/>
      <c r="O1170" s="699"/>
      <c r="P1170" s="699"/>
      <c r="Q1170" s="699"/>
      <c r="R1170" s="699"/>
      <c r="S1170" s="699"/>
      <c r="T1170" s="699"/>
      <c r="U1170" s="699"/>
      <c r="V1170" s="699"/>
      <c r="W1170" s="699"/>
      <c r="X1170" s="699"/>
    </row>
    <row r="1171" spans="1:24">
      <c r="A1171" s="699"/>
      <c r="B1171" s="114"/>
      <c r="E1171" s="699"/>
      <c r="F1171" s="699"/>
      <c r="G1171" s="699"/>
      <c r="H1171" s="699"/>
      <c r="I1171" s="699"/>
      <c r="J1171" s="699"/>
      <c r="K1171" s="699"/>
      <c r="L1171" s="699"/>
      <c r="M1171" s="699"/>
      <c r="N1171" s="699"/>
      <c r="O1171" s="699"/>
      <c r="P1171" s="699"/>
      <c r="Q1171" s="699"/>
      <c r="R1171" s="699"/>
      <c r="S1171" s="699"/>
      <c r="T1171" s="699"/>
      <c r="U1171" s="699"/>
      <c r="V1171" s="699"/>
      <c r="W1171" s="699"/>
      <c r="X1171" s="699"/>
    </row>
    <row r="1172" spans="1:24">
      <c r="A1172" s="699"/>
      <c r="B1172" s="114"/>
      <c r="E1172" s="699"/>
      <c r="F1172" s="699"/>
      <c r="G1172" s="699"/>
      <c r="H1172" s="699"/>
      <c r="I1172" s="699"/>
      <c r="J1172" s="699"/>
      <c r="K1172" s="699"/>
      <c r="L1172" s="699"/>
      <c r="M1172" s="699"/>
      <c r="N1172" s="699"/>
      <c r="O1172" s="699"/>
      <c r="P1172" s="699"/>
      <c r="Q1172" s="699"/>
      <c r="R1172" s="699"/>
      <c r="S1172" s="699"/>
      <c r="T1172" s="699"/>
      <c r="U1172" s="699"/>
      <c r="V1172" s="699"/>
      <c r="W1172" s="699"/>
      <c r="X1172" s="699"/>
    </row>
    <row r="1173" spans="1:24">
      <c r="A1173" s="699"/>
      <c r="B1173" s="114"/>
      <c r="E1173" s="699"/>
      <c r="F1173" s="699"/>
      <c r="G1173" s="699"/>
      <c r="H1173" s="699"/>
      <c r="I1173" s="699"/>
      <c r="J1173" s="699"/>
      <c r="K1173" s="699"/>
      <c r="L1173" s="699"/>
      <c r="M1173" s="699"/>
      <c r="N1173" s="699"/>
      <c r="O1173" s="699"/>
      <c r="P1173" s="699"/>
      <c r="Q1173" s="699"/>
      <c r="R1173" s="699"/>
      <c r="S1173" s="699"/>
      <c r="T1173" s="699"/>
      <c r="U1173" s="699"/>
      <c r="V1173" s="699"/>
      <c r="W1173" s="699"/>
      <c r="X1173" s="699"/>
    </row>
    <row r="1174" spans="1:24">
      <c r="A1174" s="699"/>
      <c r="B1174" s="114"/>
      <c r="E1174" s="699"/>
      <c r="F1174" s="699"/>
      <c r="G1174" s="699"/>
      <c r="H1174" s="699"/>
      <c r="I1174" s="699"/>
      <c r="J1174" s="699"/>
      <c r="K1174" s="699"/>
      <c r="L1174" s="699"/>
      <c r="M1174" s="699"/>
      <c r="N1174" s="699"/>
      <c r="O1174" s="699"/>
      <c r="P1174" s="699"/>
      <c r="Q1174" s="699"/>
      <c r="R1174" s="699"/>
      <c r="S1174" s="699"/>
      <c r="T1174" s="699"/>
      <c r="U1174" s="699"/>
      <c r="V1174" s="699"/>
      <c r="W1174" s="699"/>
      <c r="X1174" s="699"/>
    </row>
    <row r="1175" spans="1:24">
      <c r="A1175" s="699"/>
      <c r="B1175" s="114"/>
      <c r="E1175" s="699"/>
      <c r="F1175" s="699"/>
      <c r="G1175" s="699"/>
      <c r="H1175" s="699"/>
      <c r="I1175" s="699"/>
      <c r="J1175" s="699"/>
      <c r="K1175" s="699"/>
      <c r="L1175" s="699"/>
      <c r="M1175" s="699"/>
      <c r="N1175" s="699"/>
      <c r="O1175" s="699"/>
      <c r="P1175" s="699"/>
      <c r="Q1175" s="699"/>
      <c r="R1175" s="699"/>
      <c r="S1175" s="699"/>
      <c r="T1175" s="699"/>
      <c r="U1175" s="699"/>
      <c r="V1175" s="699"/>
      <c r="W1175" s="699"/>
      <c r="X1175" s="699"/>
    </row>
    <row r="1176" spans="1:24">
      <c r="A1176" s="699"/>
      <c r="B1176" s="114"/>
      <c r="E1176" s="699"/>
      <c r="F1176" s="699"/>
      <c r="G1176" s="699"/>
      <c r="H1176" s="699"/>
      <c r="I1176" s="699"/>
      <c r="J1176" s="699"/>
      <c r="K1176" s="699"/>
      <c r="L1176" s="699"/>
      <c r="M1176" s="699"/>
      <c r="N1176" s="699"/>
      <c r="O1176" s="699"/>
      <c r="P1176" s="699"/>
      <c r="Q1176" s="699"/>
      <c r="R1176" s="699"/>
      <c r="S1176" s="699"/>
      <c r="T1176" s="699"/>
      <c r="U1176" s="699"/>
      <c r="V1176" s="699"/>
      <c r="W1176" s="699"/>
      <c r="X1176" s="699"/>
    </row>
    <row r="1177" spans="1:24">
      <c r="A1177" s="699"/>
      <c r="B1177" s="114"/>
      <c r="E1177" s="699"/>
      <c r="F1177" s="699"/>
      <c r="G1177" s="699"/>
      <c r="H1177" s="699"/>
      <c r="I1177" s="699"/>
      <c r="J1177" s="699"/>
      <c r="K1177" s="699"/>
      <c r="L1177" s="699"/>
      <c r="M1177" s="699"/>
      <c r="N1177" s="699"/>
      <c r="O1177" s="699"/>
      <c r="P1177" s="699"/>
      <c r="Q1177" s="699"/>
      <c r="R1177" s="699"/>
      <c r="S1177" s="699"/>
      <c r="T1177" s="699"/>
      <c r="U1177" s="699"/>
      <c r="V1177" s="699"/>
      <c r="W1177" s="699"/>
      <c r="X1177" s="699"/>
    </row>
    <row r="1178" spans="1:24">
      <c r="A1178" s="699"/>
      <c r="B1178" s="114"/>
      <c r="E1178" s="699"/>
      <c r="F1178" s="699"/>
      <c r="G1178" s="699"/>
      <c r="H1178" s="699"/>
      <c r="I1178" s="699"/>
      <c r="J1178" s="699"/>
      <c r="K1178" s="699"/>
      <c r="L1178" s="699"/>
      <c r="M1178" s="699"/>
      <c r="N1178" s="699"/>
      <c r="O1178" s="699"/>
      <c r="P1178" s="699"/>
      <c r="Q1178" s="699"/>
      <c r="R1178" s="699"/>
      <c r="S1178" s="699"/>
      <c r="T1178" s="699"/>
      <c r="U1178" s="699"/>
      <c r="V1178" s="699"/>
      <c r="W1178" s="699"/>
      <c r="X1178" s="699"/>
    </row>
    <row r="1179" spans="1:24">
      <c r="A1179" s="699"/>
      <c r="B1179" s="114"/>
      <c r="E1179" s="699"/>
      <c r="F1179" s="699"/>
      <c r="G1179" s="699"/>
      <c r="H1179" s="699"/>
      <c r="I1179" s="699"/>
      <c r="J1179" s="699"/>
      <c r="K1179" s="699"/>
      <c r="L1179" s="699"/>
      <c r="M1179" s="699"/>
      <c r="N1179" s="699"/>
      <c r="O1179" s="699"/>
      <c r="P1179" s="699"/>
      <c r="Q1179" s="699"/>
      <c r="R1179" s="699"/>
      <c r="S1179" s="699"/>
      <c r="T1179" s="699"/>
      <c r="U1179" s="699"/>
      <c r="V1179" s="699"/>
      <c r="W1179" s="699"/>
      <c r="X1179" s="699"/>
    </row>
    <row r="1180" spans="1:24">
      <c r="A1180" s="699"/>
      <c r="B1180" s="114"/>
      <c r="E1180" s="699"/>
      <c r="F1180" s="699"/>
      <c r="G1180" s="699"/>
      <c r="H1180" s="699"/>
      <c r="I1180" s="699"/>
      <c r="J1180" s="699"/>
      <c r="K1180" s="699"/>
      <c r="L1180" s="699"/>
      <c r="M1180" s="699"/>
      <c r="N1180" s="699"/>
      <c r="O1180" s="699"/>
      <c r="P1180" s="699"/>
      <c r="Q1180" s="699"/>
      <c r="R1180" s="699"/>
      <c r="S1180" s="699"/>
      <c r="T1180" s="699"/>
      <c r="U1180" s="699"/>
      <c r="V1180" s="699"/>
      <c r="W1180" s="699"/>
      <c r="X1180" s="699"/>
    </row>
    <row r="1181" spans="1:24">
      <c r="A1181" s="699"/>
      <c r="B1181" s="114"/>
      <c r="E1181" s="699"/>
      <c r="F1181" s="699"/>
      <c r="G1181" s="699"/>
      <c r="H1181" s="699"/>
      <c r="I1181" s="699"/>
      <c r="J1181" s="699"/>
      <c r="K1181" s="699"/>
      <c r="L1181" s="699"/>
      <c r="M1181" s="699"/>
      <c r="N1181" s="699"/>
      <c r="O1181" s="699"/>
      <c r="P1181" s="699"/>
      <c r="Q1181" s="699"/>
      <c r="R1181" s="699"/>
      <c r="S1181" s="699"/>
      <c r="T1181" s="699"/>
      <c r="U1181" s="699"/>
      <c r="V1181" s="699"/>
      <c r="W1181" s="699"/>
      <c r="X1181" s="699"/>
    </row>
    <row r="1182" spans="1:24">
      <c r="A1182" s="699"/>
      <c r="B1182" s="114"/>
      <c r="E1182" s="699"/>
      <c r="F1182" s="699"/>
      <c r="G1182" s="699"/>
      <c r="H1182" s="699"/>
      <c r="I1182" s="699"/>
      <c r="J1182" s="699"/>
      <c r="K1182" s="699"/>
      <c r="L1182" s="699"/>
      <c r="M1182" s="699"/>
      <c r="N1182" s="699"/>
      <c r="O1182" s="699"/>
      <c r="P1182" s="699"/>
      <c r="Q1182" s="699"/>
      <c r="R1182" s="699"/>
      <c r="S1182" s="699"/>
      <c r="T1182" s="699"/>
      <c r="U1182" s="699"/>
      <c r="V1182" s="699"/>
      <c r="W1182" s="699"/>
      <c r="X1182" s="699"/>
    </row>
    <row r="1183" spans="1:24">
      <c r="A1183" s="699"/>
      <c r="B1183" s="114"/>
      <c r="E1183" s="699"/>
      <c r="F1183" s="699"/>
      <c r="G1183" s="699"/>
      <c r="H1183" s="699"/>
      <c r="I1183" s="699"/>
      <c r="J1183" s="699"/>
      <c r="K1183" s="699"/>
      <c r="L1183" s="699"/>
      <c r="M1183" s="699"/>
      <c r="N1183" s="699"/>
      <c r="O1183" s="699"/>
      <c r="P1183" s="699"/>
      <c r="Q1183" s="699"/>
      <c r="R1183" s="699"/>
      <c r="S1183" s="699"/>
      <c r="T1183" s="699"/>
      <c r="U1183" s="699"/>
      <c r="V1183" s="699"/>
      <c r="W1183" s="699"/>
      <c r="X1183" s="699"/>
    </row>
    <row r="1184" spans="1:24">
      <c r="A1184" s="699"/>
      <c r="B1184" s="114"/>
      <c r="E1184" s="699"/>
      <c r="F1184" s="699"/>
      <c r="G1184" s="699"/>
      <c r="H1184" s="699"/>
      <c r="I1184" s="699"/>
      <c r="J1184" s="699"/>
      <c r="K1184" s="699"/>
      <c r="L1184" s="699"/>
      <c r="M1184" s="699"/>
      <c r="N1184" s="699"/>
      <c r="O1184" s="699"/>
      <c r="P1184" s="699"/>
      <c r="Q1184" s="699"/>
      <c r="R1184" s="699"/>
      <c r="S1184" s="699"/>
      <c r="T1184" s="699"/>
      <c r="U1184" s="699"/>
      <c r="V1184" s="699"/>
      <c r="W1184" s="699"/>
      <c r="X1184" s="699"/>
    </row>
    <row r="1185" spans="1:24">
      <c r="A1185" s="699"/>
      <c r="B1185" s="114"/>
      <c r="E1185" s="699"/>
      <c r="F1185" s="699"/>
      <c r="G1185" s="699"/>
      <c r="H1185" s="699"/>
      <c r="I1185" s="699"/>
      <c r="J1185" s="699"/>
      <c r="K1185" s="699"/>
      <c r="L1185" s="699"/>
      <c r="M1185" s="699"/>
      <c r="N1185" s="699"/>
      <c r="O1185" s="699"/>
      <c r="P1185" s="699"/>
      <c r="Q1185" s="699"/>
      <c r="R1185" s="699"/>
      <c r="S1185" s="699"/>
      <c r="T1185" s="699"/>
      <c r="U1185" s="699"/>
      <c r="V1185" s="699"/>
      <c r="W1185" s="699"/>
      <c r="X1185" s="699"/>
    </row>
    <row r="1186" spans="1:24">
      <c r="A1186" s="699"/>
      <c r="B1186" s="114"/>
      <c r="E1186" s="699"/>
      <c r="F1186" s="699"/>
      <c r="G1186" s="699"/>
      <c r="H1186" s="699"/>
      <c r="I1186" s="699"/>
      <c r="J1186" s="699"/>
      <c r="K1186" s="699"/>
      <c r="L1186" s="699"/>
      <c r="M1186" s="699"/>
      <c r="N1186" s="699"/>
      <c r="O1186" s="699"/>
      <c r="P1186" s="699"/>
      <c r="Q1186" s="699"/>
      <c r="R1186" s="699"/>
      <c r="S1186" s="699"/>
      <c r="T1186" s="699"/>
      <c r="U1186" s="699"/>
      <c r="V1186" s="699"/>
      <c r="W1186" s="699"/>
      <c r="X1186" s="699"/>
    </row>
    <row r="1187" spans="1:24">
      <c r="A1187" s="699"/>
      <c r="B1187" s="114"/>
      <c r="E1187" s="699"/>
      <c r="F1187" s="699"/>
      <c r="G1187" s="699"/>
      <c r="H1187" s="699"/>
      <c r="I1187" s="699"/>
      <c r="J1187" s="699"/>
      <c r="K1187" s="699"/>
      <c r="L1187" s="699"/>
      <c r="M1187" s="699"/>
      <c r="N1187" s="699"/>
      <c r="O1187" s="699"/>
      <c r="P1187" s="699"/>
      <c r="Q1187" s="699"/>
      <c r="R1187" s="699"/>
      <c r="S1187" s="699"/>
      <c r="T1187" s="699"/>
      <c r="U1187" s="699"/>
      <c r="V1187" s="699"/>
      <c r="W1187" s="699"/>
      <c r="X1187" s="699"/>
    </row>
    <row r="1188" spans="1:24">
      <c r="A1188" s="699"/>
      <c r="B1188" s="114"/>
      <c r="E1188" s="699"/>
      <c r="F1188" s="699"/>
      <c r="G1188" s="699"/>
      <c r="H1188" s="699"/>
      <c r="I1188" s="699"/>
      <c r="J1188" s="699"/>
      <c r="K1188" s="699"/>
      <c r="L1188" s="699"/>
      <c r="M1188" s="699"/>
      <c r="N1188" s="699"/>
      <c r="O1188" s="699"/>
      <c r="P1188" s="699"/>
      <c r="Q1188" s="699"/>
      <c r="R1188" s="699"/>
      <c r="S1188" s="699"/>
      <c r="T1188" s="699"/>
      <c r="U1188" s="699"/>
      <c r="V1188" s="699"/>
      <c r="W1188" s="699"/>
      <c r="X1188" s="699"/>
    </row>
    <row r="1189" spans="1:24">
      <c r="A1189" s="699"/>
      <c r="B1189" s="114"/>
      <c r="E1189" s="699"/>
      <c r="F1189" s="699"/>
      <c r="G1189" s="699"/>
      <c r="H1189" s="699"/>
      <c r="I1189" s="699"/>
      <c r="J1189" s="699"/>
      <c r="K1189" s="699"/>
      <c r="L1189" s="699"/>
      <c r="M1189" s="699"/>
      <c r="N1189" s="699"/>
      <c r="O1189" s="699"/>
      <c r="P1189" s="699"/>
      <c r="Q1189" s="699"/>
      <c r="R1189" s="699"/>
      <c r="S1189" s="699"/>
      <c r="T1189" s="699"/>
      <c r="U1189" s="699"/>
      <c r="V1189" s="699"/>
      <c r="W1189" s="699"/>
      <c r="X1189" s="699"/>
    </row>
    <row r="1190" spans="1:24">
      <c r="A1190" s="699"/>
      <c r="B1190" s="114"/>
      <c r="E1190" s="699"/>
      <c r="F1190" s="699"/>
      <c r="G1190" s="699"/>
      <c r="H1190" s="699"/>
      <c r="I1190" s="699"/>
      <c r="J1190" s="699"/>
      <c r="K1190" s="699"/>
      <c r="L1190" s="699"/>
      <c r="M1190" s="699"/>
      <c r="N1190" s="699"/>
      <c r="O1190" s="699"/>
      <c r="P1190" s="699"/>
      <c r="Q1190" s="699"/>
      <c r="R1190" s="699"/>
      <c r="S1190" s="699"/>
      <c r="T1190" s="699"/>
      <c r="U1190" s="699"/>
      <c r="V1190" s="699"/>
      <c r="W1190" s="699"/>
      <c r="X1190" s="699"/>
    </row>
    <row r="1191" spans="1:24">
      <c r="A1191" s="699"/>
      <c r="B1191" s="114"/>
    </row>
    <row r="1192" spans="1:24">
      <c r="A1192" s="699"/>
      <c r="B1192" s="114"/>
    </row>
    <row r="1193" spans="1:24">
      <c r="A1193" s="699"/>
      <c r="B1193" s="114"/>
    </row>
    <row r="1194" spans="1:24">
      <c r="A1194" s="699"/>
      <c r="B1194" s="114"/>
    </row>
    <row r="1195" spans="1:24">
      <c r="A1195" s="699"/>
      <c r="B1195" s="114"/>
    </row>
    <row r="1196" spans="1:24">
      <c r="A1196" s="699"/>
      <c r="B1196" s="114"/>
    </row>
    <row r="1197" spans="1:24">
      <c r="A1197" s="699"/>
      <c r="B1197" s="114"/>
    </row>
    <row r="1198" spans="1:24">
      <c r="A1198" s="699"/>
      <c r="B1198" s="114"/>
    </row>
    <row r="1199" spans="1:24">
      <c r="A1199" s="699"/>
      <c r="B1199" s="114"/>
    </row>
    <row r="1200" spans="1:24">
      <c r="A1200" s="699"/>
      <c r="B1200" s="114"/>
    </row>
    <row r="1201" spans="1:2">
      <c r="A1201" s="699"/>
      <c r="B1201" s="114"/>
    </row>
    <row r="1202" spans="1:2">
      <c r="A1202" s="699"/>
      <c r="B1202" s="114"/>
    </row>
    <row r="1203" spans="1:2">
      <c r="A1203" s="699"/>
      <c r="B1203" s="114"/>
    </row>
    <row r="1204" spans="1:2">
      <c r="A1204" s="699"/>
      <c r="B1204" s="114"/>
    </row>
    <row r="1205" spans="1:2">
      <c r="A1205" s="699"/>
      <c r="B1205" s="114"/>
    </row>
    <row r="1206" spans="1:2">
      <c r="A1206" s="699"/>
      <c r="B1206" s="114"/>
    </row>
    <row r="1207" spans="1:2">
      <c r="A1207" s="699"/>
      <c r="B1207" s="114"/>
    </row>
    <row r="1208" spans="1:2">
      <c r="A1208" s="699"/>
      <c r="B1208" s="114"/>
    </row>
    <row r="1209" spans="1:2">
      <c r="A1209" s="699"/>
      <c r="B1209" s="114"/>
    </row>
    <row r="1210" spans="1:2">
      <c r="A1210" s="699"/>
      <c r="B1210" s="114"/>
    </row>
    <row r="1211" spans="1:2">
      <c r="A1211" s="699"/>
      <c r="B1211" s="114"/>
    </row>
    <row r="1212" spans="1:2">
      <c r="A1212" s="699"/>
      <c r="B1212" s="114"/>
    </row>
    <row r="1213" spans="1:2">
      <c r="A1213" s="699"/>
      <c r="B1213" s="114"/>
    </row>
    <row r="1214" spans="1:2">
      <c r="A1214" s="699"/>
      <c r="B1214" s="114"/>
    </row>
    <row r="1215" spans="1:2">
      <c r="A1215" s="699"/>
      <c r="B1215" s="114"/>
    </row>
    <row r="1216" spans="1:2">
      <c r="A1216" s="699"/>
      <c r="B1216" s="114"/>
    </row>
    <row r="1217" spans="1:2">
      <c r="A1217" s="699"/>
      <c r="B1217" s="114"/>
    </row>
    <row r="1218" spans="1:2">
      <c r="A1218" s="699"/>
      <c r="B1218" s="114"/>
    </row>
    <row r="1219" spans="1:2">
      <c r="A1219" s="699"/>
      <c r="B1219" s="114"/>
    </row>
    <row r="1220" spans="1:2">
      <c r="A1220" s="699"/>
      <c r="B1220" s="114"/>
    </row>
    <row r="1221" spans="1:2">
      <c r="A1221" s="699"/>
      <c r="B1221" s="114"/>
    </row>
    <row r="1222" spans="1:2">
      <c r="A1222" s="699"/>
      <c r="B1222" s="114"/>
    </row>
    <row r="1223" spans="1:2">
      <c r="A1223" s="699"/>
      <c r="B1223" s="114"/>
    </row>
    <row r="1224" spans="1:2">
      <c r="A1224" s="699"/>
      <c r="B1224" s="114"/>
    </row>
    <row r="1225" spans="1:2">
      <c r="A1225" s="699"/>
      <c r="B1225" s="114"/>
    </row>
    <row r="1226" spans="1:2">
      <c r="A1226" s="699"/>
      <c r="B1226" s="114"/>
    </row>
    <row r="1227" spans="1:2">
      <c r="A1227" s="699"/>
      <c r="B1227" s="114"/>
    </row>
    <row r="1228" spans="1:2">
      <c r="A1228" s="699"/>
      <c r="B1228" s="114"/>
    </row>
    <row r="1229" spans="1:2">
      <c r="A1229" s="699"/>
      <c r="B1229" s="114"/>
    </row>
    <row r="1230" spans="1:2">
      <c r="A1230" s="699"/>
      <c r="B1230" s="114"/>
    </row>
    <row r="1231" spans="1:2">
      <c r="A1231" s="699"/>
      <c r="B1231" s="114"/>
    </row>
    <row r="1232" spans="1:2">
      <c r="A1232" s="699"/>
      <c r="B1232" s="114"/>
    </row>
    <row r="1233" spans="1:2">
      <c r="A1233" s="699"/>
      <c r="B1233" s="114"/>
    </row>
    <row r="1234" spans="1:2">
      <c r="A1234" s="699"/>
      <c r="B1234" s="114"/>
    </row>
    <row r="1235" spans="1:2">
      <c r="A1235" s="699"/>
      <c r="B1235" s="114"/>
    </row>
    <row r="1236" spans="1:2">
      <c r="A1236" s="699"/>
      <c r="B1236" s="114"/>
    </row>
    <row r="1237" spans="1:2">
      <c r="A1237" s="699"/>
      <c r="B1237" s="114"/>
    </row>
    <row r="1238" spans="1:2">
      <c r="A1238" s="699"/>
      <c r="B1238" s="114"/>
    </row>
    <row r="1239" spans="1:2">
      <c r="A1239" s="699"/>
      <c r="B1239" s="114"/>
    </row>
    <row r="1240" spans="1:2">
      <c r="A1240" s="699"/>
      <c r="B1240" s="114"/>
    </row>
    <row r="1241" spans="1:2">
      <c r="A1241" s="699"/>
      <c r="B1241" s="114"/>
    </row>
    <row r="1242" spans="1:2">
      <c r="A1242" s="699"/>
      <c r="B1242" s="114"/>
    </row>
    <row r="1243" spans="1:2">
      <c r="A1243" s="699"/>
      <c r="B1243" s="114"/>
    </row>
    <row r="1244" spans="1:2">
      <c r="A1244" s="699"/>
      <c r="B1244" s="114"/>
    </row>
    <row r="1245" spans="1:2">
      <c r="A1245" s="699"/>
      <c r="B1245" s="114"/>
    </row>
    <row r="1246" spans="1:2">
      <c r="A1246" s="699"/>
      <c r="B1246" s="114"/>
    </row>
    <row r="1247" spans="1:2">
      <c r="A1247" s="699"/>
      <c r="B1247" s="114"/>
    </row>
    <row r="1248" spans="1:2">
      <c r="A1248" s="699"/>
      <c r="B1248" s="114"/>
    </row>
    <row r="1249" spans="1:2">
      <c r="A1249" s="699"/>
      <c r="B1249" s="114"/>
    </row>
    <row r="1250" spans="1:2">
      <c r="A1250" s="699"/>
      <c r="B1250" s="114"/>
    </row>
    <row r="1251" spans="1:2">
      <c r="A1251" s="699"/>
      <c r="B1251" s="114"/>
    </row>
    <row r="1252" spans="1:2">
      <c r="A1252" s="699"/>
      <c r="B1252" s="114"/>
    </row>
    <row r="1253" spans="1:2">
      <c r="A1253" s="699"/>
      <c r="B1253" s="114"/>
    </row>
    <row r="1254" spans="1:2">
      <c r="A1254" s="699"/>
      <c r="B1254" s="114"/>
    </row>
    <row r="1255" spans="1:2">
      <c r="A1255" s="699"/>
      <c r="B1255" s="114"/>
    </row>
    <row r="1256" spans="1:2">
      <c r="A1256" s="699"/>
      <c r="B1256" s="114"/>
    </row>
    <row r="1257" spans="1:2">
      <c r="A1257" s="699"/>
      <c r="B1257" s="114"/>
    </row>
    <row r="1258" spans="1:2">
      <c r="A1258" s="699"/>
      <c r="B1258" s="114"/>
    </row>
    <row r="1259" spans="1:2">
      <c r="A1259" s="699"/>
      <c r="B1259" s="114"/>
    </row>
    <row r="1260" spans="1:2">
      <c r="A1260" s="699"/>
      <c r="B1260" s="114"/>
    </row>
    <row r="1261" spans="1:2">
      <c r="A1261" s="699"/>
      <c r="B1261" s="114"/>
    </row>
    <row r="1262" spans="1:2">
      <c r="A1262" s="699"/>
      <c r="B1262" s="114"/>
    </row>
    <row r="1263" spans="1:2">
      <c r="A1263" s="699"/>
      <c r="B1263" s="114"/>
    </row>
    <row r="1264" spans="1:2">
      <c r="A1264" s="699"/>
      <c r="B1264" s="114"/>
    </row>
    <row r="1265" spans="1:2">
      <c r="A1265" s="699"/>
      <c r="B1265" s="114"/>
    </row>
    <row r="1266" spans="1:2">
      <c r="A1266" s="699"/>
      <c r="B1266" s="114"/>
    </row>
    <row r="1267" spans="1:2">
      <c r="A1267" s="699"/>
      <c r="B1267" s="114"/>
    </row>
    <row r="1268" spans="1:2">
      <c r="A1268" s="699"/>
      <c r="B1268" s="114"/>
    </row>
    <row r="1269" spans="1:2">
      <c r="A1269" s="699"/>
      <c r="B1269" s="114"/>
    </row>
    <row r="1270" spans="1:2">
      <c r="A1270" s="699"/>
      <c r="B1270" s="114"/>
    </row>
    <row r="1271" spans="1:2">
      <c r="A1271" s="699"/>
      <c r="B1271" s="114"/>
    </row>
    <row r="1272" spans="1:2">
      <c r="A1272" s="699"/>
      <c r="B1272" s="114"/>
    </row>
    <row r="1273" spans="1:2">
      <c r="A1273" s="699"/>
      <c r="B1273" s="114"/>
    </row>
    <row r="1274" spans="1:2">
      <c r="A1274" s="699"/>
      <c r="B1274" s="114"/>
    </row>
    <row r="1275" spans="1:2">
      <c r="A1275" s="699"/>
      <c r="B1275" s="114"/>
    </row>
    <row r="1276" spans="1:2">
      <c r="A1276" s="699"/>
      <c r="B1276" s="114"/>
    </row>
    <row r="1277" spans="1:2">
      <c r="A1277" s="699"/>
      <c r="B1277" s="114"/>
    </row>
    <row r="1278" spans="1:2">
      <c r="A1278" s="699"/>
      <c r="B1278" s="114"/>
    </row>
    <row r="1279" spans="1:2">
      <c r="A1279" s="699"/>
      <c r="B1279" s="114"/>
    </row>
    <row r="1280" spans="1:2">
      <c r="A1280" s="699"/>
      <c r="B1280" s="114"/>
    </row>
    <row r="1281" spans="1:2">
      <c r="A1281" s="699"/>
      <c r="B1281" s="114"/>
    </row>
    <row r="1282" spans="1:2">
      <c r="A1282" s="699"/>
      <c r="B1282" s="114"/>
    </row>
    <row r="1283" spans="1:2">
      <c r="A1283" s="699"/>
      <c r="B1283" s="114"/>
    </row>
    <row r="1284" spans="1:2">
      <c r="A1284" s="699"/>
      <c r="B1284" s="114"/>
    </row>
    <row r="1285" spans="1:2">
      <c r="A1285" s="699"/>
      <c r="B1285" s="114"/>
    </row>
    <row r="1286" spans="1:2">
      <c r="A1286" s="699"/>
      <c r="B1286" s="114"/>
    </row>
    <row r="1287" spans="1:2">
      <c r="A1287" s="699"/>
      <c r="B1287" s="114"/>
    </row>
    <row r="1288" spans="1:2">
      <c r="A1288" s="699"/>
      <c r="B1288" s="114"/>
    </row>
    <row r="1289" spans="1:2">
      <c r="A1289" s="699"/>
      <c r="B1289" s="114"/>
    </row>
    <row r="1290" spans="1:2">
      <c r="A1290" s="699"/>
      <c r="B1290" s="114"/>
    </row>
    <row r="1291" spans="1:2">
      <c r="A1291" s="699"/>
      <c r="B1291" s="114"/>
    </row>
    <row r="1292" spans="1:2">
      <c r="A1292" s="699"/>
      <c r="B1292" s="114"/>
    </row>
    <row r="1293" spans="1:2">
      <c r="A1293" s="699"/>
      <c r="B1293" s="114"/>
    </row>
    <row r="1294" spans="1:2">
      <c r="A1294" s="699"/>
      <c r="B1294" s="114"/>
    </row>
    <row r="1295" spans="1:2">
      <c r="A1295" s="699"/>
      <c r="B1295" s="114"/>
    </row>
    <row r="1296" spans="1:2">
      <c r="A1296" s="699"/>
      <c r="B1296" s="114"/>
    </row>
    <row r="1297" spans="1:2">
      <c r="A1297" s="699"/>
      <c r="B1297" s="114"/>
    </row>
    <row r="1298" spans="1:2">
      <c r="A1298" s="699"/>
      <c r="B1298" s="114"/>
    </row>
    <row r="1299" spans="1:2">
      <c r="A1299" s="699"/>
      <c r="B1299" s="114"/>
    </row>
    <row r="1300" spans="1:2">
      <c r="A1300" s="699"/>
      <c r="B1300" s="114"/>
    </row>
    <row r="1301" spans="1:2">
      <c r="A1301" s="699"/>
      <c r="B1301" s="114"/>
    </row>
    <row r="1302" spans="1:2">
      <c r="A1302" s="699"/>
      <c r="B1302" s="114"/>
    </row>
    <row r="1303" spans="1:2">
      <c r="A1303" s="699"/>
      <c r="B1303" s="114"/>
    </row>
    <row r="1304" spans="1:2">
      <c r="A1304" s="699"/>
      <c r="B1304" s="114"/>
    </row>
    <row r="1305" spans="1:2">
      <c r="A1305" s="699"/>
      <c r="B1305" s="114"/>
    </row>
    <row r="1306" spans="1:2">
      <c r="A1306" s="699"/>
      <c r="B1306" s="114"/>
    </row>
    <row r="1307" spans="1:2">
      <c r="A1307" s="699"/>
      <c r="B1307" s="114"/>
    </row>
    <row r="1308" spans="1:2">
      <c r="A1308" s="699"/>
      <c r="B1308" s="114"/>
    </row>
    <row r="1309" spans="1:2">
      <c r="A1309" s="699"/>
      <c r="B1309" s="114"/>
    </row>
    <row r="1310" spans="1:2">
      <c r="A1310" s="699"/>
      <c r="B1310" s="114"/>
    </row>
    <row r="1311" spans="1:2">
      <c r="A1311" s="699"/>
      <c r="B1311" s="114"/>
    </row>
    <row r="1312" spans="1:2">
      <c r="A1312" s="699"/>
      <c r="B1312" s="114"/>
    </row>
    <row r="1313" spans="1:2">
      <c r="A1313" s="699"/>
      <c r="B1313" s="114"/>
    </row>
    <row r="1314" spans="1:2">
      <c r="A1314" s="699"/>
      <c r="B1314" s="114"/>
    </row>
    <row r="1315" spans="1:2">
      <c r="A1315" s="699"/>
      <c r="B1315" s="114"/>
    </row>
    <row r="1316" spans="1:2">
      <c r="A1316" s="699"/>
      <c r="B1316" s="114"/>
    </row>
    <row r="1317" spans="1:2">
      <c r="A1317" s="699"/>
      <c r="B1317" s="114"/>
    </row>
    <row r="1318" spans="1:2">
      <c r="A1318" s="699"/>
      <c r="B1318" s="114"/>
    </row>
    <row r="1319" spans="1:2">
      <c r="A1319" s="699"/>
      <c r="B1319" s="114"/>
    </row>
    <row r="1320" spans="1:2">
      <c r="A1320" s="699"/>
      <c r="B1320" s="114"/>
    </row>
    <row r="1321" spans="1:2">
      <c r="A1321" s="699"/>
      <c r="B1321" s="114"/>
    </row>
    <row r="1322" spans="1:2">
      <c r="A1322" s="699"/>
      <c r="B1322" s="114"/>
    </row>
    <row r="1323" spans="1:2">
      <c r="A1323" s="699"/>
      <c r="B1323" s="114"/>
    </row>
    <row r="1324" spans="1:2">
      <c r="A1324" s="699"/>
      <c r="B1324" s="114"/>
    </row>
    <row r="1325" spans="1:2">
      <c r="A1325" s="699"/>
      <c r="B1325" s="114"/>
    </row>
    <row r="1326" spans="1:2">
      <c r="A1326" s="699"/>
      <c r="B1326" s="114"/>
    </row>
    <row r="1327" spans="1:2">
      <c r="A1327" s="699"/>
      <c r="B1327" s="114"/>
    </row>
    <row r="1328" spans="1:2">
      <c r="A1328" s="699"/>
      <c r="B1328" s="114"/>
    </row>
    <row r="1329" spans="1:2">
      <c r="A1329" s="699"/>
      <c r="B1329" s="114"/>
    </row>
    <row r="1330" spans="1:2">
      <c r="A1330" s="699"/>
      <c r="B1330" s="114"/>
    </row>
    <row r="1331" spans="1:2">
      <c r="A1331" s="699"/>
      <c r="B1331" s="114"/>
    </row>
    <row r="1332" spans="1:2">
      <c r="A1332" s="699"/>
      <c r="B1332" s="114"/>
    </row>
    <row r="1333" spans="1:2">
      <c r="A1333" s="699"/>
      <c r="B1333" s="114"/>
    </row>
    <row r="1334" spans="1:2">
      <c r="A1334" s="699"/>
      <c r="B1334" s="114"/>
    </row>
    <row r="1335" spans="1:2">
      <c r="A1335" s="699"/>
      <c r="B1335" s="114"/>
    </row>
    <row r="1336" spans="1:2">
      <c r="A1336" s="699"/>
      <c r="B1336" s="114"/>
    </row>
    <row r="1337" spans="1:2">
      <c r="A1337" s="699"/>
      <c r="B1337" s="114"/>
    </row>
    <row r="1338" spans="1:2">
      <c r="A1338" s="699"/>
      <c r="B1338" s="114"/>
    </row>
    <row r="1339" spans="1:2">
      <c r="A1339" s="699"/>
      <c r="B1339" s="114"/>
    </row>
    <row r="1340" spans="1:2">
      <c r="A1340" s="699"/>
      <c r="B1340" s="114"/>
    </row>
    <row r="1341" spans="1:2">
      <c r="A1341" s="699"/>
      <c r="B1341" s="114"/>
    </row>
    <row r="1342" spans="1:2">
      <c r="A1342" s="699"/>
      <c r="B1342" s="114"/>
    </row>
    <row r="1343" spans="1:2">
      <c r="A1343" s="699"/>
      <c r="B1343" s="114"/>
    </row>
    <row r="1344" spans="1:2">
      <c r="A1344" s="699"/>
      <c r="B1344" s="114"/>
    </row>
    <row r="1345" spans="1:2">
      <c r="A1345" s="699"/>
      <c r="B1345" s="114"/>
    </row>
    <row r="1346" spans="1:2">
      <c r="A1346" s="699"/>
      <c r="B1346" s="114"/>
    </row>
    <row r="1347" spans="1:2">
      <c r="A1347" s="699"/>
      <c r="B1347" s="114"/>
    </row>
    <row r="1348" spans="1:2">
      <c r="A1348" s="699"/>
      <c r="B1348" s="114"/>
    </row>
    <row r="1349" spans="1:2">
      <c r="A1349" s="699"/>
      <c r="B1349" s="114"/>
    </row>
    <row r="1350" spans="1:2">
      <c r="A1350" s="699"/>
      <c r="B1350" s="114"/>
    </row>
    <row r="1351" spans="1:2">
      <c r="A1351" s="699"/>
      <c r="B1351" s="114"/>
    </row>
    <row r="1352" spans="1:2">
      <c r="A1352" s="699"/>
      <c r="B1352" s="114"/>
    </row>
    <row r="1353" spans="1:2">
      <c r="A1353" s="699"/>
      <c r="B1353" s="114"/>
    </row>
    <row r="1354" spans="1:2">
      <c r="A1354" s="699"/>
      <c r="B1354" s="114"/>
    </row>
    <row r="1355" spans="1:2">
      <c r="A1355" s="699"/>
      <c r="B1355" s="114"/>
    </row>
    <row r="1356" spans="1:2">
      <c r="A1356" s="699"/>
      <c r="B1356" s="114"/>
    </row>
    <row r="1357" spans="1:2">
      <c r="A1357" s="699"/>
      <c r="B1357" s="114"/>
    </row>
    <row r="1358" spans="1:2">
      <c r="A1358" s="699"/>
      <c r="B1358" s="114"/>
    </row>
    <row r="1359" spans="1:2">
      <c r="A1359" s="699"/>
      <c r="B1359" s="114"/>
    </row>
    <row r="1360" spans="1:2">
      <c r="A1360" s="699"/>
      <c r="B1360" s="114"/>
    </row>
    <row r="1361" spans="1:2">
      <c r="A1361" s="699"/>
      <c r="B1361" s="114"/>
    </row>
    <row r="1362" spans="1:2">
      <c r="A1362" s="699"/>
      <c r="B1362" s="114"/>
    </row>
    <row r="1363" spans="1:2">
      <c r="A1363" s="699"/>
      <c r="B1363" s="114"/>
    </row>
    <row r="1364" spans="1:2">
      <c r="A1364" s="699"/>
      <c r="B1364" s="114"/>
    </row>
    <row r="1365" spans="1:2">
      <c r="A1365" s="699"/>
      <c r="B1365" s="114"/>
    </row>
    <row r="1366" spans="1:2">
      <c r="A1366" s="699"/>
      <c r="B1366" s="114"/>
    </row>
    <row r="1367" spans="1:2">
      <c r="A1367" s="699"/>
      <c r="B1367" s="114"/>
    </row>
    <row r="1368" spans="1:2">
      <c r="A1368" s="699"/>
      <c r="B1368" s="114"/>
    </row>
    <row r="1369" spans="1:2">
      <c r="A1369" s="699"/>
      <c r="B1369" s="114"/>
    </row>
    <row r="1370" spans="1:2">
      <c r="A1370" s="699"/>
      <c r="B1370" s="114"/>
    </row>
    <row r="1371" spans="1:2">
      <c r="A1371" s="699"/>
      <c r="B1371" s="114"/>
    </row>
    <row r="1372" spans="1:2">
      <c r="A1372" s="699"/>
      <c r="B1372" s="114"/>
    </row>
    <row r="1373" spans="1:2">
      <c r="A1373" s="699"/>
      <c r="B1373" s="114"/>
    </row>
    <row r="1374" spans="1:2">
      <c r="A1374" s="699"/>
      <c r="B1374" s="114"/>
    </row>
    <row r="1375" spans="1:2">
      <c r="A1375" s="699"/>
      <c r="B1375" s="114"/>
    </row>
    <row r="1376" spans="1:2">
      <c r="A1376" s="699"/>
      <c r="B1376" s="114"/>
    </row>
    <row r="1377" spans="1:2">
      <c r="A1377" s="699"/>
      <c r="B1377" s="114"/>
    </row>
    <row r="1378" spans="1:2">
      <c r="A1378" s="699"/>
      <c r="B1378" s="114"/>
    </row>
    <row r="1379" spans="1:2">
      <c r="A1379" s="699"/>
      <c r="B1379" s="114"/>
    </row>
    <row r="1380" spans="1:2">
      <c r="A1380" s="699"/>
      <c r="B1380" s="114"/>
    </row>
    <row r="1381" spans="1:2">
      <c r="A1381" s="699"/>
      <c r="B1381" s="114"/>
    </row>
    <row r="1382" spans="1:2">
      <c r="A1382" s="699"/>
      <c r="B1382" s="114"/>
    </row>
    <row r="1383" spans="1:2">
      <c r="A1383" s="699"/>
      <c r="B1383" s="114"/>
    </row>
    <row r="1384" spans="1:2">
      <c r="A1384" s="699"/>
      <c r="B1384" s="114"/>
    </row>
    <row r="1385" spans="1:2">
      <c r="A1385" s="699"/>
      <c r="B1385" s="114"/>
    </row>
    <row r="1386" spans="1:2">
      <c r="A1386" s="699"/>
      <c r="B1386" s="114"/>
    </row>
    <row r="1387" spans="1:2">
      <c r="A1387" s="699"/>
      <c r="B1387" s="114"/>
    </row>
    <row r="1388" spans="1:2">
      <c r="A1388" s="699"/>
      <c r="B1388" s="114"/>
    </row>
    <row r="1389" spans="1:2">
      <c r="A1389" s="699"/>
      <c r="B1389" s="114"/>
    </row>
    <row r="1390" spans="1:2">
      <c r="A1390" s="699"/>
      <c r="B1390" s="114"/>
    </row>
    <row r="1391" spans="1:2">
      <c r="A1391" s="699"/>
      <c r="B1391" s="114"/>
    </row>
    <row r="1392" spans="1:2">
      <c r="A1392" s="699"/>
      <c r="B1392" s="114"/>
    </row>
    <row r="1393" spans="1:2">
      <c r="A1393" s="699"/>
      <c r="B1393" s="114"/>
    </row>
    <row r="1394" spans="1:2">
      <c r="A1394" s="699"/>
      <c r="B1394" s="114"/>
    </row>
    <row r="1395" spans="1:2">
      <c r="A1395" s="699"/>
      <c r="B1395" s="114"/>
    </row>
    <row r="1396" spans="1:2">
      <c r="A1396" s="699"/>
      <c r="B1396" s="114"/>
    </row>
    <row r="1397" spans="1:2">
      <c r="A1397" s="699"/>
      <c r="B1397" s="114"/>
    </row>
    <row r="1398" spans="1:2">
      <c r="A1398" s="699"/>
      <c r="B1398" s="114"/>
    </row>
    <row r="1399" spans="1:2">
      <c r="A1399" s="699"/>
      <c r="B1399" s="114"/>
    </row>
    <row r="1400" spans="1:2">
      <c r="A1400" s="699"/>
      <c r="B1400" s="114"/>
    </row>
    <row r="1401" spans="1:2">
      <c r="A1401" s="699"/>
      <c r="B1401" s="114"/>
    </row>
    <row r="1402" spans="1:2">
      <c r="A1402" s="699"/>
      <c r="B1402" s="114"/>
    </row>
    <row r="1403" spans="1:2">
      <c r="A1403" s="699"/>
      <c r="B1403" s="114"/>
    </row>
    <row r="1404" spans="1:2">
      <c r="A1404" s="699"/>
      <c r="B1404" s="114"/>
    </row>
    <row r="1405" spans="1:2">
      <c r="A1405" s="699"/>
      <c r="B1405" s="114"/>
    </row>
    <row r="1406" spans="1:2">
      <c r="A1406" s="699"/>
      <c r="B1406" s="114"/>
    </row>
    <row r="1407" spans="1:2">
      <c r="A1407" s="699"/>
      <c r="B1407" s="114"/>
    </row>
    <row r="1408" spans="1:2">
      <c r="A1408" s="699"/>
      <c r="B1408" s="114"/>
    </row>
    <row r="1409" spans="1:2">
      <c r="A1409" s="699"/>
      <c r="B1409" s="114"/>
    </row>
    <row r="1410" spans="1:2">
      <c r="A1410" s="699"/>
      <c r="B1410" s="114"/>
    </row>
    <row r="1411" spans="1:2">
      <c r="A1411" s="699"/>
      <c r="B1411" s="114"/>
    </row>
    <row r="1412" spans="1:2">
      <c r="A1412" s="699"/>
      <c r="B1412" s="114"/>
    </row>
    <row r="1413" spans="1:2">
      <c r="A1413" s="699"/>
      <c r="B1413" s="114"/>
    </row>
    <row r="1414" spans="1:2">
      <c r="A1414" s="699"/>
      <c r="B1414" s="114"/>
    </row>
    <row r="1415" spans="1:2">
      <c r="A1415" s="699"/>
      <c r="B1415" s="114"/>
    </row>
    <row r="1416" spans="1:2">
      <c r="A1416" s="699"/>
      <c r="B1416" s="114"/>
    </row>
    <row r="1417" spans="1:2">
      <c r="A1417" s="699"/>
      <c r="B1417" s="114"/>
    </row>
    <row r="1418" spans="1:2">
      <c r="A1418" s="699"/>
      <c r="B1418" s="114"/>
    </row>
    <row r="1419" spans="1:2">
      <c r="A1419" s="699"/>
      <c r="B1419" s="114"/>
    </row>
    <row r="1420" spans="1:2">
      <c r="A1420" s="699"/>
      <c r="B1420" s="114"/>
    </row>
    <row r="1421" spans="1:2">
      <c r="A1421" s="699"/>
      <c r="B1421" s="114"/>
    </row>
    <row r="1422" spans="1:2">
      <c r="A1422" s="699"/>
      <c r="B1422" s="114"/>
    </row>
    <row r="1423" spans="1:2">
      <c r="A1423" s="699"/>
      <c r="B1423" s="114"/>
    </row>
    <row r="1424" spans="1:2">
      <c r="A1424" s="699"/>
      <c r="B1424" s="114"/>
    </row>
    <row r="1425" spans="1:2">
      <c r="A1425" s="699"/>
      <c r="B1425" s="114"/>
    </row>
    <row r="1426" spans="1:2">
      <c r="A1426" s="699"/>
      <c r="B1426" s="114"/>
    </row>
    <row r="1427" spans="1:2">
      <c r="A1427" s="699"/>
      <c r="B1427" s="114"/>
    </row>
    <row r="1428" spans="1:2">
      <c r="A1428" s="699"/>
      <c r="B1428" s="114"/>
    </row>
    <row r="1429" spans="1:2">
      <c r="A1429" s="699"/>
      <c r="B1429" s="114"/>
    </row>
    <row r="1430" spans="1:2">
      <c r="A1430" s="699"/>
      <c r="B1430" s="114"/>
    </row>
    <row r="1431" spans="1:2">
      <c r="A1431" s="699"/>
      <c r="B1431" s="114"/>
    </row>
    <row r="1432" spans="1:2">
      <c r="A1432" s="699"/>
      <c r="B1432" s="114"/>
    </row>
    <row r="1433" spans="1:2">
      <c r="A1433" s="699"/>
      <c r="B1433" s="114"/>
    </row>
    <row r="1434" spans="1:2">
      <c r="A1434" s="699"/>
      <c r="B1434" s="114"/>
    </row>
    <row r="1435" spans="1:2">
      <c r="A1435" s="699"/>
      <c r="B1435" s="114"/>
    </row>
    <row r="1436" spans="1:2">
      <c r="A1436" s="699"/>
      <c r="B1436" s="114"/>
    </row>
    <row r="1437" spans="1:2">
      <c r="A1437" s="699"/>
      <c r="B1437" s="114"/>
    </row>
    <row r="1438" spans="1:2">
      <c r="A1438" s="699"/>
      <c r="B1438" s="114"/>
    </row>
    <row r="1439" spans="1:2">
      <c r="A1439" s="699"/>
      <c r="B1439" s="114"/>
    </row>
    <row r="1440" spans="1:2">
      <c r="A1440" s="699"/>
      <c r="B1440" s="114"/>
    </row>
    <row r="1441" spans="1:2">
      <c r="A1441" s="699"/>
      <c r="B1441" s="114"/>
    </row>
    <row r="1442" spans="1:2">
      <c r="A1442" s="699"/>
      <c r="B1442" s="114"/>
    </row>
    <row r="1443" spans="1:2">
      <c r="A1443" s="699"/>
      <c r="B1443" s="114"/>
    </row>
    <row r="1444" spans="1:2">
      <c r="A1444" s="699"/>
      <c r="B1444" s="114"/>
    </row>
    <row r="1445" spans="1:2">
      <c r="A1445" s="699"/>
      <c r="B1445" s="114"/>
    </row>
    <row r="1446" spans="1:2">
      <c r="A1446" s="699"/>
      <c r="B1446" s="114"/>
    </row>
    <row r="1447" spans="1:2">
      <c r="A1447" s="699"/>
      <c r="B1447" s="114"/>
    </row>
    <row r="1448" spans="1:2">
      <c r="A1448" s="699"/>
      <c r="B1448" s="114"/>
    </row>
    <row r="1449" spans="1:2">
      <c r="A1449" s="699"/>
      <c r="B1449" s="114"/>
    </row>
    <row r="1450" spans="1:2">
      <c r="A1450" s="699"/>
      <c r="B1450" s="114"/>
    </row>
    <row r="1451" spans="1:2">
      <c r="A1451" s="699"/>
      <c r="B1451" s="114"/>
    </row>
    <row r="1452" spans="1:2">
      <c r="A1452" s="699"/>
      <c r="B1452" s="114"/>
    </row>
    <row r="1453" spans="1:2">
      <c r="A1453" s="699"/>
      <c r="B1453" s="114"/>
    </row>
    <row r="1454" spans="1:2">
      <c r="A1454" s="699"/>
      <c r="B1454" s="114"/>
    </row>
    <row r="1455" spans="1:2">
      <c r="A1455" s="699"/>
      <c r="B1455" s="114"/>
    </row>
    <row r="1456" spans="1:2">
      <c r="A1456" s="699"/>
      <c r="B1456" s="114"/>
    </row>
    <row r="1457" spans="1:2">
      <c r="A1457" s="699"/>
      <c r="B1457" s="114"/>
    </row>
    <row r="1458" spans="1:2">
      <c r="A1458" s="699"/>
      <c r="B1458" s="114"/>
    </row>
    <row r="1459" spans="1:2">
      <c r="A1459" s="699"/>
      <c r="B1459" s="114"/>
    </row>
    <row r="1460" spans="1:2">
      <c r="A1460" s="699"/>
      <c r="B1460" s="114"/>
    </row>
    <row r="1461" spans="1:2">
      <c r="A1461" s="699"/>
      <c r="B1461" s="114"/>
    </row>
    <row r="1462" spans="1:2">
      <c r="A1462" s="699"/>
      <c r="B1462" s="114"/>
    </row>
    <row r="1463" spans="1:2">
      <c r="A1463" s="699"/>
      <c r="B1463" s="114"/>
    </row>
    <row r="1464" spans="1:2">
      <c r="A1464" s="699"/>
      <c r="B1464" s="114"/>
    </row>
    <row r="1465" spans="1:2">
      <c r="A1465" s="699"/>
      <c r="B1465" s="114"/>
    </row>
    <row r="1466" spans="1:2">
      <c r="A1466" s="699"/>
      <c r="B1466" s="114"/>
    </row>
    <row r="1467" spans="1:2">
      <c r="A1467" s="699"/>
      <c r="B1467" s="114"/>
    </row>
    <row r="1468" spans="1:2">
      <c r="A1468" s="699"/>
      <c r="B1468" s="114"/>
    </row>
    <row r="1469" spans="1:2">
      <c r="A1469" s="699"/>
      <c r="B1469" s="114"/>
    </row>
    <row r="1470" spans="1:2">
      <c r="A1470" s="699"/>
      <c r="B1470" s="114"/>
    </row>
    <row r="1471" spans="1:2">
      <c r="A1471" s="699"/>
      <c r="B1471" s="114"/>
    </row>
    <row r="1472" spans="1:2">
      <c r="A1472" s="699"/>
      <c r="B1472" s="114"/>
    </row>
    <row r="1473" spans="1:2">
      <c r="A1473" s="699"/>
      <c r="B1473" s="114"/>
    </row>
    <row r="1474" spans="1:2">
      <c r="A1474" s="699"/>
      <c r="B1474" s="114"/>
    </row>
    <row r="1475" spans="1:2">
      <c r="A1475" s="699"/>
      <c r="B1475" s="114"/>
    </row>
    <row r="1476" spans="1:2">
      <c r="A1476" s="699"/>
      <c r="B1476" s="114"/>
    </row>
    <row r="1477" spans="1:2">
      <c r="A1477" s="699"/>
      <c r="B1477" s="114"/>
    </row>
    <row r="1478" spans="1:2">
      <c r="A1478" s="699"/>
      <c r="B1478" s="114"/>
    </row>
    <row r="1479" spans="1:2">
      <c r="A1479" s="699"/>
      <c r="B1479" s="114"/>
    </row>
    <row r="1480" spans="1:2">
      <c r="A1480" s="699"/>
      <c r="B1480" s="114"/>
    </row>
    <row r="1481" spans="1:2">
      <c r="A1481" s="699"/>
      <c r="B1481" s="114"/>
    </row>
    <row r="1482" spans="1:2">
      <c r="A1482" s="699"/>
      <c r="B1482" s="114"/>
    </row>
    <row r="1483" spans="1:2">
      <c r="A1483" s="699"/>
      <c r="B1483" s="114"/>
    </row>
    <row r="1484" spans="1:2">
      <c r="A1484" s="699"/>
      <c r="B1484" s="114"/>
    </row>
    <row r="1485" spans="1:2">
      <c r="A1485" s="699"/>
      <c r="B1485" s="114"/>
    </row>
    <row r="1486" spans="1:2">
      <c r="A1486" s="699"/>
      <c r="B1486" s="114"/>
    </row>
    <row r="1487" spans="1:2">
      <c r="A1487" s="699"/>
      <c r="B1487" s="114"/>
    </row>
    <row r="1488" spans="1:2">
      <c r="A1488" s="699"/>
      <c r="B1488" s="114"/>
    </row>
    <row r="1489" spans="1:2">
      <c r="A1489" s="699"/>
      <c r="B1489" s="114"/>
    </row>
    <row r="1490" spans="1:2">
      <c r="A1490" s="699"/>
      <c r="B1490" s="114"/>
    </row>
    <row r="1491" spans="1:2">
      <c r="A1491" s="699"/>
      <c r="B1491" s="114"/>
    </row>
    <row r="1492" spans="1:2">
      <c r="A1492" s="699"/>
      <c r="B1492" s="114"/>
    </row>
    <row r="1493" spans="1:2">
      <c r="A1493" s="699"/>
      <c r="B1493" s="114"/>
    </row>
    <row r="1494" spans="1:2">
      <c r="A1494" s="699"/>
      <c r="B1494" s="114"/>
    </row>
    <row r="1495" spans="1:2">
      <c r="A1495" s="699"/>
      <c r="B1495" s="114"/>
    </row>
    <row r="1496" spans="1:2">
      <c r="A1496" s="699"/>
      <c r="B1496" s="114"/>
    </row>
    <row r="1497" spans="1:2">
      <c r="A1497" s="699"/>
      <c r="B1497" s="114"/>
    </row>
    <row r="1498" spans="1:2">
      <c r="A1498" s="699"/>
      <c r="B1498" s="114"/>
    </row>
    <row r="1499" spans="1:2">
      <c r="A1499" s="699"/>
      <c r="B1499" s="114"/>
    </row>
    <row r="1500" spans="1:2">
      <c r="A1500" s="699"/>
      <c r="B1500" s="114"/>
    </row>
    <row r="1501" spans="1:2">
      <c r="A1501" s="699"/>
      <c r="B1501" s="114"/>
    </row>
    <row r="1502" spans="1:2">
      <c r="A1502" s="699"/>
      <c r="B1502" s="114"/>
    </row>
    <row r="1503" spans="1:2">
      <c r="A1503" s="699"/>
      <c r="B1503" s="114"/>
    </row>
    <row r="1504" spans="1:2">
      <c r="A1504" s="699"/>
      <c r="B1504" s="114"/>
    </row>
    <row r="1505" spans="1:2">
      <c r="A1505" s="699"/>
      <c r="B1505" s="114"/>
    </row>
    <row r="1506" spans="1:2">
      <c r="A1506" s="699"/>
      <c r="B1506" s="114"/>
    </row>
    <row r="1507" spans="1:2">
      <c r="A1507" s="699"/>
      <c r="B1507" s="114"/>
    </row>
    <row r="1508" spans="1:2">
      <c r="A1508" s="699"/>
      <c r="B1508" s="114"/>
    </row>
    <row r="1509" spans="1:2">
      <c r="A1509" s="699"/>
      <c r="B1509" s="114"/>
    </row>
    <row r="1510" spans="1:2">
      <c r="A1510" s="699"/>
      <c r="B1510" s="114"/>
    </row>
    <row r="1511" spans="1:2">
      <c r="A1511" s="699"/>
      <c r="B1511" s="114"/>
    </row>
    <row r="1512" spans="1:2">
      <c r="A1512" s="699"/>
      <c r="B1512" s="114"/>
    </row>
    <row r="1513" spans="1:2">
      <c r="A1513" s="699"/>
      <c r="B1513" s="114"/>
    </row>
    <row r="1514" spans="1:2">
      <c r="A1514" s="699"/>
      <c r="B1514" s="114"/>
    </row>
    <row r="1515" spans="1:2">
      <c r="A1515" s="699"/>
      <c r="B1515" s="114"/>
    </row>
    <row r="1516" spans="1:2">
      <c r="A1516" s="699"/>
      <c r="B1516" s="114"/>
    </row>
    <row r="1517" spans="1:2">
      <c r="A1517" s="699"/>
      <c r="B1517" s="114"/>
    </row>
    <row r="1518" spans="1:2">
      <c r="A1518" s="699"/>
      <c r="B1518" s="114"/>
    </row>
    <row r="1519" spans="1:2">
      <c r="A1519" s="699"/>
      <c r="B1519" s="114"/>
    </row>
    <row r="1520" spans="1:2">
      <c r="A1520" s="699"/>
      <c r="B1520" s="114"/>
    </row>
    <row r="1521" spans="1:2">
      <c r="A1521" s="699"/>
      <c r="B1521" s="114"/>
    </row>
    <row r="1522" spans="1:2">
      <c r="A1522" s="699"/>
      <c r="B1522" s="114"/>
    </row>
    <row r="1523" spans="1:2">
      <c r="A1523" s="699"/>
      <c r="B1523" s="114"/>
    </row>
    <row r="1524" spans="1:2">
      <c r="A1524" s="699"/>
      <c r="B1524" s="114"/>
    </row>
    <row r="1525" spans="1:2">
      <c r="A1525" s="699"/>
      <c r="B1525" s="114"/>
    </row>
    <row r="1526" spans="1:2">
      <c r="A1526" s="699"/>
      <c r="B1526" s="114"/>
    </row>
    <row r="1527" spans="1:2">
      <c r="A1527" s="699"/>
      <c r="B1527" s="114"/>
    </row>
    <row r="1528" spans="1:2">
      <c r="A1528" s="699"/>
      <c r="B1528" s="114"/>
    </row>
    <row r="1529" spans="1:2">
      <c r="A1529" s="699"/>
      <c r="B1529" s="114"/>
    </row>
    <row r="1530" spans="1:2">
      <c r="A1530" s="699"/>
      <c r="B1530" s="114"/>
    </row>
    <row r="1531" spans="1:2">
      <c r="A1531" s="699"/>
      <c r="B1531" s="114"/>
    </row>
    <row r="1532" spans="1:2">
      <c r="A1532" s="699"/>
      <c r="B1532" s="114"/>
    </row>
    <row r="1533" spans="1:2">
      <c r="A1533" s="699"/>
      <c r="B1533" s="114"/>
    </row>
    <row r="1534" spans="1:2">
      <c r="A1534" s="699"/>
      <c r="B1534" s="114"/>
    </row>
    <row r="1535" spans="1:2">
      <c r="A1535" s="699"/>
      <c r="B1535" s="114"/>
    </row>
    <row r="1536" spans="1:2">
      <c r="A1536" s="699"/>
      <c r="B1536" s="114"/>
    </row>
    <row r="1537" spans="1:2">
      <c r="A1537" s="699"/>
      <c r="B1537" s="114"/>
    </row>
    <row r="1538" spans="1:2">
      <c r="A1538" s="699"/>
      <c r="B1538" s="114"/>
    </row>
    <row r="1539" spans="1:2">
      <c r="A1539" s="699"/>
      <c r="B1539" s="114"/>
    </row>
    <row r="1540" spans="1:2">
      <c r="A1540" s="699"/>
      <c r="B1540" s="114"/>
    </row>
    <row r="1541" spans="1:2">
      <c r="A1541" s="699"/>
      <c r="B1541" s="114"/>
    </row>
    <row r="1542" spans="1:2">
      <c r="A1542" s="699"/>
      <c r="B1542" s="114"/>
    </row>
    <row r="1543" spans="1:2">
      <c r="A1543" s="699"/>
      <c r="B1543" s="114"/>
    </row>
    <row r="1544" spans="1:2">
      <c r="A1544" s="699"/>
      <c r="B1544" s="114"/>
    </row>
    <row r="1545" spans="1:2">
      <c r="A1545" s="699"/>
      <c r="B1545" s="114"/>
    </row>
    <row r="1546" spans="1:2">
      <c r="A1546" s="699"/>
      <c r="B1546" s="114"/>
    </row>
    <row r="1547" spans="1:2">
      <c r="A1547" s="699"/>
      <c r="B1547" s="114"/>
    </row>
    <row r="1548" spans="1:2">
      <c r="A1548" s="699"/>
      <c r="B1548" s="114"/>
    </row>
    <row r="1549" spans="1:2">
      <c r="A1549" s="699"/>
      <c r="B1549" s="114"/>
    </row>
    <row r="1550" spans="1:2">
      <c r="A1550" s="699"/>
      <c r="B1550" s="114"/>
    </row>
    <row r="1551" spans="1:2">
      <c r="A1551" s="699"/>
      <c r="B1551" s="114"/>
    </row>
    <row r="1552" spans="1:2">
      <c r="A1552" s="699"/>
      <c r="B1552" s="114"/>
    </row>
    <row r="1553" spans="1:2">
      <c r="A1553" s="699"/>
      <c r="B1553" s="114"/>
    </row>
    <row r="1554" spans="1:2">
      <c r="A1554" s="699"/>
      <c r="B1554" s="114"/>
    </row>
    <row r="1555" spans="1:2">
      <c r="A1555" s="699"/>
      <c r="B1555" s="114"/>
    </row>
    <row r="1556" spans="1:2">
      <c r="A1556" s="699"/>
      <c r="B1556" s="114"/>
    </row>
    <row r="1557" spans="1:2">
      <c r="A1557" s="699"/>
      <c r="B1557" s="114"/>
    </row>
    <row r="1558" spans="1:2">
      <c r="A1558" s="699"/>
      <c r="B1558" s="114"/>
    </row>
    <row r="1559" spans="1:2">
      <c r="A1559" s="699"/>
      <c r="B1559" s="114"/>
    </row>
    <row r="1560" spans="1:2">
      <c r="A1560" s="699"/>
      <c r="B1560" s="114"/>
    </row>
    <row r="1561" spans="1:2">
      <c r="A1561" s="699"/>
      <c r="B1561" s="114"/>
    </row>
    <row r="1562" spans="1:2">
      <c r="A1562" s="699"/>
      <c r="B1562" s="114"/>
    </row>
    <row r="1563" spans="1:2">
      <c r="A1563" s="699"/>
      <c r="B1563" s="114"/>
    </row>
    <row r="1564" spans="1:2">
      <c r="A1564" s="699"/>
      <c r="B1564" s="114"/>
    </row>
    <row r="1565" spans="1:2">
      <c r="A1565" s="699"/>
      <c r="B1565" s="114"/>
    </row>
    <row r="1566" spans="1:2">
      <c r="A1566" s="699"/>
      <c r="B1566" s="114"/>
    </row>
    <row r="1567" spans="1:2">
      <c r="A1567" s="699"/>
      <c r="B1567" s="114"/>
    </row>
    <row r="1568" spans="1:2">
      <c r="A1568" s="699"/>
      <c r="B1568" s="114"/>
    </row>
    <row r="1569" spans="1:2">
      <c r="A1569" s="699"/>
      <c r="B1569" s="114"/>
    </row>
    <row r="1570" spans="1:2">
      <c r="A1570" s="699"/>
      <c r="B1570" s="114"/>
    </row>
    <row r="1571" spans="1:2">
      <c r="A1571" s="699"/>
      <c r="B1571" s="114"/>
    </row>
    <row r="1572" spans="1:2">
      <c r="A1572" s="699"/>
      <c r="B1572" s="114"/>
    </row>
    <row r="1573" spans="1:2">
      <c r="A1573" s="699"/>
      <c r="B1573" s="114"/>
    </row>
    <row r="1574" spans="1:2">
      <c r="A1574" s="699"/>
      <c r="B1574" s="114"/>
    </row>
    <row r="1575" spans="1:2">
      <c r="A1575" s="699"/>
      <c r="B1575" s="114"/>
    </row>
    <row r="1576" spans="1:2">
      <c r="A1576" s="699"/>
      <c r="B1576" s="114"/>
    </row>
    <row r="1577" spans="1:2">
      <c r="A1577" s="699"/>
      <c r="B1577" s="114"/>
    </row>
    <row r="1578" spans="1:2">
      <c r="A1578" s="699"/>
      <c r="B1578" s="114"/>
    </row>
  </sheetData>
  <mergeCells count="6">
    <mergeCell ref="C211:C213"/>
    <mergeCell ref="A14:B15"/>
    <mergeCell ref="A1:F1"/>
    <mergeCell ref="A2:E2"/>
    <mergeCell ref="A3:E3"/>
    <mergeCell ref="A4:E4"/>
  </mergeCells>
  <phoneticPr fontId="7" type="noConversion"/>
  <pageMargins left="0.75" right="0.75" top="1" bottom="1" header="0.5" footer="0.5"/>
  <pageSetup orientation="portrait" r:id="rId1"/>
  <headerFooter alignWithMargins="0"/>
  <legacyDrawing r:id="rId2"/>
  <oleObjects>
    <oleObject progId="Unknown" shapeId="27656" r:id="rId3"/>
  </oleObjects>
</worksheet>
</file>

<file path=xl/worksheets/sheet22.xml><?xml version="1.0" encoding="utf-8"?>
<worksheet xmlns="http://schemas.openxmlformats.org/spreadsheetml/2006/main" xmlns:r="http://schemas.openxmlformats.org/officeDocument/2006/relationships">
  <sheetPr codeName="Sheet15" enableFormatConditionsCalculation="0">
    <tabColor indexed="9"/>
  </sheetPr>
  <dimension ref="A1:CT1160"/>
  <sheetViews>
    <sheetView topLeftCell="B66" workbookViewId="0">
      <selection activeCell="C93" sqref="C93"/>
    </sheetView>
  </sheetViews>
  <sheetFormatPr defaultRowHeight="11.25"/>
  <cols>
    <col min="1" max="1" width="13" style="1138" customWidth="1"/>
    <col min="2" max="2" width="39" style="1131" customWidth="1"/>
    <col min="3" max="3" width="15.7109375" style="1132" customWidth="1"/>
    <col min="4" max="4" width="19" style="1132" customWidth="1"/>
    <col min="5" max="5" width="15.7109375" style="1133" customWidth="1"/>
    <col min="6" max="6" width="15.7109375" style="1134" customWidth="1"/>
    <col min="7" max="7" width="15.7109375" style="1135" customWidth="1"/>
    <col min="8" max="8" width="15.7109375" style="1136" customWidth="1"/>
    <col min="9" max="11" width="15.7109375" style="701" customWidth="1"/>
    <col min="12" max="14" width="15.7109375" style="701" hidden="1" customWidth="1"/>
    <col min="15" max="17" width="15.7109375" style="701" customWidth="1"/>
    <col min="18" max="27" width="15.7109375" style="701" hidden="1" customWidth="1"/>
    <col min="28" max="28" width="15.7109375" style="656" hidden="1" customWidth="1"/>
    <col min="29" max="31" width="15.7109375" style="656" customWidth="1"/>
    <col min="32" max="32" width="15.7109375" style="701" customWidth="1"/>
    <col min="33" max="35" width="15.7109375" style="701" hidden="1" customWidth="1"/>
    <col min="36" max="38" width="15.7109375" style="701" customWidth="1"/>
    <col min="39" max="49" width="15.7109375" style="701" hidden="1" customWidth="1"/>
    <col min="50" max="53" width="15.7109375" style="701" customWidth="1"/>
    <col min="54" max="56" width="15.7109375" style="701" hidden="1" customWidth="1"/>
    <col min="57" max="59" width="15.7109375" style="701" customWidth="1"/>
    <col min="60" max="70" width="15.7109375" style="701" hidden="1" customWidth="1"/>
    <col min="71" max="71" width="15.7109375" style="656" customWidth="1"/>
    <col min="72" max="74" width="15.7109375" style="701" customWidth="1"/>
    <col min="75" max="77" width="15.7109375" style="701" hidden="1" customWidth="1"/>
    <col min="78" max="80" width="15.7109375" style="701" customWidth="1"/>
    <col min="81" max="90" width="15.7109375" style="701" hidden="1" customWidth="1"/>
    <col min="91" max="91" width="15.7109375" style="656" hidden="1" customWidth="1"/>
    <col min="92" max="92" width="15.7109375" style="656" customWidth="1"/>
    <col min="93" max="93" width="15.7109375" style="1149" customWidth="1"/>
    <col min="94" max="94" width="15.7109375" style="84" customWidth="1"/>
    <col min="95" max="95" width="0" style="2084" hidden="1" customWidth="1"/>
    <col min="96" max="16384" width="9.140625" style="84"/>
  </cols>
  <sheetData>
    <row r="1" spans="1:95" s="15" customFormat="1" ht="20.25">
      <c r="A1" s="2210" t="s">
        <v>1354</v>
      </c>
      <c r="B1" s="2210"/>
      <c r="C1" s="2210"/>
      <c r="D1" s="2210"/>
      <c r="E1" s="2210"/>
      <c r="F1" s="2210"/>
      <c r="CQ1" s="2084"/>
    </row>
    <row r="2" spans="1:95" s="15" customFormat="1" ht="20.25">
      <c r="A2" s="2254" t="str">
        <f ca="1">'I1 Intro'!C9</f>
        <v>Orillia Power Distribution Corporation</v>
      </c>
      <c r="B2" s="2254"/>
      <c r="C2" s="2254"/>
      <c r="D2" s="2254"/>
      <c r="E2" s="2254"/>
      <c r="CQ2" s="2084"/>
    </row>
    <row r="3" spans="1:95" s="15" customFormat="1" ht="27">
      <c r="A3" s="2255" t="str">
        <f ca="1">'I1 Intro'!C13 &amp; "   " &amp; 'I1 Intro'!E13</f>
        <v xml:space="preserve">EB-2009-XXXX   </v>
      </c>
      <c r="B3" s="2255"/>
      <c r="C3" s="2255"/>
      <c r="D3" s="2255"/>
      <c r="E3" s="2255"/>
      <c r="G3" s="16"/>
      <c r="CQ3" s="2084"/>
    </row>
    <row r="4" spans="1:95" s="15" customFormat="1" ht="18.75">
      <c r="A4" s="2256">
        <f ca="1">'I1 Intro'!C15</f>
        <v>40053</v>
      </c>
      <c r="B4" s="2256"/>
      <c r="C4" s="2256"/>
      <c r="D4" s="2256"/>
      <c r="E4" s="2256"/>
      <c r="CQ4" s="2084"/>
    </row>
    <row r="5" spans="1:95" s="15" customFormat="1" ht="20.25">
      <c r="A5" s="369" t="str">
        <f ca="1">"Sheet O5 Details of Allocators by Class and Account Worksheet  - "&amp; 'I2 LDC class'!$C$17 &amp; "  " &amp;  'I2 LDC class'!$D$17</f>
        <v xml:space="preserve">Sheet O5 Details of Allocators by Class and Account Worksheet  -   </v>
      </c>
      <c r="B5" s="370"/>
      <c r="C5" s="624"/>
      <c r="D5" s="624"/>
      <c r="E5" s="371"/>
      <c r="CQ5" s="2084"/>
    </row>
    <row r="6" spans="1:95" s="15" customFormat="1">
      <c r="A6" s="18"/>
      <c r="B6" s="18"/>
      <c r="C6" s="625"/>
      <c r="D6" s="625"/>
      <c r="E6" s="18"/>
      <c r="F6" s="18"/>
      <c r="G6" s="18"/>
      <c r="H6" s="18"/>
      <c r="I6" s="18"/>
      <c r="J6" s="18"/>
      <c r="K6" s="18"/>
      <c r="L6" s="18"/>
      <c r="M6" s="18"/>
      <c r="N6" s="18"/>
      <c r="O6" s="18"/>
      <c r="CQ6" s="2084"/>
    </row>
    <row r="7" spans="1:95" ht="2.25" customHeight="1">
      <c r="A7" s="1130"/>
      <c r="AB7" s="701"/>
      <c r="AC7" s="701"/>
      <c r="AD7" s="701"/>
      <c r="AE7" s="701"/>
      <c r="BS7" s="701"/>
      <c r="CM7" s="701"/>
      <c r="CN7" s="701"/>
      <c r="CO7" s="1137"/>
    </row>
    <row r="8" spans="1:95" ht="2.25" customHeight="1">
      <c r="AB8" s="701"/>
      <c r="AC8" s="701"/>
      <c r="AD8" s="701"/>
      <c r="AE8" s="701"/>
      <c r="BS8" s="701"/>
      <c r="CM8" s="701"/>
      <c r="CN8" s="701"/>
      <c r="CO8" s="1137"/>
    </row>
    <row r="9" spans="1:95" ht="2.25" customHeight="1">
      <c r="A9" s="1139"/>
      <c r="AB9" s="701"/>
      <c r="AC9" s="701"/>
      <c r="AD9" s="701"/>
      <c r="AE9" s="701"/>
      <c r="BS9" s="701"/>
      <c r="CM9" s="701"/>
      <c r="CN9" s="701"/>
      <c r="CO9" s="1137"/>
    </row>
    <row r="10" spans="1:95" ht="2.25" customHeight="1">
      <c r="AB10" s="701"/>
      <c r="AC10" s="701"/>
      <c r="AD10" s="701"/>
      <c r="AE10" s="701"/>
      <c r="BS10" s="701"/>
      <c r="CM10" s="701"/>
      <c r="CN10" s="701"/>
      <c r="CO10" s="1137"/>
    </row>
    <row r="11" spans="1:95" ht="2.25" customHeight="1">
      <c r="A11" s="84"/>
      <c r="B11" s="84"/>
      <c r="C11" s="84"/>
      <c r="AB11" s="701"/>
      <c r="AC11" s="701"/>
      <c r="AD11" s="701"/>
      <c r="AE11" s="701"/>
      <c r="BS11" s="701"/>
      <c r="CM11" s="701"/>
      <c r="CN11" s="701"/>
      <c r="CO11" s="1137"/>
    </row>
    <row r="12" spans="1:95" ht="2.25" customHeight="1">
      <c r="A12" s="84"/>
      <c r="B12" s="84"/>
      <c r="C12" s="84"/>
      <c r="AB12" s="701"/>
      <c r="AC12" s="701"/>
      <c r="AD12" s="701"/>
      <c r="AE12" s="701"/>
      <c r="BS12" s="701"/>
      <c r="CM12" s="701"/>
      <c r="CN12" s="701"/>
      <c r="CO12" s="1137"/>
    </row>
    <row r="13" spans="1:95" ht="2.25" customHeight="1">
      <c r="AB13" s="701"/>
      <c r="AC13" s="701"/>
      <c r="AD13" s="701"/>
      <c r="AE13" s="701"/>
      <c r="BS13" s="701"/>
      <c r="CM13" s="701"/>
      <c r="CN13" s="701"/>
      <c r="CO13" s="1137"/>
    </row>
    <row r="14" spans="1:95" ht="2.25" customHeight="1">
      <c r="A14" s="84"/>
      <c r="B14" s="84"/>
      <c r="C14" s="84"/>
      <c r="AB14" s="701"/>
      <c r="AC14" s="701"/>
      <c r="AD14" s="701"/>
      <c r="AE14" s="701"/>
      <c r="BS14" s="701"/>
      <c r="CM14" s="701"/>
      <c r="CN14" s="701"/>
      <c r="CO14" s="1137"/>
    </row>
    <row r="15" spans="1:95" ht="2.25" customHeight="1">
      <c r="A15" s="2342"/>
      <c r="B15" s="2342"/>
      <c r="C15" s="2342"/>
      <c r="AB15" s="701"/>
      <c r="AC15" s="701"/>
      <c r="AD15" s="701"/>
      <c r="AE15" s="701"/>
      <c r="BS15" s="701"/>
      <c r="CM15" s="701"/>
      <c r="CN15" s="701"/>
      <c r="CO15" s="1137"/>
    </row>
    <row r="16" spans="1:95" s="81" customFormat="1" ht="33.75">
      <c r="A16" s="2342"/>
      <c r="B16" s="2342"/>
      <c r="C16" s="2342"/>
      <c r="D16" s="1142"/>
      <c r="E16" s="1143"/>
      <c r="F16" s="402"/>
      <c r="G16" s="1144"/>
      <c r="H16" s="1145"/>
      <c r="I16" s="1146" t="s">
        <v>24</v>
      </c>
      <c r="J16" s="1147"/>
      <c r="K16" s="1147"/>
      <c r="L16" s="1147"/>
      <c r="M16" s="1147"/>
      <c r="N16" s="1147"/>
      <c r="O16" s="1147"/>
      <c r="P16" s="1147"/>
      <c r="Q16" s="1147"/>
      <c r="R16" s="1147"/>
      <c r="S16" s="1147"/>
      <c r="T16" s="1147"/>
      <c r="U16" s="1147"/>
      <c r="V16" s="1147"/>
      <c r="W16" s="1147"/>
      <c r="X16" s="1147"/>
      <c r="Y16" s="1147"/>
      <c r="Z16" s="1147"/>
      <c r="AA16" s="1147"/>
      <c r="AB16" s="1147"/>
      <c r="AC16" s="1147"/>
      <c r="AD16" s="1146" t="s">
        <v>1383</v>
      </c>
      <c r="AE16" s="1147"/>
      <c r="AF16" s="1147"/>
      <c r="AG16" s="1147"/>
      <c r="AH16" s="1147"/>
      <c r="AI16" s="1147"/>
      <c r="AJ16" s="1147"/>
      <c r="AK16" s="1147"/>
      <c r="AL16" s="1147"/>
      <c r="AM16" s="1147"/>
      <c r="AN16" s="1147"/>
      <c r="AO16" s="1147"/>
      <c r="AP16" s="1147"/>
      <c r="AQ16" s="1147"/>
      <c r="AR16" s="1147"/>
      <c r="AS16" s="1147"/>
      <c r="AT16" s="1147"/>
      <c r="AU16" s="1147"/>
      <c r="AV16" s="1147"/>
      <c r="AW16" s="1147"/>
      <c r="AX16" s="1147"/>
      <c r="AY16" s="1146" t="s">
        <v>167</v>
      </c>
      <c r="AZ16" s="1148"/>
      <c r="BA16" s="1148"/>
      <c r="BB16" s="1148"/>
      <c r="BC16" s="1148"/>
      <c r="BD16" s="1148"/>
      <c r="BE16" s="1148"/>
      <c r="BF16" s="1148"/>
      <c r="BG16" s="1148"/>
      <c r="BH16" s="1148"/>
      <c r="BI16" s="1148"/>
      <c r="BJ16" s="1148"/>
      <c r="BK16" s="1148"/>
      <c r="BL16" s="1148"/>
      <c r="BM16" s="1148"/>
      <c r="BN16" s="1148"/>
      <c r="BO16" s="1148"/>
      <c r="BP16" s="1148"/>
      <c r="BQ16" s="1148"/>
      <c r="BR16" s="1148"/>
      <c r="BS16" s="1148"/>
      <c r="BT16" s="1146" t="s">
        <v>199</v>
      </c>
      <c r="BU16" s="1095"/>
      <c r="BV16" s="1095"/>
      <c r="BW16" s="1095"/>
      <c r="BX16" s="1095"/>
      <c r="BY16" s="1095"/>
      <c r="BZ16" s="1095"/>
      <c r="CA16" s="1095"/>
      <c r="CB16" s="1095"/>
      <c r="CC16" s="1095"/>
      <c r="CD16" s="1095"/>
      <c r="CE16" s="1095"/>
      <c r="CF16" s="1095"/>
      <c r="CG16" s="1095"/>
      <c r="CH16" s="1095"/>
      <c r="CI16" s="1095"/>
      <c r="CJ16" s="1095"/>
      <c r="CK16" s="1095"/>
      <c r="CL16" s="1095"/>
      <c r="CM16" s="1095"/>
      <c r="CN16" s="1095"/>
      <c r="CO16" s="1149"/>
      <c r="CQ16" s="2086"/>
    </row>
    <row r="17" spans="1:95" s="1212" customFormat="1" ht="30.75" thickBot="1">
      <c r="A17" s="1204"/>
      <c r="B17" s="1205"/>
      <c r="C17" s="1206"/>
      <c r="D17" s="1207"/>
      <c r="E17" s="1208"/>
      <c r="F17" s="1203" t="s">
        <v>1390</v>
      </c>
      <c r="G17" s="1209"/>
      <c r="H17" s="1210"/>
      <c r="I17" s="1211">
        <v>1</v>
      </c>
      <c r="J17" s="1211">
        <v>2</v>
      </c>
      <c r="K17" s="1211">
        <v>3</v>
      </c>
      <c r="L17" s="1211">
        <v>4</v>
      </c>
      <c r="M17" s="1211">
        <v>5</v>
      </c>
      <c r="N17" s="1211">
        <v>6</v>
      </c>
      <c r="O17" s="1211">
        <v>7</v>
      </c>
      <c r="P17" s="1211">
        <v>8</v>
      </c>
      <c r="Q17" s="1211">
        <v>9</v>
      </c>
      <c r="R17" s="1211">
        <v>10</v>
      </c>
      <c r="S17" s="1211">
        <v>11</v>
      </c>
      <c r="T17" s="1211">
        <v>12</v>
      </c>
      <c r="U17" s="1211">
        <v>13</v>
      </c>
      <c r="V17" s="1211">
        <v>14</v>
      </c>
      <c r="W17" s="1211">
        <v>15</v>
      </c>
      <c r="X17" s="1211">
        <v>16</v>
      </c>
      <c r="Y17" s="1211">
        <v>17</v>
      </c>
      <c r="Z17" s="1211">
        <v>18</v>
      </c>
      <c r="AA17" s="1211">
        <v>19</v>
      </c>
      <c r="AB17" s="1211">
        <v>20</v>
      </c>
      <c r="AD17" s="1211">
        <v>1</v>
      </c>
      <c r="AE17" s="1211">
        <v>2</v>
      </c>
      <c r="AF17" s="1211">
        <v>3</v>
      </c>
      <c r="AG17" s="1211">
        <v>4</v>
      </c>
      <c r="AH17" s="1211">
        <v>5</v>
      </c>
      <c r="AI17" s="1211">
        <v>6</v>
      </c>
      <c r="AJ17" s="1211">
        <v>7</v>
      </c>
      <c r="AK17" s="1211">
        <v>8</v>
      </c>
      <c r="AL17" s="1211">
        <v>9</v>
      </c>
      <c r="AM17" s="1211">
        <v>10</v>
      </c>
      <c r="AN17" s="1211">
        <v>11</v>
      </c>
      <c r="AO17" s="1211">
        <v>12</v>
      </c>
      <c r="AP17" s="1211">
        <v>13</v>
      </c>
      <c r="AQ17" s="1211">
        <v>14</v>
      </c>
      <c r="AR17" s="1211">
        <v>15</v>
      </c>
      <c r="AS17" s="1211">
        <v>16</v>
      </c>
      <c r="AT17" s="1211">
        <v>17</v>
      </c>
      <c r="AU17" s="1211">
        <v>18</v>
      </c>
      <c r="AV17" s="1211">
        <v>19</v>
      </c>
      <c r="AW17" s="1211">
        <v>20</v>
      </c>
      <c r="AY17" s="1211">
        <v>1</v>
      </c>
      <c r="AZ17" s="1211">
        <v>2</v>
      </c>
      <c r="BA17" s="1211">
        <v>3</v>
      </c>
      <c r="BB17" s="1211">
        <v>4</v>
      </c>
      <c r="BC17" s="1211">
        <v>5</v>
      </c>
      <c r="BD17" s="1211">
        <v>6</v>
      </c>
      <c r="BE17" s="1211">
        <v>7</v>
      </c>
      <c r="BF17" s="1211">
        <v>8</v>
      </c>
      <c r="BG17" s="1211">
        <v>9</v>
      </c>
      <c r="BH17" s="1211">
        <v>10</v>
      </c>
      <c r="BI17" s="1211">
        <v>11</v>
      </c>
      <c r="BJ17" s="1211">
        <v>12</v>
      </c>
      <c r="BK17" s="1211">
        <v>13</v>
      </c>
      <c r="BL17" s="1211">
        <v>14</v>
      </c>
      <c r="BM17" s="1211">
        <v>15</v>
      </c>
      <c r="BN17" s="1211">
        <v>16</v>
      </c>
      <c r="BO17" s="1211">
        <v>17</v>
      </c>
      <c r="BP17" s="1211">
        <v>18</v>
      </c>
      <c r="BQ17" s="1211">
        <v>19</v>
      </c>
      <c r="BR17" s="1211">
        <v>20</v>
      </c>
      <c r="BT17" s="1211">
        <v>1</v>
      </c>
      <c r="BU17" s="1211">
        <v>2</v>
      </c>
      <c r="BV17" s="1211">
        <v>3</v>
      </c>
      <c r="BW17" s="1211">
        <v>4</v>
      </c>
      <c r="BX17" s="1211">
        <v>5</v>
      </c>
      <c r="BY17" s="1211">
        <v>6</v>
      </c>
      <c r="BZ17" s="1211">
        <v>7</v>
      </c>
      <c r="CA17" s="1211">
        <v>8</v>
      </c>
      <c r="CB17" s="1211">
        <v>9</v>
      </c>
      <c r="CC17" s="1211">
        <v>10</v>
      </c>
      <c r="CD17" s="1211">
        <v>11</v>
      </c>
      <c r="CE17" s="1211">
        <v>12</v>
      </c>
      <c r="CF17" s="1211">
        <v>13</v>
      </c>
      <c r="CG17" s="1211">
        <v>14</v>
      </c>
      <c r="CH17" s="1211">
        <v>15</v>
      </c>
      <c r="CI17" s="1211">
        <v>16</v>
      </c>
      <c r="CJ17" s="1211">
        <v>17</v>
      </c>
      <c r="CK17" s="1211">
        <v>18</v>
      </c>
      <c r="CL17" s="1211">
        <v>19</v>
      </c>
      <c r="CM17" s="1211">
        <v>20</v>
      </c>
      <c r="CO17" s="1213"/>
      <c r="CQ17" s="2114"/>
    </row>
    <row r="18" spans="1:95" s="508" customFormat="1" ht="64.5" thickBot="1">
      <c r="A18" s="1163" t="s">
        <v>1369</v>
      </c>
      <c r="B18" s="1127" t="s">
        <v>1372</v>
      </c>
      <c r="C18" s="1164" t="s">
        <v>668</v>
      </c>
      <c r="D18" s="1164" t="s">
        <v>201</v>
      </c>
      <c r="E18" s="1164" t="s">
        <v>128</v>
      </c>
      <c r="F18" s="1165" t="s">
        <v>1351</v>
      </c>
      <c r="G18" s="1165" t="s">
        <v>1352</v>
      </c>
      <c r="H18" s="1166" t="s">
        <v>76</v>
      </c>
      <c r="I18" s="1167" t="str">
        <f ca="1">IF('I2 LDC class'!$D$20="",'I2 LDC class'!$C$20,'I2 LDC class'!$D$20)</f>
        <v>Residential</v>
      </c>
      <c r="J18" s="1167" t="str">
        <f ca="1">IF('I2 LDC class'!$D$21="",'I2 LDC class'!$C$21,'I2 LDC class'!$D$21)</f>
        <v>GS &lt;50</v>
      </c>
      <c r="K18" s="1167" t="str">
        <f ca="1">IF('I2 LDC class'!$D$22="",'I2 LDC class'!$C$22,'I2 LDC class'!$D$22)</f>
        <v>GS&gt;50-Regular</v>
      </c>
      <c r="L18" s="1167" t="str">
        <f ca="1">IF('I2 LDC class'!$D$23="",'I2 LDC class'!$C$23,'I2 LDC class'!$D$23)</f>
        <v>GS&gt; 50-TOU</v>
      </c>
      <c r="M18" s="1167" t="str">
        <f ca="1">IF('I2 LDC class'!$D$24="",'I2 LDC class'!$C$24,'I2 LDC class'!$D$24)</f>
        <v>GS &gt;50-Intermediate</v>
      </c>
      <c r="N18" s="1167" t="str">
        <f ca="1">IF('I2 LDC class'!$D$25="",'I2 LDC class'!$C$25,'I2 LDC class'!$D$25)</f>
        <v>Large Use &gt;5MW</v>
      </c>
      <c r="O18" s="1167" t="str">
        <f ca="1">IF('I2 LDC class'!$D$26="",'I2 LDC class'!$C$26,'I2 LDC class'!$D$26)</f>
        <v>Street Light</v>
      </c>
      <c r="P18" s="1167" t="str">
        <f ca="1">IF('I2 LDC class'!$D$27="",'I2 LDC class'!$C$27,'I2 LDC class'!$D$27)</f>
        <v>Sentinel</v>
      </c>
      <c r="Q18" s="1167" t="str">
        <f ca="1">IF('I2 LDC class'!$D$28="",'I2 LDC class'!$C$28,'I2 LDC class'!$D$28)</f>
        <v>Unmetered Scattered Load</v>
      </c>
      <c r="R18" s="1167" t="str">
        <f ca="1">IF('I2 LDC class'!$D$29="",'I2 LDC class'!$C$29,'I2 LDC class'!$D$29)</f>
        <v>Embedded Distributor</v>
      </c>
      <c r="S18" s="1167" t="str">
        <f ca="1">IF('I2 LDC class'!$D$30="",'I2 LDC class'!$C$30,'I2 LDC class'!$D$30)</f>
        <v>Back-up/Standby Power</v>
      </c>
      <c r="T18" s="1167" t="str">
        <f ca="1">IF('I2 LDC class'!$D$31="",'I2 LDC class'!$C$31,'I2 LDC class'!$D$31)</f>
        <v>Rate Class 1</v>
      </c>
      <c r="U18" s="1167" t="str">
        <f ca="1">IF('I2 LDC class'!$D$32="",'I2 LDC class'!$C$32,'I2 LDC class'!$D$32)</f>
        <v>Rate class 2</v>
      </c>
      <c r="V18" s="1167" t="str">
        <f ca="1">IF('I2 LDC class'!$D$33="",'I2 LDC class'!$C$33,'I2 LDC class'!$D$33)</f>
        <v>Rate class 3</v>
      </c>
      <c r="W18" s="1167" t="str">
        <f ca="1">IF('I2 LDC class'!$D$34="",'I2 LDC class'!$C$34,'I2 LDC class'!$D$34)</f>
        <v>Rate class 4</v>
      </c>
      <c r="X18" s="1167" t="str">
        <f ca="1">IF('I2 LDC class'!$D$35="",'I2 LDC class'!$C$35,'I2 LDC class'!$D$35)</f>
        <v>Rate class 5</v>
      </c>
      <c r="Y18" s="1167" t="str">
        <f ca="1">IF('I2 LDC class'!$D$36="",'I2 LDC class'!$C$36,'I2 LDC class'!$D$36)</f>
        <v>Rate class 6</v>
      </c>
      <c r="Z18" s="1167" t="str">
        <f ca="1">IF('I2 LDC class'!$D$37="",'I2 LDC class'!$C$37,'I2 LDC class'!$D$37)</f>
        <v>Rate class 7</v>
      </c>
      <c r="AA18" s="1167" t="str">
        <f ca="1">IF('I2 LDC class'!$D$38="",'I2 LDC class'!$C$38,'I2 LDC class'!$D$38)</f>
        <v>Rate class 8</v>
      </c>
      <c r="AB18" s="1167" t="str">
        <f ca="1">IF('I2 LDC class'!$D$39="",'I2 LDC class'!$C$39,'I2 LDC class'!$D$39)</f>
        <v>Rate class 9</v>
      </c>
      <c r="AC18" s="1168" t="s">
        <v>102</v>
      </c>
      <c r="AD18" s="1167" t="str">
        <f ca="1">IF('I2 LDC class'!$D$20="",'I2 LDC class'!$C$20,'I2 LDC class'!$D$20)</f>
        <v>Residential</v>
      </c>
      <c r="AE18" s="1167" t="str">
        <f ca="1">IF('I2 LDC class'!$D$21="",'I2 LDC class'!$C$21,'I2 LDC class'!$D$21)</f>
        <v>GS &lt;50</v>
      </c>
      <c r="AF18" s="1167" t="str">
        <f ca="1">IF('I2 LDC class'!$D$22="",'I2 LDC class'!$C$22,'I2 LDC class'!$D$22)</f>
        <v>GS&gt;50-Regular</v>
      </c>
      <c r="AG18" s="1167" t="str">
        <f ca="1">IF('I2 LDC class'!$D$23="",'I2 LDC class'!$C$23,'I2 LDC class'!$D$23)</f>
        <v>GS&gt; 50-TOU</v>
      </c>
      <c r="AH18" s="1167" t="str">
        <f ca="1">IF('I2 LDC class'!$D$24="",'I2 LDC class'!$C$24,'I2 LDC class'!$D$24)</f>
        <v>GS &gt;50-Intermediate</v>
      </c>
      <c r="AI18" s="1167" t="str">
        <f ca="1">IF('I2 LDC class'!$D$25="",'I2 LDC class'!$C$25,'I2 LDC class'!$D$25)</f>
        <v>Large Use &gt;5MW</v>
      </c>
      <c r="AJ18" s="1167" t="str">
        <f ca="1">IF('I2 LDC class'!$D$26="",'I2 LDC class'!$C$26,'I2 LDC class'!$D$26)</f>
        <v>Street Light</v>
      </c>
      <c r="AK18" s="1167" t="str">
        <f ca="1">IF('I2 LDC class'!$D$27="",'I2 LDC class'!$C$27,'I2 LDC class'!$D$27)</f>
        <v>Sentinel</v>
      </c>
      <c r="AL18" s="1167" t="str">
        <f ca="1">IF('I2 LDC class'!$D$28="",'I2 LDC class'!$C$28,'I2 LDC class'!$D$28)</f>
        <v>Unmetered Scattered Load</v>
      </c>
      <c r="AM18" s="1167" t="str">
        <f ca="1">IF('I2 LDC class'!$D$29="",'I2 LDC class'!$C$29,'I2 LDC class'!$D$29)</f>
        <v>Embedded Distributor</v>
      </c>
      <c r="AN18" s="1167" t="str">
        <f ca="1">IF('I2 LDC class'!$D$30="",'I2 LDC class'!$C$30,'I2 LDC class'!$D$30)</f>
        <v>Back-up/Standby Power</v>
      </c>
      <c r="AO18" s="1167" t="str">
        <f ca="1">IF('I2 LDC class'!$D$31="",'I2 LDC class'!$C$31,'I2 LDC class'!$D$31)</f>
        <v>Rate Class 1</v>
      </c>
      <c r="AP18" s="1167" t="str">
        <f ca="1">IF('I2 LDC class'!$D$32="",'I2 LDC class'!$C$32,'I2 LDC class'!$D$32)</f>
        <v>Rate class 2</v>
      </c>
      <c r="AQ18" s="1167" t="str">
        <f ca="1">IF('I2 LDC class'!$D$33="",'I2 LDC class'!$C$33,'I2 LDC class'!$D$33)</f>
        <v>Rate class 3</v>
      </c>
      <c r="AR18" s="1167" t="str">
        <f ca="1">IF('I2 LDC class'!$D$34="",'I2 LDC class'!$C$34,'I2 LDC class'!$D$34)</f>
        <v>Rate class 4</v>
      </c>
      <c r="AS18" s="1167" t="str">
        <f ca="1">IF('I2 LDC class'!$D$35="",'I2 LDC class'!$C$35,'I2 LDC class'!$D$35)</f>
        <v>Rate class 5</v>
      </c>
      <c r="AT18" s="1167" t="str">
        <f ca="1">IF('I2 LDC class'!$D$36="",'I2 LDC class'!$C$36,'I2 LDC class'!$D$36)</f>
        <v>Rate class 6</v>
      </c>
      <c r="AU18" s="1167" t="str">
        <f ca="1">IF('I2 LDC class'!$D$37="",'I2 LDC class'!$C$37,'I2 LDC class'!$D$37)</f>
        <v>Rate class 7</v>
      </c>
      <c r="AV18" s="1167" t="str">
        <f ca="1">IF('I2 LDC class'!$D$38="",'I2 LDC class'!$C$38,'I2 LDC class'!$D$38)</f>
        <v>Rate class 8</v>
      </c>
      <c r="AW18" s="1167" t="str">
        <f ca="1">IF('I2 LDC class'!$D$39="",'I2 LDC class'!$C$39,'I2 LDC class'!$D$39)</f>
        <v>Rate class 9</v>
      </c>
      <c r="AX18" s="1168" t="s">
        <v>103</v>
      </c>
      <c r="AY18" s="1167" t="str">
        <f ca="1">IF('I2 LDC class'!$D$20="",'I2 LDC class'!$C$20,'I2 LDC class'!$D$20)</f>
        <v>Residential</v>
      </c>
      <c r="AZ18" s="1167" t="str">
        <f ca="1">IF('I2 LDC class'!$D$21="",'I2 LDC class'!$C$21,'I2 LDC class'!$D$21)</f>
        <v>GS &lt;50</v>
      </c>
      <c r="BA18" s="1167" t="str">
        <f ca="1">IF('I2 LDC class'!$D$22="",'I2 LDC class'!$C$22,'I2 LDC class'!$D$22)</f>
        <v>GS&gt;50-Regular</v>
      </c>
      <c r="BB18" s="1167" t="str">
        <f ca="1">IF('I2 LDC class'!$D$23="",'I2 LDC class'!$C$23,'I2 LDC class'!$D$23)</f>
        <v>GS&gt; 50-TOU</v>
      </c>
      <c r="BC18" s="1167" t="str">
        <f ca="1">IF('I2 LDC class'!$D$24="",'I2 LDC class'!$C$24,'I2 LDC class'!$D$24)</f>
        <v>GS &gt;50-Intermediate</v>
      </c>
      <c r="BD18" s="1167" t="str">
        <f ca="1">IF('I2 LDC class'!$D$25="",'I2 LDC class'!$C$25,'I2 LDC class'!$D$25)</f>
        <v>Large Use &gt;5MW</v>
      </c>
      <c r="BE18" s="1167" t="str">
        <f ca="1">IF('I2 LDC class'!$D$26="",'I2 LDC class'!$C$26,'I2 LDC class'!$D$26)</f>
        <v>Street Light</v>
      </c>
      <c r="BF18" s="1167" t="str">
        <f ca="1">IF('I2 LDC class'!$D$27="",'I2 LDC class'!$C$27,'I2 LDC class'!$D$27)</f>
        <v>Sentinel</v>
      </c>
      <c r="BG18" s="1167" t="str">
        <f ca="1">IF('I2 LDC class'!$D$28="",'I2 LDC class'!$C$28,'I2 LDC class'!$D$28)</f>
        <v>Unmetered Scattered Load</v>
      </c>
      <c r="BH18" s="1167" t="str">
        <f ca="1">IF('I2 LDC class'!$D$29="",'I2 LDC class'!$C$29,'I2 LDC class'!$D$29)</f>
        <v>Embedded Distributor</v>
      </c>
      <c r="BI18" s="1167" t="str">
        <f ca="1">IF('I2 LDC class'!$D$30="",'I2 LDC class'!$C$30,'I2 LDC class'!$D$30)</f>
        <v>Back-up/Standby Power</v>
      </c>
      <c r="BJ18" s="1167" t="str">
        <f ca="1">IF('I2 LDC class'!$D$31="",'I2 LDC class'!$C$31,'I2 LDC class'!$D$31)</f>
        <v>Rate Class 1</v>
      </c>
      <c r="BK18" s="1167" t="str">
        <f ca="1">IF('I2 LDC class'!$D$32="",'I2 LDC class'!$C$32,'I2 LDC class'!$D$32)</f>
        <v>Rate class 2</v>
      </c>
      <c r="BL18" s="1167" t="str">
        <f ca="1">IF('I2 LDC class'!$D$33="",'I2 LDC class'!$C$33,'I2 LDC class'!$D$33)</f>
        <v>Rate class 3</v>
      </c>
      <c r="BM18" s="1167" t="str">
        <f ca="1">IF('I2 LDC class'!$D$34="",'I2 LDC class'!$C$34,'I2 LDC class'!$D$34)</f>
        <v>Rate class 4</v>
      </c>
      <c r="BN18" s="1167" t="str">
        <f ca="1">IF('I2 LDC class'!$D$35="",'I2 LDC class'!$C$35,'I2 LDC class'!$D$35)</f>
        <v>Rate class 5</v>
      </c>
      <c r="BO18" s="1167" t="str">
        <f ca="1">IF('I2 LDC class'!$D$36="",'I2 LDC class'!$C$36,'I2 LDC class'!$D$36)</f>
        <v>Rate class 6</v>
      </c>
      <c r="BP18" s="1167" t="str">
        <f ca="1">IF('I2 LDC class'!$D$37="",'I2 LDC class'!$C$37,'I2 LDC class'!$D$37)</f>
        <v>Rate class 7</v>
      </c>
      <c r="BQ18" s="1167" t="str">
        <f ca="1">IF('I2 LDC class'!$D$38="",'I2 LDC class'!$C$38,'I2 LDC class'!$D$38)</f>
        <v>Rate class 8</v>
      </c>
      <c r="BR18" s="1167" t="str">
        <f ca="1">IF('I2 LDC class'!$D$39="",'I2 LDC class'!$C$39,'I2 LDC class'!$D$39)</f>
        <v>Rate class 9</v>
      </c>
      <c r="BS18" s="1168" t="s">
        <v>104</v>
      </c>
      <c r="BT18" s="1167" t="str">
        <f ca="1">IF('I2 LDC class'!$D$20="",'I2 LDC class'!$C$20,'I2 LDC class'!$D$20)</f>
        <v>Residential</v>
      </c>
      <c r="BU18" s="1167" t="str">
        <f ca="1">IF('I2 LDC class'!$D$21="",'I2 LDC class'!$C$21,'I2 LDC class'!$D$21)</f>
        <v>GS &lt;50</v>
      </c>
      <c r="BV18" s="1167" t="str">
        <f ca="1">IF('I2 LDC class'!$D$22="",'I2 LDC class'!$C$22,'I2 LDC class'!$D$22)</f>
        <v>GS&gt;50-Regular</v>
      </c>
      <c r="BW18" s="1167" t="str">
        <f ca="1">IF('I2 LDC class'!$D$23="",'I2 LDC class'!$C$23,'I2 LDC class'!$D$23)</f>
        <v>GS&gt; 50-TOU</v>
      </c>
      <c r="BX18" s="1167" t="str">
        <f ca="1">IF('I2 LDC class'!$D$24="",'I2 LDC class'!$C$24,'I2 LDC class'!$D$24)</f>
        <v>GS &gt;50-Intermediate</v>
      </c>
      <c r="BY18" s="1167" t="str">
        <f ca="1">IF('I2 LDC class'!$D$25="",'I2 LDC class'!$C$25,'I2 LDC class'!$D$25)</f>
        <v>Large Use &gt;5MW</v>
      </c>
      <c r="BZ18" s="1167" t="str">
        <f ca="1">IF('I2 LDC class'!$D$26="",'I2 LDC class'!$C$26,'I2 LDC class'!$D$26)</f>
        <v>Street Light</v>
      </c>
      <c r="CA18" s="1167" t="str">
        <f ca="1">IF('I2 LDC class'!$D$27="",'I2 LDC class'!$C$27,'I2 LDC class'!$D$27)</f>
        <v>Sentinel</v>
      </c>
      <c r="CB18" s="1167" t="str">
        <f ca="1">IF('I2 LDC class'!$D$28="",'I2 LDC class'!$C$28,'I2 LDC class'!$D$28)</f>
        <v>Unmetered Scattered Load</v>
      </c>
      <c r="CC18" s="1167" t="str">
        <f ca="1">IF('I2 LDC class'!$D$29="",'I2 LDC class'!$C$29,'I2 LDC class'!$D$29)</f>
        <v>Embedded Distributor</v>
      </c>
      <c r="CD18" s="1167" t="str">
        <f ca="1">IF('I2 LDC class'!$D$30="",'I2 LDC class'!$C$30,'I2 LDC class'!$D$30)</f>
        <v>Back-up/Standby Power</v>
      </c>
      <c r="CE18" s="1167" t="str">
        <f ca="1">IF('I2 LDC class'!$D$31="",'I2 LDC class'!$C$31,'I2 LDC class'!$D$31)</f>
        <v>Rate Class 1</v>
      </c>
      <c r="CF18" s="1167" t="str">
        <f ca="1">IF('I2 LDC class'!$D$32="",'I2 LDC class'!$C$32,'I2 LDC class'!$D$32)</f>
        <v>Rate class 2</v>
      </c>
      <c r="CG18" s="1167" t="str">
        <f ca="1">IF('I2 LDC class'!$D$33="",'I2 LDC class'!$C$33,'I2 LDC class'!$D$33)</f>
        <v>Rate class 3</v>
      </c>
      <c r="CH18" s="1167" t="str">
        <f ca="1">IF('I2 LDC class'!$D$34="",'I2 LDC class'!$C$34,'I2 LDC class'!$D$34)</f>
        <v>Rate class 4</v>
      </c>
      <c r="CI18" s="1167" t="str">
        <f ca="1">IF('I2 LDC class'!$D$35="",'I2 LDC class'!$C$35,'I2 LDC class'!$D$35)</f>
        <v>Rate class 5</v>
      </c>
      <c r="CJ18" s="1167" t="str">
        <f ca="1">IF('I2 LDC class'!$D$36="",'I2 LDC class'!$C$36,'I2 LDC class'!$D$36)</f>
        <v>Rate class 6</v>
      </c>
      <c r="CK18" s="1167" t="str">
        <f ca="1">IF('I2 LDC class'!$D$37="",'I2 LDC class'!$C$37,'I2 LDC class'!$D$37)</f>
        <v>Rate class 7</v>
      </c>
      <c r="CL18" s="1167" t="str">
        <f ca="1">IF('I2 LDC class'!$D$38="",'I2 LDC class'!$C$38,'I2 LDC class'!$D$38)</f>
        <v>Rate class 8</v>
      </c>
      <c r="CM18" s="1167" t="str">
        <f ca="1">IF('I2 LDC class'!$D$39="",'I2 LDC class'!$C$39,'I2 LDC class'!$D$39)</f>
        <v>Rate class 9</v>
      </c>
      <c r="CN18" s="1168" t="s">
        <v>105</v>
      </c>
      <c r="CO18" s="1169"/>
      <c r="CQ18" s="2115"/>
    </row>
    <row r="19" spans="1:95" s="81" customFormat="1" ht="25.5">
      <c r="A19" s="1170">
        <v>1565</v>
      </c>
      <c r="B19" s="452" t="s">
        <v>215</v>
      </c>
      <c r="C19" s="1789">
        <f ca="1">IF(ISERROR(VLOOKUP($A19,'I3 TB Data'!$A$23:$H$458,MATCH('O5 Details by Class &amp; Accounts'!$C$18, 'I3 TB Data'!$A$23:$H$23,0),0)), 0, VLOOKUP($A19,'I3 TB Data'!$A$23:$H$458,MATCH('O5 Details by Class &amp; Accounts'!$C$18,'I3 TB Data'!$A$23:$H$23,0),0))</f>
        <v>0</v>
      </c>
      <c r="D19" s="1790">
        <f ca="1">'I4 BO ASSETS'!E17</f>
        <v>0</v>
      </c>
      <c r="E19" s="1789">
        <f ca="1">C19+D19</f>
        <v>0</v>
      </c>
      <c r="F19" s="1791">
        <f ca="1">IF(ISERROR(VLOOKUP($A19, 'E1 Categorization'!A33:E122, MATCH("Customer Component", 'E1 Categorization'!$A$33:$E$33,0), 0)), 0, IF(VLOOKUP($A19, 'E1 Categorization'!A33:E122, MATCH("Customer Component", 'E1 Categorization'!$A$33:$E$33,0), 0)=0, 'O5 Details by Class &amp; Accounts'!$E19, IF(AND(VLOOKUP($A19, 'E1 Categorization'!A33:E122, MATCH("Customer Component", 'E1 Categorization'!$A$33:$E$33,0), 0) &gt;0, VLOOKUP($A19, 'E1 Categorization'!A33:E122, MATCH("Customer Component", 'E1 Categorization'!$A$33:$E$33,0), 0)&lt;1), 'O5 Details by Class &amp; Accounts'!$E19*(1-VLOOKUP($A19, 'E1 Categorization'!A33:E122, MATCH("Customer Component", 'E1 Categorization'!$A$33:$E$33,0), 0)), 0)))</f>
        <v>0</v>
      </c>
      <c r="G19" s="1791">
        <f ca="1">IF(ISERROR(VLOOKUP($A19, 'E1 Categorization'!A33:E122, MATCH("Customer Component", 'E1 Categorization'!$A$33:$E$33,0), 0)),0, IF(VLOOKUP($A19, 'E1 Categorization'!A33:E122, MATCH("Customer Component", 'E1 Categorization'!$A$33:$E$33,0), 0)=0, 0, IF(AND(VLOOKUP($A19, 'E1 Categorization'!A33:E122, MATCH("Customer Component", 'E1 Categorization'!$A$33:$E$33,0), 0) &gt;0, VLOOKUP($A19, 'E1 Categorization'!A33:E122, MATCH("Customer Component", 'E1 Categorization'!$A$33:$E$33,0), 0)&lt;1), 'O5 Details by Class &amp; Accounts'!$E19*(VLOOKUP($A19, 'E1 Categorization'!A33:E122, MATCH("Customer Component", 'E1 Categorization'!$A$33:$E$33,0), 0)), 'O5 Details by Class &amp; Accounts'!$E19)))</f>
        <v>0</v>
      </c>
      <c r="H19" s="1412">
        <f ca="1">F19+G19</f>
        <v>0</v>
      </c>
      <c r="I19" s="1412">
        <f ca="1">IF(ISERROR(VLOOKUP(VLOOKUP($A19, 'E4 TB Allocation Details'!$A$18:$L$205, MATCH("Demand ID", 'E4 TB Allocation Details'!$A$18:$L$18, 0),FALSE), 'E2 Allocators'!$B$15:$W$361, MATCH('O5 Details by Class &amp; Accounts'!I$18, 'E2 Allocators'!$B$15:$W$15, 0),FALSE)*$F19), 0, VLOOKUP(VLOOKUP($A19, 'E4 TB Allocation Details'!$A$18:$L$205, MATCH("Demand ID", 'E4 TB Allocation Details'!$A$18:$L$18, 0),FALSE), 'E2 Allocators'!$B$15:$W$361, MATCH('O5 Details by Class &amp; Accounts'!I$18, 'E2 Allocators'!$B$15:$W$15, 0),FALSE)*$F19)</f>
        <v>0</v>
      </c>
      <c r="J19" s="1412">
        <f ca="1">IF(ISERROR(VLOOKUP(VLOOKUP($A19, 'E4 TB Allocation Details'!$A$18:$L$205, MATCH("Demand ID", 'E4 TB Allocation Details'!$A$18:$L$18, 0),FALSE), 'E2 Allocators'!$B$15:$W$361, MATCH('O5 Details by Class &amp; Accounts'!J$18, 'E2 Allocators'!$B$15:$W$15, 0),FALSE)*$F19), 0, VLOOKUP(VLOOKUP($A19, 'E4 TB Allocation Details'!$A$18:$L$205, MATCH("Demand ID", 'E4 TB Allocation Details'!$A$18:$L$18, 0),FALSE), 'E2 Allocators'!$B$15:$W$361, MATCH('O5 Details by Class &amp; Accounts'!J$18, 'E2 Allocators'!$B$15:$W$15, 0),FALSE)*$F19)</f>
        <v>0</v>
      </c>
      <c r="K19" s="1412">
        <f ca="1">IF(ISERROR(VLOOKUP(VLOOKUP($A19, 'E4 TB Allocation Details'!$A$18:$L$205, MATCH("Demand ID", 'E4 TB Allocation Details'!$A$18:$L$18, 0),FALSE), 'E2 Allocators'!$B$15:$W$361, MATCH('O5 Details by Class &amp; Accounts'!K$18, 'E2 Allocators'!$B$15:$W$15, 0),FALSE)*$F19), 0, VLOOKUP(VLOOKUP($A19, 'E4 TB Allocation Details'!$A$18:$L$205, MATCH("Demand ID", 'E4 TB Allocation Details'!$A$18:$L$18, 0),FALSE), 'E2 Allocators'!$B$15:$W$361, MATCH('O5 Details by Class &amp; Accounts'!K$18, 'E2 Allocators'!$B$15:$W$15, 0),FALSE)*$F19)</f>
        <v>0</v>
      </c>
      <c r="L19" s="1412">
        <f ca="1">IF(ISERROR(VLOOKUP(VLOOKUP($A19, 'E4 TB Allocation Details'!$A$18:$L$205, MATCH("Demand ID", 'E4 TB Allocation Details'!$A$18:$L$18, 0),FALSE), 'E2 Allocators'!$B$15:$W$361, MATCH('O5 Details by Class &amp; Accounts'!L$18, 'E2 Allocators'!$B$15:$W$15, 0),FALSE)*$F19), 0, VLOOKUP(VLOOKUP($A19, 'E4 TB Allocation Details'!$A$18:$L$205, MATCH("Demand ID", 'E4 TB Allocation Details'!$A$18:$L$18, 0),FALSE), 'E2 Allocators'!$B$15:$W$361, MATCH('O5 Details by Class &amp; Accounts'!L$18, 'E2 Allocators'!$B$15:$W$15, 0),FALSE)*$F19)</f>
        <v>0</v>
      </c>
      <c r="M19" s="1412">
        <f ca="1">IF(ISERROR(VLOOKUP(VLOOKUP($A19, 'E4 TB Allocation Details'!$A$18:$L$205, MATCH("Demand ID", 'E4 TB Allocation Details'!$A$18:$L$18, 0),FALSE), 'E2 Allocators'!$B$15:$W$361, MATCH('O5 Details by Class &amp; Accounts'!M$18, 'E2 Allocators'!$B$15:$W$15, 0),FALSE)*$F19), 0, VLOOKUP(VLOOKUP($A19, 'E4 TB Allocation Details'!$A$18:$L$205, MATCH("Demand ID", 'E4 TB Allocation Details'!$A$18:$L$18, 0),FALSE), 'E2 Allocators'!$B$15:$W$361, MATCH('O5 Details by Class &amp; Accounts'!M$18, 'E2 Allocators'!$B$15:$W$15, 0),FALSE)*$F19)</f>
        <v>0</v>
      </c>
      <c r="N19" s="1412">
        <f ca="1">IF(ISERROR(VLOOKUP(VLOOKUP($A19, 'E4 TB Allocation Details'!$A$18:$L$205, MATCH("Demand ID", 'E4 TB Allocation Details'!$A$18:$L$18, 0),FALSE), 'E2 Allocators'!$B$15:$W$361, MATCH('O5 Details by Class &amp; Accounts'!N$18, 'E2 Allocators'!$B$15:$W$15, 0),FALSE)*$F19), 0, VLOOKUP(VLOOKUP($A19, 'E4 TB Allocation Details'!$A$18:$L$205, MATCH("Demand ID", 'E4 TB Allocation Details'!$A$18:$L$18, 0),FALSE), 'E2 Allocators'!$B$15:$W$361, MATCH('O5 Details by Class &amp; Accounts'!N$18, 'E2 Allocators'!$B$15:$W$15, 0),FALSE)*$F19)</f>
        <v>0</v>
      </c>
      <c r="O19" s="1412">
        <f ca="1">IF(ISERROR(VLOOKUP(VLOOKUP($A19, 'E4 TB Allocation Details'!$A$18:$L$205, MATCH("Demand ID", 'E4 TB Allocation Details'!$A$18:$L$18, 0),FALSE), 'E2 Allocators'!$B$15:$W$361, MATCH('O5 Details by Class &amp; Accounts'!O$18, 'E2 Allocators'!$B$15:$W$15, 0),FALSE)*$F19), 0, VLOOKUP(VLOOKUP($A19, 'E4 TB Allocation Details'!$A$18:$L$205, MATCH("Demand ID", 'E4 TB Allocation Details'!$A$18:$L$18, 0),FALSE), 'E2 Allocators'!$B$15:$W$361, MATCH('O5 Details by Class &amp; Accounts'!O$18, 'E2 Allocators'!$B$15:$W$15, 0),FALSE)*$F19)</f>
        <v>0</v>
      </c>
      <c r="P19" s="1412">
        <f ca="1">IF(ISERROR(VLOOKUP(VLOOKUP($A19, 'E4 TB Allocation Details'!$A$18:$L$205, MATCH("Demand ID", 'E4 TB Allocation Details'!$A$18:$L$18, 0),FALSE), 'E2 Allocators'!$B$15:$W$361, MATCH('O5 Details by Class &amp; Accounts'!P$18, 'E2 Allocators'!$B$15:$W$15, 0),FALSE)*$F19), 0, VLOOKUP(VLOOKUP($A19, 'E4 TB Allocation Details'!$A$18:$L$205, MATCH("Demand ID", 'E4 TB Allocation Details'!$A$18:$L$18, 0),FALSE), 'E2 Allocators'!$B$15:$W$361, MATCH('O5 Details by Class &amp; Accounts'!P$18, 'E2 Allocators'!$B$15:$W$15, 0),FALSE)*$F19)</f>
        <v>0</v>
      </c>
      <c r="Q19" s="1412">
        <f ca="1">IF(ISERROR(VLOOKUP(VLOOKUP($A19, 'E4 TB Allocation Details'!$A$18:$L$205, MATCH("Demand ID", 'E4 TB Allocation Details'!$A$18:$L$18, 0),FALSE), 'E2 Allocators'!$B$15:$W$361, MATCH('O5 Details by Class &amp; Accounts'!Q$18, 'E2 Allocators'!$B$15:$W$15, 0),FALSE)*$F19), 0, VLOOKUP(VLOOKUP($A19, 'E4 TB Allocation Details'!$A$18:$L$205, MATCH("Demand ID", 'E4 TB Allocation Details'!$A$18:$L$18, 0),FALSE), 'E2 Allocators'!$B$15:$W$361, MATCH('O5 Details by Class &amp; Accounts'!Q$18, 'E2 Allocators'!$B$15:$W$15, 0),FALSE)*$F19)</f>
        <v>0</v>
      </c>
      <c r="R19" s="1412">
        <f ca="1">IF(ISERROR(VLOOKUP(VLOOKUP($A19, 'E4 TB Allocation Details'!$A$18:$L$205, MATCH("Demand ID", 'E4 TB Allocation Details'!$A$18:$L$18, 0),FALSE), 'E2 Allocators'!$B$15:$W$361, MATCH('O5 Details by Class &amp; Accounts'!R$18, 'E2 Allocators'!$B$15:$W$15, 0),FALSE)*$F19), 0, VLOOKUP(VLOOKUP($A19, 'E4 TB Allocation Details'!$A$18:$L$205, MATCH("Demand ID", 'E4 TB Allocation Details'!$A$18:$L$18, 0),FALSE), 'E2 Allocators'!$B$15:$W$361, MATCH('O5 Details by Class &amp; Accounts'!R$18, 'E2 Allocators'!$B$15:$W$15, 0),FALSE)*$F19)</f>
        <v>0</v>
      </c>
      <c r="S19" s="1412">
        <f ca="1">IF(ISERROR(VLOOKUP(VLOOKUP($A19, 'E4 TB Allocation Details'!$A$18:$L$205, MATCH("Demand ID", 'E4 TB Allocation Details'!$A$18:$L$18, 0),FALSE), 'E2 Allocators'!$B$15:$W$361, MATCH('O5 Details by Class &amp; Accounts'!S$18, 'E2 Allocators'!$B$15:$W$15, 0),FALSE)*$F19), 0, VLOOKUP(VLOOKUP($A19, 'E4 TB Allocation Details'!$A$18:$L$205, MATCH("Demand ID", 'E4 TB Allocation Details'!$A$18:$L$18, 0),FALSE), 'E2 Allocators'!$B$15:$W$361, MATCH('O5 Details by Class &amp; Accounts'!S$18, 'E2 Allocators'!$B$15:$W$15, 0),FALSE)*$F19)</f>
        <v>0</v>
      </c>
      <c r="T19" s="1412">
        <f ca="1">IF(ISERROR(VLOOKUP(VLOOKUP($A19, 'E4 TB Allocation Details'!$A$18:$L$205, MATCH("Demand ID", 'E4 TB Allocation Details'!$A$18:$L$18, 0),FALSE), 'E2 Allocators'!$B$15:$W$361, MATCH('O5 Details by Class &amp; Accounts'!T$18, 'E2 Allocators'!$B$15:$W$15, 0),FALSE)*$F19), 0, VLOOKUP(VLOOKUP($A19, 'E4 TB Allocation Details'!$A$18:$L$205, MATCH("Demand ID", 'E4 TB Allocation Details'!$A$18:$L$18, 0),FALSE), 'E2 Allocators'!$B$15:$W$361, MATCH('O5 Details by Class &amp; Accounts'!T$18, 'E2 Allocators'!$B$15:$W$15, 0),FALSE)*$F19)</f>
        <v>0</v>
      </c>
      <c r="U19" s="1412">
        <f ca="1">IF(ISERROR(VLOOKUP(VLOOKUP($A19, 'E4 TB Allocation Details'!$A$18:$L$205, MATCH("Demand ID", 'E4 TB Allocation Details'!$A$18:$L$18, 0),FALSE), 'E2 Allocators'!$B$15:$W$361, MATCH('O5 Details by Class &amp; Accounts'!U$18, 'E2 Allocators'!$B$15:$W$15, 0),FALSE)*$F19), 0, VLOOKUP(VLOOKUP($A19, 'E4 TB Allocation Details'!$A$18:$L$205, MATCH("Demand ID", 'E4 TB Allocation Details'!$A$18:$L$18, 0),FALSE), 'E2 Allocators'!$B$15:$W$361, MATCH('O5 Details by Class &amp; Accounts'!U$18, 'E2 Allocators'!$B$15:$W$15, 0),FALSE)*$F19)</f>
        <v>0</v>
      </c>
      <c r="V19" s="1412">
        <f ca="1">IF(ISERROR(VLOOKUP(VLOOKUP($A19, 'E4 TB Allocation Details'!$A$18:$L$205, MATCH("Demand ID", 'E4 TB Allocation Details'!$A$18:$L$18, 0),FALSE), 'E2 Allocators'!$B$15:$W$361, MATCH('O5 Details by Class &amp; Accounts'!V$18, 'E2 Allocators'!$B$15:$W$15, 0),FALSE)*$F19), 0, VLOOKUP(VLOOKUP($A19, 'E4 TB Allocation Details'!$A$18:$L$205, MATCH("Demand ID", 'E4 TB Allocation Details'!$A$18:$L$18, 0),FALSE), 'E2 Allocators'!$B$15:$W$361, MATCH('O5 Details by Class &amp; Accounts'!V$18, 'E2 Allocators'!$B$15:$W$15, 0),FALSE)*$F19)</f>
        <v>0</v>
      </c>
      <c r="W19" s="1412">
        <f ca="1">IF(ISERROR(VLOOKUP(VLOOKUP($A19, 'E4 TB Allocation Details'!$A$18:$L$205, MATCH("Demand ID", 'E4 TB Allocation Details'!$A$18:$L$18, 0),FALSE), 'E2 Allocators'!$B$15:$W$361, MATCH('O5 Details by Class &amp; Accounts'!W$18, 'E2 Allocators'!$B$15:$W$15, 0),FALSE)*$F19), 0, VLOOKUP(VLOOKUP($A19, 'E4 TB Allocation Details'!$A$18:$L$205, MATCH("Demand ID", 'E4 TB Allocation Details'!$A$18:$L$18, 0),FALSE), 'E2 Allocators'!$B$15:$W$361, MATCH('O5 Details by Class &amp; Accounts'!W$18, 'E2 Allocators'!$B$15:$W$15, 0),FALSE)*$F19)</f>
        <v>0</v>
      </c>
      <c r="X19" s="1412">
        <f ca="1">IF(ISERROR(VLOOKUP(VLOOKUP($A19, 'E4 TB Allocation Details'!$A$18:$L$205, MATCH("Demand ID", 'E4 TB Allocation Details'!$A$18:$L$18, 0),FALSE), 'E2 Allocators'!$B$15:$W$361, MATCH('O5 Details by Class &amp; Accounts'!X$18, 'E2 Allocators'!$B$15:$W$15, 0),FALSE)*$F19), 0, VLOOKUP(VLOOKUP($A19, 'E4 TB Allocation Details'!$A$18:$L$205, MATCH("Demand ID", 'E4 TB Allocation Details'!$A$18:$L$18, 0),FALSE), 'E2 Allocators'!$B$15:$W$361, MATCH('O5 Details by Class &amp; Accounts'!X$18, 'E2 Allocators'!$B$15:$W$15, 0),FALSE)*$F19)</f>
        <v>0</v>
      </c>
      <c r="Y19" s="1412">
        <f ca="1">IF(ISERROR(VLOOKUP(VLOOKUP($A19, 'E4 TB Allocation Details'!$A$18:$L$205, MATCH("Demand ID", 'E4 TB Allocation Details'!$A$18:$L$18, 0),FALSE), 'E2 Allocators'!$B$15:$W$361, MATCH('O5 Details by Class &amp; Accounts'!Y$18, 'E2 Allocators'!$B$15:$W$15, 0),FALSE)*$F19), 0, VLOOKUP(VLOOKUP($A19, 'E4 TB Allocation Details'!$A$18:$L$205, MATCH("Demand ID", 'E4 TB Allocation Details'!$A$18:$L$18, 0),FALSE), 'E2 Allocators'!$B$15:$W$361, MATCH('O5 Details by Class &amp; Accounts'!Y$18, 'E2 Allocators'!$B$15:$W$15, 0),FALSE)*$F19)</f>
        <v>0</v>
      </c>
      <c r="Z19" s="1412">
        <f ca="1">IF(ISERROR(VLOOKUP(VLOOKUP($A19, 'E4 TB Allocation Details'!$A$18:$L$205, MATCH("Demand ID", 'E4 TB Allocation Details'!$A$18:$L$18, 0),FALSE), 'E2 Allocators'!$B$15:$W$361, MATCH('O5 Details by Class &amp; Accounts'!Z$18, 'E2 Allocators'!$B$15:$W$15, 0),FALSE)*$F19), 0, VLOOKUP(VLOOKUP($A19, 'E4 TB Allocation Details'!$A$18:$L$205, MATCH("Demand ID", 'E4 TB Allocation Details'!$A$18:$L$18, 0),FALSE), 'E2 Allocators'!$B$15:$W$361, MATCH('O5 Details by Class &amp; Accounts'!Z$18, 'E2 Allocators'!$B$15:$W$15, 0),FALSE)*$F19)</f>
        <v>0</v>
      </c>
      <c r="AA19" s="1412">
        <f ca="1">IF(ISERROR(VLOOKUP(VLOOKUP($A19, 'E4 TB Allocation Details'!$A$18:$L$205, MATCH("Demand ID", 'E4 TB Allocation Details'!$A$18:$L$18, 0),FALSE), 'E2 Allocators'!$B$15:$W$361, MATCH('O5 Details by Class &amp; Accounts'!AA$18, 'E2 Allocators'!$B$15:$W$15, 0),FALSE)*$F19), 0, VLOOKUP(VLOOKUP($A19, 'E4 TB Allocation Details'!$A$18:$L$205, MATCH("Demand ID", 'E4 TB Allocation Details'!$A$18:$L$18, 0),FALSE), 'E2 Allocators'!$B$15:$W$361, MATCH('O5 Details by Class &amp; Accounts'!AA$18, 'E2 Allocators'!$B$15:$W$15, 0),FALSE)*$F19)</f>
        <v>0</v>
      </c>
      <c r="AB19" s="1412">
        <f ca="1">IF(ISERROR(VLOOKUP(VLOOKUP($A19, 'E4 TB Allocation Details'!$A$18:$L$205, MATCH("Demand ID", 'E4 TB Allocation Details'!$A$18:$L$18, 0),FALSE), 'E2 Allocators'!$B$15:$W$361, MATCH('O5 Details by Class &amp; Accounts'!AB$18, 'E2 Allocators'!$B$15:$W$15, 0),FALSE)*$F19), 0, VLOOKUP(VLOOKUP($A19, 'E4 TB Allocation Details'!$A$18:$L$205, MATCH("Demand ID", 'E4 TB Allocation Details'!$A$18:$L$18, 0),FALSE), 'E2 Allocators'!$B$15:$W$361, MATCH('O5 Details by Class &amp; Accounts'!AB$18, 'E2 Allocators'!$B$15:$W$15, 0),FALSE)*$F19)</f>
        <v>0</v>
      </c>
      <c r="AC19" s="1412">
        <f ca="1">SUM(I19:AB19)</f>
        <v>0</v>
      </c>
      <c r="AD19" s="1412">
        <f ca="1">IF(ISERROR(VLOOKUP(VLOOKUP($A19, 'E4 TB Allocation Details'!$A$18:$L$205, MATCH("Customer ID", 'E4 TB Allocation Details'!$A$18:$L$18, 0),FALSE), 'E2 Allocators'!$B$15:$W$361, MATCH('O5 Details by Class &amp; Accounts'!AD$18, 'E2 Allocators'!$B$15:$W$15, 0),FALSE)*$G19), 0, VLOOKUP(VLOOKUP($A19, 'E4 TB Allocation Details'!$A$18:$L$205, MATCH("Customer ID", 'E4 TB Allocation Details'!$A$18:$L$18, 0),FALSE), 'E2 Allocators'!$B$15:$W$361, MATCH('O5 Details by Class &amp; Accounts'!AD$18, 'E2 Allocators'!$B$15:$W$15, 0),FALSE)*$G19)</f>
        <v>0</v>
      </c>
      <c r="AE19" s="1412">
        <f ca="1">IF(ISERROR(VLOOKUP(VLOOKUP($A19, 'E4 TB Allocation Details'!$A$18:$L$205, MATCH("Customer ID", 'E4 TB Allocation Details'!$A$18:$L$18, 0),FALSE), 'E2 Allocators'!$B$15:$W$361, MATCH('O5 Details by Class &amp; Accounts'!AE$18, 'E2 Allocators'!$B$15:$W$15, 0),FALSE)*$G19), 0, VLOOKUP(VLOOKUP($A19, 'E4 TB Allocation Details'!$A$18:$L$205, MATCH("Customer ID", 'E4 TB Allocation Details'!$A$18:$L$18, 0),FALSE), 'E2 Allocators'!$B$15:$W$361, MATCH('O5 Details by Class &amp; Accounts'!AE$18, 'E2 Allocators'!$B$15:$W$15, 0),FALSE)*$G19)</f>
        <v>0</v>
      </c>
      <c r="AF19" s="1412">
        <f ca="1">IF(ISERROR(VLOOKUP(VLOOKUP($A19, 'E4 TB Allocation Details'!$A$18:$L$205, MATCH("Customer ID", 'E4 TB Allocation Details'!$A$18:$L$18, 0),FALSE), 'E2 Allocators'!$B$15:$W$361, MATCH('O5 Details by Class &amp; Accounts'!AF$18, 'E2 Allocators'!$B$15:$W$15, 0),FALSE)*$G19), 0, VLOOKUP(VLOOKUP($A19, 'E4 TB Allocation Details'!$A$18:$L$205, MATCH("Customer ID", 'E4 TB Allocation Details'!$A$18:$L$18, 0),FALSE), 'E2 Allocators'!$B$15:$W$361, MATCH('O5 Details by Class &amp; Accounts'!AF$18, 'E2 Allocators'!$B$15:$W$15, 0),FALSE)*$G19)</f>
        <v>0</v>
      </c>
      <c r="AG19" s="1412">
        <f ca="1">IF(ISERROR(VLOOKUP(VLOOKUP($A19, 'E4 TB Allocation Details'!$A$18:$L$205, MATCH("Customer ID", 'E4 TB Allocation Details'!$A$18:$L$18, 0),FALSE), 'E2 Allocators'!$B$15:$W$361, MATCH('O5 Details by Class &amp; Accounts'!AG$18, 'E2 Allocators'!$B$15:$W$15, 0),FALSE)*$G19), 0, VLOOKUP(VLOOKUP($A19, 'E4 TB Allocation Details'!$A$18:$L$205, MATCH("Customer ID", 'E4 TB Allocation Details'!$A$18:$L$18, 0),FALSE), 'E2 Allocators'!$B$15:$W$361, MATCH('O5 Details by Class &amp; Accounts'!AG$18, 'E2 Allocators'!$B$15:$W$15, 0),FALSE)*$G19)</f>
        <v>0</v>
      </c>
      <c r="AH19" s="1412">
        <f ca="1">IF(ISERROR(VLOOKUP(VLOOKUP($A19, 'E4 TB Allocation Details'!$A$18:$L$205, MATCH("Customer ID", 'E4 TB Allocation Details'!$A$18:$L$18, 0),FALSE), 'E2 Allocators'!$B$15:$W$361, MATCH('O5 Details by Class &amp; Accounts'!AH$18, 'E2 Allocators'!$B$15:$W$15, 0),FALSE)*$G19), 0, VLOOKUP(VLOOKUP($A19, 'E4 TB Allocation Details'!$A$18:$L$205, MATCH("Customer ID", 'E4 TB Allocation Details'!$A$18:$L$18, 0),FALSE), 'E2 Allocators'!$B$15:$W$361, MATCH('O5 Details by Class &amp; Accounts'!AH$18, 'E2 Allocators'!$B$15:$W$15, 0),FALSE)*$G19)</f>
        <v>0</v>
      </c>
      <c r="AI19" s="1412">
        <f ca="1">IF(ISERROR(VLOOKUP(VLOOKUP($A19, 'E4 TB Allocation Details'!$A$18:$L$205, MATCH("Customer ID", 'E4 TB Allocation Details'!$A$18:$L$18, 0),FALSE), 'E2 Allocators'!$B$15:$W$361, MATCH('O5 Details by Class &amp; Accounts'!AI$18, 'E2 Allocators'!$B$15:$W$15, 0),FALSE)*$G19), 0, VLOOKUP(VLOOKUP($A19, 'E4 TB Allocation Details'!$A$18:$L$205, MATCH("Customer ID", 'E4 TB Allocation Details'!$A$18:$L$18, 0),FALSE), 'E2 Allocators'!$B$15:$W$361, MATCH('O5 Details by Class &amp; Accounts'!AI$18, 'E2 Allocators'!$B$15:$W$15, 0),FALSE)*$G19)</f>
        <v>0</v>
      </c>
      <c r="AJ19" s="1412">
        <f ca="1">IF(ISERROR(VLOOKUP(VLOOKUP($A19, 'E4 TB Allocation Details'!$A$18:$L$205, MATCH("Customer ID", 'E4 TB Allocation Details'!$A$18:$L$18, 0),FALSE), 'E2 Allocators'!$B$15:$W$361, MATCH('O5 Details by Class &amp; Accounts'!AJ$18, 'E2 Allocators'!$B$15:$W$15, 0),FALSE)*$G19), 0, VLOOKUP(VLOOKUP($A19, 'E4 TB Allocation Details'!$A$18:$L$205, MATCH("Customer ID", 'E4 TB Allocation Details'!$A$18:$L$18, 0),FALSE), 'E2 Allocators'!$B$15:$W$361, MATCH('O5 Details by Class &amp; Accounts'!AJ$18, 'E2 Allocators'!$B$15:$W$15, 0),FALSE)*$G19)</f>
        <v>0</v>
      </c>
      <c r="AK19" s="1412">
        <f ca="1">IF(ISERROR(VLOOKUP(VLOOKUP($A19, 'E4 TB Allocation Details'!$A$18:$L$205, MATCH("Customer ID", 'E4 TB Allocation Details'!$A$18:$L$18, 0),FALSE), 'E2 Allocators'!$B$15:$W$361, MATCH('O5 Details by Class &amp; Accounts'!AK$18, 'E2 Allocators'!$B$15:$W$15, 0),FALSE)*$G19), 0, VLOOKUP(VLOOKUP($A19, 'E4 TB Allocation Details'!$A$18:$L$205, MATCH("Customer ID", 'E4 TB Allocation Details'!$A$18:$L$18, 0),FALSE), 'E2 Allocators'!$B$15:$W$361, MATCH('O5 Details by Class &amp; Accounts'!AK$18, 'E2 Allocators'!$B$15:$W$15, 0),FALSE)*$G19)</f>
        <v>0</v>
      </c>
      <c r="AL19" s="1412">
        <f ca="1">IF(ISERROR(VLOOKUP(VLOOKUP($A19, 'E4 TB Allocation Details'!$A$18:$L$205, MATCH("Customer ID", 'E4 TB Allocation Details'!$A$18:$L$18, 0),FALSE), 'E2 Allocators'!$B$15:$W$361, MATCH('O5 Details by Class &amp; Accounts'!AL$18, 'E2 Allocators'!$B$15:$W$15, 0),FALSE)*$G19), 0, VLOOKUP(VLOOKUP($A19, 'E4 TB Allocation Details'!$A$18:$L$205, MATCH("Customer ID", 'E4 TB Allocation Details'!$A$18:$L$18, 0),FALSE), 'E2 Allocators'!$B$15:$W$361, MATCH('O5 Details by Class &amp; Accounts'!AL$18, 'E2 Allocators'!$B$15:$W$15, 0),FALSE)*$G19)</f>
        <v>0</v>
      </c>
      <c r="AM19" s="1412">
        <f ca="1">IF(ISERROR(VLOOKUP(VLOOKUP($A19, 'E4 TB Allocation Details'!$A$18:$L$205, MATCH("Customer ID", 'E4 TB Allocation Details'!$A$18:$L$18, 0),FALSE), 'E2 Allocators'!$B$15:$W$361, MATCH('O5 Details by Class &amp; Accounts'!AM$18, 'E2 Allocators'!$B$15:$W$15, 0),FALSE)*$G19), 0, VLOOKUP(VLOOKUP($A19, 'E4 TB Allocation Details'!$A$18:$L$205, MATCH("Customer ID", 'E4 TB Allocation Details'!$A$18:$L$18, 0),FALSE), 'E2 Allocators'!$B$15:$W$361, MATCH('O5 Details by Class &amp; Accounts'!AM$18, 'E2 Allocators'!$B$15:$W$15, 0),FALSE)*$G19)</f>
        <v>0</v>
      </c>
      <c r="AN19" s="1412">
        <f ca="1">IF(ISERROR(VLOOKUP(VLOOKUP($A19, 'E4 TB Allocation Details'!$A$18:$L$205, MATCH("Customer ID", 'E4 TB Allocation Details'!$A$18:$L$18, 0),FALSE), 'E2 Allocators'!$B$15:$W$361, MATCH('O5 Details by Class &amp; Accounts'!AN$18, 'E2 Allocators'!$B$15:$W$15, 0),FALSE)*$G19), 0, VLOOKUP(VLOOKUP($A19, 'E4 TB Allocation Details'!$A$18:$L$205, MATCH("Customer ID", 'E4 TB Allocation Details'!$A$18:$L$18, 0),FALSE), 'E2 Allocators'!$B$15:$W$361, MATCH('O5 Details by Class &amp; Accounts'!AN$18, 'E2 Allocators'!$B$15:$W$15, 0),FALSE)*$G19)</f>
        <v>0</v>
      </c>
      <c r="AO19" s="1412">
        <f ca="1">IF(ISERROR(VLOOKUP(VLOOKUP($A19, 'E4 TB Allocation Details'!$A$18:$L$205, MATCH("Customer ID", 'E4 TB Allocation Details'!$A$18:$L$18, 0),FALSE), 'E2 Allocators'!$B$15:$W$361, MATCH('O5 Details by Class &amp; Accounts'!AO$18, 'E2 Allocators'!$B$15:$W$15, 0),FALSE)*$G19), 0, VLOOKUP(VLOOKUP($A19, 'E4 TB Allocation Details'!$A$18:$L$205, MATCH("Customer ID", 'E4 TB Allocation Details'!$A$18:$L$18, 0),FALSE), 'E2 Allocators'!$B$15:$W$361, MATCH('O5 Details by Class &amp; Accounts'!AO$18, 'E2 Allocators'!$B$15:$W$15, 0),FALSE)*$G19)</f>
        <v>0</v>
      </c>
      <c r="AP19" s="1412">
        <f ca="1">IF(ISERROR(VLOOKUP(VLOOKUP($A19, 'E4 TB Allocation Details'!$A$18:$L$205, MATCH("Customer ID", 'E4 TB Allocation Details'!$A$18:$L$18, 0),FALSE), 'E2 Allocators'!$B$15:$W$361, MATCH('O5 Details by Class &amp; Accounts'!AP$18, 'E2 Allocators'!$B$15:$W$15, 0),FALSE)*$G19), 0, VLOOKUP(VLOOKUP($A19, 'E4 TB Allocation Details'!$A$18:$L$205, MATCH("Customer ID", 'E4 TB Allocation Details'!$A$18:$L$18, 0),FALSE), 'E2 Allocators'!$B$15:$W$361, MATCH('O5 Details by Class &amp; Accounts'!AP$18, 'E2 Allocators'!$B$15:$W$15, 0),FALSE)*$G19)</f>
        <v>0</v>
      </c>
      <c r="AQ19" s="1412">
        <f ca="1">IF(ISERROR(VLOOKUP(VLOOKUP($A19, 'E4 TB Allocation Details'!$A$18:$L$205, MATCH("Customer ID", 'E4 TB Allocation Details'!$A$18:$L$18, 0),FALSE), 'E2 Allocators'!$B$15:$W$361, MATCH('O5 Details by Class &amp; Accounts'!AQ$18, 'E2 Allocators'!$B$15:$W$15, 0),FALSE)*$G19), 0, VLOOKUP(VLOOKUP($A19, 'E4 TB Allocation Details'!$A$18:$L$205, MATCH("Customer ID", 'E4 TB Allocation Details'!$A$18:$L$18, 0),FALSE), 'E2 Allocators'!$B$15:$W$361, MATCH('O5 Details by Class &amp; Accounts'!AQ$18, 'E2 Allocators'!$B$15:$W$15, 0),FALSE)*$G19)</f>
        <v>0</v>
      </c>
      <c r="AR19" s="1412">
        <f ca="1">IF(ISERROR(VLOOKUP(VLOOKUP($A19, 'E4 TB Allocation Details'!$A$18:$L$205, MATCH("Customer ID", 'E4 TB Allocation Details'!$A$18:$L$18, 0),FALSE), 'E2 Allocators'!$B$15:$W$361, MATCH('O5 Details by Class &amp; Accounts'!AR$18, 'E2 Allocators'!$B$15:$W$15, 0),FALSE)*$G19), 0, VLOOKUP(VLOOKUP($A19, 'E4 TB Allocation Details'!$A$18:$L$205, MATCH("Customer ID", 'E4 TB Allocation Details'!$A$18:$L$18, 0),FALSE), 'E2 Allocators'!$B$15:$W$361, MATCH('O5 Details by Class &amp; Accounts'!AR$18, 'E2 Allocators'!$B$15:$W$15, 0),FALSE)*$G19)</f>
        <v>0</v>
      </c>
      <c r="AS19" s="1412">
        <f ca="1">IF(ISERROR(VLOOKUP(VLOOKUP($A19, 'E4 TB Allocation Details'!$A$18:$L$205, MATCH("Customer ID", 'E4 TB Allocation Details'!$A$18:$L$18, 0),FALSE), 'E2 Allocators'!$B$15:$W$361, MATCH('O5 Details by Class &amp; Accounts'!AS$18, 'E2 Allocators'!$B$15:$W$15, 0),FALSE)*$G19), 0, VLOOKUP(VLOOKUP($A19, 'E4 TB Allocation Details'!$A$18:$L$205, MATCH("Customer ID", 'E4 TB Allocation Details'!$A$18:$L$18, 0),FALSE), 'E2 Allocators'!$B$15:$W$361, MATCH('O5 Details by Class &amp; Accounts'!AS$18, 'E2 Allocators'!$B$15:$W$15, 0),FALSE)*$G19)</f>
        <v>0</v>
      </c>
      <c r="AT19" s="1412">
        <f ca="1">IF(ISERROR(VLOOKUP(VLOOKUP($A19, 'E4 TB Allocation Details'!$A$18:$L$205, MATCH("Customer ID", 'E4 TB Allocation Details'!$A$18:$L$18, 0),FALSE), 'E2 Allocators'!$B$15:$W$361, MATCH('O5 Details by Class &amp; Accounts'!AT$18, 'E2 Allocators'!$B$15:$W$15, 0),FALSE)*$G19), 0, VLOOKUP(VLOOKUP($A19, 'E4 TB Allocation Details'!$A$18:$L$205, MATCH("Customer ID", 'E4 TB Allocation Details'!$A$18:$L$18, 0),FALSE), 'E2 Allocators'!$B$15:$W$361, MATCH('O5 Details by Class &amp; Accounts'!AT$18, 'E2 Allocators'!$B$15:$W$15, 0),FALSE)*$G19)</f>
        <v>0</v>
      </c>
      <c r="AU19" s="1412">
        <f ca="1">IF(ISERROR(VLOOKUP(VLOOKUP($A19, 'E4 TB Allocation Details'!$A$18:$L$205, MATCH("Customer ID", 'E4 TB Allocation Details'!$A$18:$L$18, 0),FALSE), 'E2 Allocators'!$B$15:$W$361, MATCH('O5 Details by Class &amp; Accounts'!AU$18, 'E2 Allocators'!$B$15:$W$15, 0),FALSE)*$G19), 0, VLOOKUP(VLOOKUP($A19, 'E4 TB Allocation Details'!$A$18:$L$205, MATCH("Customer ID", 'E4 TB Allocation Details'!$A$18:$L$18, 0),FALSE), 'E2 Allocators'!$B$15:$W$361, MATCH('O5 Details by Class &amp; Accounts'!AU$18, 'E2 Allocators'!$B$15:$W$15, 0),FALSE)*$G19)</f>
        <v>0</v>
      </c>
      <c r="AV19" s="1412">
        <f ca="1">IF(ISERROR(VLOOKUP(VLOOKUP($A19, 'E4 TB Allocation Details'!$A$18:$L$205, MATCH("Customer ID", 'E4 TB Allocation Details'!$A$18:$L$18, 0),FALSE), 'E2 Allocators'!$B$15:$W$361, MATCH('O5 Details by Class &amp; Accounts'!AV$18, 'E2 Allocators'!$B$15:$W$15, 0),FALSE)*$G19), 0, VLOOKUP(VLOOKUP($A19, 'E4 TB Allocation Details'!$A$18:$L$205, MATCH("Customer ID", 'E4 TB Allocation Details'!$A$18:$L$18, 0),FALSE), 'E2 Allocators'!$B$15:$W$361, MATCH('O5 Details by Class &amp; Accounts'!AV$18, 'E2 Allocators'!$B$15:$W$15, 0),FALSE)*$G19)</f>
        <v>0</v>
      </c>
      <c r="AW19" s="1412">
        <f ca="1">IF(ISERROR(VLOOKUP(VLOOKUP($A19, 'E4 TB Allocation Details'!$A$18:$L$205, MATCH("Customer ID", 'E4 TB Allocation Details'!$A$18:$L$18, 0),FALSE), 'E2 Allocators'!$B$15:$W$361, MATCH('O5 Details by Class &amp; Accounts'!AW$18, 'E2 Allocators'!$B$15:$W$15, 0),FALSE)*$G19), 0, VLOOKUP(VLOOKUP($A19, 'E4 TB Allocation Details'!$A$18:$L$205, MATCH("Customer ID", 'E4 TB Allocation Details'!$A$18:$L$18, 0),FALSE), 'E2 Allocators'!$B$15:$W$361, MATCH('O5 Details by Class &amp; Accounts'!AW$18, 'E2 Allocators'!$B$15:$W$15, 0),FALSE)*$G19)</f>
        <v>0</v>
      </c>
      <c r="AX19" s="1412">
        <f ca="1">SUM(AD19:AW19)</f>
        <v>0</v>
      </c>
      <c r="AY19" s="1412">
        <f ca="1">IF(ISERROR(VLOOKUP(VLOOKUP($A19, 'E4 TB Allocation Details'!$A$18:$L$205, MATCH("Misc ID", 'E4 TB Allocation Details'!$A$18:$L$18, 0),FALSE), 'E2 Allocators'!$B$15:$W$361, MATCH('O5 Details by Class &amp; Accounts'!AY$18, 'E2 Allocators'!$B$15:$W$15, 0),FALSE)*$E19), 0, VLOOKUP(VLOOKUP($A19, 'E4 TB Allocation Details'!$A$18:$L$205, MATCH("Misc ID", 'E4 TB Allocation Details'!$A$18:$L$18, 0),FALSE), 'E2 Allocators'!$B$15:$W$361, MATCH('O5 Details by Class &amp; Accounts'!AY$18, 'E2 Allocators'!$B$15:$W$15, 0),FALSE)*$E19)</f>
        <v>0</v>
      </c>
      <c r="AZ19" s="1412">
        <f ca="1">IF(ISERROR(VLOOKUP(VLOOKUP($A19, 'E4 TB Allocation Details'!$A$18:$L$205, MATCH("Misc ID", 'E4 TB Allocation Details'!$A$18:$L$18, 0),FALSE), 'E2 Allocators'!$B$15:$W$361, MATCH('O5 Details by Class &amp; Accounts'!AZ$18, 'E2 Allocators'!$B$15:$W$15, 0),FALSE)*$E19), 0, VLOOKUP(VLOOKUP($A19, 'E4 TB Allocation Details'!$A$18:$L$205, MATCH("Misc ID", 'E4 TB Allocation Details'!$A$18:$L$18, 0),FALSE), 'E2 Allocators'!$B$15:$W$361, MATCH('O5 Details by Class &amp; Accounts'!AZ$18, 'E2 Allocators'!$B$15:$W$15, 0),FALSE)*$E19)</f>
        <v>0</v>
      </c>
      <c r="BA19" s="1412">
        <f ca="1">IF(ISERROR(VLOOKUP(VLOOKUP($A19, 'E4 TB Allocation Details'!$A$18:$L$205, MATCH("Misc ID", 'E4 TB Allocation Details'!$A$18:$L$18, 0),FALSE), 'E2 Allocators'!$B$15:$W$361, MATCH('O5 Details by Class &amp; Accounts'!BA$18, 'E2 Allocators'!$B$15:$W$15, 0),FALSE)*$E19), 0, VLOOKUP(VLOOKUP($A19, 'E4 TB Allocation Details'!$A$18:$L$205, MATCH("Misc ID", 'E4 TB Allocation Details'!$A$18:$L$18, 0),FALSE), 'E2 Allocators'!$B$15:$W$361, MATCH('O5 Details by Class &amp; Accounts'!BA$18, 'E2 Allocators'!$B$15:$W$15, 0),FALSE)*$E19)</f>
        <v>0</v>
      </c>
      <c r="BB19" s="1412">
        <f ca="1">IF(ISERROR(VLOOKUP(VLOOKUP($A19, 'E4 TB Allocation Details'!$A$18:$L$205, MATCH("Misc ID", 'E4 TB Allocation Details'!$A$18:$L$18, 0),FALSE), 'E2 Allocators'!$B$15:$W$361, MATCH('O5 Details by Class &amp; Accounts'!BB$18, 'E2 Allocators'!$B$15:$W$15, 0),FALSE)*$E19), 0, VLOOKUP(VLOOKUP($A19, 'E4 TB Allocation Details'!$A$18:$L$205, MATCH("Misc ID", 'E4 TB Allocation Details'!$A$18:$L$18, 0),FALSE), 'E2 Allocators'!$B$15:$W$361, MATCH('O5 Details by Class &amp; Accounts'!BB$18, 'E2 Allocators'!$B$15:$W$15, 0),FALSE)*$E19)</f>
        <v>0</v>
      </c>
      <c r="BC19" s="1412">
        <f ca="1">IF(ISERROR(VLOOKUP(VLOOKUP($A19, 'E4 TB Allocation Details'!$A$18:$L$205, MATCH("Misc ID", 'E4 TB Allocation Details'!$A$18:$L$18, 0),FALSE), 'E2 Allocators'!$B$15:$W$361, MATCH('O5 Details by Class &amp; Accounts'!BC$18, 'E2 Allocators'!$B$15:$W$15, 0),FALSE)*$E19), 0, VLOOKUP(VLOOKUP($A19, 'E4 TB Allocation Details'!$A$18:$L$205, MATCH("Misc ID", 'E4 TB Allocation Details'!$A$18:$L$18, 0),FALSE), 'E2 Allocators'!$B$15:$W$361, MATCH('O5 Details by Class &amp; Accounts'!BC$18, 'E2 Allocators'!$B$15:$W$15, 0),FALSE)*$E19)</f>
        <v>0</v>
      </c>
      <c r="BD19" s="1412">
        <f ca="1">IF(ISERROR(VLOOKUP(VLOOKUP($A19, 'E4 TB Allocation Details'!$A$18:$L$205, MATCH("Misc ID", 'E4 TB Allocation Details'!$A$18:$L$18, 0),FALSE), 'E2 Allocators'!$B$15:$W$361, MATCH('O5 Details by Class &amp; Accounts'!BD$18, 'E2 Allocators'!$B$15:$W$15, 0),FALSE)*$E19), 0, VLOOKUP(VLOOKUP($A19, 'E4 TB Allocation Details'!$A$18:$L$205, MATCH("Misc ID", 'E4 TB Allocation Details'!$A$18:$L$18, 0),FALSE), 'E2 Allocators'!$B$15:$W$361, MATCH('O5 Details by Class &amp; Accounts'!BD$18, 'E2 Allocators'!$B$15:$W$15, 0),FALSE)*$E19)</f>
        <v>0</v>
      </c>
      <c r="BE19" s="1412">
        <f ca="1">IF(ISERROR(VLOOKUP(VLOOKUP($A19, 'E4 TB Allocation Details'!$A$18:$L$205, MATCH("Misc ID", 'E4 TB Allocation Details'!$A$18:$L$18, 0),FALSE), 'E2 Allocators'!$B$15:$W$361, MATCH('O5 Details by Class &amp; Accounts'!BE$18, 'E2 Allocators'!$B$15:$W$15, 0),FALSE)*$E19), 0, VLOOKUP(VLOOKUP($A19, 'E4 TB Allocation Details'!$A$18:$L$205, MATCH("Misc ID", 'E4 TB Allocation Details'!$A$18:$L$18, 0),FALSE), 'E2 Allocators'!$B$15:$W$361, MATCH('O5 Details by Class &amp; Accounts'!BE$18, 'E2 Allocators'!$B$15:$W$15, 0),FALSE)*$E19)</f>
        <v>0</v>
      </c>
      <c r="BF19" s="1412">
        <f ca="1">IF(ISERROR(VLOOKUP(VLOOKUP($A19, 'E4 TB Allocation Details'!$A$18:$L$205, MATCH("Misc ID", 'E4 TB Allocation Details'!$A$18:$L$18, 0),FALSE), 'E2 Allocators'!$B$15:$W$361, MATCH('O5 Details by Class &amp; Accounts'!BF$18, 'E2 Allocators'!$B$15:$W$15, 0),FALSE)*$E19), 0, VLOOKUP(VLOOKUP($A19, 'E4 TB Allocation Details'!$A$18:$L$205, MATCH("Misc ID", 'E4 TB Allocation Details'!$A$18:$L$18, 0),FALSE), 'E2 Allocators'!$B$15:$W$361, MATCH('O5 Details by Class &amp; Accounts'!BF$18, 'E2 Allocators'!$B$15:$W$15, 0),FALSE)*$E19)</f>
        <v>0</v>
      </c>
      <c r="BG19" s="1412">
        <f ca="1">IF(ISERROR(VLOOKUP(VLOOKUP($A19, 'E4 TB Allocation Details'!$A$18:$L$205, MATCH("Misc ID", 'E4 TB Allocation Details'!$A$18:$L$18, 0),FALSE), 'E2 Allocators'!$B$15:$W$361, MATCH('O5 Details by Class &amp; Accounts'!BG$18, 'E2 Allocators'!$B$15:$W$15, 0),FALSE)*$E19), 0, VLOOKUP(VLOOKUP($A19, 'E4 TB Allocation Details'!$A$18:$L$205, MATCH("Misc ID", 'E4 TB Allocation Details'!$A$18:$L$18, 0),FALSE), 'E2 Allocators'!$B$15:$W$361, MATCH('O5 Details by Class &amp; Accounts'!BG$18, 'E2 Allocators'!$B$15:$W$15, 0),FALSE)*$E19)</f>
        <v>0</v>
      </c>
      <c r="BH19" s="1412">
        <f ca="1">IF(ISERROR(VLOOKUP(VLOOKUP($A19, 'E4 TB Allocation Details'!$A$18:$L$205, MATCH("Misc ID", 'E4 TB Allocation Details'!$A$18:$L$18, 0),FALSE), 'E2 Allocators'!$B$15:$W$361, MATCH('O5 Details by Class &amp; Accounts'!BH$18, 'E2 Allocators'!$B$15:$W$15, 0),FALSE)*$E19), 0, VLOOKUP(VLOOKUP($A19, 'E4 TB Allocation Details'!$A$18:$L$205, MATCH("Misc ID", 'E4 TB Allocation Details'!$A$18:$L$18, 0),FALSE), 'E2 Allocators'!$B$15:$W$361, MATCH('O5 Details by Class &amp; Accounts'!BH$18, 'E2 Allocators'!$B$15:$W$15, 0),FALSE)*$E19)</f>
        <v>0</v>
      </c>
      <c r="BI19" s="1412">
        <f ca="1">IF(ISERROR(VLOOKUP(VLOOKUP($A19, 'E4 TB Allocation Details'!$A$18:$L$205, MATCH("Misc ID", 'E4 TB Allocation Details'!$A$18:$L$18, 0),FALSE), 'E2 Allocators'!$B$15:$W$361, MATCH('O5 Details by Class &amp; Accounts'!BI$18, 'E2 Allocators'!$B$15:$W$15, 0),FALSE)*$E19), 0, VLOOKUP(VLOOKUP($A19, 'E4 TB Allocation Details'!$A$18:$L$205, MATCH("Misc ID", 'E4 TB Allocation Details'!$A$18:$L$18, 0),FALSE), 'E2 Allocators'!$B$15:$W$361, MATCH('O5 Details by Class &amp; Accounts'!BI$18, 'E2 Allocators'!$B$15:$W$15, 0),FALSE)*$E19)</f>
        <v>0</v>
      </c>
      <c r="BJ19" s="1412">
        <f ca="1">IF(ISERROR(VLOOKUP(VLOOKUP($A19, 'E4 TB Allocation Details'!$A$18:$L$205, MATCH("Misc ID", 'E4 TB Allocation Details'!$A$18:$L$18, 0),FALSE), 'E2 Allocators'!$B$15:$W$361, MATCH('O5 Details by Class &amp; Accounts'!BJ$18, 'E2 Allocators'!$B$15:$W$15, 0),FALSE)*$E19), 0, VLOOKUP(VLOOKUP($A19, 'E4 TB Allocation Details'!$A$18:$L$205, MATCH("Misc ID", 'E4 TB Allocation Details'!$A$18:$L$18, 0),FALSE), 'E2 Allocators'!$B$15:$W$361, MATCH('O5 Details by Class &amp; Accounts'!BJ$18, 'E2 Allocators'!$B$15:$W$15, 0),FALSE)*$E19)</f>
        <v>0</v>
      </c>
      <c r="BK19" s="1412">
        <f ca="1">IF(ISERROR(VLOOKUP(VLOOKUP($A19, 'E4 TB Allocation Details'!$A$18:$L$205, MATCH("Misc ID", 'E4 TB Allocation Details'!$A$18:$L$18, 0),FALSE), 'E2 Allocators'!$B$15:$W$361, MATCH('O5 Details by Class &amp; Accounts'!BK$18, 'E2 Allocators'!$B$15:$W$15, 0),FALSE)*$E19), 0, VLOOKUP(VLOOKUP($A19, 'E4 TB Allocation Details'!$A$18:$L$205, MATCH("Misc ID", 'E4 TB Allocation Details'!$A$18:$L$18, 0),FALSE), 'E2 Allocators'!$B$15:$W$361, MATCH('O5 Details by Class &amp; Accounts'!BK$18, 'E2 Allocators'!$B$15:$W$15, 0),FALSE)*$E19)</f>
        <v>0</v>
      </c>
      <c r="BL19" s="1412">
        <f ca="1">IF(ISERROR(VLOOKUP(VLOOKUP($A19, 'E4 TB Allocation Details'!$A$18:$L$205, MATCH("Misc ID", 'E4 TB Allocation Details'!$A$18:$L$18, 0),FALSE), 'E2 Allocators'!$B$15:$W$361, MATCH('O5 Details by Class &amp; Accounts'!BL$18, 'E2 Allocators'!$B$15:$W$15, 0),FALSE)*$E19), 0, VLOOKUP(VLOOKUP($A19, 'E4 TB Allocation Details'!$A$18:$L$205, MATCH("Misc ID", 'E4 TB Allocation Details'!$A$18:$L$18, 0),FALSE), 'E2 Allocators'!$B$15:$W$361, MATCH('O5 Details by Class &amp; Accounts'!BL$18, 'E2 Allocators'!$B$15:$W$15, 0),FALSE)*$E19)</f>
        <v>0</v>
      </c>
      <c r="BM19" s="1412">
        <f ca="1">IF(ISERROR(VLOOKUP(VLOOKUP($A19, 'E4 TB Allocation Details'!$A$18:$L$205, MATCH("Misc ID", 'E4 TB Allocation Details'!$A$18:$L$18, 0),FALSE), 'E2 Allocators'!$B$15:$W$361, MATCH('O5 Details by Class &amp; Accounts'!BM$18, 'E2 Allocators'!$B$15:$W$15, 0),FALSE)*$E19), 0, VLOOKUP(VLOOKUP($A19, 'E4 TB Allocation Details'!$A$18:$L$205, MATCH("Misc ID", 'E4 TB Allocation Details'!$A$18:$L$18, 0),FALSE), 'E2 Allocators'!$B$15:$W$361, MATCH('O5 Details by Class &amp; Accounts'!BM$18, 'E2 Allocators'!$B$15:$W$15, 0),FALSE)*$E19)</f>
        <v>0</v>
      </c>
      <c r="BN19" s="1412">
        <f ca="1">IF(ISERROR(VLOOKUP(VLOOKUP($A19, 'E4 TB Allocation Details'!$A$18:$L$205, MATCH("Misc ID", 'E4 TB Allocation Details'!$A$18:$L$18, 0),FALSE), 'E2 Allocators'!$B$15:$W$361, MATCH('O5 Details by Class &amp; Accounts'!BN$18, 'E2 Allocators'!$B$15:$W$15, 0),FALSE)*$E19), 0, VLOOKUP(VLOOKUP($A19, 'E4 TB Allocation Details'!$A$18:$L$205, MATCH("Misc ID", 'E4 TB Allocation Details'!$A$18:$L$18, 0),FALSE), 'E2 Allocators'!$B$15:$W$361, MATCH('O5 Details by Class &amp; Accounts'!BN$18, 'E2 Allocators'!$B$15:$W$15, 0),FALSE)*$E19)</f>
        <v>0</v>
      </c>
      <c r="BO19" s="1412">
        <f ca="1">IF(ISERROR(VLOOKUP(VLOOKUP($A19, 'E4 TB Allocation Details'!$A$18:$L$205, MATCH("Misc ID", 'E4 TB Allocation Details'!$A$18:$L$18, 0),FALSE), 'E2 Allocators'!$B$15:$W$361, MATCH('O5 Details by Class &amp; Accounts'!BO$18, 'E2 Allocators'!$B$15:$W$15, 0),FALSE)*$E19), 0, VLOOKUP(VLOOKUP($A19, 'E4 TB Allocation Details'!$A$18:$L$205, MATCH("Misc ID", 'E4 TB Allocation Details'!$A$18:$L$18, 0),FALSE), 'E2 Allocators'!$B$15:$W$361, MATCH('O5 Details by Class &amp; Accounts'!BO$18, 'E2 Allocators'!$B$15:$W$15, 0),FALSE)*$E19)</f>
        <v>0</v>
      </c>
      <c r="BP19" s="1412">
        <f ca="1">IF(ISERROR(VLOOKUP(VLOOKUP($A19, 'E4 TB Allocation Details'!$A$18:$L$205, MATCH("Misc ID", 'E4 TB Allocation Details'!$A$18:$L$18, 0),FALSE), 'E2 Allocators'!$B$15:$W$361, MATCH('O5 Details by Class &amp; Accounts'!BP$18, 'E2 Allocators'!$B$15:$W$15, 0),FALSE)*$E19), 0, VLOOKUP(VLOOKUP($A19, 'E4 TB Allocation Details'!$A$18:$L$205, MATCH("Misc ID", 'E4 TB Allocation Details'!$A$18:$L$18, 0),FALSE), 'E2 Allocators'!$B$15:$W$361, MATCH('O5 Details by Class &amp; Accounts'!BP$18, 'E2 Allocators'!$B$15:$W$15, 0),FALSE)*$E19)</f>
        <v>0</v>
      </c>
      <c r="BQ19" s="1412">
        <f ca="1">IF(ISERROR(VLOOKUP(VLOOKUP($A19, 'E4 TB Allocation Details'!$A$18:$L$205, MATCH("Misc ID", 'E4 TB Allocation Details'!$A$18:$L$18, 0),FALSE), 'E2 Allocators'!$B$15:$W$361, MATCH('O5 Details by Class &amp; Accounts'!BQ$18, 'E2 Allocators'!$B$15:$W$15, 0),FALSE)*$E19), 0, VLOOKUP(VLOOKUP($A19, 'E4 TB Allocation Details'!$A$18:$L$205, MATCH("Misc ID", 'E4 TB Allocation Details'!$A$18:$L$18, 0),FALSE), 'E2 Allocators'!$B$15:$W$361, MATCH('O5 Details by Class &amp; Accounts'!BQ$18, 'E2 Allocators'!$B$15:$W$15, 0),FALSE)*$E19)</f>
        <v>0</v>
      </c>
      <c r="BR19" s="1412">
        <f ca="1">IF(ISERROR(VLOOKUP(VLOOKUP($A19, 'E4 TB Allocation Details'!$A$18:$L$205, MATCH("Misc ID", 'E4 TB Allocation Details'!$A$18:$L$18, 0),FALSE), 'E2 Allocators'!$B$15:$W$361, MATCH('O5 Details by Class &amp; Accounts'!BR$18, 'E2 Allocators'!$B$15:$W$15, 0),FALSE)*$E19), 0, VLOOKUP(VLOOKUP($A19, 'E4 TB Allocation Details'!$A$18:$L$205, MATCH("Misc ID", 'E4 TB Allocation Details'!$A$18:$L$18, 0),FALSE), 'E2 Allocators'!$B$15:$W$361, MATCH('O5 Details by Class &amp; Accounts'!BR$18, 'E2 Allocators'!$B$15:$W$15, 0),FALSE)*$E19)</f>
        <v>0</v>
      </c>
      <c r="BS19" s="1412">
        <f ca="1">SUM(AY19:BR19)</f>
        <v>0</v>
      </c>
      <c r="BT19" s="1412">
        <f ca="1">IF(ISERROR(VLOOKUP(VLOOKUP($A19, 'E4 TB Allocation Details'!$A$18:$L$205, MATCH("A &amp; G ID", 'E4 TB Allocation Details'!$A$18:$L$18, 0),FALSE), 'E2 Allocators'!$B$15:$W$361, MATCH('O5 Details by Class &amp; Accounts'!BT$18, 'E2 Allocators'!$B$15:$W$15, 0),FALSE)*$E19), 0, VLOOKUP(VLOOKUP($A19, 'E4 TB Allocation Details'!$A$18:$L$205, MATCH("A &amp; G ID", 'E4 TB Allocation Details'!$A$18:$L$18, 0),FALSE), 'E2 Allocators'!$B$15:$W$361, MATCH('O5 Details by Class &amp; Accounts'!BT$18, 'E2 Allocators'!$B$15:$W$15, 0),FALSE)*$E19)</f>
        <v>0</v>
      </c>
      <c r="BU19" s="1412">
        <f ca="1">IF(ISERROR(VLOOKUP(VLOOKUP($A19, 'E4 TB Allocation Details'!$A$18:$L$205, MATCH("A &amp; G ID", 'E4 TB Allocation Details'!$A$18:$L$18, 0),FALSE), 'E2 Allocators'!$B$15:$W$361, MATCH('O5 Details by Class &amp; Accounts'!BU$18, 'E2 Allocators'!$B$15:$W$15, 0),FALSE)*$E19), 0, VLOOKUP(VLOOKUP($A19, 'E4 TB Allocation Details'!$A$18:$L$205, MATCH("A &amp; G ID", 'E4 TB Allocation Details'!$A$18:$L$18, 0),FALSE), 'E2 Allocators'!$B$15:$W$361, MATCH('O5 Details by Class &amp; Accounts'!BU$18, 'E2 Allocators'!$B$15:$W$15, 0),FALSE)*$E19)</f>
        <v>0</v>
      </c>
      <c r="BV19" s="1412">
        <f ca="1">IF(ISERROR(VLOOKUP(VLOOKUP($A19, 'E4 TB Allocation Details'!$A$18:$L$205, MATCH("A &amp; G ID", 'E4 TB Allocation Details'!$A$18:$L$18, 0),FALSE), 'E2 Allocators'!$B$15:$W$361, MATCH('O5 Details by Class &amp; Accounts'!BV$18, 'E2 Allocators'!$B$15:$W$15, 0),FALSE)*$E19), 0, VLOOKUP(VLOOKUP($A19, 'E4 TB Allocation Details'!$A$18:$L$205, MATCH("A &amp; G ID", 'E4 TB Allocation Details'!$A$18:$L$18, 0),FALSE), 'E2 Allocators'!$B$15:$W$361, MATCH('O5 Details by Class &amp; Accounts'!BV$18, 'E2 Allocators'!$B$15:$W$15, 0),FALSE)*$E19)</f>
        <v>0</v>
      </c>
      <c r="BW19" s="1412">
        <f ca="1">IF(ISERROR(VLOOKUP(VLOOKUP($A19, 'E4 TB Allocation Details'!$A$18:$L$205, MATCH("A &amp; G ID", 'E4 TB Allocation Details'!$A$18:$L$18, 0),FALSE), 'E2 Allocators'!$B$15:$W$361, MATCH('O5 Details by Class &amp; Accounts'!BW$18, 'E2 Allocators'!$B$15:$W$15, 0),FALSE)*$E19), 0, VLOOKUP(VLOOKUP($A19, 'E4 TB Allocation Details'!$A$18:$L$205, MATCH("A &amp; G ID", 'E4 TB Allocation Details'!$A$18:$L$18, 0),FALSE), 'E2 Allocators'!$B$15:$W$361, MATCH('O5 Details by Class &amp; Accounts'!BW$18, 'E2 Allocators'!$B$15:$W$15, 0),FALSE)*$E19)</f>
        <v>0</v>
      </c>
      <c r="BX19" s="1412">
        <f ca="1">IF(ISERROR(VLOOKUP(VLOOKUP($A19, 'E4 TB Allocation Details'!$A$18:$L$205, MATCH("A &amp; G ID", 'E4 TB Allocation Details'!$A$18:$L$18, 0),FALSE), 'E2 Allocators'!$B$15:$W$361, MATCH('O5 Details by Class &amp; Accounts'!BX$18, 'E2 Allocators'!$B$15:$W$15, 0),FALSE)*$E19), 0, VLOOKUP(VLOOKUP($A19, 'E4 TB Allocation Details'!$A$18:$L$205, MATCH("A &amp; G ID", 'E4 TB Allocation Details'!$A$18:$L$18, 0),FALSE), 'E2 Allocators'!$B$15:$W$361, MATCH('O5 Details by Class &amp; Accounts'!BX$18, 'E2 Allocators'!$B$15:$W$15, 0),FALSE)*$E19)</f>
        <v>0</v>
      </c>
      <c r="BY19" s="1412">
        <f ca="1">IF(ISERROR(VLOOKUP(VLOOKUP($A19, 'E4 TB Allocation Details'!$A$18:$L$205, MATCH("A &amp; G ID", 'E4 TB Allocation Details'!$A$18:$L$18, 0),FALSE), 'E2 Allocators'!$B$15:$W$361, MATCH('O5 Details by Class &amp; Accounts'!BY$18, 'E2 Allocators'!$B$15:$W$15, 0),FALSE)*$E19), 0, VLOOKUP(VLOOKUP($A19, 'E4 TB Allocation Details'!$A$18:$L$205, MATCH("A &amp; G ID", 'E4 TB Allocation Details'!$A$18:$L$18, 0),FALSE), 'E2 Allocators'!$B$15:$W$361, MATCH('O5 Details by Class &amp; Accounts'!BY$18, 'E2 Allocators'!$B$15:$W$15, 0),FALSE)*$E19)</f>
        <v>0</v>
      </c>
      <c r="BZ19" s="1412">
        <f ca="1">IF(ISERROR(VLOOKUP(VLOOKUP($A19, 'E4 TB Allocation Details'!$A$18:$L$205, MATCH("A &amp; G ID", 'E4 TB Allocation Details'!$A$18:$L$18, 0),FALSE), 'E2 Allocators'!$B$15:$W$361, MATCH('O5 Details by Class &amp; Accounts'!BZ$18, 'E2 Allocators'!$B$15:$W$15, 0),FALSE)*$E19), 0, VLOOKUP(VLOOKUP($A19, 'E4 TB Allocation Details'!$A$18:$L$205, MATCH("A &amp; G ID", 'E4 TB Allocation Details'!$A$18:$L$18, 0),FALSE), 'E2 Allocators'!$B$15:$W$361, MATCH('O5 Details by Class &amp; Accounts'!BZ$18, 'E2 Allocators'!$B$15:$W$15, 0),FALSE)*$E19)</f>
        <v>0</v>
      </c>
      <c r="CA19" s="1412">
        <f ca="1">IF(ISERROR(VLOOKUP(VLOOKUP($A19, 'E4 TB Allocation Details'!$A$18:$L$205, MATCH("A &amp; G ID", 'E4 TB Allocation Details'!$A$18:$L$18, 0),FALSE), 'E2 Allocators'!$B$15:$W$361, MATCH('O5 Details by Class &amp; Accounts'!CA$18, 'E2 Allocators'!$B$15:$W$15, 0),FALSE)*$E19), 0, VLOOKUP(VLOOKUP($A19, 'E4 TB Allocation Details'!$A$18:$L$205, MATCH("A &amp; G ID", 'E4 TB Allocation Details'!$A$18:$L$18, 0),FALSE), 'E2 Allocators'!$B$15:$W$361, MATCH('O5 Details by Class &amp; Accounts'!CA$18, 'E2 Allocators'!$B$15:$W$15, 0),FALSE)*$E19)</f>
        <v>0</v>
      </c>
      <c r="CB19" s="1412">
        <f ca="1">IF(ISERROR(VLOOKUP(VLOOKUP($A19, 'E4 TB Allocation Details'!$A$18:$L$205, MATCH("A &amp; G ID", 'E4 TB Allocation Details'!$A$18:$L$18, 0),FALSE), 'E2 Allocators'!$B$15:$W$361, MATCH('O5 Details by Class &amp; Accounts'!CB$18, 'E2 Allocators'!$B$15:$W$15, 0),FALSE)*$E19), 0, VLOOKUP(VLOOKUP($A19, 'E4 TB Allocation Details'!$A$18:$L$205, MATCH("A &amp; G ID", 'E4 TB Allocation Details'!$A$18:$L$18, 0),FALSE), 'E2 Allocators'!$B$15:$W$361, MATCH('O5 Details by Class &amp; Accounts'!CB$18, 'E2 Allocators'!$B$15:$W$15, 0),FALSE)*$E19)</f>
        <v>0</v>
      </c>
      <c r="CC19" s="1412">
        <f ca="1">IF(ISERROR(VLOOKUP(VLOOKUP($A19, 'E4 TB Allocation Details'!$A$18:$L$205, MATCH("A &amp; G ID", 'E4 TB Allocation Details'!$A$18:$L$18, 0),FALSE), 'E2 Allocators'!$B$15:$W$361, MATCH('O5 Details by Class &amp; Accounts'!CC$18, 'E2 Allocators'!$B$15:$W$15, 0),FALSE)*$E19), 0, VLOOKUP(VLOOKUP($A19, 'E4 TB Allocation Details'!$A$18:$L$205, MATCH("A &amp; G ID", 'E4 TB Allocation Details'!$A$18:$L$18, 0),FALSE), 'E2 Allocators'!$B$15:$W$361, MATCH('O5 Details by Class &amp; Accounts'!CC$18, 'E2 Allocators'!$B$15:$W$15, 0),FALSE)*$E19)</f>
        <v>0</v>
      </c>
      <c r="CD19" s="1412">
        <f ca="1">IF(ISERROR(VLOOKUP(VLOOKUP($A19, 'E4 TB Allocation Details'!$A$18:$L$205, MATCH("A &amp; G ID", 'E4 TB Allocation Details'!$A$18:$L$18, 0),FALSE), 'E2 Allocators'!$B$15:$W$361, MATCH('O5 Details by Class &amp; Accounts'!CD$18, 'E2 Allocators'!$B$15:$W$15, 0),FALSE)*$E19), 0, VLOOKUP(VLOOKUP($A19, 'E4 TB Allocation Details'!$A$18:$L$205, MATCH("A &amp; G ID", 'E4 TB Allocation Details'!$A$18:$L$18, 0),FALSE), 'E2 Allocators'!$B$15:$W$361, MATCH('O5 Details by Class &amp; Accounts'!CD$18, 'E2 Allocators'!$B$15:$W$15, 0),FALSE)*$E19)</f>
        <v>0</v>
      </c>
      <c r="CE19" s="1412">
        <f ca="1">IF(ISERROR(VLOOKUP(VLOOKUP($A19, 'E4 TB Allocation Details'!$A$18:$L$205, MATCH("A &amp; G ID", 'E4 TB Allocation Details'!$A$18:$L$18, 0),FALSE), 'E2 Allocators'!$B$15:$W$361, MATCH('O5 Details by Class &amp; Accounts'!CE$18, 'E2 Allocators'!$B$15:$W$15, 0),FALSE)*$E19), 0, VLOOKUP(VLOOKUP($A19, 'E4 TB Allocation Details'!$A$18:$L$205, MATCH("A &amp; G ID", 'E4 TB Allocation Details'!$A$18:$L$18, 0),FALSE), 'E2 Allocators'!$B$15:$W$361, MATCH('O5 Details by Class &amp; Accounts'!CE$18, 'E2 Allocators'!$B$15:$W$15, 0),FALSE)*$E19)</f>
        <v>0</v>
      </c>
      <c r="CF19" s="1412">
        <f ca="1">IF(ISERROR(VLOOKUP(VLOOKUP($A19, 'E4 TB Allocation Details'!$A$18:$L$205, MATCH("A &amp; G ID", 'E4 TB Allocation Details'!$A$18:$L$18, 0),FALSE), 'E2 Allocators'!$B$15:$W$361, MATCH('O5 Details by Class &amp; Accounts'!CF$18, 'E2 Allocators'!$B$15:$W$15, 0),FALSE)*$E19), 0, VLOOKUP(VLOOKUP($A19, 'E4 TB Allocation Details'!$A$18:$L$205, MATCH("A &amp; G ID", 'E4 TB Allocation Details'!$A$18:$L$18, 0),FALSE), 'E2 Allocators'!$B$15:$W$361, MATCH('O5 Details by Class &amp; Accounts'!CF$18, 'E2 Allocators'!$B$15:$W$15, 0),FALSE)*$E19)</f>
        <v>0</v>
      </c>
      <c r="CG19" s="1412">
        <f ca="1">IF(ISERROR(VLOOKUP(VLOOKUP($A19, 'E4 TB Allocation Details'!$A$18:$L$205, MATCH("A &amp; G ID", 'E4 TB Allocation Details'!$A$18:$L$18, 0),FALSE), 'E2 Allocators'!$B$15:$W$361, MATCH('O5 Details by Class &amp; Accounts'!CG$18, 'E2 Allocators'!$B$15:$W$15, 0),FALSE)*$E19), 0, VLOOKUP(VLOOKUP($A19, 'E4 TB Allocation Details'!$A$18:$L$205, MATCH("A &amp; G ID", 'E4 TB Allocation Details'!$A$18:$L$18, 0),FALSE), 'E2 Allocators'!$B$15:$W$361, MATCH('O5 Details by Class &amp; Accounts'!CG$18, 'E2 Allocators'!$B$15:$W$15, 0),FALSE)*$E19)</f>
        <v>0</v>
      </c>
      <c r="CH19" s="1412">
        <f ca="1">IF(ISERROR(VLOOKUP(VLOOKUP($A19, 'E4 TB Allocation Details'!$A$18:$L$205, MATCH("A &amp; G ID", 'E4 TB Allocation Details'!$A$18:$L$18, 0),FALSE), 'E2 Allocators'!$B$15:$W$361, MATCH('O5 Details by Class &amp; Accounts'!CH$18, 'E2 Allocators'!$B$15:$W$15, 0),FALSE)*$E19), 0, VLOOKUP(VLOOKUP($A19, 'E4 TB Allocation Details'!$A$18:$L$205, MATCH("A &amp; G ID", 'E4 TB Allocation Details'!$A$18:$L$18, 0),FALSE), 'E2 Allocators'!$B$15:$W$361, MATCH('O5 Details by Class &amp; Accounts'!CH$18, 'E2 Allocators'!$B$15:$W$15, 0),FALSE)*$E19)</f>
        <v>0</v>
      </c>
      <c r="CI19" s="1412">
        <f ca="1">IF(ISERROR(VLOOKUP(VLOOKUP($A19, 'E4 TB Allocation Details'!$A$18:$L$205, MATCH("A &amp; G ID", 'E4 TB Allocation Details'!$A$18:$L$18, 0),FALSE), 'E2 Allocators'!$B$15:$W$361, MATCH('O5 Details by Class &amp; Accounts'!CI$18, 'E2 Allocators'!$B$15:$W$15, 0),FALSE)*$E19), 0, VLOOKUP(VLOOKUP($A19, 'E4 TB Allocation Details'!$A$18:$L$205, MATCH("A &amp; G ID", 'E4 TB Allocation Details'!$A$18:$L$18, 0),FALSE), 'E2 Allocators'!$B$15:$W$361, MATCH('O5 Details by Class &amp; Accounts'!CI$18, 'E2 Allocators'!$B$15:$W$15, 0),FALSE)*$E19)</f>
        <v>0</v>
      </c>
      <c r="CJ19" s="1412">
        <f ca="1">IF(ISERROR(VLOOKUP(VLOOKUP($A19, 'E4 TB Allocation Details'!$A$18:$L$205, MATCH("A &amp; G ID", 'E4 TB Allocation Details'!$A$18:$L$18, 0),FALSE), 'E2 Allocators'!$B$15:$W$361, MATCH('O5 Details by Class &amp; Accounts'!CJ$18, 'E2 Allocators'!$B$15:$W$15, 0),FALSE)*$E19), 0, VLOOKUP(VLOOKUP($A19, 'E4 TB Allocation Details'!$A$18:$L$205, MATCH("A &amp; G ID", 'E4 TB Allocation Details'!$A$18:$L$18, 0),FALSE), 'E2 Allocators'!$B$15:$W$361, MATCH('O5 Details by Class &amp; Accounts'!CJ$18, 'E2 Allocators'!$B$15:$W$15, 0),FALSE)*$E19)</f>
        <v>0</v>
      </c>
      <c r="CK19" s="1412">
        <f ca="1">IF(ISERROR(VLOOKUP(VLOOKUP($A19, 'E4 TB Allocation Details'!$A$18:$L$205, MATCH("A &amp; G ID", 'E4 TB Allocation Details'!$A$18:$L$18, 0),FALSE), 'E2 Allocators'!$B$15:$W$361, MATCH('O5 Details by Class &amp; Accounts'!CK$18, 'E2 Allocators'!$B$15:$W$15, 0),FALSE)*$E19), 0, VLOOKUP(VLOOKUP($A19, 'E4 TB Allocation Details'!$A$18:$L$205, MATCH("A &amp; G ID", 'E4 TB Allocation Details'!$A$18:$L$18, 0),FALSE), 'E2 Allocators'!$B$15:$W$361, MATCH('O5 Details by Class &amp; Accounts'!CK$18, 'E2 Allocators'!$B$15:$W$15, 0),FALSE)*$E19)</f>
        <v>0</v>
      </c>
      <c r="CL19" s="1412">
        <f ca="1">IF(ISERROR(VLOOKUP(VLOOKUP($A19, 'E4 TB Allocation Details'!$A$18:$L$205, MATCH("A &amp; G ID", 'E4 TB Allocation Details'!$A$18:$L$18, 0),FALSE), 'E2 Allocators'!$B$15:$W$361, MATCH('O5 Details by Class &amp; Accounts'!CL$18, 'E2 Allocators'!$B$15:$W$15, 0),FALSE)*$E19), 0, VLOOKUP(VLOOKUP($A19, 'E4 TB Allocation Details'!$A$18:$L$205, MATCH("A &amp; G ID", 'E4 TB Allocation Details'!$A$18:$L$18, 0),FALSE), 'E2 Allocators'!$B$15:$W$361, MATCH('O5 Details by Class &amp; Accounts'!CL$18, 'E2 Allocators'!$B$15:$W$15, 0),FALSE)*$E19)</f>
        <v>0</v>
      </c>
      <c r="CM19" s="1412">
        <f ca="1">IF(ISERROR(VLOOKUP(VLOOKUP($A19, 'E4 TB Allocation Details'!$A$18:$L$205, MATCH("A &amp; G ID", 'E4 TB Allocation Details'!$A$18:$L$18, 0),FALSE), 'E2 Allocators'!$B$15:$W$361, MATCH('O5 Details by Class &amp; Accounts'!CM$18, 'E2 Allocators'!$B$15:$W$15, 0),FALSE)*$E19), 0, VLOOKUP(VLOOKUP($A19, 'E4 TB Allocation Details'!$A$18:$L$205, MATCH("A &amp; G ID", 'E4 TB Allocation Details'!$A$18:$L$18, 0),FALSE), 'E2 Allocators'!$B$15:$W$361, MATCH('O5 Details by Class &amp; Accounts'!CM$18, 'E2 Allocators'!$B$15:$W$15, 0),FALSE)*$E19)</f>
        <v>0</v>
      </c>
      <c r="CN19" s="1412">
        <f>SUM(BT19:CM19)</f>
        <v>0</v>
      </c>
      <c r="CO19" s="1792">
        <f>+E19-AC19-AX19-BS19-CN19</f>
        <v>0</v>
      </c>
      <c r="CQ19" s="2087" t="s">
        <v>888</v>
      </c>
    </row>
    <row r="20" spans="1:95" s="81" customFormat="1" ht="12.75">
      <c r="A20" s="1173">
        <v>1608</v>
      </c>
      <c r="B20" s="1174" t="s">
        <v>621</v>
      </c>
      <c r="C20" s="1789">
        <f ca="1">IF(ISERROR(VLOOKUP($A20,'I3 TB Data'!$A$23:$H$458,MATCH('O5 Details by Class &amp; Accounts'!$C$18, 'I3 TB Data'!$A$23:$H$23,0),0)), 0, VLOOKUP($A20,'I3 TB Data'!$A$23:$H$458,MATCH('O5 Details by Class &amp; Accounts'!$C$18,'I3 TB Data'!$A$23:$H$23,0),0))</f>
        <v>0</v>
      </c>
      <c r="D20" s="1790"/>
      <c r="E20" s="1789">
        <f ca="1">C20+D20</f>
        <v>0</v>
      </c>
      <c r="F20" s="1791">
        <f ca="1">IF(ISERROR(VLOOKUP($A20, 'E1 Categorization'!A33:E122, MATCH("Customer Component", 'E1 Categorization'!$A$33:$E$33,0), 0)), 0, IF(VLOOKUP($A20, 'E1 Categorization'!A33:E122, MATCH("Customer Component", 'E1 Categorization'!$A$33:$E$33,0), 0)=0, 'O5 Details by Class &amp; Accounts'!$E20, IF(AND(VLOOKUP($A20, 'E1 Categorization'!A33:E122, MATCH("Customer Component", 'E1 Categorization'!$A$33:$E$33,0), 0) &gt;0, VLOOKUP($A20, 'E1 Categorization'!A33:E122, MATCH("Customer Component", 'E1 Categorization'!$A$33:$E$33,0), 0)&lt;1), 'O5 Details by Class &amp; Accounts'!$E20*(1-VLOOKUP($A20, 'E1 Categorization'!A33:E122, MATCH("Customer Component", 'E1 Categorization'!$A$33:$E$33,0), 0)), 0)))</f>
        <v>0</v>
      </c>
      <c r="G20" s="1791">
        <f ca="1">IF(ISERROR(VLOOKUP($A20, 'E1 Categorization'!A33:E122, MATCH("Customer Component", 'E1 Categorization'!$A$33:$E$33,0), 0)),0, IF(VLOOKUP($A20, 'E1 Categorization'!A33:E122, MATCH("Customer Component", 'E1 Categorization'!$A$33:$E$33,0), 0)=0, 0, IF(AND(VLOOKUP($A20, 'E1 Categorization'!A33:E122, MATCH("Customer Component", 'E1 Categorization'!$A$33:$E$33,0), 0) &gt;0, VLOOKUP($A20, 'E1 Categorization'!A33:E122, MATCH("Customer Component", 'E1 Categorization'!$A$33:$E$33,0), 0)&lt;1), 'O5 Details by Class &amp; Accounts'!$E20*(VLOOKUP($A20, 'E1 Categorization'!A33:E122, MATCH("Customer Component", 'E1 Categorization'!$A$33:$E$33,0), 0)), 'O5 Details by Class &amp; Accounts'!$E20)))</f>
        <v>0</v>
      </c>
      <c r="H20" s="1412">
        <f t="shared" ref="H20:H56" si="0">F20+G20</f>
        <v>0</v>
      </c>
      <c r="I20" s="1412">
        <f ca="1">IF(ISERROR(VLOOKUP(VLOOKUP($A20, 'E4 TB Allocation Details'!$A$18:$L$205, MATCH("Demand ID", 'E4 TB Allocation Details'!$A$18:$L$18, 0),FALSE), 'E2 Allocators'!$B$15:$W$361, MATCH('O5 Details by Class &amp; Accounts'!I$18, 'E2 Allocators'!$B$15:$W$15, 0),FALSE)*$F20), 0, VLOOKUP(VLOOKUP($A20, 'E4 TB Allocation Details'!$A$18:$L$205, MATCH("Demand ID", 'E4 TB Allocation Details'!$A$18:$L$18, 0),FALSE), 'E2 Allocators'!$B$15:$W$361, MATCH('O5 Details by Class &amp; Accounts'!I$18, 'E2 Allocators'!$B$15:$W$15, 0),FALSE)*$F20)</f>
        <v>0</v>
      </c>
      <c r="J20" s="1412">
        <f ca="1">IF(ISERROR(VLOOKUP(VLOOKUP($A20, 'E4 TB Allocation Details'!$A$18:$L$205, MATCH("Demand ID", 'E4 TB Allocation Details'!$A$18:$L$18, 0),FALSE), 'E2 Allocators'!$B$15:$W$361, MATCH('O5 Details by Class &amp; Accounts'!J$18, 'E2 Allocators'!$B$15:$W$15, 0),FALSE)*$F20), 0, VLOOKUP(VLOOKUP($A20, 'E4 TB Allocation Details'!$A$18:$L$205, MATCH("Demand ID", 'E4 TB Allocation Details'!$A$18:$L$18, 0),FALSE), 'E2 Allocators'!$B$15:$W$361, MATCH('O5 Details by Class &amp; Accounts'!J$18, 'E2 Allocators'!$B$15:$W$15, 0),FALSE)*$F20)</f>
        <v>0</v>
      </c>
      <c r="K20" s="1412">
        <f ca="1">IF(ISERROR(VLOOKUP(VLOOKUP($A20, 'E4 TB Allocation Details'!$A$18:$L$205, MATCH("Demand ID", 'E4 TB Allocation Details'!$A$18:$L$18, 0),FALSE), 'E2 Allocators'!$B$15:$W$361, MATCH('O5 Details by Class &amp; Accounts'!K$18, 'E2 Allocators'!$B$15:$W$15, 0),FALSE)*$F20), 0, VLOOKUP(VLOOKUP($A20, 'E4 TB Allocation Details'!$A$18:$L$205, MATCH("Demand ID", 'E4 TB Allocation Details'!$A$18:$L$18, 0),FALSE), 'E2 Allocators'!$B$15:$W$361, MATCH('O5 Details by Class &amp; Accounts'!K$18, 'E2 Allocators'!$B$15:$W$15, 0),FALSE)*$F20)</f>
        <v>0</v>
      </c>
      <c r="L20" s="1412">
        <f ca="1">IF(ISERROR(VLOOKUP(VLOOKUP($A20, 'E4 TB Allocation Details'!$A$18:$L$205, MATCH("Demand ID", 'E4 TB Allocation Details'!$A$18:$L$18, 0),FALSE), 'E2 Allocators'!$B$15:$W$361, MATCH('O5 Details by Class &amp; Accounts'!L$18, 'E2 Allocators'!$B$15:$W$15, 0),FALSE)*$F20), 0, VLOOKUP(VLOOKUP($A20, 'E4 TB Allocation Details'!$A$18:$L$205, MATCH("Demand ID", 'E4 TB Allocation Details'!$A$18:$L$18, 0),FALSE), 'E2 Allocators'!$B$15:$W$361, MATCH('O5 Details by Class &amp; Accounts'!L$18, 'E2 Allocators'!$B$15:$W$15, 0),FALSE)*$F20)</f>
        <v>0</v>
      </c>
      <c r="M20" s="1412">
        <f ca="1">IF(ISERROR(VLOOKUP(VLOOKUP($A20, 'E4 TB Allocation Details'!$A$18:$L$205, MATCH("Demand ID", 'E4 TB Allocation Details'!$A$18:$L$18, 0),FALSE), 'E2 Allocators'!$B$15:$W$361, MATCH('O5 Details by Class &amp; Accounts'!M$18, 'E2 Allocators'!$B$15:$W$15, 0),FALSE)*$F20), 0, VLOOKUP(VLOOKUP($A20, 'E4 TB Allocation Details'!$A$18:$L$205, MATCH("Demand ID", 'E4 TB Allocation Details'!$A$18:$L$18, 0),FALSE), 'E2 Allocators'!$B$15:$W$361, MATCH('O5 Details by Class &amp; Accounts'!M$18, 'E2 Allocators'!$B$15:$W$15, 0),FALSE)*$F20)</f>
        <v>0</v>
      </c>
      <c r="N20" s="1412">
        <f ca="1">IF(ISERROR(VLOOKUP(VLOOKUP($A20, 'E4 TB Allocation Details'!$A$18:$L$205, MATCH("Demand ID", 'E4 TB Allocation Details'!$A$18:$L$18, 0),FALSE), 'E2 Allocators'!$B$15:$W$361, MATCH('O5 Details by Class &amp; Accounts'!N$18, 'E2 Allocators'!$B$15:$W$15, 0),FALSE)*$F20), 0, VLOOKUP(VLOOKUP($A20, 'E4 TB Allocation Details'!$A$18:$L$205, MATCH("Demand ID", 'E4 TB Allocation Details'!$A$18:$L$18, 0),FALSE), 'E2 Allocators'!$B$15:$W$361, MATCH('O5 Details by Class &amp; Accounts'!N$18, 'E2 Allocators'!$B$15:$W$15, 0),FALSE)*$F20)</f>
        <v>0</v>
      </c>
      <c r="O20" s="1412">
        <f ca="1">IF(ISERROR(VLOOKUP(VLOOKUP($A20, 'E4 TB Allocation Details'!$A$18:$L$205, MATCH("Demand ID", 'E4 TB Allocation Details'!$A$18:$L$18, 0),FALSE), 'E2 Allocators'!$B$15:$W$361, MATCH('O5 Details by Class &amp; Accounts'!O$18, 'E2 Allocators'!$B$15:$W$15, 0),FALSE)*$F20), 0, VLOOKUP(VLOOKUP($A20, 'E4 TB Allocation Details'!$A$18:$L$205, MATCH("Demand ID", 'E4 TB Allocation Details'!$A$18:$L$18, 0),FALSE), 'E2 Allocators'!$B$15:$W$361, MATCH('O5 Details by Class &amp; Accounts'!O$18, 'E2 Allocators'!$B$15:$W$15, 0),FALSE)*$F20)</f>
        <v>0</v>
      </c>
      <c r="P20" s="1412">
        <f ca="1">IF(ISERROR(VLOOKUP(VLOOKUP($A20, 'E4 TB Allocation Details'!$A$18:$L$205, MATCH("Demand ID", 'E4 TB Allocation Details'!$A$18:$L$18, 0),FALSE), 'E2 Allocators'!$B$15:$W$361, MATCH('O5 Details by Class &amp; Accounts'!P$18, 'E2 Allocators'!$B$15:$W$15, 0),FALSE)*$F20), 0, VLOOKUP(VLOOKUP($A20, 'E4 TB Allocation Details'!$A$18:$L$205, MATCH("Demand ID", 'E4 TB Allocation Details'!$A$18:$L$18, 0),FALSE), 'E2 Allocators'!$B$15:$W$361, MATCH('O5 Details by Class &amp; Accounts'!P$18, 'E2 Allocators'!$B$15:$W$15, 0),FALSE)*$F20)</f>
        <v>0</v>
      </c>
      <c r="Q20" s="1412">
        <f ca="1">IF(ISERROR(VLOOKUP(VLOOKUP($A20, 'E4 TB Allocation Details'!$A$18:$L$205, MATCH("Demand ID", 'E4 TB Allocation Details'!$A$18:$L$18, 0),FALSE), 'E2 Allocators'!$B$15:$W$361, MATCH('O5 Details by Class &amp; Accounts'!Q$18, 'E2 Allocators'!$B$15:$W$15, 0),FALSE)*$F20), 0, VLOOKUP(VLOOKUP($A20, 'E4 TB Allocation Details'!$A$18:$L$205, MATCH("Demand ID", 'E4 TB Allocation Details'!$A$18:$L$18, 0),FALSE), 'E2 Allocators'!$B$15:$W$361, MATCH('O5 Details by Class &amp; Accounts'!Q$18, 'E2 Allocators'!$B$15:$W$15, 0),FALSE)*$F20)</f>
        <v>0</v>
      </c>
      <c r="R20" s="1412">
        <f ca="1">IF(ISERROR(VLOOKUP(VLOOKUP($A20, 'E4 TB Allocation Details'!$A$18:$L$205, MATCH("Demand ID", 'E4 TB Allocation Details'!$A$18:$L$18, 0),FALSE), 'E2 Allocators'!$B$15:$W$361, MATCH('O5 Details by Class &amp; Accounts'!R$18, 'E2 Allocators'!$B$15:$W$15, 0),FALSE)*$F20), 0, VLOOKUP(VLOOKUP($A20, 'E4 TB Allocation Details'!$A$18:$L$205, MATCH("Demand ID", 'E4 TB Allocation Details'!$A$18:$L$18, 0),FALSE), 'E2 Allocators'!$B$15:$W$361, MATCH('O5 Details by Class &amp; Accounts'!R$18, 'E2 Allocators'!$B$15:$W$15, 0),FALSE)*$F20)</f>
        <v>0</v>
      </c>
      <c r="S20" s="1412">
        <f ca="1">IF(ISERROR(VLOOKUP(VLOOKUP($A20, 'E4 TB Allocation Details'!$A$18:$L$205, MATCH("Demand ID", 'E4 TB Allocation Details'!$A$18:$L$18, 0),FALSE), 'E2 Allocators'!$B$15:$W$361, MATCH('O5 Details by Class &amp; Accounts'!S$18, 'E2 Allocators'!$B$15:$W$15, 0),FALSE)*$F20), 0, VLOOKUP(VLOOKUP($A20, 'E4 TB Allocation Details'!$A$18:$L$205, MATCH("Demand ID", 'E4 TB Allocation Details'!$A$18:$L$18, 0),FALSE), 'E2 Allocators'!$B$15:$W$361, MATCH('O5 Details by Class &amp; Accounts'!S$18, 'E2 Allocators'!$B$15:$W$15, 0),FALSE)*$F20)</f>
        <v>0</v>
      </c>
      <c r="T20" s="1412">
        <f ca="1">IF(ISERROR(VLOOKUP(VLOOKUP($A20, 'E4 TB Allocation Details'!$A$18:$L$205, MATCH("Demand ID", 'E4 TB Allocation Details'!$A$18:$L$18, 0),FALSE), 'E2 Allocators'!$B$15:$W$361, MATCH('O5 Details by Class &amp; Accounts'!T$18, 'E2 Allocators'!$B$15:$W$15, 0),FALSE)*$F20), 0, VLOOKUP(VLOOKUP($A20, 'E4 TB Allocation Details'!$A$18:$L$205, MATCH("Demand ID", 'E4 TB Allocation Details'!$A$18:$L$18, 0),FALSE), 'E2 Allocators'!$B$15:$W$361, MATCH('O5 Details by Class &amp; Accounts'!T$18, 'E2 Allocators'!$B$15:$W$15, 0),FALSE)*$F20)</f>
        <v>0</v>
      </c>
      <c r="U20" s="1412">
        <f ca="1">IF(ISERROR(VLOOKUP(VLOOKUP($A20, 'E4 TB Allocation Details'!$A$18:$L$205, MATCH("Demand ID", 'E4 TB Allocation Details'!$A$18:$L$18, 0),FALSE), 'E2 Allocators'!$B$15:$W$361, MATCH('O5 Details by Class &amp; Accounts'!U$18, 'E2 Allocators'!$B$15:$W$15, 0),FALSE)*$F20), 0, VLOOKUP(VLOOKUP($A20, 'E4 TB Allocation Details'!$A$18:$L$205, MATCH("Demand ID", 'E4 TB Allocation Details'!$A$18:$L$18, 0),FALSE), 'E2 Allocators'!$B$15:$W$361, MATCH('O5 Details by Class &amp; Accounts'!U$18, 'E2 Allocators'!$B$15:$W$15, 0),FALSE)*$F20)</f>
        <v>0</v>
      </c>
      <c r="V20" s="1412">
        <f ca="1">IF(ISERROR(VLOOKUP(VLOOKUP($A20, 'E4 TB Allocation Details'!$A$18:$L$205, MATCH("Demand ID", 'E4 TB Allocation Details'!$A$18:$L$18, 0),FALSE), 'E2 Allocators'!$B$15:$W$361, MATCH('O5 Details by Class &amp; Accounts'!V$18, 'E2 Allocators'!$B$15:$W$15, 0),FALSE)*$F20), 0, VLOOKUP(VLOOKUP($A20, 'E4 TB Allocation Details'!$A$18:$L$205, MATCH("Demand ID", 'E4 TB Allocation Details'!$A$18:$L$18, 0),FALSE), 'E2 Allocators'!$B$15:$W$361, MATCH('O5 Details by Class &amp; Accounts'!V$18, 'E2 Allocators'!$B$15:$W$15, 0),FALSE)*$F20)</f>
        <v>0</v>
      </c>
      <c r="W20" s="1412">
        <f ca="1">IF(ISERROR(VLOOKUP(VLOOKUP($A20, 'E4 TB Allocation Details'!$A$18:$L$205, MATCH("Demand ID", 'E4 TB Allocation Details'!$A$18:$L$18, 0),FALSE), 'E2 Allocators'!$B$15:$W$361, MATCH('O5 Details by Class &amp; Accounts'!W$18, 'E2 Allocators'!$B$15:$W$15, 0),FALSE)*$F20), 0, VLOOKUP(VLOOKUP($A20, 'E4 TB Allocation Details'!$A$18:$L$205, MATCH("Demand ID", 'E4 TB Allocation Details'!$A$18:$L$18, 0),FALSE), 'E2 Allocators'!$B$15:$W$361, MATCH('O5 Details by Class &amp; Accounts'!W$18, 'E2 Allocators'!$B$15:$W$15, 0),FALSE)*$F20)</f>
        <v>0</v>
      </c>
      <c r="X20" s="1412">
        <f ca="1">IF(ISERROR(VLOOKUP(VLOOKUP($A20, 'E4 TB Allocation Details'!$A$18:$L$205, MATCH("Demand ID", 'E4 TB Allocation Details'!$A$18:$L$18, 0),FALSE), 'E2 Allocators'!$B$15:$W$361, MATCH('O5 Details by Class &amp; Accounts'!X$18, 'E2 Allocators'!$B$15:$W$15, 0),FALSE)*$F20), 0, VLOOKUP(VLOOKUP($A20, 'E4 TB Allocation Details'!$A$18:$L$205, MATCH("Demand ID", 'E4 TB Allocation Details'!$A$18:$L$18, 0),FALSE), 'E2 Allocators'!$B$15:$W$361, MATCH('O5 Details by Class &amp; Accounts'!X$18, 'E2 Allocators'!$B$15:$W$15, 0),FALSE)*$F20)</f>
        <v>0</v>
      </c>
      <c r="Y20" s="1412">
        <f ca="1">IF(ISERROR(VLOOKUP(VLOOKUP($A20, 'E4 TB Allocation Details'!$A$18:$L$205, MATCH("Demand ID", 'E4 TB Allocation Details'!$A$18:$L$18, 0),FALSE), 'E2 Allocators'!$B$15:$W$361, MATCH('O5 Details by Class &amp; Accounts'!Y$18, 'E2 Allocators'!$B$15:$W$15, 0),FALSE)*$F20), 0, VLOOKUP(VLOOKUP($A20, 'E4 TB Allocation Details'!$A$18:$L$205, MATCH("Demand ID", 'E4 TB Allocation Details'!$A$18:$L$18, 0),FALSE), 'E2 Allocators'!$B$15:$W$361, MATCH('O5 Details by Class &amp; Accounts'!Y$18, 'E2 Allocators'!$B$15:$W$15, 0),FALSE)*$F20)</f>
        <v>0</v>
      </c>
      <c r="Z20" s="1412">
        <f ca="1">IF(ISERROR(VLOOKUP(VLOOKUP($A20, 'E4 TB Allocation Details'!$A$18:$L$205, MATCH("Demand ID", 'E4 TB Allocation Details'!$A$18:$L$18, 0),FALSE), 'E2 Allocators'!$B$15:$W$361, MATCH('O5 Details by Class &amp; Accounts'!Z$18, 'E2 Allocators'!$B$15:$W$15, 0),FALSE)*$F20), 0, VLOOKUP(VLOOKUP($A20, 'E4 TB Allocation Details'!$A$18:$L$205, MATCH("Demand ID", 'E4 TB Allocation Details'!$A$18:$L$18, 0),FALSE), 'E2 Allocators'!$B$15:$W$361, MATCH('O5 Details by Class &amp; Accounts'!Z$18, 'E2 Allocators'!$B$15:$W$15, 0),FALSE)*$F20)</f>
        <v>0</v>
      </c>
      <c r="AA20" s="1412">
        <f ca="1">IF(ISERROR(VLOOKUP(VLOOKUP($A20, 'E4 TB Allocation Details'!$A$18:$L$205, MATCH("Demand ID", 'E4 TB Allocation Details'!$A$18:$L$18, 0),FALSE), 'E2 Allocators'!$B$15:$W$361, MATCH('O5 Details by Class &amp; Accounts'!AA$18, 'E2 Allocators'!$B$15:$W$15, 0),FALSE)*$F20), 0, VLOOKUP(VLOOKUP($A20, 'E4 TB Allocation Details'!$A$18:$L$205, MATCH("Demand ID", 'E4 TB Allocation Details'!$A$18:$L$18, 0),FALSE), 'E2 Allocators'!$B$15:$W$361, MATCH('O5 Details by Class &amp; Accounts'!AA$18, 'E2 Allocators'!$B$15:$W$15, 0),FALSE)*$F20)</f>
        <v>0</v>
      </c>
      <c r="AB20" s="1412">
        <f ca="1">IF(ISERROR(VLOOKUP(VLOOKUP($A20, 'E4 TB Allocation Details'!$A$18:$L$205, MATCH("Demand ID", 'E4 TB Allocation Details'!$A$18:$L$18, 0),FALSE), 'E2 Allocators'!$B$15:$W$361, MATCH('O5 Details by Class &amp; Accounts'!AB$18, 'E2 Allocators'!$B$15:$W$15, 0),FALSE)*$F20), 0, VLOOKUP(VLOOKUP($A20, 'E4 TB Allocation Details'!$A$18:$L$205, MATCH("Demand ID", 'E4 TB Allocation Details'!$A$18:$L$18, 0),FALSE), 'E2 Allocators'!$B$15:$W$361, MATCH('O5 Details by Class &amp; Accounts'!AB$18, 'E2 Allocators'!$B$15:$W$15, 0),FALSE)*$F20)</f>
        <v>0</v>
      </c>
      <c r="AC20" s="1412">
        <f t="shared" ref="AC20:AC57" si="1">SUM(I20:AB20)</f>
        <v>0</v>
      </c>
      <c r="AD20" s="1412">
        <f ca="1">IF(ISERROR(VLOOKUP(VLOOKUP($A20, 'E4 TB Allocation Details'!$A$18:$L$205, MATCH("Customer ID", 'E4 TB Allocation Details'!$A$18:$L$18, 0),FALSE), 'E2 Allocators'!$B$15:$W$361, MATCH('O5 Details by Class &amp; Accounts'!AD$18, 'E2 Allocators'!$B$15:$W$15, 0),FALSE)*$G20), 0, VLOOKUP(VLOOKUP($A20, 'E4 TB Allocation Details'!$A$18:$L$205, MATCH("Customer ID", 'E4 TB Allocation Details'!$A$18:$L$18, 0),FALSE), 'E2 Allocators'!$B$15:$W$361, MATCH('O5 Details by Class &amp; Accounts'!AD$18, 'E2 Allocators'!$B$15:$W$15, 0),FALSE)*$G20)</f>
        <v>0</v>
      </c>
      <c r="AE20" s="1412">
        <f ca="1">IF(ISERROR(VLOOKUP(VLOOKUP($A20, 'E4 TB Allocation Details'!$A$18:$L$205, MATCH("Customer ID", 'E4 TB Allocation Details'!$A$18:$L$18, 0),FALSE), 'E2 Allocators'!$B$15:$W$361, MATCH('O5 Details by Class &amp; Accounts'!AE$18, 'E2 Allocators'!$B$15:$W$15, 0),FALSE)*$G20), 0, VLOOKUP(VLOOKUP($A20, 'E4 TB Allocation Details'!$A$18:$L$205, MATCH("Customer ID", 'E4 TB Allocation Details'!$A$18:$L$18, 0),FALSE), 'E2 Allocators'!$B$15:$W$361, MATCH('O5 Details by Class &amp; Accounts'!AE$18, 'E2 Allocators'!$B$15:$W$15, 0),FALSE)*$G20)</f>
        <v>0</v>
      </c>
      <c r="AF20" s="1412">
        <f ca="1">IF(ISERROR(VLOOKUP(VLOOKUP($A20, 'E4 TB Allocation Details'!$A$18:$L$205, MATCH("Customer ID", 'E4 TB Allocation Details'!$A$18:$L$18, 0),FALSE), 'E2 Allocators'!$B$15:$W$361, MATCH('O5 Details by Class &amp; Accounts'!AF$18, 'E2 Allocators'!$B$15:$W$15, 0),FALSE)*$G20), 0, VLOOKUP(VLOOKUP($A20, 'E4 TB Allocation Details'!$A$18:$L$205, MATCH("Customer ID", 'E4 TB Allocation Details'!$A$18:$L$18, 0),FALSE), 'E2 Allocators'!$B$15:$W$361, MATCH('O5 Details by Class &amp; Accounts'!AF$18, 'E2 Allocators'!$B$15:$W$15, 0),FALSE)*$G20)</f>
        <v>0</v>
      </c>
      <c r="AG20" s="1412">
        <f ca="1">IF(ISERROR(VLOOKUP(VLOOKUP($A20, 'E4 TB Allocation Details'!$A$18:$L$205, MATCH("Customer ID", 'E4 TB Allocation Details'!$A$18:$L$18, 0),FALSE), 'E2 Allocators'!$B$15:$W$361, MATCH('O5 Details by Class &amp; Accounts'!AG$18, 'E2 Allocators'!$B$15:$W$15, 0),FALSE)*$G20), 0, VLOOKUP(VLOOKUP($A20, 'E4 TB Allocation Details'!$A$18:$L$205, MATCH("Customer ID", 'E4 TB Allocation Details'!$A$18:$L$18, 0),FALSE), 'E2 Allocators'!$B$15:$W$361, MATCH('O5 Details by Class &amp; Accounts'!AG$18, 'E2 Allocators'!$B$15:$W$15, 0),FALSE)*$G20)</f>
        <v>0</v>
      </c>
      <c r="AH20" s="1412">
        <f ca="1">IF(ISERROR(VLOOKUP(VLOOKUP($A20, 'E4 TB Allocation Details'!$A$18:$L$205, MATCH("Customer ID", 'E4 TB Allocation Details'!$A$18:$L$18, 0),FALSE), 'E2 Allocators'!$B$15:$W$361, MATCH('O5 Details by Class &amp; Accounts'!AH$18, 'E2 Allocators'!$B$15:$W$15, 0),FALSE)*$G20), 0, VLOOKUP(VLOOKUP($A20, 'E4 TB Allocation Details'!$A$18:$L$205, MATCH("Customer ID", 'E4 TB Allocation Details'!$A$18:$L$18, 0),FALSE), 'E2 Allocators'!$B$15:$W$361, MATCH('O5 Details by Class &amp; Accounts'!AH$18, 'E2 Allocators'!$B$15:$W$15, 0),FALSE)*$G20)</f>
        <v>0</v>
      </c>
      <c r="AI20" s="1412">
        <f ca="1">IF(ISERROR(VLOOKUP(VLOOKUP($A20, 'E4 TB Allocation Details'!$A$18:$L$205, MATCH("Customer ID", 'E4 TB Allocation Details'!$A$18:$L$18, 0),FALSE), 'E2 Allocators'!$B$15:$W$361, MATCH('O5 Details by Class &amp; Accounts'!AI$18, 'E2 Allocators'!$B$15:$W$15, 0),FALSE)*$G20), 0, VLOOKUP(VLOOKUP($A20, 'E4 TB Allocation Details'!$A$18:$L$205, MATCH("Customer ID", 'E4 TB Allocation Details'!$A$18:$L$18, 0),FALSE), 'E2 Allocators'!$B$15:$W$361, MATCH('O5 Details by Class &amp; Accounts'!AI$18, 'E2 Allocators'!$B$15:$W$15, 0),FALSE)*$G20)</f>
        <v>0</v>
      </c>
      <c r="AJ20" s="1412">
        <f ca="1">IF(ISERROR(VLOOKUP(VLOOKUP($A20, 'E4 TB Allocation Details'!$A$18:$L$205, MATCH("Customer ID", 'E4 TB Allocation Details'!$A$18:$L$18, 0),FALSE), 'E2 Allocators'!$B$15:$W$361, MATCH('O5 Details by Class &amp; Accounts'!AJ$18, 'E2 Allocators'!$B$15:$W$15, 0),FALSE)*$G20), 0, VLOOKUP(VLOOKUP($A20, 'E4 TB Allocation Details'!$A$18:$L$205, MATCH("Customer ID", 'E4 TB Allocation Details'!$A$18:$L$18, 0),FALSE), 'E2 Allocators'!$B$15:$W$361, MATCH('O5 Details by Class &amp; Accounts'!AJ$18, 'E2 Allocators'!$B$15:$W$15, 0),FALSE)*$G20)</f>
        <v>0</v>
      </c>
      <c r="AK20" s="1412">
        <f ca="1">IF(ISERROR(VLOOKUP(VLOOKUP($A20, 'E4 TB Allocation Details'!$A$18:$L$205, MATCH("Customer ID", 'E4 TB Allocation Details'!$A$18:$L$18, 0),FALSE), 'E2 Allocators'!$B$15:$W$361, MATCH('O5 Details by Class &amp; Accounts'!AK$18, 'E2 Allocators'!$B$15:$W$15, 0),FALSE)*$G20), 0, VLOOKUP(VLOOKUP($A20, 'E4 TB Allocation Details'!$A$18:$L$205, MATCH("Customer ID", 'E4 TB Allocation Details'!$A$18:$L$18, 0),FALSE), 'E2 Allocators'!$B$15:$W$361, MATCH('O5 Details by Class &amp; Accounts'!AK$18, 'E2 Allocators'!$B$15:$W$15, 0),FALSE)*$G20)</f>
        <v>0</v>
      </c>
      <c r="AL20" s="1412">
        <f ca="1">IF(ISERROR(VLOOKUP(VLOOKUP($A20, 'E4 TB Allocation Details'!$A$18:$L$205, MATCH("Customer ID", 'E4 TB Allocation Details'!$A$18:$L$18, 0),FALSE), 'E2 Allocators'!$B$15:$W$361, MATCH('O5 Details by Class &amp; Accounts'!AL$18, 'E2 Allocators'!$B$15:$W$15, 0),FALSE)*$G20), 0, VLOOKUP(VLOOKUP($A20, 'E4 TB Allocation Details'!$A$18:$L$205, MATCH("Customer ID", 'E4 TB Allocation Details'!$A$18:$L$18, 0),FALSE), 'E2 Allocators'!$B$15:$W$361, MATCH('O5 Details by Class &amp; Accounts'!AL$18, 'E2 Allocators'!$B$15:$W$15, 0),FALSE)*$G20)</f>
        <v>0</v>
      </c>
      <c r="AM20" s="1412">
        <f ca="1">IF(ISERROR(VLOOKUP(VLOOKUP($A20, 'E4 TB Allocation Details'!$A$18:$L$205, MATCH("Customer ID", 'E4 TB Allocation Details'!$A$18:$L$18, 0),FALSE), 'E2 Allocators'!$B$15:$W$361, MATCH('O5 Details by Class &amp; Accounts'!AM$18, 'E2 Allocators'!$B$15:$W$15, 0),FALSE)*$G20), 0, VLOOKUP(VLOOKUP($A20, 'E4 TB Allocation Details'!$A$18:$L$205, MATCH("Customer ID", 'E4 TB Allocation Details'!$A$18:$L$18, 0),FALSE), 'E2 Allocators'!$B$15:$W$361, MATCH('O5 Details by Class &amp; Accounts'!AM$18, 'E2 Allocators'!$B$15:$W$15, 0),FALSE)*$G20)</f>
        <v>0</v>
      </c>
      <c r="AN20" s="1412">
        <f ca="1">IF(ISERROR(VLOOKUP(VLOOKUP($A20, 'E4 TB Allocation Details'!$A$18:$L$205, MATCH("Customer ID", 'E4 TB Allocation Details'!$A$18:$L$18, 0),FALSE), 'E2 Allocators'!$B$15:$W$361, MATCH('O5 Details by Class &amp; Accounts'!AN$18, 'E2 Allocators'!$B$15:$W$15, 0),FALSE)*$G20), 0, VLOOKUP(VLOOKUP($A20, 'E4 TB Allocation Details'!$A$18:$L$205, MATCH("Customer ID", 'E4 TB Allocation Details'!$A$18:$L$18, 0),FALSE), 'E2 Allocators'!$B$15:$W$361, MATCH('O5 Details by Class &amp; Accounts'!AN$18, 'E2 Allocators'!$B$15:$W$15, 0),FALSE)*$G20)</f>
        <v>0</v>
      </c>
      <c r="AO20" s="1412">
        <f ca="1">IF(ISERROR(VLOOKUP(VLOOKUP($A20, 'E4 TB Allocation Details'!$A$18:$L$205, MATCH("Customer ID", 'E4 TB Allocation Details'!$A$18:$L$18, 0),FALSE), 'E2 Allocators'!$B$15:$W$361, MATCH('O5 Details by Class &amp; Accounts'!AO$18, 'E2 Allocators'!$B$15:$W$15, 0),FALSE)*$G20), 0, VLOOKUP(VLOOKUP($A20, 'E4 TB Allocation Details'!$A$18:$L$205, MATCH("Customer ID", 'E4 TB Allocation Details'!$A$18:$L$18, 0),FALSE), 'E2 Allocators'!$B$15:$W$361, MATCH('O5 Details by Class &amp; Accounts'!AO$18, 'E2 Allocators'!$B$15:$W$15, 0),FALSE)*$G20)</f>
        <v>0</v>
      </c>
      <c r="AP20" s="1412">
        <f ca="1">IF(ISERROR(VLOOKUP(VLOOKUP($A20, 'E4 TB Allocation Details'!$A$18:$L$205, MATCH("Customer ID", 'E4 TB Allocation Details'!$A$18:$L$18, 0),FALSE), 'E2 Allocators'!$B$15:$W$361, MATCH('O5 Details by Class &amp; Accounts'!AP$18, 'E2 Allocators'!$B$15:$W$15, 0),FALSE)*$G20), 0, VLOOKUP(VLOOKUP($A20, 'E4 TB Allocation Details'!$A$18:$L$205, MATCH("Customer ID", 'E4 TB Allocation Details'!$A$18:$L$18, 0),FALSE), 'E2 Allocators'!$B$15:$W$361, MATCH('O5 Details by Class &amp; Accounts'!AP$18, 'E2 Allocators'!$B$15:$W$15, 0),FALSE)*$G20)</f>
        <v>0</v>
      </c>
      <c r="AQ20" s="1412">
        <f ca="1">IF(ISERROR(VLOOKUP(VLOOKUP($A20, 'E4 TB Allocation Details'!$A$18:$L$205, MATCH("Customer ID", 'E4 TB Allocation Details'!$A$18:$L$18, 0),FALSE), 'E2 Allocators'!$B$15:$W$361, MATCH('O5 Details by Class &amp; Accounts'!AQ$18, 'E2 Allocators'!$B$15:$W$15, 0),FALSE)*$G20), 0, VLOOKUP(VLOOKUP($A20, 'E4 TB Allocation Details'!$A$18:$L$205, MATCH("Customer ID", 'E4 TB Allocation Details'!$A$18:$L$18, 0),FALSE), 'E2 Allocators'!$B$15:$W$361, MATCH('O5 Details by Class &amp; Accounts'!AQ$18, 'E2 Allocators'!$B$15:$W$15, 0),FALSE)*$G20)</f>
        <v>0</v>
      </c>
      <c r="AR20" s="1412">
        <f ca="1">IF(ISERROR(VLOOKUP(VLOOKUP($A20, 'E4 TB Allocation Details'!$A$18:$L$205, MATCH("Customer ID", 'E4 TB Allocation Details'!$A$18:$L$18, 0),FALSE), 'E2 Allocators'!$B$15:$W$361, MATCH('O5 Details by Class &amp; Accounts'!AR$18, 'E2 Allocators'!$B$15:$W$15, 0),FALSE)*$G20), 0, VLOOKUP(VLOOKUP($A20, 'E4 TB Allocation Details'!$A$18:$L$205, MATCH("Customer ID", 'E4 TB Allocation Details'!$A$18:$L$18, 0),FALSE), 'E2 Allocators'!$B$15:$W$361, MATCH('O5 Details by Class &amp; Accounts'!AR$18, 'E2 Allocators'!$B$15:$W$15, 0),FALSE)*$G20)</f>
        <v>0</v>
      </c>
      <c r="AS20" s="1412">
        <f ca="1">IF(ISERROR(VLOOKUP(VLOOKUP($A20, 'E4 TB Allocation Details'!$A$18:$L$205, MATCH("Customer ID", 'E4 TB Allocation Details'!$A$18:$L$18, 0),FALSE), 'E2 Allocators'!$B$15:$W$361, MATCH('O5 Details by Class &amp; Accounts'!AS$18, 'E2 Allocators'!$B$15:$W$15, 0),FALSE)*$G20), 0, VLOOKUP(VLOOKUP($A20, 'E4 TB Allocation Details'!$A$18:$L$205, MATCH("Customer ID", 'E4 TB Allocation Details'!$A$18:$L$18, 0),FALSE), 'E2 Allocators'!$B$15:$W$361, MATCH('O5 Details by Class &amp; Accounts'!AS$18, 'E2 Allocators'!$B$15:$W$15, 0),FALSE)*$G20)</f>
        <v>0</v>
      </c>
      <c r="AT20" s="1412">
        <f ca="1">IF(ISERROR(VLOOKUP(VLOOKUP($A20, 'E4 TB Allocation Details'!$A$18:$L$205, MATCH("Customer ID", 'E4 TB Allocation Details'!$A$18:$L$18, 0),FALSE), 'E2 Allocators'!$B$15:$W$361, MATCH('O5 Details by Class &amp; Accounts'!AT$18, 'E2 Allocators'!$B$15:$W$15, 0),FALSE)*$G20), 0, VLOOKUP(VLOOKUP($A20, 'E4 TB Allocation Details'!$A$18:$L$205, MATCH("Customer ID", 'E4 TB Allocation Details'!$A$18:$L$18, 0),FALSE), 'E2 Allocators'!$B$15:$W$361, MATCH('O5 Details by Class &amp; Accounts'!AT$18, 'E2 Allocators'!$B$15:$W$15, 0),FALSE)*$G20)</f>
        <v>0</v>
      </c>
      <c r="AU20" s="1412">
        <f ca="1">IF(ISERROR(VLOOKUP(VLOOKUP($A20, 'E4 TB Allocation Details'!$A$18:$L$205, MATCH("Customer ID", 'E4 TB Allocation Details'!$A$18:$L$18, 0),FALSE), 'E2 Allocators'!$B$15:$W$361, MATCH('O5 Details by Class &amp; Accounts'!AU$18, 'E2 Allocators'!$B$15:$W$15, 0),FALSE)*$G20), 0, VLOOKUP(VLOOKUP($A20, 'E4 TB Allocation Details'!$A$18:$L$205, MATCH("Customer ID", 'E4 TB Allocation Details'!$A$18:$L$18, 0),FALSE), 'E2 Allocators'!$B$15:$W$361, MATCH('O5 Details by Class &amp; Accounts'!AU$18, 'E2 Allocators'!$B$15:$W$15, 0),FALSE)*$G20)</f>
        <v>0</v>
      </c>
      <c r="AV20" s="1412">
        <f ca="1">IF(ISERROR(VLOOKUP(VLOOKUP($A20, 'E4 TB Allocation Details'!$A$18:$L$205, MATCH("Customer ID", 'E4 TB Allocation Details'!$A$18:$L$18, 0),FALSE), 'E2 Allocators'!$B$15:$W$361, MATCH('O5 Details by Class &amp; Accounts'!AV$18, 'E2 Allocators'!$B$15:$W$15, 0),FALSE)*$G20), 0, VLOOKUP(VLOOKUP($A20, 'E4 TB Allocation Details'!$A$18:$L$205, MATCH("Customer ID", 'E4 TB Allocation Details'!$A$18:$L$18, 0),FALSE), 'E2 Allocators'!$B$15:$W$361, MATCH('O5 Details by Class &amp; Accounts'!AV$18, 'E2 Allocators'!$B$15:$W$15, 0),FALSE)*$G20)</f>
        <v>0</v>
      </c>
      <c r="AW20" s="1412">
        <f ca="1">IF(ISERROR(VLOOKUP(VLOOKUP($A20, 'E4 TB Allocation Details'!$A$18:$L$205, MATCH("Customer ID", 'E4 TB Allocation Details'!$A$18:$L$18, 0),FALSE), 'E2 Allocators'!$B$15:$W$361, MATCH('O5 Details by Class &amp; Accounts'!AW$18, 'E2 Allocators'!$B$15:$W$15, 0),FALSE)*$G20), 0, VLOOKUP(VLOOKUP($A20, 'E4 TB Allocation Details'!$A$18:$L$205, MATCH("Customer ID", 'E4 TB Allocation Details'!$A$18:$L$18, 0),FALSE), 'E2 Allocators'!$B$15:$W$361, MATCH('O5 Details by Class &amp; Accounts'!AW$18, 'E2 Allocators'!$B$15:$W$15, 0),FALSE)*$G20)</f>
        <v>0</v>
      </c>
      <c r="AX20" s="1412">
        <f t="shared" ref="AX20:AX57" si="2">SUM(AD20:AW20)</f>
        <v>0</v>
      </c>
      <c r="AY20" s="1412">
        <f ca="1">IF(ISERROR(VLOOKUP(VLOOKUP($A20, 'E4 TB Allocation Details'!$A$18:$L$205, MATCH("Misc ID", 'E4 TB Allocation Details'!$A$18:$L$18, 0),FALSE), 'E2 Allocators'!$B$15:$W$361, MATCH('O5 Details by Class &amp; Accounts'!AY$18, 'E2 Allocators'!$B$15:$W$15, 0),FALSE)*$E20), 0, VLOOKUP(VLOOKUP($A20, 'E4 TB Allocation Details'!$A$18:$L$205, MATCH("Misc ID", 'E4 TB Allocation Details'!$A$18:$L$18, 0),FALSE), 'E2 Allocators'!$B$15:$W$361, MATCH('O5 Details by Class &amp; Accounts'!AY$18, 'E2 Allocators'!$B$15:$W$15, 0),FALSE)*$E20)</f>
        <v>0</v>
      </c>
      <c r="AZ20" s="1412">
        <f ca="1">IF(ISERROR(VLOOKUP(VLOOKUP($A20, 'E4 TB Allocation Details'!$A$18:$L$205, MATCH("Misc ID", 'E4 TB Allocation Details'!$A$18:$L$18, 0),FALSE), 'E2 Allocators'!$B$15:$W$361, MATCH('O5 Details by Class &amp; Accounts'!AZ$18, 'E2 Allocators'!$B$15:$W$15, 0),FALSE)*$E20), 0, VLOOKUP(VLOOKUP($A20, 'E4 TB Allocation Details'!$A$18:$L$205, MATCH("Misc ID", 'E4 TB Allocation Details'!$A$18:$L$18, 0),FALSE), 'E2 Allocators'!$B$15:$W$361, MATCH('O5 Details by Class &amp; Accounts'!AZ$18, 'E2 Allocators'!$B$15:$W$15, 0),FALSE)*$E20)</f>
        <v>0</v>
      </c>
      <c r="BA20" s="1412">
        <f ca="1">IF(ISERROR(VLOOKUP(VLOOKUP($A20, 'E4 TB Allocation Details'!$A$18:$L$205, MATCH("Misc ID", 'E4 TB Allocation Details'!$A$18:$L$18, 0),FALSE), 'E2 Allocators'!$B$15:$W$361, MATCH('O5 Details by Class &amp; Accounts'!BA$18, 'E2 Allocators'!$B$15:$W$15, 0),FALSE)*$E20), 0, VLOOKUP(VLOOKUP($A20, 'E4 TB Allocation Details'!$A$18:$L$205, MATCH("Misc ID", 'E4 TB Allocation Details'!$A$18:$L$18, 0),FALSE), 'E2 Allocators'!$B$15:$W$361, MATCH('O5 Details by Class &amp; Accounts'!BA$18, 'E2 Allocators'!$B$15:$W$15, 0),FALSE)*$E20)</f>
        <v>0</v>
      </c>
      <c r="BB20" s="1412">
        <f ca="1">IF(ISERROR(VLOOKUP(VLOOKUP($A20, 'E4 TB Allocation Details'!$A$18:$L$205, MATCH("Misc ID", 'E4 TB Allocation Details'!$A$18:$L$18, 0),FALSE), 'E2 Allocators'!$B$15:$W$361, MATCH('O5 Details by Class &amp; Accounts'!BB$18, 'E2 Allocators'!$B$15:$W$15, 0),FALSE)*$E20), 0, VLOOKUP(VLOOKUP($A20, 'E4 TB Allocation Details'!$A$18:$L$205, MATCH("Misc ID", 'E4 TB Allocation Details'!$A$18:$L$18, 0),FALSE), 'E2 Allocators'!$B$15:$W$361, MATCH('O5 Details by Class &amp; Accounts'!BB$18, 'E2 Allocators'!$B$15:$W$15, 0),FALSE)*$E20)</f>
        <v>0</v>
      </c>
      <c r="BC20" s="1412">
        <f ca="1">IF(ISERROR(VLOOKUP(VLOOKUP($A20, 'E4 TB Allocation Details'!$A$18:$L$205, MATCH("Misc ID", 'E4 TB Allocation Details'!$A$18:$L$18, 0),FALSE), 'E2 Allocators'!$B$15:$W$361, MATCH('O5 Details by Class &amp; Accounts'!BC$18, 'E2 Allocators'!$B$15:$W$15, 0),FALSE)*$E20), 0, VLOOKUP(VLOOKUP($A20, 'E4 TB Allocation Details'!$A$18:$L$205, MATCH("Misc ID", 'E4 TB Allocation Details'!$A$18:$L$18, 0),FALSE), 'E2 Allocators'!$B$15:$W$361, MATCH('O5 Details by Class &amp; Accounts'!BC$18, 'E2 Allocators'!$B$15:$W$15, 0),FALSE)*$E20)</f>
        <v>0</v>
      </c>
      <c r="BD20" s="1412">
        <f ca="1">IF(ISERROR(VLOOKUP(VLOOKUP($A20, 'E4 TB Allocation Details'!$A$18:$L$205, MATCH("Misc ID", 'E4 TB Allocation Details'!$A$18:$L$18, 0),FALSE), 'E2 Allocators'!$B$15:$W$361, MATCH('O5 Details by Class &amp; Accounts'!BD$18, 'E2 Allocators'!$B$15:$W$15, 0),FALSE)*$E20), 0, VLOOKUP(VLOOKUP($A20, 'E4 TB Allocation Details'!$A$18:$L$205, MATCH("Misc ID", 'E4 TB Allocation Details'!$A$18:$L$18, 0),FALSE), 'E2 Allocators'!$B$15:$W$361, MATCH('O5 Details by Class &amp; Accounts'!BD$18, 'E2 Allocators'!$B$15:$W$15, 0),FALSE)*$E20)</f>
        <v>0</v>
      </c>
      <c r="BE20" s="1412">
        <f ca="1">IF(ISERROR(VLOOKUP(VLOOKUP($A20, 'E4 TB Allocation Details'!$A$18:$L$205, MATCH("Misc ID", 'E4 TB Allocation Details'!$A$18:$L$18, 0),FALSE), 'E2 Allocators'!$B$15:$W$361, MATCH('O5 Details by Class &amp; Accounts'!BE$18, 'E2 Allocators'!$B$15:$W$15, 0),FALSE)*$E20), 0, VLOOKUP(VLOOKUP($A20, 'E4 TB Allocation Details'!$A$18:$L$205, MATCH("Misc ID", 'E4 TB Allocation Details'!$A$18:$L$18, 0),FALSE), 'E2 Allocators'!$B$15:$W$361, MATCH('O5 Details by Class &amp; Accounts'!BE$18, 'E2 Allocators'!$B$15:$W$15, 0),FALSE)*$E20)</f>
        <v>0</v>
      </c>
      <c r="BF20" s="1412">
        <f ca="1">IF(ISERROR(VLOOKUP(VLOOKUP($A20, 'E4 TB Allocation Details'!$A$18:$L$205, MATCH("Misc ID", 'E4 TB Allocation Details'!$A$18:$L$18, 0),FALSE), 'E2 Allocators'!$B$15:$W$361, MATCH('O5 Details by Class &amp; Accounts'!BF$18, 'E2 Allocators'!$B$15:$W$15, 0),FALSE)*$E20), 0, VLOOKUP(VLOOKUP($A20, 'E4 TB Allocation Details'!$A$18:$L$205, MATCH("Misc ID", 'E4 TB Allocation Details'!$A$18:$L$18, 0),FALSE), 'E2 Allocators'!$B$15:$W$361, MATCH('O5 Details by Class &amp; Accounts'!BF$18, 'E2 Allocators'!$B$15:$W$15, 0),FALSE)*$E20)</f>
        <v>0</v>
      </c>
      <c r="BG20" s="1412">
        <f ca="1">IF(ISERROR(VLOOKUP(VLOOKUP($A20, 'E4 TB Allocation Details'!$A$18:$L$205, MATCH("Misc ID", 'E4 TB Allocation Details'!$A$18:$L$18, 0),FALSE), 'E2 Allocators'!$B$15:$W$361, MATCH('O5 Details by Class &amp; Accounts'!BG$18, 'E2 Allocators'!$B$15:$W$15, 0),FALSE)*$E20), 0, VLOOKUP(VLOOKUP($A20, 'E4 TB Allocation Details'!$A$18:$L$205, MATCH("Misc ID", 'E4 TB Allocation Details'!$A$18:$L$18, 0),FALSE), 'E2 Allocators'!$B$15:$W$361, MATCH('O5 Details by Class &amp; Accounts'!BG$18, 'E2 Allocators'!$B$15:$W$15, 0),FALSE)*$E20)</f>
        <v>0</v>
      </c>
      <c r="BH20" s="1412">
        <f ca="1">IF(ISERROR(VLOOKUP(VLOOKUP($A20, 'E4 TB Allocation Details'!$A$18:$L$205, MATCH("Misc ID", 'E4 TB Allocation Details'!$A$18:$L$18, 0),FALSE), 'E2 Allocators'!$B$15:$W$361, MATCH('O5 Details by Class &amp; Accounts'!BH$18, 'E2 Allocators'!$B$15:$W$15, 0),FALSE)*$E20), 0, VLOOKUP(VLOOKUP($A20, 'E4 TB Allocation Details'!$A$18:$L$205, MATCH("Misc ID", 'E4 TB Allocation Details'!$A$18:$L$18, 0),FALSE), 'E2 Allocators'!$B$15:$W$361, MATCH('O5 Details by Class &amp; Accounts'!BH$18, 'E2 Allocators'!$B$15:$W$15, 0),FALSE)*$E20)</f>
        <v>0</v>
      </c>
      <c r="BI20" s="1412">
        <f ca="1">IF(ISERROR(VLOOKUP(VLOOKUP($A20, 'E4 TB Allocation Details'!$A$18:$L$205, MATCH("Misc ID", 'E4 TB Allocation Details'!$A$18:$L$18, 0),FALSE), 'E2 Allocators'!$B$15:$W$361, MATCH('O5 Details by Class &amp; Accounts'!BI$18, 'E2 Allocators'!$B$15:$W$15, 0),FALSE)*$E20), 0, VLOOKUP(VLOOKUP($A20, 'E4 TB Allocation Details'!$A$18:$L$205, MATCH("Misc ID", 'E4 TB Allocation Details'!$A$18:$L$18, 0),FALSE), 'E2 Allocators'!$B$15:$W$361, MATCH('O5 Details by Class &amp; Accounts'!BI$18, 'E2 Allocators'!$B$15:$W$15, 0),FALSE)*$E20)</f>
        <v>0</v>
      </c>
      <c r="BJ20" s="1412">
        <f ca="1">IF(ISERROR(VLOOKUP(VLOOKUP($A20, 'E4 TB Allocation Details'!$A$18:$L$205, MATCH("Misc ID", 'E4 TB Allocation Details'!$A$18:$L$18, 0),FALSE), 'E2 Allocators'!$B$15:$W$361, MATCH('O5 Details by Class &amp; Accounts'!BJ$18, 'E2 Allocators'!$B$15:$W$15, 0),FALSE)*$E20), 0, VLOOKUP(VLOOKUP($A20, 'E4 TB Allocation Details'!$A$18:$L$205, MATCH("Misc ID", 'E4 TB Allocation Details'!$A$18:$L$18, 0),FALSE), 'E2 Allocators'!$B$15:$W$361, MATCH('O5 Details by Class &amp; Accounts'!BJ$18, 'E2 Allocators'!$B$15:$W$15, 0),FALSE)*$E20)</f>
        <v>0</v>
      </c>
      <c r="BK20" s="1412">
        <f ca="1">IF(ISERROR(VLOOKUP(VLOOKUP($A20, 'E4 TB Allocation Details'!$A$18:$L$205, MATCH("Misc ID", 'E4 TB Allocation Details'!$A$18:$L$18, 0),FALSE), 'E2 Allocators'!$B$15:$W$361, MATCH('O5 Details by Class &amp; Accounts'!BK$18, 'E2 Allocators'!$B$15:$W$15, 0),FALSE)*$E20), 0, VLOOKUP(VLOOKUP($A20, 'E4 TB Allocation Details'!$A$18:$L$205, MATCH("Misc ID", 'E4 TB Allocation Details'!$A$18:$L$18, 0),FALSE), 'E2 Allocators'!$B$15:$W$361, MATCH('O5 Details by Class &amp; Accounts'!BK$18, 'E2 Allocators'!$B$15:$W$15, 0),FALSE)*$E20)</f>
        <v>0</v>
      </c>
      <c r="BL20" s="1412">
        <f ca="1">IF(ISERROR(VLOOKUP(VLOOKUP($A20, 'E4 TB Allocation Details'!$A$18:$L$205, MATCH("Misc ID", 'E4 TB Allocation Details'!$A$18:$L$18, 0),FALSE), 'E2 Allocators'!$B$15:$W$361, MATCH('O5 Details by Class &amp; Accounts'!BL$18, 'E2 Allocators'!$B$15:$W$15, 0),FALSE)*$E20), 0, VLOOKUP(VLOOKUP($A20, 'E4 TB Allocation Details'!$A$18:$L$205, MATCH("Misc ID", 'E4 TB Allocation Details'!$A$18:$L$18, 0),FALSE), 'E2 Allocators'!$B$15:$W$361, MATCH('O5 Details by Class &amp; Accounts'!BL$18, 'E2 Allocators'!$B$15:$W$15, 0),FALSE)*$E20)</f>
        <v>0</v>
      </c>
      <c r="BM20" s="1412">
        <f ca="1">IF(ISERROR(VLOOKUP(VLOOKUP($A20, 'E4 TB Allocation Details'!$A$18:$L$205, MATCH("Misc ID", 'E4 TB Allocation Details'!$A$18:$L$18, 0),FALSE), 'E2 Allocators'!$B$15:$W$361, MATCH('O5 Details by Class &amp; Accounts'!BM$18, 'E2 Allocators'!$B$15:$W$15, 0),FALSE)*$E20), 0, VLOOKUP(VLOOKUP($A20, 'E4 TB Allocation Details'!$A$18:$L$205, MATCH("Misc ID", 'E4 TB Allocation Details'!$A$18:$L$18, 0),FALSE), 'E2 Allocators'!$B$15:$W$361, MATCH('O5 Details by Class &amp; Accounts'!BM$18, 'E2 Allocators'!$B$15:$W$15, 0),FALSE)*$E20)</f>
        <v>0</v>
      </c>
      <c r="BN20" s="1412">
        <f ca="1">IF(ISERROR(VLOOKUP(VLOOKUP($A20, 'E4 TB Allocation Details'!$A$18:$L$205, MATCH("Misc ID", 'E4 TB Allocation Details'!$A$18:$L$18, 0),FALSE), 'E2 Allocators'!$B$15:$W$361, MATCH('O5 Details by Class &amp; Accounts'!BN$18, 'E2 Allocators'!$B$15:$W$15, 0),FALSE)*$E20), 0, VLOOKUP(VLOOKUP($A20, 'E4 TB Allocation Details'!$A$18:$L$205, MATCH("Misc ID", 'E4 TB Allocation Details'!$A$18:$L$18, 0),FALSE), 'E2 Allocators'!$B$15:$W$361, MATCH('O5 Details by Class &amp; Accounts'!BN$18, 'E2 Allocators'!$B$15:$W$15, 0),FALSE)*$E20)</f>
        <v>0</v>
      </c>
      <c r="BO20" s="1412">
        <f ca="1">IF(ISERROR(VLOOKUP(VLOOKUP($A20, 'E4 TB Allocation Details'!$A$18:$L$205, MATCH("Misc ID", 'E4 TB Allocation Details'!$A$18:$L$18, 0),FALSE), 'E2 Allocators'!$B$15:$W$361, MATCH('O5 Details by Class &amp; Accounts'!BO$18, 'E2 Allocators'!$B$15:$W$15, 0),FALSE)*$E20), 0, VLOOKUP(VLOOKUP($A20, 'E4 TB Allocation Details'!$A$18:$L$205, MATCH("Misc ID", 'E4 TB Allocation Details'!$A$18:$L$18, 0),FALSE), 'E2 Allocators'!$B$15:$W$361, MATCH('O5 Details by Class &amp; Accounts'!BO$18, 'E2 Allocators'!$B$15:$W$15, 0),FALSE)*$E20)</f>
        <v>0</v>
      </c>
      <c r="BP20" s="1412">
        <f ca="1">IF(ISERROR(VLOOKUP(VLOOKUP($A20, 'E4 TB Allocation Details'!$A$18:$L$205, MATCH("Misc ID", 'E4 TB Allocation Details'!$A$18:$L$18, 0),FALSE), 'E2 Allocators'!$B$15:$W$361, MATCH('O5 Details by Class &amp; Accounts'!BP$18, 'E2 Allocators'!$B$15:$W$15, 0),FALSE)*$E20), 0, VLOOKUP(VLOOKUP($A20, 'E4 TB Allocation Details'!$A$18:$L$205, MATCH("Misc ID", 'E4 TB Allocation Details'!$A$18:$L$18, 0),FALSE), 'E2 Allocators'!$B$15:$W$361, MATCH('O5 Details by Class &amp; Accounts'!BP$18, 'E2 Allocators'!$B$15:$W$15, 0),FALSE)*$E20)</f>
        <v>0</v>
      </c>
      <c r="BQ20" s="1412">
        <f ca="1">IF(ISERROR(VLOOKUP(VLOOKUP($A20, 'E4 TB Allocation Details'!$A$18:$L$205, MATCH("Misc ID", 'E4 TB Allocation Details'!$A$18:$L$18, 0),FALSE), 'E2 Allocators'!$B$15:$W$361, MATCH('O5 Details by Class &amp; Accounts'!BQ$18, 'E2 Allocators'!$B$15:$W$15, 0),FALSE)*$E20), 0, VLOOKUP(VLOOKUP($A20, 'E4 TB Allocation Details'!$A$18:$L$205, MATCH("Misc ID", 'E4 TB Allocation Details'!$A$18:$L$18, 0),FALSE), 'E2 Allocators'!$B$15:$W$361, MATCH('O5 Details by Class &amp; Accounts'!BQ$18, 'E2 Allocators'!$B$15:$W$15, 0),FALSE)*$E20)</f>
        <v>0</v>
      </c>
      <c r="BR20" s="1412">
        <f ca="1">IF(ISERROR(VLOOKUP(VLOOKUP($A20, 'E4 TB Allocation Details'!$A$18:$L$205, MATCH("Misc ID", 'E4 TB Allocation Details'!$A$18:$L$18, 0),FALSE), 'E2 Allocators'!$B$15:$W$361, MATCH('O5 Details by Class &amp; Accounts'!BR$18, 'E2 Allocators'!$B$15:$W$15, 0),FALSE)*$E20), 0, VLOOKUP(VLOOKUP($A20, 'E4 TB Allocation Details'!$A$18:$L$205, MATCH("Misc ID", 'E4 TB Allocation Details'!$A$18:$L$18, 0),FALSE), 'E2 Allocators'!$B$15:$W$361, MATCH('O5 Details by Class &amp; Accounts'!BR$18, 'E2 Allocators'!$B$15:$W$15, 0),FALSE)*$E20)</f>
        <v>0</v>
      </c>
      <c r="BS20" s="1412">
        <f t="shared" ref="BS20:BS57" si="3">SUM(AY20:BR20)</f>
        <v>0</v>
      </c>
      <c r="BT20" s="1412">
        <f ca="1">IF(ISERROR(VLOOKUP(VLOOKUP($A20, 'E4 TB Allocation Details'!$A$18:$L$205, MATCH("A &amp; G ID", 'E4 TB Allocation Details'!$A$18:$L$18, 0),FALSE), 'E2 Allocators'!$B$15:$W$361, MATCH('O5 Details by Class &amp; Accounts'!BT$18, 'E2 Allocators'!$B$15:$W$15, 0),FALSE)*$E20), 0, VLOOKUP(VLOOKUP($A20, 'E4 TB Allocation Details'!$A$18:$L$205, MATCH("A &amp; G ID", 'E4 TB Allocation Details'!$A$18:$L$18, 0),FALSE), 'E2 Allocators'!$B$15:$W$361, MATCH('O5 Details by Class &amp; Accounts'!BT$18, 'E2 Allocators'!$B$15:$W$15, 0),FALSE)*$E20)</f>
        <v>0</v>
      </c>
      <c r="BU20" s="1412">
        <f ca="1">IF(ISERROR(VLOOKUP(VLOOKUP($A20, 'E4 TB Allocation Details'!$A$18:$L$205, MATCH("A &amp; G ID", 'E4 TB Allocation Details'!$A$18:$L$18, 0),FALSE), 'E2 Allocators'!$B$15:$W$361, MATCH('O5 Details by Class &amp; Accounts'!BU$18, 'E2 Allocators'!$B$15:$W$15, 0),FALSE)*$E20), 0, VLOOKUP(VLOOKUP($A20, 'E4 TB Allocation Details'!$A$18:$L$205, MATCH("A &amp; G ID", 'E4 TB Allocation Details'!$A$18:$L$18, 0),FALSE), 'E2 Allocators'!$B$15:$W$361, MATCH('O5 Details by Class &amp; Accounts'!BU$18, 'E2 Allocators'!$B$15:$W$15, 0),FALSE)*$E20)</f>
        <v>0</v>
      </c>
      <c r="BV20" s="1412">
        <f ca="1">IF(ISERROR(VLOOKUP(VLOOKUP($A20, 'E4 TB Allocation Details'!$A$18:$L$205, MATCH("A &amp; G ID", 'E4 TB Allocation Details'!$A$18:$L$18, 0),FALSE), 'E2 Allocators'!$B$15:$W$361, MATCH('O5 Details by Class &amp; Accounts'!BV$18, 'E2 Allocators'!$B$15:$W$15, 0),FALSE)*$E20), 0, VLOOKUP(VLOOKUP($A20, 'E4 TB Allocation Details'!$A$18:$L$205, MATCH("A &amp; G ID", 'E4 TB Allocation Details'!$A$18:$L$18, 0),FALSE), 'E2 Allocators'!$B$15:$W$361, MATCH('O5 Details by Class &amp; Accounts'!BV$18, 'E2 Allocators'!$B$15:$W$15, 0),FALSE)*$E20)</f>
        <v>0</v>
      </c>
      <c r="BW20" s="1412">
        <f ca="1">IF(ISERROR(VLOOKUP(VLOOKUP($A20, 'E4 TB Allocation Details'!$A$18:$L$205, MATCH("A &amp; G ID", 'E4 TB Allocation Details'!$A$18:$L$18, 0),FALSE), 'E2 Allocators'!$B$15:$W$361, MATCH('O5 Details by Class &amp; Accounts'!BW$18, 'E2 Allocators'!$B$15:$W$15, 0),FALSE)*$E20), 0, VLOOKUP(VLOOKUP($A20, 'E4 TB Allocation Details'!$A$18:$L$205, MATCH("A &amp; G ID", 'E4 TB Allocation Details'!$A$18:$L$18, 0),FALSE), 'E2 Allocators'!$B$15:$W$361, MATCH('O5 Details by Class &amp; Accounts'!BW$18, 'E2 Allocators'!$B$15:$W$15, 0),FALSE)*$E20)</f>
        <v>0</v>
      </c>
      <c r="BX20" s="1412">
        <f ca="1">IF(ISERROR(VLOOKUP(VLOOKUP($A20, 'E4 TB Allocation Details'!$A$18:$L$205, MATCH("A &amp; G ID", 'E4 TB Allocation Details'!$A$18:$L$18, 0),FALSE), 'E2 Allocators'!$B$15:$W$361, MATCH('O5 Details by Class &amp; Accounts'!BX$18, 'E2 Allocators'!$B$15:$W$15, 0),FALSE)*$E20), 0, VLOOKUP(VLOOKUP($A20, 'E4 TB Allocation Details'!$A$18:$L$205, MATCH("A &amp; G ID", 'E4 TB Allocation Details'!$A$18:$L$18, 0),FALSE), 'E2 Allocators'!$B$15:$W$361, MATCH('O5 Details by Class &amp; Accounts'!BX$18, 'E2 Allocators'!$B$15:$W$15, 0),FALSE)*$E20)</f>
        <v>0</v>
      </c>
      <c r="BY20" s="1412">
        <f ca="1">IF(ISERROR(VLOOKUP(VLOOKUP($A20, 'E4 TB Allocation Details'!$A$18:$L$205, MATCH("A &amp; G ID", 'E4 TB Allocation Details'!$A$18:$L$18, 0),FALSE), 'E2 Allocators'!$B$15:$W$361, MATCH('O5 Details by Class &amp; Accounts'!BY$18, 'E2 Allocators'!$B$15:$W$15, 0),FALSE)*$E20), 0, VLOOKUP(VLOOKUP($A20, 'E4 TB Allocation Details'!$A$18:$L$205, MATCH("A &amp; G ID", 'E4 TB Allocation Details'!$A$18:$L$18, 0),FALSE), 'E2 Allocators'!$B$15:$W$361, MATCH('O5 Details by Class &amp; Accounts'!BY$18, 'E2 Allocators'!$B$15:$W$15, 0),FALSE)*$E20)</f>
        <v>0</v>
      </c>
      <c r="BZ20" s="1412">
        <f ca="1">IF(ISERROR(VLOOKUP(VLOOKUP($A20, 'E4 TB Allocation Details'!$A$18:$L$205, MATCH("A &amp; G ID", 'E4 TB Allocation Details'!$A$18:$L$18, 0),FALSE), 'E2 Allocators'!$B$15:$W$361, MATCH('O5 Details by Class &amp; Accounts'!BZ$18, 'E2 Allocators'!$B$15:$W$15, 0),FALSE)*$E20), 0, VLOOKUP(VLOOKUP($A20, 'E4 TB Allocation Details'!$A$18:$L$205, MATCH("A &amp; G ID", 'E4 TB Allocation Details'!$A$18:$L$18, 0),FALSE), 'E2 Allocators'!$B$15:$W$361, MATCH('O5 Details by Class &amp; Accounts'!BZ$18, 'E2 Allocators'!$B$15:$W$15, 0),FALSE)*$E20)</f>
        <v>0</v>
      </c>
      <c r="CA20" s="1412">
        <f ca="1">IF(ISERROR(VLOOKUP(VLOOKUP($A20, 'E4 TB Allocation Details'!$A$18:$L$205, MATCH("A &amp; G ID", 'E4 TB Allocation Details'!$A$18:$L$18, 0),FALSE), 'E2 Allocators'!$B$15:$W$361, MATCH('O5 Details by Class &amp; Accounts'!CA$18, 'E2 Allocators'!$B$15:$W$15, 0),FALSE)*$E20), 0, VLOOKUP(VLOOKUP($A20, 'E4 TB Allocation Details'!$A$18:$L$205, MATCH("A &amp; G ID", 'E4 TB Allocation Details'!$A$18:$L$18, 0),FALSE), 'E2 Allocators'!$B$15:$W$361, MATCH('O5 Details by Class &amp; Accounts'!CA$18, 'E2 Allocators'!$B$15:$W$15, 0),FALSE)*$E20)</f>
        <v>0</v>
      </c>
      <c r="CB20" s="1412">
        <f ca="1">IF(ISERROR(VLOOKUP(VLOOKUP($A20, 'E4 TB Allocation Details'!$A$18:$L$205, MATCH("A &amp; G ID", 'E4 TB Allocation Details'!$A$18:$L$18, 0),FALSE), 'E2 Allocators'!$B$15:$W$361, MATCH('O5 Details by Class &amp; Accounts'!CB$18, 'E2 Allocators'!$B$15:$W$15, 0),FALSE)*$E20), 0, VLOOKUP(VLOOKUP($A20, 'E4 TB Allocation Details'!$A$18:$L$205, MATCH("A &amp; G ID", 'E4 TB Allocation Details'!$A$18:$L$18, 0),FALSE), 'E2 Allocators'!$B$15:$W$361, MATCH('O5 Details by Class &amp; Accounts'!CB$18, 'E2 Allocators'!$B$15:$W$15, 0),FALSE)*$E20)</f>
        <v>0</v>
      </c>
      <c r="CC20" s="1412">
        <f ca="1">IF(ISERROR(VLOOKUP(VLOOKUP($A20, 'E4 TB Allocation Details'!$A$18:$L$205, MATCH("A &amp; G ID", 'E4 TB Allocation Details'!$A$18:$L$18, 0),FALSE), 'E2 Allocators'!$B$15:$W$361, MATCH('O5 Details by Class &amp; Accounts'!CC$18, 'E2 Allocators'!$B$15:$W$15, 0),FALSE)*$E20), 0, VLOOKUP(VLOOKUP($A20, 'E4 TB Allocation Details'!$A$18:$L$205, MATCH("A &amp; G ID", 'E4 TB Allocation Details'!$A$18:$L$18, 0),FALSE), 'E2 Allocators'!$B$15:$W$361, MATCH('O5 Details by Class &amp; Accounts'!CC$18, 'E2 Allocators'!$B$15:$W$15, 0),FALSE)*$E20)</f>
        <v>0</v>
      </c>
      <c r="CD20" s="1412">
        <f ca="1">IF(ISERROR(VLOOKUP(VLOOKUP($A20, 'E4 TB Allocation Details'!$A$18:$L$205, MATCH("A &amp; G ID", 'E4 TB Allocation Details'!$A$18:$L$18, 0),FALSE), 'E2 Allocators'!$B$15:$W$361, MATCH('O5 Details by Class &amp; Accounts'!CD$18, 'E2 Allocators'!$B$15:$W$15, 0),FALSE)*$E20), 0, VLOOKUP(VLOOKUP($A20, 'E4 TB Allocation Details'!$A$18:$L$205, MATCH("A &amp; G ID", 'E4 TB Allocation Details'!$A$18:$L$18, 0),FALSE), 'E2 Allocators'!$B$15:$W$361, MATCH('O5 Details by Class &amp; Accounts'!CD$18, 'E2 Allocators'!$B$15:$W$15, 0),FALSE)*$E20)</f>
        <v>0</v>
      </c>
      <c r="CE20" s="1412">
        <f ca="1">IF(ISERROR(VLOOKUP(VLOOKUP($A20, 'E4 TB Allocation Details'!$A$18:$L$205, MATCH("A &amp; G ID", 'E4 TB Allocation Details'!$A$18:$L$18, 0),FALSE), 'E2 Allocators'!$B$15:$W$361, MATCH('O5 Details by Class &amp; Accounts'!CE$18, 'E2 Allocators'!$B$15:$W$15, 0),FALSE)*$E20), 0, VLOOKUP(VLOOKUP($A20, 'E4 TB Allocation Details'!$A$18:$L$205, MATCH("A &amp; G ID", 'E4 TB Allocation Details'!$A$18:$L$18, 0),FALSE), 'E2 Allocators'!$B$15:$W$361, MATCH('O5 Details by Class &amp; Accounts'!CE$18, 'E2 Allocators'!$B$15:$W$15, 0),FALSE)*$E20)</f>
        <v>0</v>
      </c>
      <c r="CF20" s="1412">
        <f ca="1">IF(ISERROR(VLOOKUP(VLOOKUP($A20, 'E4 TB Allocation Details'!$A$18:$L$205, MATCH("A &amp; G ID", 'E4 TB Allocation Details'!$A$18:$L$18, 0),FALSE), 'E2 Allocators'!$B$15:$W$361, MATCH('O5 Details by Class &amp; Accounts'!CF$18, 'E2 Allocators'!$B$15:$W$15, 0),FALSE)*$E20), 0, VLOOKUP(VLOOKUP($A20, 'E4 TB Allocation Details'!$A$18:$L$205, MATCH("A &amp; G ID", 'E4 TB Allocation Details'!$A$18:$L$18, 0),FALSE), 'E2 Allocators'!$B$15:$W$361, MATCH('O5 Details by Class &amp; Accounts'!CF$18, 'E2 Allocators'!$B$15:$W$15, 0),FALSE)*$E20)</f>
        <v>0</v>
      </c>
      <c r="CG20" s="1412">
        <f ca="1">IF(ISERROR(VLOOKUP(VLOOKUP($A20, 'E4 TB Allocation Details'!$A$18:$L$205, MATCH("A &amp; G ID", 'E4 TB Allocation Details'!$A$18:$L$18, 0),FALSE), 'E2 Allocators'!$B$15:$W$361, MATCH('O5 Details by Class &amp; Accounts'!CG$18, 'E2 Allocators'!$B$15:$W$15, 0),FALSE)*$E20), 0, VLOOKUP(VLOOKUP($A20, 'E4 TB Allocation Details'!$A$18:$L$205, MATCH("A &amp; G ID", 'E4 TB Allocation Details'!$A$18:$L$18, 0),FALSE), 'E2 Allocators'!$B$15:$W$361, MATCH('O5 Details by Class &amp; Accounts'!CG$18, 'E2 Allocators'!$B$15:$W$15, 0),FALSE)*$E20)</f>
        <v>0</v>
      </c>
      <c r="CH20" s="1412">
        <f ca="1">IF(ISERROR(VLOOKUP(VLOOKUP($A20, 'E4 TB Allocation Details'!$A$18:$L$205, MATCH("A &amp; G ID", 'E4 TB Allocation Details'!$A$18:$L$18, 0),FALSE), 'E2 Allocators'!$B$15:$W$361, MATCH('O5 Details by Class &amp; Accounts'!CH$18, 'E2 Allocators'!$B$15:$W$15, 0),FALSE)*$E20), 0, VLOOKUP(VLOOKUP($A20, 'E4 TB Allocation Details'!$A$18:$L$205, MATCH("A &amp; G ID", 'E4 TB Allocation Details'!$A$18:$L$18, 0),FALSE), 'E2 Allocators'!$B$15:$W$361, MATCH('O5 Details by Class &amp; Accounts'!CH$18, 'E2 Allocators'!$B$15:$W$15, 0),FALSE)*$E20)</f>
        <v>0</v>
      </c>
      <c r="CI20" s="1412">
        <f ca="1">IF(ISERROR(VLOOKUP(VLOOKUP($A20, 'E4 TB Allocation Details'!$A$18:$L$205, MATCH("A &amp; G ID", 'E4 TB Allocation Details'!$A$18:$L$18, 0),FALSE), 'E2 Allocators'!$B$15:$W$361, MATCH('O5 Details by Class &amp; Accounts'!CI$18, 'E2 Allocators'!$B$15:$W$15, 0),FALSE)*$E20), 0, VLOOKUP(VLOOKUP($A20, 'E4 TB Allocation Details'!$A$18:$L$205, MATCH("A &amp; G ID", 'E4 TB Allocation Details'!$A$18:$L$18, 0),FALSE), 'E2 Allocators'!$B$15:$W$361, MATCH('O5 Details by Class &amp; Accounts'!CI$18, 'E2 Allocators'!$B$15:$W$15, 0),FALSE)*$E20)</f>
        <v>0</v>
      </c>
      <c r="CJ20" s="1412">
        <f ca="1">IF(ISERROR(VLOOKUP(VLOOKUP($A20, 'E4 TB Allocation Details'!$A$18:$L$205, MATCH("A &amp; G ID", 'E4 TB Allocation Details'!$A$18:$L$18, 0),FALSE), 'E2 Allocators'!$B$15:$W$361, MATCH('O5 Details by Class &amp; Accounts'!CJ$18, 'E2 Allocators'!$B$15:$W$15, 0),FALSE)*$E20), 0, VLOOKUP(VLOOKUP($A20, 'E4 TB Allocation Details'!$A$18:$L$205, MATCH("A &amp; G ID", 'E4 TB Allocation Details'!$A$18:$L$18, 0),FALSE), 'E2 Allocators'!$B$15:$W$361, MATCH('O5 Details by Class &amp; Accounts'!CJ$18, 'E2 Allocators'!$B$15:$W$15, 0),FALSE)*$E20)</f>
        <v>0</v>
      </c>
      <c r="CK20" s="1412">
        <f ca="1">IF(ISERROR(VLOOKUP(VLOOKUP($A20, 'E4 TB Allocation Details'!$A$18:$L$205, MATCH("A &amp; G ID", 'E4 TB Allocation Details'!$A$18:$L$18, 0),FALSE), 'E2 Allocators'!$B$15:$W$361, MATCH('O5 Details by Class &amp; Accounts'!CK$18, 'E2 Allocators'!$B$15:$W$15, 0),FALSE)*$E20), 0, VLOOKUP(VLOOKUP($A20, 'E4 TB Allocation Details'!$A$18:$L$205, MATCH("A &amp; G ID", 'E4 TB Allocation Details'!$A$18:$L$18, 0),FALSE), 'E2 Allocators'!$B$15:$W$361, MATCH('O5 Details by Class &amp; Accounts'!CK$18, 'E2 Allocators'!$B$15:$W$15, 0),FALSE)*$E20)</f>
        <v>0</v>
      </c>
      <c r="CL20" s="1412">
        <f ca="1">IF(ISERROR(VLOOKUP(VLOOKUP($A20, 'E4 TB Allocation Details'!$A$18:$L$205, MATCH("A &amp; G ID", 'E4 TB Allocation Details'!$A$18:$L$18, 0),FALSE), 'E2 Allocators'!$B$15:$W$361, MATCH('O5 Details by Class &amp; Accounts'!CL$18, 'E2 Allocators'!$B$15:$W$15, 0),FALSE)*$E20), 0, VLOOKUP(VLOOKUP($A20, 'E4 TB Allocation Details'!$A$18:$L$205, MATCH("A &amp; G ID", 'E4 TB Allocation Details'!$A$18:$L$18, 0),FALSE), 'E2 Allocators'!$B$15:$W$361, MATCH('O5 Details by Class &amp; Accounts'!CL$18, 'E2 Allocators'!$B$15:$W$15, 0),FALSE)*$E20)</f>
        <v>0</v>
      </c>
      <c r="CM20" s="1412">
        <f ca="1">IF(ISERROR(VLOOKUP(VLOOKUP($A20, 'E4 TB Allocation Details'!$A$18:$L$205, MATCH("A &amp; G ID", 'E4 TB Allocation Details'!$A$18:$L$18, 0),FALSE), 'E2 Allocators'!$B$15:$W$361, MATCH('O5 Details by Class &amp; Accounts'!CM$18, 'E2 Allocators'!$B$15:$W$15, 0),FALSE)*$E20), 0, VLOOKUP(VLOOKUP($A20, 'E4 TB Allocation Details'!$A$18:$L$205, MATCH("A &amp; G ID", 'E4 TB Allocation Details'!$A$18:$L$18, 0),FALSE), 'E2 Allocators'!$B$15:$W$361, MATCH('O5 Details by Class &amp; Accounts'!CM$18, 'E2 Allocators'!$B$15:$W$15, 0),FALSE)*$E20)</f>
        <v>0</v>
      </c>
      <c r="CN20" s="1412">
        <f>SUM(BT20:CM20)</f>
        <v>0</v>
      </c>
      <c r="CO20" s="1792">
        <f t="shared" ref="CO20:CO56" si="4">+E20-AC20-AX20-BS20-CN20</f>
        <v>0</v>
      </c>
      <c r="CQ20" s="2087" t="s">
        <v>343</v>
      </c>
    </row>
    <row r="21" spans="1:95" s="81" customFormat="1" ht="12.75">
      <c r="A21" s="1175">
        <v>1805</v>
      </c>
      <c r="B21" s="1176" t="s">
        <v>623</v>
      </c>
      <c r="C21" s="1789">
        <f ca="1">IF(ISERROR(VLOOKUP($A21,'I3 TB Data'!$A$23:$H$458,MATCH('O5 Details by Class &amp; Accounts'!$C$18, 'I3 TB Data'!$A$23:$H$23,0),0)), 0, VLOOKUP($A21,'I3 TB Data'!$A$23:$H$458,MATCH('O5 Details by Class &amp; Accounts'!$C$18,'I3 TB Data'!$A$23:$H$23,0),0))</f>
        <v>134000</v>
      </c>
      <c r="D21" s="1790">
        <f ca="1">'I4 BO ASSETS'!E18</f>
        <v>-134000</v>
      </c>
      <c r="E21" s="1789">
        <f ca="1">C21+D21</f>
        <v>0</v>
      </c>
      <c r="F21" s="1791">
        <f ca="1">IF(ISERROR(VLOOKUP($A21, 'E1 Categorization'!A33:E122, MATCH("Customer Component", 'E1 Categorization'!$A$33:$E$33,0), 0)), 0, IF(VLOOKUP($A21, 'E1 Categorization'!A33:E122, MATCH("Customer Component", 'E1 Categorization'!$A$33:$E$33,0), 0)=0, 'O5 Details by Class &amp; Accounts'!$E21, IF(AND(VLOOKUP($A21, 'E1 Categorization'!A33:E122, MATCH("Customer Component", 'E1 Categorization'!$A$33:$E$33,0), 0) &gt;0, VLOOKUP($A21, 'E1 Categorization'!A33:E122, MATCH("Customer Component", 'E1 Categorization'!$A$33:$E$33,0), 0)&lt;1), 'O5 Details by Class &amp; Accounts'!$E21*(1-VLOOKUP($A21, 'E1 Categorization'!A33:E122, MATCH("Customer Component", 'E1 Categorization'!$A$33:$E$33,0), 0)), 0)))</f>
        <v>0</v>
      </c>
      <c r="G21" s="1791">
        <f ca="1">IF(ISERROR(VLOOKUP($A21, 'E1 Categorization'!A33:E122, MATCH("Customer Component", 'E1 Categorization'!$A$33:$E$33,0), 0)),0, IF(VLOOKUP($A21, 'E1 Categorization'!A33:E122, MATCH("Customer Component", 'E1 Categorization'!$A$33:$E$33,0), 0)=0, 0, IF(AND(VLOOKUP($A21, 'E1 Categorization'!A33:E122, MATCH("Customer Component", 'E1 Categorization'!$A$33:$E$33,0), 0) &gt;0, VLOOKUP($A21, 'E1 Categorization'!A33:E122, MATCH("Customer Component", 'E1 Categorization'!$A$33:$E$33,0), 0)&lt;1), 'O5 Details by Class &amp; Accounts'!$E21*(VLOOKUP($A21, 'E1 Categorization'!A33:E122, MATCH("Customer Component", 'E1 Categorization'!$A$33:$E$33,0), 0)), 'O5 Details by Class &amp; Accounts'!$E21)))</f>
        <v>0</v>
      </c>
      <c r="H21" s="1412">
        <f t="shared" si="0"/>
        <v>0</v>
      </c>
      <c r="I21" s="1412">
        <f ca="1">IF(ISERROR(VLOOKUP(VLOOKUP($A21, 'E4 TB Allocation Details'!$A$18:$L$205, MATCH("Demand ID", 'E4 TB Allocation Details'!$A$18:$L$18, 0),FALSE), 'E2 Allocators'!$B$15:$W$361, MATCH('O5 Details by Class &amp; Accounts'!I$18, 'E2 Allocators'!$B$15:$W$15, 0),FALSE)*$F21), 0, VLOOKUP(VLOOKUP($A21, 'E4 TB Allocation Details'!$A$18:$L$205, MATCH("Demand ID", 'E4 TB Allocation Details'!$A$18:$L$18, 0),FALSE), 'E2 Allocators'!$B$15:$W$361, MATCH('O5 Details by Class &amp; Accounts'!I$18, 'E2 Allocators'!$B$15:$W$15, 0),FALSE)*$F21)</f>
        <v>0</v>
      </c>
      <c r="J21" s="1412">
        <f ca="1">IF(ISERROR(VLOOKUP(VLOOKUP($A21, 'E4 TB Allocation Details'!$A$18:$L$205, MATCH("Demand ID", 'E4 TB Allocation Details'!$A$18:$L$18, 0),FALSE), 'E2 Allocators'!$B$15:$W$361, MATCH('O5 Details by Class &amp; Accounts'!J$18, 'E2 Allocators'!$B$15:$W$15, 0),FALSE)*$F21), 0, VLOOKUP(VLOOKUP($A21, 'E4 TB Allocation Details'!$A$18:$L$205, MATCH("Demand ID", 'E4 TB Allocation Details'!$A$18:$L$18, 0),FALSE), 'E2 Allocators'!$B$15:$W$361, MATCH('O5 Details by Class &amp; Accounts'!J$18, 'E2 Allocators'!$B$15:$W$15, 0),FALSE)*$F21)</f>
        <v>0</v>
      </c>
      <c r="K21" s="1412">
        <f ca="1">IF(ISERROR(VLOOKUP(VLOOKUP($A21, 'E4 TB Allocation Details'!$A$18:$L$205, MATCH("Demand ID", 'E4 TB Allocation Details'!$A$18:$L$18, 0),FALSE), 'E2 Allocators'!$B$15:$W$361, MATCH('O5 Details by Class &amp; Accounts'!K$18, 'E2 Allocators'!$B$15:$W$15, 0),FALSE)*$F21), 0, VLOOKUP(VLOOKUP($A21, 'E4 TB Allocation Details'!$A$18:$L$205, MATCH("Demand ID", 'E4 TB Allocation Details'!$A$18:$L$18, 0),FALSE), 'E2 Allocators'!$B$15:$W$361, MATCH('O5 Details by Class &amp; Accounts'!K$18, 'E2 Allocators'!$B$15:$W$15, 0),FALSE)*$F21)</f>
        <v>0</v>
      </c>
      <c r="L21" s="1412">
        <f ca="1">IF(ISERROR(VLOOKUP(VLOOKUP($A21, 'E4 TB Allocation Details'!$A$18:$L$205, MATCH("Demand ID", 'E4 TB Allocation Details'!$A$18:$L$18, 0),FALSE), 'E2 Allocators'!$B$15:$W$361, MATCH('O5 Details by Class &amp; Accounts'!L$18, 'E2 Allocators'!$B$15:$W$15, 0),FALSE)*$F21), 0, VLOOKUP(VLOOKUP($A21, 'E4 TB Allocation Details'!$A$18:$L$205, MATCH("Demand ID", 'E4 TB Allocation Details'!$A$18:$L$18, 0),FALSE), 'E2 Allocators'!$B$15:$W$361, MATCH('O5 Details by Class &amp; Accounts'!L$18, 'E2 Allocators'!$B$15:$W$15, 0),FALSE)*$F21)</f>
        <v>0</v>
      </c>
      <c r="M21" s="1412">
        <f ca="1">IF(ISERROR(VLOOKUP(VLOOKUP($A21, 'E4 TB Allocation Details'!$A$18:$L$205, MATCH("Demand ID", 'E4 TB Allocation Details'!$A$18:$L$18, 0),FALSE), 'E2 Allocators'!$B$15:$W$361, MATCH('O5 Details by Class &amp; Accounts'!M$18, 'E2 Allocators'!$B$15:$W$15, 0),FALSE)*$F21), 0, VLOOKUP(VLOOKUP($A21, 'E4 TB Allocation Details'!$A$18:$L$205, MATCH("Demand ID", 'E4 TB Allocation Details'!$A$18:$L$18, 0),FALSE), 'E2 Allocators'!$B$15:$W$361, MATCH('O5 Details by Class &amp; Accounts'!M$18, 'E2 Allocators'!$B$15:$W$15, 0),FALSE)*$F21)</f>
        <v>0</v>
      </c>
      <c r="N21" s="1412">
        <f ca="1">IF(ISERROR(VLOOKUP(VLOOKUP($A21, 'E4 TB Allocation Details'!$A$18:$L$205, MATCH("Demand ID", 'E4 TB Allocation Details'!$A$18:$L$18, 0),FALSE), 'E2 Allocators'!$B$15:$W$361, MATCH('O5 Details by Class &amp; Accounts'!N$18, 'E2 Allocators'!$B$15:$W$15, 0),FALSE)*$F21), 0, VLOOKUP(VLOOKUP($A21, 'E4 TB Allocation Details'!$A$18:$L$205, MATCH("Demand ID", 'E4 TB Allocation Details'!$A$18:$L$18, 0),FALSE), 'E2 Allocators'!$B$15:$W$361, MATCH('O5 Details by Class &amp; Accounts'!N$18, 'E2 Allocators'!$B$15:$W$15, 0),FALSE)*$F21)</f>
        <v>0</v>
      </c>
      <c r="O21" s="1412">
        <f ca="1">IF(ISERROR(VLOOKUP(VLOOKUP($A21, 'E4 TB Allocation Details'!$A$18:$L$205, MATCH("Demand ID", 'E4 TB Allocation Details'!$A$18:$L$18, 0),FALSE), 'E2 Allocators'!$B$15:$W$361, MATCH('O5 Details by Class &amp; Accounts'!O$18, 'E2 Allocators'!$B$15:$W$15, 0),FALSE)*$F21), 0, VLOOKUP(VLOOKUP($A21, 'E4 TB Allocation Details'!$A$18:$L$205, MATCH("Demand ID", 'E4 TB Allocation Details'!$A$18:$L$18, 0),FALSE), 'E2 Allocators'!$B$15:$W$361, MATCH('O5 Details by Class &amp; Accounts'!O$18, 'E2 Allocators'!$B$15:$W$15, 0),FALSE)*$F21)</f>
        <v>0</v>
      </c>
      <c r="P21" s="1412">
        <f ca="1">IF(ISERROR(VLOOKUP(VLOOKUP($A21, 'E4 TB Allocation Details'!$A$18:$L$205, MATCH("Demand ID", 'E4 TB Allocation Details'!$A$18:$L$18, 0),FALSE), 'E2 Allocators'!$B$15:$W$361, MATCH('O5 Details by Class &amp; Accounts'!P$18, 'E2 Allocators'!$B$15:$W$15, 0),FALSE)*$F21), 0, VLOOKUP(VLOOKUP($A21, 'E4 TB Allocation Details'!$A$18:$L$205, MATCH("Demand ID", 'E4 TB Allocation Details'!$A$18:$L$18, 0),FALSE), 'E2 Allocators'!$B$15:$W$361, MATCH('O5 Details by Class &amp; Accounts'!P$18, 'E2 Allocators'!$B$15:$W$15, 0),FALSE)*$F21)</f>
        <v>0</v>
      </c>
      <c r="Q21" s="1412">
        <f ca="1">IF(ISERROR(VLOOKUP(VLOOKUP($A21, 'E4 TB Allocation Details'!$A$18:$L$205, MATCH("Demand ID", 'E4 TB Allocation Details'!$A$18:$L$18, 0),FALSE), 'E2 Allocators'!$B$15:$W$361, MATCH('O5 Details by Class &amp; Accounts'!Q$18, 'E2 Allocators'!$B$15:$W$15, 0),FALSE)*$F21), 0, VLOOKUP(VLOOKUP($A21, 'E4 TB Allocation Details'!$A$18:$L$205, MATCH("Demand ID", 'E4 TB Allocation Details'!$A$18:$L$18, 0),FALSE), 'E2 Allocators'!$B$15:$W$361, MATCH('O5 Details by Class &amp; Accounts'!Q$18, 'E2 Allocators'!$B$15:$W$15, 0),FALSE)*$F21)</f>
        <v>0</v>
      </c>
      <c r="R21" s="1412">
        <f ca="1">IF(ISERROR(VLOOKUP(VLOOKUP($A21, 'E4 TB Allocation Details'!$A$18:$L$205, MATCH("Demand ID", 'E4 TB Allocation Details'!$A$18:$L$18, 0),FALSE), 'E2 Allocators'!$B$15:$W$361, MATCH('O5 Details by Class &amp; Accounts'!R$18, 'E2 Allocators'!$B$15:$W$15, 0),FALSE)*$F21), 0, VLOOKUP(VLOOKUP($A21, 'E4 TB Allocation Details'!$A$18:$L$205, MATCH("Demand ID", 'E4 TB Allocation Details'!$A$18:$L$18, 0),FALSE), 'E2 Allocators'!$B$15:$W$361, MATCH('O5 Details by Class &amp; Accounts'!R$18, 'E2 Allocators'!$B$15:$W$15, 0),FALSE)*$F21)</f>
        <v>0</v>
      </c>
      <c r="S21" s="1412">
        <f ca="1">IF(ISERROR(VLOOKUP(VLOOKUP($A21, 'E4 TB Allocation Details'!$A$18:$L$205, MATCH("Demand ID", 'E4 TB Allocation Details'!$A$18:$L$18, 0),FALSE), 'E2 Allocators'!$B$15:$W$361, MATCH('O5 Details by Class &amp; Accounts'!S$18, 'E2 Allocators'!$B$15:$W$15, 0),FALSE)*$F21), 0, VLOOKUP(VLOOKUP($A21, 'E4 TB Allocation Details'!$A$18:$L$205, MATCH("Demand ID", 'E4 TB Allocation Details'!$A$18:$L$18, 0),FALSE), 'E2 Allocators'!$B$15:$W$361, MATCH('O5 Details by Class &amp; Accounts'!S$18, 'E2 Allocators'!$B$15:$W$15, 0),FALSE)*$F21)</f>
        <v>0</v>
      </c>
      <c r="T21" s="1412">
        <f ca="1">IF(ISERROR(VLOOKUP(VLOOKUP($A21, 'E4 TB Allocation Details'!$A$18:$L$205, MATCH("Demand ID", 'E4 TB Allocation Details'!$A$18:$L$18, 0),FALSE), 'E2 Allocators'!$B$15:$W$361, MATCH('O5 Details by Class &amp; Accounts'!T$18, 'E2 Allocators'!$B$15:$W$15, 0),FALSE)*$F21), 0, VLOOKUP(VLOOKUP($A21, 'E4 TB Allocation Details'!$A$18:$L$205, MATCH("Demand ID", 'E4 TB Allocation Details'!$A$18:$L$18, 0),FALSE), 'E2 Allocators'!$B$15:$W$361, MATCH('O5 Details by Class &amp; Accounts'!T$18, 'E2 Allocators'!$B$15:$W$15, 0),FALSE)*$F21)</f>
        <v>0</v>
      </c>
      <c r="U21" s="1412">
        <f ca="1">IF(ISERROR(VLOOKUP(VLOOKUP($A21, 'E4 TB Allocation Details'!$A$18:$L$205, MATCH("Demand ID", 'E4 TB Allocation Details'!$A$18:$L$18, 0),FALSE), 'E2 Allocators'!$B$15:$W$361, MATCH('O5 Details by Class &amp; Accounts'!U$18, 'E2 Allocators'!$B$15:$W$15, 0),FALSE)*$F21), 0, VLOOKUP(VLOOKUP($A21, 'E4 TB Allocation Details'!$A$18:$L$205, MATCH("Demand ID", 'E4 TB Allocation Details'!$A$18:$L$18, 0),FALSE), 'E2 Allocators'!$B$15:$W$361, MATCH('O5 Details by Class &amp; Accounts'!U$18, 'E2 Allocators'!$B$15:$W$15, 0),FALSE)*$F21)</f>
        <v>0</v>
      </c>
      <c r="V21" s="1412">
        <f ca="1">IF(ISERROR(VLOOKUP(VLOOKUP($A21, 'E4 TB Allocation Details'!$A$18:$L$205, MATCH("Demand ID", 'E4 TB Allocation Details'!$A$18:$L$18, 0),FALSE), 'E2 Allocators'!$B$15:$W$361, MATCH('O5 Details by Class &amp; Accounts'!V$18, 'E2 Allocators'!$B$15:$W$15, 0),FALSE)*$F21), 0, VLOOKUP(VLOOKUP($A21, 'E4 TB Allocation Details'!$A$18:$L$205, MATCH("Demand ID", 'E4 TB Allocation Details'!$A$18:$L$18, 0),FALSE), 'E2 Allocators'!$B$15:$W$361, MATCH('O5 Details by Class &amp; Accounts'!V$18, 'E2 Allocators'!$B$15:$W$15, 0),FALSE)*$F21)</f>
        <v>0</v>
      </c>
      <c r="W21" s="1412">
        <f ca="1">IF(ISERROR(VLOOKUP(VLOOKUP($A21, 'E4 TB Allocation Details'!$A$18:$L$205, MATCH("Demand ID", 'E4 TB Allocation Details'!$A$18:$L$18, 0),FALSE), 'E2 Allocators'!$B$15:$W$361, MATCH('O5 Details by Class &amp; Accounts'!W$18, 'E2 Allocators'!$B$15:$W$15, 0),FALSE)*$F21), 0, VLOOKUP(VLOOKUP($A21, 'E4 TB Allocation Details'!$A$18:$L$205, MATCH("Demand ID", 'E4 TB Allocation Details'!$A$18:$L$18, 0),FALSE), 'E2 Allocators'!$B$15:$W$361, MATCH('O5 Details by Class &amp; Accounts'!W$18, 'E2 Allocators'!$B$15:$W$15, 0),FALSE)*$F21)</f>
        <v>0</v>
      </c>
      <c r="X21" s="1412">
        <f ca="1">IF(ISERROR(VLOOKUP(VLOOKUP($A21, 'E4 TB Allocation Details'!$A$18:$L$205, MATCH("Demand ID", 'E4 TB Allocation Details'!$A$18:$L$18, 0),FALSE), 'E2 Allocators'!$B$15:$W$361, MATCH('O5 Details by Class &amp; Accounts'!X$18, 'E2 Allocators'!$B$15:$W$15, 0),FALSE)*$F21), 0, VLOOKUP(VLOOKUP($A21, 'E4 TB Allocation Details'!$A$18:$L$205, MATCH("Demand ID", 'E4 TB Allocation Details'!$A$18:$L$18, 0),FALSE), 'E2 Allocators'!$B$15:$W$361, MATCH('O5 Details by Class &amp; Accounts'!X$18, 'E2 Allocators'!$B$15:$W$15, 0),FALSE)*$F21)</f>
        <v>0</v>
      </c>
      <c r="Y21" s="1412">
        <f ca="1">IF(ISERROR(VLOOKUP(VLOOKUP($A21, 'E4 TB Allocation Details'!$A$18:$L$205, MATCH("Demand ID", 'E4 TB Allocation Details'!$A$18:$L$18, 0),FALSE), 'E2 Allocators'!$B$15:$W$361, MATCH('O5 Details by Class &amp; Accounts'!Y$18, 'E2 Allocators'!$B$15:$W$15, 0),FALSE)*$F21), 0, VLOOKUP(VLOOKUP($A21, 'E4 TB Allocation Details'!$A$18:$L$205, MATCH("Demand ID", 'E4 TB Allocation Details'!$A$18:$L$18, 0),FALSE), 'E2 Allocators'!$B$15:$W$361, MATCH('O5 Details by Class &amp; Accounts'!Y$18, 'E2 Allocators'!$B$15:$W$15, 0),FALSE)*$F21)</f>
        <v>0</v>
      </c>
      <c r="Z21" s="1412">
        <f ca="1">IF(ISERROR(VLOOKUP(VLOOKUP($A21, 'E4 TB Allocation Details'!$A$18:$L$205, MATCH("Demand ID", 'E4 TB Allocation Details'!$A$18:$L$18, 0),FALSE), 'E2 Allocators'!$B$15:$W$361, MATCH('O5 Details by Class &amp; Accounts'!Z$18, 'E2 Allocators'!$B$15:$W$15, 0),FALSE)*$F21), 0, VLOOKUP(VLOOKUP($A21, 'E4 TB Allocation Details'!$A$18:$L$205, MATCH("Demand ID", 'E4 TB Allocation Details'!$A$18:$L$18, 0),FALSE), 'E2 Allocators'!$B$15:$W$361, MATCH('O5 Details by Class &amp; Accounts'!Z$18, 'E2 Allocators'!$B$15:$W$15, 0),FALSE)*$F21)</f>
        <v>0</v>
      </c>
      <c r="AA21" s="1412">
        <f ca="1">IF(ISERROR(VLOOKUP(VLOOKUP($A21, 'E4 TB Allocation Details'!$A$18:$L$205, MATCH("Demand ID", 'E4 TB Allocation Details'!$A$18:$L$18, 0),FALSE), 'E2 Allocators'!$B$15:$W$361, MATCH('O5 Details by Class &amp; Accounts'!AA$18, 'E2 Allocators'!$B$15:$W$15, 0),FALSE)*$F21), 0, VLOOKUP(VLOOKUP($A21, 'E4 TB Allocation Details'!$A$18:$L$205, MATCH("Demand ID", 'E4 TB Allocation Details'!$A$18:$L$18, 0),FALSE), 'E2 Allocators'!$B$15:$W$361, MATCH('O5 Details by Class &amp; Accounts'!AA$18, 'E2 Allocators'!$B$15:$W$15, 0),FALSE)*$F21)</f>
        <v>0</v>
      </c>
      <c r="AB21" s="1412">
        <f ca="1">IF(ISERROR(VLOOKUP(VLOOKUP($A21, 'E4 TB Allocation Details'!$A$18:$L$205, MATCH("Demand ID", 'E4 TB Allocation Details'!$A$18:$L$18, 0),FALSE), 'E2 Allocators'!$B$15:$W$361, MATCH('O5 Details by Class &amp; Accounts'!AB$18, 'E2 Allocators'!$B$15:$W$15, 0),FALSE)*$F21), 0, VLOOKUP(VLOOKUP($A21, 'E4 TB Allocation Details'!$A$18:$L$205, MATCH("Demand ID", 'E4 TB Allocation Details'!$A$18:$L$18, 0),FALSE), 'E2 Allocators'!$B$15:$W$361, MATCH('O5 Details by Class &amp; Accounts'!AB$18, 'E2 Allocators'!$B$15:$W$15, 0),FALSE)*$F21)</f>
        <v>0</v>
      </c>
      <c r="AC21" s="1412">
        <f t="shared" si="1"/>
        <v>0</v>
      </c>
      <c r="AD21" s="1412">
        <f ca="1">IF(ISERROR(VLOOKUP(VLOOKUP($A21, 'E4 TB Allocation Details'!$A$18:$L$205, MATCH("Customer ID", 'E4 TB Allocation Details'!$A$18:$L$18, 0),FALSE), 'E2 Allocators'!$B$15:$W$361, MATCH('O5 Details by Class &amp; Accounts'!AD$18, 'E2 Allocators'!$B$15:$W$15, 0),FALSE)*$G21), 0, VLOOKUP(VLOOKUP($A21, 'E4 TB Allocation Details'!$A$18:$L$205, MATCH("Customer ID", 'E4 TB Allocation Details'!$A$18:$L$18, 0),FALSE), 'E2 Allocators'!$B$15:$W$361, MATCH('O5 Details by Class &amp; Accounts'!AD$18, 'E2 Allocators'!$B$15:$W$15, 0),FALSE)*$G21)</f>
        <v>0</v>
      </c>
      <c r="AE21" s="1412">
        <f ca="1">IF(ISERROR(VLOOKUP(VLOOKUP($A21, 'E4 TB Allocation Details'!$A$18:$L$205, MATCH("Customer ID", 'E4 TB Allocation Details'!$A$18:$L$18, 0),FALSE), 'E2 Allocators'!$B$15:$W$361, MATCH('O5 Details by Class &amp; Accounts'!AE$18, 'E2 Allocators'!$B$15:$W$15, 0),FALSE)*$G21), 0, VLOOKUP(VLOOKUP($A21, 'E4 TB Allocation Details'!$A$18:$L$205, MATCH("Customer ID", 'E4 TB Allocation Details'!$A$18:$L$18, 0),FALSE), 'E2 Allocators'!$B$15:$W$361, MATCH('O5 Details by Class &amp; Accounts'!AE$18, 'E2 Allocators'!$B$15:$W$15, 0),FALSE)*$G21)</f>
        <v>0</v>
      </c>
      <c r="AF21" s="1412">
        <f ca="1">IF(ISERROR(VLOOKUP(VLOOKUP($A21, 'E4 TB Allocation Details'!$A$18:$L$205, MATCH("Customer ID", 'E4 TB Allocation Details'!$A$18:$L$18, 0),FALSE), 'E2 Allocators'!$B$15:$W$361, MATCH('O5 Details by Class &amp; Accounts'!AF$18, 'E2 Allocators'!$B$15:$W$15, 0),FALSE)*$G21), 0, VLOOKUP(VLOOKUP($A21, 'E4 TB Allocation Details'!$A$18:$L$205, MATCH("Customer ID", 'E4 TB Allocation Details'!$A$18:$L$18, 0),FALSE), 'E2 Allocators'!$B$15:$W$361, MATCH('O5 Details by Class &amp; Accounts'!AF$18, 'E2 Allocators'!$B$15:$W$15, 0),FALSE)*$G21)</f>
        <v>0</v>
      </c>
      <c r="AG21" s="1412">
        <f ca="1">IF(ISERROR(VLOOKUP(VLOOKUP($A21, 'E4 TB Allocation Details'!$A$18:$L$205, MATCH("Customer ID", 'E4 TB Allocation Details'!$A$18:$L$18, 0),FALSE), 'E2 Allocators'!$B$15:$W$361, MATCH('O5 Details by Class &amp; Accounts'!AG$18, 'E2 Allocators'!$B$15:$W$15, 0),FALSE)*$G21), 0, VLOOKUP(VLOOKUP($A21, 'E4 TB Allocation Details'!$A$18:$L$205, MATCH("Customer ID", 'E4 TB Allocation Details'!$A$18:$L$18, 0),FALSE), 'E2 Allocators'!$B$15:$W$361, MATCH('O5 Details by Class &amp; Accounts'!AG$18, 'E2 Allocators'!$B$15:$W$15, 0),FALSE)*$G21)</f>
        <v>0</v>
      </c>
      <c r="AH21" s="1412">
        <f ca="1">IF(ISERROR(VLOOKUP(VLOOKUP($A21, 'E4 TB Allocation Details'!$A$18:$L$205, MATCH("Customer ID", 'E4 TB Allocation Details'!$A$18:$L$18, 0),FALSE), 'E2 Allocators'!$B$15:$W$361, MATCH('O5 Details by Class &amp; Accounts'!AH$18, 'E2 Allocators'!$B$15:$W$15, 0),FALSE)*$G21), 0, VLOOKUP(VLOOKUP($A21, 'E4 TB Allocation Details'!$A$18:$L$205, MATCH("Customer ID", 'E4 TB Allocation Details'!$A$18:$L$18, 0),FALSE), 'E2 Allocators'!$B$15:$W$361, MATCH('O5 Details by Class &amp; Accounts'!AH$18, 'E2 Allocators'!$B$15:$W$15, 0),FALSE)*$G21)</f>
        <v>0</v>
      </c>
      <c r="AI21" s="1412">
        <f ca="1">IF(ISERROR(VLOOKUP(VLOOKUP($A21, 'E4 TB Allocation Details'!$A$18:$L$205, MATCH("Customer ID", 'E4 TB Allocation Details'!$A$18:$L$18, 0),FALSE), 'E2 Allocators'!$B$15:$W$361, MATCH('O5 Details by Class &amp; Accounts'!AI$18, 'E2 Allocators'!$B$15:$W$15, 0),FALSE)*$G21), 0, VLOOKUP(VLOOKUP($A21, 'E4 TB Allocation Details'!$A$18:$L$205, MATCH("Customer ID", 'E4 TB Allocation Details'!$A$18:$L$18, 0),FALSE), 'E2 Allocators'!$B$15:$W$361, MATCH('O5 Details by Class &amp; Accounts'!AI$18, 'E2 Allocators'!$B$15:$W$15, 0),FALSE)*$G21)</f>
        <v>0</v>
      </c>
      <c r="AJ21" s="1412">
        <f ca="1">IF(ISERROR(VLOOKUP(VLOOKUP($A21, 'E4 TB Allocation Details'!$A$18:$L$205, MATCH("Customer ID", 'E4 TB Allocation Details'!$A$18:$L$18, 0),FALSE), 'E2 Allocators'!$B$15:$W$361, MATCH('O5 Details by Class &amp; Accounts'!AJ$18, 'E2 Allocators'!$B$15:$W$15, 0),FALSE)*$G21), 0, VLOOKUP(VLOOKUP($A21, 'E4 TB Allocation Details'!$A$18:$L$205, MATCH("Customer ID", 'E4 TB Allocation Details'!$A$18:$L$18, 0),FALSE), 'E2 Allocators'!$B$15:$W$361, MATCH('O5 Details by Class &amp; Accounts'!AJ$18, 'E2 Allocators'!$B$15:$W$15, 0),FALSE)*$G21)</f>
        <v>0</v>
      </c>
      <c r="AK21" s="1412">
        <f ca="1">IF(ISERROR(VLOOKUP(VLOOKUP($A21, 'E4 TB Allocation Details'!$A$18:$L$205, MATCH("Customer ID", 'E4 TB Allocation Details'!$A$18:$L$18, 0),FALSE), 'E2 Allocators'!$B$15:$W$361, MATCH('O5 Details by Class &amp; Accounts'!AK$18, 'E2 Allocators'!$B$15:$W$15, 0),FALSE)*$G21), 0, VLOOKUP(VLOOKUP($A21, 'E4 TB Allocation Details'!$A$18:$L$205, MATCH("Customer ID", 'E4 TB Allocation Details'!$A$18:$L$18, 0),FALSE), 'E2 Allocators'!$B$15:$W$361, MATCH('O5 Details by Class &amp; Accounts'!AK$18, 'E2 Allocators'!$B$15:$W$15, 0),FALSE)*$G21)</f>
        <v>0</v>
      </c>
      <c r="AL21" s="1412">
        <f ca="1">IF(ISERROR(VLOOKUP(VLOOKUP($A21, 'E4 TB Allocation Details'!$A$18:$L$205, MATCH("Customer ID", 'E4 TB Allocation Details'!$A$18:$L$18, 0),FALSE), 'E2 Allocators'!$B$15:$W$361, MATCH('O5 Details by Class &amp; Accounts'!AL$18, 'E2 Allocators'!$B$15:$W$15, 0),FALSE)*$G21), 0, VLOOKUP(VLOOKUP($A21, 'E4 TB Allocation Details'!$A$18:$L$205, MATCH("Customer ID", 'E4 TB Allocation Details'!$A$18:$L$18, 0),FALSE), 'E2 Allocators'!$B$15:$W$361, MATCH('O5 Details by Class &amp; Accounts'!AL$18, 'E2 Allocators'!$B$15:$W$15, 0),FALSE)*$G21)</f>
        <v>0</v>
      </c>
      <c r="AM21" s="1412">
        <f ca="1">IF(ISERROR(VLOOKUP(VLOOKUP($A21, 'E4 TB Allocation Details'!$A$18:$L$205, MATCH("Customer ID", 'E4 TB Allocation Details'!$A$18:$L$18, 0),FALSE), 'E2 Allocators'!$B$15:$W$361, MATCH('O5 Details by Class &amp; Accounts'!AM$18, 'E2 Allocators'!$B$15:$W$15, 0),FALSE)*$G21), 0, VLOOKUP(VLOOKUP($A21, 'E4 TB Allocation Details'!$A$18:$L$205, MATCH("Customer ID", 'E4 TB Allocation Details'!$A$18:$L$18, 0),FALSE), 'E2 Allocators'!$B$15:$W$361, MATCH('O5 Details by Class &amp; Accounts'!AM$18, 'E2 Allocators'!$B$15:$W$15, 0),FALSE)*$G21)</f>
        <v>0</v>
      </c>
      <c r="AN21" s="1412">
        <f ca="1">IF(ISERROR(VLOOKUP(VLOOKUP($A21, 'E4 TB Allocation Details'!$A$18:$L$205, MATCH("Customer ID", 'E4 TB Allocation Details'!$A$18:$L$18, 0),FALSE), 'E2 Allocators'!$B$15:$W$361, MATCH('O5 Details by Class &amp; Accounts'!AN$18, 'E2 Allocators'!$B$15:$W$15, 0),FALSE)*$G21), 0, VLOOKUP(VLOOKUP($A21, 'E4 TB Allocation Details'!$A$18:$L$205, MATCH("Customer ID", 'E4 TB Allocation Details'!$A$18:$L$18, 0),FALSE), 'E2 Allocators'!$B$15:$W$361, MATCH('O5 Details by Class &amp; Accounts'!AN$18, 'E2 Allocators'!$B$15:$W$15, 0),FALSE)*$G21)</f>
        <v>0</v>
      </c>
      <c r="AO21" s="1412">
        <f ca="1">IF(ISERROR(VLOOKUP(VLOOKUP($A21, 'E4 TB Allocation Details'!$A$18:$L$205, MATCH("Customer ID", 'E4 TB Allocation Details'!$A$18:$L$18, 0),FALSE), 'E2 Allocators'!$B$15:$W$361, MATCH('O5 Details by Class &amp; Accounts'!AO$18, 'E2 Allocators'!$B$15:$W$15, 0),FALSE)*$G21), 0, VLOOKUP(VLOOKUP($A21, 'E4 TB Allocation Details'!$A$18:$L$205, MATCH("Customer ID", 'E4 TB Allocation Details'!$A$18:$L$18, 0),FALSE), 'E2 Allocators'!$B$15:$W$361, MATCH('O5 Details by Class &amp; Accounts'!AO$18, 'E2 Allocators'!$B$15:$W$15, 0),FALSE)*$G21)</f>
        <v>0</v>
      </c>
      <c r="AP21" s="1412">
        <f ca="1">IF(ISERROR(VLOOKUP(VLOOKUP($A21, 'E4 TB Allocation Details'!$A$18:$L$205, MATCH("Customer ID", 'E4 TB Allocation Details'!$A$18:$L$18, 0),FALSE), 'E2 Allocators'!$B$15:$W$361, MATCH('O5 Details by Class &amp; Accounts'!AP$18, 'E2 Allocators'!$B$15:$W$15, 0),FALSE)*$G21), 0, VLOOKUP(VLOOKUP($A21, 'E4 TB Allocation Details'!$A$18:$L$205, MATCH("Customer ID", 'E4 TB Allocation Details'!$A$18:$L$18, 0),FALSE), 'E2 Allocators'!$B$15:$W$361, MATCH('O5 Details by Class &amp; Accounts'!AP$18, 'E2 Allocators'!$B$15:$W$15, 0),FALSE)*$G21)</f>
        <v>0</v>
      </c>
      <c r="AQ21" s="1412">
        <f ca="1">IF(ISERROR(VLOOKUP(VLOOKUP($A21, 'E4 TB Allocation Details'!$A$18:$L$205, MATCH("Customer ID", 'E4 TB Allocation Details'!$A$18:$L$18, 0),FALSE), 'E2 Allocators'!$B$15:$W$361, MATCH('O5 Details by Class &amp; Accounts'!AQ$18, 'E2 Allocators'!$B$15:$W$15, 0),FALSE)*$G21), 0, VLOOKUP(VLOOKUP($A21, 'E4 TB Allocation Details'!$A$18:$L$205, MATCH("Customer ID", 'E4 TB Allocation Details'!$A$18:$L$18, 0),FALSE), 'E2 Allocators'!$B$15:$W$361, MATCH('O5 Details by Class &amp; Accounts'!AQ$18, 'E2 Allocators'!$B$15:$W$15, 0),FALSE)*$G21)</f>
        <v>0</v>
      </c>
      <c r="AR21" s="1412">
        <f ca="1">IF(ISERROR(VLOOKUP(VLOOKUP($A21, 'E4 TB Allocation Details'!$A$18:$L$205, MATCH("Customer ID", 'E4 TB Allocation Details'!$A$18:$L$18, 0),FALSE), 'E2 Allocators'!$B$15:$W$361, MATCH('O5 Details by Class &amp; Accounts'!AR$18, 'E2 Allocators'!$B$15:$W$15, 0),FALSE)*$G21), 0, VLOOKUP(VLOOKUP($A21, 'E4 TB Allocation Details'!$A$18:$L$205, MATCH("Customer ID", 'E4 TB Allocation Details'!$A$18:$L$18, 0),FALSE), 'E2 Allocators'!$B$15:$W$361, MATCH('O5 Details by Class &amp; Accounts'!AR$18, 'E2 Allocators'!$B$15:$W$15, 0),FALSE)*$G21)</f>
        <v>0</v>
      </c>
      <c r="AS21" s="1412">
        <f ca="1">IF(ISERROR(VLOOKUP(VLOOKUP($A21, 'E4 TB Allocation Details'!$A$18:$L$205, MATCH("Customer ID", 'E4 TB Allocation Details'!$A$18:$L$18, 0),FALSE), 'E2 Allocators'!$B$15:$W$361, MATCH('O5 Details by Class &amp; Accounts'!AS$18, 'E2 Allocators'!$B$15:$W$15, 0),FALSE)*$G21), 0, VLOOKUP(VLOOKUP($A21, 'E4 TB Allocation Details'!$A$18:$L$205, MATCH("Customer ID", 'E4 TB Allocation Details'!$A$18:$L$18, 0),FALSE), 'E2 Allocators'!$B$15:$W$361, MATCH('O5 Details by Class &amp; Accounts'!AS$18, 'E2 Allocators'!$B$15:$W$15, 0),FALSE)*$G21)</f>
        <v>0</v>
      </c>
      <c r="AT21" s="1412">
        <f ca="1">IF(ISERROR(VLOOKUP(VLOOKUP($A21, 'E4 TB Allocation Details'!$A$18:$L$205, MATCH("Customer ID", 'E4 TB Allocation Details'!$A$18:$L$18, 0),FALSE), 'E2 Allocators'!$B$15:$W$361, MATCH('O5 Details by Class &amp; Accounts'!AT$18, 'E2 Allocators'!$B$15:$W$15, 0),FALSE)*$G21), 0, VLOOKUP(VLOOKUP($A21, 'E4 TB Allocation Details'!$A$18:$L$205, MATCH("Customer ID", 'E4 TB Allocation Details'!$A$18:$L$18, 0),FALSE), 'E2 Allocators'!$B$15:$W$361, MATCH('O5 Details by Class &amp; Accounts'!AT$18, 'E2 Allocators'!$B$15:$W$15, 0),FALSE)*$G21)</f>
        <v>0</v>
      </c>
      <c r="AU21" s="1412">
        <f ca="1">IF(ISERROR(VLOOKUP(VLOOKUP($A21, 'E4 TB Allocation Details'!$A$18:$L$205, MATCH("Customer ID", 'E4 TB Allocation Details'!$A$18:$L$18, 0),FALSE), 'E2 Allocators'!$B$15:$W$361, MATCH('O5 Details by Class &amp; Accounts'!AU$18, 'E2 Allocators'!$B$15:$W$15, 0),FALSE)*$G21), 0, VLOOKUP(VLOOKUP($A21, 'E4 TB Allocation Details'!$A$18:$L$205, MATCH("Customer ID", 'E4 TB Allocation Details'!$A$18:$L$18, 0),FALSE), 'E2 Allocators'!$B$15:$W$361, MATCH('O5 Details by Class &amp; Accounts'!AU$18, 'E2 Allocators'!$B$15:$W$15, 0),FALSE)*$G21)</f>
        <v>0</v>
      </c>
      <c r="AV21" s="1412">
        <f ca="1">IF(ISERROR(VLOOKUP(VLOOKUP($A21, 'E4 TB Allocation Details'!$A$18:$L$205, MATCH("Customer ID", 'E4 TB Allocation Details'!$A$18:$L$18, 0),FALSE), 'E2 Allocators'!$B$15:$W$361, MATCH('O5 Details by Class &amp; Accounts'!AV$18, 'E2 Allocators'!$B$15:$W$15, 0),FALSE)*$G21), 0, VLOOKUP(VLOOKUP($A21, 'E4 TB Allocation Details'!$A$18:$L$205, MATCH("Customer ID", 'E4 TB Allocation Details'!$A$18:$L$18, 0),FALSE), 'E2 Allocators'!$B$15:$W$361, MATCH('O5 Details by Class &amp; Accounts'!AV$18, 'E2 Allocators'!$B$15:$W$15, 0),FALSE)*$G21)</f>
        <v>0</v>
      </c>
      <c r="AW21" s="1412">
        <f ca="1">IF(ISERROR(VLOOKUP(VLOOKUP($A21, 'E4 TB Allocation Details'!$A$18:$L$205, MATCH("Customer ID", 'E4 TB Allocation Details'!$A$18:$L$18, 0),FALSE), 'E2 Allocators'!$B$15:$W$361, MATCH('O5 Details by Class &amp; Accounts'!AW$18, 'E2 Allocators'!$B$15:$W$15, 0),FALSE)*$G21), 0, VLOOKUP(VLOOKUP($A21, 'E4 TB Allocation Details'!$A$18:$L$205, MATCH("Customer ID", 'E4 TB Allocation Details'!$A$18:$L$18, 0),FALSE), 'E2 Allocators'!$B$15:$W$361, MATCH('O5 Details by Class &amp; Accounts'!AW$18, 'E2 Allocators'!$B$15:$W$15, 0),FALSE)*$G21)</f>
        <v>0</v>
      </c>
      <c r="AX21" s="1412">
        <f t="shared" si="2"/>
        <v>0</v>
      </c>
      <c r="AY21" s="1412">
        <f ca="1">IF(ISERROR(VLOOKUP(VLOOKUP($A21, 'E4 TB Allocation Details'!$A$18:$L$205, MATCH("Misc ID", 'E4 TB Allocation Details'!$A$18:$L$18, 0),FALSE), 'E2 Allocators'!$B$15:$W$361, MATCH('O5 Details by Class &amp; Accounts'!AY$18, 'E2 Allocators'!$B$15:$W$15, 0),FALSE)*$E21), 0, VLOOKUP(VLOOKUP($A21, 'E4 TB Allocation Details'!$A$18:$L$205, MATCH("Misc ID", 'E4 TB Allocation Details'!$A$18:$L$18, 0),FALSE), 'E2 Allocators'!$B$15:$W$361, MATCH('O5 Details by Class &amp; Accounts'!AY$18, 'E2 Allocators'!$B$15:$W$15, 0),FALSE)*$E21)</f>
        <v>0</v>
      </c>
      <c r="AZ21" s="1412">
        <f ca="1">IF(ISERROR(VLOOKUP(VLOOKUP($A21, 'E4 TB Allocation Details'!$A$18:$L$205, MATCH("Misc ID", 'E4 TB Allocation Details'!$A$18:$L$18, 0),FALSE), 'E2 Allocators'!$B$15:$W$361, MATCH('O5 Details by Class &amp; Accounts'!AZ$18, 'E2 Allocators'!$B$15:$W$15, 0),FALSE)*$E21), 0, VLOOKUP(VLOOKUP($A21, 'E4 TB Allocation Details'!$A$18:$L$205, MATCH("Misc ID", 'E4 TB Allocation Details'!$A$18:$L$18, 0),FALSE), 'E2 Allocators'!$B$15:$W$361, MATCH('O5 Details by Class &amp; Accounts'!AZ$18, 'E2 Allocators'!$B$15:$W$15, 0),FALSE)*$E21)</f>
        <v>0</v>
      </c>
      <c r="BA21" s="1412">
        <f ca="1">IF(ISERROR(VLOOKUP(VLOOKUP($A21, 'E4 TB Allocation Details'!$A$18:$L$205, MATCH("Misc ID", 'E4 TB Allocation Details'!$A$18:$L$18, 0),FALSE), 'E2 Allocators'!$B$15:$W$361, MATCH('O5 Details by Class &amp; Accounts'!BA$18, 'E2 Allocators'!$B$15:$W$15, 0),FALSE)*$E21), 0, VLOOKUP(VLOOKUP($A21, 'E4 TB Allocation Details'!$A$18:$L$205, MATCH("Misc ID", 'E4 TB Allocation Details'!$A$18:$L$18, 0),FALSE), 'E2 Allocators'!$B$15:$W$361, MATCH('O5 Details by Class &amp; Accounts'!BA$18, 'E2 Allocators'!$B$15:$W$15, 0),FALSE)*$E21)</f>
        <v>0</v>
      </c>
      <c r="BB21" s="1412">
        <f ca="1">IF(ISERROR(VLOOKUP(VLOOKUP($A21, 'E4 TB Allocation Details'!$A$18:$L$205, MATCH("Misc ID", 'E4 TB Allocation Details'!$A$18:$L$18, 0),FALSE), 'E2 Allocators'!$B$15:$W$361, MATCH('O5 Details by Class &amp; Accounts'!BB$18, 'E2 Allocators'!$B$15:$W$15, 0),FALSE)*$E21), 0, VLOOKUP(VLOOKUP($A21, 'E4 TB Allocation Details'!$A$18:$L$205, MATCH("Misc ID", 'E4 TB Allocation Details'!$A$18:$L$18, 0),FALSE), 'E2 Allocators'!$B$15:$W$361, MATCH('O5 Details by Class &amp; Accounts'!BB$18, 'E2 Allocators'!$B$15:$W$15, 0),FALSE)*$E21)</f>
        <v>0</v>
      </c>
      <c r="BC21" s="1412">
        <f ca="1">IF(ISERROR(VLOOKUP(VLOOKUP($A21, 'E4 TB Allocation Details'!$A$18:$L$205, MATCH("Misc ID", 'E4 TB Allocation Details'!$A$18:$L$18, 0),FALSE), 'E2 Allocators'!$B$15:$W$361, MATCH('O5 Details by Class &amp; Accounts'!BC$18, 'E2 Allocators'!$B$15:$W$15, 0),FALSE)*$E21), 0, VLOOKUP(VLOOKUP($A21, 'E4 TB Allocation Details'!$A$18:$L$205, MATCH("Misc ID", 'E4 TB Allocation Details'!$A$18:$L$18, 0),FALSE), 'E2 Allocators'!$B$15:$W$361, MATCH('O5 Details by Class &amp; Accounts'!BC$18, 'E2 Allocators'!$B$15:$W$15, 0),FALSE)*$E21)</f>
        <v>0</v>
      </c>
      <c r="BD21" s="1412">
        <f ca="1">IF(ISERROR(VLOOKUP(VLOOKUP($A21, 'E4 TB Allocation Details'!$A$18:$L$205, MATCH("Misc ID", 'E4 TB Allocation Details'!$A$18:$L$18, 0),FALSE), 'E2 Allocators'!$B$15:$W$361, MATCH('O5 Details by Class &amp; Accounts'!BD$18, 'E2 Allocators'!$B$15:$W$15, 0),FALSE)*$E21), 0, VLOOKUP(VLOOKUP($A21, 'E4 TB Allocation Details'!$A$18:$L$205, MATCH("Misc ID", 'E4 TB Allocation Details'!$A$18:$L$18, 0),FALSE), 'E2 Allocators'!$B$15:$W$361, MATCH('O5 Details by Class &amp; Accounts'!BD$18, 'E2 Allocators'!$B$15:$W$15, 0),FALSE)*$E21)</f>
        <v>0</v>
      </c>
      <c r="BE21" s="1412">
        <f ca="1">IF(ISERROR(VLOOKUP(VLOOKUP($A21, 'E4 TB Allocation Details'!$A$18:$L$205, MATCH("Misc ID", 'E4 TB Allocation Details'!$A$18:$L$18, 0),FALSE), 'E2 Allocators'!$B$15:$W$361, MATCH('O5 Details by Class &amp; Accounts'!BE$18, 'E2 Allocators'!$B$15:$W$15, 0),FALSE)*$E21), 0, VLOOKUP(VLOOKUP($A21, 'E4 TB Allocation Details'!$A$18:$L$205, MATCH("Misc ID", 'E4 TB Allocation Details'!$A$18:$L$18, 0),FALSE), 'E2 Allocators'!$B$15:$W$361, MATCH('O5 Details by Class &amp; Accounts'!BE$18, 'E2 Allocators'!$B$15:$W$15, 0),FALSE)*$E21)</f>
        <v>0</v>
      </c>
      <c r="BF21" s="1412">
        <f ca="1">IF(ISERROR(VLOOKUP(VLOOKUP($A21, 'E4 TB Allocation Details'!$A$18:$L$205, MATCH("Misc ID", 'E4 TB Allocation Details'!$A$18:$L$18, 0),FALSE), 'E2 Allocators'!$B$15:$W$361, MATCH('O5 Details by Class &amp; Accounts'!BF$18, 'E2 Allocators'!$B$15:$W$15, 0),FALSE)*$E21), 0, VLOOKUP(VLOOKUP($A21, 'E4 TB Allocation Details'!$A$18:$L$205, MATCH("Misc ID", 'E4 TB Allocation Details'!$A$18:$L$18, 0),FALSE), 'E2 Allocators'!$B$15:$W$361, MATCH('O5 Details by Class &amp; Accounts'!BF$18, 'E2 Allocators'!$B$15:$W$15, 0),FALSE)*$E21)</f>
        <v>0</v>
      </c>
      <c r="BG21" s="1412">
        <f ca="1">IF(ISERROR(VLOOKUP(VLOOKUP($A21, 'E4 TB Allocation Details'!$A$18:$L$205, MATCH("Misc ID", 'E4 TB Allocation Details'!$A$18:$L$18, 0),FALSE), 'E2 Allocators'!$B$15:$W$361, MATCH('O5 Details by Class &amp; Accounts'!BG$18, 'E2 Allocators'!$B$15:$W$15, 0),FALSE)*$E21), 0, VLOOKUP(VLOOKUP($A21, 'E4 TB Allocation Details'!$A$18:$L$205, MATCH("Misc ID", 'E4 TB Allocation Details'!$A$18:$L$18, 0),FALSE), 'E2 Allocators'!$B$15:$W$361, MATCH('O5 Details by Class &amp; Accounts'!BG$18, 'E2 Allocators'!$B$15:$W$15, 0),FALSE)*$E21)</f>
        <v>0</v>
      </c>
      <c r="BH21" s="1412">
        <f ca="1">IF(ISERROR(VLOOKUP(VLOOKUP($A21, 'E4 TB Allocation Details'!$A$18:$L$205, MATCH("Misc ID", 'E4 TB Allocation Details'!$A$18:$L$18, 0),FALSE), 'E2 Allocators'!$B$15:$W$361, MATCH('O5 Details by Class &amp; Accounts'!BH$18, 'E2 Allocators'!$B$15:$W$15, 0),FALSE)*$E21), 0, VLOOKUP(VLOOKUP($A21, 'E4 TB Allocation Details'!$A$18:$L$205, MATCH("Misc ID", 'E4 TB Allocation Details'!$A$18:$L$18, 0),FALSE), 'E2 Allocators'!$B$15:$W$361, MATCH('O5 Details by Class &amp; Accounts'!BH$18, 'E2 Allocators'!$B$15:$W$15, 0),FALSE)*$E21)</f>
        <v>0</v>
      </c>
      <c r="BI21" s="1412">
        <f ca="1">IF(ISERROR(VLOOKUP(VLOOKUP($A21, 'E4 TB Allocation Details'!$A$18:$L$205, MATCH("Misc ID", 'E4 TB Allocation Details'!$A$18:$L$18, 0),FALSE), 'E2 Allocators'!$B$15:$W$361, MATCH('O5 Details by Class &amp; Accounts'!BI$18, 'E2 Allocators'!$B$15:$W$15, 0),FALSE)*$E21), 0, VLOOKUP(VLOOKUP($A21, 'E4 TB Allocation Details'!$A$18:$L$205, MATCH("Misc ID", 'E4 TB Allocation Details'!$A$18:$L$18, 0),FALSE), 'E2 Allocators'!$B$15:$W$361, MATCH('O5 Details by Class &amp; Accounts'!BI$18, 'E2 Allocators'!$B$15:$W$15, 0),FALSE)*$E21)</f>
        <v>0</v>
      </c>
      <c r="BJ21" s="1412">
        <f ca="1">IF(ISERROR(VLOOKUP(VLOOKUP($A21, 'E4 TB Allocation Details'!$A$18:$L$205, MATCH("Misc ID", 'E4 TB Allocation Details'!$A$18:$L$18, 0),FALSE), 'E2 Allocators'!$B$15:$W$361, MATCH('O5 Details by Class &amp; Accounts'!BJ$18, 'E2 Allocators'!$B$15:$W$15, 0),FALSE)*$E21), 0, VLOOKUP(VLOOKUP($A21, 'E4 TB Allocation Details'!$A$18:$L$205, MATCH("Misc ID", 'E4 TB Allocation Details'!$A$18:$L$18, 0),FALSE), 'E2 Allocators'!$B$15:$W$361, MATCH('O5 Details by Class &amp; Accounts'!BJ$18, 'E2 Allocators'!$B$15:$W$15, 0),FALSE)*$E21)</f>
        <v>0</v>
      </c>
      <c r="BK21" s="1412">
        <f ca="1">IF(ISERROR(VLOOKUP(VLOOKUP($A21, 'E4 TB Allocation Details'!$A$18:$L$205, MATCH("Misc ID", 'E4 TB Allocation Details'!$A$18:$L$18, 0),FALSE), 'E2 Allocators'!$B$15:$W$361, MATCH('O5 Details by Class &amp; Accounts'!BK$18, 'E2 Allocators'!$B$15:$W$15, 0),FALSE)*$E21), 0, VLOOKUP(VLOOKUP($A21, 'E4 TB Allocation Details'!$A$18:$L$205, MATCH("Misc ID", 'E4 TB Allocation Details'!$A$18:$L$18, 0),FALSE), 'E2 Allocators'!$B$15:$W$361, MATCH('O5 Details by Class &amp; Accounts'!BK$18, 'E2 Allocators'!$B$15:$W$15, 0),FALSE)*$E21)</f>
        <v>0</v>
      </c>
      <c r="BL21" s="1412">
        <f ca="1">IF(ISERROR(VLOOKUP(VLOOKUP($A21, 'E4 TB Allocation Details'!$A$18:$L$205, MATCH("Misc ID", 'E4 TB Allocation Details'!$A$18:$L$18, 0),FALSE), 'E2 Allocators'!$B$15:$W$361, MATCH('O5 Details by Class &amp; Accounts'!BL$18, 'E2 Allocators'!$B$15:$W$15, 0),FALSE)*$E21), 0, VLOOKUP(VLOOKUP($A21, 'E4 TB Allocation Details'!$A$18:$L$205, MATCH("Misc ID", 'E4 TB Allocation Details'!$A$18:$L$18, 0),FALSE), 'E2 Allocators'!$B$15:$W$361, MATCH('O5 Details by Class &amp; Accounts'!BL$18, 'E2 Allocators'!$B$15:$W$15, 0),FALSE)*$E21)</f>
        <v>0</v>
      </c>
      <c r="BM21" s="1412">
        <f ca="1">IF(ISERROR(VLOOKUP(VLOOKUP($A21, 'E4 TB Allocation Details'!$A$18:$L$205, MATCH("Misc ID", 'E4 TB Allocation Details'!$A$18:$L$18, 0),FALSE), 'E2 Allocators'!$B$15:$W$361, MATCH('O5 Details by Class &amp; Accounts'!BM$18, 'E2 Allocators'!$B$15:$W$15, 0),FALSE)*$E21), 0, VLOOKUP(VLOOKUP($A21, 'E4 TB Allocation Details'!$A$18:$L$205, MATCH("Misc ID", 'E4 TB Allocation Details'!$A$18:$L$18, 0),FALSE), 'E2 Allocators'!$B$15:$W$361, MATCH('O5 Details by Class &amp; Accounts'!BM$18, 'E2 Allocators'!$B$15:$W$15, 0),FALSE)*$E21)</f>
        <v>0</v>
      </c>
      <c r="BN21" s="1412">
        <f ca="1">IF(ISERROR(VLOOKUP(VLOOKUP($A21, 'E4 TB Allocation Details'!$A$18:$L$205, MATCH("Misc ID", 'E4 TB Allocation Details'!$A$18:$L$18, 0),FALSE), 'E2 Allocators'!$B$15:$W$361, MATCH('O5 Details by Class &amp; Accounts'!BN$18, 'E2 Allocators'!$B$15:$W$15, 0),FALSE)*$E21), 0, VLOOKUP(VLOOKUP($A21, 'E4 TB Allocation Details'!$A$18:$L$205, MATCH("Misc ID", 'E4 TB Allocation Details'!$A$18:$L$18, 0),FALSE), 'E2 Allocators'!$B$15:$W$361, MATCH('O5 Details by Class &amp; Accounts'!BN$18, 'E2 Allocators'!$B$15:$W$15, 0),FALSE)*$E21)</f>
        <v>0</v>
      </c>
      <c r="BO21" s="1412">
        <f ca="1">IF(ISERROR(VLOOKUP(VLOOKUP($A21, 'E4 TB Allocation Details'!$A$18:$L$205, MATCH("Misc ID", 'E4 TB Allocation Details'!$A$18:$L$18, 0),FALSE), 'E2 Allocators'!$B$15:$W$361, MATCH('O5 Details by Class &amp; Accounts'!BO$18, 'E2 Allocators'!$B$15:$W$15, 0),FALSE)*$E21), 0, VLOOKUP(VLOOKUP($A21, 'E4 TB Allocation Details'!$A$18:$L$205, MATCH("Misc ID", 'E4 TB Allocation Details'!$A$18:$L$18, 0),FALSE), 'E2 Allocators'!$B$15:$W$361, MATCH('O5 Details by Class &amp; Accounts'!BO$18, 'E2 Allocators'!$B$15:$W$15, 0),FALSE)*$E21)</f>
        <v>0</v>
      </c>
      <c r="BP21" s="1412">
        <f ca="1">IF(ISERROR(VLOOKUP(VLOOKUP($A21, 'E4 TB Allocation Details'!$A$18:$L$205, MATCH("Misc ID", 'E4 TB Allocation Details'!$A$18:$L$18, 0),FALSE), 'E2 Allocators'!$B$15:$W$361, MATCH('O5 Details by Class &amp; Accounts'!BP$18, 'E2 Allocators'!$B$15:$W$15, 0),FALSE)*$E21), 0, VLOOKUP(VLOOKUP($A21, 'E4 TB Allocation Details'!$A$18:$L$205, MATCH("Misc ID", 'E4 TB Allocation Details'!$A$18:$L$18, 0),FALSE), 'E2 Allocators'!$B$15:$W$361, MATCH('O5 Details by Class &amp; Accounts'!BP$18, 'E2 Allocators'!$B$15:$W$15, 0),FALSE)*$E21)</f>
        <v>0</v>
      </c>
      <c r="BQ21" s="1412">
        <f ca="1">IF(ISERROR(VLOOKUP(VLOOKUP($A21, 'E4 TB Allocation Details'!$A$18:$L$205, MATCH("Misc ID", 'E4 TB Allocation Details'!$A$18:$L$18, 0),FALSE), 'E2 Allocators'!$B$15:$W$361, MATCH('O5 Details by Class &amp; Accounts'!BQ$18, 'E2 Allocators'!$B$15:$W$15, 0),FALSE)*$E21), 0, VLOOKUP(VLOOKUP($A21, 'E4 TB Allocation Details'!$A$18:$L$205, MATCH("Misc ID", 'E4 TB Allocation Details'!$A$18:$L$18, 0),FALSE), 'E2 Allocators'!$B$15:$W$361, MATCH('O5 Details by Class &amp; Accounts'!BQ$18, 'E2 Allocators'!$B$15:$W$15, 0),FALSE)*$E21)</f>
        <v>0</v>
      </c>
      <c r="BR21" s="1412">
        <f ca="1">IF(ISERROR(VLOOKUP(VLOOKUP($A21, 'E4 TB Allocation Details'!$A$18:$L$205, MATCH("Misc ID", 'E4 TB Allocation Details'!$A$18:$L$18, 0),FALSE), 'E2 Allocators'!$B$15:$W$361, MATCH('O5 Details by Class &amp; Accounts'!BR$18, 'E2 Allocators'!$B$15:$W$15, 0),FALSE)*$E21), 0, VLOOKUP(VLOOKUP($A21, 'E4 TB Allocation Details'!$A$18:$L$205, MATCH("Misc ID", 'E4 TB Allocation Details'!$A$18:$L$18, 0),FALSE), 'E2 Allocators'!$B$15:$W$361, MATCH('O5 Details by Class &amp; Accounts'!BR$18, 'E2 Allocators'!$B$15:$W$15, 0),FALSE)*$E21)</f>
        <v>0</v>
      </c>
      <c r="BS21" s="1412">
        <f t="shared" si="3"/>
        <v>0</v>
      </c>
      <c r="BT21" s="1412">
        <f ca="1">IF(ISERROR(VLOOKUP(VLOOKUP($A21, 'E4 TB Allocation Details'!$A$18:$L$205, MATCH("A &amp; G ID", 'E4 TB Allocation Details'!$A$18:$L$18, 0),FALSE), 'E2 Allocators'!$B$15:$W$361, MATCH('O5 Details by Class &amp; Accounts'!BT$18, 'E2 Allocators'!$B$15:$W$15, 0),FALSE)*$E21), 0, VLOOKUP(VLOOKUP($A21, 'E4 TB Allocation Details'!$A$18:$L$205, MATCH("A &amp; G ID", 'E4 TB Allocation Details'!$A$18:$L$18, 0),FALSE), 'E2 Allocators'!$B$15:$W$361, MATCH('O5 Details by Class &amp; Accounts'!BT$18, 'E2 Allocators'!$B$15:$W$15, 0),FALSE)*$E21)</f>
        <v>0</v>
      </c>
      <c r="BU21" s="1412">
        <f ca="1">IF(ISERROR(VLOOKUP(VLOOKUP($A21, 'E4 TB Allocation Details'!$A$18:$L$205, MATCH("A &amp; G ID", 'E4 TB Allocation Details'!$A$18:$L$18, 0),FALSE), 'E2 Allocators'!$B$15:$W$361, MATCH('O5 Details by Class &amp; Accounts'!BU$18, 'E2 Allocators'!$B$15:$W$15, 0),FALSE)*$E21), 0, VLOOKUP(VLOOKUP($A21, 'E4 TB Allocation Details'!$A$18:$L$205, MATCH("A &amp; G ID", 'E4 TB Allocation Details'!$A$18:$L$18, 0),FALSE), 'E2 Allocators'!$B$15:$W$361, MATCH('O5 Details by Class &amp; Accounts'!BU$18, 'E2 Allocators'!$B$15:$W$15, 0),FALSE)*$E21)</f>
        <v>0</v>
      </c>
      <c r="BV21" s="1412">
        <f ca="1">IF(ISERROR(VLOOKUP(VLOOKUP($A21, 'E4 TB Allocation Details'!$A$18:$L$205, MATCH("A &amp; G ID", 'E4 TB Allocation Details'!$A$18:$L$18, 0),FALSE), 'E2 Allocators'!$B$15:$W$361, MATCH('O5 Details by Class &amp; Accounts'!BV$18, 'E2 Allocators'!$B$15:$W$15, 0),FALSE)*$E21), 0, VLOOKUP(VLOOKUP($A21, 'E4 TB Allocation Details'!$A$18:$L$205, MATCH("A &amp; G ID", 'E4 TB Allocation Details'!$A$18:$L$18, 0),FALSE), 'E2 Allocators'!$B$15:$W$361, MATCH('O5 Details by Class &amp; Accounts'!BV$18, 'E2 Allocators'!$B$15:$W$15, 0),FALSE)*$E21)</f>
        <v>0</v>
      </c>
      <c r="BW21" s="1412">
        <f ca="1">IF(ISERROR(VLOOKUP(VLOOKUP($A21, 'E4 TB Allocation Details'!$A$18:$L$205, MATCH("A &amp; G ID", 'E4 TB Allocation Details'!$A$18:$L$18, 0),FALSE), 'E2 Allocators'!$B$15:$W$361, MATCH('O5 Details by Class &amp; Accounts'!BW$18, 'E2 Allocators'!$B$15:$W$15, 0),FALSE)*$E21), 0, VLOOKUP(VLOOKUP($A21, 'E4 TB Allocation Details'!$A$18:$L$205, MATCH("A &amp; G ID", 'E4 TB Allocation Details'!$A$18:$L$18, 0),FALSE), 'E2 Allocators'!$B$15:$W$361, MATCH('O5 Details by Class &amp; Accounts'!BW$18, 'E2 Allocators'!$B$15:$W$15, 0),FALSE)*$E21)</f>
        <v>0</v>
      </c>
      <c r="BX21" s="1412">
        <f ca="1">IF(ISERROR(VLOOKUP(VLOOKUP($A21, 'E4 TB Allocation Details'!$A$18:$L$205, MATCH("A &amp; G ID", 'E4 TB Allocation Details'!$A$18:$L$18, 0),FALSE), 'E2 Allocators'!$B$15:$W$361, MATCH('O5 Details by Class &amp; Accounts'!BX$18, 'E2 Allocators'!$B$15:$W$15, 0),FALSE)*$E21), 0, VLOOKUP(VLOOKUP($A21, 'E4 TB Allocation Details'!$A$18:$L$205, MATCH("A &amp; G ID", 'E4 TB Allocation Details'!$A$18:$L$18, 0),FALSE), 'E2 Allocators'!$B$15:$W$361, MATCH('O5 Details by Class &amp; Accounts'!BX$18, 'E2 Allocators'!$B$15:$W$15, 0),FALSE)*$E21)</f>
        <v>0</v>
      </c>
      <c r="BY21" s="1412">
        <f ca="1">IF(ISERROR(VLOOKUP(VLOOKUP($A21, 'E4 TB Allocation Details'!$A$18:$L$205, MATCH("A &amp; G ID", 'E4 TB Allocation Details'!$A$18:$L$18, 0),FALSE), 'E2 Allocators'!$B$15:$W$361, MATCH('O5 Details by Class &amp; Accounts'!BY$18, 'E2 Allocators'!$B$15:$W$15, 0),FALSE)*$E21), 0, VLOOKUP(VLOOKUP($A21, 'E4 TB Allocation Details'!$A$18:$L$205, MATCH("A &amp; G ID", 'E4 TB Allocation Details'!$A$18:$L$18, 0),FALSE), 'E2 Allocators'!$B$15:$W$361, MATCH('O5 Details by Class &amp; Accounts'!BY$18, 'E2 Allocators'!$B$15:$W$15, 0),FALSE)*$E21)</f>
        <v>0</v>
      </c>
      <c r="BZ21" s="1412">
        <f ca="1">IF(ISERROR(VLOOKUP(VLOOKUP($A21, 'E4 TB Allocation Details'!$A$18:$L$205, MATCH("A &amp; G ID", 'E4 TB Allocation Details'!$A$18:$L$18, 0),FALSE), 'E2 Allocators'!$B$15:$W$361, MATCH('O5 Details by Class &amp; Accounts'!BZ$18, 'E2 Allocators'!$B$15:$W$15, 0),FALSE)*$E21), 0, VLOOKUP(VLOOKUP($A21, 'E4 TB Allocation Details'!$A$18:$L$205, MATCH("A &amp; G ID", 'E4 TB Allocation Details'!$A$18:$L$18, 0),FALSE), 'E2 Allocators'!$B$15:$W$361, MATCH('O5 Details by Class &amp; Accounts'!BZ$18, 'E2 Allocators'!$B$15:$W$15, 0),FALSE)*$E21)</f>
        <v>0</v>
      </c>
      <c r="CA21" s="1412">
        <f ca="1">IF(ISERROR(VLOOKUP(VLOOKUP($A21, 'E4 TB Allocation Details'!$A$18:$L$205, MATCH("A &amp; G ID", 'E4 TB Allocation Details'!$A$18:$L$18, 0),FALSE), 'E2 Allocators'!$B$15:$W$361, MATCH('O5 Details by Class &amp; Accounts'!CA$18, 'E2 Allocators'!$B$15:$W$15, 0),FALSE)*$E21), 0, VLOOKUP(VLOOKUP($A21, 'E4 TB Allocation Details'!$A$18:$L$205, MATCH("A &amp; G ID", 'E4 TB Allocation Details'!$A$18:$L$18, 0),FALSE), 'E2 Allocators'!$B$15:$W$361, MATCH('O5 Details by Class &amp; Accounts'!CA$18, 'E2 Allocators'!$B$15:$W$15, 0),FALSE)*$E21)</f>
        <v>0</v>
      </c>
      <c r="CB21" s="1412">
        <f ca="1">IF(ISERROR(VLOOKUP(VLOOKUP($A21, 'E4 TB Allocation Details'!$A$18:$L$205, MATCH("A &amp; G ID", 'E4 TB Allocation Details'!$A$18:$L$18, 0),FALSE), 'E2 Allocators'!$B$15:$W$361, MATCH('O5 Details by Class &amp; Accounts'!CB$18, 'E2 Allocators'!$B$15:$W$15, 0),FALSE)*$E21), 0, VLOOKUP(VLOOKUP($A21, 'E4 TB Allocation Details'!$A$18:$L$205, MATCH("A &amp; G ID", 'E4 TB Allocation Details'!$A$18:$L$18, 0),FALSE), 'E2 Allocators'!$B$15:$W$361, MATCH('O5 Details by Class &amp; Accounts'!CB$18, 'E2 Allocators'!$B$15:$W$15, 0),FALSE)*$E21)</f>
        <v>0</v>
      </c>
      <c r="CC21" s="1412">
        <f ca="1">IF(ISERROR(VLOOKUP(VLOOKUP($A21, 'E4 TB Allocation Details'!$A$18:$L$205, MATCH("A &amp; G ID", 'E4 TB Allocation Details'!$A$18:$L$18, 0),FALSE), 'E2 Allocators'!$B$15:$W$361, MATCH('O5 Details by Class &amp; Accounts'!CC$18, 'E2 Allocators'!$B$15:$W$15, 0),FALSE)*$E21), 0, VLOOKUP(VLOOKUP($A21, 'E4 TB Allocation Details'!$A$18:$L$205, MATCH("A &amp; G ID", 'E4 TB Allocation Details'!$A$18:$L$18, 0),FALSE), 'E2 Allocators'!$B$15:$W$361, MATCH('O5 Details by Class &amp; Accounts'!CC$18, 'E2 Allocators'!$B$15:$W$15, 0),FALSE)*$E21)</f>
        <v>0</v>
      </c>
      <c r="CD21" s="1412">
        <f ca="1">IF(ISERROR(VLOOKUP(VLOOKUP($A21, 'E4 TB Allocation Details'!$A$18:$L$205, MATCH("A &amp; G ID", 'E4 TB Allocation Details'!$A$18:$L$18, 0),FALSE), 'E2 Allocators'!$B$15:$W$361, MATCH('O5 Details by Class &amp; Accounts'!CD$18, 'E2 Allocators'!$B$15:$W$15, 0),FALSE)*$E21), 0, VLOOKUP(VLOOKUP($A21, 'E4 TB Allocation Details'!$A$18:$L$205, MATCH("A &amp; G ID", 'E4 TB Allocation Details'!$A$18:$L$18, 0),FALSE), 'E2 Allocators'!$B$15:$W$361, MATCH('O5 Details by Class &amp; Accounts'!CD$18, 'E2 Allocators'!$B$15:$W$15, 0),FALSE)*$E21)</f>
        <v>0</v>
      </c>
      <c r="CE21" s="1412">
        <f ca="1">IF(ISERROR(VLOOKUP(VLOOKUP($A21, 'E4 TB Allocation Details'!$A$18:$L$205, MATCH("A &amp; G ID", 'E4 TB Allocation Details'!$A$18:$L$18, 0),FALSE), 'E2 Allocators'!$B$15:$W$361, MATCH('O5 Details by Class &amp; Accounts'!CE$18, 'E2 Allocators'!$B$15:$W$15, 0),FALSE)*$E21), 0, VLOOKUP(VLOOKUP($A21, 'E4 TB Allocation Details'!$A$18:$L$205, MATCH("A &amp; G ID", 'E4 TB Allocation Details'!$A$18:$L$18, 0),FALSE), 'E2 Allocators'!$B$15:$W$361, MATCH('O5 Details by Class &amp; Accounts'!CE$18, 'E2 Allocators'!$B$15:$W$15, 0),FALSE)*$E21)</f>
        <v>0</v>
      </c>
      <c r="CF21" s="1412">
        <f ca="1">IF(ISERROR(VLOOKUP(VLOOKUP($A21, 'E4 TB Allocation Details'!$A$18:$L$205, MATCH("A &amp; G ID", 'E4 TB Allocation Details'!$A$18:$L$18, 0),FALSE), 'E2 Allocators'!$B$15:$W$361, MATCH('O5 Details by Class &amp; Accounts'!CF$18, 'E2 Allocators'!$B$15:$W$15, 0),FALSE)*$E21), 0, VLOOKUP(VLOOKUP($A21, 'E4 TB Allocation Details'!$A$18:$L$205, MATCH("A &amp; G ID", 'E4 TB Allocation Details'!$A$18:$L$18, 0),FALSE), 'E2 Allocators'!$B$15:$W$361, MATCH('O5 Details by Class &amp; Accounts'!CF$18, 'E2 Allocators'!$B$15:$W$15, 0),FALSE)*$E21)</f>
        <v>0</v>
      </c>
      <c r="CG21" s="1412">
        <f ca="1">IF(ISERROR(VLOOKUP(VLOOKUP($A21, 'E4 TB Allocation Details'!$A$18:$L$205, MATCH("A &amp; G ID", 'E4 TB Allocation Details'!$A$18:$L$18, 0),FALSE), 'E2 Allocators'!$B$15:$W$361, MATCH('O5 Details by Class &amp; Accounts'!CG$18, 'E2 Allocators'!$B$15:$W$15, 0),FALSE)*$E21), 0, VLOOKUP(VLOOKUP($A21, 'E4 TB Allocation Details'!$A$18:$L$205, MATCH("A &amp; G ID", 'E4 TB Allocation Details'!$A$18:$L$18, 0),FALSE), 'E2 Allocators'!$B$15:$W$361, MATCH('O5 Details by Class &amp; Accounts'!CG$18, 'E2 Allocators'!$B$15:$W$15, 0),FALSE)*$E21)</f>
        <v>0</v>
      </c>
      <c r="CH21" s="1412">
        <f ca="1">IF(ISERROR(VLOOKUP(VLOOKUP($A21, 'E4 TB Allocation Details'!$A$18:$L$205, MATCH("A &amp; G ID", 'E4 TB Allocation Details'!$A$18:$L$18, 0),FALSE), 'E2 Allocators'!$B$15:$W$361, MATCH('O5 Details by Class &amp; Accounts'!CH$18, 'E2 Allocators'!$B$15:$W$15, 0),FALSE)*$E21), 0, VLOOKUP(VLOOKUP($A21, 'E4 TB Allocation Details'!$A$18:$L$205, MATCH("A &amp; G ID", 'E4 TB Allocation Details'!$A$18:$L$18, 0),FALSE), 'E2 Allocators'!$B$15:$W$361, MATCH('O5 Details by Class &amp; Accounts'!CH$18, 'E2 Allocators'!$B$15:$W$15, 0),FALSE)*$E21)</f>
        <v>0</v>
      </c>
      <c r="CI21" s="1412">
        <f ca="1">IF(ISERROR(VLOOKUP(VLOOKUP($A21, 'E4 TB Allocation Details'!$A$18:$L$205, MATCH("A &amp; G ID", 'E4 TB Allocation Details'!$A$18:$L$18, 0),FALSE), 'E2 Allocators'!$B$15:$W$361, MATCH('O5 Details by Class &amp; Accounts'!CI$18, 'E2 Allocators'!$B$15:$W$15, 0),FALSE)*$E21), 0, VLOOKUP(VLOOKUP($A21, 'E4 TB Allocation Details'!$A$18:$L$205, MATCH("A &amp; G ID", 'E4 TB Allocation Details'!$A$18:$L$18, 0),FALSE), 'E2 Allocators'!$B$15:$W$361, MATCH('O5 Details by Class &amp; Accounts'!CI$18, 'E2 Allocators'!$B$15:$W$15, 0),FALSE)*$E21)</f>
        <v>0</v>
      </c>
      <c r="CJ21" s="1412">
        <f ca="1">IF(ISERROR(VLOOKUP(VLOOKUP($A21, 'E4 TB Allocation Details'!$A$18:$L$205, MATCH("A &amp; G ID", 'E4 TB Allocation Details'!$A$18:$L$18, 0),FALSE), 'E2 Allocators'!$B$15:$W$361, MATCH('O5 Details by Class &amp; Accounts'!CJ$18, 'E2 Allocators'!$B$15:$W$15, 0),FALSE)*$E21), 0, VLOOKUP(VLOOKUP($A21, 'E4 TB Allocation Details'!$A$18:$L$205, MATCH("A &amp; G ID", 'E4 TB Allocation Details'!$A$18:$L$18, 0),FALSE), 'E2 Allocators'!$B$15:$W$361, MATCH('O5 Details by Class &amp; Accounts'!CJ$18, 'E2 Allocators'!$B$15:$W$15, 0),FALSE)*$E21)</f>
        <v>0</v>
      </c>
      <c r="CK21" s="1412">
        <f ca="1">IF(ISERROR(VLOOKUP(VLOOKUP($A21, 'E4 TB Allocation Details'!$A$18:$L$205, MATCH("A &amp; G ID", 'E4 TB Allocation Details'!$A$18:$L$18, 0),FALSE), 'E2 Allocators'!$B$15:$W$361, MATCH('O5 Details by Class &amp; Accounts'!CK$18, 'E2 Allocators'!$B$15:$W$15, 0),FALSE)*$E21), 0, VLOOKUP(VLOOKUP($A21, 'E4 TB Allocation Details'!$A$18:$L$205, MATCH("A &amp; G ID", 'E4 TB Allocation Details'!$A$18:$L$18, 0),FALSE), 'E2 Allocators'!$B$15:$W$361, MATCH('O5 Details by Class &amp; Accounts'!CK$18, 'E2 Allocators'!$B$15:$W$15, 0),FALSE)*$E21)</f>
        <v>0</v>
      </c>
      <c r="CL21" s="1412">
        <f ca="1">IF(ISERROR(VLOOKUP(VLOOKUP($A21, 'E4 TB Allocation Details'!$A$18:$L$205, MATCH("A &amp; G ID", 'E4 TB Allocation Details'!$A$18:$L$18, 0),FALSE), 'E2 Allocators'!$B$15:$W$361, MATCH('O5 Details by Class &amp; Accounts'!CL$18, 'E2 Allocators'!$B$15:$W$15, 0),FALSE)*$E21), 0, VLOOKUP(VLOOKUP($A21, 'E4 TB Allocation Details'!$A$18:$L$205, MATCH("A &amp; G ID", 'E4 TB Allocation Details'!$A$18:$L$18, 0),FALSE), 'E2 Allocators'!$B$15:$W$361, MATCH('O5 Details by Class &amp; Accounts'!CL$18, 'E2 Allocators'!$B$15:$W$15, 0),FALSE)*$E21)</f>
        <v>0</v>
      </c>
      <c r="CM21" s="1412">
        <f ca="1">IF(ISERROR(VLOOKUP(VLOOKUP($A21, 'E4 TB Allocation Details'!$A$18:$L$205, MATCH("A &amp; G ID", 'E4 TB Allocation Details'!$A$18:$L$18, 0),FALSE), 'E2 Allocators'!$B$15:$W$361, MATCH('O5 Details by Class &amp; Accounts'!CM$18, 'E2 Allocators'!$B$15:$W$15, 0),FALSE)*$E21), 0, VLOOKUP(VLOOKUP($A21, 'E4 TB Allocation Details'!$A$18:$L$205, MATCH("A &amp; G ID", 'E4 TB Allocation Details'!$A$18:$L$18, 0),FALSE), 'E2 Allocators'!$B$15:$W$361, MATCH('O5 Details by Class &amp; Accounts'!CM$18, 'E2 Allocators'!$B$15:$W$15, 0),FALSE)*$E21)</f>
        <v>0</v>
      </c>
      <c r="CN21" s="1412">
        <f t="shared" ref="CN21:CN59" si="5">SUM(BT21:CM21)</f>
        <v>0</v>
      </c>
      <c r="CO21" s="1792">
        <f t="shared" si="4"/>
        <v>0</v>
      </c>
      <c r="CQ21" s="2087" t="e">
        <v>#N/A</v>
      </c>
    </row>
    <row r="22" spans="1:95" s="81" customFormat="1" ht="12.75">
      <c r="A22" s="1175" t="s">
        <v>129</v>
      </c>
      <c r="B22" s="1176" t="s">
        <v>1394</v>
      </c>
      <c r="C22" s="1789">
        <f ca="1">IF(ISERROR(VLOOKUP($A22,'I3 TB Data'!$A$23:$H$458,MATCH('O5 Details by Class &amp; Accounts'!$C$18, 'I3 TB Data'!$A$23:$H$23,0),0)), 0, VLOOKUP($A22,'I3 TB Data'!$A$23:$H$458,MATCH('O5 Details by Class &amp; Accounts'!$C$18,'I3 TB Data'!$A$23:$H$23,0),0))</f>
        <v>0</v>
      </c>
      <c r="D22" s="1790">
        <f ca="1">'I4 BO ASSETS'!E19</f>
        <v>0</v>
      </c>
      <c r="E22" s="1789">
        <f t="shared" ref="E22:E80" si="6">C22+D22</f>
        <v>0</v>
      </c>
      <c r="F22" s="1791">
        <f ca="1">IF(ISERROR(VLOOKUP($A22, 'E1 Categorization'!A33:E122, MATCH("Customer Component", 'E1 Categorization'!$A$33:$E$33,0), 0)), 0, IF(VLOOKUP($A22, 'E1 Categorization'!A33:E122, MATCH("Customer Component", 'E1 Categorization'!$A$33:$E$33,0), 0)=0, 'O5 Details by Class &amp; Accounts'!$E22, IF(AND(VLOOKUP($A22, 'E1 Categorization'!A33:E122, MATCH("Customer Component", 'E1 Categorization'!$A$33:$E$33,0), 0) &gt;0, VLOOKUP($A22, 'E1 Categorization'!A33:E122, MATCH("Customer Component", 'E1 Categorization'!$A$33:$E$33,0), 0)&lt;1), 'O5 Details by Class &amp; Accounts'!$E22*(1-VLOOKUP($A22, 'E1 Categorization'!A33:E122, MATCH("Customer Component", 'E1 Categorization'!$A$33:$E$33,0), 0)), 0)))</f>
        <v>0</v>
      </c>
      <c r="G22" s="1791">
        <f ca="1">IF(ISERROR(VLOOKUP($A22, 'E1 Categorization'!A33:E122, MATCH("Customer Component", 'E1 Categorization'!$A$33:$E$33,0), 0)),0, IF(VLOOKUP($A22, 'E1 Categorization'!A33:E122, MATCH("Customer Component", 'E1 Categorization'!$A$33:$E$33,0), 0)=0, 0, IF(AND(VLOOKUP($A22, 'E1 Categorization'!A33:E122, MATCH("Customer Component", 'E1 Categorization'!$A$33:$E$33,0), 0) &gt;0, VLOOKUP($A22, 'E1 Categorization'!A33:E122, MATCH("Customer Component", 'E1 Categorization'!$A$33:$E$33,0), 0)&lt;1), 'O5 Details by Class &amp; Accounts'!$E22*(VLOOKUP($A22, 'E1 Categorization'!A33:E122, MATCH("Customer Component", 'E1 Categorization'!$A$33:$E$33,0), 0)), 'O5 Details by Class &amp; Accounts'!$E22)))</f>
        <v>0</v>
      </c>
      <c r="H22" s="1412">
        <f t="shared" si="0"/>
        <v>0</v>
      </c>
      <c r="I22" s="1412">
        <f ca="1">IF(ISERROR(VLOOKUP(VLOOKUP($A22, 'E4 TB Allocation Details'!$A$18:$L$205, MATCH("Demand ID", 'E4 TB Allocation Details'!$A$18:$L$18, 0),FALSE), 'E2 Allocators'!$B$15:$W$361, MATCH('O5 Details by Class &amp; Accounts'!I$18, 'E2 Allocators'!$B$15:$W$15, 0),FALSE)*$F22), 0, VLOOKUP(VLOOKUP($A22, 'E4 TB Allocation Details'!$A$18:$L$205, MATCH("Demand ID", 'E4 TB Allocation Details'!$A$18:$L$18, 0),FALSE), 'E2 Allocators'!$B$15:$W$361, MATCH('O5 Details by Class &amp; Accounts'!I$18, 'E2 Allocators'!$B$15:$W$15, 0),FALSE)*$F22)</f>
        <v>0</v>
      </c>
      <c r="J22" s="1412">
        <f ca="1">IF(ISERROR(VLOOKUP(VLOOKUP($A22, 'E4 TB Allocation Details'!$A$18:$L$205, MATCH("Demand ID", 'E4 TB Allocation Details'!$A$18:$L$18, 0),FALSE), 'E2 Allocators'!$B$15:$W$361, MATCH('O5 Details by Class &amp; Accounts'!J$18, 'E2 Allocators'!$B$15:$W$15, 0),FALSE)*$F22), 0, VLOOKUP(VLOOKUP($A22, 'E4 TB Allocation Details'!$A$18:$L$205, MATCH("Demand ID", 'E4 TB Allocation Details'!$A$18:$L$18, 0),FALSE), 'E2 Allocators'!$B$15:$W$361, MATCH('O5 Details by Class &amp; Accounts'!J$18, 'E2 Allocators'!$B$15:$W$15, 0),FALSE)*$F22)</f>
        <v>0</v>
      </c>
      <c r="K22" s="1412">
        <f ca="1">IF(ISERROR(VLOOKUP(VLOOKUP($A22, 'E4 TB Allocation Details'!$A$18:$L$205, MATCH("Demand ID", 'E4 TB Allocation Details'!$A$18:$L$18, 0),FALSE), 'E2 Allocators'!$B$15:$W$361, MATCH('O5 Details by Class &amp; Accounts'!K$18, 'E2 Allocators'!$B$15:$W$15, 0),FALSE)*$F22), 0, VLOOKUP(VLOOKUP($A22, 'E4 TB Allocation Details'!$A$18:$L$205, MATCH("Demand ID", 'E4 TB Allocation Details'!$A$18:$L$18, 0),FALSE), 'E2 Allocators'!$B$15:$W$361, MATCH('O5 Details by Class &amp; Accounts'!K$18, 'E2 Allocators'!$B$15:$W$15, 0),FALSE)*$F22)</f>
        <v>0</v>
      </c>
      <c r="L22" s="1412">
        <f ca="1">IF(ISERROR(VLOOKUP(VLOOKUP($A22, 'E4 TB Allocation Details'!$A$18:$L$205, MATCH("Demand ID", 'E4 TB Allocation Details'!$A$18:$L$18, 0),FALSE), 'E2 Allocators'!$B$15:$W$361, MATCH('O5 Details by Class &amp; Accounts'!L$18, 'E2 Allocators'!$B$15:$W$15, 0),FALSE)*$F22), 0, VLOOKUP(VLOOKUP($A22, 'E4 TB Allocation Details'!$A$18:$L$205, MATCH("Demand ID", 'E4 TB Allocation Details'!$A$18:$L$18, 0),FALSE), 'E2 Allocators'!$B$15:$W$361, MATCH('O5 Details by Class &amp; Accounts'!L$18, 'E2 Allocators'!$B$15:$W$15, 0),FALSE)*$F22)</f>
        <v>0</v>
      </c>
      <c r="M22" s="1412">
        <f ca="1">IF(ISERROR(VLOOKUP(VLOOKUP($A22, 'E4 TB Allocation Details'!$A$18:$L$205, MATCH("Demand ID", 'E4 TB Allocation Details'!$A$18:$L$18, 0),FALSE), 'E2 Allocators'!$B$15:$W$361, MATCH('O5 Details by Class &amp; Accounts'!M$18, 'E2 Allocators'!$B$15:$W$15, 0),FALSE)*$F22), 0, VLOOKUP(VLOOKUP($A22, 'E4 TB Allocation Details'!$A$18:$L$205, MATCH("Demand ID", 'E4 TB Allocation Details'!$A$18:$L$18, 0),FALSE), 'E2 Allocators'!$B$15:$W$361, MATCH('O5 Details by Class &amp; Accounts'!M$18, 'E2 Allocators'!$B$15:$W$15, 0),FALSE)*$F22)</f>
        <v>0</v>
      </c>
      <c r="N22" s="1412">
        <f ca="1">IF(ISERROR(VLOOKUP(VLOOKUP($A22, 'E4 TB Allocation Details'!$A$18:$L$205, MATCH("Demand ID", 'E4 TB Allocation Details'!$A$18:$L$18, 0),FALSE), 'E2 Allocators'!$B$15:$W$361, MATCH('O5 Details by Class &amp; Accounts'!N$18, 'E2 Allocators'!$B$15:$W$15, 0),FALSE)*$F22), 0, VLOOKUP(VLOOKUP($A22, 'E4 TB Allocation Details'!$A$18:$L$205, MATCH("Demand ID", 'E4 TB Allocation Details'!$A$18:$L$18, 0),FALSE), 'E2 Allocators'!$B$15:$W$361, MATCH('O5 Details by Class &amp; Accounts'!N$18, 'E2 Allocators'!$B$15:$W$15, 0),FALSE)*$F22)</f>
        <v>0</v>
      </c>
      <c r="O22" s="1412">
        <f ca="1">IF(ISERROR(VLOOKUP(VLOOKUP($A22, 'E4 TB Allocation Details'!$A$18:$L$205, MATCH("Demand ID", 'E4 TB Allocation Details'!$A$18:$L$18, 0),FALSE), 'E2 Allocators'!$B$15:$W$361, MATCH('O5 Details by Class &amp; Accounts'!O$18, 'E2 Allocators'!$B$15:$W$15, 0),FALSE)*$F22), 0, VLOOKUP(VLOOKUP($A22, 'E4 TB Allocation Details'!$A$18:$L$205, MATCH("Demand ID", 'E4 TB Allocation Details'!$A$18:$L$18, 0),FALSE), 'E2 Allocators'!$B$15:$W$361, MATCH('O5 Details by Class &amp; Accounts'!O$18, 'E2 Allocators'!$B$15:$W$15, 0),FALSE)*$F22)</f>
        <v>0</v>
      </c>
      <c r="P22" s="1412">
        <f ca="1">IF(ISERROR(VLOOKUP(VLOOKUP($A22, 'E4 TB Allocation Details'!$A$18:$L$205, MATCH("Demand ID", 'E4 TB Allocation Details'!$A$18:$L$18, 0),FALSE), 'E2 Allocators'!$B$15:$W$361, MATCH('O5 Details by Class &amp; Accounts'!P$18, 'E2 Allocators'!$B$15:$W$15, 0),FALSE)*$F22), 0, VLOOKUP(VLOOKUP($A22, 'E4 TB Allocation Details'!$A$18:$L$205, MATCH("Demand ID", 'E4 TB Allocation Details'!$A$18:$L$18, 0),FALSE), 'E2 Allocators'!$B$15:$W$361, MATCH('O5 Details by Class &amp; Accounts'!P$18, 'E2 Allocators'!$B$15:$W$15, 0),FALSE)*$F22)</f>
        <v>0</v>
      </c>
      <c r="Q22" s="1412">
        <f ca="1">IF(ISERROR(VLOOKUP(VLOOKUP($A22, 'E4 TB Allocation Details'!$A$18:$L$205, MATCH("Demand ID", 'E4 TB Allocation Details'!$A$18:$L$18, 0),FALSE), 'E2 Allocators'!$B$15:$W$361, MATCH('O5 Details by Class &amp; Accounts'!Q$18, 'E2 Allocators'!$B$15:$W$15, 0),FALSE)*$F22), 0, VLOOKUP(VLOOKUP($A22, 'E4 TB Allocation Details'!$A$18:$L$205, MATCH("Demand ID", 'E4 TB Allocation Details'!$A$18:$L$18, 0),FALSE), 'E2 Allocators'!$B$15:$W$361, MATCH('O5 Details by Class &amp; Accounts'!Q$18, 'E2 Allocators'!$B$15:$W$15, 0),FALSE)*$F22)</f>
        <v>0</v>
      </c>
      <c r="R22" s="1412">
        <f ca="1">IF(ISERROR(VLOOKUP(VLOOKUP($A22, 'E4 TB Allocation Details'!$A$18:$L$205, MATCH("Demand ID", 'E4 TB Allocation Details'!$A$18:$L$18, 0),FALSE), 'E2 Allocators'!$B$15:$W$361, MATCH('O5 Details by Class &amp; Accounts'!R$18, 'E2 Allocators'!$B$15:$W$15, 0),FALSE)*$F22), 0, VLOOKUP(VLOOKUP($A22, 'E4 TB Allocation Details'!$A$18:$L$205, MATCH("Demand ID", 'E4 TB Allocation Details'!$A$18:$L$18, 0),FALSE), 'E2 Allocators'!$B$15:$W$361, MATCH('O5 Details by Class &amp; Accounts'!R$18, 'E2 Allocators'!$B$15:$W$15, 0),FALSE)*$F22)</f>
        <v>0</v>
      </c>
      <c r="S22" s="1412">
        <f ca="1">IF(ISERROR(VLOOKUP(VLOOKUP($A22, 'E4 TB Allocation Details'!$A$18:$L$205, MATCH("Demand ID", 'E4 TB Allocation Details'!$A$18:$L$18, 0),FALSE), 'E2 Allocators'!$B$15:$W$361, MATCH('O5 Details by Class &amp; Accounts'!S$18, 'E2 Allocators'!$B$15:$W$15, 0),FALSE)*$F22), 0, VLOOKUP(VLOOKUP($A22, 'E4 TB Allocation Details'!$A$18:$L$205, MATCH("Demand ID", 'E4 TB Allocation Details'!$A$18:$L$18, 0),FALSE), 'E2 Allocators'!$B$15:$W$361, MATCH('O5 Details by Class &amp; Accounts'!S$18, 'E2 Allocators'!$B$15:$W$15, 0),FALSE)*$F22)</f>
        <v>0</v>
      </c>
      <c r="T22" s="1412">
        <f ca="1">IF(ISERROR(VLOOKUP(VLOOKUP($A22, 'E4 TB Allocation Details'!$A$18:$L$205, MATCH("Demand ID", 'E4 TB Allocation Details'!$A$18:$L$18, 0),FALSE), 'E2 Allocators'!$B$15:$W$361, MATCH('O5 Details by Class &amp; Accounts'!T$18, 'E2 Allocators'!$B$15:$W$15, 0),FALSE)*$F22), 0, VLOOKUP(VLOOKUP($A22, 'E4 TB Allocation Details'!$A$18:$L$205, MATCH("Demand ID", 'E4 TB Allocation Details'!$A$18:$L$18, 0),FALSE), 'E2 Allocators'!$B$15:$W$361, MATCH('O5 Details by Class &amp; Accounts'!T$18, 'E2 Allocators'!$B$15:$W$15, 0),FALSE)*$F22)</f>
        <v>0</v>
      </c>
      <c r="U22" s="1412">
        <f ca="1">IF(ISERROR(VLOOKUP(VLOOKUP($A22, 'E4 TB Allocation Details'!$A$18:$L$205, MATCH("Demand ID", 'E4 TB Allocation Details'!$A$18:$L$18, 0),FALSE), 'E2 Allocators'!$B$15:$W$361, MATCH('O5 Details by Class &amp; Accounts'!U$18, 'E2 Allocators'!$B$15:$W$15, 0),FALSE)*$F22), 0, VLOOKUP(VLOOKUP($A22, 'E4 TB Allocation Details'!$A$18:$L$205, MATCH("Demand ID", 'E4 TB Allocation Details'!$A$18:$L$18, 0),FALSE), 'E2 Allocators'!$B$15:$W$361, MATCH('O5 Details by Class &amp; Accounts'!U$18, 'E2 Allocators'!$B$15:$W$15, 0),FALSE)*$F22)</f>
        <v>0</v>
      </c>
      <c r="V22" s="1412">
        <f ca="1">IF(ISERROR(VLOOKUP(VLOOKUP($A22, 'E4 TB Allocation Details'!$A$18:$L$205, MATCH("Demand ID", 'E4 TB Allocation Details'!$A$18:$L$18, 0),FALSE), 'E2 Allocators'!$B$15:$W$361, MATCH('O5 Details by Class &amp; Accounts'!V$18, 'E2 Allocators'!$B$15:$W$15, 0),FALSE)*$F22), 0, VLOOKUP(VLOOKUP($A22, 'E4 TB Allocation Details'!$A$18:$L$205, MATCH("Demand ID", 'E4 TB Allocation Details'!$A$18:$L$18, 0),FALSE), 'E2 Allocators'!$B$15:$W$361, MATCH('O5 Details by Class &amp; Accounts'!V$18, 'E2 Allocators'!$B$15:$W$15, 0),FALSE)*$F22)</f>
        <v>0</v>
      </c>
      <c r="W22" s="1412">
        <f ca="1">IF(ISERROR(VLOOKUP(VLOOKUP($A22, 'E4 TB Allocation Details'!$A$18:$L$205, MATCH("Demand ID", 'E4 TB Allocation Details'!$A$18:$L$18, 0),FALSE), 'E2 Allocators'!$B$15:$W$361, MATCH('O5 Details by Class &amp; Accounts'!W$18, 'E2 Allocators'!$B$15:$W$15, 0),FALSE)*$F22), 0, VLOOKUP(VLOOKUP($A22, 'E4 TB Allocation Details'!$A$18:$L$205, MATCH("Demand ID", 'E4 TB Allocation Details'!$A$18:$L$18, 0),FALSE), 'E2 Allocators'!$B$15:$W$361, MATCH('O5 Details by Class &amp; Accounts'!W$18, 'E2 Allocators'!$B$15:$W$15, 0),FALSE)*$F22)</f>
        <v>0</v>
      </c>
      <c r="X22" s="1412">
        <f ca="1">IF(ISERROR(VLOOKUP(VLOOKUP($A22, 'E4 TB Allocation Details'!$A$18:$L$205, MATCH("Demand ID", 'E4 TB Allocation Details'!$A$18:$L$18, 0),FALSE), 'E2 Allocators'!$B$15:$W$361, MATCH('O5 Details by Class &amp; Accounts'!X$18, 'E2 Allocators'!$B$15:$W$15, 0),FALSE)*$F22), 0, VLOOKUP(VLOOKUP($A22, 'E4 TB Allocation Details'!$A$18:$L$205, MATCH("Demand ID", 'E4 TB Allocation Details'!$A$18:$L$18, 0),FALSE), 'E2 Allocators'!$B$15:$W$361, MATCH('O5 Details by Class &amp; Accounts'!X$18, 'E2 Allocators'!$B$15:$W$15, 0),FALSE)*$F22)</f>
        <v>0</v>
      </c>
      <c r="Y22" s="1412">
        <f ca="1">IF(ISERROR(VLOOKUP(VLOOKUP($A22, 'E4 TB Allocation Details'!$A$18:$L$205, MATCH("Demand ID", 'E4 TB Allocation Details'!$A$18:$L$18, 0),FALSE), 'E2 Allocators'!$B$15:$W$361, MATCH('O5 Details by Class &amp; Accounts'!Y$18, 'E2 Allocators'!$B$15:$W$15, 0),FALSE)*$F22), 0, VLOOKUP(VLOOKUP($A22, 'E4 TB Allocation Details'!$A$18:$L$205, MATCH("Demand ID", 'E4 TB Allocation Details'!$A$18:$L$18, 0),FALSE), 'E2 Allocators'!$B$15:$W$361, MATCH('O5 Details by Class &amp; Accounts'!Y$18, 'E2 Allocators'!$B$15:$W$15, 0),FALSE)*$F22)</f>
        <v>0</v>
      </c>
      <c r="Z22" s="1412">
        <f ca="1">IF(ISERROR(VLOOKUP(VLOOKUP($A22, 'E4 TB Allocation Details'!$A$18:$L$205, MATCH("Demand ID", 'E4 TB Allocation Details'!$A$18:$L$18, 0),FALSE), 'E2 Allocators'!$B$15:$W$361, MATCH('O5 Details by Class &amp; Accounts'!Z$18, 'E2 Allocators'!$B$15:$W$15, 0),FALSE)*$F22), 0, VLOOKUP(VLOOKUP($A22, 'E4 TB Allocation Details'!$A$18:$L$205, MATCH("Demand ID", 'E4 TB Allocation Details'!$A$18:$L$18, 0),FALSE), 'E2 Allocators'!$B$15:$W$361, MATCH('O5 Details by Class &amp; Accounts'!Z$18, 'E2 Allocators'!$B$15:$W$15, 0),FALSE)*$F22)</f>
        <v>0</v>
      </c>
      <c r="AA22" s="1412">
        <f ca="1">IF(ISERROR(VLOOKUP(VLOOKUP($A22, 'E4 TB Allocation Details'!$A$18:$L$205, MATCH("Demand ID", 'E4 TB Allocation Details'!$A$18:$L$18, 0),FALSE), 'E2 Allocators'!$B$15:$W$361, MATCH('O5 Details by Class &amp; Accounts'!AA$18, 'E2 Allocators'!$B$15:$W$15, 0),FALSE)*$F22), 0, VLOOKUP(VLOOKUP($A22, 'E4 TB Allocation Details'!$A$18:$L$205, MATCH("Demand ID", 'E4 TB Allocation Details'!$A$18:$L$18, 0),FALSE), 'E2 Allocators'!$B$15:$W$361, MATCH('O5 Details by Class &amp; Accounts'!AA$18, 'E2 Allocators'!$B$15:$W$15, 0),FALSE)*$F22)</f>
        <v>0</v>
      </c>
      <c r="AB22" s="1412">
        <f ca="1">IF(ISERROR(VLOOKUP(VLOOKUP($A22, 'E4 TB Allocation Details'!$A$18:$L$205, MATCH("Demand ID", 'E4 TB Allocation Details'!$A$18:$L$18, 0),FALSE), 'E2 Allocators'!$B$15:$W$361, MATCH('O5 Details by Class &amp; Accounts'!AB$18, 'E2 Allocators'!$B$15:$W$15, 0),FALSE)*$F22), 0, VLOOKUP(VLOOKUP($A22, 'E4 TB Allocation Details'!$A$18:$L$205, MATCH("Demand ID", 'E4 TB Allocation Details'!$A$18:$L$18, 0),FALSE), 'E2 Allocators'!$B$15:$W$361, MATCH('O5 Details by Class &amp; Accounts'!AB$18, 'E2 Allocators'!$B$15:$W$15, 0),FALSE)*$F22)</f>
        <v>0</v>
      </c>
      <c r="AC22" s="1412">
        <f t="shared" si="1"/>
        <v>0</v>
      </c>
      <c r="AD22" s="1412">
        <f ca="1">IF(ISERROR(VLOOKUP(VLOOKUP($A22, 'E4 TB Allocation Details'!$A$18:$L$205, MATCH("Customer ID", 'E4 TB Allocation Details'!$A$18:$L$18, 0),FALSE), 'E2 Allocators'!$B$15:$W$361, MATCH('O5 Details by Class &amp; Accounts'!AD$18, 'E2 Allocators'!$B$15:$W$15, 0),FALSE)*$G22), 0, VLOOKUP(VLOOKUP($A22, 'E4 TB Allocation Details'!$A$18:$L$205, MATCH("Customer ID", 'E4 TB Allocation Details'!$A$18:$L$18, 0),FALSE), 'E2 Allocators'!$B$15:$W$361, MATCH('O5 Details by Class &amp; Accounts'!AD$18, 'E2 Allocators'!$B$15:$W$15, 0),FALSE)*$G22)</f>
        <v>0</v>
      </c>
      <c r="AE22" s="1412">
        <f ca="1">IF(ISERROR(VLOOKUP(VLOOKUP($A22, 'E4 TB Allocation Details'!$A$18:$L$205, MATCH("Customer ID", 'E4 TB Allocation Details'!$A$18:$L$18, 0),FALSE), 'E2 Allocators'!$B$15:$W$361, MATCH('O5 Details by Class &amp; Accounts'!AE$18, 'E2 Allocators'!$B$15:$W$15, 0),FALSE)*$G22), 0, VLOOKUP(VLOOKUP($A22, 'E4 TB Allocation Details'!$A$18:$L$205, MATCH("Customer ID", 'E4 TB Allocation Details'!$A$18:$L$18, 0),FALSE), 'E2 Allocators'!$B$15:$W$361, MATCH('O5 Details by Class &amp; Accounts'!AE$18, 'E2 Allocators'!$B$15:$W$15, 0),FALSE)*$G22)</f>
        <v>0</v>
      </c>
      <c r="AF22" s="1412">
        <f ca="1">IF(ISERROR(VLOOKUP(VLOOKUP($A22, 'E4 TB Allocation Details'!$A$18:$L$205, MATCH("Customer ID", 'E4 TB Allocation Details'!$A$18:$L$18, 0),FALSE), 'E2 Allocators'!$B$15:$W$361, MATCH('O5 Details by Class &amp; Accounts'!AF$18, 'E2 Allocators'!$B$15:$W$15, 0),FALSE)*$G22), 0, VLOOKUP(VLOOKUP($A22, 'E4 TB Allocation Details'!$A$18:$L$205, MATCH("Customer ID", 'E4 TB Allocation Details'!$A$18:$L$18, 0),FALSE), 'E2 Allocators'!$B$15:$W$361, MATCH('O5 Details by Class &amp; Accounts'!AF$18, 'E2 Allocators'!$B$15:$W$15, 0),FALSE)*$G22)</f>
        <v>0</v>
      </c>
      <c r="AG22" s="1412">
        <f ca="1">IF(ISERROR(VLOOKUP(VLOOKUP($A22, 'E4 TB Allocation Details'!$A$18:$L$205, MATCH("Customer ID", 'E4 TB Allocation Details'!$A$18:$L$18, 0),FALSE), 'E2 Allocators'!$B$15:$W$361, MATCH('O5 Details by Class &amp; Accounts'!AG$18, 'E2 Allocators'!$B$15:$W$15, 0),FALSE)*$G22), 0, VLOOKUP(VLOOKUP($A22, 'E4 TB Allocation Details'!$A$18:$L$205, MATCH("Customer ID", 'E4 TB Allocation Details'!$A$18:$L$18, 0),FALSE), 'E2 Allocators'!$B$15:$W$361, MATCH('O5 Details by Class &amp; Accounts'!AG$18, 'E2 Allocators'!$B$15:$W$15, 0),FALSE)*$G22)</f>
        <v>0</v>
      </c>
      <c r="AH22" s="1412">
        <f ca="1">IF(ISERROR(VLOOKUP(VLOOKUP($A22, 'E4 TB Allocation Details'!$A$18:$L$205, MATCH("Customer ID", 'E4 TB Allocation Details'!$A$18:$L$18, 0),FALSE), 'E2 Allocators'!$B$15:$W$361, MATCH('O5 Details by Class &amp; Accounts'!AH$18, 'E2 Allocators'!$B$15:$W$15, 0),FALSE)*$G22), 0, VLOOKUP(VLOOKUP($A22, 'E4 TB Allocation Details'!$A$18:$L$205, MATCH("Customer ID", 'E4 TB Allocation Details'!$A$18:$L$18, 0),FALSE), 'E2 Allocators'!$B$15:$W$361, MATCH('O5 Details by Class &amp; Accounts'!AH$18, 'E2 Allocators'!$B$15:$W$15, 0),FALSE)*$G22)</f>
        <v>0</v>
      </c>
      <c r="AI22" s="1412">
        <f ca="1">IF(ISERROR(VLOOKUP(VLOOKUP($A22, 'E4 TB Allocation Details'!$A$18:$L$205, MATCH("Customer ID", 'E4 TB Allocation Details'!$A$18:$L$18, 0),FALSE), 'E2 Allocators'!$B$15:$W$361, MATCH('O5 Details by Class &amp; Accounts'!AI$18, 'E2 Allocators'!$B$15:$W$15, 0),FALSE)*$G22), 0, VLOOKUP(VLOOKUP($A22, 'E4 TB Allocation Details'!$A$18:$L$205, MATCH("Customer ID", 'E4 TB Allocation Details'!$A$18:$L$18, 0),FALSE), 'E2 Allocators'!$B$15:$W$361, MATCH('O5 Details by Class &amp; Accounts'!AI$18, 'E2 Allocators'!$B$15:$W$15, 0),FALSE)*$G22)</f>
        <v>0</v>
      </c>
      <c r="AJ22" s="1412">
        <f ca="1">IF(ISERROR(VLOOKUP(VLOOKUP($A22, 'E4 TB Allocation Details'!$A$18:$L$205, MATCH("Customer ID", 'E4 TB Allocation Details'!$A$18:$L$18, 0),FALSE), 'E2 Allocators'!$B$15:$W$361, MATCH('O5 Details by Class &amp; Accounts'!AJ$18, 'E2 Allocators'!$B$15:$W$15, 0),FALSE)*$G22), 0, VLOOKUP(VLOOKUP($A22, 'E4 TB Allocation Details'!$A$18:$L$205, MATCH("Customer ID", 'E4 TB Allocation Details'!$A$18:$L$18, 0),FALSE), 'E2 Allocators'!$B$15:$W$361, MATCH('O5 Details by Class &amp; Accounts'!AJ$18, 'E2 Allocators'!$B$15:$W$15, 0),FALSE)*$G22)</f>
        <v>0</v>
      </c>
      <c r="AK22" s="1412">
        <f ca="1">IF(ISERROR(VLOOKUP(VLOOKUP($A22, 'E4 TB Allocation Details'!$A$18:$L$205, MATCH("Customer ID", 'E4 TB Allocation Details'!$A$18:$L$18, 0),FALSE), 'E2 Allocators'!$B$15:$W$361, MATCH('O5 Details by Class &amp; Accounts'!AK$18, 'E2 Allocators'!$B$15:$W$15, 0),FALSE)*$G22), 0, VLOOKUP(VLOOKUP($A22, 'E4 TB Allocation Details'!$A$18:$L$205, MATCH("Customer ID", 'E4 TB Allocation Details'!$A$18:$L$18, 0),FALSE), 'E2 Allocators'!$B$15:$W$361, MATCH('O5 Details by Class &amp; Accounts'!AK$18, 'E2 Allocators'!$B$15:$W$15, 0),FALSE)*$G22)</f>
        <v>0</v>
      </c>
      <c r="AL22" s="1412">
        <f ca="1">IF(ISERROR(VLOOKUP(VLOOKUP($A22, 'E4 TB Allocation Details'!$A$18:$L$205, MATCH("Customer ID", 'E4 TB Allocation Details'!$A$18:$L$18, 0),FALSE), 'E2 Allocators'!$B$15:$W$361, MATCH('O5 Details by Class &amp; Accounts'!AL$18, 'E2 Allocators'!$B$15:$W$15, 0),FALSE)*$G22), 0, VLOOKUP(VLOOKUP($A22, 'E4 TB Allocation Details'!$A$18:$L$205, MATCH("Customer ID", 'E4 TB Allocation Details'!$A$18:$L$18, 0),FALSE), 'E2 Allocators'!$B$15:$W$361, MATCH('O5 Details by Class &amp; Accounts'!AL$18, 'E2 Allocators'!$B$15:$W$15, 0),FALSE)*$G22)</f>
        <v>0</v>
      </c>
      <c r="AM22" s="1412">
        <f ca="1">IF(ISERROR(VLOOKUP(VLOOKUP($A22, 'E4 TB Allocation Details'!$A$18:$L$205, MATCH("Customer ID", 'E4 TB Allocation Details'!$A$18:$L$18, 0),FALSE), 'E2 Allocators'!$B$15:$W$361, MATCH('O5 Details by Class &amp; Accounts'!AM$18, 'E2 Allocators'!$B$15:$W$15, 0),FALSE)*$G22), 0, VLOOKUP(VLOOKUP($A22, 'E4 TB Allocation Details'!$A$18:$L$205, MATCH("Customer ID", 'E4 TB Allocation Details'!$A$18:$L$18, 0),FALSE), 'E2 Allocators'!$B$15:$W$361, MATCH('O5 Details by Class &amp; Accounts'!AM$18, 'E2 Allocators'!$B$15:$W$15, 0),FALSE)*$G22)</f>
        <v>0</v>
      </c>
      <c r="AN22" s="1412">
        <f ca="1">IF(ISERROR(VLOOKUP(VLOOKUP($A22, 'E4 TB Allocation Details'!$A$18:$L$205, MATCH("Customer ID", 'E4 TB Allocation Details'!$A$18:$L$18, 0),FALSE), 'E2 Allocators'!$B$15:$W$361, MATCH('O5 Details by Class &amp; Accounts'!AN$18, 'E2 Allocators'!$B$15:$W$15, 0),FALSE)*$G22), 0, VLOOKUP(VLOOKUP($A22, 'E4 TB Allocation Details'!$A$18:$L$205, MATCH("Customer ID", 'E4 TB Allocation Details'!$A$18:$L$18, 0),FALSE), 'E2 Allocators'!$B$15:$W$361, MATCH('O5 Details by Class &amp; Accounts'!AN$18, 'E2 Allocators'!$B$15:$W$15, 0),FALSE)*$G22)</f>
        <v>0</v>
      </c>
      <c r="AO22" s="1412">
        <f ca="1">IF(ISERROR(VLOOKUP(VLOOKUP($A22, 'E4 TB Allocation Details'!$A$18:$L$205, MATCH("Customer ID", 'E4 TB Allocation Details'!$A$18:$L$18, 0),FALSE), 'E2 Allocators'!$B$15:$W$361, MATCH('O5 Details by Class &amp; Accounts'!AO$18, 'E2 Allocators'!$B$15:$W$15, 0),FALSE)*$G22), 0, VLOOKUP(VLOOKUP($A22, 'E4 TB Allocation Details'!$A$18:$L$205, MATCH("Customer ID", 'E4 TB Allocation Details'!$A$18:$L$18, 0),FALSE), 'E2 Allocators'!$B$15:$W$361, MATCH('O5 Details by Class &amp; Accounts'!AO$18, 'E2 Allocators'!$B$15:$W$15, 0),FALSE)*$G22)</f>
        <v>0</v>
      </c>
      <c r="AP22" s="1412">
        <f ca="1">IF(ISERROR(VLOOKUP(VLOOKUP($A22, 'E4 TB Allocation Details'!$A$18:$L$205, MATCH("Customer ID", 'E4 TB Allocation Details'!$A$18:$L$18, 0),FALSE), 'E2 Allocators'!$B$15:$W$361, MATCH('O5 Details by Class &amp; Accounts'!AP$18, 'E2 Allocators'!$B$15:$W$15, 0),FALSE)*$G22), 0, VLOOKUP(VLOOKUP($A22, 'E4 TB Allocation Details'!$A$18:$L$205, MATCH("Customer ID", 'E4 TB Allocation Details'!$A$18:$L$18, 0),FALSE), 'E2 Allocators'!$B$15:$W$361, MATCH('O5 Details by Class &amp; Accounts'!AP$18, 'E2 Allocators'!$B$15:$W$15, 0),FALSE)*$G22)</f>
        <v>0</v>
      </c>
      <c r="AQ22" s="1412">
        <f ca="1">IF(ISERROR(VLOOKUP(VLOOKUP($A22, 'E4 TB Allocation Details'!$A$18:$L$205, MATCH("Customer ID", 'E4 TB Allocation Details'!$A$18:$L$18, 0),FALSE), 'E2 Allocators'!$B$15:$W$361, MATCH('O5 Details by Class &amp; Accounts'!AQ$18, 'E2 Allocators'!$B$15:$W$15, 0),FALSE)*$G22), 0, VLOOKUP(VLOOKUP($A22, 'E4 TB Allocation Details'!$A$18:$L$205, MATCH("Customer ID", 'E4 TB Allocation Details'!$A$18:$L$18, 0),FALSE), 'E2 Allocators'!$B$15:$W$361, MATCH('O5 Details by Class &amp; Accounts'!AQ$18, 'E2 Allocators'!$B$15:$W$15, 0),FALSE)*$G22)</f>
        <v>0</v>
      </c>
      <c r="AR22" s="1412">
        <f ca="1">IF(ISERROR(VLOOKUP(VLOOKUP($A22, 'E4 TB Allocation Details'!$A$18:$L$205, MATCH("Customer ID", 'E4 TB Allocation Details'!$A$18:$L$18, 0),FALSE), 'E2 Allocators'!$B$15:$W$361, MATCH('O5 Details by Class &amp; Accounts'!AR$18, 'E2 Allocators'!$B$15:$W$15, 0),FALSE)*$G22), 0, VLOOKUP(VLOOKUP($A22, 'E4 TB Allocation Details'!$A$18:$L$205, MATCH("Customer ID", 'E4 TB Allocation Details'!$A$18:$L$18, 0),FALSE), 'E2 Allocators'!$B$15:$W$361, MATCH('O5 Details by Class &amp; Accounts'!AR$18, 'E2 Allocators'!$B$15:$W$15, 0),FALSE)*$G22)</f>
        <v>0</v>
      </c>
      <c r="AS22" s="1412">
        <f ca="1">IF(ISERROR(VLOOKUP(VLOOKUP($A22, 'E4 TB Allocation Details'!$A$18:$L$205, MATCH("Customer ID", 'E4 TB Allocation Details'!$A$18:$L$18, 0),FALSE), 'E2 Allocators'!$B$15:$W$361, MATCH('O5 Details by Class &amp; Accounts'!AS$18, 'E2 Allocators'!$B$15:$W$15, 0),FALSE)*$G22), 0, VLOOKUP(VLOOKUP($A22, 'E4 TB Allocation Details'!$A$18:$L$205, MATCH("Customer ID", 'E4 TB Allocation Details'!$A$18:$L$18, 0),FALSE), 'E2 Allocators'!$B$15:$W$361, MATCH('O5 Details by Class &amp; Accounts'!AS$18, 'E2 Allocators'!$B$15:$W$15, 0),FALSE)*$G22)</f>
        <v>0</v>
      </c>
      <c r="AT22" s="1412">
        <f ca="1">IF(ISERROR(VLOOKUP(VLOOKUP($A22, 'E4 TB Allocation Details'!$A$18:$L$205, MATCH("Customer ID", 'E4 TB Allocation Details'!$A$18:$L$18, 0),FALSE), 'E2 Allocators'!$B$15:$W$361, MATCH('O5 Details by Class &amp; Accounts'!AT$18, 'E2 Allocators'!$B$15:$W$15, 0),FALSE)*$G22), 0, VLOOKUP(VLOOKUP($A22, 'E4 TB Allocation Details'!$A$18:$L$205, MATCH("Customer ID", 'E4 TB Allocation Details'!$A$18:$L$18, 0),FALSE), 'E2 Allocators'!$B$15:$W$361, MATCH('O5 Details by Class &amp; Accounts'!AT$18, 'E2 Allocators'!$B$15:$W$15, 0),FALSE)*$G22)</f>
        <v>0</v>
      </c>
      <c r="AU22" s="1412">
        <f ca="1">IF(ISERROR(VLOOKUP(VLOOKUP($A22, 'E4 TB Allocation Details'!$A$18:$L$205, MATCH("Customer ID", 'E4 TB Allocation Details'!$A$18:$L$18, 0),FALSE), 'E2 Allocators'!$B$15:$W$361, MATCH('O5 Details by Class &amp; Accounts'!AU$18, 'E2 Allocators'!$B$15:$W$15, 0),FALSE)*$G22), 0, VLOOKUP(VLOOKUP($A22, 'E4 TB Allocation Details'!$A$18:$L$205, MATCH("Customer ID", 'E4 TB Allocation Details'!$A$18:$L$18, 0),FALSE), 'E2 Allocators'!$B$15:$W$361, MATCH('O5 Details by Class &amp; Accounts'!AU$18, 'E2 Allocators'!$B$15:$W$15, 0),FALSE)*$G22)</f>
        <v>0</v>
      </c>
      <c r="AV22" s="1412">
        <f ca="1">IF(ISERROR(VLOOKUP(VLOOKUP($A22, 'E4 TB Allocation Details'!$A$18:$L$205, MATCH("Customer ID", 'E4 TB Allocation Details'!$A$18:$L$18, 0),FALSE), 'E2 Allocators'!$B$15:$W$361, MATCH('O5 Details by Class &amp; Accounts'!AV$18, 'E2 Allocators'!$B$15:$W$15, 0),FALSE)*$G22), 0, VLOOKUP(VLOOKUP($A22, 'E4 TB Allocation Details'!$A$18:$L$205, MATCH("Customer ID", 'E4 TB Allocation Details'!$A$18:$L$18, 0),FALSE), 'E2 Allocators'!$B$15:$W$361, MATCH('O5 Details by Class &amp; Accounts'!AV$18, 'E2 Allocators'!$B$15:$W$15, 0),FALSE)*$G22)</f>
        <v>0</v>
      </c>
      <c r="AW22" s="1412">
        <f ca="1">IF(ISERROR(VLOOKUP(VLOOKUP($A22, 'E4 TB Allocation Details'!$A$18:$L$205, MATCH("Customer ID", 'E4 TB Allocation Details'!$A$18:$L$18, 0),FALSE), 'E2 Allocators'!$B$15:$W$361, MATCH('O5 Details by Class &amp; Accounts'!AW$18, 'E2 Allocators'!$B$15:$W$15, 0),FALSE)*$G22), 0, VLOOKUP(VLOOKUP($A22, 'E4 TB Allocation Details'!$A$18:$L$205, MATCH("Customer ID", 'E4 TB Allocation Details'!$A$18:$L$18, 0),FALSE), 'E2 Allocators'!$B$15:$W$361, MATCH('O5 Details by Class &amp; Accounts'!AW$18, 'E2 Allocators'!$B$15:$W$15, 0),FALSE)*$G22)</f>
        <v>0</v>
      </c>
      <c r="AX22" s="1412">
        <f t="shared" si="2"/>
        <v>0</v>
      </c>
      <c r="AY22" s="1412">
        <f ca="1">IF(ISERROR(VLOOKUP(VLOOKUP($A22, 'E4 TB Allocation Details'!$A$18:$L$205, MATCH("Misc ID", 'E4 TB Allocation Details'!$A$18:$L$18, 0),FALSE), 'E2 Allocators'!$B$15:$W$361, MATCH('O5 Details by Class &amp; Accounts'!AY$18, 'E2 Allocators'!$B$15:$W$15, 0),FALSE)*$E22), 0, VLOOKUP(VLOOKUP($A22, 'E4 TB Allocation Details'!$A$18:$L$205, MATCH("Misc ID", 'E4 TB Allocation Details'!$A$18:$L$18, 0),FALSE), 'E2 Allocators'!$B$15:$W$361, MATCH('O5 Details by Class &amp; Accounts'!AY$18, 'E2 Allocators'!$B$15:$W$15, 0),FALSE)*$E22)</f>
        <v>0</v>
      </c>
      <c r="AZ22" s="1412">
        <f ca="1">IF(ISERROR(VLOOKUP(VLOOKUP($A22, 'E4 TB Allocation Details'!$A$18:$L$205, MATCH("Misc ID", 'E4 TB Allocation Details'!$A$18:$L$18, 0),FALSE), 'E2 Allocators'!$B$15:$W$361, MATCH('O5 Details by Class &amp; Accounts'!AZ$18, 'E2 Allocators'!$B$15:$W$15, 0),FALSE)*$E22), 0, VLOOKUP(VLOOKUP($A22, 'E4 TB Allocation Details'!$A$18:$L$205, MATCH("Misc ID", 'E4 TB Allocation Details'!$A$18:$L$18, 0),FALSE), 'E2 Allocators'!$B$15:$W$361, MATCH('O5 Details by Class &amp; Accounts'!AZ$18, 'E2 Allocators'!$B$15:$W$15, 0),FALSE)*$E22)</f>
        <v>0</v>
      </c>
      <c r="BA22" s="1412">
        <f ca="1">IF(ISERROR(VLOOKUP(VLOOKUP($A22, 'E4 TB Allocation Details'!$A$18:$L$205, MATCH("Misc ID", 'E4 TB Allocation Details'!$A$18:$L$18, 0),FALSE), 'E2 Allocators'!$B$15:$W$361, MATCH('O5 Details by Class &amp; Accounts'!BA$18, 'E2 Allocators'!$B$15:$W$15, 0),FALSE)*$E22), 0, VLOOKUP(VLOOKUP($A22, 'E4 TB Allocation Details'!$A$18:$L$205, MATCH("Misc ID", 'E4 TB Allocation Details'!$A$18:$L$18, 0),FALSE), 'E2 Allocators'!$B$15:$W$361, MATCH('O5 Details by Class &amp; Accounts'!BA$18, 'E2 Allocators'!$B$15:$W$15, 0),FALSE)*$E22)</f>
        <v>0</v>
      </c>
      <c r="BB22" s="1412">
        <f ca="1">IF(ISERROR(VLOOKUP(VLOOKUP($A22, 'E4 TB Allocation Details'!$A$18:$L$205, MATCH("Misc ID", 'E4 TB Allocation Details'!$A$18:$L$18, 0),FALSE), 'E2 Allocators'!$B$15:$W$361, MATCH('O5 Details by Class &amp; Accounts'!BB$18, 'E2 Allocators'!$B$15:$W$15, 0),FALSE)*$E22), 0, VLOOKUP(VLOOKUP($A22, 'E4 TB Allocation Details'!$A$18:$L$205, MATCH("Misc ID", 'E4 TB Allocation Details'!$A$18:$L$18, 0),FALSE), 'E2 Allocators'!$B$15:$W$361, MATCH('O5 Details by Class &amp; Accounts'!BB$18, 'E2 Allocators'!$B$15:$W$15, 0),FALSE)*$E22)</f>
        <v>0</v>
      </c>
      <c r="BC22" s="1412">
        <f ca="1">IF(ISERROR(VLOOKUP(VLOOKUP($A22, 'E4 TB Allocation Details'!$A$18:$L$205, MATCH("Misc ID", 'E4 TB Allocation Details'!$A$18:$L$18, 0),FALSE), 'E2 Allocators'!$B$15:$W$361, MATCH('O5 Details by Class &amp; Accounts'!BC$18, 'E2 Allocators'!$B$15:$W$15, 0),FALSE)*$E22), 0, VLOOKUP(VLOOKUP($A22, 'E4 TB Allocation Details'!$A$18:$L$205, MATCH("Misc ID", 'E4 TB Allocation Details'!$A$18:$L$18, 0),FALSE), 'E2 Allocators'!$B$15:$W$361, MATCH('O5 Details by Class &amp; Accounts'!BC$18, 'E2 Allocators'!$B$15:$W$15, 0),FALSE)*$E22)</f>
        <v>0</v>
      </c>
      <c r="BD22" s="1412">
        <f ca="1">IF(ISERROR(VLOOKUP(VLOOKUP($A22, 'E4 TB Allocation Details'!$A$18:$L$205, MATCH("Misc ID", 'E4 TB Allocation Details'!$A$18:$L$18, 0),FALSE), 'E2 Allocators'!$B$15:$W$361, MATCH('O5 Details by Class &amp; Accounts'!BD$18, 'E2 Allocators'!$B$15:$W$15, 0),FALSE)*$E22), 0, VLOOKUP(VLOOKUP($A22, 'E4 TB Allocation Details'!$A$18:$L$205, MATCH("Misc ID", 'E4 TB Allocation Details'!$A$18:$L$18, 0),FALSE), 'E2 Allocators'!$B$15:$W$361, MATCH('O5 Details by Class &amp; Accounts'!BD$18, 'E2 Allocators'!$B$15:$W$15, 0),FALSE)*$E22)</f>
        <v>0</v>
      </c>
      <c r="BE22" s="1412">
        <f ca="1">IF(ISERROR(VLOOKUP(VLOOKUP($A22, 'E4 TB Allocation Details'!$A$18:$L$205, MATCH("Misc ID", 'E4 TB Allocation Details'!$A$18:$L$18, 0),FALSE), 'E2 Allocators'!$B$15:$W$361, MATCH('O5 Details by Class &amp; Accounts'!BE$18, 'E2 Allocators'!$B$15:$W$15, 0),FALSE)*$E22), 0, VLOOKUP(VLOOKUP($A22, 'E4 TB Allocation Details'!$A$18:$L$205, MATCH("Misc ID", 'E4 TB Allocation Details'!$A$18:$L$18, 0),FALSE), 'E2 Allocators'!$B$15:$W$361, MATCH('O5 Details by Class &amp; Accounts'!BE$18, 'E2 Allocators'!$B$15:$W$15, 0),FALSE)*$E22)</f>
        <v>0</v>
      </c>
      <c r="BF22" s="1412">
        <f ca="1">IF(ISERROR(VLOOKUP(VLOOKUP($A22, 'E4 TB Allocation Details'!$A$18:$L$205, MATCH("Misc ID", 'E4 TB Allocation Details'!$A$18:$L$18, 0),FALSE), 'E2 Allocators'!$B$15:$W$361, MATCH('O5 Details by Class &amp; Accounts'!BF$18, 'E2 Allocators'!$B$15:$W$15, 0),FALSE)*$E22), 0, VLOOKUP(VLOOKUP($A22, 'E4 TB Allocation Details'!$A$18:$L$205, MATCH("Misc ID", 'E4 TB Allocation Details'!$A$18:$L$18, 0),FALSE), 'E2 Allocators'!$B$15:$W$361, MATCH('O5 Details by Class &amp; Accounts'!BF$18, 'E2 Allocators'!$B$15:$W$15, 0),FALSE)*$E22)</f>
        <v>0</v>
      </c>
      <c r="BG22" s="1412">
        <f ca="1">IF(ISERROR(VLOOKUP(VLOOKUP($A22, 'E4 TB Allocation Details'!$A$18:$L$205, MATCH("Misc ID", 'E4 TB Allocation Details'!$A$18:$L$18, 0),FALSE), 'E2 Allocators'!$B$15:$W$361, MATCH('O5 Details by Class &amp; Accounts'!BG$18, 'E2 Allocators'!$B$15:$W$15, 0),FALSE)*$E22), 0, VLOOKUP(VLOOKUP($A22, 'E4 TB Allocation Details'!$A$18:$L$205, MATCH("Misc ID", 'E4 TB Allocation Details'!$A$18:$L$18, 0),FALSE), 'E2 Allocators'!$B$15:$W$361, MATCH('O5 Details by Class &amp; Accounts'!BG$18, 'E2 Allocators'!$B$15:$W$15, 0),FALSE)*$E22)</f>
        <v>0</v>
      </c>
      <c r="BH22" s="1412">
        <f ca="1">IF(ISERROR(VLOOKUP(VLOOKUP($A22, 'E4 TB Allocation Details'!$A$18:$L$205, MATCH("Misc ID", 'E4 TB Allocation Details'!$A$18:$L$18, 0),FALSE), 'E2 Allocators'!$B$15:$W$361, MATCH('O5 Details by Class &amp; Accounts'!BH$18, 'E2 Allocators'!$B$15:$W$15, 0),FALSE)*$E22), 0, VLOOKUP(VLOOKUP($A22, 'E4 TB Allocation Details'!$A$18:$L$205, MATCH("Misc ID", 'E4 TB Allocation Details'!$A$18:$L$18, 0),FALSE), 'E2 Allocators'!$B$15:$W$361, MATCH('O5 Details by Class &amp; Accounts'!BH$18, 'E2 Allocators'!$B$15:$W$15, 0),FALSE)*$E22)</f>
        <v>0</v>
      </c>
      <c r="BI22" s="1412">
        <f ca="1">IF(ISERROR(VLOOKUP(VLOOKUP($A22, 'E4 TB Allocation Details'!$A$18:$L$205, MATCH("Misc ID", 'E4 TB Allocation Details'!$A$18:$L$18, 0),FALSE), 'E2 Allocators'!$B$15:$W$361, MATCH('O5 Details by Class &amp; Accounts'!BI$18, 'E2 Allocators'!$B$15:$W$15, 0),FALSE)*$E22), 0, VLOOKUP(VLOOKUP($A22, 'E4 TB Allocation Details'!$A$18:$L$205, MATCH("Misc ID", 'E4 TB Allocation Details'!$A$18:$L$18, 0),FALSE), 'E2 Allocators'!$B$15:$W$361, MATCH('O5 Details by Class &amp; Accounts'!BI$18, 'E2 Allocators'!$B$15:$W$15, 0),FALSE)*$E22)</f>
        <v>0</v>
      </c>
      <c r="BJ22" s="1412">
        <f ca="1">IF(ISERROR(VLOOKUP(VLOOKUP($A22, 'E4 TB Allocation Details'!$A$18:$L$205, MATCH("Misc ID", 'E4 TB Allocation Details'!$A$18:$L$18, 0),FALSE), 'E2 Allocators'!$B$15:$W$361, MATCH('O5 Details by Class &amp; Accounts'!BJ$18, 'E2 Allocators'!$B$15:$W$15, 0),FALSE)*$E22), 0, VLOOKUP(VLOOKUP($A22, 'E4 TB Allocation Details'!$A$18:$L$205, MATCH("Misc ID", 'E4 TB Allocation Details'!$A$18:$L$18, 0),FALSE), 'E2 Allocators'!$B$15:$W$361, MATCH('O5 Details by Class &amp; Accounts'!BJ$18, 'E2 Allocators'!$B$15:$W$15, 0),FALSE)*$E22)</f>
        <v>0</v>
      </c>
      <c r="BK22" s="1412">
        <f ca="1">IF(ISERROR(VLOOKUP(VLOOKUP($A22, 'E4 TB Allocation Details'!$A$18:$L$205, MATCH("Misc ID", 'E4 TB Allocation Details'!$A$18:$L$18, 0),FALSE), 'E2 Allocators'!$B$15:$W$361, MATCH('O5 Details by Class &amp; Accounts'!BK$18, 'E2 Allocators'!$B$15:$W$15, 0),FALSE)*$E22), 0, VLOOKUP(VLOOKUP($A22, 'E4 TB Allocation Details'!$A$18:$L$205, MATCH("Misc ID", 'E4 TB Allocation Details'!$A$18:$L$18, 0),FALSE), 'E2 Allocators'!$B$15:$W$361, MATCH('O5 Details by Class &amp; Accounts'!BK$18, 'E2 Allocators'!$B$15:$W$15, 0),FALSE)*$E22)</f>
        <v>0</v>
      </c>
      <c r="BL22" s="1412">
        <f ca="1">IF(ISERROR(VLOOKUP(VLOOKUP($A22, 'E4 TB Allocation Details'!$A$18:$L$205, MATCH("Misc ID", 'E4 TB Allocation Details'!$A$18:$L$18, 0),FALSE), 'E2 Allocators'!$B$15:$W$361, MATCH('O5 Details by Class &amp; Accounts'!BL$18, 'E2 Allocators'!$B$15:$W$15, 0),FALSE)*$E22), 0, VLOOKUP(VLOOKUP($A22, 'E4 TB Allocation Details'!$A$18:$L$205, MATCH("Misc ID", 'E4 TB Allocation Details'!$A$18:$L$18, 0),FALSE), 'E2 Allocators'!$B$15:$W$361, MATCH('O5 Details by Class &amp; Accounts'!BL$18, 'E2 Allocators'!$B$15:$W$15, 0),FALSE)*$E22)</f>
        <v>0</v>
      </c>
      <c r="BM22" s="1412">
        <f ca="1">IF(ISERROR(VLOOKUP(VLOOKUP($A22, 'E4 TB Allocation Details'!$A$18:$L$205, MATCH("Misc ID", 'E4 TB Allocation Details'!$A$18:$L$18, 0),FALSE), 'E2 Allocators'!$B$15:$W$361, MATCH('O5 Details by Class &amp; Accounts'!BM$18, 'E2 Allocators'!$B$15:$W$15, 0),FALSE)*$E22), 0, VLOOKUP(VLOOKUP($A22, 'E4 TB Allocation Details'!$A$18:$L$205, MATCH("Misc ID", 'E4 TB Allocation Details'!$A$18:$L$18, 0),FALSE), 'E2 Allocators'!$B$15:$W$361, MATCH('O5 Details by Class &amp; Accounts'!BM$18, 'E2 Allocators'!$B$15:$W$15, 0),FALSE)*$E22)</f>
        <v>0</v>
      </c>
      <c r="BN22" s="1412">
        <f ca="1">IF(ISERROR(VLOOKUP(VLOOKUP($A22, 'E4 TB Allocation Details'!$A$18:$L$205, MATCH("Misc ID", 'E4 TB Allocation Details'!$A$18:$L$18, 0),FALSE), 'E2 Allocators'!$B$15:$W$361, MATCH('O5 Details by Class &amp; Accounts'!BN$18, 'E2 Allocators'!$B$15:$W$15, 0),FALSE)*$E22), 0, VLOOKUP(VLOOKUP($A22, 'E4 TB Allocation Details'!$A$18:$L$205, MATCH("Misc ID", 'E4 TB Allocation Details'!$A$18:$L$18, 0),FALSE), 'E2 Allocators'!$B$15:$W$361, MATCH('O5 Details by Class &amp; Accounts'!BN$18, 'E2 Allocators'!$B$15:$W$15, 0),FALSE)*$E22)</f>
        <v>0</v>
      </c>
      <c r="BO22" s="1412">
        <f ca="1">IF(ISERROR(VLOOKUP(VLOOKUP($A22, 'E4 TB Allocation Details'!$A$18:$L$205, MATCH("Misc ID", 'E4 TB Allocation Details'!$A$18:$L$18, 0),FALSE), 'E2 Allocators'!$B$15:$W$361, MATCH('O5 Details by Class &amp; Accounts'!BO$18, 'E2 Allocators'!$B$15:$W$15, 0),FALSE)*$E22), 0, VLOOKUP(VLOOKUP($A22, 'E4 TB Allocation Details'!$A$18:$L$205, MATCH("Misc ID", 'E4 TB Allocation Details'!$A$18:$L$18, 0),FALSE), 'E2 Allocators'!$B$15:$W$361, MATCH('O5 Details by Class &amp; Accounts'!BO$18, 'E2 Allocators'!$B$15:$W$15, 0),FALSE)*$E22)</f>
        <v>0</v>
      </c>
      <c r="BP22" s="1412">
        <f ca="1">IF(ISERROR(VLOOKUP(VLOOKUP($A22, 'E4 TB Allocation Details'!$A$18:$L$205, MATCH("Misc ID", 'E4 TB Allocation Details'!$A$18:$L$18, 0),FALSE), 'E2 Allocators'!$B$15:$W$361, MATCH('O5 Details by Class &amp; Accounts'!BP$18, 'E2 Allocators'!$B$15:$W$15, 0),FALSE)*$E22), 0, VLOOKUP(VLOOKUP($A22, 'E4 TB Allocation Details'!$A$18:$L$205, MATCH("Misc ID", 'E4 TB Allocation Details'!$A$18:$L$18, 0),FALSE), 'E2 Allocators'!$B$15:$W$361, MATCH('O5 Details by Class &amp; Accounts'!BP$18, 'E2 Allocators'!$B$15:$W$15, 0),FALSE)*$E22)</f>
        <v>0</v>
      </c>
      <c r="BQ22" s="1412">
        <f ca="1">IF(ISERROR(VLOOKUP(VLOOKUP($A22, 'E4 TB Allocation Details'!$A$18:$L$205, MATCH("Misc ID", 'E4 TB Allocation Details'!$A$18:$L$18, 0),FALSE), 'E2 Allocators'!$B$15:$W$361, MATCH('O5 Details by Class &amp; Accounts'!BQ$18, 'E2 Allocators'!$B$15:$W$15, 0),FALSE)*$E22), 0, VLOOKUP(VLOOKUP($A22, 'E4 TB Allocation Details'!$A$18:$L$205, MATCH("Misc ID", 'E4 TB Allocation Details'!$A$18:$L$18, 0),FALSE), 'E2 Allocators'!$B$15:$W$361, MATCH('O5 Details by Class &amp; Accounts'!BQ$18, 'E2 Allocators'!$B$15:$W$15, 0),FALSE)*$E22)</f>
        <v>0</v>
      </c>
      <c r="BR22" s="1412">
        <f ca="1">IF(ISERROR(VLOOKUP(VLOOKUP($A22, 'E4 TB Allocation Details'!$A$18:$L$205, MATCH("Misc ID", 'E4 TB Allocation Details'!$A$18:$L$18, 0),FALSE), 'E2 Allocators'!$B$15:$W$361, MATCH('O5 Details by Class &amp; Accounts'!BR$18, 'E2 Allocators'!$B$15:$W$15, 0),FALSE)*$E22), 0, VLOOKUP(VLOOKUP($A22, 'E4 TB Allocation Details'!$A$18:$L$205, MATCH("Misc ID", 'E4 TB Allocation Details'!$A$18:$L$18, 0),FALSE), 'E2 Allocators'!$B$15:$W$361, MATCH('O5 Details by Class &amp; Accounts'!BR$18, 'E2 Allocators'!$B$15:$W$15, 0),FALSE)*$E22)</f>
        <v>0</v>
      </c>
      <c r="BS22" s="1412">
        <f t="shared" si="3"/>
        <v>0</v>
      </c>
      <c r="BT22" s="1412">
        <f ca="1">IF(ISERROR(VLOOKUP(VLOOKUP($A22, 'E4 TB Allocation Details'!$A$18:$L$205, MATCH("A &amp; G ID", 'E4 TB Allocation Details'!$A$18:$L$18, 0),FALSE), 'E2 Allocators'!$B$15:$W$361, MATCH('O5 Details by Class &amp; Accounts'!BT$18, 'E2 Allocators'!$B$15:$W$15, 0),FALSE)*$E22), 0, VLOOKUP(VLOOKUP($A22, 'E4 TB Allocation Details'!$A$18:$L$205, MATCH("A &amp; G ID", 'E4 TB Allocation Details'!$A$18:$L$18, 0),FALSE), 'E2 Allocators'!$B$15:$W$361, MATCH('O5 Details by Class &amp; Accounts'!BT$18, 'E2 Allocators'!$B$15:$W$15, 0),FALSE)*$E22)</f>
        <v>0</v>
      </c>
      <c r="BU22" s="1412">
        <f ca="1">IF(ISERROR(VLOOKUP(VLOOKUP($A22, 'E4 TB Allocation Details'!$A$18:$L$205, MATCH("A &amp; G ID", 'E4 TB Allocation Details'!$A$18:$L$18, 0),FALSE), 'E2 Allocators'!$B$15:$W$361, MATCH('O5 Details by Class &amp; Accounts'!BU$18, 'E2 Allocators'!$B$15:$W$15, 0),FALSE)*$E22), 0, VLOOKUP(VLOOKUP($A22, 'E4 TB Allocation Details'!$A$18:$L$205, MATCH("A &amp; G ID", 'E4 TB Allocation Details'!$A$18:$L$18, 0),FALSE), 'E2 Allocators'!$B$15:$W$361, MATCH('O5 Details by Class &amp; Accounts'!BU$18, 'E2 Allocators'!$B$15:$W$15, 0),FALSE)*$E22)</f>
        <v>0</v>
      </c>
      <c r="BV22" s="1412">
        <f ca="1">IF(ISERROR(VLOOKUP(VLOOKUP($A22, 'E4 TB Allocation Details'!$A$18:$L$205, MATCH("A &amp; G ID", 'E4 TB Allocation Details'!$A$18:$L$18, 0),FALSE), 'E2 Allocators'!$B$15:$W$361, MATCH('O5 Details by Class &amp; Accounts'!BV$18, 'E2 Allocators'!$B$15:$W$15, 0),FALSE)*$E22), 0, VLOOKUP(VLOOKUP($A22, 'E4 TB Allocation Details'!$A$18:$L$205, MATCH("A &amp; G ID", 'E4 TB Allocation Details'!$A$18:$L$18, 0),FALSE), 'E2 Allocators'!$B$15:$W$361, MATCH('O5 Details by Class &amp; Accounts'!BV$18, 'E2 Allocators'!$B$15:$W$15, 0),FALSE)*$E22)</f>
        <v>0</v>
      </c>
      <c r="BW22" s="1412">
        <f ca="1">IF(ISERROR(VLOOKUP(VLOOKUP($A22, 'E4 TB Allocation Details'!$A$18:$L$205, MATCH("A &amp; G ID", 'E4 TB Allocation Details'!$A$18:$L$18, 0),FALSE), 'E2 Allocators'!$B$15:$W$361, MATCH('O5 Details by Class &amp; Accounts'!BW$18, 'E2 Allocators'!$B$15:$W$15, 0),FALSE)*$E22), 0, VLOOKUP(VLOOKUP($A22, 'E4 TB Allocation Details'!$A$18:$L$205, MATCH("A &amp; G ID", 'E4 TB Allocation Details'!$A$18:$L$18, 0),FALSE), 'E2 Allocators'!$B$15:$W$361, MATCH('O5 Details by Class &amp; Accounts'!BW$18, 'E2 Allocators'!$B$15:$W$15, 0),FALSE)*$E22)</f>
        <v>0</v>
      </c>
      <c r="BX22" s="1412">
        <f ca="1">IF(ISERROR(VLOOKUP(VLOOKUP($A22, 'E4 TB Allocation Details'!$A$18:$L$205, MATCH("A &amp; G ID", 'E4 TB Allocation Details'!$A$18:$L$18, 0),FALSE), 'E2 Allocators'!$B$15:$W$361, MATCH('O5 Details by Class &amp; Accounts'!BX$18, 'E2 Allocators'!$B$15:$W$15, 0),FALSE)*$E22), 0, VLOOKUP(VLOOKUP($A22, 'E4 TB Allocation Details'!$A$18:$L$205, MATCH("A &amp; G ID", 'E4 TB Allocation Details'!$A$18:$L$18, 0),FALSE), 'E2 Allocators'!$B$15:$W$361, MATCH('O5 Details by Class &amp; Accounts'!BX$18, 'E2 Allocators'!$B$15:$W$15, 0),FALSE)*$E22)</f>
        <v>0</v>
      </c>
      <c r="BY22" s="1412">
        <f ca="1">IF(ISERROR(VLOOKUP(VLOOKUP($A22, 'E4 TB Allocation Details'!$A$18:$L$205, MATCH("A &amp; G ID", 'E4 TB Allocation Details'!$A$18:$L$18, 0),FALSE), 'E2 Allocators'!$B$15:$W$361, MATCH('O5 Details by Class &amp; Accounts'!BY$18, 'E2 Allocators'!$B$15:$W$15, 0),FALSE)*$E22), 0, VLOOKUP(VLOOKUP($A22, 'E4 TB Allocation Details'!$A$18:$L$205, MATCH("A &amp; G ID", 'E4 TB Allocation Details'!$A$18:$L$18, 0),FALSE), 'E2 Allocators'!$B$15:$W$361, MATCH('O5 Details by Class &amp; Accounts'!BY$18, 'E2 Allocators'!$B$15:$W$15, 0),FALSE)*$E22)</f>
        <v>0</v>
      </c>
      <c r="BZ22" s="1412">
        <f ca="1">IF(ISERROR(VLOOKUP(VLOOKUP($A22, 'E4 TB Allocation Details'!$A$18:$L$205, MATCH("A &amp; G ID", 'E4 TB Allocation Details'!$A$18:$L$18, 0),FALSE), 'E2 Allocators'!$B$15:$W$361, MATCH('O5 Details by Class &amp; Accounts'!BZ$18, 'E2 Allocators'!$B$15:$W$15, 0),FALSE)*$E22), 0, VLOOKUP(VLOOKUP($A22, 'E4 TB Allocation Details'!$A$18:$L$205, MATCH("A &amp; G ID", 'E4 TB Allocation Details'!$A$18:$L$18, 0),FALSE), 'E2 Allocators'!$B$15:$W$361, MATCH('O5 Details by Class &amp; Accounts'!BZ$18, 'E2 Allocators'!$B$15:$W$15, 0),FALSE)*$E22)</f>
        <v>0</v>
      </c>
      <c r="CA22" s="1412">
        <f ca="1">IF(ISERROR(VLOOKUP(VLOOKUP($A22, 'E4 TB Allocation Details'!$A$18:$L$205, MATCH("A &amp; G ID", 'E4 TB Allocation Details'!$A$18:$L$18, 0),FALSE), 'E2 Allocators'!$B$15:$W$361, MATCH('O5 Details by Class &amp; Accounts'!CA$18, 'E2 Allocators'!$B$15:$W$15, 0),FALSE)*$E22), 0, VLOOKUP(VLOOKUP($A22, 'E4 TB Allocation Details'!$A$18:$L$205, MATCH("A &amp; G ID", 'E4 TB Allocation Details'!$A$18:$L$18, 0),FALSE), 'E2 Allocators'!$B$15:$W$361, MATCH('O5 Details by Class &amp; Accounts'!CA$18, 'E2 Allocators'!$B$15:$W$15, 0),FALSE)*$E22)</f>
        <v>0</v>
      </c>
      <c r="CB22" s="1412">
        <f ca="1">IF(ISERROR(VLOOKUP(VLOOKUP($A22, 'E4 TB Allocation Details'!$A$18:$L$205, MATCH("A &amp; G ID", 'E4 TB Allocation Details'!$A$18:$L$18, 0),FALSE), 'E2 Allocators'!$B$15:$W$361, MATCH('O5 Details by Class &amp; Accounts'!CB$18, 'E2 Allocators'!$B$15:$W$15, 0),FALSE)*$E22), 0, VLOOKUP(VLOOKUP($A22, 'E4 TB Allocation Details'!$A$18:$L$205, MATCH("A &amp; G ID", 'E4 TB Allocation Details'!$A$18:$L$18, 0),FALSE), 'E2 Allocators'!$B$15:$W$361, MATCH('O5 Details by Class &amp; Accounts'!CB$18, 'E2 Allocators'!$B$15:$W$15, 0),FALSE)*$E22)</f>
        <v>0</v>
      </c>
      <c r="CC22" s="1412">
        <f ca="1">IF(ISERROR(VLOOKUP(VLOOKUP($A22, 'E4 TB Allocation Details'!$A$18:$L$205, MATCH("A &amp; G ID", 'E4 TB Allocation Details'!$A$18:$L$18, 0),FALSE), 'E2 Allocators'!$B$15:$W$361, MATCH('O5 Details by Class &amp; Accounts'!CC$18, 'E2 Allocators'!$B$15:$W$15, 0),FALSE)*$E22), 0, VLOOKUP(VLOOKUP($A22, 'E4 TB Allocation Details'!$A$18:$L$205, MATCH("A &amp; G ID", 'E4 TB Allocation Details'!$A$18:$L$18, 0),FALSE), 'E2 Allocators'!$B$15:$W$361, MATCH('O5 Details by Class &amp; Accounts'!CC$18, 'E2 Allocators'!$B$15:$W$15, 0),FALSE)*$E22)</f>
        <v>0</v>
      </c>
      <c r="CD22" s="1412">
        <f ca="1">IF(ISERROR(VLOOKUP(VLOOKUP($A22, 'E4 TB Allocation Details'!$A$18:$L$205, MATCH("A &amp; G ID", 'E4 TB Allocation Details'!$A$18:$L$18, 0),FALSE), 'E2 Allocators'!$B$15:$W$361, MATCH('O5 Details by Class &amp; Accounts'!CD$18, 'E2 Allocators'!$B$15:$W$15, 0),FALSE)*$E22), 0, VLOOKUP(VLOOKUP($A22, 'E4 TB Allocation Details'!$A$18:$L$205, MATCH("A &amp; G ID", 'E4 TB Allocation Details'!$A$18:$L$18, 0),FALSE), 'E2 Allocators'!$B$15:$W$361, MATCH('O5 Details by Class &amp; Accounts'!CD$18, 'E2 Allocators'!$B$15:$W$15, 0),FALSE)*$E22)</f>
        <v>0</v>
      </c>
      <c r="CE22" s="1412">
        <f ca="1">IF(ISERROR(VLOOKUP(VLOOKUP($A22, 'E4 TB Allocation Details'!$A$18:$L$205, MATCH("A &amp; G ID", 'E4 TB Allocation Details'!$A$18:$L$18, 0),FALSE), 'E2 Allocators'!$B$15:$W$361, MATCH('O5 Details by Class &amp; Accounts'!CE$18, 'E2 Allocators'!$B$15:$W$15, 0),FALSE)*$E22), 0, VLOOKUP(VLOOKUP($A22, 'E4 TB Allocation Details'!$A$18:$L$205, MATCH("A &amp; G ID", 'E4 TB Allocation Details'!$A$18:$L$18, 0),FALSE), 'E2 Allocators'!$B$15:$W$361, MATCH('O5 Details by Class &amp; Accounts'!CE$18, 'E2 Allocators'!$B$15:$W$15, 0),FALSE)*$E22)</f>
        <v>0</v>
      </c>
      <c r="CF22" s="1412">
        <f ca="1">IF(ISERROR(VLOOKUP(VLOOKUP($A22, 'E4 TB Allocation Details'!$A$18:$L$205, MATCH("A &amp; G ID", 'E4 TB Allocation Details'!$A$18:$L$18, 0),FALSE), 'E2 Allocators'!$B$15:$W$361, MATCH('O5 Details by Class &amp; Accounts'!CF$18, 'E2 Allocators'!$B$15:$W$15, 0),FALSE)*$E22), 0, VLOOKUP(VLOOKUP($A22, 'E4 TB Allocation Details'!$A$18:$L$205, MATCH("A &amp; G ID", 'E4 TB Allocation Details'!$A$18:$L$18, 0),FALSE), 'E2 Allocators'!$B$15:$W$361, MATCH('O5 Details by Class &amp; Accounts'!CF$18, 'E2 Allocators'!$B$15:$W$15, 0),FALSE)*$E22)</f>
        <v>0</v>
      </c>
      <c r="CG22" s="1412">
        <f ca="1">IF(ISERROR(VLOOKUP(VLOOKUP($A22, 'E4 TB Allocation Details'!$A$18:$L$205, MATCH("A &amp; G ID", 'E4 TB Allocation Details'!$A$18:$L$18, 0),FALSE), 'E2 Allocators'!$B$15:$W$361, MATCH('O5 Details by Class &amp; Accounts'!CG$18, 'E2 Allocators'!$B$15:$W$15, 0),FALSE)*$E22), 0, VLOOKUP(VLOOKUP($A22, 'E4 TB Allocation Details'!$A$18:$L$205, MATCH("A &amp; G ID", 'E4 TB Allocation Details'!$A$18:$L$18, 0),FALSE), 'E2 Allocators'!$B$15:$W$361, MATCH('O5 Details by Class &amp; Accounts'!CG$18, 'E2 Allocators'!$B$15:$W$15, 0),FALSE)*$E22)</f>
        <v>0</v>
      </c>
      <c r="CH22" s="1412">
        <f ca="1">IF(ISERROR(VLOOKUP(VLOOKUP($A22, 'E4 TB Allocation Details'!$A$18:$L$205, MATCH("A &amp; G ID", 'E4 TB Allocation Details'!$A$18:$L$18, 0),FALSE), 'E2 Allocators'!$B$15:$W$361, MATCH('O5 Details by Class &amp; Accounts'!CH$18, 'E2 Allocators'!$B$15:$W$15, 0),FALSE)*$E22), 0, VLOOKUP(VLOOKUP($A22, 'E4 TB Allocation Details'!$A$18:$L$205, MATCH("A &amp; G ID", 'E4 TB Allocation Details'!$A$18:$L$18, 0),FALSE), 'E2 Allocators'!$B$15:$W$361, MATCH('O5 Details by Class &amp; Accounts'!CH$18, 'E2 Allocators'!$B$15:$W$15, 0),FALSE)*$E22)</f>
        <v>0</v>
      </c>
      <c r="CI22" s="1412">
        <f ca="1">IF(ISERROR(VLOOKUP(VLOOKUP($A22, 'E4 TB Allocation Details'!$A$18:$L$205, MATCH("A &amp; G ID", 'E4 TB Allocation Details'!$A$18:$L$18, 0),FALSE), 'E2 Allocators'!$B$15:$W$361, MATCH('O5 Details by Class &amp; Accounts'!CI$18, 'E2 Allocators'!$B$15:$W$15, 0),FALSE)*$E22), 0, VLOOKUP(VLOOKUP($A22, 'E4 TB Allocation Details'!$A$18:$L$205, MATCH("A &amp; G ID", 'E4 TB Allocation Details'!$A$18:$L$18, 0),FALSE), 'E2 Allocators'!$B$15:$W$361, MATCH('O5 Details by Class &amp; Accounts'!CI$18, 'E2 Allocators'!$B$15:$W$15, 0),FALSE)*$E22)</f>
        <v>0</v>
      </c>
      <c r="CJ22" s="1412">
        <f ca="1">IF(ISERROR(VLOOKUP(VLOOKUP($A22, 'E4 TB Allocation Details'!$A$18:$L$205, MATCH("A &amp; G ID", 'E4 TB Allocation Details'!$A$18:$L$18, 0),FALSE), 'E2 Allocators'!$B$15:$W$361, MATCH('O5 Details by Class &amp; Accounts'!CJ$18, 'E2 Allocators'!$B$15:$W$15, 0),FALSE)*$E22), 0, VLOOKUP(VLOOKUP($A22, 'E4 TB Allocation Details'!$A$18:$L$205, MATCH("A &amp; G ID", 'E4 TB Allocation Details'!$A$18:$L$18, 0),FALSE), 'E2 Allocators'!$B$15:$W$361, MATCH('O5 Details by Class &amp; Accounts'!CJ$18, 'E2 Allocators'!$B$15:$W$15, 0),FALSE)*$E22)</f>
        <v>0</v>
      </c>
      <c r="CK22" s="1412">
        <f ca="1">IF(ISERROR(VLOOKUP(VLOOKUP($A22, 'E4 TB Allocation Details'!$A$18:$L$205, MATCH("A &amp; G ID", 'E4 TB Allocation Details'!$A$18:$L$18, 0),FALSE), 'E2 Allocators'!$B$15:$W$361, MATCH('O5 Details by Class &amp; Accounts'!CK$18, 'E2 Allocators'!$B$15:$W$15, 0),FALSE)*$E22), 0, VLOOKUP(VLOOKUP($A22, 'E4 TB Allocation Details'!$A$18:$L$205, MATCH("A &amp; G ID", 'E4 TB Allocation Details'!$A$18:$L$18, 0),FALSE), 'E2 Allocators'!$B$15:$W$361, MATCH('O5 Details by Class &amp; Accounts'!CK$18, 'E2 Allocators'!$B$15:$W$15, 0),FALSE)*$E22)</f>
        <v>0</v>
      </c>
      <c r="CL22" s="1412">
        <f ca="1">IF(ISERROR(VLOOKUP(VLOOKUP($A22, 'E4 TB Allocation Details'!$A$18:$L$205, MATCH("A &amp; G ID", 'E4 TB Allocation Details'!$A$18:$L$18, 0),FALSE), 'E2 Allocators'!$B$15:$W$361, MATCH('O5 Details by Class &amp; Accounts'!CL$18, 'E2 Allocators'!$B$15:$W$15, 0),FALSE)*$E22), 0, VLOOKUP(VLOOKUP($A22, 'E4 TB Allocation Details'!$A$18:$L$205, MATCH("A &amp; G ID", 'E4 TB Allocation Details'!$A$18:$L$18, 0),FALSE), 'E2 Allocators'!$B$15:$W$361, MATCH('O5 Details by Class &amp; Accounts'!CL$18, 'E2 Allocators'!$B$15:$W$15, 0),FALSE)*$E22)</f>
        <v>0</v>
      </c>
      <c r="CM22" s="1412">
        <f ca="1">IF(ISERROR(VLOOKUP(VLOOKUP($A22, 'E4 TB Allocation Details'!$A$18:$L$205, MATCH("A &amp; G ID", 'E4 TB Allocation Details'!$A$18:$L$18, 0),FALSE), 'E2 Allocators'!$B$15:$W$361, MATCH('O5 Details by Class &amp; Accounts'!CM$18, 'E2 Allocators'!$B$15:$W$15, 0),FALSE)*$E22), 0, VLOOKUP(VLOOKUP($A22, 'E4 TB Allocation Details'!$A$18:$L$205, MATCH("A &amp; G ID", 'E4 TB Allocation Details'!$A$18:$L$18, 0),FALSE), 'E2 Allocators'!$B$15:$W$361, MATCH('O5 Details by Class &amp; Accounts'!CM$18, 'E2 Allocators'!$B$15:$W$15, 0),FALSE)*$E22)</f>
        <v>0</v>
      </c>
      <c r="CN22" s="1412">
        <f t="shared" si="5"/>
        <v>0</v>
      </c>
      <c r="CO22" s="1792">
        <f t="shared" si="4"/>
        <v>0</v>
      </c>
      <c r="CQ22" s="2087" t="s">
        <v>9</v>
      </c>
    </row>
    <row r="23" spans="1:95" s="81" customFormat="1" ht="12.75">
      <c r="A23" s="1175" t="s">
        <v>130</v>
      </c>
      <c r="B23" s="1176" t="s">
        <v>1396</v>
      </c>
      <c r="C23" s="1789">
        <f ca="1">IF(ISERROR(VLOOKUP($A23,'I3 TB Data'!$A$23:$H$458,MATCH('O5 Details by Class &amp; Accounts'!$C$18, 'I3 TB Data'!$A$23:$H$23,0),0)), 0, VLOOKUP($A23,'I3 TB Data'!$A$23:$H$458,MATCH('O5 Details by Class &amp; Accounts'!$C$18,'I3 TB Data'!$A$23:$H$23,0),0))</f>
        <v>0</v>
      </c>
      <c r="D23" s="1790">
        <f ca="1">'I4 BO ASSETS'!E20</f>
        <v>134000</v>
      </c>
      <c r="E23" s="1789">
        <f t="shared" si="6"/>
        <v>134000</v>
      </c>
      <c r="F23" s="1791">
        <f ca="1">IF(ISERROR(VLOOKUP($A23, 'E1 Categorization'!A33:E122, MATCH("Customer Component", 'E1 Categorization'!$A$33:$E$33,0), 0)), 0, IF(VLOOKUP($A23, 'E1 Categorization'!A33:E122, MATCH("Customer Component", 'E1 Categorization'!$A$33:$E$33,0), 0)=0, 'O5 Details by Class &amp; Accounts'!$E23, IF(AND(VLOOKUP($A23, 'E1 Categorization'!A33:E122, MATCH("Customer Component", 'E1 Categorization'!$A$33:$E$33,0), 0) &gt;0, VLOOKUP($A23, 'E1 Categorization'!A33:E122, MATCH("Customer Component", 'E1 Categorization'!$A$33:$E$33,0), 0)&lt;1), 'O5 Details by Class &amp; Accounts'!$E23*(1-VLOOKUP($A23, 'E1 Categorization'!A33:E122, MATCH("Customer Component", 'E1 Categorization'!$A$33:$E$33,0), 0)), 0)))</f>
        <v>134000</v>
      </c>
      <c r="G23" s="1791">
        <f ca="1">IF(ISERROR(VLOOKUP($A23, 'E1 Categorization'!A33:E122, MATCH("Customer Component", 'E1 Categorization'!$A$33:$E$33,0), 0)),0, IF(VLOOKUP($A23, 'E1 Categorization'!A33:E122, MATCH("Customer Component", 'E1 Categorization'!$A$33:$E$33,0), 0)=0, 0, IF(AND(VLOOKUP($A23, 'E1 Categorization'!A33:E122, MATCH("Customer Component", 'E1 Categorization'!$A$33:$E$33,0), 0) &gt;0, VLOOKUP($A23, 'E1 Categorization'!A33:E122, MATCH("Customer Component", 'E1 Categorization'!$A$33:$E$33,0), 0)&lt;1), 'O5 Details by Class &amp; Accounts'!$E23*(VLOOKUP($A23, 'E1 Categorization'!A33:E122, MATCH("Customer Component", 'E1 Categorization'!$A$33:$E$33,0), 0)), 'O5 Details by Class &amp; Accounts'!$E23)))</f>
        <v>0</v>
      </c>
      <c r="H23" s="1412">
        <f t="shared" si="0"/>
        <v>134000</v>
      </c>
      <c r="I23" s="1412">
        <f ca="1">IF(ISERROR(VLOOKUP(VLOOKUP($A23, 'E4 TB Allocation Details'!$A$18:$L$205, MATCH("Demand ID", 'E4 TB Allocation Details'!$A$18:$L$18, 0),FALSE), 'E2 Allocators'!$B$15:$W$361, MATCH('O5 Details by Class &amp; Accounts'!I$18, 'E2 Allocators'!$B$15:$W$15, 0),FALSE)*$F23), 0, VLOOKUP(VLOOKUP($A23, 'E4 TB Allocation Details'!$A$18:$L$205, MATCH("Demand ID", 'E4 TB Allocation Details'!$A$18:$L$18, 0),FALSE), 'E2 Allocators'!$B$15:$W$361, MATCH('O5 Details by Class &amp; Accounts'!I$18, 'E2 Allocators'!$B$15:$W$15, 0),FALSE)*$F23)</f>
        <v>46175.281251004242</v>
      </c>
      <c r="J23" s="1412">
        <f ca="1">IF(ISERROR(VLOOKUP(VLOOKUP($A23, 'E4 TB Allocation Details'!$A$18:$L$205, MATCH("Demand ID", 'E4 TB Allocation Details'!$A$18:$L$18, 0),FALSE), 'E2 Allocators'!$B$15:$W$361, MATCH('O5 Details by Class &amp; Accounts'!J$18, 'E2 Allocators'!$B$15:$W$15, 0),FALSE)*$F23), 0, VLOOKUP(VLOOKUP($A23, 'E4 TB Allocation Details'!$A$18:$L$205, MATCH("Demand ID", 'E4 TB Allocation Details'!$A$18:$L$18, 0),FALSE), 'E2 Allocators'!$B$15:$W$361, MATCH('O5 Details by Class &amp; Accounts'!J$18, 'E2 Allocators'!$B$15:$W$15, 0),FALSE)*$F23)</f>
        <v>24488.372024926372</v>
      </c>
      <c r="K23" s="1412">
        <f ca="1">IF(ISERROR(VLOOKUP(VLOOKUP($A23, 'E4 TB Allocation Details'!$A$18:$L$205, MATCH("Demand ID", 'E4 TB Allocation Details'!$A$18:$L$18, 0),FALSE), 'E2 Allocators'!$B$15:$W$361, MATCH('O5 Details by Class &amp; Accounts'!K$18, 'E2 Allocators'!$B$15:$W$15, 0),FALSE)*$F23), 0, VLOOKUP(VLOOKUP($A23, 'E4 TB Allocation Details'!$A$18:$L$205, MATCH("Demand ID", 'E4 TB Allocation Details'!$A$18:$L$18, 0),FALSE), 'E2 Allocators'!$B$15:$W$361, MATCH('O5 Details by Class &amp; Accounts'!K$18, 'E2 Allocators'!$B$15:$W$15, 0),FALSE)*$F23)</f>
        <v>62584.630994348918</v>
      </c>
      <c r="L23" s="1412">
        <f ca="1">IF(ISERROR(VLOOKUP(VLOOKUP($A23, 'E4 TB Allocation Details'!$A$18:$L$205, MATCH("Demand ID", 'E4 TB Allocation Details'!$A$18:$L$18, 0),FALSE), 'E2 Allocators'!$B$15:$W$361, MATCH('O5 Details by Class &amp; Accounts'!L$18, 'E2 Allocators'!$B$15:$W$15, 0),FALSE)*$F23), 0, VLOOKUP(VLOOKUP($A23, 'E4 TB Allocation Details'!$A$18:$L$205, MATCH("Demand ID", 'E4 TB Allocation Details'!$A$18:$L$18, 0),FALSE), 'E2 Allocators'!$B$15:$W$361, MATCH('O5 Details by Class &amp; Accounts'!L$18, 'E2 Allocators'!$B$15:$W$15, 0),FALSE)*$F23)</f>
        <v>0</v>
      </c>
      <c r="M23" s="1412">
        <f ca="1">IF(ISERROR(VLOOKUP(VLOOKUP($A23, 'E4 TB Allocation Details'!$A$18:$L$205, MATCH("Demand ID", 'E4 TB Allocation Details'!$A$18:$L$18, 0),FALSE), 'E2 Allocators'!$B$15:$W$361, MATCH('O5 Details by Class &amp; Accounts'!M$18, 'E2 Allocators'!$B$15:$W$15, 0),FALSE)*$F23), 0, VLOOKUP(VLOOKUP($A23, 'E4 TB Allocation Details'!$A$18:$L$205, MATCH("Demand ID", 'E4 TB Allocation Details'!$A$18:$L$18, 0),FALSE), 'E2 Allocators'!$B$15:$W$361, MATCH('O5 Details by Class &amp; Accounts'!M$18, 'E2 Allocators'!$B$15:$W$15, 0),FALSE)*$F23)</f>
        <v>0</v>
      </c>
      <c r="N23" s="1412">
        <f ca="1">IF(ISERROR(VLOOKUP(VLOOKUP($A23, 'E4 TB Allocation Details'!$A$18:$L$205, MATCH("Demand ID", 'E4 TB Allocation Details'!$A$18:$L$18, 0),FALSE), 'E2 Allocators'!$B$15:$W$361, MATCH('O5 Details by Class &amp; Accounts'!N$18, 'E2 Allocators'!$B$15:$W$15, 0),FALSE)*$F23), 0, VLOOKUP(VLOOKUP($A23, 'E4 TB Allocation Details'!$A$18:$L$205, MATCH("Demand ID", 'E4 TB Allocation Details'!$A$18:$L$18, 0),FALSE), 'E2 Allocators'!$B$15:$W$361, MATCH('O5 Details by Class &amp; Accounts'!N$18, 'E2 Allocators'!$B$15:$W$15, 0),FALSE)*$F23)</f>
        <v>0</v>
      </c>
      <c r="O23" s="1412">
        <f ca="1">IF(ISERROR(VLOOKUP(VLOOKUP($A23, 'E4 TB Allocation Details'!$A$18:$L$205, MATCH("Demand ID", 'E4 TB Allocation Details'!$A$18:$L$18, 0),FALSE), 'E2 Allocators'!$B$15:$W$361, MATCH('O5 Details by Class &amp; Accounts'!O$18, 'E2 Allocators'!$B$15:$W$15, 0),FALSE)*$F23), 0, VLOOKUP(VLOOKUP($A23, 'E4 TB Allocation Details'!$A$18:$L$205, MATCH("Demand ID", 'E4 TB Allocation Details'!$A$18:$L$18, 0),FALSE), 'E2 Allocators'!$B$15:$W$361, MATCH('O5 Details by Class &amp; Accounts'!O$18, 'E2 Allocators'!$B$15:$W$15, 0),FALSE)*$F23)</f>
        <v>432.02828456009087</v>
      </c>
      <c r="P23" s="1412">
        <f ca="1">IF(ISERROR(VLOOKUP(VLOOKUP($A23, 'E4 TB Allocation Details'!$A$18:$L$205, MATCH("Demand ID", 'E4 TB Allocation Details'!$A$18:$L$18, 0),FALSE), 'E2 Allocators'!$B$15:$W$361, MATCH('O5 Details by Class &amp; Accounts'!P$18, 'E2 Allocators'!$B$15:$W$15, 0),FALSE)*$F23), 0, VLOOKUP(VLOOKUP($A23, 'E4 TB Allocation Details'!$A$18:$L$205, MATCH("Demand ID", 'E4 TB Allocation Details'!$A$18:$L$18, 0),FALSE), 'E2 Allocators'!$B$15:$W$361, MATCH('O5 Details by Class &amp; Accounts'!P$18, 'E2 Allocators'!$B$15:$W$15, 0),FALSE)*$F23)</f>
        <v>54.90442962633395</v>
      </c>
      <c r="Q23" s="1412">
        <f ca="1">IF(ISERROR(VLOOKUP(VLOOKUP($A23, 'E4 TB Allocation Details'!$A$18:$L$205, MATCH("Demand ID", 'E4 TB Allocation Details'!$A$18:$L$18, 0),FALSE), 'E2 Allocators'!$B$15:$W$361, MATCH('O5 Details by Class &amp; Accounts'!Q$18, 'E2 Allocators'!$B$15:$W$15, 0),FALSE)*$F23), 0, VLOOKUP(VLOOKUP($A23, 'E4 TB Allocation Details'!$A$18:$L$205, MATCH("Demand ID", 'E4 TB Allocation Details'!$A$18:$L$18, 0),FALSE), 'E2 Allocators'!$B$15:$W$361, MATCH('O5 Details by Class &amp; Accounts'!Q$18, 'E2 Allocators'!$B$15:$W$15, 0),FALSE)*$F23)</f>
        <v>264.78301553404066</v>
      </c>
      <c r="R23" s="1412">
        <f ca="1">IF(ISERROR(VLOOKUP(VLOOKUP($A23, 'E4 TB Allocation Details'!$A$18:$L$205, MATCH("Demand ID", 'E4 TB Allocation Details'!$A$18:$L$18, 0),FALSE), 'E2 Allocators'!$B$15:$W$361, MATCH('O5 Details by Class &amp; Accounts'!R$18, 'E2 Allocators'!$B$15:$W$15, 0),FALSE)*$F23), 0, VLOOKUP(VLOOKUP($A23, 'E4 TB Allocation Details'!$A$18:$L$205, MATCH("Demand ID", 'E4 TB Allocation Details'!$A$18:$L$18, 0),FALSE), 'E2 Allocators'!$B$15:$W$361, MATCH('O5 Details by Class &amp; Accounts'!R$18, 'E2 Allocators'!$B$15:$W$15, 0),FALSE)*$F23)</f>
        <v>0</v>
      </c>
      <c r="S23" s="1412">
        <f ca="1">IF(ISERROR(VLOOKUP(VLOOKUP($A23, 'E4 TB Allocation Details'!$A$18:$L$205, MATCH("Demand ID", 'E4 TB Allocation Details'!$A$18:$L$18, 0),FALSE), 'E2 Allocators'!$B$15:$W$361, MATCH('O5 Details by Class &amp; Accounts'!S$18, 'E2 Allocators'!$B$15:$W$15, 0),FALSE)*$F23), 0, VLOOKUP(VLOOKUP($A23, 'E4 TB Allocation Details'!$A$18:$L$205, MATCH("Demand ID", 'E4 TB Allocation Details'!$A$18:$L$18, 0),FALSE), 'E2 Allocators'!$B$15:$W$361, MATCH('O5 Details by Class &amp; Accounts'!S$18, 'E2 Allocators'!$B$15:$W$15, 0),FALSE)*$F23)</f>
        <v>0</v>
      </c>
      <c r="T23" s="1412">
        <f ca="1">IF(ISERROR(VLOOKUP(VLOOKUP($A23, 'E4 TB Allocation Details'!$A$18:$L$205, MATCH("Demand ID", 'E4 TB Allocation Details'!$A$18:$L$18, 0),FALSE), 'E2 Allocators'!$B$15:$W$361, MATCH('O5 Details by Class &amp; Accounts'!T$18, 'E2 Allocators'!$B$15:$W$15, 0),FALSE)*$F23), 0, VLOOKUP(VLOOKUP($A23, 'E4 TB Allocation Details'!$A$18:$L$205, MATCH("Demand ID", 'E4 TB Allocation Details'!$A$18:$L$18, 0),FALSE), 'E2 Allocators'!$B$15:$W$361, MATCH('O5 Details by Class &amp; Accounts'!T$18, 'E2 Allocators'!$B$15:$W$15, 0),FALSE)*$F23)</f>
        <v>0</v>
      </c>
      <c r="U23" s="1412">
        <f ca="1">IF(ISERROR(VLOOKUP(VLOOKUP($A23, 'E4 TB Allocation Details'!$A$18:$L$205, MATCH("Demand ID", 'E4 TB Allocation Details'!$A$18:$L$18, 0),FALSE), 'E2 Allocators'!$B$15:$W$361, MATCH('O5 Details by Class &amp; Accounts'!U$18, 'E2 Allocators'!$B$15:$W$15, 0),FALSE)*$F23), 0, VLOOKUP(VLOOKUP($A23, 'E4 TB Allocation Details'!$A$18:$L$205, MATCH("Demand ID", 'E4 TB Allocation Details'!$A$18:$L$18, 0),FALSE), 'E2 Allocators'!$B$15:$W$361, MATCH('O5 Details by Class &amp; Accounts'!U$18, 'E2 Allocators'!$B$15:$W$15, 0),FALSE)*$F23)</f>
        <v>0</v>
      </c>
      <c r="V23" s="1412">
        <f ca="1">IF(ISERROR(VLOOKUP(VLOOKUP($A23, 'E4 TB Allocation Details'!$A$18:$L$205, MATCH("Demand ID", 'E4 TB Allocation Details'!$A$18:$L$18, 0),FALSE), 'E2 Allocators'!$B$15:$W$361, MATCH('O5 Details by Class &amp; Accounts'!V$18, 'E2 Allocators'!$B$15:$W$15, 0),FALSE)*$F23), 0, VLOOKUP(VLOOKUP($A23, 'E4 TB Allocation Details'!$A$18:$L$205, MATCH("Demand ID", 'E4 TB Allocation Details'!$A$18:$L$18, 0),FALSE), 'E2 Allocators'!$B$15:$W$361, MATCH('O5 Details by Class &amp; Accounts'!V$18, 'E2 Allocators'!$B$15:$W$15, 0),FALSE)*$F23)</f>
        <v>0</v>
      </c>
      <c r="W23" s="1412">
        <f ca="1">IF(ISERROR(VLOOKUP(VLOOKUP($A23, 'E4 TB Allocation Details'!$A$18:$L$205, MATCH("Demand ID", 'E4 TB Allocation Details'!$A$18:$L$18, 0),FALSE), 'E2 Allocators'!$B$15:$W$361, MATCH('O5 Details by Class &amp; Accounts'!W$18, 'E2 Allocators'!$B$15:$W$15, 0),FALSE)*$F23), 0, VLOOKUP(VLOOKUP($A23, 'E4 TB Allocation Details'!$A$18:$L$205, MATCH("Demand ID", 'E4 TB Allocation Details'!$A$18:$L$18, 0),FALSE), 'E2 Allocators'!$B$15:$W$361, MATCH('O5 Details by Class &amp; Accounts'!W$18, 'E2 Allocators'!$B$15:$W$15, 0),FALSE)*$F23)</f>
        <v>0</v>
      </c>
      <c r="X23" s="1412">
        <f ca="1">IF(ISERROR(VLOOKUP(VLOOKUP($A23, 'E4 TB Allocation Details'!$A$18:$L$205, MATCH("Demand ID", 'E4 TB Allocation Details'!$A$18:$L$18, 0),FALSE), 'E2 Allocators'!$B$15:$W$361, MATCH('O5 Details by Class &amp; Accounts'!X$18, 'E2 Allocators'!$B$15:$W$15, 0),FALSE)*$F23), 0, VLOOKUP(VLOOKUP($A23, 'E4 TB Allocation Details'!$A$18:$L$205, MATCH("Demand ID", 'E4 TB Allocation Details'!$A$18:$L$18, 0),FALSE), 'E2 Allocators'!$B$15:$W$361, MATCH('O5 Details by Class &amp; Accounts'!X$18, 'E2 Allocators'!$B$15:$W$15, 0),FALSE)*$F23)</f>
        <v>0</v>
      </c>
      <c r="Y23" s="1412">
        <f ca="1">IF(ISERROR(VLOOKUP(VLOOKUP($A23, 'E4 TB Allocation Details'!$A$18:$L$205, MATCH("Demand ID", 'E4 TB Allocation Details'!$A$18:$L$18, 0),FALSE), 'E2 Allocators'!$B$15:$W$361, MATCH('O5 Details by Class &amp; Accounts'!Y$18, 'E2 Allocators'!$B$15:$W$15, 0),FALSE)*$F23), 0, VLOOKUP(VLOOKUP($A23, 'E4 TB Allocation Details'!$A$18:$L$205, MATCH("Demand ID", 'E4 TB Allocation Details'!$A$18:$L$18, 0),FALSE), 'E2 Allocators'!$B$15:$W$361, MATCH('O5 Details by Class &amp; Accounts'!Y$18, 'E2 Allocators'!$B$15:$W$15, 0),FALSE)*$F23)</f>
        <v>0</v>
      </c>
      <c r="Z23" s="1412">
        <f ca="1">IF(ISERROR(VLOOKUP(VLOOKUP($A23, 'E4 TB Allocation Details'!$A$18:$L$205, MATCH("Demand ID", 'E4 TB Allocation Details'!$A$18:$L$18, 0),FALSE), 'E2 Allocators'!$B$15:$W$361, MATCH('O5 Details by Class &amp; Accounts'!Z$18, 'E2 Allocators'!$B$15:$W$15, 0),FALSE)*$F23), 0, VLOOKUP(VLOOKUP($A23, 'E4 TB Allocation Details'!$A$18:$L$205, MATCH("Demand ID", 'E4 TB Allocation Details'!$A$18:$L$18, 0),FALSE), 'E2 Allocators'!$B$15:$W$361, MATCH('O5 Details by Class &amp; Accounts'!Z$18, 'E2 Allocators'!$B$15:$W$15, 0),FALSE)*$F23)</f>
        <v>0</v>
      </c>
      <c r="AA23" s="1412">
        <f ca="1">IF(ISERROR(VLOOKUP(VLOOKUP($A23, 'E4 TB Allocation Details'!$A$18:$L$205, MATCH("Demand ID", 'E4 TB Allocation Details'!$A$18:$L$18, 0),FALSE), 'E2 Allocators'!$B$15:$W$361, MATCH('O5 Details by Class &amp; Accounts'!AA$18, 'E2 Allocators'!$B$15:$W$15, 0),FALSE)*$F23), 0, VLOOKUP(VLOOKUP($A23, 'E4 TB Allocation Details'!$A$18:$L$205, MATCH("Demand ID", 'E4 TB Allocation Details'!$A$18:$L$18, 0),FALSE), 'E2 Allocators'!$B$15:$W$361, MATCH('O5 Details by Class &amp; Accounts'!AA$18, 'E2 Allocators'!$B$15:$W$15, 0),FALSE)*$F23)</f>
        <v>0</v>
      </c>
      <c r="AB23" s="1412">
        <f ca="1">IF(ISERROR(VLOOKUP(VLOOKUP($A23, 'E4 TB Allocation Details'!$A$18:$L$205, MATCH("Demand ID", 'E4 TB Allocation Details'!$A$18:$L$18, 0),FALSE), 'E2 Allocators'!$B$15:$W$361, MATCH('O5 Details by Class &amp; Accounts'!AB$18, 'E2 Allocators'!$B$15:$W$15, 0),FALSE)*$F23), 0, VLOOKUP(VLOOKUP($A23, 'E4 TB Allocation Details'!$A$18:$L$205, MATCH("Demand ID", 'E4 TB Allocation Details'!$A$18:$L$18, 0),FALSE), 'E2 Allocators'!$B$15:$W$361, MATCH('O5 Details by Class &amp; Accounts'!AB$18, 'E2 Allocators'!$B$15:$W$15, 0),FALSE)*$F23)</f>
        <v>0</v>
      </c>
      <c r="AC23" s="1412">
        <f t="shared" si="1"/>
        <v>134000</v>
      </c>
      <c r="AD23" s="1412">
        <f ca="1">IF(ISERROR(VLOOKUP(VLOOKUP($A23, 'E4 TB Allocation Details'!$A$18:$L$205, MATCH("Customer ID", 'E4 TB Allocation Details'!$A$18:$L$18, 0),FALSE), 'E2 Allocators'!$B$15:$W$361, MATCH('O5 Details by Class &amp; Accounts'!AD$18, 'E2 Allocators'!$B$15:$W$15, 0),FALSE)*$G23), 0, VLOOKUP(VLOOKUP($A23, 'E4 TB Allocation Details'!$A$18:$L$205, MATCH("Customer ID", 'E4 TB Allocation Details'!$A$18:$L$18, 0),FALSE), 'E2 Allocators'!$B$15:$W$361, MATCH('O5 Details by Class &amp; Accounts'!AD$18, 'E2 Allocators'!$B$15:$W$15, 0),FALSE)*$G23)</f>
        <v>0</v>
      </c>
      <c r="AE23" s="1412">
        <f ca="1">IF(ISERROR(VLOOKUP(VLOOKUP($A23, 'E4 TB Allocation Details'!$A$18:$L$205, MATCH("Customer ID", 'E4 TB Allocation Details'!$A$18:$L$18, 0),FALSE), 'E2 Allocators'!$B$15:$W$361, MATCH('O5 Details by Class &amp; Accounts'!AE$18, 'E2 Allocators'!$B$15:$W$15, 0),FALSE)*$G23), 0, VLOOKUP(VLOOKUP($A23, 'E4 TB Allocation Details'!$A$18:$L$205, MATCH("Customer ID", 'E4 TB Allocation Details'!$A$18:$L$18, 0),FALSE), 'E2 Allocators'!$B$15:$W$361, MATCH('O5 Details by Class &amp; Accounts'!AE$18, 'E2 Allocators'!$B$15:$W$15, 0),FALSE)*$G23)</f>
        <v>0</v>
      </c>
      <c r="AF23" s="1412">
        <f ca="1">IF(ISERROR(VLOOKUP(VLOOKUP($A23, 'E4 TB Allocation Details'!$A$18:$L$205, MATCH("Customer ID", 'E4 TB Allocation Details'!$A$18:$L$18, 0),FALSE), 'E2 Allocators'!$B$15:$W$361, MATCH('O5 Details by Class &amp; Accounts'!AF$18, 'E2 Allocators'!$B$15:$W$15, 0),FALSE)*$G23), 0, VLOOKUP(VLOOKUP($A23, 'E4 TB Allocation Details'!$A$18:$L$205, MATCH("Customer ID", 'E4 TB Allocation Details'!$A$18:$L$18, 0),FALSE), 'E2 Allocators'!$B$15:$W$361, MATCH('O5 Details by Class &amp; Accounts'!AF$18, 'E2 Allocators'!$B$15:$W$15, 0),FALSE)*$G23)</f>
        <v>0</v>
      </c>
      <c r="AG23" s="1412">
        <f ca="1">IF(ISERROR(VLOOKUP(VLOOKUP($A23, 'E4 TB Allocation Details'!$A$18:$L$205, MATCH("Customer ID", 'E4 TB Allocation Details'!$A$18:$L$18, 0),FALSE), 'E2 Allocators'!$B$15:$W$361, MATCH('O5 Details by Class &amp; Accounts'!AG$18, 'E2 Allocators'!$B$15:$W$15, 0),FALSE)*$G23), 0, VLOOKUP(VLOOKUP($A23, 'E4 TB Allocation Details'!$A$18:$L$205, MATCH("Customer ID", 'E4 TB Allocation Details'!$A$18:$L$18, 0),FALSE), 'E2 Allocators'!$B$15:$W$361, MATCH('O5 Details by Class &amp; Accounts'!AG$18, 'E2 Allocators'!$B$15:$W$15, 0),FALSE)*$G23)</f>
        <v>0</v>
      </c>
      <c r="AH23" s="1412">
        <f ca="1">IF(ISERROR(VLOOKUP(VLOOKUP($A23, 'E4 TB Allocation Details'!$A$18:$L$205, MATCH("Customer ID", 'E4 TB Allocation Details'!$A$18:$L$18, 0),FALSE), 'E2 Allocators'!$B$15:$W$361, MATCH('O5 Details by Class &amp; Accounts'!AH$18, 'E2 Allocators'!$B$15:$W$15, 0),FALSE)*$G23), 0, VLOOKUP(VLOOKUP($A23, 'E4 TB Allocation Details'!$A$18:$L$205, MATCH("Customer ID", 'E4 TB Allocation Details'!$A$18:$L$18, 0),FALSE), 'E2 Allocators'!$B$15:$W$361, MATCH('O5 Details by Class &amp; Accounts'!AH$18, 'E2 Allocators'!$B$15:$W$15, 0),FALSE)*$G23)</f>
        <v>0</v>
      </c>
      <c r="AI23" s="1412">
        <f ca="1">IF(ISERROR(VLOOKUP(VLOOKUP($A23, 'E4 TB Allocation Details'!$A$18:$L$205, MATCH("Customer ID", 'E4 TB Allocation Details'!$A$18:$L$18, 0),FALSE), 'E2 Allocators'!$B$15:$W$361, MATCH('O5 Details by Class &amp; Accounts'!AI$18, 'E2 Allocators'!$B$15:$W$15, 0),FALSE)*$G23), 0, VLOOKUP(VLOOKUP($A23, 'E4 TB Allocation Details'!$A$18:$L$205, MATCH("Customer ID", 'E4 TB Allocation Details'!$A$18:$L$18, 0),FALSE), 'E2 Allocators'!$B$15:$W$361, MATCH('O5 Details by Class &amp; Accounts'!AI$18, 'E2 Allocators'!$B$15:$W$15, 0),FALSE)*$G23)</f>
        <v>0</v>
      </c>
      <c r="AJ23" s="1412">
        <f ca="1">IF(ISERROR(VLOOKUP(VLOOKUP($A23, 'E4 TB Allocation Details'!$A$18:$L$205, MATCH("Customer ID", 'E4 TB Allocation Details'!$A$18:$L$18, 0),FALSE), 'E2 Allocators'!$B$15:$W$361, MATCH('O5 Details by Class &amp; Accounts'!AJ$18, 'E2 Allocators'!$B$15:$W$15, 0),FALSE)*$G23), 0, VLOOKUP(VLOOKUP($A23, 'E4 TB Allocation Details'!$A$18:$L$205, MATCH("Customer ID", 'E4 TB Allocation Details'!$A$18:$L$18, 0),FALSE), 'E2 Allocators'!$B$15:$W$361, MATCH('O5 Details by Class &amp; Accounts'!AJ$18, 'E2 Allocators'!$B$15:$W$15, 0),FALSE)*$G23)</f>
        <v>0</v>
      </c>
      <c r="AK23" s="1412">
        <f ca="1">IF(ISERROR(VLOOKUP(VLOOKUP($A23, 'E4 TB Allocation Details'!$A$18:$L$205, MATCH("Customer ID", 'E4 TB Allocation Details'!$A$18:$L$18, 0),FALSE), 'E2 Allocators'!$B$15:$W$361, MATCH('O5 Details by Class &amp; Accounts'!AK$18, 'E2 Allocators'!$B$15:$W$15, 0),FALSE)*$G23), 0, VLOOKUP(VLOOKUP($A23, 'E4 TB Allocation Details'!$A$18:$L$205, MATCH("Customer ID", 'E4 TB Allocation Details'!$A$18:$L$18, 0),FALSE), 'E2 Allocators'!$B$15:$W$361, MATCH('O5 Details by Class &amp; Accounts'!AK$18, 'E2 Allocators'!$B$15:$W$15, 0),FALSE)*$G23)</f>
        <v>0</v>
      </c>
      <c r="AL23" s="1412">
        <f ca="1">IF(ISERROR(VLOOKUP(VLOOKUP($A23, 'E4 TB Allocation Details'!$A$18:$L$205, MATCH("Customer ID", 'E4 TB Allocation Details'!$A$18:$L$18, 0),FALSE), 'E2 Allocators'!$B$15:$W$361, MATCH('O5 Details by Class &amp; Accounts'!AL$18, 'E2 Allocators'!$B$15:$W$15, 0),FALSE)*$G23), 0, VLOOKUP(VLOOKUP($A23, 'E4 TB Allocation Details'!$A$18:$L$205, MATCH("Customer ID", 'E4 TB Allocation Details'!$A$18:$L$18, 0),FALSE), 'E2 Allocators'!$B$15:$W$361, MATCH('O5 Details by Class &amp; Accounts'!AL$18, 'E2 Allocators'!$B$15:$W$15, 0),FALSE)*$G23)</f>
        <v>0</v>
      </c>
      <c r="AM23" s="1412">
        <f ca="1">IF(ISERROR(VLOOKUP(VLOOKUP($A23, 'E4 TB Allocation Details'!$A$18:$L$205, MATCH("Customer ID", 'E4 TB Allocation Details'!$A$18:$L$18, 0),FALSE), 'E2 Allocators'!$B$15:$W$361, MATCH('O5 Details by Class &amp; Accounts'!AM$18, 'E2 Allocators'!$B$15:$W$15, 0),FALSE)*$G23), 0, VLOOKUP(VLOOKUP($A23, 'E4 TB Allocation Details'!$A$18:$L$205, MATCH("Customer ID", 'E4 TB Allocation Details'!$A$18:$L$18, 0),FALSE), 'E2 Allocators'!$B$15:$W$361, MATCH('O5 Details by Class &amp; Accounts'!AM$18, 'E2 Allocators'!$B$15:$W$15, 0),FALSE)*$G23)</f>
        <v>0</v>
      </c>
      <c r="AN23" s="1412">
        <f ca="1">IF(ISERROR(VLOOKUP(VLOOKUP($A23, 'E4 TB Allocation Details'!$A$18:$L$205, MATCH("Customer ID", 'E4 TB Allocation Details'!$A$18:$L$18, 0),FALSE), 'E2 Allocators'!$B$15:$W$361, MATCH('O5 Details by Class &amp; Accounts'!AN$18, 'E2 Allocators'!$B$15:$W$15, 0),FALSE)*$G23), 0, VLOOKUP(VLOOKUP($A23, 'E4 TB Allocation Details'!$A$18:$L$205, MATCH("Customer ID", 'E4 TB Allocation Details'!$A$18:$L$18, 0),FALSE), 'E2 Allocators'!$B$15:$W$361, MATCH('O5 Details by Class &amp; Accounts'!AN$18, 'E2 Allocators'!$B$15:$W$15, 0),FALSE)*$G23)</f>
        <v>0</v>
      </c>
      <c r="AO23" s="1412">
        <f ca="1">IF(ISERROR(VLOOKUP(VLOOKUP($A23, 'E4 TB Allocation Details'!$A$18:$L$205, MATCH("Customer ID", 'E4 TB Allocation Details'!$A$18:$L$18, 0),FALSE), 'E2 Allocators'!$B$15:$W$361, MATCH('O5 Details by Class &amp; Accounts'!AO$18, 'E2 Allocators'!$B$15:$W$15, 0),FALSE)*$G23), 0, VLOOKUP(VLOOKUP($A23, 'E4 TB Allocation Details'!$A$18:$L$205, MATCH("Customer ID", 'E4 TB Allocation Details'!$A$18:$L$18, 0),FALSE), 'E2 Allocators'!$B$15:$W$361, MATCH('O5 Details by Class &amp; Accounts'!AO$18, 'E2 Allocators'!$B$15:$W$15, 0),FALSE)*$G23)</f>
        <v>0</v>
      </c>
      <c r="AP23" s="1412">
        <f ca="1">IF(ISERROR(VLOOKUP(VLOOKUP($A23, 'E4 TB Allocation Details'!$A$18:$L$205, MATCH("Customer ID", 'E4 TB Allocation Details'!$A$18:$L$18, 0),FALSE), 'E2 Allocators'!$B$15:$W$361, MATCH('O5 Details by Class &amp; Accounts'!AP$18, 'E2 Allocators'!$B$15:$W$15, 0),FALSE)*$G23), 0, VLOOKUP(VLOOKUP($A23, 'E4 TB Allocation Details'!$A$18:$L$205, MATCH("Customer ID", 'E4 TB Allocation Details'!$A$18:$L$18, 0),FALSE), 'E2 Allocators'!$B$15:$W$361, MATCH('O5 Details by Class &amp; Accounts'!AP$18, 'E2 Allocators'!$B$15:$W$15, 0),FALSE)*$G23)</f>
        <v>0</v>
      </c>
      <c r="AQ23" s="1412">
        <f ca="1">IF(ISERROR(VLOOKUP(VLOOKUP($A23, 'E4 TB Allocation Details'!$A$18:$L$205, MATCH("Customer ID", 'E4 TB Allocation Details'!$A$18:$L$18, 0),FALSE), 'E2 Allocators'!$B$15:$W$361, MATCH('O5 Details by Class &amp; Accounts'!AQ$18, 'E2 Allocators'!$B$15:$W$15, 0),FALSE)*$G23), 0, VLOOKUP(VLOOKUP($A23, 'E4 TB Allocation Details'!$A$18:$L$205, MATCH("Customer ID", 'E4 TB Allocation Details'!$A$18:$L$18, 0),FALSE), 'E2 Allocators'!$B$15:$W$361, MATCH('O5 Details by Class &amp; Accounts'!AQ$18, 'E2 Allocators'!$B$15:$W$15, 0),FALSE)*$G23)</f>
        <v>0</v>
      </c>
      <c r="AR23" s="1412">
        <f ca="1">IF(ISERROR(VLOOKUP(VLOOKUP($A23, 'E4 TB Allocation Details'!$A$18:$L$205, MATCH("Customer ID", 'E4 TB Allocation Details'!$A$18:$L$18, 0),FALSE), 'E2 Allocators'!$B$15:$W$361, MATCH('O5 Details by Class &amp; Accounts'!AR$18, 'E2 Allocators'!$B$15:$W$15, 0),FALSE)*$G23), 0, VLOOKUP(VLOOKUP($A23, 'E4 TB Allocation Details'!$A$18:$L$205, MATCH("Customer ID", 'E4 TB Allocation Details'!$A$18:$L$18, 0),FALSE), 'E2 Allocators'!$B$15:$W$361, MATCH('O5 Details by Class &amp; Accounts'!AR$18, 'E2 Allocators'!$B$15:$W$15, 0),FALSE)*$G23)</f>
        <v>0</v>
      </c>
      <c r="AS23" s="1412">
        <f ca="1">IF(ISERROR(VLOOKUP(VLOOKUP($A23, 'E4 TB Allocation Details'!$A$18:$L$205, MATCH("Customer ID", 'E4 TB Allocation Details'!$A$18:$L$18, 0),FALSE), 'E2 Allocators'!$B$15:$W$361, MATCH('O5 Details by Class &amp; Accounts'!AS$18, 'E2 Allocators'!$B$15:$W$15, 0),FALSE)*$G23), 0, VLOOKUP(VLOOKUP($A23, 'E4 TB Allocation Details'!$A$18:$L$205, MATCH("Customer ID", 'E4 TB Allocation Details'!$A$18:$L$18, 0),FALSE), 'E2 Allocators'!$B$15:$W$361, MATCH('O5 Details by Class &amp; Accounts'!AS$18, 'E2 Allocators'!$B$15:$W$15, 0),FALSE)*$G23)</f>
        <v>0</v>
      </c>
      <c r="AT23" s="1412">
        <f ca="1">IF(ISERROR(VLOOKUP(VLOOKUP($A23, 'E4 TB Allocation Details'!$A$18:$L$205, MATCH("Customer ID", 'E4 TB Allocation Details'!$A$18:$L$18, 0),FALSE), 'E2 Allocators'!$B$15:$W$361, MATCH('O5 Details by Class &amp; Accounts'!AT$18, 'E2 Allocators'!$B$15:$W$15, 0),FALSE)*$G23), 0, VLOOKUP(VLOOKUP($A23, 'E4 TB Allocation Details'!$A$18:$L$205, MATCH("Customer ID", 'E4 TB Allocation Details'!$A$18:$L$18, 0),FALSE), 'E2 Allocators'!$B$15:$W$361, MATCH('O5 Details by Class &amp; Accounts'!AT$18, 'E2 Allocators'!$B$15:$W$15, 0),FALSE)*$G23)</f>
        <v>0</v>
      </c>
      <c r="AU23" s="1412">
        <f ca="1">IF(ISERROR(VLOOKUP(VLOOKUP($A23, 'E4 TB Allocation Details'!$A$18:$L$205, MATCH("Customer ID", 'E4 TB Allocation Details'!$A$18:$L$18, 0),FALSE), 'E2 Allocators'!$B$15:$W$361, MATCH('O5 Details by Class &amp; Accounts'!AU$18, 'E2 Allocators'!$B$15:$W$15, 0),FALSE)*$G23), 0, VLOOKUP(VLOOKUP($A23, 'E4 TB Allocation Details'!$A$18:$L$205, MATCH("Customer ID", 'E4 TB Allocation Details'!$A$18:$L$18, 0),FALSE), 'E2 Allocators'!$B$15:$W$361, MATCH('O5 Details by Class &amp; Accounts'!AU$18, 'E2 Allocators'!$B$15:$W$15, 0),FALSE)*$G23)</f>
        <v>0</v>
      </c>
      <c r="AV23" s="1412">
        <f ca="1">IF(ISERROR(VLOOKUP(VLOOKUP($A23, 'E4 TB Allocation Details'!$A$18:$L$205, MATCH("Customer ID", 'E4 TB Allocation Details'!$A$18:$L$18, 0),FALSE), 'E2 Allocators'!$B$15:$W$361, MATCH('O5 Details by Class &amp; Accounts'!AV$18, 'E2 Allocators'!$B$15:$W$15, 0),FALSE)*$G23), 0, VLOOKUP(VLOOKUP($A23, 'E4 TB Allocation Details'!$A$18:$L$205, MATCH("Customer ID", 'E4 TB Allocation Details'!$A$18:$L$18, 0),FALSE), 'E2 Allocators'!$B$15:$W$361, MATCH('O5 Details by Class &amp; Accounts'!AV$18, 'E2 Allocators'!$B$15:$W$15, 0),FALSE)*$G23)</f>
        <v>0</v>
      </c>
      <c r="AW23" s="1412">
        <f ca="1">IF(ISERROR(VLOOKUP(VLOOKUP($A23, 'E4 TB Allocation Details'!$A$18:$L$205, MATCH("Customer ID", 'E4 TB Allocation Details'!$A$18:$L$18, 0),FALSE), 'E2 Allocators'!$B$15:$W$361, MATCH('O5 Details by Class &amp; Accounts'!AW$18, 'E2 Allocators'!$B$15:$W$15, 0),FALSE)*$G23), 0, VLOOKUP(VLOOKUP($A23, 'E4 TB Allocation Details'!$A$18:$L$205, MATCH("Customer ID", 'E4 TB Allocation Details'!$A$18:$L$18, 0),FALSE), 'E2 Allocators'!$B$15:$W$361, MATCH('O5 Details by Class &amp; Accounts'!AW$18, 'E2 Allocators'!$B$15:$W$15, 0),FALSE)*$G23)</f>
        <v>0</v>
      </c>
      <c r="AX23" s="1412">
        <f t="shared" si="2"/>
        <v>0</v>
      </c>
      <c r="AY23" s="1412">
        <f ca="1">IF(ISERROR(VLOOKUP(VLOOKUP($A23, 'E4 TB Allocation Details'!$A$18:$L$205, MATCH("Misc ID", 'E4 TB Allocation Details'!$A$18:$L$18, 0),FALSE), 'E2 Allocators'!$B$15:$W$361, MATCH('O5 Details by Class &amp; Accounts'!AY$18, 'E2 Allocators'!$B$15:$W$15, 0),FALSE)*$E23), 0, VLOOKUP(VLOOKUP($A23, 'E4 TB Allocation Details'!$A$18:$L$205, MATCH("Misc ID", 'E4 TB Allocation Details'!$A$18:$L$18, 0),FALSE), 'E2 Allocators'!$B$15:$W$361, MATCH('O5 Details by Class &amp; Accounts'!AY$18, 'E2 Allocators'!$B$15:$W$15, 0),FALSE)*$E23)</f>
        <v>0</v>
      </c>
      <c r="AZ23" s="1412">
        <f ca="1">IF(ISERROR(VLOOKUP(VLOOKUP($A23, 'E4 TB Allocation Details'!$A$18:$L$205, MATCH("Misc ID", 'E4 TB Allocation Details'!$A$18:$L$18, 0),FALSE), 'E2 Allocators'!$B$15:$W$361, MATCH('O5 Details by Class &amp; Accounts'!AZ$18, 'E2 Allocators'!$B$15:$W$15, 0),FALSE)*$E23), 0, VLOOKUP(VLOOKUP($A23, 'E4 TB Allocation Details'!$A$18:$L$205, MATCH("Misc ID", 'E4 TB Allocation Details'!$A$18:$L$18, 0),FALSE), 'E2 Allocators'!$B$15:$W$361, MATCH('O5 Details by Class &amp; Accounts'!AZ$18, 'E2 Allocators'!$B$15:$W$15, 0),FALSE)*$E23)</f>
        <v>0</v>
      </c>
      <c r="BA23" s="1412">
        <f ca="1">IF(ISERROR(VLOOKUP(VLOOKUP($A23, 'E4 TB Allocation Details'!$A$18:$L$205, MATCH("Misc ID", 'E4 TB Allocation Details'!$A$18:$L$18, 0),FALSE), 'E2 Allocators'!$B$15:$W$361, MATCH('O5 Details by Class &amp; Accounts'!BA$18, 'E2 Allocators'!$B$15:$W$15, 0),FALSE)*$E23), 0, VLOOKUP(VLOOKUP($A23, 'E4 TB Allocation Details'!$A$18:$L$205, MATCH("Misc ID", 'E4 TB Allocation Details'!$A$18:$L$18, 0),FALSE), 'E2 Allocators'!$B$15:$W$361, MATCH('O5 Details by Class &amp; Accounts'!BA$18, 'E2 Allocators'!$B$15:$W$15, 0),FALSE)*$E23)</f>
        <v>0</v>
      </c>
      <c r="BB23" s="1412">
        <f ca="1">IF(ISERROR(VLOOKUP(VLOOKUP($A23, 'E4 TB Allocation Details'!$A$18:$L$205, MATCH("Misc ID", 'E4 TB Allocation Details'!$A$18:$L$18, 0),FALSE), 'E2 Allocators'!$B$15:$W$361, MATCH('O5 Details by Class &amp; Accounts'!BB$18, 'E2 Allocators'!$B$15:$W$15, 0),FALSE)*$E23), 0, VLOOKUP(VLOOKUP($A23, 'E4 TB Allocation Details'!$A$18:$L$205, MATCH("Misc ID", 'E4 TB Allocation Details'!$A$18:$L$18, 0),FALSE), 'E2 Allocators'!$B$15:$W$361, MATCH('O5 Details by Class &amp; Accounts'!BB$18, 'E2 Allocators'!$B$15:$W$15, 0),FALSE)*$E23)</f>
        <v>0</v>
      </c>
      <c r="BC23" s="1412">
        <f ca="1">IF(ISERROR(VLOOKUP(VLOOKUP($A23, 'E4 TB Allocation Details'!$A$18:$L$205, MATCH("Misc ID", 'E4 TB Allocation Details'!$A$18:$L$18, 0),FALSE), 'E2 Allocators'!$B$15:$W$361, MATCH('O5 Details by Class &amp; Accounts'!BC$18, 'E2 Allocators'!$B$15:$W$15, 0),FALSE)*$E23), 0, VLOOKUP(VLOOKUP($A23, 'E4 TB Allocation Details'!$A$18:$L$205, MATCH("Misc ID", 'E4 TB Allocation Details'!$A$18:$L$18, 0),FALSE), 'E2 Allocators'!$B$15:$W$361, MATCH('O5 Details by Class &amp; Accounts'!BC$18, 'E2 Allocators'!$B$15:$W$15, 0),FALSE)*$E23)</f>
        <v>0</v>
      </c>
      <c r="BD23" s="1412">
        <f ca="1">IF(ISERROR(VLOOKUP(VLOOKUP($A23, 'E4 TB Allocation Details'!$A$18:$L$205, MATCH("Misc ID", 'E4 TB Allocation Details'!$A$18:$L$18, 0),FALSE), 'E2 Allocators'!$B$15:$W$361, MATCH('O5 Details by Class &amp; Accounts'!BD$18, 'E2 Allocators'!$B$15:$W$15, 0),FALSE)*$E23), 0, VLOOKUP(VLOOKUP($A23, 'E4 TB Allocation Details'!$A$18:$L$205, MATCH("Misc ID", 'E4 TB Allocation Details'!$A$18:$L$18, 0),FALSE), 'E2 Allocators'!$B$15:$W$361, MATCH('O5 Details by Class &amp; Accounts'!BD$18, 'E2 Allocators'!$B$15:$W$15, 0),FALSE)*$E23)</f>
        <v>0</v>
      </c>
      <c r="BE23" s="1412">
        <f ca="1">IF(ISERROR(VLOOKUP(VLOOKUP($A23, 'E4 TB Allocation Details'!$A$18:$L$205, MATCH("Misc ID", 'E4 TB Allocation Details'!$A$18:$L$18, 0),FALSE), 'E2 Allocators'!$B$15:$W$361, MATCH('O5 Details by Class &amp; Accounts'!BE$18, 'E2 Allocators'!$B$15:$W$15, 0),FALSE)*$E23), 0, VLOOKUP(VLOOKUP($A23, 'E4 TB Allocation Details'!$A$18:$L$205, MATCH("Misc ID", 'E4 TB Allocation Details'!$A$18:$L$18, 0),FALSE), 'E2 Allocators'!$B$15:$W$361, MATCH('O5 Details by Class &amp; Accounts'!BE$18, 'E2 Allocators'!$B$15:$W$15, 0),FALSE)*$E23)</f>
        <v>0</v>
      </c>
      <c r="BF23" s="1412">
        <f ca="1">IF(ISERROR(VLOOKUP(VLOOKUP($A23, 'E4 TB Allocation Details'!$A$18:$L$205, MATCH("Misc ID", 'E4 TB Allocation Details'!$A$18:$L$18, 0),FALSE), 'E2 Allocators'!$B$15:$W$361, MATCH('O5 Details by Class &amp; Accounts'!BF$18, 'E2 Allocators'!$B$15:$W$15, 0),FALSE)*$E23), 0, VLOOKUP(VLOOKUP($A23, 'E4 TB Allocation Details'!$A$18:$L$205, MATCH("Misc ID", 'E4 TB Allocation Details'!$A$18:$L$18, 0),FALSE), 'E2 Allocators'!$B$15:$W$361, MATCH('O5 Details by Class &amp; Accounts'!BF$18, 'E2 Allocators'!$B$15:$W$15, 0),FALSE)*$E23)</f>
        <v>0</v>
      </c>
      <c r="BG23" s="1412">
        <f ca="1">IF(ISERROR(VLOOKUP(VLOOKUP($A23, 'E4 TB Allocation Details'!$A$18:$L$205, MATCH("Misc ID", 'E4 TB Allocation Details'!$A$18:$L$18, 0),FALSE), 'E2 Allocators'!$B$15:$W$361, MATCH('O5 Details by Class &amp; Accounts'!BG$18, 'E2 Allocators'!$B$15:$W$15, 0),FALSE)*$E23), 0, VLOOKUP(VLOOKUP($A23, 'E4 TB Allocation Details'!$A$18:$L$205, MATCH("Misc ID", 'E4 TB Allocation Details'!$A$18:$L$18, 0),FALSE), 'E2 Allocators'!$B$15:$W$361, MATCH('O5 Details by Class &amp; Accounts'!BG$18, 'E2 Allocators'!$B$15:$W$15, 0),FALSE)*$E23)</f>
        <v>0</v>
      </c>
      <c r="BH23" s="1412">
        <f ca="1">IF(ISERROR(VLOOKUP(VLOOKUP($A23, 'E4 TB Allocation Details'!$A$18:$L$205, MATCH("Misc ID", 'E4 TB Allocation Details'!$A$18:$L$18, 0),FALSE), 'E2 Allocators'!$B$15:$W$361, MATCH('O5 Details by Class &amp; Accounts'!BH$18, 'E2 Allocators'!$B$15:$W$15, 0),FALSE)*$E23), 0, VLOOKUP(VLOOKUP($A23, 'E4 TB Allocation Details'!$A$18:$L$205, MATCH("Misc ID", 'E4 TB Allocation Details'!$A$18:$L$18, 0),FALSE), 'E2 Allocators'!$B$15:$W$361, MATCH('O5 Details by Class &amp; Accounts'!BH$18, 'E2 Allocators'!$B$15:$W$15, 0),FALSE)*$E23)</f>
        <v>0</v>
      </c>
      <c r="BI23" s="1412">
        <f ca="1">IF(ISERROR(VLOOKUP(VLOOKUP($A23, 'E4 TB Allocation Details'!$A$18:$L$205, MATCH("Misc ID", 'E4 TB Allocation Details'!$A$18:$L$18, 0),FALSE), 'E2 Allocators'!$B$15:$W$361, MATCH('O5 Details by Class &amp; Accounts'!BI$18, 'E2 Allocators'!$B$15:$W$15, 0),FALSE)*$E23), 0, VLOOKUP(VLOOKUP($A23, 'E4 TB Allocation Details'!$A$18:$L$205, MATCH("Misc ID", 'E4 TB Allocation Details'!$A$18:$L$18, 0),FALSE), 'E2 Allocators'!$B$15:$W$361, MATCH('O5 Details by Class &amp; Accounts'!BI$18, 'E2 Allocators'!$B$15:$W$15, 0),FALSE)*$E23)</f>
        <v>0</v>
      </c>
      <c r="BJ23" s="1412">
        <f ca="1">IF(ISERROR(VLOOKUP(VLOOKUP($A23, 'E4 TB Allocation Details'!$A$18:$L$205, MATCH("Misc ID", 'E4 TB Allocation Details'!$A$18:$L$18, 0),FALSE), 'E2 Allocators'!$B$15:$W$361, MATCH('O5 Details by Class &amp; Accounts'!BJ$18, 'E2 Allocators'!$B$15:$W$15, 0),FALSE)*$E23), 0, VLOOKUP(VLOOKUP($A23, 'E4 TB Allocation Details'!$A$18:$L$205, MATCH("Misc ID", 'E4 TB Allocation Details'!$A$18:$L$18, 0),FALSE), 'E2 Allocators'!$B$15:$W$361, MATCH('O5 Details by Class &amp; Accounts'!BJ$18, 'E2 Allocators'!$B$15:$W$15, 0),FALSE)*$E23)</f>
        <v>0</v>
      </c>
      <c r="BK23" s="1412">
        <f ca="1">IF(ISERROR(VLOOKUP(VLOOKUP($A23, 'E4 TB Allocation Details'!$A$18:$L$205, MATCH("Misc ID", 'E4 TB Allocation Details'!$A$18:$L$18, 0),FALSE), 'E2 Allocators'!$B$15:$W$361, MATCH('O5 Details by Class &amp; Accounts'!BK$18, 'E2 Allocators'!$B$15:$W$15, 0),FALSE)*$E23), 0, VLOOKUP(VLOOKUP($A23, 'E4 TB Allocation Details'!$A$18:$L$205, MATCH("Misc ID", 'E4 TB Allocation Details'!$A$18:$L$18, 0),FALSE), 'E2 Allocators'!$B$15:$W$361, MATCH('O5 Details by Class &amp; Accounts'!BK$18, 'E2 Allocators'!$B$15:$W$15, 0),FALSE)*$E23)</f>
        <v>0</v>
      </c>
      <c r="BL23" s="1412">
        <f ca="1">IF(ISERROR(VLOOKUP(VLOOKUP($A23, 'E4 TB Allocation Details'!$A$18:$L$205, MATCH("Misc ID", 'E4 TB Allocation Details'!$A$18:$L$18, 0),FALSE), 'E2 Allocators'!$B$15:$W$361, MATCH('O5 Details by Class &amp; Accounts'!BL$18, 'E2 Allocators'!$B$15:$W$15, 0),FALSE)*$E23), 0, VLOOKUP(VLOOKUP($A23, 'E4 TB Allocation Details'!$A$18:$L$205, MATCH("Misc ID", 'E4 TB Allocation Details'!$A$18:$L$18, 0),FALSE), 'E2 Allocators'!$B$15:$W$361, MATCH('O5 Details by Class &amp; Accounts'!BL$18, 'E2 Allocators'!$B$15:$W$15, 0),FALSE)*$E23)</f>
        <v>0</v>
      </c>
      <c r="BM23" s="1412">
        <f ca="1">IF(ISERROR(VLOOKUP(VLOOKUP($A23, 'E4 TB Allocation Details'!$A$18:$L$205, MATCH("Misc ID", 'E4 TB Allocation Details'!$A$18:$L$18, 0),FALSE), 'E2 Allocators'!$B$15:$W$361, MATCH('O5 Details by Class &amp; Accounts'!BM$18, 'E2 Allocators'!$B$15:$W$15, 0),FALSE)*$E23), 0, VLOOKUP(VLOOKUP($A23, 'E4 TB Allocation Details'!$A$18:$L$205, MATCH("Misc ID", 'E4 TB Allocation Details'!$A$18:$L$18, 0),FALSE), 'E2 Allocators'!$B$15:$W$361, MATCH('O5 Details by Class &amp; Accounts'!BM$18, 'E2 Allocators'!$B$15:$W$15, 0),FALSE)*$E23)</f>
        <v>0</v>
      </c>
      <c r="BN23" s="1412">
        <f ca="1">IF(ISERROR(VLOOKUP(VLOOKUP($A23, 'E4 TB Allocation Details'!$A$18:$L$205, MATCH("Misc ID", 'E4 TB Allocation Details'!$A$18:$L$18, 0),FALSE), 'E2 Allocators'!$B$15:$W$361, MATCH('O5 Details by Class &amp; Accounts'!BN$18, 'E2 Allocators'!$B$15:$W$15, 0),FALSE)*$E23), 0, VLOOKUP(VLOOKUP($A23, 'E4 TB Allocation Details'!$A$18:$L$205, MATCH("Misc ID", 'E4 TB Allocation Details'!$A$18:$L$18, 0),FALSE), 'E2 Allocators'!$B$15:$W$361, MATCH('O5 Details by Class &amp; Accounts'!BN$18, 'E2 Allocators'!$B$15:$W$15, 0),FALSE)*$E23)</f>
        <v>0</v>
      </c>
      <c r="BO23" s="1412">
        <f ca="1">IF(ISERROR(VLOOKUP(VLOOKUP($A23, 'E4 TB Allocation Details'!$A$18:$L$205, MATCH("Misc ID", 'E4 TB Allocation Details'!$A$18:$L$18, 0),FALSE), 'E2 Allocators'!$B$15:$W$361, MATCH('O5 Details by Class &amp; Accounts'!BO$18, 'E2 Allocators'!$B$15:$W$15, 0),FALSE)*$E23), 0, VLOOKUP(VLOOKUP($A23, 'E4 TB Allocation Details'!$A$18:$L$205, MATCH("Misc ID", 'E4 TB Allocation Details'!$A$18:$L$18, 0),FALSE), 'E2 Allocators'!$B$15:$W$361, MATCH('O5 Details by Class &amp; Accounts'!BO$18, 'E2 Allocators'!$B$15:$W$15, 0),FALSE)*$E23)</f>
        <v>0</v>
      </c>
      <c r="BP23" s="1412">
        <f ca="1">IF(ISERROR(VLOOKUP(VLOOKUP($A23, 'E4 TB Allocation Details'!$A$18:$L$205, MATCH("Misc ID", 'E4 TB Allocation Details'!$A$18:$L$18, 0),FALSE), 'E2 Allocators'!$B$15:$W$361, MATCH('O5 Details by Class &amp; Accounts'!BP$18, 'E2 Allocators'!$B$15:$W$15, 0),FALSE)*$E23), 0, VLOOKUP(VLOOKUP($A23, 'E4 TB Allocation Details'!$A$18:$L$205, MATCH("Misc ID", 'E4 TB Allocation Details'!$A$18:$L$18, 0),FALSE), 'E2 Allocators'!$B$15:$W$361, MATCH('O5 Details by Class &amp; Accounts'!BP$18, 'E2 Allocators'!$B$15:$W$15, 0),FALSE)*$E23)</f>
        <v>0</v>
      </c>
      <c r="BQ23" s="1412">
        <f ca="1">IF(ISERROR(VLOOKUP(VLOOKUP($A23, 'E4 TB Allocation Details'!$A$18:$L$205, MATCH("Misc ID", 'E4 TB Allocation Details'!$A$18:$L$18, 0),FALSE), 'E2 Allocators'!$B$15:$W$361, MATCH('O5 Details by Class &amp; Accounts'!BQ$18, 'E2 Allocators'!$B$15:$W$15, 0),FALSE)*$E23), 0, VLOOKUP(VLOOKUP($A23, 'E4 TB Allocation Details'!$A$18:$L$205, MATCH("Misc ID", 'E4 TB Allocation Details'!$A$18:$L$18, 0),FALSE), 'E2 Allocators'!$B$15:$W$361, MATCH('O5 Details by Class &amp; Accounts'!BQ$18, 'E2 Allocators'!$B$15:$W$15, 0),FALSE)*$E23)</f>
        <v>0</v>
      </c>
      <c r="BR23" s="1412">
        <f ca="1">IF(ISERROR(VLOOKUP(VLOOKUP($A23, 'E4 TB Allocation Details'!$A$18:$L$205, MATCH("Misc ID", 'E4 TB Allocation Details'!$A$18:$L$18, 0),FALSE), 'E2 Allocators'!$B$15:$W$361, MATCH('O5 Details by Class &amp; Accounts'!BR$18, 'E2 Allocators'!$B$15:$W$15, 0),FALSE)*$E23), 0, VLOOKUP(VLOOKUP($A23, 'E4 TB Allocation Details'!$A$18:$L$205, MATCH("Misc ID", 'E4 TB Allocation Details'!$A$18:$L$18, 0),FALSE), 'E2 Allocators'!$B$15:$W$361, MATCH('O5 Details by Class &amp; Accounts'!BR$18, 'E2 Allocators'!$B$15:$W$15, 0),FALSE)*$E23)</f>
        <v>0</v>
      </c>
      <c r="BS23" s="1412">
        <f t="shared" si="3"/>
        <v>0</v>
      </c>
      <c r="BT23" s="1412">
        <f ca="1">IF(ISERROR(VLOOKUP(VLOOKUP($A23, 'E4 TB Allocation Details'!$A$18:$L$205, MATCH("A &amp; G ID", 'E4 TB Allocation Details'!$A$18:$L$18, 0),FALSE), 'E2 Allocators'!$B$15:$W$361, MATCH('O5 Details by Class &amp; Accounts'!BT$18, 'E2 Allocators'!$B$15:$W$15, 0),FALSE)*$E23), 0, VLOOKUP(VLOOKUP($A23, 'E4 TB Allocation Details'!$A$18:$L$205, MATCH("A &amp; G ID", 'E4 TB Allocation Details'!$A$18:$L$18, 0),FALSE), 'E2 Allocators'!$B$15:$W$361, MATCH('O5 Details by Class &amp; Accounts'!BT$18, 'E2 Allocators'!$B$15:$W$15, 0),FALSE)*$E23)</f>
        <v>0</v>
      </c>
      <c r="BU23" s="1412">
        <f ca="1">IF(ISERROR(VLOOKUP(VLOOKUP($A23, 'E4 TB Allocation Details'!$A$18:$L$205, MATCH("A &amp; G ID", 'E4 TB Allocation Details'!$A$18:$L$18, 0),FALSE), 'E2 Allocators'!$B$15:$W$361, MATCH('O5 Details by Class &amp; Accounts'!BU$18, 'E2 Allocators'!$B$15:$W$15, 0),FALSE)*$E23), 0, VLOOKUP(VLOOKUP($A23, 'E4 TB Allocation Details'!$A$18:$L$205, MATCH("A &amp; G ID", 'E4 TB Allocation Details'!$A$18:$L$18, 0),FALSE), 'E2 Allocators'!$B$15:$W$361, MATCH('O5 Details by Class &amp; Accounts'!BU$18, 'E2 Allocators'!$B$15:$W$15, 0),FALSE)*$E23)</f>
        <v>0</v>
      </c>
      <c r="BV23" s="1412">
        <f ca="1">IF(ISERROR(VLOOKUP(VLOOKUP($A23, 'E4 TB Allocation Details'!$A$18:$L$205, MATCH("A &amp; G ID", 'E4 TB Allocation Details'!$A$18:$L$18, 0),FALSE), 'E2 Allocators'!$B$15:$W$361, MATCH('O5 Details by Class &amp; Accounts'!BV$18, 'E2 Allocators'!$B$15:$W$15, 0),FALSE)*$E23), 0, VLOOKUP(VLOOKUP($A23, 'E4 TB Allocation Details'!$A$18:$L$205, MATCH("A &amp; G ID", 'E4 TB Allocation Details'!$A$18:$L$18, 0),FALSE), 'E2 Allocators'!$B$15:$W$361, MATCH('O5 Details by Class &amp; Accounts'!BV$18, 'E2 Allocators'!$B$15:$W$15, 0),FALSE)*$E23)</f>
        <v>0</v>
      </c>
      <c r="BW23" s="1412">
        <f ca="1">IF(ISERROR(VLOOKUP(VLOOKUP($A23, 'E4 TB Allocation Details'!$A$18:$L$205, MATCH("A &amp; G ID", 'E4 TB Allocation Details'!$A$18:$L$18, 0),FALSE), 'E2 Allocators'!$B$15:$W$361, MATCH('O5 Details by Class &amp; Accounts'!BW$18, 'E2 Allocators'!$B$15:$W$15, 0),FALSE)*$E23), 0, VLOOKUP(VLOOKUP($A23, 'E4 TB Allocation Details'!$A$18:$L$205, MATCH("A &amp; G ID", 'E4 TB Allocation Details'!$A$18:$L$18, 0),FALSE), 'E2 Allocators'!$B$15:$W$361, MATCH('O5 Details by Class &amp; Accounts'!BW$18, 'E2 Allocators'!$B$15:$W$15, 0),FALSE)*$E23)</f>
        <v>0</v>
      </c>
      <c r="BX23" s="1412">
        <f ca="1">IF(ISERROR(VLOOKUP(VLOOKUP($A23, 'E4 TB Allocation Details'!$A$18:$L$205, MATCH("A &amp; G ID", 'E4 TB Allocation Details'!$A$18:$L$18, 0),FALSE), 'E2 Allocators'!$B$15:$W$361, MATCH('O5 Details by Class &amp; Accounts'!BX$18, 'E2 Allocators'!$B$15:$W$15, 0),FALSE)*$E23), 0, VLOOKUP(VLOOKUP($A23, 'E4 TB Allocation Details'!$A$18:$L$205, MATCH("A &amp; G ID", 'E4 TB Allocation Details'!$A$18:$L$18, 0),FALSE), 'E2 Allocators'!$B$15:$W$361, MATCH('O5 Details by Class &amp; Accounts'!BX$18, 'E2 Allocators'!$B$15:$W$15, 0),FALSE)*$E23)</f>
        <v>0</v>
      </c>
      <c r="BY23" s="1412">
        <f ca="1">IF(ISERROR(VLOOKUP(VLOOKUP($A23, 'E4 TB Allocation Details'!$A$18:$L$205, MATCH("A &amp; G ID", 'E4 TB Allocation Details'!$A$18:$L$18, 0),FALSE), 'E2 Allocators'!$B$15:$W$361, MATCH('O5 Details by Class &amp; Accounts'!BY$18, 'E2 Allocators'!$B$15:$W$15, 0),FALSE)*$E23), 0, VLOOKUP(VLOOKUP($A23, 'E4 TB Allocation Details'!$A$18:$L$205, MATCH("A &amp; G ID", 'E4 TB Allocation Details'!$A$18:$L$18, 0),FALSE), 'E2 Allocators'!$B$15:$W$361, MATCH('O5 Details by Class &amp; Accounts'!BY$18, 'E2 Allocators'!$B$15:$W$15, 0),FALSE)*$E23)</f>
        <v>0</v>
      </c>
      <c r="BZ23" s="1412">
        <f ca="1">IF(ISERROR(VLOOKUP(VLOOKUP($A23, 'E4 TB Allocation Details'!$A$18:$L$205, MATCH("A &amp; G ID", 'E4 TB Allocation Details'!$A$18:$L$18, 0),FALSE), 'E2 Allocators'!$B$15:$W$361, MATCH('O5 Details by Class &amp; Accounts'!BZ$18, 'E2 Allocators'!$B$15:$W$15, 0),FALSE)*$E23), 0, VLOOKUP(VLOOKUP($A23, 'E4 TB Allocation Details'!$A$18:$L$205, MATCH("A &amp; G ID", 'E4 TB Allocation Details'!$A$18:$L$18, 0),FALSE), 'E2 Allocators'!$B$15:$W$361, MATCH('O5 Details by Class &amp; Accounts'!BZ$18, 'E2 Allocators'!$B$15:$W$15, 0),FALSE)*$E23)</f>
        <v>0</v>
      </c>
      <c r="CA23" s="1412">
        <f ca="1">IF(ISERROR(VLOOKUP(VLOOKUP($A23, 'E4 TB Allocation Details'!$A$18:$L$205, MATCH("A &amp; G ID", 'E4 TB Allocation Details'!$A$18:$L$18, 0),FALSE), 'E2 Allocators'!$B$15:$W$361, MATCH('O5 Details by Class &amp; Accounts'!CA$18, 'E2 Allocators'!$B$15:$W$15, 0),FALSE)*$E23), 0, VLOOKUP(VLOOKUP($A23, 'E4 TB Allocation Details'!$A$18:$L$205, MATCH("A &amp; G ID", 'E4 TB Allocation Details'!$A$18:$L$18, 0),FALSE), 'E2 Allocators'!$B$15:$W$361, MATCH('O5 Details by Class &amp; Accounts'!CA$18, 'E2 Allocators'!$B$15:$W$15, 0),FALSE)*$E23)</f>
        <v>0</v>
      </c>
      <c r="CB23" s="1412">
        <f ca="1">IF(ISERROR(VLOOKUP(VLOOKUP($A23, 'E4 TB Allocation Details'!$A$18:$L$205, MATCH("A &amp; G ID", 'E4 TB Allocation Details'!$A$18:$L$18, 0),FALSE), 'E2 Allocators'!$B$15:$W$361, MATCH('O5 Details by Class &amp; Accounts'!CB$18, 'E2 Allocators'!$B$15:$W$15, 0),FALSE)*$E23), 0, VLOOKUP(VLOOKUP($A23, 'E4 TB Allocation Details'!$A$18:$L$205, MATCH("A &amp; G ID", 'E4 TB Allocation Details'!$A$18:$L$18, 0),FALSE), 'E2 Allocators'!$B$15:$W$361, MATCH('O5 Details by Class &amp; Accounts'!CB$18, 'E2 Allocators'!$B$15:$W$15, 0),FALSE)*$E23)</f>
        <v>0</v>
      </c>
      <c r="CC23" s="1412">
        <f ca="1">IF(ISERROR(VLOOKUP(VLOOKUP($A23, 'E4 TB Allocation Details'!$A$18:$L$205, MATCH("A &amp; G ID", 'E4 TB Allocation Details'!$A$18:$L$18, 0),FALSE), 'E2 Allocators'!$B$15:$W$361, MATCH('O5 Details by Class &amp; Accounts'!CC$18, 'E2 Allocators'!$B$15:$W$15, 0),FALSE)*$E23), 0, VLOOKUP(VLOOKUP($A23, 'E4 TB Allocation Details'!$A$18:$L$205, MATCH("A &amp; G ID", 'E4 TB Allocation Details'!$A$18:$L$18, 0),FALSE), 'E2 Allocators'!$B$15:$W$361, MATCH('O5 Details by Class &amp; Accounts'!CC$18, 'E2 Allocators'!$B$15:$W$15, 0),FALSE)*$E23)</f>
        <v>0</v>
      </c>
      <c r="CD23" s="1412">
        <f ca="1">IF(ISERROR(VLOOKUP(VLOOKUP($A23, 'E4 TB Allocation Details'!$A$18:$L$205, MATCH("A &amp; G ID", 'E4 TB Allocation Details'!$A$18:$L$18, 0),FALSE), 'E2 Allocators'!$B$15:$W$361, MATCH('O5 Details by Class &amp; Accounts'!CD$18, 'E2 Allocators'!$B$15:$W$15, 0),FALSE)*$E23), 0, VLOOKUP(VLOOKUP($A23, 'E4 TB Allocation Details'!$A$18:$L$205, MATCH("A &amp; G ID", 'E4 TB Allocation Details'!$A$18:$L$18, 0),FALSE), 'E2 Allocators'!$B$15:$W$361, MATCH('O5 Details by Class &amp; Accounts'!CD$18, 'E2 Allocators'!$B$15:$W$15, 0),FALSE)*$E23)</f>
        <v>0</v>
      </c>
      <c r="CE23" s="1412">
        <f ca="1">IF(ISERROR(VLOOKUP(VLOOKUP($A23, 'E4 TB Allocation Details'!$A$18:$L$205, MATCH("A &amp; G ID", 'E4 TB Allocation Details'!$A$18:$L$18, 0),FALSE), 'E2 Allocators'!$B$15:$W$361, MATCH('O5 Details by Class &amp; Accounts'!CE$18, 'E2 Allocators'!$B$15:$W$15, 0),FALSE)*$E23), 0, VLOOKUP(VLOOKUP($A23, 'E4 TB Allocation Details'!$A$18:$L$205, MATCH("A &amp; G ID", 'E4 TB Allocation Details'!$A$18:$L$18, 0),FALSE), 'E2 Allocators'!$B$15:$W$361, MATCH('O5 Details by Class &amp; Accounts'!CE$18, 'E2 Allocators'!$B$15:$W$15, 0),FALSE)*$E23)</f>
        <v>0</v>
      </c>
      <c r="CF23" s="1412">
        <f ca="1">IF(ISERROR(VLOOKUP(VLOOKUP($A23, 'E4 TB Allocation Details'!$A$18:$L$205, MATCH("A &amp; G ID", 'E4 TB Allocation Details'!$A$18:$L$18, 0),FALSE), 'E2 Allocators'!$B$15:$W$361, MATCH('O5 Details by Class &amp; Accounts'!CF$18, 'E2 Allocators'!$B$15:$W$15, 0),FALSE)*$E23), 0, VLOOKUP(VLOOKUP($A23, 'E4 TB Allocation Details'!$A$18:$L$205, MATCH("A &amp; G ID", 'E4 TB Allocation Details'!$A$18:$L$18, 0),FALSE), 'E2 Allocators'!$B$15:$W$361, MATCH('O5 Details by Class &amp; Accounts'!CF$18, 'E2 Allocators'!$B$15:$W$15, 0),FALSE)*$E23)</f>
        <v>0</v>
      </c>
      <c r="CG23" s="1412">
        <f ca="1">IF(ISERROR(VLOOKUP(VLOOKUP($A23, 'E4 TB Allocation Details'!$A$18:$L$205, MATCH("A &amp; G ID", 'E4 TB Allocation Details'!$A$18:$L$18, 0),FALSE), 'E2 Allocators'!$B$15:$W$361, MATCH('O5 Details by Class &amp; Accounts'!CG$18, 'E2 Allocators'!$B$15:$W$15, 0),FALSE)*$E23), 0, VLOOKUP(VLOOKUP($A23, 'E4 TB Allocation Details'!$A$18:$L$205, MATCH("A &amp; G ID", 'E4 TB Allocation Details'!$A$18:$L$18, 0),FALSE), 'E2 Allocators'!$B$15:$W$361, MATCH('O5 Details by Class &amp; Accounts'!CG$18, 'E2 Allocators'!$B$15:$W$15, 0),FALSE)*$E23)</f>
        <v>0</v>
      </c>
      <c r="CH23" s="1412">
        <f ca="1">IF(ISERROR(VLOOKUP(VLOOKUP($A23, 'E4 TB Allocation Details'!$A$18:$L$205, MATCH("A &amp; G ID", 'E4 TB Allocation Details'!$A$18:$L$18, 0),FALSE), 'E2 Allocators'!$B$15:$W$361, MATCH('O5 Details by Class &amp; Accounts'!CH$18, 'E2 Allocators'!$B$15:$W$15, 0),FALSE)*$E23), 0, VLOOKUP(VLOOKUP($A23, 'E4 TB Allocation Details'!$A$18:$L$205, MATCH("A &amp; G ID", 'E4 TB Allocation Details'!$A$18:$L$18, 0),FALSE), 'E2 Allocators'!$B$15:$W$361, MATCH('O5 Details by Class &amp; Accounts'!CH$18, 'E2 Allocators'!$B$15:$W$15, 0),FALSE)*$E23)</f>
        <v>0</v>
      </c>
      <c r="CI23" s="1412">
        <f ca="1">IF(ISERROR(VLOOKUP(VLOOKUP($A23, 'E4 TB Allocation Details'!$A$18:$L$205, MATCH("A &amp; G ID", 'E4 TB Allocation Details'!$A$18:$L$18, 0),FALSE), 'E2 Allocators'!$B$15:$W$361, MATCH('O5 Details by Class &amp; Accounts'!CI$18, 'E2 Allocators'!$B$15:$W$15, 0),FALSE)*$E23), 0, VLOOKUP(VLOOKUP($A23, 'E4 TB Allocation Details'!$A$18:$L$205, MATCH("A &amp; G ID", 'E4 TB Allocation Details'!$A$18:$L$18, 0),FALSE), 'E2 Allocators'!$B$15:$W$361, MATCH('O5 Details by Class &amp; Accounts'!CI$18, 'E2 Allocators'!$B$15:$W$15, 0),FALSE)*$E23)</f>
        <v>0</v>
      </c>
      <c r="CJ23" s="1412">
        <f ca="1">IF(ISERROR(VLOOKUP(VLOOKUP($A23, 'E4 TB Allocation Details'!$A$18:$L$205, MATCH("A &amp; G ID", 'E4 TB Allocation Details'!$A$18:$L$18, 0),FALSE), 'E2 Allocators'!$B$15:$W$361, MATCH('O5 Details by Class &amp; Accounts'!CJ$18, 'E2 Allocators'!$B$15:$W$15, 0),FALSE)*$E23), 0, VLOOKUP(VLOOKUP($A23, 'E4 TB Allocation Details'!$A$18:$L$205, MATCH("A &amp; G ID", 'E4 TB Allocation Details'!$A$18:$L$18, 0),FALSE), 'E2 Allocators'!$B$15:$W$361, MATCH('O5 Details by Class &amp; Accounts'!CJ$18, 'E2 Allocators'!$B$15:$W$15, 0),FALSE)*$E23)</f>
        <v>0</v>
      </c>
      <c r="CK23" s="1412">
        <f ca="1">IF(ISERROR(VLOOKUP(VLOOKUP($A23, 'E4 TB Allocation Details'!$A$18:$L$205, MATCH("A &amp; G ID", 'E4 TB Allocation Details'!$A$18:$L$18, 0),FALSE), 'E2 Allocators'!$B$15:$W$361, MATCH('O5 Details by Class &amp; Accounts'!CK$18, 'E2 Allocators'!$B$15:$W$15, 0),FALSE)*$E23), 0, VLOOKUP(VLOOKUP($A23, 'E4 TB Allocation Details'!$A$18:$L$205, MATCH("A &amp; G ID", 'E4 TB Allocation Details'!$A$18:$L$18, 0),FALSE), 'E2 Allocators'!$B$15:$W$361, MATCH('O5 Details by Class &amp; Accounts'!CK$18, 'E2 Allocators'!$B$15:$W$15, 0),FALSE)*$E23)</f>
        <v>0</v>
      </c>
      <c r="CL23" s="1412">
        <f ca="1">IF(ISERROR(VLOOKUP(VLOOKUP($A23, 'E4 TB Allocation Details'!$A$18:$L$205, MATCH("A &amp; G ID", 'E4 TB Allocation Details'!$A$18:$L$18, 0),FALSE), 'E2 Allocators'!$B$15:$W$361, MATCH('O5 Details by Class &amp; Accounts'!CL$18, 'E2 Allocators'!$B$15:$W$15, 0),FALSE)*$E23), 0, VLOOKUP(VLOOKUP($A23, 'E4 TB Allocation Details'!$A$18:$L$205, MATCH("A &amp; G ID", 'E4 TB Allocation Details'!$A$18:$L$18, 0),FALSE), 'E2 Allocators'!$B$15:$W$361, MATCH('O5 Details by Class &amp; Accounts'!CL$18, 'E2 Allocators'!$B$15:$W$15, 0),FALSE)*$E23)</f>
        <v>0</v>
      </c>
      <c r="CM23" s="1412">
        <f ca="1">IF(ISERROR(VLOOKUP(VLOOKUP($A23, 'E4 TB Allocation Details'!$A$18:$L$205, MATCH("A &amp; G ID", 'E4 TB Allocation Details'!$A$18:$L$18, 0),FALSE), 'E2 Allocators'!$B$15:$W$361, MATCH('O5 Details by Class &amp; Accounts'!CM$18, 'E2 Allocators'!$B$15:$W$15, 0),FALSE)*$E23), 0, VLOOKUP(VLOOKUP($A23, 'E4 TB Allocation Details'!$A$18:$L$205, MATCH("A &amp; G ID", 'E4 TB Allocation Details'!$A$18:$L$18, 0),FALSE), 'E2 Allocators'!$B$15:$W$361, MATCH('O5 Details by Class &amp; Accounts'!CM$18, 'E2 Allocators'!$B$15:$W$15, 0),FALSE)*$E23)</f>
        <v>0</v>
      </c>
      <c r="CN23" s="1412">
        <f t="shared" si="5"/>
        <v>0</v>
      </c>
      <c r="CO23" s="1792">
        <f t="shared" si="4"/>
        <v>0</v>
      </c>
      <c r="CQ23" s="2087" t="s">
        <v>10</v>
      </c>
    </row>
    <row r="24" spans="1:95" s="81" customFormat="1" ht="12.75">
      <c r="A24" s="1175">
        <v>1806</v>
      </c>
      <c r="B24" s="1176" t="s">
        <v>624</v>
      </c>
      <c r="C24" s="1789">
        <f ca="1">IF(ISERROR(VLOOKUP($A24,'I3 TB Data'!$A$23:$H$458,MATCH('O5 Details by Class &amp; Accounts'!$C$18, 'I3 TB Data'!$A$23:$H$23,0),0)), 0, VLOOKUP($A24,'I3 TB Data'!$A$23:$H$458,MATCH('O5 Details by Class &amp; Accounts'!$C$18,'I3 TB Data'!$A$23:$H$23,0),0))</f>
        <v>49000</v>
      </c>
      <c r="D24" s="1790">
        <f ca="1">'I4 BO ASSETS'!E21</f>
        <v>-49000</v>
      </c>
      <c r="E24" s="1789">
        <f t="shared" si="6"/>
        <v>0</v>
      </c>
      <c r="F24" s="1791">
        <f ca="1">IF(ISERROR(VLOOKUP($A24, 'E1 Categorization'!A33:E122, MATCH("Customer Component", 'E1 Categorization'!$A$33:$E$33,0), 0)), 0, IF(VLOOKUP($A24, 'E1 Categorization'!A33:E122, MATCH("Customer Component", 'E1 Categorization'!$A$33:$E$33,0), 0)=0, 'O5 Details by Class &amp; Accounts'!$E24, IF(AND(VLOOKUP($A24, 'E1 Categorization'!A33:E122, MATCH("Customer Component", 'E1 Categorization'!$A$33:$E$33,0), 0) &gt;0, VLOOKUP($A24, 'E1 Categorization'!A33:E122, MATCH("Customer Component", 'E1 Categorization'!$A$33:$E$33,0), 0)&lt;1), 'O5 Details by Class &amp; Accounts'!$E24*(1-VLOOKUP($A24, 'E1 Categorization'!A33:E122, MATCH("Customer Component", 'E1 Categorization'!$A$33:$E$33,0), 0)), 0)))</f>
        <v>0</v>
      </c>
      <c r="G24" s="1791">
        <f ca="1">IF(ISERROR(VLOOKUP($A24, 'E1 Categorization'!A33:E122, MATCH("Customer Component", 'E1 Categorization'!$A$33:$E$33,0), 0)),0, IF(VLOOKUP($A24, 'E1 Categorization'!A33:E122, MATCH("Customer Component", 'E1 Categorization'!$A$33:$E$33,0), 0)=0, 0, IF(AND(VLOOKUP($A24, 'E1 Categorization'!A33:E122, MATCH("Customer Component", 'E1 Categorization'!$A$33:$E$33,0), 0) &gt;0, VLOOKUP($A24, 'E1 Categorization'!A33:E122, MATCH("Customer Component", 'E1 Categorization'!$A$33:$E$33,0), 0)&lt;1), 'O5 Details by Class &amp; Accounts'!$E24*(VLOOKUP($A24, 'E1 Categorization'!A33:E122, MATCH("Customer Component", 'E1 Categorization'!$A$33:$E$33,0), 0)), 'O5 Details by Class &amp; Accounts'!$E24)))</f>
        <v>0</v>
      </c>
      <c r="H24" s="1412">
        <f t="shared" si="0"/>
        <v>0</v>
      </c>
      <c r="I24" s="1412">
        <f ca="1">IF(ISERROR(VLOOKUP(VLOOKUP($A24, 'E4 TB Allocation Details'!$A$18:$L$205, MATCH("Demand ID", 'E4 TB Allocation Details'!$A$18:$L$18, 0),FALSE), 'E2 Allocators'!$B$15:$W$361, MATCH('O5 Details by Class &amp; Accounts'!I$18, 'E2 Allocators'!$B$15:$W$15, 0),FALSE)*$F24), 0, VLOOKUP(VLOOKUP($A24, 'E4 TB Allocation Details'!$A$18:$L$205, MATCH("Demand ID", 'E4 TB Allocation Details'!$A$18:$L$18, 0),FALSE), 'E2 Allocators'!$B$15:$W$361, MATCH('O5 Details by Class &amp; Accounts'!I$18, 'E2 Allocators'!$B$15:$W$15, 0),FALSE)*$F24)</f>
        <v>0</v>
      </c>
      <c r="J24" s="1412">
        <f ca="1">IF(ISERROR(VLOOKUP(VLOOKUP($A24, 'E4 TB Allocation Details'!$A$18:$L$205, MATCH("Demand ID", 'E4 TB Allocation Details'!$A$18:$L$18, 0),FALSE), 'E2 Allocators'!$B$15:$W$361, MATCH('O5 Details by Class &amp; Accounts'!J$18, 'E2 Allocators'!$B$15:$W$15, 0),FALSE)*$F24), 0, VLOOKUP(VLOOKUP($A24, 'E4 TB Allocation Details'!$A$18:$L$205, MATCH("Demand ID", 'E4 TB Allocation Details'!$A$18:$L$18, 0),FALSE), 'E2 Allocators'!$B$15:$W$361, MATCH('O5 Details by Class &amp; Accounts'!J$18, 'E2 Allocators'!$B$15:$W$15, 0),FALSE)*$F24)</f>
        <v>0</v>
      </c>
      <c r="K24" s="1412">
        <f ca="1">IF(ISERROR(VLOOKUP(VLOOKUP($A24, 'E4 TB Allocation Details'!$A$18:$L$205, MATCH("Demand ID", 'E4 TB Allocation Details'!$A$18:$L$18, 0),FALSE), 'E2 Allocators'!$B$15:$W$361, MATCH('O5 Details by Class &amp; Accounts'!K$18, 'E2 Allocators'!$B$15:$W$15, 0),FALSE)*$F24), 0, VLOOKUP(VLOOKUP($A24, 'E4 TB Allocation Details'!$A$18:$L$205, MATCH("Demand ID", 'E4 TB Allocation Details'!$A$18:$L$18, 0),FALSE), 'E2 Allocators'!$B$15:$W$361, MATCH('O5 Details by Class &amp; Accounts'!K$18, 'E2 Allocators'!$B$15:$W$15, 0),FALSE)*$F24)</f>
        <v>0</v>
      </c>
      <c r="L24" s="1412">
        <f ca="1">IF(ISERROR(VLOOKUP(VLOOKUP($A24, 'E4 TB Allocation Details'!$A$18:$L$205, MATCH("Demand ID", 'E4 TB Allocation Details'!$A$18:$L$18, 0),FALSE), 'E2 Allocators'!$B$15:$W$361, MATCH('O5 Details by Class &amp; Accounts'!L$18, 'E2 Allocators'!$B$15:$W$15, 0),FALSE)*$F24), 0, VLOOKUP(VLOOKUP($A24, 'E4 TB Allocation Details'!$A$18:$L$205, MATCH("Demand ID", 'E4 TB Allocation Details'!$A$18:$L$18, 0),FALSE), 'E2 Allocators'!$B$15:$W$361, MATCH('O5 Details by Class &amp; Accounts'!L$18, 'E2 Allocators'!$B$15:$W$15, 0),FALSE)*$F24)</f>
        <v>0</v>
      </c>
      <c r="M24" s="1412">
        <f ca="1">IF(ISERROR(VLOOKUP(VLOOKUP($A24, 'E4 TB Allocation Details'!$A$18:$L$205, MATCH("Demand ID", 'E4 TB Allocation Details'!$A$18:$L$18, 0),FALSE), 'E2 Allocators'!$B$15:$W$361, MATCH('O5 Details by Class &amp; Accounts'!M$18, 'E2 Allocators'!$B$15:$W$15, 0),FALSE)*$F24), 0, VLOOKUP(VLOOKUP($A24, 'E4 TB Allocation Details'!$A$18:$L$205, MATCH("Demand ID", 'E4 TB Allocation Details'!$A$18:$L$18, 0),FALSE), 'E2 Allocators'!$B$15:$W$361, MATCH('O5 Details by Class &amp; Accounts'!M$18, 'E2 Allocators'!$B$15:$W$15, 0),FALSE)*$F24)</f>
        <v>0</v>
      </c>
      <c r="N24" s="1412">
        <f ca="1">IF(ISERROR(VLOOKUP(VLOOKUP($A24, 'E4 TB Allocation Details'!$A$18:$L$205, MATCH("Demand ID", 'E4 TB Allocation Details'!$A$18:$L$18, 0),FALSE), 'E2 Allocators'!$B$15:$W$361, MATCH('O5 Details by Class &amp; Accounts'!N$18, 'E2 Allocators'!$B$15:$W$15, 0),FALSE)*$F24), 0, VLOOKUP(VLOOKUP($A24, 'E4 TB Allocation Details'!$A$18:$L$205, MATCH("Demand ID", 'E4 TB Allocation Details'!$A$18:$L$18, 0),FALSE), 'E2 Allocators'!$B$15:$W$361, MATCH('O5 Details by Class &amp; Accounts'!N$18, 'E2 Allocators'!$B$15:$W$15, 0),FALSE)*$F24)</f>
        <v>0</v>
      </c>
      <c r="O24" s="1412">
        <f ca="1">IF(ISERROR(VLOOKUP(VLOOKUP($A24, 'E4 TB Allocation Details'!$A$18:$L$205, MATCH("Demand ID", 'E4 TB Allocation Details'!$A$18:$L$18, 0),FALSE), 'E2 Allocators'!$B$15:$W$361, MATCH('O5 Details by Class &amp; Accounts'!O$18, 'E2 Allocators'!$B$15:$W$15, 0),FALSE)*$F24), 0, VLOOKUP(VLOOKUP($A24, 'E4 TB Allocation Details'!$A$18:$L$205, MATCH("Demand ID", 'E4 TB Allocation Details'!$A$18:$L$18, 0),FALSE), 'E2 Allocators'!$B$15:$W$361, MATCH('O5 Details by Class &amp; Accounts'!O$18, 'E2 Allocators'!$B$15:$W$15, 0),FALSE)*$F24)</f>
        <v>0</v>
      </c>
      <c r="P24" s="1412">
        <f ca="1">IF(ISERROR(VLOOKUP(VLOOKUP($A24, 'E4 TB Allocation Details'!$A$18:$L$205, MATCH("Demand ID", 'E4 TB Allocation Details'!$A$18:$L$18, 0),FALSE), 'E2 Allocators'!$B$15:$W$361, MATCH('O5 Details by Class &amp; Accounts'!P$18, 'E2 Allocators'!$B$15:$W$15, 0),FALSE)*$F24), 0, VLOOKUP(VLOOKUP($A24, 'E4 TB Allocation Details'!$A$18:$L$205, MATCH("Demand ID", 'E4 TB Allocation Details'!$A$18:$L$18, 0),FALSE), 'E2 Allocators'!$B$15:$W$361, MATCH('O5 Details by Class &amp; Accounts'!P$18, 'E2 Allocators'!$B$15:$W$15, 0),FALSE)*$F24)</f>
        <v>0</v>
      </c>
      <c r="Q24" s="1412">
        <f ca="1">IF(ISERROR(VLOOKUP(VLOOKUP($A24, 'E4 TB Allocation Details'!$A$18:$L$205, MATCH("Demand ID", 'E4 TB Allocation Details'!$A$18:$L$18, 0),FALSE), 'E2 Allocators'!$B$15:$W$361, MATCH('O5 Details by Class &amp; Accounts'!Q$18, 'E2 Allocators'!$B$15:$W$15, 0),FALSE)*$F24), 0, VLOOKUP(VLOOKUP($A24, 'E4 TB Allocation Details'!$A$18:$L$205, MATCH("Demand ID", 'E4 TB Allocation Details'!$A$18:$L$18, 0),FALSE), 'E2 Allocators'!$B$15:$W$361, MATCH('O5 Details by Class &amp; Accounts'!Q$18, 'E2 Allocators'!$B$15:$W$15, 0),FALSE)*$F24)</f>
        <v>0</v>
      </c>
      <c r="R24" s="1412">
        <f ca="1">IF(ISERROR(VLOOKUP(VLOOKUP($A24, 'E4 TB Allocation Details'!$A$18:$L$205, MATCH("Demand ID", 'E4 TB Allocation Details'!$A$18:$L$18, 0),FALSE), 'E2 Allocators'!$B$15:$W$361, MATCH('O5 Details by Class &amp; Accounts'!R$18, 'E2 Allocators'!$B$15:$W$15, 0),FALSE)*$F24), 0, VLOOKUP(VLOOKUP($A24, 'E4 TB Allocation Details'!$A$18:$L$205, MATCH("Demand ID", 'E4 TB Allocation Details'!$A$18:$L$18, 0),FALSE), 'E2 Allocators'!$B$15:$W$361, MATCH('O5 Details by Class &amp; Accounts'!R$18, 'E2 Allocators'!$B$15:$W$15, 0),FALSE)*$F24)</f>
        <v>0</v>
      </c>
      <c r="S24" s="1412">
        <f ca="1">IF(ISERROR(VLOOKUP(VLOOKUP($A24, 'E4 TB Allocation Details'!$A$18:$L$205, MATCH("Demand ID", 'E4 TB Allocation Details'!$A$18:$L$18, 0),FALSE), 'E2 Allocators'!$B$15:$W$361, MATCH('O5 Details by Class &amp; Accounts'!S$18, 'E2 Allocators'!$B$15:$W$15, 0),FALSE)*$F24), 0, VLOOKUP(VLOOKUP($A24, 'E4 TB Allocation Details'!$A$18:$L$205, MATCH("Demand ID", 'E4 TB Allocation Details'!$A$18:$L$18, 0),FALSE), 'E2 Allocators'!$B$15:$W$361, MATCH('O5 Details by Class &amp; Accounts'!S$18, 'E2 Allocators'!$B$15:$W$15, 0),FALSE)*$F24)</f>
        <v>0</v>
      </c>
      <c r="T24" s="1412">
        <f ca="1">IF(ISERROR(VLOOKUP(VLOOKUP($A24, 'E4 TB Allocation Details'!$A$18:$L$205, MATCH("Demand ID", 'E4 TB Allocation Details'!$A$18:$L$18, 0),FALSE), 'E2 Allocators'!$B$15:$W$361, MATCH('O5 Details by Class &amp; Accounts'!T$18, 'E2 Allocators'!$B$15:$W$15, 0),FALSE)*$F24), 0, VLOOKUP(VLOOKUP($A24, 'E4 TB Allocation Details'!$A$18:$L$205, MATCH("Demand ID", 'E4 TB Allocation Details'!$A$18:$L$18, 0),FALSE), 'E2 Allocators'!$B$15:$W$361, MATCH('O5 Details by Class &amp; Accounts'!T$18, 'E2 Allocators'!$B$15:$W$15, 0),FALSE)*$F24)</f>
        <v>0</v>
      </c>
      <c r="U24" s="1412">
        <f ca="1">IF(ISERROR(VLOOKUP(VLOOKUP($A24, 'E4 TB Allocation Details'!$A$18:$L$205, MATCH("Demand ID", 'E4 TB Allocation Details'!$A$18:$L$18, 0),FALSE), 'E2 Allocators'!$B$15:$W$361, MATCH('O5 Details by Class &amp; Accounts'!U$18, 'E2 Allocators'!$B$15:$W$15, 0),FALSE)*$F24), 0, VLOOKUP(VLOOKUP($A24, 'E4 TB Allocation Details'!$A$18:$L$205, MATCH("Demand ID", 'E4 TB Allocation Details'!$A$18:$L$18, 0),FALSE), 'E2 Allocators'!$B$15:$W$361, MATCH('O5 Details by Class &amp; Accounts'!U$18, 'E2 Allocators'!$B$15:$W$15, 0),FALSE)*$F24)</f>
        <v>0</v>
      </c>
      <c r="V24" s="1412">
        <f ca="1">IF(ISERROR(VLOOKUP(VLOOKUP($A24, 'E4 TB Allocation Details'!$A$18:$L$205, MATCH("Demand ID", 'E4 TB Allocation Details'!$A$18:$L$18, 0),FALSE), 'E2 Allocators'!$B$15:$W$361, MATCH('O5 Details by Class &amp; Accounts'!V$18, 'E2 Allocators'!$B$15:$W$15, 0),FALSE)*$F24), 0, VLOOKUP(VLOOKUP($A24, 'E4 TB Allocation Details'!$A$18:$L$205, MATCH("Demand ID", 'E4 TB Allocation Details'!$A$18:$L$18, 0),FALSE), 'E2 Allocators'!$B$15:$W$361, MATCH('O5 Details by Class &amp; Accounts'!V$18, 'E2 Allocators'!$B$15:$W$15, 0),FALSE)*$F24)</f>
        <v>0</v>
      </c>
      <c r="W24" s="1412">
        <f ca="1">IF(ISERROR(VLOOKUP(VLOOKUP($A24, 'E4 TB Allocation Details'!$A$18:$L$205, MATCH("Demand ID", 'E4 TB Allocation Details'!$A$18:$L$18, 0),FALSE), 'E2 Allocators'!$B$15:$W$361, MATCH('O5 Details by Class &amp; Accounts'!W$18, 'E2 Allocators'!$B$15:$W$15, 0),FALSE)*$F24), 0, VLOOKUP(VLOOKUP($A24, 'E4 TB Allocation Details'!$A$18:$L$205, MATCH("Demand ID", 'E4 TB Allocation Details'!$A$18:$L$18, 0),FALSE), 'E2 Allocators'!$B$15:$W$361, MATCH('O5 Details by Class &amp; Accounts'!W$18, 'E2 Allocators'!$B$15:$W$15, 0),FALSE)*$F24)</f>
        <v>0</v>
      </c>
      <c r="X24" s="1412">
        <f ca="1">IF(ISERROR(VLOOKUP(VLOOKUP($A24, 'E4 TB Allocation Details'!$A$18:$L$205, MATCH("Demand ID", 'E4 TB Allocation Details'!$A$18:$L$18, 0),FALSE), 'E2 Allocators'!$B$15:$W$361, MATCH('O5 Details by Class &amp; Accounts'!X$18, 'E2 Allocators'!$B$15:$W$15, 0),FALSE)*$F24), 0, VLOOKUP(VLOOKUP($A24, 'E4 TB Allocation Details'!$A$18:$L$205, MATCH("Demand ID", 'E4 TB Allocation Details'!$A$18:$L$18, 0),FALSE), 'E2 Allocators'!$B$15:$W$361, MATCH('O5 Details by Class &amp; Accounts'!X$18, 'E2 Allocators'!$B$15:$W$15, 0),FALSE)*$F24)</f>
        <v>0</v>
      </c>
      <c r="Y24" s="1412">
        <f ca="1">IF(ISERROR(VLOOKUP(VLOOKUP($A24, 'E4 TB Allocation Details'!$A$18:$L$205, MATCH("Demand ID", 'E4 TB Allocation Details'!$A$18:$L$18, 0),FALSE), 'E2 Allocators'!$B$15:$W$361, MATCH('O5 Details by Class &amp; Accounts'!Y$18, 'E2 Allocators'!$B$15:$W$15, 0),FALSE)*$F24), 0, VLOOKUP(VLOOKUP($A24, 'E4 TB Allocation Details'!$A$18:$L$205, MATCH("Demand ID", 'E4 TB Allocation Details'!$A$18:$L$18, 0),FALSE), 'E2 Allocators'!$B$15:$W$361, MATCH('O5 Details by Class &amp; Accounts'!Y$18, 'E2 Allocators'!$B$15:$W$15, 0),FALSE)*$F24)</f>
        <v>0</v>
      </c>
      <c r="Z24" s="1412">
        <f ca="1">IF(ISERROR(VLOOKUP(VLOOKUP($A24, 'E4 TB Allocation Details'!$A$18:$L$205, MATCH("Demand ID", 'E4 TB Allocation Details'!$A$18:$L$18, 0),FALSE), 'E2 Allocators'!$B$15:$W$361, MATCH('O5 Details by Class &amp; Accounts'!Z$18, 'E2 Allocators'!$B$15:$W$15, 0),FALSE)*$F24), 0, VLOOKUP(VLOOKUP($A24, 'E4 TB Allocation Details'!$A$18:$L$205, MATCH("Demand ID", 'E4 TB Allocation Details'!$A$18:$L$18, 0),FALSE), 'E2 Allocators'!$B$15:$W$361, MATCH('O5 Details by Class &amp; Accounts'!Z$18, 'E2 Allocators'!$B$15:$W$15, 0),FALSE)*$F24)</f>
        <v>0</v>
      </c>
      <c r="AA24" s="1412">
        <f ca="1">IF(ISERROR(VLOOKUP(VLOOKUP($A24, 'E4 TB Allocation Details'!$A$18:$L$205, MATCH("Demand ID", 'E4 TB Allocation Details'!$A$18:$L$18, 0),FALSE), 'E2 Allocators'!$B$15:$W$361, MATCH('O5 Details by Class &amp; Accounts'!AA$18, 'E2 Allocators'!$B$15:$W$15, 0),FALSE)*$F24), 0, VLOOKUP(VLOOKUP($A24, 'E4 TB Allocation Details'!$A$18:$L$205, MATCH("Demand ID", 'E4 TB Allocation Details'!$A$18:$L$18, 0),FALSE), 'E2 Allocators'!$B$15:$W$361, MATCH('O5 Details by Class &amp; Accounts'!AA$18, 'E2 Allocators'!$B$15:$W$15, 0),FALSE)*$F24)</f>
        <v>0</v>
      </c>
      <c r="AB24" s="1412">
        <f ca="1">IF(ISERROR(VLOOKUP(VLOOKUP($A24, 'E4 TB Allocation Details'!$A$18:$L$205, MATCH("Demand ID", 'E4 TB Allocation Details'!$A$18:$L$18, 0),FALSE), 'E2 Allocators'!$B$15:$W$361, MATCH('O5 Details by Class &amp; Accounts'!AB$18, 'E2 Allocators'!$B$15:$W$15, 0),FALSE)*$F24), 0, VLOOKUP(VLOOKUP($A24, 'E4 TB Allocation Details'!$A$18:$L$205, MATCH("Demand ID", 'E4 TB Allocation Details'!$A$18:$L$18, 0),FALSE), 'E2 Allocators'!$B$15:$W$361, MATCH('O5 Details by Class &amp; Accounts'!AB$18, 'E2 Allocators'!$B$15:$W$15, 0),FALSE)*$F24)</f>
        <v>0</v>
      </c>
      <c r="AC24" s="1412">
        <f t="shared" si="1"/>
        <v>0</v>
      </c>
      <c r="AD24" s="1412">
        <f ca="1">IF(ISERROR(VLOOKUP(VLOOKUP($A24, 'E4 TB Allocation Details'!$A$18:$L$205, MATCH("Customer ID", 'E4 TB Allocation Details'!$A$18:$L$18, 0),FALSE), 'E2 Allocators'!$B$15:$W$361, MATCH('O5 Details by Class &amp; Accounts'!AD$18, 'E2 Allocators'!$B$15:$W$15, 0),FALSE)*$G24), 0, VLOOKUP(VLOOKUP($A24, 'E4 TB Allocation Details'!$A$18:$L$205, MATCH("Customer ID", 'E4 TB Allocation Details'!$A$18:$L$18, 0),FALSE), 'E2 Allocators'!$B$15:$W$361, MATCH('O5 Details by Class &amp; Accounts'!AD$18, 'E2 Allocators'!$B$15:$W$15, 0),FALSE)*$G24)</f>
        <v>0</v>
      </c>
      <c r="AE24" s="1412">
        <f ca="1">IF(ISERROR(VLOOKUP(VLOOKUP($A24, 'E4 TB Allocation Details'!$A$18:$L$205, MATCH("Customer ID", 'E4 TB Allocation Details'!$A$18:$L$18, 0),FALSE), 'E2 Allocators'!$B$15:$W$361, MATCH('O5 Details by Class &amp; Accounts'!AE$18, 'E2 Allocators'!$B$15:$W$15, 0),FALSE)*$G24), 0, VLOOKUP(VLOOKUP($A24, 'E4 TB Allocation Details'!$A$18:$L$205, MATCH("Customer ID", 'E4 TB Allocation Details'!$A$18:$L$18, 0),FALSE), 'E2 Allocators'!$B$15:$W$361, MATCH('O5 Details by Class &amp; Accounts'!AE$18, 'E2 Allocators'!$B$15:$W$15, 0),FALSE)*$G24)</f>
        <v>0</v>
      </c>
      <c r="AF24" s="1412">
        <f ca="1">IF(ISERROR(VLOOKUP(VLOOKUP($A24, 'E4 TB Allocation Details'!$A$18:$L$205, MATCH("Customer ID", 'E4 TB Allocation Details'!$A$18:$L$18, 0),FALSE), 'E2 Allocators'!$B$15:$W$361, MATCH('O5 Details by Class &amp; Accounts'!AF$18, 'E2 Allocators'!$B$15:$W$15, 0),FALSE)*$G24), 0, VLOOKUP(VLOOKUP($A24, 'E4 TB Allocation Details'!$A$18:$L$205, MATCH("Customer ID", 'E4 TB Allocation Details'!$A$18:$L$18, 0),FALSE), 'E2 Allocators'!$B$15:$W$361, MATCH('O5 Details by Class &amp; Accounts'!AF$18, 'E2 Allocators'!$B$15:$W$15, 0),FALSE)*$G24)</f>
        <v>0</v>
      </c>
      <c r="AG24" s="1412">
        <f ca="1">IF(ISERROR(VLOOKUP(VLOOKUP($A24, 'E4 TB Allocation Details'!$A$18:$L$205, MATCH("Customer ID", 'E4 TB Allocation Details'!$A$18:$L$18, 0),FALSE), 'E2 Allocators'!$B$15:$W$361, MATCH('O5 Details by Class &amp; Accounts'!AG$18, 'E2 Allocators'!$B$15:$W$15, 0),FALSE)*$G24), 0, VLOOKUP(VLOOKUP($A24, 'E4 TB Allocation Details'!$A$18:$L$205, MATCH("Customer ID", 'E4 TB Allocation Details'!$A$18:$L$18, 0),FALSE), 'E2 Allocators'!$B$15:$W$361, MATCH('O5 Details by Class &amp; Accounts'!AG$18, 'E2 Allocators'!$B$15:$W$15, 0),FALSE)*$G24)</f>
        <v>0</v>
      </c>
      <c r="AH24" s="1412">
        <f ca="1">IF(ISERROR(VLOOKUP(VLOOKUP($A24, 'E4 TB Allocation Details'!$A$18:$L$205, MATCH("Customer ID", 'E4 TB Allocation Details'!$A$18:$L$18, 0),FALSE), 'E2 Allocators'!$B$15:$W$361, MATCH('O5 Details by Class &amp; Accounts'!AH$18, 'E2 Allocators'!$B$15:$W$15, 0),FALSE)*$G24), 0, VLOOKUP(VLOOKUP($A24, 'E4 TB Allocation Details'!$A$18:$L$205, MATCH("Customer ID", 'E4 TB Allocation Details'!$A$18:$L$18, 0),FALSE), 'E2 Allocators'!$B$15:$W$361, MATCH('O5 Details by Class &amp; Accounts'!AH$18, 'E2 Allocators'!$B$15:$W$15, 0),FALSE)*$G24)</f>
        <v>0</v>
      </c>
      <c r="AI24" s="1412">
        <f ca="1">IF(ISERROR(VLOOKUP(VLOOKUP($A24, 'E4 TB Allocation Details'!$A$18:$L$205, MATCH("Customer ID", 'E4 TB Allocation Details'!$A$18:$L$18, 0),FALSE), 'E2 Allocators'!$B$15:$W$361, MATCH('O5 Details by Class &amp; Accounts'!AI$18, 'E2 Allocators'!$B$15:$W$15, 0),FALSE)*$G24), 0, VLOOKUP(VLOOKUP($A24, 'E4 TB Allocation Details'!$A$18:$L$205, MATCH("Customer ID", 'E4 TB Allocation Details'!$A$18:$L$18, 0),FALSE), 'E2 Allocators'!$B$15:$W$361, MATCH('O5 Details by Class &amp; Accounts'!AI$18, 'E2 Allocators'!$B$15:$W$15, 0),FALSE)*$G24)</f>
        <v>0</v>
      </c>
      <c r="AJ24" s="1412">
        <f ca="1">IF(ISERROR(VLOOKUP(VLOOKUP($A24, 'E4 TB Allocation Details'!$A$18:$L$205, MATCH("Customer ID", 'E4 TB Allocation Details'!$A$18:$L$18, 0),FALSE), 'E2 Allocators'!$B$15:$W$361, MATCH('O5 Details by Class &amp; Accounts'!AJ$18, 'E2 Allocators'!$B$15:$W$15, 0),FALSE)*$G24), 0, VLOOKUP(VLOOKUP($A24, 'E4 TB Allocation Details'!$A$18:$L$205, MATCH("Customer ID", 'E4 TB Allocation Details'!$A$18:$L$18, 0),FALSE), 'E2 Allocators'!$B$15:$W$361, MATCH('O5 Details by Class &amp; Accounts'!AJ$18, 'E2 Allocators'!$B$15:$W$15, 0),FALSE)*$G24)</f>
        <v>0</v>
      </c>
      <c r="AK24" s="1412">
        <f ca="1">IF(ISERROR(VLOOKUP(VLOOKUP($A24, 'E4 TB Allocation Details'!$A$18:$L$205, MATCH("Customer ID", 'E4 TB Allocation Details'!$A$18:$L$18, 0),FALSE), 'E2 Allocators'!$B$15:$W$361, MATCH('O5 Details by Class &amp; Accounts'!AK$18, 'E2 Allocators'!$B$15:$W$15, 0),FALSE)*$G24), 0, VLOOKUP(VLOOKUP($A24, 'E4 TB Allocation Details'!$A$18:$L$205, MATCH("Customer ID", 'E4 TB Allocation Details'!$A$18:$L$18, 0),FALSE), 'E2 Allocators'!$B$15:$W$361, MATCH('O5 Details by Class &amp; Accounts'!AK$18, 'E2 Allocators'!$B$15:$W$15, 0),FALSE)*$G24)</f>
        <v>0</v>
      </c>
      <c r="AL24" s="1412">
        <f ca="1">IF(ISERROR(VLOOKUP(VLOOKUP($A24, 'E4 TB Allocation Details'!$A$18:$L$205, MATCH("Customer ID", 'E4 TB Allocation Details'!$A$18:$L$18, 0),FALSE), 'E2 Allocators'!$B$15:$W$361, MATCH('O5 Details by Class &amp; Accounts'!AL$18, 'E2 Allocators'!$B$15:$W$15, 0),FALSE)*$G24), 0, VLOOKUP(VLOOKUP($A24, 'E4 TB Allocation Details'!$A$18:$L$205, MATCH("Customer ID", 'E4 TB Allocation Details'!$A$18:$L$18, 0),FALSE), 'E2 Allocators'!$B$15:$W$361, MATCH('O5 Details by Class &amp; Accounts'!AL$18, 'E2 Allocators'!$B$15:$W$15, 0),FALSE)*$G24)</f>
        <v>0</v>
      </c>
      <c r="AM24" s="1412">
        <f ca="1">IF(ISERROR(VLOOKUP(VLOOKUP($A24, 'E4 TB Allocation Details'!$A$18:$L$205, MATCH("Customer ID", 'E4 TB Allocation Details'!$A$18:$L$18, 0),FALSE), 'E2 Allocators'!$B$15:$W$361, MATCH('O5 Details by Class &amp; Accounts'!AM$18, 'E2 Allocators'!$B$15:$W$15, 0),FALSE)*$G24), 0, VLOOKUP(VLOOKUP($A24, 'E4 TB Allocation Details'!$A$18:$L$205, MATCH("Customer ID", 'E4 TB Allocation Details'!$A$18:$L$18, 0),FALSE), 'E2 Allocators'!$B$15:$W$361, MATCH('O5 Details by Class &amp; Accounts'!AM$18, 'E2 Allocators'!$B$15:$W$15, 0),FALSE)*$G24)</f>
        <v>0</v>
      </c>
      <c r="AN24" s="1412">
        <f ca="1">IF(ISERROR(VLOOKUP(VLOOKUP($A24, 'E4 TB Allocation Details'!$A$18:$L$205, MATCH("Customer ID", 'E4 TB Allocation Details'!$A$18:$L$18, 0),FALSE), 'E2 Allocators'!$B$15:$W$361, MATCH('O5 Details by Class &amp; Accounts'!AN$18, 'E2 Allocators'!$B$15:$W$15, 0),FALSE)*$G24), 0, VLOOKUP(VLOOKUP($A24, 'E4 TB Allocation Details'!$A$18:$L$205, MATCH("Customer ID", 'E4 TB Allocation Details'!$A$18:$L$18, 0),FALSE), 'E2 Allocators'!$B$15:$W$361, MATCH('O5 Details by Class &amp; Accounts'!AN$18, 'E2 Allocators'!$B$15:$W$15, 0),FALSE)*$G24)</f>
        <v>0</v>
      </c>
      <c r="AO24" s="1412">
        <f ca="1">IF(ISERROR(VLOOKUP(VLOOKUP($A24, 'E4 TB Allocation Details'!$A$18:$L$205, MATCH("Customer ID", 'E4 TB Allocation Details'!$A$18:$L$18, 0),FALSE), 'E2 Allocators'!$B$15:$W$361, MATCH('O5 Details by Class &amp; Accounts'!AO$18, 'E2 Allocators'!$B$15:$W$15, 0),FALSE)*$G24), 0, VLOOKUP(VLOOKUP($A24, 'E4 TB Allocation Details'!$A$18:$L$205, MATCH("Customer ID", 'E4 TB Allocation Details'!$A$18:$L$18, 0),FALSE), 'E2 Allocators'!$B$15:$W$361, MATCH('O5 Details by Class &amp; Accounts'!AO$18, 'E2 Allocators'!$B$15:$W$15, 0),FALSE)*$G24)</f>
        <v>0</v>
      </c>
      <c r="AP24" s="1412">
        <f ca="1">IF(ISERROR(VLOOKUP(VLOOKUP($A24, 'E4 TB Allocation Details'!$A$18:$L$205, MATCH("Customer ID", 'E4 TB Allocation Details'!$A$18:$L$18, 0),FALSE), 'E2 Allocators'!$B$15:$W$361, MATCH('O5 Details by Class &amp; Accounts'!AP$18, 'E2 Allocators'!$B$15:$W$15, 0),FALSE)*$G24), 0, VLOOKUP(VLOOKUP($A24, 'E4 TB Allocation Details'!$A$18:$L$205, MATCH("Customer ID", 'E4 TB Allocation Details'!$A$18:$L$18, 0),FALSE), 'E2 Allocators'!$B$15:$W$361, MATCH('O5 Details by Class &amp; Accounts'!AP$18, 'E2 Allocators'!$B$15:$W$15, 0),FALSE)*$G24)</f>
        <v>0</v>
      </c>
      <c r="AQ24" s="1412">
        <f ca="1">IF(ISERROR(VLOOKUP(VLOOKUP($A24, 'E4 TB Allocation Details'!$A$18:$L$205, MATCH("Customer ID", 'E4 TB Allocation Details'!$A$18:$L$18, 0),FALSE), 'E2 Allocators'!$B$15:$W$361, MATCH('O5 Details by Class &amp; Accounts'!AQ$18, 'E2 Allocators'!$B$15:$W$15, 0),FALSE)*$G24), 0, VLOOKUP(VLOOKUP($A24, 'E4 TB Allocation Details'!$A$18:$L$205, MATCH("Customer ID", 'E4 TB Allocation Details'!$A$18:$L$18, 0),FALSE), 'E2 Allocators'!$B$15:$W$361, MATCH('O5 Details by Class &amp; Accounts'!AQ$18, 'E2 Allocators'!$B$15:$W$15, 0),FALSE)*$G24)</f>
        <v>0</v>
      </c>
      <c r="AR24" s="1412">
        <f ca="1">IF(ISERROR(VLOOKUP(VLOOKUP($A24, 'E4 TB Allocation Details'!$A$18:$L$205, MATCH("Customer ID", 'E4 TB Allocation Details'!$A$18:$L$18, 0),FALSE), 'E2 Allocators'!$B$15:$W$361, MATCH('O5 Details by Class &amp; Accounts'!AR$18, 'E2 Allocators'!$B$15:$W$15, 0),FALSE)*$G24), 0, VLOOKUP(VLOOKUP($A24, 'E4 TB Allocation Details'!$A$18:$L$205, MATCH("Customer ID", 'E4 TB Allocation Details'!$A$18:$L$18, 0),FALSE), 'E2 Allocators'!$B$15:$W$361, MATCH('O5 Details by Class &amp; Accounts'!AR$18, 'E2 Allocators'!$B$15:$W$15, 0),FALSE)*$G24)</f>
        <v>0</v>
      </c>
      <c r="AS24" s="1412">
        <f ca="1">IF(ISERROR(VLOOKUP(VLOOKUP($A24, 'E4 TB Allocation Details'!$A$18:$L$205, MATCH("Customer ID", 'E4 TB Allocation Details'!$A$18:$L$18, 0),FALSE), 'E2 Allocators'!$B$15:$W$361, MATCH('O5 Details by Class &amp; Accounts'!AS$18, 'E2 Allocators'!$B$15:$W$15, 0),FALSE)*$G24), 0, VLOOKUP(VLOOKUP($A24, 'E4 TB Allocation Details'!$A$18:$L$205, MATCH("Customer ID", 'E4 TB Allocation Details'!$A$18:$L$18, 0),FALSE), 'E2 Allocators'!$B$15:$W$361, MATCH('O5 Details by Class &amp; Accounts'!AS$18, 'E2 Allocators'!$B$15:$W$15, 0),FALSE)*$G24)</f>
        <v>0</v>
      </c>
      <c r="AT24" s="1412">
        <f ca="1">IF(ISERROR(VLOOKUP(VLOOKUP($A24, 'E4 TB Allocation Details'!$A$18:$L$205, MATCH("Customer ID", 'E4 TB Allocation Details'!$A$18:$L$18, 0),FALSE), 'E2 Allocators'!$B$15:$W$361, MATCH('O5 Details by Class &amp; Accounts'!AT$18, 'E2 Allocators'!$B$15:$W$15, 0),FALSE)*$G24), 0, VLOOKUP(VLOOKUP($A24, 'E4 TB Allocation Details'!$A$18:$L$205, MATCH("Customer ID", 'E4 TB Allocation Details'!$A$18:$L$18, 0),FALSE), 'E2 Allocators'!$B$15:$W$361, MATCH('O5 Details by Class &amp; Accounts'!AT$18, 'E2 Allocators'!$B$15:$W$15, 0),FALSE)*$G24)</f>
        <v>0</v>
      </c>
      <c r="AU24" s="1412">
        <f ca="1">IF(ISERROR(VLOOKUP(VLOOKUP($A24, 'E4 TB Allocation Details'!$A$18:$L$205, MATCH("Customer ID", 'E4 TB Allocation Details'!$A$18:$L$18, 0),FALSE), 'E2 Allocators'!$B$15:$W$361, MATCH('O5 Details by Class &amp; Accounts'!AU$18, 'E2 Allocators'!$B$15:$W$15, 0),FALSE)*$G24), 0, VLOOKUP(VLOOKUP($A24, 'E4 TB Allocation Details'!$A$18:$L$205, MATCH("Customer ID", 'E4 TB Allocation Details'!$A$18:$L$18, 0),FALSE), 'E2 Allocators'!$B$15:$W$361, MATCH('O5 Details by Class &amp; Accounts'!AU$18, 'E2 Allocators'!$B$15:$W$15, 0),FALSE)*$G24)</f>
        <v>0</v>
      </c>
      <c r="AV24" s="1412">
        <f ca="1">IF(ISERROR(VLOOKUP(VLOOKUP($A24, 'E4 TB Allocation Details'!$A$18:$L$205, MATCH("Customer ID", 'E4 TB Allocation Details'!$A$18:$L$18, 0),FALSE), 'E2 Allocators'!$B$15:$W$361, MATCH('O5 Details by Class &amp; Accounts'!AV$18, 'E2 Allocators'!$B$15:$W$15, 0),FALSE)*$G24), 0, VLOOKUP(VLOOKUP($A24, 'E4 TB Allocation Details'!$A$18:$L$205, MATCH("Customer ID", 'E4 TB Allocation Details'!$A$18:$L$18, 0),FALSE), 'E2 Allocators'!$B$15:$W$361, MATCH('O5 Details by Class &amp; Accounts'!AV$18, 'E2 Allocators'!$B$15:$W$15, 0),FALSE)*$G24)</f>
        <v>0</v>
      </c>
      <c r="AW24" s="1412">
        <f ca="1">IF(ISERROR(VLOOKUP(VLOOKUP($A24, 'E4 TB Allocation Details'!$A$18:$L$205, MATCH("Customer ID", 'E4 TB Allocation Details'!$A$18:$L$18, 0),FALSE), 'E2 Allocators'!$B$15:$W$361, MATCH('O5 Details by Class &amp; Accounts'!AW$18, 'E2 Allocators'!$B$15:$W$15, 0),FALSE)*$G24), 0, VLOOKUP(VLOOKUP($A24, 'E4 TB Allocation Details'!$A$18:$L$205, MATCH("Customer ID", 'E4 TB Allocation Details'!$A$18:$L$18, 0),FALSE), 'E2 Allocators'!$B$15:$W$361, MATCH('O5 Details by Class &amp; Accounts'!AW$18, 'E2 Allocators'!$B$15:$W$15, 0),FALSE)*$G24)</f>
        <v>0</v>
      </c>
      <c r="AX24" s="1412">
        <f t="shared" si="2"/>
        <v>0</v>
      </c>
      <c r="AY24" s="1412">
        <f ca="1">IF(ISERROR(VLOOKUP(VLOOKUP($A24, 'E4 TB Allocation Details'!$A$18:$L$205, MATCH("Misc ID", 'E4 TB Allocation Details'!$A$18:$L$18, 0),FALSE), 'E2 Allocators'!$B$15:$W$361, MATCH('O5 Details by Class &amp; Accounts'!AY$18, 'E2 Allocators'!$B$15:$W$15, 0),FALSE)*$E24), 0, VLOOKUP(VLOOKUP($A24, 'E4 TB Allocation Details'!$A$18:$L$205, MATCH("Misc ID", 'E4 TB Allocation Details'!$A$18:$L$18, 0),FALSE), 'E2 Allocators'!$B$15:$W$361, MATCH('O5 Details by Class &amp; Accounts'!AY$18, 'E2 Allocators'!$B$15:$W$15, 0),FALSE)*$E24)</f>
        <v>0</v>
      </c>
      <c r="AZ24" s="1412">
        <f ca="1">IF(ISERROR(VLOOKUP(VLOOKUP($A24, 'E4 TB Allocation Details'!$A$18:$L$205, MATCH("Misc ID", 'E4 TB Allocation Details'!$A$18:$L$18, 0),FALSE), 'E2 Allocators'!$B$15:$W$361, MATCH('O5 Details by Class &amp; Accounts'!AZ$18, 'E2 Allocators'!$B$15:$W$15, 0),FALSE)*$E24), 0, VLOOKUP(VLOOKUP($A24, 'E4 TB Allocation Details'!$A$18:$L$205, MATCH("Misc ID", 'E4 TB Allocation Details'!$A$18:$L$18, 0),FALSE), 'E2 Allocators'!$B$15:$W$361, MATCH('O5 Details by Class &amp; Accounts'!AZ$18, 'E2 Allocators'!$B$15:$W$15, 0),FALSE)*$E24)</f>
        <v>0</v>
      </c>
      <c r="BA24" s="1412">
        <f ca="1">IF(ISERROR(VLOOKUP(VLOOKUP($A24, 'E4 TB Allocation Details'!$A$18:$L$205, MATCH("Misc ID", 'E4 TB Allocation Details'!$A$18:$L$18, 0),FALSE), 'E2 Allocators'!$B$15:$W$361, MATCH('O5 Details by Class &amp; Accounts'!BA$18, 'E2 Allocators'!$B$15:$W$15, 0),FALSE)*$E24), 0, VLOOKUP(VLOOKUP($A24, 'E4 TB Allocation Details'!$A$18:$L$205, MATCH("Misc ID", 'E4 TB Allocation Details'!$A$18:$L$18, 0),FALSE), 'E2 Allocators'!$B$15:$W$361, MATCH('O5 Details by Class &amp; Accounts'!BA$18, 'E2 Allocators'!$B$15:$W$15, 0),FALSE)*$E24)</f>
        <v>0</v>
      </c>
      <c r="BB24" s="1412">
        <f ca="1">IF(ISERROR(VLOOKUP(VLOOKUP($A24, 'E4 TB Allocation Details'!$A$18:$L$205, MATCH("Misc ID", 'E4 TB Allocation Details'!$A$18:$L$18, 0),FALSE), 'E2 Allocators'!$B$15:$W$361, MATCH('O5 Details by Class &amp; Accounts'!BB$18, 'E2 Allocators'!$B$15:$W$15, 0),FALSE)*$E24), 0, VLOOKUP(VLOOKUP($A24, 'E4 TB Allocation Details'!$A$18:$L$205, MATCH("Misc ID", 'E4 TB Allocation Details'!$A$18:$L$18, 0),FALSE), 'E2 Allocators'!$B$15:$W$361, MATCH('O5 Details by Class &amp; Accounts'!BB$18, 'E2 Allocators'!$B$15:$W$15, 0),FALSE)*$E24)</f>
        <v>0</v>
      </c>
      <c r="BC24" s="1412">
        <f ca="1">IF(ISERROR(VLOOKUP(VLOOKUP($A24, 'E4 TB Allocation Details'!$A$18:$L$205, MATCH("Misc ID", 'E4 TB Allocation Details'!$A$18:$L$18, 0),FALSE), 'E2 Allocators'!$B$15:$W$361, MATCH('O5 Details by Class &amp; Accounts'!BC$18, 'E2 Allocators'!$B$15:$W$15, 0),FALSE)*$E24), 0, VLOOKUP(VLOOKUP($A24, 'E4 TB Allocation Details'!$A$18:$L$205, MATCH("Misc ID", 'E4 TB Allocation Details'!$A$18:$L$18, 0),FALSE), 'E2 Allocators'!$B$15:$W$361, MATCH('O5 Details by Class &amp; Accounts'!BC$18, 'E2 Allocators'!$B$15:$W$15, 0),FALSE)*$E24)</f>
        <v>0</v>
      </c>
      <c r="BD24" s="1412">
        <f ca="1">IF(ISERROR(VLOOKUP(VLOOKUP($A24, 'E4 TB Allocation Details'!$A$18:$L$205, MATCH("Misc ID", 'E4 TB Allocation Details'!$A$18:$L$18, 0),FALSE), 'E2 Allocators'!$B$15:$W$361, MATCH('O5 Details by Class &amp; Accounts'!BD$18, 'E2 Allocators'!$B$15:$W$15, 0),FALSE)*$E24), 0, VLOOKUP(VLOOKUP($A24, 'E4 TB Allocation Details'!$A$18:$L$205, MATCH("Misc ID", 'E4 TB Allocation Details'!$A$18:$L$18, 0),FALSE), 'E2 Allocators'!$B$15:$W$361, MATCH('O5 Details by Class &amp; Accounts'!BD$18, 'E2 Allocators'!$B$15:$W$15, 0),FALSE)*$E24)</f>
        <v>0</v>
      </c>
      <c r="BE24" s="1412">
        <f ca="1">IF(ISERROR(VLOOKUP(VLOOKUP($A24, 'E4 TB Allocation Details'!$A$18:$L$205, MATCH("Misc ID", 'E4 TB Allocation Details'!$A$18:$L$18, 0),FALSE), 'E2 Allocators'!$B$15:$W$361, MATCH('O5 Details by Class &amp; Accounts'!BE$18, 'E2 Allocators'!$B$15:$W$15, 0),FALSE)*$E24), 0, VLOOKUP(VLOOKUP($A24, 'E4 TB Allocation Details'!$A$18:$L$205, MATCH("Misc ID", 'E4 TB Allocation Details'!$A$18:$L$18, 0),FALSE), 'E2 Allocators'!$B$15:$W$361, MATCH('O5 Details by Class &amp; Accounts'!BE$18, 'E2 Allocators'!$B$15:$W$15, 0),FALSE)*$E24)</f>
        <v>0</v>
      </c>
      <c r="BF24" s="1412">
        <f ca="1">IF(ISERROR(VLOOKUP(VLOOKUP($A24, 'E4 TB Allocation Details'!$A$18:$L$205, MATCH("Misc ID", 'E4 TB Allocation Details'!$A$18:$L$18, 0),FALSE), 'E2 Allocators'!$B$15:$W$361, MATCH('O5 Details by Class &amp; Accounts'!BF$18, 'E2 Allocators'!$B$15:$W$15, 0),FALSE)*$E24), 0, VLOOKUP(VLOOKUP($A24, 'E4 TB Allocation Details'!$A$18:$L$205, MATCH("Misc ID", 'E4 TB Allocation Details'!$A$18:$L$18, 0),FALSE), 'E2 Allocators'!$B$15:$W$361, MATCH('O5 Details by Class &amp; Accounts'!BF$18, 'E2 Allocators'!$B$15:$W$15, 0),FALSE)*$E24)</f>
        <v>0</v>
      </c>
      <c r="BG24" s="1412">
        <f ca="1">IF(ISERROR(VLOOKUP(VLOOKUP($A24, 'E4 TB Allocation Details'!$A$18:$L$205, MATCH("Misc ID", 'E4 TB Allocation Details'!$A$18:$L$18, 0),FALSE), 'E2 Allocators'!$B$15:$W$361, MATCH('O5 Details by Class &amp; Accounts'!BG$18, 'E2 Allocators'!$B$15:$W$15, 0),FALSE)*$E24), 0, VLOOKUP(VLOOKUP($A24, 'E4 TB Allocation Details'!$A$18:$L$205, MATCH("Misc ID", 'E4 TB Allocation Details'!$A$18:$L$18, 0),FALSE), 'E2 Allocators'!$B$15:$W$361, MATCH('O5 Details by Class &amp; Accounts'!BG$18, 'E2 Allocators'!$B$15:$W$15, 0),FALSE)*$E24)</f>
        <v>0</v>
      </c>
      <c r="BH24" s="1412">
        <f ca="1">IF(ISERROR(VLOOKUP(VLOOKUP($A24, 'E4 TB Allocation Details'!$A$18:$L$205, MATCH("Misc ID", 'E4 TB Allocation Details'!$A$18:$L$18, 0),FALSE), 'E2 Allocators'!$B$15:$W$361, MATCH('O5 Details by Class &amp; Accounts'!BH$18, 'E2 Allocators'!$B$15:$W$15, 0),FALSE)*$E24), 0, VLOOKUP(VLOOKUP($A24, 'E4 TB Allocation Details'!$A$18:$L$205, MATCH("Misc ID", 'E4 TB Allocation Details'!$A$18:$L$18, 0),FALSE), 'E2 Allocators'!$B$15:$W$361, MATCH('O5 Details by Class &amp; Accounts'!BH$18, 'E2 Allocators'!$B$15:$W$15, 0),FALSE)*$E24)</f>
        <v>0</v>
      </c>
      <c r="BI24" s="1412">
        <f ca="1">IF(ISERROR(VLOOKUP(VLOOKUP($A24, 'E4 TB Allocation Details'!$A$18:$L$205, MATCH("Misc ID", 'E4 TB Allocation Details'!$A$18:$L$18, 0),FALSE), 'E2 Allocators'!$B$15:$W$361, MATCH('O5 Details by Class &amp; Accounts'!BI$18, 'E2 Allocators'!$B$15:$W$15, 0),FALSE)*$E24), 0, VLOOKUP(VLOOKUP($A24, 'E4 TB Allocation Details'!$A$18:$L$205, MATCH("Misc ID", 'E4 TB Allocation Details'!$A$18:$L$18, 0),FALSE), 'E2 Allocators'!$B$15:$W$361, MATCH('O5 Details by Class &amp; Accounts'!BI$18, 'E2 Allocators'!$B$15:$W$15, 0),FALSE)*$E24)</f>
        <v>0</v>
      </c>
      <c r="BJ24" s="1412">
        <f ca="1">IF(ISERROR(VLOOKUP(VLOOKUP($A24, 'E4 TB Allocation Details'!$A$18:$L$205, MATCH("Misc ID", 'E4 TB Allocation Details'!$A$18:$L$18, 0),FALSE), 'E2 Allocators'!$B$15:$W$361, MATCH('O5 Details by Class &amp; Accounts'!BJ$18, 'E2 Allocators'!$B$15:$W$15, 0),FALSE)*$E24), 0, VLOOKUP(VLOOKUP($A24, 'E4 TB Allocation Details'!$A$18:$L$205, MATCH("Misc ID", 'E4 TB Allocation Details'!$A$18:$L$18, 0),FALSE), 'E2 Allocators'!$B$15:$W$361, MATCH('O5 Details by Class &amp; Accounts'!BJ$18, 'E2 Allocators'!$B$15:$W$15, 0),FALSE)*$E24)</f>
        <v>0</v>
      </c>
      <c r="BK24" s="1412">
        <f ca="1">IF(ISERROR(VLOOKUP(VLOOKUP($A24, 'E4 TB Allocation Details'!$A$18:$L$205, MATCH("Misc ID", 'E4 TB Allocation Details'!$A$18:$L$18, 0),FALSE), 'E2 Allocators'!$B$15:$W$361, MATCH('O5 Details by Class &amp; Accounts'!BK$18, 'E2 Allocators'!$B$15:$W$15, 0),FALSE)*$E24), 0, VLOOKUP(VLOOKUP($A24, 'E4 TB Allocation Details'!$A$18:$L$205, MATCH("Misc ID", 'E4 TB Allocation Details'!$A$18:$L$18, 0),FALSE), 'E2 Allocators'!$B$15:$W$361, MATCH('O5 Details by Class &amp; Accounts'!BK$18, 'E2 Allocators'!$B$15:$W$15, 0),FALSE)*$E24)</f>
        <v>0</v>
      </c>
      <c r="BL24" s="1412">
        <f ca="1">IF(ISERROR(VLOOKUP(VLOOKUP($A24, 'E4 TB Allocation Details'!$A$18:$L$205, MATCH("Misc ID", 'E4 TB Allocation Details'!$A$18:$L$18, 0),FALSE), 'E2 Allocators'!$B$15:$W$361, MATCH('O5 Details by Class &amp; Accounts'!BL$18, 'E2 Allocators'!$B$15:$W$15, 0),FALSE)*$E24), 0, VLOOKUP(VLOOKUP($A24, 'E4 TB Allocation Details'!$A$18:$L$205, MATCH("Misc ID", 'E4 TB Allocation Details'!$A$18:$L$18, 0),FALSE), 'E2 Allocators'!$B$15:$W$361, MATCH('O5 Details by Class &amp; Accounts'!BL$18, 'E2 Allocators'!$B$15:$W$15, 0),FALSE)*$E24)</f>
        <v>0</v>
      </c>
      <c r="BM24" s="1412">
        <f ca="1">IF(ISERROR(VLOOKUP(VLOOKUP($A24, 'E4 TB Allocation Details'!$A$18:$L$205, MATCH("Misc ID", 'E4 TB Allocation Details'!$A$18:$L$18, 0),FALSE), 'E2 Allocators'!$B$15:$W$361, MATCH('O5 Details by Class &amp; Accounts'!BM$18, 'E2 Allocators'!$B$15:$W$15, 0),FALSE)*$E24), 0, VLOOKUP(VLOOKUP($A24, 'E4 TB Allocation Details'!$A$18:$L$205, MATCH("Misc ID", 'E4 TB Allocation Details'!$A$18:$L$18, 0),FALSE), 'E2 Allocators'!$B$15:$W$361, MATCH('O5 Details by Class &amp; Accounts'!BM$18, 'E2 Allocators'!$B$15:$W$15, 0),FALSE)*$E24)</f>
        <v>0</v>
      </c>
      <c r="BN24" s="1412">
        <f ca="1">IF(ISERROR(VLOOKUP(VLOOKUP($A24, 'E4 TB Allocation Details'!$A$18:$L$205, MATCH("Misc ID", 'E4 TB Allocation Details'!$A$18:$L$18, 0),FALSE), 'E2 Allocators'!$B$15:$W$361, MATCH('O5 Details by Class &amp; Accounts'!BN$18, 'E2 Allocators'!$B$15:$W$15, 0),FALSE)*$E24), 0, VLOOKUP(VLOOKUP($A24, 'E4 TB Allocation Details'!$A$18:$L$205, MATCH("Misc ID", 'E4 TB Allocation Details'!$A$18:$L$18, 0),FALSE), 'E2 Allocators'!$B$15:$W$361, MATCH('O5 Details by Class &amp; Accounts'!BN$18, 'E2 Allocators'!$B$15:$W$15, 0),FALSE)*$E24)</f>
        <v>0</v>
      </c>
      <c r="BO24" s="1412">
        <f ca="1">IF(ISERROR(VLOOKUP(VLOOKUP($A24, 'E4 TB Allocation Details'!$A$18:$L$205, MATCH("Misc ID", 'E4 TB Allocation Details'!$A$18:$L$18, 0),FALSE), 'E2 Allocators'!$B$15:$W$361, MATCH('O5 Details by Class &amp; Accounts'!BO$18, 'E2 Allocators'!$B$15:$W$15, 0),FALSE)*$E24), 0, VLOOKUP(VLOOKUP($A24, 'E4 TB Allocation Details'!$A$18:$L$205, MATCH("Misc ID", 'E4 TB Allocation Details'!$A$18:$L$18, 0),FALSE), 'E2 Allocators'!$B$15:$W$361, MATCH('O5 Details by Class &amp; Accounts'!BO$18, 'E2 Allocators'!$B$15:$W$15, 0),FALSE)*$E24)</f>
        <v>0</v>
      </c>
      <c r="BP24" s="1412">
        <f ca="1">IF(ISERROR(VLOOKUP(VLOOKUP($A24, 'E4 TB Allocation Details'!$A$18:$L$205, MATCH("Misc ID", 'E4 TB Allocation Details'!$A$18:$L$18, 0),FALSE), 'E2 Allocators'!$B$15:$W$361, MATCH('O5 Details by Class &amp; Accounts'!BP$18, 'E2 Allocators'!$B$15:$W$15, 0),FALSE)*$E24), 0, VLOOKUP(VLOOKUP($A24, 'E4 TB Allocation Details'!$A$18:$L$205, MATCH("Misc ID", 'E4 TB Allocation Details'!$A$18:$L$18, 0),FALSE), 'E2 Allocators'!$B$15:$W$361, MATCH('O5 Details by Class &amp; Accounts'!BP$18, 'E2 Allocators'!$B$15:$W$15, 0),FALSE)*$E24)</f>
        <v>0</v>
      </c>
      <c r="BQ24" s="1412">
        <f ca="1">IF(ISERROR(VLOOKUP(VLOOKUP($A24, 'E4 TB Allocation Details'!$A$18:$L$205, MATCH("Misc ID", 'E4 TB Allocation Details'!$A$18:$L$18, 0),FALSE), 'E2 Allocators'!$B$15:$W$361, MATCH('O5 Details by Class &amp; Accounts'!BQ$18, 'E2 Allocators'!$B$15:$W$15, 0),FALSE)*$E24), 0, VLOOKUP(VLOOKUP($A24, 'E4 TB Allocation Details'!$A$18:$L$205, MATCH("Misc ID", 'E4 TB Allocation Details'!$A$18:$L$18, 0),FALSE), 'E2 Allocators'!$B$15:$W$361, MATCH('O5 Details by Class &amp; Accounts'!BQ$18, 'E2 Allocators'!$B$15:$W$15, 0),FALSE)*$E24)</f>
        <v>0</v>
      </c>
      <c r="BR24" s="1412">
        <f ca="1">IF(ISERROR(VLOOKUP(VLOOKUP($A24, 'E4 TB Allocation Details'!$A$18:$L$205, MATCH("Misc ID", 'E4 TB Allocation Details'!$A$18:$L$18, 0),FALSE), 'E2 Allocators'!$B$15:$W$361, MATCH('O5 Details by Class &amp; Accounts'!BR$18, 'E2 Allocators'!$B$15:$W$15, 0),FALSE)*$E24), 0, VLOOKUP(VLOOKUP($A24, 'E4 TB Allocation Details'!$A$18:$L$205, MATCH("Misc ID", 'E4 TB Allocation Details'!$A$18:$L$18, 0),FALSE), 'E2 Allocators'!$B$15:$W$361, MATCH('O5 Details by Class &amp; Accounts'!BR$18, 'E2 Allocators'!$B$15:$W$15, 0),FALSE)*$E24)</f>
        <v>0</v>
      </c>
      <c r="BS24" s="1412">
        <f t="shared" si="3"/>
        <v>0</v>
      </c>
      <c r="BT24" s="1412">
        <f ca="1">IF(ISERROR(VLOOKUP(VLOOKUP($A24, 'E4 TB Allocation Details'!$A$18:$L$205, MATCH("A &amp; G ID", 'E4 TB Allocation Details'!$A$18:$L$18, 0),FALSE), 'E2 Allocators'!$B$15:$W$361, MATCH('O5 Details by Class &amp; Accounts'!BT$18, 'E2 Allocators'!$B$15:$W$15, 0),FALSE)*$E24), 0, VLOOKUP(VLOOKUP($A24, 'E4 TB Allocation Details'!$A$18:$L$205, MATCH("A &amp; G ID", 'E4 TB Allocation Details'!$A$18:$L$18, 0),FALSE), 'E2 Allocators'!$B$15:$W$361, MATCH('O5 Details by Class &amp; Accounts'!BT$18, 'E2 Allocators'!$B$15:$W$15, 0),FALSE)*$E24)</f>
        <v>0</v>
      </c>
      <c r="BU24" s="1412">
        <f ca="1">IF(ISERROR(VLOOKUP(VLOOKUP($A24, 'E4 TB Allocation Details'!$A$18:$L$205, MATCH("A &amp; G ID", 'E4 TB Allocation Details'!$A$18:$L$18, 0),FALSE), 'E2 Allocators'!$B$15:$W$361, MATCH('O5 Details by Class &amp; Accounts'!BU$18, 'E2 Allocators'!$B$15:$W$15, 0),FALSE)*$E24), 0, VLOOKUP(VLOOKUP($A24, 'E4 TB Allocation Details'!$A$18:$L$205, MATCH("A &amp; G ID", 'E4 TB Allocation Details'!$A$18:$L$18, 0),FALSE), 'E2 Allocators'!$B$15:$W$361, MATCH('O5 Details by Class &amp; Accounts'!BU$18, 'E2 Allocators'!$B$15:$W$15, 0),FALSE)*$E24)</f>
        <v>0</v>
      </c>
      <c r="BV24" s="1412">
        <f ca="1">IF(ISERROR(VLOOKUP(VLOOKUP($A24, 'E4 TB Allocation Details'!$A$18:$L$205, MATCH("A &amp; G ID", 'E4 TB Allocation Details'!$A$18:$L$18, 0),FALSE), 'E2 Allocators'!$B$15:$W$361, MATCH('O5 Details by Class &amp; Accounts'!BV$18, 'E2 Allocators'!$B$15:$W$15, 0),FALSE)*$E24), 0, VLOOKUP(VLOOKUP($A24, 'E4 TB Allocation Details'!$A$18:$L$205, MATCH("A &amp; G ID", 'E4 TB Allocation Details'!$A$18:$L$18, 0),FALSE), 'E2 Allocators'!$B$15:$W$361, MATCH('O5 Details by Class &amp; Accounts'!BV$18, 'E2 Allocators'!$B$15:$W$15, 0),FALSE)*$E24)</f>
        <v>0</v>
      </c>
      <c r="BW24" s="1412">
        <f ca="1">IF(ISERROR(VLOOKUP(VLOOKUP($A24, 'E4 TB Allocation Details'!$A$18:$L$205, MATCH("A &amp; G ID", 'E4 TB Allocation Details'!$A$18:$L$18, 0),FALSE), 'E2 Allocators'!$B$15:$W$361, MATCH('O5 Details by Class &amp; Accounts'!BW$18, 'E2 Allocators'!$B$15:$W$15, 0),FALSE)*$E24), 0, VLOOKUP(VLOOKUP($A24, 'E4 TB Allocation Details'!$A$18:$L$205, MATCH("A &amp; G ID", 'E4 TB Allocation Details'!$A$18:$L$18, 0),FALSE), 'E2 Allocators'!$B$15:$W$361, MATCH('O5 Details by Class &amp; Accounts'!BW$18, 'E2 Allocators'!$B$15:$W$15, 0),FALSE)*$E24)</f>
        <v>0</v>
      </c>
      <c r="BX24" s="1412">
        <f ca="1">IF(ISERROR(VLOOKUP(VLOOKUP($A24, 'E4 TB Allocation Details'!$A$18:$L$205, MATCH("A &amp; G ID", 'E4 TB Allocation Details'!$A$18:$L$18, 0),FALSE), 'E2 Allocators'!$B$15:$W$361, MATCH('O5 Details by Class &amp; Accounts'!BX$18, 'E2 Allocators'!$B$15:$W$15, 0),FALSE)*$E24), 0, VLOOKUP(VLOOKUP($A24, 'E4 TB Allocation Details'!$A$18:$L$205, MATCH("A &amp; G ID", 'E4 TB Allocation Details'!$A$18:$L$18, 0),FALSE), 'E2 Allocators'!$B$15:$W$361, MATCH('O5 Details by Class &amp; Accounts'!BX$18, 'E2 Allocators'!$B$15:$W$15, 0),FALSE)*$E24)</f>
        <v>0</v>
      </c>
      <c r="BY24" s="1412">
        <f ca="1">IF(ISERROR(VLOOKUP(VLOOKUP($A24, 'E4 TB Allocation Details'!$A$18:$L$205, MATCH("A &amp; G ID", 'E4 TB Allocation Details'!$A$18:$L$18, 0),FALSE), 'E2 Allocators'!$B$15:$W$361, MATCH('O5 Details by Class &amp; Accounts'!BY$18, 'E2 Allocators'!$B$15:$W$15, 0),FALSE)*$E24), 0, VLOOKUP(VLOOKUP($A24, 'E4 TB Allocation Details'!$A$18:$L$205, MATCH("A &amp; G ID", 'E4 TB Allocation Details'!$A$18:$L$18, 0),FALSE), 'E2 Allocators'!$B$15:$W$361, MATCH('O5 Details by Class &amp; Accounts'!BY$18, 'E2 Allocators'!$B$15:$W$15, 0),FALSE)*$E24)</f>
        <v>0</v>
      </c>
      <c r="BZ24" s="1412">
        <f ca="1">IF(ISERROR(VLOOKUP(VLOOKUP($A24, 'E4 TB Allocation Details'!$A$18:$L$205, MATCH("A &amp; G ID", 'E4 TB Allocation Details'!$A$18:$L$18, 0),FALSE), 'E2 Allocators'!$B$15:$W$361, MATCH('O5 Details by Class &amp; Accounts'!BZ$18, 'E2 Allocators'!$B$15:$W$15, 0),FALSE)*$E24), 0, VLOOKUP(VLOOKUP($A24, 'E4 TB Allocation Details'!$A$18:$L$205, MATCH("A &amp; G ID", 'E4 TB Allocation Details'!$A$18:$L$18, 0),FALSE), 'E2 Allocators'!$B$15:$W$361, MATCH('O5 Details by Class &amp; Accounts'!BZ$18, 'E2 Allocators'!$B$15:$W$15, 0),FALSE)*$E24)</f>
        <v>0</v>
      </c>
      <c r="CA24" s="1412">
        <f ca="1">IF(ISERROR(VLOOKUP(VLOOKUP($A24, 'E4 TB Allocation Details'!$A$18:$L$205, MATCH("A &amp; G ID", 'E4 TB Allocation Details'!$A$18:$L$18, 0),FALSE), 'E2 Allocators'!$B$15:$W$361, MATCH('O5 Details by Class &amp; Accounts'!CA$18, 'E2 Allocators'!$B$15:$W$15, 0),FALSE)*$E24), 0, VLOOKUP(VLOOKUP($A24, 'E4 TB Allocation Details'!$A$18:$L$205, MATCH("A &amp; G ID", 'E4 TB Allocation Details'!$A$18:$L$18, 0),FALSE), 'E2 Allocators'!$B$15:$W$361, MATCH('O5 Details by Class &amp; Accounts'!CA$18, 'E2 Allocators'!$B$15:$W$15, 0),FALSE)*$E24)</f>
        <v>0</v>
      </c>
      <c r="CB24" s="1412">
        <f ca="1">IF(ISERROR(VLOOKUP(VLOOKUP($A24, 'E4 TB Allocation Details'!$A$18:$L$205, MATCH("A &amp; G ID", 'E4 TB Allocation Details'!$A$18:$L$18, 0),FALSE), 'E2 Allocators'!$B$15:$W$361, MATCH('O5 Details by Class &amp; Accounts'!CB$18, 'E2 Allocators'!$B$15:$W$15, 0),FALSE)*$E24), 0, VLOOKUP(VLOOKUP($A24, 'E4 TB Allocation Details'!$A$18:$L$205, MATCH("A &amp; G ID", 'E4 TB Allocation Details'!$A$18:$L$18, 0),FALSE), 'E2 Allocators'!$B$15:$W$361, MATCH('O5 Details by Class &amp; Accounts'!CB$18, 'E2 Allocators'!$B$15:$W$15, 0),FALSE)*$E24)</f>
        <v>0</v>
      </c>
      <c r="CC24" s="1412">
        <f ca="1">IF(ISERROR(VLOOKUP(VLOOKUP($A24, 'E4 TB Allocation Details'!$A$18:$L$205, MATCH("A &amp; G ID", 'E4 TB Allocation Details'!$A$18:$L$18, 0),FALSE), 'E2 Allocators'!$B$15:$W$361, MATCH('O5 Details by Class &amp; Accounts'!CC$18, 'E2 Allocators'!$B$15:$W$15, 0),FALSE)*$E24), 0, VLOOKUP(VLOOKUP($A24, 'E4 TB Allocation Details'!$A$18:$L$205, MATCH("A &amp; G ID", 'E4 TB Allocation Details'!$A$18:$L$18, 0),FALSE), 'E2 Allocators'!$B$15:$W$361, MATCH('O5 Details by Class &amp; Accounts'!CC$18, 'E2 Allocators'!$B$15:$W$15, 0),FALSE)*$E24)</f>
        <v>0</v>
      </c>
      <c r="CD24" s="1412">
        <f ca="1">IF(ISERROR(VLOOKUP(VLOOKUP($A24, 'E4 TB Allocation Details'!$A$18:$L$205, MATCH("A &amp; G ID", 'E4 TB Allocation Details'!$A$18:$L$18, 0),FALSE), 'E2 Allocators'!$B$15:$W$361, MATCH('O5 Details by Class &amp; Accounts'!CD$18, 'E2 Allocators'!$B$15:$W$15, 0),FALSE)*$E24), 0, VLOOKUP(VLOOKUP($A24, 'E4 TB Allocation Details'!$A$18:$L$205, MATCH("A &amp; G ID", 'E4 TB Allocation Details'!$A$18:$L$18, 0),FALSE), 'E2 Allocators'!$B$15:$W$361, MATCH('O5 Details by Class &amp; Accounts'!CD$18, 'E2 Allocators'!$B$15:$W$15, 0),FALSE)*$E24)</f>
        <v>0</v>
      </c>
      <c r="CE24" s="1412">
        <f ca="1">IF(ISERROR(VLOOKUP(VLOOKUP($A24, 'E4 TB Allocation Details'!$A$18:$L$205, MATCH("A &amp; G ID", 'E4 TB Allocation Details'!$A$18:$L$18, 0),FALSE), 'E2 Allocators'!$B$15:$W$361, MATCH('O5 Details by Class &amp; Accounts'!CE$18, 'E2 Allocators'!$B$15:$W$15, 0),FALSE)*$E24), 0, VLOOKUP(VLOOKUP($A24, 'E4 TB Allocation Details'!$A$18:$L$205, MATCH("A &amp; G ID", 'E4 TB Allocation Details'!$A$18:$L$18, 0),FALSE), 'E2 Allocators'!$B$15:$W$361, MATCH('O5 Details by Class &amp; Accounts'!CE$18, 'E2 Allocators'!$B$15:$W$15, 0),FALSE)*$E24)</f>
        <v>0</v>
      </c>
      <c r="CF24" s="1412">
        <f ca="1">IF(ISERROR(VLOOKUP(VLOOKUP($A24, 'E4 TB Allocation Details'!$A$18:$L$205, MATCH("A &amp; G ID", 'E4 TB Allocation Details'!$A$18:$L$18, 0),FALSE), 'E2 Allocators'!$B$15:$W$361, MATCH('O5 Details by Class &amp; Accounts'!CF$18, 'E2 Allocators'!$B$15:$W$15, 0),FALSE)*$E24), 0, VLOOKUP(VLOOKUP($A24, 'E4 TB Allocation Details'!$A$18:$L$205, MATCH("A &amp; G ID", 'E4 TB Allocation Details'!$A$18:$L$18, 0),FALSE), 'E2 Allocators'!$B$15:$W$361, MATCH('O5 Details by Class &amp; Accounts'!CF$18, 'E2 Allocators'!$B$15:$W$15, 0),FALSE)*$E24)</f>
        <v>0</v>
      </c>
      <c r="CG24" s="1412">
        <f ca="1">IF(ISERROR(VLOOKUP(VLOOKUP($A24, 'E4 TB Allocation Details'!$A$18:$L$205, MATCH("A &amp; G ID", 'E4 TB Allocation Details'!$A$18:$L$18, 0),FALSE), 'E2 Allocators'!$B$15:$W$361, MATCH('O5 Details by Class &amp; Accounts'!CG$18, 'E2 Allocators'!$B$15:$W$15, 0),FALSE)*$E24), 0, VLOOKUP(VLOOKUP($A24, 'E4 TB Allocation Details'!$A$18:$L$205, MATCH("A &amp; G ID", 'E4 TB Allocation Details'!$A$18:$L$18, 0),FALSE), 'E2 Allocators'!$B$15:$W$361, MATCH('O5 Details by Class &amp; Accounts'!CG$18, 'E2 Allocators'!$B$15:$W$15, 0),FALSE)*$E24)</f>
        <v>0</v>
      </c>
      <c r="CH24" s="1412">
        <f ca="1">IF(ISERROR(VLOOKUP(VLOOKUP($A24, 'E4 TB Allocation Details'!$A$18:$L$205, MATCH("A &amp; G ID", 'E4 TB Allocation Details'!$A$18:$L$18, 0),FALSE), 'E2 Allocators'!$B$15:$W$361, MATCH('O5 Details by Class &amp; Accounts'!CH$18, 'E2 Allocators'!$B$15:$W$15, 0),FALSE)*$E24), 0, VLOOKUP(VLOOKUP($A24, 'E4 TB Allocation Details'!$A$18:$L$205, MATCH("A &amp; G ID", 'E4 TB Allocation Details'!$A$18:$L$18, 0),FALSE), 'E2 Allocators'!$B$15:$W$361, MATCH('O5 Details by Class &amp; Accounts'!CH$18, 'E2 Allocators'!$B$15:$W$15, 0),FALSE)*$E24)</f>
        <v>0</v>
      </c>
      <c r="CI24" s="1412">
        <f ca="1">IF(ISERROR(VLOOKUP(VLOOKUP($A24, 'E4 TB Allocation Details'!$A$18:$L$205, MATCH("A &amp; G ID", 'E4 TB Allocation Details'!$A$18:$L$18, 0),FALSE), 'E2 Allocators'!$B$15:$W$361, MATCH('O5 Details by Class &amp; Accounts'!CI$18, 'E2 Allocators'!$B$15:$W$15, 0),FALSE)*$E24), 0, VLOOKUP(VLOOKUP($A24, 'E4 TB Allocation Details'!$A$18:$L$205, MATCH("A &amp; G ID", 'E4 TB Allocation Details'!$A$18:$L$18, 0),FALSE), 'E2 Allocators'!$B$15:$W$361, MATCH('O5 Details by Class &amp; Accounts'!CI$18, 'E2 Allocators'!$B$15:$W$15, 0),FALSE)*$E24)</f>
        <v>0</v>
      </c>
      <c r="CJ24" s="1412">
        <f ca="1">IF(ISERROR(VLOOKUP(VLOOKUP($A24, 'E4 TB Allocation Details'!$A$18:$L$205, MATCH("A &amp; G ID", 'E4 TB Allocation Details'!$A$18:$L$18, 0),FALSE), 'E2 Allocators'!$B$15:$W$361, MATCH('O5 Details by Class &amp; Accounts'!CJ$18, 'E2 Allocators'!$B$15:$W$15, 0),FALSE)*$E24), 0, VLOOKUP(VLOOKUP($A24, 'E4 TB Allocation Details'!$A$18:$L$205, MATCH("A &amp; G ID", 'E4 TB Allocation Details'!$A$18:$L$18, 0),FALSE), 'E2 Allocators'!$B$15:$W$361, MATCH('O5 Details by Class &amp; Accounts'!CJ$18, 'E2 Allocators'!$B$15:$W$15, 0),FALSE)*$E24)</f>
        <v>0</v>
      </c>
      <c r="CK24" s="1412">
        <f ca="1">IF(ISERROR(VLOOKUP(VLOOKUP($A24, 'E4 TB Allocation Details'!$A$18:$L$205, MATCH("A &amp; G ID", 'E4 TB Allocation Details'!$A$18:$L$18, 0),FALSE), 'E2 Allocators'!$B$15:$W$361, MATCH('O5 Details by Class &amp; Accounts'!CK$18, 'E2 Allocators'!$B$15:$W$15, 0),FALSE)*$E24), 0, VLOOKUP(VLOOKUP($A24, 'E4 TB Allocation Details'!$A$18:$L$205, MATCH("A &amp; G ID", 'E4 TB Allocation Details'!$A$18:$L$18, 0),FALSE), 'E2 Allocators'!$B$15:$W$361, MATCH('O5 Details by Class &amp; Accounts'!CK$18, 'E2 Allocators'!$B$15:$W$15, 0),FALSE)*$E24)</f>
        <v>0</v>
      </c>
      <c r="CL24" s="1412">
        <f ca="1">IF(ISERROR(VLOOKUP(VLOOKUP($A24, 'E4 TB Allocation Details'!$A$18:$L$205, MATCH("A &amp; G ID", 'E4 TB Allocation Details'!$A$18:$L$18, 0),FALSE), 'E2 Allocators'!$B$15:$W$361, MATCH('O5 Details by Class &amp; Accounts'!CL$18, 'E2 Allocators'!$B$15:$W$15, 0),FALSE)*$E24), 0, VLOOKUP(VLOOKUP($A24, 'E4 TB Allocation Details'!$A$18:$L$205, MATCH("A &amp; G ID", 'E4 TB Allocation Details'!$A$18:$L$18, 0),FALSE), 'E2 Allocators'!$B$15:$W$361, MATCH('O5 Details by Class &amp; Accounts'!CL$18, 'E2 Allocators'!$B$15:$W$15, 0),FALSE)*$E24)</f>
        <v>0</v>
      </c>
      <c r="CM24" s="1412">
        <f ca="1">IF(ISERROR(VLOOKUP(VLOOKUP($A24, 'E4 TB Allocation Details'!$A$18:$L$205, MATCH("A &amp; G ID", 'E4 TB Allocation Details'!$A$18:$L$18, 0),FALSE), 'E2 Allocators'!$B$15:$W$361, MATCH('O5 Details by Class &amp; Accounts'!CM$18, 'E2 Allocators'!$B$15:$W$15, 0),FALSE)*$E24), 0, VLOOKUP(VLOOKUP($A24, 'E4 TB Allocation Details'!$A$18:$L$205, MATCH("A &amp; G ID", 'E4 TB Allocation Details'!$A$18:$L$18, 0),FALSE), 'E2 Allocators'!$B$15:$W$361, MATCH('O5 Details by Class &amp; Accounts'!CM$18, 'E2 Allocators'!$B$15:$W$15, 0),FALSE)*$E24)</f>
        <v>0</v>
      </c>
      <c r="CN24" s="1412">
        <f t="shared" si="5"/>
        <v>0</v>
      </c>
      <c r="CO24" s="1792">
        <f t="shared" si="4"/>
        <v>0</v>
      </c>
      <c r="CQ24" s="2087" t="e">
        <v>#N/A</v>
      </c>
    </row>
    <row r="25" spans="1:95" s="81" customFormat="1" ht="12.75">
      <c r="A25" s="1175" t="s">
        <v>131</v>
      </c>
      <c r="B25" s="1176" t="s">
        <v>1395</v>
      </c>
      <c r="C25" s="1789">
        <f ca="1">IF(ISERROR(VLOOKUP($A25,'I3 TB Data'!$A$23:$H$458,MATCH('O5 Details by Class &amp; Accounts'!$C$18, 'I3 TB Data'!$A$23:$H$23,0),0)), 0, VLOOKUP($A25,'I3 TB Data'!$A$23:$H$458,MATCH('O5 Details by Class &amp; Accounts'!$C$18,'I3 TB Data'!$A$23:$H$23,0),0))</f>
        <v>0</v>
      </c>
      <c r="D25" s="1790">
        <f ca="1">'I4 BO ASSETS'!E22</f>
        <v>0</v>
      </c>
      <c r="E25" s="1789">
        <f t="shared" si="6"/>
        <v>0</v>
      </c>
      <c r="F25" s="1791">
        <f ca="1">IF(ISERROR(VLOOKUP($A25, 'E1 Categorization'!A33:E122, MATCH("Customer Component", 'E1 Categorization'!$A$33:$E$33,0), 0)), 0, IF(VLOOKUP($A25, 'E1 Categorization'!A33:E122, MATCH("Customer Component", 'E1 Categorization'!$A$33:$E$33,0), 0)=0, 'O5 Details by Class &amp; Accounts'!$E25, IF(AND(VLOOKUP($A25, 'E1 Categorization'!A33:E122, MATCH("Customer Component", 'E1 Categorization'!$A$33:$E$33,0), 0) &gt;0, VLOOKUP($A25, 'E1 Categorization'!A33:E122, MATCH("Customer Component", 'E1 Categorization'!$A$33:$E$33,0), 0)&lt;1), 'O5 Details by Class &amp; Accounts'!$E25*(1-VLOOKUP($A25, 'E1 Categorization'!A33:E122, MATCH("Customer Component", 'E1 Categorization'!$A$33:$E$33,0), 0)), 0)))</f>
        <v>0</v>
      </c>
      <c r="G25" s="1791">
        <f ca="1">IF(ISERROR(VLOOKUP($A25, 'E1 Categorization'!A33:E122, MATCH("Customer Component", 'E1 Categorization'!$A$33:$E$33,0), 0)),0, IF(VLOOKUP($A25, 'E1 Categorization'!A33:E122, MATCH("Customer Component", 'E1 Categorization'!$A$33:$E$33,0), 0)=0, 0, IF(AND(VLOOKUP($A25, 'E1 Categorization'!A33:E122, MATCH("Customer Component", 'E1 Categorization'!$A$33:$E$33,0), 0) &gt;0, VLOOKUP($A25, 'E1 Categorization'!A33:E122, MATCH("Customer Component", 'E1 Categorization'!$A$33:$E$33,0), 0)&lt;1), 'O5 Details by Class &amp; Accounts'!$E25*(VLOOKUP($A25, 'E1 Categorization'!A33:E122, MATCH("Customer Component", 'E1 Categorization'!$A$33:$E$33,0), 0)), 'O5 Details by Class &amp; Accounts'!$E25)))</f>
        <v>0</v>
      </c>
      <c r="H25" s="1412">
        <f t="shared" si="0"/>
        <v>0</v>
      </c>
      <c r="I25" s="1412">
        <f ca="1">IF(ISERROR(VLOOKUP(VLOOKUP($A25, 'E4 TB Allocation Details'!$A$18:$L$205, MATCH("Demand ID", 'E4 TB Allocation Details'!$A$18:$L$18, 0),FALSE), 'E2 Allocators'!$B$15:$W$361, MATCH('O5 Details by Class &amp; Accounts'!I$18, 'E2 Allocators'!$B$15:$W$15, 0),FALSE)*$F25), 0, VLOOKUP(VLOOKUP($A25, 'E4 TB Allocation Details'!$A$18:$L$205, MATCH("Demand ID", 'E4 TB Allocation Details'!$A$18:$L$18, 0),FALSE), 'E2 Allocators'!$B$15:$W$361, MATCH('O5 Details by Class &amp; Accounts'!I$18, 'E2 Allocators'!$B$15:$W$15, 0),FALSE)*$F25)</f>
        <v>0</v>
      </c>
      <c r="J25" s="1412">
        <f ca="1">IF(ISERROR(VLOOKUP(VLOOKUP($A25, 'E4 TB Allocation Details'!$A$18:$L$205, MATCH("Demand ID", 'E4 TB Allocation Details'!$A$18:$L$18, 0),FALSE), 'E2 Allocators'!$B$15:$W$361, MATCH('O5 Details by Class &amp; Accounts'!J$18, 'E2 Allocators'!$B$15:$W$15, 0),FALSE)*$F25), 0, VLOOKUP(VLOOKUP($A25, 'E4 TB Allocation Details'!$A$18:$L$205, MATCH("Demand ID", 'E4 TB Allocation Details'!$A$18:$L$18, 0),FALSE), 'E2 Allocators'!$B$15:$W$361, MATCH('O5 Details by Class &amp; Accounts'!J$18, 'E2 Allocators'!$B$15:$W$15, 0),FALSE)*$F25)</f>
        <v>0</v>
      </c>
      <c r="K25" s="1412">
        <f ca="1">IF(ISERROR(VLOOKUP(VLOOKUP($A25, 'E4 TB Allocation Details'!$A$18:$L$205, MATCH("Demand ID", 'E4 TB Allocation Details'!$A$18:$L$18, 0),FALSE), 'E2 Allocators'!$B$15:$W$361, MATCH('O5 Details by Class &amp; Accounts'!K$18, 'E2 Allocators'!$B$15:$W$15, 0),FALSE)*$F25), 0, VLOOKUP(VLOOKUP($A25, 'E4 TB Allocation Details'!$A$18:$L$205, MATCH("Demand ID", 'E4 TB Allocation Details'!$A$18:$L$18, 0),FALSE), 'E2 Allocators'!$B$15:$W$361, MATCH('O5 Details by Class &amp; Accounts'!K$18, 'E2 Allocators'!$B$15:$W$15, 0),FALSE)*$F25)</f>
        <v>0</v>
      </c>
      <c r="L25" s="1412">
        <f ca="1">IF(ISERROR(VLOOKUP(VLOOKUP($A25, 'E4 TB Allocation Details'!$A$18:$L$205, MATCH("Demand ID", 'E4 TB Allocation Details'!$A$18:$L$18, 0),FALSE), 'E2 Allocators'!$B$15:$W$361, MATCH('O5 Details by Class &amp; Accounts'!L$18, 'E2 Allocators'!$B$15:$W$15, 0),FALSE)*$F25), 0, VLOOKUP(VLOOKUP($A25, 'E4 TB Allocation Details'!$A$18:$L$205, MATCH("Demand ID", 'E4 TB Allocation Details'!$A$18:$L$18, 0),FALSE), 'E2 Allocators'!$B$15:$W$361, MATCH('O5 Details by Class &amp; Accounts'!L$18, 'E2 Allocators'!$B$15:$W$15, 0),FALSE)*$F25)</f>
        <v>0</v>
      </c>
      <c r="M25" s="1412">
        <f ca="1">IF(ISERROR(VLOOKUP(VLOOKUP($A25, 'E4 TB Allocation Details'!$A$18:$L$205, MATCH("Demand ID", 'E4 TB Allocation Details'!$A$18:$L$18, 0),FALSE), 'E2 Allocators'!$B$15:$W$361, MATCH('O5 Details by Class &amp; Accounts'!M$18, 'E2 Allocators'!$B$15:$W$15, 0),FALSE)*$F25), 0, VLOOKUP(VLOOKUP($A25, 'E4 TB Allocation Details'!$A$18:$L$205, MATCH("Demand ID", 'E4 TB Allocation Details'!$A$18:$L$18, 0),FALSE), 'E2 Allocators'!$B$15:$W$361, MATCH('O5 Details by Class &amp; Accounts'!M$18, 'E2 Allocators'!$B$15:$W$15, 0),FALSE)*$F25)</f>
        <v>0</v>
      </c>
      <c r="N25" s="1412">
        <f ca="1">IF(ISERROR(VLOOKUP(VLOOKUP($A25, 'E4 TB Allocation Details'!$A$18:$L$205, MATCH("Demand ID", 'E4 TB Allocation Details'!$A$18:$L$18, 0),FALSE), 'E2 Allocators'!$B$15:$W$361, MATCH('O5 Details by Class &amp; Accounts'!N$18, 'E2 Allocators'!$B$15:$W$15, 0),FALSE)*$F25), 0, VLOOKUP(VLOOKUP($A25, 'E4 TB Allocation Details'!$A$18:$L$205, MATCH("Demand ID", 'E4 TB Allocation Details'!$A$18:$L$18, 0),FALSE), 'E2 Allocators'!$B$15:$W$361, MATCH('O5 Details by Class &amp; Accounts'!N$18, 'E2 Allocators'!$B$15:$W$15, 0),FALSE)*$F25)</f>
        <v>0</v>
      </c>
      <c r="O25" s="1412">
        <f ca="1">IF(ISERROR(VLOOKUP(VLOOKUP($A25, 'E4 TB Allocation Details'!$A$18:$L$205, MATCH("Demand ID", 'E4 TB Allocation Details'!$A$18:$L$18, 0),FALSE), 'E2 Allocators'!$B$15:$W$361, MATCH('O5 Details by Class &amp; Accounts'!O$18, 'E2 Allocators'!$B$15:$W$15, 0),FALSE)*$F25), 0, VLOOKUP(VLOOKUP($A25, 'E4 TB Allocation Details'!$A$18:$L$205, MATCH("Demand ID", 'E4 TB Allocation Details'!$A$18:$L$18, 0),FALSE), 'E2 Allocators'!$B$15:$W$361, MATCH('O5 Details by Class &amp; Accounts'!O$18, 'E2 Allocators'!$B$15:$W$15, 0),FALSE)*$F25)</f>
        <v>0</v>
      </c>
      <c r="P25" s="1412">
        <f ca="1">IF(ISERROR(VLOOKUP(VLOOKUP($A25, 'E4 TB Allocation Details'!$A$18:$L$205, MATCH("Demand ID", 'E4 TB Allocation Details'!$A$18:$L$18, 0),FALSE), 'E2 Allocators'!$B$15:$W$361, MATCH('O5 Details by Class &amp; Accounts'!P$18, 'E2 Allocators'!$B$15:$W$15, 0),FALSE)*$F25), 0, VLOOKUP(VLOOKUP($A25, 'E4 TB Allocation Details'!$A$18:$L$205, MATCH("Demand ID", 'E4 TB Allocation Details'!$A$18:$L$18, 0),FALSE), 'E2 Allocators'!$B$15:$W$361, MATCH('O5 Details by Class &amp; Accounts'!P$18, 'E2 Allocators'!$B$15:$W$15, 0),FALSE)*$F25)</f>
        <v>0</v>
      </c>
      <c r="Q25" s="1412">
        <f ca="1">IF(ISERROR(VLOOKUP(VLOOKUP($A25, 'E4 TB Allocation Details'!$A$18:$L$205, MATCH("Demand ID", 'E4 TB Allocation Details'!$A$18:$L$18, 0),FALSE), 'E2 Allocators'!$B$15:$W$361, MATCH('O5 Details by Class &amp; Accounts'!Q$18, 'E2 Allocators'!$B$15:$W$15, 0),FALSE)*$F25), 0, VLOOKUP(VLOOKUP($A25, 'E4 TB Allocation Details'!$A$18:$L$205, MATCH("Demand ID", 'E4 TB Allocation Details'!$A$18:$L$18, 0),FALSE), 'E2 Allocators'!$B$15:$W$361, MATCH('O5 Details by Class &amp; Accounts'!Q$18, 'E2 Allocators'!$B$15:$W$15, 0),FALSE)*$F25)</f>
        <v>0</v>
      </c>
      <c r="R25" s="1412">
        <f ca="1">IF(ISERROR(VLOOKUP(VLOOKUP($A25, 'E4 TB Allocation Details'!$A$18:$L$205, MATCH("Demand ID", 'E4 TB Allocation Details'!$A$18:$L$18, 0),FALSE), 'E2 Allocators'!$B$15:$W$361, MATCH('O5 Details by Class &amp; Accounts'!R$18, 'E2 Allocators'!$B$15:$W$15, 0),FALSE)*$F25), 0, VLOOKUP(VLOOKUP($A25, 'E4 TB Allocation Details'!$A$18:$L$205, MATCH("Demand ID", 'E4 TB Allocation Details'!$A$18:$L$18, 0),FALSE), 'E2 Allocators'!$B$15:$W$361, MATCH('O5 Details by Class &amp; Accounts'!R$18, 'E2 Allocators'!$B$15:$W$15, 0),FALSE)*$F25)</f>
        <v>0</v>
      </c>
      <c r="S25" s="1412">
        <f ca="1">IF(ISERROR(VLOOKUP(VLOOKUP($A25, 'E4 TB Allocation Details'!$A$18:$L$205, MATCH("Demand ID", 'E4 TB Allocation Details'!$A$18:$L$18, 0),FALSE), 'E2 Allocators'!$B$15:$W$361, MATCH('O5 Details by Class &amp; Accounts'!S$18, 'E2 Allocators'!$B$15:$W$15, 0),FALSE)*$F25), 0, VLOOKUP(VLOOKUP($A25, 'E4 TB Allocation Details'!$A$18:$L$205, MATCH("Demand ID", 'E4 TB Allocation Details'!$A$18:$L$18, 0),FALSE), 'E2 Allocators'!$B$15:$W$361, MATCH('O5 Details by Class &amp; Accounts'!S$18, 'E2 Allocators'!$B$15:$W$15, 0),FALSE)*$F25)</f>
        <v>0</v>
      </c>
      <c r="T25" s="1412">
        <f ca="1">IF(ISERROR(VLOOKUP(VLOOKUP($A25, 'E4 TB Allocation Details'!$A$18:$L$205, MATCH("Demand ID", 'E4 TB Allocation Details'!$A$18:$L$18, 0),FALSE), 'E2 Allocators'!$B$15:$W$361, MATCH('O5 Details by Class &amp; Accounts'!T$18, 'E2 Allocators'!$B$15:$W$15, 0),FALSE)*$F25), 0, VLOOKUP(VLOOKUP($A25, 'E4 TB Allocation Details'!$A$18:$L$205, MATCH("Demand ID", 'E4 TB Allocation Details'!$A$18:$L$18, 0),FALSE), 'E2 Allocators'!$B$15:$W$361, MATCH('O5 Details by Class &amp; Accounts'!T$18, 'E2 Allocators'!$B$15:$W$15, 0),FALSE)*$F25)</f>
        <v>0</v>
      </c>
      <c r="U25" s="1412">
        <f ca="1">IF(ISERROR(VLOOKUP(VLOOKUP($A25, 'E4 TB Allocation Details'!$A$18:$L$205, MATCH("Demand ID", 'E4 TB Allocation Details'!$A$18:$L$18, 0),FALSE), 'E2 Allocators'!$B$15:$W$361, MATCH('O5 Details by Class &amp; Accounts'!U$18, 'E2 Allocators'!$B$15:$W$15, 0),FALSE)*$F25), 0, VLOOKUP(VLOOKUP($A25, 'E4 TB Allocation Details'!$A$18:$L$205, MATCH("Demand ID", 'E4 TB Allocation Details'!$A$18:$L$18, 0),FALSE), 'E2 Allocators'!$B$15:$W$361, MATCH('O5 Details by Class &amp; Accounts'!U$18, 'E2 Allocators'!$B$15:$W$15, 0),FALSE)*$F25)</f>
        <v>0</v>
      </c>
      <c r="V25" s="1412">
        <f ca="1">IF(ISERROR(VLOOKUP(VLOOKUP($A25, 'E4 TB Allocation Details'!$A$18:$L$205, MATCH("Demand ID", 'E4 TB Allocation Details'!$A$18:$L$18, 0),FALSE), 'E2 Allocators'!$B$15:$W$361, MATCH('O5 Details by Class &amp; Accounts'!V$18, 'E2 Allocators'!$B$15:$W$15, 0),FALSE)*$F25), 0, VLOOKUP(VLOOKUP($A25, 'E4 TB Allocation Details'!$A$18:$L$205, MATCH("Demand ID", 'E4 TB Allocation Details'!$A$18:$L$18, 0),FALSE), 'E2 Allocators'!$B$15:$W$361, MATCH('O5 Details by Class &amp; Accounts'!V$18, 'E2 Allocators'!$B$15:$W$15, 0),FALSE)*$F25)</f>
        <v>0</v>
      </c>
      <c r="W25" s="1412">
        <f ca="1">IF(ISERROR(VLOOKUP(VLOOKUP($A25, 'E4 TB Allocation Details'!$A$18:$L$205, MATCH("Demand ID", 'E4 TB Allocation Details'!$A$18:$L$18, 0),FALSE), 'E2 Allocators'!$B$15:$W$361, MATCH('O5 Details by Class &amp; Accounts'!W$18, 'E2 Allocators'!$B$15:$W$15, 0),FALSE)*$F25), 0, VLOOKUP(VLOOKUP($A25, 'E4 TB Allocation Details'!$A$18:$L$205, MATCH("Demand ID", 'E4 TB Allocation Details'!$A$18:$L$18, 0),FALSE), 'E2 Allocators'!$B$15:$W$361, MATCH('O5 Details by Class &amp; Accounts'!W$18, 'E2 Allocators'!$B$15:$W$15, 0),FALSE)*$F25)</f>
        <v>0</v>
      </c>
      <c r="X25" s="1412">
        <f ca="1">IF(ISERROR(VLOOKUP(VLOOKUP($A25, 'E4 TB Allocation Details'!$A$18:$L$205, MATCH("Demand ID", 'E4 TB Allocation Details'!$A$18:$L$18, 0),FALSE), 'E2 Allocators'!$B$15:$W$361, MATCH('O5 Details by Class &amp; Accounts'!X$18, 'E2 Allocators'!$B$15:$W$15, 0),FALSE)*$F25), 0, VLOOKUP(VLOOKUP($A25, 'E4 TB Allocation Details'!$A$18:$L$205, MATCH("Demand ID", 'E4 TB Allocation Details'!$A$18:$L$18, 0),FALSE), 'E2 Allocators'!$B$15:$W$361, MATCH('O5 Details by Class &amp; Accounts'!X$18, 'E2 Allocators'!$B$15:$W$15, 0),FALSE)*$F25)</f>
        <v>0</v>
      </c>
      <c r="Y25" s="1412">
        <f ca="1">IF(ISERROR(VLOOKUP(VLOOKUP($A25, 'E4 TB Allocation Details'!$A$18:$L$205, MATCH("Demand ID", 'E4 TB Allocation Details'!$A$18:$L$18, 0),FALSE), 'E2 Allocators'!$B$15:$W$361, MATCH('O5 Details by Class &amp; Accounts'!Y$18, 'E2 Allocators'!$B$15:$W$15, 0),FALSE)*$F25), 0, VLOOKUP(VLOOKUP($A25, 'E4 TB Allocation Details'!$A$18:$L$205, MATCH("Demand ID", 'E4 TB Allocation Details'!$A$18:$L$18, 0),FALSE), 'E2 Allocators'!$B$15:$W$361, MATCH('O5 Details by Class &amp; Accounts'!Y$18, 'E2 Allocators'!$B$15:$W$15, 0),FALSE)*$F25)</f>
        <v>0</v>
      </c>
      <c r="Z25" s="1412">
        <f ca="1">IF(ISERROR(VLOOKUP(VLOOKUP($A25, 'E4 TB Allocation Details'!$A$18:$L$205, MATCH("Demand ID", 'E4 TB Allocation Details'!$A$18:$L$18, 0),FALSE), 'E2 Allocators'!$B$15:$W$361, MATCH('O5 Details by Class &amp; Accounts'!Z$18, 'E2 Allocators'!$B$15:$W$15, 0),FALSE)*$F25), 0, VLOOKUP(VLOOKUP($A25, 'E4 TB Allocation Details'!$A$18:$L$205, MATCH("Demand ID", 'E4 TB Allocation Details'!$A$18:$L$18, 0),FALSE), 'E2 Allocators'!$B$15:$W$361, MATCH('O5 Details by Class &amp; Accounts'!Z$18, 'E2 Allocators'!$B$15:$W$15, 0),FALSE)*$F25)</f>
        <v>0</v>
      </c>
      <c r="AA25" s="1412">
        <f ca="1">IF(ISERROR(VLOOKUP(VLOOKUP($A25, 'E4 TB Allocation Details'!$A$18:$L$205, MATCH("Demand ID", 'E4 TB Allocation Details'!$A$18:$L$18, 0),FALSE), 'E2 Allocators'!$B$15:$W$361, MATCH('O5 Details by Class &amp; Accounts'!AA$18, 'E2 Allocators'!$B$15:$W$15, 0),FALSE)*$F25), 0, VLOOKUP(VLOOKUP($A25, 'E4 TB Allocation Details'!$A$18:$L$205, MATCH("Demand ID", 'E4 TB Allocation Details'!$A$18:$L$18, 0),FALSE), 'E2 Allocators'!$B$15:$W$361, MATCH('O5 Details by Class &amp; Accounts'!AA$18, 'E2 Allocators'!$B$15:$W$15, 0),FALSE)*$F25)</f>
        <v>0</v>
      </c>
      <c r="AB25" s="1412">
        <f ca="1">IF(ISERROR(VLOOKUP(VLOOKUP($A25, 'E4 TB Allocation Details'!$A$18:$L$205, MATCH("Demand ID", 'E4 TB Allocation Details'!$A$18:$L$18, 0),FALSE), 'E2 Allocators'!$B$15:$W$361, MATCH('O5 Details by Class &amp; Accounts'!AB$18, 'E2 Allocators'!$B$15:$W$15, 0),FALSE)*$F25), 0, VLOOKUP(VLOOKUP($A25, 'E4 TB Allocation Details'!$A$18:$L$205, MATCH("Demand ID", 'E4 TB Allocation Details'!$A$18:$L$18, 0),FALSE), 'E2 Allocators'!$B$15:$W$361, MATCH('O5 Details by Class &amp; Accounts'!AB$18, 'E2 Allocators'!$B$15:$W$15, 0),FALSE)*$F25)</f>
        <v>0</v>
      </c>
      <c r="AC25" s="1412">
        <f t="shared" si="1"/>
        <v>0</v>
      </c>
      <c r="AD25" s="1412">
        <f ca="1">IF(ISERROR(VLOOKUP(VLOOKUP($A25, 'E4 TB Allocation Details'!$A$18:$L$205, MATCH("Customer ID", 'E4 TB Allocation Details'!$A$18:$L$18, 0),FALSE), 'E2 Allocators'!$B$15:$W$361, MATCH('O5 Details by Class &amp; Accounts'!AD$18, 'E2 Allocators'!$B$15:$W$15, 0),FALSE)*$G25), 0, VLOOKUP(VLOOKUP($A25, 'E4 TB Allocation Details'!$A$18:$L$205, MATCH("Customer ID", 'E4 TB Allocation Details'!$A$18:$L$18, 0),FALSE), 'E2 Allocators'!$B$15:$W$361, MATCH('O5 Details by Class &amp; Accounts'!AD$18, 'E2 Allocators'!$B$15:$W$15, 0),FALSE)*$G25)</f>
        <v>0</v>
      </c>
      <c r="AE25" s="1412">
        <f ca="1">IF(ISERROR(VLOOKUP(VLOOKUP($A25, 'E4 TB Allocation Details'!$A$18:$L$205, MATCH("Customer ID", 'E4 TB Allocation Details'!$A$18:$L$18, 0),FALSE), 'E2 Allocators'!$B$15:$W$361, MATCH('O5 Details by Class &amp; Accounts'!AE$18, 'E2 Allocators'!$B$15:$W$15, 0),FALSE)*$G25), 0, VLOOKUP(VLOOKUP($A25, 'E4 TB Allocation Details'!$A$18:$L$205, MATCH("Customer ID", 'E4 TB Allocation Details'!$A$18:$L$18, 0),FALSE), 'E2 Allocators'!$B$15:$W$361, MATCH('O5 Details by Class &amp; Accounts'!AE$18, 'E2 Allocators'!$B$15:$W$15, 0),FALSE)*$G25)</f>
        <v>0</v>
      </c>
      <c r="AF25" s="1412">
        <f ca="1">IF(ISERROR(VLOOKUP(VLOOKUP($A25, 'E4 TB Allocation Details'!$A$18:$L$205, MATCH("Customer ID", 'E4 TB Allocation Details'!$A$18:$L$18, 0),FALSE), 'E2 Allocators'!$B$15:$W$361, MATCH('O5 Details by Class &amp; Accounts'!AF$18, 'E2 Allocators'!$B$15:$W$15, 0),FALSE)*$G25), 0, VLOOKUP(VLOOKUP($A25, 'E4 TB Allocation Details'!$A$18:$L$205, MATCH("Customer ID", 'E4 TB Allocation Details'!$A$18:$L$18, 0),FALSE), 'E2 Allocators'!$B$15:$W$361, MATCH('O5 Details by Class &amp; Accounts'!AF$18, 'E2 Allocators'!$B$15:$W$15, 0),FALSE)*$G25)</f>
        <v>0</v>
      </c>
      <c r="AG25" s="1412">
        <f ca="1">IF(ISERROR(VLOOKUP(VLOOKUP($A25, 'E4 TB Allocation Details'!$A$18:$L$205, MATCH("Customer ID", 'E4 TB Allocation Details'!$A$18:$L$18, 0),FALSE), 'E2 Allocators'!$B$15:$W$361, MATCH('O5 Details by Class &amp; Accounts'!AG$18, 'E2 Allocators'!$B$15:$W$15, 0),FALSE)*$G25), 0, VLOOKUP(VLOOKUP($A25, 'E4 TB Allocation Details'!$A$18:$L$205, MATCH("Customer ID", 'E4 TB Allocation Details'!$A$18:$L$18, 0),FALSE), 'E2 Allocators'!$B$15:$W$361, MATCH('O5 Details by Class &amp; Accounts'!AG$18, 'E2 Allocators'!$B$15:$W$15, 0),FALSE)*$G25)</f>
        <v>0</v>
      </c>
      <c r="AH25" s="1412">
        <f ca="1">IF(ISERROR(VLOOKUP(VLOOKUP($A25, 'E4 TB Allocation Details'!$A$18:$L$205, MATCH("Customer ID", 'E4 TB Allocation Details'!$A$18:$L$18, 0),FALSE), 'E2 Allocators'!$B$15:$W$361, MATCH('O5 Details by Class &amp; Accounts'!AH$18, 'E2 Allocators'!$B$15:$W$15, 0),FALSE)*$G25), 0, VLOOKUP(VLOOKUP($A25, 'E4 TB Allocation Details'!$A$18:$L$205, MATCH("Customer ID", 'E4 TB Allocation Details'!$A$18:$L$18, 0),FALSE), 'E2 Allocators'!$B$15:$W$361, MATCH('O5 Details by Class &amp; Accounts'!AH$18, 'E2 Allocators'!$B$15:$W$15, 0),FALSE)*$G25)</f>
        <v>0</v>
      </c>
      <c r="AI25" s="1412">
        <f ca="1">IF(ISERROR(VLOOKUP(VLOOKUP($A25, 'E4 TB Allocation Details'!$A$18:$L$205, MATCH("Customer ID", 'E4 TB Allocation Details'!$A$18:$L$18, 0),FALSE), 'E2 Allocators'!$B$15:$W$361, MATCH('O5 Details by Class &amp; Accounts'!AI$18, 'E2 Allocators'!$B$15:$W$15, 0),FALSE)*$G25), 0, VLOOKUP(VLOOKUP($A25, 'E4 TB Allocation Details'!$A$18:$L$205, MATCH("Customer ID", 'E4 TB Allocation Details'!$A$18:$L$18, 0),FALSE), 'E2 Allocators'!$B$15:$W$361, MATCH('O5 Details by Class &amp; Accounts'!AI$18, 'E2 Allocators'!$B$15:$W$15, 0),FALSE)*$G25)</f>
        <v>0</v>
      </c>
      <c r="AJ25" s="1412">
        <f ca="1">IF(ISERROR(VLOOKUP(VLOOKUP($A25, 'E4 TB Allocation Details'!$A$18:$L$205, MATCH("Customer ID", 'E4 TB Allocation Details'!$A$18:$L$18, 0),FALSE), 'E2 Allocators'!$B$15:$W$361, MATCH('O5 Details by Class &amp; Accounts'!AJ$18, 'E2 Allocators'!$B$15:$W$15, 0),FALSE)*$G25), 0, VLOOKUP(VLOOKUP($A25, 'E4 TB Allocation Details'!$A$18:$L$205, MATCH("Customer ID", 'E4 TB Allocation Details'!$A$18:$L$18, 0),FALSE), 'E2 Allocators'!$B$15:$W$361, MATCH('O5 Details by Class &amp; Accounts'!AJ$18, 'E2 Allocators'!$B$15:$W$15, 0),FALSE)*$G25)</f>
        <v>0</v>
      </c>
      <c r="AK25" s="1412">
        <f ca="1">IF(ISERROR(VLOOKUP(VLOOKUP($A25, 'E4 TB Allocation Details'!$A$18:$L$205, MATCH("Customer ID", 'E4 TB Allocation Details'!$A$18:$L$18, 0),FALSE), 'E2 Allocators'!$B$15:$W$361, MATCH('O5 Details by Class &amp; Accounts'!AK$18, 'E2 Allocators'!$B$15:$W$15, 0),FALSE)*$G25), 0, VLOOKUP(VLOOKUP($A25, 'E4 TB Allocation Details'!$A$18:$L$205, MATCH("Customer ID", 'E4 TB Allocation Details'!$A$18:$L$18, 0),FALSE), 'E2 Allocators'!$B$15:$W$361, MATCH('O5 Details by Class &amp; Accounts'!AK$18, 'E2 Allocators'!$B$15:$W$15, 0),FALSE)*$G25)</f>
        <v>0</v>
      </c>
      <c r="AL25" s="1412">
        <f ca="1">IF(ISERROR(VLOOKUP(VLOOKUP($A25, 'E4 TB Allocation Details'!$A$18:$L$205, MATCH("Customer ID", 'E4 TB Allocation Details'!$A$18:$L$18, 0),FALSE), 'E2 Allocators'!$B$15:$W$361, MATCH('O5 Details by Class &amp; Accounts'!AL$18, 'E2 Allocators'!$B$15:$W$15, 0),FALSE)*$G25), 0, VLOOKUP(VLOOKUP($A25, 'E4 TB Allocation Details'!$A$18:$L$205, MATCH("Customer ID", 'E4 TB Allocation Details'!$A$18:$L$18, 0),FALSE), 'E2 Allocators'!$B$15:$W$361, MATCH('O5 Details by Class &amp; Accounts'!AL$18, 'E2 Allocators'!$B$15:$W$15, 0),FALSE)*$G25)</f>
        <v>0</v>
      </c>
      <c r="AM25" s="1412">
        <f ca="1">IF(ISERROR(VLOOKUP(VLOOKUP($A25, 'E4 TB Allocation Details'!$A$18:$L$205, MATCH("Customer ID", 'E4 TB Allocation Details'!$A$18:$L$18, 0),FALSE), 'E2 Allocators'!$B$15:$W$361, MATCH('O5 Details by Class &amp; Accounts'!AM$18, 'E2 Allocators'!$B$15:$W$15, 0),FALSE)*$G25), 0, VLOOKUP(VLOOKUP($A25, 'E4 TB Allocation Details'!$A$18:$L$205, MATCH("Customer ID", 'E4 TB Allocation Details'!$A$18:$L$18, 0),FALSE), 'E2 Allocators'!$B$15:$W$361, MATCH('O5 Details by Class &amp; Accounts'!AM$18, 'E2 Allocators'!$B$15:$W$15, 0),FALSE)*$G25)</f>
        <v>0</v>
      </c>
      <c r="AN25" s="1412">
        <f ca="1">IF(ISERROR(VLOOKUP(VLOOKUP($A25, 'E4 TB Allocation Details'!$A$18:$L$205, MATCH("Customer ID", 'E4 TB Allocation Details'!$A$18:$L$18, 0),FALSE), 'E2 Allocators'!$B$15:$W$361, MATCH('O5 Details by Class &amp; Accounts'!AN$18, 'E2 Allocators'!$B$15:$W$15, 0),FALSE)*$G25), 0, VLOOKUP(VLOOKUP($A25, 'E4 TB Allocation Details'!$A$18:$L$205, MATCH("Customer ID", 'E4 TB Allocation Details'!$A$18:$L$18, 0),FALSE), 'E2 Allocators'!$B$15:$W$361, MATCH('O5 Details by Class &amp; Accounts'!AN$18, 'E2 Allocators'!$B$15:$W$15, 0),FALSE)*$G25)</f>
        <v>0</v>
      </c>
      <c r="AO25" s="1412">
        <f ca="1">IF(ISERROR(VLOOKUP(VLOOKUP($A25, 'E4 TB Allocation Details'!$A$18:$L$205, MATCH("Customer ID", 'E4 TB Allocation Details'!$A$18:$L$18, 0),FALSE), 'E2 Allocators'!$B$15:$W$361, MATCH('O5 Details by Class &amp; Accounts'!AO$18, 'E2 Allocators'!$B$15:$W$15, 0),FALSE)*$G25), 0, VLOOKUP(VLOOKUP($A25, 'E4 TB Allocation Details'!$A$18:$L$205, MATCH("Customer ID", 'E4 TB Allocation Details'!$A$18:$L$18, 0),FALSE), 'E2 Allocators'!$B$15:$W$361, MATCH('O5 Details by Class &amp; Accounts'!AO$18, 'E2 Allocators'!$B$15:$W$15, 0),FALSE)*$G25)</f>
        <v>0</v>
      </c>
      <c r="AP25" s="1412">
        <f ca="1">IF(ISERROR(VLOOKUP(VLOOKUP($A25, 'E4 TB Allocation Details'!$A$18:$L$205, MATCH("Customer ID", 'E4 TB Allocation Details'!$A$18:$L$18, 0),FALSE), 'E2 Allocators'!$B$15:$W$361, MATCH('O5 Details by Class &amp; Accounts'!AP$18, 'E2 Allocators'!$B$15:$W$15, 0),FALSE)*$G25), 0, VLOOKUP(VLOOKUP($A25, 'E4 TB Allocation Details'!$A$18:$L$205, MATCH("Customer ID", 'E4 TB Allocation Details'!$A$18:$L$18, 0),FALSE), 'E2 Allocators'!$B$15:$W$361, MATCH('O5 Details by Class &amp; Accounts'!AP$18, 'E2 Allocators'!$B$15:$W$15, 0),FALSE)*$G25)</f>
        <v>0</v>
      </c>
      <c r="AQ25" s="1412">
        <f ca="1">IF(ISERROR(VLOOKUP(VLOOKUP($A25, 'E4 TB Allocation Details'!$A$18:$L$205, MATCH("Customer ID", 'E4 TB Allocation Details'!$A$18:$L$18, 0),FALSE), 'E2 Allocators'!$B$15:$W$361, MATCH('O5 Details by Class &amp; Accounts'!AQ$18, 'E2 Allocators'!$B$15:$W$15, 0),FALSE)*$G25), 0, VLOOKUP(VLOOKUP($A25, 'E4 TB Allocation Details'!$A$18:$L$205, MATCH("Customer ID", 'E4 TB Allocation Details'!$A$18:$L$18, 0),FALSE), 'E2 Allocators'!$B$15:$W$361, MATCH('O5 Details by Class &amp; Accounts'!AQ$18, 'E2 Allocators'!$B$15:$W$15, 0),FALSE)*$G25)</f>
        <v>0</v>
      </c>
      <c r="AR25" s="1412">
        <f ca="1">IF(ISERROR(VLOOKUP(VLOOKUP($A25, 'E4 TB Allocation Details'!$A$18:$L$205, MATCH("Customer ID", 'E4 TB Allocation Details'!$A$18:$L$18, 0),FALSE), 'E2 Allocators'!$B$15:$W$361, MATCH('O5 Details by Class &amp; Accounts'!AR$18, 'E2 Allocators'!$B$15:$W$15, 0),FALSE)*$G25), 0, VLOOKUP(VLOOKUP($A25, 'E4 TB Allocation Details'!$A$18:$L$205, MATCH("Customer ID", 'E4 TB Allocation Details'!$A$18:$L$18, 0),FALSE), 'E2 Allocators'!$B$15:$W$361, MATCH('O5 Details by Class &amp; Accounts'!AR$18, 'E2 Allocators'!$B$15:$W$15, 0),FALSE)*$G25)</f>
        <v>0</v>
      </c>
      <c r="AS25" s="1412">
        <f ca="1">IF(ISERROR(VLOOKUP(VLOOKUP($A25, 'E4 TB Allocation Details'!$A$18:$L$205, MATCH("Customer ID", 'E4 TB Allocation Details'!$A$18:$L$18, 0),FALSE), 'E2 Allocators'!$B$15:$W$361, MATCH('O5 Details by Class &amp; Accounts'!AS$18, 'E2 Allocators'!$B$15:$W$15, 0),FALSE)*$G25), 0, VLOOKUP(VLOOKUP($A25, 'E4 TB Allocation Details'!$A$18:$L$205, MATCH("Customer ID", 'E4 TB Allocation Details'!$A$18:$L$18, 0),FALSE), 'E2 Allocators'!$B$15:$W$361, MATCH('O5 Details by Class &amp; Accounts'!AS$18, 'E2 Allocators'!$B$15:$W$15, 0),FALSE)*$G25)</f>
        <v>0</v>
      </c>
      <c r="AT25" s="1412">
        <f ca="1">IF(ISERROR(VLOOKUP(VLOOKUP($A25, 'E4 TB Allocation Details'!$A$18:$L$205, MATCH("Customer ID", 'E4 TB Allocation Details'!$A$18:$L$18, 0),FALSE), 'E2 Allocators'!$B$15:$W$361, MATCH('O5 Details by Class &amp; Accounts'!AT$18, 'E2 Allocators'!$B$15:$W$15, 0),FALSE)*$G25), 0, VLOOKUP(VLOOKUP($A25, 'E4 TB Allocation Details'!$A$18:$L$205, MATCH("Customer ID", 'E4 TB Allocation Details'!$A$18:$L$18, 0),FALSE), 'E2 Allocators'!$B$15:$W$361, MATCH('O5 Details by Class &amp; Accounts'!AT$18, 'E2 Allocators'!$B$15:$W$15, 0),FALSE)*$G25)</f>
        <v>0</v>
      </c>
      <c r="AU25" s="1412">
        <f ca="1">IF(ISERROR(VLOOKUP(VLOOKUP($A25, 'E4 TB Allocation Details'!$A$18:$L$205, MATCH("Customer ID", 'E4 TB Allocation Details'!$A$18:$L$18, 0),FALSE), 'E2 Allocators'!$B$15:$W$361, MATCH('O5 Details by Class &amp; Accounts'!AU$18, 'E2 Allocators'!$B$15:$W$15, 0),FALSE)*$G25), 0, VLOOKUP(VLOOKUP($A25, 'E4 TB Allocation Details'!$A$18:$L$205, MATCH("Customer ID", 'E4 TB Allocation Details'!$A$18:$L$18, 0),FALSE), 'E2 Allocators'!$B$15:$W$361, MATCH('O5 Details by Class &amp; Accounts'!AU$18, 'E2 Allocators'!$B$15:$W$15, 0),FALSE)*$G25)</f>
        <v>0</v>
      </c>
      <c r="AV25" s="1412">
        <f ca="1">IF(ISERROR(VLOOKUP(VLOOKUP($A25, 'E4 TB Allocation Details'!$A$18:$L$205, MATCH("Customer ID", 'E4 TB Allocation Details'!$A$18:$L$18, 0),FALSE), 'E2 Allocators'!$B$15:$W$361, MATCH('O5 Details by Class &amp; Accounts'!AV$18, 'E2 Allocators'!$B$15:$W$15, 0),FALSE)*$G25), 0, VLOOKUP(VLOOKUP($A25, 'E4 TB Allocation Details'!$A$18:$L$205, MATCH("Customer ID", 'E4 TB Allocation Details'!$A$18:$L$18, 0),FALSE), 'E2 Allocators'!$B$15:$W$361, MATCH('O5 Details by Class &amp; Accounts'!AV$18, 'E2 Allocators'!$B$15:$W$15, 0),FALSE)*$G25)</f>
        <v>0</v>
      </c>
      <c r="AW25" s="1412">
        <f ca="1">IF(ISERROR(VLOOKUP(VLOOKUP($A25, 'E4 TB Allocation Details'!$A$18:$L$205, MATCH("Customer ID", 'E4 TB Allocation Details'!$A$18:$L$18, 0),FALSE), 'E2 Allocators'!$B$15:$W$361, MATCH('O5 Details by Class &amp; Accounts'!AW$18, 'E2 Allocators'!$B$15:$W$15, 0),FALSE)*$G25), 0, VLOOKUP(VLOOKUP($A25, 'E4 TB Allocation Details'!$A$18:$L$205, MATCH("Customer ID", 'E4 TB Allocation Details'!$A$18:$L$18, 0),FALSE), 'E2 Allocators'!$B$15:$W$361, MATCH('O5 Details by Class &amp; Accounts'!AW$18, 'E2 Allocators'!$B$15:$W$15, 0),FALSE)*$G25)</f>
        <v>0</v>
      </c>
      <c r="AX25" s="1412">
        <f t="shared" si="2"/>
        <v>0</v>
      </c>
      <c r="AY25" s="1412">
        <f ca="1">IF(ISERROR(VLOOKUP(VLOOKUP($A25, 'E4 TB Allocation Details'!$A$18:$L$205, MATCH("Misc ID", 'E4 TB Allocation Details'!$A$18:$L$18, 0),FALSE), 'E2 Allocators'!$B$15:$W$361, MATCH('O5 Details by Class &amp; Accounts'!AY$18, 'E2 Allocators'!$B$15:$W$15, 0),FALSE)*$E25), 0, VLOOKUP(VLOOKUP($A25, 'E4 TB Allocation Details'!$A$18:$L$205, MATCH("Misc ID", 'E4 TB Allocation Details'!$A$18:$L$18, 0),FALSE), 'E2 Allocators'!$B$15:$W$361, MATCH('O5 Details by Class &amp; Accounts'!AY$18, 'E2 Allocators'!$B$15:$W$15, 0),FALSE)*$E25)</f>
        <v>0</v>
      </c>
      <c r="AZ25" s="1412">
        <f ca="1">IF(ISERROR(VLOOKUP(VLOOKUP($A25, 'E4 TB Allocation Details'!$A$18:$L$205, MATCH("Misc ID", 'E4 TB Allocation Details'!$A$18:$L$18, 0),FALSE), 'E2 Allocators'!$B$15:$W$361, MATCH('O5 Details by Class &amp; Accounts'!AZ$18, 'E2 Allocators'!$B$15:$W$15, 0),FALSE)*$E25), 0, VLOOKUP(VLOOKUP($A25, 'E4 TB Allocation Details'!$A$18:$L$205, MATCH("Misc ID", 'E4 TB Allocation Details'!$A$18:$L$18, 0),FALSE), 'E2 Allocators'!$B$15:$W$361, MATCH('O5 Details by Class &amp; Accounts'!AZ$18, 'E2 Allocators'!$B$15:$W$15, 0),FALSE)*$E25)</f>
        <v>0</v>
      </c>
      <c r="BA25" s="1412">
        <f ca="1">IF(ISERROR(VLOOKUP(VLOOKUP($A25, 'E4 TB Allocation Details'!$A$18:$L$205, MATCH("Misc ID", 'E4 TB Allocation Details'!$A$18:$L$18, 0),FALSE), 'E2 Allocators'!$B$15:$W$361, MATCH('O5 Details by Class &amp; Accounts'!BA$18, 'E2 Allocators'!$B$15:$W$15, 0),FALSE)*$E25), 0, VLOOKUP(VLOOKUP($A25, 'E4 TB Allocation Details'!$A$18:$L$205, MATCH("Misc ID", 'E4 TB Allocation Details'!$A$18:$L$18, 0),FALSE), 'E2 Allocators'!$B$15:$W$361, MATCH('O5 Details by Class &amp; Accounts'!BA$18, 'E2 Allocators'!$B$15:$W$15, 0),FALSE)*$E25)</f>
        <v>0</v>
      </c>
      <c r="BB25" s="1412">
        <f ca="1">IF(ISERROR(VLOOKUP(VLOOKUP($A25, 'E4 TB Allocation Details'!$A$18:$L$205, MATCH("Misc ID", 'E4 TB Allocation Details'!$A$18:$L$18, 0),FALSE), 'E2 Allocators'!$B$15:$W$361, MATCH('O5 Details by Class &amp; Accounts'!BB$18, 'E2 Allocators'!$B$15:$W$15, 0),FALSE)*$E25), 0, VLOOKUP(VLOOKUP($A25, 'E4 TB Allocation Details'!$A$18:$L$205, MATCH("Misc ID", 'E4 TB Allocation Details'!$A$18:$L$18, 0),FALSE), 'E2 Allocators'!$B$15:$W$361, MATCH('O5 Details by Class &amp; Accounts'!BB$18, 'E2 Allocators'!$B$15:$W$15, 0),FALSE)*$E25)</f>
        <v>0</v>
      </c>
      <c r="BC25" s="1412">
        <f ca="1">IF(ISERROR(VLOOKUP(VLOOKUP($A25, 'E4 TB Allocation Details'!$A$18:$L$205, MATCH("Misc ID", 'E4 TB Allocation Details'!$A$18:$L$18, 0),FALSE), 'E2 Allocators'!$B$15:$W$361, MATCH('O5 Details by Class &amp; Accounts'!BC$18, 'E2 Allocators'!$B$15:$W$15, 0),FALSE)*$E25), 0, VLOOKUP(VLOOKUP($A25, 'E4 TB Allocation Details'!$A$18:$L$205, MATCH("Misc ID", 'E4 TB Allocation Details'!$A$18:$L$18, 0),FALSE), 'E2 Allocators'!$B$15:$W$361, MATCH('O5 Details by Class &amp; Accounts'!BC$18, 'E2 Allocators'!$B$15:$W$15, 0),FALSE)*$E25)</f>
        <v>0</v>
      </c>
      <c r="BD25" s="1412">
        <f ca="1">IF(ISERROR(VLOOKUP(VLOOKUP($A25, 'E4 TB Allocation Details'!$A$18:$L$205, MATCH("Misc ID", 'E4 TB Allocation Details'!$A$18:$L$18, 0),FALSE), 'E2 Allocators'!$B$15:$W$361, MATCH('O5 Details by Class &amp; Accounts'!BD$18, 'E2 Allocators'!$B$15:$W$15, 0),FALSE)*$E25), 0, VLOOKUP(VLOOKUP($A25, 'E4 TB Allocation Details'!$A$18:$L$205, MATCH("Misc ID", 'E4 TB Allocation Details'!$A$18:$L$18, 0),FALSE), 'E2 Allocators'!$B$15:$W$361, MATCH('O5 Details by Class &amp; Accounts'!BD$18, 'E2 Allocators'!$B$15:$W$15, 0),FALSE)*$E25)</f>
        <v>0</v>
      </c>
      <c r="BE25" s="1412">
        <f ca="1">IF(ISERROR(VLOOKUP(VLOOKUP($A25, 'E4 TB Allocation Details'!$A$18:$L$205, MATCH("Misc ID", 'E4 TB Allocation Details'!$A$18:$L$18, 0),FALSE), 'E2 Allocators'!$B$15:$W$361, MATCH('O5 Details by Class &amp; Accounts'!BE$18, 'E2 Allocators'!$B$15:$W$15, 0),FALSE)*$E25), 0, VLOOKUP(VLOOKUP($A25, 'E4 TB Allocation Details'!$A$18:$L$205, MATCH("Misc ID", 'E4 TB Allocation Details'!$A$18:$L$18, 0),FALSE), 'E2 Allocators'!$B$15:$W$361, MATCH('O5 Details by Class &amp; Accounts'!BE$18, 'E2 Allocators'!$B$15:$W$15, 0),FALSE)*$E25)</f>
        <v>0</v>
      </c>
      <c r="BF25" s="1412">
        <f ca="1">IF(ISERROR(VLOOKUP(VLOOKUP($A25, 'E4 TB Allocation Details'!$A$18:$L$205, MATCH("Misc ID", 'E4 TB Allocation Details'!$A$18:$L$18, 0),FALSE), 'E2 Allocators'!$B$15:$W$361, MATCH('O5 Details by Class &amp; Accounts'!BF$18, 'E2 Allocators'!$B$15:$W$15, 0),FALSE)*$E25), 0, VLOOKUP(VLOOKUP($A25, 'E4 TB Allocation Details'!$A$18:$L$205, MATCH("Misc ID", 'E4 TB Allocation Details'!$A$18:$L$18, 0),FALSE), 'E2 Allocators'!$B$15:$W$361, MATCH('O5 Details by Class &amp; Accounts'!BF$18, 'E2 Allocators'!$B$15:$W$15, 0),FALSE)*$E25)</f>
        <v>0</v>
      </c>
      <c r="BG25" s="1412">
        <f ca="1">IF(ISERROR(VLOOKUP(VLOOKUP($A25, 'E4 TB Allocation Details'!$A$18:$L$205, MATCH("Misc ID", 'E4 TB Allocation Details'!$A$18:$L$18, 0),FALSE), 'E2 Allocators'!$B$15:$W$361, MATCH('O5 Details by Class &amp; Accounts'!BG$18, 'E2 Allocators'!$B$15:$W$15, 0),FALSE)*$E25), 0, VLOOKUP(VLOOKUP($A25, 'E4 TB Allocation Details'!$A$18:$L$205, MATCH("Misc ID", 'E4 TB Allocation Details'!$A$18:$L$18, 0),FALSE), 'E2 Allocators'!$B$15:$W$361, MATCH('O5 Details by Class &amp; Accounts'!BG$18, 'E2 Allocators'!$B$15:$W$15, 0),FALSE)*$E25)</f>
        <v>0</v>
      </c>
      <c r="BH25" s="1412">
        <f ca="1">IF(ISERROR(VLOOKUP(VLOOKUP($A25, 'E4 TB Allocation Details'!$A$18:$L$205, MATCH("Misc ID", 'E4 TB Allocation Details'!$A$18:$L$18, 0),FALSE), 'E2 Allocators'!$B$15:$W$361, MATCH('O5 Details by Class &amp; Accounts'!BH$18, 'E2 Allocators'!$B$15:$W$15, 0),FALSE)*$E25), 0, VLOOKUP(VLOOKUP($A25, 'E4 TB Allocation Details'!$A$18:$L$205, MATCH("Misc ID", 'E4 TB Allocation Details'!$A$18:$L$18, 0),FALSE), 'E2 Allocators'!$B$15:$W$361, MATCH('O5 Details by Class &amp; Accounts'!BH$18, 'E2 Allocators'!$B$15:$W$15, 0),FALSE)*$E25)</f>
        <v>0</v>
      </c>
      <c r="BI25" s="1412">
        <f ca="1">IF(ISERROR(VLOOKUP(VLOOKUP($A25, 'E4 TB Allocation Details'!$A$18:$L$205, MATCH("Misc ID", 'E4 TB Allocation Details'!$A$18:$L$18, 0),FALSE), 'E2 Allocators'!$B$15:$W$361, MATCH('O5 Details by Class &amp; Accounts'!BI$18, 'E2 Allocators'!$B$15:$W$15, 0),FALSE)*$E25), 0, VLOOKUP(VLOOKUP($A25, 'E4 TB Allocation Details'!$A$18:$L$205, MATCH("Misc ID", 'E4 TB Allocation Details'!$A$18:$L$18, 0),FALSE), 'E2 Allocators'!$B$15:$W$361, MATCH('O5 Details by Class &amp; Accounts'!BI$18, 'E2 Allocators'!$B$15:$W$15, 0),FALSE)*$E25)</f>
        <v>0</v>
      </c>
      <c r="BJ25" s="1412">
        <f ca="1">IF(ISERROR(VLOOKUP(VLOOKUP($A25, 'E4 TB Allocation Details'!$A$18:$L$205, MATCH("Misc ID", 'E4 TB Allocation Details'!$A$18:$L$18, 0),FALSE), 'E2 Allocators'!$B$15:$W$361, MATCH('O5 Details by Class &amp; Accounts'!BJ$18, 'E2 Allocators'!$B$15:$W$15, 0),FALSE)*$E25), 0, VLOOKUP(VLOOKUP($A25, 'E4 TB Allocation Details'!$A$18:$L$205, MATCH("Misc ID", 'E4 TB Allocation Details'!$A$18:$L$18, 0),FALSE), 'E2 Allocators'!$B$15:$W$361, MATCH('O5 Details by Class &amp; Accounts'!BJ$18, 'E2 Allocators'!$B$15:$W$15, 0),FALSE)*$E25)</f>
        <v>0</v>
      </c>
      <c r="BK25" s="1412">
        <f ca="1">IF(ISERROR(VLOOKUP(VLOOKUP($A25, 'E4 TB Allocation Details'!$A$18:$L$205, MATCH("Misc ID", 'E4 TB Allocation Details'!$A$18:$L$18, 0),FALSE), 'E2 Allocators'!$B$15:$W$361, MATCH('O5 Details by Class &amp; Accounts'!BK$18, 'E2 Allocators'!$B$15:$W$15, 0),FALSE)*$E25), 0, VLOOKUP(VLOOKUP($A25, 'E4 TB Allocation Details'!$A$18:$L$205, MATCH("Misc ID", 'E4 TB Allocation Details'!$A$18:$L$18, 0),FALSE), 'E2 Allocators'!$B$15:$W$361, MATCH('O5 Details by Class &amp; Accounts'!BK$18, 'E2 Allocators'!$B$15:$W$15, 0),FALSE)*$E25)</f>
        <v>0</v>
      </c>
      <c r="BL25" s="1412">
        <f ca="1">IF(ISERROR(VLOOKUP(VLOOKUP($A25, 'E4 TB Allocation Details'!$A$18:$L$205, MATCH("Misc ID", 'E4 TB Allocation Details'!$A$18:$L$18, 0),FALSE), 'E2 Allocators'!$B$15:$W$361, MATCH('O5 Details by Class &amp; Accounts'!BL$18, 'E2 Allocators'!$B$15:$W$15, 0),FALSE)*$E25), 0, VLOOKUP(VLOOKUP($A25, 'E4 TB Allocation Details'!$A$18:$L$205, MATCH("Misc ID", 'E4 TB Allocation Details'!$A$18:$L$18, 0),FALSE), 'E2 Allocators'!$B$15:$W$361, MATCH('O5 Details by Class &amp; Accounts'!BL$18, 'E2 Allocators'!$B$15:$W$15, 0),FALSE)*$E25)</f>
        <v>0</v>
      </c>
      <c r="BM25" s="1412">
        <f ca="1">IF(ISERROR(VLOOKUP(VLOOKUP($A25, 'E4 TB Allocation Details'!$A$18:$L$205, MATCH("Misc ID", 'E4 TB Allocation Details'!$A$18:$L$18, 0),FALSE), 'E2 Allocators'!$B$15:$W$361, MATCH('O5 Details by Class &amp; Accounts'!BM$18, 'E2 Allocators'!$B$15:$W$15, 0),FALSE)*$E25), 0, VLOOKUP(VLOOKUP($A25, 'E4 TB Allocation Details'!$A$18:$L$205, MATCH("Misc ID", 'E4 TB Allocation Details'!$A$18:$L$18, 0),FALSE), 'E2 Allocators'!$B$15:$W$361, MATCH('O5 Details by Class &amp; Accounts'!BM$18, 'E2 Allocators'!$B$15:$W$15, 0),FALSE)*$E25)</f>
        <v>0</v>
      </c>
      <c r="BN25" s="1412">
        <f ca="1">IF(ISERROR(VLOOKUP(VLOOKUP($A25, 'E4 TB Allocation Details'!$A$18:$L$205, MATCH("Misc ID", 'E4 TB Allocation Details'!$A$18:$L$18, 0),FALSE), 'E2 Allocators'!$B$15:$W$361, MATCH('O5 Details by Class &amp; Accounts'!BN$18, 'E2 Allocators'!$B$15:$W$15, 0),FALSE)*$E25), 0, VLOOKUP(VLOOKUP($A25, 'E4 TB Allocation Details'!$A$18:$L$205, MATCH("Misc ID", 'E4 TB Allocation Details'!$A$18:$L$18, 0),FALSE), 'E2 Allocators'!$B$15:$W$361, MATCH('O5 Details by Class &amp; Accounts'!BN$18, 'E2 Allocators'!$B$15:$W$15, 0),FALSE)*$E25)</f>
        <v>0</v>
      </c>
      <c r="BO25" s="1412">
        <f ca="1">IF(ISERROR(VLOOKUP(VLOOKUP($A25, 'E4 TB Allocation Details'!$A$18:$L$205, MATCH("Misc ID", 'E4 TB Allocation Details'!$A$18:$L$18, 0),FALSE), 'E2 Allocators'!$B$15:$W$361, MATCH('O5 Details by Class &amp; Accounts'!BO$18, 'E2 Allocators'!$B$15:$W$15, 0),FALSE)*$E25), 0, VLOOKUP(VLOOKUP($A25, 'E4 TB Allocation Details'!$A$18:$L$205, MATCH("Misc ID", 'E4 TB Allocation Details'!$A$18:$L$18, 0),FALSE), 'E2 Allocators'!$B$15:$W$361, MATCH('O5 Details by Class &amp; Accounts'!BO$18, 'E2 Allocators'!$B$15:$W$15, 0),FALSE)*$E25)</f>
        <v>0</v>
      </c>
      <c r="BP25" s="1412">
        <f ca="1">IF(ISERROR(VLOOKUP(VLOOKUP($A25, 'E4 TB Allocation Details'!$A$18:$L$205, MATCH("Misc ID", 'E4 TB Allocation Details'!$A$18:$L$18, 0),FALSE), 'E2 Allocators'!$B$15:$W$361, MATCH('O5 Details by Class &amp; Accounts'!BP$18, 'E2 Allocators'!$B$15:$W$15, 0),FALSE)*$E25), 0, VLOOKUP(VLOOKUP($A25, 'E4 TB Allocation Details'!$A$18:$L$205, MATCH("Misc ID", 'E4 TB Allocation Details'!$A$18:$L$18, 0),FALSE), 'E2 Allocators'!$B$15:$W$361, MATCH('O5 Details by Class &amp; Accounts'!BP$18, 'E2 Allocators'!$B$15:$W$15, 0),FALSE)*$E25)</f>
        <v>0</v>
      </c>
      <c r="BQ25" s="1412">
        <f ca="1">IF(ISERROR(VLOOKUP(VLOOKUP($A25, 'E4 TB Allocation Details'!$A$18:$L$205, MATCH("Misc ID", 'E4 TB Allocation Details'!$A$18:$L$18, 0),FALSE), 'E2 Allocators'!$B$15:$W$361, MATCH('O5 Details by Class &amp; Accounts'!BQ$18, 'E2 Allocators'!$B$15:$W$15, 0),FALSE)*$E25), 0, VLOOKUP(VLOOKUP($A25, 'E4 TB Allocation Details'!$A$18:$L$205, MATCH("Misc ID", 'E4 TB Allocation Details'!$A$18:$L$18, 0),FALSE), 'E2 Allocators'!$B$15:$W$361, MATCH('O5 Details by Class &amp; Accounts'!BQ$18, 'E2 Allocators'!$B$15:$W$15, 0),FALSE)*$E25)</f>
        <v>0</v>
      </c>
      <c r="BR25" s="1412">
        <f ca="1">IF(ISERROR(VLOOKUP(VLOOKUP($A25, 'E4 TB Allocation Details'!$A$18:$L$205, MATCH("Misc ID", 'E4 TB Allocation Details'!$A$18:$L$18, 0),FALSE), 'E2 Allocators'!$B$15:$W$361, MATCH('O5 Details by Class &amp; Accounts'!BR$18, 'E2 Allocators'!$B$15:$W$15, 0),FALSE)*$E25), 0, VLOOKUP(VLOOKUP($A25, 'E4 TB Allocation Details'!$A$18:$L$205, MATCH("Misc ID", 'E4 TB Allocation Details'!$A$18:$L$18, 0),FALSE), 'E2 Allocators'!$B$15:$W$361, MATCH('O5 Details by Class &amp; Accounts'!BR$18, 'E2 Allocators'!$B$15:$W$15, 0),FALSE)*$E25)</f>
        <v>0</v>
      </c>
      <c r="BS25" s="1412">
        <f t="shared" si="3"/>
        <v>0</v>
      </c>
      <c r="BT25" s="1412">
        <f ca="1">IF(ISERROR(VLOOKUP(VLOOKUP($A25, 'E4 TB Allocation Details'!$A$18:$L$205, MATCH("A &amp; G ID", 'E4 TB Allocation Details'!$A$18:$L$18, 0),FALSE), 'E2 Allocators'!$B$15:$W$361, MATCH('O5 Details by Class &amp; Accounts'!BT$18, 'E2 Allocators'!$B$15:$W$15, 0),FALSE)*$E25), 0, VLOOKUP(VLOOKUP($A25, 'E4 TB Allocation Details'!$A$18:$L$205, MATCH("A &amp; G ID", 'E4 TB Allocation Details'!$A$18:$L$18, 0),FALSE), 'E2 Allocators'!$B$15:$W$361, MATCH('O5 Details by Class &amp; Accounts'!BT$18, 'E2 Allocators'!$B$15:$W$15, 0),FALSE)*$E25)</f>
        <v>0</v>
      </c>
      <c r="BU25" s="1412">
        <f ca="1">IF(ISERROR(VLOOKUP(VLOOKUP($A25, 'E4 TB Allocation Details'!$A$18:$L$205, MATCH("A &amp; G ID", 'E4 TB Allocation Details'!$A$18:$L$18, 0),FALSE), 'E2 Allocators'!$B$15:$W$361, MATCH('O5 Details by Class &amp; Accounts'!BU$18, 'E2 Allocators'!$B$15:$W$15, 0),FALSE)*$E25), 0, VLOOKUP(VLOOKUP($A25, 'E4 TB Allocation Details'!$A$18:$L$205, MATCH("A &amp; G ID", 'E4 TB Allocation Details'!$A$18:$L$18, 0),FALSE), 'E2 Allocators'!$B$15:$W$361, MATCH('O5 Details by Class &amp; Accounts'!BU$18, 'E2 Allocators'!$B$15:$W$15, 0),FALSE)*$E25)</f>
        <v>0</v>
      </c>
      <c r="BV25" s="1412">
        <f ca="1">IF(ISERROR(VLOOKUP(VLOOKUP($A25, 'E4 TB Allocation Details'!$A$18:$L$205, MATCH("A &amp; G ID", 'E4 TB Allocation Details'!$A$18:$L$18, 0),FALSE), 'E2 Allocators'!$B$15:$W$361, MATCH('O5 Details by Class &amp; Accounts'!BV$18, 'E2 Allocators'!$B$15:$W$15, 0),FALSE)*$E25), 0, VLOOKUP(VLOOKUP($A25, 'E4 TB Allocation Details'!$A$18:$L$205, MATCH("A &amp; G ID", 'E4 TB Allocation Details'!$A$18:$L$18, 0),FALSE), 'E2 Allocators'!$B$15:$W$361, MATCH('O5 Details by Class &amp; Accounts'!BV$18, 'E2 Allocators'!$B$15:$W$15, 0),FALSE)*$E25)</f>
        <v>0</v>
      </c>
      <c r="BW25" s="1412">
        <f ca="1">IF(ISERROR(VLOOKUP(VLOOKUP($A25, 'E4 TB Allocation Details'!$A$18:$L$205, MATCH("A &amp; G ID", 'E4 TB Allocation Details'!$A$18:$L$18, 0),FALSE), 'E2 Allocators'!$B$15:$W$361, MATCH('O5 Details by Class &amp; Accounts'!BW$18, 'E2 Allocators'!$B$15:$W$15, 0),FALSE)*$E25), 0, VLOOKUP(VLOOKUP($A25, 'E4 TB Allocation Details'!$A$18:$L$205, MATCH("A &amp; G ID", 'E4 TB Allocation Details'!$A$18:$L$18, 0),FALSE), 'E2 Allocators'!$B$15:$W$361, MATCH('O5 Details by Class &amp; Accounts'!BW$18, 'E2 Allocators'!$B$15:$W$15, 0),FALSE)*$E25)</f>
        <v>0</v>
      </c>
      <c r="BX25" s="1412">
        <f ca="1">IF(ISERROR(VLOOKUP(VLOOKUP($A25, 'E4 TB Allocation Details'!$A$18:$L$205, MATCH("A &amp; G ID", 'E4 TB Allocation Details'!$A$18:$L$18, 0),FALSE), 'E2 Allocators'!$B$15:$W$361, MATCH('O5 Details by Class &amp; Accounts'!BX$18, 'E2 Allocators'!$B$15:$W$15, 0),FALSE)*$E25), 0, VLOOKUP(VLOOKUP($A25, 'E4 TB Allocation Details'!$A$18:$L$205, MATCH("A &amp; G ID", 'E4 TB Allocation Details'!$A$18:$L$18, 0),FALSE), 'E2 Allocators'!$B$15:$W$361, MATCH('O5 Details by Class &amp; Accounts'!BX$18, 'E2 Allocators'!$B$15:$W$15, 0),FALSE)*$E25)</f>
        <v>0</v>
      </c>
      <c r="BY25" s="1412">
        <f ca="1">IF(ISERROR(VLOOKUP(VLOOKUP($A25, 'E4 TB Allocation Details'!$A$18:$L$205, MATCH("A &amp; G ID", 'E4 TB Allocation Details'!$A$18:$L$18, 0),FALSE), 'E2 Allocators'!$B$15:$W$361, MATCH('O5 Details by Class &amp; Accounts'!BY$18, 'E2 Allocators'!$B$15:$W$15, 0),FALSE)*$E25), 0, VLOOKUP(VLOOKUP($A25, 'E4 TB Allocation Details'!$A$18:$L$205, MATCH("A &amp; G ID", 'E4 TB Allocation Details'!$A$18:$L$18, 0),FALSE), 'E2 Allocators'!$B$15:$W$361, MATCH('O5 Details by Class &amp; Accounts'!BY$18, 'E2 Allocators'!$B$15:$W$15, 0),FALSE)*$E25)</f>
        <v>0</v>
      </c>
      <c r="BZ25" s="1412">
        <f ca="1">IF(ISERROR(VLOOKUP(VLOOKUP($A25, 'E4 TB Allocation Details'!$A$18:$L$205, MATCH("A &amp; G ID", 'E4 TB Allocation Details'!$A$18:$L$18, 0),FALSE), 'E2 Allocators'!$B$15:$W$361, MATCH('O5 Details by Class &amp; Accounts'!BZ$18, 'E2 Allocators'!$B$15:$W$15, 0),FALSE)*$E25), 0, VLOOKUP(VLOOKUP($A25, 'E4 TB Allocation Details'!$A$18:$L$205, MATCH("A &amp; G ID", 'E4 TB Allocation Details'!$A$18:$L$18, 0),FALSE), 'E2 Allocators'!$B$15:$W$361, MATCH('O5 Details by Class &amp; Accounts'!BZ$18, 'E2 Allocators'!$B$15:$W$15, 0),FALSE)*$E25)</f>
        <v>0</v>
      </c>
      <c r="CA25" s="1412">
        <f ca="1">IF(ISERROR(VLOOKUP(VLOOKUP($A25, 'E4 TB Allocation Details'!$A$18:$L$205, MATCH("A &amp; G ID", 'E4 TB Allocation Details'!$A$18:$L$18, 0),FALSE), 'E2 Allocators'!$B$15:$W$361, MATCH('O5 Details by Class &amp; Accounts'!CA$18, 'E2 Allocators'!$B$15:$W$15, 0),FALSE)*$E25), 0, VLOOKUP(VLOOKUP($A25, 'E4 TB Allocation Details'!$A$18:$L$205, MATCH("A &amp; G ID", 'E4 TB Allocation Details'!$A$18:$L$18, 0),FALSE), 'E2 Allocators'!$B$15:$W$361, MATCH('O5 Details by Class &amp; Accounts'!CA$18, 'E2 Allocators'!$B$15:$W$15, 0),FALSE)*$E25)</f>
        <v>0</v>
      </c>
      <c r="CB25" s="1412">
        <f ca="1">IF(ISERROR(VLOOKUP(VLOOKUP($A25, 'E4 TB Allocation Details'!$A$18:$L$205, MATCH("A &amp; G ID", 'E4 TB Allocation Details'!$A$18:$L$18, 0),FALSE), 'E2 Allocators'!$B$15:$W$361, MATCH('O5 Details by Class &amp; Accounts'!CB$18, 'E2 Allocators'!$B$15:$W$15, 0),FALSE)*$E25), 0, VLOOKUP(VLOOKUP($A25, 'E4 TB Allocation Details'!$A$18:$L$205, MATCH("A &amp; G ID", 'E4 TB Allocation Details'!$A$18:$L$18, 0),FALSE), 'E2 Allocators'!$B$15:$W$361, MATCH('O5 Details by Class &amp; Accounts'!CB$18, 'E2 Allocators'!$B$15:$W$15, 0),FALSE)*$E25)</f>
        <v>0</v>
      </c>
      <c r="CC25" s="1412">
        <f ca="1">IF(ISERROR(VLOOKUP(VLOOKUP($A25, 'E4 TB Allocation Details'!$A$18:$L$205, MATCH("A &amp; G ID", 'E4 TB Allocation Details'!$A$18:$L$18, 0),FALSE), 'E2 Allocators'!$B$15:$W$361, MATCH('O5 Details by Class &amp; Accounts'!CC$18, 'E2 Allocators'!$B$15:$W$15, 0),FALSE)*$E25), 0, VLOOKUP(VLOOKUP($A25, 'E4 TB Allocation Details'!$A$18:$L$205, MATCH("A &amp; G ID", 'E4 TB Allocation Details'!$A$18:$L$18, 0),FALSE), 'E2 Allocators'!$B$15:$W$361, MATCH('O5 Details by Class &amp; Accounts'!CC$18, 'E2 Allocators'!$B$15:$W$15, 0),FALSE)*$E25)</f>
        <v>0</v>
      </c>
      <c r="CD25" s="1412">
        <f ca="1">IF(ISERROR(VLOOKUP(VLOOKUP($A25, 'E4 TB Allocation Details'!$A$18:$L$205, MATCH("A &amp; G ID", 'E4 TB Allocation Details'!$A$18:$L$18, 0),FALSE), 'E2 Allocators'!$B$15:$W$361, MATCH('O5 Details by Class &amp; Accounts'!CD$18, 'E2 Allocators'!$B$15:$W$15, 0),FALSE)*$E25), 0, VLOOKUP(VLOOKUP($A25, 'E4 TB Allocation Details'!$A$18:$L$205, MATCH("A &amp; G ID", 'E4 TB Allocation Details'!$A$18:$L$18, 0),FALSE), 'E2 Allocators'!$B$15:$W$361, MATCH('O5 Details by Class &amp; Accounts'!CD$18, 'E2 Allocators'!$B$15:$W$15, 0),FALSE)*$E25)</f>
        <v>0</v>
      </c>
      <c r="CE25" s="1412">
        <f ca="1">IF(ISERROR(VLOOKUP(VLOOKUP($A25, 'E4 TB Allocation Details'!$A$18:$L$205, MATCH("A &amp; G ID", 'E4 TB Allocation Details'!$A$18:$L$18, 0),FALSE), 'E2 Allocators'!$B$15:$W$361, MATCH('O5 Details by Class &amp; Accounts'!CE$18, 'E2 Allocators'!$B$15:$W$15, 0),FALSE)*$E25), 0, VLOOKUP(VLOOKUP($A25, 'E4 TB Allocation Details'!$A$18:$L$205, MATCH("A &amp; G ID", 'E4 TB Allocation Details'!$A$18:$L$18, 0),FALSE), 'E2 Allocators'!$B$15:$W$361, MATCH('O5 Details by Class &amp; Accounts'!CE$18, 'E2 Allocators'!$B$15:$W$15, 0),FALSE)*$E25)</f>
        <v>0</v>
      </c>
      <c r="CF25" s="1412">
        <f ca="1">IF(ISERROR(VLOOKUP(VLOOKUP($A25, 'E4 TB Allocation Details'!$A$18:$L$205, MATCH("A &amp; G ID", 'E4 TB Allocation Details'!$A$18:$L$18, 0),FALSE), 'E2 Allocators'!$B$15:$W$361, MATCH('O5 Details by Class &amp; Accounts'!CF$18, 'E2 Allocators'!$B$15:$W$15, 0),FALSE)*$E25), 0, VLOOKUP(VLOOKUP($A25, 'E4 TB Allocation Details'!$A$18:$L$205, MATCH("A &amp; G ID", 'E4 TB Allocation Details'!$A$18:$L$18, 0),FALSE), 'E2 Allocators'!$B$15:$W$361, MATCH('O5 Details by Class &amp; Accounts'!CF$18, 'E2 Allocators'!$B$15:$W$15, 0),FALSE)*$E25)</f>
        <v>0</v>
      </c>
      <c r="CG25" s="1412">
        <f ca="1">IF(ISERROR(VLOOKUP(VLOOKUP($A25, 'E4 TB Allocation Details'!$A$18:$L$205, MATCH("A &amp; G ID", 'E4 TB Allocation Details'!$A$18:$L$18, 0),FALSE), 'E2 Allocators'!$B$15:$W$361, MATCH('O5 Details by Class &amp; Accounts'!CG$18, 'E2 Allocators'!$B$15:$W$15, 0),FALSE)*$E25), 0, VLOOKUP(VLOOKUP($A25, 'E4 TB Allocation Details'!$A$18:$L$205, MATCH("A &amp; G ID", 'E4 TB Allocation Details'!$A$18:$L$18, 0),FALSE), 'E2 Allocators'!$B$15:$W$361, MATCH('O5 Details by Class &amp; Accounts'!CG$18, 'E2 Allocators'!$B$15:$W$15, 0),FALSE)*$E25)</f>
        <v>0</v>
      </c>
      <c r="CH25" s="1412">
        <f ca="1">IF(ISERROR(VLOOKUP(VLOOKUP($A25, 'E4 TB Allocation Details'!$A$18:$L$205, MATCH("A &amp; G ID", 'E4 TB Allocation Details'!$A$18:$L$18, 0),FALSE), 'E2 Allocators'!$B$15:$W$361, MATCH('O5 Details by Class &amp; Accounts'!CH$18, 'E2 Allocators'!$B$15:$W$15, 0),FALSE)*$E25), 0, VLOOKUP(VLOOKUP($A25, 'E4 TB Allocation Details'!$A$18:$L$205, MATCH("A &amp; G ID", 'E4 TB Allocation Details'!$A$18:$L$18, 0),FALSE), 'E2 Allocators'!$B$15:$W$361, MATCH('O5 Details by Class &amp; Accounts'!CH$18, 'E2 Allocators'!$B$15:$W$15, 0),FALSE)*$E25)</f>
        <v>0</v>
      </c>
      <c r="CI25" s="1412">
        <f ca="1">IF(ISERROR(VLOOKUP(VLOOKUP($A25, 'E4 TB Allocation Details'!$A$18:$L$205, MATCH("A &amp; G ID", 'E4 TB Allocation Details'!$A$18:$L$18, 0),FALSE), 'E2 Allocators'!$B$15:$W$361, MATCH('O5 Details by Class &amp; Accounts'!CI$18, 'E2 Allocators'!$B$15:$W$15, 0),FALSE)*$E25), 0, VLOOKUP(VLOOKUP($A25, 'E4 TB Allocation Details'!$A$18:$L$205, MATCH("A &amp; G ID", 'E4 TB Allocation Details'!$A$18:$L$18, 0),FALSE), 'E2 Allocators'!$B$15:$W$361, MATCH('O5 Details by Class &amp; Accounts'!CI$18, 'E2 Allocators'!$B$15:$W$15, 0),FALSE)*$E25)</f>
        <v>0</v>
      </c>
      <c r="CJ25" s="1412">
        <f ca="1">IF(ISERROR(VLOOKUP(VLOOKUP($A25, 'E4 TB Allocation Details'!$A$18:$L$205, MATCH("A &amp; G ID", 'E4 TB Allocation Details'!$A$18:$L$18, 0),FALSE), 'E2 Allocators'!$B$15:$W$361, MATCH('O5 Details by Class &amp; Accounts'!CJ$18, 'E2 Allocators'!$B$15:$W$15, 0),FALSE)*$E25), 0, VLOOKUP(VLOOKUP($A25, 'E4 TB Allocation Details'!$A$18:$L$205, MATCH("A &amp; G ID", 'E4 TB Allocation Details'!$A$18:$L$18, 0),FALSE), 'E2 Allocators'!$B$15:$W$361, MATCH('O5 Details by Class &amp; Accounts'!CJ$18, 'E2 Allocators'!$B$15:$W$15, 0),FALSE)*$E25)</f>
        <v>0</v>
      </c>
      <c r="CK25" s="1412">
        <f ca="1">IF(ISERROR(VLOOKUP(VLOOKUP($A25, 'E4 TB Allocation Details'!$A$18:$L$205, MATCH("A &amp; G ID", 'E4 TB Allocation Details'!$A$18:$L$18, 0),FALSE), 'E2 Allocators'!$B$15:$W$361, MATCH('O5 Details by Class &amp; Accounts'!CK$18, 'E2 Allocators'!$B$15:$W$15, 0),FALSE)*$E25), 0, VLOOKUP(VLOOKUP($A25, 'E4 TB Allocation Details'!$A$18:$L$205, MATCH("A &amp; G ID", 'E4 TB Allocation Details'!$A$18:$L$18, 0),FALSE), 'E2 Allocators'!$B$15:$W$361, MATCH('O5 Details by Class &amp; Accounts'!CK$18, 'E2 Allocators'!$B$15:$W$15, 0),FALSE)*$E25)</f>
        <v>0</v>
      </c>
      <c r="CL25" s="1412">
        <f ca="1">IF(ISERROR(VLOOKUP(VLOOKUP($A25, 'E4 TB Allocation Details'!$A$18:$L$205, MATCH("A &amp; G ID", 'E4 TB Allocation Details'!$A$18:$L$18, 0),FALSE), 'E2 Allocators'!$B$15:$W$361, MATCH('O5 Details by Class &amp; Accounts'!CL$18, 'E2 Allocators'!$B$15:$W$15, 0),FALSE)*$E25), 0, VLOOKUP(VLOOKUP($A25, 'E4 TB Allocation Details'!$A$18:$L$205, MATCH("A &amp; G ID", 'E4 TB Allocation Details'!$A$18:$L$18, 0),FALSE), 'E2 Allocators'!$B$15:$W$361, MATCH('O5 Details by Class &amp; Accounts'!CL$18, 'E2 Allocators'!$B$15:$W$15, 0),FALSE)*$E25)</f>
        <v>0</v>
      </c>
      <c r="CM25" s="1412">
        <f ca="1">IF(ISERROR(VLOOKUP(VLOOKUP($A25, 'E4 TB Allocation Details'!$A$18:$L$205, MATCH("A &amp; G ID", 'E4 TB Allocation Details'!$A$18:$L$18, 0),FALSE), 'E2 Allocators'!$B$15:$W$361, MATCH('O5 Details by Class &amp; Accounts'!CM$18, 'E2 Allocators'!$B$15:$W$15, 0),FALSE)*$E25), 0, VLOOKUP(VLOOKUP($A25, 'E4 TB Allocation Details'!$A$18:$L$205, MATCH("A &amp; G ID", 'E4 TB Allocation Details'!$A$18:$L$18, 0),FALSE), 'E2 Allocators'!$B$15:$W$361, MATCH('O5 Details by Class &amp; Accounts'!CM$18, 'E2 Allocators'!$B$15:$W$15, 0),FALSE)*$E25)</f>
        <v>0</v>
      </c>
      <c r="CN25" s="1412">
        <f t="shared" si="5"/>
        <v>0</v>
      </c>
      <c r="CO25" s="1792">
        <f t="shared" si="4"/>
        <v>0</v>
      </c>
      <c r="CQ25" s="2087" t="s">
        <v>9</v>
      </c>
    </row>
    <row r="26" spans="1:95" s="81" customFormat="1" ht="12.75">
      <c r="A26" s="1175" t="s">
        <v>132</v>
      </c>
      <c r="B26" s="1176" t="s">
        <v>1397</v>
      </c>
      <c r="C26" s="1789">
        <f ca="1">IF(ISERROR(VLOOKUP($A26,'I3 TB Data'!$A$23:$H$458,MATCH('O5 Details by Class &amp; Accounts'!$C$18, 'I3 TB Data'!$A$23:$H$23,0),0)), 0, VLOOKUP($A26,'I3 TB Data'!$A$23:$H$458,MATCH('O5 Details by Class &amp; Accounts'!$C$18,'I3 TB Data'!$A$23:$H$23,0),0))</f>
        <v>0</v>
      </c>
      <c r="D26" s="1790">
        <f ca="1">'I4 BO ASSETS'!E23</f>
        <v>49000</v>
      </c>
      <c r="E26" s="1789">
        <f t="shared" si="6"/>
        <v>49000</v>
      </c>
      <c r="F26" s="1791">
        <f ca="1">IF(ISERROR(VLOOKUP($A26, 'E1 Categorization'!A33:E122, MATCH("Customer Component", 'E1 Categorization'!$A$33:$E$33,0), 0)), 0, IF(VLOOKUP($A26, 'E1 Categorization'!A33:E122, MATCH("Customer Component", 'E1 Categorization'!$A$33:$E$33,0), 0)=0, 'O5 Details by Class &amp; Accounts'!$E26, IF(AND(VLOOKUP($A26, 'E1 Categorization'!A33:E122, MATCH("Customer Component", 'E1 Categorization'!$A$33:$E$33,0), 0) &gt;0, VLOOKUP($A26, 'E1 Categorization'!A33:E122, MATCH("Customer Component", 'E1 Categorization'!$A$33:$E$33,0), 0)&lt;1), 'O5 Details by Class &amp; Accounts'!$E26*(1-VLOOKUP($A26, 'E1 Categorization'!A33:E122, MATCH("Customer Component", 'E1 Categorization'!$A$33:$E$33,0), 0)), 0)))</f>
        <v>49000</v>
      </c>
      <c r="G26" s="1791">
        <f ca="1">IF(ISERROR(VLOOKUP($A26, 'E1 Categorization'!A33:E122, MATCH("Customer Component", 'E1 Categorization'!$A$33:$E$33,0), 0)),0, IF(VLOOKUP($A26, 'E1 Categorization'!A33:E122, MATCH("Customer Component", 'E1 Categorization'!$A$33:$E$33,0), 0)=0, 0, IF(AND(VLOOKUP($A26, 'E1 Categorization'!A33:E122, MATCH("Customer Component", 'E1 Categorization'!$A$33:$E$33,0), 0) &gt;0, VLOOKUP($A26, 'E1 Categorization'!A33:E122, MATCH("Customer Component", 'E1 Categorization'!$A$33:$E$33,0), 0)&lt;1), 'O5 Details by Class &amp; Accounts'!$E26*(VLOOKUP($A26, 'E1 Categorization'!A33:E122, MATCH("Customer Component", 'E1 Categorization'!$A$33:$E$33,0), 0)), 'O5 Details by Class &amp; Accounts'!$E26)))</f>
        <v>0</v>
      </c>
      <c r="H26" s="1412">
        <f t="shared" si="0"/>
        <v>49000</v>
      </c>
      <c r="I26" s="1412">
        <f ca="1">IF(ISERROR(VLOOKUP(VLOOKUP($A26, 'E4 TB Allocation Details'!$A$18:$L$205, MATCH("Demand ID", 'E4 TB Allocation Details'!$A$18:$L$18, 0),FALSE), 'E2 Allocators'!$B$15:$W$361, MATCH('O5 Details by Class &amp; Accounts'!I$18, 'E2 Allocators'!$B$15:$W$15, 0),FALSE)*$F26), 0, VLOOKUP(VLOOKUP($A26, 'E4 TB Allocation Details'!$A$18:$L$205, MATCH("Demand ID", 'E4 TB Allocation Details'!$A$18:$L$18, 0),FALSE), 'E2 Allocators'!$B$15:$W$361, MATCH('O5 Details by Class &amp; Accounts'!I$18, 'E2 Allocators'!$B$15:$W$15, 0),FALSE)*$F26)</f>
        <v>16884.990905217968</v>
      </c>
      <c r="J26" s="1412">
        <f ca="1">IF(ISERROR(VLOOKUP(VLOOKUP($A26, 'E4 TB Allocation Details'!$A$18:$L$205, MATCH("Demand ID", 'E4 TB Allocation Details'!$A$18:$L$18, 0),FALSE), 'E2 Allocators'!$B$15:$W$361, MATCH('O5 Details by Class &amp; Accounts'!J$18, 'E2 Allocators'!$B$15:$W$15, 0),FALSE)*$F26), 0, VLOOKUP(VLOOKUP($A26, 'E4 TB Allocation Details'!$A$18:$L$205, MATCH("Demand ID", 'E4 TB Allocation Details'!$A$18:$L$18, 0),FALSE), 'E2 Allocators'!$B$15:$W$361, MATCH('O5 Details by Class &amp; Accounts'!J$18, 'E2 Allocators'!$B$15:$W$15, 0),FALSE)*$F26)</f>
        <v>8954.7032031447179</v>
      </c>
      <c r="K26" s="1412">
        <f ca="1">IF(ISERROR(VLOOKUP(VLOOKUP($A26, 'E4 TB Allocation Details'!$A$18:$L$205, MATCH("Demand ID", 'E4 TB Allocation Details'!$A$18:$L$18, 0),FALSE), 'E2 Allocators'!$B$15:$W$361, MATCH('O5 Details by Class &amp; Accounts'!K$18, 'E2 Allocators'!$B$15:$W$15, 0),FALSE)*$F26), 0, VLOOKUP(VLOOKUP($A26, 'E4 TB Allocation Details'!$A$18:$L$205, MATCH("Demand ID", 'E4 TB Allocation Details'!$A$18:$L$18, 0),FALSE), 'E2 Allocators'!$B$15:$W$361, MATCH('O5 Details by Class &amp; Accounts'!K$18, 'E2 Allocators'!$B$15:$W$15, 0),FALSE)*$F26)</f>
        <v>22885.424766590277</v>
      </c>
      <c r="L26" s="1412">
        <f ca="1">IF(ISERROR(VLOOKUP(VLOOKUP($A26, 'E4 TB Allocation Details'!$A$18:$L$205, MATCH("Demand ID", 'E4 TB Allocation Details'!$A$18:$L$18, 0),FALSE), 'E2 Allocators'!$B$15:$W$361, MATCH('O5 Details by Class &amp; Accounts'!L$18, 'E2 Allocators'!$B$15:$W$15, 0),FALSE)*$F26), 0, VLOOKUP(VLOOKUP($A26, 'E4 TB Allocation Details'!$A$18:$L$205, MATCH("Demand ID", 'E4 TB Allocation Details'!$A$18:$L$18, 0),FALSE), 'E2 Allocators'!$B$15:$W$361, MATCH('O5 Details by Class &amp; Accounts'!L$18, 'E2 Allocators'!$B$15:$W$15, 0),FALSE)*$F26)</f>
        <v>0</v>
      </c>
      <c r="M26" s="1412">
        <f ca="1">IF(ISERROR(VLOOKUP(VLOOKUP($A26, 'E4 TB Allocation Details'!$A$18:$L$205, MATCH("Demand ID", 'E4 TB Allocation Details'!$A$18:$L$18, 0),FALSE), 'E2 Allocators'!$B$15:$W$361, MATCH('O5 Details by Class &amp; Accounts'!M$18, 'E2 Allocators'!$B$15:$W$15, 0),FALSE)*$F26), 0, VLOOKUP(VLOOKUP($A26, 'E4 TB Allocation Details'!$A$18:$L$205, MATCH("Demand ID", 'E4 TB Allocation Details'!$A$18:$L$18, 0),FALSE), 'E2 Allocators'!$B$15:$W$361, MATCH('O5 Details by Class &amp; Accounts'!M$18, 'E2 Allocators'!$B$15:$W$15, 0),FALSE)*$F26)</f>
        <v>0</v>
      </c>
      <c r="N26" s="1412">
        <f ca="1">IF(ISERROR(VLOOKUP(VLOOKUP($A26, 'E4 TB Allocation Details'!$A$18:$L$205, MATCH("Demand ID", 'E4 TB Allocation Details'!$A$18:$L$18, 0),FALSE), 'E2 Allocators'!$B$15:$W$361, MATCH('O5 Details by Class &amp; Accounts'!N$18, 'E2 Allocators'!$B$15:$W$15, 0),FALSE)*$F26), 0, VLOOKUP(VLOOKUP($A26, 'E4 TB Allocation Details'!$A$18:$L$205, MATCH("Demand ID", 'E4 TB Allocation Details'!$A$18:$L$18, 0),FALSE), 'E2 Allocators'!$B$15:$W$361, MATCH('O5 Details by Class &amp; Accounts'!N$18, 'E2 Allocators'!$B$15:$W$15, 0),FALSE)*$F26)</f>
        <v>0</v>
      </c>
      <c r="O26" s="1412">
        <f ca="1">IF(ISERROR(VLOOKUP(VLOOKUP($A26, 'E4 TB Allocation Details'!$A$18:$L$205, MATCH("Demand ID", 'E4 TB Allocation Details'!$A$18:$L$18, 0),FALSE), 'E2 Allocators'!$B$15:$W$361, MATCH('O5 Details by Class &amp; Accounts'!O$18, 'E2 Allocators'!$B$15:$W$15, 0),FALSE)*$F26), 0, VLOOKUP(VLOOKUP($A26, 'E4 TB Allocation Details'!$A$18:$L$205, MATCH("Demand ID", 'E4 TB Allocation Details'!$A$18:$L$18, 0),FALSE), 'E2 Allocators'!$B$15:$W$361, MATCH('O5 Details by Class &amp; Accounts'!O$18, 'E2 Allocators'!$B$15:$W$15, 0),FALSE)*$F26)</f>
        <v>157.98049211525711</v>
      </c>
      <c r="P26" s="1412">
        <f ca="1">IF(ISERROR(VLOOKUP(VLOOKUP($A26, 'E4 TB Allocation Details'!$A$18:$L$205, MATCH("Demand ID", 'E4 TB Allocation Details'!$A$18:$L$18, 0),FALSE), 'E2 Allocators'!$B$15:$W$361, MATCH('O5 Details by Class &amp; Accounts'!P$18, 'E2 Allocators'!$B$15:$W$15, 0),FALSE)*$F26), 0, VLOOKUP(VLOOKUP($A26, 'E4 TB Allocation Details'!$A$18:$L$205, MATCH("Demand ID", 'E4 TB Allocation Details'!$A$18:$L$18, 0),FALSE), 'E2 Allocators'!$B$15:$W$361, MATCH('O5 Details by Class &amp; Accounts'!P$18, 'E2 Allocators'!$B$15:$W$15, 0),FALSE)*$F26)</f>
        <v>20.076992923062413</v>
      </c>
      <c r="Q26" s="1412">
        <f ca="1">IF(ISERROR(VLOOKUP(VLOOKUP($A26, 'E4 TB Allocation Details'!$A$18:$L$205, MATCH("Demand ID", 'E4 TB Allocation Details'!$A$18:$L$18, 0),FALSE), 'E2 Allocators'!$B$15:$W$361, MATCH('O5 Details by Class &amp; Accounts'!Q$18, 'E2 Allocators'!$B$15:$W$15, 0),FALSE)*$F26), 0, VLOOKUP(VLOOKUP($A26, 'E4 TB Allocation Details'!$A$18:$L$205, MATCH("Demand ID", 'E4 TB Allocation Details'!$A$18:$L$18, 0),FALSE), 'E2 Allocators'!$B$15:$W$361, MATCH('O5 Details by Class &amp; Accounts'!Q$18, 'E2 Allocators'!$B$15:$W$15, 0),FALSE)*$F26)</f>
        <v>96.823640008716353</v>
      </c>
      <c r="R26" s="1412">
        <f ca="1">IF(ISERROR(VLOOKUP(VLOOKUP($A26, 'E4 TB Allocation Details'!$A$18:$L$205, MATCH("Demand ID", 'E4 TB Allocation Details'!$A$18:$L$18, 0),FALSE), 'E2 Allocators'!$B$15:$W$361, MATCH('O5 Details by Class &amp; Accounts'!R$18, 'E2 Allocators'!$B$15:$W$15, 0),FALSE)*$F26), 0, VLOOKUP(VLOOKUP($A26, 'E4 TB Allocation Details'!$A$18:$L$205, MATCH("Demand ID", 'E4 TB Allocation Details'!$A$18:$L$18, 0),FALSE), 'E2 Allocators'!$B$15:$W$361, MATCH('O5 Details by Class &amp; Accounts'!R$18, 'E2 Allocators'!$B$15:$W$15, 0),FALSE)*$F26)</f>
        <v>0</v>
      </c>
      <c r="S26" s="1412">
        <f ca="1">IF(ISERROR(VLOOKUP(VLOOKUP($A26, 'E4 TB Allocation Details'!$A$18:$L$205, MATCH("Demand ID", 'E4 TB Allocation Details'!$A$18:$L$18, 0),FALSE), 'E2 Allocators'!$B$15:$W$361, MATCH('O5 Details by Class &amp; Accounts'!S$18, 'E2 Allocators'!$B$15:$W$15, 0),FALSE)*$F26), 0, VLOOKUP(VLOOKUP($A26, 'E4 TB Allocation Details'!$A$18:$L$205, MATCH("Demand ID", 'E4 TB Allocation Details'!$A$18:$L$18, 0),FALSE), 'E2 Allocators'!$B$15:$W$361, MATCH('O5 Details by Class &amp; Accounts'!S$18, 'E2 Allocators'!$B$15:$W$15, 0),FALSE)*$F26)</f>
        <v>0</v>
      </c>
      <c r="T26" s="1412">
        <f ca="1">IF(ISERROR(VLOOKUP(VLOOKUP($A26, 'E4 TB Allocation Details'!$A$18:$L$205, MATCH("Demand ID", 'E4 TB Allocation Details'!$A$18:$L$18, 0),FALSE), 'E2 Allocators'!$B$15:$W$361, MATCH('O5 Details by Class &amp; Accounts'!T$18, 'E2 Allocators'!$B$15:$W$15, 0),FALSE)*$F26), 0, VLOOKUP(VLOOKUP($A26, 'E4 TB Allocation Details'!$A$18:$L$205, MATCH("Demand ID", 'E4 TB Allocation Details'!$A$18:$L$18, 0),FALSE), 'E2 Allocators'!$B$15:$W$361, MATCH('O5 Details by Class &amp; Accounts'!T$18, 'E2 Allocators'!$B$15:$W$15, 0),FALSE)*$F26)</f>
        <v>0</v>
      </c>
      <c r="U26" s="1412">
        <f ca="1">IF(ISERROR(VLOOKUP(VLOOKUP($A26, 'E4 TB Allocation Details'!$A$18:$L$205, MATCH("Demand ID", 'E4 TB Allocation Details'!$A$18:$L$18, 0),FALSE), 'E2 Allocators'!$B$15:$W$361, MATCH('O5 Details by Class &amp; Accounts'!U$18, 'E2 Allocators'!$B$15:$W$15, 0),FALSE)*$F26), 0, VLOOKUP(VLOOKUP($A26, 'E4 TB Allocation Details'!$A$18:$L$205, MATCH("Demand ID", 'E4 TB Allocation Details'!$A$18:$L$18, 0),FALSE), 'E2 Allocators'!$B$15:$W$361, MATCH('O5 Details by Class &amp; Accounts'!U$18, 'E2 Allocators'!$B$15:$W$15, 0),FALSE)*$F26)</f>
        <v>0</v>
      </c>
      <c r="V26" s="1412">
        <f ca="1">IF(ISERROR(VLOOKUP(VLOOKUP($A26, 'E4 TB Allocation Details'!$A$18:$L$205, MATCH("Demand ID", 'E4 TB Allocation Details'!$A$18:$L$18, 0),FALSE), 'E2 Allocators'!$B$15:$W$361, MATCH('O5 Details by Class &amp; Accounts'!V$18, 'E2 Allocators'!$B$15:$W$15, 0),FALSE)*$F26), 0, VLOOKUP(VLOOKUP($A26, 'E4 TB Allocation Details'!$A$18:$L$205, MATCH("Demand ID", 'E4 TB Allocation Details'!$A$18:$L$18, 0),FALSE), 'E2 Allocators'!$B$15:$W$361, MATCH('O5 Details by Class &amp; Accounts'!V$18, 'E2 Allocators'!$B$15:$W$15, 0),FALSE)*$F26)</f>
        <v>0</v>
      </c>
      <c r="W26" s="1412">
        <f ca="1">IF(ISERROR(VLOOKUP(VLOOKUP($A26, 'E4 TB Allocation Details'!$A$18:$L$205, MATCH("Demand ID", 'E4 TB Allocation Details'!$A$18:$L$18, 0),FALSE), 'E2 Allocators'!$B$15:$W$361, MATCH('O5 Details by Class &amp; Accounts'!W$18, 'E2 Allocators'!$B$15:$W$15, 0),FALSE)*$F26), 0, VLOOKUP(VLOOKUP($A26, 'E4 TB Allocation Details'!$A$18:$L$205, MATCH("Demand ID", 'E4 TB Allocation Details'!$A$18:$L$18, 0),FALSE), 'E2 Allocators'!$B$15:$W$361, MATCH('O5 Details by Class &amp; Accounts'!W$18, 'E2 Allocators'!$B$15:$W$15, 0),FALSE)*$F26)</f>
        <v>0</v>
      </c>
      <c r="X26" s="1412">
        <f ca="1">IF(ISERROR(VLOOKUP(VLOOKUP($A26, 'E4 TB Allocation Details'!$A$18:$L$205, MATCH("Demand ID", 'E4 TB Allocation Details'!$A$18:$L$18, 0),FALSE), 'E2 Allocators'!$B$15:$W$361, MATCH('O5 Details by Class &amp; Accounts'!X$18, 'E2 Allocators'!$B$15:$W$15, 0),FALSE)*$F26), 0, VLOOKUP(VLOOKUP($A26, 'E4 TB Allocation Details'!$A$18:$L$205, MATCH("Demand ID", 'E4 TB Allocation Details'!$A$18:$L$18, 0),FALSE), 'E2 Allocators'!$B$15:$W$361, MATCH('O5 Details by Class &amp; Accounts'!X$18, 'E2 Allocators'!$B$15:$W$15, 0),FALSE)*$F26)</f>
        <v>0</v>
      </c>
      <c r="Y26" s="1412">
        <f ca="1">IF(ISERROR(VLOOKUP(VLOOKUP($A26, 'E4 TB Allocation Details'!$A$18:$L$205, MATCH("Demand ID", 'E4 TB Allocation Details'!$A$18:$L$18, 0),FALSE), 'E2 Allocators'!$B$15:$W$361, MATCH('O5 Details by Class &amp; Accounts'!Y$18, 'E2 Allocators'!$B$15:$W$15, 0),FALSE)*$F26), 0, VLOOKUP(VLOOKUP($A26, 'E4 TB Allocation Details'!$A$18:$L$205, MATCH("Demand ID", 'E4 TB Allocation Details'!$A$18:$L$18, 0),FALSE), 'E2 Allocators'!$B$15:$W$361, MATCH('O5 Details by Class &amp; Accounts'!Y$18, 'E2 Allocators'!$B$15:$W$15, 0),FALSE)*$F26)</f>
        <v>0</v>
      </c>
      <c r="Z26" s="1412">
        <f ca="1">IF(ISERROR(VLOOKUP(VLOOKUP($A26, 'E4 TB Allocation Details'!$A$18:$L$205, MATCH("Demand ID", 'E4 TB Allocation Details'!$A$18:$L$18, 0),FALSE), 'E2 Allocators'!$B$15:$W$361, MATCH('O5 Details by Class &amp; Accounts'!Z$18, 'E2 Allocators'!$B$15:$W$15, 0),FALSE)*$F26), 0, VLOOKUP(VLOOKUP($A26, 'E4 TB Allocation Details'!$A$18:$L$205, MATCH("Demand ID", 'E4 TB Allocation Details'!$A$18:$L$18, 0),FALSE), 'E2 Allocators'!$B$15:$W$361, MATCH('O5 Details by Class &amp; Accounts'!Z$18, 'E2 Allocators'!$B$15:$W$15, 0),FALSE)*$F26)</f>
        <v>0</v>
      </c>
      <c r="AA26" s="1412">
        <f ca="1">IF(ISERROR(VLOOKUP(VLOOKUP($A26, 'E4 TB Allocation Details'!$A$18:$L$205, MATCH("Demand ID", 'E4 TB Allocation Details'!$A$18:$L$18, 0),FALSE), 'E2 Allocators'!$B$15:$W$361, MATCH('O5 Details by Class &amp; Accounts'!AA$18, 'E2 Allocators'!$B$15:$W$15, 0),FALSE)*$F26), 0, VLOOKUP(VLOOKUP($A26, 'E4 TB Allocation Details'!$A$18:$L$205, MATCH("Demand ID", 'E4 TB Allocation Details'!$A$18:$L$18, 0),FALSE), 'E2 Allocators'!$B$15:$W$361, MATCH('O5 Details by Class &amp; Accounts'!AA$18, 'E2 Allocators'!$B$15:$W$15, 0),FALSE)*$F26)</f>
        <v>0</v>
      </c>
      <c r="AB26" s="1412">
        <f ca="1">IF(ISERROR(VLOOKUP(VLOOKUP($A26, 'E4 TB Allocation Details'!$A$18:$L$205, MATCH("Demand ID", 'E4 TB Allocation Details'!$A$18:$L$18, 0),FALSE), 'E2 Allocators'!$B$15:$W$361, MATCH('O5 Details by Class &amp; Accounts'!AB$18, 'E2 Allocators'!$B$15:$W$15, 0),FALSE)*$F26), 0, VLOOKUP(VLOOKUP($A26, 'E4 TB Allocation Details'!$A$18:$L$205, MATCH("Demand ID", 'E4 TB Allocation Details'!$A$18:$L$18, 0),FALSE), 'E2 Allocators'!$B$15:$W$361, MATCH('O5 Details by Class &amp; Accounts'!AB$18, 'E2 Allocators'!$B$15:$W$15, 0),FALSE)*$F26)</f>
        <v>0</v>
      </c>
      <c r="AC26" s="1412">
        <f t="shared" si="1"/>
        <v>49000</v>
      </c>
      <c r="AD26" s="1412">
        <f ca="1">IF(ISERROR(VLOOKUP(VLOOKUP($A26, 'E4 TB Allocation Details'!$A$18:$L$205, MATCH("Customer ID", 'E4 TB Allocation Details'!$A$18:$L$18, 0),FALSE), 'E2 Allocators'!$B$15:$W$361, MATCH('O5 Details by Class &amp; Accounts'!AD$18, 'E2 Allocators'!$B$15:$W$15, 0),FALSE)*$G26), 0, VLOOKUP(VLOOKUP($A26, 'E4 TB Allocation Details'!$A$18:$L$205, MATCH("Customer ID", 'E4 TB Allocation Details'!$A$18:$L$18, 0),FALSE), 'E2 Allocators'!$B$15:$W$361, MATCH('O5 Details by Class &amp; Accounts'!AD$18, 'E2 Allocators'!$B$15:$W$15, 0),FALSE)*$G26)</f>
        <v>0</v>
      </c>
      <c r="AE26" s="1412">
        <f ca="1">IF(ISERROR(VLOOKUP(VLOOKUP($A26, 'E4 TB Allocation Details'!$A$18:$L$205, MATCH("Customer ID", 'E4 TB Allocation Details'!$A$18:$L$18, 0),FALSE), 'E2 Allocators'!$B$15:$W$361, MATCH('O5 Details by Class &amp; Accounts'!AE$18, 'E2 Allocators'!$B$15:$W$15, 0),FALSE)*$G26), 0, VLOOKUP(VLOOKUP($A26, 'E4 TB Allocation Details'!$A$18:$L$205, MATCH("Customer ID", 'E4 TB Allocation Details'!$A$18:$L$18, 0),FALSE), 'E2 Allocators'!$B$15:$W$361, MATCH('O5 Details by Class &amp; Accounts'!AE$18, 'E2 Allocators'!$B$15:$W$15, 0),FALSE)*$G26)</f>
        <v>0</v>
      </c>
      <c r="AF26" s="1412">
        <f ca="1">IF(ISERROR(VLOOKUP(VLOOKUP($A26, 'E4 TB Allocation Details'!$A$18:$L$205, MATCH("Customer ID", 'E4 TB Allocation Details'!$A$18:$L$18, 0),FALSE), 'E2 Allocators'!$B$15:$W$361, MATCH('O5 Details by Class &amp; Accounts'!AF$18, 'E2 Allocators'!$B$15:$W$15, 0),FALSE)*$G26), 0, VLOOKUP(VLOOKUP($A26, 'E4 TB Allocation Details'!$A$18:$L$205, MATCH("Customer ID", 'E4 TB Allocation Details'!$A$18:$L$18, 0),FALSE), 'E2 Allocators'!$B$15:$W$361, MATCH('O5 Details by Class &amp; Accounts'!AF$18, 'E2 Allocators'!$B$15:$W$15, 0),FALSE)*$G26)</f>
        <v>0</v>
      </c>
      <c r="AG26" s="1412">
        <f ca="1">IF(ISERROR(VLOOKUP(VLOOKUP($A26, 'E4 TB Allocation Details'!$A$18:$L$205, MATCH("Customer ID", 'E4 TB Allocation Details'!$A$18:$L$18, 0),FALSE), 'E2 Allocators'!$B$15:$W$361, MATCH('O5 Details by Class &amp; Accounts'!AG$18, 'E2 Allocators'!$B$15:$W$15, 0),FALSE)*$G26), 0, VLOOKUP(VLOOKUP($A26, 'E4 TB Allocation Details'!$A$18:$L$205, MATCH("Customer ID", 'E4 TB Allocation Details'!$A$18:$L$18, 0),FALSE), 'E2 Allocators'!$B$15:$W$361, MATCH('O5 Details by Class &amp; Accounts'!AG$18, 'E2 Allocators'!$B$15:$W$15, 0),FALSE)*$G26)</f>
        <v>0</v>
      </c>
      <c r="AH26" s="1412">
        <f ca="1">IF(ISERROR(VLOOKUP(VLOOKUP($A26, 'E4 TB Allocation Details'!$A$18:$L$205, MATCH("Customer ID", 'E4 TB Allocation Details'!$A$18:$L$18, 0),FALSE), 'E2 Allocators'!$B$15:$W$361, MATCH('O5 Details by Class &amp; Accounts'!AH$18, 'E2 Allocators'!$B$15:$W$15, 0),FALSE)*$G26), 0, VLOOKUP(VLOOKUP($A26, 'E4 TB Allocation Details'!$A$18:$L$205, MATCH("Customer ID", 'E4 TB Allocation Details'!$A$18:$L$18, 0),FALSE), 'E2 Allocators'!$B$15:$W$361, MATCH('O5 Details by Class &amp; Accounts'!AH$18, 'E2 Allocators'!$B$15:$W$15, 0),FALSE)*$G26)</f>
        <v>0</v>
      </c>
      <c r="AI26" s="1412">
        <f ca="1">IF(ISERROR(VLOOKUP(VLOOKUP($A26, 'E4 TB Allocation Details'!$A$18:$L$205, MATCH("Customer ID", 'E4 TB Allocation Details'!$A$18:$L$18, 0),FALSE), 'E2 Allocators'!$B$15:$W$361, MATCH('O5 Details by Class &amp; Accounts'!AI$18, 'E2 Allocators'!$B$15:$W$15, 0),FALSE)*$G26), 0, VLOOKUP(VLOOKUP($A26, 'E4 TB Allocation Details'!$A$18:$L$205, MATCH("Customer ID", 'E4 TB Allocation Details'!$A$18:$L$18, 0),FALSE), 'E2 Allocators'!$B$15:$W$361, MATCH('O5 Details by Class &amp; Accounts'!AI$18, 'E2 Allocators'!$B$15:$W$15, 0),FALSE)*$G26)</f>
        <v>0</v>
      </c>
      <c r="AJ26" s="1412">
        <f ca="1">IF(ISERROR(VLOOKUP(VLOOKUP($A26, 'E4 TB Allocation Details'!$A$18:$L$205, MATCH("Customer ID", 'E4 TB Allocation Details'!$A$18:$L$18, 0),FALSE), 'E2 Allocators'!$B$15:$W$361, MATCH('O5 Details by Class &amp; Accounts'!AJ$18, 'E2 Allocators'!$B$15:$W$15, 0),FALSE)*$G26), 0, VLOOKUP(VLOOKUP($A26, 'E4 TB Allocation Details'!$A$18:$L$205, MATCH("Customer ID", 'E4 TB Allocation Details'!$A$18:$L$18, 0),FALSE), 'E2 Allocators'!$B$15:$W$361, MATCH('O5 Details by Class &amp; Accounts'!AJ$18, 'E2 Allocators'!$B$15:$W$15, 0),FALSE)*$G26)</f>
        <v>0</v>
      </c>
      <c r="AK26" s="1412">
        <f ca="1">IF(ISERROR(VLOOKUP(VLOOKUP($A26, 'E4 TB Allocation Details'!$A$18:$L$205, MATCH("Customer ID", 'E4 TB Allocation Details'!$A$18:$L$18, 0),FALSE), 'E2 Allocators'!$B$15:$W$361, MATCH('O5 Details by Class &amp; Accounts'!AK$18, 'E2 Allocators'!$B$15:$W$15, 0),FALSE)*$G26), 0, VLOOKUP(VLOOKUP($A26, 'E4 TB Allocation Details'!$A$18:$L$205, MATCH("Customer ID", 'E4 TB Allocation Details'!$A$18:$L$18, 0),FALSE), 'E2 Allocators'!$B$15:$W$361, MATCH('O5 Details by Class &amp; Accounts'!AK$18, 'E2 Allocators'!$B$15:$W$15, 0),FALSE)*$G26)</f>
        <v>0</v>
      </c>
      <c r="AL26" s="1412">
        <f ca="1">IF(ISERROR(VLOOKUP(VLOOKUP($A26, 'E4 TB Allocation Details'!$A$18:$L$205, MATCH("Customer ID", 'E4 TB Allocation Details'!$A$18:$L$18, 0),FALSE), 'E2 Allocators'!$B$15:$W$361, MATCH('O5 Details by Class &amp; Accounts'!AL$18, 'E2 Allocators'!$B$15:$W$15, 0),FALSE)*$G26), 0, VLOOKUP(VLOOKUP($A26, 'E4 TB Allocation Details'!$A$18:$L$205, MATCH("Customer ID", 'E4 TB Allocation Details'!$A$18:$L$18, 0),FALSE), 'E2 Allocators'!$B$15:$W$361, MATCH('O5 Details by Class &amp; Accounts'!AL$18, 'E2 Allocators'!$B$15:$W$15, 0),FALSE)*$G26)</f>
        <v>0</v>
      </c>
      <c r="AM26" s="1412">
        <f ca="1">IF(ISERROR(VLOOKUP(VLOOKUP($A26, 'E4 TB Allocation Details'!$A$18:$L$205, MATCH("Customer ID", 'E4 TB Allocation Details'!$A$18:$L$18, 0),FALSE), 'E2 Allocators'!$B$15:$W$361, MATCH('O5 Details by Class &amp; Accounts'!AM$18, 'E2 Allocators'!$B$15:$W$15, 0),FALSE)*$G26), 0, VLOOKUP(VLOOKUP($A26, 'E4 TB Allocation Details'!$A$18:$L$205, MATCH("Customer ID", 'E4 TB Allocation Details'!$A$18:$L$18, 0),FALSE), 'E2 Allocators'!$B$15:$W$361, MATCH('O5 Details by Class &amp; Accounts'!AM$18, 'E2 Allocators'!$B$15:$W$15, 0),FALSE)*$G26)</f>
        <v>0</v>
      </c>
      <c r="AN26" s="1412">
        <f ca="1">IF(ISERROR(VLOOKUP(VLOOKUP($A26, 'E4 TB Allocation Details'!$A$18:$L$205, MATCH("Customer ID", 'E4 TB Allocation Details'!$A$18:$L$18, 0),FALSE), 'E2 Allocators'!$B$15:$W$361, MATCH('O5 Details by Class &amp; Accounts'!AN$18, 'E2 Allocators'!$B$15:$W$15, 0),FALSE)*$G26), 0, VLOOKUP(VLOOKUP($A26, 'E4 TB Allocation Details'!$A$18:$L$205, MATCH("Customer ID", 'E4 TB Allocation Details'!$A$18:$L$18, 0),FALSE), 'E2 Allocators'!$B$15:$W$361, MATCH('O5 Details by Class &amp; Accounts'!AN$18, 'E2 Allocators'!$B$15:$W$15, 0),FALSE)*$G26)</f>
        <v>0</v>
      </c>
      <c r="AO26" s="1412">
        <f ca="1">IF(ISERROR(VLOOKUP(VLOOKUP($A26, 'E4 TB Allocation Details'!$A$18:$L$205, MATCH("Customer ID", 'E4 TB Allocation Details'!$A$18:$L$18, 0),FALSE), 'E2 Allocators'!$B$15:$W$361, MATCH('O5 Details by Class &amp; Accounts'!AO$18, 'E2 Allocators'!$B$15:$W$15, 0),FALSE)*$G26), 0, VLOOKUP(VLOOKUP($A26, 'E4 TB Allocation Details'!$A$18:$L$205, MATCH("Customer ID", 'E4 TB Allocation Details'!$A$18:$L$18, 0),FALSE), 'E2 Allocators'!$B$15:$W$361, MATCH('O5 Details by Class &amp; Accounts'!AO$18, 'E2 Allocators'!$B$15:$W$15, 0),FALSE)*$G26)</f>
        <v>0</v>
      </c>
      <c r="AP26" s="1412">
        <f ca="1">IF(ISERROR(VLOOKUP(VLOOKUP($A26, 'E4 TB Allocation Details'!$A$18:$L$205, MATCH("Customer ID", 'E4 TB Allocation Details'!$A$18:$L$18, 0),FALSE), 'E2 Allocators'!$B$15:$W$361, MATCH('O5 Details by Class &amp; Accounts'!AP$18, 'E2 Allocators'!$B$15:$W$15, 0),FALSE)*$G26), 0, VLOOKUP(VLOOKUP($A26, 'E4 TB Allocation Details'!$A$18:$L$205, MATCH("Customer ID", 'E4 TB Allocation Details'!$A$18:$L$18, 0),FALSE), 'E2 Allocators'!$B$15:$W$361, MATCH('O5 Details by Class &amp; Accounts'!AP$18, 'E2 Allocators'!$B$15:$W$15, 0),FALSE)*$G26)</f>
        <v>0</v>
      </c>
      <c r="AQ26" s="1412">
        <f ca="1">IF(ISERROR(VLOOKUP(VLOOKUP($A26, 'E4 TB Allocation Details'!$A$18:$L$205, MATCH("Customer ID", 'E4 TB Allocation Details'!$A$18:$L$18, 0),FALSE), 'E2 Allocators'!$B$15:$W$361, MATCH('O5 Details by Class &amp; Accounts'!AQ$18, 'E2 Allocators'!$B$15:$W$15, 0),FALSE)*$G26), 0, VLOOKUP(VLOOKUP($A26, 'E4 TB Allocation Details'!$A$18:$L$205, MATCH("Customer ID", 'E4 TB Allocation Details'!$A$18:$L$18, 0),FALSE), 'E2 Allocators'!$B$15:$W$361, MATCH('O5 Details by Class &amp; Accounts'!AQ$18, 'E2 Allocators'!$B$15:$W$15, 0),FALSE)*$G26)</f>
        <v>0</v>
      </c>
      <c r="AR26" s="1412">
        <f ca="1">IF(ISERROR(VLOOKUP(VLOOKUP($A26, 'E4 TB Allocation Details'!$A$18:$L$205, MATCH("Customer ID", 'E4 TB Allocation Details'!$A$18:$L$18, 0),FALSE), 'E2 Allocators'!$B$15:$W$361, MATCH('O5 Details by Class &amp; Accounts'!AR$18, 'E2 Allocators'!$B$15:$W$15, 0),FALSE)*$G26), 0, VLOOKUP(VLOOKUP($A26, 'E4 TB Allocation Details'!$A$18:$L$205, MATCH("Customer ID", 'E4 TB Allocation Details'!$A$18:$L$18, 0),FALSE), 'E2 Allocators'!$B$15:$W$361, MATCH('O5 Details by Class &amp; Accounts'!AR$18, 'E2 Allocators'!$B$15:$W$15, 0),FALSE)*$G26)</f>
        <v>0</v>
      </c>
      <c r="AS26" s="1412">
        <f ca="1">IF(ISERROR(VLOOKUP(VLOOKUP($A26, 'E4 TB Allocation Details'!$A$18:$L$205, MATCH("Customer ID", 'E4 TB Allocation Details'!$A$18:$L$18, 0),FALSE), 'E2 Allocators'!$B$15:$W$361, MATCH('O5 Details by Class &amp; Accounts'!AS$18, 'E2 Allocators'!$B$15:$W$15, 0),FALSE)*$G26), 0, VLOOKUP(VLOOKUP($A26, 'E4 TB Allocation Details'!$A$18:$L$205, MATCH("Customer ID", 'E4 TB Allocation Details'!$A$18:$L$18, 0),FALSE), 'E2 Allocators'!$B$15:$W$361, MATCH('O5 Details by Class &amp; Accounts'!AS$18, 'E2 Allocators'!$B$15:$W$15, 0),FALSE)*$G26)</f>
        <v>0</v>
      </c>
      <c r="AT26" s="1412">
        <f ca="1">IF(ISERROR(VLOOKUP(VLOOKUP($A26, 'E4 TB Allocation Details'!$A$18:$L$205, MATCH("Customer ID", 'E4 TB Allocation Details'!$A$18:$L$18, 0),FALSE), 'E2 Allocators'!$B$15:$W$361, MATCH('O5 Details by Class &amp; Accounts'!AT$18, 'E2 Allocators'!$B$15:$W$15, 0),FALSE)*$G26), 0, VLOOKUP(VLOOKUP($A26, 'E4 TB Allocation Details'!$A$18:$L$205, MATCH("Customer ID", 'E4 TB Allocation Details'!$A$18:$L$18, 0),FALSE), 'E2 Allocators'!$B$15:$W$361, MATCH('O5 Details by Class &amp; Accounts'!AT$18, 'E2 Allocators'!$B$15:$W$15, 0),FALSE)*$G26)</f>
        <v>0</v>
      </c>
      <c r="AU26" s="1412">
        <f ca="1">IF(ISERROR(VLOOKUP(VLOOKUP($A26, 'E4 TB Allocation Details'!$A$18:$L$205, MATCH("Customer ID", 'E4 TB Allocation Details'!$A$18:$L$18, 0),FALSE), 'E2 Allocators'!$B$15:$W$361, MATCH('O5 Details by Class &amp; Accounts'!AU$18, 'E2 Allocators'!$B$15:$W$15, 0),FALSE)*$G26), 0, VLOOKUP(VLOOKUP($A26, 'E4 TB Allocation Details'!$A$18:$L$205, MATCH("Customer ID", 'E4 TB Allocation Details'!$A$18:$L$18, 0),FALSE), 'E2 Allocators'!$B$15:$W$361, MATCH('O5 Details by Class &amp; Accounts'!AU$18, 'E2 Allocators'!$B$15:$W$15, 0),FALSE)*$G26)</f>
        <v>0</v>
      </c>
      <c r="AV26" s="1412">
        <f ca="1">IF(ISERROR(VLOOKUP(VLOOKUP($A26, 'E4 TB Allocation Details'!$A$18:$L$205, MATCH("Customer ID", 'E4 TB Allocation Details'!$A$18:$L$18, 0),FALSE), 'E2 Allocators'!$B$15:$W$361, MATCH('O5 Details by Class &amp; Accounts'!AV$18, 'E2 Allocators'!$B$15:$W$15, 0),FALSE)*$G26), 0, VLOOKUP(VLOOKUP($A26, 'E4 TB Allocation Details'!$A$18:$L$205, MATCH("Customer ID", 'E4 TB Allocation Details'!$A$18:$L$18, 0),FALSE), 'E2 Allocators'!$B$15:$W$361, MATCH('O5 Details by Class &amp; Accounts'!AV$18, 'E2 Allocators'!$B$15:$W$15, 0),FALSE)*$G26)</f>
        <v>0</v>
      </c>
      <c r="AW26" s="1412">
        <f ca="1">IF(ISERROR(VLOOKUP(VLOOKUP($A26, 'E4 TB Allocation Details'!$A$18:$L$205, MATCH("Customer ID", 'E4 TB Allocation Details'!$A$18:$L$18, 0),FALSE), 'E2 Allocators'!$B$15:$W$361, MATCH('O5 Details by Class &amp; Accounts'!AW$18, 'E2 Allocators'!$B$15:$W$15, 0),FALSE)*$G26), 0, VLOOKUP(VLOOKUP($A26, 'E4 TB Allocation Details'!$A$18:$L$205, MATCH("Customer ID", 'E4 TB Allocation Details'!$A$18:$L$18, 0),FALSE), 'E2 Allocators'!$B$15:$W$361, MATCH('O5 Details by Class &amp; Accounts'!AW$18, 'E2 Allocators'!$B$15:$W$15, 0),FALSE)*$G26)</f>
        <v>0</v>
      </c>
      <c r="AX26" s="1412">
        <f t="shared" si="2"/>
        <v>0</v>
      </c>
      <c r="AY26" s="1412">
        <f ca="1">IF(ISERROR(VLOOKUP(VLOOKUP($A26, 'E4 TB Allocation Details'!$A$18:$L$205, MATCH("Misc ID", 'E4 TB Allocation Details'!$A$18:$L$18, 0),FALSE), 'E2 Allocators'!$B$15:$W$361, MATCH('O5 Details by Class &amp; Accounts'!AY$18, 'E2 Allocators'!$B$15:$W$15, 0),FALSE)*$E26), 0, VLOOKUP(VLOOKUP($A26, 'E4 TB Allocation Details'!$A$18:$L$205, MATCH("Misc ID", 'E4 TB Allocation Details'!$A$18:$L$18, 0),FALSE), 'E2 Allocators'!$B$15:$W$361, MATCH('O5 Details by Class &amp; Accounts'!AY$18, 'E2 Allocators'!$B$15:$W$15, 0),FALSE)*$E26)</f>
        <v>0</v>
      </c>
      <c r="AZ26" s="1412">
        <f ca="1">IF(ISERROR(VLOOKUP(VLOOKUP($A26, 'E4 TB Allocation Details'!$A$18:$L$205, MATCH("Misc ID", 'E4 TB Allocation Details'!$A$18:$L$18, 0),FALSE), 'E2 Allocators'!$B$15:$W$361, MATCH('O5 Details by Class &amp; Accounts'!AZ$18, 'E2 Allocators'!$B$15:$W$15, 0),FALSE)*$E26), 0, VLOOKUP(VLOOKUP($A26, 'E4 TB Allocation Details'!$A$18:$L$205, MATCH("Misc ID", 'E4 TB Allocation Details'!$A$18:$L$18, 0),FALSE), 'E2 Allocators'!$B$15:$W$361, MATCH('O5 Details by Class &amp; Accounts'!AZ$18, 'E2 Allocators'!$B$15:$W$15, 0),FALSE)*$E26)</f>
        <v>0</v>
      </c>
      <c r="BA26" s="1412">
        <f ca="1">IF(ISERROR(VLOOKUP(VLOOKUP($A26, 'E4 TB Allocation Details'!$A$18:$L$205, MATCH("Misc ID", 'E4 TB Allocation Details'!$A$18:$L$18, 0),FALSE), 'E2 Allocators'!$B$15:$W$361, MATCH('O5 Details by Class &amp; Accounts'!BA$18, 'E2 Allocators'!$B$15:$W$15, 0),FALSE)*$E26), 0, VLOOKUP(VLOOKUP($A26, 'E4 TB Allocation Details'!$A$18:$L$205, MATCH("Misc ID", 'E4 TB Allocation Details'!$A$18:$L$18, 0),FALSE), 'E2 Allocators'!$B$15:$W$361, MATCH('O5 Details by Class &amp; Accounts'!BA$18, 'E2 Allocators'!$B$15:$W$15, 0),FALSE)*$E26)</f>
        <v>0</v>
      </c>
      <c r="BB26" s="1412">
        <f ca="1">IF(ISERROR(VLOOKUP(VLOOKUP($A26, 'E4 TB Allocation Details'!$A$18:$L$205, MATCH("Misc ID", 'E4 TB Allocation Details'!$A$18:$L$18, 0),FALSE), 'E2 Allocators'!$B$15:$W$361, MATCH('O5 Details by Class &amp; Accounts'!BB$18, 'E2 Allocators'!$B$15:$W$15, 0),FALSE)*$E26), 0, VLOOKUP(VLOOKUP($A26, 'E4 TB Allocation Details'!$A$18:$L$205, MATCH("Misc ID", 'E4 TB Allocation Details'!$A$18:$L$18, 0),FALSE), 'E2 Allocators'!$B$15:$W$361, MATCH('O5 Details by Class &amp; Accounts'!BB$18, 'E2 Allocators'!$B$15:$W$15, 0),FALSE)*$E26)</f>
        <v>0</v>
      </c>
      <c r="BC26" s="1412">
        <f ca="1">IF(ISERROR(VLOOKUP(VLOOKUP($A26, 'E4 TB Allocation Details'!$A$18:$L$205, MATCH("Misc ID", 'E4 TB Allocation Details'!$A$18:$L$18, 0),FALSE), 'E2 Allocators'!$B$15:$W$361, MATCH('O5 Details by Class &amp; Accounts'!BC$18, 'E2 Allocators'!$B$15:$W$15, 0),FALSE)*$E26), 0, VLOOKUP(VLOOKUP($A26, 'E4 TB Allocation Details'!$A$18:$L$205, MATCH("Misc ID", 'E4 TB Allocation Details'!$A$18:$L$18, 0),FALSE), 'E2 Allocators'!$B$15:$W$361, MATCH('O5 Details by Class &amp; Accounts'!BC$18, 'E2 Allocators'!$B$15:$W$15, 0),FALSE)*$E26)</f>
        <v>0</v>
      </c>
      <c r="BD26" s="1412">
        <f ca="1">IF(ISERROR(VLOOKUP(VLOOKUP($A26, 'E4 TB Allocation Details'!$A$18:$L$205, MATCH("Misc ID", 'E4 TB Allocation Details'!$A$18:$L$18, 0),FALSE), 'E2 Allocators'!$B$15:$W$361, MATCH('O5 Details by Class &amp; Accounts'!BD$18, 'E2 Allocators'!$B$15:$W$15, 0),FALSE)*$E26), 0, VLOOKUP(VLOOKUP($A26, 'E4 TB Allocation Details'!$A$18:$L$205, MATCH("Misc ID", 'E4 TB Allocation Details'!$A$18:$L$18, 0),FALSE), 'E2 Allocators'!$B$15:$W$361, MATCH('O5 Details by Class &amp; Accounts'!BD$18, 'E2 Allocators'!$B$15:$W$15, 0),FALSE)*$E26)</f>
        <v>0</v>
      </c>
      <c r="BE26" s="1412">
        <f ca="1">IF(ISERROR(VLOOKUP(VLOOKUP($A26, 'E4 TB Allocation Details'!$A$18:$L$205, MATCH("Misc ID", 'E4 TB Allocation Details'!$A$18:$L$18, 0),FALSE), 'E2 Allocators'!$B$15:$W$361, MATCH('O5 Details by Class &amp; Accounts'!BE$18, 'E2 Allocators'!$B$15:$W$15, 0),FALSE)*$E26), 0, VLOOKUP(VLOOKUP($A26, 'E4 TB Allocation Details'!$A$18:$L$205, MATCH("Misc ID", 'E4 TB Allocation Details'!$A$18:$L$18, 0),FALSE), 'E2 Allocators'!$B$15:$W$361, MATCH('O5 Details by Class &amp; Accounts'!BE$18, 'E2 Allocators'!$B$15:$W$15, 0),FALSE)*$E26)</f>
        <v>0</v>
      </c>
      <c r="BF26" s="1412">
        <f ca="1">IF(ISERROR(VLOOKUP(VLOOKUP($A26, 'E4 TB Allocation Details'!$A$18:$L$205, MATCH("Misc ID", 'E4 TB Allocation Details'!$A$18:$L$18, 0),FALSE), 'E2 Allocators'!$B$15:$W$361, MATCH('O5 Details by Class &amp; Accounts'!BF$18, 'E2 Allocators'!$B$15:$W$15, 0),FALSE)*$E26), 0, VLOOKUP(VLOOKUP($A26, 'E4 TB Allocation Details'!$A$18:$L$205, MATCH("Misc ID", 'E4 TB Allocation Details'!$A$18:$L$18, 0),FALSE), 'E2 Allocators'!$B$15:$W$361, MATCH('O5 Details by Class &amp; Accounts'!BF$18, 'E2 Allocators'!$B$15:$W$15, 0),FALSE)*$E26)</f>
        <v>0</v>
      </c>
      <c r="BG26" s="1412">
        <f ca="1">IF(ISERROR(VLOOKUP(VLOOKUP($A26, 'E4 TB Allocation Details'!$A$18:$L$205, MATCH("Misc ID", 'E4 TB Allocation Details'!$A$18:$L$18, 0),FALSE), 'E2 Allocators'!$B$15:$W$361, MATCH('O5 Details by Class &amp; Accounts'!BG$18, 'E2 Allocators'!$B$15:$W$15, 0),FALSE)*$E26), 0, VLOOKUP(VLOOKUP($A26, 'E4 TB Allocation Details'!$A$18:$L$205, MATCH("Misc ID", 'E4 TB Allocation Details'!$A$18:$L$18, 0),FALSE), 'E2 Allocators'!$B$15:$W$361, MATCH('O5 Details by Class &amp; Accounts'!BG$18, 'E2 Allocators'!$B$15:$W$15, 0),FALSE)*$E26)</f>
        <v>0</v>
      </c>
      <c r="BH26" s="1412">
        <f ca="1">IF(ISERROR(VLOOKUP(VLOOKUP($A26, 'E4 TB Allocation Details'!$A$18:$L$205, MATCH("Misc ID", 'E4 TB Allocation Details'!$A$18:$L$18, 0),FALSE), 'E2 Allocators'!$B$15:$W$361, MATCH('O5 Details by Class &amp; Accounts'!BH$18, 'E2 Allocators'!$B$15:$W$15, 0),FALSE)*$E26), 0, VLOOKUP(VLOOKUP($A26, 'E4 TB Allocation Details'!$A$18:$L$205, MATCH("Misc ID", 'E4 TB Allocation Details'!$A$18:$L$18, 0),FALSE), 'E2 Allocators'!$B$15:$W$361, MATCH('O5 Details by Class &amp; Accounts'!BH$18, 'E2 Allocators'!$B$15:$W$15, 0),FALSE)*$E26)</f>
        <v>0</v>
      </c>
      <c r="BI26" s="1412">
        <f ca="1">IF(ISERROR(VLOOKUP(VLOOKUP($A26, 'E4 TB Allocation Details'!$A$18:$L$205, MATCH("Misc ID", 'E4 TB Allocation Details'!$A$18:$L$18, 0),FALSE), 'E2 Allocators'!$B$15:$W$361, MATCH('O5 Details by Class &amp; Accounts'!BI$18, 'E2 Allocators'!$B$15:$W$15, 0),FALSE)*$E26), 0, VLOOKUP(VLOOKUP($A26, 'E4 TB Allocation Details'!$A$18:$L$205, MATCH("Misc ID", 'E4 TB Allocation Details'!$A$18:$L$18, 0),FALSE), 'E2 Allocators'!$B$15:$W$361, MATCH('O5 Details by Class &amp; Accounts'!BI$18, 'E2 Allocators'!$B$15:$W$15, 0),FALSE)*$E26)</f>
        <v>0</v>
      </c>
      <c r="BJ26" s="1412">
        <f ca="1">IF(ISERROR(VLOOKUP(VLOOKUP($A26, 'E4 TB Allocation Details'!$A$18:$L$205, MATCH("Misc ID", 'E4 TB Allocation Details'!$A$18:$L$18, 0),FALSE), 'E2 Allocators'!$B$15:$W$361, MATCH('O5 Details by Class &amp; Accounts'!BJ$18, 'E2 Allocators'!$B$15:$W$15, 0),FALSE)*$E26), 0, VLOOKUP(VLOOKUP($A26, 'E4 TB Allocation Details'!$A$18:$L$205, MATCH("Misc ID", 'E4 TB Allocation Details'!$A$18:$L$18, 0),FALSE), 'E2 Allocators'!$B$15:$W$361, MATCH('O5 Details by Class &amp; Accounts'!BJ$18, 'E2 Allocators'!$B$15:$W$15, 0),FALSE)*$E26)</f>
        <v>0</v>
      </c>
      <c r="BK26" s="1412">
        <f ca="1">IF(ISERROR(VLOOKUP(VLOOKUP($A26, 'E4 TB Allocation Details'!$A$18:$L$205, MATCH("Misc ID", 'E4 TB Allocation Details'!$A$18:$L$18, 0),FALSE), 'E2 Allocators'!$B$15:$W$361, MATCH('O5 Details by Class &amp; Accounts'!BK$18, 'E2 Allocators'!$B$15:$W$15, 0),FALSE)*$E26), 0, VLOOKUP(VLOOKUP($A26, 'E4 TB Allocation Details'!$A$18:$L$205, MATCH("Misc ID", 'E4 TB Allocation Details'!$A$18:$L$18, 0),FALSE), 'E2 Allocators'!$B$15:$W$361, MATCH('O5 Details by Class &amp; Accounts'!BK$18, 'E2 Allocators'!$B$15:$W$15, 0),FALSE)*$E26)</f>
        <v>0</v>
      </c>
      <c r="BL26" s="1412">
        <f ca="1">IF(ISERROR(VLOOKUP(VLOOKUP($A26, 'E4 TB Allocation Details'!$A$18:$L$205, MATCH("Misc ID", 'E4 TB Allocation Details'!$A$18:$L$18, 0),FALSE), 'E2 Allocators'!$B$15:$W$361, MATCH('O5 Details by Class &amp; Accounts'!BL$18, 'E2 Allocators'!$B$15:$W$15, 0),FALSE)*$E26), 0, VLOOKUP(VLOOKUP($A26, 'E4 TB Allocation Details'!$A$18:$L$205, MATCH("Misc ID", 'E4 TB Allocation Details'!$A$18:$L$18, 0),FALSE), 'E2 Allocators'!$B$15:$W$361, MATCH('O5 Details by Class &amp; Accounts'!BL$18, 'E2 Allocators'!$B$15:$W$15, 0),FALSE)*$E26)</f>
        <v>0</v>
      </c>
      <c r="BM26" s="1412">
        <f ca="1">IF(ISERROR(VLOOKUP(VLOOKUP($A26, 'E4 TB Allocation Details'!$A$18:$L$205, MATCH("Misc ID", 'E4 TB Allocation Details'!$A$18:$L$18, 0),FALSE), 'E2 Allocators'!$B$15:$W$361, MATCH('O5 Details by Class &amp; Accounts'!BM$18, 'E2 Allocators'!$B$15:$W$15, 0),FALSE)*$E26), 0, VLOOKUP(VLOOKUP($A26, 'E4 TB Allocation Details'!$A$18:$L$205, MATCH("Misc ID", 'E4 TB Allocation Details'!$A$18:$L$18, 0),FALSE), 'E2 Allocators'!$B$15:$W$361, MATCH('O5 Details by Class &amp; Accounts'!BM$18, 'E2 Allocators'!$B$15:$W$15, 0),FALSE)*$E26)</f>
        <v>0</v>
      </c>
      <c r="BN26" s="1412">
        <f ca="1">IF(ISERROR(VLOOKUP(VLOOKUP($A26, 'E4 TB Allocation Details'!$A$18:$L$205, MATCH("Misc ID", 'E4 TB Allocation Details'!$A$18:$L$18, 0),FALSE), 'E2 Allocators'!$B$15:$W$361, MATCH('O5 Details by Class &amp; Accounts'!BN$18, 'E2 Allocators'!$B$15:$W$15, 0),FALSE)*$E26), 0, VLOOKUP(VLOOKUP($A26, 'E4 TB Allocation Details'!$A$18:$L$205, MATCH("Misc ID", 'E4 TB Allocation Details'!$A$18:$L$18, 0),FALSE), 'E2 Allocators'!$B$15:$W$361, MATCH('O5 Details by Class &amp; Accounts'!BN$18, 'E2 Allocators'!$B$15:$W$15, 0),FALSE)*$E26)</f>
        <v>0</v>
      </c>
      <c r="BO26" s="1412">
        <f ca="1">IF(ISERROR(VLOOKUP(VLOOKUP($A26, 'E4 TB Allocation Details'!$A$18:$L$205, MATCH("Misc ID", 'E4 TB Allocation Details'!$A$18:$L$18, 0),FALSE), 'E2 Allocators'!$B$15:$W$361, MATCH('O5 Details by Class &amp; Accounts'!BO$18, 'E2 Allocators'!$B$15:$W$15, 0),FALSE)*$E26), 0, VLOOKUP(VLOOKUP($A26, 'E4 TB Allocation Details'!$A$18:$L$205, MATCH("Misc ID", 'E4 TB Allocation Details'!$A$18:$L$18, 0),FALSE), 'E2 Allocators'!$B$15:$W$361, MATCH('O5 Details by Class &amp; Accounts'!BO$18, 'E2 Allocators'!$B$15:$W$15, 0),FALSE)*$E26)</f>
        <v>0</v>
      </c>
      <c r="BP26" s="1412">
        <f ca="1">IF(ISERROR(VLOOKUP(VLOOKUP($A26, 'E4 TB Allocation Details'!$A$18:$L$205, MATCH("Misc ID", 'E4 TB Allocation Details'!$A$18:$L$18, 0),FALSE), 'E2 Allocators'!$B$15:$W$361, MATCH('O5 Details by Class &amp; Accounts'!BP$18, 'E2 Allocators'!$B$15:$W$15, 0),FALSE)*$E26), 0, VLOOKUP(VLOOKUP($A26, 'E4 TB Allocation Details'!$A$18:$L$205, MATCH("Misc ID", 'E4 TB Allocation Details'!$A$18:$L$18, 0),FALSE), 'E2 Allocators'!$B$15:$W$361, MATCH('O5 Details by Class &amp; Accounts'!BP$18, 'E2 Allocators'!$B$15:$W$15, 0),FALSE)*$E26)</f>
        <v>0</v>
      </c>
      <c r="BQ26" s="1412">
        <f ca="1">IF(ISERROR(VLOOKUP(VLOOKUP($A26, 'E4 TB Allocation Details'!$A$18:$L$205, MATCH("Misc ID", 'E4 TB Allocation Details'!$A$18:$L$18, 0),FALSE), 'E2 Allocators'!$B$15:$W$361, MATCH('O5 Details by Class &amp; Accounts'!BQ$18, 'E2 Allocators'!$B$15:$W$15, 0),FALSE)*$E26), 0, VLOOKUP(VLOOKUP($A26, 'E4 TB Allocation Details'!$A$18:$L$205, MATCH("Misc ID", 'E4 TB Allocation Details'!$A$18:$L$18, 0),FALSE), 'E2 Allocators'!$B$15:$W$361, MATCH('O5 Details by Class &amp; Accounts'!BQ$18, 'E2 Allocators'!$B$15:$W$15, 0),FALSE)*$E26)</f>
        <v>0</v>
      </c>
      <c r="BR26" s="1412">
        <f ca="1">IF(ISERROR(VLOOKUP(VLOOKUP($A26, 'E4 TB Allocation Details'!$A$18:$L$205, MATCH("Misc ID", 'E4 TB Allocation Details'!$A$18:$L$18, 0),FALSE), 'E2 Allocators'!$B$15:$W$361, MATCH('O5 Details by Class &amp; Accounts'!BR$18, 'E2 Allocators'!$B$15:$W$15, 0),FALSE)*$E26), 0, VLOOKUP(VLOOKUP($A26, 'E4 TB Allocation Details'!$A$18:$L$205, MATCH("Misc ID", 'E4 TB Allocation Details'!$A$18:$L$18, 0),FALSE), 'E2 Allocators'!$B$15:$W$361, MATCH('O5 Details by Class &amp; Accounts'!BR$18, 'E2 Allocators'!$B$15:$W$15, 0),FALSE)*$E26)</f>
        <v>0</v>
      </c>
      <c r="BS26" s="1412">
        <f t="shared" si="3"/>
        <v>0</v>
      </c>
      <c r="BT26" s="1412">
        <f ca="1">IF(ISERROR(VLOOKUP(VLOOKUP($A26, 'E4 TB Allocation Details'!$A$18:$L$205, MATCH("A &amp; G ID", 'E4 TB Allocation Details'!$A$18:$L$18, 0),FALSE), 'E2 Allocators'!$B$15:$W$361, MATCH('O5 Details by Class &amp; Accounts'!BT$18, 'E2 Allocators'!$B$15:$W$15, 0),FALSE)*$E26), 0, VLOOKUP(VLOOKUP($A26, 'E4 TB Allocation Details'!$A$18:$L$205, MATCH("A &amp; G ID", 'E4 TB Allocation Details'!$A$18:$L$18, 0),FALSE), 'E2 Allocators'!$B$15:$W$361, MATCH('O5 Details by Class &amp; Accounts'!BT$18, 'E2 Allocators'!$B$15:$W$15, 0),FALSE)*$E26)</f>
        <v>0</v>
      </c>
      <c r="BU26" s="1412">
        <f ca="1">IF(ISERROR(VLOOKUP(VLOOKUP($A26, 'E4 TB Allocation Details'!$A$18:$L$205, MATCH("A &amp; G ID", 'E4 TB Allocation Details'!$A$18:$L$18, 0),FALSE), 'E2 Allocators'!$B$15:$W$361, MATCH('O5 Details by Class &amp; Accounts'!BU$18, 'E2 Allocators'!$B$15:$W$15, 0),FALSE)*$E26), 0, VLOOKUP(VLOOKUP($A26, 'E4 TB Allocation Details'!$A$18:$L$205, MATCH("A &amp; G ID", 'E4 TB Allocation Details'!$A$18:$L$18, 0),FALSE), 'E2 Allocators'!$B$15:$W$361, MATCH('O5 Details by Class &amp; Accounts'!BU$18, 'E2 Allocators'!$B$15:$W$15, 0),FALSE)*$E26)</f>
        <v>0</v>
      </c>
      <c r="BV26" s="1412">
        <f ca="1">IF(ISERROR(VLOOKUP(VLOOKUP($A26, 'E4 TB Allocation Details'!$A$18:$L$205, MATCH("A &amp; G ID", 'E4 TB Allocation Details'!$A$18:$L$18, 0),FALSE), 'E2 Allocators'!$B$15:$W$361, MATCH('O5 Details by Class &amp; Accounts'!BV$18, 'E2 Allocators'!$B$15:$W$15, 0),FALSE)*$E26), 0, VLOOKUP(VLOOKUP($A26, 'E4 TB Allocation Details'!$A$18:$L$205, MATCH("A &amp; G ID", 'E4 TB Allocation Details'!$A$18:$L$18, 0),FALSE), 'E2 Allocators'!$B$15:$W$361, MATCH('O5 Details by Class &amp; Accounts'!BV$18, 'E2 Allocators'!$B$15:$W$15, 0),FALSE)*$E26)</f>
        <v>0</v>
      </c>
      <c r="BW26" s="1412">
        <f ca="1">IF(ISERROR(VLOOKUP(VLOOKUP($A26, 'E4 TB Allocation Details'!$A$18:$L$205, MATCH("A &amp; G ID", 'E4 TB Allocation Details'!$A$18:$L$18, 0),FALSE), 'E2 Allocators'!$B$15:$W$361, MATCH('O5 Details by Class &amp; Accounts'!BW$18, 'E2 Allocators'!$B$15:$W$15, 0),FALSE)*$E26), 0, VLOOKUP(VLOOKUP($A26, 'E4 TB Allocation Details'!$A$18:$L$205, MATCH("A &amp; G ID", 'E4 TB Allocation Details'!$A$18:$L$18, 0),FALSE), 'E2 Allocators'!$B$15:$W$361, MATCH('O5 Details by Class &amp; Accounts'!BW$18, 'E2 Allocators'!$B$15:$W$15, 0),FALSE)*$E26)</f>
        <v>0</v>
      </c>
      <c r="BX26" s="1412">
        <f ca="1">IF(ISERROR(VLOOKUP(VLOOKUP($A26, 'E4 TB Allocation Details'!$A$18:$L$205, MATCH("A &amp; G ID", 'E4 TB Allocation Details'!$A$18:$L$18, 0),FALSE), 'E2 Allocators'!$B$15:$W$361, MATCH('O5 Details by Class &amp; Accounts'!BX$18, 'E2 Allocators'!$B$15:$W$15, 0),FALSE)*$E26), 0, VLOOKUP(VLOOKUP($A26, 'E4 TB Allocation Details'!$A$18:$L$205, MATCH("A &amp; G ID", 'E4 TB Allocation Details'!$A$18:$L$18, 0),FALSE), 'E2 Allocators'!$B$15:$W$361, MATCH('O5 Details by Class &amp; Accounts'!BX$18, 'E2 Allocators'!$B$15:$W$15, 0),FALSE)*$E26)</f>
        <v>0</v>
      </c>
      <c r="BY26" s="1412">
        <f ca="1">IF(ISERROR(VLOOKUP(VLOOKUP($A26, 'E4 TB Allocation Details'!$A$18:$L$205, MATCH("A &amp; G ID", 'E4 TB Allocation Details'!$A$18:$L$18, 0),FALSE), 'E2 Allocators'!$B$15:$W$361, MATCH('O5 Details by Class &amp; Accounts'!BY$18, 'E2 Allocators'!$B$15:$W$15, 0),FALSE)*$E26), 0, VLOOKUP(VLOOKUP($A26, 'E4 TB Allocation Details'!$A$18:$L$205, MATCH("A &amp; G ID", 'E4 TB Allocation Details'!$A$18:$L$18, 0),FALSE), 'E2 Allocators'!$B$15:$W$361, MATCH('O5 Details by Class &amp; Accounts'!BY$18, 'E2 Allocators'!$B$15:$W$15, 0),FALSE)*$E26)</f>
        <v>0</v>
      </c>
      <c r="BZ26" s="1412">
        <f ca="1">IF(ISERROR(VLOOKUP(VLOOKUP($A26, 'E4 TB Allocation Details'!$A$18:$L$205, MATCH("A &amp; G ID", 'E4 TB Allocation Details'!$A$18:$L$18, 0),FALSE), 'E2 Allocators'!$B$15:$W$361, MATCH('O5 Details by Class &amp; Accounts'!BZ$18, 'E2 Allocators'!$B$15:$W$15, 0),FALSE)*$E26), 0, VLOOKUP(VLOOKUP($A26, 'E4 TB Allocation Details'!$A$18:$L$205, MATCH("A &amp; G ID", 'E4 TB Allocation Details'!$A$18:$L$18, 0),FALSE), 'E2 Allocators'!$B$15:$W$361, MATCH('O5 Details by Class &amp; Accounts'!BZ$18, 'E2 Allocators'!$B$15:$W$15, 0),FALSE)*$E26)</f>
        <v>0</v>
      </c>
      <c r="CA26" s="1412">
        <f ca="1">IF(ISERROR(VLOOKUP(VLOOKUP($A26, 'E4 TB Allocation Details'!$A$18:$L$205, MATCH("A &amp; G ID", 'E4 TB Allocation Details'!$A$18:$L$18, 0),FALSE), 'E2 Allocators'!$B$15:$W$361, MATCH('O5 Details by Class &amp; Accounts'!CA$18, 'E2 Allocators'!$B$15:$W$15, 0),FALSE)*$E26), 0, VLOOKUP(VLOOKUP($A26, 'E4 TB Allocation Details'!$A$18:$L$205, MATCH("A &amp; G ID", 'E4 TB Allocation Details'!$A$18:$L$18, 0),FALSE), 'E2 Allocators'!$B$15:$W$361, MATCH('O5 Details by Class &amp; Accounts'!CA$18, 'E2 Allocators'!$B$15:$W$15, 0),FALSE)*$E26)</f>
        <v>0</v>
      </c>
      <c r="CB26" s="1412">
        <f ca="1">IF(ISERROR(VLOOKUP(VLOOKUP($A26, 'E4 TB Allocation Details'!$A$18:$L$205, MATCH("A &amp; G ID", 'E4 TB Allocation Details'!$A$18:$L$18, 0),FALSE), 'E2 Allocators'!$B$15:$W$361, MATCH('O5 Details by Class &amp; Accounts'!CB$18, 'E2 Allocators'!$B$15:$W$15, 0),FALSE)*$E26), 0, VLOOKUP(VLOOKUP($A26, 'E4 TB Allocation Details'!$A$18:$L$205, MATCH("A &amp; G ID", 'E4 TB Allocation Details'!$A$18:$L$18, 0),FALSE), 'E2 Allocators'!$B$15:$W$361, MATCH('O5 Details by Class &amp; Accounts'!CB$18, 'E2 Allocators'!$B$15:$W$15, 0),FALSE)*$E26)</f>
        <v>0</v>
      </c>
      <c r="CC26" s="1412">
        <f ca="1">IF(ISERROR(VLOOKUP(VLOOKUP($A26, 'E4 TB Allocation Details'!$A$18:$L$205, MATCH("A &amp; G ID", 'E4 TB Allocation Details'!$A$18:$L$18, 0),FALSE), 'E2 Allocators'!$B$15:$W$361, MATCH('O5 Details by Class &amp; Accounts'!CC$18, 'E2 Allocators'!$B$15:$W$15, 0),FALSE)*$E26), 0, VLOOKUP(VLOOKUP($A26, 'E4 TB Allocation Details'!$A$18:$L$205, MATCH("A &amp; G ID", 'E4 TB Allocation Details'!$A$18:$L$18, 0),FALSE), 'E2 Allocators'!$B$15:$W$361, MATCH('O5 Details by Class &amp; Accounts'!CC$18, 'E2 Allocators'!$B$15:$W$15, 0),FALSE)*$E26)</f>
        <v>0</v>
      </c>
      <c r="CD26" s="1412">
        <f ca="1">IF(ISERROR(VLOOKUP(VLOOKUP($A26, 'E4 TB Allocation Details'!$A$18:$L$205, MATCH("A &amp; G ID", 'E4 TB Allocation Details'!$A$18:$L$18, 0),FALSE), 'E2 Allocators'!$B$15:$W$361, MATCH('O5 Details by Class &amp; Accounts'!CD$18, 'E2 Allocators'!$B$15:$W$15, 0),FALSE)*$E26), 0, VLOOKUP(VLOOKUP($A26, 'E4 TB Allocation Details'!$A$18:$L$205, MATCH("A &amp; G ID", 'E4 TB Allocation Details'!$A$18:$L$18, 0),FALSE), 'E2 Allocators'!$B$15:$W$361, MATCH('O5 Details by Class &amp; Accounts'!CD$18, 'E2 Allocators'!$B$15:$W$15, 0),FALSE)*$E26)</f>
        <v>0</v>
      </c>
      <c r="CE26" s="1412">
        <f ca="1">IF(ISERROR(VLOOKUP(VLOOKUP($A26, 'E4 TB Allocation Details'!$A$18:$L$205, MATCH("A &amp; G ID", 'E4 TB Allocation Details'!$A$18:$L$18, 0),FALSE), 'E2 Allocators'!$B$15:$W$361, MATCH('O5 Details by Class &amp; Accounts'!CE$18, 'E2 Allocators'!$B$15:$W$15, 0),FALSE)*$E26), 0, VLOOKUP(VLOOKUP($A26, 'E4 TB Allocation Details'!$A$18:$L$205, MATCH("A &amp; G ID", 'E4 TB Allocation Details'!$A$18:$L$18, 0),FALSE), 'E2 Allocators'!$B$15:$W$361, MATCH('O5 Details by Class &amp; Accounts'!CE$18, 'E2 Allocators'!$B$15:$W$15, 0),FALSE)*$E26)</f>
        <v>0</v>
      </c>
      <c r="CF26" s="1412">
        <f ca="1">IF(ISERROR(VLOOKUP(VLOOKUP($A26, 'E4 TB Allocation Details'!$A$18:$L$205, MATCH("A &amp; G ID", 'E4 TB Allocation Details'!$A$18:$L$18, 0),FALSE), 'E2 Allocators'!$B$15:$W$361, MATCH('O5 Details by Class &amp; Accounts'!CF$18, 'E2 Allocators'!$B$15:$W$15, 0),FALSE)*$E26), 0, VLOOKUP(VLOOKUP($A26, 'E4 TB Allocation Details'!$A$18:$L$205, MATCH("A &amp; G ID", 'E4 TB Allocation Details'!$A$18:$L$18, 0),FALSE), 'E2 Allocators'!$B$15:$W$361, MATCH('O5 Details by Class &amp; Accounts'!CF$18, 'E2 Allocators'!$B$15:$W$15, 0),FALSE)*$E26)</f>
        <v>0</v>
      </c>
      <c r="CG26" s="1412">
        <f ca="1">IF(ISERROR(VLOOKUP(VLOOKUP($A26, 'E4 TB Allocation Details'!$A$18:$L$205, MATCH("A &amp; G ID", 'E4 TB Allocation Details'!$A$18:$L$18, 0),FALSE), 'E2 Allocators'!$B$15:$W$361, MATCH('O5 Details by Class &amp; Accounts'!CG$18, 'E2 Allocators'!$B$15:$W$15, 0),FALSE)*$E26), 0, VLOOKUP(VLOOKUP($A26, 'E4 TB Allocation Details'!$A$18:$L$205, MATCH("A &amp; G ID", 'E4 TB Allocation Details'!$A$18:$L$18, 0),FALSE), 'E2 Allocators'!$B$15:$W$361, MATCH('O5 Details by Class &amp; Accounts'!CG$18, 'E2 Allocators'!$B$15:$W$15, 0),FALSE)*$E26)</f>
        <v>0</v>
      </c>
      <c r="CH26" s="1412">
        <f ca="1">IF(ISERROR(VLOOKUP(VLOOKUP($A26, 'E4 TB Allocation Details'!$A$18:$L$205, MATCH("A &amp; G ID", 'E4 TB Allocation Details'!$A$18:$L$18, 0),FALSE), 'E2 Allocators'!$B$15:$W$361, MATCH('O5 Details by Class &amp; Accounts'!CH$18, 'E2 Allocators'!$B$15:$W$15, 0),FALSE)*$E26), 0, VLOOKUP(VLOOKUP($A26, 'E4 TB Allocation Details'!$A$18:$L$205, MATCH("A &amp; G ID", 'E4 TB Allocation Details'!$A$18:$L$18, 0),FALSE), 'E2 Allocators'!$B$15:$W$361, MATCH('O5 Details by Class &amp; Accounts'!CH$18, 'E2 Allocators'!$B$15:$W$15, 0),FALSE)*$E26)</f>
        <v>0</v>
      </c>
      <c r="CI26" s="1412">
        <f ca="1">IF(ISERROR(VLOOKUP(VLOOKUP($A26, 'E4 TB Allocation Details'!$A$18:$L$205, MATCH("A &amp; G ID", 'E4 TB Allocation Details'!$A$18:$L$18, 0),FALSE), 'E2 Allocators'!$B$15:$W$361, MATCH('O5 Details by Class &amp; Accounts'!CI$18, 'E2 Allocators'!$B$15:$W$15, 0),FALSE)*$E26), 0, VLOOKUP(VLOOKUP($A26, 'E4 TB Allocation Details'!$A$18:$L$205, MATCH("A &amp; G ID", 'E4 TB Allocation Details'!$A$18:$L$18, 0),FALSE), 'E2 Allocators'!$B$15:$W$361, MATCH('O5 Details by Class &amp; Accounts'!CI$18, 'E2 Allocators'!$B$15:$W$15, 0),FALSE)*$E26)</f>
        <v>0</v>
      </c>
      <c r="CJ26" s="1412">
        <f ca="1">IF(ISERROR(VLOOKUP(VLOOKUP($A26, 'E4 TB Allocation Details'!$A$18:$L$205, MATCH("A &amp; G ID", 'E4 TB Allocation Details'!$A$18:$L$18, 0),FALSE), 'E2 Allocators'!$B$15:$W$361, MATCH('O5 Details by Class &amp; Accounts'!CJ$18, 'E2 Allocators'!$B$15:$W$15, 0),FALSE)*$E26), 0, VLOOKUP(VLOOKUP($A26, 'E4 TB Allocation Details'!$A$18:$L$205, MATCH("A &amp; G ID", 'E4 TB Allocation Details'!$A$18:$L$18, 0),FALSE), 'E2 Allocators'!$B$15:$W$361, MATCH('O5 Details by Class &amp; Accounts'!CJ$18, 'E2 Allocators'!$B$15:$W$15, 0),FALSE)*$E26)</f>
        <v>0</v>
      </c>
      <c r="CK26" s="1412">
        <f ca="1">IF(ISERROR(VLOOKUP(VLOOKUP($A26, 'E4 TB Allocation Details'!$A$18:$L$205, MATCH("A &amp; G ID", 'E4 TB Allocation Details'!$A$18:$L$18, 0),FALSE), 'E2 Allocators'!$B$15:$W$361, MATCH('O5 Details by Class &amp; Accounts'!CK$18, 'E2 Allocators'!$B$15:$W$15, 0),FALSE)*$E26), 0, VLOOKUP(VLOOKUP($A26, 'E4 TB Allocation Details'!$A$18:$L$205, MATCH("A &amp; G ID", 'E4 TB Allocation Details'!$A$18:$L$18, 0),FALSE), 'E2 Allocators'!$B$15:$W$361, MATCH('O5 Details by Class &amp; Accounts'!CK$18, 'E2 Allocators'!$B$15:$W$15, 0),FALSE)*$E26)</f>
        <v>0</v>
      </c>
      <c r="CL26" s="1412">
        <f ca="1">IF(ISERROR(VLOOKUP(VLOOKUP($A26, 'E4 TB Allocation Details'!$A$18:$L$205, MATCH("A &amp; G ID", 'E4 TB Allocation Details'!$A$18:$L$18, 0),FALSE), 'E2 Allocators'!$B$15:$W$361, MATCH('O5 Details by Class &amp; Accounts'!CL$18, 'E2 Allocators'!$B$15:$W$15, 0),FALSE)*$E26), 0, VLOOKUP(VLOOKUP($A26, 'E4 TB Allocation Details'!$A$18:$L$205, MATCH("A &amp; G ID", 'E4 TB Allocation Details'!$A$18:$L$18, 0),FALSE), 'E2 Allocators'!$B$15:$W$361, MATCH('O5 Details by Class &amp; Accounts'!CL$18, 'E2 Allocators'!$B$15:$W$15, 0),FALSE)*$E26)</f>
        <v>0</v>
      </c>
      <c r="CM26" s="1412">
        <f ca="1">IF(ISERROR(VLOOKUP(VLOOKUP($A26, 'E4 TB Allocation Details'!$A$18:$L$205, MATCH("A &amp; G ID", 'E4 TB Allocation Details'!$A$18:$L$18, 0),FALSE), 'E2 Allocators'!$B$15:$W$361, MATCH('O5 Details by Class &amp; Accounts'!CM$18, 'E2 Allocators'!$B$15:$W$15, 0),FALSE)*$E26), 0, VLOOKUP(VLOOKUP($A26, 'E4 TB Allocation Details'!$A$18:$L$205, MATCH("A &amp; G ID", 'E4 TB Allocation Details'!$A$18:$L$18, 0),FALSE), 'E2 Allocators'!$B$15:$W$361, MATCH('O5 Details by Class &amp; Accounts'!CM$18, 'E2 Allocators'!$B$15:$W$15, 0),FALSE)*$E26)</f>
        <v>0</v>
      </c>
      <c r="CN26" s="1412">
        <f t="shared" si="5"/>
        <v>0</v>
      </c>
      <c r="CO26" s="1792">
        <f t="shared" si="4"/>
        <v>0</v>
      </c>
      <c r="CQ26" s="2087" t="s">
        <v>10</v>
      </c>
    </row>
    <row r="27" spans="1:95" s="81" customFormat="1" ht="12.75">
      <c r="A27" s="1175">
        <v>1808</v>
      </c>
      <c r="B27" s="1176" t="s">
        <v>625</v>
      </c>
      <c r="C27" s="1789">
        <f ca="1">IF(ISERROR(VLOOKUP($A27,'I3 TB Data'!$A$23:$H$458,MATCH('O5 Details by Class &amp; Accounts'!$C$18, 'I3 TB Data'!$A$23:$H$23,0),0)), 0, VLOOKUP($A27,'I3 TB Data'!$A$23:$H$458,MATCH('O5 Details by Class &amp; Accounts'!$C$18,'I3 TB Data'!$A$23:$H$23,0),0))</f>
        <v>0</v>
      </c>
      <c r="D27" s="1790">
        <f ca="1">'I4 BO ASSETS'!E24</f>
        <v>0</v>
      </c>
      <c r="E27" s="1789">
        <f t="shared" si="6"/>
        <v>0</v>
      </c>
      <c r="F27" s="1791">
        <f ca="1">IF(ISERROR(VLOOKUP($A27, 'E1 Categorization'!A33:E122, MATCH("Customer Component", 'E1 Categorization'!$A$33:$E$33,0), 0)), 0, IF(VLOOKUP($A27, 'E1 Categorization'!A33:E122, MATCH("Customer Component", 'E1 Categorization'!$A$33:$E$33,0), 0)=0, 'O5 Details by Class &amp; Accounts'!$E27, IF(AND(VLOOKUP($A27, 'E1 Categorization'!A33:E122, MATCH("Customer Component", 'E1 Categorization'!$A$33:$E$33,0), 0) &gt;0, VLOOKUP($A27, 'E1 Categorization'!A33:E122, MATCH("Customer Component", 'E1 Categorization'!$A$33:$E$33,0), 0)&lt;1), 'O5 Details by Class &amp; Accounts'!$E27*(1-VLOOKUP($A27, 'E1 Categorization'!A33:E122, MATCH("Customer Component", 'E1 Categorization'!$A$33:$E$33,0), 0)), 0)))</f>
        <v>0</v>
      </c>
      <c r="G27" s="1791">
        <f ca="1">IF(ISERROR(VLOOKUP($A27, 'E1 Categorization'!A33:E122, MATCH("Customer Component", 'E1 Categorization'!$A$33:$E$33,0), 0)),0, IF(VLOOKUP($A27, 'E1 Categorization'!A33:E122, MATCH("Customer Component", 'E1 Categorization'!$A$33:$E$33,0), 0)=0, 0, IF(AND(VLOOKUP($A27, 'E1 Categorization'!A33:E122, MATCH("Customer Component", 'E1 Categorization'!$A$33:$E$33,0), 0) &gt;0, VLOOKUP($A27, 'E1 Categorization'!A33:E122, MATCH("Customer Component", 'E1 Categorization'!$A$33:$E$33,0), 0)&lt;1), 'O5 Details by Class &amp; Accounts'!$E27*(VLOOKUP($A27, 'E1 Categorization'!A33:E122, MATCH("Customer Component", 'E1 Categorization'!$A$33:$E$33,0), 0)), 'O5 Details by Class &amp; Accounts'!$E27)))</f>
        <v>0</v>
      </c>
      <c r="H27" s="1412">
        <f t="shared" si="0"/>
        <v>0</v>
      </c>
      <c r="I27" s="1412">
        <f ca="1">IF(ISERROR(VLOOKUP(VLOOKUP($A27, 'E4 TB Allocation Details'!$A$18:$L$205, MATCH("Demand ID", 'E4 TB Allocation Details'!$A$18:$L$18, 0),FALSE), 'E2 Allocators'!$B$15:$W$361, MATCH('O5 Details by Class &amp; Accounts'!I$18, 'E2 Allocators'!$B$15:$W$15, 0),FALSE)*$F27), 0, VLOOKUP(VLOOKUP($A27, 'E4 TB Allocation Details'!$A$18:$L$205, MATCH("Demand ID", 'E4 TB Allocation Details'!$A$18:$L$18, 0),FALSE), 'E2 Allocators'!$B$15:$W$361, MATCH('O5 Details by Class &amp; Accounts'!I$18, 'E2 Allocators'!$B$15:$W$15, 0),FALSE)*$F27)</f>
        <v>0</v>
      </c>
      <c r="J27" s="1412">
        <f ca="1">IF(ISERROR(VLOOKUP(VLOOKUP($A27, 'E4 TB Allocation Details'!$A$18:$L$205, MATCH("Demand ID", 'E4 TB Allocation Details'!$A$18:$L$18, 0),FALSE), 'E2 Allocators'!$B$15:$W$361, MATCH('O5 Details by Class &amp; Accounts'!J$18, 'E2 Allocators'!$B$15:$W$15, 0),FALSE)*$F27), 0, VLOOKUP(VLOOKUP($A27, 'E4 TB Allocation Details'!$A$18:$L$205, MATCH("Demand ID", 'E4 TB Allocation Details'!$A$18:$L$18, 0),FALSE), 'E2 Allocators'!$B$15:$W$361, MATCH('O5 Details by Class &amp; Accounts'!J$18, 'E2 Allocators'!$B$15:$W$15, 0),FALSE)*$F27)</f>
        <v>0</v>
      </c>
      <c r="K27" s="1412">
        <f ca="1">IF(ISERROR(VLOOKUP(VLOOKUP($A27, 'E4 TB Allocation Details'!$A$18:$L$205, MATCH("Demand ID", 'E4 TB Allocation Details'!$A$18:$L$18, 0),FALSE), 'E2 Allocators'!$B$15:$W$361, MATCH('O5 Details by Class &amp; Accounts'!K$18, 'E2 Allocators'!$B$15:$W$15, 0),FALSE)*$F27), 0, VLOOKUP(VLOOKUP($A27, 'E4 TB Allocation Details'!$A$18:$L$205, MATCH("Demand ID", 'E4 TB Allocation Details'!$A$18:$L$18, 0),FALSE), 'E2 Allocators'!$B$15:$W$361, MATCH('O5 Details by Class &amp; Accounts'!K$18, 'E2 Allocators'!$B$15:$W$15, 0),FALSE)*$F27)</f>
        <v>0</v>
      </c>
      <c r="L27" s="1412">
        <f ca="1">IF(ISERROR(VLOOKUP(VLOOKUP($A27, 'E4 TB Allocation Details'!$A$18:$L$205, MATCH("Demand ID", 'E4 TB Allocation Details'!$A$18:$L$18, 0),FALSE), 'E2 Allocators'!$B$15:$W$361, MATCH('O5 Details by Class &amp; Accounts'!L$18, 'E2 Allocators'!$B$15:$W$15, 0),FALSE)*$F27), 0, VLOOKUP(VLOOKUP($A27, 'E4 TB Allocation Details'!$A$18:$L$205, MATCH("Demand ID", 'E4 TB Allocation Details'!$A$18:$L$18, 0),FALSE), 'E2 Allocators'!$B$15:$W$361, MATCH('O5 Details by Class &amp; Accounts'!L$18, 'E2 Allocators'!$B$15:$W$15, 0),FALSE)*$F27)</f>
        <v>0</v>
      </c>
      <c r="M27" s="1412">
        <f ca="1">IF(ISERROR(VLOOKUP(VLOOKUP($A27, 'E4 TB Allocation Details'!$A$18:$L$205, MATCH("Demand ID", 'E4 TB Allocation Details'!$A$18:$L$18, 0),FALSE), 'E2 Allocators'!$B$15:$W$361, MATCH('O5 Details by Class &amp; Accounts'!M$18, 'E2 Allocators'!$B$15:$W$15, 0),FALSE)*$F27), 0, VLOOKUP(VLOOKUP($A27, 'E4 TB Allocation Details'!$A$18:$L$205, MATCH("Demand ID", 'E4 TB Allocation Details'!$A$18:$L$18, 0),FALSE), 'E2 Allocators'!$B$15:$W$361, MATCH('O5 Details by Class &amp; Accounts'!M$18, 'E2 Allocators'!$B$15:$W$15, 0),FALSE)*$F27)</f>
        <v>0</v>
      </c>
      <c r="N27" s="1412">
        <f ca="1">IF(ISERROR(VLOOKUP(VLOOKUP($A27, 'E4 TB Allocation Details'!$A$18:$L$205, MATCH("Demand ID", 'E4 TB Allocation Details'!$A$18:$L$18, 0),FALSE), 'E2 Allocators'!$B$15:$W$361, MATCH('O5 Details by Class &amp; Accounts'!N$18, 'E2 Allocators'!$B$15:$W$15, 0),FALSE)*$F27), 0, VLOOKUP(VLOOKUP($A27, 'E4 TB Allocation Details'!$A$18:$L$205, MATCH("Demand ID", 'E4 TB Allocation Details'!$A$18:$L$18, 0),FALSE), 'E2 Allocators'!$B$15:$W$361, MATCH('O5 Details by Class &amp; Accounts'!N$18, 'E2 Allocators'!$B$15:$W$15, 0),FALSE)*$F27)</f>
        <v>0</v>
      </c>
      <c r="O27" s="1412">
        <f ca="1">IF(ISERROR(VLOOKUP(VLOOKUP($A27, 'E4 TB Allocation Details'!$A$18:$L$205, MATCH("Demand ID", 'E4 TB Allocation Details'!$A$18:$L$18, 0),FALSE), 'E2 Allocators'!$B$15:$W$361, MATCH('O5 Details by Class &amp; Accounts'!O$18, 'E2 Allocators'!$B$15:$W$15, 0),FALSE)*$F27), 0, VLOOKUP(VLOOKUP($A27, 'E4 TB Allocation Details'!$A$18:$L$205, MATCH("Demand ID", 'E4 TB Allocation Details'!$A$18:$L$18, 0),FALSE), 'E2 Allocators'!$B$15:$W$361, MATCH('O5 Details by Class &amp; Accounts'!O$18, 'E2 Allocators'!$B$15:$W$15, 0),FALSE)*$F27)</f>
        <v>0</v>
      </c>
      <c r="P27" s="1412">
        <f ca="1">IF(ISERROR(VLOOKUP(VLOOKUP($A27, 'E4 TB Allocation Details'!$A$18:$L$205, MATCH("Demand ID", 'E4 TB Allocation Details'!$A$18:$L$18, 0),FALSE), 'E2 Allocators'!$B$15:$W$361, MATCH('O5 Details by Class &amp; Accounts'!P$18, 'E2 Allocators'!$B$15:$W$15, 0),FALSE)*$F27), 0, VLOOKUP(VLOOKUP($A27, 'E4 TB Allocation Details'!$A$18:$L$205, MATCH("Demand ID", 'E4 TB Allocation Details'!$A$18:$L$18, 0),FALSE), 'E2 Allocators'!$B$15:$W$361, MATCH('O5 Details by Class &amp; Accounts'!P$18, 'E2 Allocators'!$B$15:$W$15, 0),FALSE)*$F27)</f>
        <v>0</v>
      </c>
      <c r="Q27" s="1412">
        <f ca="1">IF(ISERROR(VLOOKUP(VLOOKUP($A27, 'E4 TB Allocation Details'!$A$18:$L$205, MATCH("Demand ID", 'E4 TB Allocation Details'!$A$18:$L$18, 0),FALSE), 'E2 Allocators'!$B$15:$W$361, MATCH('O5 Details by Class &amp; Accounts'!Q$18, 'E2 Allocators'!$B$15:$W$15, 0),FALSE)*$F27), 0, VLOOKUP(VLOOKUP($A27, 'E4 TB Allocation Details'!$A$18:$L$205, MATCH("Demand ID", 'E4 TB Allocation Details'!$A$18:$L$18, 0),FALSE), 'E2 Allocators'!$B$15:$W$361, MATCH('O5 Details by Class &amp; Accounts'!Q$18, 'E2 Allocators'!$B$15:$W$15, 0),FALSE)*$F27)</f>
        <v>0</v>
      </c>
      <c r="R27" s="1412">
        <f ca="1">IF(ISERROR(VLOOKUP(VLOOKUP($A27, 'E4 TB Allocation Details'!$A$18:$L$205, MATCH("Demand ID", 'E4 TB Allocation Details'!$A$18:$L$18, 0),FALSE), 'E2 Allocators'!$B$15:$W$361, MATCH('O5 Details by Class &amp; Accounts'!R$18, 'E2 Allocators'!$B$15:$W$15, 0),FALSE)*$F27), 0, VLOOKUP(VLOOKUP($A27, 'E4 TB Allocation Details'!$A$18:$L$205, MATCH("Demand ID", 'E4 TB Allocation Details'!$A$18:$L$18, 0),FALSE), 'E2 Allocators'!$B$15:$W$361, MATCH('O5 Details by Class &amp; Accounts'!R$18, 'E2 Allocators'!$B$15:$W$15, 0),FALSE)*$F27)</f>
        <v>0</v>
      </c>
      <c r="S27" s="1412">
        <f ca="1">IF(ISERROR(VLOOKUP(VLOOKUP($A27, 'E4 TB Allocation Details'!$A$18:$L$205, MATCH("Demand ID", 'E4 TB Allocation Details'!$A$18:$L$18, 0),FALSE), 'E2 Allocators'!$B$15:$W$361, MATCH('O5 Details by Class &amp; Accounts'!S$18, 'E2 Allocators'!$B$15:$W$15, 0),FALSE)*$F27), 0, VLOOKUP(VLOOKUP($A27, 'E4 TB Allocation Details'!$A$18:$L$205, MATCH("Demand ID", 'E4 TB Allocation Details'!$A$18:$L$18, 0),FALSE), 'E2 Allocators'!$B$15:$W$361, MATCH('O5 Details by Class &amp; Accounts'!S$18, 'E2 Allocators'!$B$15:$W$15, 0),FALSE)*$F27)</f>
        <v>0</v>
      </c>
      <c r="T27" s="1412">
        <f ca="1">IF(ISERROR(VLOOKUP(VLOOKUP($A27, 'E4 TB Allocation Details'!$A$18:$L$205, MATCH("Demand ID", 'E4 TB Allocation Details'!$A$18:$L$18, 0),FALSE), 'E2 Allocators'!$B$15:$W$361, MATCH('O5 Details by Class &amp; Accounts'!T$18, 'E2 Allocators'!$B$15:$W$15, 0),FALSE)*$F27), 0, VLOOKUP(VLOOKUP($A27, 'E4 TB Allocation Details'!$A$18:$L$205, MATCH("Demand ID", 'E4 TB Allocation Details'!$A$18:$L$18, 0),FALSE), 'E2 Allocators'!$B$15:$W$361, MATCH('O5 Details by Class &amp; Accounts'!T$18, 'E2 Allocators'!$B$15:$W$15, 0),FALSE)*$F27)</f>
        <v>0</v>
      </c>
      <c r="U27" s="1412">
        <f ca="1">IF(ISERROR(VLOOKUP(VLOOKUP($A27, 'E4 TB Allocation Details'!$A$18:$L$205, MATCH("Demand ID", 'E4 TB Allocation Details'!$A$18:$L$18, 0),FALSE), 'E2 Allocators'!$B$15:$W$361, MATCH('O5 Details by Class &amp; Accounts'!U$18, 'E2 Allocators'!$B$15:$W$15, 0),FALSE)*$F27), 0, VLOOKUP(VLOOKUP($A27, 'E4 TB Allocation Details'!$A$18:$L$205, MATCH("Demand ID", 'E4 TB Allocation Details'!$A$18:$L$18, 0),FALSE), 'E2 Allocators'!$B$15:$W$361, MATCH('O5 Details by Class &amp; Accounts'!U$18, 'E2 Allocators'!$B$15:$W$15, 0),FALSE)*$F27)</f>
        <v>0</v>
      </c>
      <c r="V27" s="1412">
        <f ca="1">IF(ISERROR(VLOOKUP(VLOOKUP($A27, 'E4 TB Allocation Details'!$A$18:$L$205, MATCH("Demand ID", 'E4 TB Allocation Details'!$A$18:$L$18, 0),FALSE), 'E2 Allocators'!$B$15:$W$361, MATCH('O5 Details by Class &amp; Accounts'!V$18, 'E2 Allocators'!$B$15:$W$15, 0),FALSE)*$F27), 0, VLOOKUP(VLOOKUP($A27, 'E4 TB Allocation Details'!$A$18:$L$205, MATCH("Demand ID", 'E4 TB Allocation Details'!$A$18:$L$18, 0),FALSE), 'E2 Allocators'!$B$15:$W$361, MATCH('O5 Details by Class &amp; Accounts'!V$18, 'E2 Allocators'!$B$15:$W$15, 0),FALSE)*$F27)</f>
        <v>0</v>
      </c>
      <c r="W27" s="1412">
        <f ca="1">IF(ISERROR(VLOOKUP(VLOOKUP($A27, 'E4 TB Allocation Details'!$A$18:$L$205, MATCH("Demand ID", 'E4 TB Allocation Details'!$A$18:$L$18, 0),FALSE), 'E2 Allocators'!$B$15:$W$361, MATCH('O5 Details by Class &amp; Accounts'!W$18, 'E2 Allocators'!$B$15:$W$15, 0),FALSE)*$F27), 0, VLOOKUP(VLOOKUP($A27, 'E4 TB Allocation Details'!$A$18:$L$205, MATCH("Demand ID", 'E4 TB Allocation Details'!$A$18:$L$18, 0),FALSE), 'E2 Allocators'!$B$15:$W$361, MATCH('O5 Details by Class &amp; Accounts'!W$18, 'E2 Allocators'!$B$15:$W$15, 0),FALSE)*$F27)</f>
        <v>0</v>
      </c>
      <c r="X27" s="1412">
        <f ca="1">IF(ISERROR(VLOOKUP(VLOOKUP($A27, 'E4 TB Allocation Details'!$A$18:$L$205, MATCH("Demand ID", 'E4 TB Allocation Details'!$A$18:$L$18, 0),FALSE), 'E2 Allocators'!$B$15:$W$361, MATCH('O5 Details by Class &amp; Accounts'!X$18, 'E2 Allocators'!$B$15:$W$15, 0),FALSE)*$F27), 0, VLOOKUP(VLOOKUP($A27, 'E4 TB Allocation Details'!$A$18:$L$205, MATCH("Demand ID", 'E4 TB Allocation Details'!$A$18:$L$18, 0),FALSE), 'E2 Allocators'!$B$15:$W$361, MATCH('O5 Details by Class &amp; Accounts'!X$18, 'E2 Allocators'!$B$15:$W$15, 0),FALSE)*$F27)</f>
        <v>0</v>
      </c>
      <c r="Y27" s="1412">
        <f ca="1">IF(ISERROR(VLOOKUP(VLOOKUP($A27, 'E4 TB Allocation Details'!$A$18:$L$205, MATCH("Demand ID", 'E4 TB Allocation Details'!$A$18:$L$18, 0),FALSE), 'E2 Allocators'!$B$15:$W$361, MATCH('O5 Details by Class &amp; Accounts'!Y$18, 'E2 Allocators'!$B$15:$W$15, 0),FALSE)*$F27), 0, VLOOKUP(VLOOKUP($A27, 'E4 TB Allocation Details'!$A$18:$L$205, MATCH("Demand ID", 'E4 TB Allocation Details'!$A$18:$L$18, 0),FALSE), 'E2 Allocators'!$B$15:$W$361, MATCH('O5 Details by Class &amp; Accounts'!Y$18, 'E2 Allocators'!$B$15:$W$15, 0),FALSE)*$F27)</f>
        <v>0</v>
      </c>
      <c r="Z27" s="1412">
        <f ca="1">IF(ISERROR(VLOOKUP(VLOOKUP($A27, 'E4 TB Allocation Details'!$A$18:$L$205, MATCH("Demand ID", 'E4 TB Allocation Details'!$A$18:$L$18, 0),FALSE), 'E2 Allocators'!$B$15:$W$361, MATCH('O5 Details by Class &amp; Accounts'!Z$18, 'E2 Allocators'!$B$15:$W$15, 0),FALSE)*$F27), 0, VLOOKUP(VLOOKUP($A27, 'E4 TB Allocation Details'!$A$18:$L$205, MATCH("Demand ID", 'E4 TB Allocation Details'!$A$18:$L$18, 0),FALSE), 'E2 Allocators'!$B$15:$W$361, MATCH('O5 Details by Class &amp; Accounts'!Z$18, 'E2 Allocators'!$B$15:$W$15, 0),FALSE)*$F27)</f>
        <v>0</v>
      </c>
      <c r="AA27" s="1412">
        <f ca="1">IF(ISERROR(VLOOKUP(VLOOKUP($A27, 'E4 TB Allocation Details'!$A$18:$L$205, MATCH("Demand ID", 'E4 TB Allocation Details'!$A$18:$L$18, 0),FALSE), 'E2 Allocators'!$B$15:$W$361, MATCH('O5 Details by Class &amp; Accounts'!AA$18, 'E2 Allocators'!$B$15:$W$15, 0),FALSE)*$F27), 0, VLOOKUP(VLOOKUP($A27, 'E4 TB Allocation Details'!$A$18:$L$205, MATCH("Demand ID", 'E4 TB Allocation Details'!$A$18:$L$18, 0),FALSE), 'E2 Allocators'!$B$15:$W$361, MATCH('O5 Details by Class &amp; Accounts'!AA$18, 'E2 Allocators'!$B$15:$W$15, 0),FALSE)*$F27)</f>
        <v>0</v>
      </c>
      <c r="AB27" s="1412">
        <f ca="1">IF(ISERROR(VLOOKUP(VLOOKUP($A27, 'E4 TB Allocation Details'!$A$18:$L$205, MATCH("Demand ID", 'E4 TB Allocation Details'!$A$18:$L$18, 0),FALSE), 'E2 Allocators'!$B$15:$W$361, MATCH('O5 Details by Class &amp; Accounts'!AB$18, 'E2 Allocators'!$B$15:$W$15, 0),FALSE)*$F27), 0, VLOOKUP(VLOOKUP($A27, 'E4 TB Allocation Details'!$A$18:$L$205, MATCH("Demand ID", 'E4 TB Allocation Details'!$A$18:$L$18, 0),FALSE), 'E2 Allocators'!$B$15:$W$361, MATCH('O5 Details by Class &amp; Accounts'!AB$18, 'E2 Allocators'!$B$15:$W$15, 0),FALSE)*$F27)</f>
        <v>0</v>
      </c>
      <c r="AC27" s="1412">
        <f t="shared" si="1"/>
        <v>0</v>
      </c>
      <c r="AD27" s="1412">
        <f ca="1">IF(ISERROR(VLOOKUP(VLOOKUP($A27, 'E4 TB Allocation Details'!$A$18:$L$205, MATCH("Customer ID", 'E4 TB Allocation Details'!$A$18:$L$18, 0),FALSE), 'E2 Allocators'!$B$15:$W$361, MATCH('O5 Details by Class &amp; Accounts'!AD$18, 'E2 Allocators'!$B$15:$W$15, 0),FALSE)*$G27), 0, VLOOKUP(VLOOKUP($A27, 'E4 TB Allocation Details'!$A$18:$L$205, MATCH("Customer ID", 'E4 TB Allocation Details'!$A$18:$L$18, 0),FALSE), 'E2 Allocators'!$B$15:$W$361, MATCH('O5 Details by Class &amp; Accounts'!AD$18, 'E2 Allocators'!$B$15:$W$15, 0),FALSE)*$G27)</f>
        <v>0</v>
      </c>
      <c r="AE27" s="1412">
        <f ca="1">IF(ISERROR(VLOOKUP(VLOOKUP($A27, 'E4 TB Allocation Details'!$A$18:$L$205, MATCH("Customer ID", 'E4 TB Allocation Details'!$A$18:$L$18, 0),FALSE), 'E2 Allocators'!$B$15:$W$361, MATCH('O5 Details by Class &amp; Accounts'!AE$18, 'E2 Allocators'!$B$15:$W$15, 0),FALSE)*$G27), 0, VLOOKUP(VLOOKUP($A27, 'E4 TB Allocation Details'!$A$18:$L$205, MATCH("Customer ID", 'E4 TB Allocation Details'!$A$18:$L$18, 0),FALSE), 'E2 Allocators'!$B$15:$W$361, MATCH('O5 Details by Class &amp; Accounts'!AE$18, 'E2 Allocators'!$B$15:$W$15, 0),FALSE)*$G27)</f>
        <v>0</v>
      </c>
      <c r="AF27" s="1412">
        <f ca="1">IF(ISERROR(VLOOKUP(VLOOKUP($A27, 'E4 TB Allocation Details'!$A$18:$L$205, MATCH("Customer ID", 'E4 TB Allocation Details'!$A$18:$L$18, 0),FALSE), 'E2 Allocators'!$B$15:$W$361, MATCH('O5 Details by Class &amp; Accounts'!AF$18, 'E2 Allocators'!$B$15:$W$15, 0),FALSE)*$G27), 0, VLOOKUP(VLOOKUP($A27, 'E4 TB Allocation Details'!$A$18:$L$205, MATCH("Customer ID", 'E4 TB Allocation Details'!$A$18:$L$18, 0),FALSE), 'E2 Allocators'!$B$15:$W$361, MATCH('O5 Details by Class &amp; Accounts'!AF$18, 'E2 Allocators'!$B$15:$W$15, 0),FALSE)*$G27)</f>
        <v>0</v>
      </c>
      <c r="AG27" s="1412">
        <f ca="1">IF(ISERROR(VLOOKUP(VLOOKUP($A27, 'E4 TB Allocation Details'!$A$18:$L$205, MATCH("Customer ID", 'E4 TB Allocation Details'!$A$18:$L$18, 0),FALSE), 'E2 Allocators'!$B$15:$W$361, MATCH('O5 Details by Class &amp; Accounts'!AG$18, 'E2 Allocators'!$B$15:$W$15, 0),FALSE)*$G27), 0, VLOOKUP(VLOOKUP($A27, 'E4 TB Allocation Details'!$A$18:$L$205, MATCH("Customer ID", 'E4 TB Allocation Details'!$A$18:$L$18, 0),FALSE), 'E2 Allocators'!$B$15:$W$361, MATCH('O5 Details by Class &amp; Accounts'!AG$18, 'E2 Allocators'!$B$15:$W$15, 0),FALSE)*$G27)</f>
        <v>0</v>
      </c>
      <c r="AH27" s="1412">
        <f ca="1">IF(ISERROR(VLOOKUP(VLOOKUP($A27, 'E4 TB Allocation Details'!$A$18:$L$205, MATCH("Customer ID", 'E4 TB Allocation Details'!$A$18:$L$18, 0),FALSE), 'E2 Allocators'!$B$15:$W$361, MATCH('O5 Details by Class &amp; Accounts'!AH$18, 'E2 Allocators'!$B$15:$W$15, 0),FALSE)*$G27), 0, VLOOKUP(VLOOKUP($A27, 'E4 TB Allocation Details'!$A$18:$L$205, MATCH("Customer ID", 'E4 TB Allocation Details'!$A$18:$L$18, 0),FALSE), 'E2 Allocators'!$B$15:$W$361, MATCH('O5 Details by Class &amp; Accounts'!AH$18, 'E2 Allocators'!$B$15:$W$15, 0),FALSE)*$G27)</f>
        <v>0</v>
      </c>
      <c r="AI27" s="1412">
        <f ca="1">IF(ISERROR(VLOOKUP(VLOOKUP($A27, 'E4 TB Allocation Details'!$A$18:$L$205, MATCH("Customer ID", 'E4 TB Allocation Details'!$A$18:$L$18, 0),FALSE), 'E2 Allocators'!$B$15:$W$361, MATCH('O5 Details by Class &amp; Accounts'!AI$18, 'E2 Allocators'!$B$15:$W$15, 0),FALSE)*$G27), 0, VLOOKUP(VLOOKUP($A27, 'E4 TB Allocation Details'!$A$18:$L$205, MATCH("Customer ID", 'E4 TB Allocation Details'!$A$18:$L$18, 0),FALSE), 'E2 Allocators'!$B$15:$W$361, MATCH('O5 Details by Class &amp; Accounts'!AI$18, 'E2 Allocators'!$B$15:$W$15, 0),FALSE)*$G27)</f>
        <v>0</v>
      </c>
      <c r="AJ27" s="1412">
        <f ca="1">IF(ISERROR(VLOOKUP(VLOOKUP($A27, 'E4 TB Allocation Details'!$A$18:$L$205, MATCH("Customer ID", 'E4 TB Allocation Details'!$A$18:$L$18, 0),FALSE), 'E2 Allocators'!$B$15:$W$361, MATCH('O5 Details by Class &amp; Accounts'!AJ$18, 'E2 Allocators'!$B$15:$W$15, 0),FALSE)*$G27), 0, VLOOKUP(VLOOKUP($A27, 'E4 TB Allocation Details'!$A$18:$L$205, MATCH("Customer ID", 'E4 TB Allocation Details'!$A$18:$L$18, 0),FALSE), 'E2 Allocators'!$B$15:$W$361, MATCH('O5 Details by Class &amp; Accounts'!AJ$18, 'E2 Allocators'!$B$15:$W$15, 0),FALSE)*$G27)</f>
        <v>0</v>
      </c>
      <c r="AK27" s="1412">
        <f ca="1">IF(ISERROR(VLOOKUP(VLOOKUP($A27, 'E4 TB Allocation Details'!$A$18:$L$205, MATCH("Customer ID", 'E4 TB Allocation Details'!$A$18:$L$18, 0),FALSE), 'E2 Allocators'!$B$15:$W$361, MATCH('O5 Details by Class &amp; Accounts'!AK$18, 'E2 Allocators'!$B$15:$W$15, 0),FALSE)*$G27), 0, VLOOKUP(VLOOKUP($A27, 'E4 TB Allocation Details'!$A$18:$L$205, MATCH("Customer ID", 'E4 TB Allocation Details'!$A$18:$L$18, 0),FALSE), 'E2 Allocators'!$B$15:$W$361, MATCH('O5 Details by Class &amp; Accounts'!AK$18, 'E2 Allocators'!$B$15:$W$15, 0),FALSE)*$G27)</f>
        <v>0</v>
      </c>
      <c r="AL27" s="1412">
        <f ca="1">IF(ISERROR(VLOOKUP(VLOOKUP($A27, 'E4 TB Allocation Details'!$A$18:$L$205, MATCH("Customer ID", 'E4 TB Allocation Details'!$A$18:$L$18, 0),FALSE), 'E2 Allocators'!$B$15:$W$361, MATCH('O5 Details by Class &amp; Accounts'!AL$18, 'E2 Allocators'!$B$15:$W$15, 0),FALSE)*$G27), 0, VLOOKUP(VLOOKUP($A27, 'E4 TB Allocation Details'!$A$18:$L$205, MATCH("Customer ID", 'E4 TB Allocation Details'!$A$18:$L$18, 0),FALSE), 'E2 Allocators'!$B$15:$W$361, MATCH('O5 Details by Class &amp; Accounts'!AL$18, 'E2 Allocators'!$B$15:$W$15, 0),FALSE)*$G27)</f>
        <v>0</v>
      </c>
      <c r="AM27" s="1412">
        <f ca="1">IF(ISERROR(VLOOKUP(VLOOKUP($A27, 'E4 TB Allocation Details'!$A$18:$L$205, MATCH("Customer ID", 'E4 TB Allocation Details'!$A$18:$L$18, 0),FALSE), 'E2 Allocators'!$B$15:$W$361, MATCH('O5 Details by Class &amp; Accounts'!AM$18, 'E2 Allocators'!$B$15:$W$15, 0),FALSE)*$G27), 0, VLOOKUP(VLOOKUP($A27, 'E4 TB Allocation Details'!$A$18:$L$205, MATCH("Customer ID", 'E4 TB Allocation Details'!$A$18:$L$18, 0),FALSE), 'E2 Allocators'!$B$15:$W$361, MATCH('O5 Details by Class &amp; Accounts'!AM$18, 'E2 Allocators'!$B$15:$W$15, 0),FALSE)*$G27)</f>
        <v>0</v>
      </c>
      <c r="AN27" s="1412">
        <f ca="1">IF(ISERROR(VLOOKUP(VLOOKUP($A27, 'E4 TB Allocation Details'!$A$18:$L$205, MATCH("Customer ID", 'E4 TB Allocation Details'!$A$18:$L$18, 0),FALSE), 'E2 Allocators'!$B$15:$W$361, MATCH('O5 Details by Class &amp; Accounts'!AN$18, 'E2 Allocators'!$B$15:$W$15, 0),FALSE)*$G27), 0, VLOOKUP(VLOOKUP($A27, 'E4 TB Allocation Details'!$A$18:$L$205, MATCH("Customer ID", 'E4 TB Allocation Details'!$A$18:$L$18, 0),FALSE), 'E2 Allocators'!$B$15:$W$361, MATCH('O5 Details by Class &amp; Accounts'!AN$18, 'E2 Allocators'!$B$15:$W$15, 0),FALSE)*$G27)</f>
        <v>0</v>
      </c>
      <c r="AO27" s="1412">
        <f ca="1">IF(ISERROR(VLOOKUP(VLOOKUP($A27, 'E4 TB Allocation Details'!$A$18:$L$205, MATCH("Customer ID", 'E4 TB Allocation Details'!$A$18:$L$18, 0),FALSE), 'E2 Allocators'!$B$15:$W$361, MATCH('O5 Details by Class &amp; Accounts'!AO$18, 'E2 Allocators'!$B$15:$W$15, 0),FALSE)*$G27), 0, VLOOKUP(VLOOKUP($A27, 'E4 TB Allocation Details'!$A$18:$L$205, MATCH("Customer ID", 'E4 TB Allocation Details'!$A$18:$L$18, 0),FALSE), 'E2 Allocators'!$B$15:$W$361, MATCH('O5 Details by Class &amp; Accounts'!AO$18, 'E2 Allocators'!$B$15:$W$15, 0),FALSE)*$G27)</f>
        <v>0</v>
      </c>
      <c r="AP27" s="1412">
        <f ca="1">IF(ISERROR(VLOOKUP(VLOOKUP($A27, 'E4 TB Allocation Details'!$A$18:$L$205, MATCH("Customer ID", 'E4 TB Allocation Details'!$A$18:$L$18, 0),FALSE), 'E2 Allocators'!$B$15:$W$361, MATCH('O5 Details by Class &amp; Accounts'!AP$18, 'E2 Allocators'!$B$15:$W$15, 0),FALSE)*$G27), 0, VLOOKUP(VLOOKUP($A27, 'E4 TB Allocation Details'!$A$18:$L$205, MATCH("Customer ID", 'E4 TB Allocation Details'!$A$18:$L$18, 0),FALSE), 'E2 Allocators'!$B$15:$W$361, MATCH('O5 Details by Class &amp; Accounts'!AP$18, 'E2 Allocators'!$B$15:$W$15, 0),FALSE)*$G27)</f>
        <v>0</v>
      </c>
      <c r="AQ27" s="1412">
        <f ca="1">IF(ISERROR(VLOOKUP(VLOOKUP($A27, 'E4 TB Allocation Details'!$A$18:$L$205, MATCH("Customer ID", 'E4 TB Allocation Details'!$A$18:$L$18, 0),FALSE), 'E2 Allocators'!$B$15:$W$361, MATCH('O5 Details by Class &amp; Accounts'!AQ$18, 'E2 Allocators'!$B$15:$W$15, 0),FALSE)*$G27), 0, VLOOKUP(VLOOKUP($A27, 'E4 TB Allocation Details'!$A$18:$L$205, MATCH("Customer ID", 'E4 TB Allocation Details'!$A$18:$L$18, 0),FALSE), 'E2 Allocators'!$B$15:$W$361, MATCH('O5 Details by Class &amp; Accounts'!AQ$18, 'E2 Allocators'!$B$15:$W$15, 0),FALSE)*$G27)</f>
        <v>0</v>
      </c>
      <c r="AR27" s="1412">
        <f ca="1">IF(ISERROR(VLOOKUP(VLOOKUP($A27, 'E4 TB Allocation Details'!$A$18:$L$205, MATCH("Customer ID", 'E4 TB Allocation Details'!$A$18:$L$18, 0),FALSE), 'E2 Allocators'!$B$15:$W$361, MATCH('O5 Details by Class &amp; Accounts'!AR$18, 'E2 Allocators'!$B$15:$W$15, 0),FALSE)*$G27), 0, VLOOKUP(VLOOKUP($A27, 'E4 TB Allocation Details'!$A$18:$L$205, MATCH("Customer ID", 'E4 TB Allocation Details'!$A$18:$L$18, 0),FALSE), 'E2 Allocators'!$B$15:$W$361, MATCH('O5 Details by Class &amp; Accounts'!AR$18, 'E2 Allocators'!$B$15:$W$15, 0),FALSE)*$G27)</f>
        <v>0</v>
      </c>
      <c r="AS27" s="1412">
        <f ca="1">IF(ISERROR(VLOOKUP(VLOOKUP($A27, 'E4 TB Allocation Details'!$A$18:$L$205, MATCH("Customer ID", 'E4 TB Allocation Details'!$A$18:$L$18, 0),FALSE), 'E2 Allocators'!$B$15:$W$361, MATCH('O5 Details by Class &amp; Accounts'!AS$18, 'E2 Allocators'!$B$15:$W$15, 0),FALSE)*$G27), 0, VLOOKUP(VLOOKUP($A27, 'E4 TB Allocation Details'!$A$18:$L$205, MATCH("Customer ID", 'E4 TB Allocation Details'!$A$18:$L$18, 0),FALSE), 'E2 Allocators'!$B$15:$W$361, MATCH('O5 Details by Class &amp; Accounts'!AS$18, 'E2 Allocators'!$B$15:$W$15, 0),FALSE)*$G27)</f>
        <v>0</v>
      </c>
      <c r="AT27" s="1412">
        <f ca="1">IF(ISERROR(VLOOKUP(VLOOKUP($A27, 'E4 TB Allocation Details'!$A$18:$L$205, MATCH("Customer ID", 'E4 TB Allocation Details'!$A$18:$L$18, 0),FALSE), 'E2 Allocators'!$B$15:$W$361, MATCH('O5 Details by Class &amp; Accounts'!AT$18, 'E2 Allocators'!$B$15:$W$15, 0),FALSE)*$G27), 0, VLOOKUP(VLOOKUP($A27, 'E4 TB Allocation Details'!$A$18:$L$205, MATCH("Customer ID", 'E4 TB Allocation Details'!$A$18:$L$18, 0),FALSE), 'E2 Allocators'!$B$15:$W$361, MATCH('O5 Details by Class &amp; Accounts'!AT$18, 'E2 Allocators'!$B$15:$W$15, 0),FALSE)*$G27)</f>
        <v>0</v>
      </c>
      <c r="AU27" s="1412">
        <f ca="1">IF(ISERROR(VLOOKUP(VLOOKUP($A27, 'E4 TB Allocation Details'!$A$18:$L$205, MATCH("Customer ID", 'E4 TB Allocation Details'!$A$18:$L$18, 0),FALSE), 'E2 Allocators'!$B$15:$W$361, MATCH('O5 Details by Class &amp; Accounts'!AU$18, 'E2 Allocators'!$B$15:$W$15, 0),FALSE)*$G27), 0, VLOOKUP(VLOOKUP($A27, 'E4 TB Allocation Details'!$A$18:$L$205, MATCH("Customer ID", 'E4 TB Allocation Details'!$A$18:$L$18, 0),FALSE), 'E2 Allocators'!$B$15:$W$361, MATCH('O5 Details by Class &amp; Accounts'!AU$18, 'E2 Allocators'!$B$15:$W$15, 0),FALSE)*$G27)</f>
        <v>0</v>
      </c>
      <c r="AV27" s="1412">
        <f ca="1">IF(ISERROR(VLOOKUP(VLOOKUP($A27, 'E4 TB Allocation Details'!$A$18:$L$205, MATCH("Customer ID", 'E4 TB Allocation Details'!$A$18:$L$18, 0),FALSE), 'E2 Allocators'!$B$15:$W$361, MATCH('O5 Details by Class &amp; Accounts'!AV$18, 'E2 Allocators'!$B$15:$W$15, 0),FALSE)*$G27), 0, VLOOKUP(VLOOKUP($A27, 'E4 TB Allocation Details'!$A$18:$L$205, MATCH("Customer ID", 'E4 TB Allocation Details'!$A$18:$L$18, 0),FALSE), 'E2 Allocators'!$B$15:$W$361, MATCH('O5 Details by Class &amp; Accounts'!AV$18, 'E2 Allocators'!$B$15:$W$15, 0),FALSE)*$G27)</f>
        <v>0</v>
      </c>
      <c r="AW27" s="1412">
        <f ca="1">IF(ISERROR(VLOOKUP(VLOOKUP($A27, 'E4 TB Allocation Details'!$A$18:$L$205, MATCH("Customer ID", 'E4 TB Allocation Details'!$A$18:$L$18, 0),FALSE), 'E2 Allocators'!$B$15:$W$361, MATCH('O5 Details by Class &amp; Accounts'!AW$18, 'E2 Allocators'!$B$15:$W$15, 0),FALSE)*$G27), 0, VLOOKUP(VLOOKUP($A27, 'E4 TB Allocation Details'!$A$18:$L$205, MATCH("Customer ID", 'E4 TB Allocation Details'!$A$18:$L$18, 0),FALSE), 'E2 Allocators'!$B$15:$W$361, MATCH('O5 Details by Class &amp; Accounts'!AW$18, 'E2 Allocators'!$B$15:$W$15, 0),FALSE)*$G27)</f>
        <v>0</v>
      </c>
      <c r="AX27" s="1412">
        <f t="shared" si="2"/>
        <v>0</v>
      </c>
      <c r="AY27" s="1412">
        <f ca="1">IF(ISERROR(VLOOKUP(VLOOKUP($A27, 'E4 TB Allocation Details'!$A$18:$L$205, MATCH("Misc ID", 'E4 TB Allocation Details'!$A$18:$L$18, 0),FALSE), 'E2 Allocators'!$B$15:$W$361, MATCH('O5 Details by Class &amp; Accounts'!AY$18, 'E2 Allocators'!$B$15:$W$15, 0),FALSE)*$E27), 0, VLOOKUP(VLOOKUP($A27, 'E4 TB Allocation Details'!$A$18:$L$205, MATCH("Misc ID", 'E4 TB Allocation Details'!$A$18:$L$18, 0),FALSE), 'E2 Allocators'!$B$15:$W$361, MATCH('O5 Details by Class &amp; Accounts'!AY$18, 'E2 Allocators'!$B$15:$W$15, 0),FALSE)*$E27)</f>
        <v>0</v>
      </c>
      <c r="AZ27" s="1412">
        <f ca="1">IF(ISERROR(VLOOKUP(VLOOKUP($A27, 'E4 TB Allocation Details'!$A$18:$L$205, MATCH("Misc ID", 'E4 TB Allocation Details'!$A$18:$L$18, 0),FALSE), 'E2 Allocators'!$B$15:$W$361, MATCH('O5 Details by Class &amp; Accounts'!AZ$18, 'E2 Allocators'!$B$15:$W$15, 0),FALSE)*$E27), 0, VLOOKUP(VLOOKUP($A27, 'E4 TB Allocation Details'!$A$18:$L$205, MATCH("Misc ID", 'E4 TB Allocation Details'!$A$18:$L$18, 0),FALSE), 'E2 Allocators'!$B$15:$W$361, MATCH('O5 Details by Class &amp; Accounts'!AZ$18, 'E2 Allocators'!$B$15:$W$15, 0),FALSE)*$E27)</f>
        <v>0</v>
      </c>
      <c r="BA27" s="1412">
        <f ca="1">IF(ISERROR(VLOOKUP(VLOOKUP($A27, 'E4 TB Allocation Details'!$A$18:$L$205, MATCH("Misc ID", 'E4 TB Allocation Details'!$A$18:$L$18, 0),FALSE), 'E2 Allocators'!$B$15:$W$361, MATCH('O5 Details by Class &amp; Accounts'!BA$18, 'E2 Allocators'!$B$15:$W$15, 0),FALSE)*$E27), 0, VLOOKUP(VLOOKUP($A27, 'E4 TB Allocation Details'!$A$18:$L$205, MATCH("Misc ID", 'E4 TB Allocation Details'!$A$18:$L$18, 0),FALSE), 'E2 Allocators'!$B$15:$W$361, MATCH('O5 Details by Class &amp; Accounts'!BA$18, 'E2 Allocators'!$B$15:$W$15, 0),FALSE)*$E27)</f>
        <v>0</v>
      </c>
      <c r="BB27" s="1412">
        <f ca="1">IF(ISERROR(VLOOKUP(VLOOKUP($A27, 'E4 TB Allocation Details'!$A$18:$L$205, MATCH("Misc ID", 'E4 TB Allocation Details'!$A$18:$L$18, 0),FALSE), 'E2 Allocators'!$B$15:$W$361, MATCH('O5 Details by Class &amp; Accounts'!BB$18, 'E2 Allocators'!$B$15:$W$15, 0),FALSE)*$E27), 0, VLOOKUP(VLOOKUP($A27, 'E4 TB Allocation Details'!$A$18:$L$205, MATCH("Misc ID", 'E4 TB Allocation Details'!$A$18:$L$18, 0),FALSE), 'E2 Allocators'!$B$15:$W$361, MATCH('O5 Details by Class &amp; Accounts'!BB$18, 'E2 Allocators'!$B$15:$W$15, 0),FALSE)*$E27)</f>
        <v>0</v>
      </c>
      <c r="BC27" s="1412">
        <f ca="1">IF(ISERROR(VLOOKUP(VLOOKUP($A27, 'E4 TB Allocation Details'!$A$18:$L$205, MATCH("Misc ID", 'E4 TB Allocation Details'!$A$18:$L$18, 0),FALSE), 'E2 Allocators'!$B$15:$W$361, MATCH('O5 Details by Class &amp; Accounts'!BC$18, 'E2 Allocators'!$B$15:$W$15, 0),FALSE)*$E27), 0, VLOOKUP(VLOOKUP($A27, 'E4 TB Allocation Details'!$A$18:$L$205, MATCH("Misc ID", 'E4 TB Allocation Details'!$A$18:$L$18, 0),FALSE), 'E2 Allocators'!$B$15:$W$361, MATCH('O5 Details by Class &amp; Accounts'!BC$18, 'E2 Allocators'!$B$15:$W$15, 0),FALSE)*$E27)</f>
        <v>0</v>
      </c>
      <c r="BD27" s="1412">
        <f ca="1">IF(ISERROR(VLOOKUP(VLOOKUP($A27, 'E4 TB Allocation Details'!$A$18:$L$205, MATCH("Misc ID", 'E4 TB Allocation Details'!$A$18:$L$18, 0),FALSE), 'E2 Allocators'!$B$15:$W$361, MATCH('O5 Details by Class &amp; Accounts'!BD$18, 'E2 Allocators'!$B$15:$W$15, 0),FALSE)*$E27), 0, VLOOKUP(VLOOKUP($A27, 'E4 TB Allocation Details'!$A$18:$L$205, MATCH("Misc ID", 'E4 TB Allocation Details'!$A$18:$L$18, 0),FALSE), 'E2 Allocators'!$B$15:$W$361, MATCH('O5 Details by Class &amp; Accounts'!BD$18, 'E2 Allocators'!$B$15:$W$15, 0),FALSE)*$E27)</f>
        <v>0</v>
      </c>
      <c r="BE27" s="1412">
        <f ca="1">IF(ISERROR(VLOOKUP(VLOOKUP($A27, 'E4 TB Allocation Details'!$A$18:$L$205, MATCH("Misc ID", 'E4 TB Allocation Details'!$A$18:$L$18, 0),FALSE), 'E2 Allocators'!$B$15:$W$361, MATCH('O5 Details by Class &amp; Accounts'!BE$18, 'E2 Allocators'!$B$15:$W$15, 0),FALSE)*$E27), 0, VLOOKUP(VLOOKUP($A27, 'E4 TB Allocation Details'!$A$18:$L$205, MATCH("Misc ID", 'E4 TB Allocation Details'!$A$18:$L$18, 0),FALSE), 'E2 Allocators'!$B$15:$W$361, MATCH('O5 Details by Class &amp; Accounts'!BE$18, 'E2 Allocators'!$B$15:$W$15, 0),FALSE)*$E27)</f>
        <v>0</v>
      </c>
      <c r="BF27" s="1412">
        <f ca="1">IF(ISERROR(VLOOKUP(VLOOKUP($A27, 'E4 TB Allocation Details'!$A$18:$L$205, MATCH("Misc ID", 'E4 TB Allocation Details'!$A$18:$L$18, 0),FALSE), 'E2 Allocators'!$B$15:$W$361, MATCH('O5 Details by Class &amp; Accounts'!BF$18, 'E2 Allocators'!$B$15:$W$15, 0),FALSE)*$E27), 0, VLOOKUP(VLOOKUP($A27, 'E4 TB Allocation Details'!$A$18:$L$205, MATCH("Misc ID", 'E4 TB Allocation Details'!$A$18:$L$18, 0),FALSE), 'E2 Allocators'!$B$15:$W$361, MATCH('O5 Details by Class &amp; Accounts'!BF$18, 'E2 Allocators'!$B$15:$W$15, 0),FALSE)*$E27)</f>
        <v>0</v>
      </c>
      <c r="BG27" s="1412">
        <f ca="1">IF(ISERROR(VLOOKUP(VLOOKUP($A27, 'E4 TB Allocation Details'!$A$18:$L$205, MATCH("Misc ID", 'E4 TB Allocation Details'!$A$18:$L$18, 0),FALSE), 'E2 Allocators'!$B$15:$W$361, MATCH('O5 Details by Class &amp; Accounts'!BG$18, 'E2 Allocators'!$B$15:$W$15, 0),FALSE)*$E27), 0, VLOOKUP(VLOOKUP($A27, 'E4 TB Allocation Details'!$A$18:$L$205, MATCH("Misc ID", 'E4 TB Allocation Details'!$A$18:$L$18, 0),FALSE), 'E2 Allocators'!$B$15:$W$361, MATCH('O5 Details by Class &amp; Accounts'!BG$18, 'E2 Allocators'!$B$15:$W$15, 0),FALSE)*$E27)</f>
        <v>0</v>
      </c>
      <c r="BH27" s="1412">
        <f ca="1">IF(ISERROR(VLOOKUP(VLOOKUP($A27, 'E4 TB Allocation Details'!$A$18:$L$205, MATCH("Misc ID", 'E4 TB Allocation Details'!$A$18:$L$18, 0),FALSE), 'E2 Allocators'!$B$15:$W$361, MATCH('O5 Details by Class &amp; Accounts'!BH$18, 'E2 Allocators'!$B$15:$W$15, 0),FALSE)*$E27), 0, VLOOKUP(VLOOKUP($A27, 'E4 TB Allocation Details'!$A$18:$L$205, MATCH("Misc ID", 'E4 TB Allocation Details'!$A$18:$L$18, 0),FALSE), 'E2 Allocators'!$B$15:$W$361, MATCH('O5 Details by Class &amp; Accounts'!BH$18, 'E2 Allocators'!$B$15:$W$15, 0),FALSE)*$E27)</f>
        <v>0</v>
      </c>
      <c r="BI27" s="1412">
        <f ca="1">IF(ISERROR(VLOOKUP(VLOOKUP($A27, 'E4 TB Allocation Details'!$A$18:$L$205, MATCH("Misc ID", 'E4 TB Allocation Details'!$A$18:$L$18, 0),FALSE), 'E2 Allocators'!$B$15:$W$361, MATCH('O5 Details by Class &amp; Accounts'!BI$18, 'E2 Allocators'!$B$15:$W$15, 0),FALSE)*$E27), 0, VLOOKUP(VLOOKUP($A27, 'E4 TB Allocation Details'!$A$18:$L$205, MATCH("Misc ID", 'E4 TB Allocation Details'!$A$18:$L$18, 0),FALSE), 'E2 Allocators'!$B$15:$W$361, MATCH('O5 Details by Class &amp; Accounts'!BI$18, 'E2 Allocators'!$B$15:$W$15, 0),FALSE)*$E27)</f>
        <v>0</v>
      </c>
      <c r="BJ27" s="1412">
        <f ca="1">IF(ISERROR(VLOOKUP(VLOOKUP($A27, 'E4 TB Allocation Details'!$A$18:$L$205, MATCH("Misc ID", 'E4 TB Allocation Details'!$A$18:$L$18, 0),FALSE), 'E2 Allocators'!$B$15:$W$361, MATCH('O5 Details by Class &amp; Accounts'!BJ$18, 'E2 Allocators'!$B$15:$W$15, 0),FALSE)*$E27), 0, VLOOKUP(VLOOKUP($A27, 'E4 TB Allocation Details'!$A$18:$L$205, MATCH("Misc ID", 'E4 TB Allocation Details'!$A$18:$L$18, 0),FALSE), 'E2 Allocators'!$B$15:$W$361, MATCH('O5 Details by Class &amp; Accounts'!BJ$18, 'E2 Allocators'!$B$15:$W$15, 0),FALSE)*$E27)</f>
        <v>0</v>
      </c>
      <c r="BK27" s="1412">
        <f ca="1">IF(ISERROR(VLOOKUP(VLOOKUP($A27, 'E4 TB Allocation Details'!$A$18:$L$205, MATCH("Misc ID", 'E4 TB Allocation Details'!$A$18:$L$18, 0),FALSE), 'E2 Allocators'!$B$15:$W$361, MATCH('O5 Details by Class &amp; Accounts'!BK$18, 'E2 Allocators'!$B$15:$W$15, 0),FALSE)*$E27), 0, VLOOKUP(VLOOKUP($A27, 'E4 TB Allocation Details'!$A$18:$L$205, MATCH("Misc ID", 'E4 TB Allocation Details'!$A$18:$L$18, 0),FALSE), 'E2 Allocators'!$B$15:$W$361, MATCH('O5 Details by Class &amp; Accounts'!BK$18, 'E2 Allocators'!$B$15:$W$15, 0),FALSE)*$E27)</f>
        <v>0</v>
      </c>
      <c r="BL27" s="1412">
        <f ca="1">IF(ISERROR(VLOOKUP(VLOOKUP($A27, 'E4 TB Allocation Details'!$A$18:$L$205, MATCH("Misc ID", 'E4 TB Allocation Details'!$A$18:$L$18, 0),FALSE), 'E2 Allocators'!$B$15:$W$361, MATCH('O5 Details by Class &amp; Accounts'!BL$18, 'E2 Allocators'!$B$15:$W$15, 0),FALSE)*$E27), 0, VLOOKUP(VLOOKUP($A27, 'E4 TB Allocation Details'!$A$18:$L$205, MATCH("Misc ID", 'E4 TB Allocation Details'!$A$18:$L$18, 0),FALSE), 'E2 Allocators'!$B$15:$W$361, MATCH('O5 Details by Class &amp; Accounts'!BL$18, 'E2 Allocators'!$B$15:$W$15, 0),FALSE)*$E27)</f>
        <v>0</v>
      </c>
      <c r="BM27" s="1412">
        <f ca="1">IF(ISERROR(VLOOKUP(VLOOKUP($A27, 'E4 TB Allocation Details'!$A$18:$L$205, MATCH("Misc ID", 'E4 TB Allocation Details'!$A$18:$L$18, 0),FALSE), 'E2 Allocators'!$B$15:$W$361, MATCH('O5 Details by Class &amp; Accounts'!BM$18, 'E2 Allocators'!$B$15:$W$15, 0),FALSE)*$E27), 0, VLOOKUP(VLOOKUP($A27, 'E4 TB Allocation Details'!$A$18:$L$205, MATCH("Misc ID", 'E4 TB Allocation Details'!$A$18:$L$18, 0),FALSE), 'E2 Allocators'!$B$15:$W$361, MATCH('O5 Details by Class &amp; Accounts'!BM$18, 'E2 Allocators'!$B$15:$W$15, 0),FALSE)*$E27)</f>
        <v>0</v>
      </c>
      <c r="BN27" s="1412">
        <f ca="1">IF(ISERROR(VLOOKUP(VLOOKUP($A27, 'E4 TB Allocation Details'!$A$18:$L$205, MATCH("Misc ID", 'E4 TB Allocation Details'!$A$18:$L$18, 0),FALSE), 'E2 Allocators'!$B$15:$W$361, MATCH('O5 Details by Class &amp; Accounts'!BN$18, 'E2 Allocators'!$B$15:$W$15, 0),FALSE)*$E27), 0, VLOOKUP(VLOOKUP($A27, 'E4 TB Allocation Details'!$A$18:$L$205, MATCH("Misc ID", 'E4 TB Allocation Details'!$A$18:$L$18, 0),FALSE), 'E2 Allocators'!$B$15:$W$361, MATCH('O5 Details by Class &amp; Accounts'!BN$18, 'E2 Allocators'!$B$15:$W$15, 0),FALSE)*$E27)</f>
        <v>0</v>
      </c>
      <c r="BO27" s="1412">
        <f ca="1">IF(ISERROR(VLOOKUP(VLOOKUP($A27, 'E4 TB Allocation Details'!$A$18:$L$205, MATCH("Misc ID", 'E4 TB Allocation Details'!$A$18:$L$18, 0),FALSE), 'E2 Allocators'!$B$15:$W$361, MATCH('O5 Details by Class &amp; Accounts'!BO$18, 'E2 Allocators'!$B$15:$W$15, 0),FALSE)*$E27), 0, VLOOKUP(VLOOKUP($A27, 'E4 TB Allocation Details'!$A$18:$L$205, MATCH("Misc ID", 'E4 TB Allocation Details'!$A$18:$L$18, 0),FALSE), 'E2 Allocators'!$B$15:$W$361, MATCH('O5 Details by Class &amp; Accounts'!BO$18, 'E2 Allocators'!$B$15:$W$15, 0),FALSE)*$E27)</f>
        <v>0</v>
      </c>
      <c r="BP27" s="1412">
        <f ca="1">IF(ISERROR(VLOOKUP(VLOOKUP($A27, 'E4 TB Allocation Details'!$A$18:$L$205, MATCH("Misc ID", 'E4 TB Allocation Details'!$A$18:$L$18, 0),FALSE), 'E2 Allocators'!$B$15:$W$361, MATCH('O5 Details by Class &amp; Accounts'!BP$18, 'E2 Allocators'!$B$15:$W$15, 0),FALSE)*$E27), 0, VLOOKUP(VLOOKUP($A27, 'E4 TB Allocation Details'!$A$18:$L$205, MATCH("Misc ID", 'E4 TB Allocation Details'!$A$18:$L$18, 0),FALSE), 'E2 Allocators'!$B$15:$W$361, MATCH('O5 Details by Class &amp; Accounts'!BP$18, 'E2 Allocators'!$B$15:$W$15, 0),FALSE)*$E27)</f>
        <v>0</v>
      </c>
      <c r="BQ27" s="1412">
        <f ca="1">IF(ISERROR(VLOOKUP(VLOOKUP($A27, 'E4 TB Allocation Details'!$A$18:$L$205, MATCH("Misc ID", 'E4 TB Allocation Details'!$A$18:$L$18, 0),FALSE), 'E2 Allocators'!$B$15:$W$361, MATCH('O5 Details by Class &amp; Accounts'!BQ$18, 'E2 Allocators'!$B$15:$W$15, 0),FALSE)*$E27), 0, VLOOKUP(VLOOKUP($A27, 'E4 TB Allocation Details'!$A$18:$L$205, MATCH("Misc ID", 'E4 TB Allocation Details'!$A$18:$L$18, 0),FALSE), 'E2 Allocators'!$B$15:$W$361, MATCH('O5 Details by Class &amp; Accounts'!BQ$18, 'E2 Allocators'!$B$15:$W$15, 0),FALSE)*$E27)</f>
        <v>0</v>
      </c>
      <c r="BR27" s="1412">
        <f ca="1">IF(ISERROR(VLOOKUP(VLOOKUP($A27, 'E4 TB Allocation Details'!$A$18:$L$205, MATCH("Misc ID", 'E4 TB Allocation Details'!$A$18:$L$18, 0),FALSE), 'E2 Allocators'!$B$15:$W$361, MATCH('O5 Details by Class &amp; Accounts'!BR$18, 'E2 Allocators'!$B$15:$W$15, 0),FALSE)*$E27), 0, VLOOKUP(VLOOKUP($A27, 'E4 TB Allocation Details'!$A$18:$L$205, MATCH("Misc ID", 'E4 TB Allocation Details'!$A$18:$L$18, 0),FALSE), 'E2 Allocators'!$B$15:$W$361, MATCH('O5 Details by Class &amp; Accounts'!BR$18, 'E2 Allocators'!$B$15:$W$15, 0),FALSE)*$E27)</f>
        <v>0</v>
      </c>
      <c r="BS27" s="1412">
        <f t="shared" si="3"/>
        <v>0</v>
      </c>
      <c r="BT27" s="1412">
        <f ca="1">IF(ISERROR(VLOOKUP(VLOOKUP($A27, 'E4 TB Allocation Details'!$A$18:$L$205, MATCH("A &amp; G ID", 'E4 TB Allocation Details'!$A$18:$L$18, 0),FALSE), 'E2 Allocators'!$B$15:$W$361, MATCH('O5 Details by Class &amp; Accounts'!BT$18, 'E2 Allocators'!$B$15:$W$15, 0),FALSE)*$E27), 0, VLOOKUP(VLOOKUP($A27, 'E4 TB Allocation Details'!$A$18:$L$205, MATCH("A &amp; G ID", 'E4 TB Allocation Details'!$A$18:$L$18, 0),FALSE), 'E2 Allocators'!$B$15:$W$361, MATCH('O5 Details by Class &amp; Accounts'!BT$18, 'E2 Allocators'!$B$15:$W$15, 0),FALSE)*$E27)</f>
        <v>0</v>
      </c>
      <c r="BU27" s="1412">
        <f ca="1">IF(ISERROR(VLOOKUP(VLOOKUP($A27, 'E4 TB Allocation Details'!$A$18:$L$205, MATCH("A &amp; G ID", 'E4 TB Allocation Details'!$A$18:$L$18, 0),FALSE), 'E2 Allocators'!$B$15:$W$361, MATCH('O5 Details by Class &amp; Accounts'!BU$18, 'E2 Allocators'!$B$15:$W$15, 0),FALSE)*$E27), 0, VLOOKUP(VLOOKUP($A27, 'E4 TB Allocation Details'!$A$18:$L$205, MATCH("A &amp; G ID", 'E4 TB Allocation Details'!$A$18:$L$18, 0),FALSE), 'E2 Allocators'!$B$15:$W$361, MATCH('O5 Details by Class &amp; Accounts'!BU$18, 'E2 Allocators'!$B$15:$W$15, 0),FALSE)*$E27)</f>
        <v>0</v>
      </c>
      <c r="BV27" s="1412">
        <f ca="1">IF(ISERROR(VLOOKUP(VLOOKUP($A27, 'E4 TB Allocation Details'!$A$18:$L$205, MATCH("A &amp; G ID", 'E4 TB Allocation Details'!$A$18:$L$18, 0),FALSE), 'E2 Allocators'!$B$15:$W$361, MATCH('O5 Details by Class &amp; Accounts'!BV$18, 'E2 Allocators'!$B$15:$W$15, 0),FALSE)*$E27), 0, VLOOKUP(VLOOKUP($A27, 'E4 TB Allocation Details'!$A$18:$L$205, MATCH("A &amp; G ID", 'E4 TB Allocation Details'!$A$18:$L$18, 0),FALSE), 'E2 Allocators'!$B$15:$W$361, MATCH('O5 Details by Class &amp; Accounts'!BV$18, 'E2 Allocators'!$B$15:$W$15, 0),FALSE)*$E27)</f>
        <v>0</v>
      </c>
      <c r="BW27" s="1412">
        <f ca="1">IF(ISERROR(VLOOKUP(VLOOKUP($A27, 'E4 TB Allocation Details'!$A$18:$L$205, MATCH("A &amp; G ID", 'E4 TB Allocation Details'!$A$18:$L$18, 0),FALSE), 'E2 Allocators'!$B$15:$W$361, MATCH('O5 Details by Class &amp; Accounts'!BW$18, 'E2 Allocators'!$B$15:$W$15, 0),FALSE)*$E27), 0, VLOOKUP(VLOOKUP($A27, 'E4 TB Allocation Details'!$A$18:$L$205, MATCH("A &amp; G ID", 'E4 TB Allocation Details'!$A$18:$L$18, 0),FALSE), 'E2 Allocators'!$B$15:$W$361, MATCH('O5 Details by Class &amp; Accounts'!BW$18, 'E2 Allocators'!$B$15:$W$15, 0),FALSE)*$E27)</f>
        <v>0</v>
      </c>
      <c r="BX27" s="1412">
        <f ca="1">IF(ISERROR(VLOOKUP(VLOOKUP($A27, 'E4 TB Allocation Details'!$A$18:$L$205, MATCH("A &amp; G ID", 'E4 TB Allocation Details'!$A$18:$L$18, 0),FALSE), 'E2 Allocators'!$B$15:$W$361, MATCH('O5 Details by Class &amp; Accounts'!BX$18, 'E2 Allocators'!$B$15:$W$15, 0),FALSE)*$E27), 0, VLOOKUP(VLOOKUP($A27, 'E4 TB Allocation Details'!$A$18:$L$205, MATCH("A &amp; G ID", 'E4 TB Allocation Details'!$A$18:$L$18, 0),FALSE), 'E2 Allocators'!$B$15:$W$361, MATCH('O5 Details by Class &amp; Accounts'!BX$18, 'E2 Allocators'!$B$15:$W$15, 0),FALSE)*$E27)</f>
        <v>0</v>
      </c>
      <c r="BY27" s="1412">
        <f ca="1">IF(ISERROR(VLOOKUP(VLOOKUP($A27, 'E4 TB Allocation Details'!$A$18:$L$205, MATCH("A &amp; G ID", 'E4 TB Allocation Details'!$A$18:$L$18, 0),FALSE), 'E2 Allocators'!$B$15:$W$361, MATCH('O5 Details by Class &amp; Accounts'!BY$18, 'E2 Allocators'!$B$15:$W$15, 0),FALSE)*$E27), 0, VLOOKUP(VLOOKUP($A27, 'E4 TB Allocation Details'!$A$18:$L$205, MATCH("A &amp; G ID", 'E4 TB Allocation Details'!$A$18:$L$18, 0),FALSE), 'E2 Allocators'!$B$15:$W$361, MATCH('O5 Details by Class &amp; Accounts'!BY$18, 'E2 Allocators'!$B$15:$W$15, 0),FALSE)*$E27)</f>
        <v>0</v>
      </c>
      <c r="BZ27" s="1412">
        <f ca="1">IF(ISERROR(VLOOKUP(VLOOKUP($A27, 'E4 TB Allocation Details'!$A$18:$L$205, MATCH("A &amp; G ID", 'E4 TB Allocation Details'!$A$18:$L$18, 0),FALSE), 'E2 Allocators'!$B$15:$W$361, MATCH('O5 Details by Class &amp; Accounts'!BZ$18, 'E2 Allocators'!$B$15:$W$15, 0),FALSE)*$E27), 0, VLOOKUP(VLOOKUP($A27, 'E4 TB Allocation Details'!$A$18:$L$205, MATCH("A &amp; G ID", 'E4 TB Allocation Details'!$A$18:$L$18, 0),FALSE), 'E2 Allocators'!$B$15:$W$361, MATCH('O5 Details by Class &amp; Accounts'!BZ$18, 'E2 Allocators'!$B$15:$W$15, 0),FALSE)*$E27)</f>
        <v>0</v>
      </c>
      <c r="CA27" s="1412">
        <f ca="1">IF(ISERROR(VLOOKUP(VLOOKUP($A27, 'E4 TB Allocation Details'!$A$18:$L$205, MATCH("A &amp; G ID", 'E4 TB Allocation Details'!$A$18:$L$18, 0),FALSE), 'E2 Allocators'!$B$15:$W$361, MATCH('O5 Details by Class &amp; Accounts'!CA$18, 'E2 Allocators'!$B$15:$W$15, 0),FALSE)*$E27), 0, VLOOKUP(VLOOKUP($A27, 'E4 TB Allocation Details'!$A$18:$L$205, MATCH("A &amp; G ID", 'E4 TB Allocation Details'!$A$18:$L$18, 0),FALSE), 'E2 Allocators'!$B$15:$W$361, MATCH('O5 Details by Class &amp; Accounts'!CA$18, 'E2 Allocators'!$B$15:$W$15, 0),FALSE)*$E27)</f>
        <v>0</v>
      </c>
      <c r="CB27" s="1412">
        <f ca="1">IF(ISERROR(VLOOKUP(VLOOKUP($A27, 'E4 TB Allocation Details'!$A$18:$L$205, MATCH("A &amp; G ID", 'E4 TB Allocation Details'!$A$18:$L$18, 0),FALSE), 'E2 Allocators'!$B$15:$W$361, MATCH('O5 Details by Class &amp; Accounts'!CB$18, 'E2 Allocators'!$B$15:$W$15, 0),FALSE)*$E27), 0, VLOOKUP(VLOOKUP($A27, 'E4 TB Allocation Details'!$A$18:$L$205, MATCH("A &amp; G ID", 'E4 TB Allocation Details'!$A$18:$L$18, 0),FALSE), 'E2 Allocators'!$B$15:$W$361, MATCH('O5 Details by Class &amp; Accounts'!CB$18, 'E2 Allocators'!$B$15:$W$15, 0),FALSE)*$E27)</f>
        <v>0</v>
      </c>
      <c r="CC27" s="1412">
        <f ca="1">IF(ISERROR(VLOOKUP(VLOOKUP($A27, 'E4 TB Allocation Details'!$A$18:$L$205, MATCH("A &amp; G ID", 'E4 TB Allocation Details'!$A$18:$L$18, 0),FALSE), 'E2 Allocators'!$B$15:$W$361, MATCH('O5 Details by Class &amp; Accounts'!CC$18, 'E2 Allocators'!$B$15:$W$15, 0),FALSE)*$E27), 0, VLOOKUP(VLOOKUP($A27, 'E4 TB Allocation Details'!$A$18:$L$205, MATCH("A &amp; G ID", 'E4 TB Allocation Details'!$A$18:$L$18, 0),FALSE), 'E2 Allocators'!$B$15:$W$361, MATCH('O5 Details by Class &amp; Accounts'!CC$18, 'E2 Allocators'!$B$15:$W$15, 0),FALSE)*$E27)</f>
        <v>0</v>
      </c>
      <c r="CD27" s="1412">
        <f ca="1">IF(ISERROR(VLOOKUP(VLOOKUP($A27, 'E4 TB Allocation Details'!$A$18:$L$205, MATCH("A &amp; G ID", 'E4 TB Allocation Details'!$A$18:$L$18, 0),FALSE), 'E2 Allocators'!$B$15:$W$361, MATCH('O5 Details by Class &amp; Accounts'!CD$18, 'E2 Allocators'!$B$15:$W$15, 0),FALSE)*$E27), 0, VLOOKUP(VLOOKUP($A27, 'E4 TB Allocation Details'!$A$18:$L$205, MATCH("A &amp; G ID", 'E4 TB Allocation Details'!$A$18:$L$18, 0),FALSE), 'E2 Allocators'!$B$15:$W$361, MATCH('O5 Details by Class &amp; Accounts'!CD$18, 'E2 Allocators'!$B$15:$W$15, 0),FALSE)*$E27)</f>
        <v>0</v>
      </c>
      <c r="CE27" s="1412">
        <f ca="1">IF(ISERROR(VLOOKUP(VLOOKUP($A27, 'E4 TB Allocation Details'!$A$18:$L$205, MATCH("A &amp; G ID", 'E4 TB Allocation Details'!$A$18:$L$18, 0),FALSE), 'E2 Allocators'!$B$15:$W$361, MATCH('O5 Details by Class &amp; Accounts'!CE$18, 'E2 Allocators'!$B$15:$W$15, 0),FALSE)*$E27), 0, VLOOKUP(VLOOKUP($A27, 'E4 TB Allocation Details'!$A$18:$L$205, MATCH("A &amp; G ID", 'E4 TB Allocation Details'!$A$18:$L$18, 0),FALSE), 'E2 Allocators'!$B$15:$W$361, MATCH('O5 Details by Class &amp; Accounts'!CE$18, 'E2 Allocators'!$B$15:$W$15, 0),FALSE)*$E27)</f>
        <v>0</v>
      </c>
      <c r="CF27" s="1412">
        <f ca="1">IF(ISERROR(VLOOKUP(VLOOKUP($A27, 'E4 TB Allocation Details'!$A$18:$L$205, MATCH("A &amp; G ID", 'E4 TB Allocation Details'!$A$18:$L$18, 0),FALSE), 'E2 Allocators'!$B$15:$W$361, MATCH('O5 Details by Class &amp; Accounts'!CF$18, 'E2 Allocators'!$B$15:$W$15, 0),FALSE)*$E27), 0, VLOOKUP(VLOOKUP($A27, 'E4 TB Allocation Details'!$A$18:$L$205, MATCH("A &amp; G ID", 'E4 TB Allocation Details'!$A$18:$L$18, 0),FALSE), 'E2 Allocators'!$B$15:$W$361, MATCH('O5 Details by Class &amp; Accounts'!CF$18, 'E2 Allocators'!$B$15:$W$15, 0),FALSE)*$E27)</f>
        <v>0</v>
      </c>
      <c r="CG27" s="1412">
        <f ca="1">IF(ISERROR(VLOOKUP(VLOOKUP($A27, 'E4 TB Allocation Details'!$A$18:$L$205, MATCH("A &amp; G ID", 'E4 TB Allocation Details'!$A$18:$L$18, 0),FALSE), 'E2 Allocators'!$B$15:$W$361, MATCH('O5 Details by Class &amp; Accounts'!CG$18, 'E2 Allocators'!$B$15:$W$15, 0),FALSE)*$E27), 0, VLOOKUP(VLOOKUP($A27, 'E4 TB Allocation Details'!$A$18:$L$205, MATCH("A &amp; G ID", 'E4 TB Allocation Details'!$A$18:$L$18, 0),FALSE), 'E2 Allocators'!$B$15:$W$361, MATCH('O5 Details by Class &amp; Accounts'!CG$18, 'E2 Allocators'!$B$15:$W$15, 0),FALSE)*$E27)</f>
        <v>0</v>
      </c>
      <c r="CH27" s="1412">
        <f ca="1">IF(ISERROR(VLOOKUP(VLOOKUP($A27, 'E4 TB Allocation Details'!$A$18:$L$205, MATCH("A &amp; G ID", 'E4 TB Allocation Details'!$A$18:$L$18, 0),FALSE), 'E2 Allocators'!$B$15:$W$361, MATCH('O5 Details by Class &amp; Accounts'!CH$18, 'E2 Allocators'!$B$15:$W$15, 0),FALSE)*$E27), 0, VLOOKUP(VLOOKUP($A27, 'E4 TB Allocation Details'!$A$18:$L$205, MATCH("A &amp; G ID", 'E4 TB Allocation Details'!$A$18:$L$18, 0),FALSE), 'E2 Allocators'!$B$15:$W$361, MATCH('O5 Details by Class &amp; Accounts'!CH$18, 'E2 Allocators'!$B$15:$W$15, 0),FALSE)*$E27)</f>
        <v>0</v>
      </c>
      <c r="CI27" s="1412">
        <f ca="1">IF(ISERROR(VLOOKUP(VLOOKUP($A27, 'E4 TB Allocation Details'!$A$18:$L$205, MATCH("A &amp; G ID", 'E4 TB Allocation Details'!$A$18:$L$18, 0),FALSE), 'E2 Allocators'!$B$15:$W$361, MATCH('O5 Details by Class &amp; Accounts'!CI$18, 'E2 Allocators'!$B$15:$W$15, 0),FALSE)*$E27), 0, VLOOKUP(VLOOKUP($A27, 'E4 TB Allocation Details'!$A$18:$L$205, MATCH("A &amp; G ID", 'E4 TB Allocation Details'!$A$18:$L$18, 0),FALSE), 'E2 Allocators'!$B$15:$W$361, MATCH('O5 Details by Class &amp; Accounts'!CI$18, 'E2 Allocators'!$B$15:$W$15, 0),FALSE)*$E27)</f>
        <v>0</v>
      </c>
      <c r="CJ27" s="1412">
        <f ca="1">IF(ISERROR(VLOOKUP(VLOOKUP($A27, 'E4 TB Allocation Details'!$A$18:$L$205, MATCH("A &amp; G ID", 'E4 TB Allocation Details'!$A$18:$L$18, 0),FALSE), 'E2 Allocators'!$B$15:$W$361, MATCH('O5 Details by Class &amp; Accounts'!CJ$18, 'E2 Allocators'!$B$15:$W$15, 0),FALSE)*$E27), 0, VLOOKUP(VLOOKUP($A27, 'E4 TB Allocation Details'!$A$18:$L$205, MATCH("A &amp; G ID", 'E4 TB Allocation Details'!$A$18:$L$18, 0),FALSE), 'E2 Allocators'!$B$15:$W$361, MATCH('O5 Details by Class &amp; Accounts'!CJ$18, 'E2 Allocators'!$B$15:$W$15, 0),FALSE)*$E27)</f>
        <v>0</v>
      </c>
      <c r="CK27" s="1412">
        <f ca="1">IF(ISERROR(VLOOKUP(VLOOKUP($A27, 'E4 TB Allocation Details'!$A$18:$L$205, MATCH("A &amp; G ID", 'E4 TB Allocation Details'!$A$18:$L$18, 0),FALSE), 'E2 Allocators'!$B$15:$W$361, MATCH('O5 Details by Class &amp; Accounts'!CK$18, 'E2 Allocators'!$B$15:$W$15, 0),FALSE)*$E27), 0, VLOOKUP(VLOOKUP($A27, 'E4 TB Allocation Details'!$A$18:$L$205, MATCH("A &amp; G ID", 'E4 TB Allocation Details'!$A$18:$L$18, 0),FALSE), 'E2 Allocators'!$B$15:$W$361, MATCH('O5 Details by Class &amp; Accounts'!CK$18, 'E2 Allocators'!$B$15:$W$15, 0),FALSE)*$E27)</f>
        <v>0</v>
      </c>
      <c r="CL27" s="1412">
        <f ca="1">IF(ISERROR(VLOOKUP(VLOOKUP($A27, 'E4 TB Allocation Details'!$A$18:$L$205, MATCH("A &amp; G ID", 'E4 TB Allocation Details'!$A$18:$L$18, 0),FALSE), 'E2 Allocators'!$B$15:$W$361, MATCH('O5 Details by Class &amp; Accounts'!CL$18, 'E2 Allocators'!$B$15:$W$15, 0),FALSE)*$E27), 0, VLOOKUP(VLOOKUP($A27, 'E4 TB Allocation Details'!$A$18:$L$205, MATCH("A &amp; G ID", 'E4 TB Allocation Details'!$A$18:$L$18, 0),FALSE), 'E2 Allocators'!$B$15:$W$361, MATCH('O5 Details by Class &amp; Accounts'!CL$18, 'E2 Allocators'!$B$15:$W$15, 0),FALSE)*$E27)</f>
        <v>0</v>
      </c>
      <c r="CM27" s="1412">
        <f ca="1">IF(ISERROR(VLOOKUP(VLOOKUP($A27, 'E4 TB Allocation Details'!$A$18:$L$205, MATCH("A &amp; G ID", 'E4 TB Allocation Details'!$A$18:$L$18, 0),FALSE), 'E2 Allocators'!$B$15:$W$361, MATCH('O5 Details by Class &amp; Accounts'!CM$18, 'E2 Allocators'!$B$15:$W$15, 0),FALSE)*$E27), 0, VLOOKUP(VLOOKUP($A27, 'E4 TB Allocation Details'!$A$18:$L$205, MATCH("A &amp; G ID", 'E4 TB Allocation Details'!$A$18:$L$18, 0),FALSE), 'E2 Allocators'!$B$15:$W$361, MATCH('O5 Details by Class &amp; Accounts'!CM$18, 'E2 Allocators'!$B$15:$W$15, 0),FALSE)*$E27)</f>
        <v>0</v>
      </c>
      <c r="CN27" s="1412">
        <f t="shared" si="5"/>
        <v>0</v>
      </c>
      <c r="CO27" s="1792">
        <f t="shared" si="4"/>
        <v>0</v>
      </c>
      <c r="CQ27" s="2087" t="e">
        <v>#N/A</v>
      </c>
    </row>
    <row r="28" spans="1:95" s="81" customFormat="1" ht="12.75">
      <c r="A28" s="1175" t="s">
        <v>133</v>
      </c>
      <c r="B28" s="1176" t="s">
        <v>1398</v>
      </c>
      <c r="C28" s="1789">
        <f ca="1">IF(ISERROR(VLOOKUP($A28,'I3 TB Data'!$A$23:$H$458,MATCH('O5 Details by Class &amp; Accounts'!$C$18, 'I3 TB Data'!$A$23:$H$23,0),0)), 0, VLOOKUP($A28,'I3 TB Data'!$A$23:$H$458,MATCH('O5 Details by Class &amp; Accounts'!$C$18,'I3 TB Data'!$A$23:$H$23,0),0))</f>
        <v>0</v>
      </c>
      <c r="D28" s="1790">
        <f ca="1">'I4 BO ASSETS'!E25</f>
        <v>0</v>
      </c>
      <c r="E28" s="1789">
        <f t="shared" si="6"/>
        <v>0</v>
      </c>
      <c r="F28" s="1791">
        <f ca="1">IF(ISERROR(VLOOKUP($A28, 'E1 Categorization'!A33:E122, MATCH("Customer Component", 'E1 Categorization'!$A$33:$E$33,0), 0)), 0, IF(VLOOKUP($A28, 'E1 Categorization'!A33:E122, MATCH("Customer Component", 'E1 Categorization'!$A$33:$E$33,0), 0)=0, 'O5 Details by Class &amp; Accounts'!$E28, IF(AND(VLOOKUP($A28, 'E1 Categorization'!A33:E122, MATCH("Customer Component", 'E1 Categorization'!$A$33:$E$33,0), 0) &gt;0, VLOOKUP($A28, 'E1 Categorization'!A33:E122, MATCH("Customer Component", 'E1 Categorization'!$A$33:$E$33,0), 0)&lt;1), 'O5 Details by Class &amp; Accounts'!$E28*(1-VLOOKUP($A28, 'E1 Categorization'!A33:E122, MATCH("Customer Component", 'E1 Categorization'!$A$33:$E$33,0), 0)), 0)))</f>
        <v>0</v>
      </c>
      <c r="G28" s="1791">
        <f ca="1">IF(ISERROR(VLOOKUP($A28, 'E1 Categorization'!A33:E122, MATCH("Customer Component", 'E1 Categorization'!$A$33:$E$33,0), 0)),0, IF(VLOOKUP($A28, 'E1 Categorization'!A33:E122, MATCH("Customer Component", 'E1 Categorization'!$A$33:$E$33,0), 0)=0, 0, IF(AND(VLOOKUP($A28, 'E1 Categorization'!A33:E122, MATCH("Customer Component", 'E1 Categorization'!$A$33:$E$33,0), 0) &gt;0, VLOOKUP($A28, 'E1 Categorization'!A33:E122, MATCH("Customer Component", 'E1 Categorization'!$A$33:$E$33,0), 0)&lt;1), 'O5 Details by Class &amp; Accounts'!$E28*(VLOOKUP($A28, 'E1 Categorization'!A33:E122, MATCH("Customer Component", 'E1 Categorization'!$A$33:$E$33,0), 0)), 'O5 Details by Class &amp; Accounts'!$E28)))</f>
        <v>0</v>
      </c>
      <c r="H28" s="1412">
        <f t="shared" si="0"/>
        <v>0</v>
      </c>
      <c r="I28" s="1412">
        <f ca="1">IF(ISERROR(VLOOKUP(VLOOKUP($A28, 'E4 TB Allocation Details'!$A$18:$L$205, MATCH("Demand ID", 'E4 TB Allocation Details'!$A$18:$L$18, 0),FALSE), 'E2 Allocators'!$B$15:$W$361, MATCH('O5 Details by Class &amp; Accounts'!I$18, 'E2 Allocators'!$B$15:$W$15, 0),FALSE)*$F28), 0, VLOOKUP(VLOOKUP($A28, 'E4 TB Allocation Details'!$A$18:$L$205, MATCH("Demand ID", 'E4 TB Allocation Details'!$A$18:$L$18, 0),FALSE), 'E2 Allocators'!$B$15:$W$361, MATCH('O5 Details by Class &amp; Accounts'!I$18, 'E2 Allocators'!$B$15:$W$15, 0),FALSE)*$F28)</f>
        <v>0</v>
      </c>
      <c r="J28" s="1412">
        <f ca="1">IF(ISERROR(VLOOKUP(VLOOKUP($A28, 'E4 TB Allocation Details'!$A$18:$L$205, MATCH("Demand ID", 'E4 TB Allocation Details'!$A$18:$L$18, 0),FALSE), 'E2 Allocators'!$B$15:$W$361, MATCH('O5 Details by Class &amp; Accounts'!J$18, 'E2 Allocators'!$B$15:$W$15, 0),FALSE)*$F28), 0, VLOOKUP(VLOOKUP($A28, 'E4 TB Allocation Details'!$A$18:$L$205, MATCH("Demand ID", 'E4 TB Allocation Details'!$A$18:$L$18, 0),FALSE), 'E2 Allocators'!$B$15:$W$361, MATCH('O5 Details by Class &amp; Accounts'!J$18, 'E2 Allocators'!$B$15:$W$15, 0),FALSE)*$F28)</f>
        <v>0</v>
      </c>
      <c r="K28" s="1412">
        <f ca="1">IF(ISERROR(VLOOKUP(VLOOKUP($A28, 'E4 TB Allocation Details'!$A$18:$L$205, MATCH("Demand ID", 'E4 TB Allocation Details'!$A$18:$L$18, 0),FALSE), 'E2 Allocators'!$B$15:$W$361, MATCH('O5 Details by Class &amp; Accounts'!K$18, 'E2 Allocators'!$B$15:$W$15, 0),FALSE)*$F28), 0, VLOOKUP(VLOOKUP($A28, 'E4 TB Allocation Details'!$A$18:$L$205, MATCH("Demand ID", 'E4 TB Allocation Details'!$A$18:$L$18, 0),FALSE), 'E2 Allocators'!$B$15:$W$361, MATCH('O5 Details by Class &amp; Accounts'!K$18, 'E2 Allocators'!$B$15:$W$15, 0),FALSE)*$F28)</f>
        <v>0</v>
      </c>
      <c r="L28" s="1412">
        <f ca="1">IF(ISERROR(VLOOKUP(VLOOKUP($A28, 'E4 TB Allocation Details'!$A$18:$L$205, MATCH("Demand ID", 'E4 TB Allocation Details'!$A$18:$L$18, 0),FALSE), 'E2 Allocators'!$B$15:$W$361, MATCH('O5 Details by Class &amp; Accounts'!L$18, 'E2 Allocators'!$B$15:$W$15, 0),FALSE)*$F28), 0, VLOOKUP(VLOOKUP($A28, 'E4 TB Allocation Details'!$A$18:$L$205, MATCH("Demand ID", 'E4 TB Allocation Details'!$A$18:$L$18, 0),FALSE), 'E2 Allocators'!$B$15:$W$361, MATCH('O5 Details by Class &amp; Accounts'!L$18, 'E2 Allocators'!$B$15:$W$15, 0),FALSE)*$F28)</f>
        <v>0</v>
      </c>
      <c r="M28" s="1412">
        <f ca="1">IF(ISERROR(VLOOKUP(VLOOKUP($A28, 'E4 TB Allocation Details'!$A$18:$L$205, MATCH("Demand ID", 'E4 TB Allocation Details'!$A$18:$L$18, 0),FALSE), 'E2 Allocators'!$B$15:$W$361, MATCH('O5 Details by Class &amp; Accounts'!M$18, 'E2 Allocators'!$B$15:$W$15, 0),FALSE)*$F28), 0, VLOOKUP(VLOOKUP($A28, 'E4 TB Allocation Details'!$A$18:$L$205, MATCH("Demand ID", 'E4 TB Allocation Details'!$A$18:$L$18, 0),FALSE), 'E2 Allocators'!$B$15:$W$361, MATCH('O5 Details by Class &amp; Accounts'!M$18, 'E2 Allocators'!$B$15:$W$15, 0),FALSE)*$F28)</f>
        <v>0</v>
      </c>
      <c r="N28" s="1412">
        <f ca="1">IF(ISERROR(VLOOKUP(VLOOKUP($A28, 'E4 TB Allocation Details'!$A$18:$L$205, MATCH("Demand ID", 'E4 TB Allocation Details'!$A$18:$L$18, 0),FALSE), 'E2 Allocators'!$B$15:$W$361, MATCH('O5 Details by Class &amp; Accounts'!N$18, 'E2 Allocators'!$B$15:$W$15, 0),FALSE)*$F28), 0, VLOOKUP(VLOOKUP($A28, 'E4 TB Allocation Details'!$A$18:$L$205, MATCH("Demand ID", 'E4 TB Allocation Details'!$A$18:$L$18, 0),FALSE), 'E2 Allocators'!$B$15:$W$361, MATCH('O5 Details by Class &amp; Accounts'!N$18, 'E2 Allocators'!$B$15:$W$15, 0),FALSE)*$F28)</f>
        <v>0</v>
      </c>
      <c r="O28" s="1412">
        <f ca="1">IF(ISERROR(VLOOKUP(VLOOKUP($A28, 'E4 TB Allocation Details'!$A$18:$L$205, MATCH("Demand ID", 'E4 TB Allocation Details'!$A$18:$L$18, 0),FALSE), 'E2 Allocators'!$B$15:$W$361, MATCH('O5 Details by Class &amp; Accounts'!O$18, 'E2 Allocators'!$B$15:$W$15, 0),FALSE)*$F28), 0, VLOOKUP(VLOOKUP($A28, 'E4 TB Allocation Details'!$A$18:$L$205, MATCH("Demand ID", 'E4 TB Allocation Details'!$A$18:$L$18, 0),FALSE), 'E2 Allocators'!$B$15:$W$361, MATCH('O5 Details by Class &amp; Accounts'!O$18, 'E2 Allocators'!$B$15:$W$15, 0),FALSE)*$F28)</f>
        <v>0</v>
      </c>
      <c r="P28" s="1412">
        <f ca="1">IF(ISERROR(VLOOKUP(VLOOKUP($A28, 'E4 TB Allocation Details'!$A$18:$L$205, MATCH("Demand ID", 'E4 TB Allocation Details'!$A$18:$L$18, 0),FALSE), 'E2 Allocators'!$B$15:$W$361, MATCH('O5 Details by Class &amp; Accounts'!P$18, 'E2 Allocators'!$B$15:$W$15, 0),FALSE)*$F28), 0, VLOOKUP(VLOOKUP($A28, 'E4 TB Allocation Details'!$A$18:$L$205, MATCH("Demand ID", 'E4 TB Allocation Details'!$A$18:$L$18, 0),FALSE), 'E2 Allocators'!$B$15:$W$361, MATCH('O5 Details by Class &amp; Accounts'!P$18, 'E2 Allocators'!$B$15:$W$15, 0),FALSE)*$F28)</f>
        <v>0</v>
      </c>
      <c r="Q28" s="1412">
        <f ca="1">IF(ISERROR(VLOOKUP(VLOOKUP($A28, 'E4 TB Allocation Details'!$A$18:$L$205, MATCH("Demand ID", 'E4 TB Allocation Details'!$A$18:$L$18, 0),FALSE), 'E2 Allocators'!$B$15:$W$361, MATCH('O5 Details by Class &amp; Accounts'!Q$18, 'E2 Allocators'!$B$15:$W$15, 0),FALSE)*$F28), 0, VLOOKUP(VLOOKUP($A28, 'E4 TB Allocation Details'!$A$18:$L$205, MATCH("Demand ID", 'E4 TB Allocation Details'!$A$18:$L$18, 0),FALSE), 'E2 Allocators'!$B$15:$W$361, MATCH('O5 Details by Class &amp; Accounts'!Q$18, 'E2 Allocators'!$B$15:$W$15, 0),FALSE)*$F28)</f>
        <v>0</v>
      </c>
      <c r="R28" s="1412">
        <f ca="1">IF(ISERROR(VLOOKUP(VLOOKUP($A28, 'E4 TB Allocation Details'!$A$18:$L$205, MATCH("Demand ID", 'E4 TB Allocation Details'!$A$18:$L$18, 0),FALSE), 'E2 Allocators'!$B$15:$W$361, MATCH('O5 Details by Class &amp; Accounts'!R$18, 'E2 Allocators'!$B$15:$W$15, 0),FALSE)*$F28), 0, VLOOKUP(VLOOKUP($A28, 'E4 TB Allocation Details'!$A$18:$L$205, MATCH("Demand ID", 'E4 TB Allocation Details'!$A$18:$L$18, 0),FALSE), 'E2 Allocators'!$B$15:$W$361, MATCH('O5 Details by Class &amp; Accounts'!R$18, 'E2 Allocators'!$B$15:$W$15, 0),FALSE)*$F28)</f>
        <v>0</v>
      </c>
      <c r="S28" s="1412">
        <f ca="1">IF(ISERROR(VLOOKUP(VLOOKUP($A28, 'E4 TB Allocation Details'!$A$18:$L$205, MATCH("Demand ID", 'E4 TB Allocation Details'!$A$18:$L$18, 0),FALSE), 'E2 Allocators'!$B$15:$W$361, MATCH('O5 Details by Class &amp; Accounts'!S$18, 'E2 Allocators'!$B$15:$W$15, 0),FALSE)*$F28), 0, VLOOKUP(VLOOKUP($A28, 'E4 TB Allocation Details'!$A$18:$L$205, MATCH("Demand ID", 'E4 TB Allocation Details'!$A$18:$L$18, 0),FALSE), 'E2 Allocators'!$B$15:$W$361, MATCH('O5 Details by Class &amp; Accounts'!S$18, 'E2 Allocators'!$B$15:$W$15, 0),FALSE)*$F28)</f>
        <v>0</v>
      </c>
      <c r="T28" s="1412">
        <f ca="1">IF(ISERROR(VLOOKUP(VLOOKUP($A28, 'E4 TB Allocation Details'!$A$18:$L$205, MATCH("Demand ID", 'E4 TB Allocation Details'!$A$18:$L$18, 0),FALSE), 'E2 Allocators'!$B$15:$W$361, MATCH('O5 Details by Class &amp; Accounts'!T$18, 'E2 Allocators'!$B$15:$W$15, 0),FALSE)*$F28), 0, VLOOKUP(VLOOKUP($A28, 'E4 TB Allocation Details'!$A$18:$L$205, MATCH("Demand ID", 'E4 TB Allocation Details'!$A$18:$L$18, 0),FALSE), 'E2 Allocators'!$B$15:$W$361, MATCH('O5 Details by Class &amp; Accounts'!T$18, 'E2 Allocators'!$B$15:$W$15, 0),FALSE)*$F28)</f>
        <v>0</v>
      </c>
      <c r="U28" s="1412">
        <f ca="1">IF(ISERROR(VLOOKUP(VLOOKUP($A28, 'E4 TB Allocation Details'!$A$18:$L$205, MATCH("Demand ID", 'E4 TB Allocation Details'!$A$18:$L$18, 0),FALSE), 'E2 Allocators'!$B$15:$W$361, MATCH('O5 Details by Class &amp; Accounts'!U$18, 'E2 Allocators'!$B$15:$W$15, 0),FALSE)*$F28), 0, VLOOKUP(VLOOKUP($A28, 'E4 TB Allocation Details'!$A$18:$L$205, MATCH("Demand ID", 'E4 TB Allocation Details'!$A$18:$L$18, 0),FALSE), 'E2 Allocators'!$B$15:$W$361, MATCH('O5 Details by Class &amp; Accounts'!U$18, 'E2 Allocators'!$B$15:$W$15, 0),FALSE)*$F28)</f>
        <v>0</v>
      </c>
      <c r="V28" s="1412">
        <f ca="1">IF(ISERROR(VLOOKUP(VLOOKUP($A28, 'E4 TB Allocation Details'!$A$18:$L$205, MATCH("Demand ID", 'E4 TB Allocation Details'!$A$18:$L$18, 0),FALSE), 'E2 Allocators'!$B$15:$W$361, MATCH('O5 Details by Class &amp; Accounts'!V$18, 'E2 Allocators'!$B$15:$W$15, 0),FALSE)*$F28), 0, VLOOKUP(VLOOKUP($A28, 'E4 TB Allocation Details'!$A$18:$L$205, MATCH("Demand ID", 'E4 TB Allocation Details'!$A$18:$L$18, 0),FALSE), 'E2 Allocators'!$B$15:$W$361, MATCH('O5 Details by Class &amp; Accounts'!V$18, 'E2 Allocators'!$B$15:$W$15, 0),FALSE)*$F28)</f>
        <v>0</v>
      </c>
      <c r="W28" s="1412">
        <f ca="1">IF(ISERROR(VLOOKUP(VLOOKUP($A28, 'E4 TB Allocation Details'!$A$18:$L$205, MATCH("Demand ID", 'E4 TB Allocation Details'!$A$18:$L$18, 0),FALSE), 'E2 Allocators'!$B$15:$W$361, MATCH('O5 Details by Class &amp; Accounts'!W$18, 'E2 Allocators'!$B$15:$W$15, 0),FALSE)*$F28), 0, VLOOKUP(VLOOKUP($A28, 'E4 TB Allocation Details'!$A$18:$L$205, MATCH("Demand ID", 'E4 TB Allocation Details'!$A$18:$L$18, 0),FALSE), 'E2 Allocators'!$B$15:$W$361, MATCH('O5 Details by Class &amp; Accounts'!W$18, 'E2 Allocators'!$B$15:$W$15, 0),FALSE)*$F28)</f>
        <v>0</v>
      </c>
      <c r="X28" s="1412">
        <f ca="1">IF(ISERROR(VLOOKUP(VLOOKUP($A28, 'E4 TB Allocation Details'!$A$18:$L$205, MATCH("Demand ID", 'E4 TB Allocation Details'!$A$18:$L$18, 0),FALSE), 'E2 Allocators'!$B$15:$W$361, MATCH('O5 Details by Class &amp; Accounts'!X$18, 'E2 Allocators'!$B$15:$W$15, 0),FALSE)*$F28), 0, VLOOKUP(VLOOKUP($A28, 'E4 TB Allocation Details'!$A$18:$L$205, MATCH("Demand ID", 'E4 TB Allocation Details'!$A$18:$L$18, 0),FALSE), 'E2 Allocators'!$B$15:$W$361, MATCH('O5 Details by Class &amp; Accounts'!X$18, 'E2 Allocators'!$B$15:$W$15, 0),FALSE)*$F28)</f>
        <v>0</v>
      </c>
      <c r="Y28" s="1412">
        <f ca="1">IF(ISERROR(VLOOKUP(VLOOKUP($A28, 'E4 TB Allocation Details'!$A$18:$L$205, MATCH("Demand ID", 'E4 TB Allocation Details'!$A$18:$L$18, 0),FALSE), 'E2 Allocators'!$B$15:$W$361, MATCH('O5 Details by Class &amp; Accounts'!Y$18, 'E2 Allocators'!$B$15:$W$15, 0),FALSE)*$F28), 0, VLOOKUP(VLOOKUP($A28, 'E4 TB Allocation Details'!$A$18:$L$205, MATCH("Demand ID", 'E4 TB Allocation Details'!$A$18:$L$18, 0),FALSE), 'E2 Allocators'!$B$15:$W$361, MATCH('O5 Details by Class &amp; Accounts'!Y$18, 'E2 Allocators'!$B$15:$W$15, 0),FALSE)*$F28)</f>
        <v>0</v>
      </c>
      <c r="Z28" s="1412">
        <f ca="1">IF(ISERROR(VLOOKUP(VLOOKUP($A28, 'E4 TB Allocation Details'!$A$18:$L$205, MATCH("Demand ID", 'E4 TB Allocation Details'!$A$18:$L$18, 0),FALSE), 'E2 Allocators'!$B$15:$W$361, MATCH('O5 Details by Class &amp; Accounts'!Z$18, 'E2 Allocators'!$B$15:$W$15, 0),FALSE)*$F28), 0, VLOOKUP(VLOOKUP($A28, 'E4 TB Allocation Details'!$A$18:$L$205, MATCH("Demand ID", 'E4 TB Allocation Details'!$A$18:$L$18, 0),FALSE), 'E2 Allocators'!$B$15:$W$361, MATCH('O5 Details by Class &amp; Accounts'!Z$18, 'E2 Allocators'!$B$15:$W$15, 0),FALSE)*$F28)</f>
        <v>0</v>
      </c>
      <c r="AA28" s="1412">
        <f ca="1">IF(ISERROR(VLOOKUP(VLOOKUP($A28, 'E4 TB Allocation Details'!$A$18:$L$205, MATCH("Demand ID", 'E4 TB Allocation Details'!$A$18:$L$18, 0),FALSE), 'E2 Allocators'!$B$15:$W$361, MATCH('O5 Details by Class &amp; Accounts'!AA$18, 'E2 Allocators'!$B$15:$W$15, 0),FALSE)*$F28), 0, VLOOKUP(VLOOKUP($A28, 'E4 TB Allocation Details'!$A$18:$L$205, MATCH("Demand ID", 'E4 TB Allocation Details'!$A$18:$L$18, 0),FALSE), 'E2 Allocators'!$B$15:$W$361, MATCH('O5 Details by Class &amp; Accounts'!AA$18, 'E2 Allocators'!$B$15:$W$15, 0),FALSE)*$F28)</f>
        <v>0</v>
      </c>
      <c r="AB28" s="1412">
        <f ca="1">IF(ISERROR(VLOOKUP(VLOOKUP($A28, 'E4 TB Allocation Details'!$A$18:$L$205, MATCH("Demand ID", 'E4 TB Allocation Details'!$A$18:$L$18, 0),FALSE), 'E2 Allocators'!$B$15:$W$361, MATCH('O5 Details by Class &amp; Accounts'!AB$18, 'E2 Allocators'!$B$15:$W$15, 0),FALSE)*$F28), 0, VLOOKUP(VLOOKUP($A28, 'E4 TB Allocation Details'!$A$18:$L$205, MATCH("Demand ID", 'E4 TB Allocation Details'!$A$18:$L$18, 0),FALSE), 'E2 Allocators'!$B$15:$W$361, MATCH('O5 Details by Class &amp; Accounts'!AB$18, 'E2 Allocators'!$B$15:$W$15, 0),FALSE)*$F28)</f>
        <v>0</v>
      </c>
      <c r="AC28" s="1412">
        <f t="shared" si="1"/>
        <v>0</v>
      </c>
      <c r="AD28" s="1412">
        <f ca="1">IF(ISERROR(VLOOKUP(VLOOKUP($A28, 'E4 TB Allocation Details'!$A$18:$L$205, MATCH("Customer ID", 'E4 TB Allocation Details'!$A$18:$L$18, 0),FALSE), 'E2 Allocators'!$B$15:$W$361, MATCH('O5 Details by Class &amp; Accounts'!AD$18, 'E2 Allocators'!$B$15:$W$15, 0),FALSE)*$G28), 0, VLOOKUP(VLOOKUP($A28, 'E4 TB Allocation Details'!$A$18:$L$205, MATCH("Customer ID", 'E4 TB Allocation Details'!$A$18:$L$18, 0),FALSE), 'E2 Allocators'!$B$15:$W$361, MATCH('O5 Details by Class &amp; Accounts'!AD$18, 'E2 Allocators'!$B$15:$W$15, 0),FALSE)*$G28)</f>
        <v>0</v>
      </c>
      <c r="AE28" s="1412">
        <f ca="1">IF(ISERROR(VLOOKUP(VLOOKUP($A28, 'E4 TB Allocation Details'!$A$18:$L$205, MATCH("Customer ID", 'E4 TB Allocation Details'!$A$18:$L$18, 0),FALSE), 'E2 Allocators'!$B$15:$W$361, MATCH('O5 Details by Class &amp; Accounts'!AE$18, 'E2 Allocators'!$B$15:$W$15, 0),FALSE)*$G28), 0, VLOOKUP(VLOOKUP($A28, 'E4 TB Allocation Details'!$A$18:$L$205, MATCH("Customer ID", 'E4 TB Allocation Details'!$A$18:$L$18, 0),FALSE), 'E2 Allocators'!$B$15:$W$361, MATCH('O5 Details by Class &amp; Accounts'!AE$18, 'E2 Allocators'!$B$15:$W$15, 0),FALSE)*$G28)</f>
        <v>0</v>
      </c>
      <c r="AF28" s="1412">
        <f ca="1">IF(ISERROR(VLOOKUP(VLOOKUP($A28, 'E4 TB Allocation Details'!$A$18:$L$205, MATCH("Customer ID", 'E4 TB Allocation Details'!$A$18:$L$18, 0),FALSE), 'E2 Allocators'!$B$15:$W$361, MATCH('O5 Details by Class &amp; Accounts'!AF$18, 'E2 Allocators'!$B$15:$W$15, 0),FALSE)*$G28), 0, VLOOKUP(VLOOKUP($A28, 'E4 TB Allocation Details'!$A$18:$L$205, MATCH("Customer ID", 'E4 TB Allocation Details'!$A$18:$L$18, 0),FALSE), 'E2 Allocators'!$B$15:$W$361, MATCH('O5 Details by Class &amp; Accounts'!AF$18, 'E2 Allocators'!$B$15:$W$15, 0),FALSE)*$G28)</f>
        <v>0</v>
      </c>
      <c r="AG28" s="1412">
        <f ca="1">IF(ISERROR(VLOOKUP(VLOOKUP($A28, 'E4 TB Allocation Details'!$A$18:$L$205, MATCH("Customer ID", 'E4 TB Allocation Details'!$A$18:$L$18, 0),FALSE), 'E2 Allocators'!$B$15:$W$361, MATCH('O5 Details by Class &amp; Accounts'!AG$18, 'E2 Allocators'!$B$15:$W$15, 0),FALSE)*$G28), 0, VLOOKUP(VLOOKUP($A28, 'E4 TB Allocation Details'!$A$18:$L$205, MATCH("Customer ID", 'E4 TB Allocation Details'!$A$18:$L$18, 0),FALSE), 'E2 Allocators'!$B$15:$W$361, MATCH('O5 Details by Class &amp; Accounts'!AG$18, 'E2 Allocators'!$B$15:$W$15, 0),FALSE)*$G28)</f>
        <v>0</v>
      </c>
      <c r="AH28" s="1412">
        <f ca="1">IF(ISERROR(VLOOKUP(VLOOKUP($A28, 'E4 TB Allocation Details'!$A$18:$L$205, MATCH("Customer ID", 'E4 TB Allocation Details'!$A$18:$L$18, 0),FALSE), 'E2 Allocators'!$B$15:$W$361, MATCH('O5 Details by Class &amp; Accounts'!AH$18, 'E2 Allocators'!$B$15:$W$15, 0),FALSE)*$G28), 0, VLOOKUP(VLOOKUP($A28, 'E4 TB Allocation Details'!$A$18:$L$205, MATCH("Customer ID", 'E4 TB Allocation Details'!$A$18:$L$18, 0),FALSE), 'E2 Allocators'!$B$15:$W$361, MATCH('O5 Details by Class &amp; Accounts'!AH$18, 'E2 Allocators'!$B$15:$W$15, 0),FALSE)*$G28)</f>
        <v>0</v>
      </c>
      <c r="AI28" s="1412">
        <f ca="1">IF(ISERROR(VLOOKUP(VLOOKUP($A28, 'E4 TB Allocation Details'!$A$18:$L$205, MATCH("Customer ID", 'E4 TB Allocation Details'!$A$18:$L$18, 0),FALSE), 'E2 Allocators'!$B$15:$W$361, MATCH('O5 Details by Class &amp; Accounts'!AI$18, 'E2 Allocators'!$B$15:$W$15, 0),FALSE)*$G28), 0, VLOOKUP(VLOOKUP($A28, 'E4 TB Allocation Details'!$A$18:$L$205, MATCH("Customer ID", 'E4 TB Allocation Details'!$A$18:$L$18, 0),FALSE), 'E2 Allocators'!$B$15:$W$361, MATCH('O5 Details by Class &amp; Accounts'!AI$18, 'E2 Allocators'!$B$15:$W$15, 0),FALSE)*$G28)</f>
        <v>0</v>
      </c>
      <c r="AJ28" s="1412">
        <f ca="1">IF(ISERROR(VLOOKUP(VLOOKUP($A28, 'E4 TB Allocation Details'!$A$18:$L$205, MATCH("Customer ID", 'E4 TB Allocation Details'!$A$18:$L$18, 0),FALSE), 'E2 Allocators'!$B$15:$W$361, MATCH('O5 Details by Class &amp; Accounts'!AJ$18, 'E2 Allocators'!$B$15:$W$15, 0),FALSE)*$G28), 0, VLOOKUP(VLOOKUP($A28, 'E4 TB Allocation Details'!$A$18:$L$205, MATCH("Customer ID", 'E4 TB Allocation Details'!$A$18:$L$18, 0),FALSE), 'E2 Allocators'!$B$15:$W$361, MATCH('O5 Details by Class &amp; Accounts'!AJ$18, 'E2 Allocators'!$B$15:$W$15, 0),FALSE)*$G28)</f>
        <v>0</v>
      </c>
      <c r="AK28" s="1412">
        <f ca="1">IF(ISERROR(VLOOKUP(VLOOKUP($A28, 'E4 TB Allocation Details'!$A$18:$L$205, MATCH("Customer ID", 'E4 TB Allocation Details'!$A$18:$L$18, 0),FALSE), 'E2 Allocators'!$B$15:$W$361, MATCH('O5 Details by Class &amp; Accounts'!AK$18, 'E2 Allocators'!$B$15:$W$15, 0),FALSE)*$G28), 0, VLOOKUP(VLOOKUP($A28, 'E4 TB Allocation Details'!$A$18:$L$205, MATCH("Customer ID", 'E4 TB Allocation Details'!$A$18:$L$18, 0),FALSE), 'E2 Allocators'!$B$15:$W$361, MATCH('O5 Details by Class &amp; Accounts'!AK$18, 'E2 Allocators'!$B$15:$W$15, 0),FALSE)*$G28)</f>
        <v>0</v>
      </c>
      <c r="AL28" s="1412">
        <f ca="1">IF(ISERROR(VLOOKUP(VLOOKUP($A28, 'E4 TB Allocation Details'!$A$18:$L$205, MATCH("Customer ID", 'E4 TB Allocation Details'!$A$18:$L$18, 0),FALSE), 'E2 Allocators'!$B$15:$W$361, MATCH('O5 Details by Class &amp; Accounts'!AL$18, 'E2 Allocators'!$B$15:$W$15, 0),FALSE)*$G28), 0, VLOOKUP(VLOOKUP($A28, 'E4 TB Allocation Details'!$A$18:$L$205, MATCH("Customer ID", 'E4 TB Allocation Details'!$A$18:$L$18, 0),FALSE), 'E2 Allocators'!$B$15:$W$361, MATCH('O5 Details by Class &amp; Accounts'!AL$18, 'E2 Allocators'!$B$15:$W$15, 0),FALSE)*$G28)</f>
        <v>0</v>
      </c>
      <c r="AM28" s="1412">
        <f ca="1">IF(ISERROR(VLOOKUP(VLOOKUP($A28, 'E4 TB Allocation Details'!$A$18:$L$205, MATCH("Customer ID", 'E4 TB Allocation Details'!$A$18:$L$18, 0),FALSE), 'E2 Allocators'!$B$15:$W$361, MATCH('O5 Details by Class &amp; Accounts'!AM$18, 'E2 Allocators'!$B$15:$W$15, 0),FALSE)*$G28), 0, VLOOKUP(VLOOKUP($A28, 'E4 TB Allocation Details'!$A$18:$L$205, MATCH("Customer ID", 'E4 TB Allocation Details'!$A$18:$L$18, 0),FALSE), 'E2 Allocators'!$B$15:$W$361, MATCH('O5 Details by Class &amp; Accounts'!AM$18, 'E2 Allocators'!$B$15:$W$15, 0),FALSE)*$G28)</f>
        <v>0</v>
      </c>
      <c r="AN28" s="1412">
        <f ca="1">IF(ISERROR(VLOOKUP(VLOOKUP($A28, 'E4 TB Allocation Details'!$A$18:$L$205, MATCH("Customer ID", 'E4 TB Allocation Details'!$A$18:$L$18, 0),FALSE), 'E2 Allocators'!$B$15:$W$361, MATCH('O5 Details by Class &amp; Accounts'!AN$18, 'E2 Allocators'!$B$15:$W$15, 0),FALSE)*$G28), 0, VLOOKUP(VLOOKUP($A28, 'E4 TB Allocation Details'!$A$18:$L$205, MATCH("Customer ID", 'E4 TB Allocation Details'!$A$18:$L$18, 0),FALSE), 'E2 Allocators'!$B$15:$W$361, MATCH('O5 Details by Class &amp; Accounts'!AN$18, 'E2 Allocators'!$B$15:$W$15, 0),FALSE)*$G28)</f>
        <v>0</v>
      </c>
      <c r="AO28" s="1412">
        <f ca="1">IF(ISERROR(VLOOKUP(VLOOKUP($A28, 'E4 TB Allocation Details'!$A$18:$L$205, MATCH("Customer ID", 'E4 TB Allocation Details'!$A$18:$L$18, 0),FALSE), 'E2 Allocators'!$B$15:$W$361, MATCH('O5 Details by Class &amp; Accounts'!AO$18, 'E2 Allocators'!$B$15:$W$15, 0),FALSE)*$G28), 0, VLOOKUP(VLOOKUP($A28, 'E4 TB Allocation Details'!$A$18:$L$205, MATCH("Customer ID", 'E4 TB Allocation Details'!$A$18:$L$18, 0),FALSE), 'E2 Allocators'!$B$15:$W$361, MATCH('O5 Details by Class &amp; Accounts'!AO$18, 'E2 Allocators'!$B$15:$W$15, 0),FALSE)*$G28)</f>
        <v>0</v>
      </c>
      <c r="AP28" s="1412">
        <f ca="1">IF(ISERROR(VLOOKUP(VLOOKUP($A28, 'E4 TB Allocation Details'!$A$18:$L$205, MATCH("Customer ID", 'E4 TB Allocation Details'!$A$18:$L$18, 0),FALSE), 'E2 Allocators'!$B$15:$W$361, MATCH('O5 Details by Class &amp; Accounts'!AP$18, 'E2 Allocators'!$B$15:$W$15, 0),FALSE)*$G28), 0, VLOOKUP(VLOOKUP($A28, 'E4 TB Allocation Details'!$A$18:$L$205, MATCH("Customer ID", 'E4 TB Allocation Details'!$A$18:$L$18, 0),FALSE), 'E2 Allocators'!$B$15:$W$361, MATCH('O5 Details by Class &amp; Accounts'!AP$18, 'E2 Allocators'!$B$15:$W$15, 0),FALSE)*$G28)</f>
        <v>0</v>
      </c>
      <c r="AQ28" s="1412">
        <f ca="1">IF(ISERROR(VLOOKUP(VLOOKUP($A28, 'E4 TB Allocation Details'!$A$18:$L$205, MATCH("Customer ID", 'E4 TB Allocation Details'!$A$18:$L$18, 0),FALSE), 'E2 Allocators'!$B$15:$W$361, MATCH('O5 Details by Class &amp; Accounts'!AQ$18, 'E2 Allocators'!$B$15:$W$15, 0),FALSE)*$G28), 0, VLOOKUP(VLOOKUP($A28, 'E4 TB Allocation Details'!$A$18:$L$205, MATCH("Customer ID", 'E4 TB Allocation Details'!$A$18:$L$18, 0),FALSE), 'E2 Allocators'!$B$15:$W$361, MATCH('O5 Details by Class &amp; Accounts'!AQ$18, 'E2 Allocators'!$B$15:$W$15, 0),FALSE)*$G28)</f>
        <v>0</v>
      </c>
      <c r="AR28" s="1412">
        <f ca="1">IF(ISERROR(VLOOKUP(VLOOKUP($A28, 'E4 TB Allocation Details'!$A$18:$L$205, MATCH("Customer ID", 'E4 TB Allocation Details'!$A$18:$L$18, 0),FALSE), 'E2 Allocators'!$B$15:$W$361, MATCH('O5 Details by Class &amp; Accounts'!AR$18, 'E2 Allocators'!$B$15:$W$15, 0),FALSE)*$G28), 0, VLOOKUP(VLOOKUP($A28, 'E4 TB Allocation Details'!$A$18:$L$205, MATCH("Customer ID", 'E4 TB Allocation Details'!$A$18:$L$18, 0),FALSE), 'E2 Allocators'!$B$15:$W$361, MATCH('O5 Details by Class &amp; Accounts'!AR$18, 'E2 Allocators'!$B$15:$W$15, 0),FALSE)*$G28)</f>
        <v>0</v>
      </c>
      <c r="AS28" s="1412">
        <f ca="1">IF(ISERROR(VLOOKUP(VLOOKUP($A28, 'E4 TB Allocation Details'!$A$18:$L$205, MATCH("Customer ID", 'E4 TB Allocation Details'!$A$18:$L$18, 0),FALSE), 'E2 Allocators'!$B$15:$W$361, MATCH('O5 Details by Class &amp; Accounts'!AS$18, 'E2 Allocators'!$B$15:$W$15, 0),FALSE)*$G28), 0, VLOOKUP(VLOOKUP($A28, 'E4 TB Allocation Details'!$A$18:$L$205, MATCH("Customer ID", 'E4 TB Allocation Details'!$A$18:$L$18, 0),FALSE), 'E2 Allocators'!$B$15:$W$361, MATCH('O5 Details by Class &amp; Accounts'!AS$18, 'E2 Allocators'!$B$15:$W$15, 0),FALSE)*$G28)</f>
        <v>0</v>
      </c>
      <c r="AT28" s="1412">
        <f ca="1">IF(ISERROR(VLOOKUP(VLOOKUP($A28, 'E4 TB Allocation Details'!$A$18:$L$205, MATCH("Customer ID", 'E4 TB Allocation Details'!$A$18:$L$18, 0),FALSE), 'E2 Allocators'!$B$15:$W$361, MATCH('O5 Details by Class &amp; Accounts'!AT$18, 'E2 Allocators'!$B$15:$W$15, 0),FALSE)*$G28), 0, VLOOKUP(VLOOKUP($A28, 'E4 TB Allocation Details'!$A$18:$L$205, MATCH("Customer ID", 'E4 TB Allocation Details'!$A$18:$L$18, 0),FALSE), 'E2 Allocators'!$B$15:$W$361, MATCH('O5 Details by Class &amp; Accounts'!AT$18, 'E2 Allocators'!$B$15:$W$15, 0),FALSE)*$G28)</f>
        <v>0</v>
      </c>
      <c r="AU28" s="1412">
        <f ca="1">IF(ISERROR(VLOOKUP(VLOOKUP($A28, 'E4 TB Allocation Details'!$A$18:$L$205, MATCH("Customer ID", 'E4 TB Allocation Details'!$A$18:$L$18, 0),FALSE), 'E2 Allocators'!$B$15:$W$361, MATCH('O5 Details by Class &amp; Accounts'!AU$18, 'E2 Allocators'!$B$15:$W$15, 0),FALSE)*$G28), 0, VLOOKUP(VLOOKUP($A28, 'E4 TB Allocation Details'!$A$18:$L$205, MATCH("Customer ID", 'E4 TB Allocation Details'!$A$18:$L$18, 0),FALSE), 'E2 Allocators'!$B$15:$W$361, MATCH('O5 Details by Class &amp; Accounts'!AU$18, 'E2 Allocators'!$B$15:$W$15, 0),FALSE)*$G28)</f>
        <v>0</v>
      </c>
      <c r="AV28" s="1412">
        <f ca="1">IF(ISERROR(VLOOKUP(VLOOKUP($A28, 'E4 TB Allocation Details'!$A$18:$L$205, MATCH("Customer ID", 'E4 TB Allocation Details'!$A$18:$L$18, 0),FALSE), 'E2 Allocators'!$B$15:$W$361, MATCH('O5 Details by Class &amp; Accounts'!AV$18, 'E2 Allocators'!$B$15:$W$15, 0),FALSE)*$G28), 0, VLOOKUP(VLOOKUP($A28, 'E4 TB Allocation Details'!$A$18:$L$205, MATCH("Customer ID", 'E4 TB Allocation Details'!$A$18:$L$18, 0),FALSE), 'E2 Allocators'!$B$15:$W$361, MATCH('O5 Details by Class &amp; Accounts'!AV$18, 'E2 Allocators'!$B$15:$W$15, 0),FALSE)*$G28)</f>
        <v>0</v>
      </c>
      <c r="AW28" s="1412">
        <f ca="1">IF(ISERROR(VLOOKUP(VLOOKUP($A28, 'E4 TB Allocation Details'!$A$18:$L$205, MATCH("Customer ID", 'E4 TB Allocation Details'!$A$18:$L$18, 0),FALSE), 'E2 Allocators'!$B$15:$W$361, MATCH('O5 Details by Class &amp; Accounts'!AW$18, 'E2 Allocators'!$B$15:$W$15, 0),FALSE)*$G28), 0, VLOOKUP(VLOOKUP($A28, 'E4 TB Allocation Details'!$A$18:$L$205, MATCH("Customer ID", 'E4 TB Allocation Details'!$A$18:$L$18, 0),FALSE), 'E2 Allocators'!$B$15:$W$361, MATCH('O5 Details by Class &amp; Accounts'!AW$18, 'E2 Allocators'!$B$15:$W$15, 0),FALSE)*$G28)</f>
        <v>0</v>
      </c>
      <c r="AX28" s="1412">
        <f t="shared" si="2"/>
        <v>0</v>
      </c>
      <c r="AY28" s="1412">
        <f ca="1">IF(ISERROR(VLOOKUP(VLOOKUP($A28, 'E4 TB Allocation Details'!$A$18:$L$205, MATCH("Misc ID", 'E4 TB Allocation Details'!$A$18:$L$18, 0),FALSE), 'E2 Allocators'!$B$15:$W$361, MATCH('O5 Details by Class &amp; Accounts'!AY$18, 'E2 Allocators'!$B$15:$W$15, 0),FALSE)*$E28), 0, VLOOKUP(VLOOKUP($A28, 'E4 TB Allocation Details'!$A$18:$L$205, MATCH("Misc ID", 'E4 TB Allocation Details'!$A$18:$L$18, 0),FALSE), 'E2 Allocators'!$B$15:$W$361, MATCH('O5 Details by Class &amp; Accounts'!AY$18, 'E2 Allocators'!$B$15:$W$15, 0),FALSE)*$E28)</f>
        <v>0</v>
      </c>
      <c r="AZ28" s="1412">
        <f ca="1">IF(ISERROR(VLOOKUP(VLOOKUP($A28, 'E4 TB Allocation Details'!$A$18:$L$205, MATCH("Misc ID", 'E4 TB Allocation Details'!$A$18:$L$18, 0),FALSE), 'E2 Allocators'!$B$15:$W$361, MATCH('O5 Details by Class &amp; Accounts'!AZ$18, 'E2 Allocators'!$B$15:$W$15, 0),FALSE)*$E28), 0, VLOOKUP(VLOOKUP($A28, 'E4 TB Allocation Details'!$A$18:$L$205, MATCH("Misc ID", 'E4 TB Allocation Details'!$A$18:$L$18, 0),FALSE), 'E2 Allocators'!$B$15:$W$361, MATCH('O5 Details by Class &amp; Accounts'!AZ$18, 'E2 Allocators'!$B$15:$W$15, 0),FALSE)*$E28)</f>
        <v>0</v>
      </c>
      <c r="BA28" s="1412">
        <f ca="1">IF(ISERROR(VLOOKUP(VLOOKUP($A28, 'E4 TB Allocation Details'!$A$18:$L$205, MATCH("Misc ID", 'E4 TB Allocation Details'!$A$18:$L$18, 0),FALSE), 'E2 Allocators'!$B$15:$W$361, MATCH('O5 Details by Class &amp; Accounts'!BA$18, 'E2 Allocators'!$B$15:$W$15, 0),FALSE)*$E28), 0, VLOOKUP(VLOOKUP($A28, 'E4 TB Allocation Details'!$A$18:$L$205, MATCH("Misc ID", 'E4 TB Allocation Details'!$A$18:$L$18, 0),FALSE), 'E2 Allocators'!$B$15:$W$361, MATCH('O5 Details by Class &amp; Accounts'!BA$18, 'E2 Allocators'!$B$15:$W$15, 0),FALSE)*$E28)</f>
        <v>0</v>
      </c>
      <c r="BB28" s="1412">
        <f ca="1">IF(ISERROR(VLOOKUP(VLOOKUP($A28, 'E4 TB Allocation Details'!$A$18:$L$205, MATCH("Misc ID", 'E4 TB Allocation Details'!$A$18:$L$18, 0),FALSE), 'E2 Allocators'!$B$15:$W$361, MATCH('O5 Details by Class &amp; Accounts'!BB$18, 'E2 Allocators'!$B$15:$W$15, 0),FALSE)*$E28), 0, VLOOKUP(VLOOKUP($A28, 'E4 TB Allocation Details'!$A$18:$L$205, MATCH("Misc ID", 'E4 TB Allocation Details'!$A$18:$L$18, 0),FALSE), 'E2 Allocators'!$B$15:$W$361, MATCH('O5 Details by Class &amp; Accounts'!BB$18, 'E2 Allocators'!$B$15:$W$15, 0),FALSE)*$E28)</f>
        <v>0</v>
      </c>
      <c r="BC28" s="1412">
        <f ca="1">IF(ISERROR(VLOOKUP(VLOOKUP($A28, 'E4 TB Allocation Details'!$A$18:$L$205, MATCH("Misc ID", 'E4 TB Allocation Details'!$A$18:$L$18, 0),FALSE), 'E2 Allocators'!$B$15:$W$361, MATCH('O5 Details by Class &amp; Accounts'!BC$18, 'E2 Allocators'!$B$15:$W$15, 0),FALSE)*$E28), 0, VLOOKUP(VLOOKUP($A28, 'E4 TB Allocation Details'!$A$18:$L$205, MATCH("Misc ID", 'E4 TB Allocation Details'!$A$18:$L$18, 0),FALSE), 'E2 Allocators'!$B$15:$W$361, MATCH('O5 Details by Class &amp; Accounts'!BC$18, 'E2 Allocators'!$B$15:$W$15, 0),FALSE)*$E28)</f>
        <v>0</v>
      </c>
      <c r="BD28" s="1412">
        <f ca="1">IF(ISERROR(VLOOKUP(VLOOKUP($A28, 'E4 TB Allocation Details'!$A$18:$L$205, MATCH("Misc ID", 'E4 TB Allocation Details'!$A$18:$L$18, 0),FALSE), 'E2 Allocators'!$B$15:$W$361, MATCH('O5 Details by Class &amp; Accounts'!BD$18, 'E2 Allocators'!$B$15:$W$15, 0),FALSE)*$E28), 0, VLOOKUP(VLOOKUP($A28, 'E4 TB Allocation Details'!$A$18:$L$205, MATCH("Misc ID", 'E4 TB Allocation Details'!$A$18:$L$18, 0),FALSE), 'E2 Allocators'!$B$15:$W$361, MATCH('O5 Details by Class &amp; Accounts'!BD$18, 'E2 Allocators'!$B$15:$W$15, 0),FALSE)*$E28)</f>
        <v>0</v>
      </c>
      <c r="BE28" s="1412">
        <f ca="1">IF(ISERROR(VLOOKUP(VLOOKUP($A28, 'E4 TB Allocation Details'!$A$18:$L$205, MATCH("Misc ID", 'E4 TB Allocation Details'!$A$18:$L$18, 0),FALSE), 'E2 Allocators'!$B$15:$W$361, MATCH('O5 Details by Class &amp; Accounts'!BE$18, 'E2 Allocators'!$B$15:$W$15, 0),FALSE)*$E28), 0, VLOOKUP(VLOOKUP($A28, 'E4 TB Allocation Details'!$A$18:$L$205, MATCH("Misc ID", 'E4 TB Allocation Details'!$A$18:$L$18, 0),FALSE), 'E2 Allocators'!$B$15:$W$361, MATCH('O5 Details by Class &amp; Accounts'!BE$18, 'E2 Allocators'!$B$15:$W$15, 0),FALSE)*$E28)</f>
        <v>0</v>
      </c>
      <c r="BF28" s="1412">
        <f ca="1">IF(ISERROR(VLOOKUP(VLOOKUP($A28, 'E4 TB Allocation Details'!$A$18:$L$205, MATCH("Misc ID", 'E4 TB Allocation Details'!$A$18:$L$18, 0),FALSE), 'E2 Allocators'!$B$15:$W$361, MATCH('O5 Details by Class &amp; Accounts'!BF$18, 'E2 Allocators'!$B$15:$W$15, 0),FALSE)*$E28), 0, VLOOKUP(VLOOKUP($A28, 'E4 TB Allocation Details'!$A$18:$L$205, MATCH("Misc ID", 'E4 TB Allocation Details'!$A$18:$L$18, 0),FALSE), 'E2 Allocators'!$B$15:$W$361, MATCH('O5 Details by Class &amp; Accounts'!BF$18, 'E2 Allocators'!$B$15:$W$15, 0),FALSE)*$E28)</f>
        <v>0</v>
      </c>
      <c r="BG28" s="1412">
        <f ca="1">IF(ISERROR(VLOOKUP(VLOOKUP($A28, 'E4 TB Allocation Details'!$A$18:$L$205, MATCH("Misc ID", 'E4 TB Allocation Details'!$A$18:$L$18, 0),FALSE), 'E2 Allocators'!$B$15:$W$361, MATCH('O5 Details by Class &amp; Accounts'!BG$18, 'E2 Allocators'!$B$15:$W$15, 0),FALSE)*$E28), 0, VLOOKUP(VLOOKUP($A28, 'E4 TB Allocation Details'!$A$18:$L$205, MATCH("Misc ID", 'E4 TB Allocation Details'!$A$18:$L$18, 0),FALSE), 'E2 Allocators'!$B$15:$W$361, MATCH('O5 Details by Class &amp; Accounts'!BG$18, 'E2 Allocators'!$B$15:$W$15, 0),FALSE)*$E28)</f>
        <v>0</v>
      </c>
      <c r="BH28" s="1412">
        <f ca="1">IF(ISERROR(VLOOKUP(VLOOKUP($A28, 'E4 TB Allocation Details'!$A$18:$L$205, MATCH("Misc ID", 'E4 TB Allocation Details'!$A$18:$L$18, 0),FALSE), 'E2 Allocators'!$B$15:$W$361, MATCH('O5 Details by Class &amp; Accounts'!BH$18, 'E2 Allocators'!$B$15:$W$15, 0),FALSE)*$E28), 0, VLOOKUP(VLOOKUP($A28, 'E4 TB Allocation Details'!$A$18:$L$205, MATCH("Misc ID", 'E4 TB Allocation Details'!$A$18:$L$18, 0),FALSE), 'E2 Allocators'!$B$15:$W$361, MATCH('O5 Details by Class &amp; Accounts'!BH$18, 'E2 Allocators'!$B$15:$W$15, 0),FALSE)*$E28)</f>
        <v>0</v>
      </c>
      <c r="BI28" s="1412">
        <f ca="1">IF(ISERROR(VLOOKUP(VLOOKUP($A28, 'E4 TB Allocation Details'!$A$18:$L$205, MATCH("Misc ID", 'E4 TB Allocation Details'!$A$18:$L$18, 0),FALSE), 'E2 Allocators'!$B$15:$W$361, MATCH('O5 Details by Class &amp; Accounts'!BI$18, 'E2 Allocators'!$B$15:$W$15, 0),FALSE)*$E28), 0, VLOOKUP(VLOOKUP($A28, 'E4 TB Allocation Details'!$A$18:$L$205, MATCH("Misc ID", 'E4 TB Allocation Details'!$A$18:$L$18, 0),FALSE), 'E2 Allocators'!$B$15:$W$361, MATCH('O5 Details by Class &amp; Accounts'!BI$18, 'E2 Allocators'!$B$15:$W$15, 0),FALSE)*$E28)</f>
        <v>0</v>
      </c>
      <c r="BJ28" s="1412">
        <f ca="1">IF(ISERROR(VLOOKUP(VLOOKUP($A28, 'E4 TB Allocation Details'!$A$18:$L$205, MATCH("Misc ID", 'E4 TB Allocation Details'!$A$18:$L$18, 0),FALSE), 'E2 Allocators'!$B$15:$W$361, MATCH('O5 Details by Class &amp; Accounts'!BJ$18, 'E2 Allocators'!$B$15:$W$15, 0),FALSE)*$E28), 0, VLOOKUP(VLOOKUP($A28, 'E4 TB Allocation Details'!$A$18:$L$205, MATCH("Misc ID", 'E4 TB Allocation Details'!$A$18:$L$18, 0),FALSE), 'E2 Allocators'!$B$15:$W$361, MATCH('O5 Details by Class &amp; Accounts'!BJ$18, 'E2 Allocators'!$B$15:$W$15, 0),FALSE)*$E28)</f>
        <v>0</v>
      </c>
      <c r="BK28" s="1412">
        <f ca="1">IF(ISERROR(VLOOKUP(VLOOKUP($A28, 'E4 TB Allocation Details'!$A$18:$L$205, MATCH("Misc ID", 'E4 TB Allocation Details'!$A$18:$L$18, 0),FALSE), 'E2 Allocators'!$B$15:$W$361, MATCH('O5 Details by Class &amp; Accounts'!BK$18, 'E2 Allocators'!$B$15:$W$15, 0),FALSE)*$E28), 0, VLOOKUP(VLOOKUP($A28, 'E4 TB Allocation Details'!$A$18:$L$205, MATCH("Misc ID", 'E4 TB Allocation Details'!$A$18:$L$18, 0),FALSE), 'E2 Allocators'!$B$15:$W$361, MATCH('O5 Details by Class &amp; Accounts'!BK$18, 'E2 Allocators'!$B$15:$W$15, 0),FALSE)*$E28)</f>
        <v>0</v>
      </c>
      <c r="BL28" s="1412">
        <f ca="1">IF(ISERROR(VLOOKUP(VLOOKUP($A28, 'E4 TB Allocation Details'!$A$18:$L$205, MATCH("Misc ID", 'E4 TB Allocation Details'!$A$18:$L$18, 0),FALSE), 'E2 Allocators'!$B$15:$W$361, MATCH('O5 Details by Class &amp; Accounts'!BL$18, 'E2 Allocators'!$B$15:$W$15, 0),FALSE)*$E28), 0, VLOOKUP(VLOOKUP($A28, 'E4 TB Allocation Details'!$A$18:$L$205, MATCH("Misc ID", 'E4 TB Allocation Details'!$A$18:$L$18, 0),FALSE), 'E2 Allocators'!$B$15:$W$361, MATCH('O5 Details by Class &amp; Accounts'!BL$18, 'E2 Allocators'!$B$15:$W$15, 0),FALSE)*$E28)</f>
        <v>0</v>
      </c>
      <c r="BM28" s="1412">
        <f ca="1">IF(ISERROR(VLOOKUP(VLOOKUP($A28, 'E4 TB Allocation Details'!$A$18:$L$205, MATCH("Misc ID", 'E4 TB Allocation Details'!$A$18:$L$18, 0),FALSE), 'E2 Allocators'!$B$15:$W$361, MATCH('O5 Details by Class &amp; Accounts'!BM$18, 'E2 Allocators'!$B$15:$W$15, 0),FALSE)*$E28), 0, VLOOKUP(VLOOKUP($A28, 'E4 TB Allocation Details'!$A$18:$L$205, MATCH("Misc ID", 'E4 TB Allocation Details'!$A$18:$L$18, 0),FALSE), 'E2 Allocators'!$B$15:$W$361, MATCH('O5 Details by Class &amp; Accounts'!BM$18, 'E2 Allocators'!$B$15:$W$15, 0),FALSE)*$E28)</f>
        <v>0</v>
      </c>
      <c r="BN28" s="1412">
        <f ca="1">IF(ISERROR(VLOOKUP(VLOOKUP($A28, 'E4 TB Allocation Details'!$A$18:$L$205, MATCH("Misc ID", 'E4 TB Allocation Details'!$A$18:$L$18, 0),FALSE), 'E2 Allocators'!$B$15:$W$361, MATCH('O5 Details by Class &amp; Accounts'!BN$18, 'E2 Allocators'!$B$15:$W$15, 0),FALSE)*$E28), 0, VLOOKUP(VLOOKUP($A28, 'E4 TB Allocation Details'!$A$18:$L$205, MATCH("Misc ID", 'E4 TB Allocation Details'!$A$18:$L$18, 0),FALSE), 'E2 Allocators'!$B$15:$W$361, MATCH('O5 Details by Class &amp; Accounts'!BN$18, 'E2 Allocators'!$B$15:$W$15, 0),FALSE)*$E28)</f>
        <v>0</v>
      </c>
      <c r="BO28" s="1412">
        <f ca="1">IF(ISERROR(VLOOKUP(VLOOKUP($A28, 'E4 TB Allocation Details'!$A$18:$L$205, MATCH("Misc ID", 'E4 TB Allocation Details'!$A$18:$L$18, 0),FALSE), 'E2 Allocators'!$B$15:$W$361, MATCH('O5 Details by Class &amp; Accounts'!BO$18, 'E2 Allocators'!$B$15:$W$15, 0),FALSE)*$E28), 0, VLOOKUP(VLOOKUP($A28, 'E4 TB Allocation Details'!$A$18:$L$205, MATCH("Misc ID", 'E4 TB Allocation Details'!$A$18:$L$18, 0),FALSE), 'E2 Allocators'!$B$15:$W$361, MATCH('O5 Details by Class &amp; Accounts'!BO$18, 'E2 Allocators'!$B$15:$W$15, 0),FALSE)*$E28)</f>
        <v>0</v>
      </c>
      <c r="BP28" s="1412">
        <f ca="1">IF(ISERROR(VLOOKUP(VLOOKUP($A28, 'E4 TB Allocation Details'!$A$18:$L$205, MATCH("Misc ID", 'E4 TB Allocation Details'!$A$18:$L$18, 0),FALSE), 'E2 Allocators'!$B$15:$W$361, MATCH('O5 Details by Class &amp; Accounts'!BP$18, 'E2 Allocators'!$B$15:$W$15, 0),FALSE)*$E28), 0, VLOOKUP(VLOOKUP($A28, 'E4 TB Allocation Details'!$A$18:$L$205, MATCH("Misc ID", 'E4 TB Allocation Details'!$A$18:$L$18, 0),FALSE), 'E2 Allocators'!$B$15:$W$361, MATCH('O5 Details by Class &amp; Accounts'!BP$18, 'E2 Allocators'!$B$15:$W$15, 0),FALSE)*$E28)</f>
        <v>0</v>
      </c>
      <c r="BQ28" s="1412">
        <f ca="1">IF(ISERROR(VLOOKUP(VLOOKUP($A28, 'E4 TB Allocation Details'!$A$18:$L$205, MATCH("Misc ID", 'E4 TB Allocation Details'!$A$18:$L$18, 0),FALSE), 'E2 Allocators'!$B$15:$W$361, MATCH('O5 Details by Class &amp; Accounts'!BQ$18, 'E2 Allocators'!$B$15:$W$15, 0),FALSE)*$E28), 0, VLOOKUP(VLOOKUP($A28, 'E4 TB Allocation Details'!$A$18:$L$205, MATCH("Misc ID", 'E4 TB Allocation Details'!$A$18:$L$18, 0),FALSE), 'E2 Allocators'!$B$15:$W$361, MATCH('O5 Details by Class &amp; Accounts'!BQ$18, 'E2 Allocators'!$B$15:$W$15, 0),FALSE)*$E28)</f>
        <v>0</v>
      </c>
      <c r="BR28" s="1412">
        <f ca="1">IF(ISERROR(VLOOKUP(VLOOKUP($A28, 'E4 TB Allocation Details'!$A$18:$L$205, MATCH("Misc ID", 'E4 TB Allocation Details'!$A$18:$L$18, 0),FALSE), 'E2 Allocators'!$B$15:$W$361, MATCH('O5 Details by Class &amp; Accounts'!BR$18, 'E2 Allocators'!$B$15:$W$15, 0),FALSE)*$E28), 0, VLOOKUP(VLOOKUP($A28, 'E4 TB Allocation Details'!$A$18:$L$205, MATCH("Misc ID", 'E4 TB Allocation Details'!$A$18:$L$18, 0),FALSE), 'E2 Allocators'!$B$15:$W$361, MATCH('O5 Details by Class &amp; Accounts'!BR$18, 'E2 Allocators'!$B$15:$W$15, 0),FALSE)*$E28)</f>
        <v>0</v>
      </c>
      <c r="BS28" s="1412">
        <f t="shared" si="3"/>
        <v>0</v>
      </c>
      <c r="BT28" s="1412">
        <f ca="1">IF(ISERROR(VLOOKUP(VLOOKUP($A28, 'E4 TB Allocation Details'!$A$18:$L$205, MATCH("A &amp; G ID", 'E4 TB Allocation Details'!$A$18:$L$18, 0),FALSE), 'E2 Allocators'!$B$15:$W$361, MATCH('O5 Details by Class &amp; Accounts'!BT$18, 'E2 Allocators'!$B$15:$W$15, 0),FALSE)*$E28), 0, VLOOKUP(VLOOKUP($A28, 'E4 TB Allocation Details'!$A$18:$L$205, MATCH("A &amp; G ID", 'E4 TB Allocation Details'!$A$18:$L$18, 0),FALSE), 'E2 Allocators'!$B$15:$W$361, MATCH('O5 Details by Class &amp; Accounts'!BT$18, 'E2 Allocators'!$B$15:$W$15, 0),FALSE)*$E28)</f>
        <v>0</v>
      </c>
      <c r="BU28" s="1412">
        <f ca="1">IF(ISERROR(VLOOKUP(VLOOKUP($A28, 'E4 TB Allocation Details'!$A$18:$L$205, MATCH("A &amp; G ID", 'E4 TB Allocation Details'!$A$18:$L$18, 0),FALSE), 'E2 Allocators'!$B$15:$W$361, MATCH('O5 Details by Class &amp; Accounts'!BU$18, 'E2 Allocators'!$B$15:$W$15, 0),FALSE)*$E28), 0, VLOOKUP(VLOOKUP($A28, 'E4 TB Allocation Details'!$A$18:$L$205, MATCH("A &amp; G ID", 'E4 TB Allocation Details'!$A$18:$L$18, 0),FALSE), 'E2 Allocators'!$B$15:$W$361, MATCH('O5 Details by Class &amp; Accounts'!BU$18, 'E2 Allocators'!$B$15:$W$15, 0),FALSE)*$E28)</f>
        <v>0</v>
      </c>
      <c r="BV28" s="1412">
        <f ca="1">IF(ISERROR(VLOOKUP(VLOOKUP($A28, 'E4 TB Allocation Details'!$A$18:$L$205, MATCH("A &amp; G ID", 'E4 TB Allocation Details'!$A$18:$L$18, 0),FALSE), 'E2 Allocators'!$B$15:$W$361, MATCH('O5 Details by Class &amp; Accounts'!BV$18, 'E2 Allocators'!$B$15:$W$15, 0),FALSE)*$E28), 0, VLOOKUP(VLOOKUP($A28, 'E4 TB Allocation Details'!$A$18:$L$205, MATCH("A &amp; G ID", 'E4 TB Allocation Details'!$A$18:$L$18, 0),FALSE), 'E2 Allocators'!$B$15:$W$361, MATCH('O5 Details by Class &amp; Accounts'!BV$18, 'E2 Allocators'!$B$15:$W$15, 0),FALSE)*$E28)</f>
        <v>0</v>
      </c>
      <c r="BW28" s="1412">
        <f ca="1">IF(ISERROR(VLOOKUP(VLOOKUP($A28, 'E4 TB Allocation Details'!$A$18:$L$205, MATCH("A &amp; G ID", 'E4 TB Allocation Details'!$A$18:$L$18, 0),FALSE), 'E2 Allocators'!$B$15:$W$361, MATCH('O5 Details by Class &amp; Accounts'!BW$18, 'E2 Allocators'!$B$15:$W$15, 0),FALSE)*$E28), 0, VLOOKUP(VLOOKUP($A28, 'E4 TB Allocation Details'!$A$18:$L$205, MATCH("A &amp; G ID", 'E4 TB Allocation Details'!$A$18:$L$18, 0),FALSE), 'E2 Allocators'!$B$15:$W$361, MATCH('O5 Details by Class &amp; Accounts'!BW$18, 'E2 Allocators'!$B$15:$W$15, 0),FALSE)*$E28)</f>
        <v>0</v>
      </c>
      <c r="BX28" s="1412">
        <f ca="1">IF(ISERROR(VLOOKUP(VLOOKUP($A28, 'E4 TB Allocation Details'!$A$18:$L$205, MATCH("A &amp; G ID", 'E4 TB Allocation Details'!$A$18:$L$18, 0),FALSE), 'E2 Allocators'!$B$15:$W$361, MATCH('O5 Details by Class &amp; Accounts'!BX$18, 'E2 Allocators'!$B$15:$W$15, 0),FALSE)*$E28), 0, VLOOKUP(VLOOKUP($A28, 'E4 TB Allocation Details'!$A$18:$L$205, MATCH("A &amp; G ID", 'E4 TB Allocation Details'!$A$18:$L$18, 0),FALSE), 'E2 Allocators'!$B$15:$W$361, MATCH('O5 Details by Class &amp; Accounts'!BX$18, 'E2 Allocators'!$B$15:$W$15, 0),FALSE)*$E28)</f>
        <v>0</v>
      </c>
      <c r="BY28" s="1412">
        <f ca="1">IF(ISERROR(VLOOKUP(VLOOKUP($A28, 'E4 TB Allocation Details'!$A$18:$L$205, MATCH("A &amp; G ID", 'E4 TB Allocation Details'!$A$18:$L$18, 0),FALSE), 'E2 Allocators'!$B$15:$W$361, MATCH('O5 Details by Class &amp; Accounts'!BY$18, 'E2 Allocators'!$B$15:$W$15, 0),FALSE)*$E28), 0, VLOOKUP(VLOOKUP($A28, 'E4 TB Allocation Details'!$A$18:$L$205, MATCH("A &amp; G ID", 'E4 TB Allocation Details'!$A$18:$L$18, 0),FALSE), 'E2 Allocators'!$B$15:$W$361, MATCH('O5 Details by Class &amp; Accounts'!BY$18, 'E2 Allocators'!$B$15:$W$15, 0),FALSE)*$E28)</f>
        <v>0</v>
      </c>
      <c r="BZ28" s="1412">
        <f ca="1">IF(ISERROR(VLOOKUP(VLOOKUP($A28, 'E4 TB Allocation Details'!$A$18:$L$205, MATCH("A &amp; G ID", 'E4 TB Allocation Details'!$A$18:$L$18, 0),FALSE), 'E2 Allocators'!$B$15:$W$361, MATCH('O5 Details by Class &amp; Accounts'!BZ$18, 'E2 Allocators'!$B$15:$W$15, 0),FALSE)*$E28), 0, VLOOKUP(VLOOKUP($A28, 'E4 TB Allocation Details'!$A$18:$L$205, MATCH("A &amp; G ID", 'E4 TB Allocation Details'!$A$18:$L$18, 0),FALSE), 'E2 Allocators'!$B$15:$W$361, MATCH('O5 Details by Class &amp; Accounts'!BZ$18, 'E2 Allocators'!$B$15:$W$15, 0),FALSE)*$E28)</f>
        <v>0</v>
      </c>
      <c r="CA28" s="1412">
        <f ca="1">IF(ISERROR(VLOOKUP(VLOOKUP($A28, 'E4 TB Allocation Details'!$A$18:$L$205, MATCH("A &amp; G ID", 'E4 TB Allocation Details'!$A$18:$L$18, 0),FALSE), 'E2 Allocators'!$B$15:$W$361, MATCH('O5 Details by Class &amp; Accounts'!CA$18, 'E2 Allocators'!$B$15:$W$15, 0),FALSE)*$E28), 0, VLOOKUP(VLOOKUP($A28, 'E4 TB Allocation Details'!$A$18:$L$205, MATCH("A &amp; G ID", 'E4 TB Allocation Details'!$A$18:$L$18, 0),FALSE), 'E2 Allocators'!$B$15:$W$361, MATCH('O5 Details by Class &amp; Accounts'!CA$18, 'E2 Allocators'!$B$15:$W$15, 0),FALSE)*$E28)</f>
        <v>0</v>
      </c>
      <c r="CB28" s="1412">
        <f ca="1">IF(ISERROR(VLOOKUP(VLOOKUP($A28, 'E4 TB Allocation Details'!$A$18:$L$205, MATCH("A &amp; G ID", 'E4 TB Allocation Details'!$A$18:$L$18, 0),FALSE), 'E2 Allocators'!$B$15:$W$361, MATCH('O5 Details by Class &amp; Accounts'!CB$18, 'E2 Allocators'!$B$15:$W$15, 0),FALSE)*$E28), 0, VLOOKUP(VLOOKUP($A28, 'E4 TB Allocation Details'!$A$18:$L$205, MATCH("A &amp; G ID", 'E4 TB Allocation Details'!$A$18:$L$18, 0),FALSE), 'E2 Allocators'!$B$15:$W$361, MATCH('O5 Details by Class &amp; Accounts'!CB$18, 'E2 Allocators'!$B$15:$W$15, 0),FALSE)*$E28)</f>
        <v>0</v>
      </c>
      <c r="CC28" s="1412">
        <f ca="1">IF(ISERROR(VLOOKUP(VLOOKUP($A28, 'E4 TB Allocation Details'!$A$18:$L$205, MATCH("A &amp; G ID", 'E4 TB Allocation Details'!$A$18:$L$18, 0),FALSE), 'E2 Allocators'!$B$15:$W$361, MATCH('O5 Details by Class &amp; Accounts'!CC$18, 'E2 Allocators'!$B$15:$W$15, 0),FALSE)*$E28), 0, VLOOKUP(VLOOKUP($A28, 'E4 TB Allocation Details'!$A$18:$L$205, MATCH("A &amp; G ID", 'E4 TB Allocation Details'!$A$18:$L$18, 0),FALSE), 'E2 Allocators'!$B$15:$W$361, MATCH('O5 Details by Class &amp; Accounts'!CC$18, 'E2 Allocators'!$B$15:$W$15, 0),FALSE)*$E28)</f>
        <v>0</v>
      </c>
      <c r="CD28" s="1412">
        <f ca="1">IF(ISERROR(VLOOKUP(VLOOKUP($A28, 'E4 TB Allocation Details'!$A$18:$L$205, MATCH("A &amp; G ID", 'E4 TB Allocation Details'!$A$18:$L$18, 0),FALSE), 'E2 Allocators'!$B$15:$W$361, MATCH('O5 Details by Class &amp; Accounts'!CD$18, 'E2 Allocators'!$B$15:$W$15, 0),FALSE)*$E28), 0, VLOOKUP(VLOOKUP($A28, 'E4 TB Allocation Details'!$A$18:$L$205, MATCH("A &amp; G ID", 'E4 TB Allocation Details'!$A$18:$L$18, 0),FALSE), 'E2 Allocators'!$B$15:$W$361, MATCH('O5 Details by Class &amp; Accounts'!CD$18, 'E2 Allocators'!$B$15:$W$15, 0),FALSE)*$E28)</f>
        <v>0</v>
      </c>
      <c r="CE28" s="1412">
        <f ca="1">IF(ISERROR(VLOOKUP(VLOOKUP($A28, 'E4 TB Allocation Details'!$A$18:$L$205, MATCH("A &amp; G ID", 'E4 TB Allocation Details'!$A$18:$L$18, 0),FALSE), 'E2 Allocators'!$B$15:$W$361, MATCH('O5 Details by Class &amp; Accounts'!CE$18, 'E2 Allocators'!$B$15:$W$15, 0),FALSE)*$E28), 0, VLOOKUP(VLOOKUP($A28, 'E4 TB Allocation Details'!$A$18:$L$205, MATCH("A &amp; G ID", 'E4 TB Allocation Details'!$A$18:$L$18, 0),FALSE), 'E2 Allocators'!$B$15:$W$361, MATCH('O5 Details by Class &amp; Accounts'!CE$18, 'E2 Allocators'!$B$15:$W$15, 0),FALSE)*$E28)</f>
        <v>0</v>
      </c>
      <c r="CF28" s="1412">
        <f ca="1">IF(ISERROR(VLOOKUP(VLOOKUP($A28, 'E4 TB Allocation Details'!$A$18:$L$205, MATCH("A &amp; G ID", 'E4 TB Allocation Details'!$A$18:$L$18, 0),FALSE), 'E2 Allocators'!$B$15:$W$361, MATCH('O5 Details by Class &amp; Accounts'!CF$18, 'E2 Allocators'!$B$15:$W$15, 0),FALSE)*$E28), 0, VLOOKUP(VLOOKUP($A28, 'E4 TB Allocation Details'!$A$18:$L$205, MATCH("A &amp; G ID", 'E4 TB Allocation Details'!$A$18:$L$18, 0),FALSE), 'E2 Allocators'!$B$15:$W$361, MATCH('O5 Details by Class &amp; Accounts'!CF$18, 'E2 Allocators'!$B$15:$W$15, 0),FALSE)*$E28)</f>
        <v>0</v>
      </c>
      <c r="CG28" s="1412">
        <f ca="1">IF(ISERROR(VLOOKUP(VLOOKUP($A28, 'E4 TB Allocation Details'!$A$18:$L$205, MATCH("A &amp; G ID", 'E4 TB Allocation Details'!$A$18:$L$18, 0),FALSE), 'E2 Allocators'!$B$15:$W$361, MATCH('O5 Details by Class &amp; Accounts'!CG$18, 'E2 Allocators'!$B$15:$W$15, 0),FALSE)*$E28), 0, VLOOKUP(VLOOKUP($A28, 'E4 TB Allocation Details'!$A$18:$L$205, MATCH("A &amp; G ID", 'E4 TB Allocation Details'!$A$18:$L$18, 0),FALSE), 'E2 Allocators'!$B$15:$W$361, MATCH('O5 Details by Class &amp; Accounts'!CG$18, 'E2 Allocators'!$B$15:$W$15, 0),FALSE)*$E28)</f>
        <v>0</v>
      </c>
      <c r="CH28" s="1412">
        <f ca="1">IF(ISERROR(VLOOKUP(VLOOKUP($A28, 'E4 TB Allocation Details'!$A$18:$L$205, MATCH("A &amp; G ID", 'E4 TB Allocation Details'!$A$18:$L$18, 0),FALSE), 'E2 Allocators'!$B$15:$W$361, MATCH('O5 Details by Class &amp; Accounts'!CH$18, 'E2 Allocators'!$B$15:$W$15, 0),FALSE)*$E28), 0, VLOOKUP(VLOOKUP($A28, 'E4 TB Allocation Details'!$A$18:$L$205, MATCH("A &amp; G ID", 'E4 TB Allocation Details'!$A$18:$L$18, 0),FALSE), 'E2 Allocators'!$B$15:$W$361, MATCH('O5 Details by Class &amp; Accounts'!CH$18, 'E2 Allocators'!$B$15:$W$15, 0),FALSE)*$E28)</f>
        <v>0</v>
      </c>
      <c r="CI28" s="1412">
        <f ca="1">IF(ISERROR(VLOOKUP(VLOOKUP($A28, 'E4 TB Allocation Details'!$A$18:$L$205, MATCH("A &amp; G ID", 'E4 TB Allocation Details'!$A$18:$L$18, 0),FALSE), 'E2 Allocators'!$B$15:$W$361, MATCH('O5 Details by Class &amp; Accounts'!CI$18, 'E2 Allocators'!$B$15:$W$15, 0),FALSE)*$E28), 0, VLOOKUP(VLOOKUP($A28, 'E4 TB Allocation Details'!$A$18:$L$205, MATCH("A &amp; G ID", 'E4 TB Allocation Details'!$A$18:$L$18, 0),FALSE), 'E2 Allocators'!$B$15:$W$361, MATCH('O5 Details by Class &amp; Accounts'!CI$18, 'E2 Allocators'!$B$15:$W$15, 0),FALSE)*$E28)</f>
        <v>0</v>
      </c>
      <c r="CJ28" s="1412">
        <f ca="1">IF(ISERROR(VLOOKUP(VLOOKUP($A28, 'E4 TB Allocation Details'!$A$18:$L$205, MATCH("A &amp; G ID", 'E4 TB Allocation Details'!$A$18:$L$18, 0),FALSE), 'E2 Allocators'!$B$15:$W$361, MATCH('O5 Details by Class &amp; Accounts'!CJ$18, 'E2 Allocators'!$B$15:$W$15, 0),FALSE)*$E28), 0, VLOOKUP(VLOOKUP($A28, 'E4 TB Allocation Details'!$A$18:$L$205, MATCH("A &amp; G ID", 'E4 TB Allocation Details'!$A$18:$L$18, 0),FALSE), 'E2 Allocators'!$B$15:$W$361, MATCH('O5 Details by Class &amp; Accounts'!CJ$18, 'E2 Allocators'!$B$15:$W$15, 0),FALSE)*$E28)</f>
        <v>0</v>
      </c>
      <c r="CK28" s="1412">
        <f ca="1">IF(ISERROR(VLOOKUP(VLOOKUP($A28, 'E4 TB Allocation Details'!$A$18:$L$205, MATCH("A &amp; G ID", 'E4 TB Allocation Details'!$A$18:$L$18, 0),FALSE), 'E2 Allocators'!$B$15:$W$361, MATCH('O5 Details by Class &amp; Accounts'!CK$18, 'E2 Allocators'!$B$15:$W$15, 0),FALSE)*$E28), 0, VLOOKUP(VLOOKUP($A28, 'E4 TB Allocation Details'!$A$18:$L$205, MATCH("A &amp; G ID", 'E4 TB Allocation Details'!$A$18:$L$18, 0),FALSE), 'E2 Allocators'!$B$15:$W$361, MATCH('O5 Details by Class &amp; Accounts'!CK$18, 'E2 Allocators'!$B$15:$W$15, 0),FALSE)*$E28)</f>
        <v>0</v>
      </c>
      <c r="CL28" s="1412">
        <f ca="1">IF(ISERROR(VLOOKUP(VLOOKUP($A28, 'E4 TB Allocation Details'!$A$18:$L$205, MATCH("A &amp; G ID", 'E4 TB Allocation Details'!$A$18:$L$18, 0),FALSE), 'E2 Allocators'!$B$15:$W$361, MATCH('O5 Details by Class &amp; Accounts'!CL$18, 'E2 Allocators'!$B$15:$W$15, 0),FALSE)*$E28), 0, VLOOKUP(VLOOKUP($A28, 'E4 TB Allocation Details'!$A$18:$L$205, MATCH("A &amp; G ID", 'E4 TB Allocation Details'!$A$18:$L$18, 0),FALSE), 'E2 Allocators'!$B$15:$W$361, MATCH('O5 Details by Class &amp; Accounts'!CL$18, 'E2 Allocators'!$B$15:$W$15, 0),FALSE)*$E28)</f>
        <v>0</v>
      </c>
      <c r="CM28" s="1412">
        <f ca="1">IF(ISERROR(VLOOKUP(VLOOKUP($A28, 'E4 TB Allocation Details'!$A$18:$L$205, MATCH("A &amp; G ID", 'E4 TB Allocation Details'!$A$18:$L$18, 0),FALSE), 'E2 Allocators'!$B$15:$W$361, MATCH('O5 Details by Class &amp; Accounts'!CM$18, 'E2 Allocators'!$B$15:$W$15, 0),FALSE)*$E28), 0, VLOOKUP(VLOOKUP($A28, 'E4 TB Allocation Details'!$A$18:$L$205, MATCH("A &amp; G ID", 'E4 TB Allocation Details'!$A$18:$L$18, 0),FALSE), 'E2 Allocators'!$B$15:$W$361, MATCH('O5 Details by Class &amp; Accounts'!CM$18, 'E2 Allocators'!$B$15:$W$15, 0),FALSE)*$E28)</f>
        <v>0</v>
      </c>
      <c r="CN28" s="1412">
        <f t="shared" si="5"/>
        <v>0</v>
      </c>
      <c r="CO28" s="1792">
        <f t="shared" si="4"/>
        <v>0</v>
      </c>
      <c r="CQ28" s="2087" t="s">
        <v>9</v>
      </c>
    </row>
    <row r="29" spans="1:95" s="81" customFormat="1" ht="12.75">
      <c r="A29" s="1175" t="s">
        <v>134</v>
      </c>
      <c r="B29" s="1176" t="s">
        <v>1399</v>
      </c>
      <c r="C29" s="1789">
        <f ca="1">IF(ISERROR(VLOOKUP($A29,'I3 TB Data'!$A$23:$H$458,MATCH('O5 Details by Class &amp; Accounts'!$C$18, 'I3 TB Data'!$A$23:$H$23,0),0)), 0, VLOOKUP($A29,'I3 TB Data'!$A$23:$H$458,MATCH('O5 Details by Class &amp; Accounts'!$C$18,'I3 TB Data'!$A$23:$H$23,0),0))</f>
        <v>0</v>
      </c>
      <c r="D29" s="1790">
        <f ca="1">'I4 BO ASSETS'!E26</f>
        <v>0</v>
      </c>
      <c r="E29" s="1789">
        <f t="shared" si="6"/>
        <v>0</v>
      </c>
      <c r="F29" s="1791">
        <f ca="1">IF(ISERROR(VLOOKUP($A29, 'E1 Categorization'!A33:E122, MATCH("Customer Component", 'E1 Categorization'!$A$33:$E$33,0), 0)), 0, IF(VLOOKUP($A29, 'E1 Categorization'!A33:E122, MATCH("Customer Component", 'E1 Categorization'!$A$33:$E$33,0), 0)=0, 'O5 Details by Class &amp; Accounts'!$E29, IF(AND(VLOOKUP($A29, 'E1 Categorization'!A33:E122, MATCH("Customer Component", 'E1 Categorization'!$A$33:$E$33,0), 0) &gt;0, VLOOKUP($A29, 'E1 Categorization'!A33:E122, MATCH("Customer Component", 'E1 Categorization'!$A$33:$E$33,0), 0)&lt;1), 'O5 Details by Class &amp; Accounts'!$E29*(1-VLOOKUP($A29, 'E1 Categorization'!A33:E122, MATCH("Customer Component", 'E1 Categorization'!$A$33:$E$33,0), 0)), 0)))</f>
        <v>0</v>
      </c>
      <c r="G29" s="1791">
        <f ca="1">IF(ISERROR(VLOOKUP($A29, 'E1 Categorization'!A33:E122, MATCH("Customer Component", 'E1 Categorization'!$A$33:$E$33,0), 0)),0, IF(VLOOKUP($A29, 'E1 Categorization'!A33:E122, MATCH("Customer Component", 'E1 Categorization'!$A$33:$E$33,0), 0)=0, 0, IF(AND(VLOOKUP($A29, 'E1 Categorization'!A33:E122, MATCH("Customer Component", 'E1 Categorization'!$A$33:$E$33,0), 0) &gt;0, VLOOKUP($A29, 'E1 Categorization'!A33:E122, MATCH("Customer Component", 'E1 Categorization'!$A$33:$E$33,0), 0)&lt;1), 'O5 Details by Class &amp; Accounts'!$E29*(VLOOKUP($A29, 'E1 Categorization'!A33:E122, MATCH("Customer Component", 'E1 Categorization'!$A$33:$E$33,0), 0)), 'O5 Details by Class &amp; Accounts'!$E29)))</f>
        <v>0</v>
      </c>
      <c r="H29" s="1412">
        <f t="shared" si="0"/>
        <v>0</v>
      </c>
      <c r="I29" s="1412">
        <f ca="1">IF(ISERROR(VLOOKUP(VLOOKUP($A29, 'E4 TB Allocation Details'!$A$18:$L$205, MATCH("Demand ID", 'E4 TB Allocation Details'!$A$18:$L$18, 0),FALSE), 'E2 Allocators'!$B$15:$W$361, MATCH('O5 Details by Class &amp; Accounts'!I$18, 'E2 Allocators'!$B$15:$W$15, 0),FALSE)*$F29), 0, VLOOKUP(VLOOKUP($A29, 'E4 TB Allocation Details'!$A$18:$L$205, MATCH("Demand ID", 'E4 TB Allocation Details'!$A$18:$L$18, 0),FALSE), 'E2 Allocators'!$B$15:$W$361, MATCH('O5 Details by Class &amp; Accounts'!I$18, 'E2 Allocators'!$B$15:$W$15, 0),FALSE)*$F29)</f>
        <v>0</v>
      </c>
      <c r="J29" s="1412">
        <f ca="1">IF(ISERROR(VLOOKUP(VLOOKUP($A29, 'E4 TB Allocation Details'!$A$18:$L$205, MATCH("Demand ID", 'E4 TB Allocation Details'!$A$18:$L$18, 0),FALSE), 'E2 Allocators'!$B$15:$W$361, MATCH('O5 Details by Class &amp; Accounts'!J$18, 'E2 Allocators'!$B$15:$W$15, 0),FALSE)*$F29), 0, VLOOKUP(VLOOKUP($A29, 'E4 TB Allocation Details'!$A$18:$L$205, MATCH("Demand ID", 'E4 TB Allocation Details'!$A$18:$L$18, 0),FALSE), 'E2 Allocators'!$B$15:$W$361, MATCH('O5 Details by Class &amp; Accounts'!J$18, 'E2 Allocators'!$B$15:$W$15, 0),FALSE)*$F29)</f>
        <v>0</v>
      </c>
      <c r="K29" s="1412">
        <f ca="1">IF(ISERROR(VLOOKUP(VLOOKUP($A29, 'E4 TB Allocation Details'!$A$18:$L$205, MATCH("Demand ID", 'E4 TB Allocation Details'!$A$18:$L$18, 0),FALSE), 'E2 Allocators'!$B$15:$W$361, MATCH('O5 Details by Class &amp; Accounts'!K$18, 'E2 Allocators'!$B$15:$W$15, 0),FALSE)*$F29), 0, VLOOKUP(VLOOKUP($A29, 'E4 TB Allocation Details'!$A$18:$L$205, MATCH("Demand ID", 'E4 TB Allocation Details'!$A$18:$L$18, 0),FALSE), 'E2 Allocators'!$B$15:$W$361, MATCH('O5 Details by Class &amp; Accounts'!K$18, 'E2 Allocators'!$B$15:$W$15, 0),FALSE)*$F29)</f>
        <v>0</v>
      </c>
      <c r="L29" s="1412">
        <f ca="1">IF(ISERROR(VLOOKUP(VLOOKUP($A29, 'E4 TB Allocation Details'!$A$18:$L$205, MATCH("Demand ID", 'E4 TB Allocation Details'!$A$18:$L$18, 0),FALSE), 'E2 Allocators'!$B$15:$W$361, MATCH('O5 Details by Class &amp; Accounts'!L$18, 'E2 Allocators'!$B$15:$W$15, 0),FALSE)*$F29), 0, VLOOKUP(VLOOKUP($A29, 'E4 TB Allocation Details'!$A$18:$L$205, MATCH("Demand ID", 'E4 TB Allocation Details'!$A$18:$L$18, 0),FALSE), 'E2 Allocators'!$B$15:$W$361, MATCH('O5 Details by Class &amp; Accounts'!L$18, 'E2 Allocators'!$B$15:$W$15, 0),FALSE)*$F29)</f>
        <v>0</v>
      </c>
      <c r="M29" s="1412">
        <f ca="1">IF(ISERROR(VLOOKUP(VLOOKUP($A29, 'E4 TB Allocation Details'!$A$18:$L$205, MATCH("Demand ID", 'E4 TB Allocation Details'!$A$18:$L$18, 0),FALSE), 'E2 Allocators'!$B$15:$W$361, MATCH('O5 Details by Class &amp; Accounts'!M$18, 'E2 Allocators'!$B$15:$W$15, 0),FALSE)*$F29), 0, VLOOKUP(VLOOKUP($A29, 'E4 TB Allocation Details'!$A$18:$L$205, MATCH("Demand ID", 'E4 TB Allocation Details'!$A$18:$L$18, 0),FALSE), 'E2 Allocators'!$B$15:$W$361, MATCH('O5 Details by Class &amp; Accounts'!M$18, 'E2 Allocators'!$B$15:$W$15, 0),FALSE)*$F29)</f>
        <v>0</v>
      </c>
      <c r="N29" s="1412">
        <f ca="1">IF(ISERROR(VLOOKUP(VLOOKUP($A29, 'E4 TB Allocation Details'!$A$18:$L$205, MATCH("Demand ID", 'E4 TB Allocation Details'!$A$18:$L$18, 0),FALSE), 'E2 Allocators'!$B$15:$W$361, MATCH('O5 Details by Class &amp; Accounts'!N$18, 'E2 Allocators'!$B$15:$W$15, 0),FALSE)*$F29), 0, VLOOKUP(VLOOKUP($A29, 'E4 TB Allocation Details'!$A$18:$L$205, MATCH("Demand ID", 'E4 TB Allocation Details'!$A$18:$L$18, 0),FALSE), 'E2 Allocators'!$B$15:$W$361, MATCH('O5 Details by Class &amp; Accounts'!N$18, 'E2 Allocators'!$B$15:$W$15, 0),FALSE)*$F29)</f>
        <v>0</v>
      </c>
      <c r="O29" s="1412">
        <f ca="1">IF(ISERROR(VLOOKUP(VLOOKUP($A29, 'E4 TB Allocation Details'!$A$18:$L$205, MATCH("Demand ID", 'E4 TB Allocation Details'!$A$18:$L$18, 0),FALSE), 'E2 Allocators'!$B$15:$W$361, MATCH('O5 Details by Class &amp; Accounts'!O$18, 'E2 Allocators'!$B$15:$W$15, 0),FALSE)*$F29), 0, VLOOKUP(VLOOKUP($A29, 'E4 TB Allocation Details'!$A$18:$L$205, MATCH("Demand ID", 'E4 TB Allocation Details'!$A$18:$L$18, 0),FALSE), 'E2 Allocators'!$B$15:$W$361, MATCH('O5 Details by Class &amp; Accounts'!O$18, 'E2 Allocators'!$B$15:$W$15, 0),FALSE)*$F29)</f>
        <v>0</v>
      </c>
      <c r="P29" s="1412">
        <f ca="1">IF(ISERROR(VLOOKUP(VLOOKUP($A29, 'E4 TB Allocation Details'!$A$18:$L$205, MATCH("Demand ID", 'E4 TB Allocation Details'!$A$18:$L$18, 0),FALSE), 'E2 Allocators'!$B$15:$W$361, MATCH('O5 Details by Class &amp; Accounts'!P$18, 'E2 Allocators'!$B$15:$W$15, 0),FALSE)*$F29), 0, VLOOKUP(VLOOKUP($A29, 'E4 TB Allocation Details'!$A$18:$L$205, MATCH("Demand ID", 'E4 TB Allocation Details'!$A$18:$L$18, 0),FALSE), 'E2 Allocators'!$B$15:$W$361, MATCH('O5 Details by Class &amp; Accounts'!P$18, 'E2 Allocators'!$B$15:$W$15, 0),FALSE)*$F29)</f>
        <v>0</v>
      </c>
      <c r="Q29" s="1412">
        <f ca="1">IF(ISERROR(VLOOKUP(VLOOKUP($A29, 'E4 TB Allocation Details'!$A$18:$L$205, MATCH("Demand ID", 'E4 TB Allocation Details'!$A$18:$L$18, 0),FALSE), 'E2 Allocators'!$B$15:$W$361, MATCH('O5 Details by Class &amp; Accounts'!Q$18, 'E2 Allocators'!$B$15:$W$15, 0),FALSE)*$F29), 0, VLOOKUP(VLOOKUP($A29, 'E4 TB Allocation Details'!$A$18:$L$205, MATCH("Demand ID", 'E4 TB Allocation Details'!$A$18:$L$18, 0),FALSE), 'E2 Allocators'!$B$15:$W$361, MATCH('O5 Details by Class &amp; Accounts'!Q$18, 'E2 Allocators'!$B$15:$W$15, 0),FALSE)*$F29)</f>
        <v>0</v>
      </c>
      <c r="R29" s="1412">
        <f ca="1">IF(ISERROR(VLOOKUP(VLOOKUP($A29, 'E4 TB Allocation Details'!$A$18:$L$205, MATCH("Demand ID", 'E4 TB Allocation Details'!$A$18:$L$18, 0),FALSE), 'E2 Allocators'!$B$15:$W$361, MATCH('O5 Details by Class &amp; Accounts'!R$18, 'E2 Allocators'!$B$15:$W$15, 0),FALSE)*$F29), 0, VLOOKUP(VLOOKUP($A29, 'E4 TB Allocation Details'!$A$18:$L$205, MATCH("Demand ID", 'E4 TB Allocation Details'!$A$18:$L$18, 0),FALSE), 'E2 Allocators'!$B$15:$W$361, MATCH('O5 Details by Class &amp; Accounts'!R$18, 'E2 Allocators'!$B$15:$W$15, 0),FALSE)*$F29)</f>
        <v>0</v>
      </c>
      <c r="S29" s="1412">
        <f ca="1">IF(ISERROR(VLOOKUP(VLOOKUP($A29, 'E4 TB Allocation Details'!$A$18:$L$205, MATCH("Demand ID", 'E4 TB Allocation Details'!$A$18:$L$18, 0),FALSE), 'E2 Allocators'!$B$15:$W$361, MATCH('O5 Details by Class &amp; Accounts'!S$18, 'E2 Allocators'!$B$15:$W$15, 0),FALSE)*$F29), 0, VLOOKUP(VLOOKUP($A29, 'E4 TB Allocation Details'!$A$18:$L$205, MATCH("Demand ID", 'E4 TB Allocation Details'!$A$18:$L$18, 0),FALSE), 'E2 Allocators'!$B$15:$W$361, MATCH('O5 Details by Class &amp; Accounts'!S$18, 'E2 Allocators'!$B$15:$W$15, 0),FALSE)*$F29)</f>
        <v>0</v>
      </c>
      <c r="T29" s="1412">
        <f ca="1">IF(ISERROR(VLOOKUP(VLOOKUP($A29, 'E4 TB Allocation Details'!$A$18:$L$205, MATCH("Demand ID", 'E4 TB Allocation Details'!$A$18:$L$18, 0),FALSE), 'E2 Allocators'!$B$15:$W$361, MATCH('O5 Details by Class &amp; Accounts'!T$18, 'E2 Allocators'!$B$15:$W$15, 0),FALSE)*$F29), 0, VLOOKUP(VLOOKUP($A29, 'E4 TB Allocation Details'!$A$18:$L$205, MATCH("Demand ID", 'E4 TB Allocation Details'!$A$18:$L$18, 0),FALSE), 'E2 Allocators'!$B$15:$W$361, MATCH('O5 Details by Class &amp; Accounts'!T$18, 'E2 Allocators'!$B$15:$W$15, 0),FALSE)*$F29)</f>
        <v>0</v>
      </c>
      <c r="U29" s="1412">
        <f ca="1">IF(ISERROR(VLOOKUP(VLOOKUP($A29, 'E4 TB Allocation Details'!$A$18:$L$205, MATCH("Demand ID", 'E4 TB Allocation Details'!$A$18:$L$18, 0),FALSE), 'E2 Allocators'!$B$15:$W$361, MATCH('O5 Details by Class &amp; Accounts'!U$18, 'E2 Allocators'!$B$15:$W$15, 0),FALSE)*$F29), 0, VLOOKUP(VLOOKUP($A29, 'E4 TB Allocation Details'!$A$18:$L$205, MATCH("Demand ID", 'E4 TB Allocation Details'!$A$18:$L$18, 0),FALSE), 'E2 Allocators'!$B$15:$W$361, MATCH('O5 Details by Class &amp; Accounts'!U$18, 'E2 Allocators'!$B$15:$W$15, 0),FALSE)*$F29)</f>
        <v>0</v>
      </c>
      <c r="V29" s="1412">
        <f ca="1">IF(ISERROR(VLOOKUP(VLOOKUP($A29, 'E4 TB Allocation Details'!$A$18:$L$205, MATCH("Demand ID", 'E4 TB Allocation Details'!$A$18:$L$18, 0),FALSE), 'E2 Allocators'!$B$15:$W$361, MATCH('O5 Details by Class &amp; Accounts'!V$18, 'E2 Allocators'!$B$15:$W$15, 0),FALSE)*$F29), 0, VLOOKUP(VLOOKUP($A29, 'E4 TB Allocation Details'!$A$18:$L$205, MATCH("Demand ID", 'E4 TB Allocation Details'!$A$18:$L$18, 0),FALSE), 'E2 Allocators'!$B$15:$W$361, MATCH('O5 Details by Class &amp; Accounts'!V$18, 'E2 Allocators'!$B$15:$W$15, 0),FALSE)*$F29)</f>
        <v>0</v>
      </c>
      <c r="W29" s="1412">
        <f ca="1">IF(ISERROR(VLOOKUP(VLOOKUP($A29, 'E4 TB Allocation Details'!$A$18:$L$205, MATCH("Demand ID", 'E4 TB Allocation Details'!$A$18:$L$18, 0),FALSE), 'E2 Allocators'!$B$15:$W$361, MATCH('O5 Details by Class &amp; Accounts'!W$18, 'E2 Allocators'!$B$15:$W$15, 0),FALSE)*$F29), 0, VLOOKUP(VLOOKUP($A29, 'E4 TB Allocation Details'!$A$18:$L$205, MATCH("Demand ID", 'E4 TB Allocation Details'!$A$18:$L$18, 0),FALSE), 'E2 Allocators'!$B$15:$W$361, MATCH('O5 Details by Class &amp; Accounts'!W$18, 'E2 Allocators'!$B$15:$W$15, 0),FALSE)*$F29)</f>
        <v>0</v>
      </c>
      <c r="X29" s="1412">
        <f ca="1">IF(ISERROR(VLOOKUP(VLOOKUP($A29, 'E4 TB Allocation Details'!$A$18:$L$205, MATCH("Demand ID", 'E4 TB Allocation Details'!$A$18:$L$18, 0),FALSE), 'E2 Allocators'!$B$15:$W$361, MATCH('O5 Details by Class &amp; Accounts'!X$18, 'E2 Allocators'!$B$15:$W$15, 0),FALSE)*$F29), 0, VLOOKUP(VLOOKUP($A29, 'E4 TB Allocation Details'!$A$18:$L$205, MATCH("Demand ID", 'E4 TB Allocation Details'!$A$18:$L$18, 0),FALSE), 'E2 Allocators'!$B$15:$W$361, MATCH('O5 Details by Class &amp; Accounts'!X$18, 'E2 Allocators'!$B$15:$W$15, 0),FALSE)*$F29)</f>
        <v>0</v>
      </c>
      <c r="Y29" s="1412">
        <f ca="1">IF(ISERROR(VLOOKUP(VLOOKUP($A29, 'E4 TB Allocation Details'!$A$18:$L$205, MATCH("Demand ID", 'E4 TB Allocation Details'!$A$18:$L$18, 0),FALSE), 'E2 Allocators'!$B$15:$W$361, MATCH('O5 Details by Class &amp; Accounts'!Y$18, 'E2 Allocators'!$B$15:$W$15, 0),FALSE)*$F29), 0, VLOOKUP(VLOOKUP($A29, 'E4 TB Allocation Details'!$A$18:$L$205, MATCH("Demand ID", 'E4 TB Allocation Details'!$A$18:$L$18, 0),FALSE), 'E2 Allocators'!$B$15:$W$361, MATCH('O5 Details by Class &amp; Accounts'!Y$18, 'E2 Allocators'!$B$15:$W$15, 0),FALSE)*$F29)</f>
        <v>0</v>
      </c>
      <c r="Z29" s="1412">
        <f ca="1">IF(ISERROR(VLOOKUP(VLOOKUP($A29, 'E4 TB Allocation Details'!$A$18:$L$205, MATCH("Demand ID", 'E4 TB Allocation Details'!$A$18:$L$18, 0),FALSE), 'E2 Allocators'!$B$15:$W$361, MATCH('O5 Details by Class &amp; Accounts'!Z$18, 'E2 Allocators'!$B$15:$W$15, 0),FALSE)*$F29), 0, VLOOKUP(VLOOKUP($A29, 'E4 TB Allocation Details'!$A$18:$L$205, MATCH("Demand ID", 'E4 TB Allocation Details'!$A$18:$L$18, 0),FALSE), 'E2 Allocators'!$B$15:$W$361, MATCH('O5 Details by Class &amp; Accounts'!Z$18, 'E2 Allocators'!$B$15:$W$15, 0),FALSE)*$F29)</f>
        <v>0</v>
      </c>
      <c r="AA29" s="1412">
        <f ca="1">IF(ISERROR(VLOOKUP(VLOOKUP($A29, 'E4 TB Allocation Details'!$A$18:$L$205, MATCH("Demand ID", 'E4 TB Allocation Details'!$A$18:$L$18, 0),FALSE), 'E2 Allocators'!$B$15:$W$361, MATCH('O5 Details by Class &amp; Accounts'!AA$18, 'E2 Allocators'!$B$15:$W$15, 0),FALSE)*$F29), 0, VLOOKUP(VLOOKUP($A29, 'E4 TB Allocation Details'!$A$18:$L$205, MATCH("Demand ID", 'E4 TB Allocation Details'!$A$18:$L$18, 0),FALSE), 'E2 Allocators'!$B$15:$W$361, MATCH('O5 Details by Class &amp; Accounts'!AA$18, 'E2 Allocators'!$B$15:$W$15, 0),FALSE)*$F29)</f>
        <v>0</v>
      </c>
      <c r="AB29" s="1412">
        <f ca="1">IF(ISERROR(VLOOKUP(VLOOKUP($A29, 'E4 TB Allocation Details'!$A$18:$L$205, MATCH("Demand ID", 'E4 TB Allocation Details'!$A$18:$L$18, 0),FALSE), 'E2 Allocators'!$B$15:$W$361, MATCH('O5 Details by Class &amp; Accounts'!AB$18, 'E2 Allocators'!$B$15:$W$15, 0),FALSE)*$F29), 0, VLOOKUP(VLOOKUP($A29, 'E4 TB Allocation Details'!$A$18:$L$205, MATCH("Demand ID", 'E4 TB Allocation Details'!$A$18:$L$18, 0),FALSE), 'E2 Allocators'!$B$15:$W$361, MATCH('O5 Details by Class &amp; Accounts'!AB$18, 'E2 Allocators'!$B$15:$W$15, 0),FALSE)*$F29)</f>
        <v>0</v>
      </c>
      <c r="AC29" s="1412">
        <f t="shared" si="1"/>
        <v>0</v>
      </c>
      <c r="AD29" s="1412">
        <f ca="1">IF(ISERROR(VLOOKUP(VLOOKUP($A29, 'E4 TB Allocation Details'!$A$18:$L$205, MATCH("Customer ID", 'E4 TB Allocation Details'!$A$18:$L$18, 0),FALSE), 'E2 Allocators'!$B$15:$W$361, MATCH('O5 Details by Class &amp; Accounts'!AD$18, 'E2 Allocators'!$B$15:$W$15, 0),FALSE)*$G29), 0, VLOOKUP(VLOOKUP($A29, 'E4 TB Allocation Details'!$A$18:$L$205, MATCH("Customer ID", 'E4 TB Allocation Details'!$A$18:$L$18, 0),FALSE), 'E2 Allocators'!$B$15:$W$361, MATCH('O5 Details by Class &amp; Accounts'!AD$18, 'E2 Allocators'!$B$15:$W$15, 0),FALSE)*$G29)</f>
        <v>0</v>
      </c>
      <c r="AE29" s="1412">
        <f ca="1">IF(ISERROR(VLOOKUP(VLOOKUP($A29, 'E4 TB Allocation Details'!$A$18:$L$205, MATCH("Customer ID", 'E4 TB Allocation Details'!$A$18:$L$18, 0),FALSE), 'E2 Allocators'!$B$15:$W$361, MATCH('O5 Details by Class &amp; Accounts'!AE$18, 'E2 Allocators'!$B$15:$W$15, 0),FALSE)*$G29), 0, VLOOKUP(VLOOKUP($A29, 'E4 TB Allocation Details'!$A$18:$L$205, MATCH("Customer ID", 'E4 TB Allocation Details'!$A$18:$L$18, 0),FALSE), 'E2 Allocators'!$B$15:$W$361, MATCH('O5 Details by Class &amp; Accounts'!AE$18, 'E2 Allocators'!$B$15:$W$15, 0),FALSE)*$G29)</f>
        <v>0</v>
      </c>
      <c r="AF29" s="1412">
        <f ca="1">IF(ISERROR(VLOOKUP(VLOOKUP($A29, 'E4 TB Allocation Details'!$A$18:$L$205, MATCH("Customer ID", 'E4 TB Allocation Details'!$A$18:$L$18, 0),FALSE), 'E2 Allocators'!$B$15:$W$361, MATCH('O5 Details by Class &amp; Accounts'!AF$18, 'E2 Allocators'!$B$15:$W$15, 0),FALSE)*$G29), 0, VLOOKUP(VLOOKUP($A29, 'E4 TB Allocation Details'!$A$18:$L$205, MATCH("Customer ID", 'E4 TB Allocation Details'!$A$18:$L$18, 0),FALSE), 'E2 Allocators'!$B$15:$W$361, MATCH('O5 Details by Class &amp; Accounts'!AF$18, 'E2 Allocators'!$B$15:$W$15, 0),FALSE)*$G29)</f>
        <v>0</v>
      </c>
      <c r="AG29" s="1412">
        <f ca="1">IF(ISERROR(VLOOKUP(VLOOKUP($A29, 'E4 TB Allocation Details'!$A$18:$L$205, MATCH("Customer ID", 'E4 TB Allocation Details'!$A$18:$L$18, 0),FALSE), 'E2 Allocators'!$B$15:$W$361, MATCH('O5 Details by Class &amp; Accounts'!AG$18, 'E2 Allocators'!$B$15:$W$15, 0),FALSE)*$G29), 0, VLOOKUP(VLOOKUP($A29, 'E4 TB Allocation Details'!$A$18:$L$205, MATCH("Customer ID", 'E4 TB Allocation Details'!$A$18:$L$18, 0),FALSE), 'E2 Allocators'!$B$15:$W$361, MATCH('O5 Details by Class &amp; Accounts'!AG$18, 'E2 Allocators'!$B$15:$W$15, 0),FALSE)*$G29)</f>
        <v>0</v>
      </c>
      <c r="AH29" s="1412">
        <f ca="1">IF(ISERROR(VLOOKUP(VLOOKUP($A29, 'E4 TB Allocation Details'!$A$18:$L$205, MATCH("Customer ID", 'E4 TB Allocation Details'!$A$18:$L$18, 0),FALSE), 'E2 Allocators'!$B$15:$W$361, MATCH('O5 Details by Class &amp; Accounts'!AH$18, 'E2 Allocators'!$B$15:$W$15, 0),FALSE)*$G29), 0, VLOOKUP(VLOOKUP($A29, 'E4 TB Allocation Details'!$A$18:$L$205, MATCH("Customer ID", 'E4 TB Allocation Details'!$A$18:$L$18, 0),FALSE), 'E2 Allocators'!$B$15:$W$361, MATCH('O5 Details by Class &amp; Accounts'!AH$18, 'E2 Allocators'!$B$15:$W$15, 0),FALSE)*$G29)</f>
        <v>0</v>
      </c>
      <c r="AI29" s="1412">
        <f ca="1">IF(ISERROR(VLOOKUP(VLOOKUP($A29, 'E4 TB Allocation Details'!$A$18:$L$205, MATCH("Customer ID", 'E4 TB Allocation Details'!$A$18:$L$18, 0),FALSE), 'E2 Allocators'!$B$15:$W$361, MATCH('O5 Details by Class &amp; Accounts'!AI$18, 'E2 Allocators'!$B$15:$W$15, 0),FALSE)*$G29), 0, VLOOKUP(VLOOKUP($A29, 'E4 TB Allocation Details'!$A$18:$L$205, MATCH("Customer ID", 'E4 TB Allocation Details'!$A$18:$L$18, 0),FALSE), 'E2 Allocators'!$B$15:$W$361, MATCH('O5 Details by Class &amp; Accounts'!AI$18, 'E2 Allocators'!$B$15:$W$15, 0),FALSE)*$G29)</f>
        <v>0</v>
      </c>
      <c r="AJ29" s="1412">
        <f ca="1">IF(ISERROR(VLOOKUP(VLOOKUP($A29, 'E4 TB Allocation Details'!$A$18:$L$205, MATCH("Customer ID", 'E4 TB Allocation Details'!$A$18:$L$18, 0),FALSE), 'E2 Allocators'!$B$15:$W$361, MATCH('O5 Details by Class &amp; Accounts'!AJ$18, 'E2 Allocators'!$B$15:$W$15, 0),FALSE)*$G29), 0, VLOOKUP(VLOOKUP($A29, 'E4 TB Allocation Details'!$A$18:$L$205, MATCH("Customer ID", 'E4 TB Allocation Details'!$A$18:$L$18, 0),FALSE), 'E2 Allocators'!$B$15:$W$361, MATCH('O5 Details by Class &amp; Accounts'!AJ$18, 'E2 Allocators'!$B$15:$W$15, 0),FALSE)*$G29)</f>
        <v>0</v>
      </c>
      <c r="AK29" s="1412">
        <f ca="1">IF(ISERROR(VLOOKUP(VLOOKUP($A29, 'E4 TB Allocation Details'!$A$18:$L$205, MATCH("Customer ID", 'E4 TB Allocation Details'!$A$18:$L$18, 0),FALSE), 'E2 Allocators'!$B$15:$W$361, MATCH('O5 Details by Class &amp; Accounts'!AK$18, 'E2 Allocators'!$B$15:$W$15, 0),FALSE)*$G29), 0, VLOOKUP(VLOOKUP($A29, 'E4 TB Allocation Details'!$A$18:$L$205, MATCH("Customer ID", 'E4 TB Allocation Details'!$A$18:$L$18, 0),FALSE), 'E2 Allocators'!$B$15:$W$361, MATCH('O5 Details by Class &amp; Accounts'!AK$18, 'E2 Allocators'!$B$15:$W$15, 0),FALSE)*$G29)</f>
        <v>0</v>
      </c>
      <c r="AL29" s="1412">
        <f ca="1">IF(ISERROR(VLOOKUP(VLOOKUP($A29, 'E4 TB Allocation Details'!$A$18:$L$205, MATCH("Customer ID", 'E4 TB Allocation Details'!$A$18:$L$18, 0),FALSE), 'E2 Allocators'!$B$15:$W$361, MATCH('O5 Details by Class &amp; Accounts'!AL$18, 'E2 Allocators'!$B$15:$W$15, 0),FALSE)*$G29), 0, VLOOKUP(VLOOKUP($A29, 'E4 TB Allocation Details'!$A$18:$L$205, MATCH("Customer ID", 'E4 TB Allocation Details'!$A$18:$L$18, 0),FALSE), 'E2 Allocators'!$B$15:$W$361, MATCH('O5 Details by Class &amp; Accounts'!AL$18, 'E2 Allocators'!$B$15:$W$15, 0),FALSE)*$G29)</f>
        <v>0</v>
      </c>
      <c r="AM29" s="1412">
        <f ca="1">IF(ISERROR(VLOOKUP(VLOOKUP($A29, 'E4 TB Allocation Details'!$A$18:$L$205, MATCH("Customer ID", 'E4 TB Allocation Details'!$A$18:$L$18, 0),FALSE), 'E2 Allocators'!$B$15:$W$361, MATCH('O5 Details by Class &amp; Accounts'!AM$18, 'E2 Allocators'!$B$15:$W$15, 0),FALSE)*$G29), 0, VLOOKUP(VLOOKUP($A29, 'E4 TB Allocation Details'!$A$18:$L$205, MATCH("Customer ID", 'E4 TB Allocation Details'!$A$18:$L$18, 0),FALSE), 'E2 Allocators'!$B$15:$W$361, MATCH('O5 Details by Class &amp; Accounts'!AM$18, 'E2 Allocators'!$B$15:$W$15, 0),FALSE)*$G29)</f>
        <v>0</v>
      </c>
      <c r="AN29" s="1412">
        <f ca="1">IF(ISERROR(VLOOKUP(VLOOKUP($A29, 'E4 TB Allocation Details'!$A$18:$L$205, MATCH("Customer ID", 'E4 TB Allocation Details'!$A$18:$L$18, 0),FALSE), 'E2 Allocators'!$B$15:$W$361, MATCH('O5 Details by Class &amp; Accounts'!AN$18, 'E2 Allocators'!$B$15:$W$15, 0),FALSE)*$G29), 0, VLOOKUP(VLOOKUP($A29, 'E4 TB Allocation Details'!$A$18:$L$205, MATCH("Customer ID", 'E4 TB Allocation Details'!$A$18:$L$18, 0),FALSE), 'E2 Allocators'!$B$15:$W$361, MATCH('O5 Details by Class &amp; Accounts'!AN$18, 'E2 Allocators'!$B$15:$W$15, 0),FALSE)*$G29)</f>
        <v>0</v>
      </c>
      <c r="AO29" s="1412">
        <f ca="1">IF(ISERROR(VLOOKUP(VLOOKUP($A29, 'E4 TB Allocation Details'!$A$18:$L$205, MATCH("Customer ID", 'E4 TB Allocation Details'!$A$18:$L$18, 0),FALSE), 'E2 Allocators'!$B$15:$W$361, MATCH('O5 Details by Class &amp; Accounts'!AO$18, 'E2 Allocators'!$B$15:$W$15, 0),FALSE)*$G29), 0, VLOOKUP(VLOOKUP($A29, 'E4 TB Allocation Details'!$A$18:$L$205, MATCH("Customer ID", 'E4 TB Allocation Details'!$A$18:$L$18, 0),FALSE), 'E2 Allocators'!$B$15:$W$361, MATCH('O5 Details by Class &amp; Accounts'!AO$18, 'E2 Allocators'!$B$15:$W$15, 0),FALSE)*$G29)</f>
        <v>0</v>
      </c>
      <c r="AP29" s="1412">
        <f ca="1">IF(ISERROR(VLOOKUP(VLOOKUP($A29, 'E4 TB Allocation Details'!$A$18:$L$205, MATCH("Customer ID", 'E4 TB Allocation Details'!$A$18:$L$18, 0),FALSE), 'E2 Allocators'!$B$15:$W$361, MATCH('O5 Details by Class &amp; Accounts'!AP$18, 'E2 Allocators'!$B$15:$W$15, 0),FALSE)*$G29), 0, VLOOKUP(VLOOKUP($A29, 'E4 TB Allocation Details'!$A$18:$L$205, MATCH("Customer ID", 'E4 TB Allocation Details'!$A$18:$L$18, 0),FALSE), 'E2 Allocators'!$B$15:$W$361, MATCH('O5 Details by Class &amp; Accounts'!AP$18, 'E2 Allocators'!$B$15:$W$15, 0),FALSE)*$G29)</f>
        <v>0</v>
      </c>
      <c r="AQ29" s="1412">
        <f ca="1">IF(ISERROR(VLOOKUP(VLOOKUP($A29, 'E4 TB Allocation Details'!$A$18:$L$205, MATCH("Customer ID", 'E4 TB Allocation Details'!$A$18:$L$18, 0),FALSE), 'E2 Allocators'!$B$15:$W$361, MATCH('O5 Details by Class &amp; Accounts'!AQ$18, 'E2 Allocators'!$B$15:$W$15, 0),FALSE)*$G29), 0, VLOOKUP(VLOOKUP($A29, 'E4 TB Allocation Details'!$A$18:$L$205, MATCH("Customer ID", 'E4 TB Allocation Details'!$A$18:$L$18, 0),FALSE), 'E2 Allocators'!$B$15:$W$361, MATCH('O5 Details by Class &amp; Accounts'!AQ$18, 'E2 Allocators'!$B$15:$W$15, 0),FALSE)*$G29)</f>
        <v>0</v>
      </c>
      <c r="AR29" s="1412">
        <f ca="1">IF(ISERROR(VLOOKUP(VLOOKUP($A29, 'E4 TB Allocation Details'!$A$18:$L$205, MATCH("Customer ID", 'E4 TB Allocation Details'!$A$18:$L$18, 0),FALSE), 'E2 Allocators'!$B$15:$W$361, MATCH('O5 Details by Class &amp; Accounts'!AR$18, 'E2 Allocators'!$B$15:$W$15, 0),FALSE)*$G29), 0, VLOOKUP(VLOOKUP($A29, 'E4 TB Allocation Details'!$A$18:$L$205, MATCH("Customer ID", 'E4 TB Allocation Details'!$A$18:$L$18, 0),FALSE), 'E2 Allocators'!$B$15:$W$361, MATCH('O5 Details by Class &amp; Accounts'!AR$18, 'E2 Allocators'!$B$15:$W$15, 0),FALSE)*$G29)</f>
        <v>0</v>
      </c>
      <c r="AS29" s="1412">
        <f ca="1">IF(ISERROR(VLOOKUP(VLOOKUP($A29, 'E4 TB Allocation Details'!$A$18:$L$205, MATCH("Customer ID", 'E4 TB Allocation Details'!$A$18:$L$18, 0),FALSE), 'E2 Allocators'!$B$15:$W$361, MATCH('O5 Details by Class &amp; Accounts'!AS$18, 'E2 Allocators'!$B$15:$W$15, 0),FALSE)*$G29), 0, VLOOKUP(VLOOKUP($A29, 'E4 TB Allocation Details'!$A$18:$L$205, MATCH("Customer ID", 'E4 TB Allocation Details'!$A$18:$L$18, 0),FALSE), 'E2 Allocators'!$B$15:$W$361, MATCH('O5 Details by Class &amp; Accounts'!AS$18, 'E2 Allocators'!$B$15:$W$15, 0),FALSE)*$G29)</f>
        <v>0</v>
      </c>
      <c r="AT29" s="1412">
        <f ca="1">IF(ISERROR(VLOOKUP(VLOOKUP($A29, 'E4 TB Allocation Details'!$A$18:$L$205, MATCH("Customer ID", 'E4 TB Allocation Details'!$A$18:$L$18, 0),FALSE), 'E2 Allocators'!$B$15:$W$361, MATCH('O5 Details by Class &amp; Accounts'!AT$18, 'E2 Allocators'!$B$15:$W$15, 0),FALSE)*$G29), 0, VLOOKUP(VLOOKUP($A29, 'E4 TB Allocation Details'!$A$18:$L$205, MATCH("Customer ID", 'E4 TB Allocation Details'!$A$18:$L$18, 0),FALSE), 'E2 Allocators'!$B$15:$W$361, MATCH('O5 Details by Class &amp; Accounts'!AT$18, 'E2 Allocators'!$B$15:$W$15, 0),FALSE)*$G29)</f>
        <v>0</v>
      </c>
      <c r="AU29" s="1412">
        <f ca="1">IF(ISERROR(VLOOKUP(VLOOKUP($A29, 'E4 TB Allocation Details'!$A$18:$L$205, MATCH("Customer ID", 'E4 TB Allocation Details'!$A$18:$L$18, 0),FALSE), 'E2 Allocators'!$B$15:$W$361, MATCH('O5 Details by Class &amp; Accounts'!AU$18, 'E2 Allocators'!$B$15:$W$15, 0),FALSE)*$G29), 0, VLOOKUP(VLOOKUP($A29, 'E4 TB Allocation Details'!$A$18:$L$205, MATCH("Customer ID", 'E4 TB Allocation Details'!$A$18:$L$18, 0),FALSE), 'E2 Allocators'!$B$15:$W$361, MATCH('O5 Details by Class &amp; Accounts'!AU$18, 'E2 Allocators'!$B$15:$W$15, 0),FALSE)*$G29)</f>
        <v>0</v>
      </c>
      <c r="AV29" s="1412">
        <f ca="1">IF(ISERROR(VLOOKUP(VLOOKUP($A29, 'E4 TB Allocation Details'!$A$18:$L$205, MATCH("Customer ID", 'E4 TB Allocation Details'!$A$18:$L$18, 0),FALSE), 'E2 Allocators'!$B$15:$W$361, MATCH('O5 Details by Class &amp; Accounts'!AV$18, 'E2 Allocators'!$B$15:$W$15, 0),FALSE)*$G29), 0, VLOOKUP(VLOOKUP($A29, 'E4 TB Allocation Details'!$A$18:$L$205, MATCH("Customer ID", 'E4 TB Allocation Details'!$A$18:$L$18, 0),FALSE), 'E2 Allocators'!$B$15:$W$361, MATCH('O5 Details by Class &amp; Accounts'!AV$18, 'E2 Allocators'!$B$15:$W$15, 0),FALSE)*$G29)</f>
        <v>0</v>
      </c>
      <c r="AW29" s="1412">
        <f ca="1">IF(ISERROR(VLOOKUP(VLOOKUP($A29, 'E4 TB Allocation Details'!$A$18:$L$205, MATCH("Customer ID", 'E4 TB Allocation Details'!$A$18:$L$18, 0),FALSE), 'E2 Allocators'!$B$15:$W$361, MATCH('O5 Details by Class &amp; Accounts'!AW$18, 'E2 Allocators'!$B$15:$W$15, 0),FALSE)*$G29), 0, VLOOKUP(VLOOKUP($A29, 'E4 TB Allocation Details'!$A$18:$L$205, MATCH("Customer ID", 'E4 TB Allocation Details'!$A$18:$L$18, 0),FALSE), 'E2 Allocators'!$B$15:$W$361, MATCH('O5 Details by Class &amp; Accounts'!AW$18, 'E2 Allocators'!$B$15:$W$15, 0),FALSE)*$G29)</f>
        <v>0</v>
      </c>
      <c r="AX29" s="1412">
        <f t="shared" si="2"/>
        <v>0</v>
      </c>
      <c r="AY29" s="1412">
        <f ca="1">IF(ISERROR(VLOOKUP(VLOOKUP($A29, 'E4 TB Allocation Details'!$A$18:$L$205, MATCH("Misc ID", 'E4 TB Allocation Details'!$A$18:$L$18, 0),FALSE), 'E2 Allocators'!$B$15:$W$361, MATCH('O5 Details by Class &amp; Accounts'!AY$18, 'E2 Allocators'!$B$15:$W$15, 0),FALSE)*$E29), 0, VLOOKUP(VLOOKUP($A29, 'E4 TB Allocation Details'!$A$18:$L$205, MATCH("Misc ID", 'E4 TB Allocation Details'!$A$18:$L$18, 0),FALSE), 'E2 Allocators'!$B$15:$W$361, MATCH('O5 Details by Class &amp; Accounts'!AY$18, 'E2 Allocators'!$B$15:$W$15, 0),FALSE)*$E29)</f>
        <v>0</v>
      </c>
      <c r="AZ29" s="1412">
        <f ca="1">IF(ISERROR(VLOOKUP(VLOOKUP($A29, 'E4 TB Allocation Details'!$A$18:$L$205, MATCH("Misc ID", 'E4 TB Allocation Details'!$A$18:$L$18, 0),FALSE), 'E2 Allocators'!$B$15:$W$361, MATCH('O5 Details by Class &amp; Accounts'!AZ$18, 'E2 Allocators'!$B$15:$W$15, 0),FALSE)*$E29), 0, VLOOKUP(VLOOKUP($A29, 'E4 TB Allocation Details'!$A$18:$L$205, MATCH("Misc ID", 'E4 TB Allocation Details'!$A$18:$L$18, 0),FALSE), 'E2 Allocators'!$B$15:$W$361, MATCH('O5 Details by Class &amp; Accounts'!AZ$18, 'E2 Allocators'!$B$15:$W$15, 0),FALSE)*$E29)</f>
        <v>0</v>
      </c>
      <c r="BA29" s="1412">
        <f ca="1">IF(ISERROR(VLOOKUP(VLOOKUP($A29, 'E4 TB Allocation Details'!$A$18:$L$205, MATCH("Misc ID", 'E4 TB Allocation Details'!$A$18:$L$18, 0),FALSE), 'E2 Allocators'!$B$15:$W$361, MATCH('O5 Details by Class &amp; Accounts'!BA$18, 'E2 Allocators'!$B$15:$W$15, 0),FALSE)*$E29), 0, VLOOKUP(VLOOKUP($A29, 'E4 TB Allocation Details'!$A$18:$L$205, MATCH("Misc ID", 'E4 TB Allocation Details'!$A$18:$L$18, 0),FALSE), 'E2 Allocators'!$B$15:$W$361, MATCH('O5 Details by Class &amp; Accounts'!BA$18, 'E2 Allocators'!$B$15:$W$15, 0),FALSE)*$E29)</f>
        <v>0</v>
      </c>
      <c r="BB29" s="1412">
        <f ca="1">IF(ISERROR(VLOOKUP(VLOOKUP($A29, 'E4 TB Allocation Details'!$A$18:$L$205, MATCH("Misc ID", 'E4 TB Allocation Details'!$A$18:$L$18, 0),FALSE), 'E2 Allocators'!$B$15:$W$361, MATCH('O5 Details by Class &amp; Accounts'!BB$18, 'E2 Allocators'!$B$15:$W$15, 0),FALSE)*$E29), 0, VLOOKUP(VLOOKUP($A29, 'E4 TB Allocation Details'!$A$18:$L$205, MATCH("Misc ID", 'E4 TB Allocation Details'!$A$18:$L$18, 0),FALSE), 'E2 Allocators'!$B$15:$W$361, MATCH('O5 Details by Class &amp; Accounts'!BB$18, 'E2 Allocators'!$B$15:$W$15, 0),FALSE)*$E29)</f>
        <v>0</v>
      </c>
      <c r="BC29" s="1412">
        <f ca="1">IF(ISERROR(VLOOKUP(VLOOKUP($A29, 'E4 TB Allocation Details'!$A$18:$L$205, MATCH("Misc ID", 'E4 TB Allocation Details'!$A$18:$L$18, 0),FALSE), 'E2 Allocators'!$B$15:$W$361, MATCH('O5 Details by Class &amp; Accounts'!BC$18, 'E2 Allocators'!$B$15:$W$15, 0),FALSE)*$E29), 0, VLOOKUP(VLOOKUP($A29, 'E4 TB Allocation Details'!$A$18:$L$205, MATCH("Misc ID", 'E4 TB Allocation Details'!$A$18:$L$18, 0),FALSE), 'E2 Allocators'!$B$15:$W$361, MATCH('O5 Details by Class &amp; Accounts'!BC$18, 'E2 Allocators'!$B$15:$W$15, 0),FALSE)*$E29)</f>
        <v>0</v>
      </c>
      <c r="BD29" s="1412">
        <f ca="1">IF(ISERROR(VLOOKUP(VLOOKUP($A29, 'E4 TB Allocation Details'!$A$18:$L$205, MATCH("Misc ID", 'E4 TB Allocation Details'!$A$18:$L$18, 0),FALSE), 'E2 Allocators'!$B$15:$W$361, MATCH('O5 Details by Class &amp; Accounts'!BD$18, 'E2 Allocators'!$B$15:$W$15, 0),FALSE)*$E29), 0, VLOOKUP(VLOOKUP($A29, 'E4 TB Allocation Details'!$A$18:$L$205, MATCH("Misc ID", 'E4 TB Allocation Details'!$A$18:$L$18, 0),FALSE), 'E2 Allocators'!$B$15:$W$361, MATCH('O5 Details by Class &amp; Accounts'!BD$18, 'E2 Allocators'!$B$15:$W$15, 0),FALSE)*$E29)</f>
        <v>0</v>
      </c>
      <c r="BE29" s="1412">
        <f ca="1">IF(ISERROR(VLOOKUP(VLOOKUP($A29, 'E4 TB Allocation Details'!$A$18:$L$205, MATCH("Misc ID", 'E4 TB Allocation Details'!$A$18:$L$18, 0),FALSE), 'E2 Allocators'!$B$15:$W$361, MATCH('O5 Details by Class &amp; Accounts'!BE$18, 'E2 Allocators'!$B$15:$W$15, 0),FALSE)*$E29), 0, VLOOKUP(VLOOKUP($A29, 'E4 TB Allocation Details'!$A$18:$L$205, MATCH("Misc ID", 'E4 TB Allocation Details'!$A$18:$L$18, 0),FALSE), 'E2 Allocators'!$B$15:$W$361, MATCH('O5 Details by Class &amp; Accounts'!BE$18, 'E2 Allocators'!$B$15:$W$15, 0),FALSE)*$E29)</f>
        <v>0</v>
      </c>
      <c r="BF29" s="1412">
        <f ca="1">IF(ISERROR(VLOOKUP(VLOOKUP($A29, 'E4 TB Allocation Details'!$A$18:$L$205, MATCH("Misc ID", 'E4 TB Allocation Details'!$A$18:$L$18, 0),FALSE), 'E2 Allocators'!$B$15:$W$361, MATCH('O5 Details by Class &amp; Accounts'!BF$18, 'E2 Allocators'!$B$15:$W$15, 0),FALSE)*$E29), 0, VLOOKUP(VLOOKUP($A29, 'E4 TB Allocation Details'!$A$18:$L$205, MATCH("Misc ID", 'E4 TB Allocation Details'!$A$18:$L$18, 0),FALSE), 'E2 Allocators'!$B$15:$W$361, MATCH('O5 Details by Class &amp; Accounts'!BF$18, 'E2 Allocators'!$B$15:$W$15, 0),FALSE)*$E29)</f>
        <v>0</v>
      </c>
      <c r="BG29" s="1412">
        <f ca="1">IF(ISERROR(VLOOKUP(VLOOKUP($A29, 'E4 TB Allocation Details'!$A$18:$L$205, MATCH("Misc ID", 'E4 TB Allocation Details'!$A$18:$L$18, 0),FALSE), 'E2 Allocators'!$B$15:$W$361, MATCH('O5 Details by Class &amp; Accounts'!BG$18, 'E2 Allocators'!$B$15:$W$15, 0),FALSE)*$E29), 0, VLOOKUP(VLOOKUP($A29, 'E4 TB Allocation Details'!$A$18:$L$205, MATCH("Misc ID", 'E4 TB Allocation Details'!$A$18:$L$18, 0),FALSE), 'E2 Allocators'!$B$15:$W$361, MATCH('O5 Details by Class &amp; Accounts'!BG$18, 'E2 Allocators'!$B$15:$W$15, 0),FALSE)*$E29)</f>
        <v>0</v>
      </c>
      <c r="BH29" s="1412">
        <f ca="1">IF(ISERROR(VLOOKUP(VLOOKUP($A29, 'E4 TB Allocation Details'!$A$18:$L$205, MATCH("Misc ID", 'E4 TB Allocation Details'!$A$18:$L$18, 0),FALSE), 'E2 Allocators'!$B$15:$W$361, MATCH('O5 Details by Class &amp; Accounts'!BH$18, 'E2 Allocators'!$B$15:$W$15, 0),FALSE)*$E29), 0, VLOOKUP(VLOOKUP($A29, 'E4 TB Allocation Details'!$A$18:$L$205, MATCH("Misc ID", 'E4 TB Allocation Details'!$A$18:$L$18, 0),FALSE), 'E2 Allocators'!$B$15:$W$361, MATCH('O5 Details by Class &amp; Accounts'!BH$18, 'E2 Allocators'!$B$15:$W$15, 0),FALSE)*$E29)</f>
        <v>0</v>
      </c>
      <c r="BI29" s="1412">
        <f ca="1">IF(ISERROR(VLOOKUP(VLOOKUP($A29, 'E4 TB Allocation Details'!$A$18:$L$205, MATCH("Misc ID", 'E4 TB Allocation Details'!$A$18:$L$18, 0),FALSE), 'E2 Allocators'!$B$15:$W$361, MATCH('O5 Details by Class &amp; Accounts'!BI$18, 'E2 Allocators'!$B$15:$W$15, 0),FALSE)*$E29), 0, VLOOKUP(VLOOKUP($A29, 'E4 TB Allocation Details'!$A$18:$L$205, MATCH("Misc ID", 'E4 TB Allocation Details'!$A$18:$L$18, 0),FALSE), 'E2 Allocators'!$B$15:$W$361, MATCH('O5 Details by Class &amp; Accounts'!BI$18, 'E2 Allocators'!$B$15:$W$15, 0),FALSE)*$E29)</f>
        <v>0</v>
      </c>
      <c r="BJ29" s="1412">
        <f ca="1">IF(ISERROR(VLOOKUP(VLOOKUP($A29, 'E4 TB Allocation Details'!$A$18:$L$205, MATCH("Misc ID", 'E4 TB Allocation Details'!$A$18:$L$18, 0),FALSE), 'E2 Allocators'!$B$15:$W$361, MATCH('O5 Details by Class &amp; Accounts'!BJ$18, 'E2 Allocators'!$B$15:$W$15, 0),FALSE)*$E29), 0, VLOOKUP(VLOOKUP($A29, 'E4 TB Allocation Details'!$A$18:$L$205, MATCH("Misc ID", 'E4 TB Allocation Details'!$A$18:$L$18, 0),FALSE), 'E2 Allocators'!$B$15:$W$361, MATCH('O5 Details by Class &amp; Accounts'!BJ$18, 'E2 Allocators'!$B$15:$W$15, 0),FALSE)*$E29)</f>
        <v>0</v>
      </c>
      <c r="BK29" s="1412">
        <f ca="1">IF(ISERROR(VLOOKUP(VLOOKUP($A29, 'E4 TB Allocation Details'!$A$18:$L$205, MATCH("Misc ID", 'E4 TB Allocation Details'!$A$18:$L$18, 0),FALSE), 'E2 Allocators'!$B$15:$W$361, MATCH('O5 Details by Class &amp; Accounts'!BK$18, 'E2 Allocators'!$B$15:$W$15, 0),FALSE)*$E29), 0, VLOOKUP(VLOOKUP($A29, 'E4 TB Allocation Details'!$A$18:$L$205, MATCH("Misc ID", 'E4 TB Allocation Details'!$A$18:$L$18, 0),FALSE), 'E2 Allocators'!$B$15:$W$361, MATCH('O5 Details by Class &amp; Accounts'!BK$18, 'E2 Allocators'!$B$15:$W$15, 0),FALSE)*$E29)</f>
        <v>0</v>
      </c>
      <c r="BL29" s="1412">
        <f ca="1">IF(ISERROR(VLOOKUP(VLOOKUP($A29, 'E4 TB Allocation Details'!$A$18:$L$205, MATCH("Misc ID", 'E4 TB Allocation Details'!$A$18:$L$18, 0),FALSE), 'E2 Allocators'!$B$15:$W$361, MATCH('O5 Details by Class &amp; Accounts'!BL$18, 'E2 Allocators'!$B$15:$W$15, 0),FALSE)*$E29), 0, VLOOKUP(VLOOKUP($A29, 'E4 TB Allocation Details'!$A$18:$L$205, MATCH("Misc ID", 'E4 TB Allocation Details'!$A$18:$L$18, 0),FALSE), 'E2 Allocators'!$B$15:$W$361, MATCH('O5 Details by Class &amp; Accounts'!BL$18, 'E2 Allocators'!$B$15:$W$15, 0),FALSE)*$E29)</f>
        <v>0</v>
      </c>
      <c r="BM29" s="1412">
        <f ca="1">IF(ISERROR(VLOOKUP(VLOOKUP($A29, 'E4 TB Allocation Details'!$A$18:$L$205, MATCH("Misc ID", 'E4 TB Allocation Details'!$A$18:$L$18, 0),FALSE), 'E2 Allocators'!$B$15:$W$361, MATCH('O5 Details by Class &amp; Accounts'!BM$18, 'E2 Allocators'!$B$15:$W$15, 0),FALSE)*$E29), 0, VLOOKUP(VLOOKUP($A29, 'E4 TB Allocation Details'!$A$18:$L$205, MATCH("Misc ID", 'E4 TB Allocation Details'!$A$18:$L$18, 0),FALSE), 'E2 Allocators'!$B$15:$W$361, MATCH('O5 Details by Class &amp; Accounts'!BM$18, 'E2 Allocators'!$B$15:$W$15, 0),FALSE)*$E29)</f>
        <v>0</v>
      </c>
      <c r="BN29" s="1412">
        <f ca="1">IF(ISERROR(VLOOKUP(VLOOKUP($A29, 'E4 TB Allocation Details'!$A$18:$L$205, MATCH("Misc ID", 'E4 TB Allocation Details'!$A$18:$L$18, 0),FALSE), 'E2 Allocators'!$B$15:$W$361, MATCH('O5 Details by Class &amp; Accounts'!BN$18, 'E2 Allocators'!$B$15:$W$15, 0),FALSE)*$E29), 0, VLOOKUP(VLOOKUP($A29, 'E4 TB Allocation Details'!$A$18:$L$205, MATCH("Misc ID", 'E4 TB Allocation Details'!$A$18:$L$18, 0),FALSE), 'E2 Allocators'!$B$15:$W$361, MATCH('O5 Details by Class &amp; Accounts'!BN$18, 'E2 Allocators'!$B$15:$W$15, 0),FALSE)*$E29)</f>
        <v>0</v>
      </c>
      <c r="BO29" s="1412">
        <f ca="1">IF(ISERROR(VLOOKUP(VLOOKUP($A29, 'E4 TB Allocation Details'!$A$18:$L$205, MATCH("Misc ID", 'E4 TB Allocation Details'!$A$18:$L$18, 0),FALSE), 'E2 Allocators'!$B$15:$W$361, MATCH('O5 Details by Class &amp; Accounts'!BO$18, 'E2 Allocators'!$B$15:$W$15, 0),FALSE)*$E29), 0, VLOOKUP(VLOOKUP($A29, 'E4 TB Allocation Details'!$A$18:$L$205, MATCH("Misc ID", 'E4 TB Allocation Details'!$A$18:$L$18, 0),FALSE), 'E2 Allocators'!$B$15:$W$361, MATCH('O5 Details by Class &amp; Accounts'!BO$18, 'E2 Allocators'!$B$15:$W$15, 0),FALSE)*$E29)</f>
        <v>0</v>
      </c>
      <c r="BP29" s="1412">
        <f ca="1">IF(ISERROR(VLOOKUP(VLOOKUP($A29, 'E4 TB Allocation Details'!$A$18:$L$205, MATCH("Misc ID", 'E4 TB Allocation Details'!$A$18:$L$18, 0),FALSE), 'E2 Allocators'!$B$15:$W$361, MATCH('O5 Details by Class &amp; Accounts'!BP$18, 'E2 Allocators'!$B$15:$W$15, 0),FALSE)*$E29), 0, VLOOKUP(VLOOKUP($A29, 'E4 TB Allocation Details'!$A$18:$L$205, MATCH("Misc ID", 'E4 TB Allocation Details'!$A$18:$L$18, 0),FALSE), 'E2 Allocators'!$B$15:$W$361, MATCH('O5 Details by Class &amp; Accounts'!BP$18, 'E2 Allocators'!$B$15:$W$15, 0),FALSE)*$E29)</f>
        <v>0</v>
      </c>
      <c r="BQ29" s="1412">
        <f ca="1">IF(ISERROR(VLOOKUP(VLOOKUP($A29, 'E4 TB Allocation Details'!$A$18:$L$205, MATCH("Misc ID", 'E4 TB Allocation Details'!$A$18:$L$18, 0),FALSE), 'E2 Allocators'!$B$15:$W$361, MATCH('O5 Details by Class &amp; Accounts'!BQ$18, 'E2 Allocators'!$B$15:$W$15, 0),FALSE)*$E29), 0, VLOOKUP(VLOOKUP($A29, 'E4 TB Allocation Details'!$A$18:$L$205, MATCH("Misc ID", 'E4 TB Allocation Details'!$A$18:$L$18, 0),FALSE), 'E2 Allocators'!$B$15:$W$361, MATCH('O5 Details by Class &amp; Accounts'!BQ$18, 'E2 Allocators'!$B$15:$W$15, 0),FALSE)*$E29)</f>
        <v>0</v>
      </c>
      <c r="BR29" s="1412">
        <f ca="1">IF(ISERROR(VLOOKUP(VLOOKUP($A29, 'E4 TB Allocation Details'!$A$18:$L$205, MATCH("Misc ID", 'E4 TB Allocation Details'!$A$18:$L$18, 0),FALSE), 'E2 Allocators'!$B$15:$W$361, MATCH('O5 Details by Class &amp; Accounts'!BR$18, 'E2 Allocators'!$B$15:$W$15, 0),FALSE)*$E29), 0, VLOOKUP(VLOOKUP($A29, 'E4 TB Allocation Details'!$A$18:$L$205, MATCH("Misc ID", 'E4 TB Allocation Details'!$A$18:$L$18, 0),FALSE), 'E2 Allocators'!$B$15:$W$361, MATCH('O5 Details by Class &amp; Accounts'!BR$18, 'E2 Allocators'!$B$15:$W$15, 0),FALSE)*$E29)</f>
        <v>0</v>
      </c>
      <c r="BS29" s="1412">
        <f t="shared" si="3"/>
        <v>0</v>
      </c>
      <c r="BT29" s="1412">
        <f ca="1">IF(ISERROR(VLOOKUP(VLOOKUP($A29, 'E4 TB Allocation Details'!$A$18:$L$205, MATCH("A &amp; G ID", 'E4 TB Allocation Details'!$A$18:$L$18, 0),FALSE), 'E2 Allocators'!$B$15:$W$361, MATCH('O5 Details by Class &amp; Accounts'!BT$18, 'E2 Allocators'!$B$15:$W$15, 0),FALSE)*$E29), 0, VLOOKUP(VLOOKUP($A29, 'E4 TB Allocation Details'!$A$18:$L$205, MATCH("A &amp; G ID", 'E4 TB Allocation Details'!$A$18:$L$18, 0),FALSE), 'E2 Allocators'!$B$15:$W$361, MATCH('O5 Details by Class &amp; Accounts'!BT$18, 'E2 Allocators'!$B$15:$W$15, 0),FALSE)*$E29)</f>
        <v>0</v>
      </c>
      <c r="BU29" s="1412">
        <f ca="1">IF(ISERROR(VLOOKUP(VLOOKUP($A29, 'E4 TB Allocation Details'!$A$18:$L$205, MATCH("A &amp; G ID", 'E4 TB Allocation Details'!$A$18:$L$18, 0),FALSE), 'E2 Allocators'!$B$15:$W$361, MATCH('O5 Details by Class &amp; Accounts'!BU$18, 'E2 Allocators'!$B$15:$W$15, 0),FALSE)*$E29), 0, VLOOKUP(VLOOKUP($A29, 'E4 TB Allocation Details'!$A$18:$L$205, MATCH("A &amp; G ID", 'E4 TB Allocation Details'!$A$18:$L$18, 0),FALSE), 'E2 Allocators'!$B$15:$W$361, MATCH('O5 Details by Class &amp; Accounts'!BU$18, 'E2 Allocators'!$B$15:$W$15, 0),FALSE)*$E29)</f>
        <v>0</v>
      </c>
      <c r="BV29" s="1412">
        <f ca="1">IF(ISERROR(VLOOKUP(VLOOKUP($A29, 'E4 TB Allocation Details'!$A$18:$L$205, MATCH("A &amp; G ID", 'E4 TB Allocation Details'!$A$18:$L$18, 0),FALSE), 'E2 Allocators'!$B$15:$W$361, MATCH('O5 Details by Class &amp; Accounts'!BV$18, 'E2 Allocators'!$B$15:$W$15, 0),FALSE)*$E29), 0, VLOOKUP(VLOOKUP($A29, 'E4 TB Allocation Details'!$A$18:$L$205, MATCH("A &amp; G ID", 'E4 TB Allocation Details'!$A$18:$L$18, 0),FALSE), 'E2 Allocators'!$B$15:$W$361, MATCH('O5 Details by Class &amp; Accounts'!BV$18, 'E2 Allocators'!$B$15:$W$15, 0),FALSE)*$E29)</f>
        <v>0</v>
      </c>
      <c r="BW29" s="1412">
        <f ca="1">IF(ISERROR(VLOOKUP(VLOOKUP($A29, 'E4 TB Allocation Details'!$A$18:$L$205, MATCH("A &amp; G ID", 'E4 TB Allocation Details'!$A$18:$L$18, 0),FALSE), 'E2 Allocators'!$B$15:$W$361, MATCH('O5 Details by Class &amp; Accounts'!BW$18, 'E2 Allocators'!$B$15:$W$15, 0),FALSE)*$E29), 0, VLOOKUP(VLOOKUP($A29, 'E4 TB Allocation Details'!$A$18:$L$205, MATCH("A &amp; G ID", 'E4 TB Allocation Details'!$A$18:$L$18, 0),FALSE), 'E2 Allocators'!$B$15:$W$361, MATCH('O5 Details by Class &amp; Accounts'!BW$18, 'E2 Allocators'!$B$15:$W$15, 0),FALSE)*$E29)</f>
        <v>0</v>
      </c>
      <c r="BX29" s="1412">
        <f ca="1">IF(ISERROR(VLOOKUP(VLOOKUP($A29, 'E4 TB Allocation Details'!$A$18:$L$205, MATCH("A &amp; G ID", 'E4 TB Allocation Details'!$A$18:$L$18, 0),FALSE), 'E2 Allocators'!$B$15:$W$361, MATCH('O5 Details by Class &amp; Accounts'!BX$18, 'E2 Allocators'!$B$15:$W$15, 0),FALSE)*$E29), 0, VLOOKUP(VLOOKUP($A29, 'E4 TB Allocation Details'!$A$18:$L$205, MATCH("A &amp; G ID", 'E4 TB Allocation Details'!$A$18:$L$18, 0),FALSE), 'E2 Allocators'!$B$15:$W$361, MATCH('O5 Details by Class &amp; Accounts'!BX$18, 'E2 Allocators'!$B$15:$W$15, 0),FALSE)*$E29)</f>
        <v>0</v>
      </c>
      <c r="BY29" s="1412">
        <f ca="1">IF(ISERROR(VLOOKUP(VLOOKUP($A29, 'E4 TB Allocation Details'!$A$18:$L$205, MATCH("A &amp; G ID", 'E4 TB Allocation Details'!$A$18:$L$18, 0),FALSE), 'E2 Allocators'!$B$15:$W$361, MATCH('O5 Details by Class &amp; Accounts'!BY$18, 'E2 Allocators'!$B$15:$W$15, 0),FALSE)*$E29), 0, VLOOKUP(VLOOKUP($A29, 'E4 TB Allocation Details'!$A$18:$L$205, MATCH("A &amp; G ID", 'E4 TB Allocation Details'!$A$18:$L$18, 0),FALSE), 'E2 Allocators'!$B$15:$W$361, MATCH('O5 Details by Class &amp; Accounts'!BY$18, 'E2 Allocators'!$B$15:$W$15, 0),FALSE)*$E29)</f>
        <v>0</v>
      </c>
      <c r="BZ29" s="1412">
        <f ca="1">IF(ISERROR(VLOOKUP(VLOOKUP($A29, 'E4 TB Allocation Details'!$A$18:$L$205, MATCH("A &amp; G ID", 'E4 TB Allocation Details'!$A$18:$L$18, 0),FALSE), 'E2 Allocators'!$B$15:$W$361, MATCH('O5 Details by Class &amp; Accounts'!BZ$18, 'E2 Allocators'!$B$15:$W$15, 0),FALSE)*$E29), 0, VLOOKUP(VLOOKUP($A29, 'E4 TB Allocation Details'!$A$18:$L$205, MATCH("A &amp; G ID", 'E4 TB Allocation Details'!$A$18:$L$18, 0),FALSE), 'E2 Allocators'!$B$15:$W$361, MATCH('O5 Details by Class &amp; Accounts'!BZ$18, 'E2 Allocators'!$B$15:$W$15, 0),FALSE)*$E29)</f>
        <v>0</v>
      </c>
      <c r="CA29" s="1412">
        <f ca="1">IF(ISERROR(VLOOKUP(VLOOKUP($A29, 'E4 TB Allocation Details'!$A$18:$L$205, MATCH("A &amp; G ID", 'E4 TB Allocation Details'!$A$18:$L$18, 0),FALSE), 'E2 Allocators'!$B$15:$W$361, MATCH('O5 Details by Class &amp; Accounts'!CA$18, 'E2 Allocators'!$B$15:$W$15, 0),FALSE)*$E29), 0, VLOOKUP(VLOOKUP($A29, 'E4 TB Allocation Details'!$A$18:$L$205, MATCH("A &amp; G ID", 'E4 TB Allocation Details'!$A$18:$L$18, 0),FALSE), 'E2 Allocators'!$B$15:$W$361, MATCH('O5 Details by Class &amp; Accounts'!CA$18, 'E2 Allocators'!$B$15:$W$15, 0),FALSE)*$E29)</f>
        <v>0</v>
      </c>
      <c r="CB29" s="1412">
        <f ca="1">IF(ISERROR(VLOOKUP(VLOOKUP($A29, 'E4 TB Allocation Details'!$A$18:$L$205, MATCH("A &amp; G ID", 'E4 TB Allocation Details'!$A$18:$L$18, 0),FALSE), 'E2 Allocators'!$B$15:$W$361, MATCH('O5 Details by Class &amp; Accounts'!CB$18, 'E2 Allocators'!$B$15:$W$15, 0),FALSE)*$E29), 0, VLOOKUP(VLOOKUP($A29, 'E4 TB Allocation Details'!$A$18:$L$205, MATCH("A &amp; G ID", 'E4 TB Allocation Details'!$A$18:$L$18, 0),FALSE), 'E2 Allocators'!$B$15:$W$361, MATCH('O5 Details by Class &amp; Accounts'!CB$18, 'E2 Allocators'!$B$15:$W$15, 0),FALSE)*$E29)</f>
        <v>0</v>
      </c>
      <c r="CC29" s="1412">
        <f ca="1">IF(ISERROR(VLOOKUP(VLOOKUP($A29, 'E4 TB Allocation Details'!$A$18:$L$205, MATCH("A &amp; G ID", 'E4 TB Allocation Details'!$A$18:$L$18, 0),FALSE), 'E2 Allocators'!$B$15:$W$361, MATCH('O5 Details by Class &amp; Accounts'!CC$18, 'E2 Allocators'!$B$15:$W$15, 0),FALSE)*$E29), 0, VLOOKUP(VLOOKUP($A29, 'E4 TB Allocation Details'!$A$18:$L$205, MATCH("A &amp; G ID", 'E4 TB Allocation Details'!$A$18:$L$18, 0),FALSE), 'E2 Allocators'!$B$15:$W$361, MATCH('O5 Details by Class &amp; Accounts'!CC$18, 'E2 Allocators'!$B$15:$W$15, 0),FALSE)*$E29)</f>
        <v>0</v>
      </c>
      <c r="CD29" s="1412">
        <f ca="1">IF(ISERROR(VLOOKUP(VLOOKUP($A29, 'E4 TB Allocation Details'!$A$18:$L$205, MATCH("A &amp; G ID", 'E4 TB Allocation Details'!$A$18:$L$18, 0),FALSE), 'E2 Allocators'!$B$15:$W$361, MATCH('O5 Details by Class &amp; Accounts'!CD$18, 'E2 Allocators'!$B$15:$W$15, 0),FALSE)*$E29), 0, VLOOKUP(VLOOKUP($A29, 'E4 TB Allocation Details'!$A$18:$L$205, MATCH("A &amp; G ID", 'E4 TB Allocation Details'!$A$18:$L$18, 0),FALSE), 'E2 Allocators'!$B$15:$W$361, MATCH('O5 Details by Class &amp; Accounts'!CD$18, 'E2 Allocators'!$B$15:$W$15, 0),FALSE)*$E29)</f>
        <v>0</v>
      </c>
      <c r="CE29" s="1412">
        <f ca="1">IF(ISERROR(VLOOKUP(VLOOKUP($A29, 'E4 TB Allocation Details'!$A$18:$L$205, MATCH("A &amp; G ID", 'E4 TB Allocation Details'!$A$18:$L$18, 0),FALSE), 'E2 Allocators'!$B$15:$W$361, MATCH('O5 Details by Class &amp; Accounts'!CE$18, 'E2 Allocators'!$B$15:$W$15, 0),FALSE)*$E29), 0, VLOOKUP(VLOOKUP($A29, 'E4 TB Allocation Details'!$A$18:$L$205, MATCH("A &amp; G ID", 'E4 TB Allocation Details'!$A$18:$L$18, 0),FALSE), 'E2 Allocators'!$B$15:$W$361, MATCH('O5 Details by Class &amp; Accounts'!CE$18, 'E2 Allocators'!$B$15:$W$15, 0),FALSE)*$E29)</f>
        <v>0</v>
      </c>
      <c r="CF29" s="1412">
        <f ca="1">IF(ISERROR(VLOOKUP(VLOOKUP($A29, 'E4 TB Allocation Details'!$A$18:$L$205, MATCH("A &amp; G ID", 'E4 TB Allocation Details'!$A$18:$L$18, 0),FALSE), 'E2 Allocators'!$B$15:$W$361, MATCH('O5 Details by Class &amp; Accounts'!CF$18, 'E2 Allocators'!$B$15:$W$15, 0),FALSE)*$E29), 0, VLOOKUP(VLOOKUP($A29, 'E4 TB Allocation Details'!$A$18:$L$205, MATCH("A &amp; G ID", 'E4 TB Allocation Details'!$A$18:$L$18, 0),FALSE), 'E2 Allocators'!$B$15:$W$361, MATCH('O5 Details by Class &amp; Accounts'!CF$18, 'E2 Allocators'!$B$15:$W$15, 0),FALSE)*$E29)</f>
        <v>0</v>
      </c>
      <c r="CG29" s="1412">
        <f ca="1">IF(ISERROR(VLOOKUP(VLOOKUP($A29, 'E4 TB Allocation Details'!$A$18:$L$205, MATCH("A &amp; G ID", 'E4 TB Allocation Details'!$A$18:$L$18, 0),FALSE), 'E2 Allocators'!$B$15:$W$361, MATCH('O5 Details by Class &amp; Accounts'!CG$18, 'E2 Allocators'!$B$15:$W$15, 0),FALSE)*$E29), 0, VLOOKUP(VLOOKUP($A29, 'E4 TB Allocation Details'!$A$18:$L$205, MATCH("A &amp; G ID", 'E4 TB Allocation Details'!$A$18:$L$18, 0),FALSE), 'E2 Allocators'!$B$15:$W$361, MATCH('O5 Details by Class &amp; Accounts'!CG$18, 'E2 Allocators'!$B$15:$W$15, 0),FALSE)*$E29)</f>
        <v>0</v>
      </c>
      <c r="CH29" s="1412">
        <f ca="1">IF(ISERROR(VLOOKUP(VLOOKUP($A29, 'E4 TB Allocation Details'!$A$18:$L$205, MATCH("A &amp; G ID", 'E4 TB Allocation Details'!$A$18:$L$18, 0),FALSE), 'E2 Allocators'!$B$15:$W$361, MATCH('O5 Details by Class &amp; Accounts'!CH$18, 'E2 Allocators'!$B$15:$W$15, 0),FALSE)*$E29), 0, VLOOKUP(VLOOKUP($A29, 'E4 TB Allocation Details'!$A$18:$L$205, MATCH("A &amp; G ID", 'E4 TB Allocation Details'!$A$18:$L$18, 0),FALSE), 'E2 Allocators'!$B$15:$W$361, MATCH('O5 Details by Class &amp; Accounts'!CH$18, 'E2 Allocators'!$B$15:$W$15, 0),FALSE)*$E29)</f>
        <v>0</v>
      </c>
      <c r="CI29" s="1412">
        <f ca="1">IF(ISERROR(VLOOKUP(VLOOKUP($A29, 'E4 TB Allocation Details'!$A$18:$L$205, MATCH("A &amp; G ID", 'E4 TB Allocation Details'!$A$18:$L$18, 0),FALSE), 'E2 Allocators'!$B$15:$W$361, MATCH('O5 Details by Class &amp; Accounts'!CI$18, 'E2 Allocators'!$B$15:$W$15, 0),FALSE)*$E29), 0, VLOOKUP(VLOOKUP($A29, 'E4 TB Allocation Details'!$A$18:$L$205, MATCH("A &amp; G ID", 'E4 TB Allocation Details'!$A$18:$L$18, 0),FALSE), 'E2 Allocators'!$B$15:$W$361, MATCH('O5 Details by Class &amp; Accounts'!CI$18, 'E2 Allocators'!$B$15:$W$15, 0),FALSE)*$E29)</f>
        <v>0</v>
      </c>
      <c r="CJ29" s="1412">
        <f ca="1">IF(ISERROR(VLOOKUP(VLOOKUP($A29, 'E4 TB Allocation Details'!$A$18:$L$205, MATCH("A &amp; G ID", 'E4 TB Allocation Details'!$A$18:$L$18, 0),FALSE), 'E2 Allocators'!$B$15:$W$361, MATCH('O5 Details by Class &amp; Accounts'!CJ$18, 'E2 Allocators'!$B$15:$W$15, 0),FALSE)*$E29), 0, VLOOKUP(VLOOKUP($A29, 'E4 TB Allocation Details'!$A$18:$L$205, MATCH("A &amp; G ID", 'E4 TB Allocation Details'!$A$18:$L$18, 0),FALSE), 'E2 Allocators'!$B$15:$W$361, MATCH('O5 Details by Class &amp; Accounts'!CJ$18, 'E2 Allocators'!$B$15:$W$15, 0),FALSE)*$E29)</f>
        <v>0</v>
      </c>
      <c r="CK29" s="1412">
        <f ca="1">IF(ISERROR(VLOOKUP(VLOOKUP($A29, 'E4 TB Allocation Details'!$A$18:$L$205, MATCH("A &amp; G ID", 'E4 TB Allocation Details'!$A$18:$L$18, 0),FALSE), 'E2 Allocators'!$B$15:$W$361, MATCH('O5 Details by Class &amp; Accounts'!CK$18, 'E2 Allocators'!$B$15:$W$15, 0),FALSE)*$E29), 0, VLOOKUP(VLOOKUP($A29, 'E4 TB Allocation Details'!$A$18:$L$205, MATCH("A &amp; G ID", 'E4 TB Allocation Details'!$A$18:$L$18, 0),FALSE), 'E2 Allocators'!$B$15:$W$361, MATCH('O5 Details by Class &amp; Accounts'!CK$18, 'E2 Allocators'!$B$15:$W$15, 0),FALSE)*$E29)</f>
        <v>0</v>
      </c>
      <c r="CL29" s="1412">
        <f ca="1">IF(ISERROR(VLOOKUP(VLOOKUP($A29, 'E4 TB Allocation Details'!$A$18:$L$205, MATCH("A &amp; G ID", 'E4 TB Allocation Details'!$A$18:$L$18, 0),FALSE), 'E2 Allocators'!$B$15:$W$361, MATCH('O5 Details by Class &amp; Accounts'!CL$18, 'E2 Allocators'!$B$15:$W$15, 0),FALSE)*$E29), 0, VLOOKUP(VLOOKUP($A29, 'E4 TB Allocation Details'!$A$18:$L$205, MATCH("A &amp; G ID", 'E4 TB Allocation Details'!$A$18:$L$18, 0),FALSE), 'E2 Allocators'!$B$15:$W$361, MATCH('O5 Details by Class &amp; Accounts'!CL$18, 'E2 Allocators'!$B$15:$W$15, 0),FALSE)*$E29)</f>
        <v>0</v>
      </c>
      <c r="CM29" s="1412">
        <f ca="1">IF(ISERROR(VLOOKUP(VLOOKUP($A29, 'E4 TB Allocation Details'!$A$18:$L$205, MATCH("A &amp; G ID", 'E4 TB Allocation Details'!$A$18:$L$18, 0),FALSE), 'E2 Allocators'!$B$15:$W$361, MATCH('O5 Details by Class &amp; Accounts'!CM$18, 'E2 Allocators'!$B$15:$W$15, 0),FALSE)*$E29), 0, VLOOKUP(VLOOKUP($A29, 'E4 TB Allocation Details'!$A$18:$L$205, MATCH("A &amp; G ID", 'E4 TB Allocation Details'!$A$18:$L$18, 0),FALSE), 'E2 Allocators'!$B$15:$W$361, MATCH('O5 Details by Class &amp; Accounts'!CM$18, 'E2 Allocators'!$B$15:$W$15, 0),FALSE)*$E29)</f>
        <v>0</v>
      </c>
      <c r="CN29" s="1412">
        <f t="shared" si="5"/>
        <v>0</v>
      </c>
      <c r="CO29" s="1792">
        <f t="shared" si="4"/>
        <v>0</v>
      </c>
      <c r="CQ29" s="2087" t="s">
        <v>10</v>
      </c>
    </row>
    <row r="30" spans="1:95" s="81" customFormat="1" ht="12.75">
      <c r="A30" s="1175">
        <v>1810</v>
      </c>
      <c r="B30" s="1176" t="s">
        <v>626</v>
      </c>
      <c r="C30" s="1789">
        <f ca="1">IF(ISERROR(VLOOKUP($A30,'I3 TB Data'!$A$23:$H$458,MATCH('O5 Details by Class &amp; Accounts'!$C$18, 'I3 TB Data'!$A$23:$H$23,0),0)), 0, VLOOKUP($A30,'I3 TB Data'!$A$23:$H$458,MATCH('O5 Details by Class &amp; Accounts'!$C$18,'I3 TB Data'!$A$23:$H$23,0),0))</f>
        <v>0</v>
      </c>
      <c r="D30" s="1790">
        <f ca="1">'I4 BO ASSETS'!E27</f>
        <v>0</v>
      </c>
      <c r="E30" s="1789">
        <f t="shared" si="6"/>
        <v>0</v>
      </c>
      <c r="F30" s="1791">
        <f ca="1">IF(ISERROR(VLOOKUP($A30, 'E1 Categorization'!A33:E122, MATCH("Customer Component", 'E1 Categorization'!$A$33:$E$33,0), 0)), 0, IF(VLOOKUP($A30, 'E1 Categorization'!A33:E122, MATCH("Customer Component", 'E1 Categorization'!$A$33:$E$33,0), 0)=0, 'O5 Details by Class &amp; Accounts'!$E30, IF(AND(VLOOKUP($A30, 'E1 Categorization'!A33:E122, MATCH("Customer Component", 'E1 Categorization'!$A$33:$E$33,0), 0) &gt;0, VLOOKUP($A30, 'E1 Categorization'!A33:E122, MATCH("Customer Component", 'E1 Categorization'!$A$33:$E$33,0), 0)&lt;1), 'O5 Details by Class &amp; Accounts'!$E30*(1-VLOOKUP($A30, 'E1 Categorization'!A33:E122, MATCH("Customer Component", 'E1 Categorization'!$A$33:$E$33,0), 0)), 0)))</f>
        <v>0</v>
      </c>
      <c r="G30" s="1791">
        <f ca="1">IF(ISERROR(VLOOKUP($A30, 'E1 Categorization'!A33:E122, MATCH("Customer Component", 'E1 Categorization'!$A$33:$E$33,0), 0)),0, IF(VLOOKUP($A30, 'E1 Categorization'!A33:E122, MATCH("Customer Component", 'E1 Categorization'!$A$33:$E$33,0), 0)=0, 0, IF(AND(VLOOKUP($A30, 'E1 Categorization'!A33:E122, MATCH("Customer Component", 'E1 Categorization'!$A$33:$E$33,0), 0) &gt;0, VLOOKUP($A30, 'E1 Categorization'!A33:E122, MATCH("Customer Component", 'E1 Categorization'!$A$33:$E$33,0), 0)&lt;1), 'O5 Details by Class &amp; Accounts'!$E30*(VLOOKUP($A30, 'E1 Categorization'!A33:E122, MATCH("Customer Component", 'E1 Categorization'!$A$33:$E$33,0), 0)), 'O5 Details by Class &amp; Accounts'!$E30)))</f>
        <v>0</v>
      </c>
      <c r="H30" s="1412">
        <f t="shared" si="0"/>
        <v>0</v>
      </c>
      <c r="I30" s="1412">
        <f ca="1">IF(ISERROR(VLOOKUP(VLOOKUP($A30, 'E4 TB Allocation Details'!$A$18:$L$205, MATCH("Demand ID", 'E4 TB Allocation Details'!$A$18:$L$18, 0),FALSE), 'E2 Allocators'!$B$15:$W$361, MATCH('O5 Details by Class &amp; Accounts'!I$18, 'E2 Allocators'!$B$15:$W$15, 0),FALSE)*$F30), 0, VLOOKUP(VLOOKUP($A30, 'E4 TB Allocation Details'!$A$18:$L$205, MATCH("Demand ID", 'E4 TB Allocation Details'!$A$18:$L$18, 0),FALSE), 'E2 Allocators'!$B$15:$W$361, MATCH('O5 Details by Class &amp; Accounts'!I$18, 'E2 Allocators'!$B$15:$W$15, 0),FALSE)*$F30)</f>
        <v>0</v>
      </c>
      <c r="J30" s="1412">
        <f ca="1">IF(ISERROR(VLOOKUP(VLOOKUP($A30, 'E4 TB Allocation Details'!$A$18:$L$205, MATCH("Demand ID", 'E4 TB Allocation Details'!$A$18:$L$18, 0),FALSE), 'E2 Allocators'!$B$15:$W$361, MATCH('O5 Details by Class &amp; Accounts'!J$18, 'E2 Allocators'!$B$15:$W$15, 0),FALSE)*$F30), 0, VLOOKUP(VLOOKUP($A30, 'E4 TB Allocation Details'!$A$18:$L$205, MATCH("Demand ID", 'E4 TB Allocation Details'!$A$18:$L$18, 0),FALSE), 'E2 Allocators'!$B$15:$W$361, MATCH('O5 Details by Class &amp; Accounts'!J$18, 'E2 Allocators'!$B$15:$W$15, 0),FALSE)*$F30)</f>
        <v>0</v>
      </c>
      <c r="K30" s="1412">
        <f ca="1">IF(ISERROR(VLOOKUP(VLOOKUP($A30, 'E4 TB Allocation Details'!$A$18:$L$205, MATCH("Demand ID", 'E4 TB Allocation Details'!$A$18:$L$18, 0),FALSE), 'E2 Allocators'!$B$15:$W$361, MATCH('O5 Details by Class &amp; Accounts'!K$18, 'E2 Allocators'!$B$15:$W$15, 0),FALSE)*$F30), 0, VLOOKUP(VLOOKUP($A30, 'E4 TB Allocation Details'!$A$18:$L$205, MATCH("Demand ID", 'E4 TB Allocation Details'!$A$18:$L$18, 0),FALSE), 'E2 Allocators'!$B$15:$W$361, MATCH('O5 Details by Class &amp; Accounts'!K$18, 'E2 Allocators'!$B$15:$W$15, 0),FALSE)*$F30)</f>
        <v>0</v>
      </c>
      <c r="L30" s="1412">
        <f ca="1">IF(ISERROR(VLOOKUP(VLOOKUP($A30, 'E4 TB Allocation Details'!$A$18:$L$205, MATCH("Demand ID", 'E4 TB Allocation Details'!$A$18:$L$18, 0),FALSE), 'E2 Allocators'!$B$15:$W$361, MATCH('O5 Details by Class &amp; Accounts'!L$18, 'E2 Allocators'!$B$15:$W$15, 0),FALSE)*$F30), 0, VLOOKUP(VLOOKUP($A30, 'E4 TB Allocation Details'!$A$18:$L$205, MATCH("Demand ID", 'E4 TB Allocation Details'!$A$18:$L$18, 0),FALSE), 'E2 Allocators'!$B$15:$W$361, MATCH('O5 Details by Class &amp; Accounts'!L$18, 'E2 Allocators'!$B$15:$W$15, 0),FALSE)*$F30)</f>
        <v>0</v>
      </c>
      <c r="M30" s="1412">
        <f ca="1">IF(ISERROR(VLOOKUP(VLOOKUP($A30, 'E4 TB Allocation Details'!$A$18:$L$205, MATCH("Demand ID", 'E4 TB Allocation Details'!$A$18:$L$18, 0),FALSE), 'E2 Allocators'!$B$15:$W$361, MATCH('O5 Details by Class &amp; Accounts'!M$18, 'E2 Allocators'!$B$15:$W$15, 0),FALSE)*$F30), 0, VLOOKUP(VLOOKUP($A30, 'E4 TB Allocation Details'!$A$18:$L$205, MATCH("Demand ID", 'E4 TB Allocation Details'!$A$18:$L$18, 0),FALSE), 'E2 Allocators'!$B$15:$W$361, MATCH('O5 Details by Class &amp; Accounts'!M$18, 'E2 Allocators'!$B$15:$W$15, 0),FALSE)*$F30)</f>
        <v>0</v>
      </c>
      <c r="N30" s="1412">
        <f ca="1">IF(ISERROR(VLOOKUP(VLOOKUP($A30, 'E4 TB Allocation Details'!$A$18:$L$205, MATCH("Demand ID", 'E4 TB Allocation Details'!$A$18:$L$18, 0),FALSE), 'E2 Allocators'!$B$15:$W$361, MATCH('O5 Details by Class &amp; Accounts'!N$18, 'E2 Allocators'!$B$15:$W$15, 0),FALSE)*$F30), 0, VLOOKUP(VLOOKUP($A30, 'E4 TB Allocation Details'!$A$18:$L$205, MATCH("Demand ID", 'E4 TB Allocation Details'!$A$18:$L$18, 0),FALSE), 'E2 Allocators'!$B$15:$W$361, MATCH('O5 Details by Class &amp; Accounts'!N$18, 'E2 Allocators'!$B$15:$W$15, 0),FALSE)*$F30)</f>
        <v>0</v>
      </c>
      <c r="O30" s="1412">
        <f ca="1">IF(ISERROR(VLOOKUP(VLOOKUP($A30, 'E4 TB Allocation Details'!$A$18:$L$205, MATCH("Demand ID", 'E4 TB Allocation Details'!$A$18:$L$18, 0),FALSE), 'E2 Allocators'!$B$15:$W$361, MATCH('O5 Details by Class &amp; Accounts'!O$18, 'E2 Allocators'!$B$15:$W$15, 0),FALSE)*$F30), 0, VLOOKUP(VLOOKUP($A30, 'E4 TB Allocation Details'!$A$18:$L$205, MATCH("Demand ID", 'E4 TB Allocation Details'!$A$18:$L$18, 0),FALSE), 'E2 Allocators'!$B$15:$W$361, MATCH('O5 Details by Class &amp; Accounts'!O$18, 'E2 Allocators'!$B$15:$W$15, 0),FALSE)*$F30)</f>
        <v>0</v>
      </c>
      <c r="P30" s="1412">
        <f ca="1">IF(ISERROR(VLOOKUP(VLOOKUP($A30, 'E4 TB Allocation Details'!$A$18:$L$205, MATCH("Demand ID", 'E4 TB Allocation Details'!$A$18:$L$18, 0),FALSE), 'E2 Allocators'!$B$15:$W$361, MATCH('O5 Details by Class &amp; Accounts'!P$18, 'E2 Allocators'!$B$15:$W$15, 0),FALSE)*$F30), 0, VLOOKUP(VLOOKUP($A30, 'E4 TB Allocation Details'!$A$18:$L$205, MATCH("Demand ID", 'E4 TB Allocation Details'!$A$18:$L$18, 0),FALSE), 'E2 Allocators'!$B$15:$W$361, MATCH('O5 Details by Class &amp; Accounts'!P$18, 'E2 Allocators'!$B$15:$W$15, 0),FALSE)*$F30)</f>
        <v>0</v>
      </c>
      <c r="Q30" s="1412">
        <f ca="1">IF(ISERROR(VLOOKUP(VLOOKUP($A30, 'E4 TB Allocation Details'!$A$18:$L$205, MATCH("Demand ID", 'E4 TB Allocation Details'!$A$18:$L$18, 0),FALSE), 'E2 Allocators'!$B$15:$W$361, MATCH('O5 Details by Class &amp; Accounts'!Q$18, 'E2 Allocators'!$B$15:$W$15, 0),FALSE)*$F30), 0, VLOOKUP(VLOOKUP($A30, 'E4 TB Allocation Details'!$A$18:$L$205, MATCH("Demand ID", 'E4 TB Allocation Details'!$A$18:$L$18, 0),FALSE), 'E2 Allocators'!$B$15:$W$361, MATCH('O5 Details by Class &amp; Accounts'!Q$18, 'E2 Allocators'!$B$15:$W$15, 0),FALSE)*$F30)</f>
        <v>0</v>
      </c>
      <c r="R30" s="1412">
        <f ca="1">IF(ISERROR(VLOOKUP(VLOOKUP($A30, 'E4 TB Allocation Details'!$A$18:$L$205, MATCH("Demand ID", 'E4 TB Allocation Details'!$A$18:$L$18, 0),FALSE), 'E2 Allocators'!$B$15:$W$361, MATCH('O5 Details by Class &amp; Accounts'!R$18, 'E2 Allocators'!$B$15:$W$15, 0),FALSE)*$F30), 0, VLOOKUP(VLOOKUP($A30, 'E4 TB Allocation Details'!$A$18:$L$205, MATCH("Demand ID", 'E4 TB Allocation Details'!$A$18:$L$18, 0),FALSE), 'E2 Allocators'!$B$15:$W$361, MATCH('O5 Details by Class &amp; Accounts'!R$18, 'E2 Allocators'!$B$15:$W$15, 0),FALSE)*$F30)</f>
        <v>0</v>
      </c>
      <c r="S30" s="1412">
        <f ca="1">IF(ISERROR(VLOOKUP(VLOOKUP($A30, 'E4 TB Allocation Details'!$A$18:$L$205, MATCH("Demand ID", 'E4 TB Allocation Details'!$A$18:$L$18, 0),FALSE), 'E2 Allocators'!$B$15:$W$361, MATCH('O5 Details by Class &amp; Accounts'!S$18, 'E2 Allocators'!$B$15:$W$15, 0),FALSE)*$F30), 0, VLOOKUP(VLOOKUP($A30, 'E4 TB Allocation Details'!$A$18:$L$205, MATCH("Demand ID", 'E4 TB Allocation Details'!$A$18:$L$18, 0),FALSE), 'E2 Allocators'!$B$15:$W$361, MATCH('O5 Details by Class &amp; Accounts'!S$18, 'E2 Allocators'!$B$15:$W$15, 0),FALSE)*$F30)</f>
        <v>0</v>
      </c>
      <c r="T30" s="1412">
        <f ca="1">IF(ISERROR(VLOOKUP(VLOOKUP($A30, 'E4 TB Allocation Details'!$A$18:$L$205, MATCH("Demand ID", 'E4 TB Allocation Details'!$A$18:$L$18, 0),FALSE), 'E2 Allocators'!$B$15:$W$361, MATCH('O5 Details by Class &amp; Accounts'!T$18, 'E2 Allocators'!$B$15:$W$15, 0),FALSE)*$F30), 0, VLOOKUP(VLOOKUP($A30, 'E4 TB Allocation Details'!$A$18:$L$205, MATCH("Demand ID", 'E4 TB Allocation Details'!$A$18:$L$18, 0),FALSE), 'E2 Allocators'!$B$15:$W$361, MATCH('O5 Details by Class &amp; Accounts'!T$18, 'E2 Allocators'!$B$15:$W$15, 0),FALSE)*$F30)</f>
        <v>0</v>
      </c>
      <c r="U30" s="1412">
        <f ca="1">IF(ISERROR(VLOOKUP(VLOOKUP($A30, 'E4 TB Allocation Details'!$A$18:$L$205, MATCH("Demand ID", 'E4 TB Allocation Details'!$A$18:$L$18, 0),FALSE), 'E2 Allocators'!$B$15:$W$361, MATCH('O5 Details by Class &amp; Accounts'!U$18, 'E2 Allocators'!$B$15:$W$15, 0),FALSE)*$F30), 0, VLOOKUP(VLOOKUP($A30, 'E4 TB Allocation Details'!$A$18:$L$205, MATCH("Demand ID", 'E4 TB Allocation Details'!$A$18:$L$18, 0),FALSE), 'E2 Allocators'!$B$15:$W$361, MATCH('O5 Details by Class &amp; Accounts'!U$18, 'E2 Allocators'!$B$15:$W$15, 0),FALSE)*$F30)</f>
        <v>0</v>
      </c>
      <c r="V30" s="1412">
        <f ca="1">IF(ISERROR(VLOOKUP(VLOOKUP($A30, 'E4 TB Allocation Details'!$A$18:$L$205, MATCH("Demand ID", 'E4 TB Allocation Details'!$A$18:$L$18, 0),FALSE), 'E2 Allocators'!$B$15:$W$361, MATCH('O5 Details by Class &amp; Accounts'!V$18, 'E2 Allocators'!$B$15:$W$15, 0),FALSE)*$F30), 0, VLOOKUP(VLOOKUP($A30, 'E4 TB Allocation Details'!$A$18:$L$205, MATCH("Demand ID", 'E4 TB Allocation Details'!$A$18:$L$18, 0),FALSE), 'E2 Allocators'!$B$15:$W$361, MATCH('O5 Details by Class &amp; Accounts'!V$18, 'E2 Allocators'!$B$15:$W$15, 0),FALSE)*$F30)</f>
        <v>0</v>
      </c>
      <c r="W30" s="1412">
        <f ca="1">IF(ISERROR(VLOOKUP(VLOOKUP($A30, 'E4 TB Allocation Details'!$A$18:$L$205, MATCH("Demand ID", 'E4 TB Allocation Details'!$A$18:$L$18, 0),FALSE), 'E2 Allocators'!$B$15:$W$361, MATCH('O5 Details by Class &amp; Accounts'!W$18, 'E2 Allocators'!$B$15:$W$15, 0),FALSE)*$F30), 0, VLOOKUP(VLOOKUP($A30, 'E4 TB Allocation Details'!$A$18:$L$205, MATCH("Demand ID", 'E4 TB Allocation Details'!$A$18:$L$18, 0),FALSE), 'E2 Allocators'!$B$15:$W$361, MATCH('O5 Details by Class &amp; Accounts'!W$18, 'E2 Allocators'!$B$15:$W$15, 0),FALSE)*$F30)</f>
        <v>0</v>
      </c>
      <c r="X30" s="1412">
        <f ca="1">IF(ISERROR(VLOOKUP(VLOOKUP($A30, 'E4 TB Allocation Details'!$A$18:$L$205, MATCH("Demand ID", 'E4 TB Allocation Details'!$A$18:$L$18, 0),FALSE), 'E2 Allocators'!$B$15:$W$361, MATCH('O5 Details by Class &amp; Accounts'!X$18, 'E2 Allocators'!$B$15:$W$15, 0),FALSE)*$F30), 0, VLOOKUP(VLOOKUP($A30, 'E4 TB Allocation Details'!$A$18:$L$205, MATCH("Demand ID", 'E4 TB Allocation Details'!$A$18:$L$18, 0),FALSE), 'E2 Allocators'!$B$15:$W$361, MATCH('O5 Details by Class &amp; Accounts'!X$18, 'E2 Allocators'!$B$15:$W$15, 0),FALSE)*$F30)</f>
        <v>0</v>
      </c>
      <c r="Y30" s="1412">
        <f ca="1">IF(ISERROR(VLOOKUP(VLOOKUP($A30, 'E4 TB Allocation Details'!$A$18:$L$205, MATCH("Demand ID", 'E4 TB Allocation Details'!$A$18:$L$18, 0),FALSE), 'E2 Allocators'!$B$15:$W$361, MATCH('O5 Details by Class &amp; Accounts'!Y$18, 'E2 Allocators'!$B$15:$W$15, 0),FALSE)*$F30), 0, VLOOKUP(VLOOKUP($A30, 'E4 TB Allocation Details'!$A$18:$L$205, MATCH("Demand ID", 'E4 TB Allocation Details'!$A$18:$L$18, 0),FALSE), 'E2 Allocators'!$B$15:$W$361, MATCH('O5 Details by Class &amp; Accounts'!Y$18, 'E2 Allocators'!$B$15:$W$15, 0),FALSE)*$F30)</f>
        <v>0</v>
      </c>
      <c r="Z30" s="1412">
        <f ca="1">IF(ISERROR(VLOOKUP(VLOOKUP($A30, 'E4 TB Allocation Details'!$A$18:$L$205, MATCH("Demand ID", 'E4 TB Allocation Details'!$A$18:$L$18, 0),FALSE), 'E2 Allocators'!$B$15:$W$361, MATCH('O5 Details by Class &amp; Accounts'!Z$18, 'E2 Allocators'!$B$15:$W$15, 0),FALSE)*$F30), 0, VLOOKUP(VLOOKUP($A30, 'E4 TB Allocation Details'!$A$18:$L$205, MATCH("Demand ID", 'E4 TB Allocation Details'!$A$18:$L$18, 0),FALSE), 'E2 Allocators'!$B$15:$W$361, MATCH('O5 Details by Class &amp; Accounts'!Z$18, 'E2 Allocators'!$B$15:$W$15, 0),FALSE)*$F30)</f>
        <v>0</v>
      </c>
      <c r="AA30" s="1412">
        <f ca="1">IF(ISERROR(VLOOKUP(VLOOKUP($A30, 'E4 TB Allocation Details'!$A$18:$L$205, MATCH("Demand ID", 'E4 TB Allocation Details'!$A$18:$L$18, 0),FALSE), 'E2 Allocators'!$B$15:$W$361, MATCH('O5 Details by Class &amp; Accounts'!AA$18, 'E2 Allocators'!$B$15:$W$15, 0),FALSE)*$F30), 0, VLOOKUP(VLOOKUP($A30, 'E4 TB Allocation Details'!$A$18:$L$205, MATCH("Demand ID", 'E4 TB Allocation Details'!$A$18:$L$18, 0),FALSE), 'E2 Allocators'!$B$15:$W$361, MATCH('O5 Details by Class &amp; Accounts'!AA$18, 'E2 Allocators'!$B$15:$W$15, 0),FALSE)*$F30)</f>
        <v>0</v>
      </c>
      <c r="AB30" s="1412">
        <f ca="1">IF(ISERROR(VLOOKUP(VLOOKUP($A30, 'E4 TB Allocation Details'!$A$18:$L$205, MATCH("Demand ID", 'E4 TB Allocation Details'!$A$18:$L$18, 0),FALSE), 'E2 Allocators'!$B$15:$W$361, MATCH('O5 Details by Class &amp; Accounts'!AB$18, 'E2 Allocators'!$B$15:$W$15, 0),FALSE)*$F30), 0, VLOOKUP(VLOOKUP($A30, 'E4 TB Allocation Details'!$A$18:$L$205, MATCH("Demand ID", 'E4 TB Allocation Details'!$A$18:$L$18, 0),FALSE), 'E2 Allocators'!$B$15:$W$361, MATCH('O5 Details by Class &amp; Accounts'!AB$18, 'E2 Allocators'!$B$15:$W$15, 0),FALSE)*$F30)</f>
        <v>0</v>
      </c>
      <c r="AC30" s="1412">
        <f t="shared" si="1"/>
        <v>0</v>
      </c>
      <c r="AD30" s="1412">
        <f ca="1">IF(ISERROR(VLOOKUP(VLOOKUP($A30, 'E4 TB Allocation Details'!$A$18:$L$205, MATCH("Customer ID", 'E4 TB Allocation Details'!$A$18:$L$18, 0),FALSE), 'E2 Allocators'!$B$15:$W$361, MATCH('O5 Details by Class &amp; Accounts'!AD$18, 'E2 Allocators'!$B$15:$W$15, 0),FALSE)*$G30), 0, VLOOKUP(VLOOKUP($A30, 'E4 TB Allocation Details'!$A$18:$L$205, MATCH("Customer ID", 'E4 TB Allocation Details'!$A$18:$L$18, 0),FALSE), 'E2 Allocators'!$B$15:$W$361, MATCH('O5 Details by Class &amp; Accounts'!AD$18, 'E2 Allocators'!$B$15:$W$15, 0),FALSE)*$G30)</f>
        <v>0</v>
      </c>
      <c r="AE30" s="1412">
        <f ca="1">IF(ISERROR(VLOOKUP(VLOOKUP($A30, 'E4 TB Allocation Details'!$A$18:$L$205, MATCH("Customer ID", 'E4 TB Allocation Details'!$A$18:$L$18, 0),FALSE), 'E2 Allocators'!$B$15:$W$361, MATCH('O5 Details by Class &amp; Accounts'!AE$18, 'E2 Allocators'!$B$15:$W$15, 0),FALSE)*$G30), 0, VLOOKUP(VLOOKUP($A30, 'E4 TB Allocation Details'!$A$18:$L$205, MATCH("Customer ID", 'E4 TB Allocation Details'!$A$18:$L$18, 0),FALSE), 'E2 Allocators'!$B$15:$W$361, MATCH('O5 Details by Class &amp; Accounts'!AE$18, 'E2 Allocators'!$B$15:$W$15, 0),FALSE)*$G30)</f>
        <v>0</v>
      </c>
      <c r="AF30" s="1412">
        <f ca="1">IF(ISERROR(VLOOKUP(VLOOKUP($A30, 'E4 TB Allocation Details'!$A$18:$L$205, MATCH("Customer ID", 'E4 TB Allocation Details'!$A$18:$L$18, 0),FALSE), 'E2 Allocators'!$B$15:$W$361, MATCH('O5 Details by Class &amp; Accounts'!AF$18, 'E2 Allocators'!$B$15:$W$15, 0),FALSE)*$G30), 0, VLOOKUP(VLOOKUP($A30, 'E4 TB Allocation Details'!$A$18:$L$205, MATCH("Customer ID", 'E4 TB Allocation Details'!$A$18:$L$18, 0),FALSE), 'E2 Allocators'!$B$15:$W$361, MATCH('O5 Details by Class &amp; Accounts'!AF$18, 'E2 Allocators'!$B$15:$W$15, 0),FALSE)*$G30)</f>
        <v>0</v>
      </c>
      <c r="AG30" s="1412">
        <f ca="1">IF(ISERROR(VLOOKUP(VLOOKUP($A30, 'E4 TB Allocation Details'!$A$18:$L$205, MATCH("Customer ID", 'E4 TB Allocation Details'!$A$18:$L$18, 0),FALSE), 'E2 Allocators'!$B$15:$W$361, MATCH('O5 Details by Class &amp; Accounts'!AG$18, 'E2 Allocators'!$B$15:$W$15, 0),FALSE)*$G30), 0, VLOOKUP(VLOOKUP($A30, 'E4 TB Allocation Details'!$A$18:$L$205, MATCH("Customer ID", 'E4 TB Allocation Details'!$A$18:$L$18, 0),FALSE), 'E2 Allocators'!$B$15:$W$361, MATCH('O5 Details by Class &amp; Accounts'!AG$18, 'E2 Allocators'!$B$15:$W$15, 0),FALSE)*$G30)</f>
        <v>0</v>
      </c>
      <c r="AH30" s="1412">
        <f ca="1">IF(ISERROR(VLOOKUP(VLOOKUP($A30, 'E4 TB Allocation Details'!$A$18:$L$205, MATCH("Customer ID", 'E4 TB Allocation Details'!$A$18:$L$18, 0),FALSE), 'E2 Allocators'!$B$15:$W$361, MATCH('O5 Details by Class &amp; Accounts'!AH$18, 'E2 Allocators'!$B$15:$W$15, 0),FALSE)*$G30), 0, VLOOKUP(VLOOKUP($A30, 'E4 TB Allocation Details'!$A$18:$L$205, MATCH("Customer ID", 'E4 TB Allocation Details'!$A$18:$L$18, 0),FALSE), 'E2 Allocators'!$B$15:$W$361, MATCH('O5 Details by Class &amp; Accounts'!AH$18, 'E2 Allocators'!$B$15:$W$15, 0),FALSE)*$G30)</f>
        <v>0</v>
      </c>
      <c r="AI30" s="1412">
        <f ca="1">IF(ISERROR(VLOOKUP(VLOOKUP($A30, 'E4 TB Allocation Details'!$A$18:$L$205, MATCH("Customer ID", 'E4 TB Allocation Details'!$A$18:$L$18, 0),FALSE), 'E2 Allocators'!$B$15:$W$361, MATCH('O5 Details by Class &amp; Accounts'!AI$18, 'E2 Allocators'!$B$15:$W$15, 0),FALSE)*$G30), 0, VLOOKUP(VLOOKUP($A30, 'E4 TB Allocation Details'!$A$18:$L$205, MATCH("Customer ID", 'E4 TB Allocation Details'!$A$18:$L$18, 0),FALSE), 'E2 Allocators'!$B$15:$W$361, MATCH('O5 Details by Class &amp; Accounts'!AI$18, 'E2 Allocators'!$B$15:$W$15, 0),FALSE)*$G30)</f>
        <v>0</v>
      </c>
      <c r="AJ30" s="1412">
        <f ca="1">IF(ISERROR(VLOOKUP(VLOOKUP($A30, 'E4 TB Allocation Details'!$A$18:$L$205, MATCH("Customer ID", 'E4 TB Allocation Details'!$A$18:$L$18, 0),FALSE), 'E2 Allocators'!$B$15:$W$361, MATCH('O5 Details by Class &amp; Accounts'!AJ$18, 'E2 Allocators'!$B$15:$W$15, 0),FALSE)*$G30), 0, VLOOKUP(VLOOKUP($A30, 'E4 TB Allocation Details'!$A$18:$L$205, MATCH("Customer ID", 'E4 TB Allocation Details'!$A$18:$L$18, 0),FALSE), 'E2 Allocators'!$B$15:$W$361, MATCH('O5 Details by Class &amp; Accounts'!AJ$18, 'E2 Allocators'!$B$15:$W$15, 0),FALSE)*$G30)</f>
        <v>0</v>
      </c>
      <c r="AK30" s="1412">
        <f ca="1">IF(ISERROR(VLOOKUP(VLOOKUP($A30, 'E4 TB Allocation Details'!$A$18:$L$205, MATCH("Customer ID", 'E4 TB Allocation Details'!$A$18:$L$18, 0),FALSE), 'E2 Allocators'!$B$15:$W$361, MATCH('O5 Details by Class &amp; Accounts'!AK$18, 'E2 Allocators'!$B$15:$W$15, 0),FALSE)*$G30), 0, VLOOKUP(VLOOKUP($A30, 'E4 TB Allocation Details'!$A$18:$L$205, MATCH("Customer ID", 'E4 TB Allocation Details'!$A$18:$L$18, 0),FALSE), 'E2 Allocators'!$B$15:$W$361, MATCH('O5 Details by Class &amp; Accounts'!AK$18, 'E2 Allocators'!$B$15:$W$15, 0),FALSE)*$G30)</f>
        <v>0</v>
      </c>
      <c r="AL30" s="1412">
        <f ca="1">IF(ISERROR(VLOOKUP(VLOOKUP($A30, 'E4 TB Allocation Details'!$A$18:$L$205, MATCH("Customer ID", 'E4 TB Allocation Details'!$A$18:$L$18, 0),FALSE), 'E2 Allocators'!$B$15:$W$361, MATCH('O5 Details by Class &amp; Accounts'!AL$18, 'E2 Allocators'!$B$15:$W$15, 0),FALSE)*$G30), 0, VLOOKUP(VLOOKUP($A30, 'E4 TB Allocation Details'!$A$18:$L$205, MATCH("Customer ID", 'E4 TB Allocation Details'!$A$18:$L$18, 0),FALSE), 'E2 Allocators'!$B$15:$W$361, MATCH('O5 Details by Class &amp; Accounts'!AL$18, 'E2 Allocators'!$B$15:$W$15, 0),FALSE)*$G30)</f>
        <v>0</v>
      </c>
      <c r="AM30" s="1412">
        <f ca="1">IF(ISERROR(VLOOKUP(VLOOKUP($A30, 'E4 TB Allocation Details'!$A$18:$L$205, MATCH("Customer ID", 'E4 TB Allocation Details'!$A$18:$L$18, 0),FALSE), 'E2 Allocators'!$B$15:$W$361, MATCH('O5 Details by Class &amp; Accounts'!AM$18, 'E2 Allocators'!$B$15:$W$15, 0),FALSE)*$G30), 0, VLOOKUP(VLOOKUP($A30, 'E4 TB Allocation Details'!$A$18:$L$205, MATCH("Customer ID", 'E4 TB Allocation Details'!$A$18:$L$18, 0),FALSE), 'E2 Allocators'!$B$15:$W$361, MATCH('O5 Details by Class &amp; Accounts'!AM$18, 'E2 Allocators'!$B$15:$W$15, 0),FALSE)*$G30)</f>
        <v>0</v>
      </c>
      <c r="AN30" s="1412">
        <f ca="1">IF(ISERROR(VLOOKUP(VLOOKUP($A30, 'E4 TB Allocation Details'!$A$18:$L$205, MATCH("Customer ID", 'E4 TB Allocation Details'!$A$18:$L$18, 0),FALSE), 'E2 Allocators'!$B$15:$W$361, MATCH('O5 Details by Class &amp; Accounts'!AN$18, 'E2 Allocators'!$B$15:$W$15, 0),FALSE)*$G30), 0, VLOOKUP(VLOOKUP($A30, 'E4 TB Allocation Details'!$A$18:$L$205, MATCH("Customer ID", 'E4 TB Allocation Details'!$A$18:$L$18, 0),FALSE), 'E2 Allocators'!$B$15:$W$361, MATCH('O5 Details by Class &amp; Accounts'!AN$18, 'E2 Allocators'!$B$15:$W$15, 0),FALSE)*$G30)</f>
        <v>0</v>
      </c>
      <c r="AO30" s="1412">
        <f ca="1">IF(ISERROR(VLOOKUP(VLOOKUP($A30, 'E4 TB Allocation Details'!$A$18:$L$205, MATCH("Customer ID", 'E4 TB Allocation Details'!$A$18:$L$18, 0),FALSE), 'E2 Allocators'!$B$15:$W$361, MATCH('O5 Details by Class &amp; Accounts'!AO$18, 'E2 Allocators'!$B$15:$W$15, 0),FALSE)*$G30), 0, VLOOKUP(VLOOKUP($A30, 'E4 TB Allocation Details'!$A$18:$L$205, MATCH("Customer ID", 'E4 TB Allocation Details'!$A$18:$L$18, 0),FALSE), 'E2 Allocators'!$B$15:$W$361, MATCH('O5 Details by Class &amp; Accounts'!AO$18, 'E2 Allocators'!$B$15:$W$15, 0),FALSE)*$G30)</f>
        <v>0</v>
      </c>
      <c r="AP30" s="1412">
        <f ca="1">IF(ISERROR(VLOOKUP(VLOOKUP($A30, 'E4 TB Allocation Details'!$A$18:$L$205, MATCH("Customer ID", 'E4 TB Allocation Details'!$A$18:$L$18, 0),FALSE), 'E2 Allocators'!$B$15:$W$361, MATCH('O5 Details by Class &amp; Accounts'!AP$18, 'E2 Allocators'!$B$15:$W$15, 0),FALSE)*$G30), 0, VLOOKUP(VLOOKUP($A30, 'E4 TB Allocation Details'!$A$18:$L$205, MATCH("Customer ID", 'E4 TB Allocation Details'!$A$18:$L$18, 0),FALSE), 'E2 Allocators'!$B$15:$W$361, MATCH('O5 Details by Class &amp; Accounts'!AP$18, 'E2 Allocators'!$B$15:$W$15, 0),FALSE)*$G30)</f>
        <v>0</v>
      </c>
      <c r="AQ30" s="1412">
        <f ca="1">IF(ISERROR(VLOOKUP(VLOOKUP($A30, 'E4 TB Allocation Details'!$A$18:$L$205, MATCH("Customer ID", 'E4 TB Allocation Details'!$A$18:$L$18, 0),FALSE), 'E2 Allocators'!$B$15:$W$361, MATCH('O5 Details by Class &amp; Accounts'!AQ$18, 'E2 Allocators'!$B$15:$W$15, 0),FALSE)*$G30), 0, VLOOKUP(VLOOKUP($A30, 'E4 TB Allocation Details'!$A$18:$L$205, MATCH("Customer ID", 'E4 TB Allocation Details'!$A$18:$L$18, 0),FALSE), 'E2 Allocators'!$B$15:$W$361, MATCH('O5 Details by Class &amp; Accounts'!AQ$18, 'E2 Allocators'!$B$15:$W$15, 0),FALSE)*$G30)</f>
        <v>0</v>
      </c>
      <c r="AR30" s="1412">
        <f ca="1">IF(ISERROR(VLOOKUP(VLOOKUP($A30, 'E4 TB Allocation Details'!$A$18:$L$205, MATCH("Customer ID", 'E4 TB Allocation Details'!$A$18:$L$18, 0),FALSE), 'E2 Allocators'!$B$15:$W$361, MATCH('O5 Details by Class &amp; Accounts'!AR$18, 'E2 Allocators'!$B$15:$W$15, 0),FALSE)*$G30), 0, VLOOKUP(VLOOKUP($A30, 'E4 TB Allocation Details'!$A$18:$L$205, MATCH("Customer ID", 'E4 TB Allocation Details'!$A$18:$L$18, 0),FALSE), 'E2 Allocators'!$B$15:$W$361, MATCH('O5 Details by Class &amp; Accounts'!AR$18, 'E2 Allocators'!$B$15:$W$15, 0),FALSE)*$G30)</f>
        <v>0</v>
      </c>
      <c r="AS30" s="1412">
        <f ca="1">IF(ISERROR(VLOOKUP(VLOOKUP($A30, 'E4 TB Allocation Details'!$A$18:$L$205, MATCH("Customer ID", 'E4 TB Allocation Details'!$A$18:$L$18, 0),FALSE), 'E2 Allocators'!$B$15:$W$361, MATCH('O5 Details by Class &amp; Accounts'!AS$18, 'E2 Allocators'!$B$15:$W$15, 0),FALSE)*$G30), 0, VLOOKUP(VLOOKUP($A30, 'E4 TB Allocation Details'!$A$18:$L$205, MATCH("Customer ID", 'E4 TB Allocation Details'!$A$18:$L$18, 0),FALSE), 'E2 Allocators'!$B$15:$W$361, MATCH('O5 Details by Class &amp; Accounts'!AS$18, 'E2 Allocators'!$B$15:$W$15, 0),FALSE)*$G30)</f>
        <v>0</v>
      </c>
      <c r="AT30" s="1412">
        <f ca="1">IF(ISERROR(VLOOKUP(VLOOKUP($A30, 'E4 TB Allocation Details'!$A$18:$L$205, MATCH("Customer ID", 'E4 TB Allocation Details'!$A$18:$L$18, 0),FALSE), 'E2 Allocators'!$B$15:$W$361, MATCH('O5 Details by Class &amp; Accounts'!AT$18, 'E2 Allocators'!$B$15:$W$15, 0),FALSE)*$G30), 0, VLOOKUP(VLOOKUP($A30, 'E4 TB Allocation Details'!$A$18:$L$205, MATCH("Customer ID", 'E4 TB Allocation Details'!$A$18:$L$18, 0),FALSE), 'E2 Allocators'!$B$15:$W$361, MATCH('O5 Details by Class &amp; Accounts'!AT$18, 'E2 Allocators'!$B$15:$W$15, 0),FALSE)*$G30)</f>
        <v>0</v>
      </c>
      <c r="AU30" s="1412">
        <f ca="1">IF(ISERROR(VLOOKUP(VLOOKUP($A30, 'E4 TB Allocation Details'!$A$18:$L$205, MATCH("Customer ID", 'E4 TB Allocation Details'!$A$18:$L$18, 0),FALSE), 'E2 Allocators'!$B$15:$W$361, MATCH('O5 Details by Class &amp; Accounts'!AU$18, 'E2 Allocators'!$B$15:$W$15, 0),FALSE)*$G30), 0, VLOOKUP(VLOOKUP($A30, 'E4 TB Allocation Details'!$A$18:$L$205, MATCH("Customer ID", 'E4 TB Allocation Details'!$A$18:$L$18, 0),FALSE), 'E2 Allocators'!$B$15:$W$361, MATCH('O5 Details by Class &amp; Accounts'!AU$18, 'E2 Allocators'!$B$15:$W$15, 0),FALSE)*$G30)</f>
        <v>0</v>
      </c>
      <c r="AV30" s="1412">
        <f ca="1">IF(ISERROR(VLOOKUP(VLOOKUP($A30, 'E4 TB Allocation Details'!$A$18:$L$205, MATCH("Customer ID", 'E4 TB Allocation Details'!$A$18:$L$18, 0),FALSE), 'E2 Allocators'!$B$15:$W$361, MATCH('O5 Details by Class &amp; Accounts'!AV$18, 'E2 Allocators'!$B$15:$W$15, 0),FALSE)*$G30), 0, VLOOKUP(VLOOKUP($A30, 'E4 TB Allocation Details'!$A$18:$L$205, MATCH("Customer ID", 'E4 TB Allocation Details'!$A$18:$L$18, 0),FALSE), 'E2 Allocators'!$B$15:$W$361, MATCH('O5 Details by Class &amp; Accounts'!AV$18, 'E2 Allocators'!$B$15:$W$15, 0),FALSE)*$G30)</f>
        <v>0</v>
      </c>
      <c r="AW30" s="1412">
        <f ca="1">IF(ISERROR(VLOOKUP(VLOOKUP($A30, 'E4 TB Allocation Details'!$A$18:$L$205, MATCH("Customer ID", 'E4 TB Allocation Details'!$A$18:$L$18, 0),FALSE), 'E2 Allocators'!$B$15:$W$361, MATCH('O5 Details by Class &amp; Accounts'!AW$18, 'E2 Allocators'!$B$15:$W$15, 0),FALSE)*$G30), 0, VLOOKUP(VLOOKUP($A30, 'E4 TB Allocation Details'!$A$18:$L$205, MATCH("Customer ID", 'E4 TB Allocation Details'!$A$18:$L$18, 0),FALSE), 'E2 Allocators'!$B$15:$W$361, MATCH('O5 Details by Class &amp; Accounts'!AW$18, 'E2 Allocators'!$B$15:$W$15, 0),FALSE)*$G30)</f>
        <v>0</v>
      </c>
      <c r="AX30" s="1412">
        <f t="shared" si="2"/>
        <v>0</v>
      </c>
      <c r="AY30" s="1412">
        <f ca="1">IF(ISERROR(VLOOKUP(VLOOKUP($A30, 'E4 TB Allocation Details'!$A$18:$L$205, MATCH("Misc ID", 'E4 TB Allocation Details'!$A$18:$L$18, 0),FALSE), 'E2 Allocators'!$B$15:$W$361, MATCH('O5 Details by Class &amp; Accounts'!AY$18, 'E2 Allocators'!$B$15:$W$15, 0),FALSE)*$E30), 0, VLOOKUP(VLOOKUP($A30, 'E4 TB Allocation Details'!$A$18:$L$205, MATCH("Misc ID", 'E4 TB Allocation Details'!$A$18:$L$18, 0),FALSE), 'E2 Allocators'!$B$15:$W$361, MATCH('O5 Details by Class &amp; Accounts'!AY$18, 'E2 Allocators'!$B$15:$W$15, 0),FALSE)*$E30)</f>
        <v>0</v>
      </c>
      <c r="AZ30" s="1412">
        <f ca="1">IF(ISERROR(VLOOKUP(VLOOKUP($A30, 'E4 TB Allocation Details'!$A$18:$L$205, MATCH("Misc ID", 'E4 TB Allocation Details'!$A$18:$L$18, 0),FALSE), 'E2 Allocators'!$B$15:$W$361, MATCH('O5 Details by Class &amp; Accounts'!AZ$18, 'E2 Allocators'!$B$15:$W$15, 0),FALSE)*$E30), 0, VLOOKUP(VLOOKUP($A30, 'E4 TB Allocation Details'!$A$18:$L$205, MATCH("Misc ID", 'E4 TB Allocation Details'!$A$18:$L$18, 0),FALSE), 'E2 Allocators'!$B$15:$W$361, MATCH('O5 Details by Class &amp; Accounts'!AZ$18, 'E2 Allocators'!$B$15:$W$15, 0),FALSE)*$E30)</f>
        <v>0</v>
      </c>
      <c r="BA30" s="1412">
        <f ca="1">IF(ISERROR(VLOOKUP(VLOOKUP($A30, 'E4 TB Allocation Details'!$A$18:$L$205, MATCH("Misc ID", 'E4 TB Allocation Details'!$A$18:$L$18, 0),FALSE), 'E2 Allocators'!$B$15:$W$361, MATCH('O5 Details by Class &amp; Accounts'!BA$18, 'E2 Allocators'!$B$15:$W$15, 0),FALSE)*$E30), 0, VLOOKUP(VLOOKUP($A30, 'E4 TB Allocation Details'!$A$18:$L$205, MATCH("Misc ID", 'E4 TB Allocation Details'!$A$18:$L$18, 0),FALSE), 'E2 Allocators'!$B$15:$W$361, MATCH('O5 Details by Class &amp; Accounts'!BA$18, 'E2 Allocators'!$B$15:$W$15, 0),FALSE)*$E30)</f>
        <v>0</v>
      </c>
      <c r="BB30" s="1412">
        <f ca="1">IF(ISERROR(VLOOKUP(VLOOKUP($A30, 'E4 TB Allocation Details'!$A$18:$L$205, MATCH("Misc ID", 'E4 TB Allocation Details'!$A$18:$L$18, 0),FALSE), 'E2 Allocators'!$B$15:$W$361, MATCH('O5 Details by Class &amp; Accounts'!BB$18, 'E2 Allocators'!$B$15:$W$15, 0),FALSE)*$E30), 0, VLOOKUP(VLOOKUP($A30, 'E4 TB Allocation Details'!$A$18:$L$205, MATCH("Misc ID", 'E4 TB Allocation Details'!$A$18:$L$18, 0),FALSE), 'E2 Allocators'!$B$15:$W$361, MATCH('O5 Details by Class &amp; Accounts'!BB$18, 'E2 Allocators'!$B$15:$W$15, 0),FALSE)*$E30)</f>
        <v>0</v>
      </c>
      <c r="BC30" s="1412">
        <f ca="1">IF(ISERROR(VLOOKUP(VLOOKUP($A30, 'E4 TB Allocation Details'!$A$18:$L$205, MATCH("Misc ID", 'E4 TB Allocation Details'!$A$18:$L$18, 0),FALSE), 'E2 Allocators'!$B$15:$W$361, MATCH('O5 Details by Class &amp; Accounts'!BC$18, 'E2 Allocators'!$B$15:$W$15, 0),FALSE)*$E30), 0, VLOOKUP(VLOOKUP($A30, 'E4 TB Allocation Details'!$A$18:$L$205, MATCH("Misc ID", 'E4 TB Allocation Details'!$A$18:$L$18, 0),FALSE), 'E2 Allocators'!$B$15:$W$361, MATCH('O5 Details by Class &amp; Accounts'!BC$18, 'E2 Allocators'!$B$15:$W$15, 0),FALSE)*$E30)</f>
        <v>0</v>
      </c>
      <c r="BD30" s="1412">
        <f ca="1">IF(ISERROR(VLOOKUP(VLOOKUP($A30, 'E4 TB Allocation Details'!$A$18:$L$205, MATCH("Misc ID", 'E4 TB Allocation Details'!$A$18:$L$18, 0),FALSE), 'E2 Allocators'!$B$15:$W$361, MATCH('O5 Details by Class &amp; Accounts'!BD$18, 'E2 Allocators'!$B$15:$W$15, 0),FALSE)*$E30), 0, VLOOKUP(VLOOKUP($A30, 'E4 TB Allocation Details'!$A$18:$L$205, MATCH("Misc ID", 'E4 TB Allocation Details'!$A$18:$L$18, 0),FALSE), 'E2 Allocators'!$B$15:$W$361, MATCH('O5 Details by Class &amp; Accounts'!BD$18, 'E2 Allocators'!$B$15:$W$15, 0),FALSE)*$E30)</f>
        <v>0</v>
      </c>
      <c r="BE30" s="1412">
        <f ca="1">IF(ISERROR(VLOOKUP(VLOOKUP($A30, 'E4 TB Allocation Details'!$A$18:$L$205, MATCH("Misc ID", 'E4 TB Allocation Details'!$A$18:$L$18, 0),FALSE), 'E2 Allocators'!$B$15:$W$361, MATCH('O5 Details by Class &amp; Accounts'!BE$18, 'E2 Allocators'!$B$15:$W$15, 0),FALSE)*$E30), 0, VLOOKUP(VLOOKUP($A30, 'E4 TB Allocation Details'!$A$18:$L$205, MATCH("Misc ID", 'E4 TB Allocation Details'!$A$18:$L$18, 0),FALSE), 'E2 Allocators'!$B$15:$W$361, MATCH('O5 Details by Class &amp; Accounts'!BE$18, 'E2 Allocators'!$B$15:$W$15, 0),FALSE)*$E30)</f>
        <v>0</v>
      </c>
      <c r="BF30" s="1412">
        <f ca="1">IF(ISERROR(VLOOKUP(VLOOKUP($A30, 'E4 TB Allocation Details'!$A$18:$L$205, MATCH("Misc ID", 'E4 TB Allocation Details'!$A$18:$L$18, 0),FALSE), 'E2 Allocators'!$B$15:$W$361, MATCH('O5 Details by Class &amp; Accounts'!BF$18, 'E2 Allocators'!$B$15:$W$15, 0),FALSE)*$E30), 0, VLOOKUP(VLOOKUP($A30, 'E4 TB Allocation Details'!$A$18:$L$205, MATCH("Misc ID", 'E4 TB Allocation Details'!$A$18:$L$18, 0),FALSE), 'E2 Allocators'!$B$15:$W$361, MATCH('O5 Details by Class &amp; Accounts'!BF$18, 'E2 Allocators'!$B$15:$W$15, 0),FALSE)*$E30)</f>
        <v>0</v>
      </c>
      <c r="BG30" s="1412">
        <f ca="1">IF(ISERROR(VLOOKUP(VLOOKUP($A30, 'E4 TB Allocation Details'!$A$18:$L$205, MATCH("Misc ID", 'E4 TB Allocation Details'!$A$18:$L$18, 0),FALSE), 'E2 Allocators'!$B$15:$W$361, MATCH('O5 Details by Class &amp; Accounts'!BG$18, 'E2 Allocators'!$B$15:$W$15, 0),FALSE)*$E30), 0, VLOOKUP(VLOOKUP($A30, 'E4 TB Allocation Details'!$A$18:$L$205, MATCH("Misc ID", 'E4 TB Allocation Details'!$A$18:$L$18, 0),FALSE), 'E2 Allocators'!$B$15:$W$361, MATCH('O5 Details by Class &amp; Accounts'!BG$18, 'E2 Allocators'!$B$15:$W$15, 0),FALSE)*$E30)</f>
        <v>0</v>
      </c>
      <c r="BH30" s="1412">
        <f ca="1">IF(ISERROR(VLOOKUP(VLOOKUP($A30, 'E4 TB Allocation Details'!$A$18:$L$205, MATCH("Misc ID", 'E4 TB Allocation Details'!$A$18:$L$18, 0),FALSE), 'E2 Allocators'!$B$15:$W$361, MATCH('O5 Details by Class &amp; Accounts'!BH$18, 'E2 Allocators'!$B$15:$W$15, 0),FALSE)*$E30), 0, VLOOKUP(VLOOKUP($A30, 'E4 TB Allocation Details'!$A$18:$L$205, MATCH("Misc ID", 'E4 TB Allocation Details'!$A$18:$L$18, 0),FALSE), 'E2 Allocators'!$B$15:$W$361, MATCH('O5 Details by Class &amp; Accounts'!BH$18, 'E2 Allocators'!$B$15:$W$15, 0),FALSE)*$E30)</f>
        <v>0</v>
      </c>
      <c r="BI30" s="1412">
        <f ca="1">IF(ISERROR(VLOOKUP(VLOOKUP($A30, 'E4 TB Allocation Details'!$A$18:$L$205, MATCH("Misc ID", 'E4 TB Allocation Details'!$A$18:$L$18, 0),FALSE), 'E2 Allocators'!$B$15:$W$361, MATCH('O5 Details by Class &amp; Accounts'!BI$18, 'E2 Allocators'!$B$15:$W$15, 0),FALSE)*$E30), 0, VLOOKUP(VLOOKUP($A30, 'E4 TB Allocation Details'!$A$18:$L$205, MATCH("Misc ID", 'E4 TB Allocation Details'!$A$18:$L$18, 0),FALSE), 'E2 Allocators'!$B$15:$W$361, MATCH('O5 Details by Class &amp; Accounts'!BI$18, 'E2 Allocators'!$B$15:$W$15, 0),FALSE)*$E30)</f>
        <v>0</v>
      </c>
      <c r="BJ30" s="1412">
        <f ca="1">IF(ISERROR(VLOOKUP(VLOOKUP($A30, 'E4 TB Allocation Details'!$A$18:$L$205, MATCH("Misc ID", 'E4 TB Allocation Details'!$A$18:$L$18, 0),FALSE), 'E2 Allocators'!$B$15:$W$361, MATCH('O5 Details by Class &amp; Accounts'!BJ$18, 'E2 Allocators'!$B$15:$W$15, 0),FALSE)*$E30), 0, VLOOKUP(VLOOKUP($A30, 'E4 TB Allocation Details'!$A$18:$L$205, MATCH("Misc ID", 'E4 TB Allocation Details'!$A$18:$L$18, 0),FALSE), 'E2 Allocators'!$B$15:$W$361, MATCH('O5 Details by Class &amp; Accounts'!BJ$18, 'E2 Allocators'!$B$15:$W$15, 0),FALSE)*$E30)</f>
        <v>0</v>
      </c>
      <c r="BK30" s="1412">
        <f ca="1">IF(ISERROR(VLOOKUP(VLOOKUP($A30, 'E4 TB Allocation Details'!$A$18:$L$205, MATCH("Misc ID", 'E4 TB Allocation Details'!$A$18:$L$18, 0),FALSE), 'E2 Allocators'!$B$15:$W$361, MATCH('O5 Details by Class &amp; Accounts'!BK$18, 'E2 Allocators'!$B$15:$W$15, 0),FALSE)*$E30), 0, VLOOKUP(VLOOKUP($A30, 'E4 TB Allocation Details'!$A$18:$L$205, MATCH("Misc ID", 'E4 TB Allocation Details'!$A$18:$L$18, 0),FALSE), 'E2 Allocators'!$B$15:$W$361, MATCH('O5 Details by Class &amp; Accounts'!BK$18, 'E2 Allocators'!$B$15:$W$15, 0),FALSE)*$E30)</f>
        <v>0</v>
      </c>
      <c r="BL30" s="1412">
        <f ca="1">IF(ISERROR(VLOOKUP(VLOOKUP($A30, 'E4 TB Allocation Details'!$A$18:$L$205, MATCH("Misc ID", 'E4 TB Allocation Details'!$A$18:$L$18, 0),FALSE), 'E2 Allocators'!$B$15:$W$361, MATCH('O5 Details by Class &amp; Accounts'!BL$18, 'E2 Allocators'!$B$15:$W$15, 0),FALSE)*$E30), 0, VLOOKUP(VLOOKUP($A30, 'E4 TB Allocation Details'!$A$18:$L$205, MATCH("Misc ID", 'E4 TB Allocation Details'!$A$18:$L$18, 0),FALSE), 'E2 Allocators'!$B$15:$W$361, MATCH('O5 Details by Class &amp; Accounts'!BL$18, 'E2 Allocators'!$B$15:$W$15, 0),FALSE)*$E30)</f>
        <v>0</v>
      </c>
      <c r="BM30" s="1412">
        <f ca="1">IF(ISERROR(VLOOKUP(VLOOKUP($A30, 'E4 TB Allocation Details'!$A$18:$L$205, MATCH("Misc ID", 'E4 TB Allocation Details'!$A$18:$L$18, 0),FALSE), 'E2 Allocators'!$B$15:$W$361, MATCH('O5 Details by Class &amp; Accounts'!BM$18, 'E2 Allocators'!$B$15:$W$15, 0),FALSE)*$E30), 0, VLOOKUP(VLOOKUP($A30, 'E4 TB Allocation Details'!$A$18:$L$205, MATCH("Misc ID", 'E4 TB Allocation Details'!$A$18:$L$18, 0),FALSE), 'E2 Allocators'!$B$15:$W$361, MATCH('O5 Details by Class &amp; Accounts'!BM$18, 'E2 Allocators'!$B$15:$W$15, 0),FALSE)*$E30)</f>
        <v>0</v>
      </c>
      <c r="BN30" s="1412">
        <f ca="1">IF(ISERROR(VLOOKUP(VLOOKUP($A30, 'E4 TB Allocation Details'!$A$18:$L$205, MATCH("Misc ID", 'E4 TB Allocation Details'!$A$18:$L$18, 0),FALSE), 'E2 Allocators'!$B$15:$W$361, MATCH('O5 Details by Class &amp; Accounts'!BN$18, 'E2 Allocators'!$B$15:$W$15, 0),FALSE)*$E30), 0, VLOOKUP(VLOOKUP($A30, 'E4 TB Allocation Details'!$A$18:$L$205, MATCH("Misc ID", 'E4 TB Allocation Details'!$A$18:$L$18, 0),FALSE), 'E2 Allocators'!$B$15:$W$361, MATCH('O5 Details by Class &amp; Accounts'!BN$18, 'E2 Allocators'!$B$15:$W$15, 0),FALSE)*$E30)</f>
        <v>0</v>
      </c>
      <c r="BO30" s="1412">
        <f ca="1">IF(ISERROR(VLOOKUP(VLOOKUP($A30, 'E4 TB Allocation Details'!$A$18:$L$205, MATCH("Misc ID", 'E4 TB Allocation Details'!$A$18:$L$18, 0),FALSE), 'E2 Allocators'!$B$15:$W$361, MATCH('O5 Details by Class &amp; Accounts'!BO$18, 'E2 Allocators'!$B$15:$W$15, 0),FALSE)*$E30), 0, VLOOKUP(VLOOKUP($A30, 'E4 TB Allocation Details'!$A$18:$L$205, MATCH("Misc ID", 'E4 TB Allocation Details'!$A$18:$L$18, 0),FALSE), 'E2 Allocators'!$B$15:$W$361, MATCH('O5 Details by Class &amp; Accounts'!BO$18, 'E2 Allocators'!$B$15:$W$15, 0),FALSE)*$E30)</f>
        <v>0</v>
      </c>
      <c r="BP30" s="1412">
        <f ca="1">IF(ISERROR(VLOOKUP(VLOOKUP($A30, 'E4 TB Allocation Details'!$A$18:$L$205, MATCH("Misc ID", 'E4 TB Allocation Details'!$A$18:$L$18, 0),FALSE), 'E2 Allocators'!$B$15:$W$361, MATCH('O5 Details by Class &amp; Accounts'!BP$18, 'E2 Allocators'!$B$15:$W$15, 0),FALSE)*$E30), 0, VLOOKUP(VLOOKUP($A30, 'E4 TB Allocation Details'!$A$18:$L$205, MATCH("Misc ID", 'E4 TB Allocation Details'!$A$18:$L$18, 0),FALSE), 'E2 Allocators'!$B$15:$W$361, MATCH('O5 Details by Class &amp; Accounts'!BP$18, 'E2 Allocators'!$B$15:$W$15, 0),FALSE)*$E30)</f>
        <v>0</v>
      </c>
      <c r="BQ30" s="1412">
        <f ca="1">IF(ISERROR(VLOOKUP(VLOOKUP($A30, 'E4 TB Allocation Details'!$A$18:$L$205, MATCH("Misc ID", 'E4 TB Allocation Details'!$A$18:$L$18, 0),FALSE), 'E2 Allocators'!$B$15:$W$361, MATCH('O5 Details by Class &amp; Accounts'!BQ$18, 'E2 Allocators'!$B$15:$W$15, 0),FALSE)*$E30), 0, VLOOKUP(VLOOKUP($A30, 'E4 TB Allocation Details'!$A$18:$L$205, MATCH("Misc ID", 'E4 TB Allocation Details'!$A$18:$L$18, 0),FALSE), 'E2 Allocators'!$B$15:$W$361, MATCH('O5 Details by Class &amp; Accounts'!BQ$18, 'E2 Allocators'!$B$15:$W$15, 0),FALSE)*$E30)</f>
        <v>0</v>
      </c>
      <c r="BR30" s="1412">
        <f ca="1">IF(ISERROR(VLOOKUP(VLOOKUP($A30, 'E4 TB Allocation Details'!$A$18:$L$205, MATCH("Misc ID", 'E4 TB Allocation Details'!$A$18:$L$18, 0),FALSE), 'E2 Allocators'!$B$15:$W$361, MATCH('O5 Details by Class &amp; Accounts'!BR$18, 'E2 Allocators'!$B$15:$W$15, 0),FALSE)*$E30), 0, VLOOKUP(VLOOKUP($A30, 'E4 TB Allocation Details'!$A$18:$L$205, MATCH("Misc ID", 'E4 TB Allocation Details'!$A$18:$L$18, 0),FALSE), 'E2 Allocators'!$B$15:$W$361, MATCH('O5 Details by Class &amp; Accounts'!BR$18, 'E2 Allocators'!$B$15:$W$15, 0),FALSE)*$E30)</f>
        <v>0</v>
      </c>
      <c r="BS30" s="1412">
        <f t="shared" si="3"/>
        <v>0</v>
      </c>
      <c r="BT30" s="1412">
        <f ca="1">IF(ISERROR(VLOOKUP(VLOOKUP($A30, 'E4 TB Allocation Details'!$A$18:$L$205, MATCH("A &amp; G ID", 'E4 TB Allocation Details'!$A$18:$L$18, 0),FALSE), 'E2 Allocators'!$B$15:$W$361, MATCH('O5 Details by Class &amp; Accounts'!BT$18, 'E2 Allocators'!$B$15:$W$15, 0),FALSE)*$E30), 0, VLOOKUP(VLOOKUP($A30, 'E4 TB Allocation Details'!$A$18:$L$205, MATCH("A &amp; G ID", 'E4 TB Allocation Details'!$A$18:$L$18, 0),FALSE), 'E2 Allocators'!$B$15:$W$361, MATCH('O5 Details by Class &amp; Accounts'!BT$18, 'E2 Allocators'!$B$15:$W$15, 0),FALSE)*$E30)</f>
        <v>0</v>
      </c>
      <c r="BU30" s="1412">
        <f ca="1">IF(ISERROR(VLOOKUP(VLOOKUP($A30, 'E4 TB Allocation Details'!$A$18:$L$205, MATCH("A &amp; G ID", 'E4 TB Allocation Details'!$A$18:$L$18, 0),FALSE), 'E2 Allocators'!$B$15:$W$361, MATCH('O5 Details by Class &amp; Accounts'!BU$18, 'E2 Allocators'!$B$15:$W$15, 0),FALSE)*$E30), 0, VLOOKUP(VLOOKUP($A30, 'E4 TB Allocation Details'!$A$18:$L$205, MATCH("A &amp; G ID", 'E4 TB Allocation Details'!$A$18:$L$18, 0),FALSE), 'E2 Allocators'!$B$15:$W$361, MATCH('O5 Details by Class &amp; Accounts'!BU$18, 'E2 Allocators'!$B$15:$W$15, 0),FALSE)*$E30)</f>
        <v>0</v>
      </c>
      <c r="BV30" s="1412">
        <f ca="1">IF(ISERROR(VLOOKUP(VLOOKUP($A30, 'E4 TB Allocation Details'!$A$18:$L$205, MATCH("A &amp; G ID", 'E4 TB Allocation Details'!$A$18:$L$18, 0),FALSE), 'E2 Allocators'!$B$15:$W$361, MATCH('O5 Details by Class &amp; Accounts'!BV$18, 'E2 Allocators'!$B$15:$W$15, 0),FALSE)*$E30), 0, VLOOKUP(VLOOKUP($A30, 'E4 TB Allocation Details'!$A$18:$L$205, MATCH("A &amp; G ID", 'E4 TB Allocation Details'!$A$18:$L$18, 0),FALSE), 'E2 Allocators'!$B$15:$W$361, MATCH('O5 Details by Class &amp; Accounts'!BV$18, 'E2 Allocators'!$B$15:$W$15, 0),FALSE)*$E30)</f>
        <v>0</v>
      </c>
      <c r="BW30" s="1412">
        <f ca="1">IF(ISERROR(VLOOKUP(VLOOKUP($A30, 'E4 TB Allocation Details'!$A$18:$L$205, MATCH("A &amp; G ID", 'E4 TB Allocation Details'!$A$18:$L$18, 0),FALSE), 'E2 Allocators'!$B$15:$W$361, MATCH('O5 Details by Class &amp; Accounts'!BW$18, 'E2 Allocators'!$B$15:$W$15, 0),FALSE)*$E30), 0, VLOOKUP(VLOOKUP($A30, 'E4 TB Allocation Details'!$A$18:$L$205, MATCH("A &amp; G ID", 'E4 TB Allocation Details'!$A$18:$L$18, 0),FALSE), 'E2 Allocators'!$B$15:$W$361, MATCH('O5 Details by Class &amp; Accounts'!BW$18, 'E2 Allocators'!$B$15:$W$15, 0),FALSE)*$E30)</f>
        <v>0</v>
      </c>
      <c r="BX30" s="1412">
        <f ca="1">IF(ISERROR(VLOOKUP(VLOOKUP($A30, 'E4 TB Allocation Details'!$A$18:$L$205, MATCH("A &amp; G ID", 'E4 TB Allocation Details'!$A$18:$L$18, 0),FALSE), 'E2 Allocators'!$B$15:$W$361, MATCH('O5 Details by Class &amp; Accounts'!BX$18, 'E2 Allocators'!$B$15:$W$15, 0),FALSE)*$E30), 0, VLOOKUP(VLOOKUP($A30, 'E4 TB Allocation Details'!$A$18:$L$205, MATCH("A &amp; G ID", 'E4 TB Allocation Details'!$A$18:$L$18, 0),FALSE), 'E2 Allocators'!$B$15:$W$361, MATCH('O5 Details by Class &amp; Accounts'!BX$18, 'E2 Allocators'!$B$15:$W$15, 0),FALSE)*$E30)</f>
        <v>0</v>
      </c>
      <c r="BY30" s="1412">
        <f ca="1">IF(ISERROR(VLOOKUP(VLOOKUP($A30, 'E4 TB Allocation Details'!$A$18:$L$205, MATCH("A &amp; G ID", 'E4 TB Allocation Details'!$A$18:$L$18, 0),FALSE), 'E2 Allocators'!$B$15:$W$361, MATCH('O5 Details by Class &amp; Accounts'!BY$18, 'E2 Allocators'!$B$15:$W$15, 0),FALSE)*$E30), 0, VLOOKUP(VLOOKUP($A30, 'E4 TB Allocation Details'!$A$18:$L$205, MATCH("A &amp; G ID", 'E4 TB Allocation Details'!$A$18:$L$18, 0),FALSE), 'E2 Allocators'!$B$15:$W$361, MATCH('O5 Details by Class &amp; Accounts'!BY$18, 'E2 Allocators'!$B$15:$W$15, 0),FALSE)*$E30)</f>
        <v>0</v>
      </c>
      <c r="BZ30" s="1412">
        <f ca="1">IF(ISERROR(VLOOKUP(VLOOKUP($A30, 'E4 TB Allocation Details'!$A$18:$L$205, MATCH("A &amp; G ID", 'E4 TB Allocation Details'!$A$18:$L$18, 0),FALSE), 'E2 Allocators'!$B$15:$W$361, MATCH('O5 Details by Class &amp; Accounts'!BZ$18, 'E2 Allocators'!$B$15:$W$15, 0),FALSE)*$E30), 0, VLOOKUP(VLOOKUP($A30, 'E4 TB Allocation Details'!$A$18:$L$205, MATCH("A &amp; G ID", 'E4 TB Allocation Details'!$A$18:$L$18, 0),FALSE), 'E2 Allocators'!$B$15:$W$361, MATCH('O5 Details by Class &amp; Accounts'!BZ$18, 'E2 Allocators'!$B$15:$W$15, 0),FALSE)*$E30)</f>
        <v>0</v>
      </c>
      <c r="CA30" s="1412">
        <f ca="1">IF(ISERROR(VLOOKUP(VLOOKUP($A30, 'E4 TB Allocation Details'!$A$18:$L$205, MATCH("A &amp; G ID", 'E4 TB Allocation Details'!$A$18:$L$18, 0),FALSE), 'E2 Allocators'!$B$15:$W$361, MATCH('O5 Details by Class &amp; Accounts'!CA$18, 'E2 Allocators'!$B$15:$W$15, 0),FALSE)*$E30), 0, VLOOKUP(VLOOKUP($A30, 'E4 TB Allocation Details'!$A$18:$L$205, MATCH("A &amp; G ID", 'E4 TB Allocation Details'!$A$18:$L$18, 0),FALSE), 'E2 Allocators'!$B$15:$W$361, MATCH('O5 Details by Class &amp; Accounts'!CA$18, 'E2 Allocators'!$B$15:$W$15, 0),FALSE)*$E30)</f>
        <v>0</v>
      </c>
      <c r="CB30" s="1412">
        <f ca="1">IF(ISERROR(VLOOKUP(VLOOKUP($A30, 'E4 TB Allocation Details'!$A$18:$L$205, MATCH("A &amp; G ID", 'E4 TB Allocation Details'!$A$18:$L$18, 0),FALSE), 'E2 Allocators'!$B$15:$W$361, MATCH('O5 Details by Class &amp; Accounts'!CB$18, 'E2 Allocators'!$B$15:$W$15, 0),FALSE)*$E30), 0, VLOOKUP(VLOOKUP($A30, 'E4 TB Allocation Details'!$A$18:$L$205, MATCH("A &amp; G ID", 'E4 TB Allocation Details'!$A$18:$L$18, 0),FALSE), 'E2 Allocators'!$B$15:$W$361, MATCH('O5 Details by Class &amp; Accounts'!CB$18, 'E2 Allocators'!$B$15:$W$15, 0),FALSE)*$E30)</f>
        <v>0</v>
      </c>
      <c r="CC30" s="1412">
        <f ca="1">IF(ISERROR(VLOOKUP(VLOOKUP($A30, 'E4 TB Allocation Details'!$A$18:$L$205, MATCH("A &amp; G ID", 'E4 TB Allocation Details'!$A$18:$L$18, 0),FALSE), 'E2 Allocators'!$B$15:$W$361, MATCH('O5 Details by Class &amp; Accounts'!CC$18, 'E2 Allocators'!$B$15:$W$15, 0),FALSE)*$E30), 0, VLOOKUP(VLOOKUP($A30, 'E4 TB Allocation Details'!$A$18:$L$205, MATCH("A &amp; G ID", 'E4 TB Allocation Details'!$A$18:$L$18, 0),FALSE), 'E2 Allocators'!$B$15:$W$361, MATCH('O5 Details by Class &amp; Accounts'!CC$18, 'E2 Allocators'!$B$15:$W$15, 0),FALSE)*$E30)</f>
        <v>0</v>
      </c>
      <c r="CD30" s="1412">
        <f ca="1">IF(ISERROR(VLOOKUP(VLOOKUP($A30, 'E4 TB Allocation Details'!$A$18:$L$205, MATCH("A &amp; G ID", 'E4 TB Allocation Details'!$A$18:$L$18, 0),FALSE), 'E2 Allocators'!$B$15:$W$361, MATCH('O5 Details by Class &amp; Accounts'!CD$18, 'E2 Allocators'!$B$15:$W$15, 0),FALSE)*$E30), 0, VLOOKUP(VLOOKUP($A30, 'E4 TB Allocation Details'!$A$18:$L$205, MATCH("A &amp; G ID", 'E4 TB Allocation Details'!$A$18:$L$18, 0),FALSE), 'E2 Allocators'!$B$15:$W$361, MATCH('O5 Details by Class &amp; Accounts'!CD$18, 'E2 Allocators'!$B$15:$W$15, 0),FALSE)*$E30)</f>
        <v>0</v>
      </c>
      <c r="CE30" s="1412">
        <f ca="1">IF(ISERROR(VLOOKUP(VLOOKUP($A30, 'E4 TB Allocation Details'!$A$18:$L$205, MATCH("A &amp; G ID", 'E4 TB Allocation Details'!$A$18:$L$18, 0),FALSE), 'E2 Allocators'!$B$15:$W$361, MATCH('O5 Details by Class &amp; Accounts'!CE$18, 'E2 Allocators'!$B$15:$W$15, 0),FALSE)*$E30), 0, VLOOKUP(VLOOKUP($A30, 'E4 TB Allocation Details'!$A$18:$L$205, MATCH("A &amp; G ID", 'E4 TB Allocation Details'!$A$18:$L$18, 0),FALSE), 'E2 Allocators'!$B$15:$W$361, MATCH('O5 Details by Class &amp; Accounts'!CE$18, 'E2 Allocators'!$B$15:$W$15, 0),FALSE)*$E30)</f>
        <v>0</v>
      </c>
      <c r="CF30" s="1412">
        <f ca="1">IF(ISERROR(VLOOKUP(VLOOKUP($A30, 'E4 TB Allocation Details'!$A$18:$L$205, MATCH("A &amp; G ID", 'E4 TB Allocation Details'!$A$18:$L$18, 0),FALSE), 'E2 Allocators'!$B$15:$W$361, MATCH('O5 Details by Class &amp; Accounts'!CF$18, 'E2 Allocators'!$B$15:$W$15, 0),FALSE)*$E30), 0, VLOOKUP(VLOOKUP($A30, 'E4 TB Allocation Details'!$A$18:$L$205, MATCH("A &amp; G ID", 'E4 TB Allocation Details'!$A$18:$L$18, 0),FALSE), 'E2 Allocators'!$B$15:$W$361, MATCH('O5 Details by Class &amp; Accounts'!CF$18, 'E2 Allocators'!$B$15:$W$15, 0),FALSE)*$E30)</f>
        <v>0</v>
      </c>
      <c r="CG30" s="1412">
        <f ca="1">IF(ISERROR(VLOOKUP(VLOOKUP($A30, 'E4 TB Allocation Details'!$A$18:$L$205, MATCH("A &amp; G ID", 'E4 TB Allocation Details'!$A$18:$L$18, 0),FALSE), 'E2 Allocators'!$B$15:$W$361, MATCH('O5 Details by Class &amp; Accounts'!CG$18, 'E2 Allocators'!$B$15:$W$15, 0),FALSE)*$E30), 0, VLOOKUP(VLOOKUP($A30, 'E4 TB Allocation Details'!$A$18:$L$205, MATCH("A &amp; G ID", 'E4 TB Allocation Details'!$A$18:$L$18, 0),FALSE), 'E2 Allocators'!$B$15:$W$361, MATCH('O5 Details by Class &amp; Accounts'!CG$18, 'E2 Allocators'!$B$15:$W$15, 0),FALSE)*$E30)</f>
        <v>0</v>
      </c>
      <c r="CH30" s="1412">
        <f ca="1">IF(ISERROR(VLOOKUP(VLOOKUP($A30, 'E4 TB Allocation Details'!$A$18:$L$205, MATCH("A &amp; G ID", 'E4 TB Allocation Details'!$A$18:$L$18, 0),FALSE), 'E2 Allocators'!$B$15:$W$361, MATCH('O5 Details by Class &amp; Accounts'!CH$18, 'E2 Allocators'!$B$15:$W$15, 0),FALSE)*$E30), 0, VLOOKUP(VLOOKUP($A30, 'E4 TB Allocation Details'!$A$18:$L$205, MATCH("A &amp; G ID", 'E4 TB Allocation Details'!$A$18:$L$18, 0),FALSE), 'E2 Allocators'!$B$15:$W$361, MATCH('O5 Details by Class &amp; Accounts'!CH$18, 'E2 Allocators'!$B$15:$W$15, 0),FALSE)*$E30)</f>
        <v>0</v>
      </c>
      <c r="CI30" s="1412">
        <f ca="1">IF(ISERROR(VLOOKUP(VLOOKUP($A30, 'E4 TB Allocation Details'!$A$18:$L$205, MATCH("A &amp; G ID", 'E4 TB Allocation Details'!$A$18:$L$18, 0),FALSE), 'E2 Allocators'!$B$15:$W$361, MATCH('O5 Details by Class &amp; Accounts'!CI$18, 'E2 Allocators'!$B$15:$W$15, 0),FALSE)*$E30), 0, VLOOKUP(VLOOKUP($A30, 'E4 TB Allocation Details'!$A$18:$L$205, MATCH("A &amp; G ID", 'E4 TB Allocation Details'!$A$18:$L$18, 0),FALSE), 'E2 Allocators'!$B$15:$W$361, MATCH('O5 Details by Class &amp; Accounts'!CI$18, 'E2 Allocators'!$B$15:$W$15, 0),FALSE)*$E30)</f>
        <v>0</v>
      </c>
      <c r="CJ30" s="1412">
        <f ca="1">IF(ISERROR(VLOOKUP(VLOOKUP($A30, 'E4 TB Allocation Details'!$A$18:$L$205, MATCH("A &amp; G ID", 'E4 TB Allocation Details'!$A$18:$L$18, 0),FALSE), 'E2 Allocators'!$B$15:$W$361, MATCH('O5 Details by Class &amp; Accounts'!CJ$18, 'E2 Allocators'!$B$15:$W$15, 0),FALSE)*$E30), 0, VLOOKUP(VLOOKUP($A30, 'E4 TB Allocation Details'!$A$18:$L$205, MATCH("A &amp; G ID", 'E4 TB Allocation Details'!$A$18:$L$18, 0),FALSE), 'E2 Allocators'!$B$15:$W$361, MATCH('O5 Details by Class &amp; Accounts'!CJ$18, 'E2 Allocators'!$B$15:$W$15, 0),FALSE)*$E30)</f>
        <v>0</v>
      </c>
      <c r="CK30" s="1412">
        <f ca="1">IF(ISERROR(VLOOKUP(VLOOKUP($A30, 'E4 TB Allocation Details'!$A$18:$L$205, MATCH("A &amp; G ID", 'E4 TB Allocation Details'!$A$18:$L$18, 0),FALSE), 'E2 Allocators'!$B$15:$W$361, MATCH('O5 Details by Class &amp; Accounts'!CK$18, 'E2 Allocators'!$B$15:$W$15, 0),FALSE)*$E30), 0, VLOOKUP(VLOOKUP($A30, 'E4 TB Allocation Details'!$A$18:$L$205, MATCH("A &amp; G ID", 'E4 TB Allocation Details'!$A$18:$L$18, 0),FALSE), 'E2 Allocators'!$B$15:$W$361, MATCH('O5 Details by Class &amp; Accounts'!CK$18, 'E2 Allocators'!$B$15:$W$15, 0),FALSE)*$E30)</f>
        <v>0</v>
      </c>
      <c r="CL30" s="1412">
        <f ca="1">IF(ISERROR(VLOOKUP(VLOOKUP($A30, 'E4 TB Allocation Details'!$A$18:$L$205, MATCH("A &amp; G ID", 'E4 TB Allocation Details'!$A$18:$L$18, 0),FALSE), 'E2 Allocators'!$B$15:$W$361, MATCH('O5 Details by Class &amp; Accounts'!CL$18, 'E2 Allocators'!$B$15:$W$15, 0),FALSE)*$E30), 0, VLOOKUP(VLOOKUP($A30, 'E4 TB Allocation Details'!$A$18:$L$205, MATCH("A &amp; G ID", 'E4 TB Allocation Details'!$A$18:$L$18, 0),FALSE), 'E2 Allocators'!$B$15:$W$361, MATCH('O5 Details by Class &amp; Accounts'!CL$18, 'E2 Allocators'!$B$15:$W$15, 0),FALSE)*$E30)</f>
        <v>0</v>
      </c>
      <c r="CM30" s="1412">
        <f ca="1">IF(ISERROR(VLOOKUP(VLOOKUP($A30, 'E4 TB Allocation Details'!$A$18:$L$205, MATCH("A &amp; G ID", 'E4 TB Allocation Details'!$A$18:$L$18, 0),FALSE), 'E2 Allocators'!$B$15:$W$361, MATCH('O5 Details by Class &amp; Accounts'!CM$18, 'E2 Allocators'!$B$15:$W$15, 0),FALSE)*$E30), 0, VLOOKUP(VLOOKUP($A30, 'E4 TB Allocation Details'!$A$18:$L$205, MATCH("A &amp; G ID", 'E4 TB Allocation Details'!$A$18:$L$18, 0),FALSE), 'E2 Allocators'!$B$15:$W$361, MATCH('O5 Details by Class &amp; Accounts'!CM$18, 'E2 Allocators'!$B$15:$W$15, 0),FALSE)*$E30)</f>
        <v>0</v>
      </c>
      <c r="CN30" s="1412">
        <f t="shared" si="5"/>
        <v>0</v>
      </c>
      <c r="CO30" s="1792">
        <f t="shared" si="4"/>
        <v>0</v>
      </c>
      <c r="CQ30" s="2087" t="e">
        <v>#N/A</v>
      </c>
    </row>
    <row r="31" spans="1:95" s="81" customFormat="1" ht="12.75">
      <c r="A31" s="1175" t="s">
        <v>135</v>
      </c>
      <c r="B31" s="1176" t="s">
        <v>1418</v>
      </c>
      <c r="C31" s="1789">
        <f ca="1">IF(ISERROR(VLOOKUP($A31,'I3 TB Data'!$A$23:$H$458,MATCH('O5 Details by Class &amp; Accounts'!$C$18, 'I3 TB Data'!$A$23:$H$23,0),0)), 0, VLOOKUP($A31,'I3 TB Data'!$A$23:$H$458,MATCH('O5 Details by Class &amp; Accounts'!$C$18,'I3 TB Data'!$A$23:$H$23,0),0))</f>
        <v>0</v>
      </c>
      <c r="D31" s="1790">
        <f ca="1">'I4 BO ASSETS'!E28</f>
        <v>0</v>
      </c>
      <c r="E31" s="1789">
        <f t="shared" si="6"/>
        <v>0</v>
      </c>
      <c r="F31" s="1791">
        <f ca="1">IF(ISERROR(VLOOKUP($A31, 'E1 Categorization'!A33:E122, MATCH("Customer Component", 'E1 Categorization'!$A$33:$E$33,0), 0)), 0, IF(VLOOKUP($A31, 'E1 Categorization'!A33:E122, MATCH("Customer Component", 'E1 Categorization'!$A$33:$E$33,0), 0)=0, 'O5 Details by Class &amp; Accounts'!$E31, IF(AND(VLOOKUP($A31, 'E1 Categorization'!A33:E122, MATCH("Customer Component", 'E1 Categorization'!$A$33:$E$33,0), 0) &gt;0, VLOOKUP($A31, 'E1 Categorization'!A33:E122, MATCH("Customer Component", 'E1 Categorization'!$A$33:$E$33,0), 0)&lt;1), 'O5 Details by Class &amp; Accounts'!$E31*(1-VLOOKUP($A31, 'E1 Categorization'!A33:E122, MATCH("Customer Component", 'E1 Categorization'!$A$33:$E$33,0), 0)), 0)))</f>
        <v>0</v>
      </c>
      <c r="G31" s="1791">
        <f ca="1">IF(ISERROR(VLOOKUP($A31, 'E1 Categorization'!A33:E122, MATCH("Customer Component", 'E1 Categorization'!$A$33:$E$33,0), 0)),0, IF(VLOOKUP($A31, 'E1 Categorization'!A33:E122, MATCH("Customer Component", 'E1 Categorization'!$A$33:$E$33,0), 0)=0, 0, IF(AND(VLOOKUP($A31, 'E1 Categorization'!A33:E122, MATCH("Customer Component", 'E1 Categorization'!$A$33:$E$33,0), 0) &gt;0, VLOOKUP($A31, 'E1 Categorization'!A33:E122, MATCH("Customer Component", 'E1 Categorization'!$A$33:$E$33,0), 0)&lt;1), 'O5 Details by Class &amp; Accounts'!$E31*(VLOOKUP($A31, 'E1 Categorization'!A33:E122, MATCH("Customer Component", 'E1 Categorization'!$A$33:$E$33,0), 0)), 'O5 Details by Class &amp; Accounts'!$E31)))</f>
        <v>0</v>
      </c>
      <c r="H31" s="1412">
        <f t="shared" si="0"/>
        <v>0</v>
      </c>
      <c r="I31" s="1412">
        <f ca="1">IF(ISERROR(VLOOKUP(VLOOKUP($A31, 'E4 TB Allocation Details'!$A$18:$L$205, MATCH("Demand ID", 'E4 TB Allocation Details'!$A$18:$L$18, 0),FALSE), 'E2 Allocators'!$B$15:$W$361, MATCH('O5 Details by Class &amp; Accounts'!I$18, 'E2 Allocators'!$B$15:$W$15, 0),FALSE)*$F31), 0, VLOOKUP(VLOOKUP($A31, 'E4 TB Allocation Details'!$A$18:$L$205, MATCH("Demand ID", 'E4 TB Allocation Details'!$A$18:$L$18, 0),FALSE), 'E2 Allocators'!$B$15:$W$361, MATCH('O5 Details by Class &amp; Accounts'!I$18, 'E2 Allocators'!$B$15:$W$15, 0),FALSE)*$F31)</f>
        <v>0</v>
      </c>
      <c r="J31" s="1412">
        <f ca="1">IF(ISERROR(VLOOKUP(VLOOKUP($A31, 'E4 TB Allocation Details'!$A$18:$L$205, MATCH("Demand ID", 'E4 TB Allocation Details'!$A$18:$L$18, 0),FALSE), 'E2 Allocators'!$B$15:$W$361, MATCH('O5 Details by Class &amp; Accounts'!J$18, 'E2 Allocators'!$B$15:$W$15, 0),FALSE)*$F31), 0, VLOOKUP(VLOOKUP($A31, 'E4 TB Allocation Details'!$A$18:$L$205, MATCH("Demand ID", 'E4 TB Allocation Details'!$A$18:$L$18, 0),FALSE), 'E2 Allocators'!$B$15:$W$361, MATCH('O5 Details by Class &amp; Accounts'!J$18, 'E2 Allocators'!$B$15:$W$15, 0),FALSE)*$F31)</f>
        <v>0</v>
      </c>
      <c r="K31" s="1412">
        <f ca="1">IF(ISERROR(VLOOKUP(VLOOKUP($A31, 'E4 TB Allocation Details'!$A$18:$L$205, MATCH("Demand ID", 'E4 TB Allocation Details'!$A$18:$L$18, 0),FALSE), 'E2 Allocators'!$B$15:$W$361, MATCH('O5 Details by Class &amp; Accounts'!K$18, 'E2 Allocators'!$B$15:$W$15, 0),FALSE)*$F31), 0, VLOOKUP(VLOOKUP($A31, 'E4 TB Allocation Details'!$A$18:$L$205, MATCH("Demand ID", 'E4 TB Allocation Details'!$A$18:$L$18, 0),FALSE), 'E2 Allocators'!$B$15:$W$361, MATCH('O5 Details by Class &amp; Accounts'!K$18, 'E2 Allocators'!$B$15:$W$15, 0),FALSE)*$F31)</f>
        <v>0</v>
      </c>
      <c r="L31" s="1412">
        <f ca="1">IF(ISERROR(VLOOKUP(VLOOKUP($A31, 'E4 TB Allocation Details'!$A$18:$L$205, MATCH("Demand ID", 'E4 TB Allocation Details'!$A$18:$L$18, 0),FALSE), 'E2 Allocators'!$B$15:$W$361, MATCH('O5 Details by Class &amp; Accounts'!L$18, 'E2 Allocators'!$B$15:$W$15, 0),FALSE)*$F31), 0, VLOOKUP(VLOOKUP($A31, 'E4 TB Allocation Details'!$A$18:$L$205, MATCH("Demand ID", 'E4 TB Allocation Details'!$A$18:$L$18, 0),FALSE), 'E2 Allocators'!$B$15:$W$361, MATCH('O5 Details by Class &amp; Accounts'!L$18, 'E2 Allocators'!$B$15:$W$15, 0),FALSE)*$F31)</f>
        <v>0</v>
      </c>
      <c r="M31" s="1412">
        <f ca="1">IF(ISERROR(VLOOKUP(VLOOKUP($A31, 'E4 TB Allocation Details'!$A$18:$L$205, MATCH("Demand ID", 'E4 TB Allocation Details'!$A$18:$L$18, 0),FALSE), 'E2 Allocators'!$B$15:$W$361, MATCH('O5 Details by Class &amp; Accounts'!M$18, 'E2 Allocators'!$B$15:$W$15, 0),FALSE)*$F31), 0, VLOOKUP(VLOOKUP($A31, 'E4 TB Allocation Details'!$A$18:$L$205, MATCH("Demand ID", 'E4 TB Allocation Details'!$A$18:$L$18, 0),FALSE), 'E2 Allocators'!$B$15:$W$361, MATCH('O5 Details by Class &amp; Accounts'!M$18, 'E2 Allocators'!$B$15:$W$15, 0),FALSE)*$F31)</f>
        <v>0</v>
      </c>
      <c r="N31" s="1412">
        <f ca="1">IF(ISERROR(VLOOKUP(VLOOKUP($A31, 'E4 TB Allocation Details'!$A$18:$L$205, MATCH("Demand ID", 'E4 TB Allocation Details'!$A$18:$L$18, 0),FALSE), 'E2 Allocators'!$B$15:$W$361, MATCH('O5 Details by Class &amp; Accounts'!N$18, 'E2 Allocators'!$B$15:$W$15, 0),FALSE)*$F31), 0, VLOOKUP(VLOOKUP($A31, 'E4 TB Allocation Details'!$A$18:$L$205, MATCH("Demand ID", 'E4 TB Allocation Details'!$A$18:$L$18, 0),FALSE), 'E2 Allocators'!$B$15:$W$361, MATCH('O5 Details by Class &amp; Accounts'!N$18, 'E2 Allocators'!$B$15:$W$15, 0),FALSE)*$F31)</f>
        <v>0</v>
      </c>
      <c r="O31" s="1412">
        <f ca="1">IF(ISERROR(VLOOKUP(VLOOKUP($A31, 'E4 TB Allocation Details'!$A$18:$L$205, MATCH("Demand ID", 'E4 TB Allocation Details'!$A$18:$L$18, 0),FALSE), 'E2 Allocators'!$B$15:$W$361, MATCH('O5 Details by Class &amp; Accounts'!O$18, 'E2 Allocators'!$B$15:$W$15, 0),FALSE)*$F31), 0, VLOOKUP(VLOOKUP($A31, 'E4 TB Allocation Details'!$A$18:$L$205, MATCH("Demand ID", 'E4 TB Allocation Details'!$A$18:$L$18, 0),FALSE), 'E2 Allocators'!$B$15:$W$361, MATCH('O5 Details by Class &amp; Accounts'!O$18, 'E2 Allocators'!$B$15:$W$15, 0),FALSE)*$F31)</f>
        <v>0</v>
      </c>
      <c r="P31" s="1412">
        <f ca="1">IF(ISERROR(VLOOKUP(VLOOKUP($A31, 'E4 TB Allocation Details'!$A$18:$L$205, MATCH("Demand ID", 'E4 TB Allocation Details'!$A$18:$L$18, 0),FALSE), 'E2 Allocators'!$B$15:$W$361, MATCH('O5 Details by Class &amp; Accounts'!P$18, 'E2 Allocators'!$B$15:$W$15, 0),FALSE)*$F31), 0, VLOOKUP(VLOOKUP($A31, 'E4 TB Allocation Details'!$A$18:$L$205, MATCH("Demand ID", 'E4 TB Allocation Details'!$A$18:$L$18, 0),FALSE), 'E2 Allocators'!$B$15:$W$361, MATCH('O5 Details by Class &amp; Accounts'!P$18, 'E2 Allocators'!$B$15:$W$15, 0),FALSE)*$F31)</f>
        <v>0</v>
      </c>
      <c r="Q31" s="1412">
        <f ca="1">IF(ISERROR(VLOOKUP(VLOOKUP($A31, 'E4 TB Allocation Details'!$A$18:$L$205, MATCH("Demand ID", 'E4 TB Allocation Details'!$A$18:$L$18, 0),FALSE), 'E2 Allocators'!$B$15:$W$361, MATCH('O5 Details by Class &amp; Accounts'!Q$18, 'E2 Allocators'!$B$15:$W$15, 0),FALSE)*$F31), 0, VLOOKUP(VLOOKUP($A31, 'E4 TB Allocation Details'!$A$18:$L$205, MATCH("Demand ID", 'E4 TB Allocation Details'!$A$18:$L$18, 0),FALSE), 'E2 Allocators'!$B$15:$W$361, MATCH('O5 Details by Class &amp; Accounts'!Q$18, 'E2 Allocators'!$B$15:$W$15, 0),FALSE)*$F31)</f>
        <v>0</v>
      </c>
      <c r="R31" s="1412">
        <f ca="1">IF(ISERROR(VLOOKUP(VLOOKUP($A31, 'E4 TB Allocation Details'!$A$18:$L$205, MATCH("Demand ID", 'E4 TB Allocation Details'!$A$18:$L$18, 0),FALSE), 'E2 Allocators'!$B$15:$W$361, MATCH('O5 Details by Class &amp; Accounts'!R$18, 'E2 Allocators'!$B$15:$W$15, 0),FALSE)*$F31), 0, VLOOKUP(VLOOKUP($A31, 'E4 TB Allocation Details'!$A$18:$L$205, MATCH("Demand ID", 'E4 TB Allocation Details'!$A$18:$L$18, 0),FALSE), 'E2 Allocators'!$B$15:$W$361, MATCH('O5 Details by Class &amp; Accounts'!R$18, 'E2 Allocators'!$B$15:$W$15, 0),FALSE)*$F31)</f>
        <v>0</v>
      </c>
      <c r="S31" s="1412">
        <f ca="1">IF(ISERROR(VLOOKUP(VLOOKUP($A31, 'E4 TB Allocation Details'!$A$18:$L$205, MATCH("Demand ID", 'E4 TB Allocation Details'!$A$18:$L$18, 0),FALSE), 'E2 Allocators'!$B$15:$W$361, MATCH('O5 Details by Class &amp; Accounts'!S$18, 'E2 Allocators'!$B$15:$W$15, 0),FALSE)*$F31), 0, VLOOKUP(VLOOKUP($A31, 'E4 TB Allocation Details'!$A$18:$L$205, MATCH("Demand ID", 'E4 TB Allocation Details'!$A$18:$L$18, 0),FALSE), 'E2 Allocators'!$B$15:$W$361, MATCH('O5 Details by Class &amp; Accounts'!S$18, 'E2 Allocators'!$B$15:$W$15, 0),FALSE)*$F31)</f>
        <v>0</v>
      </c>
      <c r="T31" s="1412">
        <f ca="1">IF(ISERROR(VLOOKUP(VLOOKUP($A31, 'E4 TB Allocation Details'!$A$18:$L$205, MATCH("Demand ID", 'E4 TB Allocation Details'!$A$18:$L$18, 0),FALSE), 'E2 Allocators'!$B$15:$W$361, MATCH('O5 Details by Class &amp; Accounts'!T$18, 'E2 Allocators'!$B$15:$W$15, 0),FALSE)*$F31), 0, VLOOKUP(VLOOKUP($A31, 'E4 TB Allocation Details'!$A$18:$L$205, MATCH("Demand ID", 'E4 TB Allocation Details'!$A$18:$L$18, 0),FALSE), 'E2 Allocators'!$B$15:$W$361, MATCH('O5 Details by Class &amp; Accounts'!T$18, 'E2 Allocators'!$B$15:$W$15, 0),FALSE)*$F31)</f>
        <v>0</v>
      </c>
      <c r="U31" s="1412">
        <f ca="1">IF(ISERROR(VLOOKUP(VLOOKUP($A31, 'E4 TB Allocation Details'!$A$18:$L$205, MATCH("Demand ID", 'E4 TB Allocation Details'!$A$18:$L$18, 0),FALSE), 'E2 Allocators'!$B$15:$W$361, MATCH('O5 Details by Class &amp; Accounts'!U$18, 'E2 Allocators'!$B$15:$W$15, 0),FALSE)*$F31), 0, VLOOKUP(VLOOKUP($A31, 'E4 TB Allocation Details'!$A$18:$L$205, MATCH("Demand ID", 'E4 TB Allocation Details'!$A$18:$L$18, 0),FALSE), 'E2 Allocators'!$B$15:$W$361, MATCH('O5 Details by Class &amp; Accounts'!U$18, 'E2 Allocators'!$B$15:$W$15, 0),FALSE)*$F31)</f>
        <v>0</v>
      </c>
      <c r="V31" s="1412">
        <f ca="1">IF(ISERROR(VLOOKUP(VLOOKUP($A31, 'E4 TB Allocation Details'!$A$18:$L$205, MATCH("Demand ID", 'E4 TB Allocation Details'!$A$18:$L$18, 0),FALSE), 'E2 Allocators'!$B$15:$W$361, MATCH('O5 Details by Class &amp; Accounts'!V$18, 'E2 Allocators'!$B$15:$W$15, 0),FALSE)*$F31), 0, VLOOKUP(VLOOKUP($A31, 'E4 TB Allocation Details'!$A$18:$L$205, MATCH("Demand ID", 'E4 TB Allocation Details'!$A$18:$L$18, 0),FALSE), 'E2 Allocators'!$B$15:$W$361, MATCH('O5 Details by Class &amp; Accounts'!V$18, 'E2 Allocators'!$B$15:$W$15, 0),FALSE)*$F31)</f>
        <v>0</v>
      </c>
      <c r="W31" s="1412">
        <f ca="1">IF(ISERROR(VLOOKUP(VLOOKUP($A31, 'E4 TB Allocation Details'!$A$18:$L$205, MATCH("Demand ID", 'E4 TB Allocation Details'!$A$18:$L$18, 0),FALSE), 'E2 Allocators'!$B$15:$W$361, MATCH('O5 Details by Class &amp; Accounts'!W$18, 'E2 Allocators'!$B$15:$W$15, 0),FALSE)*$F31), 0, VLOOKUP(VLOOKUP($A31, 'E4 TB Allocation Details'!$A$18:$L$205, MATCH("Demand ID", 'E4 TB Allocation Details'!$A$18:$L$18, 0),FALSE), 'E2 Allocators'!$B$15:$W$361, MATCH('O5 Details by Class &amp; Accounts'!W$18, 'E2 Allocators'!$B$15:$W$15, 0),FALSE)*$F31)</f>
        <v>0</v>
      </c>
      <c r="X31" s="1412">
        <f ca="1">IF(ISERROR(VLOOKUP(VLOOKUP($A31, 'E4 TB Allocation Details'!$A$18:$L$205, MATCH("Demand ID", 'E4 TB Allocation Details'!$A$18:$L$18, 0),FALSE), 'E2 Allocators'!$B$15:$W$361, MATCH('O5 Details by Class &amp; Accounts'!X$18, 'E2 Allocators'!$B$15:$W$15, 0),FALSE)*$F31), 0, VLOOKUP(VLOOKUP($A31, 'E4 TB Allocation Details'!$A$18:$L$205, MATCH("Demand ID", 'E4 TB Allocation Details'!$A$18:$L$18, 0),FALSE), 'E2 Allocators'!$B$15:$W$361, MATCH('O5 Details by Class &amp; Accounts'!X$18, 'E2 Allocators'!$B$15:$W$15, 0),FALSE)*$F31)</f>
        <v>0</v>
      </c>
      <c r="Y31" s="1412">
        <f ca="1">IF(ISERROR(VLOOKUP(VLOOKUP($A31, 'E4 TB Allocation Details'!$A$18:$L$205, MATCH("Demand ID", 'E4 TB Allocation Details'!$A$18:$L$18, 0),FALSE), 'E2 Allocators'!$B$15:$W$361, MATCH('O5 Details by Class &amp; Accounts'!Y$18, 'E2 Allocators'!$B$15:$W$15, 0),FALSE)*$F31), 0, VLOOKUP(VLOOKUP($A31, 'E4 TB Allocation Details'!$A$18:$L$205, MATCH("Demand ID", 'E4 TB Allocation Details'!$A$18:$L$18, 0),FALSE), 'E2 Allocators'!$B$15:$W$361, MATCH('O5 Details by Class &amp; Accounts'!Y$18, 'E2 Allocators'!$B$15:$W$15, 0),FALSE)*$F31)</f>
        <v>0</v>
      </c>
      <c r="Z31" s="1412">
        <f ca="1">IF(ISERROR(VLOOKUP(VLOOKUP($A31, 'E4 TB Allocation Details'!$A$18:$L$205, MATCH("Demand ID", 'E4 TB Allocation Details'!$A$18:$L$18, 0),FALSE), 'E2 Allocators'!$B$15:$W$361, MATCH('O5 Details by Class &amp; Accounts'!Z$18, 'E2 Allocators'!$B$15:$W$15, 0),FALSE)*$F31), 0, VLOOKUP(VLOOKUP($A31, 'E4 TB Allocation Details'!$A$18:$L$205, MATCH("Demand ID", 'E4 TB Allocation Details'!$A$18:$L$18, 0),FALSE), 'E2 Allocators'!$B$15:$W$361, MATCH('O5 Details by Class &amp; Accounts'!Z$18, 'E2 Allocators'!$B$15:$W$15, 0),FALSE)*$F31)</f>
        <v>0</v>
      </c>
      <c r="AA31" s="1412">
        <f ca="1">IF(ISERROR(VLOOKUP(VLOOKUP($A31, 'E4 TB Allocation Details'!$A$18:$L$205, MATCH("Demand ID", 'E4 TB Allocation Details'!$A$18:$L$18, 0),FALSE), 'E2 Allocators'!$B$15:$W$361, MATCH('O5 Details by Class &amp; Accounts'!AA$18, 'E2 Allocators'!$B$15:$W$15, 0),FALSE)*$F31), 0, VLOOKUP(VLOOKUP($A31, 'E4 TB Allocation Details'!$A$18:$L$205, MATCH("Demand ID", 'E4 TB Allocation Details'!$A$18:$L$18, 0),FALSE), 'E2 Allocators'!$B$15:$W$361, MATCH('O5 Details by Class &amp; Accounts'!AA$18, 'E2 Allocators'!$B$15:$W$15, 0),FALSE)*$F31)</f>
        <v>0</v>
      </c>
      <c r="AB31" s="1412">
        <f ca="1">IF(ISERROR(VLOOKUP(VLOOKUP($A31, 'E4 TB Allocation Details'!$A$18:$L$205, MATCH("Demand ID", 'E4 TB Allocation Details'!$A$18:$L$18, 0),FALSE), 'E2 Allocators'!$B$15:$W$361, MATCH('O5 Details by Class &amp; Accounts'!AB$18, 'E2 Allocators'!$B$15:$W$15, 0),FALSE)*$F31), 0, VLOOKUP(VLOOKUP($A31, 'E4 TB Allocation Details'!$A$18:$L$205, MATCH("Demand ID", 'E4 TB Allocation Details'!$A$18:$L$18, 0),FALSE), 'E2 Allocators'!$B$15:$W$361, MATCH('O5 Details by Class &amp; Accounts'!AB$18, 'E2 Allocators'!$B$15:$W$15, 0),FALSE)*$F31)</f>
        <v>0</v>
      </c>
      <c r="AC31" s="1412">
        <f t="shared" si="1"/>
        <v>0</v>
      </c>
      <c r="AD31" s="1412">
        <f ca="1">IF(ISERROR(VLOOKUP(VLOOKUP($A31, 'E4 TB Allocation Details'!$A$18:$L$205, MATCH("Customer ID", 'E4 TB Allocation Details'!$A$18:$L$18, 0),FALSE), 'E2 Allocators'!$B$15:$W$361, MATCH('O5 Details by Class &amp; Accounts'!AD$18, 'E2 Allocators'!$B$15:$W$15, 0),FALSE)*$G31), 0, VLOOKUP(VLOOKUP($A31, 'E4 TB Allocation Details'!$A$18:$L$205, MATCH("Customer ID", 'E4 TB Allocation Details'!$A$18:$L$18, 0),FALSE), 'E2 Allocators'!$B$15:$W$361, MATCH('O5 Details by Class &amp; Accounts'!AD$18, 'E2 Allocators'!$B$15:$W$15, 0),FALSE)*$G31)</f>
        <v>0</v>
      </c>
      <c r="AE31" s="1412">
        <f ca="1">IF(ISERROR(VLOOKUP(VLOOKUP($A31, 'E4 TB Allocation Details'!$A$18:$L$205, MATCH("Customer ID", 'E4 TB Allocation Details'!$A$18:$L$18, 0),FALSE), 'E2 Allocators'!$B$15:$W$361, MATCH('O5 Details by Class &amp; Accounts'!AE$18, 'E2 Allocators'!$B$15:$W$15, 0),FALSE)*$G31), 0, VLOOKUP(VLOOKUP($A31, 'E4 TB Allocation Details'!$A$18:$L$205, MATCH("Customer ID", 'E4 TB Allocation Details'!$A$18:$L$18, 0),FALSE), 'E2 Allocators'!$B$15:$W$361, MATCH('O5 Details by Class &amp; Accounts'!AE$18, 'E2 Allocators'!$B$15:$W$15, 0),FALSE)*$G31)</f>
        <v>0</v>
      </c>
      <c r="AF31" s="1412">
        <f ca="1">IF(ISERROR(VLOOKUP(VLOOKUP($A31, 'E4 TB Allocation Details'!$A$18:$L$205, MATCH("Customer ID", 'E4 TB Allocation Details'!$A$18:$L$18, 0),FALSE), 'E2 Allocators'!$B$15:$W$361, MATCH('O5 Details by Class &amp; Accounts'!AF$18, 'E2 Allocators'!$B$15:$W$15, 0),FALSE)*$G31), 0, VLOOKUP(VLOOKUP($A31, 'E4 TB Allocation Details'!$A$18:$L$205, MATCH("Customer ID", 'E4 TB Allocation Details'!$A$18:$L$18, 0),FALSE), 'E2 Allocators'!$B$15:$W$361, MATCH('O5 Details by Class &amp; Accounts'!AF$18, 'E2 Allocators'!$B$15:$W$15, 0),FALSE)*$G31)</f>
        <v>0</v>
      </c>
      <c r="AG31" s="1412">
        <f ca="1">IF(ISERROR(VLOOKUP(VLOOKUP($A31, 'E4 TB Allocation Details'!$A$18:$L$205, MATCH("Customer ID", 'E4 TB Allocation Details'!$A$18:$L$18, 0),FALSE), 'E2 Allocators'!$B$15:$W$361, MATCH('O5 Details by Class &amp; Accounts'!AG$18, 'E2 Allocators'!$B$15:$W$15, 0),FALSE)*$G31), 0, VLOOKUP(VLOOKUP($A31, 'E4 TB Allocation Details'!$A$18:$L$205, MATCH("Customer ID", 'E4 TB Allocation Details'!$A$18:$L$18, 0),FALSE), 'E2 Allocators'!$B$15:$W$361, MATCH('O5 Details by Class &amp; Accounts'!AG$18, 'E2 Allocators'!$B$15:$W$15, 0),FALSE)*$G31)</f>
        <v>0</v>
      </c>
      <c r="AH31" s="1412">
        <f ca="1">IF(ISERROR(VLOOKUP(VLOOKUP($A31, 'E4 TB Allocation Details'!$A$18:$L$205, MATCH("Customer ID", 'E4 TB Allocation Details'!$A$18:$L$18, 0),FALSE), 'E2 Allocators'!$B$15:$W$361, MATCH('O5 Details by Class &amp; Accounts'!AH$18, 'E2 Allocators'!$B$15:$W$15, 0),FALSE)*$G31), 0, VLOOKUP(VLOOKUP($A31, 'E4 TB Allocation Details'!$A$18:$L$205, MATCH("Customer ID", 'E4 TB Allocation Details'!$A$18:$L$18, 0),FALSE), 'E2 Allocators'!$B$15:$W$361, MATCH('O5 Details by Class &amp; Accounts'!AH$18, 'E2 Allocators'!$B$15:$W$15, 0),FALSE)*$G31)</f>
        <v>0</v>
      </c>
      <c r="AI31" s="1412">
        <f ca="1">IF(ISERROR(VLOOKUP(VLOOKUP($A31, 'E4 TB Allocation Details'!$A$18:$L$205, MATCH("Customer ID", 'E4 TB Allocation Details'!$A$18:$L$18, 0),FALSE), 'E2 Allocators'!$B$15:$W$361, MATCH('O5 Details by Class &amp; Accounts'!AI$18, 'E2 Allocators'!$B$15:$W$15, 0),FALSE)*$G31), 0, VLOOKUP(VLOOKUP($A31, 'E4 TB Allocation Details'!$A$18:$L$205, MATCH("Customer ID", 'E4 TB Allocation Details'!$A$18:$L$18, 0),FALSE), 'E2 Allocators'!$B$15:$W$361, MATCH('O5 Details by Class &amp; Accounts'!AI$18, 'E2 Allocators'!$B$15:$W$15, 0),FALSE)*$G31)</f>
        <v>0</v>
      </c>
      <c r="AJ31" s="1412">
        <f ca="1">IF(ISERROR(VLOOKUP(VLOOKUP($A31, 'E4 TB Allocation Details'!$A$18:$L$205, MATCH("Customer ID", 'E4 TB Allocation Details'!$A$18:$L$18, 0),FALSE), 'E2 Allocators'!$B$15:$W$361, MATCH('O5 Details by Class &amp; Accounts'!AJ$18, 'E2 Allocators'!$B$15:$W$15, 0),FALSE)*$G31), 0, VLOOKUP(VLOOKUP($A31, 'E4 TB Allocation Details'!$A$18:$L$205, MATCH("Customer ID", 'E4 TB Allocation Details'!$A$18:$L$18, 0),FALSE), 'E2 Allocators'!$B$15:$W$361, MATCH('O5 Details by Class &amp; Accounts'!AJ$18, 'E2 Allocators'!$B$15:$W$15, 0),FALSE)*$G31)</f>
        <v>0</v>
      </c>
      <c r="AK31" s="1412">
        <f ca="1">IF(ISERROR(VLOOKUP(VLOOKUP($A31, 'E4 TB Allocation Details'!$A$18:$L$205, MATCH("Customer ID", 'E4 TB Allocation Details'!$A$18:$L$18, 0),FALSE), 'E2 Allocators'!$B$15:$W$361, MATCH('O5 Details by Class &amp; Accounts'!AK$18, 'E2 Allocators'!$B$15:$W$15, 0),FALSE)*$G31), 0, VLOOKUP(VLOOKUP($A31, 'E4 TB Allocation Details'!$A$18:$L$205, MATCH("Customer ID", 'E4 TB Allocation Details'!$A$18:$L$18, 0),FALSE), 'E2 Allocators'!$B$15:$W$361, MATCH('O5 Details by Class &amp; Accounts'!AK$18, 'E2 Allocators'!$B$15:$W$15, 0),FALSE)*$G31)</f>
        <v>0</v>
      </c>
      <c r="AL31" s="1412">
        <f ca="1">IF(ISERROR(VLOOKUP(VLOOKUP($A31, 'E4 TB Allocation Details'!$A$18:$L$205, MATCH("Customer ID", 'E4 TB Allocation Details'!$A$18:$L$18, 0),FALSE), 'E2 Allocators'!$B$15:$W$361, MATCH('O5 Details by Class &amp; Accounts'!AL$18, 'E2 Allocators'!$B$15:$W$15, 0),FALSE)*$G31), 0, VLOOKUP(VLOOKUP($A31, 'E4 TB Allocation Details'!$A$18:$L$205, MATCH("Customer ID", 'E4 TB Allocation Details'!$A$18:$L$18, 0),FALSE), 'E2 Allocators'!$B$15:$W$361, MATCH('O5 Details by Class &amp; Accounts'!AL$18, 'E2 Allocators'!$B$15:$W$15, 0),FALSE)*$G31)</f>
        <v>0</v>
      </c>
      <c r="AM31" s="1412">
        <f ca="1">IF(ISERROR(VLOOKUP(VLOOKUP($A31, 'E4 TB Allocation Details'!$A$18:$L$205, MATCH("Customer ID", 'E4 TB Allocation Details'!$A$18:$L$18, 0),FALSE), 'E2 Allocators'!$B$15:$W$361, MATCH('O5 Details by Class &amp; Accounts'!AM$18, 'E2 Allocators'!$B$15:$W$15, 0),FALSE)*$G31), 0, VLOOKUP(VLOOKUP($A31, 'E4 TB Allocation Details'!$A$18:$L$205, MATCH("Customer ID", 'E4 TB Allocation Details'!$A$18:$L$18, 0),FALSE), 'E2 Allocators'!$B$15:$W$361, MATCH('O5 Details by Class &amp; Accounts'!AM$18, 'E2 Allocators'!$B$15:$W$15, 0),FALSE)*$G31)</f>
        <v>0</v>
      </c>
      <c r="AN31" s="1412">
        <f ca="1">IF(ISERROR(VLOOKUP(VLOOKUP($A31, 'E4 TB Allocation Details'!$A$18:$L$205, MATCH("Customer ID", 'E4 TB Allocation Details'!$A$18:$L$18, 0),FALSE), 'E2 Allocators'!$B$15:$W$361, MATCH('O5 Details by Class &amp; Accounts'!AN$18, 'E2 Allocators'!$B$15:$W$15, 0),FALSE)*$G31), 0, VLOOKUP(VLOOKUP($A31, 'E4 TB Allocation Details'!$A$18:$L$205, MATCH("Customer ID", 'E4 TB Allocation Details'!$A$18:$L$18, 0),FALSE), 'E2 Allocators'!$B$15:$W$361, MATCH('O5 Details by Class &amp; Accounts'!AN$18, 'E2 Allocators'!$B$15:$W$15, 0),FALSE)*$G31)</f>
        <v>0</v>
      </c>
      <c r="AO31" s="1412">
        <f ca="1">IF(ISERROR(VLOOKUP(VLOOKUP($A31, 'E4 TB Allocation Details'!$A$18:$L$205, MATCH("Customer ID", 'E4 TB Allocation Details'!$A$18:$L$18, 0),FALSE), 'E2 Allocators'!$B$15:$W$361, MATCH('O5 Details by Class &amp; Accounts'!AO$18, 'E2 Allocators'!$B$15:$W$15, 0),FALSE)*$G31), 0, VLOOKUP(VLOOKUP($A31, 'E4 TB Allocation Details'!$A$18:$L$205, MATCH("Customer ID", 'E4 TB Allocation Details'!$A$18:$L$18, 0),FALSE), 'E2 Allocators'!$B$15:$W$361, MATCH('O5 Details by Class &amp; Accounts'!AO$18, 'E2 Allocators'!$B$15:$W$15, 0),FALSE)*$G31)</f>
        <v>0</v>
      </c>
      <c r="AP31" s="1412">
        <f ca="1">IF(ISERROR(VLOOKUP(VLOOKUP($A31, 'E4 TB Allocation Details'!$A$18:$L$205, MATCH("Customer ID", 'E4 TB Allocation Details'!$A$18:$L$18, 0),FALSE), 'E2 Allocators'!$B$15:$W$361, MATCH('O5 Details by Class &amp; Accounts'!AP$18, 'E2 Allocators'!$B$15:$W$15, 0),FALSE)*$G31), 0, VLOOKUP(VLOOKUP($A31, 'E4 TB Allocation Details'!$A$18:$L$205, MATCH("Customer ID", 'E4 TB Allocation Details'!$A$18:$L$18, 0),FALSE), 'E2 Allocators'!$B$15:$W$361, MATCH('O5 Details by Class &amp; Accounts'!AP$18, 'E2 Allocators'!$B$15:$W$15, 0),FALSE)*$G31)</f>
        <v>0</v>
      </c>
      <c r="AQ31" s="1412">
        <f ca="1">IF(ISERROR(VLOOKUP(VLOOKUP($A31, 'E4 TB Allocation Details'!$A$18:$L$205, MATCH("Customer ID", 'E4 TB Allocation Details'!$A$18:$L$18, 0),FALSE), 'E2 Allocators'!$B$15:$W$361, MATCH('O5 Details by Class &amp; Accounts'!AQ$18, 'E2 Allocators'!$B$15:$W$15, 0),FALSE)*$G31), 0, VLOOKUP(VLOOKUP($A31, 'E4 TB Allocation Details'!$A$18:$L$205, MATCH("Customer ID", 'E4 TB Allocation Details'!$A$18:$L$18, 0),FALSE), 'E2 Allocators'!$B$15:$W$361, MATCH('O5 Details by Class &amp; Accounts'!AQ$18, 'E2 Allocators'!$B$15:$W$15, 0),FALSE)*$G31)</f>
        <v>0</v>
      </c>
      <c r="AR31" s="1412">
        <f ca="1">IF(ISERROR(VLOOKUP(VLOOKUP($A31, 'E4 TB Allocation Details'!$A$18:$L$205, MATCH("Customer ID", 'E4 TB Allocation Details'!$A$18:$L$18, 0),FALSE), 'E2 Allocators'!$B$15:$W$361, MATCH('O5 Details by Class &amp; Accounts'!AR$18, 'E2 Allocators'!$B$15:$W$15, 0),FALSE)*$G31), 0, VLOOKUP(VLOOKUP($A31, 'E4 TB Allocation Details'!$A$18:$L$205, MATCH("Customer ID", 'E4 TB Allocation Details'!$A$18:$L$18, 0),FALSE), 'E2 Allocators'!$B$15:$W$361, MATCH('O5 Details by Class &amp; Accounts'!AR$18, 'E2 Allocators'!$B$15:$W$15, 0),FALSE)*$G31)</f>
        <v>0</v>
      </c>
      <c r="AS31" s="1412">
        <f ca="1">IF(ISERROR(VLOOKUP(VLOOKUP($A31, 'E4 TB Allocation Details'!$A$18:$L$205, MATCH("Customer ID", 'E4 TB Allocation Details'!$A$18:$L$18, 0),FALSE), 'E2 Allocators'!$B$15:$W$361, MATCH('O5 Details by Class &amp; Accounts'!AS$18, 'E2 Allocators'!$B$15:$W$15, 0),FALSE)*$G31), 0, VLOOKUP(VLOOKUP($A31, 'E4 TB Allocation Details'!$A$18:$L$205, MATCH("Customer ID", 'E4 TB Allocation Details'!$A$18:$L$18, 0),FALSE), 'E2 Allocators'!$B$15:$W$361, MATCH('O5 Details by Class &amp; Accounts'!AS$18, 'E2 Allocators'!$B$15:$W$15, 0),FALSE)*$G31)</f>
        <v>0</v>
      </c>
      <c r="AT31" s="1412">
        <f ca="1">IF(ISERROR(VLOOKUP(VLOOKUP($A31, 'E4 TB Allocation Details'!$A$18:$L$205, MATCH("Customer ID", 'E4 TB Allocation Details'!$A$18:$L$18, 0),FALSE), 'E2 Allocators'!$B$15:$W$361, MATCH('O5 Details by Class &amp; Accounts'!AT$18, 'E2 Allocators'!$B$15:$W$15, 0),FALSE)*$G31), 0, VLOOKUP(VLOOKUP($A31, 'E4 TB Allocation Details'!$A$18:$L$205, MATCH("Customer ID", 'E4 TB Allocation Details'!$A$18:$L$18, 0),FALSE), 'E2 Allocators'!$B$15:$W$361, MATCH('O5 Details by Class &amp; Accounts'!AT$18, 'E2 Allocators'!$B$15:$W$15, 0),FALSE)*$G31)</f>
        <v>0</v>
      </c>
      <c r="AU31" s="1412">
        <f ca="1">IF(ISERROR(VLOOKUP(VLOOKUP($A31, 'E4 TB Allocation Details'!$A$18:$L$205, MATCH("Customer ID", 'E4 TB Allocation Details'!$A$18:$L$18, 0),FALSE), 'E2 Allocators'!$B$15:$W$361, MATCH('O5 Details by Class &amp; Accounts'!AU$18, 'E2 Allocators'!$B$15:$W$15, 0),FALSE)*$G31), 0, VLOOKUP(VLOOKUP($A31, 'E4 TB Allocation Details'!$A$18:$L$205, MATCH("Customer ID", 'E4 TB Allocation Details'!$A$18:$L$18, 0),FALSE), 'E2 Allocators'!$B$15:$W$361, MATCH('O5 Details by Class &amp; Accounts'!AU$18, 'E2 Allocators'!$B$15:$W$15, 0),FALSE)*$G31)</f>
        <v>0</v>
      </c>
      <c r="AV31" s="1412">
        <f ca="1">IF(ISERROR(VLOOKUP(VLOOKUP($A31, 'E4 TB Allocation Details'!$A$18:$L$205, MATCH("Customer ID", 'E4 TB Allocation Details'!$A$18:$L$18, 0),FALSE), 'E2 Allocators'!$B$15:$W$361, MATCH('O5 Details by Class &amp; Accounts'!AV$18, 'E2 Allocators'!$B$15:$W$15, 0),FALSE)*$G31), 0, VLOOKUP(VLOOKUP($A31, 'E4 TB Allocation Details'!$A$18:$L$205, MATCH("Customer ID", 'E4 TB Allocation Details'!$A$18:$L$18, 0),FALSE), 'E2 Allocators'!$B$15:$W$361, MATCH('O5 Details by Class &amp; Accounts'!AV$18, 'E2 Allocators'!$B$15:$W$15, 0),FALSE)*$G31)</f>
        <v>0</v>
      </c>
      <c r="AW31" s="1412">
        <f ca="1">IF(ISERROR(VLOOKUP(VLOOKUP($A31, 'E4 TB Allocation Details'!$A$18:$L$205, MATCH("Customer ID", 'E4 TB Allocation Details'!$A$18:$L$18, 0),FALSE), 'E2 Allocators'!$B$15:$W$361, MATCH('O5 Details by Class &amp; Accounts'!AW$18, 'E2 Allocators'!$B$15:$W$15, 0),FALSE)*$G31), 0, VLOOKUP(VLOOKUP($A31, 'E4 TB Allocation Details'!$A$18:$L$205, MATCH("Customer ID", 'E4 TB Allocation Details'!$A$18:$L$18, 0),FALSE), 'E2 Allocators'!$B$15:$W$361, MATCH('O5 Details by Class &amp; Accounts'!AW$18, 'E2 Allocators'!$B$15:$W$15, 0),FALSE)*$G31)</f>
        <v>0</v>
      </c>
      <c r="AX31" s="1412">
        <f t="shared" si="2"/>
        <v>0</v>
      </c>
      <c r="AY31" s="1412">
        <f ca="1">IF(ISERROR(VLOOKUP(VLOOKUP($A31, 'E4 TB Allocation Details'!$A$18:$L$205, MATCH("Misc ID", 'E4 TB Allocation Details'!$A$18:$L$18, 0),FALSE), 'E2 Allocators'!$B$15:$W$361, MATCH('O5 Details by Class &amp; Accounts'!AY$18, 'E2 Allocators'!$B$15:$W$15, 0),FALSE)*$E31), 0, VLOOKUP(VLOOKUP($A31, 'E4 TB Allocation Details'!$A$18:$L$205, MATCH("Misc ID", 'E4 TB Allocation Details'!$A$18:$L$18, 0),FALSE), 'E2 Allocators'!$B$15:$W$361, MATCH('O5 Details by Class &amp; Accounts'!AY$18, 'E2 Allocators'!$B$15:$W$15, 0),FALSE)*$E31)</f>
        <v>0</v>
      </c>
      <c r="AZ31" s="1412">
        <f ca="1">IF(ISERROR(VLOOKUP(VLOOKUP($A31, 'E4 TB Allocation Details'!$A$18:$L$205, MATCH("Misc ID", 'E4 TB Allocation Details'!$A$18:$L$18, 0),FALSE), 'E2 Allocators'!$B$15:$W$361, MATCH('O5 Details by Class &amp; Accounts'!AZ$18, 'E2 Allocators'!$B$15:$W$15, 0),FALSE)*$E31), 0, VLOOKUP(VLOOKUP($A31, 'E4 TB Allocation Details'!$A$18:$L$205, MATCH("Misc ID", 'E4 TB Allocation Details'!$A$18:$L$18, 0),FALSE), 'E2 Allocators'!$B$15:$W$361, MATCH('O5 Details by Class &amp; Accounts'!AZ$18, 'E2 Allocators'!$B$15:$W$15, 0),FALSE)*$E31)</f>
        <v>0</v>
      </c>
      <c r="BA31" s="1412">
        <f ca="1">IF(ISERROR(VLOOKUP(VLOOKUP($A31, 'E4 TB Allocation Details'!$A$18:$L$205, MATCH("Misc ID", 'E4 TB Allocation Details'!$A$18:$L$18, 0),FALSE), 'E2 Allocators'!$B$15:$W$361, MATCH('O5 Details by Class &amp; Accounts'!BA$18, 'E2 Allocators'!$B$15:$W$15, 0),FALSE)*$E31), 0, VLOOKUP(VLOOKUP($A31, 'E4 TB Allocation Details'!$A$18:$L$205, MATCH("Misc ID", 'E4 TB Allocation Details'!$A$18:$L$18, 0),FALSE), 'E2 Allocators'!$B$15:$W$361, MATCH('O5 Details by Class &amp; Accounts'!BA$18, 'E2 Allocators'!$B$15:$W$15, 0),FALSE)*$E31)</f>
        <v>0</v>
      </c>
      <c r="BB31" s="1412">
        <f ca="1">IF(ISERROR(VLOOKUP(VLOOKUP($A31, 'E4 TB Allocation Details'!$A$18:$L$205, MATCH("Misc ID", 'E4 TB Allocation Details'!$A$18:$L$18, 0),FALSE), 'E2 Allocators'!$B$15:$W$361, MATCH('O5 Details by Class &amp; Accounts'!BB$18, 'E2 Allocators'!$B$15:$W$15, 0),FALSE)*$E31), 0, VLOOKUP(VLOOKUP($A31, 'E4 TB Allocation Details'!$A$18:$L$205, MATCH("Misc ID", 'E4 TB Allocation Details'!$A$18:$L$18, 0),FALSE), 'E2 Allocators'!$B$15:$W$361, MATCH('O5 Details by Class &amp; Accounts'!BB$18, 'E2 Allocators'!$B$15:$W$15, 0),FALSE)*$E31)</f>
        <v>0</v>
      </c>
      <c r="BC31" s="1412">
        <f ca="1">IF(ISERROR(VLOOKUP(VLOOKUP($A31, 'E4 TB Allocation Details'!$A$18:$L$205, MATCH("Misc ID", 'E4 TB Allocation Details'!$A$18:$L$18, 0),FALSE), 'E2 Allocators'!$B$15:$W$361, MATCH('O5 Details by Class &amp; Accounts'!BC$18, 'E2 Allocators'!$B$15:$W$15, 0),FALSE)*$E31), 0, VLOOKUP(VLOOKUP($A31, 'E4 TB Allocation Details'!$A$18:$L$205, MATCH("Misc ID", 'E4 TB Allocation Details'!$A$18:$L$18, 0),FALSE), 'E2 Allocators'!$B$15:$W$361, MATCH('O5 Details by Class &amp; Accounts'!BC$18, 'E2 Allocators'!$B$15:$W$15, 0),FALSE)*$E31)</f>
        <v>0</v>
      </c>
      <c r="BD31" s="1412">
        <f ca="1">IF(ISERROR(VLOOKUP(VLOOKUP($A31, 'E4 TB Allocation Details'!$A$18:$L$205, MATCH("Misc ID", 'E4 TB Allocation Details'!$A$18:$L$18, 0),FALSE), 'E2 Allocators'!$B$15:$W$361, MATCH('O5 Details by Class &amp; Accounts'!BD$18, 'E2 Allocators'!$B$15:$W$15, 0),FALSE)*$E31), 0, VLOOKUP(VLOOKUP($A31, 'E4 TB Allocation Details'!$A$18:$L$205, MATCH("Misc ID", 'E4 TB Allocation Details'!$A$18:$L$18, 0),FALSE), 'E2 Allocators'!$B$15:$W$361, MATCH('O5 Details by Class &amp; Accounts'!BD$18, 'E2 Allocators'!$B$15:$W$15, 0),FALSE)*$E31)</f>
        <v>0</v>
      </c>
      <c r="BE31" s="1412">
        <f ca="1">IF(ISERROR(VLOOKUP(VLOOKUP($A31, 'E4 TB Allocation Details'!$A$18:$L$205, MATCH("Misc ID", 'E4 TB Allocation Details'!$A$18:$L$18, 0),FALSE), 'E2 Allocators'!$B$15:$W$361, MATCH('O5 Details by Class &amp; Accounts'!BE$18, 'E2 Allocators'!$B$15:$W$15, 0),FALSE)*$E31), 0, VLOOKUP(VLOOKUP($A31, 'E4 TB Allocation Details'!$A$18:$L$205, MATCH("Misc ID", 'E4 TB Allocation Details'!$A$18:$L$18, 0),FALSE), 'E2 Allocators'!$B$15:$W$361, MATCH('O5 Details by Class &amp; Accounts'!BE$18, 'E2 Allocators'!$B$15:$W$15, 0),FALSE)*$E31)</f>
        <v>0</v>
      </c>
      <c r="BF31" s="1412">
        <f ca="1">IF(ISERROR(VLOOKUP(VLOOKUP($A31, 'E4 TB Allocation Details'!$A$18:$L$205, MATCH("Misc ID", 'E4 TB Allocation Details'!$A$18:$L$18, 0),FALSE), 'E2 Allocators'!$B$15:$W$361, MATCH('O5 Details by Class &amp; Accounts'!BF$18, 'E2 Allocators'!$B$15:$W$15, 0),FALSE)*$E31), 0, VLOOKUP(VLOOKUP($A31, 'E4 TB Allocation Details'!$A$18:$L$205, MATCH("Misc ID", 'E4 TB Allocation Details'!$A$18:$L$18, 0),FALSE), 'E2 Allocators'!$B$15:$W$361, MATCH('O5 Details by Class &amp; Accounts'!BF$18, 'E2 Allocators'!$B$15:$W$15, 0),FALSE)*$E31)</f>
        <v>0</v>
      </c>
      <c r="BG31" s="1412">
        <f ca="1">IF(ISERROR(VLOOKUP(VLOOKUP($A31, 'E4 TB Allocation Details'!$A$18:$L$205, MATCH("Misc ID", 'E4 TB Allocation Details'!$A$18:$L$18, 0),FALSE), 'E2 Allocators'!$B$15:$W$361, MATCH('O5 Details by Class &amp; Accounts'!BG$18, 'E2 Allocators'!$B$15:$W$15, 0),FALSE)*$E31), 0, VLOOKUP(VLOOKUP($A31, 'E4 TB Allocation Details'!$A$18:$L$205, MATCH("Misc ID", 'E4 TB Allocation Details'!$A$18:$L$18, 0),FALSE), 'E2 Allocators'!$B$15:$W$361, MATCH('O5 Details by Class &amp; Accounts'!BG$18, 'E2 Allocators'!$B$15:$W$15, 0),FALSE)*$E31)</f>
        <v>0</v>
      </c>
      <c r="BH31" s="1412">
        <f ca="1">IF(ISERROR(VLOOKUP(VLOOKUP($A31, 'E4 TB Allocation Details'!$A$18:$L$205, MATCH("Misc ID", 'E4 TB Allocation Details'!$A$18:$L$18, 0),FALSE), 'E2 Allocators'!$B$15:$W$361, MATCH('O5 Details by Class &amp; Accounts'!BH$18, 'E2 Allocators'!$B$15:$W$15, 0),FALSE)*$E31), 0, VLOOKUP(VLOOKUP($A31, 'E4 TB Allocation Details'!$A$18:$L$205, MATCH("Misc ID", 'E4 TB Allocation Details'!$A$18:$L$18, 0),FALSE), 'E2 Allocators'!$B$15:$W$361, MATCH('O5 Details by Class &amp; Accounts'!BH$18, 'E2 Allocators'!$B$15:$W$15, 0),FALSE)*$E31)</f>
        <v>0</v>
      </c>
      <c r="BI31" s="1412">
        <f ca="1">IF(ISERROR(VLOOKUP(VLOOKUP($A31, 'E4 TB Allocation Details'!$A$18:$L$205, MATCH("Misc ID", 'E4 TB Allocation Details'!$A$18:$L$18, 0),FALSE), 'E2 Allocators'!$B$15:$W$361, MATCH('O5 Details by Class &amp; Accounts'!BI$18, 'E2 Allocators'!$B$15:$W$15, 0),FALSE)*$E31), 0, VLOOKUP(VLOOKUP($A31, 'E4 TB Allocation Details'!$A$18:$L$205, MATCH("Misc ID", 'E4 TB Allocation Details'!$A$18:$L$18, 0),FALSE), 'E2 Allocators'!$B$15:$W$361, MATCH('O5 Details by Class &amp; Accounts'!BI$18, 'E2 Allocators'!$B$15:$W$15, 0),FALSE)*$E31)</f>
        <v>0</v>
      </c>
      <c r="BJ31" s="1412">
        <f ca="1">IF(ISERROR(VLOOKUP(VLOOKUP($A31, 'E4 TB Allocation Details'!$A$18:$L$205, MATCH("Misc ID", 'E4 TB Allocation Details'!$A$18:$L$18, 0),FALSE), 'E2 Allocators'!$B$15:$W$361, MATCH('O5 Details by Class &amp; Accounts'!BJ$18, 'E2 Allocators'!$B$15:$W$15, 0),FALSE)*$E31), 0, VLOOKUP(VLOOKUP($A31, 'E4 TB Allocation Details'!$A$18:$L$205, MATCH("Misc ID", 'E4 TB Allocation Details'!$A$18:$L$18, 0),FALSE), 'E2 Allocators'!$B$15:$W$361, MATCH('O5 Details by Class &amp; Accounts'!BJ$18, 'E2 Allocators'!$B$15:$W$15, 0),FALSE)*$E31)</f>
        <v>0</v>
      </c>
      <c r="BK31" s="1412">
        <f ca="1">IF(ISERROR(VLOOKUP(VLOOKUP($A31, 'E4 TB Allocation Details'!$A$18:$L$205, MATCH("Misc ID", 'E4 TB Allocation Details'!$A$18:$L$18, 0),FALSE), 'E2 Allocators'!$B$15:$W$361, MATCH('O5 Details by Class &amp; Accounts'!BK$18, 'E2 Allocators'!$B$15:$W$15, 0),FALSE)*$E31), 0, VLOOKUP(VLOOKUP($A31, 'E4 TB Allocation Details'!$A$18:$L$205, MATCH("Misc ID", 'E4 TB Allocation Details'!$A$18:$L$18, 0),FALSE), 'E2 Allocators'!$B$15:$W$361, MATCH('O5 Details by Class &amp; Accounts'!BK$18, 'E2 Allocators'!$B$15:$W$15, 0),FALSE)*$E31)</f>
        <v>0</v>
      </c>
      <c r="BL31" s="1412">
        <f ca="1">IF(ISERROR(VLOOKUP(VLOOKUP($A31, 'E4 TB Allocation Details'!$A$18:$L$205, MATCH("Misc ID", 'E4 TB Allocation Details'!$A$18:$L$18, 0),FALSE), 'E2 Allocators'!$B$15:$W$361, MATCH('O5 Details by Class &amp; Accounts'!BL$18, 'E2 Allocators'!$B$15:$W$15, 0),FALSE)*$E31), 0, VLOOKUP(VLOOKUP($A31, 'E4 TB Allocation Details'!$A$18:$L$205, MATCH("Misc ID", 'E4 TB Allocation Details'!$A$18:$L$18, 0),FALSE), 'E2 Allocators'!$B$15:$W$361, MATCH('O5 Details by Class &amp; Accounts'!BL$18, 'E2 Allocators'!$B$15:$W$15, 0),FALSE)*$E31)</f>
        <v>0</v>
      </c>
      <c r="BM31" s="1412">
        <f ca="1">IF(ISERROR(VLOOKUP(VLOOKUP($A31, 'E4 TB Allocation Details'!$A$18:$L$205, MATCH("Misc ID", 'E4 TB Allocation Details'!$A$18:$L$18, 0),FALSE), 'E2 Allocators'!$B$15:$W$361, MATCH('O5 Details by Class &amp; Accounts'!BM$18, 'E2 Allocators'!$B$15:$W$15, 0),FALSE)*$E31), 0, VLOOKUP(VLOOKUP($A31, 'E4 TB Allocation Details'!$A$18:$L$205, MATCH("Misc ID", 'E4 TB Allocation Details'!$A$18:$L$18, 0),FALSE), 'E2 Allocators'!$B$15:$W$361, MATCH('O5 Details by Class &amp; Accounts'!BM$18, 'E2 Allocators'!$B$15:$W$15, 0),FALSE)*$E31)</f>
        <v>0</v>
      </c>
      <c r="BN31" s="1412">
        <f ca="1">IF(ISERROR(VLOOKUP(VLOOKUP($A31, 'E4 TB Allocation Details'!$A$18:$L$205, MATCH("Misc ID", 'E4 TB Allocation Details'!$A$18:$L$18, 0),FALSE), 'E2 Allocators'!$B$15:$W$361, MATCH('O5 Details by Class &amp; Accounts'!BN$18, 'E2 Allocators'!$B$15:$W$15, 0),FALSE)*$E31), 0, VLOOKUP(VLOOKUP($A31, 'E4 TB Allocation Details'!$A$18:$L$205, MATCH("Misc ID", 'E4 TB Allocation Details'!$A$18:$L$18, 0),FALSE), 'E2 Allocators'!$B$15:$W$361, MATCH('O5 Details by Class &amp; Accounts'!BN$18, 'E2 Allocators'!$B$15:$W$15, 0),FALSE)*$E31)</f>
        <v>0</v>
      </c>
      <c r="BO31" s="1412">
        <f ca="1">IF(ISERROR(VLOOKUP(VLOOKUP($A31, 'E4 TB Allocation Details'!$A$18:$L$205, MATCH("Misc ID", 'E4 TB Allocation Details'!$A$18:$L$18, 0),FALSE), 'E2 Allocators'!$B$15:$W$361, MATCH('O5 Details by Class &amp; Accounts'!BO$18, 'E2 Allocators'!$B$15:$W$15, 0),FALSE)*$E31), 0, VLOOKUP(VLOOKUP($A31, 'E4 TB Allocation Details'!$A$18:$L$205, MATCH("Misc ID", 'E4 TB Allocation Details'!$A$18:$L$18, 0),FALSE), 'E2 Allocators'!$B$15:$W$361, MATCH('O5 Details by Class &amp; Accounts'!BO$18, 'E2 Allocators'!$B$15:$W$15, 0),FALSE)*$E31)</f>
        <v>0</v>
      </c>
      <c r="BP31" s="1412">
        <f ca="1">IF(ISERROR(VLOOKUP(VLOOKUP($A31, 'E4 TB Allocation Details'!$A$18:$L$205, MATCH("Misc ID", 'E4 TB Allocation Details'!$A$18:$L$18, 0),FALSE), 'E2 Allocators'!$B$15:$W$361, MATCH('O5 Details by Class &amp; Accounts'!BP$18, 'E2 Allocators'!$B$15:$W$15, 0),FALSE)*$E31), 0, VLOOKUP(VLOOKUP($A31, 'E4 TB Allocation Details'!$A$18:$L$205, MATCH("Misc ID", 'E4 TB Allocation Details'!$A$18:$L$18, 0),FALSE), 'E2 Allocators'!$B$15:$W$361, MATCH('O5 Details by Class &amp; Accounts'!BP$18, 'E2 Allocators'!$B$15:$W$15, 0),FALSE)*$E31)</f>
        <v>0</v>
      </c>
      <c r="BQ31" s="1412">
        <f ca="1">IF(ISERROR(VLOOKUP(VLOOKUP($A31, 'E4 TB Allocation Details'!$A$18:$L$205, MATCH("Misc ID", 'E4 TB Allocation Details'!$A$18:$L$18, 0),FALSE), 'E2 Allocators'!$B$15:$W$361, MATCH('O5 Details by Class &amp; Accounts'!BQ$18, 'E2 Allocators'!$B$15:$W$15, 0),FALSE)*$E31), 0, VLOOKUP(VLOOKUP($A31, 'E4 TB Allocation Details'!$A$18:$L$205, MATCH("Misc ID", 'E4 TB Allocation Details'!$A$18:$L$18, 0),FALSE), 'E2 Allocators'!$B$15:$W$361, MATCH('O5 Details by Class &amp; Accounts'!BQ$18, 'E2 Allocators'!$B$15:$W$15, 0),FALSE)*$E31)</f>
        <v>0</v>
      </c>
      <c r="BR31" s="1412">
        <f ca="1">IF(ISERROR(VLOOKUP(VLOOKUP($A31, 'E4 TB Allocation Details'!$A$18:$L$205, MATCH("Misc ID", 'E4 TB Allocation Details'!$A$18:$L$18, 0),FALSE), 'E2 Allocators'!$B$15:$W$361, MATCH('O5 Details by Class &amp; Accounts'!BR$18, 'E2 Allocators'!$B$15:$W$15, 0),FALSE)*$E31), 0, VLOOKUP(VLOOKUP($A31, 'E4 TB Allocation Details'!$A$18:$L$205, MATCH("Misc ID", 'E4 TB Allocation Details'!$A$18:$L$18, 0),FALSE), 'E2 Allocators'!$B$15:$W$361, MATCH('O5 Details by Class &amp; Accounts'!BR$18, 'E2 Allocators'!$B$15:$W$15, 0),FALSE)*$E31)</f>
        <v>0</v>
      </c>
      <c r="BS31" s="1412">
        <f t="shared" si="3"/>
        <v>0</v>
      </c>
      <c r="BT31" s="1412">
        <f ca="1">IF(ISERROR(VLOOKUP(VLOOKUP($A31, 'E4 TB Allocation Details'!$A$18:$L$205, MATCH("A &amp; G ID", 'E4 TB Allocation Details'!$A$18:$L$18, 0),FALSE), 'E2 Allocators'!$B$15:$W$361, MATCH('O5 Details by Class &amp; Accounts'!BT$18, 'E2 Allocators'!$B$15:$W$15, 0),FALSE)*$E31), 0, VLOOKUP(VLOOKUP($A31, 'E4 TB Allocation Details'!$A$18:$L$205, MATCH("A &amp; G ID", 'E4 TB Allocation Details'!$A$18:$L$18, 0),FALSE), 'E2 Allocators'!$B$15:$W$361, MATCH('O5 Details by Class &amp; Accounts'!BT$18, 'E2 Allocators'!$B$15:$W$15, 0),FALSE)*$E31)</f>
        <v>0</v>
      </c>
      <c r="BU31" s="1412">
        <f ca="1">IF(ISERROR(VLOOKUP(VLOOKUP($A31, 'E4 TB Allocation Details'!$A$18:$L$205, MATCH("A &amp; G ID", 'E4 TB Allocation Details'!$A$18:$L$18, 0),FALSE), 'E2 Allocators'!$B$15:$W$361, MATCH('O5 Details by Class &amp; Accounts'!BU$18, 'E2 Allocators'!$B$15:$W$15, 0),FALSE)*$E31), 0, VLOOKUP(VLOOKUP($A31, 'E4 TB Allocation Details'!$A$18:$L$205, MATCH("A &amp; G ID", 'E4 TB Allocation Details'!$A$18:$L$18, 0),FALSE), 'E2 Allocators'!$B$15:$W$361, MATCH('O5 Details by Class &amp; Accounts'!BU$18, 'E2 Allocators'!$B$15:$W$15, 0),FALSE)*$E31)</f>
        <v>0</v>
      </c>
      <c r="BV31" s="1412">
        <f ca="1">IF(ISERROR(VLOOKUP(VLOOKUP($A31, 'E4 TB Allocation Details'!$A$18:$L$205, MATCH("A &amp; G ID", 'E4 TB Allocation Details'!$A$18:$L$18, 0),FALSE), 'E2 Allocators'!$B$15:$W$361, MATCH('O5 Details by Class &amp; Accounts'!BV$18, 'E2 Allocators'!$B$15:$W$15, 0),FALSE)*$E31), 0, VLOOKUP(VLOOKUP($A31, 'E4 TB Allocation Details'!$A$18:$L$205, MATCH("A &amp; G ID", 'E4 TB Allocation Details'!$A$18:$L$18, 0),FALSE), 'E2 Allocators'!$B$15:$W$361, MATCH('O5 Details by Class &amp; Accounts'!BV$18, 'E2 Allocators'!$B$15:$W$15, 0),FALSE)*$E31)</f>
        <v>0</v>
      </c>
      <c r="BW31" s="1412">
        <f ca="1">IF(ISERROR(VLOOKUP(VLOOKUP($A31, 'E4 TB Allocation Details'!$A$18:$L$205, MATCH("A &amp; G ID", 'E4 TB Allocation Details'!$A$18:$L$18, 0),FALSE), 'E2 Allocators'!$B$15:$W$361, MATCH('O5 Details by Class &amp; Accounts'!BW$18, 'E2 Allocators'!$B$15:$W$15, 0),FALSE)*$E31), 0, VLOOKUP(VLOOKUP($A31, 'E4 TB Allocation Details'!$A$18:$L$205, MATCH("A &amp; G ID", 'E4 TB Allocation Details'!$A$18:$L$18, 0),FALSE), 'E2 Allocators'!$B$15:$W$361, MATCH('O5 Details by Class &amp; Accounts'!BW$18, 'E2 Allocators'!$B$15:$W$15, 0),FALSE)*$E31)</f>
        <v>0</v>
      </c>
      <c r="BX31" s="1412">
        <f ca="1">IF(ISERROR(VLOOKUP(VLOOKUP($A31, 'E4 TB Allocation Details'!$A$18:$L$205, MATCH("A &amp; G ID", 'E4 TB Allocation Details'!$A$18:$L$18, 0),FALSE), 'E2 Allocators'!$B$15:$W$361, MATCH('O5 Details by Class &amp; Accounts'!BX$18, 'E2 Allocators'!$B$15:$W$15, 0),FALSE)*$E31), 0, VLOOKUP(VLOOKUP($A31, 'E4 TB Allocation Details'!$A$18:$L$205, MATCH("A &amp; G ID", 'E4 TB Allocation Details'!$A$18:$L$18, 0),FALSE), 'E2 Allocators'!$B$15:$W$361, MATCH('O5 Details by Class &amp; Accounts'!BX$18, 'E2 Allocators'!$B$15:$W$15, 0),FALSE)*$E31)</f>
        <v>0</v>
      </c>
      <c r="BY31" s="1412">
        <f ca="1">IF(ISERROR(VLOOKUP(VLOOKUP($A31, 'E4 TB Allocation Details'!$A$18:$L$205, MATCH("A &amp; G ID", 'E4 TB Allocation Details'!$A$18:$L$18, 0),FALSE), 'E2 Allocators'!$B$15:$W$361, MATCH('O5 Details by Class &amp; Accounts'!BY$18, 'E2 Allocators'!$B$15:$W$15, 0),FALSE)*$E31), 0, VLOOKUP(VLOOKUP($A31, 'E4 TB Allocation Details'!$A$18:$L$205, MATCH("A &amp; G ID", 'E4 TB Allocation Details'!$A$18:$L$18, 0),FALSE), 'E2 Allocators'!$B$15:$W$361, MATCH('O5 Details by Class &amp; Accounts'!BY$18, 'E2 Allocators'!$B$15:$W$15, 0),FALSE)*$E31)</f>
        <v>0</v>
      </c>
      <c r="BZ31" s="1412">
        <f ca="1">IF(ISERROR(VLOOKUP(VLOOKUP($A31, 'E4 TB Allocation Details'!$A$18:$L$205, MATCH("A &amp; G ID", 'E4 TB Allocation Details'!$A$18:$L$18, 0),FALSE), 'E2 Allocators'!$B$15:$W$361, MATCH('O5 Details by Class &amp; Accounts'!BZ$18, 'E2 Allocators'!$B$15:$W$15, 0),FALSE)*$E31), 0, VLOOKUP(VLOOKUP($A31, 'E4 TB Allocation Details'!$A$18:$L$205, MATCH("A &amp; G ID", 'E4 TB Allocation Details'!$A$18:$L$18, 0),FALSE), 'E2 Allocators'!$B$15:$W$361, MATCH('O5 Details by Class &amp; Accounts'!BZ$18, 'E2 Allocators'!$B$15:$W$15, 0),FALSE)*$E31)</f>
        <v>0</v>
      </c>
      <c r="CA31" s="1412">
        <f ca="1">IF(ISERROR(VLOOKUP(VLOOKUP($A31, 'E4 TB Allocation Details'!$A$18:$L$205, MATCH("A &amp; G ID", 'E4 TB Allocation Details'!$A$18:$L$18, 0),FALSE), 'E2 Allocators'!$B$15:$W$361, MATCH('O5 Details by Class &amp; Accounts'!CA$18, 'E2 Allocators'!$B$15:$W$15, 0),FALSE)*$E31), 0, VLOOKUP(VLOOKUP($A31, 'E4 TB Allocation Details'!$A$18:$L$205, MATCH("A &amp; G ID", 'E4 TB Allocation Details'!$A$18:$L$18, 0),FALSE), 'E2 Allocators'!$B$15:$W$361, MATCH('O5 Details by Class &amp; Accounts'!CA$18, 'E2 Allocators'!$B$15:$W$15, 0),FALSE)*$E31)</f>
        <v>0</v>
      </c>
      <c r="CB31" s="1412">
        <f ca="1">IF(ISERROR(VLOOKUP(VLOOKUP($A31, 'E4 TB Allocation Details'!$A$18:$L$205, MATCH("A &amp; G ID", 'E4 TB Allocation Details'!$A$18:$L$18, 0),FALSE), 'E2 Allocators'!$B$15:$W$361, MATCH('O5 Details by Class &amp; Accounts'!CB$18, 'E2 Allocators'!$B$15:$W$15, 0),FALSE)*$E31), 0, VLOOKUP(VLOOKUP($A31, 'E4 TB Allocation Details'!$A$18:$L$205, MATCH("A &amp; G ID", 'E4 TB Allocation Details'!$A$18:$L$18, 0),FALSE), 'E2 Allocators'!$B$15:$W$361, MATCH('O5 Details by Class &amp; Accounts'!CB$18, 'E2 Allocators'!$B$15:$W$15, 0),FALSE)*$E31)</f>
        <v>0</v>
      </c>
      <c r="CC31" s="1412">
        <f ca="1">IF(ISERROR(VLOOKUP(VLOOKUP($A31, 'E4 TB Allocation Details'!$A$18:$L$205, MATCH("A &amp; G ID", 'E4 TB Allocation Details'!$A$18:$L$18, 0),FALSE), 'E2 Allocators'!$B$15:$W$361, MATCH('O5 Details by Class &amp; Accounts'!CC$18, 'E2 Allocators'!$B$15:$W$15, 0),FALSE)*$E31), 0, VLOOKUP(VLOOKUP($A31, 'E4 TB Allocation Details'!$A$18:$L$205, MATCH("A &amp; G ID", 'E4 TB Allocation Details'!$A$18:$L$18, 0),FALSE), 'E2 Allocators'!$B$15:$W$361, MATCH('O5 Details by Class &amp; Accounts'!CC$18, 'E2 Allocators'!$B$15:$W$15, 0),FALSE)*$E31)</f>
        <v>0</v>
      </c>
      <c r="CD31" s="1412">
        <f ca="1">IF(ISERROR(VLOOKUP(VLOOKUP($A31, 'E4 TB Allocation Details'!$A$18:$L$205, MATCH("A &amp; G ID", 'E4 TB Allocation Details'!$A$18:$L$18, 0),FALSE), 'E2 Allocators'!$B$15:$W$361, MATCH('O5 Details by Class &amp; Accounts'!CD$18, 'E2 Allocators'!$B$15:$W$15, 0),FALSE)*$E31), 0, VLOOKUP(VLOOKUP($A31, 'E4 TB Allocation Details'!$A$18:$L$205, MATCH("A &amp; G ID", 'E4 TB Allocation Details'!$A$18:$L$18, 0),FALSE), 'E2 Allocators'!$B$15:$W$361, MATCH('O5 Details by Class &amp; Accounts'!CD$18, 'E2 Allocators'!$B$15:$W$15, 0),FALSE)*$E31)</f>
        <v>0</v>
      </c>
      <c r="CE31" s="1412">
        <f ca="1">IF(ISERROR(VLOOKUP(VLOOKUP($A31, 'E4 TB Allocation Details'!$A$18:$L$205, MATCH("A &amp; G ID", 'E4 TB Allocation Details'!$A$18:$L$18, 0),FALSE), 'E2 Allocators'!$B$15:$W$361, MATCH('O5 Details by Class &amp; Accounts'!CE$18, 'E2 Allocators'!$B$15:$W$15, 0),FALSE)*$E31), 0, VLOOKUP(VLOOKUP($A31, 'E4 TB Allocation Details'!$A$18:$L$205, MATCH("A &amp; G ID", 'E4 TB Allocation Details'!$A$18:$L$18, 0),FALSE), 'E2 Allocators'!$B$15:$W$361, MATCH('O5 Details by Class &amp; Accounts'!CE$18, 'E2 Allocators'!$B$15:$W$15, 0),FALSE)*$E31)</f>
        <v>0</v>
      </c>
      <c r="CF31" s="1412">
        <f ca="1">IF(ISERROR(VLOOKUP(VLOOKUP($A31, 'E4 TB Allocation Details'!$A$18:$L$205, MATCH("A &amp; G ID", 'E4 TB Allocation Details'!$A$18:$L$18, 0),FALSE), 'E2 Allocators'!$B$15:$W$361, MATCH('O5 Details by Class &amp; Accounts'!CF$18, 'E2 Allocators'!$B$15:$W$15, 0),FALSE)*$E31), 0, VLOOKUP(VLOOKUP($A31, 'E4 TB Allocation Details'!$A$18:$L$205, MATCH("A &amp; G ID", 'E4 TB Allocation Details'!$A$18:$L$18, 0),FALSE), 'E2 Allocators'!$B$15:$W$361, MATCH('O5 Details by Class &amp; Accounts'!CF$18, 'E2 Allocators'!$B$15:$W$15, 0),FALSE)*$E31)</f>
        <v>0</v>
      </c>
      <c r="CG31" s="1412">
        <f ca="1">IF(ISERROR(VLOOKUP(VLOOKUP($A31, 'E4 TB Allocation Details'!$A$18:$L$205, MATCH("A &amp; G ID", 'E4 TB Allocation Details'!$A$18:$L$18, 0),FALSE), 'E2 Allocators'!$B$15:$W$361, MATCH('O5 Details by Class &amp; Accounts'!CG$18, 'E2 Allocators'!$B$15:$W$15, 0),FALSE)*$E31), 0, VLOOKUP(VLOOKUP($A31, 'E4 TB Allocation Details'!$A$18:$L$205, MATCH("A &amp; G ID", 'E4 TB Allocation Details'!$A$18:$L$18, 0),FALSE), 'E2 Allocators'!$B$15:$W$361, MATCH('O5 Details by Class &amp; Accounts'!CG$18, 'E2 Allocators'!$B$15:$W$15, 0),FALSE)*$E31)</f>
        <v>0</v>
      </c>
      <c r="CH31" s="1412">
        <f ca="1">IF(ISERROR(VLOOKUP(VLOOKUP($A31, 'E4 TB Allocation Details'!$A$18:$L$205, MATCH("A &amp; G ID", 'E4 TB Allocation Details'!$A$18:$L$18, 0),FALSE), 'E2 Allocators'!$B$15:$W$361, MATCH('O5 Details by Class &amp; Accounts'!CH$18, 'E2 Allocators'!$B$15:$W$15, 0),FALSE)*$E31), 0, VLOOKUP(VLOOKUP($A31, 'E4 TB Allocation Details'!$A$18:$L$205, MATCH("A &amp; G ID", 'E4 TB Allocation Details'!$A$18:$L$18, 0),FALSE), 'E2 Allocators'!$B$15:$W$361, MATCH('O5 Details by Class &amp; Accounts'!CH$18, 'E2 Allocators'!$B$15:$W$15, 0),FALSE)*$E31)</f>
        <v>0</v>
      </c>
      <c r="CI31" s="1412">
        <f ca="1">IF(ISERROR(VLOOKUP(VLOOKUP($A31, 'E4 TB Allocation Details'!$A$18:$L$205, MATCH("A &amp; G ID", 'E4 TB Allocation Details'!$A$18:$L$18, 0),FALSE), 'E2 Allocators'!$B$15:$W$361, MATCH('O5 Details by Class &amp; Accounts'!CI$18, 'E2 Allocators'!$B$15:$W$15, 0),FALSE)*$E31), 0, VLOOKUP(VLOOKUP($A31, 'E4 TB Allocation Details'!$A$18:$L$205, MATCH("A &amp; G ID", 'E4 TB Allocation Details'!$A$18:$L$18, 0),FALSE), 'E2 Allocators'!$B$15:$W$361, MATCH('O5 Details by Class &amp; Accounts'!CI$18, 'E2 Allocators'!$B$15:$W$15, 0),FALSE)*$E31)</f>
        <v>0</v>
      </c>
      <c r="CJ31" s="1412">
        <f ca="1">IF(ISERROR(VLOOKUP(VLOOKUP($A31, 'E4 TB Allocation Details'!$A$18:$L$205, MATCH("A &amp; G ID", 'E4 TB Allocation Details'!$A$18:$L$18, 0),FALSE), 'E2 Allocators'!$B$15:$W$361, MATCH('O5 Details by Class &amp; Accounts'!CJ$18, 'E2 Allocators'!$B$15:$W$15, 0),FALSE)*$E31), 0, VLOOKUP(VLOOKUP($A31, 'E4 TB Allocation Details'!$A$18:$L$205, MATCH("A &amp; G ID", 'E4 TB Allocation Details'!$A$18:$L$18, 0),FALSE), 'E2 Allocators'!$B$15:$W$361, MATCH('O5 Details by Class &amp; Accounts'!CJ$18, 'E2 Allocators'!$B$15:$W$15, 0),FALSE)*$E31)</f>
        <v>0</v>
      </c>
      <c r="CK31" s="1412">
        <f ca="1">IF(ISERROR(VLOOKUP(VLOOKUP($A31, 'E4 TB Allocation Details'!$A$18:$L$205, MATCH("A &amp; G ID", 'E4 TB Allocation Details'!$A$18:$L$18, 0),FALSE), 'E2 Allocators'!$B$15:$W$361, MATCH('O5 Details by Class &amp; Accounts'!CK$18, 'E2 Allocators'!$B$15:$W$15, 0),FALSE)*$E31), 0, VLOOKUP(VLOOKUP($A31, 'E4 TB Allocation Details'!$A$18:$L$205, MATCH("A &amp; G ID", 'E4 TB Allocation Details'!$A$18:$L$18, 0),FALSE), 'E2 Allocators'!$B$15:$W$361, MATCH('O5 Details by Class &amp; Accounts'!CK$18, 'E2 Allocators'!$B$15:$W$15, 0),FALSE)*$E31)</f>
        <v>0</v>
      </c>
      <c r="CL31" s="1412">
        <f ca="1">IF(ISERROR(VLOOKUP(VLOOKUP($A31, 'E4 TB Allocation Details'!$A$18:$L$205, MATCH("A &amp; G ID", 'E4 TB Allocation Details'!$A$18:$L$18, 0),FALSE), 'E2 Allocators'!$B$15:$W$361, MATCH('O5 Details by Class &amp; Accounts'!CL$18, 'E2 Allocators'!$B$15:$W$15, 0),FALSE)*$E31), 0, VLOOKUP(VLOOKUP($A31, 'E4 TB Allocation Details'!$A$18:$L$205, MATCH("A &amp; G ID", 'E4 TB Allocation Details'!$A$18:$L$18, 0),FALSE), 'E2 Allocators'!$B$15:$W$361, MATCH('O5 Details by Class &amp; Accounts'!CL$18, 'E2 Allocators'!$B$15:$W$15, 0),FALSE)*$E31)</f>
        <v>0</v>
      </c>
      <c r="CM31" s="1412">
        <f ca="1">IF(ISERROR(VLOOKUP(VLOOKUP($A31, 'E4 TB Allocation Details'!$A$18:$L$205, MATCH("A &amp; G ID", 'E4 TB Allocation Details'!$A$18:$L$18, 0),FALSE), 'E2 Allocators'!$B$15:$W$361, MATCH('O5 Details by Class &amp; Accounts'!CM$18, 'E2 Allocators'!$B$15:$W$15, 0),FALSE)*$E31), 0, VLOOKUP(VLOOKUP($A31, 'E4 TB Allocation Details'!$A$18:$L$205, MATCH("A &amp; G ID", 'E4 TB Allocation Details'!$A$18:$L$18, 0),FALSE), 'E2 Allocators'!$B$15:$W$361, MATCH('O5 Details by Class &amp; Accounts'!CM$18, 'E2 Allocators'!$B$15:$W$15, 0),FALSE)*$E31)</f>
        <v>0</v>
      </c>
      <c r="CN31" s="1412">
        <f t="shared" si="5"/>
        <v>0</v>
      </c>
      <c r="CO31" s="1792">
        <f t="shared" si="4"/>
        <v>0</v>
      </c>
      <c r="CQ31" s="2087" t="s">
        <v>9</v>
      </c>
    </row>
    <row r="32" spans="1:95" s="81" customFormat="1" ht="12.75">
      <c r="A32" s="1175" t="s">
        <v>136</v>
      </c>
      <c r="B32" s="1176" t="s">
        <v>1419</v>
      </c>
      <c r="C32" s="1789">
        <f ca="1">IF(ISERROR(VLOOKUP($A32,'I3 TB Data'!$A$23:$H$458,MATCH('O5 Details by Class &amp; Accounts'!$C$18, 'I3 TB Data'!$A$23:$H$23,0),0)), 0, VLOOKUP($A32,'I3 TB Data'!$A$23:$H$458,MATCH('O5 Details by Class &amp; Accounts'!$C$18,'I3 TB Data'!$A$23:$H$23,0),0))</f>
        <v>0</v>
      </c>
      <c r="D32" s="1790">
        <f ca="1">'I4 BO ASSETS'!E29</f>
        <v>0</v>
      </c>
      <c r="E32" s="1789">
        <f t="shared" si="6"/>
        <v>0</v>
      </c>
      <c r="F32" s="1791">
        <f ca="1">IF(ISERROR(VLOOKUP($A32, 'E1 Categorization'!A33:E122, MATCH("Customer Component", 'E1 Categorization'!$A$33:$E$33,0), 0)), 0, IF(VLOOKUP($A32, 'E1 Categorization'!A33:E122, MATCH("Customer Component", 'E1 Categorization'!$A$33:$E$33,0), 0)=0, 'O5 Details by Class &amp; Accounts'!$E32, IF(AND(VLOOKUP($A32, 'E1 Categorization'!A33:E122, MATCH("Customer Component", 'E1 Categorization'!$A$33:$E$33,0), 0) &gt;0, VLOOKUP($A32, 'E1 Categorization'!A33:E122, MATCH("Customer Component", 'E1 Categorization'!$A$33:$E$33,0), 0)&lt;1), 'O5 Details by Class &amp; Accounts'!$E32*(1-VLOOKUP($A32, 'E1 Categorization'!A33:E122, MATCH("Customer Component", 'E1 Categorization'!$A$33:$E$33,0), 0)), 0)))</f>
        <v>0</v>
      </c>
      <c r="G32" s="1791">
        <f ca="1">IF(ISERROR(VLOOKUP($A32, 'E1 Categorization'!A33:E122, MATCH("Customer Component", 'E1 Categorization'!$A$33:$E$33,0), 0)),0, IF(VLOOKUP($A32, 'E1 Categorization'!A33:E122, MATCH("Customer Component", 'E1 Categorization'!$A$33:$E$33,0), 0)=0, 0, IF(AND(VLOOKUP($A32, 'E1 Categorization'!A33:E122, MATCH("Customer Component", 'E1 Categorization'!$A$33:$E$33,0), 0) &gt;0, VLOOKUP($A32, 'E1 Categorization'!A33:E122, MATCH("Customer Component", 'E1 Categorization'!$A$33:$E$33,0), 0)&lt;1), 'O5 Details by Class &amp; Accounts'!$E32*(VLOOKUP($A32, 'E1 Categorization'!A33:E122, MATCH("Customer Component", 'E1 Categorization'!$A$33:$E$33,0), 0)), 'O5 Details by Class &amp; Accounts'!$E32)))</f>
        <v>0</v>
      </c>
      <c r="H32" s="1412">
        <f t="shared" si="0"/>
        <v>0</v>
      </c>
      <c r="I32" s="1412">
        <f ca="1">IF(ISERROR(VLOOKUP(VLOOKUP($A32, 'E4 TB Allocation Details'!$A$18:$L$205, MATCH("Demand ID", 'E4 TB Allocation Details'!$A$18:$L$18, 0),FALSE), 'E2 Allocators'!$B$15:$W$361, MATCH('O5 Details by Class &amp; Accounts'!I$18, 'E2 Allocators'!$B$15:$W$15, 0),FALSE)*$F32), 0, VLOOKUP(VLOOKUP($A32, 'E4 TB Allocation Details'!$A$18:$L$205, MATCH("Demand ID", 'E4 TB Allocation Details'!$A$18:$L$18, 0),FALSE), 'E2 Allocators'!$B$15:$W$361, MATCH('O5 Details by Class &amp; Accounts'!I$18, 'E2 Allocators'!$B$15:$W$15, 0),FALSE)*$F32)</f>
        <v>0</v>
      </c>
      <c r="J32" s="1412">
        <f ca="1">IF(ISERROR(VLOOKUP(VLOOKUP($A32, 'E4 TB Allocation Details'!$A$18:$L$205, MATCH("Demand ID", 'E4 TB Allocation Details'!$A$18:$L$18, 0),FALSE), 'E2 Allocators'!$B$15:$W$361, MATCH('O5 Details by Class &amp; Accounts'!J$18, 'E2 Allocators'!$B$15:$W$15, 0),FALSE)*$F32), 0, VLOOKUP(VLOOKUP($A32, 'E4 TB Allocation Details'!$A$18:$L$205, MATCH("Demand ID", 'E4 TB Allocation Details'!$A$18:$L$18, 0),FALSE), 'E2 Allocators'!$B$15:$W$361, MATCH('O5 Details by Class &amp; Accounts'!J$18, 'E2 Allocators'!$B$15:$W$15, 0),FALSE)*$F32)</f>
        <v>0</v>
      </c>
      <c r="K32" s="1412">
        <f ca="1">IF(ISERROR(VLOOKUP(VLOOKUP($A32, 'E4 TB Allocation Details'!$A$18:$L$205, MATCH("Demand ID", 'E4 TB Allocation Details'!$A$18:$L$18, 0),FALSE), 'E2 Allocators'!$B$15:$W$361, MATCH('O5 Details by Class &amp; Accounts'!K$18, 'E2 Allocators'!$B$15:$W$15, 0),FALSE)*$F32), 0, VLOOKUP(VLOOKUP($A32, 'E4 TB Allocation Details'!$A$18:$L$205, MATCH("Demand ID", 'E4 TB Allocation Details'!$A$18:$L$18, 0),FALSE), 'E2 Allocators'!$B$15:$W$361, MATCH('O5 Details by Class &amp; Accounts'!K$18, 'E2 Allocators'!$B$15:$W$15, 0),FALSE)*$F32)</f>
        <v>0</v>
      </c>
      <c r="L32" s="1412">
        <f ca="1">IF(ISERROR(VLOOKUP(VLOOKUP($A32, 'E4 TB Allocation Details'!$A$18:$L$205, MATCH("Demand ID", 'E4 TB Allocation Details'!$A$18:$L$18, 0),FALSE), 'E2 Allocators'!$B$15:$W$361, MATCH('O5 Details by Class &amp; Accounts'!L$18, 'E2 Allocators'!$B$15:$W$15, 0),FALSE)*$F32), 0, VLOOKUP(VLOOKUP($A32, 'E4 TB Allocation Details'!$A$18:$L$205, MATCH("Demand ID", 'E4 TB Allocation Details'!$A$18:$L$18, 0),FALSE), 'E2 Allocators'!$B$15:$W$361, MATCH('O5 Details by Class &amp; Accounts'!L$18, 'E2 Allocators'!$B$15:$W$15, 0),FALSE)*$F32)</f>
        <v>0</v>
      </c>
      <c r="M32" s="1412">
        <f ca="1">IF(ISERROR(VLOOKUP(VLOOKUP($A32, 'E4 TB Allocation Details'!$A$18:$L$205, MATCH("Demand ID", 'E4 TB Allocation Details'!$A$18:$L$18, 0),FALSE), 'E2 Allocators'!$B$15:$W$361, MATCH('O5 Details by Class &amp; Accounts'!M$18, 'E2 Allocators'!$B$15:$W$15, 0),FALSE)*$F32), 0, VLOOKUP(VLOOKUP($A32, 'E4 TB Allocation Details'!$A$18:$L$205, MATCH("Demand ID", 'E4 TB Allocation Details'!$A$18:$L$18, 0),FALSE), 'E2 Allocators'!$B$15:$W$361, MATCH('O5 Details by Class &amp; Accounts'!M$18, 'E2 Allocators'!$B$15:$W$15, 0),FALSE)*$F32)</f>
        <v>0</v>
      </c>
      <c r="N32" s="1412">
        <f ca="1">IF(ISERROR(VLOOKUP(VLOOKUP($A32, 'E4 TB Allocation Details'!$A$18:$L$205, MATCH("Demand ID", 'E4 TB Allocation Details'!$A$18:$L$18, 0),FALSE), 'E2 Allocators'!$B$15:$W$361, MATCH('O5 Details by Class &amp; Accounts'!N$18, 'E2 Allocators'!$B$15:$W$15, 0),FALSE)*$F32), 0, VLOOKUP(VLOOKUP($A32, 'E4 TB Allocation Details'!$A$18:$L$205, MATCH("Demand ID", 'E4 TB Allocation Details'!$A$18:$L$18, 0),FALSE), 'E2 Allocators'!$B$15:$W$361, MATCH('O5 Details by Class &amp; Accounts'!N$18, 'E2 Allocators'!$B$15:$W$15, 0),FALSE)*$F32)</f>
        <v>0</v>
      </c>
      <c r="O32" s="1412">
        <f ca="1">IF(ISERROR(VLOOKUP(VLOOKUP($A32, 'E4 TB Allocation Details'!$A$18:$L$205, MATCH("Demand ID", 'E4 TB Allocation Details'!$A$18:$L$18, 0),FALSE), 'E2 Allocators'!$B$15:$W$361, MATCH('O5 Details by Class &amp; Accounts'!O$18, 'E2 Allocators'!$B$15:$W$15, 0),FALSE)*$F32), 0, VLOOKUP(VLOOKUP($A32, 'E4 TB Allocation Details'!$A$18:$L$205, MATCH("Demand ID", 'E4 TB Allocation Details'!$A$18:$L$18, 0),FALSE), 'E2 Allocators'!$B$15:$W$361, MATCH('O5 Details by Class &amp; Accounts'!O$18, 'E2 Allocators'!$B$15:$W$15, 0),FALSE)*$F32)</f>
        <v>0</v>
      </c>
      <c r="P32" s="1412">
        <f ca="1">IF(ISERROR(VLOOKUP(VLOOKUP($A32, 'E4 TB Allocation Details'!$A$18:$L$205, MATCH("Demand ID", 'E4 TB Allocation Details'!$A$18:$L$18, 0),FALSE), 'E2 Allocators'!$B$15:$W$361, MATCH('O5 Details by Class &amp; Accounts'!P$18, 'E2 Allocators'!$B$15:$W$15, 0),FALSE)*$F32), 0, VLOOKUP(VLOOKUP($A32, 'E4 TB Allocation Details'!$A$18:$L$205, MATCH("Demand ID", 'E4 TB Allocation Details'!$A$18:$L$18, 0),FALSE), 'E2 Allocators'!$B$15:$W$361, MATCH('O5 Details by Class &amp; Accounts'!P$18, 'E2 Allocators'!$B$15:$W$15, 0),FALSE)*$F32)</f>
        <v>0</v>
      </c>
      <c r="Q32" s="1412">
        <f ca="1">IF(ISERROR(VLOOKUP(VLOOKUP($A32, 'E4 TB Allocation Details'!$A$18:$L$205, MATCH("Demand ID", 'E4 TB Allocation Details'!$A$18:$L$18, 0),FALSE), 'E2 Allocators'!$B$15:$W$361, MATCH('O5 Details by Class &amp; Accounts'!Q$18, 'E2 Allocators'!$B$15:$W$15, 0),FALSE)*$F32), 0, VLOOKUP(VLOOKUP($A32, 'E4 TB Allocation Details'!$A$18:$L$205, MATCH("Demand ID", 'E4 TB Allocation Details'!$A$18:$L$18, 0),FALSE), 'E2 Allocators'!$B$15:$W$361, MATCH('O5 Details by Class &amp; Accounts'!Q$18, 'E2 Allocators'!$B$15:$W$15, 0),FALSE)*$F32)</f>
        <v>0</v>
      </c>
      <c r="R32" s="1412">
        <f ca="1">IF(ISERROR(VLOOKUP(VLOOKUP($A32, 'E4 TB Allocation Details'!$A$18:$L$205, MATCH("Demand ID", 'E4 TB Allocation Details'!$A$18:$L$18, 0),FALSE), 'E2 Allocators'!$B$15:$W$361, MATCH('O5 Details by Class &amp; Accounts'!R$18, 'E2 Allocators'!$B$15:$W$15, 0),FALSE)*$F32), 0, VLOOKUP(VLOOKUP($A32, 'E4 TB Allocation Details'!$A$18:$L$205, MATCH("Demand ID", 'E4 TB Allocation Details'!$A$18:$L$18, 0),FALSE), 'E2 Allocators'!$B$15:$W$361, MATCH('O5 Details by Class &amp; Accounts'!R$18, 'E2 Allocators'!$B$15:$W$15, 0),FALSE)*$F32)</f>
        <v>0</v>
      </c>
      <c r="S32" s="1412">
        <f ca="1">IF(ISERROR(VLOOKUP(VLOOKUP($A32, 'E4 TB Allocation Details'!$A$18:$L$205, MATCH("Demand ID", 'E4 TB Allocation Details'!$A$18:$L$18, 0),FALSE), 'E2 Allocators'!$B$15:$W$361, MATCH('O5 Details by Class &amp; Accounts'!S$18, 'E2 Allocators'!$B$15:$W$15, 0),FALSE)*$F32), 0, VLOOKUP(VLOOKUP($A32, 'E4 TB Allocation Details'!$A$18:$L$205, MATCH("Demand ID", 'E4 TB Allocation Details'!$A$18:$L$18, 0),FALSE), 'E2 Allocators'!$B$15:$W$361, MATCH('O5 Details by Class &amp; Accounts'!S$18, 'E2 Allocators'!$B$15:$W$15, 0),FALSE)*$F32)</f>
        <v>0</v>
      </c>
      <c r="T32" s="1412">
        <f ca="1">IF(ISERROR(VLOOKUP(VLOOKUP($A32, 'E4 TB Allocation Details'!$A$18:$L$205, MATCH("Demand ID", 'E4 TB Allocation Details'!$A$18:$L$18, 0),FALSE), 'E2 Allocators'!$B$15:$W$361, MATCH('O5 Details by Class &amp; Accounts'!T$18, 'E2 Allocators'!$B$15:$W$15, 0),FALSE)*$F32), 0, VLOOKUP(VLOOKUP($A32, 'E4 TB Allocation Details'!$A$18:$L$205, MATCH("Demand ID", 'E4 TB Allocation Details'!$A$18:$L$18, 0),FALSE), 'E2 Allocators'!$B$15:$W$361, MATCH('O5 Details by Class &amp; Accounts'!T$18, 'E2 Allocators'!$B$15:$W$15, 0),FALSE)*$F32)</f>
        <v>0</v>
      </c>
      <c r="U32" s="1412">
        <f ca="1">IF(ISERROR(VLOOKUP(VLOOKUP($A32, 'E4 TB Allocation Details'!$A$18:$L$205, MATCH("Demand ID", 'E4 TB Allocation Details'!$A$18:$L$18, 0),FALSE), 'E2 Allocators'!$B$15:$W$361, MATCH('O5 Details by Class &amp; Accounts'!U$18, 'E2 Allocators'!$B$15:$W$15, 0),FALSE)*$F32), 0, VLOOKUP(VLOOKUP($A32, 'E4 TB Allocation Details'!$A$18:$L$205, MATCH("Demand ID", 'E4 TB Allocation Details'!$A$18:$L$18, 0),FALSE), 'E2 Allocators'!$B$15:$W$361, MATCH('O5 Details by Class &amp; Accounts'!U$18, 'E2 Allocators'!$B$15:$W$15, 0),FALSE)*$F32)</f>
        <v>0</v>
      </c>
      <c r="V32" s="1412">
        <f ca="1">IF(ISERROR(VLOOKUP(VLOOKUP($A32, 'E4 TB Allocation Details'!$A$18:$L$205, MATCH("Demand ID", 'E4 TB Allocation Details'!$A$18:$L$18, 0),FALSE), 'E2 Allocators'!$B$15:$W$361, MATCH('O5 Details by Class &amp; Accounts'!V$18, 'E2 Allocators'!$B$15:$W$15, 0),FALSE)*$F32), 0, VLOOKUP(VLOOKUP($A32, 'E4 TB Allocation Details'!$A$18:$L$205, MATCH("Demand ID", 'E4 TB Allocation Details'!$A$18:$L$18, 0),FALSE), 'E2 Allocators'!$B$15:$W$361, MATCH('O5 Details by Class &amp; Accounts'!V$18, 'E2 Allocators'!$B$15:$W$15, 0),FALSE)*$F32)</f>
        <v>0</v>
      </c>
      <c r="W32" s="1412">
        <f ca="1">IF(ISERROR(VLOOKUP(VLOOKUP($A32, 'E4 TB Allocation Details'!$A$18:$L$205, MATCH("Demand ID", 'E4 TB Allocation Details'!$A$18:$L$18, 0),FALSE), 'E2 Allocators'!$B$15:$W$361, MATCH('O5 Details by Class &amp; Accounts'!W$18, 'E2 Allocators'!$B$15:$W$15, 0),FALSE)*$F32), 0, VLOOKUP(VLOOKUP($A32, 'E4 TB Allocation Details'!$A$18:$L$205, MATCH("Demand ID", 'E4 TB Allocation Details'!$A$18:$L$18, 0),FALSE), 'E2 Allocators'!$B$15:$W$361, MATCH('O5 Details by Class &amp; Accounts'!W$18, 'E2 Allocators'!$B$15:$W$15, 0),FALSE)*$F32)</f>
        <v>0</v>
      </c>
      <c r="X32" s="1412">
        <f ca="1">IF(ISERROR(VLOOKUP(VLOOKUP($A32, 'E4 TB Allocation Details'!$A$18:$L$205, MATCH("Demand ID", 'E4 TB Allocation Details'!$A$18:$L$18, 0),FALSE), 'E2 Allocators'!$B$15:$W$361, MATCH('O5 Details by Class &amp; Accounts'!X$18, 'E2 Allocators'!$B$15:$W$15, 0),FALSE)*$F32), 0, VLOOKUP(VLOOKUP($A32, 'E4 TB Allocation Details'!$A$18:$L$205, MATCH("Demand ID", 'E4 TB Allocation Details'!$A$18:$L$18, 0),FALSE), 'E2 Allocators'!$B$15:$W$361, MATCH('O5 Details by Class &amp; Accounts'!X$18, 'E2 Allocators'!$B$15:$W$15, 0),FALSE)*$F32)</f>
        <v>0</v>
      </c>
      <c r="Y32" s="1412">
        <f ca="1">IF(ISERROR(VLOOKUP(VLOOKUP($A32, 'E4 TB Allocation Details'!$A$18:$L$205, MATCH("Demand ID", 'E4 TB Allocation Details'!$A$18:$L$18, 0),FALSE), 'E2 Allocators'!$B$15:$W$361, MATCH('O5 Details by Class &amp; Accounts'!Y$18, 'E2 Allocators'!$B$15:$W$15, 0),FALSE)*$F32), 0, VLOOKUP(VLOOKUP($A32, 'E4 TB Allocation Details'!$A$18:$L$205, MATCH("Demand ID", 'E4 TB Allocation Details'!$A$18:$L$18, 0),FALSE), 'E2 Allocators'!$B$15:$W$361, MATCH('O5 Details by Class &amp; Accounts'!Y$18, 'E2 Allocators'!$B$15:$W$15, 0),FALSE)*$F32)</f>
        <v>0</v>
      </c>
      <c r="Z32" s="1412">
        <f ca="1">IF(ISERROR(VLOOKUP(VLOOKUP($A32, 'E4 TB Allocation Details'!$A$18:$L$205, MATCH("Demand ID", 'E4 TB Allocation Details'!$A$18:$L$18, 0),FALSE), 'E2 Allocators'!$B$15:$W$361, MATCH('O5 Details by Class &amp; Accounts'!Z$18, 'E2 Allocators'!$B$15:$W$15, 0),FALSE)*$F32), 0, VLOOKUP(VLOOKUP($A32, 'E4 TB Allocation Details'!$A$18:$L$205, MATCH("Demand ID", 'E4 TB Allocation Details'!$A$18:$L$18, 0),FALSE), 'E2 Allocators'!$B$15:$W$361, MATCH('O5 Details by Class &amp; Accounts'!Z$18, 'E2 Allocators'!$B$15:$W$15, 0),FALSE)*$F32)</f>
        <v>0</v>
      </c>
      <c r="AA32" s="1412">
        <f ca="1">IF(ISERROR(VLOOKUP(VLOOKUP($A32, 'E4 TB Allocation Details'!$A$18:$L$205, MATCH("Demand ID", 'E4 TB Allocation Details'!$A$18:$L$18, 0),FALSE), 'E2 Allocators'!$B$15:$W$361, MATCH('O5 Details by Class &amp; Accounts'!AA$18, 'E2 Allocators'!$B$15:$W$15, 0),FALSE)*$F32), 0, VLOOKUP(VLOOKUP($A32, 'E4 TB Allocation Details'!$A$18:$L$205, MATCH("Demand ID", 'E4 TB Allocation Details'!$A$18:$L$18, 0),FALSE), 'E2 Allocators'!$B$15:$W$361, MATCH('O5 Details by Class &amp; Accounts'!AA$18, 'E2 Allocators'!$B$15:$W$15, 0),FALSE)*$F32)</f>
        <v>0</v>
      </c>
      <c r="AB32" s="1412">
        <f ca="1">IF(ISERROR(VLOOKUP(VLOOKUP($A32, 'E4 TB Allocation Details'!$A$18:$L$205, MATCH("Demand ID", 'E4 TB Allocation Details'!$A$18:$L$18, 0),FALSE), 'E2 Allocators'!$B$15:$W$361, MATCH('O5 Details by Class &amp; Accounts'!AB$18, 'E2 Allocators'!$B$15:$W$15, 0),FALSE)*$F32), 0, VLOOKUP(VLOOKUP($A32, 'E4 TB Allocation Details'!$A$18:$L$205, MATCH("Demand ID", 'E4 TB Allocation Details'!$A$18:$L$18, 0),FALSE), 'E2 Allocators'!$B$15:$W$361, MATCH('O5 Details by Class &amp; Accounts'!AB$18, 'E2 Allocators'!$B$15:$W$15, 0),FALSE)*$F32)</f>
        <v>0</v>
      </c>
      <c r="AC32" s="1412">
        <f t="shared" si="1"/>
        <v>0</v>
      </c>
      <c r="AD32" s="1412">
        <f ca="1">IF(ISERROR(VLOOKUP(VLOOKUP($A32, 'E4 TB Allocation Details'!$A$18:$L$205, MATCH("Customer ID", 'E4 TB Allocation Details'!$A$18:$L$18, 0),FALSE), 'E2 Allocators'!$B$15:$W$361, MATCH('O5 Details by Class &amp; Accounts'!AD$18, 'E2 Allocators'!$B$15:$W$15, 0),FALSE)*$G32), 0, VLOOKUP(VLOOKUP($A32, 'E4 TB Allocation Details'!$A$18:$L$205, MATCH("Customer ID", 'E4 TB Allocation Details'!$A$18:$L$18, 0),FALSE), 'E2 Allocators'!$B$15:$W$361, MATCH('O5 Details by Class &amp; Accounts'!AD$18, 'E2 Allocators'!$B$15:$W$15, 0),FALSE)*$G32)</f>
        <v>0</v>
      </c>
      <c r="AE32" s="1412">
        <f ca="1">IF(ISERROR(VLOOKUP(VLOOKUP($A32, 'E4 TB Allocation Details'!$A$18:$L$205, MATCH("Customer ID", 'E4 TB Allocation Details'!$A$18:$L$18, 0),FALSE), 'E2 Allocators'!$B$15:$W$361, MATCH('O5 Details by Class &amp; Accounts'!AE$18, 'E2 Allocators'!$B$15:$W$15, 0),FALSE)*$G32), 0, VLOOKUP(VLOOKUP($A32, 'E4 TB Allocation Details'!$A$18:$L$205, MATCH("Customer ID", 'E4 TB Allocation Details'!$A$18:$L$18, 0),FALSE), 'E2 Allocators'!$B$15:$W$361, MATCH('O5 Details by Class &amp; Accounts'!AE$18, 'E2 Allocators'!$B$15:$W$15, 0),FALSE)*$G32)</f>
        <v>0</v>
      </c>
      <c r="AF32" s="1412">
        <f ca="1">IF(ISERROR(VLOOKUP(VLOOKUP($A32, 'E4 TB Allocation Details'!$A$18:$L$205, MATCH("Customer ID", 'E4 TB Allocation Details'!$A$18:$L$18, 0),FALSE), 'E2 Allocators'!$B$15:$W$361, MATCH('O5 Details by Class &amp; Accounts'!AF$18, 'E2 Allocators'!$B$15:$W$15, 0),FALSE)*$G32), 0, VLOOKUP(VLOOKUP($A32, 'E4 TB Allocation Details'!$A$18:$L$205, MATCH("Customer ID", 'E4 TB Allocation Details'!$A$18:$L$18, 0),FALSE), 'E2 Allocators'!$B$15:$W$361, MATCH('O5 Details by Class &amp; Accounts'!AF$18, 'E2 Allocators'!$B$15:$W$15, 0),FALSE)*$G32)</f>
        <v>0</v>
      </c>
      <c r="AG32" s="1412">
        <f ca="1">IF(ISERROR(VLOOKUP(VLOOKUP($A32, 'E4 TB Allocation Details'!$A$18:$L$205, MATCH("Customer ID", 'E4 TB Allocation Details'!$A$18:$L$18, 0),FALSE), 'E2 Allocators'!$B$15:$W$361, MATCH('O5 Details by Class &amp; Accounts'!AG$18, 'E2 Allocators'!$B$15:$W$15, 0),FALSE)*$G32), 0, VLOOKUP(VLOOKUP($A32, 'E4 TB Allocation Details'!$A$18:$L$205, MATCH("Customer ID", 'E4 TB Allocation Details'!$A$18:$L$18, 0),FALSE), 'E2 Allocators'!$B$15:$W$361, MATCH('O5 Details by Class &amp; Accounts'!AG$18, 'E2 Allocators'!$B$15:$W$15, 0),FALSE)*$G32)</f>
        <v>0</v>
      </c>
      <c r="AH32" s="1412">
        <f ca="1">IF(ISERROR(VLOOKUP(VLOOKUP($A32, 'E4 TB Allocation Details'!$A$18:$L$205, MATCH("Customer ID", 'E4 TB Allocation Details'!$A$18:$L$18, 0),FALSE), 'E2 Allocators'!$B$15:$W$361, MATCH('O5 Details by Class &amp; Accounts'!AH$18, 'E2 Allocators'!$B$15:$W$15, 0),FALSE)*$G32), 0, VLOOKUP(VLOOKUP($A32, 'E4 TB Allocation Details'!$A$18:$L$205, MATCH("Customer ID", 'E4 TB Allocation Details'!$A$18:$L$18, 0),FALSE), 'E2 Allocators'!$B$15:$W$361, MATCH('O5 Details by Class &amp; Accounts'!AH$18, 'E2 Allocators'!$B$15:$W$15, 0),FALSE)*$G32)</f>
        <v>0</v>
      </c>
      <c r="AI32" s="1412">
        <f ca="1">IF(ISERROR(VLOOKUP(VLOOKUP($A32, 'E4 TB Allocation Details'!$A$18:$L$205, MATCH("Customer ID", 'E4 TB Allocation Details'!$A$18:$L$18, 0),FALSE), 'E2 Allocators'!$B$15:$W$361, MATCH('O5 Details by Class &amp; Accounts'!AI$18, 'E2 Allocators'!$B$15:$W$15, 0),FALSE)*$G32), 0, VLOOKUP(VLOOKUP($A32, 'E4 TB Allocation Details'!$A$18:$L$205, MATCH("Customer ID", 'E4 TB Allocation Details'!$A$18:$L$18, 0),FALSE), 'E2 Allocators'!$B$15:$W$361, MATCH('O5 Details by Class &amp; Accounts'!AI$18, 'E2 Allocators'!$B$15:$W$15, 0),FALSE)*$G32)</f>
        <v>0</v>
      </c>
      <c r="AJ32" s="1412">
        <f ca="1">IF(ISERROR(VLOOKUP(VLOOKUP($A32, 'E4 TB Allocation Details'!$A$18:$L$205, MATCH("Customer ID", 'E4 TB Allocation Details'!$A$18:$L$18, 0),FALSE), 'E2 Allocators'!$B$15:$W$361, MATCH('O5 Details by Class &amp; Accounts'!AJ$18, 'E2 Allocators'!$B$15:$W$15, 0),FALSE)*$G32), 0, VLOOKUP(VLOOKUP($A32, 'E4 TB Allocation Details'!$A$18:$L$205, MATCH("Customer ID", 'E4 TB Allocation Details'!$A$18:$L$18, 0),FALSE), 'E2 Allocators'!$B$15:$W$361, MATCH('O5 Details by Class &amp; Accounts'!AJ$18, 'E2 Allocators'!$B$15:$W$15, 0),FALSE)*$G32)</f>
        <v>0</v>
      </c>
      <c r="AK32" s="1412">
        <f ca="1">IF(ISERROR(VLOOKUP(VLOOKUP($A32, 'E4 TB Allocation Details'!$A$18:$L$205, MATCH("Customer ID", 'E4 TB Allocation Details'!$A$18:$L$18, 0),FALSE), 'E2 Allocators'!$B$15:$W$361, MATCH('O5 Details by Class &amp; Accounts'!AK$18, 'E2 Allocators'!$B$15:$W$15, 0),FALSE)*$G32), 0, VLOOKUP(VLOOKUP($A32, 'E4 TB Allocation Details'!$A$18:$L$205, MATCH("Customer ID", 'E4 TB Allocation Details'!$A$18:$L$18, 0),FALSE), 'E2 Allocators'!$B$15:$W$361, MATCH('O5 Details by Class &amp; Accounts'!AK$18, 'E2 Allocators'!$B$15:$W$15, 0),FALSE)*$G32)</f>
        <v>0</v>
      </c>
      <c r="AL32" s="1412">
        <f ca="1">IF(ISERROR(VLOOKUP(VLOOKUP($A32, 'E4 TB Allocation Details'!$A$18:$L$205, MATCH("Customer ID", 'E4 TB Allocation Details'!$A$18:$L$18, 0),FALSE), 'E2 Allocators'!$B$15:$W$361, MATCH('O5 Details by Class &amp; Accounts'!AL$18, 'E2 Allocators'!$B$15:$W$15, 0),FALSE)*$G32), 0, VLOOKUP(VLOOKUP($A32, 'E4 TB Allocation Details'!$A$18:$L$205, MATCH("Customer ID", 'E4 TB Allocation Details'!$A$18:$L$18, 0),FALSE), 'E2 Allocators'!$B$15:$W$361, MATCH('O5 Details by Class &amp; Accounts'!AL$18, 'E2 Allocators'!$B$15:$W$15, 0),FALSE)*$G32)</f>
        <v>0</v>
      </c>
      <c r="AM32" s="1412">
        <f ca="1">IF(ISERROR(VLOOKUP(VLOOKUP($A32, 'E4 TB Allocation Details'!$A$18:$L$205, MATCH("Customer ID", 'E4 TB Allocation Details'!$A$18:$L$18, 0),FALSE), 'E2 Allocators'!$B$15:$W$361, MATCH('O5 Details by Class &amp; Accounts'!AM$18, 'E2 Allocators'!$B$15:$W$15, 0),FALSE)*$G32), 0, VLOOKUP(VLOOKUP($A32, 'E4 TB Allocation Details'!$A$18:$L$205, MATCH("Customer ID", 'E4 TB Allocation Details'!$A$18:$L$18, 0),FALSE), 'E2 Allocators'!$B$15:$W$361, MATCH('O5 Details by Class &amp; Accounts'!AM$18, 'E2 Allocators'!$B$15:$W$15, 0),FALSE)*$G32)</f>
        <v>0</v>
      </c>
      <c r="AN32" s="1412">
        <f ca="1">IF(ISERROR(VLOOKUP(VLOOKUP($A32, 'E4 TB Allocation Details'!$A$18:$L$205, MATCH("Customer ID", 'E4 TB Allocation Details'!$A$18:$L$18, 0),FALSE), 'E2 Allocators'!$B$15:$W$361, MATCH('O5 Details by Class &amp; Accounts'!AN$18, 'E2 Allocators'!$B$15:$W$15, 0),FALSE)*$G32), 0, VLOOKUP(VLOOKUP($A32, 'E4 TB Allocation Details'!$A$18:$L$205, MATCH("Customer ID", 'E4 TB Allocation Details'!$A$18:$L$18, 0),FALSE), 'E2 Allocators'!$B$15:$W$361, MATCH('O5 Details by Class &amp; Accounts'!AN$18, 'E2 Allocators'!$B$15:$W$15, 0),FALSE)*$G32)</f>
        <v>0</v>
      </c>
      <c r="AO32" s="1412">
        <f ca="1">IF(ISERROR(VLOOKUP(VLOOKUP($A32, 'E4 TB Allocation Details'!$A$18:$L$205, MATCH("Customer ID", 'E4 TB Allocation Details'!$A$18:$L$18, 0),FALSE), 'E2 Allocators'!$B$15:$W$361, MATCH('O5 Details by Class &amp; Accounts'!AO$18, 'E2 Allocators'!$B$15:$W$15, 0),FALSE)*$G32), 0, VLOOKUP(VLOOKUP($A32, 'E4 TB Allocation Details'!$A$18:$L$205, MATCH("Customer ID", 'E4 TB Allocation Details'!$A$18:$L$18, 0),FALSE), 'E2 Allocators'!$B$15:$W$361, MATCH('O5 Details by Class &amp; Accounts'!AO$18, 'E2 Allocators'!$B$15:$W$15, 0),FALSE)*$G32)</f>
        <v>0</v>
      </c>
      <c r="AP32" s="1412">
        <f ca="1">IF(ISERROR(VLOOKUP(VLOOKUP($A32, 'E4 TB Allocation Details'!$A$18:$L$205, MATCH("Customer ID", 'E4 TB Allocation Details'!$A$18:$L$18, 0),FALSE), 'E2 Allocators'!$B$15:$W$361, MATCH('O5 Details by Class &amp; Accounts'!AP$18, 'E2 Allocators'!$B$15:$W$15, 0),FALSE)*$G32), 0, VLOOKUP(VLOOKUP($A32, 'E4 TB Allocation Details'!$A$18:$L$205, MATCH("Customer ID", 'E4 TB Allocation Details'!$A$18:$L$18, 0),FALSE), 'E2 Allocators'!$B$15:$W$361, MATCH('O5 Details by Class &amp; Accounts'!AP$18, 'E2 Allocators'!$B$15:$W$15, 0),FALSE)*$G32)</f>
        <v>0</v>
      </c>
      <c r="AQ32" s="1412">
        <f ca="1">IF(ISERROR(VLOOKUP(VLOOKUP($A32, 'E4 TB Allocation Details'!$A$18:$L$205, MATCH("Customer ID", 'E4 TB Allocation Details'!$A$18:$L$18, 0),FALSE), 'E2 Allocators'!$B$15:$W$361, MATCH('O5 Details by Class &amp; Accounts'!AQ$18, 'E2 Allocators'!$B$15:$W$15, 0),FALSE)*$G32), 0, VLOOKUP(VLOOKUP($A32, 'E4 TB Allocation Details'!$A$18:$L$205, MATCH("Customer ID", 'E4 TB Allocation Details'!$A$18:$L$18, 0),FALSE), 'E2 Allocators'!$B$15:$W$361, MATCH('O5 Details by Class &amp; Accounts'!AQ$18, 'E2 Allocators'!$B$15:$W$15, 0),FALSE)*$G32)</f>
        <v>0</v>
      </c>
      <c r="AR32" s="1412">
        <f ca="1">IF(ISERROR(VLOOKUP(VLOOKUP($A32, 'E4 TB Allocation Details'!$A$18:$L$205, MATCH("Customer ID", 'E4 TB Allocation Details'!$A$18:$L$18, 0),FALSE), 'E2 Allocators'!$B$15:$W$361, MATCH('O5 Details by Class &amp; Accounts'!AR$18, 'E2 Allocators'!$B$15:$W$15, 0),FALSE)*$G32), 0, VLOOKUP(VLOOKUP($A32, 'E4 TB Allocation Details'!$A$18:$L$205, MATCH("Customer ID", 'E4 TB Allocation Details'!$A$18:$L$18, 0),FALSE), 'E2 Allocators'!$B$15:$W$361, MATCH('O5 Details by Class &amp; Accounts'!AR$18, 'E2 Allocators'!$B$15:$W$15, 0),FALSE)*$G32)</f>
        <v>0</v>
      </c>
      <c r="AS32" s="1412">
        <f ca="1">IF(ISERROR(VLOOKUP(VLOOKUP($A32, 'E4 TB Allocation Details'!$A$18:$L$205, MATCH("Customer ID", 'E4 TB Allocation Details'!$A$18:$L$18, 0),FALSE), 'E2 Allocators'!$B$15:$W$361, MATCH('O5 Details by Class &amp; Accounts'!AS$18, 'E2 Allocators'!$B$15:$W$15, 0),FALSE)*$G32), 0, VLOOKUP(VLOOKUP($A32, 'E4 TB Allocation Details'!$A$18:$L$205, MATCH("Customer ID", 'E4 TB Allocation Details'!$A$18:$L$18, 0),FALSE), 'E2 Allocators'!$B$15:$W$361, MATCH('O5 Details by Class &amp; Accounts'!AS$18, 'E2 Allocators'!$B$15:$W$15, 0),FALSE)*$G32)</f>
        <v>0</v>
      </c>
      <c r="AT32" s="1412">
        <f ca="1">IF(ISERROR(VLOOKUP(VLOOKUP($A32, 'E4 TB Allocation Details'!$A$18:$L$205, MATCH("Customer ID", 'E4 TB Allocation Details'!$A$18:$L$18, 0),FALSE), 'E2 Allocators'!$B$15:$W$361, MATCH('O5 Details by Class &amp; Accounts'!AT$18, 'E2 Allocators'!$B$15:$W$15, 0),FALSE)*$G32), 0, VLOOKUP(VLOOKUP($A32, 'E4 TB Allocation Details'!$A$18:$L$205, MATCH("Customer ID", 'E4 TB Allocation Details'!$A$18:$L$18, 0),FALSE), 'E2 Allocators'!$B$15:$W$361, MATCH('O5 Details by Class &amp; Accounts'!AT$18, 'E2 Allocators'!$B$15:$W$15, 0),FALSE)*$G32)</f>
        <v>0</v>
      </c>
      <c r="AU32" s="1412">
        <f ca="1">IF(ISERROR(VLOOKUP(VLOOKUP($A32, 'E4 TB Allocation Details'!$A$18:$L$205, MATCH("Customer ID", 'E4 TB Allocation Details'!$A$18:$L$18, 0),FALSE), 'E2 Allocators'!$B$15:$W$361, MATCH('O5 Details by Class &amp; Accounts'!AU$18, 'E2 Allocators'!$B$15:$W$15, 0),FALSE)*$G32), 0, VLOOKUP(VLOOKUP($A32, 'E4 TB Allocation Details'!$A$18:$L$205, MATCH("Customer ID", 'E4 TB Allocation Details'!$A$18:$L$18, 0),FALSE), 'E2 Allocators'!$B$15:$W$361, MATCH('O5 Details by Class &amp; Accounts'!AU$18, 'E2 Allocators'!$B$15:$W$15, 0),FALSE)*$G32)</f>
        <v>0</v>
      </c>
      <c r="AV32" s="1412">
        <f ca="1">IF(ISERROR(VLOOKUP(VLOOKUP($A32, 'E4 TB Allocation Details'!$A$18:$L$205, MATCH("Customer ID", 'E4 TB Allocation Details'!$A$18:$L$18, 0),FALSE), 'E2 Allocators'!$B$15:$W$361, MATCH('O5 Details by Class &amp; Accounts'!AV$18, 'E2 Allocators'!$B$15:$W$15, 0),FALSE)*$G32), 0, VLOOKUP(VLOOKUP($A32, 'E4 TB Allocation Details'!$A$18:$L$205, MATCH("Customer ID", 'E4 TB Allocation Details'!$A$18:$L$18, 0),FALSE), 'E2 Allocators'!$B$15:$W$361, MATCH('O5 Details by Class &amp; Accounts'!AV$18, 'E2 Allocators'!$B$15:$W$15, 0),FALSE)*$G32)</f>
        <v>0</v>
      </c>
      <c r="AW32" s="1412">
        <f ca="1">IF(ISERROR(VLOOKUP(VLOOKUP($A32, 'E4 TB Allocation Details'!$A$18:$L$205, MATCH("Customer ID", 'E4 TB Allocation Details'!$A$18:$L$18, 0),FALSE), 'E2 Allocators'!$B$15:$W$361, MATCH('O5 Details by Class &amp; Accounts'!AW$18, 'E2 Allocators'!$B$15:$W$15, 0),FALSE)*$G32), 0, VLOOKUP(VLOOKUP($A32, 'E4 TB Allocation Details'!$A$18:$L$205, MATCH("Customer ID", 'E4 TB Allocation Details'!$A$18:$L$18, 0),FALSE), 'E2 Allocators'!$B$15:$W$361, MATCH('O5 Details by Class &amp; Accounts'!AW$18, 'E2 Allocators'!$B$15:$W$15, 0),FALSE)*$G32)</f>
        <v>0</v>
      </c>
      <c r="AX32" s="1412">
        <f t="shared" si="2"/>
        <v>0</v>
      </c>
      <c r="AY32" s="1412">
        <f ca="1">IF(ISERROR(VLOOKUP(VLOOKUP($A32, 'E4 TB Allocation Details'!$A$18:$L$205, MATCH("Misc ID", 'E4 TB Allocation Details'!$A$18:$L$18, 0),FALSE), 'E2 Allocators'!$B$15:$W$361, MATCH('O5 Details by Class &amp; Accounts'!AY$18, 'E2 Allocators'!$B$15:$W$15, 0),FALSE)*$E32), 0, VLOOKUP(VLOOKUP($A32, 'E4 TB Allocation Details'!$A$18:$L$205, MATCH("Misc ID", 'E4 TB Allocation Details'!$A$18:$L$18, 0),FALSE), 'E2 Allocators'!$B$15:$W$361, MATCH('O5 Details by Class &amp; Accounts'!AY$18, 'E2 Allocators'!$B$15:$W$15, 0),FALSE)*$E32)</f>
        <v>0</v>
      </c>
      <c r="AZ32" s="1412">
        <f ca="1">IF(ISERROR(VLOOKUP(VLOOKUP($A32, 'E4 TB Allocation Details'!$A$18:$L$205, MATCH("Misc ID", 'E4 TB Allocation Details'!$A$18:$L$18, 0),FALSE), 'E2 Allocators'!$B$15:$W$361, MATCH('O5 Details by Class &amp; Accounts'!AZ$18, 'E2 Allocators'!$B$15:$W$15, 0),FALSE)*$E32), 0, VLOOKUP(VLOOKUP($A32, 'E4 TB Allocation Details'!$A$18:$L$205, MATCH("Misc ID", 'E4 TB Allocation Details'!$A$18:$L$18, 0),FALSE), 'E2 Allocators'!$B$15:$W$361, MATCH('O5 Details by Class &amp; Accounts'!AZ$18, 'E2 Allocators'!$B$15:$W$15, 0),FALSE)*$E32)</f>
        <v>0</v>
      </c>
      <c r="BA32" s="1412">
        <f ca="1">IF(ISERROR(VLOOKUP(VLOOKUP($A32, 'E4 TB Allocation Details'!$A$18:$L$205, MATCH("Misc ID", 'E4 TB Allocation Details'!$A$18:$L$18, 0),FALSE), 'E2 Allocators'!$B$15:$W$361, MATCH('O5 Details by Class &amp; Accounts'!BA$18, 'E2 Allocators'!$B$15:$W$15, 0),FALSE)*$E32), 0, VLOOKUP(VLOOKUP($A32, 'E4 TB Allocation Details'!$A$18:$L$205, MATCH("Misc ID", 'E4 TB Allocation Details'!$A$18:$L$18, 0),FALSE), 'E2 Allocators'!$B$15:$W$361, MATCH('O5 Details by Class &amp; Accounts'!BA$18, 'E2 Allocators'!$B$15:$W$15, 0),FALSE)*$E32)</f>
        <v>0</v>
      </c>
      <c r="BB32" s="1412">
        <f ca="1">IF(ISERROR(VLOOKUP(VLOOKUP($A32, 'E4 TB Allocation Details'!$A$18:$L$205, MATCH("Misc ID", 'E4 TB Allocation Details'!$A$18:$L$18, 0),FALSE), 'E2 Allocators'!$B$15:$W$361, MATCH('O5 Details by Class &amp; Accounts'!BB$18, 'E2 Allocators'!$B$15:$W$15, 0),FALSE)*$E32), 0, VLOOKUP(VLOOKUP($A32, 'E4 TB Allocation Details'!$A$18:$L$205, MATCH("Misc ID", 'E4 TB Allocation Details'!$A$18:$L$18, 0),FALSE), 'E2 Allocators'!$B$15:$W$361, MATCH('O5 Details by Class &amp; Accounts'!BB$18, 'E2 Allocators'!$B$15:$W$15, 0),FALSE)*$E32)</f>
        <v>0</v>
      </c>
      <c r="BC32" s="1412">
        <f ca="1">IF(ISERROR(VLOOKUP(VLOOKUP($A32, 'E4 TB Allocation Details'!$A$18:$L$205, MATCH("Misc ID", 'E4 TB Allocation Details'!$A$18:$L$18, 0),FALSE), 'E2 Allocators'!$B$15:$W$361, MATCH('O5 Details by Class &amp; Accounts'!BC$18, 'E2 Allocators'!$B$15:$W$15, 0),FALSE)*$E32), 0, VLOOKUP(VLOOKUP($A32, 'E4 TB Allocation Details'!$A$18:$L$205, MATCH("Misc ID", 'E4 TB Allocation Details'!$A$18:$L$18, 0),FALSE), 'E2 Allocators'!$B$15:$W$361, MATCH('O5 Details by Class &amp; Accounts'!BC$18, 'E2 Allocators'!$B$15:$W$15, 0),FALSE)*$E32)</f>
        <v>0</v>
      </c>
      <c r="BD32" s="1412">
        <f ca="1">IF(ISERROR(VLOOKUP(VLOOKUP($A32, 'E4 TB Allocation Details'!$A$18:$L$205, MATCH("Misc ID", 'E4 TB Allocation Details'!$A$18:$L$18, 0),FALSE), 'E2 Allocators'!$B$15:$W$361, MATCH('O5 Details by Class &amp; Accounts'!BD$18, 'E2 Allocators'!$B$15:$W$15, 0),FALSE)*$E32), 0, VLOOKUP(VLOOKUP($A32, 'E4 TB Allocation Details'!$A$18:$L$205, MATCH("Misc ID", 'E4 TB Allocation Details'!$A$18:$L$18, 0),FALSE), 'E2 Allocators'!$B$15:$W$361, MATCH('O5 Details by Class &amp; Accounts'!BD$18, 'E2 Allocators'!$B$15:$W$15, 0),FALSE)*$E32)</f>
        <v>0</v>
      </c>
      <c r="BE32" s="1412">
        <f ca="1">IF(ISERROR(VLOOKUP(VLOOKUP($A32, 'E4 TB Allocation Details'!$A$18:$L$205, MATCH("Misc ID", 'E4 TB Allocation Details'!$A$18:$L$18, 0),FALSE), 'E2 Allocators'!$B$15:$W$361, MATCH('O5 Details by Class &amp; Accounts'!BE$18, 'E2 Allocators'!$B$15:$W$15, 0),FALSE)*$E32), 0, VLOOKUP(VLOOKUP($A32, 'E4 TB Allocation Details'!$A$18:$L$205, MATCH("Misc ID", 'E4 TB Allocation Details'!$A$18:$L$18, 0),FALSE), 'E2 Allocators'!$B$15:$W$361, MATCH('O5 Details by Class &amp; Accounts'!BE$18, 'E2 Allocators'!$B$15:$W$15, 0),FALSE)*$E32)</f>
        <v>0</v>
      </c>
      <c r="BF32" s="1412">
        <f ca="1">IF(ISERROR(VLOOKUP(VLOOKUP($A32, 'E4 TB Allocation Details'!$A$18:$L$205, MATCH("Misc ID", 'E4 TB Allocation Details'!$A$18:$L$18, 0),FALSE), 'E2 Allocators'!$B$15:$W$361, MATCH('O5 Details by Class &amp; Accounts'!BF$18, 'E2 Allocators'!$B$15:$W$15, 0),FALSE)*$E32), 0, VLOOKUP(VLOOKUP($A32, 'E4 TB Allocation Details'!$A$18:$L$205, MATCH("Misc ID", 'E4 TB Allocation Details'!$A$18:$L$18, 0),FALSE), 'E2 Allocators'!$B$15:$W$361, MATCH('O5 Details by Class &amp; Accounts'!BF$18, 'E2 Allocators'!$B$15:$W$15, 0),FALSE)*$E32)</f>
        <v>0</v>
      </c>
      <c r="BG32" s="1412">
        <f ca="1">IF(ISERROR(VLOOKUP(VLOOKUP($A32, 'E4 TB Allocation Details'!$A$18:$L$205, MATCH("Misc ID", 'E4 TB Allocation Details'!$A$18:$L$18, 0),FALSE), 'E2 Allocators'!$B$15:$W$361, MATCH('O5 Details by Class &amp; Accounts'!BG$18, 'E2 Allocators'!$B$15:$W$15, 0),FALSE)*$E32), 0, VLOOKUP(VLOOKUP($A32, 'E4 TB Allocation Details'!$A$18:$L$205, MATCH("Misc ID", 'E4 TB Allocation Details'!$A$18:$L$18, 0),FALSE), 'E2 Allocators'!$B$15:$W$361, MATCH('O5 Details by Class &amp; Accounts'!BG$18, 'E2 Allocators'!$B$15:$W$15, 0),FALSE)*$E32)</f>
        <v>0</v>
      </c>
      <c r="BH32" s="1412">
        <f ca="1">IF(ISERROR(VLOOKUP(VLOOKUP($A32, 'E4 TB Allocation Details'!$A$18:$L$205, MATCH("Misc ID", 'E4 TB Allocation Details'!$A$18:$L$18, 0),FALSE), 'E2 Allocators'!$B$15:$W$361, MATCH('O5 Details by Class &amp; Accounts'!BH$18, 'E2 Allocators'!$B$15:$W$15, 0),FALSE)*$E32), 0, VLOOKUP(VLOOKUP($A32, 'E4 TB Allocation Details'!$A$18:$L$205, MATCH("Misc ID", 'E4 TB Allocation Details'!$A$18:$L$18, 0),FALSE), 'E2 Allocators'!$B$15:$W$361, MATCH('O5 Details by Class &amp; Accounts'!BH$18, 'E2 Allocators'!$B$15:$W$15, 0),FALSE)*$E32)</f>
        <v>0</v>
      </c>
      <c r="BI32" s="1412">
        <f ca="1">IF(ISERROR(VLOOKUP(VLOOKUP($A32, 'E4 TB Allocation Details'!$A$18:$L$205, MATCH("Misc ID", 'E4 TB Allocation Details'!$A$18:$L$18, 0),FALSE), 'E2 Allocators'!$B$15:$W$361, MATCH('O5 Details by Class &amp; Accounts'!BI$18, 'E2 Allocators'!$B$15:$W$15, 0),FALSE)*$E32), 0, VLOOKUP(VLOOKUP($A32, 'E4 TB Allocation Details'!$A$18:$L$205, MATCH("Misc ID", 'E4 TB Allocation Details'!$A$18:$L$18, 0),FALSE), 'E2 Allocators'!$B$15:$W$361, MATCH('O5 Details by Class &amp; Accounts'!BI$18, 'E2 Allocators'!$B$15:$W$15, 0),FALSE)*$E32)</f>
        <v>0</v>
      </c>
      <c r="BJ32" s="1412">
        <f ca="1">IF(ISERROR(VLOOKUP(VLOOKUP($A32, 'E4 TB Allocation Details'!$A$18:$L$205, MATCH("Misc ID", 'E4 TB Allocation Details'!$A$18:$L$18, 0),FALSE), 'E2 Allocators'!$B$15:$W$361, MATCH('O5 Details by Class &amp; Accounts'!BJ$18, 'E2 Allocators'!$B$15:$W$15, 0),FALSE)*$E32), 0, VLOOKUP(VLOOKUP($A32, 'E4 TB Allocation Details'!$A$18:$L$205, MATCH("Misc ID", 'E4 TB Allocation Details'!$A$18:$L$18, 0),FALSE), 'E2 Allocators'!$B$15:$W$361, MATCH('O5 Details by Class &amp; Accounts'!BJ$18, 'E2 Allocators'!$B$15:$W$15, 0),FALSE)*$E32)</f>
        <v>0</v>
      </c>
      <c r="BK32" s="1412">
        <f ca="1">IF(ISERROR(VLOOKUP(VLOOKUP($A32, 'E4 TB Allocation Details'!$A$18:$L$205, MATCH("Misc ID", 'E4 TB Allocation Details'!$A$18:$L$18, 0),FALSE), 'E2 Allocators'!$B$15:$W$361, MATCH('O5 Details by Class &amp; Accounts'!BK$18, 'E2 Allocators'!$B$15:$W$15, 0),FALSE)*$E32), 0, VLOOKUP(VLOOKUP($A32, 'E4 TB Allocation Details'!$A$18:$L$205, MATCH("Misc ID", 'E4 TB Allocation Details'!$A$18:$L$18, 0),FALSE), 'E2 Allocators'!$B$15:$W$361, MATCH('O5 Details by Class &amp; Accounts'!BK$18, 'E2 Allocators'!$B$15:$W$15, 0),FALSE)*$E32)</f>
        <v>0</v>
      </c>
      <c r="BL32" s="1412">
        <f ca="1">IF(ISERROR(VLOOKUP(VLOOKUP($A32, 'E4 TB Allocation Details'!$A$18:$L$205, MATCH("Misc ID", 'E4 TB Allocation Details'!$A$18:$L$18, 0),FALSE), 'E2 Allocators'!$B$15:$W$361, MATCH('O5 Details by Class &amp; Accounts'!BL$18, 'E2 Allocators'!$B$15:$W$15, 0),FALSE)*$E32), 0, VLOOKUP(VLOOKUP($A32, 'E4 TB Allocation Details'!$A$18:$L$205, MATCH("Misc ID", 'E4 TB Allocation Details'!$A$18:$L$18, 0),FALSE), 'E2 Allocators'!$B$15:$W$361, MATCH('O5 Details by Class &amp; Accounts'!BL$18, 'E2 Allocators'!$B$15:$W$15, 0),FALSE)*$E32)</f>
        <v>0</v>
      </c>
      <c r="BM32" s="1412">
        <f ca="1">IF(ISERROR(VLOOKUP(VLOOKUP($A32, 'E4 TB Allocation Details'!$A$18:$L$205, MATCH("Misc ID", 'E4 TB Allocation Details'!$A$18:$L$18, 0),FALSE), 'E2 Allocators'!$B$15:$W$361, MATCH('O5 Details by Class &amp; Accounts'!BM$18, 'E2 Allocators'!$B$15:$W$15, 0),FALSE)*$E32), 0, VLOOKUP(VLOOKUP($A32, 'E4 TB Allocation Details'!$A$18:$L$205, MATCH("Misc ID", 'E4 TB Allocation Details'!$A$18:$L$18, 0),FALSE), 'E2 Allocators'!$B$15:$W$361, MATCH('O5 Details by Class &amp; Accounts'!BM$18, 'E2 Allocators'!$B$15:$W$15, 0),FALSE)*$E32)</f>
        <v>0</v>
      </c>
      <c r="BN32" s="1412">
        <f ca="1">IF(ISERROR(VLOOKUP(VLOOKUP($A32, 'E4 TB Allocation Details'!$A$18:$L$205, MATCH("Misc ID", 'E4 TB Allocation Details'!$A$18:$L$18, 0),FALSE), 'E2 Allocators'!$B$15:$W$361, MATCH('O5 Details by Class &amp; Accounts'!BN$18, 'E2 Allocators'!$B$15:$W$15, 0),FALSE)*$E32), 0, VLOOKUP(VLOOKUP($A32, 'E4 TB Allocation Details'!$A$18:$L$205, MATCH("Misc ID", 'E4 TB Allocation Details'!$A$18:$L$18, 0),FALSE), 'E2 Allocators'!$B$15:$W$361, MATCH('O5 Details by Class &amp; Accounts'!BN$18, 'E2 Allocators'!$B$15:$W$15, 0),FALSE)*$E32)</f>
        <v>0</v>
      </c>
      <c r="BO32" s="1412">
        <f ca="1">IF(ISERROR(VLOOKUP(VLOOKUP($A32, 'E4 TB Allocation Details'!$A$18:$L$205, MATCH("Misc ID", 'E4 TB Allocation Details'!$A$18:$L$18, 0),FALSE), 'E2 Allocators'!$B$15:$W$361, MATCH('O5 Details by Class &amp; Accounts'!BO$18, 'E2 Allocators'!$B$15:$W$15, 0),FALSE)*$E32), 0, VLOOKUP(VLOOKUP($A32, 'E4 TB Allocation Details'!$A$18:$L$205, MATCH("Misc ID", 'E4 TB Allocation Details'!$A$18:$L$18, 0),FALSE), 'E2 Allocators'!$B$15:$W$361, MATCH('O5 Details by Class &amp; Accounts'!BO$18, 'E2 Allocators'!$B$15:$W$15, 0),FALSE)*$E32)</f>
        <v>0</v>
      </c>
      <c r="BP32" s="1412">
        <f ca="1">IF(ISERROR(VLOOKUP(VLOOKUP($A32, 'E4 TB Allocation Details'!$A$18:$L$205, MATCH("Misc ID", 'E4 TB Allocation Details'!$A$18:$L$18, 0),FALSE), 'E2 Allocators'!$B$15:$W$361, MATCH('O5 Details by Class &amp; Accounts'!BP$18, 'E2 Allocators'!$B$15:$W$15, 0),FALSE)*$E32), 0, VLOOKUP(VLOOKUP($A32, 'E4 TB Allocation Details'!$A$18:$L$205, MATCH("Misc ID", 'E4 TB Allocation Details'!$A$18:$L$18, 0),FALSE), 'E2 Allocators'!$B$15:$W$361, MATCH('O5 Details by Class &amp; Accounts'!BP$18, 'E2 Allocators'!$B$15:$W$15, 0),FALSE)*$E32)</f>
        <v>0</v>
      </c>
      <c r="BQ32" s="1412">
        <f ca="1">IF(ISERROR(VLOOKUP(VLOOKUP($A32, 'E4 TB Allocation Details'!$A$18:$L$205, MATCH("Misc ID", 'E4 TB Allocation Details'!$A$18:$L$18, 0),FALSE), 'E2 Allocators'!$B$15:$W$361, MATCH('O5 Details by Class &amp; Accounts'!BQ$18, 'E2 Allocators'!$B$15:$W$15, 0),FALSE)*$E32), 0, VLOOKUP(VLOOKUP($A32, 'E4 TB Allocation Details'!$A$18:$L$205, MATCH("Misc ID", 'E4 TB Allocation Details'!$A$18:$L$18, 0),FALSE), 'E2 Allocators'!$B$15:$W$361, MATCH('O5 Details by Class &amp; Accounts'!BQ$18, 'E2 Allocators'!$B$15:$W$15, 0),FALSE)*$E32)</f>
        <v>0</v>
      </c>
      <c r="BR32" s="1412">
        <f ca="1">IF(ISERROR(VLOOKUP(VLOOKUP($A32, 'E4 TB Allocation Details'!$A$18:$L$205, MATCH("Misc ID", 'E4 TB Allocation Details'!$A$18:$L$18, 0),FALSE), 'E2 Allocators'!$B$15:$W$361, MATCH('O5 Details by Class &amp; Accounts'!BR$18, 'E2 Allocators'!$B$15:$W$15, 0),FALSE)*$E32), 0, VLOOKUP(VLOOKUP($A32, 'E4 TB Allocation Details'!$A$18:$L$205, MATCH("Misc ID", 'E4 TB Allocation Details'!$A$18:$L$18, 0),FALSE), 'E2 Allocators'!$B$15:$W$361, MATCH('O5 Details by Class &amp; Accounts'!BR$18, 'E2 Allocators'!$B$15:$W$15, 0),FALSE)*$E32)</f>
        <v>0</v>
      </c>
      <c r="BS32" s="1412">
        <f t="shared" si="3"/>
        <v>0</v>
      </c>
      <c r="BT32" s="1412">
        <f ca="1">IF(ISERROR(VLOOKUP(VLOOKUP($A32, 'E4 TB Allocation Details'!$A$18:$L$205, MATCH("A &amp; G ID", 'E4 TB Allocation Details'!$A$18:$L$18, 0),FALSE), 'E2 Allocators'!$B$15:$W$361, MATCH('O5 Details by Class &amp; Accounts'!BT$18, 'E2 Allocators'!$B$15:$W$15, 0),FALSE)*$E32), 0, VLOOKUP(VLOOKUP($A32, 'E4 TB Allocation Details'!$A$18:$L$205, MATCH("A &amp; G ID", 'E4 TB Allocation Details'!$A$18:$L$18, 0),FALSE), 'E2 Allocators'!$B$15:$W$361, MATCH('O5 Details by Class &amp; Accounts'!BT$18, 'E2 Allocators'!$B$15:$W$15, 0),FALSE)*$E32)</f>
        <v>0</v>
      </c>
      <c r="BU32" s="1412">
        <f ca="1">IF(ISERROR(VLOOKUP(VLOOKUP($A32, 'E4 TB Allocation Details'!$A$18:$L$205, MATCH("A &amp; G ID", 'E4 TB Allocation Details'!$A$18:$L$18, 0),FALSE), 'E2 Allocators'!$B$15:$W$361, MATCH('O5 Details by Class &amp; Accounts'!BU$18, 'E2 Allocators'!$B$15:$W$15, 0),FALSE)*$E32), 0, VLOOKUP(VLOOKUP($A32, 'E4 TB Allocation Details'!$A$18:$L$205, MATCH("A &amp; G ID", 'E4 TB Allocation Details'!$A$18:$L$18, 0),FALSE), 'E2 Allocators'!$B$15:$W$361, MATCH('O5 Details by Class &amp; Accounts'!BU$18, 'E2 Allocators'!$B$15:$W$15, 0),FALSE)*$E32)</f>
        <v>0</v>
      </c>
      <c r="BV32" s="1412">
        <f ca="1">IF(ISERROR(VLOOKUP(VLOOKUP($A32, 'E4 TB Allocation Details'!$A$18:$L$205, MATCH("A &amp; G ID", 'E4 TB Allocation Details'!$A$18:$L$18, 0),FALSE), 'E2 Allocators'!$B$15:$W$361, MATCH('O5 Details by Class &amp; Accounts'!BV$18, 'E2 Allocators'!$B$15:$W$15, 0),FALSE)*$E32), 0, VLOOKUP(VLOOKUP($A32, 'E4 TB Allocation Details'!$A$18:$L$205, MATCH("A &amp; G ID", 'E4 TB Allocation Details'!$A$18:$L$18, 0),FALSE), 'E2 Allocators'!$B$15:$W$361, MATCH('O5 Details by Class &amp; Accounts'!BV$18, 'E2 Allocators'!$B$15:$W$15, 0),FALSE)*$E32)</f>
        <v>0</v>
      </c>
      <c r="BW32" s="1412">
        <f ca="1">IF(ISERROR(VLOOKUP(VLOOKUP($A32, 'E4 TB Allocation Details'!$A$18:$L$205, MATCH("A &amp; G ID", 'E4 TB Allocation Details'!$A$18:$L$18, 0),FALSE), 'E2 Allocators'!$B$15:$W$361, MATCH('O5 Details by Class &amp; Accounts'!BW$18, 'E2 Allocators'!$B$15:$W$15, 0),FALSE)*$E32), 0, VLOOKUP(VLOOKUP($A32, 'E4 TB Allocation Details'!$A$18:$L$205, MATCH("A &amp; G ID", 'E4 TB Allocation Details'!$A$18:$L$18, 0),FALSE), 'E2 Allocators'!$B$15:$W$361, MATCH('O5 Details by Class &amp; Accounts'!BW$18, 'E2 Allocators'!$B$15:$W$15, 0),FALSE)*$E32)</f>
        <v>0</v>
      </c>
      <c r="BX32" s="1412">
        <f ca="1">IF(ISERROR(VLOOKUP(VLOOKUP($A32, 'E4 TB Allocation Details'!$A$18:$L$205, MATCH("A &amp; G ID", 'E4 TB Allocation Details'!$A$18:$L$18, 0),FALSE), 'E2 Allocators'!$B$15:$W$361, MATCH('O5 Details by Class &amp; Accounts'!BX$18, 'E2 Allocators'!$B$15:$W$15, 0),FALSE)*$E32), 0, VLOOKUP(VLOOKUP($A32, 'E4 TB Allocation Details'!$A$18:$L$205, MATCH("A &amp; G ID", 'E4 TB Allocation Details'!$A$18:$L$18, 0),FALSE), 'E2 Allocators'!$B$15:$W$361, MATCH('O5 Details by Class &amp; Accounts'!BX$18, 'E2 Allocators'!$B$15:$W$15, 0),FALSE)*$E32)</f>
        <v>0</v>
      </c>
      <c r="BY32" s="1412">
        <f ca="1">IF(ISERROR(VLOOKUP(VLOOKUP($A32, 'E4 TB Allocation Details'!$A$18:$L$205, MATCH("A &amp; G ID", 'E4 TB Allocation Details'!$A$18:$L$18, 0),FALSE), 'E2 Allocators'!$B$15:$W$361, MATCH('O5 Details by Class &amp; Accounts'!BY$18, 'E2 Allocators'!$B$15:$W$15, 0),FALSE)*$E32), 0, VLOOKUP(VLOOKUP($A32, 'E4 TB Allocation Details'!$A$18:$L$205, MATCH("A &amp; G ID", 'E4 TB Allocation Details'!$A$18:$L$18, 0),FALSE), 'E2 Allocators'!$B$15:$W$361, MATCH('O5 Details by Class &amp; Accounts'!BY$18, 'E2 Allocators'!$B$15:$W$15, 0),FALSE)*$E32)</f>
        <v>0</v>
      </c>
      <c r="BZ32" s="1412">
        <f ca="1">IF(ISERROR(VLOOKUP(VLOOKUP($A32, 'E4 TB Allocation Details'!$A$18:$L$205, MATCH("A &amp; G ID", 'E4 TB Allocation Details'!$A$18:$L$18, 0),FALSE), 'E2 Allocators'!$B$15:$W$361, MATCH('O5 Details by Class &amp; Accounts'!BZ$18, 'E2 Allocators'!$B$15:$W$15, 0),FALSE)*$E32), 0, VLOOKUP(VLOOKUP($A32, 'E4 TB Allocation Details'!$A$18:$L$205, MATCH("A &amp; G ID", 'E4 TB Allocation Details'!$A$18:$L$18, 0),FALSE), 'E2 Allocators'!$B$15:$W$361, MATCH('O5 Details by Class &amp; Accounts'!BZ$18, 'E2 Allocators'!$B$15:$W$15, 0),FALSE)*$E32)</f>
        <v>0</v>
      </c>
      <c r="CA32" s="1412">
        <f ca="1">IF(ISERROR(VLOOKUP(VLOOKUP($A32, 'E4 TB Allocation Details'!$A$18:$L$205, MATCH("A &amp; G ID", 'E4 TB Allocation Details'!$A$18:$L$18, 0),FALSE), 'E2 Allocators'!$B$15:$W$361, MATCH('O5 Details by Class &amp; Accounts'!CA$18, 'E2 Allocators'!$B$15:$W$15, 0),FALSE)*$E32), 0, VLOOKUP(VLOOKUP($A32, 'E4 TB Allocation Details'!$A$18:$L$205, MATCH("A &amp; G ID", 'E4 TB Allocation Details'!$A$18:$L$18, 0),FALSE), 'E2 Allocators'!$B$15:$W$361, MATCH('O5 Details by Class &amp; Accounts'!CA$18, 'E2 Allocators'!$B$15:$W$15, 0),FALSE)*$E32)</f>
        <v>0</v>
      </c>
      <c r="CB32" s="1412">
        <f ca="1">IF(ISERROR(VLOOKUP(VLOOKUP($A32, 'E4 TB Allocation Details'!$A$18:$L$205, MATCH("A &amp; G ID", 'E4 TB Allocation Details'!$A$18:$L$18, 0),FALSE), 'E2 Allocators'!$B$15:$W$361, MATCH('O5 Details by Class &amp; Accounts'!CB$18, 'E2 Allocators'!$B$15:$W$15, 0),FALSE)*$E32), 0, VLOOKUP(VLOOKUP($A32, 'E4 TB Allocation Details'!$A$18:$L$205, MATCH("A &amp; G ID", 'E4 TB Allocation Details'!$A$18:$L$18, 0),FALSE), 'E2 Allocators'!$B$15:$W$361, MATCH('O5 Details by Class &amp; Accounts'!CB$18, 'E2 Allocators'!$B$15:$W$15, 0),FALSE)*$E32)</f>
        <v>0</v>
      </c>
      <c r="CC32" s="1412">
        <f ca="1">IF(ISERROR(VLOOKUP(VLOOKUP($A32, 'E4 TB Allocation Details'!$A$18:$L$205, MATCH("A &amp; G ID", 'E4 TB Allocation Details'!$A$18:$L$18, 0),FALSE), 'E2 Allocators'!$B$15:$W$361, MATCH('O5 Details by Class &amp; Accounts'!CC$18, 'E2 Allocators'!$B$15:$W$15, 0),FALSE)*$E32), 0, VLOOKUP(VLOOKUP($A32, 'E4 TB Allocation Details'!$A$18:$L$205, MATCH("A &amp; G ID", 'E4 TB Allocation Details'!$A$18:$L$18, 0),FALSE), 'E2 Allocators'!$B$15:$W$361, MATCH('O5 Details by Class &amp; Accounts'!CC$18, 'E2 Allocators'!$B$15:$W$15, 0),FALSE)*$E32)</f>
        <v>0</v>
      </c>
      <c r="CD32" s="1412">
        <f ca="1">IF(ISERROR(VLOOKUP(VLOOKUP($A32, 'E4 TB Allocation Details'!$A$18:$L$205, MATCH("A &amp; G ID", 'E4 TB Allocation Details'!$A$18:$L$18, 0),FALSE), 'E2 Allocators'!$B$15:$W$361, MATCH('O5 Details by Class &amp; Accounts'!CD$18, 'E2 Allocators'!$B$15:$W$15, 0),FALSE)*$E32), 0, VLOOKUP(VLOOKUP($A32, 'E4 TB Allocation Details'!$A$18:$L$205, MATCH("A &amp; G ID", 'E4 TB Allocation Details'!$A$18:$L$18, 0),FALSE), 'E2 Allocators'!$B$15:$W$361, MATCH('O5 Details by Class &amp; Accounts'!CD$18, 'E2 Allocators'!$B$15:$W$15, 0),FALSE)*$E32)</f>
        <v>0</v>
      </c>
      <c r="CE32" s="1412">
        <f ca="1">IF(ISERROR(VLOOKUP(VLOOKUP($A32, 'E4 TB Allocation Details'!$A$18:$L$205, MATCH("A &amp; G ID", 'E4 TB Allocation Details'!$A$18:$L$18, 0),FALSE), 'E2 Allocators'!$B$15:$W$361, MATCH('O5 Details by Class &amp; Accounts'!CE$18, 'E2 Allocators'!$B$15:$W$15, 0),FALSE)*$E32), 0, VLOOKUP(VLOOKUP($A32, 'E4 TB Allocation Details'!$A$18:$L$205, MATCH("A &amp; G ID", 'E4 TB Allocation Details'!$A$18:$L$18, 0),FALSE), 'E2 Allocators'!$B$15:$W$361, MATCH('O5 Details by Class &amp; Accounts'!CE$18, 'E2 Allocators'!$B$15:$W$15, 0),FALSE)*$E32)</f>
        <v>0</v>
      </c>
      <c r="CF32" s="1412">
        <f ca="1">IF(ISERROR(VLOOKUP(VLOOKUP($A32, 'E4 TB Allocation Details'!$A$18:$L$205, MATCH("A &amp; G ID", 'E4 TB Allocation Details'!$A$18:$L$18, 0),FALSE), 'E2 Allocators'!$B$15:$W$361, MATCH('O5 Details by Class &amp; Accounts'!CF$18, 'E2 Allocators'!$B$15:$W$15, 0),FALSE)*$E32), 0, VLOOKUP(VLOOKUP($A32, 'E4 TB Allocation Details'!$A$18:$L$205, MATCH("A &amp; G ID", 'E4 TB Allocation Details'!$A$18:$L$18, 0),FALSE), 'E2 Allocators'!$B$15:$W$361, MATCH('O5 Details by Class &amp; Accounts'!CF$18, 'E2 Allocators'!$B$15:$W$15, 0),FALSE)*$E32)</f>
        <v>0</v>
      </c>
      <c r="CG32" s="1412">
        <f ca="1">IF(ISERROR(VLOOKUP(VLOOKUP($A32, 'E4 TB Allocation Details'!$A$18:$L$205, MATCH("A &amp; G ID", 'E4 TB Allocation Details'!$A$18:$L$18, 0),FALSE), 'E2 Allocators'!$B$15:$W$361, MATCH('O5 Details by Class &amp; Accounts'!CG$18, 'E2 Allocators'!$B$15:$W$15, 0),FALSE)*$E32), 0, VLOOKUP(VLOOKUP($A32, 'E4 TB Allocation Details'!$A$18:$L$205, MATCH("A &amp; G ID", 'E4 TB Allocation Details'!$A$18:$L$18, 0),FALSE), 'E2 Allocators'!$B$15:$W$361, MATCH('O5 Details by Class &amp; Accounts'!CG$18, 'E2 Allocators'!$B$15:$W$15, 0),FALSE)*$E32)</f>
        <v>0</v>
      </c>
      <c r="CH32" s="1412">
        <f ca="1">IF(ISERROR(VLOOKUP(VLOOKUP($A32, 'E4 TB Allocation Details'!$A$18:$L$205, MATCH("A &amp; G ID", 'E4 TB Allocation Details'!$A$18:$L$18, 0),FALSE), 'E2 Allocators'!$B$15:$W$361, MATCH('O5 Details by Class &amp; Accounts'!CH$18, 'E2 Allocators'!$B$15:$W$15, 0),FALSE)*$E32), 0, VLOOKUP(VLOOKUP($A32, 'E4 TB Allocation Details'!$A$18:$L$205, MATCH("A &amp; G ID", 'E4 TB Allocation Details'!$A$18:$L$18, 0),FALSE), 'E2 Allocators'!$B$15:$W$361, MATCH('O5 Details by Class &amp; Accounts'!CH$18, 'E2 Allocators'!$B$15:$W$15, 0),FALSE)*$E32)</f>
        <v>0</v>
      </c>
      <c r="CI32" s="1412">
        <f ca="1">IF(ISERROR(VLOOKUP(VLOOKUP($A32, 'E4 TB Allocation Details'!$A$18:$L$205, MATCH("A &amp; G ID", 'E4 TB Allocation Details'!$A$18:$L$18, 0),FALSE), 'E2 Allocators'!$B$15:$W$361, MATCH('O5 Details by Class &amp; Accounts'!CI$18, 'E2 Allocators'!$B$15:$W$15, 0),FALSE)*$E32), 0, VLOOKUP(VLOOKUP($A32, 'E4 TB Allocation Details'!$A$18:$L$205, MATCH("A &amp; G ID", 'E4 TB Allocation Details'!$A$18:$L$18, 0),FALSE), 'E2 Allocators'!$B$15:$W$361, MATCH('O5 Details by Class &amp; Accounts'!CI$18, 'E2 Allocators'!$B$15:$W$15, 0),FALSE)*$E32)</f>
        <v>0</v>
      </c>
      <c r="CJ32" s="1412">
        <f ca="1">IF(ISERROR(VLOOKUP(VLOOKUP($A32, 'E4 TB Allocation Details'!$A$18:$L$205, MATCH("A &amp; G ID", 'E4 TB Allocation Details'!$A$18:$L$18, 0),FALSE), 'E2 Allocators'!$B$15:$W$361, MATCH('O5 Details by Class &amp; Accounts'!CJ$18, 'E2 Allocators'!$B$15:$W$15, 0),FALSE)*$E32), 0, VLOOKUP(VLOOKUP($A32, 'E4 TB Allocation Details'!$A$18:$L$205, MATCH("A &amp; G ID", 'E4 TB Allocation Details'!$A$18:$L$18, 0),FALSE), 'E2 Allocators'!$B$15:$W$361, MATCH('O5 Details by Class &amp; Accounts'!CJ$18, 'E2 Allocators'!$B$15:$W$15, 0),FALSE)*$E32)</f>
        <v>0</v>
      </c>
      <c r="CK32" s="1412">
        <f ca="1">IF(ISERROR(VLOOKUP(VLOOKUP($A32, 'E4 TB Allocation Details'!$A$18:$L$205, MATCH("A &amp; G ID", 'E4 TB Allocation Details'!$A$18:$L$18, 0),FALSE), 'E2 Allocators'!$B$15:$W$361, MATCH('O5 Details by Class &amp; Accounts'!CK$18, 'E2 Allocators'!$B$15:$W$15, 0),FALSE)*$E32), 0, VLOOKUP(VLOOKUP($A32, 'E4 TB Allocation Details'!$A$18:$L$205, MATCH("A &amp; G ID", 'E4 TB Allocation Details'!$A$18:$L$18, 0),FALSE), 'E2 Allocators'!$B$15:$W$361, MATCH('O5 Details by Class &amp; Accounts'!CK$18, 'E2 Allocators'!$B$15:$W$15, 0),FALSE)*$E32)</f>
        <v>0</v>
      </c>
      <c r="CL32" s="1412">
        <f ca="1">IF(ISERROR(VLOOKUP(VLOOKUP($A32, 'E4 TB Allocation Details'!$A$18:$L$205, MATCH("A &amp; G ID", 'E4 TB Allocation Details'!$A$18:$L$18, 0),FALSE), 'E2 Allocators'!$B$15:$W$361, MATCH('O5 Details by Class &amp; Accounts'!CL$18, 'E2 Allocators'!$B$15:$W$15, 0),FALSE)*$E32), 0, VLOOKUP(VLOOKUP($A32, 'E4 TB Allocation Details'!$A$18:$L$205, MATCH("A &amp; G ID", 'E4 TB Allocation Details'!$A$18:$L$18, 0),FALSE), 'E2 Allocators'!$B$15:$W$361, MATCH('O5 Details by Class &amp; Accounts'!CL$18, 'E2 Allocators'!$B$15:$W$15, 0),FALSE)*$E32)</f>
        <v>0</v>
      </c>
      <c r="CM32" s="1412">
        <f ca="1">IF(ISERROR(VLOOKUP(VLOOKUP($A32, 'E4 TB Allocation Details'!$A$18:$L$205, MATCH("A &amp; G ID", 'E4 TB Allocation Details'!$A$18:$L$18, 0),FALSE), 'E2 Allocators'!$B$15:$W$361, MATCH('O5 Details by Class &amp; Accounts'!CM$18, 'E2 Allocators'!$B$15:$W$15, 0),FALSE)*$E32), 0, VLOOKUP(VLOOKUP($A32, 'E4 TB Allocation Details'!$A$18:$L$205, MATCH("A &amp; G ID", 'E4 TB Allocation Details'!$A$18:$L$18, 0),FALSE), 'E2 Allocators'!$B$15:$W$361, MATCH('O5 Details by Class &amp; Accounts'!CM$18, 'E2 Allocators'!$B$15:$W$15, 0),FALSE)*$E32)</f>
        <v>0</v>
      </c>
      <c r="CN32" s="1412">
        <f t="shared" si="5"/>
        <v>0</v>
      </c>
      <c r="CO32" s="1792">
        <f t="shared" si="4"/>
        <v>0</v>
      </c>
      <c r="CQ32" s="2087" t="s">
        <v>10</v>
      </c>
    </row>
    <row r="33" spans="1:95" s="81" customFormat="1" ht="25.5">
      <c r="A33" s="1175">
        <v>1815</v>
      </c>
      <c r="B33" s="1176" t="s">
        <v>424</v>
      </c>
      <c r="C33" s="1789">
        <f ca="1">IF(ISERROR(VLOOKUP($A33,'I3 TB Data'!$A$23:$H$458,MATCH('O5 Details by Class &amp; Accounts'!$C$18, 'I3 TB Data'!$A$23:$H$23,0),0)), 0, VLOOKUP($A33,'I3 TB Data'!$A$23:$H$458,MATCH('O5 Details by Class &amp; Accounts'!$C$18,'I3 TB Data'!$A$23:$H$23,0),0))</f>
        <v>0</v>
      </c>
      <c r="D33" s="1790">
        <f ca="1">'I4 BO ASSETS'!E30</f>
        <v>0</v>
      </c>
      <c r="E33" s="1789">
        <f t="shared" si="6"/>
        <v>0</v>
      </c>
      <c r="F33" s="1791">
        <f ca="1">IF(ISERROR(VLOOKUP($A33, 'E1 Categorization'!A33:E122, MATCH("Customer Component", 'E1 Categorization'!$A$33:$E$33,0), 0)), 0, IF(VLOOKUP($A33, 'E1 Categorization'!A33:E122, MATCH("Customer Component", 'E1 Categorization'!$A$33:$E$33,0), 0)=0, 'O5 Details by Class &amp; Accounts'!$E33, IF(AND(VLOOKUP($A33, 'E1 Categorization'!A33:E122, MATCH("Customer Component", 'E1 Categorization'!$A$33:$E$33,0), 0) &gt;0, VLOOKUP($A33, 'E1 Categorization'!A33:E122, MATCH("Customer Component", 'E1 Categorization'!$A$33:$E$33,0), 0)&lt;1), 'O5 Details by Class &amp; Accounts'!$E33*(1-VLOOKUP($A33, 'E1 Categorization'!A33:E122, MATCH("Customer Component", 'E1 Categorization'!$A$33:$E$33,0), 0)), 0)))</f>
        <v>0</v>
      </c>
      <c r="G33" s="1791">
        <f ca="1">IF(ISERROR(VLOOKUP($A33, 'E1 Categorization'!A33:E122, MATCH("Customer Component", 'E1 Categorization'!$A$33:$E$33,0), 0)),0, IF(VLOOKUP($A33, 'E1 Categorization'!A33:E122, MATCH("Customer Component", 'E1 Categorization'!$A$33:$E$33,0), 0)=0, 0, IF(AND(VLOOKUP($A33, 'E1 Categorization'!A33:E122, MATCH("Customer Component", 'E1 Categorization'!$A$33:$E$33,0), 0) &gt;0, VLOOKUP($A33, 'E1 Categorization'!A33:E122, MATCH("Customer Component", 'E1 Categorization'!$A$33:$E$33,0), 0)&lt;1), 'O5 Details by Class &amp; Accounts'!$E33*(VLOOKUP($A33, 'E1 Categorization'!A33:E122, MATCH("Customer Component", 'E1 Categorization'!$A$33:$E$33,0), 0)), 'O5 Details by Class &amp; Accounts'!$E33)))</f>
        <v>0</v>
      </c>
      <c r="H33" s="1412">
        <f t="shared" si="0"/>
        <v>0</v>
      </c>
      <c r="I33" s="1412">
        <f ca="1">IF(ISERROR(VLOOKUP(VLOOKUP($A33, 'E4 TB Allocation Details'!$A$18:$L$205, MATCH("Demand ID", 'E4 TB Allocation Details'!$A$18:$L$18, 0),FALSE), 'E2 Allocators'!$B$15:$W$361, MATCH('O5 Details by Class &amp; Accounts'!I$18, 'E2 Allocators'!$B$15:$W$15, 0),FALSE)*$F33), 0, VLOOKUP(VLOOKUP($A33, 'E4 TB Allocation Details'!$A$18:$L$205, MATCH("Demand ID", 'E4 TB Allocation Details'!$A$18:$L$18, 0),FALSE), 'E2 Allocators'!$B$15:$W$361, MATCH('O5 Details by Class &amp; Accounts'!I$18, 'E2 Allocators'!$B$15:$W$15, 0),FALSE)*$F33)</f>
        <v>0</v>
      </c>
      <c r="J33" s="1412">
        <f ca="1">IF(ISERROR(VLOOKUP(VLOOKUP($A33, 'E4 TB Allocation Details'!$A$18:$L$205, MATCH("Demand ID", 'E4 TB Allocation Details'!$A$18:$L$18, 0),FALSE), 'E2 Allocators'!$B$15:$W$361, MATCH('O5 Details by Class &amp; Accounts'!J$18, 'E2 Allocators'!$B$15:$W$15, 0),FALSE)*$F33), 0, VLOOKUP(VLOOKUP($A33, 'E4 TB Allocation Details'!$A$18:$L$205, MATCH("Demand ID", 'E4 TB Allocation Details'!$A$18:$L$18, 0),FALSE), 'E2 Allocators'!$B$15:$W$361, MATCH('O5 Details by Class &amp; Accounts'!J$18, 'E2 Allocators'!$B$15:$W$15, 0),FALSE)*$F33)</f>
        <v>0</v>
      </c>
      <c r="K33" s="1412">
        <f ca="1">IF(ISERROR(VLOOKUP(VLOOKUP($A33, 'E4 TB Allocation Details'!$A$18:$L$205, MATCH("Demand ID", 'E4 TB Allocation Details'!$A$18:$L$18, 0),FALSE), 'E2 Allocators'!$B$15:$W$361, MATCH('O5 Details by Class &amp; Accounts'!K$18, 'E2 Allocators'!$B$15:$W$15, 0),FALSE)*$F33), 0, VLOOKUP(VLOOKUP($A33, 'E4 TB Allocation Details'!$A$18:$L$205, MATCH("Demand ID", 'E4 TB Allocation Details'!$A$18:$L$18, 0),FALSE), 'E2 Allocators'!$B$15:$W$361, MATCH('O5 Details by Class &amp; Accounts'!K$18, 'E2 Allocators'!$B$15:$W$15, 0),FALSE)*$F33)</f>
        <v>0</v>
      </c>
      <c r="L33" s="1412">
        <f ca="1">IF(ISERROR(VLOOKUP(VLOOKUP($A33, 'E4 TB Allocation Details'!$A$18:$L$205, MATCH("Demand ID", 'E4 TB Allocation Details'!$A$18:$L$18, 0),FALSE), 'E2 Allocators'!$B$15:$W$361, MATCH('O5 Details by Class &amp; Accounts'!L$18, 'E2 Allocators'!$B$15:$W$15, 0),FALSE)*$F33), 0, VLOOKUP(VLOOKUP($A33, 'E4 TB Allocation Details'!$A$18:$L$205, MATCH("Demand ID", 'E4 TB Allocation Details'!$A$18:$L$18, 0),FALSE), 'E2 Allocators'!$B$15:$W$361, MATCH('O5 Details by Class &amp; Accounts'!L$18, 'E2 Allocators'!$B$15:$W$15, 0),FALSE)*$F33)</f>
        <v>0</v>
      </c>
      <c r="M33" s="1412">
        <f ca="1">IF(ISERROR(VLOOKUP(VLOOKUP($A33, 'E4 TB Allocation Details'!$A$18:$L$205, MATCH("Demand ID", 'E4 TB Allocation Details'!$A$18:$L$18, 0),FALSE), 'E2 Allocators'!$B$15:$W$361, MATCH('O5 Details by Class &amp; Accounts'!M$18, 'E2 Allocators'!$B$15:$W$15, 0),FALSE)*$F33), 0, VLOOKUP(VLOOKUP($A33, 'E4 TB Allocation Details'!$A$18:$L$205, MATCH("Demand ID", 'E4 TB Allocation Details'!$A$18:$L$18, 0),FALSE), 'E2 Allocators'!$B$15:$W$361, MATCH('O5 Details by Class &amp; Accounts'!M$18, 'E2 Allocators'!$B$15:$W$15, 0),FALSE)*$F33)</f>
        <v>0</v>
      </c>
      <c r="N33" s="1412">
        <f ca="1">IF(ISERROR(VLOOKUP(VLOOKUP($A33, 'E4 TB Allocation Details'!$A$18:$L$205, MATCH("Demand ID", 'E4 TB Allocation Details'!$A$18:$L$18, 0),FALSE), 'E2 Allocators'!$B$15:$W$361, MATCH('O5 Details by Class &amp; Accounts'!N$18, 'E2 Allocators'!$B$15:$W$15, 0),FALSE)*$F33), 0, VLOOKUP(VLOOKUP($A33, 'E4 TB Allocation Details'!$A$18:$L$205, MATCH("Demand ID", 'E4 TB Allocation Details'!$A$18:$L$18, 0),FALSE), 'E2 Allocators'!$B$15:$W$361, MATCH('O5 Details by Class &amp; Accounts'!N$18, 'E2 Allocators'!$B$15:$W$15, 0),FALSE)*$F33)</f>
        <v>0</v>
      </c>
      <c r="O33" s="1412">
        <f ca="1">IF(ISERROR(VLOOKUP(VLOOKUP($A33, 'E4 TB Allocation Details'!$A$18:$L$205, MATCH("Demand ID", 'E4 TB Allocation Details'!$A$18:$L$18, 0),FALSE), 'E2 Allocators'!$B$15:$W$361, MATCH('O5 Details by Class &amp; Accounts'!O$18, 'E2 Allocators'!$B$15:$W$15, 0),FALSE)*$F33), 0, VLOOKUP(VLOOKUP($A33, 'E4 TB Allocation Details'!$A$18:$L$205, MATCH("Demand ID", 'E4 TB Allocation Details'!$A$18:$L$18, 0),FALSE), 'E2 Allocators'!$B$15:$W$361, MATCH('O5 Details by Class &amp; Accounts'!O$18, 'E2 Allocators'!$B$15:$W$15, 0),FALSE)*$F33)</f>
        <v>0</v>
      </c>
      <c r="P33" s="1412">
        <f ca="1">IF(ISERROR(VLOOKUP(VLOOKUP($A33, 'E4 TB Allocation Details'!$A$18:$L$205, MATCH("Demand ID", 'E4 TB Allocation Details'!$A$18:$L$18, 0),FALSE), 'E2 Allocators'!$B$15:$W$361, MATCH('O5 Details by Class &amp; Accounts'!P$18, 'E2 Allocators'!$B$15:$W$15, 0),FALSE)*$F33), 0, VLOOKUP(VLOOKUP($A33, 'E4 TB Allocation Details'!$A$18:$L$205, MATCH("Demand ID", 'E4 TB Allocation Details'!$A$18:$L$18, 0),FALSE), 'E2 Allocators'!$B$15:$W$361, MATCH('O5 Details by Class &amp; Accounts'!P$18, 'E2 Allocators'!$B$15:$W$15, 0),FALSE)*$F33)</f>
        <v>0</v>
      </c>
      <c r="Q33" s="1412">
        <f ca="1">IF(ISERROR(VLOOKUP(VLOOKUP($A33, 'E4 TB Allocation Details'!$A$18:$L$205, MATCH("Demand ID", 'E4 TB Allocation Details'!$A$18:$L$18, 0),FALSE), 'E2 Allocators'!$B$15:$W$361, MATCH('O5 Details by Class &amp; Accounts'!Q$18, 'E2 Allocators'!$B$15:$W$15, 0),FALSE)*$F33), 0, VLOOKUP(VLOOKUP($A33, 'E4 TB Allocation Details'!$A$18:$L$205, MATCH("Demand ID", 'E4 TB Allocation Details'!$A$18:$L$18, 0),FALSE), 'E2 Allocators'!$B$15:$W$361, MATCH('O5 Details by Class &amp; Accounts'!Q$18, 'E2 Allocators'!$B$15:$W$15, 0),FALSE)*$F33)</f>
        <v>0</v>
      </c>
      <c r="R33" s="1412">
        <f ca="1">IF(ISERROR(VLOOKUP(VLOOKUP($A33, 'E4 TB Allocation Details'!$A$18:$L$205, MATCH("Demand ID", 'E4 TB Allocation Details'!$A$18:$L$18, 0),FALSE), 'E2 Allocators'!$B$15:$W$361, MATCH('O5 Details by Class &amp; Accounts'!R$18, 'E2 Allocators'!$B$15:$W$15, 0),FALSE)*$F33), 0, VLOOKUP(VLOOKUP($A33, 'E4 TB Allocation Details'!$A$18:$L$205, MATCH("Demand ID", 'E4 TB Allocation Details'!$A$18:$L$18, 0),FALSE), 'E2 Allocators'!$B$15:$W$361, MATCH('O5 Details by Class &amp; Accounts'!R$18, 'E2 Allocators'!$B$15:$W$15, 0),FALSE)*$F33)</f>
        <v>0</v>
      </c>
      <c r="S33" s="1412">
        <f ca="1">IF(ISERROR(VLOOKUP(VLOOKUP($A33, 'E4 TB Allocation Details'!$A$18:$L$205, MATCH("Demand ID", 'E4 TB Allocation Details'!$A$18:$L$18, 0),FALSE), 'E2 Allocators'!$B$15:$W$361, MATCH('O5 Details by Class &amp; Accounts'!S$18, 'E2 Allocators'!$B$15:$W$15, 0),FALSE)*$F33), 0, VLOOKUP(VLOOKUP($A33, 'E4 TB Allocation Details'!$A$18:$L$205, MATCH("Demand ID", 'E4 TB Allocation Details'!$A$18:$L$18, 0),FALSE), 'E2 Allocators'!$B$15:$W$361, MATCH('O5 Details by Class &amp; Accounts'!S$18, 'E2 Allocators'!$B$15:$W$15, 0),FALSE)*$F33)</f>
        <v>0</v>
      </c>
      <c r="T33" s="1412">
        <f ca="1">IF(ISERROR(VLOOKUP(VLOOKUP($A33, 'E4 TB Allocation Details'!$A$18:$L$205, MATCH("Demand ID", 'E4 TB Allocation Details'!$A$18:$L$18, 0),FALSE), 'E2 Allocators'!$B$15:$W$361, MATCH('O5 Details by Class &amp; Accounts'!T$18, 'E2 Allocators'!$B$15:$W$15, 0),FALSE)*$F33), 0, VLOOKUP(VLOOKUP($A33, 'E4 TB Allocation Details'!$A$18:$L$205, MATCH("Demand ID", 'E4 TB Allocation Details'!$A$18:$L$18, 0),FALSE), 'E2 Allocators'!$B$15:$W$361, MATCH('O5 Details by Class &amp; Accounts'!T$18, 'E2 Allocators'!$B$15:$W$15, 0),FALSE)*$F33)</f>
        <v>0</v>
      </c>
      <c r="U33" s="1412">
        <f ca="1">IF(ISERROR(VLOOKUP(VLOOKUP($A33, 'E4 TB Allocation Details'!$A$18:$L$205, MATCH("Demand ID", 'E4 TB Allocation Details'!$A$18:$L$18, 0),FALSE), 'E2 Allocators'!$B$15:$W$361, MATCH('O5 Details by Class &amp; Accounts'!U$18, 'E2 Allocators'!$B$15:$W$15, 0),FALSE)*$F33), 0, VLOOKUP(VLOOKUP($A33, 'E4 TB Allocation Details'!$A$18:$L$205, MATCH("Demand ID", 'E4 TB Allocation Details'!$A$18:$L$18, 0),FALSE), 'E2 Allocators'!$B$15:$W$361, MATCH('O5 Details by Class &amp; Accounts'!U$18, 'E2 Allocators'!$B$15:$W$15, 0),FALSE)*$F33)</f>
        <v>0</v>
      </c>
      <c r="V33" s="1412">
        <f ca="1">IF(ISERROR(VLOOKUP(VLOOKUP($A33, 'E4 TB Allocation Details'!$A$18:$L$205, MATCH("Demand ID", 'E4 TB Allocation Details'!$A$18:$L$18, 0),FALSE), 'E2 Allocators'!$B$15:$W$361, MATCH('O5 Details by Class &amp; Accounts'!V$18, 'E2 Allocators'!$B$15:$W$15, 0),FALSE)*$F33), 0, VLOOKUP(VLOOKUP($A33, 'E4 TB Allocation Details'!$A$18:$L$205, MATCH("Demand ID", 'E4 TB Allocation Details'!$A$18:$L$18, 0),FALSE), 'E2 Allocators'!$B$15:$W$361, MATCH('O5 Details by Class &amp; Accounts'!V$18, 'E2 Allocators'!$B$15:$W$15, 0),FALSE)*$F33)</f>
        <v>0</v>
      </c>
      <c r="W33" s="1412">
        <f ca="1">IF(ISERROR(VLOOKUP(VLOOKUP($A33, 'E4 TB Allocation Details'!$A$18:$L$205, MATCH("Demand ID", 'E4 TB Allocation Details'!$A$18:$L$18, 0),FALSE), 'E2 Allocators'!$B$15:$W$361, MATCH('O5 Details by Class &amp; Accounts'!W$18, 'E2 Allocators'!$B$15:$W$15, 0),FALSE)*$F33), 0, VLOOKUP(VLOOKUP($A33, 'E4 TB Allocation Details'!$A$18:$L$205, MATCH("Demand ID", 'E4 TB Allocation Details'!$A$18:$L$18, 0),FALSE), 'E2 Allocators'!$B$15:$W$361, MATCH('O5 Details by Class &amp; Accounts'!W$18, 'E2 Allocators'!$B$15:$W$15, 0),FALSE)*$F33)</f>
        <v>0</v>
      </c>
      <c r="X33" s="1412">
        <f ca="1">IF(ISERROR(VLOOKUP(VLOOKUP($A33, 'E4 TB Allocation Details'!$A$18:$L$205, MATCH("Demand ID", 'E4 TB Allocation Details'!$A$18:$L$18, 0),FALSE), 'E2 Allocators'!$B$15:$W$361, MATCH('O5 Details by Class &amp; Accounts'!X$18, 'E2 Allocators'!$B$15:$W$15, 0),FALSE)*$F33), 0, VLOOKUP(VLOOKUP($A33, 'E4 TB Allocation Details'!$A$18:$L$205, MATCH("Demand ID", 'E4 TB Allocation Details'!$A$18:$L$18, 0),FALSE), 'E2 Allocators'!$B$15:$W$361, MATCH('O5 Details by Class &amp; Accounts'!X$18, 'E2 Allocators'!$B$15:$W$15, 0),FALSE)*$F33)</f>
        <v>0</v>
      </c>
      <c r="Y33" s="1412">
        <f ca="1">IF(ISERROR(VLOOKUP(VLOOKUP($A33, 'E4 TB Allocation Details'!$A$18:$L$205, MATCH("Demand ID", 'E4 TB Allocation Details'!$A$18:$L$18, 0),FALSE), 'E2 Allocators'!$B$15:$W$361, MATCH('O5 Details by Class &amp; Accounts'!Y$18, 'E2 Allocators'!$B$15:$W$15, 0),FALSE)*$F33), 0, VLOOKUP(VLOOKUP($A33, 'E4 TB Allocation Details'!$A$18:$L$205, MATCH("Demand ID", 'E4 TB Allocation Details'!$A$18:$L$18, 0),FALSE), 'E2 Allocators'!$B$15:$W$361, MATCH('O5 Details by Class &amp; Accounts'!Y$18, 'E2 Allocators'!$B$15:$W$15, 0),FALSE)*$F33)</f>
        <v>0</v>
      </c>
      <c r="Z33" s="1412">
        <f ca="1">IF(ISERROR(VLOOKUP(VLOOKUP($A33, 'E4 TB Allocation Details'!$A$18:$L$205, MATCH("Demand ID", 'E4 TB Allocation Details'!$A$18:$L$18, 0),FALSE), 'E2 Allocators'!$B$15:$W$361, MATCH('O5 Details by Class &amp; Accounts'!Z$18, 'E2 Allocators'!$B$15:$W$15, 0),FALSE)*$F33), 0, VLOOKUP(VLOOKUP($A33, 'E4 TB Allocation Details'!$A$18:$L$205, MATCH("Demand ID", 'E4 TB Allocation Details'!$A$18:$L$18, 0),FALSE), 'E2 Allocators'!$B$15:$W$361, MATCH('O5 Details by Class &amp; Accounts'!Z$18, 'E2 Allocators'!$B$15:$W$15, 0),FALSE)*$F33)</f>
        <v>0</v>
      </c>
      <c r="AA33" s="1412">
        <f ca="1">IF(ISERROR(VLOOKUP(VLOOKUP($A33, 'E4 TB Allocation Details'!$A$18:$L$205, MATCH("Demand ID", 'E4 TB Allocation Details'!$A$18:$L$18, 0),FALSE), 'E2 Allocators'!$B$15:$W$361, MATCH('O5 Details by Class &amp; Accounts'!AA$18, 'E2 Allocators'!$B$15:$W$15, 0),FALSE)*$F33), 0, VLOOKUP(VLOOKUP($A33, 'E4 TB Allocation Details'!$A$18:$L$205, MATCH("Demand ID", 'E4 TB Allocation Details'!$A$18:$L$18, 0),FALSE), 'E2 Allocators'!$B$15:$W$361, MATCH('O5 Details by Class &amp; Accounts'!AA$18, 'E2 Allocators'!$B$15:$W$15, 0),FALSE)*$F33)</f>
        <v>0</v>
      </c>
      <c r="AB33" s="1412">
        <f ca="1">IF(ISERROR(VLOOKUP(VLOOKUP($A33, 'E4 TB Allocation Details'!$A$18:$L$205, MATCH("Demand ID", 'E4 TB Allocation Details'!$A$18:$L$18, 0),FALSE), 'E2 Allocators'!$B$15:$W$361, MATCH('O5 Details by Class &amp; Accounts'!AB$18, 'E2 Allocators'!$B$15:$W$15, 0),FALSE)*$F33), 0, VLOOKUP(VLOOKUP($A33, 'E4 TB Allocation Details'!$A$18:$L$205, MATCH("Demand ID", 'E4 TB Allocation Details'!$A$18:$L$18, 0),FALSE), 'E2 Allocators'!$B$15:$W$361, MATCH('O5 Details by Class &amp; Accounts'!AB$18, 'E2 Allocators'!$B$15:$W$15, 0),FALSE)*$F33)</f>
        <v>0</v>
      </c>
      <c r="AC33" s="1412">
        <f t="shared" si="1"/>
        <v>0</v>
      </c>
      <c r="AD33" s="1412">
        <f ca="1">IF(ISERROR(VLOOKUP(VLOOKUP($A33, 'E4 TB Allocation Details'!$A$18:$L$205, MATCH("Customer ID", 'E4 TB Allocation Details'!$A$18:$L$18, 0),FALSE), 'E2 Allocators'!$B$15:$W$361, MATCH('O5 Details by Class &amp; Accounts'!AD$18, 'E2 Allocators'!$B$15:$W$15, 0),FALSE)*$G33), 0, VLOOKUP(VLOOKUP($A33, 'E4 TB Allocation Details'!$A$18:$L$205, MATCH("Customer ID", 'E4 TB Allocation Details'!$A$18:$L$18, 0),FALSE), 'E2 Allocators'!$B$15:$W$361, MATCH('O5 Details by Class &amp; Accounts'!AD$18, 'E2 Allocators'!$B$15:$W$15, 0),FALSE)*$G33)</f>
        <v>0</v>
      </c>
      <c r="AE33" s="1412">
        <f ca="1">IF(ISERROR(VLOOKUP(VLOOKUP($A33, 'E4 TB Allocation Details'!$A$18:$L$205, MATCH("Customer ID", 'E4 TB Allocation Details'!$A$18:$L$18, 0),FALSE), 'E2 Allocators'!$B$15:$W$361, MATCH('O5 Details by Class &amp; Accounts'!AE$18, 'E2 Allocators'!$B$15:$W$15, 0),FALSE)*$G33), 0, VLOOKUP(VLOOKUP($A33, 'E4 TB Allocation Details'!$A$18:$L$205, MATCH("Customer ID", 'E4 TB Allocation Details'!$A$18:$L$18, 0),FALSE), 'E2 Allocators'!$B$15:$W$361, MATCH('O5 Details by Class &amp; Accounts'!AE$18, 'E2 Allocators'!$B$15:$W$15, 0),FALSE)*$G33)</f>
        <v>0</v>
      </c>
      <c r="AF33" s="1412">
        <f ca="1">IF(ISERROR(VLOOKUP(VLOOKUP($A33, 'E4 TB Allocation Details'!$A$18:$L$205, MATCH("Customer ID", 'E4 TB Allocation Details'!$A$18:$L$18, 0),FALSE), 'E2 Allocators'!$B$15:$W$361, MATCH('O5 Details by Class &amp; Accounts'!AF$18, 'E2 Allocators'!$B$15:$W$15, 0),FALSE)*$G33), 0, VLOOKUP(VLOOKUP($A33, 'E4 TB Allocation Details'!$A$18:$L$205, MATCH("Customer ID", 'E4 TB Allocation Details'!$A$18:$L$18, 0),FALSE), 'E2 Allocators'!$B$15:$W$361, MATCH('O5 Details by Class &amp; Accounts'!AF$18, 'E2 Allocators'!$B$15:$W$15, 0),FALSE)*$G33)</f>
        <v>0</v>
      </c>
      <c r="AG33" s="1412">
        <f ca="1">IF(ISERROR(VLOOKUP(VLOOKUP($A33, 'E4 TB Allocation Details'!$A$18:$L$205, MATCH("Customer ID", 'E4 TB Allocation Details'!$A$18:$L$18, 0),FALSE), 'E2 Allocators'!$B$15:$W$361, MATCH('O5 Details by Class &amp; Accounts'!AG$18, 'E2 Allocators'!$B$15:$W$15, 0),FALSE)*$G33), 0, VLOOKUP(VLOOKUP($A33, 'E4 TB Allocation Details'!$A$18:$L$205, MATCH("Customer ID", 'E4 TB Allocation Details'!$A$18:$L$18, 0),FALSE), 'E2 Allocators'!$B$15:$W$361, MATCH('O5 Details by Class &amp; Accounts'!AG$18, 'E2 Allocators'!$B$15:$W$15, 0),FALSE)*$G33)</f>
        <v>0</v>
      </c>
      <c r="AH33" s="1412">
        <f ca="1">IF(ISERROR(VLOOKUP(VLOOKUP($A33, 'E4 TB Allocation Details'!$A$18:$L$205, MATCH("Customer ID", 'E4 TB Allocation Details'!$A$18:$L$18, 0),FALSE), 'E2 Allocators'!$B$15:$W$361, MATCH('O5 Details by Class &amp; Accounts'!AH$18, 'E2 Allocators'!$B$15:$W$15, 0),FALSE)*$G33), 0, VLOOKUP(VLOOKUP($A33, 'E4 TB Allocation Details'!$A$18:$L$205, MATCH("Customer ID", 'E4 TB Allocation Details'!$A$18:$L$18, 0),FALSE), 'E2 Allocators'!$B$15:$W$361, MATCH('O5 Details by Class &amp; Accounts'!AH$18, 'E2 Allocators'!$B$15:$W$15, 0),FALSE)*$G33)</f>
        <v>0</v>
      </c>
      <c r="AI33" s="1412">
        <f ca="1">IF(ISERROR(VLOOKUP(VLOOKUP($A33, 'E4 TB Allocation Details'!$A$18:$L$205, MATCH("Customer ID", 'E4 TB Allocation Details'!$A$18:$L$18, 0),FALSE), 'E2 Allocators'!$B$15:$W$361, MATCH('O5 Details by Class &amp; Accounts'!AI$18, 'E2 Allocators'!$B$15:$W$15, 0),FALSE)*$G33), 0, VLOOKUP(VLOOKUP($A33, 'E4 TB Allocation Details'!$A$18:$L$205, MATCH("Customer ID", 'E4 TB Allocation Details'!$A$18:$L$18, 0),FALSE), 'E2 Allocators'!$B$15:$W$361, MATCH('O5 Details by Class &amp; Accounts'!AI$18, 'E2 Allocators'!$B$15:$W$15, 0),FALSE)*$G33)</f>
        <v>0</v>
      </c>
      <c r="AJ33" s="1412">
        <f ca="1">IF(ISERROR(VLOOKUP(VLOOKUP($A33, 'E4 TB Allocation Details'!$A$18:$L$205, MATCH("Customer ID", 'E4 TB Allocation Details'!$A$18:$L$18, 0),FALSE), 'E2 Allocators'!$B$15:$W$361, MATCH('O5 Details by Class &amp; Accounts'!AJ$18, 'E2 Allocators'!$B$15:$W$15, 0),FALSE)*$G33), 0, VLOOKUP(VLOOKUP($A33, 'E4 TB Allocation Details'!$A$18:$L$205, MATCH("Customer ID", 'E4 TB Allocation Details'!$A$18:$L$18, 0),FALSE), 'E2 Allocators'!$B$15:$W$361, MATCH('O5 Details by Class &amp; Accounts'!AJ$18, 'E2 Allocators'!$B$15:$W$15, 0),FALSE)*$G33)</f>
        <v>0</v>
      </c>
      <c r="AK33" s="1412">
        <f ca="1">IF(ISERROR(VLOOKUP(VLOOKUP($A33, 'E4 TB Allocation Details'!$A$18:$L$205, MATCH("Customer ID", 'E4 TB Allocation Details'!$A$18:$L$18, 0),FALSE), 'E2 Allocators'!$B$15:$W$361, MATCH('O5 Details by Class &amp; Accounts'!AK$18, 'E2 Allocators'!$B$15:$W$15, 0),FALSE)*$G33), 0, VLOOKUP(VLOOKUP($A33, 'E4 TB Allocation Details'!$A$18:$L$205, MATCH("Customer ID", 'E4 TB Allocation Details'!$A$18:$L$18, 0),FALSE), 'E2 Allocators'!$B$15:$W$361, MATCH('O5 Details by Class &amp; Accounts'!AK$18, 'E2 Allocators'!$B$15:$W$15, 0),FALSE)*$G33)</f>
        <v>0</v>
      </c>
      <c r="AL33" s="1412">
        <f ca="1">IF(ISERROR(VLOOKUP(VLOOKUP($A33, 'E4 TB Allocation Details'!$A$18:$L$205, MATCH("Customer ID", 'E4 TB Allocation Details'!$A$18:$L$18, 0),FALSE), 'E2 Allocators'!$B$15:$W$361, MATCH('O5 Details by Class &amp; Accounts'!AL$18, 'E2 Allocators'!$B$15:$W$15, 0),FALSE)*$G33), 0, VLOOKUP(VLOOKUP($A33, 'E4 TB Allocation Details'!$A$18:$L$205, MATCH("Customer ID", 'E4 TB Allocation Details'!$A$18:$L$18, 0),FALSE), 'E2 Allocators'!$B$15:$W$361, MATCH('O5 Details by Class &amp; Accounts'!AL$18, 'E2 Allocators'!$B$15:$W$15, 0),FALSE)*$G33)</f>
        <v>0</v>
      </c>
      <c r="AM33" s="1412">
        <f ca="1">IF(ISERROR(VLOOKUP(VLOOKUP($A33, 'E4 TB Allocation Details'!$A$18:$L$205, MATCH("Customer ID", 'E4 TB Allocation Details'!$A$18:$L$18, 0),FALSE), 'E2 Allocators'!$B$15:$W$361, MATCH('O5 Details by Class &amp; Accounts'!AM$18, 'E2 Allocators'!$B$15:$W$15, 0),FALSE)*$G33), 0, VLOOKUP(VLOOKUP($A33, 'E4 TB Allocation Details'!$A$18:$L$205, MATCH("Customer ID", 'E4 TB Allocation Details'!$A$18:$L$18, 0),FALSE), 'E2 Allocators'!$B$15:$W$361, MATCH('O5 Details by Class &amp; Accounts'!AM$18, 'E2 Allocators'!$B$15:$W$15, 0),FALSE)*$G33)</f>
        <v>0</v>
      </c>
      <c r="AN33" s="1412">
        <f ca="1">IF(ISERROR(VLOOKUP(VLOOKUP($A33, 'E4 TB Allocation Details'!$A$18:$L$205, MATCH("Customer ID", 'E4 TB Allocation Details'!$A$18:$L$18, 0),FALSE), 'E2 Allocators'!$B$15:$W$361, MATCH('O5 Details by Class &amp; Accounts'!AN$18, 'E2 Allocators'!$B$15:$W$15, 0),FALSE)*$G33), 0, VLOOKUP(VLOOKUP($A33, 'E4 TB Allocation Details'!$A$18:$L$205, MATCH("Customer ID", 'E4 TB Allocation Details'!$A$18:$L$18, 0),FALSE), 'E2 Allocators'!$B$15:$W$361, MATCH('O5 Details by Class &amp; Accounts'!AN$18, 'E2 Allocators'!$B$15:$W$15, 0),FALSE)*$G33)</f>
        <v>0</v>
      </c>
      <c r="AO33" s="1412">
        <f ca="1">IF(ISERROR(VLOOKUP(VLOOKUP($A33, 'E4 TB Allocation Details'!$A$18:$L$205, MATCH("Customer ID", 'E4 TB Allocation Details'!$A$18:$L$18, 0),FALSE), 'E2 Allocators'!$B$15:$W$361, MATCH('O5 Details by Class &amp; Accounts'!AO$18, 'E2 Allocators'!$B$15:$W$15, 0),FALSE)*$G33), 0, VLOOKUP(VLOOKUP($A33, 'E4 TB Allocation Details'!$A$18:$L$205, MATCH("Customer ID", 'E4 TB Allocation Details'!$A$18:$L$18, 0),FALSE), 'E2 Allocators'!$B$15:$W$361, MATCH('O5 Details by Class &amp; Accounts'!AO$18, 'E2 Allocators'!$B$15:$W$15, 0),FALSE)*$G33)</f>
        <v>0</v>
      </c>
      <c r="AP33" s="1412">
        <f ca="1">IF(ISERROR(VLOOKUP(VLOOKUP($A33, 'E4 TB Allocation Details'!$A$18:$L$205, MATCH("Customer ID", 'E4 TB Allocation Details'!$A$18:$L$18, 0),FALSE), 'E2 Allocators'!$B$15:$W$361, MATCH('O5 Details by Class &amp; Accounts'!AP$18, 'E2 Allocators'!$B$15:$W$15, 0),FALSE)*$G33), 0, VLOOKUP(VLOOKUP($A33, 'E4 TB Allocation Details'!$A$18:$L$205, MATCH("Customer ID", 'E4 TB Allocation Details'!$A$18:$L$18, 0),FALSE), 'E2 Allocators'!$B$15:$W$361, MATCH('O5 Details by Class &amp; Accounts'!AP$18, 'E2 Allocators'!$B$15:$W$15, 0),FALSE)*$G33)</f>
        <v>0</v>
      </c>
      <c r="AQ33" s="1412">
        <f ca="1">IF(ISERROR(VLOOKUP(VLOOKUP($A33, 'E4 TB Allocation Details'!$A$18:$L$205, MATCH("Customer ID", 'E4 TB Allocation Details'!$A$18:$L$18, 0),FALSE), 'E2 Allocators'!$B$15:$W$361, MATCH('O5 Details by Class &amp; Accounts'!AQ$18, 'E2 Allocators'!$B$15:$W$15, 0),FALSE)*$G33), 0, VLOOKUP(VLOOKUP($A33, 'E4 TB Allocation Details'!$A$18:$L$205, MATCH("Customer ID", 'E4 TB Allocation Details'!$A$18:$L$18, 0),FALSE), 'E2 Allocators'!$B$15:$W$361, MATCH('O5 Details by Class &amp; Accounts'!AQ$18, 'E2 Allocators'!$B$15:$W$15, 0),FALSE)*$G33)</f>
        <v>0</v>
      </c>
      <c r="AR33" s="1412">
        <f ca="1">IF(ISERROR(VLOOKUP(VLOOKUP($A33, 'E4 TB Allocation Details'!$A$18:$L$205, MATCH("Customer ID", 'E4 TB Allocation Details'!$A$18:$L$18, 0),FALSE), 'E2 Allocators'!$B$15:$W$361, MATCH('O5 Details by Class &amp; Accounts'!AR$18, 'E2 Allocators'!$B$15:$W$15, 0),FALSE)*$G33), 0, VLOOKUP(VLOOKUP($A33, 'E4 TB Allocation Details'!$A$18:$L$205, MATCH("Customer ID", 'E4 TB Allocation Details'!$A$18:$L$18, 0),FALSE), 'E2 Allocators'!$B$15:$W$361, MATCH('O5 Details by Class &amp; Accounts'!AR$18, 'E2 Allocators'!$B$15:$W$15, 0),FALSE)*$G33)</f>
        <v>0</v>
      </c>
      <c r="AS33" s="1412">
        <f ca="1">IF(ISERROR(VLOOKUP(VLOOKUP($A33, 'E4 TB Allocation Details'!$A$18:$L$205, MATCH("Customer ID", 'E4 TB Allocation Details'!$A$18:$L$18, 0),FALSE), 'E2 Allocators'!$B$15:$W$361, MATCH('O5 Details by Class &amp; Accounts'!AS$18, 'E2 Allocators'!$B$15:$W$15, 0),FALSE)*$G33), 0, VLOOKUP(VLOOKUP($A33, 'E4 TB Allocation Details'!$A$18:$L$205, MATCH("Customer ID", 'E4 TB Allocation Details'!$A$18:$L$18, 0),FALSE), 'E2 Allocators'!$B$15:$W$361, MATCH('O5 Details by Class &amp; Accounts'!AS$18, 'E2 Allocators'!$B$15:$W$15, 0),FALSE)*$G33)</f>
        <v>0</v>
      </c>
      <c r="AT33" s="1412">
        <f ca="1">IF(ISERROR(VLOOKUP(VLOOKUP($A33, 'E4 TB Allocation Details'!$A$18:$L$205, MATCH("Customer ID", 'E4 TB Allocation Details'!$A$18:$L$18, 0),FALSE), 'E2 Allocators'!$B$15:$W$361, MATCH('O5 Details by Class &amp; Accounts'!AT$18, 'E2 Allocators'!$B$15:$W$15, 0),FALSE)*$G33), 0, VLOOKUP(VLOOKUP($A33, 'E4 TB Allocation Details'!$A$18:$L$205, MATCH("Customer ID", 'E4 TB Allocation Details'!$A$18:$L$18, 0),FALSE), 'E2 Allocators'!$B$15:$W$361, MATCH('O5 Details by Class &amp; Accounts'!AT$18, 'E2 Allocators'!$B$15:$W$15, 0),FALSE)*$G33)</f>
        <v>0</v>
      </c>
      <c r="AU33" s="1412">
        <f ca="1">IF(ISERROR(VLOOKUP(VLOOKUP($A33, 'E4 TB Allocation Details'!$A$18:$L$205, MATCH("Customer ID", 'E4 TB Allocation Details'!$A$18:$L$18, 0),FALSE), 'E2 Allocators'!$B$15:$W$361, MATCH('O5 Details by Class &amp; Accounts'!AU$18, 'E2 Allocators'!$B$15:$W$15, 0),FALSE)*$G33), 0, VLOOKUP(VLOOKUP($A33, 'E4 TB Allocation Details'!$A$18:$L$205, MATCH("Customer ID", 'E4 TB Allocation Details'!$A$18:$L$18, 0),FALSE), 'E2 Allocators'!$B$15:$W$361, MATCH('O5 Details by Class &amp; Accounts'!AU$18, 'E2 Allocators'!$B$15:$W$15, 0),FALSE)*$G33)</f>
        <v>0</v>
      </c>
      <c r="AV33" s="1412">
        <f ca="1">IF(ISERROR(VLOOKUP(VLOOKUP($A33, 'E4 TB Allocation Details'!$A$18:$L$205, MATCH("Customer ID", 'E4 TB Allocation Details'!$A$18:$L$18, 0),FALSE), 'E2 Allocators'!$B$15:$W$361, MATCH('O5 Details by Class &amp; Accounts'!AV$18, 'E2 Allocators'!$B$15:$W$15, 0),FALSE)*$G33), 0, VLOOKUP(VLOOKUP($A33, 'E4 TB Allocation Details'!$A$18:$L$205, MATCH("Customer ID", 'E4 TB Allocation Details'!$A$18:$L$18, 0),FALSE), 'E2 Allocators'!$B$15:$W$361, MATCH('O5 Details by Class &amp; Accounts'!AV$18, 'E2 Allocators'!$B$15:$W$15, 0),FALSE)*$G33)</f>
        <v>0</v>
      </c>
      <c r="AW33" s="1412">
        <f ca="1">IF(ISERROR(VLOOKUP(VLOOKUP($A33, 'E4 TB Allocation Details'!$A$18:$L$205, MATCH("Customer ID", 'E4 TB Allocation Details'!$A$18:$L$18, 0),FALSE), 'E2 Allocators'!$B$15:$W$361, MATCH('O5 Details by Class &amp; Accounts'!AW$18, 'E2 Allocators'!$B$15:$W$15, 0),FALSE)*$G33), 0, VLOOKUP(VLOOKUP($A33, 'E4 TB Allocation Details'!$A$18:$L$205, MATCH("Customer ID", 'E4 TB Allocation Details'!$A$18:$L$18, 0),FALSE), 'E2 Allocators'!$B$15:$W$361, MATCH('O5 Details by Class &amp; Accounts'!AW$18, 'E2 Allocators'!$B$15:$W$15, 0),FALSE)*$G33)</f>
        <v>0</v>
      </c>
      <c r="AX33" s="1412">
        <f t="shared" si="2"/>
        <v>0</v>
      </c>
      <c r="AY33" s="1412">
        <f ca="1">IF(ISERROR(VLOOKUP(VLOOKUP($A33, 'E4 TB Allocation Details'!$A$18:$L$205, MATCH("Misc ID", 'E4 TB Allocation Details'!$A$18:$L$18, 0),FALSE), 'E2 Allocators'!$B$15:$W$361, MATCH('O5 Details by Class &amp; Accounts'!AY$18, 'E2 Allocators'!$B$15:$W$15, 0),FALSE)*$E33), 0, VLOOKUP(VLOOKUP($A33, 'E4 TB Allocation Details'!$A$18:$L$205, MATCH("Misc ID", 'E4 TB Allocation Details'!$A$18:$L$18, 0),FALSE), 'E2 Allocators'!$B$15:$W$361, MATCH('O5 Details by Class &amp; Accounts'!AY$18, 'E2 Allocators'!$B$15:$W$15, 0),FALSE)*$E33)</f>
        <v>0</v>
      </c>
      <c r="AZ33" s="1412">
        <f ca="1">IF(ISERROR(VLOOKUP(VLOOKUP($A33, 'E4 TB Allocation Details'!$A$18:$L$205, MATCH("Misc ID", 'E4 TB Allocation Details'!$A$18:$L$18, 0),FALSE), 'E2 Allocators'!$B$15:$W$361, MATCH('O5 Details by Class &amp; Accounts'!AZ$18, 'E2 Allocators'!$B$15:$W$15, 0),FALSE)*$E33), 0, VLOOKUP(VLOOKUP($A33, 'E4 TB Allocation Details'!$A$18:$L$205, MATCH("Misc ID", 'E4 TB Allocation Details'!$A$18:$L$18, 0),FALSE), 'E2 Allocators'!$B$15:$W$361, MATCH('O5 Details by Class &amp; Accounts'!AZ$18, 'E2 Allocators'!$B$15:$W$15, 0),FALSE)*$E33)</f>
        <v>0</v>
      </c>
      <c r="BA33" s="1412">
        <f ca="1">IF(ISERROR(VLOOKUP(VLOOKUP($A33, 'E4 TB Allocation Details'!$A$18:$L$205, MATCH("Misc ID", 'E4 TB Allocation Details'!$A$18:$L$18, 0),FALSE), 'E2 Allocators'!$B$15:$W$361, MATCH('O5 Details by Class &amp; Accounts'!BA$18, 'E2 Allocators'!$B$15:$W$15, 0),FALSE)*$E33), 0, VLOOKUP(VLOOKUP($A33, 'E4 TB Allocation Details'!$A$18:$L$205, MATCH("Misc ID", 'E4 TB Allocation Details'!$A$18:$L$18, 0),FALSE), 'E2 Allocators'!$B$15:$W$361, MATCH('O5 Details by Class &amp; Accounts'!BA$18, 'E2 Allocators'!$B$15:$W$15, 0),FALSE)*$E33)</f>
        <v>0</v>
      </c>
      <c r="BB33" s="1412">
        <f ca="1">IF(ISERROR(VLOOKUP(VLOOKUP($A33, 'E4 TB Allocation Details'!$A$18:$L$205, MATCH("Misc ID", 'E4 TB Allocation Details'!$A$18:$L$18, 0),FALSE), 'E2 Allocators'!$B$15:$W$361, MATCH('O5 Details by Class &amp; Accounts'!BB$18, 'E2 Allocators'!$B$15:$W$15, 0),FALSE)*$E33), 0, VLOOKUP(VLOOKUP($A33, 'E4 TB Allocation Details'!$A$18:$L$205, MATCH("Misc ID", 'E4 TB Allocation Details'!$A$18:$L$18, 0),FALSE), 'E2 Allocators'!$B$15:$W$361, MATCH('O5 Details by Class &amp; Accounts'!BB$18, 'E2 Allocators'!$B$15:$W$15, 0),FALSE)*$E33)</f>
        <v>0</v>
      </c>
      <c r="BC33" s="1412">
        <f ca="1">IF(ISERROR(VLOOKUP(VLOOKUP($A33, 'E4 TB Allocation Details'!$A$18:$L$205, MATCH("Misc ID", 'E4 TB Allocation Details'!$A$18:$L$18, 0),FALSE), 'E2 Allocators'!$B$15:$W$361, MATCH('O5 Details by Class &amp; Accounts'!BC$18, 'E2 Allocators'!$B$15:$W$15, 0),FALSE)*$E33), 0, VLOOKUP(VLOOKUP($A33, 'E4 TB Allocation Details'!$A$18:$L$205, MATCH("Misc ID", 'E4 TB Allocation Details'!$A$18:$L$18, 0),FALSE), 'E2 Allocators'!$B$15:$W$361, MATCH('O5 Details by Class &amp; Accounts'!BC$18, 'E2 Allocators'!$B$15:$W$15, 0),FALSE)*$E33)</f>
        <v>0</v>
      </c>
      <c r="BD33" s="1412">
        <f ca="1">IF(ISERROR(VLOOKUP(VLOOKUP($A33, 'E4 TB Allocation Details'!$A$18:$L$205, MATCH("Misc ID", 'E4 TB Allocation Details'!$A$18:$L$18, 0),FALSE), 'E2 Allocators'!$B$15:$W$361, MATCH('O5 Details by Class &amp; Accounts'!BD$18, 'E2 Allocators'!$B$15:$W$15, 0),FALSE)*$E33), 0, VLOOKUP(VLOOKUP($A33, 'E4 TB Allocation Details'!$A$18:$L$205, MATCH("Misc ID", 'E4 TB Allocation Details'!$A$18:$L$18, 0),FALSE), 'E2 Allocators'!$B$15:$W$361, MATCH('O5 Details by Class &amp; Accounts'!BD$18, 'E2 Allocators'!$B$15:$W$15, 0),FALSE)*$E33)</f>
        <v>0</v>
      </c>
      <c r="BE33" s="1412">
        <f ca="1">IF(ISERROR(VLOOKUP(VLOOKUP($A33, 'E4 TB Allocation Details'!$A$18:$L$205, MATCH("Misc ID", 'E4 TB Allocation Details'!$A$18:$L$18, 0),FALSE), 'E2 Allocators'!$B$15:$W$361, MATCH('O5 Details by Class &amp; Accounts'!BE$18, 'E2 Allocators'!$B$15:$W$15, 0),FALSE)*$E33), 0, VLOOKUP(VLOOKUP($A33, 'E4 TB Allocation Details'!$A$18:$L$205, MATCH("Misc ID", 'E4 TB Allocation Details'!$A$18:$L$18, 0),FALSE), 'E2 Allocators'!$B$15:$W$361, MATCH('O5 Details by Class &amp; Accounts'!BE$18, 'E2 Allocators'!$B$15:$W$15, 0),FALSE)*$E33)</f>
        <v>0</v>
      </c>
      <c r="BF33" s="1412">
        <f ca="1">IF(ISERROR(VLOOKUP(VLOOKUP($A33, 'E4 TB Allocation Details'!$A$18:$L$205, MATCH("Misc ID", 'E4 TB Allocation Details'!$A$18:$L$18, 0),FALSE), 'E2 Allocators'!$B$15:$W$361, MATCH('O5 Details by Class &amp; Accounts'!BF$18, 'E2 Allocators'!$B$15:$W$15, 0),FALSE)*$E33), 0, VLOOKUP(VLOOKUP($A33, 'E4 TB Allocation Details'!$A$18:$L$205, MATCH("Misc ID", 'E4 TB Allocation Details'!$A$18:$L$18, 0),FALSE), 'E2 Allocators'!$B$15:$W$361, MATCH('O5 Details by Class &amp; Accounts'!BF$18, 'E2 Allocators'!$B$15:$W$15, 0),FALSE)*$E33)</f>
        <v>0</v>
      </c>
      <c r="BG33" s="1412">
        <f ca="1">IF(ISERROR(VLOOKUP(VLOOKUP($A33, 'E4 TB Allocation Details'!$A$18:$L$205, MATCH("Misc ID", 'E4 TB Allocation Details'!$A$18:$L$18, 0),FALSE), 'E2 Allocators'!$B$15:$W$361, MATCH('O5 Details by Class &amp; Accounts'!BG$18, 'E2 Allocators'!$B$15:$W$15, 0),FALSE)*$E33), 0, VLOOKUP(VLOOKUP($A33, 'E4 TB Allocation Details'!$A$18:$L$205, MATCH("Misc ID", 'E4 TB Allocation Details'!$A$18:$L$18, 0),FALSE), 'E2 Allocators'!$B$15:$W$361, MATCH('O5 Details by Class &amp; Accounts'!BG$18, 'E2 Allocators'!$B$15:$W$15, 0),FALSE)*$E33)</f>
        <v>0</v>
      </c>
      <c r="BH33" s="1412">
        <f ca="1">IF(ISERROR(VLOOKUP(VLOOKUP($A33, 'E4 TB Allocation Details'!$A$18:$L$205, MATCH("Misc ID", 'E4 TB Allocation Details'!$A$18:$L$18, 0),FALSE), 'E2 Allocators'!$B$15:$W$361, MATCH('O5 Details by Class &amp; Accounts'!BH$18, 'E2 Allocators'!$B$15:$W$15, 0),FALSE)*$E33), 0, VLOOKUP(VLOOKUP($A33, 'E4 TB Allocation Details'!$A$18:$L$205, MATCH("Misc ID", 'E4 TB Allocation Details'!$A$18:$L$18, 0),FALSE), 'E2 Allocators'!$B$15:$W$361, MATCH('O5 Details by Class &amp; Accounts'!BH$18, 'E2 Allocators'!$B$15:$W$15, 0),FALSE)*$E33)</f>
        <v>0</v>
      </c>
      <c r="BI33" s="1412">
        <f ca="1">IF(ISERROR(VLOOKUP(VLOOKUP($A33, 'E4 TB Allocation Details'!$A$18:$L$205, MATCH("Misc ID", 'E4 TB Allocation Details'!$A$18:$L$18, 0),FALSE), 'E2 Allocators'!$B$15:$W$361, MATCH('O5 Details by Class &amp; Accounts'!BI$18, 'E2 Allocators'!$B$15:$W$15, 0),FALSE)*$E33), 0, VLOOKUP(VLOOKUP($A33, 'E4 TB Allocation Details'!$A$18:$L$205, MATCH("Misc ID", 'E4 TB Allocation Details'!$A$18:$L$18, 0),FALSE), 'E2 Allocators'!$B$15:$W$361, MATCH('O5 Details by Class &amp; Accounts'!BI$18, 'E2 Allocators'!$B$15:$W$15, 0),FALSE)*$E33)</f>
        <v>0</v>
      </c>
      <c r="BJ33" s="1412">
        <f ca="1">IF(ISERROR(VLOOKUP(VLOOKUP($A33, 'E4 TB Allocation Details'!$A$18:$L$205, MATCH("Misc ID", 'E4 TB Allocation Details'!$A$18:$L$18, 0),FALSE), 'E2 Allocators'!$B$15:$W$361, MATCH('O5 Details by Class &amp; Accounts'!BJ$18, 'E2 Allocators'!$B$15:$W$15, 0),FALSE)*$E33), 0, VLOOKUP(VLOOKUP($A33, 'E4 TB Allocation Details'!$A$18:$L$205, MATCH("Misc ID", 'E4 TB Allocation Details'!$A$18:$L$18, 0),FALSE), 'E2 Allocators'!$B$15:$W$361, MATCH('O5 Details by Class &amp; Accounts'!BJ$18, 'E2 Allocators'!$B$15:$W$15, 0),FALSE)*$E33)</f>
        <v>0</v>
      </c>
      <c r="BK33" s="1412">
        <f ca="1">IF(ISERROR(VLOOKUP(VLOOKUP($A33, 'E4 TB Allocation Details'!$A$18:$L$205, MATCH("Misc ID", 'E4 TB Allocation Details'!$A$18:$L$18, 0),FALSE), 'E2 Allocators'!$B$15:$W$361, MATCH('O5 Details by Class &amp; Accounts'!BK$18, 'E2 Allocators'!$B$15:$W$15, 0),FALSE)*$E33), 0, VLOOKUP(VLOOKUP($A33, 'E4 TB Allocation Details'!$A$18:$L$205, MATCH("Misc ID", 'E4 TB Allocation Details'!$A$18:$L$18, 0),FALSE), 'E2 Allocators'!$B$15:$W$361, MATCH('O5 Details by Class &amp; Accounts'!BK$18, 'E2 Allocators'!$B$15:$W$15, 0),FALSE)*$E33)</f>
        <v>0</v>
      </c>
      <c r="BL33" s="1412">
        <f ca="1">IF(ISERROR(VLOOKUP(VLOOKUP($A33, 'E4 TB Allocation Details'!$A$18:$L$205, MATCH("Misc ID", 'E4 TB Allocation Details'!$A$18:$L$18, 0),FALSE), 'E2 Allocators'!$B$15:$W$361, MATCH('O5 Details by Class &amp; Accounts'!BL$18, 'E2 Allocators'!$B$15:$W$15, 0),FALSE)*$E33), 0, VLOOKUP(VLOOKUP($A33, 'E4 TB Allocation Details'!$A$18:$L$205, MATCH("Misc ID", 'E4 TB Allocation Details'!$A$18:$L$18, 0),FALSE), 'E2 Allocators'!$B$15:$W$361, MATCH('O5 Details by Class &amp; Accounts'!BL$18, 'E2 Allocators'!$B$15:$W$15, 0),FALSE)*$E33)</f>
        <v>0</v>
      </c>
      <c r="BM33" s="1412">
        <f ca="1">IF(ISERROR(VLOOKUP(VLOOKUP($A33, 'E4 TB Allocation Details'!$A$18:$L$205, MATCH("Misc ID", 'E4 TB Allocation Details'!$A$18:$L$18, 0),FALSE), 'E2 Allocators'!$B$15:$W$361, MATCH('O5 Details by Class &amp; Accounts'!BM$18, 'E2 Allocators'!$B$15:$W$15, 0),FALSE)*$E33), 0, VLOOKUP(VLOOKUP($A33, 'E4 TB Allocation Details'!$A$18:$L$205, MATCH("Misc ID", 'E4 TB Allocation Details'!$A$18:$L$18, 0),FALSE), 'E2 Allocators'!$B$15:$W$361, MATCH('O5 Details by Class &amp; Accounts'!BM$18, 'E2 Allocators'!$B$15:$W$15, 0),FALSE)*$E33)</f>
        <v>0</v>
      </c>
      <c r="BN33" s="1412">
        <f ca="1">IF(ISERROR(VLOOKUP(VLOOKUP($A33, 'E4 TB Allocation Details'!$A$18:$L$205, MATCH("Misc ID", 'E4 TB Allocation Details'!$A$18:$L$18, 0),FALSE), 'E2 Allocators'!$B$15:$W$361, MATCH('O5 Details by Class &amp; Accounts'!BN$18, 'E2 Allocators'!$B$15:$W$15, 0),FALSE)*$E33), 0, VLOOKUP(VLOOKUP($A33, 'E4 TB Allocation Details'!$A$18:$L$205, MATCH("Misc ID", 'E4 TB Allocation Details'!$A$18:$L$18, 0),FALSE), 'E2 Allocators'!$B$15:$W$361, MATCH('O5 Details by Class &amp; Accounts'!BN$18, 'E2 Allocators'!$B$15:$W$15, 0),FALSE)*$E33)</f>
        <v>0</v>
      </c>
      <c r="BO33" s="1412">
        <f ca="1">IF(ISERROR(VLOOKUP(VLOOKUP($A33, 'E4 TB Allocation Details'!$A$18:$L$205, MATCH("Misc ID", 'E4 TB Allocation Details'!$A$18:$L$18, 0),FALSE), 'E2 Allocators'!$B$15:$W$361, MATCH('O5 Details by Class &amp; Accounts'!BO$18, 'E2 Allocators'!$B$15:$W$15, 0),FALSE)*$E33), 0, VLOOKUP(VLOOKUP($A33, 'E4 TB Allocation Details'!$A$18:$L$205, MATCH("Misc ID", 'E4 TB Allocation Details'!$A$18:$L$18, 0),FALSE), 'E2 Allocators'!$B$15:$W$361, MATCH('O5 Details by Class &amp; Accounts'!BO$18, 'E2 Allocators'!$B$15:$W$15, 0),FALSE)*$E33)</f>
        <v>0</v>
      </c>
      <c r="BP33" s="1412">
        <f ca="1">IF(ISERROR(VLOOKUP(VLOOKUP($A33, 'E4 TB Allocation Details'!$A$18:$L$205, MATCH("Misc ID", 'E4 TB Allocation Details'!$A$18:$L$18, 0),FALSE), 'E2 Allocators'!$B$15:$W$361, MATCH('O5 Details by Class &amp; Accounts'!BP$18, 'E2 Allocators'!$B$15:$W$15, 0),FALSE)*$E33), 0, VLOOKUP(VLOOKUP($A33, 'E4 TB Allocation Details'!$A$18:$L$205, MATCH("Misc ID", 'E4 TB Allocation Details'!$A$18:$L$18, 0),FALSE), 'E2 Allocators'!$B$15:$W$361, MATCH('O5 Details by Class &amp; Accounts'!BP$18, 'E2 Allocators'!$B$15:$W$15, 0),FALSE)*$E33)</f>
        <v>0</v>
      </c>
      <c r="BQ33" s="1412">
        <f ca="1">IF(ISERROR(VLOOKUP(VLOOKUP($A33, 'E4 TB Allocation Details'!$A$18:$L$205, MATCH("Misc ID", 'E4 TB Allocation Details'!$A$18:$L$18, 0),FALSE), 'E2 Allocators'!$B$15:$W$361, MATCH('O5 Details by Class &amp; Accounts'!BQ$18, 'E2 Allocators'!$B$15:$W$15, 0),FALSE)*$E33), 0, VLOOKUP(VLOOKUP($A33, 'E4 TB Allocation Details'!$A$18:$L$205, MATCH("Misc ID", 'E4 TB Allocation Details'!$A$18:$L$18, 0),FALSE), 'E2 Allocators'!$B$15:$W$361, MATCH('O5 Details by Class &amp; Accounts'!BQ$18, 'E2 Allocators'!$B$15:$W$15, 0),FALSE)*$E33)</f>
        <v>0</v>
      </c>
      <c r="BR33" s="1412">
        <f ca="1">IF(ISERROR(VLOOKUP(VLOOKUP($A33, 'E4 TB Allocation Details'!$A$18:$L$205, MATCH("Misc ID", 'E4 TB Allocation Details'!$A$18:$L$18, 0),FALSE), 'E2 Allocators'!$B$15:$W$361, MATCH('O5 Details by Class &amp; Accounts'!BR$18, 'E2 Allocators'!$B$15:$W$15, 0),FALSE)*$E33), 0, VLOOKUP(VLOOKUP($A33, 'E4 TB Allocation Details'!$A$18:$L$205, MATCH("Misc ID", 'E4 TB Allocation Details'!$A$18:$L$18, 0),FALSE), 'E2 Allocators'!$B$15:$W$361, MATCH('O5 Details by Class &amp; Accounts'!BR$18, 'E2 Allocators'!$B$15:$W$15, 0),FALSE)*$E33)</f>
        <v>0</v>
      </c>
      <c r="BS33" s="1412">
        <f t="shared" si="3"/>
        <v>0</v>
      </c>
      <c r="BT33" s="1412">
        <f ca="1">IF(ISERROR(VLOOKUP(VLOOKUP($A33, 'E4 TB Allocation Details'!$A$18:$L$205, MATCH("A &amp; G ID", 'E4 TB Allocation Details'!$A$18:$L$18, 0),FALSE), 'E2 Allocators'!$B$15:$W$361, MATCH('O5 Details by Class &amp; Accounts'!BT$18, 'E2 Allocators'!$B$15:$W$15, 0),FALSE)*$E33), 0, VLOOKUP(VLOOKUP($A33, 'E4 TB Allocation Details'!$A$18:$L$205, MATCH("A &amp; G ID", 'E4 TB Allocation Details'!$A$18:$L$18, 0),FALSE), 'E2 Allocators'!$B$15:$W$361, MATCH('O5 Details by Class &amp; Accounts'!BT$18, 'E2 Allocators'!$B$15:$W$15, 0),FALSE)*$E33)</f>
        <v>0</v>
      </c>
      <c r="BU33" s="1412">
        <f ca="1">IF(ISERROR(VLOOKUP(VLOOKUP($A33, 'E4 TB Allocation Details'!$A$18:$L$205, MATCH("A &amp; G ID", 'E4 TB Allocation Details'!$A$18:$L$18, 0),FALSE), 'E2 Allocators'!$B$15:$W$361, MATCH('O5 Details by Class &amp; Accounts'!BU$18, 'E2 Allocators'!$B$15:$W$15, 0),FALSE)*$E33), 0, VLOOKUP(VLOOKUP($A33, 'E4 TB Allocation Details'!$A$18:$L$205, MATCH("A &amp; G ID", 'E4 TB Allocation Details'!$A$18:$L$18, 0),FALSE), 'E2 Allocators'!$B$15:$W$361, MATCH('O5 Details by Class &amp; Accounts'!BU$18, 'E2 Allocators'!$B$15:$W$15, 0),FALSE)*$E33)</f>
        <v>0</v>
      </c>
      <c r="BV33" s="1412">
        <f ca="1">IF(ISERROR(VLOOKUP(VLOOKUP($A33, 'E4 TB Allocation Details'!$A$18:$L$205, MATCH("A &amp; G ID", 'E4 TB Allocation Details'!$A$18:$L$18, 0),FALSE), 'E2 Allocators'!$B$15:$W$361, MATCH('O5 Details by Class &amp; Accounts'!BV$18, 'E2 Allocators'!$B$15:$W$15, 0),FALSE)*$E33), 0, VLOOKUP(VLOOKUP($A33, 'E4 TB Allocation Details'!$A$18:$L$205, MATCH("A &amp; G ID", 'E4 TB Allocation Details'!$A$18:$L$18, 0),FALSE), 'E2 Allocators'!$B$15:$W$361, MATCH('O5 Details by Class &amp; Accounts'!BV$18, 'E2 Allocators'!$B$15:$W$15, 0),FALSE)*$E33)</f>
        <v>0</v>
      </c>
      <c r="BW33" s="1412">
        <f ca="1">IF(ISERROR(VLOOKUP(VLOOKUP($A33, 'E4 TB Allocation Details'!$A$18:$L$205, MATCH("A &amp; G ID", 'E4 TB Allocation Details'!$A$18:$L$18, 0),FALSE), 'E2 Allocators'!$B$15:$W$361, MATCH('O5 Details by Class &amp; Accounts'!BW$18, 'E2 Allocators'!$B$15:$W$15, 0),FALSE)*$E33), 0, VLOOKUP(VLOOKUP($A33, 'E4 TB Allocation Details'!$A$18:$L$205, MATCH("A &amp; G ID", 'E4 TB Allocation Details'!$A$18:$L$18, 0),FALSE), 'E2 Allocators'!$B$15:$W$361, MATCH('O5 Details by Class &amp; Accounts'!BW$18, 'E2 Allocators'!$B$15:$W$15, 0),FALSE)*$E33)</f>
        <v>0</v>
      </c>
      <c r="BX33" s="1412">
        <f ca="1">IF(ISERROR(VLOOKUP(VLOOKUP($A33, 'E4 TB Allocation Details'!$A$18:$L$205, MATCH("A &amp; G ID", 'E4 TB Allocation Details'!$A$18:$L$18, 0),FALSE), 'E2 Allocators'!$B$15:$W$361, MATCH('O5 Details by Class &amp; Accounts'!BX$18, 'E2 Allocators'!$B$15:$W$15, 0),FALSE)*$E33), 0, VLOOKUP(VLOOKUP($A33, 'E4 TB Allocation Details'!$A$18:$L$205, MATCH("A &amp; G ID", 'E4 TB Allocation Details'!$A$18:$L$18, 0),FALSE), 'E2 Allocators'!$B$15:$W$361, MATCH('O5 Details by Class &amp; Accounts'!BX$18, 'E2 Allocators'!$B$15:$W$15, 0),FALSE)*$E33)</f>
        <v>0</v>
      </c>
      <c r="BY33" s="1412">
        <f ca="1">IF(ISERROR(VLOOKUP(VLOOKUP($A33, 'E4 TB Allocation Details'!$A$18:$L$205, MATCH("A &amp; G ID", 'E4 TB Allocation Details'!$A$18:$L$18, 0),FALSE), 'E2 Allocators'!$B$15:$W$361, MATCH('O5 Details by Class &amp; Accounts'!BY$18, 'E2 Allocators'!$B$15:$W$15, 0),FALSE)*$E33), 0, VLOOKUP(VLOOKUP($A33, 'E4 TB Allocation Details'!$A$18:$L$205, MATCH("A &amp; G ID", 'E4 TB Allocation Details'!$A$18:$L$18, 0),FALSE), 'E2 Allocators'!$B$15:$W$361, MATCH('O5 Details by Class &amp; Accounts'!BY$18, 'E2 Allocators'!$B$15:$W$15, 0),FALSE)*$E33)</f>
        <v>0</v>
      </c>
      <c r="BZ33" s="1412">
        <f ca="1">IF(ISERROR(VLOOKUP(VLOOKUP($A33, 'E4 TB Allocation Details'!$A$18:$L$205, MATCH("A &amp; G ID", 'E4 TB Allocation Details'!$A$18:$L$18, 0),FALSE), 'E2 Allocators'!$B$15:$W$361, MATCH('O5 Details by Class &amp; Accounts'!BZ$18, 'E2 Allocators'!$B$15:$W$15, 0),FALSE)*$E33), 0, VLOOKUP(VLOOKUP($A33, 'E4 TB Allocation Details'!$A$18:$L$205, MATCH("A &amp; G ID", 'E4 TB Allocation Details'!$A$18:$L$18, 0),FALSE), 'E2 Allocators'!$B$15:$W$361, MATCH('O5 Details by Class &amp; Accounts'!BZ$18, 'E2 Allocators'!$B$15:$W$15, 0),FALSE)*$E33)</f>
        <v>0</v>
      </c>
      <c r="CA33" s="1412">
        <f ca="1">IF(ISERROR(VLOOKUP(VLOOKUP($A33, 'E4 TB Allocation Details'!$A$18:$L$205, MATCH("A &amp; G ID", 'E4 TB Allocation Details'!$A$18:$L$18, 0),FALSE), 'E2 Allocators'!$B$15:$W$361, MATCH('O5 Details by Class &amp; Accounts'!CA$18, 'E2 Allocators'!$B$15:$W$15, 0),FALSE)*$E33), 0, VLOOKUP(VLOOKUP($A33, 'E4 TB Allocation Details'!$A$18:$L$205, MATCH("A &amp; G ID", 'E4 TB Allocation Details'!$A$18:$L$18, 0),FALSE), 'E2 Allocators'!$B$15:$W$361, MATCH('O5 Details by Class &amp; Accounts'!CA$18, 'E2 Allocators'!$B$15:$W$15, 0),FALSE)*$E33)</f>
        <v>0</v>
      </c>
      <c r="CB33" s="1412">
        <f ca="1">IF(ISERROR(VLOOKUP(VLOOKUP($A33, 'E4 TB Allocation Details'!$A$18:$L$205, MATCH("A &amp; G ID", 'E4 TB Allocation Details'!$A$18:$L$18, 0),FALSE), 'E2 Allocators'!$B$15:$W$361, MATCH('O5 Details by Class &amp; Accounts'!CB$18, 'E2 Allocators'!$B$15:$W$15, 0),FALSE)*$E33), 0, VLOOKUP(VLOOKUP($A33, 'E4 TB Allocation Details'!$A$18:$L$205, MATCH("A &amp; G ID", 'E4 TB Allocation Details'!$A$18:$L$18, 0),FALSE), 'E2 Allocators'!$B$15:$W$361, MATCH('O5 Details by Class &amp; Accounts'!CB$18, 'E2 Allocators'!$B$15:$W$15, 0),FALSE)*$E33)</f>
        <v>0</v>
      </c>
      <c r="CC33" s="1412">
        <f ca="1">IF(ISERROR(VLOOKUP(VLOOKUP($A33, 'E4 TB Allocation Details'!$A$18:$L$205, MATCH("A &amp; G ID", 'E4 TB Allocation Details'!$A$18:$L$18, 0),FALSE), 'E2 Allocators'!$B$15:$W$361, MATCH('O5 Details by Class &amp; Accounts'!CC$18, 'E2 Allocators'!$B$15:$W$15, 0),FALSE)*$E33), 0, VLOOKUP(VLOOKUP($A33, 'E4 TB Allocation Details'!$A$18:$L$205, MATCH("A &amp; G ID", 'E4 TB Allocation Details'!$A$18:$L$18, 0),FALSE), 'E2 Allocators'!$B$15:$W$361, MATCH('O5 Details by Class &amp; Accounts'!CC$18, 'E2 Allocators'!$B$15:$W$15, 0),FALSE)*$E33)</f>
        <v>0</v>
      </c>
      <c r="CD33" s="1412">
        <f ca="1">IF(ISERROR(VLOOKUP(VLOOKUP($A33, 'E4 TB Allocation Details'!$A$18:$L$205, MATCH("A &amp; G ID", 'E4 TB Allocation Details'!$A$18:$L$18, 0),FALSE), 'E2 Allocators'!$B$15:$W$361, MATCH('O5 Details by Class &amp; Accounts'!CD$18, 'E2 Allocators'!$B$15:$W$15, 0),FALSE)*$E33), 0, VLOOKUP(VLOOKUP($A33, 'E4 TB Allocation Details'!$A$18:$L$205, MATCH("A &amp; G ID", 'E4 TB Allocation Details'!$A$18:$L$18, 0),FALSE), 'E2 Allocators'!$B$15:$W$361, MATCH('O5 Details by Class &amp; Accounts'!CD$18, 'E2 Allocators'!$B$15:$W$15, 0),FALSE)*$E33)</f>
        <v>0</v>
      </c>
      <c r="CE33" s="1412">
        <f ca="1">IF(ISERROR(VLOOKUP(VLOOKUP($A33, 'E4 TB Allocation Details'!$A$18:$L$205, MATCH("A &amp; G ID", 'E4 TB Allocation Details'!$A$18:$L$18, 0),FALSE), 'E2 Allocators'!$B$15:$W$361, MATCH('O5 Details by Class &amp; Accounts'!CE$18, 'E2 Allocators'!$B$15:$W$15, 0),FALSE)*$E33), 0, VLOOKUP(VLOOKUP($A33, 'E4 TB Allocation Details'!$A$18:$L$205, MATCH("A &amp; G ID", 'E4 TB Allocation Details'!$A$18:$L$18, 0),FALSE), 'E2 Allocators'!$B$15:$W$361, MATCH('O5 Details by Class &amp; Accounts'!CE$18, 'E2 Allocators'!$B$15:$W$15, 0),FALSE)*$E33)</f>
        <v>0</v>
      </c>
      <c r="CF33" s="1412">
        <f ca="1">IF(ISERROR(VLOOKUP(VLOOKUP($A33, 'E4 TB Allocation Details'!$A$18:$L$205, MATCH("A &amp; G ID", 'E4 TB Allocation Details'!$A$18:$L$18, 0),FALSE), 'E2 Allocators'!$B$15:$W$361, MATCH('O5 Details by Class &amp; Accounts'!CF$18, 'E2 Allocators'!$B$15:$W$15, 0),FALSE)*$E33), 0, VLOOKUP(VLOOKUP($A33, 'E4 TB Allocation Details'!$A$18:$L$205, MATCH("A &amp; G ID", 'E4 TB Allocation Details'!$A$18:$L$18, 0),FALSE), 'E2 Allocators'!$B$15:$W$361, MATCH('O5 Details by Class &amp; Accounts'!CF$18, 'E2 Allocators'!$B$15:$W$15, 0),FALSE)*$E33)</f>
        <v>0</v>
      </c>
      <c r="CG33" s="1412">
        <f ca="1">IF(ISERROR(VLOOKUP(VLOOKUP($A33, 'E4 TB Allocation Details'!$A$18:$L$205, MATCH("A &amp; G ID", 'E4 TB Allocation Details'!$A$18:$L$18, 0),FALSE), 'E2 Allocators'!$B$15:$W$361, MATCH('O5 Details by Class &amp; Accounts'!CG$18, 'E2 Allocators'!$B$15:$W$15, 0),FALSE)*$E33), 0, VLOOKUP(VLOOKUP($A33, 'E4 TB Allocation Details'!$A$18:$L$205, MATCH("A &amp; G ID", 'E4 TB Allocation Details'!$A$18:$L$18, 0),FALSE), 'E2 Allocators'!$B$15:$W$361, MATCH('O5 Details by Class &amp; Accounts'!CG$18, 'E2 Allocators'!$B$15:$W$15, 0),FALSE)*$E33)</f>
        <v>0</v>
      </c>
      <c r="CH33" s="1412">
        <f ca="1">IF(ISERROR(VLOOKUP(VLOOKUP($A33, 'E4 TB Allocation Details'!$A$18:$L$205, MATCH("A &amp; G ID", 'E4 TB Allocation Details'!$A$18:$L$18, 0),FALSE), 'E2 Allocators'!$B$15:$W$361, MATCH('O5 Details by Class &amp; Accounts'!CH$18, 'E2 Allocators'!$B$15:$W$15, 0),FALSE)*$E33), 0, VLOOKUP(VLOOKUP($A33, 'E4 TB Allocation Details'!$A$18:$L$205, MATCH("A &amp; G ID", 'E4 TB Allocation Details'!$A$18:$L$18, 0),FALSE), 'E2 Allocators'!$B$15:$W$361, MATCH('O5 Details by Class &amp; Accounts'!CH$18, 'E2 Allocators'!$B$15:$W$15, 0),FALSE)*$E33)</f>
        <v>0</v>
      </c>
      <c r="CI33" s="1412">
        <f ca="1">IF(ISERROR(VLOOKUP(VLOOKUP($A33, 'E4 TB Allocation Details'!$A$18:$L$205, MATCH("A &amp; G ID", 'E4 TB Allocation Details'!$A$18:$L$18, 0),FALSE), 'E2 Allocators'!$B$15:$W$361, MATCH('O5 Details by Class &amp; Accounts'!CI$18, 'E2 Allocators'!$B$15:$W$15, 0),FALSE)*$E33), 0, VLOOKUP(VLOOKUP($A33, 'E4 TB Allocation Details'!$A$18:$L$205, MATCH("A &amp; G ID", 'E4 TB Allocation Details'!$A$18:$L$18, 0),FALSE), 'E2 Allocators'!$B$15:$W$361, MATCH('O5 Details by Class &amp; Accounts'!CI$18, 'E2 Allocators'!$B$15:$W$15, 0),FALSE)*$E33)</f>
        <v>0</v>
      </c>
      <c r="CJ33" s="1412">
        <f ca="1">IF(ISERROR(VLOOKUP(VLOOKUP($A33, 'E4 TB Allocation Details'!$A$18:$L$205, MATCH("A &amp; G ID", 'E4 TB Allocation Details'!$A$18:$L$18, 0),FALSE), 'E2 Allocators'!$B$15:$W$361, MATCH('O5 Details by Class &amp; Accounts'!CJ$18, 'E2 Allocators'!$B$15:$W$15, 0),FALSE)*$E33), 0, VLOOKUP(VLOOKUP($A33, 'E4 TB Allocation Details'!$A$18:$L$205, MATCH("A &amp; G ID", 'E4 TB Allocation Details'!$A$18:$L$18, 0),FALSE), 'E2 Allocators'!$B$15:$W$361, MATCH('O5 Details by Class &amp; Accounts'!CJ$18, 'E2 Allocators'!$B$15:$W$15, 0),FALSE)*$E33)</f>
        <v>0</v>
      </c>
      <c r="CK33" s="1412">
        <f ca="1">IF(ISERROR(VLOOKUP(VLOOKUP($A33, 'E4 TB Allocation Details'!$A$18:$L$205, MATCH("A &amp; G ID", 'E4 TB Allocation Details'!$A$18:$L$18, 0),FALSE), 'E2 Allocators'!$B$15:$W$361, MATCH('O5 Details by Class &amp; Accounts'!CK$18, 'E2 Allocators'!$B$15:$W$15, 0),FALSE)*$E33), 0, VLOOKUP(VLOOKUP($A33, 'E4 TB Allocation Details'!$A$18:$L$205, MATCH("A &amp; G ID", 'E4 TB Allocation Details'!$A$18:$L$18, 0),FALSE), 'E2 Allocators'!$B$15:$W$361, MATCH('O5 Details by Class &amp; Accounts'!CK$18, 'E2 Allocators'!$B$15:$W$15, 0),FALSE)*$E33)</f>
        <v>0</v>
      </c>
      <c r="CL33" s="1412">
        <f ca="1">IF(ISERROR(VLOOKUP(VLOOKUP($A33, 'E4 TB Allocation Details'!$A$18:$L$205, MATCH("A &amp; G ID", 'E4 TB Allocation Details'!$A$18:$L$18, 0),FALSE), 'E2 Allocators'!$B$15:$W$361, MATCH('O5 Details by Class &amp; Accounts'!CL$18, 'E2 Allocators'!$B$15:$W$15, 0),FALSE)*$E33), 0, VLOOKUP(VLOOKUP($A33, 'E4 TB Allocation Details'!$A$18:$L$205, MATCH("A &amp; G ID", 'E4 TB Allocation Details'!$A$18:$L$18, 0),FALSE), 'E2 Allocators'!$B$15:$W$361, MATCH('O5 Details by Class &amp; Accounts'!CL$18, 'E2 Allocators'!$B$15:$W$15, 0),FALSE)*$E33)</f>
        <v>0</v>
      </c>
      <c r="CM33" s="1412">
        <f ca="1">IF(ISERROR(VLOOKUP(VLOOKUP($A33, 'E4 TB Allocation Details'!$A$18:$L$205, MATCH("A &amp; G ID", 'E4 TB Allocation Details'!$A$18:$L$18, 0),FALSE), 'E2 Allocators'!$B$15:$W$361, MATCH('O5 Details by Class &amp; Accounts'!CM$18, 'E2 Allocators'!$B$15:$W$15, 0),FALSE)*$E33), 0, VLOOKUP(VLOOKUP($A33, 'E4 TB Allocation Details'!$A$18:$L$205, MATCH("A &amp; G ID", 'E4 TB Allocation Details'!$A$18:$L$18, 0),FALSE), 'E2 Allocators'!$B$15:$W$361, MATCH('O5 Details by Class &amp; Accounts'!CM$18, 'E2 Allocators'!$B$15:$W$15, 0),FALSE)*$E33)</f>
        <v>0</v>
      </c>
      <c r="CN33" s="1412">
        <f t="shared" si="5"/>
        <v>0</v>
      </c>
      <c r="CO33" s="1792">
        <f t="shared" si="4"/>
        <v>0</v>
      </c>
      <c r="CQ33" s="2087" t="s">
        <v>9</v>
      </c>
    </row>
    <row r="34" spans="1:95" s="81" customFormat="1" ht="25.5">
      <c r="A34" s="1175">
        <v>1820</v>
      </c>
      <c r="B34" s="1176" t="s">
        <v>425</v>
      </c>
      <c r="C34" s="1789">
        <f ca="1">IF(ISERROR(VLOOKUP($A34,'I3 TB Data'!$A$23:$H$458,MATCH('O5 Details by Class &amp; Accounts'!$C$18, 'I3 TB Data'!$A$23:$H$23,0),0)), 0, VLOOKUP($A34,'I3 TB Data'!$A$23:$H$458,MATCH('O5 Details by Class &amp; Accounts'!$C$18,'I3 TB Data'!$A$23:$H$23,0),0))</f>
        <v>3861500</v>
      </c>
      <c r="D34" s="1790">
        <f ca="1">'I4 BO ASSETS'!E31</f>
        <v>-3861500</v>
      </c>
      <c r="E34" s="1789">
        <f t="shared" si="6"/>
        <v>0</v>
      </c>
      <c r="F34" s="1791">
        <f ca="1">IF(ISERROR(VLOOKUP($A34, 'E1 Categorization'!A33:E122, MATCH("Customer Component", 'E1 Categorization'!$A$33:$E$33,0), 0)), 0, IF(VLOOKUP($A34, 'E1 Categorization'!A33:E122, MATCH("Customer Component", 'E1 Categorization'!$A$33:$E$33,0), 0)=0, 'O5 Details by Class &amp; Accounts'!$E34, IF(AND(VLOOKUP($A34, 'E1 Categorization'!A33:E122, MATCH("Customer Component", 'E1 Categorization'!$A$33:$E$33,0), 0) &gt;0, VLOOKUP($A34, 'E1 Categorization'!A33:E122, MATCH("Customer Component", 'E1 Categorization'!$A$33:$E$33,0), 0)&lt;1), 'O5 Details by Class &amp; Accounts'!$E34*(1-VLOOKUP($A34, 'E1 Categorization'!A33:E122, MATCH("Customer Component", 'E1 Categorization'!$A$33:$E$33,0), 0)), 0)))</f>
        <v>0</v>
      </c>
      <c r="G34" s="1791">
        <f ca="1">IF(ISERROR(VLOOKUP($A34, 'E1 Categorization'!A33:E122, MATCH("Customer Component", 'E1 Categorization'!$A$33:$E$33,0), 0)),0, IF(VLOOKUP($A34, 'E1 Categorization'!A33:E122, MATCH("Customer Component", 'E1 Categorization'!$A$33:$E$33,0), 0)=0, 0, IF(AND(VLOOKUP($A34, 'E1 Categorization'!A33:E122, MATCH("Customer Component", 'E1 Categorization'!$A$33:$E$33,0), 0) &gt;0, VLOOKUP($A34, 'E1 Categorization'!A33:E122, MATCH("Customer Component", 'E1 Categorization'!$A$33:$E$33,0), 0)&lt;1), 'O5 Details by Class &amp; Accounts'!$E34*(VLOOKUP($A34, 'E1 Categorization'!A33:E122, MATCH("Customer Component", 'E1 Categorization'!$A$33:$E$33,0), 0)), 'O5 Details by Class &amp; Accounts'!$E34)))</f>
        <v>0</v>
      </c>
      <c r="H34" s="1412">
        <f t="shared" si="0"/>
        <v>0</v>
      </c>
      <c r="I34" s="1412">
        <f ca="1">IF(ISERROR(VLOOKUP(VLOOKUP($A34, 'E4 TB Allocation Details'!$A$18:$L$205, MATCH("Demand ID", 'E4 TB Allocation Details'!$A$18:$L$18, 0),FALSE), 'E2 Allocators'!$B$15:$W$361, MATCH('O5 Details by Class &amp; Accounts'!I$18, 'E2 Allocators'!$B$15:$W$15, 0),FALSE)*$F34), 0, VLOOKUP(VLOOKUP($A34, 'E4 TB Allocation Details'!$A$18:$L$205, MATCH("Demand ID", 'E4 TB Allocation Details'!$A$18:$L$18, 0),FALSE), 'E2 Allocators'!$B$15:$W$361, MATCH('O5 Details by Class &amp; Accounts'!I$18, 'E2 Allocators'!$B$15:$W$15, 0),FALSE)*$F34)</f>
        <v>0</v>
      </c>
      <c r="J34" s="1412">
        <f ca="1">IF(ISERROR(VLOOKUP(VLOOKUP($A34, 'E4 TB Allocation Details'!$A$18:$L$205, MATCH("Demand ID", 'E4 TB Allocation Details'!$A$18:$L$18, 0),FALSE), 'E2 Allocators'!$B$15:$W$361, MATCH('O5 Details by Class &amp; Accounts'!J$18, 'E2 Allocators'!$B$15:$W$15, 0),FALSE)*$F34), 0, VLOOKUP(VLOOKUP($A34, 'E4 TB Allocation Details'!$A$18:$L$205, MATCH("Demand ID", 'E4 TB Allocation Details'!$A$18:$L$18, 0),FALSE), 'E2 Allocators'!$B$15:$W$361, MATCH('O5 Details by Class &amp; Accounts'!J$18, 'E2 Allocators'!$B$15:$W$15, 0),FALSE)*$F34)</f>
        <v>0</v>
      </c>
      <c r="K34" s="1412">
        <f ca="1">IF(ISERROR(VLOOKUP(VLOOKUP($A34, 'E4 TB Allocation Details'!$A$18:$L$205, MATCH("Demand ID", 'E4 TB Allocation Details'!$A$18:$L$18, 0),FALSE), 'E2 Allocators'!$B$15:$W$361, MATCH('O5 Details by Class &amp; Accounts'!K$18, 'E2 Allocators'!$B$15:$W$15, 0),FALSE)*$F34), 0, VLOOKUP(VLOOKUP($A34, 'E4 TB Allocation Details'!$A$18:$L$205, MATCH("Demand ID", 'E4 TB Allocation Details'!$A$18:$L$18, 0),FALSE), 'E2 Allocators'!$B$15:$W$361, MATCH('O5 Details by Class &amp; Accounts'!K$18, 'E2 Allocators'!$B$15:$W$15, 0),FALSE)*$F34)</f>
        <v>0</v>
      </c>
      <c r="L34" s="1412">
        <f ca="1">IF(ISERROR(VLOOKUP(VLOOKUP($A34, 'E4 TB Allocation Details'!$A$18:$L$205, MATCH("Demand ID", 'E4 TB Allocation Details'!$A$18:$L$18, 0),FALSE), 'E2 Allocators'!$B$15:$W$361, MATCH('O5 Details by Class &amp; Accounts'!L$18, 'E2 Allocators'!$B$15:$W$15, 0),FALSE)*$F34), 0, VLOOKUP(VLOOKUP($A34, 'E4 TB Allocation Details'!$A$18:$L$205, MATCH("Demand ID", 'E4 TB Allocation Details'!$A$18:$L$18, 0),FALSE), 'E2 Allocators'!$B$15:$W$361, MATCH('O5 Details by Class &amp; Accounts'!L$18, 'E2 Allocators'!$B$15:$W$15, 0),FALSE)*$F34)</f>
        <v>0</v>
      </c>
      <c r="M34" s="1412">
        <f ca="1">IF(ISERROR(VLOOKUP(VLOOKUP($A34, 'E4 TB Allocation Details'!$A$18:$L$205, MATCH("Demand ID", 'E4 TB Allocation Details'!$A$18:$L$18, 0),FALSE), 'E2 Allocators'!$B$15:$W$361, MATCH('O5 Details by Class &amp; Accounts'!M$18, 'E2 Allocators'!$B$15:$W$15, 0),FALSE)*$F34), 0, VLOOKUP(VLOOKUP($A34, 'E4 TB Allocation Details'!$A$18:$L$205, MATCH("Demand ID", 'E4 TB Allocation Details'!$A$18:$L$18, 0),FALSE), 'E2 Allocators'!$B$15:$W$361, MATCH('O5 Details by Class &amp; Accounts'!M$18, 'E2 Allocators'!$B$15:$W$15, 0),FALSE)*$F34)</f>
        <v>0</v>
      </c>
      <c r="N34" s="1412">
        <f ca="1">IF(ISERROR(VLOOKUP(VLOOKUP($A34, 'E4 TB Allocation Details'!$A$18:$L$205, MATCH("Demand ID", 'E4 TB Allocation Details'!$A$18:$L$18, 0),FALSE), 'E2 Allocators'!$B$15:$W$361, MATCH('O5 Details by Class &amp; Accounts'!N$18, 'E2 Allocators'!$B$15:$W$15, 0),FALSE)*$F34), 0, VLOOKUP(VLOOKUP($A34, 'E4 TB Allocation Details'!$A$18:$L$205, MATCH("Demand ID", 'E4 TB Allocation Details'!$A$18:$L$18, 0),FALSE), 'E2 Allocators'!$B$15:$W$361, MATCH('O5 Details by Class &amp; Accounts'!N$18, 'E2 Allocators'!$B$15:$W$15, 0),FALSE)*$F34)</f>
        <v>0</v>
      </c>
      <c r="O34" s="1412">
        <f ca="1">IF(ISERROR(VLOOKUP(VLOOKUP($A34, 'E4 TB Allocation Details'!$A$18:$L$205, MATCH("Demand ID", 'E4 TB Allocation Details'!$A$18:$L$18, 0),FALSE), 'E2 Allocators'!$B$15:$W$361, MATCH('O5 Details by Class &amp; Accounts'!O$18, 'E2 Allocators'!$B$15:$W$15, 0),FALSE)*$F34), 0, VLOOKUP(VLOOKUP($A34, 'E4 TB Allocation Details'!$A$18:$L$205, MATCH("Demand ID", 'E4 TB Allocation Details'!$A$18:$L$18, 0),FALSE), 'E2 Allocators'!$B$15:$W$361, MATCH('O5 Details by Class &amp; Accounts'!O$18, 'E2 Allocators'!$B$15:$W$15, 0),FALSE)*$F34)</f>
        <v>0</v>
      </c>
      <c r="P34" s="1412">
        <f ca="1">IF(ISERROR(VLOOKUP(VLOOKUP($A34, 'E4 TB Allocation Details'!$A$18:$L$205, MATCH("Demand ID", 'E4 TB Allocation Details'!$A$18:$L$18, 0),FALSE), 'E2 Allocators'!$B$15:$W$361, MATCH('O5 Details by Class &amp; Accounts'!P$18, 'E2 Allocators'!$B$15:$W$15, 0),FALSE)*$F34), 0, VLOOKUP(VLOOKUP($A34, 'E4 TB Allocation Details'!$A$18:$L$205, MATCH("Demand ID", 'E4 TB Allocation Details'!$A$18:$L$18, 0),FALSE), 'E2 Allocators'!$B$15:$W$361, MATCH('O5 Details by Class &amp; Accounts'!P$18, 'E2 Allocators'!$B$15:$W$15, 0),FALSE)*$F34)</f>
        <v>0</v>
      </c>
      <c r="Q34" s="1412">
        <f ca="1">IF(ISERROR(VLOOKUP(VLOOKUP($A34, 'E4 TB Allocation Details'!$A$18:$L$205, MATCH("Demand ID", 'E4 TB Allocation Details'!$A$18:$L$18, 0),FALSE), 'E2 Allocators'!$B$15:$W$361, MATCH('O5 Details by Class &amp; Accounts'!Q$18, 'E2 Allocators'!$B$15:$W$15, 0),FALSE)*$F34), 0, VLOOKUP(VLOOKUP($A34, 'E4 TB Allocation Details'!$A$18:$L$205, MATCH("Demand ID", 'E4 TB Allocation Details'!$A$18:$L$18, 0),FALSE), 'E2 Allocators'!$B$15:$W$361, MATCH('O5 Details by Class &amp; Accounts'!Q$18, 'E2 Allocators'!$B$15:$W$15, 0),FALSE)*$F34)</f>
        <v>0</v>
      </c>
      <c r="R34" s="1412">
        <f ca="1">IF(ISERROR(VLOOKUP(VLOOKUP($A34, 'E4 TB Allocation Details'!$A$18:$L$205, MATCH("Demand ID", 'E4 TB Allocation Details'!$A$18:$L$18, 0),FALSE), 'E2 Allocators'!$B$15:$W$361, MATCH('O5 Details by Class &amp; Accounts'!R$18, 'E2 Allocators'!$B$15:$W$15, 0),FALSE)*$F34), 0, VLOOKUP(VLOOKUP($A34, 'E4 TB Allocation Details'!$A$18:$L$205, MATCH("Demand ID", 'E4 TB Allocation Details'!$A$18:$L$18, 0),FALSE), 'E2 Allocators'!$B$15:$W$361, MATCH('O5 Details by Class &amp; Accounts'!R$18, 'E2 Allocators'!$B$15:$W$15, 0),FALSE)*$F34)</f>
        <v>0</v>
      </c>
      <c r="S34" s="1412">
        <f ca="1">IF(ISERROR(VLOOKUP(VLOOKUP($A34, 'E4 TB Allocation Details'!$A$18:$L$205, MATCH("Demand ID", 'E4 TB Allocation Details'!$A$18:$L$18, 0),FALSE), 'E2 Allocators'!$B$15:$W$361, MATCH('O5 Details by Class &amp; Accounts'!S$18, 'E2 Allocators'!$B$15:$W$15, 0),FALSE)*$F34), 0, VLOOKUP(VLOOKUP($A34, 'E4 TB Allocation Details'!$A$18:$L$205, MATCH("Demand ID", 'E4 TB Allocation Details'!$A$18:$L$18, 0),FALSE), 'E2 Allocators'!$B$15:$W$361, MATCH('O5 Details by Class &amp; Accounts'!S$18, 'E2 Allocators'!$B$15:$W$15, 0),FALSE)*$F34)</f>
        <v>0</v>
      </c>
      <c r="T34" s="1412">
        <f ca="1">IF(ISERROR(VLOOKUP(VLOOKUP($A34, 'E4 TB Allocation Details'!$A$18:$L$205, MATCH("Demand ID", 'E4 TB Allocation Details'!$A$18:$L$18, 0),FALSE), 'E2 Allocators'!$B$15:$W$361, MATCH('O5 Details by Class &amp; Accounts'!T$18, 'E2 Allocators'!$B$15:$W$15, 0),FALSE)*$F34), 0, VLOOKUP(VLOOKUP($A34, 'E4 TB Allocation Details'!$A$18:$L$205, MATCH("Demand ID", 'E4 TB Allocation Details'!$A$18:$L$18, 0),FALSE), 'E2 Allocators'!$B$15:$W$361, MATCH('O5 Details by Class &amp; Accounts'!T$18, 'E2 Allocators'!$B$15:$W$15, 0),FALSE)*$F34)</f>
        <v>0</v>
      </c>
      <c r="U34" s="1412">
        <f ca="1">IF(ISERROR(VLOOKUP(VLOOKUP($A34, 'E4 TB Allocation Details'!$A$18:$L$205, MATCH("Demand ID", 'E4 TB Allocation Details'!$A$18:$L$18, 0),FALSE), 'E2 Allocators'!$B$15:$W$361, MATCH('O5 Details by Class &amp; Accounts'!U$18, 'E2 Allocators'!$B$15:$W$15, 0),FALSE)*$F34), 0, VLOOKUP(VLOOKUP($A34, 'E4 TB Allocation Details'!$A$18:$L$205, MATCH("Demand ID", 'E4 TB Allocation Details'!$A$18:$L$18, 0),FALSE), 'E2 Allocators'!$B$15:$W$361, MATCH('O5 Details by Class &amp; Accounts'!U$18, 'E2 Allocators'!$B$15:$W$15, 0),FALSE)*$F34)</f>
        <v>0</v>
      </c>
      <c r="V34" s="1412">
        <f ca="1">IF(ISERROR(VLOOKUP(VLOOKUP($A34, 'E4 TB Allocation Details'!$A$18:$L$205, MATCH("Demand ID", 'E4 TB Allocation Details'!$A$18:$L$18, 0),FALSE), 'E2 Allocators'!$B$15:$W$361, MATCH('O5 Details by Class &amp; Accounts'!V$18, 'E2 Allocators'!$B$15:$W$15, 0),FALSE)*$F34), 0, VLOOKUP(VLOOKUP($A34, 'E4 TB Allocation Details'!$A$18:$L$205, MATCH("Demand ID", 'E4 TB Allocation Details'!$A$18:$L$18, 0),FALSE), 'E2 Allocators'!$B$15:$W$361, MATCH('O5 Details by Class &amp; Accounts'!V$18, 'E2 Allocators'!$B$15:$W$15, 0),FALSE)*$F34)</f>
        <v>0</v>
      </c>
      <c r="W34" s="1412">
        <f ca="1">IF(ISERROR(VLOOKUP(VLOOKUP($A34, 'E4 TB Allocation Details'!$A$18:$L$205, MATCH("Demand ID", 'E4 TB Allocation Details'!$A$18:$L$18, 0),FALSE), 'E2 Allocators'!$B$15:$W$361, MATCH('O5 Details by Class &amp; Accounts'!W$18, 'E2 Allocators'!$B$15:$W$15, 0),FALSE)*$F34), 0, VLOOKUP(VLOOKUP($A34, 'E4 TB Allocation Details'!$A$18:$L$205, MATCH("Demand ID", 'E4 TB Allocation Details'!$A$18:$L$18, 0),FALSE), 'E2 Allocators'!$B$15:$W$361, MATCH('O5 Details by Class &amp; Accounts'!W$18, 'E2 Allocators'!$B$15:$W$15, 0),FALSE)*$F34)</f>
        <v>0</v>
      </c>
      <c r="X34" s="1412">
        <f ca="1">IF(ISERROR(VLOOKUP(VLOOKUP($A34, 'E4 TB Allocation Details'!$A$18:$L$205, MATCH("Demand ID", 'E4 TB Allocation Details'!$A$18:$L$18, 0),FALSE), 'E2 Allocators'!$B$15:$W$361, MATCH('O5 Details by Class &amp; Accounts'!X$18, 'E2 Allocators'!$B$15:$W$15, 0),FALSE)*$F34), 0, VLOOKUP(VLOOKUP($A34, 'E4 TB Allocation Details'!$A$18:$L$205, MATCH("Demand ID", 'E4 TB Allocation Details'!$A$18:$L$18, 0),FALSE), 'E2 Allocators'!$B$15:$W$361, MATCH('O5 Details by Class &amp; Accounts'!X$18, 'E2 Allocators'!$B$15:$W$15, 0),FALSE)*$F34)</f>
        <v>0</v>
      </c>
      <c r="Y34" s="1412">
        <f ca="1">IF(ISERROR(VLOOKUP(VLOOKUP($A34, 'E4 TB Allocation Details'!$A$18:$L$205, MATCH("Demand ID", 'E4 TB Allocation Details'!$A$18:$L$18, 0),FALSE), 'E2 Allocators'!$B$15:$W$361, MATCH('O5 Details by Class &amp; Accounts'!Y$18, 'E2 Allocators'!$B$15:$W$15, 0),FALSE)*$F34), 0, VLOOKUP(VLOOKUP($A34, 'E4 TB Allocation Details'!$A$18:$L$205, MATCH("Demand ID", 'E4 TB Allocation Details'!$A$18:$L$18, 0),FALSE), 'E2 Allocators'!$B$15:$W$361, MATCH('O5 Details by Class &amp; Accounts'!Y$18, 'E2 Allocators'!$B$15:$W$15, 0),FALSE)*$F34)</f>
        <v>0</v>
      </c>
      <c r="Z34" s="1412">
        <f ca="1">IF(ISERROR(VLOOKUP(VLOOKUP($A34, 'E4 TB Allocation Details'!$A$18:$L$205, MATCH("Demand ID", 'E4 TB Allocation Details'!$A$18:$L$18, 0),FALSE), 'E2 Allocators'!$B$15:$W$361, MATCH('O5 Details by Class &amp; Accounts'!Z$18, 'E2 Allocators'!$B$15:$W$15, 0),FALSE)*$F34), 0, VLOOKUP(VLOOKUP($A34, 'E4 TB Allocation Details'!$A$18:$L$205, MATCH("Demand ID", 'E4 TB Allocation Details'!$A$18:$L$18, 0),FALSE), 'E2 Allocators'!$B$15:$W$361, MATCH('O5 Details by Class &amp; Accounts'!Z$18, 'E2 Allocators'!$B$15:$W$15, 0),FALSE)*$F34)</f>
        <v>0</v>
      </c>
      <c r="AA34" s="1412">
        <f ca="1">IF(ISERROR(VLOOKUP(VLOOKUP($A34, 'E4 TB Allocation Details'!$A$18:$L$205, MATCH("Demand ID", 'E4 TB Allocation Details'!$A$18:$L$18, 0),FALSE), 'E2 Allocators'!$B$15:$W$361, MATCH('O5 Details by Class &amp; Accounts'!AA$18, 'E2 Allocators'!$B$15:$W$15, 0),FALSE)*$F34), 0, VLOOKUP(VLOOKUP($A34, 'E4 TB Allocation Details'!$A$18:$L$205, MATCH("Demand ID", 'E4 TB Allocation Details'!$A$18:$L$18, 0),FALSE), 'E2 Allocators'!$B$15:$W$361, MATCH('O5 Details by Class &amp; Accounts'!AA$18, 'E2 Allocators'!$B$15:$W$15, 0),FALSE)*$F34)</f>
        <v>0</v>
      </c>
      <c r="AB34" s="1412">
        <f ca="1">IF(ISERROR(VLOOKUP(VLOOKUP($A34, 'E4 TB Allocation Details'!$A$18:$L$205, MATCH("Demand ID", 'E4 TB Allocation Details'!$A$18:$L$18, 0),FALSE), 'E2 Allocators'!$B$15:$W$361, MATCH('O5 Details by Class &amp; Accounts'!AB$18, 'E2 Allocators'!$B$15:$W$15, 0),FALSE)*$F34), 0, VLOOKUP(VLOOKUP($A34, 'E4 TB Allocation Details'!$A$18:$L$205, MATCH("Demand ID", 'E4 TB Allocation Details'!$A$18:$L$18, 0),FALSE), 'E2 Allocators'!$B$15:$W$361, MATCH('O5 Details by Class &amp; Accounts'!AB$18, 'E2 Allocators'!$B$15:$W$15, 0),FALSE)*$F34)</f>
        <v>0</v>
      </c>
      <c r="AC34" s="1412">
        <f t="shared" si="1"/>
        <v>0</v>
      </c>
      <c r="AD34" s="1412">
        <f ca="1">IF(ISERROR(VLOOKUP(VLOOKUP($A34, 'E4 TB Allocation Details'!$A$18:$L$205, MATCH("Customer ID", 'E4 TB Allocation Details'!$A$18:$L$18, 0),FALSE), 'E2 Allocators'!$B$15:$W$361, MATCH('O5 Details by Class &amp; Accounts'!AD$18, 'E2 Allocators'!$B$15:$W$15, 0),FALSE)*$G34), 0, VLOOKUP(VLOOKUP($A34, 'E4 TB Allocation Details'!$A$18:$L$205, MATCH("Customer ID", 'E4 TB Allocation Details'!$A$18:$L$18, 0),FALSE), 'E2 Allocators'!$B$15:$W$361, MATCH('O5 Details by Class &amp; Accounts'!AD$18, 'E2 Allocators'!$B$15:$W$15, 0),FALSE)*$G34)</f>
        <v>0</v>
      </c>
      <c r="AE34" s="1412">
        <f ca="1">IF(ISERROR(VLOOKUP(VLOOKUP($A34, 'E4 TB Allocation Details'!$A$18:$L$205, MATCH("Customer ID", 'E4 TB Allocation Details'!$A$18:$L$18, 0),FALSE), 'E2 Allocators'!$B$15:$W$361, MATCH('O5 Details by Class &amp; Accounts'!AE$18, 'E2 Allocators'!$B$15:$W$15, 0),FALSE)*$G34), 0, VLOOKUP(VLOOKUP($A34, 'E4 TB Allocation Details'!$A$18:$L$205, MATCH("Customer ID", 'E4 TB Allocation Details'!$A$18:$L$18, 0),FALSE), 'E2 Allocators'!$B$15:$W$361, MATCH('O5 Details by Class &amp; Accounts'!AE$18, 'E2 Allocators'!$B$15:$W$15, 0),FALSE)*$G34)</f>
        <v>0</v>
      </c>
      <c r="AF34" s="1412">
        <f ca="1">IF(ISERROR(VLOOKUP(VLOOKUP($A34, 'E4 TB Allocation Details'!$A$18:$L$205, MATCH("Customer ID", 'E4 TB Allocation Details'!$A$18:$L$18, 0),FALSE), 'E2 Allocators'!$B$15:$W$361, MATCH('O5 Details by Class &amp; Accounts'!AF$18, 'E2 Allocators'!$B$15:$W$15, 0),FALSE)*$G34), 0, VLOOKUP(VLOOKUP($A34, 'E4 TB Allocation Details'!$A$18:$L$205, MATCH("Customer ID", 'E4 TB Allocation Details'!$A$18:$L$18, 0),FALSE), 'E2 Allocators'!$B$15:$W$361, MATCH('O5 Details by Class &amp; Accounts'!AF$18, 'E2 Allocators'!$B$15:$W$15, 0),FALSE)*$G34)</f>
        <v>0</v>
      </c>
      <c r="AG34" s="1412">
        <f ca="1">IF(ISERROR(VLOOKUP(VLOOKUP($A34, 'E4 TB Allocation Details'!$A$18:$L$205, MATCH("Customer ID", 'E4 TB Allocation Details'!$A$18:$L$18, 0),FALSE), 'E2 Allocators'!$B$15:$W$361, MATCH('O5 Details by Class &amp; Accounts'!AG$18, 'E2 Allocators'!$B$15:$W$15, 0),FALSE)*$G34), 0, VLOOKUP(VLOOKUP($A34, 'E4 TB Allocation Details'!$A$18:$L$205, MATCH("Customer ID", 'E4 TB Allocation Details'!$A$18:$L$18, 0),FALSE), 'E2 Allocators'!$B$15:$W$361, MATCH('O5 Details by Class &amp; Accounts'!AG$18, 'E2 Allocators'!$B$15:$W$15, 0),FALSE)*$G34)</f>
        <v>0</v>
      </c>
      <c r="AH34" s="1412">
        <f ca="1">IF(ISERROR(VLOOKUP(VLOOKUP($A34, 'E4 TB Allocation Details'!$A$18:$L$205, MATCH("Customer ID", 'E4 TB Allocation Details'!$A$18:$L$18, 0),FALSE), 'E2 Allocators'!$B$15:$W$361, MATCH('O5 Details by Class &amp; Accounts'!AH$18, 'E2 Allocators'!$B$15:$W$15, 0),FALSE)*$G34), 0, VLOOKUP(VLOOKUP($A34, 'E4 TB Allocation Details'!$A$18:$L$205, MATCH("Customer ID", 'E4 TB Allocation Details'!$A$18:$L$18, 0),FALSE), 'E2 Allocators'!$B$15:$W$361, MATCH('O5 Details by Class &amp; Accounts'!AH$18, 'E2 Allocators'!$B$15:$W$15, 0),FALSE)*$G34)</f>
        <v>0</v>
      </c>
      <c r="AI34" s="1412">
        <f ca="1">IF(ISERROR(VLOOKUP(VLOOKUP($A34, 'E4 TB Allocation Details'!$A$18:$L$205, MATCH("Customer ID", 'E4 TB Allocation Details'!$A$18:$L$18, 0),FALSE), 'E2 Allocators'!$B$15:$W$361, MATCH('O5 Details by Class &amp; Accounts'!AI$18, 'E2 Allocators'!$B$15:$W$15, 0),FALSE)*$G34), 0, VLOOKUP(VLOOKUP($A34, 'E4 TB Allocation Details'!$A$18:$L$205, MATCH("Customer ID", 'E4 TB Allocation Details'!$A$18:$L$18, 0),FALSE), 'E2 Allocators'!$B$15:$W$361, MATCH('O5 Details by Class &amp; Accounts'!AI$18, 'E2 Allocators'!$B$15:$W$15, 0),FALSE)*$G34)</f>
        <v>0</v>
      </c>
      <c r="AJ34" s="1412">
        <f ca="1">IF(ISERROR(VLOOKUP(VLOOKUP($A34, 'E4 TB Allocation Details'!$A$18:$L$205, MATCH("Customer ID", 'E4 TB Allocation Details'!$A$18:$L$18, 0),FALSE), 'E2 Allocators'!$B$15:$W$361, MATCH('O5 Details by Class &amp; Accounts'!AJ$18, 'E2 Allocators'!$B$15:$W$15, 0),FALSE)*$G34), 0, VLOOKUP(VLOOKUP($A34, 'E4 TB Allocation Details'!$A$18:$L$205, MATCH("Customer ID", 'E4 TB Allocation Details'!$A$18:$L$18, 0),FALSE), 'E2 Allocators'!$B$15:$W$361, MATCH('O5 Details by Class &amp; Accounts'!AJ$18, 'E2 Allocators'!$B$15:$W$15, 0),FALSE)*$G34)</f>
        <v>0</v>
      </c>
      <c r="AK34" s="1412">
        <f ca="1">IF(ISERROR(VLOOKUP(VLOOKUP($A34, 'E4 TB Allocation Details'!$A$18:$L$205, MATCH("Customer ID", 'E4 TB Allocation Details'!$A$18:$L$18, 0),FALSE), 'E2 Allocators'!$B$15:$W$361, MATCH('O5 Details by Class &amp; Accounts'!AK$18, 'E2 Allocators'!$B$15:$W$15, 0),FALSE)*$G34), 0, VLOOKUP(VLOOKUP($A34, 'E4 TB Allocation Details'!$A$18:$L$205, MATCH("Customer ID", 'E4 TB Allocation Details'!$A$18:$L$18, 0),FALSE), 'E2 Allocators'!$B$15:$W$361, MATCH('O5 Details by Class &amp; Accounts'!AK$18, 'E2 Allocators'!$B$15:$W$15, 0),FALSE)*$G34)</f>
        <v>0</v>
      </c>
      <c r="AL34" s="1412">
        <f ca="1">IF(ISERROR(VLOOKUP(VLOOKUP($A34, 'E4 TB Allocation Details'!$A$18:$L$205, MATCH("Customer ID", 'E4 TB Allocation Details'!$A$18:$L$18, 0),FALSE), 'E2 Allocators'!$B$15:$W$361, MATCH('O5 Details by Class &amp; Accounts'!AL$18, 'E2 Allocators'!$B$15:$W$15, 0),FALSE)*$G34), 0, VLOOKUP(VLOOKUP($A34, 'E4 TB Allocation Details'!$A$18:$L$205, MATCH("Customer ID", 'E4 TB Allocation Details'!$A$18:$L$18, 0),FALSE), 'E2 Allocators'!$B$15:$W$361, MATCH('O5 Details by Class &amp; Accounts'!AL$18, 'E2 Allocators'!$B$15:$W$15, 0),FALSE)*$G34)</f>
        <v>0</v>
      </c>
      <c r="AM34" s="1412">
        <f ca="1">IF(ISERROR(VLOOKUP(VLOOKUP($A34, 'E4 TB Allocation Details'!$A$18:$L$205, MATCH("Customer ID", 'E4 TB Allocation Details'!$A$18:$L$18, 0),FALSE), 'E2 Allocators'!$B$15:$W$361, MATCH('O5 Details by Class &amp; Accounts'!AM$18, 'E2 Allocators'!$B$15:$W$15, 0),FALSE)*$G34), 0, VLOOKUP(VLOOKUP($A34, 'E4 TB Allocation Details'!$A$18:$L$205, MATCH("Customer ID", 'E4 TB Allocation Details'!$A$18:$L$18, 0),FALSE), 'E2 Allocators'!$B$15:$W$361, MATCH('O5 Details by Class &amp; Accounts'!AM$18, 'E2 Allocators'!$B$15:$W$15, 0),FALSE)*$G34)</f>
        <v>0</v>
      </c>
      <c r="AN34" s="1412">
        <f ca="1">IF(ISERROR(VLOOKUP(VLOOKUP($A34, 'E4 TB Allocation Details'!$A$18:$L$205, MATCH("Customer ID", 'E4 TB Allocation Details'!$A$18:$L$18, 0),FALSE), 'E2 Allocators'!$B$15:$W$361, MATCH('O5 Details by Class &amp; Accounts'!AN$18, 'E2 Allocators'!$B$15:$W$15, 0),FALSE)*$G34), 0, VLOOKUP(VLOOKUP($A34, 'E4 TB Allocation Details'!$A$18:$L$205, MATCH("Customer ID", 'E4 TB Allocation Details'!$A$18:$L$18, 0),FALSE), 'E2 Allocators'!$B$15:$W$361, MATCH('O5 Details by Class &amp; Accounts'!AN$18, 'E2 Allocators'!$B$15:$W$15, 0),FALSE)*$G34)</f>
        <v>0</v>
      </c>
      <c r="AO34" s="1412">
        <f ca="1">IF(ISERROR(VLOOKUP(VLOOKUP($A34, 'E4 TB Allocation Details'!$A$18:$L$205, MATCH("Customer ID", 'E4 TB Allocation Details'!$A$18:$L$18, 0),FALSE), 'E2 Allocators'!$B$15:$W$361, MATCH('O5 Details by Class &amp; Accounts'!AO$18, 'E2 Allocators'!$B$15:$W$15, 0),FALSE)*$G34), 0, VLOOKUP(VLOOKUP($A34, 'E4 TB Allocation Details'!$A$18:$L$205, MATCH("Customer ID", 'E4 TB Allocation Details'!$A$18:$L$18, 0),FALSE), 'E2 Allocators'!$B$15:$W$361, MATCH('O5 Details by Class &amp; Accounts'!AO$18, 'E2 Allocators'!$B$15:$W$15, 0),FALSE)*$G34)</f>
        <v>0</v>
      </c>
      <c r="AP34" s="1412">
        <f ca="1">IF(ISERROR(VLOOKUP(VLOOKUP($A34, 'E4 TB Allocation Details'!$A$18:$L$205, MATCH("Customer ID", 'E4 TB Allocation Details'!$A$18:$L$18, 0),FALSE), 'E2 Allocators'!$B$15:$W$361, MATCH('O5 Details by Class &amp; Accounts'!AP$18, 'E2 Allocators'!$B$15:$W$15, 0),FALSE)*$G34), 0, VLOOKUP(VLOOKUP($A34, 'E4 TB Allocation Details'!$A$18:$L$205, MATCH("Customer ID", 'E4 TB Allocation Details'!$A$18:$L$18, 0),FALSE), 'E2 Allocators'!$B$15:$W$361, MATCH('O5 Details by Class &amp; Accounts'!AP$18, 'E2 Allocators'!$B$15:$W$15, 0),FALSE)*$G34)</f>
        <v>0</v>
      </c>
      <c r="AQ34" s="1412">
        <f ca="1">IF(ISERROR(VLOOKUP(VLOOKUP($A34, 'E4 TB Allocation Details'!$A$18:$L$205, MATCH("Customer ID", 'E4 TB Allocation Details'!$A$18:$L$18, 0),FALSE), 'E2 Allocators'!$B$15:$W$361, MATCH('O5 Details by Class &amp; Accounts'!AQ$18, 'E2 Allocators'!$B$15:$W$15, 0),FALSE)*$G34), 0, VLOOKUP(VLOOKUP($A34, 'E4 TB Allocation Details'!$A$18:$L$205, MATCH("Customer ID", 'E4 TB Allocation Details'!$A$18:$L$18, 0),FALSE), 'E2 Allocators'!$B$15:$W$361, MATCH('O5 Details by Class &amp; Accounts'!AQ$18, 'E2 Allocators'!$B$15:$W$15, 0),FALSE)*$G34)</f>
        <v>0</v>
      </c>
      <c r="AR34" s="1412">
        <f ca="1">IF(ISERROR(VLOOKUP(VLOOKUP($A34, 'E4 TB Allocation Details'!$A$18:$L$205, MATCH("Customer ID", 'E4 TB Allocation Details'!$A$18:$L$18, 0),FALSE), 'E2 Allocators'!$B$15:$W$361, MATCH('O5 Details by Class &amp; Accounts'!AR$18, 'E2 Allocators'!$B$15:$W$15, 0),FALSE)*$G34), 0, VLOOKUP(VLOOKUP($A34, 'E4 TB Allocation Details'!$A$18:$L$205, MATCH("Customer ID", 'E4 TB Allocation Details'!$A$18:$L$18, 0),FALSE), 'E2 Allocators'!$B$15:$W$361, MATCH('O5 Details by Class &amp; Accounts'!AR$18, 'E2 Allocators'!$B$15:$W$15, 0),FALSE)*$G34)</f>
        <v>0</v>
      </c>
      <c r="AS34" s="1412">
        <f ca="1">IF(ISERROR(VLOOKUP(VLOOKUP($A34, 'E4 TB Allocation Details'!$A$18:$L$205, MATCH("Customer ID", 'E4 TB Allocation Details'!$A$18:$L$18, 0),FALSE), 'E2 Allocators'!$B$15:$W$361, MATCH('O5 Details by Class &amp; Accounts'!AS$18, 'E2 Allocators'!$B$15:$W$15, 0),FALSE)*$G34), 0, VLOOKUP(VLOOKUP($A34, 'E4 TB Allocation Details'!$A$18:$L$205, MATCH("Customer ID", 'E4 TB Allocation Details'!$A$18:$L$18, 0),FALSE), 'E2 Allocators'!$B$15:$W$361, MATCH('O5 Details by Class &amp; Accounts'!AS$18, 'E2 Allocators'!$B$15:$W$15, 0),FALSE)*$G34)</f>
        <v>0</v>
      </c>
      <c r="AT34" s="1412">
        <f ca="1">IF(ISERROR(VLOOKUP(VLOOKUP($A34, 'E4 TB Allocation Details'!$A$18:$L$205, MATCH("Customer ID", 'E4 TB Allocation Details'!$A$18:$L$18, 0),FALSE), 'E2 Allocators'!$B$15:$W$361, MATCH('O5 Details by Class &amp; Accounts'!AT$18, 'E2 Allocators'!$B$15:$W$15, 0),FALSE)*$G34), 0, VLOOKUP(VLOOKUP($A34, 'E4 TB Allocation Details'!$A$18:$L$205, MATCH("Customer ID", 'E4 TB Allocation Details'!$A$18:$L$18, 0),FALSE), 'E2 Allocators'!$B$15:$W$361, MATCH('O5 Details by Class &amp; Accounts'!AT$18, 'E2 Allocators'!$B$15:$W$15, 0),FALSE)*$G34)</f>
        <v>0</v>
      </c>
      <c r="AU34" s="1412">
        <f ca="1">IF(ISERROR(VLOOKUP(VLOOKUP($A34, 'E4 TB Allocation Details'!$A$18:$L$205, MATCH("Customer ID", 'E4 TB Allocation Details'!$A$18:$L$18, 0),FALSE), 'E2 Allocators'!$B$15:$W$361, MATCH('O5 Details by Class &amp; Accounts'!AU$18, 'E2 Allocators'!$B$15:$W$15, 0),FALSE)*$G34), 0, VLOOKUP(VLOOKUP($A34, 'E4 TB Allocation Details'!$A$18:$L$205, MATCH("Customer ID", 'E4 TB Allocation Details'!$A$18:$L$18, 0),FALSE), 'E2 Allocators'!$B$15:$W$361, MATCH('O5 Details by Class &amp; Accounts'!AU$18, 'E2 Allocators'!$B$15:$W$15, 0),FALSE)*$G34)</f>
        <v>0</v>
      </c>
      <c r="AV34" s="1412">
        <f ca="1">IF(ISERROR(VLOOKUP(VLOOKUP($A34, 'E4 TB Allocation Details'!$A$18:$L$205, MATCH("Customer ID", 'E4 TB Allocation Details'!$A$18:$L$18, 0),FALSE), 'E2 Allocators'!$B$15:$W$361, MATCH('O5 Details by Class &amp; Accounts'!AV$18, 'E2 Allocators'!$B$15:$W$15, 0),FALSE)*$G34), 0, VLOOKUP(VLOOKUP($A34, 'E4 TB Allocation Details'!$A$18:$L$205, MATCH("Customer ID", 'E4 TB Allocation Details'!$A$18:$L$18, 0),FALSE), 'E2 Allocators'!$B$15:$W$361, MATCH('O5 Details by Class &amp; Accounts'!AV$18, 'E2 Allocators'!$B$15:$W$15, 0),FALSE)*$G34)</f>
        <v>0</v>
      </c>
      <c r="AW34" s="1412">
        <f ca="1">IF(ISERROR(VLOOKUP(VLOOKUP($A34, 'E4 TB Allocation Details'!$A$18:$L$205, MATCH("Customer ID", 'E4 TB Allocation Details'!$A$18:$L$18, 0),FALSE), 'E2 Allocators'!$B$15:$W$361, MATCH('O5 Details by Class &amp; Accounts'!AW$18, 'E2 Allocators'!$B$15:$W$15, 0),FALSE)*$G34), 0, VLOOKUP(VLOOKUP($A34, 'E4 TB Allocation Details'!$A$18:$L$205, MATCH("Customer ID", 'E4 TB Allocation Details'!$A$18:$L$18, 0),FALSE), 'E2 Allocators'!$B$15:$W$361, MATCH('O5 Details by Class &amp; Accounts'!AW$18, 'E2 Allocators'!$B$15:$W$15, 0),FALSE)*$G34)</f>
        <v>0</v>
      </c>
      <c r="AX34" s="1412">
        <f t="shared" si="2"/>
        <v>0</v>
      </c>
      <c r="AY34" s="1412">
        <f ca="1">IF(ISERROR(VLOOKUP(VLOOKUP($A34, 'E4 TB Allocation Details'!$A$18:$L$205, MATCH("Misc ID", 'E4 TB Allocation Details'!$A$18:$L$18, 0),FALSE), 'E2 Allocators'!$B$15:$W$361, MATCH('O5 Details by Class &amp; Accounts'!AY$18, 'E2 Allocators'!$B$15:$W$15, 0),FALSE)*$E34), 0, VLOOKUP(VLOOKUP($A34, 'E4 TB Allocation Details'!$A$18:$L$205, MATCH("Misc ID", 'E4 TB Allocation Details'!$A$18:$L$18, 0),FALSE), 'E2 Allocators'!$B$15:$W$361, MATCH('O5 Details by Class &amp; Accounts'!AY$18, 'E2 Allocators'!$B$15:$W$15, 0),FALSE)*$E34)</f>
        <v>0</v>
      </c>
      <c r="AZ34" s="1412">
        <f ca="1">IF(ISERROR(VLOOKUP(VLOOKUP($A34, 'E4 TB Allocation Details'!$A$18:$L$205, MATCH("Misc ID", 'E4 TB Allocation Details'!$A$18:$L$18, 0),FALSE), 'E2 Allocators'!$B$15:$W$361, MATCH('O5 Details by Class &amp; Accounts'!AZ$18, 'E2 Allocators'!$B$15:$W$15, 0),FALSE)*$E34), 0, VLOOKUP(VLOOKUP($A34, 'E4 TB Allocation Details'!$A$18:$L$205, MATCH("Misc ID", 'E4 TB Allocation Details'!$A$18:$L$18, 0),FALSE), 'E2 Allocators'!$B$15:$W$361, MATCH('O5 Details by Class &amp; Accounts'!AZ$18, 'E2 Allocators'!$B$15:$W$15, 0),FALSE)*$E34)</f>
        <v>0</v>
      </c>
      <c r="BA34" s="1412">
        <f ca="1">IF(ISERROR(VLOOKUP(VLOOKUP($A34, 'E4 TB Allocation Details'!$A$18:$L$205, MATCH("Misc ID", 'E4 TB Allocation Details'!$A$18:$L$18, 0),FALSE), 'E2 Allocators'!$B$15:$W$361, MATCH('O5 Details by Class &amp; Accounts'!BA$18, 'E2 Allocators'!$B$15:$W$15, 0),FALSE)*$E34), 0, VLOOKUP(VLOOKUP($A34, 'E4 TB Allocation Details'!$A$18:$L$205, MATCH("Misc ID", 'E4 TB Allocation Details'!$A$18:$L$18, 0),FALSE), 'E2 Allocators'!$B$15:$W$361, MATCH('O5 Details by Class &amp; Accounts'!BA$18, 'E2 Allocators'!$B$15:$W$15, 0),FALSE)*$E34)</f>
        <v>0</v>
      </c>
      <c r="BB34" s="1412">
        <f ca="1">IF(ISERROR(VLOOKUP(VLOOKUP($A34, 'E4 TB Allocation Details'!$A$18:$L$205, MATCH("Misc ID", 'E4 TB Allocation Details'!$A$18:$L$18, 0),FALSE), 'E2 Allocators'!$B$15:$W$361, MATCH('O5 Details by Class &amp; Accounts'!BB$18, 'E2 Allocators'!$B$15:$W$15, 0),FALSE)*$E34), 0, VLOOKUP(VLOOKUP($A34, 'E4 TB Allocation Details'!$A$18:$L$205, MATCH("Misc ID", 'E4 TB Allocation Details'!$A$18:$L$18, 0),FALSE), 'E2 Allocators'!$B$15:$W$361, MATCH('O5 Details by Class &amp; Accounts'!BB$18, 'E2 Allocators'!$B$15:$W$15, 0),FALSE)*$E34)</f>
        <v>0</v>
      </c>
      <c r="BC34" s="1412">
        <f ca="1">IF(ISERROR(VLOOKUP(VLOOKUP($A34, 'E4 TB Allocation Details'!$A$18:$L$205, MATCH("Misc ID", 'E4 TB Allocation Details'!$A$18:$L$18, 0),FALSE), 'E2 Allocators'!$B$15:$W$361, MATCH('O5 Details by Class &amp; Accounts'!BC$18, 'E2 Allocators'!$B$15:$W$15, 0),FALSE)*$E34), 0, VLOOKUP(VLOOKUP($A34, 'E4 TB Allocation Details'!$A$18:$L$205, MATCH("Misc ID", 'E4 TB Allocation Details'!$A$18:$L$18, 0),FALSE), 'E2 Allocators'!$B$15:$W$361, MATCH('O5 Details by Class &amp; Accounts'!BC$18, 'E2 Allocators'!$B$15:$W$15, 0),FALSE)*$E34)</f>
        <v>0</v>
      </c>
      <c r="BD34" s="1412">
        <f ca="1">IF(ISERROR(VLOOKUP(VLOOKUP($A34, 'E4 TB Allocation Details'!$A$18:$L$205, MATCH("Misc ID", 'E4 TB Allocation Details'!$A$18:$L$18, 0),FALSE), 'E2 Allocators'!$B$15:$W$361, MATCH('O5 Details by Class &amp; Accounts'!BD$18, 'E2 Allocators'!$B$15:$W$15, 0),FALSE)*$E34), 0, VLOOKUP(VLOOKUP($A34, 'E4 TB Allocation Details'!$A$18:$L$205, MATCH("Misc ID", 'E4 TB Allocation Details'!$A$18:$L$18, 0),FALSE), 'E2 Allocators'!$B$15:$W$361, MATCH('O5 Details by Class &amp; Accounts'!BD$18, 'E2 Allocators'!$B$15:$W$15, 0),FALSE)*$E34)</f>
        <v>0</v>
      </c>
      <c r="BE34" s="1412">
        <f ca="1">IF(ISERROR(VLOOKUP(VLOOKUP($A34, 'E4 TB Allocation Details'!$A$18:$L$205, MATCH("Misc ID", 'E4 TB Allocation Details'!$A$18:$L$18, 0),FALSE), 'E2 Allocators'!$B$15:$W$361, MATCH('O5 Details by Class &amp; Accounts'!BE$18, 'E2 Allocators'!$B$15:$W$15, 0),FALSE)*$E34), 0, VLOOKUP(VLOOKUP($A34, 'E4 TB Allocation Details'!$A$18:$L$205, MATCH("Misc ID", 'E4 TB Allocation Details'!$A$18:$L$18, 0),FALSE), 'E2 Allocators'!$B$15:$W$361, MATCH('O5 Details by Class &amp; Accounts'!BE$18, 'E2 Allocators'!$B$15:$W$15, 0),FALSE)*$E34)</f>
        <v>0</v>
      </c>
      <c r="BF34" s="1412">
        <f ca="1">IF(ISERROR(VLOOKUP(VLOOKUP($A34, 'E4 TB Allocation Details'!$A$18:$L$205, MATCH("Misc ID", 'E4 TB Allocation Details'!$A$18:$L$18, 0),FALSE), 'E2 Allocators'!$B$15:$W$361, MATCH('O5 Details by Class &amp; Accounts'!BF$18, 'E2 Allocators'!$B$15:$W$15, 0),FALSE)*$E34), 0, VLOOKUP(VLOOKUP($A34, 'E4 TB Allocation Details'!$A$18:$L$205, MATCH("Misc ID", 'E4 TB Allocation Details'!$A$18:$L$18, 0),FALSE), 'E2 Allocators'!$B$15:$W$361, MATCH('O5 Details by Class &amp; Accounts'!BF$18, 'E2 Allocators'!$B$15:$W$15, 0),FALSE)*$E34)</f>
        <v>0</v>
      </c>
      <c r="BG34" s="1412">
        <f ca="1">IF(ISERROR(VLOOKUP(VLOOKUP($A34, 'E4 TB Allocation Details'!$A$18:$L$205, MATCH("Misc ID", 'E4 TB Allocation Details'!$A$18:$L$18, 0),FALSE), 'E2 Allocators'!$B$15:$W$361, MATCH('O5 Details by Class &amp; Accounts'!BG$18, 'E2 Allocators'!$B$15:$W$15, 0),FALSE)*$E34), 0, VLOOKUP(VLOOKUP($A34, 'E4 TB Allocation Details'!$A$18:$L$205, MATCH("Misc ID", 'E4 TB Allocation Details'!$A$18:$L$18, 0),FALSE), 'E2 Allocators'!$B$15:$W$361, MATCH('O5 Details by Class &amp; Accounts'!BG$18, 'E2 Allocators'!$B$15:$W$15, 0),FALSE)*$E34)</f>
        <v>0</v>
      </c>
      <c r="BH34" s="1412">
        <f ca="1">IF(ISERROR(VLOOKUP(VLOOKUP($A34, 'E4 TB Allocation Details'!$A$18:$L$205, MATCH("Misc ID", 'E4 TB Allocation Details'!$A$18:$L$18, 0),FALSE), 'E2 Allocators'!$B$15:$W$361, MATCH('O5 Details by Class &amp; Accounts'!BH$18, 'E2 Allocators'!$B$15:$W$15, 0),FALSE)*$E34), 0, VLOOKUP(VLOOKUP($A34, 'E4 TB Allocation Details'!$A$18:$L$205, MATCH("Misc ID", 'E4 TB Allocation Details'!$A$18:$L$18, 0),FALSE), 'E2 Allocators'!$B$15:$W$361, MATCH('O5 Details by Class &amp; Accounts'!BH$18, 'E2 Allocators'!$B$15:$W$15, 0),FALSE)*$E34)</f>
        <v>0</v>
      </c>
      <c r="BI34" s="1412">
        <f ca="1">IF(ISERROR(VLOOKUP(VLOOKUP($A34, 'E4 TB Allocation Details'!$A$18:$L$205, MATCH("Misc ID", 'E4 TB Allocation Details'!$A$18:$L$18, 0),FALSE), 'E2 Allocators'!$B$15:$W$361, MATCH('O5 Details by Class &amp; Accounts'!BI$18, 'E2 Allocators'!$B$15:$W$15, 0),FALSE)*$E34), 0, VLOOKUP(VLOOKUP($A34, 'E4 TB Allocation Details'!$A$18:$L$205, MATCH("Misc ID", 'E4 TB Allocation Details'!$A$18:$L$18, 0),FALSE), 'E2 Allocators'!$B$15:$W$361, MATCH('O5 Details by Class &amp; Accounts'!BI$18, 'E2 Allocators'!$B$15:$W$15, 0),FALSE)*$E34)</f>
        <v>0</v>
      </c>
      <c r="BJ34" s="1412">
        <f ca="1">IF(ISERROR(VLOOKUP(VLOOKUP($A34, 'E4 TB Allocation Details'!$A$18:$L$205, MATCH("Misc ID", 'E4 TB Allocation Details'!$A$18:$L$18, 0),FALSE), 'E2 Allocators'!$B$15:$W$361, MATCH('O5 Details by Class &amp; Accounts'!BJ$18, 'E2 Allocators'!$B$15:$W$15, 0),FALSE)*$E34), 0, VLOOKUP(VLOOKUP($A34, 'E4 TB Allocation Details'!$A$18:$L$205, MATCH("Misc ID", 'E4 TB Allocation Details'!$A$18:$L$18, 0),FALSE), 'E2 Allocators'!$B$15:$W$361, MATCH('O5 Details by Class &amp; Accounts'!BJ$18, 'E2 Allocators'!$B$15:$W$15, 0),FALSE)*$E34)</f>
        <v>0</v>
      </c>
      <c r="BK34" s="1412">
        <f ca="1">IF(ISERROR(VLOOKUP(VLOOKUP($A34, 'E4 TB Allocation Details'!$A$18:$L$205, MATCH("Misc ID", 'E4 TB Allocation Details'!$A$18:$L$18, 0),FALSE), 'E2 Allocators'!$B$15:$W$361, MATCH('O5 Details by Class &amp; Accounts'!BK$18, 'E2 Allocators'!$B$15:$W$15, 0),FALSE)*$E34), 0, VLOOKUP(VLOOKUP($A34, 'E4 TB Allocation Details'!$A$18:$L$205, MATCH("Misc ID", 'E4 TB Allocation Details'!$A$18:$L$18, 0),FALSE), 'E2 Allocators'!$B$15:$W$361, MATCH('O5 Details by Class &amp; Accounts'!BK$18, 'E2 Allocators'!$B$15:$W$15, 0),FALSE)*$E34)</f>
        <v>0</v>
      </c>
      <c r="BL34" s="1412">
        <f ca="1">IF(ISERROR(VLOOKUP(VLOOKUP($A34, 'E4 TB Allocation Details'!$A$18:$L$205, MATCH("Misc ID", 'E4 TB Allocation Details'!$A$18:$L$18, 0),FALSE), 'E2 Allocators'!$B$15:$W$361, MATCH('O5 Details by Class &amp; Accounts'!BL$18, 'E2 Allocators'!$B$15:$W$15, 0),FALSE)*$E34), 0, VLOOKUP(VLOOKUP($A34, 'E4 TB Allocation Details'!$A$18:$L$205, MATCH("Misc ID", 'E4 TB Allocation Details'!$A$18:$L$18, 0),FALSE), 'E2 Allocators'!$B$15:$W$361, MATCH('O5 Details by Class &amp; Accounts'!BL$18, 'E2 Allocators'!$B$15:$W$15, 0),FALSE)*$E34)</f>
        <v>0</v>
      </c>
      <c r="BM34" s="1412">
        <f ca="1">IF(ISERROR(VLOOKUP(VLOOKUP($A34, 'E4 TB Allocation Details'!$A$18:$L$205, MATCH("Misc ID", 'E4 TB Allocation Details'!$A$18:$L$18, 0),FALSE), 'E2 Allocators'!$B$15:$W$361, MATCH('O5 Details by Class &amp; Accounts'!BM$18, 'E2 Allocators'!$B$15:$W$15, 0),FALSE)*$E34), 0, VLOOKUP(VLOOKUP($A34, 'E4 TB Allocation Details'!$A$18:$L$205, MATCH("Misc ID", 'E4 TB Allocation Details'!$A$18:$L$18, 0),FALSE), 'E2 Allocators'!$B$15:$W$361, MATCH('O5 Details by Class &amp; Accounts'!BM$18, 'E2 Allocators'!$B$15:$W$15, 0),FALSE)*$E34)</f>
        <v>0</v>
      </c>
      <c r="BN34" s="1412">
        <f ca="1">IF(ISERROR(VLOOKUP(VLOOKUP($A34, 'E4 TB Allocation Details'!$A$18:$L$205, MATCH("Misc ID", 'E4 TB Allocation Details'!$A$18:$L$18, 0),FALSE), 'E2 Allocators'!$B$15:$W$361, MATCH('O5 Details by Class &amp; Accounts'!BN$18, 'E2 Allocators'!$B$15:$W$15, 0),FALSE)*$E34), 0, VLOOKUP(VLOOKUP($A34, 'E4 TB Allocation Details'!$A$18:$L$205, MATCH("Misc ID", 'E4 TB Allocation Details'!$A$18:$L$18, 0),FALSE), 'E2 Allocators'!$B$15:$W$361, MATCH('O5 Details by Class &amp; Accounts'!BN$18, 'E2 Allocators'!$B$15:$W$15, 0),FALSE)*$E34)</f>
        <v>0</v>
      </c>
      <c r="BO34" s="1412">
        <f ca="1">IF(ISERROR(VLOOKUP(VLOOKUP($A34, 'E4 TB Allocation Details'!$A$18:$L$205, MATCH("Misc ID", 'E4 TB Allocation Details'!$A$18:$L$18, 0),FALSE), 'E2 Allocators'!$B$15:$W$361, MATCH('O5 Details by Class &amp; Accounts'!BO$18, 'E2 Allocators'!$B$15:$W$15, 0),FALSE)*$E34), 0, VLOOKUP(VLOOKUP($A34, 'E4 TB Allocation Details'!$A$18:$L$205, MATCH("Misc ID", 'E4 TB Allocation Details'!$A$18:$L$18, 0),FALSE), 'E2 Allocators'!$B$15:$W$361, MATCH('O5 Details by Class &amp; Accounts'!BO$18, 'E2 Allocators'!$B$15:$W$15, 0),FALSE)*$E34)</f>
        <v>0</v>
      </c>
      <c r="BP34" s="1412">
        <f ca="1">IF(ISERROR(VLOOKUP(VLOOKUP($A34, 'E4 TB Allocation Details'!$A$18:$L$205, MATCH("Misc ID", 'E4 TB Allocation Details'!$A$18:$L$18, 0),FALSE), 'E2 Allocators'!$B$15:$W$361, MATCH('O5 Details by Class &amp; Accounts'!BP$18, 'E2 Allocators'!$B$15:$W$15, 0),FALSE)*$E34), 0, VLOOKUP(VLOOKUP($A34, 'E4 TB Allocation Details'!$A$18:$L$205, MATCH("Misc ID", 'E4 TB Allocation Details'!$A$18:$L$18, 0),FALSE), 'E2 Allocators'!$B$15:$W$361, MATCH('O5 Details by Class &amp; Accounts'!BP$18, 'E2 Allocators'!$B$15:$W$15, 0),FALSE)*$E34)</f>
        <v>0</v>
      </c>
      <c r="BQ34" s="1412">
        <f ca="1">IF(ISERROR(VLOOKUP(VLOOKUP($A34, 'E4 TB Allocation Details'!$A$18:$L$205, MATCH("Misc ID", 'E4 TB Allocation Details'!$A$18:$L$18, 0),FALSE), 'E2 Allocators'!$B$15:$W$361, MATCH('O5 Details by Class &amp; Accounts'!BQ$18, 'E2 Allocators'!$B$15:$W$15, 0),FALSE)*$E34), 0, VLOOKUP(VLOOKUP($A34, 'E4 TB Allocation Details'!$A$18:$L$205, MATCH("Misc ID", 'E4 TB Allocation Details'!$A$18:$L$18, 0),FALSE), 'E2 Allocators'!$B$15:$W$361, MATCH('O5 Details by Class &amp; Accounts'!BQ$18, 'E2 Allocators'!$B$15:$W$15, 0),FALSE)*$E34)</f>
        <v>0</v>
      </c>
      <c r="BR34" s="1412">
        <f ca="1">IF(ISERROR(VLOOKUP(VLOOKUP($A34, 'E4 TB Allocation Details'!$A$18:$L$205, MATCH("Misc ID", 'E4 TB Allocation Details'!$A$18:$L$18, 0),FALSE), 'E2 Allocators'!$B$15:$W$361, MATCH('O5 Details by Class &amp; Accounts'!BR$18, 'E2 Allocators'!$B$15:$W$15, 0),FALSE)*$E34), 0, VLOOKUP(VLOOKUP($A34, 'E4 TB Allocation Details'!$A$18:$L$205, MATCH("Misc ID", 'E4 TB Allocation Details'!$A$18:$L$18, 0),FALSE), 'E2 Allocators'!$B$15:$W$361, MATCH('O5 Details by Class &amp; Accounts'!BR$18, 'E2 Allocators'!$B$15:$W$15, 0),FALSE)*$E34)</f>
        <v>0</v>
      </c>
      <c r="BS34" s="1412">
        <f t="shared" si="3"/>
        <v>0</v>
      </c>
      <c r="BT34" s="1412">
        <f ca="1">IF(ISERROR(VLOOKUP(VLOOKUP($A34, 'E4 TB Allocation Details'!$A$18:$L$205, MATCH("A &amp; G ID", 'E4 TB Allocation Details'!$A$18:$L$18, 0),FALSE), 'E2 Allocators'!$B$15:$W$361, MATCH('O5 Details by Class &amp; Accounts'!BT$18, 'E2 Allocators'!$B$15:$W$15, 0),FALSE)*$E34), 0, VLOOKUP(VLOOKUP($A34, 'E4 TB Allocation Details'!$A$18:$L$205, MATCH("A &amp; G ID", 'E4 TB Allocation Details'!$A$18:$L$18, 0),FALSE), 'E2 Allocators'!$B$15:$W$361, MATCH('O5 Details by Class &amp; Accounts'!BT$18, 'E2 Allocators'!$B$15:$W$15, 0),FALSE)*$E34)</f>
        <v>0</v>
      </c>
      <c r="BU34" s="1412">
        <f ca="1">IF(ISERROR(VLOOKUP(VLOOKUP($A34, 'E4 TB Allocation Details'!$A$18:$L$205, MATCH("A &amp; G ID", 'E4 TB Allocation Details'!$A$18:$L$18, 0),FALSE), 'E2 Allocators'!$B$15:$W$361, MATCH('O5 Details by Class &amp; Accounts'!BU$18, 'E2 Allocators'!$B$15:$W$15, 0),FALSE)*$E34), 0, VLOOKUP(VLOOKUP($A34, 'E4 TB Allocation Details'!$A$18:$L$205, MATCH("A &amp; G ID", 'E4 TB Allocation Details'!$A$18:$L$18, 0),FALSE), 'E2 Allocators'!$B$15:$W$361, MATCH('O5 Details by Class &amp; Accounts'!BU$18, 'E2 Allocators'!$B$15:$W$15, 0),FALSE)*$E34)</f>
        <v>0</v>
      </c>
      <c r="BV34" s="1412">
        <f ca="1">IF(ISERROR(VLOOKUP(VLOOKUP($A34, 'E4 TB Allocation Details'!$A$18:$L$205, MATCH("A &amp; G ID", 'E4 TB Allocation Details'!$A$18:$L$18, 0),FALSE), 'E2 Allocators'!$B$15:$W$361, MATCH('O5 Details by Class &amp; Accounts'!BV$18, 'E2 Allocators'!$B$15:$W$15, 0),FALSE)*$E34), 0, VLOOKUP(VLOOKUP($A34, 'E4 TB Allocation Details'!$A$18:$L$205, MATCH("A &amp; G ID", 'E4 TB Allocation Details'!$A$18:$L$18, 0),FALSE), 'E2 Allocators'!$B$15:$W$361, MATCH('O5 Details by Class &amp; Accounts'!BV$18, 'E2 Allocators'!$B$15:$W$15, 0),FALSE)*$E34)</f>
        <v>0</v>
      </c>
      <c r="BW34" s="1412">
        <f ca="1">IF(ISERROR(VLOOKUP(VLOOKUP($A34, 'E4 TB Allocation Details'!$A$18:$L$205, MATCH("A &amp; G ID", 'E4 TB Allocation Details'!$A$18:$L$18, 0),FALSE), 'E2 Allocators'!$B$15:$W$361, MATCH('O5 Details by Class &amp; Accounts'!BW$18, 'E2 Allocators'!$B$15:$W$15, 0),FALSE)*$E34), 0, VLOOKUP(VLOOKUP($A34, 'E4 TB Allocation Details'!$A$18:$L$205, MATCH("A &amp; G ID", 'E4 TB Allocation Details'!$A$18:$L$18, 0),FALSE), 'E2 Allocators'!$B$15:$W$361, MATCH('O5 Details by Class &amp; Accounts'!BW$18, 'E2 Allocators'!$B$15:$W$15, 0),FALSE)*$E34)</f>
        <v>0</v>
      </c>
      <c r="BX34" s="1412">
        <f ca="1">IF(ISERROR(VLOOKUP(VLOOKUP($A34, 'E4 TB Allocation Details'!$A$18:$L$205, MATCH("A &amp; G ID", 'E4 TB Allocation Details'!$A$18:$L$18, 0),FALSE), 'E2 Allocators'!$B$15:$W$361, MATCH('O5 Details by Class &amp; Accounts'!BX$18, 'E2 Allocators'!$B$15:$W$15, 0),FALSE)*$E34), 0, VLOOKUP(VLOOKUP($A34, 'E4 TB Allocation Details'!$A$18:$L$205, MATCH("A &amp; G ID", 'E4 TB Allocation Details'!$A$18:$L$18, 0),FALSE), 'E2 Allocators'!$B$15:$W$361, MATCH('O5 Details by Class &amp; Accounts'!BX$18, 'E2 Allocators'!$B$15:$W$15, 0),FALSE)*$E34)</f>
        <v>0</v>
      </c>
      <c r="BY34" s="1412">
        <f ca="1">IF(ISERROR(VLOOKUP(VLOOKUP($A34, 'E4 TB Allocation Details'!$A$18:$L$205, MATCH("A &amp; G ID", 'E4 TB Allocation Details'!$A$18:$L$18, 0),FALSE), 'E2 Allocators'!$B$15:$W$361, MATCH('O5 Details by Class &amp; Accounts'!BY$18, 'E2 Allocators'!$B$15:$W$15, 0),FALSE)*$E34), 0, VLOOKUP(VLOOKUP($A34, 'E4 TB Allocation Details'!$A$18:$L$205, MATCH("A &amp; G ID", 'E4 TB Allocation Details'!$A$18:$L$18, 0),FALSE), 'E2 Allocators'!$B$15:$W$361, MATCH('O5 Details by Class &amp; Accounts'!BY$18, 'E2 Allocators'!$B$15:$W$15, 0),FALSE)*$E34)</f>
        <v>0</v>
      </c>
      <c r="BZ34" s="1412">
        <f ca="1">IF(ISERROR(VLOOKUP(VLOOKUP($A34, 'E4 TB Allocation Details'!$A$18:$L$205, MATCH("A &amp; G ID", 'E4 TB Allocation Details'!$A$18:$L$18, 0),FALSE), 'E2 Allocators'!$B$15:$W$361, MATCH('O5 Details by Class &amp; Accounts'!BZ$18, 'E2 Allocators'!$B$15:$W$15, 0),FALSE)*$E34), 0, VLOOKUP(VLOOKUP($A34, 'E4 TB Allocation Details'!$A$18:$L$205, MATCH("A &amp; G ID", 'E4 TB Allocation Details'!$A$18:$L$18, 0),FALSE), 'E2 Allocators'!$B$15:$W$361, MATCH('O5 Details by Class &amp; Accounts'!BZ$18, 'E2 Allocators'!$B$15:$W$15, 0),FALSE)*$E34)</f>
        <v>0</v>
      </c>
      <c r="CA34" s="1412">
        <f ca="1">IF(ISERROR(VLOOKUP(VLOOKUP($A34, 'E4 TB Allocation Details'!$A$18:$L$205, MATCH("A &amp; G ID", 'E4 TB Allocation Details'!$A$18:$L$18, 0),FALSE), 'E2 Allocators'!$B$15:$W$361, MATCH('O5 Details by Class &amp; Accounts'!CA$18, 'E2 Allocators'!$B$15:$W$15, 0),FALSE)*$E34), 0, VLOOKUP(VLOOKUP($A34, 'E4 TB Allocation Details'!$A$18:$L$205, MATCH("A &amp; G ID", 'E4 TB Allocation Details'!$A$18:$L$18, 0),FALSE), 'E2 Allocators'!$B$15:$W$361, MATCH('O5 Details by Class &amp; Accounts'!CA$18, 'E2 Allocators'!$B$15:$W$15, 0),FALSE)*$E34)</f>
        <v>0</v>
      </c>
      <c r="CB34" s="1412">
        <f ca="1">IF(ISERROR(VLOOKUP(VLOOKUP($A34, 'E4 TB Allocation Details'!$A$18:$L$205, MATCH("A &amp; G ID", 'E4 TB Allocation Details'!$A$18:$L$18, 0),FALSE), 'E2 Allocators'!$B$15:$W$361, MATCH('O5 Details by Class &amp; Accounts'!CB$18, 'E2 Allocators'!$B$15:$W$15, 0),FALSE)*$E34), 0, VLOOKUP(VLOOKUP($A34, 'E4 TB Allocation Details'!$A$18:$L$205, MATCH("A &amp; G ID", 'E4 TB Allocation Details'!$A$18:$L$18, 0),FALSE), 'E2 Allocators'!$B$15:$W$361, MATCH('O5 Details by Class &amp; Accounts'!CB$18, 'E2 Allocators'!$B$15:$W$15, 0),FALSE)*$E34)</f>
        <v>0</v>
      </c>
      <c r="CC34" s="1412">
        <f ca="1">IF(ISERROR(VLOOKUP(VLOOKUP($A34, 'E4 TB Allocation Details'!$A$18:$L$205, MATCH("A &amp; G ID", 'E4 TB Allocation Details'!$A$18:$L$18, 0),FALSE), 'E2 Allocators'!$B$15:$W$361, MATCH('O5 Details by Class &amp; Accounts'!CC$18, 'E2 Allocators'!$B$15:$W$15, 0),FALSE)*$E34), 0, VLOOKUP(VLOOKUP($A34, 'E4 TB Allocation Details'!$A$18:$L$205, MATCH("A &amp; G ID", 'E4 TB Allocation Details'!$A$18:$L$18, 0),FALSE), 'E2 Allocators'!$B$15:$W$361, MATCH('O5 Details by Class &amp; Accounts'!CC$18, 'E2 Allocators'!$B$15:$W$15, 0),FALSE)*$E34)</f>
        <v>0</v>
      </c>
      <c r="CD34" s="1412">
        <f ca="1">IF(ISERROR(VLOOKUP(VLOOKUP($A34, 'E4 TB Allocation Details'!$A$18:$L$205, MATCH("A &amp; G ID", 'E4 TB Allocation Details'!$A$18:$L$18, 0),FALSE), 'E2 Allocators'!$B$15:$W$361, MATCH('O5 Details by Class &amp; Accounts'!CD$18, 'E2 Allocators'!$B$15:$W$15, 0),FALSE)*$E34), 0, VLOOKUP(VLOOKUP($A34, 'E4 TB Allocation Details'!$A$18:$L$205, MATCH("A &amp; G ID", 'E4 TB Allocation Details'!$A$18:$L$18, 0),FALSE), 'E2 Allocators'!$B$15:$W$361, MATCH('O5 Details by Class &amp; Accounts'!CD$18, 'E2 Allocators'!$B$15:$W$15, 0),FALSE)*$E34)</f>
        <v>0</v>
      </c>
      <c r="CE34" s="1412">
        <f ca="1">IF(ISERROR(VLOOKUP(VLOOKUP($A34, 'E4 TB Allocation Details'!$A$18:$L$205, MATCH("A &amp; G ID", 'E4 TB Allocation Details'!$A$18:$L$18, 0),FALSE), 'E2 Allocators'!$B$15:$W$361, MATCH('O5 Details by Class &amp; Accounts'!CE$18, 'E2 Allocators'!$B$15:$W$15, 0),FALSE)*$E34), 0, VLOOKUP(VLOOKUP($A34, 'E4 TB Allocation Details'!$A$18:$L$205, MATCH("A &amp; G ID", 'E4 TB Allocation Details'!$A$18:$L$18, 0),FALSE), 'E2 Allocators'!$B$15:$W$361, MATCH('O5 Details by Class &amp; Accounts'!CE$18, 'E2 Allocators'!$B$15:$W$15, 0),FALSE)*$E34)</f>
        <v>0</v>
      </c>
      <c r="CF34" s="1412">
        <f ca="1">IF(ISERROR(VLOOKUP(VLOOKUP($A34, 'E4 TB Allocation Details'!$A$18:$L$205, MATCH("A &amp; G ID", 'E4 TB Allocation Details'!$A$18:$L$18, 0),FALSE), 'E2 Allocators'!$B$15:$W$361, MATCH('O5 Details by Class &amp; Accounts'!CF$18, 'E2 Allocators'!$B$15:$W$15, 0),FALSE)*$E34), 0, VLOOKUP(VLOOKUP($A34, 'E4 TB Allocation Details'!$A$18:$L$205, MATCH("A &amp; G ID", 'E4 TB Allocation Details'!$A$18:$L$18, 0),FALSE), 'E2 Allocators'!$B$15:$W$361, MATCH('O5 Details by Class &amp; Accounts'!CF$18, 'E2 Allocators'!$B$15:$W$15, 0),FALSE)*$E34)</f>
        <v>0</v>
      </c>
      <c r="CG34" s="1412">
        <f ca="1">IF(ISERROR(VLOOKUP(VLOOKUP($A34, 'E4 TB Allocation Details'!$A$18:$L$205, MATCH("A &amp; G ID", 'E4 TB Allocation Details'!$A$18:$L$18, 0),FALSE), 'E2 Allocators'!$B$15:$W$361, MATCH('O5 Details by Class &amp; Accounts'!CG$18, 'E2 Allocators'!$B$15:$W$15, 0),FALSE)*$E34), 0, VLOOKUP(VLOOKUP($A34, 'E4 TB Allocation Details'!$A$18:$L$205, MATCH("A &amp; G ID", 'E4 TB Allocation Details'!$A$18:$L$18, 0),FALSE), 'E2 Allocators'!$B$15:$W$361, MATCH('O5 Details by Class &amp; Accounts'!CG$18, 'E2 Allocators'!$B$15:$W$15, 0),FALSE)*$E34)</f>
        <v>0</v>
      </c>
      <c r="CH34" s="1412">
        <f ca="1">IF(ISERROR(VLOOKUP(VLOOKUP($A34, 'E4 TB Allocation Details'!$A$18:$L$205, MATCH("A &amp; G ID", 'E4 TB Allocation Details'!$A$18:$L$18, 0),FALSE), 'E2 Allocators'!$B$15:$W$361, MATCH('O5 Details by Class &amp; Accounts'!CH$18, 'E2 Allocators'!$B$15:$W$15, 0),FALSE)*$E34), 0, VLOOKUP(VLOOKUP($A34, 'E4 TB Allocation Details'!$A$18:$L$205, MATCH("A &amp; G ID", 'E4 TB Allocation Details'!$A$18:$L$18, 0),FALSE), 'E2 Allocators'!$B$15:$W$361, MATCH('O5 Details by Class &amp; Accounts'!CH$18, 'E2 Allocators'!$B$15:$W$15, 0),FALSE)*$E34)</f>
        <v>0</v>
      </c>
      <c r="CI34" s="1412">
        <f ca="1">IF(ISERROR(VLOOKUP(VLOOKUP($A34, 'E4 TB Allocation Details'!$A$18:$L$205, MATCH("A &amp; G ID", 'E4 TB Allocation Details'!$A$18:$L$18, 0),FALSE), 'E2 Allocators'!$B$15:$W$361, MATCH('O5 Details by Class &amp; Accounts'!CI$18, 'E2 Allocators'!$B$15:$W$15, 0),FALSE)*$E34), 0, VLOOKUP(VLOOKUP($A34, 'E4 TB Allocation Details'!$A$18:$L$205, MATCH("A &amp; G ID", 'E4 TB Allocation Details'!$A$18:$L$18, 0),FALSE), 'E2 Allocators'!$B$15:$W$361, MATCH('O5 Details by Class &amp; Accounts'!CI$18, 'E2 Allocators'!$B$15:$W$15, 0),FALSE)*$E34)</f>
        <v>0</v>
      </c>
      <c r="CJ34" s="1412">
        <f ca="1">IF(ISERROR(VLOOKUP(VLOOKUP($A34, 'E4 TB Allocation Details'!$A$18:$L$205, MATCH("A &amp; G ID", 'E4 TB Allocation Details'!$A$18:$L$18, 0),FALSE), 'E2 Allocators'!$B$15:$W$361, MATCH('O5 Details by Class &amp; Accounts'!CJ$18, 'E2 Allocators'!$B$15:$W$15, 0),FALSE)*$E34), 0, VLOOKUP(VLOOKUP($A34, 'E4 TB Allocation Details'!$A$18:$L$205, MATCH("A &amp; G ID", 'E4 TB Allocation Details'!$A$18:$L$18, 0),FALSE), 'E2 Allocators'!$B$15:$W$361, MATCH('O5 Details by Class &amp; Accounts'!CJ$18, 'E2 Allocators'!$B$15:$W$15, 0),FALSE)*$E34)</f>
        <v>0</v>
      </c>
      <c r="CK34" s="1412">
        <f ca="1">IF(ISERROR(VLOOKUP(VLOOKUP($A34, 'E4 TB Allocation Details'!$A$18:$L$205, MATCH("A &amp; G ID", 'E4 TB Allocation Details'!$A$18:$L$18, 0),FALSE), 'E2 Allocators'!$B$15:$W$361, MATCH('O5 Details by Class &amp; Accounts'!CK$18, 'E2 Allocators'!$B$15:$W$15, 0),FALSE)*$E34), 0, VLOOKUP(VLOOKUP($A34, 'E4 TB Allocation Details'!$A$18:$L$205, MATCH("A &amp; G ID", 'E4 TB Allocation Details'!$A$18:$L$18, 0),FALSE), 'E2 Allocators'!$B$15:$W$361, MATCH('O5 Details by Class &amp; Accounts'!CK$18, 'E2 Allocators'!$B$15:$W$15, 0),FALSE)*$E34)</f>
        <v>0</v>
      </c>
      <c r="CL34" s="1412">
        <f ca="1">IF(ISERROR(VLOOKUP(VLOOKUP($A34, 'E4 TB Allocation Details'!$A$18:$L$205, MATCH("A &amp; G ID", 'E4 TB Allocation Details'!$A$18:$L$18, 0),FALSE), 'E2 Allocators'!$B$15:$W$361, MATCH('O5 Details by Class &amp; Accounts'!CL$18, 'E2 Allocators'!$B$15:$W$15, 0),FALSE)*$E34), 0, VLOOKUP(VLOOKUP($A34, 'E4 TB Allocation Details'!$A$18:$L$205, MATCH("A &amp; G ID", 'E4 TB Allocation Details'!$A$18:$L$18, 0),FALSE), 'E2 Allocators'!$B$15:$W$361, MATCH('O5 Details by Class &amp; Accounts'!CL$18, 'E2 Allocators'!$B$15:$W$15, 0),FALSE)*$E34)</f>
        <v>0</v>
      </c>
      <c r="CM34" s="1412">
        <f ca="1">IF(ISERROR(VLOOKUP(VLOOKUP($A34, 'E4 TB Allocation Details'!$A$18:$L$205, MATCH("A &amp; G ID", 'E4 TB Allocation Details'!$A$18:$L$18, 0),FALSE), 'E2 Allocators'!$B$15:$W$361, MATCH('O5 Details by Class &amp; Accounts'!CM$18, 'E2 Allocators'!$B$15:$W$15, 0),FALSE)*$E34), 0, VLOOKUP(VLOOKUP($A34, 'E4 TB Allocation Details'!$A$18:$L$205, MATCH("A &amp; G ID", 'E4 TB Allocation Details'!$A$18:$L$18, 0),FALSE), 'E2 Allocators'!$B$15:$W$361, MATCH('O5 Details by Class &amp; Accounts'!CM$18, 'E2 Allocators'!$B$15:$W$15, 0),FALSE)*$E34)</f>
        <v>0</v>
      </c>
      <c r="CN34" s="1412">
        <f t="shared" si="5"/>
        <v>0</v>
      </c>
      <c r="CO34" s="1792">
        <f t="shared" si="4"/>
        <v>0</v>
      </c>
      <c r="CQ34" s="2087" t="e">
        <v>#N/A</v>
      </c>
    </row>
    <row r="35" spans="1:95" s="81" customFormat="1" ht="25.5">
      <c r="A35" s="1175" t="s">
        <v>936</v>
      </c>
      <c r="B35" s="1176" t="s">
        <v>893</v>
      </c>
      <c r="C35" s="1789">
        <f ca="1">IF(ISERROR(VLOOKUP($A35,'I3 TB Data'!$A$23:$H$458,MATCH('O5 Details by Class &amp; Accounts'!$C$18, 'I3 TB Data'!$A$23:$H$23,0),0)), 0, VLOOKUP($A35,'I3 TB Data'!$A$23:$H$458,MATCH('O5 Details by Class &amp; Accounts'!$C$18,'I3 TB Data'!$A$23:$H$23,0),0))</f>
        <v>0</v>
      </c>
      <c r="D35" s="1790">
        <f ca="1">'I4 BO ASSETS'!E32</f>
        <v>0</v>
      </c>
      <c r="E35" s="1789">
        <f t="shared" si="6"/>
        <v>0</v>
      </c>
      <c r="F35" s="1791">
        <f ca="1">IF(ISERROR(VLOOKUP($A35, 'E1 Categorization'!A33:E122, MATCH("Customer Component", 'E1 Categorization'!$A$33:$E$33,0), 0)), 0, IF(VLOOKUP($A35, 'E1 Categorization'!A33:E122, MATCH("Customer Component", 'E1 Categorization'!$A$33:$E$33,0), 0)=0, 'O5 Details by Class &amp; Accounts'!$E35, IF(AND(VLOOKUP($A35, 'E1 Categorization'!A33:E122, MATCH("Customer Component", 'E1 Categorization'!$A$33:$E$33,0), 0) &gt;0, VLOOKUP($A35, 'E1 Categorization'!A33:E122, MATCH("Customer Component", 'E1 Categorization'!$A$33:$E$33,0), 0)&lt;1), 'O5 Details by Class &amp; Accounts'!$E35*(1-VLOOKUP($A35, 'E1 Categorization'!A33:E122, MATCH("Customer Component", 'E1 Categorization'!$A$33:$E$33,0), 0)), 0)))</f>
        <v>0</v>
      </c>
      <c r="G35" s="1791">
        <f ca="1">IF(ISERROR(VLOOKUP($A35, 'E1 Categorization'!A33:E122, MATCH("Customer Component", 'E1 Categorization'!$A$33:$E$33,0), 0)),0, IF(VLOOKUP($A35, 'E1 Categorization'!A33:E122, MATCH("Customer Component", 'E1 Categorization'!$A$33:$E$33,0), 0)=0, 0, IF(AND(VLOOKUP($A35, 'E1 Categorization'!A33:E122, MATCH("Customer Component", 'E1 Categorization'!$A$33:$E$33,0), 0) &gt;0, VLOOKUP($A35, 'E1 Categorization'!A33:E122, MATCH("Customer Component", 'E1 Categorization'!$A$33:$E$33,0), 0)&lt;1), 'O5 Details by Class &amp; Accounts'!$E35*(VLOOKUP($A35, 'E1 Categorization'!A33:E122, MATCH("Customer Component", 'E1 Categorization'!$A$33:$E$33,0), 0)), 'O5 Details by Class &amp; Accounts'!$E35)))</f>
        <v>0</v>
      </c>
      <c r="H35" s="1412">
        <f ca="1">F35+G35</f>
        <v>0</v>
      </c>
      <c r="I35" s="1412">
        <f ca="1">IF(ISERROR(VLOOKUP(VLOOKUP($A35, 'E4 TB Allocation Details'!$A$18:$L$205, MATCH("Demand ID", 'E4 TB Allocation Details'!$A$18:$L$18, 0),FALSE), 'E2 Allocators'!$B$15:$W$361, MATCH('O5 Details by Class &amp; Accounts'!I$18, 'E2 Allocators'!$B$15:$W$15, 0),FALSE)*$F35), 0, VLOOKUP(VLOOKUP($A35, 'E4 TB Allocation Details'!$A$18:$L$205, MATCH("Demand ID", 'E4 TB Allocation Details'!$A$18:$L$18, 0),FALSE), 'E2 Allocators'!$B$15:$W$361, MATCH('O5 Details by Class &amp; Accounts'!I$18, 'E2 Allocators'!$B$15:$W$15, 0),FALSE)*$F35)</f>
        <v>0</v>
      </c>
      <c r="J35" s="1412">
        <f ca="1">IF(ISERROR(VLOOKUP(VLOOKUP($A35, 'E4 TB Allocation Details'!$A$18:$L$205, MATCH("Demand ID", 'E4 TB Allocation Details'!$A$18:$L$18, 0),FALSE), 'E2 Allocators'!$B$15:$W$361, MATCH('O5 Details by Class &amp; Accounts'!J$18, 'E2 Allocators'!$B$15:$W$15, 0),FALSE)*$F35), 0, VLOOKUP(VLOOKUP($A35, 'E4 TB Allocation Details'!$A$18:$L$205, MATCH("Demand ID", 'E4 TB Allocation Details'!$A$18:$L$18, 0),FALSE), 'E2 Allocators'!$B$15:$W$361, MATCH('O5 Details by Class &amp; Accounts'!J$18, 'E2 Allocators'!$B$15:$W$15, 0),FALSE)*$F35)</f>
        <v>0</v>
      </c>
      <c r="K35" s="1412">
        <f ca="1">IF(ISERROR(VLOOKUP(VLOOKUP($A35, 'E4 TB Allocation Details'!$A$18:$L$205, MATCH("Demand ID", 'E4 TB Allocation Details'!$A$18:$L$18, 0),FALSE), 'E2 Allocators'!$B$15:$W$361, MATCH('O5 Details by Class &amp; Accounts'!K$18, 'E2 Allocators'!$B$15:$W$15, 0),FALSE)*$F35), 0, VLOOKUP(VLOOKUP($A35, 'E4 TB Allocation Details'!$A$18:$L$205, MATCH("Demand ID", 'E4 TB Allocation Details'!$A$18:$L$18, 0),FALSE), 'E2 Allocators'!$B$15:$W$361, MATCH('O5 Details by Class &amp; Accounts'!K$18, 'E2 Allocators'!$B$15:$W$15, 0),FALSE)*$F35)</f>
        <v>0</v>
      </c>
      <c r="L35" s="1412">
        <f ca="1">IF(ISERROR(VLOOKUP(VLOOKUP($A35, 'E4 TB Allocation Details'!$A$18:$L$205, MATCH("Demand ID", 'E4 TB Allocation Details'!$A$18:$L$18, 0),FALSE), 'E2 Allocators'!$B$15:$W$361, MATCH('O5 Details by Class &amp; Accounts'!L$18, 'E2 Allocators'!$B$15:$W$15, 0),FALSE)*$F35), 0, VLOOKUP(VLOOKUP($A35, 'E4 TB Allocation Details'!$A$18:$L$205, MATCH("Demand ID", 'E4 TB Allocation Details'!$A$18:$L$18, 0),FALSE), 'E2 Allocators'!$B$15:$W$361, MATCH('O5 Details by Class &amp; Accounts'!L$18, 'E2 Allocators'!$B$15:$W$15, 0),FALSE)*$F35)</f>
        <v>0</v>
      </c>
      <c r="M35" s="1412">
        <f ca="1">IF(ISERROR(VLOOKUP(VLOOKUP($A35, 'E4 TB Allocation Details'!$A$18:$L$205, MATCH("Demand ID", 'E4 TB Allocation Details'!$A$18:$L$18, 0),FALSE), 'E2 Allocators'!$B$15:$W$361, MATCH('O5 Details by Class &amp; Accounts'!M$18, 'E2 Allocators'!$B$15:$W$15, 0),FALSE)*$F35), 0, VLOOKUP(VLOOKUP($A35, 'E4 TB Allocation Details'!$A$18:$L$205, MATCH("Demand ID", 'E4 TB Allocation Details'!$A$18:$L$18, 0),FALSE), 'E2 Allocators'!$B$15:$W$361, MATCH('O5 Details by Class &amp; Accounts'!M$18, 'E2 Allocators'!$B$15:$W$15, 0),FALSE)*$F35)</f>
        <v>0</v>
      </c>
      <c r="N35" s="1412">
        <f ca="1">IF(ISERROR(VLOOKUP(VLOOKUP($A35, 'E4 TB Allocation Details'!$A$18:$L$205, MATCH("Demand ID", 'E4 TB Allocation Details'!$A$18:$L$18, 0),FALSE), 'E2 Allocators'!$B$15:$W$361, MATCH('O5 Details by Class &amp; Accounts'!N$18, 'E2 Allocators'!$B$15:$W$15, 0),FALSE)*$F35), 0, VLOOKUP(VLOOKUP($A35, 'E4 TB Allocation Details'!$A$18:$L$205, MATCH("Demand ID", 'E4 TB Allocation Details'!$A$18:$L$18, 0),FALSE), 'E2 Allocators'!$B$15:$W$361, MATCH('O5 Details by Class &amp; Accounts'!N$18, 'E2 Allocators'!$B$15:$W$15, 0),FALSE)*$F35)</f>
        <v>0</v>
      </c>
      <c r="O35" s="1412">
        <f ca="1">IF(ISERROR(VLOOKUP(VLOOKUP($A35, 'E4 TB Allocation Details'!$A$18:$L$205, MATCH("Demand ID", 'E4 TB Allocation Details'!$A$18:$L$18, 0),FALSE), 'E2 Allocators'!$B$15:$W$361, MATCH('O5 Details by Class &amp; Accounts'!O$18, 'E2 Allocators'!$B$15:$W$15, 0),FALSE)*$F35), 0, VLOOKUP(VLOOKUP($A35, 'E4 TB Allocation Details'!$A$18:$L$205, MATCH("Demand ID", 'E4 TB Allocation Details'!$A$18:$L$18, 0),FALSE), 'E2 Allocators'!$B$15:$W$361, MATCH('O5 Details by Class &amp; Accounts'!O$18, 'E2 Allocators'!$B$15:$W$15, 0),FALSE)*$F35)</f>
        <v>0</v>
      </c>
      <c r="P35" s="1412">
        <f ca="1">IF(ISERROR(VLOOKUP(VLOOKUP($A35, 'E4 TB Allocation Details'!$A$18:$L$205, MATCH("Demand ID", 'E4 TB Allocation Details'!$A$18:$L$18, 0),FALSE), 'E2 Allocators'!$B$15:$W$361, MATCH('O5 Details by Class &amp; Accounts'!P$18, 'E2 Allocators'!$B$15:$W$15, 0),FALSE)*$F35), 0, VLOOKUP(VLOOKUP($A35, 'E4 TB Allocation Details'!$A$18:$L$205, MATCH("Demand ID", 'E4 TB Allocation Details'!$A$18:$L$18, 0),FALSE), 'E2 Allocators'!$B$15:$W$361, MATCH('O5 Details by Class &amp; Accounts'!P$18, 'E2 Allocators'!$B$15:$W$15, 0),FALSE)*$F35)</f>
        <v>0</v>
      </c>
      <c r="Q35" s="1412">
        <f ca="1">IF(ISERROR(VLOOKUP(VLOOKUP($A35, 'E4 TB Allocation Details'!$A$18:$L$205, MATCH("Demand ID", 'E4 TB Allocation Details'!$A$18:$L$18, 0),FALSE), 'E2 Allocators'!$B$15:$W$361, MATCH('O5 Details by Class &amp; Accounts'!Q$18, 'E2 Allocators'!$B$15:$W$15, 0),FALSE)*$F35), 0, VLOOKUP(VLOOKUP($A35, 'E4 TB Allocation Details'!$A$18:$L$205, MATCH("Demand ID", 'E4 TB Allocation Details'!$A$18:$L$18, 0),FALSE), 'E2 Allocators'!$B$15:$W$361, MATCH('O5 Details by Class &amp; Accounts'!Q$18, 'E2 Allocators'!$B$15:$W$15, 0),FALSE)*$F35)</f>
        <v>0</v>
      </c>
      <c r="R35" s="1412">
        <f ca="1">IF(ISERROR(VLOOKUP(VLOOKUP($A35, 'E4 TB Allocation Details'!$A$18:$L$205, MATCH("Demand ID", 'E4 TB Allocation Details'!$A$18:$L$18, 0),FALSE), 'E2 Allocators'!$B$15:$W$361, MATCH('O5 Details by Class &amp; Accounts'!R$18, 'E2 Allocators'!$B$15:$W$15, 0),FALSE)*$F35), 0, VLOOKUP(VLOOKUP($A35, 'E4 TB Allocation Details'!$A$18:$L$205, MATCH("Demand ID", 'E4 TB Allocation Details'!$A$18:$L$18, 0),FALSE), 'E2 Allocators'!$B$15:$W$361, MATCH('O5 Details by Class &amp; Accounts'!R$18, 'E2 Allocators'!$B$15:$W$15, 0),FALSE)*$F35)</f>
        <v>0</v>
      </c>
      <c r="S35" s="1412">
        <f ca="1">IF(ISERROR(VLOOKUP(VLOOKUP($A35, 'E4 TB Allocation Details'!$A$18:$L$205, MATCH("Demand ID", 'E4 TB Allocation Details'!$A$18:$L$18, 0),FALSE), 'E2 Allocators'!$B$15:$W$361, MATCH('O5 Details by Class &amp; Accounts'!S$18, 'E2 Allocators'!$B$15:$W$15, 0),FALSE)*$F35), 0, VLOOKUP(VLOOKUP($A35, 'E4 TB Allocation Details'!$A$18:$L$205, MATCH("Demand ID", 'E4 TB Allocation Details'!$A$18:$L$18, 0),FALSE), 'E2 Allocators'!$B$15:$W$361, MATCH('O5 Details by Class &amp; Accounts'!S$18, 'E2 Allocators'!$B$15:$W$15, 0),FALSE)*$F35)</f>
        <v>0</v>
      </c>
      <c r="T35" s="1412">
        <f ca="1">IF(ISERROR(VLOOKUP(VLOOKUP($A35, 'E4 TB Allocation Details'!$A$18:$L$205, MATCH("Demand ID", 'E4 TB Allocation Details'!$A$18:$L$18, 0),FALSE), 'E2 Allocators'!$B$15:$W$361, MATCH('O5 Details by Class &amp; Accounts'!T$18, 'E2 Allocators'!$B$15:$W$15, 0),FALSE)*$F35), 0, VLOOKUP(VLOOKUP($A35, 'E4 TB Allocation Details'!$A$18:$L$205, MATCH("Demand ID", 'E4 TB Allocation Details'!$A$18:$L$18, 0),FALSE), 'E2 Allocators'!$B$15:$W$361, MATCH('O5 Details by Class &amp; Accounts'!T$18, 'E2 Allocators'!$B$15:$W$15, 0),FALSE)*$F35)</f>
        <v>0</v>
      </c>
      <c r="U35" s="1412">
        <f ca="1">IF(ISERROR(VLOOKUP(VLOOKUP($A35, 'E4 TB Allocation Details'!$A$18:$L$205, MATCH("Demand ID", 'E4 TB Allocation Details'!$A$18:$L$18, 0),FALSE), 'E2 Allocators'!$B$15:$W$361, MATCH('O5 Details by Class &amp; Accounts'!U$18, 'E2 Allocators'!$B$15:$W$15, 0),FALSE)*$F35), 0, VLOOKUP(VLOOKUP($A35, 'E4 TB Allocation Details'!$A$18:$L$205, MATCH("Demand ID", 'E4 TB Allocation Details'!$A$18:$L$18, 0),FALSE), 'E2 Allocators'!$B$15:$W$361, MATCH('O5 Details by Class &amp; Accounts'!U$18, 'E2 Allocators'!$B$15:$W$15, 0),FALSE)*$F35)</f>
        <v>0</v>
      </c>
      <c r="V35" s="1412">
        <f ca="1">IF(ISERROR(VLOOKUP(VLOOKUP($A35, 'E4 TB Allocation Details'!$A$18:$L$205, MATCH("Demand ID", 'E4 TB Allocation Details'!$A$18:$L$18, 0),FALSE), 'E2 Allocators'!$B$15:$W$361, MATCH('O5 Details by Class &amp; Accounts'!V$18, 'E2 Allocators'!$B$15:$W$15, 0),FALSE)*$F35), 0, VLOOKUP(VLOOKUP($A35, 'E4 TB Allocation Details'!$A$18:$L$205, MATCH("Demand ID", 'E4 TB Allocation Details'!$A$18:$L$18, 0),FALSE), 'E2 Allocators'!$B$15:$W$361, MATCH('O5 Details by Class &amp; Accounts'!V$18, 'E2 Allocators'!$B$15:$W$15, 0),FALSE)*$F35)</f>
        <v>0</v>
      </c>
      <c r="W35" s="1412">
        <f ca="1">IF(ISERROR(VLOOKUP(VLOOKUP($A35, 'E4 TB Allocation Details'!$A$18:$L$205, MATCH("Demand ID", 'E4 TB Allocation Details'!$A$18:$L$18, 0),FALSE), 'E2 Allocators'!$B$15:$W$361, MATCH('O5 Details by Class &amp; Accounts'!W$18, 'E2 Allocators'!$B$15:$W$15, 0),FALSE)*$F35), 0, VLOOKUP(VLOOKUP($A35, 'E4 TB Allocation Details'!$A$18:$L$205, MATCH("Demand ID", 'E4 TB Allocation Details'!$A$18:$L$18, 0),FALSE), 'E2 Allocators'!$B$15:$W$361, MATCH('O5 Details by Class &amp; Accounts'!W$18, 'E2 Allocators'!$B$15:$W$15, 0),FALSE)*$F35)</f>
        <v>0</v>
      </c>
      <c r="X35" s="1412">
        <f ca="1">IF(ISERROR(VLOOKUP(VLOOKUP($A35, 'E4 TB Allocation Details'!$A$18:$L$205, MATCH("Demand ID", 'E4 TB Allocation Details'!$A$18:$L$18, 0),FALSE), 'E2 Allocators'!$B$15:$W$361, MATCH('O5 Details by Class &amp; Accounts'!X$18, 'E2 Allocators'!$B$15:$W$15, 0),FALSE)*$F35), 0, VLOOKUP(VLOOKUP($A35, 'E4 TB Allocation Details'!$A$18:$L$205, MATCH("Demand ID", 'E4 TB Allocation Details'!$A$18:$L$18, 0),FALSE), 'E2 Allocators'!$B$15:$W$361, MATCH('O5 Details by Class &amp; Accounts'!X$18, 'E2 Allocators'!$B$15:$W$15, 0),FALSE)*$F35)</f>
        <v>0</v>
      </c>
      <c r="Y35" s="1412">
        <f ca="1">IF(ISERROR(VLOOKUP(VLOOKUP($A35, 'E4 TB Allocation Details'!$A$18:$L$205, MATCH("Demand ID", 'E4 TB Allocation Details'!$A$18:$L$18, 0),FALSE), 'E2 Allocators'!$B$15:$W$361, MATCH('O5 Details by Class &amp; Accounts'!Y$18, 'E2 Allocators'!$B$15:$W$15, 0),FALSE)*$F35), 0, VLOOKUP(VLOOKUP($A35, 'E4 TB Allocation Details'!$A$18:$L$205, MATCH("Demand ID", 'E4 TB Allocation Details'!$A$18:$L$18, 0),FALSE), 'E2 Allocators'!$B$15:$W$361, MATCH('O5 Details by Class &amp; Accounts'!Y$18, 'E2 Allocators'!$B$15:$W$15, 0),FALSE)*$F35)</f>
        <v>0</v>
      </c>
      <c r="Z35" s="1412">
        <f ca="1">IF(ISERROR(VLOOKUP(VLOOKUP($A35, 'E4 TB Allocation Details'!$A$18:$L$205, MATCH("Demand ID", 'E4 TB Allocation Details'!$A$18:$L$18, 0),FALSE), 'E2 Allocators'!$B$15:$W$361, MATCH('O5 Details by Class &amp; Accounts'!Z$18, 'E2 Allocators'!$B$15:$W$15, 0),FALSE)*$F35), 0, VLOOKUP(VLOOKUP($A35, 'E4 TB Allocation Details'!$A$18:$L$205, MATCH("Demand ID", 'E4 TB Allocation Details'!$A$18:$L$18, 0),FALSE), 'E2 Allocators'!$B$15:$W$361, MATCH('O5 Details by Class &amp; Accounts'!Z$18, 'E2 Allocators'!$B$15:$W$15, 0),FALSE)*$F35)</f>
        <v>0</v>
      </c>
      <c r="AA35" s="1412">
        <f ca="1">IF(ISERROR(VLOOKUP(VLOOKUP($A35, 'E4 TB Allocation Details'!$A$18:$L$205, MATCH("Demand ID", 'E4 TB Allocation Details'!$A$18:$L$18, 0),FALSE), 'E2 Allocators'!$B$15:$W$361, MATCH('O5 Details by Class &amp; Accounts'!AA$18, 'E2 Allocators'!$B$15:$W$15, 0),FALSE)*$F35), 0, VLOOKUP(VLOOKUP($A35, 'E4 TB Allocation Details'!$A$18:$L$205, MATCH("Demand ID", 'E4 TB Allocation Details'!$A$18:$L$18, 0),FALSE), 'E2 Allocators'!$B$15:$W$361, MATCH('O5 Details by Class &amp; Accounts'!AA$18, 'E2 Allocators'!$B$15:$W$15, 0),FALSE)*$F35)</f>
        <v>0</v>
      </c>
      <c r="AB35" s="1412">
        <f ca="1">IF(ISERROR(VLOOKUP(VLOOKUP($A35, 'E4 TB Allocation Details'!$A$18:$L$205, MATCH("Demand ID", 'E4 TB Allocation Details'!$A$18:$L$18, 0),FALSE), 'E2 Allocators'!$B$15:$W$361, MATCH('O5 Details by Class &amp; Accounts'!AB$18, 'E2 Allocators'!$B$15:$W$15, 0),FALSE)*$F35), 0, VLOOKUP(VLOOKUP($A35, 'E4 TB Allocation Details'!$A$18:$L$205, MATCH("Demand ID", 'E4 TB Allocation Details'!$A$18:$L$18, 0),FALSE), 'E2 Allocators'!$B$15:$W$361, MATCH('O5 Details by Class &amp; Accounts'!AB$18, 'E2 Allocators'!$B$15:$W$15, 0),FALSE)*$F35)</f>
        <v>0</v>
      </c>
      <c r="AC35" s="1412">
        <f ca="1">SUM(I35:AB35)</f>
        <v>0</v>
      </c>
      <c r="AD35" s="1412">
        <f ca="1">IF(ISERROR(VLOOKUP(VLOOKUP($A35, 'E4 TB Allocation Details'!$A$18:$L$205, MATCH("Customer ID", 'E4 TB Allocation Details'!$A$18:$L$18, 0),FALSE), 'E2 Allocators'!$B$15:$W$361, MATCH('O5 Details by Class &amp; Accounts'!AD$18, 'E2 Allocators'!$B$15:$W$15, 0),FALSE)*$G35), 0, VLOOKUP(VLOOKUP($A35, 'E4 TB Allocation Details'!$A$18:$L$205, MATCH("Customer ID", 'E4 TB Allocation Details'!$A$18:$L$18, 0),FALSE), 'E2 Allocators'!$B$15:$W$361, MATCH('O5 Details by Class &amp; Accounts'!AD$18, 'E2 Allocators'!$B$15:$W$15, 0),FALSE)*$G35)</f>
        <v>0</v>
      </c>
      <c r="AE35" s="1412">
        <f ca="1">IF(ISERROR(VLOOKUP(VLOOKUP($A35, 'E4 TB Allocation Details'!$A$18:$L$205, MATCH("Customer ID", 'E4 TB Allocation Details'!$A$18:$L$18, 0),FALSE), 'E2 Allocators'!$B$15:$W$361, MATCH('O5 Details by Class &amp; Accounts'!AE$18, 'E2 Allocators'!$B$15:$W$15, 0),FALSE)*$G35), 0, VLOOKUP(VLOOKUP($A35, 'E4 TB Allocation Details'!$A$18:$L$205, MATCH("Customer ID", 'E4 TB Allocation Details'!$A$18:$L$18, 0),FALSE), 'E2 Allocators'!$B$15:$W$361, MATCH('O5 Details by Class &amp; Accounts'!AE$18, 'E2 Allocators'!$B$15:$W$15, 0),FALSE)*$G35)</f>
        <v>0</v>
      </c>
      <c r="AF35" s="1412">
        <f ca="1">IF(ISERROR(VLOOKUP(VLOOKUP($A35, 'E4 TB Allocation Details'!$A$18:$L$205, MATCH("Customer ID", 'E4 TB Allocation Details'!$A$18:$L$18, 0),FALSE), 'E2 Allocators'!$B$15:$W$361, MATCH('O5 Details by Class &amp; Accounts'!AF$18, 'E2 Allocators'!$B$15:$W$15, 0),FALSE)*$G35), 0, VLOOKUP(VLOOKUP($A35, 'E4 TB Allocation Details'!$A$18:$L$205, MATCH("Customer ID", 'E4 TB Allocation Details'!$A$18:$L$18, 0),FALSE), 'E2 Allocators'!$B$15:$W$361, MATCH('O5 Details by Class &amp; Accounts'!AF$18, 'E2 Allocators'!$B$15:$W$15, 0),FALSE)*$G35)</f>
        <v>0</v>
      </c>
      <c r="AG35" s="1412">
        <f ca="1">IF(ISERROR(VLOOKUP(VLOOKUP($A35, 'E4 TB Allocation Details'!$A$18:$L$205, MATCH("Customer ID", 'E4 TB Allocation Details'!$A$18:$L$18, 0),FALSE), 'E2 Allocators'!$B$15:$W$361, MATCH('O5 Details by Class &amp; Accounts'!AG$18, 'E2 Allocators'!$B$15:$W$15, 0),FALSE)*$G35), 0, VLOOKUP(VLOOKUP($A35, 'E4 TB Allocation Details'!$A$18:$L$205, MATCH("Customer ID", 'E4 TB Allocation Details'!$A$18:$L$18, 0),FALSE), 'E2 Allocators'!$B$15:$W$361, MATCH('O5 Details by Class &amp; Accounts'!AG$18, 'E2 Allocators'!$B$15:$W$15, 0),FALSE)*$G35)</f>
        <v>0</v>
      </c>
      <c r="AH35" s="1412">
        <f ca="1">IF(ISERROR(VLOOKUP(VLOOKUP($A35, 'E4 TB Allocation Details'!$A$18:$L$205, MATCH("Customer ID", 'E4 TB Allocation Details'!$A$18:$L$18, 0),FALSE), 'E2 Allocators'!$B$15:$W$361, MATCH('O5 Details by Class &amp; Accounts'!AH$18, 'E2 Allocators'!$B$15:$W$15, 0),FALSE)*$G35), 0, VLOOKUP(VLOOKUP($A35, 'E4 TB Allocation Details'!$A$18:$L$205, MATCH("Customer ID", 'E4 TB Allocation Details'!$A$18:$L$18, 0),FALSE), 'E2 Allocators'!$B$15:$W$361, MATCH('O5 Details by Class &amp; Accounts'!AH$18, 'E2 Allocators'!$B$15:$W$15, 0),FALSE)*$G35)</f>
        <v>0</v>
      </c>
      <c r="AI35" s="1412">
        <f ca="1">IF(ISERROR(VLOOKUP(VLOOKUP($A35, 'E4 TB Allocation Details'!$A$18:$L$205, MATCH("Customer ID", 'E4 TB Allocation Details'!$A$18:$L$18, 0),FALSE), 'E2 Allocators'!$B$15:$W$361, MATCH('O5 Details by Class &amp; Accounts'!AI$18, 'E2 Allocators'!$B$15:$W$15, 0),FALSE)*$G35), 0, VLOOKUP(VLOOKUP($A35, 'E4 TB Allocation Details'!$A$18:$L$205, MATCH("Customer ID", 'E4 TB Allocation Details'!$A$18:$L$18, 0),FALSE), 'E2 Allocators'!$B$15:$W$361, MATCH('O5 Details by Class &amp; Accounts'!AI$18, 'E2 Allocators'!$B$15:$W$15, 0),FALSE)*$G35)</f>
        <v>0</v>
      </c>
      <c r="AJ35" s="1412">
        <f ca="1">IF(ISERROR(VLOOKUP(VLOOKUP($A35, 'E4 TB Allocation Details'!$A$18:$L$205, MATCH("Customer ID", 'E4 TB Allocation Details'!$A$18:$L$18, 0),FALSE), 'E2 Allocators'!$B$15:$W$361, MATCH('O5 Details by Class &amp; Accounts'!AJ$18, 'E2 Allocators'!$B$15:$W$15, 0),FALSE)*$G35), 0, VLOOKUP(VLOOKUP($A35, 'E4 TB Allocation Details'!$A$18:$L$205, MATCH("Customer ID", 'E4 TB Allocation Details'!$A$18:$L$18, 0),FALSE), 'E2 Allocators'!$B$15:$W$361, MATCH('O5 Details by Class &amp; Accounts'!AJ$18, 'E2 Allocators'!$B$15:$W$15, 0),FALSE)*$G35)</f>
        <v>0</v>
      </c>
      <c r="AK35" s="1412">
        <f ca="1">IF(ISERROR(VLOOKUP(VLOOKUP($A35, 'E4 TB Allocation Details'!$A$18:$L$205, MATCH("Customer ID", 'E4 TB Allocation Details'!$A$18:$L$18, 0),FALSE), 'E2 Allocators'!$B$15:$W$361, MATCH('O5 Details by Class &amp; Accounts'!AK$18, 'E2 Allocators'!$B$15:$W$15, 0),FALSE)*$G35), 0, VLOOKUP(VLOOKUP($A35, 'E4 TB Allocation Details'!$A$18:$L$205, MATCH("Customer ID", 'E4 TB Allocation Details'!$A$18:$L$18, 0),FALSE), 'E2 Allocators'!$B$15:$W$361, MATCH('O5 Details by Class &amp; Accounts'!AK$18, 'E2 Allocators'!$B$15:$W$15, 0),FALSE)*$G35)</f>
        <v>0</v>
      </c>
      <c r="AL35" s="1412">
        <f ca="1">IF(ISERROR(VLOOKUP(VLOOKUP($A35, 'E4 TB Allocation Details'!$A$18:$L$205, MATCH("Customer ID", 'E4 TB Allocation Details'!$A$18:$L$18, 0),FALSE), 'E2 Allocators'!$B$15:$W$361, MATCH('O5 Details by Class &amp; Accounts'!AL$18, 'E2 Allocators'!$B$15:$W$15, 0),FALSE)*$G35), 0, VLOOKUP(VLOOKUP($A35, 'E4 TB Allocation Details'!$A$18:$L$205, MATCH("Customer ID", 'E4 TB Allocation Details'!$A$18:$L$18, 0),FALSE), 'E2 Allocators'!$B$15:$W$361, MATCH('O5 Details by Class &amp; Accounts'!AL$18, 'E2 Allocators'!$B$15:$W$15, 0),FALSE)*$G35)</f>
        <v>0</v>
      </c>
      <c r="AM35" s="1412">
        <f ca="1">IF(ISERROR(VLOOKUP(VLOOKUP($A35, 'E4 TB Allocation Details'!$A$18:$L$205, MATCH("Customer ID", 'E4 TB Allocation Details'!$A$18:$L$18, 0),FALSE), 'E2 Allocators'!$B$15:$W$361, MATCH('O5 Details by Class &amp; Accounts'!AM$18, 'E2 Allocators'!$B$15:$W$15, 0),FALSE)*$G35), 0, VLOOKUP(VLOOKUP($A35, 'E4 TB Allocation Details'!$A$18:$L$205, MATCH("Customer ID", 'E4 TB Allocation Details'!$A$18:$L$18, 0),FALSE), 'E2 Allocators'!$B$15:$W$361, MATCH('O5 Details by Class &amp; Accounts'!AM$18, 'E2 Allocators'!$B$15:$W$15, 0),FALSE)*$G35)</f>
        <v>0</v>
      </c>
      <c r="AN35" s="1412">
        <f ca="1">IF(ISERROR(VLOOKUP(VLOOKUP($A35, 'E4 TB Allocation Details'!$A$18:$L$205, MATCH("Customer ID", 'E4 TB Allocation Details'!$A$18:$L$18, 0),FALSE), 'E2 Allocators'!$B$15:$W$361, MATCH('O5 Details by Class &amp; Accounts'!AN$18, 'E2 Allocators'!$B$15:$W$15, 0),FALSE)*$G35), 0, VLOOKUP(VLOOKUP($A35, 'E4 TB Allocation Details'!$A$18:$L$205, MATCH("Customer ID", 'E4 TB Allocation Details'!$A$18:$L$18, 0),FALSE), 'E2 Allocators'!$B$15:$W$361, MATCH('O5 Details by Class &amp; Accounts'!AN$18, 'E2 Allocators'!$B$15:$W$15, 0),FALSE)*$G35)</f>
        <v>0</v>
      </c>
      <c r="AO35" s="1412">
        <f ca="1">IF(ISERROR(VLOOKUP(VLOOKUP($A35, 'E4 TB Allocation Details'!$A$18:$L$205, MATCH("Customer ID", 'E4 TB Allocation Details'!$A$18:$L$18, 0),FALSE), 'E2 Allocators'!$B$15:$W$361, MATCH('O5 Details by Class &amp; Accounts'!AO$18, 'E2 Allocators'!$B$15:$W$15, 0),FALSE)*$G35), 0, VLOOKUP(VLOOKUP($A35, 'E4 TB Allocation Details'!$A$18:$L$205, MATCH("Customer ID", 'E4 TB Allocation Details'!$A$18:$L$18, 0),FALSE), 'E2 Allocators'!$B$15:$W$361, MATCH('O5 Details by Class &amp; Accounts'!AO$18, 'E2 Allocators'!$B$15:$W$15, 0),FALSE)*$G35)</f>
        <v>0</v>
      </c>
      <c r="AP35" s="1412">
        <f ca="1">IF(ISERROR(VLOOKUP(VLOOKUP($A35, 'E4 TB Allocation Details'!$A$18:$L$205, MATCH("Customer ID", 'E4 TB Allocation Details'!$A$18:$L$18, 0),FALSE), 'E2 Allocators'!$B$15:$W$361, MATCH('O5 Details by Class &amp; Accounts'!AP$18, 'E2 Allocators'!$B$15:$W$15, 0),FALSE)*$G35), 0, VLOOKUP(VLOOKUP($A35, 'E4 TB Allocation Details'!$A$18:$L$205, MATCH("Customer ID", 'E4 TB Allocation Details'!$A$18:$L$18, 0),FALSE), 'E2 Allocators'!$B$15:$W$361, MATCH('O5 Details by Class &amp; Accounts'!AP$18, 'E2 Allocators'!$B$15:$W$15, 0),FALSE)*$G35)</f>
        <v>0</v>
      </c>
      <c r="AQ35" s="1412">
        <f ca="1">IF(ISERROR(VLOOKUP(VLOOKUP($A35, 'E4 TB Allocation Details'!$A$18:$L$205, MATCH("Customer ID", 'E4 TB Allocation Details'!$A$18:$L$18, 0),FALSE), 'E2 Allocators'!$B$15:$W$361, MATCH('O5 Details by Class &amp; Accounts'!AQ$18, 'E2 Allocators'!$B$15:$W$15, 0),FALSE)*$G35), 0, VLOOKUP(VLOOKUP($A35, 'E4 TB Allocation Details'!$A$18:$L$205, MATCH("Customer ID", 'E4 TB Allocation Details'!$A$18:$L$18, 0),FALSE), 'E2 Allocators'!$B$15:$W$361, MATCH('O5 Details by Class &amp; Accounts'!AQ$18, 'E2 Allocators'!$B$15:$W$15, 0),FALSE)*$G35)</f>
        <v>0</v>
      </c>
      <c r="AR35" s="1412">
        <f ca="1">IF(ISERROR(VLOOKUP(VLOOKUP($A35, 'E4 TB Allocation Details'!$A$18:$L$205, MATCH("Customer ID", 'E4 TB Allocation Details'!$A$18:$L$18, 0),FALSE), 'E2 Allocators'!$B$15:$W$361, MATCH('O5 Details by Class &amp; Accounts'!AR$18, 'E2 Allocators'!$B$15:$W$15, 0),FALSE)*$G35), 0, VLOOKUP(VLOOKUP($A35, 'E4 TB Allocation Details'!$A$18:$L$205, MATCH("Customer ID", 'E4 TB Allocation Details'!$A$18:$L$18, 0),FALSE), 'E2 Allocators'!$B$15:$W$361, MATCH('O5 Details by Class &amp; Accounts'!AR$18, 'E2 Allocators'!$B$15:$W$15, 0),FALSE)*$G35)</f>
        <v>0</v>
      </c>
      <c r="AS35" s="1412">
        <f ca="1">IF(ISERROR(VLOOKUP(VLOOKUP($A35, 'E4 TB Allocation Details'!$A$18:$L$205, MATCH("Customer ID", 'E4 TB Allocation Details'!$A$18:$L$18, 0),FALSE), 'E2 Allocators'!$B$15:$W$361, MATCH('O5 Details by Class &amp; Accounts'!AS$18, 'E2 Allocators'!$B$15:$W$15, 0),FALSE)*$G35), 0, VLOOKUP(VLOOKUP($A35, 'E4 TB Allocation Details'!$A$18:$L$205, MATCH("Customer ID", 'E4 TB Allocation Details'!$A$18:$L$18, 0),FALSE), 'E2 Allocators'!$B$15:$W$361, MATCH('O5 Details by Class &amp; Accounts'!AS$18, 'E2 Allocators'!$B$15:$W$15, 0),FALSE)*$G35)</f>
        <v>0</v>
      </c>
      <c r="AT35" s="1412">
        <f ca="1">IF(ISERROR(VLOOKUP(VLOOKUP($A35, 'E4 TB Allocation Details'!$A$18:$L$205, MATCH("Customer ID", 'E4 TB Allocation Details'!$A$18:$L$18, 0),FALSE), 'E2 Allocators'!$B$15:$W$361, MATCH('O5 Details by Class &amp; Accounts'!AT$18, 'E2 Allocators'!$B$15:$W$15, 0),FALSE)*$G35), 0, VLOOKUP(VLOOKUP($A35, 'E4 TB Allocation Details'!$A$18:$L$205, MATCH("Customer ID", 'E4 TB Allocation Details'!$A$18:$L$18, 0),FALSE), 'E2 Allocators'!$B$15:$W$361, MATCH('O5 Details by Class &amp; Accounts'!AT$18, 'E2 Allocators'!$B$15:$W$15, 0),FALSE)*$G35)</f>
        <v>0</v>
      </c>
      <c r="AU35" s="1412">
        <f ca="1">IF(ISERROR(VLOOKUP(VLOOKUP($A35, 'E4 TB Allocation Details'!$A$18:$L$205, MATCH("Customer ID", 'E4 TB Allocation Details'!$A$18:$L$18, 0),FALSE), 'E2 Allocators'!$B$15:$W$361, MATCH('O5 Details by Class &amp; Accounts'!AU$18, 'E2 Allocators'!$B$15:$W$15, 0),FALSE)*$G35), 0, VLOOKUP(VLOOKUP($A35, 'E4 TB Allocation Details'!$A$18:$L$205, MATCH("Customer ID", 'E4 TB Allocation Details'!$A$18:$L$18, 0),FALSE), 'E2 Allocators'!$B$15:$W$361, MATCH('O5 Details by Class &amp; Accounts'!AU$18, 'E2 Allocators'!$B$15:$W$15, 0),FALSE)*$G35)</f>
        <v>0</v>
      </c>
      <c r="AV35" s="1412">
        <f ca="1">IF(ISERROR(VLOOKUP(VLOOKUP($A35, 'E4 TB Allocation Details'!$A$18:$L$205, MATCH("Customer ID", 'E4 TB Allocation Details'!$A$18:$L$18, 0),FALSE), 'E2 Allocators'!$B$15:$W$361, MATCH('O5 Details by Class &amp; Accounts'!AV$18, 'E2 Allocators'!$B$15:$W$15, 0),FALSE)*$G35), 0, VLOOKUP(VLOOKUP($A35, 'E4 TB Allocation Details'!$A$18:$L$205, MATCH("Customer ID", 'E4 TB Allocation Details'!$A$18:$L$18, 0),FALSE), 'E2 Allocators'!$B$15:$W$361, MATCH('O5 Details by Class &amp; Accounts'!AV$18, 'E2 Allocators'!$B$15:$W$15, 0),FALSE)*$G35)</f>
        <v>0</v>
      </c>
      <c r="AW35" s="1412">
        <f ca="1">IF(ISERROR(VLOOKUP(VLOOKUP($A35, 'E4 TB Allocation Details'!$A$18:$L$205, MATCH("Customer ID", 'E4 TB Allocation Details'!$A$18:$L$18, 0),FALSE), 'E2 Allocators'!$B$15:$W$361, MATCH('O5 Details by Class &amp; Accounts'!AW$18, 'E2 Allocators'!$B$15:$W$15, 0),FALSE)*$G35), 0, VLOOKUP(VLOOKUP($A35, 'E4 TB Allocation Details'!$A$18:$L$205, MATCH("Customer ID", 'E4 TB Allocation Details'!$A$18:$L$18, 0),FALSE), 'E2 Allocators'!$B$15:$W$361, MATCH('O5 Details by Class &amp; Accounts'!AW$18, 'E2 Allocators'!$B$15:$W$15, 0),FALSE)*$G35)</f>
        <v>0</v>
      </c>
      <c r="AX35" s="1412">
        <f ca="1">SUM(AD35:AW35)</f>
        <v>0</v>
      </c>
      <c r="AY35" s="1412">
        <f ca="1">IF(ISERROR(VLOOKUP(VLOOKUP($A35, 'E4 TB Allocation Details'!$A$18:$L$205, MATCH("Misc ID", 'E4 TB Allocation Details'!$A$18:$L$18, 0),FALSE), 'E2 Allocators'!$B$15:$W$361, MATCH('O5 Details by Class &amp; Accounts'!AY$18, 'E2 Allocators'!$B$15:$W$15, 0),FALSE)*$E35), 0, VLOOKUP(VLOOKUP($A35, 'E4 TB Allocation Details'!$A$18:$L$205, MATCH("Misc ID", 'E4 TB Allocation Details'!$A$18:$L$18, 0),FALSE), 'E2 Allocators'!$B$15:$W$361, MATCH('O5 Details by Class &amp; Accounts'!AY$18, 'E2 Allocators'!$B$15:$W$15, 0),FALSE)*$E35)</f>
        <v>0</v>
      </c>
      <c r="AZ35" s="1412">
        <f ca="1">IF(ISERROR(VLOOKUP(VLOOKUP($A35, 'E4 TB Allocation Details'!$A$18:$L$205, MATCH("Misc ID", 'E4 TB Allocation Details'!$A$18:$L$18, 0),FALSE), 'E2 Allocators'!$B$15:$W$361, MATCH('O5 Details by Class &amp; Accounts'!AZ$18, 'E2 Allocators'!$B$15:$W$15, 0),FALSE)*$E35), 0, VLOOKUP(VLOOKUP($A35, 'E4 TB Allocation Details'!$A$18:$L$205, MATCH("Misc ID", 'E4 TB Allocation Details'!$A$18:$L$18, 0),FALSE), 'E2 Allocators'!$B$15:$W$361, MATCH('O5 Details by Class &amp; Accounts'!AZ$18, 'E2 Allocators'!$B$15:$W$15, 0),FALSE)*$E35)</f>
        <v>0</v>
      </c>
      <c r="BA35" s="1412">
        <f ca="1">IF(ISERROR(VLOOKUP(VLOOKUP($A35, 'E4 TB Allocation Details'!$A$18:$L$205, MATCH("Misc ID", 'E4 TB Allocation Details'!$A$18:$L$18, 0),FALSE), 'E2 Allocators'!$B$15:$W$361, MATCH('O5 Details by Class &amp; Accounts'!BA$18, 'E2 Allocators'!$B$15:$W$15, 0),FALSE)*$E35), 0, VLOOKUP(VLOOKUP($A35, 'E4 TB Allocation Details'!$A$18:$L$205, MATCH("Misc ID", 'E4 TB Allocation Details'!$A$18:$L$18, 0),FALSE), 'E2 Allocators'!$B$15:$W$361, MATCH('O5 Details by Class &amp; Accounts'!BA$18, 'E2 Allocators'!$B$15:$W$15, 0),FALSE)*$E35)</f>
        <v>0</v>
      </c>
      <c r="BB35" s="1412">
        <f ca="1">IF(ISERROR(VLOOKUP(VLOOKUP($A35, 'E4 TB Allocation Details'!$A$18:$L$205, MATCH("Misc ID", 'E4 TB Allocation Details'!$A$18:$L$18, 0),FALSE), 'E2 Allocators'!$B$15:$W$361, MATCH('O5 Details by Class &amp; Accounts'!BB$18, 'E2 Allocators'!$B$15:$W$15, 0),FALSE)*$E35), 0, VLOOKUP(VLOOKUP($A35, 'E4 TB Allocation Details'!$A$18:$L$205, MATCH("Misc ID", 'E4 TB Allocation Details'!$A$18:$L$18, 0),FALSE), 'E2 Allocators'!$B$15:$W$361, MATCH('O5 Details by Class &amp; Accounts'!BB$18, 'E2 Allocators'!$B$15:$W$15, 0),FALSE)*$E35)</f>
        <v>0</v>
      </c>
      <c r="BC35" s="1412">
        <f ca="1">IF(ISERROR(VLOOKUP(VLOOKUP($A35, 'E4 TB Allocation Details'!$A$18:$L$205, MATCH("Misc ID", 'E4 TB Allocation Details'!$A$18:$L$18, 0),FALSE), 'E2 Allocators'!$B$15:$W$361, MATCH('O5 Details by Class &amp; Accounts'!BC$18, 'E2 Allocators'!$B$15:$W$15, 0),FALSE)*$E35), 0, VLOOKUP(VLOOKUP($A35, 'E4 TB Allocation Details'!$A$18:$L$205, MATCH("Misc ID", 'E4 TB Allocation Details'!$A$18:$L$18, 0),FALSE), 'E2 Allocators'!$B$15:$W$361, MATCH('O5 Details by Class &amp; Accounts'!BC$18, 'E2 Allocators'!$B$15:$W$15, 0),FALSE)*$E35)</f>
        <v>0</v>
      </c>
      <c r="BD35" s="1412">
        <f ca="1">IF(ISERROR(VLOOKUP(VLOOKUP($A35, 'E4 TB Allocation Details'!$A$18:$L$205, MATCH("Misc ID", 'E4 TB Allocation Details'!$A$18:$L$18, 0),FALSE), 'E2 Allocators'!$B$15:$W$361, MATCH('O5 Details by Class &amp; Accounts'!BD$18, 'E2 Allocators'!$B$15:$W$15, 0),FALSE)*$E35), 0, VLOOKUP(VLOOKUP($A35, 'E4 TB Allocation Details'!$A$18:$L$205, MATCH("Misc ID", 'E4 TB Allocation Details'!$A$18:$L$18, 0),FALSE), 'E2 Allocators'!$B$15:$W$361, MATCH('O5 Details by Class &amp; Accounts'!BD$18, 'E2 Allocators'!$B$15:$W$15, 0),FALSE)*$E35)</f>
        <v>0</v>
      </c>
      <c r="BE35" s="1412">
        <f ca="1">IF(ISERROR(VLOOKUP(VLOOKUP($A35, 'E4 TB Allocation Details'!$A$18:$L$205, MATCH("Misc ID", 'E4 TB Allocation Details'!$A$18:$L$18, 0),FALSE), 'E2 Allocators'!$B$15:$W$361, MATCH('O5 Details by Class &amp; Accounts'!BE$18, 'E2 Allocators'!$B$15:$W$15, 0),FALSE)*$E35), 0, VLOOKUP(VLOOKUP($A35, 'E4 TB Allocation Details'!$A$18:$L$205, MATCH("Misc ID", 'E4 TB Allocation Details'!$A$18:$L$18, 0),FALSE), 'E2 Allocators'!$B$15:$W$361, MATCH('O5 Details by Class &amp; Accounts'!BE$18, 'E2 Allocators'!$B$15:$W$15, 0),FALSE)*$E35)</f>
        <v>0</v>
      </c>
      <c r="BF35" s="1412">
        <f ca="1">IF(ISERROR(VLOOKUP(VLOOKUP($A35, 'E4 TB Allocation Details'!$A$18:$L$205, MATCH("Misc ID", 'E4 TB Allocation Details'!$A$18:$L$18, 0),FALSE), 'E2 Allocators'!$B$15:$W$361, MATCH('O5 Details by Class &amp; Accounts'!BF$18, 'E2 Allocators'!$B$15:$W$15, 0),FALSE)*$E35), 0, VLOOKUP(VLOOKUP($A35, 'E4 TB Allocation Details'!$A$18:$L$205, MATCH("Misc ID", 'E4 TB Allocation Details'!$A$18:$L$18, 0),FALSE), 'E2 Allocators'!$B$15:$W$361, MATCH('O5 Details by Class &amp; Accounts'!BF$18, 'E2 Allocators'!$B$15:$W$15, 0),FALSE)*$E35)</f>
        <v>0</v>
      </c>
      <c r="BG35" s="1412">
        <f ca="1">IF(ISERROR(VLOOKUP(VLOOKUP($A35, 'E4 TB Allocation Details'!$A$18:$L$205, MATCH("Misc ID", 'E4 TB Allocation Details'!$A$18:$L$18, 0),FALSE), 'E2 Allocators'!$B$15:$W$361, MATCH('O5 Details by Class &amp; Accounts'!BG$18, 'E2 Allocators'!$B$15:$W$15, 0),FALSE)*$E35), 0, VLOOKUP(VLOOKUP($A35, 'E4 TB Allocation Details'!$A$18:$L$205, MATCH("Misc ID", 'E4 TB Allocation Details'!$A$18:$L$18, 0),FALSE), 'E2 Allocators'!$B$15:$W$361, MATCH('O5 Details by Class &amp; Accounts'!BG$18, 'E2 Allocators'!$B$15:$W$15, 0),FALSE)*$E35)</f>
        <v>0</v>
      </c>
      <c r="BH35" s="1412">
        <f ca="1">IF(ISERROR(VLOOKUP(VLOOKUP($A35, 'E4 TB Allocation Details'!$A$18:$L$205, MATCH("Misc ID", 'E4 TB Allocation Details'!$A$18:$L$18, 0),FALSE), 'E2 Allocators'!$B$15:$W$361, MATCH('O5 Details by Class &amp; Accounts'!BH$18, 'E2 Allocators'!$B$15:$W$15, 0),FALSE)*$E35), 0, VLOOKUP(VLOOKUP($A35, 'E4 TB Allocation Details'!$A$18:$L$205, MATCH("Misc ID", 'E4 TB Allocation Details'!$A$18:$L$18, 0),FALSE), 'E2 Allocators'!$B$15:$W$361, MATCH('O5 Details by Class &amp; Accounts'!BH$18, 'E2 Allocators'!$B$15:$W$15, 0),FALSE)*$E35)</f>
        <v>0</v>
      </c>
      <c r="BI35" s="1412">
        <f ca="1">IF(ISERROR(VLOOKUP(VLOOKUP($A35, 'E4 TB Allocation Details'!$A$18:$L$205, MATCH("Misc ID", 'E4 TB Allocation Details'!$A$18:$L$18, 0),FALSE), 'E2 Allocators'!$B$15:$W$361, MATCH('O5 Details by Class &amp; Accounts'!BI$18, 'E2 Allocators'!$B$15:$W$15, 0),FALSE)*$E35), 0, VLOOKUP(VLOOKUP($A35, 'E4 TB Allocation Details'!$A$18:$L$205, MATCH("Misc ID", 'E4 TB Allocation Details'!$A$18:$L$18, 0),FALSE), 'E2 Allocators'!$B$15:$W$361, MATCH('O5 Details by Class &amp; Accounts'!BI$18, 'E2 Allocators'!$B$15:$W$15, 0),FALSE)*$E35)</f>
        <v>0</v>
      </c>
      <c r="BJ35" s="1412">
        <f ca="1">IF(ISERROR(VLOOKUP(VLOOKUP($A35, 'E4 TB Allocation Details'!$A$18:$L$205, MATCH("Misc ID", 'E4 TB Allocation Details'!$A$18:$L$18, 0),FALSE), 'E2 Allocators'!$B$15:$W$361, MATCH('O5 Details by Class &amp; Accounts'!BJ$18, 'E2 Allocators'!$B$15:$W$15, 0),FALSE)*$E35), 0, VLOOKUP(VLOOKUP($A35, 'E4 TB Allocation Details'!$A$18:$L$205, MATCH("Misc ID", 'E4 TB Allocation Details'!$A$18:$L$18, 0),FALSE), 'E2 Allocators'!$B$15:$W$361, MATCH('O5 Details by Class &amp; Accounts'!BJ$18, 'E2 Allocators'!$B$15:$W$15, 0),FALSE)*$E35)</f>
        <v>0</v>
      </c>
      <c r="BK35" s="1412">
        <f ca="1">IF(ISERROR(VLOOKUP(VLOOKUP($A35, 'E4 TB Allocation Details'!$A$18:$L$205, MATCH("Misc ID", 'E4 TB Allocation Details'!$A$18:$L$18, 0),FALSE), 'E2 Allocators'!$B$15:$W$361, MATCH('O5 Details by Class &amp; Accounts'!BK$18, 'E2 Allocators'!$B$15:$W$15, 0),FALSE)*$E35), 0, VLOOKUP(VLOOKUP($A35, 'E4 TB Allocation Details'!$A$18:$L$205, MATCH("Misc ID", 'E4 TB Allocation Details'!$A$18:$L$18, 0),FALSE), 'E2 Allocators'!$B$15:$W$361, MATCH('O5 Details by Class &amp; Accounts'!BK$18, 'E2 Allocators'!$B$15:$W$15, 0),FALSE)*$E35)</f>
        <v>0</v>
      </c>
      <c r="BL35" s="1412">
        <f ca="1">IF(ISERROR(VLOOKUP(VLOOKUP($A35, 'E4 TB Allocation Details'!$A$18:$L$205, MATCH("Misc ID", 'E4 TB Allocation Details'!$A$18:$L$18, 0),FALSE), 'E2 Allocators'!$B$15:$W$361, MATCH('O5 Details by Class &amp; Accounts'!BL$18, 'E2 Allocators'!$B$15:$W$15, 0),FALSE)*$E35), 0, VLOOKUP(VLOOKUP($A35, 'E4 TB Allocation Details'!$A$18:$L$205, MATCH("Misc ID", 'E4 TB Allocation Details'!$A$18:$L$18, 0),FALSE), 'E2 Allocators'!$B$15:$W$361, MATCH('O5 Details by Class &amp; Accounts'!BL$18, 'E2 Allocators'!$B$15:$W$15, 0),FALSE)*$E35)</f>
        <v>0</v>
      </c>
      <c r="BM35" s="1412">
        <f ca="1">IF(ISERROR(VLOOKUP(VLOOKUP($A35, 'E4 TB Allocation Details'!$A$18:$L$205, MATCH("Misc ID", 'E4 TB Allocation Details'!$A$18:$L$18, 0),FALSE), 'E2 Allocators'!$B$15:$W$361, MATCH('O5 Details by Class &amp; Accounts'!BM$18, 'E2 Allocators'!$B$15:$W$15, 0),FALSE)*$E35), 0, VLOOKUP(VLOOKUP($A35, 'E4 TB Allocation Details'!$A$18:$L$205, MATCH("Misc ID", 'E4 TB Allocation Details'!$A$18:$L$18, 0),FALSE), 'E2 Allocators'!$B$15:$W$361, MATCH('O5 Details by Class &amp; Accounts'!BM$18, 'E2 Allocators'!$B$15:$W$15, 0),FALSE)*$E35)</f>
        <v>0</v>
      </c>
      <c r="BN35" s="1412">
        <f ca="1">IF(ISERROR(VLOOKUP(VLOOKUP($A35, 'E4 TB Allocation Details'!$A$18:$L$205, MATCH("Misc ID", 'E4 TB Allocation Details'!$A$18:$L$18, 0),FALSE), 'E2 Allocators'!$B$15:$W$361, MATCH('O5 Details by Class &amp; Accounts'!BN$18, 'E2 Allocators'!$B$15:$W$15, 0),FALSE)*$E35), 0, VLOOKUP(VLOOKUP($A35, 'E4 TB Allocation Details'!$A$18:$L$205, MATCH("Misc ID", 'E4 TB Allocation Details'!$A$18:$L$18, 0),FALSE), 'E2 Allocators'!$B$15:$W$361, MATCH('O5 Details by Class &amp; Accounts'!BN$18, 'E2 Allocators'!$B$15:$W$15, 0),FALSE)*$E35)</f>
        <v>0</v>
      </c>
      <c r="BO35" s="1412">
        <f ca="1">IF(ISERROR(VLOOKUP(VLOOKUP($A35, 'E4 TB Allocation Details'!$A$18:$L$205, MATCH("Misc ID", 'E4 TB Allocation Details'!$A$18:$L$18, 0),FALSE), 'E2 Allocators'!$B$15:$W$361, MATCH('O5 Details by Class &amp; Accounts'!BO$18, 'E2 Allocators'!$B$15:$W$15, 0),FALSE)*$E35), 0, VLOOKUP(VLOOKUP($A35, 'E4 TB Allocation Details'!$A$18:$L$205, MATCH("Misc ID", 'E4 TB Allocation Details'!$A$18:$L$18, 0),FALSE), 'E2 Allocators'!$B$15:$W$361, MATCH('O5 Details by Class &amp; Accounts'!BO$18, 'E2 Allocators'!$B$15:$W$15, 0),FALSE)*$E35)</f>
        <v>0</v>
      </c>
      <c r="BP35" s="1412">
        <f ca="1">IF(ISERROR(VLOOKUP(VLOOKUP($A35, 'E4 TB Allocation Details'!$A$18:$L$205, MATCH("Misc ID", 'E4 TB Allocation Details'!$A$18:$L$18, 0),FALSE), 'E2 Allocators'!$B$15:$W$361, MATCH('O5 Details by Class &amp; Accounts'!BP$18, 'E2 Allocators'!$B$15:$W$15, 0),FALSE)*$E35), 0, VLOOKUP(VLOOKUP($A35, 'E4 TB Allocation Details'!$A$18:$L$205, MATCH("Misc ID", 'E4 TB Allocation Details'!$A$18:$L$18, 0),FALSE), 'E2 Allocators'!$B$15:$W$361, MATCH('O5 Details by Class &amp; Accounts'!BP$18, 'E2 Allocators'!$B$15:$W$15, 0),FALSE)*$E35)</f>
        <v>0</v>
      </c>
      <c r="BQ35" s="1412">
        <f ca="1">IF(ISERROR(VLOOKUP(VLOOKUP($A35, 'E4 TB Allocation Details'!$A$18:$L$205, MATCH("Misc ID", 'E4 TB Allocation Details'!$A$18:$L$18, 0),FALSE), 'E2 Allocators'!$B$15:$W$361, MATCH('O5 Details by Class &amp; Accounts'!BQ$18, 'E2 Allocators'!$B$15:$W$15, 0),FALSE)*$E35), 0, VLOOKUP(VLOOKUP($A35, 'E4 TB Allocation Details'!$A$18:$L$205, MATCH("Misc ID", 'E4 TB Allocation Details'!$A$18:$L$18, 0),FALSE), 'E2 Allocators'!$B$15:$W$361, MATCH('O5 Details by Class &amp; Accounts'!BQ$18, 'E2 Allocators'!$B$15:$W$15, 0),FALSE)*$E35)</f>
        <v>0</v>
      </c>
      <c r="BR35" s="1412">
        <f ca="1">IF(ISERROR(VLOOKUP(VLOOKUP($A35, 'E4 TB Allocation Details'!$A$18:$L$205, MATCH("Misc ID", 'E4 TB Allocation Details'!$A$18:$L$18, 0),FALSE), 'E2 Allocators'!$B$15:$W$361, MATCH('O5 Details by Class &amp; Accounts'!BR$18, 'E2 Allocators'!$B$15:$W$15, 0),FALSE)*$E35), 0, VLOOKUP(VLOOKUP($A35, 'E4 TB Allocation Details'!$A$18:$L$205, MATCH("Misc ID", 'E4 TB Allocation Details'!$A$18:$L$18, 0),FALSE), 'E2 Allocators'!$B$15:$W$361, MATCH('O5 Details by Class &amp; Accounts'!BR$18, 'E2 Allocators'!$B$15:$W$15, 0),FALSE)*$E35)</f>
        <v>0</v>
      </c>
      <c r="BS35" s="1412">
        <f ca="1">SUM(AY35:BR35)</f>
        <v>0</v>
      </c>
      <c r="BT35" s="1412">
        <f ca="1">IF(ISERROR(VLOOKUP(VLOOKUP($A35, 'E4 TB Allocation Details'!$A$18:$L$205, MATCH("A &amp; G ID", 'E4 TB Allocation Details'!$A$18:$L$18, 0),FALSE), 'E2 Allocators'!$B$15:$W$361, MATCH('O5 Details by Class &amp; Accounts'!BT$18, 'E2 Allocators'!$B$15:$W$15, 0),FALSE)*$E35), 0, VLOOKUP(VLOOKUP($A35, 'E4 TB Allocation Details'!$A$18:$L$205, MATCH("A &amp; G ID", 'E4 TB Allocation Details'!$A$18:$L$18, 0),FALSE), 'E2 Allocators'!$B$15:$W$361, MATCH('O5 Details by Class &amp; Accounts'!BT$18, 'E2 Allocators'!$B$15:$W$15, 0),FALSE)*$E35)</f>
        <v>0</v>
      </c>
      <c r="BU35" s="1412">
        <f ca="1">IF(ISERROR(VLOOKUP(VLOOKUP($A35, 'E4 TB Allocation Details'!$A$18:$L$205, MATCH("A &amp; G ID", 'E4 TB Allocation Details'!$A$18:$L$18, 0),FALSE), 'E2 Allocators'!$B$15:$W$361, MATCH('O5 Details by Class &amp; Accounts'!BU$18, 'E2 Allocators'!$B$15:$W$15, 0),FALSE)*$E35), 0, VLOOKUP(VLOOKUP($A35, 'E4 TB Allocation Details'!$A$18:$L$205, MATCH("A &amp; G ID", 'E4 TB Allocation Details'!$A$18:$L$18, 0),FALSE), 'E2 Allocators'!$B$15:$W$361, MATCH('O5 Details by Class &amp; Accounts'!BU$18, 'E2 Allocators'!$B$15:$W$15, 0),FALSE)*$E35)</f>
        <v>0</v>
      </c>
      <c r="BV35" s="1412">
        <f ca="1">IF(ISERROR(VLOOKUP(VLOOKUP($A35, 'E4 TB Allocation Details'!$A$18:$L$205, MATCH("A &amp; G ID", 'E4 TB Allocation Details'!$A$18:$L$18, 0),FALSE), 'E2 Allocators'!$B$15:$W$361, MATCH('O5 Details by Class &amp; Accounts'!BV$18, 'E2 Allocators'!$B$15:$W$15, 0),FALSE)*$E35), 0, VLOOKUP(VLOOKUP($A35, 'E4 TB Allocation Details'!$A$18:$L$205, MATCH("A &amp; G ID", 'E4 TB Allocation Details'!$A$18:$L$18, 0),FALSE), 'E2 Allocators'!$B$15:$W$361, MATCH('O5 Details by Class &amp; Accounts'!BV$18, 'E2 Allocators'!$B$15:$W$15, 0),FALSE)*$E35)</f>
        <v>0</v>
      </c>
      <c r="BW35" s="1412">
        <f ca="1">IF(ISERROR(VLOOKUP(VLOOKUP($A35, 'E4 TB Allocation Details'!$A$18:$L$205, MATCH("A &amp; G ID", 'E4 TB Allocation Details'!$A$18:$L$18, 0),FALSE), 'E2 Allocators'!$B$15:$W$361, MATCH('O5 Details by Class &amp; Accounts'!BW$18, 'E2 Allocators'!$B$15:$W$15, 0),FALSE)*$E35), 0, VLOOKUP(VLOOKUP($A35, 'E4 TB Allocation Details'!$A$18:$L$205, MATCH("A &amp; G ID", 'E4 TB Allocation Details'!$A$18:$L$18, 0),FALSE), 'E2 Allocators'!$B$15:$W$361, MATCH('O5 Details by Class &amp; Accounts'!BW$18, 'E2 Allocators'!$B$15:$W$15, 0),FALSE)*$E35)</f>
        <v>0</v>
      </c>
      <c r="BX35" s="1412">
        <f ca="1">IF(ISERROR(VLOOKUP(VLOOKUP($A35, 'E4 TB Allocation Details'!$A$18:$L$205, MATCH("A &amp; G ID", 'E4 TB Allocation Details'!$A$18:$L$18, 0),FALSE), 'E2 Allocators'!$B$15:$W$361, MATCH('O5 Details by Class &amp; Accounts'!BX$18, 'E2 Allocators'!$B$15:$W$15, 0),FALSE)*$E35), 0, VLOOKUP(VLOOKUP($A35, 'E4 TB Allocation Details'!$A$18:$L$205, MATCH("A &amp; G ID", 'E4 TB Allocation Details'!$A$18:$L$18, 0),FALSE), 'E2 Allocators'!$B$15:$W$361, MATCH('O5 Details by Class &amp; Accounts'!BX$18, 'E2 Allocators'!$B$15:$W$15, 0),FALSE)*$E35)</f>
        <v>0</v>
      </c>
      <c r="BY35" s="1412">
        <f ca="1">IF(ISERROR(VLOOKUP(VLOOKUP($A35, 'E4 TB Allocation Details'!$A$18:$L$205, MATCH("A &amp; G ID", 'E4 TB Allocation Details'!$A$18:$L$18, 0),FALSE), 'E2 Allocators'!$B$15:$W$361, MATCH('O5 Details by Class &amp; Accounts'!BY$18, 'E2 Allocators'!$B$15:$W$15, 0),FALSE)*$E35), 0, VLOOKUP(VLOOKUP($A35, 'E4 TB Allocation Details'!$A$18:$L$205, MATCH("A &amp; G ID", 'E4 TB Allocation Details'!$A$18:$L$18, 0),FALSE), 'E2 Allocators'!$B$15:$W$361, MATCH('O5 Details by Class &amp; Accounts'!BY$18, 'E2 Allocators'!$B$15:$W$15, 0),FALSE)*$E35)</f>
        <v>0</v>
      </c>
      <c r="BZ35" s="1412">
        <f ca="1">IF(ISERROR(VLOOKUP(VLOOKUP($A35, 'E4 TB Allocation Details'!$A$18:$L$205, MATCH("A &amp; G ID", 'E4 TB Allocation Details'!$A$18:$L$18, 0),FALSE), 'E2 Allocators'!$B$15:$W$361, MATCH('O5 Details by Class &amp; Accounts'!BZ$18, 'E2 Allocators'!$B$15:$W$15, 0),FALSE)*$E35), 0, VLOOKUP(VLOOKUP($A35, 'E4 TB Allocation Details'!$A$18:$L$205, MATCH("A &amp; G ID", 'E4 TB Allocation Details'!$A$18:$L$18, 0),FALSE), 'E2 Allocators'!$B$15:$W$361, MATCH('O5 Details by Class &amp; Accounts'!BZ$18, 'E2 Allocators'!$B$15:$W$15, 0),FALSE)*$E35)</f>
        <v>0</v>
      </c>
      <c r="CA35" s="1412">
        <f ca="1">IF(ISERROR(VLOOKUP(VLOOKUP($A35, 'E4 TB Allocation Details'!$A$18:$L$205, MATCH("A &amp; G ID", 'E4 TB Allocation Details'!$A$18:$L$18, 0),FALSE), 'E2 Allocators'!$B$15:$W$361, MATCH('O5 Details by Class &amp; Accounts'!CA$18, 'E2 Allocators'!$B$15:$W$15, 0),FALSE)*$E35), 0, VLOOKUP(VLOOKUP($A35, 'E4 TB Allocation Details'!$A$18:$L$205, MATCH("A &amp; G ID", 'E4 TB Allocation Details'!$A$18:$L$18, 0),FALSE), 'E2 Allocators'!$B$15:$W$361, MATCH('O5 Details by Class &amp; Accounts'!CA$18, 'E2 Allocators'!$B$15:$W$15, 0),FALSE)*$E35)</f>
        <v>0</v>
      </c>
      <c r="CB35" s="1412">
        <f ca="1">IF(ISERROR(VLOOKUP(VLOOKUP($A35, 'E4 TB Allocation Details'!$A$18:$L$205, MATCH("A &amp; G ID", 'E4 TB Allocation Details'!$A$18:$L$18, 0),FALSE), 'E2 Allocators'!$B$15:$W$361, MATCH('O5 Details by Class &amp; Accounts'!CB$18, 'E2 Allocators'!$B$15:$W$15, 0),FALSE)*$E35), 0, VLOOKUP(VLOOKUP($A35, 'E4 TB Allocation Details'!$A$18:$L$205, MATCH("A &amp; G ID", 'E4 TB Allocation Details'!$A$18:$L$18, 0),FALSE), 'E2 Allocators'!$B$15:$W$361, MATCH('O5 Details by Class &amp; Accounts'!CB$18, 'E2 Allocators'!$B$15:$W$15, 0),FALSE)*$E35)</f>
        <v>0</v>
      </c>
      <c r="CC35" s="1412">
        <f ca="1">IF(ISERROR(VLOOKUP(VLOOKUP($A35, 'E4 TB Allocation Details'!$A$18:$L$205, MATCH("A &amp; G ID", 'E4 TB Allocation Details'!$A$18:$L$18, 0),FALSE), 'E2 Allocators'!$B$15:$W$361, MATCH('O5 Details by Class &amp; Accounts'!CC$18, 'E2 Allocators'!$B$15:$W$15, 0),FALSE)*$E35), 0, VLOOKUP(VLOOKUP($A35, 'E4 TB Allocation Details'!$A$18:$L$205, MATCH("A &amp; G ID", 'E4 TB Allocation Details'!$A$18:$L$18, 0),FALSE), 'E2 Allocators'!$B$15:$W$361, MATCH('O5 Details by Class &amp; Accounts'!CC$18, 'E2 Allocators'!$B$15:$W$15, 0),FALSE)*$E35)</f>
        <v>0</v>
      </c>
      <c r="CD35" s="1412">
        <f ca="1">IF(ISERROR(VLOOKUP(VLOOKUP($A35, 'E4 TB Allocation Details'!$A$18:$L$205, MATCH("A &amp; G ID", 'E4 TB Allocation Details'!$A$18:$L$18, 0),FALSE), 'E2 Allocators'!$B$15:$W$361, MATCH('O5 Details by Class &amp; Accounts'!CD$18, 'E2 Allocators'!$B$15:$W$15, 0),FALSE)*$E35), 0, VLOOKUP(VLOOKUP($A35, 'E4 TB Allocation Details'!$A$18:$L$205, MATCH("A &amp; G ID", 'E4 TB Allocation Details'!$A$18:$L$18, 0),FALSE), 'E2 Allocators'!$B$15:$W$361, MATCH('O5 Details by Class &amp; Accounts'!CD$18, 'E2 Allocators'!$B$15:$W$15, 0),FALSE)*$E35)</f>
        <v>0</v>
      </c>
      <c r="CE35" s="1412">
        <f ca="1">IF(ISERROR(VLOOKUP(VLOOKUP($A35, 'E4 TB Allocation Details'!$A$18:$L$205, MATCH("A &amp; G ID", 'E4 TB Allocation Details'!$A$18:$L$18, 0),FALSE), 'E2 Allocators'!$B$15:$W$361, MATCH('O5 Details by Class &amp; Accounts'!CE$18, 'E2 Allocators'!$B$15:$W$15, 0),FALSE)*$E35), 0, VLOOKUP(VLOOKUP($A35, 'E4 TB Allocation Details'!$A$18:$L$205, MATCH("A &amp; G ID", 'E4 TB Allocation Details'!$A$18:$L$18, 0),FALSE), 'E2 Allocators'!$B$15:$W$361, MATCH('O5 Details by Class &amp; Accounts'!CE$18, 'E2 Allocators'!$B$15:$W$15, 0),FALSE)*$E35)</f>
        <v>0</v>
      </c>
      <c r="CF35" s="1412">
        <f ca="1">IF(ISERROR(VLOOKUP(VLOOKUP($A35, 'E4 TB Allocation Details'!$A$18:$L$205, MATCH("A &amp; G ID", 'E4 TB Allocation Details'!$A$18:$L$18, 0),FALSE), 'E2 Allocators'!$B$15:$W$361, MATCH('O5 Details by Class &amp; Accounts'!CF$18, 'E2 Allocators'!$B$15:$W$15, 0),FALSE)*$E35), 0, VLOOKUP(VLOOKUP($A35, 'E4 TB Allocation Details'!$A$18:$L$205, MATCH("A &amp; G ID", 'E4 TB Allocation Details'!$A$18:$L$18, 0),FALSE), 'E2 Allocators'!$B$15:$W$361, MATCH('O5 Details by Class &amp; Accounts'!CF$18, 'E2 Allocators'!$B$15:$W$15, 0),FALSE)*$E35)</f>
        <v>0</v>
      </c>
      <c r="CG35" s="1412">
        <f ca="1">IF(ISERROR(VLOOKUP(VLOOKUP($A35, 'E4 TB Allocation Details'!$A$18:$L$205, MATCH("A &amp; G ID", 'E4 TB Allocation Details'!$A$18:$L$18, 0),FALSE), 'E2 Allocators'!$B$15:$W$361, MATCH('O5 Details by Class &amp; Accounts'!CG$18, 'E2 Allocators'!$B$15:$W$15, 0),FALSE)*$E35), 0, VLOOKUP(VLOOKUP($A35, 'E4 TB Allocation Details'!$A$18:$L$205, MATCH("A &amp; G ID", 'E4 TB Allocation Details'!$A$18:$L$18, 0),FALSE), 'E2 Allocators'!$B$15:$W$361, MATCH('O5 Details by Class &amp; Accounts'!CG$18, 'E2 Allocators'!$B$15:$W$15, 0),FALSE)*$E35)</f>
        <v>0</v>
      </c>
      <c r="CH35" s="1412">
        <f ca="1">IF(ISERROR(VLOOKUP(VLOOKUP($A35, 'E4 TB Allocation Details'!$A$18:$L$205, MATCH("A &amp; G ID", 'E4 TB Allocation Details'!$A$18:$L$18, 0),FALSE), 'E2 Allocators'!$B$15:$W$361, MATCH('O5 Details by Class &amp; Accounts'!CH$18, 'E2 Allocators'!$B$15:$W$15, 0),FALSE)*$E35), 0, VLOOKUP(VLOOKUP($A35, 'E4 TB Allocation Details'!$A$18:$L$205, MATCH("A &amp; G ID", 'E4 TB Allocation Details'!$A$18:$L$18, 0),FALSE), 'E2 Allocators'!$B$15:$W$361, MATCH('O5 Details by Class &amp; Accounts'!CH$18, 'E2 Allocators'!$B$15:$W$15, 0),FALSE)*$E35)</f>
        <v>0</v>
      </c>
      <c r="CI35" s="1412">
        <f ca="1">IF(ISERROR(VLOOKUP(VLOOKUP($A35, 'E4 TB Allocation Details'!$A$18:$L$205, MATCH("A &amp; G ID", 'E4 TB Allocation Details'!$A$18:$L$18, 0),FALSE), 'E2 Allocators'!$B$15:$W$361, MATCH('O5 Details by Class &amp; Accounts'!CI$18, 'E2 Allocators'!$B$15:$W$15, 0),FALSE)*$E35), 0, VLOOKUP(VLOOKUP($A35, 'E4 TB Allocation Details'!$A$18:$L$205, MATCH("A &amp; G ID", 'E4 TB Allocation Details'!$A$18:$L$18, 0),FALSE), 'E2 Allocators'!$B$15:$W$361, MATCH('O5 Details by Class &amp; Accounts'!CI$18, 'E2 Allocators'!$B$15:$W$15, 0),FALSE)*$E35)</f>
        <v>0</v>
      </c>
      <c r="CJ35" s="1412">
        <f ca="1">IF(ISERROR(VLOOKUP(VLOOKUP($A35, 'E4 TB Allocation Details'!$A$18:$L$205, MATCH("A &amp; G ID", 'E4 TB Allocation Details'!$A$18:$L$18, 0),FALSE), 'E2 Allocators'!$B$15:$W$361, MATCH('O5 Details by Class &amp; Accounts'!CJ$18, 'E2 Allocators'!$B$15:$W$15, 0),FALSE)*$E35), 0, VLOOKUP(VLOOKUP($A35, 'E4 TB Allocation Details'!$A$18:$L$205, MATCH("A &amp; G ID", 'E4 TB Allocation Details'!$A$18:$L$18, 0),FALSE), 'E2 Allocators'!$B$15:$W$361, MATCH('O5 Details by Class &amp; Accounts'!CJ$18, 'E2 Allocators'!$B$15:$W$15, 0),FALSE)*$E35)</f>
        <v>0</v>
      </c>
      <c r="CK35" s="1412">
        <f ca="1">IF(ISERROR(VLOOKUP(VLOOKUP($A35, 'E4 TB Allocation Details'!$A$18:$L$205, MATCH("A &amp; G ID", 'E4 TB Allocation Details'!$A$18:$L$18, 0),FALSE), 'E2 Allocators'!$B$15:$W$361, MATCH('O5 Details by Class &amp; Accounts'!CK$18, 'E2 Allocators'!$B$15:$W$15, 0),FALSE)*$E35), 0, VLOOKUP(VLOOKUP($A35, 'E4 TB Allocation Details'!$A$18:$L$205, MATCH("A &amp; G ID", 'E4 TB Allocation Details'!$A$18:$L$18, 0),FALSE), 'E2 Allocators'!$B$15:$W$361, MATCH('O5 Details by Class &amp; Accounts'!CK$18, 'E2 Allocators'!$B$15:$W$15, 0),FALSE)*$E35)</f>
        <v>0</v>
      </c>
      <c r="CL35" s="1412">
        <f ca="1">IF(ISERROR(VLOOKUP(VLOOKUP($A35, 'E4 TB Allocation Details'!$A$18:$L$205, MATCH("A &amp; G ID", 'E4 TB Allocation Details'!$A$18:$L$18, 0),FALSE), 'E2 Allocators'!$B$15:$W$361, MATCH('O5 Details by Class &amp; Accounts'!CL$18, 'E2 Allocators'!$B$15:$W$15, 0),FALSE)*$E35), 0, VLOOKUP(VLOOKUP($A35, 'E4 TB Allocation Details'!$A$18:$L$205, MATCH("A &amp; G ID", 'E4 TB Allocation Details'!$A$18:$L$18, 0),FALSE), 'E2 Allocators'!$B$15:$W$361, MATCH('O5 Details by Class &amp; Accounts'!CL$18, 'E2 Allocators'!$B$15:$W$15, 0),FALSE)*$E35)</f>
        <v>0</v>
      </c>
      <c r="CM35" s="1412">
        <f ca="1">IF(ISERROR(VLOOKUP(VLOOKUP($A35, 'E4 TB Allocation Details'!$A$18:$L$205, MATCH("A &amp; G ID", 'E4 TB Allocation Details'!$A$18:$L$18, 0),FALSE), 'E2 Allocators'!$B$15:$W$361, MATCH('O5 Details by Class &amp; Accounts'!CM$18, 'E2 Allocators'!$B$15:$W$15, 0),FALSE)*$E35), 0, VLOOKUP(VLOOKUP($A35, 'E4 TB Allocation Details'!$A$18:$L$205, MATCH("A &amp; G ID", 'E4 TB Allocation Details'!$A$18:$L$18, 0),FALSE), 'E2 Allocators'!$B$15:$W$361, MATCH('O5 Details by Class &amp; Accounts'!CM$18, 'E2 Allocators'!$B$15:$W$15, 0),FALSE)*$E35)</f>
        <v>0</v>
      </c>
      <c r="CN35" s="1412">
        <f>SUM(BT35:CM35)</f>
        <v>0</v>
      </c>
      <c r="CO35" s="1792">
        <f>+E35-AC35-AX35-BS35-CN35</f>
        <v>0</v>
      </c>
      <c r="CQ35" s="2087" t="s">
        <v>10</v>
      </c>
    </row>
    <row r="36" spans="1:95" s="81" customFormat="1" ht="25.5">
      <c r="A36" s="1175" t="s">
        <v>937</v>
      </c>
      <c r="B36" s="1176" t="s">
        <v>896</v>
      </c>
      <c r="C36" s="1789">
        <f ca="1">IF(ISERROR(VLOOKUP($A36,'I3 TB Data'!$A$23:$H$458,MATCH('O5 Details by Class &amp; Accounts'!$C$18, 'I3 TB Data'!$A$23:$H$23,0),0)), 0, VLOOKUP($A36,'I3 TB Data'!$A$23:$H$458,MATCH('O5 Details by Class &amp; Accounts'!$C$18,'I3 TB Data'!$A$23:$H$23,0),0))</f>
        <v>0</v>
      </c>
      <c r="D36" s="1790">
        <f ca="1">'I4 BO ASSETS'!E33</f>
        <v>3861500</v>
      </c>
      <c r="E36" s="1789">
        <f t="shared" si="6"/>
        <v>3861500</v>
      </c>
      <c r="F36" s="1791">
        <f ca="1">IF(ISERROR(VLOOKUP($A36, 'E1 Categorization'!A33:E122, MATCH("Customer Component", 'E1 Categorization'!$A$33:$E$33,0), 0)), 0, IF(VLOOKUP($A36, 'E1 Categorization'!A33:E122, MATCH("Customer Component", 'E1 Categorization'!$A$33:$E$33,0), 0)=0, 'O5 Details by Class &amp; Accounts'!$E36, IF(AND(VLOOKUP($A36, 'E1 Categorization'!A33:E122, MATCH("Customer Component", 'E1 Categorization'!$A$33:$E$33,0), 0) &gt;0, VLOOKUP($A36, 'E1 Categorization'!A33:E122, MATCH("Customer Component", 'E1 Categorization'!$A$33:$E$33,0), 0)&lt;1), 'O5 Details by Class &amp; Accounts'!$E36*(1-VLOOKUP($A36, 'E1 Categorization'!A33:E122, MATCH("Customer Component", 'E1 Categorization'!$A$33:$E$33,0), 0)), 0)))</f>
        <v>3861500</v>
      </c>
      <c r="G36" s="1791">
        <f ca="1">IF(ISERROR(VLOOKUP($A36, 'E1 Categorization'!A33:E122, MATCH("Customer Component", 'E1 Categorization'!$A$33:$E$33,0), 0)),0, IF(VLOOKUP($A36, 'E1 Categorization'!A33:E122, MATCH("Customer Component", 'E1 Categorization'!$A$33:$E$33,0), 0)=0, 0, IF(AND(VLOOKUP($A36, 'E1 Categorization'!A33:E122, MATCH("Customer Component", 'E1 Categorization'!$A$33:$E$33,0), 0) &gt;0, VLOOKUP($A36, 'E1 Categorization'!A33:E122, MATCH("Customer Component", 'E1 Categorization'!$A$33:$E$33,0), 0)&lt;1), 'O5 Details by Class &amp; Accounts'!$E36*(VLOOKUP($A36, 'E1 Categorization'!A33:E122, MATCH("Customer Component", 'E1 Categorization'!$A$33:$E$33,0), 0)), 'O5 Details by Class &amp; Accounts'!$E36)))</f>
        <v>0</v>
      </c>
      <c r="H36" s="1412">
        <f ca="1">F36+G36</f>
        <v>3861500</v>
      </c>
      <c r="I36" s="1412">
        <f ca="1">IF(ISERROR(VLOOKUP(VLOOKUP($A36, 'E4 TB Allocation Details'!$A$18:$L$205, MATCH("Demand ID", 'E4 TB Allocation Details'!$A$18:$L$18, 0),FALSE), 'E2 Allocators'!$B$15:$W$361, MATCH('O5 Details by Class &amp; Accounts'!I$18, 'E2 Allocators'!$B$15:$W$15, 0),FALSE)*$F36), 0, VLOOKUP(VLOOKUP($A36, 'E4 TB Allocation Details'!$A$18:$L$205, MATCH("Demand ID", 'E4 TB Allocation Details'!$A$18:$L$18, 0),FALSE), 'E2 Allocators'!$B$15:$W$361, MATCH('O5 Details by Class &amp; Accounts'!I$18, 'E2 Allocators'!$B$15:$W$15, 0),FALSE)*$F36)</f>
        <v>1455448.3928841441</v>
      </c>
      <c r="J36" s="1412">
        <f ca="1">IF(ISERROR(VLOOKUP(VLOOKUP($A36, 'E4 TB Allocation Details'!$A$18:$L$205, MATCH("Demand ID", 'E4 TB Allocation Details'!$A$18:$L$18, 0),FALSE), 'E2 Allocators'!$B$15:$W$361, MATCH('O5 Details by Class &amp; Accounts'!J$18, 'E2 Allocators'!$B$15:$W$15, 0),FALSE)*$F36), 0, VLOOKUP(VLOOKUP($A36, 'E4 TB Allocation Details'!$A$18:$L$205, MATCH("Demand ID", 'E4 TB Allocation Details'!$A$18:$L$18, 0),FALSE), 'E2 Allocators'!$B$15:$W$361, MATCH('O5 Details by Class &amp; Accounts'!J$18, 'E2 Allocators'!$B$15:$W$15, 0),FALSE)*$F36)</f>
        <v>682536.97813510988</v>
      </c>
      <c r="K36" s="1412">
        <f ca="1">IF(ISERROR(VLOOKUP(VLOOKUP($A36, 'E4 TB Allocation Details'!$A$18:$L$205, MATCH("Demand ID", 'E4 TB Allocation Details'!$A$18:$L$18, 0),FALSE), 'E2 Allocators'!$B$15:$W$361, MATCH('O5 Details by Class &amp; Accounts'!K$18, 'E2 Allocators'!$B$15:$W$15, 0),FALSE)*$F36), 0, VLOOKUP(VLOOKUP($A36, 'E4 TB Allocation Details'!$A$18:$L$205, MATCH("Demand ID", 'E4 TB Allocation Details'!$A$18:$L$18, 0),FALSE), 'E2 Allocators'!$B$15:$W$361, MATCH('O5 Details by Class &amp; Accounts'!K$18, 'E2 Allocators'!$B$15:$W$15, 0),FALSE)*$F36)</f>
        <v>1720901.6048597284</v>
      </c>
      <c r="L36" s="1412">
        <f ca="1">IF(ISERROR(VLOOKUP(VLOOKUP($A36, 'E4 TB Allocation Details'!$A$18:$L$205, MATCH("Demand ID", 'E4 TB Allocation Details'!$A$18:$L$18, 0),FALSE), 'E2 Allocators'!$B$15:$W$361, MATCH('O5 Details by Class &amp; Accounts'!L$18, 'E2 Allocators'!$B$15:$W$15, 0),FALSE)*$F36), 0, VLOOKUP(VLOOKUP($A36, 'E4 TB Allocation Details'!$A$18:$L$205, MATCH("Demand ID", 'E4 TB Allocation Details'!$A$18:$L$18, 0),FALSE), 'E2 Allocators'!$B$15:$W$361, MATCH('O5 Details by Class &amp; Accounts'!L$18, 'E2 Allocators'!$B$15:$W$15, 0),FALSE)*$F36)</f>
        <v>0</v>
      </c>
      <c r="M36" s="1412">
        <f ca="1">IF(ISERROR(VLOOKUP(VLOOKUP($A36, 'E4 TB Allocation Details'!$A$18:$L$205, MATCH("Demand ID", 'E4 TB Allocation Details'!$A$18:$L$18, 0),FALSE), 'E2 Allocators'!$B$15:$W$361, MATCH('O5 Details by Class &amp; Accounts'!M$18, 'E2 Allocators'!$B$15:$W$15, 0),FALSE)*$F36), 0, VLOOKUP(VLOOKUP($A36, 'E4 TB Allocation Details'!$A$18:$L$205, MATCH("Demand ID", 'E4 TB Allocation Details'!$A$18:$L$18, 0),FALSE), 'E2 Allocators'!$B$15:$W$361, MATCH('O5 Details by Class &amp; Accounts'!M$18, 'E2 Allocators'!$B$15:$W$15, 0),FALSE)*$F36)</f>
        <v>0</v>
      </c>
      <c r="N36" s="1412">
        <f ca="1">IF(ISERROR(VLOOKUP(VLOOKUP($A36, 'E4 TB Allocation Details'!$A$18:$L$205, MATCH("Demand ID", 'E4 TB Allocation Details'!$A$18:$L$18, 0),FALSE), 'E2 Allocators'!$B$15:$W$361, MATCH('O5 Details by Class &amp; Accounts'!N$18, 'E2 Allocators'!$B$15:$W$15, 0),FALSE)*$F36), 0, VLOOKUP(VLOOKUP($A36, 'E4 TB Allocation Details'!$A$18:$L$205, MATCH("Demand ID", 'E4 TB Allocation Details'!$A$18:$L$18, 0),FALSE), 'E2 Allocators'!$B$15:$W$361, MATCH('O5 Details by Class &amp; Accounts'!N$18, 'E2 Allocators'!$B$15:$W$15, 0),FALSE)*$F36)</f>
        <v>0</v>
      </c>
      <c r="O36" s="1412">
        <f ca="1">IF(ISERROR(VLOOKUP(VLOOKUP($A36, 'E4 TB Allocation Details'!$A$18:$L$205, MATCH("Demand ID", 'E4 TB Allocation Details'!$A$18:$L$18, 0),FALSE), 'E2 Allocators'!$B$15:$W$361, MATCH('O5 Details by Class &amp; Accounts'!O$18, 'E2 Allocators'!$B$15:$W$15, 0),FALSE)*$F36), 0, VLOOKUP(VLOOKUP($A36, 'E4 TB Allocation Details'!$A$18:$L$205, MATCH("Demand ID", 'E4 TB Allocation Details'!$A$18:$L$18, 0),FALSE), 'E2 Allocators'!$B$15:$W$361, MATCH('O5 Details by Class &amp; Accounts'!O$18, 'E2 Allocators'!$B$15:$W$15, 0),FALSE)*$F36)</f>
        <v>0</v>
      </c>
      <c r="P36" s="1412">
        <f ca="1">IF(ISERROR(VLOOKUP(VLOOKUP($A36, 'E4 TB Allocation Details'!$A$18:$L$205, MATCH("Demand ID", 'E4 TB Allocation Details'!$A$18:$L$18, 0),FALSE), 'E2 Allocators'!$B$15:$W$361, MATCH('O5 Details by Class &amp; Accounts'!P$18, 'E2 Allocators'!$B$15:$W$15, 0),FALSE)*$F36), 0, VLOOKUP(VLOOKUP($A36, 'E4 TB Allocation Details'!$A$18:$L$205, MATCH("Demand ID", 'E4 TB Allocation Details'!$A$18:$L$18, 0),FALSE), 'E2 Allocators'!$B$15:$W$361, MATCH('O5 Details by Class &amp; Accounts'!P$18, 'E2 Allocators'!$B$15:$W$15, 0),FALSE)*$F36)</f>
        <v>0</v>
      </c>
      <c r="Q36" s="1412">
        <f ca="1">IF(ISERROR(VLOOKUP(VLOOKUP($A36, 'E4 TB Allocation Details'!$A$18:$L$205, MATCH("Demand ID", 'E4 TB Allocation Details'!$A$18:$L$18, 0),FALSE), 'E2 Allocators'!$B$15:$W$361, MATCH('O5 Details by Class &amp; Accounts'!Q$18, 'E2 Allocators'!$B$15:$W$15, 0),FALSE)*$F36), 0, VLOOKUP(VLOOKUP($A36, 'E4 TB Allocation Details'!$A$18:$L$205, MATCH("Demand ID", 'E4 TB Allocation Details'!$A$18:$L$18, 0),FALSE), 'E2 Allocators'!$B$15:$W$361, MATCH('O5 Details by Class &amp; Accounts'!Q$18, 'E2 Allocators'!$B$15:$W$15, 0),FALSE)*$F36)</f>
        <v>2613.0241210181457</v>
      </c>
      <c r="R36" s="1412">
        <f ca="1">IF(ISERROR(VLOOKUP(VLOOKUP($A36, 'E4 TB Allocation Details'!$A$18:$L$205, MATCH("Demand ID", 'E4 TB Allocation Details'!$A$18:$L$18, 0),FALSE), 'E2 Allocators'!$B$15:$W$361, MATCH('O5 Details by Class &amp; Accounts'!R$18, 'E2 Allocators'!$B$15:$W$15, 0),FALSE)*$F36), 0, VLOOKUP(VLOOKUP($A36, 'E4 TB Allocation Details'!$A$18:$L$205, MATCH("Demand ID", 'E4 TB Allocation Details'!$A$18:$L$18, 0),FALSE), 'E2 Allocators'!$B$15:$W$361, MATCH('O5 Details by Class &amp; Accounts'!R$18, 'E2 Allocators'!$B$15:$W$15, 0),FALSE)*$F36)</f>
        <v>0</v>
      </c>
      <c r="S36" s="1412">
        <f ca="1">IF(ISERROR(VLOOKUP(VLOOKUP($A36, 'E4 TB Allocation Details'!$A$18:$L$205, MATCH("Demand ID", 'E4 TB Allocation Details'!$A$18:$L$18, 0),FALSE), 'E2 Allocators'!$B$15:$W$361, MATCH('O5 Details by Class &amp; Accounts'!S$18, 'E2 Allocators'!$B$15:$W$15, 0),FALSE)*$F36), 0, VLOOKUP(VLOOKUP($A36, 'E4 TB Allocation Details'!$A$18:$L$205, MATCH("Demand ID", 'E4 TB Allocation Details'!$A$18:$L$18, 0),FALSE), 'E2 Allocators'!$B$15:$W$361, MATCH('O5 Details by Class &amp; Accounts'!S$18, 'E2 Allocators'!$B$15:$W$15, 0),FALSE)*$F36)</f>
        <v>0</v>
      </c>
      <c r="T36" s="1412">
        <f ca="1">IF(ISERROR(VLOOKUP(VLOOKUP($A36, 'E4 TB Allocation Details'!$A$18:$L$205, MATCH("Demand ID", 'E4 TB Allocation Details'!$A$18:$L$18, 0),FALSE), 'E2 Allocators'!$B$15:$W$361, MATCH('O5 Details by Class &amp; Accounts'!T$18, 'E2 Allocators'!$B$15:$W$15, 0),FALSE)*$F36), 0, VLOOKUP(VLOOKUP($A36, 'E4 TB Allocation Details'!$A$18:$L$205, MATCH("Demand ID", 'E4 TB Allocation Details'!$A$18:$L$18, 0),FALSE), 'E2 Allocators'!$B$15:$W$361, MATCH('O5 Details by Class &amp; Accounts'!T$18, 'E2 Allocators'!$B$15:$W$15, 0),FALSE)*$F36)</f>
        <v>0</v>
      </c>
      <c r="U36" s="1412">
        <f ca="1">IF(ISERROR(VLOOKUP(VLOOKUP($A36, 'E4 TB Allocation Details'!$A$18:$L$205, MATCH("Demand ID", 'E4 TB Allocation Details'!$A$18:$L$18, 0),FALSE), 'E2 Allocators'!$B$15:$W$361, MATCH('O5 Details by Class &amp; Accounts'!U$18, 'E2 Allocators'!$B$15:$W$15, 0),FALSE)*$F36), 0, VLOOKUP(VLOOKUP($A36, 'E4 TB Allocation Details'!$A$18:$L$205, MATCH("Demand ID", 'E4 TB Allocation Details'!$A$18:$L$18, 0),FALSE), 'E2 Allocators'!$B$15:$W$361, MATCH('O5 Details by Class &amp; Accounts'!U$18, 'E2 Allocators'!$B$15:$W$15, 0),FALSE)*$F36)</f>
        <v>0</v>
      </c>
      <c r="V36" s="1412">
        <f ca="1">IF(ISERROR(VLOOKUP(VLOOKUP($A36, 'E4 TB Allocation Details'!$A$18:$L$205, MATCH("Demand ID", 'E4 TB Allocation Details'!$A$18:$L$18, 0),FALSE), 'E2 Allocators'!$B$15:$W$361, MATCH('O5 Details by Class &amp; Accounts'!V$18, 'E2 Allocators'!$B$15:$W$15, 0),FALSE)*$F36), 0, VLOOKUP(VLOOKUP($A36, 'E4 TB Allocation Details'!$A$18:$L$205, MATCH("Demand ID", 'E4 TB Allocation Details'!$A$18:$L$18, 0),FALSE), 'E2 Allocators'!$B$15:$W$361, MATCH('O5 Details by Class &amp; Accounts'!V$18, 'E2 Allocators'!$B$15:$W$15, 0),FALSE)*$F36)</f>
        <v>0</v>
      </c>
      <c r="W36" s="1412">
        <f ca="1">IF(ISERROR(VLOOKUP(VLOOKUP($A36, 'E4 TB Allocation Details'!$A$18:$L$205, MATCH("Demand ID", 'E4 TB Allocation Details'!$A$18:$L$18, 0),FALSE), 'E2 Allocators'!$B$15:$W$361, MATCH('O5 Details by Class &amp; Accounts'!W$18, 'E2 Allocators'!$B$15:$W$15, 0),FALSE)*$F36), 0, VLOOKUP(VLOOKUP($A36, 'E4 TB Allocation Details'!$A$18:$L$205, MATCH("Demand ID", 'E4 TB Allocation Details'!$A$18:$L$18, 0),FALSE), 'E2 Allocators'!$B$15:$W$361, MATCH('O5 Details by Class &amp; Accounts'!W$18, 'E2 Allocators'!$B$15:$W$15, 0),FALSE)*$F36)</f>
        <v>0</v>
      </c>
      <c r="X36" s="1412">
        <f ca="1">IF(ISERROR(VLOOKUP(VLOOKUP($A36, 'E4 TB Allocation Details'!$A$18:$L$205, MATCH("Demand ID", 'E4 TB Allocation Details'!$A$18:$L$18, 0),FALSE), 'E2 Allocators'!$B$15:$W$361, MATCH('O5 Details by Class &amp; Accounts'!X$18, 'E2 Allocators'!$B$15:$W$15, 0),FALSE)*$F36), 0, VLOOKUP(VLOOKUP($A36, 'E4 TB Allocation Details'!$A$18:$L$205, MATCH("Demand ID", 'E4 TB Allocation Details'!$A$18:$L$18, 0),FALSE), 'E2 Allocators'!$B$15:$W$361, MATCH('O5 Details by Class &amp; Accounts'!X$18, 'E2 Allocators'!$B$15:$W$15, 0),FALSE)*$F36)</f>
        <v>0</v>
      </c>
      <c r="Y36" s="1412">
        <f ca="1">IF(ISERROR(VLOOKUP(VLOOKUP($A36, 'E4 TB Allocation Details'!$A$18:$L$205, MATCH("Demand ID", 'E4 TB Allocation Details'!$A$18:$L$18, 0),FALSE), 'E2 Allocators'!$B$15:$W$361, MATCH('O5 Details by Class &amp; Accounts'!Y$18, 'E2 Allocators'!$B$15:$W$15, 0),FALSE)*$F36), 0, VLOOKUP(VLOOKUP($A36, 'E4 TB Allocation Details'!$A$18:$L$205, MATCH("Demand ID", 'E4 TB Allocation Details'!$A$18:$L$18, 0),FALSE), 'E2 Allocators'!$B$15:$W$361, MATCH('O5 Details by Class &amp; Accounts'!Y$18, 'E2 Allocators'!$B$15:$W$15, 0),FALSE)*$F36)</f>
        <v>0</v>
      </c>
      <c r="Z36" s="1412">
        <f ca="1">IF(ISERROR(VLOOKUP(VLOOKUP($A36, 'E4 TB Allocation Details'!$A$18:$L$205, MATCH("Demand ID", 'E4 TB Allocation Details'!$A$18:$L$18, 0),FALSE), 'E2 Allocators'!$B$15:$W$361, MATCH('O5 Details by Class &amp; Accounts'!Z$18, 'E2 Allocators'!$B$15:$W$15, 0),FALSE)*$F36), 0, VLOOKUP(VLOOKUP($A36, 'E4 TB Allocation Details'!$A$18:$L$205, MATCH("Demand ID", 'E4 TB Allocation Details'!$A$18:$L$18, 0),FALSE), 'E2 Allocators'!$B$15:$W$361, MATCH('O5 Details by Class &amp; Accounts'!Z$18, 'E2 Allocators'!$B$15:$W$15, 0),FALSE)*$F36)</f>
        <v>0</v>
      </c>
      <c r="AA36" s="1412">
        <f ca="1">IF(ISERROR(VLOOKUP(VLOOKUP($A36, 'E4 TB Allocation Details'!$A$18:$L$205, MATCH("Demand ID", 'E4 TB Allocation Details'!$A$18:$L$18, 0),FALSE), 'E2 Allocators'!$B$15:$W$361, MATCH('O5 Details by Class &amp; Accounts'!AA$18, 'E2 Allocators'!$B$15:$W$15, 0),FALSE)*$F36), 0, VLOOKUP(VLOOKUP($A36, 'E4 TB Allocation Details'!$A$18:$L$205, MATCH("Demand ID", 'E4 TB Allocation Details'!$A$18:$L$18, 0),FALSE), 'E2 Allocators'!$B$15:$W$361, MATCH('O5 Details by Class &amp; Accounts'!AA$18, 'E2 Allocators'!$B$15:$W$15, 0),FALSE)*$F36)</f>
        <v>0</v>
      </c>
      <c r="AB36" s="1412">
        <f ca="1">IF(ISERROR(VLOOKUP(VLOOKUP($A36, 'E4 TB Allocation Details'!$A$18:$L$205, MATCH("Demand ID", 'E4 TB Allocation Details'!$A$18:$L$18, 0),FALSE), 'E2 Allocators'!$B$15:$W$361, MATCH('O5 Details by Class &amp; Accounts'!AB$18, 'E2 Allocators'!$B$15:$W$15, 0),FALSE)*$F36), 0, VLOOKUP(VLOOKUP($A36, 'E4 TB Allocation Details'!$A$18:$L$205, MATCH("Demand ID", 'E4 TB Allocation Details'!$A$18:$L$18, 0),FALSE), 'E2 Allocators'!$B$15:$W$361, MATCH('O5 Details by Class &amp; Accounts'!AB$18, 'E2 Allocators'!$B$15:$W$15, 0),FALSE)*$F36)</f>
        <v>0</v>
      </c>
      <c r="AC36" s="1412">
        <f ca="1">SUM(I36:AB36)</f>
        <v>3861500.0000000005</v>
      </c>
      <c r="AD36" s="1412">
        <f ca="1">IF(ISERROR(VLOOKUP(VLOOKUP($A36, 'E4 TB Allocation Details'!$A$18:$L$205, MATCH("Customer ID", 'E4 TB Allocation Details'!$A$18:$L$18, 0),FALSE), 'E2 Allocators'!$B$15:$W$361, MATCH('O5 Details by Class &amp; Accounts'!AD$18, 'E2 Allocators'!$B$15:$W$15, 0),FALSE)*$G36), 0, VLOOKUP(VLOOKUP($A36, 'E4 TB Allocation Details'!$A$18:$L$205, MATCH("Customer ID", 'E4 TB Allocation Details'!$A$18:$L$18, 0),FALSE), 'E2 Allocators'!$B$15:$W$361, MATCH('O5 Details by Class &amp; Accounts'!AD$18, 'E2 Allocators'!$B$15:$W$15, 0),FALSE)*$G36)</f>
        <v>0</v>
      </c>
      <c r="AE36" s="1412">
        <f ca="1">IF(ISERROR(VLOOKUP(VLOOKUP($A36, 'E4 TB Allocation Details'!$A$18:$L$205, MATCH("Customer ID", 'E4 TB Allocation Details'!$A$18:$L$18, 0),FALSE), 'E2 Allocators'!$B$15:$W$361, MATCH('O5 Details by Class &amp; Accounts'!AE$18, 'E2 Allocators'!$B$15:$W$15, 0),FALSE)*$G36), 0, VLOOKUP(VLOOKUP($A36, 'E4 TB Allocation Details'!$A$18:$L$205, MATCH("Customer ID", 'E4 TB Allocation Details'!$A$18:$L$18, 0),FALSE), 'E2 Allocators'!$B$15:$W$361, MATCH('O5 Details by Class &amp; Accounts'!AE$18, 'E2 Allocators'!$B$15:$W$15, 0),FALSE)*$G36)</f>
        <v>0</v>
      </c>
      <c r="AF36" s="1412">
        <f ca="1">IF(ISERROR(VLOOKUP(VLOOKUP($A36, 'E4 TB Allocation Details'!$A$18:$L$205, MATCH("Customer ID", 'E4 TB Allocation Details'!$A$18:$L$18, 0),FALSE), 'E2 Allocators'!$B$15:$W$361, MATCH('O5 Details by Class &amp; Accounts'!AF$18, 'E2 Allocators'!$B$15:$W$15, 0),FALSE)*$G36), 0, VLOOKUP(VLOOKUP($A36, 'E4 TB Allocation Details'!$A$18:$L$205, MATCH("Customer ID", 'E4 TB Allocation Details'!$A$18:$L$18, 0),FALSE), 'E2 Allocators'!$B$15:$W$361, MATCH('O5 Details by Class &amp; Accounts'!AF$18, 'E2 Allocators'!$B$15:$W$15, 0),FALSE)*$G36)</f>
        <v>0</v>
      </c>
      <c r="AG36" s="1412">
        <f ca="1">IF(ISERROR(VLOOKUP(VLOOKUP($A36, 'E4 TB Allocation Details'!$A$18:$L$205, MATCH("Customer ID", 'E4 TB Allocation Details'!$A$18:$L$18, 0),FALSE), 'E2 Allocators'!$B$15:$W$361, MATCH('O5 Details by Class &amp; Accounts'!AG$18, 'E2 Allocators'!$B$15:$W$15, 0),FALSE)*$G36), 0, VLOOKUP(VLOOKUP($A36, 'E4 TB Allocation Details'!$A$18:$L$205, MATCH("Customer ID", 'E4 TB Allocation Details'!$A$18:$L$18, 0),FALSE), 'E2 Allocators'!$B$15:$W$361, MATCH('O5 Details by Class &amp; Accounts'!AG$18, 'E2 Allocators'!$B$15:$W$15, 0),FALSE)*$G36)</f>
        <v>0</v>
      </c>
      <c r="AH36" s="1412">
        <f ca="1">IF(ISERROR(VLOOKUP(VLOOKUP($A36, 'E4 TB Allocation Details'!$A$18:$L$205, MATCH("Customer ID", 'E4 TB Allocation Details'!$A$18:$L$18, 0),FALSE), 'E2 Allocators'!$B$15:$W$361, MATCH('O5 Details by Class &amp; Accounts'!AH$18, 'E2 Allocators'!$B$15:$W$15, 0),FALSE)*$G36), 0, VLOOKUP(VLOOKUP($A36, 'E4 TB Allocation Details'!$A$18:$L$205, MATCH("Customer ID", 'E4 TB Allocation Details'!$A$18:$L$18, 0),FALSE), 'E2 Allocators'!$B$15:$W$361, MATCH('O5 Details by Class &amp; Accounts'!AH$18, 'E2 Allocators'!$B$15:$W$15, 0),FALSE)*$G36)</f>
        <v>0</v>
      </c>
      <c r="AI36" s="1412">
        <f ca="1">IF(ISERROR(VLOOKUP(VLOOKUP($A36, 'E4 TB Allocation Details'!$A$18:$L$205, MATCH("Customer ID", 'E4 TB Allocation Details'!$A$18:$L$18, 0),FALSE), 'E2 Allocators'!$B$15:$W$361, MATCH('O5 Details by Class &amp; Accounts'!AI$18, 'E2 Allocators'!$B$15:$W$15, 0),FALSE)*$G36), 0, VLOOKUP(VLOOKUP($A36, 'E4 TB Allocation Details'!$A$18:$L$205, MATCH("Customer ID", 'E4 TB Allocation Details'!$A$18:$L$18, 0),FALSE), 'E2 Allocators'!$B$15:$W$361, MATCH('O5 Details by Class &amp; Accounts'!AI$18, 'E2 Allocators'!$B$15:$W$15, 0),FALSE)*$G36)</f>
        <v>0</v>
      </c>
      <c r="AJ36" s="1412">
        <f ca="1">IF(ISERROR(VLOOKUP(VLOOKUP($A36, 'E4 TB Allocation Details'!$A$18:$L$205, MATCH("Customer ID", 'E4 TB Allocation Details'!$A$18:$L$18, 0),FALSE), 'E2 Allocators'!$B$15:$W$361, MATCH('O5 Details by Class &amp; Accounts'!AJ$18, 'E2 Allocators'!$B$15:$W$15, 0),FALSE)*$G36), 0, VLOOKUP(VLOOKUP($A36, 'E4 TB Allocation Details'!$A$18:$L$205, MATCH("Customer ID", 'E4 TB Allocation Details'!$A$18:$L$18, 0),FALSE), 'E2 Allocators'!$B$15:$W$361, MATCH('O5 Details by Class &amp; Accounts'!AJ$18, 'E2 Allocators'!$B$15:$W$15, 0),FALSE)*$G36)</f>
        <v>0</v>
      </c>
      <c r="AK36" s="1412">
        <f ca="1">IF(ISERROR(VLOOKUP(VLOOKUP($A36, 'E4 TB Allocation Details'!$A$18:$L$205, MATCH("Customer ID", 'E4 TB Allocation Details'!$A$18:$L$18, 0),FALSE), 'E2 Allocators'!$B$15:$W$361, MATCH('O5 Details by Class &amp; Accounts'!AK$18, 'E2 Allocators'!$B$15:$W$15, 0),FALSE)*$G36), 0, VLOOKUP(VLOOKUP($A36, 'E4 TB Allocation Details'!$A$18:$L$205, MATCH("Customer ID", 'E4 TB Allocation Details'!$A$18:$L$18, 0),FALSE), 'E2 Allocators'!$B$15:$W$361, MATCH('O5 Details by Class &amp; Accounts'!AK$18, 'E2 Allocators'!$B$15:$W$15, 0),FALSE)*$G36)</f>
        <v>0</v>
      </c>
      <c r="AL36" s="1412">
        <f ca="1">IF(ISERROR(VLOOKUP(VLOOKUP($A36, 'E4 TB Allocation Details'!$A$18:$L$205, MATCH("Customer ID", 'E4 TB Allocation Details'!$A$18:$L$18, 0),FALSE), 'E2 Allocators'!$B$15:$W$361, MATCH('O5 Details by Class &amp; Accounts'!AL$18, 'E2 Allocators'!$B$15:$W$15, 0),FALSE)*$G36), 0, VLOOKUP(VLOOKUP($A36, 'E4 TB Allocation Details'!$A$18:$L$205, MATCH("Customer ID", 'E4 TB Allocation Details'!$A$18:$L$18, 0),FALSE), 'E2 Allocators'!$B$15:$W$361, MATCH('O5 Details by Class &amp; Accounts'!AL$18, 'E2 Allocators'!$B$15:$W$15, 0),FALSE)*$G36)</f>
        <v>0</v>
      </c>
      <c r="AM36" s="1412">
        <f ca="1">IF(ISERROR(VLOOKUP(VLOOKUP($A36, 'E4 TB Allocation Details'!$A$18:$L$205, MATCH("Customer ID", 'E4 TB Allocation Details'!$A$18:$L$18, 0),FALSE), 'E2 Allocators'!$B$15:$W$361, MATCH('O5 Details by Class &amp; Accounts'!AM$18, 'E2 Allocators'!$B$15:$W$15, 0),FALSE)*$G36), 0, VLOOKUP(VLOOKUP($A36, 'E4 TB Allocation Details'!$A$18:$L$205, MATCH("Customer ID", 'E4 TB Allocation Details'!$A$18:$L$18, 0),FALSE), 'E2 Allocators'!$B$15:$W$361, MATCH('O5 Details by Class &amp; Accounts'!AM$18, 'E2 Allocators'!$B$15:$W$15, 0),FALSE)*$G36)</f>
        <v>0</v>
      </c>
      <c r="AN36" s="1412">
        <f ca="1">IF(ISERROR(VLOOKUP(VLOOKUP($A36, 'E4 TB Allocation Details'!$A$18:$L$205, MATCH("Customer ID", 'E4 TB Allocation Details'!$A$18:$L$18, 0),FALSE), 'E2 Allocators'!$B$15:$W$361, MATCH('O5 Details by Class &amp; Accounts'!AN$18, 'E2 Allocators'!$B$15:$W$15, 0),FALSE)*$G36), 0, VLOOKUP(VLOOKUP($A36, 'E4 TB Allocation Details'!$A$18:$L$205, MATCH("Customer ID", 'E4 TB Allocation Details'!$A$18:$L$18, 0),FALSE), 'E2 Allocators'!$B$15:$W$361, MATCH('O5 Details by Class &amp; Accounts'!AN$18, 'E2 Allocators'!$B$15:$W$15, 0),FALSE)*$G36)</f>
        <v>0</v>
      </c>
      <c r="AO36" s="1412">
        <f ca="1">IF(ISERROR(VLOOKUP(VLOOKUP($A36, 'E4 TB Allocation Details'!$A$18:$L$205, MATCH("Customer ID", 'E4 TB Allocation Details'!$A$18:$L$18, 0),FALSE), 'E2 Allocators'!$B$15:$W$361, MATCH('O5 Details by Class &amp; Accounts'!AO$18, 'E2 Allocators'!$B$15:$W$15, 0),FALSE)*$G36), 0, VLOOKUP(VLOOKUP($A36, 'E4 TB Allocation Details'!$A$18:$L$205, MATCH("Customer ID", 'E4 TB Allocation Details'!$A$18:$L$18, 0),FALSE), 'E2 Allocators'!$B$15:$W$361, MATCH('O5 Details by Class &amp; Accounts'!AO$18, 'E2 Allocators'!$B$15:$W$15, 0),FALSE)*$G36)</f>
        <v>0</v>
      </c>
      <c r="AP36" s="1412">
        <f ca="1">IF(ISERROR(VLOOKUP(VLOOKUP($A36, 'E4 TB Allocation Details'!$A$18:$L$205, MATCH("Customer ID", 'E4 TB Allocation Details'!$A$18:$L$18, 0),FALSE), 'E2 Allocators'!$B$15:$W$361, MATCH('O5 Details by Class &amp; Accounts'!AP$18, 'E2 Allocators'!$B$15:$W$15, 0),FALSE)*$G36), 0, VLOOKUP(VLOOKUP($A36, 'E4 TB Allocation Details'!$A$18:$L$205, MATCH("Customer ID", 'E4 TB Allocation Details'!$A$18:$L$18, 0),FALSE), 'E2 Allocators'!$B$15:$W$361, MATCH('O5 Details by Class &amp; Accounts'!AP$18, 'E2 Allocators'!$B$15:$W$15, 0),FALSE)*$G36)</f>
        <v>0</v>
      </c>
      <c r="AQ36" s="1412">
        <f ca="1">IF(ISERROR(VLOOKUP(VLOOKUP($A36, 'E4 TB Allocation Details'!$A$18:$L$205, MATCH("Customer ID", 'E4 TB Allocation Details'!$A$18:$L$18, 0),FALSE), 'E2 Allocators'!$B$15:$W$361, MATCH('O5 Details by Class &amp; Accounts'!AQ$18, 'E2 Allocators'!$B$15:$W$15, 0),FALSE)*$G36), 0, VLOOKUP(VLOOKUP($A36, 'E4 TB Allocation Details'!$A$18:$L$205, MATCH("Customer ID", 'E4 TB Allocation Details'!$A$18:$L$18, 0),FALSE), 'E2 Allocators'!$B$15:$W$361, MATCH('O5 Details by Class &amp; Accounts'!AQ$18, 'E2 Allocators'!$B$15:$W$15, 0),FALSE)*$G36)</f>
        <v>0</v>
      </c>
      <c r="AR36" s="1412">
        <f ca="1">IF(ISERROR(VLOOKUP(VLOOKUP($A36, 'E4 TB Allocation Details'!$A$18:$L$205, MATCH("Customer ID", 'E4 TB Allocation Details'!$A$18:$L$18, 0),FALSE), 'E2 Allocators'!$B$15:$W$361, MATCH('O5 Details by Class &amp; Accounts'!AR$18, 'E2 Allocators'!$B$15:$W$15, 0),FALSE)*$G36), 0, VLOOKUP(VLOOKUP($A36, 'E4 TB Allocation Details'!$A$18:$L$205, MATCH("Customer ID", 'E4 TB Allocation Details'!$A$18:$L$18, 0),FALSE), 'E2 Allocators'!$B$15:$W$361, MATCH('O5 Details by Class &amp; Accounts'!AR$18, 'E2 Allocators'!$B$15:$W$15, 0),FALSE)*$G36)</f>
        <v>0</v>
      </c>
      <c r="AS36" s="1412">
        <f ca="1">IF(ISERROR(VLOOKUP(VLOOKUP($A36, 'E4 TB Allocation Details'!$A$18:$L$205, MATCH("Customer ID", 'E4 TB Allocation Details'!$A$18:$L$18, 0),FALSE), 'E2 Allocators'!$B$15:$W$361, MATCH('O5 Details by Class &amp; Accounts'!AS$18, 'E2 Allocators'!$B$15:$W$15, 0),FALSE)*$G36), 0, VLOOKUP(VLOOKUP($A36, 'E4 TB Allocation Details'!$A$18:$L$205, MATCH("Customer ID", 'E4 TB Allocation Details'!$A$18:$L$18, 0),FALSE), 'E2 Allocators'!$B$15:$W$361, MATCH('O5 Details by Class &amp; Accounts'!AS$18, 'E2 Allocators'!$B$15:$W$15, 0),FALSE)*$G36)</f>
        <v>0</v>
      </c>
      <c r="AT36" s="1412">
        <f ca="1">IF(ISERROR(VLOOKUP(VLOOKUP($A36, 'E4 TB Allocation Details'!$A$18:$L$205, MATCH("Customer ID", 'E4 TB Allocation Details'!$A$18:$L$18, 0),FALSE), 'E2 Allocators'!$B$15:$W$361, MATCH('O5 Details by Class &amp; Accounts'!AT$18, 'E2 Allocators'!$B$15:$W$15, 0),FALSE)*$G36), 0, VLOOKUP(VLOOKUP($A36, 'E4 TB Allocation Details'!$A$18:$L$205, MATCH("Customer ID", 'E4 TB Allocation Details'!$A$18:$L$18, 0),FALSE), 'E2 Allocators'!$B$15:$W$361, MATCH('O5 Details by Class &amp; Accounts'!AT$18, 'E2 Allocators'!$B$15:$W$15, 0),FALSE)*$G36)</f>
        <v>0</v>
      </c>
      <c r="AU36" s="1412">
        <f ca="1">IF(ISERROR(VLOOKUP(VLOOKUP($A36, 'E4 TB Allocation Details'!$A$18:$L$205, MATCH("Customer ID", 'E4 TB Allocation Details'!$A$18:$L$18, 0),FALSE), 'E2 Allocators'!$B$15:$W$361, MATCH('O5 Details by Class &amp; Accounts'!AU$18, 'E2 Allocators'!$B$15:$W$15, 0),FALSE)*$G36), 0, VLOOKUP(VLOOKUP($A36, 'E4 TB Allocation Details'!$A$18:$L$205, MATCH("Customer ID", 'E4 TB Allocation Details'!$A$18:$L$18, 0),FALSE), 'E2 Allocators'!$B$15:$W$361, MATCH('O5 Details by Class &amp; Accounts'!AU$18, 'E2 Allocators'!$B$15:$W$15, 0),FALSE)*$G36)</f>
        <v>0</v>
      </c>
      <c r="AV36" s="1412">
        <f ca="1">IF(ISERROR(VLOOKUP(VLOOKUP($A36, 'E4 TB Allocation Details'!$A$18:$L$205, MATCH("Customer ID", 'E4 TB Allocation Details'!$A$18:$L$18, 0),FALSE), 'E2 Allocators'!$B$15:$W$361, MATCH('O5 Details by Class &amp; Accounts'!AV$18, 'E2 Allocators'!$B$15:$W$15, 0),FALSE)*$G36), 0, VLOOKUP(VLOOKUP($A36, 'E4 TB Allocation Details'!$A$18:$L$205, MATCH("Customer ID", 'E4 TB Allocation Details'!$A$18:$L$18, 0),FALSE), 'E2 Allocators'!$B$15:$W$361, MATCH('O5 Details by Class &amp; Accounts'!AV$18, 'E2 Allocators'!$B$15:$W$15, 0),FALSE)*$G36)</f>
        <v>0</v>
      </c>
      <c r="AW36" s="1412">
        <f ca="1">IF(ISERROR(VLOOKUP(VLOOKUP($A36, 'E4 TB Allocation Details'!$A$18:$L$205, MATCH("Customer ID", 'E4 TB Allocation Details'!$A$18:$L$18, 0),FALSE), 'E2 Allocators'!$B$15:$W$361, MATCH('O5 Details by Class &amp; Accounts'!AW$18, 'E2 Allocators'!$B$15:$W$15, 0),FALSE)*$G36), 0, VLOOKUP(VLOOKUP($A36, 'E4 TB Allocation Details'!$A$18:$L$205, MATCH("Customer ID", 'E4 TB Allocation Details'!$A$18:$L$18, 0),FALSE), 'E2 Allocators'!$B$15:$W$361, MATCH('O5 Details by Class &amp; Accounts'!AW$18, 'E2 Allocators'!$B$15:$W$15, 0),FALSE)*$G36)</f>
        <v>0</v>
      </c>
      <c r="AX36" s="1412">
        <f ca="1">SUM(AD36:AW36)</f>
        <v>0</v>
      </c>
      <c r="AY36" s="1412">
        <f ca="1">IF(ISERROR(VLOOKUP(VLOOKUP($A36, 'E4 TB Allocation Details'!$A$18:$L$205, MATCH("Misc ID", 'E4 TB Allocation Details'!$A$18:$L$18, 0),FALSE), 'E2 Allocators'!$B$15:$W$361, MATCH('O5 Details by Class &amp; Accounts'!AY$18, 'E2 Allocators'!$B$15:$W$15, 0),FALSE)*$E36), 0, VLOOKUP(VLOOKUP($A36, 'E4 TB Allocation Details'!$A$18:$L$205, MATCH("Misc ID", 'E4 TB Allocation Details'!$A$18:$L$18, 0),FALSE), 'E2 Allocators'!$B$15:$W$361, MATCH('O5 Details by Class &amp; Accounts'!AY$18, 'E2 Allocators'!$B$15:$W$15, 0),FALSE)*$E36)</f>
        <v>0</v>
      </c>
      <c r="AZ36" s="1412">
        <f ca="1">IF(ISERROR(VLOOKUP(VLOOKUP($A36, 'E4 TB Allocation Details'!$A$18:$L$205, MATCH("Misc ID", 'E4 TB Allocation Details'!$A$18:$L$18, 0),FALSE), 'E2 Allocators'!$B$15:$W$361, MATCH('O5 Details by Class &amp; Accounts'!AZ$18, 'E2 Allocators'!$B$15:$W$15, 0),FALSE)*$E36), 0, VLOOKUP(VLOOKUP($A36, 'E4 TB Allocation Details'!$A$18:$L$205, MATCH("Misc ID", 'E4 TB Allocation Details'!$A$18:$L$18, 0),FALSE), 'E2 Allocators'!$B$15:$W$361, MATCH('O5 Details by Class &amp; Accounts'!AZ$18, 'E2 Allocators'!$B$15:$W$15, 0),FALSE)*$E36)</f>
        <v>0</v>
      </c>
      <c r="BA36" s="1412">
        <f ca="1">IF(ISERROR(VLOOKUP(VLOOKUP($A36, 'E4 TB Allocation Details'!$A$18:$L$205, MATCH("Misc ID", 'E4 TB Allocation Details'!$A$18:$L$18, 0),FALSE), 'E2 Allocators'!$B$15:$W$361, MATCH('O5 Details by Class &amp; Accounts'!BA$18, 'E2 Allocators'!$B$15:$W$15, 0),FALSE)*$E36), 0, VLOOKUP(VLOOKUP($A36, 'E4 TB Allocation Details'!$A$18:$L$205, MATCH("Misc ID", 'E4 TB Allocation Details'!$A$18:$L$18, 0),FALSE), 'E2 Allocators'!$B$15:$W$361, MATCH('O5 Details by Class &amp; Accounts'!BA$18, 'E2 Allocators'!$B$15:$W$15, 0),FALSE)*$E36)</f>
        <v>0</v>
      </c>
      <c r="BB36" s="1412">
        <f ca="1">IF(ISERROR(VLOOKUP(VLOOKUP($A36, 'E4 TB Allocation Details'!$A$18:$L$205, MATCH("Misc ID", 'E4 TB Allocation Details'!$A$18:$L$18, 0),FALSE), 'E2 Allocators'!$B$15:$W$361, MATCH('O5 Details by Class &amp; Accounts'!BB$18, 'E2 Allocators'!$B$15:$W$15, 0),FALSE)*$E36), 0, VLOOKUP(VLOOKUP($A36, 'E4 TB Allocation Details'!$A$18:$L$205, MATCH("Misc ID", 'E4 TB Allocation Details'!$A$18:$L$18, 0),FALSE), 'E2 Allocators'!$B$15:$W$361, MATCH('O5 Details by Class &amp; Accounts'!BB$18, 'E2 Allocators'!$B$15:$W$15, 0),FALSE)*$E36)</f>
        <v>0</v>
      </c>
      <c r="BC36" s="1412">
        <f ca="1">IF(ISERROR(VLOOKUP(VLOOKUP($A36, 'E4 TB Allocation Details'!$A$18:$L$205, MATCH("Misc ID", 'E4 TB Allocation Details'!$A$18:$L$18, 0),FALSE), 'E2 Allocators'!$B$15:$W$361, MATCH('O5 Details by Class &amp; Accounts'!BC$18, 'E2 Allocators'!$B$15:$W$15, 0),FALSE)*$E36), 0, VLOOKUP(VLOOKUP($A36, 'E4 TB Allocation Details'!$A$18:$L$205, MATCH("Misc ID", 'E4 TB Allocation Details'!$A$18:$L$18, 0),FALSE), 'E2 Allocators'!$B$15:$W$361, MATCH('O5 Details by Class &amp; Accounts'!BC$18, 'E2 Allocators'!$B$15:$W$15, 0),FALSE)*$E36)</f>
        <v>0</v>
      </c>
      <c r="BD36" s="1412">
        <f ca="1">IF(ISERROR(VLOOKUP(VLOOKUP($A36, 'E4 TB Allocation Details'!$A$18:$L$205, MATCH("Misc ID", 'E4 TB Allocation Details'!$A$18:$L$18, 0),FALSE), 'E2 Allocators'!$B$15:$W$361, MATCH('O5 Details by Class &amp; Accounts'!BD$18, 'E2 Allocators'!$B$15:$W$15, 0),FALSE)*$E36), 0, VLOOKUP(VLOOKUP($A36, 'E4 TB Allocation Details'!$A$18:$L$205, MATCH("Misc ID", 'E4 TB Allocation Details'!$A$18:$L$18, 0),FALSE), 'E2 Allocators'!$B$15:$W$361, MATCH('O5 Details by Class &amp; Accounts'!BD$18, 'E2 Allocators'!$B$15:$W$15, 0),FALSE)*$E36)</f>
        <v>0</v>
      </c>
      <c r="BE36" s="1412">
        <f ca="1">IF(ISERROR(VLOOKUP(VLOOKUP($A36, 'E4 TB Allocation Details'!$A$18:$L$205, MATCH("Misc ID", 'E4 TB Allocation Details'!$A$18:$L$18, 0),FALSE), 'E2 Allocators'!$B$15:$W$361, MATCH('O5 Details by Class &amp; Accounts'!BE$18, 'E2 Allocators'!$B$15:$W$15, 0),FALSE)*$E36), 0, VLOOKUP(VLOOKUP($A36, 'E4 TB Allocation Details'!$A$18:$L$205, MATCH("Misc ID", 'E4 TB Allocation Details'!$A$18:$L$18, 0),FALSE), 'E2 Allocators'!$B$15:$W$361, MATCH('O5 Details by Class &amp; Accounts'!BE$18, 'E2 Allocators'!$B$15:$W$15, 0),FALSE)*$E36)</f>
        <v>0</v>
      </c>
      <c r="BF36" s="1412">
        <f ca="1">IF(ISERROR(VLOOKUP(VLOOKUP($A36, 'E4 TB Allocation Details'!$A$18:$L$205, MATCH("Misc ID", 'E4 TB Allocation Details'!$A$18:$L$18, 0),FALSE), 'E2 Allocators'!$B$15:$W$361, MATCH('O5 Details by Class &amp; Accounts'!BF$18, 'E2 Allocators'!$B$15:$W$15, 0),FALSE)*$E36), 0, VLOOKUP(VLOOKUP($A36, 'E4 TB Allocation Details'!$A$18:$L$205, MATCH("Misc ID", 'E4 TB Allocation Details'!$A$18:$L$18, 0),FALSE), 'E2 Allocators'!$B$15:$W$361, MATCH('O5 Details by Class &amp; Accounts'!BF$18, 'E2 Allocators'!$B$15:$W$15, 0),FALSE)*$E36)</f>
        <v>0</v>
      </c>
      <c r="BG36" s="1412">
        <f ca="1">IF(ISERROR(VLOOKUP(VLOOKUP($A36, 'E4 TB Allocation Details'!$A$18:$L$205, MATCH("Misc ID", 'E4 TB Allocation Details'!$A$18:$L$18, 0),FALSE), 'E2 Allocators'!$B$15:$W$361, MATCH('O5 Details by Class &amp; Accounts'!BG$18, 'E2 Allocators'!$B$15:$W$15, 0),FALSE)*$E36), 0, VLOOKUP(VLOOKUP($A36, 'E4 TB Allocation Details'!$A$18:$L$205, MATCH("Misc ID", 'E4 TB Allocation Details'!$A$18:$L$18, 0),FALSE), 'E2 Allocators'!$B$15:$W$361, MATCH('O5 Details by Class &amp; Accounts'!BG$18, 'E2 Allocators'!$B$15:$W$15, 0),FALSE)*$E36)</f>
        <v>0</v>
      </c>
      <c r="BH36" s="1412">
        <f ca="1">IF(ISERROR(VLOOKUP(VLOOKUP($A36, 'E4 TB Allocation Details'!$A$18:$L$205, MATCH("Misc ID", 'E4 TB Allocation Details'!$A$18:$L$18, 0),FALSE), 'E2 Allocators'!$B$15:$W$361, MATCH('O5 Details by Class &amp; Accounts'!BH$18, 'E2 Allocators'!$B$15:$W$15, 0),FALSE)*$E36), 0, VLOOKUP(VLOOKUP($A36, 'E4 TB Allocation Details'!$A$18:$L$205, MATCH("Misc ID", 'E4 TB Allocation Details'!$A$18:$L$18, 0),FALSE), 'E2 Allocators'!$B$15:$W$361, MATCH('O5 Details by Class &amp; Accounts'!BH$18, 'E2 Allocators'!$B$15:$W$15, 0),FALSE)*$E36)</f>
        <v>0</v>
      </c>
      <c r="BI36" s="1412">
        <f ca="1">IF(ISERROR(VLOOKUP(VLOOKUP($A36, 'E4 TB Allocation Details'!$A$18:$L$205, MATCH("Misc ID", 'E4 TB Allocation Details'!$A$18:$L$18, 0),FALSE), 'E2 Allocators'!$B$15:$W$361, MATCH('O5 Details by Class &amp; Accounts'!BI$18, 'E2 Allocators'!$B$15:$W$15, 0),FALSE)*$E36), 0, VLOOKUP(VLOOKUP($A36, 'E4 TB Allocation Details'!$A$18:$L$205, MATCH("Misc ID", 'E4 TB Allocation Details'!$A$18:$L$18, 0),FALSE), 'E2 Allocators'!$B$15:$W$361, MATCH('O5 Details by Class &amp; Accounts'!BI$18, 'E2 Allocators'!$B$15:$W$15, 0),FALSE)*$E36)</f>
        <v>0</v>
      </c>
      <c r="BJ36" s="1412">
        <f ca="1">IF(ISERROR(VLOOKUP(VLOOKUP($A36, 'E4 TB Allocation Details'!$A$18:$L$205, MATCH("Misc ID", 'E4 TB Allocation Details'!$A$18:$L$18, 0),FALSE), 'E2 Allocators'!$B$15:$W$361, MATCH('O5 Details by Class &amp; Accounts'!BJ$18, 'E2 Allocators'!$B$15:$W$15, 0),FALSE)*$E36), 0, VLOOKUP(VLOOKUP($A36, 'E4 TB Allocation Details'!$A$18:$L$205, MATCH("Misc ID", 'E4 TB Allocation Details'!$A$18:$L$18, 0),FALSE), 'E2 Allocators'!$B$15:$W$361, MATCH('O5 Details by Class &amp; Accounts'!BJ$18, 'E2 Allocators'!$B$15:$W$15, 0),FALSE)*$E36)</f>
        <v>0</v>
      </c>
      <c r="BK36" s="1412">
        <f ca="1">IF(ISERROR(VLOOKUP(VLOOKUP($A36, 'E4 TB Allocation Details'!$A$18:$L$205, MATCH("Misc ID", 'E4 TB Allocation Details'!$A$18:$L$18, 0),FALSE), 'E2 Allocators'!$B$15:$W$361, MATCH('O5 Details by Class &amp; Accounts'!BK$18, 'E2 Allocators'!$B$15:$W$15, 0),FALSE)*$E36), 0, VLOOKUP(VLOOKUP($A36, 'E4 TB Allocation Details'!$A$18:$L$205, MATCH("Misc ID", 'E4 TB Allocation Details'!$A$18:$L$18, 0),FALSE), 'E2 Allocators'!$B$15:$W$361, MATCH('O5 Details by Class &amp; Accounts'!BK$18, 'E2 Allocators'!$B$15:$W$15, 0),FALSE)*$E36)</f>
        <v>0</v>
      </c>
      <c r="BL36" s="1412">
        <f ca="1">IF(ISERROR(VLOOKUP(VLOOKUP($A36, 'E4 TB Allocation Details'!$A$18:$L$205, MATCH("Misc ID", 'E4 TB Allocation Details'!$A$18:$L$18, 0),FALSE), 'E2 Allocators'!$B$15:$W$361, MATCH('O5 Details by Class &amp; Accounts'!BL$18, 'E2 Allocators'!$B$15:$W$15, 0),FALSE)*$E36), 0, VLOOKUP(VLOOKUP($A36, 'E4 TB Allocation Details'!$A$18:$L$205, MATCH("Misc ID", 'E4 TB Allocation Details'!$A$18:$L$18, 0),FALSE), 'E2 Allocators'!$B$15:$W$361, MATCH('O5 Details by Class &amp; Accounts'!BL$18, 'E2 Allocators'!$B$15:$W$15, 0),FALSE)*$E36)</f>
        <v>0</v>
      </c>
      <c r="BM36" s="1412">
        <f ca="1">IF(ISERROR(VLOOKUP(VLOOKUP($A36, 'E4 TB Allocation Details'!$A$18:$L$205, MATCH("Misc ID", 'E4 TB Allocation Details'!$A$18:$L$18, 0),FALSE), 'E2 Allocators'!$B$15:$W$361, MATCH('O5 Details by Class &amp; Accounts'!BM$18, 'E2 Allocators'!$B$15:$W$15, 0),FALSE)*$E36), 0, VLOOKUP(VLOOKUP($A36, 'E4 TB Allocation Details'!$A$18:$L$205, MATCH("Misc ID", 'E4 TB Allocation Details'!$A$18:$L$18, 0),FALSE), 'E2 Allocators'!$B$15:$W$361, MATCH('O5 Details by Class &amp; Accounts'!BM$18, 'E2 Allocators'!$B$15:$W$15, 0),FALSE)*$E36)</f>
        <v>0</v>
      </c>
      <c r="BN36" s="1412">
        <f ca="1">IF(ISERROR(VLOOKUP(VLOOKUP($A36, 'E4 TB Allocation Details'!$A$18:$L$205, MATCH("Misc ID", 'E4 TB Allocation Details'!$A$18:$L$18, 0),FALSE), 'E2 Allocators'!$B$15:$W$361, MATCH('O5 Details by Class &amp; Accounts'!BN$18, 'E2 Allocators'!$B$15:$W$15, 0),FALSE)*$E36), 0, VLOOKUP(VLOOKUP($A36, 'E4 TB Allocation Details'!$A$18:$L$205, MATCH("Misc ID", 'E4 TB Allocation Details'!$A$18:$L$18, 0),FALSE), 'E2 Allocators'!$B$15:$W$361, MATCH('O5 Details by Class &amp; Accounts'!BN$18, 'E2 Allocators'!$B$15:$W$15, 0),FALSE)*$E36)</f>
        <v>0</v>
      </c>
      <c r="BO36" s="1412">
        <f ca="1">IF(ISERROR(VLOOKUP(VLOOKUP($A36, 'E4 TB Allocation Details'!$A$18:$L$205, MATCH("Misc ID", 'E4 TB Allocation Details'!$A$18:$L$18, 0),FALSE), 'E2 Allocators'!$B$15:$W$361, MATCH('O5 Details by Class &amp; Accounts'!BO$18, 'E2 Allocators'!$B$15:$W$15, 0),FALSE)*$E36), 0, VLOOKUP(VLOOKUP($A36, 'E4 TB Allocation Details'!$A$18:$L$205, MATCH("Misc ID", 'E4 TB Allocation Details'!$A$18:$L$18, 0),FALSE), 'E2 Allocators'!$B$15:$W$361, MATCH('O5 Details by Class &amp; Accounts'!BO$18, 'E2 Allocators'!$B$15:$W$15, 0),FALSE)*$E36)</f>
        <v>0</v>
      </c>
      <c r="BP36" s="1412">
        <f ca="1">IF(ISERROR(VLOOKUP(VLOOKUP($A36, 'E4 TB Allocation Details'!$A$18:$L$205, MATCH("Misc ID", 'E4 TB Allocation Details'!$A$18:$L$18, 0),FALSE), 'E2 Allocators'!$B$15:$W$361, MATCH('O5 Details by Class &amp; Accounts'!BP$18, 'E2 Allocators'!$B$15:$W$15, 0),FALSE)*$E36), 0, VLOOKUP(VLOOKUP($A36, 'E4 TB Allocation Details'!$A$18:$L$205, MATCH("Misc ID", 'E4 TB Allocation Details'!$A$18:$L$18, 0),FALSE), 'E2 Allocators'!$B$15:$W$361, MATCH('O5 Details by Class &amp; Accounts'!BP$18, 'E2 Allocators'!$B$15:$W$15, 0),FALSE)*$E36)</f>
        <v>0</v>
      </c>
      <c r="BQ36" s="1412">
        <f ca="1">IF(ISERROR(VLOOKUP(VLOOKUP($A36, 'E4 TB Allocation Details'!$A$18:$L$205, MATCH("Misc ID", 'E4 TB Allocation Details'!$A$18:$L$18, 0),FALSE), 'E2 Allocators'!$B$15:$W$361, MATCH('O5 Details by Class &amp; Accounts'!BQ$18, 'E2 Allocators'!$B$15:$W$15, 0),FALSE)*$E36), 0, VLOOKUP(VLOOKUP($A36, 'E4 TB Allocation Details'!$A$18:$L$205, MATCH("Misc ID", 'E4 TB Allocation Details'!$A$18:$L$18, 0),FALSE), 'E2 Allocators'!$B$15:$W$361, MATCH('O5 Details by Class &amp; Accounts'!BQ$18, 'E2 Allocators'!$B$15:$W$15, 0),FALSE)*$E36)</f>
        <v>0</v>
      </c>
      <c r="BR36" s="1412">
        <f ca="1">IF(ISERROR(VLOOKUP(VLOOKUP($A36, 'E4 TB Allocation Details'!$A$18:$L$205, MATCH("Misc ID", 'E4 TB Allocation Details'!$A$18:$L$18, 0),FALSE), 'E2 Allocators'!$B$15:$W$361, MATCH('O5 Details by Class &amp; Accounts'!BR$18, 'E2 Allocators'!$B$15:$W$15, 0),FALSE)*$E36), 0, VLOOKUP(VLOOKUP($A36, 'E4 TB Allocation Details'!$A$18:$L$205, MATCH("Misc ID", 'E4 TB Allocation Details'!$A$18:$L$18, 0),FALSE), 'E2 Allocators'!$B$15:$W$361, MATCH('O5 Details by Class &amp; Accounts'!BR$18, 'E2 Allocators'!$B$15:$W$15, 0),FALSE)*$E36)</f>
        <v>0</v>
      </c>
      <c r="BS36" s="1412">
        <f ca="1">SUM(AY36:BR36)</f>
        <v>0</v>
      </c>
      <c r="BT36" s="1412">
        <f ca="1">IF(ISERROR(VLOOKUP(VLOOKUP($A36, 'E4 TB Allocation Details'!$A$18:$L$205, MATCH("A &amp; G ID", 'E4 TB Allocation Details'!$A$18:$L$18, 0),FALSE), 'E2 Allocators'!$B$15:$W$361, MATCH('O5 Details by Class &amp; Accounts'!BT$18, 'E2 Allocators'!$B$15:$W$15, 0),FALSE)*$E36), 0, VLOOKUP(VLOOKUP($A36, 'E4 TB Allocation Details'!$A$18:$L$205, MATCH("A &amp; G ID", 'E4 TB Allocation Details'!$A$18:$L$18, 0),FALSE), 'E2 Allocators'!$B$15:$W$361, MATCH('O5 Details by Class &amp; Accounts'!BT$18, 'E2 Allocators'!$B$15:$W$15, 0),FALSE)*$E36)</f>
        <v>0</v>
      </c>
      <c r="BU36" s="1412">
        <f ca="1">IF(ISERROR(VLOOKUP(VLOOKUP($A36, 'E4 TB Allocation Details'!$A$18:$L$205, MATCH("A &amp; G ID", 'E4 TB Allocation Details'!$A$18:$L$18, 0),FALSE), 'E2 Allocators'!$B$15:$W$361, MATCH('O5 Details by Class &amp; Accounts'!BU$18, 'E2 Allocators'!$B$15:$W$15, 0),FALSE)*$E36), 0, VLOOKUP(VLOOKUP($A36, 'E4 TB Allocation Details'!$A$18:$L$205, MATCH("A &amp; G ID", 'E4 TB Allocation Details'!$A$18:$L$18, 0),FALSE), 'E2 Allocators'!$B$15:$W$361, MATCH('O5 Details by Class &amp; Accounts'!BU$18, 'E2 Allocators'!$B$15:$W$15, 0),FALSE)*$E36)</f>
        <v>0</v>
      </c>
      <c r="BV36" s="1412">
        <f ca="1">IF(ISERROR(VLOOKUP(VLOOKUP($A36, 'E4 TB Allocation Details'!$A$18:$L$205, MATCH("A &amp; G ID", 'E4 TB Allocation Details'!$A$18:$L$18, 0),FALSE), 'E2 Allocators'!$B$15:$W$361, MATCH('O5 Details by Class &amp; Accounts'!BV$18, 'E2 Allocators'!$B$15:$W$15, 0),FALSE)*$E36), 0, VLOOKUP(VLOOKUP($A36, 'E4 TB Allocation Details'!$A$18:$L$205, MATCH("A &amp; G ID", 'E4 TB Allocation Details'!$A$18:$L$18, 0),FALSE), 'E2 Allocators'!$B$15:$W$361, MATCH('O5 Details by Class &amp; Accounts'!BV$18, 'E2 Allocators'!$B$15:$W$15, 0),FALSE)*$E36)</f>
        <v>0</v>
      </c>
      <c r="BW36" s="1412">
        <f ca="1">IF(ISERROR(VLOOKUP(VLOOKUP($A36, 'E4 TB Allocation Details'!$A$18:$L$205, MATCH("A &amp; G ID", 'E4 TB Allocation Details'!$A$18:$L$18, 0),FALSE), 'E2 Allocators'!$B$15:$W$361, MATCH('O5 Details by Class &amp; Accounts'!BW$18, 'E2 Allocators'!$B$15:$W$15, 0),FALSE)*$E36), 0, VLOOKUP(VLOOKUP($A36, 'E4 TB Allocation Details'!$A$18:$L$205, MATCH("A &amp; G ID", 'E4 TB Allocation Details'!$A$18:$L$18, 0),FALSE), 'E2 Allocators'!$B$15:$W$361, MATCH('O5 Details by Class &amp; Accounts'!BW$18, 'E2 Allocators'!$B$15:$W$15, 0),FALSE)*$E36)</f>
        <v>0</v>
      </c>
      <c r="BX36" s="1412">
        <f ca="1">IF(ISERROR(VLOOKUP(VLOOKUP($A36, 'E4 TB Allocation Details'!$A$18:$L$205, MATCH("A &amp; G ID", 'E4 TB Allocation Details'!$A$18:$L$18, 0),FALSE), 'E2 Allocators'!$B$15:$W$361, MATCH('O5 Details by Class &amp; Accounts'!BX$18, 'E2 Allocators'!$B$15:$W$15, 0),FALSE)*$E36), 0, VLOOKUP(VLOOKUP($A36, 'E4 TB Allocation Details'!$A$18:$L$205, MATCH("A &amp; G ID", 'E4 TB Allocation Details'!$A$18:$L$18, 0),FALSE), 'E2 Allocators'!$B$15:$W$361, MATCH('O5 Details by Class &amp; Accounts'!BX$18, 'E2 Allocators'!$B$15:$W$15, 0),FALSE)*$E36)</f>
        <v>0</v>
      </c>
      <c r="BY36" s="1412">
        <f ca="1">IF(ISERROR(VLOOKUP(VLOOKUP($A36, 'E4 TB Allocation Details'!$A$18:$L$205, MATCH("A &amp; G ID", 'E4 TB Allocation Details'!$A$18:$L$18, 0),FALSE), 'E2 Allocators'!$B$15:$W$361, MATCH('O5 Details by Class &amp; Accounts'!BY$18, 'E2 Allocators'!$B$15:$W$15, 0),FALSE)*$E36), 0, VLOOKUP(VLOOKUP($A36, 'E4 TB Allocation Details'!$A$18:$L$205, MATCH("A &amp; G ID", 'E4 TB Allocation Details'!$A$18:$L$18, 0),FALSE), 'E2 Allocators'!$B$15:$W$361, MATCH('O5 Details by Class &amp; Accounts'!BY$18, 'E2 Allocators'!$B$15:$W$15, 0),FALSE)*$E36)</f>
        <v>0</v>
      </c>
      <c r="BZ36" s="1412">
        <f ca="1">IF(ISERROR(VLOOKUP(VLOOKUP($A36, 'E4 TB Allocation Details'!$A$18:$L$205, MATCH("A &amp; G ID", 'E4 TB Allocation Details'!$A$18:$L$18, 0),FALSE), 'E2 Allocators'!$B$15:$W$361, MATCH('O5 Details by Class &amp; Accounts'!BZ$18, 'E2 Allocators'!$B$15:$W$15, 0),FALSE)*$E36), 0, VLOOKUP(VLOOKUP($A36, 'E4 TB Allocation Details'!$A$18:$L$205, MATCH("A &amp; G ID", 'E4 TB Allocation Details'!$A$18:$L$18, 0),FALSE), 'E2 Allocators'!$B$15:$W$361, MATCH('O5 Details by Class &amp; Accounts'!BZ$18, 'E2 Allocators'!$B$15:$W$15, 0),FALSE)*$E36)</f>
        <v>0</v>
      </c>
      <c r="CA36" s="1412">
        <f ca="1">IF(ISERROR(VLOOKUP(VLOOKUP($A36, 'E4 TB Allocation Details'!$A$18:$L$205, MATCH("A &amp; G ID", 'E4 TB Allocation Details'!$A$18:$L$18, 0),FALSE), 'E2 Allocators'!$B$15:$W$361, MATCH('O5 Details by Class &amp; Accounts'!CA$18, 'E2 Allocators'!$B$15:$W$15, 0),FALSE)*$E36), 0, VLOOKUP(VLOOKUP($A36, 'E4 TB Allocation Details'!$A$18:$L$205, MATCH("A &amp; G ID", 'E4 TB Allocation Details'!$A$18:$L$18, 0),FALSE), 'E2 Allocators'!$B$15:$W$361, MATCH('O5 Details by Class &amp; Accounts'!CA$18, 'E2 Allocators'!$B$15:$W$15, 0),FALSE)*$E36)</f>
        <v>0</v>
      </c>
      <c r="CB36" s="1412">
        <f ca="1">IF(ISERROR(VLOOKUP(VLOOKUP($A36, 'E4 TB Allocation Details'!$A$18:$L$205, MATCH("A &amp; G ID", 'E4 TB Allocation Details'!$A$18:$L$18, 0),FALSE), 'E2 Allocators'!$B$15:$W$361, MATCH('O5 Details by Class &amp; Accounts'!CB$18, 'E2 Allocators'!$B$15:$W$15, 0),FALSE)*$E36), 0, VLOOKUP(VLOOKUP($A36, 'E4 TB Allocation Details'!$A$18:$L$205, MATCH("A &amp; G ID", 'E4 TB Allocation Details'!$A$18:$L$18, 0),FALSE), 'E2 Allocators'!$B$15:$W$361, MATCH('O5 Details by Class &amp; Accounts'!CB$18, 'E2 Allocators'!$B$15:$W$15, 0),FALSE)*$E36)</f>
        <v>0</v>
      </c>
      <c r="CC36" s="1412">
        <f ca="1">IF(ISERROR(VLOOKUP(VLOOKUP($A36, 'E4 TB Allocation Details'!$A$18:$L$205, MATCH("A &amp; G ID", 'E4 TB Allocation Details'!$A$18:$L$18, 0),FALSE), 'E2 Allocators'!$B$15:$W$361, MATCH('O5 Details by Class &amp; Accounts'!CC$18, 'E2 Allocators'!$B$15:$W$15, 0),FALSE)*$E36), 0, VLOOKUP(VLOOKUP($A36, 'E4 TB Allocation Details'!$A$18:$L$205, MATCH("A &amp; G ID", 'E4 TB Allocation Details'!$A$18:$L$18, 0),FALSE), 'E2 Allocators'!$B$15:$W$361, MATCH('O5 Details by Class &amp; Accounts'!CC$18, 'E2 Allocators'!$B$15:$W$15, 0),FALSE)*$E36)</f>
        <v>0</v>
      </c>
      <c r="CD36" s="1412">
        <f ca="1">IF(ISERROR(VLOOKUP(VLOOKUP($A36, 'E4 TB Allocation Details'!$A$18:$L$205, MATCH("A &amp; G ID", 'E4 TB Allocation Details'!$A$18:$L$18, 0),FALSE), 'E2 Allocators'!$B$15:$W$361, MATCH('O5 Details by Class &amp; Accounts'!CD$18, 'E2 Allocators'!$B$15:$W$15, 0),FALSE)*$E36), 0, VLOOKUP(VLOOKUP($A36, 'E4 TB Allocation Details'!$A$18:$L$205, MATCH("A &amp; G ID", 'E4 TB Allocation Details'!$A$18:$L$18, 0),FALSE), 'E2 Allocators'!$B$15:$W$361, MATCH('O5 Details by Class &amp; Accounts'!CD$18, 'E2 Allocators'!$B$15:$W$15, 0),FALSE)*$E36)</f>
        <v>0</v>
      </c>
      <c r="CE36" s="1412">
        <f ca="1">IF(ISERROR(VLOOKUP(VLOOKUP($A36, 'E4 TB Allocation Details'!$A$18:$L$205, MATCH("A &amp; G ID", 'E4 TB Allocation Details'!$A$18:$L$18, 0),FALSE), 'E2 Allocators'!$B$15:$W$361, MATCH('O5 Details by Class &amp; Accounts'!CE$18, 'E2 Allocators'!$B$15:$W$15, 0),FALSE)*$E36), 0, VLOOKUP(VLOOKUP($A36, 'E4 TB Allocation Details'!$A$18:$L$205, MATCH("A &amp; G ID", 'E4 TB Allocation Details'!$A$18:$L$18, 0),FALSE), 'E2 Allocators'!$B$15:$W$361, MATCH('O5 Details by Class &amp; Accounts'!CE$18, 'E2 Allocators'!$B$15:$W$15, 0),FALSE)*$E36)</f>
        <v>0</v>
      </c>
      <c r="CF36" s="1412">
        <f ca="1">IF(ISERROR(VLOOKUP(VLOOKUP($A36, 'E4 TB Allocation Details'!$A$18:$L$205, MATCH("A &amp; G ID", 'E4 TB Allocation Details'!$A$18:$L$18, 0),FALSE), 'E2 Allocators'!$B$15:$W$361, MATCH('O5 Details by Class &amp; Accounts'!CF$18, 'E2 Allocators'!$B$15:$W$15, 0),FALSE)*$E36), 0, VLOOKUP(VLOOKUP($A36, 'E4 TB Allocation Details'!$A$18:$L$205, MATCH("A &amp; G ID", 'E4 TB Allocation Details'!$A$18:$L$18, 0),FALSE), 'E2 Allocators'!$B$15:$W$361, MATCH('O5 Details by Class &amp; Accounts'!CF$18, 'E2 Allocators'!$B$15:$W$15, 0),FALSE)*$E36)</f>
        <v>0</v>
      </c>
      <c r="CG36" s="1412">
        <f ca="1">IF(ISERROR(VLOOKUP(VLOOKUP($A36, 'E4 TB Allocation Details'!$A$18:$L$205, MATCH("A &amp; G ID", 'E4 TB Allocation Details'!$A$18:$L$18, 0),FALSE), 'E2 Allocators'!$B$15:$W$361, MATCH('O5 Details by Class &amp; Accounts'!CG$18, 'E2 Allocators'!$B$15:$W$15, 0),FALSE)*$E36), 0, VLOOKUP(VLOOKUP($A36, 'E4 TB Allocation Details'!$A$18:$L$205, MATCH("A &amp; G ID", 'E4 TB Allocation Details'!$A$18:$L$18, 0),FALSE), 'E2 Allocators'!$B$15:$W$361, MATCH('O5 Details by Class &amp; Accounts'!CG$18, 'E2 Allocators'!$B$15:$W$15, 0),FALSE)*$E36)</f>
        <v>0</v>
      </c>
      <c r="CH36" s="1412">
        <f ca="1">IF(ISERROR(VLOOKUP(VLOOKUP($A36, 'E4 TB Allocation Details'!$A$18:$L$205, MATCH("A &amp; G ID", 'E4 TB Allocation Details'!$A$18:$L$18, 0),FALSE), 'E2 Allocators'!$B$15:$W$361, MATCH('O5 Details by Class &amp; Accounts'!CH$18, 'E2 Allocators'!$B$15:$W$15, 0),FALSE)*$E36), 0, VLOOKUP(VLOOKUP($A36, 'E4 TB Allocation Details'!$A$18:$L$205, MATCH("A &amp; G ID", 'E4 TB Allocation Details'!$A$18:$L$18, 0),FALSE), 'E2 Allocators'!$B$15:$W$361, MATCH('O5 Details by Class &amp; Accounts'!CH$18, 'E2 Allocators'!$B$15:$W$15, 0),FALSE)*$E36)</f>
        <v>0</v>
      </c>
      <c r="CI36" s="1412">
        <f ca="1">IF(ISERROR(VLOOKUP(VLOOKUP($A36, 'E4 TB Allocation Details'!$A$18:$L$205, MATCH("A &amp; G ID", 'E4 TB Allocation Details'!$A$18:$L$18, 0),FALSE), 'E2 Allocators'!$B$15:$W$361, MATCH('O5 Details by Class &amp; Accounts'!CI$18, 'E2 Allocators'!$B$15:$W$15, 0),FALSE)*$E36), 0, VLOOKUP(VLOOKUP($A36, 'E4 TB Allocation Details'!$A$18:$L$205, MATCH("A &amp; G ID", 'E4 TB Allocation Details'!$A$18:$L$18, 0),FALSE), 'E2 Allocators'!$B$15:$W$361, MATCH('O5 Details by Class &amp; Accounts'!CI$18, 'E2 Allocators'!$B$15:$W$15, 0),FALSE)*$E36)</f>
        <v>0</v>
      </c>
      <c r="CJ36" s="1412">
        <f ca="1">IF(ISERROR(VLOOKUP(VLOOKUP($A36, 'E4 TB Allocation Details'!$A$18:$L$205, MATCH("A &amp; G ID", 'E4 TB Allocation Details'!$A$18:$L$18, 0),FALSE), 'E2 Allocators'!$B$15:$W$361, MATCH('O5 Details by Class &amp; Accounts'!CJ$18, 'E2 Allocators'!$B$15:$W$15, 0),FALSE)*$E36), 0, VLOOKUP(VLOOKUP($A36, 'E4 TB Allocation Details'!$A$18:$L$205, MATCH("A &amp; G ID", 'E4 TB Allocation Details'!$A$18:$L$18, 0),FALSE), 'E2 Allocators'!$B$15:$W$361, MATCH('O5 Details by Class &amp; Accounts'!CJ$18, 'E2 Allocators'!$B$15:$W$15, 0),FALSE)*$E36)</f>
        <v>0</v>
      </c>
      <c r="CK36" s="1412">
        <f ca="1">IF(ISERROR(VLOOKUP(VLOOKUP($A36, 'E4 TB Allocation Details'!$A$18:$L$205, MATCH("A &amp; G ID", 'E4 TB Allocation Details'!$A$18:$L$18, 0),FALSE), 'E2 Allocators'!$B$15:$W$361, MATCH('O5 Details by Class &amp; Accounts'!CK$18, 'E2 Allocators'!$B$15:$W$15, 0),FALSE)*$E36), 0, VLOOKUP(VLOOKUP($A36, 'E4 TB Allocation Details'!$A$18:$L$205, MATCH("A &amp; G ID", 'E4 TB Allocation Details'!$A$18:$L$18, 0),FALSE), 'E2 Allocators'!$B$15:$W$361, MATCH('O5 Details by Class &amp; Accounts'!CK$18, 'E2 Allocators'!$B$15:$W$15, 0),FALSE)*$E36)</f>
        <v>0</v>
      </c>
      <c r="CL36" s="1412">
        <f ca="1">IF(ISERROR(VLOOKUP(VLOOKUP($A36, 'E4 TB Allocation Details'!$A$18:$L$205, MATCH("A &amp; G ID", 'E4 TB Allocation Details'!$A$18:$L$18, 0),FALSE), 'E2 Allocators'!$B$15:$W$361, MATCH('O5 Details by Class &amp; Accounts'!CL$18, 'E2 Allocators'!$B$15:$W$15, 0),FALSE)*$E36), 0, VLOOKUP(VLOOKUP($A36, 'E4 TB Allocation Details'!$A$18:$L$205, MATCH("A &amp; G ID", 'E4 TB Allocation Details'!$A$18:$L$18, 0),FALSE), 'E2 Allocators'!$B$15:$W$361, MATCH('O5 Details by Class &amp; Accounts'!CL$18, 'E2 Allocators'!$B$15:$W$15, 0),FALSE)*$E36)</f>
        <v>0</v>
      </c>
      <c r="CM36" s="1412">
        <f ca="1">IF(ISERROR(VLOOKUP(VLOOKUP($A36, 'E4 TB Allocation Details'!$A$18:$L$205, MATCH("A &amp; G ID", 'E4 TB Allocation Details'!$A$18:$L$18, 0),FALSE), 'E2 Allocators'!$B$15:$W$361, MATCH('O5 Details by Class &amp; Accounts'!CM$18, 'E2 Allocators'!$B$15:$W$15, 0),FALSE)*$E36), 0, VLOOKUP(VLOOKUP($A36, 'E4 TB Allocation Details'!$A$18:$L$205, MATCH("A &amp; G ID", 'E4 TB Allocation Details'!$A$18:$L$18, 0),FALSE), 'E2 Allocators'!$B$15:$W$361, MATCH('O5 Details by Class &amp; Accounts'!CM$18, 'E2 Allocators'!$B$15:$W$15, 0),FALSE)*$E36)</f>
        <v>0</v>
      </c>
      <c r="CN36" s="1412">
        <f>SUM(BT36:CM36)</f>
        <v>0</v>
      </c>
      <c r="CO36" s="1792">
        <f>+E36-AC36-AX36-BS36-CN36</f>
        <v>-4.6566128730773926E-10</v>
      </c>
      <c r="CQ36" s="2087" t="s">
        <v>11</v>
      </c>
    </row>
    <row r="37" spans="1:95" s="81" customFormat="1" ht="25.5">
      <c r="A37" s="1175" t="s">
        <v>883</v>
      </c>
      <c r="B37" s="1176" t="s">
        <v>884</v>
      </c>
      <c r="C37" s="1789">
        <f ca="1">IF(ISERROR(VLOOKUP($A37,'I3 TB Data'!$A$23:$H$458,MATCH('O5 Details by Class &amp; Accounts'!$C$18, 'I3 TB Data'!$A$23:$H$23,0),0)), 0, VLOOKUP($A37,'I3 TB Data'!$A$23:$H$458,MATCH('O5 Details by Class &amp; Accounts'!$C$18,'I3 TB Data'!$A$23:$H$23,0),0))</f>
        <v>0</v>
      </c>
      <c r="D37" s="1790">
        <f ca="1">'I4 BO ASSETS'!E34</f>
        <v>0</v>
      </c>
      <c r="E37" s="1789">
        <f ca="1">C37+D37</f>
        <v>0</v>
      </c>
      <c r="F37" s="1791">
        <f ca="1">IF(ISERROR(VLOOKUP($A37, 'E1 Categorization'!A33:E122, MATCH("Customer Component", 'E1 Categorization'!$A$33:$E$33,0), 0)), 0, IF(VLOOKUP($A37, 'E1 Categorization'!A33:E122, MATCH("Customer Component", 'E1 Categorization'!$A$33:$E$33,0), 0)=0, 'O5 Details by Class &amp; Accounts'!$E37, IF(AND(VLOOKUP($A37, 'E1 Categorization'!A33:E122, MATCH("Customer Component", 'E1 Categorization'!$A$33:$E$33,0), 0) &gt;0, VLOOKUP($A37, 'E1 Categorization'!A33:E122, MATCH("Customer Component", 'E1 Categorization'!$A$33:$E$33,0), 0)&lt;1), 'O5 Details by Class &amp; Accounts'!$E37*(1-VLOOKUP($A37, 'E1 Categorization'!A33:E122, MATCH("Customer Component", 'E1 Categorization'!$A$33:$E$33,0), 0)), 0)))</f>
        <v>0</v>
      </c>
      <c r="G37" s="1791">
        <f ca="1">IF(ISERROR(VLOOKUP($A37, 'E1 Categorization'!A33:E122, MATCH("Customer Component", 'E1 Categorization'!$A$33:$E$33,0), 0)),0, IF(VLOOKUP($A37, 'E1 Categorization'!A33:E122, MATCH("Customer Component", 'E1 Categorization'!$A$33:$E$33,0), 0)=0, 0, IF(AND(VLOOKUP($A37, 'E1 Categorization'!A33:E122, MATCH("Customer Component", 'E1 Categorization'!$A$33:$E$33,0), 0) &gt;0, VLOOKUP($A37, 'E1 Categorization'!A33:E122, MATCH("Customer Component", 'E1 Categorization'!$A$33:$E$33,0), 0)&lt;1), 'O5 Details by Class &amp; Accounts'!$E37*(VLOOKUP($A37, 'E1 Categorization'!A33:E122, MATCH("Customer Component", 'E1 Categorization'!$A$33:$E$33,0), 0)), 'O5 Details by Class &amp; Accounts'!$E37)))</f>
        <v>0</v>
      </c>
      <c r="H37" s="1412">
        <f ca="1">F37+G37</f>
        <v>0</v>
      </c>
      <c r="I37" s="1412">
        <f ca="1">IF(ISERROR(VLOOKUP(VLOOKUP($A37, 'E4 TB Allocation Details'!$A$18:$L$205, MATCH("Demand ID", 'E4 TB Allocation Details'!$A$18:$L$18, 0),FALSE), 'E2 Allocators'!$B$15:$W$361, MATCH('O5 Details by Class &amp; Accounts'!I$18, 'E2 Allocators'!$B$15:$W$15, 0),FALSE)*$F37), 0, VLOOKUP(VLOOKUP($A37, 'E4 TB Allocation Details'!$A$18:$L$205, MATCH("Demand ID", 'E4 TB Allocation Details'!$A$18:$L$18, 0),FALSE), 'E2 Allocators'!$B$15:$W$361, MATCH('O5 Details by Class &amp; Accounts'!I$18, 'E2 Allocators'!$B$15:$W$15, 0),FALSE)*$F37)</f>
        <v>0</v>
      </c>
      <c r="J37" s="1412">
        <f ca="1">IF(ISERROR(VLOOKUP(VLOOKUP($A37, 'E4 TB Allocation Details'!$A$18:$L$205, MATCH("Demand ID", 'E4 TB Allocation Details'!$A$18:$L$18, 0),FALSE), 'E2 Allocators'!$B$15:$W$361, MATCH('O5 Details by Class &amp; Accounts'!J$18, 'E2 Allocators'!$B$15:$W$15, 0),FALSE)*$F37), 0, VLOOKUP(VLOOKUP($A37, 'E4 TB Allocation Details'!$A$18:$L$205, MATCH("Demand ID", 'E4 TB Allocation Details'!$A$18:$L$18, 0),FALSE), 'E2 Allocators'!$B$15:$W$361, MATCH('O5 Details by Class &amp; Accounts'!J$18, 'E2 Allocators'!$B$15:$W$15, 0),FALSE)*$F37)</f>
        <v>0</v>
      </c>
      <c r="K37" s="1412">
        <f ca="1">IF(ISERROR(VLOOKUP(VLOOKUP($A37, 'E4 TB Allocation Details'!$A$18:$L$205, MATCH("Demand ID", 'E4 TB Allocation Details'!$A$18:$L$18, 0),FALSE), 'E2 Allocators'!$B$15:$W$361, MATCH('O5 Details by Class &amp; Accounts'!K$18, 'E2 Allocators'!$B$15:$W$15, 0),FALSE)*$F37), 0, VLOOKUP(VLOOKUP($A37, 'E4 TB Allocation Details'!$A$18:$L$205, MATCH("Demand ID", 'E4 TB Allocation Details'!$A$18:$L$18, 0),FALSE), 'E2 Allocators'!$B$15:$W$361, MATCH('O5 Details by Class &amp; Accounts'!K$18, 'E2 Allocators'!$B$15:$W$15, 0),FALSE)*$F37)</f>
        <v>0</v>
      </c>
      <c r="L37" s="1412">
        <f ca="1">IF(ISERROR(VLOOKUP(VLOOKUP($A37, 'E4 TB Allocation Details'!$A$18:$L$205, MATCH("Demand ID", 'E4 TB Allocation Details'!$A$18:$L$18, 0),FALSE), 'E2 Allocators'!$B$15:$W$361, MATCH('O5 Details by Class &amp; Accounts'!L$18, 'E2 Allocators'!$B$15:$W$15, 0),FALSE)*$F37), 0, VLOOKUP(VLOOKUP($A37, 'E4 TB Allocation Details'!$A$18:$L$205, MATCH("Demand ID", 'E4 TB Allocation Details'!$A$18:$L$18, 0),FALSE), 'E2 Allocators'!$B$15:$W$361, MATCH('O5 Details by Class &amp; Accounts'!L$18, 'E2 Allocators'!$B$15:$W$15, 0),FALSE)*$F37)</f>
        <v>0</v>
      </c>
      <c r="M37" s="1412">
        <f ca="1">IF(ISERROR(VLOOKUP(VLOOKUP($A37, 'E4 TB Allocation Details'!$A$18:$L$205, MATCH("Demand ID", 'E4 TB Allocation Details'!$A$18:$L$18, 0),FALSE), 'E2 Allocators'!$B$15:$W$361, MATCH('O5 Details by Class &amp; Accounts'!M$18, 'E2 Allocators'!$B$15:$W$15, 0),FALSE)*$F37), 0, VLOOKUP(VLOOKUP($A37, 'E4 TB Allocation Details'!$A$18:$L$205, MATCH("Demand ID", 'E4 TB Allocation Details'!$A$18:$L$18, 0),FALSE), 'E2 Allocators'!$B$15:$W$361, MATCH('O5 Details by Class &amp; Accounts'!M$18, 'E2 Allocators'!$B$15:$W$15, 0),FALSE)*$F37)</f>
        <v>0</v>
      </c>
      <c r="N37" s="1412">
        <f ca="1">IF(ISERROR(VLOOKUP(VLOOKUP($A37, 'E4 TB Allocation Details'!$A$18:$L$205, MATCH("Demand ID", 'E4 TB Allocation Details'!$A$18:$L$18, 0),FALSE), 'E2 Allocators'!$B$15:$W$361, MATCH('O5 Details by Class &amp; Accounts'!N$18, 'E2 Allocators'!$B$15:$W$15, 0),FALSE)*$F37), 0, VLOOKUP(VLOOKUP($A37, 'E4 TB Allocation Details'!$A$18:$L$205, MATCH("Demand ID", 'E4 TB Allocation Details'!$A$18:$L$18, 0),FALSE), 'E2 Allocators'!$B$15:$W$361, MATCH('O5 Details by Class &amp; Accounts'!N$18, 'E2 Allocators'!$B$15:$W$15, 0),FALSE)*$F37)</f>
        <v>0</v>
      </c>
      <c r="O37" s="1412">
        <f ca="1">IF(ISERROR(VLOOKUP(VLOOKUP($A37, 'E4 TB Allocation Details'!$A$18:$L$205, MATCH("Demand ID", 'E4 TB Allocation Details'!$A$18:$L$18, 0),FALSE), 'E2 Allocators'!$B$15:$W$361, MATCH('O5 Details by Class &amp; Accounts'!O$18, 'E2 Allocators'!$B$15:$W$15, 0),FALSE)*$F37), 0, VLOOKUP(VLOOKUP($A37, 'E4 TB Allocation Details'!$A$18:$L$205, MATCH("Demand ID", 'E4 TB Allocation Details'!$A$18:$L$18, 0),FALSE), 'E2 Allocators'!$B$15:$W$361, MATCH('O5 Details by Class &amp; Accounts'!O$18, 'E2 Allocators'!$B$15:$W$15, 0),FALSE)*$F37)</f>
        <v>0</v>
      </c>
      <c r="P37" s="1412">
        <f ca="1">IF(ISERROR(VLOOKUP(VLOOKUP($A37, 'E4 TB Allocation Details'!$A$18:$L$205, MATCH("Demand ID", 'E4 TB Allocation Details'!$A$18:$L$18, 0),FALSE), 'E2 Allocators'!$B$15:$W$361, MATCH('O5 Details by Class &amp; Accounts'!P$18, 'E2 Allocators'!$B$15:$W$15, 0),FALSE)*$F37), 0, VLOOKUP(VLOOKUP($A37, 'E4 TB Allocation Details'!$A$18:$L$205, MATCH("Demand ID", 'E4 TB Allocation Details'!$A$18:$L$18, 0),FALSE), 'E2 Allocators'!$B$15:$W$361, MATCH('O5 Details by Class &amp; Accounts'!P$18, 'E2 Allocators'!$B$15:$W$15, 0),FALSE)*$F37)</f>
        <v>0</v>
      </c>
      <c r="Q37" s="1412">
        <f ca="1">IF(ISERROR(VLOOKUP(VLOOKUP($A37, 'E4 TB Allocation Details'!$A$18:$L$205, MATCH("Demand ID", 'E4 TB Allocation Details'!$A$18:$L$18, 0),FALSE), 'E2 Allocators'!$B$15:$W$361, MATCH('O5 Details by Class &amp; Accounts'!Q$18, 'E2 Allocators'!$B$15:$W$15, 0),FALSE)*$F37), 0, VLOOKUP(VLOOKUP($A37, 'E4 TB Allocation Details'!$A$18:$L$205, MATCH("Demand ID", 'E4 TB Allocation Details'!$A$18:$L$18, 0),FALSE), 'E2 Allocators'!$B$15:$W$361, MATCH('O5 Details by Class &amp; Accounts'!Q$18, 'E2 Allocators'!$B$15:$W$15, 0),FALSE)*$F37)</f>
        <v>0</v>
      </c>
      <c r="R37" s="1412">
        <f ca="1">IF(ISERROR(VLOOKUP(VLOOKUP($A37, 'E4 TB Allocation Details'!$A$18:$L$205, MATCH("Demand ID", 'E4 TB Allocation Details'!$A$18:$L$18, 0),FALSE), 'E2 Allocators'!$B$15:$W$361, MATCH('O5 Details by Class &amp; Accounts'!R$18, 'E2 Allocators'!$B$15:$W$15, 0),FALSE)*$F37), 0, VLOOKUP(VLOOKUP($A37, 'E4 TB Allocation Details'!$A$18:$L$205, MATCH("Demand ID", 'E4 TB Allocation Details'!$A$18:$L$18, 0),FALSE), 'E2 Allocators'!$B$15:$W$361, MATCH('O5 Details by Class &amp; Accounts'!R$18, 'E2 Allocators'!$B$15:$W$15, 0),FALSE)*$F37)</f>
        <v>0</v>
      </c>
      <c r="S37" s="1412">
        <f ca="1">IF(ISERROR(VLOOKUP(VLOOKUP($A37, 'E4 TB Allocation Details'!$A$18:$L$205, MATCH("Demand ID", 'E4 TB Allocation Details'!$A$18:$L$18, 0),FALSE), 'E2 Allocators'!$B$15:$W$361, MATCH('O5 Details by Class &amp; Accounts'!S$18, 'E2 Allocators'!$B$15:$W$15, 0),FALSE)*$F37), 0, VLOOKUP(VLOOKUP($A37, 'E4 TB Allocation Details'!$A$18:$L$205, MATCH("Demand ID", 'E4 TB Allocation Details'!$A$18:$L$18, 0),FALSE), 'E2 Allocators'!$B$15:$W$361, MATCH('O5 Details by Class &amp; Accounts'!S$18, 'E2 Allocators'!$B$15:$W$15, 0),FALSE)*$F37)</f>
        <v>0</v>
      </c>
      <c r="T37" s="1412">
        <f ca="1">IF(ISERROR(VLOOKUP(VLOOKUP($A37, 'E4 TB Allocation Details'!$A$18:$L$205, MATCH("Demand ID", 'E4 TB Allocation Details'!$A$18:$L$18, 0),FALSE), 'E2 Allocators'!$B$15:$W$361, MATCH('O5 Details by Class &amp; Accounts'!T$18, 'E2 Allocators'!$B$15:$W$15, 0),FALSE)*$F37), 0, VLOOKUP(VLOOKUP($A37, 'E4 TB Allocation Details'!$A$18:$L$205, MATCH("Demand ID", 'E4 TB Allocation Details'!$A$18:$L$18, 0),FALSE), 'E2 Allocators'!$B$15:$W$361, MATCH('O5 Details by Class &amp; Accounts'!T$18, 'E2 Allocators'!$B$15:$W$15, 0),FALSE)*$F37)</f>
        <v>0</v>
      </c>
      <c r="U37" s="1412">
        <f ca="1">IF(ISERROR(VLOOKUP(VLOOKUP($A37, 'E4 TB Allocation Details'!$A$18:$L$205, MATCH("Demand ID", 'E4 TB Allocation Details'!$A$18:$L$18, 0),FALSE), 'E2 Allocators'!$B$15:$W$361, MATCH('O5 Details by Class &amp; Accounts'!U$18, 'E2 Allocators'!$B$15:$W$15, 0),FALSE)*$F37), 0, VLOOKUP(VLOOKUP($A37, 'E4 TB Allocation Details'!$A$18:$L$205, MATCH("Demand ID", 'E4 TB Allocation Details'!$A$18:$L$18, 0),FALSE), 'E2 Allocators'!$B$15:$W$361, MATCH('O5 Details by Class &amp; Accounts'!U$18, 'E2 Allocators'!$B$15:$W$15, 0),FALSE)*$F37)</f>
        <v>0</v>
      </c>
      <c r="V37" s="1412">
        <f ca="1">IF(ISERROR(VLOOKUP(VLOOKUP($A37, 'E4 TB Allocation Details'!$A$18:$L$205, MATCH("Demand ID", 'E4 TB Allocation Details'!$A$18:$L$18, 0),FALSE), 'E2 Allocators'!$B$15:$W$361, MATCH('O5 Details by Class &amp; Accounts'!V$18, 'E2 Allocators'!$B$15:$W$15, 0),FALSE)*$F37), 0, VLOOKUP(VLOOKUP($A37, 'E4 TB Allocation Details'!$A$18:$L$205, MATCH("Demand ID", 'E4 TB Allocation Details'!$A$18:$L$18, 0),FALSE), 'E2 Allocators'!$B$15:$W$361, MATCH('O5 Details by Class &amp; Accounts'!V$18, 'E2 Allocators'!$B$15:$W$15, 0),FALSE)*$F37)</f>
        <v>0</v>
      </c>
      <c r="W37" s="1412">
        <f ca="1">IF(ISERROR(VLOOKUP(VLOOKUP($A37, 'E4 TB Allocation Details'!$A$18:$L$205, MATCH("Demand ID", 'E4 TB Allocation Details'!$A$18:$L$18, 0),FALSE), 'E2 Allocators'!$B$15:$W$361, MATCH('O5 Details by Class &amp; Accounts'!W$18, 'E2 Allocators'!$B$15:$W$15, 0),FALSE)*$F37), 0, VLOOKUP(VLOOKUP($A37, 'E4 TB Allocation Details'!$A$18:$L$205, MATCH("Demand ID", 'E4 TB Allocation Details'!$A$18:$L$18, 0),FALSE), 'E2 Allocators'!$B$15:$W$361, MATCH('O5 Details by Class &amp; Accounts'!W$18, 'E2 Allocators'!$B$15:$W$15, 0),FALSE)*$F37)</f>
        <v>0</v>
      </c>
      <c r="X37" s="1412">
        <f ca="1">IF(ISERROR(VLOOKUP(VLOOKUP($A37, 'E4 TB Allocation Details'!$A$18:$L$205, MATCH("Demand ID", 'E4 TB Allocation Details'!$A$18:$L$18, 0),FALSE), 'E2 Allocators'!$B$15:$W$361, MATCH('O5 Details by Class &amp; Accounts'!X$18, 'E2 Allocators'!$B$15:$W$15, 0),FALSE)*$F37), 0, VLOOKUP(VLOOKUP($A37, 'E4 TB Allocation Details'!$A$18:$L$205, MATCH("Demand ID", 'E4 TB Allocation Details'!$A$18:$L$18, 0),FALSE), 'E2 Allocators'!$B$15:$W$361, MATCH('O5 Details by Class &amp; Accounts'!X$18, 'E2 Allocators'!$B$15:$W$15, 0),FALSE)*$F37)</f>
        <v>0</v>
      </c>
      <c r="Y37" s="1412">
        <f ca="1">IF(ISERROR(VLOOKUP(VLOOKUP($A37, 'E4 TB Allocation Details'!$A$18:$L$205, MATCH("Demand ID", 'E4 TB Allocation Details'!$A$18:$L$18, 0),FALSE), 'E2 Allocators'!$B$15:$W$361, MATCH('O5 Details by Class &amp; Accounts'!Y$18, 'E2 Allocators'!$B$15:$W$15, 0),FALSE)*$F37), 0, VLOOKUP(VLOOKUP($A37, 'E4 TB Allocation Details'!$A$18:$L$205, MATCH("Demand ID", 'E4 TB Allocation Details'!$A$18:$L$18, 0),FALSE), 'E2 Allocators'!$B$15:$W$361, MATCH('O5 Details by Class &amp; Accounts'!Y$18, 'E2 Allocators'!$B$15:$W$15, 0),FALSE)*$F37)</f>
        <v>0</v>
      </c>
      <c r="Z37" s="1412">
        <f ca="1">IF(ISERROR(VLOOKUP(VLOOKUP($A37, 'E4 TB Allocation Details'!$A$18:$L$205, MATCH("Demand ID", 'E4 TB Allocation Details'!$A$18:$L$18, 0),FALSE), 'E2 Allocators'!$B$15:$W$361, MATCH('O5 Details by Class &amp; Accounts'!Z$18, 'E2 Allocators'!$B$15:$W$15, 0),FALSE)*$F37), 0, VLOOKUP(VLOOKUP($A37, 'E4 TB Allocation Details'!$A$18:$L$205, MATCH("Demand ID", 'E4 TB Allocation Details'!$A$18:$L$18, 0),FALSE), 'E2 Allocators'!$B$15:$W$361, MATCH('O5 Details by Class &amp; Accounts'!Z$18, 'E2 Allocators'!$B$15:$W$15, 0),FALSE)*$F37)</f>
        <v>0</v>
      </c>
      <c r="AA37" s="1412">
        <f ca="1">IF(ISERROR(VLOOKUP(VLOOKUP($A37, 'E4 TB Allocation Details'!$A$18:$L$205, MATCH("Demand ID", 'E4 TB Allocation Details'!$A$18:$L$18, 0),FALSE), 'E2 Allocators'!$B$15:$W$361, MATCH('O5 Details by Class &amp; Accounts'!AA$18, 'E2 Allocators'!$B$15:$W$15, 0),FALSE)*$F37), 0, VLOOKUP(VLOOKUP($A37, 'E4 TB Allocation Details'!$A$18:$L$205, MATCH("Demand ID", 'E4 TB Allocation Details'!$A$18:$L$18, 0),FALSE), 'E2 Allocators'!$B$15:$W$361, MATCH('O5 Details by Class &amp; Accounts'!AA$18, 'E2 Allocators'!$B$15:$W$15, 0),FALSE)*$F37)</f>
        <v>0</v>
      </c>
      <c r="AB37" s="1412">
        <f ca="1">IF(ISERROR(VLOOKUP(VLOOKUP($A37, 'E4 TB Allocation Details'!$A$18:$L$205, MATCH("Demand ID", 'E4 TB Allocation Details'!$A$18:$L$18, 0),FALSE), 'E2 Allocators'!$B$15:$W$361, MATCH('O5 Details by Class &amp; Accounts'!AB$18, 'E2 Allocators'!$B$15:$W$15, 0),FALSE)*$F37), 0, VLOOKUP(VLOOKUP($A37, 'E4 TB Allocation Details'!$A$18:$L$205, MATCH("Demand ID", 'E4 TB Allocation Details'!$A$18:$L$18, 0),FALSE), 'E2 Allocators'!$B$15:$W$361, MATCH('O5 Details by Class &amp; Accounts'!AB$18, 'E2 Allocators'!$B$15:$W$15, 0),FALSE)*$F37)</f>
        <v>0</v>
      </c>
      <c r="AC37" s="1412">
        <f ca="1">SUM(I37:AB37)</f>
        <v>0</v>
      </c>
      <c r="AD37" s="1412">
        <f ca="1">IF(ISERROR(VLOOKUP(VLOOKUP($A37, 'E4 TB Allocation Details'!$A$18:$L$205, MATCH("Customer ID", 'E4 TB Allocation Details'!$A$18:$L$18, 0),FALSE), 'E2 Allocators'!$B$15:$W$361, MATCH('O5 Details by Class &amp; Accounts'!AD$18, 'E2 Allocators'!$B$15:$W$15, 0),FALSE)*$G37), 0, VLOOKUP(VLOOKUP($A37, 'E4 TB Allocation Details'!$A$18:$L$205, MATCH("Customer ID", 'E4 TB Allocation Details'!$A$18:$L$18, 0),FALSE), 'E2 Allocators'!$B$15:$W$361, MATCH('O5 Details by Class &amp; Accounts'!AD$18, 'E2 Allocators'!$B$15:$W$15, 0),FALSE)*$G37)</f>
        <v>0</v>
      </c>
      <c r="AE37" s="1412">
        <f ca="1">IF(ISERROR(VLOOKUP(VLOOKUP($A37, 'E4 TB Allocation Details'!$A$18:$L$205, MATCH("Customer ID", 'E4 TB Allocation Details'!$A$18:$L$18, 0),FALSE), 'E2 Allocators'!$B$15:$W$361, MATCH('O5 Details by Class &amp; Accounts'!AE$18, 'E2 Allocators'!$B$15:$W$15, 0),FALSE)*$G37), 0, VLOOKUP(VLOOKUP($A37, 'E4 TB Allocation Details'!$A$18:$L$205, MATCH("Customer ID", 'E4 TB Allocation Details'!$A$18:$L$18, 0),FALSE), 'E2 Allocators'!$B$15:$W$361, MATCH('O5 Details by Class &amp; Accounts'!AE$18, 'E2 Allocators'!$B$15:$W$15, 0),FALSE)*$G37)</f>
        <v>0</v>
      </c>
      <c r="AF37" s="1412">
        <f ca="1">IF(ISERROR(VLOOKUP(VLOOKUP($A37, 'E4 TB Allocation Details'!$A$18:$L$205, MATCH("Customer ID", 'E4 TB Allocation Details'!$A$18:$L$18, 0),FALSE), 'E2 Allocators'!$B$15:$W$361, MATCH('O5 Details by Class &amp; Accounts'!AF$18, 'E2 Allocators'!$B$15:$W$15, 0),FALSE)*$G37), 0, VLOOKUP(VLOOKUP($A37, 'E4 TB Allocation Details'!$A$18:$L$205, MATCH("Customer ID", 'E4 TB Allocation Details'!$A$18:$L$18, 0),FALSE), 'E2 Allocators'!$B$15:$W$361, MATCH('O5 Details by Class &amp; Accounts'!AF$18, 'E2 Allocators'!$B$15:$W$15, 0),FALSE)*$G37)</f>
        <v>0</v>
      </c>
      <c r="AG37" s="1412">
        <f ca="1">IF(ISERROR(VLOOKUP(VLOOKUP($A37, 'E4 TB Allocation Details'!$A$18:$L$205, MATCH("Customer ID", 'E4 TB Allocation Details'!$A$18:$L$18, 0),FALSE), 'E2 Allocators'!$B$15:$W$361, MATCH('O5 Details by Class &amp; Accounts'!AG$18, 'E2 Allocators'!$B$15:$W$15, 0),FALSE)*$G37), 0, VLOOKUP(VLOOKUP($A37, 'E4 TB Allocation Details'!$A$18:$L$205, MATCH("Customer ID", 'E4 TB Allocation Details'!$A$18:$L$18, 0),FALSE), 'E2 Allocators'!$B$15:$W$361, MATCH('O5 Details by Class &amp; Accounts'!AG$18, 'E2 Allocators'!$B$15:$W$15, 0),FALSE)*$G37)</f>
        <v>0</v>
      </c>
      <c r="AH37" s="1412">
        <f ca="1">IF(ISERROR(VLOOKUP(VLOOKUP($A37, 'E4 TB Allocation Details'!$A$18:$L$205, MATCH("Customer ID", 'E4 TB Allocation Details'!$A$18:$L$18, 0),FALSE), 'E2 Allocators'!$B$15:$W$361, MATCH('O5 Details by Class &amp; Accounts'!AH$18, 'E2 Allocators'!$B$15:$W$15, 0),FALSE)*$G37), 0, VLOOKUP(VLOOKUP($A37, 'E4 TB Allocation Details'!$A$18:$L$205, MATCH("Customer ID", 'E4 TB Allocation Details'!$A$18:$L$18, 0),FALSE), 'E2 Allocators'!$B$15:$W$361, MATCH('O5 Details by Class &amp; Accounts'!AH$18, 'E2 Allocators'!$B$15:$W$15, 0),FALSE)*$G37)</f>
        <v>0</v>
      </c>
      <c r="AI37" s="1412">
        <f ca="1">IF(ISERROR(VLOOKUP(VLOOKUP($A37, 'E4 TB Allocation Details'!$A$18:$L$205, MATCH("Customer ID", 'E4 TB Allocation Details'!$A$18:$L$18, 0),FALSE), 'E2 Allocators'!$B$15:$W$361, MATCH('O5 Details by Class &amp; Accounts'!AI$18, 'E2 Allocators'!$B$15:$W$15, 0),FALSE)*$G37), 0, VLOOKUP(VLOOKUP($A37, 'E4 TB Allocation Details'!$A$18:$L$205, MATCH("Customer ID", 'E4 TB Allocation Details'!$A$18:$L$18, 0),FALSE), 'E2 Allocators'!$B$15:$W$361, MATCH('O5 Details by Class &amp; Accounts'!AI$18, 'E2 Allocators'!$B$15:$W$15, 0),FALSE)*$G37)</f>
        <v>0</v>
      </c>
      <c r="AJ37" s="1412">
        <f ca="1">IF(ISERROR(VLOOKUP(VLOOKUP($A37, 'E4 TB Allocation Details'!$A$18:$L$205, MATCH("Customer ID", 'E4 TB Allocation Details'!$A$18:$L$18, 0),FALSE), 'E2 Allocators'!$B$15:$W$361, MATCH('O5 Details by Class &amp; Accounts'!AJ$18, 'E2 Allocators'!$B$15:$W$15, 0),FALSE)*$G37), 0, VLOOKUP(VLOOKUP($A37, 'E4 TB Allocation Details'!$A$18:$L$205, MATCH("Customer ID", 'E4 TB Allocation Details'!$A$18:$L$18, 0),FALSE), 'E2 Allocators'!$B$15:$W$361, MATCH('O5 Details by Class &amp; Accounts'!AJ$18, 'E2 Allocators'!$B$15:$W$15, 0),FALSE)*$G37)</f>
        <v>0</v>
      </c>
      <c r="AK37" s="1412">
        <f ca="1">IF(ISERROR(VLOOKUP(VLOOKUP($A37, 'E4 TB Allocation Details'!$A$18:$L$205, MATCH("Customer ID", 'E4 TB Allocation Details'!$A$18:$L$18, 0),FALSE), 'E2 Allocators'!$B$15:$W$361, MATCH('O5 Details by Class &amp; Accounts'!AK$18, 'E2 Allocators'!$B$15:$W$15, 0),FALSE)*$G37), 0, VLOOKUP(VLOOKUP($A37, 'E4 TB Allocation Details'!$A$18:$L$205, MATCH("Customer ID", 'E4 TB Allocation Details'!$A$18:$L$18, 0),FALSE), 'E2 Allocators'!$B$15:$W$361, MATCH('O5 Details by Class &amp; Accounts'!AK$18, 'E2 Allocators'!$B$15:$W$15, 0),FALSE)*$G37)</f>
        <v>0</v>
      </c>
      <c r="AL37" s="1412">
        <f ca="1">IF(ISERROR(VLOOKUP(VLOOKUP($A37, 'E4 TB Allocation Details'!$A$18:$L$205, MATCH("Customer ID", 'E4 TB Allocation Details'!$A$18:$L$18, 0),FALSE), 'E2 Allocators'!$B$15:$W$361, MATCH('O5 Details by Class &amp; Accounts'!AL$18, 'E2 Allocators'!$B$15:$W$15, 0),FALSE)*$G37), 0, VLOOKUP(VLOOKUP($A37, 'E4 TB Allocation Details'!$A$18:$L$205, MATCH("Customer ID", 'E4 TB Allocation Details'!$A$18:$L$18, 0),FALSE), 'E2 Allocators'!$B$15:$W$361, MATCH('O5 Details by Class &amp; Accounts'!AL$18, 'E2 Allocators'!$B$15:$W$15, 0),FALSE)*$G37)</f>
        <v>0</v>
      </c>
      <c r="AM37" s="1412">
        <f ca="1">IF(ISERROR(VLOOKUP(VLOOKUP($A37, 'E4 TB Allocation Details'!$A$18:$L$205, MATCH("Customer ID", 'E4 TB Allocation Details'!$A$18:$L$18, 0),FALSE), 'E2 Allocators'!$B$15:$W$361, MATCH('O5 Details by Class &amp; Accounts'!AM$18, 'E2 Allocators'!$B$15:$W$15, 0),FALSE)*$G37), 0, VLOOKUP(VLOOKUP($A37, 'E4 TB Allocation Details'!$A$18:$L$205, MATCH("Customer ID", 'E4 TB Allocation Details'!$A$18:$L$18, 0),FALSE), 'E2 Allocators'!$B$15:$W$361, MATCH('O5 Details by Class &amp; Accounts'!AM$18, 'E2 Allocators'!$B$15:$W$15, 0),FALSE)*$G37)</f>
        <v>0</v>
      </c>
      <c r="AN37" s="1412">
        <f ca="1">IF(ISERROR(VLOOKUP(VLOOKUP($A37, 'E4 TB Allocation Details'!$A$18:$L$205, MATCH("Customer ID", 'E4 TB Allocation Details'!$A$18:$L$18, 0),FALSE), 'E2 Allocators'!$B$15:$W$361, MATCH('O5 Details by Class &amp; Accounts'!AN$18, 'E2 Allocators'!$B$15:$W$15, 0),FALSE)*$G37), 0, VLOOKUP(VLOOKUP($A37, 'E4 TB Allocation Details'!$A$18:$L$205, MATCH("Customer ID", 'E4 TB Allocation Details'!$A$18:$L$18, 0),FALSE), 'E2 Allocators'!$B$15:$W$361, MATCH('O5 Details by Class &amp; Accounts'!AN$18, 'E2 Allocators'!$B$15:$W$15, 0),FALSE)*$G37)</f>
        <v>0</v>
      </c>
      <c r="AO37" s="1412">
        <f ca="1">IF(ISERROR(VLOOKUP(VLOOKUP($A37, 'E4 TB Allocation Details'!$A$18:$L$205, MATCH("Customer ID", 'E4 TB Allocation Details'!$A$18:$L$18, 0),FALSE), 'E2 Allocators'!$B$15:$W$361, MATCH('O5 Details by Class &amp; Accounts'!AO$18, 'E2 Allocators'!$B$15:$W$15, 0),FALSE)*$G37), 0, VLOOKUP(VLOOKUP($A37, 'E4 TB Allocation Details'!$A$18:$L$205, MATCH("Customer ID", 'E4 TB Allocation Details'!$A$18:$L$18, 0),FALSE), 'E2 Allocators'!$B$15:$W$361, MATCH('O5 Details by Class &amp; Accounts'!AO$18, 'E2 Allocators'!$B$15:$W$15, 0),FALSE)*$G37)</f>
        <v>0</v>
      </c>
      <c r="AP37" s="1412">
        <f ca="1">IF(ISERROR(VLOOKUP(VLOOKUP($A37, 'E4 TB Allocation Details'!$A$18:$L$205, MATCH("Customer ID", 'E4 TB Allocation Details'!$A$18:$L$18, 0),FALSE), 'E2 Allocators'!$B$15:$W$361, MATCH('O5 Details by Class &amp; Accounts'!AP$18, 'E2 Allocators'!$B$15:$W$15, 0),FALSE)*$G37), 0, VLOOKUP(VLOOKUP($A37, 'E4 TB Allocation Details'!$A$18:$L$205, MATCH("Customer ID", 'E4 TB Allocation Details'!$A$18:$L$18, 0),FALSE), 'E2 Allocators'!$B$15:$W$361, MATCH('O5 Details by Class &amp; Accounts'!AP$18, 'E2 Allocators'!$B$15:$W$15, 0),FALSE)*$G37)</f>
        <v>0</v>
      </c>
      <c r="AQ37" s="1412">
        <f ca="1">IF(ISERROR(VLOOKUP(VLOOKUP($A37, 'E4 TB Allocation Details'!$A$18:$L$205, MATCH("Customer ID", 'E4 TB Allocation Details'!$A$18:$L$18, 0),FALSE), 'E2 Allocators'!$B$15:$W$361, MATCH('O5 Details by Class &amp; Accounts'!AQ$18, 'E2 Allocators'!$B$15:$W$15, 0),FALSE)*$G37), 0, VLOOKUP(VLOOKUP($A37, 'E4 TB Allocation Details'!$A$18:$L$205, MATCH("Customer ID", 'E4 TB Allocation Details'!$A$18:$L$18, 0),FALSE), 'E2 Allocators'!$B$15:$W$361, MATCH('O5 Details by Class &amp; Accounts'!AQ$18, 'E2 Allocators'!$B$15:$W$15, 0),FALSE)*$G37)</f>
        <v>0</v>
      </c>
      <c r="AR37" s="1412">
        <f ca="1">IF(ISERROR(VLOOKUP(VLOOKUP($A37, 'E4 TB Allocation Details'!$A$18:$L$205, MATCH("Customer ID", 'E4 TB Allocation Details'!$A$18:$L$18, 0),FALSE), 'E2 Allocators'!$B$15:$W$361, MATCH('O5 Details by Class &amp; Accounts'!AR$18, 'E2 Allocators'!$B$15:$W$15, 0),FALSE)*$G37), 0, VLOOKUP(VLOOKUP($A37, 'E4 TB Allocation Details'!$A$18:$L$205, MATCH("Customer ID", 'E4 TB Allocation Details'!$A$18:$L$18, 0),FALSE), 'E2 Allocators'!$B$15:$W$361, MATCH('O5 Details by Class &amp; Accounts'!AR$18, 'E2 Allocators'!$B$15:$W$15, 0),FALSE)*$G37)</f>
        <v>0</v>
      </c>
      <c r="AS37" s="1412">
        <f ca="1">IF(ISERROR(VLOOKUP(VLOOKUP($A37, 'E4 TB Allocation Details'!$A$18:$L$205, MATCH("Customer ID", 'E4 TB Allocation Details'!$A$18:$L$18, 0),FALSE), 'E2 Allocators'!$B$15:$W$361, MATCH('O5 Details by Class &amp; Accounts'!AS$18, 'E2 Allocators'!$B$15:$W$15, 0),FALSE)*$G37), 0, VLOOKUP(VLOOKUP($A37, 'E4 TB Allocation Details'!$A$18:$L$205, MATCH("Customer ID", 'E4 TB Allocation Details'!$A$18:$L$18, 0),FALSE), 'E2 Allocators'!$B$15:$W$361, MATCH('O5 Details by Class &amp; Accounts'!AS$18, 'E2 Allocators'!$B$15:$W$15, 0),FALSE)*$G37)</f>
        <v>0</v>
      </c>
      <c r="AT37" s="1412">
        <f ca="1">IF(ISERROR(VLOOKUP(VLOOKUP($A37, 'E4 TB Allocation Details'!$A$18:$L$205, MATCH("Customer ID", 'E4 TB Allocation Details'!$A$18:$L$18, 0),FALSE), 'E2 Allocators'!$B$15:$W$361, MATCH('O5 Details by Class &amp; Accounts'!AT$18, 'E2 Allocators'!$B$15:$W$15, 0),FALSE)*$G37), 0, VLOOKUP(VLOOKUP($A37, 'E4 TB Allocation Details'!$A$18:$L$205, MATCH("Customer ID", 'E4 TB Allocation Details'!$A$18:$L$18, 0),FALSE), 'E2 Allocators'!$B$15:$W$361, MATCH('O5 Details by Class &amp; Accounts'!AT$18, 'E2 Allocators'!$B$15:$W$15, 0),FALSE)*$G37)</f>
        <v>0</v>
      </c>
      <c r="AU37" s="1412">
        <f ca="1">IF(ISERROR(VLOOKUP(VLOOKUP($A37, 'E4 TB Allocation Details'!$A$18:$L$205, MATCH("Customer ID", 'E4 TB Allocation Details'!$A$18:$L$18, 0),FALSE), 'E2 Allocators'!$B$15:$W$361, MATCH('O5 Details by Class &amp; Accounts'!AU$18, 'E2 Allocators'!$B$15:$W$15, 0),FALSE)*$G37), 0, VLOOKUP(VLOOKUP($A37, 'E4 TB Allocation Details'!$A$18:$L$205, MATCH("Customer ID", 'E4 TB Allocation Details'!$A$18:$L$18, 0),FALSE), 'E2 Allocators'!$B$15:$W$361, MATCH('O5 Details by Class &amp; Accounts'!AU$18, 'E2 Allocators'!$B$15:$W$15, 0),FALSE)*$G37)</f>
        <v>0</v>
      </c>
      <c r="AV37" s="1412">
        <f ca="1">IF(ISERROR(VLOOKUP(VLOOKUP($A37, 'E4 TB Allocation Details'!$A$18:$L$205, MATCH("Customer ID", 'E4 TB Allocation Details'!$A$18:$L$18, 0),FALSE), 'E2 Allocators'!$B$15:$W$361, MATCH('O5 Details by Class &amp; Accounts'!AV$18, 'E2 Allocators'!$B$15:$W$15, 0),FALSE)*$G37), 0, VLOOKUP(VLOOKUP($A37, 'E4 TB Allocation Details'!$A$18:$L$205, MATCH("Customer ID", 'E4 TB Allocation Details'!$A$18:$L$18, 0),FALSE), 'E2 Allocators'!$B$15:$W$361, MATCH('O5 Details by Class &amp; Accounts'!AV$18, 'E2 Allocators'!$B$15:$W$15, 0),FALSE)*$G37)</f>
        <v>0</v>
      </c>
      <c r="AW37" s="1412">
        <f ca="1">IF(ISERROR(VLOOKUP(VLOOKUP($A37, 'E4 TB Allocation Details'!$A$18:$L$205, MATCH("Customer ID", 'E4 TB Allocation Details'!$A$18:$L$18, 0),FALSE), 'E2 Allocators'!$B$15:$W$361, MATCH('O5 Details by Class &amp; Accounts'!AW$18, 'E2 Allocators'!$B$15:$W$15, 0),FALSE)*$G37), 0, VLOOKUP(VLOOKUP($A37, 'E4 TB Allocation Details'!$A$18:$L$205, MATCH("Customer ID", 'E4 TB Allocation Details'!$A$18:$L$18, 0),FALSE), 'E2 Allocators'!$B$15:$W$361, MATCH('O5 Details by Class &amp; Accounts'!AW$18, 'E2 Allocators'!$B$15:$W$15, 0),FALSE)*$G37)</f>
        <v>0</v>
      </c>
      <c r="AX37" s="1412">
        <f ca="1">SUM(AD37:AW37)</f>
        <v>0</v>
      </c>
      <c r="AY37" s="1412">
        <f ca="1">IF(ISERROR(VLOOKUP(VLOOKUP($A37, 'E4 TB Allocation Details'!$A$18:$L$205, MATCH("Misc ID", 'E4 TB Allocation Details'!$A$18:$L$18, 0),FALSE), 'E2 Allocators'!$B$15:$W$361, MATCH('O5 Details by Class &amp; Accounts'!AY$18, 'E2 Allocators'!$B$15:$W$15, 0),FALSE)*$E37), 0, VLOOKUP(VLOOKUP($A37, 'E4 TB Allocation Details'!$A$18:$L$205, MATCH("Misc ID", 'E4 TB Allocation Details'!$A$18:$L$18, 0),FALSE), 'E2 Allocators'!$B$15:$W$361, MATCH('O5 Details by Class &amp; Accounts'!AY$18, 'E2 Allocators'!$B$15:$W$15, 0),FALSE)*$E37)</f>
        <v>0</v>
      </c>
      <c r="AZ37" s="1412">
        <f ca="1">IF(ISERROR(VLOOKUP(VLOOKUP($A37, 'E4 TB Allocation Details'!$A$18:$L$205, MATCH("Misc ID", 'E4 TB Allocation Details'!$A$18:$L$18, 0),FALSE), 'E2 Allocators'!$B$15:$W$361, MATCH('O5 Details by Class &amp; Accounts'!AZ$18, 'E2 Allocators'!$B$15:$W$15, 0),FALSE)*$E37), 0, VLOOKUP(VLOOKUP($A37, 'E4 TB Allocation Details'!$A$18:$L$205, MATCH("Misc ID", 'E4 TB Allocation Details'!$A$18:$L$18, 0),FALSE), 'E2 Allocators'!$B$15:$W$361, MATCH('O5 Details by Class &amp; Accounts'!AZ$18, 'E2 Allocators'!$B$15:$W$15, 0),FALSE)*$E37)</f>
        <v>0</v>
      </c>
      <c r="BA37" s="1412">
        <f ca="1">IF(ISERROR(VLOOKUP(VLOOKUP($A37, 'E4 TB Allocation Details'!$A$18:$L$205, MATCH("Misc ID", 'E4 TB Allocation Details'!$A$18:$L$18, 0),FALSE), 'E2 Allocators'!$B$15:$W$361, MATCH('O5 Details by Class &amp; Accounts'!BA$18, 'E2 Allocators'!$B$15:$W$15, 0),FALSE)*$E37), 0, VLOOKUP(VLOOKUP($A37, 'E4 TB Allocation Details'!$A$18:$L$205, MATCH("Misc ID", 'E4 TB Allocation Details'!$A$18:$L$18, 0),FALSE), 'E2 Allocators'!$B$15:$W$361, MATCH('O5 Details by Class &amp; Accounts'!BA$18, 'E2 Allocators'!$B$15:$W$15, 0),FALSE)*$E37)</f>
        <v>0</v>
      </c>
      <c r="BB37" s="1412">
        <f ca="1">IF(ISERROR(VLOOKUP(VLOOKUP($A37, 'E4 TB Allocation Details'!$A$18:$L$205, MATCH("Misc ID", 'E4 TB Allocation Details'!$A$18:$L$18, 0),FALSE), 'E2 Allocators'!$B$15:$W$361, MATCH('O5 Details by Class &amp; Accounts'!BB$18, 'E2 Allocators'!$B$15:$W$15, 0),FALSE)*$E37), 0, VLOOKUP(VLOOKUP($A37, 'E4 TB Allocation Details'!$A$18:$L$205, MATCH("Misc ID", 'E4 TB Allocation Details'!$A$18:$L$18, 0),FALSE), 'E2 Allocators'!$B$15:$W$361, MATCH('O5 Details by Class &amp; Accounts'!BB$18, 'E2 Allocators'!$B$15:$W$15, 0),FALSE)*$E37)</f>
        <v>0</v>
      </c>
      <c r="BC37" s="1412">
        <f ca="1">IF(ISERROR(VLOOKUP(VLOOKUP($A37, 'E4 TB Allocation Details'!$A$18:$L$205, MATCH("Misc ID", 'E4 TB Allocation Details'!$A$18:$L$18, 0),FALSE), 'E2 Allocators'!$B$15:$W$361, MATCH('O5 Details by Class &amp; Accounts'!BC$18, 'E2 Allocators'!$B$15:$W$15, 0),FALSE)*$E37), 0, VLOOKUP(VLOOKUP($A37, 'E4 TB Allocation Details'!$A$18:$L$205, MATCH("Misc ID", 'E4 TB Allocation Details'!$A$18:$L$18, 0),FALSE), 'E2 Allocators'!$B$15:$W$361, MATCH('O5 Details by Class &amp; Accounts'!BC$18, 'E2 Allocators'!$B$15:$W$15, 0),FALSE)*$E37)</f>
        <v>0</v>
      </c>
      <c r="BD37" s="1412">
        <f ca="1">IF(ISERROR(VLOOKUP(VLOOKUP($A37, 'E4 TB Allocation Details'!$A$18:$L$205, MATCH("Misc ID", 'E4 TB Allocation Details'!$A$18:$L$18, 0),FALSE), 'E2 Allocators'!$B$15:$W$361, MATCH('O5 Details by Class &amp; Accounts'!BD$18, 'E2 Allocators'!$B$15:$W$15, 0),FALSE)*$E37), 0, VLOOKUP(VLOOKUP($A37, 'E4 TB Allocation Details'!$A$18:$L$205, MATCH("Misc ID", 'E4 TB Allocation Details'!$A$18:$L$18, 0),FALSE), 'E2 Allocators'!$B$15:$W$361, MATCH('O5 Details by Class &amp; Accounts'!BD$18, 'E2 Allocators'!$B$15:$W$15, 0),FALSE)*$E37)</f>
        <v>0</v>
      </c>
      <c r="BE37" s="1412">
        <f ca="1">IF(ISERROR(VLOOKUP(VLOOKUP($A37, 'E4 TB Allocation Details'!$A$18:$L$205, MATCH("Misc ID", 'E4 TB Allocation Details'!$A$18:$L$18, 0),FALSE), 'E2 Allocators'!$B$15:$W$361, MATCH('O5 Details by Class &amp; Accounts'!BE$18, 'E2 Allocators'!$B$15:$W$15, 0),FALSE)*$E37), 0, VLOOKUP(VLOOKUP($A37, 'E4 TB Allocation Details'!$A$18:$L$205, MATCH("Misc ID", 'E4 TB Allocation Details'!$A$18:$L$18, 0),FALSE), 'E2 Allocators'!$B$15:$W$361, MATCH('O5 Details by Class &amp; Accounts'!BE$18, 'E2 Allocators'!$B$15:$W$15, 0),FALSE)*$E37)</f>
        <v>0</v>
      </c>
      <c r="BF37" s="1412">
        <f ca="1">IF(ISERROR(VLOOKUP(VLOOKUP($A37, 'E4 TB Allocation Details'!$A$18:$L$205, MATCH("Misc ID", 'E4 TB Allocation Details'!$A$18:$L$18, 0),FALSE), 'E2 Allocators'!$B$15:$W$361, MATCH('O5 Details by Class &amp; Accounts'!BF$18, 'E2 Allocators'!$B$15:$W$15, 0),FALSE)*$E37), 0, VLOOKUP(VLOOKUP($A37, 'E4 TB Allocation Details'!$A$18:$L$205, MATCH("Misc ID", 'E4 TB Allocation Details'!$A$18:$L$18, 0),FALSE), 'E2 Allocators'!$B$15:$W$361, MATCH('O5 Details by Class &amp; Accounts'!BF$18, 'E2 Allocators'!$B$15:$W$15, 0),FALSE)*$E37)</f>
        <v>0</v>
      </c>
      <c r="BG37" s="1412">
        <f ca="1">IF(ISERROR(VLOOKUP(VLOOKUP($A37, 'E4 TB Allocation Details'!$A$18:$L$205, MATCH("Misc ID", 'E4 TB Allocation Details'!$A$18:$L$18, 0),FALSE), 'E2 Allocators'!$B$15:$W$361, MATCH('O5 Details by Class &amp; Accounts'!BG$18, 'E2 Allocators'!$B$15:$W$15, 0),FALSE)*$E37), 0, VLOOKUP(VLOOKUP($A37, 'E4 TB Allocation Details'!$A$18:$L$205, MATCH("Misc ID", 'E4 TB Allocation Details'!$A$18:$L$18, 0),FALSE), 'E2 Allocators'!$B$15:$W$361, MATCH('O5 Details by Class &amp; Accounts'!BG$18, 'E2 Allocators'!$B$15:$W$15, 0),FALSE)*$E37)</f>
        <v>0</v>
      </c>
      <c r="BH37" s="1412">
        <f ca="1">IF(ISERROR(VLOOKUP(VLOOKUP($A37, 'E4 TB Allocation Details'!$A$18:$L$205, MATCH("Misc ID", 'E4 TB Allocation Details'!$A$18:$L$18, 0),FALSE), 'E2 Allocators'!$B$15:$W$361, MATCH('O5 Details by Class &amp; Accounts'!BH$18, 'E2 Allocators'!$B$15:$W$15, 0),FALSE)*$E37), 0, VLOOKUP(VLOOKUP($A37, 'E4 TB Allocation Details'!$A$18:$L$205, MATCH("Misc ID", 'E4 TB Allocation Details'!$A$18:$L$18, 0),FALSE), 'E2 Allocators'!$B$15:$W$361, MATCH('O5 Details by Class &amp; Accounts'!BH$18, 'E2 Allocators'!$B$15:$W$15, 0),FALSE)*$E37)</f>
        <v>0</v>
      </c>
      <c r="BI37" s="1412">
        <f ca="1">IF(ISERROR(VLOOKUP(VLOOKUP($A37, 'E4 TB Allocation Details'!$A$18:$L$205, MATCH("Misc ID", 'E4 TB Allocation Details'!$A$18:$L$18, 0),FALSE), 'E2 Allocators'!$B$15:$W$361, MATCH('O5 Details by Class &amp; Accounts'!BI$18, 'E2 Allocators'!$B$15:$W$15, 0),FALSE)*$E37), 0, VLOOKUP(VLOOKUP($A37, 'E4 TB Allocation Details'!$A$18:$L$205, MATCH("Misc ID", 'E4 TB Allocation Details'!$A$18:$L$18, 0),FALSE), 'E2 Allocators'!$B$15:$W$361, MATCH('O5 Details by Class &amp; Accounts'!BI$18, 'E2 Allocators'!$B$15:$W$15, 0),FALSE)*$E37)</f>
        <v>0</v>
      </c>
      <c r="BJ37" s="1412">
        <f ca="1">IF(ISERROR(VLOOKUP(VLOOKUP($A37, 'E4 TB Allocation Details'!$A$18:$L$205, MATCH("Misc ID", 'E4 TB Allocation Details'!$A$18:$L$18, 0),FALSE), 'E2 Allocators'!$B$15:$W$361, MATCH('O5 Details by Class &amp; Accounts'!BJ$18, 'E2 Allocators'!$B$15:$W$15, 0),FALSE)*$E37), 0, VLOOKUP(VLOOKUP($A37, 'E4 TB Allocation Details'!$A$18:$L$205, MATCH("Misc ID", 'E4 TB Allocation Details'!$A$18:$L$18, 0),FALSE), 'E2 Allocators'!$B$15:$W$361, MATCH('O5 Details by Class &amp; Accounts'!BJ$18, 'E2 Allocators'!$B$15:$W$15, 0),FALSE)*$E37)</f>
        <v>0</v>
      </c>
      <c r="BK37" s="1412">
        <f ca="1">IF(ISERROR(VLOOKUP(VLOOKUP($A37, 'E4 TB Allocation Details'!$A$18:$L$205, MATCH("Misc ID", 'E4 TB Allocation Details'!$A$18:$L$18, 0),FALSE), 'E2 Allocators'!$B$15:$W$361, MATCH('O5 Details by Class &amp; Accounts'!BK$18, 'E2 Allocators'!$B$15:$W$15, 0),FALSE)*$E37), 0, VLOOKUP(VLOOKUP($A37, 'E4 TB Allocation Details'!$A$18:$L$205, MATCH("Misc ID", 'E4 TB Allocation Details'!$A$18:$L$18, 0),FALSE), 'E2 Allocators'!$B$15:$W$361, MATCH('O5 Details by Class &amp; Accounts'!BK$18, 'E2 Allocators'!$B$15:$W$15, 0),FALSE)*$E37)</f>
        <v>0</v>
      </c>
      <c r="BL37" s="1412">
        <f ca="1">IF(ISERROR(VLOOKUP(VLOOKUP($A37, 'E4 TB Allocation Details'!$A$18:$L$205, MATCH("Misc ID", 'E4 TB Allocation Details'!$A$18:$L$18, 0),FALSE), 'E2 Allocators'!$B$15:$W$361, MATCH('O5 Details by Class &amp; Accounts'!BL$18, 'E2 Allocators'!$B$15:$W$15, 0),FALSE)*$E37), 0, VLOOKUP(VLOOKUP($A37, 'E4 TB Allocation Details'!$A$18:$L$205, MATCH("Misc ID", 'E4 TB Allocation Details'!$A$18:$L$18, 0),FALSE), 'E2 Allocators'!$B$15:$W$361, MATCH('O5 Details by Class &amp; Accounts'!BL$18, 'E2 Allocators'!$B$15:$W$15, 0),FALSE)*$E37)</f>
        <v>0</v>
      </c>
      <c r="BM37" s="1412">
        <f ca="1">IF(ISERROR(VLOOKUP(VLOOKUP($A37, 'E4 TB Allocation Details'!$A$18:$L$205, MATCH("Misc ID", 'E4 TB Allocation Details'!$A$18:$L$18, 0),FALSE), 'E2 Allocators'!$B$15:$W$361, MATCH('O5 Details by Class &amp; Accounts'!BM$18, 'E2 Allocators'!$B$15:$W$15, 0),FALSE)*$E37), 0, VLOOKUP(VLOOKUP($A37, 'E4 TB Allocation Details'!$A$18:$L$205, MATCH("Misc ID", 'E4 TB Allocation Details'!$A$18:$L$18, 0),FALSE), 'E2 Allocators'!$B$15:$W$361, MATCH('O5 Details by Class &amp; Accounts'!BM$18, 'E2 Allocators'!$B$15:$W$15, 0),FALSE)*$E37)</f>
        <v>0</v>
      </c>
      <c r="BN37" s="1412">
        <f ca="1">IF(ISERROR(VLOOKUP(VLOOKUP($A37, 'E4 TB Allocation Details'!$A$18:$L$205, MATCH("Misc ID", 'E4 TB Allocation Details'!$A$18:$L$18, 0),FALSE), 'E2 Allocators'!$B$15:$W$361, MATCH('O5 Details by Class &amp; Accounts'!BN$18, 'E2 Allocators'!$B$15:$W$15, 0),FALSE)*$E37), 0, VLOOKUP(VLOOKUP($A37, 'E4 TB Allocation Details'!$A$18:$L$205, MATCH("Misc ID", 'E4 TB Allocation Details'!$A$18:$L$18, 0),FALSE), 'E2 Allocators'!$B$15:$W$361, MATCH('O5 Details by Class &amp; Accounts'!BN$18, 'E2 Allocators'!$B$15:$W$15, 0),FALSE)*$E37)</f>
        <v>0</v>
      </c>
      <c r="BO37" s="1412">
        <f ca="1">IF(ISERROR(VLOOKUP(VLOOKUP($A37, 'E4 TB Allocation Details'!$A$18:$L$205, MATCH("Misc ID", 'E4 TB Allocation Details'!$A$18:$L$18, 0),FALSE), 'E2 Allocators'!$B$15:$W$361, MATCH('O5 Details by Class &amp; Accounts'!BO$18, 'E2 Allocators'!$B$15:$W$15, 0),FALSE)*$E37), 0, VLOOKUP(VLOOKUP($A37, 'E4 TB Allocation Details'!$A$18:$L$205, MATCH("Misc ID", 'E4 TB Allocation Details'!$A$18:$L$18, 0),FALSE), 'E2 Allocators'!$B$15:$W$361, MATCH('O5 Details by Class &amp; Accounts'!BO$18, 'E2 Allocators'!$B$15:$W$15, 0),FALSE)*$E37)</f>
        <v>0</v>
      </c>
      <c r="BP37" s="1412">
        <f ca="1">IF(ISERROR(VLOOKUP(VLOOKUP($A37, 'E4 TB Allocation Details'!$A$18:$L$205, MATCH("Misc ID", 'E4 TB Allocation Details'!$A$18:$L$18, 0),FALSE), 'E2 Allocators'!$B$15:$W$361, MATCH('O5 Details by Class &amp; Accounts'!BP$18, 'E2 Allocators'!$B$15:$W$15, 0),FALSE)*$E37), 0, VLOOKUP(VLOOKUP($A37, 'E4 TB Allocation Details'!$A$18:$L$205, MATCH("Misc ID", 'E4 TB Allocation Details'!$A$18:$L$18, 0),FALSE), 'E2 Allocators'!$B$15:$W$361, MATCH('O5 Details by Class &amp; Accounts'!BP$18, 'E2 Allocators'!$B$15:$W$15, 0),FALSE)*$E37)</f>
        <v>0</v>
      </c>
      <c r="BQ37" s="1412">
        <f ca="1">IF(ISERROR(VLOOKUP(VLOOKUP($A37, 'E4 TB Allocation Details'!$A$18:$L$205, MATCH("Misc ID", 'E4 TB Allocation Details'!$A$18:$L$18, 0),FALSE), 'E2 Allocators'!$B$15:$W$361, MATCH('O5 Details by Class &amp; Accounts'!BQ$18, 'E2 Allocators'!$B$15:$W$15, 0),FALSE)*$E37), 0, VLOOKUP(VLOOKUP($A37, 'E4 TB Allocation Details'!$A$18:$L$205, MATCH("Misc ID", 'E4 TB Allocation Details'!$A$18:$L$18, 0),FALSE), 'E2 Allocators'!$B$15:$W$361, MATCH('O5 Details by Class &amp; Accounts'!BQ$18, 'E2 Allocators'!$B$15:$W$15, 0),FALSE)*$E37)</f>
        <v>0</v>
      </c>
      <c r="BR37" s="1412">
        <f ca="1">IF(ISERROR(VLOOKUP(VLOOKUP($A37, 'E4 TB Allocation Details'!$A$18:$L$205, MATCH("Misc ID", 'E4 TB Allocation Details'!$A$18:$L$18, 0),FALSE), 'E2 Allocators'!$B$15:$W$361, MATCH('O5 Details by Class &amp; Accounts'!BR$18, 'E2 Allocators'!$B$15:$W$15, 0),FALSE)*$E37), 0, VLOOKUP(VLOOKUP($A37, 'E4 TB Allocation Details'!$A$18:$L$205, MATCH("Misc ID", 'E4 TB Allocation Details'!$A$18:$L$18, 0),FALSE), 'E2 Allocators'!$B$15:$W$361, MATCH('O5 Details by Class &amp; Accounts'!BR$18, 'E2 Allocators'!$B$15:$W$15, 0),FALSE)*$E37)</f>
        <v>0</v>
      </c>
      <c r="BS37" s="1412">
        <f ca="1">SUM(AY37:BR37)</f>
        <v>0</v>
      </c>
      <c r="BT37" s="1412">
        <f ca="1">IF(ISERROR(VLOOKUP(VLOOKUP($A37, 'E4 TB Allocation Details'!$A$18:$L$205, MATCH("A &amp; G ID", 'E4 TB Allocation Details'!$A$18:$L$18, 0),FALSE), 'E2 Allocators'!$B$15:$W$361, MATCH('O5 Details by Class &amp; Accounts'!BT$18, 'E2 Allocators'!$B$15:$W$15, 0),FALSE)*$E37), 0, VLOOKUP(VLOOKUP($A37, 'E4 TB Allocation Details'!$A$18:$L$205, MATCH("A &amp; G ID", 'E4 TB Allocation Details'!$A$18:$L$18, 0),FALSE), 'E2 Allocators'!$B$15:$W$361, MATCH('O5 Details by Class &amp; Accounts'!BT$18, 'E2 Allocators'!$B$15:$W$15, 0),FALSE)*$E37)</f>
        <v>0</v>
      </c>
      <c r="BU37" s="1412">
        <f ca="1">IF(ISERROR(VLOOKUP(VLOOKUP($A37, 'E4 TB Allocation Details'!$A$18:$L$205, MATCH("A &amp; G ID", 'E4 TB Allocation Details'!$A$18:$L$18, 0),FALSE), 'E2 Allocators'!$B$15:$W$361, MATCH('O5 Details by Class &amp; Accounts'!BU$18, 'E2 Allocators'!$B$15:$W$15, 0),FALSE)*$E37), 0, VLOOKUP(VLOOKUP($A37, 'E4 TB Allocation Details'!$A$18:$L$205, MATCH("A &amp; G ID", 'E4 TB Allocation Details'!$A$18:$L$18, 0),FALSE), 'E2 Allocators'!$B$15:$W$361, MATCH('O5 Details by Class &amp; Accounts'!BU$18, 'E2 Allocators'!$B$15:$W$15, 0),FALSE)*$E37)</f>
        <v>0</v>
      </c>
      <c r="BV37" s="1412">
        <f ca="1">IF(ISERROR(VLOOKUP(VLOOKUP($A37, 'E4 TB Allocation Details'!$A$18:$L$205, MATCH("A &amp; G ID", 'E4 TB Allocation Details'!$A$18:$L$18, 0),FALSE), 'E2 Allocators'!$B$15:$W$361, MATCH('O5 Details by Class &amp; Accounts'!BV$18, 'E2 Allocators'!$B$15:$W$15, 0),FALSE)*$E37), 0, VLOOKUP(VLOOKUP($A37, 'E4 TB Allocation Details'!$A$18:$L$205, MATCH("A &amp; G ID", 'E4 TB Allocation Details'!$A$18:$L$18, 0),FALSE), 'E2 Allocators'!$B$15:$W$361, MATCH('O5 Details by Class &amp; Accounts'!BV$18, 'E2 Allocators'!$B$15:$W$15, 0),FALSE)*$E37)</f>
        <v>0</v>
      </c>
      <c r="BW37" s="1412">
        <f ca="1">IF(ISERROR(VLOOKUP(VLOOKUP($A37, 'E4 TB Allocation Details'!$A$18:$L$205, MATCH("A &amp; G ID", 'E4 TB Allocation Details'!$A$18:$L$18, 0),FALSE), 'E2 Allocators'!$B$15:$W$361, MATCH('O5 Details by Class &amp; Accounts'!BW$18, 'E2 Allocators'!$B$15:$W$15, 0),FALSE)*$E37), 0, VLOOKUP(VLOOKUP($A37, 'E4 TB Allocation Details'!$A$18:$L$205, MATCH("A &amp; G ID", 'E4 TB Allocation Details'!$A$18:$L$18, 0),FALSE), 'E2 Allocators'!$B$15:$W$361, MATCH('O5 Details by Class &amp; Accounts'!BW$18, 'E2 Allocators'!$B$15:$W$15, 0),FALSE)*$E37)</f>
        <v>0</v>
      </c>
      <c r="BX37" s="1412">
        <f ca="1">IF(ISERROR(VLOOKUP(VLOOKUP($A37, 'E4 TB Allocation Details'!$A$18:$L$205, MATCH("A &amp; G ID", 'E4 TB Allocation Details'!$A$18:$L$18, 0),FALSE), 'E2 Allocators'!$B$15:$W$361, MATCH('O5 Details by Class &amp; Accounts'!BX$18, 'E2 Allocators'!$B$15:$W$15, 0),FALSE)*$E37), 0, VLOOKUP(VLOOKUP($A37, 'E4 TB Allocation Details'!$A$18:$L$205, MATCH("A &amp; G ID", 'E4 TB Allocation Details'!$A$18:$L$18, 0),FALSE), 'E2 Allocators'!$B$15:$W$361, MATCH('O5 Details by Class &amp; Accounts'!BX$18, 'E2 Allocators'!$B$15:$W$15, 0),FALSE)*$E37)</f>
        <v>0</v>
      </c>
      <c r="BY37" s="1412">
        <f ca="1">IF(ISERROR(VLOOKUP(VLOOKUP($A37, 'E4 TB Allocation Details'!$A$18:$L$205, MATCH("A &amp; G ID", 'E4 TB Allocation Details'!$A$18:$L$18, 0),FALSE), 'E2 Allocators'!$B$15:$W$361, MATCH('O5 Details by Class &amp; Accounts'!BY$18, 'E2 Allocators'!$B$15:$W$15, 0),FALSE)*$E37), 0, VLOOKUP(VLOOKUP($A37, 'E4 TB Allocation Details'!$A$18:$L$205, MATCH("A &amp; G ID", 'E4 TB Allocation Details'!$A$18:$L$18, 0),FALSE), 'E2 Allocators'!$B$15:$W$361, MATCH('O5 Details by Class &amp; Accounts'!BY$18, 'E2 Allocators'!$B$15:$W$15, 0),FALSE)*$E37)</f>
        <v>0</v>
      </c>
      <c r="BZ37" s="1412">
        <f ca="1">IF(ISERROR(VLOOKUP(VLOOKUP($A37, 'E4 TB Allocation Details'!$A$18:$L$205, MATCH("A &amp; G ID", 'E4 TB Allocation Details'!$A$18:$L$18, 0),FALSE), 'E2 Allocators'!$B$15:$W$361, MATCH('O5 Details by Class &amp; Accounts'!BZ$18, 'E2 Allocators'!$B$15:$W$15, 0),FALSE)*$E37), 0, VLOOKUP(VLOOKUP($A37, 'E4 TB Allocation Details'!$A$18:$L$205, MATCH("A &amp; G ID", 'E4 TB Allocation Details'!$A$18:$L$18, 0),FALSE), 'E2 Allocators'!$B$15:$W$361, MATCH('O5 Details by Class &amp; Accounts'!BZ$18, 'E2 Allocators'!$B$15:$W$15, 0),FALSE)*$E37)</f>
        <v>0</v>
      </c>
      <c r="CA37" s="1412">
        <f ca="1">IF(ISERROR(VLOOKUP(VLOOKUP($A37, 'E4 TB Allocation Details'!$A$18:$L$205, MATCH("A &amp; G ID", 'E4 TB Allocation Details'!$A$18:$L$18, 0),FALSE), 'E2 Allocators'!$B$15:$W$361, MATCH('O5 Details by Class &amp; Accounts'!CA$18, 'E2 Allocators'!$B$15:$W$15, 0),FALSE)*$E37), 0, VLOOKUP(VLOOKUP($A37, 'E4 TB Allocation Details'!$A$18:$L$205, MATCH("A &amp; G ID", 'E4 TB Allocation Details'!$A$18:$L$18, 0),FALSE), 'E2 Allocators'!$B$15:$W$361, MATCH('O5 Details by Class &amp; Accounts'!CA$18, 'E2 Allocators'!$B$15:$W$15, 0),FALSE)*$E37)</f>
        <v>0</v>
      </c>
      <c r="CB37" s="1412">
        <f ca="1">IF(ISERROR(VLOOKUP(VLOOKUP($A37, 'E4 TB Allocation Details'!$A$18:$L$205, MATCH("A &amp; G ID", 'E4 TB Allocation Details'!$A$18:$L$18, 0),FALSE), 'E2 Allocators'!$B$15:$W$361, MATCH('O5 Details by Class &amp; Accounts'!CB$18, 'E2 Allocators'!$B$15:$W$15, 0),FALSE)*$E37), 0, VLOOKUP(VLOOKUP($A37, 'E4 TB Allocation Details'!$A$18:$L$205, MATCH("A &amp; G ID", 'E4 TB Allocation Details'!$A$18:$L$18, 0),FALSE), 'E2 Allocators'!$B$15:$W$361, MATCH('O5 Details by Class &amp; Accounts'!CB$18, 'E2 Allocators'!$B$15:$W$15, 0),FALSE)*$E37)</f>
        <v>0</v>
      </c>
      <c r="CC37" s="1412">
        <f ca="1">IF(ISERROR(VLOOKUP(VLOOKUP($A37, 'E4 TB Allocation Details'!$A$18:$L$205, MATCH("A &amp; G ID", 'E4 TB Allocation Details'!$A$18:$L$18, 0),FALSE), 'E2 Allocators'!$B$15:$W$361, MATCH('O5 Details by Class &amp; Accounts'!CC$18, 'E2 Allocators'!$B$15:$W$15, 0),FALSE)*$E37), 0, VLOOKUP(VLOOKUP($A37, 'E4 TB Allocation Details'!$A$18:$L$205, MATCH("A &amp; G ID", 'E4 TB Allocation Details'!$A$18:$L$18, 0),FALSE), 'E2 Allocators'!$B$15:$W$361, MATCH('O5 Details by Class &amp; Accounts'!CC$18, 'E2 Allocators'!$B$15:$W$15, 0),FALSE)*$E37)</f>
        <v>0</v>
      </c>
      <c r="CD37" s="1412">
        <f ca="1">IF(ISERROR(VLOOKUP(VLOOKUP($A37, 'E4 TB Allocation Details'!$A$18:$L$205, MATCH("A &amp; G ID", 'E4 TB Allocation Details'!$A$18:$L$18, 0),FALSE), 'E2 Allocators'!$B$15:$W$361, MATCH('O5 Details by Class &amp; Accounts'!CD$18, 'E2 Allocators'!$B$15:$W$15, 0),FALSE)*$E37), 0, VLOOKUP(VLOOKUP($A37, 'E4 TB Allocation Details'!$A$18:$L$205, MATCH("A &amp; G ID", 'E4 TB Allocation Details'!$A$18:$L$18, 0),FALSE), 'E2 Allocators'!$B$15:$W$361, MATCH('O5 Details by Class &amp; Accounts'!CD$18, 'E2 Allocators'!$B$15:$W$15, 0),FALSE)*$E37)</f>
        <v>0</v>
      </c>
      <c r="CE37" s="1412">
        <f ca="1">IF(ISERROR(VLOOKUP(VLOOKUP($A37, 'E4 TB Allocation Details'!$A$18:$L$205, MATCH("A &amp; G ID", 'E4 TB Allocation Details'!$A$18:$L$18, 0),FALSE), 'E2 Allocators'!$B$15:$W$361, MATCH('O5 Details by Class &amp; Accounts'!CE$18, 'E2 Allocators'!$B$15:$W$15, 0),FALSE)*$E37), 0, VLOOKUP(VLOOKUP($A37, 'E4 TB Allocation Details'!$A$18:$L$205, MATCH("A &amp; G ID", 'E4 TB Allocation Details'!$A$18:$L$18, 0),FALSE), 'E2 Allocators'!$B$15:$W$361, MATCH('O5 Details by Class &amp; Accounts'!CE$18, 'E2 Allocators'!$B$15:$W$15, 0),FALSE)*$E37)</f>
        <v>0</v>
      </c>
      <c r="CF37" s="1412">
        <f ca="1">IF(ISERROR(VLOOKUP(VLOOKUP($A37, 'E4 TB Allocation Details'!$A$18:$L$205, MATCH("A &amp; G ID", 'E4 TB Allocation Details'!$A$18:$L$18, 0),FALSE), 'E2 Allocators'!$B$15:$W$361, MATCH('O5 Details by Class &amp; Accounts'!CF$18, 'E2 Allocators'!$B$15:$W$15, 0),FALSE)*$E37), 0, VLOOKUP(VLOOKUP($A37, 'E4 TB Allocation Details'!$A$18:$L$205, MATCH("A &amp; G ID", 'E4 TB Allocation Details'!$A$18:$L$18, 0),FALSE), 'E2 Allocators'!$B$15:$W$361, MATCH('O5 Details by Class &amp; Accounts'!CF$18, 'E2 Allocators'!$B$15:$W$15, 0),FALSE)*$E37)</f>
        <v>0</v>
      </c>
      <c r="CG37" s="1412">
        <f ca="1">IF(ISERROR(VLOOKUP(VLOOKUP($A37, 'E4 TB Allocation Details'!$A$18:$L$205, MATCH("A &amp; G ID", 'E4 TB Allocation Details'!$A$18:$L$18, 0),FALSE), 'E2 Allocators'!$B$15:$W$361, MATCH('O5 Details by Class &amp; Accounts'!CG$18, 'E2 Allocators'!$B$15:$W$15, 0),FALSE)*$E37), 0, VLOOKUP(VLOOKUP($A37, 'E4 TB Allocation Details'!$A$18:$L$205, MATCH("A &amp; G ID", 'E4 TB Allocation Details'!$A$18:$L$18, 0),FALSE), 'E2 Allocators'!$B$15:$W$361, MATCH('O5 Details by Class &amp; Accounts'!CG$18, 'E2 Allocators'!$B$15:$W$15, 0),FALSE)*$E37)</f>
        <v>0</v>
      </c>
      <c r="CH37" s="1412">
        <f ca="1">IF(ISERROR(VLOOKUP(VLOOKUP($A37, 'E4 TB Allocation Details'!$A$18:$L$205, MATCH("A &amp; G ID", 'E4 TB Allocation Details'!$A$18:$L$18, 0),FALSE), 'E2 Allocators'!$B$15:$W$361, MATCH('O5 Details by Class &amp; Accounts'!CH$18, 'E2 Allocators'!$B$15:$W$15, 0),FALSE)*$E37), 0, VLOOKUP(VLOOKUP($A37, 'E4 TB Allocation Details'!$A$18:$L$205, MATCH("A &amp; G ID", 'E4 TB Allocation Details'!$A$18:$L$18, 0),FALSE), 'E2 Allocators'!$B$15:$W$361, MATCH('O5 Details by Class &amp; Accounts'!CH$18, 'E2 Allocators'!$B$15:$W$15, 0),FALSE)*$E37)</f>
        <v>0</v>
      </c>
      <c r="CI37" s="1412">
        <f ca="1">IF(ISERROR(VLOOKUP(VLOOKUP($A37, 'E4 TB Allocation Details'!$A$18:$L$205, MATCH("A &amp; G ID", 'E4 TB Allocation Details'!$A$18:$L$18, 0),FALSE), 'E2 Allocators'!$B$15:$W$361, MATCH('O5 Details by Class &amp; Accounts'!CI$18, 'E2 Allocators'!$B$15:$W$15, 0),FALSE)*$E37), 0, VLOOKUP(VLOOKUP($A37, 'E4 TB Allocation Details'!$A$18:$L$205, MATCH("A &amp; G ID", 'E4 TB Allocation Details'!$A$18:$L$18, 0),FALSE), 'E2 Allocators'!$B$15:$W$361, MATCH('O5 Details by Class &amp; Accounts'!CI$18, 'E2 Allocators'!$B$15:$W$15, 0),FALSE)*$E37)</f>
        <v>0</v>
      </c>
      <c r="CJ37" s="1412">
        <f ca="1">IF(ISERROR(VLOOKUP(VLOOKUP($A37, 'E4 TB Allocation Details'!$A$18:$L$205, MATCH("A &amp; G ID", 'E4 TB Allocation Details'!$A$18:$L$18, 0),FALSE), 'E2 Allocators'!$B$15:$W$361, MATCH('O5 Details by Class &amp; Accounts'!CJ$18, 'E2 Allocators'!$B$15:$W$15, 0),FALSE)*$E37), 0, VLOOKUP(VLOOKUP($A37, 'E4 TB Allocation Details'!$A$18:$L$205, MATCH("A &amp; G ID", 'E4 TB Allocation Details'!$A$18:$L$18, 0),FALSE), 'E2 Allocators'!$B$15:$W$361, MATCH('O5 Details by Class &amp; Accounts'!CJ$18, 'E2 Allocators'!$B$15:$W$15, 0),FALSE)*$E37)</f>
        <v>0</v>
      </c>
      <c r="CK37" s="1412">
        <f ca="1">IF(ISERROR(VLOOKUP(VLOOKUP($A37, 'E4 TB Allocation Details'!$A$18:$L$205, MATCH("A &amp; G ID", 'E4 TB Allocation Details'!$A$18:$L$18, 0),FALSE), 'E2 Allocators'!$B$15:$W$361, MATCH('O5 Details by Class &amp; Accounts'!CK$18, 'E2 Allocators'!$B$15:$W$15, 0),FALSE)*$E37), 0, VLOOKUP(VLOOKUP($A37, 'E4 TB Allocation Details'!$A$18:$L$205, MATCH("A &amp; G ID", 'E4 TB Allocation Details'!$A$18:$L$18, 0),FALSE), 'E2 Allocators'!$B$15:$W$361, MATCH('O5 Details by Class &amp; Accounts'!CK$18, 'E2 Allocators'!$B$15:$W$15, 0),FALSE)*$E37)</f>
        <v>0</v>
      </c>
      <c r="CL37" s="1412">
        <f ca="1">IF(ISERROR(VLOOKUP(VLOOKUP($A37, 'E4 TB Allocation Details'!$A$18:$L$205, MATCH("A &amp; G ID", 'E4 TB Allocation Details'!$A$18:$L$18, 0),FALSE), 'E2 Allocators'!$B$15:$W$361, MATCH('O5 Details by Class &amp; Accounts'!CL$18, 'E2 Allocators'!$B$15:$W$15, 0),FALSE)*$E37), 0, VLOOKUP(VLOOKUP($A37, 'E4 TB Allocation Details'!$A$18:$L$205, MATCH("A &amp; G ID", 'E4 TB Allocation Details'!$A$18:$L$18, 0),FALSE), 'E2 Allocators'!$B$15:$W$361, MATCH('O5 Details by Class &amp; Accounts'!CL$18, 'E2 Allocators'!$B$15:$W$15, 0),FALSE)*$E37)</f>
        <v>0</v>
      </c>
      <c r="CM37" s="1412">
        <f ca="1">IF(ISERROR(VLOOKUP(VLOOKUP($A37, 'E4 TB Allocation Details'!$A$18:$L$205, MATCH("A &amp; G ID", 'E4 TB Allocation Details'!$A$18:$L$18, 0),FALSE), 'E2 Allocators'!$B$15:$W$361, MATCH('O5 Details by Class &amp; Accounts'!CM$18, 'E2 Allocators'!$B$15:$W$15, 0),FALSE)*$E37), 0, VLOOKUP(VLOOKUP($A37, 'E4 TB Allocation Details'!$A$18:$L$205, MATCH("A &amp; G ID", 'E4 TB Allocation Details'!$A$18:$L$18, 0),FALSE), 'E2 Allocators'!$B$15:$W$361, MATCH('O5 Details by Class &amp; Accounts'!CM$18, 'E2 Allocators'!$B$15:$W$15, 0),FALSE)*$E37)</f>
        <v>0</v>
      </c>
      <c r="CN37" s="1412">
        <f>SUM(BT37:CM37)</f>
        <v>0</v>
      </c>
      <c r="CO37" s="1792">
        <f>+E37-AC37-AX37-BS37-CN37</f>
        <v>0</v>
      </c>
      <c r="CQ37" s="2087" t="s">
        <v>86</v>
      </c>
    </row>
    <row r="38" spans="1:95" s="81" customFormat="1" ht="12.75">
      <c r="A38" s="1175">
        <v>1825</v>
      </c>
      <c r="B38" s="1176" t="s">
        <v>426</v>
      </c>
      <c r="C38" s="1789">
        <f ca="1">IF(ISERROR(VLOOKUP($A38,'I3 TB Data'!$A$23:$H$458,MATCH('O5 Details by Class &amp; Accounts'!$C$18, 'I3 TB Data'!$A$23:$H$23,0),0)), 0, VLOOKUP($A38,'I3 TB Data'!$A$23:$H$458,MATCH('O5 Details by Class &amp; Accounts'!$C$18,'I3 TB Data'!$A$23:$H$23,0),0))</f>
        <v>0</v>
      </c>
      <c r="D38" s="1790">
        <f ca="1">'I4 BO ASSETS'!E35</f>
        <v>0</v>
      </c>
      <c r="E38" s="1789">
        <f t="shared" si="6"/>
        <v>0</v>
      </c>
      <c r="F38" s="1791">
        <f ca="1">IF(ISERROR(VLOOKUP($A38, 'E1 Categorization'!A33:E122, MATCH("Customer Component", 'E1 Categorization'!$A$33:$E$33,0), 0)), 0, IF(VLOOKUP($A38, 'E1 Categorization'!A33:E122, MATCH("Customer Component", 'E1 Categorization'!$A$33:$E$33,0), 0)=0, 'O5 Details by Class &amp; Accounts'!$E38, IF(AND(VLOOKUP($A38, 'E1 Categorization'!A33:E122, MATCH("Customer Component", 'E1 Categorization'!$A$33:$E$33,0), 0) &gt;0, VLOOKUP($A38, 'E1 Categorization'!A33:E122, MATCH("Customer Component", 'E1 Categorization'!$A$33:$E$33,0), 0)&lt;1), 'O5 Details by Class &amp; Accounts'!$E38*(1-VLOOKUP($A38, 'E1 Categorization'!A33:E122, MATCH("Customer Component", 'E1 Categorization'!$A$33:$E$33,0), 0)), 0)))</f>
        <v>0</v>
      </c>
      <c r="G38" s="1791">
        <f ca="1">IF(ISERROR(VLOOKUP($A38, 'E1 Categorization'!A33:E122, MATCH("Customer Component", 'E1 Categorization'!$A$33:$E$33,0), 0)),0, IF(VLOOKUP($A38, 'E1 Categorization'!A33:E122, MATCH("Customer Component", 'E1 Categorization'!$A$33:$E$33,0), 0)=0, 0, IF(AND(VLOOKUP($A38, 'E1 Categorization'!A33:E122, MATCH("Customer Component", 'E1 Categorization'!$A$33:$E$33,0), 0) &gt;0, VLOOKUP($A38, 'E1 Categorization'!A33:E122, MATCH("Customer Component", 'E1 Categorization'!$A$33:$E$33,0), 0)&lt;1), 'O5 Details by Class &amp; Accounts'!$E38*(VLOOKUP($A38, 'E1 Categorization'!A33:E122, MATCH("Customer Component", 'E1 Categorization'!$A$33:$E$33,0), 0)), 'O5 Details by Class &amp; Accounts'!$E38)))</f>
        <v>0</v>
      </c>
      <c r="H38" s="1412">
        <f t="shared" si="0"/>
        <v>0</v>
      </c>
      <c r="I38" s="1412">
        <f ca="1">IF(ISERROR(VLOOKUP(VLOOKUP($A38, 'E4 TB Allocation Details'!$A$18:$L$205, MATCH("Demand ID", 'E4 TB Allocation Details'!$A$18:$L$18, 0),FALSE), 'E2 Allocators'!$B$15:$W$361, MATCH('O5 Details by Class &amp; Accounts'!I$18, 'E2 Allocators'!$B$15:$W$15, 0),FALSE)*$F38), 0, VLOOKUP(VLOOKUP($A38, 'E4 TB Allocation Details'!$A$18:$L$205, MATCH("Demand ID", 'E4 TB Allocation Details'!$A$18:$L$18, 0),FALSE), 'E2 Allocators'!$B$15:$W$361, MATCH('O5 Details by Class &amp; Accounts'!I$18, 'E2 Allocators'!$B$15:$W$15, 0),FALSE)*$F38)</f>
        <v>0</v>
      </c>
      <c r="J38" s="1412">
        <f ca="1">IF(ISERROR(VLOOKUP(VLOOKUP($A38, 'E4 TB Allocation Details'!$A$18:$L$205, MATCH("Demand ID", 'E4 TB Allocation Details'!$A$18:$L$18, 0),FALSE), 'E2 Allocators'!$B$15:$W$361, MATCH('O5 Details by Class &amp; Accounts'!J$18, 'E2 Allocators'!$B$15:$W$15, 0),FALSE)*$F38), 0, VLOOKUP(VLOOKUP($A38, 'E4 TB Allocation Details'!$A$18:$L$205, MATCH("Demand ID", 'E4 TB Allocation Details'!$A$18:$L$18, 0),FALSE), 'E2 Allocators'!$B$15:$W$361, MATCH('O5 Details by Class &amp; Accounts'!J$18, 'E2 Allocators'!$B$15:$W$15, 0),FALSE)*$F38)</f>
        <v>0</v>
      </c>
      <c r="K38" s="1412">
        <f ca="1">IF(ISERROR(VLOOKUP(VLOOKUP($A38, 'E4 TB Allocation Details'!$A$18:$L$205, MATCH("Demand ID", 'E4 TB Allocation Details'!$A$18:$L$18, 0),FALSE), 'E2 Allocators'!$B$15:$W$361, MATCH('O5 Details by Class &amp; Accounts'!K$18, 'E2 Allocators'!$B$15:$W$15, 0),FALSE)*$F38), 0, VLOOKUP(VLOOKUP($A38, 'E4 TB Allocation Details'!$A$18:$L$205, MATCH("Demand ID", 'E4 TB Allocation Details'!$A$18:$L$18, 0),FALSE), 'E2 Allocators'!$B$15:$W$361, MATCH('O5 Details by Class &amp; Accounts'!K$18, 'E2 Allocators'!$B$15:$W$15, 0),FALSE)*$F38)</f>
        <v>0</v>
      </c>
      <c r="L38" s="1412">
        <f ca="1">IF(ISERROR(VLOOKUP(VLOOKUP($A38, 'E4 TB Allocation Details'!$A$18:$L$205, MATCH("Demand ID", 'E4 TB Allocation Details'!$A$18:$L$18, 0),FALSE), 'E2 Allocators'!$B$15:$W$361, MATCH('O5 Details by Class &amp; Accounts'!L$18, 'E2 Allocators'!$B$15:$W$15, 0),FALSE)*$F38), 0, VLOOKUP(VLOOKUP($A38, 'E4 TB Allocation Details'!$A$18:$L$205, MATCH("Demand ID", 'E4 TB Allocation Details'!$A$18:$L$18, 0),FALSE), 'E2 Allocators'!$B$15:$W$361, MATCH('O5 Details by Class &amp; Accounts'!L$18, 'E2 Allocators'!$B$15:$W$15, 0),FALSE)*$F38)</f>
        <v>0</v>
      </c>
      <c r="M38" s="1412">
        <f ca="1">IF(ISERROR(VLOOKUP(VLOOKUP($A38, 'E4 TB Allocation Details'!$A$18:$L$205, MATCH("Demand ID", 'E4 TB Allocation Details'!$A$18:$L$18, 0),FALSE), 'E2 Allocators'!$B$15:$W$361, MATCH('O5 Details by Class &amp; Accounts'!M$18, 'E2 Allocators'!$B$15:$W$15, 0),FALSE)*$F38), 0, VLOOKUP(VLOOKUP($A38, 'E4 TB Allocation Details'!$A$18:$L$205, MATCH("Demand ID", 'E4 TB Allocation Details'!$A$18:$L$18, 0),FALSE), 'E2 Allocators'!$B$15:$W$361, MATCH('O5 Details by Class &amp; Accounts'!M$18, 'E2 Allocators'!$B$15:$W$15, 0),FALSE)*$F38)</f>
        <v>0</v>
      </c>
      <c r="N38" s="1412">
        <f ca="1">IF(ISERROR(VLOOKUP(VLOOKUP($A38, 'E4 TB Allocation Details'!$A$18:$L$205, MATCH("Demand ID", 'E4 TB Allocation Details'!$A$18:$L$18, 0),FALSE), 'E2 Allocators'!$B$15:$W$361, MATCH('O5 Details by Class &amp; Accounts'!N$18, 'E2 Allocators'!$B$15:$W$15, 0),FALSE)*$F38), 0, VLOOKUP(VLOOKUP($A38, 'E4 TB Allocation Details'!$A$18:$L$205, MATCH("Demand ID", 'E4 TB Allocation Details'!$A$18:$L$18, 0),FALSE), 'E2 Allocators'!$B$15:$W$361, MATCH('O5 Details by Class &amp; Accounts'!N$18, 'E2 Allocators'!$B$15:$W$15, 0),FALSE)*$F38)</f>
        <v>0</v>
      </c>
      <c r="O38" s="1412">
        <f ca="1">IF(ISERROR(VLOOKUP(VLOOKUP($A38, 'E4 TB Allocation Details'!$A$18:$L$205, MATCH("Demand ID", 'E4 TB Allocation Details'!$A$18:$L$18, 0),FALSE), 'E2 Allocators'!$B$15:$W$361, MATCH('O5 Details by Class &amp; Accounts'!O$18, 'E2 Allocators'!$B$15:$W$15, 0),FALSE)*$F38), 0, VLOOKUP(VLOOKUP($A38, 'E4 TB Allocation Details'!$A$18:$L$205, MATCH("Demand ID", 'E4 TB Allocation Details'!$A$18:$L$18, 0),FALSE), 'E2 Allocators'!$B$15:$W$361, MATCH('O5 Details by Class &amp; Accounts'!O$18, 'E2 Allocators'!$B$15:$W$15, 0),FALSE)*$F38)</f>
        <v>0</v>
      </c>
      <c r="P38" s="1412">
        <f ca="1">IF(ISERROR(VLOOKUP(VLOOKUP($A38, 'E4 TB Allocation Details'!$A$18:$L$205, MATCH("Demand ID", 'E4 TB Allocation Details'!$A$18:$L$18, 0),FALSE), 'E2 Allocators'!$B$15:$W$361, MATCH('O5 Details by Class &amp; Accounts'!P$18, 'E2 Allocators'!$B$15:$W$15, 0),FALSE)*$F38), 0, VLOOKUP(VLOOKUP($A38, 'E4 TB Allocation Details'!$A$18:$L$205, MATCH("Demand ID", 'E4 TB Allocation Details'!$A$18:$L$18, 0),FALSE), 'E2 Allocators'!$B$15:$W$361, MATCH('O5 Details by Class &amp; Accounts'!P$18, 'E2 Allocators'!$B$15:$W$15, 0),FALSE)*$F38)</f>
        <v>0</v>
      </c>
      <c r="Q38" s="1412">
        <f ca="1">IF(ISERROR(VLOOKUP(VLOOKUP($A38, 'E4 TB Allocation Details'!$A$18:$L$205, MATCH("Demand ID", 'E4 TB Allocation Details'!$A$18:$L$18, 0),FALSE), 'E2 Allocators'!$B$15:$W$361, MATCH('O5 Details by Class &amp; Accounts'!Q$18, 'E2 Allocators'!$B$15:$W$15, 0),FALSE)*$F38), 0, VLOOKUP(VLOOKUP($A38, 'E4 TB Allocation Details'!$A$18:$L$205, MATCH("Demand ID", 'E4 TB Allocation Details'!$A$18:$L$18, 0),FALSE), 'E2 Allocators'!$B$15:$W$361, MATCH('O5 Details by Class &amp; Accounts'!Q$18, 'E2 Allocators'!$B$15:$W$15, 0),FALSE)*$F38)</f>
        <v>0</v>
      </c>
      <c r="R38" s="1412">
        <f ca="1">IF(ISERROR(VLOOKUP(VLOOKUP($A38, 'E4 TB Allocation Details'!$A$18:$L$205, MATCH("Demand ID", 'E4 TB Allocation Details'!$A$18:$L$18, 0),FALSE), 'E2 Allocators'!$B$15:$W$361, MATCH('O5 Details by Class &amp; Accounts'!R$18, 'E2 Allocators'!$B$15:$W$15, 0),FALSE)*$F38), 0, VLOOKUP(VLOOKUP($A38, 'E4 TB Allocation Details'!$A$18:$L$205, MATCH("Demand ID", 'E4 TB Allocation Details'!$A$18:$L$18, 0),FALSE), 'E2 Allocators'!$B$15:$W$361, MATCH('O5 Details by Class &amp; Accounts'!R$18, 'E2 Allocators'!$B$15:$W$15, 0),FALSE)*$F38)</f>
        <v>0</v>
      </c>
      <c r="S38" s="1412">
        <f ca="1">IF(ISERROR(VLOOKUP(VLOOKUP($A38, 'E4 TB Allocation Details'!$A$18:$L$205, MATCH("Demand ID", 'E4 TB Allocation Details'!$A$18:$L$18, 0),FALSE), 'E2 Allocators'!$B$15:$W$361, MATCH('O5 Details by Class &amp; Accounts'!S$18, 'E2 Allocators'!$B$15:$W$15, 0),FALSE)*$F38), 0, VLOOKUP(VLOOKUP($A38, 'E4 TB Allocation Details'!$A$18:$L$205, MATCH("Demand ID", 'E4 TB Allocation Details'!$A$18:$L$18, 0),FALSE), 'E2 Allocators'!$B$15:$W$361, MATCH('O5 Details by Class &amp; Accounts'!S$18, 'E2 Allocators'!$B$15:$W$15, 0),FALSE)*$F38)</f>
        <v>0</v>
      </c>
      <c r="T38" s="1412">
        <f ca="1">IF(ISERROR(VLOOKUP(VLOOKUP($A38, 'E4 TB Allocation Details'!$A$18:$L$205, MATCH("Demand ID", 'E4 TB Allocation Details'!$A$18:$L$18, 0),FALSE), 'E2 Allocators'!$B$15:$W$361, MATCH('O5 Details by Class &amp; Accounts'!T$18, 'E2 Allocators'!$B$15:$W$15, 0),FALSE)*$F38), 0, VLOOKUP(VLOOKUP($A38, 'E4 TB Allocation Details'!$A$18:$L$205, MATCH("Demand ID", 'E4 TB Allocation Details'!$A$18:$L$18, 0),FALSE), 'E2 Allocators'!$B$15:$W$361, MATCH('O5 Details by Class &amp; Accounts'!T$18, 'E2 Allocators'!$B$15:$W$15, 0),FALSE)*$F38)</f>
        <v>0</v>
      </c>
      <c r="U38" s="1412">
        <f ca="1">IF(ISERROR(VLOOKUP(VLOOKUP($A38, 'E4 TB Allocation Details'!$A$18:$L$205, MATCH("Demand ID", 'E4 TB Allocation Details'!$A$18:$L$18, 0),FALSE), 'E2 Allocators'!$B$15:$W$361, MATCH('O5 Details by Class &amp; Accounts'!U$18, 'E2 Allocators'!$B$15:$W$15, 0),FALSE)*$F38), 0, VLOOKUP(VLOOKUP($A38, 'E4 TB Allocation Details'!$A$18:$L$205, MATCH("Demand ID", 'E4 TB Allocation Details'!$A$18:$L$18, 0),FALSE), 'E2 Allocators'!$B$15:$W$361, MATCH('O5 Details by Class &amp; Accounts'!U$18, 'E2 Allocators'!$B$15:$W$15, 0),FALSE)*$F38)</f>
        <v>0</v>
      </c>
      <c r="V38" s="1412">
        <f ca="1">IF(ISERROR(VLOOKUP(VLOOKUP($A38, 'E4 TB Allocation Details'!$A$18:$L$205, MATCH("Demand ID", 'E4 TB Allocation Details'!$A$18:$L$18, 0),FALSE), 'E2 Allocators'!$B$15:$W$361, MATCH('O5 Details by Class &amp; Accounts'!V$18, 'E2 Allocators'!$B$15:$W$15, 0),FALSE)*$F38), 0, VLOOKUP(VLOOKUP($A38, 'E4 TB Allocation Details'!$A$18:$L$205, MATCH("Demand ID", 'E4 TB Allocation Details'!$A$18:$L$18, 0),FALSE), 'E2 Allocators'!$B$15:$W$361, MATCH('O5 Details by Class &amp; Accounts'!V$18, 'E2 Allocators'!$B$15:$W$15, 0),FALSE)*$F38)</f>
        <v>0</v>
      </c>
      <c r="W38" s="1412">
        <f ca="1">IF(ISERROR(VLOOKUP(VLOOKUP($A38, 'E4 TB Allocation Details'!$A$18:$L$205, MATCH("Demand ID", 'E4 TB Allocation Details'!$A$18:$L$18, 0),FALSE), 'E2 Allocators'!$B$15:$W$361, MATCH('O5 Details by Class &amp; Accounts'!W$18, 'E2 Allocators'!$B$15:$W$15, 0),FALSE)*$F38), 0, VLOOKUP(VLOOKUP($A38, 'E4 TB Allocation Details'!$A$18:$L$205, MATCH("Demand ID", 'E4 TB Allocation Details'!$A$18:$L$18, 0),FALSE), 'E2 Allocators'!$B$15:$W$361, MATCH('O5 Details by Class &amp; Accounts'!W$18, 'E2 Allocators'!$B$15:$W$15, 0),FALSE)*$F38)</f>
        <v>0</v>
      </c>
      <c r="X38" s="1412">
        <f ca="1">IF(ISERROR(VLOOKUP(VLOOKUP($A38, 'E4 TB Allocation Details'!$A$18:$L$205, MATCH("Demand ID", 'E4 TB Allocation Details'!$A$18:$L$18, 0),FALSE), 'E2 Allocators'!$B$15:$W$361, MATCH('O5 Details by Class &amp; Accounts'!X$18, 'E2 Allocators'!$B$15:$W$15, 0),FALSE)*$F38), 0, VLOOKUP(VLOOKUP($A38, 'E4 TB Allocation Details'!$A$18:$L$205, MATCH("Demand ID", 'E4 TB Allocation Details'!$A$18:$L$18, 0),FALSE), 'E2 Allocators'!$B$15:$W$361, MATCH('O5 Details by Class &amp; Accounts'!X$18, 'E2 Allocators'!$B$15:$W$15, 0),FALSE)*$F38)</f>
        <v>0</v>
      </c>
      <c r="Y38" s="1412">
        <f ca="1">IF(ISERROR(VLOOKUP(VLOOKUP($A38, 'E4 TB Allocation Details'!$A$18:$L$205, MATCH("Demand ID", 'E4 TB Allocation Details'!$A$18:$L$18, 0),FALSE), 'E2 Allocators'!$B$15:$W$361, MATCH('O5 Details by Class &amp; Accounts'!Y$18, 'E2 Allocators'!$B$15:$W$15, 0),FALSE)*$F38), 0, VLOOKUP(VLOOKUP($A38, 'E4 TB Allocation Details'!$A$18:$L$205, MATCH("Demand ID", 'E4 TB Allocation Details'!$A$18:$L$18, 0),FALSE), 'E2 Allocators'!$B$15:$W$361, MATCH('O5 Details by Class &amp; Accounts'!Y$18, 'E2 Allocators'!$B$15:$W$15, 0),FALSE)*$F38)</f>
        <v>0</v>
      </c>
      <c r="Z38" s="1412">
        <f ca="1">IF(ISERROR(VLOOKUP(VLOOKUP($A38, 'E4 TB Allocation Details'!$A$18:$L$205, MATCH("Demand ID", 'E4 TB Allocation Details'!$A$18:$L$18, 0),FALSE), 'E2 Allocators'!$B$15:$W$361, MATCH('O5 Details by Class &amp; Accounts'!Z$18, 'E2 Allocators'!$B$15:$W$15, 0),FALSE)*$F38), 0, VLOOKUP(VLOOKUP($A38, 'E4 TB Allocation Details'!$A$18:$L$205, MATCH("Demand ID", 'E4 TB Allocation Details'!$A$18:$L$18, 0),FALSE), 'E2 Allocators'!$B$15:$W$361, MATCH('O5 Details by Class &amp; Accounts'!Z$18, 'E2 Allocators'!$B$15:$W$15, 0),FALSE)*$F38)</f>
        <v>0</v>
      </c>
      <c r="AA38" s="1412">
        <f ca="1">IF(ISERROR(VLOOKUP(VLOOKUP($A38, 'E4 TB Allocation Details'!$A$18:$L$205, MATCH("Demand ID", 'E4 TB Allocation Details'!$A$18:$L$18, 0),FALSE), 'E2 Allocators'!$B$15:$W$361, MATCH('O5 Details by Class &amp; Accounts'!AA$18, 'E2 Allocators'!$B$15:$W$15, 0),FALSE)*$F38), 0, VLOOKUP(VLOOKUP($A38, 'E4 TB Allocation Details'!$A$18:$L$205, MATCH("Demand ID", 'E4 TB Allocation Details'!$A$18:$L$18, 0),FALSE), 'E2 Allocators'!$B$15:$W$361, MATCH('O5 Details by Class &amp; Accounts'!AA$18, 'E2 Allocators'!$B$15:$W$15, 0),FALSE)*$F38)</f>
        <v>0</v>
      </c>
      <c r="AB38" s="1412">
        <f ca="1">IF(ISERROR(VLOOKUP(VLOOKUP($A38, 'E4 TB Allocation Details'!$A$18:$L$205, MATCH("Demand ID", 'E4 TB Allocation Details'!$A$18:$L$18, 0),FALSE), 'E2 Allocators'!$B$15:$W$361, MATCH('O5 Details by Class &amp; Accounts'!AB$18, 'E2 Allocators'!$B$15:$W$15, 0),FALSE)*$F38), 0, VLOOKUP(VLOOKUP($A38, 'E4 TB Allocation Details'!$A$18:$L$205, MATCH("Demand ID", 'E4 TB Allocation Details'!$A$18:$L$18, 0),FALSE), 'E2 Allocators'!$B$15:$W$361, MATCH('O5 Details by Class &amp; Accounts'!AB$18, 'E2 Allocators'!$B$15:$W$15, 0),FALSE)*$F38)</f>
        <v>0</v>
      </c>
      <c r="AC38" s="1412">
        <f t="shared" si="1"/>
        <v>0</v>
      </c>
      <c r="AD38" s="1412">
        <f ca="1">IF(ISERROR(VLOOKUP(VLOOKUP($A38, 'E4 TB Allocation Details'!$A$18:$L$205, MATCH("Customer ID", 'E4 TB Allocation Details'!$A$18:$L$18, 0),FALSE), 'E2 Allocators'!$B$15:$W$361, MATCH('O5 Details by Class &amp; Accounts'!AD$18, 'E2 Allocators'!$B$15:$W$15, 0),FALSE)*$G38), 0, VLOOKUP(VLOOKUP($A38, 'E4 TB Allocation Details'!$A$18:$L$205, MATCH("Customer ID", 'E4 TB Allocation Details'!$A$18:$L$18, 0),FALSE), 'E2 Allocators'!$B$15:$W$361, MATCH('O5 Details by Class &amp; Accounts'!AD$18, 'E2 Allocators'!$B$15:$W$15, 0),FALSE)*$G38)</f>
        <v>0</v>
      </c>
      <c r="AE38" s="1412">
        <f ca="1">IF(ISERROR(VLOOKUP(VLOOKUP($A38, 'E4 TB Allocation Details'!$A$18:$L$205, MATCH("Customer ID", 'E4 TB Allocation Details'!$A$18:$L$18, 0),FALSE), 'E2 Allocators'!$B$15:$W$361, MATCH('O5 Details by Class &amp; Accounts'!AE$18, 'E2 Allocators'!$B$15:$W$15, 0),FALSE)*$G38), 0, VLOOKUP(VLOOKUP($A38, 'E4 TB Allocation Details'!$A$18:$L$205, MATCH("Customer ID", 'E4 TB Allocation Details'!$A$18:$L$18, 0),FALSE), 'E2 Allocators'!$B$15:$W$361, MATCH('O5 Details by Class &amp; Accounts'!AE$18, 'E2 Allocators'!$B$15:$W$15, 0),FALSE)*$G38)</f>
        <v>0</v>
      </c>
      <c r="AF38" s="1412">
        <f ca="1">IF(ISERROR(VLOOKUP(VLOOKUP($A38, 'E4 TB Allocation Details'!$A$18:$L$205, MATCH("Customer ID", 'E4 TB Allocation Details'!$A$18:$L$18, 0),FALSE), 'E2 Allocators'!$B$15:$W$361, MATCH('O5 Details by Class &amp; Accounts'!AF$18, 'E2 Allocators'!$B$15:$W$15, 0),FALSE)*$G38), 0, VLOOKUP(VLOOKUP($A38, 'E4 TB Allocation Details'!$A$18:$L$205, MATCH("Customer ID", 'E4 TB Allocation Details'!$A$18:$L$18, 0),FALSE), 'E2 Allocators'!$B$15:$W$361, MATCH('O5 Details by Class &amp; Accounts'!AF$18, 'E2 Allocators'!$B$15:$W$15, 0),FALSE)*$G38)</f>
        <v>0</v>
      </c>
      <c r="AG38" s="1412">
        <f ca="1">IF(ISERROR(VLOOKUP(VLOOKUP($A38, 'E4 TB Allocation Details'!$A$18:$L$205, MATCH("Customer ID", 'E4 TB Allocation Details'!$A$18:$L$18, 0),FALSE), 'E2 Allocators'!$B$15:$W$361, MATCH('O5 Details by Class &amp; Accounts'!AG$18, 'E2 Allocators'!$B$15:$W$15, 0),FALSE)*$G38), 0, VLOOKUP(VLOOKUP($A38, 'E4 TB Allocation Details'!$A$18:$L$205, MATCH("Customer ID", 'E4 TB Allocation Details'!$A$18:$L$18, 0),FALSE), 'E2 Allocators'!$B$15:$W$361, MATCH('O5 Details by Class &amp; Accounts'!AG$18, 'E2 Allocators'!$B$15:$W$15, 0),FALSE)*$G38)</f>
        <v>0</v>
      </c>
      <c r="AH38" s="1412">
        <f ca="1">IF(ISERROR(VLOOKUP(VLOOKUP($A38, 'E4 TB Allocation Details'!$A$18:$L$205, MATCH("Customer ID", 'E4 TB Allocation Details'!$A$18:$L$18, 0),FALSE), 'E2 Allocators'!$B$15:$W$361, MATCH('O5 Details by Class &amp; Accounts'!AH$18, 'E2 Allocators'!$B$15:$W$15, 0),FALSE)*$G38), 0, VLOOKUP(VLOOKUP($A38, 'E4 TB Allocation Details'!$A$18:$L$205, MATCH("Customer ID", 'E4 TB Allocation Details'!$A$18:$L$18, 0),FALSE), 'E2 Allocators'!$B$15:$W$361, MATCH('O5 Details by Class &amp; Accounts'!AH$18, 'E2 Allocators'!$B$15:$W$15, 0),FALSE)*$G38)</f>
        <v>0</v>
      </c>
      <c r="AI38" s="1412">
        <f ca="1">IF(ISERROR(VLOOKUP(VLOOKUP($A38, 'E4 TB Allocation Details'!$A$18:$L$205, MATCH("Customer ID", 'E4 TB Allocation Details'!$A$18:$L$18, 0),FALSE), 'E2 Allocators'!$B$15:$W$361, MATCH('O5 Details by Class &amp; Accounts'!AI$18, 'E2 Allocators'!$B$15:$W$15, 0),FALSE)*$G38), 0, VLOOKUP(VLOOKUP($A38, 'E4 TB Allocation Details'!$A$18:$L$205, MATCH("Customer ID", 'E4 TB Allocation Details'!$A$18:$L$18, 0),FALSE), 'E2 Allocators'!$B$15:$W$361, MATCH('O5 Details by Class &amp; Accounts'!AI$18, 'E2 Allocators'!$B$15:$W$15, 0),FALSE)*$G38)</f>
        <v>0</v>
      </c>
      <c r="AJ38" s="1412">
        <f ca="1">IF(ISERROR(VLOOKUP(VLOOKUP($A38, 'E4 TB Allocation Details'!$A$18:$L$205, MATCH("Customer ID", 'E4 TB Allocation Details'!$A$18:$L$18, 0),FALSE), 'E2 Allocators'!$B$15:$W$361, MATCH('O5 Details by Class &amp; Accounts'!AJ$18, 'E2 Allocators'!$B$15:$W$15, 0),FALSE)*$G38), 0, VLOOKUP(VLOOKUP($A38, 'E4 TB Allocation Details'!$A$18:$L$205, MATCH("Customer ID", 'E4 TB Allocation Details'!$A$18:$L$18, 0),FALSE), 'E2 Allocators'!$B$15:$W$361, MATCH('O5 Details by Class &amp; Accounts'!AJ$18, 'E2 Allocators'!$B$15:$W$15, 0),FALSE)*$G38)</f>
        <v>0</v>
      </c>
      <c r="AK38" s="1412">
        <f ca="1">IF(ISERROR(VLOOKUP(VLOOKUP($A38, 'E4 TB Allocation Details'!$A$18:$L$205, MATCH("Customer ID", 'E4 TB Allocation Details'!$A$18:$L$18, 0),FALSE), 'E2 Allocators'!$B$15:$W$361, MATCH('O5 Details by Class &amp; Accounts'!AK$18, 'E2 Allocators'!$B$15:$W$15, 0),FALSE)*$G38), 0, VLOOKUP(VLOOKUP($A38, 'E4 TB Allocation Details'!$A$18:$L$205, MATCH("Customer ID", 'E4 TB Allocation Details'!$A$18:$L$18, 0),FALSE), 'E2 Allocators'!$B$15:$W$361, MATCH('O5 Details by Class &amp; Accounts'!AK$18, 'E2 Allocators'!$B$15:$W$15, 0),FALSE)*$G38)</f>
        <v>0</v>
      </c>
      <c r="AL38" s="1412">
        <f ca="1">IF(ISERROR(VLOOKUP(VLOOKUP($A38, 'E4 TB Allocation Details'!$A$18:$L$205, MATCH("Customer ID", 'E4 TB Allocation Details'!$A$18:$L$18, 0),FALSE), 'E2 Allocators'!$B$15:$W$361, MATCH('O5 Details by Class &amp; Accounts'!AL$18, 'E2 Allocators'!$B$15:$W$15, 0),FALSE)*$G38), 0, VLOOKUP(VLOOKUP($A38, 'E4 TB Allocation Details'!$A$18:$L$205, MATCH("Customer ID", 'E4 TB Allocation Details'!$A$18:$L$18, 0),FALSE), 'E2 Allocators'!$B$15:$W$361, MATCH('O5 Details by Class &amp; Accounts'!AL$18, 'E2 Allocators'!$B$15:$W$15, 0),FALSE)*$G38)</f>
        <v>0</v>
      </c>
      <c r="AM38" s="1412">
        <f ca="1">IF(ISERROR(VLOOKUP(VLOOKUP($A38, 'E4 TB Allocation Details'!$A$18:$L$205, MATCH("Customer ID", 'E4 TB Allocation Details'!$A$18:$L$18, 0),FALSE), 'E2 Allocators'!$B$15:$W$361, MATCH('O5 Details by Class &amp; Accounts'!AM$18, 'E2 Allocators'!$B$15:$W$15, 0),FALSE)*$G38), 0, VLOOKUP(VLOOKUP($A38, 'E4 TB Allocation Details'!$A$18:$L$205, MATCH("Customer ID", 'E4 TB Allocation Details'!$A$18:$L$18, 0),FALSE), 'E2 Allocators'!$B$15:$W$361, MATCH('O5 Details by Class &amp; Accounts'!AM$18, 'E2 Allocators'!$B$15:$W$15, 0),FALSE)*$G38)</f>
        <v>0</v>
      </c>
      <c r="AN38" s="1412">
        <f ca="1">IF(ISERROR(VLOOKUP(VLOOKUP($A38, 'E4 TB Allocation Details'!$A$18:$L$205, MATCH("Customer ID", 'E4 TB Allocation Details'!$A$18:$L$18, 0),FALSE), 'E2 Allocators'!$B$15:$W$361, MATCH('O5 Details by Class &amp; Accounts'!AN$18, 'E2 Allocators'!$B$15:$W$15, 0),FALSE)*$G38), 0, VLOOKUP(VLOOKUP($A38, 'E4 TB Allocation Details'!$A$18:$L$205, MATCH("Customer ID", 'E4 TB Allocation Details'!$A$18:$L$18, 0),FALSE), 'E2 Allocators'!$B$15:$W$361, MATCH('O5 Details by Class &amp; Accounts'!AN$18, 'E2 Allocators'!$B$15:$W$15, 0),FALSE)*$G38)</f>
        <v>0</v>
      </c>
      <c r="AO38" s="1412">
        <f ca="1">IF(ISERROR(VLOOKUP(VLOOKUP($A38, 'E4 TB Allocation Details'!$A$18:$L$205, MATCH("Customer ID", 'E4 TB Allocation Details'!$A$18:$L$18, 0),FALSE), 'E2 Allocators'!$B$15:$W$361, MATCH('O5 Details by Class &amp; Accounts'!AO$18, 'E2 Allocators'!$B$15:$W$15, 0),FALSE)*$G38), 0, VLOOKUP(VLOOKUP($A38, 'E4 TB Allocation Details'!$A$18:$L$205, MATCH("Customer ID", 'E4 TB Allocation Details'!$A$18:$L$18, 0),FALSE), 'E2 Allocators'!$B$15:$W$361, MATCH('O5 Details by Class &amp; Accounts'!AO$18, 'E2 Allocators'!$B$15:$W$15, 0),FALSE)*$G38)</f>
        <v>0</v>
      </c>
      <c r="AP38" s="1412">
        <f ca="1">IF(ISERROR(VLOOKUP(VLOOKUP($A38, 'E4 TB Allocation Details'!$A$18:$L$205, MATCH("Customer ID", 'E4 TB Allocation Details'!$A$18:$L$18, 0),FALSE), 'E2 Allocators'!$B$15:$W$361, MATCH('O5 Details by Class &amp; Accounts'!AP$18, 'E2 Allocators'!$B$15:$W$15, 0),FALSE)*$G38), 0, VLOOKUP(VLOOKUP($A38, 'E4 TB Allocation Details'!$A$18:$L$205, MATCH("Customer ID", 'E4 TB Allocation Details'!$A$18:$L$18, 0),FALSE), 'E2 Allocators'!$B$15:$W$361, MATCH('O5 Details by Class &amp; Accounts'!AP$18, 'E2 Allocators'!$B$15:$W$15, 0),FALSE)*$G38)</f>
        <v>0</v>
      </c>
      <c r="AQ38" s="1412">
        <f ca="1">IF(ISERROR(VLOOKUP(VLOOKUP($A38, 'E4 TB Allocation Details'!$A$18:$L$205, MATCH("Customer ID", 'E4 TB Allocation Details'!$A$18:$L$18, 0),FALSE), 'E2 Allocators'!$B$15:$W$361, MATCH('O5 Details by Class &amp; Accounts'!AQ$18, 'E2 Allocators'!$B$15:$W$15, 0),FALSE)*$G38), 0, VLOOKUP(VLOOKUP($A38, 'E4 TB Allocation Details'!$A$18:$L$205, MATCH("Customer ID", 'E4 TB Allocation Details'!$A$18:$L$18, 0),FALSE), 'E2 Allocators'!$B$15:$W$361, MATCH('O5 Details by Class &amp; Accounts'!AQ$18, 'E2 Allocators'!$B$15:$W$15, 0),FALSE)*$G38)</f>
        <v>0</v>
      </c>
      <c r="AR38" s="1412">
        <f ca="1">IF(ISERROR(VLOOKUP(VLOOKUP($A38, 'E4 TB Allocation Details'!$A$18:$L$205, MATCH("Customer ID", 'E4 TB Allocation Details'!$A$18:$L$18, 0),FALSE), 'E2 Allocators'!$B$15:$W$361, MATCH('O5 Details by Class &amp; Accounts'!AR$18, 'E2 Allocators'!$B$15:$W$15, 0),FALSE)*$G38), 0, VLOOKUP(VLOOKUP($A38, 'E4 TB Allocation Details'!$A$18:$L$205, MATCH("Customer ID", 'E4 TB Allocation Details'!$A$18:$L$18, 0),FALSE), 'E2 Allocators'!$B$15:$W$361, MATCH('O5 Details by Class &amp; Accounts'!AR$18, 'E2 Allocators'!$B$15:$W$15, 0),FALSE)*$G38)</f>
        <v>0</v>
      </c>
      <c r="AS38" s="1412">
        <f ca="1">IF(ISERROR(VLOOKUP(VLOOKUP($A38, 'E4 TB Allocation Details'!$A$18:$L$205, MATCH("Customer ID", 'E4 TB Allocation Details'!$A$18:$L$18, 0),FALSE), 'E2 Allocators'!$B$15:$W$361, MATCH('O5 Details by Class &amp; Accounts'!AS$18, 'E2 Allocators'!$B$15:$W$15, 0),FALSE)*$G38), 0, VLOOKUP(VLOOKUP($A38, 'E4 TB Allocation Details'!$A$18:$L$205, MATCH("Customer ID", 'E4 TB Allocation Details'!$A$18:$L$18, 0),FALSE), 'E2 Allocators'!$B$15:$W$361, MATCH('O5 Details by Class &amp; Accounts'!AS$18, 'E2 Allocators'!$B$15:$W$15, 0),FALSE)*$G38)</f>
        <v>0</v>
      </c>
      <c r="AT38" s="1412">
        <f ca="1">IF(ISERROR(VLOOKUP(VLOOKUP($A38, 'E4 TB Allocation Details'!$A$18:$L$205, MATCH("Customer ID", 'E4 TB Allocation Details'!$A$18:$L$18, 0),FALSE), 'E2 Allocators'!$B$15:$W$361, MATCH('O5 Details by Class &amp; Accounts'!AT$18, 'E2 Allocators'!$B$15:$W$15, 0),FALSE)*$G38), 0, VLOOKUP(VLOOKUP($A38, 'E4 TB Allocation Details'!$A$18:$L$205, MATCH("Customer ID", 'E4 TB Allocation Details'!$A$18:$L$18, 0),FALSE), 'E2 Allocators'!$B$15:$W$361, MATCH('O5 Details by Class &amp; Accounts'!AT$18, 'E2 Allocators'!$B$15:$W$15, 0),FALSE)*$G38)</f>
        <v>0</v>
      </c>
      <c r="AU38" s="1412">
        <f ca="1">IF(ISERROR(VLOOKUP(VLOOKUP($A38, 'E4 TB Allocation Details'!$A$18:$L$205, MATCH("Customer ID", 'E4 TB Allocation Details'!$A$18:$L$18, 0),FALSE), 'E2 Allocators'!$B$15:$W$361, MATCH('O5 Details by Class &amp; Accounts'!AU$18, 'E2 Allocators'!$B$15:$W$15, 0),FALSE)*$G38), 0, VLOOKUP(VLOOKUP($A38, 'E4 TB Allocation Details'!$A$18:$L$205, MATCH("Customer ID", 'E4 TB Allocation Details'!$A$18:$L$18, 0),FALSE), 'E2 Allocators'!$B$15:$W$361, MATCH('O5 Details by Class &amp; Accounts'!AU$18, 'E2 Allocators'!$B$15:$W$15, 0),FALSE)*$G38)</f>
        <v>0</v>
      </c>
      <c r="AV38" s="1412">
        <f ca="1">IF(ISERROR(VLOOKUP(VLOOKUP($A38, 'E4 TB Allocation Details'!$A$18:$L$205, MATCH("Customer ID", 'E4 TB Allocation Details'!$A$18:$L$18, 0),FALSE), 'E2 Allocators'!$B$15:$W$361, MATCH('O5 Details by Class &amp; Accounts'!AV$18, 'E2 Allocators'!$B$15:$W$15, 0),FALSE)*$G38), 0, VLOOKUP(VLOOKUP($A38, 'E4 TB Allocation Details'!$A$18:$L$205, MATCH("Customer ID", 'E4 TB Allocation Details'!$A$18:$L$18, 0),FALSE), 'E2 Allocators'!$B$15:$W$361, MATCH('O5 Details by Class &amp; Accounts'!AV$18, 'E2 Allocators'!$B$15:$W$15, 0),FALSE)*$G38)</f>
        <v>0</v>
      </c>
      <c r="AW38" s="1412">
        <f ca="1">IF(ISERROR(VLOOKUP(VLOOKUP($A38, 'E4 TB Allocation Details'!$A$18:$L$205, MATCH("Customer ID", 'E4 TB Allocation Details'!$A$18:$L$18, 0),FALSE), 'E2 Allocators'!$B$15:$W$361, MATCH('O5 Details by Class &amp; Accounts'!AW$18, 'E2 Allocators'!$B$15:$W$15, 0),FALSE)*$G38), 0, VLOOKUP(VLOOKUP($A38, 'E4 TB Allocation Details'!$A$18:$L$205, MATCH("Customer ID", 'E4 TB Allocation Details'!$A$18:$L$18, 0),FALSE), 'E2 Allocators'!$B$15:$W$361, MATCH('O5 Details by Class &amp; Accounts'!AW$18, 'E2 Allocators'!$B$15:$W$15, 0),FALSE)*$G38)</f>
        <v>0</v>
      </c>
      <c r="AX38" s="1412">
        <f t="shared" si="2"/>
        <v>0</v>
      </c>
      <c r="AY38" s="1412">
        <f ca="1">IF(ISERROR(VLOOKUP(VLOOKUP($A38, 'E4 TB Allocation Details'!$A$18:$L$205, MATCH("Misc ID", 'E4 TB Allocation Details'!$A$18:$L$18, 0),FALSE), 'E2 Allocators'!$B$15:$W$361, MATCH('O5 Details by Class &amp; Accounts'!AY$18, 'E2 Allocators'!$B$15:$W$15, 0),FALSE)*$E38), 0, VLOOKUP(VLOOKUP($A38, 'E4 TB Allocation Details'!$A$18:$L$205, MATCH("Misc ID", 'E4 TB Allocation Details'!$A$18:$L$18, 0),FALSE), 'E2 Allocators'!$B$15:$W$361, MATCH('O5 Details by Class &amp; Accounts'!AY$18, 'E2 Allocators'!$B$15:$W$15, 0),FALSE)*$E38)</f>
        <v>0</v>
      </c>
      <c r="AZ38" s="1412">
        <f ca="1">IF(ISERROR(VLOOKUP(VLOOKUP($A38, 'E4 TB Allocation Details'!$A$18:$L$205, MATCH("Misc ID", 'E4 TB Allocation Details'!$A$18:$L$18, 0),FALSE), 'E2 Allocators'!$B$15:$W$361, MATCH('O5 Details by Class &amp; Accounts'!AZ$18, 'E2 Allocators'!$B$15:$W$15, 0),FALSE)*$E38), 0, VLOOKUP(VLOOKUP($A38, 'E4 TB Allocation Details'!$A$18:$L$205, MATCH("Misc ID", 'E4 TB Allocation Details'!$A$18:$L$18, 0),FALSE), 'E2 Allocators'!$B$15:$W$361, MATCH('O5 Details by Class &amp; Accounts'!AZ$18, 'E2 Allocators'!$B$15:$W$15, 0),FALSE)*$E38)</f>
        <v>0</v>
      </c>
      <c r="BA38" s="1412">
        <f ca="1">IF(ISERROR(VLOOKUP(VLOOKUP($A38, 'E4 TB Allocation Details'!$A$18:$L$205, MATCH("Misc ID", 'E4 TB Allocation Details'!$A$18:$L$18, 0),FALSE), 'E2 Allocators'!$B$15:$W$361, MATCH('O5 Details by Class &amp; Accounts'!BA$18, 'E2 Allocators'!$B$15:$W$15, 0),FALSE)*$E38), 0, VLOOKUP(VLOOKUP($A38, 'E4 TB Allocation Details'!$A$18:$L$205, MATCH("Misc ID", 'E4 TB Allocation Details'!$A$18:$L$18, 0),FALSE), 'E2 Allocators'!$B$15:$W$361, MATCH('O5 Details by Class &amp; Accounts'!BA$18, 'E2 Allocators'!$B$15:$W$15, 0),FALSE)*$E38)</f>
        <v>0</v>
      </c>
      <c r="BB38" s="1412">
        <f ca="1">IF(ISERROR(VLOOKUP(VLOOKUP($A38, 'E4 TB Allocation Details'!$A$18:$L$205, MATCH("Misc ID", 'E4 TB Allocation Details'!$A$18:$L$18, 0),FALSE), 'E2 Allocators'!$B$15:$W$361, MATCH('O5 Details by Class &amp; Accounts'!BB$18, 'E2 Allocators'!$B$15:$W$15, 0),FALSE)*$E38), 0, VLOOKUP(VLOOKUP($A38, 'E4 TB Allocation Details'!$A$18:$L$205, MATCH("Misc ID", 'E4 TB Allocation Details'!$A$18:$L$18, 0),FALSE), 'E2 Allocators'!$B$15:$W$361, MATCH('O5 Details by Class &amp; Accounts'!BB$18, 'E2 Allocators'!$B$15:$W$15, 0),FALSE)*$E38)</f>
        <v>0</v>
      </c>
      <c r="BC38" s="1412">
        <f ca="1">IF(ISERROR(VLOOKUP(VLOOKUP($A38, 'E4 TB Allocation Details'!$A$18:$L$205, MATCH("Misc ID", 'E4 TB Allocation Details'!$A$18:$L$18, 0),FALSE), 'E2 Allocators'!$B$15:$W$361, MATCH('O5 Details by Class &amp; Accounts'!BC$18, 'E2 Allocators'!$B$15:$W$15, 0),FALSE)*$E38), 0, VLOOKUP(VLOOKUP($A38, 'E4 TB Allocation Details'!$A$18:$L$205, MATCH("Misc ID", 'E4 TB Allocation Details'!$A$18:$L$18, 0),FALSE), 'E2 Allocators'!$B$15:$W$361, MATCH('O5 Details by Class &amp; Accounts'!BC$18, 'E2 Allocators'!$B$15:$W$15, 0),FALSE)*$E38)</f>
        <v>0</v>
      </c>
      <c r="BD38" s="1412">
        <f ca="1">IF(ISERROR(VLOOKUP(VLOOKUP($A38, 'E4 TB Allocation Details'!$A$18:$L$205, MATCH("Misc ID", 'E4 TB Allocation Details'!$A$18:$L$18, 0),FALSE), 'E2 Allocators'!$B$15:$W$361, MATCH('O5 Details by Class &amp; Accounts'!BD$18, 'E2 Allocators'!$B$15:$W$15, 0),FALSE)*$E38), 0, VLOOKUP(VLOOKUP($A38, 'E4 TB Allocation Details'!$A$18:$L$205, MATCH("Misc ID", 'E4 TB Allocation Details'!$A$18:$L$18, 0),FALSE), 'E2 Allocators'!$B$15:$W$361, MATCH('O5 Details by Class &amp; Accounts'!BD$18, 'E2 Allocators'!$B$15:$W$15, 0),FALSE)*$E38)</f>
        <v>0</v>
      </c>
      <c r="BE38" s="1412">
        <f ca="1">IF(ISERROR(VLOOKUP(VLOOKUP($A38, 'E4 TB Allocation Details'!$A$18:$L$205, MATCH("Misc ID", 'E4 TB Allocation Details'!$A$18:$L$18, 0),FALSE), 'E2 Allocators'!$B$15:$W$361, MATCH('O5 Details by Class &amp; Accounts'!BE$18, 'E2 Allocators'!$B$15:$W$15, 0),FALSE)*$E38), 0, VLOOKUP(VLOOKUP($A38, 'E4 TB Allocation Details'!$A$18:$L$205, MATCH("Misc ID", 'E4 TB Allocation Details'!$A$18:$L$18, 0),FALSE), 'E2 Allocators'!$B$15:$W$361, MATCH('O5 Details by Class &amp; Accounts'!BE$18, 'E2 Allocators'!$B$15:$W$15, 0),FALSE)*$E38)</f>
        <v>0</v>
      </c>
      <c r="BF38" s="1412">
        <f ca="1">IF(ISERROR(VLOOKUP(VLOOKUP($A38, 'E4 TB Allocation Details'!$A$18:$L$205, MATCH("Misc ID", 'E4 TB Allocation Details'!$A$18:$L$18, 0),FALSE), 'E2 Allocators'!$B$15:$W$361, MATCH('O5 Details by Class &amp; Accounts'!BF$18, 'E2 Allocators'!$B$15:$W$15, 0),FALSE)*$E38), 0, VLOOKUP(VLOOKUP($A38, 'E4 TB Allocation Details'!$A$18:$L$205, MATCH("Misc ID", 'E4 TB Allocation Details'!$A$18:$L$18, 0),FALSE), 'E2 Allocators'!$B$15:$W$361, MATCH('O5 Details by Class &amp; Accounts'!BF$18, 'E2 Allocators'!$B$15:$W$15, 0),FALSE)*$E38)</f>
        <v>0</v>
      </c>
      <c r="BG38" s="1412">
        <f ca="1">IF(ISERROR(VLOOKUP(VLOOKUP($A38, 'E4 TB Allocation Details'!$A$18:$L$205, MATCH("Misc ID", 'E4 TB Allocation Details'!$A$18:$L$18, 0),FALSE), 'E2 Allocators'!$B$15:$W$361, MATCH('O5 Details by Class &amp; Accounts'!BG$18, 'E2 Allocators'!$B$15:$W$15, 0),FALSE)*$E38), 0, VLOOKUP(VLOOKUP($A38, 'E4 TB Allocation Details'!$A$18:$L$205, MATCH("Misc ID", 'E4 TB Allocation Details'!$A$18:$L$18, 0),FALSE), 'E2 Allocators'!$B$15:$W$361, MATCH('O5 Details by Class &amp; Accounts'!BG$18, 'E2 Allocators'!$B$15:$W$15, 0),FALSE)*$E38)</f>
        <v>0</v>
      </c>
      <c r="BH38" s="1412">
        <f ca="1">IF(ISERROR(VLOOKUP(VLOOKUP($A38, 'E4 TB Allocation Details'!$A$18:$L$205, MATCH("Misc ID", 'E4 TB Allocation Details'!$A$18:$L$18, 0),FALSE), 'E2 Allocators'!$B$15:$W$361, MATCH('O5 Details by Class &amp; Accounts'!BH$18, 'E2 Allocators'!$B$15:$W$15, 0),FALSE)*$E38), 0, VLOOKUP(VLOOKUP($A38, 'E4 TB Allocation Details'!$A$18:$L$205, MATCH("Misc ID", 'E4 TB Allocation Details'!$A$18:$L$18, 0),FALSE), 'E2 Allocators'!$B$15:$W$361, MATCH('O5 Details by Class &amp; Accounts'!BH$18, 'E2 Allocators'!$B$15:$W$15, 0),FALSE)*$E38)</f>
        <v>0</v>
      </c>
      <c r="BI38" s="1412">
        <f ca="1">IF(ISERROR(VLOOKUP(VLOOKUP($A38, 'E4 TB Allocation Details'!$A$18:$L$205, MATCH("Misc ID", 'E4 TB Allocation Details'!$A$18:$L$18, 0),FALSE), 'E2 Allocators'!$B$15:$W$361, MATCH('O5 Details by Class &amp; Accounts'!BI$18, 'E2 Allocators'!$B$15:$W$15, 0),FALSE)*$E38), 0, VLOOKUP(VLOOKUP($A38, 'E4 TB Allocation Details'!$A$18:$L$205, MATCH("Misc ID", 'E4 TB Allocation Details'!$A$18:$L$18, 0),FALSE), 'E2 Allocators'!$B$15:$W$361, MATCH('O5 Details by Class &amp; Accounts'!BI$18, 'E2 Allocators'!$B$15:$W$15, 0),FALSE)*$E38)</f>
        <v>0</v>
      </c>
      <c r="BJ38" s="1412">
        <f ca="1">IF(ISERROR(VLOOKUP(VLOOKUP($A38, 'E4 TB Allocation Details'!$A$18:$L$205, MATCH("Misc ID", 'E4 TB Allocation Details'!$A$18:$L$18, 0),FALSE), 'E2 Allocators'!$B$15:$W$361, MATCH('O5 Details by Class &amp; Accounts'!BJ$18, 'E2 Allocators'!$B$15:$W$15, 0),FALSE)*$E38), 0, VLOOKUP(VLOOKUP($A38, 'E4 TB Allocation Details'!$A$18:$L$205, MATCH("Misc ID", 'E4 TB Allocation Details'!$A$18:$L$18, 0),FALSE), 'E2 Allocators'!$B$15:$W$361, MATCH('O5 Details by Class &amp; Accounts'!BJ$18, 'E2 Allocators'!$B$15:$W$15, 0),FALSE)*$E38)</f>
        <v>0</v>
      </c>
      <c r="BK38" s="1412">
        <f ca="1">IF(ISERROR(VLOOKUP(VLOOKUP($A38, 'E4 TB Allocation Details'!$A$18:$L$205, MATCH("Misc ID", 'E4 TB Allocation Details'!$A$18:$L$18, 0),FALSE), 'E2 Allocators'!$B$15:$W$361, MATCH('O5 Details by Class &amp; Accounts'!BK$18, 'E2 Allocators'!$B$15:$W$15, 0),FALSE)*$E38), 0, VLOOKUP(VLOOKUP($A38, 'E4 TB Allocation Details'!$A$18:$L$205, MATCH("Misc ID", 'E4 TB Allocation Details'!$A$18:$L$18, 0),FALSE), 'E2 Allocators'!$B$15:$W$361, MATCH('O5 Details by Class &amp; Accounts'!BK$18, 'E2 Allocators'!$B$15:$W$15, 0),FALSE)*$E38)</f>
        <v>0</v>
      </c>
      <c r="BL38" s="1412">
        <f ca="1">IF(ISERROR(VLOOKUP(VLOOKUP($A38, 'E4 TB Allocation Details'!$A$18:$L$205, MATCH("Misc ID", 'E4 TB Allocation Details'!$A$18:$L$18, 0),FALSE), 'E2 Allocators'!$B$15:$W$361, MATCH('O5 Details by Class &amp; Accounts'!BL$18, 'E2 Allocators'!$B$15:$W$15, 0),FALSE)*$E38), 0, VLOOKUP(VLOOKUP($A38, 'E4 TB Allocation Details'!$A$18:$L$205, MATCH("Misc ID", 'E4 TB Allocation Details'!$A$18:$L$18, 0),FALSE), 'E2 Allocators'!$B$15:$W$361, MATCH('O5 Details by Class &amp; Accounts'!BL$18, 'E2 Allocators'!$B$15:$W$15, 0),FALSE)*$E38)</f>
        <v>0</v>
      </c>
      <c r="BM38" s="1412">
        <f ca="1">IF(ISERROR(VLOOKUP(VLOOKUP($A38, 'E4 TB Allocation Details'!$A$18:$L$205, MATCH("Misc ID", 'E4 TB Allocation Details'!$A$18:$L$18, 0),FALSE), 'E2 Allocators'!$B$15:$W$361, MATCH('O5 Details by Class &amp; Accounts'!BM$18, 'E2 Allocators'!$B$15:$W$15, 0),FALSE)*$E38), 0, VLOOKUP(VLOOKUP($A38, 'E4 TB Allocation Details'!$A$18:$L$205, MATCH("Misc ID", 'E4 TB Allocation Details'!$A$18:$L$18, 0),FALSE), 'E2 Allocators'!$B$15:$W$361, MATCH('O5 Details by Class &amp; Accounts'!BM$18, 'E2 Allocators'!$B$15:$W$15, 0),FALSE)*$E38)</f>
        <v>0</v>
      </c>
      <c r="BN38" s="1412">
        <f ca="1">IF(ISERROR(VLOOKUP(VLOOKUP($A38, 'E4 TB Allocation Details'!$A$18:$L$205, MATCH("Misc ID", 'E4 TB Allocation Details'!$A$18:$L$18, 0),FALSE), 'E2 Allocators'!$B$15:$W$361, MATCH('O5 Details by Class &amp; Accounts'!BN$18, 'E2 Allocators'!$B$15:$W$15, 0),FALSE)*$E38), 0, VLOOKUP(VLOOKUP($A38, 'E4 TB Allocation Details'!$A$18:$L$205, MATCH("Misc ID", 'E4 TB Allocation Details'!$A$18:$L$18, 0),FALSE), 'E2 Allocators'!$B$15:$W$361, MATCH('O5 Details by Class &amp; Accounts'!BN$18, 'E2 Allocators'!$B$15:$W$15, 0),FALSE)*$E38)</f>
        <v>0</v>
      </c>
      <c r="BO38" s="1412">
        <f ca="1">IF(ISERROR(VLOOKUP(VLOOKUP($A38, 'E4 TB Allocation Details'!$A$18:$L$205, MATCH("Misc ID", 'E4 TB Allocation Details'!$A$18:$L$18, 0),FALSE), 'E2 Allocators'!$B$15:$W$361, MATCH('O5 Details by Class &amp; Accounts'!BO$18, 'E2 Allocators'!$B$15:$W$15, 0),FALSE)*$E38), 0, VLOOKUP(VLOOKUP($A38, 'E4 TB Allocation Details'!$A$18:$L$205, MATCH("Misc ID", 'E4 TB Allocation Details'!$A$18:$L$18, 0),FALSE), 'E2 Allocators'!$B$15:$W$361, MATCH('O5 Details by Class &amp; Accounts'!BO$18, 'E2 Allocators'!$B$15:$W$15, 0),FALSE)*$E38)</f>
        <v>0</v>
      </c>
      <c r="BP38" s="1412">
        <f ca="1">IF(ISERROR(VLOOKUP(VLOOKUP($A38, 'E4 TB Allocation Details'!$A$18:$L$205, MATCH("Misc ID", 'E4 TB Allocation Details'!$A$18:$L$18, 0),FALSE), 'E2 Allocators'!$B$15:$W$361, MATCH('O5 Details by Class &amp; Accounts'!BP$18, 'E2 Allocators'!$B$15:$W$15, 0),FALSE)*$E38), 0, VLOOKUP(VLOOKUP($A38, 'E4 TB Allocation Details'!$A$18:$L$205, MATCH("Misc ID", 'E4 TB Allocation Details'!$A$18:$L$18, 0),FALSE), 'E2 Allocators'!$B$15:$W$361, MATCH('O5 Details by Class &amp; Accounts'!BP$18, 'E2 Allocators'!$B$15:$W$15, 0),FALSE)*$E38)</f>
        <v>0</v>
      </c>
      <c r="BQ38" s="1412">
        <f ca="1">IF(ISERROR(VLOOKUP(VLOOKUP($A38, 'E4 TB Allocation Details'!$A$18:$L$205, MATCH("Misc ID", 'E4 TB Allocation Details'!$A$18:$L$18, 0),FALSE), 'E2 Allocators'!$B$15:$W$361, MATCH('O5 Details by Class &amp; Accounts'!BQ$18, 'E2 Allocators'!$B$15:$W$15, 0),FALSE)*$E38), 0, VLOOKUP(VLOOKUP($A38, 'E4 TB Allocation Details'!$A$18:$L$205, MATCH("Misc ID", 'E4 TB Allocation Details'!$A$18:$L$18, 0),FALSE), 'E2 Allocators'!$B$15:$W$361, MATCH('O5 Details by Class &amp; Accounts'!BQ$18, 'E2 Allocators'!$B$15:$W$15, 0),FALSE)*$E38)</f>
        <v>0</v>
      </c>
      <c r="BR38" s="1412">
        <f ca="1">IF(ISERROR(VLOOKUP(VLOOKUP($A38, 'E4 TB Allocation Details'!$A$18:$L$205, MATCH("Misc ID", 'E4 TB Allocation Details'!$A$18:$L$18, 0),FALSE), 'E2 Allocators'!$B$15:$W$361, MATCH('O5 Details by Class &amp; Accounts'!BR$18, 'E2 Allocators'!$B$15:$W$15, 0),FALSE)*$E38), 0, VLOOKUP(VLOOKUP($A38, 'E4 TB Allocation Details'!$A$18:$L$205, MATCH("Misc ID", 'E4 TB Allocation Details'!$A$18:$L$18, 0),FALSE), 'E2 Allocators'!$B$15:$W$361, MATCH('O5 Details by Class &amp; Accounts'!BR$18, 'E2 Allocators'!$B$15:$W$15, 0),FALSE)*$E38)</f>
        <v>0</v>
      </c>
      <c r="BS38" s="1412">
        <f t="shared" si="3"/>
        <v>0</v>
      </c>
      <c r="BT38" s="1412">
        <f ca="1">IF(ISERROR(VLOOKUP(VLOOKUP($A38, 'E4 TB Allocation Details'!$A$18:$L$205, MATCH("A &amp; G ID", 'E4 TB Allocation Details'!$A$18:$L$18, 0),FALSE), 'E2 Allocators'!$B$15:$W$361, MATCH('O5 Details by Class &amp; Accounts'!BT$18, 'E2 Allocators'!$B$15:$W$15, 0),FALSE)*$E38), 0, VLOOKUP(VLOOKUP($A38, 'E4 TB Allocation Details'!$A$18:$L$205, MATCH("A &amp; G ID", 'E4 TB Allocation Details'!$A$18:$L$18, 0),FALSE), 'E2 Allocators'!$B$15:$W$361, MATCH('O5 Details by Class &amp; Accounts'!BT$18, 'E2 Allocators'!$B$15:$W$15, 0),FALSE)*$E38)</f>
        <v>0</v>
      </c>
      <c r="BU38" s="1412">
        <f ca="1">IF(ISERROR(VLOOKUP(VLOOKUP($A38, 'E4 TB Allocation Details'!$A$18:$L$205, MATCH("A &amp; G ID", 'E4 TB Allocation Details'!$A$18:$L$18, 0),FALSE), 'E2 Allocators'!$B$15:$W$361, MATCH('O5 Details by Class &amp; Accounts'!BU$18, 'E2 Allocators'!$B$15:$W$15, 0),FALSE)*$E38), 0, VLOOKUP(VLOOKUP($A38, 'E4 TB Allocation Details'!$A$18:$L$205, MATCH("A &amp; G ID", 'E4 TB Allocation Details'!$A$18:$L$18, 0),FALSE), 'E2 Allocators'!$B$15:$W$361, MATCH('O5 Details by Class &amp; Accounts'!BU$18, 'E2 Allocators'!$B$15:$W$15, 0),FALSE)*$E38)</f>
        <v>0</v>
      </c>
      <c r="BV38" s="1412">
        <f ca="1">IF(ISERROR(VLOOKUP(VLOOKUP($A38, 'E4 TB Allocation Details'!$A$18:$L$205, MATCH("A &amp; G ID", 'E4 TB Allocation Details'!$A$18:$L$18, 0),FALSE), 'E2 Allocators'!$B$15:$W$361, MATCH('O5 Details by Class &amp; Accounts'!BV$18, 'E2 Allocators'!$B$15:$W$15, 0),FALSE)*$E38), 0, VLOOKUP(VLOOKUP($A38, 'E4 TB Allocation Details'!$A$18:$L$205, MATCH("A &amp; G ID", 'E4 TB Allocation Details'!$A$18:$L$18, 0),FALSE), 'E2 Allocators'!$B$15:$W$361, MATCH('O5 Details by Class &amp; Accounts'!BV$18, 'E2 Allocators'!$B$15:$W$15, 0),FALSE)*$E38)</f>
        <v>0</v>
      </c>
      <c r="BW38" s="1412">
        <f ca="1">IF(ISERROR(VLOOKUP(VLOOKUP($A38, 'E4 TB Allocation Details'!$A$18:$L$205, MATCH("A &amp; G ID", 'E4 TB Allocation Details'!$A$18:$L$18, 0),FALSE), 'E2 Allocators'!$B$15:$W$361, MATCH('O5 Details by Class &amp; Accounts'!BW$18, 'E2 Allocators'!$B$15:$W$15, 0),FALSE)*$E38), 0, VLOOKUP(VLOOKUP($A38, 'E4 TB Allocation Details'!$A$18:$L$205, MATCH("A &amp; G ID", 'E4 TB Allocation Details'!$A$18:$L$18, 0),FALSE), 'E2 Allocators'!$B$15:$W$361, MATCH('O5 Details by Class &amp; Accounts'!BW$18, 'E2 Allocators'!$B$15:$W$15, 0),FALSE)*$E38)</f>
        <v>0</v>
      </c>
      <c r="BX38" s="1412">
        <f ca="1">IF(ISERROR(VLOOKUP(VLOOKUP($A38, 'E4 TB Allocation Details'!$A$18:$L$205, MATCH("A &amp; G ID", 'E4 TB Allocation Details'!$A$18:$L$18, 0),FALSE), 'E2 Allocators'!$B$15:$W$361, MATCH('O5 Details by Class &amp; Accounts'!BX$18, 'E2 Allocators'!$B$15:$W$15, 0),FALSE)*$E38), 0, VLOOKUP(VLOOKUP($A38, 'E4 TB Allocation Details'!$A$18:$L$205, MATCH("A &amp; G ID", 'E4 TB Allocation Details'!$A$18:$L$18, 0),FALSE), 'E2 Allocators'!$B$15:$W$361, MATCH('O5 Details by Class &amp; Accounts'!BX$18, 'E2 Allocators'!$B$15:$W$15, 0),FALSE)*$E38)</f>
        <v>0</v>
      </c>
      <c r="BY38" s="1412">
        <f ca="1">IF(ISERROR(VLOOKUP(VLOOKUP($A38, 'E4 TB Allocation Details'!$A$18:$L$205, MATCH("A &amp; G ID", 'E4 TB Allocation Details'!$A$18:$L$18, 0),FALSE), 'E2 Allocators'!$B$15:$W$361, MATCH('O5 Details by Class &amp; Accounts'!BY$18, 'E2 Allocators'!$B$15:$W$15, 0),FALSE)*$E38), 0, VLOOKUP(VLOOKUP($A38, 'E4 TB Allocation Details'!$A$18:$L$205, MATCH("A &amp; G ID", 'E4 TB Allocation Details'!$A$18:$L$18, 0),FALSE), 'E2 Allocators'!$B$15:$W$361, MATCH('O5 Details by Class &amp; Accounts'!BY$18, 'E2 Allocators'!$B$15:$W$15, 0),FALSE)*$E38)</f>
        <v>0</v>
      </c>
      <c r="BZ38" s="1412">
        <f ca="1">IF(ISERROR(VLOOKUP(VLOOKUP($A38, 'E4 TB Allocation Details'!$A$18:$L$205, MATCH("A &amp; G ID", 'E4 TB Allocation Details'!$A$18:$L$18, 0),FALSE), 'E2 Allocators'!$B$15:$W$361, MATCH('O5 Details by Class &amp; Accounts'!BZ$18, 'E2 Allocators'!$B$15:$W$15, 0),FALSE)*$E38), 0, VLOOKUP(VLOOKUP($A38, 'E4 TB Allocation Details'!$A$18:$L$205, MATCH("A &amp; G ID", 'E4 TB Allocation Details'!$A$18:$L$18, 0),FALSE), 'E2 Allocators'!$B$15:$W$361, MATCH('O5 Details by Class &amp; Accounts'!BZ$18, 'E2 Allocators'!$B$15:$W$15, 0),FALSE)*$E38)</f>
        <v>0</v>
      </c>
      <c r="CA38" s="1412">
        <f ca="1">IF(ISERROR(VLOOKUP(VLOOKUP($A38, 'E4 TB Allocation Details'!$A$18:$L$205, MATCH("A &amp; G ID", 'E4 TB Allocation Details'!$A$18:$L$18, 0),FALSE), 'E2 Allocators'!$B$15:$W$361, MATCH('O5 Details by Class &amp; Accounts'!CA$18, 'E2 Allocators'!$B$15:$W$15, 0),FALSE)*$E38), 0, VLOOKUP(VLOOKUP($A38, 'E4 TB Allocation Details'!$A$18:$L$205, MATCH("A &amp; G ID", 'E4 TB Allocation Details'!$A$18:$L$18, 0),FALSE), 'E2 Allocators'!$B$15:$W$361, MATCH('O5 Details by Class &amp; Accounts'!CA$18, 'E2 Allocators'!$B$15:$W$15, 0),FALSE)*$E38)</f>
        <v>0</v>
      </c>
      <c r="CB38" s="1412">
        <f ca="1">IF(ISERROR(VLOOKUP(VLOOKUP($A38, 'E4 TB Allocation Details'!$A$18:$L$205, MATCH("A &amp; G ID", 'E4 TB Allocation Details'!$A$18:$L$18, 0),FALSE), 'E2 Allocators'!$B$15:$W$361, MATCH('O5 Details by Class &amp; Accounts'!CB$18, 'E2 Allocators'!$B$15:$W$15, 0),FALSE)*$E38), 0, VLOOKUP(VLOOKUP($A38, 'E4 TB Allocation Details'!$A$18:$L$205, MATCH("A &amp; G ID", 'E4 TB Allocation Details'!$A$18:$L$18, 0),FALSE), 'E2 Allocators'!$B$15:$W$361, MATCH('O5 Details by Class &amp; Accounts'!CB$18, 'E2 Allocators'!$B$15:$W$15, 0),FALSE)*$E38)</f>
        <v>0</v>
      </c>
      <c r="CC38" s="1412">
        <f ca="1">IF(ISERROR(VLOOKUP(VLOOKUP($A38, 'E4 TB Allocation Details'!$A$18:$L$205, MATCH("A &amp; G ID", 'E4 TB Allocation Details'!$A$18:$L$18, 0),FALSE), 'E2 Allocators'!$B$15:$W$361, MATCH('O5 Details by Class &amp; Accounts'!CC$18, 'E2 Allocators'!$B$15:$W$15, 0),FALSE)*$E38), 0, VLOOKUP(VLOOKUP($A38, 'E4 TB Allocation Details'!$A$18:$L$205, MATCH("A &amp; G ID", 'E4 TB Allocation Details'!$A$18:$L$18, 0),FALSE), 'E2 Allocators'!$B$15:$W$361, MATCH('O5 Details by Class &amp; Accounts'!CC$18, 'E2 Allocators'!$B$15:$W$15, 0),FALSE)*$E38)</f>
        <v>0</v>
      </c>
      <c r="CD38" s="1412">
        <f ca="1">IF(ISERROR(VLOOKUP(VLOOKUP($A38, 'E4 TB Allocation Details'!$A$18:$L$205, MATCH("A &amp; G ID", 'E4 TB Allocation Details'!$A$18:$L$18, 0),FALSE), 'E2 Allocators'!$B$15:$W$361, MATCH('O5 Details by Class &amp; Accounts'!CD$18, 'E2 Allocators'!$B$15:$W$15, 0),FALSE)*$E38), 0, VLOOKUP(VLOOKUP($A38, 'E4 TB Allocation Details'!$A$18:$L$205, MATCH("A &amp; G ID", 'E4 TB Allocation Details'!$A$18:$L$18, 0),FALSE), 'E2 Allocators'!$B$15:$W$361, MATCH('O5 Details by Class &amp; Accounts'!CD$18, 'E2 Allocators'!$B$15:$W$15, 0),FALSE)*$E38)</f>
        <v>0</v>
      </c>
      <c r="CE38" s="1412">
        <f ca="1">IF(ISERROR(VLOOKUP(VLOOKUP($A38, 'E4 TB Allocation Details'!$A$18:$L$205, MATCH("A &amp; G ID", 'E4 TB Allocation Details'!$A$18:$L$18, 0),FALSE), 'E2 Allocators'!$B$15:$W$361, MATCH('O5 Details by Class &amp; Accounts'!CE$18, 'E2 Allocators'!$B$15:$W$15, 0),FALSE)*$E38), 0, VLOOKUP(VLOOKUP($A38, 'E4 TB Allocation Details'!$A$18:$L$205, MATCH("A &amp; G ID", 'E4 TB Allocation Details'!$A$18:$L$18, 0),FALSE), 'E2 Allocators'!$B$15:$W$361, MATCH('O5 Details by Class &amp; Accounts'!CE$18, 'E2 Allocators'!$B$15:$W$15, 0),FALSE)*$E38)</f>
        <v>0</v>
      </c>
      <c r="CF38" s="1412">
        <f ca="1">IF(ISERROR(VLOOKUP(VLOOKUP($A38, 'E4 TB Allocation Details'!$A$18:$L$205, MATCH("A &amp; G ID", 'E4 TB Allocation Details'!$A$18:$L$18, 0),FALSE), 'E2 Allocators'!$B$15:$W$361, MATCH('O5 Details by Class &amp; Accounts'!CF$18, 'E2 Allocators'!$B$15:$W$15, 0),FALSE)*$E38), 0, VLOOKUP(VLOOKUP($A38, 'E4 TB Allocation Details'!$A$18:$L$205, MATCH("A &amp; G ID", 'E4 TB Allocation Details'!$A$18:$L$18, 0),FALSE), 'E2 Allocators'!$B$15:$W$361, MATCH('O5 Details by Class &amp; Accounts'!CF$18, 'E2 Allocators'!$B$15:$W$15, 0),FALSE)*$E38)</f>
        <v>0</v>
      </c>
      <c r="CG38" s="1412">
        <f ca="1">IF(ISERROR(VLOOKUP(VLOOKUP($A38, 'E4 TB Allocation Details'!$A$18:$L$205, MATCH("A &amp; G ID", 'E4 TB Allocation Details'!$A$18:$L$18, 0),FALSE), 'E2 Allocators'!$B$15:$W$361, MATCH('O5 Details by Class &amp; Accounts'!CG$18, 'E2 Allocators'!$B$15:$W$15, 0),FALSE)*$E38), 0, VLOOKUP(VLOOKUP($A38, 'E4 TB Allocation Details'!$A$18:$L$205, MATCH("A &amp; G ID", 'E4 TB Allocation Details'!$A$18:$L$18, 0),FALSE), 'E2 Allocators'!$B$15:$W$361, MATCH('O5 Details by Class &amp; Accounts'!CG$18, 'E2 Allocators'!$B$15:$W$15, 0),FALSE)*$E38)</f>
        <v>0</v>
      </c>
      <c r="CH38" s="1412">
        <f ca="1">IF(ISERROR(VLOOKUP(VLOOKUP($A38, 'E4 TB Allocation Details'!$A$18:$L$205, MATCH("A &amp; G ID", 'E4 TB Allocation Details'!$A$18:$L$18, 0),FALSE), 'E2 Allocators'!$B$15:$W$361, MATCH('O5 Details by Class &amp; Accounts'!CH$18, 'E2 Allocators'!$B$15:$W$15, 0),FALSE)*$E38), 0, VLOOKUP(VLOOKUP($A38, 'E4 TB Allocation Details'!$A$18:$L$205, MATCH("A &amp; G ID", 'E4 TB Allocation Details'!$A$18:$L$18, 0),FALSE), 'E2 Allocators'!$B$15:$W$361, MATCH('O5 Details by Class &amp; Accounts'!CH$18, 'E2 Allocators'!$B$15:$W$15, 0),FALSE)*$E38)</f>
        <v>0</v>
      </c>
      <c r="CI38" s="1412">
        <f ca="1">IF(ISERROR(VLOOKUP(VLOOKUP($A38, 'E4 TB Allocation Details'!$A$18:$L$205, MATCH("A &amp; G ID", 'E4 TB Allocation Details'!$A$18:$L$18, 0),FALSE), 'E2 Allocators'!$B$15:$W$361, MATCH('O5 Details by Class &amp; Accounts'!CI$18, 'E2 Allocators'!$B$15:$W$15, 0),FALSE)*$E38), 0, VLOOKUP(VLOOKUP($A38, 'E4 TB Allocation Details'!$A$18:$L$205, MATCH("A &amp; G ID", 'E4 TB Allocation Details'!$A$18:$L$18, 0),FALSE), 'E2 Allocators'!$B$15:$W$361, MATCH('O5 Details by Class &amp; Accounts'!CI$18, 'E2 Allocators'!$B$15:$W$15, 0),FALSE)*$E38)</f>
        <v>0</v>
      </c>
      <c r="CJ38" s="1412">
        <f ca="1">IF(ISERROR(VLOOKUP(VLOOKUP($A38, 'E4 TB Allocation Details'!$A$18:$L$205, MATCH("A &amp; G ID", 'E4 TB Allocation Details'!$A$18:$L$18, 0),FALSE), 'E2 Allocators'!$B$15:$W$361, MATCH('O5 Details by Class &amp; Accounts'!CJ$18, 'E2 Allocators'!$B$15:$W$15, 0),FALSE)*$E38), 0, VLOOKUP(VLOOKUP($A38, 'E4 TB Allocation Details'!$A$18:$L$205, MATCH("A &amp; G ID", 'E4 TB Allocation Details'!$A$18:$L$18, 0),FALSE), 'E2 Allocators'!$B$15:$W$361, MATCH('O5 Details by Class &amp; Accounts'!CJ$18, 'E2 Allocators'!$B$15:$W$15, 0),FALSE)*$E38)</f>
        <v>0</v>
      </c>
      <c r="CK38" s="1412">
        <f ca="1">IF(ISERROR(VLOOKUP(VLOOKUP($A38, 'E4 TB Allocation Details'!$A$18:$L$205, MATCH("A &amp; G ID", 'E4 TB Allocation Details'!$A$18:$L$18, 0),FALSE), 'E2 Allocators'!$B$15:$W$361, MATCH('O5 Details by Class &amp; Accounts'!CK$18, 'E2 Allocators'!$B$15:$W$15, 0),FALSE)*$E38), 0, VLOOKUP(VLOOKUP($A38, 'E4 TB Allocation Details'!$A$18:$L$205, MATCH("A &amp; G ID", 'E4 TB Allocation Details'!$A$18:$L$18, 0),FALSE), 'E2 Allocators'!$B$15:$W$361, MATCH('O5 Details by Class &amp; Accounts'!CK$18, 'E2 Allocators'!$B$15:$W$15, 0),FALSE)*$E38)</f>
        <v>0</v>
      </c>
      <c r="CL38" s="1412">
        <f ca="1">IF(ISERROR(VLOOKUP(VLOOKUP($A38, 'E4 TB Allocation Details'!$A$18:$L$205, MATCH("A &amp; G ID", 'E4 TB Allocation Details'!$A$18:$L$18, 0),FALSE), 'E2 Allocators'!$B$15:$W$361, MATCH('O5 Details by Class &amp; Accounts'!CL$18, 'E2 Allocators'!$B$15:$W$15, 0),FALSE)*$E38), 0, VLOOKUP(VLOOKUP($A38, 'E4 TB Allocation Details'!$A$18:$L$205, MATCH("A &amp; G ID", 'E4 TB Allocation Details'!$A$18:$L$18, 0),FALSE), 'E2 Allocators'!$B$15:$W$361, MATCH('O5 Details by Class &amp; Accounts'!CL$18, 'E2 Allocators'!$B$15:$W$15, 0),FALSE)*$E38)</f>
        <v>0</v>
      </c>
      <c r="CM38" s="1412">
        <f ca="1">IF(ISERROR(VLOOKUP(VLOOKUP($A38, 'E4 TB Allocation Details'!$A$18:$L$205, MATCH("A &amp; G ID", 'E4 TB Allocation Details'!$A$18:$L$18, 0),FALSE), 'E2 Allocators'!$B$15:$W$361, MATCH('O5 Details by Class &amp; Accounts'!CM$18, 'E2 Allocators'!$B$15:$W$15, 0),FALSE)*$E38), 0, VLOOKUP(VLOOKUP($A38, 'E4 TB Allocation Details'!$A$18:$L$205, MATCH("A &amp; G ID", 'E4 TB Allocation Details'!$A$18:$L$18, 0),FALSE), 'E2 Allocators'!$B$15:$W$361, MATCH('O5 Details by Class &amp; Accounts'!CM$18, 'E2 Allocators'!$B$15:$W$15, 0),FALSE)*$E38)</f>
        <v>0</v>
      </c>
      <c r="CN38" s="1412">
        <f t="shared" si="5"/>
        <v>0</v>
      </c>
      <c r="CO38" s="1792">
        <f t="shared" si="4"/>
        <v>0</v>
      </c>
      <c r="CQ38" s="2087" t="e">
        <v>#N/A</v>
      </c>
    </row>
    <row r="39" spans="1:95" s="81" customFormat="1" ht="12.75">
      <c r="A39" s="1175" t="s">
        <v>137</v>
      </c>
      <c r="B39" s="1176" t="s">
        <v>1420</v>
      </c>
      <c r="C39" s="1789">
        <f ca="1">IF(ISERROR(VLOOKUP($A39,'I3 TB Data'!$A$23:$H$458,MATCH('O5 Details by Class &amp; Accounts'!$C$18, 'I3 TB Data'!$A$23:$H$23,0),0)), 0, VLOOKUP($A39,'I3 TB Data'!$A$23:$H$458,MATCH('O5 Details by Class &amp; Accounts'!$C$18,'I3 TB Data'!$A$23:$H$23,0),0))</f>
        <v>0</v>
      </c>
      <c r="D39" s="1790">
        <f ca="1">'I4 BO ASSETS'!E36</f>
        <v>0</v>
      </c>
      <c r="E39" s="1789">
        <f t="shared" si="6"/>
        <v>0</v>
      </c>
      <c r="F39" s="1791">
        <f ca="1">IF(ISERROR(VLOOKUP($A39, 'E1 Categorization'!A33:E122, MATCH("Customer Component", 'E1 Categorization'!$A$33:$E$33,0), 0)), 0, IF(VLOOKUP($A39, 'E1 Categorization'!A33:E122, MATCH("Customer Component", 'E1 Categorization'!$A$33:$E$33,0), 0)=0, 'O5 Details by Class &amp; Accounts'!$E39, IF(AND(VLOOKUP($A39, 'E1 Categorization'!A33:E122, MATCH("Customer Component", 'E1 Categorization'!$A$33:$E$33,0), 0) &gt;0, VLOOKUP($A39, 'E1 Categorization'!A33:E122, MATCH("Customer Component", 'E1 Categorization'!$A$33:$E$33,0), 0)&lt;1), 'O5 Details by Class &amp; Accounts'!$E39*(1-VLOOKUP($A39, 'E1 Categorization'!A33:E122, MATCH("Customer Component", 'E1 Categorization'!$A$33:$E$33,0), 0)), 0)))</f>
        <v>0</v>
      </c>
      <c r="G39" s="1791">
        <f ca="1">IF(ISERROR(VLOOKUP($A39, 'E1 Categorization'!A33:E122, MATCH("Customer Component", 'E1 Categorization'!$A$33:$E$33,0), 0)),0, IF(VLOOKUP($A39, 'E1 Categorization'!A33:E122, MATCH("Customer Component", 'E1 Categorization'!$A$33:$E$33,0), 0)=0, 0, IF(AND(VLOOKUP($A39, 'E1 Categorization'!A33:E122, MATCH("Customer Component", 'E1 Categorization'!$A$33:$E$33,0), 0) &gt;0, VLOOKUP($A39, 'E1 Categorization'!A33:E122, MATCH("Customer Component", 'E1 Categorization'!$A$33:$E$33,0), 0)&lt;1), 'O5 Details by Class &amp; Accounts'!$E39*(VLOOKUP($A39, 'E1 Categorization'!A33:E122, MATCH("Customer Component", 'E1 Categorization'!$A$33:$E$33,0), 0)), 'O5 Details by Class &amp; Accounts'!$E39)))</f>
        <v>0</v>
      </c>
      <c r="H39" s="1412">
        <f t="shared" si="0"/>
        <v>0</v>
      </c>
      <c r="I39" s="1412">
        <f ca="1">IF(ISERROR(VLOOKUP(VLOOKUP($A39, 'E4 TB Allocation Details'!$A$18:$L$205, MATCH("Demand ID", 'E4 TB Allocation Details'!$A$18:$L$18, 0),FALSE), 'E2 Allocators'!$B$15:$W$361, MATCH('O5 Details by Class &amp; Accounts'!I$18, 'E2 Allocators'!$B$15:$W$15, 0),FALSE)*$F39), 0, VLOOKUP(VLOOKUP($A39, 'E4 TB Allocation Details'!$A$18:$L$205, MATCH("Demand ID", 'E4 TB Allocation Details'!$A$18:$L$18, 0),FALSE), 'E2 Allocators'!$B$15:$W$361, MATCH('O5 Details by Class &amp; Accounts'!I$18, 'E2 Allocators'!$B$15:$W$15, 0),FALSE)*$F39)</f>
        <v>0</v>
      </c>
      <c r="J39" s="1412">
        <f ca="1">IF(ISERROR(VLOOKUP(VLOOKUP($A39, 'E4 TB Allocation Details'!$A$18:$L$205, MATCH("Demand ID", 'E4 TB Allocation Details'!$A$18:$L$18, 0),FALSE), 'E2 Allocators'!$B$15:$W$361, MATCH('O5 Details by Class &amp; Accounts'!J$18, 'E2 Allocators'!$B$15:$W$15, 0),FALSE)*$F39), 0, VLOOKUP(VLOOKUP($A39, 'E4 TB Allocation Details'!$A$18:$L$205, MATCH("Demand ID", 'E4 TB Allocation Details'!$A$18:$L$18, 0),FALSE), 'E2 Allocators'!$B$15:$W$361, MATCH('O5 Details by Class &amp; Accounts'!J$18, 'E2 Allocators'!$B$15:$W$15, 0),FALSE)*$F39)</f>
        <v>0</v>
      </c>
      <c r="K39" s="1412">
        <f ca="1">IF(ISERROR(VLOOKUP(VLOOKUP($A39, 'E4 TB Allocation Details'!$A$18:$L$205, MATCH("Demand ID", 'E4 TB Allocation Details'!$A$18:$L$18, 0),FALSE), 'E2 Allocators'!$B$15:$W$361, MATCH('O5 Details by Class &amp; Accounts'!K$18, 'E2 Allocators'!$B$15:$W$15, 0),FALSE)*$F39), 0, VLOOKUP(VLOOKUP($A39, 'E4 TB Allocation Details'!$A$18:$L$205, MATCH("Demand ID", 'E4 TB Allocation Details'!$A$18:$L$18, 0),FALSE), 'E2 Allocators'!$B$15:$W$361, MATCH('O5 Details by Class &amp; Accounts'!K$18, 'E2 Allocators'!$B$15:$W$15, 0),FALSE)*$F39)</f>
        <v>0</v>
      </c>
      <c r="L39" s="1412">
        <f ca="1">IF(ISERROR(VLOOKUP(VLOOKUP($A39, 'E4 TB Allocation Details'!$A$18:$L$205, MATCH("Demand ID", 'E4 TB Allocation Details'!$A$18:$L$18, 0),FALSE), 'E2 Allocators'!$B$15:$W$361, MATCH('O5 Details by Class &amp; Accounts'!L$18, 'E2 Allocators'!$B$15:$W$15, 0),FALSE)*$F39), 0, VLOOKUP(VLOOKUP($A39, 'E4 TB Allocation Details'!$A$18:$L$205, MATCH("Demand ID", 'E4 TB Allocation Details'!$A$18:$L$18, 0),FALSE), 'E2 Allocators'!$B$15:$W$361, MATCH('O5 Details by Class &amp; Accounts'!L$18, 'E2 Allocators'!$B$15:$W$15, 0),FALSE)*$F39)</f>
        <v>0</v>
      </c>
      <c r="M39" s="1412">
        <f ca="1">IF(ISERROR(VLOOKUP(VLOOKUP($A39, 'E4 TB Allocation Details'!$A$18:$L$205, MATCH("Demand ID", 'E4 TB Allocation Details'!$A$18:$L$18, 0),FALSE), 'E2 Allocators'!$B$15:$W$361, MATCH('O5 Details by Class &amp; Accounts'!M$18, 'E2 Allocators'!$B$15:$W$15, 0),FALSE)*$F39), 0, VLOOKUP(VLOOKUP($A39, 'E4 TB Allocation Details'!$A$18:$L$205, MATCH("Demand ID", 'E4 TB Allocation Details'!$A$18:$L$18, 0),FALSE), 'E2 Allocators'!$B$15:$W$361, MATCH('O5 Details by Class &amp; Accounts'!M$18, 'E2 Allocators'!$B$15:$W$15, 0),FALSE)*$F39)</f>
        <v>0</v>
      </c>
      <c r="N39" s="1412">
        <f ca="1">IF(ISERROR(VLOOKUP(VLOOKUP($A39, 'E4 TB Allocation Details'!$A$18:$L$205, MATCH("Demand ID", 'E4 TB Allocation Details'!$A$18:$L$18, 0),FALSE), 'E2 Allocators'!$B$15:$W$361, MATCH('O5 Details by Class &amp; Accounts'!N$18, 'E2 Allocators'!$B$15:$W$15, 0),FALSE)*$F39), 0, VLOOKUP(VLOOKUP($A39, 'E4 TB Allocation Details'!$A$18:$L$205, MATCH("Demand ID", 'E4 TB Allocation Details'!$A$18:$L$18, 0),FALSE), 'E2 Allocators'!$B$15:$W$361, MATCH('O5 Details by Class &amp; Accounts'!N$18, 'E2 Allocators'!$B$15:$W$15, 0),FALSE)*$F39)</f>
        <v>0</v>
      </c>
      <c r="O39" s="1412">
        <f ca="1">IF(ISERROR(VLOOKUP(VLOOKUP($A39, 'E4 TB Allocation Details'!$A$18:$L$205, MATCH("Demand ID", 'E4 TB Allocation Details'!$A$18:$L$18, 0),FALSE), 'E2 Allocators'!$B$15:$W$361, MATCH('O5 Details by Class &amp; Accounts'!O$18, 'E2 Allocators'!$B$15:$W$15, 0),FALSE)*$F39), 0, VLOOKUP(VLOOKUP($A39, 'E4 TB Allocation Details'!$A$18:$L$205, MATCH("Demand ID", 'E4 TB Allocation Details'!$A$18:$L$18, 0),FALSE), 'E2 Allocators'!$B$15:$W$361, MATCH('O5 Details by Class &amp; Accounts'!O$18, 'E2 Allocators'!$B$15:$W$15, 0),FALSE)*$F39)</f>
        <v>0</v>
      </c>
      <c r="P39" s="1412">
        <f ca="1">IF(ISERROR(VLOOKUP(VLOOKUP($A39, 'E4 TB Allocation Details'!$A$18:$L$205, MATCH("Demand ID", 'E4 TB Allocation Details'!$A$18:$L$18, 0),FALSE), 'E2 Allocators'!$B$15:$W$361, MATCH('O5 Details by Class &amp; Accounts'!P$18, 'E2 Allocators'!$B$15:$W$15, 0),FALSE)*$F39), 0, VLOOKUP(VLOOKUP($A39, 'E4 TB Allocation Details'!$A$18:$L$205, MATCH("Demand ID", 'E4 TB Allocation Details'!$A$18:$L$18, 0),FALSE), 'E2 Allocators'!$B$15:$W$361, MATCH('O5 Details by Class &amp; Accounts'!P$18, 'E2 Allocators'!$B$15:$W$15, 0),FALSE)*$F39)</f>
        <v>0</v>
      </c>
      <c r="Q39" s="1412">
        <f ca="1">IF(ISERROR(VLOOKUP(VLOOKUP($A39, 'E4 TB Allocation Details'!$A$18:$L$205, MATCH("Demand ID", 'E4 TB Allocation Details'!$A$18:$L$18, 0),FALSE), 'E2 Allocators'!$B$15:$W$361, MATCH('O5 Details by Class &amp; Accounts'!Q$18, 'E2 Allocators'!$B$15:$W$15, 0),FALSE)*$F39), 0, VLOOKUP(VLOOKUP($A39, 'E4 TB Allocation Details'!$A$18:$L$205, MATCH("Demand ID", 'E4 TB Allocation Details'!$A$18:$L$18, 0),FALSE), 'E2 Allocators'!$B$15:$W$361, MATCH('O5 Details by Class &amp; Accounts'!Q$18, 'E2 Allocators'!$B$15:$W$15, 0),FALSE)*$F39)</f>
        <v>0</v>
      </c>
      <c r="R39" s="1412">
        <f ca="1">IF(ISERROR(VLOOKUP(VLOOKUP($A39, 'E4 TB Allocation Details'!$A$18:$L$205, MATCH("Demand ID", 'E4 TB Allocation Details'!$A$18:$L$18, 0),FALSE), 'E2 Allocators'!$B$15:$W$361, MATCH('O5 Details by Class &amp; Accounts'!R$18, 'E2 Allocators'!$B$15:$W$15, 0),FALSE)*$F39), 0, VLOOKUP(VLOOKUP($A39, 'E4 TB Allocation Details'!$A$18:$L$205, MATCH("Demand ID", 'E4 TB Allocation Details'!$A$18:$L$18, 0),FALSE), 'E2 Allocators'!$B$15:$W$361, MATCH('O5 Details by Class &amp; Accounts'!R$18, 'E2 Allocators'!$B$15:$W$15, 0),FALSE)*$F39)</f>
        <v>0</v>
      </c>
      <c r="S39" s="1412">
        <f ca="1">IF(ISERROR(VLOOKUP(VLOOKUP($A39, 'E4 TB Allocation Details'!$A$18:$L$205, MATCH("Demand ID", 'E4 TB Allocation Details'!$A$18:$L$18, 0),FALSE), 'E2 Allocators'!$B$15:$W$361, MATCH('O5 Details by Class &amp; Accounts'!S$18, 'E2 Allocators'!$B$15:$W$15, 0),FALSE)*$F39), 0, VLOOKUP(VLOOKUP($A39, 'E4 TB Allocation Details'!$A$18:$L$205, MATCH("Demand ID", 'E4 TB Allocation Details'!$A$18:$L$18, 0),FALSE), 'E2 Allocators'!$B$15:$W$361, MATCH('O5 Details by Class &amp; Accounts'!S$18, 'E2 Allocators'!$B$15:$W$15, 0),FALSE)*$F39)</f>
        <v>0</v>
      </c>
      <c r="T39" s="1412">
        <f ca="1">IF(ISERROR(VLOOKUP(VLOOKUP($A39, 'E4 TB Allocation Details'!$A$18:$L$205, MATCH("Demand ID", 'E4 TB Allocation Details'!$A$18:$L$18, 0),FALSE), 'E2 Allocators'!$B$15:$W$361, MATCH('O5 Details by Class &amp; Accounts'!T$18, 'E2 Allocators'!$B$15:$W$15, 0),FALSE)*$F39), 0, VLOOKUP(VLOOKUP($A39, 'E4 TB Allocation Details'!$A$18:$L$205, MATCH("Demand ID", 'E4 TB Allocation Details'!$A$18:$L$18, 0),FALSE), 'E2 Allocators'!$B$15:$W$361, MATCH('O5 Details by Class &amp; Accounts'!T$18, 'E2 Allocators'!$B$15:$W$15, 0),FALSE)*$F39)</f>
        <v>0</v>
      </c>
      <c r="U39" s="1412">
        <f ca="1">IF(ISERROR(VLOOKUP(VLOOKUP($A39, 'E4 TB Allocation Details'!$A$18:$L$205, MATCH("Demand ID", 'E4 TB Allocation Details'!$A$18:$L$18, 0),FALSE), 'E2 Allocators'!$B$15:$W$361, MATCH('O5 Details by Class &amp; Accounts'!U$18, 'E2 Allocators'!$B$15:$W$15, 0),FALSE)*$F39), 0, VLOOKUP(VLOOKUP($A39, 'E4 TB Allocation Details'!$A$18:$L$205, MATCH("Demand ID", 'E4 TB Allocation Details'!$A$18:$L$18, 0),FALSE), 'E2 Allocators'!$B$15:$W$361, MATCH('O5 Details by Class &amp; Accounts'!U$18, 'E2 Allocators'!$B$15:$W$15, 0),FALSE)*$F39)</f>
        <v>0</v>
      </c>
      <c r="V39" s="1412">
        <f ca="1">IF(ISERROR(VLOOKUP(VLOOKUP($A39, 'E4 TB Allocation Details'!$A$18:$L$205, MATCH("Demand ID", 'E4 TB Allocation Details'!$A$18:$L$18, 0),FALSE), 'E2 Allocators'!$B$15:$W$361, MATCH('O5 Details by Class &amp; Accounts'!V$18, 'E2 Allocators'!$B$15:$W$15, 0),FALSE)*$F39), 0, VLOOKUP(VLOOKUP($A39, 'E4 TB Allocation Details'!$A$18:$L$205, MATCH("Demand ID", 'E4 TB Allocation Details'!$A$18:$L$18, 0),FALSE), 'E2 Allocators'!$B$15:$W$361, MATCH('O5 Details by Class &amp; Accounts'!V$18, 'E2 Allocators'!$B$15:$W$15, 0),FALSE)*$F39)</f>
        <v>0</v>
      </c>
      <c r="W39" s="1412">
        <f ca="1">IF(ISERROR(VLOOKUP(VLOOKUP($A39, 'E4 TB Allocation Details'!$A$18:$L$205, MATCH("Demand ID", 'E4 TB Allocation Details'!$A$18:$L$18, 0),FALSE), 'E2 Allocators'!$B$15:$W$361, MATCH('O5 Details by Class &amp; Accounts'!W$18, 'E2 Allocators'!$B$15:$W$15, 0),FALSE)*$F39), 0, VLOOKUP(VLOOKUP($A39, 'E4 TB Allocation Details'!$A$18:$L$205, MATCH("Demand ID", 'E4 TB Allocation Details'!$A$18:$L$18, 0),FALSE), 'E2 Allocators'!$B$15:$W$361, MATCH('O5 Details by Class &amp; Accounts'!W$18, 'E2 Allocators'!$B$15:$W$15, 0),FALSE)*$F39)</f>
        <v>0</v>
      </c>
      <c r="X39" s="1412">
        <f ca="1">IF(ISERROR(VLOOKUP(VLOOKUP($A39, 'E4 TB Allocation Details'!$A$18:$L$205, MATCH("Demand ID", 'E4 TB Allocation Details'!$A$18:$L$18, 0),FALSE), 'E2 Allocators'!$B$15:$W$361, MATCH('O5 Details by Class &amp; Accounts'!X$18, 'E2 Allocators'!$B$15:$W$15, 0),FALSE)*$F39), 0, VLOOKUP(VLOOKUP($A39, 'E4 TB Allocation Details'!$A$18:$L$205, MATCH("Demand ID", 'E4 TB Allocation Details'!$A$18:$L$18, 0),FALSE), 'E2 Allocators'!$B$15:$W$361, MATCH('O5 Details by Class &amp; Accounts'!X$18, 'E2 Allocators'!$B$15:$W$15, 0),FALSE)*$F39)</f>
        <v>0</v>
      </c>
      <c r="Y39" s="1412">
        <f ca="1">IF(ISERROR(VLOOKUP(VLOOKUP($A39, 'E4 TB Allocation Details'!$A$18:$L$205, MATCH("Demand ID", 'E4 TB Allocation Details'!$A$18:$L$18, 0),FALSE), 'E2 Allocators'!$B$15:$W$361, MATCH('O5 Details by Class &amp; Accounts'!Y$18, 'E2 Allocators'!$B$15:$W$15, 0),FALSE)*$F39), 0, VLOOKUP(VLOOKUP($A39, 'E4 TB Allocation Details'!$A$18:$L$205, MATCH("Demand ID", 'E4 TB Allocation Details'!$A$18:$L$18, 0),FALSE), 'E2 Allocators'!$B$15:$W$361, MATCH('O5 Details by Class &amp; Accounts'!Y$18, 'E2 Allocators'!$B$15:$W$15, 0),FALSE)*$F39)</f>
        <v>0</v>
      </c>
      <c r="Z39" s="1412">
        <f ca="1">IF(ISERROR(VLOOKUP(VLOOKUP($A39, 'E4 TB Allocation Details'!$A$18:$L$205, MATCH("Demand ID", 'E4 TB Allocation Details'!$A$18:$L$18, 0),FALSE), 'E2 Allocators'!$B$15:$W$361, MATCH('O5 Details by Class &amp; Accounts'!Z$18, 'E2 Allocators'!$B$15:$W$15, 0),FALSE)*$F39), 0, VLOOKUP(VLOOKUP($A39, 'E4 TB Allocation Details'!$A$18:$L$205, MATCH("Demand ID", 'E4 TB Allocation Details'!$A$18:$L$18, 0),FALSE), 'E2 Allocators'!$B$15:$W$361, MATCH('O5 Details by Class &amp; Accounts'!Z$18, 'E2 Allocators'!$B$15:$W$15, 0),FALSE)*$F39)</f>
        <v>0</v>
      </c>
      <c r="AA39" s="1412">
        <f ca="1">IF(ISERROR(VLOOKUP(VLOOKUP($A39, 'E4 TB Allocation Details'!$A$18:$L$205, MATCH("Demand ID", 'E4 TB Allocation Details'!$A$18:$L$18, 0),FALSE), 'E2 Allocators'!$B$15:$W$361, MATCH('O5 Details by Class &amp; Accounts'!AA$18, 'E2 Allocators'!$B$15:$W$15, 0),FALSE)*$F39), 0, VLOOKUP(VLOOKUP($A39, 'E4 TB Allocation Details'!$A$18:$L$205, MATCH("Demand ID", 'E4 TB Allocation Details'!$A$18:$L$18, 0),FALSE), 'E2 Allocators'!$B$15:$W$361, MATCH('O5 Details by Class &amp; Accounts'!AA$18, 'E2 Allocators'!$B$15:$W$15, 0),FALSE)*$F39)</f>
        <v>0</v>
      </c>
      <c r="AB39" s="1412">
        <f ca="1">IF(ISERROR(VLOOKUP(VLOOKUP($A39, 'E4 TB Allocation Details'!$A$18:$L$205, MATCH("Demand ID", 'E4 TB Allocation Details'!$A$18:$L$18, 0),FALSE), 'E2 Allocators'!$B$15:$W$361, MATCH('O5 Details by Class &amp; Accounts'!AB$18, 'E2 Allocators'!$B$15:$W$15, 0),FALSE)*$F39), 0, VLOOKUP(VLOOKUP($A39, 'E4 TB Allocation Details'!$A$18:$L$205, MATCH("Demand ID", 'E4 TB Allocation Details'!$A$18:$L$18, 0),FALSE), 'E2 Allocators'!$B$15:$W$361, MATCH('O5 Details by Class &amp; Accounts'!AB$18, 'E2 Allocators'!$B$15:$W$15, 0),FALSE)*$F39)</f>
        <v>0</v>
      </c>
      <c r="AC39" s="1412">
        <f t="shared" si="1"/>
        <v>0</v>
      </c>
      <c r="AD39" s="1412">
        <f ca="1">IF(ISERROR(VLOOKUP(VLOOKUP($A39, 'E4 TB Allocation Details'!$A$18:$L$205, MATCH("Customer ID", 'E4 TB Allocation Details'!$A$18:$L$18, 0),FALSE), 'E2 Allocators'!$B$15:$W$361, MATCH('O5 Details by Class &amp; Accounts'!AD$18, 'E2 Allocators'!$B$15:$W$15, 0),FALSE)*$G39), 0, VLOOKUP(VLOOKUP($A39, 'E4 TB Allocation Details'!$A$18:$L$205, MATCH("Customer ID", 'E4 TB Allocation Details'!$A$18:$L$18, 0),FALSE), 'E2 Allocators'!$B$15:$W$361, MATCH('O5 Details by Class &amp; Accounts'!AD$18, 'E2 Allocators'!$B$15:$W$15, 0),FALSE)*$G39)</f>
        <v>0</v>
      </c>
      <c r="AE39" s="1412">
        <f ca="1">IF(ISERROR(VLOOKUP(VLOOKUP($A39, 'E4 TB Allocation Details'!$A$18:$L$205, MATCH("Customer ID", 'E4 TB Allocation Details'!$A$18:$L$18, 0),FALSE), 'E2 Allocators'!$B$15:$W$361, MATCH('O5 Details by Class &amp; Accounts'!AE$18, 'E2 Allocators'!$B$15:$W$15, 0),FALSE)*$G39), 0, VLOOKUP(VLOOKUP($A39, 'E4 TB Allocation Details'!$A$18:$L$205, MATCH("Customer ID", 'E4 TB Allocation Details'!$A$18:$L$18, 0),FALSE), 'E2 Allocators'!$B$15:$W$361, MATCH('O5 Details by Class &amp; Accounts'!AE$18, 'E2 Allocators'!$B$15:$W$15, 0),FALSE)*$G39)</f>
        <v>0</v>
      </c>
      <c r="AF39" s="1412">
        <f ca="1">IF(ISERROR(VLOOKUP(VLOOKUP($A39, 'E4 TB Allocation Details'!$A$18:$L$205, MATCH("Customer ID", 'E4 TB Allocation Details'!$A$18:$L$18, 0),FALSE), 'E2 Allocators'!$B$15:$W$361, MATCH('O5 Details by Class &amp; Accounts'!AF$18, 'E2 Allocators'!$B$15:$W$15, 0),FALSE)*$G39), 0, VLOOKUP(VLOOKUP($A39, 'E4 TB Allocation Details'!$A$18:$L$205, MATCH("Customer ID", 'E4 TB Allocation Details'!$A$18:$L$18, 0),FALSE), 'E2 Allocators'!$B$15:$W$361, MATCH('O5 Details by Class &amp; Accounts'!AF$18, 'E2 Allocators'!$B$15:$W$15, 0),FALSE)*$G39)</f>
        <v>0</v>
      </c>
      <c r="AG39" s="1412">
        <f ca="1">IF(ISERROR(VLOOKUP(VLOOKUP($A39, 'E4 TB Allocation Details'!$A$18:$L$205, MATCH("Customer ID", 'E4 TB Allocation Details'!$A$18:$L$18, 0),FALSE), 'E2 Allocators'!$B$15:$W$361, MATCH('O5 Details by Class &amp; Accounts'!AG$18, 'E2 Allocators'!$B$15:$W$15, 0),FALSE)*$G39), 0, VLOOKUP(VLOOKUP($A39, 'E4 TB Allocation Details'!$A$18:$L$205, MATCH("Customer ID", 'E4 TB Allocation Details'!$A$18:$L$18, 0),FALSE), 'E2 Allocators'!$B$15:$W$361, MATCH('O5 Details by Class &amp; Accounts'!AG$18, 'E2 Allocators'!$B$15:$W$15, 0),FALSE)*$G39)</f>
        <v>0</v>
      </c>
      <c r="AH39" s="1412">
        <f ca="1">IF(ISERROR(VLOOKUP(VLOOKUP($A39, 'E4 TB Allocation Details'!$A$18:$L$205, MATCH("Customer ID", 'E4 TB Allocation Details'!$A$18:$L$18, 0),FALSE), 'E2 Allocators'!$B$15:$W$361, MATCH('O5 Details by Class &amp; Accounts'!AH$18, 'E2 Allocators'!$B$15:$W$15, 0),FALSE)*$G39), 0, VLOOKUP(VLOOKUP($A39, 'E4 TB Allocation Details'!$A$18:$L$205, MATCH("Customer ID", 'E4 TB Allocation Details'!$A$18:$L$18, 0),FALSE), 'E2 Allocators'!$B$15:$W$361, MATCH('O5 Details by Class &amp; Accounts'!AH$18, 'E2 Allocators'!$B$15:$W$15, 0),FALSE)*$G39)</f>
        <v>0</v>
      </c>
      <c r="AI39" s="1412">
        <f ca="1">IF(ISERROR(VLOOKUP(VLOOKUP($A39, 'E4 TB Allocation Details'!$A$18:$L$205, MATCH("Customer ID", 'E4 TB Allocation Details'!$A$18:$L$18, 0),FALSE), 'E2 Allocators'!$B$15:$W$361, MATCH('O5 Details by Class &amp; Accounts'!AI$18, 'E2 Allocators'!$B$15:$W$15, 0),FALSE)*$G39), 0, VLOOKUP(VLOOKUP($A39, 'E4 TB Allocation Details'!$A$18:$L$205, MATCH("Customer ID", 'E4 TB Allocation Details'!$A$18:$L$18, 0),FALSE), 'E2 Allocators'!$B$15:$W$361, MATCH('O5 Details by Class &amp; Accounts'!AI$18, 'E2 Allocators'!$B$15:$W$15, 0),FALSE)*$G39)</f>
        <v>0</v>
      </c>
      <c r="AJ39" s="1412">
        <f ca="1">IF(ISERROR(VLOOKUP(VLOOKUP($A39, 'E4 TB Allocation Details'!$A$18:$L$205, MATCH("Customer ID", 'E4 TB Allocation Details'!$A$18:$L$18, 0),FALSE), 'E2 Allocators'!$B$15:$W$361, MATCH('O5 Details by Class &amp; Accounts'!AJ$18, 'E2 Allocators'!$B$15:$W$15, 0),FALSE)*$G39), 0, VLOOKUP(VLOOKUP($A39, 'E4 TB Allocation Details'!$A$18:$L$205, MATCH("Customer ID", 'E4 TB Allocation Details'!$A$18:$L$18, 0),FALSE), 'E2 Allocators'!$B$15:$W$361, MATCH('O5 Details by Class &amp; Accounts'!AJ$18, 'E2 Allocators'!$B$15:$W$15, 0),FALSE)*$G39)</f>
        <v>0</v>
      </c>
      <c r="AK39" s="1412">
        <f ca="1">IF(ISERROR(VLOOKUP(VLOOKUP($A39, 'E4 TB Allocation Details'!$A$18:$L$205, MATCH("Customer ID", 'E4 TB Allocation Details'!$A$18:$L$18, 0),FALSE), 'E2 Allocators'!$B$15:$W$361, MATCH('O5 Details by Class &amp; Accounts'!AK$18, 'E2 Allocators'!$B$15:$W$15, 0),FALSE)*$G39), 0, VLOOKUP(VLOOKUP($A39, 'E4 TB Allocation Details'!$A$18:$L$205, MATCH("Customer ID", 'E4 TB Allocation Details'!$A$18:$L$18, 0),FALSE), 'E2 Allocators'!$B$15:$W$361, MATCH('O5 Details by Class &amp; Accounts'!AK$18, 'E2 Allocators'!$B$15:$W$15, 0),FALSE)*$G39)</f>
        <v>0</v>
      </c>
      <c r="AL39" s="1412">
        <f ca="1">IF(ISERROR(VLOOKUP(VLOOKUP($A39, 'E4 TB Allocation Details'!$A$18:$L$205, MATCH("Customer ID", 'E4 TB Allocation Details'!$A$18:$L$18, 0),FALSE), 'E2 Allocators'!$B$15:$W$361, MATCH('O5 Details by Class &amp; Accounts'!AL$18, 'E2 Allocators'!$B$15:$W$15, 0),FALSE)*$G39), 0, VLOOKUP(VLOOKUP($A39, 'E4 TB Allocation Details'!$A$18:$L$205, MATCH("Customer ID", 'E4 TB Allocation Details'!$A$18:$L$18, 0),FALSE), 'E2 Allocators'!$B$15:$W$361, MATCH('O5 Details by Class &amp; Accounts'!AL$18, 'E2 Allocators'!$B$15:$W$15, 0),FALSE)*$G39)</f>
        <v>0</v>
      </c>
      <c r="AM39" s="1412">
        <f ca="1">IF(ISERROR(VLOOKUP(VLOOKUP($A39, 'E4 TB Allocation Details'!$A$18:$L$205, MATCH("Customer ID", 'E4 TB Allocation Details'!$A$18:$L$18, 0),FALSE), 'E2 Allocators'!$B$15:$W$361, MATCH('O5 Details by Class &amp; Accounts'!AM$18, 'E2 Allocators'!$B$15:$W$15, 0),FALSE)*$G39), 0, VLOOKUP(VLOOKUP($A39, 'E4 TB Allocation Details'!$A$18:$L$205, MATCH("Customer ID", 'E4 TB Allocation Details'!$A$18:$L$18, 0),FALSE), 'E2 Allocators'!$B$15:$W$361, MATCH('O5 Details by Class &amp; Accounts'!AM$18, 'E2 Allocators'!$B$15:$W$15, 0),FALSE)*$G39)</f>
        <v>0</v>
      </c>
      <c r="AN39" s="1412">
        <f ca="1">IF(ISERROR(VLOOKUP(VLOOKUP($A39, 'E4 TB Allocation Details'!$A$18:$L$205, MATCH("Customer ID", 'E4 TB Allocation Details'!$A$18:$L$18, 0),FALSE), 'E2 Allocators'!$B$15:$W$361, MATCH('O5 Details by Class &amp; Accounts'!AN$18, 'E2 Allocators'!$B$15:$W$15, 0),FALSE)*$G39), 0, VLOOKUP(VLOOKUP($A39, 'E4 TB Allocation Details'!$A$18:$L$205, MATCH("Customer ID", 'E4 TB Allocation Details'!$A$18:$L$18, 0),FALSE), 'E2 Allocators'!$B$15:$W$361, MATCH('O5 Details by Class &amp; Accounts'!AN$18, 'E2 Allocators'!$B$15:$W$15, 0),FALSE)*$G39)</f>
        <v>0</v>
      </c>
      <c r="AO39" s="1412">
        <f ca="1">IF(ISERROR(VLOOKUP(VLOOKUP($A39, 'E4 TB Allocation Details'!$A$18:$L$205, MATCH("Customer ID", 'E4 TB Allocation Details'!$A$18:$L$18, 0),FALSE), 'E2 Allocators'!$B$15:$W$361, MATCH('O5 Details by Class &amp; Accounts'!AO$18, 'E2 Allocators'!$B$15:$W$15, 0),FALSE)*$G39), 0, VLOOKUP(VLOOKUP($A39, 'E4 TB Allocation Details'!$A$18:$L$205, MATCH("Customer ID", 'E4 TB Allocation Details'!$A$18:$L$18, 0),FALSE), 'E2 Allocators'!$B$15:$W$361, MATCH('O5 Details by Class &amp; Accounts'!AO$18, 'E2 Allocators'!$B$15:$W$15, 0),FALSE)*$G39)</f>
        <v>0</v>
      </c>
      <c r="AP39" s="1412">
        <f ca="1">IF(ISERROR(VLOOKUP(VLOOKUP($A39, 'E4 TB Allocation Details'!$A$18:$L$205, MATCH("Customer ID", 'E4 TB Allocation Details'!$A$18:$L$18, 0),FALSE), 'E2 Allocators'!$B$15:$W$361, MATCH('O5 Details by Class &amp; Accounts'!AP$18, 'E2 Allocators'!$B$15:$W$15, 0),FALSE)*$G39), 0, VLOOKUP(VLOOKUP($A39, 'E4 TB Allocation Details'!$A$18:$L$205, MATCH("Customer ID", 'E4 TB Allocation Details'!$A$18:$L$18, 0),FALSE), 'E2 Allocators'!$B$15:$W$361, MATCH('O5 Details by Class &amp; Accounts'!AP$18, 'E2 Allocators'!$B$15:$W$15, 0),FALSE)*$G39)</f>
        <v>0</v>
      </c>
      <c r="AQ39" s="1412">
        <f ca="1">IF(ISERROR(VLOOKUP(VLOOKUP($A39, 'E4 TB Allocation Details'!$A$18:$L$205, MATCH("Customer ID", 'E4 TB Allocation Details'!$A$18:$L$18, 0),FALSE), 'E2 Allocators'!$B$15:$W$361, MATCH('O5 Details by Class &amp; Accounts'!AQ$18, 'E2 Allocators'!$B$15:$W$15, 0),FALSE)*$G39), 0, VLOOKUP(VLOOKUP($A39, 'E4 TB Allocation Details'!$A$18:$L$205, MATCH("Customer ID", 'E4 TB Allocation Details'!$A$18:$L$18, 0),FALSE), 'E2 Allocators'!$B$15:$W$361, MATCH('O5 Details by Class &amp; Accounts'!AQ$18, 'E2 Allocators'!$B$15:$W$15, 0),FALSE)*$G39)</f>
        <v>0</v>
      </c>
      <c r="AR39" s="1412">
        <f ca="1">IF(ISERROR(VLOOKUP(VLOOKUP($A39, 'E4 TB Allocation Details'!$A$18:$L$205, MATCH("Customer ID", 'E4 TB Allocation Details'!$A$18:$L$18, 0),FALSE), 'E2 Allocators'!$B$15:$W$361, MATCH('O5 Details by Class &amp; Accounts'!AR$18, 'E2 Allocators'!$B$15:$W$15, 0),FALSE)*$G39), 0, VLOOKUP(VLOOKUP($A39, 'E4 TB Allocation Details'!$A$18:$L$205, MATCH("Customer ID", 'E4 TB Allocation Details'!$A$18:$L$18, 0),FALSE), 'E2 Allocators'!$B$15:$W$361, MATCH('O5 Details by Class &amp; Accounts'!AR$18, 'E2 Allocators'!$B$15:$W$15, 0),FALSE)*$G39)</f>
        <v>0</v>
      </c>
      <c r="AS39" s="1412">
        <f ca="1">IF(ISERROR(VLOOKUP(VLOOKUP($A39, 'E4 TB Allocation Details'!$A$18:$L$205, MATCH("Customer ID", 'E4 TB Allocation Details'!$A$18:$L$18, 0),FALSE), 'E2 Allocators'!$B$15:$W$361, MATCH('O5 Details by Class &amp; Accounts'!AS$18, 'E2 Allocators'!$B$15:$W$15, 0),FALSE)*$G39), 0, VLOOKUP(VLOOKUP($A39, 'E4 TB Allocation Details'!$A$18:$L$205, MATCH("Customer ID", 'E4 TB Allocation Details'!$A$18:$L$18, 0),FALSE), 'E2 Allocators'!$B$15:$W$361, MATCH('O5 Details by Class &amp; Accounts'!AS$18, 'E2 Allocators'!$B$15:$W$15, 0),FALSE)*$G39)</f>
        <v>0</v>
      </c>
      <c r="AT39" s="1412">
        <f ca="1">IF(ISERROR(VLOOKUP(VLOOKUP($A39, 'E4 TB Allocation Details'!$A$18:$L$205, MATCH("Customer ID", 'E4 TB Allocation Details'!$A$18:$L$18, 0),FALSE), 'E2 Allocators'!$B$15:$W$361, MATCH('O5 Details by Class &amp; Accounts'!AT$18, 'E2 Allocators'!$B$15:$W$15, 0),FALSE)*$G39), 0, VLOOKUP(VLOOKUP($A39, 'E4 TB Allocation Details'!$A$18:$L$205, MATCH("Customer ID", 'E4 TB Allocation Details'!$A$18:$L$18, 0),FALSE), 'E2 Allocators'!$B$15:$W$361, MATCH('O5 Details by Class &amp; Accounts'!AT$18, 'E2 Allocators'!$B$15:$W$15, 0),FALSE)*$G39)</f>
        <v>0</v>
      </c>
      <c r="AU39" s="1412">
        <f ca="1">IF(ISERROR(VLOOKUP(VLOOKUP($A39, 'E4 TB Allocation Details'!$A$18:$L$205, MATCH("Customer ID", 'E4 TB Allocation Details'!$A$18:$L$18, 0),FALSE), 'E2 Allocators'!$B$15:$W$361, MATCH('O5 Details by Class &amp; Accounts'!AU$18, 'E2 Allocators'!$B$15:$W$15, 0),FALSE)*$G39), 0, VLOOKUP(VLOOKUP($A39, 'E4 TB Allocation Details'!$A$18:$L$205, MATCH("Customer ID", 'E4 TB Allocation Details'!$A$18:$L$18, 0),FALSE), 'E2 Allocators'!$B$15:$W$361, MATCH('O5 Details by Class &amp; Accounts'!AU$18, 'E2 Allocators'!$B$15:$W$15, 0),FALSE)*$G39)</f>
        <v>0</v>
      </c>
      <c r="AV39" s="1412">
        <f ca="1">IF(ISERROR(VLOOKUP(VLOOKUP($A39, 'E4 TB Allocation Details'!$A$18:$L$205, MATCH("Customer ID", 'E4 TB Allocation Details'!$A$18:$L$18, 0),FALSE), 'E2 Allocators'!$B$15:$W$361, MATCH('O5 Details by Class &amp; Accounts'!AV$18, 'E2 Allocators'!$B$15:$W$15, 0),FALSE)*$G39), 0, VLOOKUP(VLOOKUP($A39, 'E4 TB Allocation Details'!$A$18:$L$205, MATCH("Customer ID", 'E4 TB Allocation Details'!$A$18:$L$18, 0),FALSE), 'E2 Allocators'!$B$15:$W$361, MATCH('O5 Details by Class &amp; Accounts'!AV$18, 'E2 Allocators'!$B$15:$W$15, 0),FALSE)*$G39)</f>
        <v>0</v>
      </c>
      <c r="AW39" s="1412">
        <f ca="1">IF(ISERROR(VLOOKUP(VLOOKUP($A39, 'E4 TB Allocation Details'!$A$18:$L$205, MATCH("Customer ID", 'E4 TB Allocation Details'!$A$18:$L$18, 0),FALSE), 'E2 Allocators'!$B$15:$W$361, MATCH('O5 Details by Class &amp; Accounts'!AW$18, 'E2 Allocators'!$B$15:$W$15, 0),FALSE)*$G39), 0, VLOOKUP(VLOOKUP($A39, 'E4 TB Allocation Details'!$A$18:$L$205, MATCH("Customer ID", 'E4 TB Allocation Details'!$A$18:$L$18, 0),FALSE), 'E2 Allocators'!$B$15:$W$361, MATCH('O5 Details by Class &amp; Accounts'!AW$18, 'E2 Allocators'!$B$15:$W$15, 0),FALSE)*$G39)</f>
        <v>0</v>
      </c>
      <c r="AX39" s="1412">
        <f t="shared" si="2"/>
        <v>0</v>
      </c>
      <c r="AY39" s="1412">
        <f ca="1">IF(ISERROR(VLOOKUP(VLOOKUP($A39, 'E4 TB Allocation Details'!$A$18:$L$205, MATCH("Misc ID", 'E4 TB Allocation Details'!$A$18:$L$18, 0),FALSE), 'E2 Allocators'!$B$15:$W$361, MATCH('O5 Details by Class &amp; Accounts'!AY$18, 'E2 Allocators'!$B$15:$W$15, 0),FALSE)*$E39), 0, VLOOKUP(VLOOKUP($A39, 'E4 TB Allocation Details'!$A$18:$L$205, MATCH("Misc ID", 'E4 TB Allocation Details'!$A$18:$L$18, 0),FALSE), 'E2 Allocators'!$B$15:$W$361, MATCH('O5 Details by Class &amp; Accounts'!AY$18, 'E2 Allocators'!$B$15:$W$15, 0),FALSE)*$E39)</f>
        <v>0</v>
      </c>
      <c r="AZ39" s="1412">
        <f ca="1">IF(ISERROR(VLOOKUP(VLOOKUP($A39, 'E4 TB Allocation Details'!$A$18:$L$205, MATCH("Misc ID", 'E4 TB Allocation Details'!$A$18:$L$18, 0),FALSE), 'E2 Allocators'!$B$15:$W$361, MATCH('O5 Details by Class &amp; Accounts'!AZ$18, 'E2 Allocators'!$B$15:$W$15, 0),FALSE)*$E39), 0, VLOOKUP(VLOOKUP($A39, 'E4 TB Allocation Details'!$A$18:$L$205, MATCH("Misc ID", 'E4 TB Allocation Details'!$A$18:$L$18, 0),FALSE), 'E2 Allocators'!$B$15:$W$361, MATCH('O5 Details by Class &amp; Accounts'!AZ$18, 'E2 Allocators'!$B$15:$W$15, 0),FALSE)*$E39)</f>
        <v>0</v>
      </c>
      <c r="BA39" s="1412">
        <f ca="1">IF(ISERROR(VLOOKUP(VLOOKUP($A39, 'E4 TB Allocation Details'!$A$18:$L$205, MATCH("Misc ID", 'E4 TB Allocation Details'!$A$18:$L$18, 0),FALSE), 'E2 Allocators'!$B$15:$W$361, MATCH('O5 Details by Class &amp; Accounts'!BA$18, 'E2 Allocators'!$B$15:$W$15, 0),FALSE)*$E39), 0, VLOOKUP(VLOOKUP($A39, 'E4 TB Allocation Details'!$A$18:$L$205, MATCH("Misc ID", 'E4 TB Allocation Details'!$A$18:$L$18, 0),FALSE), 'E2 Allocators'!$B$15:$W$361, MATCH('O5 Details by Class &amp; Accounts'!BA$18, 'E2 Allocators'!$B$15:$W$15, 0),FALSE)*$E39)</f>
        <v>0</v>
      </c>
      <c r="BB39" s="1412">
        <f ca="1">IF(ISERROR(VLOOKUP(VLOOKUP($A39, 'E4 TB Allocation Details'!$A$18:$L$205, MATCH("Misc ID", 'E4 TB Allocation Details'!$A$18:$L$18, 0),FALSE), 'E2 Allocators'!$B$15:$W$361, MATCH('O5 Details by Class &amp; Accounts'!BB$18, 'E2 Allocators'!$B$15:$W$15, 0),FALSE)*$E39), 0, VLOOKUP(VLOOKUP($A39, 'E4 TB Allocation Details'!$A$18:$L$205, MATCH("Misc ID", 'E4 TB Allocation Details'!$A$18:$L$18, 0),FALSE), 'E2 Allocators'!$B$15:$W$361, MATCH('O5 Details by Class &amp; Accounts'!BB$18, 'E2 Allocators'!$B$15:$W$15, 0),FALSE)*$E39)</f>
        <v>0</v>
      </c>
      <c r="BC39" s="1412">
        <f ca="1">IF(ISERROR(VLOOKUP(VLOOKUP($A39, 'E4 TB Allocation Details'!$A$18:$L$205, MATCH("Misc ID", 'E4 TB Allocation Details'!$A$18:$L$18, 0),FALSE), 'E2 Allocators'!$B$15:$W$361, MATCH('O5 Details by Class &amp; Accounts'!BC$18, 'E2 Allocators'!$B$15:$W$15, 0),FALSE)*$E39), 0, VLOOKUP(VLOOKUP($A39, 'E4 TB Allocation Details'!$A$18:$L$205, MATCH("Misc ID", 'E4 TB Allocation Details'!$A$18:$L$18, 0),FALSE), 'E2 Allocators'!$B$15:$W$361, MATCH('O5 Details by Class &amp; Accounts'!BC$18, 'E2 Allocators'!$B$15:$W$15, 0),FALSE)*$E39)</f>
        <v>0</v>
      </c>
      <c r="BD39" s="1412">
        <f ca="1">IF(ISERROR(VLOOKUP(VLOOKUP($A39, 'E4 TB Allocation Details'!$A$18:$L$205, MATCH("Misc ID", 'E4 TB Allocation Details'!$A$18:$L$18, 0),FALSE), 'E2 Allocators'!$B$15:$W$361, MATCH('O5 Details by Class &amp; Accounts'!BD$18, 'E2 Allocators'!$B$15:$W$15, 0),FALSE)*$E39), 0, VLOOKUP(VLOOKUP($A39, 'E4 TB Allocation Details'!$A$18:$L$205, MATCH("Misc ID", 'E4 TB Allocation Details'!$A$18:$L$18, 0),FALSE), 'E2 Allocators'!$B$15:$W$361, MATCH('O5 Details by Class &amp; Accounts'!BD$18, 'E2 Allocators'!$B$15:$W$15, 0),FALSE)*$E39)</f>
        <v>0</v>
      </c>
      <c r="BE39" s="1412">
        <f ca="1">IF(ISERROR(VLOOKUP(VLOOKUP($A39, 'E4 TB Allocation Details'!$A$18:$L$205, MATCH("Misc ID", 'E4 TB Allocation Details'!$A$18:$L$18, 0),FALSE), 'E2 Allocators'!$B$15:$W$361, MATCH('O5 Details by Class &amp; Accounts'!BE$18, 'E2 Allocators'!$B$15:$W$15, 0),FALSE)*$E39), 0, VLOOKUP(VLOOKUP($A39, 'E4 TB Allocation Details'!$A$18:$L$205, MATCH("Misc ID", 'E4 TB Allocation Details'!$A$18:$L$18, 0),FALSE), 'E2 Allocators'!$B$15:$W$361, MATCH('O5 Details by Class &amp; Accounts'!BE$18, 'E2 Allocators'!$B$15:$W$15, 0),FALSE)*$E39)</f>
        <v>0</v>
      </c>
      <c r="BF39" s="1412">
        <f ca="1">IF(ISERROR(VLOOKUP(VLOOKUP($A39, 'E4 TB Allocation Details'!$A$18:$L$205, MATCH("Misc ID", 'E4 TB Allocation Details'!$A$18:$L$18, 0),FALSE), 'E2 Allocators'!$B$15:$W$361, MATCH('O5 Details by Class &amp; Accounts'!BF$18, 'E2 Allocators'!$B$15:$W$15, 0),FALSE)*$E39), 0, VLOOKUP(VLOOKUP($A39, 'E4 TB Allocation Details'!$A$18:$L$205, MATCH("Misc ID", 'E4 TB Allocation Details'!$A$18:$L$18, 0),FALSE), 'E2 Allocators'!$B$15:$W$361, MATCH('O5 Details by Class &amp; Accounts'!BF$18, 'E2 Allocators'!$B$15:$W$15, 0),FALSE)*$E39)</f>
        <v>0</v>
      </c>
      <c r="BG39" s="1412">
        <f ca="1">IF(ISERROR(VLOOKUP(VLOOKUP($A39, 'E4 TB Allocation Details'!$A$18:$L$205, MATCH("Misc ID", 'E4 TB Allocation Details'!$A$18:$L$18, 0),FALSE), 'E2 Allocators'!$B$15:$W$361, MATCH('O5 Details by Class &amp; Accounts'!BG$18, 'E2 Allocators'!$B$15:$W$15, 0),FALSE)*$E39), 0, VLOOKUP(VLOOKUP($A39, 'E4 TB Allocation Details'!$A$18:$L$205, MATCH("Misc ID", 'E4 TB Allocation Details'!$A$18:$L$18, 0),FALSE), 'E2 Allocators'!$B$15:$W$361, MATCH('O5 Details by Class &amp; Accounts'!BG$18, 'E2 Allocators'!$B$15:$W$15, 0),FALSE)*$E39)</f>
        <v>0</v>
      </c>
      <c r="BH39" s="1412">
        <f ca="1">IF(ISERROR(VLOOKUP(VLOOKUP($A39, 'E4 TB Allocation Details'!$A$18:$L$205, MATCH("Misc ID", 'E4 TB Allocation Details'!$A$18:$L$18, 0),FALSE), 'E2 Allocators'!$B$15:$W$361, MATCH('O5 Details by Class &amp; Accounts'!BH$18, 'E2 Allocators'!$B$15:$W$15, 0),FALSE)*$E39), 0, VLOOKUP(VLOOKUP($A39, 'E4 TB Allocation Details'!$A$18:$L$205, MATCH("Misc ID", 'E4 TB Allocation Details'!$A$18:$L$18, 0),FALSE), 'E2 Allocators'!$B$15:$W$361, MATCH('O5 Details by Class &amp; Accounts'!BH$18, 'E2 Allocators'!$B$15:$W$15, 0),FALSE)*$E39)</f>
        <v>0</v>
      </c>
      <c r="BI39" s="1412">
        <f ca="1">IF(ISERROR(VLOOKUP(VLOOKUP($A39, 'E4 TB Allocation Details'!$A$18:$L$205, MATCH("Misc ID", 'E4 TB Allocation Details'!$A$18:$L$18, 0),FALSE), 'E2 Allocators'!$B$15:$W$361, MATCH('O5 Details by Class &amp; Accounts'!BI$18, 'E2 Allocators'!$B$15:$W$15, 0),FALSE)*$E39), 0, VLOOKUP(VLOOKUP($A39, 'E4 TB Allocation Details'!$A$18:$L$205, MATCH("Misc ID", 'E4 TB Allocation Details'!$A$18:$L$18, 0),FALSE), 'E2 Allocators'!$B$15:$W$361, MATCH('O5 Details by Class &amp; Accounts'!BI$18, 'E2 Allocators'!$B$15:$W$15, 0),FALSE)*$E39)</f>
        <v>0</v>
      </c>
      <c r="BJ39" s="1412">
        <f ca="1">IF(ISERROR(VLOOKUP(VLOOKUP($A39, 'E4 TB Allocation Details'!$A$18:$L$205, MATCH("Misc ID", 'E4 TB Allocation Details'!$A$18:$L$18, 0),FALSE), 'E2 Allocators'!$B$15:$W$361, MATCH('O5 Details by Class &amp; Accounts'!BJ$18, 'E2 Allocators'!$B$15:$W$15, 0),FALSE)*$E39), 0, VLOOKUP(VLOOKUP($A39, 'E4 TB Allocation Details'!$A$18:$L$205, MATCH("Misc ID", 'E4 TB Allocation Details'!$A$18:$L$18, 0),FALSE), 'E2 Allocators'!$B$15:$W$361, MATCH('O5 Details by Class &amp; Accounts'!BJ$18, 'E2 Allocators'!$B$15:$W$15, 0),FALSE)*$E39)</f>
        <v>0</v>
      </c>
      <c r="BK39" s="1412">
        <f ca="1">IF(ISERROR(VLOOKUP(VLOOKUP($A39, 'E4 TB Allocation Details'!$A$18:$L$205, MATCH("Misc ID", 'E4 TB Allocation Details'!$A$18:$L$18, 0),FALSE), 'E2 Allocators'!$B$15:$W$361, MATCH('O5 Details by Class &amp; Accounts'!BK$18, 'E2 Allocators'!$B$15:$W$15, 0),FALSE)*$E39), 0, VLOOKUP(VLOOKUP($A39, 'E4 TB Allocation Details'!$A$18:$L$205, MATCH("Misc ID", 'E4 TB Allocation Details'!$A$18:$L$18, 0),FALSE), 'E2 Allocators'!$B$15:$W$361, MATCH('O5 Details by Class &amp; Accounts'!BK$18, 'E2 Allocators'!$B$15:$W$15, 0),FALSE)*$E39)</f>
        <v>0</v>
      </c>
      <c r="BL39" s="1412">
        <f ca="1">IF(ISERROR(VLOOKUP(VLOOKUP($A39, 'E4 TB Allocation Details'!$A$18:$L$205, MATCH("Misc ID", 'E4 TB Allocation Details'!$A$18:$L$18, 0),FALSE), 'E2 Allocators'!$B$15:$W$361, MATCH('O5 Details by Class &amp; Accounts'!BL$18, 'E2 Allocators'!$B$15:$W$15, 0),FALSE)*$E39), 0, VLOOKUP(VLOOKUP($A39, 'E4 TB Allocation Details'!$A$18:$L$205, MATCH("Misc ID", 'E4 TB Allocation Details'!$A$18:$L$18, 0),FALSE), 'E2 Allocators'!$B$15:$W$361, MATCH('O5 Details by Class &amp; Accounts'!BL$18, 'E2 Allocators'!$B$15:$W$15, 0),FALSE)*$E39)</f>
        <v>0</v>
      </c>
      <c r="BM39" s="1412">
        <f ca="1">IF(ISERROR(VLOOKUP(VLOOKUP($A39, 'E4 TB Allocation Details'!$A$18:$L$205, MATCH("Misc ID", 'E4 TB Allocation Details'!$A$18:$L$18, 0),FALSE), 'E2 Allocators'!$B$15:$W$361, MATCH('O5 Details by Class &amp; Accounts'!BM$18, 'E2 Allocators'!$B$15:$W$15, 0),FALSE)*$E39), 0, VLOOKUP(VLOOKUP($A39, 'E4 TB Allocation Details'!$A$18:$L$205, MATCH("Misc ID", 'E4 TB Allocation Details'!$A$18:$L$18, 0),FALSE), 'E2 Allocators'!$B$15:$W$361, MATCH('O5 Details by Class &amp; Accounts'!BM$18, 'E2 Allocators'!$B$15:$W$15, 0),FALSE)*$E39)</f>
        <v>0</v>
      </c>
      <c r="BN39" s="1412">
        <f ca="1">IF(ISERROR(VLOOKUP(VLOOKUP($A39, 'E4 TB Allocation Details'!$A$18:$L$205, MATCH("Misc ID", 'E4 TB Allocation Details'!$A$18:$L$18, 0),FALSE), 'E2 Allocators'!$B$15:$W$361, MATCH('O5 Details by Class &amp; Accounts'!BN$18, 'E2 Allocators'!$B$15:$W$15, 0),FALSE)*$E39), 0, VLOOKUP(VLOOKUP($A39, 'E4 TB Allocation Details'!$A$18:$L$205, MATCH("Misc ID", 'E4 TB Allocation Details'!$A$18:$L$18, 0),FALSE), 'E2 Allocators'!$B$15:$W$361, MATCH('O5 Details by Class &amp; Accounts'!BN$18, 'E2 Allocators'!$B$15:$W$15, 0),FALSE)*$E39)</f>
        <v>0</v>
      </c>
      <c r="BO39" s="1412">
        <f ca="1">IF(ISERROR(VLOOKUP(VLOOKUP($A39, 'E4 TB Allocation Details'!$A$18:$L$205, MATCH("Misc ID", 'E4 TB Allocation Details'!$A$18:$L$18, 0),FALSE), 'E2 Allocators'!$B$15:$W$361, MATCH('O5 Details by Class &amp; Accounts'!BO$18, 'E2 Allocators'!$B$15:$W$15, 0),FALSE)*$E39), 0, VLOOKUP(VLOOKUP($A39, 'E4 TB Allocation Details'!$A$18:$L$205, MATCH("Misc ID", 'E4 TB Allocation Details'!$A$18:$L$18, 0),FALSE), 'E2 Allocators'!$B$15:$W$361, MATCH('O5 Details by Class &amp; Accounts'!BO$18, 'E2 Allocators'!$B$15:$W$15, 0),FALSE)*$E39)</f>
        <v>0</v>
      </c>
      <c r="BP39" s="1412">
        <f ca="1">IF(ISERROR(VLOOKUP(VLOOKUP($A39, 'E4 TB Allocation Details'!$A$18:$L$205, MATCH("Misc ID", 'E4 TB Allocation Details'!$A$18:$L$18, 0),FALSE), 'E2 Allocators'!$B$15:$W$361, MATCH('O5 Details by Class &amp; Accounts'!BP$18, 'E2 Allocators'!$B$15:$W$15, 0),FALSE)*$E39), 0, VLOOKUP(VLOOKUP($A39, 'E4 TB Allocation Details'!$A$18:$L$205, MATCH("Misc ID", 'E4 TB Allocation Details'!$A$18:$L$18, 0),FALSE), 'E2 Allocators'!$B$15:$W$361, MATCH('O5 Details by Class &amp; Accounts'!BP$18, 'E2 Allocators'!$B$15:$W$15, 0),FALSE)*$E39)</f>
        <v>0</v>
      </c>
      <c r="BQ39" s="1412">
        <f ca="1">IF(ISERROR(VLOOKUP(VLOOKUP($A39, 'E4 TB Allocation Details'!$A$18:$L$205, MATCH("Misc ID", 'E4 TB Allocation Details'!$A$18:$L$18, 0),FALSE), 'E2 Allocators'!$B$15:$W$361, MATCH('O5 Details by Class &amp; Accounts'!BQ$18, 'E2 Allocators'!$B$15:$W$15, 0),FALSE)*$E39), 0, VLOOKUP(VLOOKUP($A39, 'E4 TB Allocation Details'!$A$18:$L$205, MATCH("Misc ID", 'E4 TB Allocation Details'!$A$18:$L$18, 0),FALSE), 'E2 Allocators'!$B$15:$W$361, MATCH('O5 Details by Class &amp; Accounts'!BQ$18, 'E2 Allocators'!$B$15:$W$15, 0),FALSE)*$E39)</f>
        <v>0</v>
      </c>
      <c r="BR39" s="1412">
        <f ca="1">IF(ISERROR(VLOOKUP(VLOOKUP($A39, 'E4 TB Allocation Details'!$A$18:$L$205, MATCH("Misc ID", 'E4 TB Allocation Details'!$A$18:$L$18, 0),FALSE), 'E2 Allocators'!$B$15:$W$361, MATCH('O5 Details by Class &amp; Accounts'!BR$18, 'E2 Allocators'!$B$15:$W$15, 0),FALSE)*$E39), 0, VLOOKUP(VLOOKUP($A39, 'E4 TB Allocation Details'!$A$18:$L$205, MATCH("Misc ID", 'E4 TB Allocation Details'!$A$18:$L$18, 0),FALSE), 'E2 Allocators'!$B$15:$W$361, MATCH('O5 Details by Class &amp; Accounts'!BR$18, 'E2 Allocators'!$B$15:$W$15, 0),FALSE)*$E39)</f>
        <v>0</v>
      </c>
      <c r="BS39" s="1412">
        <f t="shared" si="3"/>
        <v>0</v>
      </c>
      <c r="BT39" s="1412">
        <f ca="1">IF(ISERROR(VLOOKUP(VLOOKUP($A39, 'E4 TB Allocation Details'!$A$18:$L$205, MATCH("A &amp; G ID", 'E4 TB Allocation Details'!$A$18:$L$18, 0),FALSE), 'E2 Allocators'!$B$15:$W$361, MATCH('O5 Details by Class &amp; Accounts'!BT$18, 'E2 Allocators'!$B$15:$W$15, 0),FALSE)*$E39), 0, VLOOKUP(VLOOKUP($A39, 'E4 TB Allocation Details'!$A$18:$L$205, MATCH("A &amp; G ID", 'E4 TB Allocation Details'!$A$18:$L$18, 0),FALSE), 'E2 Allocators'!$B$15:$W$361, MATCH('O5 Details by Class &amp; Accounts'!BT$18, 'E2 Allocators'!$B$15:$W$15, 0),FALSE)*$E39)</f>
        <v>0</v>
      </c>
      <c r="BU39" s="1412">
        <f ca="1">IF(ISERROR(VLOOKUP(VLOOKUP($A39, 'E4 TB Allocation Details'!$A$18:$L$205, MATCH("A &amp; G ID", 'E4 TB Allocation Details'!$A$18:$L$18, 0),FALSE), 'E2 Allocators'!$B$15:$W$361, MATCH('O5 Details by Class &amp; Accounts'!BU$18, 'E2 Allocators'!$B$15:$W$15, 0),FALSE)*$E39), 0, VLOOKUP(VLOOKUP($A39, 'E4 TB Allocation Details'!$A$18:$L$205, MATCH("A &amp; G ID", 'E4 TB Allocation Details'!$A$18:$L$18, 0),FALSE), 'E2 Allocators'!$B$15:$W$361, MATCH('O5 Details by Class &amp; Accounts'!BU$18, 'E2 Allocators'!$B$15:$W$15, 0),FALSE)*$E39)</f>
        <v>0</v>
      </c>
      <c r="BV39" s="1412">
        <f ca="1">IF(ISERROR(VLOOKUP(VLOOKUP($A39, 'E4 TB Allocation Details'!$A$18:$L$205, MATCH("A &amp; G ID", 'E4 TB Allocation Details'!$A$18:$L$18, 0),FALSE), 'E2 Allocators'!$B$15:$W$361, MATCH('O5 Details by Class &amp; Accounts'!BV$18, 'E2 Allocators'!$B$15:$W$15, 0),FALSE)*$E39), 0, VLOOKUP(VLOOKUP($A39, 'E4 TB Allocation Details'!$A$18:$L$205, MATCH("A &amp; G ID", 'E4 TB Allocation Details'!$A$18:$L$18, 0),FALSE), 'E2 Allocators'!$B$15:$W$361, MATCH('O5 Details by Class &amp; Accounts'!BV$18, 'E2 Allocators'!$B$15:$W$15, 0),FALSE)*$E39)</f>
        <v>0</v>
      </c>
      <c r="BW39" s="1412">
        <f ca="1">IF(ISERROR(VLOOKUP(VLOOKUP($A39, 'E4 TB Allocation Details'!$A$18:$L$205, MATCH("A &amp; G ID", 'E4 TB Allocation Details'!$A$18:$L$18, 0),FALSE), 'E2 Allocators'!$B$15:$W$361, MATCH('O5 Details by Class &amp; Accounts'!BW$18, 'E2 Allocators'!$B$15:$W$15, 0),FALSE)*$E39), 0, VLOOKUP(VLOOKUP($A39, 'E4 TB Allocation Details'!$A$18:$L$205, MATCH("A &amp; G ID", 'E4 TB Allocation Details'!$A$18:$L$18, 0),FALSE), 'E2 Allocators'!$B$15:$W$361, MATCH('O5 Details by Class &amp; Accounts'!BW$18, 'E2 Allocators'!$B$15:$W$15, 0),FALSE)*$E39)</f>
        <v>0</v>
      </c>
      <c r="BX39" s="1412">
        <f ca="1">IF(ISERROR(VLOOKUP(VLOOKUP($A39, 'E4 TB Allocation Details'!$A$18:$L$205, MATCH("A &amp; G ID", 'E4 TB Allocation Details'!$A$18:$L$18, 0),FALSE), 'E2 Allocators'!$B$15:$W$361, MATCH('O5 Details by Class &amp; Accounts'!BX$18, 'E2 Allocators'!$B$15:$W$15, 0),FALSE)*$E39), 0, VLOOKUP(VLOOKUP($A39, 'E4 TB Allocation Details'!$A$18:$L$205, MATCH("A &amp; G ID", 'E4 TB Allocation Details'!$A$18:$L$18, 0),FALSE), 'E2 Allocators'!$B$15:$W$361, MATCH('O5 Details by Class &amp; Accounts'!BX$18, 'E2 Allocators'!$B$15:$W$15, 0),FALSE)*$E39)</f>
        <v>0</v>
      </c>
      <c r="BY39" s="1412">
        <f ca="1">IF(ISERROR(VLOOKUP(VLOOKUP($A39, 'E4 TB Allocation Details'!$A$18:$L$205, MATCH("A &amp; G ID", 'E4 TB Allocation Details'!$A$18:$L$18, 0),FALSE), 'E2 Allocators'!$B$15:$W$361, MATCH('O5 Details by Class &amp; Accounts'!BY$18, 'E2 Allocators'!$B$15:$W$15, 0),FALSE)*$E39), 0, VLOOKUP(VLOOKUP($A39, 'E4 TB Allocation Details'!$A$18:$L$205, MATCH("A &amp; G ID", 'E4 TB Allocation Details'!$A$18:$L$18, 0),FALSE), 'E2 Allocators'!$B$15:$W$361, MATCH('O5 Details by Class &amp; Accounts'!BY$18, 'E2 Allocators'!$B$15:$W$15, 0),FALSE)*$E39)</f>
        <v>0</v>
      </c>
      <c r="BZ39" s="1412">
        <f ca="1">IF(ISERROR(VLOOKUP(VLOOKUP($A39, 'E4 TB Allocation Details'!$A$18:$L$205, MATCH("A &amp; G ID", 'E4 TB Allocation Details'!$A$18:$L$18, 0),FALSE), 'E2 Allocators'!$B$15:$W$361, MATCH('O5 Details by Class &amp; Accounts'!BZ$18, 'E2 Allocators'!$B$15:$W$15, 0),FALSE)*$E39), 0, VLOOKUP(VLOOKUP($A39, 'E4 TB Allocation Details'!$A$18:$L$205, MATCH("A &amp; G ID", 'E4 TB Allocation Details'!$A$18:$L$18, 0),FALSE), 'E2 Allocators'!$B$15:$W$361, MATCH('O5 Details by Class &amp; Accounts'!BZ$18, 'E2 Allocators'!$B$15:$W$15, 0),FALSE)*$E39)</f>
        <v>0</v>
      </c>
      <c r="CA39" s="1412">
        <f ca="1">IF(ISERROR(VLOOKUP(VLOOKUP($A39, 'E4 TB Allocation Details'!$A$18:$L$205, MATCH("A &amp; G ID", 'E4 TB Allocation Details'!$A$18:$L$18, 0),FALSE), 'E2 Allocators'!$B$15:$W$361, MATCH('O5 Details by Class &amp; Accounts'!CA$18, 'E2 Allocators'!$B$15:$W$15, 0),FALSE)*$E39), 0, VLOOKUP(VLOOKUP($A39, 'E4 TB Allocation Details'!$A$18:$L$205, MATCH("A &amp; G ID", 'E4 TB Allocation Details'!$A$18:$L$18, 0),FALSE), 'E2 Allocators'!$B$15:$W$361, MATCH('O5 Details by Class &amp; Accounts'!CA$18, 'E2 Allocators'!$B$15:$W$15, 0),FALSE)*$E39)</f>
        <v>0</v>
      </c>
      <c r="CB39" s="1412">
        <f ca="1">IF(ISERROR(VLOOKUP(VLOOKUP($A39, 'E4 TB Allocation Details'!$A$18:$L$205, MATCH("A &amp; G ID", 'E4 TB Allocation Details'!$A$18:$L$18, 0),FALSE), 'E2 Allocators'!$B$15:$W$361, MATCH('O5 Details by Class &amp; Accounts'!CB$18, 'E2 Allocators'!$B$15:$W$15, 0),FALSE)*$E39), 0, VLOOKUP(VLOOKUP($A39, 'E4 TB Allocation Details'!$A$18:$L$205, MATCH("A &amp; G ID", 'E4 TB Allocation Details'!$A$18:$L$18, 0),FALSE), 'E2 Allocators'!$B$15:$W$361, MATCH('O5 Details by Class &amp; Accounts'!CB$18, 'E2 Allocators'!$B$15:$W$15, 0),FALSE)*$E39)</f>
        <v>0</v>
      </c>
      <c r="CC39" s="1412">
        <f ca="1">IF(ISERROR(VLOOKUP(VLOOKUP($A39, 'E4 TB Allocation Details'!$A$18:$L$205, MATCH("A &amp; G ID", 'E4 TB Allocation Details'!$A$18:$L$18, 0),FALSE), 'E2 Allocators'!$B$15:$W$361, MATCH('O5 Details by Class &amp; Accounts'!CC$18, 'E2 Allocators'!$B$15:$W$15, 0),FALSE)*$E39), 0, VLOOKUP(VLOOKUP($A39, 'E4 TB Allocation Details'!$A$18:$L$205, MATCH("A &amp; G ID", 'E4 TB Allocation Details'!$A$18:$L$18, 0),FALSE), 'E2 Allocators'!$B$15:$W$361, MATCH('O5 Details by Class &amp; Accounts'!CC$18, 'E2 Allocators'!$B$15:$W$15, 0),FALSE)*$E39)</f>
        <v>0</v>
      </c>
      <c r="CD39" s="1412">
        <f ca="1">IF(ISERROR(VLOOKUP(VLOOKUP($A39, 'E4 TB Allocation Details'!$A$18:$L$205, MATCH("A &amp; G ID", 'E4 TB Allocation Details'!$A$18:$L$18, 0),FALSE), 'E2 Allocators'!$B$15:$W$361, MATCH('O5 Details by Class &amp; Accounts'!CD$18, 'E2 Allocators'!$B$15:$W$15, 0),FALSE)*$E39), 0, VLOOKUP(VLOOKUP($A39, 'E4 TB Allocation Details'!$A$18:$L$205, MATCH("A &amp; G ID", 'E4 TB Allocation Details'!$A$18:$L$18, 0),FALSE), 'E2 Allocators'!$B$15:$W$361, MATCH('O5 Details by Class &amp; Accounts'!CD$18, 'E2 Allocators'!$B$15:$W$15, 0),FALSE)*$E39)</f>
        <v>0</v>
      </c>
      <c r="CE39" s="1412">
        <f ca="1">IF(ISERROR(VLOOKUP(VLOOKUP($A39, 'E4 TB Allocation Details'!$A$18:$L$205, MATCH("A &amp; G ID", 'E4 TB Allocation Details'!$A$18:$L$18, 0),FALSE), 'E2 Allocators'!$B$15:$W$361, MATCH('O5 Details by Class &amp; Accounts'!CE$18, 'E2 Allocators'!$B$15:$W$15, 0),FALSE)*$E39), 0, VLOOKUP(VLOOKUP($A39, 'E4 TB Allocation Details'!$A$18:$L$205, MATCH("A &amp; G ID", 'E4 TB Allocation Details'!$A$18:$L$18, 0),FALSE), 'E2 Allocators'!$B$15:$W$361, MATCH('O5 Details by Class &amp; Accounts'!CE$18, 'E2 Allocators'!$B$15:$W$15, 0),FALSE)*$E39)</f>
        <v>0</v>
      </c>
      <c r="CF39" s="1412">
        <f ca="1">IF(ISERROR(VLOOKUP(VLOOKUP($A39, 'E4 TB Allocation Details'!$A$18:$L$205, MATCH("A &amp; G ID", 'E4 TB Allocation Details'!$A$18:$L$18, 0),FALSE), 'E2 Allocators'!$B$15:$W$361, MATCH('O5 Details by Class &amp; Accounts'!CF$18, 'E2 Allocators'!$B$15:$W$15, 0),FALSE)*$E39), 0, VLOOKUP(VLOOKUP($A39, 'E4 TB Allocation Details'!$A$18:$L$205, MATCH("A &amp; G ID", 'E4 TB Allocation Details'!$A$18:$L$18, 0),FALSE), 'E2 Allocators'!$B$15:$W$361, MATCH('O5 Details by Class &amp; Accounts'!CF$18, 'E2 Allocators'!$B$15:$W$15, 0),FALSE)*$E39)</f>
        <v>0</v>
      </c>
      <c r="CG39" s="1412">
        <f ca="1">IF(ISERROR(VLOOKUP(VLOOKUP($A39, 'E4 TB Allocation Details'!$A$18:$L$205, MATCH("A &amp; G ID", 'E4 TB Allocation Details'!$A$18:$L$18, 0),FALSE), 'E2 Allocators'!$B$15:$W$361, MATCH('O5 Details by Class &amp; Accounts'!CG$18, 'E2 Allocators'!$B$15:$W$15, 0),FALSE)*$E39), 0, VLOOKUP(VLOOKUP($A39, 'E4 TB Allocation Details'!$A$18:$L$205, MATCH("A &amp; G ID", 'E4 TB Allocation Details'!$A$18:$L$18, 0),FALSE), 'E2 Allocators'!$B$15:$W$361, MATCH('O5 Details by Class &amp; Accounts'!CG$18, 'E2 Allocators'!$B$15:$W$15, 0),FALSE)*$E39)</f>
        <v>0</v>
      </c>
      <c r="CH39" s="1412">
        <f ca="1">IF(ISERROR(VLOOKUP(VLOOKUP($A39, 'E4 TB Allocation Details'!$A$18:$L$205, MATCH("A &amp; G ID", 'E4 TB Allocation Details'!$A$18:$L$18, 0),FALSE), 'E2 Allocators'!$B$15:$W$361, MATCH('O5 Details by Class &amp; Accounts'!CH$18, 'E2 Allocators'!$B$15:$W$15, 0),FALSE)*$E39), 0, VLOOKUP(VLOOKUP($A39, 'E4 TB Allocation Details'!$A$18:$L$205, MATCH("A &amp; G ID", 'E4 TB Allocation Details'!$A$18:$L$18, 0),FALSE), 'E2 Allocators'!$B$15:$W$361, MATCH('O5 Details by Class &amp; Accounts'!CH$18, 'E2 Allocators'!$B$15:$W$15, 0),FALSE)*$E39)</f>
        <v>0</v>
      </c>
      <c r="CI39" s="1412">
        <f ca="1">IF(ISERROR(VLOOKUP(VLOOKUP($A39, 'E4 TB Allocation Details'!$A$18:$L$205, MATCH("A &amp; G ID", 'E4 TB Allocation Details'!$A$18:$L$18, 0),FALSE), 'E2 Allocators'!$B$15:$W$361, MATCH('O5 Details by Class &amp; Accounts'!CI$18, 'E2 Allocators'!$B$15:$W$15, 0),FALSE)*$E39), 0, VLOOKUP(VLOOKUP($A39, 'E4 TB Allocation Details'!$A$18:$L$205, MATCH("A &amp; G ID", 'E4 TB Allocation Details'!$A$18:$L$18, 0),FALSE), 'E2 Allocators'!$B$15:$W$361, MATCH('O5 Details by Class &amp; Accounts'!CI$18, 'E2 Allocators'!$B$15:$W$15, 0),FALSE)*$E39)</f>
        <v>0</v>
      </c>
      <c r="CJ39" s="1412">
        <f ca="1">IF(ISERROR(VLOOKUP(VLOOKUP($A39, 'E4 TB Allocation Details'!$A$18:$L$205, MATCH("A &amp; G ID", 'E4 TB Allocation Details'!$A$18:$L$18, 0),FALSE), 'E2 Allocators'!$B$15:$W$361, MATCH('O5 Details by Class &amp; Accounts'!CJ$18, 'E2 Allocators'!$B$15:$W$15, 0),FALSE)*$E39), 0, VLOOKUP(VLOOKUP($A39, 'E4 TB Allocation Details'!$A$18:$L$205, MATCH("A &amp; G ID", 'E4 TB Allocation Details'!$A$18:$L$18, 0),FALSE), 'E2 Allocators'!$B$15:$W$361, MATCH('O5 Details by Class &amp; Accounts'!CJ$18, 'E2 Allocators'!$B$15:$W$15, 0),FALSE)*$E39)</f>
        <v>0</v>
      </c>
      <c r="CK39" s="1412">
        <f ca="1">IF(ISERROR(VLOOKUP(VLOOKUP($A39, 'E4 TB Allocation Details'!$A$18:$L$205, MATCH("A &amp; G ID", 'E4 TB Allocation Details'!$A$18:$L$18, 0),FALSE), 'E2 Allocators'!$B$15:$W$361, MATCH('O5 Details by Class &amp; Accounts'!CK$18, 'E2 Allocators'!$B$15:$W$15, 0),FALSE)*$E39), 0, VLOOKUP(VLOOKUP($A39, 'E4 TB Allocation Details'!$A$18:$L$205, MATCH("A &amp; G ID", 'E4 TB Allocation Details'!$A$18:$L$18, 0),FALSE), 'E2 Allocators'!$B$15:$W$361, MATCH('O5 Details by Class &amp; Accounts'!CK$18, 'E2 Allocators'!$B$15:$W$15, 0),FALSE)*$E39)</f>
        <v>0</v>
      </c>
      <c r="CL39" s="1412">
        <f ca="1">IF(ISERROR(VLOOKUP(VLOOKUP($A39, 'E4 TB Allocation Details'!$A$18:$L$205, MATCH("A &amp; G ID", 'E4 TB Allocation Details'!$A$18:$L$18, 0),FALSE), 'E2 Allocators'!$B$15:$W$361, MATCH('O5 Details by Class &amp; Accounts'!CL$18, 'E2 Allocators'!$B$15:$W$15, 0),FALSE)*$E39), 0, VLOOKUP(VLOOKUP($A39, 'E4 TB Allocation Details'!$A$18:$L$205, MATCH("A &amp; G ID", 'E4 TB Allocation Details'!$A$18:$L$18, 0),FALSE), 'E2 Allocators'!$B$15:$W$361, MATCH('O5 Details by Class &amp; Accounts'!CL$18, 'E2 Allocators'!$B$15:$W$15, 0),FALSE)*$E39)</f>
        <v>0</v>
      </c>
      <c r="CM39" s="1412">
        <f ca="1">IF(ISERROR(VLOOKUP(VLOOKUP($A39, 'E4 TB Allocation Details'!$A$18:$L$205, MATCH("A &amp; G ID", 'E4 TB Allocation Details'!$A$18:$L$18, 0),FALSE), 'E2 Allocators'!$B$15:$W$361, MATCH('O5 Details by Class &amp; Accounts'!CM$18, 'E2 Allocators'!$B$15:$W$15, 0),FALSE)*$E39), 0, VLOOKUP(VLOOKUP($A39, 'E4 TB Allocation Details'!$A$18:$L$205, MATCH("A &amp; G ID", 'E4 TB Allocation Details'!$A$18:$L$18, 0),FALSE), 'E2 Allocators'!$B$15:$W$361, MATCH('O5 Details by Class &amp; Accounts'!CM$18, 'E2 Allocators'!$B$15:$W$15, 0),FALSE)*$E39)</f>
        <v>0</v>
      </c>
      <c r="CN39" s="1412">
        <f t="shared" si="5"/>
        <v>0</v>
      </c>
      <c r="CO39" s="1792">
        <f t="shared" si="4"/>
        <v>0</v>
      </c>
      <c r="CQ39" s="2087" t="s">
        <v>9</v>
      </c>
    </row>
    <row r="40" spans="1:95" s="81" customFormat="1" ht="12.75">
      <c r="A40" s="1175" t="s">
        <v>138</v>
      </c>
      <c r="B40" s="1176" t="s">
        <v>1421</v>
      </c>
      <c r="C40" s="1789">
        <f ca="1">IF(ISERROR(VLOOKUP($A40,'I3 TB Data'!$A$23:$H$458,MATCH('O5 Details by Class &amp; Accounts'!$C$18, 'I3 TB Data'!$A$23:$H$23,0),0)), 0, VLOOKUP($A40,'I3 TB Data'!$A$23:$H$458,MATCH('O5 Details by Class &amp; Accounts'!$C$18,'I3 TB Data'!$A$23:$H$23,0),0))</f>
        <v>0</v>
      </c>
      <c r="D40" s="1790">
        <f ca="1">'I4 BO ASSETS'!E37</f>
        <v>0</v>
      </c>
      <c r="E40" s="1789">
        <f t="shared" si="6"/>
        <v>0</v>
      </c>
      <c r="F40" s="1791">
        <f ca="1">IF(ISERROR(VLOOKUP($A40, 'E1 Categorization'!A33:E122, MATCH("Customer Component", 'E1 Categorization'!$A$33:$E$33,0), 0)), 0, IF(VLOOKUP($A40, 'E1 Categorization'!A33:E122, MATCH("Customer Component", 'E1 Categorization'!$A$33:$E$33,0), 0)=0, 'O5 Details by Class &amp; Accounts'!$E40, IF(AND(VLOOKUP($A40, 'E1 Categorization'!A33:E122, MATCH("Customer Component", 'E1 Categorization'!$A$33:$E$33,0), 0) &gt;0, VLOOKUP($A40, 'E1 Categorization'!A33:E122, MATCH("Customer Component", 'E1 Categorization'!$A$33:$E$33,0), 0)&lt;1), 'O5 Details by Class &amp; Accounts'!$E40*(1-VLOOKUP($A40, 'E1 Categorization'!A33:E122, MATCH("Customer Component", 'E1 Categorization'!$A$33:$E$33,0), 0)), 0)))</f>
        <v>0</v>
      </c>
      <c r="G40" s="1791">
        <f ca="1">IF(ISERROR(VLOOKUP($A40, 'E1 Categorization'!A33:E122, MATCH("Customer Component", 'E1 Categorization'!$A$33:$E$33,0), 0)),0, IF(VLOOKUP($A40, 'E1 Categorization'!A33:E122, MATCH("Customer Component", 'E1 Categorization'!$A$33:$E$33,0), 0)=0, 0, IF(AND(VLOOKUP($A40, 'E1 Categorization'!A33:E122, MATCH("Customer Component", 'E1 Categorization'!$A$33:$E$33,0), 0) &gt;0, VLOOKUP($A40, 'E1 Categorization'!A33:E122, MATCH("Customer Component", 'E1 Categorization'!$A$33:$E$33,0), 0)&lt;1), 'O5 Details by Class &amp; Accounts'!$E40*(VLOOKUP($A40, 'E1 Categorization'!A33:E122, MATCH("Customer Component", 'E1 Categorization'!$A$33:$E$33,0), 0)), 'O5 Details by Class &amp; Accounts'!$E40)))</f>
        <v>0</v>
      </c>
      <c r="H40" s="1412">
        <f t="shared" si="0"/>
        <v>0</v>
      </c>
      <c r="I40" s="1412">
        <f ca="1">IF(ISERROR(VLOOKUP(VLOOKUP($A40, 'E4 TB Allocation Details'!$A$18:$L$205, MATCH("Demand ID", 'E4 TB Allocation Details'!$A$18:$L$18, 0),FALSE), 'E2 Allocators'!$B$15:$W$361, MATCH('O5 Details by Class &amp; Accounts'!I$18, 'E2 Allocators'!$B$15:$W$15, 0),FALSE)*$F40), 0, VLOOKUP(VLOOKUP($A40, 'E4 TB Allocation Details'!$A$18:$L$205, MATCH("Demand ID", 'E4 TB Allocation Details'!$A$18:$L$18, 0),FALSE), 'E2 Allocators'!$B$15:$W$361, MATCH('O5 Details by Class &amp; Accounts'!I$18, 'E2 Allocators'!$B$15:$W$15, 0),FALSE)*$F40)</f>
        <v>0</v>
      </c>
      <c r="J40" s="1412">
        <f ca="1">IF(ISERROR(VLOOKUP(VLOOKUP($A40, 'E4 TB Allocation Details'!$A$18:$L$205, MATCH("Demand ID", 'E4 TB Allocation Details'!$A$18:$L$18, 0),FALSE), 'E2 Allocators'!$B$15:$W$361, MATCH('O5 Details by Class &amp; Accounts'!J$18, 'E2 Allocators'!$B$15:$W$15, 0),FALSE)*$F40), 0, VLOOKUP(VLOOKUP($A40, 'E4 TB Allocation Details'!$A$18:$L$205, MATCH("Demand ID", 'E4 TB Allocation Details'!$A$18:$L$18, 0),FALSE), 'E2 Allocators'!$B$15:$W$361, MATCH('O5 Details by Class &amp; Accounts'!J$18, 'E2 Allocators'!$B$15:$W$15, 0),FALSE)*$F40)</f>
        <v>0</v>
      </c>
      <c r="K40" s="1412">
        <f ca="1">IF(ISERROR(VLOOKUP(VLOOKUP($A40, 'E4 TB Allocation Details'!$A$18:$L$205, MATCH("Demand ID", 'E4 TB Allocation Details'!$A$18:$L$18, 0),FALSE), 'E2 Allocators'!$B$15:$W$361, MATCH('O5 Details by Class &amp; Accounts'!K$18, 'E2 Allocators'!$B$15:$W$15, 0),FALSE)*$F40), 0, VLOOKUP(VLOOKUP($A40, 'E4 TB Allocation Details'!$A$18:$L$205, MATCH("Demand ID", 'E4 TB Allocation Details'!$A$18:$L$18, 0),FALSE), 'E2 Allocators'!$B$15:$W$361, MATCH('O5 Details by Class &amp; Accounts'!K$18, 'E2 Allocators'!$B$15:$W$15, 0),FALSE)*$F40)</f>
        <v>0</v>
      </c>
      <c r="L40" s="1412">
        <f ca="1">IF(ISERROR(VLOOKUP(VLOOKUP($A40, 'E4 TB Allocation Details'!$A$18:$L$205, MATCH("Demand ID", 'E4 TB Allocation Details'!$A$18:$L$18, 0),FALSE), 'E2 Allocators'!$B$15:$W$361, MATCH('O5 Details by Class &amp; Accounts'!L$18, 'E2 Allocators'!$B$15:$W$15, 0),FALSE)*$F40), 0, VLOOKUP(VLOOKUP($A40, 'E4 TB Allocation Details'!$A$18:$L$205, MATCH("Demand ID", 'E4 TB Allocation Details'!$A$18:$L$18, 0),FALSE), 'E2 Allocators'!$B$15:$W$361, MATCH('O5 Details by Class &amp; Accounts'!L$18, 'E2 Allocators'!$B$15:$W$15, 0),FALSE)*$F40)</f>
        <v>0</v>
      </c>
      <c r="M40" s="1412">
        <f ca="1">IF(ISERROR(VLOOKUP(VLOOKUP($A40, 'E4 TB Allocation Details'!$A$18:$L$205, MATCH("Demand ID", 'E4 TB Allocation Details'!$A$18:$L$18, 0),FALSE), 'E2 Allocators'!$B$15:$W$361, MATCH('O5 Details by Class &amp; Accounts'!M$18, 'E2 Allocators'!$B$15:$W$15, 0),FALSE)*$F40), 0, VLOOKUP(VLOOKUP($A40, 'E4 TB Allocation Details'!$A$18:$L$205, MATCH("Demand ID", 'E4 TB Allocation Details'!$A$18:$L$18, 0),FALSE), 'E2 Allocators'!$B$15:$W$361, MATCH('O5 Details by Class &amp; Accounts'!M$18, 'E2 Allocators'!$B$15:$W$15, 0),FALSE)*$F40)</f>
        <v>0</v>
      </c>
      <c r="N40" s="1412">
        <f ca="1">IF(ISERROR(VLOOKUP(VLOOKUP($A40, 'E4 TB Allocation Details'!$A$18:$L$205, MATCH("Demand ID", 'E4 TB Allocation Details'!$A$18:$L$18, 0),FALSE), 'E2 Allocators'!$B$15:$W$361, MATCH('O5 Details by Class &amp; Accounts'!N$18, 'E2 Allocators'!$B$15:$W$15, 0),FALSE)*$F40), 0, VLOOKUP(VLOOKUP($A40, 'E4 TB Allocation Details'!$A$18:$L$205, MATCH("Demand ID", 'E4 TB Allocation Details'!$A$18:$L$18, 0),FALSE), 'E2 Allocators'!$B$15:$W$361, MATCH('O5 Details by Class &amp; Accounts'!N$18, 'E2 Allocators'!$B$15:$W$15, 0),FALSE)*$F40)</f>
        <v>0</v>
      </c>
      <c r="O40" s="1412">
        <f ca="1">IF(ISERROR(VLOOKUP(VLOOKUP($A40, 'E4 TB Allocation Details'!$A$18:$L$205, MATCH("Demand ID", 'E4 TB Allocation Details'!$A$18:$L$18, 0),FALSE), 'E2 Allocators'!$B$15:$W$361, MATCH('O5 Details by Class &amp; Accounts'!O$18, 'E2 Allocators'!$B$15:$W$15, 0),FALSE)*$F40), 0, VLOOKUP(VLOOKUP($A40, 'E4 TB Allocation Details'!$A$18:$L$205, MATCH("Demand ID", 'E4 TB Allocation Details'!$A$18:$L$18, 0),FALSE), 'E2 Allocators'!$B$15:$W$361, MATCH('O5 Details by Class &amp; Accounts'!O$18, 'E2 Allocators'!$B$15:$W$15, 0),FALSE)*$F40)</f>
        <v>0</v>
      </c>
      <c r="P40" s="1412">
        <f ca="1">IF(ISERROR(VLOOKUP(VLOOKUP($A40, 'E4 TB Allocation Details'!$A$18:$L$205, MATCH("Demand ID", 'E4 TB Allocation Details'!$A$18:$L$18, 0),FALSE), 'E2 Allocators'!$B$15:$W$361, MATCH('O5 Details by Class &amp; Accounts'!P$18, 'E2 Allocators'!$B$15:$W$15, 0),FALSE)*$F40), 0, VLOOKUP(VLOOKUP($A40, 'E4 TB Allocation Details'!$A$18:$L$205, MATCH("Demand ID", 'E4 TB Allocation Details'!$A$18:$L$18, 0),FALSE), 'E2 Allocators'!$B$15:$W$361, MATCH('O5 Details by Class &amp; Accounts'!P$18, 'E2 Allocators'!$B$15:$W$15, 0),FALSE)*$F40)</f>
        <v>0</v>
      </c>
      <c r="Q40" s="1412">
        <f ca="1">IF(ISERROR(VLOOKUP(VLOOKUP($A40, 'E4 TB Allocation Details'!$A$18:$L$205, MATCH("Demand ID", 'E4 TB Allocation Details'!$A$18:$L$18, 0),FALSE), 'E2 Allocators'!$B$15:$W$361, MATCH('O5 Details by Class &amp; Accounts'!Q$18, 'E2 Allocators'!$B$15:$W$15, 0),FALSE)*$F40), 0, VLOOKUP(VLOOKUP($A40, 'E4 TB Allocation Details'!$A$18:$L$205, MATCH("Demand ID", 'E4 TB Allocation Details'!$A$18:$L$18, 0),FALSE), 'E2 Allocators'!$B$15:$W$361, MATCH('O5 Details by Class &amp; Accounts'!Q$18, 'E2 Allocators'!$B$15:$W$15, 0),FALSE)*$F40)</f>
        <v>0</v>
      </c>
      <c r="R40" s="1412">
        <f ca="1">IF(ISERROR(VLOOKUP(VLOOKUP($A40, 'E4 TB Allocation Details'!$A$18:$L$205, MATCH("Demand ID", 'E4 TB Allocation Details'!$A$18:$L$18, 0),FALSE), 'E2 Allocators'!$B$15:$W$361, MATCH('O5 Details by Class &amp; Accounts'!R$18, 'E2 Allocators'!$B$15:$W$15, 0),FALSE)*$F40), 0, VLOOKUP(VLOOKUP($A40, 'E4 TB Allocation Details'!$A$18:$L$205, MATCH("Demand ID", 'E4 TB Allocation Details'!$A$18:$L$18, 0),FALSE), 'E2 Allocators'!$B$15:$W$361, MATCH('O5 Details by Class &amp; Accounts'!R$18, 'E2 Allocators'!$B$15:$W$15, 0),FALSE)*$F40)</f>
        <v>0</v>
      </c>
      <c r="S40" s="1412">
        <f ca="1">IF(ISERROR(VLOOKUP(VLOOKUP($A40, 'E4 TB Allocation Details'!$A$18:$L$205, MATCH("Demand ID", 'E4 TB Allocation Details'!$A$18:$L$18, 0),FALSE), 'E2 Allocators'!$B$15:$W$361, MATCH('O5 Details by Class &amp; Accounts'!S$18, 'E2 Allocators'!$B$15:$W$15, 0),FALSE)*$F40), 0, VLOOKUP(VLOOKUP($A40, 'E4 TB Allocation Details'!$A$18:$L$205, MATCH("Demand ID", 'E4 TB Allocation Details'!$A$18:$L$18, 0),FALSE), 'E2 Allocators'!$B$15:$W$361, MATCH('O5 Details by Class &amp; Accounts'!S$18, 'E2 Allocators'!$B$15:$W$15, 0),FALSE)*$F40)</f>
        <v>0</v>
      </c>
      <c r="T40" s="1412">
        <f ca="1">IF(ISERROR(VLOOKUP(VLOOKUP($A40, 'E4 TB Allocation Details'!$A$18:$L$205, MATCH("Demand ID", 'E4 TB Allocation Details'!$A$18:$L$18, 0),FALSE), 'E2 Allocators'!$B$15:$W$361, MATCH('O5 Details by Class &amp; Accounts'!T$18, 'E2 Allocators'!$B$15:$W$15, 0),FALSE)*$F40), 0, VLOOKUP(VLOOKUP($A40, 'E4 TB Allocation Details'!$A$18:$L$205, MATCH("Demand ID", 'E4 TB Allocation Details'!$A$18:$L$18, 0),FALSE), 'E2 Allocators'!$B$15:$W$361, MATCH('O5 Details by Class &amp; Accounts'!T$18, 'E2 Allocators'!$B$15:$W$15, 0),FALSE)*$F40)</f>
        <v>0</v>
      </c>
      <c r="U40" s="1412">
        <f ca="1">IF(ISERROR(VLOOKUP(VLOOKUP($A40, 'E4 TB Allocation Details'!$A$18:$L$205, MATCH("Demand ID", 'E4 TB Allocation Details'!$A$18:$L$18, 0),FALSE), 'E2 Allocators'!$B$15:$W$361, MATCH('O5 Details by Class &amp; Accounts'!U$18, 'E2 Allocators'!$B$15:$W$15, 0),FALSE)*$F40), 0, VLOOKUP(VLOOKUP($A40, 'E4 TB Allocation Details'!$A$18:$L$205, MATCH("Demand ID", 'E4 TB Allocation Details'!$A$18:$L$18, 0),FALSE), 'E2 Allocators'!$B$15:$W$361, MATCH('O5 Details by Class &amp; Accounts'!U$18, 'E2 Allocators'!$B$15:$W$15, 0),FALSE)*$F40)</f>
        <v>0</v>
      </c>
      <c r="V40" s="1412">
        <f ca="1">IF(ISERROR(VLOOKUP(VLOOKUP($A40, 'E4 TB Allocation Details'!$A$18:$L$205, MATCH("Demand ID", 'E4 TB Allocation Details'!$A$18:$L$18, 0),FALSE), 'E2 Allocators'!$B$15:$W$361, MATCH('O5 Details by Class &amp; Accounts'!V$18, 'E2 Allocators'!$B$15:$W$15, 0),FALSE)*$F40), 0, VLOOKUP(VLOOKUP($A40, 'E4 TB Allocation Details'!$A$18:$L$205, MATCH("Demand ID", 'E4 TB Allocation Details'!$A$18:$L$18, 0),FALSE), 'E2 Allocators'!$B$15:$W$361, MATCH('O5 Details by Class &amp; Accounts'!V$18, 'E2 Allocators'!$B$15:$W$15, 0),FALSE)*$F40)</f>
        <v>0</v>
      </c>
      <c r="W40" s="1412">
        <f ca="1">IF(ISERROR(VLOOKUP(VLOOKUP($A40, 'E4 TB Allocation Details'!$A$18:$L$205, MATCH("Demand ID", 'E4 TB Allocation Details'!$A$18:$L$18, 0),FALSE), 'E2 Allocators'!$B$15:$W$361, MATCH('O5 Details by Class &amp; Accounts'!W$18, 'E2 Allocators'!$B$15:$W$15, 0),FALSE)*$F40), 0, VLOOKUP(VLOOKUP($A40, 'E4 TB Allocation Details'!$A$18:$L$205, MATCH("Demand ID", 'E4 TB Allocation Details'!$A$18:$L$18, 0),FALSE), 'E2 Allocators'!$B$15:$W$361, MATCH('O5 Details by Class &amp; Accounts'!W$18, 'E2 Allocators'!$B$15:$W$15, 0),FALSE)*$F40)</f>
        <v>0</v>
      </c>
      <c r="X40" s="1412">
        <f ca="1">IF(ISERROR(VLOOKUP(VLOOKUP($A40, 'E4 TB Allocation Details'!$A$18:$L$205, MATCH("Demand ID", 'E4 TB Allocation Details'!$A$18:$L$18, 0),FALSE), 'E2 Allocators'!$B$15:$W$361, MATCH('O5 Details by Class &amp; Accounts'!X$18, 'E2 Allocators'!$B$15:$W$15, 0),FALSE)*$F40), 0, VLOOKUP(VLOOKUP($A40, 'E4 TB Allocation Details'!$A$18:$L$205, MATCH("Demand ID", 'E4 TB Allocation Details'!$A$18:$L$18, 0),FALSE), 'E2 Allocators'!$B$15:$W$361, MATCH('O5 Details by Class &amp; Accounts'!X$18, 'E2 Allocators'!$B$15:$W$15, 0),FALSE)*$F40)</f>
        <v>0</v>
      </c>
      <c r="Y40" s="1412">
        <f ca="1">IF(ISERROR(VLOOKUP(VLOOKUP($A40, 'E4 TB Allocation Details'!$A$18:$L$205, MATCH("Demand ID", 'E4 TB Allocation Details'!$A$18:$L$18, 0),FALSE), 'E2 Allocators'!$B$15:$W$361, MATCH('O5 Details by Class &amp; Accounts'!Y$18, 'E2 Allocators'!$B$15:$W$15, 0),FALSE)*$F40), 0, VLOOKUP(VLOOKUP($A40, 'E4 TB Allocation Details'!$A$18:$L$205, MATCH("Demand ID", 'E4 TB Allocation Details'!$A$18:$L$18, 0),FALSE), 'E2 Allocators'!$B$15:$W$361, MATCH('O5 Details by Class &amp; Accounts'!Y$18, 'E2 Allocators'!$B$15:$W$15, 0),FALSE)*$F40)</f>
        <v>0</v>
      </c>
      <c r="Z40" s="1412">
        <f ca="1">IF(ISERROR(VLOOKUP(VLOOKUP($A40, 'E4 TB Allocation Details'!$A$18:$L$205, MATCH("Demand ID", 'E4 TB Allocation Details'!$A$18:$L$18, 0),FALSE), 'E2 Allocators'!$B$15:$W$361, MATCH('O5 Details by Class &amp; Accounts'!Z$18, 'E2 Allocators'!$B$15:$W$15, 0),FALSE)*$F40), 0, VLOOKUP(VLOOKUP($A40, 'E4 TB Allocation Details'!$A$18:$L$205, MATCH("Demand ID", 'E4 TB Allocation Details'!$A$18:$L$18, 0),FALSE), 'E2 Allocators'!$B$15:$W$361, MATCH('O5 Details by Class &amp; Accounts'!Z$18, 'E2 Allocators'!$B$15:$W$15, 0),FALSE)*$F40)</f>
        <v>0</v>
      </c>
      <c r="AA40" s="1412">
        <f ca="1">IF(ISERROR(VLOOKUP(VLOOKUP($A40, 'E4 TB Allocation Details'!$A$18:$L$205, MATCH("Demand ID", 'E4 TB Allocation Details'!$A$18:$L$18, 0),FALSE), 'E2 Allocators'!$B$15:$W$361, MATCH('O5 Details by Class &amp; Accounts'!AA$18, 'E2 Allocators'!$B$15:$W$15, 0),FALSE)*$F40), 0, VLOOKUP(VLOOKUP($A40, 'E4 TB Allocation Details'!$A$18:$L$205, MATCH("Demand ID", 'E4 TB Allocation Details'!$A$18:$L$18, 0),FALSE), 'E2 Allocators'!$B$15:$W$361, MATCH('O5 Details by Class &amp; Accounts'!AA$18, 'E2 Allocators'!$B$15:$W$15, 0),FALSE)*$F40)</f>
        <v>0</v>
      </c>
      <c r="AB40" s="1412">
        <f ca="1">IF(ISERROR(VLOOKUP(VLOOKUP($A40, 'E4 TB Allocation Details'!$A$18:$L$205, MATCH("Demand ID", 'E4 TB Allocation Details'!$A$18:$L$18, 0),FALSE), 'E2 Allocators'!$B$15:$W$361, MATCH('O5 Details by Class &amp; Accounts'!AB$18, 'E2 Allocators'!$B$15:$W$15, 0),FALSE)*$F40), 0, VLOOKUP(VLOOKUP($A40, 'E4 TB Allocation Details'!$A$18:$L$205, MATCH("Demand ID", 'E4 TB Allocation Details'!$A$18:$L$18, 0),FALSE), 'E2 Allocators'!$B$15:$W$361, MATCH('O5 Details by Class &amp; Accounts'!AB$18, 'E2 Allocators'!$B$15:$W$15, 0),FALSE)*$F40)</f>
        <v>0</v>
      </c>
      <c r="AC40" s="1412">
        <f t="shared" si="1"/>
        <v>0</v>
      </c>
      <c r="AD40" s="1412">
        <f ca="1">IF(ISERROR(VLOOKUP(VLOOKUP($A40, 'E4 TB Allocation Details'!$A$18:$L$205, MATCH("Customer ID", 'E4 TB Allocation Details'!$A$18:$L$18, 0),FALSE), 'E2 Allocators'!$B$15:$W$361, MATCH('O5 Details by Class &amp; Accounts'!AD$18, 'E2 Allocators'!$B$15:$W$15, 0),FALSE)*$G40), 0, VLOOKUP(VLOOKUP($A40, 'E4 TB Allocation Details'!$A$18:$L$205, MATCH("Customer ID", 'E4 TB Allocation Details'!$A$18:$L$18, 0),FALSE), 'E2 Allocators'!$B$15:$W$361, MATCH('O5 Details by Class &amp; Accounts'!AD$18, 'E2 Allocators'!$B$15:$W$15, 0),FALSE)*$G40)</f>
        <v>0</v>
      </c>
      <c r="AE40" s="1412">
        <f ca="1">IF(ISERROR(VLOOKUP(VLOOKUP($A40, 'E4 TB Allocation Details'!$A$18:$L$205, MATCH("Customer ID", 'E4 TB Allocation Details'!$A$18:$L$18, 0),FALSE), 'E2 Allocators'!$B$15:$W$361, MATCH('O5 Details by Class &amp; Accounts'!AE$18, 'E2 Allocators'!$B$15:$W$15, 0),FALSE)*$G40), 0, VLOOKUP(VLOOKUP($A40, 'E4 TB Allocation Details'!$A$18:$L$205, MATCH("Customer ID", 'E4 TB Allocation Details'!$A$18:$L$18, 0),FALSE), 'E2 Allocators'!$B$15:$W$361, MATCH('O5 Details by Class &amp; Accounts'!AE$18, 'E2 Allocators'!$B$15:$W$15, 0),FALSE)*$G40)</f>
        <v>0</v>
      </c>
      <c r="AF40" s="1412">
        <f ca="1">IF(ISERROR(VLOOKUP(VLOOKUP($A40, 'E4 TB Allocation Details'!$A$18:$L$205, MATCH("Customer ID", 'E4 TB Allocation Details'!$A$18:$L$18, 0),FALSE), 'E2 Allocators'!$B$15:$W$361, MATCH('O5 Details by Class &amp; Accounts'!AF$18, 'E2 Allocators'!$B$15:$W$15, 0),FALSE)*$G40), 0, VLOOKUP(VLOOKUP($A40, 'E4 TB Allocation Details'!$A$18:$L$205, MATCH("Customer ID", 'E4 TB Allocation Details'!$A$18:$L$18, 0),FALSE), 'E2 Allocators'!$B$15:$W$361, MATCH('O5 Details by Class &amp; Accounts'!AF$18, 'E2 Allocators'!$B$15:$W$15, 0),FALSE)*$G40)</f>
        <v>0</v>
      </c>
      <c r="AG40" s="1412">
        <f ca="1">IF(ISERROR(VLOOKUP(VLOOKUP($A40, 'E4 TB Allocation Details'!$A$18:$L$205, MATCH("Customer ID", 'E4 TB Allocation Details'!$A$18:$L$18, 0),FALSE), 'E2 Allocators'!$B$15:$W$361, MATCH('O5 Details by Class &amp; Accounts'!AG$18, 'E2 Allocators'!$B$15:$W$15, 0),FALSE)*$G40), 0, VLOOKUP(VLOOKUP($A40, 'E4 TB Allocation Details'!$A$18:$L$205, MATCH("Customer ID", 'E4 TB Allocation Details'!$A$18:$L$18, 0),FALSE), 'E2 Allocators'!$B$15:$W$361, MATCH('O5 Details by Class &amp; Accounts'!AG$18, 'E2 Allocators'!$B$15:$W$15, 0),FALSE)*$G40)</f>
        <v>0</v>
      </c>
      <c r="AH40" s="1412">
        <f ca="1">IF(ISERROR(VLOOKUP(VLOOKUP($A40, 'E4 TB Allocation Details'!$A$18:$L$205, MATCH("Customer ID", 'E4 TB Allocation Details'!$A$18:$L$18, 0),FALSE), 'E2 Allocators'!$B$15:$W$361, MATCH('O5 Details by Class &amp; Accounts'!AH$18, 'E2 Allocators'!$B$15:$W$15, 0),FALSE)*$G40), 0, VLOOKUP(VLOOKUP($A40, 'E4 TB Allocation Details'!$A$18:$L$205, MATCH("Customer ID", 'E4 TB Allocation Details'!$A$18:$L$18, 0),FALSE), 'E2 Allocators'!$B$15:$W$361, MATCH('O5 Details by Class &amp; Accounts'!AH$18, 'E2 Allocators'!$B$15:$W$15, 0),FALSE)*$G40)</f>
        <v>0</v>
      </c>
      <c r="AI40" s="1412">
        <f ca="1">IF(ISERROR(VLOOKUP(VLOOKUP($A40, 'E4 TB Allocation Details'!$A$18:$L$205, MATCH("Customer ID", 'E4 TB Allocation Details'!$A$18:$L$18, 0),FALSE), 'E2 Allocators'!$B$15:$W$361, MATCH('O5 Details by Class &amp; Accounts'!AI$18, 'E2 Allocators'!$B$15:$W$15, 0),FALSE)*$G40), 0, VLOOKUP(VLOOKUP($A40, 'E4 TB Allocation Details'!$A$18:$L$205, MATCH("Customer ID", 'E4 TB Allocation Details'!$A$18:$L$18, 0),FALSE), 'E2 Allocators'!$B$15:$W$361, MATCH('O5 Details by Class &amp; Accounts'!AI$18, 'E2 Allocators'!$B$15:$W$15, 0),FALSE)*$G40)</f>
        <v>0</v>
      </c>
      <c r="AJ40" s="1412">
        <f ca="1">IF(ISERROR(VLOOKUP(VLOOKUP($A40, 'E4 TB Allocation Details'!$A$18:$L$205, MATCH("Customer ID", 'E4 TB Allocation Details'!$A$18:$L$18, 0),FALSE), 'E2 Allocators'!$B$15:$W$361, MATCH('O5 Details by Class &amp; Accounts'!AJ$18, 'E2 Allocators'!$B$15:$W$15, 0),FALSE)*$G40), 0, VLOOKUP(VLOOKUP($A40, 'E4 TB Allocation Details'!$A$18:$L$205, MATCH("Customer ID", 'E4 TB Allocation Details'!$A$18:$L$18, 0),FALSE), 'E2 Allocators'!$B$15:$W$361, MATCH('O5 Details by Class &amp; Accounts'!AJ$18, 'E2 Allocators'!$B$15:$W$15, 0),FALSE)*$G40)</f>
        <v>0</v>
      </c>
      <c r="AK40" s="1412">
        <f ca="1">IF(ISERROR(VLOOKUP(VLOOKUP($A40, 'E4 TB Allocation Details'!$A$18:$L$205, MATCH("Customer ID", 'E4 TB Allocation Details'!$A$18:$L$18, 0),FALSE), 'E2 Allocators'!$B$15:$W$361, MATCH('O5 Details by Class &amp; Accounts'!AK$18, 'E2 Allocators'!$B$15:$W$15, 0),FALSE)*$G40), 0, VLOOKUP(VLOOKUP($A40, 'E4 TB Allocation Details'!$A$18:$L$205, MATCH("Customer ID", 'E4 TB Allocation Details'!$A$18:$L$18, 0),FALSE), 'E2 Allocators'!$B$15:$W$361, MATCH('O5 Details by Class &amp; Accounts'!AK$18, 'E2 Allocators'!$B$15:$W$15, 0),FALSE)*$G40)</f>
        <v>0</v>
      </c>
      <c r="AL40" s="1412">
        <f ca="1">IF(ISERROR(VLOOKUP(VLOOKUP($A40, 'E4 TB Allocation Details'!$A$18:$L$205, MATCH("Customer ID", 'E4 TB Allocation Details'!$A$18:$L$18, 0),FALSE), 'E2 Allocators'!$B$15:$W$361, MATCH('O5 Details by Class &amp; Accounts'!AL$18, 'E2 Allocators'!$B$15:$W$15, 0),FALSE)*$G40), 0, VLOOKUP(VLOOKUP($A40, 'E4 TB Allocation Details'!$A$18:$L$205, MATCH("Customer ID", 'E4 TB Allocation Details'!$A$18:$L$18, 0),FALSE), 'E2 Allocators'!$B$15:$W$361, MATCH('O5 Details by Class &amp; Accounts'!AL$18, 'E2 Allocators'!$B$15:$W$15, 0),FALSE)*$G40)</f>
        <v>0</v>
      </c>
      <c r="AM40" s="1412">
        <f ca="1">IF(ISERROR(VLOOKUP(VLOOKUP($A40, 'E4 TB Allocation Details'!$A$18:$L$205, MATCH("Customer ID", 'E4 TB Allocation Details'!$A$18:$L$18, 0),FALSE), 'E2 Allocators'!$B$15:$W$361, MATCH('O5 Details by Class &amp; Accounts'!AM$18, 'E2 Allocators'!$B$15:$W$15, 0),FALSE)*$G40), 0, VLOOKUP(VLOOKUP($A40, 'E4 TB Allocation Details'!$A$18:$L$205, MATCH("Customer ID", 'E4 TB Allocation Details'!$A$18:$L$18, 0),FALSE), 'E2 Allocators'!$B$15:$W$361, MATCH('O5 Details by Class &amp; Accounts'!AM$18, 'E2 Allocators'!$B$15:$W$15, 0),FALSE)*$G40)</f>
        <v>0</v>
      </c>
      <c r="AN40" s="1412">
        <f ca="1">IF(ISERROR(VLOOKUP(VLOOKUP($A40, 'E4 TB Allocation Details'!$A$18:$L$205, MATCH("Customer ID", 'E4 TB Allocation Details'!$A$18:$L$18, 0),FALSE), 'E2 Allocators'!$B$15:$W$361, MATCH('O5 Details by Class &amp; Accounts'!AN$18, 'E2 Allocators'!$B$15:$W$15, 0),FALSE)*$G40), 0, VLOOKUP(VLOOKUP($A40, 'E4 TB Allocation Details'!$A$18:$L$205, MATCH("Customer ID", 'E4 TB Allocation Details'!$A$18:$L$18, 0),FALSE), 'E2 Allocators'!$B$15:$W$361, MATCH('O5 Details by Class &amp; Accounts'!AN$18, 'E2 Allocators'!$B$15:$W$15, 0),FALSE)*$G40)</f>
        <v>0</v>
      </c>
      <c r="AO40" s="1412">
        <f ca="1">IF(ISERROR(VLOOKUP(VLOOKUP($A40, 'E4 TB Allocation Details'!$A$18:$L$205, MATCH("Customer ID", 'E4 TB Allocation Details'!$A$18:$L$18, 0),FALSE), 'E2 Allocators'!$B$15:$W$361, MATCH('O5 Details by Class &amp; Accounts'!AO$18, 'E2 Allocators'!$B$15:$W$15, 0),FALSE)*$G40), 0, VLOOKUP(VLOOKUP($A40, 'E4 TB Allocation Details'!$A$18:$L$205, MATCH("Customer ID", 'E4 TB Allocation Details'!$A$18:$L$18, 0),FALSE), 'E2 Allocators'!$B$15:$W$361, MATCH('O5 Details by Class &amp; Accounts'!AO$18, 'E2 Allocators'!$B$15:$W$15, 0),FALSE)*$G40)</f>
        <v>0</v>
      </c>
      <c r="AP40" s="1412">
        <f ca="1">IF(ISERROR(VLOOKUP(VLOOKUP($A40, 'E4 TB Allocation Details'!$A$18:$L$205, MATCH("Customer ID", 'E4 TB Allocation Details'!$A$18:$L$18, 0),FALSE), 'E2 Allocators'!$B$15:$W$361, MATCH('O5 Details by Class &amp; Accounts'!AP$18, 'E2 Allocators'!$B$15:$W$15, 0),FALSE)*$G40), 0, VLOOKUP(VLOOKUP($A40, 'E4 TB Allocation Details'!$A$18:$L$205, MATCH("Customer ID", 'E4 TB Allocation Details'!$A$18:$L$18, 0),FALSE), 'E2 Allocators'!$B$15:$W$361, MATCH('O5 Details by Class &amp; Accounts'!AP$18, 'E2 Allocators'!$B$15:$W$15, 0),FALSE)*$G40)</f>
        <v>0</v>
      </c>
      <c r="AQ40" s="1412">
        <f ca="1">IF(ISERROR(VLOOKUP(VLOOKUP($A40, 'E4 TB Allocation Details'!$A$18:$L$205, MATCH("Customer ID", 'E4 TB Allocation Details'!$A$18:$L$18, 0),FALSE), 'E2 Allocators'!$B$15:$W$361, MATCH('O5 Details by Class &amp; Accounts'!AQ$18, 'E2 Allocators'!$B$15:$W$15, 0),FALSE)*$G40), 0, VLOOKUP(VLOOKUP($A40, 'E4 TB Allocation Details'!$A$18:$L$205, MATCH("Customer ID", 'E4 TB Allocation Details'!$A$18:$L$18, 0),FALSE), 'E2 Allocators'!$B$15:$W$361, MATCH('O5 Details by Class &amp; Accounts'!AQ$18, 'E2 Allocators'!$B$15:$W$15, 0),FALSE)*$G40)</f>
        <v>0</v>
      </c>
      <c r="AR40" s="1412">
        <f ca="1">IF(ISERROR(VLOOKUP(VLOOKUP($A40, 'E4 TB Allocation Details'!$A$18:$L$205, MATCH("Customer ID", 'E4 TB Allocation Details'!$A$18:$L$18, 0),FALSE), 'E2 Allocators'!$B$15:$W$361, MATCH('O5 Details by Class &amp; Accounts'!AR$18, 'E2 Allocators'!$B$15:$W$15, 0),FALSE)*$G40), 0, VLOOKUP(VLOOKUP($A40, 'E4 TB Allocation Details'!$A$18:$L$205, MATCH("Customer ID", 'E4 TB Allocation Details'!$A$18:$L$18, 0),FALSE), 'E2 Allocators'!$B$15:$W$361, MATCH('O5 Details by Class &amp; Accounts'!AR$18, 'E2 Allocators'!$B$15:$W$15, 0),FALSE)*$G40)</f>
        <v>0</v>
      </c>
      <c r="AS40" s="1412">
        <f ca="1">IF(ISERROR(VLOOKUP(VLOOKUP($A40, 'E4 TB Allocation Details'!$A$18:$L$205, MATCH("Customer ID", 'E4 TB Allocation Details'!$A$18:$L$18, 0),FALSE), 'E2 Allocators'!$B$15:$W$361, MATCH('O5 Details by Class &amp; Accounts'!AS$18, 'E2 Allocators'!$B$15:$W$15, 0),FALSE)*$G40), 0, VLOOKUP(VLOOKUP($A40, 'E4 TB Allocation Details'!$A$18:$L$205, MATCH("Customer ID", 'E4 TB Allocation Details'!$A$18:$L$18, 0),FALSE), 'E2 Allocators'!$B$15:$W$361, MATCH('O5 Details by Class &amp; Accounts'!AS$18, 'E2 Allocators'!$B$15:$W$15, 0),FALSE)*$G40)</f>
        <v>0</v>
      </c>
      <c r="AT40" s="1412">
        <f ca="1">IF(ISERROR(VLOOKUP(VLOOKUP($A40, 'E4 TB Allocation Details'!$A$18:$L$205, MATCH("Customer ID", 'E4 TB Allocation Details'!$A$18:$L$18, 0),FALSE), 'E2 Allocators'!$B$15:$W$361, MATCH('O5 Details by Class &amp; Accounts'!AT$18, 'E2 Allocators'!$B$15:$W$15, 0),FALSE)*$G40), 0, VLOOKUP(VLOOKUP($A40, 'E4 TB Allocation Details'!$A$18:$L$205, MATCH("Customer ID", 'E4 TB Allocation Details'!$A$18:$L$18, 0),FALSE), 'E2 Allocators'!$B$15:$W$361, MATCH('O5 Details by Class &amp; Accounts'!AT$18, 'E2 Allocators'!$B$15:$W$15, 0),FALSE)*$G40)</f>
        <v>0</v>
      </c>
      <c r="AU40" s="1412">
        <f ca="1">IF(ISERROR(VLOOKUP(VLOOKUP($A40, 'E4 TB Allocation Details'!$A$18:$L$205, MATCH("Customer ID", 'E4 TB Allocation Details'!$A$18:$L$18, 0),FALSE), 'E2 Allocators'!$B$15:$W$361, MATCH('O5 Details by Class &amp; Accounts'!AU$18, 'E2 Allocators'!$B$15:$W$15, 0),FALSE)*$G40), 0, VLOOKUP(VLOOKUP($A40, 'E4 TB Allocation Details'!$A$18:$L$205, MATCH("Customer ID", 'E4 TB Allocation Details'!$A$18:$L$18, 0),FALSE), 'E2 Allocators'!$B$15:$W$361, MATCH('O5 Details by Class &amp; Accounts'!AU$18, 'E2 Allocators'!$B$15:$W$15, 0),FALSE)*$G40)</f>
        <v>0</v>
      </c>
      <c r="AV40" s="1412">
        <f ca="1">IF(ISERROR(VLOOKUP(VLOOKUP($A40, 'E4 TB Allocation Details'!$A$18:$L$205, MATCH("Customer ID", 'E4 TB Allocation Details'!$A$18:$L$18, 0),FALSE), 'E2 Allocators'!$B$15:$W$361, MATCH('O5 Details by Class &amp; Accounts'!AV$18, 'E2 Allocators'!$B$15:$W$15, 0),FALSE)*$G40), 0, VLOOKUP(VLOOKUP($A40, 'E4 TB Allocation Details'!$A$18:$L$205, MATCH("Customer ID", 'E4 TB Allocation Details'!$A$18:$L$18, 0),FALSE), 'E2 Allocators'!$B$15:$W$361, MATCH('O5 Details by Class &amp; Accounts'!AV$18, 'E2 Allocators'!$B$15:$W$15, 0),FALSE)*$G40)</f>
        <v>0</v>
      </c>
      <c r="AW40" s="1412">
        <f ca="1">IF(ISERROR(VLOOKUP(VLOOKUP($A40, 'E4 TB Allocation Details'!$A$18:$L$205, MATCH("Customer ID", 'E4 TB Allocation Details'!$A$18:$L$18, 0),FALSE), 'E2 Allocators'!$B$15:$W$361, MATCH('O5 Details by Class &amp; Accounts'!AW$18, 'E2 Allocators'!$B$15:$W$15, 0),FALSE)*$G40), 0, VLOOKUP(VLOOKUP($A40, 'E4 TB Allocation Details'!$A$18:$L$205, MATCH("Customer ID", 'E4 TB Allocation Details'!$A$18:$L$18, 0),FALSE), 'E2 Allocators'!$B$15:$W$361, MATCH('O5 Details by Class &amp; Accounts'!AW$18, 'E2 Allocators'!$B$15:$W$15, 0),FALSE)*$G40)</f>
        <v>0</v>
      </c>
      <c r="AX40" s="1412">
        <f t="shared" si="2"/>
        <v>0</v>
      </c>
      <c r="AY40" s="1412">
        <f ca="1">IF(ISERROR(VLOOKUP(VLOOKUP($A40, 'E4 TB Allocation Details'!$A$18:$L$205, MATCH("Misc ID", 'E4 TB Allocation Details'!$A$18:$L$18, 0),FALSE), 'E2 Allocators'!$B$15:$W$361, MATCH('O5 Details by Class &amp; Accounts'!AY$18, 'E2 Allocators'!$B$15:$W$15, 0),FALSE)*$E40), 0, VLOOKUP(VLOOKUP($A40, 'E4 TB Allocation Details'!$A$18:$L$205, MATCH("Misc ID", 'E4 TB Allocation Details'!$A$18:$L$18, 0),FALSE), 'E2 Allocators'!$B$15:$W$361, MATCH('O5 Details by Class &amp; Accounts'!AY$18, 'E2 Allocators'!$B$15:$W$15, 0),FALSE)*$E40)</f>
        <v>0</v>
      </c>
      <c r="AZ40" s="1412">
        <f ca="1">IF(ISERROR(VLOOKUP(VLOOKUP($A40, 'E4 TB Allocation Details'!$A$18:$L$205, MATCH("Misc ID", 'E4 TB Allocation Details'!$A$18:$L$18, 0),FALSE), 'E2 Allocators'!$B$15:$W$361, MATCH('O5 Details by Class &amp; Accounts'!AZ$18, 'E2 Allocators'!$B$15:$W$15, 0),FALSE)*$E40), 0, VLOOKUP(VLOOKUP($A40, 'E4 TB Allocation Details'!$A$18:$L$205, MATCH("Misc ID", 'E4 TB Allocation Details'!$A$18:$L$18, 0),FALSE), 'E2 Allocators'!$B$15:$W$361, MATCH('O5 Details by Class &amp; Accounts'!AZ$18, 'E2 Allocators'!$B$15:$W$15, 0),FALSE)*$E40)</f>
        <v>0</v>
      </c>
      <c r="BA40" s="1412">
        <f ca="1">IF(ISERROR(VLOOKUP(VLOOKUP($A40, 'E4 TB Allocation Details'!$A$18:$L$205, MATCH("Misc ID", 'E4 TB Allocation Details'!$A$18:$L$18, 0),FALSE), 'E2 Allocators'!$B$15:$W$361, MATCH('O5 Details by Class &amp; Accounts'!BA$18, 'E2 Allocators'!$B$15:$W$15, 0),FALSE)*$E40), 0, VLOOKUP(VLOOKUP($A40, 'E4 TB Allocation Details'!$A$18:$L$205, MATCH("Misc ID", 'E4 TB Allocation Details'!$A$18:$L$18, 0),FALSE), 'E2 Allocators'!$B$15:$W$361, MATCH('O5 Details by Class &amp; Accounts'!BA$18, 'E2 Allocators'!$B$15:$W$15, 0),FALSE)*$E40)</f>
        <v>0</v>
      </c>
      <c r="BB40" s="1412">
        <f ca="1">IF(ISERROR(VLOOKUP(VLOOKUP($A40, 'E4 TB Allocation Details'!$A$18:$L$205, MATCH("Misc ID", 'E4 TB Allocation Details'!$A$18:$L$18, 0),FALSE), 'E2 Allocators'!$B$15:$W$361, MATCH('O5 Details by Class &amp; Accounts'!BB$18, 'E2 Allocators'!$B$15:$W$15, 0),FALSE)*$E40), 0, VLOOKUP(VLOOKUP($A40, 'E4 TB Allocation Details'!$A$18:$L$205, MATCH("Misc ID", 'E4 TB Allocation Details'!$A$18:$L$18, 0),FALSE), 'E2 Allocators'!$B$15:$W$361, MATCH('O5 Details by Class &amp; Accounts'!BB$18, 'E2 Allocators'!$B$15:$W$15, 0),FALSE)*$E40)</f>
        <v>0</v>
      </c>
      <c r="BC40" s="1412">
        <f ca="1">IF(ISERROR(VLOOKUP(VLOOKUP($A40, 'E4 TB Allocation Details'!$A$18:$L$205, MATCH("Misc ID", 'E4 TB Allocation Details'!$A$18:$L$18, 0),FALSE), 'E2 Allocators'!$B$15:$W$361, MATCH('O5 Details by Class &amp; Accounts'!BC$18, 'E2 Allocators'!$B$15:$W$15, 0),FALSE)*$E40), 0, VLOOKUP(VLOOKUP($A40, 'E4 TB Allocation Details'!$A$18:$L$205, MATCH("Misc ID", 'E4 TB Allocation Details'!$A$18:$L$18, 0),FALSE), 'E2 Allocators'!$B$15:$W$361, MATCH('O5 Details by Class &amp; Accounts'!BC$18, 'E2 Allocators'!$B$15:$W$15, 0),FALSE)*$E40)</f>
        <v>0</v>
      </c>
      <c r="BD40" s="1412">
        <f ca="1">IF(ISERROR(VLOOKUP(VLOOKUP($A40, 'E4 TB Allocation Details'!$A$18:$L$205, MATCH("Misc ID", 'E4 TB Allocation Details'!$A$18:$L$18, 0),FALSE), 'E2 Allocators'!$B$15:$W$361, MATCH('O5 Details by Class &amp; Accounts'!BD$18, 'E2 Allocators'!$B$15:$W$15, 0),FALSE)*$E40), 0, VLOOKUP(VLOOKUP($A40, 'E4 TB Allocation Details'!$A$18:$L$205, MATCH("Misc ID", 'E4 TB Allocation Details'!$A$18:$L$18, 0),FALSE), 'E2 Allocators'!$B$15:$W$361, MATCH('O5 Details by Class &amp; Accounts'!BD$18, 'E2 Allocators'!$B$15:$W$15, 0),FALSE)*$E40)</f>
        <v>0</v>
      </c>
      <c r="BE40" s="1412">
        <f ca="1">IF(ISERROR(VLOOKUP(VLOOKUP($A40, 'E4 TB Allocation Details'!$A$18:$L$205, MATCH("Misc ID", 'E4 TB Allocation Details'!$A$18:$L$18, 0),FALSE), 'E2 Allocators'!$B$15:$W$361, MATCH('O5 Details by Class &amp; Accounts'!BE$18, 'E2 Allocators'!$B$15:$W$15, 0),FALSE)*$E40), 0, VLOOKUP(VLOOKUP($A40, 'E4 TB Allocation Details'!$A$18:$L$205, MATCH("Misc ID", 'E4 TB Allocation Details'!$A$18:$L$18, 0),FALSE), 'E2 Allocators'!$B$15:$W$361, MATCH('O5 Details by Class &amp; Accounts'!BE$18, 'E2 Allocators'!$B$15:$W$15, 0),FALSE)*$E40)</f>
        <v>0</v>
      </c>
      <c r="BF40" s="1412">
        <f ca="1">IF(ISERROR(VLOOKUP(VLOOKUP($A40, 'E4 TB Allocation Details'!$A$18:$L$205, MATCH("Misc ID", 'E4 TB Allocation Details'!$A$18:$L$18, 0),FALSE), 'E2 Allocators'!$B$15:$W$361, MATCH('O5 Details by Class &amp; Accounts'!BF$18, 'E2 Allocators'!$B$15:$W$15, 0),FALSE)*$E40), 0, VLOOKUP(VLOOKUP($A40, 'E4 TB Allocation Details'!$A$18:$L$205, MATCH("Misc ID", 'E4 TB Allocation Details'!$A$18:$L$18, 0),FALSE), 'E2 Allocators'!$B$15:$W$361, MATCH('O5 Details by Class &amp; Accounts'!BF$18, 'E2 Allocators'!$B$15:$W$15, 0),FALSE)*$E40)</f>
        <v>0</v>
      </c>
      <c r="BG40" s="1412">
        <f ca="1">IF(ISERROR(VLOOKUP(VLOOKUP($A40, 'E4 TB Allocation Details'!$A$18:$L$205, MATCH("Misc ID", 'E4 TB Allocation Details'!$A$18:$L$18, 0),FALSE), 'E2 Allocators'!$B$15:$W$361, MATCH('O5 Details by Class &amp; Accounts'!BG$18, 'E2 Allocators'!$B$15:$W$15, 0),FALSE)*$E40), 0, VLOOKUP(VLOOKUP($A40, 'E4 TB Allocation Details'!$A$18:$L$205, MATCH("Misc ID", 'E4 TB Allocation Details'!$A$18:$L$18, 0),FALSE), 'E2 Allocators'!$B$15:$W$361, MATCH('O5 Details by Class &amp; Accounts'!BG$18, 'E2 Allocators'!$B$15:$W$15, 0),FALSE)*$E40)</f>
        <v>0</v>
      </c>
      <c r="BH40" s="1412">
        <f ca="1">IF(ISERROR(VLOOKUP(VLOOKUP($A40, 'E4 TB Allocation Details'!$A$18:$L$205, MATCH("Misc ID", 'E4 TB Allocation Details'!$A$18:$L$18, 0),FALSE), 'E2 Allocators'!$B$15:$W$361, MATCH('O5 Details by Class &amp; Accounts'!BH$18, 'E2 Allocators'!$B$15:$W$15, 0),FALSE)*$E40), 0, VLOOKUP(VLOOKUP($A40, 'E4 TB Allocation Details'!$A$18:$L$205, MATCH("Misc ID", 'E4 TB Allocation Details'!$A$18:$L$18, 0),FALSE), 'E2 Allocators'!$B$15:$W$361, MATCH('O5 Details by Class &amp; Accounts'!BH$18, 'E2 Allocators'!$B$15:$W$15, 0),FALSE)*$E40)</f>
        <v>0</v>
      </c>
      <c r="BI40" s="1412">
        <f ca="1">IF(ISERROR(VLOOKUP(VLOOKUP($A40, 'E4 TB Allocation Details'!$A$18:$L$205, MATCH("Misc ID", 'E4 TB Allocation Details'!$A$18:$L$18, 0),FALSE), 'E2 Allocators'!$B$15:$W$361, MATCH('O5 Details by Class &amp; Accounts'!BI$18, 'E2 Allocators'!$B$15:$W$15, 0),FALSE)*$E40), 0, VLOOKUP(VLOOKUP($A40, 'E4 TB Allocation Details'!$A$18:$L$205, MATCH("Misc ID", 'E4 TB Allocation Details'!$A$18:$L$18, 0),FALSE), 'E2 Allocators'!$B$15:$W$361, MATCH('O5 Details by Class &amp; Accounts'!BI$18, 'E2 Allocators'!$B$15:$W$15, 0),FALSE)*$E40)</f>
        <v>0</v>
      </c>
      <c r="BJ40" s="1412">
        <f ca="1">IF(ISERROR(VLOOKUP(VLOOKUP($A40, 'E4 TB Allocation Details'!$A$18:$L$205, MATCH("Misc ID", 'E4 TB Allocation Details'!$A$18:$L$18, 0),FALSE), 'E2 Allocators'!$B$15:$W$361, MATCH('O5 Details by Class &amp; Accounts'!BJ$18, 'E2 Allocators'!$B$15:$W$15, 0),FALSE)*$E40), 0, VLOOKUP(VLOOKUP($A40, 'E4 TB Allocation Details'!$A$18:$L$205, MATCH("Misc ID", 'E4 TB Allocation Details'!$A$18:$L$18, 0),FALSE), 'E2 Allocators'!$B$15:$W$361, MATCH('O5 Details by Class &amp; Accounts'!BJ$18, 'E2 Allocators'!$B$15:$W$15, 0),FALSE)*$E40)</f>
        <v>0</v>
      </c>
      <c r="BK40" s="1412">
        <f ca="1">IF(ISERROR(VLOOKUP(VLOOKUP($A40, 'E4 TB Allocation Details'!$A$18:$L$205, MATCH("Misc ID", 'E4 TB Allocation Details'!$A$18:$L$18, 0),FALSE), 'E2 Allocators'!$B$15:$W$361, MATCH('O5 Details by Class &amp; Accounts'!BK$18, 'E2 Allocators'!$B$15:$W$15, 0),FALSE)*$E40), 0, VLOOKUP(VLOOKUP($A40, 'E4 TB Allocation Details'!$A$18:$L$205, MATCH("Misc ID", 'E4 TB Allocation Details'!$A$18:$L$18, 0),FALSE), 'E2 Allocators'!$B$15:$W$361, MATCH('O5 Details by Class &amp; Accounts'!BK$18, 'E2 Allocators'!$B$15:$W$15, 0),FALSE)*$E40)</f>
        <v>0</v>
      </c>
      <c r="BL40" s="1412">
        <f ca="1">IF(ISERROR(VLOOKUP(VLOOKUP($A40, 'E4 TB Allocation Details'!$A$18:$L$205, MATCH("Misc ID", 'E4 TB Allocation Details'!$A$18:$L$18, 0),FALSE), 'E2 Allocators'!$B$15:$W$361, MATCH('O5 Details by Class &amp; Accounts'!BL$18, 'E2 Allocators'!$B$15:$W$15, 0),FALSE)*$E40), 0, VLOOKUP(VLOOKUP($A40, 'E4 TB Allocation Details'!$A$18:$L$205, MATCH("Misc ID", 'E4 TB Allocation Details'!$A$18:$L$18, 0),FALSE), 'E2 Allocators'!$B$15:$W$361, MATCH('O5 Details by Class &amp; Accounts'!BL$18, 'E2 Allocators'!$B$15:$W$15, 0),FALSE)*$E40)</f>
        <v>0</v>
      </c>
      <c r="BM40" s="1412">
        <f ca="1">IF(ISERROR(VLOOKUP(VLOOKUP($A40, 'E4 TB Allocation Details'!$A$18:$L$205, MATCH("Misc ID", 'E4 TB Allocation Details'!$A$18:$L$18, 0),FALSE), 'E2 Allocators'!$B$15:$W$361, MATCH('O5 Details by Class &amp; Accounts'!BM$18, 'E2 Allocators'!$B$15:$W$15, 0),FALSE)*$E40), 0, VLOOKUP(VLOOKUP($A40, 'E4 TB Allocation Details'!$A$18:$L$205, MATCH("Misc ID", 'E4 TB Allocation Details'!$A$18:$L$18, 0),FALSE), 'E2 Allocators'!$B$15:$W$361, MATCH('O5 Details by Class &amp; Accounts'!BM$18, 'E2 Allocators'!$B$15:$W$15, 0),FALSE)*$E40)</f>
        <v>0</v>
      </c>
      <c r="BN40" s="1412">
        <f ca="1">IF(ISERROR(VLOOKUP(VLOOKUP($A40, 'E4 TB Allocation Details'!$A$18:$L$205, MATCH("Misc ID", 'E4 TB Allocation Details'!$A$18:$L$18, 0),FALSE), 'E2 Allocators'!$B$15:$W$361, MATCH('O5 Details by Class &amp; Accounts'!BN$18, 'E2 Allocators'!$B$15:$W$15, 0),FALSE)*$E40), 0, VLOOKUP(VLOOKUP($A40, 'E4 TB Allocation Details'!$A$18:$L$205, MATCH("Misc ID", 'E4 TB Allocation Details'!$A$18:$L$18, 0),FALSE), 'E2 Allocators'!$B$15:$W$361, MATCH('O5 Details by Class &amp; Accounts'!BN$18, 'E2 Allocators'!$B$15:$W$15, 0),FALSE)*$E40)</f>
        <v>0</v>
      </c>
      <c r="BO40" s="1412">
        <f ca="1">IF(ISERROR(VLOOKUP(VLOOKUP($A40, 'E4 TB Allocation Details'!$A$18:$L$205, MATCH("Misc ID", 'E4 TB Allocation Details'!$A$18:$L$18, 0),FALSE), 'E2 Allocators'!$B$15:$W$361, MATCH('O5 Details by Class &amp; Accounts'!BO$18, 'E2 Allocators'!$B$15:$W$15, 0),FALSE)*$E40), 0, VLOOKUP(VLOOKUP($A40, 'E4 TB Allocation Details'!$A$18:$L$205, MATCH("Misc ID", 'E4 TB Allocation Details'!$A$18:$L$18, 0),FALSE), 'E2 Allocators'!$B$15:$W$361, MATCH('O5 Details by Class &amp; Accounts'!BO$18, 'E2 Allocators'!$B$15:$W$15, 0),FALSE)*$E40)</f>
        <v>0</v>
      </c>
      <c r="BP40" s="1412">
        <f ca="1">IF(ISERROR(VLOOKUP(VLOOKUP($A40, 'E4 TB Allocation Details'!$A$18:$L$205, MATCH("Misc ID", 'E4 TB Allocation Details'!$A$18:$L$18, 0),FALSE), 'E2 Allocators'!$B$15:$W$361, MATCH('O5 Details by Class &amp; Accounts'!BP$18, 'E2 Allocators'!$B$15:$W$15, 0),FALSE)*$E40), 0, VLOOKUP(VLOOKUP($A40, 'E4 TB Allocation Details'!$A$18:$L$205, MATCH("Misc ID", 'E4 TB Allocation Details'!$A$18:$L$18, 0),FALSE), 'E2 Allocators'!$B$15:$W$361, MATCH('O5 Details by Class &amp; Accounts'!BP$18, 'E2 Allocators'!$B$15:$W$15, 0),FALSE)*$E40)</f>
        <v>0</v>
      </c>
      <c r="BQ40" s="1412">
        <f ca="1">IF(ISERROR(VLOOKUP(VLOOKUP($A40, 'E4 TB Allocation Details'!$A$18:$L$205, MATCH("Misc ID", 'E4 TB Allocation Details'!$A$18:$L$18, 0),FALSE), 'E2 Allocators'!$B$15:$W$361, MATCH('O5 Details by Class &amp; Accounts'!BQ$18, 'E2 Allocators'!$B$15:$W$15, 0),FALSE)*$E40), 0, VLOOKUP(VLOOKUP($A40, 'E4 TB Allocation Details'!$A$18:$L$205, MATCH("Misc ID", 'E4 TB Allocation Details'!$A$18:$L$18, 0),FALSE), 'E2 Allocators'!$B$15:$W$361, MATCH('O5 Details by Class &amp; Accounts'!BQ$18, 'E2 Allocators'!$B$15:$W$15, 0),FALSE)*$E40)</f>
        <v>0</v>
      </c>
      <c r="BR40" s="1412">
        <f ca="1">IF(ISERROR(VLOOKUP(VLOOKUP($A40, 'E4 TB Allocation Details'!$A$18:$L$205, MATCH("Misc ID", 'E4 TB Allocation Details'!$A$18:$L$18, 0),FALSE), 'E2 Allocators'!$B$15:$W$361, MATCH('O5 Details by Class &amp; Accounts'!BR$18, 'E2 Allocators'!$B$15:$W$15, 0),FALSE)*$E40), 0, VLOOKUP(VLOOKUP($A40, 'E4 TB Allocation Details'!$A$18:$L$205, MATCH("Misc ID", 'E4 TB Allocation Details'!$A$18:$L$18, 0),FALSE), 'E2 Allocators'!$B$15:$W$361, MATCH('O5 Details by Class &amp; Accounts'!BR$18, 'E2 Allocators'!$B$15:$W$15, 0),FALSE)*$E40)</f>
        <v>0</v>
      </c>
      <c r="BS40" s="1412">
        <f t="shared" si="3"/>
        <v>0</v>
      </c>
      <c r="BT40" s="1412">
        <f ca="1">IF(ISERROR(VLOOKUP(VLOOKUP($A40, 'E4 TB Allocation Details'!$A$18:$L$205, MATCH("A &amp; G ID", 'E4 TB Allocation Details'!$A$18:$L$18, 0),FALSE), 'E2 Allocators'!$B$15:$W$361, MATCH('O5 Details by Class &amp; Accounts'!BT$18, 'E2 Allocators'!$B$15:$W$15, 0),FALSE)*$E40), 0, VLOOKUP(VLOOKUP($A40, 'E4 TB Allocation Details'!$A$18:$L$205, MATCH("A &amp; G ID", 'E4 TB Allocation Details'!$A$18:$L$18, 0),FALSE), 'E2 Allocators'!$B$15:$W$361, MATCH('O5 Details by Class &amp; Accounts'!BT$18, 'E2 Allocators'!$B$15:$W$15, 0),FALSE)*$E40)</f>
        <v>0</v>
      </c>
      <c r="BU40" s="1412">
        <f ca="1">IF(ISERROR(VLOOKUP(VLOOKUP($A40, 'E4 TB Allocation Details'!$A$18:$L$205, MATCH("A &amp; G ID", 'E4 TB Allocation Details'!$A$18:$L$18, 0),FALSE), 'E2 Allocators'!$B$15:$W$361, MATCH('O5 Details by Class &amp; Accounts'!BU$18, 'E2 Allocators'!$B$15:$W$15, 0),FALSE)*$E40), 0, VLOOKUP(VLOOKUP($A40, 'E4 TB Allocation Details'!$A$18:$L$205, MATCH("A &amp; G ID", 'E4 TB Allocation Details'!$A$18:$L$18, 0),FALSE), 'E2 Allocators'!$B$15:$W$361, MATCH('O5 Details by Class &amp; Accounts'!BU$18, 'E2 Allocators'!$B$15:$W$15, 0),FALSE)*$E40)</f>
        <v>0</v>
      </c>
      <c r="BV40" s="1412">
        <f ca="1">IF(ISERROR(VLOOKUP(VLOOKUP($A40, 'E4 TB Allocation Details'!$A$18:$L$205, MATCH("A &amp; G ID", 'E4 TB Allocation Details'!$A$18:$L$18, 0),FALSE), 'E2 Allocators'!$B$15:$W$361, MATCH('O5 Details by Class &amp; Accounts'!BV$18, 'E2 Allocators'!$B$15:$W$15, 0),FALSE)*$E40), 0, VLOOKUP(VLOOKUP($A40, 'E4 TB Allocation Details'!$A$18:$L$205, MATCH("A &amp; G ID", 'E4 TB Allocation Details'!$A$18:$L$18, 0),FALSE), 'E2 Allocators'!$B$15:$W$361, MATCH('O5 Details by Class &amp; Accounts'!BV$18, 'E2 Allocators'!$B$15:$W$15, 0),FALSE)*$E40)</f>
        <v>0</v>
      </c>
      <c r="BW40" s="1412">
        <f ca="1">IF(ISERROR(VLOOKUP(VLOOKUP($A40, 'E4 TB Allocation Details'!$A$18:$L$205, MATCH("A &amp; G ID", 'E4 TB Allocation Details'!$A$18:$L$18, 0),FALSE), 'E2 Allocators'!$B$15:$W$361, MATCH('O5 Details by Class &amp; Accounts'!BW$18, 'E2 Allocators'!$B$15:$W$15, 0),FALSE)*$E40), 0, VLOOKUP(VLOOKUP($A40, 'E4 TB Allocation Details'!$A$18:$L$205, MATCH("A &amp; G ID", 'E4 TB Allocation Details'!$A$18:$L$18, 0),FALSE), 'E2 Allocators'!$B$15:$W$361, MATCH('O5 Details by Class &amp; Accounts'!BW$18, 'E2 Allocators'!$B$15:$W$15, 0),FALSE)*$E40)</f>
        <v>0</v>
      </c>
      <c r="BX40" s="1412">
        <f ca="1">IF(ISERROR(VLOOKUP(VLOOKUP($A40, 'E4 TB Allocation Details'!$A$18:$L$205, MATCH("A &amp; G ID", 'E4 TB Allocation Details'!$A$18:$L$18, 0),FALSE), 'E2 Allocators'!$B$15:$W$361, MATCH('O5 Details by Class &amp; Accounts'!BX$18, 'E2 Allocators'!$B$15:$W$15, 0),FALSE)*$E40), 0, VLOOKUP(VLOOKUP($A40, 'E4 TB Allocation Details'!$A$18:$L$205, MATCH("A &amp; G ID", 'E4 TB Allocation Details'!$A$18:$L$18, 0),FALSE), 'E2 Allocators'!$B$15:$W$361, MATCH('O5 Details by Class &amp; Accounts'!BX$18, 'E2 Allocators'!$B$15:$W$15, 0),FALSE)*$E40)</f>
        <v>0</v>
      </c>
      <c r="BY40" s="1412">
        <f ca="1">IF(ISERROR(VLOOKUP(VLOOKUP($A40, 'E4 TB Allocation Details'!$A$18:$L$205, MATCH("A &amp; G ID", 'E4 TB Allocation Details'!$A$18:$L$18, 0),FALSE), 'E2 Allocators'!$B$15:$W$361, MATCH('O5 Details by Class &amp; Accounts'!BY$18, 'E2 Allocators'!$B$15:$W$15, 0),FALSE)*$E40), 0, VLOOKUP(VLOOKUP($A40, 'E4 TB Allocation Details'!$A$18:$L$205, MATCH("A &amp; G ID", 'E4 TB Allocation Details'!$A$18:$L$18, 0),FALSE), 'E2 Allocators'!$B$15:$W$361, MATCH('O5 Details by Class &amp; Accounts'!BY$18, 'E2 Allocators'!$B$15:$W$15, 0),FALSE)*$E40)</f>
        <v>0</v>
      </c>
      <c r="BZ40" s="1412">
        <f ca="1">IF(ISERROR(VLOOKUP(VLOOKUP($A40, 'E4 TB Allocation Details'!$A$18:$L$205, MATCH("A &amp; G ID", 'E4 TB Allocation Details'!$A$18:$L$18, 0),FALSE), 'E2 Allocators'!$B$15:$W$361, MATCH('O5 Details by Class &amp; Accounts'!BZ$18, 'E2 Allocators'!$B$15:$W$15, 0),FALSE)*$E40), 0, VLOOKUP(VLOOKUP($A40, 'E4 TB Allocation Details'!$A$18:$L$205, MATCH("A &amp; G ID", 'E4 TB Allocation Details'!$A$18:$L$18, 0),FALSE), 'E2 Allocators'!$B$15:$W$361, MATCH('O5 Details by Class &amp; Accounts'!BZ$18, 'E2 Allocators'!$B$15:$W$15, 0),FALSE)*$E40)</f>
        <v>0</v>
      </c>
      <c r="CA40" s="1412">
        <f ca="1">IF(ISERROR(VLOOKUP(VLOOKUP($A40, 'E4 TB Allocation Details'!$A$18:$L$205, MATCH("A &amp; G ID", 'E4 TB Allocation Details'!$A$18:$L$18, 0),FALSE), 'E2 Allocators'!$B$15:$W$361, MATCH('O5 Details by Class &amp; Accounts'!CA$18, 'E2 Allocators'!$B$15:$W$15, 0),FALSE)*$E40), 0, VLOOKUP(VLOOKUP($A40, 'E4 TB Allocation Details'!$A$18:$L$205, MATCH("A &amp; G ID", 'E4 TB Allocation Details'!$A$18:$L$18, 0),FALSE), 'E2 Allocators'!$B$15:$W$361, MATCH('O5 Details by Class &amp; Accounts'!CA$18, 'E2 Allocators'!$B$15:$W$15, 0),FALSE)*$E40)</f>
        <v>0</v>
      </c>
      <c r="CB40" s="1412">
        <f ca="1">IF(ISERROR(VLOOKUP(VLOOKUP($A40, 'E4 TB Allocation Details'!$A$18:$L$205, MATCH("A &amp; G ID", 'E4 TB Allocation Details'!$A$18:$L$18, 0),FALSE), 'E2 Allocators'!$B$15:$W$361, MATCH('O5 Details by Class &amp; Accounts'!CB$18, 'E2 Allocators'!$B$15:$W$15, 0),FALSE)*$E40), 0, VLOOKUP(VLOOKUP($A40, 'E4 TB Allocation Details'!$A$18:$L$205, MATCH("A &amp; G ID", 'E4 TB Allocation Details'!$A$18:$L$18, 0),FALSE), 'E2 Allocators'!$B$15:$W$361, MATCH('O5 Details by Class &amp; Accounts'!CB$18, 'E2 Allocators'!$B$15:$W$15, 0),FALSE)*$E40)</f>
        <v>0</v>
      </c>
      <c r="CC40" s="1412">
        <f ca="1">IF(ISERROR(VLOOKUP(VLOOKUP($A40, 'E4 TB Allocation Details'!$A$18:$L$205, MATCH("A &amp; G ID", 'E4 TB Allocation Details'!$A$18:$L$18, 0),FALSE), 'E2 Allocators'!$B$15:$W$361, MATCH('O5 Details by Class &amp; Accounts'!CC$18, 'E2 Allocators'!$B$15:$W$15, 0),FALSE)*$E40), 0, VLOOKUP(VLOOKUP($A40, 'E4 TB Allocation Details'!$A$18:$L$205, MATCH("A &amp; G ID", 'E4 TB Allocation Details'!$A$18:$L$18, 0),FALSE), 'E2 Allocators'!$B$15:$W$361, MATCH('O5 Details by Class &amp; Accounts'!CC$18, 'E2 Allocators'!$B$15:$W$15, 0),FALSE)*$E40)</f>
        <v>0</v>
      </c>
      <c r="CD40" s="1412">
        <f ca="1">IF(ISERROR(VLOOKUP(VLOOKUP($A40, 'E4 TB Allocation Details'!$A$18:$L$205, MATCH("A &amp; G ID", 'E4 TB Allocation Details'!$A$18:$L$18, 0),FALSE), 'E2 Allocators'!$B$15:$W$361, MATCH('O5 Details by Class &amp; Accounts'!CD$18, 'E2 Allocators'!$B$15:$W$15, 0),FALSE)*$E40), 0, VLOOKUP(VLOOKUP($A40, 'E4 TB Allocation Details'!$A$18:$L$205, MATCH("A &amp; G ID", 'E4 TB Allocation Details'!$A$18:$L$18, 0),FALSE), 'E2 Allocators'!$B$15:$W$361, MATCH('O5 Details by Class &amp; Accounts'!CD$18, 'E2 Allocators'!$B$15:$W$15, 0),FALSE)*$E40)</f>
        <v>0</v>
      </c>
      <c r="CE40" s="1412">
        <f ca="1">IF(ISERROR(VLOOKUP(VLOOKUP($A40, 'E4 TB Allocation Details'!$A$18:$L$205, MATCH("A &amp; G ID", 'E4 TB Allocation Details'!$A$18:$L$18, 0),FALSE), 'E2 Allocators'!$B$15:$W$361, MATCH('O5 Details by Class &amp; Accounts'!CE$18, 'E2 Allocators'!$B$15:$W$15, 0),FALSE)*$E40), 0, VLOOKUP(VLOOKUP($A40, 'E4 TB Allocation Details'!$A$18:$L$205, MATCH("A &amp; G ID", 'E4 TB Allocation Details'!$A$18:$L$18, 0),FALSE), 'E2 Allocators'!$B$15:$W$361, MATCH('O5 Details by Class &amp; Accounts'!CE$18, 'E2 Allocators'!$B$15:$W$15, 0),FALSE)*$E40)</f>
        <v>0</v>
      </c>
      <c r="CF40" s="1412">
        <f ca="1">IF(ISERROR(VLOOKUP(VLOOKUP($A40, 'E4 TB Allocation Details'!$A$18:$L$205, MATCH("A &amp; G ID", 'E4 TB Allocation Details'!$A$18:$L$18, 0),FALSE), 'E2 Allocators'!$B$15:$W$361, MATCH('O5 Details by Class &amp; Accounts'!CF$18, 'E2 Allocators'!$B$15:$W$15, 0),FALSE)*$E40), 0, VLOOKUP(VLOOKUP($A40, 'E4 TB Allocation Details'!$A$18:$L$205, MATCH("A &amp; G ID", 'E4 TB Allocation Details'!$A$18:$L$18, 0),FALSE), 'E2 Allocators'!$B$15:$W$361, MATCH('O5 Details by Class &amp; Accounts'!CF$18, 'E2 Allocators'!$B$15:$W$15, 0),FALSE)*$E40)</f>
        <v>0</v>
      </c>
      <c r="CG40" s="1412">
        <f ca="1">IF(ISERROR(VLOOKUP(VLOOKUP($A40, 'E4 TB Allocation Details'!$A$18:$L$205, MATCH("A &amp; G ID", 'E4 TB Allocation Details'!$A$18:$L$18, 0),FALSE), 'E2 Allocators'!$B$15:$W$361, MATCH('O5 Details by Class &amp; Accounts'!CG$18, 'E2 Allocators'!$B$15:$W$15, 0),FALSE)*$E40), 0, VLOOKUP(VLOOKUP($A40, 'E4 TB Allocation Details'!$A$18:$L$205, MATCH("A &amp; G ID", 'E4 TB Allocation Details'!$A$18:$L$18, 0),FALSE), 'E2 Allocators'!$B$15:$W$361, MATCH('O5 Details by Class &amp; Accounts'!CG$18, 'E2 Allocators'!$B$15:$W$15, 0),FALSE)*$E40)</f>
        <v>0</v>
      </c>
      <c r="CH40" s="1412">
        <f ca="1">IF(ISERROR(VLOOKUP(VLOOKUP($A40, 'E4 TB Allocation Details'!$A$18:$L$205, MATCH("A &amp; G ID", 'E4 TB Allocation Details'!$A$18:$L$18, 0),FALSE), 'E2 Allocators'!$B$15:$W$361, MATCH('O5 Details by Class &amp; Accounts'!CH$18, 'E2 Allocators'!$B$15:$W$15, 0),FALSE)*$E40), 0, VLOOKUP(VLOOKUP($A40, 'E4 TB Allocation Details'!$A$18:$L$205, MATCH("A &amp; G ID", 'E4 TB Allocation Details'!$A$18:$L$18, 0),FALSE), 'E2 Allocators'!$B$15:$W$361, MATCH('O5 Details by Class &amp; Accounts'!CH$18, 'E2 Allocators'!$B$15:$W$15, 0),FALSE)*$E40)</f>
        <v>0</v>
      </c>
      <c r="CI40" s="1412">
        <f ca="1">IF(ISERROR(VLOOKUP(VLOOKUP($A40, 'E4 TB Allocation Details'!$A$18:$L$205, MATCH("A &amp; G ID", 'E4 TB Allocation Details'!$A$18:$L$18, 0),FALSE), 'E2 Allocators'!$B$15:$W$361, MATCH('O5 Details by Class &amp; Accounts'!CI$18, 'E2 Allocators'!$B$15:$W$15, 0),FALSE)*$E40), 0, VLOOKUP(VLOOKUP($A40, 'E4 TB Allocation Details'!$A$18:$L$205, MATCH("A &amp; G ID", 'E4 TB Allocation Details'!$A$18:$L$18, 0),FALSE), 'E2 Allocators'!$B$15:$W$361, MATCH('O5 Details by Class &amp; Accounts'!CI$18, 'E2 Allocators'!$B$15:$W$15, 0),FALSE)*$E40)</f>
        <v>0</v>
      </c>
      <c r="CJ40" s="1412">
        <f ca="1">IF(ISERROR(VLOOKUP(VLOOKUP($A40, 'E4 TB Allocation Details'!$A$18:$L$205, MATCH("A &amp; G ID", 'E4 TB Allocation Details'!$A$18:$L$18, 0),FALSE), 'E2 Allocators'!$B$15:$W$361, MATCH('O5 Details by Class &amp; Accounts'!CJ$18, 'E2 Allocators'!$B$15:$W$15, 0),FALSE)*$E40), 0, VLOOKUP(VLOOKUP($A40, 'E4 TB Allocation Details'!$A$18:$L$205, MATCH("A &amp; G ID", 'E4 TB Allocation Details'!$A$18:$L$18, 0),FALSE), 'E2 Allocators'!$B$15:$W$361, MATCH('O5 Details by Class &amp; Accounts'!CJ$18, 'E2 Allocators'!$B$15:$W$15, 0),FALSE)*$E40)</f>
        <v>0</v>
      </c>
      <c r="CK40" s="1412">
        <f ca="1">IF(ISERROR(VLOOKUP(VLOOKUP($A40, 'E4 TB Allocation Details'!$A$18:$L$205, MATCH("A &amp; G ID", 'E4 TB Allocation Details'!$A$18:$L$18, 0),FALSE), 'E2 Allocators'!$B$15:$W$361, MATCH('O5 Details by Class &amp; Accounts'!CK$18, 'E2 Allocators'!$B$15:$W$15, 0),FALSE)*$E40), 0, VLOOKUP(VLOOKUP($A40, 'E4 TB Allocation Details'!$A$18:$L$205, MATCH("A &amp; G ID", 'E4 TB Allocation Details'!$A$18:$L$18, 0),FALSE), 'E2 Allocators'!$B$15:$W$361, MATCH('O5 Details by Class &amp; Accounts'!CK$18, 'E2 Allocators'!$B$15:$W$15, 0),FALSE)*$E40)</f>
        <v>0</v>
      </c>
      <c r="CL40" s="1412">
        <f ca="1">IF(ISERROR(VLOOKUP(VLOOKUP($A40, 'E4 TB Allocation Details'!$A$18:$L$205, MATCH("A &amp; G ID", 'E4 TB Allocation Details'!$A$18:$L$18, 0),FALSE), 'E2 Allocators'!$B$15:$W$361, MATCH('O5 Details by Class &amp; Accounts'!CL$18, 'E2 Allocators'!$B$15:$W$15, 0),FALSE)*$E40), 0, VLOOKUP(VLOOKUP($A40, 'E4 TB Allocation Details'!$A$18:$L$205, MATCH("A &amp; G ID", 'E4 TB Allocation Details'!$A$18:$L$18, 0),FALSE), 'E2 Allocators'!$B$15:$W$361, MATCH('O5 Details by Class &amp; Accounts'!CL$18, 'E2 Allocators'!$B$15:$W$15, 0),FALSE)*$E40)</f>
        <v>0</v>
      </c>
      <c r="CM40" s="1412">
        <f ca="1">IF(ISERROR(VLOOKUP(VLOOKUP($A40, 'E4 TB Allocation Details'!$A$18:$L$205, MATCH("A &amp; G ID", 'E4 TB Allocation Details'!$A$18:$L$18, 0),FALSE), 'E2 Allocators'!$B$15:$W$361, MATCH('O5 Details by Class &amp; Accounts'!CM$18, 'E2 Allocators'!$B$15:$W$15, 0),FALSE)*$E40), 0, VLOOKUP(VLOOKUP($A40, 'E4 TB Allocation Details'!$A$18:$L$205, MATCH("A &amp; G ID", 'E4 TB Allocation Details'!$A$18:$L$18, 0),FALSE), 'E2 Allocators'!$B$15:$W$361, MATCH('O5 Details by Class &amp; Accounts'!CM$18, 'E2 Allocators'!$B$15:$W$15, 0),FALSE)*$E40)</f>
        <v>0</v>
      </c>
      <c r="CN40" s="1412">
        <f t="shared" si="5"/>
        <v>0</v>
      </c>
      <c r="CO40" s="1792">
        <f t="shared" si="4"/>
        <v>0</v>
      </c>
      <c r="CQ40" s="2087" t="s">
        <v>10</v>
      </c>
    </row>
    <row r="41" spans="1:95" s="81" customFormat="1" ht="12.75">
      <c r="A41" s="1175">
        <v>1830</v>
      </c>
      <c r="B41" s="1176" t="s">
        <v>427</v>
      </c>
      <c r="C41" s="1789">
        <f ca="1">IF(ISERROR(VLOOKUP($A41,'I3 TB Data'!$A$23:$H$458,MATCH('O5 Details by Class &amp; Accounts'!$C$18, 'I3 TB Data'!$A$23:$H$23,0),0)), 0, VLOOKUP($A41,'I3 TB Data'!$A$23:$H$458,MATCH('O5 Details by Class &amp; Accounts'!$C$18,'I3 TB Data'!$A$23:$H$23,0),0))</f>
        <v>1</v>
      </c>
      <c r="D41" s="1790">
        <f ca="1">'I4 BO ASSETS'!E38</f>
        <v>-1</v>
      </c>
      <c r="E41" s="1789">
        <f t="shared" si="6"/>
        <v>0</v>
      </c>
      <c r="F41" s="1791">
        <f ca="1">IF(ISERROR(VLOOKUP($A41, 'E1 Categorization'!A33:E122, MATCH("Customer Component", 'E1 Categorization'!$A$33:$E$33,0), 0)), 0, IF(VLOOKUP($A41, 'E1 Categorization'!A33:E122, MATCH("Customer Component", 'E1 Categorization'!$A$33:$E$33,0), 0)=0, 'O5 Details by Class &amp; Accounts'!$E41, IF(AND(VLOOKUP($A41, 'E1 Categorization'!A33:E122, MATCH("Customer Component", 'E1 Categorization'!$A$33:$E$33,0), 0) &gt;0, VLOOKUP($A41, 'E1 Categorization'!A33:E122, MATCH("Customer Component", 'E1 Categorization'!$A$33:$E$33,0), 0)&lt;1), 'O5 Details by Class &amp; Accounts'!$E41*(1-VLOOKUP($A41, 'E1 Categorization'!A33:E122, MATCH("Customer Component", 'E1 Categorization'!$A$33:$E$33,0), 0)), 0)))</f>
        <v>0</v>
      </c>
      <c r="G41" s="1791">
        <f ca="1">IF(ISERROR(VLOOKUP($A41, 'E1 Categorization'!A33:E122, MATCH("Customer Component", 'E1 Categorization'!$A$33:$E$33,0), 0)),0, IF(VLOOKUP($A41, 'E1 Categorization'!A33:E122, MATCH("Customer Component", 'E1 Categorization'!$A$33:$E$33,0), 0)=0, 0, IF(AND(VLOOKUP($A41, 'E1 Categorization'!A33:E122, MATCH("Customer Component", 'E1 Categorization'!$A$33:$E$33,0), 0) &gt;0, VLOOKUP($A41, 'E1 Categorization'!A33:E122, MATCH("Customer Component", 'E1 Categorization'!$A$33:$E$33,0), 0)&lt;1), 'O5 Details by Class &amp; Accounts'!$E41*(VLOOKUP($A41, 'E1 Categorization'!A33:E122, MATCH("Customer Component", 'E1 Categorization'!$A$33:$E$33,0), 0)), 'O5 Details by Class &amp; Accounts'!$E41)))</f>
        <v>0</v>
      </c>
      <c r="H41" s="1412">
        <f t="shared" si="0"/>
        <v>0</v>
      </c>
      <c r="I41" s="1412">
        <f ca="1">IF(ISERROR(VLOOKUP(VLOOKUP($A41, 'E4 TB Allocation Details'!$A$18:$L$205, MATCH("Demand ID", 'E4 TB Allocation Details'!$A$18:$L$18, 0),FALSE), 'E2 Allocators'!$B$15:$W$361, MATCH('O5 Details by Class &amp; Accounts'!I$18, 'E2 Allocators'!$B$15:$W$15, 0),FALSE)*$F41), 0, VLOOKUP(VLOOKUP($A41, 'E4 TB Allocation Details'!$A$18:$L$205, MATCH("Demand ID", 'E4 TB Allocation Details'!$A$18:$L$18, 0),FALSE), 'E2 Allocators'!$B$15:$W$361, MATCH('O5 Details by Class &amp; Accounts'!I$18, 'E2 Allocators'!$B$15:$W$15, 0),FALSE)*$F41)</f>
        <v>0</v>
      </c>
      <c r="J41" s="1412">
        <f ca="1">IF(ISERROR(VLOOKUP(VLOOKUP($A41, 'E4 TB Allocation Details'!$A$18:$L$205, MATCH("Demand ID", 'E4 TB Allocation Details'!$A$18:$L$18, 0),FALSE), 'E2 Allocators'!$B$15:$W$361, MATCH('O5 Details by Class &amp; Accounts'!J$18, 'E2 Allocators'!$B$15:$W$15, 0),FALSE)*$F41), 0, VLOOKUP(VLOOKUP($A41, 'E4 TB Allocation Details'!$A$18:$L$205, MATCH("Demand ID", 'E4 TB Allocation Details'!$A$18:$L$18, 0),FALSE), 'E2 Allocators'!$B$15:$W$361, MATCH('O5 Details by Class &amp; Accounts'!J$18, 'E2 Allocators'!$B$15:$W$15, 0),FALSE)*$F41)</f>
        <v>0</v>
      </c>
      <c r="K41" s="1412">
        <f ca="1">IF(ISERROR(VLOOKUP(VLOOKUP($A41, 'E4 TB Allocation Details'!$A$18:$L$205, MATCH("Demand ID", 'E4 TB Allocation Details'!$A$18:$L$18, 0),FALSE), 'E2 Allocators'!$B$15:$W$361, MATCH('O5 Details by Class &amp; Accounts'!K$18, 'E2 Allocators'!$B$15:$W$15, 0),FALSE)*$F41), 0, VLOOKUP(VLOOKUP($A41, 'E4 TB Allocation Details'!$A$18:$L$205, MATCH("Demand ID", 'E4 TB Allocation Details'!$A$18:$L$18, 0),FALSE), 'E2 Allocators'!$B$15:$W$361, MATCH('O5 Details by Class &amp; Accounts'!K$18, 'E2 Allocators'!$B$15:$W$15, 0),FALSE)*$F41)</f>
        <v>0</v>
      </c>
      <c r="L41" s="1412">
        <f ca="1">IF(ISERROR(VLOOKUP(VLOOKUP($A41, 'E4 TB Allocation Details'!$A$18:$L$205, MATCH("Demand ID", 'E4 TB Allocation Details'!$A$18:$L$18, 0),FALSE), 'E2 Allocators'!$B$15:$W$361, MATCH('O5 Details by Class &amp; Accounts'!L$18, 'E2 Allocators'!$B$15:$W$15, 0),FALSE)*$F41), 0, VLOOKUP(VLOOKUP($A41, 'E4 TB Allocation Details'!$A$18:$L$205, MATCH("Demand ID", 'E4 TB Allocation Details'!$A$18:$L$18, 0),FALSE), 'E2 Allocators'!$B$15:$W$361, MATCH('O5 Details by Class &amp; Accounts'!L$18, 'E2 Allocators'!$B$15:$W$15, 0),FALSE)*$F41)</f>
        <v>0</v>
      </c>
      <c r="M41" s="1412">
        <f ca="1">IF(ISERROR(VLOOKUP(VLOOKUP($A41, 'E4 TB Allocation Details'!$A$18:$L$205, MATCH("Demand ID", 'E4 TB Allocation Details'!$A$18:$L$18, 0),FALSE), 'E2 Allocators'!$B$15:$W$361, MATCH('O5 Details by Class &amp; Accounts'!M$18, 'E2 Allocators'!$B$15:$W$15, 0),FALSE)*$F41), 0, VLOOKUP(VLOOKUP($A41, 'E4 TB Allocation Details'!$A$18:$L$205, MATCH("Demand ID", 'E4 TB Allocation Details'!$A$18:$L$18, 0),FALSE), 'E2 Allocators'!$B$15:$W$361, MATCH('O5 Details by Class &amp; Accounts'!M$18, 'E2 Allocators'!$B$15:$W$15, 0),FALSE)*$F41)</f>
        <v>0</v>
      </c>
      <c r="N41" s="1412">
        <f ca="1">IF(ISERROR(VLOOKUP(VLOOKUP($A41, 'E4 TB Allocation Details'!$A$18:$L$205, MATCH("Demand ID", 'E4 TB Allocation Details'!$A$18:$L$18, 0),FALSE), 'E2 Allocators'!$B$15:$W$361, MATCH('O5 Details by Class &amp; Accounts'!N$18, 'E2 Allocators'!$B$15:$W$15, 0),FALSE)*$F41), 0, VLOOKUP(VLOOKUP($A41, 'E4 TB Allocation Details'!$A$18:$L$205, MATCH("Demand ID", 'E4 TB Allocation Details'!$A$18:$L$18, 0),FALSE), 'E2 Allocators'!$B$15:$W$361, MATCH('O5 Details by Class &amp; Accounts'!N$18, 'E2 Allocators'!$B$15:$W$15, 0),FALSE)*$F41)</f>
        <v>0</v>
      </c>
      <c r="O41" s="1412">
        <f ca="1">IF(ISERROR(VLOOKUP(VLOOKUP($A41, 'E4 TB Allocation Details'!$A$18:$L$205, MATCH("Demand ID", 'E4 TB Allocation Details'!$A$18:$L$18, 0),FALSE), 'E2 Allocators'!$B$15:$W$361, MATCH('O5 Details by Class &amp; Accounts'!O$18, 'E2 Allocators'!$B$15:$W$15, 0),FALSE)*$F41), 0, VLOOKUP(VLOOKUP($A41, 'E4 TB Allocation Details'!$A$18:$L$205, MATCH("Demand ID", 'E4 TB Allocation Details'!$A$18:$L$18, 0),FALSE), 'E2 Allocators'!$B$15:$W$361, MATCH('O5 Details by Class &amp; Accounts'!O$18, 'E2 Allocators'!$B$15:$W$15, 0),FALSE)*$F41)</f>
        <v>0</v>
      </c>
      <c r="P41" s="1412">
        <f ca="1">IF(ISERROR(VLOOKUP(VLOOKUP($A41, 'E4 TB Allocation Details'!$A$18:$L$205, MATCH("Demand ID", 'E4 TB Allocation Details'!$A$18:$L$18, 0),FALSE), 'E2 Allocators'!$B$15:$W$361, MATCH('O5 Details by Class &amp; Accounts'!P$18, 'E2 Allocators'!$B$15:$W$15, 0),FALSE)*$F41), 0, VLOOKUP(VLOOKUP($A41, 'E4 TB Allocation Details'!$A$18:$L$205, MATCH("Demand ID", 'E4 TB Allocation Details'!$A$18:$L$18, 0),FALSE), 'E2 Allocators'!$B$15:$W$361, MATCH('O5 Details by Class &amp; Accounts'!P$18, 'E2 Allocators'!$B$15:$W$15, 0),FALSE)*$F41)</f>
        <v>0</v>
      </c>
      <c r="Q41" s="1412">
        <f ca="1">IF(ISERROR(VLOOKUP(VLOOKUP($A41, 'E4 TB Allocation Details'!$A$18:$L$205, MATCH("Demand ID", 'E4 TB Allocation Details'!$A$18:$L$18, 0),FALSE), 'E2 Allocators'!$B$15:$W$361, MATCH('O5 Details by Class &amp; Accounts'!Q$18, 'E2 Allocators'!$B$15:$W$15, 0),FALSE)*$F41), 0, VLOOKUP(VLOOKUP($A41, 'E4 TB Allocation Details'!$A$18:$L$205, MATCH("Demand ID", 'E4 TB Allocation Details'!$A$18:$L$18, 0),FALSE), 'E2 Allocators'!$B$15:$W$361, MATCH('O5 Details by Class &amp; Accounts'!Q$18, 'E2 Allocators'!$B$15:$W$15, 0),FALSE)*$F41)</f>
        <v>0</v>
      </c>
      <c r="R41" s="1412">
        <f ca="1">IF(ISERROR(VLOOKUP(VLOOKUP($A41, 'E4 TB Allocation Details'!$A$18:$L$205, MATCH("Demand ID", 'E4 TB Allocation Details'!$A$18:$L$18, 0),FALSE), 'E2 Allocators'!$B$15:$W$361, MATCH('O5 Details by Class &amp; Accounts'!R$18, 'E2 Allocators'!$B$15:$W$15, 0),FALSE)*$F41), 0, VLOOKUP(VLOOKUP($A41, 'E4 TB Allocation Details'!$A$18:$L$205, MATCH("Demand ID", 'E4 TB Allocation Details'!$A$18:$L$18, 0),FALSE), 'E2 Allocators'!$B$15:$W$361, MATCH('O5 Details by Class &amp; Accounts'!R$18, 'E2 Allocators'!$B$15:$W$15, 0),FALSE)*$F41)</f>
        <v>0</v>
      </c>
      <c r="S41" s="1412">
        <f ca="1">IF(ISERROR(VLOOKUP(VLOOKUP($A41, 'E4 TB Allocation Details'!$A$18:$L$205, MATCH("Demand ID", 'E4 TB Allocation Details'!$A$18:$L$18, 0),FALSE), 'E2 Allocators'!$B$15:$W$361, MATCH('O5 Details by Class &amp; Accounts'!S$18, 'E2 Allocators'!$B$15:$W$15, 0),FALSE)*$F41), 0, VLOOKUP(VLOOKUP($A41, 'E4 TB Allocation Details'!$A$18:$L$205, MATCH("Demand ID", 'E4 TB Allocation Details'!$A$18:$L$18, 0),FALSE), 'E2 Allocators'!$B$15:$W$361, MATCH('O5 Details by Class &amp; Accounts'!S$18, 'E2 Allocators'!$B$15:$W$15, 0),FALSE)*$F41)</f>
        <v>0</v>
      </c>
      <c r="T41" s="1412">
        <f ca="1">IF(ISERROR(VLOOKUP(VLOOKUP($A41, 'E4 TB Allocation Details'!$A$18:$L$205, MATCH("Demand ID", 'E4 TB Allocation Details'!$A$18:$L$18, 0),FALSE), 'E2 Allocators'!$B$15:$W$361, MATCH('O5 Details by Class &amp; Accounts'!T$18, 'E2 Allocators'!$B$15:$W$15, 0),FALSE)*$F41), 0, VLOOKUP(VLOOKUP($A41, 'E4 TB Allocation Details'!$A$18:$L$205, MATCH("Demand ID", 'E4 TB Allocation Details'!$A$18:$L$18, 0),FALSE), 'E2 Allocators'!$B$15:$W$361, MATCH('O5 Details by Class &amp; Accounts'!T$18, 'E2 Allocators'!$B$15:$W$15, 0),FALSE)*$F41)</f>
        <v>0</v>
      </c>
      <c r="U41" s="1412">
        <f ca="1">IF(ISERROR(VLOOKUP(VLOOKUP($A41, 'E4 TB Allocation Details'!$A$18:$L$205, MATCH("Demand ID", 'E4 TB Allocation Details'!$A$18:$L$18, 0),FALSE), 'E2 Allocators'!$B$15:$W$361, MATCH('O5 Details by Class &amp; Accounts'!U$18, 'E2 Allocators'!$B$15:$W$15, 0),FALSE)*$F41), 0, VLOOKUP(VLOOKUP($A41, 'E4 TB Allocation Details'!$A$18:$L$205, MATCH("Demand ID", 'E4 TB Allocation Details'!$A$18:$L$18, 0),FALSE), 'E2 Allocators'!$B$15:$W$361, MATCH('O5 Details by Class &amp; Accounts'!U$18, 'E2 Allocators'!$B$15:$W$15, 0),FALSE)*$F41)</f>
        <v>0</v>
      </c>
      <c r="V41" s="1412">
        <f ca="1">IF(ISERROR(VLOOKUP(VLOOKUP($A41, 'E4 TB Allocation Details'!$A$18:$L$205, MATCH("Demand ID", 'E4 TB Allocation Details'!$A$18:$L$18, 0),FALSE), 'E2 Allocators'!$B$15:$W$361, MATCH('O5 Details by Class &amp; Accounts'!V$18, 'E2 Allocators'!$B$15:$W$15, 0),FALSE)*$F41), 0, VLOOKUP(VLOOKUP($A41, 'E4 TB Allocation Details'!$A$18:$L$205, MATCH("Demand ID", 'E4 TB Allocation Details'!$A$18:$L$18, 0),FALSE), 'E2 Allocators'!$B$15:$W$361, MATCH('O5 Details by Class &amp; Accounts'!V$18, 'E2 Allocators'!$B$15:$W$15, 0),FALSE)*$F41)</f>
        <v>0</v>
      </c>
      <c r="W41" s="1412">
        <f ca="1">IF(ISERROR(VLOOKUP(VLOOKUP($A41, 'E4 TB Allocation Details'!$A$18:$L$205, MATCH("Demand ID", 'E4 TB Allocation Details'!$A$18:$L$18, 0),FALSE), 'E2 Allocators'!$B$15:$W$361, MATCH('O5 Details by Class &amp; Accounts'!W$18, 'E2 Allocators'!$B$15:$W$15, 0),FALSE)*$F41), 0, VLOOKUP(VLOOKUP($A41, 'E4 TB Allocation Details'!$A$18:$L$205, MATCH("Demand ID", 'E4 TB Allocation Details'!$A$18:$L$18, 0),FALSE), 'E2 Allocators'!$B$15:$W$361, MATCH('O5 Details by Class &amp; Accounts'!W$18, 'E2 Allocators'!$B$15:$W$15, 0),FALSE)*$F41)</f>
        <v>0</v>
      </c>
      <c r="X41" s="1412">
        <f ca="1">IF(ISERROR(VLOOKUP(VLOOKUP($A41, 'E4 TB Allocation Details'!$A$18:$L$205, MATCH("Demand ID", 'E4 TB Allocation Details'!$A$18:$L$18, 0),FALSE), 'E2 Allocators'!$B$15:$W$361, MATCH('O5 Details by Class &amp; Accounts'!X$18, 'E2 Allocators'!$B$15:$W$15, 0),FALSE)*$F41), 0, VLOOKUP(VLOOKUP($A41, 'E4 TB Allocation Details'!$A$18:$L$205, MATCH("Demand ID", 'E4 TB Allocation Details'!$A$18:$L$18, 0),FALSE), 'E2 Allocators'!$B$15:$W$361, MATCH('O5 Details by Class &amp; Accounts'!X$18, 'E2 Allocators'!$B$15:$W$15, 0),FALSE)*$F41)</f>
        <v>0</v>
      </c>
      <c r="Y41" s="1412">
        <f ca="1">IF(ISERROR(VLOOKUP(VLOOKUP($A41, 'E4 TB Allocation Details'!$A$18:$L$205, MATCH("Demand ID", 'E4 TB Allocation Details'!$A$18:$L$18, 0),FALSE), 'E2 Allocators'!$B$15:$W$361, MATCH('O5 Details by Class &amp; Accounts'!Y$18, 'E2 Allocators'!$B$15:$W$15, 0),FALSE)*$F41), 0, VLOOKUP(VLOOKUP($A41, 'E4 TB Allocation Details'!$A$18:$L$205, MATCH("Demand ID", 'E4 TB Allocation Details'!$A$18:$L$18, 0),FALSE), 'E2 Allocators'!$B$15:$W$361, MATCH('O5 Details by Class &amp; Accounts'!Y$18, 'E2 Allocators'!$B$15:$W$15, 0),FALSE)*$F41)</f>
        <v>0</v>
      </c>
      <c r="Z41" s="1412">
        <f ca="1">IF(ISERROR(VLOOKUP(VLOOKUP($A41, 'E4 TB Allocation Details'!$A$18:$L$205, MATCH("Demand ID", 'E4 TB Allocation Details'!$A$18:$L$18, 0),FALSE), 'E2 Allocators'!$B$15:$W$361, MATCH('O5 Details by Class &amp; Accounts'!Z$18, 'E2 Allocators'!$B$15:$W$15, 0),FALSE)*$F41), 0, VLOOKUP(VLOOKUP($A41, 'E4 TB Allocation Details'!$A$18:$L$205, MATCH("Demand ID", 'E4 TB Allocation Details'!$A$18:$L$18, 0),FALSE), 'E2 Allocators'!$B$15:$W$361, MATCH('O5 Details by Class &amp; Accounts'!Z$18, 'E2 Allocators'!$B$15:$W$15, 0),FALSE)*$F41)</f>
        <v>0</v>
      </c>
      <c r="AA41" s="1412">
        <f ca="1">IF(ISERROR(VLOOKUP(VLOOKUP($A41, 'E4 TB Allocation Details'!$A$18:$L$205, MATCH("Demand ID", 'E4 TB Allocation Details'!$A$18:$L$18, 0),FALSE), 'E2 Allocators'!$B$15:$W$361, MATCH('O5 Details by Class &amp; Accounts'!AA$18, 'E2 Allocators'!$B$15:$W$15, 0),FALSE)*$F41), 0, VLOOKUP(VLOOKUP($A41, 'E4 TB Allocation Details'!$A$18:$L$205, MATCH("Demand ID", 'E4 TB Allocation Details'!$A$18:$L$18, 0),FALSE), 'E2 Allocators'!$B$15:$W$361, MATCH('O5 Details by Class &amp; Accounts'!AA$18, 'E2 Allocators'!$B$15:$W$15, 0),FALSE)*$F41)</f>
        <v>0</v>
      </c>
      <c r="AB41" s="1412">
        <f ca="1">IF(ISERROR(VLOOKUP(VLOOKUP($A41, 'E4 TB Allocation Details'!$A$18:$L$205, MATCH("Demand ID", 'E4 TB Allocation Details'!$A$18:$L$18, 0),FALSE), 'E2 Allocators'!$B$15:$W$361, MATCH('O5 Details by Class &amp; Accounts'!AB$18, 'E2 Allocators'!$B$15:$W$15, 0),FALSE)*$F41), 0, VLOOKUP(VLOOKUP($A41, 'E4 TB Allocation Details'!$A$18:$L$205, MATCH("Demand ID", 'E4 TB Allocation Details'!$A$18:$L$18, 0),FALSE), 'E2 Allocators'!$B$15:$W$361, MATCH('O5 Details by Class &amp; Accounts'!AB$18, 'E2 Allocators'!$B$15:$W$15, 0),FALSE)*$F41)</f>
        <v>0</v>
      </c>
      <c r="AC41" s="1412">
        <f t="shared" si="1"/>
        <v>0</v>
      </c>
      <c r="AD41" s="1412">
        <f ca="1">IF(ISERROR(VLOOKUP(VLOOKUP($A41, 'E4 TB Allocation Details'!$A$18:$L$205, MATCH("Customer ID", 'E4 TB Allocation Details'!$A$18:$L$18, 0),FALSE), 'E2 Allocators'!$B$15:$W$361, MATCH('O5 Details by Class &amp; Accounts'!AD$18, 'E2 Allocators'!$B$15:$W$15, 0),FALSE)*$G41), 0, VLOOKUP(VLOOKUP($A41, 'E4 TB Allocation Details'!$A$18:$L$205, MATCH("Customer ID", 'E4 TB Allocation Details'!$A$18:$L$18, 0),FALSE), 'E2 Allocators'!$B$15:$W$361, MATCH('O5 Details by Class &amp; Accounts'!AD$18, 'E2 Allocators'!$B$15:$W$15, 0),FALSE)*$G41)</f>
        <v>0</v>
      </c>
      <c r="AE41" s="1412">
        <f ca="1">IF(ISERROR(VLOOKUP(VLOOKUP($A41, 'E4 TB Allocation Details'!$A$18:$L$205, MATCH("Customer ID", 'E4 TB Allocation Details'!$A$18:$L$18, 0),FALSE), 'E2 Allocators'!$B$15:$W$361, MATCH('O5 Details by Class &amp; Accounts'!AE$18, 'E2 Allocators'!$B$15:$W$15, 0),FALSE)*$G41), 0, VLOOKUP(VLOOKUP($A41, 'E4 TB Allocation Details'!$A$18:$L$205, MATCH("Customer ID", 'E4 TB Allocation Details'!$A$18:$L$18, 0),FALSE), 'E2 Allocators'!$B$15:$W$361, MATCH('O5 Details by Class &amp; Accounts'!AE$18, 'E2 Allocators'!$B$15:$W$15, 0),FALSE)*$G41)</f>
        <v>0</v>
      </c>
      <c r="AF41" s="1412">
        <f ca="1">IF(ISERROR(VLOOKUP(VLOOKUP($A41, 'E4 TB Allocation Details'!$A$18:$L$205, MATCH("Customer ID", 'E4 TB Allocation Details'!$A$18:$L$18, 0),FALSE), 'E2 Allocators'!$B$15:$W$361, MATCH('O5 Details by Class &amp; Accounts'!AF$18, 'E2 Allocators'!$B$15:$W$15, 0),FALSE)*$G41), 0, VLOOKUP(VLOOKUP($A41, 'E4 TB Allocation Details'!$A$18:$L$205, MATCH("Customer ID", 'E4 TB Allocation Details'!$A$18:$L$18, 0),FALSE), 'E2 Allocators'!$B$15:$W$361, MATCH('O5 Details by Class &amp; Accounts'!AF$18, 'E2 Allocators'!$B$15:$W$15, 0),FALSE)*$G41)</f>
        <v>0</v>
      </c>
      <c r="AG41" s="1412">
        <f ca="1">IF(ISERROR(VLOOKUP(VLOOKUP($A41, 'E4 TB Allocation Details'!$A$18:$L$205, MATCH("Customer ID", 'E4 TB Allocation Details'!$A$18:$L$18, 0),FALSE), 'E2 Allocators'!$B$15:$W$361, MATCH('O5 Details by Class &amp; Accounts'!AG$18, 'E2 Allocators'!$B$15:$W$15, 0),FALSE)*$G41), 0, VLOOKUP(VLOOKUP($A41, 'E4 TB Allocation Details'!$A$18:$L$205, MATCH("Customer ID", 'E4 TB Allocation Details'!$A$18:$L$18, 0),FALSE), 'E2 Allocators'!$B$15:$W$361, MATCH('O5 Details by Class &amp; Accounts'!AG$18, 'E2 Allocators'!$B$15:$W$15, 0),FALSE)*$G41)</f>
        <v>0</v>
      </c>
      <c r="AH41" s="1412">
        <f ca="1">IF(ISERROR(VLOOKUP(VLOOKUP($A41, 'E4 TB Allocation Details'!$A$18:$L$205, MATCH("Customer ID", 'E4 TB Allocation Details'!$A$18:$L$18, 0),FALSE), 'E2 Allocators'!$B$15:$W$361, MATCH('O5 Details by Class &amp; Accounts'!AH$18, 'E2 Allocators'!$B$15:$W$15, 0),FALSE)*$G41), 0, VLOOKUP(VLOOKUP($A41, 'E4 TB Allocation Details'!$A$18:$L$205, MATCH("Customer ID", 'E4 TB Allocation Details'!$A$18:$L$18, 0),FALSE), 'E2 Allocators'!$B$15:$W$361, MATCH('O5 Details by Class &amp; Accounts'!AH$18, 'E2 Allocators'!$B$15:$W$15, 0),FALSE)*$G41)</f>
        <v>0</v>
      </c>
      <c r="AI41" s="1412">
        <f ca="1">IF(ISERROR(VLOOKUP(VLOOKUP($A41, 'E4 TB Allocation Details'!$A$18:$L$205, MATCH("Customer ID", 'E4 TB Allocation Details'!$A$18:$L$18, 0),FALSE), 'E2 Allocators'!$B$15:$W$361, MATCH('O5 Details by Class &amp; Accounts'!AI$18, 'E2 Allocators'!$B$15:$W$15, 0),FALSE)*$G41), 0, VLOOKUP(VLOOKUP($A41, 'E4 TB Allocation Details'!$A$18:$L$205, MATCH("Customer ID", 'E4 TB Allocation Details'!$A$18:$L$18, 0),FALSE), 'E2 Allocators'!$B$15:$W$361, MATCH('O5 Details by Class &amp; Accounts'!AI$18, 'E2 Allocators'!$B$15:$W$15, 0),FALSE)*$G41)</f>
        <v>0</v>
      </c>
      <c r="AJ41" s="1412">
        <f ca="1">IF(ISERROR(VLOOKUP(VLOOKUP($A41, 'E4 TB Allocation Details'!$A$18:$L$205, MATCH("Customer ID", 'E4 TB Allocation Details'!$A$18:$L$18, 0),FALSE), 'E2 Allocators'!$B$15:$W$361, MATCH('O5 Details by Class &amp; Accounts'!AJ$18, 'E2 Allocators'!$B$15:$W$15, 0),FALSE)*$G41), 0, VLOOKUP(VLOOKUP($A41, 'E4 TB Allocation Details'!$A$18:$L$205, MATCH("Customer ID", 'E4 TB Allocation Details'!$A$18:$L$18, 0),FALSE), 'E2 Allocators'!$B$15:$W$361, MATCH('O5 Details by Class &amp; Accounts'!AJ$18, 'E2 Allocators'!$B$15:$W$15, 0),FALSE)*$G41)</f>
        <v>0</v>
      </c>
      <c r="AK41" s="1412">
        <f ca="1">IF(ISERROR(VLOOKUP(VLOOKUP($A41, 'E4 TB Allocation Details'!$A$18:$L$205, MATCH("Customer ID", 'E4 TB Allocation Details'!$A$18:$L$18, 0),FALSE), 'E2 Allocators'!$B$15:$W$361, MATCH('O5 Details by Class &amp; Accounts'!AK$18, 'E2 Allocators'!$B$15:$W$15, 0),FALSE)*$G41), 0, VLOOKUP(VLOOKUP($A41, 'E4 TB Allocation Details'!$A$18:$L$205, MATCH("Customer ID", 'E4 TB Allocation Details'!$A$18:$L$18, 0),FALSE), 'E2 Allocators'!$B$15:$W$361, MATCH('O5 Details by Class &amp; Accounts'!AK$18, 'E2 Allocators'!$B$15:$W$15, 0),FALSE)*$G41)</f>
        <v>0</v>
      </c>
      <c r="AL41" s="1412">
        <f ca="1">IF(ISERROR(VLOOKUP(VLOOKUP($A41, 'E4 TB Allocation Details'!$A$18:$L$205, MATCH("Customer ID", 'E4 TB Allocation Details'!$A$18:$L$18, 0),FALSE), 'E2 Allocators'!$B$15:$W$361, MATCH('O5 Details by Class &amp; Accounts'!AL$18, 'E2 Allocators'!$B$15:$W$15, 0),FALSE)*$G41), 0, VLOOKUP(VLOOKUP($A41, 'E4 TB Allocation Details'!$A$18:$L$205, MATCH("Customer ID", 'E4 TB Allocation Details'!$A$18:$L$18, 0),FALSE), 'E2 Allocators'!$B$15:$W$361, MATCH('O5 Details by Class &amp; Accounts'!AL$18, 'E2 Allocators'!$B$15:$W$15, 0),FALSE)*$G41)</f>
        <v>0</v>
      </c>
      <c r="AM41" s="1412">
        <f ca="1">IF(ISERROR(VLOOKUP(VLOOKUP($A41, 'E4 TB Allocation Details'!$A$18:$L$205, MATCH("Customer ID", 'E4 TB Allocation Details'!$A$18:$L$18, 0),FALSE), 'E2 Allocators'!$B$15:$W$361, MATCH('O5 Details by Class &amp; Accounts'!AM$18, 'E2 Allocators'!$B$15:$W$15, 0),FALSE)*$G41), 0, VLOOKUP(VLOOKUP($A41, 'E4 TB Allocation Details'!$A$18:$L$205, MATCH("Customer ID", 'E4 TB Allocation Details'!$A$18:$L$18, 0),FALSE), 'E2 Allocators'!$B$15:$W$361, MATCH('O5 Details by Class &amp; Accounts'!AM$18, 'E2 Allocators'!$B$15:$W$15, 0),FALSE)*$G41)</f>
        <v>0</v>
      </c>
      <c r="AN41" s="1412">
        <f ca="1">IF(ISERROR(VLOOKUP(VLOOKUP($A41, 'E4 TB Allocation Details'!$A$18:$L$205, MATCH("Customer ID", 'E4 TB Allocation Details'!$A$18:$L$18, 0),FALSE), 'E2 Allocators'!$B$15:$W$361, MATCH('O5 Details by Class &amp; Accounts'!AN$18, 'E2 Allocators'!$B$15:$W$15, 0),FALSE)*$G41), 0, VLOOKUP(VLOOKUP($A41, 'E4 TB Allocation Details'!$A$18:$L$205, MATCH("Customer ID", 'E4 TB Allocation Details'!$A$18:$L$18, 0),FALSE), 'E2 Allocators'!$B$15:$W$361, MATCH('O5 Details by Class &amp; Accounts'!AN$18, 'E2 Allocators'!$B$15:$W$15, 0),FALSE)*$G41)</f>
        <v>0</v>
      </c>
      <c r="AO41" s="1412">
        <f ca="1">IF(ISERROR(VLOOKUP(VLOOKUP($A41, 'E4 TB Allocation Details'!$A$18:$L$205, MATCH("Customer ID", 'E4 TB Allocation Details'!$A$18:$L$18, 0),FALSE), 'E2 Allocators'!$B$15:$W$361, MATCH('O5 Details by Class &amp; Accounts'!AO$18, 'E2 Allocators'!$B$15:$W$15, 0),FALSE)*$G41), 0, VLOOKUP(VLOOKUP($A41, 'E4 TB Allocation Details'!$A$18:$L$205, MATCH("Customer ID", 'E4 TB Allocation Details'!$A$18:$L$18, 0),FALSE), 'E2 Allocators'!$B$15:$W$361, MATCH('O5 Details by Class &amp; Accounts'!AO$18, 'E2 Allocators'!$B$15:$W$15, 0),FALSE)*$G41)</f>
        <v>0</v>
      </c>
      <c r="AP41" s="1412">
        <f ca="1">IF(ISERROR(VLOOKUP(VLOOKUP($A41, 'E4 TB Allocation Details'!$A$18:$L$205, MATCH("Customer ID", 'E4 TB Allocation Details'!$A$18:$L$18, 0),FALSE), 'E2 Allocators'!$B$15:$W$361, MATCH('O5 Details by Class &amp; Accounts'!AP$18, 'E2 Allocators'!$B$15:$W$15, 0),FALSE)*$G41), 0, VLOOKUP(VLOOKUP($A41, 'E4 TB Allocation Details'!$A$18:$L$205, MATCH("Customer ID", 'E4 TB Allocation Details'!$A$18:$L$18, 0),FALSE), 'E2 Allocators'!$B$15:$W$361, MATCH('O5 Details by Class &amp; Accounts'!AP$18, 'E2 Allocators'!$B$15:$W$15, 0),FALSE)*$G41)</f>
        <v>0</v>
      </c>
      <c r="AQ41" s="1412">
        <f ca="1">IF(ISERROR(VLOOKUP(VLOOKUP($A41, 'E4 TB Allocation Details'!$A$18:$L$205, MATCH("Customer ID", 'E4 TB Allocation Details'!$A$18:$L$18, 0),FALSE), 'E2 Allocators'!$B$15:$W$361, MATCH('O5 Details by Class &amp; Accounts'!AQ$18, 'E2 Allocators'!$B$15:$W$15, 0),FALSE)*$G41), 0, VLOOKUP(VLOOKUP($A41, 'E4 TB Allocation Details'!$A$18:$L$205, MATCH("Customer ID", 'E4 TB Allocation Details'!$A$18:$L$18, 0),FALSE), 'E2 Allocators'!$B$15:$W$361, MATCH('O5 Details by Class &amp; Accounts'!AQ$18, 'E2 Allocators'!$B$15:$W$15, 0),FALSE)*$G41)</f>
        <v>0</v>
      </c>
      <c r="AR41" s="1412">
        <f ca="1">IF(ISERROR(VLOOKUP(VLOOKUP($A41, 'E4 TB Allocation Details'!$A$18:$L$205, MATCH("Customer ID", 'E4 TB Allocation Details'!$A$18:$L$18, 0),FALSE), 'E2 Allocators'!$B$15:$W$361, MATCH('O5 Details by Class &amp; Accounts'!AR$18, 'E2 Allocators'!$B$15:$W$15, 0),FALSE)*$G41), 0, VLOOKUP(VLOOKUP($A41, 'E4 TB Allocation Details'!$A$18:$L$205, MATCH("Customer ID", 'E4 TB Allocation Details'!$A$18:$L$18, 0),FALSE), 'E2 Allocators'!$B$15:$W$361, MATCH('O5 Details by Class &amp; Accounts'!AR$18, 'E2 Allocators'!$B$15:$W$15, 0),FALSE)*$G41)</f>
        <v>0</v>
      </c>
      <c r="AS41" s="1412">
        <f ca="1">IF(ISERROR(VLOOKUP(VLOOKUP($A41, 'E4 TB Allocation Details'!$A$18:$L$205, MATCH("Customer ID", 'E4 TB Allocation Details'!$A$18:$L$18, 0),FALSE), 'E2 Allocators'!$B$15:$W$361, MATCH('O5 Details by Class &amp; Accounts'!AS$18, 'E2 Allocators'!$B$15:$W$15, 0),FALSE)*$G41), 0, VLOOKUP(VLOOKUP($A41, 'E4 TB Allocation Details'!$A$18:$L$205, MATCH("Customer ID", 'E4 TB Allocation Details'!$A$18:$L$18, 0),FALSE), 'E2 Allocators'!$B$15:$W$361, MATCH('O5 Details by Class &amp; Accounts'!AS$18, 'E2 Allocators'!$B$15:$W$15, 0),FALSE)*$G41)</f>
        <v>0</v>
      </c>
      <c r="AT41" s="1412">
        <f ca="1">IF(ISERROR(VLOOKUP(VLOOKUP($A41, 'E4 TB Allocation Details'!$A$18:$L$205, MATCH("Customer ID", 'E4 TB Allocation Details'!$A$18:$L$18, 0),FALSE), 'E2 Allocators'!$B$15:$W$361, MATCH('O5 Details by Class &amp; Accounts'!AT$18, 'E2 Allocators'!$B$15:$W$15, 0),FALSE)*$G41), 0, VLOOKUP(VLOOKUP($A41, 'E4 TB Allocation Details'!$A$18:$L$205, MATCH("Customer ID", 'E4 TB Allocation Details'!$A$18:$L$18, 0),FALSE), 'E2 Allocators'!$B$15:$W$361, MATCH('O5 Details by Class &amp; Accounts'!AT$18, 'E2 Allocators'!$B$15:$W$15, 0),FALSE)*$G41)</f>
        <v>0</v>
      </c>
      <c r="AU41" s="1412">
        <f ca="1">IF(ISERROR(VLOOKUP(VLOOKUP($A41, 'E4 TB Allocation Details'!$A$18:$L$205, MATCH("Customer ID", 'E4 TB Allocation Details'!$A$18:$L$18, 0),FALSE), 'E2 Allocators'!$B$15:$W$361, MATCH('O5 Details by Class &amp; Accounts'!AU$18, 'E2 Allocators'!$B$15:$W$15, 0),FALSE)*$G41), 0, VLOOKUP(VLOOKUP($A41, 'E4 TB Allocation Details'!$A$18:$L$205, MATCH("Customer ID", 'E4 TB Allocation Details'!$A$18:$L$18, 0),FALSE), 'E2 Allocators'!$B$15:$W$361, MATCH('O5 Details by Class &amp; Accounts'!AU$18, 'E2 Allocators'!$B$15:$W$15, 0),FALSE)*$G41)</f>
        <v>0</v>
      </c>
      <c r="AV41" s="1412">
        <f ca="1">IF(ISERROR(VLOOKUP(VLOOKUP($A41, 'E4 TB Allocation Details'!$A$18:$L$205, MATCH("Customer ID", 'E4 TB Allocation Details'!$A$18:$L$18, 0),FALSE), 'E2 Allocators'!$B$15:$W$361, MATCH('O5 Details by Class &amp; Accounts'!AV$18, 'E2 Allocators'!$B$15:$W$15, 0),FALSE)*$G41), 0, VLOOKUP(VLOOKUP($A41, 'E4 TB Allocation Details'!$A$18:$L$205, MATCH("Customer ID", 'E4 TB Allocation Details'!$A$18:$L$18, 0),FALSE), 'E2 Allocators'!$B$15:$W$361, MATCH('O5 Details by Class &amp; Accounts'!AV$18, 'E2 Allocators'!$B$15:$W$15, 0),FALSE)*$G41)</f>
        <v>0</v>
      </c>
      <c r="AW41" s="1412">
        <f ca="1">IF(ISERROR(VLOOKUP(VLOOKUP($A41, 'E4 TB Allocation Details'!$A$18:$L$205, MATCH("Customer ID", 'E4 TB Allocation Details'!$A$18:$L$18, 0),FALSE), 'E2 Allocators'!$B$15:$W$361, MATCH('O5 Details by Class &amp; Accounts'!AW$18, 'E2 Allocators'!$B$15:$W$15, 0),FALSE)*$G41), 0, VLOOKUP(VLOOKUP($A41, 'E4 TB Allocation Details'!$A$18:$L$205, MATCH("Customer ID", 'E4 TB Allocation Details'!$A$18:$L$18, 0),FALSE), 'E2 Allocators'!$B$15:$W$361, MATCH('O5 Details by Class &amp; Accounts'!AW$18, 'E2 Allocators'!$B$15:$W$15, 0),FALSE)*$G41)</f>
        <v>0</v>
      </c>
      <c r="AX41" s="1412">
        <f t="shared" si="2"/>
        <v>0</v>
      </c>
      <c r="AY41" s="1412">
        <f ca="1">IF(ISERROR(VLOOKUP(VLOOKUP($A41, 'E4 TB Allocation Details'!$A$18:$L$205, MATCH("Misc ID", 'E4 TB Allocation Details'!$A$18:$L$18, 0),FALSE), 'E2 Allocators'!$B$15:$W$361, MATCH('O5 Details by Class &amp; Accounts'!AY$18, 'E2 Allocators'!$B$15:$W$15, 0),FALSE)*$E41), 0, VLOOKUP(VLOOKUP($A41, 'E4 TB Allocation Details'!$A$18:$L$205, MATCH("Misc ID", 'E4 TB Allocation Details'!$A$18:$L$18, 0),FALSE), 'E2 Allocators'!$B$15:$W$361, MATCH('O5 Details by Class &amp; Accounts'!AY$18, 'E2 Allocators'!$B$15:$W$15, 0),FALSE)*$E41)</f>
        <v>0</v>
      </c>
      <c r="AZ41" s="1412">
        <f ca="1">IF(ISERROR(VLOOKUP(VLOOKUP($A41, 'E4 TB Allocation Details'!$A$18:$L$205, MATCH("Misc ID", 'E4 TB Allocation Details'!$A$18:$L$18, 0),FALSE), 'E2 Allocators'!$B$15:$W$361, MATCH('O5 Details by Class &amp; Accounts'!AZ$18, 'E2 Allocators'!$B$15:$W$15, 0),FALSE)*$E41), 0, VLOOKUP(VLOOKUP($A41, 'E4 TB Allocation Details'!$A$18:$L$205, MATCH("Misc ID", 'E4 TB Allocation Details'!$A$18:$L$18, 0),FALSE), 'E2 Allocators'!$B$15:$W$361, MATCH('O5 Details by Class &amp; Accounts'!AZ$18, 'E2 Allocators'!$B$15:$W$15, 0),FALSE)*$E41)</f>
        <v>0</v>
      </c>
      <c r="BA41" s="1412">
        <f ca="1">IF(ISERROR(VLOOKUP(VLOOKUP($A41, 'E4 TB Allocation Details'!$A$18:$L$205, MATCH("Misc ID", 'E4 TB Allocation Details'!$A$18:$L$18, 0),FALSE), 'E2 Allocators'!$B$15:$W$361, MATCH('O5 Details by Class &amp; Accounts'!BA$18, 'E2 Allocators'!$B$15:$W$15, 0),FALSE)*$E41), 0, VLOOKUP(VLOOKUP($A41, 'E4 TB Allocation Details'!$A$18:$L$205, MATCH("Misc ID", 'E4 TB Allocation Details'!$A$18:$L$18, 0),FALSE), 'E2 Allocators'!$B$15:$W$361, MATCH('O5 Details by Class &amp; Accounts'!BA$18, 'E2 Allocators'!$B$15:$W$15, 0),FALSE)*$E41)</f>
        <v>0</v>
      </c>
      <c r="BB41" s="1412">
        <f ca="1">IF(ISERROR(VLOOKUP(VLOOKUP($A41, 'E4 TB Allocation Details'!$A$18:$L$205, MATCH("Misc ID", 'E4 TB Allocation Details'!$A$18:$L$18, 0),FALSE), 'E2 Allocators'!$B$15:$W$361, MATCH('O5 Details by Class &amp; Accounts'!BB$18, 'E2 Allocators'!$B$15:$W$15, 0),FALSE)*$E41), 0, VLOOKUP(VLOOKUP($A41, 'E4 TB Allocation Details'!$A$18:$L$205, MATCH("Misc ID", 'E4 TB Allocation Details'!$A$18:$L$18, 0),FALSE), 'E2 Allocators'!$B$15:$W$361, MATCH('O5 Details by Class &amp; Accounts'!BB$18, 'E2 Allocators'!$B$15:$W$15, 0),FALSE)*$E41)</f>
        <v>0</v>
      </c>
      <c r="BC41" s="1412">
        <f ca="1">IF(ISERROR(VLOOKUP(VLOOKUP($A41, 'E4 TB Allocation Details'!$A$18:$L$205, MATCH("Misc ID", 'E4 TB Allocation Details'!$A$18:$L$18, 0),FALSE), 'E2 Allocators'!$B$15:$W$361, MATCH('O5 Details by Class &amp; Accounts'!BC$18, 'E2 Allocators'!$B$15:$W$15, 0),FALSE)*$E41), 0, VLOOKUP(VLOOKUP($A41, 'E4 TB Allocation Details'!$A$18:$L$205, MATCH("Misc ID", 'E4 TB Allocation Details'!$A$18:$L$18, 0),FALSE), 'E2 Allocators'!$B$15:$W$361, MATCH('O5 Details by Class &amp; Accounts'!BC$18, 'E2 Allocators'!$B$15:$W$15, 0),FALSE)*$E41)</f>
        <v>0</v>
      </c>
      <c r="BD41" s="1412">
        <f ca="1">IF(ISERROR(VLOOKUP(VLOOKUP($A41, 'E4 TB Allocation Details'!$A$18:$L$205, MATCH("Misc ID", 'E4 TB Allocation Details'!$A$18:$L$18, 0),FALSE), 'E2 Allocators'!$B$15:$W$361, MATCH('O5 Details by Class &amp; Accounts'!BD$18, 'E2 Allocators'!$B$15:$W$15, 0),FALSE)*$E41), 0, VLOOKUP(VLOOKUP($A41, 'E4 TB Allocation Details'!$A$18:$L$205, MATCH("Misc ID", 'E4 TB Allocation Details'!$A$18:$L$18, 0),FALSE), 'E2 Allocators'!$B$15:$W$361, MATCH('O5 Details by Class &amp; Accounts'!BD$18, 'E2 Allocators'!$B$15:$W$15, 0),FALSE)*$E41)</f>
        <v>0</v>
      </c>
      <c r="BE41" s="1412">
        <f ca="1">IF(ISERROR(VLOOKUP(VLOOKUP($A41, 'E4 TB Allocation Details'!$A$18:$L$205, MATCH("Misc ID", 'E4 TB Allocation Details'!$A$18:$L$18, 0),FALSE), 'E2 Allocators'!$B$15:$W$361, MATCH('O5 Details by Class &amp; Accounts'!BE$18, 'E2 Allocators'!$B$15:$W$15, 0),FALSE)*$E41), 0, VLOOKUP(VLOOKUP($A41, 'E4 TB Allocation Details'!$A$18:$L$205, MATCH("Misc ID", 'E4 TB Allocation Details'!$A$18:$L$18, 0),FALSE), 'E2 Allocators'!$B$15:$W$361, MATCH('O5 Details by Class &amp; Accounts'!BE$18, 'E2 Allocators'!$B$15:$W$15, 0),FALSE)*$E41)</f>
        <v>0</v>
      </c>
      <c r="BF41" s="1412">
        <f ca="1">IF(ISERROR(VLOOKUP(VLOOKUP($A41, 'E4 TB Allocation Details'!$A$18:$L$205, MATCH("Misc ID", 'E4 TB Allocation Details'!$A$18:$L$18, 0),FALSE), 'E2 Allocators'!$B$15:$W$361, MATCH('O5 Details by Class &amp; Accounts'!BF$18, 'E2 Allocators'!$B$15:$W$15, 0),FALSE)*$E41), 0, VLOOKUP(VLOOKUP($A41, 'E4 TB Allocation Details'!$A$18:$L$205, MATCH("Misc ID", 'E4 TB Allocation Details'!$A$18:$L$18, 0),FALSE), 'E2 Allocators'!$B$15:$W$361, MATCH('O5 Details by Class &amp; Accounts'!BF$18, 'E2 Allocators'!$B$15:$W$15, 0),FALSE)*$E41)</f>
        <v>0</v>
      </c>
      <c r="BG41" s="1412">
        <f ca="1">IF(ISERROR(VLOOKUP(VLOOKUP($A41, 'E4 TB Allocation Details'!$A$18:$L$205, MATCH("Misc ID", 'E4 TB Allocation Details'!$A$18:$L$18, 0),FALSE), 'E2 Allocators'!$B$15:$W$361, MATCH('O5 Details by Class &amp; Accounts'!BG$18, 'E2 Allocators'!$B$15:$W$15, 0),FALSE)*$E41), 0, VLOOKUP(VLOOKUP($A41, 'E4 TB Allocation Details'!$A$18:$L$205, MATCH("Misc ID", 'E4 TB Allocation Details'!$A$18:$L$18, 0),FALSE), 'E2 Allocators'!$B$15:$W$361, MATCH('O5 Details by Class &amp; Accounts'!BG$18, 'E2 Allocators'!$B$15:$W$15, 0),FALSE)*$E41)</f>
        <v>0</v>
      </c>
      <c r="BH41" s="1412">
        <f ca="1">IF(ISERROR(VLOOKUP(VLOOKUP($A41, 'E4 TB Allocation Details'!$A$18:$L$205, MATCH("Misc ID", 'E4 TB Allocation Details'!$A$18:$L$18, 0),FALSE), 'E2 Allocators'!$B$15:$W$361, MATCH('O5 Details by Class &amp; Accounts'!BH$18, 'E2 Allocators'!$B$15:$W$15, 0),FALSE)*$E41), 0, VLOOKUP(VLOOKUP($A41, 'E4 TB Allocation Details'!$A$18:$L$205, MATCH("Misc ID", 'E4 TB Allocation Details'!$A$18:$L$18, 0),FALSE), 'E2 Allocators'!$B$15:$W$361, MATCH('O5 Details by Class &amp; Accounts'!BH$18, 'E2 Allocators'!$B$15:$W$15, 0),FALSE)*$E41)</f>
        <v>0</v>
      </c>
      <c r="BI41" s="1412">
        <f ca="1">IF(ISERROR(VLOOKUP(VLOOKUP($A41, 'E4 TB Allocation Details'!$A$18:$L$205, MATCH("Misc ID", 'E4 TB Allocation Details'!$A$18:$L$18, 0),FALSE), 'E2 Allocators'!$B$15:$W$361, MATCH('O5 Details by Class &amp; Accounts'!BI$18, 'E2 Allocators'!$B$15:$W$15, 0),FALSE)*$E41), 0, VLOOKUP(VLOOKUP($A41, 'E4 TB Allocation Details'!$A$18:$L$205, MATCH("Misc ID", 'E4 TB Allocation Details'!$A$18:$L$18, 0),FALSE), 'E2 Allocators'!$B$15:$W$361, MATCH('O5 Details by Class &amp; Accounts'!BI$18, 'E2 Allocators'!$B$15:$W$15, 0),FALSE)*$E41)</f>
        <v>0</v>
      </c>
      <c r="BJ41" s="1412">
        <f ca="1">IF(ISERROR(VLOOKUP(VLOOKUP($A41, 'E4 TB Allocation Details'!$A$18:$L$205, MATCH("Misc ID", 'E4 TB Allocation Details'!$A$18:$L$18, 0),FALSE), 'E2 Allocators'!$B$15:$W$361, MATCH('O5 Details by Class &amp; Accounts'!BJ$18, 'E2 Allocators'!$B$15:$W$15, 0),FALSE)*$E41), 0, VLOOKUP(VLOOKUP($A41, 'E4 TB Allocation Details'!$A$18:$L$205, MATCH("Misc ID", 'E4 TB Allocation Details'!$A$18:$L$18, 0),FALSE), 'E2 Allocators'!$B$15:$W$361, MATCH('O5 Details by Class &amp; Accounts'!BJ$18, 'E2 Allocators'!$B$15:$W$15, 0),FALSE)*$E41)</f>
        <v>0</v>
      </c>
      <c r="BK41" s="1412">
        <f ca="1">IF(ISERROR(VLOOKUP(VLOOKUP($A41, 'E4 TB Allocation Details'!$A$18:$L$205, MATCH("Misc ID", 'E4 TB Allocation Details'!$A$18:$L$18, 0),FALSE), 'E2 Allocators'!$B$15:$W$361, MATCH('O5 Details by Class &amp; Accounts'!BK$18, 'E2 Allocators'!$B$15:$W$15, 0),FALSE)*$E41), 0, VLOOKUP(VLOOKUP($A41, 'E4 TB Allocation Details'!$A$18:$L$205, MATCH("Misc ID", 'E4 TB Allocation Details'!$A$18:$L$18, 0),FALSE), 'E2 Allocators'!$B$15:$W$361, MATCH('O5 Details by Class &amp; Accounts'!BK$18, 'E2 Allocators'!$B$15:$W$15, 0),FALSE)*$E41)</f>
        <v>0</v>
      </c>
      <c r="BL41" s="1412">
        <f ca="1">IF(ISERROR(VLOOKUP(VLOOKUP($A41, 'E4 TB Allocation Details'!$A$18:$L$205, MATCH("Misc ID", 'E4 TB Allocation Details'!$A$18:$L$18, 0),FALSE), 'E2 Allocators'!$B$15:$W$361, MATCH('O5 Details by Class &amp; Accounts'!BL$18, 'E2 Allocators'!$B$15:$W$15, 0),FALSE)*$E41), 0, VLOOKUP(VLOOKUP($A41, 'E4 TB Allocation Details'!$A$18:$L$205, MATCH("Misc ID", 'E4 TB Allocation Details'!$A$18:$L$18, 0),FALSE), 'E2 Allocators'!$B$15:$W$361, MATCH('O5 Details by Class &amp; Accounts'!BL$18, 'E2 Allocators'!$B$15:$W$15, 0),FALSE)*$E41)</f>
        <v>0</v>
      </c>
      <c r="BM41" s="1412">
        <f ca="1">IF(ISERROR(VLOOKUP(VLOOKUP($A41, 'E4 TB Allocation Details'!$A$18:$L$205, MATCH("Misc ID", 'E4 TB Allocation Details'!$A$18:$L$18, 0),FALSE), 'E2 Allocators'!$B$15:$W$361, MATCH('O5 Details by Class &amp; Accounts'!BM$18, 'E2 Allocators'!$B$15:$W$15, 0),FALSE)*$E41), 0, VLOOKUP(VLOOKUP($A41, 'E4 TB Allocation Details'!$A$18:$L$205, MATCH("Misc ID", 'E4 TB Allocation Details'!$A$18:$L$18, 0),FALSE), 'E2 Allocators'!$B$15:$W$361, MATCH('O5 Details by Class &amp; Accounts'!BM$18, 'E2 Allocators'!$B$15:$W$15, 0),FALSE)*$E41)</f>
        <v>0</v>
      </c>
      <c r="BN41" s="1412">
        <f ca="1">IF(ISERROR(VLOOKUP(VLOOKUP($A41, 'E4 TB Allocation Details'!$A$18:$L$205, MATCH("Misc ID", 'E4 TB Allocation Details'!$A$18:$L$18, 0),FALSE), 'E2 Allocators'!$B$15:$W$361, MATCH('O5 Details by Class &amp; Accounts'!BN$18, 'E2 Allocators'!$B$15:$W$15, 0),FALSE)*$E41), 0, VLOOKUP(VLOOKUP($A41, 'E4 TB Allocation Details'!$A$18:$L$205, MATCH("Misc ID", 'E4 TB Allocation Details'!$A$18:$L$18, 0),FALSE), 'E2 Allocators'!$B$15:$W$361, MATCH('O5 Details by Class &amp; Accounts'!BN$18, 'E2 Allocators'!$B$15:$W$15, 0),FALSE)*$E41)</f>
        <v>0</v>
      </c>
      <c r="BO41" s="1412">
        <f ca="1">IF(ISERROR(VLOOKUP(VLOOKUP($A41, 'E4 TB Allocation Details'!$A$18:$L$205, MATCH("Misc ID", 'E4 TB Allocation Details'!$A$18:$L$18, 0),FALSE), 'E2 Allocators'!$B$15:$W$361, MATCH('O5 Details by Class &amp; Accounts'!BO$18, 'E2 Allocators'!$B$15:$W$15, 0),FALSE)*$E41), 0, VLOOKUP(VLOOKUP($A41, 'E4 TB Allocation Details'!$A$18:$L$205, MATCH("Misc ID", 'E4 TB Allocation Details'!$A$18:$L$18, 0),FALSE), 'E2 Allocators'!$B$15:$W$361, MATCH('O5 Details by Class &amp; Accounts'!BO$18, 'E2 Allocators'!$B$15:$W$15, 0),FALSE)*$E41)</f>
        <v>0</v>
      </c>
      <c r="BP41" s="1412">
        <f ca="1">IF(ISERROR(VLOOKUP(VLOOKUP($A41, 'E4 TB Allocation Details'!$A$18:$L$205, MATCH("Misc ID", 'E4 TB Allocation Details'!$A$18:$L$18, 0),FALSE), 'E2 Allocators'!$B$15:$W$361, MATCH('O5 Details by Class &amp; Accounts'!BP$18, 'E2 Allocators'!$B$15:$W$15, 0),FALSE)*$E41), 0, VLOOKUP(VLOOKUP($A41, 'E4 TB Allocation Details'!$A$18:$L$205, MATCH("Misc ID", 'E4 TB Allocation Details'!$A$18:$L$18, 0),FALSE), 'E2 Allocators'!$B$15:$W$361, MATCH('O5 Details by Class &amp; Accounts'!BP$18, 'E2 Allocators'!$B$15:$W$15, 0),FALSE)*$E41)</f>
        <v>0</v>
      </c>
      <c r="BQ41" s="1412">
        <f ca="1">IF(ISERROR(VLOOKUP(VLOOKUP($A41, 'E4 TB Allocation Details'!$A$18:$L$205, MATCH("Misc ID", 'E4 TB Allocation Details'!$A$18:$L$18, 0),FALSE), 'E2 Allocators'!$B$15:$W$361, MATCH('O5 Details by Class &amp; Accounts'!BQ$18, 'E2 Allocators'!$B$15:$W$15, 0),FALSE)*$E41), 0, VLOOKUP(VLOOKUP($A41, 'E4 TB Allocation Details'!$A$18:$L$205, MATCH("Misc ID", 'E4 TB Allocation Details'!$A$18:$L$18, 0),FALSE), 'E2 Allocators'!$B$15:$W$361, MATCH('O5 Details by Class &amp; Accounts'!BQ$18, 'E2 Allocators'!$B$15:$W$15, 0),FALSE)*$E41)</f>
        <v>0</v>
      </c>
      <c r="BR41" s="1412">
        <f ca="1">IF(ISERROR(VLOOKUP(VLOOKUP($A41, 'E4 TB Allocation Details'!$A$18:$L$205, MATCH("Misc ID", 'E4 TB Allocation Details'!$A$18:$L$18, 0),FALSE), 'E2 Allocators'!$B$15:$W$361, MATCH('O5 Details by Class &amp; Accounts'!BR$18, 'E2 Allocators'!$B$15:$W$15, 0),FALSE)*$E41), 0, VLOOKUP(VLOOKUP($A41, 'E4 TB Allocation Details'!$A$18:$L$205, MATCH("Misc ID", 'E4 TB Allocation Details'!$A$18:$L$18, 0),FALSE), 'E2 Allocators'!$B$15:$W$361, MATCH('O5 Details by Class &amp; Accounts'!BR$18, 'E2 Allocators'!$B$15:$W$15, 0),FALSE)*$E41)</f>
        <v>0</v>
      </c>
      <c r="BS41" s="1412">
        <f t="shared" si="3"/>
        <v>0</v>
      </c>
      <c r="BT41" s="1412">
        <f ca="1">IF(ISERROR(VLOOKUP(VLOOKUP($A41, 'E4 TB Allocation Details'!$A$18:$L$205, MATCH("A &amp; G ID", 'E4 TB Allocation Details'!$A$18:$L$18, 0),FALSE), 'E2 Allocators'!$B$15:$W$361, MATCH('O5 Details by Class &amp; Accounts'!BT$18, 'E2 Allocators'!$B$15:$W$15, 0),FALSE)*$E41), 0, VLOOKUP(VLOOKUP($A41, 'E4 TB Allocation Details'!$A$18:$L$205, MATCH("A &amp; G ID", 'E4 TB Allocation Details'!$A$18:$L$18, 0),FALSE), 'E2 Allocators'!$B$15:$W$361, MATCH('O5 Details by Class &amp; Accounts'!BT$18, 'E2 Allocators'!$B$15:$W$15, 0),FALSE)*$E41)</f>
        <v>0</v>
      </c>
      <c r="BU41" s="1412">
        <f ca="1">IF(ISERROR(VLOOKUP(VLOOKUP($A41, 'E4 TB Allocation Details'!$A$18:$L$205, MATCH("A &amp; G ID", 'E4 TB Allocation Details'!$A$18:$L$18, 0),FALSE), 'E2 Allocators'!$B$15:$W$361, MATCH('O5 Details by Class &amp; Accounts'!BU$18, 'E2 Allocators'!$B$15:$W$15, 0),FALSE)*$E41), 0, VLOOKUP(VLOOKUP($A41, 'E4 TB Allocation Details'!$A$18:$L$205, MATCH("A &amp; G ID", 'E4 TB Allocation Details'!$A$18:$L$18, 0),FALSE), 'E2 Allocators'!$B$15:$W$361, MATCH('O5 Details by Class &amp; Accounts'!BU$18, 'E2 Allocators'!$B$15:$W$15, 0),FALSE)*$E41)</f>
        <v>0</v>
      </c>
      <c r="BV41" s="1412">
        <f ca="1">IF(ISERROR(VLOOKUP(VLOOKUP($A41, 'E4 TB Allocation Details'!$A$18:$L$205, MATCH("A &amp; G ID", 'E4 TB Allocation Details'!$A$18:$L$18, 0),FALSE), 'E2 Allocators'!$B$15:$W$361, MATCH('O5 Details by Class &amp; Accounts'!BV$18, 'E2 Allocators'!$B$15:$W$15, 0),FALSE)*$E41), 0, VLOOKUP(VLOOKUP($A41, 'E4 TB Allocation Details'!$A$18:$L$205, MATCH("A &amp; G ID", 'E4 TB Allocation Details'!$A$18:$L$18, 0),FALSE), 'E2 Allocators'!$B$15:$W$361, MATCH('O5 Details by Class &amp; Accounts'!BV$18, 'E2 Allocators'!$B$15:$W$15, 0),FALSE)*$E41)</f>
        <v>0</v>
      </c>
      <c r="BW41" s="1412">
        <f ca="1">IF(ISERROR(VLOOKUP(VLOOKUP($A41, 'E4 TB Allocation Details'!$A$18:$L$205, MATCH("A &amp; G ID", 'E4 TB Allocation Details'!$A$18:$L$18, 0),FALSE), 'E2 Allocators'!$B$15:$W$361, MATCH('O5 Details by Class &amp; Accounts'!BW$18, 'E2 Allocators'!$B$15:$W$15, 0),FALSE)*$E41), 0, VLOOKUP(VLOOKUP($A41, 'E4 TB Allocation Details'!$A$18:$L$205, MATCH("A &amp; G ID", 'E4 TB Allocation Details'!$A$18:$L$18, 0),FALSE), 'E2 Allocators'!$B$15:$W$361, MATCH('O5 Details by Class &amp; Accounts'!BW$18, 'E2 Allocators'!$B$15:$W$15, 0),FALSE)*$E41)</f>
        <v>0</v>
      </c>
      <c r="BX41" s="1412">
        <f ca="1">IF(ISERROR(VLOOKUP(VLOOKUP($A41, 'E4 TB Allocation Details'!$A$18:$L$205, MATCH("A &amp; G ID", 'E4 TB Allocation Details'!$A$18:$L$18, 0),FALSE), 'E2 Allocators'!$B$15:$W$361, MATCH('O5 Details by Class &amp; Accounts'!BX$18, 'E2 Allocators'!$B$15:$W$15, 0),FALSE)*$E41), 0, VLOOKUP(VLOOKUP($A41, 'E4 TB Allocation Details'!$A$18:$L$205, MATCH("A &amp; G ID", 'E4 TB Allocation Details'!$A$18:$L$18, 0),FALSE), 'E2 Allocators'!$B$15:$W$361, MATCH('O5 Details by Class &amp; Accounts'!BX$18, 'E2 Allocators'!$B$15:$W$15, 0),FALSE)*$E41)</f>
        <v>0</v>
      </c>
      <c r="BY41" s="1412">
        <f ca="1">IF(ISERROR(VLOOKUP(VLOOKUP($A41, 'E4 TB Allocation Details'!$A$18:$L$205, MATCH("A &amp; G ID", 'E4 TB Allocation Details'!$A$18:$L$18, 0),FALSE), 'E2 Allocators'!$B$15:$W$361, MATCH('O5 Details by Class &amp; Accounts'!BY$18, 'E2 Allocators'!$B$15:$W$15, 0),FALSE)*$E41), 0, VLOOKUP(VLOOKUP($A41, 'E4 TB Allocation Details'!$A$18:$L$205, MATCH("A &amp; G ID", 'E4 TB Allocation Details'!$A$18:$L$18, 0),FALSE), 'E2 Allocators'!$B$15:$W$361, MATCH('O5 Details by Class &amp; Accounts'!BY$18, 'E2 Allocators'!$B$15:$W$15, 0),FALSE)*$E41)</f>
        <v>0</v>
      </c>
      <c r="BZ41" s="1412">
        <f ca="1">IF(ISERROR(VLOOKUP(VLOOKUP($A41, 'E4 TB Allocation Details'!$A$18:$L$205, MATCH("A &amp; G ID", 'E4 TB Allocation Details'!$A$18:$L$18, 0),FALSE), 'E2 Allocators'!$B$15:$W$361, MATCH('O5 Details by Class &amp; Accounts'!BZ$18, 'E2 Allocators'!$B$15:$W$15, 0),FALSE)*$E41), 0, VLOOKUP(VLOOKUP($A41, 'E4 TB Allocation Details'!$A$18:$L$205, MATCH("A &amp; G ID", 'E4 TB Allocation Details'!$A$18:$L$18, 0),FALSE), 'E2 Allocators'!$B$15:$W$361, MATCH('O5 Details by Class &amp; Accounts'!BZ$18, 'E2 Allocators'!$B$15:$W$15, 0),FALSE)*$E41)</f>
        <v>0</v>
      </c>
      <c r="CA41" s="1412">
        <f ca="1">IF(ISERROR(VLOOKUP(VLOOKUP($A41, 'E4 TB Allocation Details'!$A$18:$L$205, MATCH("A &amp; G ID", 'E4 TB Allocation Details'!$A$18:$L$18, 0),FALSE), 'E2 Allocators'!$B$15:$W$361, MATCH('O5 Details by Class &amp; Accounts'!CA$18, 'E2 Allocators'!$B$15:$W$15, 0),FALSE)*$E41), 0, VLOOKUP(VLOOKUP($A41, 'E4 TB Allocation Details'!$A$18:$L$205, MATCH("A &amp; G ID", 'E4 TB Allocation Details'!$A$18:$L$18, 0),FALSE), 'E2 Allocators'!$B$15:$W$361, MATCH('O5 Details by Class &amp; Accounts'!CA$18, 'E2 Allocators'!$B$15:$W$15, 0),FALSE)*$E41)</f>
        <v>0</v>
      </c>
      <c r="CB41" s="1412">
        <f ca="1">IF(ISERROR(VLOOKUP(VLOOKUP($A41, 'E4 TB Allocation Details'!$A$18:$L$205, MATCH("A &amp; G ID", 'E4 TB Allocation Details'!$A$18:$L$18, 0),FALSE), 'E2 Allocators'!$B$15:$W$361, MATCH('O5 Details by Class &amp; Accounts'!CB$18, 'E2 Allocators'!$B$15:$W$15, 0),FALSE)*$E41), 0, VLOOKUP(VLOOKUP($A41, 'E4 TB Allocation Details'!$A$18:$L$205, MATCH("A &amp; G ID", 'E4 TB Allocation Details'!$A$18:$L$18, 0),FALSE), 'E2 Allocators'!$B$15:$W$361, MATCH('O5 Details by Class &amp; Accounts'!CB$18, 'E2 Allocators'!$B$15:$W$15, 0),FALSE)*$E41)</f>
        <v>0</v>
      </c>
      <c r="CC41" s="1412">
        <f ca="1">IF(ISERROR(VLOOKUP(VLOOKUP($A41, 'E4 TB Allocation Details'!$A$18:$L$205, MATCH("A &amp; G ID", 'E4 TB Allocation Details'!$A$18:$L$18, 0),FALSE), 'E2 Allocators'!$B$15:$W$361, MATCH('O5 Details by Class &amp; Accounts'!CC$18, 'E2 Allocators'!$B$15:$W$15, 0),FALSE)*$E41), 0, VLOOKUP(VLOOKUP($A41, 'E4 TB Allocation Details'!$A$18:$L$205, MATCH("A &amp; G ID", 'E4 TB Allocation Details'!$A$18:$L$18, 0),FALSE), 'E2 Allocators'!$B$15:$W$361, MATCH('O5 Details by Class &amp; Accounts'!CC$18, 'E2 Allocators'!$B$15:$W$15, 0),FALSE)*$E41)</f>
        <v>0</v>
      </c>
      <c r="CD41" s="1412">
        <f ca="1">IF(ISERROR(VLOOKUP(VLOOKUP($A41, 'E4 TB Allocation Details'!$A$18:$L$205, MATCH("A &amp; G ID", 'E4 TB Allocation Details'!$A$18:$L$18, 0),FALSE), 'E2 Allocators'!$B$15:$W$361, MATCH('O5 Details by Class &amp; Accounts'!CD$18, 'E2 Allocators'!$B$15:$W$15, 0),FALSE)*$E41), 0, VLOOKUP(VLOOKUP($A41, 'E4 TB Allocation Details'!$A$18:$L$205, MATCH("A &amp; G ID", 'E4 TB Allocation Details'!$A$18:$L$18, 0),FALSE), 'E2 Allocators'!$B$15:$W$361, MATCH('O5 Details by Class &amp; Accounts'!CD$18, 'E2 Allocators'!$B$15:$W$15, 0),FALSE)*$E41)</f>
        <v>0</v>
      </c>
      <c r="CE41" s="1412">
        <f ca="1">IF(ISERROR(VLOOKUP(VLOOKUP($A41, 'E4 TB Allocation Details'!$A$18:$L$205, MATCH("A &amp; G ID", 'E4 TB Allocation Details'!$A$18:$L$18, 0),FALSE), 'E2 Allocators'!$B$15:$W$361, MATCH('O5 Details by Class &amp; Accounts'!CE$18, 'E2 Allocators'!$B$15:$W$15, 0),FALSE)*$E41), 0, VLOOKUP(VLOOKUP($A41, 'E4 TB Allocation Details'!$A$18:$L$205, MATCH("A &amp; G ID", 'E4 TB Allocation Details'!$A$18:$L$18, 0),FALSE), 'E2 Allocators'!$B$15:$W$361, MATCH('O5 Details by Class &amp; Accounts'!CE$18, 'E2 Allocators'!$B$15:$W$15, 0),FALSE)*$E41)</f>
        <v>0</v>
      </c>
      <c r="CF41" s="1412">
        <f ca="1">IF(ISERROR(VLOOKUP(VLOOKUP($A41, 'E4 TB Allocation Details'!$A$18:$L$205, MATCH("A &amp; G ID", 'E4 TB Allocation Details'!$A$18:$L$18, 0),FALSE), 'E2 Allocators'!$B$15:$W$361, MATCH('O5 Details by Class &amp; Accounts'!CF$18, 'E2 Allocators'!$B$15:$W$15, 0),FALSE)*$E41), 0, VLOOKUP(VLOOKUP($A41, 'E4 TB Allocation Details'!$A$18:$L$205, MATCH("A &amp; G ID", 'E4 TB Allocation Details'!$A$18:$L$18, 0),FALSE), 'E2 Allocators'!$B$15:$W$361, MATCH('O5 Details by Class &amp; Accounts'!CF$18, 'E2 Allocators'!$B$15:$W$15, 0),FALSE)*$E41)</f>
        <v>0</v>
      </c>
      <c r="CG41" s="1412">
        <f ca="1">IF(ISERROR(VLOOKUP(VLOOKUP($A41, 'E4 TB Allocation Details'!$A$18:$L$205, MATCH("A &amp; G ID", 'E4 TB Allocation Details'!$A$18:$L$18, 0),FALSE), 'E2 Allocators'!$B$15:$W$361, MATCH('O5 Details by Class &amp; Accounts'!CG$18, 'E2 Allocators'!$B$15:$W$15, 0),FALSE)*$E41), 0, VLOOKUP(VLOOKUP($A41, 'E4 TB Allocation Details'!$A$18:$L$205, MATCH("A &amp; G ID", 'E4 TB Allocation Details'!$A$18:$L$18, 0),FALSE), 'E2 Allocators'!$B$15:$W$361, MATCH('O5 Details by Class &amp; Accounts'!CG$18, 'E2 Allocators'!$B$15:$W$15, 0),FALSE)*$E41)</f>
        <v>0</v>
      </c>
      <c r="CH41" s="1412">
        <f ca="1">IF(ISERROR(VLOOKUP(VLOOKUP($A41, 'E4 TB Allocation Details'!$A$18:$L$205, MATCH("A &amp; G ID", 'E4 TB Allocation Details'!$A$18:$L$18, 0),FALSE), 'E2 Allocators'!$B$15:$W$361, MATCH('O5 Details by Class &amp; Accounts'!CH$18, 'E2 Allocators'!$B$15:$W$15, 0),FALSE)*$E41), 0, VLOOKUP(VLOOKUP($A41, 'E4 TB Allocation Details'!$A$18:$L$205, MATCH("A &amp; G ID", 'E4 TB Allocation Details'!$A$18:$L$18, 0),FALSE), 'E2 Allocators'!$B$15:$W$361, MATCH('O5 Details by Class &amp; Accounts'!CH$18, 'E2 Allocators'!$B$15:$W$15, 0),FALSE)*$E41)</f>
        <v>0</v>
      </c>
      <c r="CI41" s="1412">
        <f ca="1">IF(ISERROR(VLOOKUP(VLOOKUP($A41, 'E4 TB Allocation Details'!$A$18:$L$205, MATCH("A &amp; G ID", 'E4 TB Allocation Details'!$A$18:$L$18, 0),FALSE), 'E2 Allocators'!$B$15:$W$361, MATCH('O5 Details by Class &amp; Accounts'!CI$18, 'E2 Allocators'!$B$15:$W$15, 0),FALSE)*$E41), 0, VLOOKUP(VLOOKUP($A41, 'E4 TB Allocation Details'!$A$18:$L$205, MATCH("A &amp; G ID", 'E4 TB Allocation Details'!$A$18:$L$18, 0),FALSE), 'E2 Allocators'!$B$15:$W$361, MATCH('O5 Details by Class &amp; Accounts'!CI$18, 'E2 Allocators'!$B$15:$W$15, 0),FALSE)*$E41)</f>
        <v>0</v>
      </c>
      <c r="CJ41" s="1412">
        <f ca="1">IF(ISERROR(VLOOKUP(VLOOKUP($A41, 'E4 TB Allocation Details'!$A$18:$L$205, MATCH("A &amp; G ID", 'E4 TB Allocation Details'!$A$18:$L$18, 0),FALSE), 'E2 Allocators'!$B$15:$W$361, MATCH('O5 Details by Class &amp; Accounts'!CJ$18, 'E2 Allocators'!$B$15:$W$15, 0),FALSE)*$E41), 0, VLOOKUP(VLOOKUP($A41, 'E4 TB Allocation Details'!$A$18:$L$205, MATCH("A &amp; G ID", 'E4 TB Allocation Details'!$A$18:$L$18, 0),FALSE), 'E2 Allocators'!$B$15:$W$361, MATCH('O5 Details by Class &amp; Accounts'!CJ$18, 'E2 Allocators'!$B$15:$W$15, 0),FALSE)*$E41)</f>
        <v>0</v>
      </c>
      <c r="CK41" s="1412">
        <f ca="1">IF(ISERROR(VLOOKUP(VLOOKUP($A41, 'E4 TB Allocation Details'!$A$18:$L$205, MATCH("A &amp; G ID", 'E4 TB Allocation Details'!$A$18:$L$18, 0),FALSE), 'E2 Allocators'!$B$15:$W$361, MATCH('O5 Details by Class &amp; Accounts'!CK$18, 'E2 Allocators'!$B$15:$W$15, 0),FALSE)*$E41), 0, VLOOKUP(VLOOKUP($A41, 'E4 TB Allocation Details'!$A$18:$L$205, MATCH("A &amp; G ID", 'E4 TB Allocation Details'!$A$18:$L$18, 0),FALSE), 'E2 Allocators'!$B$15:$W$361, MATCH('O5 Details by Class &amp; Accounts'!CK$18, 'E2 Allocators'!$B$15:$W$15, 0),FALSE)*$E41)</f>
        <v>0</v>
      </c>
      <c r="CL41" s="1412">
        <f ca="1">IF(ISERROR(VLOOKUP(VLOOKUP($A41, 'E4 TB Allocation Details'!$A$18:$L$205, MATCH("A &amp; G ID", 'E4 TB Allocation Details'!$A$18:$L$18, 0),FALSE), 'E2 Allocators'!$B$15:$W$361, MATCH('O5 Details by Class &amp; Accounts'!CL$18, 'E2 Allocators'!$B$15:$W$15, 0),FALSE)*$E41), 0, VLOOKUP(VLOOKUP($A41, 'E4 TB Allocation Details'!$A$18:$L$205, MATCH("A &amp; G ID", 'E4 TB Allocation Details'!$A$18:$L$18, 0),FALSE), 'E2 Allocators'!$B$15:$W$361, MATCH('O5 Details by Class &amp; Accounts'!CL$18, 'E2 Allocators'!$B$15:$W$15, 0),FALSE)*$E41)</f>
        <v>0</v>
      </c>
      <c r="CM41" s="1412">
        <f ca="1">IF(ISERROR(VLOOKUP(VLOOKUP($A41, 'E4 TB Allocation Details'!$A$18:$L$205, MATCH("A &amp; G ID", 'E4 TB Allocation Details'!$A$18:$L$18, 0),FALSE), 'E2 Allocators'!$B$15:$W$361, MATCH('O5 Details by Class &amp; Accounts'!CM$18, 'E2 Allocators'!$B$15:$W$15, 0),FALSE)*$E41), 0, VLOOKUP(VLOOKUP($A41, 'E4 TB Allocation Details'!$A$18:$L$205, MATCH("A &amp; G ID", 'E4 TB Allocation Details'!$A$18:$L$18, 0),FALSE), 'E2 Allocators'!$B$15:$W$361, MATCH('O5 Details by Class &amp; Accounts'!CM$18, 'E2 Allocators'!$B$15:$W$15, 0),FALSE)*$E41)</f>
        <v>0</v>
      </c>
      <c r="CN41" s="1412">
        <f t="shared" si="5"/>
        <v>0</v>
      </c>
      <c r="CO41" s="1792">
        <f t="shared" si="4"/>
        <v>0</v>
      </c>
      <c r="CQ41" s="2087" t="e">
        <v>#N/A</v>
      </c>
    </row>
    <row r="42" spans="1:95" s="81" customFormat="1" ht="25.5">
      <c r="A42" s="1175" t="s">
        <v>139</v>
      </c>
      <c r="B42" s="1176" t="s">
        <v>1422</v>
      </c>
      <c r="C42" s="1789">
        <f ca="1">IF(ISERROR(VLOOKUP($A42,'I3 TB Data'!$A$23:$H$458,MATCH('O5 Details by Class &amp; Accounts'!$C$18, 'I3 TB Data'!$A$23:$H$23,0),0)), 0, VLOOKUP($A42,'I3 TB Data'!$A$23:$H$458,MATCH('O5 Details by Class &amp; Accounts'!$C$18,'I3 TB Data'!$A$23:$H$23,0),0))</f>
        <v>0</v>
      </c>
      <c r="D42" s="1790">
        <f ca="1">'I4 BO ASSETS'!E39</f>
        <v>0</v>
      </c>
      <c r="E42" s="1789">
        <f t="shared" si="6"/>
        <v>0</v>
      </c>
      <c r="F42" s="1791">
        <f ca="1">IF(ISERROR(VLOOKUP($A42, 'E1 Categorization'!A33:E122, MATCH("Customer Component", 'E1 Categorization'!$A$33:$E$33,0), 0)), 0, IF(VLOOKUP($A42, 'E1 Categorization'!A33:E122, MATCH("Customer Component", 'E1 Categorization'!$A$33:$E$33,0), 0)=0, 'O5 Details by Class &amp; Accounts'!$E42, IF(AND(VLOOKUP($A42, 'E1 Categorization'!A33:E122, MATCH("Customer Component", 'E1 Categorization'!$A$33:$E$33,0), 0) &gt;0, VLOOKUP($A42, 'E1 Categorization'!A33:E122, MATCH("Customer Component", 'E1 Categorization'!$A$33:$E$33,0), 0)&lt;1), 'O5 Details by Class &amp; Accounts'!$E42*(1-VLOOKUP($A42, 'E1 Categorization'!A33:E122, MATCH("Customer Component", 'E1 Categorization'!$A$33:$E$33,0), 0)), 0)))</f>
        <v>0</v>
      </c>
      <c r="G42" s="1791">
        <f ca="1">IF(ISERROR(VLOOKUP($A42, 'E1 Categorization'!A33:E122, MATCH("Customer Component", 'E1 Categorization'!$A$33:$E$33,0), 0)),0, IF(VLOOKUP($A42, 'E1 Categorization'!A33:E122, MATCH("Customer Component", 'E1 Categorization'!$A$33:$E$33,0), 0)=0, 0, IF(AND(VLOOKUP($A42, 'E1 Categorization'!A33:E122, MATCH("Customer Component", 'E1 Categorization'!$A$33:$E$33,0), 0) &gt;0, VLOOKUP($A42, 'E1 Categorization'!A33:E122, MATCH("Customer Component", 'E1 Categorization'!$A$33:$E$33,0), 0)&lt;1), 'O5 Details by Class &amp; Accounts'!$E42*(VLOOKUP($A42, 'E1 Categorization'!A33:E122, MATCH("Customer Component", 'E1 Categorization'!$A$33:$E$33,0), 0)), 'O5 Details by Class &amp; Accounts'!$E42)))</f>
        <v>0</v>
      </c>
      <c r="H42" s="1412">
        <f t="shared" si="0"/>
        <v>0</v>
      </c>
      <c r="I42" s="1412">
        <f ca="1">IF(ISERROR(VLOOKUP(VLOOKUP($A42, 'E4 TB Allocation Details'!$A$18:$L$205, MATCH("Demand ID", 'E4 TB Allocation Details'!$A$18:$L$18, 0),FALSE), 'E2 Allocators'!$B$15:$W$361, MATCH('O5 Details by Class &amp; Accounts'!I$18, 'E2 Allocators'!$B$15:$W$15, 0),FALSE)*$F42), 0, VLOOKUP(VLOOKUP($A42, 'E4 TB Allocation Details'!$A$18:$L$205, MATCH("Demand ID", 'E4 TB Allocation Details'!$A$18:$L$18, 0),FALSE), 'E2 Allocators'!$B$15:$W$361, MATCH('O5 Details by Class &amp; Accounts'!I$18, 'E2 Allocators'!$B$15:$W$15, 0),FALSE)*$F42)</f>
        <v>0</v>
      </c>
      <c r="J42" s="1412">
        <f ca="1">IF(ISERROR(VLOOKUP(VLOOKUP($A42, 'E4 TB Allocation Details'!$A$18:$L$205, MATCH("Demand ID", 'E4 TB Allocation Details'!$A$18:$L$18, 0),FALSE), 'E2 Allocators'!$B$15:$W$361, MATCH('O5 Details by Class &amp; Accounts'!J$18, 'E2 Allocators'!$B$15:$W$15, 0),FALSE)*$F42), 0, VLOOKUP(VLOOKUP($A42, 'E4 TB Allocation Details'!$A$18:$L$205, MATCH("Demand ID", 'E4 TB Allocation Details'!$A$18:$L$18, 0),FALSE), 'E2 Allocators'!$B$15:$W$361, MATCH('O5 Details by Class &amp; Accounts'!J$18, 'E2 Allocators'!$B$15:$W$15, 0),FALSE)*$F42)</f>
        <v>0</v>
      </c>
      <c r="K42" s="1412">
        <f ca="1">IF(ISERROR(VLOOKUP(VLOOKUP($A42, 'E4 TB Allocation Details'!$A$18:$L$205, MATCH("Demand ID", 'E4 TB Allocation Details'!$A$18:$L$18, 0),FALSE), 'E2 Allocators'!$B$15:$W$361, MATCH('O5 Details by Class &amp; Accounts'!K$18, 'E2 Allocators'!$B$15:$W$15, 0),FALSE)*$F42), 0, VLOOKUP(VLOOKUP($A42, 'E4 TB Allocation Details'!$A$18:$L$205, MATCH("Demand ID", 'E4 TB Allocation Details'!$A$18:$L$18, 0),FALSE), 'E2 Allocators'!$B$15:$W$361, MATCH('O5 Details by Class &amp; Accounts'!K$18, 'E2 Allocators'!$B$15:$W$15, 0),FALSE)*$F42)</f>
        <v>0</v>
      </c>
      <c r="L42" s="1412">
        <f ca="1">IF(ISERROR(VLOOKUP(VLOOKUP($A42, 'E4 TB Allocation Details'!$A$18:$L$205, MATCH("Demand ID", 'E4 TB Allocation Details'!$A$18:$L$18, 0),FALSE), 'E2 Allocators'!$B$15:$W$361, MATCH('O5 Details by Class &amp; Accounts'!L$18, 'E2 Allocators'!$B$15:$W$15, 0),FALSE)*$F42), 0, VLOOKUP(VLOOKUP($A42, 'E4 TB Allocation Details'!$A$18:$L$205, MATCH("Demand ID", 'E4 TB Allocation Details'!$A$18:$L$18, 0),FALSE), 'E2 Allocators'!$B$15:$W$361, MATCH('O5 Details by Class &amp; Accounts'!L$18, 'E2 Allocators'!$B$15:$W$15, 0),FALSE)*$F42)</f>
        <v>0</v>
      </c>
      <c r="M42" s="1412">
        <f ca="1">IF(ISERROR(VLOOKUP(VLOOKUP($A42, 'E4 TB Allocation Details'!$A$18:$L$205, MATCH("Demand ID", 'E4 TB Allocation Details'!$A$18:$L$18, 0),FALSE), 'E2 Allocators'!$B$15:$W$361, MATCH('O5 Details by Class &amp; Accounts'!M$18, 'E2 Allocators'!$B$15:$W$15, 0),FALSE)*$F42), 0, VLOOKUP(VLOOKUP($A42, 'E4 TB Allocation Details'!$A$18:$L$205, MATCH("Demand ID", 'E4 TB Allocation Details'!$A$18:$L$18, 0),FALSE), 'E2 Allocators'!$B$15:$W$361, MATCH('O5 Details by Class &amp; Accounts'!M$18, 'E2 Allocators'!$B$15:$W$15, 0),FALSE)*$F42)</f>
        <v>0</v>
      </c>
      <c r="N42" s="1412">
        <f ca="1">IF(ISERROR(VLOOKUP(VLOOKUP($A42, 'E4 TB Allocation Details'!$A$18:$L$205, MATCH("Demand ID", 'E4 TB Allocation Details'!$A$18:$L$18, 0),FALSE), 'E2 Allocators'!$B$15:$W$361, MATCH('O5 Details by Class &amp; Accounts'!N$18, 'E2 Allocators'!$B$15:$W$15, 0),FALSE)*$F42), 0, VLOOKUP(VLOOKUP($A42, 'E4 TB Allocation Details'!$A$18:$L$205, MATCH("Demand ID", 'E4 TB Allocation Details'!$A$18:$L$18, 0),FALSE), 'E2 Allocators'!$B$15:$W$361, MATCH('O5 Details by Class &amp; Accounts'!N$18, 'E2 Allocators'!$B$15:$W$15, 0),FALSE)*$F42)</f>
        <v>0</v>
      </c>
      <c r="O42" s="1412">
        <f ca="1">IF(ISERROR(VLOOKUP(VLOOKUP($A42, 'E4 TB Allocation Details'!$A$18:$L$205, MATCH("Demand ID", 'E4 TB Allocation Details'!$A$18:$L$18, 0),FALSE), 'E2 Allocators'!$B$15:$W$361, MATCH('O5 Details by Class &amp; Accounts'!O$18, 'E2 Allocators'!$B$15:$W$15, 0),FALSE)*$F42), 0, VLOOKUP(VLOOKUP($A42, 'E4 TB Allocation Details'!$A$18:$L$205, MATCH("Demand ID", 'E4 TB Allocation Details'!$A$18:$L$18, 0),FALSE), 'E2 Allocators'!$B$15:$W$361, MATCH('O5 Details by Class &amp; Accounts'!O$18, 'E2 Allocators'!$B$15:$W$15, 0),FALSE)*$F42)</f>
        <v>0</v>
      </c>
      <c r="P42" s="1412">
        <f ca="1">IF(ISERROR(VLOOKUP(VLOOKUP($A42, 'E4 TB Allocation Details'!$A$18:$L$205, MATCH("Demand ID", 'E4 TB Allocation Details'!$A$18:$L$18, 0),FALSE), 'E2 Allocators'!$B$15:$W$361, MATCH('O5 Details by Class &amp; Accounts'!P$18, 'E2 Allocators'!$B$15:$W$15, 0),FALSE)*$F42), 0, VLOOKUP(VLOOKUP($A42, 'E4 TB Allocation Details'!$A$18:$L$205, MATCH("Demand ID", 'E4 TB Allocation Details'!$A$18:$L$18, 0),FALSE), 'E2 Allocators'!$B$15:$W$361, MATCH('O5 Details by Class &amp; Accounts'!P$18, 'E2 Allocators'!$B$15:$W$15, 0),FALSE)*$F42)</f>
        <v>0</v>
      </c>
      <c r="Q42" s="1412">
        <f ca="1">IF(ISERROR(VLOOKUP(VLOOKUP($A42, 'E4 TB Allocation Details'!$A$18:$L$205, MATCH("Demand ID", 'E4 TB Allocation Details'!$A$18:$L$18, 0),FALSE), 'E2 Allocators'!$B$15:$W$361, MATCH('O5 Details by Class &amp; Accounts'!Q$18, 'E2 Allocators'!$B$15:$W$15, 0),FALSE)*$F42), 0, VLOOKUP(VLOOKUP($A42, 'E4 TB Allocation Details'!$A$18:$L$205, MATCH("Demand ID", 'E4 TB Allocation Details'!$A$18:$L$18, 0),FALSE), 'E2 Allocators'!$B$15:$W$361, MATCH('O5 Details by Class &amp; Accounts'!Q$18, 'E2 Allocators'!$B$15:$W$15, 0),FALSE)*$F42)</f>
        <v>0</v>
      </c>
      <c r="R42" s="1412">
        <f ca="1">IF(ISERROR(VLOOKUP(VLOOKUP($A42, 'E4 TB Allocation Details'!$A$18:$L$205, MATCH("Demand ID", 'E4 TB Allocation Details'!$A$18:$L$18, 0),FALSE), 'E2 Allocators'!$B$15:$W$361, MATCH('O5 Details by Class &amp; Accounts'!R$18, 'E2 Allocators'!$B$15:$W$15, 0),FALSE)*$F42), 0, VLOOKUP(VLOOKUP($A42, 'E4 TB Allocation Details'!$A$18:$L$205, MATCH("Demand ID", 'E4 TB Allocation Details'!$A$18:$L$18, 0),FALSE), 'E2 Allocators'!$B$15:$W$361, MATCH('O5 Details by Class &amp; Accounts'!R$18, 'E2 Allocators'!$B$15:$W$15, 0),FALSE)*$F42)</f>
        <v>0</v>
      </c>
      <c r="S42" s="1412">
        <f ca="1">IF(ISERROR(VLOOKUP(VLOOKUP($A42, 'E4 TB Allocation Details'!$A$18:$L$205, MATCH("Demand ID", 'E4 TB Allocation Details'!$A$18:$L$18, 0),FALSE), 'E2 Allocators'!$B$15:$W$361, MATCH('O5 Details by Class &amp; Accounts'!S$18, 'E2 Allocators'!$B$15:$W$15, 0),FALSE)*$F42), 0, VLOOKUP(VLOOKUP($A42, 'E4 TB Allocation Details'!$A$18:$L$205, MATCH("Demand ID", 'E4 TB Allocation Details'!$A$18:$L$18, 0),FALSE), 'E2 Allocators'!$B$15:$W$361, MATCH('O5 Details by Class &amp; Accounts'!S$18, 'E2 Allocators'!$B$15:$W$15, 0),FALSE)*$F42)</f>
        <v>0</v>
      </c>
      <c r="T42" s="1412">
        <f ca="1">IF(ISERROR(VLOOKUP(VLOOKUP($A42, 'E4 TB Allocation Details'!$A$18:$L$205, MATCH("Demand ID", 'E4 TB Allocation Details'!$A$18:$L$18, 0),FALSE), 'E2 Allocators'!$B$15:$W$361, MATCH('O5 Details by Class &amp; Accounts'!T$18, 'E2 Allocators'!$B$15:$W$15, 0),FALSE)*$F42), 0, VLOOKUP(VLOOKUP($A42, 'E4 TB Allocation Details'!$A$18:$L$205, MATCH("Demand ID", 'E4 TB Allocation Details'!$A$18:$L$18, 0),FALSE), 'E2 Allocators'!$B$15:$W$361, MATCH('O5 Details by Class &amp; Accounts'!T$18, 'E2 Allocators'!$B$15:$W$15, 0),FALSE)*$F42)</f>
        <v>0</v>
      </c>
      <c r="U42" s="1412">
        <f ca="1">IF(ISERROR(VLOOKUP(VLOOKUP($A42, 'E4 TB Allocation Details'!$A$18:$L$205, MATCH("Demand ID", 'E4 TB Allocation Details'!$A$18:$L$18, 0),FALSE), 'E2 Allocators'!$B$15:$W$361, MATCH('O5 Details by Class &amp; Accounts'!U$18, 'E2 Allocators'!$B$15:$W$15, 0),FALSE)*$F42), 0, VLOOKUP(VLOOKUP($A42, 'E4 TB Allocation Details'!$A$18:$L$205, MATCH("Demand ID", 'E4 TB Allocation Details'!$A$18:$L$18, 0),FALSE), 'E2 Allocators'!$B$15:$W$361, MATCH('O5 Details by Class &amp; Accounts'!U$18, 'E2 Allocators'!$B$15:$W$15, 0),FALSE)*$F42)</f>
        <v>0</v>
      </c>
      <c r="V42" s="1412">
        <f ca="1">IF(ISERROR(VLOOKUP(VLOOKUP($A42, 'E4 TB Allocation Details'!$A$18:$L$205, MATCH("Demand ID", 'E4 TB Allocation Details'!$A$18:$L$18, 0),FALSE), 'E2 Allocators'!$B$15:$W$361, MATCH('O5 Details by Class &amp; Accounts'!V$18, 'E2 Allocators'!$B$15:$W$15, 0),FALSE)*$F42), 0, VLOOKUP(VLOOKUP($A42, 'E4 TB Allocation Details'!$A$18:$L$205, MATCH("Demand ID", 'E4 TB Allocation Details'!$A$18:$L$18, 0),FALSE), 'E2 Allocators'!$B$15:$W$361, MATCH('O5 Details by Class &amp; Accounts'!V$18, 'E2 Allocators'!$B$15:$W$15, 0),FALSE)*$F42)</f>
        <v>0</v>
      </c>
      <c r="W42" s="1412">
        <f ca="1">IF(ISERROR(VLOOKUP(VLOOKUP($A42, 'E4 TB Allocation Details'!$A$18:$L$205, MATCH("Demand ID", 'E4 TB Allocation Details'!$A$18:$L$18, 0),FALSE), 'E2 Allocators'!$B$15:$W$361, MATCH('O5 Details by Class &amp; Accounts'!W$18, 'E2 Allocators'!$B$15:$W$15, 0),FALSE)*$F42), 0, VLOOKUP(VLOOKUP($A42, 'E4 TB Allocation Details'!$A$18:$L$205, MATCH("Demand ID", 'E4 TB Allocation Details'!$A$18:$L$18, 0),FALSE), 'E2 Allocators'!$B$15:$W$361, MATCH('O5 Details by Class &amp; Accounts'!W$18, 'E2 Allocators'!$B$15:$W$15, 0),FALSE)*$F42)</f>
        <v>0</v>
      </c>
      <c r="X42" s="1412">
        <f ca="1">IF(ISERROR(VLOOKUP(VLOOKUP($A42, 'E4 TB Allocation Details'!$A$18:$L$205, MATCH("Demand ID", 'E4 TB Allocation Details'!$A$18:$L$18, 0),FALSE), 'E2 Allocators'!$B$15:$W$361, MATCH('O5 Details by Class &amp; Accounts'!X$18, 'E2 Allocators'!$B$15:$W$15, 0),FALSE)*$F42), 0, VLOOKUP(VLOOKUP($A42, 'E4 TB Allocation Details'!$A$18:$L$205, MATCH("Demand ID", 'E4 TB Allocation Details'!$A$18:$L$18, 0),FALSE), 'E2 Allocators'!$B$15:$W$361, MATCH('O5 Details by Class &amp; Accounts'!X$18, 'E2 Allocators'!$B$15:$W$15, 0),FALSE)*$F42)</f>
        <v>0</v>
      </c>
      <c r="Y42" s="1412">
        <f ca="1">IF(ISERROR(VLOOKUP(VLOOKUP($A42, 'E4 TB Allocation Details'!$A$18:$L$205, MATCH("Demand ID", 'E4 TB Allocation Details'!$A$18:$L$18, 0),FALSE), 'E2 Allocators'!$B$15:$W$361, MATCH('O5 Details by Class &amp; Accounts'!Y$18, 'E2 Allocators'!$B$15:$W$15, 0),FALSE)*$F42), 0, VLOOKUP(VLOOKUP($A42, 'E4 TB Allocation Details'!$A$18:$L$205, MATCH("Demand ID", 'E4 TB Allocation Details'!$A$18:$L$18, 0),FALSE), 'E2 Allocators'!$B$15:$W$361, MATCH('O5 Details by Class &amp; Accounts'!Y$18, 'E2 Allocators'!$B$15:$W$15, 0),FALSE)*$F42)</f>
        <v>0</v>
      </c>
      <c r="Z42" s="1412">
        <f ca="1">IF(ISERROR(VLOOKUP(VLOOKUP($A42, 'E4 TB Allocation Details'!$A$18:$L$205, MATCH("Demand ID", 'E4 TB Allocation Details'!$A$18:$L$18, 0),FALSE), 'E2 Allocators'!$B$15:$W$361, MATCH('O5 Details by Class &amp; Accounts'!Z$18, 'E2 Allocators'!$B$15:$W$15, 0),FALSE)*$F42), 0, VLOOKUP(VLOOKUP($A42, 'E4 TB Allocation Details'!$A$18:$L$205, MATCH("Demand ID", 'E4 TB Allocation Details'!$A$18:$L$18, 0),FALSE), 'E2 Allocators'!$B$15:$W$361, MATCH('O5 Details by Class &amp; Accounts'!Z$18, 'E2 Allocators'!$B$15:$W$15, 0),FALSE)*$F42)</f>
        <v>0</v>
      </c>
      <c r="AA42" s="1412">
        <f ca="1">IF(ISERROR(VLOOKUP(VLOOKUP($A42, 'E4 TB Allocation Details'!$A$18:$L$205, MATCH("Demand ID", 'E4 TB Allocation Details'!$A$18:$L$18, 0),FALSE), 'E2 Allocators'!$B$15:$W$361, MATCH('O5 Details by Class &amp; Accounts'!AA$18, 'E2 Allocators'!$B$15:$W$15, 0),FALSE)*$F42), 0, VLOOKUP(VLOOKUP($A42, 'E4 TB Allocation Details'!$A$18:$L$205, MATCH("Demand ID", 'E4 TB Allocation Details'!$A$18:$L$18, 0),FALSE), 'E2 Allocators'!$B$15:$W$361, MATCH('O5 Details by Class &amp; Accounts'!AA$18, 'E2 Allocators'!$B$15:$W$15, 0),FALSE)*$F42)</f>
        <v>0</v>
      </c>
      <c r="AB42" s="1412">
        <f ca="1">IF(ISERROR(VLOOKUP(VLOOKUP($A42, 'E4 TB Allocation Details'!$A$18:$L$205, MATCH("Demand ID", 'E4 TB Allocation Details'!$A$18:$L$18, 0),FALSE), 'E2 Allocators'!$B$15:$W$361, MATCH('O5 Details by Class &amp; Accounts'!AB$18, 'E2 Allocators'!$B$15:$W$15, 0),FALSE)*$F42), 0, VLOOKUP(VLOOKUP($A42, 'E4 TB Allocation Details'!$A$18:$L$205, MATCH("Demand ID", 'E4 TB Allocation Details'!$A$18:$L$18, 0),FALSE), 'E2 Allocators'!$B$15:$W$361, MATCH('O5 Details by Class &amp; Accounts'!AB$18, 'E2 Allocators'!$B$15:$W$15, 0),FALSE)*$F42)</f>
        <v>0</v>
      </c>
      <c r="AC42" s="1412">
        <f t="shared" si="1"/>
        <v>0</v>
      </c>
      <c r="AD42" s="1412">
        <f ca="1">IF(ISERROR(VLOOKUP(VLOOKUP($A42, 'E4 TB Allocation Details'!$A$18:$L$205, MATCH("Customer ID", 'E4 TB Allocation Details'!$A$18:$L$18, 0),FALSE), 'E2 Allocators'!$B$15:$W$361, MATCH('O5 Details by Class &amp; Accounts'!AD$18, 'E2 Allocators'!$B$15:$W$15, 0),FALSE)*$G42), 0, VLOOKUP(VLOOKUP($A42, 'E4 TB Allocation Details'!$A$18:$L$205, MATCH("Customer ID", 'E4 TB Allocation Details'!$A$18:$L$18, 0),FALSE), 'E2 Allocators'!$B$15:$W$361, MATCH('O5 Details by Class &amp; Accounts'!AD$18, 'E2 Allocators'!$B$15:$W$15, 0),FALSE)*$G42)</f>
        <v>0</v>
      </c>
      <c r="AE42" s="1412">
        <f ca="1">IF(ISERROR(VLOOKUP(VLOOKUP($A42, 'E4 TB Allocation Details'!$A$18:$L$205, MATCH("Customer ID", 'E4 TB Allocation Details'!$A$18:$L$18, 0),FALSE), 'E2 Allocators'!$B$15:$W$361, MATCH('O5 Details by Class &amp; Accounts'!AE$18, 'E2 Allocators'!$B$15:$W$15, 0),FALSE)*$G42), 0, VLOOKUP(VLOOKUP($A42, 'E4 TB Allocation Details'!$A$18:$L$205, MATCH("Customer ID", 'E4 TB Allocation Details'!$A$18:$L$18, 0),FALSE), 'E2 Allocators'!$B$15:$W$361, MATCH('O5 Details by Class &amp; Accounts'!AE$18, 'E2 Allocators'!$B$15:$W$15, 0),FALSE)*$G42)</f>
        <v>0</v>
      </c>
      <c r="AF42" s="1412">
        <f ca="1">IF(ISERROR(VLOOKUP(VLOOKUP($A42, 'E4 TB Allocation Details'!$A$18:$L$205, MATCH("Customer ID", 'E4 TB Allocation Details'!$A$18:$L$18, 0),FALSE), 'E2 Allocators'!$B$15:$W$361, MATCH('O5 Details by Class &amp; Accounts'!AF$18, 'E2 Allocators'!$B$15:$W$15, 0),FALSE)*$G42), 0, VLOOKUP(VLOOKUP($A42, 'E4 TB Allocation Details'!$A$18:$L$205, MATCH("Customer ID", 'E4 TB Allocation Details'!$A$18:$L$18, 0),FALSE), 'E2 Allocators'!$B$15:$W$361, MATCH('O5 Details by Class &amp; Accounts'!AF$18, 'E2 Allocators'!$B$15:$W$15, 0),FALSE)*$G42)</f>
        <v>0</v>
      </c>
      <c r="AG42" s="1412">
        <f ca="1">IF(ISERROR(VLOOKUP(VLOOKUP($A42, 'E4 TB Allocation Details'!$A$18:$L$205, MATCH("Customer ID", 'E4 TB Allocation Details'!$A$18:$L$18, 0),FALSE), 'E2 Allocators'!$B$15:$W$361, MATCH('O5 Details by Class &amp; Accounts'!AG$18, 'E2 Allocators'!$B$15:$W$15, 0),FALSE)*$G42), 0, VLOOKUP(VLOOKUP($A42, 'E4 TB Allocation Details'!$A$18:$L$205, MATCH("Customer ID", 'E4 TB Allocation Details'!$A$18:$L$18, 0),FALSE), 'E2 Allocators'!$B$15:$W$361, MATCH('O5 Details by Class &amp; Accounts'!AG$18, 'E2 Allocators'!$B$15:$W$15, 0),FALSE)*$G42)</f>
        <v>0</v>
      </c>
      <c r="AH42" s="1412">
        <f ca="1">IF(ISERROR(VLOOKUP(VLOOKUP($A42, 'E4 TB Allocation Details'!$A$18:$L$205, MATCH("Customer ID", 'E4 TB Allocation Details'!$A$18:$L$18, 0),FALSE), 'E2 Allocators'!$B$15:$W$361, MATCH('O5 Details by Class &amp; Accounts'!AH$18, 'E2 Allocators'!$B$15:$W$15, 0),FALSE)*$G42), 0, VLOOKUP(VLOOKUP($A42, 'E4 TB Allocation Details'!$A$18:$L$205, MATCH("Customer ID", 'E4 TB Allocation Details'!$A$18:$L$18, 0),FALSE), 'E2 Allocators'!$B$15:$W$361, MATCH('O5 Details by Class &amp; Accounts'!AH$18, 'E2 Allocators'!$B$15:$W$15, 0),FALSE)*$G42)</f>
        <v>0</v>
      </c>
      <c r="AI42" s="1412">
        <f ca="1">IF(ISERROR(VLOOKUP(VLOOKUP($A42, 'E4 TB Allocation Details'!$A$18:$L$205, MATCH("Customer ID", 'E4 TB Allocation Details'!$A$18:$L$18, 0),FALSE), 'E2 Allocators'!$B$15:$W$361, MATCH('O5 Details by Class &amp; Accounts'!AI$18, 'E2 Allocators'!$B$15:$W$15, 0),FALSE)*$G42), 0, VLOOKUP(VLOOKUP($A42, 'E4 TB Allocation Details'!$A$18:$L$205, MATCH("Customer ID", 'E4 TB Allocation Details'!$A$18:$L$18, 0),FALSE), 'E2 Allocators'!$B$15:$W$361, MATCH('O5 Details by Class &amp; Accounts'!AI$18, 'E2 Allocators'!$B$15:$W$15, 0),FALSE)*$G42)</f>
        <v>0</v>
      </c>
      <c r="AJ42" s="1412">
        <f ca="1">IF(ISERROR(VLOOKUP(VLOOKUP($A42, 'E4 TB Allocation Details'!$A$18:$L$205, MATCH("Customer ID", 'E4 TB Allocation Details'!$A$18:$L$18, 0),FALSE), 'E2 Allocators'!$B$15:$W$361, MATCH('O5 Details by Class &amp; Accounts'!AJ$18, 'E2 Allocators'!$B$15:$W$15, 0),FALSE)*$G42), 0, VLOOKUP(VLOOKUP($A42, 'E4 TB Allocation Details'!$A$18:$L$205, MATCH("Customer ID", 'E4 TB Allocation Details'!$A$18:$L$18, 0),FALSE), 'E2 Allocators'!$B$15:$W$361, MATCH('O5 Details by Class &amp; Accounts'!AJ$18, 'E2 Allocators'!$B$15:$W$15, 0),FALSE)*$G42)</f>
        <v>0</v>
      </c>
      <c r="AK42" s="1412">
        <f ca="1">IF(ISERROR(VLOOKUP(VLOOKUP($A42, 'E4 TB Allocation Details'!$A$18:$L$205, MATCH("Customer ID", 'E4 TB Allocation Details'!$A$18:$L$18, 0),FALSE), 'E2 Allocators'!$B$15:$W$361, MATCH('O5 Details by Class &amp; Accounts'!AK$18, 'E2 Allocators'!$B$15:$W$15, 0),FALSE)*$G42), 0, VLOOKUP(VLOOKUP($A42, 'E4 TB Allocation Details'!$A$18:$L$205, MATCH("Customer ID", 'E4 TB Allocation Details'!$A$18:$L$18, 0),FALSE), 'E2 Allocators'!$B$15:$W$361, MATCH('O5 Details by Class &amp; Accounts'!AK$18, 'E2 Allocators'!$B$15:$W$15, 0),FALSE)*$G42)</f>
        <v>0</v>
      </c>
      <c r="AL42" s="1412">
        <f ca="1">IF(ISERROR(VLOOKUP(VLOOKUP($A42, 'E4 TB Allocation Details'!$A$18:$L$205, MATCH("Customer ID", 'E4 TB Allocation Details'!$A$18:$L$18, 0),FALSE), 'E2 Allocators'!$B$15:$W$361, MATCH('O5 Details by Class &amp; Accounts'!AL$18, 'E2 Allocators'!$B$15:$W$15, 0),FALSE)*$G42), 0, VLOOKUP(VLOOKUP($A42, 'E4 TB Allocation Details'!$A$18:$L$205, MATCH("Customer ID", 'E4 TB Allocation Details'!$A$18:$L$18, 0),FALSE), 'E2 Allocators'!$B$15:$W$361, MATCH('O5 Details by Class &amp; Accounts'!AL$18, 'E2 Allocators'!$B$15:$W$15, 0),FALSE)*$G42)</f>
        <v>0</v>
      </c>
      <c r="AM42" s="1412">
        <f ca="1">IF(ISERROR(VLOOKUP(VLOOKUP($A42, 'E4 TB Allocation Details'!$A$18:$L$205, MATCH("Customer ID", 'E4 TB Allocation Details'!$A$18:$L$18, 0),FALSE), 'E2 Allocators'!$B$15:$W$361, MATCH('O5 Details by Class &amp; Accounts'!AM$18, 'E2 Allocators'!$B$15:$W$15, 0),FALSE)*$G42), 0, VLOOKUP(VLOOKUP($A42, 'E4 TB Allocation Details'!$A$18:$L$205, MATCH("Customer ID", 'E4 TB Allocation Details'!$A$18:$L$18, 0),FALSE), 'E2 Allocators'!$B$15:$W$361, MATCH('O5 Details by Class &amp; Accounts'!AM$18, 'E2 Allocators'!$B$15:$W$15, 0),FALSE)*$G42)</f>
        <v>0</v>
      </c>
      <c r="AN42" s="1412">
        <f ca="1">IF(ISERROR(VLOOKUP(VLOOKUP($A42, 'E4 TB Allocation Details'!$A$18:$L$205, MATCH("Customer ID", 'E4 TB Allocation Details'!$A$18:$L$18, 0),FALSE), 'E2 Allocators'!$B$15:$W$361, MATCH('O5 Details by Class &amp; Accounts'!AN$18, 'E2 Allocators'!$B$15:$W$15, 0),FALSE)*$G42), 0, VLOOKUP(VLOOKUP($A42, 'E4 TB Allocation Details'!$A$18:$L$205, MATCH("Customer ID", 'E4 TB Allocation Details'!$A$18:$L$18, 0),FALSE), 'E2 Allocators'!$B$15:$W$361, MATCH('O5 Details by Class &amp; Accounts'!AN$18, 'E2 Allocators'!$B$15:$W$15, 0),FALSE)*$G42)</f>
        <v>0</v>
      </c>
      <c r="AO42" s="1412">
        <f ca="1">IF(ISERROR(VLOOKUP(VLOOKUP($A42, 'E4 TB Allocation Details'!$A$18:$L$205, MATCH("Customer ID", 'E4 TB Allocation Details'!$A$18:$L$18, 0),FALSE), 'E2 Allocators'!$B$15:$W$361, MATCH('O5 Details by Class &amp; Accounts'!AO$18, 'E2 Allocators'!$B$15:$W$15, 0),FALSE)*$G42), 0, VLOOKUP(VLOOKUP($A42, 'E4 TB Allocation Details'!$A$18:$L$205, MATCH("Customer ID", 'E4 TB Allocation Details'!$A$18:$L$18, 0),FALSE), 'E2 Allocators'!$B$15:$W$361, MATCH('O5 Details by Class &amp; Accounts'!AO$18, 'E2 Allocators'!$B$15:$W$15, 0),FALSE)*$G42)</f>
        <v>0</v>
      </c>
      <c r="AP42" s="1412">
        <f ca="1">IF(ISERROR(VLOOKUP(VLOOKUP($A42, 'E4 TB Allocation Details'!$A$18:$L$205, MATCH("Customer ID", 'E4 TB Allocation Details'!$A$18:$L$18, 0),FALSE), 'E2 Allocators'!$B$15:$W$361, MATCH('O5 Details by Class &amp; Accounts'!AP$18, 'E2 Allocators'!$B$15:$W$15, 0),FALSE)*$G42), 0, VLOOKUP(VLOOKUP($A42, 'E4 TB Allocation Details'!$A$18:$L$205, MATCH("Customer ID", 'E4 TB Allocation Details'!$A$18:$L$18, 0),FALSE), 'E2 Allocators'!$B$15:$W$361, MATCH('O5 Details by Class &amp; Accounts'!AP$18, 'E2 Allocators'!$B$15:$W$15, 0),FALSE)*$G42)</f>
        <v>0</v>
      </c>
      <c r="AQ42" s="1412">
        <f ca="1">IF(ISERROR(VLOOKUP(VLOOKUP($A42, 'E4 TB Allocation Details'!$A$18:$L$205, MATCH("Customer ID", 'E4 TB Allocation Details'!$A$18:$L$18, 0),FALSE), 'E2 Allocators'!$B$15:$W$361, MATCH('O5 Details by Class &amp; Accounts'!AQ$18, 'E2 Allocators'!$B$15:$W$15, 0),FALSE)*$G42), 0, VLOOKUP(VLOOKUP($A42, 'E4 TB Allocation Details'!$A$18:$L$205, MATCH("Customer ID", 'E4 TB Allocation Details'!$A$18:$L$18, 0),FALSE), 'E2 Allocators'!$B$15:$W$361, MATCH('O5 Details by Class &amp; Accounts'!AQ$18, 'E2 Allocators'!$B$15:$W$15, 0),FALSE)*$G42)</f>
        <v>0</v>
      </c>
      <c r="AR42" s="1412">
        <f ca="1">IF(ISERROR(VLOOKUP(VLOOKUP($A42, 'E4 TB Allocation Details'!$A$18:$L$205, MATCH("Customer ID", 'E4 TB Allocation Details'!$A$18:$L$18, 0),FALSE), 'E2 Allocators'!$B$15:$W$361, MATCH('O5 Details by Class &amp; Accounts'!AR$18, 'E2 Allocators'!$B$15:$W$15, 0),FALSE)*$G42), 0, VLOOKUP(VLOOKUP($A42, 'E4 TB Allocation Details'!$A$18:$L$205, MATCH("Customer ID", 'E4 TB Allocation Details'!$A$18:$L$18, 0),FALSE), 'E2 Allocators'!$B$15:$W$361, MATCH('O5 Details by Class &amp; Accounts'!AR$18, 'E2 Allocators'!$B$15:$W$15, 0),FALSE)*$G42)</f>
        <v>0</v>
      </c>
      <c r="AS42" s="1412">
        <f ca="1">IF(ISERROR(VLOOKUP(VLOOKUP($A42, 'E4 TB Allocation Details'!$A$18:$L$205, MATCH("Customer ID", 'E4 TB Allocation Details'!$A$18:$L$18, 0),FALSE), 'E2 Allocators'!$B$15:$W$361, MATCH('O5 Details by Class &amp; Accounts'!AS$18, 'E2 Allocators'!$B$15:$W$15, 0),FALSE)*$G42), 0, VLOOKUP(VLOOKUP($A42, 'E4 TB Allocation Details'!$A$18:$L$205, MATCH("Customer ID", 'E4 TB Allocation Details'!$A$18:$L$18, 0),FALSE), 'E2 Allocators'!$B$15:$W$361, MATCH('O5 Details by Class &amp; Accounts'!AS$18, 'E2 Allocators'!$B$15:$W$15, 0),FALSE)*$G42)</f>
        <v>0</v>
      </c>
      <c r="AT42" s="1412">
        <f ca="1">IF(ISERROR(VLOOKUP(VLOOKUP($A42, 'E4 TB Allocation Details'!$A$18:$L$205, MATCH("Customer ID", 'E4 TB Allocation Details'!$A$18:$L$18, 0),FALSE), 'E2 Allocators'!$B$15:$W$361, MATCH('O5 Details by Class &amp; Accounts'!AT$18, 'E2 Allocators'!$B$15:$W$15, 0),FALSE)*$G42), 0, VLOOKUP(VLOOKUP($A42, 'E4 TB Allocation Details'!$A$18:$L$205, MATCH("Customer ID", 'E4 TB Allocation Details'!$A$18:$L$18, 0),FALSE), 'E2 Allocators'!$B$15:$W$361, MATCH('O5 Details by Class &amp; Accounts'!AT$18, 'E2 Allocators'!$B$15:$W$15, 0),FALSE)*$G42)</f>
        <v>0</v>
      </c>
      <c r="AU42" s="1412">
        <f ca="1">IF(ISERROR(VLOOKUP(VLOOKUP($A42, 'E4 TB Allocation Details'!$A$18:$L$205, MATCH("Customer ID", 'E4 TB Allocation Details'!$A$18:$L$18, 0),FALSE), 'E2 Allocators'!$B$15:$W$361, MATCH('O5 Details by Class &amp; Accounts'!AU$18, 'E2 Allocators'!$B$15:$W$15, 0),FALSE)*$G42), 0, VLOOKUP(VLOOKUP($A42, 'E4 TB Allocation Details'!$A$18:$L$205, MATCH("Customer ID", 'E4 TB Allocation Details'!$A$18:$L$18, 0),FALSE), 'E2 Allocators'!$B$15:$W$361, MATCH('O5 Details by Class &amp; Accounts'!AU$18, 'E2 Allocators'!$B$15:$W$15, 0),FALSE)*$G42)</f>
        <v>0</v>
      </c>
      <c r="AV42" s="1412">
        <f ca="1">IF(ISERROR(VLOOKUP(VLOOKUP($A42, 'E4 TB Allocation Details'!$A$18:$L$205, MATCH("Customer ID", 'E4 TB Allocation Details'!$A$18:$L$18, 0),FALSE), 'E2 Allocators'!$B$15:$W$361, MATCH('O5 Details by Class &amp; Accounts'!AV$18, 'E2 Allocators'!$B$15:$W$15, 0),FALSE)*$G42), 0, VLOOKUP(VLOOKUP($A42, 'E4 TB Allocation Details'!$A$18:$L$205, MATCH("Customer ID", 'E4 TB Allocation Details'!$A$18:$L$18, 0),FALSE), 'E2 Allocators'!$B$15:$W$361, MATCH('O5 Details by Class &amp; Accounts'!AV$18, 'E2 Allocators'!$B$15:$W$15, 0),FALSE)*$G42)</f>
        <v>0</v>
      </c>
      <c r="AW42" s="1412">
        <f ca="1">IF(ISERROR(VLOOKUP(VLOOKUP($A42, 'E4 TB Allocation Details'!$A$18:$L$205, MATCH("Customer ID", 'E4 TB Allocation Details'!$A$18:$L$18, 0),FALSE), 'E2 Allocators'!$B$15:$W$361, MATCH('O5 Details by Class &amp; Accounts'!AW$18, 'E2 Allocators'!$B$15:$W$15, 0),FALSE)*$G42), 0, VLOOKUP(VLOOKUP($A42, 'E4 TB Allocation Details'!$A$18:$L$205, MATCH("Customer ID", 'E4 TB Allocation Details'!$A$18:$L$18, 0),FALSE), 'E2 Allocators'!$B$15:$W$361, MATCH('O5 Details by Class &amp; Accounts'!AW$18, 'E2 Allocators'!$B$15:$W$15, 0),FALSE)*$G42)</f>
        <v>0</v>
      </c>
      <c r="AX42" s="1412">
        <f t="shared" si="2"/>
        <v>0</v>
      </c>
      <c r="AY42" s="1412">
        <f ca="1">IF(ISERROR(VLOOKUP(VLOOKUP($A42, 'E4 TB Allocation Details'!$A$18:$L$205, MATCH("Misc ID", 'E4 TB Allocation Details'!$A$18:$L$18, 0),FALSE), 'E2 Allocators'!$B$15:$W$361, MATCH('O5 Details by Class &amp; Accounts'!AY$18, 'E2 Allocators'!$B$15:$W$15, 0),FALSE)*$E42), 0, VLOOKUP(VLOOKUP($A42, 'E4 TB Allocation Details'!$A$18:$L$205, MATCH("Misc ID", 'E4 TB Allocation Details'!$A$18:$L$18, 0),FALSE), 'E2 Allocators'!$B$15:$W$361, MATCH('O5 Details by Class &amp; Accounts'!AY$18, 'E2 Allocators'!$B$15:$W$15, 0),FALSE)*$E42)</f>
        <v>0</v>
      </c>
      <c r="AZ42" s="1412">
        <f ca="1">IF(ISERROR(VLOOKUP(VLOOKUP($A42, 'E4 TB Allocation Details'!$A$18:$L$205, MATCH("Misc ID", 'E4 TB Allocation Details'!$A$18:$L$18, 0),FALSE), 'E2 Allocators'!$B$15:$W$361, MATCH('O5 Details by Class &amp; Accounts'!AZ$18, 'E2 Allocators'!$B$15:$W$15, 0),FALSE)*$E42), 0, VLOOKUP(VLOOKUP($A42, 'E4 TB Allocation Details'!$A$18:$L$205, MATCH("Misc ID", 'E4 TB Allocation Details'!$A$18:$L$18, 0),FALSE), 'E2 Allocators'!$B$15:$W$361, MATCH('O5 Details by Class &amp; Accounts'!AZ$18, 'E2 Allocators'!$B$15:$W$15, 0),FALSE)*$E42)</f>
        <v>0</v>
      </c>
      <c r="BA42" s="1412">
        <f ca="1">IF(ISERROR(VLOOKUP(VLOOKUP($A42, 'E4 TB Allocation Details'!$A$18:$L$205, MATCH("Misc ID", 'E4 TB Allocation Details'!$A$18:$L$18, 0),FALSE), 'E2 Allocators'!$B$15:$W$361, MATCH('O5 Details by Class &amp; Accounts'!BA$18, 'E2 Allocators'!$B$15:$W$15, 0),FALSE)*$E42), 0, VLOOKUP(VLOOKUP($A42, 'E4 TB Allocation Details'!$A$18:$L$205, MATCH("Misc ID", 'E4 TB Allocation Details'!$A$18:$L$18, 0),FALSE), 'E2 Allocators'!$B$15:$W$361, MATCH('O5 Details by Class &amp; Accounts'!BA$18, 'E2 Allocators'!$B$15:$W$15, 0),FALSE)*$E42)</f>
        <v>0</v>
      </c>
      <c r="BB42" s="1412">
        <f ca="1">IF(ISERROR(VLOOKUP(VLOOKUP($A42, 'E4 TB Allocation Details'!$A$18:$L$205, MATCH("Misc ID", 'E4 TB Allocation Details'!$A$18:$L$18, 0),FALSE), 'E2 Allocators'!$B$15:$W$361, MATCH('O5 Details by Class &amp; Accounts'!BB$18, 'E2 Allocators'!$B$15:$W$15, 0),FALSE)*$E42), 0, VLOOKUP(VLOOKUP($A42, 'E4 TB Allocation Details'!$A$18:$L$205, MATCH("Misc ID", 'E4 TB Allocation Details'!$A$18:$L$18, 0),FALSE), 'E2 Allocators'!$B$15:$W$361, MATCH('O5 Details by Class &amp; Accounts'!BB$18, 'E2 Allocators'!$B$15:$W$15, 0),FALSE)*$E42)</f>
        <v>0</v>
      </c>
      <c r="BC42" s="1412">
        <f ca="1">IF(ISERROR(VLOOKUP(VLOOKUP($A42, 'E4 TB Allocation Details'!$A$18:$L$205, MATCH("Misc ID", 'E4 TB Allocation Details'!$A$18:$L$18, 0),FALSE), 'E2 Allocators'!$B$15:$W$361, MATCH('O5 Details by Class &amp; Accounts'!BC$18, 'E2 Allocators'!$B$15:$W$15, 0),FALSE)*$E42), 0, VLOOKUP(VLOOKUP($A42, 'E4 TB Allocation Details'!$A$18:$L$205, MATCH("Misc ID", 'E4 TB Allocation Details'!$A$18:$L$18, 0),FALSE), 'E2 Allocators'!$B$15:$W$361, MATCH('O5 Details by Class &amp; Accounts'!BC$18, 'E2 Allocators'!$B$15:$W$15, 0),FALSE)*$E42)</f>
        <v>0</v>
      </c>
      <c r="BD42" s="1412">
        <f ca="1">IF(ISERROR(VLOOKUP(VLOOKUP($A42, 'E4 TB Allocation Details'!$A$18:$L$205, MATCH("Misc ID", 'E4 TB Allocation Details'!$A$18:$L$18, 0),FALSE), 'E2 Allocators'!$B$15:$W$361, MATCH('O5 Details by Class &amp; Accounts'!BD$18, 'E2 Allocators'!$B$15:$W$15, 0),FALSE)*$E42), 0, VLOOKUP(VLOOKUP($A42, 'E4 TB Allocation Details'!$A$18:$L$205, MATCH("Misc ID", 'E4 TB Allocation Details'!$A$18:$L$18, 0),FALSE), 'E2 Allocators'!$B$15:$W$361, MATCH('O5 Details by Class &amp; Accounts'!BD$18, 'E2 Allocators'!$B$15:$W$15, 0),FALSE)*$E42)</f>
        <v>0</v>
      </c>
      <c r="BE42" s="1412">
        <f ca="1">IF(ISERROR(VLOOKUP(VLOOKUP($A42, 'E4 TB Allocation Details'!$A$18:$L$205, MATCH("Misc ID", 'E4 TB Allocation Details'!$A$18:$L$18, 0),FALSE), 'E2 Allocators'!$B$15:$W$361, MATCH('O5 Details by Class &amp; Accounts'!BE$18, 'E2 Allocators'!$B$15:$W$15, 0),FALSE)*$E42), 0, VLOOKUP(VLOOKUP($A42, 'E4 TB Allocation Details'!$A$18:$L$205, MATCH("Misc ID", 'E4 TB Allocation Details'!$A$18:$L$18, 0),FALSE), 'E2 Allocators'!$B$15:$W$361, MATCH('O5 Details by Class &amp; Accounts'!BE$18, 'E2 Allocators'!$B$15:$W$15, 0),FALSE)*$E42)</f>
        <v>0</v>
      </c>
      <c r="BF42" s="1412">
        <f ca="1">IF(ISERROR(VLOOKUP(VLOOKUP($A42, 'E4 TB Allocation Details'!$A$18:$L$205, MATCH("Misc ID", 'E4 TB Allocation Details'!$A$18:$L$18, 0),FALSE), 'E2 Allocators'!$B$15:$W$361, MATCH('O5 Details by Class &amp; Accounts'!BF$18, 'E2 Allocators'!$B$15:$W$15, 0),FALSE)*$E42), 0, VLOOKUP(VLOOKUP($A42, 'E4 TB Allocation Details'!$A$18:$L$205, MATCH("Misc ID", 'E4 TB Allocation Details'!$A$18:$L$18, 0),FALSE), 'E2 Allocators'!$B$15:$W$361, MATCH('O5 Details by Class &amp; Accounts'!BF$18, 'E2 Allocators'!$B$15:$W$15, 0),FALSE)*$E42)</f>
        <v>0</v>
      </c>
      <c r="BG42" s="1412">
        <f ca="1">IF(ISERROR(VLOOKUP(VLOOKUP($A42, 'E4 TB Allocation Details'!$A$18:$L$205, MATCH("Misc ID", 'E4 TB Allocation Details'!$A$18:$L$18, 0),FALSE), 'E2 Allocators'!$B$15:$W$361, MATCH('O5 Details by Class &amp; Accounts'!BG$18, 'E2 Allocators'!$B$15:$W$15, 0),FALSE)*$E42), 0, VLOOKUP(VLOOKUP($A42, 'E4 TB Allocation Details'!$A$18:$L$205, MATCH("Misc ID", 'E4 TB Allocation Details'!$A$18:$L$18, 0),FALSE), 'E2 Allocators'!$B$15:$W$361, MATCH('O5 Details by Class &amp; Accounts'!BG$18, 'E2 Allocators'!$B$15:$W$15, 0),FALSE)*$E42)</f>
        <v>0</v>
      </c>
      <c r="BH42" s="1412">
        <f ca="1">IF(ISERROR(VLOOKUP(VLOOKUP($A42, 'E4 TB Allocation Details'!$A$18:$L$205, MATCH("Misc ID", 'E4 TB Allocation Details'!$A$18:$L$18, 0),FALSE), 'E2 Allocators'!$B$15:$W$361, MATCH('O5 Details by Class &amp; Accounts'!BH$18, 'E2 Allocators'!$B$15:$W$15, 0),FALSE)*$E42), 0, VLOOKUP(VLOOKUP($A42, 'E4 TB Allocation Details'!$A$18:$L$205, MATCH("Misc ID", 'E4 TB Allocation Details'!$A$18:$L$18, 0),FALSE), 'E2 Allocators'!$B$15:$W$361, MATCH('O5 Details by Class &amp; Accounts'!BH$18, 'E2 Allocators'!$B$15:$W$15, 0),FALSE)*$E42)</f>
        <v>0</v>
      </c>
      <c r="BI42" s="1412">
        <f ca="1">IF(ISERROR(VLOOKUP(VLOOKUP($A42, 'E4 TB Allocation Details'!$A$18:$L$205, MATCH("Misc ID", 'E4 TB Allocation Details'!$A$18:$L$18, 0),FALSE), 'E2 Allocators'!$B$15:$W$361, MATCH('O5 Details by Class &amp; Accounts'!BI$18, 'E2 Allocators'!$B$15:$W$15, 0),FALSE)*$E42), 0, VLOOKUP(VLOOKUP($A42, 'E4 TB Allocation Details'!$A$18:$L$205, MATCH("Misc ID", 'E4 TB Allocation Details'!$A$18:$L$18, 0),FALSE), 'E2 Allocators'!$B$15:$W$361, MATCH('O5 Details by Class &amp; Accounts'!BI$18, 'E2 Allocators'!$B$15:$W$15, 0),FALSE)*$E42)</f>
        <v>0</v>
      </c>
      <c r="BJ42" s="1412">
        <f ca="1">IF(ISERROR(VLOOKUP(VLOOKUP($A42, 'E4 TB Allocation Details'!$A$18:$L$205, MATCH("Misc ID", 'E4 TB Allocation Details'!$A$18:$L$18, 0),FALSE), 'E2 Allocators'!$B$15:$W$361, MATCH('O5 Details by Class &amp; Accounts'!BJ$18, 'E2 Allocators'!$B$15:$W$15, 0),FALSE)*$E42), 0, VLOOKUP(VLOOKUP($A42, 'E4 TB Allocation Details'!$A$18:$L$205, MATCH("Misc ID", 'E4 TB Allocation Details'!$A$18:$L$18, 0),FALSE), 'E2 Allocators'!$B$15:$W$361, MATCH('O5 Details by Class &amp; Accounts'!BJ$18, 'E2 Allocators'!$B$15:$W$15, 0),FALSE)*$E42)</f>
        <v>0</v>
      </c>
      <c r="BK42" s="1412">
        <f ca="1">IF(ISERROR(VLOOKUP(VLOOKUP($A42, 'E4 TB Allocation Details'!$A$18:$L$205, MATCH("Misc ID", 'E4 TB Allocation Details'!$A$18:$L$18, 0),FALSE), 'E2 Allocators'!$B$15:$W$361, MATCH('O5 Details by Class &amp; Accounts'!BK$18, 'E2 Allocators'!$B$15:$W$15, 0),FALSE)*$E42), 0, VLOOKUP(VLOOKUP($A42, 'E4 TB Allocation Details'!$A$18:$L$205, MATCH("Misc ID", 'E4 TB Allocation Details'!$A$18:$L$18, 0),FALSE), 'E2 Allocators'!$B$15:$W$361, MATCH('O5 Details by Class &amp; Accounts'!BK$18, 'E2 Allocators'!$B$15:$W$15, 0),FALSE)*$E42)</f>
        <v>0</v>
      </c>
      <c r="BL42" s="1412">
        <f ca="1">IF(ISERROR(VLOOKUP(VLOOKUP($A42, 'E4 TB Allocation Details'!$A$18:$L$205, MATCH("Misc ID", 'E4 TB Allocation Details'!$A$18:$L$18, 0),FALSE), 'E2 Allocators'!$B$15:$W$361, MATCH('O5 Details by Class &amp; Accounts'!BL$18, 'E2 Allocators'!$B$15:$W$15, 0),FALSE)*$E42), 0, VLOOKUP(VLOOKUP($A42, 'E4 TB Allocation Details'!$A$18:$L$205, MATCH("Misc ID", 'E4 TB Allocation Details'!$A$18:$L$18, 0),FALSE), 'E2 Allocators'!$B$15:$W$361, MATCH('O5 Details by Class &amp; Accounts'!BL$18, 'E2 Allocators'!$B$15:$W$15, 0),FALSE)*$E42)</f>
        <v>0</v>
      </c>
      <c r="BM42" s="1412">
        <f ca="1">IF(ISERROR(VLOOKUP(VLOOKUP($A42, 'E4 TB Allocation Details'!$A$18:$L$205, MATCH("Misc ID", 'E4 TB Allocation Details'!$A$18:$L$18, 0),FALSE), 'E2 Allocators'!$B$15:$W$361, MATCH('O5 Details by Class &amp; Accounts'!BM$18, 'E2 Allocators'!$B$15:$W$15, 0),FALSE)*$E42), 0, VLOOKUP(VLOOKUP($A42, 'E4 TB Allocation Details'!$A$18:$L$205, MATCH("Misc ID", 'E4 TB Allocation Details'!$A$18:$L$18, 0),FALSE), 'E2 Allocators'!$B$15:$W$361, MATCH('O5 Details by Class &amp; Accounts'!BM$18, 'E2 Allocators'!$B$15:$W$15, 0),FALSE)*$E42)</f>
        <v>0</v>
      </c>
      <c r="BN42" s="1412">
        <f ca="1">IF(ISERROR(VLOOKUP(VLOOKUP($A42, 'E4 TB Allocation Details'!$A$18:$L$205, MATCH("Misc ID", 'E4 TB Allocation Details'!$A$18:$L$18, 0),FALSE), 'E2 Allocators'!$B$15:$W$361, MATCH('O5 Details by Class &amp; Accounts'!BN$18, 'E2 Allocators'!$B$15:$W$15, 0),FALSE)*$E42), 0, VLOOKUP(VLOOKUP($A42, 'E4 TB Allocation Details'!$A$18:$L$205, MATCH("Misc ID", 'E4 TB Allocation Details'!$A$18:$L$18, 0),FALSE), 'E2 Allocators'!$B$15:$W$361, MATCH('O5 Details by Class &amp; Accounts'!BN$18, 'E2 Allocators'!$B$15:$W$15, 0),FALSE)*$E42)</f>
        <v>0</v>
      </c>
      <c r="BO42" s="1412">
        <f ca="1">IF(ISERROR(VLOOKUP(VLOOKUP($A42, 'E4 TB Allocation Details'!$A$18:$L$205, MATCH("Misc ID", 'E4 TB Allocation Details'!$A$18:$L$18, 0),FALSE), 'E2 Allocators'!$B$15:$W$361, MATCH('O5 Details by Class &amp; Accounts'!BO$18, 'E2 Allocators'!$B$15:$W$15, 0),FALSE)*$E42), 0, VLOOKUP(VLOOKUP($A42, 'E4 TB Allocation Details'!$A$18:$L$205, MATCH("Misc ID", 'E4 TB Allocation Details'!$A$18:$L$18, 0),FALSE), 'E2 Allocators'!$B$15:$W$361, MATCH('O5 Details by Class &amp; Accounts'!BO$18, 'E2 Allocators'!$B$15:$W$15, 0),FALSE)*$E42)</f>
        <v>0</v>
      </c>
      <c r="BP42" s="1412">
        <f ca="1">IF(ISERROR(VLOOKUP(VLOOKUP($A42, 'E4 TB Allocation Details'!$A$18:$L$205, MATCH("Misc ID", 'E4 TB Allocation Details'!$A$18:$L$18, 0),FALSE), 'E2 Allocators'!$B$15:$W$361, MATCH('O5 Details by Class &amp; Accounts'!BP$18, 'E2 Allocators'!$B$15:$W$15, 0),FALSE)*$E42), 0, VLOOKUP(VLOOKUP($A42, 'E4 TB Allocation Details'!$A$18:$L$205, MATCH("Misc ID", 'E4 TB Allocation Details'!$A$18:$L$18, 0),FALSE), 'E2 Allocators'!$B$15:$W$361, MATCH('O5 Details by Class &amp; Accounts'!BP$18, 'E2 Allocators'!$B$15:$W$15, 0),FALSE)*$E42)</f>
        <v>0</v>
      </c>
      <c r="BQ42" s="1412">
        <f ca="1">IF(ISERROR(VLOOKUP(VLOOKUP($A42, 'E4 TB Allocation Details'!$A$18:$L$205, MATCH("Misc ID", 'E4 TB Allocation Details'!$A$18:$L$18, 0),FALSE), 'E2 Allocators'!$B$15:$W$361, MATCH('O5 Details by Class &amp; Accounts'!BQ$18, 'E2 Allocators'!$B$15:$W$15, 0),FALSE)*$E42), 0, VLOOKUP(VLOOKUP($A42, 'E4 TB Allocation Details'!$A$18:$L$205, MATCH("Misc ID", 'E4 TB Allocation Details'!$A$18:$L$18, 0),FALSE), 'E2 Allocators'!$B$15:$W$361, MATCH('O5 Details by Class &amp; Accounts'!BQ$18, 'E2 Allocators'!$B$15:$W$15, 0),FALSE)*$E42)</f>
        <v>0</v>
      </c>
      <c r="BR42" s="1412">
        <f ca="1">IF(ISERROR(VLOOKUP(VLOOKUP($A42, 'E4 TB Allocation Details'!$A$18:$L$205, MATCH("Misc ID", 'E4 TB Allocation Details'!$A$18:$L$18, 0),FALSE), 'E2 Allocators'!$B$15:$W$361, MATCH('O5 Details by Class &amp; Accounts'!BR$18, 'E2 Allocators'!$B$15:$W$15, 0),FALSE)*$E42), 0, VLOOKUP(VLOOKUP($A42, 'E4 TB Allocation Details'!$A$18:$L$205, MATCH("Misc ID", 'E4 TB Allocation Details'!$A$18:$L$18, 0),FALSE), 'E2 Allocators'!$B$15:$W$361, MATCH('O5 Details by Class &amp; Accounts'!BR$18, 'E2 Allocators'!$B$15:$W$15, 0),FALSE)*$E42)</f>
        <v>0</v>
      </c>
      <c r="BS42" s="1412">
        <f t="shared" si="3"/>
        <v>0</v>
      </c>
      <c r="BT42" s="1412">
        <f ca="1">IF(ISERROR(VLOOKUP(VLOOKUP($A42, 'E4 TB Allocation Details'!$A$18:$L$205, MATCH("A &amp; G ID", 'E4 TB Allocation Details'!$A$18:$L$18, 0),FALSE), 'E2 Allocators'!$B$15:$W$361, MATCH('O5 Details by Class &amp; Accounts'!BT$18, 'E2 Allocators'!$B$15:$W$15, 0),FALSE)*$E42), 0, VLOOKUP(VLOOKUP($A42, 'E4 TB Allocation Details'!$A$18:$L$205, MATCH("A &amp; G ID", 'E4 TB Allocation Details'!$A$18:$L$18, 0),FALSE), 'E2 Allocators'!$B$15:$W$361, MATCH('O5 Details by Class &amp; Accounts'!BT$18, 'E2 Allocators'!$B$15:$W$15, 0),FALSE)*$E42)</f>
        <v>0</v>
      </c>
      <c r="BU42" s="1412">
        <f ca="1">IF(ISERROR(VLOOKUP(VLOOKUP($A42, 'E4 TB Allocation Details'!$A$18:$L$205, MATCH("A &amp; G ID", 'E4 TB Allocation Details'!$A$18:$L$18, 0),FALSE), 'E2 Allocators'!$B$15:$W$361, MATCH('O5 Details by Class &amp; Accounts'!BU$18, 'E2 Allocators'!$B$15:$W$15, 0),FALSE)*$E42), 0, VLOOKUP(VLOOKUP($A42, 'E4 TB Allocation Details'!$A$18:$L$205, MATCH("A &amp; G ID", 'E4 TB Allocation Details'!$A$18:$L$18, 0),FALSE), 'E2 Allocators'!$B$15:$W$361, MATCH('O5 Details by Class &amp; Accounts'!BU$18, 'E2 Allocators'!$B$15:$W$15, 0),FALSE)*$E42)</f>
        <v>0</v>
      </c>
      <c r="BV42" s="1412">
        <f ca="1">IF(ISERROR(VLOOKUP(VLOOKUP($A42, 'E4 TB Allocation Details'!$A$18:$L$205, MATCH("A &amp; G ID", 'E4 TB Allocation Details'!$A$18:$L$18, 0),FALSE), 'E2 Allocators'!$B$15:$W$361, MATCH('O5 Details by Class &amp; Accounts'!BV$18, 'E2 Allocators'!$B$15:$W$15, 0),FALSE)*$E42), 0, VLOOKUP(VLOOKUP($A42, 'E4 TB Allocation Details'!$A$18:$L$205, MATCH("A &amp; G ID", 'E4 TB Allocation Details'!$A$18:$L$18, 0),FALSE), 'E2 Allocators'!$B$15:$W$361, MATCH('O5 Details by Class &amp; Accounts'!BV$18, 'E2 Allocators'!$B$15:$W$15, 0),FALSE)*$E42)</f>
        <v>0</v>
      </c>
      <c r="BW42" s="1412">
        <f ca="1">IF(ISERROR(VLOOKUP(VLOOKUP($A42, 'E4 TB Allocation Details'!$A$18:$L$205, MATCH("A &amp; G ID", 'E4 TB Allocation Details'!$A$18:$L$18, 0),FALSE), 'E2 Allocators'!$B$15:$W$361, MATCH('O5 Details by Class &amp; Accounts'!BW$18, 'E2 Allocators'!$B$15:$W$15, 0),FALSE)*$E42), 0, VLOOKUP(VLOOKUP($A42, 'E4 TB Allocation Details'!$A$18:$L$205, MATCH("A &amp; G ID", 'E4 TB Allocation Details'!$A$18:$L$18, 0),FALSE), 'E2 Allocators'!$B$15:$W$361, MATCH('O5 Details by Class &amp; Accounts'!BW$18, 'E2 Allocators'!$B$15:$W$15, 0),FALSE)*$E42)</f>
        <v>0</v>
      </c>
      <c r="BX42" s="1412">
        <f ca="1">IF(ISERROR(VLOOKUP(VLOOKUP($A42, 'E4 TB Allocation Details'!$A$18:$L$205, MATCH("A &amp; G ID", 'E4 TB Allocation Details'!$A$18:$L$18, 0),FALSE), 'E2 Allocators'!$B$15:$W$361, MATCH('O5 Details by Class &amp; Accounts'!BX$18, 'E2 Allocators'!$B$15:$W$15, 0),FALSE)*$E42), 0, VLOOKUP(VLOOKUP($A42, 'E4 TB Allocation Details'!$A$18:$L$205, MATCH("A &amp; G ID", 'E4 TB Allocation Details'!$A$18:$L$18, 0),FALSE), 'E2 Allocators'!$B$15:$W$361, MATCH('O5 Details by Class &amp; Accounts'!BX$18, 'E2 Allocators'!$B$15:$W$15, 0),FALSE)*$E42)</f>
        <v>0</v>
      </c>
      <c r="BY42" s="1412">
        <f ca="1">IF(ISERROR(VLOOKUP(VLOOKUP($A42, 'E4 TB Allocation Details'!$A$18:$L$205, MATCH("A &amp; G ID", 'E4 TB Allocation Details'!$A$18:$L$18, 0),FALSE), 'E2 Allocators'!$B$15:$W$361, MATCH('O5 Details by Class &amp; Accounts'!BY$18, 'E2 Allocators'!$B$15:$W$15, 0),FALSE)*$E42), 0, VLOOKUP(VLOOKUP($A42, 'E4 TB Allocation Details'!$A$18:$L$205, MATCH("A &amp; G ID", 'E4 TB Allocation Details'!$A$18:$L$18, 0),FALSE), 'E2 Allocators'!$B$15:$W$361, MATCH('O5 Details by Class &amp; Accounts'!BY$18, 'E2 Allocators'!$B$15:$W$15, 0),FALSE)*$E42)</f>
        <v>0</v>
      </c>
      <c r="BZ42" s="1412">
        <f ca="1">IF(ISERROR(VLOOKUP(VLOOKUP($A42, 'E4 TB Allocation Details'!$A$18:$L$205, MATCH("A &amp; G ID", 'E4 TB Allocation Details'!$A$18:$L$18, 0),FALSE), 'E2 Allocators'!$B$15:$W$361, MATCH('O5 Details by Class &amp; Accounts'!BZ$18, 'E2 Allocators'!$B$15:$W$15, 0),FALSE)*$E42), 0, VLOOKUP(VLOOKUP($A42, 'E4 TB Allocation Details'!$A$18:$L$205, MATCH("A &amp; G ID", 'E4 TB Allocation Details'!$A$18:$L$18, 0),FALSE), 'E2 Allocators'!$B$15:$W$361, MATCH('O5 Details by Class &amp; Accounts'!BZ$18, 'E2 Allocators'!$B$15:$W$15, 0),FALSE)*$E42)</f>
        <v>0</v>
      </c>
      <c r="CA42" s="1412">
        <f ca="1">IF(ISERROR(VLOOKUP(VLOOKUP($A42, 'E4 TB Allocation Details'!$A$18:$L$205, MATCH("A &amp; G ID", 'E4 TB Allocation Details'!$A$18:$L$18, 0),FALSE), 'E2 Allocators'!$B$15:$W$361, MATCH('O5 Details by Class &amp; Accounts'!CA$18, 'E2 Allocators'!$B$15:$W$15, 0),FALSE)*$E42), 0, VLOOKUP(VLOOKUP($A42, 'E4 TB Allocation Details'!$A$18:$L$205, MATCH("A &amp; G ID", 'E4 TB Allocation Details'!$A$18:$L$18, 0),FALSE), 'E2 Allocators'!$B$15:$W$361, MATCH('O5 Details by Class &amp; Accounts'!CA$18, 'E2 Allocators'!$B$15:$W$15, 0),FALSE)*$E42)</f>
        <v>0</v>
      </c>
      <c r="CB42" s="1412">
        <f ca="1">IF(ISERROR(VLOOKUP(VLOOKUP($A42, 'E4 TB Allocation Details'!$A$18:$L$205, MATCH("A &amp; G ID", 'E4 TB Allocation Details'!$A$18:$L$18, 0),FALSE), 'E2 Allocators'!$B$15:$W$361, MATCH('O5 Details by Class &amp; Accounts'!CB$18, 'E2 Allocators'!$B$15:$W$15, 0),FALSE)*$E42), 0, VLOOKUP(VLOOKUP($A42, 'E4 TB Allocation Details'!$A$18:$L$205, MATCH("A &amp; G ID", 'E4 TB Allocation Details'!$A$18:$L$18, 0),FALSE), 'E2 Allocators'!$B$15:$W$361, MATCH('O5 Details by Class &amp; Accounts'!CB$18, 'E2 Allocators'!$B$15:$W$15, 0),FALSE)*$E42)</f>
        <v>0</v>
      </c>
      <c r="CC42" s="1412">
        <f ca="1">IF(ISERROR(VLOOKUP(VLOOKUP($A42, 'E4 TB Allocation Details'!$A$18:$L$205, MATCH("A &amp; G ID", 'E4 TB Allocation Details'!$A$18:$L$18, 0),FALSE), 'E2 Allocators'!$B$15:$W$361, MATCH('O5 Details by Class &amp; Accounts'!CC$18, 'E2 Allocators'!$B$15:$W$15, 0),FALSE)*$E42), 0, VLOOKUP(VLOOKUP($A42, 'E4 TB Allocation Details'!$A$18:$L$205, MATCH("A &amp; G ID", 'E4 TB Allocation Details'!$A$18:$L$18, 0),FALSE), 'E2 Allocators'!$B$15:$W$361, MATCH('O5 Details by Class &amp; Accounts'!CC$18, 'E2 Allocators'!$B$15:$W$15, 0),FALSE)*$E42)</f>
        <v>0</v>
      </c>
      <c r="CD42" s="1412">
        <f ca="1">IF(ISERROR(VLOOKUP(VLOOKUP($A42, 'E4 TB Allocation Details'!$A$18:$L$205, MATCH("A &amp; G ID", 'E4 TB Allocation Details'!$A$18:$L$18, 0),FALSE), 'E2 Allocators'!$B$15:$W$361, MATCH('O5 Details by Class &amp; Accounts'!CD$18, 'E2 Allocators'!$B$15:$W$15, 0),FALSE)*$E42), 0, VLOOKUP(VLOOKUP($A42, 'E4 TB Allocation Details'!$A$18:$L$205, MATCH("A &amp; G ID", 'E4 TB Allocation Details'!$A$18:$L$18, 0),FALSE), 'E2 Allocators'!$B$15:$W$361, MATCH('O5 Details by Class &amp; Accounts'!CD$18, 'E2 Allocators'!$B$15:$W$15, 0),FALSE)*$E42)</f>
        <v>0</v>
      </c>
      <c r="CE42" s="1412">
        <f ca="1">IF(ISERROR(VLOOKUP(VLOOKUP($A42, 'E4 TB Allocation Details'!$A$18:$L$205, MATCH("A &amp; G ID", 'E4 TB Allocation Details'!$A$18:$L$18, 0),FALSE), 'E2 Allocators'!$B$15:$W$361, MATCH('O5 Details by Class &amp; Accounts'!CE$18, 'E2 Allocators'!$B$15:$W$15, 0),FALSE)*$E42), 0, VLOOKUP(VLOOKUP($A42, 'E4 TB Allocation Details'!$A$18:$L$205, MATCH("A &amp; G ID", 'E4 TB Allocation Details'!$A$18:$L$18, 0),FALSE), 'E2 Allocators'!$B$15:$W$361, MATCH('O5 Details by Class &amp; Accounts'!CE$18, 'E2 Allocators'!$B$15:$W$15, 0),FALSE)*$E42)</f>
        <v>0</v>
      </c>
      <c r="CF42" s="1412">
        <f ca="1">IF(ISERROR(VLOOKUP(VLOOKUP($A42, 'E4 TB Allocation Details'!$A$18:$L$205, MATCH("A &amp; G ID", 'E4 TB Allocation Details'!$A$18:$L$18, 0),FALSE), 'E2 Allocators'!$B$15:$W$361, MATCH('O5 Details by Class &amp; Accounts'!CF$18, 'E2 Allocators'!$B$15:$W$15, 0),FALSE)*$E42), 0, VLOOKUP(VLOOKUP($A42, 'E4 TB Allocation Details'!$A$18:$L$205, MATCH("A &amp; G ID", 'E4 TB Allocation Details'!$A$18:$L$18, 0),FALSE), 'E2 Allocators'!$B$15:$W$361, MATCH('O5 Details by Class &amp; Accounts'!CF$18, 'E2 Allocators'!$B$15:$W$15, 0),FALSE)*$E42)</f>
        <v>0</v>
      </c>
      <c r="CG42" s="1412">
        <f ca="1">IF(ISERROR(VLOOKUP(VLOOKUP($A42, 'E4 TB Allocation Details'!$A$18:$L$205, MATCH("A &amp; G ID", 'E4 TB Allocation Details'!$A$18:$L$18, 0),FALSE), 'E2 Allocators'!$B$15:$W$361, MATCH('O5 Details by Class &amp; Accounts'!CG$18, 'E2 Allocators'!$B$15:$W$15, 0),FALSE)*$E42), 0, VLOOKUP(VLOOKUP($A42, 'E4 TB Allocation Details'!$A$18:$L$205, MATCH("A &amp; G ID", 'E4 TB Allocation Details'!$A$18:$L$18, 0),FALSE), 'E2 Allocators'!$B$15:$W$361, MATCH('O5 Details by Class &amp; Accounts'!CG$18, 'E2 Allocators'!$B$15:$W$15, 0),FALSE)*$E42)</f>
        <v>0</v>
      </c>
      <c r="CH42" s="1412">
        <f ca="1">IF(ISERROR(VLOOKUP(VLOOKUP($A42, 'E4 TB Allocation Details'!$A$18:$L$205, MATCH("A &amp; G ID", 'E4 TB Allocation Details'!$A$18:$L$18, 0),FALSE), 'E2 Allocators'!$B$15:$W$361, MATCH('O5 Details by Class &amp; Accounts'!CH$18, 'E2 Allocators'!$B$15:$W$15, 0),FALSE)*$E42), 0, VLOOKUP(VLOOKUP($A42, 'E4 TB Allocation Details'!$A$18:$L$205, MATCH("A &amp; G ID", 'E4 TB Allocation Details'!$A$18:$L$18, 0),FALSE), 'E2 Allocators'!$B$15:$W$361, MATCH('O5 Details by Class &amp; Accounts'!CH$18, 'E2 Allocators'!$B$15:$W$15, 0),FALSE)*$E42)</f>
        <v>0</v>
      </c>
      <c r="CI42" s="1412">
        <f ca="1">IF(ISERROR(VLOOKUP(VLOOKUP($A42, 'E4 TB Allocation Details'!$A$18:$L$205, MATCH("A &amp; G ID", 'E4 TB Allocation Details'!$A$18:$L$18, 0),FALSE), 'E2 Allocators'!$B$15:$W$361, MATCH('O5 Details by Class &amp; Accounts'!CI$18, 'E2 Allocators'!$B$15:$W$15, 0),FALSE)*$E42), 0, VLOOKUP(VLOOKUP($A42, 'E4 TB Allocation Details'!$A$18:$L$205, MATCH("A &amp; G ID", 'E4 TB Allocation Details'!$A$18:$L$18, 0),FALSE), 'E2 Allocators'!$B$15:$W$361, MATCH('O5 Details by Class &amp; Accounts'!CI$18, 'E2 Allocators'!$B$15:$W$15, 0),FALSE)*$E42)</f>
        <v>0</v>
      </c>
      <c r="CJ42" s="1412">
        <f ca="1">IF(ISERROR(VLOOKUP(VLOOKUP($A42, 'E4 TB Allocation Details'!$A$18:$L$205, MATCH("A &amp; G ID", 'E4 TB Allocation Details'!$A$18:$L$18, 0),FALSE), 'E2 Allocators'!$B$15:$W$361, MATCH('O5 Details by Class &amp; Accounts'!CJ$18, 'E2 Allocators'!$B$15:$W$15, 0),FALSE)*$E42), 0, VLOOKUP(VLOOKUP($A42, 'E4 TB Allocation Details'!$A$18:$L$205, MATCH("A &amp; G ID", 'E4 TB Allocation Details'!$A$18:$L$18, 0),FALSE), 'E2 Allocators'!$B$15:$W$361, MATCH('O5 Details by Class &amp; Accounts'!CJ$18, 'E2 Allocators'!$B$15:$W$15, 0),FALSE)*$E42)</f>
        <v>0</v>
      </c>
      <c r="CK42" s="1412">
        <f ca="1">IF(ISERROR(VLOOKUP(VLOOKUP($A42, 'E4 TB Allocation Details'!$A$18:$L$205, MATCH("A &amp; G ID", 'E4 TB Allocation Details'!$A$18:$L$18, 0),FALSE), 'E2 Allocators'!$B$15:$W$361, MATCH('O5 Details by Class &amp; Accounts'!CK$18, 'E2 Allocators'!$B$15:$W$15, 0),FALSE)*$E42), 0, VLOOKUP(VLOOKUP($A42, 'E4 TB Allocation Details'!$A$18:$L$205, MATCH("A &amp; G ID", 'E4 TB Allocation Details'!$A$18:$L$18, 0),FALSE), 'E2 Allocators'!$B$15:$W$361, MATCH('O5 Details by Class &amp; Accounts'!CK$18, 'E2 Allocators'!$B$15:$W$15, 0),FALSE)*$E42)</f>
        <v>0</v>
      </c>
      <c r="CL42" s="1412">
        <f ca="1">IF(ISERROR(VLOOKUP(VLOOKUP($A42, 'E4 TB Allocation Details'!$A$18:$L$205, MATCH("A &amp; G ID", 'E4 TB Allocation Details'!$A$18:$L$18, 0),FALSE), 'E2 Allocators'!$B$15:$W$361, MATCH('O5 Details by Class &amp; Accounts'!CL$18, 'E2 Allocators'!$B$15:$W$15, 0),FALSE)*$E42), 0, VLOOKUP(VLOOKUP($A42, 'E4 TB Allocation Details'!$A$18:$L$205, MATCH("A &amp; G ID", 'E4 TB Allocation Details'!$A$18:$L$18, 0),FALSE), 'E2 Allocators'!$B$15:$W$361, MATCH('O5 Details by Class &amp; Accounts'!CL$18, 'E2 Allocators'!$B$15:$W$15, 0),FALSE)*$E42)</f>
        <v>0</v>
      </c>
      <c r="CM42" s="1412">
        <f ca="1">IF(ISERROR(VLOOKUP(VLOOKUP($A42, 'E4 TB Allocation Details'!$A$18:$L$205, MATCH("A &amp; G ID", 'E4 TB Allocation Details'!$A$18:$L$18, 0),FALSE), 'E2 Allocators'!$B$15:$W$361, MATCH('O5 Details by Class &amp; Accounts'!CM$18, 'E2 Allocators'!$B$15:$W$15, 0),FALSE)*$E42), 0, VLOOKUP(VLOOKUP($A42, 'E4 TB Allocation Details'!$A$18:$L$205, MATCH("A &amp; G ID", 'E4 TB Allocation Details'!$A$18:$L$18, 0),FALSE), 'E2 Allocators'!$B$15:$W$361, MATCH('O5 Details by Class &amp; Accounts'!CM$18, 'E2 Allocators'!$B$15:$W$15, 0),FALSE)*$E42)</f>
        <v>0</v>
      </c>
      <c r="CN42" s="1412">
        <f t="shared" si="5"/>
        <v>0</v>
      </c>
      <c r="CO42" s="1792">
        <f t="shared" si="4"/>
        <v>0</v>
      </c>
      <c r="CQ42" s="2087" t="s">
        <v>1142</v>
      </c>
    </row>
    <row r="43" spans="1:95" s="81" customFormat="1" ht="12.75">
      <c r="A43" s="1175" t="s">
        <v>140</v>
      </c>
      <c r="B43" s="1176" t="s">
        <v>1423</v>
      </c>
      <c r="C43" s="1789">
        <f ca="1">IF(ISERROR(VLOOKUP($A43,'I3 TB Data'!$A$23:$H$458,MATCH('O5 Details by Class &amp; Accounts'!$C$18, 'I3 TB Data'!$A$23:$H$23,0),0)), 0, VLOOKUP($A43,'I3 TB Data'!$A$23:$H$458,MATCH('O5 Details by Class &amp; Accounts'!$C$18,'I3 TB Data'!$A$23:$H$23,0),0))</f>
        <v>0</v>
      </c>
      <c r="D43" s="1790">
        <f ca="1">'I4 BO ASSETS'!E40</f>
        <v>0</v>
      </c>
      <c r="E43" s="1789">
        <f t="shared" si="6"/>
        <v>0</v>
      </c>
      <c r="F43" s="1791">
        <f ca="1">IF(ISERROR(VLOOKUP($A43, 'E1 Categorization'!A33:E122, MATCH("Customer Component", 'E1 Categorization'!$A$33:$E$33,0), 0)), 0, IF(VLOOKUP($A43, 'E1 Categorization'!A33:E122, MATCH("Customer Component", 'E1 Categorization'!$A$33:$E$33,0), 0)=0, 'O5 Details by Class &amp; Accounts'!$E43, IF(AND(VLOOKUP($A43, 'E1 Categorization'!A33:E122, MATCH("Customer Component", 'E1 Categorization'!$A$33:$E$33,0), 0) &gt;0, VLOOKUP($A43, 'E1 Categorization'!A33:E122, MATCH("Customer Component", 'E1 Categorization'!$A$33:$E$33,0), 0)&lt;1), 'O5 Details by Class &amp; Accounts'!$E43*(1-VLOOKUP($A43, 'E1 Categorization'!A33:E122, MATCH("Customer Component", 'E1 Categorization'!$A$33:$E$33,0), 0)), 0)))</f>
        <v>0</v>
      </c>
      <c r="G43" s="1791">
        <f ca="1">IF(ISERROR(VLOOKUP($A43, 'E1 Categorization'!A33:E122, MATCH("Customer Component", 'E1 Categorization'!$A$33:$E$33,0), 0)),0, IF(VLOOKUP($A43, 'E1 Categorization'!A33:E122, MATCH("Customer Component", 'E1 Categorization'!$A$33:$E$33,0), 0)=0, 0, IF(AND(VLOOKUP($A43, 'E1 Categorization'!A33:E122, MATCH("Customer Component", 'E1 Categorization'!$A$33:$E$33,0), 0) &gt;0, VLOOKUP($A43, 'E1 Categorization'!A33:E122, MATCH("Customer Component", 'E1 Categorization'!$A$33:$E$33,0), 0)&lt;1), 'O5 Details by Class &amp; Accounts'!$E43*(VLOOKUP($A43, 'E1 Categorization'!A33:E122, MATCH("Customer Component", 'E1 Categorization'!$A$33:$E$33,0), 0)), 'O5 Details by Class &amp; Accounts'!$E43)))</f>
        <v>0</v>
      </c>
      <c r="H43" s="1412">
        <f t="shared" si="0"/>
        <v>0</v>
      </c>
      <c r="I43" s="1412">
        <f ca="1">IF(ISERROR(VLOOKUP(VLOOKUP($A43, 'E4 TB Allocation Details'!$A$18:$L$205, MATCH("Demand ID", 'E4 TB Allocation Details'!$A$18:$L$18, 0),FALSE), 'E2 Allocators'!$B$15:$W$361, MATCH('O5 Details by Class &amp; Accounts'!I$18, 'E2 Allocators'!$B$15:$W$15, 0),FALSE)*$F43), 0, VLOOKUP(VLOOKUP($A43, 'E4 TB Allocation Details'!$A$18:$L$205, MATCH("Demand ID", 'E4 TB Allocation Details'!$A$18:$L$18, 0),FALSE), 'E2 Allocators'!$B$15:$W$361, MATCH('O5 Details by Class &amp; Accounts'!I$18, 'E2 Allocators'!$B$15:$W$15, 0),FALSE)*$F43)</f>
        <v>0</v>
      </c>
      <c r="J43" s="1412">
        <f ca="1">IF(ISERROR(VLOOKUP(VLOOKUP($A43, 'E4 TB Allocation Details'!$A$18:$L$205, MATCH("Demand ID", 'E4 TB Allocation Details'!$A$18:$L$18, 0),FALSE), 'E2 Allocators'!$B$15:$W$361, MATCH('O5 Details by Class &amp; Accounts'!J$18, 'E2 Allocators'!$B$15:$W$15, 0),FALSE)*$F43), 0, VLOOKUP(VLOOKUP($A43, 'E4 TB Allocation Details'!$A$18:$L$205, MATCH("Demand ID", 'E4 TB Allocation Details'!$A$18:$L$18, 0),FALSE), 'E2 Allocators'!$B$15:$W$361, MATCH('O5 Details by Class &amp; Accounts'!J$18, 'E2 Allocators'!$B$15:$W$15, 0),FALSE)*$F43)</f>
        <v>0</v>
      </c>
      <c r="K43" s="1412">
        <f ca="1">IF(ISERROR(VLOOKUP(VLOOKUP($A43, 'E4 TB Allocation Details'!$A$18:$L$205, MATCH("Demand ID", 'E4 TB Allocation Details'!$A$18:$L$18, 0),FALSE), 'E2 Allocators'!$B$15:$W$361, MATCH('O5 Details by Class &amp; Accounts'!K$18, 'E2 Allocators'!$B$15:$W$15, 0),FALSE)*$F43), 0, VLOOKUP(VLOOKUP($A43, 'E4 TB Allocation Details'!$A$18:$L$205, MATCH("Demand ID", 'E4 TB Allocation Details'!$A$18:$L$18, 0),FALSE), 'E2 Allocators'!$B$15:$W$361, MATCH('O5 Details by Class &amp; Accounts'!K$18, 'E2 Allocators'!$B$15:$W$15, 0),FALSE)*$F43)</f>
        <v>0</v>
      </c>
      <c r="L43" s="1412">
        <f ca="1">IF(ISERROR(VLOOKUP(VLOOKUP($A43, 'E4 TB Allocation Details'!$A$18:$L$205, MATCH("Demand ID", 'E4 TB Allocation Details'!$A$18:$L$18, 0),FALSE), 'E2 Allocators'!$B$15:$W$361, MATCH('O5 Details by Class &amp; Accounts'!L$18, 'E2 Allocators'!$B$15:$W$15, 0),FALSE)*$F43), 0, VLOOKUP(VLOOKUP($A43, 'E4 TB Allocation Details'!$A$18:$L$205, MATCH("Demand ID", 'E4 TB Allocation Details'!$A$18:$L$18, 0),FALSE), 'E2 Allocators'!$B$15:$W$361, MATCH('O5 Details by Class &amp; Accounts'!L$18, 'E2 Allocators'!$B$15:$W$15, 0),FALSE)*$F43)</f>
        <v>0</v>
      </c>
      <c r="M43" s="1412">
        <f ca="1">IF(ISERROR(VLOOKUP(VLOOKUP($A43, 'E4 TB Allocation Details'!$A$18:$L$205, MATCH("Demand ID", 'E4 TB Allocation Details'!$A$18:$L$18, 0),FALSE), 'E2 Allocators'!$B$15:$W$361, MATCH('O5 Details by Class &amp; Accounts'!M$18, 'E2 Allocators'!$B$15:$W$15, 0),FALSE)*$F43), 0, VLOOKUP(VLOOKUP($A43, 'E4 TB Allocation Details'!$A$18:$L$205, MATCH("Demand ID", 'E4 TB Allocation Details'!$A$18:$L$18, 0),FALSE), 'E2 Allocators'!$B$15:$W$361, MATCH('O5 Details by Class &amp; Accounts'!M$18, 'E2 Allocators'!$B$15:$W$15, 0),FALSE)*$F43)</f>
        <v>0</v>
      </c>
      <c r="N43" s="1412">
        <f ca="1">IF(ISERROR(VLOOKUP(VLOOKUP($A43, 'E4 TB Allocation Details'!$A$18:$L$205, MATCH("Demand ID", 'E4 TB Allocation Details'!$A$18:$L$18, 0),FALSE), 'E2 Allocators'!$B$15:$W$361, MATCH('O5 Details by Class &amp; Accounts'!N$18, 'E2 Allocators'!$B$15:$W$15, 0),FALSE)*$F43), 0, VLOOKUP(VLOOKUP($A43, 'E4 TB Allocation Details'!$A$18:$L$205, MATCH("Demand ID", 'E4 TB Allocation Details'!$A$18:$L$18, 0),FALSE), 'E2 Allocators'!$B$15:$W$361, MATCH('O5 Details by Class &amp; Accounts'!N$18, 'E2 Allocators'!$B$15:$W$15, 0),FALSE)*$F43)</f>
        <v>0</v>
      </c>
      <c r="O43" s="1412">
        <f ca="1">IF(ISERROR(VLOOKUP(VLOOKUP($A43, 'E4 TB Allocation Details'!$A$18:$L$205, MATCH("Demand ID", 'E4 TB Allocation Details'!$A$18:$L$18, 0),FALSE), 'E2 Allocators'!$B$15:$W$361, MATCH('O5 Details by Class &amp; Accounts'!O$18, 'E2 Allocators'!$B$15:$W$15, 0),FALSE)*$F43), 0, VLOOKUP(VLOOKUP($A43, 'E4 TB Allocation Details'!$A$18:$L$205, MATCH("Demand ID", 'E4 TB Allocation Details'!$A$18:$L$18, 0),FALSE), 'E2 Allocators'!$B$15:$W$361, MATCH('O5 Details by Class &amp; Accounts'!O$18, 'E2 Allocators'!$B$15:$W$15, 0),FALSE)*$F43)</f>
        <v>0</v>
      </c>
      <c r="P43" s="1412">
        <f ca="1">IF(ISERROR(VLOOKUP(VLOOKUP($A43, 'E4 TB Allocation Details'!$A$18:$L$205, MATCH("Demand ID", 'E4 TB Allocation Details'!$A$18:$L$18, 0),FALSE), 'E2 Allocators'!$B$15:$W$361, MATCH('O5 Details by Class &amp; Accounts'!P$18, 'E2 Allocators'!$B$15:$W$15, 0),FALSE)*$F43), 0, VLOOKUP(VLOOKUP($A43, 'E4 TB Allocation Details'!$A$18:$L$205, MATCH("Demand ID", 'E4 TB Allocation Details'!$A$18:$L$18, 0),FALSE), 'E2 Allocators'!$B$15:$W$361, MATCH('O5 Details by Class &amp; Accounts'!P$18, 'E2 Allocators'!$B$15:$W$15, 0),FALSE)*$F43)</f>
        <v>0</v>
      </c>
      <c r="Q43" s="1412">
        <f ca="1">IF(ISERROR(VLOOKUP(VLOOKUP($A43, 'E4 TB Allocation Details'!$A$18:$L$205, MATCH("Demand ID", 'E4 TB Allocation Details'!$A$18:$L$18, 0),FALSE), 'E2 Allocators'!$B$15:$W$361, MATCH('O5 Details by Class &amp; Accounts'!Q$18, 'E2 Allocators'!$B$15:$W$15, 0),FALSE)*$F43), 0, VLOOKUP(VLOOKUP($A43, 'E4 TB Allocation Details'!$A$18:$L$205, MATCH("Demand ID", 'E4 TB Allocation Details'!$A$18:$L$18, 0),FALSE), 'E2 Allocators'!$B$15:$W$361, MATCH('O5 Details by Class &amp; Accounts'!Q$18, 'E2 Allocators'!$B$15:$W$15, 0),FALSE)*$F43)</f>
        <v>0</v>
      </c>
      <c r="R43" s="1412">
        <f ca="1">IF(ISERROR(VLOOKUP(VLOOKUP($A43, 'E4 TB Allocation Details'!$A$18:$L$205, MATCH("Demand ID", 'E4 TB Allocation Details'!$A$18:$L$18, 0),FALSE), 'E2 Allocators'!$B$15:$W$361, MATCH('O5 Details by Class &amp; Accounts'!R$18, 'E2 Allocators'!$B$15:$W$15, 0),FALSE)*$F43), 0, VLOOKUP(VLOOKUP($A43, 'E4 TB Allocation Details'!$A$18:$L$205, MATCH("Demand ID", 'E4 TB Allocation Details'!$A$18:$L$18, 0),FALSE), 'E2 Allocators'!$B$15:$W$361, MATCH('O5 Details by Class &amp; Accounts'!R$18, 'E2 Allocators'!$B$15:$W$15, 0),FALSE)*$F43)</f>
        <v>0</v>
      </c>
      <c r="S43" s="1412">
        <f ca="1">IF(ISERROR(VLOOKUP(VLOOKUP($A43, 'E4 TB Allocation Details'!$A$18:$L$205, MATCH("Demand ID", 'E4 TB Allocation Details'!$A$18:$L$18, 0),FALSE), 'E2 Allocators'!$B$15:$W$361, MATCH('O5 Details by Class &amp; Accounts'!S$18, 'E2 Allocators'!$B$15:$W$15, 0),FALSE)*$F43), 0, VLOOKUP(VLOOKUP($A43, 'E4 TB Allocation Details'!$A$18:$L$205, MATCH("Demand ID", 'E4 TB Allocation Details'!$A$18:$L$18, 0),FALSE), 'E2 Allocators'!$B$15:$W$361, MATCH('O5 Details by Class &amp; Accounts'!S$18, 'E2 Allocators'!$B$15:$W$15, 0),FALSE)*$F43)</f>
        <v>0</v>
      </c>
      <c r="T43" s="1412">
        <f ca="1">IF(ISERROR(VLOOKUP(VLOOKUP($A43, 'E4 TB Allocation Details'!$A$18:$L$205, MATCH("Demand ID", 'E4 TB Allocation Details'!$A$18:$L$18, 0),FALSE), 'E2 Allocators'!$B$15:$W$361, MATCH('O5 Details by Class &amp; Accounts'!T$18, 'E2 Allocators'!$B$15:$W$15, 0),FALSE)*$F43), 0, VLOOKUP(VLOOKUP($A43, 'E4 TB Allocation Details'!$A$18:$L$205, MATCH("Demand ID", 'E4 TB Allocation Details'!$A$18:$L$18, 0),FALSE), 'E2 Allocators'!$B$15:$W$361, MATCH('O5 Details by Class &amp; Accounts'!T$18, 'E2 Allocators'!$B$15:$W$15, 0),FALSE)*$F43)</f>
        <v>0</v>
      </c>
      <c r="U43" s="1412">
        <f ca="1">IF(ISERROR(VLOOKUP(VLOOKUP($A43, 'E4 TB Allocation Details'!$A$18:$L$205, MATCH("Demand ID", 'E4 TB Allocation Details'!$A$18:$L$18, 0),FALSE), 'E2 Allocators'!$B$15:$W$361, MATCH('O5 Details by Class &amp; Accounts'!U$18, 'E2 Allocators'!$B$15:$W$15, 0),FALSE)*$F43), 0, VLOOKUP(VLOOKUP($A43, 'E4 TB Allocation Details'!$A$18:$L$205, MATCH("Demand ID", 'E4 TB Allocation Details'!$A$18:$L$18, 0),FALSE), 'E2 Allocators'!$B$15:$W$361, MATCH('O5 Details by Class &amp; Accounts'!U$18, 'E2 Allocators'!$B$15:$W$15, 0),FALSE)*$F43)</f>
        <v>0</v>
      </c>
      <c r="V43" s="1412">
        <f ca="1">IF(ISERROR(VLOOKUP(VLOOKUP($A43, 'E4 TB Allocation Details'!$A$18:$L$205, MATCH("Demand ID", 'E4 TB Allocation Details'!$A$18:$L$18, 0),FALSE), 'E2 Allocators'!$B$15:$W$361, MATCH('O5 Details by Class &amp; Accounts'!V$18, 'E2 Allocators'!$B$15:$W$15, 0),FALSE)*$F43), 0, VLOOKUP(VLOOKUP($A43, 'E4 TB Allocation Details'!$A$18:$L$205, MATCH("Demand ID", 'E4 TB Allocation Details'!$A$18:$L$18, 0),FALSE), 'E2 Allocators'!$B$15:$W$361, MATCH('O5 Details by Class &amp; Accounts'!V$18, 'E2 Allocators'!$B$15:$W$15, 0),FALSE)*$F43)</f>
        <v>0</v>
      </c>
      <c r="W43" s="1412">
        <f ca="1">IF(ISERROR(VLOOKUP(VLOOKUP($A43, 'E4 TB Allocation Details'!$A$18:$L$205, MATCH("Demand ID", 'E4 TB Allocation Details'!$A$18:$L$18, 0),FALSE), 'E2 Allocators'!$B$15:$W$361, MATCH('O5 Details by Class &amp; Accounts'!W$18, 'E2 Allocators'!$B$15:$W$15, 0),FALSE)*$F43), 0, VLOOKUP(VLOOKUP($A43, 'E4 TB Allocation Details'!$A$18:$L$205, MATCH("Demand ID", 'E4 TB Allocation Details'!$A$18:$L$18, 0),FALSE), 'E2 Allocators'!$B$15:$W$361, MATCH('O5 Details by Class &amp; Accounts'!W$18, 'E2 Allocators'!$B$15:$W$15, 0),FALSE)*$F43)</f>
        <v>0</v>
      </c>
      <c r="X43" s="1412">
        <f ca="1">IF(ISERROR(VLOOKUP(VLOOKUP($A43, 'E4 TB Allocation Details'!$A$18:$L$205, MATCH("Demand ID", 'E4 TB Allocation Details'!$A$18:$L$18, 0),FALSE), 'E2 Allocators'!$B$15:$W$361, MATCH('O5 Details by Class &amp; Accounts'!X$18, 'E2 Allocators'!$B$15:$W$15, 0),FALSE)*$F43), 0, VLOOKUP(VLOOKUP($A43, 'E4 TB Allocation Details'!$A$18:$L$205, MATCH("Demand ID", 'E4 TB Allocation Details'!$A$18:$L$18, 0),FALSE), 'E2 Allocators'!$B$15:$W$361, MATCH('O5 Details by Class &amp; Accounts'!X$18, 'E2 Allocators'!$B$15:$W$15, 0),FALSE)*$F43)</f>
        <v>0</v>
      </c>
      <c r="Y43" s="1412">
        <f ca="1">IF(ISERROR(VLOOKUP(VLOOKUP($A43, 'E4 TB Allocation Details'!$A$18:$L$205, MATCH("Demand ID", 'E4 TB Allocation Details'!$A$18:$L$18, 0),FALSE), 'E2 Allocators'!$B$15:$W$361, MATCH('O5 Details by Class &amp; Accounts'!Y$18, 'E2 Allocators'!$B$15:$W$15, 0),FALSE)*$F43), 0, VLOOKUP(VLOOKUP($A43, 'E4 TB Allocation Details'!$A$18:$L$205, MATCH("Demand ID", 'E4 TB Allocation Details'!$A$18:$L$18, 0),FALSE), 'E2 Allocators'!$B$15:$W$361, MATCH('O5 Details by Class &amp; Accounts'!Y$18, 'E2 Allocators'!$B$15:$W$15, 0),FALSE)*$F43)</f>
        <v>0</v>
      </c>
      <c r="Z43" s="1412">
        <f ca="1">IF(ISERROR(VLOOKUP(VLOOKUP($A43, 'E4 TB Allocation Details'!$A$18:$L$205, MATCH("Demand ID", 'E4 TB Allocation Details'!$A$18:$L$18, 0),FALSE), 'E2 Allocators'!$B$15:$W$361, MATCH('O5 Details by Class &amp; Accounts'!Z$18, 'E2 Allocators'!$B$15:$W$15, 0),FALSE)*$F43), 0, VLOOKUP(VLOOKUP($A43, 'E4 TB Allocation Details'!$A$18:$L$205, MATCH("Demand ID", 'E4 TB Allocation Details'!$A$18:$L$18, 0),FALSE), 'E2 Allocators'!$B$15:$W$361, MATCH('O5 Details by Class &amp; Accounts'!Z$18, 'E2 Allocators'!$B$15:$W$15, 0),FALSE)*$F43)</f>
        <v>0</v>
      </c>
      <c r="AA43" s="1412">
        <f ca="1">IF(ISERROR(VLOOKUP(VLOOKUP($A43, 'E4 TB Allocation Details'!$A$18:$L$205, MATCH("Demand ID", 'E4 TB Allocation Details'!$A$18:$L$18, 0),FALSE), 'E2 Allocators'!$B$15:$W$361, MATCH('O5 Details by Class &amp; Accounts'!AA$18, 'E2 Allocators'!$B$15:$W$15, 0),FALSE)*$F43), 0, VLOOKUP(VLOOKUP($A43, 'E4 TB Allocation Details'!$A$18:$L$205, MATCH("Demand ID", 'E4 TB Allocation Details'!$A$18:$L$18, 0),FALSE), 'E2 Allocators'!$B$15:$W$361, MATCH('O5 Details by Class &amp; Accounts'!AA$18, 'E2 Allocators'!$B$15:$W$15, 0),FALSE)*$F43)</f>
        <v>0</v>
      </c>
      <c r="AB43" s="1412">
        <f ca="1">IF(ISERROR(VLOOKUP(VLOOKUP($A43, 'E4 TB Allocation Details'!$A$18:$L$205, MATCH("Demand ID", 'E4 TB Allocation Details'!$A$18:$L$18, 0),FALSE), 'E2 Allocators'!$B$15:$W$361, MATCH('O5 Details by Class &amp; Accounts'!AB$18, 'E2 Allocators'!$B$15:$W$15, 0),FALSE)*$F43), 0, VLOOKUP(VLOOKUP($A43, 'E4 TB Allocation Details'!$A$18:$L$205, MATCH("Demand ID", 'E4 TB Allocation Details'!$A$18:$L$18, 0),FALSE), 'E2 Allocators'!$B$15:$W$361, MATCH('O5 Details by Class &amp; Accounts'!AB$18, 'E2 Allocators'!$B$15:$W$15, 0),FALSE)*$F43)</f>
        <v>0</v>
      </c>
      <c r="AC43" s="1412">
        <f t="shared" si="1"/>
        <v>0</v>
      </c>
      <c r="AD43" s="1412">
        <f ca="1">IF(ISERROR(VLOOKUP(VLOOKUP($A43, 'E4 TB Allocation Details'!$A$18:$L$205, MATCH("Customer ID", 'E4 TB Allocation Details'!$A$18:$L$18, 0),FALSE), 'E2 Allocators'!$B$15:$W$361, MATCH('O5 Details by Class &amp; Accounts'!AD$18, 'E2 Allocators'!$B$15:$W$15, 0),FALSE)*$G43), 0, VLOOKUP(VLOOKUP($A43, 'E4 TB Allocation Details'!$A$18:$L$205, MATCH("Customer ID", 'E4 TB Allocation Details'!$A$18:$L$18, 0),FALSE), 'E2 Allocators'!$B$15:$W$361, MATCH('O5 Details by Class &amp; Accounts'!AD$18, 'E2 Allocators'!$B$15:$W$15, 0),FALSE)*$G43)</f>
        <v>0</v>
      </c>
      <c r="AE43" s="1412">
        <f ca="1">IF(ISERROR(VLOOKUP(VLOOKUP($A43, 'E4 TB Allocation Details'!$A$18:$L$205, MATCH("Customer ID", 'E4 TB Allocation Details'!$A$18:$L$18, 0),FALSE), 'E2 Allocators'!$B$15:$W$361, MATCH('O5 Details by Class &amp; Accounts'!AE$18, 'E2 Allocators'!$B$15:$W$15, 0),FALSE)*$G43), 0, VLOOKUP(VLOOKUP($A43, 'E4 TB Allocation Details'!$A$18:$L$205, MATCH("Customer ID", 'E4 TB Allocation Details'!$A$18:$L$18, 0),FALSE), 'E2 Allocators'!$B$15:$W$361, MATCH('O5 Details by Class &amp; Accounts'!AE$18, 'E2 Allocators'!$B$15:$W$15, 0),FALSE)*$G43)</f>
        <v>0</v>
      </c>
      <c r="AF43" s="1412">
        <f ca="1">IF(ISERROR(VLOOKUP(VLOOKUP($A43, 'E4 TB Allocation Details'!$A$18:$L$205, MATCH("Customer ID", 'E4 TB Allocation Details'!$A$18:$L$18, 0),FALSE), 'E2 Allocators'!$B$15:$W$361, MATCH('O5 Details by Class &amp; Accounts'!AF$18, 'E2 Allocators'!$B$15:$W$15, 0),FALSE)*$G43), 0, VLOOKUP(VLOOKUP($A43, 'E4 TB Allocation Details'!$A$18:$L$205, MATCH("Customer ID", 'E4 TB Allocation Details'!$A$18:$L$18, 0),FALSE), 'E2 Allocators'!$B$15:$W$361, MATCH('O5 Details by Class &amp; Accounts'!AF$18, 'E2 Allocators'!$B$15:$W$15, 0),FALSE)*$G43)</f>
        <v>0</v>
      </c>
      <c r="AG43" s="1412">
        <f ca="1">IF(ISERROR(VLOOKUP(VLOOKUP($A43, 'E4 TB Allocation Details'!$A$18:$L$205, MATCH("Customer ID", 'E4 TB Allocation Details'!$A$18:$L$18, 0),FALSE), 'E2 Allocators'!$B$15:$W$361, MATCH('O5 Details by Class &amp; Accounts'!AG$18, 'E2 Allocators'!$B$15:$W$15, 0),FALSE)*$G43), 0, VLOOKUP(VLOOKUP($A43, 'E4 TB Allocation Details'!$A$18:$L$205, MATCH("Customer ID", 'E4 TB Allocation Details'!$A$18:$L$18, 0),FALSE), 'E2 Allocators'!$B$15:$W$361, MATCH('O5 Details by Class &amp; Accounts'!AG$18, 'E2 Allocators'!$B$15:$W$15, 0),FALSE)*$G43)</f>
        <v>0</v>
      </c>
      <c r="AH43" s="1412">
        <f ca="1">IF(ISERROR(VLOOKUP(VLOOKUP($A43, 'E4 TB Allocation Details'!$A$18:$L$205, MATCH("Customer ID", 'E4 TB Allocation Details'!$A$18:$L$18, 0),FALSE), 'E2 Allocators'!$B$15:$W$361, MATCH('O5 Details by Class &amp; Accounts'!AH$18, 'E2 Allocators'!$B$15:$W$15, 0),FALSE)*$G43), 0, VLOOKUP(VLOOKUP($A43, 'E4 TB Allocation Details'!$A$18:$L$205, MATCH("Customer ID", 'E4 TB Allocation Details'!$A$18:$L$18, 0),FALSE), 'E2 Allocators'!$B$15:$W$361, MATCH('O5 Details by Class &amp; Accounts'!AH$18, 'E2 Allocators'!$B$15:$W$15, 0),FALSE)*$G43)</f>
        <v>0</v>
      </c>
      <c r="AI43" s="1412">
        <f ca="1">IF(ISERROR(VLOOKUP(VLOOKUP($A43, 'E4 TB Allocation Details'!$A$18:$L$205, MATCH("Customer ID", 'E4 TB Allocation Details'!$A$18:$L$18, 0),FALSE), 'E2 Allocators'!$B$15:$W$361, MATCH('O5 Details by Class &amp; Accounts'!AI$18, 'E2 Allocators'!$B$15:$W$15, 0),FALSE)*$G43), 0, VLOOKUP(VLOOKUP($A43, 'E4 TB Allocation Details'!$A$18:$L$205, MATCH("Customer ID", 'E4 TB Allocation Details'!$A$18:$L$18, 0),FALSE), 'E2 Allocators'!$B$15:$W$361, MATCH('O5 Details by Class &amp; Accounts'!AI$18, 'E2 Allocators'!$B$15:$W$15, 0),FALSE)*$G43)</f>
        <v>0</v>
      </c>
      <c r="AJ43" s="1412">
        <f ca="1">IF(ISERROR(VLOOKUP(VLOOKUP($A43, 'E4 TB Allocation Details'!$A$18:$L$205, MATCH("Customer ID", 'E4 TB Allocation Details'!$A$18:$L$18, 0),FALSE), 'E2 Allocators'!$B$15:$W$361, MATCH('O5 Details by Class &amp; Accounts'!AJ$18, 'E2 Allocators'!$B$15:$W$15, 0),FALSE)*$G43), 0, VLOOKUP(VLOOKUP($A43, 'E4 TB Allocation Details'!$A$18:$L$205, MATCH("Customer ID", 'E4 TB Allocation Details'!$A$18:$L$18, 0),FALSE), 'E2 Allocators'!$B$15:$W$361, MATCH('O5 Details by Class &amp; Accounts'!AJ$18, 'E2 Allocators'!$B$15:$W$15, 0),FALSE)*$G43)</f>
        <v>0</v>
      </c>
      <c r="AK43" s="1412">
        <f ca="1">IF(ISERROR(VLOOKUP(VLOOKUP($A43, 'E4 TB Allocation Details'!$A$18:$L$205, MATCH("Customer ID", 'E4 TB Allocation Details'!$A$18:$L$18, 0),FALSE), 'E2 Allocators'!$B$15:$W$361, MATCH('O5 Details by Class &amp; Accounts'!AK$18, 'E2 Allocators'!$B$15:$W$15, 0),FALSE)*$G43), 0, VLOOKUP(VLOOKUP($A43, 'E4 TB Allocation Details'!$A$18:$L$205, MATCH("Customer ID", 'E4 TB Allocation Details'!$A$18:$L$18, 0),FALSE), 'E2 Allocators'!$B$15:$W$361, MATCH('O5 Details by Class &amp; Accounts'!AK$18, 'E2 Allocators'!$B$15:$W$15, 0),FALSE)*$G43)</f>
        <v>0</v>
      </c>
      <c r="AL43" s="1412">
        <f ca="1">IF(ISERROR(VLOOKUP(VLOOKUP($A43, 'E4 TB Allocation Details'!$A$18:$L$205, MATCH("Customer ID", 'E4 TB Allocation Details'!$A$18:$L$18, 0),FALSE), 'E2 Allocators'!$B$15:$W$361, MATCH('O5 Details by Class &amp; Accounts'!AL$18, 'E2 Allocators'!$B$15:$W$15, 0),FALSE)*$G43), 0, VLOOKUP(VLOOKUP($A43, 'E4 TB Allocation Details'!$A$18:$L$205, MATCH("Customer ID", 'E4 TB Allocation Details'!$A$18:$L$18, 0),FALSE), 'E2 Allocators'!$B$15:$W$361, MATCH('O5 Details by Class &amp; Accounts'!AL$18, 'E2 Allocators'!$B$15:$W$15, 0),FALSE)*$G43)</f>
        <v>0</v>
      </c>
      <c r="AM43" s="1412">
        <f ca="1">IF(ISERROR(VLOOKUP(VLOOKUP($A43, 'E4 TB Allocation Details'!$A$18:$L$205, MATCH("Customer ID", 'E4 TB Allocation Details'!$A$18:$L$18, 0),FALSE), 'E2 Allocators'!$B$15:$W$361, MATCH('O5 Details by Class &amp; Accounts'!AM$18, 'E2 Allocators'!$B$15:$W$15, 0),FALSE)*$G43), 0, VLOOKUP(VLOOKUP($A43, 'E4 TB Allocation Details'!$A$18:$L$205, MATCH("Customer ID", 'E4 TB Allocation Details'!$A$18:$L$18, 0),FALSE), 'E2 Allocators'!$B$15:$W$361, MATCH('O5 Details by Class &amp; Accounts'!AM$18, 'E2 Allocators'!$B$15:$W$15, 0),FALSE)*$G43)</f>
        <v>0</v>
      </c>
      <c r="AN43" s="1412">
        <f ca="1">IF(ISERROR(VLOOKUP(VLOOKUP($A43, 'E4 TB Allocation Details'!$A$18:$L$205, MATCH("Customer ID", 'E4 TB Allocation Details'!$A$18:$L$18, 0),FALSE), 'E2 Allocators'!$B$15:$W$361, MATCH('O5 Details by Class &amp; Accounts'!AN$18, 'E2 Allocators'!$B$15:$W$15, 0),FALSE)*$G43), 0, VLOOKUP(VLOOKUP($A43, 'E4 TB Allocation Details'!$A$18:$L$205, MATCH("Customer ID", 'E4 TB Allocation Details'!$A$18:$L$18, 0),FALSE), 'E2 Allocators'!$B$15:$W$361, MATCH('O5 Details by Class &amp; Accounts'!AN$18, 'E2 Allocators'!$B$15:$W$15, 0),FALSE)*$G43)</f>
        <v>0</v>
      </c>
      <c r="AO43" s="1412">
        <f ca="1">IF(ISERROR(VLOOKUP(VLOOKUP($A43, 'E4 TB Allocation Details'!$A$18:$L$205, MATCH("Customer ID", 'E4 TB Allocation Details'!$A$18:$L$18, 0),FALSE), 'E2 Allocators'!$B$15:$W$361, MATCH('O5 Details by Class &amp; Accounts'!AO$18, 'E2 Allocators'!$B$15:$W$15, 0),FALSE)*$G43), 0, VLOOKUP(VLOOKUP($A43, 'E4 TB Allocation Details'!$A$18:$L$205, MATCH("Customer ID", 'E4 TB Allocation Details'!$A$18:$L$18, 0),FALSE), 'E2 Allocators'!$B$15:$W$361, MATCH('O5 Details by Class &amp; Accounts'!AO$18, 'E2 Allocators'!$B$15:$W$15, 0),FALSE)*$G43)</f>
        <v>0</v>
      </c>
      <c r="AP43" s="1412">
        <f ca="1">IF(ISERROR(VLOOKUP(VLOOKUP($A43, 'E4 TB Allocation Details'!$A$18:$L$205, MATCH("Customer ID", 'E4 TB Allocation Details'!$A$18:$L$18, 0),FALSE), 'E2 Allocators'!$B$15:$W$361, MATCH('O5 Details by Class &amp; Accounts'!AP$18, 'E2 Allocators'!$B$15:$W$15, 0),FALSE)*$G43), 0, VLOOKUP(VLOOKUP($A43, 'E4 TB Allocation Details'!$A$18:$L$205, MATCH("Customer ID", 'E4 TB Allocation Details'!$A$18:$L$18, 0),FALSE), 'E2 Allocators'!$B$15:$W$361, MATCH('O5 Details by Class &amp; Accounts'!AP$18, 'E2 Allocators'!$B$15:$W$15, 0),FALSE)*$G43)</f>
        <v>0</v>
      </c>
      <c r="AQ43" s="1412">
        <f ca="1">IF(ISERROR(VLOOKUP(VLOOKUP($A43, 'E4 TB Allocation Details'!$A$18:$L$205, MATCH("Customer ID", 'E4 TB Allocation Details'!$A$18:$L$18, 0),FALSE), 'E2 Allocators'!$B$15:$W$361, MATCH('O5 Details by Class &amp; Accounts'!AQ$18, 'E2 Allocators'!$B$15:$W$15, 0),FALSE)*$G43), 0, VLOOKUP(VLOOKUP($A43, 'E4 TB Allocation Details'!$A$18:$L$205, MATCH("Customer ID", 'E4 TB Allocation Details'!$A$18:$L$18, 0),FALSE), 'E2 Allocators'!$B$15:$W$361, MATCH('O5 Details by Class &amp; Accounts'!AQ$18, 'E2 Allocators'!$B$15:$W$15, 0),FALSE)*$G43)</f>
        <v>0</v>
      </c>
      <c r="AR43" s="1412">
        <f ca="1">IF(ISERROR(VLOOKUP(VLOOKUP($A43, 'E4 TB Allocation Details'!$A$18:$L$205, MATCH("Customer ID", 'E4 TB Allocation Details'!$A$18:$L$18, 0),FALSE), 'E2 Allocators'!$B$15:$W$361, MATCH('O5 Details by Class &amp; Accounts'!AR$18, 'E2 Allocators'!$B$15:$W$15, 0),FALSE)*$G43), 0, VLOOKUP(VLOOKUP($A43, 'E4 TB Allocation Details'!$A$18:$L$205, MATCH("Customer ID", 'E4 TB Allocation Details'!$A$18:$L$18, 0),FALSE), 'E2 Allocators'!$B$15:$W$361, MATCH('O5 Details by Class &amp; Accounts'!AR$18, 'E2 Allocators'!$B$15:$W$15, 0),FALSE)*$G43)</f>
        <v>0</v>
      </c>
      <c r="AS43" s="1412">
        <f ca="1">IF(ISERROR(VLOOKUP(VLOOKUP($A43, 'E4 TB Allocation Details'!$A$18:$L$205, MATCH("Customer ID", 'E4 TB Allocation Details'!$A$18:$L$18, 0),FALSE), 'E2 Allocators'!$B$15:$W$361, MATCH('O5 Details by Class &amp; Accounts'!AS$18, 'E2 Allocators'!$B$15:$W$15, 0),FALSE)*$G43), 0, VLOOKUP(VLOOKUP($A43, 'E4 TB Allocation Details'!$A$18:$L$205, MATCH("Customer ID", 'E4 TB Allocation Details'!$A$18:$L$18, 0),FALSE), 'E2 Allocators'!$B$15:$W$361, MATCH('O5 Details by Class &amp; Accounts'!AS$18, 'E2 Allocators'!$B$15:$W$15, 0),FALSE)*$G43)</f>
        <v>0</v>
      </c>
      <c r="AT43" s="1412">
        <f ca="1">IF(ISERROR(VLOOKUP(VLOOKUP($A43, 'E4 TB Allocation Details'!$A$18:$L$205, MATCH("Customer ID", 'E4 TB Allocation Details'!$A$18:$L$18, 0),FALSE), 'E2 Allocators'!$B$15:$W$361, MATCH('O5 Details by Class &amp; Accounts'!AT$18, 'E2 Allocators'!$B$15:$W$15, 0),FALSE)*$G43), 0, VLOOKUP(VLOOKUP($A43, 'E4 TB Allocation Details'!$A$18:$L$205, MATCH("Customer ID", 'E4 TB Allocation Details'!$A$18:$L$18, 0),FALSE), 'E2 Allocators'!$B$15:$W$361, MATCH('O5 Details by Class &amp; Accounts'!AT$18, 'E2 Allocators'!$B$15:$W$15, 0),FALSE)*$G43)</f>
        <v>0</v>
      </c>
      <c r="AU43" s="1412">
        <f ca="1">IF(ISERROR(VLOOKUP(VLOOKUP($A43, 'E4 TB Allocation Details'!$A$18:$L$205, MATCH("Customer ID", 'E4 TB Allocation Details'!$A$18:$L$18, 0),FALSE), 'E2 Allocators'!$B$15:$W$361, MATCH('O5 Details by Class &amp; Accounts'!AU$18, 'E2 Allocators'!$B$15:$W$15, 0),FALSE)*$G43), 0, VLOOKUP(VLOOKUP($A43, 'E4 TB Allocation Details'!$A$18:$L$205, MATCH("Customer ID", 'E4 TB Allocation Details'!$A$18:$L$18, 0),FALSE), 'E2 Allocators'!$B$15:$W$361, MATCH('O5 Details by Class &amp; Accounts'!AU$18, 'E2 Allocators'!$B$15:$W$15, 0),FALSE)*$G43)</f>
        <v>0</v>
      </c>
      <c r="AV43" s="1412">
        <f ca="1">IF(ISERROR(VLOOKUP(VLOOKUP($A43, 'E4 TB Allocation Details'!$A$18:$L$205, MATCH("Customer ID", 'E4 TB Allocation Details'!$A$18:$L$18, 0),FALSE), 'E2 Allocators'!$B$15:$W$361, MATCH('O5 Details by Class &amp; Accounts'!AV$18, 'E2 Allocators'!$B$15:$W$15, 0),FALSE)*$G43), 0, VLOOKUP(VLOOKUP($A43, 'E4 TB Allocation Details'!$A$18:$L$205, MATCH("Customer ID", 'E4 TB Allocation Details'!$A$18:$L$18, 0),FALSE), 'E2 Allocators'!$B$15:$W$361, MATCH('O5 Details by Class &amp; Accounts'!AV$18, 'E2 Allocators'!$B$15:$W$15, 0),FALSE)*$G43)</f>
        <v>0</v>
      </c>
      <c r="AW43" s="1412">
        <f ca="1">IF(ISERROR(VLOOKUP(VLOOKUP($A43, 'E4 TB Allocation Details'!$A$18:$L$205, MATCH("Customer ID", 'E4 TB Allocation Details'!$A$18:$L$18, 0),FALSE), 'E2 Allocators'!$B$15:$W$361, MATCH('O5 Details by Class &amp; Accounts'!AW$18, 'E2 Allocators'!$B$15:$W$15, 0),FALSE)*$G43), 0, VLOOKUP(VLOOKUP($A43, 'E4 TB Allocation Details'!$A$18:$L$205, MATCH("Customer ID", 'E4 TB Allocation Details'!$A$18:$L$18, 0),FALSE), 'E2 Allocators'!$B$15:$W$361, MATCH('O5 Details by Class &amp; Accounts'!AW$18, 'E2 Allocators'!$B$15:$W$15, 0),FALSE)*$G43)</f>
        <v>0</v>
      </c>
      <c r="AX43" s="1412">
        <f t="shared" si="2"/>
        <v>0</v>
      </c>
      <c r="AY43" s="1412">
        <f ca="1">IF(ISERROR(VLOOKUP(VLOOKUP($A43, 'E4 TB Allocation Details'!$A$18:$L$205, MATCH("Misc ID", 'E4 TB Allocation Details'!$A$18:$L$18, 0),FALSE), 'E2 Allocators'!$B$15:$W$361, MATCH('O5 Details by Class &amp; Accounts'!AY$18, 'E2 Allocators'!$B$15:$W$15, 0),FALSE)*$E43), 0, VLOOKUP(VLOOKUP($A43, 'E4 TB Allocation Details'!$A$18:$L$205, MATCH("Misc ID", 'E4 TB Allocation Details'!$A$18:$L$18, 0),FALSE), 'E2 Allocators'!$B$15:$W$361, MATCH('O5 Details by Class &amp; Accounts'!AY$18, 'E2 Allocators'!$B$15:$W$15, 0),FALSE)*$E43)</f>
        <v>0</v>
      </c>
      <c r="AZ43" s="1412">
        <f ca="1">IF(ISERROR(VLOOKUP(VLOOKUP($A43, 'E4 TB Allocation Details'!$A$18:$L$205, MATCH("Misc ID", 'E4 TB Allocation Details'!$A$18:$L$18, 0),FALSE), 'E2 Allocators'!$B$15:$W$361, MATCH('O5 Details by Class &amp; Accounts'!AZ$18, 'E2 Allocators'!$B$15:$W$15, 0),FALSE)*$E43), 0, VLOOKUP(VLOOKUP($A43, 'E4 TB Allocation Details'!$A$18:$L$205, MATCH("Misc ID", 'E4 TB Allocation Details'!$A$18:$L$18, 0),FALSE), 'E2 Allocators'!$B$15:$W$361, MATCH('O5 Details by Class &amp; Accounts'!AZ$18, 'E2 Allocators'!$B$15:$W$15, 0),FALSE)*$E43)</f>
        <v>0</v>
      </c>
      <c r="BA43" s="1412">
        <f ca="1">IF(ISERROR(VLOOKUP(VLOOKUP($A43, 'E4 TB Allocation Details'!$A$18:$L$205, MATCH("Misc ID", 'E4 TB Allocation Details'!$A$18:$L$18, 0),FALSE), 'E2 Allocators'!$B$15:$W$361, MATCH('O5 Details by Class &amp; Accounts'!BA$18, 'E2 Allocators'!$B$15:$W$15, 0),FALSE)*$E43), 0, VLOOKUP(VLOOKUP($A43, 'E4 TB Allocation Details'!$A$18:$L$205, MATCH("Misc ID", 'E4 TB Allocation Details'!$A$18:$L$18, 0),FALSE), 'E2 Allocators'!$B$15:$W$361, MATCH('O5 Details by Class &amp; Accounts'!BA$18, 'E2 Allocators'!$B$15:$W$15, 0),FALSE)*$E43)</f>
        <v>0</v>
      </c>
      <c r="BB43" s="1412">
        <f ca="1">IF(ISERROR(VLOOKUP(VLOOKUP($A43, 'E4 TB Allocation Details'!$A$18:$L$205, MATCH("Misc ID", 'E4 TB Allocation Details'!$A$18:$L$18, 0),FALSE), 'E2 Allocators'!$B$15:$W$361, MATCH('O5 Details by Class &amp; Accounts'!BB$18, 'E2 Allocators'!$B$15:$W$15, 0),FALSE)*$E43), 0, VLOOKUP(VLOOKUP($A43, 'E4 TB Allocation Details'!$A$18:$L$205, MATCH("Misc ID", 'E4 TB Allocation Details'!$A$18:$L$18, 0),FALSE), 'E2 Allocators'!$B$15:$W$361, MATCH('O5 Details by Class &amp; Accounts'!BB$18, 'E2 Allocators'!$B$15:$W$15, 0),FALSE)*$E43)</f>
        <v>0</v>
      </c>
      <c r="BC43" s="1412">
        <f ca="1">IF(ISERROR(VLOOKUP(VLOOKUP($A43, 'E4 TB Allocation Details'!$A$18:$L$205, MATCH("Misc ID", 'E4 TB Allocation Details'!$A$18:$L$18, 0),FALSE), 'E2 Allocators'!$B$15:$W$361, MATCH('O5 Details by Class &amp; Accounts'!BC$18, 'E2 Allocators'!$B$15:$W$15, 0),FALSE)*$E43), 0, VLOOKUP(VLOOKUP($A43, 'E4 TB Allocation Details'!$A$18:$L$205, MATCH("Misc ID", 'E4 TB Allocation Details'!$A$18:$L$18, 0),FALSE), 'E2 Allocators'!$B$15:$W$361, MATCH('O5 Details by Class &amp; Accounts'!BC$18, 'E2 Allocators'!$B$15:$W$15, 0),FALSE)*$E43)</f>
        <v>0</v>
      </c>
      <c r="BD43" s="1412">
        <f ca="1">IF(ISERROR(VLOOKUP(VLOOKUP($A43, 'E4 TB Allocation Details'!$A$18:$L$205, MATCH("Misc ID", 'E4 TB Allocation Details'!$A$18:$L$18, 0),FALSE), 'E2 Allocators'!$B$15:$W$361, MATCH('O5 Details by Class &amp; Accounts'!BD$18, 'E2 Allocators'!$B$15:$W$15, 0),FALSE)*$E43), 0, VLOOKUP(VLOOKUP($A43, 'E4 TB Allocation Details'!$A$18:$L$205, MATCH("Misc ID", 'E4 TB Allocation Details'!$A$18:$L$18, 0),FALSE), 'E2 Allocators'!$B$15:$W$361, MATCH('O5 Details by Class &amp; Accounts'!BD$18, 'E2 Allocators'!$B$15:$W$15, 0),FALSE)*$E43)</f>
        <v>0</v>
      </c>
      <c r="BE43" s="1412">
        <f ca="1">IF(ISERROR(VLOOKUP(VLOOKUP($A43, 'E4 TB Allocation Details'!$A$18:$L$205, MATCH("Misc ID", 'E4 TB Allocation Details'!$A$18:$L$18, 0),FALSE), 'E2 Allocators'!$B$15:$W$361, MATCH('O5 Details by Class &amp; Accounts'!BE$18, 'E2 Allocators'!$B$15:$W$15, 0),FALSE)*$E43), 0, VLOOKUP(VLOOKUP($A43, 'E4 TB Allocation Details'!$A$18:$L$205, MATCH("Misc ID", 'E4 TB Allocation Details'!$A$18:$L$18, 0),FALSE), 'E2 Allocators'!$B$15:$W$361, MATCH('O5 Details by Class &amp; Accounts'!BE$18, 'E2 Allocators'!$B$15:$W$15, 0),FALSE)*$E43)</f>
        <v>0</v>
      </c>
      <c r="BF43" s="1412">
        <f ca="1">IF(ISERROR(VLOOKUP(VLOOKUP($A43, 'E4 TB Allocation Details'!$A$18:$L$205, MATCH("Misc ID", 'E4 TB Allocation Details'!$A$18:$L$18, 0),FALSE), 'E2 Allocators'!$B$15:$W$361, MATCH('O5 Details by Class &amp; Accounts'!BF$18, 'E2 Allocators'!$B$15:$W$15, 0),FALSE)*$E43), 0, VLOOKUP(VLOOKUP($A43, 'E4 TB Allocation Details'!$A$18:$L$205, MATCH("Misc ID", 'E4 TB Allocation Details'!$A$18:$L$18, 0),FALSE), 'E2 Allocators'!$B$15:$W$361, MATCH('O5 Details by Class &amp; Accounts'!BF$18, 'E2 Allocators'!$B$15:$W$15, 0),FALSE)*$E43)</f>
        <v>0</v>
      </c>
      <c r="BG43" s="1412">
        <f ca="1">IF(ISERROR(VLOOKUP(VLOOKUP($A43, 'E4 TB Allocation Details'!$A$18:$L$205, MATCH("Misc ID", 'E4 TB Allocation Details'!$A$18:$L$18, 0),FALSE), 'E2 Allocators'!$B$15:$W$361, MATCH('O5 Details by Class &amp; Accounts'!BG$18, 'E2 Allocators'!$B$15:$W$15, 0),FALSE)*$E43), 0, VLOOKUP(VLOOKUP($A43, 'E4 TB Allocation Details'!$A$18:$L$205, MATCH("Misc ID", 'E4 TB Allocation Details'!$A$18:$L$18, 0),FALSE), 'E2 Allocators'!$B$15:$W$361, MATCH('O5 Details by Class &amp; Accounts'!BG$18, 'E2 Allocators'!$B$15:$W$15, 0),FALSE)*$E43)</f>
        <v>0</v>
      </c>
      <c r="BH43" s="1412">
        <f ca="1">IF(ISERROR(VLOOKUP(VLOOKUP($A43, 'E4 TB Allocation Details'!$A$18:$L$205, MATCH("Misc ID", 'E4 TB Allocation Details'!$A$18:$L$18, 0),FALSE), 'E2 Allocators'!$B$15:$W$361, MATCH('O5 Details by Class &amp; Accounts'!BH$18, 'E2 Allocators'!$B$15:$W$15, 0),FALSE)*$E43), 0, VLOOKUP(VLOOKUP($A43, 'E4 TB Allocation Details'!$A$18:$L$205, MATCH("Misc ID", 'E4 TB Allocation Details'!$A$18:$L$18, 0),FALSE), 'E2 Allocators'!$B$15:$W$361, MATCH('O5 Details by Class &amp; Accounts'!BH$18, 'E2 Allocators'!$B$15:$W$15, 0),FALSE)*$E43)</f>
        <v>0</v>
      </c>
      <c r="BI43" s="1412">
        <f ca="1">IF(ISERROR(VLOOKUP(VLOOKUP($A43, 'E4 TB Allocation Details'!$A$18:$L$205, MATCH("Misc ID", 'E4 TB Allocation Details'!$A$18:$L$18, 0),FALSE), 'E2 Allocators'!$B$15:$W$361, MATCH('O5 Details by Class &amp; Accounts'!BI$18, 'E2 Allocators'!$B$15:$W$15, 0),FALSE)*$E43), 0, VLOOKUP(VLOOKUP($A43, 'E4 TB Allocation Details'!$A$18:$L$205, MATCH("Misc ID", 'E4 TB Allocation Details'!$A$18:$L$18, 0),FALSE), 'E2 Allocators'!$B$15:$W$361, MATCH('O5 Details by Class &amp; Accounts'!BI$18, 'E2 Allocators'!$B$15:$W$15, 0),FALSE)*$E43)</f>
        <v>0</v>
      </c>
      <c r="BJ43" s="1412">
        <f ca="1">IF(ISERROR(VLOOKUP(VLOOKUP($A43, 'E4 TB Allocation Details'!$A$18:$L$205, MATCH("Misc ID", 'E4 TB Allocation Details'!$A$18:$L$18, 0),FALSE), 'E2 Allocators'!$B$15:$W$361, MATCH('O5 Details by Class &amp; Accounts'!BJ$18, 'E2 Allocators'!$B$15:$W$15, 0),FALSE)*$E43), 0, VLOOKUP(VLOOKUP($A43, 'E4 TB Allocation Details'!$A$18:$L$205, MATCH("Misc ID", 'E4 TB Allocation Details'!$A$18:$L$18, 0),FALSE), 'E2 Allocators'!$B$15:$W$361, MATCH('O5 Details by Class &amp; Accounts'!BJ$18, 'E2 Allocators'!$B$15:$W$15, 0),FALSE)*$E43)</f>
        <v>0</v>
      </c>
      <c r="BK43" s="1412">
        <f ca="1">IF(ISERROR(VLOOKUP(VLOOKUP($A43, 'E4 TB Allocation Details'!$A$18:$L$205, MATCH("Misc ID", 'E4 TB Allocation Details'!$A$18:$L$18, 0),FALSE), 'E2 Allocators'!$B$15:$W$361, MATCH('O5 Details by Class &amp; Accounts'!BK$18, 'E2 Allocators'!$B$15:$W$15, 0),FALSE)*$E43), 0, VLOOKUP(VLOOKUP($A43, 'E4 TB Allocation Details'!$A$18:$L$205, MATCH("Misc ID", 'E4 TB Allocation Details'!$A$18:$L$18, 0),FALSE), 'E2 Allocators'!$B$15:$W$361, MATCH('O5 Details by Class &amp; Accounts'!BK$18, 'E2 Allocators'!$B$15:$W$15, 0),FALSE)*$E43)</f>
        <v>0</v>
      </c>
      <c r="BL43" s="1412">
        <f ca="1">IF(ISERROR(VLOOKUP(VLOOKUP($A43, 'E4 TB Allocation Details'!$A$18:$L$205, MATCH("Misc ID", 'E4 TB Allocation Details'!$A$18:$L$18, 0),FALSE), 'E2 Allocators'!$B$15:$W$361, MATCH('O5 Details by Class &amp; Accounts'!BL$18, 'E2 Allocators'!$B$15:$W$15, 0),FALSE)*$E43), 0, VLOOKUP(VLOOKUP($A43, 'E4 TB Allocation Details'!$A$18:$L$205, MATCH("Misc ID", 'E4 TB Allocation Details'!$A$18:$L$18, 0),FALSE), 'E2 Allocators'!$B$15:$W$361, MATCH('O5 Details by Class &amp; Accounts'!BL$18, 'E2 Allocators'!$B$15:$W$15, 0),FALSE)*$E43)</f>
        <v>0</v>
      </c>
      <c r="BM43" s="1412">
        <f ca="1">IF(ISERROR(VLOOKUP(VLOOKUP($A43, 'E4 TB Allocation Details'!$A$18:$L$205, MATCH("Misc ID", 'E4 TB Allocation Details'!$A$18:$L$18, 0),FALSE), 'E2 Allocators'!$B$15:$W$361, MATCH('O5 Details by Class &amp; Accounts'!BM$18, 'E2 Allocators'!$B$15:$W$15, 0),FALSE)*$E43), 0, VLOOKUP(VLOOKUP($A43, 'E4 TB Allocation Details'!$A$18:$L$205, MATCH("Misc ID", 'E4 TB Allocation Details'!$A$18:$L$18, 0),FALSE), 'E2 Allocators'!$B$15:$W$361, MATCH('O5 Details by Class &amp; Accounts'!BM$18, 'E2 Allocators'!$B$15:$W$15, 0),FALSE)*$E43)</f>
        <v>0</v>
      </c>
      <c r="BN43" s="1412">
        <f ca="1">IF(ISERROR(VLOOKUP(VLOOKUP($A43, 'E4 TB Allocation Details'!$A$18:$L$205, MATCH("Misc ID", 'E4 TB Allocation Details'!$A$18:$L$18, 0),FALSE), 'E2 Allocators'!$B$15:$W$361, MATCH('O5 Details by Class &amp; Accounts'!BN$18, 'E2 Allocators'!$B$15:$W$15, 0),FALSE)*$E43), 0, VLOOKUP(VLOOKUP($A43, 'E4 TB Allocation Details'!$A$18:$L$205, MATCH("Misc ID", 'E4 TB Allocation Details'!$A$18:$L$18, 0),FALSE), 'E2 Allocators'!$B$15:$W$361, MATCH('O5 Details by Class &amp; Accounts'!BN$18, 'E2 Allocators'!$B$15:$W$15, 0),FALSE)*$E43)</f>
        <v>0</v>
      </c>
      <c r="BO43" s="1412">
        <f ca="1">IF(ISERROR(VLOOKUP(VLOOKUP($A43, 'E4 TB Allocation Details'!$A$18:$L$205, MATCH("Misc ID", 'E4 TB Allocation Details'!$A$18:$L$18, 0),FALSE), 'E2 Allocators'!$B$15:$W$361, MATCH('O5 Details by Class &amp; Accounts'!BO$18, 'E2 Allocators'!$B$15:$W$15, 0),FALSE)*$E43), 0, VLOOKUP(VLOOKUP($A43, 'E4 TB Allocation Details'!$A$18:$L$205, MATCH("Misc ID", 'E4 TB Allocation Details'!$A$18:$L$18, 0),FALSE), 'E2 Allocators'!$B$15:$W$361, MATCH('O5 Details by Class &amp; Accounts'!BO$18, 'E2 Allocators'!$B$15:$W$15, 0),FALSE)*$E43)</f>
        <v>0</v>
      </c>
      <c r="BP43" s="1412">
        <f ca="1">IF(ISERROR(VLOOKUP(VLOOKUP($A43, 'E4 TB Allocation Details'!$A$18:$L$205, MATCH("Misc ID", 'E4 TB Allocation Details'!$A$18:$L$18, 0),FALSE), 'E2 Allocators'!$B$15:$W$361, MATCH('O5 Details by Class &amp; Accounts'!BP$18, 'E2 Allocators'!$B$15:$W$15, 0),FALSE)*$E43), 0, VLOOKUP(VLOOKUP($A43, 'E4 TB Allocation Details'!$A$18:$L$205, MATCH("Misc ID", 'E4 TB Allocation Details'!$A$18:$L$18, 0),FALSE), 'E2 Allocators'!$B$15:$W$361, MATCH('O5 Details by Class &amp; Accounts'!BP$18, 'E2 Allocators'!$B$15:$W$15, 0),FALSE)*$E43)</f>
        <v>0</v>
      </c>
      <c r="BQ43" s="1412">
        <f ca="1">IF(ISERROR(VLOOKUP(VLOOKUP($A43, 'E4 TB Allocation Details'!$A$18:$L$205, MATCH("Misc ID", 'E4 TB Allocation Details'!$A$18:$L$18, 0),FALSE), 'E2 Allocators'!$B$15:$W$361, MATCH('O5 Details by Class &amp; Accounts'!BQ$18, 'E2 Allocators'!$B$15:$W$15, 0),FALSE)*$E43), 0, VLOOKUP(VLOOKUP($A43, 'E4 TB Allocation Details'!$A$18:$L$205, MATCH("Misc ID", 'E4 TB Allocation Details'!$A$18:$L$18, 0),FALSE), 'E2 Allocators'!$B$15:$W$361, MATCH('O5 Details by Class &amp; Accounts'!BQ$18, 'E2 Allocators'!$B$15:$W$15, 0),FALSE)*$E43)</f>
        <v>0</v>
      </c>
      <c r="BR43" s="1412">
        <f ca="1">IF(ISERROR(VLOOKUP(VLOOKUP($A43, 'E4 TB Allocation Details'!$A$18:$L$205, MATCH("Misc ID", 'E4 TB Allocation Details'!$A$18:$L$18, 0),FALSE), 'E2 Allocators'!$B$15:$W$361, MATCH('O5 Details by Class &amp; Accounts'!BR$18, 'E2 Allocators'!$B$15:$W$15, 0),FALSE)*$E43), 0, VLOOKUP(VLOOKUP($A43, 'E4 TB Allocation Details'!$A$18:$L$205, MATCH("Misc ID", 'E4 TB Allocation Details'!$A$18:$L$18, 0),FALSE), 'E2 Allocators'!$B$15:$W$361, MATCH('O5 Details by Class &amp; Accounts'!BR$18, 'E2 Allocators'!$B$15:$W$15, 0),FALSE)*$E43)</f>
        <v>0</v>
      </c>
      <c r="BS43" s="1412">
        <f t="shared" si="3"/>
        <v>0</v>
      </c>
      <c r="BT43" s="1412">
        <f ca="1">IF(ISERROR(VLOOKUP(VLOOKUP($A43, 'E4 TB Allocation Details'!$A$18:$L$205, MATCH("A &amp; G ID", 'E4 TB Allocation Details'!$A$18:$L$18, 0),FALSE), 'E2 Allocators'!$B$15:$W$361, MATCH('O5 Details by Class &amp; Accounts'!BT$18, 'E2 Allocators'!$B$15:$W$15, 0),FALSE)*$E43), 0, VLOOKUP(VLOOKUP($A43, 'E4 TB Allocation Details'!$A$18:$L$205, MATCH("A &amp; G ID", 'E4 TB Allocation Details'!$A$18:$L$18, 0),FALSE), 'E2 Allocators'!$B$15:$W$361, MATCH('O5 Details by Class &amp; Accounts'!BT$18, 'E2 Allocators'!$B$15:$W$15, 0),FALSE)*$E43)</f>
        <v>0</v>
      </c>
      <c r="BU43" s="1412">
        <f ca="1">IF(ISERROR(VLOOKUP(VLOOKUP($A43, 'E4 TB Allocation Details'!$A$18:$L$205, MATCH("A &amp; G ID", 'E4 TB Allocation Details'!$A$18:$L$18, 0),FALSE), 'E2 Allocators'!$B$15:$W$361, MATCH('O5 Details by Class &amp; Accounts'!BU$18, 'E2 Allocators'!$B$15:$W$15, 0),FALSE)*$E43), 0, VLOOKUP(VLOOKUP($A43, 'E4 TB Allocation Details'!$A$18:$L$205, MATCH("A &amp; G ID", 'E4 TB Allocation Details'!$A$18:$L$18, 0),FALSE), 'E2 Allocators'!$B$15:$W$361, MATCH('O5 Details by Class &amp; Accounts'!BU$18, 'E2 Allocators'!$B$15:$W$15, 0),FALSE)*$E43)</f>
        <v>0</v>
      </c>
      <c r="BV43" s="1412">
        <f ca="1">IF(ISERROR(VLOOKUP(VLOOKUP($A43, 'E4 TB Allocation Details'!$A$18:$L$205, MATCH("A &amp; G ID", 'E4 TB Allocation Details'!$A$18:$L$18, 0),FALSE), 'E2 Allocators'!$B$15:$W$361, MATCH('O5 Details by Class &amp; Accounts'!BV$18, 'E2 Allocators'!$B$15:$W$15, 0),FALSE)*$E43), 0, VLOOKUP(VLOOKUP($A43, 'E4 TB Allocation Details'!$A$18:$L$205, MATCH("A &amp; G ID", 'E4 TB Allocation Details'!$A$18:$L$18, 0),FALSE), 'E2 Allocators'!$B$15:$W$361, MATCH('O5 Details by Class &amp; Accounts'!BV$18, 'E2 Allocators'!$B$15:$W$15, 0),FALSE)*$E43)</f>
        <v>0</v>
      </c>
      <c r="BW43" s="1412">
        <f ca="1">IF(ISERROR(VLOOKUP(VLOOKUP($A43, 'E4 TB Allocation Details'!$A$18:$L$205, MATCH("A &amp; G ID", 'E4 TB Allocation Details'!$A$18:$L$18, 0),FALSE), 'E2 Allocators'!$B$15:$W$361, MATCH('O5 Details by Class &amp; Accounts'!BW$18, 'E2 Allocators'!$B$15:$W$15, 0),FALSE)*$E43), 0, VLOOKUP(VLOOKUP($A43, 'E4 TB Allocation Details'!$A$18:$L$205, MATCH("A &amp; G ID", 'E4 TB Allocation Details'!$A$18:$L$18, 0),FALSE), 'E2 Allocators'!$B$15:$W$361, MATCH('O5 Details by Class &amp; Accounts'!BW$18, 'E2 Allocators'!$B$15:$W$15, 0),FALSE)*$E43)</f>
        <v>0</v>
      </c>
      <c r="BX43" s="1412">
        <f ca="1">IF(ISERROR(VLOOKUP(VLOOKUP($A43, 'E4 TB Allocation Details'!$A$18:$L$205, MATCH("A &amp; G ID", 'E4 TB Allocation Details'!$A$18:$L$18, 0),FALSE), 'E2 Allocators'!$B$15:$W$361, MATCH('O5 Details by Class &amp; Accounts'!BX$18, 'E2 Allocators'!$B$15:$W$15, 0),FALSE)*$E43), 0, VLOOKUP(VLOOKUP($A43, 'E4 TB Allocation Details'!$A$18:$L$205, MATCH("A &amp; G ID", 'E4 TB Allocation Details'!$A$18:$L$18, 0),FALSE), 'E2 Allocators'!$B$15:$W$361, MATCH('O5 Details by Class &amp; Accounts'!BX$18, 'E2 Allocators'!$B$15:$W$15, 0),FALSE)*$E43)</f>
        <v>0</v>
      </c>
      <c r="BY43" s="1412">
        <f ca="1">IF(ISERROR(VLOOKUP(VLOOKUP($A43, 'E4 TB Allocation Details'!$A$18:$L$205, MATCH("A &amp; G ID", 'E4 TB Allocation Details'!$A$18:$L$18, 0),FALSE), 'E2 Allocators'!$B$15:$W$361, MATCH('O5 Details by Class &amp; Accounts'!BY$18, 'E2 Allocators'!$B$15:$W$15, 0),FALSE)*$E43), 0, VLOOKUP(VLOOKUP($A43, 'E4 TB Allocation Details'!$A$18:$L$205, MATCH("A &amp; G ID", 'E4 TB Allocation Details'!$A$18:$L$18, 0),FALSE), 'E2 Allocators'!$B$15:$W$361, MATCH('O5 Details by Class &amp; Accounts'!BY$18, 'E2 Allocators'!$B$15:$W$15, 0),FALSE)*$E43)</f>
        <v>0</v>
      </c>
      <c r="BZ43" s="1412">
        <f ca="1">IF(ISERROR(VLOOKUP(VLOOKUP($A43, 'E4 TB Allocation Details'!$A$18:$L$205, MATCH("A &amp; G ID", 'E4 TB Allocation Details'!$A$18:$L$18, 0),FALSE), 'E2 Allocators'!$B$15:$W$361, MATCH('O5 Details by Class &amp; Accounts'!BZ$18, 'E2 Allocators'!$B$15:$W$15, 0),FALSE)*$E43), 0, VLOOKUP(VLOOKUP($A43, 'E4 TB Allocation Details'!$A$18:$L$205, MATCH("A &amp; G ID", 'E4 TB Allocation Details'!$A$18:$L$18, 0),FALSE), 'E2 Allocators'!$B$15:$W$361, MATCH('O5 Details by Class &amp; Accounts'!BZ$18, 'E2 Allocators'!$B$15:$W$15, 0),FALSE)*$E43)</f>
        <v>0</v>
      </c>
      <c r="CA43" s="1412">
        <f ca="1">IF(ISERROR(VLOOKUP(VLOOKUP($A43, 'E4 TB Allocation Details'!$A$18:$L$205, MATCH("A &amp; G ID", 'E4 TB Allocation Details'!$A$18:$L$18, 0),FALSE), 'E2 Allocators'!$B$15:$W$361, MATCH('O5 Details by Class &amp; Accounts'!CA$18, 'E2 Allocators'!$B$15:$W$15, 0),FALSE)*$E43), 0, VLOOKUP(VLOOKUP($A43, 'E4 TB Allocation Details'!$A$18:$L$205, MATCH("A &amp; G ID", 'E4 TB Allocation Details'!$A$18:$L$18, 0),FALSE), 'E2 Allocators'!$B$15:$W$361, MATCH('O5 Details by Class &amp; Accounts'!CA$18, 'E2 Allocators'!$B$15:$W$15, 0),FALSE)*$E43)</f>
        <v>0</v>
      </c>
      <c r="CB43" s="1412">
        <f ca="1">IF(ISERROR(VLOOKUP(VLOOKUP($A43, 'E4 TB Allocation Details'!$A$18:$L$205, MATCH("A &amp; G ID", 'E4 TB Allocation Details'!$A$18:$L$18, 0),FALSE), 'E2 Allocators'!$B$15:$W$361, MATCH('O5 Details by Class &amp; Accounts'!CB$18, 'E2 Allocators'!$B$15:$W$15, 0),FALSE)*$E43), 0, VLOOKUP(VLOOKUP($A43, 'E4 TB Allocation Details'!$A$18:$L$205, MATCH("A &amp; G ID", 'E4 TB Allocation Details'!$A$18:$L$18, 0),FALSE), 'E2 Allocators'!$B$15:$W$361, MATCH('O5 Details by Class &amp; Accounts'!CB$18, 'E2 Allocators'!$B$15:$W$15, 0),FALSE)*$E43)</f>
        <v>0</v>
      </c>
      <c r="CC43" s="1412">
        <f ca="1">IF(ISERROR(VLOOKUP(VLOOKUP($A43, 'E4 TB Allocation Details'!$A$18:$L$205, MATCH("A &amp; G ID", 'E4 TB Allocation Details'!$A$18:$L$18, 0),FALSE), 'E2 Allocators'!$B$15:$W$361, MATCH('O5 Details by Class &amp; Accounts'!CC$18, 'E2 Allocators'!$B$15:$W$15, 0),FALSE)*$E43), 0, VLOOKUP(VLOOKUP($A43, 'E4 TB Allocation Details'!$A$18:$L$205, MATCH("A &amp; G ID", 'E4 TB Allocation Details'!$A$18:$L$18, 0),FALSE), 'E2 Allocators'!$B$15:$W$361, MATCH('O5 Details by Class &amp; Accounts'!CC$18, 'E2 Allocators'!$B$15:$W$15, 0),FALSE)*$E43)</f>
        <v>0</v>
      </c>
      <c r="CD43" s="1412">
        <f ca="1">IF(ISERROR(VLOOKUP(VLOOKUP($A43, 'E4 TB Allocation Details'!$A$18:$L$205, MATCH("A &amp; G ID", 'E4 TB Allocation Details'!$A$18:$L$18, 0),FALSE), 'E2 Allocators'!$B$15:$W$361, MATCH('O5 Details by Class &amp; Accounts'!CD$18, 'E2 Allocators'!$B$15:$W$15, 0),FALSE)*$E43), 0, VLOOKUP(VLOOKUP($A43, 'E4 TB Allocation Details'!$A$18:$L$205, MATCH("A &amp; G ID", 'E4 TB Allocation Details'!$A$18:$L$18, 0),FALSE), 'E2 Allocators'!$B$15:$W$361, MATCH('O5 Details by Class &amp; Accounts'!CD$18, 'E2 Allocators'!$B$15:$W$15, 0),FALSE)*$E43)</f>
        <v>0</v>
      </c>
      <c r="CE43" s="1412">
        <f ca="1">IF(ISERROR(VLOOKUP(VLOOKUP($A43, 'E4 TB Allocation Details'!$A$18:$L$205, MATCH("A &amp; G ID", 'E4 TB Allocation Details'!$A$18:$L$18, 0),FALSE), 'E2 Allocators'!$B$15:$W$361, MATCH('O5 Details by Class &amp; Accounts'!CE$18, 'E2 Allocators'!$B$15:$W$15, 0),FALSE)*$E43), 0, VLOOKUP(VLOOKUP($A43, 'E4 TB Allocation Details'!$A$18:$L$205, MATCH("A &amp; G ID", 'E4 TB Allocation Details'!$A$18:$L$18, 0),FALSE), 'E2 Allocators'!$B$15:$W$361, MATCH('O5 Details by Class &amp; Accounts'!CE$18, 'E2 Allocators'!$B$15:$W$15, 0),FALSE)*$E43)</f>
        <v>0</v>
      </c>
      <c r="CF43" s="1412">
        <f ca="1">IF(ISERROR(VLOOKUP(VLOOKUP($A43, 'E4 TB Allocation Details'!$A$18:$L$205, MATCH("A &amp; G ID", 'E4 TB Allocation Details'!$A$18:$L$18, 0),FALSE), 'E2 Allocators'!$B$15:$W$361, MATCH('O5 Details by Class &amp; Accounts'!CF$18, 'E2 Allocators'!$B$15:$W$15, 0),FALSE)*$E43), 0, VLOOKUP(VLOOKUP($A43, 'E4 TB Allocation Details'!$A$18:$L$205, MATCH("A &amp; G ID", 'E4 TB Allocation Details'!$A$18:$L$18, 0),FALSE), 'E2 Allocators'!$B$15:$W$361, MATCH('O5 Details by Class &amp; Accounts'!CF$18, 'E2 Allocators'!$B$15:$W$15, 0),FALSE)*$E43)</f>
        <v>0</v>
      </c>
      <c r="CG43" s="1412">
        <f ca="1">IF(ISERROR(VLOOKUP(VLOOKUP($A43, 'E4 TB Allocation Details'!$A$18:$L$205, MATCH("A &amp; G ID", 'E4 TB Allocation Details'!$A$18:$L$18, 0),FALSE), 'E2 Allocators'!$B$15:$W$361, MATCH('O5 Details by Class &amp; Accounts'!CG$18, 'E2 Allocators'!$B$15:$W$15, 0),FALSE)*$E43), 0, VLOOKUP(VLOOKUP($A43, 'E4 TB Allocation Details'!$A$18:$L$205, MATCH("A &amp; G ID", 'E4 TB Allocation Details'!$A$18:$L$18, 0),FALSE), 'E2 Allocators'!$B$15:$W$361, MATCH('O5 Details by Class &amp; Accounts'!CG$18, 'E2 Allocators'!$B$15:$W$15, 0),FALSE)*$E43)</f>
        <v>0</v>
      </c>
      <c r="CH43" s="1412">
        <f ca="1">IF(ISERROR(VLOOKUP(VLOOKUP($A43, 'E4 TB Allocation Details'!$A$18:$L$205, MATCH("A &amp; G ID", 'E4 TB Allocation Details'!$A$18:$L$18, 0),FALSE), 'E2 Allocators'!$B$15:$W$361, MATCH('O5 Details by Class &amp; Accounts'!CH$18, 'E2 Allocators'!$B$15:$W$15, 0),FALSE)*$E43), 0, VLOOKUP(VLOOKUP($A43, 'E4 TB Allocation Details'!$A$18:$L$205, MATCH("A &amp; G ID", 'E4 TB Allocation Details'!$A$18:$L$18, 0),FALSE), 'E2 Allocators'!$B$15:$W$361, MATCH('O5 Details by Class &amp; Accounts'!CH$18, 'E2 Allocators'!$B$15:$W$15, 0),FALSE)*$E43)</f>
        <v>0</v>
      </c>
      <c r="CI43" s="1412">
        <f ca="1">IF(ISERROR(VLOOKUP(VLOOKUP($A43, 'E4 TB Allocation Details'!$A$18:$L$205, MATCH("A &amp; G ID", 'E4 TB Allocation Details'!$A$18:$L$18, 0),FALSE), 'E2 Allocators'!$B$15:$W$361, MATCH('O5 Details by Class &amp; Accounts'!CI$18, 'E2 Allocators'!$B$15:$W$15, 0),FALSE)*$E43), 0, VLOOKUP(VLOOKUP($A43, 'E4 TB Allocation Details'!$A$18:$L$205, MATCH("A &amp; G ID", 'E4 TB Allocation Details'!$A$18:$L$18, 0),FALSE), 'E2 Allocators'!$B$15:$W$361, MATCH('O5 Details by Class &amp; Accounts'!CI$18, 'E2 Allocators'!$B$15:$W$15, 0),FALSE)*$E43)</f>
        <v>0</v>
      </c>
      <c r="CJ43" s="1412">
        <f ca="1">IF(ISERROR(VLOOKUP(VLOOKUP($A43, 'E4 TB Allocation Details'!$A$18:$L$205, MATCH("A &amp; G ID", 'E4 TB Allocation Details'!$A$18:$L$18, 0),FALSE), 'E2 Allocators'!$B$15:$W$361, MATCH('O5 Details by Class &amp; Accounts'!CJ$18, 'E2 Allocators'!$B$15:$W$15, 0),FALSE)*$E43), 0, VLOOKUP(VLOOKUP($A43, 'E4 TB Allocation Details'!$A$18:$L$205, MATCH("A &amp; G ID", 'E4 TB Allocation Details'!$A$18:$L$18, 0),FALSE), 'E2 Allocators'!$B$15:$W$361, MATCH('O5 Details by Class &amp; Accounts'!CJ$18, 'E2 Allocators'!$B$15:$W$15, 0),FALSE)*$E43)</f>
        <v>0</v>
      </c>
      <c r="CK43" s="1412">
        <f ca="1">IF(ISERROR(VLOOKUP(VLOOKUP($A43, 'E4 TB Allocation Details'!$A$18:$L$205, MATCH("A &amp; G ID", 'E4 TB Allocation Details'!$A$18:$L$18, 0),FALSE), 'E2 Allocators'!$B$15:$W$361, MATCH('O5 Details by Class &amp; Accounts'!CK$18, 'E2 Allocators'!$B$15:$W$15, 0),FALSE)*$E43), 0, VLOOKUP(VLOOKUP($A43, 'E4 TB Allocation Details'!$A$18:$L$205, MATCH("A &amp; G ID", 'E4 TB Allocation Details'!$A$18:$L$18, 0),FALSE), 'E2 Allocators'!$B$15:$W$361, MATCH('O5 Details by Class &amp; Accounts'!CK$18, 'E2 Allocators'!$B$15:$W$15, 0),FALSE)*$E43)</f>
        <v>0</v>
      </c>
      <c r="CL43" s="1412">
        <f ca="1">IF(ISERROR(VLOOKUP(VLOOKUP($A43, 'E4 TB Allocation Details'!$A$18:$L$205, MATCH("A &amp; G ID", 'E4 TB Allocation Details'!$A$18:$L$18, 0),FALSE), 'E2 Allocators'!$B$15:$W$361, MATCH('O5 Details by Class &amp; Accounts'!CL$18, 'E2 Allocators'!$B$15:$W$15, 0),FALSE)*$E43), 0, VLOOKUP(VLOOKUP($A43, 'E4 TB Allocation Details'!$A$18:$L$205, MATCH("A &amp; G ID", 'E4 TB Allocation Details'!$A$18:$L$18, 0),FALSE), 'E2 Allocators'!$B$15:$W$361, MATCH('O5 Details by Class &amp; Accounts'!CL$18, 'E2 Allocators'!$B$15:$W$15, 0),FALSE)*$E43)</f>
        <v>0</v>
      </c>
      <c r="CM43" s="1412">
        <f ca="1">IF(ISERROR(VLOOKUP(VLOOKUP($A43, 'E4 TB Allocation Details'!$A$18:$L$205, MATCH("A &amp; G ID", 'E4 TB Allocation Details'!$A$18:$L$18, 0),FALSE), 'E2 Allocators'!$B$15:$W$361, MATCH('O5 Details by Class &amp; Accounts'!CM$18, 'E2 Allocators'!$B$15:$W$15, 0),FALSE)*$E43), 0, VLOOKUP(VLOOKUP($A43, 'E4 TB Allocation Details'!$A$18:$L$205, MATCH("A &amp; G ID", 'E4 TB Allocation Details'!$A$18:$L$18, 0),FALSE), 'E2 Allocators'!$B$15:$W$361, MATCH('O5 Details by Class &amp; Accounts'!CM$18, 'E2 Allocators'!$B$15:$W$15, 0),FALSE)*$E43)</f>
        <v>0</v>
      </c>
      <c r="CN43" s="1412">
        <f t="shared" si="5"/>
        <v>0</v>
      </c>
      <c r="CO43" s="1792">
        <f t="shared" si="4"/>
        <v>0</v>
      </c>
      <c r="CQ43" s="2087" t="s">
        <v>11</v>
      </c>
    </row>
    <row r="44" spans="1:95" s="81" customFormat="1" ht="12.75">
      <c r="A44" s="1175" t="s">
        <v>141</v>
      </c>
      <c r="B44" s="1176" t="s">
        <v>1447</v>
      </c>
      <c r="C44" s="1789">
        <f ca="1">IF(ISERROR(VLOOKUP($A44,'I3 TB Data'!$A$23:$H$458,MATCH('O5 Details by Class &amp; Accounts'!$C$18, 'I3 TB Data'!$A$23:$H$23,0),0)), 0, VLOOKUP($A44,'I3 TB Data'!$A$23:$H$458,MATCH('O5 Details by Class &amp; Accounts'!$C$18,'I3 TB Data'!$A$23:$H$23,0),0))</f>
        <v>0</v>
      </c>
      <c r="D44" s="1790">
        <f ca="1">'I4 BO ASSETS'!E41</f>
        <v>1</v>
      </c>
      <c r="E44" s="1789">
        <f t="shared" si="6"/>
        <v>1</v>
      </c>
      <c r="F44" s="1791">
        <f ca="1">IF(ISERROR(VLOOKUP($A44, 'E1 Categorization'!A33:E122, MATCH("Customer Component", 'E1 Categorization'!$A$33:$E$33,0), 0)), 0, IF(VLOOKUP($A44, 'E1 Categorization'!A33:E122, MATCH("Customer Component", 'E1 Categorization'!$A$33:$E$33,0), 0)=0, 'O5 Details by Class &amp; Accounts'!$E44, IF(AND(VLOOKUP($A44, 'E1 Categorization'!A33:E122, MATCH("Customer Component", 'E1 Categorization'!$A$33:$E$33,0), 0) &gt;0, VLOOKUP($A44, 'E1 Categorization'!A33:E122, MATCH("Customer Component", 'E1 Categorization'!$A$33:$E$33,0), 0)&lt;1), 'O5 Details by Class &amp; Accounts'!$E44*(1-VLOOKUP($A44, 'E1 Categorization'!A33:E122, MATCH("Customer Component", 'E1 Categorization'!$A$33:$E$33,0), 0)), 0)))</f>
        <v>0.65</v>
      </c>
      <c r="G44" s="1791">
        <f ca="1">IF(ISERROR(VLOOKUP($A44, 'E1 Categorization'!A33:E122, MATCH("Customer Component", 'E1 Categorization'!$A$33:$E$33,0), 0)),0, IF(VLOOKUP($A44, 'E1 Categorization'!A33:E122, MATCH("Customer Component", 'E1 Categorization'!$A$33:$E$33,0), 0)=0, 0, IF(AND(VLOOKUP($A44, 'E1 Categorization'!A33:E122, MATCH("Customer Component", 'E1 Categorization'!$A$33:$E$33,0), 0) &gt;0, VLOOKUP($A44, 'E1 Categorization'!A33:E122, MATCH("Customer Component", 'E1 Categorization'!$A$33:$E$33,0), 0)&lt;1), 'O5 Details by Class &amp; Accounts'!$E44*(VLOOKUP($A44, 'E1 Categorization'!A33:E122, MATCH("Customer Component", 'E1 Categorization'!$A$33:$E$33,0), 0)), 'O5 Details by Class &amp; Accounts'!$E44)))</f>
        <v>0.35</v>
      </c>
      <c r="H44" s="1412">
        <f t="shared" si="0"/>
        <v>1</v>
      </c>
      <c r="I44" s="1412">
        <f ca="1">IF(ISERROR(VLOOKUP(VLOOKUP($A44, 'E4 TB Allocation Details'!$A$18:$L$205, MATCH("Demand ID", 'E4 TB Allocation Details'!$A$18:$L$18, 0),FALSE), 'E2 Allocators'!$B$15:$W$361, MATCH('O5 Details by Class &amp; Accounts'!I$18, 'E2 Allocators'!$B$15:$W$15, 0),FALSE)*$F44), 0, VLOOKUP(VLOOKUP($A44, 'E4 TB Allocation Details'!$A$18:$L$205, MATCH("Demand ID", 'E4 TB Allocation Details'!$A$18:$L$18, 0),FALSE), 'E2 Allocators'!$B$15:$W$361, MATCH('O5 Details by Class &amp; Accounts'!I$18, 'E2 Allocators'!$B$15:$W$15, 0),FALSE)*$F44)</f>
        <v>0.40259313884444242</v>
      </c>
      <c r="J44" s="1412">
        <f ca="1">IF(ISERROR(VLOOKUP(VLOOKUP($A44, 'E4 TB Allocation Details'!$A$18:$L$205, MATCH("Demand ID", 'E4 TB Allocation Details'!$A$18:$L$18, 0),FALSE), 'E2 Allocators'!$B$15:$W$361, MATCH('O5 Details by Class &amp; Accounts'!J$18, 'E2 Allocators'!$B$15:$W$15, 0),FALSE)*$F44), 0, VLOOKUP(VLOOKUP($A44, 'E4 TB Allocation Details'!$A$18:$L$205, MATCH("Demand ID", 'E4 TB Allocation Details'!$A$18:$L$18, 0),FALSE), 'E2 Allocators'!$B$15:$W$361, MATCH('O5 Details by Class &amp; Accounts'!J$18, 'E2 Allocators'!$B$15:$W$15, 0),FALSE)*$F44)</f>
        <v>0.1527993180100338</v>
      </c>
      <c r="K44" s="1412">
        <f ca="1">IF(ISERROR(VLOOKUP(VLOOKUP($A44, 'E4 TB Allocation Details'!$A$18:$L$205, MATCH("Demand ID", 'E4 TB Allocation Details'!$A$18:$L$18, 0),FALSE), 'E2 Allocators'!$B$15:$W$361, MATCH('O5 Details by Class &amp; Accounts'!K$18, 'E2 Allocators'!$B$15:$W$15, 0),FALSE)*$F44), 0, VLOOKUP(VLOOKUP($A44, 'E4 TB Allocation Details'!$A$18:$L$205, MATCH("Demand ID", 'E4 TB Allocation Details'!$A$18:$L$18, 0),FALSE), 'E2 Allocators'!$B$15:$W$361, MATCH('O5 Details by Class &amp; Accounts'!K$18, 'E2 Allocators'!$B$15:$W$15, 0),FALSE)*$F44)</f>
        <v>9.3824294458354496E-2</v>
      </c>
      <c r="L44" s="1412">
        <f ca="1">IF(ISERROR(VLOOKUP(VLOOKUP($A44, 'E4 TB Allocation Details'!$A$18:$L$205, MATCH("Demand ID", 'E4 TB Allocation Details'!$A$18:$L$18, 0),FALSE), 'E2 Allocators'!$B$15:$W$361, MATCH('O5 Details by Class &amp; Accounts'!L$18, 'E2 Allocators'!$B$15:$W$15, 0),FALSE)*$F44), 0, VLOOKUP(VLOOKUP($A44, 'E4 TB Allocation Details'!$A$18:$L$205, MATCH("Demand ID", 'E4 TB Allocation Details'!$A$18:$L$18, 0),FALSE), 'E2 Allocators'!$B$15:$W$361, MATCH('O5 Details by Class &amp; Accounts'!L$18, 'E2 Allocators'!$B$15:$W$15, 0),FALSE)*$F44)</f>
        <v>0</v>
      </c>
      <c r="M44" s="1412">
        <f ca="1">IF(ISERROR(VLOOKUP(VLOOKUP($A44, 'E4 TB Allocation Details'!$A$18:$L$205, MATCH("Demand ID", 'E4 TB Allocation Details'!$A$18:$L$18, 0),FALSE), 'E2 Allocators'!$B$15:$W$361, MATCH('O5 Details by Class &amp; Accounts'!M$18, 'E2 Allocators'!$B$15:$W$15, 0),FALSE)*$F44), 0, VLOOKUP(VLOOKUP($A44, 'E4 TB Allocation Details'!$A$18:$L$205, MATCH("Demand ID", 'E4 TB Allocation Details'!$A$18:$L$18, 0),FALSE), 'E2 Allocators'!$B$15:$W$361, MATCH('O5 Details by Class &amp; Accounts'!M$18, 'E2 Allocators'!$B$15:$W$15, 0),FALSE)*$F44)</f>
        <v>0</v>
      </c>
      <c r="N44" s="1412">
        <f ca="1">IF(ISERROR(VLOOKUP(VLOOKUP($A44, 'E4 TB Allocation Details'!$A$18:$L$205, MATCH("Demand ID", 'E4 TB Allocation Details'!$A$18:$L$18, 0),FALSE), 'E2 Allocators'!$B$15:$W$361, MATCH('O5 Details by Class &amp; Accounts'!N$18, 'E2 Allocators'!$B$15:$W$15, 0),FALSE)*$F44), 0, VLOOKUP(VLOOKUP($A44, 'E4 TB Allocation Details'!$A$18:$L$205, MATCH("Demand ID", 'E4 TB Allocation Details'!$A$18:$L$18, 0),FALSE), 'E2 Allocators'!$B$15:$W$361, MATCH('O5 Details by Class &amp; Accounts'!N$18, 'E2 Allocators'!$B$15:$W$15, 0),FALSE)*$F44)</f>
        <v>0</v>
      </c>
      <c r="O44" s="1412">
        <f ca="1">IF(ISERROR(VLOOKUP(VLOOKUP($A44, 'E4 TB Allocation Details'!$A$18:$L$205, MATCH("Demand ID", 'E4 TB Allocation Details'!$A$18:$L$18, 0),FALSE), 'E2 Allocators'!$B$15:$W$361, MATCH('O5 Details by Class &amp; Accounts'!O$18, 'E2 Allocators'!$B$15:$W$15, 0),FALSE)*$F44), 0, VLOOKUP(VLOOKUP($A44, 'E4 TB Allocation Details'!$A$18:$L$205, MATCH("Demand ID", 'E4 TB Allocation Details'!$A$18:$L$18, 0),FALSE), 'E2 Allocators'!$B$15:$W$361, MATCH('O5 Details by Class &amp; Accounts'!O$18, 'E2 Allocators'!$B$15:$W$15, 0),FALSE)*$F44)</f>
        <v>0</v>
      </c>
      <c r="P44" s="1412">
        <f ca="1">IF(ISERROR(VLOOKUP(VLOOKUP($A44, 'E4 TB Allocation Details'!$A$18:$L$205, MATCH("Demand ID", 'E4 TB Allocation Details'!$A$18:$L$18, 0),FALSE), 'E2 Allocators'!$B$15:$W$361, MATCH('O5 Details by Class &amp; Accounts'!P$18, 'E2 Allocators'!$B$15:$W$15, 0),FALSE)*$F44), 0, VLOOKUP(VLOOKUP($A44, 'E4 TB Allocation Details'!$A$18:$L$205, MATCH("Demand ID", 'E4 TB Allocation Details'!$A$18:$L$18, 0),FALSE), 'E2 Allocators'!$B$15:$W$361, MATCH('O5 Details by Class &amp; Accounts'!P$18, 'E2 Allocators'!$B$15:$W$15, 0),FALSE)*$F44)</f>
        <v>0</v>
      </c>
      <c r="Q44" s="1412">
        <f ca="1">IF(ISERROR(VLOOKUP(VLOOKUP($A44, 'E4 TB Allocation Details'!$A$18:$L$205, MATCH("Demand ID", 'E4 TB Allocation Details'!$A$18:$L$18, 0),FALSE), 'E2 Allocators'!$B$15:$W$361, MATCH('O5 Details by Class &amp; Accounts'!Q$18, 'E2 Allocators'!$B$15:$W$15, 0),FALSE)*$F44), 0, VLOOKUP(VLOOKUP($A44, 'E4 TB Allocation Details'!$A$18:$L$205, MATCH("Demand ID", 'E4 TB Allocation Details'!$A$18:$L$18, 0),FALSE), 'E2 Allocators'!$B$15:$W$361, MATCH('O5 Details by Class &amp; Accounts'!Q$18, 'E2 Allocators'!$B$15:$W$15, 0),FALSE)*$F44)</f>
        <v>7.8324868716935002E-4</v>
      </c>
      <c r="R44" s="1412">
        <f ca="1">IF(ISERROR(VLOOKUP(VLOOKUP($A44, 'E4 TB Allocation Details'!$A$18:$L$205, MATCH("Demand ID", 'E4 TB Allocation Details'!$A$18:$L$18, 0),FALSE), 'E2 Allocators'!$B$15:$W$361, MATCH('O5 Details by Class &amp; Accounts'!R$18, 'E2 Allocators'!$B$15:$W$15, 0),FALSE)*$F44), 0, VLOOKUP(VLOOKUP($A44, 'E4 TB Allocation Details'!$A$18:$L$205, MATCH("Demand ID", 'E4 TB Allocation Details'!$A$18:$L$18, 0),FALSE), 'E2 Allocators'!$B$15:$W$361, MATCH('O5 Details by Class &amp; Accounts'!R$18, 'E2 Allocators'!$B$15:$W$15, 0),FALSE)*$F44)</f>
        <v>0</v>
      </c>
      <c r="S44" s="1412">
        <f ca="1">IF(ISERROR(VLOOKUP(VLOOKUP($A44, 'E4 TB Allocation Details'!$A$18:$L$205, MATCH("Demand ID", 'E4 TB Allocation Details'!$A$18:$L$18, 0),FALSE), 'E2 Allocators'!$B$15:$W$361, MATCH('O5 Details by Class &amp; Accounts'!S$18, 'E2 Allocators'!$B$15:$W$15, 0),FALSE)*$F44), 0, VLOOKUP(VLOOKUP($A44, 'E4 TB Allocation Details'!$A$18:$L$205, MATCH("Demand ID", 'E4 TB Allocation Details'!$A$18:$L$18, 0),FALSE), 'E2 Allocators'!$B$15:$W$361, MATCH('O5 Details by Class &amp; Accounts'!S$18, 'E2 Allocators'!$B$15:$W$15, 0),FALSE)*$F44)</f>
        <v>0</v>
      </c>
      <c r="T44" s="1412">
        <f ca="1">IF(ISERROR(VLOOKUP(VLOOKUP($A44, 'E4 TB Allocation Details'!$A$18:$L$205, MATCH("Demand ID", 'E4 TB Allocation Details'!$A$18:$L$18, 0),FALSE), 'E2 Allocators'!$B$15:$W$361, MATCH('O5 Details by Class &amp; Accounts'!T$18, 'E2 Allocators'!$B$15:$W$15, 0),FALSE)*$F44), 0, VLOOKUP(VLOOKUP($A44, 'E4 TB Allocation Details'!$A$18:$L$205, MATCH("Demand ID", 'E4 TB Allocation Details'!$A$18:$L$18, 0),FALSE), 'E2 Allocators'!$B$15:$W$361, MATCH('O5 Details by Class &amp; Accounts'!T$18, 'E2 Allocators'!$B$15:$W$15, 0),FALSE)*$F44)</f>
        <v>0</v>
      </c>
      <c r="U44" s="1412">
        <f ca="1">IF(ISERROR(VLOOKUP(VLOOKUP($A44, 'E4 TB Allocation Details'!$A$18:$L$205, MATCH("Demand ID", 'E4 TB Allocation Details'!$A$18:$L$18, 0),FALSE), 'E2 Allocators'!$B$15:$W$361, MATCH('O5 Details by Class &amp; Accounts'!U$18, 'E2 Allocators'!$B$15:$W$15, 0),FALSE)*$F44), 0, VLOOKUP(VLOOKUP($A44, 'E4 TB Allocation Details'!$A$18:$L$205, MATCH("Demand ID", 'E4 TB Allocation Details'!$A$18:$L$18, 0),FALSE), 'E2 Allocators'!$B$15:$W$361, MATCH('O5 Details by Class &amp; Accounts'!U$18, 'E2 Allocators'!$B$15:$W$15, 0),FALSE)*$F44)</f>
        <v>0</v>
      </c>
      <c r="V44" s="1412">
        <f ca="1">IF(ISERROR(VLOOKUP(VLOOKUP($A44, 'E4 TB Allocation Details'!$A$18:$L$205, MATCH("Demand ID", 'E4 TB Allocation Details'!$A$18:$L$18, 0),FALSE), 'E2 Allocators'!$B$15:$W$361, MATCH('O5 Details by Class &amp; Accounts'!V$18, 'E2 Allocators'!$B$15:$W$15, 0),FALSE)*$F44), 0, VLOOKUP(VLOOKUP($A44, 'E4 TB Allocation Details'!$A$18:$L$205, MATCH("Demand ID", 'E4 TB Allocation Details'!$A$18:$L$18, 0),FALSE), 'E2 Allocators'!$B$15:$W$361, MATCH('O5 Details by Class &amp; Accounts'!V$18, 'E2 Allocators'!$B$15:$W$15, 0),FALSE)*$F44)</f>
        <v>0</v>
      </c>
      <c r="W44" s="1412">
        <f ca="1">IF(ISERROR(VLOOKUP(VLOOKUP($A44, 'E4 TB Allocation Details'!$A$18:$L$205, MATCH("Demand ID", 'E4 TB Allocation Details'!$A$18:$L$18, 0),FALSE), 'E2 Allocators'!$B$15:$W$361, MATCH('O5 Details by Class &amp; Accounts'!W$18, 'E2 Allocators'!$B$15:$W$15, 0),FALSE)*$F44), 0, VLOOKUP(VLOOKUP($A44, 'E4 TB Allocation Details'!$A$18:$L$205, MATCH("Demand ID", 'E4 TB Allocation Details'!$A$18:$L$18, 0),FALSE), 'E2 Allocators'!$B$15:$W$361, MATCH('O5 Details by Class &amp; Accounts'!W$18, 'E2 Allocators'!$B$15:$W$15, 0),FALSE)*$F44)</f>
        <v>0</v>
      </c>
      <c r="X44" s="1412">
        <f ca="1">IF(ISERROR(VLOOKUP(VLOOKUP($A44, 'E4 TB Allocation Details'!$A$18:$L$205, MATCH("Demand ID", 'E4 TB Allocation Details'!$A$18:$L$18, 0),FALSE), 'E2 Allocators'!$B$15:$W$361, MATCH('O5 Details by Class &amp; Accounts'!X$18, 'E2 Allocators'!$B$15:$W$15, 0),FALSE)*$F44), 0, VLOOKUP(VLOOKUP($A44, 'E4 TB Allocation Details'!$A$18:$L$205, MATCH("Demand ID", 'E4 TB Allocation Details'!$A$18:$L$18, 0),FALSE), 'E2 Allocators'!$B$15:$W$361, MATCH('O5 Details by Class &amp; Accounts'!X$18, 'E2 Allocators'!$B$15:$W$15, 0),FALSE)*$F44)</f>
        <v>0</v>
      </c>
      <c r="Y44" s="1412">
        <f ca="1">IF(ISERROR(VLOOKUP(VLOOKUP($A44, 'E4 TB Allocation Details'!$A$18:$L$205, MATCH("Demand ID", 'E4 TB Allocation Details'!$A$18:$L$18, 0),FALSE), 'E2 Allocators'!$B$15:$W$361, MATCH('O5 Details by Class &amp; Accounts'!Y$18, 'E2 Allocators'!$B$15:$W$15, 0),FALSE)*$F44), 0, VLOOKUP(VLOOKUP($A44, 'E4 TB Allocation Details'!$A$18:$L$205, MATCH("Demand ID", 'E4 TB Allocation Details'!$A$18:$L$18, 0),FALSE), 'E2 Allocators'!$B$15:$W$361, MATCH('O5 Details by Class &amp; Accounts'!Y$18, 'E2 Allocators'!$B$15:$W$15, 0),FALSE)*$F44)</f>
        <v>0</v>
      </c>
      <c r="Z44" s="1412">
        <f ca="1">IF(ISERROR(VLOOKUP(VLOOKUP($A44, 'E4 TB Allocation Details'!$A$18:$L$205, MATCH("Demand ID", 'E4 TB Allocation Details'!$A$18:$L$18, 0),FALSE), 'E2 Allocators'!$B$15:$W$361, MATCH('O5 Details by Class &amp; Accounts'!Z$18, 'E2 Allocators'!$B$15:$W$15, 0),FALSE)*$F44), 0, VLOOKUP(VLOOKUP($A44, 'E4 TB Allocation Details'!$A$18:$L$205, MATCH("Demand ID", 'E4 TB Allocation Details'!$A$18:$L$18, 0),FALSE), 'E2 Allocators'!$B$15:$W$361, MATCH('O5 Details by Class &amp; Accounts'!Z$18, 'E2 Allocators'!$B$15:$W$15, 0),FALSE)*$F44)</f>
        <v>0</v>
      </c>
      <c r="AA44" s="1412">
        <f ca="1">IF(ISERROR(VLOOKUP(VLOOKUP($A44, 'E4 TB Allocation Details'!$A$18:$L$205, MATCH("Demand ID", 'E4 TB Allocation Details'!$A$18:$L$18, 0),FALSE), 'E2 Allocators'!$B$15:$W$361, MATCH('O5 Details by Class &amp; Accounts'!AA$18, 'E2 Allocators'!$B$15:$W$15, 0),FALSE)*$F44), 0, VLOOKUP(VLOOKUP($A44, 'E4 TB Allocation Details'!$A$18:$L$205, MATCH("Demand ID", 'E4 TB Allocation Details'!$A$18:$L$18, 0),FALSE), 'E2 Allocators'!$B$15:$W$361, MATCH('O5 Details by Class &amp; Accounts'!AA$18, 'E2 Allocators'!$B$15:$W$15, 0),FALSE)*$F44)</f>
        <v>0</v>
      </c>
      <c r="AB44" s="1412">
        <f ca="1">IF(ISERROR(VLOOKUP(VLOOKUP($A44, 'E4 TB Allocation Details'!$A$18:$L$205, MATCH("Demand ID", 'E4 TB Allocation Details'!$A$18:$L$18, 0),FALSE), 'E2 Allocators'!$B$15:$W$361, MATCH('O5 Details by Class &amp; Accounts'!AB$18, 'E2 Allocators'!$B$15:$W$15, 0),FALSE)*$F44), 0, VLOOKUP(VLOOKUP($A44, 'E4 TB Allocation Details'!$A$18:$L$205, MATCH("Demand ID", 'E4 TB Allocation Details'!$A$18:$L$18, 0),FALSE), 'E2 Allocators'!$B$15:$W$361, MATCH('O5 Details by Class &amp; Accounts'!AB$18, 'E2 Allocators'!$B$15:$W$15, 0),FALSE)*$F44)</f>
        <v>0</v>
      </c>
      <c r="AC44" s="1412">
        <f t="shared" si="1"/>
        <v>0.65000000000000013</v>
      </c>
      <c r="AD44" s="1412">
        <f ca="1">IF(ISERROR(VLOOKUP(VLOOKUP($A44, 'E4 TB Allocation Details'!$A$18:$L$205, MATCH("Customer ID", 'E4 TB Allocation Details'!$A$18:$L$18, 0),FALSE), 'E2 Allocators'!$B$15:$W$361, MATCH('O5 Details by Class &amp; Accounts'!AD$18, 'E2 Allocators'!$B$15:$W$15, 0),FALSE)*$G44), 0, VLOOKUP(VLOOKUP($A44, 'E4 TB Allocation Details'!$A$18:$L$205, MATCH("Customer ID", 'E4 TB Allocation Details'!$A$18:$L$18, 0),FALSE), 'E2 Allocators'!$B$15:$W$361, MATCH('O5 Details by Class &amp; Accounts'!AD$18, 'E2 Allocators'!$B$15:$W$15, 0),FALSE)*$G44)</f>
        <v>0.23501807165407598</v>
      </c>
      <c r="AE44" s="1412">
        <f ca="1">IF(ISERROR(VLOOKUP(VLOOKUP($A44, 'E4 TB Allocation Details'!$A$18:$L$205, MATCH("Customer ID", 'E4 TB Allocation Details'!$A$18:$L$18, 0),FALSE), 'E2 Allocators'!$B$15:$W$361, MATCH('O5 Details by Class &amp; Accounts'!AE$18, 'E2 Allocators'!$B$15:$W$15, 0),FALSE)*$G44), 0, VLOOKUP(VLOOKUP($A44, 'E4 TB Allocation Details'!$A$18:$L$205, MATCH("Customer ID", 'E4 TB Allocation Details'!$A$18:$L$18, 0),FALSE), 'E2 Allocators'!$B$15:$W$361, MATCH('O5 Details by Class &amp; Accounts'!AE$18, 'E2 Allocators'!$B$15:$W$15, 0),FALSE)*$G44)</f>
        <v>2.5884695171542727E-2</v>
      </c>
      <c r="AF44" s="1412">
        <f ca="1">IF(ISERROR(VLOOKUP(VLOOKUP($A44, 'E4 TB Allocation Details'!$A$18:$L$205, MATCH("Customer ID", 'E4 TB Allocation Details'!$A$18:$L$18, 0),FALSE), 'E2 Allocators'!$B$15:$W$361, MATCH('O5 Details by Class &amp; Accounts'!AF$18, 'E2 Allocators'!$B$15:$W$15, 0),FALSE)*$G44), 0, VLOOKUP(VLOOKUP($A44, 'E4 TB Allocation Details'!$A$18:$L$205, MATCH("Customer ID", 'E4 TB Allocation Details'!$A$18:$L$18, 0),FALSE), 'E2 Allocators'!$B$15:$W$361, MATCH('O5 Details by Class &amp; Accounts'!AF$18, 'E2 Allocators'!$B$15:$W$15, 0),FALSE)*$G44)</f>
        <v>1.2887823264655768E-3</v>
      </c>
      <c r="AG44" s="1412">
        <f ca="1">IF(ISERROR(VLOOKUP(VLOOKUP($A44, 'E4 TB Allocation Details'!$A$18:$L$205, MATCH("Customer ID", 'E4 TB Allocation Details'!$A$18:$L$18, 0),FALSE), 'E2 Allocators'!$B$15:$W$361, MATCH('O5 Details by Class &amp; Accounts'!AG$18, 'E2 Allocators'!$B$15:$W$15, 0),FALSE)*$G44), 0, VLOOKUP(VLOOKUP($A44, 'E4 TB Allocation Details'!$A$18:$L$205, MATCH("Customer ID", 'E4 TB Allocation Details'!$A$18:$L$18, 0),FALSE), 'E2 Allocators'!$B$15:$W$361, MATCH('O5 Details by Class &amp; Accounts'!AG$18, 'E2 Allocators'!$B$15:$W$15, 0),FALSE)*$G44)</f>
        <v>0</v>
      </c>
      <c r="AH44" s="1412">
        <f ca="1">IF(ISERROR(VLOOKUP(VLOOKUP($A44, 'E4 TB Allocation Details'!$A$18:$L$205, MATCH("Customer ID", 'E4 TB Allocation Details'!$A$18:$L$18, 0),FALSE), 'E2 Allocators'!$B$15:$W$361, MATCH('O5 Details by Class &amp; Accounts'!AH$18, 'E2 Allocators'!$B$15:$W$15, 0),FALSE)*$G44), 0, VLOOKUP(VLOOKUP($A44, 'E4 TB Allocation Details'!$A$18:$L$205, MATCH("Customer ID", 'E4 TB Allocation Details'!$A$18:$L$18, 0),FALSE), 'E2 Allocators'!$B$15:$W$361, MATCH('O5 Details by Class &amp; Accounts'!AH$18, 'E2 Allocators'!$B$15:$W$15, 0),FALSE)*$G44)</f>
        <v>0</v>
      </c>
      <c r="AI44" s="1412">
        <f ca="1">IF(ISERROR(VLOOKUP(VLOOKUP($A44, 'E4 TB Allocation Details'!$A$18:$L$205, MATCH("Customer ID", 'E4 TB Allocation Details'!$A$18:$L$18, 0),FALSE), 'E2 Allocators'!$B$15:$W$361, MATCH('O5 Details by Class &amp; Accounts'!AI$18, 'E2 Allocators'!$B$15:$W$15, 0),FALSE)*$G44), 0, VLOOKUP(VLOOKUP($A44, 'E4 TB Allocation Details'!$A$18:$L$205, MATCH("Customer ID", 'E4 TB Allocation Details'!$A$18:$L$18, 0),FALSE), 'E2 Allocators'!$B$15:$W$361, MATCH('O5 Details by Class &amp; Accounts'!AI$18, 'E2 Allocators'!$B$15:$W$15, 0),FALSE)*$G44)</f>
        <v>0</v>
      </c>
      <c r="AJ44" s="1412">
        <f ca="1">IF(ISERROR(VLOOKUP(VLOOKUP($A44, 'E4 TB Allocation Details'!$A$18:$L$205, MATCH("Customer ID", 'E4 TB Allocation Details'!$A$18:$L$18, 0),FALSE), 'E2 Allocators'!$B$15:$W$361, MATCH('O5 Details by Class &amp; Accounts'!AJ$18, 'E2 Allocators'!$B$15:$W$15, 0),FALSE)*$G44), 0, VLOOKUP(VLOOKUP($A44, 'E4 TB Allocation Details'!$A$18:$L$205, MATCH("Customer ID", 'E4 TB Allocation Details'!$A$18:$L$18, 0),FALSE), 'E2 Allocators'!$B$15:$W$361, MATCH('O5 Details by Class &amp; Accounts'!AJ$18, 'E2 Allocators'!$B$15:$W$15, 0),FALSE)*$G44)</f>
        <v>8.0022258127931373E-2</v>
      </c>
      <c r="AK44" s="1412">
        <f ca="1">IF(ISERROR(VLOOKUP(VLOOKUP($A44, 'E4 TB Allocation Details'!$A$18:$L$205, MATCH("Customer ID", 'E4 TB Allocation Details'!$A$18:$L$18, 0),FALSE), 'E2 Allocators'!$B$15:$W$361, MATCH('O5 Details by Class &amp; Accounts'!AK$18, 'E2 Allocators'!$B$15:$W$15, 0),FALSE)*$G44), 0, VLOOKUP(VLOOKUP($A44, 'E4 TB Allocation Details'!$A$18:$L$205, MATCH("Customer ID", 'E4 TB Allocation Details'!$A$18:$L$18, 0),FALSE), 'E2 Allocators'!$B$15:$W$361, MATCH('O5 Details by Class &amp; Accounts'!AK$18, 'E2 Allocators'!$B$15:$W$15, 0),FALSE)*$G44)</f>
        <v>4.388172197679026E-3</v>
      </c>
      <c r="AL44" s="1412">
        <f ca="1">IF(ISERROR(VLOOKUP(VLOOKUP($A44, 'E4 TB Allocation Details'!$A$18:$L$205, MATCH("Customer ID", 'E4 TB Allocation Details'!$A$18:$L$18, 0),FALSE), 'E2 Allocators'!$B$15:$W$361, MATCH('O5 Details by Class &amp; Accounts'!AL$18, 'E2 Allocators'!$B$15:$W$15, 0),FALSE)*$G44), 0, VLOOKUP(VLOOKUP($A44, 'E4 TB Allocation Details'!$A$18:$L$205, MATCH("Customer ID", 'E4 TB Allocation Details'!$A$18:$L$18, 0),FALSE), 'E2 Allocators'!$B$15:$W$361, MATCH('O5 Details by Class &amp; Accounts'!AL$18, 'E2 Allocators'!$B$15:$W$15, 0),FALSE)*$G44)</f>
        <v>3.398020522305297E-3</v>
      </c>
      <c r="AM44" s="1412">
        <f ca="1">IF(ISERROR(VLOOKUP(VLOOKUP($A44, 'E4 TB Allocation Details'!$A$18:$L$205, MATCH("Customer ID", 'E4 TB Allocation Details'!$A$18:$L$18, 0),FALSE), 'E2 Allocators'!$B$15:$W$361, MATCH('O5 Details by Class &amp; Accounts'!AM$18, 'E2 Allocators'!$B$15:$W$15, 0),FALSE)*$G44), 0, VLOOKUP(VLOOKUP($A44, 'E4 TB Allocation Details'!$A$18:$L$205, MATCH("Customer ID", 'E4 TB Allocation Details'!$A$18:$L$18, 0),FALSE), 'E2 Allocators'!$B$15:$W$361, MATCH('O5 Details by Class &amp; Accounts'!AM$18, 'E2 Allocators'!$B$15:$W$15, 0),FALSE)*$G44)</f>
        <v>0</v>
      </c>
      <c r="AN44" s="1412">
        <f ca="1">IF(ISERROR(VLOOKUP(VLOOKUP($A44, 'E4 TB Allocation Details'!$A$18:$L$205, MATCH("Customer ID", 'E4 TB Allocation Details'!$A$18:$L$18, 0),FALSE), 'E2 Allocators'!$B$15:$W$361, MATCH('O5 Details by Class &amp; Accounts'!AN$18, 'E2 Allocators'!$B$15:$W$15, 0),FALSE)*$G44), 0, VLOOKUP(VLOOKUP($A44, 'E4 TB Allocation Details'!$A$18:$L$205, MATCH("Customer ID", 'E4 TB Allocation Details'!$A$18:$L$18, 0),FALSE), 'E2 Allocators'!$B$15:$W$361, MATCH('O5 Details by Class &amp; Accounts'!AN$18, 'E2 Allocators'!$B$15:$W$15, 0),FALSE)*$G44)</f>
        <v>0</v>
      </c>
      <c r="AO44" s="1412">
        <f ca="1">IF(ISERROR(VLOOKUP(VLOOKUP($A44, 'E4 TB Allocation Details'!$A$18:$L$205, MATCH("Customer ID", 'E4 TB Allocation Details'!$A$18:$L$18, 0),FALSE), 'E2 Allocators'!$B$15:$W$361, MATCH('O5 Details by Class &amp; Accounts'!AO$18, 'E2 Allocators'!$B$15:$W$15, 0),FALSE)*$G44), 0, VLOOKUP(VLOOKUP($A44, 'E4 TB Allocation Details'!$A$18:$L$205, MATCH("Customer ID", 'E4 TB Allocation Details'!$A$18:$L$18, 0),FALSE), 'E2 Allocators'!$B$15:$W$361, MATCH('O5 Details by Class &amp; Accounts'!AO$18, 'E2 Allocators'!$B$15:$W$15, 0),FALSE)*$G44)</f>
        <v>0</v>
      </c>
      <c r="AP44" s="1412">
        <f ca="1">IF(ISERROR(VLOOKUP(VLOOKUP($A44, 'E4 TB Allocation Details'!$A$18:$L$205, MATCH("Customer ID", 'E4 TB Allocation Details'!$A$18:$L$18, 0),FALSE), 'E2 Allocators'!$B$15:$W$361, MATCH('O5 Details by Class &amp; Accounts'!AP$18, 'E2 Allocators'!$B$15:$W$15, 0),FALSE)*$G44), 0, VLOOKUP(VLOOKUP($A44, 'E4 TB Allocation Details'!$A$18:$L$205, MATCH("Customer ID", 'E4 TB Allocation Details'!$A$18:$L$18, 0),FALSE), 'E2 Allocators'!$B$15:$W$361, MATCH('O5 Details by Class &amp; Accounts'!AP$18, 'E2 Allocators'!$B$15:$W$15, 0),FALSE)*$G44)</f>
        <v>0</v>
      </c>
      <c r="AQ44" s="1412">
        <f ca="1">IF(ISERROR(VLOOKUP(VLOOKUP($A44, 'E4 TB Allocation Details'!$A$18:$L$205, MATCH("Customer ID", 'E4 TB Allocation Details'!$A$18:$L$18, 0),FALSE), 'E2 Allocators'!$B$15:$W$361, MATCH('O5 Details by Class &amp; Accounts'!AQ$18, 'E2 Allocators'!$B$15:$W$15, 0),FALSE)*$G44), 0, VLOOKUP(VLOOKUP($A44, 'E4 TB Allocation Details'!$A$18:$L$205, MATCH("Customer ID", 'E4 TB Allocation Details'!$A$18:$L$18, 0),FALSE), 'E2 Allocators'!$B$15:$W$361, MATCH('O5 Details by Class &amp; Accounts'!AQ$18, 'E2 Allocators'!$B$15:$W$15, 0),FALSE)*$G44)</f>
        <v>0</v>
      </c>
      <c r="AR44" s="1412">
        <f ca="1">IF(ISERROR(VLOOKUP(VLOOKUP($A44, 'E4 TB Allocation Details'!$A$18:$L$205, MATCH("Customer ID", 'E4 TB Allocation Details'!$A$18:$L$18, 0),FALSE), 'E2 Allocators'!$B$15:$W$361, MATCH('O5 Details by Class &amp; Accounts'!AR$18, 'E2 Allocators'!$B$15:$W$15, 0),FALSE)*$G44), 0, VLOOKUP(VLOOKUP($A44, 'E4 TB Allocation Details'!$A$18:$L$205, MATCH("Customer ID", 'E4 TB Allocation Details'!$A$18:$L$18, 0),FALSE), 'E2 Allocators'!$B$15:$W$361, MATCH('O5 Details by Class &amp; Accounts'!AR$18, 'E2 Allocators'!$B$15:$W$15, 0),FALSE)*$G44)</f>
        <v>0</v>
      </c>
      <c r="AS44" s="1412">
        <f ca="1">IF(ISERROR(VLOOKUP(VLOOKUP($A44, 'E4 TB Allocation Details'!$A$18:$L$205, MATCH("Customer ID", 'E4 TB Allocation Details'!$A$18:$L$18, 0),FALSE), 'E2 Allocators'!$B$15:$W$361, MATCH('O5 Details by Class &amp; Accounts'!AS$18, 'E2 Allocators'!$B$15:$W$15, 0),FALSE)*$G44), 0, VLOOKUP(VLOOKUP($A44, 'E4 TB Allocation Details'!$A$18:$L$205, MATCH("Customer ID", 'E4 TB Allocation Details'!$A$18:$L$18, 0),FALSE), 'E2 Allocators'!$B$15:$W$361, MATCH('O5 Details by Class &amp; Accounts'!AS$18, 'E2 Allocators'!$B$15:$W$15, 0),FALSE)*$G44)</f>
        <v>0</v>
      </c>
      <c r="AT44" s="1412">
        <f ca="1">IF(ISERROR(VLOOKUP(VLOOKUP($A44, 'E4 TB Allocation Details'!$A$18:$L$205, MATCH("Customer ID", 'E4 TB Allocation Details'!$A$18:$L$18, 0),FALSE), 'E2 Allocators'!$B$15:$W$361, MATCH('O5 Details by Class &amp; Accounts'!AT$18, 'E2 Allocators'!$B$15:$W$15, 0),FALSE)*$G44), 0, VLOOKUP(VLOOKUP($A44, 'E4 TB Allocation Details'!$A$18:$L$205, MATCH("Customer ID", 'E4 TB Allocation Details'!$A$18:$L$18, 0),FALSE), 'E2 Allocators'!$B$15:$W$361, MATCH('O5 Details by Class &amp; Accounts'!AT$18, 'E2 Allocators'!$B$15:$W$15, 0),FALSE)*$G44)</f>
        <v>0</v>
      </c>
      <c r="AU44" s="1412">
        <f ca="1">IF(ISERROR(VLOOKUP(VLOOKUP($A44, 'E4 TB Allocation Details'!$A$18:$L$205, MATCH("Customer ID", 'E4 TB Allocation Details'!$A$18:$L$18, 0),FALSE), 'E2 Allocators'!$B$15:$W$361, MATCH('O5 Details by Class &amp; Accounts'!AU$18, 'E2 Allocators'!$B$15:$W$15, 0),FALSE)*$G44), 0, VLOOKUP(VLOOKUP($A44, 'E4 TB Allocation Details'!$A$18:$L$205, MATCH("Customer ID", 'E4 TB Allocation Details'!$A$18:$L$18, 0),FALSE), 'E2 Allocators'!$B$15:$W$361, MATCH('O5 Details by Class &amp; Accounts'!AU$18, 'E2 Allocators'!$B$15:$W$15, 0),FALSE)*$G44)</f>
        <v>0</v>
      </c>
      <c r="AV44" s="1412">
        <f ca="1">IF(ISERROR(VLOOKUP(VLOOKUP($A44, 'E4 TB Allocation Details'!$A$18:$L$205, MATCH("Customer ID", 'E4 TB Allocation Details'!$A$18:$L$18, 0),FALSE), 'E2 Allocators'!$B$15:$W$361, MATCH('O5 Details by Class &amp; Accounts'!AV$18, 'E2 Allocators'!$B$15:$W$15, 0),FALSE)*$G44), 0, VLOOKUP(VLOOKUP($A44, 'E4 TB Allocation Details'!$A$18:$L$205, MATCH("Customer ID", 'E4 TB Allocation Details'!$A$18:$L$18, 0),FALSE), 'E2 Allocators'!$B$15:$W$361, MATCH('O5 Details by Class &amp; Accounts'!AV$18, 'E2 Allocators'!$B$15:$W$15, 0),FALSE)*$G44)</f>
        <v>0</v>
      </c>
      <c r="AW44" s="1412">
        <f ca="1">IF(ISERROR(VLOOKUP(VLOOKUP($A44, 'E4 TB Allocation Details'!$A$18:$L$205, MATCH("Customer ID", 'E4 TB Allocation Details'!$A$18:$L$18, 0),FALSE), 'E2 Allocators'!$B$15:$W$361, MATCH('O5 Details by Class &amp; Accounts'!AW$18, 'E2 Allocators'!$B$15:$W$15, 0),FALSE)*$G44), 0, VLOOKUP(VLOOKUP($A44, 'E4 TB Allocation Details'!$A$18:$L$205, MATCH("Customer ID", 'E4 TB Allocation Details'!$A$18:$L$18, 0),FALSE), 'E2 Allocators'!$B$15:$W$361, MATCH('O5 Details by Class &amp; Accounts'!AW$18, 'E2 Allocators'!$B$15:$W$15, 0),FALSE)*$G44)</f>
        <v>0</v>
      </c>
      <c r="AX44" s="1412">
        <f t="shared" si="2"/>
        <v>0.34999999999999992</v>
      </c>
      <c r="AY44" s="1412">
        <f ca="1">IF(ISERROR(VLOOKUP(VLOOKUP($A44, 'E4 TB Allocation Details'!$A$18:$L$205, MATCH("Misc ID", 'E4 TB Allocation Details'!$A$18:$L$18, 0),FALSE), 'E2 Allocators'!$B$15:$W$361, MATCH('O5 Details by Class &amp; Accounts'!AY$18, 'E2 Allocators'!$B$15:$W$15, 0),FALSE)*$E44), 0, VLOOKUP(VLOOKUP($A44, 'E4 TB Allocation Details'!$A$18:$L$205, MATCH("Misc ID", 'E4 TB Allocation Details'!$A$18:$L$18, 0),FALSE), 'E2 Allocators'!$B$15:$W$361, MATCH('O5 Details by Class &amp; Accounts'!AY$18, 'E2 Allocators'!$B$15:$W$15, 0),FALSE)*$E44)</f>
        <v>0</v>
      </c>
      <c r="AZ44" s="1412">
        <f ca="1">IF(ISERROR(VLOOKUP(VLOOKUP($A44, 'E4 TB Allocation Details'!$A$18:$L$205, MATCH("Misc ID", 'E4 TB Allocation Details'!$A$18:$L$18, 0),FALSE), 'E2 Allocators'!$B$15:$W$361, MATCH('O5 Details by Class &amp; Accounts'!AZ$18, 'E2 Allocators'!$B$15:$W$15, 0),FALSE)*$E44), 0, VLOOKUP(VLOOKUP($A44, 'E4 TB Allocation Details'!$A$18:$L$205, MATCH("Misc ID", 'E4 TB Allocation Details'!$A$18:$L$18, 0),FALSE), 'E2 Allocators'!$B$15:$W$361, MATCH('O5 Details by Class &amp; Accounts'!AZ$18, 'E2 Allocators'!$B$15:$W$15, 0),FALSE)*$E44)</f>
        <v>0</v>
      </c>
      <c r="BA44" s="1412">
        <f ca="1">IF(ISERROR(VLOOKUP(VLOOKUP($A44, 'E4 TB Allocation Details'!$A$18:$L$205, MATCH("Misc ID", 'E4 TB Allocation Details'!$A$18:$L$18, 0),FALSE), 'E2 Allocators'!$B$15:$W$361, MATCH('O5 Details by Class &amp; Accounts'!BA$18, 'E2 Allocators'!$B$15:$W$15, 0),FALSE)*$E44), 0, VLOOKUP(VLOOKUP($A44, 'E4 TB Allocation Details'!$A$18:$L$205, MATCH("Misc ID", 'E4 TB Allocation Details'!$A$18:$L$18, 0),FALSE), 'E2 Allocators'!$B$15:$W$361, MATCH('O5 Details by Class &amp; Accounts'!BA$18, 'E2 Allocators'!$B$15:$W$15, 0),FALSE)*$E44)</f>
        <v>0</v>
      </c>
      <c r="BB44" s="1412">
        <f ca="1">IF(ISERROR(VLOOKUP(VLOOKUP($A44, 'E4 TB Allocation Details'!$A$18:$L$205, MATCH("Misc ID", 'E4 TB Allocation Details'!$A$18:$L$18, 0),FALSE), 'E2 Allocators'!$B$15:$W$361, MATCH('O5 Details by Class &amp; Accounts'!BB$18, 'E2 Allocators'!$B$15:$W$15, 0),FALSE)*$E44), 0, VLOOKUP(VLOOKUP($A44, 'E4 TB Allocation Details'!$A$18:$L$205, MATCH("Misc ID", 'E4 TB Allocation Details'!$A$18:$L$18, 0),FALSE), 'E2 Allocators'!$B$15:$W$361, MATCH('O5 Details by Class &amp; Accounts'!BB$18, 'E2 Allocators'!$B$15:$W$15, 0),FALSE)*$E44)</f>
        <v>0</v>
      </c>
      <c r="BC44" s="1412">
        <f ca="1">IF(ISERROR(VLOOKUP(VLOOKUP($A44, 'E4 TB Allocation Details'!$A$18:$L$205, MATCH("Misc ID", 'E4 TB Allocation Details'!$A$18:$L$18, 0),FALSE), 'E2 Allocators'!$B$15:$W$361, MATCH('O5 Details by Class &amp; Accounts'!BC$18, 'E2 Allocators'!$B$15:$W$15, 0),FALSE)*$E44), 0, VLOOKUP(VLOOKUP($A44, 'E4 TB Allocation Details'!$A$18:$L$205, MATCH("Misc ID", 'E4 TB Allocation Details'!$A$18:$L$18, 0),FALSE), 'E2 Allocators'!$B$15:$W$361, MATCH('O5 Details by Class &amp; Accounts'!BC$18, 'E2 Allocators'!$B$15:$W$15, 0),FALSE)*$E44)</f>
        <v>0</v>
      </c>
      <c r="BD44" s="1412">
        <f ca="1">IF(ISERROR(VLOOKUP(VLOOKUP($A44, 'E4 TB Allocation Details'!$A$18:$L$205, MATCH("Misc ID", 'E4 TB Allocation Details'!$A$18:$L$18, 0),FALSE), 'E2 Allocators'!$B$15:$W$361, MATCH('O5 Details by Class &amp; Accounts'!BD$18, 'E2 Allocators'!$B$15:$W$15, 0),FALSE)*$E44), 0, VLOOKUP(VLOOKUP($A44, 'E4 TB Allocation Details'!$A$18:$L$205, MATCH("Misc ID", 'E4 TB Allocation Details'!$A$18:$L$18, 0),FALSE), 'E2 Allocators'!$B$15:$W$361, MATCH('O5 Details by Class &amp; Accounts'!BD$18, 'E2 Allocators'!$B$15:$W$15, 0),FALSE)*$E44)</f>
        <v>0</v>
      </c>
      <c r="BE44" s="1412">
        <f ca="1">IF(ISERROR(VLOOKUP(VLOOKUP($A44, 'E4 TB Allocation Details'!$A$18:$L$205, MATCH("Misc ID", 'E4 TB Allocation Details'!$A$18:$L$18, 0),FALSE), 'E2 Allocators'!$B$15:$W$361, MATCH('O5 Details by Class &amp; Accounts'!BE$18, 'E2 Allocators'!$B$15:$W$15, 0),FALSE)*$E44), 0, VLOOKUP(VLOOKUP($A44, 'E4 TB Allocation Details'!$A$18:$L$205, MATCH("Misc ID", 'E4 TB Allocation Details'!$A$18:$L$18, 0),FALSE), 'E2 Allocators'!$B$15:$W$361, MATCH('O5 Details by Class &amp; Accounts'!BE$18, 'E2 Allocators'!$B$15:$W$15, 0),FALSE)*$E44)</f>
        <v>0</v>
      </c>
      <c r="BF44" s="1412">
        <f ca="1">IF(ISERROR(VLOOKUP(VLOOKUP($A44, 'E4 TB Allocation Details'!$A$18:$L$205, MATCH("Misc ID", 'E4 TB Allocation Details'!$A$18:$L$18, 0),FALSE), 'E2 Allocators'!$B$15:$W$361, MATCH('O5 Details by Class &amp; Accounts'!BF$18, 'E2 Allocators'!$B$15:$W$15, 0),FALSE)*$E44), 0, VLOOKUP(VLOOKUP($A44, 'E4 TB Allocation Details'!$A$18:$L$205, MATCH("Misc ID", 'E4 TB Allocation Details'!$A$18:$L$18, 0),FALSE), 'E2 Allocators'!$B$15:$W$361, MATCH('O5 Details by Class &amp; Accounts'!BF$18, 'E2 Allocators'!$B$15:$W$15, 0),FALSE)*$E44)</f>
        <v>0</v>
      </c>
      <c r="BG44" s="1412">
        <f ca="1">IF(ISERROR(VLOOKUP(VLOOKUP($A44, 'E4 TB Allocation Details'!$A$18:$L$205, MATCH("Misc ID", 'E4 TB Allocation Details'!$A$18:$L$18, 0),FALSE), 'E2 Allocators'!$B$15:$W$361, MATCH('O5 Details by Class &amp; Accounts'!BG$18, 'E2 Allocators'!$B$15:$W$15, 0),FALSE)*$E44), 0, VLOOKUP(VLOOKUP($A44, 'E4 TB Allocation Details'!$A$18:$L$205, MATCH("Misc ID", 'E4 TB Allocation Details'!$A$18:$L$18, 0),FALSE), 'E2 Allocators'!$B$15:$W$361, MATCH('O5 Details by Class &amp; Accounts'!BG$18, 'E2 Allocators'!$B$15:$W$15, 0),FALSE)*$E44)</f>
        <v>0</v>
      </c>
      <c r="BH44" s="1412">
        <f ca="1">IF(ISERROR(VLOOKUP(VLOOKUP($A44, 'E4 TB Allocation Details'!$A$18:$L$205, MATCH("Misc ID", 'E4 TB Allocation Details'!$A$18:$L$18, 0),FALSE), 'E2 Allocators'!$B$15:$W$361, MATCH('O5 Details by Class &amp; Accounts'!BH$18, 'E2 Allocators'!$B$15:$W$15, 0),FALSE)*$E44), 0, VLOOKUP(VLOOKUP($A44, 'E4 TB Allocation Details'!$A$18:$L$205, MATCH("Misc ID", 'E4 TB Allocation Details'!$A$18:$L$18, 0),FALSE), 'E2 Allocators'!$B$15:$W$361, MATCH('O5 Details by Class &amp; Accounts'!BH$18, 'E2 Allocators'!$B$15:$W$15, 0),FALSE)*$E44)</f>
        <v>0</v>
      </c>
      <c r="BI44" s="1412">
        <f ca="1">IF(ISERROR(VLOOKUP(VLOOKUP($A44, 'E4 TB Allocation Details'!$A$18:$L$205, MATCH("Misc ID", 'E4 TB Allocation Details'!$A$18:$L$18, 0),FALSE), 'E2 Allocators'!$B$15:$W$361, MATCH('O5 Details by Class &amp; Accounts'!BI$18, 'E2 Allocators'!$B$15:$W$15, 0),FALSE)*$E44), 0, VLOOKUP(VLOOKUP($A44, 'E4 TB Allocation Details'!$A$18:$L$205, MATCH("Misc ID", 'E4 TB Allocation Details'!$A$18:$L$18, 0),FALSE), 'E2 Allocators'!$B$15:$W$361, MATCH('O5 Details by Class &amp; Accounts'!BI$18, 'E2 Allocators'!$B$15:$W$15, 0),FALSE)*$E44)</f>
        <v>0</v>
      </c>
      <c r="BJ44" s="1412">
        <f ca="1">IF(ISERROR(VLOOKUP(VLOOKUP($A44, 'E4 TB Allocation Details'!$A$18:$L$205, MATCH("Misc ID", 'E4 TB Allocation Details'!$A$18:$L$18, 0),FALSE), 'E2 Allocators'!$B$15:$W$361, MATCH('O5 Details by Class &amp; Accounts'!BJ$18, 'E2 Allocators'!$B$15:$W$15, 0),FALSE)*$E44), 0, VLOOKUP(VLOOKUP($A44, 'E4 TB Allocation Details'!$A$18:$L$205, MATCH("Misc ID", 'E4 TB Allocation Details'!$A$18:$L$18, 0),FALSE), 'E2 Allocators'!$B$15:$W$361, MATCH('O5 Details by Class &amp; Accounts'!BJ$18, 'E2 Allocators'!$B$15:$W$15, 0),FALSE)*$E44)</f>
        <v>0</v>
      </c>
      <c r="BK44" s="1412">
        <f ca="1">IF(ISERROR(VLOOKUP(VLOOKUP($A44, 'E4 TB Allocation Details'!$A$18:$L$205, MATCH("Misc ID", 'E4 TB Allocation Details'!$A$18:$L$18, 0),FALSE), 'E2 Allocators'!$B$15:$W$361, MATCH('O5 Details by Class &amp; Accounts'!BK$18, 'E2 Allocators'!$B$15:$W$15, 0),FALSE)*$E44), 0, VLOOKUP(VLOOKUP($A44, 'E4 TB Allocation Details'!$A$18:$L$205, MATCH("Misc ID", 'E4 TB Allocation Details'!$A$18:$L$18, 0),FALSE), 'E2 Allocators'!$B$15:$W$361, MATCH('O5 Details by Class &amp; Accounts'!BK$18, 'E2 Allocators'!$B$15:$W$15, 0),FALSE)*$E44)</f>
        <v>0</v>
      </c>
      <c r="BL44" s="1412">
        <f ca="1">IF(ISERROR(VLOOKUP(VLOOKUP($A44, 'E4 TB Allocation Details'!$A$18:$L$205, MATCH("Misc ID", 'E4 TB Allocation Details'!$A$18:$L$18, 0),FALSE), 'E2 Allocators'!$B$15:$W$361, MATCH('O5 Details by Class &amp; Accounts'!BL$18, 'E2 Allocators'!$B$15:$W$15, 0),FALSE)*$E44), 0, VLOOKUP(VLOOKUP($A44, 'E4 TB Allocation Details'!$A$18:$L$205, MATCH("Misc ID", 'E4 TB Allocation Details'!$A$18:$L$18, 0),FALSE), 'E2 Allocators'!$B$15:$W$361, MATCH('O5 Details by Class &amp; Accounts'!BL$18, 'E2 Allocators'!$B$15:$W$15, 0),FALSE)*$E44)</f>
        <v>0</v>
      </c>
      <c r="BM44" s="1412">
        <f ca="1">IF(ISERROR(VLOOKUP(VLOOKUP($A44, 'E4 TB Allocation Details'!$A$18:$L$205, MATCH("Misc ID", 'E4 TB Allocation Details'!$A$18:$L$18, 0),FALSE), 'E2 Allocators'!$B$15:$W$361, MATCH('O5 Details by Class &amp; Accounts'!BM$18, 'E2 Allocators'!$B$15:$W$15, 0),FALSE)*$E44), 0, VLOOKUP(VLOOKUP($A44, 'E4 TB Allocation Details'!$A$18:$L$205, MATCH("Misc ID", 'E4 TB Allocation Details'!$A$18:$L$18, 0),FALSE), 'E2 Allocators'!$B$15:$W$361, MATCH('O5 Details by Class &amp; Accounts'!BM$18, 'E2 Allocators'!$B$15:$W$15, 0),FALSE)*$E44)</f>
        <v>0</v>
      </c>
      <c r="BN44" s="1412">
        <f ca="1">IF(ISERROR(VLOOKUP(VLOOKUP($A44, 'E4 TB Allocation Details'!$A$18:$L$205, MATCH("Misc ID", 'E4 TB Allocation Details'!$A$18:$L$18, 0),FALSE), 'E2 Allocators'!$B$15:$W$361, MATCH('O5 Details by Class &amp; Accounts'!BN$18, 'E2 Allocators'!$B$15:$W$15, 0),FALSE)*$E44), 0, VLOOKUP(VLOOKUP($A44, 'E4 TB Allocation Details'!$A$18:$L$205, MATCH("Misc ID", 'E4 TB Allocation Details'!$A$18:$L$18, 0),FALSE), 'E2 Allocators'!$B$15:$W$361, MATCH('O5 Details by Class &amp; Accounts'!BN$18, 'E2 Allocators'!$B$15:$W$15, 0),FALSE)*$E44)</f>
        <v>0</v>
      </c>
      <c r="BO44" s="1412">
        <f ca="1">IF(ISERROR(VLOOKUP(VLOOKUP($A44, 'E4 TB Allocation Details'!$A$18:$L$205, MATCH("Misc ID", 'E4 TB Allocation Details'!$A$18:$L$18, 0),FALSE), 'E2 Allocators'!$B$15:$W$361, MATCH('O5 Details by Class &amp; Accounts'!BO$18, 'E2 Allocators'!$B$15:$W$15, 0),FALSE)*$E44), 0, VLOOKUP(VLOOKUP($A44, 'E4 TB Allocation Details'!$A$18:$L$205, MATCH("Misc ID", 'E4 TB Allocation Details'!$A$18:$L$18, 0),FALSE), 'E2 Allocators'!$B$15:$W$361, MATCH('O5 Details by Class &amp; Accounts'!BO$18, 'E2 Allocators'!$B$15:$W$15, 0),FALSE)*$E44)</f>
        <v>0</v>
      </c>
      <c r="BP44" s="1412">
        <f ca="1">IF(ISERROR(VLOOKUP(VLOOKUP($A44, 'E4 TB Allocation Details'!$A$18:$L$205, MATCH("Misc ID", 'E4 TB Allocation Details'!$A$18:$L$18, 0),FALSE), 'E2 Allocators'!$B$15:$W$361, MATCH('O5 Details by Class &amp; Accounts'!BP$18, 'E2 Allocators'!$B$15:$W$15, 0),FALSE)*$E44), 0, VLOOKUP(VLOOKUP($A44, 'E4 TB Allocation Details'!$A$18:$L$205, MATCH("Misc ID", 'E4 TB Allocation Details'!$A$18:$L$18, 0),FALSE), 'E2 Allocators'!$B$15:$W$361, MATCH('O5 Details by Class &amp; Accounts'!BP$18, 'E2 Allocators'!$B$15:$W$15, 0),FALSE)*$E44)</f>
        <v>0</v>
      </c>
      <c r="BQ44" s="1412">
        <f ca="1">IF(ISERROR(VLOOKUP(VLOOKUP($A44, 'E4 TB Allocation Details'!$A$18:$L$205, MATCH("Misc ID", 'E4 TB Allocation Details'!$A$18:$L$18, 0),FALSE), 'E2 Allocators'!$B$15:$W$361, MATCH('O5 Details by Class &amp; Accounts'!BQ$18, 'E2 Allocators'!$B$15:$W$15, 0),FALSE)*$E44), 0, VLOOKUP(VLOOKUP($A44, 'E4 TB Allocation Details'!$A$18:$L$205, MATCH("Misc ID", 'E4 TB Allocation Details'!$A$18:$L$18, 0),FALSE), 'E2 Allocators'!$B$15:$W$361, MATCH('O5 Details by Class &amp; Accounts'!BQ$18, 'E2 Allocators'!$B$15:$W$15, 0),FALSE)*$E44)</f>
        <v>0</v>
      </c>
      <c r="BR44" s="1412">
        <f ca="1">IF(ISERROR(VLOOKUP(VLOOKUP($A44, 'E4 TB Allocation Details'!$A$18:$L$205, MATCH("Misc ID", 'E4 TB Allocation Details'!$A$18:$L$18, 0),FALSE), 'E2 Allocators'!$B$15:$W$361, MATCH('O5 Details by Class &amp; Accounts'!BR$18, 'E2 Allocators'!$B$15:$W$15, 0),FALSE)*$E44), 0, VLOOKUP(VLOOKUP($A44, 'E4 TB Allocation Details'!$A$18:$L$205, MATCH("Misc ID", 'E4 TB Allocation Details'!$A$18:$L$18, 0),FALSE), 'E2 Allocators'!$B$15:$W$361, MATCH('O5 Details by Class &amp; Accounts'!BR$18, 'E2 Allocators'!$B$15:$W$15, 0),FALSE)*$E44)</f>
        <v>0</v>
      </c>
      <c r="BS44" s="1412">
        <f t="shared" si="3"/>
        <v>0</v>
      </c>
      <c r="BT44" s="1412">
        <f ca="1">IF(ISERROR(VLOOKUP(VLOOKUP($A44, 'E4 TB Allocation Details'!$A$18:$L$205, MATCH("A &amp; G ID", 'E4 TB Allocation Details'!$A$18:$L$18, 0),FALSE), 'E2 Allocators'!$B$15:$W$361, MATCH('O5 Details by Class &amp; Accounts'!BT$18, 'E2 Allocators'!$B$15:$W$15, 0),FALSE)*$E44), 0, VLOOKUP(VLOOKUP($A44, 'E4 TB Allocation Details'!$A$18:$L$205, MATCH("A &amp; G ID", 'E4 TB Allocation Details'!$A$18:$L$18, 0),FALSE), 'E2 Allocators'!$B$15:$W$361, MATCH('O5 Details by Class &amp; Accounts'!BT$18, 'E2 Allocators'!$B$15:$W$15, 0),FALSE)*$E44)</f>
        <v>0</v>
      </c>
      <c r="BU44" s="1412">
        <f ca="1">IF(ISERROR(VLOOKUP(VLOOKUP($A44, 'E4 TB Allocation Details'!$A$18:$L$205, MATCH("A &amp; G ID", 'E4 TB Allocation Details'!$A$18:$L$18, 0),FALSE), 'E2 Allocators'!$B$15:$W$361, MATCH('O5 Details by Class &amp; Accounts'!BU$18, 'E2 Allocators'!$B$15:$W$15, 0),FALSE)*$E44), 0, VLOOKUP(VLOOKUP($A44, 'E4 TB Allocation Details'!$A$18:$L$205, MATCH("A &amp; G ID", 'E4 TB Allocation Details'!$A$18:$L$18, 0),FALSE), 'E2 Allocators'!$B$15:$W$361, MATCH('O5 Details by Class &amp; Accounts'!BU$18, 'E2 Allocators'!$B$15:$W$15, 0),FALSE)*$E44)</f>
        <v>0</v>
      </c>
      <c r="BV44" s="1412">
        <f ca="1">IF(ISERROR(VLOOKUP(VLOOKUP($A44, 'E4 TB Allocation Details'!$A$18:$L$205, MATCH("A &amp; G ID", 'E4 TB Allocation Details'!$A$18:$L$18, 0),FALSE), 'E2 Allocators'!$B$15:$W$361, MATCH('O5 Details by Class &amp; Accounts'!BV$18, 'E2 Allocators'!$B$15:$W$15, 0),FALSE)*$E44), 0, VLOOKUP(VLOOKUP($A44, 'E4 TB Allocation Details'!$A$18:$L$205, MATCH("A &amp; G ID", 'E4 TB Allocation Details'!$A$18:$L$18, 0),FALSE), 'E2 Allocators'!$B$15:$W$361, MATCH('O5 Details by Class &amp; Accounts'!BV$18, 'E2 Allocators'!$B$15:$W$15, 0),FALSE)*$E44)</f>
        <v>0</v>
      </c>
      <c r="BW44" s="1412">
        <f ca="1">IF(ISERROR(VLOOKUP(VLOOKUP($A44, 'E4 TB Allocation Details'!$A$18:$L$205, MATCH("A &amp; G ID", 'E4 TB Allocation Details'!$A$18:$L$18, 0),FALSE), 'E2 Allocators'!$B$15:$W$361, MATCH('O5 Details by Class &amp; Accounts'!BW$18, 'E2 Allocators'!$B$15:$W$15, 0),FALSE)*$E44), 0, VLOOKUP(VLOOKUP($A44, 'E4 TB Allocation Details'!$A$18:$L$205, MATCH("A &amp; G ID", 'E4 TB Allocation Details'!$A$18:$L$18, 0),FALSE), 'E2 Allocators'!$B$15:$W$361, MATCH('O5 Details by Class &amp; Accounts'!BW$18, 'E2 Allocators'!$B$15:$W$15, 0),FALSE)*$E44)</f>
        <v>0</v>
      </c>
      <c r="BX44" s="1412">
        <f ca="1">IF(ISERROR(VLOOKUP(VLOOKUP($A44, 'E4 TB Allocation Details'!$A$18:$L$205, MATCH("A &amp; G ID", 'E4 TB Allocation Details'!$A$18:$L$18, 0),FALSE), 'E2 Allocators'!$B$15:$W$361, MATCH('O5 Details by Class &amp; Accounts'!BX$18, 'E2 Allocators'!$B$15:$W$15, 0),FALSE)*$E44), 0, VLOOKUP(VLOOKUP($A44, 'E4 TB Allocation Details'!$A$18:$L$205, MATCH("A &amp; G ID", 'E4 TB Allocation Details'!$A$18:$L$18, 0),FALSE), 'E2 Allocators'!$B$15:$W$361, MATCH('O5 Details by Class &amp; Accounts'!BX$18, 'E2 Allocators'!$B$15:$W$15, 0),FALSE)*$E44)</f>
        <v>0</v>
      </c>
      <c r="BY44" s="1412">
        <f ca="1">IF(ISERROR(VLOOKUP(VLOOKUP($A44, 'E4 TB Allocation Details'!$A$18:$L$205, MATCH("A &amp; G ID", 'E4 TB Allocation Details'!$A$18:$L$18, 0),FALSE), 'E2 Allocators'!$B$15:$W$361, MATCH('O5 Details by Class &amp; Accounts'!BY$18, 'E2 Allocators'!$B$15:$W$15, 0),FALSE)*$E44), 0, VLOOKUP(VLOOKUP($A44, 'E4 TB Allocation Details'!$A$18:$L$205, MATCH("A &amp; G ID", 'E4 TB Allocation Details'!$A$18:$L$18, 0),FALSE), 'E2 Allocators'!$B$15:$W$361, MATCH('O5 Details by Class &amp; Accounts'!BY$18, 'E2 Allocators'!$B$15:$W$15, 0),FALSE)*$E44)</f>
        <v>0</v>
      </c>
      <c r="BZ44" s="1412">
        <f ca="1">IF(ISERROR(VLOOKUP(VLOOKUP($A44, 'E4 TB Allocation Details'!$A$18:$L$205, MATCH("A &amp; G ID", 'E4 TB Allocation Details'!$A$18:$L$18, 0),FALSE), 'E2 Allocators'!$B$15:$W$361, MATCH('O5 Details by Class &amp; Accounts'!BZ$18, 'E2 Allocators'!$B$15:$W$15, 0),FALSE)*$E44), 0, VLOOKUP(VLOOKUP($A44, 'E4 TB Allocation Details'!$A$18:$L$205, MATCH("A &amp; G ID", 'E4 TB Allocation Details'!$A$18:$L$18, 0),FALSE), 'E2 Allocators'!$B$15:$W$361, MATCH('O5 Details by Class &amp; Accounts'!BZ$18, 'E2 Allocators'!$B$15:$W$15, 0),FALSE)*$E44)</f>
        <v>0</v>
      </c>
      <c r="CA44" s="1412">
        <f ca="1">IF(ISERROR(VLOOKUP(VLOOKUP($A44, 'E4 TB Allocation Details'!$A$18:$L$205, MATCH("A &amp; G ID", 'E4 TB Allocation Details'!$A$18:$L$18, 0),FALSE), 'E2 Allocators'!$B$15:$W$361, MATCH('O5 Details by Class &amp; Accounts'!CA$18, 'E2 Allocators'!$B$15:$W$15, 0),FALSE)*$E44), 0, VLOOKUP(VLOOKUP($A44, 'E4 TB Allocation Details'!$A$18:$L$205, MATCH("A &amp; G ID", 'E4 TB Allocation Details'!$A$18:$L$18, 0),FALSE), 'E2 Allocators'!$B$15:$W$361, MATCH('O5 Details by Class &amp; Accounts'!CA$18, 'E2 Allocators'!$B$15:$W$15, 0),FALSE)*$E44)</f>
        <v>0</v>
      </c>
      <c r="CB44" s="1412">
        <f ca="1">IF(ISERROR(VLOOKUP(VLOOKUP($A44, 'E4 TB Allocation Details'!$A$18:$L$205, MATCH("A &amp; G ID", 'E4 TB Allocation Details'!$A$18:$L$18, 0),FALSE), 'E2 Allocators'!$B$15:$W$361, MATCH('O5 Details by Class &amp; Accounts'!CB$18, 'E2 Allocators'!$B$15:$W$15, 0),FALSE)*$E44), 0, VLOOKUP(VLOOKUP($A44, 'E4 TB Allocation Details'!$A$18:$L$205, MATCH("A &amp; G ID", 'E4 TB Allocation Details'!$A$18:$L$18, 0),FALSE), 'E2 Allocators'!$B$15:$W$361, MATCH('O5 Details by Class &amp; Accounts'!CB$18, 'E2 Allocators'!$B$15:$W$15, 0),FALSE)*$E44)</f>
        <v>0</v>
      </c>
      <c r="CC44" s="1412">
        <f ca="1">IF(ISERROR(VLOOKUP(VLOOKUP($A44, 'E4 TB Allocation Details'!$A$18:$L$205, MATCH("A &amp; G ID", 'E4 TB Allocation Details'!$A$18:$L$18, 0),FALSE), 'E2 Allocators'!$B$15:$W$361, MATCH('O5 Details by Class &amp; Accounts'!CC$18, 'E2 Allocators'!$B$15:$W$15, 0),FALSE)*$E44), 0, VLOOKUP(VLOOKUP($A44, 'E4 TB Allocation Details'!$A$18:$L$205, MATCH("A &amp; G ID", 'E4 TB Allocation Details'!$A$18:$L$18, 0),FALSE), 'E2 Allocators'!$B$15:$W$361, MATCH('O5 Details by Class &amp; Accounts'!CC$18, 'E2 Allocators'!$B$15:$W$15, 0),FALSE)*$E44)</f>
        <v>0</v>
      </c>
      <c r="CD44" s="1412">
        <f ca="1">IF(ISERROR(VLOOKUP(VLOOKUP($A44, 'E4 TB Allocation Details'!$A$18:$L$205, MATCH("A &amp; G ID", 'E4 TB Allocation Details'!$A$18:$L$18, 0),FALSE), 'E2 Allocators'!$B$15:$W$361, MATCH('O5 Details by Class &amp; Accounts'!CD$18, 'E2 Allocators'!$B$15:$W$15, 0),FALSE)*$E44), 0, VLOOKUP(VLOOKUP($A44, 'E4 TB Allocation Details'!$A$18:$L$205, MATCH("A &amp; G ID", 'E4 TB Allocation Details'!$A$18:$L$18, 0),FALSE), 'E2 Allocators'!$B$15:$W$361, MATCH('O5 Details by Class &amp; Accounts'!CD$18, 'E2 Allocators'!$B$15:$W$15, 0),FALSE)*$E44)</f>
        <v>0</v>
      </c>
      <c r="CE44" s="1412">
        <f ca="1">IF(ISERROR(VLOOKUP(VLOOKUP($A44, 'E4 TB Allocation Details'!$A$18:$L$205, MATCH("A &amp; G ID", 'E4 TB Allocation Details'!$A$18:$L$18, 0),FALSE), 'E2 Allocators'!$B$15:$W$361, MATCH('O5 Details by Class &amp; Accounts'!CE$18, 'E2 Allocators'!$B$15:$W$15, 0),FALSE)*$E44), 0, VLOOKUP(VLOOKUP($A44, 'E4 TB Allocation Details'!$A$18:$L$205, MATCH("A &amp; G ID", 'E4 TB Allocation Details'!$A$18:$L$18, 0),FALSE), 'E2 Allocators'!$B$15:$W$361, MATCH('O5 Details by Class &amp; Accounts'!CE$18, 'E2 Allocators'!$B$15:$W$15, 0),FALSE)*$E44)</f>
        <v>0</v>
      </c>
      <c r="CF44" s="1412">
        <f ca="1">IF(ISERROR(VLOOKUP(VLOOKUP($A44, 'E4 TB Allocation Details'!$A$18:$L$205, MATCH("A &amp; G ID", 'E4 TB Allocation Details'!$A$18:$L$18, 0),FALSE), 'E2 Allocators'!$B$15:$W$361, MATCH('O5 Details by Class &amp; Accounts'!CF$18, 'E2 Allocators'!$B$15:$W$15, 0),FALSE)*$E44), 0, VLOOKUP(VLOOKUP($A44, 'E4 TB Allocation Details'!$A$18:$L$205, MATCH("A &amp; G ID", 'E4 TB Allocation Details'!$A$18:$L$18, 0),FALSE), 'E2 Allocators'!$B$15:$W$361, MATCH('O5 Details by Class &amp; Accounts'!CF$18, 'E2 Allocators'!$B$15:$W$15, 0),FALSE)*$E44)</f>
        <v>0</v>
      </c>
      <c r="CG44" s="1412">
        <f ca="1">IF(ISERROR(VLOOKUP(VLOOKUP($A44, 'E4 TB Allocation Details'!$A$18:$L$205, MATCH("A &amp; G ID", 'E4 TB Allocation Details'!$A$18:$L$18, 0),FALSE), 'E2 Allocators'!$B$15:$W$361, MATCH('O5 Details by Class &amp; Accounts'!CG$18, 'E2 Allocators'!$B$15:$W$15, 0),FALSE)*$E44), 0, VLOOKUP(VLOOKUP($A44, 'E4 TB Allocation Details'!$A$18:$L$205, MATCH("A &amp; G ID", 'E4 TB Allocation Details'!$A$18:$L$18, 0),FALSE), 'E2 Allocators'!$B$15:$W$361, MATCH('O5 Details by Class &amp; Accounts'!CG$18, 'E2 Allocators'!$B$15:$W$15, 0),FALSE)*$E44)</f>
        <v>0</v>
      </c>
      <c r="CH44" s="1412">
        <f ca="1">IF(ISERROR(VLOOKUP(VLOOKUP($A44, 'E4 TB Allocation Details'!$A$18:$L$205, MATCH("A &amp; G ID", 'E4 TB Allocation Details'!$A$18:$L$18, 0),FALSE), 'E2 Allocators'!$B$15:$W$361, MATCH('O5 Details by Class &amp; Accounts'!CH$18, 'E2 Allocators'!$B$15:$W$15, 0),FALSE)*$E44), 0, VLOOKUP(VLOOKUP($A44, 'E4 TB Allocation Details'!$A$18:$L$205, MATCH("A &amp; G ID", 'E4 TB Allocation Details'!$A$18:$L$18, 0),FALSE), 'E2 Allocators'!$B$15:$W$361, MATCH('O5 Details by Class &amp; Accounts'!CH$18, 'E2 Allocators'!$B$15:$W$15, 0),FALSE)*$E44)</f>
        <v>0</v>
      </c>
      <c r="CI44" s="1412">
        <f ca="1">IF(ISERROR(VLOOKUP(VLOOKUP($A44, 'E4 TB Allocation Details'!$A$18:$L$205, MATCH("A &amp; G ID", 'E4 TB Allocation Details'!$A$18:$L$18, 0),FALSE), 'E2 Allocators'!$B$15:$W$361, MATCH('O5 Details by Class &amp; Accounts'!CI$18, 'E2 Allocators'!$B$15:$W$15, 0),FALSE)*$E44), 0, VLOOKUP(VLOOKUP($A44, 'E4 TB Allocation Details'!$A$18:$L$205, MATCH("A &amp; G ID", 'E4 TB Allocation Details'!$A$18:$L$18, 0),FALSE), 'E2 Allocators'!$B$15:$W$361, MATCH('O5 Details by Class &amp; Accounts'!CI$18, 'E2 Allocators'!$B$15:$W$15, 0),FALSE)*$E44)</f>
        <v>0</v>
      </c>
      <c r="CJ44" s="1412">
        <f ca="1">IF(ISERROR(VLOOKUP(VLOOKUP($A44, 'E4 TB Allocation Details'!$A$18:$L$205, MATCH("A &amp; G ID", 'E4 TB Allocation Details'!$A$18:$L$18, 0),FALSE), 'E2 Allocators'!$B$15:$W$361, MATCH('O5 Details by Class &amp; Accounts'!CJ$18, 'E2 Allocators'!$B$15:$W$15, 0),FALSE)*$E44), 0, VLOOKUP(VLOOKUP($A44, 'E4 TB Allocation Details'!$A$18:$L$205, MATCH("A &amp; G ID", 'E4 TB Allocation Details'!$A$18:$L$18, 0),FALSE), 'E2 Allocators'!$B$15:$W$361, MATCH('O5 Details by Class &amp; Accounts'!CJ$18, 'E2 Allocators'!$B$15:$W$15, 0),FALSE)*$E44)</f>
        <v>0</v>
      </c>
      <c r="CK44" s="1412">
        <f ca="1">IF(ISERROR(VLOOKUP(VLOOKUP($A44, 'E4 TB Allocation Details'!$A$18:$L$205, MATCH("A &amp; G ID", 'E4 TB Allocation Details'!$A$18:$L$18, 0),FALSE), 'E2 Allocators'!$B$15:$W$361, MATCH('O5 Details by Class &amp; Accounts'!CK$18, 'E2 Allocators'!$B$15:$W$15, 0),FALSE)*$E44), 0, VLOOKUP(VLOOKUP($A44, 'E4 TB Allocation Details'!$A$18:$L$205, MATCH("A &amp; G ID", 'E4 TB Allocation Details'!$A$18:$L$18, 0),FALSE), 'E2 Allocators'!$B$15:$W$361, MATCH('O5 Details by Class &amp; Accounts'!CK$18, 'E2 Allocators'!$B$15:$W$15, 0),FALSE)*$E44)</f>
        <v>0</v>
      </c>
      <c r="CL44" s="1412">
        <f ca="1">IF(ISERROR(VLOOKUP(VLOOKUP($A44, 'E4 TB Allocation Details'!$A$18:$L$205, MATCH("A &amp; G ID", 'E4 TB Allocation Details'!$A$18:$L$18, 0),FALSE), 'E2 Allocators'!$B$15:$W$361, MATCH('O5 Details by Class &amp; Accounts'!CL$18, 'E2 Allocators'!$B$15:$W$15, 0),FALSE)*$E44), 0, VLOOKUP(VLOOKUP($A44, 'E4 TB Allocation Details'!$A$18:$L$205, MATCH("A &amp; G ID", 'E4 TB Allocation Details'!$A$18:$L$18, 0),FALSE), 'E2 Allocators'!$B$15:$W$361, MATCH('O5 Details by Class &amp; Accounts'!CL$18, 'E2 Allocators'!$B$15:$W$15, 0),FALSE)*$E44)</f>
        <v>0</v>
      </c>
      <c r="CM44" s="1412">
        <f ca="1">IF(ISERROR(VLOOKUP(VLOOKUP($A44, 'E4 TB Allocation Details'!$A$18:$L$205, MATCH("A &amp; G ID", 'E4 TB Allocation Details'!$A$18:$L$18, 0),FALSE), 'E2 Allocators'!$B$15:$W$361, MATCH('O5 Details by Class &amp; Accounts'!CM$18, 'E2 Allocators'!$B$15:$W$15, 0),FALSE)*$E44), 0, VLOOKUP(VLOOKUP($A44, 'E4 TB Allocation Details'!$A$18:$L$205, MATCH("A &amp; G ID", 'E4 TB Allocation Details'!$A$18:$L$18, 0),FALSE), 'E2 Allocators'!$B$15:$W$361, MATCH('O5 Details by Class &amp; Accounts'!CM$18, 'E2 Allocators'!$B$15:$W$15, 0),FALSE)*$E44)</f>
        <v>0</v>
      </c>
      <c r="CN44" s="1412">
        <f t="shared" si="5"/>
        <v>0</v>
      </c>
      <c r="CO44" s="1792">
        <f t="shared" si="4"/>
        <v>-5.5511151231257827E-17</v>
      </c>
      <c r="CQ44" s="2087" t="s">
        <v>12</v>
      </c>
    </row>
    <row r="45" spans="1:95" s="81" customFormat="1" ht="12.75">
      <c r="A45" s="1175">
        <v>1835</v>
      </c>
      <c r="B45" s="1176" t="s">
        <v>413</v>
      </c>
      <c r="C45" s="1789">
        <f ca="1">IF(ISERROR(VLOOKUP($A45,'I3 TB Data'!$A$23:$H$458,MATCH('O5 Details by Class &amp; Accounts'!$C$18, 'I3 TB Data'!$A$23:$H$23,0),0)), 0, VLOOKUP($A45,'I3 TB Data'!$A$23:$H$458,MATCH('O5 Details by Class &amp; Accounts'!$C$18,'I3 TB Data'!$A$23:$H$23,0),0))</f>
        <v>13603499</v>
      </c>
      <c r="D45" s="1790">
        <f ca="1">'I4 BO ASSETS'!E42</f>
        <v>-13603499</v>
      </c>
      <c r="E45" s="1789">
        <f t="shared" si="6"/>
        <v>0</v>
      </c>
      <c r="F45" s="1791">
        <f ca="1">IF(ISERROR(VLOOKUP($A45, 'E1 Categorization'!A33:E122, MATCH("Customer Component", 'E1 Categorization'!$A$33:$E$33,0), 0)), 0, IF(VLOOKUP($A45, 'E1 Categorization'!A33:E122, MATCH("Customer Component", 'E1 Categorization'!$A$33:$E$33,0), 0)=0, 'O5 Details by Class &amp; Accounts'!$E45, IF(AND(VLOOKUP($A45, 'E1 Categorization'!A33:E122, MATCH("Customer Component", 'E1 Categorization'!$A$33:$E$33,0), 0) &gt;0, VLOOKUP($A45, 'E1 Categorization'!A33:E122, MATCH("Customer Component", 'E1 Categorization'!$A$33:$E$33,0), 0)&lt;1), 'O5 Details by Class &amp; Accounts'!$E45*(1-VLOOKUP($A45, 'E1 Categorization'!A33:E122, MATCH("Customer Component", 'E1 Categorization'!$A$33:$E$33,0), 0)), 0)))</f>
        <v>0</v>
      </c>
      <c r="G45" s="1791">
        <f ca="1">IF(ISERROR(VLOOKUP($A45, 'E1 Categorization'!A33:E122, MATCH("Customer Component", 'E1 Categorization'!$A$33:$E$33,0), 0)),0, IF(VLOOKUP($A45, 'E1 Categorization'!A33:E122, MATCH("Customer Component", 'E1 Categorization'!$A$33:$E$33,0), 0)=0, 0, IF(AND(VLOOKUP($A45, 'E1 Categorization'!A33:E122, MATCH("Customer Component", 'E1 Categorization'!$A$33:$E$33,0), 0) &gt;0, VLOOKUP($A45, 'E1 Categorization'!A33:E122, MATCH("Customer Component", 'E1 Categorization'!$A$33:$E$33,0), 0)&lt;1), 'O5 Details by Class &amp; Accounts'!$E45*(VLOOKUP($A45, 'E1 Categorization'!A33:E122, MATCH("Customer Component", 'E1 Categorization'!$A$33:$E$33,0), 0)), 'O5 Details by Class &amp; Accounts'!$E45)))</f>
        <v>0</v>
      </c>
      <c r="H45" s="1412">
        <f t="shared" si="0"/>
        <v>0</v>
      </c>
      <c r="I45" s="1412">
        <f ca="1">IF(ISERROR(VLOOKUP(VLOOKUP($A45, 'E4 TB Allocation Details'!$A$18:$L$205, MATCH("Demand ID", 'E4 TB Allocation Details'!$A$18:$L$18, 0),FALSE), 'E2 Allocators'!$B$15:$W$361, MATCH('O5 Details by Class &amp; Accounts'!I$18, 'E2 Allocators'!$B$15:$W$15, 0),FALSE)*$F45), 0, VLOOKUP(VLOOKUP($A45, 'E4 TB Allocation Details'!$A$18:$L$205, MATCH("Demand ID", 'E4 TB Allocation Details'!$A$18:$L$18, 0),FALSE), 'E2 Allocators'!$B$15:$W$361, MATCH('O5 Details by Class &amp; Accounts'!I$18, 'E2 Allocators'!$B$15:$W$15, 0),FALSE)*$F45)</f>
        <v>0</v>
      </c>
      <c r="J45" s="1412">
        <f ca="1">IF(ISERROR(VLOOKUP(VLOOKUP($A45, 'E4 TB Allocation Details'!$A$18:$L$205, MATCH("Demand ID", 'E4 TB Allocation Details'!$A$18:$L$18, 0),FALSE), 'E2 Allocators'!$B$15:$W$361, MATCH('O5 Details by Class &amp; Accounts'!J$18, 'E2 Allocators'!$B$15:$W$15, 0),FALSE)*$F45), 0, VLOOKUP(VLOOKUP($A45, 'E4 TB Allocation Details'!$A$18:$L$205, MATCH("Demand ID", 'E4 TB Allocation Details'!$A$18:$L$18, 0),FALSE), 'E2 Allocators'!$B$15:$W$361, MATCH('O5 Details by Class &amp; Accounts'!J$18, 'E2 Allocators'!$B$15:$W$15, 0),FALSE)*$F45)</f>
        <v>0</v>
      </c>
      <c r="K45" s="1412">
        <f ca="1">IF(ISERROR(VLOOKUP(VLOOKUP($A45, 'E4 TB Allocation Details'!$A$18:$L$205, MATCH("Demand ID", 'E4 TB Allocation Details'!$A$18:$L$18, 0),FALSE), 'E2 Allocators'!$B$15:$W$361, MATCH('O5 Details by Class &amp; Accounts'!K$18, 'E2 Allocators'!$B$15:$W$15, 0),FALSE)*$F45), 0, VLOOKUP(VLOOKUP($A45, 'E4 TB Allocation Details'!$A$18:$L$205, MATCH("Demand ID", 'E4 TB Allocation Details'!$A$18:$L$18, 0),FALSE), 'E2 Allocators'!$B$15:$W$361, MATCH('O5 Details by Class &amp; Accounts'!K$18, 'E2 Allocators'!$B$15:$W$15, 0),FALSE)*$F45)</f>
        <v>0</v>
      </c>
      <c r="L45" s="1412">
        <f ca="1">IF(ISERROR(VLOOKUP(VLOOKUP($A45, 'E4 TB Allocation Details'!$A$18:$L$205, MATCH("Demand ID", 'E4 TB Allocation Details'!$A$18:$L$18, 0),FALSE), 'E2 Allocators'!$B$15:$W$361, MATCH('O5 Details by Class &amp; Accounts'!L$18, 'E2 Allocators'!$B$15:$W$15, 0),FALSE)*$F45), 0, VLOOKUP(VLOOKUP($A45, 'E4 TB Allocation Details'!$A$18:$L$205, MATCH("Demand ID", 'E4 TB Allocation Details'!$A$18:$L$18, 0),FALSE), 'E2 Allocators'!$B$15:$W$361, MATCH('O5 Details by Class &amp; Accounts'!L$18, 'E2 Allocators'!$B$15:$W$15, 0),FALSE)*$F45)</f>
        <v>0</v>
      </c>
      <c r="M45" s="1412">
        <f ca="1">IF(ISERROR(VLOOKUP(VLOOKUP($A45, 'E4 TB Allocation Details'!$A$18:$L$205, MATCH("Demand ID", 'E4 TB Allocation Details'!$A$18:$L$18, 0),FALSE), 'E2 Allocators'!$B$15:$W$361, MATCH('O5 Details by Class &amp; Accounts'!M$18, 'E2 Allocators'!$B$15:$W$15, 0),FALSE)*$F45), 0, VLOOKUP(VLOOKUP($A45, 'E4 TB Allocation Details'!$A$18:$L$205, MATCH("Demand ID", 'E4 TB Allocation Details'!$A$18:$L$18, 0),FALSE), 'E2 Allocators'!$B$15:$W$361, MATCH('O5 Details by Class &amp; Accounts'!M$18, 'E2 Allocators'!$B$15:$W$15, 0),FALSE)*$F45)</f>
        <v>0</v>
      </c>
      <c r="N45" s="1412">
        <f ca="1">IF(ISERROR(VLOOKUP(VLOOKUP($A45, 'E4 TB Allocation Details'!$A$18:$L$205, MATCH("Demand ID", 'E4 TB Allocation Details'!$A$18:$L$18, 0),FALSE), 'E2 Allocators'!$B$15:$W$361, MATCH('O5 Details by Class &amp; Accounts'!N$18, 'E2 Allocators'!$B$15:$W$15, 0),FALSE)*$F45), 0, VLOOKUP(VLOOKUP($A45, 'E4 TB Allocation Details'!$A$18:$L$205, MATCH("Demand ID", 'E4 TB Allocation Details'!$A$18:$L$18, 0),FALSE), 'E2 Allocators'!$B$15:$W$361, MATCH('O5 Details by Class &amp; Accounts'!N$18, 'E2 Allocators'!$B$15:$W$15, 0),FALSE)*$F45)</f>
        <v>0</v>
      </c>
      <c r="O45" s="1412">
        <f ca="1">IF(ISERROR(VLOOKUP(VLOOKUP($A45, 'E4 TB Allocation Details'!$A$18:$L$205, MATCH("Demand ID", 'E4 TB Allocation Details'!$A$18:$L$18, 0),FALSE), 'E2 Allocators'!$B$15:$W$361, MATCH('O5 Details by Class &amp; Accounts'!O$18, 'E2 Allocators'!$B$15:$W$15, 0),FALSE)*$F45), 0, VLOOKUP(VLOOKUP($A45, 'E4 TB Allocation Details'!$A$18:$L$205, MATCH("Demand ID", 'E4 TB Allocation Details'!$A$18:$L$18, 0),FALSE), 'E2 Allocators'!$B$15:$W$361, MATCH('O5 Details by Class &amp; Accounts'!O$18, 'E2 Allocators'!$B$15:$W$15, 0),FALSE)*$F45)</f>
        <v>0</v>
      </c>
      <c r="P45" s="1412">
        <f ca="1">IF(ISERROR(VLOOKUP(VLOOKUP($A45, 'E4 TB Allocation Details'!$A$18:$L$205, MATCH("Demand ID", 'E4 TB Allocation Details'!$A$18:$L$18, 0),FALSE), 'E2 Allocators'!$B$15:$W$361, MATCH('O5 Details by Class &amp; Accounts'!P$18, 'E2 Allocators'!$B$15:$W$15, 0),FALSE)*$F45), 0, VLOOKUP(VLOOKUP($A45, 'E4 TB Allocation Details'!$A$18:$L$205, MATCH("Demand ID", 'E4 TB Allocation Details'!$A$18:$L$18, 0),FALSE), 'E2 Allocators'!$B$15:$W$361, MATCH('O5 Details by Class &amp; Accounts'!P$18, 'E2 Allocators'!$B$15:$W$15, 0),FALSE)*$F45)</f>
        <v>0</v>
      </c>
      <c r="Q45" s="1412">
        <f ca="1">IF(ISERROR(VLOOKUP(VLOOKUP($A45, 'E4 TB Allocation Details'!$A$18:$L$205, MATCH("Demand ID", 'E4 TB Allocation Details'!$A$18:$L$18, 0),FALSE), 'E2 Allocators'!$B$15:$W$361, MATCH('O5 Details by Class &amp; Accounts'!Q$18, 'E2 Allocators'!$B$15:$W$15, 0),FALSE)*$F45), 0, VLOOKUP(VLOOKUP($A45, 'E4 TB Allocation Details'!$A$18:$L$205, MATCH("Demand ID", 'E4 TB Allocation Details'!$A$18:$L$18, 0),FALSE), 'E2 Allocators'!$B$15:$W$361, MATCH('O5 Details by Class &amp; Accounts'!Q$18, 'E2 Allocators'!$B$15:$W$15, 0),FALSE)*$F45)</f>
        <v>0</v>
      </c>
      <c r="R45" s="1412">
        <f ca="1">IF(ISERROR(VLOOKUP(VLOOKUP($A45, 'E4 TB Allocation Details'!$A$18:$L$205, MATCH("Demand ID", 'E4 TB Allocation Details'!$A$18:$L$18, 0),FALSE), 'E2 Allocators'!$B$15:$W$361, MATCH('O5 Details by Class &amp; Accounts'!R$18, 'E2 Allocators'!$B$15:$W$15, 0),FALSE)*$F45), 0, VLOOKUP(VLOOKUP($A45, 'E4 TB Allocation Details'!$A$18:$L$205, MATCH("Demand ID", 'E4 TB Allocation Details'!$A$18:$L$18, 0),FALSE), 'E2 Allocators'!$B$15:$W$361, MATCH('O5 Details by Class &amp; Accounts'!R$18, 'E2 Allocators'!$B$15:$W$15, 0),FALSE)*$F45)</f>
        <v>0</v>
      </c>
      <c r="S45" s="1412">
        <f ca="1">IF(ISERROR(VLOOKUP(VLOOKUP($A45, 'E4 TB Allocation Details'!$A$18:$L$205, MATCH("Demand ID", 'E4 TB Allocation Details'!$A$18:$L$18, 0),FALSE), 'E2 Allocators'!$B$15:$W$361, MATCH('O5 Details by Class &amp; Accounts'!S$18, 'E2 Allocators'!$B$15:$W$15, 0),FALSE)*$F45), 0, VLOOKUP(VLOOKUP($A45, 'E4 TB Allocation Details'!$A$18:$L$205, MATCH("Demand ID", 'E4 TB Allocation Details'!$A$18:$L$18, 0),FALSE), 'E2 Allocators'!$B$15:$W$361, MATCH('O5 Details by Class &amp; Accounts'!S$18, 'E2 Allocators'!$B$15:$W$15, 0),FALSE)*$F45)</f>
        <v>0</v>
      </c>
      <c r="T45" s="1412">
        <f ca="1">IF(ISERROR(VLOOKUP(VLOOKUP($A45, 'E4 TB Allocation Details'!$A$18:$L$205, MATCH("Demand ID", 'E4 TB Allocation Details'!$A$18:$L$18, 0),FALSE), 'E2 Allocators'!$B$15:$W$361, MATCH('O5 Details by Class &amp; Accounts'!T$18, 'E2 Allocators'!$B$15:$W$15, 0),FALSE)*$F45), 0, VLOOKUP(VLOOKUP($A45, 'E4 TB Allocation Details'!$A$18:$L$205, MATCH("Demand ID", 'E4 TB Allocation Details'!$A$18:$L$18, 0),FALSE), 'E2 Allocators'!$B$15:$W$361, MATCH('O5 Details by Class &amp; Accounts'!T$18, 'E2 Allocators'!$B$15:$W$15, 0),FALSE)*$F45)</f>
        <v>0</v>
      </c>
      <c r="U45" s="1412">
        <f ca="1">IF(ISERROR(VLOOKUP(VLOOKUP($A45, 'E4 TB Allocation Details'!$A$18:$L$205, MATCH("Demand ID", 'E4 TB Allocation Details'!$A$18:$L$18, 0),FALSE), 'E2 Allocators'!$B$15:$W$361, MATCH('O5 Details by Class &amp; Accounts'!U$18, 'E2 Allocators'!$B$15:$W$15, 0),FALSE)*$F45), 0, VLOOKUP(VLOOKUP($A45, 'E4 TB Allocation Details'!$A$18:$L$205, MATCH("Demand ID", 'E4 TB Allocation Details'!$A$18:$L$18, 0),FALSE), 'E2 Allocators'!$B$15:$W$361, MATCH('O5 Details by Class &amp; Accounts'!U$18, 'E2 Allocators'!$B$15:$W$15, 0),FALSE)*$F45)</f>
        <v>0</v>
      </c>
      <c r="V45" s="1412">
        <f ca="1">IF(ISERROR(VLOOKUP(VLOOKUP($A45, 'E4 TB Allocation Details'!$A$18:$L$205, MATCH("Demand ID", 'E4 TB Allocation Details'!$A$18:$L$18, 0),FALSE), 'E2 Allocators'!$B$15:$W$361, MATCH('O5 Details by Class &amp; Accounts'!V$18, 'E2 Allocators'!$B$15:$W$15, 0),FALSE)*$F45), 0, VLOOKUP(VLOOKUP($A45, 'E4 TB Allocation Details'!$A$18:$L$205, MATCH("Demand ID", 'E4 TB Allocation Details'!$A$18:$L$18, 0),FALSE), 'E2 Allocators'!$B$15:$W$361, MATCH('O5 Details by Class &amp; Accounts'!V$18, 'E2 Allocators'!$B$15:$W$15, 0),FALSE)*$F45)</f>
        <v>0</v>
      </c>
      <c r="W45" s="1412">
        <f ca="1">IF(ISERROR(VLOOKUP(VLOOKUP($A45, 'E4 TB Allocation Details'!$A$18:$L$205, MATCH("Demand ID", 'E4 TB Allocation Details'!$A$18:$L$18, 0),FALSE), 'E2 Allocators'!$B$15:$W$361, MATCH('O5 Details by Class &amp; Accounts'!W$18, 'E2 Allocators'!$B$15:$W$15, 0),FALSE)*$F45), 0, VLOOKUP(VLOOKUP($A45, 'E4 TB Allocation Details'!$A$18:$L$205, MATCH("Demand ID", 'E4 TB Allocation Details'!$A$18:$L$18, 0),FALSE), 'E2 Allocators'!$B$15:$W$361, MATCH('O5 Details by Class &amp; Accounts'!W$18, 'E2 Allocators'!$B$15:$W$15, 0),FALSE)*$F45)</f>
        <v>0</v>
      </c>
      <c r="X45" s="1412">
        <f ca="1">IF(ISERROR(VLOOKUP(VLOOKUP($A45, 'E4 TB Allocation Details'!$A$18:$L$205, MATCH("Demand ID", 'E4 TB Allocation Details'!$A$18:$L$18, 0),FALSE), 'E2 Allocators'!$B$15:$W$361, MATCH('O5 Details by Class &amp; Accounts'!X$18, 'E2 Allocators'!$B$15:$W$15, 0),FALSE)*$F45), 0, VLOOKUP(VLOOKUP($A45, 'E4 TB Allocation Details'!$A$18:$L$205, MATCH("Demand ID", 'E4 TB Allocation Details'!$A$18:$L$18, 0),FALSE), 'E2 Allocators'!$B$15:$W$361, MATCH('O5 Details by Class &amp; Accounts'!X$18, 'E2 Allocators'!$B$15:$W$15, 0),FALSE)*$F45)</f>
        <v>0</v>
      </c>
      <c r="Y45" s="1412">
        <f ca="1">IF(ISERROR(VLOOKUP(VLOOKUP($A45, 'E4 TB Allocation Details'!$A$18:$L$205, MATCH("Demand ID", 'E4 TB Allocation Details'!$A$18:$L$18, 0),FALSE), 'E2 Allocators'!$B$15:$W$361, MATCH('O5 Details by Class &amp; Accounts'!Y$18, 'E2 Allocators'!$B$15:$W$15, 0),FALSE)*$F45), 0, VLOOKUP(VLOOKUP($A45, 'E4 TB Allocation Details'!$A$18:$L$205, MATCH("Demand ID", 'E4 TB Allocation Details'!$A$18:$L$18, 0),FALSE), 'E2 Allocators'!$B$15:$W$361, MATCH('O5 Details by Class &amp; Accounts'!Y$18, 'E2 Allocators'!$B$15:$W$15, 0),FALSE)*$F45)</f>
        <v>0</v>
      </c>
      <c r="Z45" s="1412">
        <f ca="1">IF(ISERROR(VLOOKUP(VLOOKUP($A45, 'E4 TB Allocation Details'!$A$18:$L$205, MATCH("Demand ID", 'E4 TB Allocation Details'!$A$18:$L$18, 0),FALSE), 'E2 Allocators'!$B$15:$W$361, MATCH('O5 Details by Class &amp; Accounts'!Z$18, 'E2 Allocators'!$B$15:$W$15, 0),FALSE)*$F45), 0, VLOOKUP(VLOOKUP($A45, 'E4 TB Allocation Details'!$A$18:$L$205, MATCH("Demand ID", 'E4 TB Allocation Details'!$A$18:$L$18, 0),FALSE), 'E2 Allocators'!$B$15:$W$361, MATCH('O5 Details by Class &amp; Accounts'!Z$18, 'E2 Allocators'!$B$15:$W$15, 0),FALSE)*$F45)</f>
        <v>0</v>
      </c>
      <c r="AA45" s="1412">
        <f ca="1">IF(ISERROR(VLOOKUP(VLOOKUP($A45, 'E4 TB Allocation Details'!$A$18:$L$205, MATCH("Demand ID", 'E4 TB Allocation Details'!$A$18:$L$18, 0),FALSE), 'E2 Allocators'!$B$15:$W$361, MATCH('O5 Details by Class &amp; Accounts'!AA$18, 'E2 Allocators'!$B$15:$W$15, 0),FALSE)*$F45), 0, VLOOKUP(VLOOKUP($A45, 'E4 TB Allocation Details'!$A$18:$L$205, MATCH("Demand ID", 'E4 TB Allocation Details'!$A$18:$L$18, 0),FALSE), 'E2 Allocators'!$B$15:$W$361, MATCH('O5 Details by Class &amp; Accounts'!AA$18, 'E2 Allocators'!$B$15:$W$15, 0),FALSE)*$F45)</f>
        <v>0</v>
      </c>
      <c r="AB45" s="1412">
        <f ca="1">IF(ISERROR(VLOOKUP(VLOOKUP($A45, 'E4 TB Allocation Details'!$A$18:$L$205, MATCH("Demand ID", 'E4 TB Allocation Details'!$A$18:$L$18, 0),FALSE), 'E2 Allocators'!$B$15:$W$361, MATCH('O5 Details by Class &amp; Accounts'!AB$18, 'E2 Allocators'!$B$15:$W$15, 0),FALSE)*$F45), 0, VLOOKUP(VLOOKUP($A45, 'E4 TB Allocation Details'!$A$18:$L$205, MATCH("Demand ID", 'E4 TB Allocation Details'!$A$18:$L$18, 0),FALSE), 'E2 Allocators'!$B$15:$W$361, MATCH('O5 Details by Class &amp; Accounts'!AB$18, 'E2 Allocators'!$B$15:$W$15, 0),FALSE)*$F45)</f>
        <v>0</v>
      </c>
      <c r="AC45" s="1412">
        <f t="shared" si="1"/>
        <v>0</v>
      </c>
      <c r="AD45" s="1412">
        <f ca="1">IF(ISERROR(VLOOKUP(VLOOKUP($A45, 'E4 TB Allocation Details'!$A$18:$L$205, MATCH("Customer ID", 'E4 TB Allocation Details'!$A$18:$L$18, 0),FALSE), 'E2 Allocators'!$B$15:$W$361, MATCH('O5 Details by Class &amp; Accounts'!AD$18, 'E2 Allocators'!$B$15:$W$15, 0),FALSE)*$G45), 0, VLOOKUP(VLOOKUP($A45, 'E4 TB Allocation Details'!$A$18:$L$205, MATCH("Customer ID", 'E4 TB Allocation Details'!$A$18:$L$18, 0),FALSE), 'E2 Allocators'!$B$15:$W$361, MATCH('O5 Details by Class &amp; Accounts'!AD$18, 'E2 Allocators'!$B$15:$W$15, 0),FALSE)*$G45)</f>
        <v>0</v>
      </c>
      <c r="AE45" s="1412">
        <f ca="1">IF(ISERROR(VLOOKUP(VLOOKUP($A45, 'E4 TB Allocation Details'!$A$18:$L$205, MATCH("Customer ID", 'E4 TB Allocation Details'!$A$18:$L$18, 0),FALSE), 'E2 Allocators'!$B$15:$W$361, MATCH('O5 Details by Class &amp; Accounts'!AE$18, 'E2 Allocators'!$B$15:$W$15, 0),FALSE)*$G45), 0, VLOOKUP(VLOOKUP($A45, 'E4 TB Allocation Details'!$A$18:$L$205, MATCH("Customer ID", 'E4 TB Allocation Details'!$A$18:$L$18, 0),FALSE), 'E2 Allocators'!$B$15:$W$361, MATCH('O5 Details by Class &amp; Accounts'!AE$18, 'E2 Allocators'!$B$15:$W$15, 0),FALSE)*$G45)</f>
        <v>0</v>
      </c>
      <c r="AF45" s="1412">
        <f ca="1">IF(ISERROR(VLOOKUP(VLOOKUP($A45, 'E4 TB Allocation Details'!$A$18:$L$205, MATCH("Customer ID", 'E4 TB Allocation Details'!$A$18:$L$18, 0),FALSE), 'E2 Allocators'!$B$15:$W$361, MATCH('O5 Details by Class &amp; Accounts'!AF$18, 'E2 Allocators'!$B$15:$W$15, 0),FALSE)*$G45), 0, VLOOKUP(VLOOKUP($A45, 'E4 TB Allocation Details'!$A$18:$L$205, MATCH("Customer ID", 'E4 TB Allocation Details'!$A$18:$L$18, 0),FALSE), 'E2 Allocators'!$B$15:$W$361, MATCH('O5 Details by Class &amp; Accounts'!AF$18, 'E2 Allocators'!$B$15:$W$15, 0),FALSE)*$G45)</f>
        <v>0</v>
      </c>
      <c r="AG45" s="1412">
        <f ca="1">IF(ISERROR(VLOOKUP(VLOOKUP($A45, 'E4 TB Allocation Details'!$A$18:$L$205, MATCH("Customer ID", 'E4 TB Allocation Details'!$A$18:$L$18, 0),FALSE), 'E2 Allocators'!$B$15:$W$361, MATCH('O5 Details by Class &amp; Accounts'!AG$18, 'E2 Allocators'!$B$15:$W$15, 0),FALSE)*$G45), 0, VLOOKUP(VLOOKUP($A45, 'E4 TB Allocation Details'!$A$18:$L$205, MATCH("Customer ID", 'E4 TB Allocation Details'!$A$18:$L$18, 0),FALSE), 'E2 Allocators'!$B$15:$W$361, MATCH('O5 Details by Class &amp; Accounts'!AG$18, 'E2 Allocators'!$B$15:$W$15, 0),FALSE)*$G45)</f>
        <v>0</v>
      </c>
      <c r="AH45" s="1412">
        <f ca="1">IF(ISERROR(VLOOKUP(VLOOKUP($A45, 'E4 TB Allocation Details'!$A$18:$L$205, MATCH("Customer ID", 'E4 TB Allocation Details'!$A$18:$L$18, 0),FALSE), 'E2 Allocators'!$B$15:$W$361, MATCH('O5 Details by Class &amp; Accounts'!AH$18, 'E2 Allocators'!$B$15:$W$15, 0),FALSE)*$G45), 0, VLOOKUP(VLOOKUP($A45, 'E4 TB Allocation Details'!$A$18:$L$205, MATCH("Customer ID", 'E4 TB Allocation Details'!$A$18:$L$18, 0),FALSE), 'E2 Allocators'!$B$15:$W$361, MATCH('O5 Details by Class &amp; Accounts'!AH$18, 'E2 Allocators'!$B$15:$W$15, 0),FALSE)*$G45)</f>
        <v>0</v>
      </c>
      <c r="AI45" s="1412">
        <f ca="1">IF(ISERROR(VLOOKUP(VLOOKUP($A45, 'E4 TB Allocation Details'!$A$18:$L$205, MATCH("Customer ID", 'E4 TB Allocation Details'!$A$18:$L$18, 0),FALSE), 'E2 Allocators'!$B$15:$W$361, MATCH('O5 Details by Class &amp; Accounts'!AI$18, 'E2 Allocators'!$B$15:$W$15, 0),FALSE)*$G45), 0, VLOOKUP(VLOOKUP($A45, 'E4 TB Allocation Details'!$A$18:$L$205, MATCH("Customer ID", 'E4 TB Allocation Details'!$A$18:$L$18, 0),FALSE), 'E2 Allocators'!$B$15:$W$361, MATCH('O5 Details by Class &amp; Accounts'!AI$18, 'E2 Allocators'!$B$15:$W$15, 0),FALSE)*$G45)</f>
        <v>0</v>
      </c>
      <c r="AJ45" s="1412">
        <f ca="1">IF(ISERROR(VLOOKUP(VLOOKUP($A45, 'E4 TB Allocation Details'!$A$18:$L$205, MATCH("Customer ID", 'E4 TB Allocation Details'!$A$18:$L$18, 0),FALSE), 'E2 Allocators'!$B$15:$W$361, MATCH('O5 Details by Class &amp; Accounts'!AJ$18, 'E2 Allocators'!$B$15:$W$15, 0),FALSE)*$G45), 0, VLOOKUP(VLOOKUP($A45, 'E4 TB Allocation Details'!$A$18:$L$205, MATCH("Customer ID", 'E4 TB Allocation Details'!$A$18:$L$18, 0),FALSE), 'E2 Allocators'!$B$15:$W$361, MATCH('O5 Details by Class &amp; Accounts'!AJ$18, 'E2 Allocators'!$B$15:$W$15, 0),FALSE)*$G45)</f>
        <v>0</v>
      </c>
      <c r="AK45" s="1412">
        <f ca="1">IF(ISERROR(VLOOKUP(VLOOKUP($A45, 'E4 TB Allocation Details'!$A$18:$L$205, MATCH("Customer ID", 'E4 TB Allocation Details'!$A$18:$L$18, 0),FALSE), 'E2 Allocators'!$B$15:$W$361, MATCH('O5 Details by Class &amp; Accounts'!AK$18, 'E2 Allocators'!$B$15:$W$15, 0),FALSE)*$G45), 0, VLOOKUP(VLOOKUP($A45, 'E4 TB Allocation Details'!$A$18:$L$205, MATCH("Customer ID", 'E4 TB Allocation Details'!$A$18:$L$18, 0),FALSE), 'E2 Allocators'!$B$15:$W$361, MATCH('O5 Details by Class &amp; Accounts'!AK$18, 'E2 Allocators'!$B$15:$W$15, 0),FALSE)*$G45)</f>
        <v>0</v>
      </c>
      <c r="AL45" s="1412">
        <f ca="1">IF(ISERROR(VLOOKUP(VLOOKUP($A45, 'E4 TB Allocation Details'!$A$18:$L$205, MATCH("Customer ID", 'E4 TB Allocation Details'!$A$18:$L$18, 0),FALSE), 'E2 Allocators'!$B$15:$W$361, MATCH('O5 Details by Class &amp; Accounts'!AL$18, 'E2 Allocators'!$B$15:$W$15, 0),FALSE)*$G45), 0, VLOOKUP(VLOOKUP($A45, 'E4 TB Allocation Details'!$A$18:$L$205, MATCH("Customer ID", 'E4 TB Allocation Details'!$A$18:$L$18, 0),FALSE), 'E2 Allocators'!$B$15:$W$361, MATCH('O5 Details by Class &amp; Accounts'!AL$18, 'E2 Allocators'!$B$15:$W$15, 0),FALSE)*$G45)</f>
        <v>0</v>
      </c>
      <c r="AM45" s="1412">
        <f ca="1">IF(ISERROR(VLOOKUP(VLOOKUP($A45, 'E4 TB Allocation Details'!$A$18:$L$205, MATCH("Customer ID", 'E4 TB Allocation Details'!$A$18:$L$18, 0),FALSE), 'E2 Allocators'!$B$15:$W$361, MATCH('O5 Details by Class &amp; Accounts'!AM$18, 'E2 Allocators'!$B$15:$W$15, 0),FALSE)*$G45), 0, VLOOKUP(VLOOKUP($A45, 'E4 TB Allocation Details'!$A$18:$L$205, MATCH("Customer ID", 'E4 TB Allocation Details'!$A$18:$L$18, 0),FALSE), 'E2 Allocators'!$B$15:$W$361, MATCH('O5 Details by Class &amp; Accounts'!AM$18, 'E2 Allocators'!$B$15:$W$15, 0),FALSE)*$G45)</f>
        <v>0</v>
      </c>
      <c r="AN45" s="1412">
        <f ca="1">IF(ISERROR(VLOOKUP(VLOOKUP($A45, 'E4 TB Allocation Details'!$A$18:$L$205, MATCH("Customer ID", 'E4 TB Allocation Details'!$A$18:$L$18, 0),FALSE), 'E2 Allocators'!$B$15:$W$361, MATCH('O5 Details by Class &amp; Accounts'!AN$18, 'E2 Allocators'!$B$15:$W$15, 0),FALSE)*$G45), 0, VLOOKUP(VLOOKUP($A45, 'E4 TB Allocation Details'!$A$18:$L$205, MATCH("Customer ID", 'E4 TB Allocation Details'!$A$18:$L$18, 0),FALSE), 'E2 Allocators'!$B$15:$W$361, MATCH('O5 Details by Class &amp; Accounts'!AN$18, 'E2 Allocators'!$B$15:$W$15, 0),FALSE)*$G45)</f>
        <v>0</v>
      </c>
      <c r="AO45" s="1412">
        <f ca="1">IF(ISERROR(VLOOKUP(VLOOKUP($A45, 'E4 TB Allocation Details'!$A$18:$L$205, MATCH("Customer ID", 'E4 TB Allocation Details'!$A$18:$L$18, 0),FALSE), 'E2 Allocators'!$B$15:$W$361, MATCH('O5 Details by Class &amp; Accounts'!AO$18, 'E2 Allocators'!$B$15:$W$15, 0),FALSE)*$G45), 0, VLOOKUP(VLOOKUP($A45, 'E4 TB Allocation Details'!$A$18:$L$205, MATCH("Customer ID", 'E4 TB Allocation Details'!$A$18:$L$18, 0),FALSE), 'E2 Allocators'!$B$15:$W$361, MATCH('O5 Details by Class &amp; Accounts'!AO$18, 'E2 Allocators'!$B$15:$W$15, 0),FALSE)*$G45)</f>
        <v>0</v>
      </c>
      <c r="AP45" s="1412">
        <f ca="1">IF(ISERROR(VLOOKUP(VLOOKUP($A45, 'E4 TB Allocation Details'!$A$18:$L$205, MATCH("Customer ID", 'E4 TB Allocation Details'!$A$18:$L$18, 0),FALSE), 'E2 Allocators'!$B$15:$W$361, MATCH('O5 Details by Class &amp; Accounts'!AP$18, 'E2 Allocators'!$B$15:$W$15, 0),FALSE)*$G45), 0, VLOOKUP(VLOOKUP($A45, 'E4 TB Allocation Details'!$A$18:$L$205, MATCH("Customer ID", 'E4 TB Allocation Details'!$A$18:$L$18, 0),FALSE), 'E2 Allocators'!$B$15:$W$361, MATCH('O5 Details by Class &amp; Accounts'!AP$18, 'E2 Allocators'!$B$15:$W$15, 0),FALSE)*$G45)</f>
        <v>0</v>
      </c>
      <c r="AQ45" s="1412">
        <f ca="1">IF(ISERROR(VLOOKUP(VLOOKUP($A45, 'E4 TB Allocation Details'!$A$18:$L$205, MATCH("Customer ID", 'E4 TB Allocation Details'!$A$18:$L$18, 0),FALSE), 'E2 Allocators'!$B$15:$W$361, MATCH('O5 Details by Class &amp; Accounts'!AQ$18, 'E2 Allocators'!$B$15:$W$15, 0),FALSE)*$G45), 0, VLOOKUP(VLOOKUP($A45, 'E4 TB Allocation Details'!$A$18:$L$205, MATCH("Customer ID", 'E4 TB Allocation Details'!$A$18:$L$18, 0),FALSE), 'E2 Allocators'!$B$15:$W$361, MATCH('O5 Details by Class &amp; Accounts'!AQ$18, 'E2 Allocators'!$B$15:$W$15, 0),FALSE)*$G45)</f>
        <v>0</v>
      </c>
      <c r="AR45" s="1412">
        <f ca="1">IF(ISERROR(VLOOKUP(VLOOKUP($A45, 'E4 TB Allocation Details'!$A$18:$L$205, MATCH("Customer ID", 'E4 TB Allocation Details'!$A$18:$L$18, 0),FALSE), 'E2 Allocators'!$B$15:$W$361, MATCH('O5 Details by Class &amp; Accounts'!AR$18, 'E2 Allocators'!$B$15:$W$15, 0),FALSE)*$G45), 0, VLOOKUP(VLOOKUP($A45, 'E4 TB Allocation Details'!$A$18:$L$205, MATCH("Customer ID", 'E4 TB Allocation Details'!$A$18:$L$18, 0),FALSE), 'E2 Allocators'!$B$15:$W$361, MATCH('O5 Details by Class &amp; Accounts'!AR$18, 'E2 Allocators'!$B$15:$W$15, 0),FALSE)*$G45)</f>
        <v>0</v>
      </c>
      <c r="AS45" s="1412">
        <f ca="1">IF(ISERROR(VLOOKUP(VLOOKUP($A45, 'E4 TB Allocation Details'!$A$18:$L$205, MATCH("Customer ID", 'E4 TB Allocation Details'!$A$18:$L$18, 0),FALSE), 'E2 Allocators'!$B$15:$W$361, MATCH('O5 Details by Class &amp; Accounts'!AS$18, 'E2 Allocators'!$B$15:$W$15, 0),FALSE)*$G45), 0, VLOOKUP(VLOOKUP($A45, 'E4 TB Allocation Details'!$A$18:$L$205, MATCH("Customer ID", 'E4 TB Allocation Details'!$A$18:$L$18, 0),FALSE), 'E2 Allocators'!$B$15:$W$361, MATCH('O5 Details by Class &amp; Accounts'!AS$18, 'E2 Allocators'!$B$15:$W$15, 0),FALSE)*$G45)</f>
        <v>0</v>
      </c>
      <c r="AT45" s="1412">
        <f ca="1">IF(ISERROR(VLOOKUP(VLOOKUP($A45, 'E4 TB Allocation Details'!$A$18:$L$205, MATCH("Customer ID", 'E4 TB Allocation Details'!$A$18:$L$18, 0),FALSE), 'E2 Allocators'!$B$15:$W$361, MATCH('O5 Details by Class &amp; Accounts'!AT$18, 'E2 Allocators'!$B$15:$W$15, 0),FALSE)*$G45), 0, VLOOKUP(VLOOKUP($A45, 'E4 TB Allocation Details'!$A$18:$L$205, MATCH("Customer ID", 'E4 TB Allocation Details'!$A$18:$L$18, 0),FALSE), 'E2 Allocators'!$B$15:$W$361, MATCH('O5 Details by Class &amp; Accounts'!AT$18, 'E2 Allocators'!$B$15:$W$15, 0),FALSE)*$G45)</f>
        <v>0</v>
      </c>
      <c r="AU45" s="1412">
        <f ca="1">IF(ISERROR(VLOOKUP(VLOOKUP($A45, 'E4 TB Allocation Details'!$A$18:$L$205, MATCH("Customer ID", 'E4 TB Allocation Details'!$A$18:$L$18, 0),FALSE), 'E2 Allocators'!$B$15:$W$361, MATCH('O5 Details by Class &amp; Accounts'!AU$18, 'E2 Allocators'!$B$15:$W$15, 0),FALSE)*$G45), 0, VLOOKUP(VLOOKUP($A45, 'E4 TB Allocation Details'!$A$18:$L$205, MATCH("Customer ID", 'E4 TB Allocation Details'!$A$18:$L$18, 0),FALSE), 'E2 Allocators'!$B$15:$W$361, MATCH('O5 Details by Class &amp; Accounts'!AU$18, 'E2 Allocators'!$B$15:$W$15, 0),FALSE)*$G45)</f>
        <v>0</v>
      </c>
      <c r="AV45" s="1412">
        <f ca="1">IF(ISERROR(VLOOKUP(VLOOKUP($A45, 'E4 TB Allocation Details'!$A$18:$L$205, MATCH("Customer ID", 'E4 TB Allocation Details'!$A$18:$L$18, 0),FALSE), 'E2 Allocators'!$B$15:$W$361, MATCH('O5 Details by Class &amp; Accounts'!AV$18, 'E2 Allocators'!$B$15:$W$15, 0),FALSE)*$G45), 0, VLOOKUP(VLOOKUP($A45, 'E4 TB Allocation Details'!$A$18:$L$205, MATCH("Customer ID", 'E4 TB Allocation Details'!$A$18:$L$18, 0),FALSE), 'E2 Allocators'!$B$15:$W$361, MATCH('O5 Details by Class &amp; Accounts'!AV$18, 'E2 Allocators'!$B$15:$W$15, 0),FALSE)*$G45)</f>
        <v>0</v>
      </c>
      <c r="AW45" s="1412">
        <f ca="1">IF(ISERROR(VLOOKUP(VLOOKUP($A45, 'E4 TB Allocation Details'!$A$18:$L$205, MATCH("Customer ID", 'E4 TB Allocation Details'!$A$18:$L$18, 0),FALSE), 'E2 Allocators'!$B$15:$W$361, MATCH('O5 Details by Class &amp; Accounts'!AW$18, 'E2 Allocators'!$B$15:$W$15, 0),FALSE)*$G45), 0, VLOOKUP(VLOOKUP($A45, 'E4 TB Allocation Details'!$A$18:$L$205, MATCH("Customer ID", 'E4 TB Allocation Details'!$A$18:$L$18, 0),FALSE), 'E2 Allocators'!$B$15:$W$361, MATCH('O5 Details by Class &amp; Accounts'!AW$18, 'E2 Allocators'!$B$15:$W$15, 0),FALSE)*$G45)</f>
        <v>0</v>
      </c>
      <c r="AX45" s="1412">
        <f t="shared" si="2"/>
        <v>0</v>
      </c>
      <c r="AY45" s="1412">
        <f ca="1">IF(ISERROR(VLOOKUP(VLOOKUP($A45, 'E4 TB Allocation Details'!$A$18:$L$205, MATCH("Misc ID", 'E4 TB Allocation Details'!$A$18:$L$18, 0),FALSE), 'E2 Allocators'!$B$15:$W$361, MATCH('O5 Details by Class &amp; Accounts'!AY$18, 'E2 Allocators'!$B$15:$W$15, 0),FALSE)*$E45), 0, VLOOKUP(VLOOKUP($A45, 'E4 TB Allocation Details'!$A$18:$L$205, MATCH("Misc ID", 'E4 TB Allocation Details'!$A$18:$L$18, 0),FALSE), 'E2 Allocators'!$B$15:$W$361, MATCH('O5 Details by Class &amp; Accounts'!AY$18, 'E2 Allocators'!$B$15:$W$15, 0),FALSE)*$E45)</f>
        <v>0</v>
      </c>
      <c r="AZ45" s="1412">
        <f ca="1">IF(ISERROR(VLOOKUP(VLOOKUP($A45, 'E4 TB Allocation Details'!$A$18:$L$205, MATCH("Misc ID", 'E4 TB Allocation Details'!$A$18:$L$18, 0),FALSE), 'E2 Allocators'!$B$15:$W$361, MATCH('O5 Details by Class &amp; Accounts'!AZ$18, 'E2 Allocators'!$B$15:$W$15, 0),FALSE)*$E45), 0, VLOOKUP(VLOOKUP($A45, 'E4 TB Allocation Details'!$A$18:$L$205, MATCH("Misc ID", 'E4 TB Allocation Details'!$A$18:$L$18, 0),FALSE), 'E2 Allocators'!$B$15:$W$361, MATCH('O5 Details by Class &amp; Accounts'!AZ$18, 'E2 Allocators'!$B$15:$W$15, 0),FALSE)*$E45)</f>
        <v>0</v>
      </c>
      <c r="BA45" s="1412">
        <f ca="1">IF(ISERROR(VLOOKUP(VLOOKUP($A45, 'E4 TB Allocation Details'!$A$18:$L$205, MATCH("Misc ID", 'E4 TB Allocation Details'!$A$18:$L$18, 0),FALSE), 'E2 Allocators'!$B$15:$W$361, MATCH('O5 Details by Class &amp; Accounts'!BA$18, 'E2 Allocators'!$B$15:$W$15, 0),FALSE)*$E45), 0, VLOOKUP(VLOOKUP($A45, 'E4 TB Allocation Details'!$A$18:$L$205, MATCH("Misc ID", 'E4 TB Allocation Details'!$A$18:$L$18, 0),FALSE), 'E2 Allocators'!$B$15:$W$361, MATCH('O5 Details by Class &amp; Accounts'!BA$18, 'E2 Allocators'!$B$15:$W$15, 0),FALSE)*$E45)</f>
        <v>0</v>
      </c>
      <c r="BB45" s="1412">
        <f ca="1">IF(ISERROR(VLOOKUP(VLOOKUP($A45, 'E4 TB Allocation Details'!$A$18:$L$205, MATCH("Misc ID", 'E4 TB Allocation Details'!$A$18:$L$18, 0),FALSE), 'E2 Allocators'!$B$15:$W$361, MATCH('O5 Details by Class &amp; Accounts'!BB$18, 'E2 Allocators'!$B$15:$W$15, 0),FALSE)*$E45), 0, VLOOKUP(VLOOKUP($A45, 'E4 TB Allocation Details'!$A$18:$L$205, MATCH("Misc ID", 'E4 TB Allocation Details'!$A$18:$L$18, 0),FALSE), 'E2 Allocators'!$B$15:$W$361, MATCH('O5 Details by Class &amp; Accounts'!BB$18, 'E2 Allocators'!$B$15:$W$15, 0),FALSE)*$E45)</f>
        <v>0</v>
      </c>
      <c r="BC45" s="1412">
        <f ca="1">IF(ISERROR(VLOOKUP(VLOOKUP($A45, 'E4 TB Allocation Details'!$A$18:$L$205, MATCH("Misc ID", 'E4 TB Allocation Details'!$A$18:$L$18, 0),FALSE), 'E2 Allocators'!$B$15:$W$361, MATCH('O5 Details by Class &amp; Accounts'!BC$18, 'E2 Allocators'!$B$15:$W$15, 0),FALSE)*$E45), 0, VLOOKUP(VLOOKUP($A45, 'E4 TB Allocation Details'!$A$18:$L$205, MATCH("Misc ID", 'E4 TB Allocation Details'!$A$18:$L$18, 0),FALSE), 'E2 Allocators'!$B$15:$W$361, MATCH('O5 Details by Class &amp; Accounts'!BC$18, 'E2 Allocators'!$B$15:$W$15, 0),FALSE)*$E45)</f>
        <v>0</v>
      </c>
      <c r="BD45" s="1412">
        <f ca="1">IF(ISERROR(VLOOKUP(VLOOKUP($A45, 'E4 TB Allocation Details'!$A$18:$L$205, MATCH("Misc ID", 'E4 TB Allocation Details'!$A$18:$L$18, 0),FALSE), 'E2 Allocators'!$B$15:$W$361, MATCH('O5 Details by Class &amp; Accounts'!BD$18, 'E2 Allocators'!$B$15:$W$15, 0),FALSE)*$E45), 0, VLOOKUP(VLOOKUP($A45, 'E4 TB Allocation Details'!$A$18:$L$205, MATCH("Misc ID", 'E4 TB Allocation Details'!$A$18:$L$18, 0),FALSE), 'E2 Allocators'!$B$15:$W$361, MATCH('O5 Details by Class &amp; Accounts'!BD$18, 'E2 Allocators'!$B$15:$W$15, 0),FALSE)*$E45)</f>
        <v>0</v>
      </c>
      <c r="BE45" s="1412">
        <f ca="1">IF(ISERROR(VLOOKUP(VLOOKUP($A45, 'E4 TB Allocation Details'!$A$18:$L$205, MATCH("Misc ID", 'E4 TB Allocation Details'!$A$18:$L$18, 0),FALSE), 'E2 Allocators'!$B$15:$W$361, MATCH('O5 Details by Class &amp; Accounts'!BE$18, 'E2 Allocators'!$B$15:$W$15, 0),FALSE)*$E45), 0, VLOOKUP(VLOOKUP($A45, 'E4 TB Allocation Details'!$A$18:$L$205, MATCH("Misc ID", 'E4 TB Allocation Details'!$A$18:$L$18, 0),FALSE), 'E2 Allocators'!$B$15:$W$361, MATCH('O5 Details by Class &amp; Accounts'!BE$18, 'E2 Allocators'!$B$15:$W$15, 0),FALSE)*$E45)</f>
        <v>0</v>
      </c>
      <c r="BF45" s="1412">
        <f ca="1">IF(ISERROR(VLOOKUP(VLOOKUP($A45, 'E4 TB Allocation Details'!$A$18:$L$205, MATCH("Misc ID", 'E4 TB Allocation Details'!$A$18:$L$18, 0),FALSE), 'E2 Allocators'!$B$15:$W$361, MATCH('O5 Details by Class &amp; Accounts'!BF$18, 'E2 Allocators'!$B$15:$W$15, 0),FALSE)*$E45), 0, VLOOKUP(VLOOKUP($A45, 'E4 TB Allocation Details'!$A$18:$L$205, MATCH("Misc ID", 'E4 TB Allocation Details'!$A$18:$L$18, 0),FALSE), 'E2 Allocators'!$B$15:$W$361, MATCH('O5 Details by Class &amp; Accounts'!BF$18, 'E2 Allocators'!$B$15:$W$15, 0),FALSE)*$E45)</f>
        <v>0</v>
      </c>
      <c r="BG45" s="1412">
        <f ca="1">IF(ISERROR(VLOOKUP(VLOOKUP($A45, 'E4 TB Allocation Details'!$A$18:$L$205, MATCH("Misc ID", 'E4 TB Allocation Details'!$A$18:$L$18, 0),FALSE), 'E2 Allocators'!$B$15:$W$361, MATCH('O5 Details by Class &amp; Accounts'!BG$18, 'E2 Allocators'!$B$15:$W$15, 0),FALSE)*$E45), 0, VLOOKUP(VLOOKUP($A45, 'E4 TB Allocation Details'!$A$18:$L$205, MATCH("Misc ID", 'E4 TB Allocation Details'!$A$18:$L$18, 0),FALSE), 'E2 Allocators'!$B$15:$W$361, MATCH('O5 Details by Class &amp; Accounts'!BG$18, 'E2 Allocators'!$B$15:$W$15, 0),FALSE)*$E45)</f>
        <v>0</v>
      </c>
      <c r="BH45" s="1412">
        <f ca="1">IF(ISERROR(VLOOKUP(VLOOKUP($A45, 'E4 TB Allocation Details'!$A$18:$L$205, MATCH("Misc ID", 'E4 TB Allocation Details'!$A$18:$L$18, 0),FALSE), 'E2 Allocators'!$B$15:$W$361, MATCH('O5 Details by Class &amp; Accounts'!BH$18, 'E2 Allocators'!$B$15:$W$15, 0),FALSE)*$E45), 0, VLOOKUP(VLOOKUP($A45, 'E4 TB Allocation Details'!$A$18:$L$205, MATCH("Misc ID", 'E4 TB Allocation Details'!$A$18:$L$18, 0),FALSE), 'E2 Allocators'!$B$15:$W$361, MATCH('O5 Details by Class &amp; Accounts'!BH$18, 'E2 Allocators'!$B$15:$W$15, 0),FALSE)*$E45)</f>
        <v>0</v>
      </c>
      <c r="BI45" s="1412">
        <f ca="1">IF(ISERROR(VLOOKUP(VLOOKUP($A45, 'E4 TB Allocation Details'!$A$18:$L$205, MATCH("Misc ID", 'E4 TB Allocation Details'!$A$18:$L$18, 0),FALSE), 'E2 Allocators'!$B$15:$W$361, MATCH('O5 Details by Class &amp; Accounts'!BI$18, 'E2 Allocators'!$B$15:$W$15, 0),FALSE)*$E45), 0, VLOOKUP(VLOOKUP($A45, 'E4 TB Allocation Details'!$A$18:$L$205, MATCH("Misc ID", 'E4 TB Allocation Details'!$A$18:$L$18, 0),FALSE), 'E2 Allocators'!$B$15:$W$361, MATCH('O5 Details by Class &amp; Accounts'!BI$18, 'E2 Allocators'!$B$15:$W$15, 0),FALSE)*$E45)</f>
        <v>0</v>
      </c>
      <c r="BJ45" s="1412">
        <f ca="1">IF(ISERROR(VLOOKUP(VLOOKUP($A45, 'E4 TB Allocation Details'!$A$18:$L$205, MATCH("Misc ID", 'E4 TB Allocation Details'!$A$18:$L$18, 0),FALSE), 'E2 Allocators'!$B$15:$W$361, MATCH('O5 Details by Class &amp; Accounts'!BJ$18, 'E2 Allocators'!$B$15:$W$15, 0),FALSE)*$E45), 0, VLOOKUP(VLOOKUP($A45, 'E4 TB Allocation Details'!$A$18:$L$205, MATCH("Misc ID", 'E4 TB Allocation Details'!$A$18:$L$18, 0),FALSE), 'E2 Allocators'!$B$15:$W$361, MATCH('O5 Details by Class &amp; Accounts'!BJ$18, 'E2 Allocators'!$B$15:$W$15, 0),FALSE)*$E45)</f>
        <v>0</v>
      </c>
      <c r="BK45" s="1412">
        <f ca="1">IF(ISERROR(VLOOKUP(VLOOKUP($A45, 'E4 TB Allocation Details'!$A$18:$L$205, MATCH("Misc ID", 'E4 TB Allocation Details'!$A$18:$L$18, 0),FALSE), 'E2 Allocators'!$B$15:$W$361, MATCH('O5 Details by Class &amp; Accounts'!BK$18, 'E2 Allocators'!$B$15:$W$15, 0),FALSE)*$E45), 0, VLOOKUP(VLOOKUP($A45, 'E4 TB Allocation Details'!$A$18:$L$205, MATCH("Misc ID", 'E4 TB Allocation Details'!$A$18:$L$18, 0),FALSE), 'E2 Allocators'!$B$15:$W$361, MATCH('O5 Details by Class &amp; Accounts'!BK$18, 'E2 Allocators'!$B$15:$W$15, 0),FALSE)*$E45)</f>
        <v>0</v>
      </c>
      <c r="BL45" s="1412">
        <f ca="1">IF(ISERROR(VLOOKUP(VLOOKUP($A45, 'E4 TB Allocation Details'!$A$18:$L$205, MATCH("Misc ID", 'E4 TB Allocation Details'!$A$18:$L$18, 0),FALSE), 'E2 Allocators'!$B$15:$W$361, MATCH('O5 Details by Class &amp; Accounts'!BL$18, 'E2 Allocators'!$B$15:$W$15, 0),FALSE)*$E45), 0, VLOOKUP(VLOOKUP($A45, 'E4 TB Allocation Details'!$A$18:$L$205, MATCH("Misc ID", 'E4 TB Allocation Details'!$A$18:$L$18, 0),FALSE), 'E2 Allocators'!$B$15:$W$361, MATCH('O5 Details by Class &amp; Accounts'!BL$18, 'E2 Allocators'!$B$15:$W$15, 0),FALSE)*$E45)</f>
        <v>0</v>
      </c>
      <c r="BM45" s="1412">
        <f ca="1">IF(ISERROR(VLOOKUP(VLOOKUP($A45, 'E4 TB Allocation Details'!$A$18:$L$205, MATCH("Misc ID", 'E4 TB Allocation Details'!$A$18:$L$18, 0),FALSE), 'E2 Allocators'!$B$15:$W$361, MATCH('O5 Details by Class &amp; Accounts'!BM$18, 'E2 Allocators'!$B$15:$W$15, 0),FALSE)*$E45), 0, VLOOKUP(VLOOKUP($A45, 'E4 TB Allocation Details'!$A$18:$L$205, MATCH("Misc ID", 'E4 TB Allocation Details'!$A$18:$L$18, 0),FALSE), 'E2 Allocators'!$B$15:$W$361, MATCH('O5 Details by Class &amp; Accounts'!BM$18, 'E2 Allocators'!$B$15:$W$15, 0),FALSE)*$E45)</f>
        <v>0</v>
      </c>
      <c r="BN45" s="1412">
        <f ca="1">IF(ISERROR(VLOOKUP(VLOOKUP($A45, 'E4 TB Allocation Details'!$A$18:$L$205, MATCH("Misc ID", 'E4 TB Allocation Details'!$A$18:$L$18, 0),FALSE), 'E2 Allocators'!$B$15:$W$361, MATCH('O5 Details by Class &amp; Accounts'!BN$18, 'E2 Allocators'!$B$15:$W$15, 0),FALSE)*$E45), 0, VLOOKUP(VLOOKUP($A45, 'E4 TB Allocation Details'!$A$18:$L$205, MATCH("Misc ID", 'E4 TB Allocation Details'!$A$18:$L$18, 0),FALSE), 'E2 Allocators'!$B$15:$W$361, MATCH('O5 Details by Class &amp; Accounts'!BN$18, 'E2 Allocators'!$B$15:$W$15, 0),FALSE)*$E45)</f>
        <v>0</v>
      </c>
      <c r="BO45" s="1412">
        <f ca="1">IF(ISERROR(VLOOKUP(VLOOKUP($A45, 'E4 TB Allocation Details'!$A$18:$L$205, MATCH("Misc ID", 'E4 TB Allocation Details'!$A$18:$L$18, 0),FALSE), 'E2 Allocators'!$B$15:$W$361, MATCH('O5 Details by Class &amp; Accounts'!BO$18, 'E2 Allocators'!$B$15:$W$15, 0),FALSE)*$E45), 0, VLOOKUP(VLOOKUP($A45, 'E4 TB Allocation Details'!$A$18:$L$205, MATCH("Misc ID", 'E4 TB Allocation Details'!$A$18:$L$18, 0),FALSE), 'E2 Allocators'!$B$15:$W$361, MATCH('O5 Details by Class &amp; Accounts'!BO$18, 'E2 Allocators'!$B$15:$W$15, 0),FALSE)*$E45)</f>
        <v>0</v>
      </c>
      <c r="BP45" s="1412">
        <f ca="1">IF(ISERROR(VLOOKUP(VLOOKUP($A45, 'E4 TB Allocation Details'!$A$18:$L$205, MATCH("Misc ID", 'E4 TB Allocation Details'!$A$18:$L$18, 0),FALSE), 'E2 Allocators'!$B$15:$W$361, MATCH('O5 Details by Class &amp; Accounts'!BP$18, 'E2 Allocators'!$B$15:$W$15, 0),FALSE)*$E45), 0, VLOOKUP(VLOOKUP($A45, 'E4 TB Allocation Details'!$A$18:$L$205, MATCH("Misc ID", 'E4 TB Allocation Details'!$A$18:$L$18, 0),FALSE), 'E2 Allocators'!$B$15:$W$361, MATCH('O5 Details by Class &amp; Accounts'!BP$18, 'E2 Allocators'!$B$15:$W$15, 0),FALSE)*$E45)</f>
        <v>0</v>
      </c>
      <c r="BQ45" s="1412">
        <f ca="1">IF(ISERROR(VLOOKUP(VLOOKUP($A45, 'E4 TB Allocation Details'!$A$18:$L$205, MATCH("Misc ID", 'E4 TB Allocation Details'!$A$18:$L$18, 0),FALSE), 'E2 Allocators'!$B$15:$W$361, MATCH('O5 Details by Class &amp; Accounts'!BQ$18, 'E2 Allocators'!$B$15:$W$15, 0),FALSE)*$E45), 0, VLOOKUP(VLOOKUP($A45, 'E4 TB Allocation Details'!$A$18:$L$205, MATCH("Misc ID", 'E4 TB Allocation Details'!$A$18:$L$18, 0),FALSE), 'E2 Allocators'!$B$15:$W$361, MATCH('O5 Details by Class &amp; Accounts'!BQ$18, 'E2 Allocators'!$B$15:$W$15, 0),FALSE)*$E45)</f>
        <v>0</v>
      </c>
      <c r="BR45" s="1412">
        <f ca="1">IF(ISERROR(VLOOKUP(VLOOKUP($A45, 'E4 TB Allocation Details'!$A$18:$L$205, MATCH("Misc ID", 'E4 TB Allocation Details'!$A$18:$L$18, 0),FALSE), 'E2 Allocators'!$B$15:$W$361, MATCH('O5 Details by Class &amp; Accounts'!BR$18, 'E2 Allocators'!$B$15:$W$15, 0),FALSE)*$E45), 0, VLOOKUP(VLOOKUP($A45, 'E4 TB Allocation Details'!$A$18:$L$205, MATCH("Misc ID", 'E4 TB Allocation Details'!$A$18:$L$18, 0),FALSE), 'E2 Allocators'!$B$15:$W$361, MATCH('O5 Details by Class &amp; Accounts'!BR$18, 'E2 Allocators'!$B$15:$W$15, 0),FALSE)*$E45)</f>
        <v>0</v>
      </c>
      <c r="BS45" s="1412">
        <f t="shared" si="3"/>
        <v>0</v>
      </c>
      <c r="BT45" s="1412">
        <f ca="1">IF(ISERROR(VLOOKUP(VLOOKUP($A45, 'E4 TB Allocation Details'!$A$18:$L$205, MATCH("A &amp; G ID", 'E4 TB Allocation Details'!$A$18:$L$18, 0),FALSE), 'E2 Allocators'!$B$15:$W$361, MATCH('O5 Details by Class &amp; Accounts'!BT$18, 'E2 Allocators'!$B$15:$W$15, 0),FALSE)*$E45), 0, VLOOKUP(VLOOKUP($A45, 'E4 TB Allocation Details'!$A$18:$L$205, MATCH("A &amp; G ID", 'E4 TB Allocation Details'!$A$18:$L$18, 0),FALSE), 'E2 Allocators'!$B$15:$W$361, MATCH('O5 Details by Class &amp; Accounts'!BT$18, 'E2 Allocators'!$B$15:$W$15, 0),FALSE)*$E45)</f>
        <v>0</v>
      </c>
      <c r="BU45" s="1412">
        <f ca="1">IF(ISERROR(VLOOKUP(VLOOKUP($A45, 'E4 TB Allocation Details'!$A$18:$L$205, MATCH("A &amp; G ID", 'E4 TB Allocation Details'!$A$18:$L$18, 0),FALSE), 'E2 Allocators'!$B$15:$W$361, MATCH('O5 Details by Class &amp; Accounts'!BU$18, 'E2 Allocators'!$B$15:$W$15, 0),FALSE)*$E45), 0, VLOOKUP(VLOOKUP($A45, 'E4 TB Allocation Details'!$A$18:$L$205, MATCH("A &amp; G ID", 'E4 TB Allocation Details'!$A$18:$L$18, 0),FALSE), 'E2 Allocators'!$B$15:$W$361, MATCH('O5 Details by Class &amp; Accounts'!BU$18, 'E2 Allocators'!$B$15:$W$15, 0),FALSE)*$E45)</f>
        <v>0</v>
      </c>
      <c r="BV45" s="1412">
        <f ca="1">IF(ISERROR(VLOOKUP(VLOOKUP($A45, 'E4 TB Allocation Details'!$A$18:$L$205, MATCH("A &amp; G ID", 'E4 TB Allocation Details'!$A$18:$L$18, 0),FALSE), 'E2 Allocators'!$B$15:$W$361, MATCH('O5 Details by Class &amp; Accounts'!BV$18, 'E2 Allocators'!$B$15:$W$15, 0),FALSE)*$E45), 0, VLOOKUP(VLOOKUP($A45, 'E4 TB Allocation Details'!$A$18:$L$205, MATCH("A &amp; G ID", 'E4 TB Allocation Details'!$A$18:$L$18, 0),FALSE), 'E2 Allocators'!$B$15:$W$361, MATCH('O5 Details by Class &amp; Accounts'!BV$18, 'E2 Allocators'!$B$15:$W$15, 0),FALSE)*$E45)</f>
        <v>0</v>
      </c>
      <c r="BW45" s="1412">
        <f ca="1">IF(ISERROR(VLOOKUP(VLOOKUP($A45, 'E4 TB Allocation Details'!$A$18:$L$205, MATCH("A &amp; G ID", 'E4 TB Allocation Details'!$A$18:$L$18, 0),FALSE), 'E2 Allocators'!$B$15:$W$361, MATCH('O5 Details by Class &amp; Accounts'!BW$18, 'E2 Allocators'!$B$15:$W$15, 0),FALSE)*$E45), 0, VLOOKUP(VLOOKUP($A45, 'E4 TB Allocation Details'!$A$18:$L$205, MATCH("A &amp; G ID", 'E4 TB Allocation Details'!$A$18:$L$18, 0),FALSE), 'E2 Allocators'!$B$15:$W$361, MATCH('O5 Details by Class &amp; Accounts'!BW$18, 'E2 Allocators'!$B$15:$W$15, 0),FALSE)*$E45)</f>
        <v>0</v>
      </c>
      <c r="BX45" s="1412">
        <f ca="1">IF(ISERROR(VLOOKUP(VLOOKUP($A45, 'E4 TB Allocation Details'!$A$18:$L$205, MATCH("A &amp; G ID", 'E4 TB Allocation Details'!$A$18:$L$18, 0),FALSE), 'E2 Allocators'!$B$15:$W$361, MATCH('O5 Details by Class &amp; Accounts'!BX$18, 'E2 Allocators'!$B$15:$W$15, 0),FALSE)*$E45), 0, VLOOKUP(VLOOKUP($A45, 'E4 TB Allocation Details'!$A$18:$L$205, MATCH("A &amp; G ID", 'E4 TB Allocation Details'!$A$18:$L$18, 0),FALSE), 'E2 Allocators'!$B$15:$W$361, MATCH('O5 Details by Class &amp; Accounts'!BX$18, 'E2 Allocators'!$B$15:$W$15, 0),FALSE)*$E45)</f>
        <v>0</v>
      </c>
      <c r="BY45" s="1412">
        <f ca="1">IF(ISERROR(VLOOKUP(VLOOKUP($A45, 'E4 TB Allocation Details'!$A$18:$L$205, MATCH("A &amp; G ID", 'E4 TB Allocation Details'!$A$18:$L$18, 0),FALSE), 'E2 Allocators'!$B$15:$W$361, MATCH('O5 Details by Class &amp; Accounts'!BY$18, 'E2 Allocators'!$B$15:$W$15, 0),FALSE)*$E45), 0, VLOOKUP(VLOOKUP($A45, 'E4 TB Allocation Details'!$A$18:$L$205, MATCH("A &amp; G ID", 'E4 TB Allocation Details'!$A$18:$L$18, 0),FALSE), 'E2 Allocators'!$B$15:$W$361, MATCH('O5 Details by Class &amp; Accounts'!BY$18, 'E2 Allocators'!$B$15:$W$15, 0),FALSE)*$E45)</f>
        <v>0</v>
      </c>
      <c r="BZ45" s="1412">
        <f ca="1">IF(ISERROR(VLOOKUP(VLOOKUP($A45, 'E4 TB Allocation Details'!$A$18:$L$205, MATCH("A &amp; G ID", 'E4 TB Allocation Details'!$A$18:$L$18, 0),FALSE), 'E2 Allocators'!$B$15:$W$361, MATCH('O5 Details by Class &amp; Accounts'!BZ$18, 'E2 Allocators'!$B$15:$W$15, 0),FALSE)*$E45), 0, VLOOKUP(VLOOKUP($A45, 'E4 TB Allocation Details'!$A$18:$L$205, MATCH("A &amp; G ID", 'E4 TB Allocation Details'!$A$18:$L$18, 0),FALSE), 'E2 Allocators'!$B$15:$W$361, MATCH('O5 Details by Class &amp; Accounts'!BZ$18, 'E2 Allocators'!$B$15:$W$15, 0),FALSE)*$E45)</f>
        <v>0</v>
      </c>
      <c r="CA45" s="1412">
        <f ca="1">IF(ISERROR(VLOOKUP(VLOOKUP($A45, 'E4 TB Allocation Details'!$A$18:$L$205, MATCH("A &amp; G ID", 'E4 TB Allocation Details'!$A$18:$L$18, 0),FALSE), 'E2 Allocators'!$B$15:$W$361, MATCH('O5 Details by Class &amp; Accounts'!CA$18, 'E2 Allocators'!$B$15:$W$15, 0),FALSE)*$E45), 0, VLOOKUP(VLOOKUP($A45, 'E4 TB Allocation Details'!$A$18:$L$205, MATCH("A &amp; G ID", 'E4 TB Allocation Details'!$A$18:$L$18, 0),FALSE), 'E2 Allocators'!$B$15:$W$361, MATCH('O5 Details by Class &amp; Accounts'!CA$18, 'E2 Allocators'!$B$15:$W$15, 0),FALSE)*$E45)</f>
        <v>0</v>
      </c>
      <c r="CB45" s="1412">
        <f ca="1">IF(ISERROR(VLOOKUP(VLOOKUP($A45, 'E4 TB Allocation Details'!$A$18:$L$205, MATCH("A &amp; G ID", 'E4 TB Allocation Details'!$A$18:$L$18, 0),FALSE), 'E2 Allocators'!$B$15:$W$361, MATCH('O5 Details by Class &amp; Accounts'!CB$18, 'E2 Allocators'!$B$15:$W$15, 0),FALSE)*$E45), 0, VLOOKUP(VLOOKUP($A45, 'E4 TB Allocation Details'!$A$18:$L$205, MATCH("A &amp; G ID", 'E4 TB Allocation Details'!$A$18:$L$18, 0),FALSE), 'E2 Allocators'!$B$15:$W$361, MATCH('O5 Details by Class &amp; Accounts'!CB$18, 'E2 Allocators'!$B$15:$W$15, 0),FALSE)*$E45)</f>
        <v>0</v>
      </c>
      <c r="CC45" s="1412">
        <f ca="1">IF(ISERROR(VLOOKUP(VLOOKUP($A45, 'E4 TB Allocation Details'!$A$18:$L$205, MATCH("A &amp; G ID", 'E4 TB Allocation Details'!$A$18:$L$18, 0),FALSE), 'E2 Allocators'!$B$15:$W$361, MATCH('O5 Details by Class &amp; Accounts'!CC$18, 'E2 Allocators'!$B$15:$W$15, 0),FALSE)*$E45), 0, VLOOKUP(VLOOKUP($A45, 'E4 TB Allocation Details'!$A$18:$L$205, MATCH("A &amp; G ID", 'E4 TB Allocation Details'!$A$18:$L$18, 0),FALSE), 'E2 Allocators'!$B$15:$W$361, MATCH('O5 Details by Class &amp; Accounts'!CC$18, 'E2 Allocators'!$B$15:$W$15, 0),FALSE)*$E45)</f>
        <v>0</v>
      </c>
      <c r="CD45" s="1412">
        <f ca="1">IF(ISERROR(VLOOKUP(VLOOKUP($A45, 'E4 TB Allocation Details'!$A$18:$L$205, MATCH("A &amp; G ID", 'E4 TB Allocation Details'!$A$18:$L$18, 0),FALSE), 'E2 Allocators'!$B$15:$W$361, MATCH('O5 Details by Class &amp; Accounts'!CD$18, 'E2 Allocators'!$B$15:$W$15, 0),FALSE)*$E45), 0, VLOOKUP(VLOOKUP($A45, 'E4 TB Allocation Details'!$A$18:$L$205, MATCH("A &amp; G ID", 'E4 TB Allocation Details'!$A$18:$L$18, 0),FALSE), 'E2 Allocators'!$B$15:$W$361, MATCH('O5 Details by Class &amp; Accounts'!CD$18, 'E2 Allocators'!$B$15:$W$15, 0),FALSE)*$E45)</f>
        <v>0</v>
      </c>
      <c r="CE45" s="1412">
        <f ca="1">IF(ISERROR(VLOOKUP(VLOOKUP($A45, 'E4 TB Allocation Details'!$A$18:$L$205, MATCH("A &amp; G ID", 'E4 TB Allocation Details'!$A$18:$L$18, 0),FALSE), 'E2 Allocators'!$B$15:$W$361, MATCH('O5 Details by Class &amp; Accounts'!CE$18, 'E2 Allocators'!$B$15:$W$15, 0),FALSE)*$E45), 0, VLOOKUP(VLOOKUP($A45, 'E4 TB Allocation Details'!$A$18:$L$205, MATCH("A &amp; G ID", 'E4 TB Allocation Details'!$A$18:$L$18, 0),FALSE), 'E2 Allocators'!$B$15:$W$361, MATCH('O5 Details by Class &amp; Accounts'!CE$18, 'E2 Allocators'!$B$15:$W$15, 0),FALSE)*$E45)</f>
        <v>0</v>
      </c>
      <c r="CF45" s="1412">
        <f ca="1">IF(ISERROR(VLOOKUP(VLOOKUP($A45, 'E4 TB Allocation Details'!$A$18:$L$205, MATCH("A &amp; G ID", 'E4 TB Allocation Details'!$A$18:$L$18, 0),FALSE), 'E2 Allocators'!$B$15:$W$361, MATCH('O5 Details by Class &amp; Accounts'!CF$18, 'E2 Allocators'!$B$15:$W$15, 0),FALSE)*$E45), 0, VLOOKUP(VLOOKUP($A45, 'E4 TB Allocation Details'!$A$18:$L$205, MATCH("A &amp; G ID", 'E4 TB Allocation Details'!$A$18:$L$18, 0),FALSE), 'E2 Allocators'!$B$15:$W$361, MATCH('O5 Details by Class &amp; Accounts'!CF$18, 'E2 Allocators'!$B$15:$W$15, 0),FALSE)*$E45)</f>
        <v>0</v>
      </c>
      <c r="CG45" s="1412">
        <f ca="1">IF(ISERROR(VLOOKUP(VLOOKUP($A45, 'E4 TB Allocation Details'!$A$18:$L$205, MATCH("A &amp; G ID", 'E4 TB Allocation Details'!$A$18:$L$18, 0),FALSE), 'E2 Allocators'!$B$15:$W$361, MATCH('O5 Details by Class &amp; Accounts'!CG$18, 'E2 Allocators'!$B$15:$W$15, 0),FALSE)*$E45), 0, VLOOKUP(VLOOKUP($A45, 'E4 TB Allocation Details'!$A$18:$L$205, MATCH("A &amp; G ID", 'E4 TB Allocation Details'!$A$18:$L$18, 0),FALSE), 'E2 Allocators'!$B$15:$W$361, MATCH('O5 Details by Class &amp; Accounts'!CG$18, 'E2 Allocators'!$B$15:$W$15, 0),FALSE)*$E45)</f>
        <v>0</v>
      </c>
      <c r="CH45" s="1412">
        <f ca="1">IF(ISERROR(VLOOKUP(VLOOKUP($A45, 'E4 TB Allocation Details'!$A$18:$L$205, MATCH("A &amp; G ID", 'E4 TB Allocation Details'!$A$18:$L$18, 0),FALSE), 'E2 Allocators'!$B$15:$W$361, MATCH('O5 Details by Class &amp; Accounts'!CH$18, 'E2 Allocators'!$B$15:$W$15, 0),FALSE)*$E45), 0, VLOOKUP(VLOOKUP($A45, 'E4 TB Allocation Details'!$A$18:$L$205, MATCH("A &amp; G ID", 'E4 TB Allocation Details'!$A$18:$L$18, 0),FALSE), 'E2 Allocators'!$B$15:$W$361, MATCH('O5 Details by Class &amp; Accounts'!CH$18, 'E2 Allocators'!$B$15:$W$15, 0),FALSE)*$E45)</f>
        <v>0</v>
      </c>
      <c r="CI45" s="1412">
        <f ca="1">IF(ISERROR(VLOOKUP(VLOOKUP($A45, 'E4 TB Allocation Details'!$A$18:$L$205, MATCH("A &amp; G ID", 'E4 TB Allocation Details'!$A$18:$L$18, 0),FALSE), 'E2 Allocators'!$B$15:$W$361, MATCH('O5 Details by Class &amp; Accounts'!CI$18, 'E2 Allocators'!$B$15:$W$15, 0),FALSE)*$E45), 0, VLOOKUP(VLOOKUP($A45, 'E4 TB Allocation Details'!$A$18:$L$205, MATCH("A &amp; G ID", 'E4 TB Allocation Details'!$A$18:$L$18, 0),FALSE), 'E2 Allocators'!$B$15:$W$361, MATCH('O5 Details by Class &amp; Accounts'!CI$18, 'E2 Allocators'!$B$15:$W$15, 0),FALSE)*$E45)</f>
        <v>0</v>
      </c>
      <c r="CJ45" s="1412">
        <f ca="1">IF(ISERROR(VLOOKUP(VLOOKUP($A45, 'E4 TB Allocation Details'!$A$18:$L$205, MATCH("A &amp; G ID", 'E4 TB Allocation Details'!$A$18:$L$18, 0),FALSE), 'E2 Allocators'!$B$15:$W$361, MATCH('O5 Details by Class &amp; Accounts'!CJ$18, 'E2 Allocators'!$B$15:$W$15, 0),FALSE)*$E45), 0, VLOOKUP(VLOOKUP($A45, 'E4 TB Allocation Details'!$A$18:$L$205, MATCH("A &amp; G ID", 'E4 TB Allocation Details'!$A$18:$L$18, 0),FALSE), 'E2 Allocators'!$B$15:$W$361, MATCH('O5 Details by Class &amp; Accounts'!CJ$18, 'E2 Allocators'!$B$15:$W$15, 0),FALSE)*$E45)</f>
        <v>0</v>
      </c>
      <c r="CK45" s="1412">
        <f ca="1">IF(ISERROR(VLOOKUP(VLOOKUP($A45, 'E4 TB Allocation Details'!$A$18:$L$205, MATCH("A &amp; G ID", 'E4 TB Allocation Details'!$A$18:$L$18, 0),FALSE), 'E2 Allocators'!$B$15:$W$361, MATCH('O5 Details by Class &amp; Accounts'!CK$18, 'E2 Allocators'!$B$15:$W$15, 0),FALSE)*$E45), 0, VLOOKUP(VLOOKUP($A45, 'E4 TB Allocation Details'!$A$18:$L$205, MATCH("A &amp; G ID", 'E4 TB Allocation Details'!$A$18:$L$18, 0),FALSE), 'E2 Allocators'!$B$15:$W$361, MATCH('O5 Details by Class &amp; Accounts'!CK$18, 'E2 Allocators'!$B$15:$W$15, 0),FALSE)*$E45)</f>
        <v>0</v>
      </c>
      <c r="CL45" s="1412">
        <f ca="1">IF(ISERROR(VLOOKUP(VLOOKUP($A45, 'E4 TB Allocation Details'!$A$18:$L$205, MATCH("A &amp; G ID", 'E4 TB Allocation Details'!$A$18:$L$18, 0),FALSE), 'E2 Allocators'!$B$15:$W$361, MATCH('O5 Details by Class &amp; Accounts'!CL$18, 'E2 Allocators'!$B$15:$W$15, 0),FALSE)*$E45), 0, VLOOKUP(VLOOKUP($A45, 'E4 TB Allocation Details'!$A$18:$L$205, MATCH("A &amp; G ID", 'E4 TB Allocation Details'!$A$18:$L$18, 0),FALSE), 'E2 Allocators'!$B$15:$W$361, MATCH('O5 Details by Class &amp; Accounts'!CL$18, 'E2 Allocators'!$B$15:$W$15, 0),FALSE)*$E45)</f>
        <v>0</v>
      </c>
      <c r="CM45" s="1412">
        <f ca="1">IF(ISERROR(VLOOKUP(VLOOKUP($A45, 'E4 TB Allocation Details'!$A$18:$L$205, MATCH("A &amp; G ID", 'E4 TB Allocation Details'!$A$18:$L$18, 0),FALSE), 'E2 Allocators'!$B$15:$W$361, MATCH('O5 Details by Class &amp; Accounts'!CM$18, 'E2 Allocators'!$B$15:$W$15, 0),FALSE)*$E45), 0, VLOOKUP(VLOOKUP($A45, 'E4 TB Allocation Details'!$A$18:$L$205, MATCH("A &amp; G ID", 'E4 TB Allocation Details'!$A$18:$L$18, 0),FALSE), 'E2 Allocators'!$B$15:$W$361, MATCH('O5 Details by Class &amp; Accounts'!CM$18, 'E2 Allocators'!$B$15:$W$15, 0),FALSE)*$E45)</f>
        <v>0</v>
      </c>
      <c r="CN45" s="1412">
        <f t="shared" si="5"/>
        <v>0</v>
      </c>
      <c r="CO45" s="1792">
        <f t="shared" si="4"/>
        <v>0</v>
      </c>
      <c r="CQ45" s="2087" t="e">
        <v>#N/A</v>
      </c>
    </row>
    <row r="46" spans="1:95" s="81" customFormat="1" ht="25.5">
      <c r="A46" s="1175" t="s">
        <v>142</v>
      </c>
      <c r="B46" s="1176" t="s">
        <v>1448</v>
      </c>
      <c r="C46" s="1789">
        <f ca="1">IF(ISERROR(VLOOKUP($A46,'I3 TB Data'!$A$23:$H$458,MATCH('O5 Details by Class &amp; Accounts'!$C$18, 'I3 TB Data'!$A$23:$H$23,0),0)), 0, VLOOKUP($A46,'I3 TB Data'!$A$23:$H$458,MATCH('O5 Details by Class &amp; Accounts'!$C$18,'I3 TB Data'!$A$23:$H$23,0),0))</f>
        <v>0</v>
      </c>
      <c r="D46" s="1790">
        <f ca="1">'I4 BO ASSETS'!E43</f>
        <v>0</v>
      </c>
      <c r="E46" s="1789">
        <f t="shared" si="6"/>
        <v>0</v>
      </c>
      <c r="F46" s="1791">
        <f ca="1">IF(ISERROR(VLOOKUP($A46, 'E1 Categorization'!A33:E122, MATCH("Customer Component", 'E1 Categorization'!$A$33:$E$33,0), 0)), 0, IF(VLOOKUP($A46, 'E1 Categorization'!A33:E122, MATCH("Customer Component", 'E1 Categorization'!$A$33:$E$33,0), 0)=0, 'O5 Details by Class &amp; Accounts'!$E46, IF(AND(VLOOKUP($A46, 'E1 Categorization'!A33:E122, MATCH("Customer Component", 'E1 Categorization'!$A$33:$E$33,0), 0) &gt;0, VLOOKUP($A46, 'E1 Categorization'!A33:E122, MATCH("Customer Component", 'E1 Categorization'!$A$33:$E$33,0), 0)&lt;1), 'O5 Details by Class &amp; Accounts'!$E46*(1-VLOOKUP($A46, 'E1 Categorization'!A33:E122, MATCH("Customer Component", 'E1 Categorization'!$A$33:$E$33,0), 0)), 0)))</f>
        <v>0</v>
      </c>
      <c r="G46" s="1791">
        <f ca="1">IF(ISERROR(VLOOKUP($A46, 'E1 Categorization'!A33:E122, MATCH("Customer Component", 'E1 Categorization'!$A$33:$E$33,0), 0)),0, IF(VLOOKUP($A46, 'E1 Categorization'!A33:E122, MATCH("Customer Component", 'E1 Categorization'!$A$33:$E$33,0), 0)=0, 0, IF(AND(VLOOKUP($A46, 'E1 Categorization'!A33:E122, MATCH("Customer Component", 'E1 Categorization'!$A$33:$E$33,0), 0) &gt;0, VLOOKUP($A46, 'E1 Categorization'!A33:E122, MATCH("Customer Component", 'E1 Categorization'!$A$33:$E$33,0), 0)&lt;1), 'O5 Details by Class &amp; Accounts'!$E46*(VLOOKUP($A46, 'E1 Categorization'!A33:E122, MATCH("Customer Component", 'E1 Categorization'!$A$33:$E$33,0), 0)), 'O5 Details by Class &amp; Accounts'!$E46)))</f>
        <v>0</v>
      </c>
      <c r="H46" s="1412">
        <f t="shared" si="0"/>
        <v>0</v>
      </c>
      <c r="I46" s="1412">
        <f ca="1">IF(ISERROR(VLOOKUP(VLOOKUP($A46, 'E4 TB Allocation Details'!$A$18:$L$205, MATCH("Demand ID", 'E4 TB Allocation Details'!$A$18:$L$18, 0),FALSE), 'E2 Allocators'!$B$15:$W$361, MATCH('O5 Details by Class &amp; Accounts'!I$18, 'E2 Allocators'!$B$15:$W$15, 0),FALSE)*$F46), 0, VLOOKUP(VLOOKUP($A46, 'E4 TB Allocation Details'!$A$18:$L$205, MATCH("Demand ID", 'E4 TB Allocation Details'!$A$18:$L$18, 0),FALSE), 'E2 Allocators'!$B$15:$W$361, MATCH('O5 Details by Class &amp; Accounts'!I$18, 'E2 Allocators'!$B$15:$W$15, 0),FALSE)*$F46)</f>
        <v>0</v>
      </c>
      <c r="J46" s="1412">
        <f ca="1">IF(ISERROR(VLOOKUP(VLOOKUP($A46, 'E4 TB Allocation Details'!$A$18:$L$205, MATCH("Demand ID", 'E4 TB Allocation Details'!$A$18:$L$18, 0),FALSE), 'E2 Allocators'!$B$15:$W$361, MATCH('O5 Details by Class &amp; Accounts'!J$18, 'E2 Allocators'!$B$15:$W$15, 0),FALSE)*$F46), 0, VLOOKUP(VLOOKUP($A46, 'E4 TB Allocation Details'!$A$18:$L$205, MATCH("Demand ID", 'E4 TB Allocation Details'!$A$18:$L$18, 0),FALSE), 'E2 Allocators'!$B$15:$W$361, MATCH('O5 Details by Class &amp; Accounts'!J$18, 'E2 Allocators'!$B$15:$W$15, 0),FALSE)*$F46)</f>
        <v>0</v>
      </c>
      <c r="K46" s="1412">
        <f ca="1">IF(ISERROR(VLOOKUP(VLOOKUP($A46, 'E4 TB Allocation Details'!$A$18:$L$205, MATCH("Demand ID", 'E4 TB Allocation Details'!$A$18:$L$18, 0),FALSE), 'E2 Allocators'!$B$15:$W$361, MATCH('O5 Details by Class &amp; Accounts'!K$18, 'E2 Allocators'!$B$15:$W$15, 0),FALSE)*$F46), 0, VLOOKUP(VLOOKUP($A46, 'E4 TB Allocation Details'!$A$18:$L$205, MATCH("Demand ID", 'E4 TB Allocation Details'!$A$18:$L$18, 0),FALSE), 'E2 Allocators'!$B$15:$W$361, MATCH('O5 Details by Class &amp; Accounts'!K$18, 'E2 Allocators'!$B$15:$W$15, 0),FALSE)*$F46)</f>
        <v>0</v>
      </c>
      <c r="L46" s="1412">
        <f ca="1">IF(ISERROR(VLOOKUP(VLOOKUP($A46, 'E4 TB Allocation Details'!$A$18:$L$205, MATCH("Demand ID", 'E4 TB Allocation Details'!$A$18:$L$18, 0),FALSE), 'E2 Allocators'!$B$15:$W$361, MATCH('O5 Details by Class &amp; Accounts'!L$18, 'E2 Allocators'!$B$15:$W$15, 0),FALSE)*$F46), 0, VLOOKUP(VLOOKUP($A46, 'E4 TB Allocation Details'!$A$18:$L$205, MATCH("Demand ID", 'E4 TB Allocation Details'!$A$18:$L$18, 0),FALSE), 'E2 Allocators'!$B$15:$W$361, MATCH('O5 Details by Class &amp; Accounts'!L$18, 'E2 Allocators'!$B$15:$W$15, 0),FALSE)*$F46)</f>
        <v>0</v>
      </c>
      <c r="M46" s="1412">
        <f ca="1">IF(ISERROR(VLOOKUP(VLOOKUP($A46, 'E4 TB Allocation Details'!$A$18:$L$205, MATCH("Demand ID", 'E4 TB Allocation Details'!$A$18:$L$18, 0),FALSE), 'E2 Allocators'!$B$15:$W$361, MATCH('O5 Details by Class &amp; Accounts'!M$18, 'E2 Allocators'!$B$15:$W$15, 0),FALSE)*$F46), 0, VLOOKUP(VLOOKUP($A46, 'E4 TB Allocation Details'!$A$18:$L$205, MATCH("Demand ID", 'E4 TB Allocation Details'!$A$18:$L$18, 0),FALSE), 'E2 Allocators'!$B$15:$W$361, MATCH('O5 Details by Class &amp; Accounts'!M$18, 'E2 Allocators'!$B$15:$W$15, 0),FALSE)*$F46)</f>
        <v>0</v>
      </c>
      <c r="N46" s="1412">
        <f ca="1">IF(ISERROR(VLOOKUP(VLOOKUP($A46, 'E4 TB Allocation Details'!$A$18:$L$205, MATCH("Demand ID", 'E4 TB Allocation Details'!$A$18:$L$18, 0),FALSE), 'E2 Allocators'!$B$15:$W$361, MATCH('O5 Details by Class &amp; Accounts'!N$18, 'E2 Allocators'!$B$15:$W$15, 0),FALSE)*$F46), 0, VLOOKUP(VLOOKUP($A46, 'E4 TB Allocation Details'!$A$18:$L$205, MATCH("Demand ID", 'E4 TB Allocation Details'!$A$18:$L$18, 0),FALSE), 'E2 Allocators'!$B$15:$W$361, MATCH('O5 Details by Class &amp; Accounts'!N$18, 'E2 Allocators'!$B$15:$W$15, 0),FALSE)*$F46)</f>
        <v>0</v>
      </c>
      <c r="O46" s="1412">
        <f ca="1">IF(ISERROR(VLOOKUP(VLOOKUP($A46, 'E4 TB Allocation Details'!$A$18:$L$205, MATCH("Demand ID", 'E4 TB Allocation Details'!$A$18:$L$18, 0),FALSE), 'E2 Allocators'!$B$15:$W$361, MATCH('O5 Details by Class &amp; Accounts'!O$18, 'E2 Allocators'!$B$15:$W$15, 0),FALSE)*$F46), 0, VLOOKUP(VLOOKUP($A46, 'E4 TB Allocation Details'!$A$18:$L$205, MATCH("Demand ID", 'E4 TB Allocation Details'!$A$18:$L$18, 0),FALSE), 'E2 Allocators'!$B$15:$W$361, MATCH('O5 Details by Class &amp; Accounts'!O$18, 'E2 Allocators'!$B$15:$W$15, 0),FALSE)*$F46)</f>
        <v>0</v>
      </c>
      <c r="P46" s="1412">
        <f ca="1">IF(ISERROR(VLOOKUP(VLOOKUP($A46, 'E4 TB Allocation Details'!$A$18:$L$205, MATCH("Demand ID", 'E4 TB Allocation Details'!$A$18:$L$18, 0),FALSE), 'E2 Allocators'!$B$15:$W$361, MATCH('O5 Details by Class &amp; Accounts'!P$18, 'E2 Allocators'!$B$15:$W$15, 0),FALSE)*$F46), 0, VLOOKUP(VLOOKUP($A46, 'E4 TB Allocation Details'!$A$18:$L$205, MATCH("Demand ID", 'E4 TB Allocation Details'!$A$18:$L$18, 0),FALSE), 'E2 Allocators'!$B$15:$W$361, MATCH('O5 Details by Class &amp; Accounts'!P$18, 'E2 Allocators'!$B$15:$W$15, 0),FALSE)*$F46)</f>
        <v>0</v>
      </c>
      <c r="Q46" s="1412">
        <f ca="1">IF(ISERROR(VLOOKUP(VLOOKUP($A46, 'E4 TB Allocation Details'!$A$18:$L$205, MATCH("Demand ID", 'E4 TB Allocation Details'!$A$18:$L$18, 0),FALSE), 'E2 Allocators'!$B$15:$W$361, MATCH('O5 Details by Class &amp; Accounts'!Q$18, 'E2 Allocators'!$B$15:$W$15, 0),FALSE)*$F46), 0, VLOOKUP(VLOOKUP($A46, 'E4 TB Allocation Details'!$A$18:$L$205, MATCH("Demand ID", 'E4 TB Allocation Details'!$A$18:$L$18, 0),FALSE), 'E2 Allocators'!$B$15:$W$361, MATCH('O5 Details by Class &amp; Accounts'!Q$18, 'E2 Allocators'!$B$15:$W$15, 0),FALSE)*$F46)</f>
        <v>0</v>
      </c>
      <c r="R46" s="1412">
        <f ca="1">IF(ISERROR(VLOOKUP(VLOOKUP($A46, 'E4 TB Allocation Details'!$A$18:$L$205, MATCH("Demand ID", 'E4 TB Allocation Details'!$A$18:$L$18, 0),FALSE), 'E2 Allocators'!$B$15:$W$361, MATCH('O5 Details by Class &amp; Accounts'!R$18, 'E2 Allocators'!$B$15:$W$15, 0),FALSE)*$F46), 0, VLOOKUP(VLOOKUP($A46, 'E4 TB Allocation Details'!$A$18:$L$205, MATCH("Demand ID", 'E4 TB Allocation Details'!$A$18:$L$18, 0),FALSE), 'E2 Allocators'!$B$15:$W$361, MATCH('O5 Details by Class &amp; Accounts'!R$18, 'E2 Allocators'!$B$15:$W$15, 0),FALSE)*$F46)</f>
        <v>0</v>
      </c>
      <c r="S46" s="1412">
        <f ca="1">IF(ISERROR(VLOOKUP(VLOOKUP($A46, 'E4 TB Allocation Details'!$A$18:$L$205, MATCH("Demand ID", 'E4 TB Allocation Details'!$A$18:$L$18, 0),FALSE), 'E2 Allocators'!$B$15:$W$361, MATCH('O5 Details by Class &amp; Accounts'!S$18, 'E2 Allocators'!$B$15:$W$15, 0),FALSE)*$F46), 0, VLOOKUP(VLOOKUP($A46, 'E4 TB Allocation Details'!$A$18:$L$205, MATCH("Demand ID", 'E4 TB Allocation Details'!$A$18:$L$18, 0),FALSE), 'E2 Allocators'!$B$15:$W$361, MATCH('O5 Details by Class &amp; Accounts'!S$18, 'E2 Allocators'!$B$15:$W$15, 0),FALSE)*$F46)</f>
        <v>0</v>
      </c>
      <c r="T46" s="1412">
        <f ca="1">IF(ISERROR(VLOOKUP(VLOOKUP($A46, 'E4 TB Allocation Details'!$A$18:$L$205, MATCH("Demand ID", 'E4 TB Allocation Details'!$A$18:$L$18, 0),FALSE), 'E2 Allocators'!$B$15:$W$361, MATCH('O5 Details by Class &amp; Accounts'!T$18, 'E2 Allocators'!$B$15:$W$15, 0),FALSE)*$F46), 0, VLOOKUP(VLOOKUP($A46, 'E4 TB Allocation Details'!$A$18:$L$205, MATCH("Demand ID", 'E4 TB Allocation Details'!$A$18:$L$18, 0),FALSE), 'E2 Allocators'!$B$15:$W$361, MATCH('O5 Details by Class &amp; Accounts'!T$18, 'E2 Allocators'!$B$15:$W$15, 0),FALSE)*$F46)</f>
        <v>0</v>
      </c>
      <c r="U46" s="1412">
        <f ca="1">IF(ISERROR(VLOOKUP(VLOOKUP($A46, 'E4 TB Allocation Details'!$A$18:$L$205, MATCH("Demand ID", 'E4 TB Allocation Details'!$A$18:$L$18, 0),FALSE), 'E2 Allocators'!$B$15:$W$361, MATCH('O5 Details by Class &amp; Accounts'!U$18, 'E2 Allocators'!$B$15:$W$15, 0),FALSE)*$F46), 0, VLOOKUP(VLOOKUP($A46, 'E4 TB Allocation Details'!$A$18:$L$205, MATCH("Demand ID", 'E4 TB Allocation Details'!$A$18:$L$18, 0),FALSE), 'E2 Allocators'!$B$15:$W$361, MATCH('O5 Details by Class &amp; Accounts'!U$18, 'E2 Allocators'!$B$15:$W$15, 0),FALSE)*$F46)</f>
        <v>0</v>
      </c>
      <c r="V46" s="1412">
        <f ca="1">IF(ISERROR(VLOOKUP(VLOOKUP($A46, 'E4 TB Allocation Details'!$A$18:$L$205, MATCH("Demand ID", 'E4 TB Allocation Details'!$A$18:$L$18, 0),FALSE), 'E2 Allocators'!$B$15:$W$361, MATCH('O5 Details by Class &amp; Accounts'!V$18, 'E2 Allocators'!$B$15:$W$15, 0),FALSE)*$F46), 0, VLOOKUP(VLOOKUP($A46, 'E4 TB Allocation Details'!$A$18:$L$205, MATCH("Demand ID", 'E4 TB Allocation Details'!$A$18:$L$18, 0),FALSE), 'E2 Allocators'!$B$15:$W$361, MATCH('O5 Details by Class &amp; Accounts'!V$18, 'E2 Allocators'!$B$15:$W$15, 0),FALSE)*$F46)</f>
        <v>0</v>
      </c>
      <c r="W46" s="1412">
        <f ca="1">IF(ISERROR(VLOOKUP(VLOOKUP($A46, 'E4 TB Allocation Details'!$A$18:$L$205, MATCH("Demand ID", 'E4 TB Allocation Details'!$A$18:$L$18, 0),FALSE), 'E2 Allocators'!$B$15:$W$361, MATCH('O5 Details by Class &amp; Accounts'!W$18, 'E2 Allocators'!$B$15:$W$15, 0),FALSE)*$F46), 0, VLOOKUP(VLOOKUP($A46, 'E4 TB Allocation Details'!$A$18:$L$205, MATCH("Demand ID", 'E4 TB Allocation Details'!$A$18:$L$18, 0),FALSE), 'E2 Allocators'!$B$15:$W$361, MATCH('O5 Details by Class &amp; Accounts'!W$18, 'E2 Allocators'!$B$15:$W$15, 0),FALSE)*$F46)</f>
        <v>0</v>
      </c>
      <c r="X46" s="1412">
        <f ca="1">IF(ISERROR(VLOOKUP(VLOOKUP($A46, 'E4 TB Allocation Details'!$A$18:$L$205, MATCH("Demand ID", 'E4 TB Allocation Details'!$A$18:$L$18, 0),FALSE), 'E2 Allocators'!$B$15:$W$361, MATCH('O5 Details by Class &amp; Accounts'!X$18, 'E2 Allocators'!$B$15:$W$15, 0),FALSE)*$F46), 0, VLOOKUP(VLOOKUP($A46, 'E4 TB Allocation Details'!$A$18:$L$205, MATCH("Demand ID", 'E4 TB Allocation Details'!$A$18:$L$18, 0),FALSE), 'E2 Allocators'!$B$15:$W$361, MATCH('O5 Details by Class &amp; Accounts'!X$18, 'E2 Allocators'!$B$15:$W$15, 0),FALSE)*$F46)</f>
        <v>0</v>
      </c>
      <c r="Y46" s="1412">
        <f ca="1">IF(ISERROR(VLOOKUP(VLOOKUP($A46, 'E4 TB Allocation Details'!$A$18:$L$205, MATCH("Demand ID", 'E4 TB Allocation Details'!$A$18:$L$18, 0),FALSE), 'E2 Allocators'!$B$15:$W$361, MATCH('O5 Details by Class &amp; Accounts'!Y$18, 'E2 Allocators'!$B$15:$W$15, 0),FALSE)*$F46), 0, VLOOKUP(VLOOKUP($A46, 'E4 TB Allocation Details'!$A$18:$L$205, MATCH("Demand ID", 'E4 TB Allocation Details'!$A$18:$L$18, 0),FALSE), 'E2 Allocators'!$B$15:$W$361, MATCH('O5 Details by Class &amp; Accounts'!Y$18, 'E2 Allocators'!$B$15:$W$15, 0),FALSE)*$F46)</f>
        <v>0</v>
      </c>
      <c r="Z46" s="1412">
        <f ca="1">IF(ISERROR(VLOOKUP(VLOOKUP($A46, 'E4 TB Allocation Details'!$A$18:$L$205, MATCH("Demand ID", 'E4 TB Allocation Details'!$A$18:$L$18, 0),FALSE), 'E2 Allocators'!$B$15:$W$361, MATCH('O5 Details by Class &amp; Accounts'!Z$18, 'E2 Allocators'!$B$15:$W$15, 0),FALSE)*$F46), 0, VLOOKUP(VLOOKUP($A46, 'E4 TB Allocation Details'!$A$18:$L$205, MATCH("Demand ID", 'E4 TB Allocation Details'!$A$18:$L$18, 0),FALSE), 'E2 Allocators'!$B$15:$W$361, MATCH('O5 Details by Class &amp; Accounts'!Z$18, 'E2 Allocators'!$B$15:$W$15, 0),FALSE)*$F46)</f>
        <v>0</v>
      </c>
      <c r="AA46" s="1412">
        <f ca="1">IF(ISERROR(VLOOKUP(VLOOKUP($A46, 'E4 TB Allocation Details'!$A$18:$L$205, MATCH("Demand ID", 'E4 TB Allocation Details'!$A$18:$L$18, 0),FALSE), 'E2 Allocators'!$B$15:$W$361, MATCH('O5 Details by Class &amp; Accounts'!AA$18, 'E2 Allocators'!$B$15:$W$15, 0),FALSE)*$F46), 0, VLOOKUP(VLOOKUP($A46, 'E4 TB Allocation Details'!$A$18:$L$205, MATCH("Demand ID", 'E4 TB Allocation Details'!$A$18:$L$18, 0),FALSE), 'E2 Allocators'!$B$15:$W$361, MATCH('O5 Details by Class &amp; Accounts'!AA$18, 'E2 Allocators'!$B$15:$W$15, 0),FALSE)*$F46)</f>
        <v>0</v>
      </c>
      <c r="AB46" s="1412">
        <f ca="1">IF(ISERROR(VLOOKUP(VLOOKUP($A46, 'E4 TB Allocation Details'!$A$18:$L$205, MATCH("Demand ID", 'E4 TB Allocation Details'!$A$18:$L$18, 0),FALSE), 'E2 Allocators'!$B$15:$W$361, MATCH('O5 Details by Class &amp; Accounts'!AB$18, 'E2 Allocators'!$B$15:$W$15, 0),FALSE)*$F46), 0, VLOOKUP(VLOOKUP($A46, 'E4 TB Allocation Details'!$A$18:$L$205, MATCH("Demand ID", 'E4 TB Allocation Details'!$A$18:$L$18, 0),FALSE), 'E2 Allocators'!$B$15:$W$361, MATCH('O5 Details by Class &amp; Accounts'!AB$18, 'E2 Allocators'!$B$15:$W$15, 0),FALSE)*$F46)</f>
        <v>0</v>
      </c>
      <c r="AC46" s="1412">
        <f t="shared" si="1"/>
        <v>0</v>
      </c>
      <c r="AD46" s="1412">
        <f ca="1">IF(ISERROR(VLOOKUP(VLOOKUP($A46, 'E4 TB Allocation Details'!$A$18:$L$205, MATCH("Customer ID", 'E4 TB Allocation Details'!$A$18:$L$18, 0),FALSE), 'E2 Allocators'!$B$15:$W$361, MATCH('O5 Details by Class &amp; Accounts'!AD$18, 'E2 Allocators'!$B$15:$W$15, 0),FALSE)*$G46), 0, VLOOKUP(VLOOKUP($A46, 'E4 TB Allocation Details'!$A$18:$L$205, MATCH("Customer ID", 'E4 TB Allocation Details'!$A$18:$L$18, 0),FALSE), 'E2 Allocators'!$B$15:$W$361, MATCH('O5 Details by Class &amp; Accounts'!AD$18, 'E2 Allocators'!$B$15:$W$15, 0),FALSE)*$G46)</f>
        <v>0</v>
      </c>
      <c r="AE46" s="1412">
        <f ca="1">IF(ISERROR(VLOOKUP(VLOOKUP($A46, 'E4 TB Allocation Details'!$A$18:$L$205, MATCH("Customer ID", 'E4 TB Allocation Details'!$A$18:$L$18, 0),FALSE), 'E2 Allocators'!$B$15:$W$361, MATCH('O5 Details by Class &amp; Accounts'!AE$18, 'E2 Allocators'!$B$15:$W$15, 0),FALSE)*$G46), 0, VLOOKUP(VLOOKUP($A46, 'E4 TB Allocation Details'!$A$18:$L$205, MATCH("Customer ID", 'E4 TB Allocation Details'!$A$18:$L$18, 0),FALSE), 'E2 Allocators'!$B$15:$W$361, MATCH('O5 Details by Class &amp; Accounts'!AE$18, 'E2 Allocators'!$B$15:$W$15, 0),FALSE)*$G46)</f>
        <v>0</v>
      </c>
      <c r="AF46" s="1412">
        <f ca="1">IF(ISERROR(VLOOKUP(VLOOKUP($A46, 'E4 TB Allocation Details'!$A$18:$L$205, MATCH("Customer ID", 'E4 TB Allocation Details'!$A$18:$L$18, 0),FALSE), 'E2 Allocators'!$B$15:$W$361, MATCH('O5 Details by Class &amp; Accounts'!AF$18, 'E2 Allocators'!$B$15:$W$15, 0),FALSE)*$G46), 0, VLOOKUP(VLOOKUP($A46, 'E4 TB Allocation Details'!$A$18:$L$205, MATCH("Customer ID", 'E4 TB Allocation Details'!$A$18:$L$18, 0),FALSE), 'E2 Allocators'!$B$15:$W$361, MATCH('O5 Details by Class &amp; Accounts'!AF$18, 'E2 Allocators'!$B$15:$W$15, 0),FALSE)*$G46)</f>
        <v>0</v>
      </c>
      <c r="AG46" s="1412">
        <f ca="1">IF(ISERROR(VLOOKUP(VLOOKUP($A46, 'E4 TB Allocation Details'!$A$18:$L$205, MATCH("Customer ID", 'E4 TB Allocation Details'!$A$18:$L$18, 0),FALSE), 'E2 Allocators'!$B$15:$W$361, MATCH('O5 Details by Class &amp; Accounts'!AG$18, 'E2 Allocators'!$B$15:$W$15, 0),FALSE)*$G46), 0, VLOOKUP(VLOOKUP($A46, 'E4 TB Allocation Details'!$A$18:$L$205, MATCH("Customer ID", 'E4 TB Allocation Details'!$A$18:$L$18, 0),FALSE), 'E2 Allocators'!$B$15:$W$361, MATCH('O5 Details by Class &amp; Accounts'!AG$18, 'E2 Allocators'!$B$15:$W$15, 0),FALSE)*$G46)</f>
        <v>0</v>
      </c>
      <c r="AH46" s="1412">
        <f ca="1">IF(ISERROR(VLOOKUP(VLOOKUP($A46, 'E4 TB Allocation Details'!$A$18:$L$205, MATCH("Customer ID", 'E4 TB Allocation Details'!$A$18:$L$18, 0),FALSE), 'E2 Allocators'!$B$15:$W$361, MATCH('O5 Details by Class &amp; Accounts'!AH$18, 'E2 Allocators'!$B$15:$W$15, 0),FALSE)*$G46), 0, VLOOKUP(VLOOKUP($A46, 'E4 TB Allocation Details'!$A$18:$L$205, MATCH("Customer ID", 'E4 TB Allocation Details'!$A$18:$L$18, 0),FALSE), 'E2 Allocators'!$B$15:$W$361, MATCH('O5 Details by Class &amp; Accounts'!AH$18, 'E2 Allocators'!$B$15:$W$15, 0),FALSE)*$G46)</f>
        <v>0</v>
      </c>
      <c r="AI46" s="1412">
        <f ca="1">IF(ISERROR(VLOOKUP(VLOOKUP($A46, 'E4 TB Allocation Details'!$A$18:$L$205, MATCH("Customer ID", 'E4 TB Allocation Details'!$A$18:$L$18, 0),FALSE), 'E2 Allocators'!$B$15:$W$361, MATCH('O5 Details by Class &amp; Accounts'!AI$18, 'E2 Allocators'!$B$15:$W$15, 0),FALSE)*$G46), 0, VLOOKUP(VLOOKUP($A46, 'E4 TB Allocation Details'!$A$18:$L$205, MATCH("Customer ID", 'E4 TB Allocation Details'!$A$18:$L$18, 0),FALSE), 'E2 Allocators'!$B$15:$W$361, MATCH('O5 Details by Class &amp; Accounts'!AI$18, 'E2 Allocators'!$B$15:$W$15, 0),FALSE)*$G46)</f>
        <v>0</v>
      </c>
      <c r="AJ46" s="1412">
        <f ca="1">IF(ISERROR(VLOOKUP(VLOOKUP($A46, 'E4 TB Allocation Details'!$A$18:$L$205, MATCH("Customer ID", 'E4 TB Allocation Details'!$A$18:$L$18, 0),FALSE), 'E2 Allocators'!$B$15:$W$361, MATCH('O5 Details by Class &amp; Accounts'!AJ$18, 'E2 Allocators'!$B$15:$W$15, 0),FALSE)*$G46), 0, VLOOKUP(VLOOKUP($A46, 'E4 TB Allocation Details'!$A$18:$L$205, MATCH("Customer ID", 'E4 TB Allocation Details'!$A$18:$L$18, 0),FALSE), 'E2 Allocators'!$B$15:$W$361, MATCH('O5 Details by Class &amp; Accounts'!AJ$18, 'E2 Allocators'!$B$15:$W$15, 0),FALSE)*$G46)</f>
        <v>0</v>
      </c>
      <c r="AK46" s="1412">
        <f ca="1">IF(ISERROR(VLOOKUP(VLOOKUP($A46, 'E4 TB Allocation Details'!$A$18:$L$205, MATCH("Customer ID", 'E4 TB Allocation Details'!$A$18:$L$18, 0),FALSE), 'E2 Allocators'!$B$15:$W$361, MATCH('O5 Details by Class &amp; Accounts'!AK$18, 'E2 Allocators'!$B$15:$W$15, 0),FALSE)*$G46), 0, VLOOKUP(VLOOKUP($A46, 'E4 TB Allocation Details'!$A$18:$L$205, MATCH("Customer ID", 'E4 TB Allocation Details'!$A$18:$L$18, 0),FALSE), 'E2 Allocators'!$B$15:$W$361, MATCH('O5 Details by Class &amp; Accounts'!AK$18, 'E2 Allocators'!$B$15:$W$15, 0),FALSE)*$G46)</f>
        <v>0</v>
      </c>
      <c r="AL46" s="1412">
        <f ca="1">IF(ISERROR(VLOOKUP(VLOOKUP($A46, 'E4 TB Allocation Details'!$A$18:$L$205, MATCH("Customer ID", 'E4 TB Allocation Details'!$A$18:$L$18, 0),FALSE), 'E2 Allocators'!$B$15:$W$361, MATCH('O5 Details by Class &amp; Accounts'!AL$18, 'E2 Allocators'!$B$15:$W$15, 0),FALSE)*$G46), 0, VLOOKUP(VLOOKUP($A46, 'E4 TB Allocation Details'!$A$18:$L$205, MATCH("Customer ID", 'E4 TB Allocation Details'!$A$18:$L$18, 0),FALSE), 'E2 Allocators'!$B$15:$W$361, MATCH('O5 Details by Class &amp; Accounts'!AL$18, 'E2 Allocators'!$B$15:$W$15, 0),FALSE)*$G46)</f>
        <v>0</v>
      </c>
      <c r="AM46" s="1412">
        <f ca="1">IF(ISERROR(VLOOKUP(VLOOKUP($A46, 'E4 TB Allocation Details'!$A$18:$L$205, MATCH("Customer ID", 'E4 TB Allocation Details'!$A$18:$L$18, 0),FALSE), 'E2 Allocators'!$B$15:$W$361, MATCH('O5 Details by Class &amp; Accounts'!AM$18, 'E2 Allocators'!$B$15:$W$15, 0),FALSE)*$G46), 0, VLOOKUP(VLOOKUP($A46, 'E4 TB Allocation Details'!$A$18:$L$205, MATCH("Customer ID", 'E4 TB Allocation Details'!$A$18:$L$18, 0),FALSE), 'E2 Allocators'!$B$15:$W$361, MATCH('O5 Details by Class &amp; Accounts'!AM$18, 'E2 Allocators'!$B$15:$W$15, 0),FALSE)*$G46)</f>
        <v>0</v>
      </c>
      <c r="AN46" s="1412">
        <f ca="1">IF(ISERROR(VLOOKUP(VLOOKUP($A46, 'E4 TB Allocation Details'!$A$18:$L$205, MATCH("Customer ID", 'E4 TB Allocation Details'!$A$18:$L$18, 0),FALSE), 'E2 Allocators'!$B$15:$W$361, MATCH('O5 Details by Class &amp; Accounts'!AN$18, 'E2 Allocators'!$B$15:$W$15, 0),FALSE)*$G46), 0, VLOOKUP(VLOOKUP($A46, 'E4 TB Allocation Details'!$A$18:$L$205, MATCH("Customer ID", 'E4 TB Allocation Details'!$A$18:$L$18, 0),FALSE), 'E2 Allocators'!$B$15:$W$361, MATCH('O5 Details by Class &amp; Accounts'!AN$18, 'E2 Allocators'!$B$15:$W$15, 0),FALSE)*$G46)</f>
        <v>0</v>
      </c>
      <c r="AO46" s="1412">
        <f ca="1">IF(ISERROR(VLOOKUP(VLOOKUP($A46, 'E4 TB Allocation Details'!$A$18:$L$205, MATCH("Customer ID", 'E4 TB Allocation Details'!$A$18:$L$18, 0),FALSE), 'E2 Allocators'!$B$15:$W$361, MATCH('O5 Details by Class &amp; Accounts'!AO$18, 'E2 Allocators'!$B$15:$W$15, 0),FALSE)*$G46), 0, VLOOKUP(VLOOKUP($A46, 'E4 TB Allocation Details'!$A$18:$L$205, MATCH("Customer ID", 'E4 TB Allocation Details'!$A$18:$L$18, 0),FALSE), 'E2 Allocators'!$B$15:$W$361, MATCH('O5 Details by Class &amp; Accounts'!AO$18, 'E2 Allocators'!$B$15:$W$15, 0),FALSE)*$G46)</f>
        <v>0</v>
      </c>
      <c r="AP46" s="1412">
        <f ca="1">IF(ISERROR(VLOOKUP(VLOOKUP($A46, 'E4 TB Allocation Details'!$A$18:$L$205, MATCH("Customer ID", 'E4 TB Allocation Details'!$A$18:$L$18, 0),FALSE), 'E2 Allocators'!$B$15:$W$361, MATCH('O5 Details by Class &amp; Accounts'!AP$18, 'E2 Allocators'!$B$15:$W$15, 0),FALSE)*$G46), 0, VLOOKUP(VLOOKUP($A46, 'E4 TB Allocation Details'!$A$18:$L$205, MATCH("Customer ID", 'E4 TB Allocation Details'!$A$18:$L$18, 0),FALSE), 'E2 Allocators'!$B$15:$W$361, MATCH('O5 Details by Class &amp; Accounts'!AP$18, 'E2 Allocators'!$B$15:$W$15, 0),FALSE)*$G46)</f>
        <v>0</v>
      </c>
      <c r="AQ46" s="1412">
        <f ca="1">IF(ISERROR(VLOOKUP(VLOOKUP($A46, 'E4 TB Allocation Details'!$A$18:$L$205, MATCH("Customer ID", 'E4 TB Allocation Details'!$A$18:$L$18, 0),FALSE), 'E2 Allocators'!$B$15:$W$361, MATCH('O5 Details by Class &amp; Accounts'!AQ$18, 'E2 Allocators'!$B$15:$W$15, 0),FALSE)*$G46), 0, VLOOKUP(VLOOKUP($A46, 'E4 TB Allocation Details'!$A$18:$L$205, MATCH("Customer ID", 'E4 TB Allocation Details'!$A$18:$L$18, 0),FALSE), 'E2 Allocators'!$B$15:$W$361, MATCH('O5 Details by Class &amp; Accounts'!AQ$18, 'E2 Allocators'!$B$15:$W$15, 0),FALSE)*$G46)</f>
        <v>0</v>
      </c>
      <c r="AR46" s="1412">
        <f ca="1">IF(ISERROR(VLOOKUP(VLOOKUP($A46, 'E4 TB Allocation Details'!$A$18:$L$205, MATCH("Customer ID", 'E4 TB Allocation Details'!$A$18:$L$18, 0),FALSE), 'E2 Allocators'!$B$15:$W$361, MATCH('O5 Details by Class &amp; Accounts'!AR$18, 'E2 Allocators'!$B$15:$W$15, 0),FALSE)*$G46), 0, VLOOKUP(VLOOKUP($A46, 'E4 TB Allocation Details'!$A$18:$L$205, MATCH("Customer ID", 'E4 TB Allocation Details'!$A$18:$L$18, 0),FALSE), 'E2 Allocators'!$B$15:$W$361, MATCH('O5 Details by Class &amp; Accounts'!AR$18, 'E2 Allocators'!$B$15:$W$15, 0),FALSE)*$G46)</f>
        <v>0</v>
      </c>
      <c r="AS46" s="1412">
        <f ca="1">IF(ISERROR(VLOOKUP(VLOOKUP($A46, 'E4 TB Allocation Details'!$A$18:$L$205, MATCH("Customer ID", 'E4 TB Allocation Details'!$A$18:$L$18, 0),FALSE), 'E2 Allocators'!$B$15:$W$361, MATCH('O5 Details by Class &amp; Accounts'!AS$18, 'E2 Allocators'!$B$15:$W$15, 0),FALSE)*$G46), 0, VLOOKUP(VLOOKUP($A46, 'E4 TB Allocation Details'!$A$18:$L$205, MATCH("Customer ID", 'E4 TB Allocation Details'!$A$18:$L$18, 0),FALSE), 'E2 Allocators'!$B$15:$W$361, MATCH('O5 Details by Class &amp; Accounts'!AS$18, 'E2 Allocators'!$B$15:$W$15, 0),FALSE)*$G46)</f>
        <v>0</v>
      </c>
      <c r="AT46" s="1412">
        <f ca="1">IF(ISERROR(VLOOKUP(VLOOKUP($A46, 'E4 TB Allocation Details'!$A$18:$L$205, MATCH("Customer ID", 'E4 TB Allocation Details'!$A$18:$L$18, 0),FALSE), 'E2 Allocators'!$B$15:$W$361, MATCH('O5 Details by Class &amp; Accounts'!AT$18, 'E2 Allocators'!$B$15:$W$15, 0),FALSE)*$G46), 0, VLOOKUP(VLOOKUP($A46, 'E4 TB Allocation Details'!$A$18:$L$205, MATCH("Customer ID", 'E4 TB Allocation Details'!$A$18:$L$18, 0),FALSE), 'E2 Allocators'!$B$15:$W$361, MATCH('O5 Details by Class &amp; Accounts'!AT$18, 'E2 Allocators'!$B$15:$W$15, 0),FALSE)*$G46)</f>
        <v>0</v>
      </c>
      <c r="AU46" s="1412">
        <f ca="1">IF(ISERROR(VLOOKUP(VLOOKUP($A46, 'E4 TB Allocation Details'!$A$18:$L$205, MATCH("Customer ID", 'E4 TB Allocation Details'!$A$18:$L$18, 0),FALSE), 'E2 Allocators'!$B$15:$W$361, MATCH('O5 Details by Class &amp; Accounts'!AU$18, 'E2 Allocators'!$B$15:$W$15, 0),FALSE)*$G46), 0, VLOOKUP(VLOOKUP($A46, 'E4 TB Allocation Details'!$A$18:$L$205, MATCH("Customer ID", 'E4 TB Allocation Details'!$A$18:$L$18, 0),FALSE), 'E2 Allocators'!$B$15:$W$361, MATCH('O5 Details by Class &amp; Accounts'!AU$18, 'E2 Allocators'!$B$15:$W$15, 0),FALSE)*$G46)</f>
        <v>0</v>
      </c>
      <c r="AV46" s="1412">
        <f ca="1">IF(ISERROR(VLOOKUP(VLOOKUP($A46, 'E4 TB Allocation Details'!$A$18:$L$205, MATCH("Customer ID", 'E4 TB Allocation Details'!$A$18:$L$18, 0),FALSE), 'E2 Allocators'!$B$15:$W$361, MATCH('O5 Details by Class &amp; Accounts'!AV$18, 'E2 Allocators'!$B$15:$W$15, 0),FALSE)*$G46), 0, VLOOKUP(VLOOKUP($A46, 'E4 TB Allocation Details'!$A$18:$L$205, MATCH("Customer ID", 'E4 TB Allocation Details'!$A$18:$L$18, 0),FALSE), 'E2 Allocators'!$B$15:$W$361, MATCH('O5 Details by Class &amp; Accounts'!AV$18, 'E2 Allocators'!$B$15:$W$15, 0),FALSE)*$G46)</f>
        <v>0</v>
      </c>
      <c r="AW46" s="1412">
        <f ca="1">IF(ISERROR(VLOOKUP(VLOOKUP($A46, 'E4 TB Allocation Details'!$A$18:$L$205, MATCH("Customer ID", 'E4 TB Allocation Details'!$A$18:$L$18, 0),FALSE), 'E2 Allocators'!$B$15:$W$361, MATCH('O5 Details by Class &amp; Accounts'!AW$18, 'E2 Allocators'!$B$15:$W$15, 0),FALSE)*$G46), 0, VLOOKUP(VLOOKUP($A46, 'E4 TB Allocation Details'!$A$18:$L$205, MATCH("Customer ID", 'E4 TB Allocation Details'!$A$18:$L$18, 0),FALSE), 'E2 Allocators'!$B$15:$W$361, MATCH('O5 Details by Class &amp; Accounts'!AW$18, 'E2 Allocators'!$B$15:$W$15, 0),FALSE)*$G46)</f>
        <v>0</v>
      </c>
      <c r="AX46" s="1412">
        <f t="shared" si="2"/>
        <v>0</v>
      </c>
      <c r="AY46" s="1412">
        <f ca="1">IF(ISERROR(VLOOKUP(VLOOKUP($A46, 'E4 TB Allocation Details'!$A$18:$L$205, MATCH("Misc ID", 'E4 TB Allocation Details'!$A$18:$L$18, 0),FALSE), 'E2 Allocators'!$B$15:$W$361, MATCH('O5 Details by Class &amp; Accounts'!AY$18, 'E2 Allocators'!$B$15:$W$15, 0),FALSE)*$E46), 0, VLOOKUP(VLOOKUP($A46, 'E4 TB Allocation Details'!$A$18:$L$205, MATCH("Misc ID", 'E4 TB Allocation Details'!$A$18:$L$18, 0),FALSE), 'E2 Allocators'!$B$15:$W$361, MATCH('O5 Details by Class &amp; Accounts'!AY$18, 'E2 Allocators'!$B$15:$W$15, 0),FALSE)*$E46)</f>
        <v>0</v>
      </c>
      <c r="AZ46" s="1412">
        <f ca="1">IF(ISERROR(VLOOKUP(VLOOKUP($A46, 'E4 TB Allocation Details'!$A$18:$L$205, MATCH("Misc ID", 'E4 TB Allocation Details'!$A$18:$L$18, 0),FALSE), 'E2 Allocators'!$B$15:$W$361, MATCH('O5 Details by Class &amp; Accounts'!AZ$18, 'E2 Allocators'!$B$15:$W$15, 0),FALSE)*$E46), 0, VLOOKUP(VLOOKUP($A46, 'E4 TB Allocation Details'!$A$18:$L$205, MATCH("Misc ID", 'E4 TB Allocation Details'!$A$18:$L$18, 0),FALSE), 'E2 Allocators'!$B$15:$W$361, MATCH('O5 Details by Class &amp; Accounts'!AZ$18, 'E2 Allocators'!$B$15:$W$15, 0),FALSE)*$E46)</f>
        <v>0</v>
      </c>
      <c r="BA46" s="1412">
        <f ca="1">IF(ISERROR(VLOOKUP(VLOOKUP($A46, 'E4 TB Allocation Details'!$A$18:$L$205, MATCH("Misc ID", 'E4 TB Allocation Details'!$A$18:$L$18, 0),FALSE), 'E2 Allocators'!$B$15:$W$361, MATCH('O5 Details by Class &amp; Accounts'!BA$18, 'E2 Allocators'!$B$15:$W$15, 0),FALSE)*$E46), 0, VLOOKUP(VLOOKUP($A46, 'E4 TB Allocation Details'!$A$18:$L$205, MATCH("Misc ID", 'E4 TB Allocation Details'!$A$18:$L$18, 0),FALSE), 'E2 Allocators'!$B$15:$W$361, MATCH('O5 Details by Class &amp; Accounts'!BA$18, 'E2 Allocators'!$B$15:$W$15, 0),FALSE)*$E46)</f>
        <v>0</v>
      </c>
      <c r="BB46" s="1412">
        <f ca="1">IF(ISERROR(VLOOKUP(VLOOKUP($A46, 'E4 TB Allocation Details'!$A$18:$L$205, MATCH("Misc ID", 'E4 TB Allocation Details'!$A$18:$L$18, 0),FALSE), 'E2 Allocators'!$B$15:$W$361, MATCH('O5 Details by Class &amp; Accounts'!BB$18, 'E2 Allocators'!$B$15:$W$15, 0),FALSE)*$E46), 0, VLOOKUP(VLOOKUP($A46, 'E4 TB Allocation Details'!$A$18:$L$205, MATCH("Misc ID", 'E4 TB Allocation Details'!$A$18:$L$18, 0),FALSE), 'E2 Allocators'!$B$15:$W$361, MATCH('O5 Details by Class &amp; Accounts'!BB$18, 'E2 Allocators'!$B$15:$W$15, 0),FALSE)*$E46)</f>
        <v>0</v>
      </c>
      <c r="BC46" s="1412">
        <f ca="1">IF(ISERROR(VLOOKUP(VLOOKUP($A46, 'E4 TB Allocation Details'!$A$18:$L$205, MATCH("Misc ID", 'E4 TB Allocation Details'!$A$18:$L$18, 0),FALSE), 'E2 Allocators'!$B$15:$W$361, MATCH('O5 Details by Class &amp; Accounts'!BC$18, 'E2 Allocators'!$B$15:$W$15, 0),FALSE)*$E46), 0, VLOOKUP(VLOOKUP($A46, 'E4 TB Allocation Details'!$A$18:$L$205, MATCH("Misc ID", 'E4 TB Allocation Details'!$A$18:$L$18, 0),FALSE), 'E2 Allocators'!$B$15:$W$361, MATCH('O5 Details by Class &amp; Accounts'!BC$18, 'E2 Allocators'!$B$15:$W$15, 0),FALSE)*$E46)</f>
        <v>0</v>
      </c>
      <c r="BD46" s="1412">
        <f ca="1">IF(ISERROR(VLOOKUP(VLOOKUP($A46, 'E4 TB Allocation Details'!$A$18:$L$205, MATCH("Misc ID", 'E4 TB Allocation Details'!$A$18:$L$18, 0),FALSE), 'E2 Allocators'!$B$15:$W$361, MATCH('O5 Details by Class &amp; Accounts'!BD$18, 'E2 Allocators'!$B$15:$W$15, 0),FALSE)*$E46), 0, VLOOKUP(VLOOKUP($A46, 'E4 TB Allocation Details'!$A$18:$L$205, MATCH("Misc ID", 'E4 TB Allocation Details'!$A$18:$L$18, 0),FALSE), 'E2 Allocators'!$B$15:$W$361, MATCH('O5 Details by Class &amp; Accounts'!BD$18, 'E2 Allocators'!$B$15:$W$15, 0),FALSE)*$E46)</f>
        <v>0</v>
      </c>
      <c r="BE46" s="1412">
        <f ca="1">IF(ISERROR(VLOOKUP(VLOOKUP($A46, 'E4 TB Allocation Details'!$A$18:$L$205, MATCH("Misc ID", 'E4 TB Allocation Details'!$A$18:$L$18, 0),FALSE), 'E2 Allocators'!$B$15:$W$361, MATCH('O5 Details by Class &amp; Accounts'!BE$18, 'E2 Allocators'!$B$15:$W$15, 0),FALSE)*$E46), 0, VLOOKUP(VLOOKUP($A46, 'E4 TB Allocation Details'!$A$18:$L$205, MATCH("Misc ID", 'E4 TB Allocation Details'!$A$18:$L$18, 0),FALSE), 'E2 Allocators'!$B$15:$W$361, MATCH('O5 Details by Class &amp; Accounts'!BE$18, 'E2 Allocators'!$B$15:$W$15, 0),FALSE)*$E46)</f>
        <v>0</v>
      </c>
      <c r="BF46" s="1412">
        <f ca="1">IF(ISERROR(VLOOKUP(VLOOKUP($A46, 'E4 TB Allocation Details'!$A$18:$L$205, MATCH("Misc ID", 'E4 TB Allocation Details'!$A$18:$L$18, 0),FALSE), 'E2 Allocators'!$B$15:$W$361, MATCH('O5 Details by Class &amp; Accounts'!BF$18, 'E2 Allocators'!$B$15:$W$15, 0),FALSE)*$E46), 0, VLOOKUP(VLOOKUP($A46, 'E4 TB Allocation Details'!$A$18:$L$205, MATCH("Misc ID", 'E4 TB Allocation Details'!$A$18:$L$18, 0),FALSE), 'E2 Allocators'!$B$15:$W$361, MATCH('O5 Details by Class &amp; Accounts'!BF$18, 'E2 Allocators'!$B$15:$W$15, 0),FALSE)*$E46)</f>
        <v>0</v>
      </c>
      <c r="BG46" s="1412">
        <f ca="1">IF(ISERROR(VLOOKUP(VLOOKUP($A46, 'E4 TB Allocation Details'!$A$18:$L$205, MATCH("Misc ID", 'E4 TB Allocation Details'!$A$18:$L$18, 0),FALSE), 'E2 Allocators'!$B$15:$W$361, MATCH('O5 Details by Class &amp; Accounts'!BG$18, 'E2 Allocators'!$B$15:$W$15, 0),FALSE)*$E46), 0, VLOOKUP(VLOOKUP($A46, 'E4 TB Allocation Details'!$A$18:$L$205, MATCH("Misc ID", 'E4 TB Allocation Details'!$A$18:$L$18, 0),FALSE), 'E2 Allocators'!$B$15:$W$361, MATCH('O5 Details by Class &amp; Accounts'!BG$18, 'E2 Allocators'!$B$15:$W$15, 0),FALSE)*$E46)</f>
        <v>0</v>
      </c>
      <c r="BH46" s="1412">
        <f ca="1">IF(ISERROR(VLOOKUP(VLOOKUP($A46, 'E4 TB Allocation Details'!$A$18:$L$205, MATCH("Misc ID", 'E4 TB Allocation Details'!$A$18:$L$18, 0),FALSE), 'E2 Allocators'!$B$15:$W$361, MATCH('O5 Details by Class &amp; Accounts'!BH$18, 'E2 Allocators'!$B$15:$W$15, 0),FALSE)*$E46), 0, VLOOKUP(VLOOKUP($A46, 'E4 TB Allocation Details'!$A$18:$L$205, MATCH("Misc ID", 'E4 TB Allocation Details'!$A$18:$L$18, 0),FALSE), 'E2 Allocators'!$B$15:$W$361, MATCH('O5 Details by Class &amp; Accounts'!BH$18, 'E2 Allocators'!$B$15:$W$15, 0),FALSE)*$E46)</f>
        <v>0</v>
      </c>
      <c r="BI46" s="1412">
        <f ca="1">IF(ISERROR(VLOOKUP(VLOOKUP($A46, 'E4 TB Allocation Details'!$A$18:$L$205, MATCH("Misc ID", 'E4 TB Allocation Details'!$A$18:$L$18, 0),FALSE), 'E2 Allocators'!$B$15:$W$361, MATCH('O5 Details by Class &amp; Accounts'!BI$18, 'E2 Allocators'!$B$15:$W$15, 0),FALSE)*$E46), 0, VLOOKUP(VLOOKUP($A46, 'E4 TB Allocation Details'!$A$18:$L$205, MATCH("Misc ID", 'E4 TB Allocation Details'!$A$18:$L$18, 0),FALSE), 'E2 Allocators'!$B$15:$W$361, MATCH('O5 Details by Class &amp; Accounts'!BI$18, 'E2 Allocators'!$B$15:$W$15, 0),FALSE)*$E46)</f>
        <v>0</v>
      </c>
      <c r="BJ46" s="1412">
        <f ca="1">IF(ISERROR(VLOOKUP(VLOOKUP($A46, 'E4 TB Allocation Details'!$A$18:$L$205, MATCH("Misc ID", 'E4 TB Allocation Details'!$A$18:$L$18, 0),FALSE), 'E2 Allocators'!$B$15:$W$361, MATCH('O5 Details by Class &amp; Accounts'!BJ$18, 'E2 Allocators'!$B$15:$W$15, 0),FALSE)*$E46), 0, VLOOKUP(VLOOKUP($A46, 'E4 TB Allocation Details'!$A$18:$L$205, MATCH("Misc ID", 'E4 TB Allocation Details'!$A$18:$L$18, 0),FALSE), 'E2 Allocators'!$B$15:$W$361, MATCH('O5 Details by Class &amp; Accounts'!BJ$18, 'E2 Allocators'!$B$15:$W$15, 0),FALSE)*$E46)</f>
        <v>0</v>
      </c>
      <c r="BK46" s="1412">
        <f ca="1">IF(ISERROR(VLOOKUP(VLOOKUP($A46, 'E4 TB Allocation Details'!$A$18:$L$205, MATCH("Misc ID", 'E4 TB Allocation Details'!$A$18:$L$18, 0),FALSE), 'E2 Allocators'!$B$15:$W$361, MATCH('O5 Details by Class &amp; Accounts'!BK$18, 'E2 Allocators'!$B$15:$W$15, 0),FALSE)*$E46), 0, VLOOKUP(VLOOKUP($A46, 'E4 TB Allocation Details'!$A$18:$L$205, MATCH("Misc ID", 'E4 TB Allocation Details'!$A$18:$L$18, 0),FALSE), 'E2 Allocators'!$B$15:$W$361, MATCH('O5 Details by Class &amp; Accounts'!BK$18, 'E2 Allocators'!$B$15:$W$15, 0),FALSE)*$E46)</f>
        <v>0</v>
      </c>
      <c r="BL46" s="1412">
        <f ca="1">IF(ISERROR(VLOOKUP(VLOOKUP($A46, 'E4 TB Allocation Details'!$A$18:$L$205, MATCH("Misc ID", 'E4 TB Allocation Details'!$A$18:$L$18, 0),FALSE), 'E2 Allocators'!$B$15:$W$361, MATCH('O5 Details by Class &amp; Accounts'!BL$18, 'E2 Allocators'!$B$15:$W$15, 0),FALSE)*$E46), 0, VLOOKUP(VLOOKUP($A46, 'E4 TB Allocation Details'!$A$18:$L$205, MATCH("Misc ID", 'E4 TB Allocation Details'!$A$18:$L$18, 0),FALSE), 'E2 Allocators'!$B$15:$W$361, MATCH('O5 Details by Class &amp; Accounts'!BL$18, 'E2 Allocators'!$B$15:$W$15, 0),FALSE)*$E46)</f>
        <v>0</v>
      </c>
      <c r="BM46" s="1412">
        <f ca="1">IF(ISERROR(VLOOKUP(VLOOKUP($A46, 'E4 TB Allocation Details'!$A$18:$L$205, MATCH("Misc ID", 'E4 TB Allocation Details'!$A$18:$L$18, 0),FALSE), 'E2 Allocators'!$B$15:$W$361, MATCH('O5 Details by Class &amp; Accounts'!BM$18, 'E2 Allocators'!$B$15:$W$15, 0),FALSE)*$E46), 0, VLOOKUP(VLOOKUP($A46, 'E4 TB Allocation Details'!$A$18:$L$205, MATCH("Misc ID", 'E4 TB Allocation Details'!$A$18:$L$18, 0),FALSE), 'E2 Allocators'!$B$15:$W$361, MATCH('O5 Details by Class &amp; Accounts'!BM$18, 'E2 Allocators'!$B$15:$W$15, 0),FALSE)*$E46)</f>
        <v>0</v>
      </c>
      <c r="BN46" s="1412">
        <f ca="1">IF(ISERROR(VLOOKUP(VLOOKUP($A46, 'E4 TB Allocation Details'!$A$18:$L$205, MATCH("Misc ID", 'E4 TB Allocation Details'!$A$18:$L$18, 0),FALSE), 'E2 Allocators'!$B$15:$W$361, MATCH('O5 Details by Class &amp; Accounts'!BN$18, 'E2 Allocators'!$B$15:$W$15, 0),FALSE)*$E46), 0, VLOOKUP(VLOOKUP($A46, 'E4 TB Allocation Details'!$A$18:$L$205, MATCH("Misc ID", 'E4 TB Allocation Details'!$A$18:$L$18, 0),FALSE), 'E2 Allocators'!$B$15:$W$361, MATCH('O5 Details by Class &amp; Accounts'!BN$18, 'E2 Allocators'!$B$15:$W$15, 0),FALSE)*$E46)</f>
        <v>0</v>
      </c>
      <c r="BO46" s="1412">
        <f ca="1">IF(ISERROR(VLOOKUP(VLOOKUP($A46, 'E4 TB Allocation Details'!$A$18:$L$205, MATCH("Misc ID", 'E4 TB Allocation Details'!$A$18:$L$18, 0),FALSE), 'E2 Allocators'!$B$15:$W$361, MATCH('O5 Details by Class &amp; Accounts'!BO$18, 'E2 Allocators'!$B$15:$W$15, 0),FALSE)*$E46), 0, VLOOKUP(VLOOKUP($A46, 'E4 TB Allocation Details'!$A$18:$L$205, MATCH("Misc ID", 'E4 TB Allocation Details'!$A$18:$L$18, 0),FALSE), 'E2 Allocators'!$B$15:$W$361, MATCH('O5 Details by Class &amp; Accounts'!BO$18, 'E2 Allocators'!$B$15:$W$15, 0),FALSE)*$E46)</f>
        <v>0</v>
      </c>
      <c r="BP46" s="1412">
        <f ca="1">IF(ISERROR(VLOOKUP(VLOOKUP($A46, 'E4 TB Allocation Details'!$A$18:$L$205, MATCH("Misc ID", 'E4 TB Allocation Details'!$A$18:$L$18, 0),FALSE), 'E2 Allocators'!$B$15:$W$361, MATCH('O5 Details by Class &amp; Accounts'!BP$18, 'E2 Allocators'!$B$15:$W$15, 0),FALSE)*$E46), 0, VLOOKUP(VLOOKUP($A46, 'E4 TB Allocation Details'!$A$18:$L$205, MATCH("Misc ID", 'E4 TB Allocation Details'!$A$18:$L$18, 0),FALSE), 'E2 Allocators'!$B$15:$W$361, MATCH('O5 Details by Class &amp; Accounts'!BP$18, 'E2 Allocators'!$B$15:$W$15, 0),FALSE)*$E46)</f>
        <v>0</v>
      </c>
      <c r="BQ46" s="1412">
        <f ca="1">IF(ISERROR(VLOOKUP(VLOOKUP($A46, 'E4 TB Allocation Details'!$A$18:$L$205, MATCH("Misc ID", 'E4 TB Allocation Details'!$A$18:$L$18, 0),FALSE), 'E2 Allocators'!$B$15:$W$361, MATCH('O5 Details by Class &amp; Accounts'!BQ$18, 'E2 Allocators'!$B$15:$W$15, 0),FALSE)*$E46), 0, VLOOKUP(VLOOKUP($A46, 'E4 TB Allocation Details'!$A$18:$L$205, MATCH("Misc ID", 'E4 TB Allocation Details'!$A$18:$L$18, 0),FALSE), 'E2 Allocators'!$B$15:$W$361, MATCH('O5 Details by Class &amp; Accounts'!BQ$18, 'E2 Allocators'!$B$15:$W$15, 0),FALSE)*$E46)</f>
        <v>0</v>
      </c>
      <c r="BR46" s="1412">
        <f ca="1">IF(ISERROR(VLOOKUP(VLOOKUP($A46, 'E4 TB Allocation Details'!$A$18:$L$205, MATCH("Misc ID", 'E4 TB Allocation Details'!$A$18:$L$18, 0),FALSE), 'E2 Allocators'!$B$15:$W$361, MATCH('O5 Details by Class &amp; Accounts'!BR$18, 'E2 Allocators'!$B$15:$W$15, 0),FALSE)*$E46), 0, VLOOKUP(VLOOKUP($A46, 'E4 TB Allocation Details'!$A$18:$L$205, MATCH("Misc ID", 'E4 TB Allocation Details'!$A$18:$L$18, 0),FALSE), 'E2 Allocators'!$B$15:$W$361, MATCH('O5 Details by Class &amp; Accounts'!BR$18, 'E2 Allocators'!$B$15:$W$15, 0),FALSE)*$E46)</f>
        <v>0</v>
      </c>
      <c r="BS46" s="1412">
        <f t="shared" si="3"/>
        <v>0</v>
      </c>
      <c r="BT46" s="1412">
        <f ca="1">IF(ISERROR(VLOOKUP(VLOOKUP($A46, 'E4 TB Allocation Details'!$A$18:$L$205, MATCH("A &amp; G ID", 'E4 TB Allocation Details'!$A$18:$L$18, 0),FALSE), 'E2 Allocators'!$B$15:$W$361, MATCH('O5 Details by Class &amp; Accounts'!BT$18, 'E2 Allocators'!$B$15:$W$15, 0),FALSE)*$E46), 0, VLOOKUP(VLOOKUP($A46, 'E4 TB Allocation Details'!$A$18:$L$205, MATCH("A &amp; G ID", 'E4 TB Allocation Details'!$A$18:$L$18, 0),FALSE), 'E2 Allocators'!$B$15:$W$361, MATCH('O5 Details by Class &amp; Accounts'!BT$18, 'E2 Allocators'!$B$15:$W$15, 0),FALSE)*$E46)</f>
        <v>0</v>
      </c>
      <c r="BU46" s="1412">
        <f ca="1">IF(ISERROR(VLOOKUP(VLOOKUP($A46, 'E4 TB Allocation Details'!$A$18:$L$205, MATCH("A &amp; G ID", 'E4 TB Allocation Details'!$A$18:$L$18, 0),FALSE), 'E2 Allocators'!$B$15:$W$361, MATCH('O5 Details by Class &amp; Accounts'!BU$18, 'E2 Allocators'!$B$15:$W$15, 0),FALSE)*$E46), 0, VLOOKUP(VLOOKUP($A46, 'E4 TB Allocation Details'!$A$18:$L$205, MATCH("A &amp; G ID", 'E4 TB Allocation Details'!$A$18:$L$18, 0),FALSE), 'E2 Allocators'!$B$15:$W$361, MATCH('O5 Details by Class &amp; Accounts'!BU$18, 'E2 Allocators'!$B$15:$W$15, 0),FALSE)*$E46)</f>
        <v>0</v>
      </c>
      <c r="BV46" s="1412">
        <f ca="1">IF(ISERROR(VLOOKUP(VLOOKUP($A46, 'E4 TB Allocation Details'!$A$18:$L$205, MATCH("A &amp; G ID", 'E4 TB Allocation Details'!$A$18:$L$18, 0),FALSE), 'E2 Allocators'!$B$15:$W$361, MATCH('O5 Details by Class &amp; Accounts'!BV$18, 'E2 Allocators'!$B$15:$W$15, 0),FALSE)*$E46), 0, VLOOKUP(VLOOKUP($A46, 'E4 TB Allocation Details'!$A$18:$L$205, MATCH("A &amp; G ID", 'E4 TB Allocation Details'!$A$18:$L$18, 0),FALSE), 'E2 Allocators'!$B$15:$W$361, MATCH('O5 Details by Class &amp; Accounts'!BV$18, 'E2 Allocators'!$B$15:$W$15, 0),FALSE)*$E46)</f>
        <v>0</v>
      </c>
      <c r="BW46" s="1412">
        <f ca="1">IF(ISERROR(VLOOKUP(VLOOKUP($A46, 'E4 TB Allocation Details'!$A$18:$L$205, MATCH("A &amp; G ID", 'E4 TB Allocation Details'!$A$18:$L$18, 0),FALSE), 'E2 Allocators'!$B$15:$W$361, MATCH('O5 Details by Class &amp; Accounts'!BW$18, 'E2 Allocators'!$B$15:$W$15, 0),FALSE)*$E46), 0, VLOOKUP(VLOOKUP($A46, 'E4 TB Allocation Details'!$A$18:$L$205, MATCH("A &amp; G ID", 'E4 TB Allocation Details'!$A$18:$L$18, 0),FALSE), 'E2 Allocators'!$B$15:$W$361, MATCH('O5 Details by Class &amp; Accounts'!BW$18, 'E2 Allocators'!$B$15:$W$15, 0),FALSE)*$E46)</f>
        <v>0</v>
      </c>
      <c r="BX46" s="1412">
        <f ca="1">IF(ISERROR(VLOOKUP(VLOOKUP($A46, 'E4 TB Allocation Details'!$A$18:$L$205, MATCH("A &amp; G ID", 'E4 TB Allocation Details'!$A$18:$L$18, 0),FALSE), 'E2 Allocators'!$B$15:$W$361, MATCH('O5 Details by Class &amp; Accounts'!BX$18, 'E2 Allocators'!$B$15:$W$15, 0),FALSE)*$E46), 0, VLOOKUP(VLOOKUP($A46, 'E4 TB Allocation Details'!$A$18:$L$205, MATCH("A &amp; G ID", 'E4 TB Allocation Details'!$A$18:$L$18, 0),FALSE), 'E2 Allocators'!$B$15:$W$361, MATCH('O5 Details by Class &amp; Accounts'!BX$18, 'E2 Allocators'!$B$15:$W$15, 0),FALSE)*$E46)</f>
        <v>0</v>
      </c>
      <c r="BY46" s="1412">
        <f ca="1">IF(ISERROR(VLOOKUP(VLOOKUP($A46, 'E4 TB Allocation Details'!$A$18:$L$205, MATCH("A &amp; G ID", 'E4 TB Allocation Details'!$A$18:$L$18, 0),FALSE), 'E2 Allocators'!$B$15:$W$361, MATCH('O5 Details by Class &amp; Accounts'!BY$18, 'E2 Allocators'!$B$15:$W$15, 0),FALSE)*$E46), 0, VLOOKUP(VLOOKUP($A46, 'E4 TB Allocation Details'!$A$18:$L$205, MATCH("A &amp; G ID", 'E4 TB Allocation Details'!$A$18:$L$18, 0),FALSE), 'E2 Allocators'!$B$15:$W$361, MATCH('O5 Details by Class &amp; Accounts'!BY$18, 'E2 Allocators'!$B$15:$W$15, 0),FALSE)*$E46)</f>
        <v>0</v>
      </c>
      <c r="BZ46" s="1412">
        <f ca="1">IF(ISERROR(VLOOKUP(VLOOKUP($A46, 'E4 TB Allocation Details'!$A$18:$L$205, MATCH("A &amp; G ID", 'E4 TB Allocation Details'!$A$18:$L$18, 0),FALSE), 'E2 Allocators'!$B$15:$W$361, MATCH('O5 Details by Class &amp; Accounts'!BZ$18, 'E2 Allocators'!$B$15:$W$15, 0),FALSE)*$E46), 0, VLOOKUP(VLOOKUP($A46, 'E4 TB Allocation Details'!$A$18:$L$205, MATCH("A &amp; G ID", 'E4 TB Allocation Details'!$A$18:$L$18, 0),FALSE), 'E2 Allocators'!$B$15:$W$361, MATCH('O5 Details by Class &amp; Accounts'!BZ$18, 'E2 Allocators'!$B$15:$W$15, 0),FALSE)*$E46)</f>
        <v>0</v>
      </c>
      <c r="CA46" s="1412">
        <f ca="1">IF(ISERROR(VLOOKUP(VLOOKUP($A46, 'E4 TB Allocation Details'!$A$18:$L$205, MATCH("A &amp; G ID", 'E4 TB Allocation Details'!$A$18:$L$18, 0),FALSE), 'E2 Allocators'!$B$15:$W$361, MATCH('O5 Details by Class &amp; Accounts'!CA$18, 'E2 Allocators'!$B$15:$W$15, 0),FALSE)*$E46), 0, VLOOKUP(VLOOKUP($A46, 'E4 TB Allocation Details'!$A$18:$L$205, MATCH("A &amp; G ID", 'E4 TB Allocation Details'!$A$18:$L$18, 0),FALSE), 'E2 Allocators'!$B$15:$W$361, MATCH('O5 Details by Class &amp; Accounts'!CA$18, 'E2 Allocators'!$B$15:$W$15, 0),FALSE)*$E46)</f>
        <v>0</v>
      </c>
      <c r="CB46" s="1412">
        <f ca="1">IF(ISERROR(VLOOKUP(VLOOKUP($A46, 'E4 TB Allocation Details'!$A$18:$L$205, MATCH("A &amp; G ID", 'E4 TB Allocation Details'!$A$18:$L$18, 0),FALSE), 'E2 Allocators'!$B$15:$W$361, MATCH('O5 Details by Class &amp; Accounts'!CB$18, 'E2 Allocators'!$B$15:$W$15, 0),FALSE)*$E46), 0, VLOOKUP(VLOOKUP($A46, 'E4 TB Allocation Details'!$A$18:$L$205, MATCH("A &amp; G ID", 'E4 TB Allocation Details'!$A$18:$L$18, 0),FALSE), 'E2 Allocators'!$B$15:$W$361, MATCH('O5 Details by Class &amp; Accounts'!CB$18, 'E2 Allocators'!$B$15:$W$15, 0),FALSE)*$E46)</f>
        <v>0</v>
      </c>
      <c r="CC46" s="1412">
        <f ca="1">IF(ISERROR(VLOOKUP(VLOOKUP($A46, 'E4 TB Allocation Details'!$A$18:$L$205, MATCH("A &amp; G ID", 'E4 TB Allocation Details'!$A$18:$L$18, 0),FALSE), 'E2 Allocators'!$B$15:$W$361, MATCH('O5 Details by Class &amp; Accounts'!CC$18, 'E2 Allocators'!$B$15:$W$15, 0),FALSE)*$E46), 0, VLOOKUP(VLOOKUP($A46, 'E4 TB Allocation Details'!$A$18:$L$205, MATCH("A &amp; G ID", 'E4 TB Allocation Details'!$A$18:$L$18, 0),FALSE), 'E2 Allocators'!$B$15:$W$361, MATCH('O5 Details by Class &amp; Accounts'!CC$18, 'E2 Allocators'!$B$15:$W$15, 0),FALSE)*$E46)</f>
        <v>0</v>
      </c>
      <c r="CD46" s="1412">
        <f ca="1">IF(ISERROR(VLOOKUP(VLOOKUP($A46, 'E4 TB Allocation Details'!$A$18:$L$205, MATCH("A &amp; G ID", 'E4 TB Allocation Details'!$A$18:$L$18, 0),FALSE), 'E2 Allocators'!$B$15:$W$361, MATCH('O5 Details by Class &amp; Accounts'!CD$18, 'E2 Allocators'!$B$15:$W$15, 0),FALSE)*$E46), 0, VLOOKUP(VLOOKUP($A46, 'E4 TB Allocation Details'!$A$18:$L$205, MATCH("A &amp; G ID", 'E4 TB Allocation Details'!$A$18:$L$18, 0),FALSE), 'E2 Allocators'!$B$15:$W$361, MATCH('O5 Details by Class &amp; Accounts'!CD$18, 'E2 Allocators'!$B$15:$W$15, 0),FALSE)*$E46)</f>
        <v>0</v>
      </c>
      <c r="CE46" s="1412">
        <f ca="1">IF(ISERROR(VLOOKUP(VLOOKUP($A46, 'E4 TB Allocation Details'!$A$18:$L$205, MATCH("A &amp; G ID", 'E4 TB Allocation Details'!$A$18:$L$18, 0),FALSE), 'E2 Allocators'!$B$15:$W$361, MATCH('O5 Details by Class &amp; Accounts'!CE$18, 'E2 Allocators'!$B$15:$W$15, 0),FALSE)*$E46), 0, VLOOKUP(VLOOKUP($A46, 'E4 TB Allocation Details'!$A$18:$L$205, MATCH("A &amp; G ID", 'E4 TB Allocation Details'!$A$18:$L$18, 0),FALSE), 'E2 Allocators'!$B$15:$W$361, MATCH('O5 Details by Class &amp; Accounts'!CE$18, 'E2 Allocators'!$B$15:$W$15, 0),FALSE)*$E46)</f>
        <v>0</v>
      </c>
      <c r="CF46" s="1412">
        <f ca="1">IF(ISERROR(VLOOKUP(VLOOKUP($A46, 'E4 TB Allocation Details'!$A$18:$L$205, MATCH("A &amp; G ID", 'E4 TB Allocation Details'!$A$18:$L$18, 0),FALSE), 'E2 Allocators'!$B$15:$W$361, MATCH('O5 Details by Class &amp; Accounts'!CF$18, 'E2 Allocators'!$B$15:$W$15, 0),FALSE)*$E46), 0, VLOOKUP(VLOOKUP($A46, 'E4 TB Allocation Details'!$A$18:$L$205, MATCH("A &amp; G ID", 'E4 TB Allocation Details'!$A$18:$L$18, 0),FALSE), 'E2 Allocators'!$B$15:$W$361, MATCH('O5 Details by Class &amp; Accounts'!CF$18, 'E2 Allocators'!$B$15:$W$15, 0),FALSE)*$E46)</f>
        <v>0</v>
      </c>
      <c r="CG46" s="1412">
        <f ca="1">IF(ISERROR(VLOOKUP(VLOOKUP($A46, 'E4 TB Allocation Details'!$A$18:$L$205, MATCH("A &amp; G ID", 'E4 TB Allocation Details'!$A$18:$L$18, 0),FALSE), 'E2 Allocators'!$B$15:$W$361, MATCH('O5 Details by Class &amp; Accounts'!CG$18, 'E2 Allocators'!$B$15:$W$15, 0),FALSE)*$E46), 0, VLOOKUP(VLOOKUP($A46, 'E4 TB Allocation Details'!$A$18:$L$205, MATCH("A &amp; G ID", 'E4 TB Allocation Details'!$A$18:$L$18, 0),FALSE), 'E2 Allocators'!$B$15:$W$361, MATCH('O5 Details by Class &amp; Accounts'!CG$18, 'E2 Allocators'!$B$15:$W$15, 0),FALSE)*$E46)</f>
        <v>0</v>
      </c>
      <c r="CH46" s="1412">
        <f ca="1">IF(ISERROR(VLOOKUP(VLOOKUP($A46, 'E4 TB Allocation Details'!$A$18:$L$205, MATCH("A &amp; G ID", 'E4 TB Allocation Details'!$A$18:$L$18, 0),FALSE), 'E2 Allocators'!$B$15:$W$361, MATCH('O5 Details by Class &amp; Accounts'!CH$18, 'E2 Allocators'!$B$15:$W$15, 0),FALSE)*$E46), 0, VLOOKUP(VLOOKUP($A46, 'E4 TB Allocation Details'!$A$18:$L$205, MATCH("A &amp; G ID", 'E4 TB Allocation Details'!$A$18:$L$18, 0),FALSE), 'E2 Allocators'!$B$15:$W$361, MATCH('O5 Details by Class &amp; Accounts'!CH$18, 'E2 Allocators'!$B$15:$W$15, 0),FALSE)*$E46)</f>
        <v>0</v>
      </c>
      <c r="CI46" s="1412">
        <f ca="1">IF(ISERROR(VLOOKUP(VLOOKUP($A46, 'E4 TB Allocation Details'!$A$18:$L$205, MATCH("A &amp; G ID", 'E4 TB Allocation Details'!$A$18:$L$18, 0),FALSE), 'E2 Allocators'!$B$15:$W$361, MATCH('O5 Details by Class &amp; Accounts'!CI$18, 'E2 Allocators'!$B$15:$W$15, 0),FALSE)*$E46), 0, VLOOKUP(VLOOKUP($A46, 'E4 TB Allocation Details'!$A$18:$L$205, MATCH("A &amp; G ID", 'E4 TB Allocation Details'!$A$18:$L$18, 0),FALSE), 'E2 Allocators'!$B$15:$W$361, MATCH('O5 Details by Class &amp; Accounts'!CI$18, 'E2 Allocators'!$B$15:$W$15, 0),FALSE)*$E46)</f>
        <v>0</v>
      </c>
      <c r="CJ46" s="1412">
        <f ca="1">IF(ISERROR(VLOOKUP(VLOOKUP($A46, 'E4 TB Allocation Details'!$A$18:$L$205, MATCH("A &amp; G ID", 'E4 TB Allocation Details'!$A$18:$L$18, 0),FALSE), 'E2 Allocators'!$B$15:$W$361, MATCH('O5 Details by Class &amp; Accounts'!CJ$18, 'E2 Allocators'!$B$15:$W$15, 0),FALSE)*$E46), 0, VLOOKUP(VLOOKUP($A46, 'E4 TB Allocation Details'!$A$18:$L$205, MATCH("A &amp; G ID", 'E4 TB Allocation Details'!$A$18:$L$18, 0),FALSE), 'E2 Allocators'!$B$15:$W$361, MATCH('O5 Details by Class &amp; Accounts'!CJ$18, 'E2 Allocators'!$B$15:$W$15, 0),FALSE)*$E46)</f>
        <v>0</v>
      </c>
      <c r="CK46" s="1412">
        <f ca="1">IF(ISERROR(VLOOKUP(VLOOKUP($A46, 'E4 TB Allocation Details'!$A$18:$L$205, MATCH("A &amp; G ID", 'E4 TB Allocation Details'!$A$18:$L$18, 0),FALSE), 'E2 Allocators'!$B$15:$W$361, MATCH('O5 Details by Class &amp; Accounts'!CK$18, 'E2 Allocators'!$B$15:$W$15, 0),FALSE)*$E46), 0, VLOOKUP(VLOOKUP($A46, 'E4 TB Allocation Details'!$A$18:$L$205, MATCH("A &amp; G ID", 'E4 TB Allocation Details'!$A$18:$L$18, 0),FALSE), 'E2 Allocators'!$B$15:$W$361, MATCH('O5 Details by Class &amp; Accounts'!CK$18, 'E2 Allocators'!$B$15:$W$15, 0),FALSE)*$E46)</f>
        <v>0</v>
      </c>
      <c r="CL46" s="1412">
        <f ca="1">IF(ISERROR(VLOOKUP(VLOOKUP($A46, 'E4 TB Allocation Details'!$A$18:$L$205, MATCH("A &amp; G ID", 'E4 TB Allocation Details'!$A$18:$L$18, 0),FALSE), 'E2 Allocators'!$B$15:$W$361, MATCH('O5 Details by Class &amp; Accounts'!CL$18, 'E2 Allocators'!$B$15:$W$15, 0),FALSE)*$E46), 0, VLOOKUP(VLOOKUP($A46, 'E4 TB Allocation Details'!$A$18:$L$205, MATCH("A &amp; G ID", 'E4 TB Allocation Details'!$A$18:$L$18, 0),FALSE), 'E2 Allocators'!$B$15:$W$361, MATCH('O5 Details by Class &amp; Accounts'!CL$18, 'E2 Allocators'!$B$15:$W$15, 0),FALSE)*$E46)</f>
        <v>0</v>
      </c>
      <c r="CM46" s="1412">
        <f ca="1">IF(ISERROR(VLOOKUP(VLOOKUP($A46, 'E4 TB Allocation Details'!$A$18:$L$205, MATCH("A &amp; G ID", 'E4 TB Allocation Details'!$A$18:$L$18, 0),FALSE), 'E2 Allocators'!$B$15:$W$361, MATCH('O5 Details by Class &amp; Accounts'!CM$18, 'E2 Allocators'!$B$15:$W$15, 0),FALSE)*$E46), 0, VLOOKUP(VLOOKUP($A46, 'E4 TB Allocation Details'!$A$18:$L$205, MATCH("A &amp; G ID", 'E4 TB Allocation Details'!$A$18:$L$18, 0),FALSE), 'E2 Allocators'!$B$15:$W$361, MATCH('O5 Details by Class &amp; Accounts'!CM$18, 'E2 Allocators'!$B$15:$W$15, 0),FALSE)*$E46)</f>
        <v>0</v>
      </c>
      <c r="CN46" s="1412">
        <f t="shared" si="5"/>
        <v>0</v>
      </c>
      <c r="CO46" s="1792">
        <f t="shared" si="4"/>
        <v>0</v>
      </c>
      <c r="CQ46" s="2087" t="s">
        <v>1142</v>
      </c>
    </row>
    <row r="47" spans="1:95" s="81" customFormat="1" ht="12.75">
      <c r="A47" s="1175" t="s">
        <v>143</v>
      </c>
      <c r="B47" s="1176" t="s">
        <v>1449</v>
      </c>
      <c r="C47" s="1789">
        <f ca="1">IF(ISERROR(VLOOKUP($A47,'I3 TB Data'!$A$23:$H$458,MATCH('O5 Details by Class &amp; Accounts'!$C$18, 'I3 TB Data'!$A$23:$H$23,0),0)), 0, VLOOKUP($A47,'I3 TB Data'!$A$23:$H$458,MATCH('O5 Details by Class &amp; Accounts'!$C$18,'I3 TB Data'!$A$23:$H$23,0),0))</f>
        <v>0</v>
      </c>
      <c r="D47" s="1790">
        <f ca="1">'I4 BO ASSETS'!E44</f>
        <v>9386414.3099999987</v>
      </c>
      <c r="E47" s="1789">
        <f t="shared" si="6"/>
        <v>9386414.3099999987</v>
      </c>
      <c r="F47" s="1791">
        <f ca="1">IF(ISERROR(VLOOKUP($A47, 'E1 Categorization'!A33:E122, MATCH("Customer Component", 'E1 Categorization'!$A$33:$E$33,0), 0)), 0, IF(VLOOKUP($A47, 'E1 Categorization'!A33:E122, MATCH("Customer Component", 'E1 Categorization'!$A$33:$E$33,0), 0)=0, 'O5 Details by Class &amp; Accounts'!$E47, IF(AND(VLOOKUP($A47, 'E1 Categorization'!A33:E122, MATCH("Customer Component", 'E1 Categorization'!$A$33:$E$33,0), 0) &gt;0, VLOOKUP($A47, 'E1 Categorization'!A33:E122, MATCH("Customer Component", 'E1 Categorization'!$A$33:$E$33,0), 0)&lt;1), 'O5 Details by Class &amp; Accounts'!$E47*(1-VLOOKUP($A47, 'E1 Categorization'!A33:E122, MATCH("Customer Component", 'E1 Categorization'!$A$33:$E$33,0), 0)), 0)))</f>
        <v>6101169.3014999991</v>
      </c>
      <c r="G47" s="1791">
        <f ca="1">IF(ISERROR(VLOOKUP($A47, 'E1 Categorization'!A33:E122, MATCH("Customer Component", 'E1 Categorization'!$A$33:$E$33,0), 0)),0, IF(VLOOKUP($A47, 'E1 Categorization'!A33:E122, MATCH("Customer Component", 'E1 Categorization'!$A$33:$E$33,0), 0)=0, 0, IF(AND(VLOOKUP($A47, 'E1 Categorization'!A33:E122, MATCH("Customer Component", 'E1 Categorization'!$A$33:$E$33,0), 0) &gt;0, VLOOKUP($A47, 'E1 Categorization'!A33:E122, MATCH("Customer Component", 'E1 Categorization'!$A$33:$E$33,0), 0)&lt;1), 'O5 Details by Class &amp; Accounts'!$E47*(VLOOKUP($A47, 'E1 Categorization'!A33:E122, MATCH("Customer Component", 'E1 Categorization'!$A$33:$E$33,0), 0)), 'O5 Details by Class &amp; Accounts'!$E47)))</f>
        <v>3285245.0084999995</v>
      </c>
      <c r="H47" s="1412">
        <f t="shared" si="0"/>
        <v>9386414.3099999987</v>
      </c>
      <c r="I47" s="1412">
        <f ca="1">IF(ISERROR(VLOOKUP(VLOOKUP($A47, 'E4 TB Allocation Details'!$A$18:$L$205, MATCH("Demand ID", 'E4 TB Allocation Details'!$A$18:$L$18, 0),FALSE), 'E2 Allocators'!$B$15:$W$361, MATCH('O5 Details by Class &amp; Accounts'!I$18, 'E2 Allocators'!$B$15:$W$15, 0),FALSE)*$F47), 0, VLOOKUP(VLOOKUP($A47, 'E4 TB Allocation Details'!$A$18:$L$205, MATCH("Demand ID", 'E4 TB Allocation Details'!$A$18:$L$18, 0),FALSE), 'E2 Allocators'!$B$15:$W$361, MATCH('O5 Details by Class &amp; Accounts'!I$18, 'E2 Allocators'!$B$15:$W$15, 0),FALSE)*$F47)</f>
        <v>2299608.197483426</v>
      </c>
      <c r="J47" s="1412">
        <f ca="1">IF(ISERROR(VLOOKUP(VLOOKUP($A47, 'E4 TB Allocation Details'!$A$18:$L$205, MATCH("Demand ID", 'E4 TB Allocation Details'!$A$18:$L$18, 0),FALSE), 'E2 Allocators'!$B$15:$W$361, MATCH('O5 Details by Class &amp; Accounts'!J$18, 'E2 Allocators'!$B$15:$W$15, 0),FALSE)*$F47), 0, VLOOKUP(VLOOKUP($A47, 'E4 TB Allocation Details'!$A$18:$L$205, MATCH("Demand ID", 'E4 TB Allocation Details'!$A$18:$L$18, 0),FALSE), 'E2 Allocators'!$B$15:$W$361, MATCH('O5 Details by Class &amp; Accounts'!J$18, 'E2 Allocators'!$B$15:$W$15, 0),FALSE)*$F47)</f>
        <v>1078408.3019905498</v>
      </c>
      <c r="K47" s="1412">
        <f ca="1">IF(ISERROR(VLOOKUP(VLOOKUP($A47, 'E4 TB Allocation Details'!$A$18:$L$205, MATCH("Demand ID", 'E4 TB Allocation Details'!$A$18:$L$18, 0),FALSE), 'E2 Allocators'!$B$15:$W$361, MATCH('O5 Details by Class &amp; Accounts'!K$18, 'E2 Allocators'!$B$15:$W$15, 0),FALSE)*$F47), 0, VLOOKUP(VLOOKUP($A47, 'E4 TB Allocation Details'!$A$18:$L$205, MATCH("Demand ID", 'E4 TB Allocation Details'!$A$18:$L$18, 0),FALSE), 'E2 Allocators'!$B$15:$W$361, MATCH('O5 Details by Class &amp; Accounts'!K$18, 'E2 Allocators'!$B$15:$W$15, 0),FALSE)*$F47)</f>
        <v>2719024.2243874804</v>
      </c>
      <c r="L47" s="1412">
        <f ca="1">IF(ISERROR(VLOOKUP(VLOOKUP($A47, 'E4 TB Allocation Details'!$A$18:$L$205, MATCH("Demand ID", 'E4 TB Allocation Details'!$A$18:$L$18, 0),FALSE), 'E2 Allocators'!$B$15:$W$361, MATCH('O5 Details by Class &amp; Accounts'!L$18, 'E2 Allocators'!$B$15:$W$15, 0),FALSE)*$F47), 0, VLOOKUP(VLOOKUP($A47, 'E4 TB Allocation Details'!$A$18:$L$205, MATCH("Demand ID", 'E4 TB Allocation Details'!$A$18:$L$18, 0),FALSE), 'E2 Allocators'!$B$15:$W$361, MATCH('O5 Details by Class &amp; Accounts'!L$18, 'E2 Allocators'!$B$15:$W$15, 0),FALSE)*$F47)</f>
        <v>0</v>
      </c>
      <c r="M47" s="1412">
        <f ca="1">IF(ISERROR(VLOOKUP(VLOOKUP($A47, 'E4 TB Allocation Details'!$A$18:$L$205, MATCH("Demand ID", 'E4 TB Allocation Details'!$A$18:$L$18, 0),FALSE), 'E2 Allocators'!$B$15:$W$361, MATCH('O5 Details by Class &amp; Accounts'!M$18, 'E2 Allocators'!$B$15:$W$15, 0),FALSE)*$F47), 0, VLOOKUP(VLOOKUP($A47, 'E4 TB Allocation Details'!$A$18:$L$205, MATCH("Demand ID", 'E4 TB Allocation Details'!$A$18:$L$18, 0),FALSE), 'E2 Allocators'!$B$15:$W$361, MATCH('O5 Details by Class &amp; Accounts'!M$18, 'E2 Allocators'!$B$15:$W$15, 0),FALSE)*$F47)</f>
        <v>0</v>
      </c>
      <c r="N47" s="1412">
        <f ca="1">IF(ISERROR(VLOOKUP(VLOOKUP($A47, 'E4 TB Allocation Details'!$A$18:$L$205, MATCH("Demand ID", 'E4 TB Allocation Details'!$A$18:$L$18, 0),FALSE), 'E2 Allocators'!$B$15:$W$361, MATCH('O5 Details by Class &amp; Accounts'!N$18, 'E2 Allocators'!$B$15:$W$15, 0),FALSE)*$F47), 0, VLOOKUP(VLOOKUP($A47, 'E4 TB Allocation Details'!$A$18:$L$205, MATCH("Demand ID", 'E4 TB Allocation Details'!$A$18:$L$18, 0),FALSE), 'E2 Allocators'!$B$15:$W$361, MATCH('O5 Details by Class &amp; Accounts'!N$18, 'E2 Allocators'!$B$15:$W$15, 0),FALSE)*$F47)</f>
        <v>0</v>
      </c>
      <c r="O47" s="1412">
        <f ca="1">IF(ISERROR(VLOOKUP(VLOOKUP($A47, 'E4 TB Allocation Details'!$A$18:$L$205, MATCH("Demand ID", 'E4 TB Allocation Details'!$A$18:$L$18, 0),FALSE), 'E2 Allocators'!$B$15:$W$361, MATCH('O5 Details by Class &amp; Accounts'!O$18, 'E2 Allocators'!$B$15:$W$15, 0),FALSE)*$F47), 0, VLOOKUP(VLOOKUP($A47, 'E4 TB Allocation Details'!$A$18:$L$205, MATCH("Demand ID", 'E4 TB Allocation Details'!$A$18:$L$18, 0),FALSE), 'E2 Allocators'!$B$15:$W$361, MATCH('O5 Details by Class &amp; Accounts'!O$18, 'E2 Allocators'!$B$15:$W$15, 0),FALSE)*$F47)</f>
        <v>0</v>
      </c>
      <c r="P47" s="1412">
        <f ca="1">IF(ISERROR(VLOOKUP(VLOOKUP($A47, 'E4 TB Allocation Details'!$A$18:$L$205, MATCH("Demand ID", 'E4 TB Allocation Details'!$A$18:$L$18, 0),FALSE), 'E2 Allocators'!$B$15:$W$361, MATCH('O5 Details by Class &amp; Accounts'!P$18, 'E2 Allocators'!$B$15:$W$15, 0),FALSE)*$F47), 0, VLOOKUP(VLOOKUP($A47, 'E4 TB Allocation Details'!$A$18:$L$205, MATCH("Demand ID", 'E4 TB Allocation Details'!$A$18:$L$18, 0),FALSE), 'E2 Allocators'!$B$15:$W$361, MATCH('O5 Details by Class &amp; Accounts'!P$18, 'E2 Allocators'!$B$15:$W$15, 0),FALSE)*$F47)</f>
        <v>0</v>
      </c>
      <c r="Q47" s="1412">
        <f ca="1">IF(ISERROR(VLOOKUP(VLOOKUP($A47, 'E4 TB Allocation Details'!$A$18:$L$205, MATCH("Demand ID", 'E4 TB Allocation Details'!$A$18:$L$18, 0),FALSE), 'E2 Allocators'!$B$15:$W$361, MATCH('O5 Details by Class &amp; Accounts'!Q$18, 'E2 Allocators'!$B$15:$W$15, 0),FALSE)*$F47), 0, VLOOKUP(VLOOKUP($A47, 'E4 TB Allocation Details'!$A$18:$L$205, MATCH("Demand ID", 'E4 TB Allocation Details'!$A$18:$L$18, 0),FALSE), 'E2 Allocators'!$B$15:$W$361, MATCH('O5 Details by Class &amp; Accounts'!Q$18, 'E2 Allocators'!$B$15:$W$15, 0),FALSE)*$F47)</f>
        <v>4128.5776385432937</v>
      </c>
      <c r="R47" s="1412">
        <f ca="1">IF(ISERROR(VLOOKUP(VLOOKUP($A47, 'E4 TB Allocation Details'!$A$18:$L$205, MATCH("Demand ID", 'E4 TB Allocation Details'!$A$18:$L$18, 0),FALSE), 'E2 Allocators'!$B$15:$W$361, MATCH('O5 Details by Class &amp; Accounts'!R$18, 'E2 Allocators'!$B$15:$W$15, 0),FALSE)*$F47), 0, VLOOKUP(VLOOKUP($A47, 'E4 TB Allocation Details'!$A$18:$L$205, MATCH("Demand ID", 'E4 TB Allocation Details'!$A$18:$L$18, 0),FALSE), 'E2 Allocators'!$B$15:$W$361, MATCH('O5 Details by Class &amp; Accounts'!R$18, 'E2 Allocators'!$B$15:$W$15, 0),FALSE)*$F47)</f>
        <v>0</v>
      </c>
      <c r="S47" s="1412">
        <f ca="1">IF(ISERROR(VLOOKUP(VLOOKUP($A47, 'E4 TB Allocation Details'!$A$18:$L$205, MATCH("Demand ID", 'E4 TB Allocation Details'!$A$18:$L$18, 0),FALSE), 'E2 Allocators'!$B$15:$W$361, MATCH('O5 Details by Class &amp; Accounts'!S$18, 'E2 Allocators'!$B$15:$W$15, 0),FALSE)*$F47), 0, VLOOKUP(VLOOKUP($A47, 'E4 TB Allocation Details'!$A$18:$L$205, MATCH("Demand ID", 'E4 TB Allocation Details'!$A$18:$L$18, 0),FALSE), 'E2 Allocators'!$B$15:$W$361, MATCH('O5 Details by Class &amp; Accounts'!S$18, 'E2 Allocators'!$B$15:$W$15, 0),FALSE)*$F47)</f>
        <v>0</v>
      </c>
      <c r="T47" s="1412">
        <f ca="1">IF(ISERROR(VLOOKUP(VLOOKUP($A47, 'E4 TB Allocation Details'!$A$18:$L$205, MATCH("Demand ID", 'E4 TB Allocation Details'!$A$18:$L$18, 0),FALSE), 'E2 Allocators'!$B$15:$W$361, MATCH('O5 Details by Class &amp; Accounts'!T$18, 'E2 Allocators'!$B$15:$W$15, 0),FALSE)*$F47), 0, VLOOKUP(VLOOKUP($A47, 'E4 TB Allocation Details'!$A$18:$L$205, MATCH("Demand ID", 'E4 TB Allocation Details'!$A$18:$L$18, 0),FALSE), 'E2 Allocators'!$B$15:$W$361, MATCH('O5 Details by Class &amp; Accounts'!T$18, 'E2 Allocators'!$B$15:$W$15, 0),FALSE)*$F47)</f>
        <v>0</v>
      </c>
      <c r="U47" s="1412">
        <f ca="1">IF(ISERROR(VLOOKUP(VLOOKUP($A47, 'E4 TB Allocation Details'!$A$18:$L$205, MATCH("Demand ID", 'E4 TB Allocation Details'!$A$18:$L$18, 0),FALSE), 'E2 Allocators'!$B$15:$W$361, MATCH('O5 Details by Class &amp; Accounts'!U$18, 'E2 Allocators'!$B$15:$W$15, 0),FALSE)*$F47), 0, VLOOKUP(VLOOKUP($A47, 'E4 TB Allocation Details'!$A$18:$L$205, MATCH("Demand ID", 'E4 TB Allocation Details'!$A$18:$L$18, 0),FALSE), 'E2 Allocators'!$B$15:$W$361, MATCH('O5 Details by Class &amp; Accounts'!U$18, 'E2 Allocators'!$B$15:$W$15, 0),FALSE)*$F47)</f>
        <v>0</v>
      </c>
      <c r="V47" s="1412">
        <f ca="1">IF(ISERROR(VLOOKUP(VLOOKUP($A47, 'E4 TB Allocation Details'!$A$18:$L$205, MATCH("Demand ID", 'E4 TB Allocation Details'!$A$18:$L$18, 0),FALSE), 'E2 Allocators'!$B$15:$W$361, MATCH('O5 Details by Class &amp; Accounts'!V$18, 'E2 Allocators'!$B$15:$W$15, 0),FALSE)*$F47), 0, VLOOKUP(VLOOKUP($A47, 'E4 TB Allocation Details'!$A$18:$L$205, MATCH("Demand ID", 'E4 TB Allocation Details'!$A$18:$L$18, 0),FALSE), 'E2 Allocators'!$B$15:$W$361, MATCH('O5 Details by Class &amp; Accounts'!V$18, 'E2 Allocators'!$B$15:$W$15, 0),FALSE)*$F47)</f>
        <v>0</v>
      </c>
      <c r="W47" s="1412">
        <f ca="1">IF(ISERROR(VLOOKUP(VLOOKUP($A47, 'E4 TB Allocation Details'!$A$18:$L$205, MATCH("Demand ID", 'E4 TB Allocation Details'!$A$18:$L$18, 0),FALSE), 'E2 Allocators'!$B$15:$W$361, MATCH('O5 Details by Class &amp; Accounts'!W$18, 'E2 Allocators'!$B$15:$W$15, 0),FALSE)*$F47), 0, VLOOKUP(VLOOKUP($A47, 'E4 TB Allocation Details'!$A$18:$L$205, MATCH("Demand ID", 'E4 TB Allocation Details'!$A$18:$L$18, 0),FALSE), 'E2 Allocators'!$B$15:$W$361, MATCH('O5 Details by Class &amp; Accounts'!W$18, 'E2 Allocators'!$B$15:$W$15, 0),FALSE)*$F47)</f>
        <v>0</v>
      </c>
      <c r="X47" s="1412">
        <f ca="1">IF(ISERROR(VLOOKUP(VLOOKUP($A47, 'E4 TB Allocation Details'!$A$18:$L$205, MATCH("Demand ID", 'E4 TB Allocation Details'!$A$18:$L$18, 0),FALSE), 'E2 Allocators'!$B$15:$W$361, MATCH('O5 Details by Class &amp; Accounts'!X$18, 'E2 Allocators'!$B$15:$W$15, 0),FALSE)*$F47), 0, VLOOKUP(VLOOKUP($A47, 'E4 TB Allocation Details'!$A$18:$L$205, MATCH("Demand ID", 'E4 TB Allocation Details'!$A$18:$L$18, 0),FALSE), 'E2 Allocators'!$B$15:$W$361, MATCH('O5 Details by Class &amp; Accounts'!X$18, 'E2 Allocators'!$B$15:$W$15, 0),FALSE)*$F47)</f>
        <v>0</v>
      </c>
      <c r="Y47" s="1412">
        <f ca="1">IF(ISERROR(VLOOKUP(VLOOKUP($A47, 'E4 TB Allocation Details'!$A$18:$L$205, MATCH("Demand ID", 'E4 TB Allocation Details'!$A$18:$L$18, 0),FALSE), 'E2 Allocators'!$B$15:$W$361, MATCH('O5 Details by Class &amp; Accounts'!Y$18, 'E2 Allocators'!$B$15:$W$15, 0),FALSE)*$F47), 0, VLOOKUP(VLOOKUP($A47, 'E4 TB Allocation Details'!$A$18:$L$205, MATCH("Demand ID", 'E4 TB Allocation Details'!$A$18:$L$18, 0),FALSE), 'E2 Allocators'!$B$15:$W$361, MATCH('O5 Details by Class &amp; Accounts'!Y$18, 'E2 Allocators'!$B$15:$W$15, 0),FALSE)*$F47)</f>
        <v>0</v>
      </c>
      <c r="Z47" s="1412">
        <f ca="1">IF(ISERROR(VLOOKUP(VLOOKUP($A47, 'E4 TB Allocation Details'!$A$18:$L$205, MATCH("Demand ID", 'E4 TB Allocation Details'!$A$18:$L$18, 0),FALSE), 'E2 Allocators'!$B$15:$W$361, MATCH('O5 Details by Class &amp; Accounts'!Z$18, 'E2 Allocators'!$B$15:$W$15, 0),FALSE)*$F47), 0, VLOOKUP(VLOOKUP($A47, 'E4 TB Allocation Details'!$A$18:$L$205, MATCH("Demand ID", 'E4 TB Allocation Details'!$A$18:$L$18, 0),FALSE), 'E2 Allocators'!$B$15:$W$361, MATCH('O5 Details by Class &amp; Accounts'!Z$18, 'E2 Allocators'!$B$15:$W$15, 0),FALSE)*$F47)</f>
        <v>0</v>
      </c>
      <c r="AA47" s="1412">
        <f ca="1">IF(ISERROR(VLOOKUP(VLOOKUP($A47, 'E4 TB Allocation Details'!$A$18:$L$205, MATCH("Demand ID", 'E4 TB Allocation Details'!$A$18:$L$18, 0),FALSE), 'E2 Allocators'!$B$15:$W$361, MATCH('O5 Details by Class &amp; Accounts'!AA$18, 'E2 Allocators'!$B$15:$W$15, 0),FALSE)*$F47), 0, VLOOKUP(VLOOKUP($A47, 'E4 TB Allocation Details'!$A$18:$L$205, MATCH("Demand ID", 'E4 TB Allocation Details'!$A$18:$L$18, 0),FALSE), 'E2 Allocators'!$B$15:$W$361, MATCH('O5 Details by Class &amp; Accounts'!AA$18, 'E2 Allocators'!$B$15:$W$15, 0),FALSE)*$F47)</f>
        <v>0</v>
      </c>
      <c r="AB47" s="1412">
        <f ca="1">IF(ISERROR(VLOOKUP(VLOOKUP($A47, 'E4 TB Allocation Details'!$A$18:$L$205, MATCH("Demand ID", 'E4 TB Allocation Details'!$A$18:$L$18, 0),FALSE), 'E2 Allocators'!$B$15:$W$361, MATCH('O5 Details by Class &amp; Accounts'!AB$18, 'E2 Allocators'!$B$15:$W$15, 0),FALSE)*$F47), 0, VLOOKUP(VLOOKUP($A47, 'E4 TB Allocation Details'!$A$18:$L$205, MATCH("Demand ID", 'E4 TB Allocation Details'!$A$18:$L$18, 0),FALSE), 'E2 Allocators'!$B$15:$W$361, MATCH('O5 Details by Class &amp; Accounts'!AB$18, 'E2 Allocators'!$B$15:$W$15, 0),FALSE)*$F47)</f>
        <v>0</v>
      </c>
      <c r="AC47" s="1412">
        <f t="shared" si="1"/>
        <v>6101169.3014999991</v>
      </c>
      <c r="AD47" s="1412">
        <f ca="1">IF(ISERROR(VLOOKUP(VLOOKUP($A47, 'E4 TB Allocation Details'!$A$18:$L$205, MATCH("Customer ID", 'E4 TB Allocation Details'!$A$18:$L$18, 0),FALSE), 'E2 Allocators'!$B$15:$W$361, MATCH('O5 Details by Class &amp; Accounts'!AD$18, 'E2 Allocators'!$B$15:$W$15, 0),FALSE)*$G47), 0, VLOOKUP(VLOOKUP($A47, 'E4 TB Allocation Details'!$A$18:$L$205, MATCH("Customer ID", 'E4 TB Allocation Details'!$A$18:$L$18, 0),FALSE), 'E2 Allocators'!$B$15:$W$361, MATCH('O5 Details by Class &amp; Accounts'!AD$18, 'E2 Allocators'!$B$15:$W$15, 0),FALSE)*$G47)</f>
        <v>2227983.1363000949</v>
      </c>
      <c r="AE47" s="1412">
        <f ca="1">IF(ISERROR(VLOOKUP(VLOOKUP($A47, 'E4 TB Allocation Details'!$A$18:$L$205, MATCH("Customer ID", 'E4 TB Allocation Details'!$A$18:$L$18, 0),FALSE), 'E2 Allocators'!$B$15:$W$361, MATCH('O5 Details by Class &amp; Accounts'!AE$18, 'E2 Allocators'!$B$15:$W$15, 0),FALSE)*$G47), 0, VLOOKUP(VLOOKUP($A47, 'E4 TB Allocation Details'!$A$18:$L$205, MATCH("Customer ID", 'E4 TB Allocation Details'!$A$18:$L$18, 0),FALSE), 'E2 Allocators'!$B$15:$W$361, MATCH('O5 Details by Class &amp; Accounts'!AE$18, 'E2 Allocators'!$B$15:$W$15, 0),FALSE)*$G47)</f>
        <v>264608.3924696843</v>
      </c>
      <c r="AF47" s="1412">
        <f ca="1">IF(ISERROR(VLOOKUP(VLOOKUP($A47, 'E4 TB Allocation Details'!$A$18:$L$205, MATCH("Customer ID", 'E4 TB Allocation Details'!$A$18:$L$18, 0),FALSE), 'E2 Allocators'!$B$15:$W$361, MATCH('O5 Details by Class &amp; Accounts'!AF$18, 'E2 Allocators'!$B$15:$W$15, 0),FALSE)*$G47), 0, VLOOKUP(VLOOKUP($A47, 'E4 TB Allocation Details'!$A$18:$L$205, MATCH("Customer ID", 'E4 TB Allocation Details'!$A$18:$L$18, 0),FALSE), 'E2 Allocators'!$B$15:$W$361, MATCH('O5 Details by Class &amp; Accounts'!AF$18, 'E2 Allocators'!$B$15:$W$15, 0),FALSE)*$G47)</f>
        <v>30659.422596118402</v>
      </c>
      <c r="AG47" s="1412">
        <f ca="1">IF(ISERROR(VLOOKUP(VLOOKUP($A47, 'E4 TB Allocation Details'!$A$18:$L$205, MATCH("Customer ID", 'E4 TB Allocation Details'!$A$18:$L$18, 0),FALSE), 'E2 Allocators'!$B$15:$W$361, MATCH('O5 Details by Class &amp; Accounts'!AG$18, 'E2 Allocators'!$B$15:$W$15, 0),FALSE)*$G47), 0, VLOOKUP(VLOOKUP($A47, 'E4 TB Allocation Details'!$A$18:$L$205, MATCH("Customer ID", 'E4 TB Allocation Details'!$A$18:$L$18, 0),FALSE), 'E2 Allocators'!$B$15:$W$361, MATCH('O5 Details by Class &amp; Accounts'!AG$18, 'E2 Allocators'!$B$15:$W$15, 0),FALSE)*$G47)</f>
        <v>0</v>
      </c>
      <c r="AH47" s="1412">
        <f ca="1">IF(ISERROR(VLOOKUP(VLOOKUP($A47, 'E4 TB Allocation Details'!$A$18:$L$205, MATCH("Customer ID", 'E4 TB Allocation Details'!$A$18:$L$18, 0),FALSE), 'E2 Allocators'!$B$15:$W$361, MATCH('O5 Details by Class &amp; Accounts'!AH$18, 'E2 Allocators'!$B$15:$W$15, 0),FALSE)*$G47), 0, VLOOKUP(VLOOKUP($A47, 'E4 TB Allocation Details'!$A$18:$L$205, MATCH("Customer ID", 'E4 TB Allocation Details'!$A$18:$L$18, 0),FALSE), 'E2 Allocators'!$B$15:$W$361, MATCH('O5 Details by Class &amp; Accounts'!AH$18, 'E2 Allocators'!$B$15:$W$15, 0),FALSE)*$G47)</f>
        <v>0</v>
      </c>
      <c r="AI47" s="1412">
        <f ca="1">IF(ISERROR(VLOOKUP(VLOOKUP($A47, 'E4 TB Allocation Details'!$A$18:$L$205, MATCH("Customer ID", 'E4 TB Allocation Details'!$A$18:$L$18, 0),FALSE), 'E2 Allocators'!$B$15:$W$361, MATCH('O5 Details by Class &amp; Accounts'!AI$18, 'E2 Allocators'!$B$15:$W$15, 0),FALSE)*$G47), 0, VLOOKUP(VLOOKUP($A47, 'E4 TB Allocation Details'!$A$18:$L$205, MATCH("Customer ID", 'E4 TB Allocation Details'!$A$18:$L$18, 0),FALSE), 'E2 Allocators'!$B$15:$W$361, MATCH('O5 Details by Class &amp; Accounts'!AI$18, 'E2 Allocators'!$B$15:$W$15, 0),FALSE)*$G47)</f>
        <v>0</v>
      </c>
      <c r="AJ47" s="1412">
        <f ca="1">IF(ISERROR(VLOOKUP(VLOOKUP($A47, 'E4 TB Allocation Details'!$A$18:$L$205, MATCH("Customer ID", 'E4 TB Allocation Details'!$A$18:$L$18, 0),FALSE), 'E2 Allocators'!$B$15:$W$361, MATCH('O5 Details by Class &amp; Accounts'!AJ$18, 'E2 Allocators'!$B$15:$W$15, 0),FALSE)*$G47), 0, VLOOKUP(VLOOKUP($A47, 'E4 TB Allocation Details'!$A$18:$L$205, MATCH("Customer ID", 'E4 TB Allocation Details'!$A$18:$L$18, 0),FALSE), 'E2 Allocators'!$B$15:$W$361, MATCH('O5 Details by Class &amp; Accounts'!AJ$18, 'E2 Allocators'!$B$15:$W$15, 0),FALSE)*$G47)</f>
        <v>694426.15765475819</v>
      </c>
      <c r="AK47" s="1412">
        <f ca="1">IF(ISERROR(VLOOKUP(VLOOKUP($A47, 'E4 TB Allocation Details'!$A$18:$L$205, MATCH("Customer ID", 'E4 TB Allocation Details'!$A$18:$L$18, 0),FALSE), 'E2 Allocators'!$B$15:$W$361, MATCH('O5 Details by Class &amp; Accounts'!AK$18, 'E2 Allocators'!$B$15:$W$15, 0),FALSE)*$G47), 0, VLOOKUP(VLOOKUP($A47, 'E4 TB Allocation Details'!$A$18:$L$205, MATCH("Customer ID", 'E4 TB Allocation Details'!$A$18:$L$18, 0),FALSE), 'E2 Allocators'!$B$15:$W$361, MATCH('O5 Details by Class &amp; Accounts'!AK$18, 'E2 Allocators'!$B$15:$W$15, 0),FALSE)*$G47)</f>
        <v>38080.174562057895</v>
      </c>
      <c r="AL47" s="1412">
        <f ca="1">IF(ISERROR(VLOOKUP(VLOOKUP($A47, 'E4 TB Allocation Details'!$A$18:$L$205, MATCH("Customer ID", 'E4 TB Allocation Details'!$A$18:$L$18, 0),FALSE), 'E2 Allocators'!$B$15:$W$361, MATCH('O5 Details by Class &amp; Accounts'!AL$18, 'E2 Allocators'!$B$15:$W$15, 0),FALSE)*$G47), 0, VLOOKUP(VLOOKUP($A47, 'E4 TB Allocation Details'!$A$18:$L$205, MATCH("Customer ID", 'E4 TB Allocation Details'!$A$18:$L$18, 0),FALSE), 'E2 Allocators'!$B$15:$W$361, MATCH('O5 Details by Class &amp; Accounts'!AL$18, 'E2 Allocators'!$B$15:$W$15, 0),FALSE)*$G47)</f>
        <v>29487.724917285854</v>
      </c>
      <c r="AM47" s="1412">
        <f ca="1">IF(ISERROR(VLOOKUP(VLOOKUP($A47, 'E4 TB Allocation Details'!$A$18:$L$205, MATCH("Customer ID", 'E4 TB Allocation Details'!$A$18:$L$18, 0),FALSE), 'E2 Allocators'!$B$15:$W$361, MATCH('O5 Details by Class &amp; Accounts'!AM$18, 'E2 Allocators'!$B$15:$W$15, 0),FALSE)*$G47), 0, VLOOKUP(VLOOKUP($A47, 'E4 TB Allocation Details'!$A$18:$L$205, MATCH("Customer ID", 'E4 TB Allocation Details'!$A$18:$L$18, 0),FALSE), 'E2 Allocators'!$B$15:$W$361, MATCH('O5 Details by Class &amp; Accounts'!AM$18, 'E2 Allocators'!$B$15:$W$15, 0),FALSE)*$G47)</f>
        <v>0</v>
      </c>
      <c r="AN47" s="1412">
        <f ca="1">IF(ISERROR(VLOOKUP(VLOOKUP($A47, 'E4 TB Allocation Details'!$A$18:$L$205, MATCH("Customer ID", 'E4 TB Allocation Details'!$A$18:$L$18, 0),FALSE), 'E2 Allocators'!$B$15:$W$361, MATCH('O5 Details by Class &amp; Accounts'!AN$18, 'E2 Allocators'!$B$15:$W$15, 0),FALSE)*$G47), 0, VLOOKUP(VLOOKUP($A47, 'E4 TB Allocation Details'!$A$18:$L$205, MATCH("Customer ID", 'E4 TB Allocation Details'!$A$18:$L$18, 0),FALSE), 'E2 Allocators'!$B$15:$W$361, MATCH('O5 Details by Class &amp; Accounts'!AN$18, 'E2 Allocators'!$B$15:$W$15, 0),FALSE)*$G47)</f>
        <v>0</v>
      </c>
      <c r="AO47" s="1412">
        <f ca="1">IF(ISERROR(VLOOKUP(VLOOKUP($A47, 'E4 TB Allocation Details'!$A$18:$L$205, MATCH("Customer ID", 'E4 TB Allocation Details'!$A$18:$L$18, 0),FALSE), 'E2 Allocators'!$B$15:$W$361, MATCH('O5 Details by Class &amp; Accounts'!AO$18, 'E2 Allocators'!$B$15:$W$15, 0),FALSE)*$G47), 0, VLOOKUP(VLOOKUP($A47, 'E4 TB Allocation Details'!$A$18:$L$205, MATCH("Customer ID", 'E4 TB Allocation Details'!$A$18:$L$18, 0),FALSE), 'E2 Allocators'!$B$15:$W$361, MATCH('O5 Details by Class &amp; Accounts'!AO$18, 'E2 Allocators'!$B$15:$W$15, 0),FALSE)*$G47)</f>
        <v>0</v>
      </c>
      <c r="AP47" s="1412">
        <f ca="1">IF(ISERROR(VLOOKUP(VLOOKUP($A47, 'E4 TB Allocation Details'!$A$18:$L$205, MATCH("Customer ID", 'E4 TB Allocation Details'!$A$18:$L$18, 0),FALSE), 'E2 Allocators'!$B$15:$W$361, MATCH('O5 Details by Class &amp; Accounts'!AP$18, 'E2 Allocators'!$B$15:$W$15, 0),FALSE)*$G47), 0, VLOOKUP(VLOOKUP($A47, 'E4 TB Allocation Details'!$A$18:$L$205, MATCH("Customer ID", 'E4 TB Allocation Details'!$A$18:$L$18, 0),FALSE), 'E2 Allocators'!$B$15:$W$361, MATCH('O5 Details by Class &amp; Accounts'!AP$18, 'E2 Allocators'!$B$15:$W$15, 0),FALSE)*$G47)</f>
        <v>0</v>
      </c>
      <c r="AQ47" s="1412">
        <f ca="1">IF(ISERROR(VLOOKUP(VLOOKUP($A47, 'E4 TB Allocation Details'!$A$18:$L$205, MATCH("Customer ID", 'E4 TB Allocation Details'!$A$18:$L$18, 0),FALSE), 'E2 Allocators'!$B$15:$W$361, MATCH('O5 Details by Class &amp; Accounts'!AQ$18, 'E2 Allocators'!$B$15:$W$15, 0),FALSE)*$G47), 0, VLOOKUP(VLOOKUP($A47, 'E4 TB Allocation Details'!$A$18:$L$205, MATCH("Customer ID", 'E4 TB Allocation Details'!$A$18:$L$18, 0),FALSE), 'E2 Allocators'!$B$15:$W$361, MATCH('O5 Details by Class &amp; Accounts'!AQ$18, 'E2 Allocators'!$B$15:$W$15, 0),FALSE)*$G47)</f>
        <v>0</v>
      </c>
      <c r="AR47" s="1412">
        <f ca="1">IF(ISERROR(VLOOKUP(VLOOKUP($A47, 'E4 TB Allocation Details'!$A$18:$L$205, MATCH("Customer ID", 'E4 TB Allocation Details'!$A$18:$L$18, 0),FALSE), 'E2 Allocators'!$B$15:$W$361, MATCH('O5 Details by Class &amp; Accounts'!AR$18, 'E2 Allocators'!$B$15:$W$15, 0),FALSE)*$G47), 0, VLOOKUP(VLOOKUP($A47, 'E4 TB Allocation Details'!$A$18:$L$205, MATCH("Customer ID", 'E4 TB Allocation Details'!$A$18:$L$18, 0),FALSE), 'E2 Allocators'!$B$15:$W$361, MATCH('O5 Details by Class &amp; Accounts'!AR$18, 'E2 Allocators'!$B$15:$W$15, 0),FALSE)*$G47)</f>
        <v>0</v>
      </c>
      <c r="AS47" s="1412">
        <f ca="1">IF(ISERROR(VLOOKUP(VLOOKUP($A47, 'E4 TB Allocation Details'!$A$18:$L$205, MATCH("Customer ID", 'E4 TB Allocation Details'!$A$18:$L$18, 0),FALSE), 'E2 Allocators'!$B$15:$W$361, MATCH('O5 Details by Class &amp; Accounts'!AS$18, 'E2 Allocators'!$B$15:$W$15, 0),FALSE)*$G47), 0, VLOOKUP(VLOOKUP($A47, 'E4 TB Allocation Details'!$A$18:$L$205, MATCH("Customer ID", 'E4 TB Allocation Details'!$A$18:$L$18, 0),FALSE), 'E2 Allocators'!$B$15:$W$361, MATCH('O5 Details by Class &amp; Accounts'!AS$18, 'E2 Allocators'!$B$15:$W$15, 0),FALSE)*$G47)</f>
        <v>0</v>
      </c>
      <c r="AT47" s="1412">
        <f ca="1">IF(ISERROR(VLOOKUP(VLOOKUP($A47, 'E4 TB Allocation Details'!$A$18:$L$205, MATCH("Customer ID", 'E4 TB Allocation Details'!$A$18:$L$18, 0),FALSE), 'E2 Allocators'!$B$15:$W$361, MATCH('O5 Details by Class &amp; Accounts'!AT$18, 'E2 Allocators'!$B$15:$W$15, 0),FALSE)*$G47), 0, VLOOKUP(VLOOKUP($A47, 'E4 TB Allocation Details'!$A$18:$L$205, MATCH("Customer ID", 'E4 TB Allocation Details'!$A$18:$L$18, 0),FALSE), 'E2 Allocators'!$B$15:$W$361, MATCH('O5 Details by Class &amp; Accounts'!AT$18, 'E2 Allocators'!$B$15:$W$15, 0),FALSE)*$G47)</f>
        <v>0</v>
      </c>
      <c r="AU47" s="1412">
        <f ca="1">IF(ISERROR(VLOOKUP(VLOOKUP($A47, 'E4 TB Allocation Details'!$A$18:$L$205, MATCH("Customer ID", 'E4 TB Allocation Details'!$A$18:$L$18, 0),FALSE), 'E2 Allocators'!$B$15:$W$361, MATCH('O5 Details by Class &amp; Accounts'!AU$18, 'E2 Allocators'!$B$15:$W$15, 0),FALSE)*$G47), 0, VLOOKUP(VLOOKUP($A47, 'E4 TB Allocation Details'!$A$18:$L$205, MATCH("Customer ID", 'E4 TB Allocation Details'!$A$18:$L$18, 0),FALSE), 'E2 Allocators'!$B$15:$W$361, MATCH('O5 Details by Class &amp; Accounts'!AU$18, 'E2 Allocators'!$B$15:$W$15, 0),FALSE)*$G47)</f>
        <v>0</v>
      </c>
      <c r="AV47" s="1412">
        <f ca="1">IF(ISERROR(VLOOKUP(VLOOKUP($A47, 'E4 TB Allocation Details'!$A$18:$L$205, MATCH("Customer ID", 'E4 TB Allocation Details'!$A$18:$L$18, 0),FALSE), 'E2 Allocators'!$B$15:$W$361, MATCH('O5 Details by Class &amp; Accounts'!AV$18, 'E2 Allocators'!$B$15:$W$15, 0),FALSE)*$G47), 0, VLOOKUP(VLOOKUP($A47, 'E4 TB Allocation Details'!$A$18:$L$205, MATCH("Customer ID", 'E4 TB Allocation Details'!$A$18:$L$18, 0),FALSE), 'E2 Allocators'!$B$15:$W$361, MATCH('O5 Details by Class &amp; Accounts'!AV$18, 'E2 Allocators'!$B$15:$W$15, 0),FALSE)*$G47)</f>
        <v>0</v>
      </c>
      <c r="AW47" s="1412">
        <f ca="1">IF(ISERROR(VLOOKUP(VLOOKUP($A47, 'E4 TB Allocation Details'!$A$18:$L$205, MATCH("Customer ID", 'E4 TB Allocation Details'!$A$18:$L$18, 0),FALSE), 'E2 Allocators'!$B$15:$W$361, MATCH('O5 Details by Class &amp; Accounts'!AW$18, 'E2 Allocators'!$B$15:$W$15, 0),FALSE)*$G47), 0, VLOOKUP(VLOOKUP($A47, 'E4 TB Allocation Details'!$A$18:$L$205, MATCH("Customer ID", 'E4 TB Allocation Details'!$A$18:$L$18, 0),FALSE), 'E2 Allocators'!$B$15:$W$361, MATCH('O5 Details by Class &amp; Accounts'!AW$18, 'E2 Allocators'!$B$15:$W$15, 0),FALSE)*$G47)</f>
        <v>0</v>
      </c>
      <c r="AX47" s="1412">
        <f t="shared" si="2"/>
        <v>3285245.0084999995</v>
      </c>
      <c r="AY47" s="1412">
        <f ca="1">IF(ISERROR(VLOOKUP(VLOOKUP($A47, 'E4 TB Allocation Details'!$A$18:$L$205, MATCH("Misc ID", 'E4 TB Allocation Details'!$A$18:$L$18, 0),FALSE), 'E2 Allocators'!$B$15:$W$361, MATCH('O5 Details by Class &amp; Accounts'!AY$18, 'E2 Allocators'!$B$15:$W$15, 0),FALSE)*$E47), 0, VLOOKUP(VLOOKUP($A47, 'E4 TB Allocation Details'!$A$18:$L$205, MATCH("Misc ID", 'E4 TB Allocation Details'!$A$18:$L$18, 0),FALSE), 'E2 Allocators'!$B$15:$W$361, MATCH('O5 Details by Class &amp; Accounts'!AY$18, 'E2 Allocators'!$B$15:$W$15, 0),FALSE)*$E47)</f>
        <v>0</v>
      </c>
      <c r="AZ47" s="1412">
        <f ca="1">IF(ISERROR(VLOOKUP(VLOOKUP($A47, 'E4 TB Allocation Details'!$A$18:$L$205, MATCH("Misc ID", 'E4 TB Allocation Details'!$A$18:$L$18, 0),FALSE), 'E2 Allocators'!$B$15:$W$361, MATCH('O5 Details by Class &amp; Accounts'!AZ$18, 'E2 Allocators'!$B$15:$W$15, 0),FALSE)*$E47), 0, VLOOKUP(VLOOKUP($A47, 'E4 TB Allocation Details'!$A$18:$L$205, MATCH("Misc ID", 'E4 TB Allocation Details'!$A$18:$L$18, 0),FALSE), 'E2 Allocators'!$B$15:$W$361, MATCH('O5 Details by Class &amp; Accounts'!AZ$18, 'E2 Allocators'!$B$15:$W$15, 0),FALSE)*$E47)</f>
        <v>0</v>
      </c>
      <c r="BA47" s="1412">
        <f ca="1">IF(ISERROR(VLOOKUP(VLOOKUP($A47, 'E4 TB Allocation Details'!$A$18:$L$205, MATCH("Misc ID", 'E4 TB Allocation Details'!$A$18:$L$18, 0),FALSE), 'E2 Allocators'!$B$15:$W$361, MATCH('O5 Details by Class &amp; Accounts'!BA$18, 'E2 Allocators'!$B$15:$W$15, 0),FALSE)*$E47), 0, VLOOKUP(VLOOKUP($A47, 'E4 TB Allocation Details'!$A$18:$L$205, MATCH("Misc ID", 'E4 TB Allocation Details'!$A$18:$L$18, 0),FALSE), 'E2 Allocators'!$B$15:$W$361, MATCH('O5 Details by Class &amp; Accounts'!BA$18, 'E2 Allocators'!$B$15:$W$15, 0),FALSE)*$E47)</f>
        <v>0</v>
      </c>
      <c r="BB47" s="1412">
        <f ca="1">IF(ISERROR(VLOOKUP(VLOOKUP($A47, 'E4 TB Allocation Details'!$A$18:$L$205, MATCH("Misc ID", 'E4 TB Allocation Details'!$A$18:$L$18, 0),FALSE), 'E2 Allocators'!$B$15:$W$361, MATCH('O5 Details by Class &amp; Accounts'!BB$18, 'E2 Allocators'!$B$15:$W$15, 0),FALSE)*$E47), 0, VLOOKUP(VLOOKUP($A47, 'E4 TB Allocation Details'!$A$18:$L$205, MATCH("Misc ID", 'E4 TB Allocation Details'!$A$18:$L$18, 0),FALSE), 'E2 Allocators'!$B$15:$W$361, MATCH('O5 Details by Class &amp; Accounts'!BB$18, 'E2 Allocators'!$B$15:$W$15, 0),FALSE)*$E47)</f>
        <v>0</v>
      </c>
      <c r="BC47" s="1412">
        <f ca="1">IF(ISERROR(VLOOKUP(VLOOKUP($A47, 'E4 TB Allocation Details'!$A$18:$L$205, MATCH("Misc ID", 'E4 TB Allocation Details'!$A$18:$L$18, 0),FALSE), 'E2 Allocators'!$B$15:$W$361, MATCH('O5 Details by Class &amp; Accounts'!BC$18, 'E2 Allocators'!$B$15:$W$15, 0),FALSE)*$E47), 0, VLOOKUP(VLOOKUP($A47, 'E4 TB Allocation Details'!$A$18:$L$205, MATCH("Misc ID", 'E4 TB Allocation Details'!$A$18:$L$18, 0),FALSE), 'E2 Allocators'!$B$15:$W$361, MATCH('O5 Details by Class &amp; Accounts'!BC$18, 'E2 Allocators'!$B$15:$W$15, 0),FALSE)*$E47)</f>
        <v>0</v>
      </c>
      <c r="BD47" s="1412">
        <f ca="1">IF(ISERROR(VLOOKUP(VLOOKUP($A47, 'E4 TB Allocation Details'!$A$18:$L$205, MATCH("Misc ID", 'E4 TB Allocation Details'!$A$18:$L$18, 0),FALSE), 'E2 Allocators'!$B$15:$W$361, MATCH('O5 Details by Class &amp; Accounts'!BD$18, 'E2 Allocators'!$B$15:$W$15, 0),FALSE)*$E47), 0, VLOOKUP(VLOOKUP($A47, 'E4 TB Allocation Details'!$A$18:$L$205, MATCH("Misc ID", 'E4 TB Allocation Details'!$A$18:$L$18, 0),FALSE), 'E2 Allocators'!$B$15:$W$361, MATCH('O5 Details by Class &amp; Accounts'!BD$18, 'E2 Allocators'!$B$15:$W$15, 0),FALSE)*$E47)</f>
        <v>0</v>
      </c>
      <c r="BE47" s="1412">
        <f ca="1">IF(ISERROR(VLOOKUP(VLOOKUP($A47, 'E4 TB Allocation Details'!$A$18:$L$205, MATCH("Misc ID", 'E4 TB Allocation Details'!$A$18:$L$18, 0),FALSE), 'E2 Allocators'!$B$15:$W$361, MATCH('O5 Details by Class &amp; Accounts'!BE$18, 'E2 Allocators'!$B$15:$W$15, 0),FALSE)*$E47), 0, VLOOKUP(VLOOKUP($A47, 'E4 TB Allocation Details'!$A$18:$L$205, MATCH("Misc ID", 'E4 TB Allocation Details'!$A$18:$L$18, 0),FALSE), 'E2 Allocators'!$B$15:$W$361, MATCH('O5 Details by Class &amp; Accounts'!BE$18, 'E2 Allocators'!$B$15:$W$15, 0),FALSE)*$E47)</f>
        <v>0</v>
      </c>
      <c r="BF47" s="1412">
        <f ca="1">IF(ISERROR(VLOOKUP(VLOOKUP($A47, 'E4 TB Allocation Details'!$A$18:$L$205, MATCH("Misc ID", 'E4 TB Allocation Details'!$A$18:$L$18, 0),FALSE), 'E2 Allocators'!$B$15:$W$361, MATCH('O5 Details by Class &amp; Accounts'!BF$18, 'E2 Allocators'!$B$15:$W$15, 0),FALSE)*$E47), 0, VLOOKUP(VLOOKUP($A47, 'E4 TB Allocation Details'!$A$18:$L$205, MATCH("Misc ID", 'E4 TB Allocation Details'!$A$18:$L$18, 0),FALSE), 'E2 Allocators'!$B$15:$W$361, MATCH('O5 Details by Class &amp; Accounts'!BF$18, 'E2 Allocators'!$B$15:$W$15, 0),FALSE)*$E47)</f>
        <v>0</v>
      </c>
      <c r="BG47" s="1412">
        <f ca="1">IF(ISERROR(VLOOKUP(VLOOKUP($A47, 'E4 TB Allocation Details'!$A$18:$L$205, MATCH("Misc ID", 'E4 TB Allocation Details'!$A$18:$L$18, 0),FALSE), 'E2 Allocators'!$B$15:$W$361, MATCH('O5 Details by Class &amp; Accounts'!BG$18, 'E2 Allocators'!$B$15:$W$15, 0),FALSE)*$E47), 0, VLOOKUP(VLOOKUP($A47, 'E4 TB Allocation Details'!$A$18:$L$205, MATCH("Misc ID", 'E4 TB Allocation Details'!$A$18:$L$18, 0),FALSE), 'E2 Allocators'!$B$15:$W$361, MATCH('O5 Details by Class &amp; Accounts'!BG$18, 'E2 Allocators'!$B$15:$W$15, 0),FALSE)*$E47)</f>
        <v>0</v>
      </c>
      <c r="BH47" s="1412">
        <f ca="1">IF(ISERROR(VLOOKUP(VLOOKUP($A47, 'E4 TB Allocation Details'!$A$18:$L$205, MATCH("Misc ID", 'E4 TB Allocation Details'!$A$18:$L$18, 0),FALSE), 'E2 Allocators'!$B$15:$W$361, MATCH('O5 Details by Class &amp; Accounts'!BH$18, 'E2 Allocators'!$B$15:$W$15, 0),FALSE)*$E47), 0, VLOOKUP(VLOOKUP($A47, 'E4 TB Allocation Details'!$A$18:$L$205, MATCH("Misc ID", 'E4 TB Allocation Details'!$A$18:$L$18, 0),FALSE), 'E2 Allocators'!$B$15:$W$361, MATCH('O5 Details by Class &amp; Accounts'!BH$18, 'E2 Allocators'!$B$15:$W$15, 0),FALSE)*$E47)</f>
        <v>0</v>
      </c>
      <c r="BI47" s="1412">
        <f ca="1">IF(ISERROR(VLOOKUP(VLOOKUP($A47, 'E4 TB Allocation Details'!$A$18:$L$205, MATCH("Misc ID", 'E4 TB Allocation Details'!$A$18:$L$18, 0),FALSE), 'E2 Allocators'!$B$15:$W$361, MATCH('O5 Details by Class &amp; Accounts'!BI$18, 'E2 Allocators'!$B$15:$W$15, 0),FALSE)*$E47), 0, VLOOKUP(VLOOKUP($A47, 'E4 TB Allocation Details'!$A$18:$L$205, MATCH("Misc ID", 'E4 TB Allocation Details'!$A$18:$L$18, 0),FALSE), 'E2 Allocators'!$B$15:$W$361, MATCH('O5 Details by Class &amp; Accounts'!BI$18, 'E2 Allocators'!$B$15:$W$15, 0),FALSE)*$E47)</f>
        <v>0</v>
      </c>
      <c r="BJ47" s="1412">
        <f ca="1">IF(ISERROR(VLOOKUP(VLOOKUP($A47, 'E4 TB Allocation Details'!$A$18:$L$205, MATCH("Misc ID", 'E4 TB Allocation Details'!$A$18:$L$18, 0),FALSE), 'E2 Allocators'!$B$15:$W$361, MATCH('O5 Details by Class &amp; Accounts'!BJ$18, 'E2 Allocators'!$B$15:$W$15, 0),FALSE)*$E47), 0, VLOOKUP(VLOOKUP($A47, 'E4 TB Allocation Details'!$A$18:$L$205, MATCH("Misc ID", 'E4 TB Allocation Details'!$A$18:$L$18, 0),FALSE), 'E2 Allocators'!$B$15:$W$361, MATCH('O5 Details by Class &amp; Accounts'!BJ$18, 'E2 Allocators'!$B$15:$W$15, 0),FALSE)*$E47)</f>
        <v>0</v>
      </c>
      <c r="BK47" s="1412">
        <f ca="1">IF(ISERROR(VLOOKUP(VLOOKUP($A47, 'E4 TB Allocation Details'!$A$18:$L$205, MATCH("Misc ID", 'E4 TB Allocation Details'!$A$18:$L$18, 0),FALSE), 'E2 Allocators'!$B$15:$W$361, MATCH('O5 Details by Class &amp; Accounts'!BK$18, 'E2 Allocators'!$B$15:$W$15, 0),FALSE)*$E47), 0, VLOOKUP(VLOOKUP($A47, 'E4 TB Allocation Details'!$A$18:$L$205, MATCH("Misc ID", 'E4 TB Allocation Details'!$A$18:$L$18, 0),FALSE), 'E2 Allocators'!$B$15:$W$361, MATCH('O5 Details by Class &amp; Accounts'!BK$18, 'E2 Allocators'!$B$15:$W$15, 0),FALSE)*$E47)</f>
        <v>0</v>
      </c>
      <c r="BL47" s="1412">
        <f ca="1">IF(ISERROR(VLOOKUP(VLOOKUP($A47, 'E4 TB Allocation Details'!$A$18:$L$205, MATCH("Misc ID", 'E4 TB Allocation Details'!$A$18:$L$18, 0),FALSE), 'E2 Allocators'!$B$15:$W$361, MATCH('O5 Details by Class &amp; Accounts'!BL$18, 'E2 Allocators'!$B$15:$W$15, 0),FALSE)*$E47), 0, VLOOKUP(VLOOKUP($A47, 'E4 TB Allocation Details'!$A$18:$L$205, MATCH("Misc ID", 'E4 TB Allocation Details'!$A$18:$L$18, 0),FALSE), 'E2 Allocators'!$B$15:$W$361, MATCH('O5 Details by Class &amp; Accounts'!BL$18, 'E2 Allocators'!$B$15:$W$15, 0),FALSE)*$E47)</f>
        <v>0</v>
      </c>
      <c r="BM47" s="1412">
        <f ca="1">IF(ISERROR(VLOOKUP(VLOOKUP($A47, 'E4 TB Allocation Details'!$A$18:$L$205, MATCH("Misc ID", 'E4 TB Allocation Details'!$A$18:$L$18, 0),FALSE), 'E2 Allocators'!$B$15:$W$361, MATCH('O5 Details by Class &amp; Accounts'!BM$18, 'E2 Allocators'!$B$15:$W$15, 0),FALSE)*$E47), 0, VLOOKUP(VLOOKUP($A47, 'E4 TB Allocation Details'!$A$18:$L$205, MATCH("Misc ID", 'E4 TB Allocation Details'!$A$18:$L$18, 0),FALSE), 'E2 Allocators'!$B$15:$W$361, MATCH('O5 Details by Class &amp; Accounts'!BM$18, 'E2 Allocators'!$B$15:$W$15, 0),FALSE)*$E47)</f>
        <v>0</v>
      </c>
      <c r="BN47" s="1412">
        <f ca="1">IF(ISERROR(VLOOKUP(VLOOKUP($A47, 'E4 TB Allocation Details'!$A$18:$L$205, MATCH("Misc ID", 'E4 TB Allocation Details'!$A$18:$L$18, 0),FALSE), 'E2 Allocators'!$B$15:$W$361, MATCH('O5 Details by Class &amp; Accounts'!BN$18, 'E2 Allocators'!$B$15:$W$15, 0),FALSE)*$E47), 0, VLOOKUP(VLOOKUP($A47, 'E4 TB Allocation Details'!$A$18:$L$205, MATCH("Misc ID", 'E4 TB Allocation Details'!$A$18:$L$18, 0),FALSE), 'E2 Allocators'!$B$15:$W$361, MATCH('O5 Details by Class &amp; Accounts'!BN$18, 'E2 Allocators'!$B$15:$W$15, 0),FALSE)*$E47)</f>
        <v>0</v>
      </c>
      <c r="BO47" s="1412">
        <f ca="1">IF(ISERROR(VLOOKUP(VLOOKUP($A47, 'E4 TB Allocation Details'!$A$18:$L$205, MATCH("Misc ID", 'E4 TB Allocation Details'!$A$18:$L$18, 0),FALSE), 'E2 Allocators'!$B$15:$W$361, MATCH('O5 Details by Class &amp; Accounts'!BO$18, 'E2 Allocators'!$B$15:$W$15, 0),FALSE)*$E47), 0, VLOOKUP(VLOOKUP($A47, 'E4 TB Allocation Details'!$A$18:$L$205, MATCH("Misc ID", 'E4 TB Allocation Details'!$A$18:$L$18, 0),FALSE), 'E2 Allocators'!$B$15:$W$361, MATCH('O5 Details by Class &amp; Accounts'!BO$18, 'E2 Allocators'!$B$15:$W$15, 0),FALSE)*$E47)</f>
        <v>0</v>
      </c>
      <c r="BP47" s="1412">
        <f ca="1">IF(ISERROR(VLOOKUP(VLOOKUP($A47, 'E4 TB Allocation Details'!$A$18:$L$205, MATCH("Misc ID", 'E4 TB Allocation Details'!$A$18:$L$18, 0),FALSE), 'E2 Allocators'!$B$15:$W$361, MATCH('O5 Details by Class &amp; Accounts'!BP$18, 'E2 Allocators'!$B$15:$W$15, 0),FALSE)*$E47), 0, VLOOKUP(VLOOKUP($A47, 'E4 TB Allocation Details'!$A$18:$L$205, MATCH("Misc ID", 'E4 TB Allocation Details'!$A$18:$L$18, 0),FALSE), 'E2 Allocators'!$B$15:$W$361, MATCH('O5 Details by Class &amp; Accounts'!BP$18, 'E2 Allocators'!$B$15:$W$15, 0),FALSE)*$E47)</f>
        <v>0</v>
      </c>
      <c r="BQ47" s="1412">
        <f ca="1">IF(ISERROR(VLOOKUP(VLOOKUP($A47, 'E4 TB Allocation Details'!$A$18:$L$205, MATCH("Misc ID", 'E4 TB Allocation Details'!$A$18:$L$18, 0),FALSE), 'E2 Allocators'!$B$15:$W$361, MATCH('O5 Details by Class &amp; Accounts'!BQ$18, 'E2 Allocators'!$B$15:$W$15, 0),FALSE)*$E47), 0, VLOOKUP(VLOOKUP($A47, 'E4 TB Allocation Details'!$A$18:$L$205, MATCH("Misc ID", 'E4 TB Allocation Details'!$A$18:$L$18, 0),FALSE), 'E2 Allocators'!$B$15:$W$361, MATCH('O5 Details by Class &amp; Accounts'!BQ$18, 'E2 Allocators'!$B$15:$W$15, 0),FALSE)*$E47)</f>
        <v>0</v>
      </c>
      <c r="BR47" s="1412">
        <f ca="1">IF(ISERROR(VLOOKUP(VLOOKUP($A47, 'E4 TB Allocation Details'!$A$18:$L$205, MATCH("Misc ID", 'E4 TB Allocation Details'!$A$18:$L$18, 0),FALSE), 'E2 Allocators'!$B$15:$W$361, MATCH('O5 Details by Class &amp; Accounts'!BR$18, 'E2 Allocators'!$B$15:$W$15, 0),FALSE)*$E47), 0, VLOOKUP(VLOOKUP($A47, 'E4 TB Allocation Details'!$A$18:$L$205, MATCH("Misc ID", 'E4 TB Allocation Details'!$A$18:$L$18, 0),FALSE), 'E2 Allocators'!$B$15:$W$361, MATCH('O5 Details by Class &amp; Accounts'!BR$18, 'E2 Allocators'!$B$15:$W$15, 0),FALSE)*$E47)</f>
        <v>0</v>
      </c>
      <c r="BS47" s="1412">
        <f t="shared" si="3"/>
        <v>0</v>
      </c>
      <c r="BT47" s="1412">
        <f ca="1">IF(ISERROR(VLOOKUP(VLOOKUP($A47, 'E4 TB Allocation Details'!$A$18:$L$205, MATCH("A &amp; G ID", 'E4 TB Allocation Details'!$A$18:$L$18, 0),FALSE), 'E2 Allocators'!$B$15:$W$361, MATCH('O5 Details by Class &amp; Accounts'!BT$18, 'E2 Allocators'!$B$15:$W$15, 0),FALSE)*$E47), 0, VLOOKUP(VLOOKUP($A47, 'E4 TB Allocation Details'!$A$18:$L$205, MATCH("A &amp; G ID", 'E4 TB Allocation Details'!$A$18:$L$18, 0),FALSE), 'E2 Allocators'!$B$15:$W$361, MATCH('O5 Details by Class &amp; Accounts'!BT$18, 'E2 Allocators'!$B$15:$W$15, 0),FALSE)*$E47)</f>
        <v>0</v>
      </c>
      <c r="BU47" s="1412">
        <f ca="1">IF(ISERROR(VLOOKUP(VLOOKUP($A47, 'E4 TB Allocation Details'!$A$18:$L$205, MATCH("A &amp; G ID", 'E4 TB Allocation Details'!$A$18:$L$18, 0),FALSE), 'E2 Allocators'!$B$15:$W$361, MATCH('O5 Details by Class &amp; Accounts'!BU$18, 'E2 Allocators'!$B$15:$W$15, 0),FALSE)*$E47), 0, VLOOKUP(VLOOKUP($A47, 'E4 TB Allocation Details'!$A$18:$L$205, MATCH("A &amp; G ID", 'E4 TB Allocation Details'!$A$18:$L$18, 0),FALSE), 'E2 Allocators'!$B$15:$W$361, MATCH('O5 Details by Class &amp; Accounts'!BU$18, 'E2 Allocators'!$B$15:$W$15, 0),FALSE)*$E47)</f>
        <v>0</v>
      </c>
      <c r="BV47" s="1412">
        <f ca="1">IF(ISERROR(VLOOKUP(VLOOKUP($A47, 'E4 TB Allocation Details'!$A$18:$L$205, MATCH("A &amp; G ID", 'E4 TB Allocation Details'!$A$18:$L$18, 0),FALSE), 'E2 Allocators'!$B$15:$W$361, MATCH('O5 Details by Class &amp; Accounts'!BV$18, 'E2 Allocators'!$B$15:$W$15, 0),FALSE)*$E47), 0, VLOOKUP(VLOOKUP($A47, 'E4 TB Allocation Details'!$A$18:$L$205, MATCH("A &amp; G ID", 'E4 TB Allocation Details'!$A$18:$L$18, 0),FALSE), 'E2 Allocators'!$B$15:$W$361, MATCH('O5 Details by Class &amp; Accounts'!BV$18, 'E2 Allocators'!$B$15:$W$15, 0),FALSE)*$E47)</f>
        <v>0</v>
      </c>
      <c r="BW47" s="1412">
        <f ca="1">IF(ISERROR(VLOOKUP(VLOOKUP($A47, 'E4 TB Allocation Details'!$A$18:$L$205, MATCH("A &amp; G ID", 'E4 TB Allocation Details'!$A$18:$L$18, 0),FALSE), 'E2 Allocators'!$B$15:$W$361, MATCH('O5 Details by Class &amp; Accounts'!BW$18, 'E2 Allocators'!$B$15:$W$15, 0),FALSE)*$E47), 0, VLOOKUP(VLOOKUP($A47, 'E4 TB Allocation Details'!$A$18:$L$205, MATCH("A &amp; G ID", 'E4 TB Allocation Details'!$A$18:$L$18, 0),FALSE), 'E2 Allocators'!$B$15:$W$361, MATCH('O5 Details by Class &amp; Accounts'!BW$18, 'E2 Allocators'!$B$15:$W$15, 0),FALSE)*$E47)</f>
        <v>0</v>
      </c>
      <c r="BX47" s="1412">
        <f ca="1">IF(ISERROR(VLOOKUP(VLOOKUP($A47, 'E4 TB Allocation Details'!$A$18:$L$205, MATCH("A &amp; G ID", 'E4 TB Allocation Details'!$A$18:$L$18, 0),FALSE), 'E2 Allocators'!$B$15:$W$361, MATCH('O5 Details by Class &amp; Accounts'!BX$18, 'E2 Allocators'!$B$15:$W$15, 0),FALSE)*$E47), 0, VLOOKUP(VLOOKUP($A47, 'E4 TB Allocation Details'!$A$18:$L$205, MATCH("A &amp; G ID", 'E4 TB Allocation Details'!$A$18:$L$18, 0),FALSE), 'E2 Allocators'!$B$15:$W$361, MATCH('O5 Details by Class &amp; Accounts'!BX$18, 'E2 Allocators'!$B$15:$W$15, 0),FALSE)*$E47)</f>
        <v>0</v>
      </c>
      <c r="BY47" s="1412">
        <f ca="1">IF(ISERROR(VLOOKUP(VLOOKUP($A47, 'E4 TB Allocation Details'!$A$18:$L$205, MATCH("A &amp; G ID", 'E4 TB Allocation Details'!$A$18:$L$18, 0),FALSE), 'E2 Allocators'!$B$15:$W$361, MATCH('O5 Details by Class &amp; Accounts'!BY$18, 'E2 Allocators'!$B$15:$W$15, 0),FALSE)*$E47), 0, VLOOKUP(VLOOKUP($A47, 'E4 TB Allocation Details'!$A$18:$L$205, MATCH("A &amp; G ID", 'E4 TB Allocation Details'!$A$18:$L$18, 0),FALSE), 'E2 Allocators'!$B$15:$W$361, MATCH('O5 Details by Class &amp; Accounts'!BY$18, 'E2 Allocators'!$B$15:$W$15, 0),FALSE)*$E47)</f>
        <v>0</v>
      </c>
      <c r="BZ47" s="1412">
        <f ca="1">IF(ISERROR(VLOOKUP(VLOOKUP($A47, 'E4 TB Allocation Details'!$A$18:$L$205, MATCH("A &amp; G ID", 'E4 TB Allocation Details'!$A$18:$L$18, 0),FALSE), 'E2 Allocators'!$B$15:$W$361, MATCH('O5 Details by Class &amp; Accounts'!BZ$18, 'E2 Allocators'!$B$15:$W$15, 0),FALSE)*$E47), 0, VLOOKUP(VLOOKUP($A47, 'E4 TB Allocation Details'!$A$18:$L$205, MATCH("A &amp; G ID", 'E4 TB Allocation Details'!$A$18:$L$18, 0),FALSE), 'E2 Allocators'!$B$15:$W$361, MATCH('O5 Details by Class &amp; Accounts'!BZ$18, 'E2 Allocators'!$B$15:$W$15, 0),FALSE)*$E47)</f>
        <v>0</v>
      </c>
      <c r="CA47" s="1412">
        <f ca="1">IF(ISERROR(VLOOKUP(VLOOKUP($A47, 'E4 TB Allocation Details'!$A$18:$L$205, MATCH("A &amp; G ID", 'E4 TB Allocation Details'!$A$18:$L$18, 0),FALSE), 'E2 Allocators'!$B$15:$W$361, MATCH('O5 Details by Class &amp; Accounts'!CA$18, 'E2 Allocators'!$B$15:$W$15, 0),FALSE)*$E47), 0, VLOOKUP(VLOOKUP($A47, 'E4 TB Allocation Details'!$A$18:$L$205, MATCH("A &amp; G ID", 'E4 TB Allocation Details'!$A$18:$L$18, 0),FALSE), 'E2 Allocators'!$B$15:$W$361, MATCH('O5 Details by Class &amp; Accounts'!CA$18, 'E2 Allocators'!$B$15:$W$15, 0),FALSE)*$E47)</f>
        <v>0</v>
      </c>
      <c r="CB47" s="1412">
        <f ca="1">IF(ISERROR(VLOOKUP(VLOOKUP($A47, 'E4 TB Allocation Details'!$A$18:$L$205, MATCH("A &amp; G ID", 'E4 TB Allocation Details'!$A$18:$L$18, 0),FALSE), 'E2 Allocators'!$B$15:$W$361, MATCH('O5 Details by Class &amp; Accounts'!CB$18, 'E2 Allocators'!$B$15:$W$15, 0),FALSE)*$E47), 0, VLOOKUP(VLOOKUP($A47, 'E4 TB Allocation Details'!$A$18:$L$205, MATCH("A &amp; G ID", 'E4 TB Allocation Details'!$A$18:$L$18, 0),FALSE), 'E2 Allocators'!$B$15:$W$361, MATCH('O5 Details by Class &amp; Accounts'!CB$18, 'E2 Allocators'!$B$15:$W$15, 0),FALSE)*$E47)</f>
        <v>0</v>
      </c>
      <c r="CC47" s="1412">
        <f ca="1">IF(ISERROR(VLOOKUP(VLOOKUP($A47, 'E4 TB Allocation Details'!$A$18:$L$205, MATCH("A &amp; G ID", 'E4 TB Allocation Details'!$A$18:$L$18, 0),FALSE), 'E2 Allocators'!$B$15:$W$361, MATCH('O5 Details by Class &amp; Accounts'!CC$18, 'E2 Allocators'!$B$15:$W$15, 0),FALSE)*$E47), 0, VLOOKUP(VLOOKUP($A47, 'E4 TB Allocation Details'!$A$18:$L$205, MATCH("A &amp; G ID", 'E4 TB Allocation Details'!$A$18:$L$18, 0),FALSE), 'E2 Allocators'!$B$15:$W$361, MATCH('O5 Details by Class &amp; Accounts'!CC$18, 'E2 Allocators'!$B$15:$W$15, 0),FALSE)*$E47)</f>
        <v>0</v>
      </c>
      <c r="CD47" s="1412">
        <f ca="1">IF(ISERROR(VLOOKUP(VLOOKUP($A47, 'E4 TB Allocation Details'!$A$18:$L$205, MATCH("A &amp; G ID", 'E4 TB Allocation Details'!$A$18:$L$18, 0),FALSE), 'E2 Allocators'!$B$15:$W$361, MATCH('O5 Details by Class &amp; Accounts'!CD$18, 'E2 Allocators'!$B$15:$W$15, 0),FALSE)*$E47), 0, VLOOKUP(VLOOKUP($A47, 'E4 TB Allocation Details'!$A$18:$L$205, MATCH("A &amp; G ID", 'E4 TB Allocation Details'!$A$18:$L$18, 0),FALSE), 'E2 Allocators'!$B$15:$W$361, MATCH('O5 Details by Class &amp; Accounts'!CD$18, 'E2 Allocators'!$B$15:$W$15, 0),FALSE)*$E47)</f>
        <v>0</v>
      </c>
      <c r="CE47" s="1412">
        <f ca="1">IF(ISERROR(VLOOKUP(VLOOKUP($A47, 'E4 TB Allocation Details'!$A$18:$L$205, MATCH("A &amp; G ID", 'E4 TB Allocation Details'!$A$18:$L$18, 0),FALSE), 'E2 Allocators'!$B$15:$W$361, MATCH('O5 Details by Class &amp; Accounts'!CE$18, 'E2 Allocators'!$B$15:$W$15, 0),FALSE)*$E47), 0, VLOOKUP(VLOOKUP($A47, 'E4 TB Allocation Details'!$A$18:$L$205, MATCH("A &amp; G ID", 'E4 TB Allocation Details'!$A$18:$L$18, 0),FALSE), 'E2 Allocators'!$B$15:$W$361, MATCH('O5 Details by Class &amp; Accounts'!CE$18, 'E2 Allocators'!$B$15:$W$15, 0),FALSE)*$E47)</f>
        <v>0</v>
      </c>
      <c r="CF47" s="1412">
        <f ca="1">IF(ISERROR(VLOOKUP(VLOOKUP($A47, 'E4 TB Allocation Details'!$A$18:$L$205, MATCH("A &amp; G ID", 'E4 TB Allocation Details'!$A$18:$L$18, 0),FALSE), 'E2 Allocators'!$B$15:$W$361, MATCH('O5 Details by Class &amp; Accounts'!CF$18, 'E2 Allocators'!$B$15:$W$15, 0),FALSE)*$E47), 0, VLOOKUP(VLOOKUP($A47, 'E4 TB Allocation Details'!$A$18:$L$205, MATCH("A &amp; G ID", 'E4 TB Allocation Details'!$A$18:$L$18, 0),FALSE), 'E2 Allocators'!$B$15:$W$361, MATCH('O5 Details by Class &amp; Accounts'!CF$18, 'E2 Allocators'!$B$15:$W$15, 0),FALSE)*$E47)</f>
        <v>0</v>
      </c>
      <c r="CG47" s="1412">
        <f ca="1">IF(ISERROR(VLOOKUP(VLOOKUP($A47, 'E4 TB Allocation Details'!$A$18:$L$205, MATCH("A &amp; G ID", 'E4 TB Allocation Details'!$A$18:$L$18, 0),FALSE), 'E2 Allocators'!$B$15:$W$361, MATCH('O5 Details by Class &amp; Accounts'!CG$18, 'E2 Allocators'!$B$15:$W$15, 0),FALSE)*$E47), 0, VLOOKUP(VLOOKUP($A47, 'E4 TB Allocation Details'!$A$18:$L$205, MATCH("A &amp; G ID", 'E4 TB Allocation Details'!$A$18:$L$18, 0),FALSE), 'E2 Allocators'!$B$15:$W$361, MATCH('O5 Details by Class &amp; Accounts'!CG$18, 'E2 Allocators'!$B$15:$W$15, 0),FALSE)*$E47)</f>
        <v>0</v>
      </c>
      <c r="CH47" s="1412">
        <f ca="1">IF(ISERROR(VLOOKUP(VLOOKUP($A47, 'E4 TB Allocation Details'!$A$18:$L$205, MATCH("A &amp; G ID", 'E4 TB Allocation Details'!$A$18:$L$18, 0),FALSE), 'E2 Allocators'!$B$15:$W$361, MATCH('O5 Details by Class &amp; Accounts'!CH$18, 'E2 Allocators'!$B$15:$W$15, 0),FALSE)*$E47), 0, VLOOKUP(VLOOKUP($A47, 'E4 TB Allocation Details'!$A$18:$L$205, MATCH("A &amp; G ID", 'E4 TB Allocation Details'!$A$18:$L$18, 0),FALSE), 'E2 Allocators'!$B$15:$W$361, MATCH('O5 Details by Class &amp; Accounts'!CH$18, 'E2 Allocators'!$B$15:$W$15, 0),FALSE)*$E47)</f>
        <v>0</v>
      </c>
      <c r="CI47" s="1412">
        <f ca="1">IF(ISERROR(VLOOKUP(VLOOKUP($A47, 'E4 TB Allocation Details'!$A$18:$L$205, MATCH("A &amp; G ID", 'E4 TB Allocation Details'!$A$18:$L$18, 0),FALSE), 'E2 Allocators'!$B$15:$W$361, MATCH('O5 Details by Class &amp; Accounts'!CI$18, 'E2 Allocators'!$B$15:$W$15, 0),FALSE)*$E47), 0, VLOOKUP(VLOOKUP($A47, 'E4 TB Allocation Details'!$A$18:$L$205, MATCH("A &amp; G ID", 'E4 TB Allocation Details'!$A$18:$L$18, 0),FALSE), 'E2 Allocators'!$B$15:$W$361, MATCH('O5 Details by Class &amp; Accounts'!CI$18, 'E2 Allocators'!$B$15:$W$15, 0),FALSE)*$E47)</f>
        <v>0</v>
      </c>
      <c r="CJ47" s="1412">
        <f ca="1">IF(ISERROR(VLOOKUP(VLOOKUP($A47, 'E4 TB Allocation Details'!$A$18:$L$205, MATCH("A &amp; G ID", 'E4 TB Allocation Details'!$A$18:$L$18, 0),FALSE), 'E2 Allocators'!$B$15:$W$361, MATCH('O5 Details by Class &amp; Accounts'!CJ$18, 'E2 Allocators'!$B$15:$W$15, 0),FALSE)*$E47), 0, VLOOKUP(VLOOKUP($A47, 'E4 TB Allocation Details'!$A$18:$L$205, MATCH("A &amp; G ID", 'E4 TB Allocation Details'!$A$18:$L$18, 0),FALSE), 'E2 Allocators'!$B$15:$W$361, MATCH('O5 Details by Class &amp; Accounts'!CJ$18, 'E2 Allocators'!$B$15:$W$15, 0),FALSE)*$E47)</f>
        <v>0</v>
      </c>
      <c r="CK47" s="1412">
        <f ca="1">IF(ISERROR(VLOOKUP(VLOOKUP($A47, 'E4 TB Allocation Details'!$A$18:$L$205, MATCH("A &amp; G ID", 'E4 TB Allocation Details'!$A$18:$L$18, 0),FALSE), 'E2 Allocators'!$B$15:$W$361, MATCH('O5 Details by Class &amp; Accounts'!CK$18, 'E2 Allocators'!$B$15:$W$15, 0),FALSE)*$E47), 0, VLOOKUP(VLOOKUP($A47, 'E4 TB Allocation Details'!$A$18:$L$205, MATCH("A &amp; G ID", 'E4 TB Allocation Details'!$A$18:$L$18, 0),FALSE), 'E2 Allocators'!$B$15:$W$361, MATCH('O5 Details by Class &amp; Accounts'!CK$18, 'E2 Allocators'!$B$15:$W$15, 0),FALSE)*$E47)</f>
        <v>0</v>
      </c>
      <c r="CL47" s="1412">
        <f ca="1">IF(ISERROR(VLOOKUP(VLOOKUP($A47, 'E4 TB Allocation Details'!$A$18:$L$205, MATCH("A &amp; G ID", 'E4 TB Allocation Details'!$A$18:$L$18, 0),FALSE), 'E2 Allocators'!$B$15:$W$361, MATCH('O5 Details by Class &amp; Accounts'!CL$18, 'E2 Allocators'!$B$15:$W$15, 0),FALSE)*$E47), 0, VLOOKUP(VLOOKUP($A47, 'E4 TB Allocation Details'!$A$18:$L$205, MATCH("A &amp; G ID", 'E4 TB Allocation Details'!$A$18:$L$18, 0),FALSE), 'E2 Allocators'!$B$15:$W$361, MATCH('O5 Details by Class &amp; Accounts'!CL$18, 'E2 Allocators'!$B$15:$W$15, 0),FALSE)*$E47)</f>
        <v>0</v>
      </c>
      <c r="CM47" s="1412">
        <f ca="1">IF(ISERROR(VLOOKUP(VLOOKUP($A47, 'E4 TB Allocation Details'!$A$18:$L$205, MATCH("A &amp; G ID", 'E4 TB Allocation Details'!$A$18:$L$18, 0),FALSE), 'E2 Allocators'!$B$15:$W$361, MATCH('O5 Details by Class &amp; Accounts'!CM$18, 'E2 Allocators'!$B$15:$W$15, 0),FALSE)*$E47), 0, VLOOKUP(VLOOKUP($A47, 'E4 TB Allocation Details'!$A$18:$L$205, MATCH("A &amp; G ID", 'E4 TB Allocation Details'!$A$18:$L$18, 0),FALSE), 'E2 Allocators'!$B$15:$W$361, MATCH('O5 Details by Class &amp; Accounts'!CM$18, 'E2 Allocators'!$B$15:$W$15, 0),FALSE)*$E47)</f>
        <v>0</v>
      </c>
      <c r="CN47" s="1412">
        <f t="shared" si="5"/>
        <v>0</v>
      </c>
      <c r="CO47" s="1792">
        <f t="shared" si="4"/>
        <v>0</v>
      </c>
      <c r="CQ47" s="2087" t="s">
        <v>11</v>
      </c>
    </row>
    <row r="48" spans="1:95" s="81" customFormat="1" ht="25.5">
      <c r="A48" s="1175" t="s">
        <v>144</v>
      </c>
      <c r="B48" s="1176" t="s">
        <v>1450</v>
      </c>
      <c r="C48" s="1789">
        <f ca="1">IF(ISERROR(VLOOKUP($A48,'I3 TB Data'!$A$23:$H$458,MATCH('O5 Details by Class &amp; Accounts'!$C$18, 'I3 TB Data'!$A$23:$H$23,0),0)), 0, VLOOKUP($A48,'I3 TB Data'!$A$23:$H$458,MATCH('O5 Details by Class &amp; Accounts'!$C$18,'I3 TB Data'!$A$23:$H$23,0),0))</f>
        <v>0</v>
      </c>
      <c r="D48" s="1790">
        <f ca="1">'I4 BO ASSETS'!E45</f>
        <v>4217084.6900000004</v>
      </c>
      <c r="E48" s="1789">
        <f t="shared" si="6"/>
        <v>4217084.6900000004</v>
      </c>
      <c r="F48" s="1791">
        <f ca="1">IF(ISERROR(VLOOKUP($A48, 'E1 Categorization'!A33:E122, MATCH("Customer Component", 'E1 Categorization'!$A$33:$E$33,0), 0)), 0, IF(VLOOKUP($A48, 'E1 Categorization'!A33:E122, MATCH("Customer Component", 'E1 Categorization'!$A$33:$E$33,0), 0)=0, 'O5 Details by Class &amp; Accounts'!$E48, IF(AND(VLOOKUP($A48, 'E1 Categorization'!A33:E122, MATCH("Customer Component", 'E1 Categorization'!$A$33:$E$33,0), 0) &gt;0, VLOOKUP($A48, 'E1 Categorization'!A33:E122, MATCH("Customer Component", 'E1 Categorization'!$A$33:$E$33,0), 0)&lt;1), 'O5 Details by Class &amp; Accounts'!$E48*(1-VLOOKUP($A48, 'E1 Categorization'!A33:E122, MATCH("Customer Component", 'E1 Categorization'!$A$33:$E$33,0), 0)), 0)))</f>
        <v>2741105.0485000005</v>
      </c>
      <c r="G48" s="1791">
        <f ca="1">IF(ISERROR(VLOOKUP($A48, 'E1 Categorization'!A33:E122, MATCH("Customer Component", 'E1 Categorization'!$A$33:$E$33,0), 0)),0, IF(VLOOKUP($A48, 'E1 Categorization'!A33:E122, MATCH("Customer Component", 'E1 Categorization'!$A$33:$E$33,0), 0)=0, 0, IF(AND(VLOOKUP($A48, 'E1 Categorization'!A33:E122, MATCH("Customer Component", 'E1 Categorization'!$A$33:$E$33,0), 0) &gt;0, VLOOKUP($A48, 'E1 Categorization'!A33:E122, MATCH("Customer Component", 'E1 Categorization'!$A$33:$E$33,0), 0)&lt;1), 'O5 Details by Class &amp; Accounts'!$E48*(VLOOKUP($A48, 'E1 Categorization'!A33:E122, MATCH("Customer Component", 'E1 Categorization'!$A$33:$E$33,0), 0)), 'O5 Details by Class &amp; Accounts'!$E48)))</f>
        <v>1475979.6415000001</v>
      </c>
      <c r="H48" s="1412">
        <f t="shared" si="0"/>
        <v>4217084.6900000004</v>
      </c>
      <c r="I48" s="1412">
        <f ca="1">IF(ISERROR(VLOOKUP(VLOOKUP($A48, 'E4 TB Allocation Details'!$A$18:$L$205, MATCH("Demand ID", 'E4 TB Allocation Details'!$A$18:$L$18, 0),FALSE), 'E2 Allocators'!$B$15:$W$361, MATCH('O5 Details by Class &amp; Accounts'!I$18, 'E2 Allocators'!$B$15:$W$15, 0),FALSE)*$F48), 0, VLOOKUP(VLOOKUP($A48, 'E4 TB Allocation Details'!$A$18:$L$205, MATCH("Demand ID", 'E4 TB Allocation Details'!$A$18:$L$18, 0),FALSE), 'E2 Allocators'!$B$15:$W$361, MATCH('O5 Details by Class &amp; Accounts'!I$18, 'E2 Allocators'!$B$15:$W$15, 0),FALSE)*$F48)</f>
        <v>1697769.3621199427</v>
      </c>
      <c r="J48" s="1412">
        <f ca="1">IF(ISERROR(VLOOKUP(VLOOKUP($A48, 'E4 TB Allocation Details'!$A$18:$L$205, MATCH("Demand ID", 'E4 TB Allocation Details'!$A$18:$L$18, 0),FALSE), 'E2 Allocators'!$B$15:$W$361, MATCH('O5 Details by Class &amp; Accounts'!J$18, 'E2 Allocators'!$B$15:$W$15, 0),FALSE)*$F48), 0, VLOOKUP(VLOOKUP($A48, 'E4 TB Allocation Details'!$A$18:$L$205, MATCH("Demand ID", 'E4 TB Allocation Details'!$A$18:$L$18, 0),FALSE), 'E2 Allocators'!$B$15:$W$361, MATCH('O5 Details by Class &amp; Accounts'!J$18, 'E2 Allocators'!$B$15:$W$15, 0),FALSE)*$F48)</f>
        <v>644367.6646225549</v>
      </c>
      <c r="K48" s="1412">
        <f ca="1">IF(ISERROR(VLOOKUP(VLOOKUP($A48, 'E4 TB Allocation Details'!$A$18:$L$205, MATCH("Demand ID", 'E4 TB Allocation Details'!$A$18:$L$18, 0),FALSE), 'E2 Allocators'!$B$15:$W$361, MATCH('O5 Details by Class &amp; Accounts'!K$18, 'E2 Allocators'!$B$15:$W$15, 0),FALSE)*$F48), 0, VLOOKUP(VLOOKUP($A48, 'E4 TB Allocation Details'!$A$18:$L$205, MATCH("Demand ID", 'E4 TB Allocation Details'!$A$18:$L$18, 0),FALSE), 'E2 Allocators'!$B$15:$W$361, MATCH('O5 Details by Class &amp; Accounts'!K$18, 'E2 Allocators'!$B$15:$W$15, 0),FALSE)*$F48)</f>
        <v>395664.99571037863</v>
      </c>
      <c r="L48" s="1412">
        <f ca="1">IF(ISERROR(VLOOKUP(VLOOKUP($A48, 'E4 TB Allocation Details'!$A$18:$L$205, MATCH("Demand ID", 'E4 TB Allocation Details'!$A$18:$L$18, 0),FALSE), 'E2 Allocators'!$B$15:$W$361, MATCH('O5 Details by Class &amp; Accounts'!L$18, 'E2 Allocators'!$B$15:$W$15, 0),FALSE)*$F48), 0, VLOOKUP(VLOOKUP($A48, 'E4 TB Allocation Details'!$A$18:$L$205, MATCH("Demand ID", 'E4 TB Allocation Details'!$A$18:$L$18, 0),FALSE), 'E2 Allocators'!$B$15:$W$361, MATCH('O5 Details by Class &amp; Accounts'!L$18, 'E2 Allocators'!$B$15:$W$15, 0),FALSE)*$F48)</f>
        <v>0</v>
      </c>
      <c r="M48" s="1412">
        <f ca="1">IF(ISERROR(VLOOKUP(VLOOKUP($A48, 'E4 TB Allocation Details'!$A$18:$L$205, MATCH("Demand ID", 'E4 TB Allocation Details'!$A$18:$L$18, 0),FALSE), 'E2 Allocators'!$B$15:$W$361, MATCH('O5 Details by Class &amp; Accounts'!M$18, 'E2 Allocators'!$B$15:$W$15, 0),FALSE)*$F48), 0, VLOOKUP(VLOOKUP($A48, 'E4 TB Allocation Details'!$A$18:$L$205, MATCH("Demand ID", 'E4 TB Allocation Details'!$A$18:$L$18, 0),FALSE), 'E2 Allocators'!$B$15:$W$361, MATCH('O5 Details by Class &amp; Accounts'!M$18, 'E2 Allocators'!$B$15:$W$15, 0),FALSE)*$F48)</f>
        <v>0</v>
      </c>
      <c r="N48" s="1412">
        <f ca="1">IF(ISERROR(VLOOKUP(VLOOKUP($A48, 'E4 TB Allocation Details'!$A$18:$L$205, MATCH("Demand ID", 'E4 TB Allocation Details'!$A$18:$L$18, 0),FALSE), 'E2 Allocators'!$B$15:$W$361, MATCH('O5 Details by Class &amp; Accounts'!N$18, 'E2 Allocators'!$B$15:$W$15, 0),FALSE)*$F48), 0, VLOOKUP(VLOOKUP($A48, 'E4 TB Allocation Details'!$A$18:$L$205, MATCH("Demand ID", 'E4 TB Allocation Details'!$A$18:$L$18, 0),FALSE), 'E2 Allocators'!$B$15:$W$361, MATCH('O5 Details by Class &amp; Accounts'!N$18, 'E2 Allocators'!$B$15:$W$15, 0),FALSE)*$F48)</f>
        <v>0</v>
      </c>
      <c r="O48" s="1412">
        <f ca="1">IF(ISERROR(VLOOKUP(VLOOKUP($A48, 'E4 TB Allocation Details'!$A$18:$L$205, MATCH("Demand ID", 'E4 TB Allocation Details'!$A$18:$L$18, 0),FALSE), 'E2 Allocators'!$B$15:$W$361, MATCH('O5 Details by Class &amp; Accounts'!O$18, 'E2 Allocators'!$B$15:$W$15, 0),FALSE)*$F48), 0, VLOOKUP(VLOOKUP($A48, 'E4 TB Allocation Details'!$A$18:$L$205, MATCH("Demand ID", 'E4 TB Allocation Details'!$A$18:$L$18, 0),FALSE), 'E2 Allocators'!$B$15:$W$361, MATCH('O5 Details by Class &amp; Accounts'!O$18, 'E2 Allocators'!$B$15:$W$15, 0),FALSE)*$F48)</f>
        <v>0</v>
      </c>
      <c r="P48" s="1412">
        <f ca="1">IF(ISERROR(VLOOKUP(VLOOKUP($A48, 'E4 TB Allocation Details'!$A$18:$L$205, MATCH("Demand ID", 'E4 TB Allocation Details'!$A$18:$L$18, 0),FALSE), 'E2 Allocators'!$B$15:$W$361, MATCH('O5 Details by Class &amp; Accounts'!P$18, 'E2 Allocators'!$B$15:$W$15, 0),FALSE)*$F48), 0, VLOOKUP(VLOOKUP($A48, 'E4 TB Allocation Details'!$A$18:$L$205, MATCH("Demand ID", 'E4 TB Allocation Details'!$A$18:$L$18, 0),FALSE), 'E2 Allocators'!$B$15:$W$361, MATCH('O5 Details by Class &amp; Accounts'!P$18, 'E2 Allocators'!$B$15:$W$15, 0),FALSE)*$F48)</f>
        <v>0</v>
      </c>
      <c r="Q48" s="1412">
        <f ca="1">IF(ISERROR(VLOOKUP(VLOOKUP($A48, 'E4 TB Allocation Details'!$A$18:$L$205, MATCH("Demand ID", 'E4 TB Allocation Details'!$A$18:$L$18, 0),FALSE), 'E2 Allocators'!$B$15:$W$361, MATCH('O5 Details by Class &amp; Accounts'!Q$18, 'E2 Allocators'!$B$15:$W$15, 0),FALSE)*$F48), 0, VLOOKUP(VLOOKUP($A48, 'E4 TB Allocation Details'!$A$18:$L$205, MATCH("Demand ID", 'E4 TB Allocation Details'!$A$18:$L$18, 0),FALSE), 'E2 Allocators'!$B$15:$W$361, MATCH('O5 Details by Class &amp; Accounts'!Q$18, 'E2 Allocators'!$B$15:$W$15, 0),FALSE)*$F48)</f>
        <v>3303.026047124466</v>
      </c>
      <c r="R48" s="1412">
        <f ca="1">IF(ISERROR(VLOOKUP(VLOOKUP($A48, 'E4 TB Allocation Details'!$A$18:$L$205, MATCH("Demand ID", 'E4 TB Allocation Details'!$A$18:$L$18, 0),FALSE), 'E2 Allocators'!$B$15:$W$361, MATCH('O5 Details by Class &amp; Accounts'!R$18, 'E2 Allocators'!$B$15:$W$15, 0),FALSE)*$F48), 0, VLOOKUP(VLOOKUP($A48, 'E4 TB Allocation Details'!$A$18:$L$205, MATCH("Demand ID", 'E4 TB Allocation Details'!$A$18:$L$18, 0),FALSE), 'E2 Allocators'!$B$15:$W$361, MATCH('O5 Details by Class &amp; Accounts'!R$18, 'E2 Allocators'!$B$15:$W$15, 0),FALSE)*$F48)</f>
        <v>0</v>
      </c>
      <c r="S48" s="1412">
        <f ca="1">IF(ISERROR(VLOOKUP(VLOOKUP($A48, 'E4 TB Allocation Details'!$A$18:$L$205, MATCH("Demand ID", 'E4 TB Allocation Details'!$A$18:$L$18, 0),FALSE), 'E2 Allocators'!$B$15:$W$361, MATCH('O5 Details by Class &amp; Accounts'!S$18, 'E2 Allocators'!$B$15:$W$15, 0),FALSE)*$F48), 0, VLOOKUP(VLOOKUP($A48, 'E4 TB Allocation Details'!$A$18:$L$205, MATCH("Demand ID", 'E4 TB Allocation Details'!$A$18:$L$18, 0),FALSE), 'E2 Allocators'!$B$15:$W$361, MATCH('O5 Details by Class &amp; Accounts'!S$18, 'E2 Allocators'!$B$15:$W$15, 0),FALSE)*$F48)</f>
        <v>0</v>
      </c>
      <c r="T48" s="1412">
        <f ca="1">IF(ISERROR(VLOOKUP(VLOOKUP($A48, 'E4 TB Allocation Details'!$A$18:$L$205, MATCH("Demand ID", 'E4 TB Allocation Details'!$A$18:$L$18, 0),FALSE), 'E2 Allocators'!$B$15:$W$361, MATCH('O5 Details by Class &amp; Accounts'!T$18, 'E2 Allocators'!$B$15:$W$15, 0),FALSE)*$F48), 0, VLOOKUP(VLOOKUP($A48, 'E4 TB Allocation Details'!$A$18:$L$205, MATCH("Demand ID", 'E4 TB Allocation Details'!$A$18:$L$18, 0),FALSE), 'E2 Allocators'!$B$15:$W$361, MATCH('O5 Details by Class &amp; Accounts'!T$18, 'E2 Allocators'!$B$15:$W$15, 0),FALSE)*$F48)</f>
        <v>0</v>
      </c>
      <c r="U48" s="1412">
        <f ca="1">IF(ISERROR(VLOOKUP(VLOOKUP($A48, 'E4 TB Allocation Details'!$A$18:$L$205, MATCH("Demand ID", 'E4 TB Allocation Details'!$A$18:$L$18, 0),FALSE), 'E2 Allocators'!$B$15:$W$361, MATCH('O5 Details by Class &amp; Accounts'!U$18, 'E2 Allocators'!$B$15:$W$15, 0),FALSE)*$F48), 0, VLOOKUP(VLOOKUP($A48, 'E4 TB Allocation Details'!$A$18:$L$205, MATCH("Demand ID", 'E4 TB Allocation Details'!$A$18:$L$18, 0),FALSE), 'E2 Allocators'!$B$15:$W$361, MATCH('O5 Details by Class &amp; Accounts'!U$18, 'E2 Allocators'!$B$15:$W$15, 0),FALSE)*$F48)</f>
        <v>0</v>
      </c>
      <c r="V48" s="1412">
        <f ca="1">IF(ISERROR(VLOOKUP(VLOOKUP($A48, 'E4 TB Allocation Details'!$A$18:$L$205, MATCH("Demand ID", 'E4 TB Allocation Details'!$A$18:$L$18, 0),FALSE), 'E2 Allocators'!$B$15:$W$361, MATCH('O5 Details by Class &amp; Accounts'!V$18, 'E2 Allocators'!$B$15:$W$15, 0),FALSE)*$F48), 0, VLOOKUP(VLOOKUP($A48, 'E4 TB Allocation Details'!$A$18:$L$205, MATCH("Demand ID", 'E4 TB Allocation Details'!$A$18:$L$18, 0),FALSE), 'E2 Allocators'!$B$15:$W$361, MATCH('O5 Details by Class &amp; Accounts'!V$18, 'E2 Allocators'!$B$15:$W$15, 0),FALSE)*$F48)</f>
        <v>0</v>
      </c>
      <c r="W48" s="1412">
        <f ca="1">IF(ISERROR(VLOOKUP(VLOOKUP($A48, 'E4 TB Allocation Details'!$A$18:$L$205, MATCH("Demand ID", 'E4 TB Allocation Details'!$A$18:$L$18, 0),FALSE), 'E2 Allocators'!$B$15:$W$361, MATCH('O5 Details by Class &amp; Accounts'!W$18, 'E2 Allocators'!$B$15:$W$15, 0),FALSE)*$F48), 0, VLOOKUP(VLOOKUP($A48, 'E4 TB Allocation Details'!$A$18:$L$205, MATCH("Demand ID", 'E4 TB Allocation Details'!$A$18:$L$18, 0),FALSE), 'E2 Allocators'!$B$15:$W$361, MATCH('O5 Details by Class &amp; Accounts'!W$18, 'E2 Allocators'!$B$15:$W$15, 0),FALSE)*$F48)</f>
        <v>0</v>
      </c>
      <c r="X48" s="1412">
        <f ca="1">IF(ISERROR(VLOOKUP(VLOOKUP($A48, 'E4 TB Allocation Details'!$A$18:$L$205, MATCH("Demand ID", 'E4 TB Allocation Details'!$A$18:$L$18, 0),FALSE), 'E2 Allocators'!$B$15:$W$361, MATCH('O5 Details by Class &amp; Accounts'!X$18, 'E2 Allocators'!$B$15:$W$15, 0),FALSE)*$F48), 0, VLOOKUP(VLOOKUP($A48, 'E4 TB Allocation Details'!$A$18:$L$205, MATCH("Demand ID", 'E4 TB Allocation Details'!$A$18:$L$18, 0),FALSE), 'E2 Allocators'!$B$15:$W$361, MATCH('O5 Details by Class &amp; Accounts'!X$18, 'E2 Allocators'!$B$15:$W$15, 0),FALSE)*$F48)</f>
        <v>0</v>
      </c>
      <c r="Y48" s="1412">
        <f ca="1">IF(ISERROR(VLOOKUP(VLOOKUP($A48, 'E4 TB Allocation Details'!$A$18:$L$205, MATCH("Demand ID", 'E4 TB Allocation Details'!$A$18:$L$18, 0),FALSE), 'E2 Allocators'!$B$15:$W$361, MATCH('O5 Details by Class &amp; Accounts'!Y$18, 'E2 Allocators'!$B$15:$W$15, 0),FALSE)*$F48), 0, VLOOKUP(VLOOKUP($A48, 'E4 TB Allocation Details'!$A$18:$L$205, MATCH("Demand ID", 'E4 TB Allocation Details'!$A$18:$L$18, 0),FALSE), 'E2 Allocators'!$B$15:$W$361, MATCH('O5 Details by Class &amp; Accounts'!Y$18, 'E2 Allocators'!$B$15:$W$15, 0),FALSE)*$F48)</f>
        <v>0</v>
      </c>
      <c r="Z48" s="1412">
        <f ca="1">IF(ISERROR(VLOOKUP(VLOOKUP($A48, 'E4 TB Allocation Details'!$A$18:$L$205, MATCH("Demand ID", 'E4 TB Allocation Details'!$A$18:$L$18, 0),FALSE), 'E2 Allocators'!$B$15:$W$361, MATCH('O5 Details by Class &amp; Accounts'!Z$18, 'E2 Allocators'!$B$15:$W$15, 0),FALSE)*$F48), 0, VLOOKUP(VLOOKUP($A48, 'E4 TB Allocation Details'!$A$18:$L$205, MATCH("Demand ID", 'E4 TB Allocation Details'!$A$18:$L$18, 0),FALSE), 'E2 Allocators'!$B$15:$W$361, MATCH('O5 Details by Class &amp; Accounts'!Z$18, 'E2 Allocators'!$B$15:$W$15, 0),FALSE)*$F48)</f>
        <v>0</v>
      </c>
      <c r="AA48" s="1412">
        <f ca="1">IF(ISERROR(VLOOKUP(VLOOKUP($A48, 'E4 TB Allocation Details'!$A$18:$L$205, MATCH("Demand ID", 'E4 TB Allocation Details'!$A$18:$L$18, 0),FALSE), 'E2 Allocators'!$B$15:$W$361, MATCH('O5 Details by Class &amp; Accounts'!AA$18, 'E2 Allocators'!$B$15:$W$15, 0),FALSE)*$F48), 0, VLOOKUP(VLOOKUP($A48, 'E4 TB Allocation Details'!$A$18:$L$205, MATCH("Demand ID", 'E4 TB Allocation Details'!$A$18:$L$18, 0),FALSE), 'E2 Allocators'!$B$15:$W$361, MATCH('O5 Details by Class &amp; Accounts'!AA$18, 'E2 Allocators'!$B$15:$W$15, 0),FALSE)*$F48)</f>
        <v>0</v>
      </c>
      <c r="AB48" s="1412">
        <f ca="1">IF(ISERROR(VLOOKUP(VLOOKUP($A48, 'E4 TB Allocation Details'!$A$18:$L$205, MATCH("Demand ID", 'E4 TB Allocation Details'!$A$18:$L$18, 0),FALSE), 'E2 Allocators'!$B$15:$W$361, MATCH('O5 Details by Class &amp; Accounts'!AB$18, 'E2 Allocators'!$B$15:$W$15, 0),FALSE)*$F48), 0, VLOOKUP(VLOOKUP($A48, 'E4 TB Allocation Details'!$A$18:$L$205, MATCH("Demand ID", 'E4 TB Allocation Details'!$A$18:$L$18, 0),FALSE), 'E2 Allocators'!$B$15:$W$361, MATCH('O5 Details by Class &amp; Accounts'!AB$18, 'E2 Allocators'!$B$15:$W$15, 0),FALSE)*$F48)</f>
        <v>0</v>
      </c>
      <c r="AC48" s="1412">
        <f t="shared" si="1"/>
        <v>2741105.0485000005</v>
      </c>
      <c r="AD48" s="1412">
        <f ca="1">IF(ISERROR(VLOOKUP(VLOOKUP($A48, 'E4 TB Allocation Details'!$A$18:$L$205, MATCH("Customer ID", 'E4 TB Allocation Details'!$A$18:$L$18, 0),FALSE), 'E2 Allocators'!$B$15:$W$361, MATCH('O5 Details by Class &amp; Accounts'!AD$18, 'E2 Allocators'!$B$15:$W$15, 0),FALSE)*$G48), 0, VLOOKUP(VLOOKUP($A48, 'E4 TB Allocation Details'!$A$18:$L$205, MATCH("Customer ID", 'E4 TB Allocation Details'!$A$18:$L$18, 0),FALSE), 'E2 Allocators'!$B$15:$W$361, MATCH('O5 Details by Class &amp; Accounts'!AD$18, 'E2 Allocators'!$B$15:$W$15, 0),FALSE)*$G48)</f>
        <v>991091.11184572696</v>
      </c>
      <c r="AE48" s="1412">
        <f ca="1">IF(ISERROR(VLOOKUP(VLOOKUP($A48, 'E4 TB Allocation Details'!$A$18:$L$205, MATCH("Customer ID", 'E4 TB Allocation Details'!$A$18:$L$18, 0),FALSE), 'E2 Allocators'!$B$15:$W$361, MATCH('O5 Details by Class &amp; Accounts'!AE$18, 'E2 Allocators'!$B$15:$W$15, 0),FALSE)*$G48), 0, VLOOKUP(VLOOKUP($A48, 'E4 TB Allocation Details'!$A$18:$L$205, MATCH("Customer ID", 'E4 TB Allocation Details'!$A$18:$L$18, 0),FALSE), 'E2 Allocators'!$B$15:$W$361, MATCH('O5 Details by Class &amp; Accounts'!AE$18, 'E2 Allocators'!$B$15:$W$15, 0),FALSE)*$G48)</f>
        <v>109157.95171322978</v>
      </c>
      <c r="AF48" s="1412">
        <f ca="1">IF(ISERROR(VLOOKUP(VLOOKUP($A48, 'E4 TB Allocation Details'!$A$18:$L$205, MATCH("Customer ID", 'E4 TB Allocation Details'!$A$18:$L$18, 0),FALSE), 'E2 Allocators'!$B$15:$W$361, MATCH('O5 Details by Class &amp; Accounts'!AF$18, 'E2 Allocators'!$B$15:$W$15, 0),FALSE)*$G48), 0, VLOOKUP(VLOOKUP($A48, 'E4 TB Allocation Details'!$A$18:$L$205, MATCH("Customer ID", 'E4 TB Allocation Details'!$A$18:$L$18, 0),FALSE), 'E2 Allocators'!$B$15:$W$361, MATCH('O5 Details by Class &amp; Accounts'!AF$18, 'E2 Allocators'!$B$15:$W$15, 0),FALSE)*$G48)</f>
        <v>5434.9042176805669</v>
      </c>
      <c r="AG48" s="1412">
        <f ca="1">IF(ISERROR(VLOOKUP(VLOOKUP($A48, 'E4 TB Allocation Details'!$A$18:$L$205, MATCH("Customer ID", 'E4 TB Allocation Details'!$A$18:$L$18, 0),FALSE), 'E2 Allocators'!$B$15:$W$361, MATCH('O5 Details by Class &amp; Accounts'!AG$18, 'E2 Allocators'!$B$15:$W$15, 0),FALSE)*$G48), 0, VLOOKUP(VLOOKUP($A48, 'E4 TB Allocation Details'!$A$18:$L$205, MATCH("Customer ID", 'E4 TB Allocation Details'!$A$18:$L$18, 0),FALSE), 'E2 Allocators'!$B$15:$W$361, MATCH('O5 Details by Class &amp; Accounts'!AG$18, 'E2 Allocators'!$B$15:$W$15, 0),FALSE)*$G48)</f>
        <v>0</v>
      </c>
      <c r="AH48" s="1412">
        <f ca="1">IF(ISERROR(VLOOKUP(VLOOKUP($A48, 'E4 TB Allocation Details'!$A$18:$L$205, MATCH("Customer ID", 'E4 TB Allocation Details'!$A$18:$L$18, 0),FALSE), 'E2 Allocators'!$B$15:$W$361, MATCH('O5 Details by Class &amp; Accounts'!AH$18, 'E2 Allocators'!$B$15:$W$15, 0),FALSE)*$G48), 0, VLOOKUP(VLOOKUP($A48, 'E4 TB Allocation Details'!$A$18:$L$205, MATCH("Customer ID", 'E4 TB Allocation Details'!$A$18:$L$18, 0),FALSE), 'E2 Allocators'!$B$15:$W$361, MATCH('O5 Details by Class &amp; Accounts'!AH$18, 'E2 Allocators'!$B$15:$W$15, 0),FALSE)*$G48)</f>
        <v>0</v>
      </c>
      <c r="AI48" s="1412">
        <f ca="1">IF(ISERROR(VLOOKUP(VLOOKUP($A48, 'E4 TB Allocation Details'!$A$18:$L$205, MATCH("Customer ID", 'E4 TB Allocation Details'!$A$18:$L$18, 0),FALSE), 'E2 Allocators'!$B$15:$W$361, MATCH('O5 Details by Class &amp; Accounts'!AI$18, 'E2 Allocators'!$B$15:$W$15, 0),FALSE)*$G48), 0, VLOOKUP(VLOOKUP($A48, 'E4 TB Allocation Details'!$A$18:$L$205, MATCH("Customer ID", 'E4 TB Allocation Details'!$A$18:$L$18, 0),FALSE), 'E2 Allocators'!$B$15:$W$361, MATCH('O5 Details by Class &amp; Accounts'!AI$18, 'E2 Allocators'!$B$15:$W$15, 0),FALSE)*$G48)</f>
        <v>0</v>
      </c>
      <c r="AJ48" s="1412">
        <f ca="1">IF(ISERROR(VLOOKUP(VLOOKUP($A48, 'E4 TB Allocation Details'!$A$18:$L$205, MATCH("Customer ID", 'E4 TB Allocation Details'!$A$18:$L$18, 0),FALSE), 'E2 Allocators'!$B$15:$W$361, MATCH('O5 Details by Class &amp; Accounts'!AJ$18, 'E2 Allocators'!$B$15:$W$15, 0),FALSE)*$G48), 0, VLOOKUP(VLOOKUP($A48, 'E4 TB Allocation Details'!$A$18:$L$205, MATCH("Customer ID", 'E4 TB Allocation Details'!$A$18:$L$18, 0),FALSE), 'E2 Allocators'!$B$15:$W$361, MATCH('O5 Details by Class &amp; Accounts'!AJ$18, 'E2 Allocators'!$B$15:$W$15, 0),FALSE)*$G48)</f>
        <v>337460.63961052749</v>
      </c>
      <c r="AK48" s="1412">
        <f ca="1">IF(ISERROR(VLOOKUP(VLOOKUP($A48, 'E4 TB Allocation Details'!$A$18:$L$205, MATCH("Customer ID", 'E4 TB Allocation Details'!$A$18:$L$18, 0),FALSE), 'E2 Allocators'!$B$15:$W$361, MATCH('O5 Details by Class &amp; Accounts'!AK$18, 'E2 Allocators'!$B$15:$W$15, 0),FALSE)*$G48), 0, VLOOKUP(VLOOKUP($A48, 'E4 TB Allocation Details'!$A$18:$L$205, MATCH("Customer ID", 'E4 TB Allocation Details'!$A$18:$L$18, 0),FALSE), 'E2 Allocators'!$B$15:$W$361, MATCH('O5 Details by Class &amp; Accounts'!AK$18, 'E2 Allocators'!$B$15:$W$15, 0),FALSE)*$G48)</f>
        <v>18505.293791915876</v>
      </c>
      <c r="AL48" s="1412">
        <f ca="1">IF(ISERROR(VLOOKUP(VLOOKUP($A48, 'E4 TB Allocation Details'!$A$18:$L$205, MATCH("Customer ID", 'E4 TB Allocation Details'!$A$18:$L$18, 0),FALSE), 'E2 Allocators'!$B$15:$W$361, MATCH('O5 Details by Class &amp; Accounts'!AL$18, 'E2 Allocators'!$B$15:$W$15, 0),FALSE)*$G48), 0, VLOOKUP(VLOOKUP($A48, 'E4 TB Allocation Details'!$A$18:$L$205, MATCH("Customer ID", 'E4 TB Allocation Details'!$A$18:$L$18, 0),FALSE), 'E2 Allocators'!$B$15:$W$361, MATCH('O5 Details by Class &amp; Accounts'!AL$18, 'E2 Allocators'!$B$15:$W$15, 0),FALSE)*$G48)</f>
        <v>14329.740320919473</v>
      </c>
      <c r="AM48" s="1412">
        <f ca="1">IF(ISERROR(VLOOKUP(VLOOKUP($A48, 'E4 TB Allocation Details'!$A$18:$L$205, MATCH("Customer ID", 'E4 TB Allocation Details'!$A$18:$L$18, 0),FALSE), 'E2 Allocators'!$B$15:$W$361, MATCH('O5 Details by Class &amp; Accounts'!AM$18, 'E2 Allocators'!$B$15:$W$15, 0),FALSE)*$G48), 0, VLOOKUP(VLOOKUP($A48, 'E4 TB Allocation Details'!$A$18:$L$205, MATCH("Customer ID", 'E4 TB Allocation Details'!$A$18:$L$18, 0),FALSE), 'E2 Allocators'!$B$15:$W$361, MATCH('O5 Details by Class &amp; Accounts'!AM$18, 'E2 Allocators'!$B$15:$W$15, 0),FALSE)*$G48)</f>
        <v>0</v>
      </c>
      <c r="AN48" s="1412">
        <f ca="1">IF(ISERROR(VLOOKUP(VLOOKUP($A48, 'E4 TB Allocation Details'!$A$18:$L$205, MATCH("Customer ID", 'E4 TB Allocation Details'!$A$18:$L$18, 0),FALSE), 'E2 Allocators'!$B$15:$W$361, MATCH('O5 Details by Class &amp; Accounts'!AN$18, 'E2 Allocators'!$B$15:$W$15, 0),FALSE)*$G48), 0, VLOOKUP(VLOOKUP($A48, 'E4 TB Allocation Details'!$A$18:$L$205, MATCH("Customer ID", 'E4 TB Allocation Details'!$A$18:$L$18, 0),FALSE), 'E2 Allocators'!$B$15:$W$361, MATCH('O5 Details by Class &amp; Accounts'!AN$18, 'E2 Allocators'!$B$15:$W$15, 0),FALSE)*$G48)</f>
        <v>0</v>
      </c>
      <c r="AO48" s="1412">
        <f ca="1">IF(ISERROR(VLOOKUP(VLOOKUP($A48, 'E4 TB Allocation Details'!$A$18:$L$205, MATCH("Customer ID", 'E4 TB Allocation Details'!$A$18:$L$18, 0),FALSE), 'E2 Allocators'!$B$15:$W$361, MATCH('O5 Details by Class &amp; Accounts'!AO$18, 'E2 Allocators'!$B$15:$W$15, 0),FALSE)*$G48), 0, VLOOKUP(VLOOKUP($A48, 'E4 TB Allocation Details'!$A$18:$L$205, MATCH("Customer ID", 'E4 TB Allocation Details'!$A$18:$L$18, 0),FALSE), 'E2 Allocators'!$B$15:$W$361, MATCH('O5 Details by Class &amp; Accounts'!AO$18, 'E2 Allocators'!$B$15:$W$15, 0),FALSE)*$G48)</f>
        <v>0</v>
      </c>
      <c r="AP48" s="1412">
        <f ca="1">IF(ISERROR(VLOOKUP(VLOOKUP($A48, 'E4 TB Allocation Details'!$A$18:$L$205, MATCH("Customer ID", 'E4 TB Allocation Details'!$A$18:$L$18, 0),FALSE), 'E2 Allocators'!$B$15:$W$361, MATCH('O5 Details by Class &amp; Accounts'!AP$18, 'E2 Allocators'!$B$15:$W$15, 0),FALSE)*$G48), 0, VLOOKUP(VLOOKUP($A48, 'E4 TB Allocation Details'!$A$18:$L$205, MATCH("Customer ID", 'E4 TB Allocation Details'!$A$18:$L$18, 0),FALSE), 'E2 Allocators'!$B$15:$W$361, MATCH('O5 Details by Class &amp; Accounts'!AP$18, 'E2 Allocators'!$B$15:$W$15, 0),FALSE)*$G48)</f>
        <v>0</v>
      </c>
      <c r="AQ48" s="1412">
        <f ca="1">IF(ISERROR(VLOOKUP(VLOOKUP($A48, 'E4 TB Allocation Details'!$A$18:$L$205, MATCH("Customer ID", 'E4 TB Allocation Details'!$A$18:$L$18, 0),FALSE), 'E2 Allocators'!$B$15:$W$361, MATCH('O5 Details by Class &amp; Accounts'!AQ$18, 'E2 Allocators'!$B$15:$W$15, 0),FALSE)*$G48), 0, VLOOKUP(VLOOKUP($A48, 'E4 TB Allocation Details'!$A$18:$L$205, MATCH("Customer ID", 'E4 TB Allocation Details'!$A$18:$L$18, 0),FALSE), 'E2 Allocators'!$B$15:$W$361, MATCH('O5 Details by Class &amp; Accounts'!AQ$18, 'E2 Allocators'!$B$15:$W$15, 0),FALSE)*$G48)</f>
        <v>0</v>
      </c>
      <c r="AR48" s="1412">
        <f ca="1">IF(ISERROR(VLOOKUP(VLOOKUP($A48, 'E4 TB Allocation Details'!$A$18:$L$205, MATCH("Customer ID", 'E4 TB Allocation Details'!$A$18:$L$18, 0),FALSE), 'E2 Allocators'!$B$15:$W$361, MATCH('O5 Details by Class &amp; Accounts'!AR$18, 'E2 Allocators'!$B$15:$W$15, 0),FALSE)*$G48), 0, VLOOKUP(VLOOKUP($A48, 'E4 TB Allocation Details'!$A$18:$L$205, MATCH("Customer ID", 'E4 TB Allocation Details'!$A$18:$L$18, 0),FALSE), 'E2 Allocators'!$B$15:$W$361, MATCH('O5 Details by Class &amp; Accounts'!AR$18, 'E2 Allocators'!$B$15:$W$15, 0),FALSE)*$G48)</f>
        <v>0</v>
      </c>
      <c r="AS48" s="1412">
        <f ca="1">IF(ISERROR(VLOOKUP(VLOOKUP($A48, 'E4 TB Allocation Details'!$A$18:$L$205, MATCH("Customer ID", 'E4 TB Allocation Details'!$A$18:$L$18, 0),FALSE), 'E2 Allocators'!$B$15:$W$361, MATCH('O5 Details by Class &amp; Accounts'!AS$18, 'E2 Allocators'!$B$15:$W$15, 0),FALSE)*$G48), 0, VLOOKUP(VLOOKUP($A48, 'E4 TB Allocation Details'!$A$18:$L$205, MATCH("Customer ID", 'E4 TB Allocation Details'!$A$18:$L$18, 0),FALSE), 'E2 Allocators'!$B$15:$W$361, MATCH('O5 Details by Class &amp; Accounts'!AS$18, 'E2 Allocators'!$B$15:$W$15, 0),FALSE)*$G48)</f>
        <v>0</v>
      </c>
      <c r="AT48" s="1412">
        <f ca="1">IF(ISERROR(VLOOKUP(VLOOKUP($A48, 'E4 TB Allocation Details'!$A$18:$L$205, MATCH("Customer ID", 'E4 TB Allocation Details'!$A$18:$L$18, 0),FALSE), 'E2 Allocators'!$B$15:$W$361, MATCH('O5 Details by Class &amp; Accounts'!AT$18, 'E2 Allocators'!$B$15:$W$15, 0),FALSE)*$G48), 0, VLOOKUP(VLOOKUP($A48, 'E4 TB Allocation Details'!$A$18:$L$205, MATCH("Customer ID", 'E4 TB Allocation Details'!$A$18:$L$18, 0),FALSE), 'E2 Allocators'!$B$15:$W$361, MATCH('O5 Details by Class &amp; Accounts'!AT$18, 'E2 Allocators'!$B$15:$W$15, 0),FALSE)*$G48)</f>
        <v>0</v>
      </c>
      <c r="AU48" s="1412">
        <f ca="1">IF(ISERROR(VLOOKUP(VLOOKUP($A48, 'E4 TB Allocation Details'!$A$18:$L$205, MATCH("Customer ID", 'E4 TB Allocation Details'!$A$18:$L$18, 0),FALSE), 'E2 Allocators'!$B$15:$W$361, MATCH('O5 Details by Class &amp; Accounts'!AU$18, 'E2 Allocators'!$B$15:$W$15, 0),FALSE)*$G48), 0, VLOOKUP(VLOOKUP($A48, 'E4 TB Allocation Details'!$A$18:$L$205, MATCH("Customer ID", 'E4 TB Allocation Details'!$A$18:$L$18, 0),FALSE), 'E2 Allocators'!$B$15:$W$361, MATCH('O5 Details by Class &amp; Accounts'!AU$18, 'E2 Allocators'!$B$15:$W$15, 0),FALSE)*$G48)</f>
        <v>0</v>
      </c>
      <c r="AV48" s="1412">
        <f ca="1">IF(ISERROR(VLOOKUP(VLOOKUP($A48, 'E4 TB Allocation Details'!$A$18:$L$205, MATCH("Customer ID", 'E4 TB Allocation Details'!$A$18:$L$18, 0),FALSE), 'E2 Allocators'!$B$15:$W$361, MATCH('O5 Details by Class &amp; Accounts'!AV$18, 'E2 Allocators'!$B$15:$W$15, 0),FALSE)*$G48), 0, VLOOKUP(VLOOKUP($A48, 'E4 TB Allocation Details'!$A$18:$L$205, MATCH("Customer ID", 'E4 TB Allocation Details'!$A$18:$L$18, 0),FALSE), 'E2 Allocators'!$B$15:$W$361, MATCH('O5 Details by Class &amp; Accounts'!AV$18, 'E2 Allocators'!$B$15:$W$15, 0),FALSE)*$G48)</f>
        <v>0</v>
      </c>
      <c r="AW48" s="1412">
        <f ca="1">IF(ISERROR(VLOOKUP(VLOOKUP($A48, 'E4 TB Allocation Details'!$A$18:$L$205, MATCH("Customer ID", 'E4 TB Allocation Details'!$A$18:$L$18, 0),FALSE), 'E2 Allocators'!$B$15:$W$361, MATCH('O5 Details by Class &amp; Accounts'!AW$18, 'E2 Allocators'!$B$15:$W$15, 0),FALSE)*$G48), 0, VLOOKUP(VLOOKUP($A48, 'E4 TB Allocation Details'!$A$18:$L$205, MATCH("Customer ID", 'E4 TB Allocation Details'!$A$18:$L$18, 0),FALSE), 'E2 Allocators'!$B$15:$W$361, MATCH('O5 Details by Class &amp; Accounts'!AW$18, 'E2 Allocators'!$B$15:$W$15, 0),FALSE)*$G48)</f>
        <v>0</v>
      </c>
      <c r="AX48" s="1412">
        <f t="shared" si="2"/>
        <v>1475979.6415000006</v>
      </c>
      <c r="AY48" s="1412">
        <f ca="1">IF(ISERROR(VLOOKUP(VLOOKUP($A48, 'E4 TB Allocation Details'!$A$18:$L$205, MATCH("Misc ID", 'E4 TB Allocation Details'!$A$18:$L$18, 0),FALSE), 'E2 Allocators'!$B$15:$W$361, MATCH('O5 Details by Class &amp; Accounts'!AY$18, 'E2 Allocators'!$B$15:$W$15, 0),FALSE)*$E48), 0, VLOOKUP(VLOOKUP($A48, 'E4 TB Allocation Details'!$A$18:$L$205, MATCH("Misc ID", 'E4 TB Allocation Details'!$A$18:$L$18, 0),FALSE), 'E2 Allocators'!$B$15:$W$361, MATCH('O5 Details by Class &amp; Accounts'!AY$18, 'E2 Allocators'!$B$15:$W$15, 0),FALSE)*$E48)</f>
        <v>0</v>
      </c>
      <c r="AZ48" s="1412">
        <f ca="1">IF(ISERROR(VLOOKUP(VLOOKUP($A48, 'E4 TB Allocation Details'!$A$18:$L$205, MATCH("Misc ID", 'E4 TB Allocation Details'!$A$18:$L$18, 0),FALSE), 'E2 Allocators'!$B$15:$W$361, MATCH('O5 Details by Class &amp; Accounts'!AZ$18, 'E2 Allocators'!$B$15:$W$15, 0),FALSE)*$E48), 0, VLOOKUP(VLOOKUP($A48, 'E4 TB Allocation Details'!$A$18:$L$205, MATCH("Misc ID", 'E4 TB Allocation Details'!$A$18:$L$18, 0),FALSE), 'E2 Allocators'!$B$15:$W$361, MATCH('O5 Details by Class &amp; Accounts'!AZ$18, 'E2 Allocators'!$B$15:$W$15, 0),FALSE)*$E48)</f>
        <v>0</v>
      </c>
      <c r="BA48" s="1412">
        <f ca="1">IF(ISERROR(VLOOKUP(VLOOKUP($A48, 'E4 TB Allocation Details'!$A$18:$L$205, MATCH("Misc ID", 'E4 TB Allocation Details'!$A$18:$L$18, 0),FALSE), 'E2 Allocators'!$B$15:$W$361, MATCH('O5 Details by Class &amp; Accounts'!BA$18, 'E2 Allocators'!$B$15:$W$15, 0),FALSE)*$E48), 0, VLOOKUP(VLOOKUP($A48, 'E4 TB Allocation Details'!$A$18:$L$205, MATCH("Misc ID", 'E4 TB Allocation Details'!$A$18:$L$18, 0),FALSE), 'E2 Allocators'!$B$15:$W$361, MATCH('O5 Details by Class &amp; Accounts'!BA$18, 'E2 Allocators'!$B$15:$W$15, 0),FALSE)*$E48)</f>
        <v>0</v>
      </c>
      <c r="BB48" s="1412">
        <f ca="1">IF(ISERROR(VLOOKUP(VLOOKUP($A48, 'E4 TB Allocation Details'!$A$18:$L$205, MATCH("Misc ID", 'E4 TB Allocation Details'!$A$18:$L$18, 0),FALSE), 'E2 Allocators'!$B$15:$W$361, MATCH('O5 Details by Class &amp; Accounts'!BB$18, 'E2 Allocators'!$B$15:$W$15, 0),FALSE)*$E48), 0, VLOOKUP(VLOOKUP($A48, 'E4 TB Allocation Details'!$A$18:$L$205, MATCH("Misc ID", 'E4 TB Allocation Details'!$A$18:$L$18, 0),FALSE), 'E2 Allocators'!$B$15:$W$361, MATCH('O5 Details by Class &amp; Accounts'!BB$18, 'E2 Allocators'!$B$15:$W$15, 0),FALSE)*$E48)</f>
        <v>0</v>
      </c>
      <c r="BC48" s="1412">
        <f ca="1">IF(ISERROR(VLOOKUP(VLOOKUP($A48, 'E4 TB Allocation Details'!$A$18:$L$205, MATCH("Misc ID", 'E4 TB Allocation Details'!$A$18:$L$18, 0),FALSE), 'E2 Allocators'!$B$15:$W$361, MATCH('O5 Details by Class &amp; Accounts'!BC$18, 'E2 Allocators'!$B$15:$W$15, 0),FALSE)*$E48), 0, VLOOKUP(VLOOKUP($A48, 'E4 TB Allocation Details'!$A$18:$L$205, MATCH("Misc ID", 'E4 TB Allocation Details'!$A$18:$L$18, 0),FALSE), 'E2 Allocators'!$B$15:$W$361, MATCH('O5 Details by Class &amp; Accounts'!BC$18, 'E2 Allocators'!$B$15:$W$15, 0),FALSE)*$E48)</f>
        <v>0</v>
      </c>
      <c r="BD48" s="1412">
        <f ca="1">IF(ISERROR(VLOOKUP(VLOOKUP($A48, 'E4 TB Allocation Details'!$A$18:$L$205, MATCH("Misc ID", 'E4 TB Allocation Details'!$A$18:$L$18, 0),FALSE), 'E2 Allocators'!$B$15:$W$361, MATCH('O5 Details by Class &amp; Accounts'!BD$18, 'E2 Allocators'!$B$15:$W$15, 0),FALSE)*$E48), 0, VLOOKUP(VLOOKUP($A48, 'E4 TB Allocation Details'!$A$18:$L$205, MATCH("Misc ID", 'E4 TB Allocation Details'!$A$18:$L$18, 0),FALSE), 'E2 Allocators'!$B$15:$W$361, MATCH('O5 Details by Class &amp; Accounts'!BD$18, 'E2 Allocators'!$B$15:$W$15, 0),FALSE)*$E48)</f>
        <v>0</v>
      </c>
      <c r="BE48" s="1412">
        <f ca="1">IF(ISERROR(VLOOKUP(VLOOKUP($A48, 'E4 TB Allocation Details'!$A$18:$L$205, MATCH("Misc ID", 'E4 TB Allocation Details'!$A$18:$L$18, 0),FALSE), 'E2 Allocators'!$B$15:$W$361, MATCH('O5 Details by Class &amp; Accounts'!BE$18, 'E2 Allocators'!$B$15:$W$15, 0),FALSE)*$E48), 0, VLOOKUP(VLOOKUP($A48, 'E4 TB Allocation Details'!$A$18:$L$205, MATCH("Misc ID", 'E4 TB Allocation Details'!$A$18:$L$18, 0),FALSE), 'E2 Allocators'!$B$15:$W$361, MATCH('O5 Details by Class &amp; Accounts'!BE$18, 'E2 Allocators'!$B$15:$W$15, 0),FALSE)*$E48)</f>
        <v>0</v>
      </c>
      <c r="BF48" s="1412">
        <f ca="1">IF(ISERROR(VLOOKUP(VLOOKUP($A48, 'E4 TB Allocation Details'!$A$18:$L$205, MATCH("Misc ID", 'E4 TB Allocation Details'!$A$18:$L$18, 0),FALSE), 'E2 Allocators'!$B$15:$W$361, MATCH('O5 Details by Class &amp; Accounts'!BF$18, 'E2 Allocators'!$B$15:$W$15, 0),FALSE)*$E48), 0, VLOOKUP(VLOOKUP($A48, 'E4 TB Allocation Details'!$A$18:$L$205, MATCH("Misc ID", 'E4 TB Allocation Details'!$A$18:$L$18, 0),FALSE), 'E2 Allocators'!$B$15:$W$361, MATCH('O5 Details by Class &amp; Accounts'!BF$18, 'E2 Allocators'!$B$15:$W$15, 0),FALSE)*$E48)</f>
        <v>0</v>
      </c>
      <c r="BG48" s="1412">
        <f ca="1">IF(ISERROR(VLOOKUP(VLOOKUP($A48, 'E4 TB Allocation Details'!$A$18:$L$205, MATCH("Misc ID", 'E4 TB Allocation Details'!$A$18:$L$18, 0),FALSE), 'E2 Allocators'!$B$15:$W$361, MATCH('O5 Details by Class &amp; Accounts'!BG$18, 'E2 Allocators'!$B$15:$W$15, 0),FALSE)*$E48), 0, VLOOKUP(VLOOKUP($A48, 'E4 TB Allocation Details'!$A$18:$L$205, MATCH("Misc ID", 'E4 TB Allocation Details'!$A$18:$L$18, 0),FALSE), 'E2 Allocators'!$B$15:$W$361, MATCH('O5 Details by Class &amp; Accounts'!BG$18, 'E2 Allocators'!$B$15:$W$15, 0),FALSE)*$E48)</f>
        <v>0</v>
      </c>
      <c r="BH48" s="1412">
        <f ca="1">IF(ISERROR(VLOOKUP(VLOOKUP($A48, 'E4 TB Allocation Details'!$A$18:$L$205, MATCH("Misc ID", 'E4 TB Allocation Details'!$A$18:$L$18, 0),FALSE), 'E2 Allocators'!$B$15:$W$361, MATCH('O5 Details by Class &amp; Accounts'!BH$18, 'E2 Allocators'!$B$15:$W$15, 0),FALSE)*$E48), 0, VLOOKUP(VLOOKUP($A48, 'E4 TB Allocation Details'!$A$18:$L$205, MATCH("Misc ID", 'E4 TB Allocation Details'!$A$18:$L$18, 0),FALSE), 'E2 Allocators'!$B$15:$W$361, MATCH('O5 Details by Class &amp; Accounts'!BH$18, 'E2 Allocators'!$B$15:$W$15, 0),FALSE)*$E48)</f>
        <v>0</v>
      </c>
      <c r="BI48" s="1412">
        <f ca="1">IF(ISERROR(VLOOKUP(VLOOKUP($A48, 'E4 TB Allocation Details'!$A$18:$L$205, MATCH("Misc ID", 'E4 TB Allocation Details'!$A$18:$L$18, 0),FALSE), 'E2 Allocators'!$B$15:$W$361, MATCH('O5 Details by Class &amp; Accounts'!BI$18, 'E2 Allocators'!$B$15:$W$15, 0),FALSE)*$E48), 0, VLOOKUP(VLOOKUP($A48, 'E4 TB Allocation Details'!$A$18:$L$205, MATCH("Misc ID", 'E4 TB Allocation Details'!$A$18:$L$18, 0),FALSE), 'E2 Allocators'!$B$15:$W$361, MATCH('O5 Details by Class &amp; Accounts'!BI$18, 'E2 Allocators'!$B$15:$W$15, 0),FALSE)*$E48)</f>
        <v>0</v>
      </c>
      <c r="BJ48" s="1412">
        <f ca="1">IF(ISERROR(VLOOKUP(VLOOKUP($A48, 'E4 TB Allocation Details'!$A$18:$L$205, MATCH("Misc ID", 'E4 TB Allocation Details'!$A$18:$L$18, 0),FALSE), 'E2 Allocators'!$B$15:$W$361, MATCH('O5 Details by Class &amp; Accounts'!BJ$18, 'E2 Allocators'!$B$15:$W$15, 0),FALSE)*$E48), 0, VLOOKUP(VLOOKUP($A48, 'E4 TB Allocation Details'!$A$18:$L$205, MATCH("Misc ID", 'E4 TB Allocation Details'!$A$18:$L$18, 0),FALSE), 'E2 Allocators'!$B$15:$W$361, MATCH('O5 Details by Class &amp; Accounts'!BJ$18, 'E2 Allocators'!$B$15:$W$15, 0),FALSE)*$E48)</f>
        <v>0</v>
      </c>
      <c r="BK48" s="1412">
        <f ca="1">IF(ISERROR(VLOOKUP(VLOOKUP($A48, 'E4 TB Allocation Details'!$A$18:$L$205, MATCH("Misc ID", 'E4 TB Allocation Details'!$A$18:$L$18, 0),FALSE), 'E2 Allocators'!$B$15:$W$361, MATCH('O5 Details by Class &amp; Accounts'!BK$18, 'E2 Allocators'!$B$15:$W$15, 0),FALSE)*$E48), 0, VLOOKUP(VLOOKUP($A48, 'E4 TB Allocation Details'!$A$18:$L$205, MATCH("Misc ID", 'E4 TB Allocation Details'!$A$18:$L$18, 0),FALSE), 'E2 Allocators'!$B$15:$W$361, MATCH('O5 Details by Class &amp; Accounts'!BK$18, 'E2 Allocators'!$B$15:$W$15, 0),FALSE)*$E48)</f>
        <v>0</v>
      </c>
      <c r="BL48" s="1412">
        <f ca="1">IF(ISERROR(VLOOKUP(VLOOKUP($A48, 'E4 TB Allocation Details'!$A$18:$L$205, MATCH("Misc ID", 'E4 TB Allocation Details'!$A$18:$L$18, 0),FALSE), 'E2 Allocators'!$B$15:$W$361, MATCH('O5 Details by Class &amp; Accounts'!BL$18, 'E2 Allocators'!$B$15:$W$15, 0),FALSE)*$E48), 0, VLOOKUP(VLOOKUP($A48, 'E4 TB Allocation Details'!$A$18:$L$205, MATCH("Misc ID", 'E4 TB Allocation Details'!$A$18:$L$18, 0),FALSE), 'E2 Allocators'!$B$15:$W$361, MATCH('O5 Details by Class &amp; Accounts'!BL$18, 'E2 Allocators'!$B$15:$W$15, 0),FALSE)*$E48)</f>
        <v>0</v>
      </c>
      <c r="BM48" s="1412">
        <f ca="1">IF(ISERROR(VLOOKUP(VLOOKUP($A48, 'E4 TB Allocation Details'!$A$18:$L$205, MATCH("Misc ID", 'E4 TB Allocation Details'!$A$18:$L$18, 0),FALSE), 'E2 Allocators'!$B$15:$W$361, MATCH('O5 Details by Class &amp; Accounts'!BM$18, 'E2 Allocators'!$B$15:$W$15, 0),FALSE)*$E48), 0, VLOOKUP(VLOOKUP($A48, 'E4 TB Allocation Details'!$A$18:$L$205, MATCH("Misc ID", 'E4 TB Allocation Details'!$A$18:$L$18, 0),FALSE), 'E2 Allocators'!$B$15:$W$361, MATCH('O5 Details by Class &amp; Accounts'!BM$18, 'E2 Allocators'!$B$15:$W$15, 0),FALSE)*$E48)</f>
        <v>0</v>
      </c>
      <c r="BN48" s="1412">
        <f ca="1">IF(ISERROR(VLOOKUP(VLOOKUP($A48, 'E4 TB Allocation Details'!$A$18:$L$205, MATCH("Misc ID", 'E4 TB Allocation Details'!$A$18:$L$18, 0),FALSE), 'E2 Allocators'!$B$15:$W$361, MATCH('O5 Details by Class &amp; Accounts'!BN$18, 'E2 Allocators'!$B$15:$W$15, 0),FALSE)*$E48), 0, VLOOKUP(VLOOKUP($A48, 'E4 TB Allocation Details'!$A$18:$L$205, MATCH("Misc ID", 'E4 TB Allocation Details'!$A$18:$L$18, 0),FALSE), 'E2 Allocators'!$B$15:$W$361, MATCH('O5 Details by Class &amp; Accounts'!BN$18, 'E2 Allocators'!$B$15:$W$15, 0),FALSE)*$E48)</f>
        <v>0</v>
      </c>
      <c r="BO48" s="1412">
        <f ca="1">IF(ISERROR(VLOOKUP(VLOOKUP($A48, 'E4 TB Allocation Details'!$A$18:$L$205, MATCH("Misc ID", 'E4 TB Allocation Details'!$A$18:$L$18, 0),FALSE), 'E2 Allocators'!$B$15:$W$361, MATCH('O5 Details by Class &amp; Accounts'!BO$18, 'E2 Allocators'!$B$15:$W$15, 0),FALSE)*$E48), 0, VLOOKUP(VLOOKUP($A48, 'E4 TB Allocation Details'!$A$18:$L$205, MATCH("Misc ID", 'E4 TB Allocation Details'!$A$18:$L$18, 0),FALSE), 'E2 Allocators'!$B$15:$W$361, MATCH('O5 Details by Class &amp; Accounts'!BO$18, 'E2 Allocators'!$B$15:$W$15, 0),FALSE)*$E48)</f>
        <v>0</v>
      </c>
      <c r="BP48" s="1412">
        <f ca="1">IF(ISERROR(VLOOKUP(VLOOKUP($A48, 'E4 TB Allocation Details'!$A$18:$L$205, MATCH("Misc ID", 'E4 TB Allocation Details'!$A$18:$L$18, 0),FALSE), 'E2 Allocators'!$B$15:$W$361, MATCH('O5 Details by Class &amp; Accounts'!BP$18, 'E2 Allocators'!$B$15:$W$15, 0),FALSE)*$E48), 0, VLOOKUP(VLOOKUP($A48, 'E4 TB Allocation Details'!$A$18:$L$205, MATCH("Misc ID", 'E4 TB Allocation Details'!$A$18:$L$18, 0),FALSE), 'E2 Allocators'!$B$15:$W$361, MATCH('O5 Details by Class &amp; Accounts'!BP$18, 'E2 Allocators'!$B$15:$W$15, 0),FALSE)*$E48)</f>
        <v>0</v>
      </c>
      <c r="BQ48" s="1412">
        <f ca="1">IF(ISERROR(VLOOKUP(VLOOKUP($A48, 'E4 TB Allocation Details'!$A$18:$L$205, MATCH("Misc ID", 'E4 TB Allocation Details'!$A$18:$L$18, 0),FALSE), 'E2 Allocators'!$B$15:$W$361, MATCH('O5 Details by Class &amp; Accounts'!BQ$18, 'E2 Allocators'!$B$15:$W$15, 0),FALSE)*$E48), 0, VLOOKUP(VLOOKUP($A48, 'E4 TB Allocation Details'!$A$18:$L$205, MATCH("Misc ID", 'E4 TB Allocation Details'!$A$18:$L$18, 0),FALSE), 'E2 Allocators'!$B$15:$W$361, MATCH('O5 Details by Class &amp; Accounts'!BQ$18, 'E2 Allocators'!$B$15:$W$15, 0),FALSE)*$E48)</f>
        <v>0</v>
      </c>
      <c r="BR48" s="1412">
        <f ca="1">IF(ISERROR(VLOOKUP(VLOOKUP($A48, 'E4 TB Allocation Details'!$A$18:$L$205, MATCH("Misc ID", 'E4 TB Allocation Details'!$A$18:$L$18, 0),FALSE), 'E2 Allocators'!$B$15:$W$361, MATCH('O5 Details by Class &amp; Accounts'!BR$18, 'E2 Allocators'!$B$15:$W$15, 0),FALSE)*$E48), 0, VLOOKUP(VLOOKUP($A48, 'E4 TB Allocation Details'!$A$18:$L$205, MATCH("Misc ID", 'E4 TB Allocation Details'!$A$18:$L$18, 0),FALSE), 'E2 Allocators'!$B$15:$W$361, MATCH('O5 Details by Class &amp; Accounts'!BR$18, 'E2 Allocators'!$B$15:$W$15, 0),FALSE)*$E48)</f>
        <v>0</v>
      </c>
      <c r="BS48" s="1412">
        <f t="shared" si="3"/>
        <v>0</v>
      </c>
      <c r="BT48" s="1412">
        <f ca="1">IF(ISERROR(VLOOKUP(VLOOKUP($A48, 'E4 TB Allocation Details'!$A$18:$L$205, MATCH("A &amp; G ID", 'E4 TB Allocation Details'!$A$18:$L$18, 0),FALSE), 'E2 Allocators'!$B$15:$W$361, MATCH('O5 Details by Class &amp; Accounts'!BT$18, 'E2 Allocators'!$B$15:$W$15, 0),FALSE)*$E48), 0, VLOOKUP(VLOOKUP($A48, 'E4 TB Allocation Details'!$A$18:$L$205, MATCH("A &amp; G ID", 'E4 TB Allocation Details'!$A$18:$L$18, 0),FALSE), 'E2 Allocators'!$B$15:$W$361, MATCH('O5 Details by Class &amp; Accounts'!BT$18, 'E2 Allocators'!$B$15:$W$15, 0),FALSE)*$E48)</f>
        <v>0</v>
      </c>
      <c r="BU48" s="1412">
        <f ca="1">IF(ISERROR(VLOOKUP(VLOOKUP($A48, 'E4 TB Allocation Details'!$A$18:$L$205, MATCH("A &amp; G ID", 'E4 TB Allocation Details'!$A$18:$L$18, 0),FALSE), 'E2 Allocators'!$B$15:$W$361, MATCH('O5 Details by Class &amp; Accounts'!BU$18, 'E2 Allocators'!$B$15:$W$15, 0),FALSE)*$E48), 0, VLOOKUP(VLOOKUP($A48, 'E4 TB Allocation Details'!$A$18:$L$205, MATCH("A &amp; G ID", 'E4 TB Allocation Details'!$A$18:$L$18, 0),FALSE), 'E2 Allocators'!$B$15:$W$361, MATCH('O5 Details by Class &amp; Accounts'!BU$18, 'E2 Allocators'!$B$15:$W$15, 0),FALSE)*$E48)</f>
        <v>0</v>
      </c>
      <c r="BV48" s="1412">
        <f ca="1">IF(ISERROR(VLOOKUP(VLOOKUP($A48, 'E4 TB Allocation Details'!$A$18:$L$205, MATCH("A &amp; G ID", 'E4 TB Allocation Details'!$A$18:$L$18, 0),FALSE), 'E2 Allocators'!$B$15:$W$361, MATCH('O5 Details by Class &amp; Accounts'!BV$18, 'E2 Allocators'!$B$15:$W$15, 0),FALSE)*$E48), 0, VLOOKUP(VLOOKUP($A48, 'E4 TB Allocation Details'!$A$18:$L$205, MATCH("A &amp; G ID", 'E4 TB Allocation Details'!$A$18:$L$18, 0),FALSE), 'E2 Allocators'!$B$15:$W$361, MATCH('O5 Details by Class &amp; Accounts'!BV$18, 'E2 Allocators'!$B$15:$W$15, 0),FALSE)*$E48)</f>
        <v>0</v>
      </c>
      <c r="BW48" s="1412">
        <f ca="1">IF(ISERROR(VLOOKUP(VLOOKUP($A48, 'E4 TB Allocation Details'!$A$18:$L$205, MATCH("A &amp; G ID", 'E4 TB Allocation Details'!$A$18:$L$18, 0),FALSE), 'E2 Allocators'!$B$15:$W$361, MATCH('O5 Details by Class &amp; Accounts'!BW$18, 'E2 Allocators'!$B$15:$W$15, 0),FALSE)*$E48), 0, VLOOKUP(VLOOKUP($A48, 'E4 TB Allocation Details'!$A$18:$L$205, MATCH("A &amp; G ID", 'E4 TB Allocation Details'!$A$18:$L$18, 0),FALSE), 'E2 Allocators'!$B$15:$W$361, MATCH('O5 Details by Class &amp; Accounts'!BW$18, 'E2 Allocators'!$B$15:$W$15, 0),FALSE)*$E48)</f>
        <v>0</v>
      </c>
      <c r="BX48" s="1412">
        <f ca="1">IF(ISERROR(VLOOKUP(VLOOKUP($A48, 'E4 TB Allocation Details'!$A$18:$L$205, MATCH("A &amp; G ID", 'E4 TB Allocation Details'!$A$18:$L$18, 0),FALSE), 'E2 Allocators'!$B$15:$W$361, MATCH('O5 Details by Class &amp; Accounts'!BX$18, 'E2 Allocators'!$B$15:$W$15, 0),FALSE)*$E48), 0, VLOOKUP(VLOOKUP($A48, 'E4 TB Allocation Details'!$A$18:$L$205, MATCH("A &amp; G ID", 'E4 TB Allocation Details'!$A$18:$L$18, 0),FALSE), 'E2 Allocators'!$B$15:$W$361, MATCH('O5 Details by Class &amp; Accounts'!BX$18, 'E2 Allocators'!$B$15:$W$15, 0),FALSE)*$E48)</f>
        <v>0</v>
      </c>
      <c r="BY48" s="1412">
        <f ca="1">IF(ISERROR(VLOOKUP(VLOOKUP($A48, 'E4 TB Allocation Details'!$A$18:$L$205, MATCH("A &amp; G ID", 'E4 TB Allocation Details'!$A$18:$L$18, 0),FALSE), 'E2 Allocators'!$B$15:$W$361, MATCH('O5 Details by Class &amp; Accounts'!BY$18, 'E2 Allocators'!$B$15:$W$15, 0),FALSE)*$E48), 0, VLOOKUP(VLOOKUP($A48, 'E4 TB Allocation Details'!$A$18:$L$205, MATCH("A &amp; G ID", 'E4 TB Allocation Details'!$A$18:$L$18, 0),FALSE), 'E2 Allocators'!$B$15:$W$361, MATCH('O5 Details by Class &amp; Accounts'!BY$18, 'E2 Allocators'!$B$15:$W$15, 0),FALSE)*$E48)</f>
        <v>0</v>
      </c>
      <c r="BZ48" s="1412">
        <f ca="1">IF(ISERROR(VLOOKUP(VLOOKUP($A48, 'E4 TB Allocation Details'!$A$18:$L$205, MATCH("A &amp; G ID", 'E4 TB Allocation Details'!$A$18:$L$18, 0),FALSE), 'E2 Allocators'!$B$15:$W$361, MATCH('O5 Details by Class &amp; Accounts'!BZ$18, 'E2 Allocators'!$B$15:$W$15, 0),FALSE)*$E48), 0, VLOOKUP(VLOOKUP($A48, 'E4 TB Allocation Details'!$A$18:$L$205, MATCH("A &amp; G ID", 'E4 TB Allocation Details'!$A$18:$L$18, 0),FALSE), 'E2 Allocators'!$B$15:$W$361, MATCH('O5 Details by Class &amp; Accounts'!BZ$18, 'E2 Allocators'!$B$15:$W$15, 0),FALSE)*$E48)</f>
        <v>0</v>
      </c>
      <c r="CA48" s="1412">
        <f ca="1">IF(ISERROR(VLOOKUP(VLOOKUP($A48, 'E4 TB Allocation Details'!$A$18:$L$205, MATCH("A &amp; G ID", 'E4 TB Allocation Details'!$A$18:$L$18, 0),FALSE), 'E2 Allocators'!$B$15:$W$361, MATCH('O5 Details by Class &amp; Accounts'!CA$18, 'E2 Allocators'!$B$15:$W$15, 0),FALSE)*$E48), 0, VLOOKUP(VLOOKUP($A48, 'E4 TB Allocation Details'!$A$18:$L$205, MATCH("A &amp; G ID", 'E4 TB Allocation Details'!$A$18:$L$18, 0),FALSE), 'E2 Allocators'!$B$15:$W$361, MATCH('O5 Details by Class &amp; Accounts'!CA$18, 'E2 Allocators'!$B$15:$W$15, 0),FALSE)*$E48)</f>
        <v>0</v>
      </c>
      <c r="CB48" s="1412">
        <f ca="1">IF(ISERROR(VLOOKUP(VLOOKUP($A48, 'E4 TB Allocation Details'!$A$18:$L$205, MATCH("A &amp; G ID", 'E4 TB Allocation Details'!$A$18:$L$18, 0),FALSE), 'E2 Allocators'!$B$15:$W$361, MATCH('O5 Details by Class &amp; Accounts'!CB$18, 'E2 Allocators'!$B$15:$W$15, 0),FALSE)*$E48), 0, VLOOKUP(VLOOKUP($A48, 'E4 TB Allocation Details'!$A$18:$L$205, MATCH("A &amp; G ID", 'E4 TB Allocation Details'!$A$18:$L$18, 0),FALSE), 'E2 Allocators'!$B$15:$W$361, MATCH('O5 Details by Class &amp; Accounts'!CB$18, 'E2 Allocators'!$B$15:$W$15, 0),FALSE)*$E48)</f>
        <v>0</v>
      </c>
      <c r="CC48" s="1412">
        <f ca="1">IF(ISERROR(VLOOKUP(VLOOKUP($A48, 'E4 TB Allocation Details'!$A$18:$L$205, MATCH("A &amp; G ID", 'E4 TB Allocation Details'!$A$18:$L$18, 0),FALSE), 'E2 Allocators'!$B$15:$W$361, MATCH('O5 Details by Class &amp; Accounts'!CC$18, 'E2 Allocators'!$B$15:$W$15, 0),FALSE)*$E48), 0, VLOOKUP(VLOOKUP($A48, 'E4 TB Allocation Details'!$A$18:$L$205, MATCH("A &amp; G ID", 'E4 TB Allocation Details'!$A$18:$L$18, 0),FALSE), 'E2 Allocators'!$B$15:$W$361, MATCH('O5 Details by Class &amp; Accounts'!CC$18, 'E2 Allocators'!$B$15:$W$15, 0),FALSE)*$E48)</f>
        <v>0</v>
      </c>
      <c r="CD48" s="1412">
        <f ca="1">IF(ISERROR(VLOOKUP(VLOOKUP($A48, 'E4 TB Allocation Details'!$A$18:$L$205, MATCH("A &amp; G ID", 'E4 TB Allocation Details'!$A$18:$L$18, 0),FALSE), 'E2 Allocators'!$B$15:$W$361, MATCH('O5 Details by Class &amp; Accounts'!CD$18, 'E2 Allocators'!$B$15:$W$15, 0),FALSE)*$E48), 0, VLOOKUP(VLOOKUP($A48, 'E4 TB Allocation Details'!$A$18:$L$205, MATCH("A &amp; G ID", 'E4 TB Allocation Details'!$A$18:$L$18, 0),FALSE), 'E2 Allocators'!$B$15:$W$361, MATCH('O5 Details by Class &amp; Accounts'!CD$18, 'E2 Allocators'!$B$15:$W$15, 0),FALSE)*$E48)</f>
        <v>0</v>
      </c>
      <c r="CE48" s="1412">
        <f ca="1">IF(ISERROR(VLOOKUP(VLOOKUP($A48, 'E4 TB Allocation Details'!$A$18:$L$205, MATCH("A &amp; G ID", 'E4 TB Allocation Details'!$A$18:$L$18, 0),FALSE), 'E2 Allocators'!$B$15:$W$361, MATCH('O5 Details by Class &amp; Accounts'!CE$18, 'E2 Allocators'!$B$15:$W$15, 0),FALSE)*$E48), 0, VLOOKUP(VLOOKUP($A48, 'E4 TB Allocation Details'!$A$18:$L$205, MATCH("A &amp; G ID", 'E4 TB Allocation Details'!$A$18:$L$18, 0),FALSE), 'E2 Allocators'!$B$15:$W$361, MATCH('O5 Details by Class &amp; Accounts'!CE$18, 'E2 Allocators'!$B$15:$W$15, 0),FALSE)*$E48)</f>
        <v>0</v>
      </c>
      <c r="CF48" s="1412">
        <f ca="1">IF(ISERROR(VLOOKUP(VLOOKUP($A48, 'E4 TB Allocation Details'!$A$18:$L$205, MATCH("A &amp; G ID", 'E4 TB Allocation Details'!$A$18:$L$18, 0),FALSE), 'E2 Allocators'!$B$15:$W$361, MATCH('O5 Details by Class &amp; Accounts'!CF$18, 'E2 Allocators'!$B$15:$W$15, 0),FALSE)*$E48), 0, VLOOKUP(VLOOKUP($A48, 'E4 TB Allocation Details'!$A$18:$L$205, MATCH("A &amp; G ID", 'E4 TB Allocation Details'!$A$18:$L$18, 0),FALSE), 'E2 Allocators'!$B$15:$W$361, MATCH('O5 Details by Class &amp; Accounts'!CF$18, 'E2 Allocators'!$B$15:$W$15, 0),FALSE)*$E48)</f>
        <v>0</v>
      </c>
      <c r="CG48" s="1412">
        <f ca="1">IF(ISERROR(VLOOKUP(VLOOKUP($A48, 'E4 TB Allocation Details'!$A$18:$L$205, MATCH("A &amp; G ID", 'E4 TB Allocation Details'!$A$18:$L$18, 0),FALSE), 'E2 Allocators'!$B$15:$W$361, MATCH('O5 Details by Class &amp; Accounts'!CG$18, 'E2 Allocators'!$B$15:$W$15, 0),FALSE)*$E48), 0, VLOOKUP(VLOOKUP($A48, 'E4 TB Allocation Details'!$A$18:$L$205, MATCH("A &amp; G ID", 'E4 TB Allocation Details'!$A$18:$L$18, 0),FALSE), 'E2 Allocators'!$B$15:$W$361, MATCH('O5 Details by Class &amp; Accounts'!CG$18, 'E2 Allocators'!$B$15:$W$15, 0),FALSE)*$E48)</f>
        <v>0</v>
      </c>
      <c r="CH48" s="1412">
        <f ca="1">IF(ISERROR(VLOOKUP(VLOOKUP($A48, 'E4 TB Allocation Details'!$A$18:$L$205, MATCH("A &amp; G ID", 'E4 TB Allocation Details'!$A$18:$L$18, 0),FALSE), 'E2 Allocators'!$B$15:$W$361, MATCH('O5 Details by Class &amp; Accounts'!CH$18, 'E2 Allocators'!$B$15:$W$15, 0),FALSE)*$E48), 0, VLOOKUP(VLOOKUP($A48, 'E4 TB Allocation Details'!$A$18:$L$205, MATCH("A &amp; G ID", 'E4 TB Allocation Details'!$A$18:$L$18, 0),FALSE), 'E2 Allocators'!$B$15:$W$361, MATCH('O5 Details by Class &amp; Accounts'!CH$18, 'E2 Allocators'!$B$15:$W$15, 0),FALSE)*$E48)</f>
        <v>0</v>
      </c>
      <c r="CI48" s="1412">
        <f ca="1">IF(ISERROR(VLOOKUP(VLOOKUP($A48, 'E4 TB Allocation Details'!$A$18:$L$205, MATCH("A &amp; G ID", 'E4 TB Allocation Details'!$A$18:$L$18, 0),FALSE), 'E2 Allocators'!$B$15:$W$361, MATCH('O5 Details by Class &amp; Accounts'!CI$18, 'E2 Allocators'!$B$15:$W$15, 0),FALSE)*$E48), 0, VLOOKUP(VLOOKUP($A48, 'E4 TB Allocation Details'!$A$18:$L$205, MATCH("A &amp; G ID", 'E4 TB Allocation Details'!$A$18:$L$18, 0),FALSE), 'E2 Allocators'!$B$15:$W$361, MATCH('O5 Details by Class &amp; Accounts'!CI$18, 'E2 Allocators'!$B$15:$W$15, 0),FALSE)*$E48)</f>
        <v>0</v>
      </c>
      <c r="CJ48" s="1412">
        <f ca="1">IF(ISERROR(VLOOKUP(VLOOKUP($A48, 'E4 TB Allocation Details'!$A$18:$L$205, MATCH("A &amp; G ID", 'E4 TB Allocation Details'!$A$18:$L$18, 0),FALSE), 'E2 Allocators'!$B$15:$W$361, MATCH('O5 Details by Class &amp; Accounts'!CJ$18, 'E2 Allocators'!$B$15:$W$15, 0),FALSE)*$E48), 0, VLOOKUP(VLOOKUP($A48, 'E4 TB Allocation Details'!$A$18:$L$205, MATCH("A &amp; G ID", 'E4 TB Allocation Details'!$A$18:$L$18, 0),FALSE), 'E2 Allocators'!$B$15:$W$361, MATCH('O5 Details by Class &amp; Accounts'!CJ$18, 'E2 Allocators'!$B$15:$W$15, 0),FALSE)*$E48)</f>
        <v>0</v>
      </c>
      <c r="CK48" s="1412">
        <f ca="1">IF(ISERROR(VLOOKUP(VLOOKUP($A48, 'E4 TB Allocation Details'!$A$18:$L$205, MATCH("A &amp; G ID", 'E4 TB Allocation Details'!$A$18:$L$18, 0),FALSE), 'E2 Allocators'!$B$15:$W$361, MATCH('O5 Details by Class &amp; Accounts'!CK$18, 'E2 Allocators'!$B$15:$W$15, 0),FALSE)*$E48), 0, VLOOKUP(VLOOKUP($A48, 'E4 TB Allocation Details'!$A$18:$L$205, MATCH("A &amp; G ID", 'E4 TB Allocation Details'!$A$18:$L$18, 0),FALSE), 'E2 Allocators'!$B$15:$W$361, MATCH('O5 Details by Class &amp; Accounts'!CK$18, 'E2 Allocators'!$B$15:$W$15, 0),FALSE)*$E48)</f>
        <v>0</v>
      </c>
      <c r="CL48" s="1412">
        <f ca="1">IF(ISERROR(VLOOKUP(VLOOKUP($A48, 'E4 TB Allocation Details'!$A$18:$L$205, MATCH("A &amp; G ID", 'E4 TB Allocation Details'!$A$18:$L$18, 0),FALSE), 'E2 Allocators'!$B$15:$W$361, MATCH('O5 Details by Class &amp; Accounts'!CL$18, 'E2 Allocators'!$B$15:$W$15, 0),FALSE)*$E48), 0, VLOOKUP(VLOOKUP($A48, 'E4 TB Allocation Details'!$A$18:$L$205, MATCH("A &amp; G ID", 'E4 TB Allocation Details'!$A$18:$L$18, 0),FALSE), 'E2 Allocators'!$B$15:$W$361, MATCH('O5 Details by Class &amp; Accounts'!CL$18, 'E2 Allocators'!$B$15:$W$15, 0),FALSE)*$E48)</f>
        <v>0</v>
      </c>
      <c r="CM48" s="1412">
        <f ca="1">IF(ISERROR(VLOOKUP(VLOOKUP($A48, 'E4 TB Allocation Details'!$A$18:$L$205, MATCH("A &amp; G ID", 'E4 TB Allocation Details'!$A$18:$L$18, 0),FALSE), 'E2 Allocators'!$B$15:$W$361, MATCH('O5 Details by Class &amp; Accounts'!CM$18, 'E2 Allocators'!$B$15:$W$15, 0),FALSE)*$E48), 0, VLOOKUP(VLOOKUP($A48, 'E4 TB Allocation Details'!$A$18:$L$205, MATCH("A &amp; G ID", 'E4 TB Allocation Details'!$A$18:$L$18, 0),FALSE), 'E2 Allocators'!$B$15:$W$361, MATCH('O5 Details by Class &amp; Accounts'!CM$18, 'E2 Allocators'!$B$15:$W$15, 0),FALSE)*$E48)</f>
        <v>0</v>
      </c>
      <c r="CN48" s="1412">
        <f t="shared" si="5"/>
        <v>0</v>
      </c>
      <c r="CO48" s="1792">
        <f t="shared" si="4"/>
        <v>-6.9849193096160889E-10</v>
      </c>
      <c r="CQ48" s="2087" t="s">
        <v>12</v>
      </c>
    </row>
    <row r="49" spans="1:95" s="81" customFormat="1" ht="12.75">
      <c r="A49" s="1175">
        <v>1840</v>
      </c>
      <c r="B49" s="1176" t="s">
        <v>414</v>
      </c>
      <c r="C49" s="1789">
        <f ca="1">IF(ISERROR(VLOOKUP($A49,'I3 TB Data'!$A$23:$H$458,MATCH('O5 Details by Class &amp; Accounts'!$C$18, 'I3 TB Data'!$A$23:$H$23,0),0)), 0, VLOOKUP($A49,'I3 TB Data'!$A$23:$H$458,MATCH('O5 Details by Class &amp; Accounts'!$C$18,'I3 TB Data'!$A$23:$H$23,0),0))</f>
        <v>5012500</v>
      </c>
      <c r="D49" s="1790">
        <f ca="1">'I4 BO ASSETS'!E46</f>
        <v>-5012500</v>
      </c>
      <c r="E49" s="1789">
        <f t="shared" si="6"/>
        <v>0</v>
      </c>
      <c r="F49" s="1791">
        <f ca="1">IF(ISERROR(VLOOKUP($A49, 'E1 Categorization'!A33:E122, MATCH("Customer Component", 'E1 Categorization'!$A$33:$E$33,0), 0)), 0, IF(VLOOKUP($A49, 'E1 Categorization'!A33:E122, MATCH("Customer Component", 'E1 Categorization'!$A$33:$E$33,0), 0)=0, 'O5 Details by Class &amp; Accounts'!$E49, IF(AND(VLOOKUP($A49, 'E1 Categorization'!A33:E122, MATCH("Customer Component", 'E1 Categorization'!$A$33:$E$33,0), 0) &gt;0, VLOOKUP($A49, 'E1 Categorization'!A33:E122, MATCH("Customer Component", 'E1 Categorization'!$A$33:$E$33,0), 0)&lt;1), 'O5 Details by Class &amp; Accounts'!$E49*(1-VLOOKUP($A49, 'E1 Categorization'!A33:E122, MATCH("Customer Component", 'E1 Categorization'!$A$33:$E$33,0), 0)), 0)))</f>
        <v>0</v>
      </c>
      <c r="G49" s="1791">
        <f ca="1">IF(ISERROR(VLOOKUP($A49, 'E1 Categorization'!A33:E122, MATCH("Customer Component", 'E1 Categorization'!$A$33:$E$33,0), 0)),0, IF(VLOOKUP($A49, 'E1 Categorization'!A33:E122, MATCH("Customer Component", 'E1 Categorization'!$A$33:$E$33,0), 0)=0, 0, IF(AND(VLOOKUP($A49, 'E1 Categorization'!A33:E122, MATCH("Customer Component", 'E1 Categorization'!$A$33:$E$33,0), 0) &gt;0, VLOOKUP($A49, 'E1 Categorization'!A33:E122, MATCH("Customer Component", 'E1 Categorization'!$A$33:$E$33,0), 0)&lt;1), 'O5 Details by Class &amp; Accounts'!$E49*(VLOOKUP($A49, 'E1 Categorization'!A33:E122, MATCH("Customer Component", 'E1 Categorization'!$A$33:$E$33,0), 0)), 'O5 Details by Class &amp; Accounts'!$E49)))</f>
        <v>0</v>
      </c>
      <c r="H49" s="1412">
        <f t="shared" si="0"/>
        <v>0</v>
      </c>
      <c r="I49" s="1412">
        <f ca="1">IF(ISERROR(VLOOKUP(VLOOKUP($A49, 'E4 TB Allocation Details'!$A$18:$L$205, MATCH("Demand ID", 'E4 TB Allocation Details'!$A$18:$L$18, 0),FALSE), 'E2 Allocators'!$B$15:$W$361, MATCH('O5 Details by Class &amp; Accounts'!I$18, 'E2 Allocators'!$B$15:$W$15, 0),FALSE)*$F49), 0, VLOOKUP(VLOOKUP($A49, 'E4 TB Allocation Details'!$A$18:$L$205, MATCH("Demand ID", 'E4 TB Allocation Details'!$A$18:$L$18, 0),FALSE), 'E2 Allocators'!$B$15:$W$361, MATCH('O5 Details by Class &amp; Accounts'!I$18, 'E2 Allocators'!$B$15:$W$15, 0),FALSE)*$F49)</f>
        <v>0</v>
      </c>
      <c r="J49" s="1412">
        <f ca="1">IF(ISERROR(VLOOKUP(VLOOKUP($A49, 'E4 TB Allocation Details'!$A$18:$L$205, MATCH("Demand ID", 'E4 TB Allocation Details'!$A$18:$L$18, 0),FALSE), 'E2 Allocators'!$B$15:$W$361, MATCH('O5 Details by Class &amp; Accounts'!J$18, 'E2 Allocators'!$B$15:$W$15, 0),FALSE)*$F49), 0, VLOOKUP(VLOOKUP($A49, 'E4 TB Allocation Details'!$A$18:$L$205, MATCH("Demand ID", 'E4 TB Allocation Details'!$A$18:$L$18, 0),FALSE), 'E2 Allocators'!$B$15:$W$361, MATCH('O5 Details by Class &amp; Accounts'!J$18, 'E2 Allocators'!$B$15:$W$15, 0),FALSE)*$F49)</f>
        <v>0</v>
      </c>
      <c r="K49" s="1412">
        <f ca="1">IF(ISERROR(VLOOKUP(VLOOKUP($A49, 'E4 TB Allocation Details'!$A$18:$L$205, MATCH("Demand ID", 'E4 TB Allocation Details'!$A$18:$L$18, 0),FALSE), 'E2 Allocators'!$B$15:$W$361, MATCH('O5 Details by Class &amp; Accounts'!K$18, 'E2 Allocators'!$B$15:$W$15, 0),FALSE)*$F49), 0, VLOOKUP(VLOOKUP($A49, 'E4 TB Allocation Details'!$A$18:$L$205, MATCH("Demand ID", 'E4 TB Allocation Details'!$A$18:$L$18, 0),FALSE), 'E2 Allocators'!$B$15:$W$361, MATCH('O5 Details by Class &amp; Accounts'!K$18, 'E2 Allocators'!$B$15:$W$15, 0),FALSE)*$F49)</f>
        <v>0</v>
      </c>
      <c r="L49" s="1412">
        <f ca="1">IF(ISERROR(VLOOKUP(VLOOKUP($A49, 'E4 TB Allocation Details'!$A$18:$L$205, MATCH("Demand ID", 'E4 TB Allocation Details'!$A$18:$L$18, 0),FALSE), 'E2 Allocators'!$B$15:$W$361, MATCH('O5 Details by Class &amp; Accounts'!L$18, 'E2 Allocators'!$B$15:$W$15, 0),FALSE)*$F49), 0, VLOOKUP(VLOOKUP($A49, 'E4 TB Allocation Details'!$A$18:$L$205, MATCH("Demand ID", 'E4 TB Allocation Details'!$A$18:$L$18, 0),FALSE), 'E2 Allocators'!$B$15:$W$361, MATCH('O5 Details by Class &amp; Accounts'!L$18, 'E2 Allocators'!$B$15:$W$15, 0),FALSE)*$F49)</f>
        <v>0</v>
      </c>
      <c r="M49" s="1412">
        <f ca="1">IF(ISERROR(VLOOKUP(VLOOKUP($A49, 'E4 TB Allocation Details'!$A$18:$L$205, MATCH("Demand ID", 'E4 TB Allocation Details'!$A$18:$L$18, 0),FALSE), 'E2 Allocators'!$B$15:$W$361, MATCH('O5 Details by Class &amp; Accounts'!M$18, 'E2 Allocators'!$B$15:$W$15, 0),FALSE)*$F49), 0, VLOOKUP(VLOOKUP($A49, 'E4 TB Allocation Details'!$A$18:$L$205, MATCH("Demand ID", 'E4 TB Allocation Details'!$A$18:$L$18, 0),FALSE), 'E2 Allocators'!$B$15:$W$361, MATCH('O5 Details by Class &amp; Accounts'!M$18, 'E2 Allocators'!$B$15:$W$15, 0),FALSE)*$F49)</f>
        <v>0</v>
      </c>
      <c r="N49" s="1412">
        <f ca="1">IF(ISERROR(VLOOKUP(VLOOKUP($A49, 'E4 TB Allocation Details'!$A$18:$L$205, MATCH("Demand ID", 'E4 TB Allocation Details'!$A$18:$L$18, 0),FALSE), 'E2 Allocators'!$B$15:$W$361, MATCH('O5 Details by Class &amp; Accounts'!N$18, 'E2 Allocators'!$B$15:$W$15, 0),FALSE)*$F49), 0, VLOOKUP(VLOOKUP($A49, 'E4 TB Allocation Details'!$A$18:$L$205, MATCH("Demand ID", 'E4 TB Allocation Details'!$A$18:$L$18, 0),FALSE), 'E2 Allocators'!$B$15:$W$361, MATCH('O5 Details by Class &amp; Accounts'!N$18, 'E2 Allocators'!$B$15:$W$15, 0),FALSE)*$F49)</f>
        <v>0</v>
      </c>
      <c r="O49" s="1412">
        <f ca="1">IF(ISERROR(VLOOKUP(VLOOKUP($A49, 'E4 TB Allocation Details'!$A$18:$L$205, MATCH("Demand ID", 'E4 TB Allocation Details'!$A$18:$L$18, 0),FALSE), 'E2 Allocators'!$B$15:$W$361, MATCH('O5 Details by Class &amp; Accounts'!O$18, 'E2 Allocators'!$B$15:$W$15, 0),FALSE)*$F49), 0, VLOOKUP(VLOOKUP($A49, 'E4 TB Allocation Details'!$A$18:$L$205, MATCH("Demand ID", 'E4 TB Allocation Details'!$A$18:$L$18, 0),FALSE), 'E2 Allocators'!$B$15:$W$361, MATCH('O5 Details by Class &amp; Accounts'!O$18, 'E2 Allocators'!$B$15:$W$15, 0),FALSE)*$F49)</f>
        <v>0</v>
      </c>
      <c r="P49" s="1412">
        <f ca="1">IF(ISERROR(VLOOKUP(VLOOKUP($A49, 'E4 TB Allocation Details'!$A$18:$L$205, MATCH("Demand ID", 'E4 TB Allocation Details'!$A$18:$L$18, 0),FALSE), 'E2 Allocators'!$B$15:$W$361, MATCH('O5 Details by Class &amp; Accounts'!P$18, 'E2 Allocators'!$B$15:$W$15, 0),FALSE)*$F49), 0, VLOOKUP(VLOOKUP($A49, 'E4 TB Allocation Details'!$A$18:$L$205, MATCH("Demand ID", 'E4 TB Allocation Details'!$A$18:$L$18, 0),FALSE), 'E2 Allocators'!$B$15:$W$361, MATCH('O5 Details by Class &amp; Accounts'!P$18, 'E2 Allocators'!$B$15:$W$15, 0),FALSE)*$F49)</f>
        <v>0</v>
      </c>
      <c r="Q49" s="1412">
        <f ca="1">IF(ISERROR(VLOOKUP(VLOOKUP($A49, 'E4 TB Allocation Details'!$A$18:$L$205, MATCH("Demand ID", 'E4 TB Allocation Details'!$A$18:$L$18, 0),FALSE), 'E2 Allocators'!$B$15:$W$361, MATCH('O5 Details by Class &amp; Accounts'!Q$18, 'E2 Allocators'!$B$15:$W$15, 0),FALSE)*$F49), 0, VLOOKUP(VLOOKUP($A49, 'E4 TB Allocation Details'!$A$18:$L$205, MATCH("Demand ID", 'E4 TB Allocation Details'!$A$18:$L$18, 0),FALSE), 'E2 Allocators'!$B$15:$W$361, MATCH('O5 Details by Class &amp; Accounts'!Q$18, 'E2 Allocators'!$B$15:$W$15, 0),FALSE)*$F49)</f>
        <v>0</v>
      </c>
      <c r="R49" s="1412">
        <f ca="1">IF(ISERROR(VLOOKUP(VLOOKUP($A49, 'E4 TB Allocation Details'!$A$18:$L$205, MATCH("Demand ID", 'E4 TB Allocation Details'!$A$18:$L$18, 0),FALSE), 'E2 Allocators'!$B$15:$W$361, MATCH('O5 Details by Class &amp; Accounts'!R$18, 'E2 Allocators'!$B$15:$W$15, 0),FALSE)*$F49), 0, VLOOKUP(VLOOKUP($A49, 'E4 TB Allocation Details'!$A$18:$L$205, MATCH("Demand ID", 'E4 TB Allocation Details'!$A$18:$L$18, 0),FALSE), 'E2 Allocators'!$B$15:$W$361, MATCH('O5 Details by Class &amp; Accounts'!R$18, 'E2 Allocators'!$B$15:$W$15, 0),FALSE)*$F49)</f>
        <v>0</v>
      </c>
      <c r="S49" s="1412">
        <f ca="1">IF(ISERROR(VLOOKUP(VLOOKUP($A49, 'E4 TB Allocation Details'!$A$18:$L$205, MATCH("Demand ID", 'E4 TB Allocation Details'!$A$18:$L$18, 0),FALSE), 'E2 Allocators'!$B$15:$W$361, MATCH('O5 Details by Class &amp; Accounts'!S$18, 'E2 Allocators'!$B$15:$W$15, 0),FALSE)*$F49), 0, VLOOKUP(VLOOKUP($A49, 'E4 TB Allocation Details'!$A$18:$L$205, MATCH("Demand ID", 'E4 TB Allocation Details'!$A$18:$L$18, 0),FALSE), 'E2 Allocators'!$B$15:$W$361, MATCH('O5 Details by Class &amp; Accounts'!S$18, 'E2 Allocators'!$B$15:$W$15, 0),FALSE)*$F49)</f>
        <v>0</v>
      </c>
      <c r="T49" s="1412">
        <f ca="1">IF(ISERROR(VLOOKUP(VLOOKUP($A49, 'E4 TB Allocation Details'!$A$18:$L$205, MATCH("Demand ID", 'E4 TB Allocation Details'!$A$18:$L$18, 0),FALSE), 'E2 Allocators'!$B$15:$W$361, MATCH('O5 Details by Class &amp; Accounts'!T$18, 'E2 Allocators'!$B$15:$W$15, 0),FALSE)*$F49), 0, VLOOKUP(VLOOKUP($A49, 'E4 TB Allocation Details'!$A$18:$L$205, MATCH("Demand ID", 'E4 TB Allocation Details'!$A$18:$L$18, 0),FALSE), 'E2 Allocators'!$B$15:$W$361, MATCH('O5 Details by Class &amp; Accounts'!T$18, 'E2 Allocators'!$B$15:$W$15, 0),FALSE)*$F49)</f>
        <v>0</v>
      </c>
      <c r="U49" s="1412">
        <f ca="1">IF(ISERROR(VLOOKUP(VLOOKUP($A49, 'E4 TB Allocation Details'!$A$18:$L$205, MATCH("Demand ID", 'E4 TB Allocation Details'!$A$18:$L$18, 0),FALSE), 'E2 Allocators'!$B$15:$W$361, MATCH('O5 Details by Class &amp; Accounts'!U$18, 'E2 Allocators'!$B$15:$W$15, 0),FALSE)*$F49), 0, VLOOKUP(VLOOKUP($A49, 'E4 TB Allocation Details'!$A$18:$L$205, MATCH("Demand ID", 'E4 TB Allocation Details'!$A$18:$L$18, 0),FALSE), 'E2 Allocators'!$B$15:$W$361, MATCH('O5 Details by Class &amp; Accounts'!U$18, 'E2 Allocators'!$B$15:$W$15, 0),FALSE)*$F49)</f>
        <v>0</v>
      </c>
      <c r="V49" s="1412">
        <f ca="1">IF(ISERROR(VLOOKUP(VLOOKUP($A49, 'E4 TB Allocation Details'!$A$18:$L$205, MATCH("Demand ID", 'E4 TB Allocation Details'!$A$18:$L$18, 0),FALSE), 'E2 Allocators'!$B$15:$W$361, MATCH('O5 Details by Class &amp; Accounts'!V$18, 'E2 Allocators'!$B$15:$W$15, 0),FALSE)*$F49), 0, VLOOKUP(VLOOKUP($A49, 'E4 TB Allocation Details'!$A$18:$L$205, MATCH("Demand ID", 'E4 TB Allocation Details'!$A$18:$L$18, 0),FALSE), 'E2 Allocators'!$B$15:$W$361, MATCH('O5 Details by Class &amp; Accounts'!V$18, 'E2 Allocators'!$B$15:$W$15, 0),FALSE)*$F49)</f>
        <v>0</v>
      </c>
      <c r="W49" s="1412">
        <f ca="1">IF(ISERROR(VLOOKUP(VLOOKUP($A49, 'E4 TB Allocation Details'!$A$18:$L$205, MATCH("Demand ID", 'E4 TB Allocation Details'!$A$18:$L$18, 0),FALSE), 'E2 Allocators'!$B$15:$W$361, MATCH('O5 Details by Class &amp; Accounts'!W$18, 'E2 Allocators'!$B$15:$W$15, 0),FALSE)*$F49), 0, VLOOKUP(VLOOKUP($A49, 'E4 TB Allocation Details'!$A$18:$L$205, MATCH("Demand ID", 'E4 TB Allocation Details'!$A$18:$L$18, 0),FALSE), 'E2 Allocators'!$B$15:$W$361, MATCH('O5 Details by Class &amp; Accounts'!W$18, 'E2 Allocators'!$B$15:$W$15, 0),FALSE)*$F49)</f>
        <v>0</v>
      </c>
      <c r="X49" s="1412">
        <f ca="1">IF(ISERROR(VLOOKUP(VLOOKUP($A49, 'E4 TB Allocation Details'!$A$18:$L$205, MATCH("Demand ID", 'E4 TB Allocation Details'!$A$18:$L$18, 0),FALSE), 'E2 Allocators'!$B$15:$W$361, MATCH('O5 Details by Class &amp; Accounts'!X$18, 'E2 Allocators'!$B$15:$W$15, 0),FALSE)*$F49), 0, VLOOKUP(VLOOKUP($A49, 'E4 TB Allocation Details'!$A$18:$L$205, MATCH("Demand ID", 'E4 TB Allocation Details'!$A$18:$L$18, 0),FALSE), 'E2 Allocators'!$B$15:$W$361, MATCH('O5 Details by Class &amp; Accounts'!X$18, 'E2 Allocators'!$B$15:$W$15, 0),FALSE)*$F49)</f>
        <v>0</v>
      </c>
      <c r="Y49" s="1412">
        <f ca="1">IF(ISERROR(VLOOKUP(VLOOKUP($A49, 'E4 TB Allocation Details'!$A$18:$L$205, MATCH("Demand ID", 'E4 TB Allocation Details'!$A$18:$L$18, 0),FALSE), 'E2 Allocators'!$B$15:$W$361, MATCH('O5 Details by Class &amp; Accounts'!Y$18, 'E2 Allocators'!$B$15:$W$15, 0),FALSE)*$F49), 0, VLOOKUP(VLOOKUP($A49, 'E4 TB Allocation Details'!$A$18:$L$205, MATCH("Demand ID", 'E4 TB Allocation Details'!$A$18:$L$18, 0),FALSE), 'E2 Allocators'!$B$15:$W$361, MATCH('O5 Details by Class &amp; Accounts'!Y$18, 'E2 Allocators'!$B$15:$W$15, 0),FALSE)*$F49)</f>
        <v>0</v>
      </c>
      <c r="Z49" s="1412">
        <f ca="1">IF(ISERROR(VLOOKUP(VLOOKUP($A49, 'E4 TB Allocation Details'!$A$18:$L$205, MATCH("Demand ID", 'E4 TB Allocation Details'!$A$18:$L$18, 0),FALSE), 'E2 Allocators'!$B$15:$W$361, MATCH('O5 Details by Class &amp; Accounts'!Z$18, 'E2 Allocators'!$B$15:$W$15, 0),FALSE)*$F49), 0, VLOOKUP(VLOOKUP($A49, 'E4 TB Allocation Details'!$A$18:$L$205, MATCH("Demand ID", 'E4 TB Allocation Details'!$A$18:$L$18, 0),FALSE), 'E2 Allocators'!$B$15:$W$361, MATCH('O5 Details by Class &amp; Accounts'!Z$18, 'E2 Allocators'!$B$15:$W$15, 0),FALSE)*$F49)</f>
        <v>0</v>
      </c>
      <c r="AA49" s="1412">
        <f ca="1">IF(ISERROR(VLOOKUP(VLOOKUP($A49, 'E4 TB Allocation Details'!$A$18:$L$205, MATCH("Demand ID", 'E4 TB Allocation Details'!$A$18:$L$18, 0),FALSE), 'E2 Allocators'!$B$15:$W$361, MATCH('O5 Details by Class &amp; Accounts'!AA$18, 'E2 Allocators'!$B$15:$W$15, 0),FALSE)*$F49), 0, VLOOKUP(VLOOKUP($A49, 'E4 TB Allocation Details'!$A$18:$L$205, MATCH("Demand ID", 'E4 TB Allocation Details'!$A$18:$L$18, 0),FALSE), 'E2 Allocators'!$B$15:$W$361, MATCH('O5 Details by Class &amp; Accounts'!AA$18, 'E2 Allocators'!$B$15:$W$15, 0),FALSE)*$F49)</f>
        <v>0</v>
      </c>
      <c r="AB49" s="1412">
        <f ca="1">IF(ISERROR(VLOOKUP(VLOOKUP($A49, 'E4 TB Allocation Details'!$A$18:$L$205, MATCH("Demand ID", 'E4 TB Allocation Details'!$A$18:$L$18, 0),FALSE), 'E2 Allocators'!$B$15:$W$361, MATCH('O5 Details by Class &amp; Accounts'!AB$18, 'E2 Allocators'!$B$15:$W$15, 0),FALSE)*$F49), 0, VLOOKUP(VLOOKUP($A49, 'E4 TB Allocation Details'!$A$18:$L$205, MATCH("Demand ID", 'E4 TB Allocation Details'!$A$18:$L$18, 0),FALSE), 'E2 Allocators'!$B$15:$W$361, MATCH('O5 Details by Class &amp; Accounts'!AB$18, 'E2 Allocators'!$B$15:$W$15, 0),FALSE)*$F49)</f>
        <v>0</v>
      </c>
      <c r="AC49" s="1412">
        <f t="shared" si="1"/>
        <v>0</v>
      </c>
      <c r="AD49" s="1412">
        <f ca="1">IF(ISERROR(VLOOKUP(VLOOKUP($A49, 'E4 TB Allocation Details'!$A$18:$L$205, MATCH("Customer ID", 'E4 TB Allocation Details'!$A$18:$L$18, 0),FALSE), 'E2 Allocators'!$B$15:$W$361, MATCH('O5 Details by Class &amp; Accounts'!AD$18, 'E2 Allocators'!$B$15:$W$15, 0),FALSE)*$G49), 0, VLOOKUP(VLOOKUP($A49, 'E4 TB Allocation Details'!$A$18:$L$205, MATCH("Customer ID", 'E4 TB Allocation Details'!$A$18:$L$18, 0),FALSE), 'E2 Allocators'!$B$15:$W$361, MATCH('O5 Details by Class &amp; Accounts'!AD$18, 'E2 Allocators'!$B$15:$W$15, 0),FALSE)*$G49)</f>
        <v>0</v>
      </c>
      <c r="AE49" s="1412">
        <f ca="1">IF(ISERROR(VLOOKUP(VLOOKUP($A49, 'E4 TB Allocation Details'!$A$18:$L$205, MATCH("Customer ID", 'E4 TB Allocation Details'!$A$18:$L$18, 0),FALSE), 'E2 Allocators'!$B$15:$W$361, MATCH('O5 Details by Class &amp; Accounts'!AE$18, 'E2 Allocators'!$B$15:$W$15, 0),FALSE)*$G49), 0, VLOOKUP(VLOOKUP($A49, 'E4 TB Allocation Details'!$A$18:$L$205, MATCH("Customer ID", 'E4 TB Allocation Details'!$A$18:$L$18, 0),FALSE), 'E2 Allocators'!$B$15:$W$361, MATCH('O5 Details by Class &amp; Accounts'!AE$18, 'E2 Allocators'!$B$15:$W$15, 0),FALSE)*$G49)</f>
        <v>0</v>
      </c>
      <c r="AF49" s="1412">
        <f ca="1">IF(ISERROR(VLOOKUP(VLOOKUP($A49, 'E4 TB Allocation Details'!$A$18:$L$205, MATCH("Customer ID", 'E4 TB Allocation Details'!$A$18:$L$18, 0),FALSE), 'E2 Allocators'!$B$15:$W$361, MATCH('O5 Details by Class &amp; Accounts'!AF$18, 'E2 Allocators'!$B$15:$W$15, 0),FALSE)*$G49), 0, VLOOKUP(VLOOKUP($A49, 'E4 TB Allocation Details'!$A$18:$L$205, MATCH("Customer ID", 'E4 TB Allocation Details'!$A$18:$L$18, 0),FALSE), 'E2 Allocators'!$B$15:$W$361, MATCH('O5 Details by Class &amp; Accounts'!AF$18, 'E2 Allocators'!$B$15:$W$15, 0),FALSE)*$G49)</f>
        <v>0</v>
      </c>
      <c r="AG49" s="1412">
        <f ca="1">IF(ISERROR(VLOOKUP(VLOOKUP($A49, 'E4 TB Allocation Details'!$A$18:$L$205, MATCH("Customer ID", 'E4 TB Allocation Details'!$A$18:$L$18, 0),FALSE), 'E2 Allocators'!$B$15:$W$361, MATCH('O5 Details by Class &amp; Accounts'!AG$18, 'E2 Allocators'!$B$15:$W$15, 0),FALSE)*$G49), 0, VLOOKUP(VLOOKUP($A49, 'E4 TB Allocation Details'!$A$18:$L$205, MATCH("Customer ID", 'E4 TB Allocation Details'!$A$18:$L$18, 0),FALSE), 'E2 Allocators'!$B$15:$W$361, MATCH('O5 Details by Class &amp; Accounts'!AG$18, 'E2 Allocators'!$B$15:$W$15, 0),FALSE)*$G49)</f>
        <v>0</v>
      </c>
      <c r="AH49" s="1412">
        <f ca="1">IF(ISERROR(VLOOKUP(VLOOKUP($A49, 'E4 TB Allocation Details'!$A$18:$L$205, MATCH("Customer ID", 'E4 TB Allocation Details'!$A$18:$L$18, 0),FALSE), 'E2 Allocators'!$B$15:$W$361, MATCH('O5 Details by Class &amp; Accounts'!AH$18, 'E2 Allocators'!$B$15:$W$15, 0),FALSE)*$G49), 0, VLOOKUP(VLOOKUP($A49, 'E4 TB Allocation Details'!$A$18:$L$205, MATCH("Customer ID", 'E4 TB Allocation Details'!$A$18:$L$18, 0),FALSE), 'E2 Allocators'!$B$15:$W$361, MATCH('O5 Details by Class &amp; Accounts'!AH$18, 'E2 Allocators'!$B$15:$W$15, 0),FALSE)*$G49)</f>
        <v>0</v>
      </c>
      <c r="AI49" s="1412">
        <f ca="1">IF(ISERROR(VLOOKUP(VLOOKUP($A49, 'E4 TB Allocation Details'!$A$18:$L$205, MATCH("Customer ID", 'E4 TB Allocation Details'!$A$18:$L$18, 0),FALSE), 'E2 Allocators'!$B$15:$W$361, MATCH('O5 Details by Class &amp; Accounts'!AI$18, 'E2 Allocators'!$B$15:$W$15, 0),FALSE)*$G49), 0, VLOOKUP(VLOOKUP($A49, 'E4 TB Allocation Details'!$A$18:$L$205, MATCH("Customer ID", 'E4 TB Allocation Details'!$A$18:$L$18, 0),FALSE), 'E2 Allocators'!$B$15:$W$361, MATCH('O5 Details by Class &amp; Accounts'!AI$18, 'E2 Allocators'!$B$15:$W$15, 0),FALSE)*$G49)</f>
        <v>0</v>
      </c>
      <c r="AJ49" s="1412">
        <f ca="1">IF(ISERROR(VLOOKUP(VLOOKUP($A49, 'E4 TB Allocation Details'!$A$18:$L$205, MATCH("Customer ID", 'E4 TB Allocation Details'!$A$18:$L$18, 0),FALSE), 'E2 Allocators'!$B$15:$W$361, MATCH('O5 Details by Class &amp; Accounts'!AJ$18, 'E2 Allocators'!$B$15:$W$15, 0),FALSE)*$G49), 0, VLOOKUP(VLOOKUP($A49, 'E4 TB Allocation Details'!$A$18:$L$205, MATCH("Customer ID", 'E4 TB Allocation Details'!$A$18:$L$18, 0),FALSE), 'E2 Allocators'!$B$15:$W$361, MATCH('O5 Details by Class &amp; Accounts'!AJ$18, 'E2 Allocators'!$B$15:$W$15, 0),FALSE)*$G49)</f>
        <v>0</v>
      </c>
      <c r="AK49" s="1412">
        <f ca="1">IF(ISERROR(VLOOKUP(VLOOKUP($A49, 'E4 TB Allocation Details'!$A$18:$L$205, MATCH("Customer ID", 'E4 TB Allocation Details'!$A$18:$L$18, 0),FALSE), 'E2 Allocators'!$B$15:$W$361, MATCH('O5 Details by Class &amp; Accounts'!AK$18, 'E2 Allocators'!$B$15:$W$15, 0),FALSE)*$G49), 0, VLOOKUP(VLOOKUP($A49, 'E4 TB Allocation Details'!$A$18:$L$205, MATCH("Customer ID", 'E4 TB Allocation Details'!$A$18:$L$18, 0),FALSE), 'E2 Allocators'!$B$15:$W$361, MATCH('O5 Details by Class &amp; Accounts'!AK$18, 'E2 Allocators'!$B$15:$W$15, 0),FALSE)*$G49)</f>
        <v>0</v>
      </c>
      <c r="AL49" s="1412">
        <f ca="1">IF(ISERROR(VLOOKUP(VLOOKUP($A49, 'E4 TB Allocation Details'!$A$18:$L$205, MATCH("Customer ID", 'E4 TB Allocation Details'!$A$18:$L$18, 0),FALSE), 'E2 Allocators'!$B$15:$W$361, MATCH('O5 Details by Class &amp; Accounts'!AL$18, 'E2 Allocators'!$B$15:$W$15, 0),FALSE)*$G49), 0, VLOOKUP(VLOOKUP($A49, 'E4 TB Allocation Details'!$A$18:$L$205, MATCH("Customer ID", 'E4 TB Allocation Details'!$A$18:$L$18, 0),FALSE), 'E2 Allocators'!$B$15:$W$361, MATCH('O5 Details by Class &amp; Accounts'!AL$18, 'E2 Allocators'!$B$15:$W$15, 0),FALSE)*$G49)</f>
        <v>0</v>
      </c>
      <c r="AM49" s="1412">
        <f ca="1">IF(ISERROR(VLOOKUP(VLOOKUP($A49, 'E4 TB Allocation Details'!$A$18:$L$205, MATCH("Customer ID", 'E4 TB Allocation Details'!$A$18:$L$18, 0),FALSE), 'E2 Allocators'!$B$15:$W$361, MATCH('O5 Details by Class &amp; Accounts'!AM$18, 'E2 Allocators'!$B$15:$W$15, 0),FALSE)*$G49), 0, VLOOKUP(VLOOKUP($A49, 'E4 TB Allocation Details'!$A$18:$L$205, MATCH("Customer ID", 'E4 TB Allocation Details'!$A$18:$L$18, 0),FALSE), 'E2 Allocators'!$B$15:$W$361, MATCH('O5 Details by Class &amp; Accounts'!AM$18, 'E2 Allocators'!$B$15:$W$15, 0),FALSE)*$G49)</f>
        <v>0</v>
      </c>
      <c r="AN49" s="1412">
        <f ca="1">IF(ISERROR(VLOOKUP(VLOOKUP($A49, 'E4 TB Allocation Details'!$A$18:$L$205, MATCH("Customer ID", 'E4 TB Allocation Details'!$A$18:$L$18, 0),FALSE), 'E2 Allocators'!$B$15:$W$361, MATCH('O5 Details by Class &amp; Accounts'!AN$18, 'E2 Allocators'!$B$15:$W$15, 0),FALSE)*$G49), 0, VLOOKUP(VLOOKUP($A49, 'E4 TB Allocation Details'!$A$18:$L$205, MATCH("Customer ID", 'E4 TB Allocation Details'!$A$18:$L$18, 0),FALSE), 'E2 Allocators'!$B$15:$W$361, MATCH('O5 Details by Class &amp; Accounts'!AN$18, 'E2 Allocators'!$B$15:$W$15, 0),FALSE)*$G49)</f>
        <v>0</v>
      </c>
      <c r="AO49" s="1412">
        <f ca="1">IF(ISERROR(VLOOKUP(VLOOKUP($A49, 'E4 TB Allocation Details'!$A$18:$L$205, MATCH("Customer ID", 'E4 TB Allocation Details'!$A$18:$L$18, 0),FALSE), 'E2 Allocators'!$B$15:$W$361, MATCH('O5 Details by Class &amp; Accounts'!AO$18, 'E2 Allocators'!$B$15:$W$15, 0),FALSE)*$G49), 0, VLOOKUP(VLOOKUP($A49, 'E4 TB Allocation Details'!$A$18:$L$205, MATCH("Customer ID", 'E4 TB Allocation Details'!$A$18:$L$18, 0),FALSE), 'E2 Allocators'!$B$15:$W$361, MATCH('O5 Details by Class &amp; Accounts'!AO$18, 'E2 Allocators'!$B$15:$W$15, 0),FALSE)*$G49)</f>
        <v>0</v>
      </c>
      <c r="AP49" s="1412">
        <f ca="1">IF(ISERROR(VLOOKUP(VLOOKUP($A49, 'E4 TB Allocation Details'!$A$18:$L$205, MATCH("Customer ID", 'E4 TB Allocation Details'!$A$18:$L$18, 0),FALSE), 'E2 Allocators'!$B$15:$W$361, MATCH('O5 Details by Class &amp; Accounts'!AP$18, 'E2 Allocators'!$B$15:$W$15, 0),FALSE)*$G49), 0, VLOOKUP(VLOOKUP($A49, 'E4 TB Allocation Details'!$A$18:$L$205, MATCH("Customer ID", 'E4 TB Allocation Details'!$A$18:$L$18, 0),FALSE), 'E2 Allocators'!$B$15:$W$361, MATCH('O5 Details by Class &amp; Accounts'!AP$18, 'E2 Allocators'!$B$15:$W$15, 0),FALSE)*$G49)</f>
        <v>0</v>
      </c>
      <c r="AQ49" s="1412">
        <f ca="1">IF(ISERROR(VLOOKUP(VLOOKUP($A49, 'E4 TB Allocation Details'!$A$18:$L$205, MATCH("Customer ID", 'E4 TB Allocation Details'!$A$18:$L$18, 0),FALSE), 'E2 Allocators'!$B$15:$W$361, MATCH('O5 Details by Class &amp; Accounts'!AQ$18, 'E2 Allocators'!$B$15:$W$15, 0),FALSE)*$G49), 0, VLOOKUP(VLOOKUP($A49, 'E4 TB Allocation Details'!$A$18:$L$205, MATCH("Customer ID", 'E4 TB Allocation Details'!$A$18:$L$18, 0),FALSE), 'E2 Allocators'!$B$15:$W$361, MATCH('O5 Details by Class &amp; Accounts'!AQ$18, 'E2 Allocators'!$B$15:$W$15, 0),FALSE)*$G49)</f>
        <v>0</v>
      </c>
      <c r="AR49" s="1412">
        <f ca="1">IF(ISERROR(VLOOKUP(VLOOKUP($A49, 'E4 TB Allocation Details'!$A$18:$L$205, MATCH("Customer ID", 'E4 TB Allocation Details'!$A$18:$L$18, 0),FALSE), 'E2 Allocators'!$B$15:$W$361, MATCH('O5 Details by Class &amp; Accounts'!AR$18, 'E2 Allocators'!$B$15:$W$15, 0),FALSE)*$G49), 0, VLOOKUP(VLOOKUP($A49, 'E4 TB Allocation Details'!$A$18:$L$205, MATCH("Customer ID", 'E4 TB Allocation Details'!$A$18:$L$18, 0),FALSE), 'E2 Allocators'!$B$15:$W$361, MATCH('O5 Details by Class &amp; Accounts'!AR$18, 'E2 Allocators'!$B$15:$W$15, 0),FALSE)*$G49)</f>
        <v>0</v>
      </c>
      <c r="AS49" s="1412">
        <f ca="1">IF(ISERROR(VLOOKUP(VLOOKUP($A49, 'E4 TB Allocation Details'!$A$18:$L$205, MATCH("Customer ID", 'E4 TB Allocation Details'!$A$18:$L$18, 0),FALSE), 'E2 Allocators'!$B$15:$W$361, MATCH('O5 Details by Class &amp; Accounts'!AS$18, 'E2 Allocators'!$B$15:$W$15, 0),FALSE)*$G49), 0, VLOOKUP(VLOOKUP($A49, 'E4 TB Allocation Details'!$A$18:$L$205, MATCH("Customer ID", 'E4 TB Allocation Details'!$A$18:$L$18, 0),FALSE), 'E2 Allocators'!$B$15:$W$361, MATCH('O5 Details by Class &amp; Accounts'!AS$18, 'E2 Allocators'!$B$15:$W$15, 0),FALSE)*$G49)</f>
        <v>0</v>
      </c>
      <c r="AT49" s="1412">
        <f ca="1">IF(ISERROR(VLOOKUP(VLOOKUP($A49, 'E4 TB Allocation Details'!$A$18:$L$205, MATCH("Customer ID", 'E4 TB Allocation Details'!$A$18:$L$18, 0),FALSE), 'E2 Allocators'!$B$15:$W$361, MATCH('O5 Details by Class &amp; Accounts'!AT$18, 'E2 Allocators'!$B$15:$W$15, 0),FALSE)*$G49), 0, VLOOKUP(VLOOKUP($A49, 'E4 TB Allocation Details'!$A$18:$L$205, MATCH("Customer ID", 'E4 TB Allocation Details'!$A$18:$L$18, 0),FALSE), 'E2 Allocators'!$B$15:$W$361, MATCH('O5 Details by Class &amp; Accounts'!AT$18, 'E2 Allocators'!$B$15:$W$15, 0),FALSE)*$G49)</f>
        <v>0</v>
      </c>
      <c r="AU49" s="1412">
        <f ca="1">IF(ISERROR(VLOOKUP(VLOOKUP($A49, 'E4 TB Allocation Details'!$A$18:$L$205, MATCH("Customer ID", 'E4 TB Allocation Details'!$A$18:$L$18, 0),FALSE), 'E2 Allocators'!$B$15:$W$361, MATCH('O5 Details by Class &amp; Accounts'!AU$18, 'E2 Allocators'!$B$15:$W$15, 0),FALSE)*$G49), 0, VLOOKUP(VLOOKUP($A49, 'E4 TB Allocation Details'!$A$18:$L$205, MATCH("Customer ID", 'E4 TB Allocation Details'!$A$18:$L$18, 0),FALSE), 'E2 Allocators'!$B$15:$W$361, MATCH('O5 Details by Class &amp; Accounts'!AU$18, 'E2 Allocators'!$B$15:$W$15, 0),FALSE)*$G49)</f>
        <v>0</v>
      </c>
      <c r="AV49" s="1412">
        <f ca="1">IF(ISERROR(VLOOKUP(VLOOKUP($A49, 'E4 TB Allocation Details'!$A$18:$L$205, MATCH("Customer ID", 'E4 TB Allocation Details'!$A$18:$L$18, 0),FALSE), 'E2 Allocators'!$B$15:$W$361, MATCH('O5 Details by Class &amp; Accounts'!AV$18, 'E2 Allocators'!$B$15:$W$15, 0),FALSE)*$G49), 0, VLOOKUP(VLOOKUP($A49, 'E4 TB Allocation Details'!$A$18:$L$205, MATCH("Customer ID", 'E4 TB Allocation Details'!$A$18:$L$18, 0),FALSE), 'E2 Allocators'!$B$15:$W$361, MATCH('O5 Details by Class &amp; Accounts'!AV$18, 'E2 Allocators'!$B$15:$W$15, 0),FALSE)*$G49)</f>
        <v>0</v>
      </c>
      <c r="AW49" s="1412">
        <f ca="1">IF(ISERROR(VLOOKUP(VLOOKUP($A49, 'E4 TB Allocation Details'!$A$18:$L$205, MATCH("Customer ID", 'E4 TB Allocation Details'!$A$18:$L$18, 0),FALSE), 'E2 Allocators'!$B$15:$W$361, MATCH('O5 Details by Class &amp; Accounts'!AW$18, 'E2 Allocators'!$B$15:$W$15, 0),FALSE)*$G49), 0, VLOOKUP(VLOOKUP($A49, 'E4 TB Allocation Details'!$A$18:$L$205, MATCH("Customer ID", 'E4 TB Allocation Details'!$A$18:$L$18, 0),FALSE), 'E2 Allocators'!$B$15:$W$361, MATCH('O5 Details by Class &amp; Accounts'!AW$18, 'E2 Allocators'!$B$15:$W$15, 0),FALSE)*$G49)</f>
        <v>0</v>
      </c>
      <c r="AX49" s="1412">
        <f t="shared" si="2"/>
        <v>0</v>
      </c>
      <c r="AY49" s="1412">
        <f ca="1">IF(ISERROR(VLOOKUP(VLOOKUP($A49, 'E4 TB Allocation Details'!$A$18:$L$205, MATCH("Misc ID", 'E4 TB Allocation Details'!$A$18:$L$18, 0),FALSE), 'E2 Allocators'!$B$15:$W$361, MATCH('O5 Details by Class &amp; Accounts'!AY$18, 'E2 Allocators'!$B$15:$W$15, 0),FALSE)*$E49), 0, VLOOKUP(VLOOKUP($A49, 'E4 TB Allocation Details'!$A$18:$L$205, MATCH("Misc ID", 'E4 TB Allocation Details'!$A$18:$L$18, 0),FALSE), 'E2 Allocators'!$B$15:$W$361, MATCH('O5 Details by Class &amp; Accounts'!AY$18, 'E2 Allocators'!$B$15:$W$15, 0),FALSE)*$E49)</f>
        <v>0</v>
      </c>
      <c r="AZ49" s="1412">
        <f ca="1">IF(ISERROR(VLOOKUP(VLOOKUP($A49, 'E4 TB Allocation Details'!$A$18:$L$205, MATCH("Misc ID", 'E4 TB Allocation Details'!$A$18:$L$18, 0),FALSE), 'E2 Allocators'!$B$15:$W$361, MATCH('O5 Details by Class &amp; Accounts'!AZ$18, 'E2 Allocators'!$B$15:$W$15, 0),FALSE)*$E49), 0, VLOOKUP(VLOOKUP($A49, 'E4 TB Allocation Details'!$A$18:$L$205, MATCH("Misc ID", 'E4 TB Allocation Details'!$A$18:$L$18, 0),FALSE), 'E2 Allocators'!$B$15:$W$361, MATCH('O5 Details by Class &amp; Accounts'!AZ$18, 'E2 Allocators'!$B$15:$W$15, 0),FALSE)*$E49)</f>
        <v>0</v>
      </c>
      <c r="BA49" s="1412">
        <f ca="1">IF(ISERROR(VLOOKUP(VLOOKUP($A49, 'E4 TB Allocation Details'!$A$18:$L$205, MATCH("Misc ID", 'E4 TB Allocation Details'!$A$18:$L$18, 0),FALSE), 'E2 Allocators'!$B$15:$W$361, MATCH('O5 Details by Class &amp; Accounts'!BA$18, 'E2 Allocators'!$B$15:$W$15, 0),FALSE)*$E49), 0, VLOOKUP(VLOOKUP($A49, 'E4 TB Allocation Details'!$A$18:$L$205, MATCH("Misc ID", 'E4 TB Allocation Details'!$A$18:$L$18, 0),FALSE), 'E2 Allocators'!$B$15:$W$361, MATCH('O5 Details by Class &amp; Accounts'!BA$18, 'E2 Allocators'!$B$15:$W$15, 0),FALSE)*$E49)</f>
        <v>0</v>
      </c>
      <c r="BB49" s="1412">
        <f ca="1">IF(ISERROR(VLOOKUP(VLOOKUP($A49, 'E4 TB Allocation Details'!$A$18:$L$205, MATCH("Misc ID", 'E4 TB Allocation Details'!$A$18:$L$18, 0),FALSE), 'E2 Allocators'!$B$15:$W$361, MATCH('O5 Details by Class &amp; Accounts'!BB$18, 'E2 Allocators'!$B$15:$W$15, 0),FALSE)*$E49), 0, VLOOKUP(VLOOKUP($A49, 'E4 TB Allocation Details'!$A$18:$L$205, MATCH("Misc ID", 'E4 TB Allocation Details'!$A$18:$L$18, 0),FALSE), 'E2 Allocators'!$B$15:$W$361, MATCH('O5 Details by Class &amp; Accounts'!BB$18, 'E2 Allocators'!$B$15:$W$15, 0),FALSE)*$E49)</f>
        <v>0</v>
      </c>
      <c r="BC49" s="1412">
        <f ca="1">IF(ISERROR(VLOOKUP(VLOOKUP($A49, 'E4 TB Allocation Details'!$A$18:$L$205, MATCH("Misc ID", 'E4 TB Allocation Details'!$A$18:$L$18, 0),FALSE), 'E2 Allocators'!$B$15:$W$361, MATCH('O5 Details by Class &amp; Accounts'!BC$18, 'E2 Allocators'!$B$15:$W$15, 0),FALSE)*$E49), 0, VLOOKUP(VLOOKUP($A49, 'E4 TB Allocation Details'!$A$18:$L$205, MATCH("Misc ID", 'E4 TB Allocation Details'!$A$18:$L$18, 0),FALSE), 'E2 Allocators'!$B$15:$W$361, MATCH('O5 Details by Class &amp; Accounts'!BC$18, 'E2 Allocators'!$B$15:$W$15, 0),FALSE)*$E49)</f>
        <v>0</v>
      </c>
      <c r="BD49" s="1412">
        <f ca="1">IF(ISERROR(VLOOKUP(VLOOKUP($A49, 'E4 TB Allocation Details'!$A$18:$L$205, MATCH("Misc ID", 'E4 TB Allocation Details'!$A$18:$L$18, 0),FALSE), 'E2 Allocators'!$B$15:$W$361, MATCH('O5 Details by Class &amp; Accounts'!BD$18, 'E2 Allocators'!$B$15:$W$15, 0),FALSE)*$E49), 0, VLOOKUP(VLOOKUP($A49, 'E4 TB Allocation Details'!$A$18:$L$205, MATCH("Misc ID", 'E4 TB Allocation Details'!$A$18:$L$18, 0),FALSE), 'E2 Allocators'!$B$15:$W$361, MATCH('O5 Details by Class &amp; Accounts'!BD$18, 'E2 Allocators'!$B$15:$W$15, 0),FALSE)*$E49)</f>
        <v>0</v>
      </c>
      <c r="BE49" s="1412">
        <f ca="1">IF(ISERROR(VLOOKUP(VLOOKUP($A49, 'E4 TB Allocation Details'!$A$18:$L$205, MATCH("Misc ID", 'E4 TB Allocation Details'!$A$18:$L$18, 0),FALSE), 'E2 Allocators'!$B$15:$W$361, MATCH('O5 Details by Class &amp; Accounts'!BE$18, 'E2 Allocators'!$B$15:$W$15, 0),FALSE)*$E49), 0, VLOOKUP(VLOOKUP($A49, 'E4 TB Allocation Details'!$A$18:$L$205, MATCH("Misc ID", 'E4 TB Allocation Details'!$A$18:$L$18, 0),FALSE), 'E2 Allocators'!$B$15:$W$361, MATCH('O5 Details by Class &amp; Accounts'!BE$18, 'E2 Allocators'!$B$15:$W$15, 0),FALSE)*$E49)</f>
        <v>0</v>
      </c>
      <c r="BF49" s="1412">
        <f ca="1">IF(ISERROR(VLOOKUP(VLOOKUP($A49, 'E4 TB Allocation Details'!$A$18:$L$205, MATCH("Misc ID", 'E4 TB Allocation Details'!$A$18:$L$18, 0),FALSE), 'E2 Allocators'!$B$15:$W$361, MATCH('O5 Details by Class &amp; Accounts'!BF$18, 'E2 Allocators'!$B$15:$W$15, 0),FALSE)*$E49), 0, VLOOKUP(VLOOKUP($A49, 'E4 TB Allocation Details'!$A$18:$L$205, MATCH("Misc ID", 'E4 TB Allocation Details'!$A$18:$L$18, 0),FALSE), 'E2 Allocators'!$B$15:$W$361, MATCH('O5 Details by Class &amp; Accounts'!BF$18, 'E2 Allocators'!$B$15:$W$15, 0),FALSE)*$E49)</f>
        <v>0</v>
      </c>
      <c r="BG49" s="1412">
        <f ca="1">IF(ISERROR(VLOOKUP(VLOOKUP($A49, 'E4 TB Allocation Details'!$A$18:$L$205, MATCH("Misc ID", 'E4 TB Allocation Details'!$A$18:$L$18, 0),FALSE), 'E2 Allocators'!$B$15:$W$361, MATCH('O5 Details by Class &amp; Accounts'!BG$18, 'E2 Allocators'!$B$15:$W$15, 0),FALSE)*$E49), 0, VLOOKUP(VLOOKUP($A49, 'E4 TB Allocation Details'!$A$18:$L$205, MATCH("Misc ID", 'E4 TB Allocation Details'!$A$18:$L$18, 0),FALSE), 'E2 Allocators'!$B$15:$W$361, MATCH('O5 Details by Class &amp; Accounts'!BG$18, 'E2 Allocators'!$B$15:$W$15, 0),FALSE)*$E49)</f>
        <v>0</v>
      </c>
      <c r="BH49" s="1412">
        <f ca="1">IF(ISERROR(VLOOKUP(VLOOKUP($A49, 'E4 TB Allocation Details'!$A$18:$L$205, MATCH("Misc ID", 'E4 TB Allocation Details'!$A$18:$L$18, 0),FALSE), 'E2 Allocators'!$B$15:$W$361, MATCH('O5 Details by Class &amp; Accounts'!BH$18, 'E2 Allocators'!$B$15:$W$15, 0),FALSE)*$E49), 0, VLOOKUP(VLOOKUP($A49, 'E4 TB Allocation Details'!$A$18:$L$205, MATCH("Misc ID", 'E4 TB Allocation Details'!$A$18:$L$18, 0),FALSE), 'E2 Allocators'!$B$15:$W$361, MATCH('O5 Details by Class &amp; Accounts'!BH$18, 'E2 Allocators'!$B$15:$W$15, 0),FALSE)*$E49)</f>
        <v>0</v>
      </c>
      <c r="BI49" s="1412">
        <f ca="1">IF(ISERROR(VLOOKUP(VLOOKUP($A49, 'E4 TB Allocation Details'!$A$18:$L$205, MATCH("Misc ID", 'E4 TB Allocation Details'!$A$18:$L$18, 0),FALSE), 'E2 Allocators'!$B$15:$W$361, MATCH('O5 Details by Class &amp; Accounts'!BI$18, 'E2 Allocators'!$B$15:$W$15, 0),FALSE)*$E49), 0, VLOOKUP(VLOOKUP($A49, 'E4 TB Allocation Details'!$A$18:$L$205, MATCH("Misc ID", 'E4 TB Allocation Details'!$A$18:$L$18, 0),FALSE), 'E2 Allocators'!$B$15:$W$361, MATCH('O5 Details by Class &amp; Accounts'!BI$18, 'E2 Allocators'!$B$15:$W$15, 0),FALSE)*$E49)</f>
        <v>0</v>
      </c>
      <c r="BJ49" s="1412">
        <f ca="1">IF(ISERROR(VLOOKUP(VLOOKUP($A49, 'E4 TB Allocation Details'!$A$18:$L$205, MATCH("Misc ID", 'E4 TB Allocation Details'!$A$18:$L$18, 0),FALSE), 'E2 Allocators'!$B$15:$W$361, MATCH('O5 Details by Class &amp; Accounts'!BJ$18, 'E2 Allocators'!$B$15:$W$15, 0),FALSE)*$E49), 0, VLOOKUP(VLOOKUP($A49, 'E4 TB Allocation Details'!$A$18:$L$205, MATCH("Misc ID", 'E4 TB Allocation Details'!$A$18:$L$18, 0),FALSE), 'E2 Allocators'!$B$15:$W$361, MATCH('O5 Details by Class &amp; Accounts'!BJ$18, 'E2 Allocators'!$B$15:$W$15, 0),FALSE)*$E49)</f>
        <v>0</v>
      </c>
      <c r="BK49" s="1412">
        <f ca="1">IF(ISERROR(VLOOKUP(VLOOKUP($A49, 'E4 TB Allocation Details'!$A$18:$L$205, MATCH("Misc ID", 'E4 TB Allocation Details'!$A$18:$L$18, 0),FALSE), 'E2 Allocators'!$B$15:$W$361, MATCH('O5 Details by Class &amp; Accounts'!BK$18, 'E2 Allocators'!$B$15:$W$15, 0),FALSE)*$E49), 0, VLOOKUP(VLOOKUP($A49, 'E4 TB Allocation Details'!$A$18:$L$205, MATCH("Misc ID", 'E4 TB Allocation Details'!$A$18:$L$18, 0),FALSE), 'E2 Allocators'!$B$15:$W$361, MATCH('O5 Details by Class &amp; Accounts'!BK$18, 'E2 Allocators'!$B$15:$W$15, 0),FALSE)*$E49)</f>
        <v>0</v>
      </c>
      <c r="BL49" s="1412">
        <f ca="1">IF(ISERROR(VLOOKUP(VLOOKUP($A49, 'E4 TB Allocation Details'!$A$18:$L$205, MATCH("Misc ID", 'E4 TB Allocation Details'!$A$18:$L$18, 0),FALSE), 'E2 Allocators'!$B$15:$W$361, MATCH('O5 Details by Class &amp; Accounts'!BL$18, 'E2 Allocators'!$B$15:$W$15, 0),FALSE)*$E49), 0, VLOOKUP(VLOOKUP($A49, 'E4 TB Allocation Details'!$A$18:$L$205, MATCH("Misc ID", 'E4 TB Allocation Details'!$A$18:$L$18, 0),FALSE), 'E2 Allocators'!$B$15:$W$361, MATCH('O5 Details by Class &amp; Accounts'!BL$18, 'E2 Allocators'!$B$15:$W$15, 0),FALSE)*$E49)</f>
        <v>0</v>
      </c>
      <c r="BM49" s="1412">
        <f ca="1">IF(ISERROR(VLOOKUP(VLOOKUP($A49, 'E4 TB Allocation Details'!$A$18:$L$205, MATCH("Misc ID", 'E4 TB Allocation Details'!$A$18:$L$18, 0),FALSE), 'E2 Allocators'!$B$15:$W$361, MATCH('O5 Details by Class &amp; Accounts'!BM$18, 'E2 Allocators'!$B$15:$W$15, 0),FALSE)*$E49), 0, VLOOKUP(VLOOKUP($A49, 'E4 TB Allocation Details'!$A$18:$L$205, MATCH("Misc ID", 'E4 TB Allocation Details'!$A$18:$L$18, 0),FALSE), 'E2 Allocators'!$B$15:$W$361, MATCH('O5 Details by Class &amp; Accounts'!BM$18, 'E2 Allocators'!$B$15:$W$15, 0),FALSE)*$E49)</f>
        <v>0</v>
      </c>
      <c r="BN49" s="1412">
        <f ca="1">IF(ISERROR(VLOOKUP(VLOOKUP($A49, 'E4 TB Allocation Details'!$A$18:$L$205, MATCH("Misc ID", 'E4 TB Allocation Details'!$A$18:$L$18, 0),FALSE), 'E2 Allocators'!$B$15:$W$361, MATCH('O5 Details by Class &amp; Accounts'!BN$18, 'E2 Allocators'!$B$15:$W$15, 0),FALSE)*$E49), 0, VLOOKUP(VLOOKUP($A49, 'E4 TB Allocation Details'!$A$18:$L$205, MATCH("Misc ID", 'E4 TB Allocation Details'!$A$18:$L$18, 0),FALSE), 'E2 Allocators'!$B$15:$W$361, MATCH('O5 Details by Class &amp; Accounts'!BN$18, 'E2 Allocators'!$B$15:$W$15, 0),FALSE)*$E49)</f>
        <v>0</v>
      </c>
      <c r="BO49" s="1412">
        <f ca="1">IF(ISERROR(VLOOKUP(VLOOKUP($A49, 'E4 TB Allocation Details'!$A$18:$L$205, MATCH("Misc ID", 'E4 TB Allocation Details'!$A$18:$L$18, 0),FALSE), 'E2 Allocators'!$B$15:$W$361, MATCH('O5 Details by Class &amp; Accounts'!BO$18, 'E2 Allocators'!$B$15:$W$15, 0),FALSE)*$E49), 0, VLOOKUP(VLOOKUP($A49, 'E4 TB Allocation Details'!$A$18:$L$205, MATCH("Misc ID", 'E4 TB Allocation Details'!$A$18:$L$18, 0),FALSE), 'E2 Allocators'!$B$15:$W$361, MATCH('O5 Details by Class &amp; Accounts'!BO$18, 'E2 Allocators'!$B$15:$W$15, 0),FALSE)*$E49)</f>
        <v>0</v>
      </c>
      <c r="BP49" s="1412">
        <f ca="1">IF(ISERROR(VLOOKUP(VLOOKUP($A49, 'E4 TB Allocation Details'!$A$18:$L$205, MATCH("Misc ID", 'E4 TB Allocation Details'!$A$18:$L$18, 0),FALSE), 'E2 Allocators'!$B$15:$W$361, MATCH('O5 Details by Class &amp; Accounts'!BP$18, 'E2 Allocators'!$B$15:$W$15, 0),FALSE)*$E49), 0, VLOOKUP(VLOOKUP($A49, 'E4 TB Allocation Details'!$A$18:$L$205, MATCH("Misc ID", 'E4 TB Allocation Details'!$A$18:$L$18, 0),FALSE), 'E2 Allocators'!$B$15:$W$361, MATCH('O5 Details by Class &amp; Accounts'!BP$18, 'E2 Allocators'!$B$15:$W$15, 0),FALSE)*$E49)</f>
        <v>0</v>
      </c>
      <c r="BQ49" s="1412">
        <f ca="1">IF(ISERROR(VLOOKUP(VLOOKUP($A49, 'E4 TB Allocation Details'!$A$18:$L$205, MATCH("Misc ID", 'E4 TB Allocation Details'!$A$18:$L$18, 0),FALSE), 'E2 Allocators'!$B$15:$W$361, MATCH('O5 Details by Class &amp; Accounts'!BQ$18, 'E2 Allocators'!$B$15:$W$15, 0),FALSE)*$E49), 0, VLOOKUP(VLOOKUP($A49, 'E4 TB Allocation Details'!$A$18:$L$205, MATCH("Misc ID", 'E4 TB Allocation Details'!$A$18:$L$18, 0),FALSE), 'E2 Allocators'!$B$15:$W$361, MATCH('O5 Details by Class &amp; Accounts'!BQ$18, 'E2 Allocators'!$B$15:$W$15, 0),FALSE)*$E49)</f>
        <v>0</v>
      </c>
      <c r="BR49" s="1412">
        <f ca="1">IF(ISERROR(VLOOKUP(VLOOKUP($A49, 'E4 TB Allocation Details'!$A$18:$L$205, MATCH("Misc ID", 'E4 TB Allocation Details'!$A$18:$L$18, 0),FALSE), 'E2 Allocators'!$B$15:$W$361, MATCH('O5 Details by Class &amp; Accounts'!BR$18, 'E2 Allocators'!$B$15:$W$15, 0),FALSE)*$E49), 0, VLOOKUP(VLOOKUP($A49, 'E4 TB Allocation Details'!$A$18:$L$205, MATCH("Misc ID", 'E4 TB Allocation Details'!$A$18:$L$18, 0),FALSE), 'E2 Allocators'!$B$15:$W$361, MATCH('O5 Details by Class &amp; Accounts'!BR$18, 'E2 Allocators'!$B$15:$W$15, 0),FALSE)*$E49)</f>
        <v>0</v>
      </c>
      <c r="BS49" s="1412">
        <f t="shared" si="3"/>
        <v>0</v>
      </c>
      <c r="BT49" s="1412">
        <f ca="1">IF(ISERROR(VLOOKUP(VLOOKUP($A49, 'E4 TB Allocation Details'!$A$18:$L$205, MATCH("A &amp; G ID", 'E4 TB Allocation Details'!$A$18:$L$18, 0),FALSE), 'E2 Allocators'!$B$15:$W$361, MATCH('O5 Details by Class &amp; Accounts'!BT$18, 'E2 Allocators'!$B$15:$W$15, 0),FALSE)*$E49), 0, VLOOKUP(VLOOKUP($A49, 'E4 TB Allocation Details'!$A$18:$L$205, MATCH("A &amp; G ID", 'E4 TB Allocation Details'!$A$18:$L$18, 0),FALSE), 'E2 Allocators'!$B$15:$W$361, MATCH('O5 Details by Class &amp; Accounts'!BT$18, 'E2 Allocators'!$B$15:$W$15, 0),FALSE)*$E49)</f>
        <v>0</v>
      </c>
      <c r="BU49" s="1412">
        <f ca="1">IF(ISERROR(VLOOKUP(VLOOKUP($A49, 'E4 TB Allocation Details'!$A$18:$L$205, MATCH("A &amp; G ID", 'E4 TB Allocation Details'!$A$18:$L$18, 0),FALSE), 'E2 Allocators'!$B$15:$W$361, MATCH('O5 Details by Class &amp; Accounts'!BU$18, 'E2 Allocators'!$B$15:$W$15, 0),FALSE)*$E49), 0, VLOOKUP(VLOOKUP($A49, 'E4 TB Allocation Details'!$A$18:$L$205, MATCH("A &amp; G ID", 'E4 TB Allocation Details'!$A$18:$L$18, 0),FALSE), 'E2 Allocators'!$B$15:$W$361, MATCH('O5 Details by Class &amp; Accounts'!BU$18, 'E2 Allocators'!$B$15:$W$15, 0),FALSE)*$E49)</f>
        <v>0</v>
      </c>
      <c r="BV49" s="1412">
        <f ca="1">IF(ISERROR(VLOOKUP(VLOOKUP($A49, 'E4 TB Allocation Details'!$A$18:$L$205, MATCH("A &amp; G ID", 'E4 TB Allocation Details'!$A$18:$L$18, 0),FALSE), 'E2 Allocators'!$B$15:$W$361, MATCH('O5 Details by Class &amp; Accounts'!BV$18, 'E2 Allocators'!$B$15:$W$15, 0),FALSE)*$E49), 0, VLOOKUP(VLOOKUP($A49, 'E4 TB Allocation Details'!$A$18:$L$205, MATCH("A &amp; G ID", 'E4 TB Allocation Details'!$A$18:$L$18, 0),FALSE), 'E2 Allocators'!$B$15:$W$361, MATCH('O5 Details by Class &amp; Accounts'!BV$18, 'E2 Allocators'!$B$15:$W$15, 0),FALSE)*$E49)</f>
        <v>0</v>
      </c>
      <c r="BW49" s="1412">
        <f ca="1">IF(ISERROR(VLOOKUP(VLOOKUP($A49, 'E4 TB Allocation Details'!$A$18:$L$205, MATCH("A &amp; G ID", 'E4 TB Allocation Details'!$A$18:$L$18, 0),FALSE), 'E2 Allocators'!$B$15:$W$361, MATCH('O5 Details by Class &amp; Accounts'!BW$18, 'E2 Allocators'!$B$15:$W$15, 0),FALSE)*$E49), 0, VLOOKUP(VLOOKUP($A49, 'E4 TB Allocation Details'!$A$18:$L$205, MATCH("A &amp; G ID", 'E4 TB Allocation Details'!$A$18:$L$18, 0),FALSE), 'E2 Allocators'!$B$15:$W$361, MATCH('O5 Details by Class &amp; Accounts'!BW$18, 'E2 Allocators'!$B$15:$W$15, 0),FALSE)*$E49)</f>
        <v>0</v>
      </c>
      <c r="BX49" s="1412">
        <f ca="1">IF(ISERROR(VLOOKUP(VLOOKUP($A49, 'E4 TB Allocation Details'!$A$18:$L$205, MATCH("A &amp; G ID", 'E4 TB Allocation Details'!$A$18:$L$18, 0),FALSE), 'E2 Allocators'!$B$15:$W$361, MATCH('O5 Details by Class &amp; Accounts'!BX$18, 'E2 Allocators'!$B$15:$W$15, 0),FALSE)*$E49), 0, VLOOKUP(VLOOKUP($A49, 'E4 TB Allocation Details'!$A$18:$L$205, MATCH("A &amp; G ID", 'E4 TB Allocation Details'!$A$18:$L$18, 0),FALSE), 'E2 Allocators'!$B$15:$W$361, MATCH('O5 Details by Class &amp; Accounts'!BX$18, 'E2 Allocators'!$B$15:$W$15, 0),FALSE)*$E49)</f>
        <v>0</v>
      </c>
      <c r="BY49" s="1412">
        <f ca="1">IF(ISERROR(VLOOKUP(VLOOKUP($A49, 'E4 TB Allocation Details'!$A$18:$L$205, MATCH("A &amp; G ID", 'E4 TB Allocation Details'!$A$18:$L$18, 0),FALSE), 'E2 Allocators'!$B$15:$W$361, MATCH('O5 Details by Class &amp; Accounts'!BY$18, 'E2 Allocators'!$B$15:$W$15, 0),FALSE)*$E49), 0, VLOOKUP(VLOOKUP($A49, 'E4 TB Allocation Details'!$A$18:$L$205, MATCH("A &amp; G ID", 'E4 TB Allocation Details'!$A$18:$L$18, 0),FALSE), 'E2 Allocators'!$B$15:$W$361, MATCH('O5 Details by Class &amp; Accounts'!BY$18, 'E2 Allocators'!$B$15:$W$15, 0),FALSE)*$E49)</f>
        <v>0</v>
      </c>
      <c r="BZ49" s="1412">
        <f ca="1">IF(ISERROR(VLOOKUP(VLOOKUP($A49, 'E4 TB Allocation Details'!$A$18:$L$205, MATCH("A &amp; G ID", 'E4 TB Allocation Details'!$A$18:$L$18, 0),FALSE), 'E2 Allocators'!$B$15:$W$361, MATCH('O5 Details by Class &amp; Accounts'!BZ$18, 'E2 Allocators'!$B$15:$W$15, 0),FALSE)*$E49), 0, VLOOKUP(VLOOKUP($A49, 'E4 TB Allocation Details'!$A$18:$L$205, MATCH("A &amp; G ID", 'E4 TB Allocation Details'!$A$18:$L$18, 0),FALSE), 'E2 Allocators'!$B$15:$W$361, MATCH('O5 Details by Class &amp; Accounts'!BZ$18, 'E2 Allocators'!$B$15:$W$15, 0),FALSE)*$E49)</f>
        <v>0</v>
      </c>
      <c r="CA49" s="1412">
        <f ca="1">IF(ISERROR(VLOOKUP(VLOOKUP($A49, 'E4 TB Allocation Details'!$A$18:$L$205, MATCH("A &amp; G ID", 'E4 TB Allocation Details'!$A$18:$L$18, 0),FALSE), 'E2 Allocators'!$B$15:$W$361, MATCH('O5 Details by Class &amp; Accounts'!CA$18, 'E2 Allocators'!$B$15:$W$15, 0),FALSE)*$E49), 0, VLOOKUP(VLOOKUP($A49, 'E4 TB Allocation Details'!$A$18:$L$205, MATCH("A &amp; G ID", 'E4 TB Allocation Details'!$A$18:$L$18, 0),FALSE), 'E2 Allocators'!$B$15:$W$361, MATCH('O5 Details by Class &amp; Accounts'!CA$18, 'E2 Allocators'!$B$15:$W$15, 0),FALSE)*$E49)</f>
        <v>0</v>
      </c>
      <c r="CB49" s="1412">
        <f ca="1">IF(ISERROR(VLOOKUP(VLOOKUP($A49, 'E4 TB Allocation Details'!$A$18:$L$205, MATCH("A &amp; G ID", 'E4 TB Allocation Details'!$A$18:$L$18, 0),FALSE), 'E2 Allocators'!$B$15:$W$361, MATCH('O5 Details by Class &amp; Accounts'!CB$18, 'E2 Allocators'!$B$15:$W$15, 0),FALSE)*$E49), 0, VLOOKUP(VLOOKUP($A49, 'E4 TB Allocation Details'!$A$18:$L$205, MATCH("A &amp; G ID", 'E4 TB Allocation Details'!$A$18:$L$18, 0),FALSE), 'E2 Allocators'!$B$15:$W$361, MATCH('O5 Details by Class &amp; Accounts'!CB$18, 'E2 Allocators'!$B$15:$W$15, 0),FALSE)*$E49)</f>
        <v>0</v>
      </c>
      <c r="CC49" s="1412">
        <f ca="1">IF(ISERROR(VLOOKUP(VLOOKUP($A49, 'E4 TB Allocation Details'!$A$18:$L$205, MATCH("A &amp; G ID", 'E4 TB Allocation Details'!$A$18:$L$18, 0),FALSE), 'E2 Allocators'!$B$15:$W$361, MATCH('O5 Details by Class &amp; Accounts'!CC$18, 'E2 Allocators'!$B$15:$W$15, 0),FALSE)*$E49), 0, VLOOKUP(VLOOKUP($A49, 'E4 TB Allocation Details'!$A$18:$L$205, MATCH("A &amp; G ID", 'E4 TB Allocation Details'!$A$18:$L$18, 0),FALSE), 'E2 Allocators'!$B$15:$W$361, MATCH('O5 Details by Class &amp; Accounts'!CC$18, 'E2 Allocators'!$B$15:$W$15, 0),FALSE)*$E49)</f>
        <v>0</v>
      </c>
      <c r="CD49" s="1412">
        <f ca="1">IF(ISERROR(VLOOKUP(VLOOKUP($A49, 'E4 TB Allocation Details'!$A$18:$L$205, MATCH("A &amp; G ID", 'E4 TB Allocation Details'!$A$18:$L$18, 0),FALSE), 'E2 Allocators'!$B$15:$W$361, MATCH('O5 Details by Class &amp; Accounts'!CD$18, 'E2 Allocators'!$B$15:$W$15, 0),FALSE)*$E49), 0, VLOOKUP(VLOOKUP($A49, 'E4 TB Allocation Details'!$A$18:$L$205, MATCH("A &amp; G ID", 'E4 TB Allocation Details'!$A$18:$L$18, 0),FALSE), 'E2 Allocators'!$B$15:$W$361, MATCH('O5 Details by Class &amp; Accounts'!CD$18, 'E2 Allocators'!$B$15:$W$15, 0),FALSE)*$E49)</f>
        <v>0</v>
      </c>
      <c r="CE49" s="1412">
        <f ca="1">IF(ISERROR(VLOOKUP(VLOOKUP($A49, 'E4 TB Allocation Details'!$A$18:$L$205, MATCH("A &amp; G ID", 'E4 TB Allocation Details'!$A$18:$L$18, 0),FALSE), 'E2 Allocators'!$B$15:$W$361, MATCH('O5 Details by Class &amp; Accounts'!CE$18, 'E2 Allocators'!$B$15:$W$15, 0),FALSE)*$E49), 0, VLOOKUP(VLOOKUP($A49, 'E4 TB Allocation Details'!$A$18:$L$205, MATCH("A &amp; G ID", 'E4 TB Allocation Details'!$A$18:$L$18, 0),FALSE), 'E2 Allocators'!$B$15:$W$361, MATCH('O5 Details by Class &amp; Accounts'!CE$18, 'E2 Allocators'!$B$15:$W$15, 0),FALSE)*$E49)</f>
        <v>0</v>
      </c>
      <c r="CF49" s="1412">
        <f ca="1">IF(ISERROR(VLOOKUP(VLOOKUP($A49, 'E4 TB Allocation Details'!$A$18:$L$205, MATCH("A &amp; G ID", 'E4 TB Allocation Details'!$A$18:$L$18, 0),FALSE), 'E2 Allocators'!$B$15:$W$361, MATCH('O5 Details by Class &amp; Accounts'!CF$18, 'E2 Allocators'!$B$15:$W$15, 0),FALSE)*$E49), 0, VLOOKUP(VLOOKUP($A49, 'E4 TB Allocation Details'!$A$18:$L$205, MATCH("A &amp; G ID", 'E4 TB Allocation Details'!$A$18:$L$18, 0),FALSE), 'E2 Allocators'!$B$15:$W$361, MATCH('O5 Details by Class &amp; Accounts'!CF$18, 'E2 Allocators'!$B$15:$W$15, 0),FALSE)*$E49)</f>
        <v>0</v>
      </c>
      <c r="CG49" s="1412">
        <f ca="1">IF(ISERROR(VLOOKUP(VLOOKUP($A49, 'E4 TB Allocation Details'!$A$18:$L$205, MATCH("A &amp; G ID", 'E4 TB Allocation Details'!$A$18:$L$18, 0),FALSE), 'E2 Allocators'!$B$15:$W$361, MATCH('O5 Details by Class &amp; Accounts'!CG$18, 'E2 Allocators'!$B$15:$W$15, 0),FALSE)*$E49), 0, VLOOKUP(VLOOKUP($A49, 'E4 TB Allocation Details'!$A$18:$L$205, MATCH("A &amp; G ID", 'E4 TB Allocation Details'!$A$18:$L$18, 0),FALSE), 'E2 Allocators'!$B$15:$W$361, MATCH('O5 Details by Class &amp; Accounts'!CG$18, 'E2 Allocators'!$B$15:$W$15, 0),FALSE)*$E49)</f>
        <v>0</v>
      </c>
      <c r="CH49" s="1412">
        <f ca="1">IF(ISERROR(VLOOKUP(VLOOKUP($A49, 'E4 TB Allocation Details'!$A$18:$L$205, MATCH("A &amp; G ID", 'E4 TB Allocation Details'!$A$18:$L$18, 0),FALSE), 'E2 Allocators'!$B$15:$W$361, MATCH('O5 Details by Class &amp; Accounts'!CH$18, 'E2 Allocators'!$B$15:$W$15, 0),FALSE)*$E49), 0, VLOOKUP(VLOOKUP($A49, 'E4 TB Allocation Details'!$A$18:$L$205, MATCH("A &amp; G ID", 'E4 TB Allocation Details'!$A$18:$L$18, 0),FALSE), 'E2 Allocators'!$B$15:$W$361, MATCH('O5 Details by Class &amp; Accounts'!CH$18, 'E2 Allocators'!$B$15:$W$15, 0),FALSE)*$E49)</f>
        <v>0</v>
      </c>
      <c r="CI49" s="1412">
        <f ca="1">IF(ISERROR(VLOOKUP(VLOOKUP($A49, 'E4 TB Allocation Details'!$A$18:$L$205, MATCH("A &amp; G ID", 'E4 TB Allocation Details'!$A$18:$L$18, 0),FALSE), 'E2 Allocators'!$B$15:$W$361, MATCH('O5 Details by Class &amp; Accounts'!CI$18, 'E2 Allocators'!$B$15:$W$15, 0),FALSE)*$E49), 0, VLOOKUP(VLOOKUP($A49, 'E4 TB Allocation Details'!$A$18:$L$205, MATCH("A &amp; G ID", 'E4 TB Allocation Details'!$A$18:$L$18, 0),FALSE), 'E2 Allocators'!$B$15:$W$361, MATCH('O5 Details by Class &amp; Accounts'!CI$18, 'E2 Allocators'!$B$15:$W$15, 0),FALSE)*$E49)</f>
        <v>0</v>
      </c>
      <c r="CJ49" s="1412">
        <f ca="1">IF(ISERROR(VLOOKUP(VLOOKUP($A49, 'E4 TB Allocation Details'!$A$18:$L$205, MATCH("A &amp; G ID", 'E4 TB Allocation Details'!$A$18:$L$18, 0),FALSE), 'E2 Allocators'!$B$15:$W$361, MATCH('O5 Details by Class &amp; Accounts'!CJ$18, 'E2 Allocators'!$B$15:$W$15, 0),FALSE)*$E49), 0, VLOOKUP(VLOOKUP($A49, 'E4 TB Allocation Details'!$A$18:$L$205, MATCH("A &amp; G ID", 'E4 TB Allocation Details'!$A$18:$L$18, 0),FALSE), 'E2 Allocators'!$B$15:$W$361, MATCH('O5 Details by Class &amp; Accounts'!CJ$18, 'E2 Allocators'!$B$15:$W$15, 0),FALSE)*$E49)</f>
        <v>0</v>
      </c>
      <c r="CK49" s="1412">
        <f ca="1">IF(ISERROR(VLOOKUP(VLOOKUP($A49, 'E4 TB Allocation Details'!$A$18:$L$205, MATCH("A &amp; G ID", 'E4 TB Allocation Details'!$A$18:$L$18, 0),FALSE), 'E2 Allocators'!$B$15:$W$361, MATCH('O5 Details by Class &amp; Accounts'!CK$18, 'E2 Allocators'!$B$15:$W$15, 0),FALSE)*$E49), 0, VLOOKUP(VLOOKUP($A49, 'E4 TB Allocation Details'!$A$18:$L$205, MATCH("A &amp; G ID", 'E4 TB Allocation Details'!$A$18:$L$18, 0),FALSE), 'E2 Allocators'!$B$15:$W$361, MATCH('O5 Details by Class &amp; Accounts'!CK$18, 'E2 Allocators'!$B$15:$W$15, 0),FALSE)*$E49)</f>
        <v>0</v>
      </c>
      <c r="CL49" s="1412">
        <f ca="1">IF(ISERROR(VLOOKUP(VLOOKUP($A49, 'E4 TB Allocation Details'!$A$18:$L$205, MATCH("A &amp; G ID", 'E4 TB Allocation Details'!$A$18:$L$18, 0),FALSE), 'E2 Allocators'!$B$15:$W$361, MATCH('O5 Details by Class &amp; Accounts'!CL$18, 'E2 Allocators'!$B$15:$W$15, 0),FALSE)*$E49), 0, VLOOKUP(VLOOKUP($A49, 'E4 TB Allocation Details'!$A$18:$L$205, MATCH("A &amp; G ID", 'E4 TB Allocation Details'!$A$18:$L$18, 0),FALSE), 'E2 Allocators'!$B$15:$W$361, MATCH('O5 Details by Class &amp; Accounts'!CL$18, 'E2 Allocators'!$B$15:$W$15, 0),FALSE)*$E49)</f>
        <v>0</v>
      </c>
      <c r="CM49" s="1412">
        <f ca="1">IF(ISERROR(VLOOKUP(VLOOKUP($A49, 'E4 TB Allocation Details'!$A$18:$L$205, MATCH("A &amp; G ID", 'E4 TB Allocation Details'!$A$18:$L$18, 0),FALSE), 'E2 Allocators'!$B$15:$W$361, MATCH('O5 Details by Class &amp; Accounts'!CM$18, 'E2 Allocators'!$B$15:$W$15, 0),FALSE)*$E49), 0, VLOOKUP(VLOOKUP($A49, 'E4 TB Allocation Details'!$A$18:$L$205, MATCH("A &amp; G ID", 'E4 TB Allocation Details'!$A$18:$L$18, 0),FALSE), 'E2 Allocators'!$B$15:$W$361, MATCH('O5 Details by Class &amp; Accounts'!CM$18, 'E2 Allocators'!$B$15:$W$15, 0),FALSE)*$E49)</f>
        <v>0</v>
      </c>
      <c r="CN49" s="1412">
        <f t="shared" si="5"/>
        <v>0</v>
      </c>
      <c r="CO49" s="1792">
        <f t="shared" si="4"/>
        <v>0</v>
      </c>
      <c r="CQ49" s="2087" t="e">
        <v>#N/A</v>
      </c>
    </row>
    <row r="50" spans="1:95" s="81" customFormat="1" ht="12.75">
      <c r="A50" s="1175" t="s">
        <v>145</v>
      </c>
      <c r="B50" s="1176" t="s">
        <v>1451</v>
      </c>
      <c r="C50" s="1789">
        <f ca="1">IF(ISERROR(VLOOKUP($A50,'I3 TB Data'!$A$23:$H$458,MATCH('O5 Details by Class &amp; Accounts'!$C$18, 'I3 TB Data'!$A$23:$H$23,0),0)), 0, VLOOKUP($A50,'I3 TB Data'!$A$23:$H$458,MATCH('O5 Details by Class &amp; Accounts'!$C$18,'I3 TB Data'!$A$23:$H$23,0),0))</f>
        <v>0</v>
      </c>
      <c r="D50" s="1790">
        <f ca="1">'I4 BO ASSETS'!E47</f>
        <v>0</v>
      </c>
      <c r="E50" s="1789">
        <f t="shared" si="6"/>
        <v>0</v>
      </c>
      <c r="F50" s="1791">
        <f ca="1">IF(ISERROR(VLOOKUP($A50, 'E1 Categorization'!A33:E122, MATCH("Customer Component", 'E1 Categorization'!$A$33:$E$33,0), 0)), 0, IF(VLOOKUP($A50, 'E1 Categorization'!A33:E122, MATCH("Customer Component", 'E1 Categorization'!$A$33:$E$33,0), 0)=0, 'O5 Details by Class &amp; Accounts'!$E50, IF(AND(VLOOKUP($A50, 'E1 Categorization'!A33:E122, MATCH("Customer Component", 'E1 Categorization'!$A$33:$E$33,0), 0) &gt;0, VLOOKUP($A50, 'E1 Categorization'!A33:E122, MATCH("Customer Component", 'E1 Categorization'!$A$33:$E$33,0), 0)&lt;1), 'O5 Details by Class &amp; Accounts'!$E50*(1-VLOOKUP($A50, 'E1 Categorization'!A33:E122, MATCH("Customer Component", 'E1 Categorization'!$A$33:$E$33,0), 0)), 0)))</f>
        <v>0</v>
      </c>
      <c r="G50" s="1791">
        <f ca="1">IF(ISERROR(VLOOKUP($A50, 'E1 Categorization'!A33:E122, MATCH("Customer Component", 'E1 Categorization'!$A$33:$E$33,0), 0)),0, IF(VLOOKUP($A50, 'E1 Categorization'!A33:E122, MATCH("Customer Component", 'E1 Categorization'!$A$33:$E$33,0), 0)=0, 0, IF(AND(VLOOKUP($A50, 'E1 Categorization'!A33:E122, MATCH("Customer Component", 'E1 Categorization'!$A$33:$E$33,0), 0) &gt;0, VLOOKUP($A50, 'E1 Categorization'!A33:E122, MATCH("Customer Component", 'E1 Categorization'!$A$33:$E$33,0), 0)&lt;1), 'O5 Details by Class &amp; Accounts'!$E50*(VLOOKUP($A50, 'E1 Categorization'!A33:E122, MATCH("Customer Component", 'E1 Categorization'!$A$33:$E$33,0), 0)), 'O5 Details by Class &amp; Accounts'!$E50)))</f>
        <v>0</v>
      </c>
      <c r="H50" s="1412">
        <f t="shared" si="0"/>
        <v>0</v>
      </c>
      <c r="I50" s="1412">
        <f ca="1">IF(ISERROR(VLOOKUP(VLOOKUP($A50, 'E4 TB Allocation Details'!$A$18:$L$205, MATCH("Demand ID", 'E4 TB Allocation Details'!$A$18:$L$18, 0),FALSE), 'E2 Allocators'!$B$15:$W$361, MATCH('O5 Details by Class &amp; Accounts'!I$18, 'E2 Allocators'!$B$15:$W$15, 0),FALSE)*$F50), 0, VLOOKUP(VLOOKUP($A50, 'E4 TB Allocation Details'!$A$18:$L$205, MATCH("Demand ID", 'E4 TB Allocation Details'!$A$18:$L$18, 0),FALSE), 'E2 Allocators'!$B$15:$W$361, MATCH('O5 Details by Class &amp; Accounts'!I$18, 'E2 Allocators'!$B$15:$W$15, 0),FALSE)*$F50)</f>
        <v>0</v>
      </c>
      <c r="J50" s="1412">
        <f ca="1">IF(ISERROR(VLOOKUP(VLOOKUP($A50, 'E4 TB Allocation Details'!$A$18:$L$205, MATCH("Demand ID", 'E4 TB Allocation Details'!$A$18:$L$18, 0),FALSE), 'E2 Allocators'!$B$15:$W$361, MATCH('O5 Details by Class &amp; Accounts'!J$18, 'E2 Allocators'!$B$15:$W$15, 0),FALSE)*$F50), 0, VLOOKUP(VLOOKUP($A50, 'E4 TB Allocation Details'!$A$18:$L$205, MATCH("Demand ID", 'E4 TB Allocation Details'!$A$18:$L$18, 0),FALSE), 'E2 Allocators'!$B$15:$W$361, MATCH('O5 Details by Class &amp; Accounts'!J$18, 'E2 Allocators'!$B$15:$W$15, 0),FALSE)*$F50)</f>
        <v>0</v>
      </c>
      <c r="K50" s="1412">
        <f ca="1">IF(ISERROR(VLOOKUP(VLOOKUP($A50, 'E4 TB Allocation Details'!$A$18:$L$205, MATCH("Demand ID", 'E4 TB Allocation Details'!$A$18:$L$18, 0),FALSE), 'E2 Allocators'!$B$15:$W$361, MATCH('O5 Details by Class &amp; Accounts'!K$18, 'E2 Allocators'!$B$15:$W$15, 0),FALSE)*$F50), 0, VLOOKUP(VLOOKUP($A50, 'E4 TB Allocation Details'!$A$18:$L$205, MATCH("Demand ID", 'E4 TB Allocation Details'!$A$18:$L$18, 0),FALSE), 'E2 Allocators'!$B$15:$W$361, MATCH('O5 Details by Class &amp; Accounts'!K$18, 'E2 Allocators'!$B$15:$W$15, 0),FALSE)*$F50)</f>
        <v>0</v>
      </c>
      <c r="L50" s="1412">
        <f ca="1">IF(ISERROR(VLOOKUP(VLOOKUP($A50, 'E4 TB Allocation Details'!$A$18:$L$205, MATCH("Demand ID", 'E4 TB Allocation Details'!$A$18:$L$18, 0),FALSE), 'E2 Allocators'!$B$15:$W$361, MATCH('O5 Details by Class &amp; Accounts'!L$18, 'E2 Allocators'!$B$15:$W$15, 0),FALSE)*$F50), 0, VLOOKUP(VLOOKUP($A50, 'E4 TB Allocation Details'!$A$18:$L$205, MATCH("Demand ID", 'E4 TB Allocation Details'!$A$18:$L$18, 0),FALSE), 'E2 Allocators'!$B$15:$W$361, MATCH('O5 Details by Class &amp; Accounts'!L$18, 'E2 Allocators'!$B$15:$W$15, 0),FALSE)*$F50)</f>
        <v>0</v>
      </c>
      <c r="M50" s="1412">
        <f ca="1">IF(ISERROR(VLOOKUP(VLOOKUP($A50, 'E4 TB Allocation Details'!$A$18:$L$205, MATCH("Demand ID", 'E4 TB Allocation Details'!$A$18:$L$18, 0),FALSE), 'E2 Allocators'!$B$15:$W$361, MATCH('O5 Details by Class &amp; Accounts'!M$18, 'E2 Allocators'!$B$15:$W$15, 0),FALSE)*$F50), 0, VLOOKUP(VLOOKUP($A50, 'E4 TB Allocation Details'!$A$18:$L$205, MATCH("Demand ID", 'E4 TB Allocation Details'!$A$18:$L$18, 0),FALSE), 'E2 Allocators'!$B$15:$W$361, MATCH('O5 Details by Class &amp; Accounts'!M$18, 'E2 Allocators'!$B$15:$W$15, 0),FALSE)*$F50)</f>
        <v>0</v>
      </c>
      <c r="N50" s="1412">
        <f ca="1">IF(ISERROR(VLOOKUP(VLOOKUP($A50, 'E4 TB Allocation Details'!$A$18:$L$205, MATCH("Demand ID", 'E4 TB Allocation Details'!$A$18:$L$18, 0),FALSE), 'E2 Allocators'!$B$15:$W$361, MATCH('O5 Details by Class &amp; Accounts'!N$18, 'E2 Allocators'!$B$15:$W$15, 0),FALSE)*$F50), 0, VLOOKUP(VLOOKUP($A50, 'E4 TB Allocation Details'!$A$18:$L$205, MATCH("Demand ID", 'E4 TB Allocation Details'!$A$18:$L$18, 0),FALSE), 'E2 Allocators'!$B$15:$W$361, MATCH('O5 Details by Class &amp; Accounts'!N$18, 'E2 Allocators'!$B$15:$W$15, 0),FALSE)*$F50)</f>
        <v>0</v>
      </c>
      <c r="O50" s="1412">
        <f ca="1">IF(ISERROR(VLOOKUP(VLOOKUP($A50, 'E4 TB Allocation Details'!$A$18:$L$205, MATCH("Demand ID", 'E4 TB Allocation Details'!$A$18:$L$18, 0),FALSE), 'E2 Allocators'!$B$15:$W$361, MATCH('O5 Details by Class &amp; Accounts'!O$18, 'E2 Allocators'!$B$15:$W$15, 0),FALSE)*$F50), 0, VLOOKUP(VLOOKUP($A50, 'E4 TB Allocation Details'!$A$18:$L$205, MATCH("Demand ID", 'E4 TB Allocation Details'!$A$18:$L$18, 0),FALSE), 'E2 Allocators'!$B$15:$W$361, MATCH('O5 Details by Class &amp; Accounts'!O$18, 'E2 Allocators'!$B$15:$W$15, 0),FALSE)*$F50)</f>
        <v>0</v>
      </c>
      <c r="P50" s="1412">
        <f ca="1">IF(ISERROR(VLOOKUP(VLOOKUP($A50, 'E4 TB Allocation Details'!$A$18:$L$205, MATCH("Demand ID", 'E4 TB Allocation Details'!$A$18:$L$18, 0),FALSE), 'E2 Allocators'!$B$15:$W$361, MATCH('O5 Details by Class &amp; Accounts'!P$18, 'E2 Allocators'!$B$15:$W$15, 0),FALSE)*$F50), 0, VLOOKUP(VLOOKUP($A50, 'E4 TB Allocation Details'!$A$18:$L$205, MATCH("Demand ID", 'E4 TB Allocation Details'!$A$18:$L$18, 0),FALSE), 'E2 Allocators'!$B$15:$W$361, MATCH('O5 Details by Class &amp; Accounts'!P$18, 'E2 Allocators'!$B$15:$W$15, 0),FALSE)*$F50)</f>
        <v>0</v>
      </c>
      <c r="Q50" s="1412">
        <f ca="1">IF(ISERROR(VLOOKUP(VLOOKUP($A50, 'E4 TB Allocation Details'!$A$18:$L$205, MATCH("Demand ID", 'E4 TB Allocation Details'!$A$18:$L$18, 0),FALSE), 'E2 Allocators'!$B$15:$W$361, MATCH('O5 Details by Class &amp; Accounts'!Q$18, 'E2 Allocators'!$B$15:$W$15, 0),FALSE)*$F50), 0, VLOOKUP(VLOOKUP($A50, 'E4 TB Allocation Details'!$A$18:$L$205, MATCH("Demand ID", 'E4 TB Allocation Details'!$A$18:$L$18, 0),FALSE), 'E2 Allocators'!$B$15:$W$361, MATCH('O5 Details by Class &amp; Accounts'!Q$18, 'E2 Allocators'!$B$15:$W$15, 0),FALSE)*$F50)</f>
        <v>0</v>
      </c>
      <c r="R50" s="1412">
        <f ca="1">IF(ISERROR(VLOOKUP(VLOOKUP($A50, 'E4 TB Allocation Details'!$A$18:$L$205, MATCH("Demand ID", 'E4 TB Allocation Details'!$A$18:$L$18, 0),FALSE), 'E2 Allocators'!$B$15:$W$361, MATCH('O5 Details by Class &amp; Accounts'!R$18, 'E2 Allocators'!$B$15:$W$15, 0),FALSE)*$F50), 0, VLOOKUP(VLOOKUP($A50, 'E4 TB Allocation Details'!$A$18:$L$205, MATCH("Demand ID", 'E4 TB Allocation Details'!$A$18:$L$18, 0),FALSE), 'E2 Allocators'!$B$15:$W$361, MATCH('O5 Details by Class &amp; Accounts'!R$18, 'E2 Allocators'!$B$15:$W$15, 0),FALSE)*$F50)</f>
        <v>0</v>
      </c>
      <c r="S50" s="1412">
        <f ca="1">IF(ISERROR(VLOOKUP(VLOOKUP($A50, 'E4 TB Allocation Details'!$A$18:$L$205, MATCH("Demand ID", 'E4 TB Allocation Details'!$A$18:$L$18, 0),FALSE), 'E2 Allocators'!$B$15:$W$361, MATCH('O5 Details by Class &amp; Accounts'!S$18, 'E2 Allocators'!$B$15:$W$15, 0),FALSE)*$F50), 0, VLOOKUP(VLOOKUP($A50, 'E4 TB Allocation Details'!$A$18:$L$205, MATCH("Demand ID", 'E4 TB Allocation Details'!$A$18:$L$18, 0),FALSE), 'E2 Allocators'!$B$15:$W$361, MATCH('O5 Details by Class &amp; Accounts'!S$18, 'E2 Allocators'!$B$15:$W$15, 0),FALSE)*$F50)</f>
        <v>0</v>
      </c>
      <c r="T50" s="1412">
        <f ca="1">IF(ISERROR(VLOOKUP(VLOOKUP($A50, 'E4 TB Allocation Details'!$A$18:$L$205, MATCH("Demand ID", 'E4 TB Allocation Details'!$A$18:$L$18, 0),FALSE), 'E2 Allocators'!$B$15:$W$361, MATCH('O5 Details by Class &amp; Accounts'!T$18, 'E2 Allocators'!$B$15:$W$15, 0),FALSE)*$F50), 0, VLOOKUP(VLOOKUP($A50, 'E4 TB Allocation Details'!$A$18:$L$205, MATCH("Demand ID", 'E4 TB Allocation Details'!$A$18:$L$18, 0),FALSE), 'E2 Allocators'!$B$15:$W$361, MATCH('O5 Details by Class &amp; Accounts'!T$18, 'E2 Allocators'!$B$15:$W$15, 0),FALSE)*$F50)</f>
        <v>0</v>
      </c>
      <c r="U50" s="1412">
        <f ca="1">IF(ISERROR(VLOOKUP(VLOOKUP($A50, 'E4 TB Allocation Details'!$A$18:$L$205, MATCH("Demand ID", 'E4 TB Allocation Details'!$A$18:$L$18, 0),FALSE), 'E2 Allocators'!$B$15:$W$361, MATCH('O5 Details by Class &amp; Accounts'!U$18, 'E2 Allocators'!$B$15:$W$15, 0),FALSE)*$F50), 0, VLOOKUP(VLOOKUP($A50, 'E4 TB Allocation Details'!$A$18:$L$205, MATCH("Demand ID", 'E4 TB Allocation Details'!$A$18:$L$18, 0),FALSE), 'E2 Allocators'!$B$15:$W$361, MATCH('O5 Details by Class &amp; Accounts'!U$18, 'E2 Allocators'!$B$15:$W$15, 0),FALSE)*$F50)</f>
        <v>0</v>
      </c>
      <c r="V50" s="1412">
        <f ca="1">IF(ISERROR(VLOOKUP(VLOOKUP($A50, 'E4 TB Allocation Details'!$A$18:$L$205, MATCH("Demand ID", 'E4 TB Allocation Details'!$A$18:$L$18, 0),FALSE), 'E2 Allocators'!$B$15:$W$361, MATCH('O5 Details by Class &amp; Accounts'!V$18, 'E2 Allocators'!$B$15:$W$15, 0),FALSE)*$F50), 0, VLOOKUP(VLOOKUP($A50, 'E4 TB Allocation Details'!$A$18:$L$205, MATCH("Demand ID", 'E4 TB Allocation Details'!$A$18:$L$18, 0),FALSE), 'E2 Allocators'!$B$15:$W$361, MATCH('O5 Details by Class &amp; Accounts'!V$18, 'E2 Allocators'!$B$15:$W$15, 0),FALSE)*$F50)</f>
        <v>0</v>
      </c>
      <c r="W50" s="1412">
        <f ca="1">IF(ISERROR(VLOOKUP(VLOOKUP($A50, 'E4 TB Allocation Details'!$A$18:$L$205, MATCH("Demand ID", 'E4 TB Allocation Details'!$A$18:$L$18, 0),FALSE), 'E2 Allocators'!$B$15:$W$361, MATCH('O5 Details by Class &amp; Accounts'!W$18, 'E2 Allocators'!$B$15:$W$15, 0),FALSE)*$F50), 0, VLOOKUP(VLOOKUP($A50, 'E4 TB Allocation Details'!$A$18:$L$205, MATCH("Demand ID", 'E4 TB Allocation Details'!$A$18:$L$18, 0),FALSE), 'E2 Allocators'!$B$15:$W$361, MATCH('O5 Details by Class &amp; Accounts'!W$18, 'E2 Allocators'!$B$15:$W$15, 0),FALSE)*$F50)</f>
        <v>0</v>
      </c>
      <c r="X50" s="1412">
        <f ca="1">IF(ISERROR(VLOOKUP(VLOOKUP($A50, 'E4 TB Allocation Details'!$A$18:$L$205, MATCH("Demand ID", 'E4 TB Allocation Details'!$A$18:$L$18, 0),FALSE), 'E2 Allocators'!$B$15:$W$361, MATCH('O5 Details by Class &amp; Accounts'!X$18, 'E2 Allocators'!$B$15:$W$15, 0),FALSE)*$F50), 0, VLOOKUP(VLOOKUP($A50, 'E4 TB Allocation Details'!$A$18:$L$205, MATCH("Demand ID", 'E4 TB Allocation Details'!$A$18:$L$18, 0),FALSE), 'E2 Allocators'!$B$15:$W$361, MATCH('O5 Details by Class &amp; Accounts'!X$18, 'E2 Allocators'!$B$15:$W$15, 0),FALSE)*$F50)</f>
        <v>0</v>
      </c>
      <c r="Y50" s="1412">
        <f ca="1">IF(ISERROR(VLOOKUP(VLOOKUP($A50, 'E4 TB Allocation Details'!$A$18:$L$205, MATCH("Demand ID", 'E4 TB Allocation Details'!$A$18:$L$18, 0),FALSE), 'E2 Allocators'!$B$15:$W$361, MATCH('O5 Details by Class &amp; Accounts'!Y$18, 'E2 Allocators'!$B$15:$W$15, 0),FALSE)*$F50), 0, VLOOKUP(VLOOKUP($A50, 'E4 TB Allocation Details'!$A$18:$L$205, MATCH("Demand ID", 'E4 TB Allocation Details'!$A$18:$L$18, 0),FALSE), 'E2 Allocators'!$B$15:$W$361, MATCH('O5 Details by Class &amp; Accounts'!Y$18, 'E2 Allocators'!$B$15:$W$15, 0),FALSE)*$F50)</f>
        <v>0</v>
      </c>
      <c r="Z50" s="1412">
        <f ca="1">IF(ISERROR(VLOOKUP(VLOOKUP($A50, 'E4 TB Allocation Details'!$A$18:$L$205, MATCH("Demand ID", 'E4 TB Allocation Details'!$A$18:$L$18, 0),FALSE), 'E2 Allocators'!$B$15:$W$361, MATCH('O5 Details by Class &amp; Accounts'!Z$18, 'E2 Allocators'!$B$15:$W$15, 0),FALSE)*$F50), 0, VLOOKUP(VLOOKUP($A50, 'E4 TB Allocation Details'!$A$18:$L$205, MATCH("Demand ID", 'E4 TB Allocation Details'!$A$18:$L$18, 0),FALSE), 'E2 Allocators'!$B$15:$W$361, MATCH('O5 Details by Class &amp; Accounts'!Z$18, 'E2 Allocators'!$B$15:$W$15, 0),FALSE)*$F50)</f>
        <v>0</v>
      </c>
      <c r="AA50" s="1412">
        <f ca="1">IF(ISERROR(VLOOKUP(VLOOKUP($A50, 'E4 TB Allocation Details'!$A$18:$L$205, MATCH("Demand ID", 'E4 TB Allocation Details'!$A$18:$L$18, 0),FALSE), 'E2 Allocators'!$B$15:$W$361, MATCH('O5 Details by Class &amp; Accounts'!AA$18, 'E2 Allocators'!$B$15:$W$15, 0),FALSE)*$F50), 0, VLOOKUP(VLOOKUP($A50, 'E4 TB Allocation Details'!$A$18:$L$205, MATCH("Demand ID", 'E4 TB Allocation Details'!$A$18:$L$18, 0),FALSE), 'E2 Allocators'!$B$15:$W$361, MATCH('O5 Details by Class &amp; Accounts'!AA$18, 'E2 Allocators'!$B$15:$W$15, 0),FALSE)*$F50)</f>
        <v>0</v>
      </c>
      <c r="AB50" s="1412">
        <f ca="1">IF(ISERROR(VLOOKUP(VLOOKUP($A50, 'E4 TB Allocation Details'!$A$18:$L$205, MATCH("Demand ID", 'E4 TB Allocation Details'!$A$18:$L$18, 0),FALSE), 'E2 Allocators'!$B$15:$W$361, MATCH('O5 Details by Class &amp; Accounts'!AB$18, 'E2 Allocators'!$B$15:$W$15, 0),FALSE)*$F50), 0, VLOOKUP(VLOOKUP($A50, 'E4 TB Allocation Details'!$A$18:$L$205, MATCH("Demand ID", 'E4 TB Allocation Details'!$A$18:$L$18, 0),FALSE), 'E2 Allocators'!$B$15:$W$361, MATCH('O5 Details by Class &amp; Accounts'!AB$18, 'E2 Allocators'!$B$15:$W$15, 0),FALSE)*$F50)</f>
        <v>0</v>
      </c>
      <c r="AC50" s="1412">
        <f t="shared" si="1"/>
        <v>0</v>
      </c>
      <c r="AD50" s="1412">
        <f ca="1">IF(ISERROR(VLOOKUP(VLOOKUP($A50, 'E4 TB Allocation Details'!$A$18:$L$205, MATCH("Customer ID", 'E4 TB Allocation Details'!$A$18:$L$18, 0),FALSE), 'E2 Allocators'!$B$15:$W$361, MATCH('O5 Details by Class &amp; Accounts'!AD$18, 'E2 Allocators'!$B$15:$W$15, 0),FALSE)*$G50), 0, VLOOKUP(VLOOKUP($A50, 'E4 TB Allocation Details'!$A$18:$L$205, MATCH("Customer ID", 'E4 TB Allocation Details'!$A$18:$L$18, 0),FALSE), 'E2 Allocators'!$B$15:$W$361, MATCH('O5 Details by Class &amp; Accounts'!AD$18, 'E2 Allocators'!$B$15:$W$15, 0),FALSE)*$G50)</f>
        <v>0</v>
      </c>
      <c r="AE50" s="1412">
        <f ca="1">IF(ISERROR(VLOOKUP(VLOOKUP($A50, 'E4 TB Allocation Details'!$A$18:$L$205, MATCH("Customer ID", 'E4 TB Allocation Details'!$A$18:$L$18, 0),FALSE), 'E2 Allocators'!$B$15:$W$361, MATCH('O5 Details by Class &amp; Accounts'!AE$18, 'E2 Allocators'!$B$15:$W$15, 0),FALSE)*$G50), 0, VLOOKUP(VLOOKUP($A50, 'E4 TB Allocation Details'!$A$18:$L$205, MATCH("Customer ID", 'E4 TB Allocation Details'!$A$18:$L$18, 0),FALSE), 'E2 Allocators'!$B$15:$W$361, MATCH('O5 Details by Class &amp; Accounts'!AE$18, 'E2 Allocators'!$B$15:$W$15, 0),FALSE)*$G50)</f>
        <v>0</v>
      </c>
      <c r="AF50" s="1412">
        <f ca="1">IF(ISERROR(VLOOKUP(VLOOKUP($A50, 'E4 TB Allocation Details'!$A$18:$L$205, MATCH("Customer ID", 'E4 TB Allocation Details'!$A$18:$L$18, 0),FALSE), 'E2 Allocators'!$B$15:$W$361, MATCH('O5 Details by Class &amp; Accounts'!AF$18, 'E2 Allocators'!$B$15:$W$15, 0),FALSE)*$G50), 0, VLOOKUP(VLOOKUP($A50, 'E4 TB Allocation Details'!$A$18:$L$205, MATCH("Customer ID", 'E4 TB Allocation Details'!$A$18:$L$18, 0),FALSE), 'E2 Allocators'!$B$15:$W$361, MATCH('O5 Details by Class &amp; Accounts'!AF$18, 'E2 Allocators'!$B$15:$W$15, 0),FALSE)*$G50)</f>
        <v>0</v>
      </c>
      <c r="AG50" s="1412">
        <f ca="1">IF(ISERROR(VLOOKUP(VLOOKUP($A50, 'E4 TB Allocation Details'!$A$18:$L$205, MATCH("Customer ID", 'E4 TB Allocation Details'!$A$18:$L$18, 0),FALSE), 'E2 Allocators'!$B$15:$W$361, MATCH('O5 Details by Class &amp; Accounts'!AG$18, 'E2 Allocators'!$B$15:$W$15, 0),FALSE)*$G50), 0, VLOOKUP(VLOOKUP($A50, 'E4 TB Allocation Details'!$A$18:$L$205, MATCH("Customer ID", 'E4 TB Allocation Details'!$A$18:$L$18, 0),FALSE), 'E2 Allocators'!$B$15:$W$361, MATCH('O5 Details by Class &amp; Accounts'!AG$18, 'E2 Allocators'!$B$15:$W$15, 0),FALSE)*$G50)</f>
        <v>0</v>
      </c>
      <c r="AH50" s="1412">
        <f ca="1">IF(ISERROR(VLOOKUP(VLOOKUP($A50, 'E4 TB Allocation Details'!$A$18:$L$205, MATCH("Customer ID", 'E4 TB Allocation Details'!$A$18:$L$18, 0),FALSE), 'E2 Allocators'!$B$15:$W$361, MATCH('O5 Details by Class &amp; Accounts'!AH$18, 'E2 Allocators'!$B$15:$W$15, 0),FALSE)*$G50), 0, VLOOKUP(VLOOKUP($A50, 'E4 TB Allocation Details'!$A$18:$L$205, MATCH("Customer ID", 'E4 TB Allocation Details'!$A$18:$L$18, 0),FALSE), 'E2 Allocators'!$B$15:$W$361, MATCH('O5 Details by Class &amp; Accounts'!AH$18, 'E2 Allocators'!$B$15:$W$15, 0),FALSE)*$G50)</f>
        <v>0</v>
      </c>
      <c r="AI50" s="1412">
        <f ca="1">IF(ISERROR(VLOOKUP(VLOOKUP($A50, 'E4 TB Allocation Details'!$A$18:$L$205, MATCH("Customer ID", 'E4 TB Allocation Details'!$A$18:$L$18, 0),FALSE), 'E2 Allocators'!$B$15:$W$361, MATCH('O5 Details by Class &amp; Accounts'!AI$18, 'E2 Allocators'!$B$15:$W$15, 0),FALSE)*$G50), 0, VLOOKUP(VLOOKUP($A50, 'E4 TB Allocation Details'!$A$18:$L$205, MATCH("Customer ID", 'E4 TB Allocation Details'!$A$18:$L$18, 0),FALSE), 'E2 Allocators'!$B$15:$W$361, MATCH('O5 Details by Class &amp; Accounts'!AI$18, 'E2 Allocators'!$B$15:$W$15, 0),FALSE)*$G50)</f>
        <v>0</v>
      </c>
      <c r="AJ50" s="1412">
        <f ca="1">IF(ISERROR(VLOOKUP(VLOOKUP($A50, 'E4 TB Allocation Details'!$A$18:$L$205, MATCH("Customer ID", 'E4 TB Allocation Details'!$A$18:$L$18, 0),FALSE), 'E2 Allocators'!$B$15:$W$361, MATCH('O5 Details by Class &amp; Accounts'!AJ$18, 'E2 Allocators'!$B$15:$W$15, 0),FALSE)*$G50), 0, VLOOKUP(VLOOKUP($A50, 'E4 TB Allocation Details'!$A$18:$L$205, MATCH("Customer ID", 'E4 TB Allocation Details'!$A$18:$L$18, 0),FALSE), 'E2 Allocators'!$B$15:$W$361, MATCH('O5 Details by Class &amp; Accounts'!AJ$18, 'E2 Allocators'!$B$15:$W$15, 0),FALSE)*$G50)</f>
        <v>0</v>
      </c>
      <c r="AK50" s="1412">
        <f ca="1">IF(ISERROR(VLOOKUP(VLOOKUP($A50, 'E4 TB Allocation Details'!$A$18:$L$205, MATCH("Customer ID", 'E4 TB Allocation Details'!$A$18:$L$18, 0),FALSE), 'E2 Allocators'!$B$15:$W$361, MATCH('O5 Details by Class &amp; Accounts'!AK$18, 'E2 Allocators'!$B$15:$W$15, 0),FALSE)*$G50), 0, VLOOKUP(VLOOKUP($A50, 'E4 TB Allocation Details'!$A$18:$L$205, MATCH("Customer ID", 'E4 TB Allocation Details'!$A$18:$L$18, 0),FALSE), 'E2 Allocators'!$B$15:$W$361, MATCH('O5 Details by Class &amp; Accounts'!AK$18, 'E2 Allocators'!$B$15:$W$15, 0),FALSE)*$G50)</f>
        <v>0</v>
      </c>
      <c r="AL50" s="1412">
        <f ca="1">IF(ISERROR(VLOOKUP(VLOOKUP($A50, 'E4 TB Allocation Details'!$A$18:$L$205, MATCH("Customer ID", 'E4 TB Allocation Details'!$A$18:$L$18, 0),FALSE), 'E2 Allocators'!$B$15:$W$361, MATCH('O5 Details by Class &amp; Accounts'!AL$18, 'E2 Allocators'!$B$15:$W$15, 0),FALSE)*$G50), 0, VLOOKUP(VLOOKUP($A50, 'E4 TB Allocation Details'!$A$18:$L$205, MATCH("Customer ID", 'E4 TB Allocation Details'!$A$18:$L$18, 0),FALSE), 'E2 Allocators'!$B$15:$W$361, MATCH('O5 Details by Class &amp; Accounts'!AL$18, 'E2 Allocators'!$B$15:$W$15, 0),FALSE)*$G50)</f>
        <v>0</v>
      </c>
      <c r="AM50" s="1412">
        <f ca="1">IF(ISERROR(VLOOKUP(VLOOKUP($A50, 'E4 TB Allocation Details'!$A$18:$L$205, MATCH("Customer ID", 'E4 TB Allocation Details'!$A$18:$L$18, 0),FALSE), 'E2 Allocators'!$B$15:$W$361, MATCH('O5 Details by Class &amp; Accounts'!AM$18, 'E2 Allocators'!$B$15:$W$15, 0),FALSE)*$G50), 0, VLOOKUP(VLOOKUP($A50, 'E4 TB Allocation Details'!$A$18:$L$205, MATCH("Customer ID", 'E4 TB Allocation Details'!$A$18:$L$18, 0),FALSE), 'E2 Allocators'!$B$15:$W$361, MATCH('O5 Details by Class &amp; Accounts'!AM$18, 'E2 Allocators'!$B$15:$W$15, 0),FALSE)*$G50)</f>
        <v>0</v>
      </c>
      <c r="AN50" s="1412">
        <f ca="1">IF(ISERROR(VLOOKUP(VLOOKUP($A50, 'E4 TB Allocation Details'!$A$18:$L$205, MATCH("Customer ID", 'E4 TB Allocation Details'!$A$18:$L$18, 0),FALSE), 'E2 Allocators'!$B$15:$W$361, MATCH('O5 Details by Class &amp; Accounts'!AN$18, 'E2 Allocators'!$B$15:$W$15, 0),FALSE)*$G50), 0, VLOOKUP(VLOOKUP($A50, 'E4 TB Allocation Details'!$A$18:$L$205, MATCH("Customer ID", 'E4 TB Allocation Details'!$A$18:$L$18, 0),FALSE), 'E2 Allocators'!$B$15:$W$361, MATCH('O5 Details by Class &amp; Accounts'!AN$18, 'E2 Allocators'!$B$15:$W$15, 0),FALSE)*$G50)</f>
        <v>0</v>
      </c>
      <c r="AO50" s="1412">
        <f ca="1">IF(ISERROR(VLOOKUP(VLOOKUP($A50, 'E4 TB Allocation Details'!$A$18:$L$205, MATCH("Customer ID", 'E4 TB Allocation Details'!$A$18:$L$18, 0),FALSE), 'E2 Allocators'!$B$15:$W$361, MATCH('O5 Details by Class &amp; Accounts'!AO$18, 'E2 Allocators'!$B$15:$W$15, 0),FALSE)*$G50), 0, VLOOKUP(VLOOKUP($A50, 'E4 TB Allocation Details'!$A$18:$L$205, MATCH("Customer ID", 'E4 TB Allocation Details'!$A$18:$L$18, 0),FALSE), 'E2 Allocators'!$B$15:$W$361, MATCH('O5 Details by Class &amp; Accounts'!AO$18, 'E2 Allocators'!$B$15:$W$15, 0),FALSE)*$G50)</f>
        <v>0</v>
      </c>
      <c r="AP50" s="1412">
        <f ca="1">IF(ISERROR(VLOOKUP(VLOOKUP($A50, 'E4 TB Allocation Details'!$A$18:$L$205, MATCH("Customer ID", 'E4 TB Allocation Details'!$A$18:$L$18, 0),FALSE), 'E2 Allocators'!$B$15:$W$361, MATCH('O5 Details by Class &amp; Accounts'!AP$18, 'E2 Allocators'!$B$15:$W$15, 0),FALSE)*$G50), 0, VLOOKUP(VLOOKUP($A50, 'E4 TB Allocation Details'!$A$18:$L$205, MATCH("Customer ID", 'E4 TB Allocation Details'!$A$18:$L$18, 0),FALSE), 'E2 Allocators'!$B$15:$W$361, MATCH('O5 Details by Class &amp; Accounts'!AP$18, 'E2 Allocators'!$B$15:$W$15, 0),FALSE)*$G50)</f>
        <v>0</v>
      </c>
      <c r="AQ50" s="1412">
        <f ca="1">IF(ISERROR(VLOOKUP(VLOOKUP($A50, 'E4 TB Allocation Details'!$A$18:$L$205, MATCH("Customer ID", 'E4 TB Allocation Details'!$A$18:$L$18, 0),FALSE), 'E2 Allocators'!$B$15:$W$361, MATCH('O5 Details by Class &amp; Accounts'!AQ$18, 'E2 Allocators'!$B$15:$W$15, 0),FALSE)*$G50), 0, VLOOKUP(VLOOKUP($A50, 'E4 TB Allocation Details'!$A$18:$L$205, MATCH("Customer ID", 'E4 TB Allocation Details'!$A$18:$L$18, 0),FALSE), 'E2 Allocators'!$B$15:$W$361, MATCH('O5 Details by Class &amp; Accounts'!AQ$18, 'E2 Allocators'!$B$15:$W$15, 0),FALSE)*$G50)</f>
        <v>0</v>
      </c>
      <c r="AR50" s="1412">
        <f ca="1">IF(ISERROR(VLOOKUP(VLOOKUP($A50, 'E4 TB Allocation Details'!$A$18:$L$205, MATCH("Customer ID", 'E4 TB Allocation Details'!$A$18:$L$18, 0),FALSE), 'E2 Allocators'!$B$15:$W$361, MATCH('O5 Details by Class &amp; Accounts'!AR$18, 'E2 Allocators'!$B$15:$W$15, 0),FALSE)*$G50), 0, VLOOKUP(VLOOKUP($A50, 'E4 TB Allocation Details'!$A$18:$L$205, MATCH("Customer ID", 'E4 TB Allocation Details'!$A$18:$L$18, 0),FALSE), 'E2 Allocators'!$B$15:$W$361, MATCH('O5 Details by Class &amp; Accounts'!AR$18, 'E2 Allocators'!$B$15:$W$15, 0),FALSE)*$G50)</f>
        <v>0</v>
      </c>
      <c r="AS50" s="1412">
        <f ca="1">IF(ISERROR(VLOOKUP(VLOOKUP($A50, 'E4 TB Allocation Details'!$A$18:$L$205, MATCH("Customer ID", 'E4 TB Allocation Details'!$A$18:$L$18, 0),FALSE), 'E2 Allocators'!$B$15:$W$361, MATCH('O5 Details by Class &amp; Accounts'!AS$18, 'E2 Allocators'!$B$15:$W$15, 0),FALSE)*$G50), 0, VLOOKUP(VLOOKUP($A50, 'E4 TB Allocation Details'!$A$18:$L$205, MATCH("Customer ID", 'E4 TB Allocation Details'!$A$18:$L$18, 0),FALSE), 'E2 Allocators'!$B$15:$W$361, MATCH('O5 Details by Class &amp; Accounts'!AS$18, 'E2 Allocators'!$B$15:$W$15, 0),FALSE)*$G50)</f>
        <v>0</v>
      </c>
      <c r="AT50" s="1412">
        <f ca="1">IF(ISERROR(VLOOKUP(VLOOKUP($A50, 'E4 TB Allocation Details'!$A$18:$L$205, MATCH("Customer ID", 'E4 TB Allocation Details'!$A$18:$L$18, 0),FALSE), 'E2 Allocators'!$B$15:$W$361, MATCH('O5 Details by Class &amp; Accounts'!AT$18, 'E2 Allocators'!$B$15:$W$15, 0),FALSE)*$G50), 0, VLOOKUP(VLOOKUP($A50, 'E4 TB Allocation Details'!$A$18:$L$205, MATCH("Customer ID", 'E4 TB Allocation Details'!$A$18:$L$18, 0),FALSE), 'E2 Allocators'!$B$15:$W$361, MATCH('O5 Details by Class &amp; Accounts'!AT$18, 'E2 Allocators'!$B$15:$W$15, 0),FALSE)*$G50)</f>
        <v>0</v>
      </c>
      <c r="AU50" s="1412">
        <f ca="1">IF(ISERROR(VLOOKUP(VLOOKUP($A50, 'E4 TB Allocation Details'!$A$18:$L$205, MATCH("Customer ID", 'E4 TB Allocation Details'!$A$18:$L$18, 0),FALSE), 'E2 Allocators'!$B$15:$W$361, MATCH('O5 Details by Class &amp; Accounts'!AU$18, 'E2 Allocators'!$B$15:$W$15, 0),FALSE)*$G50), 0, VLOOKUP(VLOOKUP($A50, 'E4 TB Allocation Details'!$A$18:$L$205, MATCH("Customer ID", 'E4 TB Allocation Details'!$A$18:$L$18, 0),FALSE), 'E2 Allocators'!$B$15:$W$361, MATCH('O5 Details by Class &amp; Accounts'!AU$18, 'E2 Allocators'!$B$15:$W$15, 0),FALSE)*$G50)</f>
        <v>0</v>
      </c>
      <c r="AV50" s="1412">
        <f ca="1">IF(ISERROR(VLOOKUP(VLOOKUP($A50, 'E4 TB Allocation Details'!$A$18:$L$205, MATCH("Customer ID", 'E4 TB Allocation Details'!$A$18:$L$18, 0),FALSE), 'E2 Allocators'!$B$15:$W$361, MATCH('O5 Details by Class &amp; Accounts'!AV$18, 'E2 Allocators'!$B$15:$W$15, 0),FALSE)*$G50), 0, VLOOKUP(VLOOKUP($A50, 'E4 TB Allocation Details'!$A$18:$L$205, MATCH("Customer ID", 'E4 TB Allocation Details'!$A$18:$L$18, 0),FALSE), 'E2 Allocators'!$B$15:$W$361, MATCH('O5 Details by Class &amp; Accounts'!AV$18, 'E2 Allocators'!$B$15:$W$15, 0),FALSE)*$G50)</f>
        <v>0</v>
      </c>
      <c r="AW50" s="1412">
        <f ca="1">IF(ISERROR(VLOOKUP(VLOOKUP($A50, 'E4 TB Allocation Details'!$A$18:$L$205, MATCH("Customer ID", 'E4 TB Allocation Details'!$A$18:$L$18, 0),FALSE), 'E2 Allocators'!$B$15:$W$361, MATCH('O5 Details by Class &amp; Accounts'!AW$18, 'E2 Allocators'!$B$15:$W$15, 0),FALSE)*$G50), 0, VLOOKUP(VLOOKUP($A50, 'E4 TB Allocation Details'!$A$18:$L$205, MATCH("Customer ID", 'E4 TB Allocation Details'!$A$18:$L$18, 0),FALSE), 'E2 Allocators'!$B$15:$W$361, MATCH('O5 Details by Class &amp; Accounts'!AW$18, 'E2 Allocators'!$B$15:$W$15, 0),FALSE)*$G50)</f>
        <v>0</v>
      </c>
      <c r="AX50" s="1412">
        <f t="shared" si="2"/>
        <v>0</v>
      </c>
      <c r="AY50" s="1412">
        <f ca="1">IF(ISERROR(VLOOKUP(VLOOKUP($A50, 'E4 TB Allocation Details'!$A$18:$L$205, MATCH("Misc ID", 'E4 TB Allocation Details'!$A$18:$L$18, 0),FALSE), 'E2 Allocators'!$B$15:$W$361, MATCH('O5 Details by Class &amp; Accounts'!AY$18, 'E2 Allocators'!$B$15:$W$15, 0),FALSE)*$E50), 0, VLOOKUP(VLOOKUP($A50, 'E4 TB Allocation Details'!$A$18:$L$205, MATCH("Misc ID", 'E4 TB Allocation Details'!$A$18:$L$18, 0),FALSE), 'E2 Allocators'!$B$15:$W$361, MATCH('O5 Details by Class &amp; Accounts'!AY$18, 'E2 Allocators'!$B$15:$W$15, 0),FALSE)*$E50)</f>
        <v>0</v>
      </c>
      <c r="AZ50" s="1412">
        <f ca="1">IF(ISERROR(VLOOKUP(VLOOKUP($A50, 'E4 TB Allocation Details'!$A$18:$L$205, MATCH("Misc ID", 'E4 TB Allocation Details'!$A$18:$L$18, 0),FALSE), 'E2 Allocators'!$B$15:$W$361, MATCH('O5 Details by Class &amp; Accounts'!AZ$18, 'E2 Allocators'!$B$15:$W$15, 0),FALSE)*$E50), 0, VLOOKUP(VLOOKUP($A50, 'E4 TB Allocation Details'!$A$18:$L$205, MATCH("Misc ID", 'E4 TB Allocation Details'!$A$18:$L$18, 0),FALSE), 'E2 Allocators'!$B$15:$W$361, MATCH('O5 Details by Class &amp; Accounts'!AZ$18, 'E2 Allocators'!$B$15:$W$15, 0),FALSE)*$E50)</f>
        <v>0</v>
      </c>
      <c r="BA50" s="1412">
        <f ca="1">IF(ISERROR(VLOOKUP(VLOOKUP($A50, 'E4 TB Allocation Details'!$A$18:$L$205, MATCH("Misc ID", 'E4 TB Allocation Details'!$A$18:$L$18, 0),FALSE), 'E2 Allocators'!$B$15:$W$361, MATCH('O5 Details by Class &amp; Accounts'!BA$18, 'E2 Allocators'!$B$15:$W$15, 0),FALSE)*$E50), 0, VLOOKUP(VLOOKUP($A50, 'E4 TB Allocation Details'!$A$18:$L$205, MATCH("Misc ID", 'E4 TB Allocation Details'!$A$18:$L$18, 0),FALSE), 'E2 Allocators'!$B$15:$W$361, MATCH('O5 Details by Class &amp; Accounts'!BA$18, 'E2 Allocators'!$B$15:$W$15, 0),FALSE)*$E50)</f>
        <v>0</v>
      </c>
      <c r="BB50" s="1412">
        <f ca="1">IF(ISERROR(VLOOKUP(VLOOKUP($A50, 'E4 TB Allocation Details'!$A$18:$L$205, MATCH("Misc ID", 'E4 TB Allocation Details'!$A$18:$L$18, 0),FALSE), 'E2 Allocators'!$B$15:$W$361, MATCH('O5 Details by Class &amp; Accounts'!BB$18, 'E2 Allocators'!$B$15:$W$15, 0),FALSE)*$E50), 0, VLOOKUP(VLOOKUP($A50, 'E4 TB Allocation Details'!$A$18:$L$205, MATCH("Misc ID", 'E4 TB Allocation Details'!$A$18:$L$18, 0),FALSE), 'E2 Allocators'!$B$15:$W$361, MATCH('O5 Details by Class &amp; Accounts'!BB$18, 'E2 Allocators'!$B$15:$W$15, 0),FALSE)*$E50)</f>
        <v>0</v>
      </c>
      <c r="BC50" s="1412">
        <f ca="1">IF(ISERROR(VLOOKUP(VLOOKUP($A50, 'E4 TB Allocation Details'!$A$18:$L$205, MATCH("Misc ID", 'E4 TB Allocation Details'!$A$18:$L$18, 0),FALSE), 'E2 Allocators'!$B$15:$W$361, MATCH('O5 Details by Class &amp; Accounts'!BC$18, 'E2 Allocators'!$B$15:$W$15, 0),FALSE)*$E50), 0, VLOOKUP(VLOOKUP($A50, 'E4 TB Allocation Details'!$A$18:$L$205, MATCH("Misc ID", 'E4 TB Allocation Details'!$A$18:$L$18, 0),FALSE), 'E2 Allocators'!$B$15:$W$361, MATCH('O5 Details by Class &amp; Accounts'!BC$18, 'E2 Allocators'!$B$15:$W$15, 0),FALSE)*$E50)</f>
        <v>0</v>
      </c>
      <c r="BD50" s="1412">
        <f ca="1">IF(ISERROR(VLOOKUP(VLOOKUP($A50, 'E4 TB Allocation Details'!$A$18:$L$205, MATCH("Misc ID", 'E4 TB Allocation Details'!$A$18:$L$18, 0),FALSE), 'E2 Allocators'!$B$15:$W$361, MATCH('O5 Details by Class &amp; Accounts'!BD$18, 'E2 Allocators'!$B$15:$W$15, 0),FALSE)*$E50), 0, VLOOKUP(VLOOKUP($A50, 'E4 TB Allocation Details'!$A$18:$L$205, MATCH("Misc ID", 'E4 TB Allocation Details'!$A$18:$L$18, 0),FALSE), 'E2 Allocators'!$B$15:$W$361, MATCH('O5 Details by Class &amp; Accounts'!BD$18, 'E2 Allocators'!$B$15:$W$15, 0),FALSE)*$E50)</f>
        <v>0</v>
      </c>
      <c r="BE50" s="1412">
        <f ca="1">IF(ISERROR(VLOOKUP(VLOOKUP($A50, 'E4 TB Allocation Details'!$A$18:$L$205, MATCH("Misc ID", 'E4 TB Allocation Details'!$A$18:$L$18, 0),FALSE), 'E2 Allocators'!$B$15:$W$361, MATCH('O5 Details by Class &amp; Accounts'!BE$18, 'E2 Allocators'!$B$15:$W$15, 0),FALSE)*$E50), 0, VLOOKUP(VLOOKUP($A50, 'E4 TB Allocation Details'!$A$18:$L$205, MATCH("Misc ID", 'E4 TB Allocation Details'!$A$18:$L$18, 0),FALSE), 'E2 Allocators'!$B$15:$W$361, MATCH('O5 Details by Class &amp; Accounts'!BE$18, 'E2 Allocators'!$B$15:$W$15, 0),FALSE)*$E50)</f>
        <v>0</v>
      </c>
      <c r="BF50" s="1412">
        <f ca="1">IF(ISERROR(VLOOKUP(VLOOKUP($A50, 'E4 TB Allocation Details'!$A$18:$L$205, MATCH("Misc ID", 'E4 TB Allocation Details'!$A$18:$L$18, 0),FALSE), 'E2 Allocators'!$B$15:$W$361, MATCH('O5 Details by Class &amp; Accounts'!BF$18, 'E2 Allocators'!$B$15:$W$15, 0),FALSE)*$E50), 0, VLOOKUP(VLOOKUP($A50, 'E4 TB Allocation Details'!$A$18:$L$205, MATCH("Misc ID", 'E4 TB Allocation Details'!$A$18:$L$18, 0),FALSE), 'E2 Allocators'!$B$15:$W$361, MATCH('O5 Details by Class &amp; Accounts'!BF$18, 'E2 Allocators'!$B$15:$W$15, 0),FALSE)*$E50)</f>
        <v>0</v>
      </c>
      <c r="BG50" s="1412">
        <f ca="1">IF(ISERROR(VLOOKUP(VLOOKUP($A50, 'E4 TB Allocation Details'!$A$18:$L$205, MATCH("Misc ID", 'E4 TB Allocation Details'!$A$18:$L$18, 0),FALSE), 'E2 Allocators'!$B$15:$W$361, MATCH('O5 Details by Class &amp; Accounts'!BG$18, 'E2 Allocators'!$B$15:$W$15, 0),FALSE)*$E50), 0, VLOOKUP(VLOOKUP($A50, 'E4 TB Allocation Details'!$A$18:$L$205, MATCH("Misc ID", 'E4 TB Allocation Details'!$A$18:$L$18, 0),FALSE), 'E2 Allocators'!$B$15:$W$361, MATCH('O5 Details by Class &amp; Accounts'!BG$18, 'E2 Allocators'!$B$15:$W$15, 0),FALSE)*$E50)</f>
        <v>0</v>
      </c>
      <c r="BH50" s="1412">
        <f ca="1">IF(ISERROR(VLOOKUP(VLOOKUP($A50, 'E4 TB Allocation Details'!$A$18:$L$205, MATCH("Misc ID", 'E4 TB Allocation Details'!$A$18:$L$18, 0),FALSE), 'E2 Allocators'!$B$15:$W$361, MATCH('O5 Details by Class &amp; Accounts'!BH$18, 'E2 Allocators'!$B$15:$W$15, 0),FALSE)*$E50), 0, VLOOKUP(VLOOKUP($A50, 'E4 TB Allocation Details'!$A$18:$L$205, MATCH("Misc ID", 'E4 TB Allocation Details'!$A$18:$L$18, 0),FALSE), 'E2 Allocators'!$B$15:$W$361, MATCH('O5 Details by Class &amp; Accounts'!BH$18, 'E2 Allocators'!$B$15:$W$15, 0),FALSE)*$E50)</f>
        <v>0</v>
      </c>
      <c r="BI50" s="1412">
        <f ca="1">IF(ISERROR(VLOOKUP(VLOOKUP($A50, 'E4 TB Allocation Details'!$A$18:$L$205, MATCH("Misc ID", 'E4 TB Allocation Details'!$A$18:$L$18, 0),FALSE), 'E2 Allocators'!$B$15:$W$361, MATCH('O5 Details by Class &amp; Accounts'!BI$18, 'E2 Allocators'!$B$15:$W$15, 0),FALSE)*$E50), 0, VLOOKUP(VLOOKUP($A50, 'E4 TB Allocation Details'!$A$18:$L$205, MATCH("Misc ID", 'E4 TB Allocation Details'!$A$18:$L$18, 0),FALSE), 'E2 Allocators'!$B$15:$W$361, MATCH('O5 Details by Class &amp; Accounts'!BI$18, 'E2 Allocators'!$B$15:$W$15, 0),FALSE)*$E50)</f>
        <v>0</v>
      </c>
      <c r="BJ50" s="1412">
        <f ca="1">IF(ISERROR(VLOOKUP(VLOOKUP($A50, 'E4 TB Allocation Details'!$A$18:$L$205, MATCH("Misc ID", 'E4 TB Allocation Details'!$A$18:$L$18, 0),FALSE), 'E2 Allocators'!$B$15:$W$361, MATCH('O5 Details by Class &amp; Accounts'!BJ$18, 'E2 Allocators'!$B$15:$W$15, 0),FALSE)*$E50), 0, VLOOKUP(VLOOKUP($A50, 'E4 TB Allocation Details'!$A$18:$L$205, MATCH("Misc ID", 'E4 TB Allocation Details'!$A$18:$L$18, 0),FALSE), 'E2 Allocators'!$B$15:$W$361, MATCH('O5 Details by Class &amp; Accounts'!BJ$18, 'E2 Allocators'!$B$15:$W$15, 0),FALSE)*$E50)</f>
        <v>0</v>
      </c>
      <c r="BK50" s="1412">
        <f ca="1">IF(ISERROR(VLOOKUP(VLOOKUP($A50, 'E4 TB Allocation Details'!$A$18:$L$205, MATCH("Misc ID", 'E4 TB Allocation Details'!$A$18:$L$18, 0),FALSE), 'E2 Allocators'!$B$15:$W$361, MATCH('O5 Details by Class &amp; Accounts'!BK$18, 'E2 Allocators'!$B$15:$W$15, 0),FALSE)*$E50), 0, VLOOKUP(VLOOKUP($A50, 'E4 TB Allocation Details'!$A$18:$L$205, MATCH("Misc ID", 'E4 TB Allocation Details'!$A$18:$L$18, 0),FALSE), 'E2 Allocators'!$B$15:$W$361, MATCH('O5 Details by Class &amp; Accounts'!BK$18, 'E2 Allocators'!$B$15:$W$15, 0),FALSE)*$E50)</f>
        <v>0</v>
      </c>
      <c r="BL50" s="1412">
        <f ca="1">IF(ISERROR(VLOOKUP(VLOOKUP($A50, 'E4 TB Allocation Details'!$A$18:$L$205, MATCH("Misc ID", 'E4 TB Allocation Details'!$A$18:$L$18, 0),FALSE), 'E2 Allocators'!$B$15:$W$361, MATCH('O5 Details by Class &amp; Accounts'!BL$18, 'E2 Allocators'!$B$15:$W$15, 0),FALSE)*$E50), 0, VLOOKUP(VLOOKUP($A50, 'E4 TB Allocation Details'!$A$18:$L$205, MATCH("Misc ID", 'E4 TB Allocation Details'!$A$18:$L$18, 0),FALSE), 'E2 Allocators'!$B$15:$W$361, MATCH('O5 Details by Class &amp; Accounts'!BL$18, 'E2 Allocators'!$B$15:$W$15, 0),FALSE)*$E50)</f>
        <v>0</v>
      </c>
      <c r="BM50" s="1412">
        <f ca="1">IF(ISERROR(VLOOKUP(VLOOKUP($A50, 'E4 TB Allocation Details'!$A$18:$L$205, MATCH("Misc ID", 'E4 TB Allocation Details'!$A$18:$L$18, 0),FALSE), 'E2 Allocators'!$B$15:$W$361, MATCH('O5 Details by Class &amp; Accounts'!BM$18, 'E2 Allocators'!$B$15:$W$15, 0),FALSE)*$E50), 0, VLOOKUP(VLOOKUP($A50, 'E4 TB Allocation Details'!$A$18:$L$205, MATCH("Misc ID", 'E4 TB Allocation Details'!$A$18:$L$18, 0),FALSE), 'E2 Allocators'!$B$15:$W$361, MATCH('O5 Details by Class &amp; Accounts'!BM$18, 'E2 Allocators'!$B$15:$W$15, 0),FALSE)*$E50)</f>
        <v>0</v>
      </c>
      <c r="BN50" s="1412">
        <f ca="1">IF(ISERROR(VLOOKUP(VLOOKUP($A50, 'E4 TB Allocation Details'!$A$18:$L$205, MATCH("Misc ID", 'E4 TB Allocation Details'!$A$18:$L$18, 0),FALSE), 'E2 Allocators'!$B$15:$W$361, MATCH('O5 Details by Class &amp; Accounts'!BN$18, 'E2 Allocators'!$B$15:$W$15, 0),FALSE)*$E50), 0, VLOOKUP(VLOOKUP($A50, 'E4 TB Allocation Details'!$A$18:$L$205, MATCH("Misc ID", 'E4 TB Allocation Details'!$A$18:$L$18, 0),FALSE), 'E2 Allocators'!$B$15:$W$361, MATCH('O5 Details by Class &amp; Accounts'!BN$18, 'E2 Allocators'!$B$15:$W$15, 0),FALSE)*$E50)</f>
        <v>0</v>
      </c>
      <c r="BO50" s="1412">
        <f ca="1">IF(ISERROR(VLOOKUP(VLOOKUP($A50, 'E4 TB Allocation Details'!$A$18:$L$205, MATCH("Misc ID", 'E4 TB Allocation Details'!$A$18:$L$18, 0),FALSE), 'E2 Allocators'!$B$15:$W$361, MATCH('O5 Details by Class &amp; Accounts'!BO$18, 'E2 Allocators'!$B$15:$W$15, 0),FALSE)*$E50), 0, VLOOKUP(VLOOKUP($A50, 'E4 TB Allocation Details'!$A$18:$L$205, MATCH("Misc ID", 'E4 TB Allocation Details'!$A$18:$L$18, 0),FALSE), 'E2 Allocators'!$B$15:$W$361, MATCH('O5 Details by Class &amp; Accounts'!BO$18, 'E2 Allocators'!$B$15:$W$15, 0),FALSE)*$E50)</f>
        <v>0</v>
      </c>
      <c r="BP50" s="1412">
        <f ca="1">IF(ISERROR(VLOOKUP(VLOOKUP($A50, 'E4 TB Allocation Details'!$A$18:$L$205, MATCH("Misc ID", 'E4 TB Allocation Details'!$A$18:$L$18, 0),FALSE), 'E2 Allocators'!$B$15:$W$361, MATCH('O5 Details by Class &amp; Accounts'!BP$18, 'E2 Allocators'!$B$15:$W$15, 0),FALSE)*$E50), 0, VLOOKUP(VLOOKUP($A50, 'E4 TB Allocation Details'!$A$18:$L$205, MATCH("Misc ID", 'E4 TB Allocation Details'!$A$18:$L$18, 0),FALSE), 'E2 Allocators'!$B$15:$W$361, MATCH('O5 Details by Class &amp; Accounts'!BP$18, 'E2 Allocators'!$B$15:$W$15, 0),FALSE)*$E50)</f>
        <v>0</v>
      </c>
      <c r="BQ50" s="1412">
        <f ca="1">IF(ISERROR(VLOOKUP(VLOOKUP($A50, 'E4 TB Allocation Details'!$A$18:$L$205, MATCH("Misc ID", 'E4 TB Allocation Details'!$A$18:$L$18, 0),FALSE), 'E2 Allocators'!$B$15:$W$361, MATCH('O5 Details by Class &amp; Accounts'!BQ$18, 'E2 Allocators'!$B$15:$W$15, 0),FALSE)*$E50), 0, VLOOKUP(VLOOKUP($A50, 'E4 TB Allocation Details'!$A$18:$L$205, MATCH("Misc ID", 'E4 TB Allocation Details'!$A$18:$L$18, 0),FALSE), 'E2 Allocators'!$B$15:$W$361, MATCH('O5 Details by Class &amp; Accounts'!BQ$18, 'E2 Allocators'!$B$15:$W$15, 0),FALSE)*$E50)</f>
        <v>0</v>
      </c>
      <c r="BR50" s="1412">
        <f ca="1">IF(ISERROR(VLOOKUP(VLOOKUP($A50, 'E4 TB Allocation Details'!$A$18:$L$205, MATCH("Misc ID", 'E4 TB Allocation Details'!$A$18:$L$18, 0),FALSE), 'E2 Allocators'!$B$15:$W$361, MATCH('O5 Details by Class &amp; Accounts'!BR$18, 'E2 Allocators'!$B$15:$W$15, 0),FALSE)*$E50), 0, VLOOKUP(VLOOKUP($A50, 'E4 TB Allocation Details'!$A$18:$L$205, MATCH("Misc ID", 'E4 TB Allocation Details'!$A$18:$L$18, 0),FALSE), 'E2 Allocators'!$B$15:$W$361, MATCH('O5 Details by Class &amp; Accounts'!BR$18, 'E2 Allocators'!$B$15:$W$15, 0),FALSE)*$E50)</f>
        <v>0</v>
      </c>
      <c r="BS50" s="1412">
        <f t="shared" si="3"/>
        <v>0</v>
      </c>
      <c r="BT50" s="1412">
        <f ca="1">IF(ISERROR(VLOOKUP(VLOOKUP($A50, 'E4 TB Allocation Details'!$A$18:$L$205, MATCH("A &amp; G ID", 'E4 TB Allocation Details'!$A$18:$L$18, 0),FALSE), 'E2 Allocators'!$B$15:$W$361, MATCH('O5 Details by Class &amp; Accounts'!BT$18, 'E2 Allocators'!$B$15:$W$15, 0),FALSE)*$E50), 0, VLOOKUP(VLOOKUP($A50, 'E4 TB Allocation Details'!$A$18:$L$205, MATCH("A &amp; G ID", 'E4 TB Allocation Details'!$A$18:$L$18, 0),FALSE), 'E2 Allocators'!$B$15:$W$361, MATCH('O5 Details by Class &amp; Accounts'!BT$18, 'E2 Allocators'!$B$15:$W$15, 0),FALSE)*$E50)</f>
        <v>0</v>
      </c>
      <c r="BU50" s="1412">
        <f ca="1">IF(ISERROR(VLOOKUP(VLOOKUP($A50, 'E4 TB Allocation Details'!$A$18:$L$205, MATCH("A &amp; G ID", 'E4 TB Allocation Details'!$A$18:$L$18, 0),FALSE), 'E2 Allocators'!$B$15:$W$361, MATCH('O5 Details by Class &amp; Accounts'!BU$18, 'E2 Allocators'!$B$15:$W$15, 0),FALSE)*$E50), 0, VLOOKUP(VLOOKUP($A50, 'E4 TB Allocation Details'!$A$18:$L$205, MATCH("A &amp; G ID", 'E4 TB Allocation Details'!$A$18:$L$18, 0),FALSE), 'E2 Allocators'!$B$15:$W$361, MATCH('O5 Details by Class &amp; Accounts'!BU$18, 'E2 Allocators'!$B$15:$W$15, 0),FALSE)*$E50)</f>
        <v>0</v>
      </c>
      <c r="BV50" s="1412">
        <f ca="1">IF(ISERROR(VLOOKUP(VLOOKUP($A50, 'E4 TB Allocation Details'!$A$18:$L$205, MATCH("A &amp; G ID", 'E4 TB Allocation Details'!$A$18:$L$18, 0),FALSE), 'E2 Allocators'!$B$15:$W$361, MATCH('O5 Details by Class &amp; Accounts'!BV$18, 'E2 Allocators'!$B$15:$W$15, 0),FALSE)*$E50), 0, VLOOKUP(VLOOKUP($A50, 'E4 TB Allocation Details'!$A$18:$L$205, MATCH("A &amp; G ID", 'E4 TB Allocation Details'!$A$18:$L$18, 0),FALSE), 'E2 Allocators'!$B$15:$W$361, MATCH('O5 Details by Class &amp; Accounts'!BV$18, 'E2 Allocators'!$B$15:$W$15, 0),FALSE)*$E50)</f>
        <v>0</v>
      </c>
      <c r="BW50" s="1412">
        <f ca="1">IF(ISERROR(VLOOKUP(VLOOKUP($A50, 'E4 TB Allocation Details'!$A$18:$L$205, MATCH("A &amp; G ID", 'E4 TB Allocation Details'!$A$18:$L$18, 0),FALSE), 'E2 Allocators'!$B$15:$W$361, MATCH('O5 Details by Class &amp; Accounts'!BW$18, 'E2 Allocators'!$B$15:$W$15, 0),FALSE)*$E50), 0, VLOOKUP(VLOOKUP($A50, 'E4 TB Allocation Details'!$A$18:$L$205, MATCH("A &amp; G ID", 'E4 TB Allocation Details'!$A$18:$L$18, 0),FALSE), 'E2 Allocators'!$B$15:$W$361, MATCH('O5 Details by Class &amp; Accounts'!BW$18, 'E2 Allocators'!$B$15:$W$15, 0),FALSE)*$E50)</f>
        <v>0</v>
      </c>
      <c r="BX50" s="1412">
        <f ca="1">IF(ISERROR(VLOOKUP(VLOOKUP($A50, 'E4 TB Allocation Details'!$A$18:$L$205, MATCH("A &amp; G ID", 'E4 TB Allocation Details'!$A$18:$L$18, 0),FALSE), 'E2 Allocators'!$B$15:$W$361, MATCH('O5 Details by Class &amp; Accounts'!BX$18, 'E2 Allocators'!$B$15:$W$15, 0),FALSE)*$E50), 0, VLOOKUP(VLOOKUP($A50, 'E4 TB Allocation Details'!$A$18:$L$205, MATCH("A &amp; G ID", 'E4 TB Allocation Details'!$A$18:$L$18, 0),FALSE), 'E2 Allocators'!$B$15:$W$361, MATCH('O5 Details by Class &amp; Accounts'!BX$18, 'E2 Allocators'!$B$15:$W$15, 0),FALSE)*$E50)</f>
        <v>0</v>
      </c>
      <c r="BY50" s="1412">
        <f ca="1">IF(ISERROR(VLOOKUP(VLOOKUP($A50, 'E4 TB Allocation Details'!$A$18:$L$205, MATCH("A &amp; G ID", 'E4 TB Allocation Details'!$A$18:$L$18, 0),FALSE), 'E2 Allocators'!$B$15:$W$361, MATCH('O5 Details by Class &amp; Accounts'!BY$18, 'E2 Allocators'!$B$15:$W$15, 0),FALSE)*$E50), 0, VLOOKUP(VLOOKUP($A50, 'E4 TB Allocation Details'!$A$18:$L$205, MATCH("A &amp; G ID", 'E4 TB Allocation Details'!$A$18:$L$18, 0),FALSE), 'E2 Allocators'!$B$15:$W$361, MATCH('O5 Details by Class &amp; Accounts'!BY$18, 'E2 Allocators'!$B$15:$W$15, 0),FALSE)*$E50)</f>
        <v>0</v>
      </c>
      <c r="BZ50" s="1412">
        <f ca="1">IF(ISERROR(VLOOKUP(VLOOKUP($A50, 'E4 TB Allocation Details'!$A$18:$L$205, MATCH("A &amp; G ID", 'E4 TB Allocation Details'!$A$18:$L$18, 0),FALSE), 'E2 Allocators'!$B$15:$W$361, MATCH('O5 Details by Class &amp; Accounts'!BZ$18, 'E2 Allocators'!$B$15:$W$15, 0),FALSE)*$E50), 0, VLOOKUP(VLOOKUP($A50, 'E4 TB Allocation Details'!$A$18:$L$205, MATCH("A &amp; G ID", 'E4 TB Allocation Details'!$A$18:$L$18, 0),FALSE), 'E2 Allocators'!$B$15:$W$361, MATCH('O5 Details by Class &amp; Accounts'!BZ$18, 'E2 Allocators'!$B$15:$W$15, 0),FALSE)*$E50)</f>
        <v>0</v>
      </c>
      <c r="CA50" s="1412">
        <f ca="1">IF(ISERROR(VLOOKUP(VLOOKUP($A50, 'E4 TB Allocation Details'!$A$18:$L$205, MATCH("A &amp; G ID", 'E4 TB Allocation Details'!$A$18:$L$18, 0),FALSE), 'E2 Allocators'!$B$15:$W$361, MATCH('O5 Details by Class &amp; Accounts'!CA$18, 'E2 Allocators'!$B$15:$W$15, 0),FALSE)*$E50), 0, VLOOKUP(VLOOKUP($A50, 'E4 TB Allocation Details'!$A$18:$L$205, MATCH("A &amp; G ID", 'E4 TB Allocation Details'!$A$18:$L$18, 0),FALSE), 'E2 Allocators'!$B$15:$W$361, MATCH('O5 Details by Class &amp; Accounts'!CA$18, 'E2 Allocators'!$B$15:$W$15, 0),FALSE)*$E50)</f>
        <v>0</v>
      </c>
      <c r="CB50" s="1412">
        <f ca="1">IF(ISERROR(VLOOKUP(VLOOKUP($A50, 'E4 TB Allocation Details'!$A$18:$L$205, MATCH("A &amp; G ID", 'E4 TB Allocation Details'!$A$18:$L$18, 0),FALSE), 'E2 Allocators'!$B$15:$W$361, MATCH('O5 Details by Class &amp; Accounts'!CB$18, 'E2 Allocators'!$B$15:$W$15, 0),FALSE)*$E50), 0, VLOOKUP(VLOOKUP($A50, 'E4 TB Allocation Details'!$A$18:$L$205, MATCH("A &amp; G ID", 'E4 TB Allocation Details'!$A$18:$L$18, 0),FALSE), 'E2 Allocators'!$B$15:$W$361, MATCH('O5 Details by Class &amp; Accounts'!CB$18, 'E2 Allocators'!$B$15:$W$15, 0),FALSE)*$E50)</f>
        <v>0</v>
      </c>
      <c r="CC50" s="1412">
        <f ca="1">IF(ISERROR(VLOOKUP(VLOOKUP($A50, 'E4 TB Allocation Details'!$A$18:$L$205, MATCH("A &amp; G ID", 'E4 TB Allocation Details'!$A$18:$L$18, 0),FALSE), 'E2 Allocators'!$B$15:$W$361, MATCH('O5 Details by Class &amp; Accounts'!CC$18, 'E2 Allocators'!$B$15:$W$15, 0),FALSE)*$E50), 0, VLOOKUP(VLOOKUP($A50, 'E4 TB Allocation Details'!$A$18:$L$205, MATCH("A &amp; G ID", 'E4 TB Allocation Details'!$A$18:$L$18, 0),FALSE), 'E2 Allocators'!$B$15:$W$361, MATCH('O5 Details by Class &amp; Accounts'!CC$18, 'E2 Allocators'!$B$15:$W$15, 0),FALSE)*$E50)</f>
        <v>0</v>
      </c>
      <c r="CD50" s="1412">
        <f ca="1">IF(ISERROR(VLOOKUP(VLOOKUP($A50, 'E4 TB Allocation Details'!$A$18:$L$205, MATCH("A &amp; G ID", 'E4 TB Allocation Details'!$A$18:$L$18, 0),FALSE), 'E2 Allocators'!$B$15:$W$361, MATCH('O5 Details by Class &amp; Accounts'!CD$18, 'E2 Allocators'!$B$15:$W$15, 0),FALSE)*$E50), 0, VLOOKUP(VLOOKUP($A50, 'E4 TB Allocation Details'!$A$18:$L$205, MATCH("A &amp; G ID", 'E4 TB Allocation Details'!$A$18:$L$18, 0),FALSE), 'E2 Allocators'!$B$15:$W$361, MATCH('O5 Details by Class &amp; Accounts'!CD$18, 'E2 Allocators'!$B$15:$W$15, 0),FALSE)*$E50)</f>
        <v>0</v>
      </c>
      <c r="CE50" s="1412">
        <f ca="1">IF(ISERROR(VLOOKUP(VLOOKUP($A50, 'E4 TB Allocation Details'!$A$18:$L$205, MATCH("A &amp; G ID", 'E4 TB Allocation Details'!$A$18:$L$18, 0),FALSE), 'E2 Allocators'!$B$15:$W$361, MATCH('O5 Details by Class &amp; Accounts'!CE$18, 'E2 Allocators'!$B$15:$W$15, 0),FALSE)*$E50), 0, VLOOKUP(VLOOKUP($A50, 'E4 TB Allocation Details'!$A$18:$L$205, MATCH("A &amp; G ID", 'E4 TB Allocation Details'!$A$18:$L$18, 0),FALSE), 'E2 Allocators'!$B$15:$W$361, MATCH('O5 Details by Class &amp; Accounts'!CE$18, 'E2 Allocators'!$B$15:$W$15, 0),FALSE)*$E50)</f>
        <v>0</v>
      </c>
      <c r="CF50" s="1412">
        <f ca="1">IF(ISERROR(VLOOKUP(VLOOKUP($A50, 'E4 TB Allocation Details'!$A$18:$L$205, MATCH("A &amp; G ID", 'E4 TB Allocation Details'!$A$18:$L$18, 0),FALSE), 'E2 Allocators'!$B$15:$W$361, MATCH('O5 Details by Class &amp; Accounts'!CF$18, 'E2 Allocators'!$B$15:$W$15, 0),FALSE)*$E50), 0, VLOOKUP(VLOOKUP($A50, 'E4 TB Allocation Details'!$A$18:$L$205, MATCH("A &amp; G ID", 'E4 TB Allocation Details'!$A$18:$L$18, 0),FALSE), 'E2 Allocators'!$B$15:$W$361, MATCH('O5 Details by Class &amp; Accounts'!CF$18, 'E2 Allocators'!$B$15:$W$15, 0),FALSE)*$E50)</f>
        <v>0</v>
      </c>
      <c r="CG50" s="1412">
        <f ca="1">IF(ISERROR(VLOOKUP(VLOOKUP($A50, 'E4 TB Allocation Details'!$A$18:$L$205, MATCH("A &amp; G ID", 'E4 TB Allocation Details'!$A$18:$L$18, 0),FALSE), 'E2 Allocators'!$B$15:$W$361, MATCH('O5 Details by Class &amp; Accounts'!CG$18, 'E2 Allocators'!$B$15:$W$15, 0),FALSE)*$E50), 0, VLOOKUP(VLOOKUP($A50, 'E4 TB Allocation Details'!$A$18:$L$205, MATCH("A &amp; G ID", 'E4 TB Allocation Details'!$A$18:$L$18, 0),FALSE), 'E2 Allocators'!$B$15:$W$361, MATCH('O5 Details by Class &amp; Accounts'!CG$18, 'E2 Allocators'!$B$15:$W$15, 0),FALSE)*$E50)</f>
        <v>0</v>
      </c>
      <c r="CH50" s="1412">
        <f ca="1">IF(ISERROR(VLOOKUP(VLOOKUP($A50, 'E4 TB Allocation Details'!$A$18:$L$205, MATCH("A &amp; G ID", 'E4 TB Allocation Details'!$A$18:$L$18, 0),FALSE), 'E2 Allocators'!$B$15:$W$361, MATCH('O5 Details by Class &amp; Accounts'!CH$18, 'E2 Allocators'!$B$15:$W$15, 0),FALSE)*$E50), 0, VLOOKUP(VLOOKUP($A50, 'E4 TB Allocation Details'!$A$18:$L$205, MATCH("A &amp; G ID", 'E4 TB Allocation Details'!$A$18:$L$18, 0),FALSE), 'E2 Allocators'!$B$15:$W$361, MATCH('O5 Details by Class &amp; Accounts'!CH$18, 'E2 Allocators'!$B$15:$W$15, 0),FALSE)*$E50)</f>
        <v>0</v>
      </c>
      <c r="CI50" s="1412">
        <f ca="1">IF(ISERROR(VLOOKUP(VLOOKUP($A50, 'E4 TB Allocation Details'!$A$18:$L$205, MATCH("A &amp; G ID", 'E4 TB Allocation Details'!$A$18:$L$18, 0),FALSE), 'E2 Allocators'!$B$15:$W$361, MATCH('O5 Details by Class &amp; Accounts'!CI$18, 'E2 Allocators'!$B$15:$W$15, 0),FALSE)*$E50), 0, VLOOKUP(VLOOKUP($A50, 'E4 TB Allocation Details'!$A$18:$L$205, MATCH("A &amp; G ID", 'E4 TB Allocation Details'!$A$18:$L$18, 0),FALSE), 'E2 Allocators'!$B$15:$W$361, MATCH('O5 Details by Class &amp; Accounts'!CI$18, 'E2 Allocators'!$B$15:$W$15, 0),FALSE)*$E50)</f>
        <v>0</v>
      </c>
      <c r="CJ50" s="1412">
        <f ca="1">IF(ISERROR(VLOOKUP(VLOOKUP($A50, 'E4 TB Allocation Details'!$A$18:$L$205, MATCH("A &amp; G ID", 'E4 TB Allocation Details'!$A$18:$L$18, 0),FALSE), 'E2 Allocators'!$B$15:$W$361, MATCH('O5 Details by Class &amp; Accounts'!CJ$18, 'E2 Allocators'!$B$15:$W$15, 0),FALSE)*$E50), 0, VLOOKUP(VLOOKUP($A50, 'E4 TB Allocation Details'!$A$18:$L$205, MATCH("A &amp; G ID", 'E4 TB Allocation Details'!$A$18:$L$18, 0),FALSE), 'E2 Allocators'!$B$15:$W$361, MATCH('O5 Details by Class &amp; Accounts'!CJ$18, 'E2 Allocators'!$B$15:$W$15, 0),FALSE)*$E50)</f>
        <v>0</v>
      </c>
      <c r="CK50" s="1412">
        <f ca="1">IF(ISERROR(VLOOKUP(VLOOKUP($A50, 'E4 TB Allocation Details'!$A$18:$L$205, MATCH("A &amp; G ID", 'E4 TB Allocation Details'!$A$18:$L$18, 0),FALSE), 'E2 Allocators'!$B$15:$W$361, MATCH('O5 Details by Class &amp; Accounts'!CK$18, 'E2 Allocators'!$B$15:$W$15, 0),FALSE)*$E50), 0, VLOOKUP(VLOOKUP($A50, 'E4 TB Allocation Details'!$A$18:$L$205, MATCH("A &amp; G ID", 'E4 TB Allocation Details'!$A$18:$L$18, 0),FALSE), 'E2 Allocators'!$B$15:$W$361, MATCH('O5 Details by Class &amp; Accounts'!CK$18, 'E2 Allocators'!$B$15:$W$15, 0),FALSE)*$E50)</f>
        <v>0</v>
      </c>
      <c r="CL50" s="1412">
        <f ca="1">IF(ISERROR(VLOOKUP(VLOOKUP($A50, 'E4 TB Allocation Details'!$A$18:$L$205, MATCH("A &amp; G ID", 'E4 TB Allocation Details'!$A$18:$L$18, 0),FALSE), 'E2 Allocators'!$B$15:$W$361, MATCH('O5 Details by Class &amp; Accounts'!CL$18, 'E2 Allocators'!$B$15:$W$15, 0),FALSE)*$E50), 0, VLOOKUP(VLOOKUP($A50, 'E4 TB Allocation Details'!$A$18:$L$205, MATCH("A &amp; G ID", 'E4 TB Allocation Details'!$A$18:$L$18, 0),FALSE), 'E2 Allocators'!$B$15:$W$361, MATCH('O5 Details by Class &amp; Accounts'!CL$18, 'E2 Allocators'!$B$15:$W$15, 0),FALSE)*$E50)</f>
        <v>0</v>
      </c>
      <c r="CM50" s="1412">
        <f ca="1">IF(ISERROR(VLOOKUP(VLOOKUP($A50, 'E4 TB Allocation Details'!$A$18:$L$205, MATCH("A &amp; G ID", 'E4 TB Allocation Details'!$A$18:$L$18, 0),FALSE), 'E2 Allocators'!$B$15:$W$361, MATCH('O5 Details by Class &amp; Accounts'!CM$18, 'E2 Allocators'!$B$15:$W$15, 0),FALSE)*$E50), 0, VLOOKUP(VLOOKUP($A50, 'E4 TB Allocation Details'!$A$18:$L$205, MATCH("A &amp; G ID", 'E4 TB Allocation Details'!$A$18:$L$18, 0),FALSE), 'E2 Allocators'!$B$15:$W$361, MATCH('O5 Details by Class &amp; Accounts'!CM$18, 'E2 Allocators'!$B$15:$W$15, 0),FALSE)*$E50)</f>
        <v>0</v>
      </c>
      <c r="CN50" s="1412">
        <f t="shared" si="5"/>
        <v>0</v>
      </c>
      <c r="CO50" s="1792">
        <f t="shared" si="4"/>
        <v>0</v>
      </c>
      <c r="CQ50" s="2087" t="s">
        <v>1142</v>
      </c>
    </row>
    <row r="51" spans="1:95" s="81" customFormat="1" ht="12.75">
      <c r="A51" s="1175" t="s">
        <v>146</v>
      </c>
      <c r="B51" s="1176" t="s">
        <v>1452</v>
      </c>
      <c r="C51" s="1789">
        <f ca="1">IF(ISERROR(VLOOKUP($A51,'I3 TB Data'!$A$23:$H$458,MATCH('O5 Details by Class &amp; Accounts'!$C$18, 'I3 TB Data'!$A$23:$H$23,0),0)), 0, VLOOKUP($A51,'I3 TB Data'!$A$23:$H$458,MATCH('O5 Details by Class &amp; Accounts'!$C$18,'I3 TB Data'!$A$23:$H$23,0),0))</f>
        <v>0</v>
      </c>
      <c r="D51" s="1790">
        <f ca="1">'I4 BO ASSETS'!E48</f>
        <v>5012500</v>
      </c>
      <c r="E51" s="1789">
        <f t="shared" si="6"/>
        <v>5012500</v>
      </c>
      <c r="F51" s="1791">
        <f ca="1">IF(ISERROR(VLOOKUP($A51, 'E1 Categorization'!A33:E122, MATCH("Customer Component", 'E1 Categorization'!$A$33:$E$33,0), 0)), 0, IF(VLOOKUP($A51, 'E1 Categorization'!A33:E122, MATCH("Customer Component", 'E1 Categorization'!$A$33:$E$33,0), 0)=0, 'O5 Details by Class &amp; Accounts'!$E51, IF(AND(VLOOKUP($A51, 'E1 Categorization'!A33:E122, MATCH("Customer Component", 'E1 Categorization'!$A$33:$E$33,0), 0) &gt;0, VLOOKUP($A51, 'E1 Categorization'!A33:E122, MATCH("Customer Component", 'E1 Categorization'!$A$33:$E$33,0), 0)&lt;1), 'O5 Details by Class &amp; Accounts'!$E51*(1-VLOOKUP($A51, 'E1 Categorization'!A33:E122, MATCH("Customer Component", 'E1 Categorization'!$A$33:$E$33,0), 0)), 0)))</f>
        <v>3258125</v>
      </c>
      <c r="G51" s="1791">
        <f ca="1">IF(ISERROR(VLOOKUP($A51, 'E1 Categorization'!A33:E122, MATCH("Customer Component", 'E1 Categorization'!$A$33:$E$33,0), 0)),0, IF(VLOOKUP($A51, 'E1 Categorization'!A33:E122, MATCH("Customer Component", 'E1 Categorization'!$A$33:$E$33,0), 0)=0, 0, IF(AND(VLOOKUP($A51, 'E1 Categorization'!A33:E122, MATCH("Customer Component", 'E1 Categorization'!$A$33:$E$33,0), 0) &gt;0, VLOOKUP($A51, 'E1 Categorization'!A33:E122, MATCH("Customer Component", 'E1 Categorization'!$A$33:$E$33,0), 0)&lt;1), 'O5 Details by Class &amp; Accounts'!$E51*(VLOOKUP($A51, 'E1 Categorization'!A33:E122, MATCH("Customer Component", 'E1 Categorization'!$A$33:$E$33,0), 0)), 'O5 Details by Class &amp; Accounts'!$E51)))</f>
        <v>1754375</v>
      </c>
      <c r="H51" s="1412">
        <f t="shared" si="0"/>
        <v>5012500</v>
      </c>
      <c r="I51" s="1412">
        <f ca="1">IF(ISERROR(VLOOKUP(VLOOKUP($A51, 'E4 TB Allocation Details'!$A$18:$L$205, MATCH("Demand ID", 'E4 TB Allocation Details'!$A$18:$L$18, 0),FALSE), 'E2 Allocators'!$B$15:$W$361, MATCH('O5 Details by Class &amp; Accounts'!I$18, 'E2 Allocators'!$B$15:$W$15, 0),FALSE)*$F51), 0, VLOOKUP(VLOOKUP($A51, 'E4 TB Allocation Details'!$A$18:$L$205, MATCH("Demand ID", 'E4 TB Allocation Details'!$A$18:$L$18, 0),FALSE), 'E2 Allocators'!$B$15:$W$361, MATCH('O5 Details by Class &amp; Accounts'!I$18, 'E2 Allocators'!$B$15:$W$15, 0),FALSE)*$F51)</f>
        <v>1228028.6922350517</v>
      </c>
      <c r="J51" s="1412">
        <f ca="1">IF(ISERROR(VLOOKUP(VLOOKUP($A51, 'E4 TB Allocation Details'!$A$18:$L$205, MATCH("Demand ID", 'E4 TB Allocation Details'!$A$18:$L$18, 0),FALSE), 'E2 Allocators'!$B$15:$W$361, MATCH('O5 Details by Class &amp; Accounts'!J$18, 'E2 Allocators'!$B$15:$W$15, 0),FALSE)*$F51), 0, VLOOKUP(VLOOKUP($A51, 'E4 TB Allocation Details'!$A$18:$L$205, MATCH("Demand ID", 'E4 TB Allocation Details'!$A$18:$L$18, 0),FALSE), 'E2 Allocators'!$B$15:$W$361, MATCH('O5 Details by Class &amp; Accounts'!J$18, 'E2 Allocators'!$B$15:$W$15, 0),FALSE)*$F51)</f>
        <v>575887.81351455522</v>
      </c>
      <c r="K51" s="1412">
        <f ca="1">IF(ISERROR(VLOOKUP(VLOOKUP($A51, 'E4 TB Allocation Details'!$A$18:$L$205, MATCH("Demand ID", 'E4 TB Allocation Details'!$A$18:$L$18, 0),FALSE), 'E2 Allocators'!$B$15:$W$361, MATCH('O5 Details by Class &amp; Accounts'!K$18, 'E2 Allocators'!$B$15:$W$15, 0),FALSE)*$F51), 0, VLOOKUP(VLOOKUP($A51, 'E4 TB Allocation Details'!$A$18:$L$205, MATCH("Demand ID", 'E4 TB Allocation Details'!$A$18:$L$18, 0),FALSE), 'E2 Allocators'!$B$15:$W$361, MATCH('O5 Details by Class &amp; Accounts'!K$18, 'E2 Allocators'!$B$15:$W$15, 0),FALSE)*$F51)</f>
        <v>1452003.7657215078</v>
      </c>
      <c r="L51" s="1412">
        <f ca="1">IF(ISERROR(VLOOKUP(VLOOKUP($A51, 'E4 TB Allocation Details'!$A$18:$L$205, MATCH("Demand ID", 'E4 TB Allocation Details'!$A$18:$L$18, 0),FALSE), 'E2 Allocators'!$B$15:$W$361, MATCH('O5 Details by Class &amp; Accounts'!L$18, 'E2 Allocators'!$B$15:$W$15, 0),FALSE)*$F51), 0, VLOOKUP(VLOOKUP($A51, 'E4 TB Allocation Details'!$A$18:$L$205, MATCH("Demand ID", 'E4 TB Allocation Details'!$A$18:$L$18, 0),FALSE), 'E2 Allocators'!$B$15:$W$361, MATCH('O5 Details by Class &amp; Accounts'!L$18, 'E2 Allocators'!$B$15:$W$15, 0),FALSE)*$F51)</f>
        <v>0</v>
      </c>
      <c r="M51" s="1412">
        <f ca="1">IF(ISERROR(VLOOKUP(VLOOKUP($A51, 'E4 TB Allocation Details'!$A$18:$L$205, MATCH("Demand ID", 'E4 TB Allocation Details'!$A$18:$L$18, 0),FALSE), 'E2 Allocators'!$B$15:$W$361, MATCH('O5 Details by Class &amp; Accounts'!M$18, 'E2 Allocators'!$B$15:$W$15, 0),FALSE)*$F51), 0, VLOOKUP(VLOOKUP($A51, 'E4 TB Allocation Details'!$A$18:$L$205, MATCH("Demand ID", 'E4 TB Allocation Details'!$A$18:$L$18, 0),FALSE), 'E2 Allocators'!$B$15:$W$361, MATCH('O5 Details by Class &amp; Accounts'!M$18, 'E2 Allocators'!$B$15:$W$15, 0),FALSE)*$F51)</f>
        <v>0</v>
      </c>
      <c r="N51" s="1412">
        <f ca="1">IF(ISERROR(VLOOKUP(VLOOKUP($A51, 'E4 TB Allocation Details'!$A$18:$L$205, MATCH("Demand ID", 'E4 TB Allocation Details'!$A$18:$L$18, 0),FALSE), 'E2 Allocators'!$B$15:$W$361, MATCH('O5 Details by Class &amp; Accounts'!N$18, 'E2 Allocators'!$B$15:$W$15, 0),FALSE)*$F51), 0, VLOOKUP(VLOOKUP($A51, 'E4 TB Allocation Details'!$A$18:$L$205, MATCH("Demand ID", 'E4 TB Allocation Details'!$A$18:$L$18, 0),FALSE), 'E2 Allocators'!$B$15:$W$361, MATCH('O5 Details by Class &amp; Accounts'!N$18, 'E2 Allocators'!$B$15:$W$15, 0),FALSE)*$F51)</f>
        <v>0</v>
      </c>
      <c r="O51" s="1412">
        <f ca="1">IF(ISERROR(VLOOKUP(VLOOKUP($A51, 'E4 TB Allocation Details'!$A$18:$L$205, MATCH("Demand ID", 'E4 TB Allocation Details'!$A$18:$L$18, 0),FALSE), 'E2 Allocators'!$B$15:$W$361, MATCH('O5 Details by Class &amp; Accounts'!O$18, 'E2 Allocators'!$B$15:$W$15, 0),FALSE)*$F51), 0, VLOOKUP(VLOOKUP($A51, 'E4 TB Allocation Details'!$A$18:$L$205, MATCH("Demand ID", 'E4 TB Allocation Details'!$A$18:$L$18, 0),FALSE), 'E2 Allocators'!$B$15:$W$361, MATCH('O5 Details by Class &amp; Accounts'!O$18, 'E2 Allocators'!$B$15:$W$15, 0),FALSE)*$F51)</f>
        <v>0</v>
      </c>
      <c r="P51" s="1412">
        <f ca="1">IF(ISERROR(VLOOKUP(VLOOKUP($A51, 'E4 TB Allocation Details'!$A$18:$L$205, MATCH("Demand ID", 'E4 TB Allocation Details'!$A$18:$L$18, 0),FALSE), 'E2 Allocators'!$B$15:$W$361, MATCH('O5 Details by Class &amp; Accounts'!P$18, 'E2 Allocators'!$B$15:$W$15, 0),FALSE)*$F51), 0, VLOOKUP(VLOOKUP($A51, 'E4 TB Allocation Details'!$A$18:$L$205, MATCH("Demand ID", 'E4 TB Allocation Details'!$A$18:$L$18, 0),FALSE), 'E2 Allocators'!$B$15:$W$361, MATCH('O5 Details by Class &amp; Accounts'!P$18, 'E2 Allocators'!$B$15:$W$15, 0),FALSE)*$F51)</f>
        <v>0</v>
      </c>
      <c r="Q51" s="1412">
        <f ca="1">IF(ISERROR(VLOOKUP(VLOOKUP($A51, 'E4 TB Allocation Details'!$A$18:$L$205, MATCH("Demand ID", 'E4 TB Allocation Details'!$A$18:$L$18, 0),FALSE), 'E2 Allocators'!$B$15:$W$361, MATCH('O5 Details by Class &amp; Accounts'!Q$18, 'E2 Allocators'!$B$15:$W$15, 0),FALSE)*$F51), 0, VLOOKUP(VLOOKUP($A51, 'E4 TB Allocation Details'!$A$18:$L$205, MATCH("Demand ID", 'E4 TB Allocation Details'!$A$18:$L$18, 0),FALSE), 'E2 Allocators'!$B$15:$W$361, MATCH('O5 Details by Class &amp; Accounts'!Q$18, 'E2 Allocators'!$B$15:$W$15, 0),FALSE)*$F51)</f>
        <v>2204.7285288857302</v>
      </c>
      <c r="R51" s="1412">
        <f ca="1">IF(ISERROR(VLOOKUP(VLOOKUP($A51, 'E4 TB Allocation Details'!$A$18:$L$205, MATCH("Demand ID", 'E4 TB Allocation Details'!$A$18:$L$18, 0),FALSE), 'E2 Allocators'!$B$15:$W$361, MATCH('O5 Details by Class &amp; Accounts'!R$18, 'E2 Allocators'!$B$15:$W$15, 0),FALSE)*$F51), 0, VLOOKUP(VLOOKUP($A51, 'E4 TB Allocation Details'!$A$18:$L$205, MATCH("Demand ID", 'E4 TB Allocation Details'!$A$18:$L$18, 0),FALSE), 'E2 Allocators'!$B$15:$W$361, MATCH('O5 Details by Class &amp; Accounts'!R$18, 'E2 Allocators'!$B$15:$W$15, 0),FALSE)*$F51)</f>
        <v>0</v>
      </c>
      <c r="S51" s="1412">
        <f ca="1">IF(ISERROR(VLOOKUP(VLOOKUP($A51, 'E4 TB Allocation Details'!$A$18:$L$205, MATCH("Demand ID", 'E4 TB Allocation Details'!$A$18:$L$18, 0),FALSE), 'E2 Allocators'!$B$15:$W$361, MATCH('O5 Details by Class &amp; Accounts'!S$18, 'E2 Allocators'!$B$15:$W$15, 0),FALSE)*$F51), 0, VLOOKUP(VLOOKUP($A51, 'E4 TB Allocation Details'!$A$18:$L$205, MATCH("Demand ID", 'E4 TB Allocation Details'!$A$18:$L$18, 0),FALSE), 'E2 Allocators'!$B$15:$W$361, MATCH('O5 Details by Class &amp; Accounts'!S$18, 'E2 Allocators'!$B$15:$W$15, 0),FALSE)*$F51)</f>
        <v>0</v>
      </c>
      <c r="T51" s="1412">
        <f ca="1">IF(ISERROR(VLOOKUP(VLOOKUP($A51, 'E4 TB Allocation Details'!$A$18:$L$205, MATCH("Demand ID", 'E4 TB Allocation Details'!$A$18:$L$18, 0),FALSE), 'E2 Allocators'!$B$15:$W$361, MATCH('O5 Details by Class &amp; Accounts'!T$18, 'E2 Allocators'!$B$15:$W$15, 0),FALSE)*$F51), 0, VLOOKUP(VLOOKUP($A51, 'E4 TB Allocation Details'!$A$18:$L$205, MATCH("Demand ID", 'E4 TB Allocation Details'!$A$18:$L$18, 0),FALSE), 'E2 Allocators'!$B$15:$W$361, MATCH('O5 Details by Class &amp; Accounts'!T$18, 'E2 Allocators'!$B$15:$W$15, 0),FALSE)*$F51)</f>
        <v>0</v>
      </c>
      <c r="U51" s="1412">
        <f ca="1">IF(ISERROR(VLOOKUP(VLOOKUP($A51, 'E4 TB Allocation Details'!$A$18:$L$205, MATCH("Demand ID", 'E4 TB Allocation Details'!$A$18:$L$18, 0),FALSE), 'E2 Allocators'!$B$15:$W$361, MATCH('O5 Details by Class &amp; Accounts'!U$18, 'E2 Allocators'!$B$15:$W$15, 0),FALSE)*$F51), 0, VLOOKUP(VLOOKUP($A51, 'E4 TB Allocation Details'!$A$18:$L$205, MATCH("Demand ID", 'E4 TB Allocation Details'!$A$18:$L$18, 0),FALSE), 'E2 Allocators'!$B$15:$W$361, MATCH('O5 Details by Class &amp; Accounts'!U$18, 'E2 Allocators'!$B$15:$W$15, 0),FALSE)*$F51)</f>
        <v>0</v>
      </c>
      <c r="V51" s="1412">
        <f ca="1">IF(ISERROR(VLOOKUP(VLOOKUP($A51, 'E4 TB Allocation Details'!$A$18:$L$205, MATCH("Demand ID", 'E4 TB Allocation Details'!$A$18:$L$18, 0),FALSE), 'E2 Allocators'!$B$15:$W$361, MATCH('O5 Details by Class &amp; Accounts'!V$18, 'E2 Allocators'!$B$15:$W$15, 0),FALSE)*$F51), 0, VLOOKUP(VLOOKUP($A51, 'E4 TB Allocation Details'!$A$18:$L$205, MATCH("Demand ID", 'E4 TB Allocation Details'!$A$18:$L$18, 0),FALSE), 'E2 Allocators'!$B$15:$W$361, MATCH('O5 Details by Class &amp; Accounts'!V$18, 'E2 Allocators'!$B$15:$W$15, 0),FALSE)*$F51)</f>
        <v>0</v>
      </c>
      <c r="W51" s="1412">
        <f ca="1">IF(ISERROR(VLOOKUP(VLOOKUP($A51, 'E4 TB Allocation Details'!$A$18:$L$205, MATCH("Demand ID", 'E4 TB Allocation Details'!$A$18:$L$18, 0),FALSE), 'E2 Allocators'!$B$15:$W$361, MATCH('O5 Details by Class &amp; Accounts'!W$18, 'E2 Allocators'!$B$15:$W$15, 0),FALSE)*$F51), 0, VLOOKUP(VLOOKUP($A51, 'E4 TB Allocation Details'!$A$18:$L$205, MATCH("Demand ID", 'E4 TB Allocation Details'!$A$18:$L$18, 0),FALSE), 'E2 Allocators'!$B$15:$W$361, MATCH('O5 Details by Class &amp; Accounts'!W$18, 'E2 Allocators'!$B$15:$W$15, 0),FALSE)*$F51)</f>
        <v>0</v>
      </c>
      <c r="X51" s="1412">
        <f ca="1">IF(ISERROR(VLOOKUP(VLOOKUP($A51, 'E4 TB Allocation Details'!$A$18:$L$205, MATCH("Demand ID", 'E4 TB Allocation Details'!$A$18:$L$18, 0),FALSE), 'E2 Allocators'!$B$15:$W$361, MATCH('O5 Details by Class &amp; Accounts'!X$18, 'E2 Allocators'!$B$15:$W$15, 0),FALSE)*$F51), 0, VLOOKUP(VLOOKUP($A51, 'E4 TB Allocation Details'!$A$18:$L$205, MATCH("Demand ID", 'E4 TB Allocation Details'!$A$18:$L$18, 0),FALSE), 'E2 Allocators'!$B$15:$W$361, MATCH('O5 Details by Class &amp; Accounts'!X$18, 'E2 Allocators'!$B$15:$W$15, 0),FALSE)*$F51)</f>
        <v>0</v>
      </c>
      <c r="Y51" s="1412">
        <f ca="1">IF(ISERROR(VLOOKUP(VLOOKUP($A51, 'E4 TB Allocation Details'!$A$18:$L$205, MATCH("Demand ID", 'E4 TB Allocation Details'!$A$18:$L$18, 0),FALSE), 'E2 Allocators'!$B$15:$W$361, MATCH('O5 Details by Class &amp; Accounts'!Y$18, 'E2 Allocators'!$B$15:$W$15, 0),FALSE)*$F51), 0, VLOOKUP(VLOOKUP($A51, 'E4 TB Allocation Details'!$A$18:$L$205, MATCH("Demand ID", 'E4 TB Allocation Details'!$A$18:$L$18, 0),FALSE), 'E2 Allocators'!$B$15:$W$361, MATCH('O5 Details by Class &amp; Accounts'!Y$18, 'E2 Allocators'!$B$15:$W$15, 0),FALSE)*$F51)</f>
        <v>0</v>
      </c>
      <c r="Z51" s="1412">
        <f ca="1">IF(ISERROR(VLOOKUP(VLOOKUP($A51, 'E4 TB Allocation Details'!$A$18:$L$205, MATCH("Demand ID", 'E4 TB Allocation Details'!$A$18:$L$18, 0),FALSE), 'E2 Allocators'!$B$15:$W$361, MATCH('O5 Details by Class &amp; Accounts'!Z$18, 'E2 Allocators'!$B$15:$W$15, 0),FALSE)*$F51), 0, VLOOKUP(VLOOKUP($A51, 'E4 TB Allocation Details'!$A$18:$L$205, MATCH("Demand ID", 'E4 TB Allocation Details'!$A$18:$L$18, 0),FALSE), 'E2 Allocators'!$B$15:$W$361, MATCH('O5 Details by Class &amp; Accounts'!Z$18, 'E2 Allocators'!$B$15:$W$15, 0),FALSE)*$F51)</f>
        <v>0</v>
      </c>
      <c r="AA51" s="1412">
        <f ca="1">IF(ISERROR(VLOOKUP(VLOOKUP($A51, 'E4 TB Allocation Details'!$A$18:$L$205, MATCH("Demand ID", 'E4 TB Allocation Details'!$A$18:$L$18, 0),FALSE), 'E2 Allocators'!$B$15:$W$361, MATCH('O5 Details by Class &amp; Accounts'!AA$18, 'E2 Allocators'!$B$15:$W$15, 0),FALSE)*$F51), 0, VLOOKUP(VLOOKUP($A51, 'E4 TB Allocation Details'!$A$18:$L$205, MATCH("Demand ID", 'E4 TB Allocation Details'!$A$18:$L$18, 0),FALSE), 'E2 Allocators'!$B$15:$W$361, MATCH('O5 Details by Class &amp; Accounts'!AA$18, 'E2 Allocators'!$B$15:$W$15, 0),FALSE)*$F51)</f>
        <v>0</v>
      </c>
      <c r="AB51" s="1412">
        <f ca="1">IF(ISERROR(VLOOKUP(VLOOKUP($A51, 'E4 TB Allocation Details'!$A$18:$L$205, MATCH("Demand ID", 'E4 TB Allocation Details'!$A$18:$L$18, 0),FALSE), 'E2 Allocators'!$B$15:$W$361, MATCH('O5 Details by Class &amp; Accounts'!AB$18, 'E2 Allocators'!$B$15:$W$15, 0),FALSE)*$F51), 0, VLOOKUP(VLOOKUP($A51, 'E4 TB Allocation Details'!$A$18:$L$205, MATCH("Demand ID", 'E4 TB Allocation Details'!$A$18:$L$18, 0),FALSE), 'E2 Allocators'!$B$15:$W$361, MATCH('O5 Details by Class &amp; Accounts'!AB$18, 'E2 Allocators'!$B$15:$W$15, 0),FALSE)*$F51)</f>
        <v>0</v>
      </c>
      <c r="AC51" s="1412">
        <f t="shared" si="1"/>
        <v>3258125.0000000005</v>
      </c>
      <c r="AD51" s="1412">
        <f ca="1">IF(ISERROR(VLOOKUP(VLOOKUP($A51, 'E4 TB Allocation Details'!$A$18:$L$205, MATCH("Customer ID", 'E4 TB Allocation Details'!$A$18:$L$18, 0),FALSE), 'E2 Allocators'!$B$15:$W$361, MATCH('O5 Details by Class &amp; Accounts'!AD$18, 'E2 Allocators'!$B$15:$W$15, 0),FALSE)*$G51), 0, VLOOKUP(VLOOKUP($A51, 'E4 TB Allocation Details'!$A$18:$L$205, MATCH("Customer ID", 'E4 TB Allocation Details'!$A$18:$L$18, 0),FALSE), 'E2 Allocators'!$B$15:$W$361, MATCH('O5 Details by Class &amp; Accounts'!AD$18, 'E2 Allocators'!$B$15:$W$15, 0),FALSE)*$G51)</f>
        <v>1189779.728645307</v>
      </c>
      <c r="AE51" s="1412">
        <f ca="1">IF(ISERROR(VLOOKUP(VLOOKUP($A51, 'E4 TB Allocation Details'!$A$18:$L$205, MATCH("Customer ID", 'E4 TB Allocation Details'!$A$18:$L$18, 0),FALSE), 'E2 Allocators'!$B$15:$W$361, MATCH('O5 Details by Class &amp; Accounts'!AE$18, 'E2 Allocators'!$B$15:$W$15, 0),FALSE)*$G51), 0, VLOOKUP(VLOOKUP($A51, 'E4 TB Allocation Details'!$A$18:$L$205, MATCH("Customer ID", 'E4 TB Allocation Details'!$A$18:$L$18, 0),FALSE), 'E2 Allocators'!$B$15:$W$361, MATCH('O5 Details by Class &amp; Accounts'!AE$18, 'E2 Allocators'!$B$15:$W$15, 0),FALSE)*$G51)</f>
        <v>141305.24430838734</v>
      </c>
      <c r="AF51" s="1412">
        <f ca="1">IF(ISERROR(VLOOKUP(VLOOKUP($A51, 'E4 TB Allocation Details'!$A$18:$L$205, MATCH("Customer ID", 'E4 TB Allocation Details'!$A$18:$L$18, 0),FALSE), 'E2 Allocators'!$B$15:$W$361, MATCH('O5 Details by Class &amp; Accounts'!AF$18, 'E2 Allocators'!$B$15:$W$15, 0),FALSE)*$G51), 0, VLOOKUP(VLOOKUP($A51, 'E4 TB Allocation Details'!$A$18:$L$205, MATCH("Customer ID", 'E4 TB Allocation Details'!$A$18:$L$18, 0),FALSE), 'E2 Allocators'!$B$15:$W$361, MATCH('O5 Details by Class &amp; Accounts'!AF$18, 'E2 Allocators'!$B$15:$W$15, 0),FALSE)*$G51)</f>
        <v>16372.637163407238</v>
      </c>
      <c r="AG51" s="1412">
        <f ca="1">IF(ISERROR(VLOOKUP(VLOOKUP($A51, 'E4 TB Allocation Details'!$A$18:$L$205, MATCH("Customer ID", 'E4 TB Allocation Details'!$A$18:$L$18, 0),FALSE), 'E2 Allocators'!$B$15:$W$361, MATCH('O5 Details by Class &amp; Accounts'!AG$18, 'E2 Allocators'!$B$15:$W$15, 0),FALSE)*$G51), 0, VLOOKUP(VLOOKUP($A51, 'E4 TB Allocation Details'!$A$18:$L$205, MATCH("Customer ID", 'E4 TB Allocation Details'!$A$18:$L$18, 0),FALSE), 'E2 Allocators'!$B$15:$W$361, MATCH('O5 Details by Class &amp; Accounts'!AG$18, 'E2 Allocators'!$B$15:$W$15, 0),FALSE)*$G51)</f>
        <v>0</v>
      </c>
      <c r="AH51" s="1412">
        <f ca="1">IF(ISERROR(VLOOKUP(VLOOKUP($A51, 'E4 TB Allocation Details'!$A$18:$L$205, MATCH("Customer ID", 'E4 TB Allocation Details'!$A$18:$L$18, 0),FALSE), 'E2 Allocators'!$B$15:$W$361, MATCH('O5 Details by Class &amp; Accounts'!AH$18, 'E2 Allocators'!$B$15:$W$15, 0),FALSE)*$G51), 0, VLOOKUP(VLOOKUP($A51, 'E4 TB Allocation Details'!$A$18:$L$205, MATCH("Customer ID", 'E4 TB Allocation Details'!$A$18:$L$18, 0),FALSE), 'E2 Allocators'!$B$15:$W$361, MATCH('O5 Details by Class &amp; Accounts'!AH$18, 'E2 Allocators'!$B$15:$W$15, 0),FALSE)*$G51)</f>
        <v>0</v>
      </c>
      <c r="AI51" s="1412">
        <f ca="1">IF(ISERROR(VLOOKUP(VLOOKUP($A51, 'E4 TB Allocation Details'!$A$18:$L$205, MATCH("Customer ID", 'E4 TB Allocation Details'!$A$18:$L$18, 0),FALSE), 'E2 Allocators'!$B$15:$W$361, MATCH('O5 Details by Class &amp; Accounts'!AI$18, 'E2 Allocators'!$B$15:$W$15, 0),FALSE)*$G51), 0, VLOOKUP(VLOOKUP($A51, 'E4 TB Allocation Details'!$A$18:$L$205, MATCH("Customer ID", 'E4 TB Allocation Details'!$A$18:$L$18, 0),FALSE), 'E2 Allocators'!$B$15:$W$361, MATCH('O5 Details by Class &amp; Accounts'!AI$18, 'E2 Allocators'!$B$15:$W$15, 0),FALSE)*$G51)</f>
        <v>0</v>
      </c>
      <c r="AJ51" s="1412">
        <f ca="1">IF(ISERROR(VLOOKUP(VLOOKUP($A51, 'E4 TB Allocation Details'!$A$18:$L$205, MATCH("Customer ID", 'E4 TB Allocation Details'!$A$18:$L$18, 0),FALSE), 'E2 Allocators'!$B$15:$W$361, MATCH('O5 Details by Class &amp; Accounts'!AJ$18, 'E2 Allocators'!$B$15:$W$15, 0),FALSE)*$G51), 0, VLOOKUP(VLOOKUP($A51, 'E4 TB Allocation Details'!$A$18:$L$205, MATCH("Customer ID", 'E4 TB Allocation Details'!$A$18:$L$18, 0),FALSE), 'E2 Allocators'!$B$15:$W$361, MATCH('O5 Details by Class &amp; Accounts'!AJ$18, 'E2 Allocators'!$B$15:$W$15, 0),FALSE)*$G51)</f>
        <v>370835.01753551682</v>
      </c>
      <c r="AK51" s="1412">
        <f ca="1">IF(ISERROR(VLOOKUP(VLOOKUP($A51, 'E4 TB Allocation Details'!$A$18:$L$205, MATCH("Customer ID", 'E4 TB Allocation Details'!$A$18:$L$18, 0),FALSE), 'E2 Allocators'!$B$15:$W$361, MATCH('O5 Details by Class &amp; Accounts'!AK$18, 'E2 Allocators'!$B$15:$W$15, 0),FALSE)*$G51), 0, VLOOKUP(VLOOKUP($A51, 'E4 TB Allocation Details'!$A$18:$L$205, MATCH("Customer ID", 'E4 TB Allocation Details'!$A$18:$L$18, 0),FALSE), 'E2 Allocators'!$B$15:$W$361, MATCH('O5 Details by Class &amp; Accounts'!AK$18, 'E2 Allocators'!$B$15:$W$15, 0),FALSE)*$G51)</f>
        <v>20335.44106283065</v>
      </c>
      <c r="AL51" s="1412">
        <f ca="1">IF(ISERROR(VLOOKUP(VLOOKUP($A51, 'E4 TB Allocation Details'!$A$18:$L$205, MATCH("Customer ID", 'E4 TB Allocation Details'!$A$18:$L$18, 0),FALSE), 'E2 Allocators'!$B$15:$W$361, MATCH('O5 Details by Class &amp; Accounts'!AL$18, 'E2 Allocators'!$B$15:$W$15, 0),FALSE)*$G51), 0, VLOOKUP(VLOOKUP($A51, 'E4 TB Allocation Details'!$A$18:$L$205, MATCH("Customer ID", 'E4 TB Allocation Details'!$A$18:$L$18, 0),FALSE), 'E2 Allocators'!$B$15:$W$361, MATCH('O5 Details by Class &amp; Accounts'!AL$18, 'E2 Allocators'!$B$15:$W$15, 0),FALSE)*$G51)</f>
        <v>15746.931284550912</v>
      </c>
      <c r="AM51" s="1412">
        <f ca="1">IF(ISERROR(VLOOKUP(VLOOKUP($A51, 'E4 TB Allocation Details'!$A$18:$L$205, MATCH("Customer ID", 'E4 TB Allocation Details'!$A$18:$L$18, 0),FALSE), 'E2 Allocators'!$B$15:$W$361, MATCH('O5 Details by Class &amp; Accounts'!AM$18, 'E2 Allocators'!$B$15:$W$15, 0),FALSE)*$G51), 0, VLOOKUP(VLOOKUP($A51, 'E4 TB Allocation Details'!$A$18:$L$205, MATCH("Customer ID", 'E4 TB Allocation Details'!$A$18:$L$18, 0),FALSE), 'E2 Allocators'!$B$15:$W$361, MATCH('O5 Details by Class &amp; Accounts'!AM$18, 'E2 Allocators'!$B$15:$W$15, 0),FALSE)*$G51)</f>
        <v>0</v>
      </c>
      <c r="AN51" s="1412">
        <f ca="1">IF(ISERROR(VLOOKUP(VLOOKUP($A51, 'E4 TB Allocation Details'!$A$18:$L$205, MATCH("Customer ID", 'E4 TB Allocation Details'!$A$18:$L$18, 0),FALSE), 'E2 Allocators'!$B$15:$W$361, MATCH('O5 Details by Class &amp; Accounts'!AN$18, 'E2 Allocators'!$B$15:$W$15, 0),FALSE)*$G51), 0, VLOOKUP(VLOOKUP($A51, 'E4 TB Allocation Details'!$A$18:$L$205, MATCH("Customer ID", 'E4 TB Allocation Details'!$A$18:$L$18, 0),FALSE), 'E2 Allocators'!$B$15:$W$361, MATCH('O5 Details by Class &amp; Accounts'!AN$18, 'E2 Allocators'!$B$15:$W$15, 0),FALSE)*$G51)</f>
        <v>0</v>
      </c>
      <c r="AO51" s="1412">
        <f ca="1">IF(ISERROR(VLOOKUP(VLOOKUP($A51, 'E4 TB Allocation Details'!$A$18:$L$205, MATCH("Customer ID", 'E4 TB Allocation Details'!$A$18:$L$18, 0),FALSE), 'E2 Allocators'!$B$15:$W$361, MATCH('O5 Details by Class &amp; Accounts'!AO$18, 'E2 Allocators'!$B$15:$W$15, 0),FALSE)*$G51), 0, VLOOKUP(VLOOKUP($A51, 'E4 TB Allocation Details'!$A$18:$L$205, MATCH("Customer ID", 'E4 TB Allocation Details'!$A$18:$L$18, 0),FALSE), 'E2 Allocators'!$B$15:$W$361, MATCH('O5 Details by Class &amp; Accounts'!AO$18, 'E2 Allocators'!$B$15:$W$15, 0),FALSE)*$G51)</f>
        <v>0</v>
      </c>
      <c r="AP51" s="1412">
        <f ca="1">IF(ISERROR(VLOOKUP(VLOOKUP($A51, 'E4 TB Allocation Details'!$A$18:$L$205, MATCH("Customer ID", 'E4 TB Allocation Details'!$A$18:$L$18, 0),FALSE), 'E2 Allocators'!$B$15:$W$361, MATCH('O5 Details by Class &amp; Accounts'!AP$18, 'E2 Allocators'!$B$15:$W$15, 0),FALSE)*$G51), 0, VLOOKUP(VLOOKUP($A51, 'E4 TB Allocation Details'!$A$18:$L$205, MATCH("Customer ID", 'E4 TB Allocation Details'!$A$18:$L$18, 0),FALSE), 'E2 Allocators'!$B$15:$W$361, MATCH('O5 Details by Class &amp; Accounts'!AP$18, 'E2 Allocators'!$B$15:$W$15, 0),FALSE)*$G51)</f>
        <v>0</v>
      </c>
      <c r="AQ51" s="1412">
        <f ca="1">IF(ISERROR(VLOOKUP(VLOOKUP($A51, 'E4 TB Allocation Details'!$A$18:$L$205, MATCH("Customer ID", 'E4 TB Allocation Details'!$A$18:$L$18, 0),FALSE), 'E2 Allocators'!$B$15:$W$361, MATCH('O5 Details by Class &amp; Accounts'!AQ$18, 'E2 Allocators'!$B$15:$W$15, 0),FALSE)*$G51), 0, VLOOKUP(VLOOKUP($A51, 'E4 TB Allocation Details'!$A$18:$L$205, MATCH("Customer ID", 'E4 TB Allocation Details'!$A$18:$L$18, 0),FALSE), 'E2 Allocators'!$B$15:$W$361, MATCH('O5 Details by Class &amp; Accounts'!AQ$18, 'E2 Allocators'!$B$15:$W$15, 0),FALSE)*$G51)</f>
        <v>0</v>
      </c>
      <c r="AR51" s="1412">
        <f ca="1">IF(ISERROR(VLOOKUP(VLOOKUP($A51, 'E4 TB Allocation Details'!$A$18:$L$205, MATCH("Customer ID", 'E4 TB Allocation Details'!$A$18:$L$18, 0),FALSE), 'E2 Allocators'!$B$15:$W$361, MATCH('O5 Details by Class &amp; Accounts'!AR$18, 'E2 Allocators'!$B$15:$W$15, 0),FALSE)*$G51), 0, VLOOKUP(VLOOKUP($A51, 'E4 TB Allocation Details'!$A$18:$L$205, MATCH("Customer ID", 'E4 TB Allocation Details'!$A$18:$L$18, 0),FALSE), 'E2 Allocators'!$B$15:$W$361, MATCH('O5 Details by Class &amp; Accounts'!AR$18, 'E2 Allocators'!$B$15:$W$15, 0),FALSE)*$G51)</f>
        <v>0</v>
      </c>
      <c r="AS51" s="1412">
        <f ca="1">IF(ISERROR(VLOOKUP(VLOOKUP($A51, 'E4 TB Allocation Details'!$A$18:$L$205, MATCH("Customer ID", 'E4 TB Allocation Details'!$A$18:$L$18, 0),FALSE), 'E2 Allocators'!$B$15:$W$361, MATCH('O5 Details by Class &amp; Accounts'!AS$18, 'E2 Allocators'!$B$15:$W$15, 0),FALSE)*$G51), 0, VLOOKUP(VLOOKUP($A51, 'E4 TB Allocation Details'!$A$18:$L$205, MATCH("Customer ID", 'E4 TB Allocation Details'!$A$18:$L$18, 0),FALSE), 'E2 Allocators'!$B$15:$W$361, MATCH('O5 Details by Class &amp; Accounts'!AS$18, 'E2 Allocators'!$B$15:$W$15, 0),FALSE)*$G51)</f>
        <v>0</v>
      </c>
      <c r="AT51" s="1412">
        <f ca="1">IF(ISERROR(VLOOKUP(VLOOKUP($A51, 'E4 TB Allocation Details'!$A$18:$L$205, MATCH("Customer ID", 'E4 TB Allocation Details'!$A$18:$L$18, 0),FALSE), 'E2 Allocators'!$B$15:$W$361, MATCH('O5 Details by Class &amp; Accounts'!AT$18, 'E2 Allocators'!$B$15:$W$15, 0),FALSE)*$G51), 0, VLOOKUP(VLOOKUP($A51, 'E4 TB Allocation Details'!$A$18:$L$205, MATCH("Customer ID", 'E4 TB Allocation Details'!$A$18:$L$18, 0),FALSE), 'E2 Allocators'!$B$15:$W$361, MATCH('O5 Details by Class &amp; Accounts'!AT$18, 'E2 Allocators'!$B$15:$W$15, 0),FALSE)*$G51)</f>
        <v>0</v>
      </c>
      <c r="AU51" s="1412">
        <f ca="1">IF(ISERROR(VLOOKUP(VLOOKUP($A51, 'E4 TB Allocation Details'!$A$18:$L$205, MATCH("Customer ID", 'E4 TB Allocation Details'!$A$18:$L$18, 0),FALSE), 'E2 Allocators'!$B$15:$W$361, MATCH('O5 Details by Class &amp; Accounts'!AU$18, 'E2 Allocators'!$B$15:$W$15, 0),FALSE)*$G51), 0, VLOOKUP(VLOOKUP($A51, 'E4 TB Allocation Details'!$A$18:$L$205, MATCH("Customer ID", 'E4 TB Allocation Details'!$A$18:$L$18, 0),FALSE), 'E2 Allocators'!$B$15:$W$361, MATCH('O5 Details by Class &amp; Accounts'!AU$18, 'E2 Allocators'!$B$15:$W$15, 0),FALSE)*$G51)</f>
        <v>0</v>
      </c>
      <c r="AV51" s="1412">
        <f ca="1">IF(ISERROR(VLOOKUP(VLOOKUP($A51, 'E4 TB Allocation Details'!$A$18:$L$205, MATCH("Customer ID", 'E4 TB Allocation Details'!$A$18:$L$18, 0),FALSE), 'E2 Allocators'!$B$15:$W$361, MATCH('O5 Details by Class &amp; Accounts'!AV$18, 'E2 Allocators'!$B$15:$W$15, 0),FALSE)*$G51), 0, VLOOKUP(VLOOKUP($A51, 'E4 TB Allocation Details'!$A$18:$L$205, MATCH("Customer ID", 'E4 TB Allocation Details'!$A$18:$L$18, 0),FALSE), 'E2 Allocators'!$B$15:$W$361, MATCH('O5 Details by Class &amp; Accounts'!AV$18, 'E2 Allocators'!$B$15:$W$15, 0),FALSE)*$G51)</f>
        <v>0</v>
      </c>
      <c r="AW51" s="1412">
        <f ca="1">IF(ISERROR(VLOOKUP(VLOOKUP($A51, 'E4 TB Allocation Details'!$A$18:$L$205, MATCH("Customer ID", 'E4 TB Allocation Details'!$A$18:$L$18, 0),FALSE), 'E2 Allocators'!$B$15:$W$361, MATCH('O5 Details by Class &amp; Accounts'!AW$18, 'E2 Allocators'!$B$15:$W$15, 0),FALSE)*$G51), 0, VLOOKUP(VLOOKUP($A51, 'E4 TB Allocation Details'!$A$18:$L$205, MATCH("Customer ID", 'E4 TB Allocation Details'!$A$18:$L$18, 0),FALSE), 'E2 Allocators'!$B$15:$W$361, MATCH('O5 Details by Class &amp; Accounts'!AW$18, 'E2 Allocators'!$B$15:$W$15, 0),FALSE)*$G51)</f>
        <v>0</v>
      </c>
      <c r="AX51" s="1412">
        <f t="shared" si="2"/>
        <v>1754374.9999999998</v>
      </c>
      <c r="AY51" s="1412">
        <f ca="1">IF(ISERROR(VLOOKUP(VLOOKUP($A51, 'E4 TB Allocation Details'!$A$18:$L$205, MATCH("Misc ID", 'E4 TB Allocation Details'!$A$18:$L$18, 0),FALSE), 'E2 Allocators'!$B$15:$W$361, MATCH('O5 Details by Class &amp; Accounts'!AY$18, 'E2 Allocators'!$B$15:$W$15, 0),FALSE)*$E51), 0, VLOOKUP(VLOOKUP($A51, 'E4 TB Allocation Details'!$A$18:$L$205, MATCH("Misc ID", 'E4 TB Allocation Details'!$A$18:$L$18, 0),FALSE), 'E2 Allocators'!$B$15:$W$361, MATCH('O5 Details by Class &amp; Accounts'!AY$18, 'E2 Allocators'!$B$15:$W$15, 0),FALSE)*$E51)</f>
        <v>0</v>
      </c>
      <c r="AZ51" s="1412">
        <f ca="1">IF(ISERROR(VLOOKUP(VLOOKUP($A51, 'E4 TB Allocation Details'!$A$18:$L$205, MATCH("Misc ID", 'E4 TB Allocation Details'!$A$18:$L$18, 0),FALSE), 'E2 Allocators'!$B$15:$W$361, MATCH('O5 Details by Class &amp; Accounts'!AZ$18, 'E2 Allocators'!$B$15:$W$15, 0),FALSE)*$E51), 0, VLOOKUP(VLOOKUP($A51, 'E4 TB Allocation Details'!$A$18:$L$205, MATCH("Misc ID", 'E4 TB Allocation Details'!$A$18:$L$18, 0),FALSE), 'E2 Allocators'!$B$15:$W$361, MATCH('O5 Details by Class &amp; Accounts'!AZ$18, 'E2 Allocators'!$B$15:$W$15, 0),FALSE)*$E51)</f>
        <v>0</v>
      </c>
      <c r="BA51" s="1412">
        <f ca="1">IF(ISERROR(VLOOKUP(VLOOKUP($A51, 'E4 TB Allocation Details'!$A$18:$L$205, MATCH("Misc ID", 'E4 TB Allocation Details'!$A$18:$L$18, 0),FALSE), 'E2 Allocators'!$B$15:$W$361, MATCH('O5 Details by Class &amp; Accounts'!BA$18, 'E2 Allocators'!$B$15:$W$15, 0),FALSE)*$E51), 0, VLOOKUP(VLOOKUP($A51, 'E4 TB Allocation Details'!$A$18:$L$205, MATCH("Misc ID", 'E4 TB Allocation Details'!$A$18:$L$18, 0),FALSE), 'E2 Allocators'!$B$15:$W$361, MATCH('O5 Details by Class &amp; Accounts'!BA$18, 'E2 Allocators'!$B$15:$W$15, 0),FALSE)*$E51)</f>
        <v>0</v>
      </c>
      <c r="BB51" s="1412">
        <f ca="1">IF(ISERROR(VLOOKUP(VLOOKUP($A51, 'E4 TB Allocation Details'!$A$18:$L$205, MATCH("Misc ID", 'E4 TB Allocation Details'!$A$18:$L$18, 0),FALSE), 'E2 Allocators'!$B$15:$W$361, MATCH('O5 Details by Class &amp; Accounts'!BB$18, 'E2 Allocators'!$B$15:$W$15, 0),FALSE)*$E51), 0, VLOOKUP(VLOOKUP($A51, 'E4 TB Allocation Details'!$A$18:$L$205, MATCH("Misc ID", 'E4 TB Allocation Details'!$A$18:$L$18, 0),FALSE), 'E2 Allocators'!$B$15:$W$361, MATCH('O5 Details by Class &amp; Accounts'!BB$18, 'E2 Allocators'!$B$15:$W$15, 0),FALSE)*$E51)</f>
        <v>0</v>
      </c>
      <c r="BC51" s="1412">
        <f ca="1">IF(ISERROR(VLOOKUP(VLOOKUP($A51, 'E4 TB Allocation Details'!$A$18:$L$205, MATCH("Misc ID", 'E4 TB Allocation Details'!$A$18:$L$18, 0),FALSE), 'E2 Allocators'!$B$15:$W$361, MATCH('O5 Details by Class &amp; Accounts'!BC$18, 'E2 Allocators'!$B$15:$W$15, 0),FALSE)*$E51), 0, VLOOKUP(VLOOKUP($A51, 'E4 TB Allocation Details'!$A$18:$L$205, MATCH("Misc ID", 'E4 TB Allocation Details'!$A$18:$L$18, 0),FALSE), 'E2 Allocators'!$B$15:$W$361, MATCH('O5 Details by Class &amp; Accounts'!BC$18, 'E2 Allocators'!$B$15:$W$15, 0),FALSE)*$E51)</f>
        <v>0</v>
      </c>
      <c r="BD51" s="1412">
        <f ca="1">IF(ISERROR(VLOOKUP(VLOOKUP($A51, 'E4 TB Allocation Details'!$A$18:$L$205, MATCH("Misc ID", 'E4 TB Allocation Details'!$A$18:$L$18, 0),FALSE), 'E2 Allocators'!$B$15:$W$361, MATCH('O5 Details by Class &amp; Accounts'!BD$18, 'E2 Allocators'!$B$15:$W$15, 0),FALSE)*$E51), 0, VLOOKUP(VLOOKUP($A51, 'E4 TB Allocation Details'!$A$18:$L$205, MATCH("Misc ID", 'E4 TB Allocation Details'!$A$18:$L$18, 0),FALSE), 'E2 Allocators'!$B$15:$W$361, MATCH('O5 Details by Class &amp; Accounts'!BD$18, 'E2 Allocators'!$B$15:$W$15, 0),FALSE)*$E51)</f>
        <v>0</v>
      </c>
      <c r="BE51" s="1412">
        <f ca="1">IF(ISERROR(VLOOKUP(VLOOKUP($A51, 'E4 TB Allocation Details'!$A$18:$L$205, MATCH("Misc ID", 'E4 TB Allocation Details'!$A$18:$L$18, 0),FALSE), 'E2 Allocators'!$B$15:$W$361, MATCH('O5 Details by Class &amp; Accounts'!BE$18, 'E2 Allocators'!$B$15:$W$15, 0),FALSE)*$E51), 0, VLOOKUP(VLOOKUP($A51, 'E4 TB Allocation Details'!$A$18:$L$205, MATCH("Misc ID", 'E4 TB Allocation Details'!$A$18:$L$18, 0),FALSE), 'E2 Allocators'!$B$15:$W$361, MATCH('O5 Details by Class &amp; Accounts'!BE$18, 'E2 Allocators'!$B$15:$W$15, 0),FALSE)*$E51)</f>
        <v>0</v>
      </c>
      <c r="BF51" s="1412">
        <f ca="1">IF(ISERROR(VLOOKUP(VLOOKUP($A51, 'E4 TB Allocation Details'!$A$18:$L$205, MATCH("Misc ID", 'E4 TB Allocation Details'!$A$18:$L$18, 0),FALSE), 'E2 Allocators'!$B$15:$W$361, MATCH('O5 Details by Class &amp; Accounts'!BF$18, 'E2 Allocators'!$B$15:$W$15, 0),FALSE)*$E51), 0, VLOOKUP(VLOOKUP($A51, 'E4 TB Allocation Details'!$A$18:$L$205, MATCH("Misc ID", 'E4 TB Allocation Details'!$A$18:$L$18, 0),FALSE), 'E2 Allocators'!$B$15:$W$361, MATCH('O5 Details by Class &amp; Accounts'!BF$18, 'E2 Allocators'!$B$15:$W$15, 0),FALSE)*$E51)</f>
        <v>0</v>
      </c>
      <c r="BG51" s="1412">
        <f ca="1">IF(ISERROR(VLOOKUP(VLOOKUP($A51, 'E4 TB Allocation Details'!$A$18:$L$205, MATCH("Misc ID", 'E4 TB Allocation Details'!$A$18:$L$18, 0),FALSE), 'E2 Allocators'!$B$15:$W$361, MATCH('O5 Details by Class &amp; Accounts'!BG$18, 'E2 Allocators'!$B$15:$W$15, 0),FALSE)*$E51), 0, VLOOKUP(VLOOKUP($A51, 'E4 TB Allocation Details'!$A$18:$L$205, MATCH("Misc ID", 'E4 TB Allocation Details'!$A$18:$L$18, 0),FALSE), 'E2 Allocators'!$B$15:$W$361, MATCH('O5 Details by Class &amp; Accounts'!BG$18, 'E2 Allocators'!$B$15:$W$15, 0),FALSE)*$E51)</f>
        <v>0</v>
      </c>
      <c r="BH51" s="1412">
        <f ca="1">IF(ISERROR(VLOOKUP(VLOOKUP($A51, 'E4 TB Allocation Details'!$A$18:$L$205, MATCH("Misc ID", 'E4 TB Allocation Details'!$A$18:$L$18, 0),FALSE), 'E2 Allocators'!$B$15:$W$361, MATCH('O5 Details by Class &amp; Accounts'!BH$18, 'E2 Allocators'!$B$15:$W$15, 0),FALSE)*$E51), 0, VLOOKUP(VLOOKUP($A51, 'E4 TB Allocation Details'!$A$18:$L$205, MATCH("Misc ID", 'E4 TB Allocation Details'!$A$18:$L$18, 0),FALSE), 'E2 Allocators'!$B$15:$W$361, MATCH('O5 Details by Class &amp; Accounts'!BH$18, 'E2 Allocators'!$B$15:$W$15, 0),FALSE)*$E51)</f>
        <v>0</v>
      </c>
      <c r="BI51" s="1412">
        <f ca="1">IF(ISERROR(VLOOKUP(VLOOKUP($A51, 'E4 TB Allocation Details'!$A$18:$L$205, MATCH("Misc ID", 'E4 TB Allocation Details'!$A$18:$L$18, 0),FALSE), 'E2 Allocators'!$B$15:$W$361, MATCH('O5 Details by Class &amp; Accounts'!BI$18, 'E2 Allocators'!$B$15:$W$15, 0),FALSE)*$E51), 0, VLOOKUP(VLOOKUP($A51, 'E4 TB Allocation Details'!$A$18:$L$205, MATCH("Misc ID", 'E4 TB Allocation Details'!$A$18:$L$18, 0),FALSE), 'E2 Allocators'!$B$15:$W$361, MATCH('O5 Details by Class &amp; Accounts'!BI$18, 'E2 Allocators'!$B$15:$W$15, 0),FALSE)*$E51)</f>
        <v>0</v>
      </c>
      <c r="BJ51" s="1412">
        <f ca="1">IF(ISERROR(VLOOKUP(VLOOKUP($A51, 'E4 TB Allocation Details'!$A$18:$L$205, MATCH("Misc ID", 'E4 TB Allocation Details'!$A$18:$L$18, 0),FALSE), 'E2 Allocators'!$B$15:$W$361, MATCH('O5 Details by Class &amp; Accounts'!BJ$18, 'E2 Allocators'!$B$15:$W$15, 0),FALSE)*$E51), 0, VLOOKUP(VLOOKUP($A51, 'E4 TB Allocation Details'!$A$18:$L$205, MATCH("Misc ID", 'E4 TB Allocation Details'!$A$18:$L$18, 0),FALSE), 'E2 Allocators'!$B$15:$W$361, MATCH('O5 Details by Class &amp; Accounts'!BJ$18, 'E2 Allocators'!$B$15:$W$15, 0),FALSE)*$E51)</f>
        <v>0</v>
      </c>
      <c r="BK51" s="1412">
        <f ca="1">IF(ISERROR(VLOOKUP(VLOOKUP($A51, 'E4 TB Allocation Details'!$A$18:$L$205, MATCH("Misc ID", 'E4 TB Allocation Details'!$A$18:$L$18, 0),FALSE), 'E2 Allocators'!$B$15:$W$361, MATCH('O5 Details by Class &amp; Accounts'!BK$18, 'E2 Allocators'!$B$15:$W$15, 0),FALSE)*$E51), 0, VLOOKUP(VLOOKUP($A51, 'E4 TB Allocation Details'!$A$18:$L$205, MATCH("Misc ID", 'E4 TB Allocation Details'!$A$18:$L$18, 0),FALSE), 'E2 Allocators'!$B$15:$W$361, MATCH('O5 Details by Class &amp; Accounts'!BK$18, 'E2 Allocators'!$B$15:$W$15, 0),FALSE)*$E51)</f>
        <v>0</v>
      </c>
      <c r="BL51" s="1412">
        <f ca="1">IF(ISERROR(VLOOKUP(VLOOKUP($A51, 'E4 TB Allocation Details'!$A$18:$L$205, MATCH("Misc ID", 'E4 TB Allocation Details'!$A$18:$L$18, 0),FALSE), 'E2 Allocators'!$B$15:$W$361, MATCH('O5 Details by Class &amp; Accounts'!BL$18, 'E2 Allocators'!$B$15:$W$15, 0),FALSE)*$E51), 0, VLOOKUP(VLOOKUP($A51, 'E4 TB Allocation Details'!$A$18:$L$205, MATCH("Misc ID", 'E4 TB Allocation Details'!$A$18:$L$18, 0),FALSE), 'E2 Allocators'!$B$15:$W$361, MATCH('O5 Details by Class &amp; Accounts'!BL$18, 'E2 Allocators'!$B$15:$W$15, 0),FALSE)*$E51)</f>
        <v>0</v>
      </c>
      <c r="BM51" s="1412">
        <f ca="1">IF(ISERROR(VLOOKUP(VLOOKUP($A51, 'E4 TB Allocation Details'!$A$18:$L$205, MATCH("Misc ID", 'E4 TB Allocation Details'!$A$18:$L$18, 0),FALSE), 'E2 Allocators'!$B$15:$W$361, MATCH('O5 Details by Class &amp; Accounts'!BM$18, 'E2 Allocators'!$B$15:$W$15, 0),FALSE)*$E51), 0, VLOOKUP(VLOOKUP($A51, 'E4 TB Allocation Details'!$A$18:$L$205, MATCH("Misc ID", 'E4 TB Allocation Details'!$A$18:$L$18, 0),FALSE), 'E2 Allocators'!$B$15:$W$361, MATCH('O5 Details by Class &amp; Accounts'!BM$18, 'E2 Allocators'!$B$15:$W$15, 0),FALSE)*$E51)</f>
        <v>0</v>
      </c>
      <c r="BN51" s="1412">
        <f ca="1">IF(ISERROR(VLOOKUP(VLOOKUP($A51, 'E4 TB Allocation Details'!$A$18:$L$205, MATCH("Misc ID", 'E4 TB Allocation Details'!$A$18:$L$18, 0),FALSE), 'E2 Allocators'!$B$15:$W$361, MATCH('O5 Details by Class &amp; Accounts'!BN$18, 'E2 Allocators'!$B$15:$W$15, 0),FALSE)*$E51), 0, VLOOKUP(VLOOKUP($A51, 'E4 TB Allocation Details'!$A$18:$L$205, MATCH("Misc ID", 'E4 TB Allocation Details'!$A$18:$L$18, 0),FALSE), 'E2 Allocators'!$B$15:$W$361, MATCH('O5 Details by Class &amp; Accounts'!BN$18, 'E2 Allocators'!$B$15:$W$15, 0),FALSE)*$E51)</f>
        <v>0</v>
      </c>
      <c r="BO51" s="1412">
        <f ca="1">IF(ISERROR(VLOOKUP(VLOOKUP($A51, 'E4 TB Allocation Details'!$A$18:$L$205, MATCH("Misc ID", 'E4 TB Allocation Details'!$A$18:$L$18, 0),FALSE), 'E2 Allocators'!$B$15:$W$361, MATCH('O5 Details by Class &amp; Accounts'!BO$18, 'E2 Allocators'!$B$15:$W$15, 0),FALSE)*$E51), 0, VLOOKUP(VLOOKUP($A51, 'E4 TB Allocation Details'!$A$18:$L$205, MATCH("Misc ID", 'E4 TB Allocation Details'!$A$18:$L$18, 0),FALSE), 'E2 Allocators'!$B$15:$W$361, MATCH('O5 Details by Class &amp; Accounts'!BO$18, 'E2 Allocators'!$B$15:$W$15, 0),FALSE)*$E51)</f>
        <v>0</v>
      </c>
      <c r="BP51" s="1412">
        <f ca="1">IF(ISERROR(VLOOKUP(VLOOKUP($A51, 'E4 TB Allocation Details'!$A$18:$L$205, MATCH("Misc ID", 'E4 TB Allocation Details'!$A$18:$L$18, 0),FALSE), 'E2 Allocators'!$B$15:$W$361, MATCH('O5 Details by Class &amp; Accounts'!BP$18, 'E2 Allocators'!$B$15:$W$15, 0),FALSE)*$E51), 0, VLOOKUP(VLOOKUP($A51, 'E4 TB Allocation Details'!$A$18:$L$205, MATCH("Misc ID", 'E4 TB Allocation Details'!$A$18:$L$18, 0),FALSE), 'E2 Allocators'!$B$15:$W$361, MATCH('O5 Details by Class &amp; Accounts'!BP$18, 'E2 Allocators'!$B$15:$W$15, 0),FALSE)*$E51)</f>
        <v>0</v>
      </c>
      <c r="BQ51" s="1412">
        <f ca="1">IF(ISERROR(VLOOKUP(VLOOKUP($A51, 'E4 TB Allocation Details'!$A$18:$L$205, MATCH("Misc ID", 'E4 TB Allocation Details'!$A$18:$L$18, 0),FALSE), 'E2 Allocators'!$B$15:$W$361, MATCH('O5 Details by Class &amp; Accounts'!BQ$18, 'E2 Allocators'!$B$15:$W$15, 0),FALSE)*$E51), 0, VLOOKUP(VLOOKUP($A51, 'E4 TB Allocation Details'!$A$18:$L$205, MATCH("Misc ID", 'E4 TB Allocation Details'!$A$18:$L$18, 0),FALSE), 'E2 Allocators'!$B$15:$W$361, MATCH('O5 Details by Class &amp; Accounts'!BQ$18, 'E2 Allocators'!$B$15:$W$15, 0),FALSE)*$E51)</f>
        <v>0</v>
      </c>
      <c r="BR51" s="1412">
        <f ca="1">IF(ISERROR(VLOOKUP(VLOOKUP($A51, 'E4 TB Allocation Details'!$A$18:$L$205, MATCH("Misc ID", 'E4 TB Allocation Details'!$A$18:$L$18, 0),FALSE), 'E2 Allocators'!$B$15:$W$361, MATCH('O5 Details by Class &amp; Accounts'!BR$18, 'E2 Allocators'!$B$15:$W$15, 0),FALSE)*$E51), 0, VLOOKUP(VLOOKUP($A51, 'E4 TB Allocation Details'!$A$18:$L$205, MATCH("Misc ID", 'E4 TB Allocation Details'!$A$18:$L$18, 0),FALSE), 'E2 Allocators'!$B$15:$W$361, MATCH('O5 Details by Class &amp; Accounts'!BR$18, 'E2 Allocators'!$B$15:$W$15, 0),FALSE)*$E51)</f>
        <v>0</v>
      </c>
      <c r="BS51" s="1412">
        <f t="shared" si="3"/>
        <v>0</v>
      </c>
      <c r="BT51" s="1412">
        <f ca="1">IF(ISERROR(VLOOKUP(VLOOKUP($A51, 'E4 TB Allocation Details'!$A$18:$L$205, MATCH("A &amp; G ID", 'E4 TB Allocation Details'!$A$18:$L$18, 0),FALSE), 'E2 Allocators'!$B$15:$W$361, MATCH('O5 Details by Class &amp; Accounts'!BT$18, 'E2 Allocators'!$B$15:$W$15, 0),FALSE)*$E51), 0, VLOOKUP(VLOOKUP($A51, 'E4 TB Allocation Details'!$A$18:$L$205, MATCH("A &amp; G ID", 'E4 TB Allocation Details'!$A$18:$L$18, 0),FALSE), 'E2 Allocators'!$B$15:$W$361, MATCH('O5 Details by Class &amp; Accounts'!BT$18, 'E2 Allocators'!$B$15:$W$15, 0),FALSE)*$E51)</f>
        <v>0</v>
      </c>
      <c r="BU51" s="1412">
        <f ca="1">IF(ISERROR(VLOOKUP(VLOOKUP($A51, 'E4 TB Allocation Details'!$A$18:$L$205, MATCH("A &amp; G ID", 'E4 TB Allocation Details'!$A$18:$L$18, 0),FALSE), 'E2 Allocators'!$B$15:$W$361, MATCH('O5 Details by Class &amp; Accounts'!BU$18, 'E2 Allocators'!$B$15:$W$15, 0),FALSE)*$E51), 0, VLOOKUP(VLOOKUP($A51, 'E4 TB Allocation Details'!$A$18:$L$205, MATCH("A &amp; G ID", 'E4 TB Allocation Details'!$A$18:$L$18, 0),FALSE), 'E2 Allocators'!$B$15:$W$361, MATCH('O5 Details by Class &amp; Accounts'!BU$18, 'E2 Allocators'!$B$15:$W$15, 0),FALSE)*$E51)</f>
        <v>0</v>
      </c>
      <c r="BV51" s="1412">
        <f ca="1">IF(ISERROR(VLOOKUP(VLOOKUP($A51, 'E4 TB Allocation Details'!$A$18:$L$205, MATCH("A &amp; G ID", 'E4 TB Allocation Details'!$A$18:$L$18, 0),FALSE), 'E2 Allocators'!$B$15:$W$361, MATCH('O5 Details by Class &amp; Accounts'!BV$18, 'E2 Allocators'!$B$15:$W$15, 0),FALSE)*$E51), 0, VLOOKUP(VLOOKUP($A51, 'E4 TB Allocation Details'!$A$18:$L$205, MATCH("A &amp; G ID", 'E4 TB Allocation Details'!$A$18:$L$18, 0),FALSE), 'E2 Allocators'!$B$15:$W$361, MATCH('O5 Details by Class &amp; Accounts'!BV$18, 'E2 Allocators'!$B$15:$W$15, 0),FALSE)*$E51)</f>
        <v>0</v>
      </c>
      <c r="BW51" s="1412">
        <f ca="1">IF(ISERROR(VLOOKUP(VLOOKUP($A51, 'E4 TB Allocation Details'!$A$18:$L$205, MATCH("A &amp; G ID", 'E4 TB Allocation Details'!$A$18:$L$18, 0),FALSE), 'E2 Allocators'!$B$15:$W$361, MATCH('O5 Details by Class &amp; Accounts'!BW$18, 'E2 Allocators'!$B$15:$W$15, 0),FALSE)*$E51), 0, VLOOKUP(VLOOKUP($A51, 'E4 TB Allocation Details'!$A$18:$L$205, MATCH("A &amp; G ID", 'E4 TB Allocation Details'!$A$18:$L$18, 0),FALSE), 'E2 Allocators'!$B$15:$W$361, MATCH('O5 Details by Class &amp; Accounts'!BW$18, 'E2 Allocators'!$B$15:$W$15, 0),FALSE)*$E51)</f>
        <v>0</v>
      </c>
      <c r="BX51" s="1412">
        <f ca="1">IF(ISERROR(VLOOKUP(VLOOKUP($A51, 'E4 TB Allocation Details'!$A$18:$L$205, MATCH("A &amp; G ID", 'E4 TB Allocation Details'!$A$18:$L$18, 0),FALSE), 'E2 Allocators'!$B$15:$W$361, MATCH('O5 Details by Class &amp; Accounts'!BX$18, 'E2 Allocators'!$B$15:$W$15, 0),FALSE)*$E51), 0, VLOOKUP(VLOOKUP($A51, 'E4 TB Allocation Details'!$A$18:$L$205, MATCH("A &amp; G ID", 'E4 TB Allocation Details'!$A$18:$L$18, 0),FALSE), 'E2 Allocators'!$B$15:$W$361, MATCH('O5 Details by Class &amp; Accounts'!BX$18, 'E2 Allocators'!$B$15:$W$15, 0),FALSE)*$E51)</f>
        <v>0</v>
      </c>
      <c r="BY51" s="1412">
        <f ca="1">IF(ISERROR(VLOOKUP(VLOOKUP($A51, 'E4 TB Allocation Details'!$A$18:$L$205, MATCH("A &amp; G ID", 'E4 TB Allocation Details'!$A$18:$L$18, 0),FALSE), 'E2 Allocators'!$B$15:$W$361, MATCH('O5 Details by Class &amp; Accounts'!BY$18, 'E2 Allocators'!$B$15:$W$15, 0),FALSE)*$E51), 0, VLOOKUP(VLOOKUP($A51, 'E4 TB Allocation Details'!$A$18:$L$205, MATCH("A &amp; G ID", 'E4 TB Allocation Details'!$A$18:$L$18, 0),FALSE), 'E2 Allocators'!$B$15:$W$361, MATCH('O5 Details by Class &amp; Accounts'!BY$18, 'E2 Allocators'!$B$15:$W$15, 0),FALSE)*$E51)</f>
        <v>0</v>
      </c>
      <c r="BZ51" s="1412">
        <f ca="1">IF(ISERROR(VLOOKUP(VLOOKUP($A51, 'E4 TB Allocation Details'!$A$18:$L$205, MATCH("A &amp; G ID", 'E4 TB Allocation Details'!$A$18:$L$18, 0),FALSE), 'E2 Allocators'!$B$15:$W$361, MATCH('O5 Details by Class &amp; Accounts'!BZ$18, 'E2 Allocators'!$B$15:$W$15, 0),FALSE)*$E51), 0, VLOOKUP(VLOOKUP($A51, 'E4 TB Allocation Details'!$A$18:$L$205, MATCH("A &amp; G ID", 'E4 TB Allocation Details'!$A$18:$L$18, 0),FALSE), 'E2 Allocators'!$B$15:$W$361, MATCH('O5 Details by Class &amp; Accounts'!BZ$18, 'E2 Allocators'!$B$15:$W$15, 0),FALSE)*$E51)</f>
        <v>0</v>
      </c>
      <c r="CA51" s="1412">
        <f ca="1">IF(ISERROR(VLOOKUP(VLOOKUP($A51, 'E4 TB Allocation Details'!$A$18:$L$205, MATCH("A &amp; G ID", 'E4 TB Allocation Details'!$A$18:$L$18, 0),FALSE), 'E2 Allocators'!$B$15:$W$361, MATCH('O5 Details by Class &amp; Accounts'!CA$18, 'E2 Allocators'!$B$15:$W$15, 0),FALSE)*$E51), 0, VLOOKUP(VLOOKUP($A51, 'E4 TB Allocation Details'!$A$18:$L$205, MATCH("A &amp; G ID", 'E4 TB Allocation Details'!$A$18:$L$18, 0),FALSE), 'E2 Allocators'!$B$15:$W$361, MATCH('O5 Details by Class &amp; Accounts'!CA$18, 'E2 Allocators'!$B$15:$W$15, 0),FALSE)*$E51)</f>
        <v>0</v>
      </c>
      <c r="CB51" s="1412">
        <f ca="1">IF(ISERROR(VLOOKUP(VLOOKUP($A51, 'E4 TB Allocation Details'!$A$18:$L$205, MATCH("A &amp; G ID", 'E4 TB Allocation Details'!$A$18:$L$18, 0),FALSE), 'E2 Allocators'!$B$15:$W$361, MATCH('O5 Details by Class &amp; Accounts'!CB$18, 'E2 Allocators'!$B$15:$W$15, 0),FALSE)*$E51), 0, VLOOKUP(VLOOKUP($A51, 'E4 TB Allocation Details'!$A$18:$L$205, MATCH("A &amp; G ID", 'E4 TB Allocation Details'!$A$18:$L$18, 0),FALSE), 'E2 Allocators'!$B$15:$W$361, MATCH('O5 Details by Class &amp; Accounts'!CB$18, 'E2 Allocators'!$B$15:$W$15, 0),FALSE)*$E51)</f>
        <v>0</v>
      </c>
      <c r="CC51" s="1412">
        <f ca="1">IF(ISERROR(VLOOKUP(VLOOKUP($A51, 'E4 TB Allocation Details'!$A$18:$L$205, MATCH("A &amp; G ID", 'E4 TB Allocation Details'!$A$18:$L$18, 0),FALSE), 'E2 Allocators'!$B$15:$W$361, MATCH('O5 Details by Class &amp; Accounts'!CC$18, 'E2 Allocators'!$B$15:$W$15, 0),FALSE)*$E51), 0, VLOOKUP(VLOOKUP($A51, 'E4 TB Allocation Details'!$A$18:$L$205, MATCH("A &amp; G ID", 'E4 TB Allocation Details'!$A$18:$L$18, 0),FALSE), 'E2 Allocators'!$B$15:$W$361, MATCH('O5 Details by Class &amp; Accounts'!CC$18, 'E2 Allocators'!$B$15:$W$15, 0),FALSE)*$E51)</f>
        <v>0</v>
      </c>
      <c r="CD51" s="1412">
        <f ca="1">IF(ISERROR(VLOOKUP(VLOOKUP($A51, 'E4 TB Allocation Details'!$A$18:$L$205, MATCH("A &amp; G ID", 'E4 TB Allocation Details'!$A$18:$L$18, 0),FALSE), 'E2 Allocators'!$B$15:$W$361, MATCH('O5 Details by Class &amp; Accounts'!CD$18, 'E2 Allocators'!$B$15:$W$15, 0),FALSE)*$E51), 0, VLOOKUP(VLOOKUP($A51, 'E4 TB Allocation Details'!$A$18:$L$205, MATCH("A &amp; G ID", 'E4 TB Allocation Details'!$A$18:$L$18, 0),FALSE), 'E2 Allocators'!$B$15:$W$361, MATCH('O5 Details by Class &amp; Accounts'!CD$18, 'E2 Allocators'!$B$15:$W$15, 0),FALSE)*$E51)</f>
        <v>0</v>
      </c>
      <c r="CE51" s="1412">
        <f ca="1">IF(ISERROR(VLOOKUP(VLOOKUP($A51, 'E4 TB Allocation Details'!$A$18:$L$205, MATCH("A &amp; G ID", 'E4 TB Allocation Details'!$A$18:$L$18, 0),FALSE), 'E2 Allocators'!$B$15:$W$361, MATCH('O5 Details by Class &amp; Accounts'!CE$18, 'E2 Allocators'!$B$15:$W$15, 0),FALSE)*$E51), 0, VLOOKUP(VLOOKUP($A51, 'E4 TB Allocation Details'!$A$18:$L$205, MATCH("A &amp; G ID", 'E4 TB Allocation Details'!$A$18:$L$18, 0),FALSE), 'E2 Allocators'!$B$15:$W$361, MATCH('O5 Details by Class &amp; Accounts'!CE$18, 'E2 Allocators'!$B$15:$W$15, 0),FALSE)*$E51)</f>
        <v>0</v>
      </c>
      <c r="CF51" s="1412">
        <f ca="1">IF(ISERROR(VLOOKUP(VLOOKUP($A51, 'E4 TB Allocation Details'!$A$18:$L$205, MATCH("A &amp; G ID", 'E4 TB Allocation Details'!$A$18:$L$18, 0),FALSE), 'E2 Allocators'!$B$15:$W$361, MATCH('O5 Details by Class &amp; Accounts'!CF$18, 'E2 Allocators'!$B$15:$W$15, 0),FALSE)*$E51), 0, VLOOKUP(VLOOKUP($A51, 'E4 TB Allocation Details'!$A$18:$L$205, MATCH("A &amp; G ID", 'E4 TB Allocation Details'!$A$18:$L$18, 0),FALSE), 'E2 Allocators'!$B$15:$W$361, MATCH('O5 Details by Class &amp; Accounts'!CF$18, 'E2 Allocators'!$B$15:$W$15, 0),FALSE)*$E51)</f>
        <v>0</v>
      </c>
      <c r="CG51" s="1412">
        <f ca="1">IF(ISERROR(VLOOKUP(VLOOKUP($A51, 'E4 TB Allocation Details'!$A$18:$L$205, MATCH("A &amp; G ID", 'E4 TB Allocation Details'!$A$18:$L$18, 0),FALSE), 'E2 Allocators'!$B$15:$W$361, MATCH('O5 Details by Class &amp; Accounts'!CG$18, 'E2 Allocators'!$B$15:$W$15, 0),FALSE)*$E51), 0, VLOOKUP(VLOOKUP($A51, 'E4 TB Allocation Details'!$A$18:$L$205, MATCH("A &amp; G ID", 'E4 TB Allocation Details'!$A$18:$L$18, 0),FALSE), 'E2 Allocators'!$B$15:$W$361, MATCH('O5 Details by Class &amp; Accounts'!CG$18, 'E2 Allocators'!$B$15:$W$15, 0),FALSE)*$E51)</f>
        <v>0</v>
      </c>
      <c r="CH51" s="1412">
        <f ca="1">IF(ISERROR(VLOOKUP(VLOOKUP($A51, 'E4 TB Allocation Details'!$A$18:$L$205, MATCH("A &amp; G ID", 'E4 TB Allocation Details'!$A$18:$L$18, 0),FALSE), 'E2 Allocators'!$B$15:$W$361, MATCH('O5 Details by Class &amp; Accounts'!CH$18, 'E2 Allocators'!$B$15:$W$15, 0),FALSE)*$E51), 0, VLOOKUP(VLOOKUP($A51, 'E4 TB Allocation Details'!$A$18:$L$205, MATCH("A &amp; G ID", 'E4 TB Allocation Details'!$A$18:$L$18, 0),FALSE), 'E2 Allocators'!$B$15:$W$361, MATCH('O5 Details by Class &amp; Accounts'!CH$18, 'E2 Allocators'!$B$15:$W$15, 0),FALSE)*$E51)</f>
        <v>0</v>
      </c>
      <c r="CI51" s="1412">
        <f ca="1">IF(ISERROR(VLOOKUP(VLOOKUP($A51, 'E4 TB Allocation Details'!$A$18:$L$205, MATCH("A &amp; G ID", 'E4 TB Allocation Details'!$A$18:$L$18, 0),FALSE), 'E2 Allocators'!$B$15:$W$361, MATCH('O5 Details by Class &amp; Accounts'!CI$18, 'E2 Allocators'!$B$15:$W$15, 0),FALSE)*$E51), 0, VLOOKUP(VLOOKUP($A51, 'E4 TB Allocation Details'!$A$18:$L$205, MATCH("A &amp; G ID", 'E4 TB Allocation Details'!$A$18:$L$18, 0),FALSE), 'E2 Allocators'!$B$15:$W$361, MATCH('O5 Details by Class &amp; Accounts'!CI$18, 'E2 Allocators'!$B$15:$W$15, 0),FALSE)*$E51)</f>
        <v>0</v>
      </c>
      <c r="CJ51" s="1412">
        <f ca="1">IF(ISERROR(VLOOKUP(VLOOKUP($A51, 'E4 TB Allocation Details'!$A$18:$L$205, MATCH("A &amp; G ID", 'E4 TB Allocation Details'!$A$18:$L$18, 0),FALSE), 'E2 Allocators'!$B$15:$W$361, MATCH('O5 Details by Class &amp; Accounts'!CJ$18, 'E2 Allocators'!$B$15:$W$15, 0),FALSE)*$E51), 0, VLOOKUP(VLOOKUP($A51, 'E4 TB Allocation Details'!$A$18:$L$205, MATCH("A &amp; G ID", 'E4 TB Allocation Details'!$A$18:$L$18, 0),FALSE), 'E2 Allocators'!$B$15:$W$361, MATCH('O5 Details by Class &amp; Accounts'!CJ$18, 'E2 Allocators'!$B$15:$W$15, 0),FALSE)*$E51)</f>
        <v>0</v>
      </c>
      <c r="CK51" s="1412">
        <f ca="1">IF(ISERROR(VLOOKUP(VLOOKUP($A51, 'E4 TB Allocation Details'!$A$18:$L$205, MATCH("A &amp; G ID", 'E4 TB Allocation Details'!$A$18:$L$18, 0),FALSE), 'E2 Allocators'!$B$15:$W$361, MATCH('O5 Details by Class &amp; Accounts'!CK$18, 'E2 Allocators'!$B$15:$W$15, 0),FALSE)*$E51), 0, VLOOKUP(VLOOKUP($A51, 'E4 TB Allocation Details'!$A$18:$L$205, MATCH("A &amp; G ID", 'E4 TB Allocation Details'!$A$18:$L$18, 0),FALSE), 'E2 Allocators'!$B$15:$W$361, MATCH('O5 Details by Class &amp; Accounts'!CK$18, 'E2 Allocators'!$B$15:$W$15, 0),FALSE)*$E51)</f>
        <v>0</v>
      </c>
      <c r="CL51" s="1412">
        <f ca="1">IF(ISERROR(VLOOKUP(VLOOKUP($A51, 'E4 TB Allocation Details'!$A$18:$L$205, MATCH("A &amp; G ID", 'E4 TB Allocation Details'!$A$18:$L$18, 0),FALSE), 'E2 Allocators'!$B$15:$W$361, MATCH('O5 Details by Class &amp; Accounts'!CL$18, 'E2 Allocators'!$B$15:$W$15, 0),FALSE)*$E51), 0, VLOOKUP(VLOOKUP($A51, 'E4 TB Allocation Details'!$A$18:$L$205, MATCH("A &amp; G ID", 'E4 TB Allocation Details'!$A$18:$L$18, 0),FALSE), 'E2 Allocators'!$B$15:$W$361, MATCH('O5 Details by Class &amp; Accounts'!CL$18, 'E2 Allocators'!$B$15:$W$15, 0),FALSE)*$E51)</f>
        <v>0</v>
      </c>
      <c r="CM51" s="1412">
        <f ca="1">IF(ISERROR(VLOOKUP(VLOOKUP($A51, 'E4 TB Allocation Details'!$A$18:$L$205, MATCH("A &amp; G ID", 'E4 TB Allocation Details'!$A$18:$L$18, 0),FALSE), 'E2 Allocators'!$B$15:$W$361, MATCH('O5 Details by Class &amp; Accounts'!CM$18, 'E2 Allocators'!$B$15:$W$15, 0),FALSE)*$E51), 0, VLOOKUP(VLOOKUP($A51, 'E4 TB Allocation Details'!$A$18:$L$205, MATCH("A &amp; G ID", 'E4 TB Allocation Details'!$A$18:$L$18, 0),FALSE), 'E2 Allocators'!$B$15:$W$361, MATCH('O5 Details by Class &amp; Accounts'!CM$18, 'E2 Allocators'!$B$15:$W$15, 0),FALSE)*$E51)</f>
        <v>0</v>
      </c>
      <c r="CN51" s="1412">
        <f t="shared" si="5"/>
        <v>0</v>
      </c>
      <c r="CO51" s="1792">
        <f t="shared" si="4"/>
        <v>-2.3283064365386963E-10</v>
      </c>
      <c r="CQ51" s="2087" t="s">
        <v>11</v>
      </c>
    </row>
    <row r="52" spans="1:95" s="81" customFormat="1" ht="12.75">
      <c r="A52" s="1175" t="s">
        <v>147</v>
      </c>
      <c r="B52" s="1176" t="s">
        <v>1453</v>
      </c>
      <c r="C52" s="1789">
        <f ca="1">IF(ISERROR(VLOOKUP($A52,'I3 TB Data'!$A$23:$H$458,MATCH('O5 Details by Class &amp; Accounts'!$C$18, 'I3 TB Data'!$A$23:$H$23,0),0)), 0, VLOOKUP($A52,'I3 TB Data'!$A$23:$H$458,MATCH('O5 Details by Class &amp; Accounts'!$C$18,'I3 TB Data'!$A$23:$H$23,0),0))</f>
        <v>0</v>
      </c>
      <c r="D52" s="1790">
        <f ca="1">'I4 BO ASSETS'!E49</f>
        <v>0</v>
      </c>
      <c r="E52" s="1789">
        <f t="shared" si="6"/>
        <v>0</v>
      </c>
      <c r="F52" s="1791">
        <f ca="1">IF(ISERROR(VLOOKUP($A52, 'E1 Categorization'!A33:E122, MATCH("Customer Component", 'E1 Categorization'!$A$33:$E$33,0), 0)), 0, IF(VLOOKUP($A52, 'E1 Categorization'!A33:E122, MATCH("Customer Component", 'E1 Categorization'!$A$33:$E$33,0), 0)=0, 'O5 Details by Class &amp; Accounts'!$E52, IF(AND(VLOOKUP($A52, 'E1 Categorization'!A33:E122, MATCH("Customer Component", 'E1 Categorization'!$A$33:$E$33,0), 0) &gt;0, VLOOKUP($A52, 'E1 Categorization'!A33:E122, MATCH("Customer Component", 'E1 Categorization'!$A$33:$E$33,0), 0)&lt;1), 'O5 Details by Class &amp; Accounts'!$E52*(1-VLOOKUP($A52, 'E1 Categorization'!A33:E122, MATCH("Customer Component", 'E1 Categorization'!$A$33:$E$33,0), 0)), 0)))</f>
        <v>0</v>
      </c>
      <c r="G52" s="1791">
        <f ca="1">IF(ISERROR(VLOOKUP($A52, 'E1 Categorization'!A33:E122, MATCH("Customer Component", 'E1 Categorization'!$A$33:$E$33,0), 0)),0, IF(VLOOKUP($A52, 'E1 Categorization'!A33:E122, MATCH("Customer Component", 'E1 Categorization'!$A$33:$E$33,0), 0)=0, 0, IF(AND(VLOOKUP($A52, 'E1 Categorization'!A33:E122, MATCH("Customer Component", 'E1 Categorization'!$A$33:$E$33,0), 0) &gt;0, VLOOKUP($A52, 'E1 Categorization'!A33:E122, MATCH("Customer Component", 'E1 Categorization'!$A$33:$E$33,0), 0)&lt;1), 'O5 Details by Class &amp; Accounts'!$E52*(VLOOKUP($A52, 'E1 Categorization'!A33:E122, MATCH("Customer Component", 'E1 Categorization'!$A$33:$E$33,0), 0)), 'O5 Details by Class &amp; Accounts'!$E52)))</f>
        <v>0</v>
      </c>
      <c r="H52" s="1412">
        <f t="shared" si="0"/>
        <v>0</v>
      </c>
      <c r="I52" s="1412">
        <f ca="1">IF(ISERROR(VLOOKUP(VLOOKUP($A52, 'E4 TB Allocation Details'!$A$18:$L$205, MATCH("Demand ID", 'E4 TB Allocation Details'!$A$18:$L$18, 0),FALSE), 'E2 Allocators'!$B$15:$W$361, MATCH('O5 Details by Class &amp; Accounts'!I$18, 'E2 Allocators'!$B$15:$W$15, 0),FALSE)*$F52), 0, VLOOKUP(VLOOKUP($A52, 'E4 TB Allocation Details'!$A$18:$L$205, MATCH("Demand ID", 'E4 TB Allocation Details'!$A$18:$L$18, 0),FALSE), 'E2 Allocators'!$B$15:$W$361, MATCH('O5 Details by Class &amp; Accounts'!I$18, 'E2 Allocators'!$B$15:$W$15, 0),FALSE)*$F52)</f>
        <v>0</v>
      </c>
      <c r="J52" s="1412">
        <f ca="1">IF(ISERROR(VLOOKUP(VLOOKUP($A52, 'E4 TB Allocation Details'!$A$18:$L$205, MATCH("Demand ID", 'E4 TB Allocation Details'!$A$18:$L$18, 0),FALSE), 'E2 Allocators'!$B$15:$W$361, MATCH('O5 Details by Class &amp; Accounts'!J$18, 'E2 Allocators'!$B$15:$W$15, 0),FALSE)*$F52), 0, VLOOKUP(VLOOKUP($A52, 'E4 TB Allocation Details'!$A$18:$L$205, MATCH("Demand ID", 'E4 TB Allocation Details'!$A$18:$L$18, 0),FALSE), 'E2 Allocators'!$B$15:$W$361, MATCH('O5 Details by Class &amp; Accounts'!J$18, 'E2 Allocators'!$B$15:$W$15, 0),FALSE)*$F52)</f>
        <v>0</v>
      </c>
      <c r="K52" s="1412">
        <f ca="1">IF(ISERROR(VLOOKUP(VLOOKUP($A52, 'E4 TB Allocation Details'!$A$18:$L$205, MATCH("Demand ID", 'E4 TB Allocation Details'!$A$18:$L$18, 0),FALSE), 'E2 Allocators'!$B$15:$W$361, MATCH('O5 Details by Class &amp; Accounts'!K$18, 'E2 Allocators'!$B$15:$W$15, 0),FALSE)*$F52), 0, VLOOKUP(VLOOKUP($A52, 'E4 TB Allocation Details'!$A$18:$L$205, MATCH("Demand ID", 'E4 TB Allocation Details'!$A$18:$L$18, 0),FALSE), 'E2 Allocators'!$B$15:$W$361, MATCH('O5 Details by Class &amp; Accounts'!K$18, 'E2 Allocators'!$B$15:$W$15, 0),FALSE)*$F52)</f>
        <v>0</v>
      </c>
      <c r="L52" s="1412">
        <f ca="1">IF(ISERROR(VLOOKUP(VLOOKUP($A52, 'E4 TB Allocation Details'!$A$18:$L$205, MATCH("Demand ID", 'E4 TB Allocation Details'!$A$18:$L$18, 0),FALSE), 'E2 Allocators'!$B$15:$W$361, MATCH('O5 Details by Class &amp; Accounts'!L$18, 'E2 Allocators'!$B$15:$W$15, 0),FALSE)*$F52), 0, VLOOKUP(VLOOKUP($A52, 'E4 TB Allocation Details'!$A$18:$L$205, MATCH("Demand ID", 'E4 TB Allocation Details'!$A$18:$L$18, 0),FALSE), 'E2 Allocators'!$B$15:$W$361, MATCH('O5 Details by Class &amp; Accounts'!L$18, 'E2 Allocators'!$B$15:$W$15, 0),FALSE)*$F52)</f>
        <v>0</v>
      </c>
      <c r="M52" s="1412">
        <f ca="1">IF(ISERROR(VLOOKUP(VLOOKUP($A52, 'E4 TB Allocation Details'!$A$18:$L$205, MATCH("Demand ID", 'E4 TB Allocation Details'!$A$18:$L$18, 0),FALSE), 'E2 Allocators'!$B$15:$W$361, MATCH('O5 Details by Class &amp; Accounts'!M$18, 'E2 Allocators'!$B$15:$W$15, 0),FALSE)*$F52), 0, VLOOKUP(VLOOKUP($A52, 'E4 TB Allocation Details'!$A$18:$L$205, MATCH("Demand ID", 'E4 TB Allocation Details'!$A$18:$L$18, 0),FALSE), 'E2 Allocators'!$B$15:$W$361, MATCH('O5 Details by Class &amp; Accounts'!M$18, 'E2 Allocators'!$B$15:$W$15, 0),FALSE)*$F52)</f>
        <v>0</v>
      </c>
      <c r="N52" s="1412">
        <f ca="1">IF(ISERROR(VLOOKUP(VLOOKUP($A52, 'E4 TB Allocation Details'!$A$18:$L$205, MATCH("Demand ID", 'E4 TB Allocation Details'!$A$18:$L$18, 0),FALSE), 'E2 Allocators'!$B$15:$W$361, MATCH('O5 Details by Class &amp; Accounts'!N$18, 'E2 Allocators'!$B$15:$W$15, 0),FALSE)*$F52), 0, VLOOKUP(VLOOKUP($A52, 'E4 TB Allocation Details'!$A$18:$L$205, MATCH("Demand ID", 'E4 TB Allocation Details'!$A$18:$L$18, 0),FALSE), 'E2 Allocators'!$B$15:$W$361, MATCH('O5 Details by Class &amp; Accounts'!N$18, 'E2 Allocators'!$B$15:$W$15, 0),FALSE)*$F52)</f>
        <v>0</v>
      </c>
      <c r="O52" s="1412">
        <f ca="1">IF(ISERROR(VLOOKUP(VLOOKUP($A52, 'E4 TB Allocation Details'!$A$18:$L$205, MATCH("Demand ID", 'E4 TB Allocation Details'!$A$18:$L$18, 0),FALSE), 'E2 Allocators'!$B$15:$W$361, MATCH('O5 Details by Class &amp; Accounts'!O$18, 'E2 Allocators'!$B$15:$W$15, 0),FALSE)*$F52), 0, VLOOKUP(VLOOKUP($A52, 'E4 TB Allocation Details'!$A$18:$L$205, MATCH("Demand ID", 'E4 TB Allocation Details'!$A$18:$L$18, 0),FALSE), 'E2 Allocators'!$B$15:$W$361, MATCH('O5 Details by Class &amp; Accounts'!O$18, 'E2 Allocators'!$B$15:$W$15, 0),FALSE)*$F52)</f>
        <v>0</v>
      </c>
      <c r="P52" s="1412">
        <f ca="1">IF(ISERROR(VLOOKUP(VLOOKUP($A52, 'E4 TB Allocation Details'!$A$18:$L$205, MATCH("Demand ID", 'E4 TB Allocation Details'!$A$18:$L$18, 0),FALSE), 'E2 Allocators'!$B$15:$W$361, MATCH('O5 Details by Class &amp; Accounts'!P$18, 'E2 Allocators'!$B$15:$W$15, 0),FALSE)*$F52), 0, VLOOKUP(VLOOKUP($A52, 'E4 TB Allocation Details'!$A$18:$L$205, MATCH("Demand ID", 'E4 TB Allocation Details'!$A$18:$L$18, 0),FALSE), 'E2 Allocators'!$B$15:$W$361, MATCH('O5 Details by Class &amp; Accounts'!P$18, 'E2 Allocators'!$B$15:$W$15, 0),FALSE)*$F52)</f>
        <v>0</v>
      </c>
      <c r="Q52" s="1412">
        <f ca="1">IF(ISERROR(VLOOKUP(VLOOKUP($A52, 'E4 TB Allocation Details'!$A$18:$L$205, MATCH("Demand ID", 'E4 TB Allocation Details'!$A$18:$L$18, 0),FALSE), 'E2 Allocators'!$B$15:$W$361, MATCH('O5 Details by Class &amp; Accounts'!Q$18, 'E2 Allocators'!$B$15:$W$15, 0),FALSE)*$F52), 0, VLOOKUP(VLOOKUP($A52, 'E4 TB Allocation Details'!$A$18:$L$205, MATCH("Demand ID", 'E4 TB Allocation Details'!$A$18:$L$18, 0),FALSE), 'E2 Allocators'!$B$15:$W$361, MATCH('O5 Details by Class &amp; Accounts'!Q$18, 'E2 Allocators'!$B$15:$W$15, 0),FALSE)*$F52)</f>
        <v>0</v>
      </c>
      <c r="R52" s="1412">
        <f ca="1">IF(ISERROR(VLOOKUP(VLOOKUP($A52, 'E4 TB Allocation Details'!$A$18:$L$205, MATCH("Demand ID", 'E4 TB Allocation Details'!$A$18:$L$18, 0),FALSE), 'E2 Allocators'!$B$15:$W$361, MATCH('O5 Details by Class &amp; Accounts'!R$18, 'E2 Allocators'!$B$15:$W$15, 0),FALSE)*$F52), 0, VLOOKUP(VLOOKUP($A52, 'E4 TB Allocation Details'!$A$18:$L$205, MATCH("Demand ID", 'E4 TB Allocation Details'!$A$18:$L$18, 0),FALSE), 'E2 Allocators'!$B$15:$W$361, MATCH('O5 Details by Class &amp; Accounts'!R$18, 'E2 Allocators'!$B$15:$W$15, 0),FALSE)*$F52)</f>
        <v>0</v>
      </c>
      <c r="S52" s="1412">
        <f ca="1">IF(ISERROR(VLOOKUP(VLOOKUP($A52, 'E4 TB Allocation Details'!$A$18:$L$205, MATCH("Demand ID", 'E4 TB Allocation Details'!$A$18:$L$18, 0),FALSE), 'E2 Allocators'!$B$15:$W$361, MATCH('O5 Details by Class &amp; Accounts'!S$18, 'E2 Allocators'!$B$15:$W$15, 0),FALSE)*$F52), 0, VLOOKUP(VLOOKUP($A52, 'E4 TB Allocation Details'!$A$18:$L$205, MATCH("Demand ID", 'E4 TB Allocation Details'!$A$18:$L$18, 0),FALSE), 'E2 Allocators'!$B$15:$W$361, MATCH('O5 Details by Class &amp; Accounts'!S$18, 'E2 Allocators'!$B$15:$W$15, 0),FALSE)*$F52)</f>
        <v>0</v>
      </c>
      <c r="T52" s="1412">
        <f ca="1">IF(ISERROR(VLOOKUP(VLOOKUP($A52, 'E4 TB Allocation Details'!$A$18:$L$205, MATCH("Demand ID", 'E4 TB Allocation Details'!$A$18:$L$18, 0),FALSE), 'E2 Allocators'!$B$15:$W$361, MATCH('O5 Details by Class &amp; Accounts'!T$18, 'E2 Allocators'!$B$15:$W$15, 0),FALSE)*$F52), 0, VLOOKUP(VLOOKUP($A52, 'E4 TB Allocation Details'!$A$18:$L$205, MATCH("Demand ID", 'E4 TB Allocation Details'!$A$18:$L$18, 0),FALSE), 'E2 Allocators'!$B$15:$W$361, MATCH('O5 Details by Class &amp; Accounts'!T$18, 'E2 Allocators'!$B$15:$W$15, 0),FALSE)*$F52)</f>
        <v>0</v>
      </c>
      <c r="U52" s="1412">
        <f ca="1">IF(ISERROR(VLOOKUP(VLOOKUP($A52, 'E4 TB Allocation Details'!$A$18:$L$205, MATCH("Demand ID", 'E4 TB Allocation Details'!$A$18:$L$18, 0),FALSE), 'E2 Allocators'!$B$15:$W$361, MATCH('O5 Details by Class &amp; Accounts'!U$18, 'E2 Allocators'!$B$15:$W$15, 0),FALSE)*$F52), 0, VLOOKUP(VLOOKUP($A52, 'E4 TB Allocation Details'!$A$18:$L$205, MATCH("Demand ID", 'E4 TB Allocation Details'!$A$18:$L$18, 0),FALSE), 'E2 Allocators'!$B$15:$W$361, MATCH('O5 Details by Class &amp; Accounts'!U$18, 'E2 Allocators'!$B$15:$W$15, 0),FALSE)*$F52)</f>
        <v>0</v>
      </c>
      <c r="V52" s="1412">
        <f ca="1">IF(ISERROR(VLOOKUP(VLOOKUP($A52, 'E4 TB Allocation Details'!$A$18:$L$205, MATCH("Demand ID", 'E4 TB Allocation Details'!$A$18:$L$18, 0),FALSE), 'E2 Allocators'!$B$15:$W$361, MATCH('O5 Details by Class &amp; Accounts'!V$18, 'E2 Allocators'!$B$15:$W$15, 0),FALSE)*$F52), 0, VLOOKUP(VLOOKUP($A52, 'E4 TB Allocation Details'!$A$18:$L$205, MATCH("Demand ID", 'E4 TB Allocation Details'!$A$18:$L$18, 0),FALSE), 'E2 Allocators'!$B$15:$W$361, MATCH('O5 Details by Class &amp; Accounts'!V$18, 'E2 Allocators'!$B$15:$W$15, 0),FALSE)*$F52)</f>
        <v>0</v>
      </c>
      <c r="W52" s="1412">
        <f ca="1">IF(ISERROR(VLOOKUP(VLOOKUP($A52, 'E4 TB Allocation Details'!$A$18:$L$205, MATCH("Demand ID", 'E4 TB Allocation Details'!$A$18:$L$18, 0),FALSE), 'E2 Allocators'!$B$15:$W$361, MATCH('O5 Details by Class &amp; Accounts'!W$18, 'E2 Allocators'!$B$15:$W$15, 0),FALSE)*$F52), 0, VLOOKUP(VLOOKUP($A52, 'E4 TB Allocation Details'!$A$18:$L$205, MATCH("Demand ID", 'E4 TB Allocation Details'!$A$18:$L$18, 0),FALSE), 'E2 Allocators'!$B$15:$W$361, MATCH('O5 Details by Class &amp; Accounts'!W$18, 'E2 Allocators'!$B$15:$W$15, 0),FALSE)*$F52)</f>
        <v>0</v>
      </c>
      <c r="X52" s="1412">
        <f ca="1">IF(ISERROR(VLOOKUP(VLOOKUP($A52, 'E4 TB Allocation Details'!$A$18:$L$205, MATCH("Demand ID", 'E4 TB Allocation Details'!$A$18:$L$18, 0),FALSE), 'E2 Allocators'!$B$15:$W$361, MATCH('O5 Details by Class &amp; Accounts'!X$18, 'E2 Allocators'!$B$15:$W$15, 0),FALSE)*$F52), 0, VLOOKUP(VLOOKUP($A52, 'E4 TB Allocation Details'!$A$18:$L$205, MATCH("Demand ID", 'E4 TB Allocation Details'!$A$18:$L$18, 0),FALSE), 'E2 Allocators'!$B$15:$W$361, MATCH('O5 Details by Class &amp; Accounts'!X$18, 'E2 Allocators'!$B$15:$W$15, 0),FALSE)*$F52)</f>
        <v>0</v>
      </c>
      <c r="Y52" s="1412">
        <f ca="1">IF(ISERROR(VLOOKUP(VLOOKUP($A52, 'E4 TB Allocation Details'!$A$18:$L$205, MATCH("Demand ID", 'E4 TB Allocation Details'!$A$18:$L$18, 0),FALSE), 'E2 Allocators'!$B$15:$W$361, MATCH('O5 Details by Class &amp; Accounts'!Y$18, 'E2 Allocators'!$B$15:$W$15, 0),FALSE)*$F52), 0, VLOOKUP(VLOOKUP($A52, 'E4 TB Allocation Details'!$A$18:$L$205, MATCH("Demand ID", 'E4 TB Allocation Details'!$A$18:$L$18, 0),FALSE), 'E2 Allocators'!$B$15:$W$361, MATCH('O5 Details by Class &amp; Accounts'!Y$18, 'E2 Allocators'!$B$15:$W$15, 0),FALSE)*$F52)</f>
        <v>0</v>
      </c>
      <c r="Z52" s="1412">
        <f ca="1">IF(ISERROR(VLOOKUP(VLOOKUP($A52, 'E4 TB Allocation Details'!$A$18:$L$205, MATCH("Demand ID", 'E4 TB Allocation Details'!$A$18:$L$18, 0),FALSE), 'E2 Allocators'!$B$15:$W$361, MATCH('O5 Details by Class &amp; Accounts'!Z$18, 'E2 Allocators'!$B$15:$W$15, 0),FALSE)*$F52), 0, VLOOKUP(VLOOKUP($A52, 'E4 TB Allocation Details'!$A$18:$L$205, MATCH("Demand ID", 'E4 TB Allocation Details'!$A$18:$L$18, 0),FALSE), 'E2 Allocators'!$B$15:$W$361, MATCH('O5 Details by Class &amp; Accounts'!Z$18, 'E2 Allocators'!$B$15:$W$15, 0),FALSE)*$F52)</f>
        <v>0</v>
      </c>
      <c r="AA52" s="1412">
        <f ca="1">IF(ISERROR(VLOOKUP(VLOOKUP($A52, 'E4 TB Allocation Details'!$A$18:$L$205, MATCH("Demand ID", 'E4 TB Allocation Details'!$A$18:$L$18, 0),FALSE), 'E2 Allocators'!$B$15:$W$361, MATCH('O5 Details by Class &amp; Accounts'!AA$18, 'E2 Allocators'!$B$15:$W$15, 0),FALSE)*$F52), 0, VLOOKUP(VLOOKUP($A52, 'E4 TB Allocation Details'!$A$18:$L$205, MATCH("Demand ID", 'E4 TB Allocation Details'!$A$18:$L$18, 0),FALSE), 'E2 Allocators'!$B$15:$W$361, MATCH('O5 Details by Class &amp; Accounts'!AA$18, 'E2 Allocators'!$B$15:$W$15, 0),FALSE)*$F52)</f>
        <v>0</v>
      </c>
      <c r="AB52" s="1412">
        <f ca="1">IF(ISERROR(VLOOKUP(VLOOKUP($A52, 'E4 TB Allocation Details'!$A$18:$L$205, MATCH("Demand ID", 'E4 TB Allocation Details'!$A$18:$L$18, 0),FALSE), 'E2 Allocators'!$B$15:$W$361, MATCH('O5 Details by Class &amp; Accounts'!AB$18, 'E2 Allocators'!$B$15:$W$15, 0),FALSE)*$F52), 0, VLOOKUP(VLOOKUP($A52, 'E4 TB Allocation Details'!$A$18:$L$205, MATCH("Demand ID", 'E4 TB Allocation Details'!$A$18:$L$18, 0),FALSE), 'E2 Allocators'!$B$15:$W$361, MATCH('O5 Details by Class &amp; Accounts'!AB$18, 'E2 Allocators'!$B$15:$W$15, 0),FALSE)*$F52)</f>
        <v>0</v>
      </c>
      <c r="AC52" s="1412">
        <f t="shared" si="1"/>
        <v>0</v>
      </c>
      <c r="AD52" s="1412">
        <f ca="1">IF(ISERROR(VLOOKUP(VLOOKUP($A52, 'E4 TB Allocation Details'!$A$18:$L$205, MATCH("Customer ID", 'E4 TB Allocation Details'!$A$18:$L$18, 0),FALSE), 'E2 Allocators'!$B$15:$W$361, MATCH('O5 Details by Class &amp; Accounts'!AD$18, 'E2 Allocators'!$B$15:$W$15, 0),FALSE)*$G52), 0, VLOOKUP(VLOOKUP($A52, 'E4 TB Allocation Details'!$A$18:$L$205, MATCH("Customer ID", 'E4 TB Allocation Details'!$A$18:$L$18, 0),FALSE), 'E2 Allocators'!$B$15:$W$361, MATCH('O5 Details by Class &amp; Accounts'!AD$18, 'E2 Allocators'!$B$15:$W$15, 0),FALSE)*$G52)</f>
        <v>0</v>
      </c>
      <c r="AE52" s="1412">
        <f ca="1">IF(ISERROR(VLOOKUP(VLOOKUP($A52, 'E4 TB Allocation Details'!$A$18:$L$205, MATCH("Customer ID", 'E4 TB Allocation Details'!$A$18:$L$18, 0),FALSE), 'E2 Allocators'!$B$15:$W$361, MATCH('O5 Details by Class &amp; Accounts'!AE$18, 'E2 Allocators'!$B$15:$W$15, 0),FALSE)*$G52), 0, VLOOKUP(VLOOKUP($A52, 'E4 TB Allocation Details'!$A$18:$L$205, MATCH("Customer ID", 'E4 TB Allocation Details'!$A$18:$L$18, 0),FALSE), 'E2 Allocators'!$B$15:$W$361, MATCH('O5 Details by Class &amp; Accounts'!AE$18, 'E2 Allocators'!$B$15:$W$15, 0),FALSE)*$G52)</f>
        <v>0</v>
      </c>
      <c r="AF52" s="1412">
        <f ca="1">IF(ISERROR(VLOOKUP(VLOOKUP($A52, 'E4 TB Allocation Details'!$A$18:$L$205, MATCH("Customer ID", 'E4 TB Allocation Details'!$A$18:$L$18, 0),FALSE), 'E2 Allocators'!$B$15:$W$361, MATCH('O5 Details by Class &amp; Accounts'!AF$18, 'E2 Allocators'!$B$15:$W$15, 0),FALSE)*$G52), 0, VLOOKUP(VLOOKUP($A52, 'E4 TB Allocation Details'!$A$18:$L$205, MATCH("Customer ID", 'E4 TB Allocation Details'!$A$18:$L$18, 0),FALSE), 'E2 Allocators'!$B$15:$W$361, MATCH('O5 Details by Class &amp; Accounts'!AF$18, 'E2 Allocators'!$B$15:$W$15, 0),FALSE)*$G52)</f>
        <v>0</v>
      </c>
      <c r="AG52" s="1412">
        <f ca="1">IF(ISERROR(VLOOKUP(VLOOKUP($A52, 'E4 TB Allocation Details'!$A$18:$L$205, MATCH("Customer ID", 'E4 TB Allocation Details'!$A$18:$L$18, 0),FALSE), 'E2 Allocators'!$B$15:$W$361, MATCH('O5 Details by Class &amp; Accounts'!AG$18, 'E2 Allocators'!$B$15:$W$15, 0),FALSE)*$G52), 0, VLOOKUP(VLOOKUP($A52, 'E4 TB Allocation Details'!$A$18:$L$205, MATCH("Customer ID", 'E4 TB Allocation Details'!$A$18:$L$18, 0),FALSE), 'E2 Allocators'!$B$15:$W$361, MATCH('O5 Details by Class &amp; Accounts'!AG$18, 'E2 Allocators'!$B$15:$W$15, 0),FALSE)*$G52)</f>
        <v>0</v>
      </c>
      <c r="AH52" s="1412">
        <f ca="1">IF(ISERROR(VLOOKUP(VLOOKUP($A52, 'E4 TB Allocation Details'!$A$18:$L$205, MATCH("Customer ID", 'E4 TB Allocation Details'!$A$18:$L$18, 0),FALSE), 'E2 Allocators'!$B$15:$W$361, MATCH('O5 Details by Class &amp; Accounts'!AH$18, 'E2 Allocators'!$B$15:$W$15, 0),FALSE)*$G52), 0, VLOOKUP(VLOOKUP($A52, 'E4 TB Allocation Details'!$A$18:$L$205, MATCH("Customer ID", 'E4 TB Allocation Details'!$A$18:$L$18, 0),FALSE), 'E2 Allocators'!$B$15:$W$361, MATCH('O5 Details by Class &amp; Accounts'!AH$18, 'E2 Allocators'!$B$15:$W$15, 0),FALSE)*$G52)</f>
        <v>0</v>
      </c>
      <c r="AI52" s="1412">
        <f ca="1">IF(ISERROR(VLOOKUP(VLOOKUP($A52, 'E4 TB Allocation Details'!$A$18:$L$205, MATCH("Customer ID", 'E4 TB Allocation Details'!$A$18:$L$18, 0),FALSE), 'E2 Allocators'!$B$15:$W$361, MATCH('O5 Details by Class &amp; Accounts'!AI$18, 'E2 Allocators'!$B$15:$W$15, 0),FALSE)*$G52), 0, VLOOKUP(VLOOKUP($A52, 'E4 TB Allocation Details'!$A$18:$L$205, MATCH("Customer ID", 'E4 TB Allocation Details'!$A$18:$L$18, 0),FALSE), 'E2 Allocators'!$B$15:$W$361, MATCH('O5 Details by Class &amp; Accounts'!AI$18, 'E2 Allocators'!$B$15:$W$15, 0),FALSE)*$G52)</f>
        <v>0</v>
      </c>
      <c r="AJ52" s="1412">
        <f ca="1">IF(ISERROR(VLOOKUP(VLOOKUP($A52, 'E4 TB Allocation Details'!$A$18:$L$205, MATCH("Customer ID", 'E4 TB Allocation Details'!$A$18:$L$18, 0),FALSE), 'E2 Allocators'!$B$15:$W$361, MATCH('O5 Details by Class &amp; Accounts'!AJ$18, 'E2 Allocators'!$B$15:$W$15, 0),FALSE)*$G52), 0, VLOOKUP(VLOOKUP($A52, 'E4 TB Allocation Details'!$A$18:$L$205, MATCH("Customer ID", 'E4 TB Allocation Details'!$A$18:$L$18, 0),FALSE), 'E2 Allocators'!$B$15:$W$361, MATCH('O5 Details by Class &amp; Accounts'!AJ$18, 'E2 Allocators'!$B$15:$W$15, 0),FALSE)*$G52)</f>
        <v>0</v>
      </c>
      <c r="AK52" s="1412">
        <f ca="1">IF(ISERROR(VLOOKUP(VLOOKUP($A52, 'E4 TB Allocation Details'!$A$18:$L$205, MATCH("Customer ID", 'E4 TB Allocation Details'!$A$18:$L$18, 0),FALSE), 'E2 Allocators'!$B$15:$W$361, MATCH('O5 Details by Class &amp; Accounts'!AK$18, 'E2 Allocators'!$B$15:$W$15, 0),FALSE)*$G52), 0, VLOOKUP(VLOOKUP($A52, 'E4 TB Allocation Details'!$A$18:$L$205, MATCH("Customer ID", 'E4 TB Allocation Details'!$A$18:$L$18, 0),FALSE), 'E2 Allocators'!$B$15:$W$361, MATCH('O5 Details by Class &amp; Accounts'!AK$18, 'E2 Allocators'!$B$15:$W$15, 0),FALSE)*$G52)</f>
        <v>0</v>
      </c>
      <c r="AL52" s="1412">
        <f ca="1">IF(ISERROR(VLOOKUP(VLOOKUP($A52, 'E4 TB Allocation Details'!$A$18:$L$205, MATCH("Customer ID", 'E4 TB Allocation Details'!$A$18:$L$18, 0),FALSE), 'E2 Allocators'!$B$15:$W$361, MATCH('O5 Details by Class &amp; Accounts'!AL$18, 'E2 Allocators'!$B$15:$W$15, 0),FALSE)*$G52), 0, VLOOKUP(VLOOKUP($A52, 'E4 TB Allocation Details'!$A$18:$L$205, MATCH("Customer ID", 'E4 TB Allocation Details'!$A$18:$L$18, 0),FALSE), 'E2 Allocators'!$B$15:$W$361, MATCH('O5 Details by Class &amp; Accounts'!AL$18, 'E2 Allocators'!$B$15:$W$15, 0),FALSE)*$G52)</f>
        <v>0</v>
      </c>
      <c r="AM52" s="1412">
        <f ca="1">IF(ISERROR(VLOOKUP(VLOOKUP($A52, 'E4 TB Allocation Details'!$A$18:$L$205, MATCH("Customer ID", 'E4 TB Allocation Details'!$A$18:$L$18, 0),FALSE), 'E2 Allocators'!$B$15:$W$361, MATCH('O5 Details by Class &amp; Accounts'!AM$18, 'E2 Allocators'!$B$15:$W$15, 0),FALSE)*$G52), 0, VLOOKUP(VLOOKUP($A52, 'E4 TB Allocation Details'!$A$18:$L$205, MATCH("Customer ID", 'E4 TB Allocation Details'!$A$18:$L$18, 0),FALSE), 'E2 Allocators'!$B$15:$W$361, MATCH('O5 Details by Class &amp; Accounts'!AM$18, 'E2 Allocators'!$B$15:$W$15, 0),FALSE)*$G52)</f>
        <v>0</v>
      </c>
      <c r="AN52" s="1412">
        <f ca="1">IF(ISERROR(VLOOKUP(VLOOKUP($A52, 'E4 TB Allocation Details'!$A$18:$L$205, MATCH("Customer ID", 'E4 TB Allocation Details'!$A$18:$L$18, 0),FALSE), 'E2 Allocators'!$B$15:$W$361, MATCH('O5 Details by Class &amp; Accounts'!AN$18, 'E2 Allocators'!$B$15:$W$15, 0),FALSE)*$G52), 0, VLOOKUP(VLOOKUP($A52, 'E4 TB Allocation Details'!$A$18:$L$205, MATCH("Customer ID", 'E4 TB Allocation Details'!$A$18:$L$18, 0),FALSE), 'E2 Allocators'!$B$15:$W$361, MATCH('O5 Details by Class &amp; Accounts'!AN$18, 'E2 Allocators'!$B$15:$W$15, 0),FALSE)*$G52)</f>
        <v>0</v>
      </c>
      <c r="AO52" s="1412">
        <f ca="1">IF(ISERROR(VLOOKUP(VLOOKUP($A52, 'E4 TB Allocation Details'!$A$18:$L$205, MATCH("Customer ID", 'E4 TB Allocation Details'!$A$18:$L$18, 0),FALSE), 'E2 Allocators'!$B$15:$W$361, MATCH('O5 Details by Class &amp; Accounts'!AO$18, 'E2 Allocators'!$B$15:$W$15, 0),FALSE)*$G52), 0, VLOOKUP(VLOOKUP($A52, 'E4 TB Allocation Details'!$A$18:$L$205, MATCH("Customer ID", 'E4 TB Allocation Details'!$A$18:$L$18, 0),FALSE), 'E2 Allocators'!$B$15:$W$361, MATCH('O5 Details by Class &amp; Accounts'!AO$18, 'E2 Allocators'!$B$15:$W$15, 0),FALSE)*$G52)</f>
        <v>0</v>
      </c>
      <c r="AP52" s="1412">
        <f ca="1">IF(ISERROR(VLOOKUP(VLOOKUP($A52, 'E4 TB Allocation Details'!$A$18:$L$205, MATCH("Customer ID", 'E4 TB Allocation Details'!$A$18:$L$18, 0),FALSE), 'E2 Allocators'!$B$15:$W$361, MATCH('O5 Details by Class &amp; Accounts'!AP$18, 'E2 Allocators'!$B$15:$W$15, 0),FALSE)*$G52), 0, VLOOKUP(VLOOKUP($A52, 'E4 TB Allocation Details'!$A$18:$L$205, MATCH("Customer ID", 'E4 TB Allocation Details'!$A$18:$L$18, 0),FALSE), 'E2 Allocators'!$B$15:$W$361, MATCH('O5 Details by Class &amp; Accounts'!AP$18, 'E2 Allocators'!$B$15:$W$15, 0),FALSE)*$G52)</f>
        <v>0</v>
      </c>
      <c r="AQ52" s="1412">
        <f ca="1">IF(ISERROR(VLOOKUP(VLOOKUP($A52, 'E4 TB Allocation Details'!$A$18:$L$205, MATCH("Customer ID", 'E4 TB Allocation Details'!$A$18:$L$18, 0),FALSE), 'E2 Allocators'!$B$15:$W$361, MATCH('O5 Details by Class &amp; Accounts'!AQ$18, 'E2 Allocators'!$B$15:$W$15, 0),FALSE)*$G52), 0, VLOOKUP(VLOOKUP($A52, 'E4 TB Allocation Details'!$A$18:$L$205, MATCH("Customer ID", 'E4 TB Allocation Details'!$A$18:$L$18, 0),FALSE), 'E2 Allocators'!$B$15:$W$361, MATCH('O5 Details by Class &amp; Accounts'!AQ$18, 'E2 Allocators'!$B$15:$W$15, 0),FALSE)*$G52)</f>
        <v>0</v>
      </c>
      <c r="AR52" s="1412">
        <f ca="1">IF(ISERROR(VLOOKUP(VLOOKUP($A52, 'E4 TB Allocation Details'!$A$18:$L$205, MATCH("Customer ID", 'E4 TB Allocation Details'!$A$18:$L$18, 0),FALSE), 'E2 Allocators'!$B$15:$W$361, MATCH('O5 Details by Class &amp; Accounts'!AR$18, 'E2 Allocators'!$B$15:$W$15, 0),FALSE)*$G52), 0, VLOOKUP(VLOOKUP($A52, 'E4 TB Allocation Details'!$A$18:$L$205, MATCH("Customer ID", 'E4 TB Allocation Details'!$A$18:$L$18, 0),FALSE), 'E2 Allocators'!$B$15:$W$361, MATCH('O5 Details by Class &amp; Accounts'!AR$18, 'E2 Allocators'!$B$15:$W$15, 0),FALSE)*$G52)</f>
        <v>0</v>
      </c>
      <c r="AS52" s="1412">
        <f ca="1">IF(ISERROR(VLOOKUP(VLOOKUP($A52, 'E4 TB Allocation Details'!$A$18:$L$205, MATCH("Customer ID", 'E4 TB Allocation Details'!$A$18:$L$18, 0),FALSE), 'E2 Allocators'!$B$15:$W$361, MATCH('O5 Details by Class &amp; Accounts'!AS$18, 'E2 Allocators'!$B$15:$W$15, 0),FALSE)*$G52), 0, VLOOKUP(VLOOKUP($A52, 'E4 TB Allocation Details'!$A$18:$L$205, MATCH("Customer ID", 'E4 TB Allocation Details'!$A$18:$L$18, 0),FALSE), 'E2 Allocators'!$B$15:$W$361, MATCH('O5 Details by Class &amp; Accounts'!AS$18, 'E2 Allocators'!$B$15:$W$15, 0),FALSE)*$G52)</f>
        <v>0</v>
      </c>
      <c r="AT52" s="1412">
        <f ca="1">IF(ISERROR(VLOOKUP(VLOOKUP($A52, 'E4 TB Allocation Details'!$A$18:$L$205, MATCH("Customer ID", 'E4 TB Allocation Details'!$A$18:$L$18, 0),FALSE), 'E2 Allocators'!$B$15:$W$361, MATCH('O5 Details by Class &amp; Accounts'!AT$18, 'E2 Allocators'!$B$15:$W$15, 0),FALSE)*$G52), 0, VLOOKUP(VLOOKUP($A52, 'E4 TB Allocation Details'!$A$18:$L$205, MATCH("Customer ID", 'E4 TB Allocation Details'!$A$18:$L$18, 0),FALSE), 'E2 Allocators'!$B$15:$W$361, MATCH('O5 Details by Class &amp; Accounts'!AT$18, 'E2 Allocators'!$B$15:$W$15, 0),FALSE)*$G52)</f>
        <v>0</v>
      </c>
      <c r="AU52" s="1412">
        <f ca="1">IF(ISERROR(VLOOKUP(VLOOKUP($A52, 'E4 TB Allocation Details'!$A$18:$L$205, MATCH("Customer ID", 'E4 TB Allocation Details'!$A$18:$L$18, 0),FALSE), 'E2 Allocators'!$B$15:$W$361, MATCH('O5 Details by Class &amp; Accounts'!AU$18, 'E2 Allocators'!$B$15:$W$15, 0),FALSE)*$G52), 0, VLOOKUP(VLOOKUP($A52, 'E4 TB Allocation Details'!$A$18:$L$205, MATCH("Customer ID", 'E4 TB Allocation Details'!$A$18:$L$18, 0),FALSE), 'E2 Allocators'!$B$15:$W$361, MATCH('O5 Details by Class &amp; Accounts'!AU$18, 'E2 Allocators'!$B$15:$W$15, 0),FALSE)*$G52)</f>
        <v>0</v>
      </c>
      <c r="AV52" s="1412">
        <f ca="1">IF(ISERROR(VLOOKUP(VLOOKUP($A52, 'E4 TB Allocation Details'!$A$18:$L$205, MATCH("Customer ID", 'E4 TB Allocation Details'!$A$18:$L$18, 0),FALSE), 'E2 Allocators'!$B$15:$W$361, MATCH('O5 Details by Class &amp; Accounts'!AV$18, 'E2 Allocators'!$B$15:$W$15, 0),FALSE)*$G52), 0, VLOOKUP(VLOOKUP($A52, 'E4 TB Allocation Details'!$A$18:$L$205, MATCH("Customer ID", 'E4 TB Allocation Details'!$A$18:$L$18, 0),FALSE), 'E2 Allocators'!$B$15:$W$361, MATCH('O5 Details by Class &amp; Accounts'!AV$18, 'E2 Allocators'!$B$15:$W$15, 0),FALSE)*$G52)</f>
        <v>0</v>
      </c>
      <c r="AW52" s="1412">
        <f ca="1">IF(ISERROR(VLOOKUP(VLOOKUP($A52, 'E4 TB Allocation Details'!$A$18:$L$205, MATCH("Customer ID", 'E4 TB Allocation Details'!$A$18:$L$18, 0),FALSE), 'E2 Allocators'!$B$15:$W$361, MATCH('O5 Details by Class &amp; Accounts'!AW$18, 'E2 Allocators'!$B$15:$W$15, 0),FALSE)*$G52), 0, VLOOKUP(VLOOKUP($A52, 'E4 TB Allocation Details'!$A$18:$L$205, MATCH("Customer ID", 'E4 TB Allocation Details'!$A$18:$L$18, 0),FALSE), 'E2 Allocators'!$B$15:$W$361, MATCH('O5 Details by Class &amp; Accounts'!AW$18, 'E2 Allocators'!$B$15:$W$15, 0),FALSE)*$G52)</f>
        <v>0</v>
      </c>
      <c r="AX52" s="1412">
        <f t="shared" si="2"/>
        <v>0</v>
      </c>
      <c r="AY52" s="1412">
        <f ca="1">IF(ISERROR(VLOOKUP(VLOOKUP($A52, 'E4 TB Allocation Details'!$A$18:$L$205, MATCH("Misc ID", 'E4 TB Allocation Details'!$A$18:$L$18, 0),FALSE), 'E2 Allocators'!$B$15:$W$361, MATCH('O5 Details by Class &amp; Accounts'!AY$18, 'E2 Allocators'!$B$15:$W$15, 0),FALSE)*$E52), 0, VLOOKUP(VLOOKUP($A52, 'E4 TB Allocation Details'!$A$18:$L$205, MATCH("Misc ID", 'E4 TB Allocation Details'!$A$18:$L$18, 0),FALSE), 'E2 Allocators'!$B$15:$W$361, MATCH('O5 Details by Class &amp; Accounts'!AY$18, 'E2 Allocators'!$B$15:$W$15, 0),FALSE)*$E52)</f>
        <v>0</v>
      </c>
      <c r="AZ52" s="1412">
        <f ca="1">IF(ISERROR(VLOOKUP(VLOOKUP($A52, 'E4 TB Allocation Details'!$A$18:$L$205, MATCH("Misc ID", 'E4 TB Allocation Details'!$A$18:$L$18, 0),FALSE), 'E2 Allocators'!$B$15:$W$361, MATCH('O5 Details by Class &amp; Accounts'!AZ$18, 'E2 Allocators'!$B$15:$W$15, 0),FALSE)*$E52), 0, VLOOKUP(VLOOKUP($A52, 'E4 TB Allocation Details'!$A$18:$L$205, MATCH("Misc ID", 'E4 TB Allocation Details'!$A$18:$L$18, 0),FALSE), 'E2 Allocators'!$B$15:$W$361, MATCH('O5 Details by Class &amp; Accounts'!AZ$18, 'E2 Allocators'!$B$15:$W$15, 0),FALSE)*$E52)</f>
        <v>0</v>
      </c>
      <c r="BA52" s="1412">
        <f ca="1">IF(ISERROR(VLOOKUP(VLOOKUP($A52, 'E4 TB Allocation Details'!$A$18:$L$205, MATCH("Misc ID", 'E4 TB Allocation Details'!$A$18:$L$18, 0),FALSE), 'E2 Allocators'!$B$15:$W$361, MATCH('O5 Details by Class &amp; Accounts'!BA$18, 'E2 Allocators'!$B$15:$W$15, 0),FALSE)*$E52), 0, VLOOKUP(VLOOKUP($A52, 'E4 TB Allocation Details'!$A$18:$L$205, MATCH("Misc ID", 'E4 TB Allocation Details'!$A$18:$L$18, 0),FALSE), 'E2 Allocators'!$B$15:$W$361, MATCH('O5 Details by Class &amp; Accounts'!BA$18, 'E2 Allocators'!$B$15:$W$15, 0),FALSE)*$E52)</f>
        <v>0</v>
      </c>
      <c r="BB52" s="1412">
        <f ca="1">IF(ISERROR(VLOOKUP(VLOOKUP($A52, 'E4 TB Allocation Details'!$A$18:$L$205, MATCH("Misc ID", 'E4 TB Allocation Details'!$A$18:$L$18, 0),FALSE), 'E2 Allocators'!$B$15:$W$361, MATCH('O5 Details by Class &amp; Accounts'!BB$18, 'E2 Allocators'!$B$15:$W$15, 0),FALSE)*$E52), 0, VLOOKUP(VLOOKUP($A52, 'E4 TB Allocation Details'!$A$18:$L$205, MATCH("Misc ID", 'E4 TB Allocation Details'!$A$18:$L$18, 0),FALSE), 'E2 Allocators'!$B$15:$W$361, MATCH('O5 Details by Class &amp; Accounts'!BB$18, 'E2 Allocators'!$B$15:$W$15, 0),FALSE)*$E52)</f>
        <v>0</v>
      </c>
      <c r="BC52" s="1412">
        <f ca="1">IF(ISERROR(VLOOKUP(VLOOKUP($A52, 'E4 TB Allocation Details'!$A$18:$L$205, MATCH("Misc ID", 'E4 TB Allocation Details'!$A$18:$L$18, 0),FALSE), 'E2 Allocators'!$B$15:$W$361, MATCH('O5 Details by Class &amp; Accounts'!BC$18, 'E2 Allocators'!$B$15:$W$15, 0),FALSE)*$E52), 0, VLOOKUP(VLOOKUP($A52, 'E4 TB Allocation Details'!$A$18:$L$205, MATCH("Misc ID", 'E4 TB Allocation Details'!$A$18:$L$18, 0),FALSE), 'E2 Allocators'!$B$15:$W$361, MATCH('O5 Details by Class &amp; Accounts'!BC$18, 'E2 Allocators'!$B$15:$W$15, 0),FALSE)*$E52)</f>
        <v>0</v>
      </c>
      <c r="BD52" s="1412">
        <f ca="1">IF(ISERROR(VLOOKUP(VLOOKUP($A52, 'E4 TB Allocation Details'!$A$18:$L$205, MATCH("Misc ID", 'E4 TB Allocation Details'!$A$18:$L$18, 0),FALSE), 'E2 Allocators'!$B$15:$W$361, MATCH('O5 Details by Class &amp; Accounts'!BD$18, 'E2 Allocators'!$B$15:$W$15, 0),FALSE)*$E52), 0, VLOOKUP(VLOOKUP($A52, 'E4 TB Allocation Details'!$A$18:$L$205, MATCH("Misc ID", 'E4 TB Allocation Details'!$A$18:$L$18, 0),FALSE), 'E2 Allocators'!$B$15:$W$361, MATCH('O5 Details by Class &amp; Accounts'!BD$18, 'E2 Allocators'!$B$15:$W$15, 0),FALSE)*$E52)</f>
        <v>0</v>
      </c>
      <c r="BE52" s="1412">
        <f ca="1">IF(ISERROR(VLOOKUP(VLOOKUP($A52, 'E4 TB Allocation Details'!$A$18:$L$205, MATCH("Misc ID", 'E4 TB Allocation Details'!$A$18:$L$18, 0),FALSE), 'E2 Allocators'!$B$15:$W$361, MATCH('O5 Details by Class &amp; Accounts'!BE$18, 'E2 Allocators'!$B$15:$W$15, 0),FALSE)*$E52), 0, VLOOKUP(VLOOKUP($A52, 'E4 TB Allocation Details'!$A$18:$L$205, MATCH("Misc ID", 'E4 TB Allocation Details'!$A$18:$L$18, 0),FALSE), 'E2 Allocators'!$B$15:$W$361, MATCH('O5 Details by Class &amp; Accounts'!BE$18, 'E2 Allocators'!$B$15:$W$15, 0),FALSE)*$E52)</f>
        <v>0</v>
      </c>
      <c r="BF52" s="1412">
        <f ca="1">IF(ISERROR(VLOOKUP(VLOOKUP($A52, 'E4 TB Allocation Details'!$A$18:$L$205, MATCH("Misc ID", 'E4 TB Allocation Details'!$A$18:$L$18, 0),FALSE), 'E2 Allocators'!$B$15:$W$361, MATCH('O5 Details by Class &amp; Accounts'!BF$18, 'E2 Allocators'!$B$15:$W$15, 0),FALSE)*$E52), 0, VLOOKUP(VLOOKUP($A52, 'E4 TB Allocation Details'!$A$18:$L$205, MATCH("Misc ID", 'E4 TB Allocation Details'!$A$18:$L$18, 0),FALSE), 'E2 Allocators'!$B$15:$W$361, MATCH('O5 Details by Class &amp; Accounts'!BF$18, 'E2 Allocators'!$B$15:$W$15, 0),FALSE)*$E52)</f>
        <v>0</v>
      </c>
      <c r="BG52" s="1412">
        <f ca="1">IF(ISERROR(VLOOKUP(VLOOKUP($A52, 'E4 TB Allocation Details'!$A$18:$L$205, MATCH("Misc ID", 'E4 TB Allocation Details'!$A$18:$L$18, 0),FALSE), 'E2 Allocators'!$B$15:$W$361, MATCH('O5 Details by Class &amp; Accounts'!BG$18, 'E2 Allocators'!$B$15:$W$15, 0),FALSE)*$E52), 0, VLOOKUP(VLOOKUP($A52, 'E4 TB Allocation Details'!$A$18:$L$205, MATCH("Misc ID", 'E4 TB Allocation Details'!$A$18:$L$18, 0),FALSE), 'E2 Allocators'!$B$15:$W$361, MATCH('O5 Details by Class &amp; Accounts'!BG$18, 'E2 Allocators'!$B$15:$W$15, 0),FALSE)*$E52)</f>
        <v>0</v>
      </c>
      <c r="BH52" s="1412">
        <f ca="1">IF(ISERROR(VLOOKUP(VLOOKUP($A52, 'E4 TB Allocation Details'!$A$18:$L$205, MATCH("Misc ID", 'E4 TB Allocation Details'!$A$18:$L$18, 0),FALSE), 'E2 Allocators'!$B$15:$W$361, MATCH('O5 Details by Class &amp; Accounts'!BH$18, 'E2 Allocators'!$B$15:$W$15, 0),FALSE)*$E52), 0, VLOOKUP(VLOOKUP($A52, 'E4 TB Allocation Details'!$A$18:$L$205, MATCH("Misc ID", 'E4 TB Allocation Details'!$A$18:$L$18, 0),FALSE), 'E2 Allocators'!$B$15:$W$361, MATCH('O5 Details by Class &amp; Accounts'!BH$18, 'E2 Allocators'!$B$15:$W$15, 0),FALSE)*$E52)</f>
        <v>0</v>
      </c>
      <c r="BI52" s="1412">
        <f ca="1">IF(ISERROR(VLOOKUP(VLOOKUP($A52, 'E4 TB Allocation Details'!$A$18:$L$205, MATCH("Misc ID", 'E4 TB Allocation Details'!$A$18:$L$18, 0),FALSE), 'E2 Allocators'!$B$15:$W$361, MATCH('O5 Details by Class &amp; Accounts'!BI$18, 'E2 Allocators'!$B$15:$W$15, 0),FALSE)*$E52), 0, VLOOKUP(VLOOKUP($A52, 'E4 TB Allocation Details'!$A$18:$L$205, MATCH("Misc ID", 'E4 TB Allocation Details'!$A$18:$L$18, 0),FALSE), 'E2 Allocators'!$B$15:$W$361, MATCH('O5 Details by Class &amp; Accounts'!BI$18, 'E2 Allocators'!$B$15:$W$15, 0),FALSE)*$E52)</f>
        <v>0</v>
      </c>
      <c r="BJ52" s="1412">
        <f ca="1">IF(ISERROR(VLOOKUP(VLOOKUP($A52, 'E4 TB Allocation Details'!$A$18:$L$205, MATCH("Misc ID", 'E4 TB Allocation Details'!$A$18:$L$18, 0),FALSE), 'E2 Allocators'!$B$15:$W$361, MATCH('O5 Details by Class &amp; Accounts'!BJ$18, 'E2 Allocators'!$B$15:$W$15, 0),FALSE)*$E52), 0, VLOOKUP(VLOOKUP($A52, 'E4 TB Allocation Details'!$A$18:$L$205, MATCH("Misc ID", 'E4 TB Allocation Details'!$A$18:$L$18, 0),FALSE), 'E2 Allocators'!$B$15:$W$361, MATCH('O5 Details by Class &amp; Accounts'!BJ$18, 'E2 Allocators'!$B$15:$W$15, 0),FALSE)*$E52)</f>
        <v>0</v>
      </c>
      <c r="BK52" s="1412">
        <f ca="1">IF(ISERROR(VLOOKUP(VLOOKUP($A52, 'E4 TB Allocation Details'!$A$18:$L$205, MATCH("Misc ID", 'E4 TB Allocation Details'!$A$18:$L$18, 0),FALSE), 'E2 Allocators'!$B$15:$W$361, MATCH('O5 Details by Class &amp; Accounts'!BK$18, 'E2 Allocators'!$B$15:$W$15, 0),FALSE)*$E52), 0, VLOOKUP(VLOOKUP($A52, 'E4 TB Allocation Details'!$A$18:$L$205, MATCH("Misc ID", 'E4 TB Allocation Details'!$A$18:$L$18, 0),FALSE), 'E2 Allocators'!$B$15:$W$361, MATCH('O5 Details by Class &amp; Accounts'!BK$18, 'E2 Allocators'!$B$15:$W$15, 0),FALSE)*$E52)</f>
        <v>0</v>
      </c>
      <c r="BL52" s="1412">
        <f ca="1">IF(ISERROR(VLOOKUP(VLOOKUP($A52, 'E4 TB Allocation Details'!$A$18:$L$205, MATCH("Misc ID", 'E4 TB Allocation Details'!$A$18:$L$18, 0),FALSE), 'E2 Allocators'!$B$15:$W$361, MATCH('O5 Details by Class &amp; Accounts'!BL$18, 'E2 Allocators'!$B$15:$W$15, 0),FALSE)*$E52), 0, VLOOKUP(VLOOKUP($A52, 'E4 TB Allocation Details'!$A$18:$L$205, MATCH("Misc ID", 'E4 TB Allocation Details'!$A$18:$L$18, 0),FALSE), 'E2 Allocators'!$B$15:$W$361, MATCH('O5 Details by Class &amp; Accounts'!BL$18, 'E2 Allocators'!$B$15:$W$15, 0),FALSE)*$E52)</f>
        <v>0</v>
      </c>
      <c r="BM52" s="1412">
        <f ca="1">IF(ISERROR(VLOOKUP(VLOOKUP($A52, 'E4 TB Allocation Details'!$A$18:$L$205, MATCH("Misc ID", 'E4 TB Allocation Details'!$A$18:$L$18, 0),FALSE), 'E2 Allocators'!$B$15:$W$361, MATCH('O5 Details by Class &amp; Accounts'!BM$18, 'E2 Allocators'!$B$15:$W$15, 0),FALSE)*$E52), 0, VLOOKUP(VLOOKUP($A52, 'E4 TB Allocation Details'!$A$18:$L$205, MATCH("Misc ID", 'E4 TB Allocation Details'!$A$18:$L$18, 0),FALSE), 'E2 Allocators'!$B$15:$W$361, MATCH('O5 Details by Class &amp; Accounts'!BM$18, 'E2 Allocators'!$B$15:$W$15, 0),FALSE)*$E52)</f>
        <v>0</v>
      </c>
      <c r="BN52" s="1412">
        <f ca="1">IF(ISERROR(VLOOKUP(VLOOKUP($A52, 'E4 TB Allocation Details'!$A$18:$L$205, MATCH("Misc ID", 'E4 TB Allocation Details'!$A$18:$L$18, 0),FALSE), 'E2 Allocators'!$B$15:$W$361, MATCH('O5 Details by Class &amp; Accounts'!BN$18, 'E2 Allocators'!$B$15:$W$15, 0),FALSE)*$E52), 0, VLOOKUP(VLOOKUP($A52, 'E4 TB Allocation Details'!$A$18:$L$205, MATCH("Misc ID", 'E4 TB Allocation Details'!$A$18:$L$18, 0),FALSE), 'E2 Allocators'!$B$15:$W$361, MATCH('O5 Details by Class &amp; Accounts'!BN$18, 'E2 Allocators'!$B$15:$W$15, 0),FALSE)*$E52)</f>
        <v>0</v>
      </c>
      <c r="BO52" s="1412">
        <f ca="1">IF(ISERROR(VLOOKUP(VLOOKUP($A52, 'E4 TB Allocation Details'!$A$18:$L$205, MATCH("Misc ID", 'E4 TB Allocation Details'!$A$18:$L$18, 0),FALSE), 'E2 Allocators'!$B$15:$W$361, MATCH('O5 Details by Class &amp; Accounts'!BO$18, 'E2 Allocators'!$B$15:$W$15, 0),FALSE)*$E52), 0, VLOOKUP(VLOOKUP($A52, 'E4 TB Allocation Details'!$A$18:$L$205, MATCH("Misc ID", 'E4 TB Allocation Details'!$A$18:$L$18, 0),FALSE), 'E2 Allocators'!$B$15:$W$361, MATCH('O5 Details by Class &amp; Accounts'!BO$18, 'E2 Allocators'!$B$15:$W$15, 0),FALSE)*$E52)</f>
        <v>0</v>
      </c>
      <c r="BP52" s="1412">
        <f ca="1">IF(ISERROR(VLOOKUP(VLOOKUP($A52, 'E4 TB Allocation Details'!$A$18:$L$205, MATCH("Misc ID", 'E4 TB Allocation Details'!$A$18:$L$18, 0),FALSE), 'E2 Allocators'!$B$15:$W$361, MATCH('O5 Details by Class &amp; Accounts'!BP$18, 'E2 Allocators'!$B$15:$W$15, 0),FALSE)*$E52), 0, VLOOKUP(VLOOKUP($A52, 'E4 TB Allocation Details'!$A$18:$L$205, MATCH("Misc ID", 'E4 TB Allocation Details'!$A$18:$L$18, 0),FALSE), 'E2 Allocators'!$B$15:$W$361, MATCH('O5 Details by Class &amp; Accounts'!BP$18, 'E2 Allocators'!$B$15:$W$15, 0),FALSE)*$E52)</f>
        <v>0</v>
      </c>
      <c r="BQ52" s="1412">
        <f ca="1">IF(ISERROR(VLOOKUP(VLOOKUP($A52, 'E4 TB Allocation Details'!$A$18:$L$205, MATCH("Misc ID", 'E4 TB Allocation Details'!$A$18:$L$18, 0),FALSE), 'E2 Allocators'!$B$15:$W$361, MATCH('O5 Details by Class &amp; Accounts'!BQ$18, 'E2 Allocators'!$B$15:$W$15, 0),FALSE)*$E52), 0, VLOOKUP(VLOOKUP($A52, 'E4 TB Allocation Details'!$A$18:$L$205, MATCH("Misc ID", 'E4 TB Allocation Details'!$A$18:$L$18, 0),FALSE), 'E2 Allocators'!$B$15:$W$361, MATCH('O5 Details by Class &amp; Accounts'!BQ$18, 'E2 Allocators'!$B$15:$W$15, 0),FALSE)*$E52)</f>
        <v>0</v>
      </c>
      <c r="BR52" s="1412">
        <f ca="1">IF(ISERROR(VLOOKUP(VLOOKUP($A52, 'E4 TB Allocation Details'!$A$18:$L$205, MATCH("Misc ID", 'E4 TB Allocation Details'!$A$18:$L$18, 0),FALSE), 'E2 Allocators'!$B$15:$W$361, MATCH('O5 Details by Class &amp; Accounts'!BR$18, 'E2 Allocators'!$B$15:$W$15, 0),FALSE)*$E52), 0, VLOOKUP(VLOOKUP($A52, 'E4 TB Allocation Details'!$A$18:$L$205, MATCH("Misc ID", 'E4 TB Allocation Details'!$A$18:$L$18, 0),FALSE), 'E2 Allocators'!$B$15:$W$361, MATCH('O5 Details by Class &amp; Accounts'!BR$18, 'E2 Allocators'!$B$15:$W$15, 0),FALSE)*$E52)</f>
        <v>0</v>
      </c>
      <c r="BS52" s="1412">
        <f t="shared" si="3"/>
        <v>0</v>
      </c>
      <c r="BT52" s="1412">
        <f ca="1">IF(ISERROR(VLOOKUP(VLOOKUP($A52, 'E4 TB Allocation Details'!$A$18:$L$205, MATCH("A &amp; G ID", 'E4 TB Allocation Details'!$A$18:$L$18, 0),FALSE), 'E2 Allocators'!$B$15:$W$361, MATCH('O5 Details by Class &amp; Accounts'!BT$18, 'E2 Allocators'!$B$15:$W$15, 0),FALSE)*$E52), 0, VLOOKUP(VLOOKUP($A52, 'E4 TB Allocation Details'!$A$18:$L$205, MATCH("A &amp; G ID", 'E4 TB Allocation Details'!$A$18:$L$18, 0),FALSE), 'E2 Allocators'!$B$15:$W$361, MATCH('O5 Details by Class &amp; Accounts'!BT$18, 'E2 Allocators'!$B$15:$W$15, 0),FALSE)*$E52)</f>
        <v>0</v>
      </c>
      <c r="BU52" s="1412">
        <f ca="1">IF(ISERROR(VLOOKUP(VLOOKUP($A52, 'E4 TB Allocation Details'!$A$18:$L$205, MATCH("A &amp; G ID", 'E4 TB Allocation Details'!$A$18:$L$18, 0),FALSE), 'E2 Allocators'!$B$15:$W$361, MATCH('O5 Details by Class &amp; Accounts'!BU$18, 'E2 Allocators'!$B$15:$W$15, 0),FALSE)*$E52), 0, VLOOKUP(VLOOKUP($A52, 'E4 TB Allocation Details'!$A$18:$L$205, MATCH("A &amp; G ID", 'E4 TB Allocation Details'!$A$18:$L$18, 0),FALSE), 'E2 Allocators'!$B$15:$W$361, MATCH('O5 Details by Class &amp; Accounts'!BU$18, 'E2 Allocators'!$B$15:$W$15, 0),FALSE)*$E52)</f>
        <v>0</v>
      </c>
      <c r="BV52" s="1412">
        <f ca="1">IF(ISERROR(VLOOKUP(VLOOKUP($A52, 'E4 TB Allocation Details'!$A$18:$L$205, MATCH("A &amp; G ID", 'E4 TB Allocation Details'!$A$18:$L$18, 0),FALSE), 'E2 Allocators'!$B$15:$W$361, MATCH('O5 Details by Class &amp; Accounts'!BV$18, 'E2 Allocators'!$B$15:$W$15, 0),FALSE)*$E52), 0, VLOOKUP(VLOOKUP($A52, 'E4 TB Allocation Details'!$A$18:$L$205, MATCH("A &amp; G ID", 'E4 TB Allocation Details'!$A$18:$L$18, 0),FALSE), 'E2 Allocators'!$B$15:$W$361, MATCH('O5 Details by Class &amp; Accounts'!BV$18, 'E2 Allocators'!$B$15:$W$15, 0),FALSE)*$E52)</f>
        <v>0</v>
      </c>
      <c r="BW52" s="1412">
        <f ca="1">IF(ISERROR(VLOOKUP(VLOOKUP($A52, 'E4 TB Allocation Details'!$A$18:$L$205, MATCH("A &amp; G ID", 'E4 TB Allocation Details'!$A$18:$L$18, 0),FALSE), 'E2 Allocators'!$B$15:$W$361, MATCH('O5 Details by Class &amp; Accounts'!BW$18, 'E2 Allocators'!$B$15:$W$15, 0),FALSE)*$E52), 0, VLOOKUP(VLOOKUP($A52, 'E4 TB Allocation Details'!$A$18:$L$205, MATCH("A &amp; G ID", 'E4 TB Allocation Details'!$A$18:$L$18, 0),FALSE), 'E2 Allocators'!$B$15:$W$361, MATCH('O5 Details by Class &amp; Accounts'!BW$18, 'E2 Allocators'!$B$15:$W$15, 0),FALSE)*$E52)</f>
        <v>0</v>
      </c>
      <c r="BX52" s="1412">
        <f ca="1">IF(ISERROR(VLOOKUP(VLOOKUP($A52, 'E4 TB Allocation Details'!$A$18:$L$205, MATCH("A &amp; G ID", 'E4 TB Allocation Details'!$A$18:$L$18, 0),FALSE), 'E2 Allocators'!$B$15:$W$361, MATCH('O5 Details by Class &amp; Accounts'!BX$18, 'E2 Allocators'!$B$15:$W$15, 0),FALSE)*$E52), 0, VLOOKUP(VLOOKUP($A52, 'E4 TB Allocation Details'!$A$18:$L$205, MATCH("A &amp; G ID", 'E4 TB Allocation Details'!$A$18:$L$18, 0),FALSE), 'E2 Allocators'!$B$15:$W$361, MATCH('O5 Details by Class &amp; Accounts'!BX$18, 'E2 Allocators'!$B$15:$W$15, 0),FALSE)*$E52)</f>
        <v>0</v>
      </c>
      <c r="BY52" s="1412">
        <f ca="1">IF(ISERROR(VLOOKUP(VLOOKUP($A52, 'E4 TB Allocation Details'!$A$18:$L$205, MATCH("A &amp; G ID", 'E4 TB Allocation Details'!$A$18:$L$18, 0),FALSE), 'E2 Allocators'!$B$15:$W$361, MATCH('O5 Details by Class &amp; Accounts'!BY$18, 'E2 Allocators'!$B$15:$W$15, 0),FALSE)*$E52), 0, VLOOKUP(VLOOKUP($A52, 'E4 TB Allocation Details'!$A$18:$L$205, MATCH("A &amp; G ID", 'E4 TB Allocation Details'!$A$18:$L$18, 0),FALSE), 'E2 Allocators'!$B$15:$W$361, MATCH('O5 Details by Class &amp; Accounts'!BY$18, 'E2 Allocators'!$B$15:$W$15, 0),FALSE)*$E52)</f>
        <v>0</v>
      </c>
      <c r="BZ52" s="1412">
        <f ca="1">IF(ISERROR(VLOOKUP(VLOOKUP($A52, 'E4 TB Allocation Details'!$A$18:$L$205, MATCH("A &amp; G ID", 'E4 TB Allocation Details'!$A$18:$L$18, 0),FALSE), 'E2 Allocators'!$B$15:$W$361, MATCH('O5 Details by Class &amp; Accounts'!BZ$18, 'E2 Allocators'!$B$15:$W$15, 0),FALSE)*$E52), 0, VLOOKUP(VLOOKUP($A52, 'E4 TB Allocation Details'!$A$18:$L$205, MATCH("A &amp; G ID", 'E4 TB Allocation Details'!$A$18:$L$18, 0),FALSE), 'E2 Allocators'!$B$15:$W$361, MATCH('O5 Details by Class &amp; Accounts'!BZ$18, 'E2 Allocators'!$B$15:$W$15, 0),FALSE)*$E52)</f>
        <v>0</v>
      </c>
      <c r="CA52" s="1412">
        <f ca="1">IF(ISERROR(VLOOKUP(VLOOKUP($A52, 'E4 TB Allocation Details'!$A$18:$L$205, MATCH("A &amp; G ID", 'E4 TB Allocation Details'!$A$18:$L$18, 0),FALSE), 'E2 Allocators'!$B$15:$W$361, MATCH('O5 Details by Class &amp; Accounts'!CA$18, 'E2 Allocators'!$B$15:$W$15, 0),FALSE)*$E52), 0, VLOOKUP(VLOOKUP($A52, 'E4 TB Allocation Details'!$A$18:$L$205, MATCH("A &amp; G ID", 'E4 TB Allocation Details'!$A$18:$L$18, 0),FALSE), 'E2 Allocators'!$B$15:$W$361, MATCH('O5 Details by Class &amp; Accounts'!CA$18, 'E2 Allocators'!$B$15:$W$15, 0),FALSE)*$E52)</f>
        <v>0</v>
      </c>
      <c r="CB52" s="1412">
        <f ca="1">IF(ISERROR(VLOOKUP(VLOOKUP($A52, 'E4 TB Allocation Details'!$A$18:$L$205, MATCH("A &amp; G ID", 'E4 TB Allocation Details'!$A$18:$L$18, 0),FALSE), 'E2 Allocators'!$B$15:$W$361, MATCH('O5 Details by Class &amp; Accounts'!CB$18, 'E2 Allocators'!$B$15:$W$15, 0),FALSE)*$E52), 0, VLOOKUP(VLOOKUP($A52, 'E4 TB Allocation Details'!$A$18:$L$205, MATCH("A &amp; G ID", 'E4 TB Allocation Details'!$A$18:$L$18, 0),FALSE), 'E2 Allocators'!$B$15:$W$361, MATCH('O5 Details by Class &amp; Accounts'!CB$18, 'E2 Allocators'!$B$15:$W$15, 0),FALSE)*$E52)</f>
        <v>0</v>
      </c>
      <c r="CC52" s="1412">
        <f ca="1">IF(ISERROR(VLOOKUP(VLOOKUP($A52, 'E4 TB Allocation Details'!$A$18:$L$205, MATCH("A &amp; G ID", 'E4 TB Allocation Details'!$A$18:$L$18, 0),FALSE), 'E2 Allocators'!$B$15:$W$361, MATCH('O5 Details by Class &amp; Accounts'!CC$18, 'E2 Allocators'!$B$15:$W$15, 0),FALSE)*$E52), 0, VLOOKUP(VLOOKUP($A52, 'E4 TB Allocation Details'!$A$18:$L$205, MATCH("A &amp; G ID", 'E4 TB Allocation Details'!$A$18:$L$18, 0),FALSE), 'E2 Allocators'!$B$15:$W$361, MATCH('O5 Details by Class &amp; Accounts'!CC$18, 'E2 Allocators'!$B$15:$W$15, 0),FALSE)*$E52)</f>
        <v>0</v>
      </c>
      <c r="CD52" s="1412">
        <f ca="1">IF(ISERROR(VLOOKUP(VLOOKUP($A52, 'E4 TB Allocation Details'!$A$18:$L$205, MATCH("A &amp; G ID", 'E4 TB Allocation Details'!$A$18:$L$18, 0),FALSE), 'E2 Allocators'!$B$15:$W$361, MATCH('O5 Details by Class &amp; Accounts'!CD$18, 'E2 Allocators'!$B$15:$W$15, 0),FALSE)*$E52), 0, VLOOKUP(VLOOKUP($A52, 'E4 TB Allocation Details'!$A$18:$L$205, MATCH("A &amp; G ID", 'E4 TB Allocation Details'!$A$18:$L$18, 0),FALSE), 'E2 Allocators'!$B$15:$W$361, MATCH('O5 Details by Class &amp; Accounts'!CD$18, 'E2 Allocators'!$B$15:$W$15, 0),FALSE)*$E52)</f>
        <v>0</v>
      </c>
      <c r="CE52" s="1412">
        <f ca="1">IF(ISERROR(VLOOKUP(VLOOKUP($A52, 'E4 TB Allocation Details'!$A$18:$L$205, MATCH("A &amp; G ID", 'E4 TB Allocation Details'!$A$18:$L$18, 0),FALSE), 'E2 Allocators'!$B$15:$W$361, MATCH('O5 Details by Class &amp; Accounts'!CE$18, 'E2 Allocators'!$B$15:$W$15, 0),FALSE)*$E52), 0, VLOOKUP(VLOOKUP($A52, 'E4 TB Allocation Details'!$A$18:$L$205, MATCH("A &amp; G ID", 'E4 TB Allocation Details'!$A$18:$L$18, 0),FALSE), 'E2 Allocators'!$B$15:$W$361, MATCH('O5 Details by Class &amp; Accounts'!CE$18, 'E2 Allocators'!$B$15:$W$15, 0),FALSE)*$E52)</f>
        <v>0</v>
      </c>
      <c r="CF52" s="1412">
        <f ca="1">IF(ISERROR(VLOOKUP(VLOOKUP($A52, 'E4 TB Allocation Details'!$A$18:$L$205, MATCH("A &amp; G ID", 'E4 TB Allocation Details'!$A$18:$L$18, 0),FALSE), 'E2 Allocators'!$B$15:$W$361, MATCH('O5 Details by Class &amp; Accounts'!CF$18, 'E2 Allocators'!$B$15:$W$15, 0),FALSE)*$E52), 0, VLOOKUP(VLOOKUP($A52, 'E4 TB Allocation Details'!$A$18:$L$205, MATCH("A &amp; G ID", 'E4 TB Allocation Details'!$A$18:$L$18, 0),FALSE), 'E2 Allocators'!$B$15:$W$361, MATCH('O5 Details by Class &amp; Accounts'!CF$18, 'E2 Allocators'!$B$15:$W$15, 0),FALSE)*$E52)</f>
        <v>0</v>
      </c>
      <c r="CG52" s="1412">
        <f ca="1">IF(ISERROR(VLOOKUP(VLOOKUP($A52, 'E4 TB Allocation Details'!$A$18:$L$205, MATCH("A &amp; G ID", 'E4 TB Allocation Details'!$A$18:$L$18, 0),FALSE), 'E2 Allocators'!$B$15:$W$361, MATCH('O5 Details by Class &amp; Accounts'!CG$18, 'E2 Allocators'!$B$15:$W$15, 0),FALSE)*$E52), 0, VLOOKUP(VLOOKUP($A52, 'E4 TB Allocation Details'!$A$18:$L$205, MATCH("A &amp; G ID", 'E4 TB Allocation Details'!$A$18:$L$18, 0),FALSE), 'E2 Allocators'!$B$15:$W$361, MATCH('O5 Details by Class &amp; Accounts'!CG$18, 'E2 Allocators'!$B$15:$W$15, 0),FALSE)*$E52)</f>
        <v>0</v>
      </c>
      <c r="CH52" s="1412">
        <f ca="1">IF(ISERROR(VLOOKUP(VLOOKUP($A52, 'E4 TB Allocation Details'!$A$18:$L$205, MATCH("A &amp; G ID", 'E4 TB Allocation Details'!$A$18:$L$18, 0),FALSE), 'E2 Allocators'!$B$15:$W$361, MATCH('O5 Details by Class &amp; Accounts'!CH$18, 'E2 Allocators'!$B$15:$W$15, 0),FALSE)*$E52), 0, VLOOKUP(VLOOKUP($A52, 'E4 TB Allocation Details'!$A$18:$L$205, MATCH("A &amp; G ID", 'E4 TB Allocation Details'!$A$18:$L$18, 0),FALSE), 'E2 Allocators'!$B$15:$W$361, MATCH('O5 Details by Class &amp; Accounts'!CH$18, 'E2 Allocators'!$B$15:$W$15, 0),FALSE)*$E52)</f>
        <v>0</v>
      </c>
      <c r="CI52" s="1412">
        <f ca="1">IF(ISERROR(VLOOKUP(VLOOKUP($A52, 'E4 TB Allocation Details'!$A$18:$L$205, MATCH("A &amp; G ID", 'E4 TB Allocation Details'!$A$18:$L$18, 0),FALSE), 'E2 Allocators'!$B$15:$W$361, MATCH('O5 Details by Class &amp; Accounts'!CI$18, 'E2 Allocators'!$B$15:$W$15, 0),FALSE)*$E52), 0, VLOOKUP(VLOOKUP($A52, 'E4 TB Allocation Details'!$A$18:$L$205, MATCH("A &amp; G ID", 'E4 TB Allocation Details'!$A$18:$L$18, 0),FALSE), 'E2 Allocators'!$B$15:$W$361, MATCH('O5 Details by Class &amp; Accounts'!CI$18, 'E2 Allocators'!$B$15:$W$15, 0),FALSE)*$E52)</f>
        <v>0</v>
      </c>
      <c r="CJ52" s="1412">
        <f ca="1">IF(ISERROR(VLOOKUP(VLOOKUP($A52, 'E4 TB Allocation Details'!$A$18:$L$205, MATCH("A &amp; G ID", 'E4 TB Allocation Details'!$A$18:$L$18, 0),FALSE), 'E2 Allocators'!$B$15:$W$361, MATCH('O5 Details by Class &amp; Accounts'!CJ$18, 'E2 Allocators'!$B$15:$W$15, 0),FALSE)*$E52), 0, VLOOKUP(VLOOKUP($A52, 'E4 TB Allocation Details'!$A$18:$L$205, MATCH("A &amp; G ID", 'E4 TB Allocation Details'!$A$18:$L$18, 0),FALSE), 'E2 Allocators'!$B$15:$W$361, MATCH('O5 Details by Class &amp; Accounts'!CJ$18, 'E2 Allocators'!$B$15:$W$15, 0),FALSE)*$E52)</f>
        <v>0</v>
      </c>
      <c r="CK52" s="1412">
        <f ca="1">IF(ISERROR(VLOOKUP(VLOOKUP($A52, 'E4 TB Allocation Details'!$A$18:$L$205, MATCH("A &amp; G ID", 'E4 TB Allocation Details'!$A$18:$L$18, 0),FALSE), 'E2 Allocators'!$B$15:$W$361, MATCH('O5 Details by Class &amp; Accounts'!CK$18, 'E2 Allocators'!$B$15:$W$15, 0),FALSE)*$E52), 0, VLOOKUP(VLOOKUP($A52, 'E4 TB Allocation Details'!$A$18:$L$205, MATCH("A &amp; G ID", 'E4 TB Allocation Details'!$A$18:$L$18, 0),FALSE), 'E2 Allocators'!$B$15:$W$361, MATCH('O5 Details by Class &amp; Accounts'!CK$18, 'E2 Allocators'!$B$15:$W$15, 0),FALSE)*$E52)</f>
        <v>0</v>
      </c>
      <c r="CL52" s="1412">
        <f ca="1">IF(ISERROR(VLOOKUP(VLOOKUP($A52, 'E4 TB Allocation Details'!$A$18:$L$205, MATCH("A &amp; G ID", 'E4 TB Allocation Details'!$A$18:$L$18, 0),FALSE), 'E2 Allocators'!$B$15:$W$361, MATCH('O5 Details by Class &amp; Accounts'!CL$18, 'E2 Allocators'!$B$15:$W$15, 0),FALSE)*$E52), 0, VLOOKUP(VLOOKUP($A52, 'E4 TB Allocation Details'!$A$18:$L$205, MATCH("A &amp; G ID", 'E4 TB Allocation Details'!$A$18:$L$18, 0),FALSE), 'E2 Allocators'!$B$15:$W$361, MATCH('O5 Details by Class &amp; Accounts'!CL$18, 'E2 Allocators'!$B$15:$W$15, 0),FALSE)*$E52)</f>
        <v>0</v>
      </c>
      <c r="CM52" s="1412">
        <f ca="1">IF(ISERROR(VLOOKUP(VLOOKUP($A52, 'E4 TB Allocation Details'!$A$18:$L$205, MATCH("A &amp; G ID", 'E4 TB Allocation Details'!$A$18:$L$18, 0),FALSE), 'E2 Allocators'!$B$15:$W$361, MATCH('O5 Details by Class &amp; Accounts'!CM$18, 'E2 Allocators'!$B$15:$W$15, 0),FALSE)*$E52), 0, VLOOKUP(VLOOKUP($A52, 'E4 TB Allocation Details'!$A$18:$L$205, MATCH("A &amp; G ID", 'E4 TB Allocation Details'!$A$18:$L$18, 0),FALSE), 'E2 Allocators'!$B$15:$W$361, MATCH('O5 Details by Class &amp; Accounts'!CM$18, 'E2 Allocators'!$B$15:$W$15, 0),FALSE)*$E52)</f>
        <v>0</v>
      </c>
      <c r="CN52" s="1412">
        <f t="shared" si="5"/>
        <v>0</v>
      </c>
      <c r="CO52" s="1792">
        <f t="shared" si="4"/>
        <v>0</v>
      </c>
      <c r="CQ52" s="2087" t="s">
        <v>12</v>
      </c>
    </row>
    <row r="53" spans="1:95" s="81" customFormat="1" ht="12.75">
      <c r="A53" s="1175">
        <v>1845</v>
      </c>
      <c r="B53" s="1176" t="s">
        <v>422</v>
      </c>
      <c r="C53" s="1789">
        <f ca="1">IF(ISERROR(VLOOKUP($A53,'I3 TB Data'!$A$23:$H$458,MATCH('O5 Details by Class &amp; Accounts'!$C$18, 'I3 TB Data'!$A$23:$H$23,0),0)), 0, VLOOKUP($A53,'I3 TB Data'!$A$23:$H$458,MATCH('O5 Details by Class &amp; Accounts'!$C$18,'I3 TB Data'!$A$23:$H$23,0),0))</f>
        <v>0</v>
      </c>
      <c r="D53" s="1790">
        <f ca="1">'I4 BO ASSETS'!E50</f>
        <v>0</v>
      </c>
      <c r="E53" s="1789">
        <f t="shared" si="6"/>
        <v>0</v>
      </c>
      <c r="F53" s="1791">
        <f ca="1">IF(ISERROR(VLOOKUP($A53, 'E1 Categorization'!A33:E122, MATCH("Customer Component", 'E1 Categorization'!$A$33:$E$33,0), 0)), 0, IF(VLOOKUP($A53, 'E1 Categorization'!A33:E122, MATCH("Customer Component", 'E1 Categorization'!$A$33:$E$33,0), 0)=0, 'O5 Details by Class &amp; Accounts'!$E53, IF(AND(VLOOKUP($A53, 'E1 Categorization'!A33:E122, MATCH("Customer Component", 'E1 Categorization'!$A$33:$E$33,0), 0) &gt;0, VLOOKUP($A53, 'E1 Categorization'!A33:E122, MATCH("Customer Component", 'E1 Categorization'!$A$33:$E$33,0), 0)&lt;1), 'O5 Details by Class &amp; Accounts'!$E53*(1-VLOOKUP($A53, 'E1 Categorization'!A33:E122, MATCH("Customer Component", 'E1 Categorization'!$A$33:$E$33,0), 0)), 0)))</f>
        <v>0</v>
      </c>
      <c r="G53" s="1791">
        <f ca="1">IF(ISERROR(VLOOKUP($A53, 'E1 Categorization'!A33:E122, MATCH("Customer Component", 'E1 Categorization'!$A$33:$E$33,0), 0)),0, IF(VLOOKUP($A53, 'E1 Categorization'!A33:E122, MATCH("Customer Component", 'E1 Categorization'!$A$33:$E$33,0), 0)=0, 0, IF(AND(VLOOKUP($A53, 'E1 Categorization'!A33:E122, MATCH("Customer Component", 'E1 Categorization'!$A$33:$E$33,0), 0) &gt;0, VLOOKUP($A53, 'E1 Categorization'!A33:E122, MATCH("Customer Component", 'E1 Categorization'!$A$33:$E$33,0), 0)&lt;1), 'O5 Details by Class &amp; Accounts'!$E53*(VLOOKUP($A53, 'E1 Categorization'!A33:E122, MATCH("Customer Component", 'E1 Categorization'!$A$33:$E$33,0), 0)), 'O5 Details by Class &amp; Accounts'!$E53)))</f>
        <v>0</v>
      </c>
      <c r="H53" s="1412">
        <f t="shared" si="0"/>
        <v>0</v>
      </c>
      <c r="I53" s="1412">
        <f ca="1">IF(ISERROR(VLOOKUP(VLOOKUP($A53, 'E4 TB Allocation Details'!$A$18:$L$205, MATCH("Demand ID", 'E4 TB Allocation Details'!$A$18:$L$18, 0),FALSE), 'E2 Allocators'!$B$15:$W$361, MATCH('O5 Details by Class &amp; Accounts'!I$18, 'E2 Allocators'!$B$15:$W$15, 0),FALSE)*$F53), 0, VLOOKUP(VLOOKUP($A53, 'E4 TB Allocation Details'!$A$18:$L$205, MATCH("Demand ID", 'E4 TB Allocation Details'!$A$18:$L$18, 0),FALSE), 'E2 Allocators'!$B$15:$W$361, MATCH('O5 Details by Class &amp; Accounts'!I$18, 'E2 Allocators'!$B$15:$W$15, 0),FALSE)*$F53)</f>
        <v>0</v>
      </c>
      <c r="J53" s="1412">
        <f ca="1">IF(ISERROR(VLOOKUP(VLOOKUP($A53, 'E4 TB Allocation Details'!$A$18:$L$205, MATCH("Demand ID", 'E4 TB Allocation Details'!$A$18:$L$18, 0),FALSE), 'E2 Allocators'!$B$15:$W$361, MATCH('O5 Details by Class &amp; Accounts'!J$18, 'E2 Allocators'!$B$15:$W$15, 0),FALSE)*$F53), 0, VLOOKUP(VLOOKUP($A53, 'E4 TB Allocation Details'!$A$18:$L$205, MATCH("Demand ID", 'E4 TB Allocation Details'!$A$18:$L$18, 0),FALSE), 'E2 Allocators'!$B$15:$W$361, MATCH('O5 Details by Class &amp; Accounts'!J$18, 'E2 Allocators'!$B$15:$W$15, 0),FALSE)*$F53)</f>
        <v>0</v>
      </c>
      <c r="K53" s="1412">
        <f ca="1">IF(ISERROR(VLOOKUP(VLOOKUP($A53, 'E4 TB Allocation Details'!$A$18:$L$205, MATCH("Demand ID", 'E4 TB Allocation Details'!$A$18:$L$18, 0),FALSE), 'E2 Allocators'!$B$15:$W$361, MATCH('O5 Details by Class &amp; Accounts'!K$18, 'E2 Allocators'!$B$15:$W$15, 0),FALSE)*$F53), 0, VLOOKUP(VLOOKUP($A53, 'E4 TB Allocation Details'!$A$18:$L$205, MATCH("Demand ID", 'E4 TB Allocation Details'!$A$18:$L$18, 0),FALSE), 'E2 Allocators'!$B$15:$W$361, MATCH('O5 Details by Class &amp; Accounts'!K$18, 'E2 Allocators'!$B$15:$W$15, 0),FALSE)*$F53)</f>
        <v>0</v>
      </c>
      <c r="L53" s="1412">
        <f ca="1">IF(ISERROR(VLOOKUP(VLOOKUP($A53, 'E4 TB Allocation Details'!$A$18:$L$205, MATCH("Demand ID", 'E4 TB Allocation Details'!$A$18:$L$18, 0),FALSE), 'E2 Allocators'!$B$15:$W$361, MATCH('O5 Details by Class &amp; Accounts'!L$18, 'E2 Allocators'!$B$15:$W$15, 0),FALSE)*$F53), 0, VLOOKUP(VLOOKUP($A53, 'E4 TB Allocation Details'!$A$18:$L$205, MATCH("Demand ID", 'E4 TB Allocation Details'!$A$18:$L$18, 0),FALSE), 'E2 Allocators'!$B$15:$W$361, MATCH('O5 Details by Class &amp; Accounts'!L$18, 'E2 Allocators'!$B$15:$W$15, 0),FALSE)*$F53)</f>
        <v>0</v>
      </c>
      <c r="M53" s="1412">
        <f ca="1">IF(ISERROR(VLOOKUP(VLOOKUP($A53, 'E4 TB Allocation Details'!$A$18:$L$205, MATCH("Demand ID", 'E4 TB Allocation Details'!$A$18:$L$18, 0),FALSE), 'E2 Allocators'!$B$15:$W$361, MATCH('O5 Details by Class &amp; Accounts'!M$18, 'E2 Allocators'!$B$15:$W$15, 0),FALSE)*$F53), 0, VLOOKUP(VLOOKUP($A53, 'E4 TB Allocation Details'!$A$18:$L$205, MATCH("Demand ID", 'E4 TB Allocation Details'!$A$18:$L$18, 0),FALSE), 'E2 Allocators'!$B$15:$W$361, MATCH('O5 Details by Class &amp; Accounts'!M$18, 'E2 Allocators'!$B$15:$W$15, 0),FALSE)*$F53)</f>
        <v>0</v>
      </c>
      <c r="N53" s="1412">
        <f ca="1">IF(ISERROR(VLOOKUP(VLOOKUP($A53, 'E4 TB Allocation Details'!$A$18:$L$205, MATCH("Demand ID", 'E4 TB Allocation Details'!$A$18:$L$18, 0),FALSE), 'E2 Allocators'!$B$15:$W$361, MATCH('O5 Details by Class &amp; Accounts'!N$18, 'E2 Allocators'!$B$15:$W$15, 0),FALSE)*$F53), 0, VLOOKUP(VLOOKUP($A53, 'E4 TB Allocation Details'!$A$18:$L$205, MATCH("Demand ID", 'E4 TB Allocation Details'!$A$18:$L$18, 0),FALSE), 'E2 Allocators'!$B$15:$W$361, MATCH('O5 Details by Class &amp; Accounts'!N$18, 'E2 Allocators'!$B$15:$W$15, 0),FALSE)*$F53)</f>
        <v>0</v>
      </c>
      <c r="O53" s="1412">
        <f ca="1">IF(ISERROR(VLOOKUP(VLOOKUP($A53, 'E4 TB Allocation Details'!$A$18:$L$205, MATCH("Demand ID", 'E4 TB Allocation Details'!$A$18:$L$18, 0),FALSE), 'E2 Allocators'!$B$15:$W$361, MATCH('O5 Details by Class &amp; Accounts'!O$18, 'E2 Allocators'!$B$15:$W$15, 0),FALSE)*$F53), 0, VLOOKUP(VLOOKUP($A53, 'E4 TB Allocation Details'!$A$18:$L$205, MATCH("Demand ID", 'E4 TB Allocation Details'!$A$18:$L$18, 0),FALSE), 'E2 Allocators'!$B$15:$W$361, MATCH('O5 Details by Class &amp; Accounts'!O$18, 'E2 Allocators'!$B$15:$W$15, 0),FALSE)*$F53)</f>
        <v>0</v>
      </c>
      <c r="P53" s="1412">
        <f ca="1">IF(ISERROR(VLOOKUP(VLOOKUP($A53, 'E4 TB Allocation Details'!$A$18:$L$205, MATCH("Demand ID", 'E4 TB Allocation Details'!$A$18:$L$18, 0),FALSE), 'E2 Allocators'!$B$15:$W$361, MATCH('O5 Details by Class &amp; Accounts'!P$18, 'E2 Allocators'!$B$15:$W$15, 0),FALSE)*$F53), 0, VLOOKUP(VLOOKUP($A53, 'E4 TB Allocation Details'!$A$18:$L$205, MATCH("Demand ID", 'E4 TB Allocation Details'!$A$18:$L$18, 0),FALSE), 'E2 Allocators'!$B$15:$W$361, MATCH('O5 Details by Class &amp; Accounts'!P$18, 'E2 Allocators'!$B$15:$W$15, 0),FALSE)*$F53)</f>
        <v>0</v>
      </c>
      <c r="Q53" s="1412">
        <f ca="1">IF(ISERROR(VLOOKUP(VLOOKUP($A53, 'E4 TB Allocation Details'!$A$18:$L$205, MATCH("Demand ID", 'E4 TB Allocation Details'!$A$18:$L$18, 0),FALSE), 'E2 Allocators'!$B$15:$W$361, MATCH('O5 Details by Class &amp; Accounts'!Q$18, 'E2 Allocators'!$B$15:$W$15, 0),FALSE)*$F53), 0, VLOOKUP(VLOOKUP($A53, 'E4 TB Allocation Details'!$A$18:$L$205, MATCH("Demand ID", 'E4 TB Allocation Details'!$A$18:$L$18, 0),FALSE), 'E2 Allocators'!$B$15:$W$361, MATCH('O5 Details by Class &amp; Accounts'!Q$18, 'E2 Allocators'!$B$15:$W$15, 0),FALSE)*$F53)</f>
        <v>0</v>
      </c>
      <c r="R53" s="1412">
        <f ca="1">IF(ISERROR(VLOOKUP(VLOOKUP($A53, 'E4 TB Allocation Details'!$A$18:$L$205, MATCH("Demand ID", 'E4 TB Allocation Details'!$A$18:$L$18, 0),FALSE), 'E2 Allocators'!$B$15:$W$361, MATCH('O5 Details by Class &amp; Accounts'!R$18, 'E2 Allocators'!$B$15:$W$15, 0),FALSE)*$F53), 0, VLOOKUP(VLOOKUP($A53, 'E4 TB Allocation Details'!$A$18:$L$205, MATCH("Demand ID", 'E4 TB Allocation Details'!$A$18:$L$18, 0),FALSE), 'E2 Allocators'!$B$15:$W$361, MATCH('O5 Details by Class &amp; Accounts'!R$18, 'E2 Allocators'!$B$15:$W$15, 0),FALSE)*$F53)</f>
        <v>0</v>
      </c>
      <c r="S53" s="1412">
        <f ca="1">IF(ISERROR(VLOOKUP(VLOOKUP($A53, 'E4 TB Allocation Details'!$A$18:$L$205, MATCH("Demand ID", 'E4 TB Allocation Details'!$A$18:$L$18, 0),FALSE), 'E2 Allocators'!$B$15:$W$361, MATCH('O5 Details by Class &amp; Accounts'!S$18, 'E2 Allocators'!$B$15:$W$15, 0),FALSE)*$F53), 0, VLOOKUP(VLOOKUP($A53, 'E4 TB Allocation Details'!$A$18:$L$205, MATCH("Demand ID", 'E4 TB Allocation Details'!$A$18:$L$18, 0),FALSE), 'E2 Allocators'!$B$15:$W$361, MATCH('O5 Details by Class &amp; Accounts'!S$18, 'E2 Allocators'!$B$15:$W$15, 0),FALSE)*$F53)</f>
        <v>0</v>
      </c>
      <c r="T53" s="1412">
        <f ca="1">IF(ISERROR(VLOOKUP(VLOOKUP($A53, 'E4 TB Allocation Details'!$A$18:$L$205, MATCH("Demand ID", 'E4 TB Allocation Details'!$A$18:$L$18, 0),FALSE), 'E2 Allocators'!$B$15:$W$361, MATCH('O5 Details by Class &amp; Accounts'!T$18, 'E2 Allocators'!$B$15:$W$15, 0),FALSE)*$F53), 0, VLOOKUP(VLOOKUP($A53, 'E4 TB Allocation Details'!$A$18:$L$205, MATCH("Demand ID", 'E4 TB Allocation Details'!$A$18:$L$18, 0),FALSE), 'E2 Allocators'!$B$15:$W$361, MATCH('O5 Details by Class &amp; Accounts'!T$18, 'E2 Allocators'!$B$15:$W$15, 0),FALSE)*$F53)</f>
        <v>0</v>
      </c>
      <c r="U53" s="1412">
        <f ca="1">IF(ISERROR(VLOOKUP(VLOOKUP($A53, 'E4 TB Allocation Details'!$A$18:$L$205, MATCH("Demand ID", 'E4 TB Allocation Details'!$A$18:$L$18, 0),FALSE), 'E2 Allocators'!$B$15:$W$361, MATCH('O5 Details by Class &amp; Accounts'!U$18, 'E2 Allocators'!$B$15:$W$15, 0),FALSE)*$F53), 0, VLOOKUP(VLOOKUP($A53, 'E4 TB Allocation Details'!$A$18:$L$205, MATCH("Demand ID", 'E4 TB Allocation Details'!$A$18:$L$18, 0),FALSE), 'E2 Allocators'!$B$15:$W$361, MATCH('O5 Details by Class &amp; Accounts'!U$18, 'E2 Allocators'!$B$15:$W$15, 0),FALSE)*$F53)</f>
        <v>0</v>
      </c>
      <c r="V53" s="1412">
        <f ca="1">IF(ISERROR(VLOOKUP(VLOOKUP($A53, 'E4 TB Allocation Details'!$A$18:$L$205, MATCH("Demand ID", 'E4 TB Allocation Details'!$A$18:$L$18, 0),FALSE), 'E2 Allocators'!$B$15:$W$361, MATCH('O5 Details by Class &amp; Accounts'!V$18, 'E2 Allocators'!$B$15:$W$15, 0),FALSE)*$F53), 0, VLOOKUP(VLOOKUP($A53, 'E4 TB Allocation Details'!$A$18:$L$205, MATCH("Demand ID", 'E4 TB Allocation Details'!$A$18:$L$18, 0),FALSE), 'E2 Allocators'!$B$15:$W$361, MATCH('O5 Details by Class &amp; Accounts'!V$18, 'E2 Allocators'!$B$15:$W$15, 0),FALSE)*$F53)</f>
        <v>0</v>
      </c>
      <c r="W53" s="1412">
        <f ca="1">IF(ISERROR(VLOOKUP(VLOOKUP($A53, 'E4 TB Allocation Details'!$A$18:$L$205, MATCH("Demand ID", 'E4 TB Allocation Details'!$A$18:$L$18, 0),FALSE), 'E2 Allocators'!$B$15:$W$361, MATCH('O5 Details by Class &amp; Accounts'!W$18, 'E2 Allocators'!$B$15:$W$15, 0),FALSE)*$F53), 0, VLOOKUP(VLOOKUP($A53, 'E4 TB Allocation Details'!$A$18:$L$205, MATCH("Demand ID", 'E4 TB Allocation Details'!$A$18:$L$18, 0),FALSE), 'E2 Allocators'!$B$15:$W$361, MATCH('O5 Details by Class &amp; Accounts'!W$18, 'E2 Allocators'!$B$15:$W$15, 0),FALSE)*$F53)</f>
        <v>0</v>
      </c>
      <c r="X53" s="1412">
        <f ca="1">IF(ISERROR(VLOOKUP(VLOOKUP($A53, 'E4 TB Allocation Details'!$A$18:$L$205, MATCH("Demand ID", 'E4 TB Allocation Details'!$A$18:$L$18, 0),FALSE), 'E2 Allocators'!$B$15:$W$361, MATCH('O5 Details by Class &amp; Accounts'!X$18, 'E2 Allocators'!$B$15:$W$15, 0),FALSE)*$F53), 0, VLOOKUP(VLOOKUP($A53, 'E4 TB Allocation Details'!$A$18:$L$205, MATCH("Demand ID", 'E4 TB Allocation Details'!$A$18:$L$18, 0),FALSE), 'E2 Allocators'!$B$15:$W$361, MATCH('O5 Details by Class &amp; Accounts'!X$18, 'E2 Allocators'!$B$15:$W$15, 0),FALSE)*$F53)</f>
        <v>0</v>
      </c>
      <c r="Y53" s="1412">
        <f ca="1">IF(ISERROR(VLOOKUP(VLOOKUP($A53, 'E4 TB Allocation Details'!$A$18:$L$205, MATCH("Demand ID", 'E4 TB Allocation Details'!$A$18:$L$18, 0),FALSE), 'E2 Allocators'!$B$15:$W$361, MATCH('O5 Details by Class &amp; Accounts'!Y$18, 'E2 Allocators'!$B$15:$W$15, 0),FALSE)*$F53), 0, VLOOKUP(VLOOKUP($A53, 'E4 TB Allocation Details'!$A$18:$L$205, MATCH("Demand ID", 'E4 TB Allocation Details'!$A$18:$L$18, 0),FALSE), 'E2 Allocators'!$B$15:$W$361, MATCH('O5 Details by Class &amp; Accounts'!Y$18, 'E2 Allocators'!$B$15:$W$15, 0),FALSE)*$F53)</f>
        <v>0</v>
      </c>
      <c r="Z53" s="1412">
        <f ca="1">IF(ISERROR(VLOOKUP(VLOOKUP($A53, 'E4 TB Allocation Details'!$A$18:$L$205, MATCH("Demand ID", 'E4 TB Allocation Details'!$A$18:$L$18, 0),FALSE), 'E2 Allocators'!$B$15:$W$361, MATCH('O5 Details by Class &amp; Accounts'!Z$18, 'E2 Allocators'!$B$15:$W$15, 0),FALSE)*$F53), 0, VLOOKUP(VLOOKUP($A53, 'E4 TB Allocation Details'!$A$18:$L$205, MATCH("Demand ID", 'E4 TB Allocation Details'!$A$18:$L$18, 0),FALSE), 'E2 Allocators'!$B$15:$W$361, MATCH('O5 Details by Class &amp; Accounts'!Z$18, 'E2 Allocators'!$B$15:$W$15, 0),FALSE)*$F53)</f>
        <v>0</v>
      </c>
      <c r="AA53" s="1412">
        <f ca="1">IF(ISERROR(VLOOKUP(VLOOKUP($A53, 'E4 TB Allocation Details'!$A$18:$L$205, MATCH("Demand ID", 'E4 TB Allocation Details'!$A$18:$L$18, 0),FALSE), 'E2 Allocators'!$B$15:$W$361, MATCH('O5 Details by Class &amp; Accounts'!AA$18, 'E2 Allocators'!$B$15:$W$15, 0),FALSE)*$F53), 0, VLOOKUP(VLOOKUP($A53, 'E4 TB Allocation Details'!$A$18:$L$205, MATCH("Demand ID", 'E4 TB Allocation Details'!$A$18:$L$18, 0),FALSE), 'E2 Allocators'!$B$15:$W$361, MATCH('O5 Details by Class &amp; Accounts'!AA$18, 'E2 Allocators'!$B$15:$W$15, 0),FALSE)*$F53)</f>
        <v>0</v>
      </c>
      <c r="AB53" s="1412">
        <f ca="1">IF(ISERROR(VLOOKUP(VLOOKUP($A53, 'E4 TB Allocation Details'!$A$18:$L$205, MATCH("Demand ID", 'E4 TB Allocation Details'!$A$18:$L$18, 0),FALSE), 'E2 Allocators'!$B$15:$W$361, MATCH('O5 Details by Class &amp; Accounts'!AB$18, 'E2 Allocators'!$B$15:$W$15, 0),FALSE)*$F53), 0, VLOOKUP(VLOOKUP($A53, 'E4 TB Allocation Details'!$A$18:$L$205, MATCH("Demand ID", 'E4 TB Allocation Details'!$A$18:$L$18, 0),FALSE), 'E2 Allocators'!$B$15:$W$361, MATCH('O5 Details by Class &amp; Accounts'!AB$18, 'E2 Allocators'!$B$15:$W$15, 0),FALSE)*$F53)</f>
        <v>0</v>
      </c>
      <c r="AC53" s="1412">
        <f t="shared" si="1"/>
        <v>0</v>
      </c>
      <c r="AD53" s="1412">
        <f ca="1">IF(ISERROR(VLOOKUP(VLOOKUP($A53, 'E4 TB Allocation Details'!$A$18:$L$205, MATCH("Customer ID", 'E4 TB Allocation Details'!$A$18:$L$18, 0),FALSE), 'E2 Allocators'!$B$15:$W$361, MATCH('O5 Details by Class &amp; Accounts'!AD$18, 'E2 Allocators'!$B$15:$W$15, 0),FALSE)*$G53), 0, VLOOKUP(VLOOKUP($A53, 'E4 TB Allocation Details'!$A$18:$L$205, MATCH("Customer ID", 'E4 TB Allocation Details'!$A$18:$L$18, 0),FALSE), 'E2 Allocators'!$B$15:$W$361, MATCH('O5 Details by Class &amp; Accounts'!AD$18, 'E2 Allocators'!$B$15:$W$15, 0),FALSE)*$G53)</f>
        <v>0</v>
      </c>
      <c r="AE53" s="1412">
        <f ca="1">IF(ISERROR(VLOOKUP(VLOOKUP($A53, 'E4 TB Allocation Details'!$A$18:$L$205, MATCH("Customer ID", 'E4 TB Allocation Details'!$A$18:$L$18, 0),FALSE), 'E2 Allocators'!$B$15:$W$361, MATCH('O5 Details by Class &amp; Accounts'!AE$18, 'E2 Allocators'!$B$15:$W$15, 0),FALSE)*$G53), 0, VLOOKUP(VLOOKUP($A53, 'E4 TB Allocation Details'!$A$18:$L$205, MATCH("Customer ID", 'E4 TB Allocation Details'!$A$18:$L$18, 0),FALSE), 'E2 Allocators'!$B$15:$W$361, MATCH('O5 Details by Class &amp; Accounts'!AE$18, 'E2 Allocators'!$B$15:$W$15, 0),FALSE)*$G53)</f>
        <v>0</v>
      </c>
      <c r="AF53" s="1412">
        <f ca="1">IF(ISERROR(VLOOKUP(VLOOKUP($A53, 'E4 TB Allocation Details'!$A$18:$L$205, MATCH("Customer ID", 'E4 TB Allocation Details'!$A$18:$L$18, 0),FALSE), 'E2 Allocators'!$B$15:$W$361, MATCH('O5 Details by Class &amp; Accounts'!AF$18, 'E2 Allocators'!$B$15:$W$15, 0),FALSE)*$G53), 0, VLOOKUP(VLOOKUP($A53, 'E4 TB Allocation Details'!$A$18:$L$205, MATCH("Customer ID", 'E4 TB Allocation Details'!$A$18:$L$18, 0),FALSE), 'E2 Allocators'!$B$15:$W$361, MATCH('O5 Details by Class &amp; Accounts'!AF$18, 'E2 Allocators'!$B$15:$W$15, 0),FALSE)*$G53)</f>
        <v>0</v>
      </c>
      <c r="AG53" s="1412">
        <f ca="1">IF(ISERROR(VLOOKUP(VLOOKUP($A53, 'E4 TB Allocation Details'!$A$18:$L$205, MATCH("Customer ID", 'E4 TB Allocation Details'!$A$18:$L$18, 0),FALSE), 'E2 Allocators'!$B$15:$W$361, MATCH('O5 Details by Class &amp; Accounts'!AG$18, 'E2 Allocators'!$B$15:$W$15, 0),FALSE)*$G53), 0, VLOOKUP(VLOOKUP($A53, 'E4 TB Allocation Details'!$A$18:$L$205, MATCH("Customer ID", 'E4 TB Allocation Details'!$A$18:$L$18, 0),FALSE), 'E2 Allocators'!$B$15:$W$361, MATCH('O5 Details by Class &amp; Accounts'!AG$18, 'E2 Allocators'!$B$15:$W$15, 0),FALSE)*$G53)</f>
        <v>0</v>
      </c>
      <c r="AH53" s="1412">
        <f ca="1">IF(ISERROR(VLOOKUP(VLOOKUP($A53, 'E4 TB Allocation Details'!$A$18:$L$205, MATCH("Customer ID", 'E4 TB Allocation Details'!$A$18:$L$18, 0),FALSE), 'E2 Allocators'!$B$15:$W$361, MATCH('O5 Details by Class &amp; Accounts'!AH$18, 'E2 Allocators'!$B$15:$W$15, 0),FALSE)*$G53), 0, VLOOKUP(VLOOKUP($A53, 'E4 TB Allocation Details'!$A$18:$L$205, MATCH("Customer ID", 'E4 TB Allocation Details'!$A$18:$L$18, 0),FALSE), 'E2 Allocators'!$B$15:$W$361, MATCH('O5 Details by Class &amp; Accounts'!AH$18, 'E2 Allocators'!$B$15:$W$15, 0),FALSE)*$G53)</f>
        <v>0</v>
      </c>
      <c r="AI53" s="1412">
        <f ca="1">IF(ISERROR(VLOOKUP(VLOOKUP($A53, 'E4 TB Allocation Details'!$A$18:$L$205, MATCH("Customer ID", 'E4 TB Allocation Details'!$A$18:$L$18, 0),FALSE), 'E2 Allocators'!$B$15:$W$361, MATCH('O5 Details by Class &amp; Accounts'!AI$18, 'E2 Allocators'!$B$15:$W$15, 0),FALSE)*$G53), 0, VLOOKUP(VLOOKUP($A53, 'E4 TB Allocation Details'!$A$18:$L$205, MATCH("Customer ID", 'E4 TB Allocation Details'!$A$18:$L$18, 0),FALSE), 'E2 Allocators'!$B$15:$W$361, MATCH('O5 Details by Class &amp; Accounts'!AI$18, 'E2 Allocators'!$B$15:$W$15, 0),FALSE)*$G53)</f>
        <v>0</v>
      </c>
      <c r="AJ53" s="1412">
        <f ca="1">IF(ISERROR(VLOOKUP(VLOOKUP($A53, 'E4 TB Allocation Details'!$A$18:$L$205, MATCH("Customer ID", 'E4 TB Allocation Details'!$A$18:$L$18, 0),FALSE), 'E2 Allocators'!$B$15:$W$361, MATCH('O5 Details by Class &amp; Accounts'!AJ$18, 'E2 Allocators'!$B$15:$W$15, 0),FALSE)*$G53), 0, VLOOKUP(VLOOKUP($A53, 'E4 TB Allocation Details'!$A$18:$L$205, MATCH("Customer ID", 'E4 TB Allocation Details'!$A$18:$L$18, 0),FALSE), 'E2 Allocators'!$B$15:$W$361, MATCH('O5 Details by Class &amp; Accounts'!AJ$18, 'E2 Allocators'!$B$15:$W$15, 0),FALSE)*$G53)</f>
        <v>0</v>
      </c>
      <c r="AK53" s="1412">
        <f ca="1">IF(ISERROR(VLOOKUP(VLOOKUP($A53, 'E4 TB Allocation Details'!$A$18:$L$205, MATCH("Customer ID", 'E4 TB Allocation Details'!$A$18:$L$18, 0),FALSE), 'E2 Allocators'!$B$15:$W$361, MATCH('O5 Details by Class &amp; Accounts'!AK$18, 'E2 Allocators'!$B$15:$W$15, 0),FALSE)*$G53), 0, VLOOKUP(VLOOKUP($A53, 'E4 TB Allocation Details'!$A$18:$L$205, MATCH("Customer ID", 'E4 TB Allocation Details'!$A$18:$L$18, 0),FALSE), 'E2 Allocators'!$B$15:$W$361, MATCH('O5 Details by Class &amp; Accounts'!AK$18, 'E2 Allocators'!$B$15:$W$15, 0),FALSE)*$G53)</f>
        <v>0</v>
      </c>
      <c r="AL53" s="1412">
        <f ca="1">IF(ISERROR(VLOOKUP(VLOOKUP($A53, 'E4 TB Allocation Details'!$A$18:$L$205, MATCH("Customer ID", 'E4 TB Allocation Details'!$A$18:$L$18, 0),FALSE), 'E2 Allocators'!$B$15:$W$361, MATCH('O5 Details by Class &amp; Accounts'!AL$18, 'E2 Allocators'!$B$15:$W$15, 0),FALSE)*$G53), 0, VLOOKUP(VLOOKUP($A53, 'E4 TB Allocation Details'!$A$18:$L$205, MATCH("Customer ID", 'E4 TB Allocation Details'!$A$18:$L$18, 0),FALSE), 'E2 Allocators'!$B$15:$W$361, MATCH('O5 Details by Class &amp; Accounts'!AL$18, 'E2 Allocators'!$B$15:$W$15, 0),FALSE)*$G53)</f>
        <v>0</v>
      </c>
      <c r="AM53" s="1412">
        <f ca="1">IF(ISERROR(VLOOKUP(VLOOKUP($A53, 'E4 TB Allocation Details'!$A$18:$L$205, MATCH("Customer ID", 'E4 TB Allocation Details'!$A$18:$L$18, 0),FALSE), 'E2 Allocators'!$B$15:$W$361, MATCH('O5 Details by Class &amp; Accounts'!AM$18, 'E2 Allocators'!$B$15:$W$15, 0),FALSE)*$G53), 0, VLOOKUP(VLOOKUP($A53, 'E4 TB Allocation Details'!$A$18:$L$205, MATCH("Customer ID", 'E4 TB Allocation Details'!$A$18:$L$18, 0),FALSE), 'E2 Allocators'!$B$15:$W$361, MATCH('O5 Details by Class &amp; Accounts'!AM$18, 'E2 Allocators'!$B$15:$W$15, 0),FALSE)*$G53)</f>
        <v>0</v>
      </c>
      <c r="AN53" s="1412">
        <f ca="1">IF(ISERROR(VLOOKUP(VLOOKUP($A53, 'E4 TB Allocation Details'!$A$18:$L$205, MATCH("Customer ID", 'E4 TB Allocation Details'!$A$18:$L$18, 0),FALSE), 'E2 Allocators'!$B$15:$W$361, MATCH('O5 Details by Class &amp; Accounts'!AN$18, 'E2 Allocators'!$B$15:$W$15, 0),FALSE)*$G53), 0, VLOOKUP(VLOOKUP($A53, 'E4 TB Allocation Details'!$A$18:$L$205, MATCH("Customer ID", 'E4 TB Allocation Details'!$A$18:$L$18, 0),FALSE), 'E2 Allocators'!$B$15:$W$361, MATCH('O5 Details by Class &amp; Accounts'!AN$18, 'E2 Allocators'!$B$15:$W$15, 0),FALSE)*$G53)</f>
        <v>0</v>
      </c>
      <c r="AO53" s="1412">
        <f ca="1">IF(ISERROR(VLOOKUP(VLOOKUP($A53, 'E4 TB Allocation Details'!$A$18:$L$205, MATCH("Customer ID", 'E4 TB Allocation Details'!$A$18:$L$18, 0),FALSE), 'E2 Allocators'!$B$15:$W$361, MATCH('O5 Details by Class &amp; Accounts'!AO$18, 'E2 Allocators'!$B$15:$W$15, 0),FALSE)*$G53), 0, VLOOKUP(VLOOKUP($A53, 'E4 TB Allocation Details'!$A$18:$L$205, MATCH("Customer ID", 'E4 TB Allocation Details'!$A$18:$L$18, 0),FALSE), 'E2 Allocators'!$B$15:$W$361, MATCH('O5 Details by Class &amp; Accounts'!AO$18, 'E2 Allocators'!$B$15:$W$15, 0),FALSE)*$G53)</f>
        <v>0</v>
      </c>
      <c r="AP53" s="1412">
        <f ca="1">IF(ISERROR(VLOOKUP(VLOOKUP($A53, 'E4 TB Allocation Details'!$A$18:$L$205, MATCH("Customer ID", 'E4 TB Allocation Details'!$A$18:$L$18, 0),FALSE), 'E2 Allocators'!$B$15:$W$361, MATCH('O5 Details by Class &amp; Accounts'!AP$18, 'E2 Allocators'!$B$15:$W$15, 0),FALSE)*$G53), 0, VLOOKUP(VLOOKUP($A53, 'E4 TB Allocation Details'!$A$18:$L$205, MATCH("Customer ID", 'E4 TB Allocation Details'!$A$18:$L$18, 0),FALSE), 'E2 Allocators'!$B$15:$W$361, MATCH('O5 Details by Class &amp; Accounts'!AP$18, 'E2 Allocators'!$B$15:$W$15, 0),FALSE)*$G53)</f>
        <v>0</v>
      </c>
      <c r="AQ53" s="1412">
        <f ca="1">IF(ISERROR(VLOOKUP(VLOOKUP($A53, 'E4 TB Allocation Details'!$A$18:$L$205, MATCH("Customer ID", 'E4 TB Allocation Details'!$A$18:$L$18, 0),FALSE), 'E2 Allocators'!$B$15:$W$361, MATCH('O5 Details by Class &amp; Accounts'!AQ$18, 'E2 Allocators'!$B$15:$W$15, 0),FALSE)*$G53), 0, VLOOKUP(VLOOKUP($A53, 'E4 TB Allocation Details'!$A$18:$L$205, MATCH("Customer ID", 'E4 TB Allocation Details'!$A$18:$L$18, 0),FALSE), 'E2 Allocators'!$B$15:$W$361, MATCH('O5 Details by Class &amp; Accounts'!AQ$18, 'E2 Allocators'!$B$15:$W$15, 0),FALSE)*$G53)</f>
        <v>0</v>
      </c>
      <c r="AR53" s="1412">
        <f ca="1">IF(ISERROR(VLOOKUP(VLOOKUP($A53, 'E4 TB Allocation Details'!$A$18:$L$205, MATCH("Customer ID", 'E4 TB Allocation Details'!$A$18:$L$18, 0),FALSE), 'E2 Allocators'!$B$15:$W$361, MATCH('O5 Details by Class &amp; Accounts'!AR$18, 'E2 Allocators'!$B$15:$W$15, 0),FALSE)*$G53), 0, VLOOKUP(VLOOKUP($A53, 'E4 TB Allocation Details'!$A$18:$L$205, MATCH("Customer ID", 'E4 TB Allocation Details'!$A$18:$L$18, 0),FALSE), 'E2 Allocators'!$B$15:$W$361, MATCH('O5 Details by Class &amp; Accounts'!AR$18, 'E2 Allocators'!$B$15:$W$15, 0),FALSE)*$G53)</f>
        <v>0</v>
      </c>
      <c r="AS53" s="1412">
        <f ca="1">IF(ISERROR(VLOOKUP(VLOOKUP($A53, 'E4 TB Allocation Details'!$A$18:$L$205, MATCH("Customer ID", 'E4 TB Allocation Details'!$A$18:$L$18, 0),FALSE), 'E2 Allocators'!$B$15:$W$361, MATCH('O5 Details by Class &amp; Accounts'!AS$18, 'E2 Allocators'!$B$15:$W$15, 0),FALSE)*$G53), 0, VLOOKUP(VLOOKUP($A53, 'E4 TB Allocation Details'!$A$18:$L$205, MATCH("Customer ID", 'E4 TB Allocation Details'!$A$18:$L$18, 0),FALSE), 'E2 Allocators'!$B$15:$W$361, MATCH('O5 Details by Class &amp; Accounts'!AS$18, 'E2 Allocators'!$B$15:$W$15, 0),FALSE)*$G53)</f>
        <v>0</v>
      </c>
      <c r="AT53" s="1412">
        <f ca="1">IF(ISERROR(VLOOKUP(VLOOKUP($A53, 'E4 TB Allocation Details'!$A$18:$L$205, MATCH("Customer ID", 'E4 TB Allocation Details'!$A$18:$L$18, 0),FALSE), 'E2 Allocators'!$B$15:$W$361, MATCH('O5 Details by Class &amp; Accounts'!AT$18, 'E2 Allocators'!$B$15:$W$15, 0),FALSE)*$G53), 0, VLOOKUP(VLOOKUP($A53, 'E4 TB Allocation Details'!$A$18:$L$205, MATCH("Customer ID", 'E4 TB Allocation Details'!$A$18:$L$18, 0),FALSE), 'E2 Allocators'!$B$15:$W$361, MATCH('O5 Details by Class &amp; Accounts'!AT$18, 'E2 Allocators'!$B$15:$W$15, 0),FALSE)*$G53)</f>
        <v>0</v>
      </c>
      <c r="AU53" s="1412">
        <f ca="1">IF(ISERROR(VLOOKUP(VLOOKUP($A53, 'E4 TB Allocation Details'!$A$18:$L$205, MATCH("Customer ID", 'E4 TB Allocation Details'!$A$18:$L$18, 0),FALSE), 'E2 Allocators'!$B$15:$W$361, MATCH('O5 Details by Class &amp; Accounts'!AU$18, 'E2 Allocators'!$B$15:$W$15, 0),FALSE)*$G53), 0, VLOOKUP(VLOOKUP($A53, 'E4 TB Allocation Details'!$A$18:$L$205, MATCH("Customer ID", 'E4 TB Allocation Details'!$A$18:$L$18, 0),FALSE), 'E2 Allocators'!$B$15:$W$361, MATCH('O5 Details by Class &amp; Accounts'!AU$18, 'E2 Allocators'!$B$15:$W$15, 0),FALSE)*$G53)</f>
        <v>0</v>
      </c>
      <c r="AV53" s="1412">
        <f ca="1">IF(ISERROR(VLOOKUP(VLOOKUP($A53, 'E4 TB Allocation Details'!$A$18:$L$205, MATCH("Customer ID", 'E4 TB Allocation Details'!$A$18:$L$18, 0),FALSE), 'E2 Allocators'!$B$15:$W$361, MATCH('O5 Details by Class &amp; Accounts'!AV$18, 'E2 Allocators'!$B$15:$W$15, 0),FALSE)*$G53), 0, VLOOKUP(VLOOKUP($A53, 'E4 TB Allocation Details'!$A$18:$L$205, MATCH("Customer ID", 'E4 TB Allocation Details'!$A$18:$L$18, 0),FALSE), 'E2 Allocators'!$B$15:$W$361, MATCH('O5 Details by Class &amp; Accounts'!AV$18, 'E2 Allocators'!$B$15:$W$15, 0),FALSE)*$G53)</f>
        <v>0</v>
      </c>
      <c r="AW53" s="1412">
        <f ca="1">IF(ISERROR(VLOOKUP(VLOOKUP($A53, 'E4 TB Allocation Details'!$A$18:$L$205, MATCH("Customer ID", 'E4 TB Allocation Details'!$A$18:$L$18, 0),FALSE), 'E2 Allocators'!$B$15:$W$361, MATCH('O5 Details by Class &amp; Accounts'!AW$18, 'E2 Allocators'!$B$15:$W$15, 0),FALSE)*$G53), 0, VLOOKUP(VLOOKUP($A53, 'E4 TB Allocation Details'!$A$18:$L$205, MATCH("Customer ID", 'E4 TB Allocation Details'!$A$18:$L$18, 0),FALSE), 'E2 Allocators'!$B$15:$W$361, MATCH('O5 Details by Class &amp; Accounts'!AW$18, 'E2 Allocators'!$B$15:$W$15, 0),FALSE)*$G53)</f>
        <v>0</v>
      </c>
      <c r="AX53" s="1412">
        <f t="shared" si="2"/>
        <v>0</v>
      </c>
      <c r="AY53" s="1412">
        <f ca="1">IF(ISERROR(VLOOKUP(VLOOKUP($A53, 'E4 TB Allocation Details'!$A$18:$L$205, MATCH("Misc ID", 'E4 TB Allocation Details'!$A$18:$L$18, 0),FALSE), 'E2 Allocators'!$B$15:$W$361, MATCH('O5 Details by Class &amp; Accounts'!AY$18, 'E2 Allocators'!$B$15:$W$15, 0),FALSE)*$E53), 0, VLOOKUP(VLOOKUP($A53, 'E4 TB Allocation Details'!$A$18:$L$205, MATCH("Misc ID", 'E4 TB Allocation Details'!$A$18:$L$18, 0),FALSE), 'E2 Allocators'!$B$15:$W$361, MATCH('O5 Details by Class &amp; Accounts'!AY$18, 'E2 Allocators'!$B$15:$W$15, 0),FALSE)*$E53)</f>
        <v>0</v>
      </c>
      <c r="AZ53" s="1412">
        <f ca="1">IF(ISERROR(VLOOKUP(VLOOKUP($A53, 'E4 TB Allocation Details'!$A$18:$L$205, MATCH("Misc ID", 'E4 TB Allocation Details'!$A$18:$L$18, 0),FALSE), 'E2 Allocators'!$B$15:$W$361, MATCH('O5 Details by Class &amp; Accounts'!AZ$18, 'E2 Allocators'!$B$15:$W$15, 0),FALSE)*$E53), 0, VLOOKUP(VLOOKUP($A53, 'E4 TB Allocation Details'!$A$18:$L$205, MATCH("Misc ID", 'E4 TB Allocation Details'!$A$18:$L$18, 0),FALSE), 'E2 Allocators'!$B$15:$W$361, MATCH('O5 Details by Class &amp; Accounts'!AZ$18, 'E2 Allocators'!$B$15:$W$15, 0),FALSE)*$E53)</f>
        <v>0</v>
      </c>
      <c r="BA53" s="1412">
        <f ca="1">IF(ISERROR(VLOOKUP(VLOOKUP($A53, 'E4 TB Allocation Details'!$A$18:$L$205, MATCH("Misc ID", 'E4 TB Allocation Details'!$A$18:$L$18, 0),FALSE), 'E2 Allocators'!$B$15:$W$361, MATCH('O5 Details by Class &amp; Accounts'!BA$18, 'E2 Allocators'!$B$15:$W$15, 0),FALSE)*$E53), 0, VLOOKUP(VLOOKUP($A53, 'E4 TB Allocation Details'!$A$18:$L$205, MATCH("Misc ID", 'E4 TB Allocation Details'!$A$18:$L$18, 0),FALSE), 'E2 Allocators'!$B$15:$W$361, MATCH('O5 Details by Class &amp; Accounts'!BA$18, 'E2 Allocators'!$B$15:$W$15, 0),FALSE)*$E53)</f>
        <v>0</v>
      </c>
      <c r="BB53" s="1412">
        <f ca="1">IF(ISERROR(VLOOKUP(VLOOKUP($A53, 'E4 TB Allocation Details'!$A$18:$L$205, MATCH("Misc ID", 'E4 TB Allocation Details'!$A$18:$L$18, 0),FALSE), 'E2 Allocators'!$B$15:$W$361, MATCH('O5 Details by Class &amp; Accounts'!BB$18, 'E2 Allocators'!$B$15:$W$15, 0),FALSE)*$E53), 0, VLOOKUP(VLOOKUP($A53, 'E4 TB Allocation Details'!$A$18:$L$205, MATCH("Misc ID", 'E4 TB Allocation Details'!$A$18:$L$18, 0),FALSE), 'E2 Allocators'!$B$15:$W$361, MATCH('O5 Details by Class &amp; Accounts'!BB$18, 'E2 Allocators'!$B$15:$W$15, 0),FALSE)*$E53)</f>
        <v>0</v>
      </c>
      <c r="BC53" s="1412">
        <f ca="1">IF(ISERROR(VLOOKUP(VLOOKUP($A53, 'E4 TB Allocation Details'!$A$18:$L$205, MATCH("Misc ID", 'E4 TB Allocation Details'!$A$18:$L$18, 0),FALSE), 'E2 Allocators'!$B$15:$W$361, MATCH('O5 Details by Class &amp; Accounts'!BC$18, 'E2 Allocators'!$B$15:$W$15, 0),FALSE)*$E53), 0, VLOOKUP(VLOOKUP($A53, 'E4 TB Allocation Details'!$A$18:$L$205, MATCH("Misc ID", 'E4 TB Allocation Details'!$A$18:$L$18, 0),FALSE), 'E2 Allocators'!$B$15:$W$361, MATCH('O5 Details by Class &amp; Accounts'!BC$18, 'E2 Allocators'!$B$15:$W$15, 0),FALSE)*$E53)</f>
        <v>0</v>
      </c>
      <c r="BD53" s="1412">
        <f ca="1">IF(ISERROR(VLOOKUP(VLOOKUP($A53, 'E4 TB Allocation Details'!$A$18:$L$205, MATCH("Misc ID", 'E4 TB Allocation Details'!$A$18:$L$18, 0),FALSE), 'E2 Allocators'!$B$15:$W$361, MATCH('O5 Details by Class &amp; Accounts'!BD$18, 'E2 Allocators'!$B$15:$W$15, 0),FALSE)*$E53), 0, VLOOKUP(VLOOKUP($A53, 'E4 TB Allocation Details'!$A$18:$L$205, MATCH("Misc ID", 'E4 TB Allocation Details'!$A$18:$L$18, 0),FALSE), 'E2 Allocators'!$B$15:$W$361, MATCH('O5 Details by Class &amp; Accounts'!BD$18, 'E2 Allocators'!$B$15:$W$15, 0),FALSE)*$E53)</f>
        <v>0</v>
      </c>
      <c r="BE53" s="1412">
        <f ca="1">IF(ISERROR(VLOOKUP(VLOOKUP($A53, 'E4 TB Allocation Details'!$A$18:$L$205, MATCH("Misc ID", 'E4 TB Allocation Details'!$A$18:$L$18, 0),FALSE), 'E2 Allocators'!$B$15:$W$361, MATCH('O5 Details by Class &amp; Accounts'!BE$18, 'E2 Allocators'!$B$15:$W$15, 0),FALSE)*$E53), 0, VLOOKUP(VLOOKUP($A53, 'E4 TB Allocation Details'!$A$18:$L$205, MATCH("Misc ID", 'E4 TB Allocation Details'!$A$18:$L$18, 0),FALSE), 'E2 Allocators'!$B$15:$W$361, MATCH('O5 Details by Class &amp; Accounts'!BE$18, 'E2 Allocators'!$B$15:$W$15, 0),FALSE)*$E53)</f>
        <v>0</v>
      </c>
      <c r="BF53" s="1412">
        <f ca="1">IF(ISERROR(VLOOKUP(VLOOKUP($A53, 'E4 TB Allocation Details'!$A$18:$L$205, MATCH("Misc ID", 'E4 TB Allocation Details'!$A$18:$L$18, 0),FALSE), 'E2 Allocators'!$B$15:$W$361, MATCH('O5 Details by Class &amp; Accounts'!BF$18, 'E2 Allocators'!$B$15:$W$15, 0),FALSE)*$E53), 0, VLOOKUP(VLOOKUP($A53, 'E4 TB Allocation Details'!$A$18:$L$205, MATCH("Misc ID", 'E4 TB Allocation Details'!$A$18:$L$18, 0),FALSE), 'E2 Allocators'!$B$15:$W$361, MATCH('O5 Details by Class &amp; Accounts'!BF$18, 'E2 Allocators'!$B$15:$W$15, 0),FALSE)*$E53)</f>
        <v>0</v>
      </c>
      <c r="BG53" s="1412">
        <f ca="1">IF(ISERROR(VLOOKUP(VLOOKUP($A53, 'E4 TB Allocation Details'!$A$18:$L$205, MATCH("Misc ID", 'E4 TB Allocation Details'!$A$18:$L$18, 0),FALSE), 'E2 Allocators'!$B$15:$W$361, MATCH('O5 Details by Class &amp; Accounts'!BG$18, 'E2 Allocators'!$B$15:$W$15, 0),FALSE)*$E53), 0, VLOOKUP(VLOOKUP($A53, 'E4 TB Allocation Details'!$A$18:$L$205, MATCH("Misc ID", 'E4 TB Allocation Details'!$A$18:$L$18, 0),FALSE), 'E2 Allocators'!$B$15:$W$361, MATCH('O5 Details by Class &amp; Accounts'!BG$18, 'E2 Allocators'!$B$15:$W$15, 0),FALSE)*$E53)</f>
        <v>0</v>
      </c>
      <c r="BH53" s="1412">
        <f ca="1">IF(ISERROR(VLOOKUP(VLOOKUP($A53, 'E4 TB Allocation Details'!$A$18:$L$205, MATCH("Misc ID", 'E4 TB Allocation Details'!$A$18:$L$18, 0),FALSE), 'E2 Allocators'!$B$15:$W$361, MATCH('O5 Details by Class &amp; Accounts'!BH$18, 'E2 Allocators'!$B$15:$W$15, 0),FALSE)*$E53), 0, VLOOKUP(VLOOKUP($A53, 'E4 TB Allocation Details'!$A$18:$L$205, MATCH("Misc ID", 'E4 TB Allocation Details'!$A$18:$L$18, 0),FALSE), 'E2 Allocators'!$B$15:$W$361, MATCH('O5 Details by Class &amp; Accounts'!BH$18, 'E2 Allocators'!$B$15:$W$15, 0),FALSE)*$E53)</f>
        <v>0</v>
      </c>
      <c r="BI53" s="1412">
        <f ca="1">IF(ISERROR(VLOOKUP(VLOOKUP($A53, 'E4 TB Allocation Details'!$A$18:$L$205, MATCH("Misc ID", 'E4 TB Allocation Details'!$A$18:$L$18, 0),FALSE), 'E2 Allocators'!$B$15:$W$361, MATCH('O5 Details by Class &amp; Accounts'!BI$18, 'E2 Allocators'!$B$15:$W$15, 0),FALSE)*$E53), 0, VLOOKUP(VLOOKUP($A53, 'E4 TB Allocation Details'!$A$18:$L$205, MATCH("Misc ID", 'E4 TB Allocation Details'!$A$18:$L$18, 0),FALSE), 'E2 Allocators'!$B$15:$W$361, MATCH('O5 Details by Class &amp; Accounts'!BI$18, 'E2 Allocators'!$B$15:$W$15, 0),FALSE)*$E53)</f>
        <v>0</v>
      </c>
      <c r="BJ53" s="1412">
        <f ca="1">IF(ISERROR(VLOOKUP(VLOOKUP($A53, 'E4 TB Allocation Details'!$A$18:$L$205, MATCH("Misc ID", 'E4 TB Allocation Details'!$A$18:$L$18, 0),FALSE), 'E2 Allocators'!$B$15:$W$361, MATCH('O5 Details by Class &amp; Accounts'!BJ$18, 'E2 Allocators'!$B$15:$W$15, 0),FALSE)*$E53), 0, VLOOKUP(VLOOKUP($A53, 'E4 TB Allocation Details'!$A$18:$L$205, MATCH("Misc ID", 'E4 TB Allocation Details'!$A$18:$L$18, 0),FALSE), 'E2 Allocators'!$B$15:$W$361, MATCH('O5 Details by Class &amp; Accounts'!BJ$18, 'E2 Allocators'!$B$15:$W$15, 0),FALSE)*$E53)</f>
        <v>0</v>
      </c>
      <c r="BK53" s="1412">
        <f ca="1">IF(ISERROR(VLOOKUP(VLOOKUP($A53, 'E4 TB Allocation Details'!$A$18:$L$205, MATCH("Misc ID", 'E4 TB Allocation Details'!$A$18:$L$18, 0),FALSE), 'E2 Allocators'!$B$15:$W$361, MATCH('O5 Details by Class &amp; Accounts'!BK$18, 'E2 Allocators'!$B$15:$W$15, 0),FALSE)*$E53), 0, VLOOKUP(VLOOKUP($A53, 'E4 TB Allocation Details'!$A$18:$L$205, MATCH("Misc ID", 'E4 TB Allocation Details'!$A$18:$L$18, 0),FALSE), 'E2 Allocators'!$B$15:$W$361, MATCH('O5 Details by Class &amp; Accounts'!BK$18, 'E2 Allocators'!$B$15:$W$15, 0),FALSE)*$E53)</f>
        <v>0</v>
      </c>
      <c r="BL53" s="1412">
        <f ca="1">IF(ISERROR(VLOOKUP(VLOOKUP($A53, 'E4 TB Allocation Details'!$A$18:$L$205, MATCH("Misc ID", 'E4 TB Allocation Details'!$A$18:$L$18, 0),FALSE), 'E2 Allocators'!$B$15:$W$361, MATCH('O5 Details by Class &amp; Accounts'!BL$18, 'E2 Allocators'!$B$15:$W$15, 0),FALSE)*$E53), 0, VLOOKUP(VLOOKUP($A53, 'E4 TB Allocation Details'!$A$18:$L$205, MATCH("Misc ID", 'E4 TB Allocation Details'!$A$18:$L$18, 0),FALSE), 'E2 Allocators'!$B$15:$W$361, MATCH('O5 Details by Class &amp; Accounts'!BL$18, 'E2 Allocators'!$B$15:$W$15, 0),FALSE)*$E53)</f>
        <v>0</v>
      </c>
      <c r="BM53" s="1412">
        <f ca="1">IF(ISERROR(VLOOKUP(VLOOKUP($A53, 'E4 TB Allocation Details'!$A$18:$L$205, MATCH("Misc ID", 'E4 TB Allocation Details'!$A$18:$L$18, 0),FALSE), 'E2 Allocators'!$B$15:$W$361, MATCH('O5 Details by Class &amp; Accounts'!BM$18, 'E2 Allocators'!$B$15:$W$15, 0),FALSE)*$E53), 0, VLOOKUP(VLOOKUP($A53, 'E4 TB Allocation Details'!$A$18:$L$205, MATCH("Misc ID", 'E4 TB Allocation Details'!$A$18:$L$18, 0),FALSE), 'E2 Allocators'!$B$15:$W$361, MATCH('O5 Details by Class &amp; Accounts'!BM$18, 'E2 Allocators'!$B$15:$W$15, 0),FALSE)*$E53)</f>
        <v>0</v>
      </c>
      <c r="BN53" s="1412">
        <f ca="1">IF(ISERROR(VLOOKUP(VLOOKUP($A53, 'E4 TB Allocation Details'!$A$18:$L$205, MATCH("Misc ID", 'E4 TB Allocation Details'!$A$18:$L$18, 0),FALSE), 'E2 Allocators'!$B$15:$W$361, MATCH('O5 Details by Class &amp; Accounts'!BN$18, 'E2 Allocators'!$B$15:$W$15, 0),FALSE)*$E53), 0, VLOOKUP(VLOOKUP($A53, 'E4 TB Allocation Details'!$A$18:$L$205, MATCH("Misc ID", 'E4 TB Allocation Details'!$A$18:$L$18, 0),FALSE), 'E2 Allocators'!$B$15:$W$361, MATCH('O5 Details by Class &amp; Accounts'!BN$18, 'E2 Allocators'!$B$15:$W$15, 0),FALSE)*$E53)</f>
        <v>0</v>
      </c>
      <c r="BO53" s="1412">
        <f ca="1">IF(ISERROR(VLOOKUP(VLOOKUP($A53, 'E4 TB Allocation Details'!$A$18:$L$205, MATCH("Misc ID", 'E4 TB Allocation Details'!$A$18:$L$18, 0),FALSE), 'E2 Allocators'!$B$15:$W$361, MATCH('O5 Details by Class &amp; Accounts'!BO$18, 'E2 Allocators'!$B$15:$W$15, 0),FALSE)*$E53), 0, VLOOKUP(VLOOKUP($A53, 'E4 TB Allocation Details'!$A$18:$L$205, MATCH("Misc ID", 'E4 TB Allocation Details'!$A$18:$L$18, 0),FALSE), 'E2 Allocators'!$B$15:$W$361, MATCH('O5 Details by Class &amp; Accounts'!BO$18, 'E2 Allocators'!$B$15:$W$15, 0),FALSE)*$E53)</f>
        <v>0</v>
      </c>
      <c r="BP53" s="1412">
        <f ca="1">IF(ISERROR(VLOOKUP(VLOOKUP($A53, 'E4 TB Allocation Details'!$A$18:$L$205, MATCH("Misc ID", 'E4 TB Allocation Details'!$A$18:$L$18, 0),FALSE), 'E2 Allocators'!$B$15:$W$361, MATCH('O5 Details by Class &amp; Accounts'!BP$18, 'E2 Allocators'!$B$15:$W$15, 0),FALSE)*$E53), 0, VLOOKUP(VLOOKUP($A53, 'E4 TB Allocation Details'!$A$18:$L$205, MATCH("Misc ID", 'E4 TB Allocation Details'!$A$18:$L$18, 0),FALSE), 'E2 Allocators'!$B$15:$W$361, MATCH('O5 Details by Class &amp; Accounts'!BP$18, 'E2 Allocators'!$B$15:$W$15, 0),FALSE)*$E53)</f>
        <v>0</v>
      </c>
      <c r="BQ53" s="1412">
        <f ca="1">IF(ISERROR(VLOOKUP(VLOOKUP($A53, 'E4 TB Allocation Details'!$A$18:$L$205, MATCH("Misc ID", 'E4 TB Allocation Details'!$A$18:$L$18, 0),FALSE), 'E2 Allocators'!$B$15:$W$361, MATCH('O5 Details by Class &amp; Accounts'!BQ$18, 'E2 Allocators'!$B$15:$W$15, 0),FALSE)*$E53), 0, VLOOKUP(VLOOKUP($A53, 'E4 TB Allocation Details'!$A$18:$L$205, MATCH("Misc ID", 'E4 TB Allocation Details'!$A$18:$L$18, 0),FALSE), 'E2 Allocators'!$B$15:$W$361, MATCH('O5 Details by Class &amp; Accounts'!BQ$18, 'E2 Allocators'!$B$15:$W$15, 0),FALSE)*$E53)</f>
        <v>0</v>
      </c>
      <c r="BR53" s="1412">
        <f ca="1">IF(ISERROR(VLOOKUP(VLOOKUP($A53, 'E4 TB Allocation Details'!$A$18:$L$205, MATCH("Misc ID", 'E4 TB Allocation Details'!$A$18:$L$18, 0),FALSE), 'E2 Allocators'!$B$15:$W$361, MATCH('O5 Details by Class &amp; Accounts'!BR$18, 'E2 Allocators'!$B$15:$W$15, 0),FALSE)*$E53), 0, VLOOKUP(VLOOKUP($A53, 'E4 TB Allocation Details'!$A$18:$L$205, MATCH("Misc ID", 'E4 TB Allocation Details'!$A$18:$L$18, 0),FALSE), 'E2 Allocators'!$B$15:$W$361, MATCH('O5 Details by Class &amp; Accounts'!BR$18, 'E2 Allocators'!$B$15:$W$15, 0),FALSE)*$E53)</f>
        <v>0</v>
      </c>
      <c r="BS53" s="1412">
        <f t="shared" si="3"/>
        <v>0</v>
      </c>
      <c r="BT53" s="1412">
        <f ca="1">IF(ISERROR(VLOOKUP(VLOOKUP($A53, 'E4 TB Allocation Details'!$A$18:$L$205, MATCH("A &amp; G ID", 'E4 TB Allocation Details'!$A$18:$L$18, 0),FALSE), 'E2 Allocators'!$B$15:$W$361, MATCH('O5 Details by Class &amp; Accounts'!BT$18, 'E2 Allocators'!$B$15:$W$15, 0),FALSE)*$E53), 0, VLOOKUP(VLOOKUP($A53, 'E4 TB Allocation Details'!$A$18:$L$205, MATCH("A &amp; G ID", 'E4 TB Allocation Details'!$A$18:$L$18, 0),FALSE), 'E2 Allocators'!$B$15:$W$361, MATCH('O5 Details by Class &amp; Accounts'!BT$18, 'E2 Allocators'!$B$15:$W$15, 0),FALSE)*$E53)</f>
        <v>0</v>
      </c>
      <c r="BU53" s="1412">
        <f ca="1">IF(ISERROR(VLOOKUP(VLOOKUP($A53, 'E4 TB Allocation Details'!$A$18:$L$205, MATCH("A &amp; G ID", 'E4 TB Allocation Details'!$A$18:$L$18, 0),FALSE), 'E2 Allocators'!$B$15:$W$361, MATCH('O5 Details by Class &amp; Accounts'!BU$18, 'E2 Allocators'!$B$15:$W$15, 0),FALSE)*$E53), 0, VLOOKUP(VLOOKUP($A53, 'E4 TB Allocation Details'!$A$18:$L$205, MATCH("A &amp; G ID", 'E4 TB Allocation Details'!$A$18:$L$18, 0),FALSE), 'E2 Allocators'!$B$15:$W$361, MATCH('O5 Details by Class &amp; Accounts'!BU$18, 'E2 Allocators'!$B$15:$W$15, 0),FALSE)*$E53)</f>
        <v>0</v>
      </c>
      <c r="BV53" s="1412">
        <f ca="1">IF(ISERROR(VLOOKUP(VLOOKUP($A53, 'E4 TB Allocation Details'!$A$18:$L$205, MATCH("A &amp; G ID", 'E4 TB Allocation Details'!$A$18:$L$18, 0),FALSE), 'E2 Allocators'!$B$15:$W$361, MATCH('O5 Details by Class &amp; Accounts'!BV$18, 'E2 Allocators'!$B$15:$W$15, 0),FALSE)*$E53), 0, VLOOKUP(VLOOKUP($A53, 'E4 TB Allocation Details'!$A$18:$L$205, MATCH("A &amp; G ID", 'E4 TB Allocation Details'!$A$18:$L$18, 0),FALSE), 'E2 Allocators'!$B$15:$W$361, MATCH('O5 Details by Class &amp; Accounts'!BV$18, 'E2 Allocators'!$B$15:$W$15, 0),FALSE)*$E53)</f>
        <v>0</v>
      </c>
      <c r="BW53" s="1412">
        <f ca="1">IF(ISERROR(VLOOKUP(VLOOKUP($A53, 'E4 TB Allocation Details'!$A$18:$L$205, MATCH("A &amp; G ID", 'E4 TB Allocation Details'!$A$18:$L$18, 0),FALSE), 'E2 Allocators'!$B$15:$W$361, MATCH('O5 Details by Class &amp; Accounts'!BW$18, 'E2 Allocators'!$B$15:$W$15, 0),FALSE)*$E53), 0, VLOOKUP(VLOOKUP($A53, 'E4 TB Allocation Details'!$A$18:$L$205, MATCH("A &amp; G ID", 'E4 TB Allocation Details'!$A$18:$L$18, 0),FALSE), 'E2 Allocators'!$B$15:$W$361, MATCH('O5 Details by Class &amp; Accounts'!BW$18, 'E2 Allocators'!$B$15:$W$15, 0),FALSE)*$E53)</f>
        <v>0</v>
      </c>
      <c r="BX53" s="1412">
        <f ca="1">IF(ISERROR(VLOOKUP(VLOOKUP($A53, 'E4 TB Allocation Details'!$A$18:$L$205, MATCH("A &amp; G ID", 'E4 TB Allocation Details'!$A$18:$L$18, 0),FALSE), 'E2 Allocators'!$B$15:$W$361, MATCH('O5 Details by Class &amp; Accounts'!BX$18, 'E2 Allocators'!$B$15:$W$15, 0),FALSE)*$E53), 0, VLOOKUP(VLOOKUP($A53, 'E4 TB Allocation Details'!$A$18:$L$205, MATCH("A &amp; G ID", 'E4 TB Allocation Details'!$A$18:$L$18, 0),FALSE), 'E2 Allocators'!$B$15:$W$361, MATCH('O5 Details by Class &amp; Accounts'!BX$18, 'E2 Allocators'!$B$15:$W$15, 0),FALSE)*$E53)</f>
        <v>0</v>
      </c>
      <c r="BY53" s="1412">
        <f ca="1">IF(ISERROR(VLOOKUP(VLOOKUP($A53, 'E4 TB Allocation Details'!$A$18:$L$205, MATCH("A &amp; G ID", 'E4 TB Allocation Details'!$A$18:$L$18, 0),FALSE), 'E2 Allocators'!$B$15:$W$361, MATCH('O5 Details by Class &amp; Accounts'!BY$18, 'E2 Allocators'!$B$15:$W$15, 0),FALSE)*$E53), 0, VLOOKUP(VLOOKUP($A53, 'E4 TB Allocation Details'!$A$18:$L$205, MATCH("A &amp; G ID", 'E4 TB Allocation Details'!$A$18:$L$18, 0),FALSE), 'E2 Allocators'!$B$15:$W$361, MATCH('O5 Details by Class &amp; Accounts'!BY$18, 'E2 Allocators'!$B$15:$W$15, 0),FALSE)*$E53)</f>
        <v>0</v>
      </c>
      <c r="BZ53" s="1412">
        <f ca="1">IF(ISERROR(VLOOKUP(VLOOKUP($A53, 'E4 TB Allocation Details'!$A$18:$L$205, MATCH("A &amp; G ID", 'E4 TB Allocation Details'!$A$18:$L$18, 0),FALSE), 'E2 Allocators'!$B$15:$W$361, MATCH('O5 Details by Class &amp; Accounts'!BZ$18, 'E2 Allocators'!$B$15:$W$15, 0),FALSE)*$E53), 0, VLOOKUP(VLOOKUP($A53, 'E4 TB Allocation Details'!$A$18:$L$205, MATCH("A &amp; G ID", 'E4 TB Allocation Details'!$A$18:$L$18, 0),FALSE), 'E2 Allocators'!$B$15:$W$361, MATCH('O5 Details by Class &amp; Accounts'!BZ$18, 'E2 Allocators'!$B$15:$W$15, 0),FALSE)*$E53)</f>
        <v>0</v>
      </c>
      <c r="CA53" s="1412">
        <f ca="1">IF(ISERROR(VLOOKUP(VLOOKUP($A53, 'E4 TB Allocation Details'!$A$18:$L$205, MATCH("A &amp; G ID", 'E4 TB Allocation Details'!$A$18:$L$18, 0),FALSE), 'E2 Allocators'!$B$15:$W$361, MATCH('O5 Details by Class &amp; Accounts'!CA$18, 'E2 Allocators'!$B$15:$W$15, 0),FALSE)*$E53), 0, VLOOKUP(VLOOKUP($A53, 'E4 TB Allocation Details'!$A$18:$L$205, MATCH("A &amp; G ID", 'E4 TB Allocation Details'!$A$18:$L$18, 0),FALSE), 'E2 Allocators'!$B$15:$W$361, MATCH('O5 Details by Class &amp; Accounts'!CA$18, 'E2 Allocators'!$B$15:$W$15, 0),FALSE)*$E53)</f>
        <v>0</v>
      </c>
      <c r="CB53" s="1412">
        <f ca="1">IF(ISERROR(VLOOKUP(VLOOKUP($A53, 'E4 TB Allocation Details'!$A$18:$L$205, MATCH("A &amp; G ID", 'E4 TB Allocation Details'!$A$18:$L$18, 0),FALSE), 'E2 Allocators'!$B$15:$W$361, MATCH('O5 Details by Class &amp; Accounts'!CB$18, 'E2 Allocators'!$B$15:$W$15, 0),FALSE)*$E53), 0, VLOOKUP(VLOOKUP($A53, 'E4 TB Allocation Details'!$A$18:$L$205, MATCH("A &amp; G ID", 'E4 TB Allocation Details'!$A$18:$L$18, 0),FALSE), 'E2 Allocators'!$B$15:$W$361, MATCH('O5 Details by Class &amp; Accounts'!CB$18, 'E2 Allocators'!$B$15:$W$15, 0),FALSE)*$E53)</f>
        <v>0</v>
      </c>
      <c r="CC53" s="1412">
        <f ca="1">IF(ISERROR(VLOOKUP(VLOOKUP($A53, 'E4 TB Allocation Details'!$A$18:$L$205, MATCH("A &amp; G ID", 'E4 TB Allocation Details'!$A$18:$L$18, 0),FALSE), 'E2 Allocators'!$B$15:$W$361, MATCH('O5 Details by Class &amp; Accounts'!CC$18, 'E2 Allocators'!$B$15:$W$15, 0),FALSE)*$E53), 0, VLOOKUP(VLOOKUP($A53, 'E4 TB Allocation Details'!$A$18:$L$205, MATCH("A &amp; G ID", 'E4 TB Allocation Details'!$A$18:$L$18, 0),FALSE), 'E2 Allocators'!$B$15:$W$361, MATCH('O5 Details by Class &amp; Accounts'!CC$18, 'E2 Allocators'!$B$15:$W$15, 0),FALSE)*$E53)</f>
        <v>0</v>
      </c>
      <c r="CD53" s="1412">
        <f ca="1">IF(ISERROR(VLOOKUP(VLOOKUP($A53, 'E4 TB Allocation Details'!$A$18:$L$205, MATCH("A &amp; G ID", 'E4 TB Allocation Details'!$A$18:$L$18, 0),FALSE), 'E2 Allocators'!$B$15:$W$361, MATCH('O5 Details by Class &amp; Accounts'!CD$18, 'E2 Allocators'!$B$15:$W$15, 0),FALSE)*$E53), 0, VLOOKUP(VLOOKUP($A53, 'E4 TB Allocation Details'!$A$18:$L$205, MATCH("A &amp; G ID", 'E4 TB Allocation Details'!$A$18:$L$18, 0),FALSE), 'E2 Allocators'!$B$15:$W$361, MATCH('O5 Details by Class &amp; Accounts'!CD$18, 'E2 Allocators'!$B$15:$W$15, 0),FALSE)*$E53)</f>
        <v>0</v>
      </c>
      <c r="CE53" s="1412">
        <f ca="1">IF(ISERROR(VLOOKUP(VLOOKUP($A53, 'E4 TB Allocation Details'!$A$18:$L$205, MATCH("A &amp; G ID", 'E4 TB Allocation Details'!$A$18:$L$18, 0),FALSE), 'E2 Allocators'!$B$15:$W$361, MATCH('O5 Details by Class &amp; Accounts'!CE$18, 'E2 Allocators'!$B$15:$W$15, 0),FALSE)*$E53), 0, VLOOKUP(VLOOKUP($A53, 'E4 TB Allocation Details'!$A$18:$L$205, MATCH("A &amp; G ID", 'E4 TB Allocation Details'!$A$18:$L$18, 0),FALSE), 'E2 Allocators'!$B$15:$W$361, MATCH('O5 Details by Class &amp; Accounts'!CE$18, 'E2 Allocators'!$B$15:$W$15, 0),FALSE)*$E53)</f>
        <v>0</v>
      </c>
      <c r="CF53" s="1412">
        <f ca="1">IF(ISERROR(VLOOKUP(VLOOKUP($A53, 'E4 TB Allocation Details'!$A$18:$L$205, MATCH("A &amp; G ID", 'E4 TB Allocation Details'!$A$18:$L$18, 0),FALSE), 'E2 Allocators'!$B$15:$W$361, MATCH('O5 Details by Class &amp; Accounts'!CF$18, 'E2 Allocators'!$B$15:$W$15, 0),FALSE)*$E53), 0, VLOOKUP(VLOOKUP($A53, 'E4 TB Allocation Details'!$A$18:$L$205, MATCH("A &amp; G ID", 'E4 TB Allocation Details'!$A$18:$L$18, 0),FALSE), 'E2 Allocators'!$B$15:$W$361, MATCH('O5 Details by Class &amp; Accounts'!CF$18, 'E2 Allocators'!$B$15:$W$15, 0),FALSE)*$E53)</f>
        <v>0</v>
      </c>
      <c r="CG53" s="1412">
        <f ca="1">IF(ISERROR(VLOOKUP(VLOOKUP($A53, 'E4 TB Allocation Details'!$A$18:$L$205, MATCH("A &amp; G ID", 'E4 TB Allocation Details'!$A$18:$L$18, 0),FALSE), 'E2 Allocators'!$B$15:$W$361, MATCH('O5 Details by Class &amp; Accounts'!CG$18, 'E2 Allocators'!$B$15:$W$15, 0),FALSE)*$E53), 0, VLOOKUP(VLOOKUP($A53, 'E4 TB Allocation Details'!$A$18:$L$205, MATCH("A &amp; G ID", 'E4 TB Allocation Details'!$A$18:$L$18, 0),FALSE), 'E2 Allocators'!$B$15:$W$361, MATCH('O5 Details by Class &amp; Accounts'!CG$18, 'E2 Allocators'!$B$15:$W$15, 0),FALSE)*$E53)</f>
        <v>0</v>
      </c>
      <c r="CH53" s="1412">
        <f ca="1">IF(ISERROR(VLOOKUP(VLOOKUP($A53, 'E4 TB Allocation Details'!$A$18:$L$205, MATCH("A &amp; G ID", 'E4 TB Allocation Details'!$A$18:$L$18, 0),FALSE), 'E2 Allocators'!$B$15:$W$361, MATCH('O5 Details by Class &amp; Accounts'!CH$18, 'E2 Allocators'!$B$15:$W$15, 0),FALSE)*$E53), 0, VLOOKUP(VLOOKUP($A53, 'E4 TB Allocation Details'!$A$18:$L$205, MATCH("A &amp; G ID", 'E4 TB Allocation Details'!$A$18:$L$18, 0),FALSE), 'E2 Allocators'!$B$15:$W$361, MATCH('O5 Details by Class &amp; Accounts'!CH$18, 'E2 Allocators'!$B$15:$W$15, 0),FALSE)*$E53)</f>
        <v>0</v>
      </c>
      <c r="CI53" s="1412">
        <f ca="1">IF(ISERROR(VLOOKUP(VLOOKUP($A53, 'E4 TB Allocation Details'!$A$18:$L$205, MATCH("A &amp; G ID", 'E4 TB Allocation Details'!$A$18:$L$18, 0),FALSE), 'E2 Allocators'!$B$15:$W$361, MATCH('O5 Details by Class &amp; Accounts'!CI$18, 'E2 Allocators'!$B$15:$W$15, 0),FALSE)*$E53), 0, VLOOKUP(VLOOKUP($A53, 'E4 TB Allocation Details'!$A$18:$L$205, MATCH("A &amp; G ID", 'E4 TB Allocation Details'!$A$18:$L$18, 0),FALSE), 'E2 Allocators'!$B$15:$W$361, MATCH('O5 Details by Class &amp; Accounts'!CI$18, 'E2 Allocators'!$B$15:$W$15, 0),FALSE)*$E53)</f>
        <v>0</v>
      </c>
      <c r="CJ53" s="1412">
        <f ca="1">IF(ISERROR(VLOOKUP(VLOOKUP($A53, 'E4 TB Allocation Details'!$A$18:$L$205, MATCH("A &amp; G ID", 'E4 TB Allocation Details'!$A$18:$L$18, 0),FALSE), 'E2 Allocators'!$B$15:$W$361, MATCH('O5 Details by Class &amp; Accounts'!CJ$18, 'E2 Allocators'!$B$15:$W$15, 0),FALSE)*$E53), 0, VLOOKUP(VLOOKUP($A53, 'E4 TB Allocation Details'!$A$18:$L$205, MATCH("A &amp; G ID", 'E4 TB Allocation Details'!$A$18:$L$18, 0),FALSE), 'E2 Allocators'!$B$15:$W$361, MATCH('O5 Details by Class &amp; Accounts'!CJ$18, 'E2 Allocators'!$B$15:$W$15, 0),FALSE)*$E53)</f>
        <v>0</v>
      </c>
      <c r="CK53" s="1412">
        <f ca="1">IF(ISERROR(VLOOKUP(VLOOKUP($A53, 'E4 TB Allocation Details'!$A$18:$L$205, MATCH("A &amp; G ID", 'E4 TB Allocation Details'!$A$18:$L$18, 0),FALSE), 'E2 Allocators'!$B$15:$W$361, MATCH('O5 Details by Class &amp; Accounts'!CK$18, 'E2 Allocators'!$B$15:$W$15, 0),FALSE)*$E53), 0, VLOOKUP(VLOOKUP($A53, 'E4 TB Allocation Details'!$A$18:$L$205, MATCH("A &amp; G ID", 'E4 TB Allocation Details'!$A$18:$L$18, 0),FALSE), 'E2 Allocators'!$B$15:$W$361, MATCH('O5 Details by Class &amp; Accounts'!CK$18, 'E2 Allocators'!$B$15:$W$15, 0),FALSE)*$E53)</f>
        <v>0</v>
      </c>
      <c r="CL53" s="1412">
        <f ca="1">IF(ISERROR(VLOOKUP(VLOOKUP($A53, 'E4 TB Allocation Details'!$A$18:$L$205, MATCH("A &amp; G ID", 'E4 TB Allocation Details'!$A$18:$L$18, 0),FALSE), 'E2 Allocators'!$B$15:$W$361, MATCH('O5 Details by Class &amp; Accounts'!CL$18, 'E2 Allocators'!$B$15:$W$15, 0),FALSE)*$E53), 0, VLOOKUP(VLOOKUP($A53, 'E4 TB Allocation Details'!$A$18:$L$205, MATCH("A &amp; G ID", 'E4 TB Allocation Details'!$A$18:$L$18, 0),FALSE), 'E2 Allocators'!$B$15:$W$361, MATCH('O5 Details by Class &amp; Accounts'!CL$18, 'E2 Allocators'!$B$15:$W$15, 0),FALSE)*$E53)</f>
        <v>0</v>
      </c>
      <c r="CM53" s="1412">
        <f ca="1">IF(ISERROR(VLOOKUP(VLOOKUP($A53, 'E4 TB Allocation Details'!$A$18:$L$205, MATCH("A &amp; G ID", 'E4 TB Allocation Details'!$A$18:$L$18, 0),FALSE), 'E2 Allocators'!$B$15:$W$361, MATCH('O5 Details by Class &amp; Accounts'!CM$18, 'E2 Allocators'!$B$15:$W$15, 0),FALSE)*$E53), 0, VLOOKUP(VLOOKUP($A53, 'E4 TB Allocation Details'!$A$18:$L$205, MATCH("A &amp; G ID", 'E4 TB Allocation Details'!$A$18:$L$18, 0),FALSE), 'E2 Allocators'!$B$15:$W$361, MATCH('O5 Details by Class &amp; Accounts'!CM$18, 'E2 Allocators'!$B$15:$W$15, 0),FALSE)*$E53)</f>
        <v>0</v>
      </c>
      <c r="CN53" s="1412">
        <f t="shared" si="5"/>
        <v>0</v>
      </c>
      <c r="CO53" s="1792">
        <f t="shared" si="4"/>
        <v>0</v>
      </c>
      <c r="CQ53" s="2087" t="e">
        <v>#N/A</v>
      </c>
    </row>
    <row r="54" spans="1:95" s="81" customFormat="1" ht="25.5">
      <c r="A54" s="1175" t="s">
        <v>148</v>
      </c>
      <c r="B54" s="1176" t="s">
        <v>1454</v>
      </c>
      <c r="C54" s="1789">
        <f ca="1">IF(ISERROR(VLOOKUP($A54,'I3 TB Data'!$A$23:$H$458,MATCH('O5 Details by Class &amp; Accounts'!$C$18, 'I3 TB Data'!$A$23:$H$23,0),0)), 0, VLOOKUP($A54,'I3 TB Data'!$A$23:$H$458,MATCH('O5 Details by Class &amp; Accounts'!$C$18,'I3 TB Data'!$A$23:$H$23,0),0))</f>
        <v>0</v>
      </c>
      <c r="D54" s="1790">
        <f ca="1">'I4 BO ASSETS'!E51</f>
        <v>0</v>
      </c>
      <c r="E54" s="1789">
        <f t="shared" si="6"/>
        <v>0</v>
      </c>
      <c r="F54" s="1791">
        <f ca="1">IF(ISERROR(VLOOKUP($A54, 'E1 Categorization'!A33:E122, MATCH("Customer Component", 'E1 Categorization'!$A$33:$E$33,0), 0)), 0, IF(VLOOKUP($A54, 'E1 Categorization'!A33:E122, MATCH("Customer Component", 'E1 Categorization'!$A$33:$E$33,0), 0)=0, 'O5 Details by Class &amp; Accounts'!$E54, IF(AND(VLOOKUP($A54, 'E1 Categorization'!A33:E122, MATCH("Customer Component", 'E1 Categorization'!$A$33:$E$33,0), 0) &gt;0, VLOOKUP($A54, 'E1 Categorization'!A33:E122, MATCH("Customer Component", 'E1 Categorization'!$A$33:$E$33,0), 0)&lt;1), 'O5 Details by Class &amp; Accounts'!$E54*(1-VLOOKUP($A54, 'E1 Categorization'!A33:E122, MATCH("Customer Component", 'E1 Categorization'!$A$33:$E$33,0), 0)), 0)))</f>
        <v>0</v>
      </c>
      <c r="G54" s="1791">
        <f ca="1">IF(ISERROR(VLOOKUP($A54, 'E1 Categorization'!A33:E122, MATCH("Customer Component", 'E1 Categorization'!$A$33:$E$33,0), 0)),0, IF(VLOOKUP($A54, 'E1 Categorization'!A33:E122, MATCH("Customer Component", 'E1 Categorization'!$A$33:$E$33,0), 0)=0, 0, IF(AND(VLOOKUP($A54, 'E1 Categorization'!A33:E122, MATCH("Customer Component", 'E1 Categorization'!$A$33:$E$33,0), 0) &gt;0, VLOOKUP($A54, 'E1 Categorization'!A33:E122, MATCH("Customer Component", 'E1 Categorization'!$A$33:$E$33,0), 0)&lt;1), 'O5 Details by Class &amp; Accounts'!$E54*(VLOOKUP($A54, 'E1 Categorization'!A33:E122, MATCH("Customer Component", 'E1 Categorization'!$A$33:$E$33,0), 0)), 'O5 Details by Class &amp; Accounts'!$E54)))</f>
        <v>0</v>
      </c>
      <c r="H54" s="1412">
        <f t="shared" si="0"/>
        <v>0</v>
      </c>
      <c r="I54" s="1412">
        <f ca="1">IF(ISERROR(VLOOKUP(VLOOKUP($A54, 'E4 TB Allocation Details'!$A$18:$L$205, MATCH("Demand ID", 'E4 TB Allocation Details'!$A$18:$L$18, 0),FALSE), 'E2 Allocators'!$B$15:$W$361, MATCH('O5 Details by Class &amp; Accounts'!I$18, 'E2 Allocators'!$B$15:$W$15, 0),FALSE)*$F54), 0, VLOOKUP(VLOOKUP($A54, 'E4 TB Allocation Details'!$A$18:$L$205, MATCH("Demand ID", 'E4 TB Allocation Details'!$A$18:$L$18, 0),FALSE), 'E2 Allocators'!$B$15:$W$361, MATCH('O5 Details by Class &amp; Accounts'!I$18, 'E2 Allocators'!$B$15:$W$15, 0),FALSE)*$F54)</f>
        <v>0</v>
      </c>
      <c r="J54" s="1412">
        <f ca="1">IF(ISERROR(VLOOKUP(VLOOKUP($A54, 'E4 TB Allocation Details'!$A$18:$L$205, MATCH("Demand ID", 'E4 TB Allocation Details'!$A$18:$L$18, 0),FALSE), 'E2 Allocators'!$B$15:$W$361, MATCH('O5 Details by Class &amp; Accounts'!J$18, 'E2 Allocators'!$B$15:$W$15, 0),FALSE)*$F54), 0, VLOOKUP(VLOOKUP($A54, 'E4 TB Allocation Details'!$A$18:$L$205, MATCH("Demand ID", 'E4 TB Allocation Details'!$A$18:$L$18, 0),FALSE), 'E2 Allocators'!$B$15:$W$361, MATCH('O5 Details by Class &amp; Accounts'!J$18, 'E2 Allocators'!$B$15:$W$15, 0),FALSE)*$F54)</f>
        <v>0</v>
      </c>
      <c r="K54" s="1412">
        <f ca="1">IF(ISERROR(VLOOKUP(VLOOKUP($A54, 'E4 TB Allocation Details'!$A$18:$L$205, MATCH("Demand ID", 'E4 TB Allocation Details'!$A$18:$L$18, 0),FALSE), 'E2 Allocators'!$B$15:$W$361, MATCH('O5 Details by Class &amp; Accounts'!K$18, 'E2 Allocators'!$B$15:$W$15, 0),FALSE)*$F54), 0, VLOOKUP(VLOOKUP($A54, 'E4 TB Allocation Details'!$A$18:$L$205, MATCH("Demand ID", 'E4 TB Allocation Details'!$A$18:$L$18, 0),FALSE), 'E2 Allocators'!$B$15:$W$361, MATCH('O5 Details by Class &amp; Accounts'!K$18, 'E2 Allocators'!$B$15:$W$15, 0),FALSE)*$F54)</f>
        <v>0</v>
      </c>
      <c r="L54" s="1412">
        <f ca="1">IF(ISERROR(VLOOKUP(VLOOKUP($A54, 'E4 TB Allocation Details'!$A$18:$L$205, MATCH("Demand ID", 'E4 TB Allocation Details'!$A$18:$L$18, 0),FALSE), 'E2 Allocators'!$B$15:$W$361, MATCH('O5 Details by Class &amp; Accounts'!L$18, 'E2 Allocators'!$B$15:$W$15, 0),FALSE)*$F54), 0, VLOOKUP(VLOOKUP($A54, 'E4 TB Allocation Details'!$A$18:$L$205, MATCH("Demand ID", 'E4 TB Allocation Details'!$A$18:$L$18, 0),FALSE), 'E2 Allocators'!$B$15:$W$361, MATCH('O5 Details by Class &amp; Accounts'!L$18, 'E2 Allocators'!$B$15:$W$15, 0),FALSE)*$F54)</f>
        <v>0</v>
      </c>
      <c r="M54" s="1412">
        <f ca="1">IF(ISERROR(VLOOKUP(VLOOKUP($A54, 'E4 TB Allocation Details'!$A$18:$L$205, MATCH("Demand ID", 'E4 TB Allocation Details'!$A$18:$L$18, 0),FALSE), 'E2 Allocators'!$B$15:$W$361, MATCH('O5 Details by Class &amp; Accounts'!M$18, 'E2 Allocators'!$B$15:$W$15, 0),FALSE)*$F54), 0, VLOOKUP(VLOOKUP($A54, 'E4 TB Allocation Details'!$A$18:$L$205, MATCH("Demand ID", 'E4 TB Allocation Details'!$A$18:$L$18, 0),FALSE), 'E2 Allocators'!$B$15:$W$361, MATCH('O5 Details by Class &amp; Accounts'!M$18, 'E2 Allocators'!$B$15:$W$15, 0),FALSE)*$F54)</f>
        <v>0</v>
      </c>
      <c r="N54" s="1412">
        <f ca="1">IF(ISERROR(VLOOKUP(VLOOKUP($A54, 'E4 TB Allocation Details'!$A$18:$L$205, MATCH("Demand ID", 'E4 TB Allocation Details'!$A$18:$L$18, 0),FALSE), 'E2 Allocators'!$B$15:$W$361, MATCH('O5 Details by Class &amp; Accounts'!N$18, 'E2 Allocators'!$B$15:$W$15, 0),FALSE)*$F54), 0, VLOOKUP(VLOOKUP($A54, 'E4 TB Allocation Details'!$A$18:$L$205, MATCH("Demand ID", 'E4 TB Allocation Details'!$A$18:$L$18, 0),FALSE), 'E2 Allocators'!$B$15:$W$361, MATCH('O5 Details by Class &amp; Accounts'!N$18, 'E2 Allocators'!$B$15:$W$15, 0),FALSE)*$F54)</f>
        <v>0</v>
      </c>
      <c r="O54" s="1412">
        <f ca="1">IF(ISERROR(VLOOKUP(VLOOKUP($A54, 'E4 TB Allocation Details'!$A$18:$L$205, MATCH("Demand ID", 'E4 TB Allocation Details'!$A$18:$L$18, 0),FALSE), 'E2 Allocators'!$B$15:$W$361, MATCH('O5 Details by Class &amp; Accounts'!O$18, 'E2 Allocators'!$B$15:$W$15, 0),FALSE)*$F54), 0, VLOOKUP(VLOOKUP($A54, 'E4 TB Allocation Details'!$A$18:$L$205, MATCH("Demand ID", 'E4 TB Allocation Details'!$A$18:$L$18, 0),FALSE), 'E2 Allocators'!$B$15:$W$361, MATCH('O5 Details by Class &amp; Accounts'!O$18, 'E2 Allocators'!$B$15:$W$15, 0),FALSE)*$F54)</f>
        <v>0</v>
      </c>
      <c r="P54" s="1412">
        <f ca="1">IF(ISERROR(VLOOKUP(VLOOKUP($A54, 'E4 TB Allocation Details'!$A$18:$L$205, MATCH("Demand ID", 'E4 TB Allocation Details'!$A$18:$L$18, 0),FALSE), 'E2 Allocators'!$B$15:$W$361, MATCH('O5 Details by Class &amp; Accounts'!P$18, 'E2 Allocators'!$B$15:$W$15, 0),FALSE)*$F54), 0, VLOOKUP(VLOOKUP($A54, 'E4 TB Allocation Details'!$A$18:$L$205, MATCH("Demand ID", 'E4 TB Allocation Details'!$A$18:$L$18, 0),FALSE), 'E2 Allocators'!$B$15:$W$361, MATCH('O5 Details by Class &amp; Accounts'!P$18, 'E2 Allocators'!$B$15:$W$15, 0),FALSE)*$F54)</f>
        <v>0</v>
      </c>
      <c r="Q54" s="1412">
        <f ca="1">IF(ISERROR(VLOOKUP(VLOOKUP($A54, 'E4 TB Allocation Details'!$A$18:$L$205, MATCH("Demand ID", 'E4 TB Allocation Details'!$A$18:$L$18, 0),FALSE), 'E2 Allocators'!$B$15:$W$361, MATCH('O5 Details by Class &amp; Accounts'!Q$18, 'E2 Allocators'!$B$15:$W$15, 0),FALSE)*$F54), 0, VLOOKUP(VLOOKUP($A54, 'E4 TB Allocation Details'!$A$18:$L$205, MATCH("Demand ID", 'E4 TB Allocation Details'!$A$18:$L$18, 0),FALSE), 'E2 Allocators'!$B$15:$W$361, MATCH('O5 Details by Class &amp; Accounts'!Q$18, 'E2 Allocators'!$B$15:$W$15, 0),FALSE)*$F54)</f>
        <v>0</v>
      </c>
      <c r="R54" s="1412">
        <f ca="1">IF(ISERROR(VLOOKUP(VLOOKUP($A54, 'E4 TB Allocation Details'!$A$18:$L$205, MATCH("Demand ID", 'E4 TB Allocation Details'!$A$18:$L$18, 0),FALSE), 'E2 Allocators'!$B$15:$W$361, MATCH('O5 Details by Class &amp; Accounts'!R$18, 'E2 Allocators'!$B$15:$W$15, 0),FALSE)*$F54), 0, VLOOKUP(VLOOKUP($A54, 'E4 TB Allocation Details'!$A$18:$L$205, MATCH("Demand ID", 'E4 TB Allocation Details'!$A$18:$L$18, 0),FALSE), 'E2 Allocators'!$B$15:$W$361, MATCH('O5 Details by Class &amp; Accounts'!R$18, 'E2 Allocators'!$B$15:$W$15, 0),FALSE)*$F54)</f>
        <v>0</v>
      </c>
      <c r="S54" s="1412">
        <f ca="1">IF(ISERROR(VLOOKUP(VLOOKUP($A54, 'E4 TB Allocation Details'!$A$18:$L$205, MATCH("Demand ID", 'E4 TB Allocation Details'!$A$18:$L$18, 0),FALSE), 'E2 Allocators'!$B$15:$W$361, MATCH('O5 Details by Class &amp; Accounts'!S$18, 'E2 Allocators'!$B$15:$W$15, 0),FALSE)*$F54), 0, VLOOKUP(VLOOKUP($A54, 'E4 TB Allocation Details'!$A$18:$L$205, MATCH("Demand ID", 'E4 TB Allocation Details'!$A$18:$L$18, 0),FALSE), 'E2 Allocators'!$B$15:$W$361, MATCH('O5 Details by Class &amp; Accounts'!S$18, 'E2 Allocators'!$B$15:$W$15, 0),FALSE)*$F54)</f>
        <v>0</v>
      </c>
      <c r="T54" s="1412">
        <f ca="1">IF(ISERROR(VLOOKUP(VLOOKUP($A54, 'E4 TB Allocation Details'!$A$18:$L$205, MATCH("Demand ID", 'E4 TB Allocation Details'!$A$18:$L$18, 0),FALSE), 'E2 Allocators'!$B$15:$W$361, MATCH('O5 Details by Class &amp; Accounts'!T$18, 'E2 Allocators'!$B$15:$W$15, 0),FALSE)*$F54), 0, VLOOKUP(VLOOKUP($A54, 'E4 TB Allocation Details'!$A$18:$L$205, MATCH("Demand ID", 'E4 TB Allocation Details'!$A$18:$L$18, 0),FALSE), 'E2 Allocators'!$B$15:$W$361, MATCH('O5 Details by Class &amp; Accounts'!T$18, 'E2 Allocators'!$B$15:$W$15, 0),FALSE)*$F54)</f>
        <v>0</v>
      </c>
      <c r="U54" s="1412">
        <f ca="1">IF(ISERROR(VLOOKUP(VLOOKUP($A54, 'E4 TB Allocation Details'!$A$18:$L$205, MATCH("Demand ID", 'E4 TB Allocation Details'!$A$18:$L$18, 0),FALSE), 'E2 Allocators'!$B$15:$W$361, MATCH('O5 Details by Class &amp; Accounts'!U$18, 'E2 Allocators'!$B$15:$W$15, 0),FALSE)*$F54), 0, VLOOKUP(VLOOKUP($A54, 'E4 TB Allocation Details'!$A$18:$L$205, MATCH("Demand ID", 'E4 TB Allocation Details'!$A$18:$L$18, 0),FALSE), 'E2 Allocators'!$B$15:$W$361, MATCH('O5 Details by Class &amp; Accounts'!U$18, 'E2 Allocators'!$B$15:$W$15, 0),FALSE)*$F54)</f>
        <v>0</v>
      </c>
      <c r="V54" s="1412">
        <f ca="1">IF(ISERROR(VLOOKUP(VLOOKUP($A54, 'E4 TB Allocation Details'!$A$18:$L$205, MATCH("Demand ID", 'E4 TB Allocation Details'!$A$18:$L$18, 0),FALSE), 'E2 Allocators'!$B$15:$W$361, MATCH('O5 Details by Class &amp; Accounts'!V$18, 'E2 Allocators'!$B$15:$W$15, 0),FALSE)*$F54), 0, VLOOKUP(VLOOKUP($A54, 'E4 TB Allocation Details'!$A$18:$L$205, MATCH("Demand ID", 'E4 TB Allocation Details'!$A$18:$L$18, 0),FALSE), 'E2 Allocators'!$B$15:$W$361, MATCH('O5 Details by Class &amp; Accounts'!V$18, 'E2 Allocators'!$B$15:$W$15, 0),FALSE)*$F54)</f>
        <v>0</v>
      </c>
      <c r="W54" s="1412">
        <f ca="1">IF(ISERROR(VLOOKUP(VLOOKUP($A54, 'E4 TB Allocation Details'!$A$18:$L$205, MATCH("Demand ID", 'E4 TB Allocation Details'!$A$18:$L$18, 0),FALSE), 'E2 Allocators'!$B$15:$W$361, MATCH('O5 Details by Class &amp; Accounts'!W$18, 'E2 Allocators'!$B$15:$W$15, 0),FALSE)*$F54), 0, VLOOKUP(VLOOKUP($A54, 'E4 TB Allocation Details'!$A$18:$L$205, MATCH("Demand ID", 'E4 TB Allocation Details'!$A$18:$L$18, 0),FALSE), 'E2 Allocators'!$B$15:$W$361, MATCH('O5 Details by Class &amp; Accounts'!W$18, 'E2 Allocators'!$B$15:$W$15, 0),FALSE)*$F54)</f>
        <v>0</v>
      </c>
      <c r="X54" s="1412">
        <f ca="1">IF(ISERROR(VLOOKUP(VLOOKUP($A54, 'E4 TB Allocation Details'!$A$18:$L$205, MATCH("Demand ID", 'E4 TB Allocation Details'!$A$18:$L$18, 0),FALSE), 'E2 Allocators'!$B$15:$W$361, MATCH('O5 Details by Class &amp; Accounts'!X$18, 'E2 Allocators'!$B$15:$W$15, 0),FALSE)*$F54), 0, VLOOKUP(VLOOKUP($A54, 'E4 TB Allocation Details'!$A$18:$L$205, MATCH("Demand ID", 'E4 TB Allocation Details'!$A$18:$L$18, 0),FALSE), 'E2 Allocators'!$B$15:$W$361, MATCH('O5 Details by Class &amp; Accounts'!X$18, 'E2 Allocators'!$B$15:$W$15, 0),FALSE)*$F54)</f>
        <v>0</v>
      </c>
      <c r="Y54" s="1412">
        <f ca="1">IF(ISERROR(VLOOKUP(VLOOKUP($A54, 'E4 TB Allocation Details'!$A$18:$L$205, MATCH("Demand ID", 'E4 TB Allocation Details'!$A$18:$L$18, 0),FALSE), 'E2 Allocators'!$B$15:$W$361, MATCH('O5 Details by Class &amp; Accounts'!Y$18, 'E2 Allocators'!$B$15:$W$15, 0),FALSE)*$F54), 0, VLOOKUP(VLOOKUP($A54, 'E4 TB Allocation Details'!$A$18:$L$205, MATCH("Demand ID", 'E4 TB Allocation Details'!$A$18:$L$18, 0),FALSE), 'E2 Allocators'!$B$15:$W$361, MATCH('O5 Details by Class &amp; Accounts'!Y$18, 'E2 Allocators'!$B$15:$W$15, 0),FALSE)*$F54)</f>
        <v>0</v>
      </c>
      <c r="Z54" s="1412">
        <f ca="1">IF(ISERROR(VLOOKUP(VLOOKUP($A54, 'E4 TB Allocation Details'!$A$18:$L$205, MATCH("Demand ID", 'E4 TB Allocation Details'!$A$18:$L$18, 0),FALSE), 'E2 Allocators'!$B$15:$W$361, MATCH('O5 Details by Class &amp; Accounts'!Z$18, 'E2 Allocators'!$B$15:$W$15, 0),FALSE)*$F54), 0, VLOOKUP(VLOOKUP($A54, 'E4 TB Allocation Details'!$A$18:$L$205, MATCH("Demand ID", 'E4 TB Allocation Details'!$A$18:$L$18, 0),FALSE), 'E2 Allocators'!$B$15:$W$361, MATCH('O5 Details by Class &amp; Accounts'!Z$18, 'E2 Allocators'!$B$15:$W$15, 0),FALSE)*$F54)</f>
        <v>0</v>
      </c>
      <c r="AA54" s="1412">
        <f ca="1">IF(ISERROR(VLOOKUP(VLOOKUP($A54, 'E4 TB Allocation Details'!$A$18:$L$205, MATCH("Demand ID", 'E4 TB Allocation Details'!$A$18:$L$18, 0),FALSE), 'E2 Allocators'!$B$15:$W$361, MATCH('O5 Details by Class &amp; Accounts'!AA$18, 'E2 Allocators'!$B$15:$W$15, 0),FALSE)*$F54), 0, VLOOKUP(VLOOKUP($A54, 'E4 TB Allocation Details'!$A$18:$L$205, MATCH("Demand ID", 'E4 TB Allocation Details'!$A$18:$L$18, 0),FALSE), 'E2 Allocators'!$B$15:$W$361, MATCH('O5 Details by Class &amp; Accounts'!AA$18, 'E2 Allocators'!$B$15:$W$15, 0),FALSE)*$F54)</f>
        <v>0</v>
      </c>
      <c r="AB54" s="1412">
        <f ca="1">IF(ISERROR(VLOOKUP(VLOOKUP($A54, 'E4 TB Allocation Details'!$A$18:$L$205, MATCH("Demand ID", 'E4 TB Allocation Details'!$A$18:$L$18, 0),FALSE), 'E2 Allocators'!$B$15:$W$361, MATCH('O5 Details by Class &amp; Accounts'!AB$18, 'E2 Allocators'!$B$15:$W$15, 0),FALSE)*$F54), 0, VLOOKUP(VLOOKUP($A54, 'E4 TB Allocation Details'!$A$18:$L$205, MATCH("Demand ID", 'E4 TB Allocation Details'!$A$18:$L$18, 0),FALSE), 'E2 Allocators'!$B$15:$W$361, MATCH('O5 Details by Class &amp; Accounts'!AB$18, 'E2 Allocators'!$B$15:$W$15, 0),FALSE)*$F54)</f>
        <v>0</v>
      </c>
      <c r="AC54" s="1412">
        <f t="shared" si="1"/>
        <v>0</v>
      </c>
      <c r="AD54" s="1412">
        <f ca="1">IF(ISERROR(VLOOKUP(VLOOKUP($A54, 'E4 TB Allocation Details'!$A$18:$L$205, MATCH("Customer ID", 'E4 TB Allocation Details'!$A$18:$L$18, 0),FALSE), 'E2 Allocators'!$B$15:$W$361, MATCH('O5 Details by Class &amp; Accounts'!AD$18, 'E2 Allocators'!$B$15:$W$15, 0),FALSE)*$G54), 0, VLOOKUP(VLOOKUP($A54, 'E4 TB Allocation Details'!$A$18:$L$205, MATCH("Customer ID", 'E4 TB Allocation Details'!$A$18:$L$18, 0),FALSE), 'E2 Allocators'!$B$15:$W$361, MATCH('O5 Details by Class &amp; Accounts'!AD$18, 'E2 Allocators'!$B$15:$W$15, 0),FALSE)*$G54)</f>
        <v>0</v>
      </c>
      <c r="AE54" s="1412">
        <f ca="1">IF(ISERROR(VLOOKUP(VLOOKUP($A54, 'E4 TB Allocation Details'!$A$18:$L$205, MATCH("Customer ID", 'E4 TB Allocation Details'!$A$18:$L$18, 0),FALSE), 'E2 Allocators'!$B$15:$W$361, MATCH('O5 Details by Class &amp; Accounts'!AE$18, 'E2 Allocators'!$B$15:$W$15, 0),FALSE)*$G54), 0, VLOOKUP(VLOOKUP($A54, 'E4 TB Allocation Details'!$A$18:$L$205, MATCH("Customer ID", 'E4 TB Allocation Details'!$A$18:$L$18, 0),FALSE), 'E2 Allocators'!$B$15:$W$361, MATCH('O5 Details by Class &amp; Accounts'!AE$18, 'E2 Allocators'!$B$15:$W$15, 0),FALSE)*$G54)</f>
        <v>0</v>
      </c>
      <c r="AF54" s="1412">
        <f ca="1">IF(ISERROR(VLOOKUP(VLOOKUP($A54, 'E4 TB Allocation Details'!$A$18:$L$205, MATCH("Customer ID", 'E4 TB Allocation Details'!$A$18:$L$18, 0),FALSE), 'E2 Allocators'!$B$15:$W$361, MATCH('O5 Details by Class &amp; Accounts'!AF$18, 'E2 Allocators'!$B$15:$W$15, 0),FALSE)*$G54), 0, VLOOKUP(VLOOKUP($A54, 'E4 TB Allocation Details'!$A$18:$L$205, MATCH("Customer ID", 'E4 TB Allocation Details'!$A$18:$L$18, 0),FALSE), 'E2 Allocators'!$B$15:$W$361, MATCH('O5 Details by Class &amp; Accounts'!AF$18, 'E2 Allocators'!$B$15:$W$15, 0),FALSE)*$G54)</f>
        <v>0</v>
      </c>
      <c r="AG54" s="1412">
        <f ca="1">IF(ISERROR(VLOOKUP(VLOOKUP($A54, 'E4 TB Allocation Details'!$A$18:$L$205, MATCH("Customer ID", 'E4 TB Allocation Details'!$A$18:$L$18, 0),FALSE), 'E2 Allocators'!$B$15:$W$361, MATCH('O5 Details by Class &amp; Accounts'!AG$18, 'E2 Allocators'!$B$15:$W$15, 0),FALSE)*$G54), 0, VLOOKUP(VLOOKUP($A54, 'E4 TB Allocation Details'!$A$18:$L$205, MATCH("Customer ID", 'E4 TB Allocation Details'!$A$18:$L$18, 0),FALSE), 'E2 Allocators'!$B$15:$W$361, MATCH('O5 Details by Class &amp; Accounts'!AG$18, 'E2 Allocators'!$B$15:$W$15, 0),FALSE)*$G54)</f>
        <v>0</v>
      </c>
      <c r="AH54" s="1412">
        <f ca="1">IF(ISERROR(VLOOKUP(VLOOKUP($A54, 'E4 TB Allocation Details'!$A$18:$L$205, MATCH("Customer ID", 'E4 TB Allocation Details'!$A$18:$L$18, 0),FALSE), 'E2 Allocators'!$B$15:$W$361, MATCH('O5 Details by Class &amp; Accounts'!AH$18, 'E2 Allocators'!$B$15:$W$15, 0),FALSE)*$G54), 0, VLOOKUP(VLOOKUP($A54, 'E4 TB Allocation Details'!$A$18:$L$205, MATCH("Customer ID", 'E4 TB Allocation Details'!$A$18:$L$18, 0),FALSE), 'E2 Allocators'!$B$15:$W$361, MATCH('O5 Details by Class &amp; Accounts'!AH$18, 'E2 Allocators'!$B$15:$W$15, 0),FALSE)*$G54)</f>
        <v>0</v>
      </c>
      <c r="AI54" s="1412">
        <f ca="1">IF(ISERROR(VLOOKUP(VLOOKUP($A54, 'E4 TB Allocation Details'!$A$18:$L$205, MATCH("Customer ID", 'E4 TB Allocation Details'!$A$18:$L$18, 0),FALSE), 'E2 Allocators'!$B$15:$W$361, MATCH('O5 Details by Class &amp; Accounts'!AI$18, 'E2 Allocators'!$B$15:$W$15, 0),FALSE)*$G54), 0, VLOOKUP(VLOOKUP($A54, 'E4 TB Allocation Details'!$A$18:$L$205, MATCH("Customer ID", 'E4 TB Allocation Details'!$A$18:$L$18, 0),FALSE), 'E2 Allocators'!$B$15:$W$361, MATCH('O5 Details by Class &amp; Accounts'!AI$18, 'E2 Allocators'!$B$15:$W$15, 0),FALSE)*$G54)</f>
        <v>0</v>
      </c>
      <c r="AJ54" s="1412">
        <f ca="1">IF(ISERROR(VLOOKUP(VLOOKUP($A54, 'E4 TB Allocation Details'!$A$18:$L$205, MATCH("Customer ID", 'E4 TB Allocation Details'!$A$18:$L$18, 0),FALSE), 'E2 Allocators'!$B$15:$W$361, MATCH('O5 Details by Class &amp; Accounts'!AJ$18, 'E2 Allocators'!$B$15:$W$15, 0),FALSE)*$G54), 0, VLOOKUP(VLOOKUP($A54, 'E4 TB Allocation Details'!$A$18:$L$205, MATCH("Customer ID", 'E4 TB Allocation Details'!$A$18:$L$18, 0),FALSE), 'E2 Allocators'!$B$15:$W$361, MATCH('O5 Details by Class &amp; Accounts'!AJ$18, 'E2 Allocators'!$B$15:$W$15, 0),FALSE)*$G54)</f>
        <v>0</v>
      </c>
      <c r="AK54" s="1412">
        <f ca="1">IF(ISERROR(VLOOKUP(VLOOKUP($A54, 'E4 TB Allocation Details'!$A$18:$L$205, MATCH("Customer ID", 'E4 TB Allocation Details'!$A$18:$L$18, 0),FALSE), 'E2 Allocators'!$B$15:$W$361, MATCH('O5 Details by Class &amp; Accounts'!AK$18, 'E2 Allocators'!$B$15:$W$15, 0),FALSE)*$G54), 0, VLOOKUP(VLOOKUP($A54, 'E4 TB Allocation Details'!$A$18:$L$205, MATCH("Customer ID", 'E4 TB Allocation Details'!$A$18:$L$18, 0),FALSE), 'E2 Allocators'!$B$15:$W$361, MATCH('O5 Details by Class &amp; Accounts'!AK$18, 'E2 Allocators'!$B$15:$W$15, 0),FALSE)*$G54)</f>
        <v>0</v>
      </c>
      <c r="AL54" s="1412">
        <f ca="1">IF(ISERROR(VLOOKUP(VLOOKUP($A54, 'E4 TB Allocation Details'!$A$18:$L$205, MATCH("Customer ID", 'E4 TB Allocation Details'!$A$18:$L$18, 0),FALSE), 'E2 Allocators'!$B$15:$W$361, MATCH('O5 Details by Class &amp; Accounts'!AL$18, 'E2 Allocators'!$B$15:$W$15, 0),FALSE)*$G54), 0, VLOOKUP(VLOOKUP($A54, 'E4 TB Allocation Details'!$A$18:$L$205, MATCH("Customer ID", 'E4 TB Allocation Details'!$A$18:$L$18, 0),FALSE), 'E2 Allocators'!$B$15:$W$361, MATCH('O5 Details by Class &amp; Accounts'!AL$18, 'E2 Allocators'!$B$15:$W$15, 0),FALSE)*$G54)</f>
        <v>0</v>
      </c>
      <c r="AM54" s="1412">
        <f ca="1">IF(ISERROR(VLOOKUP(VLOOKUP($A54, 'E4 TB Allocation Details'!$A$18:$L$205, MATCH("Customer ID", 'E4 TB Allocation Details'!$A$18:$L$18, 0),FALSE), 'E2 Allocators'!$B$15:$W$361, MATCH('O5 Details by Class &amp; Accounts'!AM$18, 'E2 Allocators'!$B$15:$W$15, 0),FALSE)*$G54), 0, VLOOKUP(VLOOKUP($A54, 'E4 TB Allocation Details'!$A$18:$L$205, MATCH("Customer ID", 'E4 TB Allocation Details'!$A$18:$L$18, 0),FALSE), 'E2 Allocators'!$B$15:$W$361, MATCH('O5 Details by Class &amp; Accounts'!AM$18, 'E2 Allocators'!$B$15:$W$15, 0),FALSE)*$G54)</f>
        <v>0</v>
      </c>
      <c r="AN54" s="1412">
        <f ca="1">IF(ISERROR(VLOOKUP(VLOOKUP($A54, 'E4 TB Allocation Details'!$A$18:$L$205, MATCH("Customer ID", 'E4 TB Allocation Details'!$A$18:$L$18, 0),FALSE), 'E2 Allocators'!$B$15:$W$361, MATCH('O5 Details by Class &amp; Accounts'!AN$18, 'E2 Allocators'!$B$15:$W$15, 0),FALSE)*$G54), 0, VLOOKUP(VLOOKUP($A54, 'E4 TB Allocation Details'!$A$18:$L$205, MATCH("Customer ID", 'E4 TB Allocation Details'!$A$18:$L$18, 0),FALSE), 'E2 Allocators'!$B$15:$W$361, MATCH('O5 Details by Class &amp; Accounts'!AN$18, 'E2 Allocators'!$B$15:$W$15, 0),FALSE)*$G54)</f>
        <v>0</v>
      </c>
      <c r="AO54" s="1412">
        <f ca="1">IF(ISERROR(VLOOKUP(VLOOKUP($A54, 'E4 TB Allocation Details'!$A$18:$L$205, MATCH("Customer ID", 'E4 TB Allocation Details'!$A$18:$L$18, 0),FALSE), 'E2 Allocators'!$B$15:$W$361, MATCH('O5 Details by Class &amp; Accounts'!AO$18, 'E2 Allocators'!$B$15:$W$15, 0),FALSE)*$G54), 0, VLOOKUP(VLOOKUP($A54, 'E4 TB Allocation Details'!$A$18:$L$205, MATCH("Customer ID", 'E4 TB Allocation Details'!$A$18:$L$18, 0),FALSE), 'E2 Allocators'!$B$15:$W$361, MATCH('O5 Details by Class &amp; Accounts'!AO$18, 'E2 Allocators'!$B$15:$W$15, 0),FALSE)*$G54)</f>
        <v>0</v>
      </c>
      <c r="AP54" s="1412">
        <f ca="1">IF(ISERROR(VLOOKUP(VLOOKUP($A54, 'E4 TB Allocation Details'!$A$18:$L$205, MATCH("Customer ID", 'E4 TB Allocation Details'!$A$18:$L$18, 0),FALSE), 'E2 Allocators'!$B$15:$W$361, MATCH('O5 Details by Class &amp; Accounts'!AP$18, 'E2 Allocators'!$B$15:$W$15, 0),FALSE)*$G54), 0, VLOOKUP(VLOOKUP($A54, 'E4 TB Allocation Details'!$A$18:$L$205, MATCH("Customer ID", 'E4 TB Allocation Details'!$A$18:$L$18, 0),FALSE), 'E2 Allocators'!$B$15:$W$361, MATCH('O5 Details by Class &amp; Accounts'!AP$18, 'E2 Allocators'!$B$15:$W$15, 0),FALSE)*$G54)</f>
        <v>0</v>
      </c>
      <c r="AQ54" s="1412">
        <f ca="1">IF(ISERROR(VLOOKUP(VLOOKUP($A54, 'E4 TB Allocation Details'!$A$18:$L$205, MATCH("Customer ID", 'E4 TB Allocation Details'!$A$18:$L$18, 0),FALSE), 'E2 Allocators'!$B$15:$W$361, MATCH('O5 Details by Class &amp; Accounts'!AQ$18, 'E2 Allocators'!$B$15:$W$15, 0),FALSE)*$G54), 0, VLOOKUP(VLOOKUP($A54, 'E4 TB Allocation Details'!$A$18:$L$205, MATCH("Customer ID", 'E4 TB Allocation Details'!$A$18:$L$18, 0),FALSE), 'E2 Allocators'!$B$15:$W$361, MATCH('O5 Details by Class &amp; Accounts'!AQ$18, 'E2 Allocators'!$B$15:$W$15, 0),FALSE)*$G54)</f>
        <v>0</v>
      </c>
      <c r="AR54" s="1412">
        <f ca="1">IF(ISERROR(VLOOKUP(VLOOKUP($A54, 'E4 TB Allocation Details'!$A$18:$L$205, MATCH("Customer ID", 'E4 TB Allocation Details'!$A$18:$L$18, 0),FALSE), 'E2 Allocators'!$B$15:$W$361, MATCH('O5 Details by Class &amp; Accounts'!AR$18, 'E2 Allocators'!$B$15:$W$15, 0),FALSE)*$G54), 0, VLOOKUP(VLOOKUP($A54, 'E4 TB Allocation Details'!$A$18:$L$205, MATCH("Customer ID", 'E4 TB Allocation Details'!$A$18:$L$18, 0),FALSE), 'E2 Allocators'!$B$15:$W$361, MATCH('O5 Details by Class &amp; Accounts'!AR$18, 'E2 Allocators'!$B$15:$W$15, 0),FALSE)*$G54)</f>
        <v>0</v>
      </c>
      <c r="AS54" s="1412">
        <f ca="1">IF(ISERROR(VLOOKUP(VLOOKUP($A54, 'E4 TB Allocation Details'!$A$18:$L$205, MATCH("Customer ID", 'E4 TB Allocation Details'!$A$18:$L$18, 0),FALSE), 'E2 Allocators'!$B$15:$W$361, MATCH('O5 Details by Class &amp; Accounts'!AS$18, 'E2 Allocators'!$B$15:$W$15, 0),FALSE)*$G54), 0, VLOOKUP(VLOOKUP($A54, 'E4 TB Allocation Details'!$A$18:$L$205, MATCH("Customer ID", 'E4 TB Allocation Details'!$A$18:$L$18, 0),FALSE), 'E2 Allocators'!$B$15:$W$361, MATCH('O5 Details by Class &amp; Accounts'!AS$18, 'E2 Allocators'!$B$15:$W$15, 0),FALSE)*$G54)</f>
        <v>0</v>
      </c>
      <c r="AT54" s="1412">
        <f ca="1">IF(ISERROR(VLOOKUP(VLOOKUP($A54, 'E4 TB Allocation Details'!$A$18:$L$205, MATCH("Customer ID", 'E4 TB Allocation Details'!$A$18:$L$18, 0),FALSE), 'E2 Allocators'!$B$15:$W$361, MATCH('O5 Details by Class &amp; Accounts'!AT$18, 'E2 Allocators'!$B$15:$W$15, 0),FALSE)*$G54), 0, VLOOKUP(VLOOKUP($A54, 'E4 TB Allocation Details'!$A$18:$L$205, MATCH("Customer ID", 'E4 TB Allocation Details'!$A$18:$L$18, 0),FALSE), 'E2 Allocators'!$B$15:$W$361, MATCH('O5 Details by Class &amp; Accounts'!AT$18, 'E2 Allocators'!$B$15:$W$15, 0),FALSE)*$G54)</f>
        <v>0</v>
      </c>
      <c r="AU54" s="1412">
        <f ca="1">IF(ISERROR(VLOOKUP(VLOOKUP($A54, 'E4 TB Allocation Details'!$A$18:$L$205, MATCH("Customer ID", 'E4 TB Allocation Details'!$A$18:$L$18, 0),FALSE), 'E2 Allocators'!$B$15:$W$361, MATCH('O5 Details by Class &amp; Accounts'!AU$18, 'E2 Allocators'!$B$15:$W$15, 0),FALSE)*$G54), 0, VLOOKUP(VLOOKUP($A54, 'E4 TB Allocation Details'!$A$18:$L$205, MATCH("Customer ID", 'E4 TB Allocation Details'!$A$18:$L$18, 0),FALSE), 'E2 Allocators'!$B$15:$W$361, MATCH('O5 Details by Class &amp; Accounts'!AU$18, 'E2 Allocators'!$B$15:$W$15, 0),FALSE)*$G54)</f>
        <v>0</v>
      </c>
      <c r="AV54" s="1412">
        <f ca="1">IF(ISERROR(VLOOKUP(VLOOKUP($A54, 'E4 TB Allocation Details'!$A$18:$L$205, MATCH("Customer ID", 'E4 TB Allocation Details'!$A$18:$L$18, 0),FALSE), 'E2 Allocators'!$B$15:$W$361, MATCH('O5 Details by Class &amp; Accounts'!AV$18, 'E2 Allocators'!$B$15:$W$15, 0),FALSE)*$G54), 0, VLOOKUP(VLOOKUP($A54, 'E4 TB Allocation Details'!$A$18:$L$205, MATCH("Customer ID", 'E4 TB Allocation Details'!$A$18:$L$18, 0),FALSE), 'E2 Allocators'!$B$15:$W$361, MATCH('O5 Details by Class &amp; Accounts'!AV$18, 'E2 Allocators'!$B$15:$W$15, 0),FALSE)*$G54)</f>
        <v>0</v>
      </c>
      <c r="AW54" s="1412">
        <f ca="1">IF(ISERROR(VLOOKUP(VLOOKUP($A54, 'E4 TB Allocation Details'!$A$18:$L$205, MATCH("Customer ID", 'E4 TB Allocation Details'!$A$18:$L$18, 0),FALSE), 'E2 Allocators'!$B$15:$W$361, MATCH('O5 Details by Class &amp; Accounts'!AW$18, 'E2 Allocators'!$B$15:$W$15, 0),FALSE)*$G54), 0, VLOOKUP(VLOOKUP($A54, 'E4 TB Allocation Details'!$A$18:$L$205, MATCH("Customer ID", 'E4 TB Allocation Details'!$A$18:$L$18, 0),FALSE), 'E2 Allocators'!$B$15:$W$361, MATCH('O5 Details by Class &amp; Accounts'!AW$18, 'E2 Allocators'!$B$15:$W$15, 0),FALSE)*$G54)</f>
        <v>0</v>
      </c>
      <c r="AX54" s="1412">
        <f t="shared" si="2"/>
        <v>0</v>
      </c>
      <c r="AY54" s="1412">
        <f ca="1">IF(ISERROR(VLOOKUP(VLOOKUP($A54, 'E4 TB Allocation Details'!$A$18:$L$205, MATCH("Misc ID", 'E4 TB Allocation Details'!$A$18:$L$18, 0),FALSE), 'E2 Allocators'!$B$15:$W$361, MATCH('O5 Details by Class &amp; Accounts'!AY$18, 'E2 Allocators'!$B$15:$W$15, 0),FALSE)*$E54), 0, VLOOKUP(VLOOKUP($A54, 'E4 TB Allocation Details'!$A$18:$L$205, MATCH("Misc ID", 'E4 TB Allocation Details'!$A$18:$L$18, 0),FALSE), 'E2 Allocators'!$B$15:$W$361, MATCH('O5 Details by Class &amp; Accounts'!AY$18, 'E2 Allocators'!$B$15:$W$15, 0),FALSE)*$E54)</f>
        <v>0</v>
      </c>
      <c r="AZ54" s="1412">
        <f ca="1">IF(ISERROR(VLOOKUP(VLOOKUP($A54, 'E4 TB Allocation Details'!$A$18:$L$205, MATCH("Misc ID", 'E4 TB Allocation Details'!$A$18:$L$18, 0),FALSE), 'E2 Allocators'!$B$15:$W$361, MATCH('O5 Details by Class &amp; Accounts'!AZ$18, 'E2 Allocators'!$B$15:$W$15, 0),FALSE)*$E54), 0, VLOOKUP(VLOOKUP($A54, 'E4 TB Allocation Details'!$A$18:$L$205, MATCH("Misc ID", 'E4 TB Allocation Details'!$A$18:$L$18, 0),FALSE), 'E2 Allocators'!$B$15:$W$361, MATCH('O5 Details by Class &amp; Accounts'!AZ$18, 'E2 Allocators'!$B$15:$W$15, 0),FALSE)*$E54)</f>
        <v>0</v>
      </c>
      <c r="BA54" s="1412">
        <f ca="1">IF(ISERROR(VLOOKUP(VLOOKUP($A54, 'E4 TB Allocation Details'!$A$18:$L$205, MATCH("Misc ID", 'E4 TB Allocation Details'!$A$18:$L$18, 0),FALSE), 'E2 Allocators'!$B$15:$W$361, MATCH('O5 Details by Class &amp; Accounts'!BA$18, 'E2 Allocators'!$B$15:$W$15, 0),FALSE)*$E54), 0, VLOOKUP(VLOOKUP($A54, 'E4 TB Allocation Details'!$A$18:$L$205, MATCH("Misc ID", 'E4 TB Allocation Details'!$A$18:$L$18, 0),FALSE), 'E2 Allocators'!$B$15:$W$361, MATCH('O5 Details by Class &amp; Accounts'!BA$18, 'E2 Allocators'!$B$15:$W$15, 0),FALSE)*$E54)</f>
        <v>0</v>
      </c>
      <c r="BB54" s="1412">
        <f ca="1">IF(ISERROR(VLOOKUP(VLOOKUP($A54, 'E4 TB Allocation Details'!$A$18:$L$205, MATCH("Misc ID", 'E4 TB Allocation Details'!$A$18:$L$18, 0),FALSE), 'E2 Allocators'!$B$15:$W$361, MATCH('O5 Details by Class &amp; Accounts'!BB$18, 'E2 Allocators'!$B$15:$W$15, 0),FALSE)*$E54), 0, VLOOKUP(VLOOKUP($A54, 'E4 TB Allocation Details'!$A$18:$L$205, MATCH("Misc ID", 'E4 TB Allocation Details'!$A$18:$L$18, 0),FALSE), 'E2 Allocators'!$B$15:$W$361, MATCH('O5 Details by Class &amp; Accounts'!BB$18, 'E2 Allocators'!$B$15:$W$15, 0),FALSE)*$E54)</f>
        <v>0</v>
      </c>
      <c r="BC54" s="1412">
        <f ca="1">IF(ISERROR(VLOOKUP(VLOOKUP($A54, 'E4 TB Allocation Details'!$A$18:$L$205, MATCH("Misc ID", 'E4 TB Allocation Details'!$A$18:$L$18, 0),FALSE), 'E2 Allocators'!$B$15:$W$361, MATCH('O5 Details by Class &amp; Accounts'!BC$18, 'E2 Allocators'!$B$15:$W$15, 0),FALSE)*$E54), 0, VLOOKUP(VLOOKUP($A54, 'E4 TB Allocation Details'!$A$18:$L$205, MATCH("Misc ID", 'E4 TB Allocation Details'!$A$18:$L$18, 0),FALSE), 'E2 Allocators'!$B$15:$W$361, MATCH('O5 Details by Class &amp; Accounts'!BC$18, 'E2 Allocators'!$B$15:$W$15, 0),FALSE)*$E54)</f>
        <v>0</v>
      </c>
      <c r="BD54" s="1412">
        <f ca="1">IF(ISERROR(VLOOKUP(VLOOKUP($A54, 'E4 TB Allocation Details'!$A$18:$L$205, MATCH("Misc ID", 'E4 TB Allocation Details'!$A$18:$L$18, 0),FALSE), 'E2 Allocators'!$B$15:$W$361, MATCH('O5 Details by Class &amp; Accounts'!BD$18, 'E2 Allocators'!$B$15:$W$15, 0),FALSE)*$E54), 0, VLOOKUP(VLOOKUP($A54, 'E4 TB Allocation Details'!$A$18:$L$205, MATCH("Misc ID", 'E4 TB Allocation Details'!$A$18:$L$18, 0),FALSE), 'E2 Allocators'!$B$15:$W$361, MATCH('O5 Details by Class &amp; Accounts'!BD$18, 'E2 Allocators'!$B$15:$W$15, 0),FALSE)*$E54)</f>
        <v>0</v>
      </c>
      <c r="BE54" s="1412">
        <f ca="1">IF(ISERROR(VLOOKUP(VLOOKUP($A54, 'E4 TB Allocation Details'!$A$18:$L$205, MATCH("Misc ID", 'E4 TB Allocation Details'!$A$18:$L$18, 0),FALSE), 'E2 Allocators'!$B$15:$W$361, MATCH('O5 Details by Class &amp; Accounts'!BE$18, 'E2 Allocators'!$B$15:$W$15, 0),FALSE)*$E54), 0, VLOOKUP(VLOOKUP($A54, 'E4 TB Allocation Details'!$A$18:$L$205, MATCH("Misc ID", 'E4 TB Allocation Details'!$A$18:$L$18, 0),FALSE), 'E2 Allocators'!$B$15:$W$361, MATCH('O5 Details by Class &amp; Accounts'!BE$18, 'E2 Allocators'!$B$15:$W$15, 0),FALSE)*$E54)</f>
        <v>0</v>
      </c>
      <c r="BF54" s="1412">
        <f ca="1">IF(ISERROR(VLOOKUP(VLOOKUP($A54, 'E4 TB Allocation Details'!$A$18:$L$205, MATCH("Misc ID", 'E4 TB Allocation Details'!$A$18:$L$18, 0),FALSE), 'E2 Allocators'!$B$15:$W$361, MATCH('O5 Details by Class &amp; Accounts'!BF$18, 'E2 Allocators'!$B$15:$W$15, 0),FALSE)*$E54), 0, VLOOKUP(VLOOKUP($A54, 'E4 TB Allocation Details'!$A$18:$L$205, MATCH("Misc ID", 'E4 TB Allocation Details'!$A$18:$L$18, 0),FALSE), 'E2 Allocators'!$B$15:$W$361, MATCH('O5 Details by Class &amp; Accounts'!BF$18, 'E2 Allocators'!$B$15:$W$15, 0),FALSE)*$E54)</f>
        <v>0</v>
      </c>
      <c r="BG54" s="1412">
        <f ca="1">IF(ISERROR(VLOOKUP(VLOOKUP($A54, 'E4 TB Allocation Details'!$A$18:$L$205, MATCH("Misc ID", 'E4 TB Allocation Details'!$A$18:$L$18, 0),FALSE), 'E2 Allocators'!$B$15:$W$361, MATCH('O5 Details by Class &amp; Accounts'!BG$18, 'E2 Allocators'!$B$15:$W$15, 0),FALSE)*$E54), 0, VLOOKUP(VLOOKUP($A54, 'E4 TB Allocation Details'!$A$18:$L$205, MATCH("Misc ID", 'E4 TB Allocation Details'!$A$18:$L$18, 0),FALSE), 'E2 Allocators'!$B$15:$W$361, MATCH('O5 Details by Class &amp; Accounts'!BG$18, 'E2 Allocators'!$B$15:$W$15, 0),FALSE)*$E54)</f>
        <v>0</v>
      </c>
      <c r="BH54" s="1412">
        <f ca="1">IF(ISERROR(VLOOKUP(VLOOKUP($A54, 'E4 TB Allocation Details'!$A$18:$L$205, MATCH("Misc ID", 'E4 TB Allocation Details'!$A$18:$L$18, 0),FALSE), 'E2 Allocators'!$B$15:$W$361, MATCH('O5 Details by Class &amp; Accounts'!BH$18, 'E2 Allocators'!$B$15:$W$15, 0),FALSE)*$E54), 0, VLOOKUP(VLOOKUP($A54, 'E4 TB Allocation Details'!$A$18:$L$205, MATCH("Misc ID", 'E4 TB Allocation Details'!$A$18:$L$18, 0),FALSE), 'E2 Allocators'!$B$15:$W$361, MATCH('O5 Details by Class &amp; Accounts'!BH$18, 'E2 Allocators'!$B$15:$W$15, 0),FALSE)*$E54)</f>
        <v>0</v>
      </c>
      <c r="BI54" s="1412">
        <f ca="1">IF(ISERROR(VLOOKUP(VLOOKUP($A54, 'E4 TB Allocation Details'!$A$18:$L$205, MATCH("Misc ID", 'E4 TB Allocation Details'!$A$18:$L$18, 0),FALSE), 'E2 Allocators'!$B$15:$W$361, MATCH('O5 Details by Class &amp; Accounts'!BI$18, 'E2 Allocators'!$B$15:$W$15, 0),FALSE)*$E54), 0, VLOOKUP(VLOOKUP($A54, 'E4 TB Allocation Details'!$A$18:$L$205, MATCH("Misc ID", 'E4 TB Allocation Details'!$A$18:$L$18, 0),FALSE), 'E2 Allocators'!$B$15:$W$361, MATCH('O5 Details by Class &amp; Accounts'!BI$18, 'E2 Allocators'!$B$15:$W$15, 0),FALSE)*$E54)</f>
        <v>0</v>
      </c>
      <c r="BJ54" s="1412">
        <f ca="1">IF(ISERROR(VLOOKUP(VLOOKUP($A54, 'E4 TB Allocation Details'!$A$18:$L$205, MATCH("Misc ID", 'E4 TB Allocation Details'!$A$18:$L$18, 0),FALSE), 'E2 Allocators'!$B$15:$W$361, MATCH('O5 Details by Class &amp; Accounts'!BJ$18, 'E2 Allocators'!$B$15:$W$15, 0),FALSE)*$E54), 0, VLOOKUP(VLOOKUP($A54, 'E4 TB Allocation Details'!$A$18:$L$205, MATCH("Misc ID", 'E4 TB Allocation Details'!$A$18:$L$18, 0),FALSE), 'E2 Allocators'!$B$15:$W$361, MATCH('O5 Details by Class &amp; Accounts'!BJ$18, 'E2 Allocators'!$B$15:$W$15, 0),FALSE)*$E54)</f>
        <v>0</v>
      </c>
      <c r="BK54" s="1412">
        <f ca="1">IF(ISERROR(VLOOKUP(VLOOKUP($A54, 'E4 TB Allocation Details'!$A$18:$L$205, MATCH("Misc ID", 'E4 TB Allocation Details'!$A$18:$L$18, 0),FALSE), 'E2 Allocators'!$B$15:$W$361, MATCH('O5 Details by Class &amp; Accounts'!BK$18, 'E2 Allocators'!$B$15:$W$15, 0),FALSE)*$E54), 0, VLOOKUP(VLOOKUP($A54, 'E4 TB Allocation Details'!$A$18:$L$205, MATCH("Misc ID", 'E4 TB Allocation Details'!$A$18:$L$18, 0),FALSE), 'E2 Allocators'!$B$15:$W$361, MATCH('O5 Details by Class &amp; Accounts'!BK$18, 'E2 Allocators'!$B$15:$W$15, 0),FALSE)*$E54)</f>
        <v>0</v>
      </c>
      <c r="BL54" s="1412">
        <f ca="1">IF(ISERROR(VLOOKUP(VLOOKUP($A54, 'E4 TB Allocation Details'!$A$18:$L$205, MATCH("Misc ID", 'E4 TB Allocation Details'!$A$18:$L$18, 0),FALSE), 'E2 Allocators'!$B$15:$W$361, MATCH('O5 Details by Class &amp; Accounts'!BL$18, 'E2 Allocators'!$B$15:$W$15, 0),FALSE)*$E54), 0, VLOOKUP(VLOOKUP($A54, 'E4 TB Allocation Details'!$A$18:$L$205, MATCH("Misc ID", 'E4 TB Allocation Details'!$A$18:$L$18, 0),FALSE), 'E2 Allocators'!$B$15:$W$361, MATCH('O5 Details by Class &amp; Accounts'!BL$18, 'E2 Allocators'!$B$15:$W$15, 0),FALSE)*$E54)</f>
        <v>0</v>
      </c>
      <c r="BM54" s="1412">
        <f ca="1">IF(ISERROR(VLOOKUP(VLOOKUP($A54, 'E4 TB Allocation Details'!$A$18:$L$205, MATCH("Misc ID", 'E4 TB Allocation Details'!$A$18:$L$18, 0),FALSE), 'E2 Allocators'!$B$15:$W$361, MATCH('O5 Details by Class &amp; Accounts'!BM$18, 'E2 Allocators'!$B$15:$W$15, 0),FALSE)*$E54), 0, VLOOKUP(VLOOKUP($A54, 'E4 TB Allocation Details'!$A$18:$L$205, MATCH("Misc ID", 'E4 TB Allocation Details'!$A$18:$L$18, 0),FALSE), 'E2 Allocators'!$B$15:$W$361, MATCH('O5 Details by Class &amp; Accounts'!BM$18, 'E2 Allocators'!$B$15:$W$15, 0),FALSE)*$E54)</f>
        <v>0</v>
      </c>
      <c r="BN54" s="1412">
        <f ca="1">IF(ISERROR(VLOOKUP(VLOOKUP($A54, 'E4 TB Allocation Details'!$A$18:$L$205, MATCH("Misc ID", 'E4 TB Allocation Details'!$A$18:$L$18, 0),FALSE), 'E2 Allocators'!$B$15:$W$361, MATCH('O5 Details by Class &amp; Accounts'!BN$18, 'E2 Allocators'!$B$15:$W$15, 0),FALSE)*$E54), 0, VLOOKUP(VLOOKUP($A54, 'E4 TB Allocation Details'!$A$18:$L$205, MATCH("Misc ID", 'E4 TB Allocation Details'!$A$18:$L$18, 0),FALSE), 'E2 Allocators'!$B$15:$W$361, MATCH('O5 Details by Class &amp; Accounts'!BN$18, 'E2 Allocators'!$B$15:$W$15, 0),FALSE)*$E54)</f>
        <v>0</v>
      </c>
      <c r="BO54" s="1412">
        <f ca="1">IF(ISERROR(VLOOKUP(VLOOKUP($A54, 'E4 TB Allocation Details'!$A$18:$L$205, MATCH("Misc ID", 'E4 TB Allocation Details'!$A$18:$L$18, 0),FALSE), 'E2 Allocators'!$B$15:$W$361, MATCH('O5 Details by Class &amp; Accounts'!BO$18, 'E2 Allocators'!$B$15:$W$15, 0),FALSE)*$E54), 0, VLOOKUP(VLOOKUP($A54, 'E4 TB Allocation Details'!$A$18:$L$205, MATCH("Misc ID", 'E4 TB Allocation Details'!$A$18:$L$18, 0),FALSE), 'E2 Allocators'!$B$15:$W$361, MATCH('O5 Details by Class &amp; Accounts'!BO$18, 'E2 Allocators'!$B$15:$W$15, 0),FALSE)*$E54)</f>
        <v>0</v>
      </c>
      <c r="BP54" s="1412">
        <f ca="1">IF(ISERROR(VLOOKUP(VLOOKUP($A54, 'E4 TB Allocation Details'!$A$18:$L$205, MATCH("Misc ID", 'E4 TB Allocation Details'!$A$18:$L$18, 0),FALSE), 'E2 Allocators'!$B$15:$W$361, MATCH('O5 Details by Class &amp; Accounts'!BP$18, 'E2 Allocators'!$B$15:$W$15, 0),FALSE)*$E54), 0, VLOOKUP(VLOOKUP($A54, 'E4 TB Allocation Details'!$A$18:$L$205, MATCH("Misc ID", 'E4 TB Allocation Details'!$A$18:$L$18, 0),FALSE), 'E2 Allocators'!$B$15:$W$361, MATCH('O5 Details by Class &amp; Accounts'!BP$18, 'E2 Allocators'!$B$15:$W$15, 0),FALSE)*$E54)</f>
        <v>0</v>
      </c>
      <c r="BQ54" s="1412">
        <f ca="1">IF(ISERROR(VLOOKUP(VLOOKUP($A54, 'E4 TB Allocation Details'!$A$18:$L$205, MATCH("Misc ID", 'E4 TB Allocation Details'!$A$18:$L$18, 0),FALSE), 'E2 Allocators'!$B$15:$W$361, MATCH('O5 Details by Class &amp; Accounts'!BQ$18, 'E2 Allocators'!$B$15:$W$15, 0),FALSE)*$E54), 0, VLOOKUP(VLOOKUP($A54, 'E4 TB Allocation Details'!$A$18:$L$205, MATCH("Misc ID", 'E4 TB Allocation Details'!$A$18:$L$18, 0),FALSE), 'E2 Allocators'!$B$15:$W$361, MATCH('O5 Details by Class &amp; Accounts'!BQ$18, 'E2 Allocators'!$B$15:$W$15, 0),FALSE)*$E54)</f>
        <v>0</v>
      </c>
      <c r="BR54" s="1412">
        <f ca="1">IF(ISERROR(VLOOKUP(VLOOKUP($A54, 'E4 TB Allocation Details'!$A$18:$L$205, MATCH("Misc ID", 'E4 TB Allocation Details'!$A$18:$L$18, 0),FALSE), 'E2 Allocators'!$B$15:$W$361, MATCH('O5 Details by Class &amp; Accounts'!BR$18, 'E2 Allocators'!$B$15:$W$15, 0),FALSE)*$E54), 0, VLOOKUP(VLOOKUP($A54, 'E4 TB Allocation Details'!$A$18:$L$205, MATCH("Misc ID", 'E4 TB Allocation Details'!$A$18:$L$18, 0),FALSE), 'E2 Allocators'!$B$15:$W$361, MATCH('O5 Details by Class &amp; Accounts'!BR$18, 'E2 Allocators'!$B$15:$W$15, 0),FALSE)*$E54)</f>
        <v>0</v>
      </c>
      <c r="BS54" s="1412">
        <f t="shared" si="3"/>
        <v>0</v>
      </c>
      <c r="BT54" s="1412">
        <f ca="1">IF(ISERROR(VLOOKUP(VLOOKUP($A54, 'E4 TB Allocation Details'!$A$18:$L$205, MATCH("A &amp; G ID", 'E4 TB Allocation Details'!$A$18:$L$18, 0),FALSE), 'E2 Allocators'!$B$15:$W$361, MATCH('O5 Details by Class &amp; Accounts'!BT$18, 'E2 Allocators'!$B$15:$W$15, 0),FALSE)*$E54), 0, VLOOKUP(VLOOKUP($A54, 'E4 TB Allocation Details'!$A$18:$L$205, MATCH("A &amp; G ID", 'E4 TB Allocation Details'!$A$18:$L$18, 0),FALSE), 'E2 Allocators'!$B$15:$W$361, MATCH('O5 Details by Class &amp; Accounts'!BT$18, 'E2 Allocators'!$B$15:$W$15, 0),FALSE)*$E54)</f>
        <v>0</v>
      </c>
      <c r="BU54" s="1412">
        <f ca="1">IF(ISERROR(VLOOKUP(VLOOKUP($A54, 'E4 TB Allocation Details'!$A$18:$L$205, MATCH("A &amp; G ID", 'E4 TB Allocation Details'!$A$18:$L$18, 0),FALSE), 'E2 Allocators'!$B$15:$W$361, MATCH('O5 Details by Class &amp; Accounts'!BU$18, 'E2 Allocators'!$B$15:$W$15, 0),FALSE)*$E54), 0, VLOOKUP(VLOOKUP($A54, 'E4 TB Allocation Details'!$A$18:$L$205, MATCH("A &amp; G ID", 'E4 TB Allocation Details'!$A$18:$L$18, 0),FALSE), 'E2 Allocators'!$B$15:$W$361, MATCH('O5 Details by Class &amp; Accounts'!BU$18, 'E2 Allocators'!$B$15:$W$15, 0),FALSE)*$E54)</f>
        <v>0</v>
      </c>
      <c r="BV54" s="1412">
        <f ca="1">IF(ISERROR(VLOOKUP(VLOOKUP($A54, 'E4 TB Allocation Details'!$A$18:$L$205, MATCH("A &amp; G ID", 'E4 TB Allocation Details'!$A$18:$L$18, 0),FALSE), 'E2 Allocators'!$B$15:$W$361, MATCH('O5 Details by Class &amp; Accounts'!BV$18, 'E2 Allocators'!$B$15:$W$15, 0),FALSE)*$E54), 0, VLOOKUP(VLOOKUP($A54, 'E4 TB Allocation Details'!$A$18:$L$205, MATCH("A &amp; G ID", 'E4 TB Allocation Details'!$A$18:$L$18, 0),FALSE), 'E2 Allocators'!$B$15:$W$361, MATCH('O5 Details by Class &amp; Accounts'!BV$18, 'E2 Allocators'!$B$15:$W$15, 0),FALSE)*$E54)</f>
        <v>0</v>
      </c>
      <c r="BW54" s="1412">
        <f ca="1">IF(ISERROR(VLOOKUP(VLOOKUP($A54, 'E4 TB Allocation Details'!$A$18:$L$205, MATCH("A &amp; G ID", 'E4 TB Allocation Details'!$A$18:$L$18, 0),FALSE), 'E2 Allocators'!$B$15:$W$361, MATCH('O5 Details by Class &amp; Accounts'!BW$18, 'E2 Allocators'!$B$15:$W$15, 0),FALSE)*$E54), 0, VLOOKUP(VLOOKUP($A54, 'E4 TB Allocation Details'!$A$18:$L$205, MATCH("A &amp; G ID", 'E4 TB Allocation Details'!$A$18:$L$18, 0),FALSE), 'E2 Allocators'!$B$15:$W$361, MATCH('O5 Details by Class &amp; Accounts'!BW$18, 'E2 Allocators'!$B$15:$W$15, 0),FALSE)*$E54)</f>
        <v>0</v>
      </c>
      <c r="BX54" s="1412">
        <f ca="1">IF(ISERROR(VLOOKUP(VLOOKUP($A54, 'E4 TB Allocation Details'!$A$18:$L$205, MATCH("A &amp; G ID", 'E4 TB Allocation Details'!$A$18:$L$18, 0),FALSE), 'E2 Allocators'!$B$15:$W$361, MATCH('O5 Details by Class &amp; Accounts'!BX$18, 'E2 Allocators'!$B$15:$W$15, 0),FALSE)*$E54), 0, VLOOKUP(VLOOKUP($A54, 'E4 TB Allocation Details'!$A$18:$L$205, MATCH("A &amp; G ID", 'E4 TB Allocation Details'!$A$18:$L$18, 0),FALSE), 'E2 Allocators'!$B$15:$W$361, MATCH('O5 Details by Class &amp; Accounts'!BX$18, 'E2 Allocators'!$B$15:$W$15, 0),FALSE)*$E54)</f>
        <v>0</v>
      </c>
      <c r="BY54" s="1412">
        <f ca="1">IF(ISERROR(VLOOKUP(VLOOKUP($A54, 'E4 TB Allocation Details'!$A$18:$L$205, MATCH("A &amp; G ID", 'E4 TB Allocation Details'!$A$18:$L$18, 0),FALSE), 'E2 Allocators'!$B$15:$W$361, MATCH('O5 Details by Class &amp; Accounts'!BY$18, 'E2 Allocators'!$B$15:$W$15, 0),FALSE)*$E54), 0, VLOOKUP(VLOOKUP($A54, 'E4 TB Allocation Details'!$A$18:$L$205, MATCH("A &amp; G ID", 'E4 TB Allocation Details'!$A$18:$L$18, 0),FALSE), 'E2 Allocators'!$B$15:$W$361, MATCH('O5 Details by Class &amp; Accounts'!BY$18, 'E2 Allocators'!$B$15:$W$15, 0),FALSE)*$E54)</f>
        <v>0</v>
      </c>
      <c r="BZ54" s="1412">
        <f ca="1">IF(ISERROR(VLOOKUP(VLOOKUP($A54, 'E4 TB Allocation Details'!$A$18:$L$205, MATCH("A &amp; G ID", 'E4 TB Allocation Details'!$A$18:$L$18, 0),FALSE), 'E2 Allocators'!$B$15:$W$361, MATCH('O5 Details by Class &amp; Accounts'!BZ$18, 'E2 Allocators'!$B$15:$W$15, 0),FALSE)*$E54), 0, VLOOKUP(VLOOKUP($A54, 'E4 TB Allocation Details'!$A$18:$L$205, MATCH("A &amp; G ID", 'E4 TB Allocation Details'!$A$18:$L$18, 0),FALSE), 'E2 Allocators'!$B$15:$W$361, MATCH('O5 Details by Class &amp; Accounts'!BZ$18, 'E2 Allocators'!$B$15:$W$15, 0),FALSE)*$E54)</f>
        <v>0</v>
      </c>
      <c r="CA54" s="1412">
        <f ca="1">IF(ISERROR(VLOOKUP(VLOOKUP($A54, 'E4 TB Allocation Details'!$A$18:$L$205, MATCH("A &amp; G ID", 'E4 TB Allocation Details'!$A$18:$L$18, 0),FALSE), 'E2 Allocators'!$B$15:$W$361, MATCH('O5 Details by Class &amp; Accounts'!CA$18, 'E2 Allocators'!$B$15:$W$15, 0),FALSE)*$E54), 0, VLOOKUP(VLOOKUP($A54, 'E4 TB Allocation Details'!$A$18:$L$205, MATCH("A &amp; G ID", 'E4 TB Allocation Details'!$A$18:$L$18, 0),FALSE), 'E2 Allocators'!$B$15:$W$361, MATCH('O5 Details by Class &amp; Accounts'!CA$18, 'E2 Allocators'!$B$15:$W$15, 0),FALSE)*$E54)</f>
        <v>0</v>
      </c>
      <c r="CB54" s="1412">
        <f ca="1">IF(ISERROR(VLOOKUP(VLOOKUP($A54, 'E4 TB Allocation Details'!$A$18:$L$205, MATCH("A &amp; G ID", 'E4 TB Allocation Details'!$A$18:$L$18, 0),FALSE), 'E2 Allocators'!$B$15:$W$361, MATCH('O5 Details by Class &amp; Accounts'!CB$18, 'E2 Allocators'!$B$15:$W$15, 0),FALSE)*$E54), 0, VLOOKUP(VLOOKUP($A54, 'E4 TB Allocation Details'!$A$18:$L$205, MATCH("A &amp; G ID", 'E4 TB Allocation Details'!$A$18:$L$18, 0),FALSE), 'E2 Allocators'!$B$15:$W$361, MATCH('O5 Details by Class &amp; Accounts'!CB$18, 'E2 Allocators'!$B$15:$W$15, 0),FALSE)*$E54)</f>
        <v>0</v>
      </c>
      <c r="CC54" s="1412">
        <f ca="1">IF(ISERROR(VLOOKUP(VLOOKUP($A54, 'E4 TB Allocation Details'!$A$18:$L$205, MATCH("A &amp; G ID", 'E4 TB Allocation Details'!$A$18:$L$18, 0),FALSE), 'E2 Allocators'!$B$15:$W$361, MATCH('O5 Details by Class &amp; Accounts'!CC$18, 'E2 Allocators'!$B$15:$W$15, 0),FALSE)*$E54), 0, VLOOKUP(VLOOKUP($A54, 'E4 TB Allocation Details'!$A$18:$L$205, MATCH("A &amp; G ID", 'E4 TB Allocation Details'!$A$18:$L$18, 0),FALSE), 'E2 Allocators'!$B$15:$W$361, MATCH('O5 Details by Class &amp; Accounts'!CC$18, 'E2 Allocators'!$B$15:$W$15, 0),FALSE)*$E54)</f>
        <v>0</v>
      </c>
      <c r="CD54" s="1412">
        <f ca="1">IF(ISERROR(VLOOKUP(VLOOKUP($A54, 'E4 TB Allocation Details'!$A$18:$L$205, MATCH("A &amp; G ID", 'E4 TB Allocation Details'!$A$18:$L$18, 0),FALSE), 'E2 Allocators'!$B$15:$W$361, MATCH('O5 Details by Class &amp; Accounts'!CD$18, 'E2 Allocators'!$B$15:$W$15, 0),FALSE)*$E54), 0, VLOOKUP(VLOOKUP($A54, 'E4 TB Allocation Details'!$A$18:$L$205, MATCH("A &amp; G ID", 'E4 TB Allocation Details'!$A$18:$L$18, 0),FALSE), 'E2 Allocators'!$B$15:$W$361, MATCH('O5 Details by Class &amp; Accounts'!CD$18, 'E2 Allocators'!$B$15:$W$15, 0),FALSE)*$E54)</f>
        <v>0</v>
      </c>
      <c r="CE54" s="1412">
        <f ca="1">IF(ISERROR(VLOOKUP(VLOOKUP($A54, 'E4 TB Allocation Details'!$A$18:$L$205, MATCH("A &amp; G ID", 'E4 TB Allocation Details'!$A$18:$L$18, 0),FALSE), 'E2 Allocators'!$B$15:$W$361, MATCH('O5 Details by Class &amp; Accounts'!CE$18, 'E2 Allocators'!$B$15:$W$15, 0),FALSE)*$E54), 0, VLOOKUP(VLOOKUP($A54, 'E4 TB Allocation Details'!$A$18:$L$205, MATCH("A &amp; G ID", 'E4 TB Allocation Details'!$A$18:$L$18, 0),FALSE), 'E2 Allocators'!$B$15:$W$361, MATCH('O5 Details by Class &amp; Accounts'!CE$18, 'E2 Allocators'!$B$15:$W$15, 0),FALSE)*$E54)</f>
        <v>0</v>
      </c>
      <c r="CF54" s="1412">
        <f ca="1">IF(ISERROR(VLOOKUP(VLOOKUP($A54, 'E4 TB Allocation Details'!$A$18:$L$205, MATCH("A &amp; G ID", 'E4 TB Allocation Details'!$A$18:$L$18, 0),FALSE), 'E2 Allocators'!$B$15:$W$361, MATCH('O5 Details by Class &amp; Accounts'!CF$18, 'E2 Allocators'!$B$15:$W$15, 0),FALSE)*$E54), 0, VLOOKUP(VLOOKUP($A54, 'E4 TB Allocation Details'!$A$18:$L$205, MATCH("A &amp; G ID", 'E4 TB Allocation Details'!$A$18:$L$18, 0),FALSE), 'E2 Allocators'!$B$15:$W$361, MATCH('O5 Details by Class &amp; Accounts'!CF$18, 'E2 Allocators'!$B$15:$W$15, 0),FALSE)*$E54)</f>
        <v>0</v>
      </c>
      <c r="CG54" s="1412">
        <f ca="1">IF(ISERROR(VLOOKUP(VLOOKUP($A54, 'E4 TB Allocation Details'!$A$18:$L$205, MATCH("A &amp; G ID", 'E4 TB Allocation Details'!$A$18:$L$18, 0),FALSE), 'E2 Allocators'!$B$15:$W$361, MATCH('O5 Details by Class &amp; Accounts'!CG$18, 'E2 Allocators'!$B$15:$W$15, 0),FALSE)*$E54), 0, VLOOKUP(VLOOKUP($A54, 'E4 TB Allocation Details'!$A$18:$L$205, MATCH("A &amp; G ID", 'E4 TB Allocation Details'!$A$18:$L$18, 0),FALSE), 'E2 Allocators'!$B$15:$W$361, MATCH('O5 Details by Class &amp; Accounts'!CG$18, 'E2 Allocators'!$B$15:$W$15, 0),FALSE)*$E54)</f>
        <v>0</v>
      </c>
      <c r="CH54" s="1412">
        <f ca="1">IF(ISERROR(VLOOKUP(VLOOKUP($A54, 'E4 TB Allocation Details'!$A$18:$L$205, MATCH("A &amp; G ID", 'E4 TB Allocation Details'!$A$18:$L$18, 0),FALSE), 'E2 Allocators'!$B$15:$W$361, MATCH('O5 Details by Class &amp; Accounts'!CH$18, 'E2 Allocators'!$B$15:$W$15, 0),FALSE)*$E54), 0, VLOOKUP(VLOOKUP($A54, 'E4 TB Allocation Details'!$A$18:$L$205, MATCH("A &amp; G ID", 'E4 TB Allocation Details'!$A$18:$L$18, 0),FALSE), 'E2 Allocators'!$B$15:$W$361, MATCH('O5 Details by Class &amp; Accounts'!CH$18, 'E2 Allocators'!$B$15:$W$15, 0),FALSE)*$E54)</f>
        <v>0</v>
      </c>
      <c r="CI54" s="1412">
        <f ca="1">IF(ISERROR(VLOOKUP(VLOOKUP($A54, 'E4 TB Allocation Details'!$A$18:$L$205, MATCH("A &amp; G ID", 'E4 TB Allocation Details'!$A$18:$L$18, 0),FALSE), 'E2 Allocators'!$B$15:$W$361, MATCH('O5 Details by Class &amp; Accounts'!CI$18, 'E2 Allocators'!$B$15:$W$15, 0),FALSE)*$E54), 0, VLOOKUP(VLOOKUP($A54, 'E4 TB Allocation Details'!$A$18:$L$205, MATCH("A &amp; G ID", 'E4 TB Allocation Details'!$A$18:$L$18, 0),FALSE), 'E2 Allocators'!$B$15:$W$361, MATCH('O5 Details by Class &amp; Accounts'!CI$18, 'E2 Allocators'!$B$15:$W$15, 0),FALSE)*$E54)</f>
        <v>0</v>
      </c>
      <c r="CJ54" s="1412">
        <f ca="1">IF(ISERROR(VLOOKUP(VLOOKUP($A54, 'E4 TB Allocation Details'!$A$18:$L$205, MATCH("A &amp; G ID", 'E4 TB Allocation Details'!$A$18:$L$18, 0),FALSE), 'E2 Allocators'!$B$15:$W$361, MATCH('O5 Details by Class &amp; Accounts'!CJ$18, 'E2 Allocators'!$B$15:$W$15, 0),FALSE)*$E54), 0, VLOOKUP(VLOOKUP($A54, 'E4 TB Allocation Details'!$A$18:$L$205, MATCH("A &amp; G ID", 'E4 TB Allocation Details'!$A$18:$L$18, 0),FALSE), 'E2 Allocators'!$B$15:$W$361, MATCH('O5 Details by Class &amp; Accounts'!CJ$18, 'E2 Allocators'!$B$15:$W$15, 0),FALSE)*$E54)</f>
        <v>0</v>
      </c>
      <c r="CK54" s="1412">
        <f ca="1">IF(ISERROR(VLOOKUP(VLOOKUP($A54, 'E4 TB Allocation Details'!$A$18:$L$205, MATCH("A &amp; G ID", 'E4 TB Allocation Details'!$A$18:$L$18, 0),FALSE), 'E2 Allocators'!$B$15:$W$361, MATCH('O5 Details by Class &amp; Accounts'!CK$18, 'E2 Allocators'!$B$15:$W$15, 0),FALSE)*$E54), 0, VLOOKUP(VLOOKUP($A54, 'E4 TB Allocation Details'!$A$18:$L$205, MATCH("A &amp; G ID", 'E4 TB Allocation Details'!$A$18:$L$18, 0),FALSE), 'E2 Allocators'!$B$15:$W$361, MATCH('O5 Details by Class &amp; Accounts'!CK$18, 'E2 Allocators'!$B$15:$W$15, 0),FALSE)*$E54)</f>
        <v>0</v>
      </c>
      <c r="CL54" s="1412">
        <f ca="1">IF(ISERROR(VLOOKUP(VLOOKUP($A54, 'E4 TB Allocation Details'!$A$18:$L$205, MATCH("A &amp; G ID", 'E4 TB Allocation Details'!$A$18:$L$18, 0),FALSE), 'E2 Allocators'!$B$15:$W$361, MATCH('O5 Details by Class &amp; Accounts'!CL$18, 'E2 Allocators'!$B$15:$W$15, 0),FALSE)*$E54), 0, VLOOKUP(VLOOKUP($A54, 'E4 TB Allocation Details'!$A$18:$L$205, MATCH("A &amp; G ID", 'E4 TB Allocation Details'!$A$18:$L$18, 0),FALSE), 'E2 Allocators'!$B$15:$W$361, MATCH('O5 Details by Class &amp; Accounts'!CL$18, 'E2 Allocators'!$B$15:$W$15, 0),FALSE)*$E54)</f>
        <v>0</v>
      </c>
      <c r="CM54" s="1412">
        <f ca="1">IF(ISERROR(VLOOKUP(VLOOKUP($A54, 'E4 TB Allocation Details'!$A$18:$L$205, MATCH("A &amp; G ID", 'E4 TB Allocation Details'!$A$18:$L$18, 0),FALSE), 'E2 Allocators'!$B$15:$W$361, MATCH('O5 Details by Class &amp; Accounts'!CM$18, 'E2 Allocators'!$B$15:$W$15, 0),FALSE)*$E54), 0, VLOOKUP(VLOOKUP($A54, 'E4 TB Allocation Details'!$A$18:$L$205, MATCH("A &amp; G ID", 'E4 TB Allocation Details'!$A$18:$L$18, 0),FALSE), 'E2 Allocators'!$B$15:$W$361, MATCH('O5 Details by Class &amp; Accounts'!CM$18, 'E2 Allocators'!$B$15:$W$15, 0),FALSE)*$E54)</f>
        <v>0</v>
      </c>
      <c r="CN54" s="1412">
        <f t="shared" si="5"/>
        <v>0</v>
      </c>
      <c r="CO54" s="1792">
        <f t="shared" si="4"/>
        <v>0</v>
      </c>
      <c r="CQ54" s="2087" t="s">
        <v>1142</v>
      </c>
    </row>
    <row r="55" spans="1:95" s="81" customFormat="1" ht="25.5">
      <c r="A55" s="1175" t="s">
        <v>149</v>
      </c>
      <c r="B55" s="1176" t="s">
        <v>1455</v>
      </c>
      <c r="C55" s="1789">
        <f ca="1">IF(ISERROR(VLOOKUP($A55,'I3 TB Data'!$A$23:$H$458,MATCH('O5 Details by Class &amp; Accounts'!$C$18, 'I3 TB Data'!$A$23:$H$23,0),0)), 0, VLOOKUP($A55,'I3 TB Data'!$A$23:$H$458,MATCH('O5 Details by Class &amp; Accounts'!$C$18,'I3 TB Data'!$A$23:$H$23,0),0))</f>
        <v>0</v>
      </c>
      <c r="D55" s="1790">
        <f ca="1">'I4 BO ASSETS'!E52</f>
        <v>0</v>
      </c>
      <c r="E55" s="1789">
        <f t="shared" si="6"/>
        <v>0</v>
      </c>
      <c r="F55" s="1791">
        <f ca="1">IF(ISERROR(VLOOKUP($A55, 'E1 Categorization'!A33:E122, MATCH("Customer Component", 'E1 Categorization'!$A$33:$E$33,0), 0)), 0, IF(VLOOKUP($A55, 'E1 Categorization'!A33:E122, MATCH("Customer Component", 'E1 Categorization'!$A$33:$E$33,0), 0)=0, 'O5 Details by Class &amp; Accounts'!$E55, IF(AND(VLOOKUP($A55, 'E1 Categorization'!A33:E122, MATCH("Customer Component", 'E1 Categorization'!$A$33:$E$33,0), 0) &gt;0, VLOOKUP($A55, 'E1 Categorization'!A33:E122, MATCH("Customer Component", 'E1 Categorization'!$A$33:$E$33,0), 0)&lt;1), 'O5 Details by Class &amp; Accounts'!$E55*(1-VLOOKUP($A55, 'E1 Categorization'!A33:E122, MATCH("Customer Component", 'E1 Categorization'!$A$33:$E$33,0), 0)), 0)))</f>
        <v>0</v>
      </c>
      <c r="G55" s="1791">
        <f ca="1">IF(ISERROR(VLOOKUP($A55, 'E1 Categorization'!A33:E122, MATCH("Customer Component", 'E1 Categorization'!$A$33:$E$33,0), 0)),0, IF(VLOOKUP($A55, 'E1 Categorization'!A33:E122, MATCH("Customer Component", 'E1 Categorization'!$A$33:$E$33,0), 0)=0, 0, IF(AND(VLOOKUP($A55, 'E1 Categorization'!A33:E122, MATCH("Customer Component", 'E1 Categorization'!$A$33:$E$33,0), 0) &gt;0, VLOOKUP($A55, 'E1 Categorization'!A33:E122, MATCH("Customer Component", 'E1 Categorization'!$A$33:$E$33,0), 0)&lt;1), 'O5 Details by Class &amp; Accounts'!$E55*(VLOOKUP($A55, 'E1 Categorization'!A33:E122, MATCH("Customer Component", 'E1 Categorization'!$A$33:$E$33,0), 0)), 'O5 Details by Class &amp; Accounts'!$E55)))</f>
        <v>0</v>
      </c>
      <c r="H55" s="1412">
        <f t="shared" si="0"/>
        <v>0</v>
      </c>
      <c r="I55" s="1412">
        <f ca="1">IF(ISERROR(VLOOKUP(VLOOKUP($A55, 'E4 TB Allocation Details'!$A$18:$L$205, MATCH("Demand ID", 'E4 TB Allocation Details'!$A$18:$L$18, 0),FALSE), 'E2 Allocators'!$B$15:$W$361, MATCH('O5 Details by Class &amp; Accounts'!I$18, 'E2 Allocators'!$B$15:$W$15, 0),FALSE)*$F55), 0, VLOOKUP(VLOOKUP($A55, 'E4 TB Allocation Details'!$A$18:$L$205, MATCH("Demand ID", 'E4 TB Allocation Details'!$A$18:$L$18, 0),FALSE), 'E2 Allocators'!$B$15:$W$361, MATCH('O5 Details by Class &amp; Accounts'!I$18, 'E2 Allocators'!$B$15:$W$15, 0),FALSE)*$F55)</f>
        <v>0</v>
      </c>
      <c r="J55" s="1412">
        <f ca="1">IF(ISERROR(VLOOKUP(VLOOKUP($A55, 'E4 TB Allocation Details'!$A$18:$L$205, MATCH("Demand ID", 'E4 TB Allocation Details'!$A$18:$L$18, 0),FALSE), 'E2 Allocators'!$B$15:$W$361, MATCH('O5 Details by Class &amp; Accounts'!J$18, 'E2 Allocators'!$B$15:$W$15, 0),FALSE)*$F55), 0, VLOOKUP(VLOOKUP($A55, 'E4 TB Allocation Details'!$A$18:$L$205, MATCH("Demand ID", 'E4 TB Allocation Details'!$A$18:$L$18, 0),FALSE), 'E2 Allocators'!$B$15:$W$361, MATCH('O5 Details by Class &amp; Accounts'!J$18, 'E2 Allocators'!$B$15:$W$15, 0),FALSE)*$F55)</f>
        <v>0</v>
      </c>
      <c r="K55" s="1412">
        <f ca="1">IF(ISERROR(VLOOKUP(VLOOKUP($A55, 'E4 TB Allocation Details'!$A$18:$L$205, MATCH("Demand ID", 'E4 TB Allocation Details'!$A$18:$L$18, 0),FALSE), 'E2 Allocators'!$B$15:$W$361, MATCH('O5 Details by Class &amp; Accounts'!K$18, 'E2 Allocators'!$B$15:$W$15, 0),FALSE)*$F55), 0, VLOOKUP(VLOOKUP($A55, 'E4 TB Allocation Details'!$A$18:$L$205, MATCH("Demand ID", 'E4 TB Allocation Details'!$A$18:$L$18, 0),FALSE), 'E2 Allocators'!$B$15:$W$361, MATCH('O5 Details by Class &amp; Accounts'!K$18, 'E2 Allocators'!$B$15:$W$15, 0),FALSE)*$F55)</f>
        <v>0</v>
      </c>
      <c r="L55" s="1412">
        <f ca="1">IF(ISERROR(VLOOKUP(VLOOKUP($A55, 'E4 TB Allocation Details'!$A$18:$L$205, MATCH("Demand ID", 'E4 TB Allocation Details'!$A$18:$L$18, 0),FALSE), 'E2 Allocators'!$B$15:$W$361, MATCH('O5 Details by Class &amp; Accounts'!L$18, 'E2 Allocators'!$B$15:$W$15, 0),FALSE)*$F55), 0, VLOOKUP(VLOOKUP($A55, 'E4 TB Allocation Details'!$A$18:$L$205, MATCH("Demand ID", 'E4 TB Allocation Details'!$A$18:$L$18, 0),FALSE), 'E2 Allocators'!$B$15:$W$361, MATCH('O5 Details by Class &amp; Accounts'!L$18, 'E2 Allocators'!$B$15:$W$15, 0),FALSE)*$F55)</f>
        <v>0</v>
      </c>
      <c r="M55" s="1412">
        <f ca="1">IF(ISERROR(VLOOKUP(VLOOKUP($A55, 'E4 TB Allocation Details'!$A$18:$L$205, MATCH("Demand ID", 'E4 TB Allocation Details'!$A$18:$L$18, 0),FALSE), 'E2 Allocators'!$B$15:$W$361, MATCH('O5 Details by Class &amp; Accounts'!M$18, 'E2 Allocators'!$B$15:$W$15, 0),FALSE)*$F55), 0, VLOOKUP(VLOOKUP($A55, 'E4 TB Allocation Details'!$A$18:$L$205, MATCH("Demand ID", 'E4 TB Allocation Details'!$A$18:$L$18, 0),FALSE), 'E2 Allocators'!$B$15:$W$361, MATCH('O5 Details by Class &amp; Accounts'!M$18, 'E2 Allocators'!$B$15:$W$15, 0),FALSE)*$F55)</f>
        <v>0</v>
      </c>
      <c r="N55" s="1412">
        <f ca="1">IF(ISERROR(VLOOKUP(VLOOKUP($A55, 'E4 TB Allocation Details'!$A$18:$L$205, MATCH("Demand ID", 'E4 TB Allocation Details'!$A$18:$L$18, 0),FALSE), 'E2 Allocators'!$B$15:$W$361, MATCH('O5 Details by Class &amp; Accounts'!N$18, 'E2 Allocators'!$B$15:$W$15, 0),FALSE)*$F55), 0, VLOOKUP(VLOOKUP($A55, 'E4 TB Allocation Details'!$A$18:$L$205, MATCH("Demand ID", 'E4 TB Allocation Details'!$A$18:$L$18, 0),FALSE), 'E2 Allocators'!$B$15:$W$361, MATCH('O5 Details by Class &amp; Accounts'!N$18, 'E2 Allocators'!$B$15:$W$15, 0),FALSE)*$F55)</f>
        <v>0</v>
      </c>
      <c r="O55" s="1412">
        <f ca="1">IF(ISERROR(VLOOKUP(VLOOKUP($A55, 'E4 TB Allocation Details'!$A$18:$L$205, MATCH("Demand ID", 'E4 TB Allocation Details'!$A$18:$L$18, 0),FALSE), 'E2 Allocators'!$B$15:$W$361, MATCH('O5 Details by Class &amp; Accounts'!O$18, 'E2 Allocators'!$B$15:$W$15, 0),FALSE)*$F55), 0, VLOOKUP(VLOOKUP($A55, 'E4 TB Allocation Details'!$A$18:$L$205, MATCH("Demand ID", 'E4 TB Allocation Details'!$A$18:$L$18, 0),FALSE), 'E2 Allocators'!$B$15:$W$361, MATCH('O5 Details by Class &amp; Accounts'!O$18, 'E2 Allocators'!$B$15:$W$15, 0),FALSE)*$F55)</f>
        <v>0</v>
      </c>
      <c r="P55" s="1412">
        <f ca="1">IF(ISERROR(VLOOKUP(VLOOKUP($A55, 'E4 TB Allocation Details'!$A$18:$L$205, MATCH("Demand ID", 'E4 TB Allocation Details'!$A$18:$L$18, 0),FALSE), 'E2 Allocators'!$B$15:$W$361, MATCH('O5 Details by Class &amp; Accounts'!P$18, 'E2 Allocators'!$B$15:$W$15, 0),FALSE)*$F55), 0, VLOOKUP(VLOOKUP($A55, 'E4 TB Allocation Details'!$A$18:$L$205, MATCH("Demand ID", 'E4 TB Allocation Details'!$A$18:$L$18, 0),FALSE), 'E2 Allocators'!$B$15:$W$361, MATCH('O5 Details by Class &amp; Accounts'!P$18, 'E2 Allocators'!$B$15:$W$15, 0),FALSE)*$F55)</f>
        <v>0</v>
      </c>
      <c r="Q55" s="1412">
        <f ca="1">IF(ISERROR(VLOOKUP(VLOOKUP($A55, 'E4 TB Allocation Details'!$A$18:$L$205, MATCH("Demand ID", 'E4 TB Allocation Details'!$A$18:$L$18, 0),FALSE), 'E2 Allocators'!$B$15:$W$361, MATCH('O5 Details by Class &amp; Accounts'!Q$18, 'E2 Allocators'!$B$15:$W$15, 0),FALSE)*$F55), 0, VLOOKUP(VLOOKUP($A55, 'E4 TB Allocation Details'!$A$18:$L$205, MATCH("Demand ID", 'E4 TB Allocation Details'!$A$18:$L$18, 0),FALSE), 'E2 Allocators'!$B$15:$W$361, MATCH('O5 Details by Class &amp; Accounts'!Q$18, 'E2 Allocators'!$B$15:$W$15, 0),FALSE)*$F55)</f>
        <v>0</v>
      </c>
      <c r="R55" s="1412">
        <f ca="1">IF(ISERROR(VLOOKUP(VLOOKUP($A55, 'E4 TB Allocation Details'!$A$18:$L$205, MATCH("Demand ID", 'E4 TB Allocation Details'!$A$18:$L$18, 0),FALSE), 'E2 Allocators'!$B$15:$W$361, MATCH('O5 Details by Class &amp; Accounts'!R$18, 'E2 Allocators'!$B$15:$W$15, 0),FALSE)*$F55), 0, VLOOKUP(VLOOKUP($A55, 'E4 TB Allocation Details'!$A$18:$L$205, MATCH("Demand ID", 'E4 TB Allocation Details'!$A$18:$L$18, 0),FALSE), 'E2 Allocators'!$B$15:$W$361, MATCH('O5 Details by Class &amp; Accounts'!R$18, 'E2 Allocators'!$B$15:$W$15, 0),FALSE)*$F55)</f>
        <v>0</v>
      </c>
      <c r="S55" s="1412">
        <f ca="1">IF(ISERROR(VLOOKUP(VLOOKUP($A55, 'E4 TB Allocation Details'!$A$18:$L$205, MATCH("Demand ID", 'E4 TB Allocation Details'!$A$18:$L$18, 0),FALSE), 'E2 Allocators'!$B$15:$W$361, MATCH('O5 Details by Class &amp; Accounts'!S$18, 'E2 Allocators'!$B$15:$W$15, 0),FALSE)*$F55), 0, VLOOKUP(VLOOKUP($A55, 'E4 TB Allocation Details'!$A$18:$L$205, MATCH("Demand ID", 'E4 TB Allocation Details'!$A$18:$L$18, 0),FALSE), 'E2 Allocators'!$B$15:$W$361, MATCH('O5 Details by Class &amp; Accounts'!S$18, 'E2 Allocators'!$B$15:$W$15, 0),FALSE)*$F55)</f>
        <v>0</v>
      </c>
      <c r="T55" s="1412">
        <f ca="1">IF(ISERROR(VLOOKUP(VLOOKUP($A55, 'E4 TB Allocation Details'!$A$18:$L$205, MATCH("Demand ID", 'E4 TB Allocation Details'!$A$18:$L$18, 0),FALSE), 'E2 Allocators'!$B$15:$W$361, MATCH('O5 Details by Class &amp; Accounts'!T$18, 'E2 Allocators'!$B$15:$W$15, 0),FALSE)*$F55), 0, VLOOKUP(VLOOKUP($A55, 'E4 TB Allocation Details'!$A$18:$L$205, MATCH("Demand ID", 'E4 TB Allocation Details'!$A$18:$L$18, 0),FALSE), 'E2 Allocators'!$B$15:$W$361, MATCH('O5 Details by Class &amp; Accounts'!T$18, 'E2 Allocators'!$B$15:$W$15, 0),FALSE)*$F55)</f>
        <v>0</v>
      </c>
      <c r="U55" s="1412">
        <f ca="1">IF(ISERROR(VLOOKUP(VLOOKUP($A55, 'E4 TB Allocation Details'!$A$18:$L$205, MATCH("Demand ID", 'E4 TB Allocation Details'!$A$18:$L$18, 0),FALSE), 'E2 Allocators'!$B$15:$W$361, MATCH('O5 Details by Class &amp; Accounts'!U$18, 'E2 Allocators'!$B$15:$W$15, 0),FALSE)*$F55), 0, VLOOKUP(VLOOKUP($A55, 'E4 TB Allocation Details'!$A$18:$L$205, MATCH("Demand ID", 'E4 TB Allocation Details'!$A$18:$L$18, 0),FALSE), 'E2 Allocators'!$B$15:$W$361, MATCH('O5 Details by Class &amp; Accounts'!U$18, 'E2 Allocators'!$B$15:$W$15, 0),FALSE)*$F55)</f>
        <v>0</v>
      </c>
      <c r="V55" s="1412">
        <f ca="1">IF(ISERROR(VLOOKUP(VLOOKUP($A55, 'E4 TB Allocation Details'!$A$18:$L$205, MATCH("Demand ID", 'E4 TB Allocation Details'!$A$18:$L$18, 0),FALSE), 'E2 Allocators'!$B$15:$W$361, MATCH('O5 Details by Class &amp; Accounts'!V$18, 'E2 Allocators'!$B$15:$W$15, 0),FALSE)*$F55), 0, VLOOKUP(VLOOKUP($A55, 'E4 TB Allocation Details'!$A$18:$L$205, MATCH("Demand ID", 'E4 TB Allocation Details'!$A$18:$L$18, 0),FALSE), 'E2 Allocators'!$B$15:$W$361, MATCH('O5 Details by Class &amp; Accounts'!V$18, 'E2 Allocators'!$B$15:$W$15, 0),FALSE)*$F55)</f>
        <v>0</v>
      </c>
      <c r="W55" s="1412">
        <f ca="1">IF(ISERROR(VLOOKUP(VLOOKUP($A55, 'E4 TB Allocation Details'!$A$18:$L$205, MATCH("Demand ID", 'E4 TB Allocation Details'!$A$18:$L$18, 0),FALSE), 'E2 Allocators'!$B$15:$W$361, MATCH('O5 Details by Class &amp; Accounts'!W$18, 'E2 Allocators'!$B$15:$W$15, 0),FALSE)*$F55), 0, VLOOKUP(VLOOKUP($A55, 'E4 TB Allocation Details'!$A$18:$L$205, MATCH("Demand ID", 'E4 TB Allocation Details'!$A$18:$L$18, 0),FALSE), 'E2 Allocators'!$B$15:$W$361, MATCH('O5 Details by Class &amp; Accounts'!W$18, 'E2 Allocators'!$B$15:$W$15, 0),FALSE)*$F55)</f>
        <v>0</v>
      </c>
      <c r="X55" s="1412">
        <f ca="1">IF(ISERROR(VLOOKUP(VLOOKUP($A55, 'E4 TB Allocation Details'!$A$18:$L$205, MATCH("Demand ID", 'E4 TB Allocation Details'!$A$18:$L$18, 0),FALSE), 'E2 Allocators'!$B$15:$W$361, MATCH('O5 Details by Class &amp; Accounts'!X$18, 'E2 Allocators'!$B$15:$W$15, 0),FALSE)*$F55), 0, VLOOKUP(VLOOKUP($A55, 'E4 TB Allocation Details'!$A$18:$L$205, MATCH("Demand ID", 'E4 TB Allocation Details'!$A$18:$L$18, 0),FALSE), 'E2 Allocators'!$B$15:$W$361, MATCH('O5 Details by Class &amp; Accounts'!X$18, 'E2 Allocators'!$B$15:$W$15, 0),FALSE)*$F55)</f>
        <v>0</v>
      </c>
      <c r="Y55" s="1412">
        <f ca="1">IF(ISERROR(VLOOKUP(VLOOKUP($A55, 'E4 TB Allocation Details'!$A$18:$L$205, MATCH("Demand ID", 'E4 TB Allocation Details'!$A$18:$L$18, 0),FALSE), 'E2 Allocators'!$B$15:$W$361, MATCH('O5 Details by Class &amp; Accounts'!Y$18, 'E2 Allocators'!$B$15:$W$15, 0),FALSE)*$F55), 0, VLOOKUP(VLOOKUP($A55, 'E4 TB Allocation Details'!$A$18:$L$205, MATCH("Demand ID", 'E4 TB Allocation Details'!$A$18:$L$18, 0),FALSE), 'E2 Allocators'!$B$15:$W$361, MATCH('O5 Details by Class &amp; Accounts'!Y$18, 'E2 Allocators'!$B$15:$W$15, 0),FALSE)*$F55)</f>
        <v>0</v>
      </c>
      <c r="Z55" s="1412">
        <f ca="1">IF(ISERROR(VLOOKUP(VLOOKUP($A55, 'E4 TB Allocation Details'!$A$18:$L$205, MATCH("Demand ID", 'E4 TB Allocation Details'!$A$18:$L$18, 0),FALSE), 'E2 Allocators'!$B$15:$W$361, MATCH('O5 Details by Class &amp; Accounts'!Z$18, 'E2 Allocators'!$B$15:$W$15, 0),FALSE)*$F55), 0, VLOOKUP(VLOOKUP($A55, 'E4 TB Allocation Details'!$A$18:$L$205, MATCH("Demand ID", 'E4 TB Allocation Details'!$A$18:$L$18, 0),FALSE), 'E2 Allocators'!$B$15:$W$361, MATCH('O5 Details by Class &amp; Accounts'!Z$18, 'E2 Allocators'!$B$15:$W$15, 0),FALSE)*$F55)</f>
        <v>0</v>
      </c>
      <c r="AA55" s="1412">
        <f ca="1">IF(ISERROR(VLOOKUP(VLOOKUP($A55, 'E4 TB Allocation Details'!$A$18:$L$205, MATCH("Demand ID", 'E4 TB Allocation Details'!$A$18:$L$18, 0),FALSE), 'E2 Allocators'!$B$15:$W$361, MATCH('O5 Details by Class &amp; Accounts'!AA$18, 'E2 Allocators'!$B$15:$W$15, 0),FALSE)*$F55), 0, VLOOKUP(VLOOKUP($A55, 'E4 TB Allocation Details'!$A$18:$L$205, MATCH("Demand ID", 'E4 TB Allocation Details'!$A$18:$L$18, 0),FALSE), 'E2 Allocators'!$B$15:$W$361, MATCH('O5 Details by Class &amp; Accounts'!AA$18, 'E2 Allocators'!$B$15:$W$15, 0),FALSE)*$F55)</f>
        <v>0</v>
      </c>
      <c r="AB55" s="1412">
        <f ca="1">IF(ISERROR(VLOOKUP(VLOOKUP($A55, 'E4 TB Allocation Details'!$A$18:$L$205, MATCH("Demand ID", 'E4 TB Allocation Details'!$A$18:$L$18, 0),FALSE), 'E2 Allocators'!$B$15:$W$361, MATCH('O5 Details by Class &amp; Accounts'!AB$18, 'E2 Allocators'!$B$15:$W$15, 0),FALSE)*$F55), 0, VLOOKUP(VLOOKUP($A55, 'E4 TB Allocation Details'!$A$18:$L$205, MATCH("Demand ID", 'E4 TB Allocation Details'!$A$18:$L$18, 0),FALSE), 'E2 Allocators'!$B$15:$W$361, MATCH('O5 Details by Class &amp; Accounts'!AB$18, 'E2 Allocators'!$B$15:$W$15, 0),FALSE)*$F55)</f>
        <v>0</v>
      </c>
      <c r="AC55" s="1412">
        <f t="shared" si="1"/>
        <v>0</v>
      </c>
      <c r="AD55" s="1412">
        <f ca="1">IF(ISERROR(VLOOKUP(VLOOKUP($A55, 'E4 TB Allocation Details'!$A$18:$L$205, MATCH("Customer ID", 'E4 TB Allocation Details'!$A$18:$L$18, 0),FALSE), 'E2 Allocators'!$B$15:$W$361, MATCH('O5 Details by Class &amp; Accounts'!AD$18, 'E2 Allocators'!$B$15:$W$15, 0),FALSE)*$G55), 0, VLOOKUP(VLOOKUP($A55, 'E4 TB Allocation Details'!$A$18:$L$205, MATCH("Customer ID", 'E4 TB Allocation Details'!$A$18:$L$18, 0),FALSE), 'E2 Allocators'!$B$15:$W$361, MATCH('O5 Details by Class &amp; Accounts'!AD$18, 'E2 Allocators'!$B$15:$W$15, 0),FALSE)*$G55)</f>
        <v>0</v>
      </c>
      <c r="AE55" s="1412">
        <f ca="1">IF(ISERROR(VLOOKUP(VLOOKUP($A55, 'E4 TB Allocation Details'!$A$18:$L$205, MATCH("Customer ID", 'E4 TB Allocation Details'!$A$18:$L$18, 0),FALSE), 'E2 Allocators'!$B$15:$W$361, MATCH('O5 Details by Class &amp; Accounts'!AE$18, 'E2 Allocators'!$B$15:$W$15, 0),FALSE)*$G55), 0, VLOOKUP(VLOOKUP($A55, 'E4 TB Allocation Details'!$A$18:$L$205, MATCH("Customer ID", 'E4 TB Allocation Details'!$A$18:$L$18, 0),FALSE), 'E2 Allocators'!$B$15:$W$361, MATCH('O5 Details by Class &amp; Accounts'!AE$18, 'E2 Allocators'!$B$15:$W$15, 0),FALSE)*$G55)</f>
        <v>0</v>
      </c>
      <c r="AF55" s="1412">
        <f ca="1">IF(ISERROR(VLOOKUP(VLOOKUP($A55, 'E4 TB Allocation Details'!$A$18:$L$205, MATCH("Customer ID", 'E4 TB Allocation Details'!$A$18:$L$18, 0),FALSE), 'E2 Allocators'!$B$15:$W$361, MATCH('O5 Details by Class &amp; Accounts'!AF$18, 'E2 Allocators'!$B$15:$W$15, 0),FALSE)*$G55), 0, VLOOKUP(VLOOKUP($A55, 'E4 TB Allocation Details'!$A$18:$L$205, MATCH("Customer ID", 'E4 TB Allocation Details'!$A$18:$L$18, 0),FALSE), 'E2 Allocators'!$B$15:$W$361, MATCH('O5 Details by Class &amp; Accounts'!AF$18, 'E2 Allocators'!$B$15:$W$15, 0),FALSE)*$G55)</f>
        <v>0</v>
      </c>
      <c r="AG55" s="1412">
        <f ca="1">IF(ISERROR(VLOOKUP(VLOOKUP($A55, 'E4 TB Allocation Details'!$A$18:$L$205, MATCH("Customer ID", 'E4 TB Allocation Details'!$A$18:$L$18, 0),FALSE), 'E2 Allocators'!$B$15:$W$361, MATCH('O5 Details by Class &amp; Accounts'!AG$18, 'E2 Allocators'!$B$15:$W$15, 0),FALSE)*$G55), 0, VLOOKUP(VLOOKUP($A55, 'E4 TB Allocation Details'!$A$18:$L$205, MATCH("Customer ID", 'E4 TB Allocation Details'!$A$18:$L$18, 0),FALSE), 'E2 Allocators'!$B$15:$W$361, MATCH('O5 Details by Class &amp; Accounts'!AG$18, 'E2 Allocators'!$B$15:$W$15, 0),FALSE)*$G55)</f>
        <v>0</v>
      </c>
      <c r="AH55" s="1412">
        <f ca="1">IF(ISERROR(VLOOKUP(VLOOKUP($A55, 'E4 TB Allocation Details'!$A$18:$L$205, MATCH("Customer ID", 'E4 TB Allocation Details'!$A$18:$L$18, 0),FALSE), 'E2 Allocators'!$B$15:$W$361, MATCH('O5 Details by Class &amp; Accounts'!AH$18, 'E2 Allocators'!$B$15:$W$15, 0),FALSE)*$G55), 0, VLOOKUP(VLOOKUP($A55, 'E4 TB Allocation Details'!$A$18:$L$205, MATCH("Customer ID", 'E4 TB Allocation Details'!$A$18:$L$18, 0),FALSE), 'E2 Allocators'!$B$15:$W$361, MATCH('O5 Details by Class &amp; Accounts'!AH$18, 'E2 Allocators'!$B$15:$W$15, 0),FALSE)*$G55)</f>
        <v>0</v>
      </c>
      <c r="AI55" s="1412">
        <f ca="1">IF(ISERROR(VLOOKUP(VLOOKUP($A55, 'E4 TB Allocation Details'!$A$18:$L$205, MATCH("Customer ID", 'E4 TB Allocation Details'!$A$18:$L$18, 0),FALSE), 'E2 Allocators'!$B$15:$W$361, MATCH('O5 Details by Class &amp; Accounts'!AI$18, 'E2 Allocators'!$B$15:$W$15, 0),FALSE)*$G55), 0, VLOOKUP(VLOOKUP($A55, 'E4 TB Allocation Details'!$A$18:$L$205, MATCH("Customer ID", 'E4 TB Allocation Details'!$A$18:$L$18, 0),FALSE), 'E2 Allocators'!$B$15:$W$361, MATCH('O5 Details by Class &amp; Accounts'!AI$18, 'E2 Allocators'!$B$15:$W$15, 0),FALSE)*$G55)</f>
        <v>0</v>
      </c>
      <c r="AJ55" s="1412">
        <f ca="1">IF(ISERROR(VLOOKUP(VLOOKUP($A55, 'E4 TB Allocation Details'!$A$18:$L$205, MATCH("Customer ID", 'E4 TB Allocation Details'!$A$18:$L$18, 0),FALSE), 'E2 Allocators'!$B$15:$W$361, MATCH('O5 Details by Class &amp; Accounts'!AJ$18, 'E2 Allocators'!$B$15:$W$15, 0),FALSE)*$G55), 0, VLOOKUP(VLOOKUP($A55, 'E4 TB Allocation Details'!$A$18:$L$205, MATCH("Customer ID", 'E4 TB Allocation Details'!$A$18:$L$18, 0),FALSE), 'E2 Allocators'!$B$15:$W$361, MATCH('O5 Details by Class &amp; Accounts'!AJ$18, 'E2 Allocators'!$B$15:$W$15, 0),FALSE)*$G55)</f>
        <v>0</v>
      </c>
      <c r="AK55" s="1412">
        <f ca="1">IF(ISERROR(VLOOKUP(VLOOKUP($A55, 'E4 TB Allocation Details'!$A$18:$L$205, MATCH("Customer ID", 'E4 TB Allocation Details'!$A$18:$L$18, 0),FALSE), 'E2 Allocators'!$B$15:$W$361, MATCH('O5 Details by Class &amp; Accounts'!AK$18, 'E2 Allocators'!$B$15:$W$15, 0),FALSE)*$G55), 0, VLOOKUP(VLOOKUP($A55, 'E4 TB Allocation Details'!$A$18:$L$205, MATCH("Customer ID", 'E4 TB Allocation Details'!$A$18:$L$18, 0),FALSE), 'E2 Allocators'!$B$15:$W$361, MATCH('O5 Details by Class &amp; Accounts'!AK$18, 'E2 Allocators'!$B$15:$W$15, 0),FALSE)*$G55)</f>
        <v>0</v>
      </c>
      <c r="AL55" s="1412">
        <f ca="1">IF(ISERROR(VLOOKUP(VLOOKUP($A55, 'E4 TB Allocation Details'!$A$18:$L$205, MATCH("Customer ID", 'E4 TB Allocation Details'!$A$18:$L$18, 0),FALSE), 'E2 Allocators'!$B$15:$W$361, MATCH('O5 Details by Class &amp; Accounts'!AL$18, 'E2 Allocators'!$B$15:$W$15, 0),FALSE)*$G55), 0, VLOOKUP(VLOOKUP($A55, 'E4 TB Allocation Details'!$A$18:$L$205, MATCH("Customer ID", 'E4 TB Allocation Details'!$A$18:$L$18, 0),FALSE), 'E2 Allocators'!$B$15:$W$361, MATCH('O5 Details by Class &amp; Accounts'!AL$18, 'E2 Allocators'!$B$15:$W$15, 0),FALSE)*$G55)</f>
        <v>0</v>
      </c>
      <c r="AM55" s="1412">
        <f ca="1">IF(ISERROR(VLOOKUP(VLOOKUP($A55, 'E4 TB Allocation Details'!$A$18:$L$205, MATCH("Customer ID", 'E4 TB Allocation Details'!$A$18:$L$18, 0),FALSE), 'E2 Allocators'!$B$15:$W$361, MATCH('O5 Details by Class &amp; Accounts'!AM$18, 'E2 Allocators'!$B$15:$W$15, 0),FALSE)*$G55), 0, VLOOKUP(VLOOKUP($A55, 'E4 TB Allocation Details'!$A$18:$L$205, MATCH("Customer ID", 'E4 TB Allocation Details'!$A$18:$L$18, 0),FALSE), 'E2 Allocators'!$B$15:$W$361, MATCH('O5 Details by Class &amp; Accounts'!AM$18, 'E2 Allocators'!$B$15:$W$15, 0),FALSE)*$G55)</f>
        <v>0</v>
      </c>
      <c r="AN55" s="1412">
        <f ca="1">IF(ISERROR(VLOOKUP(VLOOKUP($A55, 'E4 TB Allocation Details'!$A$18:$L$205, MATCH("Customer ID", 'E4 TB Allocation Details'!$A$18:$L$18, 0),FALSE), 'E2 Allocators'!$B$15:$W$361, MATCH('O5 Details by Class &amp; Accounts'!AN$18, 'E2 Allocators'!$B$15:$W$15, 0),FALSE)*$G55), 0, VLOOKUP(VLOOKUP($A55, 'E4 TB Allocation Details'!$A$18:$L$205, MATCH("Customer ID", 'E4 TB Allocation Details'!$A$18:$L$18, 0),FALSE), 'E2 Allocators'!$B$15:$W$361, MATCH('O5 Details by Class &amp; Accounts'!AN$18, 'E2 Allocators'!$B$15:$W$15, 0),FALSE)*$G55)</f>
        <v>0</v>
      </c>
      <c r="AO55" s="1412">
        <f ca="1">IF(ISERROR(VLOOKUP(VLOOKUP($A55, 'E4 TB Allocation Details'!$A$18:$L$205, MATCH("Customer ID", 'E4 TB Allocation Details'!$A$18:$L$18, 0),FALSE), 'E2 Allocators'!$B$15:$W$361, MATCH('O5 Details by Class &amp; Accounts'!AO$18, 'E2 Allocators'!$B$15:$W$15, 0),FALSE)*$G55), 0, VLOOKUP(VLOOKUP($A55, 'E4 TB Allocation Details'!$A$18:$L$205, MATCH("Customer ID", 'E4 TB Allocation Details'!$A$18:$L$18, 0),FALSE), 'E2 Allocators'!$B$15:$W$361, MATCH('O5 Details by Class &amp; Accounts'!AO$18, 'E2 Allocators'!$B$15:$W$15, 0),FALSE)*$G55)</f>
        <v>0</v>
      </c>
      <c r="AP55" s="1412">
        <f ca="1">IF(ISERROR(VLOOKUP(VLOOKUP($A55, 'E4 TB Allocation Details'!$A$18:$L$205, MATCH("Customer ID", 'E4 TB Allocation Details'!$A$18:$L$18, 0),FALSE), 'E2 Allocators'!$B$15:$W$361, MATCH('O5 Details by Class &amp; Accounts'!AP$18, 'E2 Allocators'!$B$15:$W$15, 0),FALSE)*$G55), 0, VLOOKUP(VLOOKUP($A55, 'E4 TB Allocation Details'!$A$18:$L$205, MATCH("Customer ID", 'E4 TB Allocation Details'!$A$18:$L$18, 0),FALSE), 'E2 Allocators'!$B$15:$W$361, MATCH('O5 Details by Class &amp; Accounts'!AP$18, 'E2 Allocators'!$B$15:$W$15, 0),FALSE)*$G55)</f>
        <v>0</v>
      </c>
      <c r="AQ55" s="1412">
        <f ca="1">IF(ISERROR(VLOOKUP(VLOOKUP($A55, 'E4 TB Allocation Details'!$A$18:$L$205, MATCH("Customer ID", 'E4 TB Allocation Details'!$A$18:$L$18, 0),FALSE), 'E2 Allocators'!$B$15:$W$361, MATCH('O5 Details by Class &amp; Accounts'!AQ$18, 'E2 Allocators'!$B$15:$W$15, 0),FALSE)*$G55), 0, VLOOKUP(VLOOKUP($A55, 'E4 TB Allocation Details'!$A$18:$L$205, MATCH("Customer ID", 'E4 TB Allocation Details'!$A$18:$L$18, 0),FALSE), 'E2 Allocators'!$B$15:$W$361, MATCH('O5 Details by Class &amp; Accounts'!AQ$18, 'E2 Allocators'!$B$15:$W$15, 0),FALSE)*$G55)</f>
        <v>0</v>
      </c>
      <c r="AR55" s="1412">
        <f ca="1">IF(ISERROR(VLOOKUP(VLOOKUP($A55, 'E4 TB Allocation Details'!$A$18:$L$205, MATCH("Customer ID", 'E4 TB Allocation Details'!$A$18:$L$18, 0),FALSE), 'E2 Allocators'!$B$15:$W$361, MATCH('O5 Details by Class &amp; Accounts'!AR$18, 'E2 Allocators'!$B$15:$W$15, 0),FALSE)*$G55), 0, VLOOKUP(VLOOKUP($A55, 'E4 TB Allocation Details'!$A$18:$L$205, MATCH("Customer ID", 'E4 TB Allocation Details'!$A$18:$L$18, 0),FALSE), 'E2 Allocators'!$B$15:$W$361, MATCH('O5 Details by Class &amp; Accounts'!AR$18, 'E2 Allocators'!$B$15:$W$15, 0),FALSE)*$G55)</f>
        <v>0</v>
      </c>
      <c r="AS55" s="1412">
        <f ca="1">IF(ISERROR(VLOOKUP(VLOOKUP($A55, 'E4 TB Allocation Details'!$A$18:$L$205, MATCH("Customer ID", 'E4 TB Allocation Details'!$A$18:$L$18, 0),FALSE), 'E2 Allocators'!$B$15:$W$361, MATCH('O5 Details by Class &amp; Accounts'!AS$18, 'E2 Allocators'!$B$15:$W$15, 0),FALSE)*$G55), 0, VLOOKUP(VLOOKUP($A55, 'E4 TB Allocation Details'!$A$18:$L$205, MATCH("Customer ID", 'E4 TB Allocation Details'!$A$18:$L$18, 0),FALSE), 'E2 Allocators'!$B$15:$W$361, MATCH('O5 Details by Class &amp; Accounts'!AS$18, 'E2 Allocators'!$B$15:$W$15, 0),FALSE)*$G55)</f>
        <v>0</v>
      </c>
      <c r="AT55" s="1412">
        <f ca="1">IF(ISERROR(VLOOKUP(VLOOKUP($A55, 'E4 TB Allocation Details'!$A$18:$L$205, MATCH("Customer ID", 'E4 TB Allocation Details'!$A$18:$L$18, 0),FALSE), 'E2 Allocators'!$B$15:$W$361, MATCH('O5 Details by Class &amp; Accounts'!AT$18, 'E2 Allocators'!$B$15:$W$15, 0),FALSE)*$G55), 0, VLOOKUP(VLOOKUP($A55, 'E4 TB Allocation Details'!$A$18:$L$205, MATCH("Customer ID", 'E4 TB Allocation Details'!$A$18:$L$18, 0),FALSE), 'E2 Allocators'!$B$15:$W$361, MATCH('O5 Details by Class &amp; Accounts'!AT$18, 'E2 Allocators'!$B$15:$W$15, 0),FALSE)*$G55)</f>
        <v>0</v>
      </c>
      <c r="AU55" s="1412">
        <f ca="1">IF(ISERROR(VLOOKUP(VLOOKUP($A55, 'E4 TB Allocation Details'!$A$18:$L$205, MATCH("Customer ID", 'E4 TB Allocation Details'!$A$18:$L$18, 0),FALSE), 'E2 Allocators'!$B$15:$W$361, MATCH('O5 Details by Class &amp; Accounts'!AU$18, 'E2 Allocators'!$B$15:$W$15, 0),FALSE)*$G55), 0, VLOOKUP(VLOOKUP($A55, 'E4 TB Allocation Details'!$A$18:$L$205, MATCH("Customer ID", 'E4 TB Allocation Details'!$A$18:$L$18, 0),FALSE), 'E2 Allocators'!$B$15:$W$361, MATCH('O5 Details by Class &amp; Accounts'!AU$18, 'E2 Allocators'!$B$15:$W$15, 0),FALSE)*$G55)</f>
        <v>0</v>
      </c>
      <c r="AV55" s="1412">
        <f ca="1">IF(ISERROR(VLOOKUP(VLOOKUP($A55, 'E4 TB Allocation Details'!$A$18:$L$205, MATCH("Customer ID", 'E4 TB Allocation Details'!$A$18:$L$18, 0),FALSE), 'E2 Allocators'!$B$15:$W$361, MATCH('O5 Details by Class &amp; Accounts'!AV$18, 'E2 Allocators'!$B$15:$W$15, 0),FALSE)*$G55), 0, VLOOKUP(VLOOKUP($A55, 'E4 TB Allocation Details'!$A$18:$L$205, MATCH("Customer ID", 'E4 TB Allocation Details'!$A$18:$L$18, 0),FALSE), 'E2 Allocators'!$B$15:$W$361, MATCH('O5 Details by Class &amp; Accounts'!AV$18, 'E2 Allocators'!$B$15:$W$15, 0),FALSE)*$G55)</f>
        <v>0</v>
      </c>
      <c r="AW55" s="1412">
        <f ca="1">IF(ISERROR(VLOOKUP(VLOOKUP($A55, 'E4 TB Allocation Details'!$A$18:$L$205, MATCH("Customer ID", 'E4 TB Allocation Details'!$A$18:$L$18, 0),FALSE), 'E2 Allocators'!$B$15:$W$361, MATCH('O5 Details by Class &amp; Accounts'!AW$18, 'E2 Allocators'!$B$15:$W$15, 0),FALSE)*$G55), 0, VLOOKUP(VLOOKUP($A55, 'E4 TB Allocation Details'!$A$18:$L$205, MATCH("Customer ID", 'E4 TB Allocation Details'!$A$18:$L$18, 0),FALSE), 'E2 Allocators'!$B$15:$W$361, MATCH('O5 Details by Class &amp; Accounts'!AW$18, 'E2 Allocators'!$B$15:$W$15, 0),FALSE)*$G55)</f>
        <v>0</v>
      </c>
      <c r="AX55" s="1412">
        <f t="shared" si="2"/>
        <v>0</v>
      </c>
      <c r="AY55" s="1412">
        <f ca="1">IF(ISERROR(VLOOKUP(VLOOKUP($A55, 'E4 TB Allocation Details'!$A$18:$L$205, MATCH("Misc ID", 'E4 TB Allocation Details'!$A$18:$L$18, 0),FALSE), 'E2 Allocators'!$B$15:$W$361, MATCH('O5 Details by Class &amp; Accounts'!AY$18, 'E2 Allocators'!$B$15:$W$15, 0),FALSE)*$E55), 0, VLOOKUP(VLOOKUP($A55, 'E4 TB Allocation Details'!$A$18:$L$205, MATCH("Misc ID", 'E4 TB Allocation Details'!$A$18:$L$18, 0),FALSE), 'E2 Allocators'!$B$15:$W$361, MATCH('O5 Details by Class &amp; Accounts'!AY$18, 'E2 Allocators'!$B$15:$W$15, 0),FALSE)*$E55)</f>
        <v>0</v>
      </c>
      <c r="AZ55" s="1412">
        <f ca="1">IF(ISERROR(VLOOKUP(VLOOKUP($A55, 'E4 TB Allocation Details'!$A$18:$L$205, MATCH("Misc ID", 'E4 TB Allocation Details'!$A$18:$L$18, 0),FALSE), 'E2 Allocators'!$B$15:$W$361, MATCH('O5 Details by Class &amp; Accounts'!AZ$18, 'E2 Allocators'!$B$15:$W$15, 0),FALSE)*$E55), 0, VLOOKUP(VLOOKUP($A55, 'E4 TB Allocation Details'!$A$18:$L$205, MATCH("Misc ID", 'E4 TB Allocation Details'!$A$18:$L$18, 0),FALSE), 'E2 Allocators'!$B$15:$W$361, MATCH('O5 Details by Class &amp; Accounts'!AZ$18, 'E2 Allocators'!$B$15:$W$15, 0),FALSE)*$E55)</f>
        <v>0</v>
      </c>
      <c r="BA55" s="1412">
        <f ca="1">IF(ISERROR(VLOOKUP(VLOOKUP($A55, 'E4 TB Allocation Details'!$A$18:$L$205, MATCH("Misc ID", 'E4 TB Allocation Details'!$A$18:$L$18, 0),FALSE), 'E2 Allocators'!$B$15:$W$361, MATCH('O5 Details by Class &amp; Accounts'!BA$18, 'E2 Allocators'!$B$15:$W$15, 0),FALSE)*$E55), 0, VLOOKUP(VLOOKUP($A55, 'E4 TB Allocation Details'!$A$18:$L$205, MATCH("Misc ID", 'E4 TB Allocation Details'!$A$18:$L$18, 0),FALSE), 'E2 Allocators'!$B$15:$W$361, MATCH('O5 Details by Class &amp; Accounts'!BA$18, 'E2 Allocators'!$B$15:$W$15, 0),FALSE)*$E55)</f>
        <v>0</v>
      </c>
      <c r="BB55" s="1412">
        <f ca="1">IF(ISERROR(VLOOKUP(VLOOKUP($A55, 'E4 TB Allocation Details'!$A$18:$L$205, MATCH("Misc ID", 'E4 TB Allocation Details'!$A$18:$L$18, 0),FALSE), 'E2 Allocators'!$B$15:$W$361, MATCH('O5 Details by Class &amp; Accounts'!BB$18, 'E2 Allocators'!$B$15:$W$15, 0),FALSE)*$E55), 0, VLOOKUP(VLOOKUP($A55, 'E4 TB Allocation Details'!$A$18:$L$205, MATCH("Misc ID", 'E4 TB Allocation Details'!$A$18:$L$18, 0),FALSE), 'E2 Allocators'!$B$15:$W$361, MATCH('O5 Details by Class &amp; Accounts'!BB$18, 'E2 Allocators'!$B$15:$W$15, 0),FALSE)*$E55)</f>
        <v>0</v>
      </c>
      <c r="BC55" s="1412">
        <f ca="1">IF(ISERROR(VLOOKUP(VLOOKUP($A55, 'E4 TB Allocation Details'!$A$18:$L$205, MATCH("Misc ID", 'E4 TB Allocation Details'!$A$18:$L$18, 0),FALSE), 'E2 Allocators'!$B$15:$W$361, MATCH('O5 Details by Class &amp; Accounts'!BC$18, 'E2 Allocators'!$B$15:$W$15, 0),FALSE)*$E55), 0, VLOOKUP(VLOOKUP($A55, 'E4 TB Allocation Details'!$A$18:$L$205, MATCH("Misc ID", 'E4 TB Allocation Details'!$A$18:$L$18, 0),FALSE), 'E2 Allocators'!$B$15:$W$361, MATCH('O5 Details by Class &amp; Accounts'!BC$18, 'E2 Allocators'!$B$15:$W$15, 0),FALSE)*$E55)</f>
        <v>0</v>
      </c>
      <c r="BD55" s="1412">
        <f ca="1">IF(ISERROR(VLOOKUP(VLOOKUP($A55, 'E4 TB Allocation Details'!$A$18:$L$205, MATCH("Misc ID", 'E4 TB Allocation Details'!$A$18:$L$18, 0),FALSE), 'E2 Allocators'!$B$15:$W$361, MATCH('O5 Details by Class &amp; Accounts'!BD$18, 'E2 Allocators'!$B$15:$W$15, 0),FALSE)*$E55), 0, VLOOKUP(VLOOKUP($A55, 'E4 TB Allocation Details'!$A$18:$L$205, MATCH("Misc ID", 'E4 TB Allocation Details'!$A$18:$L$18, 0),FALSE), 'E2 Allocators'!$B$15:$W$361, MATCH('O5 Details by Class &amp; Accounts'!BD$18, 'E2 Allocators'!$B$15:$W$15, 0),FALSE)*$E55)</f>
        <v>0</v>
      </c>
      <c r="BE55" s="1412">
        <f ca="1">IF(ISERROR(VLOOKUP(VLOOKUP($A55, 'E4 TB Allocation Details'!$A$18:$L$205, MATCH("Misc ID", 'E4 TB Allocation Details'!$A$18:$L$18, 0),FALSE), 'E2 Allocators'!$B$15:$W$361, MATCH('O5 Details by Class &amp; Accounts'!BE$18, 'E2 Allocators'!$B$15:$W$15, 0),FALSE)*$E55), 0, VLOOKUP(VLOOKUP($A55, 'E4 TB Allocation Details'!$A$18:$L$205, MATCH("Misc ID", 'E4 TB Allocation Details'!$A$18:$L$18, 0),FALSE), 'E2 Allocators'!$B$15:$W$361, MATCH('O5 Details by Class &amp; Accounts'!BE$18, 'E2 Allocators'!$B$15:$W$15, 0),FALSE)*$E55)</f>
        <v>0</v>
      </c>
      <c r="BF55" s="1412">
        <f ca="1">IF(ISERROR(VLOOKUP(VLOOKUP($A55, 'E4 TB Allocation Details'!$A$18:$L$205, MATCH("Misc ID", 'E4 TB Allocation Details'!$A$18:$L$18, 0),FALSE), 'E2 Allocators'!$B$15:$W$361, MATCH('O5 Details by Class &amp; Accounts'!BF$18, 'E2 Allocators'!$B$15:$W$15, 0),FALSE)*$E55), 0, VLOOKUP(VLOOKUP($A55, 'E4 TB Allocation Details'!$A$18:$L$205, MATCH("Misc ID", 'E4 TB Allocation Details'!$A$18:$L$18, 0),FALSE), 'E2 Allocators'!$B$15:$W$361, MATCH('O5 Details by Class &amp; Accounts'!BF$18, 'E2 Allocators'!$B$15:$W$15, 0),FALSE)*$E55)</f>
        <v>0</v>
      </c>
      <c r="BG55" s="1412">
        <f ca="1">IF(ISERROR(VLOOKUP(VLOOKUP($A55, 'E4 TB Allocation Details'!$A$18:$L$205, MATCH("Misc ID", 'E4 TB Allocation Details'!$A$18:$L$18, 0),FALSE), 'E2 Allocators'!$B$15:$W$361, MATCH('O5 Details by Class &amp; Accounts'!BG$18, 'E2 Allocators'!$B$15:$W$15, 0),FALSE)*$E55), 0, VLOOKUP(VLOOKUP($A55, 'E4 TB Allocation Details'!$A$18:$L$205, MATCH("Misc ID", 'E4 TB Allocation Details'!$A$18:$L$18, 0),FALSE), 'E2 Allocators'!$B$15:$W$361, MATCH('O5 Details by Class &amp; Accounts'!BG$18, 'E2 Allocators'!$B$15:$W$15, 0),FALSE)*$E55)</f>
        <v>0</v>
      </c>
      <c r="BH55" s="1412">
        <f ca="1">IF(ISERROR(VLOOKUP(VLOOKUP($A55, 'E4 TB Allocation Details'!$A$18:$L$205, MATCH("Misc ID", 'E4 TB Allocation Details'!$A$18:$L$18, 0),FALSE), 'E2 Allocators'!$B$15:$W$361, MATCH('O5 Details by Class &amp; Accounts'!BH$18, 'E2 Allocators'!$B$15:$W$15, 0),FALSE)*$E55), 0, VLOOKUP(VLOOKUP($A55, 'E4 TB Allocation Details'!$A$18:$L$205, MATCH("Misc ID", 'E4 TB Allocation Details'!$A$18:$L$18, 0),FALSE), 'E2 Allocators'!$B$15:$W$361, MATCH('O5 Details by Class &amp; Accounts'!BH$18, 'E2 Allocators'!$B$15:$W$15, 0),FALSE)*$E55)</f>
        <v>0</v>
      </c>
      <c r="BI55" s="1412">
        <f ca="1">IF(ISERROR(VLOOKUP(VLOOKUP($A55, 'E4 TB Allocation Details'!$A$18:$L$205, MATCH("Misc ID", 'E4 TB Allocation Details'!$A$18:$L$18, 0),FALSE), 'E2 Allocators'!$B$15:$W$361, MATCH('O5 Details by Class &amp; Accounts'!BI$18, 'E2 Allocators'!$B$15:$W$15, 0),FALSE)*$E55), 0, VLOOKUP(VLOOKUP($A55, 'E4 TB Allocation Details'!$A$18:$L$205, MATCH("Misc ID", 'E4 TB Allocation Details'!$A$18:$L$18, 0),FALSE), 'E2 Allocators'!$B$15:$W$361, MATCH('O5 Details by Class &amp; Accounts'!BI$18, 'E2 Allocators'!$B$15:$W$15, 0),FALSE)*$E55)</f>
        <v>0</v>
      </c>
      <c r="BJ55" s="1412">
        <f ca="1">IF(ISERROR(VLOOKUP(VLOOKUP($A55, 'E4 TB Allocation Details'!$A$18:$L$205, MATCH("Misc ID", 'E4 TB Allocation Details'!$A$18:$L$18, 0),FALSE), 'E2 Allocators'!$B$15:$W$361, MATCH('O5 Details by Class &amp; Accounts'!BJ$18, 'E2 Allocators'!$B$15:$W$15, 0),FALSE)*$E55), 0, VLOOKUP(VLOOKUP($A55, 'E4 TB Allocation Details'!$A$18:$L$205, MATCH("Misc ID", 'E4 TB Allocation Details'!$A$18:$L$18, 0),FALSE), 'E2 Allocators'!$B$15:$W$361, MATCH('O5 Details by Class &amp; Accounts'!BJ$18, 'E2 Allocators'!$B$15:$W$15, 0),FALSE)*$E55)</f>
        <v>0</v>
      </c>
      <c r="BK55" s="1412">
        <f ca="1">IF(ISERROR(VLOOKUP(VLOOKUP($A55, 'E4 TB Allocation Details'!$A$18:$L$205, MATCH("Misc ID", 'E4 TB Allocation Details'!$A$18:$L$18, 0),FALSE), 'E2 Allocators'!$B$15:$W$361, MATCH('O5 Details by Class &amp; Accounts'!BK$18, 'E2 Allocators'!$B$15:$W$15, 0),FALSE)*$E55), 0, VLOOKUP(VLOOKUP($A55, 'E4 TB Allocation Details'!$A$18:$L$205, MATCH("Misc ID", 'E4 TB Allocation Details'!$A$18:$L$18, 0),FALSE), 'E2 Allocators'!$B$15:$W$361, MATCH('O5 Details by Class &amp; Accounts'!BK$18, 'E2 Allocators'!$B$15:$W$15, 0),FALSE)*$E55)</f>
        <v>0</v>
      </c>
      <c r="BL55" s="1412">
        <f ca="1">IF(ISERROR(VLOOKUP(VLOOKUP($A55, 'E4 TB Allocation Details'!$A$18:$L$205, MATCH("Misc ID", 'E4 TB Allocation Details'!$A$18:$L$18, 0),FALSE), 'E2 Allocators'!$B$15:$W$361, MATCH('O5 Details by Class &amp; Accounts'!BL$18, 'E2 Allocators'!$B$15:$W$15, 0),FALSE)*$E55), 0, VLOOKUP(VLOOKUP($A55, 'E4 TB Allocation Details'!$A$18:$L$205, MATCH("Misc ID", 'E4 TB Allocation Details'!$A$18:$L$18, 0),FALSE), 'E2 Allocators'!$B$15:$W$361, MATCH('O5 Details by Class &amp; Accounts'!BL$18, 'E2 Allocators'!$B$15:$W$15, 0),FALSE)*$E55)</f>
        <v>0</v>
      </c>
      <c r="BM55" s="1412">
        <f ca="1">IF(ISERROR(VLOOKUP(VLOOKUP($A55, 'E4 TB Allocation Details'!$A$18:$L$205, MATCH("Misc ID", 'E4 TB Allocation Details'!$A$18:$L$18, 0),FALSE), 'E2 Allocators'!$B$15:$W$361, MATCH('O5 Details by Class &amp; Accounts'!BM$18, 'E2 Allocators'!$B$15:$W$15, 0),FALSE)*$E55), 0, VLOOKUP(VLOOKUP($A55, 'E4 TB Allocation Details'!$A$18:$L$205, MATCH("Misc ID", 'E4 TB Allocation Details'!$A$18:$L$18, 0),FALSE), 'E2 Allocators'!$B$15:$W$361, MATCH('O5 Details by Class &amp; Accounts'!BM$18, 'E2 Allocators'!$B$15:$W$15, 0),FALSE)*$E55)</f>
        <v>0</v>
      </c>
      <c r="BN55" s="1412">
        <f ca="1">IF(ISERROR(VLOOKUP(VLOOKUP($A55, 'E4 TB Allocation Details'!$A$18:$L$205, MATCH("Misc ID", 'E4 TB Allocation Details'!$A$18:$L$18, 0),FALSE), 'E2 Allocators'!$B$15:$W$361, MATCH('O5 Details by Class &amp; Accounts'!BN$18, 'E2 Allocators'!$B$15:$W$15, 0),FALSE)*$E55), 0, VLOOKUP(VLOOKUP($A55, 'E4 TB Allocation Details'!$A$18:$L$205, MATCH("Misc ID", 'E4 TB Allocation Details'!$A$18:$L$18, 0),FALSE), 'E2 Allocators'!$B$15:$W$361, MATCH('O5 Details by Class &amp; Accounts'!BN$18, 'E2 Allocators'!$B$15:$W$15, 0),FALSE)*$E55)</f>
        <v>0</v>
      </c>
      <c r="BO55" s="1412">
        <f ca="1">IF(ISERROR(VLOOKUP(VLOOKUP($A55, 'E4 TB Allocation Details'!$A$18:$L$205, MATCH("Misc ID", 'E4 TB Allocation Details'!$A$18:$L$18, 0),FALSE), 'E2 Allocators'!$B$15:$W$361, MATCH('O5 Details by Class &amp; Accounts'!BO$18, 'E2 Allocators'!$B$15:$W$15, 0),FALSE)*$E55), 0, VLOOKUP(VLOOKUP($A55, 'E4 TB Allocation Details'!$A$18:$L$205, MATCH("Misc ID", 'E4 TB Allocation Details'!$A$18:$L$18, 0),FALSE), 'E2 Allocators'!$B$15:$W$361, MATCH('O5 Details by Class &amp; Accounts'!BO$18, 'E2 Allocators'!$B$15:$W$15, 0),FALSE)*$E55)</f>
        <v>0</v>
      </c>
      <c r="BP55" s="1412">
        <f ca="1">IF(ISERROR(VLOOKUP(VLOOKUP($A55, 'E4 TB Allocation Details'!$A$18:$L$205, MATCH("Misc ID", 'E4 TB Allocation Details'!$A$18:$L$18, 0),FALSE), 'E2 Allocators'!$B$15:$W$361, MATCH('O5 Details by Class &amp; Accounts'!BP$18, 'E2 Allocators'!$B$15:$W$15, 0),FALSE)*$E55), 0, VLOOKUP(VLOOKUP($A55, 'E4 TB Allocation Details'!$A$18:$L$205, MATCH("Misc ID", 'E4 TB Allocation Details'!$A$18:$L$18, 0),FALSE), 'E2 Allocators'!$B$15:$W$361, MATCH('O5 Details by Class &amp; Accounts'!BP$18, 'E2 Allocators'!$B$15:$W$15, 0),FALSE)*$E55)</f>
        <v>0</v>
      </c>
      <c r="BQ55" s="1412">
        <f ca="1">IF(ISERROR(VLOOKUP(VLOOKUP($A55, 'E4 TB Allocation Details'!$A$18:$L$205, MATCH("Misc ID", 'E4 TB Allocation Details'!$A$18:$L$18, 0),FALSE), 'E2 Allocators'!$B$15:$W$361, MATCH('O5 Details by Class &amp; Accounts'!BQ$18, 'E2 Allocators'!$B$15:$W$15, 0),FALSE)*$E55), 0, VLOOKUP(VLOOKUP($A55, 'E4 TB Allocation Details'!$A$18:$L$205, MATCH("Misc ID", 'E4 TB Allocation Details'!$A$18:$L$18, 0),FALSE), 'E2 Allocators'!$B$15:$W$361, MATCH('O5 Details by Class &amp; Accounts'!BQ$18, 'E2 Allocators'!$B$15:$W$15, 0),FALSE)*$E55)</f>
        <v>0</v>
      </c>
      <c r="BR55" s="1412">
        <f ca="1">IF(ISERROR(VLOOKUP(VLOOKUP($A55, 'E4 TB Allocation Details'!$A$18:$L$205, MATCH("Misc ID", 'E4 TB Allocation Details'!$A$18:$L$18, 0),FALSE), 'E2 Allocators'!$B$15:$W$361, MATCH('O5 Details by Class &amp; Accounts'!BR$18, 'E2 Allocators'!$B$15:$W$15, 0),FALSE)*$E55), 0, VLOOKUP(VLOOKUP($A55, 'E4 TB Allocation Details'!$A$18:$L$205, MATCH("Misc ID", 'E4 TB Allocation Details'!$A$18:$L$18, 0),FALSE), 'E2 Allocators'!$B$15:$W$361, MATCH('O5 Details by Class &amp; Accounts'!BR$18, 'E2 Allocators'!$B$15:$W$15, 0),FALSE)*$E55)</f>
        <v>0</v>
      </c>
      <c r="BS55" s="1412">
        <f t="shared" si="3"/>
        <v>0</v>
      </c>
      <c r="BT55" s="1412">
        <f ca="1">IF(ISERROR(VLOOKUP(VLOOKUP($A55, 'E4 TB Allocation Details'!$A$18:$L$205, MATCH("A &amp; G ID", 'E4 TB Allocation Details'!$A$18:$L$18, 0),FALSE), 'E2 Allocators'!$B$15:$W$361, MATCH('O5 Details by Class &amp; Accounts'!BT$18, 'E2 Allocators'!$B$15:$W$15, 0),FALSE)*$E55), 0, VLOOKUP(VLOOKUP($A55, 'E4 TB Allocation Details'!$A$18:$L$205, MATCH("A &amp; G ID", 'E4 TB Allocation Details'!$A$18:$L$18, 0),FALSE), 'E2 Allocators'!$B$15:$W$361, MATCH('O5 Details by Class &amp; Accounts'!BT$18, 'E2 Allocators'!$B$15:$W$15, 0),FALSE)*$E55)</f>
        <v>0</v>
      </c>
      <c r="BU55" s="1412">
        <f ca="1">IF(ISERROR(VLOOKUP(VLOOKUP($A55, 'E4 TB Allocation Details'!$A$18:$L$205, MATCH("A &amp; G ID", 'E4 TB Allocation Details'!$A$18:$L$18, 0),FALSE), 'E2 Allocators'!$B$15:$W$361, MATCH('O5 Details by Class &amp; Accounts'!BU$18, 'E2 Allocators'!$B$15:$W$15, 0),FALSE)*$E55), 0, VLOOKUP(VLOOKUP($A55, 'E4 TB Allocation Details'!$A$18:$L$205, MATCH("A &amp; G ID", 'E4 TB Allocation Details'!$A$18:$L$18, 0),FALSE), 'E2 Allocators'!$B$15:$W$361, MATCH('O5 Details by Class &amp; Accounts'!BU$18, 'E2 Allocators'!$B$15:$W$15, 0),FALSE)*$E55)</f>
        <v>0</v>
      </c>
      <c r="BV55" s="1412">
        <f ca="1">IF(ISERROR(VLOOKUP(VLOOKUP($A55, 'E4 TB Allocation Details'!$A$18:$L$205, MATCH("A &amp; G ID", 'E4 TB Allocation Details'!$A$18:$L$18, 0),FALSE), 'E2 Allocators'!$B$15:$W$361, MATCH('O5 Details by Class &amp; Accounts'!BV$18, 'E2 Allocators'!$B$15:$W$15, 0),FALSE)*$E55), 0, VLOOKUP(VLOOKUP($A55, 'E4 TB Allocation Details'!$A$18:$L$205, MATCH("A &amp; G ID", 'E4 TB Allocation Details'!$A$18:$L$18, 0),FALSE), 'E2 Allocators'!$B$15:$W$361, MATCH('O5 Details by Class &amp; Accounts'!BV$18, 'E2 Allocators'!$B$15:$W$15, 0),FALSE)*$E55)</f>
        <v>0</v>
      </c>
      <c r="BW55" s="1412">
        <f ca="1">IF(ISERROR(VLOOKUP(VLOOKUP($A55, 'E4 TB Allocation Details'!$A$18:$L$205, MATCH("A &amp; G ID", 'E4 TB Allocation Details'!$A$18:$L$18, 0),FALSE), 'E2 Allocators'!$B$15:$W$361, MATCH('O5 Details by Class &amp; Accounts'!BW$18, 'E2 Allocators'!$B$15:$W$15, 0),FALSE)*$E55), 0, VLOOKUP(VLOOKUP($A55, 'E4 TB Allocation Details'!$A$18:$L$205, MATCH("A &amp; G ID", 'E4 TB Allocation Details'!$A$18:$L$18, 0),FALSE), 'E2 Allocators'!$B$15:$W$361, MATCH('O5 Details by Class &amp; Accounts'!BW$18, 'E2 Allocators'!$B$15:$W$15, 0),FALSE)*$E55)</f>
        <v>0</v>
      </c>
      <c r="BX55" s="1412">
        <f ca="1">IF(ISERROR(VLOOKUP(VLOOKUP($A55, 'E4 TB Allocation Details'!$A$18:$L$205, MATCH("A &amp; G ID", 'E4 TB Allocation Details'!$A$18:$L$18, 0),FALSE), 'E2 Allocators'!$B$15:$W$361, MATCH('O5 Details by Class &amp; Accounts'!BX$18, 'E2 Allocators'!$B$15:$W$15, 0),FALSE)*$E55), 0, VLOOKUP(VLOOKUP($A55, 'E4 TB Allocation Details'!$A$18:$L$205, MATCH("A &amp; G ID", 'E4 TB Allocation Details'!$A$18:$L$18, 0),FALSE), 'E2 Allocators'!$B$15:$W$361, MATCH('O5 Details by Class &amp; Accounts'!BX$18, 'E2 Allocators'!$B$15:$W$15, 0),FALSE)*$E55)</f>
        <v>0</v>
      </c>
      <c r="BY55" s="1412">
        <f ca="1">IF(ISERROR(VLOOKUP(VLOOKUP($A55, 'E4 TB Allocation Details'!$A$18:$L$205, MATCH("A &amp; G ID", 'E4 TB Allocation Details'!$A$18:$L$18, 0),FALSE), 'E2 Allocators'!$B$15:$W$361, MATCH('O5 Details by Class &amp; Accounts'!BY$18, 'E2 Allocators'!$B$15:$W$15, 0),FALSE)*$E55), 0, VLOOKUP(VLOOKUP($A55, 'E4 TB Allocation Details'!$A$18:$L$205, MATCH("A &amp; G ID", 'E4 TB Allocation Details'!$A$18:$L$18, 0),FALSE), 'E2 Allocators'!$B$15:$W$361, MATCH('O5 Details by Class &amp; Accounts'!BY$18, 'E2 Allocators'!$B$15:$W$15, 0),FALSE)*$E55)</f>
        <v>0</v>
      </c>
      <c r="BZ55" s="1412">
        <f ca="1">IF(ISERROR(VLOOKUP(VLOOKUP($A55, 'E4 TB Allocation Details'!$A$18:$L$205, MATCH("A &amp; G ID", 'E4 TB Allocation Details'!$A$18:$L$18, 0),FALSE), 'E2 Allocators'!$B$15:$W$361, MATCH('O5 Details by Class &amp; Accounts'!BZ$18, 'E2 Allocators'!$B$15:$W$15, 0),FALSE)*$E55), 0, VLOOKUP(VLOOKUP($A55, 'E4 TB Allocation Details'!$A$18:$L$205, MATCH("A &amp; G ID", 'E4 TB Allocation Details'!$A$18:$L$18, 0),FALSE), 'E2 Allocators'!$B$15:$W$361, MATCH('O5 Details by Class &amp; Accounts'!BZ$18, 'E2 Allocators'!$B$15:$W$15, 0),FALSE)*$E55)</f>
        <v>0</v>
      </c>
      <c r="CA55" s="1412">
        <f ca="1">IF(ISERROR(VLOOKUP(VLOOKUP($A55, 'E4 TB Allocation Details'!$A$18:$L$205, MATCH("A &amp; G ID", 'E4 TB Allocation Details'!$A$18:$L$18, 0),FALSE), 'E2 Allocators'!$B$15:$W$361, MATCH('O5 Details by Class &amp; Accounts'!CA$18, 'E2 Allocators'!$B$15:$W$15, 0),FALSE)*$E55), 0, VLOOKUP(VLOOKUP($A55, 'E4 TB Allocation Details'!$A$18:$L$205, MATCH("A &amp; G ID", 'E4 TB Allocation Details'!$A$18:$L$18, 0),FALSE), 'E2 Allocators'!$B$15:$W$361, MATCH('O5 Details by Class &amp; Accounts'!CA$18, 'E2 Allocators'!$B$15:$W$15, 0),FALSE)*$E55)</f>
        <v>0</v>
      </c>
      <c r="CB55" s="1412">
        <f ca="1">IF(ISERROR(VLOOKUP(VLOOKUP($A55, 'E4 TB Allocation Details'!$A$18:$L$205, MATCH("A &amp; G ID", 'E4 TB Allocation Details'!$A$18:$L$18, 0),FALSE), 'E2 Allocators'!$B$15:$W$361, MATCH('O5 Details by Class &amp; Accounts'!CB$18, 'E2 Allocators'!$B$15:$W$15, 0),FALSE)*$E55), 0, VLOOKUP(VLOOKUP($A55, 'E4 TB Allocation Details'!$A$18:$L$205, MATCH("A &amp; G ID", 'E4 TB Allocation Details'!$A$18:$L$18, 0),FALSE), 'E2 Allocators'!$B$15:$W$361, MATCH('O5 Details by Class &amp; Accounts'!CB$18, 'E2 Allocators'!$B$15:$W$15, 0),FALSE)*$E55)</f>
        <v>0</v>
      </c>
      <c r="CC55" s="1412">
        <f ca="1">IF(ISERROR(VLOOKUP(VLOOKUP($A55, 'E4 TB Allocation Details'!$A$18:$L$205, MATCH("A &amp; G ID", 'E4 TB Allocation Details'!$A$18:$L$18, 0),FALSE), 'E2 Allocators'!$B$15:$W$361, MATCH('O5 Details by Class &amp; Accounts'!CC$18, 'E2 Allocators'!$B$15:$W$15, 0),FALSE)*$E55), 0, VLOOKUP(VLOOKUP($A55, 'E4 TB Allocation Details'!$A$18:$L$205, MATCH("A &amp; G ID", 'E4 TB Allocation Details'!$A$18:$L$18, 0),FALSE), 'E2 Allocators'!$B$15:$W$361, MATCH('O5 Details by Class &amp; Accounts'!CC$18, 'E2 Allocators'!$B$15:$W$15, 0),FALSE)*$E55)</f>
        <v>0</v>
      </c>
      <c r="CD55" s="1412">
        <f ca="1">IF(ISERROR(VLOOKUP(VLOOKUP($A55, 'E4 TB Allocation Details'!$A$18:$L$205, MATCH("A &amp; G ID", 'E4 TB Allocation Details'!$A$18:$L$18, 0),FALSE), 'E2 Allocators'!$B$15:$W$361, MATCH('O5 Details by Class &amp; Accounts'!CD$18, 'E2 Allocators'!$B$15:$W$15, 0),FALSE)*$E55), 0, VLOOKUP(VLOOKUP($A55, 'E4 TB Allocation Details'!$A$18:$L$205, MATCH("A &amp; G ID", 'E4 TB Allocation Details'!$A$18:$L$18, 0),FALSE), 'E2 Allocators'!$B$15:$W$361, MATCH('O5 Details by Class &amp; Accounts'!CD$18, 'E2 Allocators'!$B$15:$W$15, 0),FALSE)*$E55)</f>
        <v>0</v>
      </c>
      <c r="CE55" s="1412">
        <f ca="1">IF(ISERROR(VLOOKUP(VLOOKUP($A55, 'E4 TB Allocation Details'!$A$18:$L$205, MATCH("A &amp; G ID", 'E4 TB Allocation Details'!$A$18:$L$18, 0),FALSE), 'E2 Allocators'!$B$15:$W$361, MATCH('O5 Details by Class &amp; Accounts'!CE$18, 'E2 Allocators'!$B$15:$W$15, 0),FALSE)*$E55), 0, VLOOKUP(VLOOKUP($A55, 'E4 TB Allocation Details'!$A$18:$L$205, MATCH("A &amp; G ID", 'E4 TB Allocation Details'!$A$18:$L$18, 0),FALSE), 'E2 Allocators'!$B$15:$W$361, MATCH('O5 Details by Class &amp; Accounts'!CE$18, 'E2 Allocators'!$B$15:$W$15, 0),FALSE)*$E55)</f>
        <v>0</v>
      </c>
      <c r="CF55" s="1412">
        <f ca="1">IF(ISERROR(VLOOKUP(VLOOKUP($A55, 'E4 TB Allocation Details'!$A$18:$L$205, MATCH("A &amp; G ID", 'E4 TB Allocation Details'!$A$18:$L$18, 0),FALSE), 'E2 Allocators'!$B$15:$W$361, MATCH('O5 Details by Class &amp; Accounts'!CF$18, 'E2 Allocators'!$B$15:$W$15, 0),FALSE)*$E55), 0, VLOOKUP(VLOOKUP($A55, 'E4 TB Allocation Details'!$A$18:$L$205, MATCH("A &amp; G ID", 'E4 TB Allocation Details'!$A$18:$L$18, 0),FALSE), 'E2 Allocators'!$B$15:$W$361, MATCH('O5 Details by Class &amp; Accounts'!CF$18, 'E2 Allocators'!$B$15:$W$15, 0),FALSE)*$E55)</f>
        <v>0</v>
      </c>
      <c r="CG55" s="1412">
        <f ca="1">IF(ISERROR(VLOOKUP(VLOOKUP($A55, 'E4 TB Allocation Details'!$A$18:$L$205, MATCH("A &amp; G ID", 'E4 TB Allocation Details'!$A$18:$L$18, 0),FALSE), 'E2 Allocators'!$B$15:$W$361, MATCH('O5 Details by Class &amp; Accounts'!CG$18, 'E2 Allocators'!$B$15:$W$15, 0),FALSE)*$E55), 0, VLOOKUP(VLOOKUP($A55, 'E4 TB Allocation Details'!$A$18:$L$205, MATCH("A &amp; G ID", 'E4 TB Allocation Details'!$A$18:$L$18, 0),FALSE), 'E2 Allocators'!$B$15:$W$361, MATCH('O5 Details by Class &amp; Accounts'!CG$18, 'E2 Allocators'!$B$15:$W$15, 0),FALSE)*$E55)</f>
        <v>0</v>
      </c>
      <c r="CH55" s="1412">
        <f ca="1">IF(ISERROR(VLOOKUP(VLOOKUP($A55, 'E4 TB Allocation Details'!$A$18:$L$205, MATCH("A &amp; G ID", 'E4 TB Allocation Details'!$A$18:$L$18, 0),FALSE), 'E2 Allocators'!$B$15:$W$361, MATCH('O5 Details by Class &amp; Accounts'!CH$18, 'E2 Allocators'!$B$15:$W$15, 0),FALSE)*$E55), 0, VLOOKUP(VLOOKUP($A55, 'E4 TB Allocation Details'!$A$18:$L$205, MATCH("A &amp; G ID", 'E4 TB Allocation Details'!$A$18:$L$18, 0),FALSE), 'E2 Allocators'!$B$15:$W$361, MATCH('O5 Details by Class &amp; Accounts'!CH$18, 'E2 Allocators'!$B$15:$W$15, 0),FALSE)*$E55)</f>
        <v>0</v>
      </c>
      <c r="CI55" s="1412">
        <f ca="1">IF(ISERROR(VLOOKUP(VLOOKUP($A55, 'E4 TB Allocation Details'!$A$18:$L$205, MATCH("A &amp; G ID", 'E4 TB Allocation Details'!$A$18:$L$18, 0),FALSE), 'E2 Allocators'!$B$15:$W$361, MATCH('O5 Details by Class &amp; Accounts'!CI$18, 'E2 Allocators'!$B$15:$W$15, 0),FALSE)*$E55), 0, VLOOKUP(VLOOKUP($A55, 'E4 TB Allocation Details'!$A$18:$L$205, MATCH("A &amp; G ID", 'E4 TB Allocation Details'!$A$18:$L$18, 0),FALSE), 'E2 Allocators'!$B$15:$W$361, MATCH('O5 Details by Class &amp; Accounts'!CI$18, 'E2 Allocators'!$B$15:$W$15, 0),FALSE)*$E55)</f>
        <v>0</v>
      </c>
      <c r="CJ55" s="1412">
        <f ca="1">IF(ISERROR(VLOOKUP(VLOOKUP($A55, 'E4 TB Allocation Details'!$A$18:$L$205, MATCH("A &amp; G ID", 'E4 TB Allocation Details'!$A$18:$L$18, 0),FALSE), 'E2 Allocators'!$B$15:$W$361, MATCH('O5 Details by Class &amp; Accounts'!CJ$18, 'E2 Allocators'!$B$15:$W$15, 0),FALSE)*$E55), 0, VLOOKUP(VLOOKUP($A55, 'E4 TB Allocation Details'!$A$18:$L$205, MATCH("A &amp; G ID", 'E4 TB Allocation Details'!$A$18:$L$18, 0),FALSE), 'E2 Allocators'!$B$15:$W$361, MATCH('O5 Details by Class &amp; Accounts'!CJ$18, 'E2 Allocators'!$B$15:$W$15, 0),FALSE)*$E55)</f>
        <v>0</v>
      </c>
      <c r="CK55" s="1412">
        <f ca="1">IF(ISERROR(VLOOKUP(VLOOKUP($A55, 'E4 TB Allocation Details'!$A$18:$L$205, MATCH("A &amp; G ID", 'E4 TB Allocation Details'!$A$18:$L$18, 0),FALSE), 'E2 Allocators'!$B$15:$W$361, MATCH('O5 Details by Class &amp; Accounts'!CK$18, 'E2 Allocators'!$B$15:$W$15, 0),FALSE)*$E55), 0, VLOOKUP(VLOOKUP($A55, 'E4 TB Allocation Details'!$A$18:$L$205, MATCH("A &amp; G ID", 'E4 TB Allocation Details'!$A$18:$L$18, 0),FALSE), 'E2 Allocators'!$B$15:$W$361, MATCH('O5 Details by Class &amp; Accounts'!CK$18, 'E2 Allocators'!$B$15:$W$15, 0),FALSE)*$E55)</f>
        <v>0</v>
      </c>
      <c r="CL55" s="1412">
        <f ca="1">IF(ISERROR(VLOOKUP(VLOOKUP($A55, 'E4 TB Allocation Details'!$A$18:$L$205, MATCH("A &amp; G ID", 'E4 TB Allocation Details'!$A$18:$L$18, 0),FALSE), 'E2 Allocators'!$B$15:$W$361, MATCH('O5 Details by Class &amp; Accounts'!CL$18, 'E2 Allocators'!$B$15:$W$15, 0),FALSE)*$E55), 0, VLOOKUP(VLOOKUP($A55, 'E4 TB Allocation Details'!$A$18:$L$205, MATCH("A &amp; G ID", 'E4 TB Allocation Details'!$A$18:$L$18, 0),FALSE), 'E2 Allocators'!$B$15:$W$361, MATCH('O5 Details by Class &amp; Accounts'!CL$18, 'E2 Allocators'!$B$15:$W$15, 0),FALSE)*$E55)</f>
        <v>0</v>
      </c>
      <c r="CM55" s="1412">
        <f ca="1">IF(ISERROR(VLOOKUP(VLOOKUP($A55, 'E4 TB Allocation Details'!$A$18:$L$205, MATCH("A &amp; G ID", 'E4 TB Allocation Details'!$A$18:$L$18, 0),FALSE), 'E2 Allocators'!$B$15:$W$361, MATCH('O5 Details by Class &amp; Accounts'!CM$18, 'E2 Allocators'!$B$15:$W$15, 0),FALSE)*$E55), 0, VLOOKUP(VLOOKUP($A55, 'E4 TB Allocation Details'!$A$18:$L$205, MATCH("A &amp; G ID", 'E4 TB Allocation Details'!$A$18:$L$18, 0),FALSE), 'E2 Allocators'!$B$15:$W$361, MATCH('O5 Details by Class &amp; Accounts'!CM$18, 'E2 Allocators'!$B$15:$W$15, 0),FALSE)*$E55)</f>
        <v>0</v>
      </c>
      <c r="CN55" s="1412">
        <f t="shared" si="5"/>
        <v>0</v>
      </c>
      <c r="CO55" s="1792">
        <f t="shared" si="4"/>
        <v>0</v>
      </c>
      <c r="CQ55" s="2087" t="s">
        <v>11</v>
      </c>
    </row>
    <row r="56" spans="1:95" s="81" customFormat="1" ht="25.5">
      <c r="A56" s="1175" t="s">
        <v>150</v>
      </c>
      <c r="B56" s="1176" t="s">
        <v>1456</v>
      </c>
      <c r="C56" s="1789">
        <f ca="1">IF(ISERROR(VLOOKUP($A56,'I3 TB Data'!$A$23:$H$458,MATCH('O5 Details by Class &amp; Accounts'!$C$18, 'I3 TB Data'!$A$23:$H$23,0),0)), 0, VLOOKUP($A56,'I3 TB Data'!$A$23:$H$458,MATCH('O5 Details by Class &amp; Accounts'!$C$18,'I3 TB Data'!$A$23:$H$23,0),0))</f>
        <v>0</v>
      </c>
      <c r="D56" s="1790">
        <f ca="1">'I4 BO ASSETS'!E53</f>
        <v>0</v>
      </c>
      <c r="E56" s="1789">
        <f t="shared" si="6"/>
        <v>0</v>
      </c>
      <c r="F56" s="1791">
        <f ca="1">IF(ISERROR(VLOOKUP($A56, 'E1 Categorization'!A33:E122, MATCH("Customer Component", 'E1 Categorization'!$A$33:$E$33,0), 0)), 0, IF(VLOOKUP($A56, 'E1 Categorization'!A33:E122, MATCH("Customer Component", 'E1 Categorization'!$A$33:$E$33,0), 0)=0, 'O5 Details by Class &amp; Accounts'!$E56, IF(AND(VLOOKUP($A56, 'E1 Categorization'!A33:E122, MATCH("Customer Component", 'E1 Categorization'!$A$33:$E$33,0), 0) &gt;0, VLOOKUP($A56, 'E1 Categorization'!A33:E122, MATCH("Customer Component", 'E1 Categorization'!$A$33:$E$33,0), 0)&lt;1), 'O5 Details by Class &amp; Accounts'!$E56*(1-VLOOKUP($A56, 'E1 Categorization'!A33:E122, MATCH("Customer Component", 'E1 Categorization'!$A$33:$E$33,0), 0)), 0)))</f>
        <v>0</v>
      </c>
      <c r="G56" s="1791">
        <f ca="1">IF(ISERROR(VLOOKUP($A56, 'E1 Categorization'!A33:E122, MATCH("Customer Component", 'E1 Categorization'!$A$33:$E$33,0), 0)),0, IF(VLOOKUP($A56, 'E1 Categorization'!A33:E122, MATCH("Customer Component", 'E1 Categorization'!$A$33:$E$33,0), 0)=0, 0, IF(AND(VLOOKUP($A56, 'E1 Categorization'!A33:E122, MATCH("Customer Component", 'E1 Categorization'!$A$33:$E$33,0), 0) &gt;0, VLOOKUP($A56, 'E1 Categorization'!A33:E122, MATCH("Customer Component", 'E1 Categorization'!$A$33:$E$33,0), 0)&lt;1), 'O5 Details by Class &amp; Accounts'!$E56*(VLOOKUP($A56, 'E1 Categorization'!A33:E122, MATCH("Customer Component", 'E1 Categorization'!$A$33:$E$33,0), 0)), 'O5 Details by Class &amp; Accounts'!$E56)))</f>
        <v>0</v>
      </c>
      <c r="H56" s="1412">
        <f t="shared" si="0"/>
        <v>0</v>
      </c>
      <c r="I56" s="1412">
        <f ca="1">IF(ISERROR(VLOOKUP(VLOOKUP($A56, 'E4 TB Allocation Details'!$A$18:$L$205, MATCH("Demand ID", 'E4 TB Allocation Details'!$A$18:$L$18, 0),FALSE), 'E2 Allocators'!$B$15:$W$361, MATCH('O5 Details by Class &amp; Accounts'!I$18, 'E2 Allocators'!$B$15:$W$15, 0),FALSE)*$F56), 0, VLOOKUP(VLOOKUP($A56, 'E4 TB Allocation Details'!$A$18:$L$205, MATCH("Demand ID", 'E4 TB Allocation Details'!$A$18:$L$18, 0),FALSE), 'E2 Allocators'!$B$15:$W$361, MATCH('O5 Details by Class &amp; Accounts'!I$18, 'E2 Allocators'!$B$15:$W$15, 0),FALSE)*$F56)</f>
        <v>0</v>
      </c>
      <c r="J56" s="1412">
        <f ca="1">IF(ISERROR(VLOOKUP(VLOOKUP($A56, 'E4 TB Allocation Details'!$A$18:$L$205, MATCH("Demand ID", 'E4 TB Allocation Details'!$A$18:$L$18, 0),FALSE), 'E2 Allocators'!$B$15:$W$361, MATCH('O5 Details by Class &amp; Accounts'!J$18, 'E2 Allocators'!$B$15:$W$15, 0),FALSE)*$F56), 0, VLOOKUP(VLOOKUP($A56, 'E4 TB Allocation Details'!$A$18:$L$205, MATCH("Demand ID", 'E4 TB Allocation Details'!$A$18:$L$18, 0),FALSE), 'E2 Allocators'!$B$15:$W$361, MATCH('O5 Details by Class &amp; Accounts'!J$18, 'E2 Allocators'!$B$15:$W$15, 0),FALSE)*$F56)</f>
        <v>0</v>
      </c>
      <c r="K56" s="1412">
        <f ca="1">IF(ISERROR(VLOOKUP(VLOOKUP($A56, 'E4 TB Allocation Details'!$A$18:$L$205, MATCH("Demand ID", 'E4 TB Allocation Details'!$A$18:$L$18, 0),FALSE), 'E2 Allocators'!$B$15:$W$361, MATCH('O5 Details by Class &amp; Accounts'!K$18, 'E2 Allocators'!$B$15:$W$15, 0),FALSE)*$F56), 0, VLOOKUP(VLOOKUP($A56, 'E4 TB Allocation Details'!$A$18:$L$205, MATCH("Demand ID", 'E4 TB Allocation Details'!$A$18:$L$18, 0),FALSE), 'E2 Allocators'!$B$15:$W$361, MATCH('O5 Details by Class &amp; Accounts'!K$18, 'E2 Allocators'!$B$15:$W$15, 0),FALSE)*$F56)</f>
        <v>0</v>
      </c>
      <c r="L56" s="1412">
        <f ca="1">IF(ISERROR(VLOOKUP(VLOOKUP($A56, 'E4 TB Allocation Details'!$A$18:$L$205, MATCH("Demand ID", 'E4 TB Allocation Details'!$A$18:$L$18, 0),FALSE), 'E2 Allocators'!$B$15:$W$361, MATCH('O5 Details by Class &amp; Accounts'!L$18, 'E2 Allocators'!$B$15:$W$15, 0),FALSE)*$F56), 0, VLOOKUP(VLOOKUP($A56, 'E4 TB Allocation Details'!$A$18:$L$205, MATCH("Demand ID", 'E4 TB Allocation Details'!$A$18:$L$18, 0),FALSE), 'E2 Allocators'!$B$15:$W$361, MATCH('O5 Details by Class &amp; Accounts'!L$18, 'E2 Allocators'!$B$15:$W$15, 0),FALSE)*$F56)</f>
        <v>0</v>
      </c>
      <c r="M56" s="1412">
        <f ca="1">IF(ISERROR(VLOOKUP(VLOOKUP($A56, 'E4 TB Allocation Details'!$A$18:$L$205, MATCH("Demand ID", 'E4 TB Allocation Details'!$A$18:$L$18, 0),FALSE), 'E2 Allocators'!$B$15:$W$361, MATCH('O5 Details by Class &amp; Accounts'!M$18, 'E2 Allocators'!$B$15:$W$15, 0),FALSE)*$F56), 0, VLOOKUP(VLOOKUP($A56, 'E4 TB Allocation Details'!$A$18:$L$205, MATCH("Demand ID", 'E4 TB Allocation Details'!$A$18:$L$18, 0),FALSE), 'E2 Allocators'!$B$15:$W$361, MATCH('O5 Details by Class &amp; Accounts'!M$18, 'E2 Allocators'!$B$15:$W$15, 0),FALSE)*$F56)</f>
        <v>0</v>
      </c>
      <c r="N56" s="1412">
        <f ca="1">IF(ISERROR(VLOOKUP(VLOOKUP($A56, 'E4 TB Allocation Details'!$A$18:$L$205, MATCH("Demand ID", 'E4 TB Allocation Details'!$A$18:$L$18, 0),FALSE), 'E2 Allocators'!$B$15:$W$361, MATCH('O5 Details by Class &amp; Accounts'!N$18, 'E2 Allocators'!$B$15:$W$15, 0),FALSE)*$F56), 0, VLOOKUP(VLOOKUP($A56, 'E4 TB Allocation Details'!$A$18:$L$205, MATCH("Demand ID", 'E4 TB Allocation Details'!$A$18:$L$18, 0),FALSE), 'E2 Allocators'!$B$15:$W$361, MATCH('O5 Details by Class &amp; Accounts'!N$18, 'E2 Allocators'!$B$15:$W$15, 0),FALSE)*$F56)</f>
        <v>0</v>
      </c>
      <c r="O56" s="1412">
        <f ca="1">IF(ISERROR(VLOOKUP(VLOOKUP($A56, 'E4 TB Allocation Details'!$A$18:$L$205, MATCH("Demand ID", 'E4 TB Allocation Details'!$A$18:$L$18, 0),FALSE), 'E2 Allocators'!$B$15:$W$361, MATCH('O5 Details by Class &amp; Accounts'!O$18, 'E2 Allocators'!$B$15:$W$15, 0),FALSE)*$F56), 0, VLOOKUP(VLOOKUP($A56, 'E4 TB Allocation Details'!$A$18:$L$205, MATCH("Demand ID", 'E4 TB Allocation Details'!$A$18:$L$18, 0),FALSE), 'E2 Allocators'!$B$15:$W$361, MATCH('O5 Details by Class &amp; Accounts'!O$18, 'E2 Allocators'!$B$15:$W$15, 0),FALSE)*$F56)</f>
        <v>0</v>
      </c>
      <c r="P56" s="1412">
        <f ca="1">IF(ISERROR(VLOOKUP(VLOOKUP($A56, 'E4 TB Allocation Details'!$A$18:$L$205, MATCH("Demand ID", 'E4 TB Allocation Details'!$A$18:$L$18, 0),FALSE), 'E2 Allocators'!$B$15:$W$361, MATCH('O5 Details by Class &amp; Accounts'!P$18, 'E2 Allocators'!$B$15:$W$15, 0),FALSE)*$F56), 0, VLOOKUP(VLOOKUP($A56, 'E4 TB Allocation Details'!$A$18:$L$205, MATCH("Demand ID", 'E4 TB Allocation Details'!$A$18:$L$18, 0),FALSE), 'E2 Allocators'!$B$15:$W$361, MATCH('O5 Details by Class &amp; Accounts'!P$18, 'E2 Allocators'!$B$15:$W$15, 0),FALSE)*$F56)</f>
        <v>0</v>
      </c>
      <c r="Q56" s="1412">
        <f ca="1">IF(ISERROR(VLOOKUP(VLOOKUP($A56, 'E4 TB Allocation Details'!$A$18:$L$205, MATCH("Demand ID", 'E4 TB Allocation Details'!$A$18:$L$18, 0),FALSE), 'E2 Allocators'!$B$15:$W$361, MATCH('O5 Details by Class &amp; Accounts'!Q$18, 'E2 Allocators'!$B$15:$W$15, 0),FALSE)*$F56), 0, VLOOKUP(VLOOKUP($A56, 'E4 TB Allocation Details'!$A$18:$L$205, MATCH("Demand ID", 'E4 TB Allocation Details'!$A$18:$L$18, 0),FALSE), 'E2 Allocators'!$B$15:$W$361, MATCH('O5 Details by Class &amp; Accounts'!Q$18, 'E2 Allocators'!$B$15:$W$15, 0),FALSE)*$F56)</f>
        <v>0</v>
      </c>
      <c r="R56" s="1412">
        <f ca="1">IF(ISERROR(VLOOKUP(VLOOKUP($A56, 'E4 TB Allocation Details'!$A$18:$L$205, MATCH("Demand ID", 'E4 TB Allocation Details'!$A$18:$L$18, 0),FALSE), 'E2 Allocators'!$B$15:$W$361, MATCH('O5 Details by Class &amp; Accounts'!R$18, 'E2 Allocators'!$B$15:$W$15, 0),FALSE)*$F56), 0, VLOOKUP(VLOOKUP($A56, 'E4 TB Allocation Details'!$A$18:$L$205, MATCH("Demand ID", 'E4 TB Allocation Details'!$A$18:$L$18, 0),FALSE), 'E2 Allocators'!$B$15:$W$361, MATCH('O5 Details by Class &amp; Accounts'!R$18, 'E2 Allocators'!$B$15:$W$15, 0),FALSE)*$F56)</f>
        <v>0</v>
      </c>
      <c r="S56" s="1412">
        <f ca="1">IF(ISERROR(VLOOKUP(VLOOKUP($A56, 'E4 TB Allocation Details'!$A$18:$L$205, MATCH("Demand ID", 'E4 TB Allocation Details'!$A$18:$L$18, 0),FALSE), 'E2 Allocators'!$B$15:$W$361, MATCH('O5 Details by Class &amp; Accounts'!S$18, 'E2 Allocators'!$B$15:$W$15, 0),FALSE)*$F56), 0, VLOOKUP(VLOOKUP($A56, 'E4 TB Allocation Details'!$A$18:$L$205, MATCH("Demand ID", 'E4 TB Allocation Details'!$A$18:$L$18, 0),FALSE), 'E2 Allocators'!$B$15:$W$361, MATCH('O5 Details by Class &amp; Accounts'!S$18, 'E2 Allocators'!$B$15:$W$15, 0),FALSE)*$F56)</f>
        <v>0</v>
      </c>
      <c r="T56" s="1412">
        <f ca="1">IF(ISERROR(VLOOKUP(VLOOKUP($A56, 'E4 TB Allocation Details'!$A$18:$L$205, MATCH("Demand ID", 'E4 TB Allocation Details'!$A$18:$L$18, 0),FALSE), 'E2 Allocators'!$B$15:$W$361, MATCH('O5 Details by Class &amp; Accounts'!T$18, 'E2 Allocators'!$B$15:$W$15, 0),FALSE)*$F56), 0, VLOOKUP(VLOOKUP($A56, 'E4 TB Allocation Details'!$A$18:$L$205, MATCH("Demand ID", 'E4 TB Allocation Details'!$A$18:$L$18, 0),FALSE), 'E2 Allocators'!$B$15:$W$361, MATCH('O5 Details by Class &amp; Accounts'!T$18, 'E2 Allocators'!$B$15:$W$15, 0),FALSE)*$F56)</f>
        <v>0</v>
      </c>
      <c r="U56" s="1412">
        <f ca="1">IF(ISERROR(VLOOKUP(VLOOKUP($A56, 'E4 TB Allocation Details'!$A$18:$L$205, MATCH("Demand ID", 'E4 TB Allocation Details'!$A$18:$L$18, 0),FALSE), 'E2 Allocators'!$B$15:$W$361, MATCH('O5 Details by Class &amp; Accounts'!U$18, 'E2 Allocators'!$B$15:$W$15, 0),FALSE)*$F56), 0, VLOOKUP(VLOOKUP($A56, 'E4 TB Allocation Details'!$A$18:$L$205, MATCH("Demand ID", 'E4 TB Allocation Details'!$A$18:$L$18, 0),FALSE), 'E2 Allocators'!$B$15:$W$361, MATCH('O5 Details by Class &amp; Accounts'!U$18, 'E2 Allocators'!$B$15:$W$15, 0),FALSE)*$F56)</f>
        <v>0</v>
      </c>
      <c r="V56" s="1412">
        <f ca="1">IF(ISERROR(VLOOKUP(VLOOKUP($A56, 'E4 TB Allocation Details'!$A$18:$L$205, MATCH("Demand ID", 'E4 TB Allocation Details'!$A$18:$L$18, 0),FALSE), 'E2 Allocators'!$B$15:$W$361, MATCH('O5 Details by Class &amp; Accounts'!V$18, 'E2 Allocators'!$B$15:$W$15, 0),FALSE)*$F56), 0, VLOOKUP(VLOOKUP($A56, 'E4 TB Allocation Details'!$A$18:$L$205, MATCH("Demand ID", 'E4 TB Allocation Details'!$A$18:$L$18, 0),FALSE), 'E2 Allocators'!$B$15:$W$361, MATCH('O5 Details by Class &amp; Accounts'!V$18, 'E2 Allocators'!$B$15:$W$15, 0),FALSE)*$F56)</f>
        <v>0</v>
      </c>
      <c r="W56" s="1412">
        <f ca="1">IF(ISERROR(VLOOKUP(VLOOKUP($A56, 'E4 TB Allocation Details'!$A$18:$L$205, MATCH("Demand ID", 'E4 TB Allocation Details'!$A$18:$L$18, 0),FALSE), 'E2 Allocators'!$B$15:$W$361, MATCH('O5 Details by Class &amp; Accounts'!W$18, 'E2 Allocators'!$B$15:$W$15, 0),FALSE)*$F56), 0, VLOOKUP(VLOOKUP($A56, 'E4 TB Allocation Details'!$A$18:$L$205, MATCH("Demand ID", 'E4 TB Allocation Details'!$A$18:$L$18, 0),FALSE), 'E2 Allocators'!$B$15:$W$361, MATCH('O5 Details by Class &amp; Accounts'!W$18, 'E2 Allocators'!$B$15:$W$15, 0),FALSE)*$F56)</f>
        <v>0</v>
      </c>
      <c r="X56" s="1412">
        <f ca="1">IF(ISERROR(VLOOKUP(VLOOKUP($A56, 'E4 TB Allocation Details'!$A$18:$L$205, MATCH("Demand ID", 'E4 TB Allocation Details'!$A$18:$L$18, 0),FALSE), 'E2 Allocators'!$B$15:$W$361, MATCH('O5 Details by Class &amp; Accounts'!X$18, 'E2 Allocators'!$B$15:$W$15, 0),FALSE)*$F56), 0, VLOOKUP(VLOOKUP($A56, 'E4 TB Allocation Details'!$A$18:$L$205, MATCH("Demand ID", 'E4 TB Allocation Details'!$A$18:$L$18, 0),FALSE), 'E2 Allocators'!$B$15:$W$361, MATCH('O5 Details by Class &amp; Accounts'!X$18, 'E2 Allocators'!$B$15:$W$15, 0),FALSE)*$F56)</f>
        <v>0</v>
      </c>
      <c r="Y56" s="1412">
        <f ca="1">IF(ISERROR(VLOOKUP(VLOOKUP($A56, 'E4 TB Allocation Details'!$A$18:$L$205, MATCH("Demand ID", 'E4 TB Allocation Details'!$A$18:$L$18, 0),FALSE), 'E2 Allocators'!$B$15:$W$361, MATCH('O5 Details by Class &amp; Accounts'!Y$18, 'E2 Allocators'!$B$15:$W$15, 0),FALSE)*$F56), 0, VLOOKUP(VLOOKUP($A56, 'E4 TB Allocation Details'!$A$18:$L$205, MATCH("Demand ID", 'E4 TB Allocation Details'!$A$18:$L$18, 0),FALSE), 'E2 Allocators'!$B$15:$W$361, MATCH('O5 Details by Class &amp; Accounts'!Y$18, 'E2 Allocators'!$B$15:$W$15, 0),FALSE)*$F56)</f>
        <v>0</v>
      </c>
      <c r="Z56" s="1412">
        <f ca="1">IF(ISERROR(VLOOKUP(VLOOKUP($A56, 'E4 TB Allocation Details'!$A$18:$L$205, MATCH("Demand ID", 'E4 TB Allocation Details'!$A$18:$L$18, 0),FALSE), 'E2 Allocators'!$B$15:$W$361, MATCH('O5 Details by Class &amp; Accounts'!Z$18, 'E2 Allocators'!$B$15:$W$15, 0),FALSE)*$F56), 0, VLOOKUP(VLOOKUP($A56, 'E4 TB Allocation Details'!$A$18:$L$205, MATCH("Demand ID", 'E4 TB Allocation Details'!$A$18:$L$18, 0),FALSE), 'E2 Allocators'!$B$15:$W$361, MATCH('O5 Details by Class &amp; Accounts'!Z$18, 'E2 Allocators'!$B$15:$W$15, 0),FALSE)*$F56)</f>
        <v>0</v>
      </c>
      <c r="AA56" s="1412">
        <f ca="1">IF(ISERROR(VLOOKUP(VLOOKUP($A56, 'E4 TB Allocation Details'!$A$18:$L$205, MATCH("Demand ID", 'E4 TB Allocation Details'!$A$18:$L$18, 0),FALSE), 'E2 Allocators'!$B$15:$W$361, MATCH('O5 Details by Class &amp; Accounts'!AA$18, 'E2 Allocators'!$B$15:$W$15, 0),FALSE)*$F56), 0, VLOOKUP(VLOOKUP($A56, 'E4 TB Allocation Details'!$A$18:$L$205, MATCH("Demand ID", 'E4 TB Allocation Details'!$A$18:$L$18, 0),FALSE), 'E2 Allocators'!$B$15:$W$361, MATCH('O5 Details by Class &amp; Accounts'!AA$18, 'E2 Allocators'!$B$15:$W$15, 0),FALSE)*$F56)</f>
        <v>0</v>
      </c>
      <c r="AB56" s="1412">
        <f ca="1">IF(ISERROR(VLOOKUP(VLOOKUP($A56, 'E4 TB Allocation Details'!$A$18:$L$205, MATCH("Demand ID", 'E4 TB Allocation Details'!$A$18:$L$18, 0),FALSE), 'E2 Allocators'!$B$15:$W$361, MATCH('O5 Details by Class &amp; Accounts'!AB$18, 'E2 Allocators'!$B$15:$W$15, 0),FALSE)*$F56), 0, VLOOKUP(VLOOKUP($A56, 'E4 TB Allocation Details'!$A$18:$L$205, MATCH("Demand ID", 'E4 TB Allocation Details'!$A$18:$L$18, 0),FALSE), 'E2 Allocators'!$B$15:$W$361, MATCH('O5 Details by Class &amp; Accounts'!AB$18, 'E2 Allocators'!$B$15:$W$15, 0),FALSE)*$F56)</f>
        <v>0</v>
      </c>
      <c r="AC56" s="1412">
        <f t="shared" si="1"/>
        <v>0</v>
      </c>
      <c r="AD56" s="1412">
        <f ca="1">IF(ISERROR(VLOOKUP(VLOOKUP($A56, 'E4 TB Allocation Details'!$A$18:$L$205, MATCH("Customer ID", 'E4 TB Allocation Details'!$A$18:$L$18, 0),FALSE), 'E2 Allocators'!$B$15:$W$361, MATCH('O5 Details by Class &amp; Accounts'!AD$18, 'E2 Allocators'!$B$15:$W$15, 0),FALSE)*$G56), 0, VLOOKUP(VLOOKUP($A56, 'E4 TB Allocation Details'!$A$18:$L$205, MATCH("Customer ID", 'E4 TB Allocation Details'!$A$18:$L$18, 0),FALSE), 'E2 Allocators'!$B$15:$W$361, MATCH('O5 Details by Class &amp; Accounts'!AD$18, 'E2 Allocators'!$B$15:$W$15, 0),FALSE)*$G56)</f>
        <v>0</v>
      </c>
      <c r="AE56" s="1412">
        <f ca="1">IF(ISERROR(VLOOKUP(VLOOKUP($A56, 'E4 TB Allocation Details'!$A$18:$L$205, MATCH("Customer ID", 'E4 TB Allocation Details'!$A$18:$L$18, 0),FALSE), 'E2 Allocators'!$B$15:$W$361, MATCH('O5 Details by Class &amp; Accounts'!AE$18, 'E2 Allocators'!$B$15:$W$15, 0),FALSE)*$G56), 0, VLOOKUP(VLOOKUP($A56, 'E4 TB Allocation Details'!$A$18:$L$205, MATCH("Customer ID", 'E4 TB Allocation Details'!$A$18:$L$18, 0),FALSE), 'E2 Allocators'!$B$15:$W$361, MATCH('O5 Details by Class &amp; Accounts'!AE$18, 'E2 Allocators'!$B$15:$W$15, 0),FALSE)*$G56)</f>
        <v>0</v>
      </c>
      <c r="AF56" s="1412">
        <f ca="1">IF(ISERROR(VLOOKUP(VLOOKUP($A56, 'E4 TB Allocation Details'!$A$18:$L$205, MATCH("Customer ID", 'E4 TB Allocation Details'!$A$18:$L$18, 0),FALSE), 'E2 Allocators'!$B$15:$W$361, MATCH('O5 Details by Class &amp; Accounts'!AF$18, 'E2 Allocators'!$B$15:$W$15, 0),FALSE)*$G56), 0, VLOOKUP(VLOOKUP($A56, 'E4 TB Allocation Details'!$A$18:$L$205, MATCH("Customer ID", 'E4 TB Allocation Details'!$A$18:$L$18, 0),FALSE), 'E2 Allocators'!$B$15:$W$361, MATCH('O5 Details by Class &amp; Accounts'!AF$18, 'E2 Allocators'!$B$15:$W$15, 0),FALSE)*$G56)</f>
        <v>0</v>
      </c>
      <c r="AG56" s="1412">
        <f ca="1">IF(ISERROR(VLOOKUP(VLOOKUP($A56, 'E4 TB Allocation Details'!$A$18:$L$205, MATCH("Customer ID", 'E4 TB Allocation Details'!$A$18:$L$18, 0),FALSE), 'E2 Allocators'!$B$15:$W$361, MATCH('O5 Details by Class &amp; Accounts'!AG$18, 'E2 Allocators'!$B$15:$W$15, 0),FALSE)*$G56), 0, VLOOKUP(VLOOKUP($A56, 'E4 TB Allocation Details'!$A$18:$L$205, MATCH("Customer ID", 'E4 TB Allocation Details'!$A$18:$L$18, 0),FALSE), 'E2 Allocators'!$B$15:$W$361, MATCH('O5 Details by Class &amp; Accounts'!AG$18, 'E2 Allocators'!$B$15:$W$15, 0),FALSE)*$G56)</f>
        <v>0</v>
      </c>
      <c r="AH56" s="1412">
        <f ca="1">IF(ISERROR(VLOOKUP(VLOOKUP($A56, 'E4 TB Allocation Details'!$A$18:$L$205, MATCH("Customer ID", 'E4 TB Allocation Details'!$A$18:$L$18, 0),FALSE), 'E2 Allocators'!$B$15:$W$361, MATCH('O5 Details by Class &amp; Accounts'!AH$18, 'E2 Allocators'!$B$15:$W$15, 0),FALSE)*$G56), 0, VLOOKUP(VLOOKUP($A56, 'E4 TB Allocation Details'!$A$18:$L$205, MATCH("Customer ID", 'E4 TB Allocation Details'!$A$18:$L$18, 0),FALSE), 'E2 Allocators'!$B$15:$W$361, MATCH('O5 Details by Class &amp; Accounts'!AH$18, 'E2 Allocators'!$B$15:$W$15, 0),FALSE)*$G56)</f>
        <v>0</v>
      </c>
      <c r="AI56" s="1412">
        <f ca="1">IF(ISERROR(VLOOKUP(VLOOKUP($A56, 'E4 TB Allocation Details'!$A$18:$L$205, MATCH("Customer ID", 'E4 TB Allocation Details'!$A$18:$L$18, 0),FALSE), 'E2 Allocators'!$B$15:$W$361, MATCH('O5 Details by Class &amp; Accounts'!AI$18, 'E2 Allocators'!$B$15:$W$15, 0),FALSE)*$G56), 0, VLOOKUP(VLOOKUP($A56, 'E4 TB Allocation Details'!$A$18:$L$205, MATCH("Customer ID", 'E4 TB Allocation Details'!$A$18:$L$18, 0),FALSE), 'E2 Allocators'!$B$15:$W$361, MATCH('O5 Details by Class &amp; Accounts'!AI$18, 'E2 Allocators'!$B$15:$W$15, 0),FALSE)*$G56)</f>
        <v>0</v>
      </c>
      <c r="AJ56" s="1412">
        <f ca="1">IF(ISERROR(VLOOKUP(VLOOKUP($A56, 'E4 TB Allocation Details'!$A$18:$L$205, MATCH("Customer ID", 'E4 TB Allocation Details'!$A$18:$L$18, 0),FALSE), 'E2 Allocators'!$B$15:$W$361, MATCH('O5 Details by Class &amp; Accounts'!AJ$18, 'E2 Allocators'!$B$15:$W$15, 0),FALSE)*$G56), 0, VLOOKUP(VLOOKUP($A56, 'E4 TB Allocation Details'!$A$18:$L$205, MATCH("Customer ID", 'E4 TB Allocation Details'!$A$18:$L$18, 0),FALSE), 'E2 Allocators'!$B$15:$W$361, MATCH('O5 Details by Class &amp; Accounts'!AJ$18, 'E2 Allocators'!$B$15:$W$15, 0),FALSE)*$G56)</f>
        <v>0</v>
      </c>
      <c r="AK56" s="1412">
        <f ca="1">IF(ISERROR(VLOOKUP(VLOOKUP($A56, 'E4 TB Allocation Details'!$A$18:$L$205, MATCH("Customer ID", 'E4 TB Allocation Details'!$A$18:$L$18, 0),FALSE), 'E2 Allocators'!$B$15:$W$361, MATCH('O5 Details by Class &amp; Accounts'!AK$18, 'E2 Allocators'!$B$15:$W$15, 0),FALSE)*$G56), 0, VLOOKUP(VLOOKUP($A56, 'E4 TB Allocation Details'!$A$18:$L$205, MATCH("Customer ID", 'E4 TB Allocation Details'!$A$18:$L$18, 0),FALSE), 'E2 Allocators'!$B$15:$W$361, MATCH('O5 Details by Class &amp; Accounts'!AK$18, 'E2 Allocators'!$B$15:$W$15, 0),FALSE)*$G56)</f>
        <v>0</v>
      </c>
      <c r="AL56" s="1412">
        <f ca="1">IF(ISERROR(VLOOKUP(VLOOKUP($A56, 'E4 TB Allocation Details'!$A$18:$L$205, MATCH("Customer ID", 'E4 TB Allocation Details'!$A$18:$L$18, 0),FALSE), 'E2 Allocators'!$B$15:$W$361, MATCH('O5 Details by Class &amp; Accounts'!AL$18, 'E2 Allocators'!$B$15:$W$15, 0),FALSE)*$G56), 0, VLOOKUP(VLOOKUP($A56, 'E4 TB Allocation Details'!$A$18:$L$205, MATCH("Customer ID", 'E4 TB Allocation Details'!$A$18:$L$18, 0),FALSE), 'E2 Allocators'!$B$15:$W$361, MATCH('O5 Details by Class &amp; Accounts'!AL$18, 'E2 Allocators'!$B$15:$W$15, 0),FALSE)*$G56)</f>
        <v>0</v>
      </c>
      <c r="AM56" s="1412">
        <f ca="1">IF(ISERROR(VLOOKUP(VLOOKUP($A56, 'E4 TB Allocation Details'!$A$18:$L$205, MATCH("Customer ID", 'E4 TB Allocation Details'!$A$18:$L$18, 0),FALSE), 'E2 Allocators'!$B$15:$W$361, MATCH('O5 Details by Class &amp; Accounts'!AM$18, 'E2 Allocators'!$B$15:$W$15, 0),FALSE)*$G56), 0, VLOOKUP(VLOOKUP($A56, 'E4 TB Allocation Details'!$A$18:$L$205, MATCH("Customer ID", 'E4 TB Allocation Details'!$A$18:$L$18, 0),FALSE), 'E2 Allocators'!$B$15:$W$361, MATCH('O5 Details by Class &amp; Accounts'!AM$18, 'E2 Allocators'!$B$15:$W$15, 0),FALSE)*$G56)</f>
        <v>0</v>
      </c>
      <c r="AN56" s="1412">
        <f ca="1">IF(ISERROR(VLOOKUP(VLOOKUP($A56, 'E4 TB Allocation Details'!$A$18:$L$205, MATCH("Customer ID", 'E4 TB Allocation Details'!$A$18:$L$18, 0),FALSE), 'E2 Allocators'!$B$15:$W$361, MATCH('O5 Details by Class &amp; Accounts'!AN$18, 'E2 Allocators'!$B$15:$W$15, 0),FALSE)*$G56), 0, VLOOKUP(VLOOKUP($A56, 'E4 TB Allocation Details'!$A$18:$L$205, MATCH("Customer ID", 'E4 TB Allocation Details'!$A$18:$L$18, 0),FALSE), 'E2 Allocators'!$B$15:$W$361, MATCH('O5 Details by Class &amp; Accounts'!AN$18, 'E2 Allocators'!$B$15:$W$15, 0),FALSE)*$G56)</f>
        <v>0</v>
      </c>
      <c r="AO56" s="1412">
        <f ca="1">IF(ISERROR(VLOOKUP(VLOOKUP($A56, 'E4 TB Allocation Details'!$A$18:$L$205, MATCH("Customer ID", 'E4 TB Allocation Details'!$A$18:$L$18, 0),FALSE), 'E2 Allocators'!$B$15:$W$361, MATCH('O5 Details by Class &amp; Accounts'!AO$18, 'E2 Allocators'!$B$15:$W$15, 0),FALSE)*$G56), 0, VLOOKUP(VLOOKUP($A56, 'E4 TB Allocation Details'!$A$18:$L$205, MATCH("Customer ID", 'E4 TB Allocation Details'!$A$18:$L$18, 0),FALSE), 'E2 Allocators'!$B$15:$W$361, MATCH('O5 Details by Class &amp; Accounts'!AO$18, 'E2 Allocators'!$B$15:$W$15, 0),FALSE)*$G56)</f>
        <v>0</v>
      </c>
      <c r="AP56" s="1412">
        <f ca="1">IF(ISERROR(VLOOKUP(VLOOKUP($A56, 'E4 TB Allocation Details'!$A$18:$L$205, MATCH("Customer ID", 'E4 TB Allocation Details'!$A$18:$L$18, 0),FALSE), 'E2 Allocators'!$B$15:$W$361, MATCH('O5 Details by Class &amp; Accounts'!AP$18, 'E2 Allocators'!$B$15:$W$15, 0),FALSE)*$G56), 0, VLOOKUP(VLOOKUP($A56, 'E4 TB Allocation Details'!$A$18:$L$205, MATCH("Customer ID", 'E4 TB Allocation Details'!$A$18:$L$18, 0),FALSE), 'E2 Allocators'!$B$15:$W$361, MATCH('O5 Details by Class &amp; Accounts'!AP$18, 'E2 Allocators'!$B$15:$W$15, 0),FALSE)*$G56)</f>
        <v>0</v>
      </c>
      <c r="AQ56" s="1412">
        <f ca="1">IF(ISERROR(VLOOKUP(VLOOKUP($A56, 'E4 TB Allocation Details'!$A$18:$L$205, MATCH("Customer ID", 'E4 TB Allocation Details'!$A$18:$L$18, 0),FALSE), 'E2 Allocators'!$B$15:$W$361, MATCH('O5 Details by Class &amp; Accounts'!AQ$18, 'E2 Allocators'!$B$15:$W$15, 0),FALSE)*$G56), 0, VLOOKUP(VLOOKUP($A56, 'E4 TB Allocation Details'!$A$18:$L$205, MATCH("Customer ID", 'E4 TB Allocation Details'!$A$18:$L$18, 0),FALSE), 'E2 Allocators'!$B$15:$W$361, MATCH('O5 Details by Class &amp; Accounts'!AQ$18, 'E2 Allocators'!$B$15:$W$15, 0),FALSE)*$G56)</f>
        <v>0</v>
      </c>
      <c r="AR56" s="1412">
        <f ca="1">IF(ISERROR(VLOOKUP(VLOOKUP($A56, 'E4 TB Allocation Details'!$A$18:$L$205, MATCH("Customer ID", 'E4 TB Allocation Details'!$A$18:$L$18, 0),FALSE), 'E2 Allocators'!$B$15:$W$361, MATCH('O5 Details by Class &amp; Accounts'!AR$18, 'E2 Allocators'!$B$15:$W$15, 0),FALSE)*$G56), 0, VLOOKUP(VLOOKUP($A56, 'E4 TB Allocation Details'!$A$18:$L$205, MATCH("Customer ID", 'E4 TB Allocation Details'!$A$18:$L$18, 0),FALSE), 'E2 Allocators'!$B$15:$W$361, MATCH('O5 Details by Class &amp; Accounts'!AR$18, 'E2 Allocators'!$B$15:$W$15, 0),FALSE)*$G56)</f>
        <v>0</v>
      </c>
      <c r="AS56" s="1412">
        <f ca="1">IF(ISERROR(VLOOKUP(VLOOKUP($A56, 'E4 TB Allocation Details'!$A$18:$L$205, MATCH("Customer ID", 'E4 TB Allocation Details'!$A$18:$L$18, 0),FALSE), 'E2 Allocators'!$B$15:$W$361, MATCH('O5 Details by Class &amp; Accounts'!AS$18, 'E2 Allocators'!$B$15:$W$15, 0),FALSE)*$G56), 0, VLOOKUP(VLOOKUP($A56, 'E4 TB Allocation Details'!$A$18:$L$205, MATCH("Customer ID", 'E4 TB Allocation Details'!$A$18:$L$18, 0),FALSE), 'E2 Allocators'!$B$15:$W$361, MATCH('O5 Details by Class &amp; Accounts'!AS$18, 'E2 Allocators'!$B$15:$W$15, 0),FALSE)*$G56)</f>
        <v>0</v>
      </c>
      <c r="AT56" s="1412">
        <f ca="1">IF(ISERROR(VLOOKUP(VLOOKUP($A56, 'E4 TB Allocation Details'!$A$18:$L$205, MATCH("Customer ID", 'E4 TB Allocation Details'!$A$18:$L$18, 0),FALSE), 'E2 Allocators'!$B$15:$W$361, MATCH('O5 Details by Class &amp; Accounts'!AT$18, 'E2 Allocators'!$B$15:$W$15, 0),FALSE)*$G56), 0, VLOOKUP(VLOOKUP($A56, 'E4 TB Allocation Details'!$A$18:$L$205, MATCH("Customer ID", 'E4 TB Allocation Details'!$A$18:$L$18, 0),FALSE), 'E2 Allocators'!$B$15:$W$361, MATCH('O5 Details by Class &amp; Accounts'!AT$18, 'E2 Allocators'!$B$15:$W$15, 0),FALSE)*$G56)</f>
        <v>0</v>
      </c>
      <c r="AU56" s="1412">
        <f ca="1">IF(ISERROR(VLOOKUP(VLOOKUP($A56, 'E4 TB Allocation Details'!$A$18:$L$205, MATCH("Customer ID", 'E4 TB Allocation Details'!$A$18:$L$18, 0),FALSE), 'E2 Allocators'!$B$15:$W$361, MATCH('O5 Details by Class &amp; Accounts'!AU$18, 'E2 Allocators'!$B$15:$W$15, 0),FALSE)*$G56), 0, VLOOKUP(VLOOKUP($A56, 'E4 TB Allocation Details'!$A$18:$L$205, MATCH("Customer ID", 'E4 TB Allocation Details'!$A$18:$L$18, 0),FALSE), 'E2 Allocators'!$B$15:$W$361, MATCH('O5 Details by Class &amp; Accounts'!AU$18, 'E2 Allocators'!$B$15:$W$15, 0),FALSE)*$G56)</f>
        <v>0</v>
      </c>
      <c r="AV56" s="1412">
        <f ca="1">IF(ISERROR(VLOOKUP(VLOOKUP($A56, 'E4 TB Allocation Details'!$A$18:$L$205, MATCH("Customer ID", 'E4 TB Allocation Details'!$A$18:$L$18, 0),FALSE), 'E2 Allocators'!$B$15:$W$361, MATCH('O5 Details by Class &amp; Accounts'!AV$18, 'E2 Allocators'!$B$15:$W$15, 0),FALSE)*$G56), 0, VLOOKUP(VLOOKUP($A56, 'E4 TB Allocation Details'!$A$18:$L$205, MATCH("Customer ID", 'E4 TB Allocation Details'!$A$18:$L$18, 0),FALSE), 'E2 Allocators'!$B$15:$W$361, MATCH('O5 Details by Class &amp; Accounts'!AV$18, 'E2 Allocators'!$B$15:$W$15, 0),FALSE)*$G56)</f>
        <v>0</v>
      </c>
      <c r="AW56" s="1412">
        <f ca="1">IF(ISERROR(VLOOKUP(VLOOKUP($A56, 'E4 TB Allocation Details'!$A$18:$L$205, MATCH("Customer ID", 'E4 TB Allocation Details'!$A$18:$L$18, 0),FALSE), 'E2 Allocators'!$B$15:$W$361, MATCH('O5 Details by Class &amp; Accounts'!AW$18, 'E2 Allocators'!$B$15:$W$15, 0),FALSE)*$G56), 0, VLOOKUP(VLOOKUP($A56, 'E4 TB Allocation Details'!$A$18:$L$205, MATCH("Customer ID", 'E4 TB Allocation Details'!$A$18:$L$18, 0),FALSE), 'E2 Allocators'!$B$15:$W$361, MATCH('O5 Details by Class &amp; Accounts'!AW$18, 'E2 Allocators'!$B$15:$W$15, 0),FALSE)*$G56)</f>
        <v>0</v>
      </c>
      <c r="AX56" s="1412">
        <f t="shared" si="2"/>
        <v>0</v>
      </c>
      <c r="AY56" s="1412">
        <f ca="1">IF(ISERROR(VLOOKUP(VLOOKUP($A56, 'E4 TB Allocation Details'!$A$18:$L$205, MATCH("Misc ID", 'E4 TB Allocation Details'!$A$18:$L$18, 0),FALSE), 'E2 Allocators'!$B$15:$W$361, MATCH('O5 Details by Class &amp; Accounts'!AY$18, 'E2 Allocators'!$B$15:$W$15, 0),FALSE)*$E56), 0, VLOOKUP(VLOOKUP($A56, 'E4 TB Allocation Details'!$A$18:$L$205, MATCH("Misc ID", 'E4 TB Allocation Details'!$A$18:$L$18, 0),FALSE), 'E2 Allocators'!$B$15:$W$361, MATCH('O5 Details by Class &amp; Accounts'!AY$18, 'E2 Allocators'!$B$15:$W$15, 0),FALSE)*$E56)</f>
        <v>0</v>
      </c>
      <c r="AZ56" s="1412">
        <f ca="1">IF(ISERROR(VLOOKUP(VLOOKUP($A56, 'E4 TB Allocation Details'!$A$18:$L$205, MATCH("Misc ID", 'E4 TB Allocation Details'!$A$18:$L$18, 0),FALSE), 'E2 Allocators'!$B$15:$W$361, MATCH('O5 Details by Class &amp; Accounts'!AZ$18, 'E2 Allocators'!$B$15:$W$15, 0),FALSE)*$E56), 0, VLOOKUP(VLOOKUP($A56, 'E4 TB Allocation Details'!$A$18:$L$205, MATCH("Misc ID", 'E4 TB Allocation Details'!$A$18:$L$18, 0),FALSE), 'E2 Allocators'!$B$15:$W$361, MATCH('O5 Details by Class &amp; Accounts'!AZ$18, 'E2 Allocators'!$B$15:$W$15, 0),FALSE)*$E56)</f>
        <v>0</v>
      </c>
      <c r="BA56" s="1412">
        <f ca="1">IF(ISERROR(VLOOKUP(VLOOKUP($A56, 'E4 TB Allocation Details'!$A$18:$L$205, MATCH("Misc ID", 'E4 TB Allocation Details'!$A$18:$L$18, 0),FALSE), 'E2 Allocators'!$B$15:$W$361, MATCH('O5 Details by Class &amp; Accounts'!BA$18, 'E2 Allocators'!$B$15:$W$15, 0),FALSE)*$E56), 0, VLOOKUP(VLOOKUP($A56, 'E4 TB Allocation Details'!$A$18:$L$205, MATCH("Misc ID", 'E4 TB Allocation Details'!$A$18:$L$18, 0),FALSE), 'E2 Allocators'!$B$15:$W$361, MATCH('O5 Details by Class &amp; Accounts'!BA$18, 'E2 Allocators'!$B$15:$W$15, 0),FALSE)*$E56)</f>
        <v>0</v>
      </c>
      <c r="BB56" s="1412">
        <f ca="1">IF(ISERROR(VLOOKUP(VLOOKUP($A56, 'E4 TB Allocation Details'!$A$18:$L$205, MATCH("Misc ID", 'E4 TB Allocation Details'!$A$18:$L$18, 0),FALSE), 'E2 Allocators'!$B$15:$W$361, MATCH('O5 Details by Class &amp; Accounts'!BB$18, 'E2 Allocators'!$B$15:$W$15, 0),FALSE)*$E56), 0, VLOOKUP(VLOOKUP($A56, 'E4 TB Allocation Details'!$A$18:$L$205, MATCH("Misc ID", 'E4 TB Allocation Details'!$A$18:$L$18, 0),FALSE), 'E2 Allocators'!$B$15:$W$361, MATCH('O5 Details by Class &amp; Accounts'!BB$18, 'E2 Allocators'!$B$15:$W$15, 0),FALSE)*$E56)</f>
        <v>0</v>
      </c>
      <c r="BC56" s="1412">
        <f ca="1">IF(ISERROR(VLOOKUP(VLOOKUP($A56, 'E4 TB Allocation Details'!$A$18:$L$205, MATCH("Misc ID", 'E4 TB Allocation Details'!$A$18:$L$18, 0),FALSE), 'E2 Allocators'!$B$15:$W$361, MATCH('O5 Details by Class &amp; Accounts'!BC$18, 'E2 Allocators'!$B$15:$W$15, 0),FALSE)*$E56), 0, VLOOKUP(VLOOKUP($A56, 'E4 TB Allocation Details'!$A$18:$L$205, MATCH("Misc ID", 'E4 TB Allocation Details'!$A$18:$L$18, 0),FALSE), 'E2 Allocators'!$B$15:$W$361, MATCH('O5 Details by Class &amp; Accounts'!BC$18, 'E2 Allocators'!$B$15:$W$15, 0),FALSE)*$E56)</f>
        <v>0</v>
      </c>
      <c r="BD56" s="1412">
        <f ca="1">IF(ISERROR(VLOOKUP(VLOOKUP($A56, 'E4 TB Allocation Details'!$A$18:$L$205, MATCH("Misc ID", 'E4 TB Allocation Details'!$A$18:$L$18, 0),FALSE), 'E2 Allocators'!$B$15:$W$361, MATCH('O5 Details by Class &amp; Accounts'!BD$18, 'E2 Allocators'!$B$15:$W$15, 0),FALSE)*$E56), 0, VLOOKUP(VLOOKUP($A56, 'E4 TB Allocation Details'!$A$18:$L$205, MATCH("Misc ID", 'E4 TB Allocation Details'!$A$18:$L$18, 0),FALSE), 'E2 Allocators'!$B$15:$W$361, MATCH('O5 Details by Class &amp; Accounts'!BD$18, 'E2 Allocators'!$B$15:$W$15, 0),FALSE)*$E56)</f>
        <v>0</v>
      </c>
      <c r="BE56" s="1412">
        <f ca="1">IF(ISERROR(VLOOKUP(VLOOKUP($A56, 'E4 TB Allocation Details'!$A$18:$L$205, MATCH("Misc ID", 'E4 TB Allocation Details'!$A$18:$L$18, 0),FALSE), 'E2 Allocators'!$B$15:$W$361, MATCH('O5 Details by Class &amp; Accounts'!BE$18, 'E2 Allocators'!$B$15:$W$15, 0),FALSE)*$E56), 0, VLOOKUP(VLOOKUP($A56, 'E4 TB Allocation Details'!$A$18:$L$205, MATCH("Misc ID", 'E4 TB Allocation Details'!$A$18:$L$18, 0),FALSE), 'E2 Allocators'!$B$15:$W$361, MATCH('O5 Details by Class &amp; Accounts'!BE$18, 'E2 Allocators'!$B$15:$W$15, 0),FALSE)*$E56)</f>
        <v>0</v>
      </c>
      <c r="BF56" s="1412">
        <f ca="1">IF(ISERROR(VLOOKUP(VLOOKUP($A56, 'E4 TB Allocation Details'!$A$18:$L$205, MATCH("Misc ID", 'E4 TB Allocation Details'!$A$18:$L$18, 0),FALSE), 'E2 Allocators'!$B$15:$W$361, MATCH('O5 Details by Class &amp; Accounts'!BF$18, 'E2 Allocators'!$B$15:$W$15, 0),FALSE)*$E56), 0, VLOOKUP(VLOOKUP($A56, 'E4 TB Allocation Details'!$A$18:$L$205, MATCH("Misc ID", 'E4 TB Allocation Details'!$A$18:$L$18, 0),FALSE), 'E2 Allocators'!$B$15:$W$361, MATCH('O5 Details by Class &amp; Accounts'!BF$18, 'E2 Allocators'!$B$15:$W$15, 0),FALSE)*$E56)</f>
        <v>0</v>
      </c>
      <c r="BG56" s="1412">
        <f ca="1">IF(ISERROR(VLOOKUP(VLOOKUP($A56, 'E4 TB Allocation Details'!$A$18:$L$205, MATCH("Misc ID", 'E4 TB Allocation Details'!$A$18:$L$18, 0),FALSE), 'E2 Allocators'!$B$15:$W$361, MATCH('O5 Details by Class &amp; Accounts'!BG$18, 'E2 Allocators'!$B$15:$W$15, 0),FALSE)*$E56), 0, VLOOKUP(VLOOKUP($A56, 'E4 TB Allocation Details'!$A$18:$L$205, MATCH("Misc ID", 'E4 TB Allocation Details'!$A$18:$L$18, 0),FALSE), 'E2 Allocators'!$B$15:$W$361, MATCH('O5 Details by Class &amp; Accounts'!BG$18, 'E2 Allocators'!$B$15:$W$15, 0),FALSE)*$E56)</f>
        <v>0</v>
      </c>
      <c r="BH56" s="1412">
        <f ca="1">IF(ISERROR(VLOOKUP(VLOOKUP($A56, 'E4 TB Allocation Details'!$A$18:$L$205, MATCH("Misc ID", 'E4 TB Allocation Details'!$A$18:$L$18, 0),FALSE), 'E2 Allocators'!$B$15:$W$361, MATCH('O5 Details by Class &amp; Accounts'!BH$18, 'E2 Allocators'!$B$15:$W$15, 0),FALSE)*$E56), 0, VLOOKUP(VLOOKUP($A56, 'E4 TB Allocation Details'!$A$18:$L$205, MATCH("Misc ID", 'E4 TB Allocation Details'!$A$18:$L$18, 0),FALSE), 'E2 Allocators'!$B$15:$W$361, MATCH('O5 Details by Class &amp; Accounts'!BH$18, 'E2 Allocators'!$B$15:$W$15, 0),FALSE)*$E56)</f>
        <v>0</v>
      </c>
      <c r="BI56" s="1412">
        <f ca="1">IF(ISERROR(VLOOKUP(VLOOKUP($A56, 'E4 TB Allocation Details'!$A$18:$L$205, MATCH("Misc ID", 'E4 TB Allocation Details'!$A$18:$L$18, 0),FALSE), 'E2 Allocators'!$B$15:$W$361, MATCH('O5 Details by Class &amp; Accounts'!BI$18, 'E2 Allocators'!$B$15:$W$15, 0),FALSE)*$E56), 0, VLOOKUP(VLOOKUP($A56, 'E4 TB Allocation Details'!$A$18:$L$205, MATCH("Misc ID", 'E4 TB Allocation Details'!$A$18:$L$18, 0),FALSE), 'E2 Allocators'!$B$15:$W$361, MATCH('O5 Details by Class &amp; Accounts'!BI$18, 'E2 Allocators'!$B$15:$W$15, 0),FALSE)*$E56)</f>
        <v>0</v>
      </c>
      <c r="BJ56" s="1412">
        <f ca="1">IF(ISERROR(VLOOKUP(VLOOKUP($A56, 'E4 TB Allocation Details'!$A$18:$L$205, MATCH("Misc ID", 'E4 TB Allocation Details'!$A$18:$L$18, 0),FALSE), 'E2 Allocators'!$B$15:$W$361, MATCH('O5 Details by Class &amp; Accounts'!BJ$18, 'E2 Allocators'!$B$15:$W$15, 0),FALSE)*$E56), 0, VLOOKUP(VLOOKUP($A56, 'E4 TB Allocation Details'!$A$18:$L$205, MATCH("Misc ID", 'E4 TB Allocation Details'!$A$18:$L$18, 0),FALSE), 'E2 Allocators'!$B$15:$W$361, MATCH('O5 Details by Class &amp; Accounts'!BJ$18, 'E2 Allocators'!$B$15:$W$15, 0),FALSE)*$E56)</f>
        <v>0</v>
      </c>
      <c r="BK56" s="1412">
        <f ca="1">IF(ISERROR(VLOOKUP(VLOOKUP($A56, 'E4 TB Allocation Details'!$A$18:$L$205, MATCH("Misc ID", 'E4 TB Allocation Details'!$A$18:$L$18, 0),FALSE), 'E2 Allocators'!$B$15:$W$361, MATCH('O5 Details by Class &amp; Accounts'!BK$18, 'E2 Allocators'!$B$15:$W$15, 0),FALSE)*$E56), 0, VLOOKUP(VLOOKUP($A56, 'E4 TB Allocation Details'!$A$18:$L$205, MATCH("Misc ID", 'E4 TB Allocation Details'!$A$18:$L$18, 0),FALSE), 'E2 Allocators'!$B$15:$W$361, MATCH('O5 Details by Class &amp; Accounts'!BK$18, 'E2 Allocators'!$B$15:$W$15, 0),FALSE)*$E56)</f>
        <v>0</v>
      </c>
      <c r="BL56" s="1412">
        <f ca="1">IF(ISERROR(VLOOKUP(VLOOKUP($A56, 'E4 TB Allocation Details'!$A$18:$L$205, MATCH("Misc ID", 'E4 TB Allocation Details'!$A$18:$L$18, 0),FALSE), 'E2 Allocators'!$B$15:$W$361, MATCH('O5 Details by Class &amp; Accounts'!BL$18, 'E2 Allocators'!$B$15:$W$15, 0),FALSE)*$E56), 0, VLOOKUP(VLOOKUP($A56, 'E4 TB Allocation Details'!$A$18:$L$205, MATCH("Misc ID", 'E4 TB Allocation Details'!$A$18:$L$18, 0),FALSE), 'E2 Allocators'!$B$15:$W$361, MATCH('O5 Details by Class &amp; Accounts'!BL$18, 'E2 Allocators'!$B$15:$W$15, 0),FALSE)*$E56)</f>
        <v>0</v>
      </c>
      <c r="BM56" s="1412">
        <f ca="1">IF(ISERROR(VLOOKUP(VLOOKUP($A56, 'E4 TB Allocation Details'!$A$18:$L$205, MATCH("Misc ID", 'E4 TB Allocation Details'!$A$18:$L$18, 0),FALSE), 'E2 Allocators'!$B$15:$W$361, MATCH('O5 Details by Class &amp; Accounts'!BM$18, 'E2 Allocators'!$B$15:$W$15, 0),FALSE)*$E56), 0, VLOOKUP(VLOOKUP($A56, 'E4 TB Allocation Details'!$A$18:$L$205, MATCH("Misc ID", 'E4 TB Allocation Details'!$A$18:$L$18, 0),FALSE), 'E2 Allocators'!$B$15:$W$361, MATCH('O5 Details by Class &amp; Accounts'!BM$18, 'E2 Allocators'!$B$15:$W$15, 0),FALSE)*$E56)</f>
        <v>0</v>
      </c>
      <c r="BN56" s="1412">
        <f ca="1">IF(ISERROR(VLOOKUP(VLOOKUP($A56, 'E4 TB Allocation Details'!$A$18:$L$205, MATCH("Misc ID", 'E4 TB Allocation Details'!$A$18:$L$18, 0),FALSE), 'E2 Allocators'!$B$15:$W$361, MATCH('O5 Details by Class &amp; Accounts'!BN$18, 'E2 Allocators'!$B$15:$W$15, 0),FALSE)*$E56), 0, VLOOKUP(VLOOKUP($A56, 'E4 TB Allocation Details'!$A$18:$L$205, MATCH("Misc ID", 'E4 TB Allocation Details'!$A$18:$L$18, 0),FALSE), 'E2 Allocators'!$B$15:$W$361, MATCH('O5 Details by Class &amp; Accounts'!BN$18, 'E2 Allocators'!$B$15:$W$15, 0),FALSE)*$E56)</f>
        <v>0</v>
      </c>
      <c r="BO56" s="1412">
        <f ca="1">IF(ISERROR(VLOOKUP(VLOOKUP($A56, 'E4 TB Allocation Details'!$A$18:$L$205, MATCH("Misc ID", 'E4 TB Allocation Details'!$A$18:$L$18, 0),FALSE), 'E2 Allocators'!$B$15:$W$361, MATCH('O5 Details by Class &amp; Accounts'!BO$18, 'E2 Allocators'!$B$15:$W$15, 0),FALSE)*$E56), 0, VLOOKUP(VLOOKUP($A56, 'E4 TB Allocation Details'!$A$18:$L$205, MATCH("Misc ID", 'E4 TB Allocation Details'!$A$18:$L$18, 0),FALSE), 'E2 Allocators'!$B$15:$W$361, MATCH('O5 Details by Class &amp; Accounts'!BO$18, 'E2 Allocators'!$B$15:$W$15, 0),FALSE)*$E56)</f>
        <v>0</v>
      </c>
      <c r="BP56" s="1412">
        <f ca="1">IF(ISERROR(VLOOKUP(VLOOKUP($A56, 'E4 TB Allocation Details'!$A$18:$L$205, MATCH("Misc ID", 'E4 TB Allocation Details'!$A$18:$L$18, 0),FALSE), 'E2 Allocators'!$B$15:$W$361, MATCH('O5 Details by Class &amp; Accounts'!BP$18, 'E2 Allocators'!$B$15:$W$15, 0),FALSE)*$E56), 0, VLOOKUP(VLOOKUP($A56, 'E4 TB Allocation Details'!$A$18:$L$205, MATCH("Misc ID", 'E4 TB Allocation Details'!$A$18:$L$18, 0),FALSE), 'E2 Allocators'!$B$15:$W$361, MATCH('O5 Details by Class &amp; Accounts'!BP$18, 'E2 Allocators'!$B$15:$W$15, 0),FALSE)*$E56)</f>
        <v>0</v>
      </c>
      <c r="BQ56" s="1412">
        <f ca="1">IF(ISERROR(VLOOKUP(VLOOKUP($A56, 'E4 TB Allocation Details'!$A$18:$L$205, MATCH("Misc ID", 'E4 TB Allocation Details'!$A$18:$L$18, 0),FALSE), 'E2 Allocators'!$B$15:$W$361, MATCH('O5 Details by Class &amp; Accounts'!BQ$18, 'E2 Allocators'!$B$15:$W$15, 0),FALSE)*$E56), 0, VLOOKUP(VLOOKUP($A56, 'E4 TB Allocation Details'!$A$18:$L$205, MATCH("Misc ID", 'E4 TB Allocation Details'!$A$18:$L$18, 0),FALSE), 'E2 Allocators'!$B$15:$W$361, MATCH('O5 Details by Class &amp; Accounts'!BQ$18, 'E2 Allocators'!$B$15:$W$15, 0),FALSE)*$E56)</f>
        <v>0</v>
      </c>
      <c r="BR56" s="1412">
        <f ca="1">IF(ISERROR(VLOOKUP(VLOOKUP($A56, 'E4 TB Allocation Details'!$A$18:$L$205, MATCH("Misc ID", 'E4 TB Allocation Details'!$A$18:$L$18, 0),FALSE), 'E2 Allocators'!$B$15:$W$361, MATCH('O5 Details by Class &amp; Accounts'!BR$18, 'E2 Allocators'!$B$15:$W$15, 0),FALSE)*$E56), 0, VLOOKUP(VLOOKUP($A56, 'E4 TB Allocation Details'!$A$18:$L$205, MATCH("Misc ID", 'E4 TB Allocation Details'!$A$18:$L$18, 0),FALSE), 'E2 Allocators'!$B$15:$W$361, MATCH('O5 Details by Class &amp; Accounts'!BR$18, 'E2 Allocators'!$B$15:$W$15, 0),FALSE)*$E56)</f>
        <v>0</v>
      </c>
      <c r="BS56" s="1412">
        <f t="shared" si="3"/>
        <v>0</v>
      </c>
      <c r="BT56" s="1412">
        <f ca="1">IF(ISERROR(VLOOKUP(VLOOKUP($A56, 'E4 TB Allocation Details'!$A$18:$L$205, MATCH("A &amp; G ID", 'E4 TB Allocation Details'!$A$18:$L$18, 0),FALSE), 'E2 Allocators'!$B$15:$W$361, MATCH('O5 Details by Class &amp; Accounts'!BT$18, 'E2 Allocators'!$B$15:$W$15, 0),FALSE)*$E56), 0, VLOOKUP(VLOOKUP($A56, 'E4 TB Allocation Details'!$A$18:$L$205, MATCH("A &amp; G ID", 'E4 TB Allocation Details'!$A$18:$L$18, 0),FALSE), 'E2 Allocators'!$B$15:$W$361, MATCH('O5 Details by Class &amp; Accounts'!BT$18, 'E2 Allocators'!$B$15:$W$15, 0),FALSE)*$E56)</f>
        <v>0</v>
      </c>
      <c r="BU56" s="1412">
        <f ca="1">IF(ISERROR(VLOOKUP(VLOOKUP($A56, 'E4 TB Allocation Details'!$A$18:$L$205, MATCH("A &amp; G ID", 'E4 TB Allocation Details'!$A$18:$L$18, 0),FALSE), 'E2 Allocators'!$B$15:$W$361, MATCH('O5 Details by Class &amp; Accounts'!BU$18, 'E2 Allocators'!$B$15:$W$15, 0),FALSE)*$E56), 0, VLOOKUP(VLOOKUP($A56, 'E4 TB Allocation Details'!$A$18:$L$205, MATCH("A &amp; G ID", 'E4 TB Allocation Details'!$A$18:$L$18, 0),FALSE), 'E2 Allocators'!$B$15:$W$361, MATCH('O5 Details by Class &amp; Accounts'!BU$18, 'E2 Allocators'!$B$15:$W$15, 0),FALSE)*$E56)</f>
        <v>0</v>
      </c>
      <c r="BV56" s="1412">
        <f ca="1">IF(ISERROR(VLOOKUP(VLOOKUP($A56, 'E4 TB Allocation Details'!$A$18:$L$205, MATCH("A &amp; G ID", 'E4 TB Allocation Details'!$A$18:$L$18, 0),FALSE), 'E2 Allocators'!$B$15:$W$361, MATCH('O5 Details by Class &amp; Accounts'!BV$18, 'E2 Allocators'!$B$15:$W$15, 0),FALSE)*$E56), 0, VLOOKUP(VLOOKUP($A56, 'E4 TB Allocation Details'!$A$18:$L$205, MATCH("A &amp; G ID", 'E4 TB Allocation Details'!$A$18:$L$18, 0),FALSE), 'E2 Allocators'!$B$15:$W$361, MATCH('O5 Details by Class &amp; Accounts'!BV$18, 'E2 Allocators'!$B$15:$W$15, 0),FALSE)*$E56)</f>
        <v>0</v>
      </c>
      <c r="BW56" s="1412">
        <f ca="1">IF(ISERROR(VLOOKUP(VLOOKUP($A56, 'E4 TB Allocation Details'!$A$18:$L$205, MATCH("A &amp; G ID", 'E4 TB Allocation Details'!$A$18:$L$18, 0),FALSE), 'E2 Allocators'!$B$15:$W$361, MATCH('O5 Details by Class &amp; Accounts'!BW$18, 'E2 Allocators'!$B$15:$W$15, 0),FALSE)*$E56), 0, VLOOKUP(VLOOKUP($A56, 'E4 TB Allocation Details'!$A$18:$L$205, MATCH("A &amp; G ID", 'E4 TB Allocation Details'!$A$18:$L$18, 0),FALSE), 'E2 Allocators'!$B$15:$W$361, MATCH('O5 Details by Class &amp; Accounts'!BW$18, 'E2 Allocators'!$B$15:$W$15, 0),FALSE)*$E56)</f>
        <v>0</v>
      </c>
      <c r="BX56" s="1412">
        <f ca="1">IF(ISERROR(VLOOKUP(VLOOKUP($A56, 'E4 TB Allocation Details'!$A$18:$L$205, MATCH("A &amp; G ID", 'E4 TB Allocation Details'!$A$18:$L$18, 0),FALSE), 'E2 Allocators'!$B$15:$W$361, MATCH('O5 Details by Class &amp; Accounts'!BX$18, 'E2 Allocators'!$B$15:$W$15, 0),FALSE)*$E56), 0, VLOOKUP(VLOOKUP($A56, 'E4 TB Allocation Details'!$A$18:$L$205, MATCH("A &amp; G ID", 'E4 TB Allocation Details'!$A$18:$L$18, 0),FALSE), 'E2 Allocators'!$B$15:$W$361, MATCH('O5 Details by Class &amp; Accounts'!BX$18, 'E2 Allocators'!$B$15:$W$15, 0),FALSE)*$E56)</f>
        <v>0</v>
      </c>
      <c r="BY56" s="1412">
        <f ca="1">IF(ISERROR(VLOOKUP(VLOOKUP($A56, 'E4 TB Allocation Details'!$A$18:$L$205, MATCH("A &amp; G ID", 'E4 TB Allocation Details'!$A$18:$L$18, 0),FALSE), 'E2 Allocators'!$B$15:$W$361, MATCH('O5 Details by Class &amp; Accounts'!BY$18, 'E2 Allocators'!$B$15:$W$15, 0),FALSE)*$E56), 0, VLOOKUP(VLOOKUP($A56, 'E4 TB Allocation Details'!$A$18:$L$205, MATCH("A &amp; G ID", 'E4 TB Allocation Details'!$A$18:$L$18, 0),FALSE), 'E2 Allocators'!$B$15:$W$361, MATCH('O5 Details by Class &amp; Accounts'!BY$18, 'E2 Allocators'!$B$15:$W$15, 0),FALSE)*$E56)</f>
        <v>0</v>
      </c>
      <c r="BZ56" s="1412">
        <f ca="1">IF(ISERROR(VLOOKUP(VLOOKUP($A56, 'E4 TB Allocation Details'!$A$18:$L$205, MATCH("A &amp; G ID", 'E4 TB Allocation Details'!$A$18:$L$18, 0),FALSE), 'E2 Allocators'!$B$15:$W$361, MATCH('O5 Details by Class &amp; Accounts'!BZ$18, 'E2 Allocators'!$B$15:$W$15, 0),FALSE)*$E56), 0, VLOOKUP(VLOOKUP($A56, 'E4 TB Allocation Details'!$A$18:$L$205, MATCH("A &amp; G ID", 'E4 TB Allocation Details'!$A$18:$L$18, 0),FALSE), 'E2 Allocators'!$B$15:$W$361, MATCH('O5 Details by Class &amp; Accounts'!BZ$18, 'E2 Allocators'!$B$15:$W$15, 0),FALSE)*$E56)</f>
        <v>0</v>
      </c>
      <c r="CA56" s="1412">
        <f ca="1">IF(ISERROR(VLOOKUP(VLOOKUP($A56, 'E4 TB Allocation Details'!$A$18:$L$205, MATCH("A &amp; G ID", 'E4 TB Allocation Details'!$A$18:$L$18, 0),FALSE), 'E2 Allocators'!$B$15:$W$361, MATCH('O5 Details by Class &amp; Accounts'!CA$18, 'E2 Allocators'!$B$15:$W$15, 0),FALSE)*$E56), 0, VLOOKUP(VLOOKUP($A56, 'E4 TB Allocation Details'!$A$18:$L$205, MATCH("A &amp; G ID", 'E4 TB Allocation Details'!$A$18:$L$18, 0),FALSE), 'E2 Allocators'!$B$15:$W$361, MATCH('O5 Details by Class &amp; Accounts'!CA$18, 'E2 Allocators'!$B$15:$W$15, 0),FALSE)*$E56)</f>
        <v>0</v>
      </c>
      <c r="CB56" s="1412">
        <f ca="1">IF(ISERROR(VLOOKUP(VLOOKUP($A56, 'E4 TB Allocation Details'!$A$18:$L$205, MATCH("A &amp; G ID", 'E4 TB Allocation Details'!$A$18:$L$18, 0),FALSE), 'E2 Allocators'!$B$15:$W$361, MATCH('O5 Details by Class &amp; Accounts'!CB$18, 'E2 Allocators'!$B$15:$W$15, 0),FALSE)*$E56), 0, VLOOKUP(VLOOKUP($A56, 'E4 TB Allocation Details'!$A$18:$L$205, MATCH("A &amp; G ID", 'E4 TB Allocation Details'!$A$18:$L$18, 0),FALSE), 'E2 Allocators'!$B$15:$W$361, MATCH('O5 Details by Class &amp; Accounts'!CB$18, 'E2 Allocators'!$B$15:$W$15, 0),FALSE)*$E56)</f>
        <v>0</v>
      </c>
      <c r="CC56" s="1412">
        <f ca="1">IF(ISERROR(VLOOKUP(VLOOKUP($A56, 'E4 TB Allocation Details'!$A$18:$L$205, MATCH("A &amp; G ID", 'E4 TB Allocation Details'!$A$18:$L$18, 0),FALSE), 'E2 Allocators'!$B$15:$W$361, MATCH('O5 Details by Class &amp; Accounts'!CC$18, 'E2 Allocators'!$B$15:$W$15, 0),FALSE)*$E56), 0, VLOOKUP(VLOOKUP($A56, 'E4 TB Allocation Details'!$A$18:$L$205, MATCH("A &amp; G ID", 'E4 TB Allocation Details'!$A$18:$L$18, 0),FALSE), 'E2 Allocators'!$B$15:$W$361, MATCH('O5 Details by Class &amp; Accounts'!CC$18, 'E2 Allocators'!$B$15:$W$15, 0),FALSE)*$E56)</f>
        <v>0</v>
      </c>
      <c r="CD56" s="1412">
        <f ca="1">IF(ISERROR(VLOOKUP(VLOOKUP($A56, 'E4 TB Allocation Details'!$A$18:$L$205, MATCH("A &amp; G ID", 'E4 TB Allocation Details'!$A$18:$L$18, 0),FALSE), 'E2 Allocators'!$B$15:$W$361, MATCH('O5 Details by Class &amp; Accounts'!CD$18, 'E2 Allocators'!$B$15:$W$15, 0),FALSE)*$E56), 0, VLOOKUP(VLOOKUP($A56, 'E4 TB Allocation Details'!$A$18:$L$205, MATCH("A &amp; G ID", 'E4 TB Allocation Details'!$A$18:$L$18, 0),FALSE), 'E2 Allocators'!$B$15:$W$361, MATCH('O5 Details by Class &amp; Accounts'!CD$18, 'E2 Allocators'!$B$15:$W$15, 0),FALSE)*$E56)</f>
        <v>0</v>
      </c>
      <c r="CE56" s="1412">
        <f ca="1">IF(ISERROR(VLOOKUP(VLOOKUP($A56, 'E4 TB Allocation Details'!$A$18:$L$205, MATCH("A &amp; G ID", 'E4 TB Allocation Details'!$A$18:$L$18, 0),FALSE), 'E2 Allocators'!$B$15:$W$361, MATCH('O5 Details by Class &amp; Accounts'!CE$18, 'E2 Allocators'!$B$15:$W$15, 0),FALSE)*$E56), 0, VLOOKUP(VLOOKUP($A56, 'E4 TB Allocation Details'!$A$18:$L$205, MATCH("A &amp; G ID", 'E4 TB Allocation Details'!$A$18:$L$18, 0),FALSE), 'E2 Allocators'!$B$15:$W$361, MATCH('O5 Details by Class &amp; Accounts'!CE$18, 'E2 Allocators'!$B$15:$W$15, 0),FALSE)*$E56)</f>
        <v>0</v>
      </c>
      <c r="CF56" s="1412">
        <f ca="1">IF(ISERROR(VLOOKUP(VLOOKUP($A56, 'E4 TB Allocation Details'!$A$18:$L$205, MATCH("A &amp; G ID", 'E4 TB Allocation Details'!$A$18:$L$18, 0),FALSE), 'E2 Allocators'!$B$15:$W$361, MATCH('O5 Details by Class &amp; Accounts'!CF$18, 'E2 Allocators'!$B$15:$W$15, 0),FALSE)*$E56), 0, VLOOKUP(VLOOKUP($A56, 'E4 TB Allocation Details'!$A$18:$L$205, MATCH("A &amp; G ID", 'E4 TB Allocation Details'!$A$18:$L$18, 0),FALSE), 'E2 Allocators'!$B$15:$W$361, MATCH('O5 Details by Class &amp; Accounts'!CF$18, 'E2 Allocators'!$B$15:$W$15, 0),FALSE)*$E56)</f>
        <v>0</v>
      </c>
      <c r="CG56" s="1412">
        <f ca="1">IF(ISERROR(VLOOKUP(VLOOKUP($A56, 'E4 TB Allocation Details'!$A$18:$L$205, MATCH("A &amp; G ID", 'E4 TB Allocation Details'!$A$18:$L$18, 0),FALSE), 'E2 Allocators'!$B$15:$W$361, MATCH('O5 Details by Class &amp; Accounts'!CG$18, 'E2 Allocators'!$B$15:$W$15, 0),FALSE)*$E56), 0, VLOOKUP(VLOOKUP($A56, 'E4 TB Allocation Details'!$A$18:$L$205, MATCH("A &amp; G ID", 'E4 TB Allocation Details'!$A$18:$L$18, 0),FALSE), 'E2 Allocators'!$B$15:$W$361, MATCH('O5 Details by Class &amp; Accounts'!CG$18, 'E2 Allocators'!$B$15:$W$15, 0),FALSE)*$E56)</f>
        <v>0</v>
      </c>
      <c r="CH56" s="1412">
        <f ca="1">IF(ISERROR(VLOOKUP(VLOOKUP($A56, 'E4 TB Allocation Details'!$A$18:$L$205, MATCH("A &amp; G ID", 'E4 TB Allocation Details'!$A$18:$L$18, 0),FALSE), 'E2 Allocators'!$B$15:$W$361, MATCH('O5 Details by Class &amp; Accounts'!CH$18, 'E2 Allocators'!$B$15:$W$15, 0),FALSE)*$E56), 0, VLOOKUP(VLOOKUP($A56, 'E4 TB Allocation Details'!$A$18:$L$205, MATCH("A &amp; G ID", 'E4 TB Allocation Details'!$A$18:$L$18, 0),FALSE), 'E2 Allocators'!$B$15:$W$361, MATCH('O5 Details by Class &amp; Accounts'!CH$18, 'E2 Allocators'!$B$15:$W$15, 0),FALSE)*$E56)</f>
        <v>0</v>
      </c>
      <c r="CI56" s="1412">
        <f ca="1">IF(ISERROR(VLOOKUP(VLOOKUP($A56, 'E4 TB Allocation Details'!$A$18:$L$205, MATCH("A &amp; G ID", 'E4 TB Allocation Details'!$A$18:$L$18, 0),FALSE), 'E2 Allocators'!$B$15:$W$361, MATCH('O5 Details by Class &amp; Accounts'!CI$18, 'E2 Allocators'!$B$15:$W$15, 0),FALSE)*$E56), 0, VLOOKUP(VLOOKUP($A56, 'E4 TB Allocation Details'!$A$18:$L$205, MATCH("A &amp; G ID", 'E4 TB Allocation Details'!$A$18:$L$18, 0),FALSE), 'E2 Allocators'!$B$15:$W$361, MATCH('O5 Details by Class &amp; Accounts'!CI$18, 'E2 Allocators'!$B$15:$W$15, 0),FALSE)*$E56)</f>
        <v>0</v>
      </c>
      <c r="CJ56" s="1412">
        <f ca="1">IF(ISERROR(VLOOKUP(VLOOKUP($A56, 'E4 TB Allocation Details'!$A$18:$L$205, MATCH("A &amp; G ID", 'E4 TB Allocation Details'!$A$18:$L$18, 0),FALSE), 'E2 Allocators'!$B$15:$W$361, MATCH('O5 Details by Class &amp; Accounts'!CJ$18, 'E2 Allocators'!$B$15:$W$15, 0),FALSE)*$E56), 0, VLOOKUP(VLOOKUP($A56, 'E4 TB Allocation Details'!$A$18:$L$205, MATCH("A &amp; G ID", 'E4 TB Allocation Details'!$A$18:$L$18, 0),FALSE), 'E2 Allocators'!$B$15:$W$361, MATCH('O5 Details by Class &amp; Accounts'!CJ$18, 'E2 Allocators'!$B$15:$W$15, 0),FALSE)*$E56)</f>
        <v>0</v>
      </c>
      <c r="CK56" s="1412">
        <f ca="1">IF(ISERROR(VLOOKUP(VLOOKUP($A56, 'E4 TB Allocation Details'!$A$18:$L$205, MATCH("A &amp; G ID", 'E4 TB Allocation Details'!$A$18:$L$18, 0),FALSE), 'E2 Allocators'!$B$15:$W$361, MATCH('O5 Details by Class &amp; Accounts'!CK$18, 'E2 Allocators'!$B$15:$W$15, 0),FALSE)*$E56), 0, VLOOKUP(VLOOKUP($A56, 'E4 TB Allocation Details'!$A$18:$L$205, MATCH("A &amp; G ID", 'E4 TB Allocation Details'!$A$18:$L$18, 0),FALSE), 'E2 Allocators'!$B$15:$W$361, MATCH('O5 Details by Class &amp; Accounts'!CK$18, 'E2 Allocators'!$B$15:$W$15, 0),FALSE)*$E56)</f>
        <v>0</v>
      </c>
      <c r="CL56" s="1412">
        <f ca="1">IF(ISERROR(VLOOKUP(VLOOKUP($A56, 'E4 TB Allocation Details'!$A$18:$L$205, MATCH("A &amp; G ID", 'E4 TB Allocation Details'!$A$18:$L$18, 0),FALSE), 'E2 Allocators'!$B$15:$W$361, MATCH('O5 Details by Class &amp; Accounts'!CL$18, 'E2 Allocators'!$B$15:$W$15, 0),FALSE)*$E56), 0, VLOOKUP(VLOOKUP($A56, 'E4 TB Allocation Details'!$A$18:$L$205, MATCH("A &amp; G ID", 'E4 TB Allocation Details'!$A$18:$L$18, 0),FALSE), 'E2 Allocators'!$B$15:$W$361, MATCH('O5 Details by Class &amp; Accounts'!CL$18, 'E2 Allocators'!$B$15:$W$15, 0),FALSE)*$E56)</f>
        <v>0</v>
      </c>
      <c r="CM56" s="1412">
        <f ca="1">IF(ISERROR(VLOOKUP(VLOOKUP($A56, 'E4 TB Allocation Details'!$A$18:$L$205, MATCH("A &amp; G ID", 'E4 TB Allocation Details'!$A$18:$L$18, 0),FALSE), 'E2 Allocators'!$B$15:$W$361, MATCH('O5 Details by Class &amp; Accounts'!CM$18, 'E2 Allocators'!$B$15:$W$15, 0),FALSE)*$E56), 0, VLOOKUP(VLOOKUP($A56, 'E4 TB Allocation Details'!$A$18:$L$205, MATCH("A &amp; G ID", 'E4 TB Allocation Details'!$A$18:$L$18, 0),FALSE), 'E2 Allocators'!$B$15:$W$361, MATCH('O5 Details by Class &amp; Accounts'!CM$18, 'E2 Allocators'!$B$15:$W$15, 0),FALSE)*$E56)</f>
        <v>0</v>
      </c>
      <c r="CN56" s="1412">
        <f t="shared" si="5"/>
        <v>0</v>
      </c>
      <c r="CO56" s="1792">
        <f t="shared" si="4"/>
        <v>0</v>
      </c>
      <c r="CQ56" s="2087" t="s">
        <v>12</v>
      </c>
    </row>
    <row r="57" spans="1:95" s="81" customFormat="1" ht="12.75">
      <c r="A57" s="1175">
        <v>1850</v>
      </c>
      <c r="B57" s="1176" t="s">
        <v>428</v>
      </c>
      <c r="C57" s="1789">
        <f ca="1">IF(ISERROR(VLOOKUP($A57,'I3 TB Data'!$A$23:$H$458,MATCH('O5 Details by Class &amp; Accounts'!$C$18, 'I3 TB Data'!$A$23:$H$23,0),0)), 0, VLOOKUP($A57,'I3 TB Data'!$A$23:$H$458,MATCH('O5 Details by Class &amp; Accounts'!$C$18,'I3 TB Data'!$A$23:$H$23,0),0))</f>
        <v>4223500</v>
      </c>
      <c r="D57" s="1790">
        <f ca="1">'I4 BO ASSETS'!E54</f>
        <v>0</v>
      </c>
      <c r="E57" s="1789">
        <f t="shared" si="6"/>
        <v>4223500</v>
      </c>
      <c r="F57" s="1791">
        <f ca="1">IF(ISERROR(VLOOKUP($A57, 'E1 Categorization'!A33:E122, MATCH("Customer Component", 'E1 Categorization'!$A$33:$E$33,0), 0)), 0, IF(VLOOKUP($A57, 'E1 Categorization'!A33:E122, MATCH("Customer Component", 'E1 Categorization'!$A$33:$E$33,0), 0)=0, 'O5 Details by Class &amp; Accounts'!$E57, IF(AND(VLOOKUP($A57, 'E1 Categorization'!A33:E122, MATCH("Customer Component", 'E1 Categorization'!$A$33:$E$33,0), 0) &gt;0, VLOOKUP($A57, 'E1 Categorization'!A33:E122, MATCH("Customer Component", 'E1 Categorization'!$A$33:$E$33,0), 0)&lt;1), 'O5 Details by Class &amp; Accounts'!$E57*(1-VLOOKUP($A57, 'E1 Categorization'!A33:E122, MATCH("Customer Component", 'E1 Categorization'!$A$33:$E$33,0), 0)), 0)))</f>
        <v>2956450</v>
      </c>
      <c r="G57" s="1791">
        <f ca="1">IF(ISERROR(VLOOKUP($A57, 'E1 Categorization'!A33:E122, MATCH("Customer Component", 'E1 Categorization'!$A$33:$E$33,0), 0)),0, IF(VLOOKUP($A57, 'E1 Categorization'!A33:E122, MATCH("Customer Component", 'E1 Categorization'!$A$33:$E$33,0), 0)=0, 0, IF(AND(VLOOKUP($A57, 'E1 Categorization'!A33:E122, MATCH("Customer Component", 'E1 Categorization'!$A$33:$E$33,0), 0) &gt;0, VLOOKUP($A57, 'E1 Categorization'!A33:E122, MATCH("Customer Component", 'E1 Categorization'!$A$33:$E$33,0), 0)&lt;1), 'O5 Details by Class &amp; Accounts'!$E57*(VLOOKUP($A57, 'E1 Categorization'!A33:E122, MATCH("Customer Component", 'E1 Categorization'!$A$33:$E$33,0), 0)), 'O5 Details by Class &amp; Accounts'!$E57)))</f>
        <v>1267050</v>
      </c>
      <c r="H57" s="1412">
        <f ca="1">F57+G57</f>
        <v>4223500</v>
      </c>
      <c r="I57" s="1412">
        <f ca="1">IF(ISERROR(VLOOKUP(VLOOKUP($A57, 'E4 TB Allocation Details'!$A$18:$L$205, MATCH("Demand ID", 'E4 TB Allocation Details'!$A$18:$L$18, 0),FALSE), 'E2 Allocators'!$B$15:$W$361, MATCH('O5 Details by Class &amp; Accounts'!I$18, 'E2 Allocators'!$B$15:$W$15, 0),FALSE)*$F57), 0, VLOOKUP(VLOOKUP($A57, 'E4 TB Allocation Details'!$A$18:$L$205, MATCH("Demand ID", 'E4 TB Allocation Details'!$A$18:$L$18, 0),FALSE), 'E2 Allocators'!$B$15:$W$361, MATCH('O5 Details by Class &amp; Accounts'!I$18, 'E2 Allocators'!$B$15:$W$15, 0),FALSE)*$F57)</f>
        <v>1464502.5629097533</v>
      </c>
      <c r="J57" s="1412">
        <f ca="1">IF(ISERROR(VLOOKUP(VLOOKUP($A57, 'E4 TB Allocation Details'!$A$18:$L$205, MATCH("Demand ID", 'E4 TB Allocation Details'!$A$18:$L$18, 0),FALSE), 'E2 Allocators'!$B$15:$W$361, MATCH('O5 Details by Class &amp; Accounts'!J$18, 'E2 Allocators'!$B$15:$W$15, 0),FALSE)*$F57), 0, VLOOKUP(VLOOKUP($A57, 'E4 TB Allocation Details'!$A$18:$L$205, MATCH("Demand ID", 'E4 TB Allocation Details'!$A$18:$L$18, 0),FALSE), 'E2 Allocators'!$B$15:$W$361, MATCH('O5 Details by Class &amp; Accounts'!J$18, 'E2 Allocators'!$B$15:$W$15, 0),FALSE)*$F57)</f>
        <v>699170.37168731133</v>
      </c>
      <c r="K57" s="1412">
        <f ca="1">IF(ISERROR(VLOOKUP(VLOOKUP($A57, 'E4 TB Allocation Details'!$A$18:$L$205, MATCH("Demand ID", 'E4 TB Allocation Details'!$A$18:$L$18, 0),FALSE), 'E2 Allocators'!$B$15:$W$361, MATCH('O5 Details by Class &amp; Accounts'!K$18, 'E2 Allocators'!$B$15:$W$15, 0),FALSE)*$F57), 0, VLOOKUP(VLOOKUP($A57, 'E4 TB Allocation Details'!$A$18:$L$205, MATCH("Demand ID", 'E4 TB Allocation Details'!$A$18:$L$18, 0),FALSE), 'E2 Allocators'!$B$15:$W$361, MATCH('O5 Details by Class &amp; Accounts'!K$18, 'E2 Allocators'!$B$15:$W$15, 0),FALSE)*$F57)</f>
        <v>790012.63587550307</v>
      </c>
      <c r="L57" s="1412">
        <f ca="1">IF(ISERROR(VLOOKUP(VLOOKUP($A57, 'E4 TB Allocation Details'!$A$18:$L$205, MATCH("Demand ID", 'E4 TB Allocation Details'!$A$18:$L$18, 0),FALSE), 'E2 Allocators'!$B$15:$W$361, MATCH('O5 Details by Class &amp; Accounts'!L$18, 'E2 Allocators'!$B$15:$W$15, 0),FALSE)*$F57), 0, VLOOKUP(VLOOKUP($A57, 'E4 TB Allocation Details'!$A$18:$L$205, MATCH("Demand ID", 'E4 TB Allocation Details'!$A$18:$L$18, 0),FALSE), 'E2 Allocators'!$B$15:$W$361, MATCH('O5 Details by Class &amp; Accounts'!L$18, 'E2 Allocators'!$B$15:$W$15, 0),FALSE)*$F57)</f>
        <v>0</v>
      </c>
      <c r="M57" s="1412">
        <f ca="1">IF(ISERROR(VLOOKUP(VLOOKUP($A57, 'E4 TB Allocation Details'!$A$18:$L$205, MATCH("Demand ID", 'E4 TB Allocation Details'!$A$18:$L$18, 0),FALSE), 'E2 Allocators'!$B$15:$W$361, MATCH('O5 Details by Class &amp; Accounts'!M$18, 'E2 Allocators'!$B$15:$W$15, 0),FALSE)*$F57), 0, VLOOKUP(VLOOKUP($A57, 'E4 TB Allocation Details'!$A$18:$L$205, MATCH("Demand ID", 'E4 TB Allocation Details'!$A$18:$L$18, 0),FALSE), 'E2 Allocators'!$B$15:$W$361, MATCH('O5 Details by Class &amp; Accounts'!M$18, 'E2 Allocators'!$B$15:$W$15, 0),FALSE)*$F57)</f>
        <v>0</v>
      </c>
      <c r="N57" s="1412">
        <f ca="1">IF(ISERROR(VLOOKUP(VLOOKUP($A57, 'E4 TB Allocation Details'!$A$18:$L$205, MATCH("Demand ID", 'E4 TB Allocation Details'!$A$18:$L$18, 0),FALSE), 'E2 Allocators'!$B$15:$W$361, MATCH('O5 Details by Class &amp; Accounts'!N$18, 'E2 Allocators'!$B$15:$W$15, 0),FALSE)*$F57), 0, VLOOKUP(VLOOKUP($A57, 'E4 TB Allocation Details'!$A$18:$L$205, MATCH("Demand ID", 'E4 TB Allocation Details'!$A$18:$L$18, 0),FALSE), 'E2 Allocators'!$B$15:$W$361, MATCH('O5 Details by Class &amp; Accounts'!N$18, 'E2 Allocators'!$B$15:$W$15, 0),FALSE)*$F57)</f>
        <v>0</v>
      </c>
      <c r="O57" s="1412">
        <f ca="1">IF(ISERROR(VLOOKUP(VLOOKUP($A57, 'E4 TB Allocation Details'!$A$18:$L$205, MATCH("Demand ID", 'E4 TB Allocation Details'!$A$18:$L$18, 0),FALSE), 'E2 Allocators'!$B$15:$W$361, MATCH('O5 Details by Class &amp; Accounts'!O$18, 'E2 Allocators'!$B$15:$W$15, 0),FALSE)*$F57), 0, VLOOKUP(VLOOKUP($A57, 'E4 TB Allocation Details'!$A$18:$L$205, MATCH("Demand ID", 'E4 TB Allocation Details'!$A$18:$L$18, 0),FALSE), 'E2 Allocators'!$B$15:$W$361, MATCH('O5 Details by Class &amp; Accounts'!O$18, 'E2 Allocators'!$B$15:$W$15, 0),FALSE)*$F57)</f>
        <v>0</v>
      </c>
      <c r="P57" s="1412">
        <f ca="1">IF(ISERROR(VLOOKUP(VLOOKUP($A57, 'E4 TB Allocation Details'!$A$18:$L$205, MATCH("Demand ID", 'E4 TB Allocation Details'!$A$18:$L$18, 0),FALSE), 'E2 Allocators'!$B$15:$W$361, MATCH('O5 Details by Class &amp; Accounts'!P$18, 'E2 Allocators'!$B$15:$W$15, 0),FALSE)*$F57), 0, VLOOKUP(VLOOKUP($A57, 'E4 TB Allocation Details'!$A$18:$L$205, MATCH("Demand ID", 'E4 TB Allocation Details'!$A$18:$L$18, 0),FALSE), 'E2 Allocators'!$B$15:$W$361, MATCH('O5 Details by Class &amp; Accounts'!P$18, 'E2 Allocators'!$B$15:$W$15, 0),FALSE)*$F57)</f>
        <v>0</v>
      </c>
      <c r="Q57" s="1412">
        <f ca="1">IF(ISERROR(VLOOKUP(VLOOKUP($A57, 'E4 TB Allocation Details'!$A$18:$L$205, MATCH("Demand ID", 'E4 TB Allocation Details'!$A$18:$L$18, 0),FALSE), 'E2 Allocators'!$B$15:$W$361, MATCH('O5 Details by Class &amp; Accounts'!Q$18, 'E2 Allocators'!$B$15:$W$15, 0),FALSE)*$F57), 0, VLOOKUP(VLOOKUP($A57, 'E4 TB Allocation Details'!$A$18:$L$205, MATCH("Demand ID", 'E4 TB Allocation Details'!$A$18:$L$18, 0),FALSE), 'E2 Allocators'!$B$15:$W$361, MATCH('O5 Details by Class &amp; Accounts'!Q$18, 'E2 Allocators'!$B$15:$W$15, 0),FALSE)*$F57)</f>
        <v>2764.4295274319411</v>
      </c>
      <c r="R57" s="1412">
        <f ca="1">IF(ISERROR(VLOOKUP(VLOOKUP($A57, 'E4 TB Allocation Details'!$A$18:$L$205, MATCH("Demand ID", 'E4 TB Allocation Details'!$A$18:$L$18, 0),FALSE), 'E2 Allocators'!$B$15:$W$361, MATCH('O5 Details by Class &amp; Accounts'!R$18, 'E2 Allocators'!$B$15:$W$15, 0),FALSE)*$F57), 0, VLOOKUP(VLOOKUP($A57, 'E4 TB Allocation Details'!$A$18:$L$205, MATCH("Demand ID", 'E4 TB Allocation Details'!$A$18:$L$18, 0),FALSE), 'E2 Allocators'!$B$15:$W$361, MATCH('O5 Details by Class &amp; Accounts'!R$18, 'E2 Allocators'!$B$15:$W$15, 0),FALSE)*$F57)</f>
        <v>0</v>
      </c>
      <c r="S57" s="1412">
        <f ca="1">IF(ISERROR(VLOOKUP(VLOOKUP($A57, 'E4 TB Allocation Details'!$A$18:$L$205, MATCH("Demand ID", 'E4 TB Allocation Details'!$A$18:$L$18, 0),FALSE), 'E2 Allocators'!$B$15:$W$361, MATCH('O5 Details by Class &amp; Accounts'!S$18, 'E2 Allocators'!$B$15:$W$15, 0),FALSE)*$F57), 0, VLOOKUP(VLOOKUP($A57, 'E4 TB Allocation Details'!$A$18:$L$205, MATCH("Demand ID", 'E4 TB Allocation Details'!$A$18:$L$18, 0),FALSE), 'E2 Allocators'!$B$15:$W$361, MATCH('O5 Details by Class &amp; Accounts'!S$18, 'E2 Allocators'!$B$15:$W$15, 0),FALSE)*$F57)</f>
        <v>0</v>
      </c>
      <c r="T57" s="1412">
        <f ca="1">IF(ISERROR(VLOOKUP(VLOOKUP($A57, 'E4 TB Allocation Details'!$A$18:$L$205, MATCH("Demand ID", 'E4 TB Allocation Details'!$A$18:$L$18, 0),FALSE), 'E2 Allocators'!$B$15:$W$361, MATCH('O5 Details by Class &amp; Accounts'!T$18, 'E2 Allocators'!$B$15:$W$15, 0),FALSE)*$F57), 0, VLOOKUP(VLOOKUP($A57, 'E4 TB Allocation Details'!$A$18:$L$205, MATCH("Demand ID", 'E4 TB Allocation Details'!$A$18:$L$18, 0),FALSE), 'E2 Allocators'!$B$15:$W$361, MATCH('O5 Details by Class &amp; Accounts'!T$18, 'E2 Allocators'!$B$15:$W$15, 0),FALSE)*$F57)</f>
        <v>0</v>
      </c>
      <c r="U57" s="1412">
        <f ca="1">IF(ISERROR(VLOOKUP(VLOOKUP($A57, 'E4 TB Allocation Details'!$A$18:$L$205, MATCH("Demand ID", 'E4 TB Allocation Details'!$A$18:$L$18, 0),FALSE), 'E2 Allocators'!$B$15:$W$361, MATCH('O5 Details by Class &amp; Accounts'!U$18, 'E2 Allocators'!$B$15:$W$15, 0),FALSE)*$F57), 0, VLOOKUP(VLOOKUP($A57, 'E4 TB Allocation Details'!$A$18:$L$205, MATCH("Demand ID", 'E4 TB Allocation Details'!$A$18:$L$18, 0),FALSE), 'E2 Allocators'!$B$15:$W$361, MATCH('O5 Details by Class &amp; Accounts'!U$18, 'E2 Allocators'!$B$15:$W$15, 0),FALSE)*$F57)</f>
        <v>0</v>
      </c>
      <c r="V57" s="1412">
        <f ca="1">IF(ISERROR(VLOOKUP(VLOOKUP($A57, 'E4 TB Allocation Details'!$A$18:$L$205, MATCH("Demand ID", 'E4 TB Allocation Details'!$A$18:$L$18, 0),FALSE), 'E2 Allocators'!$B$15:$W$361, MATCH('O5 Details by Class &amp; Accounts'!V$18, 'E2 Allocators'!$B$15:$W$15, 0),FALSE)*$F57), 0, VLOOKUP(VLOOKUP($A57, 'E4 TB Allocation Details'!$A$18:$L$205, MATCH("Demand ID", 'E4 TB Allocation Details'!$A$18:$L$18, 0),FALSE), 'E2 Allocators'!$B$15:$W$361, MATCH('O5 Details by Class &amp; Accounts'!V$18, 'E2 Allocators'!$B$15:$W$15, 0),FALSE)*$F57)</f>
        <v>0</v>
      </c>
      <c r="W57" s="1412">
        <f ca="1">IF(ISERROR(VLOOKUP(VLOOKUP($A57, 'E4 TB Allocation Details'!$A$18:$L$205, MATCH("Demand ID", 'E4 TB Allocation Details'!$A$18:$L$18, 0),FALSE), 'E2 Allocators'!$B$15:$W$361, MATCH('O5 Details by Class &amp; Accounts'!W$18, 'E2 Allocators'!$B$15:$W$15, 0),FALSE)*$F57), 0, VLOOKUP(VLOOKUP($A57, 'E4 TB Allocation Details'!$A$18:$L$205, MATCH("Demand ID", 'E4 TB Allocation Details'!$A$18:$L$18, 0),FALSE), 'E2 Allocators'!$B$15:$W$361, MATCH('O5 Details by Class &amp; Accounts'!W$18, 'E2 Allocators'!$B$15:$W$15, 0),FALSE)*$F57)</f>
        <v>0</v>
      </c>
      <c r="X57" s="1412">
        <f ca="1">IF(ISERROR(VLOOKUP(VLOOKUP($A57, 'E4 TB Allocation Details'!$A$18:$L$205, MATCH("Demand ID", 'E4 TB Allocation Details'!$A$18:$L$18, 0),FALSE), 'E2 Allocators'!$B$15:$W$361, MATCH('O5 Details by Class &amp; Accounts'!X$18, 'E2 Allocators'!$B$15:$W$15, 0),FALSE)*$F57), 0, VLOOKUP(VLOOKUP($A57, 'E4 TB Allocation Details'!$A$18:$L$205, MATCH("Demand ID", 'E4 TB Allocation Details'!$A$18:$L$18, 0),FALSE), 'E2 Allocators'!$B$15:$W$361, MATCH('O5 Details by Class &amp; Accounts'!X$18, 'E2 Allocators'!$B$15:$W$15, 0),FALSE)*$F57)</f>
        <v>0</v>
      </c>
      <c r="Y57" s="1412">
        <f ca="1">IF(ISERROR(VLOOKUP(VLOOKUP($A57, 'E4 TB Allocation Details'!$A$18:$L$205, MATCH("Demand ID", 'E4 TB Allocation Details'!$A$18:$L$18, 0),FALSE), 'E2 Allocators'!$B$15:$W$361, MATCH('O5 Details by Class &amp; Accounts'!Y$18, 'E2 Allocators'!$B$15:$W$15, 0),FALSE)*$F57), 0, VLOOKUP(VLOOKUP($A57, 'E4 TB Allocation Details'!$A$18:$L$205, MATCH("Demand ID", 'E4 TB Allocation Details'!$A$18:$L$18, 0),FALSE), 'E2 Allocators'!$B$15:$W$361, MATCH('O5 Details by Class &amp; Accounts'!Y$18, 'E2 Allocators'!$B$15:$W$15, 0),FALSE)*$F57)</f>
        <v>0</v>
      </c>
      <c r="Z57" s="1412">
        <f ca="1">IF(ISERROR(VLOOKUP(VLOOKUP($A57, 'E4 TB Allocation Details'!$A$18:$L$205, MATCH("Demand ID", 'E4 TB Allocation Details'!$A$18:$L$18, 0),FALSE), 'E2 Allocators'!$B$15:$W$361, MATCH('O5 Details by Class &amp; Accounts'!Z$18, 'E2 Allocators'!$B$15:$W$15, 0),FALSE)*$F57), 0, VLOOKUP(VLOOKUP($A57, 'E4 TB Allocation Details'!$A$18:$L$205, MATCH("Demand ID", 'E4 TB Allocation Details'!$A$18:$L$18, 0),FALSE), 'E2 Allocators'!$B$15:$W$361, MATCH('O5 Details by Class &amp; Accounts'!Z$18, 'E2 Allocators'!$B$15:$W$15, 0),FALSE)*$F57)</f>
        <v>0</v>
      </c>
      <c r="AA57" s="1412">
        <f ca="1">IF(ISERROR(VLOOKUP(VLOOKUP($A57, 'E4 TB Allocation Details'!$A$18:$L$205, MATCH("Demand ID", 'E4 TB Allocation Details'!$A$18:$L$18, 0),FALSE), 'E2 Allocators'!$B$15:$W$361, MATCH('O5 Details by Class &amp; Accounts'!AA$18, 'E2 Allocators'!$B$15:$W$15, 0),FALSE)*$F57), 0, VLOOKUP(VLOOKUP($A57, 'E4 TB Allocation Details'!$A$18:$L$205, MATCH("Demand ID", 'E4 TB Allocation Details'!$A$18:$L$18, 0),FALSE), 'E2 Allocators'!$B$15:$W$361, MATCH('O5 Details by Class &amp; Accounts'!AA$18, 'E2 Allocators'!$B$15:$W$15, 0),FALSE)*$F57)</f>
        <v>0</v>
      </c>
      <c r="AB57" s="1412">
        <f ca="1">IF(ISERROR(VLOOKUP(VLOOKUP($A57, 'E4 TB Allocation Details'!$A$18:$L$205, MATCH("Demand ID", 'E4 TB Allocation Details'!$A$18:$L$18, 0),FALSE), 'E2 Allocators'!$B$15:$W$361, MATCH('O5 Details by Class &amp; Accounts'!AB$18, 'E2 Allocators'!$B$15:$W$15, 0),FALSE)*$F57), 0, VLOOKUP(VLOOKUP($A57, 'E4 TB Allocation Details'!$A$18:$L$205, MATCH("Demand ID", 'E4 TB Allocation Details'!$A$18:$L$18, 0),FALSE), 'E2 Allocators'!$B$15:$W$361, MATCH('O5 Details by Class &amp; Accounts'!AB$18, 'E2 Allocators'!$B$15:$W$15, 0),FALSE)*$F57)</f>
        <v>0</v>
      </c>
      <c r="AC57" s="1412">
        <f t="shared" si="1"/>
        <v>2956449.9999999995</v>
      </c>
      <c r="AD57" s="1412">
        <f ca="1">IF(ISERROR(VLOOKUP(VLOOKUP($A57, 'E4 TB Allocation Details'!$A$18:$L$205, MATCH("Customer ID", 'E4 TB Allocation Details'!$A$18:$L$18, 0),FALSE), 'E2 Allocators'!$B$15:$W$361, MATCH('O5 Details by Class &amp; Accounts'!AD$18, 'E2 Allocators'!$B$15:$W$15, 0),FALSE)*$G57), 0, VLOOKUP(VLOOKUP($A57, 'E4 TB Allocation Details'!$A$18:$L$205, MATCH("Customer ID", 'E4 TB Allocation Details'!$A$18:$L$18, 0),FALSE), 'E2 Allocators'!$B$15:$W$361, MATCH('O5 Details by Class &amp; Accounts'!AD$18, 'E2 Allocators'!$B$15:$W$15, 0),FALSE)*$G57)</f>
        <v>848402.67498755024</v>
      </c>
      <c r="AE57" s="1412">
        <f ca="1">IF(ISERROR(VLOOKUP(VLOOKUP($A57, 'E4 TB Allocation Details'!$A$18:$L$205, MATCH("Customer ID", 'E4 TB Allocation Details'!$A$18:$L$18, 0),FALSE), 'E2 Allocators'!$B$15:$W$361, MATCH('O5 Details by Class &amp; Accounts'!AE$18, 'E2 Allocators'!$B$15:$W$15, 0),FALSE)*$G57), 0, VLOOKUP(VLOOKUP($A57, 'E4 TB Allocation Details'!$A$18:$L$205, MATCH("Customer ID", 'E4 TB Allocation Details'!$A$18:$L$18, 0),FALSE), 'E2 Allocators'!$B$15:$W$361, MATCH('O5 Details by Class &amp; Accounts'!AE$18, 'E2 Allocators'!$B$15:$W$15, 0),FALSE)*$G57)</f>
        <v>103401.24836153488</v>
      </c>
      <c r="AF57" s="1412">
        <f ca="1">IF(ISERROR(VLOOKUP(VLOOKUP($A57, 'E4 TB Allocation Details'!$A$18:$L$205, MATCH("Customer ID", 'E4 TB Allocation Details'!$A$18:$L$18, 0),FALSE), 'E2 Allocators'!$B$15:$W$361, MATCH('O5 Details by Class &amp; Accounts'!AF$18, 'E2 Allocators'!$B$15:$W$15, 0),FALSE)*$G57), 0, VLOOKUP(VLOOKUP($A57, 'E4 TB Allocation Details'!$A$18:$L$205, MATCH("Customer ID", 'E4 TB Allocation Details'!$A$18:$L$18, 0),FALSE), 'E2 Allocators'!$B$15:$W$361, MATCH('O5 Details by Class &amp; Accounts'!AF$18, 'E2 Allocators'!$B$15:$W$15, 0),FALSE)*$G57)</f>
        <v>9965.612288383556</v>
      </c>
      <c r="AG57" s="1412">
        <f ca="1">IF(ISERROR(VLOOKUP(VLOOKUP($A57, 'E4 TB Allocation Details'!$A$18:$L$205, MATCH("Customer ID", 'E4 TB Allocation Details'!$A$18:$L$18, 0),FALSE), 'E2 Allocators'!$B$15:$W$361, MATCH('O5 Details by Class &amp; Accounts'!AG$18, 'E2 Allocators'!$B$15:$W$15, 0),FALSE)*$G57), 0, VLOOKUP(VLOOKUP($A57, 'E4 TB Allocation Details'!$A$18:$L$205, MATCH("Customer ID", 'E4 TB Allocation Details'!$A$18:$L$18, 0),FALSE), 'E2 Allocators'!$B$15:$W$361, MATCH('O5 Details by Class &amp; Accounts'!AG$18, 'E2 Allocators'!$B$15:$W$15, 0),FALSE)*$G57)</f>
        <v>0</v>
      </c>
      <c r="AH57" s="1412">
        <f ca="1">IF(ISERROR(VLOOKUP(VLOOKUP($A57, 'E4 TB Allocation Details'!$A$18:$L$205, MATCH("Customer ID", 'E4 TB Allocation Details'!$A$18:$L$18, 0),FALSE), 'E2 Allocators'!$B$15:$W$361, MATCH('O5 Details by Class &amp; Accounts'!AH$18, 'E2 Allocators'!$B$15:$W$15, 0),FALSE)*$G57), 0, VLOOKUP(VLOOKUP($A57, 'E4 TB Allocation Details'!$A$18:$L$205, MATCH("Customer ID", 'E4 TB Allocation Details'!$A$18:$L$18, 0),FALSE), 'E2 Allocators'!$B$15:$W$361, MATCH('O5 Details by Class &amp; Accounts'!AH$18, 'E2 Allocators'!$B$15:$W$15, 0),FALSE)*$G57)</f>
        <v>0</v>
      </c>
      <c r="AI57" s="1412">
        <f ca="1">IF(ISERROR(VLOOKUP(VLOOKUP($A57, 'E4 TB Allocation Details'!$A$18:$L$205, MATCH("Customer ID", 'E4 TB Allocation Details'!$A$18:$L$18, 0),FALSE), 'E2 Allocators'!$B$15:$W$361, MATCH('O5 Details by Class &amp; Accounts'!AI$18, 'E2 Allocators'!$B$15:$W$15, 0),FALSE)*$G57), 0, VLOOKUP(VLOOKUP($A57, 'E4 TB Allocation Details'!$A$18:$L$205, MATCH("Customer ID", 'E4 TB Allocation Details'!$A$18:$L$18, 0),FALSE), 'E2 Allocators'!$B$15:$W$361, MATCH('O5 Details by Class &amp; Accounts'!AI$18, 'E2 Allocators'!$B$15:$W$15, 0),FALSE)*$G57)</f>
        <v>0</v>
      </c>
      <c r="AJ57" s="1412">
        <f ca="1">IF(ISERROR(VLOOKUP(VLOOKUP($A57, 'E4 TB Allocation Details'!$A$18:$L$205, MATCH("Customer ID", 'E4 TB Allocation Details'!$A$18:$L$18, 0),FALSE), 'E2 Allocators'!$B$15:$W$361, MATCH('O5 Details by Class &amp; Accounts'!AJ$18, 'E2 Allocators'!$B$15:$W$15, 0),FALSE)*$G57), 0, VLOOKUP(VLOOKUP($A57, 'E4 TB Allocation Details'!$A$18:$L$205, MATCH("Customer ID", 'E4 TB Allocation Details'!$A$18:$L$18, 0),FALSE), 'E2 Allocators'!$B$15:$W$361, MATCH('O5 Details by Class &amp; Accounts'!AJ$18, 'E2 Allocators'!$B$15:$W$15, 0),FALSE)*$G57)</f>
        <v>278210.48981885228</v>
      </c>
      <c r="AK57" s="1412">
        <f ca="1">IF(ISERROR(VLOOKUP(VLOOKUP($A57, 'E4 TB Allocation Details'!$A$18:$L$205, MATCH("Customer ID", 'E4 TB Allocation Details'!$A$18:$L$18, 0),FALSE), 'E2 Allocators'!$B$15:$W$361, MATCH('O5 Details by Class &amp; Accounts'!AK$18, 'E2 Allocators'!$B$15:$W$15, 0),FALSE)*$G57), 0, VLOOKUP(VLOOKUP($A57, 'E4 TB Allocation Details'!$A$18:$L$205, MATCH("Customer ID", 'E4 TB Allocation Details'!$A$18:$L$18, 0),FALSE), 'E2 Allocators'!$B$15:$W$361, MATCH('O5 Details by Class &amp; Accounts'!AK$18, 'E2 Allocators'!$B$15:$W$15, 0),FALSE)*$G57)</f>
        <v>15256.199526061924</v>
      </c>
      <c r="AL57" s="1412">
        <f ca="1">IF(ISERROR(VLOOKUP(VLOOKUP($A57, 'E4 TB Allocation Details'!$A$18:$L$205, MATCH("Customer ID", 'E4 TB Allocation Details'!$A$18:$L$18, 0),FALSE), 'E2 Allocators'!$B$15:$W$361, MATCH('O5 Details by Class &amp; Accounts'!AL$18, 'E2 Allocators'!$B$15:$W$15, 0),FALSE)*$G57), 0, VLOOKUP(VLOOKUP($A57, 'E4 TB Allocation Details'!$A$18:$L$205, MATCH("Customer ID", 'E4 TB Allocation Details'!$A$18:$L$18, 0),FALSE), 'E2 Allocators'!$B$15:$W$361, MATCH('O5 Details by Class &amp; Accounts'!AL$18, 'E2 Allocators'!$B$15:$W$15, 0),FALSE)*$G57)</f>
        <v>11813.775017617181</v>
      </c>
      <c r="AM57" s="1412">
        <f ca="1">IF(ISERROR(VLOOKUP(VLOOKUP($A57, 'E4 TB Allocation Details'!$A$18:$L$205, MATCH("Customer ID", 'E4 TB Allocation Details'!$A$18:$L$18, 0),FALSE), 'E2 Allocators'!$B$15:$W$361, MATCH('O5 Details by Class &amp; Accounts'!AM$18, 'E2 Allocators'!$B$15:$W$15, 0),FALSE)*$G57), 0, VLOOKUP(VLOOKUP($A57, 'E4 TB Allocation Details'!$A$18:$L$205, MATCH("Customer ID", 'E4 TB Allocation Details'!$A$18:$L$18, 0),FALSE), 'E2 Allocators'!$B$15:$W$361, MATCH('O5 Details by Class &amp; Accounts'!AM$18, 'E2 Allocators'!$B$15:$W$15, 0),FALSE)*$G57)</f>
        <v>0</v>
      </c>
      <c r="AN57" s="1412">
        <f ca="1">IF(ISERROR(VLOOKUP(VLOOKUP($A57, 'E4 TB Allocation Details'!$A$18:$L$205, MATCH("Customer ID", 'E4 TB Allocation Details'!$A$18:$L$18, 0),FALSE), 'E2 Allocators'!$B$15:$W$361, MATCH('O5 Details by Class &amp; Accounts'!AN$18, 'E2 Allocators'!$B$15:$W$15, 0),FALSE)*$G57), 0, VLOOKUP(VLOOKUP($A57, 'E4 TB Allocation Details'!$A$18:$L$205, MATCH("Customer ID", 'E4 TB Allocation Details'!$A$18:$L$18, 0),FALSE), 'E2 Allocators'!$B$15:$W$361, MATCH('O5 Details by Class &amp; Accounts'!AN$18, 'E2 Allocators'!$B$15:$W$15, 0),FALSE)*$G57)</f>
        <v>0</v>
      </c>
      <c r="AO57" s="1412">
        <f ca="1">IF(ISERROR(VLOOKUP(VLOOKUP($A57, 'E4 TB Allocation Details'!$A$18:$L$205, MATCH("Customer ID", 'E4 TB Allocation Details'!$A$18:$L$18, 0),FALSE), 'E2 Allocators'!$B$15:$W$361, MATCH('O5 Details by Class &amp; Accounts'!AO$18, 'E2 Allocators'!$B$15:$W$15, 0),FALSE)*$G57), 0, VLOOKUP(VLOOKUP($A57, 'E4 TB Allocation Details'!$A$18:$L$205, MATCH("Customer ID", 'E4 TB Allocation Details'!$A$18:$L$18, 0),FALSE), 'E2 Allocators'!$B$15:$W$361, MATCH('O5 Details by Class &amp; Accounts'!AO$18, 'E2 Allocators'!$B$15:$W$15, 0),FALSE)*$G57)</f>
        <v>0</v>
      </c>
      <c r="AP57" s="1412">
        <f ca="1">IF(ISERROR(VLOOKUP(VLOOKUP($A57, 'E4 TB Allocation Details'!$A$18:$L$205, MATCH("Customer ID", 'E4 TB Allocation Details'!$A$18:$L$18, 0),FALSE), 'E2 Allocators'!$B$15:$W$361, MATCH('O5 Details by Class &amp; Accounts'!AP$18, 'E2 Allocators'!$B$15:$W$15, 0),FALSE)*$G57), 0, VLOOKUP(VLOOKUP($A57, 'E4 TB Allocation Details'!$A$18:$L$205, MATCH("Customer ID", 'E4 TB Allocation Details'!$A$18:$L$18, 0),FALSE), 'E2 Allocators'!$B$15:$W$361, MATCH('O5 Details by Class &amp; Accounts'!AP$18, 'E2 Allocators'!$B$15:$W$15, 0),FALSE)*$G57)</f>
        <v>0</v>
      </c>
      <c r="AQ57" s="1412">
        <f ca="1">IF(ISERROR(VLOOKUP(VLOOKUP($A57, 'E4 TB Allocation Details'!$A$18:$L$205, MATCH("Customer ID", 'E4 TB Allocation Details'!$A$18:$L$18, 0),FALSE), 'E2 Allocators'!$B$15:$W$361, MATCH('O5 Details by Class &amp; Accounts'!AQ$18, 'E2 Allocators'!$B$15:$W$15, 0),FALSE)*$G57), 0, VLOOKUP(VLOOKUP($A57, 'E4 TB Allocation Details'!$A$18:$L$205, MATCH("Customer ID", 'E4 TB Allocation Details'!$A$18:$L$18, 0),FALSE), 'E2 Allocators'!$B$15:$W$361, MATCH('O5 Details by Class &amp; Accounts'!AQ$18, 'E2 Allocators'!$B$15:$W$15, 0),FALSE)*$G57)</f>
        <v>0</v>
      </c>
      <c r="AR57" s="1412">
        <f ca="1">IF(ISERROR(VLOOKUP(VLOOKUP($A57, 'E4 TB Allocation Details'!$A$18:$L$205, MATCH("Customer ID", 'E4 TB Allocation Details'!$A$18:$L$18, 0),FALSE), 'E2 Allocators'!$B$15:$W$361, MATCH('O5 Details by Class &amp; Accounts'!AR$18, 'E2 Allocators'!$B$15:$W$15, 0),FALSE)*$G57), 0, VLOOKUP(VLOOKUP($A57, 'E4 TB Allocation Details'!$A$18:$L$205, MATCH("Customer ID", 'E4 TB Allocation Details'!$A$18:$L$18, 0),FALSE), 'E2 Allocators'!$B$15:$W$361, MATCH('O5 Details by Class &amp; Accounts'!AR$18, 'E2 Allocators'!$B$15:$W$15, 0),FALSE)*$G57)</f>
        <v>0</v>
      </c>
      <c r="AS57" s="1412">
        <f ca="1">IF(ISERROR(VLOOKUP(VLOOKUP($A57, 'E4 TB Allocation Details'!$A$18:$L$205, MATCH("Customer ID", 'E4 TB Allocation Details'!$A$18:$L$18, 0),FALSE), 'E2 Allocators'!$B$15:$W$361, MATCH('O5 Details by Class &amp; Accounts'!AS$18, 'E2 Allocators'!$B$15:$W$15, 0),FALSE)*$G57), 0, VLOOKUP(VLOOKUP($A57, 'E4 TB Allocation Details'!$A$18:$L$205, MATCH("Customer ID", 'E4 TB Allocation Details'!$A$18:$L$18, 0),FALSE), 'E2 Allocators'!$B$15:$W$361, MATCH('O5 Details by Class &amp; Accounts'!AS$18, 'E2 Allocators'!$B$15:$W$15, 0),FALSE)*$G57)</f>
        <v>0</v>
      </c>
      <c r="AT57" s="1412">
        <f ca="1">IF(ISERROR(VLOOKUP(VLOOKUP($A57, 'E4 TB Allocation Details'!$A$18:$L$205, MATCH("Customer ID", 'E4 TB Allocation Details'!$A$18:$L$18, 0),FALSE), 'E2 Allocators'!$B$15:$W$361, MATCH('O5 Details by Class &amp; Accounts'!AT$18, 'E2 Allocators'!$B$15:$W$15, 0),FALSE)*$G57), 0, VLOOKUP(VLOOKUP($A57, 'E4 TB Allocation Details'!$A$18:$L$205, MATCH("Customer ID", 'E4 TB Allocation Details'!$A$18:$L$18, 0),FALSE), 'E2 Allocators'!$B$15:$W$361, MATCH('O5 Details by Class &amp; Accounts'!AT$18, 'E2 Allocators'!$B$15:$W$15, 0),FALSE)*$G57)</f>
        <v>0</v>
      </c>
      <c r="AU57" s="1412">
        <f ca="1">IF(ISERROR(VLOOKUP(VLOOKUP($A57, 'E4 TB Allocation Details'!$A$18:$L$205, MATCH("Customer ID", 'E4 TB Allocation Details'!$A$18:$L$18, 0),FALSE), 'E2 Allocators'!$B$15:$W$361, MATCH('O5 Details by Class &amp; Accounts'!AU$18, 'E2 Allocators'!$B$15:$W$15, 0),FALSE)*$G57), 0, VLOOKUP(VLOOKUP($A57, 'E4 TB Allocation Details'!$A$18:$L$205, MATCH("Customer ID", 'E4 TB Allocation Details'!$A$18:$L$18, 0),FALSE), 'E2 Allocators'!$B$15:$W$361, MATCH('O5 Details by Class &amp; Accounts'!AU$18, 'E2 Allocators'!$B$15:$W$15, 0),FALSE)*$G57)</f>
        <v>0</v>
      </c>
      <c r="AV57" s="1412">
        <f ca="1">IF(ISERROR(VLOOKUP(VLOOKUP($A57, 'E4 TB Allocation Details'!$A$18:$L$205, MATCH("Customer ID", 'E4 TB Allocation Details'!$A$18:$L$18, 0),FALSE), 'E2 Allocators'!$B$15:$W$361, MATCH('O5 Details by Class &amp; Accounts'!AV$18, 'E2 Allocators'!$B$15:$W$15, 0),FALSE)*$G57), 0, VLOOKUP(VLOOKUP($A57, 'E4 TB Allocation Details'!$A$18:$L$205, MATCH("Customer ID", 'E4 TB Allocation Details'!$A$18:$L$18, 0),FALSE), 'E2 Allocators'!$B$15:$W$361, MATCH('O5 Details by Class &amp; Accounts'!AV$18, 'E2 Allocators'!$B$15:$W$15, 0),FALSE)*$G57)</f>
        <v>0</v>
      </c>
      <c r="AW57" s="1412">
        <f ca="1">IF(ISERROR(VLOOKUP(VLOOKUP($A57, 'E4 TB Allocation Details'!$A$18:$L$205, MATCH("Customer ID", 'E4 TB Allocation Details'!$A$18:$L$18, 0),FALSE), 'E2 Allocators'!$B$15:$W$361, MATCH('O5 Details by Class &amp; Accounts'!AW$18, 'E2 Allocators'!$B$15:$W$15, 0),FALSE)*$G57), 0, VLOOKUP(VLOOKUP($A57, 'E4 TB Allocation Details'!$A$18:$L$205, MATCH("Customer ID", 'E4 TB Allocation Details'!$A$18:$L$18, 0),FALSE), 'E2 Allocators'!$B$15:$W$361, MATCH('O5 Details by Class &amp; Accounts'!AW$18, 'E2 Allocators'!$B$15:$W$15, 0),FALSE)*$G57)</f>
        <v>0</v>
      </c>
      <c r="AX57" s="1412">
        <f t="shared" si="2"/>
        <v>1267050.0000000002</v>
      </c>
      <c r="AY57" s="1412">
        <f ca="1">IF(ISERROR(VLOOKUP(VLOOKUP($A57, 'E4 TB Allocation Details'!$A$18:$L$205, MATCH("Misc ID", 'E4 TB Allocation Details'!$A$18:$L$18, 0),FALSE), 'E2 Allocators'!$B$15:$W$361, MATCH('O5 Details by Class &amp; Accounts'!AY$18, 'E2 Allocators'!$B$15:$W$15, 0),FALSE)*$E57), 0, VLOOKUP(VLOOKUP($A57, 'E4 TB Allocation Details'!$A$18:$L$205, MATCH("Misc ID", 'E4 TB Allocation Details'!$A$18:$L$18, 0),FALSE), 'E2 Allocators'!$B$15:$W$361, MATCH('O5 Details by Class &amp; Accounts'!AY$18, 'E2 Allocators'!$B$15:$W$15, 0),FALSE)*$E57)</f>
        <v>0</v>
      </c>
      <c r="AZ57" s="1412">
        <f ca="1">IF(ISERROR(VLOOKUP(VLOOKUP($A57, 'E4 TB Allocation Details'!$A$18:$L$205, MATCH("Misc ID", 'E4 TB Allocation Details'!$A$18:$L$18, 0),FALSE), 'E2 Allocators'!$B$15:$W$361, MATCH('O5 Details by Class &amp; Accounts'!AZ$18, 'E2 Allocators'!$B$15:$W$15, 0),FALSE)*$E57), 0, VLOOKUP(VLOOKUP($A57, 'E4 TB Allocation Details'!$A$18:$L$205, MATCH("Misc ID", 'E4 TB Allocation Details'!$A$18:$L$18, 0),FALSE), 'E2 Allocators'!$B$15:$W$361, MATCH('O5 Details by Class &amp; Accounts'!AZ$18, 'E2 Allocators'!$B$15:$W$15, 0),FALSE)*$E57)</f>
        <v>0</v>
      </c>
      <c r="BA57" s="1412">
        <f ca="1">IF(ISERROR(VLOOKUP(VLOOKUP($A57, 'E4 TB Allocation Details'!$A$18:$L$205, MATCH("Misc ID", 'E4 TB Allocation Details'!$A$18:$L$18, 0),FALSE), 'E2 Allocators'!$B$15:$W$361, MATCH('O5 Details by Class &amp; Accounts'!BA$18, 'E2 Allocators'!$B$15:$W$15, 0),FALSE)*$E57), 0, VLOOKUP(VLOOKUP($A57, 'E4 TB Allocation Details'!$A$18:$L$205, MATCH("Misc ID", 'E4 TB Allocation Details'!$A$18:$L$18, 0),FALSE), 'E2 Allocators'!$B$15:$W$361, MATCH('O5 Details by Class &amp; Accounts'!BA$18, 'E2 Allocators'!$B$15:$W$15, 0),FALSE)*$E57)</f>
        <v>0</v>
      </c>
      <c r="BB57" s="1412">
        <f ca="1">IF(ISERROR(VLOOKUP(VLOOKUP($A57, 'E4 TB Allocation Details'!$A$18:$L$205, MATCH("Misc ID", 'E4 TB Allocation Details'!$A$18:$L$18, 0),FALSE), 'E2 Allocators'!$B$15:$W$361, MATCH('O5 Details by Class &amp; Accounts'!BB$18, 'E2 Allocators'!$B$15:$W$15, 0),FALSE)*$E57), 0, VLOOKUP(VLOOKUP($A57, 'E4 TB Allocation Details'!$A$18:$L$205, MATCH("Misc ID", 'E4 TB Allocation Details'!$A$18:$L$18, 0),FALSE), 'E2 Allocators'!$B$15:$W$361, MATCH('O5 Details by Class &amp; Accounts'!BB$18, 'E2 Allocators'!$B$15:$W$15, 0),FALSE)*$E57)</f>
        <v>0</v>
      </c>
      <c r="BC57" s="1412">
        <f ca="1">IF(ISERROR(VLOOKUP(VLOOKUP($A57, 'E4 TB Allocation Details'!$A$18:$L$205, MATCH("Misc ID", 'E4 TB Allocation Details'!$A$18:$L$18, 0),FALSE), 'E2 Allocators'!$B$15:$W$361, MATCH('O5 Details by Class &amp; Accounts'!BC$18, 'E2 Allocators'!$B$15:$W$15, 0),FALSE)*$E57), 0, VLOOKUP(VLOOKUP($A57, 'E4 TB Allocation Details'!$A$18:$L$205, MATCH("Misc ID", 'E4 TB Allocation Details'!$A$18:$L$18, 0),FALSE), 'E2 Allocators'!$B$15:$W$361, MATCH('O5 Details by Class &amp; Accounts'!BC$18, 'E2 Allocators'!$B$15:$W$15, 0),FALSE)*$E57)</f>
        <v>0</v>
      </c>
      <c r="BD57" s="1412">
        <f ca="1">IF(ISERROR(VLOOKUP(VLOOKUP($A57, 'E4 TB Allocation Details'!$A$18:$L$205, MATCH("Misc ID", 'E4 TB Allocation Details'!$A$18:$L$18, 0),FALSE), 'E2 Allocators'!$B$15:$W$361, MATCH('O5 Details by Class &amp; Accounts'!BD$18, 'E2 Allocators'!$B$15:$W$15, 0),FALSE)*$E57), 0, VLOOKUP(VLOOKUP($A57, 'E4 TB Allocation Details'!$A$18:$L$205, MATCH("Misc ID", 'E4 TB Allocation Details'!$A$18:$L$18, 0),FALSE), 'E2 Allocators'!$B$15:$W$361, MATCH('O5 Details by Class &amp; Accounts'!BD$18, 'E2 Allocators'!$B$15:$W$15, 0),FALSE)*$E57)</f>
        <v>0</v>
      </c>
      <c r="BE57" s="1412">
        <f ca="1">IF(ISERROR(VLOOKUP(VLOOKUP($A57, 'E4 TB Allocation Details'!$A$18:$L$205, MATCH("Misc ID", 'E4 TB Allocation Details'!$A$18:$L$18, 0),FALSE), 'E2 Allocators'!$B$15:$W$361, MATCH('O5 Details by Class &amp; Accounts'!BE$18, 'E2 Allocators'!$B$15:$W$15, 0),FALSE)*$E57), 0, VLOOKUP(VLOOKUP($A57, 'E4 TB Allocation Details'!$A$18:$L$205, MATCH("Misc ID", 'E4 TB Allocation Details'!$A$18:$L$18, 0),FALSE), 'E2 Allocators'!$B$15:$W$361, MATCH('O5 Details by Class &amp; Accounts'!BE$18, 'E2 Allocators'!$B$15:$W$15, 0),FALSE)*$E57)</f>
        <v>0</v>
      </c>
      <c r="BF57" s="1412">
        <f ca="1">IF(ISERROR(VLOOKUP(VLOOKUP($A57, 'E4 TB Allocation Details'!$A$18:$L$205, MATCH("Misc ID", 'E4 TB Allocation Details'!$A$18:$L$18, 0),FALSE), 'E2 Allocators'!$B$15:$W$361, MATCH('O5 Details by Class &amp; Accounts'!BF$18, 'E2 Allocators'!$B$15:$W$15, 0),FALSE)*$E57), 0, VLOOKUP(VLOOKUP($A57, 'E4 TB Allocation Details'!$A$18:$L$205, MATCH("Misc ID", 'E4 TB Allocation Details'!$A$18:$L$18, 0),FALSE), 'E2 Allocators'!$B$15:$W$361, MATCH('O5 Details by Class &amp; Accounts'!BF$18, 'E2 Allocators'!$B$15:$W$15, 0),FALSE)*$E57)</f>
        <v>0</v>
      </c>
      <c r="BG57" s="1412">
        <f ca="1">IF(ISERROR(VLOOKUP(VLOOKUP($A57, 'E4 TB Allocation Details'!$A$18:$L$205, MATCH("Misc ID", 'E4 TB Allocation Details'!$A$18:$L$18, 0),FALSE), 'E2 Allocators'!$B$15:$W$361, MATCH('O5 Details by Class &amp; Accounts'!BG$18, 'E2 Allocators'!$B$15:$W$15, 0),FALSE)*$E57), 0, VLOOKUP(VLOOKUP($A57, 'E4 TB Allocation Details'!$A$18:$L$205, MATCH("Misc ID", 'E4 TB Allocation Details'!$A$18:$L$18, 0),FALSE), 'E2 Allocators'!$B$15:$W$361, MATCH('O5 Details by Class &amp; Accounts'!BG$18, 'E2 Allocators'!$B$15:$W$15, 0),FALSE)*$E57)</f>
        <v>0</v>
      </c>
      <c r="BH57" s="1412">
        <f ca="1">IF(ISERROR(VLOOKUP(VLOOKUP($A57, 'E4 TB Allocation Details'!$A$18:$L$205, MATCH("Misc ID", 'E4 TB Allocation Details'!$A$18:$L$18, 0),FALSE), 'E2 Allocators'!$B$15:$W$361, MATCH('O5 Details by Class &amp; Accounts'!BH$18, 'E2 Allocators'!$B$15:$W$15, 0),FALSE)*$E57), 0, VLOOKUP(VLOOKUP($A57, 'E4 TB Allocation Details'!$A$18:$L$205, MATCH("Misc ID", 'E4 TB Allocation Details'!$A$18:$L$18, 0),FALSE), 'E2 Allocators'!$B$15:$W$361, MATCH('O5 Details by Class &amp; Accounts'!BH$18, 'E2 Allocators'!$B$15:$W$15, 0),FALSE)*$E57)</f>
        <v>0</v>
      </c>
      <c r="BI57" s="1412">
        <f ca="1">IF(ISERROR(VLOOKUP(VLOOKUP($A57, 'E4 TB Allocation Details'!$A$18:$L$205, MATCH("Misc ID", 'E4 TB Allocation Details'!$A$18:$L$18, 0),FALSE), 'E2 Allocators'!$B$15:$W$361, MATCH('O5 Details by Class &amp; Accounts'!BI$18, 'E2 Allocators'!$B$15:$W$15, 0),FALSE)*$E57), 0, VLOOKUP(VLOOKUP($A57, 'E4 TB Allocation Details'!$A$18:$L$205, MATCH("Misc ID", 'E4 TB Allocation Details'!$A$18:$L$18, 0),FALSE), 'E2 Allocators'!$B$15:$W$361, MATCH('O5 Details by Class &amp; Accounts'!BI$18, 'E2 Allocators'!$B$15:$W$15, 0),FALSE)*$E57)</f>
        <v>0</v>
      </c>
      <c r="BJ57" s="1412">
        <f ca="1">IF(ISERROR(VLOOKUP(VLOOKUP($A57, 'E4 TB Allocation Details'!$A$18:$L$205, MATCH("Misc ID", 'E4 TB Allocation Details'!$A$18:$L$18, 0),FALSE), 'E2 Allocators'!$B$15:$W$361, MATCH('O5 Details by Class &amp; Accounts'!BJ$18, 'E2 Allocators'!$B$15:$W$15, 0),FALSE)*$E57), 0, VLOOKUP(VLOOKUP($A57, 'E4 TB Allocation Details'!$A$18:$L$205, MATCH("Misc ID", 'E4 TB Allocation Details'!$A$18:$L$18, 0),FALSE), 'E2 Allocators'!$B$15:$W$361, MATCH('O5 Details by Class &amp; Accounts'!BJ$18, 'E2 Allocators'!$B$15:$W$15, 0),FALSE)*$E57)</f>
        <v>0</v>
      </c>
      <c r="BK57" s="1412">
        <f ca="1">IF(ISERROR(VLOOKUP(VLOOKUP($A57, 'E4 TB Allocation Details'!$A$18:$L$205, MATCH("Misc ID", 'E4 TB Allocation Details'!$A$18:$L$18, 0),FALSE), 'E2 Allocators'!$B$15:$W$361, MATCH('O5 Details by Class &amp; Accounts'!BK$18, 'E2 Allocators'!$B$15:$W$15, 0),FALSE)*$E57), 0, VLOOKUP(VLOOKUP($A57, 'E4 TB Allocation Details'!$A$18:$L$205, MATCH("Misc ID", 'E4 TB Allocation Details'!$A$18:$L$18, 0),FALSE), 'E2 Allocators'!$B$15:$W$361, MATCH('O5 Details by Class &amp; Accounts'!BK$18, 'E2 Allocators'!$B$15:$W$15, 0),FALSE)*$E57)</f>
        <v>0</v>
      </c>
      <c r="BL57" s="1412">
        <f ca="1">IF(ISERROR(VLOOKUP(VLOOKUP($A57, 'E4 TB Allocation Details'!$A$18:$L$205, MATCH("Misc ID", 'E4 TB Allocation Details'!$A$18:$L$18, 0),FALSE), 'E2 Allocators'!$B$15:$W$361, MATCH('O5 Details by Class &amp; Accounts'!BL$18, 'E2 Allocators'!$B$15:$W$15, 0),FALSE)*$E57), 0, VLOOKUP(VLOOKUP($A57, 'E4 TB Allocation Details'!$A$18:$L$205, MATCH("Misc ID", 'E4 TB Allocation Details'!$A$18:$L$18, 0),FALSE), 'E2 Allocators'!$B$15:$W$361, MATCH('O5 Details by Class &amp; Accounts'!BL$18, 'E2 Allocators'!$B$15:$W$15, 0),FALSE)*$E57)</f>
        <v>0</v>
      </c>
      <c r="BM57" s="1412">
        <f ca="1">IF(ISERROR(VLOOKUP(VLOOKUP($A57, 'E4 TB Allocation Details'!$A$18:$L$205, MATCH("Misc ID", 'E4 TB Allocation Details'!$A$18:$L$18, 0),FALSE), 'E2 Allocators'!$B$15:$W$361, MATCH('O5 Details by Class &amp; Accounts'!BM$18, 'E2 Allocators'!$B$15:$W$15, 0),FALSE)*$E57), 0, VLOOKUP(VLOOKUP($A57, 'E4 TB Allocation Details'!$A$18:$L$205, MATCH("Misc ID", 'E4 TB Allocation Details'!$A$18:$L$18, 0),FALSE), 'E2 Allocators'!$B$15:$W$361, MATCH('O5 Details by Class &amp; Accounts'!BM$18, 'E2 Allocators'!$B$15:$W$15, 0),FALSE)*$E57)</f>
        <v>0</v>
      </c>
      <c r="BN57" s="1412">
        <f ca="1">IF(ISERROR(VLOOKUP(VLOOKUP($A57, 'E4 TB Allocation Details'!$A$18:$L$205, MATCH("Misc ID", 'E4 TB Allocation Details'!$A$18:$L$18, 0),FALSE), 'E2 Allocators'!$B$15:$W$361, MATCH('O5 Details by Class &amp; Accounts'!BN$18, 'E2 Allocators'!$B$15:$W$15, 0),FALSE)*$E57), 0, VLOOKUP(VLOOKUP($A57, 'E4 TB Allocation Details'!$A$18:$L$205, MATCH("Misc ID", 'E4 TB Allocation Details'!$A$18:$L$18, 0),FALSE), 'E2 Allocators'!$B$15:$W$361, MATCH('O5 Details by Class &amp; Accounts'!BN$18, 'E2 Allocators'!$B$15:$W$15, 0),FALSE)*$E57)</f>
        <v>0</v>
      </c>
      <c r="BO57" s="1412">
        <f ca="1">IF(ISERROR(VLOOKUP(VLOOKUP($A57, 'E4 TB Allocation Details'!$A$18:$L$205, MATCH("Misc ID", 'E4 TB Allocation Details'!$A$18:$L$18, 0),FALSE), 'E2 Allocators'!$B$15:$W$361, MATCH('O5 Details by Class &amp; Accounts'!BO$18, 'E2 Allocators'!$B$15:$W$15, 0),FALSE)*$E57), 0, VLOOKUP(VLOOKUP($A57, 'E4 TB Allocation Details'!$A$18:$L$205, MATCH("Misc ID", 'E4 TB Allocation Details'!$A$18:$L$18, 0),FALSE), 'E2 Allocators'!$B$15:$W$361, MATCH('O5 Details by Class &amp; Accounts'!BO$18, 'E2 Allocators'!$B$15:$W$15, 0),FALSE)*$E57)</f>
        <v>0</v>
      </c>
      <c r="BP57" s="1412">
        <f ca="1">IF(ISERROR(VLOOKUP(VLOOKUP($A57, 'E4 TB Allocation Details'!$A$18:$L$205, MATCH("Misc ID", 'E4 TB Allocation Details'!$A$18:$L$18, 0),FALSE), 'E2 Allocators'!$B$15:$W$361, MATCH('O5 Details by Class &amp; Accounts'!BP$18, 'E2 Allocators'!$B$15:$W$15, 0),FALSE)*$E57), 0, VLOOKUP(VLOOKUP($A57, 'E4 TB Allocation Details'!$A$18:$L$205, MATCH("Misc ID", 'E4 TB Allocation Details'!$A$18:$L$18, 0),FALSE), 'E2 Allocators'!$B$15:$W$361, MATCH('O5 Details by Class &amp; Accounts'!BP$18, 'E2 Allocators'!$B$15:$W$15, 0),FALSE)*$E57)</f>
        <v>0</v>
      </c>
      <c r="BQ57" s="1412">
        <f ca="1">IF(ISERROR(VLOOKUP(VLOOKUP($A57, 'E4 TB Allocation Details'!$A$18:$L$205, MATCH("Misc ID", 'E4 TB Allocation Details'!$A$18:$L$18, 0),FALSE), 'E2 Allocators'!$B$15:$W$361, MATCH('O5 Details by Class &amp; Accounts'!BQ$18, 'E2 Allocators'!$B$15:$W$15, 0),FALSE)*$E57), 0, VLOOKUP(VLOOKUP($A57, 'E4 TB Allocation Details'!$A$18:$L$205, MATCH("Misc ID", 'E4 TB Allocation Details'!$A$18:$L$18, 0),FALSE), 'E2 Allocators'!$B$15:$W$361, MATCH('O5 Details by Class &amp; Accounts'!BQ$18, 'E2 Allocators'!$B$15:$W$15, 0),FALSE)*$E57)</f>
        <v>0</v>
      </c>
      <c r="BR57" s="1412">
        <f ca="1">IF(ISERROR(VLOOKUP(VLOOKUP($A57, 'E4 TB Allocation Details'!$A$18:$L$205, MATCH("Misc ID", 'E4 TB Allocation Details'!$A$18:$L$18, 0),FALSE), 'E2 Allocators'!$B$15:$W$361, MATCH('O5 Details by Class &amp; Accounts'!BR$18, 'E2 Allocators'!$B$15:$W$15, 0),FALSE)*$E57), 0, VLOOKUP(VLOOKUP($A57, 'E4 TB Allocation Details'!$A$18:$L$205, MATCH("Misc ID", 'E4 TB Allocation Details'!$A$18:$L$18, 0),FALSE), 'E2 Allocators'!$B$15:$W$361, MATCH('O5 Details by Class &amp; Accounts'!BR$18, 'E2 Allocators'!$B$15:$W$15, 0),FALSE)*$E57)</f>
        <v>0</v>
      </c>
      <c r="BS57" s="1412">
        <f t="shared" si="3"/>
        <v>0</v>
      </c>
      <c r="BT57" s="1412">
        <f ca="1">IF(ISERROR(VLOOKUP(VLOOKUP($A57, 'E4 TB Allocation Details'!$A$18:$L$205, MATCH("A &amp; G ID", 'E4 TB Allocation Details'!$A$18:$L$18, 0),FALSE), 'E2 Allocators'!$B$15:$W$361, MATCH('O5 Details by Class &amp; Accounts'!BT$18, 'E2 Allocators'!$B$15:$W$15, 0),FALSE)*$E57), 0, VLOOKUP(VLOOKUP($A57, 'E4 TB Allocation Details'!$A$18:$L$205, MATCH("A &amp; G ID", 'E4 TB Allocation Details'!$A$18:$L$18, 0),FALSE), 'E2 Allocators'!$B$15:$W$361, MATCH('O5 Details by Class &amp; Accounts'!BT$18, 'E2 Allocators'!$B$15:$W$15, 0),FALSE)*$E57)</f>
        <v>0</v>
      </c>
      <c r="BU57" s="1412">
        <f ca="1">IF(ISERROR(VLOOKUP(VLOOKUP($A57, 'E4 TB Allocation Details'!$A$18:$L$205, MATCH("A &amp; G ID", 'E4 TB Allocation Details'!$A$18:$L$18, 0),FALSE), 'E2 Allocators'!$B$15:$W$361, MATCH('O5 Details by Class &amp; Accounts'!BU$18, 'E2 Allocators'!$B$15:$W$15, 0),FALSE)*$E57), 0, VLOOKUP(VLOOKUP($A57, 'E4 TB Allocation Details'!$A$18:$L$205, MATCH("A &amp; G ID", 'E4 TB Allocation Details'!$A$18:$L$18, 0),FALSE), 'E2 Allocators'!$B$15:$W$361, MATCH('O5 Details by Class &amp; Accounts'!BU$18, 'E2 Allocators'!$B$15:$W$15, 0),FALSE)*$E57)</f>
        <v>0</v>
      </c>
      <c r="BV57" s="1412">
        <f ca="1">IF(ISERROR(VLOOKUP(VLOOKUP($A57, 'E4 TB Allocation Details'!$A$18:$L$205, MATCH("A &amp; G ID", 'E4 TB Allocation Details'!$A$18:$L$18, 0),FALSE), 'E2 Allocators'!$B$15:$W$361, MATCH('O5 Details by Class &amp; Accounts'!BV$18, 'E2 Allocators'!$B$15:$W$15, 0),FALSE)*$E57), 0, VLOOKUP(VLOOKUP($A57, 'E4 TB Allocation Details'!$A$18:$L$205, MATCH("A &amp; G ID", 'E4 TB Allocation Details'!$A$18:$L$18, 0),FALSE), 'E2 Allocators'!$B$15:$W$361, MATCH('O5 Details by Class &amp; Accounts'!BV$18, 'E2 Allocators'!$B$15:$W$15, 0),FALSE)*$E57)</f>
        <v>0</v>
      </c>
      <c r="BW57" s="1412">
        <f ca="1">IF(ISERROR(VLOOKUP(VLOOKUP($A57, 'E4 TB Allocation Details'!$A$18:$L$205, MATCH("A &amp; G ID", 'E4 TB Allocation Details'!$A$18:$L$18, 0),FALSE), 'E2 Allocators'!$B$15:$W$361, MATCH('O5 Details by Class &amp; Accounts'!BW$18, 'E2 Allocators'!$B$15:$W$15, 0),FALSE)*$E57), 0, VLOOKUP(VLOOKUP($A57, 'E4 TB Allocation Details'!$A$18:$L$205, MATCH("A &amp; G ID", 'E4 TB Allocation Details'!$A$18:$L$18, 0),FALSE), 'E2 Allocators'!$B$15:$W$361, MATCH('O5 Details by Class &amp; Accounts'!BW$18, 'E2 Allocators'!$B$15:$W$15, 0),FALSE)*$E57)</f>
        <v>0</v>
      </c>
      <c r="BX57" s="1412">
        <f ca="1">IF(ISERROR(VLOOKUP(VLOOKUP($A57, 'E4 TB Allocation Details'!$A$18:$L$205, MATCH("A &amp; G ID", 'E4 TB Allocation Details'!$A$18:$L$18, 0),FALSE), 'E2 Allocators'!$B$15:$W$361, MATCH('O5 Details by Class &amp; Accounts'!BX$18, 'E2 Allocators'!$B$15:$W$15, 0),FALSE)*$E57), 0, VLOOKUP(VLOOKUP($A57, 'E4 TB Allocation Details'!$A$18:$L$205, MATCH("A &amp; G ID", 'E4 TB Allocation Details'!$A$18:$L$18, 0),FALSE), 'E2 Allocators'!$B$15:$W$361, MATCH('O5 Details by Class &amp; Accounts'!BX$18, 'E2 Allocators'!$B$15:$W$15, 0),FALSE)*$E57)</f>
        <v>0</v>
      </c>
      <c r="BY57" s="1412">
        <f ca="1">IF(ISERROR(VLOOKUP(VLOOKUP($A57, 'E4 TB Allocation Details'!$A$18:$L$205, MATCH("A &amp; G ID", 'E4 TB Allocation Details'!$A$18:$L$18, 0),FALSE), 'E2 Allocators'!$B$15:$W$361, MATCH('O5 Details by Class &amp; Accounts'!BY$18, 'E2 Allocators'!$B$15:$W$15, 0),FALSE)*$E57), 0, VLOOKUP(VLOOKUP($A57, 'E4 TB Allocation Details'!$A$18:$L$205, MATCH("A &amp; G ID", 'E4 TB Allocation Details'!$A$18:$L$18, 0),FALSE), 'E2 Allocators'!$B$15:$W$361, MATCH('O5 Details by Class &amp; Accounts'!BY$18, 'E2 Allocators'!$B$15:$W$15, 0),FALSE)*$E57)</f>
        <v>0</v>
      </c>
      <c r="BZ57" s="1412">
        <f ca="1">IF(ISERROR(VLOOKUP(VLOOKUP($A57, 'E4 TB Allocation Details'!$A$18:$L$205, MATCH("A &amp; G ID", 'E4 TB Allocation Details'!$A$18:$L$18, 0),FALSE), 'E2 Allocators'!$B$15:$W$361, MATCH('O5 Details by Class &amp; Accounts'!BZ$18, 'E2 Allocators'!$B$15:$W$15, 0),FALSE)*$E57), 0, VLOOKUP(VLOOKUP($A57, 'E4 TB Allocation Details'!$A$18:$L$205, MATCH("A &amp; G ID", 'E4 TB Allocation Details'!$A$18:$L$18, 0),FALSE), 'E2 Allocators'!$B$15:$W$361, MATCH('O5 Details by Class &amp; Accounts'!BZ$18, 'E2 Allocators'!$B$15:$W$15, 0),FALSE)*$E57)</f>
        <v>0</v>
      </c>
      <c r="CA57" s="1412">
        <f ca="1">IF(ISERROR(VLOOKUP(VLOOKUP($A57, 'E4 TB Allocation Details'!$A$18:$L$205, MATCH("A &amp; G ID", 'E4 TB Allocation Details'!$A$18:$L$18, 0),FALSE), 'E2 Allocators'!$B$15:$W$361, MATCH('O5 Details by Class &amp; Accounts'!CA$18, 'E2 Allocators'!$B$15:$W$15, 0),FALSE)*$E57), 0, VLOOKUP(VLOOKUP($A57, 'E4 TB Allocation Details'!$A$18:$L$205, MATCH("A &amp; G ID", 'E4 TB Allocation Details'!$A$18:$L$18, 0),FALSE), 'E2 Allocators'!$B$15:$W$361, MATCH('O5 Details by Class &amp; Accounts'!CA$18, 'E2 Allocators'!$B$15:$W$15, 0),FALSE)*$E57)</f>
        <v>0</v>
      </c>
      <c r="CB57" s="1412">
        <f ca="1">IF(ISERROR(VLOOKUP(VLOOKUP($A57, 'E4 TB Allocation Details'!$A$18:$L$205, MATCH("A &amp; G ID", 'E4 TB Allocation Details'!$A$18:$L$18, 0),FALSE), 'E2 Allocators'!$B$15:$W$361, MATCH('O5 Details by Class &amp; Accounts'!CB$18, 'E2 Allocators'!$B$15:$W$15, 0),FALSE)*$E57), 0, VLOOKUP(VLOOKUP($A57, 'E4 TB Allocation Details'!$A$18:$L$205, MATCH("A &amp; G ID", 'E4 TB Allocation Details'!$A$18:$L$18, 0),FALSE), 'E2 Allocators'!$B$15:$W$361, MATCH('O5 Details by Class &amp; Accounts'!CB$18, 'E2 Allocators'!$B$15:$W$15, 0),FALSE)*$E57)</f>
        <v>0</v>
      </c>
      <c r="CC57" s="1412">
        <f ca="1">IF(ISERROR(VLOOKUP(VLOOKUP($A57, 'E4 TB Allocation Details'!$A$18:$L$205, MATCH("A &amp; G ID", 'E4 TB Allocation Details'!$A$18:$L$18, 0),FALSE), 'E2 Allocators'!$B$15:$W$361, MATCH('O5 Details by Class &amp; Accounts'!CC$18, 'E2 Allocators'!$B$15:$W$15, 0),FALSE)*$E57), 0, VLOOKUP(VLOOKUP($A57, 'E4 TB Allocation Details'!$A$18:$L$205, MATCH("A &amp; G ID", 'E4 TB Allocation Details'!$A$18:$L$18, 0),FALSE), 'E2 Allocators'!$B$15:$W$361, MATCH('O5 Details by Class &amp; Accounts'!CC$18, 'E2 Allocators'!$B$15:$W$15, 0),FALSE)*$E57)</f>
        <v>0</v>
      </c>
      <c r="CD57" s="1412">
        <f ca="1">IF(ISERROR(VLOOKUP(VLOOKUP($A57, 'E4 TB Allocation Details'!$A$18:$L$205, MATCH("A &amp; G ID", 'E4 TB Allocation Details'!$A$18:$L$18, 0),FALSE), 'E2 Allocators'!$B$15:$W$361, MATCH('O5 Details by Class &amp; Accounts'!CD$18, 'E2 Allocators'!$B$15:$W$15, 0),FALSE)*$E57), 0, VLOOKUP(VLOOKUP($A57, 'E4 TB Allocation Details'!$A$18:$L$205, MATCH("A &amp; G ID", 'E4 TB Allocation Details'!$A$18:$L$18, 0),FALSE), 'E2 Allocators'!$B$15:$W$361, MATCH('O5 Details by Class &amp; Accounts'!CD$18, 'E2 Allocators'!$B$15:$W$15, 0),FALSE)*$E57)</f>
        <v>0</v>
      </c>
      <c r="CE57" s="1412">
        <f ca="1">IF(ISERROR(VLOOKUP(VLOOKUP($A57, 'E4 TB Allocation Details'!$A$18:$L$205, MATCH("A &amp; G ID", 'E4 TB Allocation Details'!$A$18:$L$18, 0),FALSE), 'E2 Allocators'!$B$15:$W$361, MATCH('O5 Details by Class &amp; Accounts'!CE$18, 'E2 Allocators'!$B$15:$W$15, 0),FALSE)*$E57), 0, VLOOKUP(VLOOKUP($A57, 'E4 TB Allocation Details'!$A$18:$L$205, MATCH("A &amp; G ID", 'E4 TB Allocation Details'!$A$18:$L$18, 0),FALSE), 'E2 Allocators'!$B$15:$W$361, MATCH('O5 Details by Class &amp; Accounts'!CE$18, 'E2 Allocators'!$B$15:$W$15, 0),FALSE)*$E57)</f>
        <v>0</v>
      </c>
      <c r="CF57" s="1412">
        <f ca="1">IF(ISERROR(VLOOKUP(VLOOKUP($A57, 'E4 TB Allocation Details'!$A$18:$L$205, MATCH("A &amp; G ID", 'E4 TB Allocation Details'!$A$18:$L$18, 0),FALSE), 'E2 Allocators'!$B$15:$W$361, MATCH('O5 Details by Class &amp; Accounts'!CF$18, 'E2 Allocators'!$B$15:$W$15, 0),FALSE)*$E57), 0, VLOOKUP(VLOOKUP($A57, 'E4 TB Allocation Details'!$A$18:$L$205, MATCH("A &amp; G ID", 'E4 TB Allocation Details'!$A$18:$L$18, 0),FALSE), 'E2 Allocators'!$B$15:$W$361, MATCH('O5 Details by Class &amp; Accounts'!CF$18, 'E2 Allocators'!$B$15:$W$15, 0),FALSE)*$E57)</f>
        <v>0</v>
      </c>
      <c r="CG57" s="1412">
        <f ca="1">IF(ISERROR(VLOOKUP(VLOOKUP($A57, 'E4 TB Allocation Details'!$A$18:$L$205, MATCH("A &amp; G ID", 'E4 TB Allocation Details'!$A$18:$L$18, 0),FALSE), 'E2 Allocators'!$B$15:$W$361, MATCH('O5 Details by Class &amp; Accounts'!CG$18, 'E2 Allocators'!$B$15:$W$15, 0),FALSE)*$E57), 0, VLOOKUP(VLOOKUP($A57, 'E4 TB Allocation Details'!$A$18:$L$205, MATCH("A &amp; G ID", 'E4 TB Allocation Details'!$A$18:$L$18, 0),FALSE), 'E2 Allocators'!$B$15:$W$361, MATCH('O5 Details by Class &amp; Accounts'!CG$18, 'E2 Allocators'!$B$15:$W$15, 0),FALSE)*$E57)</f>
        <v>0</v>
      </c>
      <c r="CH57" s="1412">
        <f ca="1">IF(ISERROR(VLOOKUP(VLOOKUP($A57, 'E4 TB Allocation Details'!$A$18:$L$205, MATCH("A &amp; G ID", 'E4 TB Allocation Details'!$A$18:$L$18, 0),FALSE), 'E2 Allocators'!$B$15:$W$361, MATCH('O5 Details by Class &amp; Accounts'!CH$18, 'E2 Allocators'!$B$15:$W$15, 0),FALSE)*$E57), 0, VLOOKUP(VLOOKUP($A57, 'E4 TB Allocation Details'!$A$18:$L$205, MATCH("A &amp; G ID", 'E4 TB Allocation Details'!$A$18:$L$18, 0),FALSE), 'E2 Allocators'!$B$15:$W$361, MATCH('O5 Details by Class &amp; Accounts'!CH$18, 'E2 Allocators'!$B$15:$W$15, 0),FALSE)*$E57)</f>
        <v>0</v>
      </c>
      <c r="CI57" s="1412">
        <f ca="1">IF(ISERROR(VLOOKUP(VLOOKUP($A57, 'E4 TB Allocation Details'!$A$18:$L$205, MATCH("A &amp; G ID", 'E4 TB Allocation Details'!$A$18:$L$18, 0),FALSE), 'E2 Allocators'!$B$15:$W$361, MATCH('O5 Details by Class &amp; Accounts'!CI$18, 'E2 Allocators'!$B$15:$W$15, 0),FALSE)*$E57), 0, VLOOKUP(VLOOKUP($A57, 'E4 TB Allocation Details'!$A$18:$L$205, MATCH("A &amp; G ID", 'E4 TB Allocation Details'!$A$18:$L$18, 0),FALSE), 'E2 Allocators'!$B$15:$W$361, MATCH('O5 Details by Class &amp; Accounts'!CI$18, 'E2 Allocators'!$B$15:$W$15, 0),FALSE)*$E57)</f>
        <v>0</v>
      </c>
      <c r="CJ57" s="1412">
        <f ca="1">IF(ISERROR(VLOOKUP(VLOOKUP($A57, 'E4 TB Allocation Details'!$A$18:$L$205, MATCH("A &amp; G ID", 'E4 TB Allocation Details'!$A$18:$L$18, 0),FALSE), 'E2 Allocators'!$B$15:$W$361, MATCH('O5 Details by Class &amp; Accounts'!CJ$18, 'E2 Allocators'!$B$15:$W$15, 0),FALSE)*$E57), 0, VLOOKUP(VLOOKUP($A57, 'E4 TB Allocation Details'!$A$18:$L$205, MATCH("A &amp; G ID", 'E4 TB Allocation Details'!$A$18:$L$18, 0),FALSE), 'E2 Allocators'!$B$15:$W$361, MATCH('O5 Details by Class &amp; Accounts'!CJ$18, 'E2 Allocators'!$B$15:$W$15, 0),FALSE)*$E57)</f>
        <v>0</v>
      </c>
      <c r="CK57" s="1412">
        <f ca="1">IF(ISERROR(VLOOKUP(VLOOKUP($A57, 'E4 TB Allocation Details'!$A$18:$L$205, MATCH("A &amp; G ID", 'E4 TB Allocation Details'!$A$18:$L$18, 0),FALSE), 'E2 Allocators'!$B$15:$W$361, MATCH('O5 Details by Class &amp; Accounts'!CK$18, 'E2 Allocators'!$B$15:$W$15, 0),FALSE)*$E57), 0, VLOOKUP(VLOOKUP($A57, 'E4 TB Allocation Details'!$A$18:$L$205, MATCH("A &amp; G ID", 'E4 TB Allocation Details'!$A$18:$L$18, 0),FALSE), 'E2 Allocators'!$B$15:$W$361, MATCH('O5 Details by Class &amp; Accounts'!CK$18, 'E2 Allocators'!$B$15:$W$15, 0),FALSE)*$E57)</f>
        <v>0</v>
      </c>
      <c r="CL57" s="1412">
        <f ca="1">IF(ISERROR(VLOOKUP(VLOOKUP($A57, 'E4 TB Allocation Details'!$A$18:$L$205, MATCH("A &amp; G ID", 'E4 TB Allocation Details'!$A$18:$L$18, 0),FALSE), 'E2 Allocators'!$B$15:$W$361, MATCH('O5 Details by Class &amp; Accounts'!CL$18, 'E2 Allocators'!$B$15:$W$15, 0),FALSE)*$E57), 0, VLOOKUP(VLOOKUP($A57, 'E4 TB Allocation Details'!$A$18:$L$205, MATCH("A &amp; G ID", 'E4 TB Allocation Details'!$A$18:$L$18, 0),FALSE), 'E2 Allocators'!$B$15:$W$361, MATCH('O5 Details by Class &amp; Accounts'!CL$18, 'E2 Allocators'!$B$15:$W$15, 0),FALSE)*$E57)</f>
        <v>0</v>
      </c>
      <c r="CM57" s="1412">
        <f ca="1">IF(ISERROR(VLOOKUP(VLOOKUP($A57, 'E4 TB Allocation Details'!$A$18:$L$205, MATCH("A &amp; G ID", 'E4 TB Allocation Details'!$A$18:$L$18, 0),FALSE), 'E2 Allocators'!$B$15:$W$361, MATCH('O5 Details by Class &amp; Accounts'!CM$18, 'E2 Allocators'!$B$15:$W$15, 0),FALSE)*$E57), 0, VLOOKUP(VLOOKUP($A57, 'E4 TB Allocation Details'!$A$18:$L$205, MATCH("A &amp; G ID", 'E4 TB Allocation Details'!$A$18:$L$18, 0),FALSE), 'E2 Allocators'!$B$15:$W$361, MATCH('O5 Details by Class &amp; Accounts'!CM$18, 'E2 Allocators'!$B$15:$W$15, 0),FALSE)*$E57)</f>
        <v>0</v>
      </c>
      <c r="CN57" s="1412">
        <f t="shared" si="5"/>
        <v>0</v>
      </c>
      <c r="CO57" s="1792">
        <f t="shared" ref="CO57:CO80" si="7">+E57-AC57-AX57-BS57-CN57</f>
        <v>2.3283064365386963E-10</v>
      </c>
      <c r="CQ57" s="2087" t="s">
        <v>653</v>
      </c>
    </row>
    <row r="58" spans="1:95" s="81" customFormat="1" ht="12.75">
      <c r="A58" s="1175">
        <v>1855</v>
      </c>
      <c r="B58" s="1176" t="s">
        <v>430</v>
      </c>
      <c r="C58" s="1789">
        <f ca="1">IF(ISERROR(VLOOKUP($A58,'I3 TB Data'!$A$23:$H$458,MATCH('O5 Details by Class &amp; Accounts'!$C$18, 'I3 TB Data'!$A$23:$H$23,0),0)), 0, VLOOKUP($A58,'I3 TB Data'!$A$23:$H$458,MATCH('O5 Details by Class &amp; Accounts'!$C$18,'I3 TB Data'!$A$23:$H$23,0),0))</f>
        <v>1908000</v>
      </c>
      <c r="D58" s="1790">
        <f ca="1">'I4 BO ASSETS'!E55</f>
        <v>0</v>
      </c>
      <c r="E58" s="1789">
        <f t="shared" si="6"/>
        <v>1908000</v>
      </c>
      <c r="F58" s="1791">
        <f ca="1">IF(ISERROR(VLOOKUP($A58, 'E1 Categorization'!A33:E122, MATCH("Customer Component", 'E1 Categorization'!$A$33:$E$33,0), 0)), 0, IF(VLOOKUP($A58, 'E1 Categorization'!A33:E122, MATCH("Customer Component", 'E1 Categorization'!$A$33:$E$33,0), 0)=0, 'O5 Details by Class &amp; Accounts'!$E58, IF(AND(VLOOKUP($A58, 'E1 Categorization'!A33:E122, MATCH("Customer Component", 'E1 Categorization'!$A$33:$E$33,0), 0) &gt;0, VLOOKUP($A58, 'E1 Categorization'!A33:E122, MATCH("Customer Component", 'E1 Categorization'!$A$33:$E$33,0), 0)&lt;1), 'O5 Details by Class &amp; Accounts'!$E58*(1-VLOOKUP($A58, 'E1 Categorization'!A33:E122, MATCH("Customer Component", 'E1 Categorization'!$A$33:$E$33,0), 0)), 0)))</f>
        <v>0</v>
      </c>
      <c r="G58" s="1791">
        <f ca="1">IF(ISERROR(VLOOKUP($A58, 'E1 Categorization'!A33:E122, MATCH("Customer Component", 'E1 Categorization'!$A$33:$E$33,0), 0)),0, IF(VLOOKUP($A58, 'E1 Categorization'!A33:E122, MATCH("Customer Component", 'E1 Categorization'!$A$33:$E$33,0), 0)=0, 0, IF(AND(VLOOKUP($A58, 'E1 Categorization'!A33:E122, MATCH("Customer Component", 'E1 Categorization'!$A$33:$E$33,0), 0) &gt;0, VLOOKUP($A58, 'E1 Categorization'!A33:E122, MATCH("Customer Component", 'E1 Categorization'!$A$33:$E$33,0), 0)&lt;1), 'O5 Details by Class &amp; Accounts'!$E58*(VLOOKUP($A58, 'E1 Categorization'!A33:E122, MATCH("Customer Component", 'E1 Categorization'!$A$33:$E$33,0), 0)), 'O5 Details by Class &amp; Accounts'!$E58)))</f>
        <v>1908000</v>
      </c>
      <c r="H58" s="1412">
        <f ca="1">F58+G58</f>
        <v>1908000</v>
      </c>
      <c r="I58" s="1412">
        <f ca="1">IF(ISERROR(VLOOKUP(VLOOKUP($A58, 'E4 TB Allocation Details'!$A$18:$L$205, MATCH("Demand ID", 'E4 TB Allocation Details'!$A$18:$L$18, 0),FALSE), 'E2 Allocators'!$B$15:$W$361, MATCH('O5 Details by Class &amp; Accounts'!I$18, 'E2 Allocators'!$B$15:$W$15, 0),FALSE)*$F58), 0, VLOOKUP(VLOOKUP($A58, 'E4 TB Allocation Details'!$A$18:$L$205, MATCH("Demand ID", 'E4 TB Allocation Details'!$A$18:$L$18, 0),FALSE), 'E2 Allocators'!$B$15:$W$361, MATCH('O5 Details by Class &amp; Accounts'!I$18, 'E2 Allocators'!$B$15:$W$15, 0),FALSE)*$F58)</f>
        <v>0</v>
      </c>
      <c r="J58" s="1412">
        <f ca="1">IF(ISERROR(VLOOKUP(VLOOKUP($A58, 'E4 TB Allocation Details'!$A$18:$L$205, MATCH("Demand ID", 'E4 TB Allocation Details'!$A$18:$L$18, 0),FALSE), 'E2 Allocators'!$B$15:$W$361, MATCH('O5 Details by Class &amp; Accounts'!J$18, 'E2 Allocators'!$B$15:$W$15, 0),FALSE)*$F58), 0, VLOOKUP(VLOOKUP($A58, 'E4 TB Allocation Details'!$A$18:$L$205, MATCH("Demand ID", 'E4 TB Allocation Details'!$A$18:$L$18, 0),FALSE), 'E2 Allocators'!$B$15:$W$361, MATCH('O5 Details by Class &amp; Accounts'!J$18, 'E2 Allocators'!$B$15:$W$15, 0),FALSE)*$F58)</f>
        <v>0</v>
      </c>
      <c r="K58" s="1412">
        <f ca="1">IF(ISERROR(VLOOKUP(VLOOKUP($A58, 'E4 TB Allocation Details'!$A$18:$L$205, MATCH("Demand ID", 'E4 TB Allocation Details'!$A$18:$L$18, 0),FALSE), 'E2 Allocators'!$B$15:$W$361, MATCH('O5 Details by Class &amp; Accounts'!K$18, 'E2 Allocators'!$B$15:$W$15, 0),FALSE)*$F58), 0, VLOOKUP(VLOOKUP($A58, 'E4 TB Allocation Details'!$A$18:$L$205, MATCH("Demand ID", 'E4 TB Allocation Details'!$A$18:$L$18, 0),FALSE), 'E2 Allocators'!$B$15:$W$361, MATCH('O5 Details by Class &amp; Accounts'!K$18, 'E2 Allocators'!$B$15:$W$15, 0),FALSE)*$F58)</f>
        <v>0</v>
      </c>
      <c r="L58" s="1412">
        <f ca="1">IF(ISERROR(VLOOKUP(VLOOKUP($A58, 'E4 TB Allocation Details'!$A$18:$L$205, MATCH("Demand ID", 'E4 TB Allocation Details'!$A$18:$L$18, 0),FALSE), 'E2 Allocators'!$B$15:$W$361, MATCH('O5 Details by Class &amp; Accounts'!L$18, 'E2 Allocators'!$B$15:$W$15, 0),FALSE)*$F58), 0, VLOOKUP(VLOOKUP($A58, 'E4 TB Allocation Details'!$A$18:$L$205, MATCH("Demand ID", 'E4 TB Allocation Details'!$A$18:$L$18, 0),FALSE), 'E2 Allocators'!$B$15:$W$361, MATCH('O5 Details by Class &amp; Accounts'!L$18, 'E2 Allocators'!$B$15:$W$15, 0),FALSE)*$F58)</f>
        <v>0</v>
      </c>
      <c r="M58" s="1412">
        <f ca="1">IF(ISERROR(VLOOKUP(VLOOKUP($A58, 'E4 TB Allocation Details'!$A$18:$L$205, MATCH("Demand ID", 'E4 TB Allocation Details'!$A$18:$L$18, 0),FALSE), 'E2 Allocators'!$B$15:$W$361, MATCH('O5 Details by Class &amp; Accounts'!M$18, 'E2 Allocators'!$B$15:$W$15, 0),FALSE)*$F58), 0, VLOOKUP(VLOOKUP($A58, 'E4 TB Allocation Details'!$A$18:$L$205, MATCH("Demand ID", 'E4 TB Allocation Details'!$A$18:$L$18, 0),FALSE), 'E2 Allocators'!$B$15:$W$361, MATCH('O5 Details by Class &amp; Accounts'!M$18, 'E2 Allocators'!$B$15:$W$15, 0),FALSE)*$F58)</f>
        <v>0</v>
      </c>
      <c r="N58" s="1412">
        <f ca="1">IF(ISERROR(VLOOKUP(VLOOKUP($A58, 'E4 TB Allocation Details'!$A$18:$L$205, MATCH("Demand ID", 'E4 TB Allocation Details'!$A$18:$L$18, 0),FALSE), 'E2 Allocators'!$B$15:$W$361, MATCH('O5 Details by Class &amp; Accounts'!N$18, 'E2 Allocators'!$B$15:$W$15, 0),FALSE)*$F58), 0, VLOOKUP(VLOOKUP($A58, 'E4 TB Allocation Details'!$A$18:$L$205, MATCH("Demand ID", 'E4 TB Allocation Details'!$A$18:$L$18, 0),FALSE), 'E2 Allocators'!$B$15:$W$361, MATCH('O5 Details by Class &amp; Accounts'!N$18, 'E2 Allocators'!$B$15:$W$15, 0),FALSE)*$F58)</f>
        <v>0</v>
      </c>
      <c r="O58" s="1412">
        <f ca="1">IF(ISERROR(VLOOKUP(VLOOKUP($A58, 'E4 TB Allocation Details'!$A$18:$L$205, MATCH("Demand ID", 'E4 TB Allocation Details'!$A$18:$L$18, 0),FALSE), 'E2 Allocators'!$B$15:$W$361, MATCH('O5 Details by Class &amp; Accounts'!O$18, 'E2 Allocators'!$B$15:$W$15, 0),FALSE)*$F58), 0, VLOOKUP(VLOOKUP($A58, 'E4 TB Allocation Details'!$A$18:$L$205, MATCH("Demand ID", 'E4 TB Allocation Details'!$A$18:$L$18, 0),FALSE), 'E2 Allocators'!$B$15:$W$361, MATCH('O5 Details by Class &amp; Accounts'!O$18, 'E2 Allocators'!$B$15:$W$15, 0),FALSE)*$F58)</f>
        <v>0</v>
      </c>
      <c r="P58" s="1412">
        <f ca="1">IF(ISERROR(VLOOKUP(VLOOKUP($A58, 'E4 TB Allocation Details'!$A$18:$L$205, MATCH("Demand ID", 'E4 TB Allocation Details'!$A$18:$L$18, 0),FALSE), 'E2 Allocators'!$B$15:$W$361, MATCH('O5 Details by Class &amp; Accounts'!P$18, 'E2 Allocators'!$B$15:$W$15, 0),FALSE)*$F58), 0, VLOOKUP(VLOOKUP($A58, 'E4 TB Allocation Details'!$A$18:$L$205, MATCH("Demand ID", 'E4 TB Allocation Details'!$A$18:$L$18, 0),FALSE), 'E2 Allocators'!$B$15:$W$361, MATCH('O5 Details by Class &amp; Accounts'!P$18, 'E2 Allocators'!$B$15:$W$15, 0),FALSE)*$F58)</f>
        <v>0</v>
      </c>
      <c r="Q58" s="1412">
        <f ca="1">IF(ISERROR(VLOOKUP(VLOOKUP($A58, 'E4 TB Allocation Details'!$A$18:$L$205, MATCH("Demand ID", 'E4 TB Allocation Details'!$A$18:$L$18, 0),FALSE), 'E2 Allocators'!$B$15:$W$361, MATCH('O5 Details by Class &amp; Accounts'!Q$18, 'E2 Allocators'!$B$15:$W$15, 0),FALSE)*$F58), 0, VLOOKUP(VLOOKUP($A58, 'E4 TB Allocation Details'!$A$18:$L$205, MATCH("Demand ID", 'E4 TB Allocation Details'!$A$18:$L$18, 0),FALSE), 'E2 Allocators'!$B$15:$W$361, MATCH('O5 Details by Class &amp; Accounts'!Q$18, 'E2 Allocators'!$B$15:$W$15, 0),FALSE)*$F58)</f>
        <v>0</v>
      </c>
      <c r="R58" s="1412">
        <f ca="1">IF(ISERROR(VLOOKUP(VLOOKUP($A58, 'E4 TB Allocation Details'!$A$18:$L$205, MATCH("Demand ID", 'E4 TB Allocation Details'!$A$18:$L$18, 0),FALSE), 'E2 Allocators'!$B$15:$W$361, MATCH('O5 Details by Class &amp; Accounts'!R$18, 'E2 Allocators'!$B$15:$W$15, 0),FALSE)*$F58), 0, VLOOKUP(VLOOKUP($A58, 'E4 TB Allocation Details'!$A$18:$L$205, MATCH("Demand ID", 'E4 TB Allocation Details'!$A$18:$L$18, 0),FALSE), 'E2 Allocators'!$B$15:$W$361, MATCH('O5 Details by Class &amp; Accounts'!R$18, 'E2 Allocators'!$B$15:$W$15, 0),FALSE)*$F58)</f>
        <v>0</v>
      </c>
      <c r="S58" s="1412">
        <f ca="1">IF(ISERROR(VLOOKUP(VLOOKUP($A58, 'E4 TB Allocation Details'!$A$18:$L$205, MATCH("Demand ID", 'E4 TB Allocation Details'!$A$18:$L$18, 0),FALSE), 'E2 Allocators'!$B$15:$W$361, MATCH('O5 Details by Class &amp; Accounts'!S$18, 'E2 Allocators'!$B$15:$W$15, 0),FALSE)*$F58), 0, VLOOKUP(VLOOKUP($A58, 'E4 TB Allocation Details'!$A$18:$L$205, MATCH("Demand ID", 'E4 TB Allocation Details'!$A$18:$L$18, 0),FALSE), 'E2 Allocators'!$B$15:$W$361, MATCH('O5 Details by Class &amp; Accounts'!S$18, 'E2 Allocators'!$B$15:$W$15, 0),FALSE)*$F58)</f>
        <v>0</v>
      </c>
      <c r="T58" s="1412">
        <f ca="1">IF(ISERROR(VLOOKUP(VLOOKUP($A58, 'E4 TB Allocation Details'!$A$18:$L$205, MATCH("Demand ID", 'E4 TB Allocation Details'!$A$18:$L$18, 0),FALSE), 'E2 Allocators'!$B$15:$W$361, MATCH('O5 Details by Class &amp; Accounts'!T$18, 'E2 Allocators'!$B$15:$W$15, 0),FALSE)*$F58), 0, VLOOKUP(VLOOKUP($A58, 'E4 TB Allocation Details'!$A$18:$L$205, MATCH("Demand ID", 'E4 TB Allocation Details'!$A$18:$L$18, 0),FALSE), 'E2 Allocators'!$B$15:$W$361, MATCH('O5 Details by Class &amp; Accounts'!T$18, 'E2 Allocators'!$B$15:$W$15, 0),FALSE)*$F58)</f>
        <v>0</v>
      </c>
      <c r="U58" s="1412">
        <f ca="1">IF(ISERROR(VLOOKUP(VLOOKUP($A58, 'E4 TB Allocation Details'!$A$18:$L$205, MATCH("Demand ID", 'E4 TB Allocation Details'!$A$18:$L$18, 0),FALSE), 'E2 Allocators'!$B$15:$W$361, MATCH('O5 Details by Class &amp; Accounts'!U$18, 'E2 Allocators'!$B$15:$W$15, 0),FALSE)*$F58), 0, VLOOKUP(VLOOKUP($A58, 'E4 TB Allocation Details'!$A$18:$L$205, MATCH("Demand ID", 'E4 TB Allocation Details'!$A$18:$L$18, 0),FALSE), 'E2 Allocators'!$B$15:$W$361, MATCH('O5 Details by Class &amp; Accounts'!U$18, 'E2 Allocators'!$B$15:$W$15, 0),FALSE)*$F58)</f>
        <v>0</v>
      </c>
      <c r="V58" s="1412">
        <f ca="1">IF(ISERROR(VLOOKUP(VLOOKUP($A58, 'E4 TB Allocation Details'!$A$18:$L$205, MATCH("Demand ID", 'E4 TB Allocation Details'!$A$18:$L$18, 0),FALSE), 'E2 Allocators'!$B$15:$W$361, MATCH('O5 Details by Class &amp; Accounts'!V$18, 'E2 Allocators'!$B$15:$W$15, 0),FALSE)*$F58), 0, VLOOKUP(VLOOKUP($A58, 'E4 TB Allocation Details'!$A$18:$L$205, MATCH("Demand ID", 'E4 TB Allocation Details'!$A$18:$L$18, 0),FALSE), 'E2 Allocators'!$B$15:$W$361, MATCH('O5 Details by Class &amp; Accounts'!V$18, 'E2 Allocators'!$B$15:$W$15, 0),FALSE)*$F58)</f>
        <v>0</v>
      </c>
      <c r="W58" s="1412">
        <f ca="1">IF(ISERROR(VLOOKUP(VLOOKUP($A58, 'E4 TB Allocation Details'!$A$18:$L$205, MATCH("Demand ID", 'E4 TB Allocation Details'!$A$18:$L$18, 0),FALSE), 'E2 Allocators'!$B$15:$W$361, MATCH('O5 Details by Class &amp; Accounts'!W$18, 'E2 Allocators'!$B$15:$W$15, 0),FALSE)*$F58), 0, VLOOKUP(VLOOKUP($A58, 'E4 TB Allocation Details'!$A$18:$L$205, MATCH("Demand ID", 'E4 TB Allocation Details'!$A$18:$L$18, 0),FALSE), 'E2 Allocators'!$B$15:$W$361, MATCH('O5 Details by Class &amp; Accounts'!W$18, 'E2 Allocators'!$B$15:$W$15, 0),FALSE)*$F58)</f>
        <v>0</v>
      </c>
      <c r="X58" s="1412">
        <f ca="1">IF(ISERROR(VLOOKUP(VLOOKUP($A58, 'E4 TB Allocation Details'!$A$18:$L$205, MATCH("Demand ID", 'E4 TB Allocation Details'!$A$18:$L$18, 0),FALSE), 'E2 Allocators'!$B$15:$W$361, MATCH('O5 Details by Class &amp; Accounts'!X$18, 'E2 Allocators'!$B$15:$W$15, 0),FALSE)*$F58), 0, VLOOKUP(VLOOKUP($A58, 'E4 TB Allocation Details'!$A$18:$L$205, MATCH("Demand ID", 'E4 TB Allocation Details'!$A$18:$L$18, 0),FALSE), 'E2 Allocators'!$B$15:$W$361, MATCH('O5 Details by Class &amp; Accounts'!X$18, 'E2 Allocators'!$B$15:$W$15, 0),FALSE)*$F58)</f>
        <v>0</v>
      </c>
      <c r="Y58" s="1412">
        <f ca="1">IF(ISERROR(VLOOKUP(VLOOKUP($A58, 'E4 TB Allocation Details'!$A$18:$L$205, MATCH("Demand ID", 'E4 TB Allocation Details'!$A$18:$L$18, 0),FALSE), 'E2 Allocators'!$B$15:$W$361, MATCH('O5 Details by Class &amp; Accounts'!Y$18, 'E2 Allocators'!$B$15:$W$15, 0),FALSE)*$F58), 0, VLOOKUP(VLOOKUP($A58, 'E4 TB Allocation Details'!$A$18:$L$205, MATCH("Demand ID", 'E4 TB Allocation Details'!$A$18:$L$18, 0),FALSE), 'E2 Allocators'!$B$15:$W$361, MATCH('O5 Details by Class &amp; Accounts'!Y$18, 'E2 Allocators'!$B$15:$W$15, 0),FALSE)*$F58)</f>
        <v>0</v>
      </c>
      <c r="Z58" s="1412">
        <f ca="1">IF(ISERROR(VLOOKUP(VLOOKUP($A58, 'E4 TB Allocation Details'!$A$18:$L$205, MATCH("Demand ID", 'E4 TB Allocation Details'!$A$18:$L$18, 0),FALSE), 'E2 Allocators'!$B$15:$W$361, MATCH('O5 Details by Class &amp; Accounts'!Z$18, 'E2 Allocators'!$B$15:$W$15, 0),FALSE)*$F58), 0, VLOOKUP(VLOOKUP($A58, 'E4 TB Allocation Details'!$A$18:$L$205, MATCH("Demand ID", 'E4 TB Allocation Details'!$A$18:$L$18, 0),FALSE), 'E2 Allocators'!$B$15:$W$361, MATCH('O5 Details by Class &amp; Accounts'!Z$18, 'E2 Allocators'!$B$15:$W$15, 0),FALSE)*$F58)</f>
        <v>0</v>
      </c>
      <c r="AA58" s="1412">
        <f ca="1">IF(ISERROR(VLOOKUP(VLOOKUP($A58, 'E4 TB Allocation Details'!$A$18:$L$205, MATCH("Demand ID", 'E4 TB Allocation Details'!$A$18:$L$18, 0),FALSE), 'E2 Allocators'!$B$15:$W$361, MATCH('O5 Details by Class &amp; Accounts'!AA$18, 'E2 Allocators'!$B$15:$W$15, 0),FALSE)*$F58), 0, VLOOKUP(VLOOKUP($A58, 'E4 TB Allocation Details'!$A$18:$L$205, MATCH("Demand ID", 'E4 TB Allocation Details'!$A$18:$L$18, 0),FALSE), 'E2 Allocators'!$B$15:$W$361, MATCH('O5 Details by Class &amp; Accounts'!AA$18, 'E2 Allocators'!$B$15:$W$15, 0),FALSE)*$F58)</f>
        <v>0</v>
      </c>
      <c r="AB58" s="1412">
        <f ca="1">IF(ISERROR(VLOOKUP(VLOOKUP($A58, 'E4 TB Allocation Details'!$A$18:$L$205, MATCH("Demand ID", 'E4 TB Allocation Details'!$A$18:$L$18, 0),FALSE), 'E2 Allocators'!$B$15:$W$361, MATCH('O5 Details by Class &amp; Accounts'!AB$18, 'E2 Allocators'!$B$15:$W$15, 0),FALSE)*$F58), 0, VLOOKUP(VLOOKUP($A58, 'E4 TB Allocation Details'!$A$18:$L$205, MATCH("Demand ID", 'E4 TB Allocation Details'!$A$18:$L$18, 0),FALSE), 'E2 Allocators'!$B$15:$W$361, MATCH('O5 Details by Class &amp; Accounts'!AB$18, 'E2 Allocators'!$B$15:$W$15, 0),FALSE)*$F58)</f>
        <v>0</v>
      </c>
      <c r="AC58" s="1412">
        <f ca="1">SUM(I58:AB58)</f>
        <v>0</v>
      </c>
      <c r="AD58" s="1412">
        <f ca="1">IF(ISERROR(VLOOKUP(VLOOKUP($A58, 'E4 TB Allocation Details'!$A$18:$L$205, MATCH("Customer ID", 'E4 TB Allocation Details'!$A$18:$L$18, 0),FALSE), 'E2 Allocators'!$B$15:$W$361, MATCH('O5 Details by Class &amp; Accounts'!AD$18, 'E2 Allocators'!$B$15:$W$15, 0),FALSE)*$G58), 0, VLOOKUP(VLOOKUP($A58, 'E4 TB Allocation Details'!$A$18:$L$205, MATCH("Customer ID", 'E4 TB Allocation Details'!$A$18:$L$18, 0),FALSE), 'E2 Allocators'!$B$15:$W$361, MATCH('O5 Details by Class &amp; Accounts'!AD$18, 'E2 Allocators'!$B$15:$W$15, 0),FALSE)*$G58)</f>
        <v>1157247.2311173053</v>
      </c>
      <c r="AE58" s="1412">
        <f ca="1">IF(ISERROR(VLOOKUP(VLOOKUP($A58, 'E4 TB Allocation Details'!$A$18:$L$205, MATCH("Customer ID", 'E4 TB Allocation Details'!$A$18:$L$18, 0),FALSE), 'E2 Allocators'!$B$15:$W$361, MATCH('O5 Details by Class &amp; Accounts'!AE$18, 'E2 Allocators'!$B$15:$W$15, 0),FALSE)*$G58), 0, VLOOKUP(VLOOKUP($A58, 'E4 TB Allocation Details'!$A$18:$L$205, MATCH("Customer ID", 'E4 TB Allocation Details'!$A$18:$L$18, 0),FALSE), 'E2 Allocators'!$B$15:$W$361, MATCH('O5 Details by Class &amp; Accounts'!AE$18, 'E2 Allocators'!$B$15:$W$15, 0),FALSE)*$G58)</f>
        <v>254916.49731237837</v>
      </c>
      <c r="AF58" s="1412">
        <f ca="1">IF(ISERROR(VLOOKUP(VLOOKUP($A58, 'E4 TB Allocation Details'!$A$18:$L$205, MATCH("Customer ID", 'E4 TB Allocation Details'!$A$18:$L$18, 0),FALSE), 'E2 Allocators'!$B$15:$W$361, MATCH('O5 Details by Class &amp; Accounts'!AF$18, 'E2 Allocators'!$B$15:$W$15, 0),FALSE)*$G58), 0, VLOOKUP(VLOOKUP($A58, 'E4 TB Allocation Details'!$A$18:$L$205, MATCH("Customer ID", 'E4 TB Allocation Details'!$A$18:$L$18, 0),FALSE), 'E2 Allocators'!$B$15:$W$361, MATCH('O5 Details by Class &amp; Accounts'!AF$18, 'E2 Allocators'!$B$15:$W$15, 0),FALSE)*$G58)</f>
        <v>63460.642337771533</v>
      </c>
      <c r="AG58" s="1412">
        <f ca="1">IF(ISERROR(VLOOKUP(VLOOKUP($A58, 'E4 TB Allocation Details'!$A$18:$L$205, MATCH("Customer ID", 'E4 TB Allocation Details'!$A$18:$L$18, 0),FALSE), 'E2 Allocators'!$B$15:$W$361, MATCH('O5 Details by Class &amp; Accounts'!AG$18, 'E2 Allocators'!$B$15:$W$15, 0),FALSE)*$G58), 0, VLOOKUP(VLOOKUP($A58, 'E4 TB Allocation Details'!$A$18:$L$205, MATCH("Customer ID", 'E4 TB Allocation Details'!$A$18:$L$18, 0),FALSE), 'E2 Allocators'!$B$15:$W$361, MATCH('O5 Details by Class &amp; Accounts'!AG$18, 'E2 Allocators'!$B$15:$W$15, 0),FALSE)*$G58)</f>
        <v>0</v>
      </c>
      <c r="AH58" s="1412">
        <f ca="1">IF(ISERROR(VLOOKUP(VLOOKUP($A58, 'E4 TB Allocation Details'!$A$18:$L$205, MATCH("Customer ID", 'E4 TB Allocation Details'!$A$18:$L$18, 0),FALSE), 'E2 Allocators'!$B$15:$W$361, MATCH('O5 Details by Class &amp; Accounts'!AH$18, 'E2 Allocators'!$B$15:$W$15, 0),FALSE)*$G58), 0, VLOOKUP(VLOOKUP($A58, 'E4 TB Allocation Details'!$A$18:$L$205, MATCH("Customer ID", 'E4 TB Allocation Details'!$A$18:$L$18, 0),FALSE), 'E2 Allocators'!$B$15:$W$361, MATCH('O5 Details by Class &amp; Accounts'!AH$18, 'E2 Allocators'!$B$15:$W$15, 0),FALSE)*$G58)</f>
        <v>0</v>
      </c>
      <c r="AI58" s="1412">
        <f ca="1">IF(ISERROR(VLOOKUP(VLOOKUP($A58, 'E4 TB Allocation Details'!$A$18:$L$205, MATCH("Customer ID", 'E4 TB Allocation Details'!$A$18:$L$18, 0),FALSE), 'E2 Allocators'!$B$15:$W$361, MATCH('O5 Details by Class &amp; Accounts'!AI$18, 'E2 Allocators'!$B$15:$W$15, 0),FALSE)*$G58), 0, VLOOKUP(VLOOKUP($A58, 'E4 TB Allocation Details'!$A$18:$L$205, MATCH("Customer ID", 'E4 TB Allocation Details'!$A$18:$L$18, 0),FALSE), 'E2 Allocators'!$B$15:$W$361, MATCH('O5 Details by Class &amp; Accounts'!AI$18, 'E2 Allocators'!$B$15:$W$15, 0),FALSE)*$G58)</f>
        <v>0</v>
      </c>
      <c r="AJ58" s="1412">
        <f ca="1">IF(ISERROR(VLOOKUP(VLOOKUP($A58, 'E4 TB Allocation Details'!$A$18:$L$205, MATCH("Customer ID", 'E4 TB Allocation Details'!$A$18:$L$18, 0),FALSE), 'E2 Allocators'!$B$15:$W$361, MATCH('O5 Details by Class &amp; Accounts'!AJ$18, 'E2 Allocators'!$B$15:$W$15, 0),FALSE)*$G58), 0, VLOOKUP(VLOOKUP($A58, 'E4 TB Allocation Details'!$A$18:$L$205, MATCH("Customer ID", 'E4 TB Allocation Details'!$A$18:$L$18, 0),FALSE), 'E2 Allocators'!$B$15:$W$361, MATCH('O5 Details by Class &amp; Accounts'!AJ$18, 'E2 Allocators'!$B$15:$W$15, 0),FALSE)*$G58)</f>
        <v>394035.8117762506</v>
      </c>
      <c r="AK58" s="1412">
        <f ca="1">IF(ISERROR(VLOOKUP(VLOOKUP($A58, 'E4 TB Allocation Details'!$A$18:$L$205, MATCH("Customer ID", 'E4 TB Allocation Details'!$A$18:$L$18, 0),FALSE), 'E2 Allocators'!$B$15:$W$361, MATCH('O5 Details by Class &amp; Accounts'!AK$18, 'E2 Allocators'!$B$15:$W$15, 0),FALSE)*$G58), 0, VLOOKUP(VLOOKUP($A58, 'E4 TB Allocation Details'!$A$18:$L$205, MATCH("Customer ID", 'E4 TB Allocation Details'!$A$18:$L$18, 0),FALSE), 'E2 Allocators'!$B$15:$W$361, MATCH('O5 Details by Class &amp; Accounts'!AK$18, 'E2 Allocators'!$B$15:$W$15, 0),FALSE)*$G58)</f>
        <v>21607.70058953005</v>
      </c>
      <c r="AL58" s="1412">
        <f ca="1">IF(ISERROR(VLOOKUP(VLOOKUP($A58, 'E4 TB Allocation Details'!$A$18:$L$205, MATCH("Customer ID", 'E4 TB Allocation Details'!$A$18:$L$18, 0),FALSE), 'E2 Allocators'!$B$15:$W$361, MATCH('O5 Details by Class &amp; Accounts'!AL$18, 'E2 Allocators'!$B$15:$W$15, 0),FALSE)*$G58), 0, VLOOKUP(VLOOKUP($A58, 'E4 TB Allocation Details'!$A$18:$L$205, MATCH("Customer ID", 'E4 TB Allocation Details'!$A$18:$L$18, 0),FALSE), 'E2 Allocators'!$B$15:$W$361, MATCH('O5 Details by Class &amp; Accounts'!AL$18, 'E2 Allocators'!$B$15:$W$15, 0),FALSE)*$G58)</f>
        <v>16732.116866764296</v>
      </c>
      <c r="AM58" s="1412">
        <f ca="1">IF(ISERROR(VLOOKUP(VLOOKUP($A58, 'E4 TB Allocation Details'!$A$18:$L$205, MATCH("Customer ID", 'E4 TB Allocation Details'!$A$18:$L$18, 0),FALSE), 'E2 Allocators'!$B$15:$W$361, MATCH('O5 Details by Class &amp; Accounts'!AM$18, 'E2 Allocators'!$B$15:$W$15, 0),FALSE)*$G58), 0, VLOOKUP(VLOOKUP($A58, 'E4 TB Allocation Details'!$A$18:$L$205, MATCH("Customer ID", 'E4 TB Allocation Details'!$A$18:$L$18, 0),FALSE), 'E2 Allocators'!$B$15:$W$361, MATCH('O5 Details by Class &amp; Accounts'!AM$18, 'E2 Allocators'!$B$15:$W$15, 0),FALSE)*$G58)</f>
        <v>0</v>
      </c>
      <c r="AN58" s="1412">
        <f ca="1">IF(ISERROR(VLOOKUP(VLOOKUP($A58, 'E4 TB Allocation Details'!$A$18:$L$205, MATCH("Customer ID", 'E4 TB Allocation Details'!$A$18:$L$18, 0),FALSE), 'E2 Allocators'!$B$15:$W$361, MATCH('O5 Details by Class &amp; Accounts'!AN$18, 'E2 Allocators'!$B$15:$W$15, 0),FALSE)*$G58), 0, VLOOKUP(VLOOKUP($A58, 'E4 TB Allocation Details'!$A$18:$L$205, MATCH("Customer ID", 'E4 TB Allocation Details'!$A$18:$L$18, 0),FALSE), 'E2 Allocators'!$B$15:$W$361, MATCH('O5 Details by Class &amp; Accounts'!AN$18, 'E2 Allocators'!$B$15:$W$15, 0),FALSE)*$G58)</f>
        <v>0</v>
      </c>
      <c r="AO58" s="1412">
        <f ca="1">IF(ISERROR(VLOOKUP(VLOOKUP($A58, 'E4 TB Allocation Details'!$A$18:$L$205, MATCH("Customer ID", 'E4 TB Allocation Details'!$A$18:$L$18, 0),FALSE), 'E2 Allocators'!$B$15:$W$361, MATCH('O5 Details by Class &amp; Accounts'!AO$18, 'E2 Allocators'!$B$15:$W$15, 0),FALSE)*$G58), 0, VLOOKUP(VLOOKUP($A58, 'E4 TB Allocation Details'!$A$18:$L$205, MATCH("Customer ID", 'E4 TB Allocation Details'!$A$18:$L$18, 0),FALSE), 'E2 Allocators'!$B$15:$W$361, MATCH('O5 Details by Class &amp; Accounts'!AO$18, 'E2 Allocators'!$B$15:$W$15, 0),FALSE)*$G58)</f>
        <v>0</v>
      </c>
      <c r="AP58" s="1412">
        <f ca="1">IF(ISERROR(VLOOKUP(VLOOKUP($A58, 'E4 TB Allocation Details'!$A$18:$L$205, MATCH("Customer ID", 'E4 TB Allocation Details'!$A$18:$L$18, 0),FALSE), 'E2 Allocators'!$B$15:$W$361, MATCH('O5 Details by Class &amp; Accounts'!AP$18, 'E2 Allocators'!$B$15:$W$15, 0),FALSE)*$G58), 0, VLOOKUP(VLOOKUP($A58, 'E4 TB Allocation Details'!$A$18:$L$205, MATCH("Customer ID", 'E4 TB Allocation Details'!$A$18:$L$18, 0),FALSE), 'E2 Allocators'!$B$15:$W$361, MATCH('O5 Details by Class &amp; Accounts'!AP$18, 'E2 Allocators'!$B$15:$W$15, 0),FALSE)*$G58)</f>
        <v>0</v>
      </c>
      <c r="AQ58" s="1412">
        <f ca="1">IF(ISERROR(VLOOKUP(VLOOKUP($A58, 'E4 TB Allocation Details'!$A$18:$L$205, MATCH("Customer ID", 'E4 TB Allocation Details'!$A$18:$L$18, 0),FALSE), 'E2 Allocators'!$B$15:$W$361, MATCH('O5 Details by Class &amp; Accounts'!AQ$18, 'E2 Allocators'!$B$15:$W$15, 0),FALSE)*$G58), 0, VLOOKUP(VLOOKUP($A58, 'E4 TB Allocation Details'!$A$18:$L$205, MATCH("Customer ID", 'E4 TB Allocation Details'!$A$18:$L$18, 0),FALSE), 'E2 Allocators'!$B$15:$W$361, MATCH('O5 Details by Class &amp; Accounts'!AQ$18, 'E2 Allocators'!$B$15:$W$15, 0),FALSE)*$G58)</f>
        <v>0</v>
      </c>
      <c r="AR58" s="1412">
        <f ca="1">IF(ISERROR(VLOOKUP(VLOOKUP($A58, 'E4 TB Allocation Details'!$A$18:$L$205, MATCH("Customer ID", 'E4 TB Allocation Details'!$A$18:$L$18, 0),FALSE), 'E2 Allocators'!$B$15:$W$361, MATCH('O5 Details by Class &amp; Accounts'!AR$18, 'E2 Allocators'!$B$15:$W$15, 0),FALSE)*$G58), 0, VLOOKUP(VLOOKUP($A58, 'E4 TB Allocation Details'!$A$18:$L$205, MATCH("Customer ID", 'E4 TB Allocation Details'!$A$18:$L$18, 0),FALSE), 'E2 Allocators'!$B$15:$W$361, MATCH('O5 Details by Class &amp; Accounts'!AR$18, 'E2 Allocators'!$B$15:$W$15, 0),FALSE)*$G58)</f>
        <v>0</v>
      </c>
      <c r="AS58" s="1412">
        <f ca="1">IF(ISERROR(VLOOKUP(VLOOKUP($A58, 'E4 TB Allocation Details'!$A$18:$L$205, MATCH("Customer ID", 'E4 TB Allocation Details'!$A$18:$L$18, 0),FALSE), 'E2 Allocators'!$B$15:$W$361, MATCH('O5 Details by Class &amp; Accounts'!AS$18, 'E2 Allocators'!$B$15:$W$15, 0),FALSE)*$G58), 0, VLOOKUP(VLOOKUP($A58, 'E4 TB Allocation Details'!$A$18:$L$205, MATCH("Customer ID", 'E4 TB Allocation Details'!$A$18:$L$18, 0),FALSE), 'E2 Allocators'!$B$15:$W$361, MATCH('O5 Details by Class &amp; Accounts'!AS$18, 'E2 Allocators'!$B$15:$W$15, 0),FALSE)*$G58)</f>
        <v>0</v>
      </c>
      <c r="AT58" s="1412">
        <f ca="1">IF(ISERROR(VLOOKUP(VLOOKUP($A58, 'E4 TB Allocation Details'!$A$18:$L$205, MATCH("Customer ID", 'E4 TB Allocation Details'!$A$18:$L$18, 0),FALSE), 'E2 Allocators'!$B$15:$W$361, MATCH('O5 Details by Class &amp; Accounts'!AT$18, 'E2 Allocators'!$B$15:$W$15, 0),FALSE)*$G58), 0, VLOOKUP(VLOOKUP($A58, 'E4 TB Allocation Details'!$A$18:$L$205, MATCH("Customer ID", 'E4 TB Allocation Details'!$A$18:$L$18, 0),FALSE), 'E2 Allocators'!$B$15:$W$361, MATCH('O5 Details by Class &amp; Accounts'!AT$18, 'E2 Allocators'!$B$15:$W$15, 0),FALSE)*$G58)</f>
        <v>0</v>
      </c>
      <c r="AU58" s="1412">
        <f ca="1">IF(ISERROR(VLOOKUP(VLOOKUP($A58, 'E4 TB Allocation Details'!$A$18:$L$205, MATCH("Customer ID", 'E4 TB Allocation Details'!$A$18:$L$18, 0),FALSE), 'E2 Allocators'!$B$15:$W$361, MATCH('O5 Details by Class &amp; Accounts'!AU$18, 'E2 Allocators'!$B$15:$W$15, 0),FALSE)*$G58), 0, VLOOKUP(VLOOKUP($A58, 'E4 TB Allocation Details'!$A$18:$L$205, MATCH("Customer ID", 'E4 TB Allocation Details'!$A$18:$L$18, 0),FALSE), 'E2 Allocators'!$B$15:$W$361, MATCH('O5 Details by Class &amp; Accounts'!AU$18, 'E2 Allocators'!$B$15:$W$15, 0),FALSE)*$G58)</f>
        <v>0</v>
      </c>
      <c r="AV58" s="1412">
        <f ca="1">IF(ISERROR(VLOOKUP(VLOOKUP($A58, 'E4 TB Allocation Details'!$A$18:$L$205, MATCH("Customer ID", 'E4 TB Allocation Details'!$A$18:$L$18, 0),FALSE), 'E2 Allocators'!$B$15:$W$361, MATCH('O5 Details by Class &amp; Accounts'!AV$18, 'E2 Allocators'!$B$15:$W$15, 0),FALSE)*$G58), 0, VLOOKUP(VLOOKUP($A58, 'E4 TB Allocation Details'!$A$18:$L$205, MATCH("Customer ID", 'E4 TB Allocation Details'!$A$18:$L$18, 0),FALSE), 'E2 Allocators'!$B$15:$W$361, MATCH('O5 Details by Class &amp; Accounts'!AV$18, 'E2 Allocators'!$B$15:$W$15, 0),FALSE)*$G58)</f>
        <v>0</v>
      </c>
      <c r="AW58" s="1412">
        <f ca="1">IF(ISERROR(VLOOKUP(VLOOKUP($A58, 'E4 TB Allocation Details'!$A$18:$L$205, MATCH("Customer ID", 'E4 TB Allocation Details'!$A$18:$L$18, 0),FALSE), 'E2 Allocators'!$B$15:$W$361, MATCH('O5 Details by Class &amp; Accounts'!AW$18, 'E2 Allocators'!$B$15:$W$15, 0),FALSE)*$G58), 0, VLOOKUP(VLOOKUP($A58, 'E4 TB Allocation Details'!$A$18:$L$205, MATCH("Customer ID", 'E4 TB Allocation Details'!$A$18:$L$18, 0),FALSE), 'E2 Allocators'!$B$15:$W$361, MATCH('O5 Details by Class &amp; Accounts'!AW$18, 'E2 Allocators'!$B$15:$W$15, 0),FALSE)*$G58)</f>
        <v>0</v>
      </c>
      <c r="AX58" s="1412">
        <f ca="1">SUM(AD58:AW58)</f>
        <v>1908000.0000000002</v>
      </c>
      <c r="AY58" s="1412">
        <f ca="1">IF(ISERROR(VLOOKUP(VLOOKUP($A58, 'E4 TB Allocation Details'!$A$18:$L$205, MATCH("Misc ID", 'E4 TB Allocation Details'!$A$18:$L$18, 0),FALSE), 'E2 Allocators'!$B$15:$W$361, MATCH('O5 Details by Class &amp; Accounts'!AY$18, 'E2 Allocators'!$B$15:$W$15, 0),FALSE)*$E58), 0, VLOOKUP(VLOOKUP($A58, 'E4 TB Allocation Details'!$A$18:$L$205, MATCH("Misc ID", 'E4 TB Allocation Details'!$A$18:$L$18, 0),FALSE), 'E2 Allocators'!$B$15:$W$361, MATCH('O5 Details by Class &amp; Accounts'!AY$18, 'E2 Allocators'!$B$15:$W$15, 0),FALSE)*$E58)</f>
        <v>0</v>
      </c>
      <c r="AZ58" s="1412">
        <f ca="1">IF(ISERROR(VLOOKUP(VLOOKUP($A58, 'E4 TB Allocation Details'!$A$18:$L$205, MATCH("Misc ID", 'E4 TB Allocation Details'!$A$18:$L$18, 0),FALSE), 'E2 Allocators'!$B$15:$W$361, MATCH('O5 Details by Class &amp; Accounts'!AZ$18, 'E2 Allocators'!$B$15:$W$15, 0),FALSE)*$E58), 0, VLOOKUP(VLOOKUP($A58, 'E4 TB Allocation Details'!$A$18:$L$205, MATCH("Misc ID", 'E4 TB Allocation Details'!$A$18:$L$18, 0),FALSE), 'E2 Allocators'!$B$15:$W$361, MATCH('O5 Details by Class &amp; Accounts'!AZ$18, 'E2 Allocators'!$B$15:$W$15, 0),FALSE)*$E58)</f>
        <v>0</v>
      </c>
      <c r="BA58" s="1412">
        <f ca="1">IF(ISERROR(VLOOKUP(VLOOKUP($A58, 'E4 TB Allocation Details'!$A$18:$L$205, MATCH("Misc ID", 'E4 TB Allocation Details'!$A$18:$L$18, 0),FALSE), 'E2 Allocators'!$B$15:$W$361, MATCH('O5 Details by Class &amp; Accounts'!BA$18, 'E2 Allocators'!$B$15:$W$15, 0),FALSE)*$E58), 0, VLOOKUP(VLOOKUP($A58, 'E4 TB Allocation Details'!$A$18:$L$205, MATCH("Misc ID", 'E4 TB Allocation Details'!$A$18:$L$18, 0),FALSE), 'E2 Allocators'!$B$15:$W$361, MATCH('O5 Details by Class &amp; Accounts'!BA$18, 'E2 Allocators'!$B$15:$W$15, 0),FALSE)*$E58)</f>
        <v>0</v>
      </c>
      <c r="BB58" s="1412">
        <f ca="1">IF(ISERROR(VLOOKUP(VLOOKUP($A58, 'E4 TB Allocation Details'!$A$18:$L$205, MATCH("Misc ID", 'E4 TB Allocation Details'!$A$18:$L$18, 0),FALSE), 'E2 Allocators'!$B$15:$W$361, MATCH('O5 Details by Class &amp; Accounts'!BB$18, 'E2 Allocators'!$B$15:$W$15, 0),FALSE)*$E58), 0, VLOOKUP(VLOOKUP($A58, 'E4 TB Allocation Details'!$A$18:$L$205, MATCH("Misc ID", 'E4 TB Allocation Details'!$A$18:$L$18, 0),FALSE), 'E2 Allocators'!$B$15:$W$361, MATCH('O5 Details by Class &amp; Accounts'!BB$18, 'E2 Allocators'!$B$15:$W$15, 0),FALSE)*$E58)</f>
        <v>0</v>
      </c>
      <c r="BC58" s="1412">
        <f ca="1">IF(ISERROR(VLOOKUP(VLOOKUP($A58, 'E4 TB Allocation Details'!$A$18:$L$205, MATCH("Misc ID", 'E4 TB Allocation Details'!$A$18:$L$18, 0),FALSE), 'E2 Allocators'!$B$15:$W$361, MATCH('O5 Details by Class &amp; Accounts'!BC$18, 'E2 Allocators'!$B$15:$W$15, 0),FALSE)*$E58), 0, VLOOKUP(VLOOKUP($A58, 'E4 TB Allocation Details'!$A$18:$L$205, MATCH("Misc ID", 'E4 TB Allocation Details'!$A$18:$L$18, 0),FALSE), 'E2 Allocators'!$B$15:$W$361, MATCH('O5 Details by Class &amp; Accounts'!BC$18, 'E2 Allocators'!$B$15:$W$15, 0),FALSE)*$E58)</f>
        <v>0</v>
      </c>
      <c r="BD58" s="1412">
        <f ca="1">IF(ISERROR(VLOOKUP(VLOOKUP($A58, 'E4 TB Allocation Details'!$A$18:$L$205, MATCH("Misc ID", 'E4 TB Allocation Details'!$A$18:$L$18, 0),FALSE), 'E2 Allocators'!$B$15:$W$361, MATCH('O5 Details by Class &amp; Accounts'!BD$18, 'E2 Allocators'!$B$15:$W$15, 0),FALSE)*$E58), 0, VLOOKUP(VLOOKUP($A58, 'E4 TB Allocation Details'!$A$18:$L$205, MATCH("Misc ID", 'E4 TB Allocation Details'!$A$18:$L$18, 0),FALSE), 'E2 Allocators'!$B$15:$W$361, MATCH('O5 Details by Class &amp; Accounts'!BD$18, 'E2 Allocators'!$B$15:$W$15, 0),FALSE)*$E58)</f>
        <v>0</v>
      </c>
      <c r="BE58" s="1412">
        <f ca="1">IF(ISERROR(VLOOKUP(VLOOKUP($A58, 'E4 TB Allocation Details'!$A$18:$L$205, MATCH("Misc ID", 'E4 TB Allocation Details'!$A$18:$L$18, 0),FALSE), 'E2 Allocators'!$B$15:$W$361, MATCH('O5 Details by Class &amp; Accounts'!BE$18, 'E2 Allocators'!$B$15:$W$15, 0),FALSE)*$E58), 0, VLOOKUP(VLOOKUP($A58, 'E4 TB Allocation Details'!$A$18:$L$205, MATCH("Misc ID", 'E4 TB Allocation Details'!$A$18:$L$18, 0),FALSE), 'E2 Allocators'!$B$15:$W$361, MATCH('O5 Details by Class &amp; Accounts'!BE$18, 'E2 Allocators'!$B$15:$W$15, 0),FALSE)*$E58)</f>
        <v>0</v>
      </c>
      <c r="BF58" s="1412">
        <f ca="1">IF(ISERROR(VLOOKUP(VLOOKUP($A58, 'E4 TB Allocation Details'!$A$18:$L$205, MATCH("Misc ID", 'E4 TB Allocation Details'!$A$18:$L$18, 0),FALSE), 'E2 Allocators'!$B$15:$W$361, MATCH('O5 Details by Class &amp; Accounts'!BF$18, 'E2 Allocators'!$B$15:$W$15, 0),FALSE)*$E58), 0, VLOOKUP(VLOOKUP($A58, 'E4 TB Allocation Details'!$A$18:$L$205, MATCH("Misc ID", 'E4 TB Allocation Details'!$A$18:$L$18, 0),FALSE), 'E2 Allocators'!$B$15:$W$361, MATCH('O5 Details by Class &amp; Accounts'!BF$18, 'E2 Allocators'!$B$15:$W$15, 0),FALSE)*$E58)</f>
        <v>0</v>
      </c>
      <c r="BG58" s="1412">
        <f ca="1">IF(ISERROR(VLOOKUP(VLOOKUP($A58, 'E4 TB Allocation Details'!$A$18:$L$205, MATCH("Misc ID", 'E4 TB Allocation Details'!$A$18:$L$18, 0),FALSE), 'E2 Allocators'!$B$15:$W$361, MATCH('O5 Details by Class &amp; Accounts'!BG$18, 'E2 Allocators'!$B$15:$W$15, 0),FALSE)*$E58), 0, VLOOKUP(VLOOKUP($A58, 'E4 TB Allocation Details'!$A$18:$L$205, MATCH("Misc ID", 'E4 TB Allocation Details'!$A$18:$L$18, 0),FALSE), 'E2 Allocators'!$B$15:$W$361, MATCH('O5 Details by Class &amp; Accounts'!BG$18, 'E2 Allocators'!$B$15:$W$15, 0),FALSE)*$E58)</f>
        <v>0</v>
      </c>
      <c r="BH58" s="1412">
        <f ca="1">IF(ISERROR(VLOOKUP(VLOOKUP($A58, 'E4 TB Allocation Details'!$A$18:$L$205, MATCH("Misc ID", 'E4 TB Allocation Details'!$A$18:$L$18, 0),FALSE), 'E2 Allocators'!$B$15:$W$361, MATCH('O5 Details by Class &amp; Accounts'!BH$18, 'E2 Allocators'!$B$15:$W$15, 0),FALSE)*$E58), 0, VLOOKUP(VLOOKUP($A58, 'E4 TB Allocation Details'!$A$18:$L$205, MATCH("Misc ID", 'E4 TB Allocation Details'!$A$18:$L$18, 0),FALSE), 'E2 Allocators'!$B$15:$W$361, MATCH('O5 Details by Class &amp; Accounts'!BH$18, 'E2 Allocators'!$B$15:$W$15, 0),FALSE)*$E58)</f>
        <v>0</v>
      </c>
      <c r="BI58" s="1412">
        <f ca="1">IF(ISERROR(VLOOKUP(VLOOKUP($A58, 'E4 TB Allocation Details'!$A$18:$L$205, MATCH("Misc ID", 'E4 TB Allocation Details'!$A$18:$L$18, 0),FALSE), 'E2 Allocators'!$B$15:$W$361, MATCH('O5 Details by Class &amp; Accounts'!BI$18, 'E2 Allocators'!$B$15:$W$15, 0),FALSE)*$E58), 0, VLOOKUP(VLOOKUP($A58, 'E4 TB Allocation Details'!$A$18:$L$205, MATCH("Misc ID", 'E4 TB Allocation Details'!$A$18:$L$18, 0),FALSE), 'E2 Allocators'!$B$15:$W$361, MATCH('O5 Details by Class &amp; Accounts'!BI$18, 'E2 Allocators'!$B$15:$W$15, 0),FALSE)*$E58)</f>
        <v>0</v>
      </c>
      <c r="BJ58" s="1412">
        <f ca="1">IF(ISERROR(VLOOKUP(VLOOKUP($A58, 'E4 TB Allocation Details'!$A$18:$L$205, MATCH("Misc ID", 'E4 TB Allocation Details'!$A$18:$L$18, 0),FALSE), 'E2 Allocators'!$B$15:$W$361, MATCH('O5 Details by Class &amp; Accounts'!BJ$18, 'E2 Allocators'!$B$15:$W$15, 0),FALSE)*$E58), 0, VLOOKUP(VLOOKUP($A58, 'E4 TB Allocation Details'!$A$18:$L$205, MATCH("Misc ID", 'E4 TB Allocation Details'!$A$18:$L$18, 0),FALSE), 'E2 Allocators'!$B$15:$W$361, MATCH('O5 Details by Class &amp; Accounts'!BJ$18, 'E2 Allocators'!$B$15:$W$15, 0),FALSE)*$E58)</f>
        <v>0</v>
      </c>
      <c r="BK58" s="1412">
        <f ca="1">IF(ISERROR(VLOOKUP(VLOOKUP($A58, 'E4 TB Allocation Details'!$A$18:$L$205, MATCH("Misc ID", 'E4 TB Allocation Details'!$A$18:$L$18, 0),FALSE), 'E2 Allocators'!$B$15:$W$361, MATCH('O5 Details by Class &amp; Accounts'!BK$18, 'E2 Allocators'!$B$15:$W$15, 0),FALSE)*$E58), 0, VLOOKUP(VLOOKUP($A58, 'E4 TB Allocation Details'!$A$18:$L$205, MATCH("Misc ID", 'E4 TB Allocation Details'!$A$18:$L$18, 0),FALSE), 'E2 Allocators'!$B$15:$W$361, MATCH('O5 Details by Class &amp; Accounts'!BK$18, 'E2 Allocators'!$B$15:$W$15, 0),FALSE)*$E58)</f>
        <v>0</v>
      </c>
      <c r="BL58" s="1412">
        <f ca="1">IF(ISERROR(VLOOKUP(VLOOKUP($A58, 'E4 TB Allocation Details'!$A$18:$L$205, MATCH("Misc ID", 'E4 TB Allocation Details'!$A$18:$L$18, 0),FALSE), 'E2 Allocators'!$B$15:$W$361, MATCH('O5 Details by Class &amp; Accounts'!BL$18, 'E2 Allocators'!$B$15:$W$15, 0),FALSE)*$E58), 0, VLOOKUP(VLOOKUP($A58, 'E4 TB Allocation Details'!$A$18:$L$205, MATCH("Misc ID", 'E4 TB Allocation Details'!$A$18:$L$18, 0),FALSE), 'E2 Allocators'!$B$15:$W$361, MATCH('O5 Details by Class &amp; Accounts'!BL$18, 'E2 Allocators'!$B$15:$W$15, 0),FALSE)*$E58)</f>
        <v>0</v>
      </c>
      <c r="BM58" s="1412">
        <f ca="1">IF(ISERROR(VLOOKUP(VLOOKUP($A58, 'E4 TB Allocation Details'!$A$18:$L$205, MATCH("Misc ID", 'E4 TB Allocation Details'!$A$18:$L$18, 0),FALSE), 'E2 Allocators'!$B$15:$W$361, MATCH('O5 Details by Class &amp; Accounts'!BM$18, 'E2 Allocators'!$B$15:$W$15, 0),FALSE)*$E58), 0, VLOOKUP(VLOOKUP($A58, 'E4 TB Allocation Details'!$A$18:$L$205, MATCH("Misc ID", 'E4 TB Allocation Details'!$A$18:$L$18, 0),FALSE), 'E2 Allocators'!$B$15:$W$361, MATCH('O5 Details by Class &amp; Accounts'!BM$18, 'E2 Allocators'!$B$15:$W$15, 0),FALSE)*$E58)</f>
        <v>0</v>
      </c>
      <c r="BN58" s="1412">
        <f ca="1">IF(ISERROR(VLOOKUP(VLOOKUP($A58, 'E4 TB Allocation Details'!$A$18:$L$205, MATCH("Misc ID", 'E4 TB Allocation Details'!$A$18:$L$18, 0),FALSE), 'E2 Allocators'!$B$15:$W$361, MATCH('O5 Details by Class &amp; Accounts'!BN$18, 'E2 Allocators'!$B$15:$W$15, 0),FALSE)*$E58), 0, VLOOKUP(VLOOKUP($A58, 'E4 TB Allocation Details'!$A$18:$L$205, MATCH("Misc ID", 'E4 TB Allocation Details'!$A$18:$L$18, 0),FALSE), 'E2 Allocators'!$B$15:$W$361, MATCH('O5 Details by Class &amp; Accounts'!BN$18, 'E2 Allocators'!$B$15:$W$15, 0),FALSE)*$E58)</f>
        <v>0</v>
      </c>
      <c r="BO58" s="1412">
        <f ca="1">IF(ISERROR(VLOOKUP(VLOOKUP($A58, 'E4 TB Allocation Details'!$A$18:$L$205, MATCH("Misc ID", 'E4 TB Allocation Details'!$A$18:$L$18, 0),FALSE), 'E2 Allocators'!$B$15:$W$361, MATCH('O5 Details by Class &amp; Accounts'!BO$18, 'E2 Allocators'!$B$15:$W$15, 0),FALSE)*$E58), 0, VLOOKUP(VLOOKUP($A58, 'E4 TB Allocation Details'!$A$18:$L$205, MATCH("Misc ID", 'E4 TB Allocation Details'!$A$18:$L$18, 0),FALSE), 'E2 Allocators'!$B$15:$W$361, MATCH('O5 Details by Class &amp; Accounts'!BO$18, 'E2 Allocators'!$B$15:$W$15, 0),FALSE)*$E58)</f>
        <v>0</v>
      </c>
      <c r="BP58" s="1412">
        <f ca="1">IF(ISERROR(VLOOKUP(VLOOKUP($A58, 'E4 TB Allocation Details'!$A$18:$L$205, MATCH("Misc ID", 'E4 TB Allocation Details'!$A$18:$L$18, 0),FALSE), 'E2 Allocators'!$B$15:$W$361, MATCH('O5 Details by Class &amp; Accounts'!BP$18, 'E2 Allocators'!$B$15:$W$15, 0),FALSE)*$E58), 0, VLOOKUP(VLOOKUP($A58, 'E4 TB Allocation Details'!$A$18:$L$205, MATCH("Misc ID", 'E4 TB Allocation Details'!$A$18:$L$18, 0),FALSE), 'E2 Allocators'!$B$15:$W$361, MATCH('O5 Details by Class &amp; Accounts'!BP$18, 'E2 Allocators'!$B$15:$W$15, 0),FALSE)*$E58)</f>
        <v>0</v>
      </c>
      <c r="BQ58" s="1412">
        <f ca="1">IF(ISERROR(VLOOKUP(VLOOKUP($A58, 'E4 TB Allocation Details'!$A$18:$L$205, MATCH("Misc ID", 'E4 TB Allocation Details'!$A$18:$L$18, 0),FALSE), 'E2 Allocators'!$B$15:$W$361, MATCH('O5 Details by Class &amp; Accounts'!BQ$18, 'E2 Allocators'!$B$15:$W$15, 0),FALSE)*$E58), 0, VLOOKUP(VLOOKUP($A58, 'E4 TB Allocation Details'!$A$18:$L$205, MATCH("Misc ID", 'E4 TB Allocation Details'!$A$18:$L$18, 0),FALSE), 'E2 Allocators'!$B$15:$W$361, MATCH('O5 Details by Class &amp; Accounts'!BQ$18, 'E2 Allocators'!$B$15:$W$15, 0),FALSE)*$E58)</f>
        <v>0</v>
      </c>
      <c r="BR58" s="1412">
        <f ca="1">IF(ISERROR(VLOOKUP(VLOOKUP($A58, 'E4 TB Allocation Details'!$A$18:$L$205, MATCH("Misc ID", 'E4 TB Allocation Details'!$A$18:$L$18, 0),FALSE), 'E2 Allocators'!$B$15:$W$361, MATCH('O5 Details by Class &amp; Accounts'!BR$18, 'E2 Allocators'!$B$15:$W$15, 0),FALSE)*$E58), 0, VLOOKUP(VLOOKUP($A58, 'E4 TB Allocation Details'!$A$18:$L$205, MATCH("Misc ID", 'E4 TB Allocation Details'!$A$18:$L$18, 0),FALSE), 'E2 Allocators'!$B$15:$W$361, MATCH('O5 Details by Class &amp; Accounts'!BR$18, 'E2 Allocators'!$B$15:$W$15, 0),FALSE)*$E58)</f>
        <v>0</v>
      </c>
      <c r="BS58" s="1412">
        <f ca="1">SUM(AY58:BR58)</f>
        <v>0</v>
      </c>
      <c r="BT58" s="1412">
        <f ca="1">IF(ISERROR(VLOOKUP(VLOOKUP($A58, 'E4 TB Allocation Details'!$A$18:$L$205, MATCH("A &amp; G ID", 'E4 TB Allocation Details'!$A$18:$L$18, 0),FALSE), 'E2 Allocators'!$B$15:$W$361, MATCH('O5 Details by Class &amp; Accounts'!BT$18, 'E2 Allocators'!$B$15:$W$15, 0),FALSE)*$E58), 0, VLOOKUP(VLOOKUP($A58, 'E4 TB Allocation Details'!$A$18:$L$205, MATCH("A &amp; G ID", 'E4 TB Allocation Details'!$A$18:$L$18, 0),FALSE), 'E2 Allocators'!$B$15:$W$361, MATCH('O5 Details by Class &amp; Accounts'!BT$18, 'E2 Allocators'!$B$15:$W$15, 0),FALSE)*$E58)</f>
        <v>0</v>
      </c>
      <c r="BU58" s="1412">
        <f ca="1">IF(ISERROR(VLOOKUP(VLOOKUP($A58, 'E4 TB Allocation Details'!$A$18:$L$205, MATCH("A &amp; G ID", 'E4 TB Allocation Details'!$A$18:$L$18, 0),FALSE), 'E2 Allocators'!$B$15:$W$361, MATCH('O5 Details by Class &amp; Accounts'!BU$18, 'E2 Allocators'!$B$15:$W$15, 0),FALSE)*$E58), 0, VLOOKUP(VLOOKUP($A58, 'E4 TB Allocation Details'!$A$18:$L$205, MATCH("A &amp; G ID", 'E4 TB Allocation Details'!$A$18:$L$18, 0),FALSE), 'E2 Allocators'!$B$15:$W$361, MATCH('O5 Details by Class &amp; Accounts'!BU$18, 'E2 Allocators'!$B$15:$W$15, 0),FALSE)*$E58)</f>
        <v>0</v>
      </c>
      <c r="BV58" s="1412">
        <f ca="1">IF(ISERROR(VLOOKUP(VLOOKUP($A58, 'E4 TB Allocation Details'!$A$18:$L$205, MATCH("A &amp; G ID", 'E4 TB Allocation Details'!$A$18:$L$18, 0),FALSE), 'E2 Allocators'!$B$15:$W$361, MATCH('O5 Details by Class &amp; Accounts'!BV$18, 'E2 Allocators'!$B$15:$W$15, 0),FALSE)*$E58), 0, VLOOKUP(VLOOKUP($A58, 'E4 TB Allocation Details'!$A$18:$L$205, MATCH("A &amp; G ID", 'E4 TB Allocation Details'!$A$18:$L$18, 0),FALSE), 'E2 Allocators'!$B$15:$W$361, MATCH('O5 Details by Class &amp; Accounts'!BV$18, 'E2 Allocators'!$B$15:$W$15, 0),FALSE)*$E58)</f>
        <v>0</v>
      </c>
      <c r="BW58" s="1412">
        <f ca="1">IF(ISERROR(VLOOKUP(VLOOKUP($A58, 'E4 TB Allocation Details'!$A$18:$L$205, MATCH("A &amp; G ID", 'E4 TB Allocation Details'!$A$18:$L$18, 0),FALSE), 'E2 Allocators'!$B$15:$W$361, MATCH('O5 Details by Class &amp; Accounts'!BW$18, 'E2 Allocators'!$B$15:$W$15, 0),FALSE)*$E58), 0, VLOOKUP(VLOOKUP($A58, 'E4 TB Allocation Details'!$A$18:$L$205, MATCH("A &amp; G ID", 'E4 TB Allocation Details'!$A$18:$L$18, 0),FALSE), 'E2 Allocators'!$B$15:$W$361, MATCH('O5 Details by Class &amp; Accounts'!BW$18, 'E2 Allocators'!$B$15:$W$15, 0),FALSE)*$E58)</f>
        <v>0</v>
      </c>
      <c r="BX58" s="1412">
        <f ca="1">IF(ISERROR(VLOOKUP(VLOOKUP($A58, 'E4 TB Allocation Details'!$A$18:$L$205, MATCH("A &amp; G ID", 'E4 TB Allocation Details'!$A$18:$L$18, 0),FALSE), 'E2 Allocators'!$B$15:$W$361, MATCH('O5 Details by Class &amp; Accounts'!BX$18, 'E2 Allocators'!$B$15:$W$15, 0),FALSE)*$E58), 0, VLOOKUP(VLOOKUP($A58, 'E4 TB Allocation Details'!$A$18:$L$205, MATCH("A &amp; G ID", 'E4 TB Allocation Details'!$A$18:$L$18, 0),FALSE), 'E2 Allocators'!$B$15:$W$361, MATCH('O5 Details by Class &amp; Accounts'!BX$18, 'E2 Allocators'!$B$15:$W$15, 0),FALSE)*$E58)</f>
        <v>0</v>
      </c>
      <c r="BY58" s="1412">
        <f ca="1">IF(ISERROR(VLOOKUP(VLOOKUP($A58, 'E4 TB Allocation Details'!$A$18:$L$205, MATCH("A &amp; G ID", 'E4 TB Allocation Details'!$A$18:$L$18, 0),FALSE), 'E2 Allocators'!$B$15:$W$361, MATCH('O5 Details by Class &amp; Accounts'!BY$18, 'E2 Allocators'!$B$15:$W$15, 0),FALSE)*$E58), 0, VLOOKUP(VLOOKUP($A58, 'E4 TB Allocation Details'!$A$18:$L$205, MATCH("A &amp; G ID", 'E4 TB Allocation Details'!$A$18:$L$18, 0),FALSE), 'E2 Allocators'!$B$15:$W$361, MATCH('O5 Details by Class &amp; Accounts'!BY$18, 'E2 Allocators'!$B$15:$W$15, 0),FALSE)*$E58)</f>
        <v>0</v>
      </c>
      <c r="BZ58" s="1412">
        <f ca="1">IF(ISERROR(VLOOKUP(VLOOKUP($A58, 'E4 TB Allocation Details'!$A$18:$L$205, MATCH("A &amp; G ID", 'E4 TB Allocation Details'!$A$18:$L$18, 0),FALSE), 'E2 Allocators'!$B$15:$W$361, MATCH('O5 Details by Class &amp; Accounts'!BZ$18, 'E2 Allocators'!$B$15:$W$15, 0),FALSE)*$E58), 0, VLOOKUP(VLOOKUP($A58, 'E4 TB Allocation Details'!$A$18:$L$205, MATCH("A &amp; G ID", 'E4 TB Allocation Details'!$A$18:$L$18, 0),FALSE), 'E2 Allocators'!$B$15:$W$361, MATCH('O5 Details by Class &amp; Accounts'!BZ$18, 'E2 Allocators'!$B$15:$W$15, 0),FALSE)*$E58)</f>
        <v>0</v>
      </c>
      <c r="CA58" s="1412">
        <f ca="1">IF(ISERROR(VLOOKUP(VLOOKUP($A58, 'E4 TB Allocation Details'!$A$18:$L$205, MATCH("A &amp; G ID", 'E4 TB Allocation Details'!$A$18:$L$18, 0),FALSE), 'E2 Allocators'!$B$15:$W$361, MATCH('O5 Details by Class &amp; Accounts'!CA$18, 'E2 Allocators'!$B$15:$W$15, 0),FALSE)*$E58), 0, VLOOKUP(VLOOKUP($A58, 'E4 TB Allocation Details'!$A$18:$L$205, MATCH("A &amp; G ID", 'E4 TB Allocation Details'!$A$18:$L$18, 0),FALSE), 'E2 Allocators'!$B$15:$W$361, MATCH('O5 Details by Class &amp; Accounts'!CA$18, 'E2 Allocators'!$B$15:$W$15, 0),FALSE)*$E58)</f>
        <v>0</v>
      </c>
      <c r="CB58" s="1412">
        <f ca="1">IF(ISERROR(VLOOKUP(VLOOKUP($A58, 'E4 TB Allocation Details'!$A$18:$L$205, MATCH("A &amp; G ID", 'E4 TB Allocation Details'!$A$18:$L$18, 0),FALSE), 'E2 Allocators'!$B$15:$W$361, MATCH('O5 Details by Class &amp; Accounts'!CB$18, 'E2 Allocators'!$B$15:$W$15, 0),FALSE)*$E58), 0, VLOOKUP(VLOOKUP($A58, 'E4 TB Allocation Details'!$A$18:$L$205, MATCH("A &amp; G ID", 'E4 TB Allocation Details'!$A$18:$L$18, 0),FALSE), 'E2 Allocators'!$B$15:$W$361, MATCH('O5 Details by Class &amp; Accounts'!CB$18, 'E2 Allocators'!$B$15:$W$15, 0),FALSE)*$E58)</f>
        <v>0</v>
      </c>
      <c r="CC58" s="1412">
        <f ca="1">IF(ISERROR(VLOOKUP(VLOOKUP($A58, 'E4 TB Allocation Details'!$A$18:$L$205, MATCH("A &amp; G ID", 'E4 TB Allocation Details'!$A$18:$L$18, 0),FALSE), 'E2 Allocators'!$B$15:$W$361, MATCH('O5 Details by Class &amp; Accounts'!CC$18, 'E2 Allocators'!$B$15:$W$15, 0),FALSE)*$E58), 0, VLOOKUP(VLOOKUP($A58, 'E4 TB Allocation Details'!$A$18:$L$205, MATCH("A &amp; G ID", 'E4 TB Allocation Details'!$A$18:$L$18, 0),FALSE), 'E2 Allocators'!$B$15:$W$361, MATCH('O5 Details by Class &amp; Accounts'!CC$18, 'E2 Allocators'!$B$15:$W$15, 0),FALSE)*$E58)</f>
        <v>0</v>
      </c>
      <c r="CD58" s="1412">
        <f ca="1">IF(ISERROR(VLOOKUP(VLOOKUP($A58, 'E4 TB Allocation Details'!$A$18:$L$205, MATCH("A &amp; G ID", 'E4 TB Allocation Details'!$A$18:$L$18, 0),FALSE), 'E2 Allocators'!$B$15:$W$361, MATCH('O5 Details by Class &amp; Accounts'!CD$18, 'E2 Allocators'!$B$15:$W$15, 0),FALSE)*$E58), 0, VLOOKUP(VLOOKUP($A58, 'E4 TB Allocation Details'!$A$18:$L$205, MATCH("A &amp; G ID", 'E4 TB Allocation Details'!$A$18:$L$18, 0),FALSE), 'E2 Allocators'!$B$15:$W$361, MATCH('O5 Details by Class &amp; Accounts'!CD$18, 'E2 Allocators'!$B$15:$W$15, 0),FALSE)*$E58)</f>
        <v>0</v>
      </c>
      <c r="CE58" s="1412">
        <f ca="1">IF(ISERROR(VLOOKUP(VLOOKUP($A58, 'E4 TB Allocation Details'!$A$18:$L$205, MATCH("A &amp; G ID", 'E4 TB Allocation Details'!$A$18:$L$18, 0),FALSE), 'E2 Allocators'!$B$15:$W$361, MATCH('O5 Details by Class &amp; Accounts'!CE$18, 'E2 Allocators'!$B$15:$W$15, 0),FALSE)*$E58), 0, VLOOKUP(VLOOKUP($A58, 'E4 TB Allocation Details'!$A$18:$L$205, MATCH("A &amp; G ID", 'E4 TB Allocation Details'!$A$18:$L$18, 0),FALSE), 'E2 Allocators'!$B$15:$W$361, MATCH('O5 Details by Class &amp; Accounts'!CE$18, 'E2 Allocators'!$B$15:$W$15, 0),FALSE)*$E58)</f>
        <v>0</v>
      </c>
      <c r="CF58" s="1412">
        <f ca="1">IF(ISERROR(VLOOKUP(VLOOKUP($A58, 'E4 TB Allocation Details'!$A$18:$L$205, MATCH("A &amp; G ID", 'E4 TB Allocation Details'!$A$18:$L$18, 0),FALSE), 'E2 Allocators'!$B$15:$W$361, MATCH('O5 Details by Class &amp; Accounts'!CF$18, 'E2 Allocators'!$B$15:$W$15, 0),FALSE)*$E58), 0, VLOOKUP(VLOOKUP($A58, 'E4 TB Allocation Details'!$A$18:$L$205, MATCH("A &amp; G ID", 'E4 TB Allocation Details'!$A$18:$L$18, 0),FALSE), 'E2 Allocators'!$B$15:$W$361, MATCH('O5 Details by Class &amp; Accounts'!CF$18, 'E2 Allocators'!$B$15:$W$15, 0),FALSE)*$E58)</f>
        <v>0</v>
      </c>
      <c r="CG58" s="1412">
        <f ca="1">IF(ISERROR(VLOOKUP(VLOOKUP($A58, 'E4 TB Allocation Details'!$A$18:$L$205, MATCH("A &amp; G ID", 'E4 TB Allocation Details'!$A$18:$L$18, 0),FALSE), 'E2 Allocators'!$B$15:$W$361, MATCH('O5 Details by Class &amp; Accounts'!CG$18, 'E2 Allocators'!$B$15:$W$15, 0),FALSE)*$E58), 0, VLOOKUP(VLOOKUP($A58, 'E4 TB Allocation Details'!$A$18:$L$205, MATCH("A &amp; G ID", 'E4 TB Allocation Details'!$A$18:$L$18, 0),FALSE), 'E2 Allocators'!$B$15:$W$361, MATCH('O5 Details by Class &amp; Accounts'!CG$18, 'E2 Allocators'!$B$15:$W$15, 0),FALSE)*$E58)</f>
        <v>0</v>
      </c>
      <c r="CH58" s="1412">
        <f ca="1">IF(ISERROR(VLOOKUP(VLOOKUP($A58, 'E4 TB Allocation Details'!$A$18:$L$205, MATCH("A &amp; G ID", 'E4 TB Allocation Details'!$A$18:$L$18, 0),FALSE), 'E2 Allocators'!$B$15:$W$361, MATCH('O5 Details by Class &amp; Accounts'!CH$18, 'E2 Allocators'!$B$15:$W$15, 0),FALSE)*$E58), 0, VLOOKUP(VLOOKUP($A58, 'E4 TB Allocation Details'!$A$18:$L$205, MATCH("A &amp; G ID", 'E4 TB Allocation Details'!$A$18:$L$18, 0),FALSE), 'E2 Allocators'!$B$15:$W$361, MATCH('O5 Details by Class &amp; Accounts'!CH$18, 'E2 Allocators'!$B$15:$W$15, 0),FALSE)*$E58)</f>
        <v>0</v>
      </c>
      <c r="CI58" s="1412">
        <f ca="1">IF(ISERROR(VLOOKUP(VLOOKUP($A58, 'E4 TB Allocation Details'!$A$18:$L$205, MATCH("A &amp; G ID", 'E4 TB Allocation Details'!$A$18:$L$18, 0),FALSE), 'E2 Allocators'!$B$15:$W$361, MATCH('O5 Details by Class &amp; Accounts'!CI$18, 'E2 Allocators'!$B$15:$W$15, 0),FALSE)*$E58), 0, VLOOKUP(VLOOKUP($A58, 'E4 TB Allocation Details'!$A$18:$L$205, MATCH("A &amp; G ID", 'E4 TB Allocation Details'!$A$18:$L$18, 0),FALSE), 'E2 Allocators'!$B$15:$W$361, MATCH('O5 Details by Class &amp; Accounts'!CI$18, 'E2 Allocators'!$B$15:$W$15, 0),FALSE)*$E58)</f>
        <v>0</v>
      </c>
      <c r="CJ58" s="1412">
        <f ca="1">IF(ISERROR(VLOOKUP(VLOOKUP($A58, 'E4 TB Allocation Details'!$A$18:$L$205, MATCH("A &amp; G ID", 'E4 TB Allocation Details'!$A$18:$L$18, 0),FALSE), 'E2 Allocators'!$B$15:$W$361, MATCH('O5 Details by Class &amp; Accounts'!CJ$18, 'E2 Allocators'!$B$15:$W$15, 0),FALSE)*$E58), 0, VLOOKUP(VLOOKUP($A58, 'E4 TB Allocation Details'!$A$18:$L$205, MATCH("A &amp; G ID", 'E4 TB Allocation Details'!$A$18:$L$18, 0),FALSE), 'E2 Allocators'!$B$15:$W$361, MATCH('O5 Details by Class &amp; Accounts'!CJ$18, 'E2 Allocators'!$B$15:$W$15, 0),FALSE)*$E58)</f>
        <v>0</v>
      </c>
      <c r="CK58" s="1412">
        <f ca="1">IF(ISERROR(VLOOKUP(VLOOKUP($A58, 'E4 TB Allocation Details'!$A$18:$L$205, MATCH("A &amp; G ID", 'E4 TB Allocation Details'!$A$18:$L$18, 0),FALSE), 'E2 Allocators'!$B$15:$W$361, MATCH('O5 Details by Class &amp; Accounts'!CK$18, 'E2 Allocators'!$B$15:$W$15, 0),FALSE)*$E58), 0, VLOOKUP(VLOOKUP($A58, 'E4 TB Allocation Details'!$A$18:$L$205, MATCH("A &amp; G ID", 'E4 TB Allocation Details'!$A$18:$L$18, 0),FALSE), 'E2 Allocators'!$B$15:$W$361, MATCH('O5 Details by Class &amp; Accounts'!CK$18, 'E2 Allocators'!$B$15:$W$15, 0),FALSE)*$E58)</f>
        <v>0</v>
      </c>
      <c r="CL58" s="1412">
        <f ca="1">IF(ISERROR(VLOOKUP(VLOOKUP($A58, 'E4 TB Allocation Details'!$A$18:$L$205, MATCH("A &amp; G ID", 'E4 TB Allocation Details'!$A$18:$L$18, 0),FALSE), 'E2 Allocators'!$B$15:$W$361, MATCH('O5 Details by Class &amp; Accounts'!CL$18, 'E2 Allocators'!$B$15:$W$15, 0),FALSE)*$E58), 0, VLOOKUP(VLOOKUP($A58, 'E4 TB Allocation Details'!$A$18:$L$205, MATCH("A &amp; G ID", 'E4 TB Allocation Details'!$A$18:$L$18, 0),FALSE), 'E2 Allocators'!$B$15:$W$361, MATCH('O5 Details by Class &amp; Accounts'!CL$18, 'E2 Allocators'!$B$15:$W$15, 0),FALSE)*$E58)</f>
        <v>0</v>
      </c>
      <c r="CM58" s="1412">
        <f ca="1">IF(ISERROR(VLOOKUP(VLOOKUP($A58, 'E4 TB Allocation Details'!$A$18:$L$205, MATCH("A &amp; G ID", 'E4 TB Allocation Details'!$A$18:$L$18, 0),FALSE), 'E2 Allocators'!$B$15:$W$361, MATCH('O5 Details by Class &amp; Accounts'!CM$18, 'E2 Allocators'!$B$15:$W$15, 0),FALSE)*$E58), 0, VLOOKUP(VLOOKUP($A58, 'E4 TB Allocation Details'!$A$18:$L$205, MATCH("A &amp; G ID", 'E4 TB Allocation Details'!$A$18:$L$18, 0),FALSE), 'E2 Allocators'!$B$15:$W$361, MATCH('O5 Details by Class &amp; Accounts'!CM$18, 'E2 Allocators'!$B$15:$W$15, 0),FALSE)*$E58)</f>
        <v>0</v>
      </c>
      <c r="CN58" s="1412">
        <f t="shared" si="5"/>
        <v>0</v>
      </c>
      <c r="CO58" s="1792">
        <f t="shared" si="7"/>
        <v>-2.3283064365386963E-10</v>
      </c>
      <c r="CQ58" s="2087" t="s">
        <v>892</v>
      </c>
    </row>
    <row r="59" spans="1:95" s="81" customFormat="1" ht="12.75">
      <c r="A59" s="1175">
        <v>1860</v>
      </c>
      <c r="B59" s="1176" t="s">
        <v>431</v>
      </c>
      <c r="C59" s="1789">
        <f ca="1">IF(ISERROR(VLOOKUP($A59,'I3 TB Data'!$A$23:$H$458,MATCH('O5 Details by Class &amp; Accounts'!$C$18, 'I3 TB Data'!$A$23:$H$23,0),0)), 0, VLOOKUP($A59,'I3 TB Data'!$A$23:$H$458,MATCH('O5 Details by Class &amp; Accounts'!$C$18,'I3 TB Data'!$A$23:$H$23,0),0))</f>
        <v>1635500</v>
      </c>
      <c r="D59" s="1790">
        <f ca="1">'I4 BO ASSETS'!E56</f>
        <v>0</v>
      </c>
      <c r="E59" s="1789">
        <f t="shared" si="6"/>
        <v>1635500</v>
      </c>
      <c r="F59" s="1791">
        <f ca="1">IF(ISERROR(VLOOKUP($A59, 'E1 Categorization'!A33:E122, MATCH("Customer Component", 'E1 Categorization'!$A$33:$E$33,0), 0)), 0, IF(VLOOKUP($A59, 'E1 Categorization'!A33:E122, MATCH("Customer Component", 'E1 Categorization'!$A$33:$E$33,0), 0)=0, 'O5 Details by Class &amp; Accounts'!$E59, IF(AND(VLOOKUP($A59, 'E1 Categorization'!A33:E122, MATCH("Customer Component", 'E1 Categorization'!$A$33:$E$33,0), 0) &gt;0, VLOOKUP($A59, 'E1 Categorization'!A33:E122, MATCH("Customer Component", 'E1 Categorization'!$A$33:$E$33,0), 0)&lt;1), 'O5 Details by Class &amp; Accounts'!$E59*(1-VLOOKUP($A59, 'E1 Categorization'!A33:E122, MATCH("Customer Component", 'E1 Categorization'!$A$33:$E$33,0), 0)), 0)))</f>
        <v>0</v>
      </c>
      <c r="G59" s="1791">
        <f ca="1">IF(ISERROR(VLOOKUP($A59, 'E1 Categorization'!A33:E122, MATCH("Customer Component", 'E1 Categorization'!$A$33:$E$33,0), 0)),0, IF(VLOOKUP($A59, 'E1 Categorization'!A33:E122, MATCH("Customer Component", 'E1 Categorization'!$A$33:$E$33,0), 0)=0, 0, IF(AND(VLOOKUP($A59, 'E1 Categorization'!A33:E122, MATCH("Customer Component", 'E1 Categorization'!$A$33:$E$33,0), 0) &gt;0, VLOOKUP($A59, 'E1 Categorization'!A33:E122, MATCH("Customer Component", 'E1 Categorization'!$A$33:$E$33,0), 0)&lt;1), 'O5 Details by Class &amp; Accounts'!$E59*(VLOOKUP($A59, 'E1 Categorization'!A33:E122, MATCH("Customer Component", 'E1 Categorization'!$A$33:$E$33,0), 0)), 'O5 Details by Class &amp; Accounts'!$E59)))</f>
        <v>1635500</v>
      </c>
      <c r="H59" s="1412">
        <f ca="1">F59+G59</f>
        <v>1635500</v>
      </c>
      <c r="I59" s="1412">
        <f ca="1">IF(ISERROR(VLOOKUP(VLOOKUP($A59, 'E4 TB Allocation Details'!$A$18:$L$205, MATCH("Demand ID", 'E4 TB Allocation Details'!$A$18:$L$18, 0),FALSE), 'E2 Allocators'!$B$15:$W$361, MATCH('O5 Details by Class &amp; Accounts'!I$18, 'E2 Allocators'!$B$15:$W$15, 0),FALSE)*$F59), 0, VLOOKUP(VLOOKUP($A59, 'E4 TB Allocation Details'!$A$18:$L$205, MATCH("Demand ID", 'E4 TB Allocation Details'!$A$18:$L$18, 0),FALSE), 'E2 Allocators'!$B$15:$W$361, MATCH('O5 Details by Class &amp; Accounts'!I$18, 'E2 Allocators'!$B$15:$W$15, 0),FALSE)*$F59)</f>
        <v>0</v>
      </c>
      <c r="J59" s="1412">
        <f ca="1">IF(ISERROR(VLOOKUP(VLOOKUP($A59, 'E4 TB Allocation Details'!$A$18:$L$205, MATCH("Demand ID", 'E4 TB Allocation Details'!$A$18:$L$18, 0),FALSE), 'E2 Allocators'!$B$15:$W$361, MATCH('O5 Details by Class &amp; Accounts'!J$18, 'E2 Allocators'!$B$15:$W$15, 0),FALSE)*$F59), 0, VLOOKUP(VLOOKUP($A59, 'E4 TB Allocation Details'!$A$18:$L$205, MATCH("Demand ID", 'E4 TB Allocation Details'!$A$18:$L$18, 0),FALSE), 'E2 Allocators'!$B$15:$W$361, MATCH('O5 Details by Class &amp; Accounts'!J$18, 'E2 Allocators'!$B$15:$W$15, 0),FALSE)*$F59)</f>
        <v>0</v>
      </c>
      <c r="K59" s="1412">
        <f ca="1">IF(ISERROR(VLOOKUP(VLOOKUP($A59, 'E4 TB Allocation Details'!$A$18:$L$205, MATCH("Demand ID", 'E4 TB Allocation Details'!$A$18:$L$18, 0),FALSE), 'E2 Allocators'!$B$15:$W$361, MATCH('O5 Details by Class &amp; Accounts'!K$18, 'E2 Allocators'!$B$15:$W$15, 0),FALSE)*$F59), 0, VLOOKUP(VLOOKUP($A59, 'E4 TB Allocation Details'!$A$18:$L$205, MATCH("Demand ID", 'E4 TB Allocation Details'!$A$18:$L$18, 0),FALSE), 'E2 Allocators'!$B$15:$W$361, MATCH('O5 Details by Class &amp; Accounts'!K$18, 'E2 Allocators'!$B$15:$W$15, 0),FALSE)*$F59)</f>
        <v>0</v>
      </c>
      <c r="L59" s="1412">
        <f ca="1">IF(ISERROR(VLOOKUP(VLOOKUP($A59, 'E4 TB Allocation Details'!$A$18:$L$205, MATCH("Demand ID", 'E4 TB Allocation Details'!$A$18:$L$18, 0),FALSE), 'E2 Allocators'!$B$15:$W$361, MATCH('O5 Details by Class &amp; Accounts'!L$18, 'E2 Allocators'!$B$15:$W$15, 0),FALSE)*$F59), 0, VLOOKUP(VLOOKUP($A59, 'E4 TB Allocation Details'!$A$18:$L$205, MATCH("Demand ID", 'E4 TB Allocation Details'!$A$18:$L$18, 0),FALSE), 'E2 Allocators'!$B$15:$W$361, MATCH('O5 Details by Class &amp; Accounts'!L$18, 'E2 Allocators'!$B$15:$W$15, 0),FALSE)*$F59)</f>
        <v>0</v>
      </c>
      <c r="M59" s="1412">
        <f ca="1">IF(ISERROR(VLOOKUP(VLOOKUP($A59, 'E4 TB Allocation Details'!$A$18:$L$205, MATCH("Demand ID", 'E4 TB Allocation Details'!$A$18:$L$18, 0),FALSE), 'E2 Allocators'!$B$15:$W$361, MATCH('O5 Details by Class &amp; Accounts'!M$18, 'E2 Allocators'!$B$15:$W$15, 0),FALSE)*$F59), 0, VLOOKUP(VLOOKUP($A59, 'E4 TB Allocation Details'!$A$18:$L$205, MATCH("Demand ID", 'E4 TB Allocation Details'!$A$18:$L$18, 0),FALSE), 'E2 Allocators'!$B$15:$W$361, MATCH('O5 Details by Class &amp; Accounts'!M$18, 'E2 Allocators'!$B$15:$W$15, 0),FALSE)*$F59)</f>
        <v>0</v>
      </c>
      <c r="N59" s="1412">
        <f ca="1">IF(ISERROR(VLOOKUP(VLOOKUP($A59, 'E4 TB Allocation Details'!$A$18:$L$205, MATCH("Demand ID", 'E4 TB Allocation Details'!$A$18:$L$18, 0),FALSE), 'E2 Allocators'!$B$15:$W$361, MATCH('O5 Details by Class &amp; Accounts'!N$18, 'E2 Allocators'!$B$15:$W$15, 0),FALSE)*$F59), 0, VLOOKUP(VLOOKUP($A59, 'E4 TB Allocation Details'!$A$18:$L$205, MATCH("Demand ID", 'E4 TB Allocation Details'!$A$18:$L$18, 0),FALSE), 'E2 Allocators'!$B$15:$W$361, MATCH('O5 Details by Class &amp; Accounts'!N$18, 'E2 Allocators'!$B$15:$W$15, 0),FALSE)*$F59)</f>
        <v>0</v>
      </c>
      <c r="O59" s="1412">
        <f ca="1">IF(ISERROR(VLOOKUP(VLOOKUP($A59, 'E4 TB Allocation Details'!$A$18:$L$205, MATCH("Demand ID", 'E4 TB Allocation Details'!$A$18:$L$18, 0),FALSE), 'E2 Allocators'!$B$15:$W$361, MATCH('O5 Details by Class &amp; Accounts'!O$18, 'E2 Allocators'!$B$15:$W$15, 0),FALSE)*$F59), 0, VLOOKUP(VLOOKUP($A59, 'E4 TB Allocation Details'!$A$18:$L$205, MATCH("Demand ID", 'E4 TB Allocation Details'!$A$18:$L$18, 0),FALSE), 'E2 Allocators'!$B$15:$W$361, MATCH('O5 Details by Class &amp; Accounts'!O$18, 'E2 Allocators'!$B$15:$W$15, 0),FALSE)*$F59)</f>
        <v>0</v>
      </c>
      <c r="P59" s="1412">
        <f ca="1">IF(ISERROR(VLOOKUP(VLOOKUP($A59, 'E4 TB Allocation Details'!$A$18:$L$205, MATCH("Demand ID", 'E4 TB Allocation Details'!$A$18:$L$18, 0),FALSE), 'E2 Allocators'!$B$15:$W$361, MATCH('O5 Details by Class &amp; Accounts'!P$18, 'E2 Allocators'!$B$15:$W$15, 0),FALSE)*$F59), 0, VLOOKUP(VLOOKUP($A59, 'E4 TB Allocation Details'!$A$18:$L$205, MATCH("Demand ID", 'E4 TB Allocation Details'!$A$18:$L$18, 0),FALSE), 'E2 Allocators'!$B$15:$W$361, MATCH('O5 Details by Class &amp; Accounts'!P$18, 'E2 Allocators'!$B$15:$W$15, 0),FALSE)*$F59)</f>
        <v>0</v>
      </c>
      <c r="Q59" s="1412">
        <f ca="1">IF(ISERROR(VLOOKUP(VLOOKUP($A59, 'E4 TB Allocation Details'!$A$18:$L$205, MATCH("Demand ID", 'E4 TB Allocation Details'!$A$18:$L$18, 0),FALSE), 'E2 Allocators'!$B$15:$W$361, MATCH('O5 Details by Class &amp; Accounts'!Q$18, 'E2 Allocators'!$B$15:$W$15, 0),FALSE)*$F59), 0, VLOOKUP(VLOOKUP($A59, 'E4 TB Allocation Details'!$A$18:$L$205, MATCH("Demand ID", 'E4 TB Allocation Details'!$A$18:$L$18, 0),FALSE), 'E2 Allocators'!$B$15:$W$361, MATCH('O5 Details by Class &amp; Accounts'!Q$18, 'E2 Allocators'!$B$15:$W$15, 0),FALSE)*$F59)</f>
        <v>0</v>
      </c>
      <c r="R59" s="1412">
        <f ca="1">IF(ISERROR(VLOOKUP(VLOOKUP($A59, 'E4 TB Allocation Details'!$A$18:$L$205, MATCH("Demand ID", 'E4 TB Allocation Details'!$A$18:$L$18, 0),FALSE), 'E2 Allocators'!$B$15:$W$361, MATCH('O5 Details by Class &amp; Accounts'!R$18, 'E2 Allocators'!$B$15:$W$15, 0),FALSE)*$F59), 0, VLOOKUP(VLOOKUP($A59, 'E4 TB Allocation Details'!$A$18:$L$205, MATCH("Demand ID", 'E4 TB Allocation Details'!$A$18:$L$18, 0),FALSE), 'E2 Allocators'!$B$15:$W$361, MATCH('O5 Details by Class &amp; Accounts'!R$18, 'E2 Allocators'!$B$15:$W$15, 0),FALSE)*$F59)</f>
        <v>0</v>
      </c>
      <c r="S59" s="1412">
        <f ca="1">IF(ISERROR(VLOOKUP(VLOOKUP($A59, 'E4 TB Allocation Details'!$A$18:$L$205, MATCH("Demand ID", 'E4 TB Allocation Details'!$A$18:$L$18, 0),FALSE), 'E2 Allocators'!$B$15:$W$361, MATCH('O5 Details by Class &amp; Accounts'!S$18, 'E2 Allocators'!$B$15:$W$15, 0),FALSE)*$F59), 0, VLOOKUP(VLOOKUP($A59, 'E4 TB Allocation Details'!$A$18:$L$205, MATCH("Demand ID", 'E4 TB Allocation Details'!$A$18:$L$18, 0),FALSE), 'E2 Allocators'!$B$15:$W$361, MATCH('O5 Details by Class &amp; Accounts'!S$18, 'E2 Allocators'!$B$15:$W$15, 0),FALSE)*$F59)</f>
        <v>0</v>
      </c>
      <c r="T59" s="1412">
        <f ca="1">IF(ISERROR(VLOOKUP(VLOOKUP($A59, 'E4 TB Allocation Details'!$A$18:$L$205, MATCH("Demand ID", 'E4 TB Allocation Details'!$A$18:$L$18, 0),FALSE), 'E2 Allocators'!$B$15:$W$361, MATCH('O5 Details by Class &amp; Accounts'!T$18, 'E2 Allocators'!$B$15:$W$15, 0),FALSE)*$F59), 0, VLOOKUP(VLOOKUP($A59, 'E4 TB Allocation Details'!$A$18:$L$205, MATCH("Demand ID", 'E4 TB Allocation Details'!$A$18:$L$18, 0),FALSE), 'E2 Allocators'!$B$15:$W$361, MATCH('O5 Details by Class &amp; Accounts'!T$18, 'E2 Allocators'!$B$15:$W$15, 0),FALSE)*$F59)</f>
        <v>0</v>
      </c>
      <c r="U59" s="1412">
        <f ca="1">IF(ISERROR(VLOOKUP(VLOOKUP($A59, 'E4 TB Allocation Details'!$A$18:$L$205, MATCH("Demand ID", 'E4 TB Allocation Details'!$A$18:$L$18, 0),FALSE), 'E2 Allocators'!$B$15:$W$361, MATCH('O5 Details by Class &amp; Accounts'!U$18, 'E2 Allocators'!$B$15:$W$15, 0),FALSE)*$F59), 0, VLOOKUP(VLOOKUP($A59, 'E4 TB Allocation Details'!$A$18:$L$205, MATCH("Demand ID", 'E4 TB Allocation Details'!$A$18:$L$18, 0),FALSE), 'E2 Allocators'!$B$15:$W$361, MATCH('O5 Details by Class &amp; Accounts'!U$18, 'E2 Allocators'!$B$15:$W$15, 0),FALSE)*$F59)</f>
        <v>0</v>
      </c>
      <c r="V59" s="1412">
        <f ca="1">IF(ISERROR(VLOOKUP(VLOOKUP($A59, 'E4 TB Allocation Details'!$A$18:$L$205, MATCH("Demand ID", 'E4 TB Allocation Details'!$A$18:$L$18, 0),FALSE), 'E2 Allocators'!$B$15:$W$361, MATCH('O5 Details by Class &amp; Accounts'!V$18, 'E2 Allocators'!$B$15:$W$15, 0),FALSE)*$F59), 0, VLOOKUP(VLOOKUP($A59, 'E4 TB Allocation Details'!$A$18:$L$205, MATCH("Demand ID", 'E4 TB Allocation Details'!$A$18:$L$18, 0),FALSE), 'E2 Allocators'!$B$15:$W$361, MATCH('O5 Details by Class &amp; Accounts'!V$18, 'E2 Allocators'!$B$15:$W$15, 0),FALSE)*$F59)</f>
        <v>0</v>
      </c>
      <c r="W59" s="1412">
        <f ca="1">IF(ISERROR(VLOOKUP(VLOOKUP($A59, 'E4 TB Allocation Details'!$A$18:$L$205, MATCH("Demand ID", 'E4 TB Allocation Details'!$A$18:$L$18, 0),FALSE), 'E2 Allocators'!$B$15:$W$361, MATCH('O5 Details by Class &amp; Accounts'!W$18, 'E2 Allocators'!$B$15:$W$15, 0),FALSE)*$F59), 0, VLOOKUP(VLOOKUP($A59, 'E4 TB Allocation Details'!$A$18:$L$205, MATCH("Demand ID", 'E4 TB Allocation Details'!$A$18:$L$18, 0),FALSE), 'E2 Allocators'!$B$15:$W$361, MATCH('O5 Details by Class &amp; Accounts'!W$18, 'E2 Allocators'!$B$15:$W$15, 0),FALSE)*$F59)</f>
        <v>0</v>
      </c>
      <c r="X59" s="1412">
        <f ca="1">IF(ISERROR(VLOOKUP(VLOOKUP($A59, 'E4 TB Allocation Details'!$A$18:$L$205, MATCH("Demand ID", 'E4 TB Allocation Details'!$A$18:$L$18, 0),FALSE), 'E2 Allocators'!$B$15:$W$361, MATCH('O5 Details by Class &amp; Accounts'!X$18, 'E2 Allocators'!$B$15:$W$15, 0),FALSE)*$F59), 0, VLOOKUP(VLOOKUP($A59, 'E4 TB Allocation Details'!$A$18:$L$205, MATCH("Demand ID", 'E4 TB Allocation Details'!$A$18:$L$18, 0),FALSE), 'E2 Allocators'!$B$15:$W$361, MATCH('O5 Details by Class &amp; Accounts'!X$18, 'E2 Allocators'!$B$15:$W$15, 0),FALSE)*$F59)</f>
        <v>0</v>
      </c>
      <c r="Y59" s="1412">
        <f ca="1">IF(ISERROR(VLOOKUP(VLOOKUP($A59, 'E4 TB Allocation Details'!$A$18:$L$205, MATCH("Demand ID", 'E4 TB Allocation Details'!$A$18:$L$18, 0),FALSE), 'E2 Allocators'!$B$15:$W$361, MATCH('O5 Details by Class &amp; Accounts'!Y$18, 'E2 Allocators'!$B$15:$W$15, 0),FALSE)*$F59), 0, VLOOKUP(VLOOKUP($A59, 'E4 TB Allocation Details'!$A$18:$L$205, MATCH("Demand ID", 'E4 TB Allocation Details'!$A$18:$L$18, 0),FALSE), 'E2 Allocators'!$B$15:$W$361, MATCH('O5 Details by Class &amp; Accounts'!Y$18, 'E2 Allocators'!$B$15:$W$15, 0),FALSE)*$F59)</f>
        <v>0</v>
      </c>
      <c r="Z59" s="1412">
        <f ca="1">IF(ISERROR(VLOOKUP(VLOOKUP($A59, 'E4 TB Allocation Details'!$A$18:$L$205, MATCH("Demand ID", 'E4 TB Allocation Details'!$A$18:$L$18, 0),FALSE), 'E2 Allocators'!$B$15:$W$361, MATCH('O5 Details by Class &amp; Accounts'!Z$18, 'E2 Allocators'!$B$15:$W$15, 0),FALSE)*$F59), 0, VLOOKUP(VLOOKUP($A59, 'E4 TB Allocation Details'!$A$18:$L$205, MATCH("Demand ID", 'E4 TB Allocation Details'!$A$18:$L$18, 0),FALSE), 'E2 Allocators'!$B$15:$W$361, MATCH('O5 Details by Class &amp; Accounts'!Z$18, 'E2 Allocators'!$B$15:$W$15, 0),FALSE)*$F59)</f>
        <v>0</v>
      </c>
      <c r="AA59" s="1412">
        <f ca="1">IF(ISERROR(VLOOKUP(VLOOKUP($A59, 'E4 TB Allocation Details'!$A$18:$L$205, MATCH("Demand ID", 'E4 TB Allocation Details'!$A$18:$L$18, 0),FALSE), 'E2 Allocators'!$B$15:$W$361, MATCH('O5 Details by Class &amp; Accounts'!AA$18, 'E2 Allocators'!$B$15:$W$15, 0),FALSE)*$F59), 0, VLOOKUP(VLOOKUP($A59, 'E4 TB Allocation Details'!$A$18:$L$205, MATCH("Demand ID", 'E4 TB Allocation Details'!$A$18:$L$18, 0),FALSE), 'E2 Allocators'!$B$15:$W$361, MATCH('O5 Details by Class &amp; Accounts'!AA$18, 'E2 Allocators'!$B$15:$W$15, 0),FALSE)*$F59)</f>
        <v>0</v>
      </c>
      <c r="AB59" s="1412">
        <f ca="1">IF(ISERROR(VLOOKUP(VLOOKUP($A59, 'E4 TB Allocation Details'!$A$18:$L$205, MATCH("Demand ID", 'E4 TB Allocation Details'!$A$18:$L$18, 0),FALSE), 'E2 Allocators'!$B$15:$W$361, MATCH('O5 Details by Class &amp; Accounts'!AB$18, 'E2 Allocators'!$B$15:$W$15, 0),FALSE)*$F59), 0, VLOOKUP(VLOOKUP($A59, 'E4 TB Allocation Details'!$A$18:$L$205, MATCH("Demand ID", 'E4 TB Allocation Details'!$A$18:$L$18, 0),FALSE), 'E2 Allocators'!$B$15:$W$361, MATCH('O5 Details by Class &amp; Accounts'!AB$18, 'E2 Allocators'!$B$15:$W$15, 0),FALSE)*$F59)</f>
        <v>0</v>
      </c>
      <c r="AC59" s="1412">
        <f ca="1">SUM(I59:AB59)</f>
        <v>0</v>
      </c>
      <c r="AD59" s="1412">
        <f ca="1">IF(ISERROR(VLOOKUP(VLOOKUP($A59, 'E4 TB Allocation Details'!$A$18:$L$205, MATCH("Customer ID", 'E4 TB Allocation Details'!$A$18:$L$18, 0),FALSE), 'E2 Allocators'!$B$15:$W$361, MATCH('O5 Details by Class &amp; Accounts'!AD$18, 'E2 Allocators'!$B$15:$W$15, 0),FALSE)*$G59), 0, VLOOKUP(VLOOKUP($A59, 'E4 TB Allocation Details'!$A$18:$L$205, MATCH("Customer ID", 'E4 TB Allocation Details'!$A$18:$L$18, 0),FALSE), 'E2 Allocators'!$B$15:$W$361, MATCH('O5 Details by Class &amp; Accounts'!AD$18, 'E2 Allocators'!$B$15:$W$15, 0),FALSE)*$G59)</f>
        <v>574119.27233920444</v>
      </c>
      <c r="AE59" s="1412">
        <f ca="1">IF(ISERROR(VLOOKUP(VLOOKUP($A59, 'E4 TB Allocation Details'!$A$18:$L$205, MATCH("Customer ID", 'E4 TB Allocation Details'!$A$18:$L$18, 0),FALSE), 'E2 Allocators'!$B$15:$W$361, MATCH('O5 Details by Class &amp; Accounts'!AE$18, 'E2 Allocators'!$B$15:$W$15, 0),FALSE)*$G59), 0, VLOOKUP(VLOOKUP($A59, 'E4 TB Allocation Details'!$A$18:$L$205, MATCH("Customer ID", 'E4 TB Allocation Details'!$A$18:$L$18, 0),FALSE), 'E2 Allocators'!$B$15:$W$361, MATCH('O5 Details by Class &amp; Accounts'!AE$18, 'E2 Allocators'!$B$15:$W$15, 0),FALSE)*$G59)</f>
        <v>982630.22767992248</v>
      </c>
      <c r="AF59" s="1412">
        <f ca="1">IF(ISERROR(VLOOKUP(VLOOKUP($A59, 'E4 TB Allocation Details'!$A$18:$L$205, MATCH("Customer ID", 'E4 TB Allocation Details'!$A$18:$L$18, 0),FALSE), 'E2 Allocators'!$B$15:$W$361, MATCH('O5 Details by Class &amp; Accounts'!AF$18, 'E2 Allocators'!$B$15:$W$15, 0),FALSE)*$G59), 0, VLOOKUP(VLOOKUP($A59, 'E4 TB Allocation Details'!$A$18:$L$205, MATCH("Customer ID", 'E4 TB Allocation Details'!$A$18:$L$18, 0),FALSE), 'E2 Allocators'!$B$15:$W$361, MATCH('O5 Details by Class &amp; Accounts'!AF$18, 'E2 Allocators'!$B$15:$W$15, 0),FALSE)*$G59)</f>
        <v>78750.49998087321</v>
      </c>
      <c r="AG59" s="1412">
        <f ca="1">IF(ISERROR(VLOOKUP(VLOOKUP($A59, 'E4 TB Allocation Details'!$A$18:$L$205, MATCH("Customer ID", 'E4 TB Allocation Details'!$A$18:$L$18, 0),FALSE), 'E2 Allocators'!$B$15:$W$361, MATCH('O5 Details by Class &amp; Accounts'!AG$18, 'E2 Allocators'!$B$15:$W$15, 0),FALSE)*$G59), 0, VLOOKUP(VLOOKUP($A59, 'E4 TB Allocation Details'!$A$18:$L$205, MATCH("Customer ID", 'E4 TB Allocation Details'!$A$18:$L$18, 0),FALSE), 'E2 Allocators'!$B$15:$W$361, MATCH('O5 Details by Class &amp; Accounts'!AG$18, 'E2 Allocators'!$B$15:$W$15, 0),FALSE)*$G59)</f>
        <v>0</v>
      </c>
      <c r="AH59" s="1412">
        <f ca="1">IF(ISERROR(VLOOKUP(VLOOKUP($A59, 'E4 TB Allocation Details'!$A$18:$L$205, MATCH("Customer ID", 'E4 TB Allocation Details'!$A$18:$L$18, 0),FALSE), 'E2 Allocators'!$B$15:$W$361, MATCH('O5 Details by Class &amp; Accounts'!AH$18, 'E2 Allocators'!$B$15:$W$15, 0),FALSE)*$G59), 0, VLOOKUP(VLOOKUP($A59, 'E4 TB Allocation Details'!$A$18:$L$205, MATCH("Customer ID", 'E4 TB Allocation Details'!$A$18:$L$18, 0),FALSE), 'E2 Allocators'!$B$15:$W$361, MATCH('O5 Details by Class &amp; Accounts'!AH$18, 'E2 Allocators'!$B$15:$W$15, 0),FALSE)*$G59)</f>
        <v>0</v>
      </c>
      <c r="AI59" s="1412">
        <f ca="1">IF(ISERROR(VLOOKUP(VLOOKUP($A59, 'E4 TB Allocation Details'!$A$18:$L$205, MATCH("Customer ID", 'E4 TB Allocation Details'!$A$18:$L$18, 0),FALSE), 'E2 Allocators'!$B$15:$W$361, MATCH('O5 Details by Class &amp; Accounts'!AI$18, 'E2 Allocators'!$B$15:$W$15, 0),FALSE)*$G59), 0, VLOOKUP(VLOOKUP($A59, 'E4 TB Allocation Details'!$A$18:$L$205, MATCH("Customer ID", 'E4 TB Allocation Details'!$A$18:$L$18, 0),FALSE), 'E2 Allocators'!$B$15:$W$361, MATCH('O5 Details by Class &amp; Accounts'!AI$18, 'E2 Allocators'!$B$15:$W$15, 0),FALSE)*$G59)</f>
        <v>0</v>
      </c>
      <c r="AJ59" s="1412">
        <f ca="1">IF(ISERROR(VLOOKUP(VLOOKUP($A59, 'E4 TB Allocation Details'!$A$18:$L$205, MATCH("Customer ID", 'E4 TB Allocation Details'!$A$18:$L$18, 0),FALSE), 'E2 Allocators'!$B$15:$W$361, MATCH('O5 Details by Class &amp; Accounts'!AJ$18, 'E2 Allocators'!$B$15:$W$15, 0),FALSE)*$G59), 0, VLOOKUP(VLOOKUP($A59, 'E4 TB Allocation Details'!$A$18:$L$205, MATCH("Customer ID", 'E4 TB Allocation Details'!$A$18:$L$18, 0),FALSE), 'E2 Allocators'!$B$15:$W$361, MATCH('O5 Details by Class &amp; Accounts'!AJ$18, 'E2 Allocators'!$B$15:$W$15, 0),FALSE)*$G59)</f>
        <v>0</v>
      </c>
      <c r="AK59" s="1412">
        <f ca="1">IF(ISERROR(VLOOKUP(VLOOKUP($A59, 'E4 TB Allocation Details'!$A$18:$L$205, MATCH("Customer ID", 'E4 TB Allocation Details'!$A$18:$L$18, 0),FALSE), 'E2 Allocators'!$B$15:$W$361, MATCH('O5 Details by Class &amp; Accounts'!AK$18, 'E2 Allocators'!$B$15:$W$15, 0),FALSE)*$G59), 0, VLOOKUP(VLOOKUP($A59, 'E4 TB Allocation Details'!$A$18:$L$205, MATCH("Customer ID", 'E4 TB Allocation Details'!$A$18:$L$18, 0),FALSE), 'E2 Allocators'!$B$15:$W$361, MATCH('O5 Details by Class &amp; Accounts'!AK$18, 'E2 Allocators'!$B$15:$W$15, 0),FALSE)*$G59)</f>
        <v>0</v>
      </c>
      <c r="AL59" s="1412">
        <f ca="1">IF(ISERROR(VLOOKUP(VLOOKUP($A59, 'E4 TB Allocation Details'!$A$18:$L$205, MATCH("Customer ID", 'E4 TB Allocation Details'!$A$18:$L$18, 0),FALSE), 'E2 Allocators'!$B$15:$W$361, MATCH('O5 Details by Class &amp; Accounts'!AL$18, 'E2 Allocators'!$B$15:$W$15, 0),FALSE)*$G59), 0, VLOOKUP(VLOOKUP($A59, 'E4 TB Allocation Details'!$A$18:$L$205, MATCH("Customer ID", 'E4 TB Allocation Details'!$A$18:$L$18, 0),FALSE), 'E2 Allocators'!$B$15:$W$361, MATCH('O5 Details by Class &amp; Accounts'!AL$18, 'E2 Allocators'!$B$15:$W$15, 0),FALSE)*$G59)</f>
        <v>0</v>
      </c>
      <c r="AM59" s="1412">
        <f ca="1">IF(ISERROR(VLOOKUP(VLOOKUP($A59, 'E4 TB Allocation Details'!$A$18:$L$205, MATCH("Customer ID", 'E4 TB Allocation Details'!$A$18:$L$18, 0),FALSE), 'E2 Allocators'!$B$15:$W$361, MATCH('O5 Details by Class &amp; Accounts'!AM$18, 'E2 Allocators'!$B$15:$W$15, 0),FALSE)*$G59), 0, VLOOKUP(VLOOKUP($A59, 'E4 TB Allocation Details'!$A$18:$L$205, MATCH("Customer ID", 'E4 TB Allocation Details'!$A$18:$L$18, 0),FALSE), 'E2 Allocators'!$B$15:$W$361, MATCH('O5 Details by Class &amp; Accounts'!AM$18, 'E2 Allocators'!$B$15:$W$15, 0),FALSE)*$G59)</f>
        <v>0</v>
      </c>
      <c r="AN59" s="1412">
        <f ca="1">IF(ISERROR(VLOOKUP(VLOOKUP($A59, 'E4 TB Allocation Details'!$A$18:$L$205, MATCH("Customer ID", 'E4 TB Allocation Details'!$A$18:$L$18, 0),FALSE), 'E2 Allocators'!$B$15:$W$361, MATCH('O5 Details by Class &amp; Accounts'!AN$18, 'E2 Allocators'!$B$15:$W$15, 0),FALSE)*$G59), 0, VLOOKUP(VLOOKUP($A59, 'E4 TB Allocation Details'!$A$18:$L$205, MATCH("Customer ID", 'E4 TB Allocation Details'!$A$18:$L$18, 0),FALSE), 'E2 Allocators'!$B$15:$W$361, MATCH('O5 Details by Class &amp; Accounts'!AN$18, 'E2 Allocators'!$B$15:$W$15, 0),FALSE)*$G59)</f>
        <v>0</v>
      </c>
      <c r="AO59" s="1412">
        <f ca="1">IF(ISERROR(VLOOKUP(VLOOKUP($A59, 'E4 TB Allocation Details'!$A$18:$L$205, MATCH("Customer ID", 'E4 TB Allocation Details'!$A$18:$L$18, 0),FALSE), 'E2 Allocators'!$B$15:$W$361, MATCH('O5 Details by Class &amp; Accounts'!AO$18, 'E2 Allocators'!$B$15:$W$15, 0),FALSE)*$G59), 0, VLOOKUP(VLOOKUP($A59, 'E4 TB Allocation Details'!$A$18:$L$205, MATCH("Customer ID", 'E4 TB Allocation Details'!$A$18:$L$18, 0),FALSE), 'E2 Allocators'!$B$15:$W$361, MATCH('O5 Details by Class &amp; Accounts'!AO$18, 'E2 Allocators'!$B$15:$W$15, 0),FALSE)*$G59)</f>
        <v>0</v>
      </c>
      <c r="AP59" s="1412">
        <f ca="1">IF(ISERROR(VLOOKUP(VLOOKUP($A59, 'E4 TB Allocation Details'!$A$18:$L$205, MATCH("Customer ID", 'E4 TB Allocation Details'!$A$18:$L$18, 0),FALSE), 'E2 Allocators'!$B$15:$W$361, MATCH('O5 Details by Class &amp; Accounts'!AP$18, 'E2 Allocators'!$B$15:$W$15, 0),FALSE)*$G59), 0, VLOOKUP(VLOOKUP($A59, 'E4 TB Allocation Details'!$A$18:$L$205, MATCH("Customer ID", 'E4 TB Allocation Details'!$A$18:$L$18, 0),FALSE), 'E2 Allocators'!$B$15:$W$361, MATCH('O5 Details by Class &amp; Accounts'!AP$18, 'E2 Allocators'!$B$15:$W$15, 0),FALSE)*$G59)</f>
        <v>0</v>
      </c>
      <c r="AQ59" s="1412">
        <f ca="1">IF(ISERROR(VLOOKUP(VLOOKUP($A59, 'E4 TB Allocation Details'!$A$18:$L$205, MATCH("Customer ID", 'E4 TB Allocation Details'!$A$18:$L$18, 0),FALSE), 'E2 Allocators'!$B$15:$W$361, MATCH('O5 Details by Class &amp; Accounts'!AQ$18, 'E2 Allocators'!$B$15:$W$15, 0),FALSE)*$G59), 0, VLOOKUP(VLOOKUP($A59, 'E4 TB Allocation Details'!$A$18:$L$205, MATCH("Customer ID", 'E4 TB Allocation Details'!$A$18:$L$18, 0),FALSE), 'E2 Allocators'!$B$15:$W$361, MATCH('O5 Details by Class &amp; Accounts'!AQ$18, 'E2 Allocators'!$B$15:$W$15, 0),FALSE)*$G59)</f>
        <v>0</v>
      </c>
      <c r="AR59" s="1412">
        <f ca="1">IF(ISERROR(VLOOKUP(VLOOKUP($A59, 'E4 TB Allocation Details'!$A$18:$L$205, MATCH("Customer ID", 'E4 TB Allocation Details'!$A$18:$L$18, 0),FALSE), 'E2 Allocators'!$B$15:$W$361, MATCH('O5 Details by Class &amp; Accounts'!AR$18, 'E2 Allocators'!$B$15:$W$15, 0),FALSE)*$G59), 0, VLOOKUP(VLOOKUP($A59, 'E4 TB Allocation Details'!$A$18:$L$205, MATCH("Customer ID", 'E4 TB Allocation Details'!$A$18:$L$18, 0),FALSE), 'E2 Allocators'!$B$15:$W$361, MATCH('O5 Details by Class &amp; Accounts'!AR$18, 'E2 Allocators'!$B$15:$W$15, 0),FALSE)*$G59)</f>
        <v>0</v>
      </c>
      <c r="AS59" s="1412">
        <f ca="1">IF(ISERROR(VLOOKUP(VLOOKUP($A59, 'E4 TB Allocation Details'!$A$18:$L$205, MATCH("Customer ID", 'E4 TB Allocation Details'!$A$18:$L$18, 0),FALSE), 'E2 Allocators'!$B$15:$W$361, MATCH('O5 Details by Class &amp; Accounts'!AS$18, 'E2 Allocators'!$B$15:$W$15, 0),FALSE)*$G59), 0, VLOOKUP(VLOOKUP($A59, 'E4 TB Allocation Details'!$A$18:$L$205, MATCH("Customer ID", 'E4 TB Allocation Details'!$A$18:$L$18, 0),FALSE), 'E2 Allocators'!$B$15:$W$361, MATCH('O5 Details by Class &amp; Accounts'!AS$18, 'E2 Allocators'!$B$15:$W$15, 0),FALSE)*$G59)</f>
        <v>0</v>
      </c>
      <c r="AT59" s="1412">
        <f ca="1">IF(ISERROR(VLOOKUP(VLOOKUP($A59, 'E4 TB Allocation Details'!$A$18:$L$205, MATCH("Customer ID", 'E4 TB Allocation Details'!$A$18:$L$18, 0),FALSE), 'E2 Allocators'!$B$15:$W$361, MATCH('O5 Details by Class &amp; Accounts'!AT$18, 'E2 Allocators'!$B$15:$W$15, 0),FALSE)*$G59), 0, VLOOKUP(VLOOKUP($A59, 'E4 TB Allocation Details'!$A$18:$L$205, MATCH("Customer ID", 'E4 TB Allocation Details'!$A$18:$L$18, 0),FALSE), 'E2 Allocators'!$B$15:$W$361, MATCH('O5 Details by Class &amp; Accounts'!AT$18, 'E2 Allocators'!$B$15:$W$15, 0),FALSE)*$G59)</f>
        <v>0</v>
      </c>
      <c r="AU59" s="1412">
        <f ca="1">IF(ISERROR(VLOOKUP(VLOOKUP($A59, 'E4 TB Allocation Details'!$A$18:$L$205, MATCH("Customer ID", 'E4 TB Allocation Details'!$A$18:$L$18, 0),FALSE), 'E2 Allocators'!$B$15:$W$361, MATCH('O5 Details by Class &amp; Accounts'!AU$18, 'E2 Allocators'!$B$15:$W$15, 0),FALSE)*$G59), 0, VLOOKUP(VLOOKUP($A59, 'E4 TB Allocation Details'!$A$18:$L$205, MATCH("Customer ID", 'E4 TB Allocation Details'!$A$18:$L$18, 0),FALSE), 'E2 Allocators'!$B$15:$W$361, MATCH('O5 Details by Class &amp; Accounts'!AU$18, 'E2 Allocators'!$B$15:$W$15, 0),FALSE)*$G59)</f>
        <v>0</v>
      </c>
      <c r="AV59" s="1412">
        <f ca="1">IF(ISERROR(VLOOKUP(VLOOKUP($A59, 'E4 TB Allocation Details'!$A$18:$L$205, MATCH("Customer ID", 'E4 TB Allocation Details'!$A$18:$L$18, 0),FALSE), 'E2 Allocators'!$B$15:$W$361, MATCH('O5 Details by Class &amp; Accounts'!AV$18, 'E2 Allocators'!$B$15:$W$15, 0),FALSE)*$G59), 0, VLOOKUP(VLOOKUP($A59, 'E4 TB Allocation Details'!$A$18:$L$205, MATCH("Customer ID", 'E4 TB Allocation Details'!$A$18:$L$18, 0),FALSE), 'E2 Allocators'!$B$15:$W$361, MATCH('O5 Details by Class &amp; Accounts'!AV$18, 'E2 Allocators'!$B$15:$W$15, 0),FALSE)*$G59)</f>
        <v>0</v>
      </c>
      <c r="AW59" s="1412">
        <f ca="1">IF(ISERROR(VLOOKUP(VLOOKUP($A59, 'E4 TB Allocation Details'!$A$18:$L$205, MATCH("Customer ID", 'E4 TB Allocation Details'!$A$18:$L$18, 0),FALSE), 'E2 Allocators'!$B$15:$W$361, MATCH('O5 Details by Class &amp; Accounts'!AW$18, 'E2 Allocators'!$B$15:$W$15, 0),FALSE)*$G59), 0, VLOOKUP(VLOOKUP($A59, 'E4 TB Allocation Details'!$A$18:$L$205, MATCH("Customer ID", 'E4 TB Allocation Details'!$A$18:$L$18, 0),FALSE), 'E2 Allocators'!$B$15:$W$361, MATCH('O5 Details by Class &amp; Accounts'!AW$18, 'E2 Allocators'!$B$15:$W$15, 0),FALSE)*$G59)</f>
        <v>0</v>
      </c>
      <c r="AX59" s="1412">
        <f ca="1">SUM(AD59:AW59)</f>
        <v>1635500.0000000002</v>
      </c>
      <c r="AY59" s="1412">
        <f ca="1">IF(ISERROR(VLOOKUP(VLOOKUP($A59, 'E4 TB Allocation Details'!$A$18:$L$205, MATCH("Misc ID", 'E4 TB Allocation Details'!$A$18:$L$18, 0),FALSE), 'E2 Allocators'!$B$15:$W$361, MATCH('O5 Details by Class &amp; Accounts'!AY$18, 'E2 Allocators'!$B$15:$W$15, 0),FALSE)*$E59), 0, VLOOKUP(VLOOKUP($A59, 'E4 TB Allocation Details'!$A$18:$L$205, MATCH("Misc ID", 'E4 TB Allocation Details'!$A$18:$L$18, 0),FALSE), 'E2 Allocators'!$B$15:$W$361, MATCH('O5 Details by Class &amp; Accounts'!AY$18, 'E2 Allocators'!$B$15:$W$15, 0),FALSE)*$E59)</f>
        <v>0</v>
      </c>
      <c r="AZ59" s="1412">
        <f ca="1">IF(ISERROR(VLOOKUP(VLOOKUP($A59, 'E4 TB Allocation Details'!$A$18:$L$205, MATCH("Misc ID", 'E4 TB Allocation Details'!$A$18:$L$18, 0),FALSE), 'E2 Allocators'!$B$15:$W$361, MATCH('O5 Details by Class &amp; Accounts'!AZ$18, 'E2 Allocators'!$B$15:$W$15, 0),FALSE)*$E59), 0, VLOOKUP(VLOOKUP($A59, 'E4 TB Allocation Details'!$A$18:$L$205, MATCH("Misc ID", 'E4 TB Allocation Details'!$A$18:$L$18, 0),FALSE), 'E2 Allocators'!$B$15:$W$361, MATCH('O5 Details by Class &amp; Accounts'!AZ$18, 'E2 Allocators'!$B$15:$W$15, 0),FALSE)*$E59)</f>
        <v>0</v>
      </c>
      <c r="BA59" s="1412">
        <f ca="1">IF(ISERROR(VLOOKUP(VLOOKUP($A59, 'E4 TB Allocation Details'!$A$18:$L$205, MATCH("Misc ID", 'E4 TB Allocation Details'!$A$18:$L$18, 0),FALSE), 'E2 Allocators'!$B$15:$W$361, MATCH('O5 Details by Class &amp; Accounts'!BA$18, 'E2 Allocators'!$B$15:$W$15, 0),FALSE)*$E59), 0, VLOOKUP(VLOOKUP($A59, 'E4 TB Allocation Details'!$A$18:$L$205, MATCH("Misc ID", 'E4 TB Allocation Details'!$A$18:$L$18, 0),FALSE), 'E2 Allocators'!$B$15:$W$361, MATCH('O5 Details by Class &amp; Accounts'!BA$18, 'E2 Allocators'!$B$15:$W$15, 0),FALSE)*$E59)</f>
        <v>0</v>
      </c>
      <c r="BB59" s="1412">
        <f ca="1">IF(ISERROR(VLOOKUP(VLOOKUP($A59, 'E4 TB Allocation Details'!$A$18:$L$205, MATCH("Misc ID", 'E4 TB Allocation Details'!$A$18:$L$18, 0),FALSE), 'E2 Allocators'!$B$15:$W$361, MATCH('O5 Details by Class &amp; Accounts'!BB$18, 'E2 Allocators'!$B$15:$W$15, 0),FALSE)*$E59), 0, VLOOKUP(VLOOKUP($A59, 'E4 TB Allocation Details'!$A$18:$L$205, MATCH("Misc ID", 'E4 TB Allocation Details'!$A$18:$L$18, 0),FALSE), 'E2 Allocators'!$B$15:$W$361, MATCH('O5 Details by Class &amp; Accounts'!BB$18, 'E2 Allocators'!$B$15:$W$15, 0),FALSE)*$E59)</f>
        <v>0</v>
      </c>
      <c r="BC59" s="1412">
        <f ca="1">IF(ISERROR(VLOOKUP(VLOOKUP($A59, 'E4 TB Allocation Details'!$A$18:$L$205, MATCH("Misc ID", 'E4 TB Allocation Details'!$A$18:$L$18, 0),FALSE), 'E2 Allocators'!$B$15:$W$361, MATCH('O5 Details by Class &amp; Accounts'!BC$18, 'E2 Allocators'!$B$15:$W$15, 0),FALSE)*$E59), 0, VLOOKUP(VLOOKUP($A59, 'E4 TB Allocation Details'!$A$18:$L$205, MATCH("Misc ID", 'E4 TB Allocation Details'!$A$18:$L$18, 0),FALSE), 'E2 Allocators'!$B$15:$W$361, MATCH('O5 Details by Class &amp; Accounts'!BC$18, 'E2 Allocators'!$B$15:$W$15, 0),FALSE)*$E59)</f>
        <v>0</v>
      </c>
      <c r="BD59" s="1412">
        <f ca="1">IF(ISERROR(VLOOKUP(VLOOKUP($A59, 'E4 TB Allocation Details'!$A$18:$L$205, MATCH("Misc ID", 'E4 TB Allocation Details'!$A$18:$L$18, 0),FALSE), 'E2 Allocators'!$B$15:$W$361, MATCH('O5 Details by Class &amp; Accounts'!BD$18, 'E2 Allocators'!$B$15:$W$15, 0),FALSE)*$E59), 0, VLOOKUP(VLOOKUP($A59, 'E4 TB Allocation Details'!$A$18:$L$205, MATCH("Misc ID", 'E4 TB Allocation Details'!$A$18:$L$18, 0),FALSE), 'E2 Allocators'!$B$15:$W$361, MATCH('O5 Details by Class &amp; Accounts'!BD$18, 'E2 Allocators'!$B$15:$W$15, 0),FALSE)*$E59)</f>
        <v>0</v>
      </c>
      <c r="BE59" s="1412">
        <f ca="1">IF(ISERROR(VLOOKUP(VLOOKUP($A59, 'E4 TB Allocation Details'!$A$18:$L$205, MATCH("Misc ID", 'E4 TB Allocation Details'!$A$18:$L$18, 0),FALSE), 'E2 Allocators'!$B$15:$W$361, MATCH('O5 Details by Class &amp; Accounts'!BE$18, 'E2 Allocators'!$B$15:$W$15, 0),FALSE)*$E59), 0, VLOOKUP(VLOOKUP($A59, 'E4 TB Allocation Details'!$A$18:$L$205, MATCH("Misc ID", 'E4 TB Allocation Details'!$A$18:$L$18, 0),FALSE), 'E2 Allocators'!$B$15:$W$361, MATCH('O5 Details by Class &amp; Accounts'!BE$18, 'E2 Allocators'!$B$15:$W$15, 0),FALSE)*$E59)</f>
        <v>0</v>
      </c>
      <c r="BF59" s="1412">
        <f ca="1">IF(ISERROR(VLOOKUP(VLOOKUP($A59, 'E4 TB Allocation Details'!$A$18:$L$205, MATCH("Misc ID", 'E4 TB Allocation Details'!$A$18:$L$18, 0),FALSE), 'E2 Allocators'!$B$15:$W$361, MATCH('O5 Details by Class &amp; Accounts'!BF$18, 'E2 Allocators'!$B$15:$W$15, 0),FALSE)*$E59), 0, VLOOKUP(VLOOKUP($A59, 'E4 TB Allocation Details'!$A$18:$L$205, MATCH("Misc ID", 'E4 TB Allocation Details'!$A$18:$L$18, 0),FALSE), 'E2 Allocators'!$B$15:$W$361, MATCH('O5 Details by Class &amp; Accounts'!BF$18, 'E2 Allocators'!$B$15:$W$15, 0),FALSE)*$E59)</f>
        <v>0</v>
      </c>
      <c r="BG59" s="1412">
        <f ca="1">IF(ISERROR(VLOOKUP(VLOOKUP($A59, 'E4 TB Allocation Details'!$A$18:$L$205, MATCH("Misc ID", 'E4 TB Allocation Details'!$A$18:$L$18, 0),FALSE), 'E2 Allocators'!$B$15:$W$361, MATCH('O5 Details by Class &amp; Accounts'!BG$18, 'E2 Allocators'!$B$15:$W$15, 0),FALSE)*$E59), 0, VLOOKUP(VLOOKUP($A59, 'E4 TB Allocation Details'!$A$18:$L$205, MATCH("Misc ID", 'E4 TB Allocation Details'!$A$18:$L$18, 0),FALSE), 'E2 Allocators'!$B$15:$W$361, MATCH('O5 Details by Class &amp; Accounts'!BG$18, 'E2 Allocators'!$B$15:$W$15, 0),FALSE)*$E59)</f>
        <v>0</v>
      </c>
      <c r="BH59" s="1412">
        <f ca="1">IF(ISERROR(VLOOKUP(VLOOKUP($A59, 'E4 TB Allocation Details'!$A$18:$L$205, MATCH("Misc ID", 'E4 TB Allocation Details'!$A$18:$L$18, 0),FALSE), 'E2 Allocators'!$B$15:$W$361, MATCH('O5 Details by Class &amp; Accounts'!BH$18, 'E2 Allocators'!$B$15:$W$15, 0),FALSE)*$E59), 0, VLOOKUP(VLOOKUP($A59, 'E4 TB Allocation Details'!$A$18:$L$205, MATCH("Misc ID", 'E4 TB Allocation Details'!$A$18:$L$18, 0),FALSE), 'E2 Allocators'!$B$15:$W$361, MATCH('O5 Details by Class &amp; Accounts'!BH$18, 'E2 Allocators'!$B$15:$W$15, 0),FALSE)*$E59)</f>
        <v>0</v>
      </c>
      <c r="BI59" s="1412">
        <f ca="1">IF(ISERROR(VLOOKUP(VLOOKUP($A59, 'E4 TB Allocation Details'!$A$18:$L$205, MATCH("Misc ID", 'E4 TB Allocation Details'!$A$18:$L$18, 0),FALSE), 'E2 Allocators'!$B$15:$W$361, MATCH('O5 Details by Class &amp; Accounts'!BI$18, 'E2 Allocators'!$B$15:$W$15, 0),FALSE)*$E59), 0, VLOOKUP(VLOOKUP($A59, 'E4 TB Allocation Details'!$A$18:$L$205, MATCH("Misc ID", 'E4 TB Allocation Details'!$A$18:$L$18, 0),FALSE), 'E2 Allocators'!$B$15:$W$361, MATCH('O5 Details by Class &amp; Accounts'!BI$18, 'E2 Allocators'!$B$15:$W$15, 0),FALSE)*$E59)</f>
        <v>0</v>
      </c>
      <c r="BJ59" s="1412">
        <f ca="1">IF(ISERROR(VLOOKUP(VLOOKUP($A59, 'E4 TB Allocation Details'!$A$18:$L$205, MATCH("Misc ID", 'E4 TB Allocation Details'!$A$18:$L$18, 0),FALSE), 'E2 Allocators'!$B$15:$W$361, MATCH('O5 Details by Class &amp; Accounts'!BJ$18, 'E2 Allocators'!$B$15:$W$15, 0),FALSE)*$E59), 0, VLOOKUP(VLOOKUP($A59, 'E4 TB Allocation Details'!$A$18:$L$205, MATCH("Misc ID", 'E4 TB Allocation Details'!$A$18:$L$18, 0),FALSE), 'E2 Allocators'!$B$15:$W$361, MATCH('O5 Details by Class &amp; Accounts'!BJ$18, 'E2 Allocators'!$B$15:$W$15, 0),FALSE)*$E59)</f>
        <v>0</v>
      </c>
      <c r="BK59" s="1412">
        <f ca="1">IF(ISERROR(VLOOKUP(VLOOKUP($A59, 'E4 TB Allocation Details'!$A$18:$L$205, MATCH("Misc ID", 'E4 TB Allocation Details'!$A$18:$L$18, 0),FALSE), 'E2 Allocators'!$B$15:$W$361, MATCH('O5 Details by Class &amp; Accounts'!BK$18, 'E2 Allocators'!$B$15:$W$15, 0),FALSE)*$E59), 0, VLOOKUP(VLOOKUP($A59, 'E4 TB Allocation Details'!$A$18:$L$205, MATCH("Misc ID", 'E4 TB Allocation Details'!$A$18:$L$18, 0),FALSE), 'E2 Allocators'!$B$15:$W$361, MATCH('O5 Details by Class &amp; Accounts'!BK$18, 'E2 Allocators'!$B$15:$W$15, 0),FALSE)*$E59)</f>
        <v>0</v>
      </c>
      <c r="BL59" s="1412">
        <f ca="1">IF(ISERROR(VLOOKUP(VLOOKUP($A59, 'E4 TB Allocation Details'!$A$18:$L$205, MATCH("Misc ID", 'E4 TB Allocation Details'!$A$18:$L$18, 0),FALSE), 'E2 Allocators'!$B$15:$W$361, MATCH('O5 Details by Class &amp; Accounts'!BL$18, 'E2 Allocators'!$B$15:$W$15, 0),FALSE)*$E59), 0, VLOOKUP(VLOOKUP($A59, 'E4 TB Allocation Details'!$A$18:$L$205, MATCH("Misc ID", 'E4 TB Allocation Details'!$A$18:$L$18, 0),FALSE), 'E2 Allocators'!$B$15:$W$361, MATCH('O5 Details by Class &amp; Accounts'!BL$18, 'E2 Allocators'!$B$15:$W$15, 0),FALSE)*$E59)</f>
        <v>0</v>
      </c>
      <c r="BM59" s="1412">
        <f ca="1">IF(ISERROR(VLOOKUP(VLOOKUP($A59, 'E4 TB Allocation Details'!$A$18:$L$205, MATCH("Misc ID", 'E4 TB Allocation Details'!$A$18:$L$18, 0),FALSE), 'E2 Allocators'!$B$15:$W$361, MATCH('O5 Details by Class &amp; Accounts'!BM$18, 'E2 Allocators'!$B$15:$W$15, 0),FALSE)*$E59), 0, VLOOKUP(VLOOKUP($A59, 'E4 TB Allocation Details'!$A$18:$L$205, MATCH("Misc ID", 'E4 TB Allocation Details'!$A$18:$L$18, 0),FALSE), 'E2 Allocators'!$B$15:$W$361, MATCH('O5 Details by Class &amp; Accounts'!BM$18, 'E2 Allocators'!$B$15:$W$15, 0),FALSE)*$E59)</f>
        <v>0</v>
      </c>
      <c r="BN59" s="1412">
        <f ca="1">IF(ISERROR(VLOOKUP(VLOOKUP($A59, 'E4 TB Allocation Details'!$A$18:$L$205, MATCH("Misc ID", 'E4 TB Allocation Details'!$A$18:$L$18, 0),FALSE), 'E2 Allocators'!$B$15:$W$361, MATCH('O5 Details by Class &amp; Accounts'!BN$18, 'E2 Allocators'!$B$15:$W$15, 0),FALSE)*$E59), 0, VLOOKUP(VLOOKUP($A59, 'E4 TB Allocation Details'!$A$18:$L$205, MATCH("Misc ID", 'E4 TB Allocation Details'!$A$18:$L$18, 0),FALSE), 'E2 Allocators'!$B$15:$W$361, MATCH('O5 Details by Class &amp; Accounts'!BN$18, 'E2 Allocators'!$B$15:$W$15, 0),FALSE)*$E59)</f>
        <v>0</v>
      </c>
      <c r="BO59" s="1412">
        <f ca="1">IF(ISERROR(VLOOKUP(VLOOKUP($A59, 'E4 TB Allocation Details'!$A$18:$L$205, MATCH("Misc ID", 'E4 TB Allocation Details'!$A$18:$L$18, 0),FALSE), 'E2 Allocators'!$B$15:$W$361, MATCH('O5 Details by Class &amp; Accounts'!BO$18, 'E2 Allocators'!$B$15:$W$15, 0),FALSE)*$E59), 0, VLOOKUP(VLOOKUP($A59, 'E4 TB Allocation Details'!$A$18:$L$205, MATCH("Misc ID", 'E4 TB Allocation Details'!$A$18:$L$18, 0),FALSE), 'E2 Allocators'!$B$15:$W$361, MATCH('O5 Details by Class &amp; Accounts'!BO$18, 'E2 Allocators'!$B$15:$W$15, 0),FALSE)*$E59)</f>
        <v>0</v>
      </c>
      <c r="BP59" s="1412">
        <f ca="1">IF(ISERROR(VLOOKUP(VLOOKUP($A59, 'E4 TB Allocation Details'!$A$18:$L$205, MATCH("Misc ID", 'E4 TB Allocation Details'!$A$18:$L$18, 0),FALSE), 'E2 Allocators'!$B$15:$W$361, MATCH('O5 Details by Class &amp; Accounts'!BP$18, 'E2 Allocators'!$B$15:$W$15, 0),FALSE)*$E59), 0, VLOOKUP(VLOOKUP($A59, 'E4 TB Allocation Details'!$A$18:$L$205, MATCH("Misc ID", 'E4 TB Allocation Details'!$A$18:$L$18, 0),FALSE), 'E2 Allocators'!$B$15:$W$361, MATCH('O5 Details by Class &amp; Accounts'!BP$18, 'E2 Allocators'!$B$15:$W$15, 0),FALSE)*$E59)</f>
        <v>0</v>
      </c>
      <c r="BQ59" s="1412">
        <f ca="1">IF(ISERROR(VLOOKUP(VLOOKUP($A59, 'E4 TB Allocation Details'!$A$18:$L$205, MATCH("Misc ID", 'E4 TB Allocation Details'!$A$18:$L$18, 0),FALSE), 'E2 Allocators'!$B$15:$W$361, MATCH('O5 Details by Class &amp; Accounts'!BQ$18, 'E2 Allocators'!$B$15:$W$15, 0),FALSE)*$E59), 0, VLOOKUP(VLOOKUP($A59, 'E4 TB Allocation Details'!$A$18:$L$205, MATCH("Misc ID", 'E4 TB Allocation Details'!$A$18:$L$18, 0),FALSE), 'E2 Allocators'!$B$15:$W$361, MATCH('O5 Details by Class &amp; Accounts'!BQ$18, 'E2 Allocators'!$B$15:$W$15, 0),FALSE)*$E59)</f>
        <v>0</v>
      </c>
      <c r="BR59" s="1412">
        <f ca="1">IF(ISERROR(VLOOKUP(VLOOKUP($A59, 'E4 TB Allocation Details'!$A$18:$L$205, MATCH("Misc ID", 'E4 TB Allocation Details'!$A$18:$L$18, 0),FALSE), 'E2 Allocators'!$B$15:$W$361, MATCH('O5 Details by Class &amp; Accounts'!BR$18, 'E2 Allocators'!$B$15:$W$15, 0),FALSE)*$E59), 0, VLOOKUP(VLOOKUP($A59, 'E4 TB Allocation Details'!$A$18:$L$205, MATCH("Misc ID", 'E4 TB Allocation Details'!$A$18:$L$18, 0),FALSE), 'E2 Allocators'!$B$15:$W$361, MATCH('O5 Details by Class &amp; Accounts'!BR$18, 'E2 Allocators'!$B$15:$W$15, 0),FALSE)*$E59)</f>
        <v>0</v>
      </c>
      <c r="BS59" s="1412">
        <f ca="1">SUM(AY59:BR59)</f>
        <v>0</v>
      </c>
      <c r="BT59" s="1412">
        <f ca="1">IF(ISERROR(VLOOKUP(VLOOKUP($A59, 'E4 TB Allocation Details'!$A$18:$L$205, MATCH("A &amp; G ID", 'E4 TB Allocation Details'!$A$18:$L$18, 0),FALSE), 'E2 Allocators'!$B$15:$W$361, MATCH('O5 Details by Class &amp; Accounts'!BT$18, 'E2 Allocators'!$B$15:$W$15, 0),FALSE)*$E59), 0, VLOOKUP(VLOOKUP($A59, 'E4 TB Allocation Details'!$A$18:$L$205, MATCH("A &amp; G ID", 'E4 TB Allocation Details'!$A$18:$L$18, 0),FALSE), 'E2 Allocators'!$B$15:$W$361, MATCH('O5 Details by Class &amp; Accounts'!BT$18, 'E2 Allocators'!$B$15:$W$15, 0),FALSE)*$E59)</f>
        <v>0</v>
      </c>
      <c r="BU59" s="1412">
        <f ca="1">IF(ISERROR(VLOOKUP(VLOOKUP($A59, 'E4 TB Allocation Details'!$A$18:$L$205, MATCH("A &amp; G ID", 'E4 TB Allocation Details'!$A$18:$L$18, 0),FALSE), 'E2 Allocators'!$B$15:$W$361, MATCH('O5 Details by Class &amp; Accounts'!BU$18, 'E2 Allocators'!$B$15:$W$15, 0),FALSE)*$E59), 0, VLOOKUP(VLOOKUP($A59, 'E4 TB Allocation Details'!$A$18:$L$205, MATCH("A &amp; G ID", 'E4 TB Allocation Details'!$A$18:$L$18, 0),FALSE), 'E2 Allocators'!$B$15:$W$361, MATCH('O5 Details by Class &amp; Accounts'!BU$18, 'E2 Allocators'!$B$15:$W$15, 0),FALSE)*$E59)</f>
        <v>0</v>
      </c>
      <c r="BV59" s="1412">
        <f ca="1">IF(ISERROR(VLOOKUP(VLOOKUP($A59, 'E4 TB Allocation Details'!$A$18:$L$205, MATCH("A &amp; G ID", 'E4 TB Allocation Details'!$A$18:$L$18, 0),FALSE), 'E2 Allocators'!$B$15:$W$361, MATCH('O5 Details by Class &amp; Accounts'!BV$18, 'E2 Allocators'!$B$15:$W$15, 0),FALSE)*$E59), 0, VLOOKUP(VLOOKUP($A59, 'E4 TB Allocation Details'!$A$18:$L$205, MATCH("A &amp; G ID", 'E4 TB Allocation Details'!$A$18:$L$18, 0),FALSE), 'E2 Allocators'!$B$15:$W$361, MATCH('O5 Details by Class &amp; Accounts'!BV$18, 'E2 Allocators'!$B$15:$W$15, 0),FALSE)*$E59)</f>
        <v>0</v>
      </c>
      <c r="BW59" s="1412">
        <f ca="1">IF(ISERROR(VLOOKUP(VLOOKUP($A59, 'E4 TB Allocation Details'!$A$18:$L$205, MATCH("A &amp; G ID", 'E4 TB Allocation Details'!$A$18:$L$18, 0),FALSE), 'E2 Allocators'!$B$15:$W$361, MATCH('O5 Details by Class &amp; Accounts'!BW$18, 'E2 Allocators'!$B$15:$W$15, 0),FALSE)*$E59), 0, VLOOKUP(VLOOKUP($A59, 'E4 TB Allocation Details'!$A$18:$L$205, MATCH("A &amp; G ID", 'E4 TB Allocation Details'!$A$18:$L$18, 0),FALSE), 'E2 Allocators'!$B$15:$W$361, MATCH('O5 Details by Class &amp; Accounts'!BW$18, 'E2 Allocators'!$B$15:$W$15, 0),FALSE)*$E59)</f>
        <v>0</v>
      </c>
      <c r="BX59" s="1412">
        <f ca="1">IF(ISERROR(VLOOKUP(VLOOKUP($A59, 'E4 TB Allocation Details'!$A$18:$L$205, MATCH("A &amp; G ID", 'E4 TB Allocation Details'!$A$18:$L$18, 0),FALSE), 'E2 Allocators'!$B$15:$W$361, MATCH('O5 Details by Class &amp; Accounts'!BX$18, 'E2 Allocators'!$B$15:$W$15, 0),FALSE)*$E59), 0, VLOOKUP(VLOOKUP($A59, 'E4 TB Allocation Details'!$A$18:$L$205, MATCH("A &amp; G ID", 'E4 TB Allocation Details'!$A$18:$L$18, 0),FALSE), 'E2 Allocators'!$B$15:$W$361, MATCH('O5 Details by Class &amp; Accounts'!BX$18, 'E2 Allocators'!$B$15:$W$15, 0),FALSE)*$E59)</f>
        <v>0</v>
      </c>
      <c r="BY59" s="1412">
        <f ca="1">IF(ISERROR(VLOOKUP(VLOOKUP($A59, 'E4 TB Allocation Details'!$A$18:$L$205, MATCH("A &amp; G ID", 'E4 TB Allocation Details'!$A$18:$L$18, 0),FALSE), 'E2 Allocators'!$B$15:$W$361, MATCH('O5 Details by Class &amp; Accounts'!BY$18, 'E2 Allocators'!$B$15:$W$15, 0),FALSE)*$E59), 0, VLOOKUP(VLOOKUP($A59, 'E4 TB Allocation Details'!$A$18:$L$205, MATCH("A &amp; G ID", 'E4 TB Allocation Details'!$A$18:$L$18, 0),FALSE), 'E2 Allocators'!$B$15:$W$361, MATCH('O5 Details by Class &amp; Accounts'!BY$18, 'E2 Allocators'!$B$15:$W$15, 0),FALSE)*$E59)</f>
        <v>0</v>
      </c>
      <c r="BZ59" s="1412">
        <f ca="1">IF(ISERROR(VLOOKUP(VLOOKUP($A59, 'E4 TB Allocation Details'!$A$18:$L$205, MATCH("A &amp; G ID", 'E4 TB Allocation Details'!$A$18:$L$18, 0),FALSE), 'E2 Allocators'!$B$15:$W$361, MATCH('O5 Details by Class &amp; Accounts'!BZ$18, 'E2 Allocators'!$B$15:$W$15, 0),FALSE)*$E59), 0, VLOOKUP(VLOOKUP($A59, 'E4 TB Allocation Details'!$A$18:$L$205, MATCH("A &amp; G ID", 'E4 TB Allocation Details'!$A$18:$L$18, 0),FALSE), 'E2 Allocators'!$B$15:$W$361, MATCH('O5 Details by Class &amp; Accounts'!BZ$18, 'E2 Allocators'!$B$15:$W$15, 0),FALSE)*$E59)</f>
        <v>0</v>
      </c>
      <c r="CA59" s="1412">
        <f ca="1">IF(ISERROR(VLOOKUP(VLOOKUP($A59, 'E4 TB Allocation Details'!$A$18:$L$205, MATCH("A &amp; G ID", 'E4 TB Allocation Details'!$A$18:$L$18, 0),FALSE), 'E2 Allocators'!$B$15:$W$361, MATCH('O5 Details by Class &amp; Accounts'!CA$18, 'E2 Allocators'!$B$15:$W$15, 0),FALSE)*$E59), 0, VLOOKUP(VLOOKUP($A59, 'E4 TB Allocation Details'!$A$18:$L$205, MATCH("A &amp; G ID", 'E4 TB Allocation Details'!$A$18:$L$18, 0),FALSE), 'E2 Allocators'!$B$15:$W$361, MATCH('O5 Details by Class &amp; Accounts'!CA$18, 'E2 Allocators'!$B$15:$W$15, 0),FALSE)*$E59)</f>
        <v>0</v>
      </c>
      <c r="CB59" s="1412">
        <f ca="1">IF(ISERROR(VLOOKUP(VLOOKUP($A59, 'E4 TB Allocation Details'!$A$18:$L$205, MATCH("A &amp; G ID", 'E4 TB Allocation Details'!$A$18:$L$18, 0),FALSE), 'E2 Allocators'!$B$15:$W$361, MATCH('O5 Details by Class &amp; Accounts'!CB$18, 'E2 Allocators'!$B$15:$W$15, 0),FALSE)*$E59), 0, VLOOKUP(VLOOKUP($A59, 'E4 TB Allocation Details'!$A$18:$L$205, MATCH("A &amp; G ID", 'E4 TB Allocation Details'!$A$18:$L$18, 0),FALSE), 'E2 Allocators'!$B$15:$W$361, MATCH('O5 Details by Class &amp; Accounts'!CB$18, 'E2 Allocators'!$B$15:$W$15, 0),FALSE)*$E59)</f>
        <v>0</v>
      </c>
      <c r="CC59" s="1412">
        <f ca="1">IF(ISERROR(VLOOKUP(VLOOKUP($A59, 'E4 TB Allocation Details'!$A$18:$L$205, MATCH("A &amp; G ID", 'E4 TB Allocation Details'!$A$18:$L$18, 0),FALSE), 'E2 Allocators'!$B$15:$W$361, MATCH('O5 Details by Class &amp; Accounts'!CC$18, 'E2 Allocators'!$B$15:$W$15, 0),FALSE)*$E59), 0, VLOOKUP(VLOOKUP($A59, 'E4 TB Allocation Details'!$A$18:$L$205, MATCH("A &amp; G ID", 'E4 TB Allocation Details'!$A$18:$L$18, 0),FALSE), 'E2 Allocators'!$B$15:$W$361, MATCH('O5 Details by Class &amp; Accounts'!CC$18, 'E2 Allocators'!$B$15:$W$15, 0),FALSE)*$E59)</f>
        <v>0</v>
      </c>
      <c r="CD59" s="1412">
        <f ca="1">IF(ISERROR(VLOOKUP(VLOOKUP($A59, 'E4 TB Allocation Details'!$A$18:$L$205, MATCH("A &amp; G ID", 'E4 TB Allocation Details'!$A$18:$L$18, 0),FALSE), 'E2 Allocators'!$B$15:$W$361, MATCH('O5 Details by Class &amp; Accounts'!CD$18, 'E2 Allocators'!$B$15:$W$15, 0),FALSE)*$E59), 0, VLOOKUP(VLOOKUP($A59, 'E4 TB Allocation Details'!$A$18:$L$205, MATCH("A &amp; G ID", 'E4 TB Allocation Details'!$A$18:$L$18, 0),FALSE), 'E2 Allocators'!$B$15:$W$361, MATCH('O5 Details by Class &amp; Accounts'!CD$18, 'E2 Allocators'!$B$15:$W$15, 0),FALSE)*$E59)</f>
        <v>0</v>
      </c>
      <c r="CE59" s="1412">
        <f ca="1">IF(ISERROR(VLOOKUP(VLOOKUP($A59, 'E4 TB Allocation Details'!$A$18:$L$205, MATCH("A &amp; G ID", 'E4 TB Allocation Details'!$A$18:$L$18, 0),FALSE), 'E2 Allocators'!$B$15:$W$361, MATCH('O5 Details by Class &amp; Accounts'!CE$18, 'E2 Allocators'!$B$15:$W$15, 0),FALSE)*$E59), 0, VLOOKUP(VLOOKUP($A59, 'E4 TB Allocation Details'!$A$18:$L$205, MATCH("A &amp; G ID", 'E4 TB Allocation Details'!$A$18:$L$18, 0),FALSE), 'E2 Allocators'!$B$15:$W$361, MATCH('O5 Details by Class &amp; Accounts'!CE$18, 'E2 Allocators'!$B$15:$W$15, 0),FALSE)*$E59)</f>
        <v>0</v>
      </c>
      <c r="CF59" s="1412">
        <f ca="1">IF(ISERROR(VLOOKUP(VLOOKUP($A59, 'E4 TB Allocation Details'!$A$18:$L$205, MATCH("A &amp; G ID", 'E4 TB Allocation Details'!$A$18:$L$18, 0),FALSE), 'E2 Allocators'!$B$15:$W$361, MATCH('O5 Details by Class &amp; Accounts'!CF$18, 'E2 Allocators'!$B$15:$W$15, 0),FALSE)*$E59), 0, VLOOKUP(VLOOKUP($A59, 'E4 TB Allocation Details'!$A$18:$L$205, MATCH("A &amp; G ID", 'E4 TB Allocation Details'!$A$18:$L$18, 0),FALSE), 'E2 Allocators'!$B$15:$W$361, MATCH('O5 Details by Class &amp; Accounts'!CF$18, 'E2 Allocators'!$B$15:$W$15, 0),FALSE)*$E59)</f>
        <v>0</v>
      </c>
      <c r="CG59" s="1412">
        <f ca="1">IF(ISERROR(VLOOKUP(VLOOKUP($A59, 'E4 TB Allocation Details'!$A$18:$L$205, MATCH("A &amp; G ID", 'E4 TB Allocation Details'!$A$18:$L$18, 0),FALSE), 'E2 Allocators'!$B$15:$W$361, MATCH('O5 Details by Class &amp; Accounts'!CG$18, 'E2 Allocators'!$B$15:$W$15, 0),FALSE)*$E59), 0, VLOOKUP(VLOOKUP($A59, 'E4 TB Allocation Details'!$A$18:$L$205, MATCH("A &amp; G ID", 'E4 TB Allocation Details'!$A$18:$L$18, 0),FALSE), 'E2 Allocators'!$B$15:$W$361, MATCH('O5 Details by Class &amp; Accounts'!CG$18, 'E2 Allocators'!$B$15:$W$15, 0),FALSE)*$E59)</f>
        <v>0</v>
      </c>
      <c r="CH59" s="1412">
        <f ca="1">IF(ISERROR(VLOOKUP(VLOOKUP($A59, 'E4 TB Allocation Details'!$A$18:$L$205, MATCH("A &amp; G ID", 'E4 TB Allocation Details'!$A$18:$L$18, 0),FALSE), 'E2 Allocators'!$B$15:$W$361, MATCH('O5 Details by Class &amp; Accounts'!CH$18, 'E2 Allocators'!$B$15:$W$15, 0),FALSE)*$E59), 0, VLOOKUP(VLOOKUP($A59, 'E4 TB Allocation Details'!$A$18:$L$205, MATCH("A &amp; G ID", 'E4 TB Allocation Details'!$A$18:$L$18, 0),FALSE), 'E2 Allocators'!$B$15:$W$361, MATCH('O5 Details by Class &amp; Accounts'!CH$18, 'E2 Allocators'!$B$15:$W$15, 0),FALSE)*$E59)</f>
        <v>0</v>
      </c>
      <c r="CI59" s="1412">
        <f ca="1">IF(ISERROR(VLOOKUP(VLOOKUP($A59, 'E4 TB Allocation Details'!$A$18:$L$205, MATCH("A &amp; G ID", 'E4 TB Allocation Details'!$A$18:$L$18, 0),FALSE), 'E2 Allocators'!$B$15:$W$361, MATCH('O5 Details by Class &amp; Accounts'!CI$18, 'E2 Allocators'!$B$15:$W$15, 0),FALSE)*$E59), 0, VLOOKUP(VLOOKUP($A59, 'E4 TB Allocation Details'!$A$18:$L$205, MATCH("A &amp; G ID", 'E4 TB Allocation Details'!$A$18:$L$18, 0),FALSE), 'E2 Allocators'!$B$15:$W$361, MATCH('O5 Details by Class &amp; Accounts'!CI$18, 'E2 Allocators'!$B$15:$W$15, 0),FALSE)*$E59)</f>
        <v>0</v>
      </c>
      <c r="CJ59" s="1412">
        <f ca="1">IF(ISERROR(VLOOKUP(VLOOKUP($A59, 'E4 TB Allocation Details'!$A$18:$L$205, MATCH("A &amp; G ID", 'E4 TB Allocation Details'!$A$18:$L$18, 0),FALSE), 'E2 Allocators'!$B$15:$W$361, MATCH('O5 Details by Class &amp; Accounts'!CJ$18, 'E2 Allocators'!$B$15:$W$15, 0),FALSE)*$E59), 0, VLOOKUP(VLOOKUP($A59, 'E4 TB Allocation Details'!$A$18:$L$205, MATCH("A &amp; G ID", 'E4 TB Allocation Details'!$A$18:$L$18, 0),FALSE), 'E2 Allocators'!$B$15:$W$361, MATCH('O5 Details by Class &amp; Accounts'!CJ$18, 'E2 Allocators'!$B$15:$W$15, 0),FALSE)*$E59)</f>
        <v>0</v>
      </c>
      <c r="CK59" s="1412">
        <f ca="1">IF(ISERROR(VLOOKUP(VLOOKUP($A59, 'E4 TB Allocation Details'!$A$18:$L$205, MATCH("A &amp; G ID", 'E4 TB Allocation Details'!$A$18:$L$18, 0),FALSE), 'E2 Allocators'!$B$15:$W$361, MATCH('O5 Details by Class &amp; Accounts'!CK$18, 'E2 Allocators'!$B$15:$W$15, 0),FALSE)*$E59), 0, VLOOKUP(VLOOKUP($A59, 'E4 TB Allocation Details'!$A$18:$L$205, MATCH("A &amp; G ID", 'E4 TB Allocation Details'!$A$18:$L$18, 0),FALSE), 'E2 Allocators'!$B$15:$W$361, MATCH('O5 Details by Class &amp; Accounts'!CK$18, 'E2 Allocators'!$B$15:$W$15, 0),FALSE)*$E59)</f>
        <v>0</v>
      </c>
      <c r="CL59" s="1412">
        <f ca="1">IF(ISERROR(VLOOKUP(VLOOKUP($A59, 'E4 TB Allocation Details'!$A$18:$L$205, MATCH("A &amp; G ID", 'E4 TB Allocation Details'!$A$18:$L$18, 0),FALSE), 'E2 Allocators'!$B$15:$W$361, MATCH('O5 Details by Class &amp; Accounts'!CL$18, 'E2 Allocators'!$B$15:$W$15, 0),FALSE)*$E59), 0, VLOOKUP(VLOOKUP($A59, 'E4 TB Allocation Details'!$A$18:$L$205, MATCH("A &amp; G ID", 'E4 TB Allocation Details'!$A$18:$L$18, 0),FALSE), 'E2 Allocators'!$B$15:$W$361, MATCH('O5 Details by Class &amp; Accounts'!CL$18, 'E2 Allocators'!$B$15:$W$15, 0),FALSE)*$E59)</f>
        <v>0</v>
      </c>
      <c r="CM59" s="1412">
        <f ca="1">IF(ISERROR(VLOOKUP(VLOOKUP($A59, 'E4 TB Allocation Details'!$A$18:$L$205, MATCH("A &amp; G ID", 'E4 TB Allocation Details'!$A$18:$L$18, 0),FALSE), 'E2 Allocators'!$B$15:$W$361, MATCH('O5 Details by Class &amp; Accounts'!CM$18, 'E2 Allocators'!$B$15:$W$15, 0),FALSE)*$E59), 0, VLOOKUP(VLOOKUP($A59, 'E4 TB Allocation Details'!$A$18:$L$205, MATCH("A &amp; G ID", 'E4 TB Allocation Details'!$A$18:$L$18, 0),FALSE), 'E2 Allocators'!$B$15:$W$361, MATCH('O5 Details by Class &amp; Accounts'!CM$18, 'E2 Allocators'!$B$15:$W$15, 0),FALSE)*$E59)</f>
        <v>0</v>
      </c>
      <c r="CN59" s="1412">
        <f t="shared" si="5"/>
        <v>0</v>
      </c>
      <c r="CO59" s="1792">
        <f t="shared" si="7"/>
        <v>-2.3283064365386963E-10</v>
      </c>
      <c r="CQ59" s="2087" t="s">
        <v>87</v>
      </c>
    </row>
    <row r="60" spans="1:95" s="81" customFormat="1" ht="12.75">
      <c r="A60" s="1170">
        <v>1905</v>
      </c>
      <c r="B60" s="452" t="s">
        <v>623</v>
      </c>
      <c r="C60" s="1789">
        <f ca="1">IF(ISERROR(VLOOKUP($A60,'I3 TB Data'!$A$23:$H$458,MATCH('O5 Details by Class &amp; Accounts'!$C$18, 'I3 TB Data'!$A$23:$H$23,0),0)), 0, VLOOKUP($A60,'I3 TB Data'!$A$23:$H$458,MATCH('O5 Details by Class &amp; Accounts'!$C$18,'I3 TB Data'!$A$23:$H$23,0),0))</f>
        <v>136000</v>
      </c>
      <c r="D60" s="1790">
        <f ca="1">'I4 BO ASSETS'!E61</f>
        <v>0</v>
      </c>
      <c r="E60" s="1789">
        <f t="shared" si="6"/>
        <v>136000</v>
      </c>
      <c r="F60" s="1791">
        <f ca="1">IF(ISERROR(VLOOKUP($A60, 'E1 Categorization'!A33:E122, MATCH("Customer Component", 'E1 Categorization'!$A$33:$E$33,0), 0)), 0, IF(VLOOKUP($A60, 'E1 Categorization'!A33:E122, MATCH("Customer Component", 'E1 Categorization'!$A$33:$E$33,0), 0)=0, 'O5 Details by Class &amp; Accounts'!$E60, IF(AND(VLOOKUP($A60, 'E1 Categorization'!A33:E122, MATCH("Customer Component", 'E1 Categorization'!$A$33:$E$33,0), 0) &gt;0, VLOOKUP($A60, 'E1 Categorization'!A33:E122, MATCH("Customer Component", 'E1 Categorization'!$A$33:$E$33,0), 0)&lt;1), 'O5 Details by Class &amp; Accounts'!$E60*(1-VLOOKUP($A60, 'E1 Categorization'!A33:E122, MATCH("Customer Component", 'E1 Categorization'!$A$33:$E$33,0), 0)), 0)))</f>
        <v>0</v>
      </c>
      <c r="G60" s="1791">
        <f ca="1">IF(ISERROR(VLOOKUP($A60, 'E1 Categorization'!A33:E122, MATCH("Customer Component", 'E1 Categorization'!$A$33:$E$33,0), 0)),0, IF(VLOOKUP($A60, 'E1 Categorization'!A33:E122, MATCH("Customer Component", 'E1 Categorization'!$A$33:$E$33,0), 0)=0, 0, IF(AND(VLOOKUP($A60, 'E1 Categorization'!A33:E122, MATCH("Customer Component", 'E1 Categorization'!$A$33:$E$33,0), 0) &gt;0, VLOOKUP($A60, 'E1 Categorization'!A33:E122, MATCH("Customer Component", 'E1 Categorization'!$A$33:$E$33,0), 0)&lt;1), 'O5 Details by Class &amp; Accounts'!$E60*(VLOOKUP($A60, 'E1 Categorization'!A33:E122, MATCH("Customer Component", 'E1 Categorization'!$A$33:$E$33,0), 0)), 'O5 Details by Class &amp; Accounts'!$E60)))</f>
        <v>0</v>
      </c>
      <c r="H60" s="1412">
        <f t="shared" ref="H60:H80" si="8">F60+G60</f>
        <v>0</v>
      </c>
      <c r="I60" s="1412">
        <f ca="1">IF(ISERROR(VLOOKUP(VLOOKUP($A60, 'E4 TB Allocation Details'!$A$18:$L$205, MATCH("Demand ID", 'E4 TB Allocation Details'!$A$18:$L$18, 0),FALSE), 'E2 Allocators'!$B$15:$W$361, MATCH('O5 Details by Class &amp; Accounts'!I$18, 'E2 Allocators'!$B$15:$W$15, 0),FALSE)*$F60), 0, VLOOKUP(VLOOKUP($A60, 'E4 TB Allocation Details'!$A$18:$L$205, MATCH("Demand ID", 'E4 TB Allocation Details'!$A$18:$L$18, 0),FALSE), 'E2 Allocators'!$B$15:$W$361, MATCH('O5 Details by Class &amp; Accounts'!I$18, 'E2 Allocators'!$B$15:$W$15, 0),FALSE)*$F60)</f>
        <v>0</v>
      </c>
      <c r="J60" s="1412">
        <f ca="1">IF(ISERROR(VLOOKUP(VLOOKUP($A60, 'E4 TB Allocation Details'!$A$18:$L$205, MATCH("Demand ID", 'E4 TB Allocation Details'!$A$18:$L$18, 0),FALSE), 'E2 Allocators'!$B$15:$W$361, MATCH('O5 Details by Class &amp; Accounts'!J$18, 'E2 Allocators'!$B$15:$W$15, 0),FALSE)*$F60), 0, VLOOKUP(VLOOKUP($A60, 'E4 TB Allocation Details'!$A$18:$L$205, MATCH("Demand ID", 'E4 TB Allocation Details'!$A$18:$L$18, 0),FALSE), 'E2 Allocators'!$B$15:$W$361, MATCH('O5 Details by Class &amp; Accounts'!J$18, 'E2 Allocators'!$B$15:$W$15, 0),FALSE)*$F60)</f>
        <v>0</v>
      </c>
      <c r="K60" s="1412">
        <f ca="1">IF(ISERROR(VLOOKUP(VLOOKUP($A60, 'E4 TB Allocation Details'!$A$18:$L$205, MATCH("Demand ID", 'E4 TB Allocation Details'!$A$18:$L$18, 0),FALSE), 'E2 Allocators'!$B$15:$W$361, MATCH('O5 Details by Class &amp; Accounts'!K$18, 'E2 Allocators'!$B$15:$W$15, 0),FALSE)*$F60), 0, VLOOKUP(VLOOKUP($A60, 'E4 TB Allocation Details'!$A$18:$L$205, MATCH("Demand ID", 'E4 TB Allocation Details'!$A$18:$L$18, 0),FALSE), 'E2 Allocators'!$B$15:$W$361, MATCH('O5 Details by Class &amp; Accounts'!K$18, 'E2 Allocators'!$B$15:$W$15, 0),FALSE)*$F60)</f>
        <v>0</v>
      </c>
      <c r="L60" s="1412">
        <f ca="1">IF(ISERROR(VLOOKUP(VLOOKUP($A60, 'E4 TB Allocation Details'!$A$18:$L$205, MATCH("Demand ID", 'E4 TB Allocation Details'!$A$18:$L$18, 0),FALSE), 'E2 Allocators'!$B$15:$W$361, MATCH('O5 Details by Class &amp; Accounts'!L$18, 'E2 Allocators'!$B$15:$W$15, 0),FALSE)*$F60), 0, VLOOKUP(VLOOKUP($A60, 'E4 TB Allocation Details'!$A$18:$L$205, MATCH("Demand ID", 'E4 TB Allocation Details'!$A$18:$L$18, 0),FALSE), 'E2 Allocators'!$B$15:$W$361, MATCH('O5 Details by Class &amp; Accounts'!L$18, 'E2 Allocators'!$B$15:$W$15, 0),FALSE)*$F60)</f>
        <v>0</v>
      </c>
      <c r="M60" s="1412">
        <f ca="1">IF(ISERROR(VLOOKUP(VLOOKUP($A60, 'E4 TB Allocation Details'!$A$18:$L$205, MATCH("Demand ID", 'E4 TB Allocation Details'!$A$18:$L$18, 0),FALSE), 'E2 Allocators'!$B$15:$W$361, MATCH('O5 Details by Class &amp; Accounts'!M$18, 'E2 Allocators'!$B$15:$W$15, 0),FALSE)*$F60), 0, VLOOKUP(VLOOKUP($A60, 'E4 TB Allocation Details'!$A$18:$L$205, MATCH("Demand ID", 'E4 TB Allocation Details'!$A$18:$L$18, 0),FALSE), 'E2 Allocators'!$B$15:$W$361, MATCH('O5 Details by Class &amp; Accounts'!M$18, 'E2 Allocators'!$B$15:$W$15, 0),FALSE)*$F60)</f>
        <v>0</v>
      </c>
      <c r="N60" s="1412">
        <f ca="1">IF(ISERROR(VLOOKUP(VLOOKUP($A60, 'E4 TB Allocation Details'!$A$18:$L$205, MATCH("Demand ID", 'E4 TB Allocation Details'!$A$18:$L$18, 0),FALSE), 'E2 Allocators'!$B$15:$W$361, MATCH('O5 Details by Class &amp; Accounts'!N$18, 'E2 Allocators'!$B$15:$W$15, 0),FALSE)*$F60), 0, VLOOKUP(VLOOKUP($A60, 'E4 TB Allocation Details'!$A$18:$L$205, MATCH("Demand ID", 'E4 TB Allocation Details'!$A$18:$L$18, 0),FALSE), 'E2 Allocators'!$B$15:$W$361, MATCH('O5 Details by Class &amp; Accounts'!N$18, 'E2 Allocators'!$B$15:$W$15, 0),FALSE)*$F60)</f>
        <v>0</v>
      </c>
      <c r="O60" s="1412">
        <f ca="1">IF(ISERROR(VLOOKUP(VLOOKUP($A60, 'E4 TB Allocation Details'!$A$18:$L$205, MATCH("Demand ID", 'E4 TB Allocation Details'!$A$18:$L$18, 0),FALSE), 'E2 Allocators'!$B$15:$W$361, MATCH('O5 Details by Class &amp; Accounts'!O$18, 'E2 Allocators'!$B$15:$W$15, 0),FALSE)*$F60), 0, VLOOKUP(VLOOKUP($A60, 'E4 TB Allocation Details'!$A$18:$L$205, MATCH("Demand ID", 'E4 TB Allocation Details'!$A$18:$L$18, 0),FALSE), 'E2 Allocators'!$B$15:$W$361, MATCH('O5 Details by Class &amp; Accounts'!O$18, 'E2 Allocators'!$B$15:$W$15, 0),FALSE)*$F60)</f>
        <v>0</v>
      </c>
      <c r="P60" s="1412">
        <f ca="1">IF(ISERROR(VLOOKUP(VLOOKUP($A60, 'E4 TB Allocation Details'!$A$18:$L$205, MATCH("Demand ID", 'E4 TB Allocation Details'!$A$18:$L$18, 0),FALSE), 'E2 Allocators'!$B$15:$W$361, MATCH('O5 Details by Class &amp; Accounts'!P$18, 'E2 Allocators'!$B$15:$W$15, 0),FALSE)*$F60), 0, VLOOKUP(VLOOKUP($A60, 'E4 TB Allocation Details'!$A$18:$L$205, MATCH("Demand ID", 'E4 TB Allocation Details'!$A$18:$L$18, 0),FALSE), 'E2 Allocators'!$B$15:$W$361, MATCH('O5 Details by Class &amp; Accounts'!P$18, 'E2 Allocators'!$B$15:$W$15, 0),FALSE)*$F60)</f>
        <v>0</v>
      </c>
      <c r="Q60" s="1412">
        <f ca="1">IF(ISERROR(VLOOKUP(VLOOKUP($A60, 'E4 TB Allocation Details'!$A$18:$L$205, MATCH("Demand ID", 'E4 TB Allocation Details'!$A$18:$L$18, 0),FALSE), 'E2 Allocators'!$B$15:$W$361, MATCH('O5 Details by Class &amp; Accounts'!Q$18, 'E2 Allocators'!$B$15:$W$15, 0),FALSE)*$F60), 0, VLOOKUP(VLOOKUP($A60, 'E4 TB Allocation Details'!$A$18:$L$205, MATCH("Demand ID", 'E4 TB Allocation Details'!$A$18:$L$18, 0),FALSE), 'E2 Allocators'!$B$15:$W$361, MATCH('O5 Details by Class &amp; Accounts'!Q$18, 'E2 Allocators'!$B$15:$W$15, 0),FALSE)*$F60)</f>
        <v>0</v>
      </c>
      <c r="R60" s="1412">
        <f ca="1">IF(ISERROR(VLOOKUP(VLOOKUP($A60, 'E4 TB Allocation Details'!$A$18:$L$205, MATCH("Demand ID", 'E4 TB Allocation Details'!$A$18:$L$18, 0),FALSE), 'E2 Allocators'!$B$15:$W$361, MATCH('O5 Details by Class &amp; Accounts'!R$18, 'E2 Allocators'!$B$15:$W$15, 0),FALSE)*$F60), 0, VLOOKUP(VLOOKUP($A60, 'E4 TB Allocation Details'!$A$18:$L$205, MATCH("Demand ID", 'E4 TB Allocation Details'!$A$18:$L$18, 0),FALSE), 'E2 Allocators'!$B$15:$W$361, MATCH('O5 Details by Class &amp; Accounts'!R$18, 'E2 Allocators'!$B$15:$W$15, 0),FALSE)*$F60)</f>
        <v>0</v>
      </c>
      <c r="S60" s="1412">
        <f ca="1">IF(ISERROR(VLOOKUP(VLOOKUP($A60, 'E4 TB Allocation Details'!$A$18:$L$205, MATCH("Demand ID", 'E4 TB Allocation Details'!$A$18:$L$18, 0),FALSE), 'E2 Allocators'!$B$15:$W$361, MATCH('O5 Details by Class &amp; Accounts'!S$18, 'E2 Allocators'!$B$15:$W$15, 0),FALSE)*$F60), 0, VLOOKUP(VLOOKUP($A60, 'E4 TB Allocation Details'!$A$18:$L$205, MATCH("Demand ID", 'E4 TB Allocation Details'!$A$18:$L$18, 0),FALSE), 'E2 Allocators'!$B$15:$W$361, MATCH('O5 Details by Class &amp; Accounts'!S$18, 'E2 Allocators'!$B$15:$W$15, 0),FALSE)*$F60)</f>
        <v>0</v>
      </c>
      <c r="T60" s="1412">
        <f ca="1">IF(ISERROR(VLOOKUP(VLOOKUP($A60, 'E4 TB Allocation Details'!$A$18:$L$205, MATCH("Demand ID", 'E4 TB Allocation Details'!$A$18:$L$18, 0),FALSE), 'E2 Allocators'!$B$15:$W$361, MATCH('O5 Details by Class &amp; Accounts'!T$18, 'E2 Allocators'!$B$15:$W$15, 0),FALSE)*$F60), 0, VLOOKUP(VLOOKUP($A60, 'E4 TB Allocation Details'!$A$18:$L$205, MATCH("Demand ID", 'E4 TB Allocation Details'!$A$18:$L$18, 0),FALSE), 'E2 Allocators'!$B$15:$W$361, MATCH('O5 Details by Class &amp; Accounts'!T$18, 'E2 Allocators'!$B$15:$W$15, 0),FALSE)*$F60)</f>
        <v>0</v>
      </c>
      <c r="U60" s="1412">
        <f ca="1">IF(ISERROR(VLOOKUP(VLOOKUP($A60, 'E4 TB Allocation Details'!$A$18:$L$205, MATCH("Demand ID", 'E4 TB Allocation Details'!$A$18:$L$18, 0),FALSE), 'E2 Allocators'!$B$15:$W$361, MATCH('O5 Details by Class &amp; Accounts'!U$18, 'E2 Allocators'!$B$15:$W$15, 0),FALSE)*$F60), 0, VLOOKUP(VLOOKUP($A60, 'E4 TB Allocation Details'!$A$18:$L$205, MATCH("Demand ID", 'E4 TB Allocation Details'!$A$18:$L$18, 0),FALSE), 'E2 Allocators'!$B$15:$W$361, MATCH('O5 Details by Class &amp; Accounts'!U$18, 'E2 Allocators'!$B$15:$W$15, 0),FALSE)*$F60)</f>
        <v>0</v>
      </c>
      <c r="V60" s="1412">
        <f ca="1">IF(ISERROR(VLOOKUP(VLOOKUP($A60, 'E4 TB Allocation Details'!$A$18:$L$205, MATCH("Demand ID", 'E4 TB Allocation Details'!$A$18:$L$18, 0),FALSE), 'E2 Allocators'!$B$15:$W$361, MATCH('O5 Details by Class &amp; Accounts'!V$18, 'E2 Allocators'!$B$15:$W$15, 0),FALSE)*$F60), 0, VLOOKUP(VLOOKUP($A60, 'E4 TB Allocation Details'!$A$18:$L$205, MATCH("Demand ID", 'E4 TB Allocation Details'!$A$18:$L$18, 0),FALSE), 'E2 Allocators'!$B$15:$W$361, MATCH('O5 Details by Class &amp; Accounts'!V$18, 'E2 Allocators'!$B$15:$W$15, 0),FALSE)*$F60)</f>
        <v>0</v>
      </c>
      <c r="W60" s="1412">
        <f ca="1">IF(ISERROR(VLOOKUP(VLOOKUP($A60, 'E4 TB Allocation Details'!$A$18:$L$205, MATCH("Demand ID", 'E4 TB Allocation Details'!$A$18:$L$18, 0),FALSE), 'E2 Allocators'!$B$15:$W$361, MATCH('O5 Details by Class &amp; Accounts'!W$18, 'E2 Allocators'!$B$15:$W$15, 0),FALSE)*$F60), 0, VLOOKUP(VLOOKUP($A60, 'E4 TB Allocation Details'!$A$18:$L$205, MATCH("Demand ID", 'E4 TB Allocation Details'!$A$18:$L$18, 0),FALSE), 'E2 Allocators'!$B$15:$W$361, MATCH('O5 Details by Class &amp; Accounts'!W$18, 'E2 Allocators'!$B$15:$W$15, 0),FALSE)*$F60)</f>
        <v>0</v>
      </c>
      <c r="X60" s="1412">
        <f ca="1">IF(ISERROR(VLOOKUP(VLOOKUP($A60, 'E4 TB Allocation Details'!$A$18:$L$205, MATCH("Demand ID", 'E4 TB Allocation Details'!$A$18:$L$18, 0),FALSE), 'E2 Allocators'!$B$15:$W$361, MATCH('O5 Details by Class &amp; Accounts'!X$18, 'E2 Allocators'!$B$15:$W$15, 0),FALSE)*$F60), 0, VLOOKUP(VLOOKUP($A60, 'E4 TB Allocation Details'!$A$18:$L$205, MATCH("Demand ID", 'E4 TB Allocation Details'!$A$18:$L$18, 0),FALSE), 'E2 Allocators'!$B$15:$W$361, MATCH('O5 Details by Class &amp; Accounts'!X$18, 'E2 Allocators'!$B$15:$W$15, 0),FALSE)*$F60)</f>
        <v>0</v>
      </c>
      <c r="Y60" s="1412">
        <f ca="1">IF(ISERROR(VLOOKUP(VLOOKUP($A60, 'E4 TB Allocation Details'!$A$18:$L$205, MATCH("Demand ID", 'E4 TB Allocation Details'!$A$18:$L$18, 0),FALSE), 'E2 Allocators'!$B$15:$W$361, MATCH('O5 Details by Class &amp; Accounts'!Y$18, 'E2 Allocators'!$B$15:$W$15, 0),FALSE)*$F60), 0, VLOOKUP(VLOOKUP($A60, 'E4 TB Allocation Details'!$A$18:$L$205, MATCH("Demand ID", 'E4 TB Allocation Details'!$A$18:$L$18, 0),FALSE), 'E2 Allocators'!$B$15:$W$361, MATCH('O5 Details by Class &amp; Accounts'!Y$18, 'E2 Allocators'!$B$15:$W$15, 0),FALSE)*$F60)</f>
        <v>0</v>
      </c>
      <c r="Z60" s="1412">
        <f ca="1">IF(ISERROR(VLOOKUP(VLOOKUP($A60, 'E4 TB Allocation Details'!$A$18:$L$205, MATCH("Demand ID", 'E4 TB Allocation Details'!$A$18:$L$18, 0),FALSE), 'E2 Allocators'!$B$15:$W$361, MATCH('O5 Details by Class &amp; Accounts'!Z$18, 'E2 Allocators'!$B$15:$W$15, 0),FALSE)*$F60), 0, VLOOKUP(VLOOKUP($A60, 'E4 TB Allocation Details'!$A$18:$L$205, MATCH("Demand ID", 'E4 TB Allocation Details'!$A$18:$L$18, 0),FALSE), 'E2 Allocators'!$B$15:$W$361, MATCH('O5 Details by Class &amp; Accounts'!Z$18, 'E2 Allocators'!$B$15:$W$15, 0),FALSE)*$F60)</f>
        <v>0</v>
      </c>
      <c r="AA60" s="1412">
        <f ca="1">IF(ISERROR(VLOOKUP(VLOOKUP($A60, 'E4 TB Allocation Details'!$A$18:$L$205, MATCH("Demand ID", 'E4 TB Allocation Details'!$A$18:$L$18, 0),FALSE), 'E2 Allocators'!$B$15:$W$361, MATCH('O5 Details by Class &amp; Accounts'!AA$18, 'E2 Allocators'!$B$15:$W$15, 0),FALSE)*$F60), 0, VLOOKUP(VLOOKUP($A60, 'E4 TB Allocation Details'!$A$18:$L$205, MATCH("Demand ID", 'E4 TB Allocation Details'!$A$18:$L$18, 0),FALSE), 'E2 Allocators'!$B$15:$W$361, MATCH('O5 Details by Class &amp; Accounts'!AA$18, 'E2 Allocators'!$B$15:$W$15, 0),FALSE)*$F60)</f>
        <v>0</v>
      </c>
      <c r="AB60" s="1412">
        <f ca="1">IF(ISERROR(VLOOKUP(VLOOKUP($A60, 'E4 TB Allocation Details'!$A$18:$L$205, MATCH("Demand ID", 'E4 TB Allocation Details'!$A$18:$L$18, 0),FALSE), 'E2 Allocators'!$B$15:$W$361, MATCH('O5 Details by Class &amp; Accounts'!AB$18, 'E2 Allocators'!$B$15:$W$15, 0),FALSE)*$F60), 0, VLOOKUP(VLOOKUP($A60, 'E4 TB Allocation Details'!$A$18:$L$205, MATCH("Demand ID", 'E4 TB Allocation Details'!$A$18:$L$18, 0),FALSE), 'E2 Allocators'!$B$15:$W$361, MATCH('O5 Details by Class &amp; Accounts'!AB$18, 'E2 Allocators'!$B$15:$W$15, 0),FALSE)*$F60)</f>
        <v>0</v>
      </c>
      <c r="AC60" s="1412">
        <f t="shared" ref="AC60:AC80" si="9">SUM(I60:AB60)</f>
        <v>0</v>
      </c>
      <c r="AD60" s="1412">
        <f ca="1">IF(ISERROR(VLOOKUP(VLOOKUP($A60, 'E4 TB Allocation Details'!$A$18:$L$205, MATCH("Customer ID", 'E4 TB Allocation Details'!$A$18:$L$18, 0),FALSE), 'E2 Allocators'!$B$15:$W$361, MATCH('O5 Details by Class &amp; Accounts'!AD$18, 'E2 Allocators'!$B$15:$W$15, 0),FALSE)*$G60), 0, VLOOKUP(VLOOKUP($A60, 'E4 TB Allocation Details'!$A$18:$L$205, MATCH("Customer ID", 'E4 TB Allocation Details'!$A$18:$L$18, 0),FALSE), 'E2 Allocators'!$B$15:$W$361, MATCH('O5 Details by Class &amp; Accounts'!AD$18, 'E2 Allocators'!$B$15:$W$15, 0),FALSE)*$G60)</f>
        <v>0</v>
      </c>
      <c r="AE60" s="1412">
        <f ca="1">IF(ISERROR(VLOOKUP(VLOOKUP($A60, 'E4 TB Allocation Details'!$A$18:$L$205, MATCH("Customer ID", 'E4 TB Allocation Details'!$A$18:$L$18, 0),FALSE), 'E2 Allocators'!$B$15:$W$361, MATCH('O5 Details by Class &amp; Accounts'!AE$18, 'E2 Allocators'!$B$15:$W$15, 0),FALSE)*$G60), 0, VLOOKUP(VLOOKUP($A60, 'E4 TB Allocation Details'!$A$18:$L$205, MATCH("Customer ID", 'E4 TB Allocation Details'!$A$18:$L$18, 0),FALSE), 'E2 Allocators'!$B$15:$W$361, MATCH('O5 Details by Class &amp; Accounts'!AE$18, 'E2 Allocators'!$B$15:$W$15, 0),FALSE)*$G60)</f>
        <v>0</v>
      </c>
      <c r="AF60" s="1412">
        <f ca="1">IF(ISERROR(VLOOKUP(VLOOKUP($A60, 'E4 TB Allocation Details'!$A$18:$L$205, MATCH("Customer ID", 'E4 TB Allocation Details'!$A$18:$L$18, 0),FALSE), 'E2 Allocators'!$B$15:$W$361, MATCH('O5 Details by Class &amp; Accounts'!AF$18, 'E2 Allocators'!$B$15:$W$15, 0),FALSE)*$G60), 0, VLOOKUP(VLOOKUP($A60, 'E4 TB Allocation Details'!$A$18:$L$205, MATCH("Customer ID", 'E4 TB Allocation Details'!$A$18:$L$18, 0),FALSE), 'E2 Allocators'!$B$15:$W$361, MATCH('O5 Details by Class &amp; Accounts'!AF$18, 'E2 Allocators'!$B$15:$W$15, 0),FALSE)*$G60)</f>
        <v>0</v>
      </c>
      <c r="AG60" s="1412">
        <f ca="1">IF(ISERROR(VLOOKUP(VLOOKUP($A60, 'E4 TB Allocation Details'!$A$18:$L$205, MATCH("Customer ID", 'E4 TB Allocation Details'!$A$18:$L$18, 0),FALSE), 'E2 Allocators'!$B$15:$W$361, MATCH('O5 Details by Class &amp; Accounts'!AG$18, 'E2 Allocators'!$B$15:$W$15, 0),FALSE)*$G60), 0, VLOOKUP(VLOOKUP($A60, 'E4 TB Allocation Details'!$A$18:$L$205, MATCH("Customer ID", 'E4 TB Allocation Details'!$A$18:$L$18, 0),FALSE), 'E2 Allocators'!$B$15:$W$361, MATCH('O5 Details by Class &amp; Accounts'!AG$18, 'E2 Allocators'!$B$15:$W$15, 0),FALSE)*$G60)</f>
        <v>0</v>
      </c>
      <c r="AH60" s="1412">
        <f ca="1">IF(ISERROR(VLOOKUP(VLOOKUP($A60, 'E4 TB Allocation Details'!$A$18:$L$205, MATCH("Customer ID", 'E4 TB Allocation Details'!$A$18:$L$18, 0),FALSE), 'E2 Allocators'!$B$15:$W$361, MATCH('O5 Details by Class &amp; Accounts'!AH$18, 'E2 Allocators'!$B$15:$W$15, 0),FALSE)*$G60), 0, VLOOKUP(VLOOKUP($A60, 'E4 TB Allocation Details'!$A$18:$L$205, MATCH("Customer ID", 'E4 TB Allocation Details'!$A$18:$L$18, 0),FALSE), 'E2 Allocators'!$B$15:$W$361, MATCH('O5 Details by Class &amp; Accounts'!AH$18, 'E2 Allocators'!$B$15:$W$15, 0),FALSE)*$G60)</f>
        <v>0</v>
      </c>
      <c r="AI60" s="1412">
        <f ca="1">IF(ISERROR(VLOOKUP(VLOOKUP($A60, 'E4 TB Allocation Details'!$A$18:$L$205, MATCH("Customer ID", 'E4 TB Allocation Details'!$A$18:$L$18, 0),FALSE), 'E2 Allocators'!$B$15:$W$361, MATCH('O5 Details by Class &amp; Accounts'!AI$18, 'E2 Allocators'!$B$15:$W$15, 0),FALSE)*$G60), 0, VLOOKUP(VLOOKUP($A60, 'E4 TB Allocation Details'!$A$18:$L$205, MATCH("Customer ID", 'E4 TB Allocation Details'!$A$18:$L$18, 0),FALSE), 'E2 Allocators'!$B$15:$W$361, MATCH('O5 Details by Class &amp; Accounts'!AI$18, 'E2 Allocators'!$B$15:$W$15, 0),FALSE)*$G60)</f>
        <v>0</v>
      </c>
      <c r="AJ60" s="1412">
        <f ca="1">IF(ISERROR(VLOOKUP(VLOOKUP($A60, 'E4 TB Allocation Details'!$A$18:$L$205, MATCH("Customer ID", 'E4 TB Allocation Details'!$A$18:$L$18, 0),FALSE), 'E2 Allocators'!$B$15:$W$361, MATCH('O5 Details by Class &amp; Accounts'!AJ$18, 'E2 Allocators'!$B$15:$W$15, 0),FALSE)*$G60), 0, VLOOKUP(VLOOKUP($A60, 'E4 TB Allocation Details'!$A$18:$L$205, MATCH("Customer ID", 'E4 TB Allocation Details'!$A$18:$L$18, 0),FALSE), 'E2 Allocators'!$B$15:$W$361, MATCH('O5 Details by Class &amp; Accounts'!AJ$18, 'E2 Allocators'!$B$15:$W$15, 0),FALSE)*$G60)</f>
        <v>0</v>
      </c>
      <c r="AK60" s="1412">
        <f ca="1">IF(ISERROR(VLOOKUP(VLOOKUP($A60, 'E4 TB Allocation Details'!$A$18:$L$205, MATCH("Customer ID", 'E4 TB Allocation Details'!$A$18:$L$18, 0),FALSE), 'E2 Allocators'!$B$15:$W$361, MATCH('O5 Details by Class &amp; Accounts'!AK$18, 'E2 Allocators'!$B$15:$W$15, 0),FALSE)*$G60), 0, VLOOKUP(VLOOKUP($A60, 'E4 TB Allocation Details'!$A$18:$L$205, MATCH("Customer ID", 'E4 TB Allocation Details'!$A$18:$L$18, 0),FALSE), 'E2 Allocators'!$B$15:$W$361, MATCH('O5 Details by Class &amp; Accounts'!AK$18, 'E2 Allocators'!$B$15:$W$15, 0),FALSE)*$G60)</f>
        <v>0</v>
      </c>
      <c r="AL60" s="1412">
        <f ca="1">IF(ISERROR(VLOOKUP(VLOOKUP($A60, 'E4 TB Allocation Details'!$A$18:$L$205, MATCH("Customer ID", 'E4 TB Allocation Details'!$A$18:$L$18, 0),FALSE), 'E2 Allocators'!$B$15:$W$361, MATCH('O5 Details by Class &amp; Accounts'!AL$18, 'E2 Allocators'!$B$15:$W$15, 0),FALSE)*$G60), 0, VLOOKUP(VLOOKUP($A60, 'E4 TB Allocation Details'!$A$18:$L$205, MATCH("Customer ID", 'E4 TB Allocation Details'!$A$18:$L$18, 0),FALSE), 'E2 Allocators'!$B$15:$W$361, MATCH('O5 Details by Class &amp; Accounts'!AL$18, 'E2 Allocators'!$B$15:$W$15, 0),FALSE)*$G60)</f>
        <v>0</v>
      </c>
      <c r="AM60" s="1412">
        <f ca="1">IF(ISERROR(VLOOKUP(VLOOKUP($A60, 'E4 TB Allocation Details'!$A$18:$L$205, MATCH("Customer ID", 'E4 TB Allocation Details'!$A$18:$L$18, 0),FALSE), 'E2 Allocators'!$B$15:$W$361, MATCH('O5 Details by Class &amp; Accounts'!AM$18, 'E2 Allocators'!$B$15:$W$15, 0),FALSE)*$G60), 0, VLOOKUP(VLOOKUP($A60, 'E4 TB Allocation Details'!$A$18:$L$205, MATCH("Customer ID", 'E4 TB Allocation Details'!$A$18:$L$18, 0),FALSE), 'E2 Allocators'!$B$15:$W$361, MATCH('O5 Details by Class &amp; Accounts'!AM$18, 'E2 Allocators'!$B$15:$W$15, 0),FALSE)*$G60)</f>
        <v>0</v>
      </c>
      <c r="AN60" s="1412">
        <f ca="1">IF(ISERROR(VLOOKUP(VLOOKUP($A60, 'E4 TB Allocation Details'!$A$18:$L$205, MATCH("Customer ID", 'E4 TB Allocation Details'!$A$18:$L$18, 0),FALSE), 'E2 Allocators'!$B$15:$W$361, MATCH('O5 Details by Class &amp; Accounts'!AN$18, 'E2 Allocators'!$B$15:$W$15, 0),FALSE)*$G60), 0, VLOOKUP(VLOOKUP($A60, 'E4 TB Allocation Details'!$A$18:$L$205, MATCH("Customer ID", 'E4 TB Allocation Details'!$A$18:$L$18, 0),FALSE), 'E2 Allocators'!$B$15:$W$361, MATCH('O5 Details by Class &amp; Accounts'!AN$18, 'E2 Allocators'!$B$15:$W$15, 0),FALSE)*$G60)</f>
        <v>0</v>
      </c>
      <c r="AO60" s="1412">
        <f ca="1">IF(ISERROR(VLOOKUP(VLOOKUP($A60, 'E4 TB Allocation Details'!$A$18:$L$205, MATCH("Customer ID", 'E4 TB Allocation Details'!$A$18:$L$18, 0),FALSE), 'E2 Allocators'!$B$15:$W$361, MATCH('O5 Details by Class &amp; Accounts'!AO$18, 'E2 Allocators'!$B$15:$W$15, 0),FALSE)*$G60), 0, VLOOKUP(VLOOKUP($A60, 'E4 TB Allocation Details'!$A$18:$L$205, MATCH("Customer ID", 'E4 TB Allocation Details'!$A$18:$L$18, 0),FALSE), 'E2 Allocators'!$B$15:$W$361, MATCH('O5 Details by Class &amp; Accounts'!AO$18, 'E2 Allocators'!$B$15:$W$15, 0),FALSE)*$G60)</f>
        <v>0</v>
      </c>
      <c r="AP60" s="1412">
        <f ca="1">IF(ISERROR(VLOOKUP(VLOOKUP($A60, 'E4 TB Allocation Details'!$A$18:$L$205, MATCH("Customer ID", 'E4 TB Allocation Details'!$A$18:$L$18, 0),FALSE), 'E2 Allocators'!$B$15:$W$361, MATCH('O5 Details by Class &amp; Accounts'!AP$18, 'E2 Allocators'!$B$15:$W$15, 0),FALSE)*$G60), 0, VLOOKUP(VLOOKUP($A60, 'E4 TB Allocation Details'!$A$18:$L$205, MATCH("Customer ID", 'E4 TB Allocation Details'!$A$18:$L$18, 0),FALSE), 'E2 Allocators'!$B$15:$W$361, MATCH('O5 Details by Class &amp; Accounts'!AP$18, 'E2 Allocators'!$B$15:$W$15, 0),FALSE)*$G60)</f>
        <v>0</v>
      </c>
      <c r="AQ60" s="1412">
        <f ca="1">IF(ISERROR(VLOOKUP(VLOOKUP($A60, 'E4 TB Allocation Details'!$A$18:$L$205, MATCH("Customer ID", 'E4 TB Allocation Details'!$A$18:$L$18, 0),FALSE), 'E2 Allocators'!$B$15:$W$361, MATCH('O5 Details by Class &amp; Accounts'!AQ$18, 'E2 Allocators'!$B$15:$W$15, 0),FALSE)*$G60), 0, VLOOKUP(VLOOKUP($A60, 'E4 TB Allocation Details'!$A$18:$L$205, MATCH("Customer ID", 'E4 TB Allocation Details'!$A$18:$L$18, 0),FALSE), 'E2 Allocators'!$B$15:$W$361, MATCH('O5 Details by Class &amp; Accounts'!AQ$18, 'E2 Allocators'!$B$15:$W$15, 0),FALSE)*$G60)</f>
        <v>0</v>
      </c>
      <c r="AR60" s="1412">
        <f ca="1">IF(ISERROR(VLOOKUP(VLOOKUP($A60, 'E4 TB Allocation Details'!$A$18:$L$205, MATCH("Customer ID", 'E4 TB Allocation Details'!$A$18:$L$18, 0),FALSE), 'E2 Allocators'!$B$15:$W$361, MATCH('O5 Details by Class &amp; Accounts'!AR$18, 'E2 Allocators'!$B$15:$W$15, 0),FALSE)*$G60), 0, VLOOKUP(VLOOKUP($A60, 'E4 TB Allocation Details'!$A$18:$L$205, MATCH("Customer ID", 'E4 TB Allocation Details'!$A$18:$L$18, 0),FALSE), 'E2 Allocators'!$B$15:$W$361, MATCH('O5 Details by Class &amp; Accounts'!AR$18, 'E2 Allocators'!$B$15:$W$15, 0),FALSE)*$G60)</f>
        <v>0</v>
      </c>
      <c r="AS60" s="1412">
        <f ca="1">IF(ISERROR(VLOOKUP(VLOOKUP($A60, 'E4 TB Allocation Details'!$A$18:$L$205, MATCH("Customer ID", 'E4 TB Allocation Details'!$A$18:$L$18, 0),FALSE), 'E2 Allocators'!$B$15:$W$361, MATCH('O5 Details by Class &amp; Accounts'!AS$18, 'E2 Allocators'!$B$15:$W$15, 0),FALSE)*$G60), 0, VLOOKUP(VLOOKUP($A60, 'E4 TB Allocation Details'!$A$18:$L$205, MATCH("Customer ID", 'E4 TB Allocation Details'!$A$18:$L$18, 0),FALSE), 'E2 Allocators'!$B$15:$W$361, MATCH('O5 Details by Class &amp; Accounts'!AS$18, 'E2 Allocators'!$B$15:$W$15, 0),FALSE)*$G60)</f>
        <v>0</v>
      </c>
      <c r="AT60" s="1412">
        <f ca="1">IF(ISERROR(VLOOKUP(VLOOKUP($A60, 'E4 TB Allocation Details'!$A$18:$L$205, MATCH("Customer ID", 'E4 TB Allocation Details'!$A$18:$L$18, 0),FALSE), 'E2 Allocators'!$B$15:$W$361, MATCH('O5 Details by Class &amp; Accounts'!AT$18, 'E2 Allocators'!$B$15:$W$15, 0),FALSE)*$G60), 0, VLOOKUP(VLOOKUP($A60, 'E4 TB Allocation Details'!$A$18:$L$205, MATCH("Customer ID", 'E4 TB Allocation Details'!$A$18:$L$18, 0),FALSE), 'E2 Allocators'!$B$15:$W$361, MATCH('O5 Details by Class &amp; Accounts'!AT$18, 'E2 Allocators'!$B$15:$W$15, 0),FALSE)*$G60)</f>
        <v>0</v>
      </c>
      <c r="AU60" s="1412">
        <f ca="1">IF(ISERROR(VLOOKUP(VLOOKUP($A60, 'E4 TB Allocation Details'!$A$18:$L$205, MATCH("Customer ID", 'E4 TB Allocation Details'!$A$18:$L$18, 0),FALSE), 'E2 Allocators'!$B$15:$W$361, MATCH('O5 Details by Class &amp; Accounts'!AU$18, 'E2 Allocators'!$B$15:$W$15, 0),FALSE)*$G60), 0, VLOOKUP(VLOOKUP($A60, 'E4 TB Allocation Details'!$A$18:$L$205, MATCH("Customer ID", 'E4 TB Allocation Details'!$A$18:$L$18, 0),FALSE), 'E2 Allocators'!$B$15:$W$361, MATCH('O5 Details by Class &amp; Accounts'!AU$18, 'E2 Allocators'!$B$15:$W$15, 0),FALSE)*$G60)</f>
        <v>0</v>
      </c>
      <c r="AV60" s="1412">
        <f ca="1">IF(ISERROR(VLOOKUP(VLOOKUP($A60, 'E4 TB Allocation Details'!$A$18:$L$205, MATCH("Customer ID", 'E4 TB Allocation Details'!$A$18:$L$18, 0),FALSE), 'E2 Allocators'!$B$15:$W$361, MATCH('O5 Details by Class &amp; Accounts'!AV$18, 'E2 Allocators'!$B$15:$W$15, 0),FALSE)*$G60), 0, VLOOKUP(VLOOKUP($A60, 'E4 TB Allocation Details'!$A$18:$L$205, MATCH("Customer ID", 'E4 TB Allocation Details'!$A$18:$L$18, 0),FALSE), 'E2 Allocators'!$B$15:$W$361, MATCH('O5 Details by Class &amp; Accounts'!AV$18, 'E2 Allocators'!$B$15:$W$15, 0),FALSE)*$G60)</f>
        <v>0</v>
      </c>
      <c r="AW60" s="1412">
        <f ca="1">IF(ISERROR(VLOOKUP(VLOOKUP($A60, 'E4 TB Allocation Details'!$A$18:$L$205, MATCH("Customer ID", 'E4 TB Allocation Details'!$A$18:$L$18, 0),FALSE), 'E2 Allocators'!$B$15:$W$361, MATCH('O5 Details by Class &amp; Accounts'!AW$18, 'E2 Allocators'!$B$15:$W$15, 0),FALSE)*$G60), 0, VLOOKUP(VLOOKUP($A60, 'E4 TB Allocation Details'!$A$18:$L$205, MATCH("Customer ID", 'E4 TB Allocation Details'!$A$18:$L$18, 0),FALSE), 'E2 Allocators'!$B$15:$W$361, MATCH('O5 Details by Class &amp; Accounts'!AW$18, 'E2 Allocators'!$B$15:$W$15, 0),FALSE)*$G60)</f>
        <v>0</v>
      </c>
      <c r="AX60" s="1412">
        <f t="shared" ref="AX60:AX80" si="10">SUM(AD60:AW60)</f>
        <v>0</v>
      </c>
      <c r="AY60" s="1412">
        <f ca="1">IF(ISERROR(VLOOKUP(VLOOKUP($A60, 'E4 TB Allocation Details'!$A$18:$L$205, MATCH("Misc ID", 'E4 TB Allocation Details'!$A$18:$L$18, 0),FALSE), 'E2 Allocators'!$B$15:$W$361, MATCH('O5 Details by Class &amp; Accounts'!AY$18, 'E2 Allocators'!$B$15:$W$15, 0),FALSE)*$E60), 0, VLOOKUP(VLOOKUP($A60, 'E4 TB Allocation Details'!$A$18:$L$205, MATCH("Misc ID", 'E4 TB Allocation Details'!$A$18:$L$18, 0),FALSE), 'E2 Allocators'!$B$15:$W$361, MATCH('O5 Details by Class &amp; Accounts'!AY$18, 'E2 Allocators'!$B$15:$W$15, 0),FALSE)*$E60)</f>
        <v>0</v>
      </c>
      <c r="AZ60" s="1412">
        <f ca="1">IF(ISERROR(VLOOKUP(VLOOKUP($A60, 'E4 TB Allocation Details'!$A$18:$L$205, MATCH("Misc ID", 'E4 TB Allocation Details'!$A$18:$L$18, 0),FALSE), 'E2 Allocators'!$B$15:$W$361, MATCH('O5 Details by Class &amp; Accounts'!AZ$18, 'E2 Allocators'!$B$15:$W$15, 0),FALSE)*$E60), 0, VLOOKUP(VLOOKUP($A60, 'E4 TB Allocation Details'!$A$18:$L$205, MATCH("Misc ID", 'E4 TB Allocation Details'!$A$18:$L$18, 0),FALSE), 'E2 Allocators'!$B$15:$W$361, MATCH('O5 Details by Class &amp; Accounts'!AZ$18, 'E2 Allocators'!$B$15:$W$15, 0),FALSE)*$E60)</f>
        <v>0</v>
      </c>
      <c r="BA60" s="1412">
        <f ca="1">IF(ISERROR(VLOOKUP(VLOOKUP($A60, 'E4 TB Allocation Details'!$A$18:$L$205, MATCH("Misc ID", 'E4 TB Allocation Details'!$A$18:$L$18, 0),FALSE), 'E2 Allocators'!$B$15:$W$361, MATCH('O5 Details by Class &amp; Accounts'!BA$18, 'E2 Allocators'!$B$15:$W$15, 0),FALSE)*$E60), 0, VLOOKUP(VLOOKUP($A60, 'E4 TB Allocation Details'!$A$18:$L$205, MATCH("Misc ID", 'E4 TB Allocation Details'!$A$18:$L$18, 0),FALSE), 'E2 Allocators'!$B$15:$W$361, MATCH('O5 Details by Class &amp; Accounts'!BA$18, 'E2 Allocators'!$B$15:$W$15, 0),FALSE)*$E60)</f>
        <v>0</v>
      </c>
      <c r="BB60" s="1412">
        <f ca="1">IF(ISERROR(VLOOKUP(VLOOKUP($A60, 'E4 TB Allocation Details'!$A$18:$L$205, MATCH("Misc ID", 'E4 TB Allocation Details'!$A$18:$L$18, 0),FALSE), 'E2 Allocators'!$B$15:$W$361, MATCH('O5 Details by Class &amp; Accounts'!BB$18, 'E2 Allocators'!$B$15:$W$15, 0),FALSE)*$E60), 0, VLOOKUP(VLOOKUP($A60, 'E4 TB Allocation Details'!$A$18:$L$205, MATCH("Misc ID", 'E4 TB Allocation Details'!$A$18:$L$18, 0),FALSE), 'E2 Allocators'!$B$15:$W$361, MATCH('O5 Details by Class &amp; Accounts'!BB$18, 'E2 Allocators'!$B$15:$W$15, 0),FALSE)*$E60)</f>
        <v>0</v>
      </c>
      <c r="BC60" s="1412">
        <f ca="1">IF(ISERROR(VLOOKUP(VLOOKUP($A60, 'E4 TB Allocation Details'!$A$18:$L$205, MATCH("Misc ID", 'E4 TB Allocation Details'!$A$18:$L$18, 0),FALSE), 'E2 Allocators'!$B$15:$W$361, MATCH('O5 Details by Class &amp; Accounts'!BC$18, 'E2 Allocators'!$B$15:$W$15, 0),FALSE)*$E60), 0, VLOOKUP(VLOOKUP($A60, 'E4 TB Allocation Details'!$A$18:$L$205, MATCH("Misc ID", 'E4 TB Allocation Details'!$A$18:$L$18, 0),FALSE), 'E2 Allocators'!$B$15:$W$361, MATCH('O5 Details by Class &amp; Accounts'!BC$18, 'E2 Allocators'!$B$15:$W$15, 0),FALSE)*$E60)</f>
        <v>0</v>
      </c>
      <c r="BD60" s="1412">
        <f ca="1">IF(ISERROR(VLOOKUP(VLOOKUP($A60, 'E4 TB Allocation Details'!$A$18:$L$205, MATCH("Misc ID", 'E4 TB Allocation Details'!$A$18:$L$18, 0),FALSE), 'E2 Allocators'!$B$15:$W$361, MATCH('O5 Details by Class &amp; Accounts'!BD$18, 'E2 Allocators'!$B$15:$W$15, 0),FALSE)*$E60), 0, VLOOKUP(VLOOKUP($A60, 'E4 TB Allocation Details'!$A$18:$L$205, MATCH("Misc ID", 'E4 TB Allocation Details'!$A$18:$L$18, 0),FALSE), 'E2 Allocators'!$B$15:$W$361, MATCH('O5 Details by Class &amp; Accounts'!BD$18, 'E2 Allocators'!$B$15:$W$15, 0),FALSE)*$E60)</f>
        <v>0</v>
      </c>
      <c r="BE60" s="1412">
        <f ca="1">IF(ISERROR(VLOOKUP(VLOOKUP($A60, 'E4 TB Allocation Details'!$A$18:$L$205, MATCH("Misc ID", 'E4 TB Allocation Details'!$A$18:$L$18, 0),FALSE), 'E2 Allocators'!$B$15:$W$361, MATCH('O5 Details by Class &amp; Accounts'!BE$18, 'E2 Allocators'!$B$15:$W$15, 0),FALSE)*$E60), 0, VLOOKUP(VLOOKUP($A60, 'E4 TB Allocation Details'!$A$18:$L$205, MATCH("Misc ID", 'E4 TB Allocation Details'!$A$18:$L$18, 0),FALSE), 'E2 Allocators'!$B$15:$W$361, MATCH('O5 Details by Class &amp; Accounts'!BE$18, 'E2 Allocators'!$B$15:$W$15, 0),FALSE)*$E60)</f>
        <v>0</v>
      </c>
      <c r="BF60" s="1412">
        <f ca="1">IF(ISERROR(VLOOKUP(VLOOKUP($A60, 'E4 TB Allocation Details'!$A$18:$L$205, MATCH("Misc ID", 'E4 TB Allocation Details'!$A$18:$L$18, 0),FALSE), 'E2 Allocators'!$B$15:$W$361, MATCH('O5 Details by Class &amp; Accounts'!BF$18, 'E2 Allocators'!$B$15:$W$15, 0),FALSE)*$E60), 0, VLOOKUP(VLOOKUP($A60, 'E4 TB Allocation Details'!$A$18:$L$205, MATCH("Misc ID", 'E4 TB Allocation Details'!$A$18:$L$18, 0),FALSE), 'E2 Allocators'!$B$15:$W$361, MATCH('O5 Details by Class &amp; Accounts'!BF$18, 'E2 Allocators'!$B$15:$W$15, 0),FALSE)*$E60)</f>
        <v>0</v>
      </c>
      <c r="BG60" s="1412">
        <f ca="1">IF(ISERROR(VLOOKUP(VLOOKUP($A60, 'E4 TB Allocation Details'!$A$18:$L$205, MATCH("Misc ID", 'E4 TB Allocation Details'!$A$18:$L$18, 0),FALSE), 'E2 Allocators'!$B$15:$W$361, MATCH('O5 Details by Class &amp; Accounts'!BG$18, 'E2 Allocators'!$B$15:$W$15, 0),FALSE)*$E60), 0, VLOOKUP(VLOOKUP($A60, 'E4 TB Allocation Details'!$A$18:$L$205, MATCH("Misc ID", 'E4 TB Allocation Details'!$A$18:$L$18, 0),FALSE), 'E2 Allocators'!$B$15:$W$361, MATCH('O5 Details by Class &amp; Accounts'!BG$18, 'E2 Allocators'!$B$15:$W$15, 0),FALSE)*$E60)</f>
        <v>0</v>
      </c>
      <c r="BH60" s="1412">
        <f ca="1">IF(ISERROR(VLOOKUP(VLOOKUP($A60, 'E4 TB Allocation Details'!$A$18:$L$205, MATCH("Misc ID", 'E4 TB Allocation Details'!$A$18:$L$18, 0),FALSE), 'E2 Allocators'!$B$15:$W$361, MATCH('O5 Details by Class &amp; Accounts'!BH$18, 'E2 Allocators'!$B$15:$W$15, 0),FALSE)*$E60), 0, VLOOKUP(VLOOKUP($A60, 'E4 TB Allocation Details'!$A$18:$L$205, MATCH("Misc ID", 'E4 TB Allocation Details'!$A$18:$L$18, 0),FALSE), 'E2 Allocators'!$B$15:$W$361, MATCH('O5 Details by Class &amp; Accounts'!BH$18, 'E2 Allocators'!$B$15:$W$15, 0),FALSE)*$E60)</f>
        <v>0</v>
      </c>
      <c r="BI60" s="1412">
        <f ca="1">IF(ISERROR(VLOOKUP(VLOOKUP($A60, 'E4 TB Allocation Details'!$A$18:$L$205, MATCH("Misc ID", 'E4 TB Allocation Details'!$A$18:$L$18, 0),FALSE), 'E2 Allocators'!$B$15:$W$361, MATCH('O5 Details by Class &amp; Accounts'!BI$18, 'E2 Allocators'!$B$15:$W$15, 0),FALSE)*$E60), 0, VLOOKUP(VLOOKUP($A60, 'E4 TB Allocation Details'!$A$18:$L$205, MATCH("Misc ID", 'E4 TB Allocation Details'!$A$18:$L$18, 0),FALSE), 'E2 Allocators'!$B$15:$W$361, MATCH('O5 Details by Class &amp; Accounts'!BI$18, 'E2 Allocators'!$B$15:$W$15, 0),FALSE)*$E60)</f>
        <v>0</v>
      </c>
      <c r="BJ60" s="1412">
        <f ca="1">IF(ISERROR(VLOOKUP(VLOOKUP($A60, 'E4 TB Allocation Details'!$A$18:$L$205, MATCH("Misc ID", 'E4 TB Allocation Details'!$A$18:$L$18, 0),FALSE), 'E2 Allocators'!$B$15:$W$361, MATCH('O5 Details by Class &amp; Accounts'!BJ$18, 'E2 Allocators'!$B$15:$W$15, 0),FALSE)*$E60), 0, VLOOKUP(VLOOKUP($A60, 'E4 TB Allocation Details'!$A$18:$L$205, MATCH("Misc ID", 'E4 TB Allocation Details'!$A$18:$L$18, 0),FALSE), 'E2 Allocators'!$B$15:$W$361, MATCH('O5 Details by Class &amp; Accounts'!BJ$18, 'E2 Allocators'!$B$15:$W$15, 0),FALSE)*$E60)</f>
        <v>0</v>
      </c>
      <c r="BK60" s="1412">
        <f ca="1">IF(ISERROR(VLOOKUP(VLOOKUP($A60, 'E4 TB Allocation Details'!$A$18:$L$205, MATCH("Misc ID", 'E4 TB Allocation Details'!$A$18:$L$18, 0),FALSE), 'E2 Allocators'!$B$15:$W$361, MATCH('O5 Details by Class &amp; Accounts'!BK$18, 'E2 Allocators'!$B$15:$W$15, 0),FALSE)*$E60), 0, VLOOKUP(VLOOKUP($A60, 'E4 TB Allocation Details'!$A$18:$L$205, MATCH("Misc ID", 'E4 TB Allocation Details'!$A$18:$L$18, 0),FALSE), 'E2 Allocators'!$B$15:$W$361, MATCH('O5 Details by Class &amp; Accounts'!BK$18, 'E2 Allocators'!$B$15:$W$15, 0),FALSE)*$E60)</f>
        <v>0</v>
      </c>
      <c r="BL60" s="1412">
        <f ca="1">IF(ISERROR(VLOOKUP(VLOOKUP($A60, 'E4 TB Allocation Details'!$A$18:$L$205, MATCH("Misc ID", 'E4 TB Allocation Details'!$A$18:$L$18, 0),FALSE), 'E2 Allocators'!$B$15:$W$361, MATCH('O5 Details by Class &amp; Accounts'!BL$18, 'E2 Allocators'!$B$15:$W$15, 0),FALSE)*$E60), 0, VLOOKUP(VLOOKUP($A60, 'E4 TB Allocation Details'!$A$18:$L$205, MATCH("Misc ID", 'E4 TB Allocation Details'!$A$18:$L$18, 0),FALSE), 'E2 Allocators'!$B$15:$W$361, MATCH('O5 Details by Class &amp; Accounts'!BL$18, 'E2 Allocators'!$B$15:$W$15, 0),FALSE)*$E60)</f>
        <v>0</v>
      </c>
      <c r="BM60" s="1412">
        <f ca="1">IF(ISERROR(VLOOKUP(VLOOKUP($A60, 'E4 TB Allocation Details'!$A$18:$L$205, MATCH("Misc ID", 'E4 TB Allocation Details'!$A$18:$L$18, 0),FALSE), 'E2 Allocators'!$B$15:$W$361, MATCH('O5 Details by Class &amp; Accounts'!BM$18, 'E2 Allocators'!$B$15:$W$15, 0),FALSE)*$E60), 0, VLOOKUP(VLOOKUP($A60, 'E4 TB Allocation Details'!$A$18:$L$205, MATCH("Misc ID", 'E4 TB Allocation Details'!$A$18:$L$18, 0),FALSE), 'E2 Allocators'!$B$15:$W$361, MATCH('O5 Details by Class &amp; Accounts'!BM$18, 'E2 Allocators'!$B$15:$W$15, 0),FALSE)*$E60)</f>
        <v>0</v>
      </c>
      <c r="BN60" s="1412">
        <f ca="1">IF(ISERROR(VLOOKUP(VLOOKUP($A60, 'E4 TB Allocation Details'!$A$18:$L$205, MATCH("Misc ID", 'E4 TB Allocation Details'!$A$18:$L$18, 0),FALSE), 'E2 Allocators'!$B$15:$W$361, MATCH('O5 Details by Class &amp; Accounts'!BN$18, 'E2 Allocators'!$B$15:$W$15, 0),FALSE)*$E60), 0, VLOOKUP(VLOOKUP($A60, 'E4 TB Allocation Details'!$A$18:$L$205, MATCH("Misc ID", 'E4 TB Allocation Details'!$A$18:$L$18, 0),FALSE), 'E2 Allocators'!$B$15:$W$361, MATCH('O5 Details by Class &amp; Accounts'!BN$18, 'E2 Allocators'!$B$15:$W$15, 0),FALSE)*$E60)</f>
        <v>0</v>
      </c>
      <c r="BO60" s="1412">
        <f ca="1">IF(ISERROR(VLOOKUP(VLOOKUP($A60, 'E4 TB Allocation Details'!$A$18:$L$205, MATCH("Misc ID", 'E4 TB Allocation Details'!$A$18:$L$18, 0),FALSE), 'E2 Allocators'!$B$15:$W$361, MATCH('O5 Details by Class &amp; Accounts'!BO$18, 'E2 Allocators'!$B$15:$W$15, 0),FALSE)*$E60), 0, VLOOKUP(VLOOKUP($A60, 'E4 TB Allocation Details'!$A$18:$L$205, MATCH("Misc ID", 'E4 TB Allocation Details'!$A$18:$L$18, 0),FALSE), 'E2 Allocators'!$B$15:$W$361, MATCH('O5 Details by Class &amp; Accounts'!BO$18, 'E2 Allocators'!$B$15:$W$15, 0),FALSE)*$E60)</f>
        <v>0</v>
      </c>
      <c r="BP60" s="1412">
        <f ca="1">IF(ISERROR(VLOOKUP(VLOOKUP($A60, 'E4 TB Allocation Details'!$A$18:$L$205, MATCH("Misc ID", 'E4 TB Allocation Details'!$A$18:$L$18, 0),FALSE), 'E2 Allocators'!$B$15:$W$361, MATCH('O5 Details by Class &amp; Accounts'!BP$18, 'E2 Allocators'!$B$15:$W$15, 0),FALSE)*$E60), 0, VLOOKUP(VLOOKUP($A60, 'E4 TB Allocation Details'!$A$18:$L$205, MATCH("Misc ID", 'E4 TB Allocation Details'!$A$18:$L$18, 0),FALSE), 'E2 Allocators'!$B$15:$W$361, MATCH('O5 Details by Class &amp; Accounts'!BP$18, 'E2 Allocators'!$B$15:$W$15, 0),FALSE)*$E60)</f>
        <v>0</v>
      </c>
      <c r="BQ60" s="1412">
        <f ca="1">IF(ISERROR(VLOOKUP(VLOOKUP($A60, 'E4 TB Allocation Details'!$A$18:$L$205, MATCH("Misc ID", 'E4 TB Allocation Details'!$A$18:$L$18, 0),FALSE), 'E2 Allocators'!$B$15:$W$361, MATCH('O5 Details by Class &amp; Accounts'!BQ$18, 'E2 Allocators'!$B$15:$W$15, 0),FALSE)*$E60), 0, VLOOKUP(VLOOKUP($A60, 'E4 TB Allocation Details'!$A$18:$L$205, MATCH("Misc ID", 'E4 TB Allocation Details'!$A$18:$L$18, 0),FALSE), 'E2 Allocators'!$B$15:$W$361, MATCH('O5 Details by Class &amp; Accounts'!BQ$18, 'E2 Allocators'!$B$15:$W$15, 0),FALSE)*$E60)</f>
        <v>0</v>
      </c>
      <c r="BR60" s="1412">
        <f ca="1">IF(ISERROR(VLOOKUP(VLOOKUP($A60, 'E4 TB Allocation Details'!$A$18:$L$205, MATCH("Misc ID", 'E4 TB Allocation Details'!$A$18:$L$18, 0),FALSE), 'E2 Allocators'!$B$15:$W$361, MATCH('O5 Details by Class &amp; Accounts'!BR$18, 'E2 Allocators'!$B$15:$W$15, 0),FALSE)*$E60), 0, VLOOKUP(VLOOKUP($A60, 'E4 TB Allocation Details'!$A$18:$L$205, MATCH("Misc ID", 'E4 TB Allocation Details'!$A$18:$L$18, 0),FALSE), 'E2 Allocators'!$B$15:$W$361, MATCH('O5 Details by Class &amp; Accounts'!BR$18, 'E2 Allocators'!$B$15:$W$15, 0),FALSE)*$E60)</f>
        <v>0</v>
      </c>
      <c r="BS60" s="1412">
        <f t="shared" ref="BS60:BS80" si="11">SUM(AY60:BR60)</f>
        <v>0</v>
      </c>
      <c r="BT60" s="1412">
        <f ca="1">IF(ISERROR(VLOOKUP(VLOOKUP($A60, 'E4 TB Allocation Details'!$A$18:$L$205, MATCH("A &amp; G ID", 'E4 TB Allocation Details'!$A$18:$L$18, 0),FALSE), 'E2 Allocators'!$B$15:$W$361, MATCH('O5 Details by Class &amp; Accounts'!BT$18, 'E2 Allocators'!$B$15:$W$15, 0),FALSE)*$E60), 0, VLOOKUP(VLOOKUP($A60, 'E4 TB Allocation Details'!$A$18:$L$205, MATCH("A &amp; G ID", 'E4 TB Allocation Details'!$A$18:$L$18, 0),FALSE), 'E2 Allocators'!$B$15:$W$361, MATCH('O5 Details by Class &amp; Accounts'!BT$18, 'E2 Allocators'!$B$15:$W$15, 0),FALSE)*$E60)</f>
        <v>68203.059340290449</v>
      </c>
      <c r="BU60" s="1412">
        <f ca="1">IF(ISERROR(VLOOKUP(VLOOKUP($A60, 'E4 TB Allocation Details'!$A$18:$L$205, MATCH("A &amp; G ID", 'E4 TB Allocation Details'!$A$18:$L$18, 0),FALSE), 'E2 Allocators'!$B$15:$W$361, MATCH('O5 Details by Class &amp; Accounts'!BU$18, 'E2 Allocators'!$B$15:$W$15, 0),FALSE)*$E60), 0, VLOOKUP(VLOOKUP($A60, 'E4 TB Allocation Details'!$A$18:$L$205, MATCH("A &amp; G ID", 'E4 TB Allocation Details'!$A$18:$L$18, 0),FALSE), 'E2 Allocators'!$B$15:$W$361, MATCH('O5 Details by Class &amp; Accounts'!BU$18, 'E2 Allocators'!$B$15:$W$15, 0),FALSE)*$E60)</f>
        <v>23498.899890564669</v>
      </c>
      <c r="BV60" s="1412">
        <f ca="1">IF(ISERROR(VLOOKUP(VLOOKUP($A60, 'E4 TB Allocation Details'!$A$18:$L$205, MATCH("A &amp; G ID", 'E4 TB Allocation Details'!$A$18:$L$18, 0),FALSE), 'E2 Allocators'!$B$15:$W$361, MATCH('O5 Details by Class &amp; Accounts'!BV$18, 'E2 Allocators'!$B$15:$W$15, 0),FALSE)*$E60), 0, VLOOKUP(VLOOKUP($A60, 'E4 TB Allocation Details'!$A$18:$L$205, MATCH("A &amp; G ID", 'E4 TB Allocation Details'!$A$18:$L$18, 0),FALSE), 'E2 Allocators'!$B$15:$W$361, MATCH('O5 Details by Class &amp; Accounts'!BV$18, 'E2 Allocators'!$B$15:$W$15, 0),FALSE)*$E60)</f>
        <v>33816.052247857187</v>
      </c>
      <c r="BW60" s="1412">
        <f ca="1">IF(ISERROR(VLOOKUP(VLOOKUP($A60, 'E4 TB Allocation Details'!$A$18:$L$205, MATCH("A &amp; G ID", 'E4 TB Allocation Details'!$A$18:$L$18, 0),FALSE), 'E2 Allocators'!$B$15:$W$361, MATCH('O5 Details by Class &amp; Accounts'!BW$18, 'E2 Allocators'!$B$15:$W$15, 0),FALSE)*$E60), 0, VLOOKUP(VLOOKUP($A60, 'E4 TB Allocation Details'!$A$18:$L$205, MATCH("A &amp; G ID", 'E4 TB Allocation Details'!$A$18:$L$18, 0),FALSE), 'E2 Allocators'!$B$15:$W$361, MATCH('O5 Details by Class &amp; Accounts'!BW$18, 'E2 Allocators'!$B$15:$W$15, 0),FALSE)*$E60)</f>
        <v>0</v>
      </c>
      <c r="BX60" s="1412">
        <f ca="1">IF(ISERROR(VLOOKUP(VLOOKUP($A60, 'E4 TB Allocation Details'!$A$18:$L$205, MATCH("A &amp; G ID", 'E4 TB Allocation Details'!$A$18:$L$18, 0),FALSE), 'E2 Allocators'!$B$15:$W$361, MATCH('O5 Details by Class &amp; Accounts'!BX$18, 'E2 Allocators'!$B$15:$W$15, 0),FALSE)*$E60), 0, VLOOKUP(VLOOKUP($A60, 'E4 TB Allocation Details'!$A$18:$L$205, MATCH("A &amp; G ID", 'E4 TB Allocation Details'!$A$18:$L$18, 0),FALSE), 'E2 Allocators'!$B$15:$W$361, MATCH('O5 Details by Class &amp; Accounts'!BX$18, 'E2 Allocators'!$B$15:$W$15, 0),FALSE)*$E60)</f>
        <v>0</v>
      </c>
      <c r="BY60" s="1412">
        <f ca="1">IF(ISERROR(VLOOKUP(VLOOKUP($A60, 'E4 TB Allocation Details'!$A$18:$L$205, MATCH("A &amp; G ID", 'E4 TB Allocation Details'!$A$18:$L$18, 0),FALSE), 'E2 Allocators'!$B$15:$W$361, MATCH('O5 Details by Class &amp; Accounts'!BY$18, 'E2 Allocators'!$B$15:$W$15, 0),FALSE)*$E60), 0, VLOOKUP(VLOOKUP($A60, 'E4 TB Allocation Details'!$A$18:$L$205, MATCH("A &amp; G ID", 'E4 TB Allocation Details'!$A$18:$L$18, 0),FALSE), 'E2 Allocators'!$B$15:$W$361, MATCH('O5 Details by Class &amp; Accounts'!BY$18, 'E2 Allocators'!$B$15:$W$15, 0),FALSE)*$E60)</f>
        <v>0</v>
      </c>
      <c r="BZ60" s="1412">
        <f ca="1">IF(ISERROR(VLOOKUP(VLOOKUP($A60, 'E4 TB Allocation Details'!$A$18:$L$205, MATCH("A &amp; G ID", 'E4 TB Allocation Details'!$A$18:$L$18, 0),FALSE), 'E2 Allocators'!$B$15:$W$361, MATCH('O5 Details by Class &amp; Accounts'!BZ$18, 'E2 Allocators'!$B$15:$W$15, 0),FALSE)*$E60), 0, VLOOKUP(VLOOKUP($A60, 'E4 TB Allocation Details'!$A$18:$L$205, MATCH("A &amp; G ID", 'E4 TB Allocation Details'!$A$18:$L$18, 0),FALSE), 'E2 Allocators'!$B$15:$W$361, MATCH('O5 Details by Class &amp; Accounts'!BZ$18, 'E2 Allocators'!$B$15:$W$15, 0),FALSE)*$E60)</f>
        <v>9488.421651815006</v>
      </c>
      <c r="CA60" s="1412">
        <f ca="1">IF(ISERROR(VLOOKUP(VLOOKUP($A60, 'E4 TB Allocation Details'!$A$18:$L$205, MATCH("A &amp; G ID", 'E4 TB Allocation Details'!$A$18:$L$18, 0),FALSE), 'E2 Allocators'!$B$15:$W$361, MATCH('O5 Details by Class &amp; Accounts'!CA$18, 'E2 Allocators'!$B$15:$W$15, 0),FALSE)*$E60), 0, VLOOKUP(VLOOKUP($A60, 'E4 TB Allocation Details'!$A$18:$L$205, MATCH("A &amp; G ID", 'E4 TB Allocation Details'!$A$18:$L$18, 0),FALSE), 'E2 Allocators'!$B$15:$W$361, MATCH('O5 Details by Class &amp; Accounts'!CA$18, 'E2 Allocators'!$B$15:$W$15, 0),FALSE)*$E60)</f>
        <v>520.63583461736505</v>
      </c>
      <c r="CB60" s="1412">
        <f ca="1">IF(ISERROR(VLOOKUP(VLOOKUP($A60, 'E4 TB Allocation Details'!$A$18:$L$205, MATCH("A &amp; G ID", 'E4 TB Allocation Details'!$A$18:$L$18, 0),FALSE), 'E2 Allocators'!$B$15:$W$361, MATCH('O5 Details by Class &amp; Accounts'!CB$18, 'E2 Allocators'!$B$15:$W$15, 0),FALSE)*$E60), 0, VLOOKUP(VLOOKUP($A60, 'E4 TB Allocation Details'!$A$18:$L$205, MATCH("A &amp; G ID", 'E4 TB Allocation Details'!$A$18:$L$18, 0),FALSE), 'E2 Allocators'!$B$15:$W$361, MATCH('O5 Details by Class &amp; Accounts'!CB$18, 'E2 Allocators'!$B$15:$W$15, 0),FALSE)*$E60)</f>
        <v>472.9310348553318</v>
      </c>
      <c r="CC60" s="1412">
        <f ca="1">IF(ISERROR(VLOOKUP(VLOOKUP($A60, 'E4 TB Allocation Details'!$A$18:$L$205, MATCH("A &amp; G ID", 'E4 TB Allocation Details'!$A$18:$L$18, 0),FALSE), 'E2 Allocators'!$B$15:$W$361, MATCH('O5 Details by Class &amp; Accounts'!CC$18, 'E2 Allocators'!$B$15:$W$15, 0),FALSE)*$E60), 0, VLOOKUP(VLOOKUP($A60, 'E4 TB Allocation Details'!$A$18:$L$205, MATCH("A &amp; G ID", 'E4 TB Allocation Details'!$A$18:$L$18, 0),FALSE), 'E2 Allocators'!$B$15:$W$361, MATCH('O5 Details by Class &amp; Accounts'!CC$18, 'E2 Allocators'!$B$15:$W$15, 0),FALSE)*$E60)</f>
        <v>0</v>
      </c>
      <c r="CD60" s="1412">
        <f ca="1">IF(ISERROR(VLOOKUP(VLOOKUP($A60, 'E4 TB Allocation Details'!$A$18:$L$205, MATCH("A &amp; G ID", 'E4 TB Allocation Details'!$A$18:$L$18, 0),FALSE), 'E2 Allocators'!$B$15:$W$361, MATCH('O5 Details by Class &amp; Accounts'!CD$18, 'E2 Allocators'!$B$15:$W$15, 0),FALSE)*$E60), 0, VLOOKUP(VLOOKUP($A60, 'E4 TB Allocation Details'!$A$18:$L$205, MATCH("A &amp; G ID", 'E4 TB Allocation Details'!$A$18:$L$18, 0),FALSE), 'E2 Allocators'!$B$15:$W$361, MATCH('O5 Details by Class &amp; Accounts'!CD$18, 'E2 Allocators'!$B$15:$W$15, 0),FALSE)*$E60)</f>
        <v>0</v>
      </c>
      <c r="CE60" s="1412">
        <f ca="1">IF(ISERROR(VLOOKUP(VLOOKUP($A60, 'E4 TB Allocation Details'!$A$18:$L$205, MATCH("A &amp; G ID", 'E4 TB Allocation Details'!$A$18:$L$18, 0),FALSE), 'E2 Allocators'!$B$15:$W$361, MATCH('O5 Details by Class &amp; Accounts'!CE$18, 'E2 Allocators'!$B$15:$W$15, 0),FALSE)*$E60), 0, VLOOKUP(VLOOKUP($A60, 'E4 TB Allocation Details'!$A$18:$L$205, MATCH("A &amp; G ID", 'E4 TB Allocation Details'!$A$18:$L$18, 0),FALSE), 'E2 Allocators'!$B$15:$W$361, MATCH('O5 Details by Class &amp; Accounts'!CE$18, 'E2 Allocators'!$B$15:$W$15, 0),FALSE)*$E60)</f>
        <v>0</v>
      </c>
      <c r="CF60" s="1412">
        <f ca="1">IF(ISERROR(VLOOKUP(VLOOKUP($A60, 'E4 TB Allocation Details'!$A$18:$L$205, MATCH("A &amp; G ID", 'E4 TB Allocation Details'!$A$18:$L$18, 0),FALSE), 'E2 Allocators'!$B$15:$W$361, MATCH('O5 Details by Class &amp; Accounts'!CF$18, 'E2 Allocators'!$B$15:$W$15, 0),FALSE)*$E60), 0, VLOOKUP(VLOOKUP($A60, 'E4 TB Allocation Details'!$A$18:$L$205, MATCH("A &amp; G ID", 'E4 TB Allocation Details'!$A$18:$L$18, 0),FALSE), 'E2 Allocators'!$B$15:$W$361, MATCH('O5 Details by Class &amp; Accounts'!CF$18, 'E2 Allocators'!$B$15:$W$15, 0),FALSE)*$E60)</f>
        <v>0</v>
      </c>
      <c r="CG60" s="1412">
        <f ca="1">IF(ISERROR(VLOOKUP(VLOOKUP($A60, 'E4 TB Allocation Details'!$A$18:$L$205, MATCH("A &amp; G ID", 'E4 TB Allocation Details'!$A$18:$L$18, 0),FALSE), 'E2 Allocators'!$B$15:$W$361, MATCH('O5 Details by Class &amp; Accounts'!CG$18, 'E2 Allocators'!$B$15:$W$15, 0),FALSE)*$E60), 0, VLOOKUP(VLOOKUP($A60, 'E4 TB Allocation Details'!$A$18:$L$205, MATCH("A &amp; G ID", 'E4 TB Allocation Details'!$A$18:$L$18, 0),FALSE), 'E2 Allocators'!$B$15:$W$361, MATCH('O5 Details by Class &amp; Accounts'!CG$18, 'E2 Allocators'!$B$15:$W$15, 0),FALSE)*$E60)</f>
        <v>0</v>
      </c>
      <c r="CH60" s="1412">
        <f ca="1">IF(ISERROR(VLOOKUP(VLOOKUP($A60, 'E4 TB Allocation Details'!$A$18:$L$205, MATCH("A &amp; G ID", 'E4 TB Allocation Details'!$A$18:$L$18, 0),FALSE), 'E2 Allocators'!$B$15:$W$361, MATCH('O5 Details by Class &amp; Accounts'!CH$18, 'E2 Allocators'!$B$15:$W$15, 0),FALSE)*$E60), 0, VLOOKUP(VLOOKUP($A60, 'E4 TB Allocation Details'!$A$18:$L$205, MATCH("A &amp; G ID", 'E4 TB Allocation Details'!$A$18:$L$18, 0),FALSE), 'E2 Allocators'!$B$15:$W$361, MATCH('O5 Details by Class &amp; Accounts'!CH$18, 'E2 Allocators'!$B$15:$W$15, 0),FALSE)*$E60)</f>
        <v>0</v>
      </c>
      <c r="CI60" s="1412">
        <f ca="1">IF(ISERROR(VLOOKUP(VLOOKUP($A60, 'E4 TB Allocation Details'!$A$18:$L$205, MATCH("A &amp; G ID", 'E4 TB Allocation Details'!$A$18:$L$18, 0),FALSE), 'E2 Allocators'!$B$15:$W$361, MATCH('O5 Details by Class &amp; Accounts'!CI$18, 'E2 Allocators'!$B$15:$W$15, 0),FALSE)*$E60), 0, VLOOKUP(VLOOKUP($A60, 'E4 TB Allocation Details'!$A$18:$L$205, MATCH("A &amp; G ID", 'E4 TB Allocation Details'!$A$18:$L$18, 0),FALSE), 'E2 Allocators'!$B$15:$W$361, MATCH('O5 Details by Class &amp; Accounts'!CI$18, 'E2 Allocators'!$B$15:$W$15, 0),FALSE)*$E60)</f>
        <v>0</v>
      </c>
      <c r="CJ60" s="1412">
        <f ca="1">IF(ISERROR(VLOOKUP(VLOOKUP($A60, 'E4 TB Allocation Details'!$A$18:$L$205, MATCH("A &amp; G ID", 'E4 TB Allocation Details'!$A$18:$L$18, 0),FALSE), 'E2 Allocators'!$B$15:$W$361, MATCH('O5 Details by Class &amp; Accounts'!CJ$18, 'E2 Allocators'!$B$15:$W$15, 0),FALSE)*$E60), 0, VLOOKUP(VLOOKUP($A60, 'E4 TB Allocation Details'!$A$18:$L$205, MATCH("A &amp; G ID", 'E4 TB Allocation Details'!$A$18:$L$18, 0),FALSE), 'E2 Allocators'!$B$15:$W$361, MATCH('O5 Details by Class &amp; Accounts'!CJ$18, 'E2 Allocators'!$B$15:$W$15, 0),FALSE)*$E60)</f>
        <v>0</v>
      </c>
      <c r="CK60" s="1412">
        <f ca="1">IF(ISERROR(VLOOKUP(VLOOKUP($A60, 'E4 TB Allocation Details'!$A$18:$L$205, MATCH("A &amp; G ID", 'E4 TB Allocation Details'!$A$18:$L$18, 0),FALSE), 'E2 Allocators'!$B$15:$W$361, MATCH('O5 Details by Class &amp; Accounts'!CK$18, 'E2 Allocators'!$B$15:$W$15, 0),FALSE)*$E60), 0, VLOOKUP(VLOOKUP($A60, 'E4 TB Allocation Details'!$A$18:$L$205, MATCH("A &amp; G ID", 'E4 TB Allocation Details'!$A$18:$L$18, 0),FALSE), 'E2 Allocators'!$B$15:$W$361, MATCH('O5 Details by Class &amp; Accounts'!CK$18, 'E2 Allocators'!$B$15:$W$15, 0),FALSE)*$E60)</f>
        <v>0</v>
      </c>
      <c r="CL60" s="1412">
        <f ca="1">IF(ISERROR(VLOOKUP(VLOOKUP($A60, 'E4 TB Allocation Details'!$A$18:$L$205, MATCH("A &amp; G ID", 'E4 TB Allocation Details'!$A$18:$L$18, 0),FALSE), 'E2 Allocators'!$B$15:$W$361, MATCH('O5 Details by Class &amp; Accounts'!CL$18, 'E2 Allocators'!$B$15:$W$15, 0),FALSE)*$E60), 0, VLOOKUP(VLOOKUP($A60, 'E4 TB Allocation Details'!$A$18:$L$205, MATCH("A &amp; G ID", 'E4 TB Allocation Details'!$A$18:$L$18, 0),FALSE), 'E2 Allocators'!$B$15:$W$361, MATCH('O5 Details by Class &amp; Accounts'!CL$18, 'E2 Allocators'!$B$15:$W$15, 0),FALSE)*$E60)</f>
        <v>0</v>
      </c>
      <c r="CM60" s="1412">
        <f ca="1">IF(ISERROR(VLOOKUP(VLOOKUP($A60, 'E4 TB Allocation Details'!$A$18:$L$205, MATCH("A &amp; G ID", 'E4 TB Allocation Details'!$A$18:$L$18, 0),FALSE), 'E2 Allocators'!$B$15:$W$361, MATCH('O5 Details by Class &amp; Accounts'!CM$18, 'E2 Allocators'!$B$15:$W$15, 0),FALSE)*$E60), 0, VLOOKUP(VLOOKUP($A60, 'E4 TB Allocation Details'!$A$18:$L$205, MATCH("A &amp; G ID", 'E4 TB Allocation Details'!$A$18:$L$18, 0),FALSE), 'E2 Allocators'!$B$15:$W$361, MATCH('O5 Details by Class &amp; Accounts'!CM$18, 'E2 Allocators'!$B$15:$W$15, 0),FALSE)*$E60)</f>
        <v>0</v>
      </c>
      <c r="CN60" s="1412">
        <f t="shared" ref="CN60:CN80" si="12">SUM(BT60:CM60)</f>
        <v>136000.00000000003</v>
      </c>
      <c r="CO60" s="1792">
        <f t="shared" si="7"/>
        <v>0</v>
      </c>
      <c r="CQ60" s="2087" t="s">
        <v>343</v>
      </c>
    </row>
    <row r="61" spans="1:95" s="81" customFormat="1" ht="12.75">
      <c r="A61" s="1170">
        <v>1906</v>
      </c>
      <c r="B61" s="452" t="s">
        <v>624</v>
      </c>
      <c r="C61" s="1789">
        <f ca="1">IF(ISERROR(VLOOKUP($A61,'I3 TB Data'!$A$23:$H$458,MATCH('O5 Details by Class &amp; Accounts'!$C$18, 'I3 TB Data'!$A$23:$H$23,0),0)), 0, VLOOKUP($A61,'I3 TB Data'!$A$23:$H$458,MATCH('O5 Details by Class &amp; Accounts'!$C$18,'I3 TB Data'!$A$23:$H$23,0),0))</f>
        <v>0</v>
      </c>
      <c r="D61" s="1790">
        <f ca="1">'I4 BO ASSETS'!E62</f>
        <v>0</v>
      </c>
      <c r="E61" s="1789">
        <f t="shared" si="6"/>
        <v>0</v>
      </c>
      <c r="F61" s="1791">
        <f ca="1">IF(ISERROR(VLOOKUP($A61, 'E1 Categorization'!A33:E122, MATCH("Customer Component", 'E1 Categorization'!$A$33:$E$33,0), 0)), 0, IF(VLOOKUP($A61, 'E1 Categorization'!A33:E122, MATCH("Customer Component", 'E1 Categorization'!$A$33:$E$33,0), 0)=0, 'O5 Details by Class &amp; Accounts'!$E61, IF(AND(VLOOKUP($A61, 'E1 Categorization'!A33:E122, MATCH("Customer Component", 'E1 Categorization'!$A$33:$E$33,0), 0) &gt;0, VLOOKUP($A61, 'E1 Categorization'!A33:E122, MATCH("Customer Component", 'E1 Categorization'!$A$33:$E$33,0), 0)&lt;1), 'O5 Details by Class &amp; Accounts'!$E61*(1-VLOOKUP($A61, 'E1 Categorization'!A33:E122, MATCH("Customer Component", 'E1 Categorization'!$A$33:$E$33,0), 0)), 0)))</f>
        <v>0</v>
      </c>
      <c r="G61" s="1791">
        <f ca="1">IF(ISERROR(VLOOKUP($A61, 'E1 Categorization'!A33:E122, MATCH("Customer Component", 'E1 Categorization'!$A$33:$E$33,0), 0)),0, IF(VLOOKUP($A61, 'E1 Categorization'!A33:E122, MATCH("Customer Component", 'E1 Categorization'!$A$33:$E$33,0), 0)=0, 0, IF(AND(VLOOKUP($A61, 'E1 Categorization'!A33:E122, MATCH("Customer Component", 'E1 Categorization'!$A$33:$E$33,0), 0) &gt;0, VLOOKUP($A61, 'E1 Categorization'!A33:E122, MATCH("Customer Component", 'E1 Categorization'!$A$33:$E$33,0), 0)&lt;1), 'O5 Details by Class &amp; Accounts'!$E61*(VLOOKUP($A61, 'E1 Categorization'!A33:E122, MATCH("Customer Component", 'E1 Categorization'!$A$33:$E$33,0), 0)), 'O5 Details by Class &amp; Accounts'!$E61)))</f>
        <v>0</v>
      </c>
      <c r="H61" s="1412">
        <f t="shared" si="8"/>
        <v>0</v>
      </c>
      <c r="I61" s="1412">
        <f ca="1">IF(ISERROR(VLOOKUP(VLOOKUP($A61, 'E4 TB Allocation Details'!$A$18:$L$205, MATCH("Demand ID", 'E4 TB Allocation Details'!$A$18:$L$18, 0),FALSE), 'E2 Allocators'!$B$15:$W$361, MATCH('O5 Details by Class &amp; Accounts'!I$18, 'E2 Allocators'!$B$15:$W$15, 0),FALSE)*$F61), 0, VLOOKUP(VLOOKUP($A61, 'E4 TB Allocation Details'!$A$18:$L$205, MATCH("Demand ID", 'E4 TB Allocation Details'!$A$18:$L$18, 0),FALSE), 'E2 Allocators'!$B$15:$W$361, MATCH('O5 Details by Class &amp; Accounts'!I$18, 'E2 Allocators'!$B$15:$W$15, 0),FALSE)*$F61)</f>
        <v>0</v>
      </c>
      <c r="J61" s="1412">
        <f ca="1">IF(ISERROR(VLOOKUP(VLOOKUP($A61, 'E4 TB Allocation Details'!$A$18:$L$205, MATCH("Demand ID", 'E4 TB Allocation Details'!$A$18:$L$18, 0),FALSE), 'E2 Allocators'!$B$15:$W$361, MATCH('O5 Details by Class &amp; Accounts'!J$18, 'E2 Allocators'!$B$15:$W$15, 0),FALSE)*$F61), 0, VLOOKUP(VLOOKUP($A61, 'E4 TB Allocation Details'!$A$18:$L$205, MATCH("Demand ID", 'E4 TB Allocation Details'!$A$18:$L$18, 0),FALSE), 'E2 Allocators'!$B$15:$W$361, MATCH('O5 Details by Class &amp; Accounts'!J$18, 'E2 Allocators'!$B$15:$W$15, 0),FALSE)*$F61)</f>
        <v>0</v>
      </c>
      <c r="K61" s="1412">
        <f ca="1">IF(ISERROR(VLOOKUP(VLOOKUP($A61, 'E4 TB Allocation Details'!$A$18:$L$205, MATCH("Demand ID", 'E4 TB Allocation Details'!$A$18:$L$18, 0),FALSE), 'E2 Allocators'!$B$15:$W$361, MATCH('O5 Details by Class &amp; Accounts'!K$18, 'E2 Allocators'!$B$15:$W$15, 0),FALSE)*$F61), 0, VLOOKUP(VLOOKUP($A61, 'E4 TB Allocation Details'!$A$18:$L$205, MATCH("Demand ID", 'E4 TB Allocation Details'!$A$18:$L$18, 0),FALSE), 'E2 Allocators'!$B$15:$W$361, MATCH('O5 Details by Class &amp; Accounts'!K$18, 'E2 Allocators'!$B$15:$W$15, 0),FALSE)*$F61)</f>
        <v>0</v>
      </c>
      <c r="L61" s="1412">
        <f ca="1">IF(ISERROR(VLOOKUP(VLOOKUP($A61, 'E4 TB Allocation Details'!$A$18:$L$205, MATCH("Demand ID", 'E4 TB Allocation Details'!$A$18:$L$18, 0),FALSE), 'E2 Allocators'!$B$15:$W$361, MATCH('O5 Details by Class &amp; Accounts'!L$18, 'E2 Allocators'!$B$15:$W$15, 0),FALSE)*$F61), 0, VLOOKUP(VLOOKUP($A61, 'E4 TB Allocation Details'!$A$18:$L$205, MATCH("Demand ID", 'E4 TB Allocation Details'!$A$18:$L$18, 0),FALSE), 'E2 Allocators'!$B$15:$W$361, MATCH('O5 Details by Class &amp; Accounts'!L$18, 'E2 Allocators'!$B$15:$W$15, 0),FALSE)*$F61)</f>
        <v>0</v>
      </c>
      <c r="M61" s="1412">
        <f ca="1">IF(ISERROR(VLOOKUP(VLOOKUP($A61, 'E4 TB Allocation Details'!$A$18:$L$205, MATCH("Demand ID", 'E4 TB Allocation Details'!$A$18:$L$18, 0),FALSE), 'E2 Allocators'!$B$15:$W$361, MATCH('O5 Details by Class &amp; Accounts'!M$18, 'E2 Allocators'!$B$15:$W$15, 0),FALSE)*$F61), 0, VLOOKUP(VLOOKUP($A61, 'E4 TB Allocation Details'!$A$18:$L$205, MATCH("Demand ID", 'E4 TB Allocation Details'!$A$18:$L$18, 0),FALSE), 'E2 Allocators'!$B$15:$W$361, MATCH('O5 Details by Class &amp; Accounts'!M$18, 'E2 Allocators'!$B$15:$W$15, 0),FALSE)*$F61)</f>
        <v>0</v>
      </c>
      <c r="N61" s="1412">
        <f ca="1">IF(ISERROR(VLOOKUP(VLOOKUP($A61, 'E4 TB Allocation Details'!$A$18:$L$205, MATCH("Demand ID", 'E4 TB Allocation Details'!$A$18:$L$18, 0),FALSE), 'E2 Allocators'!$B$15:$W$361, MATCH('O5 Details by Class &amp; Accounts'!N$18, 'E2 Allocators'!$B$15:$W$15, 0),FALSE)*$F61), 0, VLOOKUP(VLOOKUP($A61, 'E4 TB Allocation Details'!$A$18:$L$205, MATCH("Demand ID", 'E4 TB Allocation Details'!$A$18:$L$18, 0),FALSE), 'E2 Allocators'!$B$15:$W$361, MATCH('O5 Details by Class &amp; Accounts'!N$18, 'E2 Allocators'!$B$15:$W$15, 0),FALSE)*$F61)</f>
        <v>0</v>
      </c>
      <c r="O61" s="1412">
        <f ca="1">IF(ISERROR(VLOOKUP(VLOOKUP($A61, 'E4 TB Allocation Details'!$A$18:$L$205, MATCH("Demand ID", 'E4 TB Allocation Details'!$A$18:$L$18, 0),FALSE), 'E2 Allocators'!$B$15:$W$361, MATCH('O5 Details by Class &amp; Accounts'!O$18, 'E2 Allocators'!$B$15:$W$15, 0),FALSE)*$F61), 0, VLOOKUP(VLOOKUP($A61, 'E4 TB Allocation Details'!$A$18:$L$205, MATCH("Demand ID", 'E4 TB Allocation Details'!$A$18:$L$18, 0),FALSE), 'E2 Allocators'!$B$15:$W$361, MATCH('O5 Details by Class &amp; Accounts'!O$18, 'E2 Allocators'!$B$15:$W$15, 0),FALSE)*$F61)</f>
        <v>0</v>
      </c>
      <c r="P61" s="1412">
        <f ca="1">IF(ISERROR(VLOOKUP(VLOOKUP($A61, 'E4 TB Allocation Details'!$A$18:$L$205, MATCH("Demand ID", 'E4 TB Allocation Details'!$A$18:$L$18, 0),FALSE), 'E2 Allocators'!$B$15:$W$361, MATCH('O5 Details by Class &amp; Accounts'!P$18, 'E2 Allocators'!$B$15:$W$15, 0),FALSE)*$F61), 0, VLOOKUP(VLOOKUP($A61, 'E4 TB Allocation Details'!$A$18:$L$205, MATCH("Demand ID", 'E4 TB Allocation Details'!$A$18:$L$18, 0),FALSE), 'E2 Allocators'!$B$15:$W$361, MATCH('O5 Details by Class &amp; Accounts'!P$18, 'E2 Allocators'!$B$15:$W$15, 0),FALSE)*$F61)</f>
        <v>0</v>
      </c>
      <c r="Q61" s="1412">
        <f ca="1">IF(ISERROR(VLOOKUP(VLOOKUP($A61, 'E4 TB Allocation Details'!$A$18:$L$205, MATCH("Demand ID", 'E4 TB Allocation Details'!$A$18:$L$18, 0),FALSE), 'E2 Allocators'!$B$15:$W$361, MATCH('O5 Details by Class &amp; Accounts'!Q$18, 'E2 Allocators'!$B$15:$W$15, 0),FALSE)*$F61), 0, VLOOKUP(VLOOKUP($A61, 'E4 TB Allocation Details'!$A$18:$L$205, MATCH("Demand ID", 'E4 TB Allocation Details'!$A$18:$L$18, 0),FALSE), 'E2 Allocators'!$B$15:$W$361, MATCH('O5 Details by Class &amp; Accounts'!Q$18, 'E2 Allocators'!$B$15:$W$15, 0),FALSE)*$F61)</f>
        <v>0</v>
      </c>
      <c r="R61" s="1412">
        <f ca="1">IF(ISERROR(VLOOKUP(VLOOKUP($A61, 'E4 TB Allocation Details'!$A$18:$L$205, MATCH("Demand ID", 'E4 TB Allocation Details'!$A$18:$L$18, 0),FALSE), 'E2 Allocators'!$B$15:$W$361, MATCH('O5 Details by Class &amp; Accounts'!R$18, 'E2 Allocators'!$B$15:$W$15, 0),FALSE)*$F61), 0, VLOOKUP(VLOOKUP($A61, 'E4 TB Allocation Details'!$A$18:$L$205, MATCH("Demand ID", 'E4 TB Allocation Details'!$A$18:$L$18, 0),FALSE), 'E2 Allocators'!$B$15:$W$361, MATCH('O5 Details by Class &amp; Accounts'!R$18, 'E2 Allocators'!$B$15:$W$15, 0),FALSE)*$F61)</f>
        <v>0</v>
      </c>
      <c r="S61" s="1412">
        <f ca="1">IF(ISERROR(VLOOKUP(VLOOKUP($A61, 'E4 TB Allocation Details'!$A$18:$L$205, MATCH("Demand ID", 'E4 TB Allocation Details'!$A$18:$L$18, 0),FALSE), 'E2 Allocators'!$B$15:$W$361, MATCH('O5 Details by Class &amp; Accounts'!S$18, 'E2 Allocators'!$B$15:$W$15, 0),FALSE)*$F61), 0, VLOOKUP(VLOOKUP($A61, 'E4 TB Allocation Details'!$A$18:$L$205, MATCH("Demand ID", 'E4 TB Allocation Details'!$A$18:$L$18, 0),FALSE), 'E2 Allocators'!$B$15:$W$361, MATCH('O5 Details by Class &amp; Accounts'!S$18, 'E2 Allocators'!$B$15:$W$15, 0),FALSE)*$F61)</f>
        <v>0</v>
      </c>
      <c r="T61" s="1412">
        <f ca="1">IF(ISERROR(VLOOKUP(VLOOKUP($A61, 'E4 TB Allocation Details'!$A$18:$L$205, MATCH("Demand ID", 'E4 TB Allocation Details'!$A$18:$L$18, 0),FALSE), 'E2 Allocators'!$B$15:$W$361, MATCH('O5 Details by Class &amp; Accounts'!T$18, 'E2 Allocators'!$B$15:$W$15, 0),FALSE)*$F61), 0, VLOOKUP(VLOOKUP($A61, 'E4 TB Allocation Details'!$A$18:$L$205, MATCH("Demand ID", 'E4 TB Allocation Details'!$A$18:$L$18, 0),FALSE), 'E2 Allocators'!$B$15:$W$361, MATCH('O5 Details by Class &amp; Accounts'!T$18, 'E2 Allocators'!$B$15:$W$15, 0),FALSE)*$F61)</f>
        <v>0</v>
      </c>
      <c r="U61" s="1412">
        <f ca="1">IF(ISERROR(VLOOKUP(VLOOKUP($A61, 'E4 TB Allocation Details'!$A$18:$L$205, MATCH("Demand ID", 'E4 TB Allocation Details'!$A$18:$L$18, 0),FALSE), 'E2 Allocators'!$B$15:$W$361, MATCH('O5 Details by Class &amp; Accounts'!U$18, 'E2 Allocators'!$B$15:$W$15, 0),FALSE)*$F61), 0, VLOOKUP(VLOOKUP($A61, 'E4 TB Allocation Details'!$A$18:$L$205, MATCH("Demand ID", 'E4 TB Allocation Details'!$A$18:$L$18, 0),FALSE), 'E2 Allocators'!$B$15:$W$361, MATCH('O5 Details by Class &amp; Accounts'!U$18, 'E2 Allocators'!$B$15:$W$15, 0),FALSE)*$F61)</f>
        <v>0</v>
      </c>
      <c r="V61" s="1412">
        <f ca="1">IF(ISERROR(VLOOKUP(VLOOKUP($A61, 'E4 TB Allocation Details'!$A$18:$L$205, MATCH("Demand ID", 'E4 TB Allocation Details'!$A$18:$L$18, 0),FALSE), 'E2 Allocators'!$B$15:$W$361, MATCH('O5 Details by Class &amp; Accounts'!V$18, 'E2 Allocators'!$B$15:$W$15, 0),FALSE)*$F61), 0, VLOOKUP(VLOOKUP($A61, 'E4 TB Allocation Details'!$A$18:$L$205, MATCH("Demand ID", 'E4 TB Allocation Details'!$A$18:$L$18, 0),FALSE), 'E2 Allocators'!$B$15:$W$361, MATCH('O5 Details by Class &amp; Accounts'!V$18, 'E2 Allocators'!$B$15:$W$15, 0),FALSE)*$F61)</f>
        <v>0</v>
      </c>
      <c r="W61" s="1412">
        <f ca="1">IF(ISERROR(VLOOKUP(VLOOKUP($A61, 'E4 TB Allocation Details'!$A$18:$L$205, MATCH("Demand ID", 'E4 TB Allocation Details'!$A$18:$L$18, 0),FALSE), 'E2 Allocators'!$B$15:$W$361, MATCH('O5 Details by Class &amp; Accounts'!W$18, 'E2 Allocators'!$B$15:$W$15, 0),FALSE)*$F61), 0, VLOOKUP(VLOOKUP($A61, 'E4 TB Allocation Details'!$A$18:$L$205, MATCH("Demand ID", 'E4 TB Allocation Details'!$A$18:$L$18, 0),FALSE), 'E2 Allocators'!$B$15:$W$361, MATCH('O5 Details by Class &amp; Accounts'!W$18, 'E2 Allocators'!$B$15:$W$15, 0),FALSE)*$F61)</f>
        <v>0</v>
      </c>
      <c r="X61" s="1412">
        <f ca="1">IF(ISERROR(VLOOKUP(VLOOKUP($A61, 'E4 TB Allocation Details'!$A$18:$L$205, MATCH("Demand ID", 'E4 TB Allocation Details'!$A$18:$L$18, 0),FALSE), 'E2 Allocators'!$B$15:$W$361, MATCH('O5 Details by Class &amp; Accounts'!X$18, 'E2 Allocators'!$B$15:$W$15, 0),FALSE)*$F61), 0, VLOOKUP(VLOOKUP($A61, 'E4 TB Allocation Details'!$A$18:$L$205, MATCH("Demand ID", 'E4 TB Allocation Details'!$A$18:$L$18, 0),FALSE), 'E2 Allocators'!$B$15:$W$361, MATCH('O5 Details by Class &amp; Accounts'!X$18, 'E2 Allocators'!$B$15:$W$15, 0),FALSE)*$F61)</f>
        <v>0</v>
      </c>
      <c r="Y61" s="1412">
        <f ca="1">IF(ISERROR(VLOOKUP(VLOOKUP($A61, 'E4 TB Allocation Details'!$A$18:$L$205, MATCH("Demand ID", 'E4 TB Allocation Details'!$A$18:$L$18, 0),FALSE), 'E2 Allocators'!$B$15:$W$361, MATCH('O5 Details by Class &amp; Accounts'!Y$18, 'E2 Allocators'!$B$15:$W$15, 0),FALSE)*$F61), 0, VLOOKUP(VLOOKUP($A61, 'E4 TB Allocation Details'!$A$18:$L$205, MATCH("Demand ID", 'E4 TB Allocation Details'!$A$18:$L$18, 0),FALSE), 'E2 Allocators'!$B$15:$W$361, MATCH('O5 Details by Class &amp; Accounts'!Y$18, 'E2 Allocators'!$B$15:$W$15, 0),FALSE)*$F61)</f>
        <v>0</v>
      </c>
      <c r="Z61" s="1412">
        <f ca="1">IF(ISERROR(VLOOKUP(VLOOKUP($A61, 'E4 TB Allocation Details'!$A$18:$L$205, MATCH("Demand ID", 'E4 TB Allocation Details'!$A$18:$L$18, 0),FALSE), 'E2 Allocators'!$B$15:$W$361, MATCH('O5 Details by Class &amp; Accounts'!Z$18, 'E2 Allocators'!$B$15:$W$15, 0),FALSE)*$F61), 0, VLOOKUP(VLOOKUP($A61, 'E4 TB Allocation Details'!$A$18:$L$205, MATCH("Demand ID", 'E4 TB Allocation Details'!$A$18:$L$18, 0),FALSE), 'E2 Allocators'!$B$15:$W$361, MATCH('O5 Details by Class &amp; Accounts'!Z$18, 'E2 Allocators'!$B$15:$W$15, 0),FALSE)*$F61)</f>
        <v>0</v>
      </c>
      <c r="AA61" s="1412">
        <f ca="1">IF(ISERROR(VLOOKUP(VLOOKUP($A61, 'E4 TB Allocation Details'!$A$18:$L$205, MATCH("Demand ID", 'E4 TB Allocation Details'!$A$18:$L$18, 0),FALSE), 'E2 Allocators'!$B$15:$W$361, MATCH('O5 Details by Class &amp; Accounts'!AA$18, 'E2 Allocators'!$B$15:$W$15, 0),FALSE)*$F61), 0, VLOOKUP(VLOOKUP($A61, 'E4 TB Allocation Details'!$A$18:$L$205, MATCH("Demand ID", 'E4 TB Allocation Details'!$A$18:$L$18, 0),FALSE), 'E2 Allocators'!$B$15:$W$361, MATCH('O5 Details by Class &amp; Accounts'!AA$18, 'E2 Allocators'!$B$15:$W$15, 0),FALSE)*$F61)</f>
        <v>0</v>
      </c>
      <c r="AB61" s="1412">
        <f ca="1">IF(ISERROR(VLOOKUP(VLOOKUP($A61, 'E4 TB Allocation Details'!$A$18:$L$205, MATCH("Demand ID", 'E4 TB Allocation Details'!$A$18:$L$18, 0),FALSE), 'E2 Allocators'!$B$15:$W$361, MATCH('O5 Details by Class &amp; Accounts'!AB$18, 'E2 Allocators'!$B$15:$W$15, 0),FALSE)*$F61), 0, VLOOKUP(VLOOKUP($A61, 'E4 TB Allocation Details'!$A$18:$L$205, MATCH("Demand ID", 'E4 TB Allocation Details'!$A$18:$L$18, 0),FALSE), 'E2 Allocators'!$B$15:$W$361, MATCH('O5 Details by Class &amp; Accounts'!AB$18, 'E2 Allocators'!$B$15:$W$15, 0),FALSE)*$F61)</f>
        <v>0</v>
      </c>
      <c r="AC61" s="1412">
        <f t="shared" si="9"/>
        <v>0</v>
      </c>
      <c r="AD61" s="1412">
        <f ca="1">IF(ISERROR(VLOOKUP(VLOOKUP($A61, 'E4 TB Allocation Details'!$A$18:$L$205, MATCH("Customer ID", 'E4 TB Allocation Details'!$A$18:$L$18, 0),FALSE), 'E2 Allocators'!$B$15:$W$361, MATCH('O5 Details by Class &amp; Accounts'!AD$18, 'E2 Allocators'!$B$15:$W$15, 0),FALSE)*$G61), 0, VLOOKUP(VLOOKUP($A61, 'E4 TB Allocation Details'!$A$18:$L$205, MATCH("Customer ID", 'E4 TB Allocation Details'!$A$18:$L$18, 0),FALSE), 'E2 Allocators'!$B$15:$W$361, MATCH('O5 Details by Class &amp; Accounts'!AD$18, 'E2 Allocators'!$B$15:$W$15, 0),FALSE)*$G61)</f>
        <v>0</v>
      </c>
      <c r="AE61" s="1412">
        <f ca="1">IF(ISERROR(VLOOKUP(VLOOKUP($A61, 'E4 TB Allocation Details'!$A$18:$L$205, MATCH("Customer ID", 'E4 TB Allocation Details'!$A$18:$L$18, 0),FALSE), 'E2 Allocators'!$B$15:$W$361, MATCH('O5 Details by Class &amp; Accounts'!AE$18, 'E2 Allocators'!$B$15:$W$15, 0),FALSE)*$G61), 0, VLOOKUP(VLOOKUP($A61, 'E4 TB Allocation Details'!$A$18:$L$205, MATCH("Customer ID", 'E4 TB Allocation Details'!$A$18:$L$18, 0),FALSE), 'E2 Allocators'!$B$15:$W$361, MATCH('O5 Details by Class &amp; Accounts'!AE$18, 'E2 Allocators'!$B$15:$W$15, 0),FALSE)*$G61)</f>
        <v>0</v>
      </c>
      <c r="AF61" s="1412">
        <f ca="1">IF(ISERROR(VLOOKUP(VLOOKUP($A61, 'E4 TB Allocation Details'!$A$18:$L$205, MATCH("Customer ID", 'E4 TB Allocation Details'!$A$18:$L$18, 0),FALSE), 'E2 Allocators'!$B$15:$W$361, MATCH('O5 Details by Class &amp; Accounts'!AF$18, 'E2 Allocators'!$B$15:$W$15, 0),FALSE)*$G61), 0, VLOOKUP(VLOOKUP($A61, 'E4 TB Allocation Details'!$A$18:$L$205, MATCH("Customer ID", 'E4 TB Allocation Details'!$A$18:$L$18, 0),FALSE), 'E2 Allocators'!$B$15:$W$361, MATCH('O5 Details by Class &amp; Accounts'!AF$18, 'E2 Allocators'!$B$15:$W$15, 0),FALSE)*$G61)</f>
        <v>0</v>
      </c>
      <c r="AG61" s="1412">
        <f ca="1">IF(ISERROR(VLOOKUP(VLOOKUP($A61, 'E4 TB Allocation Details'!$A$18:$L$205, MATCH("Customer ID", 'E4 TB Allocation Details'!$A$18:$L$18, 0),FALSE), 'E2 Allocators'!$B$15:$W$361, MATCH('O5 Details by Class &amp; Accounts'!AG$18, 'E2 Allocators'!$B$15:$W$15, 0),FALSE)*$G61), 0, VLOOKUP(VLOOKUP($A61, 'E4 TB Allocation Details'!$A$18:$L$205, MATCH("Customer ID", 'E4 TB Allocation Details'!$A$18:$L$18, 0),FALSE), 'E2 Allocators'!$B$15:$W$361, MATCH('O5 Details by Class &amp; Accounts'!AG$18, 'E2 Allocators'!$B$15:$W$15, 0),FALSE)*$G61)</f>
        <v>0</v>
      </c>
      <c r="AH61" s="1412">
        <f ca="1">IF(ISERROR(VLOOKUP(VLOOKUP($A61, 'E4 TB Allocation Details'!$A$18:$L$205, MATCH("Customer ID", 'E4 TB Allocation Details'!$A$18:$L$18, 0),FALSE), 'E2 Allocators'!$B$15:$W$361, MATCH('O5 Details by Class &amp; Accounts'!AH$18, 'E2 Allocators'!$B$15:$W$15, 0),FALSE)*$G61), 0, VLOOKUP(VLOOKUP($A61, 'E4 TB Allocation Details'!$A$18:$L$205, MATCH("Customer ID", 'E4 TB Allocation Details'!$A$18:$L$18, 0),FALSE), 'E2 Allocators'!$B$15:$W$361, MATCH('O5 Details by Class &amp; Accounts'!AH$18, 'E2 Allocators'!$B$15:$W$15, 0),FALSE)*$G61)</f>
        <v>0</v>
      </c>
      <c r="AI61" s="1412">
        <f ca="1">IF(ISERROR(VLOOKUP(VLOOKUP($A61, 'E4 TB Allocation Details'!$A$18:$L$205, MATCH("Customer ID", 'E4 TB Allocation Details'!$A$18:$L$18, 0),FALSE), 'E2 Allocators'!$B$15:$W$361, MATCH('O5 Details by Class &amp; Accounts'!AI$18, 'E2 Allocators'!$B$15:$W$15, 0),FALSE)*$G61), 0, VLOOKUP(VLOOKUP($A61, 'E4 TB Allocation Details'!$A$18:$L$205, MATCH("Customer ID", 'E4 TB Allocation Details'!$A$18:$L$18, 0),FALSE), 'E2 Allocators'!$B$15:$W$361, MATCH('O5 Details by Class &amp; Accounts'!AI$18, 'E2 Allocators'!$B$15:$W$15, 0),FALSE)*$G61)</f>
        <v>0</v>
      </c>
      <c r="AJ61" s="1412">
        <f ca="1">IF(ISERROR(VLOOKUP(VLOOKUP($A61, 'E4 TB Allocation Details'!$A$18:$L$205, MATCH("Customer ID", 'E4 TB Allocation Details'!$A$18:$L$18, 0),FALSE), 'E2 Allocators'!$B$15:$W$361, MATCH('O5 Details by Class &amp; Accounts'!AJ$18, 'E2 Allocators'!$B$15:$W$15, 0),FALSE)*$G61), 0, VLOOKUP(VLOOKUP($A61, 'E4 TB Allocation Details'!$A$18:$L$205, MATCH("Customer ID", 'E4 TB Allocation Details'!$A$18:$L$18, 0),FALSE), 'E2 Allocators'!$B$15:$W$361, MATCH('O5 Details by Class &amp; Accounts'!AJ$18, 'E2 Allocators'!$B$15:$W$15, 0),FALSE)*$G61)</f>
        <v>0</v>
      </c>
      <c r="AK61" s="1412">
        <f ca="1">IF(ISERROR(VLOOKUP(VLOOKUP($A61, 'E4 TB Allocation Details'!$A$18:$L$205, MATCH("Customer ID", 'E4 TB Allocation Details'!$A$18:$L$18, 0),FALSE), 'E2 Allocators'!$B$15:$W$361, MATCH('O5 Details by Class &amp; Accounts'!AK$18, 'E2 Allocators'!$B$15:$W$15, 0),FALSE)*$G61), 0, VLOOKUP(VLOOKUP($A61, 'E4 TB Allocation Details'!$A$18:$L$205, MATCH("Customer ID", 'E4 TB Allocation Details'!$A$18:$L$18, 0),FALSE), 'E2 Allocators'!$B$15:$W$361, MATCH('O5 Details by Class &amp; Accounts'!AK$18, 'E2 Allocators'!$B$15:$W$15, 0),FALSE)*$G61)</f>
        <v>0</v>
      </c>
      <c r="AL61" s="1412">
        <f ca="1">IF(ISERROR(VLOOKUP(VLOOKUP($A61, 'E4 TB Allocation Details'!$A$18:$L$205, MATCH("Customer ID", 'E4 TB Allocation Details'!$A$18:$L$18, 0),FALSE), 'E2 Allocators'!$B$15:$W$361, MATCH('O5 Details by Class &amp; Accounts'!AL$18, 'E2 Allocators'!$B$15:$W$15, 0),FALSE)*$G61), 0, VLOOKUP(VLOOKUP($A61, 'E4 TB Allocation Details'!$A$18:$L$205, MATCH("Customer ID", 'E4 TB Allocation Details'!$A$18:$L$18, 0),FALSE), 'E2 Allocators'!$B$15:$W$361, MATCH('O5 Details by Class &amp; Accounts'!AL$18, 'E2 Allocators'!$B$15:$W$15, 0),FALSE)*$G61)</f>
        <v>0</v>
      </c>
      <c r="AM61" s="1412">
        <f ca="1">IF(ISERROR(VLOOKUP(VLOOKUP($A61, 'E4 TB Allocation Details'!$A$18:$L$205, MATCH("Customer ID", 'E4 TB Allocation Details'!$A$18:$L$18, 0),FALSE), 'E2 Allocators'!$B$15:$W$361, MATCH('O5 Details by Class &amp; Accounts'!AM$18, 'E2 Allocators'!$B$15:$W$15, 0),FALSE)*$G61), 0, VLOOKUP(VLOOKUP($A61, 'E4 TB Allocation Details'!$A$18:$L$205, MATCH("Customer ID", 'E4 TB Allocation Details'!$A$18:$L$18, 0),FALSE), 'E2 Allocators'!$B$15:$W$361, MATCH('O5 Details by Class &amp; Accounts'!AM$18, 'E2 Allocators'!$B$15:$W$15, 0),FALSE)*$G61)</f>
        <v>0</v>
      </c>
      <c r="AN61" s="1412">
        <f ca="1">IF(ISERROR(VLOOKUP(VLOOKUP($A61, 'E4 TB Allocation Details'!$A$18:$L$205, MATCH("Customer ID", 'E4 TB Allocation Details'!$A$18:$L$18, 0),FALSE), 'E2 Allocators'!$B$15:$W$361, MATCH('O5 Details by Class &amp; Accounts'!AN$18, 'E2 Allocators'!$B$15:$W$15, 0),FALSE)*$G61), 0, VLOOKUP(VLOOKUP($A61, 'E4 TB Allocation Details'!$A$18:$L$205, MATCH("Customer ID", 'E4 TB Allocation Details'!$A$18:$L$18, 0),FALSE), 'E2 Allocators'!$B$15:$W$361, MATCH('O5 Details by Class &amp; Accounts'!AN$18, 'E2 Allocators'!$B$15:$W$15, 0),FALSE)*$G61)</f>
        <v>0</v>
      </c>
      <c r="AO61" s="1412">
        <f ca="1">IF(ISERROR(VLOOKUP(VLOOKUP($A61, 'E4 TB Allocation Details'!$A$18:$L$205, MATCH("Customer ID", 'E4 TB Allocation Details'!$A$18:$L$18, 0),FALSE), 'E2 Allocators'!$B$15:$W$361, MATCH('O5 Details by Class &amp; Accounts'!AO$18, 'E2 Allocators'!$B$15:$W$15, 0),FALSE)*$G61), 0, VLOOKUP(VLOOKUP($A61, 'E4 TB Allocation Details'!$A$18:$L$205, MATCH("Customer ID", 'E4 TB Allocation Details'!$A$18:$L$18, 0),FALSE), 'E2 Allocators'!$B$15:$W$361, MATCH('O5 Details by Class &amp; Accounts'!AO$18, 'E2 Allocators'!$B$15:$W$15, 0),FALSE)*$G61)</f>
        <v>0</v>
      </c>
      <c r="AP61" s="1412">
        <f ca="1">IF(ISERROR(VLOOKUP(VLOOKUP($A61, 'E4 TB Allocation Details'!$A$18:$L$205, MATCH("Customer ID", 'E4 TB Allocation Details'!$A$18:$L$18, 0),FALSE), 'E2 Allocators'!$B$15:$W$361, MATCH('O5 Details by Class &amp; Accounts'!AP$18, 'E2 Allocators'!$B$15:$W$15, 0),FALSE)*$G61), 0, VLOOKUP(VLOOKUP($A61, 'E4 TB Allocation Details'!$A$18:$L$205, MATCH("Customer ID", 'E4 TB Allocation Details'!$A$18:$L$18, 0),FALSE), 'E2 Allocators'!$B$15:$W$361, MATCH('O5 Details by Class &amp; Accounts'!AP$18, 'E2 Allocators'!$B$15:$W$15, 0),FALSE)*$G61)</f>
        <v>0</v>
      </c>
      <c r="AQ61" s="1412">
        <f ca="1">IF(ISERROR(VLOOKUP(VLOOKUP($A61, 'E4 TB Allocation Details'!$A$18:$L$205, MATCH("Customer ID", 'E4 TB Allocation Details'!$A$18:$L$18, 0),FALSE), 'E2 Allocators'!$B$15:$W$361, MATCH('O5 Details by Class &amp; Accounts'!AQ$18, 'E2 Allocators'!$B$15:$W$15, 0),FALSE)*$G61), 0, VLOOKUP(VLOOKUP($A61, 'E4 TB Allocation Details'!$A$18:$L$205, MATCH("Customer ID", 'E4 TB Allocation Details'!$A$18:$L$18, 0),FALSE), 'E2 Allocators'!$B$15:$W$361, MATCH('O5 Details by Class &amp; Accounts'!AQ$18, 'E2 Allocators'!$B$15:$W$15, 0),FALSE)*$G61)</f>
        <v>0</v>
      </c>
      <c r="AR61" s="1412">
        <f ca="1">IF(ISERROR(VLOOKUP(VLOOKUP($A61, 'E4 TB Allocation Details'!$A$18:$L$205, MATCH("Customer ID", 'E4 TB Allocation Details'!$A$18:$L$18, 0),FALSE), 'E2 Allocators'!$B$15:$W$361, MATCH('O5 Details by Class &amp; Accounts'!AR$18, 'E2 Allocators'!$B$15:$W$15, 0),FALSE)*$G61), 0, VLOOKUP(VLOOKUP($A61, 'E4 TB Allocation Details'!$A$18:$L$205, MATCH("Customer ID", 'E4 TB Allocation Details'!$A$18:$L$18, 0),FALSE), 'E2 Allocators'!$B$15:$W$361, MATCH('O5 Details by Class &amp; Accounts'!AR$18, 'E2 Allocators'!$B$15:$W$15, 0),FALSE)*$G61)</f>
        <v>0</v>
      </c>
      <c r="AS61" s="1412">
        <f ca="1">IF(ISERROR(VLOOKUP(VLOOKUP($A61, 'E4 TB Allocation Details'!$A$18:$L$205, MATCH("Customer ID", 'E4 TB Allocation Details'!$A$18:$L$18, 0),FALSE), 'E2 Allocators'!$B$15:$W$361, MATCH('O5 Details by Class &amp; Accounts'!AS$18, 'E2 Allocators'!$B$15:$W$15, 0),FALSE)*$G61), 0, VLOOKUP(VLOOKUP($A61, 'E4 TB Allocation Details'!$A$18:$L$205, MATCH("Customer ID", 'E4 TB Allocation Details'!$A$18:$L$18, 0),FALSE), 'E2 Allocators'!$B$15:$W$361, MATCH('O5 Details by Class &amp; Accounts'!AS$18, 'E2 Allocators'!$B$15:$W$15, 0),FALSE)*$G61)</f>
        <v>0</v>
      </c>
      <c r="AT61" s="1412">
        <f ca="1">IF(ISERROR(VLOOKUP(VLOOKUP($A61, 'E4 TB Allocation Details'!$A$18:$L$205, MATCH("Customer ID", 'E4 TB Allocation Details'!$A$18:$L$18, 0),FALSE), 'E2 Allocators'!$B$15:$W$361, MATCH('O5 Details by Class &amp; Accounts'!AT$18, 'E2 Allocators'!$B$15:$W$15, 0),FALSE)*$G61), 0, VLOOKUP(VLOOKUP($A61, 'E4 TB Allocation Details'!$A$18:$L$205, MATCH("Customer ID", 'E4 TB Allocation Details'!$A$18:$L$18, 0),FALSE), 'E2 Allocators'!$B$15:$W$361, MATCH('O5 Details by Class &amp; Accounts'!AT$18, 'E2 Allocators'!$B$15:$W$15, 0),FALSE)*$G61)</f>
        <v>0</v>
      </c>
      <c r="AU61" s="1412">
        <f ca="1">IF(ISERROR(VLOOKUP(VLOOKUP($A61, 'E4 TB Allocation Details'!$A$18:$L$205, MATCH("Customer ID", 'E4 TB Allocation Details'!$A$18:$L$18, 0),FALSE), 'E2 Allocators'!$B$15:$W$361, MATCH('O5 Details by Class &amp; Accounts'!AU$18, 'E2 Allocators'!$B$15:$W$15, 0),FALSE)*$G61), 0, VLOOKUP(VLOOKUP($A61, 'E4 TB Allocation Details'!$A$18:$L$205, MATCH("Customer ID", 'E4 TB Allocation Details'!$A$18:$L$18, 0),FALSE), 'E2 Allocators'!$B$15:$W$361, MATCH('O5 Details by Class &amp; Accounts'!AU$18, 'E2 Allocators'!$B$15:$W$15, 0),FALSE)*$G61)</f>
        <v>0</v>
      </c>
      <c r="AV61" s="1412">
        <f ca="1">IF(ISERROR(VLOOKUP(VLOOKUP($A61, 'E4 TB Allocation Details'!$A$18:$L$205, MATCH("Customer ID", 'E4 TB Allocation Details'!$A$18:$L$18, 0),FALSE), 'E2 Allocators'!$B$15:$W$361, MATCH('O5 Details by Class &amp; Accounts'!AV$18, 'E2 Allocators'!$B$15:$W$15, 0),FALSE)*$G61), 0, VLOOKUP(VLOOKUP($A61, 'E4 TB Allocation Details'!$A$18:$L$205, MATCH("Customer ID", 'E4 TB Allocation Details'!$A$18:$L$18, 0),FALSE), 'E2 Allocators'!$B$15:$W$361, MATCH('O5 Details by Class &amp; Accounts'!AV$18, 'E2 Allocators'!$B$15:$W$15, 0),FALSE)*$G61)</f>
        <v>0</v>
      </c>
      <c r="AW61" s="1412">
        <f ca="1">IF(ISERROR(VLOOKUP(VLOOKUP($A61, 'E4 TB Allocation Details'!$A$18:$L$205, MATCH("Customer ID", 'E4 TB Allocation Details'!$A$18:$L$18, 0),FALSE), 'E2 Allocators'!$B$15:$W$361, MATCH('O5 Details by Class &amp; Accounts'!AW$18, 'E2 Allocators'!$B$15:$W$15, 0),FALSE)*$G61), 0, VLOOKUP(VLOOKUP($A61, 'E4 TB Allocation Details'!$A$18:$L$205, MATCH("Customer ID", 'E4 TB Allocation Details'!$A$18:$L$18, 0),FALSE), 'E2 Allocators'!$B$15:$W$361, MATCH('O5 Details by Class &amp; Accounts'!AW$18, 'E2 Allocators'!$B$15:$W$15, 0),FALSE)*$G61)</f>
        <v>0</v>
      </c>
      <c r="AX61" s="1412">
        <f t="shared" si="10"/>
        <v>0</v>
      </c>
      <c r="AY61" s="1412">
        <f ca="1">IF(ISERROR(VLOOKUP(VLOOKUP($A61, 'E4 TB Allocation Details'!$A$18:$L$205, MATCH("Misc ID", 'E4 TB Allocation Details'!$A$18:$L$18, 0),FALSE), 'E2 Allocators'!$B$15:$W$361, MATCH('O5 Details by Class &amp; Accounts'!AY$18, 'E2 Allocators'!$B$15:$W$15, 0),FALSE)*$E61), 0, VLOOKUP(VLOOKUP($A61, 'E4 TB Allocation Details'!$A$18:$L$205, MATCH("Misc ID", 'E4 TB Allocation Details'!$A$18:$L$18, 0),FALSE), 'E2 Allocators'!$B$15:$W$361, MATCH('O5 Details by Class &amp; Accounts'!AY$18, 'E2 Allocators'!$B$15:$W$15, 0),FALSE)*$E61)</f>
        <v>0</v>
      </c>
      <c r="AZ61" s="1412">
        <f ca="1">IF(ISERROR(VLOOKUP(VLOOKUP($A61, 'E4 TB Allocation Details'!$A$18:$L$205, MATCH("Misc ID", 'E4 TB Allocation Details'!$A$18:$L$18, 0),FALSE), 'E2 Allocators'!$B$15:$W$361, MATCH('O5 Details by Class &amp; Accounts'!AZ$18, 'E2 Allocators'!$B$15:$W$15, 0),FALSE)*$E61), 0, VLOOKUP(VLOOKUP($A61, 'E4 TB Allocation Details'!$A$18:$L$205, MATCH("Misc ID", 'E4 TB Allocation Details'!$A$18:$L$18, 0),FALSE), 'E2 Allocators'!$B$15:$W$361, MATCH('O5 Details by Class &amp; Accounts'!AZ$18, 'E2 Allocators'!$B$15:$W$15, 0),FALSE)*$E61)</f>
        <v>0</v>
      </c>
      <c r="BA61" s="1412">
        <f ca="1">IF(ISERROR(VLOOKUP(VLOOKUP($A61, 'E4 TB Allocation Details'!$A$18:$L$205, MATCH("Misc ID", 'E4 TB Allocation Details'!$A$18:$L$18, 0),FALSE), 'E2 Allocators'!$B$15:$W$361, MATCH('O5 Details by Class &amp; Accounts'!BA$18, 'E2 Allocators'!$B$15:$W$15, 0),FALSE)*$E61), 0, VLOOKUP(VLOOKUP($A61, 'E4 TB Allocation Details'!$A$18:$L$205, MATCH("Misc ID", 'E4 TB Allocation Details'!$A$18:$L$18, 0),FALSE), 'E2 Allocators'!$B$15:$W$361, MATCH('O5 Details by Class &amp; Accounts'!BA$18, 'E2 Allocators'!$B$15:$W$15, 0),FALSE)*$E61)</f>
        <v>0</v>
      </c>
      <c r="BB61" s="1412">
        <f ca="1">IF(ISERROR(VLOOKUP(VLOOKUP($A61, 'E4 TB Allocation Details'!$A$18:$L$205, MATCH("Misc ID", 'E4 TB Allocation Details'!$A$18:$L$18, 0),FALSE), 'E2 Allocators'!$B$15:$W$361, MATCH('O5 Details by Class &amp; Accounts'!BB$18, 'E2 Allocators'!$B$15:$W$15, 0),FALSE)*$E61), 0, VLOOKUP(VLOOKUP($A61, 'E4 TB Allocation Details'!$A$18:$L$205, MATCH("Misc ID", 'E4 TB Allocation Details'!$A$18:$L$18, 0),FALSE), 'E2 Allocators'!$B$15:$W$361, MATCH('O5 Details by Class &amp; Accounts'!BB$18, 'E2 Allocators'!$B$15:$W$15, 0),FALSE)*$E61)</f>
        <v>0</v>
      </c>
      <c r="BC61" s="1412">
        <f ca="1">IF(ISERROR(VLOOKUP(VLOOKUP($A61, 'E4 TB Allocation Details'!$A$18:$L$205, MATCH("Misc ID", 'E4 TB Allocation Details'!$A$18:$L$18, 0),FALSE), 'E2 Allocators'!$B$15:$W$361, MATCH('O5 Details by Class &amp; Accounts'!BC$18, 'E2 Allocators'!$B$15:$W$15, 0),FALSE)*$E61), 0, VLOOKUP(VLOOKUP($A61, 'E4 TB Allocation Details'!$A$18:$L$205, MATCH("Misc ID", 'E4 TB Allocation Details'!$A$18:$L$18, 0),FALSE), 'E2 Allocators'!$B$15:$W$361, MATCH('O5 Details by Class &amp; Accounts'!BC$18, 'E2 Allocators'!$B$15:$W$15, 0),FALSE)*$E61)</f>
        <v>0</v>
      </c>
      <c r="BD61" s="1412">
        <f ca="1">IF(ISERROR(VLOOKUP(VLOOKUP($A61, 'E4 TB Allocation Details'!$A$18:$L$205, MATCH("Misc ID", 'E4 TB Allocation Details'!$A$18:$L$18, 0),FALSE), 'E2 Allocators'!$B$15:$W$361, MATCH('O5 Details by Class &amp; Accounts'!BD$18, 'E2 Allocators'!$B$15:$W$15, 0),FALSE)*$E61), 0, VLOOKUP(VLOOKUP($A61, 'E4 TB Allocation Details'!$A$18:$L$205, MATCH("Misc ID", 'E4 TB Allocation Details'!$A$18:$L$18, 0),FALSE), 'E2 Allocators'!$B$15:$W$361, MATCH('O5 Details by Class &amp; Accounts'!BD$18, 'E2 Allocators'!$B$15:$W$15, 0),FALSE)*$E61)</f>
        <v>0</v>
      </c>
      <c r="BE61" s="1412">
        <f ca="1">IF(ISERROR(VLOOKUP(VLOOKUP($A61, 'E4 TB Allocation Details'!$A$18:$L$205, MATCH("Misc ID", 'E4 TB Allocation Details'!$A$18:$L$18, 0),FALSE), 'E2 Allocators'!$B$15:$W$361, MATCH('O5 Details by Class &amp; Accounts'!BE$18, 'E2 Allocators'!$B$15:$W$15, 0),FALSE)*$E61), 0, VLOOKUP(VLOOKUP($A61, 'E4 TB Allocation Details'!$A$18:$L$205, MATCH("Misc ID", 'E4 TB Allocation Details'!$A$18:$L$18, 0),FALSE), 'E2 Allocators'!$B$15:$W$361, MATCH('O5 Details by Class &amp; Accounts'!BE$18, 'E2 Allocators'!$B$15:$W$15, 0),FALSE)*$E61)</f>
        <v>0</v>
      </c>
      <c r="BF61" s="1412">
        <f ca="1">IF(ISERROR(VLOOKUP(VLOOKUP($A61, 'E4 TB Allocation Details'!$A$18:$L$205, MATCH("Misc ID", 'E4 TB Allocation Details'!$A$18:$L$18, 0),FALSE), 'E2 Allocators'!$B$15:$W$361, MATCH('O5 Details by Class &amp; Accounts'!BF$18, 'E2 Allocators'!$B$15:$W$15, 0),FALSE)*$E61), 0, VLOOKUP(VLOOKUP($A61, 'E4 TB Allocation Details'!$A$18:$L$205, MATCH("Misc ID", 'E4 TB Allocation Details'!$A$18:$L$18, 0),FALSE), 'E2 Allocators'!$B$15:$W$361, MATCH('O5 Details by Class &amp; Accounts'!BF$18, 'E2 Allocators'!$B$15:$W$15, 0),FALSE)*$E61)</f>
        <v>0</v>
      </c>
      <c r="BG61" s="1412">
        <f ca="1">IF(ISERROR(VLOOKUP(VLOOKUP($A61, 'E4 TB Allocation Details'!$A$18:$L$205, MATCH("Misc ID", 'E4 TB Allocation Details'!$A$18:$L$18, 0),FALSE), 'E2 Allocators'!$B$15:$W$361, MATCH('O5 Details by Class &amp; Accounts'!BG$18, 'E2 Allocators'!$B$15:$W$15, 0),FALSE)*$E61), 0, VLOOKUP(VLOOKUP($A61, 'E4 TB Allocation Details'!$A$18:$L$205, MATCH("Misc ID", 'E4 TB Allocation Details'!$A$18:$L$18, 0),FALSE), 'E2 Allocators'!$B$15:$W$361, MATCH('O5 Details by Class &amp; Accounts'!BG$18, 'E2 Allocators'!$B$15:$W$15, 0),FALSE)*$E61)</f>
        <v>0</v>
      </c>
      <c r="BH61" s="1412">
        <f ca="1">IF(ISERROR(VLOOKUP(VLOOKUP($A61, 'E4 TB Allocation Details'!$A$18:$L$205, MATCH("Misc ID", 'E4 TB Allocation Details'!$A$18:$L$18, 0),FALSE), 'E2 Allocators'!$B$15:$W$361, MATCH('O5 Details by Class &amp; Accounts'!BH$18, 'E2 Allocators'!$B$15:$W$15, 0),FALSE)*$E61), 0, VLOOKUP(VLOOKUP($A61, 'E4 TB Allocation Details'!$A$18:$L$205, MATCH("Misc ID", 'E4 TB Allocation Details'!$A$18:$L$18, 0),FALSE), 'E2 Allocators'!$B$15:$W$361, MATCH('O5 Details by Class &amp; Accounts'!BH$18, 'E2 Allocators'!$B$15:$W$15, 0),FALSE)*$E61)</f>
        <v>0</v>
      </c>
      <c r="BI61" s="1412">
        <f ca="1">IF(ISERROR(VLOOKUP(VLOOKUP($A61, 'E4 TB Allocation Details'!$A$18:$L$205, MATCH("Misc ID", 'E4 TB Allocation Details'!$A$18:$L$18, 0),FALSE), 'E2 Allocators'!$B$15:$W$361, MATCH('O5 Details by Class &amp; Accounts'!BI$18, 'E2 Allocators'!$B$15:$W$15, 0),FALSE)*$E61), 0, VLOOKUP(VLOOKUP($A61, 'E4 TB Allocation Details'!$A$18:$L$205, MATCH("Misc ID", 'E4 TB Allocation Details'!$A$18:$L$18, 0),FALSE), 'E2 Allocators'!$B$15:$W$361, MATCH('O5 Details by Class &amp; Accounts'!BI$18, 'E2 Allocators'!$B$15:$W$15, 0),FALSE)*$E61)</f>
        <v>0</v>
      </c>
      <c r="BJ61" s="1412">
        <f ca="1">IF(ISERROR(VLOOKUP(VLOOKUP($A61, 'E4 TB Allocation Details'!$A$18:$L$205, MATCH("Misc ID", 'E4 TB Allocation Details'!$A$18:$L$18, 0),FALSE), 'E2 Allocators'!$B$15:$W$361, MATCH('O5 Details by Class &amp; Accounts'!BJ$18, 'E2 Allocators'!$B$15:$W$15, 0),FALSE)*$E61), 0, VLOOKUP(VLOOKUP($A61, 'E4 TB Allocation Details'!$A$18:$L$205, MATCH("Misc ID", 'E4 TB Allocation Details'!$A$18:$L$18, 0),FALSE), 'E2 Allocators'!$B$15:$W$361, MATCH('O5 Details by Class &amp; Accounts'!BJ$18, 'E2 Allocators'!$B$15:$W$15, 0),FALSE)*$E61)</f>
        <v>0</v>
      </c>
      <c r="BK61" s="1412">
        <f ca="1">IF(ISERROR(VLOOKUP(VLOOKUP($A61, 'E4 TB Allocation Details'!$A$18:$L$205, MATCH("Misc ID", 'E4 TB Allocation Details'!$A$18:$L$18, 0),FALSE), 'E2 Allocators'!$B$15:$W$361, MATCH('O5 Details by Class &amp; Accounts'!BK$18, 'E2 Allocators'!$B$15:$W$15, 0),FALSE)*$E61), 0, VLOOKUP(VLOOKUP($A61, 'E4 TB Allocation Details'!$A$18:$L$205, MATCH("Misc ID", 'E4 TB Allocation Details'!$A$18:$L$18, 0),FALSE), 'E2 Allocators'!$B$15:$W$361, MATCH('O5 Details by Class &amp; Accounts'!BK$18, 'E2 Allocators'!$B$15:$W$15, 0),FALSE)*$E61)</f>
        <v>0</v>
      </c>
      <c r="BL61" s="1412">
        <f ca="1">IF(ISERROR(VLOOKUP(VLOOKUP($A61, 'E4 TB Allocation Details'!$A$18:$L$205, MATCH("Misc ID", 'E4 TB Allocation Details'!$A$18:$L$18, 0),FALSE), 'E2 Allocators'!$B$15:$W$361, MATCH('O5 Details by Class &amp; Accounts'!BL$18, 'E2 Allocators'!$B$15:$W$15, 0),FALSE)*$E61), 0, VLOOKUP(VLOOKUP($A61, 'E4 TB Allocation Details'!$A$18:$L$205, MATCH("Misc ID", 'E4 TB Allocation Details'!$A$18:$L$18, 0),FALSE), 'E2 Allocators'!$B$15:$W$361, MATCH('O5 Details by Class &amp; Accounts'!BL$18, 'E2 Allocators'!$B$15:$W$15, 0),FALSE)*$E61)</f>
        <v>0</v>
      </c>
      <c r="BM61" s="1412">
        <f ca="1">IF(ISERROR(VLOOKUP(VLOOKUP($A61, 'E4 TB Allocation Details'!$A$18:$L$205, MATCH("Misc ID", 'E4 TB Allocation Details'!$A$18:$L$18, 0),FALSE), 'E2 Allocators'!$B$15:$W$361, MATCH('O5 Details by Class &amp; Accounts'!BM$18, 'E2 Allocators'!$B$15:$W$15, 0),FALSE)*$E61), 0, VLOOKUP(VLOOKUP($A61, 'E4 TB Allocation Details'!$A$18:$L$205, MATCH("Misc ID", 'E4 TB Allocation Details'!$A$18:$L$18, 0),FALSE), 'E2 Allocators'!$B$15:$W$361, MATCH('O5 Details by Class &amp; Accounts'!BM$18, 'E2 Allocators'!$B$15:$W$15, 0),FALSE)*$E61)</f>
        <v>0</v>
      </c>
      <c r="BN61" s="1412">
        <f ca="1">IF(ISERROR(VLOOKUP(VLOOKUP($A61, 'E4 TB Allocation Details'!$A$18:$L$205, MATCH("Misc ID", 'E4 TB Allocation Details'!$A$18:$L$18, 0),FALSE), 'E2 Allocators'!$B$15:$W$361, MATCH('O5 Details by Class &amp; Accounts'!BN$18, 'E2 Allocators'!$B$15:$W$15, 0),FALSE)*$E61), 0, VLOOKUP(VLOOKUP($A61, 'E4 TB Allocation Details'!$A$18:$L$205, MATCH("Misc ID", 'E4 TB Allocation Details'!$A$18:$L$18, 0),FALSE), 'E2 Allocators'!$B$15:$W$361, MATCH('O5 Details by Class &amp; Accounts'!BN$18, 'E2 Allocators'!$B$15:$W$15, 0),FALSE)*$E61)</f>
        <v>0</v>
      </c>
      <c r="BO61" s="1412">
        <f ca="1">IF(ISERROR(VLOOKUP(VLOOKUP($A61, 'E4 TB Allocation Details'!$A$18:$L$205, MATCH("Misc ID", 'E4 TB Allocation Details'!$A$18:$L$18, 0),FALSE), 'E2 Allocators'!$B$15:$W$361, MATCH('O5 Details by Class &amp; Accounts'!BO$18, 'E2 Allocators'!$B$15:$W$15, 0),FALSE)*$E61), 0, VLOOKUP(VLOOKUP($A61, 'E4 TB Allocation Details'!$A$18:$L$205, MATCH("Misc ID", 'E4 TB Allocation Details'!$A$18:$L$18, 0),FALSE), 'E2 Allocators'!$B$15:$W$361, MATCH('O5 Details by Class &amp; Accounts'!BO$18, 'E2 Allocators'!$B$15:$W$15, 0),FALSE)*$E61)</f>
        <v>0</v>
      </c>
      <c r="BP61" s="1412">
        <f ca="1">IF(ISERROR(VLOOKUP(VLOOKUP($A61, 'E4 TB Allocation Details'!$A$18:$L$205, MATCH("Misc ID", 'E4 TB Allocation Details'!$A$18:$L$18, 0),FALSE), 'E2 Allocators'!$B$15:$W$361, MATCH('O5 Details by Class &amp; Accounts'!BP$18, 'E2 Allocators'!$B$15:$W$15, 0),FALSE)*$E61), 0, VLOOKUP(VLOOKUP($A61, 'E4 TB Allocation Details'!$A$18:$L$205, MATCH("Misc ID", 'E4 TB Allocation Details'!$A$18:$L$18, 0),FALSE), 'E2 Allocators'!$B$15:$W$361, MATCH('O5 Details by Class &amp; Accounts'!BP$18, 'E2 Allocators'!$B$15:$W$15, 0),FALSE)*$E61)</f>
        <v>0</v>
      </c>
      <c r="BQ61" s="1412">
        <f ca="1">IF(ISERROR(VLOOKUP(VLOOKUP($A61, 'E4 TB Allocation Details'!$A$18:$L$205, MATCH("Misc ID", 'E4 TB Allocation Details'!$A$18:$L$18, 0),FALSE), 'E2 Allocators'!$B$15:$W$361, MATCH('O5 Details by Class &amp; Accounts'!BQ$18, 'E2 Allocators'!$B$15:$W$15, 0),FALSE)*$E61), 0, VLOOKUP(VLOOKUP($A61, 'E4 TB Allocation Details'!$A$18:$L$205, MATCH("Misc ID", 'E4 TB Allocation Details'!$A$18:$L$18, 0),FALSE), 'E2 Allocators'!$B$15:$W$361, MATCH('O5 Details by Class &amp; Accounts'!BQ$18, 'E2 Allocators'!$B$15:$W$15, 0),FALSE)*$E61)</f>
        <v>0</v>
      </c>
      <c r="BR61" s="1412">
        <f ca="1">IF(ISERROR(VLOOKUP(VLOOKUP($A61, 'E4 TB Allocation Details'!$A$18:$L$205, MATCH("Misc ID", 'E4 TB Allocation Details'!$A$18:$L$18, 0),FALSE), 'E2 Allocators'!$B$15:$W$361, MATCH('O5 Details by Class &amp; Accounts'!BR$18, 'E2 Allocators'!$B$15:$W$15, 0),FALSE)*$E61), 0, VLOOKUP(VLOOKUP($A61, 'E4 TB Allocation Details'!$A$18:$L$205, MATCH("Misc ID", 'E4 TB Allocation Details'!$A$18:$L$18, 0),FALSE), 'E2 Allocators'!$B$15:$W$361, MATCH('O5 Details by Class &amp; Accounts'!BR$18, 'E2 Allocators'!$B$15:$W$15, 0),FALSE)*$E61)</f>
        <v>0</v>
      </c>
      <c r="BS61" s="1412">
        <f t="shared" si="11"/>
        <v>0</v>
      </c>
      <c r="BT61" s="1412">
        <f ca="1">IF(ISERROR(VLOOKUP(VLOOKUP($A61, 'E4 TB Allocation Details'!$A$18:$L$205, MATCH("A &amp; G ID", 'E4 TB Allocation Details'!$A$18:$L$18, 0),FALSE), 'E2 Allocators'!$B$15:$W$361, MATCH('O5 Details by Class &amp; Accounts'!BT$18, 'E2 Allocators'!$B$15:$W$15, 0),FALSE)*$E61), 0, VLOOKUP(VLOOKUP($A61, 'E4 TB Allocation Details'!$A$18:$L$205, MATCH("A &amp; G ID", 'E4 TB Allocation Details'!$A$18:$L$18, 0),FALSE), 'E2 Allocators'!$B$15:$W$361, MATCH('O5 Details by Class &amp; Accounts'!BT$18, 'E2 Allocators'!$B$15:$W$15, 0),FALSE)*$E61)</f>
        <v>0</v>
      </c>
      <c r="BU61" s="1412">
        <f ca="1">IF(ISERROR(VLOOKUP(VLOOKUP($A61, 'E4 TB Allocation Details'!$A$18:$L$205, MATCH("A &amp; G ID", 'E4 TB Allocation Details'!$A$18:$L$18, 0),FALSE), 'E2 Allocators'!$B$15:$W$361, MATCH('O5 Details by Class &amp; Accounts'!BU$18, 'E2 Allocators'!$B$15:$W$15, 0),FALSE)*$E61), 0, VLOOKUP(VLOOKUP($A61, 'E4 TB Allocation Details'!$A$18:$L$205, MATCH("A &amp; G ID", 'E4 TB Allocation Details'!$A$18:$L$18, 0),FALSE), 'E2 Allocators'!$B$15:$W$361, MATCH('O5 Details by Class &amp; Accounts'!BU$18, 'E2 Allocators'!$B$15:$W$15, 0),FALSE)*$E61)</f>
        <v>0</v>
      </c>
      <c r="BV61" s="1412">
        <f ca="1">IF(ISERROR(VLOOKUP(VLOOKUP($A61, 'E4 TB Allocation Details'!$A$18:$L$205, MATCH("A &amp; G ID", 'E4 TB Allocation Details'!$A$18:$L$18, 0),FALSE), 'E2 Allocators'!$B$15:$W$361, MATCH('O5 Details by Class &amp; Accounts'!BV$18, 'E2 Allocators'!$B$15:$W$15, 0),FALSE)*$E61), 0, VLOOKUP(VLOOKUP($A61, 'E4 TB Allocation Details'!$A$18:$L$205, MATCH("A &amp; G ID", 'E4 TB Allocation Details'!$A$18:$L$18, 0),FALSE), 'E2 Allocators'!$B$15:$W$361, MATCH('O5 Details by Class &amp; Accounts'!BV$18, 'E2 Allocators'!$B$15:$W$15, 0),FALSE)*$E61)</f>
        <v>0</v>
      </c>
      <c r="BW61" s="1412">
        <f ca="1">IF(ISERROR(VLOOKUP(VLOOKUP($A61, 'E4 TB Allocation Details'!$A$18:$L$205, MATCH("A &amp; G ID", 'E4 TB Allocation Details'!$A$18:$L$18, 0),FALSE), 'E2 Allocators'!$B$15:$W$361, MATCH('O5 Details by Class &amp; Accounts'!BW$18, 'E2 Allocators'!$B$15:$W$15, 0),FALSE)*$E61), 0, VLOOKUP(VLOOKUP($A61, 'E4 TB Allocation Details'!$A$18:$L$205, MATCH("A &amp; G ID", 'E4 TB Allocation Details'!$A$18:$L$18, 0),FALSE), 'E2 Allocators'!$B$15:$W$361, MATCH('O5 Details by Class &amp; Accounts'!BW$18, 'E2 Allocators'!$B$15:$W$15, 0),FALSE)*$E61)</f>
        <v>0</v>
      </c>
      <c r="BX61" s="1412">
        <f ca="1">IF(ISERROR(VLOOKUP(VLOOKUP($A61, 'E4 TB Allocation Details'!$A$18:$L$205, MATCH("A &amp; G ID", 'E4 TB Allocation Details'!$A$18:$L$18, 0),FALSE), 'E2 Allocators'!$B$15:$W$361, MATCH('O5 Details by Class &amp; Accounts'!BX$18, 'E2 Allocators'!$B$15:$W$15, 0),FALSE)*$E61), 0, VLOOKUP(VLOOKUP($A61, 'E4 TB Allocation Details'!$A$18:$L$205, MATCH("A &amp; G ID", 'E4 TB Allocation Details'!$A$18:$L$18, 0),FALSE), 'E2 Allocators'!$B$15:$W$361, MATCH('O5 Details by Class &amp; Accounts'!BX$18, 'E2 Allocators'!$B$15:$W$15, 0),FALSE)*$E61)</f>
        <v>0</v>
      </c>
      <c r="BY61" s="1412">
        <f ca="1">IF(ISERROR(VLOOKUP(VLOOKUP($A61, 'E4 TB Allocation Details'!$A$18:$L$205, MATCH("A &amp; G ID", 'E4 TB Allocation Details'!$A$18:$L$18, 0),FALSE), 'E2 Allocators'!$B$15:$W$361, MATCH('O5 Details by Class &amp; Accounts'!BY$18, 'E2 Allocators'!$B$15:$W$15, 0),FALSE)*$E61), 0, VLOOKUP(VLOOKUP($A61, 'E4 TB Allocation Details'!$A$18:$L$205, MATCH("A &amp; G ID", 'E4 TB Allocation Details'!$A$18:$L$18, 0),FALSE), 'E2 Allocators'!$B$15:$W$361, MATCH('O5 Details by Class &amp; Accounts'!BY$18, 'E2 Allocators'!$B$15:$W$15, 0),FALSE)*$E61)</f>
        <v>0</v>
      </c>
      <c r="BZ61" s="1412">
        <f ca="1">IF(ISERROR(VLOOKUP(VLOOKUP($A61, 'E4 TB Allocation Details'!$A$18:$L$205, MATCH("A &amp; G ID", 'E4 TB Allocation Details'!$A$18:$L$18, 0),FALSE), 'E2 Allocators'!$B$15:$W$361, MATCH('O5 Details by Class &amp; Accounts'!BZ$18, 'E2 Allocators'!$B$15:$W$15, 0),FALSE)*$E61), 0, VLOOKUP(VLOOKUP($A61, 'E4 TB Allocation Details'!$A$18:$L$205, MATCH("A &amp; G ID", 'E4 TB Allocation Details'!$A$18:$L$18, 0),FALSE), 'E2 Allocators'!$B$15:$W$361, MATCH('O5 Details by Class &amp; Accounts'!BZ$18, 'E2 Allocators'!$B$15:$W$15, 0),FALSE)*$E61)</f>
        <v>0</v>
      </c>
      <c r="CA61" s="1412">
        <f ca="1">IF(ISERROR(VLOOKUP(VLOOKUP($A61, 'E4 TB Allocation Details'!$A$18:$L$205, MATCH("A &amp; G ID", 'E4 TB Allocation Details'!$A$18:$L$18, 0),FALSE), 'E2 Allocators'!$B$15:$W$361, MATCH('O5 Details by Class &amp; Accounts'!CA$18, 'E2 Allocators'!$B$15:$W$15, 0),FALSE)*$E61), 0, VLOOKUP(VLOOKUP($A61, 'E4 TB Allocation Details'!$A$18:$L$205, MATCH("A &amp; G ID", 'E4 TB Allocation Details'!$A$18:$L$18, 0),FALSE), 'E2 Allocators'!$B$15:$W$361, MATCH('O5 Details by Class &amp; Accounts'!CA$18, 'E2 Allocators'!$B$15:$W$15, 0),FALSE)*$E61)</f>
        <v>0</v>
      </c>
      <c r="CB61" s="1412">
        <f ca="1">IF(ISERROR(VLOOKUP(VLOOKUP($A61, 'E4 TB Allocation Details'!$A$18:$L$205, MATCH("A &amp; G ID", 'E4 TB Allocation Details'!$A$18:$L$18, 0),FALSE), 'E2 Allocators'!$B$15:$W$361, MATCH('O5 Details by Class &amp; Accounts'!CB$18, 'E2 Allocators'!$B$15:$W$15, 0),FALSE)*$E61), 0, VLOOKUP(VLOOKUP($A61, 'E4 TB Allocation Details'!$A$18:$L$205, MATCH("A &amp; G ID", 'E4 TB Allocation Details'!$A$18:$L$18, 0),FALSE), 'E2 Allocators'!$B$15:$W$361, MATCH('O5 Details by Class &amp; Accounts'!CB$18, 'E2 Allocators'!$B$15:$W$15, 0),FALSE)*$E61)</f>
        <v>0</v>
      </c>
      <c r="CC61" s="1412">
        <f ca="1">IF(ISERROR(VLOOKUP(VLOOKUP($A61, 'E4 TB Allocation Details'!$A$18:$L$205, MATCH("A &amp; G ID", 'E4 TB Allocation Details'!$A$18:$L$18, 0),FALSE), 'E2 Allocators'!$B$15:$W$361, MATCH('O5 Details by Class &amp; Accounts'!CC$18, 'E2 Allocators'!$B$15:$W$15, 0),FALSE)*$E61), 0, VLOOKUP(VLOOKUP($A61, 'E4 TB Allocation Details'!$A$18:$L$205, MATCH("A &amp; G ID", 'E4 TB Allocation Details'!$A$18:$L$18, 0),FALSE), 'E2 Allocators'!$B$15:$W$361, MATCH('O5 Details by Class &amp; Accounts'!CC$18, 'E2 Allocators'!$B$15:$W$15, 0),FALSE)*$E61)</f>
        <v>0</v>
      </c>
      <c r="CD61" s="1412">
        <f ca="1">IF(ISERROR(VLOOKUP(VLOOKUP($A61, 'E4 TB Allocation Details'!$A$18:$L$205, MATCH("A &amp; G ID", 'E4 TB Allocation Details'!$A$18:$L$18, 0),FALSE), 'E2 Allocators'!$B$15:$W$361, MATCH('O5 Details by Class &amp; Accounts'!CD$18, 'E2 Allocators'!$B$15:$W$15, 0),FALSE)*$E61), 0, VLOOKUP(VLOOKUP($A61, 'E4 TB Allocation Details'!$A$18:$L$205, MATCH("A &amp; G ID", 'E4 TB Allocation Details'!$A$18:$L$18, 0),FALSE), 'E2 Allocators'!$B$15:$W$361, MATCH('O5 Details by Class &amp; Accounts'!CD$18, 'E2 Allocators'!$B$15:$W$15, 0),FALSE)*$E61)</f>
        <v>0</v>
      </c>
      <c r="CE61" s="1412">
        <f ca="1">IF(ISERROR(VLOOKUP(VLOOKUP($A61, 'E4 TB Allocation Details'!$A$18:$L$205, MATCH("A &amp; G ID", 'E4 TB Allocation Details'!$A$18:$L$18, 0),FALSE), 'E2 Allocators'!$B$15:$W$361, MATCH('O5 Details by Class &amp; Accounts'!CE$18, 'E2 Allocators'!$B$15:$W$15, 0),FALSE)*$E61), 0, VLOOKUP(VLOOKUP($A61, 'E4 TB Allocation Details'!$A$18:$L$205, MATCH("A &amp; G ID", 'E4 TB Allocation Details'!$A$18:$L$18, 0),FALSE), 'E2 Allocators'!$B$15:$W$361, MATCH('O5 Details by Class &amp; Accounts'!CE$18, 'E2 Allocators'!$B$15:$W$15, 0),FALSE)*$E61)</f>
        <v>0</v>
      </c>
      <c r="CF61" s="1412">
        <f ca="1">IF(ISERROR(VLOOKUP(VLOOKUP($A61, 'E4 TB Allocation Details'!$A$18:$L$205, MATCH("A &amp; G ID", 'E4 TB Allocation Details'!$A$18:$L$18, 0),FALSE), 'E2 Allocators'!$B$15:$W$361, MATCH('O5 Details by Class &amp; Accounts'!CF$18, 'E2 Allocators'!$B$15:$W$15, 0),FALSE)*$E61), 0, VLOOKUP(VLOOKUP($A61, 'E4 TB Allocation Details'!$A$18:$L$205, MATCH("A &amp; G ID", 'E4 TB Allocation Details'!$A$18:$L$18, 0),FALSE), 'E2 Allocators'!$B$15:$W$361, MATCH('O5 Details by Class &amp; Accounts'!CF$18, 'E2 Allocators'!$B$15:$W$15, 0),FALSE)*$E61)</f>
        <v>0</v>
      </c>
      <c r="CG61" s="1412">
        <f ca="1">IF(ISERROR(VLOOKUP(VLOOKUP($A61, 'E4 TB Allocation Details'!$A$18:$L$205, MATCH("A &amp; G ID", 'E4 TB Allocation Details'!$A$18:$L$18, 0),FALSE), 'E2 Allocators'!$B$15:$W$361, MATCH('O5 Details by Class &amp; Accounts'!CG$18, 'E2 Allocators'!$B$15:$W$15, 0),FALSE)*$E61), 0, VLOOKUP(VLOOKUP($A61, 'E4 TB Allocation Details'!$A$18:$L$205, MATCH("A &amp; G ID", 'E4 TB Allocation Details'!$A$18:$L$18, 0),FALSE), 'E2 Allocators'!$B$15:$W$361, MATCH('O5 Details by Class &amp; Accounts'!CG$18, 'E2 Allocators'!$B$15:$W$15, 0),FALSE)*$E61)</f>
        <v>0</v>
      </c>
      <c r="CH61" s="1412">
        <f ca="1">IF(ISERROR(VLOOKUP(VLOOKUP($A61, 'E4 TB Allocation Details'!$A$18:$L$205, MATCH("A &amp; G ID", 'E4 TB Allocation Details'!$A$18:$L$18, 0),FALSE), 'E2 Allocators'!$B$15:$W$361, MATCH('O5 Details by Class &amp; Accounts'!CH$18, 'E2 Allocators'!$B$15:$W$15, 0),FALSE)*$E61), 0, VLOOKUP(VLOOKUP($A61, 'E4 TB Allocation Details'!$A$18:$L$205, MATCH("A &amp; G ID", 'E4 TB Allocation Details'!$A$18:$L$18, 0),FALSE), 'E2 Allocators'!$B$15:$W$361, MATCH('O5 Details by Class &amp; Accounts'!CH$18, 'E2 Allocators'!$B$15:$W$15, 0),FALSE)*$E61)</f>
        <v>0</v>
      </c>
      <c r="CI61" s="1412">
        <f ca="1">IF(ISERROR(VLOOKUP(VLOOKUP($A61, 'E4 TB Allocation Details'!$A$18:$L$205, MATCH("A &amp; G ID", 'E4 TB Allocation Details'!$A$18:$L$18, 0),FALSE), 'E2 Allocators'!$B$15:$W$361, MATCH('O5 Details by Class &amp; Accounts'!CI$18, 'E2 Allocators'!$B$15:$W$15, 0),FALSE)*$E61), 0, VLOOKUP(VLOOKUP($A61, 'E4 TB Allocation Details'!$A$18:$L$205, MATCH("A &amp; G ID", 'E4 TB Allocation Details'!$A$18:$L$18, 0),FALSE), 'E2 Allocators'!$B$15:$W$361, MATCH('O5 Details by Class &amp; Accounts'!CI$18, 'E2 Allocators'!$B$15:$W$15, 0),FALSE)*$E61)</f>
        <v>0</v>
      </c>
      <c r="CJ61" s="1412">
        <f ca="1">IF(ISERROR(VLOOKUP(VLOOKUP($A61, 'E4 TB Allocation Details'!$A$18:$L$205, MATCH("A &amp; G ID", 'E4 TB Allocation Details'!$A$18:$L$18, 0),FALSE), 'E2 Allocators'!$B$15:$W$361, MATCH('O5 Details by Class &amp; Accounts'!CJ$18, 'E2 Allocators'!$B$15:$W$15, 0),FALSE)*$E61), 0, VLOOKUP(VLOOKUP($A61, 'E4 TB Allocation Details'!$A$18:$L$205, MATCH("A &amp; G ID", 'E4 TB Allocation Details'!$A$18:$L$18, 0),FALSE), 'E2 Allocators'!$B$15:$W$361, MATCH('O5 Details by Class &amp; Accounts'!CJ$18, 'E2 Allocators'!$B$15:$W$15, 0),FALSE)*$E61)</f>
        <v>0</v>
      </c>
      <c r="CK61" s="1412">
        <f ca="1">IF(ISERROR(VLOOKUP(VLOOKUP($A61, 'E4 TB Allocation Details'!$A$18:$L$205, MATCH("A &amp; G ID", 'E4 TB Allocation Details'!$A$18:$L$18, 0),FALSE), 'E2 Allocators'!$B$15:$W$361, MATCH('O5 Details by Class &amp; Accounts'!CK$18, 'E2 Allocators'!$B$15:$W$15, 0),FALSE)*$E61), 0, VLOOKUP(VLOOKUP($A61, 'E4 TB Allocation Details'!$A$18:$L$205, MATCH("A &amp; G ID", 'E4 TB Allocation Details'!$A$18:$L$18, 0),FALSE), 'E2 Allocators'!$B$15:$W$361, MATCH('O5 Details by Class &amp; Accounts'!CK$18, 'E2 Allocators'!$B$15:$W$15, 0),FALSE)*$E61)</f>
        <v>0</v>
      </c>
      <c r="CL61" s="1412">
        <f ca="1">IF(ISERROR(VLOOKUP(VLOOKUP($A61, 'E4 TB Allocation Details'!$A$18:$L$205, MATCH("A &amp; G ID", 'E4 TB Allocation Details'!$A$18:$L$18, 0),FALSE), 'E2 Allocators'!$B$15:$W$361, MATCH('O5 Details by Class &amp; Accounts'!CL$18, 'E2 Allocators'!$B$15:$W$15, 0),FALSE)*$E61), 0, VLOOKUP(VLOOKUP($A61, 'E4 TB Allocation Details'!$A$18:$L$205, MATCH("A &amp; G ID", 'E4 TB Allocation Details'!$A$18:$L$18, 0),FALSE), 'E2 Allocators'!$B$15:$W$361, MATCH('O5 Details by Class &amp; Accounts'!CL$18, 'E2 Allocators'!$B$15:$W$15, 0),FALSE)*$E61)</f>
        <v>0</v>
      </c>
      <c r="CM61" s="1412">
        <f ca="1">IF(ISERROR(VLOOKUP(VLOOKUP($A61, 'E4 TB Allocation Details'!$A$18:$L$205, MATCH("A &amp; G ID", 'E4 TB Allocation Details'!$A$18:$L$18, 0),FALSE), 'E2 Allocators'!$B$15:$W$361, MATCH('O5 Details by Class &amp; Accounts'!CM$18, 'E2 Allocators'!$B$15:$W$15, 0),FALSE)*$E61), 0, VLOOKUP(VLOOKUP($A61, 'E4 TB Allocation Details'!$A$18:$L$205, MATCH("A &amp; G ID", 'E4 TB Allocation Details'!$A$18:$L$18, 0),FALSE), 'E2 Allocators'!$B$15:$W$361, MATCH('O5 Details by Class &amp; Accounts'!CM$18, 'E2 Allocators'!$B$15:$W$15, 0),FALSE)*$E61)</f>
        <v>0</v>
      </c>
      <c r="CN61" s="1412">
        <f t="shared" si="12"/>
        <v>0</v>
      </c>
      <c r="CO61" s="1792">
        <f t="shared" si="7"/>
        <v>0</v>
      </c>
      <c r="CQ61" s="2087" t="s">
        <v>343</v>
      </c>
    </row>
    <row r="62" spans="1:95" s="81" customFormat="1" ht="12.75">
      <c r="A62" s="1170">
        <v>1908</v>
      </c>
      <c r="B62" s="452" t="s">
        <v>625</v>
      </c>
      <c r="C62" s="1789">
        <f ca="1">IF(ISERROR(VLOOKUP($A62,'I3 TB Data'!$A$23:$H$458,MATCH('O5 Details by Class &amp; Accounts'!$C$18, 'I3 TB Data'!$A$23:$H$23,0),0)), 0, VLOOKUP($A62,'I3 TB Data'!$A$23:$H$458,MATCH('O5 Details by Class &amp; Accounts'!$C$18,'I3 TB Data'!$A$23:$H$23,0),0))</f>
        <v>1519000</v>
      </c>
      <c r="D62" s="1790">
        <f ca="1">'I4 BO ASSETS'!E63</f>
        <v>0</v>
      </c>
      <c r="E62" s="1789">
        <f t="shared" si="6"/>
        <v>1519000</v>
      </c>
      <c r="F62" s="1791">
        <f ca="1">IF(ISERROR(VLOOKUP($A62, 'E1 Categorization'!A33:E122, MATCH("Customer Component", 'E1 Categorization'!$A$33:$E$33,0), 0)), 0, IF(VLOOKUP($A62, 'E1 Categorization'!A33:E122, MATCH("Customer Component", 'E1 Categorization'!$A$33:$E$33,0), 0)=0, 'O5 Details by Class &amp; Accounts'!$E62, IF(AND(VLOOKUP($A62, 'E1 Categorization'!A33:E122, MATCH("Customer Component", 'E1 Categorization'!$A$33:$E$33,0), 0) &gt;0, VLOOKUP($A62, 'E1 Categorization'!A33:E122, MATCH("Customer Component", 'E1 Categorization'!$A$33:$E$33,0), 0)&lt;1), 'O5 Details by Class &amp; Accounts'!$E62*(1-VLOOKUP($A62, 'E1 Categorization'!A33:E122, MATCH("Customer Component", 'E1 Categorization'!$A$33:$E$33,0), 0)), 0)))</f>
        <v>0</v>
      </c>
      <c r="G62" s="1791">
        <f ca="1">IF(ISERROR(VLOOKUP($A62, 'E1 Categorization'!A33:E122, MATCH("Customer Component", 'E1 Categorization'!$A$33:$E$33,0), 0)),0, IF(VLOOKUP($A62, 'E1 Categorization'!A33:E122, MATCH("Customer Component", 'E1 Categorization'!$A$33:$E$33,0), 0)=0, 0, IF(AND(VLOOKUP($A62, 'E1 Categorization'!A33:E122, MATCH("Customer Component", 'E1 Categorization'!$A$33:$E$33,0), 0) &gt;0, VLOOKUP($A62, 'E1 Categorization'!A33:E122, MATCH("Customer Component", 'E1 Categorization'!$A$33:$E$33,0), 0)&lt;1), 'O5 Details by Class &amp; Accounts'!$E62*(VLOOKUP($A62, 'E1 Categorization'!A33:E122, MATCH("Customer Component", 'E1 Categorization'!$A$33:$E$33,0), 0)), 'O5 Details by Class &amp; Accounts'!$E62)))</f>
        <v>0</v>
      </c>
      <c r="H62" s="1412">
        <f t="shared" si="8"/>
        <v>0</v>
      </c>
      <c r="I62" s="1412">
        <f ca="1">IF(ISERROR(VLOOKUP(VLOOKUP($A62, 'E4 TB Allocation Details'!$A$18:$L$205, MATCH("Demand ID", 'E4 TB Allocation Details'!$A$18:$L$18, 0),FALSE), 'E2 Allocators'!$B$15:$W$361, MATCH('O5 Details by Class &amp; Accounts'!I$18, 'E2 Allocators'!$B$15:$W$15, 0),FALSE)*$F62), 0, VLOOKUP(VLOOKUP($A62, 'E4 TB Allocation Details'!$A$18:$L$205, MATCH("Demand ID", 'E4 TB Allocation Details'!$A$18:$L$18, 0),FALSE), 'E2 Allocators'!$B$15:$W$361, MATCH('O5 Details by Class &amp; Accounts'!I$18, 'E2 Allocators'!$B$15:$W$15, 0),FALSE)*$F62)</f>
        <v>0</v>
      </c>
      <c r="J62" s="1412">
        <f ca="1">IF(ISERROR(VLOOKUP(VLOOKUP($A62, 'E4 TB Allocation Details'!$A$18:$L$205, MATCH("Demand ID", 'E4 TB Allocation Details'!$A$18:$L$18, 0),FALSE), 'E2 Allocators'!$B$15:$W$361, MATCH('O5 Details by Class &amp; Accounts'!J$18, 'E2 Allocators'!$B$15:$W$15, 0),FALSE)*$F62), 0, VLOOKUP(VLOOKUP($A62, 'E4 TB Allocation Details'!$A$18:$L$205, MATCH("Demand ID", 'E4 TB Allocation Details'!$A$18:$L$18, 0),FALSE), 'E2 Allocators'!$B$15:$W$361, MATCH('O5 Details by Class &amp; Accounts'!J$18, 'E2 Allocators'!$B$15:$W$15, 0),FALSE)*$F62)</f>
        <v>0</v>
      </c>
      <c r="K62" s="1412">
        <f ca="1">IF(ISERROR(VLOOKUP(VLOOKUP($A62, 'E4 TB Allocation Details'!$A$18:$L$205, MATCH("Demand ID", 'E4 TB Allocation Details'!$A$18:$L$18, 0),FALSE), 'E2 Allocators'!$B$15:$W$361, MATCH('O5 Details by Class &amp; Accounts'!K$18, 'E2 Allocators'!$B$15:$W$15, 0),FALSE)*$F62), 0, VLOOKUP(VLOOKUP($A62, 'E4 TB Allocation Details'!$A$18:$L$205, MATCH("Demand ID", 'E4 TB Allocation Details'!$A$18:$L$18, 0),FALSE), 'E2 Allocators'!$B$15:$W$361, MATCH('O5 Details by Class &amp; Accounts'!K$18, 'E2 Allocators'!$B$15:$W$15, 0),FALSE)*$F62)</f>
        <v>0</v>
      </c>
      <c r="L62" s="1412">
        <f ca="1">IF(ISERROR(VLOOKUP(VLOOKUP($A62, 'E4 TB Allocation Details'!$A$18:$L$205, MATCH("Demand ID", 'E4 TB Allocation Details'!$A$18:$L$18, 0),FALSE), 'E2 Allocators'!$B$15:$W$361, MATCH('O5 Details by Class &amp; Accounts'!L$18, 'E2 Allocators'!$B$15:$W$15, 0),FALSE)*$F62), 0, VLOOKUP(VLOOKUP($A62, 'E4 TB Allocation Details'!$A$18:$L$205, MATCH("Demand ID", 'E4 TB Allocation Details'!$A$18:$L$18, 0),FALSE), 'E2 Allocators'!$B$15:$W$361, MATCH('O5 Details by Class &amp; Accounts'!L$18, 'E2 Allocators'!$B$15:$W$15, 0),FALSE)*$F62)</f>
        <v>0</v>
      </c>
      <c r="M62" s="1412">
        <f ca="1">IF(ISERROR(VLOOKUP(VLOOKUP($A62, 'E4 TB Allocation Details'!$A$18:$L$205, MATCH("Demand ID", 'E4 TB Allocation Details'!$A$18:$L$18, 0),FALSE), 'E2 Allocators'!$B$15:$W$361, MATCH('O5 Details by Class &amp; Accounts'!M$18, 'E2 Allocators'!$B$15:$W$15, 0),FALSE)*$F62), 0, VLOOKUP(VLOOKUP($A62, 'E4 TB Allocation Details'!$A$18:$L$205, MATCH("Demand ID", 'E4 TB Allocation Details'!$A$18:$L$18, 0),FALSE), 'E2 Allocators'!$B$15:$W$361, MATCH('O5 Details by Class &amp; Accounts'!M$18, 'E2 Allocators'!$B$15:$W$15, 0),FALSE)*$F62)</f>
        <v>0</v>
      </c>
      <c r="N62" s="1412">
        <f ca="1">IF(ISERROR(VLOOKUP(VLOOKUP($A62, 'E4 TB Allocation Details'!$A$18:$L$205, MATCH("Demand ID", 'E4 TB Allocation Details'!$A$18:$L$18, 0),FALSE), 'E2 Allocators'!$B$15:$W$361, MATCH('O5 Details by Class &amp; Accounts'!N$18, 'E2 Allocators'!$B$15:$W$15, 0),FALSE)*$F62), 0, VLOOKUP(VLOOKUP($A62, 'E4 TB Allocation Details'!$A$18:$L$205, MATCH("Demand ID", 'E4 TB Allocation Details'!$A$18:$L$18, 0),FALSE), 'E2 Allocators'!$B$15:$W$361, MATCH('O5 Details by Class &amp; Accounts'!N$18, 'E2 Allocators'!$B$15:$W$15, 0),FALSE)*$F62)</f>
        <v>0</v>
      </c>
      <c r="O62" s="1412">
        <f ca="1">IF(ISERROR(VLOOKUP(VLOOKUP($A62, 'E4 TB Allocation Details'!$A$18:$L$205, MATCH("Demand ID", 'E4 TB Allocation Details'!$A$18:$L$18, 0),FALSE), 'E2 Allocators'!$B$15:$W$361, MATCH('O5 Details by Class &amp; Accounts'!O$18, 'E2 Allocators'!$B$15:$W$15, 0),FALSE)*$F62), 0, VLOOKUP(VLOOKUP($A62, 'E4 TB Allocation Details'!$A$18:$L$205, MATCH("Demand ID", 'E4 TB Allocation Details'!$A$18:$L$18, 0),FALSE), 'E2 Allocators'!$B$15:$W$361, MATCH('O5 Details by Class &amp; Accounts'!O$18, 'E2 Allocators'!$B$15:$W$15, 0),FALSE)*$F62)</f>
        <v>0</v>
      </c>
      <c r="P62" s="1412">
        <f ca="1">IF(ISERROR(VLOOKUP(VLOOKUP($A62, 'E4 TB Allocation Details'!$A$18:$L$205, MATCH("Demand ID", 'E4 TB Allocation Details'!$A$18:$L$18, 0),FALSE), 'E2 Allocators'!$B$15:$W$361, MATCH('O5 Details by Class &amp; Accounts'!P$18, 'E2 Allocators'!$B$15:$W$15, 0),FALSE)*$F62), 0, VLOOKUP(VLOOKUP($A62, 'E4 TB Allocation Details'!$A$18:$L$205, MATCH("Demand ID", 'E4 TB Allocation Details'!$A$18:$L$18, 0),FALSE), 'E2 Allocators'!$B$15:$W$361, MATCH('O5 Details by Class &amp; Accounts'!P$18, 'E2 Allocators'!$B$15:$W$15, 0),FALSE)*$F62)</f>
        <v>0</v>
      </c>
      <c r="Q62" s="1412">
        <f ca="1">IF(ISERROR(VLOOKUP(VLOOKUP($A62, 'E4 TB Allocation Details'!$A$18:$L$205, MATCH("Demand ID", 'E4 TB Allocation Details'!$A$18:$L$18, 0),FALSE), 'E2 Allocators'!$B$15:$W$361, MATCH('O5 Details by Class &amp; Accounts'!Q$18, 'E2 Allocators'!$B$15:$W$15, 0),FALSE)*$F62), 0, VLOOKUP(VLOOKUP($A62, 'E4 TB Allocation Details'!$A$18:$L$205, MATCH("Demand ID", 'E4 TB Allocation Details'!$A$18:$L$18, 0),FALSE), 'E2 Allocators'!$B$15:$W$361, MATCH('O5 Details by Class &amp; Accounts'!Q$18, 'E2 Allocators'!$B$15:$W$15, 0),FALSE)*$F62)</f>
        <v>0</v>
      </c>
      <c r="R62" s="1412">
        <f ca="1">IF(ISERROR(VLOOKUP(VLOOKUP($A62, 'E4 TB Allocation Details'!$A$18:$L$205, MATCH("Demand ID", 'E4 TB Allocation Details'!$A$18:$L$18, 0),FALSE), 'E2 Allocators'!$B$15:$W$361, MATCH('O5 Details by Class &amp; Accounts'!R$18, 'E2 Allocators'!$B$15:$W$15, 0),FALSE)*$F62), 0, VLOOKUP(VLOOKUP($A62, 'E4 TB Allocation Details'!$A$18:$L$205, MATCH("Demand ID", 'E4 TB Allocation Details'!$A$18:$L$18, 0),FALSE), 'E2 Allocators'!$B$15:$W$361, MATCH('O5 Details by Class &amp; Accounts'!R$18, 'E2 Allocators'!$B$15:$W$15, 0),FALSE)*$F62)</f>
        <v>0</v>
      </c>
      <c r="S62" s="1412">
        <f ca="1">IF(ISERROR(VLOOKUP(VLOOKUP($A62, 'E4 TB Allocation Details'!$A$18:$L$205, MATCH("Demand ID", 'E4 TB Allocation Details'!$A$18:$L$18, 0),FALSE), 'E2 Allocators'!$B$15:$W$361, MATCH('O5 Details by Class &amp; Accounts'!S$18, 'E2 Allocators'!$B$15:$W$15, 0),FALSE)*$F62), 0, VLOOKUP(VLOOKUP($A62, 'E4 TB Allocation Details'!$A$18:$L$205, MATCH("Demand ID", 'E4 TB Allocation Details'!$A$18:$L$18, 0),FALSE), 'E2 Allocators'!$B$15:$W$361, MATCH('O5 Details by Class &amp; Accounts'!S$18, 'E2 Allocators'!$B$15:$W$15, 0),FALSE)*$F62)</f>
        <v>0</v>
      </c>
      <c r="T62" s="1412">
        <f ca="1">IF(ISERROR(VLOOKUP(VLOOKUP($A62, 'E4 TB Allocation Details'!$A$18:$L$205, MATCH("Demand ID", 'E4 TB Allocation Details'!$A$18:$L$18, 0),FALSE), 'E2 Allocators'!$B$15:$W$361, MATCH('O5 Details by Class &amp; Accounts'!T$18, 'E2 Allocators'!$B$15:$W$15, 0),FALSE)*$F62), 0, VLOOKUP(VLOOKUP($A62, 'E4 TB Allocation Details'!$A$18:$L$205, MATCH("Demand ID", 'E4 TB Allocation Details'!$A$18:$L$18, 0),FALSE), 'E2 Allocators'!$B$15:$W$361, MATCH('O5 Details by Class &amp; Accounts'!T$18, 'E2 Allocators'!$B$15:$W$15, 0),FALSE)*$F62)</f>
        <v>0</v>
      </c>
      <c r="U62" s="1412">
        <f ca="1">IF(ISERROR(VLOOKUP(VLOOKUP($A62, 'E4 TB Allocation Details'!$A$18:$L$205, MATCH("Demand ID", 'E4 TB Allocation Details'!$A$18:$L$18, 0),FALSE), 'E2 Allocators'!$B$15:$W$361, MATCH('O5 Details by Class &amp; Accounts'!U$18, 'E2 Allocators'!$B$15:$W$15, 0),FALSE)*$F62), 0, VLOOKUP(VLOOKUP($A62, 'E4 TB Allocation Details'!$A$18:$L$205, MATCH("Demand ID", 'E4 TB Allocation Details'!$A$18:$L$18, 0),FALSE), 'E2 Allocators'!$B$15:$W$361, MATCH('O5 Details by Class &amp; Accounts'!U$18, 'E2 Allocators'!$B$15:$W$15, 0),FALSE)*$F62)</f>
        <v>0</v>
      </c>
      <c r="V62" s="1412">
        <f ca="1">IF(ISERROR(VLOOKUP(VLOOKUP($A62, 'E4 TB Allocation Details'!$A$18:$L$205, MATCH("Demand ID", 'E4 TB Allocation Details'!$A$18:$L$18, 0),FALSE), 'E2 Allocators'!$B$15:$W$361, MATCH('O5 Details by Class &amp; Accounts'!V$18, 'E2 Allocators'!$B$15:$W$15, 0),FALSE)*$F62), 0, VLOOKUP(VLOOKUP($A62, 'E4 TB Allocation Details'!$A$18:$L$205, MATCH("Demand ID", 'E4 TB Allocation Details'!$A$18:$L$18, 0),FALSE), 'E2 Allocators'!$B$15:$W$361, MATCH('O5 Details by Class &amp; Accounts'!V$18, 'E2 Allocators'!$B$15:$W$15, 0),FALSE)*$F62)</f>
        <v>0</v>
      </c>
      <c r="W62" s="1412">
        <f ca="1">IF(ISERROR(VLOOKUP(VLOOKUP($A62, 'E4 TB Allocation Details'!$A$18:$L$205, MATCH("Demand ID", 'E4 TB Allocation Details'!$A$18:$L$18, 0),FALSE), 'E2 Allocators'!$B$15:$W$361, MATCH('O5 Details by Class &amp; Accounts'!W$18, 'E2 Allocators'!$B$15:$W$15, 0),FALSE)*$F62), 0, VLOOKUP(VLOOKUP($A62, 'E4 TB Allocation Details'!$A$18:$L$205, MATCH("Demand ID", 'E4 TB Allocation Details'!$A$18:$L$18, 0),FALSE), 'E2 Allocators'!$B$15:$W$361, MATCH('O5 Details by Class &amp; Accounts'!W$18, 'E2 Allocators'!$B$15:$W$15, 0),FALSE)*$F62)</f>
        <v>0</v>
      </c>
      <c r="X62" s="1412">
        <f ca="1">IF(ISERROR(VLOOKUP(VLOOKUP($A62, 'E4 TB Allocation Details'!$A$18:$L$205, MATCH("Demand ID", 'E4 TB Allocation Details'!$A$18:$L$18, 0),FALSE), 'E2 Allocators'!$B$15:$W$361, MATCH('O5 Details by Class &amp; Accounts'!X$18, 'E2 Allocators'!$B$15:$W$15, 0),FALSE)*$F62), 0, VLOOKUP(VLOOKUP($A62, 'E4 TB Allocation Details'!$A$18:$L$205, MATCH("Demand ID", 'E4 TB Allocation Details'!$A$18:$L$18, 0),FALSE), 'E2 Allocators'!$B$15:$W$361, MATCH('O5 Details by Class &amp; Accounts'!X$18, 'E2 Allocators'!$B$15:$W$15, 0),FALSE)*$F62)</f>
        <v>0</v>
      </c>
      <c r="Y62" s="1412">
        <f ca="1">IF(ISERROR(VLOOKUP(VLOOKUP($A62, 'E4 TB Allocation Details'!$A$18:$L$205, MATCH("Demand ID", 'E4 TB Allocation Details'!$A$18:$L$18, 0),FALSE), 'E2 Allocators'!$B$15:$W$361, MATCH('O5 Details by Class &amp; Accounts'!Y$18, 'E2 Allocators'!$B$15:$W$15, 0),FALSE)*$F62), 0, VLOOKUP(VLOOKUP($A62, 'E4 TB Allocation Details'!$A$18:$L$205, MATCH("Demand ID", 'E4 TB Allocation Details'!$A$18:$L$18, 0),FALSE), 'E2 Allocators'!$B$15:$W$361, MATCH('O5 Details by Class &amp; Accounts'!Y$18, 'E2 Allocators'!$B$15:$W$15, 0),FALSE)*$F62)</f>
        <v>0</v>
      </c>
      <c r="Z62" s="1412">
        <f ca="1">IF(ISERROR(VLOOKUP(VLOOKUP($A62, 'E4 TB Allocation Details'!$A$18:$L$205, MATCH("Demand ID", 'E4 TB Allocation Details'!$A$18:$L$18, 0),FALSE), 'E2 Allocators'!$B$15:$W$361, MATCH('O5 Details by Class &amp; Accounts'!Z$18, 'E2 Allocators'!$B$15:$W$15, 0),FALSE)*$F62), 0, VLOOKUP(VLOOKUP($A62, 'E4 TB Allocation Details'!$A$18:$L$205, MATCH("Demand ID", 'E4 TB Allocation Details'!$A$18:$L$18, 0),FALSE), 'E2 Allocators'!$B$15:$W$361, MATCH('O5 Details by Class &amp; Accounts'!Z$18, 'E2 Allocators'!$B$15:$W$15, 0),FALSE)*$F62)</f>
        <v>0</v>
      </c>
      <c r="AA62" s="1412">
        <f ca="1">IF(ISERROR(VLOOKUP(VLOOKUP($A62, 'E4 TB Allocation Details'!$A$18:$L$205, MATCH("Demand ID", 'E4 TB Allocation Details'!$A$18:$L$18, 0),FALSE), 'E2 Allocators'!$B$15:$W$361, MATCH('O5 Details by Class &amp; Accounts'!AA$18, 'E2 Allocators'!$B$15:$W$15, 0),FALSE)*$F62), 0, VLOOKUP(VLOOKUP($A62, 'E4 TB Allocation Details'!$A$18:$L$205, MATCH("Demand ID", 'E4 TB Allocation Details'!$A$18:$L$18, 0),FALSE), 'E2 Allocators'!$B$15:$W$361, MATCH('O5 Details by Class &amp; Accounts'!AA$18, 'E2 Allocators'!$B$15:$W$15, 0),FALSE)*$F62)</f>
        <v>0</v>
      </c>
      <c r="AB62" s="1412">
        <f ca="1">IF(ISERROR(VLOOKUP(VLOOKUP($A62, 'E4 TB Allocation Details'!$A$18:$L$205, MATCH("Demand ID", 'E4 TB Allocation Details'!$A$18:$L$18, 0),FALSE), 'E2 Allocators'!$B$15:$W$361, MATCH('O5 Details by Class &amp; Accounts'!AB$18, 'E2 Allocators'!$B$15:$W$15, 0),FALSE)*$F62), 0, VLOOKUP(VLOOKUP($A62, 'E4 TB Allocation Details'!$A$18:$L$205, MATCH("Demand ID", 'E4 TB Allocation Details'!$A$18:$L$18, 0),FALSE), 'E2 Allocators'!$B$15:$W$361, MATCH('O5 Details by Class &amp; Accounts'!AB$18, 'E2 Allocators'!$B$15:$W$15, 0),FALSE)*$F62)</f>
        <v>0</v>
      </c>
      <c r="AC62" s="1412">
        <f t="shared" si="9"/>
        <v>0</v>
      </c>
      <c r="AD62" s="1412">
        <f ca="1">IF(ISERROR(VLOOKUP(VLOOKUP($A62, 'E4 TB Allocation Details'!$A$18:$L$205, MATCH("Customer ID", 'E4 TB Allocation Details'!$A$18:$L$18, 0),FALSE), 'E2 Allocators'!$B$15:$W$361, MATCH('O5 Details by Class &amp; Accounts'!AD$18, 'E2 Allocators'!$B$15:$W$15, 0),FALSE)*$G62), 0, VLOOKUP(VLOOKUP($A62, 'E4 TB Allocation Details'!$A$18:$L$205, MATCH("Customer ID", 'E4 TB Allocation Details'!$A$18:$L$18, 0),FALSE), 'E2 Allocators'!$B$15:$W$361, MATCH('O5 Details by Class &amp; Accounts'!AD$18, 'E2 Allocators'!$B$15:$W$15, 0),FALSE)*$G62)</f>
        <v>0</v>
      </c>
      <c r="AE62" s="1412">
        <f ca="1">IF(ISERROR(VLOOKUP(VLOOKUP($A62, 'E4 TB Allocation Details'!$A$18:$L$205, MATCH("Customer ID", 'E4 TB Allocation Details'!$A$18:$L$18, 0),FALSE), 'E2 Allocators'!$B$15:$W$361, MATCH('O5 Details by Class &amp; Accounts'!AE$18, 'E2 Allocators'!$B$15:$W$15, 0),FALSE)*$G62), 0, VLOOKUP(VLOOKUP($A62, 'E4 TB Allocation Details'!$A$18:$L$205, MATCH("Customer ID", 'E4 TB Allocation Details'!$A$18:$L$18, 0),FALSE), 'E2 Allocators'!$B$15:$W$361, MATCH('O5 Details by Class &amp; Accounts'!AE$18, 'E2 Allocators'!$B$15:$W$15, 0),FALSE)*$G62)</f>
        <v>0</v>
      </c>
      <c r="AF62" s="1412">
        <f ca="1">IF(ISERROR(VLOOKUP(VLOOKUP($A62, 'E4 TB Allocation Details'!$A$18:$L$205, MATCH("Customer ID", 'E4 TB Allocation Details'!$A$18:$L$18, 0),FALSE), 'E2 Allocators'!$B$15:$W$361, MATCH('O5 Details by Class &amp; Accounts'!AF$18, 'E2 Allocators'!$B$15:$W$15, 0),FALSE)*$G62), 0, VLOOKUP(VLOOKUP($A62, 'E4 TB Allocation Details'!$A$18:$L$205, MATCH("Customer ID", 'E4 TB Allocation Details'!$A$18:$L$18, 0),FALSE), 'E2 Allocators'!$B$15:$W$361, MATCH('O5 Details by Class &amp; Accounts'!AF$18, 'E2 Allocators'!$B$15:$W$15, 0),FALSE)*$G62)</f>
        <v>0</v>
      </c>
      <c r="AG62" s="1412">
        <f ca="1">IF(ISERROR(VLOOKUP(VLOOKUP($A62, 'E4 TB Allocation Details'!$A$18:$L$205, MATCH("Customer ID", 'E4 TB Allocation Details'!$A$18:$L$18, 0),FALSE), 'E2 Allocators'!$B$15:$W$361, MATCH('O5 Details by Class &amp; Accounts'!AG$18, 'E2 Allocators'!$B$15:$W$15, 0),FALSE)*$G62), 0, VLOOKUP(VLOOKUP($A62, 'E4 TB Allocation Details'!$A$18:$L$205, MATCH("Customer ID", 'E4 TB Allocation Details'!$A$18:$L$18, 0),FALSE), 'E2 Allocators'!$B$15:$W$361, MATCH('O5 Details by Class &amp; Accounts'!AG$18, 'E2 Allocators'!$B$15:$W$15, 0),FALSE)*$G62)</f>
        <v>0</v>
      </c>
      <c r="AH62" s="1412">
        <f ca="1">IF(ISERROR(VLOOKUP(VLOOKUP($A62, 'E4 TB Allocation Details'!$A$18:$L$205, MATCH("Customer ID", 'E4 TB Allocation Details'!$A$18:$L$18, 0),FALSE), 'E2 Allocators'!$B$15:$W$361, MATCH('O5 Details by Class &amp; Accounts'!AH$18, 'E2 Allocators'!$B$15:$W$15, 0),FALSE)*$G62), 0, VLOOKUP(VLOOKUP($A62, 'E4 TB Allocation Details'!$A$18:$L$205, MATCH("Customer ID", 'E4 TB Allocation Details'!$A$18:$L$18, 0),FALSE), 'E2 Allocators'!$B$15:$W$361, MATCH('O5 Details by Class &amp; Accounts'!AH$18, 'E2 Allocators'!$B$15:$W$15, 0),FALSE)*$G62)</f>
        <v>0</v>
      </c>
      <c r="AI62" s="1412">
        <f ca="1">IF(ISERROR(VLOOKUP(VLOOKUP($A62, 'E4 TB Allocation Details'!$A$18:$L$205, MATCH("Customer ID", 'E4 TB Allocation Details'!$A$18:$L$18, 0),FALSE), 'E2 Allocators'!$B$15:$W$361, MATCH('O5 Details by Class &amp; Accounts'!AI$18, 'E2 Allocators'!$B$15:$W$15, 0),FALSE)*$G62), 0, VLOOKUP(VLOOKUP($A62, 'E4 TB Allocation Details'!$A$18:$L$205, MATCH("Customer ID", 'E4 TB Allocation Details'!$A$18:$L$18, 0),FALSE), 'E2 Allocators'!$B$15:$W$361, MATCH('O5 Details by Class &amp; Accounts'!AI$18, 'E2 Allocators'!$B$15:$W$15, 0),FALSE)*$G62)</f>
        <v>0</v>
      </c>
      <c r="AJ62" s="1412">
        <f ca="1">IF(ISERROR(VLOOKUP(VLOOKUP($A62, 'E4 TB Allocation Details'!$A$18:$L$205, MATCH("Customer ID", 'E4 TB Allocation Details'!$A$18:$L$18, 0),FALSE), 'E2 Allocators'!$B$15:$W$361, MATCH('O5 Details by Class &amp; Accounts'!AJ$18, 'E2 Allocators'!$B$15:$W$15, 0),FALSE)*$G62), 0, VLOOKUP(VLOOKUP($A62, 'E4 TB Allocation Details'!$A$18:$L$205, MATCH("Customer ID", 'E4 TB Allocation Details'!$A$18:$L$18, 0),FALSE), 'E2 Allocators'!$B$15:$W$361, MATCH('O5 Details by Class &amp; Accounts'!AJ$18, 'E2 Allocators'!$B$15:$W$15, 0),FALSE)*$G62)</f>
        <v>0</v>
      </c>
      <c r="AK62" s="1412">
        <f ca="1">IF(ISERROR(VLOOKUP(VLOOKUP($A62, 'E4 TB Allocation Details'!$A$18:$L$205, MATCH("Customer ID", 'E4 TB Allocation Details'!$A$18:$L$18, 0),FALSE), 'E2 Allocators'!$B$15:$W$361, MATCH('O5 Details by Class &amp; Accounts'!AK$18, 'E2 Allocators'!$B$15:$W$15, 0),FALSE)*$G62), 0, VLOOKUP(VLOOKUP($A62, 'E4 TB Allocation Details'!$A$18:$L$205, MATCH("Customer ID", 'E4 TB Allocation Details'!$A$18:$L$18, 0),FALSE), 'E2 Allocators'!$B$15:$W$361, MATCH('O5 Details by Class &amp; Accounts'!AK$18, 'E2 Allocators'!$B$15:$W$15, 0),FALSE)*$G62)</f>
        <v>0</v>
      </c>
      <c r="AL62" s="1412">
        <f ca="1">IF(ISERROR(VLOOKUP(VLOOKUP($A62, 'E4 TB Allocation Details'!$A$18:$L$205, MATCH("Customer ID", 'E4 TB Allocation Details'!$A$18:$L$18, 0),FALSE), 'E2 Allocators'!$B$15:$W$361, MATCH('O5 Details by Class &amp; Accounts'!AL$18, 'E2 Allocators'!$B$15:$W$15, 0),FALSE)*$G62), 0, VLOOKUP(VLOOKUP($A62, 'E4 TB Allocation Details'!$A$18:$L$205, MATCH("Customer ID", 'E4 TB Allocation Details'!$A$18:$L$18, 0),FALSE), 'E2 Allocators'!$B$15:$W$361, MATCH('O5 Details by Class &amp; Accounts'!AL$18, 'E2 Allocators'!$B$15:$W$15, 0),FALSE)*$G62)</f>
        <v>0</v>
      </c>
      <c r="AM62" s="1412">
        <f ca="1">IF(ISERROR(VLOOKUP(VLOOKUP($A62, 'E4 TB Allocation Details'!$A$18:$L$205, MATCH("Customer ID", 'E4 TB Allocation Details'!$A$18:$L$18, 0),FALSE), 'E2 Allocators'!$B$15:$W$361, MATCH('O5 Details by Class &amp; Accounts'!AM$18, 'E2 Allocators'!$B$15:$W$15, 0),FALSE)*$G62), 0, VLOOKUP(VLOOKUP($A62, 'E4 TB Allocation Details'!$A$18:$L$205, MATCH("Customer ID", 'E4 TB Allocation Details'!$A$18:$L$18, 0),FALSE), 'E2 Allocators'!$B$15:$W$361, MATCH('O5 Details by Class &amp; Accounts'!AM$18, 'E2 Allocators'!$B$15:$W$15, 0),FALSE)*$G62)</f>
        <v>0</v>
      </c>
      <c r="AN62" s="1412">
        <f ca="1">IF(ISERROR(VLOOKUP(VLOOKUP($A62, 'E4 TB Allocation Details'!$A$18:$L$205, MATCH("Customer ID", 'E4 TB Allocation Details'!$A$18:$L$18, 0),FALSE), 'E2 Allocators'!$B$15:$W$361, MATCH('O5 Details by Class &amp; Accounts'!AN$18, 'E2 Allocators'!$B$15:$W$15, 0),FALSE)*$G62), 0, VLOOKUP(VLOOKUP($A62, 'E4 TB Allocation Details'!$A$18:$L$205, MATCH("Customer ID", 'E4 TB Allocation Details'!$A$18:$L$18, 0),FALSE), 'E2 Allocators'!$B$15:$W$361, MATCH('O5 Details by Class &amp; Accounts'!AN$18, 'E2 Allocators'!$B$15:$W$15, 0),FALSE)*$G62)</f>
        <v>0</v>
      </c>
      <c r="AO62" s="1412">
        <f ca="1">IF(ISERROR(VLOOKUP(VLOOKUP($A62, 'E4 TB Allocation Details'!$A$18:$L$205, MATCH("Customer ID", 'E4 TB Allocation Details'!$A$18:$L$18, 0),FALSE), 'E2 Allocators'!$B$15:$W$361, MATCH('O5 Details by Class &amp; Accounts'!AO$18, 'E2 Allocators'!$B$15:$W$15, 0),FALSE)*$G62), 0, VLOOKUP(VLOOKUP($A62, 'E4 TB Allocation Details'!$A$18:$L$205, MATCH("Customer ID", 'E4 TB Allocation Details'!$A$18:$L$18, 0),FALSE), 'E2 Allocators'!$B$15:$W$361, MATCH('O5 Details by Class &amp; Accounts'!AO$18, 'E2 Allocators'!$B$15:$W$15, 0),FALSE)*$G62)</f>
        <v>0</v>
      </c>
      <c r="AP62" s="1412">
        <f ca="1">IF(ISERROR(VLOOKUP(VLOOKUP($A62, 'E4 TB Allocation Details'!$A$18:$L$205, MATCH("Customer ID", 'E4 TB Allocation Details'!$A$18:$L$18, 0),FALSE), 'E2 Allocators'!$B$15:$W$361, MATCH('O5 Details by Class &amp; Accounts'!AP$18, 'E2 Allocators'!$B$15:$W$15, 0),FALSE)*$G62), 0, VLOOKUP(VLOOKUP($A62, 'E4 TB Allocation Details'!$A$18:$L$205, MATCH("Customer ID", 'E4 TB Allocation Details'!$A$18:$L$18, 0),FALSE), 'E2 Allocators'!$B$15:$W$361, MATCH('O5 Details by Class &amp; Accounts'!AP$18, 'E2 Allocators'!$B$15:$W$15, 0),FALSE)*$G62)</f>
        <v>0</v>
      </c>
      <c r="AQ62" s="1412">
        <f ca="1">IF(ISERROR(VLOOKUP(VLOOKUP($A62, 'E4 TB Allocation Details'!$A$18:$L$205, MATCH("Customer ID", 'E4 TB Allocation Details'!$A$18:$L$18, 0),FALSE), 'E2 Allocators'!$B$15:$W$361, MATCH('O5 Details by Class &amp; Accounts'!AQ$18, 'E2 Allocators'!$B$15:$W$15, 0),FALSE)*$G62), 0, VLOOKUP(VLOOKUP($A62, 'E4 TB Allocation Details'!$A$18:$L$205, MATCH("Customer ID", 'E4 TB Allocation Details'!$A$18:$L$18, 0),FALSE), 'E2 Allocators'!$B$15:$W$361, MATCH('O5 Details by Class &amp; Accounts'!AQ$18, 'E2 Allocators'!$B$15:$W$15, 0),FALSE)*$G62)</f>
        <v>0</v>
      </c>
      <c r="AR62" s="1412">
        <f ca="1">IF(ISERROR(VLOOKUP(VLOOKUP($A62, 'E4 TB Allocation Details'!$A$18:$L$205, MATCH("Customer ID", 'E4 TB Allocation Details'!$A$18:$L$18, 0),FALSE), 'E2 Allocators'!$B$15:$W$361, MATCH('O5 Details by Class &amp; Accounts'!AR$18, 'E2 Allocators'!$B$15:$W$15, 0),FALSE)*$G62), 0, VLOOKUP(VLOOKUP($A62, 'E4 TB Allocation Details'!$A$18:$L$205, MATCH("Customer ID", 'E4 TB Allocation Details'!$A$18:$L$18, 0),FALSE), 'E2 Allocators'!$B$15:$W$361, MATCH('O5 Details by Class &amp; Accounts'!AR$18, 'E2 Allocators'!$B$15:$W$15, 0),FALSE)*$G62)</f>
        <v>0</v>
      </c>
      <c r="AS62" s="1412">
        <f ca="1">IF(ISERROR(VLOOKUP(VLOOKUP($A62, 'E4 TB Allocation Details'!$A$18:$L$205, MATCH("Customer ID", 'E4 TB Allocation Details'!$A$18:$L$18, 0),FALSE), 'E2 Allocators'!$B$15:$W$361, MATCH('O5 Details by Class &amp; Accounts'!AS$18, 'E2 Allocators'!$B$15:$W$15, 0),FALSE)*$G62), 0, VLOOKUP(VLOOKUP($A62, 'E4 TB Allocation Details'!$A$18:$L$205, MATCH("Customer ID", 'E4 TB Allocation Details'!$A$18:$L$18, 0),FALSE), 'E2 Allocators'!$B$15:$W$361, MATCH('O5 Details by Class &amp; Accounts'!AS$18, 'E2 Allocators'!$B$15:$W$15, 0),FALSE)*$G62)</f>
        <v>0</v>
      </c>
      <c r="AT62" s="1412">
        <f ca="1">IF(ISERROR(VLOOKUP(VLOOKUP($A62, 'E4 TB Allocation Details'!$A$18:$L$205, MATCH("Customer ID", 'E4 TB Allocation Details'!$A$18:$L$18, 0),FALSE), 'E2 Allocators'!$B$15:$W$361, MATCH('O5 Details by Class &amp; Accounts'!AT$18, 'E2 Allocators'!$B$15:$W$15, 0),FALSE)*$G62), 0, VLOOKUP(VLOOKUP($A62, 'E4 TB Allocation Details'!$A$18:$L$205, MATCH("Customer ID", 'E4 TB Allocation Details'!$A$18:$L$18, 0),FALSE), 'E2 Allocators'!$B$15:$W$361, MATCH('O5 Details by Class &amp; Accounts'!AT$18, 'E2 Allocators'!$B$15:$W$15, 0),FALSE)*$G62)</f>
        <v>0</v>
      </c>
      <c r="AU62" s="1412">
        <f ca="1">IF(ISERROR(VLOOKUP(VLOOKUP($A62, 'E4 TB Allocation Details'!$A$18:$L$205, MATCH("Customer ID", 'E4 TB Allocation Details'!$A$18:$L$18, 0),FALSE), 'E2 Allocators'!$B$15:$W$361, MATCH('O5 Details by Class &amp; Accounts'!AU$18, 'E2 Allocators'!$B$15:$W$15, 0),FALSE)*$G62), 0, VLOOKUP(VLOOKUP($A62, 'E4 TB Allocation Details'!$A$18:$L$205, MATCH("Customer ID", 'E4 TB Allocation Details'!$A$18:$L$18, 0),FALSE), 'E2 Allocators'!$B$15:$W$361, MATCH('O5 Details by Class &amp; Accounts'!AU$18, 'E2 Allocators'!$B$15:$W$15, 0),FALSE)*$G62)</f>
        <v>0</v>
      </c>
      <c r="AV62" s="1412">
        <f ca="1">IF(ISERROR(VLOOKUP(VLOOKUP($A62, 'E4 TB Allocation Details'!$A$18:$L$205, MATCH("Customer ID", 'E4 TB Allocation Details'!$A$18:$L$18, 0),FALSE), 'E2 Allocators'!$B$15:$W$361, MATCH('O5 Details by Class &amp; Accounts'!AV$18, 'E2 Allocators'!$B$15:$W$15, 0),FALSE)*$G62), 0, VLOOKUP(VLOOKUP($A62, 'E4 TB Allocation Details'!$A$18:$L$205, MATCH("Customer ID", 'E4 TB Allocation Details'!$A$18:$L$18, 0),FALSE), 'E2 Allocators'!$B$15:$W$361, MATCH('O5 Details by Class &amp; Accounts'!AV$18, 'E2 Allocators'!$B$15:$W$15, 0),FALSE)*$G62)</f>
        <v>0</v>
      </c>
      <c r="AW62" s="1412">
        <f ca="1">IF(ISERROR(VLOOKUP(VLOOKUP($A62, 'E4 TB Allocation Details'!$A$18:$L$205, MATCH("Customer ID", 'E4 TB Allocation Details'!$A$18:$L$18, 0),FALSE), 'E2 Allocators'!$B$15:$W$361, MATCH('O5 Details by Class &amp; Accounts'!AW$18, 'E2 Allocators'!$B$15:$W$15, 0),FALSE)*$G62), 0, VLOOKUP(VLOOKUP($A62, 'E4 TB Allocation Details'!$A$18:$L$205, MATCH("Customer ID", 'E4 TB Allocation Details'!$A$18:$L$18, 0),FALSE), 'E2 Allocators'!$B$15:$W$361, MATCH('O5 Details by Class &amp; Accounts'!AW$18, 'E2 Allocators'!$B$15:$W$15, 0),FALSE)*$G62)</f>
        <v>0</v>
      </c>
      <c r="AX62" s="1412">
        <f t="shared" si="10"/>
        <v>0</v>
      </c>
      <c r="AY62" s="1412">
        <f ca="1">IF(ISERROR(VLOOKUP(VLOOKUP($A62, 'E4 TB Allocation Details'!$A$18:$L$205, MATCH("Misc ID", 'E4 TB Allocation Details'!$A$18:$L$18, 0),FALSE), 'E2 Allocators'!$B$15:$W$361, MATCH('O5 Details by Class &amp; Accounts'!AY$18, 'E2 Allocators'!$B$15:$W$15, 0),FALSE)*$E62), 0, VLOOKUP(VLOOKUP($A62, 'E4 TB Allocation Details'!$A$18:$L$205, MATCH("Misc ID", 'E4 TB Allocation Details'!$A$18:$L$18, 0),FALSE), 'E2 Allocators'!$B$15:$W$361, MATCH('O5 Details by Class &amp; Accounts'!AY$18, 'E2 Allocators'!$B$15:$W$15, 0),FALSE)*$E62)</f>
        <v>0</v>
      </c>
      <c r="AZ62" s="1412">
        <f ca="1">IF(ISERROR(VLOOKUP(VLOOKUP($A62, 'E4 TB Allocation Details'!$A$18:$L$205, MATCH("Misc ID", 'E4 TB Allocation Details'!$A$18:$L$18, 0),FALSE), 'E2 Allocators'!$B$15:$W$361, MATCH('O5 Details by Class &amp; Accounts'!AZ$18, 'E2 Allocators'!$B$15:$W$15, 0),FALSE)*$E62), 0, VLOOKUP(VLOOKUP($A62, 'E4 TB Allocation Details'!$A$18:$L$205, MATCH("Misc ID", 'E4 TB Allocation Details'!$A$18:$L$18, 0),FALSE), 'E2 Allocators'!$B$15:$W$361, MATCH('O5 Details by Class &amp; Accounts'!AZ$18, 'E2 Allocators'!$B$15:$W$15, 0),FALSE)*$E62)</f>
        <v>0</v>
      </c>
      <c r="BA62" s="1412">
        <f ca="1">IF(ISERROR(VLOOKUP(VLOOKUP($A62, 'E4 TB Allocation Details'!$A$18:$L$205, MATCH("Misc ID", 'E4 TB Allocation Details'!$A$18:$L$18, 0),FALSE), 'E2 Allocators'!$B$15:$W$361, MATCH('O5 Details by Class &amp; Accounts'!BA$18, 'E2 Allocators'!$B$15:$W$15, 0),FALSE)*$E62), 0, VLOOKUP(VLOOKUP($A62, 'E4 TB Allocation Details'!$A$18:$L$205, MATCH("Misc ID", 'E4 TB Allocation Details'!$A$18:$L$18, 0),FALSE), 'E2 Allocators'!$B$15:$W$361, MATCH('O5 Details by Class &amp; Accounts'!BA$18, 'E2 Allocators'!$B$15:$W$15, 0),FALSE)*$E62)</f>
        <v>0</v>
      </c>
      <c r="BB62" s="1412">
        <f ca="1">IF(ISERROR(VLOOKUP(VLOOKUP($A62, 'E4 TB Allocation Details'!$A$18:$L$205, MATCH("Misc ID", 'E4 TB Allocation Details'!$A$18:$L$18, 0),FALSE), 'E2 Allocators'!$B$15:$W$361, MATCH('O5 Details by Class &amp; Accounts'!BB$18, 'E2 Allocators'!$B$15:$W$15, 0),FALSE)*$E62), 0, VLOOKUP(VLOOKUP($A62, 'E4 TB Allocation Details'!$A$18:$L$205, MATCH("Misc ID", 'E4 TB Allocation Details'!$A$18:$L$18, 0),FALSE), 'E2 Allocators'!$B$15:$W$361, MATCH('O5 Details by Class &amp; Accounts'!BB$18, 'E2 Allocators'!$B$15:$W$15, 0),FALSE)*$E62)</f>
        <v>0</v>
      </c>
      <c r="BC62" s="1412">
        <f ca="1">IF(ISERROR(VLOOKUP(VLOOKUP($A62, 'E4 TB Allocation Details'!$A$18:$L$205, MATCH("Misc ID", 'E4 TB Allocation Details'!$A$18:$L$18, 0),FALSE), 'E2 Allocators'!$B$15:$W$361, MATCH('O5 Details by Class &amp; Accounts'!BC$18, 'E2 Allocators'!$B$15:$W$15, 0),FALSE)*$E62), 0, VLOOKUP(VLOOKUP($A62, 'E4 TB Allocation Details'!$A$18:$L$205, MATCH("Misc ID", 'E4 TB Allocation Details'!$A$18:$L$18, 0),FALSE), 'E2 Allocators'!$B$15:$W$361, MATCH('O5 Details by Class &amp; Accounts'!BC$18, 'E2 Allocators'!$B$15:$W$15, 0),FALSE)*$E62)</f>
        <v>0</v>
      </c>
      <c r="BD62" s="1412">
        <f ca="1">IF(ISERROR(VLOOKUP(VLOOKUP($A62, 'E4 TB Allocation Details'!$A$18:$L$205, MATCH("Misc ID", 'E4 TB Allocation Details'!$A$18:$L$18, 0),FALSE), 'E2 Allocators'!$B$15:$W$361, MATCH('O5 Details by Class &amp; Accounts'!BD$18, 'E2 Allocators'!$B$15:$W$15, 0),FALSE)*$E62), 0, VLOOKUP(VLOOKUP($A62, 'E4 TB Allocation Details'!$A$18:$L$205, MATCH("Misc ID", 'E4 TB Allocation Details'!$A$18:$L$18, 0),FALSE), 'E2 Allocators'!$B$15:$W$361, MATCH('O5 Details by Class &amp; Accounts'!BD$18, 'E2 Allocators'!$B$15:$W$15, 0),FALSE)*$E62)</f>
        <v>0</v>
      </c>
      <c r="BE62" s="1412">
        <f ca="1">IF(ISERROR(VLOOKUP(VLOOKUP($A62, 'E4 TB Allocation Details'!$A$18:$L$205, MATCH("Misc ID", 'E4 TB Allocation Details'!$A$18:$L$18, 0),FALSE), 'E2 Allocators'!$B$15:$W$361, MATCH('O5 Details by Class &amp; Accounts'!BE$18, 'E2 Allocators'!$B$15:$W$15, 0),FALSE)*$E62), 0, VLOOKUP(VLOOKUP($A62, 'E4 TB Allocation Details'!$A$18:$L$205, MATCH("Misc ID", 'E4 TB Allocation Details'!$A$18:$L$18, 0),FALSE), 'E2 Allocators'!$B$15:$W$361, MATCH('O5 Details by Class &amp; Accounts'!BE$18, 'E2 Allocators'!$B$15:$W$15, 0),FALSE)*$E62)</f>
        <v>0</v>
      </c>
      <c r="BF62" s="1412">
        <f ca="1">IF(ISERROR(VLOOKUP(VLOOKUP($A62, 'E4 TB Allocation Details'!$A$18:$L$205, MATCH("Misc ID", 'E4 TB Allocation Details'!$A$18:$L$18, 0),FALSE), 'E2 Allocators'!$B$15:$W$361, MATCH('O5 Details by Class &amp; Accounts'!BF$18, 'E2 Allocators'!$B$15:$W$15, 0),FALSE)*$E62), 0, VLOOKUP(VLOOKUP($A62, 'E4 TB Allocation Details'!$A$18:$L$205, MATCH("Misc ID", 'E4 TB Allocation Details'!$A$18:$L$18, 0),FALSE), 'E2 Allocators'!$B$15:$W$361, MATCH('O5 Details by Class &amp; Accounts'!BF$18, 'E2 Allocators'!$B$15:$W$15, 0),FALSE)*$E62)</f>
        <v>0</v>
      </c>
      <c r="BG62" s="1412">
        <f ca="1">IF(ISERROR(VLOOKUP(VLOOKUP($A62, 'E4 TB Allocation Details'!$A$18:$L$205, MATCH("Misc ID", 'E4 TB Allocation Details'!$A$18:$L$18, 0),FALSE), 'E2 Allocators'!$B$15:$W$361, MATCH('O5 Details by Class &amp; Accounts'!BG$18, 'E2 Allocators'!$B$15:$W$15, 0),FALSE)*$E62), 0, VLOOKUP(VLOOKUP($A62, 'E4 TB Allocation Details'!$A$18:$L$205, MATCH("Misc ID", 'E4 TB Allocation Details'!$A$18:$L$18, 0),FALSE), 'E2 Allocators'!$B$15:$W$361, MATCH('O5 Details by Class &amp; Accounts'!BG$18, 'E2 Allocators'!$B$15:$W$15, 0),FALSE)*$E62)</f>
        <v>0</v>
      </c>
      <c r="BH62" s="1412">
        <f ca="1">IF(ISERROR(VLOOKUP(VLOOKUP($A62, 'E4 TB Allocation Details'!$A$18:$L$205, MATCH("Misc ID", 'E4 TB Allocation Details'!$A$18:$L$18, 0),FALSE), 'E2 Allocators'!$B$15:$W$361, MATCH('O5 Details by Class &amp; Accounts'!BH$18, 'E2 Allocators'!$B$15:$W$15, 0),FALSE)*$E62), 0, VLOOKUP(VLOOKUP($A62, 'E4 TB Allocation Details'!$A$18:$L$205, MATCH("Misc ID", 'E4 TB Allocation Details'!$A$18:$L$18, 0),FALSE), 'E2 Allocators'!$B$15:$W$361, MATCH('O5 Details by Class &amp; Accounts'!BH$18, 'E2 Allocators'!$B$15:$W$15, 0),FALSE)*$E62)</f>
        <v>0</v>
      </c>
      <c r="BI62" s="1412">
        <f ca="1">IF(ISERROR(VLOOKUP(VLOOKUP($A62, 'E4 TB Allocation Details'!$A$18:$L$205, MATCH("Misc ID", 'E4 TB Allocation Details'!$A$18:$L$18, 0),FALSE), 'E2 Allocators'!$B$15:$W$361, MATCH('O5 Details by Class &amp; Accounts'!BI$18, 'E2 Allocators'!$B$15:$W$15, 0),FALSE)*$E62), 0, VLOOKUP(VLOOKUP($A62, 'E4 TB Allocation Details'!$A$18:$L$205, MATCH("Misc ID", 'E4 TB Allocation Details'!$A$18:$L$18, 0),FALSE), 'E2 Allocators'!$B$15:$W$361, MATCH('O5 Details by Class &amp; Accounts'!BI$18, 'E2 Allocators'!$B$15:$W$15, 0),FALSE)*$E62)</f>
        <v>0</v>
      </c>
      <c r="BJ62" s="1412">
        <f ca="1">IF(ISERROR(VLOOKUP(VLOOKUP($A62, 'E4 TB Allocation Details'!$A$18:$L$205, MATCH("Misc ID", 'E4 TB Allocation Details'!$A$18:$L$18, 0),FALSE), 'E2 Allocators'!$B$15:$W$361, MATCH('O5 Details by Class &amp; Accounts'!BJ$18, 'E2 Allocators'!$B$15:$W$15, 0),FALSE)*$E62), 0, VLOOKUP(VLOOKUP($A62, 'E4 TB Allocation Details'!$A$18:$L$205, MATCH("Misc ID", 'E4 TB Allocation Details'!$A$18:$L$18, 0),FALSE), 'E2 Allocators'!$B$15:$W$361, MATCH('O5 Details by Class &amp; Accounts'!BJ$18, 'E2 Allocators'!$B$15:$W$15, 0),FALSE)*$E62)</f>
        <v>0</v>
      </c>
      <c r="BK62" s="1412">
        <f ca="1">IF(ISERROR(VLOOKUP(VLOOKUP($A62, 'E4 TB Allocation Details'!$A$18:$L$205, MATCH("Misc ID", 'E4 TB Allocation Details'!$A$18:$L$18, 0),FALSE), 'E2 Allocators'!$B$15:$W$361, MATCH('O5 Details by Class &amp; Accounts'!BK$18, 'E2 Allocators'!$B$15:$W$15, 0),FALSE)*$E62), 0, VLOOKUP(VLOOKUP($A62, 'E4 TB Allocation Details'!$A$18:$L$205, MATCH("Misc ID", 'E4 TB Allocation Details'!$A$18:$L$18, 0),FALSE), 'E2 Allocators'!$B$15:$W$361, MATCH('O5 Details by Class &amp; Accounts'!BK$18, 'E2 Allocators'!$B$15:$W$15, 0),FALSE)*$E62)</f>
        <v>0</v>
      </c>
      <c r="BL62" s="1412">
        <f ca="1">IF(ISERROR(VLOOKUP(VLOOKUP($A62, 'E4 TB Allocation Details'!$A$18:$L$205, MATCH("Misc ID", 'E4 TB Allocation Details'!$A$18:$L$18, 0),FALSE), 'E2 Allocators'!$B$15:$W$361, MATCH('O5 Details by Class &amp; Accounts'!BL$18, 'E2 Allocators'!$B$15:$W$15, 0),FALSE)*$E62), 0, VLOOKUP(VLOOKUP($A62, 'E4 TB Allocation Details'!$A$18:$L$205, MATCH("Misc ID", 'E4 TB Allocation Details'!$A$18:$L$18, 0),FALSE), 'E2 Allocators'!$B$15:$W$361, MATCH('O5 Details by Class &amp; Accounts'!BL$18, 'E2 Allocators'!$B$15:$W$15, 0),FALSE)*$E62)</f>
        <v>0</v>
      </c>
      <c r="BM62" s="1412">
        <f ca="1">IF(ISERROR(VLOOKUP(VLOOKUP($A62, 'E4 TB Allocation Details'!$A$18:$L$205, MATCH("Misc ID", 'E4 TB Allocation Details'!$A$18:$L$18, 0),FALSE), 'E2 Allocators'!$B$15:$W$361, MATCH('O5 Details by Class &amp; Accounts'!BM$18, 'E2 Allocators'!$B$15:$W$15, 0),FALSE)*$E62), 0, VLOOKUP(VLOOKUP($A62, 'E4 TB Allocation Details'!$A$18:$L$205, MATCH("Misc ID", 'E4 TB Allocation Details'!$A$18:$L$18, 0),FALSE), 'E2 Allocators'!$B$15:$W$361, MATCH('O5 Details by Class &amp; Accounts'!BM$18, 'E2 Allocators'!$B$15:$W$15, 0),FALSE)*$E62)</f>
        <v>0</v>
      </c>
      <c r="BN62" s="1412">
        <f ca="1">IF(ISERROR(VLOOKUP(VLOOKUP($A62, 'E4 TB Allocation Details'!$A$18:$L$205, MATCH("Misc ID", 'E4 TB Allocation Details'!$A$18:$L$18, 0),FALSE), 'E2 Allocators'!$B$15:$W$361, MATCH('O5 Details by Class &amp; Accounts'!BN$18, 'E2 Allocators'!$B$15:$W$15, 0),FALSE)*$E62), 0, VLOOKUP(VLOOKUP($A62, 'E4 TB Allocation Details'!$A$18:$L$205, MATCH("Misc ID", 'E4 TB Allocation Details'!$A$18:$L$18, 0),FALSE), 'E2 Allocators'!$B$15:$W$361, MATCH('O5 Details by Class &amp; Accounts'!BN$18, 'E2 Allocators'!$B$15:$W$15, 0),FALSE)*$E62)</f>
        <v>0</v>
      </c>
      <c r="BO62" s="1412">
        <f ca="1">IF(ISERROR(VLOOKUP(VLOOKUP($A62, 'E4 TB Allocation Details'!$A$18:$L$205, MATCH("Misc ID", 'E4 TB Allocation Details'!$A$18:$L$18, 0),FALSE), 'E2 Allocators'!$B$15:$W$361, MATCH('O5 Details by Class &amp; Accounts'!BO$18, 'E2 Allocators'!$B$15:$W$15, 0),FALSE)*$E62), 0, VLOOKUP(VLOOKUP($A62, 'E4 TB Allocation Details'!$A$18:$L$205, MATCH("Misc ID", 'E4 TB Allocation Details'!$A$18:$L$18, 0),FALSE), 'E2 Allocators'!$B$15:$W$361, MATCH('O5 Details by Class &amp; Accounts'!BO$18, 'E2 Allocators'!$B$15:$W$15, 0),FALSE)*$E62)</f>
        <v>0</v>
      </c>
      <c r="BP62" s="1412">
        <f ca="1">IF(ISERROR(VLOOKUP(VLOOKUP($A62, 'E4 TB Allocation Details'!$A$18:$L$205, MATCH("Misc ID", 'E4 TB Allocation Details'!$A$18:$L$18, 0),FALSE), 'E2 Allocators'!$B$15:$W$361, MATCH('O5 Details by Class &amp; Accounts'!BP$18, 'E2 Allocators'!$B$15:$W$15, 0),FALSE)*$E62), 0, VLOOKUP(VLOOKUP($A62, 'E4 TB Allocation Details'!$A$18:$L$205, MATCH("Misc ID", 'E4 TB Allocation Details'!$A$18:$L$18, 0),FALSE), 'E2 Allocators'!$B$15:$W$361, MATCH('O5 Details by Class &amp; Accounts'!BP$18, 'E2 Allocators'!$B$15:$W$15, 0),FALSE)*$E62)</f>
        <v>0</v>
      </c>
      <c r="BQ62" s="1412">
        <f ca="1">IF(ISERROR(VLOOKUP(VLOOKUP($A62, 'E4 TB Allocation Details'!$A$18:$L$205, MATCH("Misc ID", 'E4 TB Allocation Details'!$A$18:$L$18, 0),FALSE), 'E2 Allocators'!$B$15:$W$361, MATCH('O5 Details by Class &amp; Accounts'!BQ$18, 'E2 Allocators'!$B$15:$W$15, 0),FALSE)*$E62), 0, VLOOKUP(VLOOKUP($A62, 'E4 TB Allocation Details'!$A$18:$L$205, MATCH("Misc ID", 'E4 TB Allocation Details'!$A$18:$L$18, 0),FALSE), 'E2 Allocators'!$B$15:$W$361, MATCH('O5 Details by Class &amp; Accounts'!BQ$18, 'E2 Allocators'!$B$15:$W$15, 0),FALSE)*$E62)</f>
        <v>0</v>
      </c>
      <c r="BR62" s="1412">
        <f ca="1">IF(ISERROR(VLOOKUP(VLOOKUP($A62, 'E4 TB Allocation Details'!$A$18:$L$205, MATCH("Misc ID", 'E4 TB Allocation Details'!$A$18:$L$18, 0),FALSE), 'E2 Allocators'!$B$15:$W$361, MATCH('O5 Details by Class &amp; Accounts'!BR$18, 'E2 Allocators'!$B$15:$W$15, 0),FALSE)*$E62), 0, VLOOKUP(VLOOKUP($A62, 'E4 TB Allocation Details'!$A$18:$L$205, MATCH("Misc ID", 'E4 TB Allocation Details'!$A$18:$L$18, 0),FALSE), 'E2 Allocators'!$B$15:$W$361, MATCH('O5 Details by Class &amp; Accounts'!BR$18, 'E2 Allocators'!$B$15:$W$15, 0),FALSE)*$E62)</f>
        <v>0</v>
      </c>
      <c r="BS62" s="1412">
        <f t="shared" si="11"/>
        <v>0</v>
      </c>
      <c r="BT62" s="1412">
        <f ca="1">IF(ISERROR(VLOOKUP(VLOOKUP($A62, 'E4 TB Allocation Details'!$A$18:$L$205, MATCH("A &amp; G ID", 'E4 TB Allocation Details'!$A$18:$L$18, 0),FALSE), 'E2 Allocators'!$B$15:$W$361, MATCH('O5 Details by Class &amp; Accounts'!BT$18, 'E2 Allocators'!$B$15:$W$15, 0),FALSE)*$E62), 0, VLOOKUP(VLOOKUP($A62, 'E4 TB Allocation Details'!$A$18:$L$205, MATCH("A &amp; G ID", 'E4 TB Allocation Details'!$A$18:$L$18, 0),FALSE), 'E2 Allocators'!$B$15:$W$361, MATCH('O5 Details by Class &amp; Accounts'!BT$18, 'E2 Allocators'!$B$15:$W$15, 0),FALSE)*$E62)</f>
        <v>761767.99366103823</v>
      </c>
      <c r="BU62" s="1412">
        <f ca="1">IF(ISERROR(VLOOKUP(VLOOKUP($A62, 'E4 TB Allocation Details'!$A$18:$L$205, MATCH("A &amp; G ID", 'E4 TB Allocation Details'!$A$18:$L$18, 0),FALSE), 'E2 Allocators'!$B$15:$W$361, MATCH('O5 Details by Class &amp; Accounts'!BU$18, 'E2 Allocators'!$B$15:$W$15, 0),FALSE)*$E62), 0, VLOOKUP(VLOOKUP($A62, 'E4 TB Allocation Details'!$A$18:$L$205, MATCH("A &amp; G ID", 'E4 TB Allocation Details'!$A$18:$L$18, 0),FALSE), 'E2 Allocators'!$B$15:$W$361, MATCH('O5 Details by Class &amp; Accounts'!BU$18, 'E2 Allocators'!$B$15:$W$15, 0),FALSE)*$E62)</f>
        <v>262461.97745417448</v>
      </c>
      <c r="BV62" s="1412">
        <f ca="1">IF(ISERROR(VLOOKUP(VLOOKUP($A62, 'E4 TB Allocation Details'!$A$18:$L$205, MATCH("A &amp; G ID", 'E4 TB Allocation Details'!$A$18:$L$18, 0),FALSE), 'E2 Allocators'!$B$15:$W$361, MATCH('O5 Details by Class &amp; Accounts'!BV$18, 'E2 Allocators'!$B$15:$W$15, 0),FALSE)*$E62), 0, VLOOKUP(VLOOKUP($A62, 'E4 TB Allocation Details'!$A$18:$L$205, MATCH("A &amp; G ID", 'E4 TB Allocation Details'!$A$18:$L$18, 0),FALSE), 'E2 Allocators'!$B$15:$W$361, MATCH('O5 Details by Class &amp; Accounts'!BV$18, 'E2 Allocators'!$B$15:$W$15, 0),FALSE)*$E62)</f>
        <v>377695.4659154049</v>
      </c>
      <c r="BW62" s="1412">
        <f ca="1">IF(ISERROR(VLOOKUP(VLOOKUP($A62, 'E4 TB Allocation Details'!$A$18:$L$205, MATCH("A &amp; G ID", 'E4 TB Allocation Details'!$A$18:$L$18, 0),FALSE), 'E2 Allocators'!$B$15:$W$361, MATCH('O5 Details by Class &amp; Accounts'!BW$18, 'E2 Allocators'!$B$15:$W$15, 0),FALSE)*$E62), 0, VLOOKUP(VLOOKUP($A62, 'E4 TB Allocation Details'!$A$18:$L$205, MATCH("A &amp; G ID", 'E4 TB Allocation Details'!$A$18:$L$18, 0),FALSE), 'E2 Allocators'!$B$15:$W$361, MATCH('O5 Details by Class &amp; Accounts'!BW$18, 'E2 Allocators'!$B$15:$W$15, 0),FALSE)*$E62)</f>
        <v>0</v>
      </c>
      <c r="BX62" s="1412">
        <f ca="1">IF(ISERROR(VLOOKUP(VLOOKUP($A62, 'E4 TB Allocation Details'!$A$18:$L$205, MATCH("A &amp; G ID", 'E4 TB Allocation Details'!$A$18:$L$18, 0),FALSE), 'E2 Allocators'!$B$15:$W$361, MATCH('O5 Details by Class &amp; Accounts'!BX$18, 'E2 Allocators'!$B$15:$W$15, 0),FALSE)*$E62), 0, VLOOKUP(VLOOKUP($A62, 'E4 TB Allocation Details'!$A$18:$L$205, MATCH("A &amp; G ID", 'E4 TB Allocation Details'!$A$18:$L$18, 0),FALSE), 'E2 Allocators'!$B$15:$W$361, MATCH('O5 Details by Class &amp; Accounts'!BX$18, 'E2 Allocators'!$B$15:$W$15, 0),FALSE)*$E62)</f>
        <v>0</v>
      </c>
      <c r="BY62" s="1412">
        <f ca="1">IF(ISERROR(VLOOKUP(VLOOKUP($A62, 'E4 TB Allocation Details'!$A$18:$L$205, MATCH("A &amp; G ID", 'E4 TB Allocation Details'!$A$18:$L$18, 0),FALSE), 'E2 Allocators'!$B$15:$W$361, MATCH('O5 Details by Class &amp; Accounts'!BY$18, 'E2 Allocators'!$B$15:$W$15, 0),FALSE)*$E62), 0, VLOOKUP(VLOOKUP($A62, 'E4 TB Allocation Details'!$A$18:$L$205, MATCH("A &amp; G ID", 'E4 TB Allocation Details'!$A$18:$L$18, 0),FALSE), 'E2 Allocators'!$B$15:$W$361, MATCH('O5 Details by Class &amp; Accounts'!BY$18, 'E2 Allocators'!$B$15:$W$15, 0),FALSE)*$E62)</f>
        <v>0</v>
      </c>
      <c r="BZ62" s="1412">
        <f ca="1">IF(ISERROR(VLOOKUP(VLOOKUP($A62, 'E4 TB Allocation Details'!$A$18:$L$205, MATCH("A &amp; G ID", 'E4 TB Allocation Details'!$A$18:$L$18, 0),FALSE), 'E2 Allocators'!$B$15:$W$361, MATCH('O5 Details by Class &amp; Accounts'!BZ$18, 'E2 Allocators'!$B$15:$W$15, 0),FALSE)*$E62), 0, VLOOKUP(VLOOKUP($A62, 'E4 TB Allocation Details'!$A$18:$L$205, MATCH("A &amp; G ID", 'E4 TB Allocation Details'!$A$18:$L$18, 0),FALSE), 'E2 Allocators'!$B$15:$W$361, MATCH('O5 Details by Class &amp; Accounts'!BZ$18, 'E2 Allocators'!$B$15:$W$15, 0),FALSE)*$E62)</f>
        <v>105977.29771402203</v>
      </c>
      <c r="CA62" s="1412">
        <f ca="1">IF(ISERROR(VLOOKUP(VLOOKUP($A62, 'E4 TB Allocation Details'!$A$18:$L$205, MATCH("A &amp; G ID", 'E4 TB Allocation Details'!$A$18:$L$18, 0),FALSE), 'E2 Allocators'!$B$15:$W$361, MATCH('O5 Details by Class &amp; Accounts'!CA$18, 'E2 Allocators'!$B$15:$W$15, 0),FALSE)*$E62), 0, VLOOKUP(VLOOKUP($A62, 'E4 TB Allocation Details'!$A$18:$L$205, MATCH("A &amp; G ID", 'E4 TB Allocation Details'!$A$18:$L$18, 0),FALSE), 'E2 Allocators'!$B$15:$W$361, MATCH('O5 Details by Class &amp; Accounts'!CA$18, 'E2 Allocators'!$B$15:$W$15, 0),FALSE)*$E62)</f>
        <v>5815.0428881160115</v>
      </c>
      <c r="CB62" s="1412">
        <f ca="1">IF(ISERROR(VLOOKUP(VLOOKUP($A62, 'E4 TB Allocation Details'!$A$18:$L$205, MATCH("A &amp; G ID", 'E4 TB Allocation Details'!$A$18:$L$18, 0),FALSE), 'E2 Allocators'!$B$15:$W$361, MATCH('O5 Details by Class &amp; Accounts'!CB$18, 'E2 Allocators'!$B$15:$W$15, 0),FALSE)*$E62), 0, VLOOKUP(VLOOKUP($A62, 'E4 TB Allocation Details'!$A$18:$L$205, MATCH("A &amp; G ID", 'E4 TB Allocation Details'!$A$18:$L$18, 0),FALSE), 'E2 Allocators'!$B$15:$W$361, MATCH('O5 Details by Class &amp; Accounts'!CB$18, 'E2 Allocators'!$B$15:$W$15, 0),FALSE)*$E62)</f>
        <v>5282.2223672444779</v>
      </c>
      <c r="CC62" s="1412">
        <f ca="1">IF(ISERROR(VLOOKUP(VLOOKUP($A62, 'E4 TB Allocation Details'!$A$18:$L$205, MATCH("A &amp; G ID", 'E4 TB Allocation Details'!$A$18:$L$18, 0),FALSE), 'E2 Allocators'!$B$15:$W$361, MATCH('O5 Details by Class &amp; Accounts'!CC$18, 'E2 Allocators'!$B$15:$W$15, 0),FALSE)*$E62), 0, VLOOKUP(VLOOKUP($A62, 'E4 TB Allocation Details'!$A$18:$L$205, MATCH("A &amp; G ID", 'E4 TB Allocation Details'!$A$18:$L$18, 0),FALSE), 'E2 Allocators'!$B$15:$W$361, MATCH('O5 Details by Class &amp; Accounts'!CC$18, 'E2 Allocators'!$B$15:$W$15, 0),FALSE)*$E62)</f>
        <v>0</v>
      </c>
      <c r="CD62" s="1412">
        <f ca="1">IF(ISERROR(VLOOKUP(VLOOKUP($A62, 'E4 TB Allocation Details'!$A$18:$L$205, MATCH("A &amp; G ID", 'E4 TB Allocation Details'!$A$18:$L$18, 0),FALSE), 'E2 Allocators'!$B$15:$W$361, MATCH('O5 Details by Class &amp; Accounts'!CD$18, 'E2 Allocators'!$B$15:$W$15, 0),FALSE)*$E62), 0, VLOOKUP(VLOOKUP($A62, 'E4 TB Allocation Details'!$A$18:$L$205, MATCH("A &amp; G ID", 'E4 TB Allocation Details'!$A$18:$L$18, 0),FALSE), 'E2 Allocators'!$B$15:$W$361, MATCH('O5 Details by Class &amp; Accounts'!CD$18, 'E2 Allocators'!$B$15:$W$15, 0),FALSE)*$E62)</f>
        <v>0</v>
      </c>
      <c r="CE62" s="1412">
        <f ca="1">IF(ISERROR(VLOOKUP(VLOOKUP($A62, 'E4 TB Allocation Details'!$A$18:$L$205, MATCH("A &amp; G ID", 'E4 TB Allocation Details'!$A$18:$L$18, 0),FALSE), 'E2 Allocators'!$B$15:$W$361, MATCH('O5 Details by Class &amp; Accounts'!CE$18, 'E2 Allocators'!$B$15:$W$15, 0),FALSE)*$E62), 0, VLOOKUP(VLOOKUP($A62, 'E4 TB Allocation Details'!$A$18:$L$205, MATCH("A &amp; G ID", 'E4 TB Allocation Details'!$A$18:$L$18, 0),FALSE), 'E2 Allocators'!$B$15:$W$361, MATCH('O5 Details by Class &amp; Accounts'!CE$18, 'E2 Allocators'!$B$15:$W$15, 0),FALSE)*$E62)</f>
        <v>0</v>
      </c>
      <c r="CF62" s="1412">
        <f ca="1">IF(ISERROR(VLOOKUP(VLOOKUP($A62, 'E4 TB Allocation Details'!$A$18:$L$205, MATCH("A &amp; G ID", 'E4 TB Allocation Details'!$A$18:$L$18, 0),FALSE), 'E2 Allocators'!$B$15:$W$361, MATCH('O5 Details by Class &amp; Accounts'!CF$18, 'E2 Allocators'!$B$15:$W$15, 0),FALSE)*$E62), 0, VLOOKUP(VLOOKUP($A62, 'E4 TB Allocation Details'!$A$18:$L$205, MATCH("A &amp; G ID", 'E4 TB Allocation Details'!$A$18:$L$18, 0),FALSE), 'E2 Allocators'!$B$15:$W$361, MATCH('O5 Details by Class &amp; Accounts'!CF$18, 'E2 Allocators'!$B$15:$W$15, 0),FALSE)*$E62)</f>
        <v>0</v>
      </c>
      <c r="CG62" s="1412">
        <f ca="1">IF(ISERROR(VLOOKUP(VLOOKUP($A62, 'E4 TB Allocation Details'!$A$18:$L$205, MATCH("A &amp; G ID", 'E4 TB Allocation Details'!$A$18:$L$18, 0),FALSE), 'E2 Allocators'!$B$15:$W$361, MATCH('O5 Details by Class &amp; Accounts'!CG$18, 'E2 Allocators'!$B$15:$W$15, 0),FALSE)*$E62), 0, VLOOKUP(VLOOKUP($A62, 'E4 TB Allocation Details'!$A$18:$L$205, MATCH("A &amp; G ID", 'E4 TB Allocation Details'!$A$18:$L$18, 0),FALSE), 'E2 Allocators'!$B$15:$W$361, MATCH('O5 Details by Class &amp; Accounts'!CG$18, 'E2 Allocators'!$B$15:$W$15, 0),FALSE)*$E62)</f>
        <v>0</v>
      </c>
      <c r="CH62" s="1412">
        <f ca="1">IF(ISERROR(VLOOKUP(VLOOKUP($A62, 'E4 TB Allocation Details'!$A$18:$L$205, MATCH("A &amp; G ID", 'E4 TB Allocation Details'!$A$18:$L$18, 0),FALSE), 'E2 Allocators'!$B$15:$W$361, MATCH('O5 Details by Class &amp; Accounts'!CH$18, 'E2 Allocators'!$B$15:$W$15, 0),FALSE)*$E62), 0, VLOOKUP(VLOOKUP($A62, 'E4 TB Allocation Details'!$A$18:$L$205, MATCH("A &amp; G ID", 'E4 TB Allocation Details'!$A$18:$L$18, 0),FALSE), 'E2 Allocators'!$B$15:$W$361, MATCH('O5 Details by Class &amp; Accounts'!CH$18, 'E2 Allocators'!$B$15:$W$15, 0),FALSE)*$E62)</f>
        <v>0</v>
      </c>
      <c r="CI62" s="1412">
        <f ca="1">IF(ISERROR(VLOOKUP(VLOOKUP($A62, 'E4 TB Allocation Details'!$A$18:$L$205, MATCH("A &amp; G ID", 'E4 TB Allocation Details'!$A$18:$L$18, 0),FALSE), 'E2 Allocators'!$B$15:$W$361, MATCH('O5 Details by Class &amp; Accounts'!CI$18, 'E2 Allocators'!$B$15:$W$15, 0),FALSE)*$E62), 0, VLOOKUP(VLOOKUP($A62, 'E4 TB Allocation Details'!$A$18:$L$205, MATCH("A &amp; G ID", 'E4 TB Allocation Details'!$A$18:$L$18, 0),FALSE), 'E2 Allocators'!$B$15:$W$361, MATCH('O5 Details by Class &amp; Accounts'!CI$18, 'E2 Allocators'!$B$15:$W$15, 0),FALSE)*$E62)</f>
        <v>0</v>
      </c>
      <c r="CJ62" s="1412">
        <f ca="1">IF(ISERROR(VLOOKUP(VLOOKUP($A62, 'E4 TB Allocation Details'!$A$18:$L$205, MATCH("A &amp; G ID", 'E4 TB Allocation Details'!$A$18:$L$18, 0),FALSE), 'E2 Allocators'!$B$15:$W$361, MATCH('O5 Details by Class &amp; Accounts'!CJ$18, 'E2 Allocators'!$B$15:$W$15, 0),FALSE)*$E62), 0, VLOOKUP(VLOOKUP($A62, 'E4 TB Allocation Details'!$A$18:$L$205, MATCH("A &amp; G ID", 'E4 TB Allocation Details'!$A$18:$L$18, 0),FALSE), 'E2 Allocators'!$B$15:$W$361, MATCH('O5 Details by Class &amp; Accounts'!CJ$18, 'E2 Allocators'!$B$15:$W$15, 0),FALSE)*$E62)</f>
        <v>0</v>
      </c>
      <c r="CK62" s="1412">
        <f ca="1">IF(ISERROR(VLOOKUP(VLOOKUP($A62, 'E4 TB Allocation Details'!$A$18:$L$205, MATCH("A &amp; G ID", 'E4 TB Allocation Details'!$A$18:$L$18, 0),FALSE), 'E2 Allocators'!$B$15:$W$361, MATCH('O5 Details by Class &amp; Accounts'!CK$18, 'E2 Allocators'!$B$15:$W$15, 0),FALSE)*$E62), 0, VLOOKUP(VLOOKUP($A62, 'E4 TB Allocation Details'!$A$18:$L$205, MATCH("A &amp; G ID", 'E4 TB Allocation Details'!$A$18:$L$18, 0),FALSE), 'E2 Allocators'!$B$15:$W$361, MATCH('O5 Details by Class &amp; Accounts'!CK$18, 'E2 Allocators'!$B$15:$W$15, 0),FALSE)*$E62)</f>
        <v>0</v>
      </c>
      <c r="CL62" s="1412">
        <f ca="1">IF(ISERROR(VLOOKUP(VLOOKUP($A62, 'E4 TB Allocation Details'!$A$18:$L$205, MATCH("A &amp; G ID", 'E4 TB Allocation Details'!$A$18:$L$18, 0),FALSE), 'E2 Allocators'!$B$15:$W$361, MATCH('O5 Details by Class &amp; Accounts'!CL$18, 'E2 Allocators'!$B$15:$W$15, 0),FALSE)*$E62), 0, VLOOKUP(VLOOKUP($A62, 'E4 TB Allocation Details'!$A$18:$L$205, MATCH("A &amp; G ID", 'E4 TB Allocation Details'!$A$18:$L$18, 0),FALSE), 'E2 Allocators'!$B$15:$W$361, MATCH('O5 Details by Class &amp; Accounts'!CL$18, 'E2 Allocators'!$B$15:$W$15, 0),FALSE)*$E62)</f>
        <v>0</v>
      </c>
      <c r="CM62" s="1412">
        <f ca="1">IF(ISERROR(VLOOKUP(VLOOKUP($A62, 'E4 TB Allocation Details'!$A$18:$L$205, MATCH("A &amp; G ID", 'E4 TB Allocation Details'!$A$18:$L$18, 0),FALSE), 'E2 Allocators'!$B$15:$W$361, MATCH('O5 Details by Class &amp; Accounts'!CM$18, 'E2 Allocators'!$B$15:$W$15, 0),FALSE)*$E62), 0, VLOOKUP(VLOOKUP($A62, 'E4 TB Allocation Details'!$A$18:$L$205, MATCH("A &amp; G ID", 'E4 TB Allocation Details'!$A$18:$L$18, 0),FALSE), 'E2 Allocators'!$B$15:$W$361, MATCH('O5 Details by Class &amp; Accounts'!CM$18, 'E2 Allocators'!$B$15:$W$15, 0),FALSE)*$E62)</f>
        <v>0</v>
      </c>
      <c r="CN62" s="1412">
        <f t="shared" si="12"/>
        <v>1519000.0000000002</v>
      </c>
      <c r="CO62" s="1792">
        <f t="shared" si="7"/>
        <v>0</v>
      </c>
      <c r="CQ62" s="2087" t="s">
        <v>343</v>
      </c>
    </row>
    <row r="63" spans="1:95" s="81" customFormat="1" ht="12.75">
      <c r="A63" s="1170">
        <v>1910</v>
      </c>
      <c r="B63" s="452" t="s">
        <v>626</v>
      </c>
      <c r="C63" s="1789">
        <f ca="1">IF(ISERROR(VLOOKUP($A63,'I3 TB Data'!$A$23:$H$458,MATCH('O5 Details by Class &amp; Accounts'!$C$18, 'I3 TB Data'!$A$23:$H$23,0),0)), 0, VLOOKUP($A63,'I3 TB Data'!$A$23:$H$458,MATCH('O5 Details by Class &amp; Accounts'!$C$18,'I3 TB Data'!$A$23:$H$23,0),0))</f>
        <v>0</v>
      </c>
      <c r="D63" s="1790">
        <f ca="1">'I4 BO ASSETS'!E64</f>
        <v>0</v>
      </c>
      <c r="E63" s="1789">
        <f t="shared" si="6"/>
        <v>0</v>
      </c>
      <c r="F63" s="1791">
        <f ca="1">IF(ISERROR(VLOOKUP($A63, 'E1 Categorization'!A33:E122, MATCH("Customer Component", 'E1 Categorization'!$A$33:$E$33,0), 0)), 0, IF(VLOOKUP($A63, 'E1 Categorization'!A33:E122, MATCH("Customer Component", 'E1 Categorization'!$A$33:$E$33,0), 0)=0, 'O5 Details by Class &amp; Accounts'!$E63, IF(AND(VLOOKUP($A63, 'E1 Categorization'!A33:E122, MATCH("Customer Component", 'E1 Categorization'!$A$33:$E$33,0), 0) &gt;0, VLOOKUP($A63, 'E1 Categorization'!A33:E122, MATCH("Customer Component", 'E1 Categorization'!$A$33:$E$33,0), 0)&lt;1), 'O5 Details by Class &amp; Accounts'!$E63*(1-VLOOKUP($A63, 'E1 Categorization'!A33:E122, MATCH("Customer Component", 'E1 Categorization'!$A$33:$E$33,0), 0)), 0)))</f>
        <v>0</v>
      </c>
      <c r="G63" s="1791">
        <f ca="1">IF(ISERROR(VLOOKUP($A63, 'E1 Categorization'!A33:E122, MATCH("Customer Component", 'E1 Categorization'!$A$33:$E$33,0), 0)),0, IF(VLOOKUP($A63, 'E1 Categorization'!A33:E122, MATCH("Customer Component", 'E1 Categorization'!$A$33:$E$33,0), 0)=0, 0, IF(AND(VLOOKUP($A63, 'E1 Categorization'!A33:E122, MATCH("Customer Component", 'E1 Categorization'!$A$33:$E$33,0), 0) &gt;0, VLOOKUP($A63, 'E1 Categorization'!A33:E122, MATCH("Customer Component", 'E1 Categorization'!$A$33:$E$33,0), 0)&lt;1), 'O5 Details by Class &amp; Accounts'!$E63*(VLOOKUP($A63, 'E1 Categorization'!A33:E122, MATCH("Customer Component", 'E1 Categorization'!$A$33:$E$33,0), 0)), 'O5 Details by Class &amp; Accounts'!$E63)))</f>
        <v>0</v>
      </c>
      <c r="H63" s="1412">
        <f t="shared" si="8"/>
        <v>0</v>
      </c>
      <c r="I63" s="1412">
        <f ca="1">IF(ISERROR(VLOOKUP(VLOOKUP($A63, 'E4 TB Allocation Details'!$A$18:$L$205, MATCH("Demand ID", 'E4 TB Allocation Details'!$A$18:$L$18, 0),FALSE), 'E2 Allocators'!$B$15:$W$361, MATCH('O5 Details by Class &amp; Accounts'!I$18, 'E2 Allocators'!$B$15:$W$15, 0),FALSE)*$F63), 0, VLOOKUP(VLOOKUP($A63, 'E4 TB Allocation Details'!$A$18:$L$205, MATCH("Demand ID", 'E4 TB Allocation Details'!$A$18:$L$18, 0),FALSE), 'E2 Allocators'!$B$15:$W$361, MATCH('O5 Details by Class &amp; Accounts'!I$18, 'E2 Allocators'!$B$15:$W$15, 0),FALSE)*$F63)</f>
        <v>0</v>
      </c>
      <c r="J63" s="1412">
        <f ca="1">IF(ISERROR(VLOOKUP(VLOOKUP($A63, 'E4 TB Allocation Details'!$A$18:$L$205, MATCH("Demand ID", 'E4 TB Allocation Details'!$A$18:$L$18, 0),FALSE), 'E2 Allocators'!$B$15:$W$361, MATCH('O5 Details by Class &amp; Accounts'!J$18, 'E2 Allocators'!$B$15:$W$15, 0),FALSE)*$F63), 0, VLOOKUP(VLOOKUP($A63, 'E4 TB Allocation Details'!$A$18:$L$205, MATCH("Demand ID", 'E4 TB Allocation Details'!$A$18:$L$18, 0),FALSE), 'E2 Allocators'!$B$15:$W$361, MATCH('O5 Details by Class &amp; Accounts'!J$18, 'E2 Allocators'!$B$15:$W$15, 0),FALSE)*$F63)</f>
        <v>0</v>
      </c>
      <c r="K63" s="1412">
        <f ca="1">IF(ISERROR(VLOOKUP(VLOOKUP($A63, 'E4 TB Allocation Details'!$A$18:$L$205, MATCH("Demand ID", 'E4 TB Allocation Details'!$A$18:$L$18, 0),FALSE), 'E2 Allocators'!$B$15:$W$361, MATCH('O5 Details by Class &amp; Accounts'!K$18, 'E2 Allocators'!$B$15:$W$15, 0),FALSE)*$F63), 0, VLOOKUP(VLOOKUP($A63, 'E4 TB Allocation Details'!$A$18:$L$205, MATCH("Demand ID", 'E4 TB Allocation Details'!$A$18:$L$18, 0),FALSE), 'E2 Allocators'!$B$15:$W$361, MATCH('O5 Details by Class &amp; Accounts'!K$18, 'E2 Allocators'!$B$15:$W$15, 0),FALSE)*$F63)</f>
        <v>0</v>
      </c>
      <c r="L63" s="1412">
        <f ca="1">IF(ISERROR(VLOOKUP(VLOOKUP($A63, 'E4 TB Allocation Details'!$A$18:$L$205, MATCH("Demand ID", 'E4 TB Allocation Details'!$A$18:$L$18, 0),FALSE), 'E2 Allocators'!$B$15:$W$361, MATCH('O5 Details by Class &amp; Accounts'!L$18, 'E2 Allocators'!$B$15:$W$15, 0),FALSE)*$F63), 0, VLOOKUP(VLOOKUP($A63, 'E4 TB Allocation Details'!$A$18:$L$205, MATCH("Demand ID", 'E4 TB Allocation Details'!$A$18:$L$18, 0),FALSE), 'E2 Allocators'!$B$15:$W$361, MATCH('O5 Details by Class &amp; Accounts'!L$18, 'E2 Allocators'!$B$15:$W$15, 0),FALSE)*$F63)</f>
        <v>0</v>
      </c>
      <c r="M63" s="1412">
        <f ca="1">IF(ISERROR(VLOOKUP(VLOOKUP($A63, 'E4 TB Allocation Details'!$A$18:$L$205, MATCH("Demand ID", 'E4 TB Allocation Details'!$A$18:$L$18, 0),FALSE), 'E2 Allocators'!$B$15:$W$361, MATCH('O5 Details by Class &amp; Accounts'!M$18, 'E2 Allocators'!$B$15:$W$15, 0),FALSE)*$F63), 0, VLOOKUP(VLOOKUP($A63, 'E4 TB Allocation Details'!$A$18:$L$205, MATCH("Demand ID", 'E4 TB Allocation Details'!$A$18:$L$18, 0),FALSE), 'E2 Allocators'!$B$15:$W$361, MATCH('O5 Details by Class &amp; Accounts'!M$18, 'E2 Allocators'!$B$15:$W$15, 0),FALSE)*$F63)</f>
        <v>0</v>
      </c>
      <c r="N63" s="1412">
        <f ca="1">IF(ISERROR(VLOOKUP(VLOOKUP($A63, 'E4 TB Allocation Details'!$A$18:$L$205, MATCH("Demand ID", 'E4 TB Allocation Details'!$A$18:$L$18, 0),FALSE), 'E2 Allocators'!$B$15:$W$361, MATCH('O5 Details by Class &amp; Accounts'!N$18, 'E2 Allocators'!$B$15:$W$15, 0),FALSE)*$F63), 0, VLOOKUP(VLOOKUP($A63, 'E4 TB Allocation Details'!$A$18:$L$205, MATCH("Demand ID", 'E4 TB Allocation Details'!$A$18:$L$18, 0),FALSE), 'E2 Allocators'!$B$15:$W$361, MATCH('O5 Details by Class &amp; Accounts'!N$18, 'E2 Allocators'!$B$15:$W$15, 0),FALSE)*$F63)</f>
        <v>0</v>
      </c>
      <c r="O63" s="1412">
        <f ca="1">IF(ISERROR(VLOOKUP(VLOOKUP($A63, 'E4 TB Allocation Details'!$A$18:$L$205, MATCH("Demand ID", 'E4 TB Allocation Details'!$A$18:$L$18, 0),FALSE), 'E2 Allocators'!$B$15:$W$361, MATCH('O5 Details by Class &amp; Accounts'!O$18, 'E2 Allocators'!$B$15:$W$15, 0),FALSE)*$F63), 0, VLOOKUP(VLOOKUP($A63, 'E4 TB Allocation Details'!$A$18:$L$205, MATCH("Demand ID", 'E4 TB Allocation Details'!$A$18:$L$18, 0),FALSE), 'E2 Allocators'!$B$15:$W$361, MATCH('O5 Details by Class &amp; Accounts'!O$18, 'E2 Allocators'!$B$15:$W$15, 0),FALSE)*$F63)</f>
        <v>0</v>
      </c>
      <c r="P63" s="1412">
        <f ca="1">IF(ISERROR(VLOOKUP(VLOOKUP($A63, 'E4 TB Allocation Details'!$A$18:$L$205, MATCH("Demand ID", 'E4 TB Allocation Details'!$A$18:$L$18, 0),FALSE), 'E2 Allocators'!$B$15:$W$361, MATCH('O5 Details by Class &amp; Accounts'!P$18, 'E2 Allocators'!$B$15:$W$15, 0),FALSE)*$F63), 0, VLOOKUP(VLOOKUP($A63, 'E4 TB Allocation Details'!$A$18:$L$205, MATCH("Demand ID", 'E4 TB Allocation Details'!$A$18:$L$18, 0),FALSE), 'E2 Allocators'!$B$15:$W$361, MATCH('O5 Details by Class &amp; Accounts'!P$18, 'E2 Allocators'!$B$15:$W$15, 0),FALSE)*$F63)</f>
        <v>0</v>
      </c>
      <c r="Q63" s="1412">
        <f ca="1">IF(ISERROR(VLOOKUP(VLOOKUP($A63, 'E4 TB Allocation Details'!$A$18:$L$205, MATCH("Demand ID", 'E4 TB Allocation Details'!$A$18:$L$18, 0),FALSE), 'E2 Allocators'!$B$15:$W$361, MATCH('O5 Details by Class &amp; Accounts'!Q$18, 'E2 Allocators'!$B$15:$W$15, 0),FALSE)*$F63), 0, VLOOKUP(VLOOKUP($A63, 'E4 TB Allocation Details'!$A$18:$L$205, MATCH("Demand ID", 'E4 TB Allocation Details'!$A$18:$L$18, 0),FALSE), 'E2 Allocators'!$B$15:$W$361, MATCH('O5 Details by Class &amp; Accounts'!Q$18, 'E2 Allocators'!$B$15:$W$15, 0),FALSE)*$F63)</f>
        <v>0</v>
      </c>
      <c r="R63" s="1412">
        <f ca="1">IF(ISERROR(VLOOKUP(VLOOKUP($A63, 'E4 TB Allocation Details'!$A$18:$L$205, MATCH("Demand ID", 'E4 TB Allocation Details'!$A$18:$L$18, 0),FALSE), 'E2 Allocators'!$B$15:$W$361, MATCH('O5 Details by Class &amp; Accounts'!R$18, 'E2 Allocators'!$B$15:$W$15, 0),FALSE)*$F63), 0, VLOOKUP(VLOOKUP($A63, 'E4 TB Allocation Details'!$A$18:$L$205, MATCH("Demand ID", 'E4 TB Allocation Details'!$A$18:$L$18, 0),FALSE), 'E2 Allocators'!$B$15:$W$361, MATCH('O5 Details by Class &amp; Accounts'!R$18, 'E2 Allocators'!$B$15:$W$15, 0),FALSE)*$F63)</f>
        <v>0</v>
      </c>
      <c r="S63" s="1412">
        <f ca="1">IF(ISERROR(VLOOKUP(VLOOKUP($A63, 'E4 TB Allocation Details'!$A$18:$L$205, MATCH("Demand ID", 'E4 TB Allocation Details'!$A$18:$L$18, 0),FALSE), 'E2 Allocators'!$B$15:$W$361, MATCH('O5 Details by Class &amp; Accounts'!S$18, 'E2 Allocators'!$B$15:$W$15, 0),FALSE)*$F63), 0, VLOOKUP(VLOOKUP($A63, 'E4 TB Allocation Details'!$A$18:$L$205, MATCH("Demand ID", 'E4 TB Allocation Details'!$A$18:$L$18, 0),FALSE), 'E2 Allocators'!$B$15:$W$361, MATCH('O5 Details by Class &amp; Accounts'!S$18, 'E2 Allocators'!$B$15:$W$15, 0),FALSE)*$F63)</f>
        <v>0</v>
      </c>
      <c r="T63" s="1412">
        <f ca="1">IF(ISERROR(VLOOKUP(VLOOKUP($A63, 'E4 TB Allocation Details'!$A$18:$L$205, MATCH("Demand ID", 'E4 TB Allocation Details'!$A$18:$L$18, 0),FALSE), 'E2 Allocators'!$B$15:$W$361, MATCH('O5 Details by Class &amp; Accounts'!T$18, 'E2 Allocators'!$B$15:$W$15, 0),FALSE)*$F63), 0, VLOOKUP(VLOOKUP($A63, 'E4 TB Allocation Details'!$A$18:$L$205, MATCH("Demand ID", 'E4 TB Allocation Details'!$A$18:$L$18, 0),FALSE), 'E2 Allocators'!$B$15:$W$361, MATCH('O5 Details by Class &amp; Accounts'!T$18, 'E2 Allocators'!$B$15:$W$15, 0),FALSE)*$F63)</f>
        <v>0</v>
      </c>
      <c r="U63" s="1412">
        <f ca="1">IF(ISERROR(VLOOKUP(VLOOKUP($A63, 'E4 TB Allocation Details'!$A$18:$L$205, MATCH("Demand ID", 'E4 TB Allocation Details'!$A$18:$L$18, 0),FALSE), 'E2 Allocators'!$B$15:$W$361, MATCH('O5 Details by Class &amp; Accounts'!U$18, 'E2 Allocators'!$B$15:$W$15, 0),FALSE)*$F63), 0, VLOOKUP(VLOOKUP($A63, 'E4 TB Allocation Details'!$A$18:$L$205, MATCH("Demand ID", 'E4 TB Allocation Details'!$A$18:$L$18, 0),FALSE), 'E2 Allocators'!$B$15:$W$361, MATCH('O5 Details by Class &amp; Accounts'!U$18, 'E2 Allocators'!$B$15:$W$15, 0),FALSE)*$F63)</f>
        <v>0</v>
      </c>
      <c r="V63" s="1412">
        <f ca="1">IF(ISERROR(VLOOKUP(VLOOKUP($A63, 'E4 TB Allocation Details'!$A$18:$L$205, MATCH("Demand ID", 'E4 TB Allocation Details'!$A$18:$L$18, 0),FALSE), 'E2 Allocators'!$B$15:$W$361, MATCH('O5 Details by Class &amp; Accounts'!V$18, 'E2 Allocators'!$B$15:$W$15, 0),FALSE)*$F63), 0, VLOOKUP(VLOOKUP($A63, 'E4 TB Allocation Details'!$A$18:$L$205, MATCH("Demand ID", 'E4 TB Allocation Details'!$A$18:$L$18, 0),FALSE), 'E2 Allocators'!$B$15:$W$361, MATCH('O5 Details by Class &amp; Accounts'!V$18, 'E2 Allocators'!$B$15:$W$15, 0),FALSE)*$F63)</f>
        <v>0</v>
      </c>
      <c r="W63" s="1412">
        <f ca="1">IF(ISERROR(VLOOKUP(VLOOKUP($A63, 'E4 TB Allocation Details'!$A$18:$L$205, MATCH("Demand ID", 'E4 TB Allocation Details'!$A$18:$L$18, 0),FALSE), 'E2 Allocators'!$B$15:$W$361, MATCH('O5 Details by Class &amp; Accounts'!W$18, 'E2 Allocators'!$B$15:$W$15, 0),FALSE)*$F63), 0, VLOOKUP(VLOOKUP($A63, 'E4 TB Allocation Details'!$A$18:$L$205, MATCH("Demand ID", 'E4 TB Allocation Details'!$A$18:$L$18, 0),FALSE), 'E2 Allocators'!$B$15:$W$361, MATCH('O5 Details by Class &amp; Accounts'!W$18, 'E2 Allocators'!$B$15:$W$15, 0),FALSE)*$F63)</f>
        <v>0</v>
      </c>
      <c r="X63" s="1412">
        <f ca="1">IF(ISERROR(VLOOKUP(VLOOKUP($A63, 'E4 TB Allocation Details'!$A$18:$L$205, MATCH("Demand ID", 'E4 TB Allocation Details'!$A$18:$L$18, 0),FALSE), 'E2 Allocators'!$B$15:$W$361, MATCH('O5 Details by Class &amp; Accounts'!X$18, 'E2 Allocators'!$B$15:$W$15, 0),FALSE)*$F63), 0, VLOOKUP(VLOOKUP($A63, 'E4 TB Allocation Details'!$A$18:$L$205, MATCH("Demand ID", 'E4 TB Allocation Details'!$A$18:$L$18, 0),FALSE), 'E2 Allocators'!$B$15:$W$361, MATCH('O5 Details by Class &amp; Accounts'!X$18, 'E2 Allocators'!$B$15:$W$15, 0),FALSE)*$F63)</f>
        <v>0</v>
      </c>
      <c r="Y63" s="1412">
        <f ca="1">IF(ISERROR(VLOOKUP(VLOOKUP($A63, 'E4 TB Allocation Details'!$A$18:$L$205, MATCH("Demand ID", 'E4 TB Allocation Details'!$A$18:$L$18, 0),FALSE), 'E2 Allocators'!$B$15:$W$361, MATCH('O5 Details by Class &amp; Accounts'!Y$18, 'E2 Allocators'!$B$15:$W$15, 0),FALSE)*$F63), 0, VLOOKUP(VLOOKUP($A63, 'E4 TB Allocation Details'!$A$18:$L$205, MATCH("Demand ID", 'E4 TB Allocation Details'!$A$18:$L$18, 0),FALSE), 'E2 Allocators'!$B$15:$W$361, MATCH('O5 Details by Class &amp; Accounts'!Y$18, 'E2 Allocators'!$B$15:$W$15, 0),FALSE)*$F63)</f>
        <v>0</v>
      </c>
      <c r="Z63" s="1412">
        <f ca="1">IF(ISERROR(VLOOKUP(VLOOKUP($A63, 'E4 TB Allocation Details'!$A$18:$L$205, MATCH("Demand ID", 'E4 TB Allocation Details'!$A$18:$L$18, 0),FALSE), 'E2 Allocators'!$B$15:$W$361, MATCH('O5 Details by Class &amp; Accounts'!Z$18, 'E2 Allocators'!$B$15:$W$15, 0),FALSE)*$F63), 0, VLOOKUP(VLOOKUP($A63, 'E4 TB Allocation Details'!$A$18:$L$205, MATCH("Demand ID", 'E4 TB Allocation Details'!$A$18:$L$18, 0),FALSE), 'E2 Allocators'!$B$15:$W$361, MATCH('O5 Details by Class &amp; Accounts'!Z$18, 'E2 Allocators'!$B$15:$W$15, 0),FALSE)*$F63)</f>
        <v>0</v>
      </c>
      <c r="AA63" s="1412">
        <f ca="1">IF(ISERROR(VLOOKUP(VLOOKUP($A63, 'E4 TB Allocation Details'!$A$18:$L$205, MATCH("Demand ID", 'E4 TB Allocation Details'!$A$18:$L$18, 0),FALSE), 'E2 Allocators'!$B$15:$W$361, MATCH('O5 Details by Class &amp; Accounts'!AA$18, 'E2 Allocators'!$B$15:$W$15, 0),FALSE)*$F63), 0, VLOOKUP(VLOOKUP($A63, 'E4 TB Allocation Details'!$A$18:$L$205, MATCH("Demand ID", 'E4 TB Allocation Details'!$A$18:$L$18, 0),FALSE), 'E2 Allocators'!$B$15:$W$361, MATCH('O5 Details by Class &amp; Accounts'!AA$18, 'E2 Allocators'!$B$15:$W$15, 0),FALSE)*$F63)</f>
        <v>0</v>
      </c>
      <c r="AB63" s="1412">
        <f ca="1">IF(ISERROR(VLOOKUP(VLOOKUP($A63, 'E4 TB Allocation Details'!$A$18:$L$205, MATCH("Demand ID", 'E4 TB Allocation Details'!$A$18:$L$18, 0),FALSE), 'E2 Allocators'!$B$15:$W$361, MATCH('O5 Details by Class &amp; Accounts'!AB$18, 'E2 Allocators'!$B$15:$W$15, 0),FALSE)*$F63), 0, VLOOKUP(VLOOKUP($A63, 'E4 TB Allocation Details'!$A$18:$L$205, MATCH("Demand ID", 'E4 TB Allocation Details'!$A$18:$L$18, 0),FALSE), 'E2 Allocators'!$B$15:$W$361, MATCH('O5 Details by Class &amp; Accounts'!AB$18, 'E2 Allocators'!$B$15:$W$15, 0),FALSE)*$F63)</f>
        <v>0</v>
      </c>
      <c r="AC63" s="1412">
        <f t="shared" si="9"/>
        <v>0</v>
      </c>
      <c r="AD63" s="1412">
        <f ca="1">IF(ISERROR(VLOOKUP(VLOOKUP($A63, 'E4 TB Allocation Details'!$A$18:$L$205, MATCH("Customer ID", 'E4 TB Allocation Details'!$A$18:$L$18, 0),FALSE), 'E2 Allocators'!$B$15:$W$361, MATCH('O5 Details by Class &amp; Accounts'!AD$18, 'E2 Allocators'!$B$15:$W$15, 0),FALSE)*$G63), 0, VLOOKUP(VLOOKUP($A63, 'E4 TB Allocation Details'!$A$18:$L$205, MATCH("Customer ID", 'E4 TB Allocation Details'!$A$18:$L$18, 0),FALSE), 'E2 Allocators'!$B$15:$W$361, MATCH('O5 Details by Class &amp; Accounts'!AD$18, 'E2 Allocators'!$B$15:$W$15, 0),FALSE)*$G63)</f>
        <v>0</v>
      </c>
      <c r="AE63" s="1412">
        <f ca="1">IF(ISERROR(VLOOKUP(VLOOKUP($A63, 'E4 TB Allocation Details'!$A$18:$L$205, MATCH("Customer ID", 'E4 TB Allocation Details'!$A$18:$L$18, 0),FALSE), 'E2 Allocators'!$B$15:$W$361, MATCH('O5 Details by Class &amp; Accounts'!AE$18, 'E2 Allocators'!$B$15:$W$15, 0),FALSE)*$G63), 0, VLOOKUP(VLOOKUP($A63, 'E4 TB Allocation Details'!$A$18:$L$205, MATCH("Customer ID", 'E4 TB Allocation Details'!$A$18:$L$18, 0),FALSE), 'E2 Allocators'!$B$15:$W$361, MATCH('O5 Details by Class &amp; Accounts'!AE$18, 'E2 Allocators'!$B$15:$W$15, 0),FALSE)*$G63)</f>
        <v>0</v>
      </c>
      <c r="AF63" s="1412">
        <f ca="1">IF(ISERROR(VLOOKUP(VLOOKUP($A63, 'E4 TB Allocation Details'!$A$18:$L$205, MATCH("Customer ID", 'E4 TB Allocation Details'!$A$18:$L$18, 0),FALSE), 'E2 Allocators'!$B$15:$W$361, MATCH('O5 Details by Class &amp; Accounts'!AF$18, 'E2 Allocators'!$B$15:$W$15, 0),FALSE)*$G63), 0, VLOOKUP(VLOOKUP($A63, 'E4 TB Allocation Details'!$A$18:$L$205, MATCH("Customer ID", 'E4 TB Allocation Details'!$A$18:$L$18, 0),FALSE), 'E2 Allocators'!$B$15:$W$361, MATCH('O5 Details by Class &amp; Accounts'!AF$18, 'E2 Allocators'!$B$15:$W$15, 0),FALSE)*$G63)</f>
        <v>0</v>
      </c>
      <c r="AG63" s="1412">
        <f ca="1">IF(ISERROR(VLOOKUP(VLOOKUP($A63, 'E4 TB Allocation Details'!$A$18:$L$205, MATCH("Customer ID", 'E4 TB Allocation Details'!$A$18:$L$18, 0),FALSE), 'E2 Allocators'!$B$15:$W$361, MATCH('O5 Details by Class &amp; Accounts'!AG$18, 'E2 Allocators'!$B$15:$W$15, 0),FALSE)*$G63), 0, VLOOKUP(VLOOKUP($A63, 'E4 TB Allocation Details'!$A$18:$L$205, MATCH("Customer ID", 'E4 TB Allocation Details'!$A$18:$L$18, 0),FALSE), 'E2 Allocators'!$B$15:$W$361, MATCH('O5 Details by Class &amp; Accounts'!AG$18, 'E2 Allocators'!$B$15:$W$15, 0),FALSE)*$G63)</f>
        <v>0</v>
      </c>
      <c r="AH63" s="1412">
        <f ca="1">IF(ISERROR(VLOOKUP(VLOOKUP($A63, 'E4 TB Allocation Details'!$A$18:$L$205, MATCH("Customer ID", 'E4 TB Allocation Details'!$A$18:$L$18, 0),FALSE), 'E2 Allocators'!$B$15:$W$361, MATCH('O5 Details by Class &amp; Accounts'!AH$18, 'E2 Allocators'!$B$15:$W$15, 0),FALSE)*$G63), 0, VLOOKUP(VLOOKUP($A63, 'E4 TB Allocation Details'!$A$18:$L$205, MATCH("Customer ID", 'E4 TB Allocation Details'!$A$18:$L$18, 0),FALSE), 'E2 Allocators'!$B$15:$W$361, MATCH('O5 Details by Class &amp; Accounts'!AH$18, 'E2 Allocators'!$B$15:$W$15, 0),FALSE)*$G63)</f>
        <v>0</v>
      </c>
      <c r="AI63" s="1412">
        <f ca="1">IF(ISERROR(VLOOKUP(VLOOKUP($A63, 'E4 TB Allocation Details'!$A$18:$L$205, MATCH("Customer ID", 'E4 TB Allocation Details'!$A$18:$L$18, 0),FALSE), 'E2 Allocators'!$B$15:$W$361, MATCH('O5 Details by Class &amp; Accounts'!AI$18, 'E2 Allocators'!$B$15:$W$15, 0),FALSE)*$G63), 0, VLOOKUP(VLOOKUP($A63, 'E4 TB Allocation Details'!$A$18:$L$205, MATCH("Customer ID", 'E4 TB Allocation Details'!$A$18:$L$18, 0),FALSE), 'E2 Allocators'!$B$15:$W$361, MATCH('O5 Details by Class &amp; Accounts'!AI$18, 'E2 Allocators'!$B$15:$W$15, 0),FALSE)*$G63)</f>
        <v>0</v>
      </c>
      <c r="AJ63" s="1412">
        <f ca="1">IF(ISERROR(VLOOKUP(VLOOKUP($A63, 'E4 TB Allocation Details'!$A$18:$L$205, MATCH("Customer ID", 'E4 TB Allocation Details'!$A$18:$L$18, 0),FALSE), 'E2 Allocators'!$B$15:$W$361, MATCH('O5 Details by Class &amp; Accounts'!AJ$18, 'E2 Allocators'!$B$15:$W$15, 0),FALSE)*$G63), 0, VLOOKUP(VLOOKUP($A63, 'E4 TB Allocation Details'!$A$18:$L$205, MATCH("Customer ID", 'E4 TB Allocation Details'!$A$18:$L$18, 0),FALSE), 'E2 Allocators'!$B$15:$W$361, MATCH('O5 Details by Class &amp; Accounts'!AJ$18, 'E2 Allocators'!$B$15:$W$15, 0),FALSE)*$G63)</f>
        <v>0</v>
      </c>
      <c r="AK63" s="1412">
        <f ca="1">IF(ISERROR(VLOOKUP(VLOOKUP($A63, 'E4 TB Allocation Details'!$A$18:$L$205, MATCH("Customer ID", 'E4 TB Allocation Details'!$A$18:$L$18, 0),FALSE), 'E2 Allocators'!$B$15:$W$361, MATCH('O5 Details by Class &amp; Accounts'!AK$18, 'E2 Allocators'!$B$15:$W$15, 0),FALSE)*$G63), 0, VLOOKUP(VLOOKUP($A63, 'E4 TB Allocation Details'!$A$18:$L$205, MATCH("Customer ID", 'E4 TB Allocation Details'!$A$18:$L$18, 0),FALSE), 'E2 Allocators'!$B$15:$W$361, MATCH('O5 Details by Class &amp; Accounts'!AK$18, 'E2 Allocators'!$B$15:$W$15, 0),FALSE)*$G63)</f>
        <v>0</v>
      </c>
      <c r="AL63" s="1412">
        <f ca="1">IF(ISERROR(VLOOKUP(VLOOKUP($A63, 'E4 TB Allocation Details'!$A$18:$L$205, MATCH("Customer ID", 'E4 TB Allocation Details'!$A$18:$L$18, 0),FALSE), 'E2 Allocators'!$B$15:$W$361, MATCH('O5 Details by Class &amp; Accounts'!AL$18, 'E2 Allocators'!$B$15:$W$15, 0),FALSE)*$G63), 0, VLOOKUP(VLOOKUP($A63, 'E4 TB Allocation Details'!$A$18:$L$205, MATCH("Customer ID", 'E4 TB Allocation Details'!$A$18:$L$18, 0),FALSE), 'E2 Allocators'!$B$15:$W$361, MATCH('O5 Details by Class &amp; Accounts'!AL$18, 'E2 Allocators'!$B$15:$W$15, 0),FALSE)*$G63)</f>
        <v>0</v>
      </c>
      <c r="AM63" s="1412">
        <f ca="1">IF(ISERROR(VLOOKUP(VLOOKUP($A63, 'E4 TB Allocation Details'!$A$18:$L$205, MATCH("Customer ID", 'E4 TB Allocation Details'!$A$18:$L$18, 0),FALSE), 'E2 Allocators'!$B$15:$W$361, MATCH('O5 Details by Class &amp; Accounts'!AM$18, 'E2 Allocators'!$B$15:$W$15, 0),FALSE)*$G63), 0, VLOOKUP(VLOOKUP($A63, 'E4 TB Allocation Details'!$A$18:$L$205, MATCH("Customer ID", 'E4 TB Allocation Details'!$A$18:$L$18, 0),FALSE), 'E2 Allocators'!$B$15:$W$361, MATCH('O5 Details by Class &amp; Accounts'!AM$18, 'E2 Allocators'!$B$15:$W$15, 0),FALSE)*$G63)</f>
        <v>0</v>
      </c>
      <c r="AN63" s="1412">
        <f ca="1">IF(ISERROR(VLOOKUP(VLOOKUP($A63, 'E4 TB Allocation Details'!$A$18:$L$205, MATCH("Customer ID", 'E4 TB Allocation Details'!$A$18:$L$18, 0),FALSE), 'E2 Allocators'!$B$15:$W$361, MATCH('O5 Details by Class &amp; Accounts'!AN$18, 'E2 Allocators'!$B$15:$W$15, 0),FALSE)*$G63), 0, VLOOKUP(VLOOKUP($A63, 'E4 TB Allocation Details'!$A$18:$L$205, MATCH("Customer ID", 'E4 TB Allocation Details'!$A$18:$L$18, 0),FALSE), 'E2 Allocators'!$B$15:$W$361, MATCH('O5 Details by Class &amp; Accounts'!AN$18, 'E2 Allocators'!$B$15:$W$15, 0),FALSE)*$G63)</f>
        <v>0</v>
      </c>
      <c r="AO63" s="1412">
        <f ca="1">IF(ISERROR(VLOOKUP(VLOOKUP($A63, 'E4 TB Allocation Details'!$A$18:$L$205, MATCH("Customer ID", 'E4 TB Allocation Details'!$A$18:$L$18, 0),FALSE), 'E2 Allocators'!$B$15:$W$361, MATCH('O5 Details by Class &amp; Accounts'!AO$18, 'E2 Allocators'!$B$15:$W$15, 0),FALSE)*$G63), 0, VLOOKUP(VLOOKUP($A63, 'E4 TB Allocation Details'!$A$18:$L$205, MATCH("Customer ID", 'E4 TB Allocation Details'!$A$18:$L$18, 0),FALSE), 'E2 Allocators'!$B$15:$W$361, MATCH('O5 Details by Class &amp; Accounts'!AO$18, 'E2 Allocators'!$B$15:$W$15, 0),FALSE)*$G63)</f>
        <v>0</v>
      </c>
      <c r="AP63" s="1412">
        <f ca="1">IF(ISERROR(VLOOKUP(VLOOKUP($A63, 'E4 TB Allocation Details'!$A$18:$L$205, MATCH("Customer ID", 'E4 TB Allocation Details'!$A$18:$L$18, 0),FALSE), 'E2 Allocators'!$B$15:$W$361, MATCH('O5 Details by Class &amp; Accounts'!AP$18, 'E2 Allocators'!$B$15:$W$15, 0),FALSE)*$G63), 0, VLOOKUP(VLOOKUP($A63, 'E4 TB Allocation Details'!$A$18:$L$205, MATCH("Customer ID", 'E4 TB Allocation Details'!$A$18:$L$18, 0),FALSE), 'E2 Allocators'!$B$15:$W$361, MATCH('O5 Details by Class &amp; Accounts'!AP$18, 'E2 Allocators'!$B$15:$W$15, 0),FALSE)*$G63)</f>
        <v>0</v>
      </c>
      <c r="AQ63" s="1412">
        <f ca="1">IF(ISERROR(VLOOKUP(VLOOKUP($A63, 'E4 TB Allocation Details'!$A$18:$L$205, MATCH("Customer ID", 'E4 TB Allocation Details'!$A$18:$L$18, 0),FALSE), 'E2 Allocators'!$B$15:$W$361, MATCH('O5 Details by Class &amp; Accounts'!AQ$18, 'E2 Allocators'!$B$15:$W$15, 0),FALSE)*$G63), 0, VLOOKUP(VLOOKUP($A63, 'E4 TB Allocation Details'!$A$18:$L$205, MATCH("Customer ID", 'E4 TB Allocation Details'!$A$18:$L$18, 0),FALSE), 'E2 Allocators'!$B$15:$W$361, MATCH('O5 Details by Class &amp; Accounts'!AQ$18, 'E2 Allocators'!$B$15:$W$15, 0),FALSE)*$G63)</f>
        <v>0</v>
      </c>
      <c r="AR63" s="1412">
        <f ca="1">IF(ISERROR(VLOOKUP(VLOOKUP($A63, 'E4 TB Allocation Details'!$A$18:$L$205, MATCH("Customer ID", 'E4 TB Allocation Details'!$A$18:$L$18, 0),FALSE), 'E2 Allocators'!$B$15:$W$361, MATCH('O5 Details by Class &amp; Accounts'!AR$18, 'E2 Allocators'!$B$15:$W$15, 0),FALSE)*$G63), 0, VLOOKUP(VLOOKUP($A63, 'E4 TB Allocation Details'!$A$18:$L$205, MATCH("Customer ID", 'E4 TB Allocation Details'!$A$18:$L$18, 0),FALSE), 'E2 Allocators'!$B$15:$W$361, MATCH('O5 Details by Class &amp; Accounts'!AR$18, 'E2 Allocators'!$B$15:$W$15, 0),FALSE)*$G63)</f>
        <v>0</v>
      </c>
      <c r="AS63" s="1412">
        <f ca="1">IF(ISERROR(VLOOKUP(VLOOKUP($A63, 'E4 TB Allocation Details'!$A$18:$L$205, MATCH("Customer ID", 'E4 TB Allocation Details'!$A$18:$L$18, 0),FALSE), 'E2 Allocators'!$B$15:$W$361, MATCH('O5 Details by Class &amp; Accounts'!AS$18, 'E2 Allocators'!$B$15:$W$15, 0),FALSE)*$G63), 0, VLOOKUP(VLOOKUP($A63, 'E4 TB Allocation Details'!$A$18:$L$205, MATCH("Customer ID", 'E4 TB Allocation Details'!$A$18:$L$18, 0),FALSE), 'E2 Allocators'!$B$15:$W$361, MATCH('O5 Details by Class &amp; Accounts'!AS$18, 'E2 Allocators'!$B$15:$W$15, 0),FALSE)*$G63)</f>
        <v>0</v>
      </c>
      <c r="AT63" s="1412">
        <f ca="1">IF(ISERROR(VLOOKUP(VLOOKUP($A63, 'E4 TB Allocation Details'!$A$18:$L$205, MATCH("Customer ID", 'E4 TB Allocation Details'!$A$18:$L$18, 0),FALSE), 'E2 Allocators'!$B$15:$W$361, MATCH('O5 Details by Class &amp; Accounts'!AT$18, 'E2 Allocators'!$B$15:$W$15, 0),FALSE)*$G63), 0, VLOOKUP(VLOOKUP($A63, 'E4 TB Allocation Details'!$A$18:$L$205, MATCH("Customer ID", 'E4 TB Allocation Details'!$A$18:$L$18, 0),FALSE), 'E2 Allocators'!$B$15:$W$361, MATCH('O5 Details by Class &amp; Accounts'!AT$18, 'E2 Allocators'!$B$15:$W$15, 0),FALSE)*$G63)</f>
        <v>0</v>
      </c>
      <c r="AU63" s="1412">
        <f ca="1">IF(ISERROR(VLOOKUP(VLOOKUP($A63, 'E4 TB Allocation Details'!$A$18:$L$205, MATCH("Customer ID", 'E4 TB Allocation Details'!$A$18:$L$18, 0),FALSE), 'E2 Allocators'!$B$15:$W$361, MATCH('O5 Details by Class &amp; Accounts'!AU$18, 'E2 Allocators'!$B$15:$W$15, 0),FALSE)*$G63), 0, VLOOKUP(VLOOKUP($A63, 'E4 TB Allocation Details'!$A$18:$L$205, MATCH("Customer ID", 'E4 TB Allocation Details'!$A$18:$L$18, 0),FALSE), 'E2 Allocators'!$B$15:$W$361, MATCH('O5 Details by Class &amp; Accounts'!AU$18, 'E2 Allocators'!$B$15:$W$15, 0),FALSE)*$G63)</f>
        <v>0</v>
      </c>
      <c r="AV63" s="1412">
        <f ca="1">IF(ISERROR(VLOOKUP(VLOOKUP($A63, 'E4 TB Allocation Details'!$A$18:$L$205, MATCH("Customer ID", 'E4 TB Allocation Details'!$A$18:$L$18, 0),FALSE), 'E2 Allocators'!$B$15:$W$361, MATCH('O5 Details by Class &amp; Accounts'!AV$18, 'E2 Allocators'!$B$15:$W$15, 0),FALSE)*$G63), 0, VLOOKUP(VLOOKUP($A63, 'E4 TB Allocation Details'!$A$18:$L$205, MATCH("Customer ID", 'E4 TB Allocation Details'!$A$18:$L$18, 0),FALSE), 'E2 Allocators'!$B$15:$W$361, MATCH('O5 Details by Class &amp; Accounts'!AV$18, 'E2 Allocators'!$B$15:$W$15, 0),FALSE)*$G63)</f>
        <v>0</v>
      </c>
      <c r="AW63" s="1412">
        <f ca="1">IF(ISERROR(VLOOKUP(VLOOKUP($A63, 'E4 TB Allocation Details'!$A$18:$L$205, MATCH("Customer ID", 'E4 TB Allocation Details'!$A$18:$L$18, 0),FALSE), 'E2 Allocators'!$B$15:$W$361, MATCH('O5 Details by Class &amp; Accounts'!AW$18, 'E2 Allocators'!$B$15:$W$15, 0),FALSE)*$G63), 0, VLOOKUP(VLOOKUP($A63, 'E4 TB Allocation Details'!$A$18:$L$205, MATCH("Customer ID", 'E4 TB Allocation Details'!$A$18:$L$18, 0),FALSE), 'E2 Allocators'!$B$15:$W$361, MATCH('O5 Details by Class &amp; Accounts'!AW$18, 'E2 Allocators'!$B$15:$W$15, 0),FALSE)*$G63)</f>
        <v>0</v>
      </c>
      <c r="AX63" s="1412">
        <f t="shared" si="10"/>
        <v>0</v>
      </c>
      <c r="AY63" s="1412">
        <f ca="1">IF(ISERROR(VLOOKUP(VLOOKUP($A63, 'E4 TB Allocation Details'!$A$18:$L$205, MATCH("Misc ID", 'E4 TB Allocation Details'!$A$18:$L$18, 0),FALSE), 'E2 Allocators'!$B$15:$W$361, MATCH('O5 Details by Class &amp; Accounts'!AY$18, 'E2 Allocators'!$B$15:$W$15, 0),FALSE)*$E63), 0, VLOOKUP(VLOOKUP($A63, 'E4 TB Allocation Details'!$A$18:$L$205, MATCH("Misc ID", 'E4 TB Allocation Details'!$A$18:$L$18, 0),FALSE), 'E2 Allocators'!$B$15:$W$361, MATCH('O5 Details by Class &amp; Accounts'!AY$18, 'E2 Allocators'!$B$15:$W$15, 0),FALSE)*$E63)</f>
        <v>0</v>
      </c>
      <c r="AZ63" s="1412">
        <f ca="1">IF(ISERROR(VLOOKUP(VLOOKUP($A63, 'E4 TB Allocation Details'!$A$18:$L$205, MATCH("Misc ID", 'E4 TB Allocation Details'!$A$18:$L$18, 0),FALSE), 'E2 Allocators'!$B$15:$W$361, MATCH('O5 Details by Class &amp; Accounts'!AZ$18, 'E2 Allocators'!$B$15:$W$15, 0),FALSE)*$E63), 0, VLOOKUP(VLOOKUP($A63, 'E4 TB Allocation Details'!$A$18:$L$205, MATCH("Misc ID", 'E4 TB Allocation Details'!$A$18:$L$18, 0),FALSE), 'E2 Allocators'!$B$15:$W$361, MATCH('O5 Details by Class &amp; Accounts'!AZ$18, 'E2 Allocators'!$B$15:$W$15, 0),FALSE)*$E63)</f>
        <v>0</v>
      </c>
      <c r="BA63" s="1412">
        <f ca="1">IF(ISERROR(VLOOKUP(VLOOKUP($A63, 'E4 TB Allocation Details'!$A$18:$L$205, MATCH("Misc ID", 'E4 TB Allocation Details'!$A$18:$L$18, 0),FALSE), 'E2 Allocators'!$B$15:$W$361, MATCH('O5 Details by Class &amp; Accounts'!BA$18, 'E2 Allocators'!$B$15:$W$15, 0),FALSE)*$E63), 0, VLOOKUP(VLOOKUP($A63, 'E4 TB Allocation Details'!$A$18:$L$205, MATCH("Misc ID", 'E4 TB Allocation Details'!$A$18:$L$18, 0),FALSE), 'E2 Allocators'!$B$15:$W$361, MATCH('O5 Details by Class &amp; Accounts'!BA$18, 'E2 Allocators'!$B$15:$W$15, 0),FALSE)*$E63)</f>
        <v>0</v>
      </c>
      <c r="BB63" s="1412">
        <f ca="1">IF(ISERROR(VLOOKUP(VLOOKUP($A63, 'E4 TB Allocation Details'!$A$18:$L$205, MATCH("Misc ID", 'E4 TB Allocation Details'!$A$18:$L$18, 0),FALSE), 'E2 Allocators'!$B$15:$W$361, MATCH('O5 Details by Class &amp; Accounts'!BB$18, 'E2 Allocators'!$B$15:$W$15, 0),FALSE)*$E63), 0, VLOOKUP(VLOOKUP($A63, 'E4 TB Allocation Details'!$A$18:$L$205, MATCH("Misc ID", 'E4 TB Allocation Details'!$A$18:$L$18, 0),FALSE), 'E2 Allocators'!$B$15:$W$361, MATCH('O5 Details by Class &amp; Accounts'!BB$18, 'E2 Allocators'!$B$15:$W$15, 0),FALSE)*$E63)</f>
        <v>0</v>
      </c>
      <c r="BC63" s="1412">
        <f ca="1">IF(ISERROR(VLOOKUP(VLOOKUP($A63, 'E4 TB Allocation Details'!$A$18:$L$205, MATCH("Misc ID", 'E4 TB Allocation Details'!$A$18:$L$18, 0),FALSE), 'E2 Allocators'!$B$15:$W$361, MATCH('O5 Details by Class &amp; Accounts'!BC$18, 'E2 Allocators'!$B$15:$W$15, 0),FALSE)*$E63), 0, VLOOKUP(VLOOKUP($A63, 'E4 TB Allocation Details'!$A$18:$L$205, MATCH("Misc ID", 'E4 TB Allocation Details'!$A$18:$L$18, 0),FALSE), 'E2 Allocators'!$B$15:$W$361, MATCH('O5 Details by Class &amp; Accounts'!BC$18, 'E2 Allocators'!$B$15:$W$15, 0),FALSE)*$E63)</f>
        <v>0</v>
      </c>
      <c r="BD63" s="1412">
        <f ca="1">IF(ISERROR(VLOOKUP(VLOOKUP($A63, 'E4 TB Allocation Details'!$A$18:$L$205, MATCH("Misc ID", 'E4 TB Allocation Details'!$A$18:$L$18, 0),FALSE), 'E2 Allocators'!$B$15:$W$361, MATCH('O5 Details by Class &amp; Accounts'!BD$18, 'E2 Allocators'!$B$15:$W$15, 0),FALSE)*$E63), 0, VLOOKUP(VLOOKUP($A63, 'E4 TB Allocation Details'!$A$18:$L$205, MATCH("Misc ID", 'E4 TB Allocation Details'!$A$18:$L$18, 0),FALSE), 'E2 Allocators'!$B$15:$W$361, MATCH('O5 Details by Class &amp; Accounts'!BD$18, 'E2 Allocators'!$B$15:$W$15, 0),FALSE)*$E63)</f>
        <v>0</v>
      </c>
      <c r="BE63" s="1412">
        <f ca="1">IF(ISERROR(VLOOKUP(VLOOKUP($A63, 'E4 TB Allocation Details'!$A$18:$L$205, MATCH("Misc ID", 'E4 TB Allocation Details'!$A$18:$L$18, 0),FALSE), 'E2 Allocators'!$B$15:$W$361, MATCH('O5 Details by Class &amp; Accounts'!BE$18, 'E2 Allocators'!$B$15:$W$15, 0),FALSE)*$E63), 0, VLOOKUP(VLOOKUP($A63, 'E4 TB Allocation Details'!$A$18:$L$205, MATCH("Misc ID", 'E4 TB Allocation Details'!$A$18:$L$18, 0),FALSE), 'E2 Allocators'!$B$15:$W$361, MATCH('O5 Details by Class &amp; Accounts'!BE$18, 'E2 Allocators'!$B$15:$W$15, 0),FALSE)*$E63)</f>
        <v>0</v>
      </c>
      <c r="BF63" s="1412">
        <f ca="1">IF(ISERROR(VLOOKUP(VLOOKUP($A63, 'E4 TB Allocation Details'!$A$18:$L$205, MATCH("Misc ID", 'E4 TB Allocation Details'!$A$18:$L$18, 0),FALSE), 'E2 Allocators'!$B$15:$W$361, MATCH('O5 Details by Class &amp; Accounts'!BF$18, 'E2 Allocators'!$B$15:$W$15, 0),FALSE)*$E63), 0, VLOOKUP(VLOOKUP($A63, 'E4 TB Allocation Details'!$A$18:$L$205, MATCH("Misc ID", 'E4 TB Allocation Details'!$A$18:$L$18, 0),FALSE), 'E2 Allocators'!$B$15:$W$361, MATCH('O5 Details by Class &amp; Accounts'!BF$18, 'E2 Allocators'!$B$15:$W$15, 0),FALSE)*$E63)</f>
        <v>0</v>
      </c>
      <c r="BG63" s="1412">
        <f ca="1">IF(ISERROR(VLOOKUP(VLOOKUP($A63, 'E4 TB Allocation Details'!$A$18:$L$205, MATCH("Misc ID", 'E4 TB Allocation Details'!$A$18:$L$18, 0),FALSE), 'E2 Allocators'!$B$15:$W$361, MATCH('O5 Details by Class &amp; Accounts'!BG$18, 'E2 Allocators'!$B$15:$W$15, 0),FALSE)*$E63), 0, VLOOKUP(VLOOKUP($A63, 'E4 TB Allocation Details'!$A$18:$L$205, MATCH("Misc ID", 'E4 TB Allocation Details'!$A$18:$L$18, 0),FALSE), 'E2 Allocators'!$B$15:$W$361, MATCH('O5 Details by Class &amp; Accounts'!BG$18, 'E2 Allocators'!$B$15:$W$15, 0),FALSE)*$E63)</f>
        <v>0</v>
      </c>
      <c r="BH63" s="1412">
        <f ca="1">IF(ISERROR(VLOOKUP(VLOOKUP($A63, 'E4 TB Allocation Details'!$A$18:$L$205, MATCH("Misc ID", 'E4 TB Allocation Details'!$A$18:$L$18, 0),FALSE), 'E2 Allocators'!$B$15:$W$361, MATCH('O5 Details by Class &amp; Accounts'!BH$18, 'E2 Allocators'!$B$15:$W$15, 0),FALSE)*$E63), 0, VLOOKUP(VLOOKUP($A63, 'E4 TB Allocation Details'!$A$18:$L$205, MATCH("Misc ID", 'E4 TB Allocation Details'!$A$18:$L$18, 0),FALSE), 'E2 Allocators'!$B$15:$W$361, MATCH('O5 Details by Class &amp; Accounts'!BH$18, 'E2 Allocators'!$B$15:$W$15, 0),FALSE)*$E63)</f>
        <v>0</v>
      </c>
      <c r="BI63" s="1412">
        <f ca="1">IF(ISERROR(VLOOKUP(VLOOKUP($A63, 'E4 TB Allocation Details'!$A$18:$L$205, MATCH("Misc ID", 'E4 TB Allocation Details'!$A$18:$L$18, 0),FALSE), 'E2 Allocators'!$B$15:$W$361, MATCH('O5 Details by Class &amp; Accounts'!BI$18, 'E2 Allocators'!$B$15:$W$15, 0),FALSE)*$E63), 0, VLOOKUP(VLOOKUP($A63, 'E4 TB Allocation Details'!$A$18:$L$205, MATCH("Misc ID", 'E4 TB Allocation Details'!$A$18:$L$18, 0),FALSE), 'E2 Allocators'!$B$15:$W$361, MATCH('O5 Details by Class &amp; Accounts'!BI$18, 'E2 Allocators'!$B$15:$W$15, 0),FALSE)*$E63)</f>
        <v>0</v>
      </c>
      <c r="BJ63" s="1412">
        <f ca="1">IF(ISERROR(VLOOKUP(VLOOKUP($A63, 'E4 TB Allocation Details'!$A$18:$L$205, MATCH("Misc ID", 'E4 TB Allocation Details'!$A$18:$L$18, 0),FALSE), 'E2 Allocators'!$B$15:$W$361, MATCH('O5 Details by Class &amp; Accounts'!BJ$18, 'E2 Allocators'!$B$15:$W$15, 0),FALSE)*$E63), 0, VLOOKUP(VLOOKUP($A63, 'E4 TB Allocation Details'!$A$18:$L$205, MATCH("Misc ID", 'E4 TB Allocation Details'!$A$18:$L$18, 0),FALSE), 'E2 Allocators'!$B$15:$W$361, MATCH('O5 Details by Class &amp; Accounts'!BJ$18, 'E2 Allocators'!$B$15:$W$15, 0),FALSE)*$E63)</f>
        <v>0</v>
      </c>
      <c r="BK63" s="1412">
        <f ca="1">IF(ISERROR(VLOOKUP(VLOOKUP($A63, 'E4 TB Allocation Details'!$A$18:$L$205, MATCH("Misc ID", 'E4 TB Allocation Details'!$A$18:$L$18, 0),FALSE), 'E2 Allocators'!$B$15:$W$361, MATCH('O5 Details by Class &amp; Accounts'!BK$18, 'E2 Allocators'!$B$15:$W$15, 0),FALSE)*$E63), 0, VLOOKUP(VLOOKUP($A63, 'E4 TB Allocation Details'!$A$18:$L$205, MATCH("Misc ID", 'E4 TB Allocation Details'!$A$18:$L$18, 0),FALSE), 'E2 Allocators'!$B$15:$W$361, MATCH('O5 Details by Class &amp; Accounts'!BK$18, 'E2 Allocators'!$B$15:$W$15, 0),FALSE)*$E63)</f>
        <v>0</v>
      </c>
      <c r="BL63" s="1412">
        <f ca="1">IF(ISERROR(VLOOKUP(VLOOKUP($A63, 'E4 TB Allocation Details'!$A$18:$L$205, MATCH("Misc ID", 'E4 TB Allocation Details'!$A$18:$L$18, 0),FALSE), 'E2 Allocators'!$B$15:$W$361, MATCH('O5 Details by Class &amp; Accounts'!BL$18, 'E2 Allocators'!$B$15:$W$15, 0),FALSE)*$E63), 0, VLOOKUP(VLOOKUP($A63, 'E4 TB Allocation Details'!$A$18:$L$205, MATCH("Misc ID", 'E4 TB Allocation Details'!$A$18:$L$18, 0),FALSE), 'E2 Allocators'!$B$15:$W$361, MATCH('O5 Details by Class &amp; Accounts'!BL$18, 'E2 Allocators'!$B$15:$W$15, 0),FALSE)*$E63)</f>
        <v>0</v>
      </c>
      <c r="BM63" s="1412">
        <f ca="1">IF(ISERROR(VLOOKUP(VLOOKUP($A63, 'E4 TB Allocation Details'!$A$18:$L$205, MATCH("Misc ID", 'E4 TB Allocation Details'!$A$18:$L$18, 0),FALSE), 'E2 Allocators'!$B$15:$W$361, MATCH('O5 Details by Class &amp; Accounts'!BM$18, 'E2 Allocators'!$B$15:$W$15, 0),FALSE)*$E63), 0, VLOOKUP(VLOOKUP($A63, 'E4 TB Allocation Details'!$A$18:$L$205, MATCH("Misc ID", 'E4 TB Allocation Details'!$A$18:$L$18, 0),FALSE), 'E2 Allocators'!$B$15:$W$361, MATCH('O5 Details by Class &amp; Accounts'!BM$18, 'E2 Allocators'!$B$15:$W$15, 0),FALSE)*$E63)</f>
        <v>0</v>
      </c>
      <c r="BN63" s="1412">
        <f ca="1">IF(ISERROR(VLOOKUP(VLOOKUP($A63, 'E4 TB Allocation Details'!$A$18:$L$205, MATCH("Misc ID", 'E4 TB Allocation Details'!$A$18:$L$18, 0),FALSE), 'E2 Allocators'!$B$15:$W$361, MATCH('O5 Details by Class &amp; Accounts'!BN$18, 'E2 Allocators'!$B$15:$W$15, 0),FALSE)*$E63), 0, VLOOKUP(VLOOKUP($A63, 'E4 TB Allocation Details'!$A$18:$L$205, MATCH("Misc ID", 'E4 TB Allocation Details'!$A$18:$L$18, 0),FALSE), 'E2 Allocators'!$B$15:$W$361, MATCH('O5 Details by Class &amp; Accounts'!BN$18, 'E2 Allocators'!$B$15:$W$15, 0),FALSE)*$E63)</f>
        <v>0</v>
      </c>
      <c r="BO63" s="1412">
        <f ca="1">IF(ISERROR(VLOOKUP(VLOOKUP($A63, 'E4 TB Allocation Details'!$A$18:$L$205, MATCH("Misc ID", 'E4 TB Allocation Details'!$A$18:$L$18, 0),FALSE), 'E2 Allocators'!$B$15:$W$361, MATCH('O5 Details by Class &amp; Accounts'!BO$18, 'E2 Allocators'!$B$15:$W$15, 0),FALSE)*$E63), 0, VLOOKUP(VLOOKUP($A63, 'E4 TB Allocation Details'!$A$18:$L$205, MATCH("Misc ID", 'E4 TB Allocation Details'!$A$18:$L$18, 0),FALSE), 'E2 Allocators'!$B$15:$W$361, MATCH('O5 Details by Class &amp; Accounts'!BO$18, 'E2 Allocators'!$B$15:$W$15, 0),FALSE)*$E63)</f>
        <v>0</v>
      </c>
      <c r="BP63" s="1412">
        <f ca="1">IF(ISERROR(VLOOKUP(VLOOKUP($A63, 'E4 TB Allocation Details'!$A$18:$L$205, MATCH("Misc ID", 'E4 TB Allocation Details'!$A$18:$L$18, 0),FALSE), 'E2 Allocators'!$B$15:$W$361, MATCH('O5 Details by Class &amp; Accounts'!BP$18, 'E2 Allocators'!$B$15:$W$15, 0),FALSE)*$E63), 0, VLOOKUP(VLOOKUP($A63, 'E4 TB Allocation Details'!$A$18:$L$205, MATCH("Misc ID", 'E4 TB Allocation Details'!$A$18:$L$18, 0),FALSE), 'E2 Allocators'!$B$15:$W$361, MATCH('O5 Details by Class &amp; Accounts'!BP$18, 'E2 Allocators'!$B$15:$W$15, 0),FALSE)*$E63)</f>
        <v>0</v>
      </c>
      <c r="BQ63" s="1412">
        <f ca="1">IF(ISERROR(VLOOKUP(VLOOKUP($A63, 'E4 TB Allocation Details'!$A$18:$L$205, MATCH("Misc ID", 'E4 TB Allocation Details'!$A$18:$L$18, 0),FALSE), 'E2 Allocators'!$B$15:$W$361, MATCH('O5 Details by Class &amp; Accounts'!BQ$18, 'E2 Allocators'!$B$15:$W$15, 0),FALSE)*$E63), 0, VLOOKUP(VLOOKUP($A63, 'E4 TB Allocation Details'!$A$18:$L$205, MATCH("Misc ID", 'E4 TB Allocation Details'!$A$18:$L$18, 0),FALSE), 'E2 Allocators'!$B$15:$W$361, MATCH('O5 Details by Class &amp; Accounts'!BQ$18, 'E2 Allocators'!$B$15:$W$15, 0),FALSE)*$E63)</f>
        <v>0</v>
      </c>
      <c r="BR63" s="1412">
        <f ca="1">IF(ISERROR(VLOOKUP(VLOOKUP($A63, 'E4 TB Allocation Details'!$A$18:$L$205, MATCH("Misc ID", 'E4 TB Allocation Details'!$A$18:$L$18, 0),FALSE), 'E2 Allocators'!$B$15:$W$361, MATCH('O5 Details by Class &amp; Accounts'!BR$18, 'E2 Allocators'!$B$15:$W$15, 0),FALSE)*$E63), 0, VLOOKUP(VLOOKUP($A63, 'E4 TB Allocation Details'!$A$18:$L$205, MATCH("Misc ID", 'E4 TB Allocation Details'!$A$18:$L$18, 0),FALSE), 'E2 Allocators'!$B$15:$W$361, MATCH('O5 Details by Class &amp; Accounts'!BR$18, 'E2 Allocators'!$B$15:$W$15, 0),FALSE)*$E63)</f>
        <v>0</v>
      </c>
      <c r="BS63" s="1412">
        <f t="shared" si="11"/>
        <v>0</v>
      </c>
      <c r="BT63" s="1412">
        <f ca="1">IF(ISERROR(VLOOKUP(VLOOKUP($A63, 'E4 TB Allocation Details'!$A$18:$L$205, MATCH("A &amp; G ID", 'E4 TB Allocation Details'!$A$18:$L$18, 0),FALSE), 'E2 Allocators'!$B$15:$W$361, MATCH('O5 Details by Class &amp; Accounts'!BT$18, 'E2 Allocators'!$B$15:$W$15, 0),FALSE)*$E63), 0, VLOOKUP(VLOOKUP($A63, 'E4 TB Allocation Details'!$A$18:$L$205, MATCH("A &amp; G ID", 'E4 TB Allocation Details'!$A$18:$L$18, 0),FALSE), 'E2 Allocators'!$B$15:$W$361, MATCH('O5 Details by Class &amp; Accounts'!BT$18, 'E2 Allocators'!$B$15:$W$15, 0),FALSE)*$E63)</f>
        <v>0</v>
      </c>
      <c r="BU63" s="1412">
        <f ca="1">IF(ISERROR(VLOOKUP(VLOOKUP($A63, 'E4 TB Allocation Details'!$A$18:$L$205, MATCH("A &amp; G ID", 'E4 TB Allocation Details'!$A$18:$L$18, 0),FALSE), 'E2 Allocators'!$B$15:$W$361, MATCH('O5 Details by Class &amp; Accounts'!BU$18, 'E2 Allocators'!$B$15:$W$15, 0),FALSE)*$E63), 0, VLOOKUP(VLOOKUP($A63, 'E4 TB Allocation Details'!$A$18:$L$205, MATCH("A &amp; G ID", 'E4 TB Allocation Details'!$A$18:$L$18, 0),FALSE), 'E2 Allocators'!$B$15:$W$361, MATCH('O5 Details by Class &amp; Accounts'!BU$18, 'E2 Allocators'!$B$15:$W$15, 0),FALSE)*$E63)</f>
        <v>0</v>
      </c>
      <c r="BV63" s="1412">
        <f ca="1">IF(ISERROR(VLOOKUP(VLOOKUP($A63, 'E4 TB Allocation Details'!$A$18:$L$205, MATCH("A &amp; G ID", 'E4 TB Allocation Details'!$A$18:$L$18, 0),FALSE), 'E2 Allocators'!$B$15:$W$361, MATCH('O5 Details by Class &amp; Accounts'!BV$18, 'E2 Allocators'!$B$15:$W$15, 0),FALSE)*$E63), 0, VLOOKUP(VLOOKUP($A63, 'E4 TB Allocation Details'!$A$18:$L$205, MATCH("A &amp; G ID", 'E4 TB Allocation Details'!$A$18:$L$18, 0),FALSE), 'E2 Allocators'!$B$15:$W$361, MATCH('O5 Details by Class &amp; Accounts'!BV$18, 'E2 Allocators'!$B$15:$W$15, 0),FALSE)*$E63)</f>
        <v>0</v>
      </c>
      <c r="BW63" s="1412">
        <f ca="1">IF(ISERROR(VLOOKUP(VLOOKUP($A63, 'E4 TB Allocation Details'!$A$18:$L$205, MATCH("A &amp; G ID", 'E4 TB Allocation Details'!$A$18:$L$18, 0),FALSE), 'E2 Allocators'!$B$15:$W$361, MATCH('O5 Details by Class &amp; Accounts'!BW$18, 'E2 Allocators'!$B$15:$W$15, 0),FALSE)*$E63), 0, VLOOKUP(VLOOKUP($A63, 'E4 TB Allocation Details'!$A$18:$L$205, MATCH("A &amp; G ID", 'E4 TB Allocation Details'!$A$18:$L$18, 0),FALSE), 'E2 Allocators'!$B$15:$W$361, MATCH('O5 Details by Class &amp; Accounts'!BW$18, 'E2 Allocators'!$B$15:$W$15, 0),FALSE)*$E63)</f>
        <v>0</v>
      </c>
      <c r="BX63" s="1412">
        <f ca="1">IF(ISERROR(VLOOKUP(VLOOKUP($A63, 'E4 TB Allocation Details'!$A$18:$L$205, MATCH("A &amp; G ID", 'E4 TB Allocation Details'!$A$18:$L$18, 0),FALSE), 'E2 Allocators'!$B$15:$W$361, MATCH('O5 Details by Class &amp; Accounts'!BX$18, 'E2 Allocators'!$B$15:$W$15, 0),FALSE)*$E63), 0, VLOOKUP(VLOOKUP($A63, 'E4 TB Allocation Details'!$A$18:$L$205, MATCH("A &amp; G ID", 'E4 TB Allocation Details'!$A$18:$L$18, 0),FALSE), 'E2 Allocators'!$B$15:$W$361, MATCH('O5 Details by Class &amp; Accounts'!BX$18, 'E2 Allocators'!$B$15:$W$15, 0),FALSE)*$E63)</f>
        <v>0</v>
      </c>
      <c r="BY63" s="1412">
        <f ca="1">IF(ISERROR(VLOOKUP(VLOOKUP($A63, 'E4 TB Allocation Details'!$A$18:$L$205, MATCH("A &amp; G ID", 'E4 TB Allocation Details'!$A$18:$L$18, 0),FALSE), 'E2 Allocators'!$B$15:$W$361, MATCH('O5 Details by Class &amp; Accounts'!BY$18, 'E2 Allocators'!$B$15:$W$15, 0),FALSE)*$E63), 0, VLOOKUP(VLOOKUP($A63, 'E4 TB Allocation Details'!$A$18:$L$205, MATCH("A &amp; G ID", 'E4 TB Allocation Details'!$A$18:$L$18, 0),FALSE), 'E2 Allocators'!$B$15:$W$361, MATCH('O5 Details by Class &amp; Accounts'!BY$18, 'E2 Allocators'!$B$15:$W$15, 0),FALSE)*$E63)</f>
        <v>0</v>
      </c>
      <c r="BZ63" s="1412">
        <f ca="1">IF(ISERROR(VLOOKUP(VLOOKUP($A63, 'E4 TB Allocation Details'!$A$18:$L$205, MATCH("A &amp; G ID", 'E4 TB Allocation Details'!$A$18:$L$18, 0),FALSE), 'E2 Allocators'!$B$15:$W$361, MATCH('O5 Details by Class &amp; Accounts'!BZ$18, 'E2 Allocators'!$B$15:$W$15, 0),FALSE)*$E63), 0, VLOOKUP(VLOOKUP($A63, 'E4 TB Allocation Details'!$A$18:$L$205, MATCH("A &amp; G ID", 'E4 TB Allocation Details'!$A$18:$L$18, 0),FALSE), 'E2 Allocators'!$B$15:$W$361, MATCH('O5 Details by Class &amp; Accounts'!BZ$18, 'E2 Allocators'!$B$15:$W$15, 0),FALSE)*$E63)</f>
        <v>0</v>
      </c>
      <c r="CA63" s="1412">
        <f ca="1">IF(ISERROR(VLOOKUP(VLOOKUP($A63, 'E4 TB Allocation Details'!$A$18:$L$205, MATCH("A &amp; G ID", 'E4 TB Allocation Details'!$A$18:$L$18, 0),FALSE), 'E2 Allocators'!$B$15:$W$361, MATCH('O5 Details by Class &amp; Accounts'!CA$18, 'E2 Allocators'!$B$15:$W$15, 0),FALSE)*$E63), 0, VLOOKUP(VLOOKUP($A63, 'E4 TB Allocation Details'!$A$18:$L$205, MATCH("A &amp; G ID", 'E4 TB Allocation Details'!$A$18:$L$18, 0),FALSE), 'E2 Allocators'!$B$15:$W$361, MATCH('O5 Details by Class &amp; Accounts'!CA$18, 'E2 Allocators'!$B$15:$W$15, 0),FALSE)*$E63)</f>
        <v>0</v>
      </c>
      <c r="CB63" s="1412">
        <f ca="1">IF(ISERROR(VLOOKUP(VLOOKUP($A63, 'E4 TB Allocation Details'!$A$18:$L$205, MATCH("A &amp; G ID", 'E4 TB Allocation Details'!$A$18:$L$18, 0),FALSE), 'E2 Allocators'!$B$15:$W$361, MATCH('O5 Details by Class &amp; Accounts'!CB$18, 'E2 Allocators'!$B$15:$W$15, 0),FALSE)*$E63), 0, VLOOKUP(VLOOKUP($A63, 'E4 TB Allocation Details'!$A$18:$L$205, MATCH("A &amp; G ID", 'E4 TB Allocation Details'!$A$18:$L$18, 0),FALSE), 'E2 Allocators'!$B$15:$W$361, MATCH('O5 Details by Class &amp; Accounts'!CB$18, 'E2 Allocators'!$B$15:$W$15, 0),FALSE)*$E63)</f>
        <v>0</v>
      </c>
      <c r="CC63" s="1412">
        <f ca="1">IF(ISERROR(VLOOKUP(VLOOKUP($A63, 'E4 TB Allocation Details'!$A$18:$L$205, MATCH("A &amp; G ID", 'E4 TB Allocation Details'!$A$18:$L$18, 0),FALSE), 'E2 Allocators'!$B$15:$W$361, MATCH('O5 Details by Class &amp; Accounts'!CC$18, 'E2 Allocators'!$B$15:$W$15, 0),FALSE)*$E63), 0, VLOOKUP(VLOOKUP($A63, 'E4 TB Allocation Details'!$A$18:$L$205, MATCH("A &amp; G ID", 'E4 TB Allocation Details'!$A$18:$L$18, 0),FALSE), 'E2 Allocators'!$B$15:$W$361, MATCH('O5 Details by Class &amp; Accounts'!CC$18, 'E2 Allocators'!$B$15:$W$15, 0),FALSE)*$E63)</f>
        <v>0</v>
      </c>
      <c r="CD63" s="1412">
        <f ca="1">IF(ISERROR(VLOOKUP(VLOOKUP($A63, 'E4 TB Allocation Details'!$A$18:$L$205, MATCH("A &amp; G ID", 'E4 TB Allocation Details'!$A$18:$L$18, 0),FALSE), 'E2 Allocators'!$B$15:$W$361, MATCH('O5 Details by Class &amp; Accounts'!CD$18, 'E2 Allocators'!$B$15:$W$15, 0),FALSE)*$E63), 0, VLOOKUP(VLOOKUP($A63, 'E4 TB Allocation Details'!$A$18:$L$205, MATCH("A &amp; G ID", 'E4 TB Allocation Details'!$A$18:$L$18, 0),FALSE), 'E2 Allocators'!$B$15:$W$361, MATCH('O5 Details by Class &amp; Accounts'!CD$18, 'E2 Allocators'!$B$15:$W$15, 0),FALSE)*$E63)</f>
        <v>0</v>
      </c>
      <c r="CE63" s="1412">
        <f ca="1">IF(ISERROR(VLOOKUP(VLOOKUP($A63, 'E4 TB Allocation Details'!$A$18:$L$205, MATCH("A &amp; G ID", 'E4 TB Allocation Details'!$A$18:$L$18, 0),FALSE), 'E2 Allocators'!$B$15:$W$361, MATCH('O5 Details by Class &amp; Accounts'!CE$18, 'E2 Allocators'!$B$15:$W$15, 0),FALSE)*$E63), 0, VLOOKUP(VLOOKUP($A63, 'E4 TB Allocation Details'!$A$18:$L$205, MATCH("A &amp; G ID", 'E4 TB Allocation Details'!$A$18:$L$18, 0),FALSE), 'E2 Allocators'!$B$15:$W$361, MATCH('O5 Details by Class &amp; Accounts'!CE$18, 'E2 Allocators'!$B$15:$W$15, 0),FALSE)*$E63)</f>
        <v>0</v>
      </c>
      <c r="CF63" s="1412">
        <f ca="1">IF(ISERROR(VLOOKUP(VLOOKUP($A63, 'E4 TB Allocation Details'!$A$18:$L$205, MATCH("A &amp; G ID", 'E4 TB Allocation Details'!$A$18:$L$18, 0),FALSE), 'E2 Allocators'!$B$15:$W$361, MATCH('O5 Details by Class &amp; Accounts'!CF$18, 'E2 Allocators'!$B$15:$W$15, 0),FALSE)*$E63), 0, VLOOKUP(VLOOKUP($A63, 'E4 TB Allocation Details'!$A$18:$L$205, MATCH("A &amp; G ID", 'E4 TB Allocation Details'!$A$18:$L$18, 0),FALSE), 'E2 Allocators'!$B$15:$W$361, MATCH('O5 Details by Class &amp; Accounts'!CF$18, 'E2 Allocators'!$B$15:$W$15, 0),FALSE)*$E63)</f>
        <v>0</v>
      </c>
      <c r="CG63" s="1412">
        <f ca="1">IF(ISERROR(VLOOKUP(VLOOKUP($A63, 'E4 TB Allocation Details'!$A$18:$L$205, MATCH("A &amp; G ID", 'E4 TB Allocation Details'!$A$18:$L$18, 0),FALSE), 'E2 Allocators'!$B$15:$W$361, MATCH('O5 Details by Class &amp; Accounts'!CG$18, 'E2 Allocators'!$B$15:$W$15, 0),FALSE)*$E63), 0, VLOOKUP(VLOOKUP($A63, 'E4 TB Allocation Details'!$A$18:$L$205, MATCH("A &amp; G ID", 'E4 TB Allocation Details'!$A$18:$L$18, 0),FALSE), 'E2 Allocators'!$B$15:$W$361, MATCH('O5 Details by Class &amp; Accounts'!CG$18, 'E2 Allocators'!$B$15:$W$15, 0),FALSE)*$E63)</f>
        <v>0</v>
      </c>
      <c r="CH63" s="1412">
        <f ca="1">IF(ISERROR(VLOOKUP(VLOOKUP($A63, 'E4 TB Allocation Details'!$A$18:$L$205, MATCH("A &amp; G ID", 'E4 TB Allocation Details'!$A$18:$L$18, 0),FALSE), 'E2 Allocators'!$B$15:$W$361, MATCH('O5 Details by Class &amp; Accounts'!CH$18, 'E2 Allocators'!$B$15:$W$15, 0),FALSE)*$E63), 0, VLOOKUP(VLOOKUP($A63, 'E4 TB Allocation Details'!$A$18:$L$205, MATCH("A &amp; G ID", 'E4 TB Allocation Details'!$A$18:$L$18, 0),FALSE), 'E2 Allocators'!$B$15:$W$361, MATCH('O5 Details by Class &amp; Accounts'!CH$18, 'E2 Allocators'!$B$15:$W$15, 0),FALSE)*$E63)</f>
        <v>0</v>
      </c>
      <c r="CI63" s="1412">
        <f ca="1">IF(ISERROR(VLOOKUP(VLOOKUP($A63, 'E4 TB Allocation Details'!$A$18:$L$205, MATCH("A &amp; G ID", 'E4 TB Allocation Details'!$A$18:$L$18, 0),FALSE), 'E2 Allocators'!$B$15:$W$361, MATCH('O5 Details by Class &amp; Accounts'!CI$18, 'E2 Allocators'!$B$15:$W$15, 0),FALSE)*$E63), 0, VLOOKUP(VLOOKUP($A63, 'E4 TB Allocation Details'!$A$18:$L$205, MATCH("A &amp; G ID", 'E4 TB Allocation Details'!$A$18:$L$18, 0),FALSE), 'E2 Allocators'!$B$15:$W$361, MATCH('O5 Details by Class &amp; Accounts'!CI$18, 'E2 Allocators'!$B$15:$W$15, 0),FALSE)*$E63)</f>
        <v>0</v>
      </c>
      <c r="CJ63" s="1412">
        <f ca="1">IF(ISERROR(VLOOKUP(VLOOKUP($A63, 'E4 TB Allocation Details'!$A$18:$L$205, MATCH("A &amp; G ID", 'E4 TB Allocation Details'!$A$18:$L$18, 0),FALSE), 'E2 Allocators'!$B$15:$W$361, MATCH('O5 Details by Class &amp; Accounts'!CJ$18, 'E2 Allocators'!$B$15:$W$15, 0),FALSE)*$E63), 0, VLOOKUP(VLOOKUP($A63, 'E4 TB Allocation Details'!$A$18:$L$205, MATCH("A &amp; G ID", 'E4 TB Allocation Details'!$A$18:$L$18, 0),FALSE), 'E2 Allocators'!$B$15:$W$361, MATCH('O5 Details by Class &amp; Accounts'!CJ$18, 'E2 Allocators'!$B$15:$W$15, 0),FALSE)*$E63)</f>
        <v>0</v>
      </c>
      <c r="CK63" s="1412">
        <f ca="1">IF(ISERROR(VLOOKUP(VLOOKUP($A63, 'E4 TB Allocation Details'!$A$18:$L$205, MATCH("A &amp; G ID", 'E4 TB Allocation Details'!$A$18:$L$18, 0),FALSE), 'E2 Allocators'!$B$15:$W$361, MATCH('O5 Details by Class &amp; Accounts'!CK$18, 'E2 Allocators'!$B$15:$W$15, 0),FALSE)*$E63), 0, VLOOKUP(VLOOKUP($A63, 'E4 TB Allocation Details'!$A$18:$L$205, MATCH("A &amp; G ID", 'E4 TB Allocation Details'!$A$18:$L$18, 0),FALSE), 'E2 Allocators'!$B$15:$W$361, MATCH('O5 Details by Class &amp; Accounts'!CK$18, 'E2 Allocators'!$B$15:$W$15, 0),FALSE)*$E63)</f>
        <v>0</v>
      </c>
      <c r="CL63" s="1412">
        <f ca="1">IF(ISERROR(VLOOKUP(VLOOKUP($A63, 'E4 TB Allocation Details'!$A$18:$L$205, MATCH("A &amp; G ID", 'E4 TB Allocation Details'!$A$18:$L$18, 0),FALSE), 'E2 Allocators'!$B$15:$W$361, MATCH('O5 Details by Class &amp; Accounts'!CL$18, 'E2 Allocators'!$B$15:$W$15, 0),FALSE)*$E63), 0, VLOOKUP(VLOOKUP($A63, 'E4 TB Allocation Details'!$A$18:$L$205, MATCH("A &amp; G ID", 'E4 TB Allocation Details'!$A$18:$L$18, 0),FALSE), 'E2 Allocators'!$B$15:$W$361, MATCH('O5 Details by Class &amp; Accounts'!CL$18, 'E2 Allocators'!$B$15:$W$15, 0),FALSE)*$E63)</f>
        <v>0</v>
      </c>
      <c r="CM63" s="1412">
        <f ca="1">IF(ISERROR(VLOOKUP(VLOOKUP($A63, 'E4 TB Allocation Details'!$A$18:$L$205, MATCH("A &amp; G ID", 'E4 TB Allocation Details'!$A$18:$L$18, 0),FALSE), 'E2 Allocators'!$B$15:$W$361, MATCH('O5 Details by Class &amp; Accounts'!CM$18, 'E2 Allocators'!$B$15:$W$15, 0),FALSE)*$E63), 0, VLOOKUP(VLOOKUP($A63, 'E4 TB Allocation Details'!$A$18:$L$205, MATCH("A &amp; G ID", 'E4 TB Allocation Details'!$A$18:$L$18, 0),FALSE), 'E2 Allocators'!$B$15:$W$361, MATCH('O5 Details by Class &amp; Accounts'!CM$18, 'E2 Allocators'!$B$15:$W$15, 0),FALSE)*$E63)</f>
        <v>0</v>
      </c>
      <c r="CN63" s="1412">
        <f t="shared" si="12"/>
        <v>0</v>
      </c>
      <c r="CO63" s="1792">
        <f t="shared" si="7"/>
        <v>0</v>
      </c>
      <c r="CQ63" s="2087" t="s">
        <v>343</v>
      </c>
    </row>
    <row r="64" spans="1:95" s="81" customFormat="1" ht="12.75">
      <c r="A64" s="1170">
        <v>1915</v>
      </c>
      <c r="B64" s="452" t="s">
        <v>956</v>
      </c>
      <c r="C64" s="1789">
        <f ca="1">IF(ISERROR(VLOOKUP($A64,'I3 TB Data'!$A$23:$H$458,MATCH('O5 Details by Class &amp; Accounts'!$C$18, 'I3 TB Data'!$A$23:$H$23,0),0)), 0, VLOOKUP($A64,'I3 TB Data'!$A$23:$H$458,MATCH('O5 Details by Class &amp; Accounts'!$C$18,'I3 TB Data'!$A$23:$H$23,0),0))</f>
        <v>54000</v>
      </c>
      <c r="D64" s="1790">
        <f ca="1">'I4 BO ASSETS'!E65</f>
        <v>0</v>
      </c>
      <c r="E64" s="1789">
        <f t="shared" si="6"/>
        <v>54000</v>
      </c>
      <c r="F64" s="1791">
        <f ca="1">IF(ISERROR(VLOOKUP($A64, 'E1 Categorization'!A33:E122, MATCH("Customer Component", 'E1 Categorization'!$A$33:$E$33,0), 0)), 0, IF(VLOOKUP($A64, 'E1 Categorization'!A33:E122, MATCH("Customer Component", 'E1 Categorization'!$A$33:$E$33,0), 0)=0, 'O5 Details by Class &amp; Accounts'!$E64, IF(AND(VLOOKUP($A64, 'E1 Categorization'!A33:E122, MATCH("Customer Component", 'E1 Categorization'!$A$33:$E$33,0), 0) &gt;0, VLOOKUP($A64, 'E1 Categorization'!A33:E122, MATCH("Customer Component", 'E1 Categorization'!$A$33:$E$33,0), 0)&lt;1), 'O5 Details by Class &amp; Accounts'!$E64*(1-VLOOKUP($A64, 'E1 Categorization'!A33:E122, MATCH("Customer Component", 'E1 Categorization'!$A$33:$E$33,0), 0)), 0)))</f>
        <v>0</v>
      </c>
      <c r="G64" s="1791">
        <f ca="1">IF(ISERROR(VLOOKUP($A64, 'E1 Categorization'!A33:E122, MATCH("Customer Component", 'E1 Categorization'!$A$33:$E$33,0), 0)),0, IF(VLOOKUP($A64, 'E1 Categorization'!A33:E122, MATCH("Customer Component", 'E1 Categorization'!$A$33:$E$33,0), 0)=0, 0, IF(AND(VLOOKUP($A64, 'E1 Categorization'!A33:E122, MATCH("Customer Component", 'E1 Categorization'!$A$33:$E$33,0), 0) &gt;0, VLOOKUP($A64, 'E1 Categorization'!A33:E122, MATCH("Customer Component", 'E1 Categorization'!$A$33:$E$33,0), 0)&lt;1), 'O5 Details by Class &amp; Accounts'!$E64*(VLOOKUP($A64, 'E1 Categorization'!A33:E122, MATCH("Customer Component", 'E1 Categorization'!$A$33:$E$33,0), 0)), 'O5 Details by Class &amp; Accounts'!$E64)))</f>
        <v>0</v>
      </c>
      <c r="H64" s="1412">
        <f t="shared" si="8"/>
        <v>0</v>
      </c>
      <c r="I64" s="1412">
        <f ca="1">IF(ISERROR(VLOOKUP(VLOOKUP($A64, 'E4 TB Allocation Details'!$A$18:$L$205, MATCH("Demand ID", 'E4 TB Allocation Details'!$A$18:$L$18, 0),FALSE), 'E2 Allocators'!$B$15:$W$361, MATCH('O5 Details by Class &amp; Accounts'!I$18, 'E2 Allocators'!$B$15:$W$15, 0),FALSE)*$F64), 0, VLOOKUP(VLOOKUP($A64, 'E4 TB Allocation Details'!$A$18:$L$205, MATCH("Demand ID", 'E4 TB Allocation Details'!$A$18:$L$18, 0),FALSE), 'E2 Allocators'!$B$15:$W$361, MATCH('O5 Details by Class &amp; Accounts'!I$18, 'E2 Allocators'!$B$15:$W$15, 0),FALSE)*$F64)</f>
        <v>0</v>
      </c>
      <c r="J64" s="1412">
        <f ca="1">IF(ISERROR(VLOOKUP(VLOOKUP($A64, 'E4 TB Allocation Details'!$A$18:$L$205, MATCH("Demand ID", 'E4 TB Allocation Details'!$A$18:$L$18, 0),FALSE), 'E2 Allocators'!$B$15:$W$361, MATCH('O5 Details by Class &amp; Accounts'!J$18, 'E2 Allocators'!$B$15:$W$15, 0),FALSE)*$F64), 0, VLOOKUP(VLOOKUP($A64, 'E4 TB Allocation Details'!$A$18:$L$205, MATCH("Demand ID", 'E4 TB Allocation Details'!$A$18:$L$18, 0),FALSE), 'E2 Allocators'!$B$15:$W$361, MATCH('O5 Details by Class &amp; Accounts'!J$18, 'E2 Allocators'!$B$15:$W$15, 0),FALSE)*$F64)</f>
        <v>0</v>
      </c>
      <c r="K64" s="1412">
        <f ca="1">IF(ISERROR(VLOOKUP(VLOOKUP($A64, 'E4 TB Allocation Details'!$A$18:$L$205, MATCH("Demand ID", 'E4 TB Allocation Details'!$A$18:$L$18, 0),FALSE), 'E2 Allocators'!$B$15:$W$361, MATCH('O5 Details by Class &amp; Accounts'!K$18, 'E2 Allocators'!$B$15:$W$15, 0),FALSE)*$F64), 0, VLOOKUP(VLOOKUP($A64, 'E4 TB Allocation Details'!$A$18:$L$205, MATCH("Demand ID", 'E4 TB Allocation Details'!$A$18:$L$18, 0),FALSE), 'E2 Allocators'!$B$15:$W$361, MATCH('O5 Details by Class &amp; Accounts'!K$18, 'E2 Allocators'!$B$15:$W$15, 0),FALSE)*$F64)</f>
        <v>0</v>
      </c>
      <c r="L64" s="1412">
        <f ca="1">IF(ISERROR(VLOOKUP(VLOOKUP($A64, 'E4 TB Allocation Details'!$A$18:$L$205, MATCH("Demand ID", 'E4 TB Allocation Details'!$A$18:$L$18, 0),FALSE), 'E2 Allocators'!$B$15:$W$361, MATCH('O5 Details by Class &amp; Accounts'!L$18, 'E2 Allocators'!$B$15:$W$15, 0),FALSE)*$F64), 0, VLOOKUP(VLOOKUP($A64, 'E4 TB Allocation Details'!$A$18:$L$205, MATCH("Demand ID", 'E4 TB Allocation Details'!$A$18:$L$18, 0),FALSE), 'E2 Allocators'!$B$15:$W$361, MATCH('O5 Details by Class &amp; Accounts'!L$18, 'E2 Allocators'!$B$15:$W$15, 0),FALSE)*$F64)</f>
        <v>0</v>
      </c>
      <c r="M64" s="1412">
        <f ca="1">IF(ISERROR(VLOOKUP(VLOOKUP($A64, 'E4 TB Allocation Details'!$A$18:$L$205, MATCH("Demand ID", 'E4 TB Allocation Details'!$A$18:$L$18, 0),FALSE), 'E2 Allocators'!$B$15:$W$361, MATCH('O5 Details by Class &amp; Accounts'!M$18, 'E2 Allocators'!$B$15:$W$15, 0),FALSE)*$F64), 0, VLOOKUP(VLOOKUP($A64, 'E4 TB Allocation Details'!$A$18:$L$205, MATCH("Demand ID", 'E4 TB Allocation Details'!$A$18:$L$18, 0),FALSE), 'E2 Allocators'!$B$15:$W$361, MATCH('O5 Details by Class &amp; Accounts'!M$18, 'E2 Allocators'!$B$15:$W$15, 0),FALSE)*$F64)</f>
        <v>0</v>
      </c>
      <c r="N64" s="1412">
        <f ca="1">IF(ISERROR(VLOOKUP(VLOOKUP($A64, 'E4 TB Allocation Details'!$A$18:$L$205, MATCH("Demand ID", 'E4 TB Allocation Details'!$A$18:$L$18, 0),FALSE), 'E2 Allocators'!$B$15:$W$361, MATCH('O5 Details by Class &amp; Accounts'!N$18, 'E2 Allocators'!$B$15:$W$15, 0),FALSE)*$F64), 0, VLOOKUP(VLOOKUP($A64, 'E4 TB Allocation Details'!$A$18:$L$205, MATCH("Demand ID", 'E4 TB Allocation Details'!$A$18:$L$18, 0),FALSE), 'E2 Allocators'!$B$15:$W$361, MATCH('O5 Details by Class &amp; Accounts'!N$18, 'E2 Allocators'!$B$15:$W$15, 0),FALSE)*$F64)</f>
        <v>0</v>
      </c>
      <c r="O64" s="1412">
        <f ca="1">IF(ISERROR(VLOOKUP(VLOOKUP($A64, 'E4 TB Allocation Details'!$A$18:$L$205, MATCH("Demand ID", 'E4 TB Allocation Details'!$A$18:$L$18, 0),FALSE), 'E2 Allocators'!$B$15:$W$361, MATCH('O5 Details by Class &amp; Accounts'!O$18, 'E2 Allocators'!$B$15:$W$15, 0),FALSE)*$F64), 0, VLOOKUP(VLOOKUP($A64, 'E4 TB Allocation Details'!$A$18:$L$205, MATCH("Demand ID", 'E4 TB Allocation Details'!$A$18:$L$18, 0),FALSE), 'E2 Allocators'!$B$15:$W$361, MATCH('O5 Details by Class &amp; Accounts'!O$18, 'E2 Allocators'!$B$15:$W$15, 0),FALSE)*$F64)</f>
        <v>0</v>
      </c>
      <c r="P64" s="1412">
        <f ca="1">IF(ISERROR(VLOOKUP(VLOOKUP($A64, 'E4 TB Allocation Details'!$A$18:$L$205, MATCH("Demand ID", 'E4 TB Allocation Details'!$A$18:$L$18, 0),FALSE), 'E2 Allocators'!$B$15:$W$361, MATCH('O5 Details by Class &amp; Accounts'!P$18, 'E2 Allocators'!$B$15:$W$15, 0),FALSE)*$F64), 0, VLOOKUP(VLOOKUP($A64, 'E4 TB Allocation Details'!$A$18:$L$205, MATCH("Demand ID", 'E4 TB Allocation Details'!$A$18:$L$18, 0),FALSE), 'E2 Allocators'!$B$15:$W$361, MATCH('O5 Details by Class &amp; Accounts'!P$18, 'E2 Allocators'!$B$15:$W$15, 0),FALSE)*$F64)</f>
        <v>0</v>
      </c>
      <c r="Q64" s="1412">
        <f ca="1">IF(ISERROR(VLOOKUP(VLOOKUP($A64, 'E4 TB Allocation Details'!$A$18:$L$205, MATCH("Demand ID", 'E4 TB Allocation Details'!$A$18:$L$18, 0),FALSE), 'E2 Allocators'!$B$15:$W$361, MATCH('O5 Details by Class &amp; Accounts'!Q$18, 'E2 Allocators'!$B$15:$W$15, 0),FALSE)*$F64), 0, VLOOKUP(VLOOKUP($A64, 'E4 TB Allocation Details'!$A$18:$L$205, MATCH("Demand ID", 'E4 TB Allocation Details'!$A$18:$L$18, 0),FALSE), 'E2 Allocators'!$B$15:$W$361, MATCH('O5 Details by Class &amp; Accounts'!Q$18, 'E2 Allocators'!$B$15:$W$15, 0),FALSE)*$F64)</f>
        <v>0</v>
      </c>
      <c r="R64" s="1412">
        <f ca="1">IF(ISERROR(VLOOKUP(VLOOKUP($A64, 'E4 TB Allocation Details'!$A$18:$L$205, MATCH("Demand ID", 'E4 TB Allocation Details'!$A$18:$L$18, 0),FALSE), 'E2 Allocators'!$B$15:$W$361, MATCH('O5 Details by Class &amp; Accounts'!R$18, 'E2 Allocators'!$B$15:$W$15, 0),FALSE)*$F64), 0, VLOOKUP(VLOOKUP($A64, 'E4 TB Allocation Details'!$A$18:$L$205, MATCH("Demand ID", 'E4 TB Allocation Details'!$A$18:$L$18, 0),FALSE), 'E2 Allocators'!$B$15:$W$361, MATCH('O5 Details by Class &amp; Accounts'!R$18, 'E2 Allocators'!$B$15:$W$15, 0),FALSE)*$F64)</f>
        <v>0</v>
      </c>
      <c r="S64" s="1412">
        <f ca="1">IF(ISERROR(VLOOKUP(VLOOKUP($A64, 'E4 TB Allocation Details'!$A$18:$L$205, MATCH("Demand ID", 'E4 TB Allocation Details'!$A$18:$L$18, 0),FALSE), 'E2 Allocators'!$B$15:$W$361, MATCH('O5 Details by Class &amp; Accounts'!S$18, 'E2 Allocators'!$B$15:$W$15, 0),FALSE)*$F64), 0, VLOOKUP(VLOOKUP($A64, 'E4 TB Allocation Details'!$A$18:$L$205, MATCH("Demand ID", 'E4 TB Allocation Details'!$A$18:$L$18, 0),FALSE), 'E2 Allocators'!$B$15:$W$361, MATCH('O5 Details by Class &amp; Accounts'!S$18, 'E2 Allocators'!$B$15:$W$15, 0),FALSE)*$F64)</f>
        <v>0</v>
      </c>
      <c r="T64" s="1412">
        <f ca="1">IF(ISERROR(VLOOKUP(VLOOKUP($A64, 'E4 TB Allocation Details'!$A$18:$L$205, MATCH("Demand ID", 'E4 TB Allocation Details'!$A$18:$L$18, 0),FALSE), 'E2 Allocators'!$B$15:$W$361, MATCH('O5 Details by Class &amp; Accounts'!T$18, 'E2 Allocators'!$B$15:$W$15, 0),FALSE)*$F64), 0, VLOOKUP(VLOOKUP($A64, 'E4 TB Allocation Details'!$A$18:$L$205, MATCH("Demand ID", 'E4 TB Allocation Details'!$A$18:$L$18, 0),FALSE), 'E2 Allocators'!$B$15:$W$361, MATCH('O5 Details by Class &amp; Accounts'!T$18, 'E2 Allocators'!$B$15:$W$15, 0),FALSE)*$F64)</f>
        <v>0</v>
      </c>
      <c r="U64" s="1412">
        <f ca="1">IF(ISERROR(VLOOKUP(VLOOKUP($A64, 'E4 TB Allocation Details'!$A$18:$L$205, MATCH("Demand ID", 'E4 TB Allocation Details'!$A$18:$L$18, 0),FALSE), 'E2 Allocators'!$B$15:$W$361, MATCH('O5 Details by Class &amp; Accounts'!U$18, 'E2 Allocators'!$B$15:$W$15, 0),FALSE)*$F64), 0, VLOOKUP(VLOOKUP($A64, 'E4 TB Allocation Details'!$A$18:$L$205, MATCH("Demand ID", 'E4 TB Allocation Details'!$A$18:$L$18, 0),FALSE), 'E2 Allocators'!$B$15:$W$361, MATCH('O5 Details by Class &amp; Accounts'!U$18, 'E2 Allocators'!$B$15:$W$15, 0),FALSE)*$F64)</f>
        <v>0</v>
      </c>
      <c r="V64" s="1412">
        <f ca="1">IF(ISERROR(VLOOKUP(VLOOKUP($A64, 'E4 TB Allocation Details'!$A$18:$L$205, MATCH("Demand ID", 'E4 TB Allocation Details'!$A$18:$L$18, 0),FALSE), 'E2 Allocators'!$B$15:$W$361, MATCH('O5 Details by Class &amp; Accounts'!V$18, 'E2 Allocators'!$B$15:$W$15, 0),FALSE)*$F64), 0, VLOOKUP(VLOOKUP($A64, 'E4 TB Allocation Details'!$A$18:$L$205, MATCH("Demand ID", 'E4 TB Allocation Details'!$A$18:$L$18, 0),FALSE), 'E2 Allocators'!$B$15:$W$361, MATCH('O5 Details by Class &amp; Accounts'!V$18, 'E2 Allocators'!$B$15:$W$15, 0),FALSE)*$F64)</f>
        <v>0</v>
      </c>
      <c r="W64" s="1412">
        <f ca="1">IF(ISERROR(VLOOKUP(VLOOKUP($A64, 'E4 TB Allocation Details'!$A$18:$L$205, MATCH("Demand ID", 'E4 TB Allocation Details'!$A$18:$L$18, 0),FALSE), 'E2 Allocators'!$B$15:$W$361, MATCH('O5 Details by Class &amp; Accounts'!W$18, 'E2 Allocators'!$B$15:$W$15, 0),FALSE)*$F64), 0, VLOOKUP(VLOOKUP($A64, 'E4 TB Allocation Details'!$A$18:$L$205, MATCH("Demand ID", 'E4 TB Allocation Details'!$A$18:$L$18, 0),FALSE), 'E2 Allocators'!$B$15:$W$361, MATCH('O5 Details by Class &amp; Accounts'!W$18, 'E2 Allocators'!$B$15:$W$15, 0),FALSE)*$F64)</f>
        <v>0</v>
      </c>
      <c r="X64" s="1412">
        <f ca="1">IF(ISERROR(VLOOKUP(VLOOKUP($A64, 'E4 TB Allocation Details'!$A$18:$L$205, MATCH("Demand ID", 'E4 TB Allocation Details'!$A$18:$L$18, 0),FALSE), 'E2 Allocators'!$B$15:$W$361, MATCH('O5 Details by Class &amp; Accounts'!X$18, 'E2 Allocators'!$B$15:$W$15, 0),FALSE)*$F64), 0, VLOOKUP(VLOOKUP($A64, 'E4 TB Allocation Details'!$A$18:$L$205, MATCH("Demand ID", 'E4 TB Allocation Details'!$A$18:$L$18, 0),FALSE), 'E2 Allocators'!$B$15:$W$361, MATCH('O5 Details by Class &amp; Accounts'!X$18, 'E2 Allocators'!$B$15:$W$15, 0),FALSE)*$F64)</f>
        <v>0</v>
      </c>
      <c r="Y64" s="1412">
        <f ca="1">IF(ISERROR(VLOOKUP(VLOOKUP($A64, 'E4 TB Allocation Details'!$A$18:$L$205, MATCH("Demand ID", 'E4 TB Allocation Details'!$A$18:$L$18, 0),FALSE), 'E2 Allocators'!$B$15:$W$361, MATCH('O5 Details by Class &amp; Accounts'!Y$18, 'E2 Allocators'!$B$15:$W$15, 0),FALSE)*$F64), 0, VLOOKUP(VLOOKUP($A64, 'E4 TB Allocation Details'!$A$18:$L$205, MATCH("Demand ID", 'E4 TB Allocation Details'!$A$18:$L$18, 0),FALSE), 'E2 Allocators'!$B$15:$W$361, MATCH('O5 Details by Class &amp; Accounts'!Y$18, 'E2 Allocators'!$B$15:$W$15, 0),FALSE)*$F64)</f>
        <v>0</v>
      </c>
      <c r="Z64" s="1412">
        <f ca="1">IF(ISERROR(VLOOKUP(VLOOKUP($A64, 'E4 TB Allocation Details'!$A$18:$L$205, MATCH("Demand ID", 'E4 TB Allocation Details'!$A$18:$L$18, 0),FALSE), 'E2 Allocators'!$B$15:$W$361, MATCH('O5 Details by Class &amp; Accounts'!Z$18, 'E2 Allocators'!$B$15:$W$15, 0),FALSE)*$F64), 0, VLOOKUP(VLOOKUP($A64, 'E4 TB Allocation Details'!$A$18:$L$205, MATCH("Demand ID", 'E4 TB Allocation Details'!$A$18:$L$18, 0),FALSE), 'E2 Allocators'!$B$15:$W$361, MATCH('O5 Details by Class &amp; Accounts'!Z$18, 'E2 Allocators'!$B$15:$W$15, 0),FALSE)*$F64)</f>
        <v>0</v>
      </c>
      <c r="AA64" s="1412">
        <f ca="1">IF(ISERROR(VLOOKUP(VLOOKUP($A64, 'E4 TB Allocation Details'!$A$18:$L$205, MATCH("Demand ID", 'E4 TB Allocation Details'!$A$18:$L$18, 0),FALSE), 'E2 Allocators'!$B$15:$W$361, MATCH('O5 Details by Class &amp; Accounts'!AA$18, 'E2 Allocators'!$B$15:$W$15, 0),FALSE)*$F64), 0, VLOOKUP(VLOOKUP($A64, 'E4 TB Allocation Details'!$A$18:$L$205, MATCH("Demand ID", 'E4 TB Allocation Details'!$A$18:$L$18, 0),FALSE), 'E2 Allocators'!$B$15:$W$361, MATCH('O5 Details by Class &amp; Accounts'!AA$18, 'E2 Allocators'!$B$15:$W$15, 0),FALSE)*$F64)</f>
        <v>0</v>
      </c>
      <c r="AB64" s="1412">
        <f ca="1">IF(ISERROR(VLOOKUP(VLOOKUP($A64, 'E4 TB Allocation Details'!$A$18:$L$205, MATCH("Demand ID", 'E4 TB Allocation Details'!$A$18:$L$18, 0),FALSE), 'E2 Allocators'!$B$15:$W$361, MATCH('O5 Details by Class &amp; Accounts'!AB$18, 'E2 Allocators'!$B$15:$W$15, 0),FALSE)*$F64), 0, VLOOKUP(VLOOKUP($A64, 'E4 TB Allocation Details'!$A$18:$L$205, MATCH("Demand ID", 'E4 TB Allocation Details'!$A$18:$L$18, 0),FALSE), 'E2 Allocators'!$B$15:$W$361, MATCH('O5 Details by Class &amp; Accounts'!AB$18, 'E2 Allocators'!$B$15:$W$15, 0),FALSE)*$F64)</f>
        <v>0</v>
      </c>
      <c r="AC64" s="1412">
        <f t="shared" si="9"/>
        <v>0</v>
      </c>
      <c r="AD64" s="1412">
        <f ca="1">IF(ISERROR(VLOOKUP(VLOOKUP($A64, 'E4 TB Allocation Details'!$A$18:$L$205, MATCH("Customer ID", 'E4 TB Allocation Details'!$A$18:$L$18, 0),FALSE), 'E2 Allocators'!$B$15:$W$361, MATCH('O5 Details by Class &amp; Accounts'!AD$18, 'E2 Allocators'!$B$15:$W$15, 0),FALSE)*$G64), 0, VLOOKUP(VLOOKUP($A64, 'E4 TB Allocation Details'!$A$18:$L$205, MATCH("Customer ID", 'E4 TB Allocation Details'!$A$18:$L$18, 0),FALSE), 'E2 Allocators'!$B$15:$W$361, MATCH('O5 Details by Class &amp; Accounts'!AD$18, 'E2 Allocators'!$B$15:$W$15, 0),FALSE)*$G64)</f>
        <v>0</v>
      </c>
      <c r="AE64" s="1412">
        <f ca="1">IF(ISERROR(VLOOKUP(VLOOKUP($A64, 'E4 TB Allocation Details'!$A$18:$L$205, MATCH("Customer ID", 'E4 TB Allocation Details'!$A$18:$L$18, 0),FALSE), 'E2 Allocators'!$B$15:$W$361, MATCH('O5 Details by Class &amp; Accounts'!AE$18, 'E2 Allocators'!$B$15:$W$15, 0),FALSE)*$G64), 0, VLOOKUP(VLOOKUP($A64, 'E4 TB Allocation Details'!$A$18:$L$205, MATCH("Customer ID", 'E4 TB Allocation Details'!$A$18:$L$18, 0),FALSE), 'E2 Allocators'!$B$15:$W$361, MATCH('O5 Details by Class &amp; Accounts'!AE$18, 'E2 Allocators'!$B$15:$W$15, 0),FALSE)*$G64)</f>
        <v>0</v>
      </c>
      <c r="AF64" s="1412">
        <f ca="1">IF(ISERROR(VLOOKUP(VLOOKUP($A64, 'E4 TB Allocation Details'!$A$18:$L$205, MATCH("Customer ID", 'E4 TB Allocation Details'!$A$18:$L$18, 0),FALSE), 'E2 Allocators'!$B$15:$W$361, MATCH('O5 Details by Class &amp; Accounts'!AF$18, 'E2 Allocators'!$B$15:$W$15, 0),FALSE)*$G64), 0, VLOOKUP(VLOOKUP($A64, 'E4 TB Allocation Details'!$A$18:$L$205, MATCH("Customer ID", 'E4 TB Allocation Details'!$A$18:$L$18, 0),FALSE), 'E2 Allocators'!$B$15:$W$361, MATCH('O5 Details by Class &amp; Accounts'!AF$18, 'E2 Allocators'!$B$15:$W$15, 0),FALSE)*$G64)</f>
        <v>0</v>
      </c>
      <c r="AG64" s="1412">
        <f ca="1">IF(ISERROR(VLOOKUP(VLOOKUP($A64, 'E4 TB Allocation Details'!$A$18:$L$205, MATCH("Customer ID", 'E4 TB Allocation Details'!$A$18:$L$18, 0),FALSE), 'E2 Allocators'!$B$15:$W$361, MATCH('O5 Details by Class &amp; Accounts'!AG$18, 'E2 Allocators'!$B$15:$W$15, 0),FALSE)*$G64), 0, VLOOKUP(VLOOKUP($A64, 'E4 TB Allocation Details'!$A$18:$L$205, MATCH("Customer ID", 'E4 TB Allocation Details'!$A$18:$L$18, 0),FALSE), 'E2 Allocators'!$B$15:$W$361, MATCH('O5 Details by Class &amp; Accounts'!AG$18, 'E2 Allocators'!$B$15:$W$15, 0),FALSE)*$G64)</f>
        <v>0</v>
      </c>
      <c r="AH64" s="1412">
        <f ca="1">IF(ISERROR(VLOOKUP(VLOOKUP($A64, 'E4 TB Allocation Details'!$A$18:$L$205, MATCH("Customer ID", 'E4 TB Allocation Details'!$A$18:$L$18, 0),FALSE), 'E2 Allocators'!$B$15:$W$361, MATCH('O5 Details by Class &amp; Accounts'!AH$18, 'E2 Allocators'!$B$15:$W$15, 0),FALSE)*$G64), 0, VLOOKUP(VLOOKUP($A64, 'E4 TB Allocation Details'!$A$18:$L$205, MATCH("Customer ID", 'E4 TB Allocation Details'!$A$18:$L$18, 0),FALSE), 'E2 Allocators'!$B$15:$W$361, MATCH('O5 Details by Class &amp; Accounts'!AH$18, 'E2 Allocators'!$B$15:$W$15, 0),FALSE)*$G64)</f>
        <v>0</v>
      </c>
      <c r="AI64" s="1412">
        <f ca="1">IF(ISERROR(VLOOKUP(VLOOKUP($A64, 'E4 TB Allocation Details'!$A$18:$L$205, MATCH("Customer ID", 'E4 TB Allocation Details'!$A$18:$L$18, 0),FALSE), 'E2 Allocators'!$B$15:$W$361, MATCH('O5 Details by Class &amp; Accounts'!AI$18, 'E2 Allocators'!$B$15:$W$15, 0),FALSE)*$G64), 0, VLOOKUP(VLOOKUP($A64, 'E4 TB Allocation Details'!$A$18:$L$205, MATCH("Customer ID", 'E4 TB Allocation Details'!$A$18:$L$18, 0),FALSE), 'E2 Allocators'!$B$15:$W$361, MATCH('O5 Details by Class &amp; Accounts'!AI$18, 'E2 Allocators'!$B$15:$W$15, 0),FALSE)*$G64)</f>
        <v>0</v>
      </c>
      <c r="AJ64" s="1412">
        <f ca="1">IF(ISERROR(VLOOKUP(VLOOKUP($A64, 'E4 TB Allocation Details'!$A$18:$L$205, MATCH("Customer ID", 'E4 TB Allocation Details'!$A$18:$L$18, 0),FALSE), 'E2 Allocators'!$B$15:$W$361, MATCH('O5 Details by Class &amp; Accounts'!AJ$18, 'E2 Allocators'!$B$15:$W$15, 0),FALSE)*$G64), 0, VLOOKUP(VLOOKUP($A64, 'E4 TB Allocation Details'!$A$18:$L$205, MATCH("Customer ID", 'E4 TB Allocation Details'!$A$18:$L$18, 0),FALSE), 'E2 Allocators'!$B$15:$W$361, MATCH('O5 Details by Class &amp; Accounts'!AJ$18, 'E2 Allocators'!$B$15:$W$15, 0),FALSE)*$G64)</f>
        <v>0</v>
      </c>
      <c r="AK64" s="1412">
        <f ca="1">IF(ISERROR(VLOOKUP(VLOOKUP($A64, 'E4 TB Allocation Details'!$A$18:$L$205, MATCH("Customer ID", 'E4 TB Allocation Details'!$A$18:$L$18, 0),FALSE), 'E2 Allocators'!$B$15:$W$361, MATCH('O5 Details by Class &amp; Accounts'!AK$18, 'E2 Allocators'!$B$15:$W$15, 0),FALSE)*$G64), 0, VLOOKUP(VLOOKUP($A64, 'E4 TB Allocation Details'!$A$18:$L$205, MATCH("Customer ID", 'E4 TB Allocation Details'!$A$18:$L$18, 0),FALSE), 'E2 Allocators'!$B$15:$W$361, MATCH('O5 Details by Class &amp; Accounts'!AK$18, 'E2 Allocators'!$B$15:$W$15, 0),FALSE)*$G64)</f>
        <v>0</v>
      </c>
      <c r="AL64" s="1412">
        <f ca="1">IF(ISERROR(VLOOKUP(VLOOKUP($A64, 'E4 TB Allocation Details'!$A$18:$L$205, MATCH("Customer ID", 'E4 TB Allocation Details'!$A$18:$L$18, 0),FALSE), 'E2 Allocators'!$B$15:$W$361, MATCH('O5 Details by Class &amp; Accounts'!AL$18, 'E2 Allocators'!$B$15:$W$15, 0),FALSE)*$G64), 0, VLOOKUP(VLOOKUP($A64, 'E4 TB Allocation Details'!$A$18:$L$205, MATCH("Customer ID", 'E4 TB Allocation Details'!$A$18:$L$18, 0),FALSE), 'E2 Allocators'!$B$15:$W$361, MATCH('O5 Details by Class &amp; Accounts'!AL$18, 'E2 Allocators'!$B$15:$W$15, 0),FALSE)*$G64)</f>
        <v>0</v>
      </c>
      <c r="AM64" s="1412">
        <f ca="1">IF(ISERROR(VLOOKUP(VLOOKUP($A64, 'E4 TB Allocation Details'!$A$18:$L$205, MATCH("Customer ID", 'E4 TB Allocation Details'!$A$18:$L$18, 0),FALSE), 'E2 Allocators'!$B$15:$W$361, MATCH('O5 Details by Class &amp; Accounts'!AM$18, 'E2 Allocators'!$B$15:$W$15, 0),FALSE)*$G64), 0, VLOOKUP(VLOOKUP($A64, 'E4 TB Allocation Details'!$A$18:$L$205, MATCH("Customer ID", 'E4 TB Allocation Details'!$A$18:$L$18, 0),FALSE), 'E2 Allocators'!$B$15:$W$361, MATCH('O5 Details by Class &amp; Accounts'!AM$18, 'E2 Allocators'!$B$15:$W$15, 0),FALSE)*$G64)</f>
        <v>0</v>
      </c>
      <c r="AN64" s="1412">
        <f ca="1">IF(ISERROR(VLOOKUP(VLOOKUP($A64, 'E4 TB Allocation Details'!$A$18:$L$205, MATCH("Customer ID", 'E4 TB Allocation Details'!$A$18:$L$18, 0),FALSE), 'E2 Allocators'!$B$15:$W$361, MATCH('O5 Details by Class &amp; Accounts'!AN$18, 'E2 Allocators'!$B$15:$W$15, 0),FALSE)*$G64), 0, VLOOKUP(VLOOKUP($A64, 'E4 TB Allocation Details'!$A$18:$L$205, MATCH("Customer ID", 'E4 TB Allocation Details'!$A$18:$L$18, 0),FALSE), 'E2 Allocators'!$B$15:$W$361, MATCH('O5 Details by Class &amp; Accounts'!AN$18, 'E2 Allocators'!$B$15:$W$15, 0),FALSE)*$G64)</f>
        <v>0</v>
      </c>
      <c r="AO64" s="1412">
        <f ca="1">IF(ISERROR(VLOOKUP(VLOOKUP($A64, 'E4 TB Allocation Details'!$A$18:$L$205, MATCH("Customer ID", 'E4 TB Allocation Details'!$A$18:$L$18, 0),FALSE), 'E2 Allocators'!$B$15:$W$361, MATCH('O5 Details by Class &amp; Accounts'!AO$18, 'E2 Allocators'!$B$15:$W$15, 0),FALSE)*$G64), 0, VLOOKUP(VLOOKUP($A64, 'E4 TB Allocation Details'!$A$18:$L$205, MATCH("Customer ID", 'E4 TB Allocation Details'!$A$18:$L$18, 0),FALSE), 'E2 Allocators'!$B$15:$W$361, MATCH('O5 Details by Class &amp; Accounts'!AO$18, 'E2 Allocators'!$B$15:$W$15, 0),FALSE)*$G64)</f>
        <v>0</v>
      </c>
      <c r="AP64" s="1412">
        <f ca="1">IF(ISERROR(VLOOKUP(VLOOKUP($A64, 'E4 TB Allocation Details'!$A$18:$L$205, MATCH("Customer ID", 'E4 TB Allocation Details'!$A$18:$L$18, 0),FALSE), 'E2 Allocators'!$B$15:$W$361, MATCH('O5 Details by Class &amp; Accounts'!AP$18, 'E2 Allocators'!$B$15:$W$15, 0),FALSE)*$G64), 0, VLOOKUP(VLOOKUP($A64, 'E4 TB Allocation Details'!$A$18:$L$205, MATCH("Customer ID", 'E4 TB Allocation Details'!$A$18:$L$18, 0),FALSE), 'E2 Allocators'!$B$15:$W$361, MATCH('O5 Details by Class &amp; Accounts'!AP$18, 'E2 Allocators'!$B$15:$W$15, 0),FALSE)*$G64)</f>
        <v>0</v>
      </c>
      <c r="AQ64" s="1412">
        <f ca="1">IF(ISERROR(VLOOKUP(VLOOKUP($A64, 'E4 TB Allocation Details'!$A$18:$L$205, MATCH("Customer ID", 'E4 TB Allocation Details'!$A$18:$L$18, 0),FALSE), 'E2 Allocators'!$B$15:$W$361, MATCH('O5 Details by Class &amp; Accounts'!AQ$18, 'E2 Allocators'!$B$15:$W$15, 0),FALSE)*$G64), 0, VLOOKUP(VLOOKUP($A64, 'E4 TB Allocation Details'!$A$18:$L$205, MATCH("Customer ID", 'E4 TB Allocation Details'!$A$18:$L$18, 0),FALSE), 'E2 Allocators'!$B$15:$W$361, MATCH('O5 Details by Class &amp; Accounts'!AQ$18, 'E2 Allocators'!$B$15:$W$15, 0),FALSE)*$G64)</f>
        <v>0</v>
      </c>
      <c r="AR64" s="1412">
        <f ca="1">IF(ISERROR(VLOOKUP(VLOOKUP($A64, 'E4 TB Allocation Details'!$A$18:$L$205, MATCH("Customer ID", 'E4 TB Allocation Details'!$A$18:$L$18, 0),FALSE), 'E2 Allocators'!$B$15:$W$361, MATCH('O5 Details by Class &amp; Accounts'!AR$18, 'E2 Allocators'!$B$15:$W$15, 0),FALSE)*$G64), 0, VLOOKUP(VLOOKUP($A64, 'E4 TB Allocation Details'!$A$18:$L$205, MATCH("Customer ID", 'E4 TB Allocation Details'!$A$18:$L$18, 0),FALSE), 'E2 Allocators'!$B$15:$W$361, MATCH('O5 Details by Class &amp; Accounts'!AR$18, 'E2 Allocators'!$B$15:$W$15, 0),FALSE)*$G64)</f>
        <v>0</v>
      </c>
      <c r="AS64" s="1412">
        <f ca="1">IF(ISERROR(VLOOKUP(VLOOKUP($A64, 'E4 TB Allocation Details'!$A$18:$L$205, MATCH("Customer ID", 'E4 TB Allocation Details'!$A$18:$L$18, 0),FALSE), 'E2 Allocators'!$B$15:$W$361, MATCH('O5 Details by Class &amp; Accounts'!AS$18, 'E2 Allocators'!$B$15:$W$15, 0),FALSE)*$G64), 0, VLOOKUP(VLOOKUP($A64, 'E4 TB Allocation Details'!$A$18:$L$205, MATCH("Customer ID", 'E4 TB Allocation Details'!$A$18:$L$18, 0),FALSE), 'E2 Allocators'!$B$15:$W$361, MATCH('O5 Details by Class &amp; Accounts'!AS$18, 'E2 Allocators'!$B$15:$W$15, 0),FALSE)*$G64)</f>
        <v>0</v>
      </c>
      <c r="AT64" s="1412">
        <f ca="1">IF(ISERROR(VLOOKUP(VLOOKUP($A64, 'E4 TB Allocation Details'!$A$18:$L$205, MATCH("Customer ID", 'E4 TB Allocation Details'!$A$18:$L$18, 0),FALSE), 'E2 Allocators'!$B$15:$W$361, MATCH('O5 Details by Class &amp; Accounts'!AT$18, 'E2 Allocators'!$B$15:$W$15, 0),FALSE)*$G64), 0, VLOOKUP(VLOOKUP($A64, 'E4 TB Allocation Details'!$A$18:$L$205, MATCH("Customer ID", 'E4 TB Allocation Details'!$A$18:$L$18, 0),FALSE), 'E2 Allocators'!$B$15:$W$361, MATCH('O5 Details by Class &amp; Accounts'!AT$18, 'E2 Allocators'!$B$15:$W$15, 0),FALSE)*$G64)</f>
        <v>0</v>
      </c>
      <c r="AU64" s="1412">
        <f ca="1">IF(ISERROR(VLOOKUP(VLOOKUP($A64, 'E4 TB Allocation Details'!$A$18:$L$205, MATCH("Customer ID", 'E4 TB Allocation Details'!$A$18:$L$18, 0),FALSE), 'E2 Allocators'!$B$15:$W$361, MATCH('O5 Details by Class &amp; Accounts'!AU$18, 'E2 Allocators'!$B$15:$W$15, 0),FALSE)*$G64), 0, VLOOKUP(VLOOKUP($A64, 'E4 TB Allocation Details'!$A$18:$L$205, MATCH("Customer ID", 'E4 TB Allocation Details'!$A$18:$L$18, 0),FALSE), 'E2 Allocators'!$B$15:$W$361, MATCH('O5 Details by Class &amp; Accounts'!AU$18, 'E2 Allocators'!$B$15:$W$15, 0),FALSE)*$G64)</f>
        <v>0</v>
      </c>
      <c r="AV64" s="1412">
        <f ca="1">IF(ISERROR(VLOOKUP(VLOOKUP($A64, 'E4 TB Allocation Details'!$A$18:$L$205, MATCH("Customer ID", 'E4 TB Allocation Details'!$A$18:$L$18, 0),FALSE), 'E2 Allocators'!$B$15:$W$361, MATCH('O5 Details by Class &amp; Accounts'!AV$18, 'E2 Allocators'!$B$15:$W$15, 0),FALSE)*$G64), 0, VLOOKUP(VLOOKUP($A64, 'E4 TB Allocation Details'!$A$18:$L$205, MATCH("Customer ID", 'E4 TB Allocation Details'!$A$18:$L$18, 0),FALSE), 'E2 Allocators'!$B$15:$W$361, MATCH('O5 Details by Class &amp; Accounts'!AV$18, 'E2 Allocators'!$B$15:$W$15, 0),FALSE)*$G64)</f>
        <v>0</v>
      </c>
      <c r="AW64" s="1412">
        <f ca="1">IF(ISERROR(VLOOKUP(VLOOKUP($A64, 'E4 TB Allocation Details'!$A$18:$L$205, MATCH("Customer ID", 'E4 TB Allocation Details'!$A$18:$L$18, 0),FALSE), 'E2 Allocators'!$B$15:$W$361, MATCH('O5 Details by Class &amp; Accounts'!AW$18, 'E2 Allocators'!$B$15:$W$15, 0),FALSE)*$G64), 0, VLOOKUP(VLOOKUP($A64, 'E4 TB Allocation Details'!$A$18:$L$205, MATCH("Customer ID", 'E4 TB Allocation Details'!$A$18:$L$18, 0),FALSE), 'E2 Allocators'!$B$15:$W$361, MATCH('O5 Details by Class &amp; Accounts'!AW$18, 'E2 Allocators'!$B$15:$W$15, 0),FALSE)*$G64)</f>
        <v>0</v>
      </c>
      <c r="AX64" s="1412">
        <f t="shared" si="10"/>
        <v>0</v>
      </c>
      <c r="AY64" s="1412">
        <f ca="1">IF(ISERROR(VLOOKUP(VLOOKUP($A64, 'E4 TB Allocation Details'!$A$18:$L$205, MATCH("Misc ID", 'E4 TB Allocation Details'!$A$18:$L$18, 0),FALSE), 'E2 Allocators'!$B$15:$W$361, MATCH('O5 Details by Class &amp; Accounts'!AY$18, 'E2 Allocators'!$B$15:$W$15, 0),FALSE)*$E64), 0, VLOOKUP(VLOOKUP($A64, 'E4 TB Allocation Details'!$A$18:$L$205, MATCH("Misc ID", 'E4 TB Allocation Details'!$A$18:$L$18, 0),FALSE), 'E2 Allocators'!$B$15:$W$361, MATCH('O5 Details by Class &amp; Accounts'!AY$18, 'E2 Allocators'!$B$15:$W$15, 0),FALSE)*$E64)</f>
        <v>0</v>
      </c>
      <c r="AZ64" s="1412">
        <f ca="1">IF(ISERROR(VLOOKUP(VLOOKUP($A64, 'E4 TB Allocation Details'!$A$18:$L$205, MATCH("Misc ID", 'E4 TB Allocation Details'!$A$18:$L$18, 0),FALSE), 'E2 Allocators'!$B$15:$W$361, MATCH('O5 Details by Class &amp; Accounts'!AZ$18, 'E2 Allocators'!$B$15:$W$15, 0),FALSE)*$E64), 0, VLOOKUP(VLOOKUP($A64, 'E4 TB Allocation Details'!$A$18:$L$205, MATCH("Misc ID", 'E4 TB Allocation Details'!$A$18:$L$18, 0),FALSE), 'E2 Allocators'!$B$15:$W$361, MATCH('O5 Details by Class &amp; Accounts'!AZ$18, 'E2 Allocators'!$B$15:$W$15, 0),FALSE)*$E64)</f>
        <v>0</v>
      </c>
      <c r="BA64" s="1412">
        <f ca="1">IF(ISERROR(VLOOKUP(VLOOKUP($A64, 'E4 TB Allocation Details'!$A$18:$L$205, MATCH("Misc ID", 'E4 TB Allocation Details'!$A$18:$L$18, 0),FALSE), 'E2 Allocators'!$B$15:$W$361, MATCH('O5 Details by Class &amp; Accounts'!BA$18, 'E2 Allocators'!$B$15:$W$15, 0),FALSE)*$E64), 0, VLOOKUP(VLOOKUP($A64, 'E4 TB Allocation Details'!$A$18:$L$205, MATCH("Misc ID", 'E4 TB Allocation Details'!$A$18:$L$18, 0),FALSE), 'E2 Allocators'!$B$15:$W$361, MATCH('O5 Details by Class &amp; Accounts'!BA$18, 'E2 Allocators'!$B$15:$W$15, 0),FALSE)*$E64)</f>
        <v>0</v>
      </c>
      <c r="BB64" s="1412">
        <f ca="1">IF(ISERROR(VLOOKUP(VLOOKUP($A64, 'E4 TB Allocation Details'!$A$18:$L$205, MATCH("Misc ID", 'E4 TB Allocation Details'!$A$18:$L$18, 0),FALSE), 'E2 Allocators'!$B$15:$W$361, MATCH('O5 Details by Class &amp; Accounts'!BB$18, 'E2 Allocators'!$B$15:$W$15, 0),FALSE)*$E64), 0, VLOOKUP(VLOOKUP($A64, 'E4 TB Allocation Details'!$A$18:$L$205, MATCH("Misc ID", 'E4 TB Allocation Details'!$A$18:$L$18, 0),FALSE), 'E2 Allocators'!$B$15:$W$361, MATCH('O5 Details by Class &amp; Accounts'!BB$18, 'E2 Allocators'!$B$15:$W$15, 0),FALSE)*$E64)</f>
        <v>0</v>
      </c>
      <c r="BC64" s="1412">
        <f ca="1">IF(ISERROR(VLOOKUP(VLOOKUP($A64, 'E4 TB Allocation Details'!$A$18:$L$205, MATCH("Misc ID", 'E4 TB Allocation Details'!$A$18:$L$18, 0),FALSE), 'E2 Allocators'!$B$15:$W$361, MATCH('O5 Details by Class &amp; Accounts'!BC$18, 'E2 Allocators'!$B$15:$W$15, 0),FALSE)*$E64), 0, VLOOKUP(VLOOKUP($A64, 'E4 TB Allocation Details'!$A$18:$L$205, MATCH("Misc ID", 'E4 TB Allocation Details'!$A$18:$L$18, 0),FALSE), 'E2 Allocators'!$B$15:$W$361, MATCH('O5 Details by Class &amp; Accounts'!BC$18, 'E2 Allocators'!$B$15:$W$15, 0),FALSE)*$E64)</f>
        <v>0</v>
      </c>
      <c r="BD64" s="1412">
        <f ca="1">IF(ISERROR(VLOOKUP(VLOOKUP($A64, 'E4 TB Allocation Details'!$A$18:$L$205, MATCH("Misc ID", 'E4 TB Allocation Details'!$A$18:$L$18, 0),FALSE), 'E2 Allocators'!$B$15:$W$361, MATCH('O5 Details by Class &amp; Accounts'!BD$18, 'E2 Allocators'!$B$15:$W$15, 0),FALSE)*$E64), 0, VLOOKUP(VLOOKUP($A64, 'E4 TB Allocation Details'!$A$18:$L$205, MATCH("Misc ID", 'E4 TB Allocation Details'!$A$18:$L$18, 0),FALSE), 'E2 Allocators'!$B$15:$W$361, MATCH('O5 Details by Class &amp; Accounts'!BD$18, 'E2 Allocators'!$B$15:$W$15, 0),FALSE)*$E64)</f>
        <v>0</v>
      </c>
      <c r="BE64" s="1412">
        <f ca="1">IF(ISERROR(VLOOKUP(VLOOKUP($A64, 'E4 TB Allocation Details'!$A$18:$L$205, MATCH("Misc ID", 'E4 TB Allocation Details'!$A$18:$L$18, 0),FALSE), 'E2 Allocators'!$B$15:$W$361, MATCH('O5 Details by Class &amp; Accounts'!BE$18, 'E2 Allocators'!$B$15:$W$15, 0),FALSE)*$E64), 0, VLOOKUP(VLOOKUP($A64, 'E4 TB Allocation Details'!$A$18:$L$205, MATCH("Misc ID", 'E4 TB Allocation Details'!$A$18:$L$18, 0),FALSE), 'E2 Allocators'!$B$15:$W$361, MATCH('O5 Details by Class &amp; Accounts'!BE$18, 'E2 Allocators'!$B$15:$W$15, 0),FALSE)*$E64)</f>
        <v>0</v>
      </c>
      <c r="BF64" s="1412">
        <f ca="1">IF(ISERROR(VLOOKUP(VLOOKUP($A64, 'E4 TB Allocation Details'!$A$18:$L$205, MATCH("Misc ID", 'E4 TB Allocation Details'!$A$18:$L$18, 0),FALSE), 'E2 Allocators'!$B$15:$W$361, MATCH('O5 Details by Class &amp; Accounts'!BF$18, 'E2 Allocators'!$B$15:$W$15, 0),FALSE)*$E64), 0, VLOOKUP(VLOOKUP($A64, 'E4 TB Allocation Details'!$A$18:$L$205, MATCH("Misc ID", 'E4 TB Allocation Details'!$A$18:$L$18, 0),FALSE), 'E2 Allocators'!$B$15:$W$361, MATCH('O5 Details by Class &amp; Accounts'!BF$18, 'E2 Allocators'!$B$15:$W$15, 0),FALSE)*$E64)</f>
        <v>0</v>
      </c>
      <c r="BG64" s="1412">
        <f ca="1">IF(ISERROR(VLOOKUP(VLOOKUP($A64, 'E4 TB Allocation Details'!$A$18:$L$205, MATCH("Misc ID", 'E4 TB Allocation Details'!$A$18:$L$18, 0),FALSE), 'E2 Allocators'!$B$15:$W$361, MATCH('O5 Details by Class &amp; Accounts'!BG$18, 'E2 Allocators'!$B$15:$W$15, 0),FALSE)*$E64), 0, VLOOKUP(VLOOKUP($A64, 'E4 TB Allocation Details'!$A$18:$L$205, MATCH("Misc ID", 'E4 TB Allocation Details'!$A$18:$L$18, 0),FALSE), 'E2 Allocators'!$B$15:$W$361, MATCH('O5 Details by Class &amp; Accounts'!BG$18, 'E2 Allocators'!$B$15:$W$15, 0),FALSE)*$E64)</f>
        <v>0</v>
      </c>
      <c r="BH64" s="1412">
        <f ca="1">IF(ISERROR(VLOOKUP(VLOOKUP($A64, 'E4 TB Allocation Details'!$A$18:$L$205, MATCH("Misc ID", 'E4 TB Allocation Details'!$A$18:$L$18, 0),FALSE), 'E2 Allocators'!$B$15:$W$361, MATCH('O5 Details by Class &amp; Accounts'!BH$18, 'E2 Allocators'!$B$15:$W$15, 0),FALSE)*$E64), 0, VLOOKUP(VLOOKUP($A64, 'E4 TB Allocation Details'!$A$18:$L$205, MATCH("Misc ID", 'E4 TB Allocation Details'!$A$18:$L$18, 0),FALSE), 'E2 Allocators'!$B$15:$W$361, MATCH('O5 Details by Class &amp; Accounts'!BH$18, 'E2 Allocators'!$B$15:$W$15, 0),FALSE)*$E64)</f>
        <v>0</v>
      </c>
      <c r="BI64" s="1412">
        <f ca="1">IF(ISERROR(VLOOKUP(VLOOKUP($A64, 'E4 TB Allocation Details'!$A$18:$L$205, MATCH("Misc ID", 'E4 TB Allocation Details'!$A$18:$L$18, 0),FALSE), 'E2 Allocators'!$B$15:$W$361, MATCH('O5 Details by Class &amp; Accounts'!BI$18, 'E2 Allocators'!$B$15:$W$15, 0),FALSE)*$E64), 0, VLOOKUP(VLOOKUP($A64, 'E4 TB Allocation Details'!$A$18:$L$205, MATCH("Misc ID", 'E4 TB Allocation Details'!$A$18:$L$18, 0),FALSE), 'E2 Allocators'!$B$15:$W$361, MATCH('O5 Details by Class &amp; Accounts'!BI$18, 'E2 Allocators'!$B$15:$W$15, 0),FALSE)*$E64)</f>
        <v>0</v>
      </c>
      <c r="BJ64" s="1412">
        <f ca="1">IF(ISERROR(VLOOKUP(VLOOKUP($A64, 'E4 TB Allocation Details'!$A$18:$L$205, MATCH("Misc ID", 'E4 TB Allocation Details'!$A$18:$L$18, 0),FALSE), 'E2 Allocators'!$B$15:$W$361, MATCH('O5 Details by Class &amp; Accounts'!BJ$18, 'E2 Allocators'!$B$15:$W$15, 0),FALSE)*$E64), 0, VLOOKUP(VLOOKUP($A64, 'E4 TB Allocation Details'!$A$18:$L$205, MATCH("Misc ID", 'E4 TB Allocation Details'!$A$18:$L$18, 0),FALSE), 'E2 Allocators'!$B$15:$W$361, MATCH('O5 Details by Class &amp; Accounts'!BJ$18, 'E2 Allocators'!$B$15:$W$15, 0),FALSE)*$E64)</f>
        <v>0</v>
      </c>
      <c r="BK64" s="1412">
        <f ca="1">IF(ISERROR(VLOOKUP(VLOOKUP($A64, 'E4 TB Allocation Details'!$A$18:$L$205, MATCH("Misc ID", 'E4 TB Allocation Details'!$A$18:$L$18, 0),FALSE), 'E2 Allocators'!$B$15:$W$361, MATCH('O5 Details by Class &amp; Accounts'!BK$18, 'E2 Allocators'!$B$15:$W$15, 0),FALSE)*$E64), 0, VLOOKUP(VLOOKUP($A64, 'E4 TB Allocation Details'!$A$18:$L$205, MATCH("Misc ID", 'E4 TB Allocation Details'!$A$18:$L$18, 0),FALSE), 'E2 Allocators'!$B$15:$W$361, MATCH('O5 Details by Class &amp; Accounts'!BK$18, 'E2 Allocators'!$B$15:$W$15, 0),FALSE)*$E64)</f>
        <v>0</v>
      </c>
      <c r="BL64" s="1412">
        <f ca="1">IF(ISERROR(VLOOKUP(VLOOKUP($A64, 'E4 TB Allocation Details'!$A$18:$L$205, MATCH("Misc ID", 'E4 TB Allocation Details'!$A$18:$L$18, 0),FALSE), 'E2 Allocators'!$B$15:$W$361, MATCH('O5 Details by Class &amp; Accounts'!BL$18, 'E2 Allocators'!$B$15:$W$15, 0),FALSE)*$E64), 0, VLOOKUP(VLOOKUP($A64, 'E4 TB Allocation Details'!$A$18:$L$205, MATCH("Misc ID", 'E4 TB Allocation Details'!$A$18:$L$18, 0),FALSE), 'E2 Allocators'!$B$15:$W$361, MATCH('O5 Details by Class &amp; Accounts'!BL$18, 'E2 Allocators'!$B$15:$W$15, 0),FALSE)*$E64)</f>
        <v>0</v>
      </c>
      <c r="BM64" s="1412">
        <f ca="1">IF(ISERROR(VLOOKUP(VLOOKUP($A64, 'E4 TB Allocation Details'!$A$18:$L$205, MATCH("Misc ID", 'E4 TB Allocation Details'!$A$18:$L$18, 0),FALSE), 'E2 Allocators'!$B$15:$W$361, MATCH('O5 Details by Class &amp; Accounts'!BM$18, 'E2 Allocators'!$B$15:$W$15, 0),FALSE)*$E64), 0, VLOOKUP(VLOOKUP($A64, 'E4 TB Allocation Details'!$A$18:$L$205, MATCH("Misc ID", 'E4 TB Allocation Details'!$A$18:$L$18, 0),FALSE), 'E2 Allocators'!$B$15:$W$361, MATCH('O5 Details by Class &amp; Accounts'!BM$18, 'E2 Allocators'!$B$15:$W$15, 0),FALSE)*$E64)</f>
        <v>0</v>
      </c>
      <c r="BN64" s="1412">
        <f ca="1">IF(ISERROR(VLOOKUP(VLOOKUP($A64, 'E4 TB Allocation Details'!$A$18:$L$205, MATCH("Misc ID", 'E4 TB Allocation Details'!$A$18:$L$18, 0),FALSE), 'E2 Allocators'!$B$15:$W$361, MATCH('O5 Details by Class &amp; Accounts'!BN$18, 'E2 Allocators'!$B$15:$W$15, 0),FALSE)*$E64), 0, VLOOKUP(VLOOKUP($A64, 'E4 TB Allocation Details'!$A$18:$L$205, MATCH("Misc ID", 'E4 TB Allocation Details'!$A$18:$L$18, 0),FALSE), 'E2 Allocators'!$B$15:$W$361, MATCH('O5 Details by Class &amp; Accounts'!BN$18, 'E2 Allocators'!$B$15:$W$15, 0),FALSE)*$E64)</f>
        <v>0</v>
      </c>
      <c r="BO64" s="1412">
        <f ca="1">IF(ISERROR(VLOOKUP(VLOOKUP($A64, 'E4 TB Allocation Details'!$A$18:$L$205, MATCH("Misc ID", 'E4 TB Allocation Details'!$A$18:$L$18, 0),FALSE), 'E2 Allocators'!$B$15:$W$361, MATCH('O5 Details by Class &amp; Accounts'!BO$18, 'E2 Allocators'!$B$15:$W$15, 0),FALSE)*$E64), 0, VLOOKUP(VLOOKUP($A64, 'E4 TB Allocation Details'!$A$18:$L$205, MATCH("Misc ID", 'E4 TB Allocation Details'!$A$18:$L$18, 0),FALSE), 'E2 Allocators'!$B$15:$W$361, MATCH('O5 Details by Class &amp; Accounts'!BO$18, 'E2 Allocators'!$B$15:$W$15, 0),FALSE)*$E64)</f>
        <v>0</v>
      </c>
      <c r="BP64" s="1412">
        <f ca="1">IF(ISERROR(VLOOKUP(VLOOKUP($A64, 'E4 TB Allocation Details'!$A$18:$L$205, MATCH("Misc ID", 'E4 TB Allocation Details'!$A$18:$L$18, 0),FALSE), 'E2 Allocators'!$B$15:$W$361, MATCH('O5 Details by Class &amp; Accounts'!BP$18, 'E2 Allocators'!$B$15:$W$15, 0),FALSE)*$E64), 0, VLOOKUP(VLOOKUP($A64, 'E4 TB Allocation Details'!$A$18:$L$205, MATCH("Misc ID", 'E4 TB Allocation Details'!$A$18:$L$18, 0),FALSE), 'E2 Allocators'!$B$15:$W$361, MATCH('O5 Details by Class &amp; Accounts'!BP$18, 'E2 Allocators'!$B$15:$W$15, 0),FALSE)*$E64)</f>
        <v>0</v>
      </c>
      <c r="BQ64" s="1412">
        <f ca="1">IF(ISERROR(VLOOKUP(VLOOKUP($A64, 'E4 TB Allocation Details'!$A$18:$L$205, MATCH("Misc ID", 'E4 TB Allocation Details'!$A$18:$L$18, 0),FALSE), 'E2 Allocators'!$B$15:$W$361, MATCH('O5 Details by Class &amp; Accounts'!BQ$18, 'E2 Allocators'!$B$15:$W$15, 0),FALSE)*$E64), 0, VLOOKUP(VLOOKUP($A64, 'E4 TB Allocation Details'!$A$18:$L$205, MATCH("Misc ID", 'E4 TB Allocation Details'!$A$18:$L$18, 0),FALSE), 'E2 Allocators'!$B$15:$W$361, MATCH('O5 Details by Class &amp; Accounts'!BQ$18, 'E2 Allocators'!$B$15:$W$15, 0),FALSE)*$E64)</f>
        <v>0</v>
      </c>
      <c r="BR64" s="1412">
        <f ca="1">IF(ISERROR(VLOOKUP(VLOOKUP($A64, 'E4 TB Allocation Details'!$A$18:$L$205, MATCH("Misc ID", 'E4 TB Allocation Details'!$A$18:$L$18, 0),FALSE), 'E2 Allocators'!$B$15:$W$361, MATCH('O5 Details by Class &amp; Accounts'!BR$18, 'E2 Allocators'!$B$15:$W$15, 0),FALSE)*$E64), 0, VLOOKUP(VLOOKUP($A64, 'E4 TB Allocation Details'!$A$18:$L$205, MATCH("Misc ID", 'E4 TB Allocation Details'!$A$18:$L$18, 0),FALSE), 'E2 Allocators'!$B$15:$W$361, MATCH('O5 Details by Class &amp; Accounts'!BR$18, 'E2 Allocators'!$B$15:$W$15, 0),FALSE)*$E64)</f>
        <v>0</v>
      </c>
      <c r="BS64" s="1412">
        <f t="shared" si="11"/>
        <v>0</v>
      </c>
      <c r="BT64" s="1412">
        <f ca="1">IF(ISERROR(VLOOKUP(VLOOKUP($A64, 'E4 TB Allocation Details'!$A$18:$L$205, MATCH("A &amp; G ID", 'E4 TB Allocation Details'!$A$18:$L$18, 0),FALSE), 'E2 Allocators'!$B$15:$W$361, MATCH('O5 Details by Class &amp; Accounts'!BT$18, 'E2 Allocators'!$B$15:$W$15, 0),FALSE)*$E64), 0, VLOOKUP(VLOOKUP($A64, 'E4 TB Allocation Details'!$A$18:$L$205, MATCH("A &amp; G ID", 'E4 TB Allocation Details'!$A$18:$L$18, 0),FALSE), 'E2 Allocators'!$B$15:$W$361, MATCH('O5 Details by Class &amp; Accounts'!BT$18, 'E2 Allocators'!$B$15:$W$15, 0),FALSE)*$E64)</f>
        <v>27080.626502762385</v>
      </c>
      <c r="BU64" s="1412">
        <f ca="1">IF(ISERROR(VLOOKUP(VLOOKUP($A64, 'E4 TB Allocation Details'!$A$18:$L$205, MATCH("A &amp; G ID", 'E4 TB Allocation Details'!$A$18:$L$18, 0),FALSE), 'E2 Allocators'!$B$15:$W$361, MATCH('O5 Details by Class &amp; Accounts'!BU$18, 'E2 Allocators'!$B$15:$W$15, 0),FALSE)*$E64), 0, VLOOKUP(VLOOKUP($A64, 'E4 TB Allocation Details'!$A$18:$L$205, MATCH("A &amp; G ID", 'E4 TB Allocation Details'!$A$18:$L$18, 0),FALSE), 'E2 Allocators'!$B$15:$W$361, MATCH('O5 Details by Class &amp; Accounts'!BU$18, 'E2 Allocators'!$B$15:$W$15, 0),FALSE)*$E64)</f>
        <v>9330.4455447830314</v>
      </c>
      <c r="BV64" s="1412">
        <f ca="1">IF(ISERROR(VLOOKUP(VLOOKUP($A64, 'E4 TB Allocation Details'!$A$18:$L$205, MATCH("A &amp; G ID", 'E4 TB Allocation Details'!$A$18:$L$18, 0),FALSE), 'E2 Allocators'!$B$15:$W$361, MATCH('O5 Details by Class &amp; Accounts'!BV$18, 'E2 Allocators'!$B$15:$W$15, 0),FALSE)*$E64), 0, VLOOKUP(VLOOKUP($A64, 'E4 TB Allocation Details'!$A$18:$L$205, MATCH("A &amp; G ID", 'E4 TB Allocation Details'!$A$18:$L$18, 0),FALSE), 'E2 Allocators'!$B$15:$W$361, MATCH('O5 Details by Class &amp; Accounts'!BV$18, 'E2 Allocators'!$B$15:$W$15, 0),FALSE)*$E64)</f>
        <v>13426.961921943293</v>
      </c>
      <c r="BW64" s="1412">
        <f ca="1">IF(ISERROR(VLOOKUP(VLOOKUP($A64, 'E4 TB Allocation Details'!$A$18:$L$205, MATCH("A &amp; G ID", 'E4 TB Allocation Details'!$A$18:$L$18, 0),FALSE), 'E2 Allocators'!$B$15:$W$361, MATCH('O5 Details by Class &amp; Accounts'!BW$18, 'E2 Allocators'!$B$15:$W$15, 0),FALSE)*$E64), 0, VLOOKUP(VLOOKUP($A64, 'E4 TB Allocation Details'!$A$18:$L$205, MATCH("A &amp; G ID", 'E4 TB Allocation Details'!$A$18:$L$18, 0),FALSE), 'E2 Allocators'!$B$15:$W$361, MATCH('O5 Details by Class &amp; Accounts'!BW$18, 'E2 Allocators'!$B$15:$W$15, 0),FALSE)*$E64)</f>
        <v>0</v>
      </c>
      <c r="BX64" s="1412">
        <f ca="1">IF(ISERROR(VLOOKUP(VLOOKUP($A64, 'E4 TB Allocation Details'!$A$18:$L$205, MATCH("A &amp; G ID", 'E4 TB Allocation Details'!$A$18:$L$18, 0),FALSE), 'E2 Allocators'!$B$15:$W$361, MATCH('O5 Details by Class &amp; Accounts'!BX$18, 'E2 Allocators'!$B$15:$W$15, 0),FALSE)*$E64), 0, VLOOKUP(VLOOKUP($A64, 'E4 TB Allocation Details'!$A$18:$L$205, MATCH("A &amp; G ID", 'E4 TB Allocation Details'!$A$18:$L$18, 0),FALSE), 'E2 Allocators'!$B$15:$W$361, MATCH('O5 Details by Class &amp; Accounts'!BX$18, 'E2 Allocators'!$B$15:$W$15, 0),FALSE)*$E64)</f>
        <v>0</v>
      </c>
      <c r="BY64" s="1412">
        <f ca="1">IF(ISERROR(VLOOKUP(VLOOKUP($A64, 'E4 TB Allocation Details'!$A$18:$L$205, MATCH("A &amp; G ID", 'E4 TB Allocation Details'!$A$18:$L$18, 0),FALSE), 'E2 Allocators'!$B$15:$W$361, MATCH('O5 Details by Class &amp; Accounts'!BY$18, 'E2 Allocators'!$B$15:$W$15, 0),FALSE)*$E64), 0, VLOOKUP(VLOOKUP($A64, 'E4 TB Allocation Details'!$A$18:$L$205, MATCH("A &amp; G ID", 'E4 TB Allocation Details'!$A$18:$L$18, 0),FALSE), 'E2 Allocators'!$B$15:$W$361, MATCH('O5 Details by Class &amp; Accounts'!BY$18, 'E2 Allocators'!$B$15:$W$15, 0),FALSE)*$E64)</f>
        <v>0</v>
      </c>
      <c r="BZ64" s="1412">
        <f ca="1">IF(ISERROR(VLOOKUP(VLOOKUP($A64, 'E4 TB Allocation Details'!$A$18:$L$205, MATCH("A &amp; G ID", 'E4 TB Allocation Details'!$A$18:$L$18, 0),FALSE), 'E2 Allocators'!$B$15:$W$361, MATCH('O5 Details by Class &amp; Accounts'!BZ$18, 'E2 Allocators'!$B$15:$W$15, 0),FALSE)*$E64), 0, VLOOKUP(VLOOKUP($A64, 'E4 TB Allocation Details'!$A$18:$L$205, MATCH("A &amp; G ID", 'E4 TB Allocation Details'!$A$18:$L$18, 0),FALSE), 'E2 Allocators'!$B$15:$W$361, MATCH('O5 Details by Class &amp; Accounts'!BZ$18, 'E2 Allocators'!$B$15:$W$15, 0),FALSE)*$E64)</f>
        <v>3767.4615382206644</v>
      </c>
      <c r="CA64" s="1412">
        <f ca="1">IF(ISERROR(VLOOKUP(VLOOKUP($A64, 'E4 TB Allocation Details'!$A$18:$L$205, MATCH("A &amp; G ID", 'E4 TB Allocation Details'!$A$18:$L$18, 0),FALSE), 'E2 Allocators'!$B$15:$W$361, MATCH('O5 Details by Class &amp; Accounts'!CA$18, 'E2 Allocators'!$B$15:$W$15, 0),FALSE)*$E64), 0, VLOOKUP(VLOOKUP($A64, 'E4 TB Allocation Details'!$A$18:$L$205, MATCH("A &amp; G ID", 'E4 TB Allocation Details'!$A$18:$L$18, 0),FALSE), 'E2 Allocators'!$B$15:$W$361, MATCH('O5 Details by Class &amp; Accounts'!CA$18, 'E2 Allocators'!$B$15:$W$15, 0),FALSE)*$E64)</f>
        <v>206.72305198042437</v>
      </c>
      <c r="CB64" s="1412">
        <f ca="1">IF(ISERROR(VLOOKUP(VLOOKUP($A64, 'E4 TB Allocation Details'!$A$18:$L$205, MATCH("A &amp; G ID", 'E4 TB Allocation Details'!$A$18:$L$18, 0),FALSE), 'E2 Allocators'!$B$15:$W$361, MATCH('O5 Details by Class &amp; Accounts'!CB$18, 'E2 Allocators'!$B$15:$W$15, 0),FALSE)*$E64), 0, VLOOKUP(VLOOKUP($A64, 'E4 TB Allocation Details'!$A$18:$L$205, MATCH("A &amp; G ID", 'E4 TB Allocation Details'!$A$18:$L$18, 0),FALSE), 'E2 Allocators'!$B$15:$W$361, MATCH('O5 Details by Class &amp; Accounts'!CB$18, 'E2 Allocators'!$B$15:$W$15, 0),FALSE)*$E64)</f>
        <v>187.78144031020528</v>
      </c>
      <c r="CC64" s="1412">
        <f ca="1">IF(ISERROR(VLOOKUP(VLOOKUP($A64, 'E4 TB Allocation Details'!$A$18:$L$205, MATCH("A &amp; G ID", 'E4 TB Allocation Details'!$A$18:$L$18, 0),FALSE), 'E2 Allocators'!$B$15:$W$361, MATCH('O5 Details by Class &amp; Accounts'!CC$18, 'E2 Allocators'!$B$15:$W$15, 0),FALSE)*$E64), 0, VLOOKUP(VLOOKUP($A64, 'E4 TB Allocation Details'!$A$18:$L$205, MATCH("A &amp; G ID", 'E4 TB Allocation Details'!$A$18:$L$18, 0),FALSE), 'E2 Allocators'!$B$15:$W$361, MATCH('O5 Details by Class &amp; Accounts'!CC$18, 'E2 Allocators'!$B$15:$W$15, 0),FALSE)*$E64)</f>
        <v>0</v>
      </c>
      <c r="CD64" s="1412">
        <f ca="1">IF(ISERROR(VLOOKUP(VLOOKUP($A64, 'E4 TB Allocation Details'!$A$18:$L$205, MATCH("A &amp; G ID", 'E4 TB Allocation Details'!$A$18:$L$18, 0),FALSE), 'E2 Allocators'!$B$15:$W$361, MATCH('O5 Details by Class &amp; Accounts'!CD$18, 'E2 Allocators'!$B$15:$W$15, 0),FALSE)*$E64), 0, VLOOKUP(VLOOKUP($A64, 'E4 TB Allocation Details'!$A$18:$L$205, MATCH("A &amp; G ID", 'E4 TB Allocation Details'!$A$18:$L$18, 0),FALSE), 'E2 Allocators'!$B$15:$W$361, MATCH('O5 Details by Class &amp; Accounts'!CD$18, 'E2 Allocators'!$B$15:$W$15, 0),FALSE)*$E64)</f>
        <v>0</v>
      </c>
      <c r="CE64" s="1412">
        <f ca="1">IF(ISERROR(VLOOKUP(VLOOKUP($A64, 'E4 TB Allocation Details'!$A$18:$L$205, MATCH("A &amp; G ID", 'E4 TB Allocation Details'!$A$18:$L$18, 0),FALSE), 'E2 Allocators'!$B$15:$W$361, MATCH('O5 Details by Class &amp; Accounts'!CE$18, 'E2 Allocators'!$B$15:$W$15, 0),FALSE)*$E64), 0, VLOOKUP(VLOOKUP($A64, 'E4 TB Allocation Details'!$A$18:$L$205, MATCH("A &amp; G ID", 'E4 TB Allocation Details'!$A$18:$L$18, 0),FALSE), 'E2 Allocators'!$B$15:$W$361, MATCH('O5 Details by Class &amp; Accounts'!CE$18, 'E2 Allocators'!$B$15:$W$15, 0),FALSE)*$E64)</f>
        <v>0</v>
      </c>
      <c r="CF64" s="1412">
        <f ca="1">IF(ISERROR(VLOOKUP(VLOOKUP($A64, 'E4 TB Allocation Details'!$A$18:$L$205, MATCH("A &amp; G ID", 'E4 TB Allocation Details'!$A$18:$L$18, 0),FALSE), 'E2 Allocators'!$B$15:$W$361, MATCH('O5 Details by Class &amp; Accounts'!CF$18, 'E2 Allocators'!$B$15:$W$15, 0),FALSE)*$E64), 0, VLOOKUP(VLOOKUP($A64, 'E4 TB Allocation Details'!$A$18:$L$205, MATCH("A &amp; G ID", 'E4 TB Allocation Details'!$A$18:$L$18, 0),FALSE), 'E2 Allocators'!$B$15:$W$361, MATCH('O5 Details by Class &amp; Accounts'!CF$18, 'E2 Allocators'!$B$15:$W$15, 0),FALSE)*$E64)</f>
        <v>0</v>
      </c>
      <c r="CG64" s="1412">
        <f ca="1">IF(ISERROR(VLOOKUP(VLOOKUP($A64, 'E4 TB Allocation Details'!$A$18:$L$205, MATCH("A &amp; G ID", 'E4 TB Allocation Details'!$A$18:$L$18, 0),FALSE), 'E2 Allocators'!$B$15:$W$361, MATCH('O5 Details by Class &amp; Accounts'!CG$18, 'E2 Allocators'!$B$15:$W$15, 0),FALSE)*$E64), 0, VLOOKUP(VLOOKUP($A64, 'E4 TB Allocation Details'!$A$18:$L$205, MATCH("A &amp; G ID", 'E4 TB Allocation Details'!$A$18:$L$18, 0),FALSE), 'E2 Allocators'!$B$15:$W$361, MATCH('O5 Details by Class &amp; Accounts'!CG$18, 'E2 Allocators'!$B$15:$W$15, 0),FALSE)*$E64)</f>
        <v>0</v>
      </c>
      <c r="CH64" s="1412">
        <f ca="1">IF(ISERROR(VLOOKUP(VLOOKUP($A64, 'E4 TB Allocation Details'!$A$18:$L$205, MATCH("A &amp; G ID", 'E4 TB Allocation Details'!$A$18:$L$18, 0),FALSE), 'E2 Allocators'!$B$15:$W$361, MATCH('O5 Details by Class &amp; Accounts'!CH$18, 'E2 Allocators'!$B$15:$W$15, 0),FALSE)*$E64), 0, VLOOKUP(VLOOKUP($A64, 'E4 TB Allocation Details'!$A$18:$L$205, MATCH("A &amp; G ID", 'E4 TB Allocation Details'!$A$18:$L$18, 0),FALSE), 'E2 Allocators'!$B$15:$W$361, MATCH('O5 Details by Class &amp; Accounts'!CH$18, 'E2 Allocators'!$B$15:$W$15, 0),FALSE)*$E64)</f>
        <v>0</v>
      </c>
      <c r="CI64" s="1412">
        <f ca="1">IF(ISERROR(VLOOKUP(VLOOKUP($A64, 'E4 TB Allocation Details'!$A$18:$L$205, MATCH("A &amp; G ID", 'E4 TB Allocation Details'!$A$18:$L$18, 0),FALSE), 'E2 Allocators'!$B$15:$W$361, MATCH('O5 Details by Class &amp; Accounts'!CI$18, 'E2 Allocators'!$B$15:$W$15, 0),FALSE)*$E64), 0, VLOOKUP(VLOOKUP($A64, 'E4 TB Allocation Details'!$A$18:$L$205, MATCH("A &amp; G ID", 'E4 TB Allocation Details'!$A$18:$L$18, 0),FALSE), 'E2 Allocators'!$B$15:$W$361, MATCH('O5 Details by Class &amp; Accounts'!CI$18, 'E2 Allocators'!$B$15:$W$15, 0),FALSE)*$E64)</f>
        <v>0</v>
      </c>
      <c r="CJ64" s="1412">
        <f ca="1">IF(ISERROR(VLOOKUP(VLOOKUP($A64, 'E4 TB Allocation Details'!$A$18:$L$205, MATCH("A &amp; G ID", 'E4 TB Allocation Details'!$A$18:$L$18, 0),FALSE), 'E2 Allocators'!$B$15:$W$361, MATCH('O5 Details by Class &amp; Accounts'!CJ$18, 'E2 Allocators'!$B$15:$W$15, 0),FALSE)*$E64), 0, VLOOKUP(VLOOKUP($A64, 'E4 TB Allocation Details'!$A$18:$L$205, MATCH("A &amp; G ID", 'E4 TB Allocation Details'!$A$18:$L$18, 0),FALSE), 'E2 Allocators'!$B$15:$W$361, MATCH('O5 Details by Class &amp; Accounts'!CJ$18, 'E2 Allocators'!$B$15:$W$15, 0),FALSE)*$E64)</f>
        <v>0</v>
      </c>
      <c r="CK64" s="1412">
        <f ca="1">IF(ISERROR(VLOOKUP(VLOOKUP($A64, 'E4 TB Allocation Details'!$A$18:$L$205, MATCH("A &amp; G ID", 'E4 TB Allocation Details'!$A$18:$L$18, 0),FALSE), 'E2 Allocators'!$B$15:$W$361, MATCH('O5 Details by Class &amp; Accounts'!CK$18, 'E2 Allocators'!$B$15:$W$15, 0),FALSE)*$E64), 0, VLOOKUP(VLOOKUP($A64, 'E4 TB Allocation Details'!$A$18:$L$205, MATCH("A &amp; G ID", 'E4 TB Allocation Details'!$A$18:$L$18, 0),FALSE), 'E2 Allocators'!$B$15:$W$361, MATCH('O5 Details by Class &amp; Accounts'!CK$18, 'E2 Allocators'!$B$15:$W$15, 0),FALSE)*$E64)</f>
        <v>0</v>
      </c>
      <c r="CL64" s="1412">
        <f ca="1">IF(ISERROR(VLOOKUP(VLOOKUP($A64, 'E4 TB Allocation Details'!$A$18:$L$205, MATCH("A &amp; G ID", 'E4 TB Allocation Details'!$A$18:$L$18, 0),FALSE), 'E2 Allocators'!$B$15:$W$361, MATCH('O5 Details by Class &amp; Accounts'!CL$18, 'E2 Allocators'!$B$15:$W$15, 0),FALSE)*$E64), 0, VLOOKUP(VLOOKUP($A64, 'E4 TB Allocation Details'!$A$18:$L$205, MATCH("A &amp; G ID", 'E4 TB Allocation Details'!$A$18:$L$18, 0),FALSE), 'E2 Allocators'!$B$15:$W$361, MATCH('O5 Details by Class &amp; Accounts'!CL$18, 'E2 Allocators'!$B$15:$W$15, 0),FALSE)*$E64)</f>
        <v>0</v>
      </c>
      <c r="CM64" s="1412">
        <f ca="1">IF(ISERROR(VLOOKUP(VLOOKUP($A64, 'E4 TB Allocation Details'!$A$18:$L$205, MATCH("A &amp; G ID", 'E4 TB Allocation Details'!$A$18:$L$18, 0),FALSE), 'E2 Allocators'!$B$15:$W$361, MATCH('O5 Details by Class &amp; Accounts'!CM$18, 'E2 Allocators'!$B$15:$W$15, 0),FALSE)*$E64), 0, VLOOKUP(VLOOKUP($A64, 'E4 TB Allocation Details'!$A$18:$L$205, MATCH("A &amp; G ID", 'E4 TB Allocation Details'!$A$18:$L$18, 0),FALSE), 'E2 Allocators'!$B$15:$W$361, MATCH('O5 Details by Class &amp; Accounts'!CM$18, 'E2 Allocators'!$B$15:$W$15, 0),FALSE)*$E64)</f>
        <v>0</v>
      </c>
      <c r="CN64" s="1412">
        <f t="shared" si="12"/>
        <v>53999.999999999993</v>
      </c>
      <c r="CO64" s="1792">
        <f t="shared" si="7"/>
        <v>0</v>
      </c>
      <c r="CQ64" s="2087" t="s">
        <v>343</v>
      </c>
    </row>
    <row r="65" spans="1:95" s="81" customFormat="1" ht="12.75">
      <c r="A65" s="1170">
        <v>1920</v>
      </c>
      <c r="B65" s="452" t="s">
        <v>957</v>
      </c>
      <c r="C65" s="1789">
        <f ca="1">IF(ISERROR(VLOOKUP($A65,'I3 TB Data'!$A$23:$H$458,MATCH('O5 Details by Class &amp; Accounts'!$C$18, 'I3 TB Data'!$A$23:$H$23,0),0)), 0, VLOOKUP($A65,'I3 TB Data'!$A$23:$H$458,MATCH('O5 Details by Class &amp; Accounts'!$C$18,'I3 TB Data'!$A$23:$H$23,0),0))</f>
        <v>145500</v>
      </c>
      <c r="D65" s="1790">
        <f ca="1">'I4 BO ASSETS'!E66</f>
        <v>0</v>
      </c>
      <c r="E65" s="1789">
        <f t="shared" si="6"/>
        <v>145500</v>
      </c>
      <c r="F65" s="1791">
        <f ca="1">IF(ISERROR(VLOOKUP($A65, 'E1 Categorization'!A33:E122, MATCH("Customer Component", 'E1 Categorization'!$A$33:$E$33,0), 0)), 0, IF(VLOOKUP($A65, 'E1 Categorization'!A33:E122, MATCH("Customer Component", 'E1 Categorization'!$A$33:$E$33,0), 0)=0, 'O5 Details by Class &amp; Accounts'!$E65, IF(AND(VLOOKUP($A65, 'E1 Categorization'!A33:E122, MATCH("Customer Component", 'E1 Categorization'!$A$33:$E$33,0), 0) &gt;0, VLOOKUP($A65, 'E1 Categorization'!A33:E122, MATCH("Customer Component", 'E1 Categorization'!$A$33:$E$33,0), 0)&lt;1), 'O5 Details by Class &amp; Accounts'!$E65*(1-VLOOKUP($A65, 'E1 Categorization'!A33:E122, MATCH("Customer Component", 'E1 Categorization'!$A$33:$E$33,0), 0)), 0)))</f>
        <v>0</v>
      </c>
      <c r="G65" s="1791">
        <f ca="1">IF(ISERROR(VLOOKUP($A65, 'E1 Categorization'!A33:E122, MATCH("Customer Component", 'E1 Categorization'!$A$33:$E$33,0), 0)),0, IF(VLOOKUP($A65, 'E1 Categorization'!A33:E122, MATCH("Customer Component", 'E1 Categorization'!$A$33:$E$33,0), 0)=0, 0, IF(AND(VLOOKUP($A65, 'E1 Categorization'!A33:E122, MATCH("Customer Component", 'E1 Categorization'!$A$33:$E$33,0), 0) &gt;0, VLOOKUP($A65, 'E1 Categorization'!A33:E122, MATCH("Customer Component", 'E1 Categorization'!$A$33:$E$33,0), 0)&lt;1), 'O5 Details by Class &amp; Accounts'!$E65*(VLOOKUP($A65, 'E1 Categorization'!A33:E122, MATCH("Customer Component", 'E1 Categorization'!$A$33:$E$33,0), 0)), 'O5 Details by Class &amp; Accounts'!$E65)))</f>
        <v>0</v>
      </c>
      <c r="H65" s="1412">
        <f t="shared" si="8"/>
        <v>0</v>
      </c>
      <c r="I65" s="1412">
        <f ca="1">IF(ISERROR(VLOOKUP(VLOOKUP($A65, 'E4 TB Allocation Details'!$A$18:$L$205, MATCH("Demand ID", 'E4 TB Allocation Details'!$A$18:$L$18, 0),FALSE), 'E2 Allocators'!$B$15:$W$361, MATCH('O5 Details by Class &amp; Accounts'!I$18, 'E2 Allocators'!$B$15:$W$15, 0),FALSE)*$F65), 0, VLOOKUP(VLOOKUP($A65, 'E4 TB Allocation Details'!$A$18:$L$205, MATCH("Demand ID", 'E4 TB Allocation Details'!$A$18:$L$18, 0),FALSE), 'E2 Allocators'!$B$15:$W$361, MATCH('O5 Details by Class &amp; Accounts'!I$18, 'E2 Allocators'!$B$15:$W$15, 0),FALSE)*$F65)</f>
        <v>0</v>
      </c>
      <c r="J65" s="1412">
        <f ca="1">IF(ISERROR(VLOOKUP(VLOOKUP($A65, 'E4 TB Allocation Details'!$A$18:$L$205, MATCH("Demand ID", 'E4 TB Allocation Details'!$A$18:$L$18, 0),FALSE), 'E2 Allocators'!$B$15:$W$361, MATCH('O5 Details by Class &amp; Accounts'!J$18, 'E2 Allocators'!$B$15:$W$15, 0),FALSE)*$F65), 0, VLOOKUP(VLOOKUP($A65, 'E4 TB Allocation Details'!$A$18:$L$205, MATCH("Demand ID", 'E4 TB Allocation Details'!$A$18:$L$18, 0),FALSE), 'E2 Allocators'!$B$15:$W$361, MATCH('O5 Details by Class &amp; Accounts'!J$18, 'E2 Allocators'!$B$15:$W$15, 0),FALSE)*$F65)</f>
        <v>0</v>
      </c>
      <c r="K65" s="1412">
        <f ca="1">IF(ISERROR(VLOOKUP(VLOOKUP($A65, 'E4 TB Allocation Details'!$A$18:$L$205, MATCH("Demand ID", 'E4 TB Allocation Details'!$A$18:$L$18, 0),FALSE), 'E2 Allocators'!$B$15:$W$361, MATCH('O5 Details by Class &amp; Accounts'!K$18, 'E2 Allocators'!$B$15:$W$15, 0),FALSE)*$F65), 0, VLOOKUP(VLOOKUP($A65, 'E4 TB Allocation Details'!$A$18:$L$205, MATCH("Demand ID", 'E4 TB Allocation Details'!$A$18:$L$18, 0),FALSE), 'E2 Allocators'!$B$15:$W$361, MATCH('O5 Details by Class &amp; Accounts'!K$18, 'E2 Allocators'!$B$15:$W$15, 0),FALSE)*$F65)</f>
        <v>0</v>
      </c>
      <c r="L65" s="1412">
        <f ca="1">IF(ISERROR(VLOOKUP(VLOOKUP($A65, 'E4 TB Allocation Details'!$A$18:$L$205, MATCH("Demand ID", 'E4 TB Allocation Details'!$A$18:$L$18, 0),FALSE), 'E2 Allocators'!$B$15:$W$361, MATCH('O5 Details by Class &amp; Accounts'!L$18, 'E2 Allocators'!$B$15:$W$15, 0),FALSE)*$F65), 0, VLOOKUP(VLOOKUP($A65, 'E4 TB Allocation Details'!$A$18:$L$205, MATCH("Demand ID", 'E4 TB Allocation Details'!$A$18:$L$18, 0),FALSE), 'E2 Allocators'!$B$15:$W$361, MATCH('O5 Details by Class &amp; Accounts'!L$18, 'E2 Allocators'!$B$15:$W$15, 0),FALSE)*$F65)</f>
        <v>0</v>
      </c>
      <c r="M65" s="1412">
        <f ca="1">IF(ISERROR(VLOOKUP(VLOOKUP($A65, 'E4 TB Allocation Details'!$A$18:$L$205, MATCH("Demand ID", 'E4 TB Allocation Details'!$A$18:$L$18, 0),FALSE), 'E2 Allocators'!$B$15:$W$361, MATCH('O5 Details by Class &amp; Accounts'!M$18, 'E2 Allocators'!$B$15:$W$15, 0),FALSE)*$F65), 0, VLOOKUP(VLOOKUP($A65, 'E4 TB Allocation Details'!$A$18:$L$205, MATCH("Demand ID", 'E4 TB Allocation Details'!$A$18:$L$18, 0),FALSE), 'E2 Allocators'!$B$15:$W$361, MATCH('O5 Details by Class &amp; Accounts'!M$18, 'E2 Allocators'!$B$15:$W$15, 0),FALSE)*$F65)</f>
        <v>0</v>
      </c>
      <c r="N65" s="1412">
        <f ca="1">IF(ISERROR(VLOOKUP(VLOOKUP($A65, 'E4 TB Allocation Details'!$A$18:$L$205, MATCH("Demand ID", 'E4 TB Allocation Details'!$A$18:$L$18, 0),FALSE), 'E2 Allocators'!$B$15:$W$361, MATCH('O5 Details by Class &amp; Accounts'!N$18, 'E2 Allocators'!$B$15:$W$15, 0),FALSE)*$F65), 0, VLOOKUP(VLOOKUP($A65, 'E4 TB Allocation Details'!$A$18:$L$205, MATCH("Demand ID", 'E4 TB Allocation Details'!$A$18:$L$18, 0),FALSE), 'E2 Allocators'!$B$15:$W$361, MATCH('O5 Details by Class &amp; Accounts'!N$18, 'E2 Allocators'!$B$15:$W$15, 0),FALSE)*$F65)</f>
        <v>0</v>
      </c>
      <c r="O65" s="1412">
        <f ca="1">IF(ISERROR(VLOOKUP(VLOOKUP($A65, 'E4 TB Allocation Details'!$A$18:$L$205, MATCH("Demand ID", 'E4 TB Allocation Details'!$A$18:$L$18, 0),FALSE), 'E2 Allocators'!$B$15:$W$361, MATCH('O5 Details by Class &amp; Accounts'!O$18, 'E2 Allocators'!$B$15:$W$15, 0),FALSE)*$F65), 0, VLOOKUP(VLOOKUP($A65, 'E4 TB Allocation Details'!$A$18:$L$205, MATCH("Demand ID", 'E4 TB Allocation Details'!$A$18:$L$18, 0),FALSE), 'E2 Allocators'!$B$15:$W$361, MATCH('O5 Details by Class &amp; Accounts'!O$18, 'E2 Allocators'!$B$15:$W$15, 0),FALSE)*$F65)</f>
        <v>0</v>
      </c>
      <c r="P65" s="1412">
        <f ca="1">IF(ISERROR(VLOOKUP(VLOOKUP($A65, 'E4 TB Allocation Details'!$A$18:$L$205, MATCH("Demand ID", 'E4 TB Allocation Details'!$A$18:$L$18, 0),FALSE), 'E2 Allocators'!$B$15:$W$361, MATCH('O5 Details by Class &amp; Accounts'!P$18, 'E2 Allocators'!$B$15:$W$15, 0),FALSE)*$F65), 0, VLOOKUP(VLOOKUP($A65, 'E4 TB Allocation Details'!$A$18:$L$205, MATCH("Demand ID", 'E4 TB Allocation Details'!$A$18:$L$18, 0),FALSE), 'E2 Allocators'!$B$15:$W$361, MATCH('O5 Details by Class &amp; Accounts'!P$18, 'E2 Allocators'!$B$15:$W$15, 0),FALSE)*$F65)</f>
        <v>0</v>
      </c>
      <c r="Q65" s="1412">
        <f ca="1">IF(ISERROR(VLOOKUP(VLOOKUP($A65, 'E4 TB Allocation Details'!$A$18:$L$205, MATCH("Demand ID", 'E4 TB Allocation Details'!$A$18:$L$18, 0),FALSE), 'E2 Allocators'!$B$15:$W$361, MATCH('O5 Details by Class &amp; Accounts'!Q$18, 'E2 Allocators'!$B$15:$W$15, 0),FALSE)*$F65), 0, VLOOKUP(VLOOKUP($A65, 'E4 TB Allocation Details'!$A$18:$L$205, MATCH("Demand ID", 'E4 TB Allocation Details'!$A$18:$L$18, 0),FALSE), 'E2 Allocators'!$B$15:$W$361, MATCH('O5 Details by Class &amp; Accounts'!Q$18, 'E2 Allocators'!$B$15:$W$15, 0),FALSE)*$F65)</f>
        <v>0</v>
      </c>
      <c r="R65" s="1412">
        <f ca="1">IF(ISERROR(VLOOKUP(VLOOKUP($A65, 'E4 TB Allocation Details'!$A$18:$L$205, MATCH("Demand ID", 'E4 TB Allocation Details'!$A$18:$L$18, 0),FALSE), 'E2 Allocators'!$B$15:$W$361, MATCH('O5 Details by Class &amp; Accounts'!R$18, 'E2 Allocators'!$B$15:$W$15, 0),FALSE)*$F65), 0, VLOOKUP(VLOOKUP($A65, 'E4 TB Allocation Details'!$A$18:$L$205, MATCH("Demand ID", 'E4 TB Allocation Details'!$A$18:$L$18, 0),FALSE), 'E2 Allocators'!$B$15:$W$361, MATCH('O5 Details by Class &amp; Accounts'!R$18, 'E2 Allocators'!$B$15:$W$15, 0),FALSE)*$F65)</f>
        <v>0</v>
      </c>
      <c r="S65" s="1412">
        <f ca="1">IF(ISERROR(VLOOKUP(VLOOKUP($A65, 'E4 TB Allocation Details'!$A$18:$L$205, MATCH("Demand ID", 'E4 TB Allocation Details'!$A$18:$L$18, 0),FALSE), 'E2 Allocators'!$B$15:$W$361, MATCH('O5 Details by Class &amp; Accounts'!S$18, 'E2 Allocators'!$B$15:$W$15, 0),FALSE)*$F65), 0, VLOOKUP(VLOOKUP($A65, 'E4 TB Allocation Details'!$A$18:$L$205, MATCH("Demand ID", 'E4 TB Allocation Details'!$A$18:$L$18, 0),FALSE), 'E2 Allocators'!$B$15:$W$361, MATCH('O5 Details by Class &amp; Accounts'!S$18, 'E2 Allocators'!$B$15:$W$15, 0),FALSE)*$F65)</f>
        <v>0</v>
      </c>
      <c r="T65" s="1412">
        <f ca="1">IF(ISERROR(VLOOKUP(VLOOKUP($A65, 'E4 TB Allocation Details'!$A$18:$L$205, MATCH("Demand ID", 'E4 TB Allocation Details'!$A$18:$L$18, 0),FALSE), 'E2 Allocators'!$B$15:$W$361, MATCH('O5 Details by Class &amp; Accounts'!T$18, 'E2 Allocators'!$B$15:$W$15, 0),FALSE)*$F65), 0, VLOOKUP(VLOOKUP($A65, 'E4 TB Allocation Details'!$A$18:$L$205, MATCH("Demand ID", 'E4 TB Allocation Details'!$A$18:$L$18, 0),FALSE), 'E2 Allocators'!$B$15:$W$361, MATCH('O5 Details by Class &amp; Accounts'!T$18, 'E2 Allocators'!$B$15:$W$15, 0),FALSE)*$F65)</f>
        <v>0</v>
      </c>
      <c r="U65" s="1412">
        <f ca="1">IF(ISERROR(VLOOKUP(VLOOKUP($A65, 'E4 TB Allocation Details'!$A$18:$L$205, MATCH("Demand ID", 'E4 TB Allocation Details'!$A$18:$L$18, 0),FALSE), 'E2 Allocators'!$B$15:$W$361, MATCH('O5 Details by Class &amp; Accounts'!U$18, 'E2 Allocators'!$B$15:$W$15, 0),FALSE)*$F65), 0, VLOOKUP(VLOOKUP($A65, 'E4 TB Allocation Details'!$A$18:$L$205, MATCH("Demand ID", 'E4 TB Allocation Details'!$A$18:$L$18, 0),FALSE), 'E2 Allocators'!$B$15:$W$361, MATCH('O5 Details by Class &amp; Accounts'!U$18, 'E2 Allocators'!$B$15:$W$15, 0),FALSE)*$F65)</f>
        <v>0</v>
      </c>
      <c r="V65" s="1412">
        <f ca="1">IF(ISERROR(VLOOKUP(VLOOKUP($A65, 'E4 TB Allocation Details'!$A$18:$L$205, MATCH("Demand ID", 'E4 TB Allocation Details'!$A$18:$L$18, 0),FALSE), 'E2 Allocators'!$B$15:$W$361, MATCH('O5 Details by Class &amp; Accounts'!V$18, 'E2 Allocators'!$B$15:$W$15, 0),FALSE)*$F65), 0, VLOOKUP(VLOOKUP($A65, 'E4 TB Allocation Details'!$A$18:$L$205, MATCH("Demand ID", 'E4 TB Allocation Details'!$A$18:$L$18, 0),FALSE), 'E2 Allocators'!$B$15:$W$361, MATCH('O5 Details by Class &amp; Accounts'!V$18, 'E2 Allocators'!$B$15:$W$15, 0),FALSE)*$F65)</f>
        <v>0</v>
      </c>
      <c r="W65" s="1412">
        <f ca="1">IF(ISERROR(VLOOKUP(VLOOKUP($A65, 'E4 TB Allocation Details'!$A$18:$L$205, MATCH("Demand ID", 'E4 TB Allocation Details'!$A$18:$L$18, 0),FALSE), 'E2 Allocators'!$B$15:$W$361, MATCH('O5 Details by Class &amp; Accounts'!W$18, 'E2 Allocators'!$B$15:$W$15, 0),FALSE)*$F65), 0, VLOOKUP(VLOOKUP($A65, 'E4 TB Allocation Details'!$A$18:$L$205, MATCH("Demand ID", 'E4 TB Allocation Details'!$A$18:$L$18, 0),FALSE), 'E2 Allocators'!$B$15:$W$361, MATCH('O5 Details by Class &amp; Accounts'!W$18, 'E2 Allocators'!$B$15:$W$15, 0),FALSE)*$F65)</f>
        <v>0</v>
      </c>
      <c r="X65" s="1412">
        <f ca="1">IF(ISERROR(VLOOKUP(VLOOKUP($A65, 'E4 TB Allocation Details'!$A$18:$L$205, MATCH("Demand ID", 'E4 TB Allocation Details'!$A$18:$L$18, 0),FALSE), 'E2 Allocators'!$B$15:$W$361, MATCH('O5 Details by Class &amp; Accounts'!X$18, 'E2 Allocators'!$B$15:$W$15, 0),FALSE)*$F65), 0, VLOOKUP(VLOOKUP($A65, 'E4 TB Allocation Details'!$A$18:$L$205, MATCH("Demand ID", 'E4 TB Allocation Details'!$A$18:$L$18, 0),FALSE), 'E2 Allocators'!$B$15:$W$361, MATCH('O5 Details by Class &amp; Accounts'!X$18, 'E2 Allocators'!$B$15:$W$15, 0),FALSE)*$F65)</f>
        <v>0</v>
      </c>
      <c r="Y65" s="1412">
        <f ca="1">IF(ISERROR(VLOOKUP(VLOOKUP($A65, 'E4 TB Allocation Details'!$A$18:$L$205, MATCH("Demand ID", 'E4 TB Allocation Details'!$A$18:$L$18, 0),FALSE), 'E2 Allocators'!$B$15:$W$361, MATCH('O5 Details by Class &amp; Accounts'!Y$18, 'E2 Allocators'!$B$15:$W$15, 0),FALSE)*$F65), 0, VLOOKUP(VLOOKUP($A65, 'E4 TB Allocation Details'!$A$18:$L$205, MATCH("Demand ID", 'E4 TB Allocation Details'!$A$18:$L$18, 0),FALSE), 'E2 Allocators'!$B$15:$W$361, MATCH('O5 Details by Class &amp; Accounts'!Y$18, 'E2 Allocators'!$B$15:$W$15, 0),FALSE)*$F65)</f>
        <v>0</v>
      </c>
      <c r="Z65" s="1412">
        <f ca="1">IF(ISERROR(VLOOKUP(VLOOKUP($A65, 'E4 TB Allocation Details'!$A$18:$L$205, MATCH("Demand ID", 'E4 TB Allocation Details'!$A$18:$L$18, 0),FALSE), 'E2 Allocators'!$B$15:$W$361, MATCH('O5 Details by Class &amp; Accounts'!Z$18, 'E2 Allocators'!$B$15:$W$15, 0),FALSE)*$F65), 0, VLOOKUP(VLOOKUP($A65, 'E4 TB Allocation Details'!$A$18:$L$205, MATCH("Demand ID", 'E4 TB Allocation Details'!$A$18:$L$18, 0),FALSE), 'E2 Allocators'!$B$15:$W$361, MATCH('O5 Details by Class &amp; Accounts'!Z$18, 'E2 Allocators'!$B$15:$W$15, 0),FALSE)*$F65)</f>
        <v>0</v>
      </c>
      <c r="AA65" s="1412">
        <f ca="1">IF(ISERROR(VLOOKUP(VLOOKUP($A65, 'E4 TB Allocation Details'!$A$18:$L$205, MATCH("Demand ID", 'E4 TB Allocation Details'!$A$18:$L$18, 0),FALSE), 'E2 Allocators'!$B$15:$W$361, MATCH('O5 Details by Class &amp; Accounts'!AA$18, 'E2 Allocators'!$B$15:$W$15, 0),FALSE)*$F65), 0, VLOOKUP(VLOOKUP($A65, 'E4 TB Allocation Details'!$A$18:$L$205, MATCH("Demand ID", 'E4 TB Allocation Details'!$A$18:$L$18, 0),FALSE), 'E2 Allocators'!$B$15:$W$361, MATCH('O5 Details by Class &amp; Accounts'!AA$18, 'E2 Allocators'!$B$15:$W$15, 0),FALSE)*$F65)</f>
        <v>0</v>
      </c>
      <c r="AB65" s="1412">
        <f ca="1">IF(ISERROR(VLOOKUP(VLOOKUP($A65, 'E4 TB Allocation Details'!$A$18:$L$205, MATCH("Demand ID", 'E4 TB Allocation Details'!$A$18:$L$18, 0),FALSE), 'E2 Allocators'!$B$15:$W$361, MATCH('O5 Details by Class &amp; Accounts'!AB$18, 'E2 Allocators'!$B$15:$W$15, 0),FALSE)*$F65), 0, VLOOKUP(VLOOKUP($A65, 'E4 TB Allocation Details'!$A$18:$L$205, MATCH("Demand ID", 'E4 TB Allocation Details'!$A$18:$L$18, 0),FALSE), 'E2 Allocators'!$B$15:$W$361, MATCH('O5 Details by Class &amp; Accounts'!AB$18, 'E2 Allocators'!$B$15:$W$15, 0),FALSE)*$F65)</f>
        <v>0</v>
      </c>
      <c r="AC65" s="1412">
        <f t="shared" si="9"/>
        <v>0</v>
      </c>
      <c r="AD65" s="1412">
        <f ca="1">IF(ISERROR(VLOOKUP(VLOOKUP($A65, 'E4 TB Allocation Details'!$A$18:$L$205, MATCH("Customer ID", 'E4 TB Allocation Details'!$A$18:$L$18, 0),FALSE), 'E2 Allocators'!$B$15:$W$361, MATCH('O5 Details by Class &amp; Accounts'!AD$18, 'E2 Allocators'!$B$15:$W$15, 0),FALSE)*$G65), 0, VLOOKUP(VLOOKUP($A65, 'E4 TB Allocation Details'!$A$18:$L$205, MATCH("Customer ID", 'E4 TB Allocation Details'!$A$18:$L$18, 0),FALSE), 'E2 Allocators'!$B$15:$W$361, MATCH('O5 Details by Class &amp; Accounts'!AD$18, 'E2 Allocators'!$B$15:$W$15, 0),FALSE)*$G65)</f>
        <v>0</v>
      </c>
      <c r="AE65" s="1412">
        <f ca="1">IF(ISERROR(VLOOKUP(VLOOKUP($A65, 'E4 TB Allocation Details'!$A$18:$L$205, MATCH("Customer ID", 'E4 TB Allocation Details'!$A$18:$L$18, 0),FALSE), 'E2 Allocators'!$B$15:$W$361, MATCH('O5 Details by Class &amp; Accounts'!AE$18, 'E2 Allocators'!$B$15:$W$15, 0),FALSE)*$G65), 0, VLOOKUP(VLOOKUP($A65, 'E4 TB Allocation Details'!$A$18:$L$205, MATCH("Customer ID", 'E4 TB Allocation Details'!$A$18:$L$18, 0),FALSE), 'E2 Allocators'!$B$15:$W$361, MATCH('O5 Details by Class &amp; Accounts'!AE$18, 'E2 Allocators'!$B$15:$W$15, 0),FALSE)*$G65)</f>
        <v>0</v>
      </c>
      <c r="AF65" s="1412">
        <f ca="1">IF(ISERROR(VLOOKUP(VLOOKUP($A65, 'E4 TB Allocation Details'!$A$18:$L$205, MATCH("Customer ID", 'E4 TB Allocation Details'!$A$18:$L$18, 0),FALSE), 'E2 Allocators'!$B$15:$W$361, MATCH('O5 Details by Class &amp; Accounts'!AF$18, 'E2 Allocators'!$B$15:$W$15, 0),FALSE)*$G65), 0, VLOOKUP(VLOOKUP($A65, 'E4 TB Allocation Details'!$A$18:$L$205, MATCH("Customer ID", 'E4 TB Allocation Details'!$A$18:$L$18, 0),FALSE), 'E2 Allocators'!$B$15:$W$361, MATCH('O5 Details by Class &amp; Accounts'!AF$18, 'E2 Allocators'!$B$15:$W$15, 0),FALSE)*$G65)</f>
        <v>0</v>
      </c>
      <c r="AG65" s="1412">
        <f ca="1">IF(ISERROR(VLOOKUP(VLOOKUP($A65, 'E4 TB Allocation Details'!$A$18:$L$205, MATCH("Customer ID", 'E4 TB Allocation Details'!$A$18:$L$18, 0),FALSE), 'E2 Allocators'!$B$15:$W$361, MATCH('O5 Details by Class &amp; Accounts'!AG$18, 'E2 Allocators'!$B$15:$W$15, 0),FALSE)*$G65), 0, VLOOKUP(VLOOKUP($A65, 'E4 TB Allocation Details'!$A$18:$L$205, MATCH("Customer ID", 'E4 TB Allocation Details'!$A$18:$L$18, 0),FALSE), 'E2 Allocators'!$B$15:$W$361, MATCH('O5 Details by Class &amp; Accounts'!AG$18, 'E2 Allocators'!$B$15:$W$15, 0),FALSE)*$G65)</f>
        <v>0</v>
      </c>
      <c r="AH65" s="1412">
        <f ca="1">IF(ISERROR(VLOOKUP(VLOOKUP($A65, 'E4 TB Allocation Details'!$A$18:$L$205, MATCH("Customer ID", 'E4 TB Allocation Details'!$A$18:$L$18, 0),FALSE), 'E2 Allocators'!$B$15:$W$361, MATCH('O5 Details by Class &amp; Accounts'!AH$18, 'E2 Allocators'!$B$15:$W$15, 0),FALSE)*$G65), 0, VLOOKUP(VLOOKUP($A65, 'E4 TB Allocation Details'!$A$18:$L$205, MATCH("Customer ID", 'E4 TB Allocation Details'!$A$18:$L$18, 0),FALSE), 'E2 Allocators'!$B$15:$W$361, MATCH('O5 Details by Class &amp; Accounts'!AH$18, 'E2 Allocators'!$B$15:$W$15, 0),FALSE)*$G65)</f>
        <v>0</v>
      </c>
      <c r="AI65" s="1412">
        <f ca="1">IF(ISERROR(VLOOKUP(VLOOKUP($A65, 'E4 TB Allocation Details'!$A$18:$L$205, MATCH("Customer ID", 'E4 TB Allocation Details'!$A$18:$L$18, 0),FALSE), 'E2 Allocators'!$B$15:$W$361, MATCH('O5 Details by Class &amp; Accounts'!AI$18, 'E2 Allocators'!$B$15:$W$15, 0),FALSE)*$G65), 0, VLOOKUP(VLOOKUP($A65, 'E4 TB Allocation Details'!$A$18:$L$205, MATCH("Customer ID", 'E4 TB Allocation Details'!$A$18:$L$18, 0),FALSE), 'E2 Allocators'!$B$15:$W$361, MATCH('O5 Details by Class &amp; Accounts'!AI$18, 'E2 Allocators'!$B$15:$W$15, 0),FALSE)*$G65)</f>
        <v>0</v>
      </c>
      <c r="AJ65" s="1412">
        <f ca="1">IF(ISERROR(VLOOKUP(VLOOKUP($A65, 'E4 TB Allocation Details'!$A$18:$L$205, MATCH("Customer ID", 'E4 TB Allocation Details'!$A$18:$L$18, 0),FALSE), 'E2 Allocators'!$B$15:$W$361, MATCH('O5 Details by Class &amp; Accounts'!AJ$18, 'E2 Allocators'!$B$15:$W$15, 0),FALSE)*$G65), 0, VLOOKUP(VLOOKUP($A65, 'E4 TB Allocation Details'!$A$18:$L$205, MATCH("Customer ID", 'E4 TB Allocation Details'!$A$18:$L$18, 0),FALSE), 'E2 Allocators'!$B$15:$W$361, MATCH('O5 Details by Class &amp; Accounts'!AJ$18, 'E2 Allocators'!$B$15:$W$15, 0),FALSE)*$G65)</f>
        <v>0</v>
      </c>
      <c r="AK65" s="1412">
        <f ca="1">IF(ISERROR(VLOOKUP(VLOOKUP($A65, 'E4 TB Allocation Details'!$A$18:$L$205, MATCH("Customer ID", 'E4 TB Allocation Details'!$A$18:$L$18, 0),FALSE), 'E2 Allocators'!$B$15:$W$361, MATCH('O5 Details by Class &amp; Accounts'!AK$18, 'E2 Allocators'!$B$15:$W$15, 0),FALSE)*$G65), 0, VLOOKUP(VLOOKUP($A65, 'E4 TB Allocation Details'!$A$18:$L$205, MATCH("Customer ID", 'E4 TB Allocation Details'!$A$18:$L$18, 0),FALSE), 'E2 Allocators'!$B$15:$W$361, MATCH('O5 Details by Class &amp; Accounts'!AK$18, 'E2 Allocators'!$B$15:$W$15, 0),FALSE)*$G65)</f>
        <v>0</v>
      </c>
      <c r="AL65" s="1412">
        <f ca="1">IF(ISERROR(VLOOKUP(VLOOKUP($A65, 'E4 TB Allocation Details'!$A$18:$L$205, MATCH("Customer ID", 'E4 TB Allocation Details'!$A$18:$L$18, 0),FALSE), 'E2 Allocators'!$B$15:$W$361, MATCH('O5 Details by Class &amp; Accounts'!AL$18, 'E2 Allocators'!$B$15:$W$15, 0),FALSE)*$G65), 0, VLOOKUP(VLOOKUP($A65, 'E4 TB Allocation Details'!$A$18:$L$205, MATCH("Customer ID", 'E4 TB Allocation Details'!$A$18:$L$18, 0),FALSE), 'E2 Allocators'!$B$15:$W$361, MATCH('O5 Details by Class &amp; Accounts'!AL$18, 'E2 Allocators'!$B$15:$W$15, 0),FALSE)*$G65)</f>
        <v>0</v>
      </c>
      <c r="AM65" s="1412">
        <f ca="1">IF(ISERROR(VLOOKUP(VLOOKUP($A65, 'E4 TB Allocation Details'!$A$18:$L$205, MATCH("Customer ID", 'E4 TB Allocation Details'!$A$18:$L$18, 0),FALSE), 'E2 Allocators'!$B$15:$W$361, MATCH('O5 Details by Class &amp; Accounts'!AM$18, 'E2 Allocators'!$B$15:$W$15, 0),FALSE)*$G65), 0, VLOOKUP(VLOOKUP($A65, 'E4 TB Allocation Details'!$A$18:$L$205, MATCH("Customer ID", 'E4 TB Allocation Details'!$A$18:$L$18, 0),FALSE), 'E2 Allocators'!$B$15:$W$361, MATCH('O5 Details by Class &amp; Accounts'!AM$18, 'E2 Allocators'!$B$15:$W$15, 0),FALSE)*$G65)</f>
        <v>0</v>
      </c>
      <c r="AN65" s="1412">
        <f ca="1">IF(ISERROR(VLOOKUP(VLOOKUP($A65, 'E4 TB Allocation Details'!$A$18:$L$205, MATCH("Customer ID", 'E4 TB Allocation Details'!$A$18:$L$18, 0),FALSE), 'E2 Allocators'!$B$15:$W$361, MATCH('O5 Details by Class &amp; Accounts'!AN$18, 'E2 Allocators'!$B$15:$W$15, 0),FALSE)*$G65), 0, VLOOKUP(VLOOKUP($A65, 'E4 TB Allocation Details'!$A$18:$L$205, MATCH("Customer ID", 'E4 TB Allocation Details'!$A$18:$L$18, 0),FALSE), 'E2 Allocators'!$B$15:$W$361, MATCH('O5 Details by Class &amp; Accounts'!AN$18, 'E2 Allocators'!$B$15:$W$15, 0),FALSE)*$G65)</f>
        <v>0</v>
      </c>
      <c r="AO65" s="1412">
        <f ca="1">IF(ISERROR(VLOOKUP(VLOOKUP($A65, 'E4 TB Allocation Details'!$A$18:$L$205, MATCH("Customer ID", 'E4 TB Allocation Details'!$A$18:$L$18, 0),FALSE), 'E2 Allocators'!$B$15:$W$361, MATCH('O5 Details by Class &amp; Accounts'!AO$18, 'E2 Allocators'!$B$15:$W$15, 0),FALSE)*$G65), 0, VLOOKUP(VLOOKUP($A65, 'E4 TB Allocation Details'!$A$18:$L$205, MATCH("Customer ID", 'E4 TB Allocation Details'!$A$18:$L$18, 0),FALSE), 'E2 Allocators'!$B$15:$W$361, MATCH('O5 Details by Class &amp; Accounts'!AO$18, 'E2 Allocators'!$B$15:$W$15, 0),FALSE)*$G65)</f>
        <v>0</v>
      </c>
      <c r="AP65" s="1412">
        <f ca="1">IF(ISERROR(VLOOKUP(VLOOKUP($A65, 'E4 TB Allocation Details'!$A$18:$L$205, MATCH("Customer ID", 'E4 TB Allocation Details'!$A$18:$L$18, 0),FALSE), 'E2 Allocators'!$B$15:$W$361, MATCH('O5 Details by Class &amp; Accounts'!AP$18, 'E2 Allocators'!$B$15:$W$15, 0),FALSE)*$G65), 0, VLOOKUP(VLOOKUP($A65, 'E4 TB Allocation Details'!$A$18:$L$205, MATCH("Customer ID", 'E4 TB Allocation Details'!$A$18:$L$18, 0),FALSE), 'E2 Allocators'!$B$15:$W$361, MATCH('O5 Details by Class &amp; Accounts'!AP$18, 'E2 Allocators'!$B$15:$W$15, 0),FALSE)*$G65)</f>
        <v>0</v>
      </c>
      <c r="AQ65" s="1412">
        <f ca="1">IF(ISERROR(VLOOKUP(VLOOKUP($A65, 'E4 TB Allocation Details'!$A$18:$L$205, MATCH("Customer ID", 'E4 TB Allocation Details'!$A$18:$L$18, 0),FALSE), 'E2 Allocators'!$B$15:$W$361, MATCH('O5 Details by Class &amp; Accounts'!AQ$18, 'E2 Allocators'!$B$15:$W$15, 0),FALSE)*$G65), 0, VLOOKUP(VLOOKUP($A65, 'E4 TB Allocation Details'!$A$18:$L$205, MATCH("Customer ID", 'E4 TB Allocation Details'!$A$18:$L$18, 0),FALSE), 'E2 Allocators'!$B$15:$W$361, MATCH('O5 Details by Class &amp; Accounts'!AQ$18, 'E2 Allocators'!$B$15:$W$15, 0),FALSE)*$G65)</f>
        <v>0</v>
      </c>
      <c r="AR65" s="1412">
        <f ca="1">IF(ISERROR(VLOOKUP(VLOOKUP($A65, 'E4 TB Allocation Details'!$A$18:$L$205, MATCH("Customer ID", 'E4 TB Allocation Details'!$A$18:$L$18, 0),FALSE), 'E2 Allocators'!$B$15:$W$361, MATCH('O5 Details by Class &amp; Accounts'!AR$18, 'E2 Allocators'!$B$15:$W$15, 0),FALSE)*$G65), 0, VLOOKUP(VLOOKUP($A65, 'E4 TB Allocation Details'!$A$18:$L$205, MATCH("Customer ID", 'E4 TB Allocation Details'!$A$18:$L$18, 0),FALSE), 'E2 Allocators'!$B$15:$W$361, MATCH('O5 Details by Class &amp; Accounts'!AR$18, 'E2 Allocators'!$B$15:$W$15, 0),FALSE)*$G65)</f>
        <v>0</v>
      </c>
      <c r="AS65" s="1412">
        <f ca="1">IF(ISERROR(VLOOKUP(VLOOKUP($A65, 'E4 TB Allocation Details'!$A$18:$L$205, MATCH("Customer ID", 'E4 TB Allocation Details'!$A$18:$L$18, 0),FALSE), 'E2 Allocators'!$B$15:$W$361, MATCH('O5 Details by Class &amp; Accounts'!AS$18, 'E2 Allocators'!$B$15:$W$15, 0),FALSE)*$G65), 0, VLOOKUP(VLOOKUP($A65, 'E4 TB Allocation Details'!$A$18:$L$205, MATCH("Customer ID", 'E4 TB Allocation Details'!$A$18:$L$18, 0),FALSE), 'E2 Allocators'!$B$15:$W$361, MATCH('O5 Details by Class &amp; Accounts'!AS$18, 'E2 Allocators'!$B$15:$W$15, 0),FALSE)*$G65)</f>
        <v>0</v>
      </c>
      <c r="AT65" s="1412">
        <f ca="1">IF(ISERROR(VLOOKUP(VLOOKUP($A65, 'E4 TB Allocation Details'!$A$18:$L$205, MATCH("Customer ID", 'E4 TB Allocation Details'!$A$18:$L$18, 0),FALSE), 'E2 Allocators'!$B$15:$W$361, MATCH('O5 Details by Class &amp; Accounts'!AT$18, 'E2 Allocators'!$B$15:$W$15, 0),FALSE)*$G65), 0, VLOOKUP(VLOOKUP($A65, 'E4 TB Allocation Details'!$A$18:$L$205, MATCH("Customer ID", 'E4 TB Allocation Details'!$A$18:$L$18, 0),FALSE), 'E2 Allocators'!$B$15:$W$361, MATCH('O5 Details by Class &amp; Accounts'!AT$18, 'E2 Allocators'!$B$15:$W$15, 0),FALSE)*$G65)</f>
        <v>0</v>
      </c>
      <c r="AU65" s="1412">
        <f ca="1">IF(ISERROR(VLOOKUP(VLOOKUP($A65, 'E4 TB Allocation Details'!$A$18:$L$205, MATCH("Customer ID", 'E4 TB Allocation Details'!$A$18:$L$18, 0),FALSE), 'E2 Allocators'!$B$15:$W$361, MATCH('O5 Details by Class &amp; Accounts'!AU$18, 'E2 Allocators'!$B$15:$W$15, 0),FALSE)*$G65), 0, VLOOKUP(VLOOKUP($A65, 'E4 TB Allocation Details'!$A$18:$L$205, MATCH("Customer ID", 'E4 TB Allocation Details'!$A$18:$L$18, 0),FALSE), 'E2 Allocators'!$B$15:$W$361, MATCH('O5 Details by Class &amp; Accounts'!AU$18, 'E2 Allocators'!$B$15:$W$15, 0),FALSE)*$G65)</f>
        <v>0</v>
      </c>
      <c r="AV65" s="1412">
        <f ca="1">IF(ISERROR(VLOOKUP(VLOOKUP($A65, 'E4 TB Allocation Details'!$A$18:$L$205, MATCH("Customer ID", 'E4 TB Allocation Details'!$A$18:$L$18, 0),FALSE), 'E2 Allocators'!$B$15:$W$361, MATCH('O5 Details by Class &amp; Accounts'!AV$18, 'E2 Allocators'!$B$15:$W$15, 0),FALSE)*$G65), 0, VLOOKUP(VLOOKUP($A65, 'E4 TB Allocation Details'!$A$18:$L$205, MATCH("Customer ID", 'E4 TB Allocation Details'!$A$18:$L$18, 0),FALSE), 'E2 Allocators'!$B$15:$W$361, MATCH('O5 Details by Class &amp; Accounts'!AV$18, 'E2 Allocators'!$B$15:$W$15, 0),FALSE)*$G65)</f>
        <v>0</v>
      </c>
      <c r="AW65" s="1412">
        <f ca="1">IF(ISERROR(VLOOKUP(VLOOKUP($A65, 'E4 TB Allocation Details'!$A$18:$L$205, MATCH("Customer ID", 'E4 TB Allocation Details'!$A$18:$L$18, 0),FALSE), 'E2 Allocators'!$B$15:$W$361, MATCH('O5 Details by Class &amp; Accounts'!AW$18, 'E2 Allocators'!$B$15:$W$15, 0),FALSE)*$G65), 0, VLOOKUP(VLOOKUP($A65, 'E4 TB Allocation Details'!$A$18:$L$205, MATCH("Customer ID", 'E4 TB Allocation Details'!$A$18:$L$18, 0),FALSE), 'E2 Allocators'!$B$15:$W$361, MATCH('O5 Details by Class &amp; Accounts'!AW$18, 'E2 Allocators'!$B$15:$W$15, 0),FALSE)*$G65)</f>
        <v>0</v>
      </c>
      <c r="AX65" s="1412">
        <f t="shared" si="10"/>
        <v>0</v>
      </c>
      <c r="AY65" s="1412">
        <f ca="1">IF(ISERROR(VLOOKUP(VLOOKUP($A65, 'E4 TB Allocation Details'!$A$18:$L$205, MATCH("Misc ID", 'E4 TB Allocation Details'!$A$18:$L$18, 0),FALSE), 'E2 Allocators'!$B$15:$W$361, MATCH('O5 Details by Class &amp; Accounts'!AY$18, 'E2 Allocators'!$B$15:$W$15, 0),FALSE)*$E65), 0, VLOOKUP(VLOOKUP($A65, 'E4 TB Allocation Details'!$A$18:$L$205, MATCH("Misc ID", 'E4 TB Allocation Details'!$A$18:$L$18, 0),FALSE), 'E2 Allocators'!$B$15:$W$361, MATCH('O5 Details by Class &amp; Accounts'!AY$18, 'E2 Allocators'!$B$15:$W$15, 0),FALSE)*$E65)</f>
        <v>0</v>
      </c>
      <c r="AZ65" s="1412">
        <f ca="1">IF(ISERROR(VLOOKUP(VLOOKUP($A65, 'E4 TB Allocation Details'!$A$18:$L$205, MATCH("Misc ID", 'E4 TB Allocation Details'!$A$18:$L$18, 0),FALSE), 'E2 Allocators'!$B$15:$W$361, MATCH('O5 Details by Class &amp; Accounts'!AZ$18, 'E2 Allocators'!$B$15:$W$15, 0),FALSE)*$E65), 0, VLOOKUP(VLOOKUP($A65, 'E4 TB Allocation Details'!$A$18:$L$205, MATCH("Misc ID", 'E4 TB Allocation Details'!$A$18:$L$18, 0),FALSE), 'E2 Allocators'!$B$15:$W$361, MATCH('O5 Details by Class &amp; Accounts'!AZ$18, 'E2 Allocators'!$B$15:$W$15, 0),FALSE)*$E65)</f>
        <v>0</v>
      </c>
      <c r="BA65" s="1412">
        <f ca="1">IF(ISERROR(VLOOKUP(VLOOKUP($A65, 'E4 TB Allocation Details'!$A$18:$L$205, MATCH("Misc ID", 'E4 TB Allocation Details'!$A$18:$L$18, 0),FALSE), 'E2 Allocators'!$B$15:$W$361, MATCH('O5 Details by Class &amp; Accounts'!BA$18, 'E2 Allocators'!$B$15:$W$15, 0),FALSE)*$E65), 0, VLOOKUP(VLOOKUP($A65, 'E4 TB Allocation Details'!$A$18:$L$205, MATCH("Misc ID", 'E4 TB Allocation Details'!$A$18:$L$18, 0),FALSE), 'E2 Allocators'!$B$15:$W$361, MATCH('O5 Details by Class &amp; Accounts'!BA$18, 'E2 Allocators'!$B$15:$W$15, 0),FALSE)*$E65)</f>
        <v>0</v>
      </c>
      <c r="BB65" s="1412">
        <f ca="1">IF(ISERROR(VLOOKUP(VLOOKUP($A65, 'E4 TB Allocation Details'!$A$18:$L$205, MATCH("Misc ID", 'E4 TB Allocation Details'!$A$18:$L$18, 0),FALSE), 'E2 Allocators'!$B$15:$W$361, MATCH('O5 Details by Class &amp; Accounts'!BB$18, 'E2 Allocators'!$B$15:$W$15, 0),FALSE)*$E65), 0, VLOOKUP(VLOOKUP($A65, 'E4 TB Allocation Details'!$A$18:$L$205, MATCH("Misc ID", 'E4 TB Allocation Details'!$A$18:$L$18, 0),FALSE), 'E2 Allocators'!$B$15:$W$361, MATCH('O5 Details by Class &amp; Accounts'!BB$18, 'E2 Allocators'!$B$15:$W$15, 0),FALSE)*$E65)</f>
        <v>0</v>
      </c>
      <c r="BC65" s="1412">
        <f ca="1">IF(ISERROR(VLOOKUP(VLOOKUP($A65, 'E4 TB Allocation Details'!$A$18:$L$205, MATCH("Misc ID", 'E4 TB Allocation Details'!$A$18:$L$18, 0),FALSE), 'E2 Allocators'!$B$15:$W$361, MATCH('O5 Details by Class &amp; Accounts'!BC$18, 'E2 Allocators'!$B$15:$W$15, 0),FALSE)*$E65), 0, VLOOKUP(VLOOKUP($A65, 'E4 TB Allocation Details'!$A$18:$L$205, MATCH("Misc ID", 'E4 TB Allocation Details'!$A$18:$L$18, 0),FALSE), 'E2 Allocators'!$B$15:$W$361, MATCH('O5 Details by Class &amp; Accounts'!BC$18, 'E2 Allocators'!$B$15:$W$15, 0),FALSE)*$E65)</f>
        <v>0</v>
      </c>
      <c r="BD65" s="1412">
        <f ca="1">IF(ISERROR(VLOOKUP(VLOOKUP($A65, 'E4 TB Allocation Details'!$A$18:$L$205, MATCH("Misc ID", 'E4 TB Allocation Details'!$A$18:$L$18, 0),FALSE), 'E2 Allocators'!$B$15:$W$361, MATCH('O5 Details by Class &amp; Accounts'!BD$18, 'E2 Allocators'!$B$15:$W$15, 0),FALSE)*$E65), 0, VLOOKUP(VLOOKUP($A65, 'E4 TB Allocation Details'!$A$18:$L$205, MATCH("Misc ID", 'E4 TB Allocation Details'!$A$18:$L$18, 0),FALSE), 'E2 Allocators'!$B$15:$W$361, MATCH('O5 Details by Class &amp; Accounts'!BD$18, 'E2 Allocators'!$B$15:$W$15, 0),FALSE)*$E65)</f>
        <v>0</v>
      </c>
      <c r="BE65" s="1412">
        <f ca="1">IF(ISERROR(VLOOKUP(VLOOKUP($A65, 'E4 TB Allocation Details'!$A$18:$L$205, MATCH("Misc ID", 'E4 TB Allocation Details'!$A$18:$L$18, 0),FALSE), 'E2 Allocators'!$B$15:$W$361, MATCH('O5 Details by Class &amp; Accounts'!BE$18, 'E2 Allocators'!$B$15:$W$15, 0),FALSE)*$E65), 0, VLOOKUP(VLOOKUP($A65, 'E4 TB Allocation Details'!$A$18:$L$205, MATCH("Misc ID", 'E4 TB Allocation Details'!$A$18:$L$18, 0),FALSE), 'E2 Allocators'!$B$15:$W$361, MATCH('O5 Details by Class &amp; Accounts'!BE$18, 'E2 Allocators'!$B$15:$W$15, 0),FALSE)*$E65)</f>
        <v>0</v>
      </c>
      <c r="BF65" s="1412">
        <f ca="1">IF(ISERROR(VLOOKUP(VLOOKUP($A65, 'E4 TB Allocation Details'!$A$18:$L$205, MATCH("Misc ID", 'E4 TB Allocation Details'!$A$18:$L$18, 0),FALSE), 'E2 Allocators'!$B$15:$W$361, MATCH('O5 Details by Class &amp; Accounts'!BF$18, 'E2 Allocators'!$B$15:$W$15, 0),FALSE)*$E65), 0, VLOOKUP(VLOOKUP($A65, 'E4 TB Allocation Details'!$A$18:$L$205, MATCH("Misc ID", 'E4 TB Allocation Details'!$A$18:$L$18, 0),FALSE), 'E2 Allocators'!$B$15:$W$361, MATCH('O5 Details by Class &amp; Accounts'!BF$18, 'E2 Allocators'!$B$15:$W$15, 0),FALSE)*$E65)</f>
        <v>0</v>
      </c>
      <c r="BG65" s="1412">
        <f ca="1">IF(ISERROR(VLOOKUP(VLOOKUP($A65, 'E4 TB Allocation Details'!$A$18:$L$205, MATCH("Misc ID", 'E4 TB Allocation Details'!$A$18:$L$18, 0),FALSE), 'E2 Allocators'!$B$15:$W$361, MATCH('O5 Details by Class &amp; Accounts'!BG$18, 'E2 Allocators'!$B$15:$W$15, 0),FALSE)*$E65), 0, VLOOKUP(VLOOKUP($A65, 'E4 TB Allocation Details'!$A$18:$L$205, MATCH("Misc ID", 'E4 TB Allocation Details'!$A$18:$L$18, 0),FALSE), 'E2 Allocators'!$B$15:$W$361, MATCH('O5 Details by Class &amp; Accounts'!BG$18, 'E2 Allocators'!$B$15:$W$15, 0),FALSE)*$E65)</f>
        <v>0</v>
      </c>
      <c r="BH65" s="1412">
        <f ca="1">IF(ISERROR(VLOOKUP(VLOOKUP($A65, 'E4 TB Allocation Details'!$A$18:$L$205, MATCH("Misc ID", 'E4 TB Allocation Details'!$A$18:$L$18, 0),FALSE), 'E2 Allocators'!$B$15:$W$361, MATCH('O5 Details by Class &amp; Accounts'!BH$18, 'E2 Allocators'!$B$15:$W$15, 0),FALSE)*$E65), 0, VLOOKUP(VLOOKUP($A65, 'E4 TB Allocation Details'!$A$18:$L$205, MATCH("Misc ID", 'E4 TB Allocation Details'!$A$18:$L$18, 0),FALSE), 'E2 Allocators'!$B$15:$W$361, MATCH('O5 Details by Class &amp; Accounts'!BH$18, 'E2 Allocators'!$B$15:$W$15, 0),FALSE)*$E65)</f>
        <v>0</v>
      </c>
      <c r="BI65" s="1412">
        <f ca="1">IF(ISERROR(VLOOKUP(VLOOKUP($A65, 'E4 TB Allocation Details'!$A$18:$L$205, MATCH("Misc ID", 'E4 TB Allocation Details'!$A$18:$L$18, 0),FALSE), 'E2 Allocators'!$B$15:$W$361, MATCH('O5 Details by Class &amp; Accounts'!BI$18, 'E2 Allocators'!$B$15:$W$15, 0),FALSE)*$E65), 0, VLOOKUP(VLOOKUP($A65, 'E4 TB Allocation Details'!$A$18:$L$205, MATCH("Misc ID", 'E4 TB Allocation Details'!$A$18:$L$18, 0),FALSE), 'E2 Allocators'!$B$15:$W$361, MATCH('O5 Details by Class &amp; Accounts'!BI$18, 'E2 Allocators'!$B$15:$W$15, 0),FALSE)*$E65)</f>
        <v>0</v>
      </c>
      <c r="BJ65" s="1412">
        <f ca="1">IF(ISERROR(VLOOKUP(VLOOKUP($A65, 'E4 TB Allocation Details'!$A$18:$L$205, MATCH("Misc ID", 'E4 TB Allocation Details'!$A$18:$L$18, 0),FALSE), 'E2 Allocators'!$B$15:$W$361, MATCH('O5 Details by Class &amp; Accounts'!BJ$18, 'E2 Allocators'!$B$15:$W$15, 0),FALSE)*$E65), 0, VLOOKUP(VLOOKUP($A65, 'E4 TB Allocation Details'!$A$18:$L$205, MATCH("Misc ID", 'E4 TB Allocation Details'!$A$18:$L$18, 0),FALSE), 'E2 Allocators'!$B$15:$W$361, MATCH('O5 Details by Class &amp; Accounts'!BJ$18, 'E2 Allocators'!$B$15:$W$15, 0),FALSE)*$E65)</f>
        <v>0</v>
      </c>
      <c r="BK65" s="1412">
        <f ca="1">IF(ISERROR(VLOOKUP(VLOOKUP($A65, 'E4 TB Allocation Details'!$A$18:$L$205, MATCH("Misc ID", 'E4 TB Allocation Details'!$A$18:$L$18, 0),FALSE), 'E2 Allocators'!$B$15:$W$361, MATCH('O5 Details by Class &amp; Accounts'!BK$18, 'E2 Allocators'!$B$15:$W$15, 0),FALSE)*$E65), 0, VLOOKUP(VLOOKUP($A65, 'E4 TB Allocation Details'!$A$18:$L$205, MATCH("Misc ID", 'E4 TB Allocation Details'!$A$18:$L$18, 0),FALSE), 'E2 Allocators'!$B$15:$W$361, MATCH('O5 Details by Class &amp; Accounts'!BK$18, 'E2 Allocators'!$B$15:$W$15, 0),FALSE)*$E65)</f>
        <v>0</v>
      </c>
      <c r="BL65" s="1412">
        <f ca="1">IF(ISERROR(VLOOKUP(VLOOKUP($A65, 'E4 TB Allocation Details'!$A$18:$L$205, MATCH("Misc ID", 'E4 TB Allocation Details'!$A$18:$L$18, 0),FALSE), 'E2 Allocators'!$B$15:$W$361, MATCH('O5 Details by Class &amp; Accounts'!BL$18, 'E2 Allocators'!$B$15:$W$15, 0),FALSE)*$E65), 0, VLOOKUP(VLOOKUP($A65, 'E4 TB Allocation Details'!$A$18:$L$205, MATCH("Misc ID", 'E4 TB Allocation Details'!$A$18:$L$18, 0),FALSE), 'E2 Allocators'!$B$15:$W$361, MATCH('O5 Details by Class &amp; Accounts'!BL$18, 'E2 Allocators'!$B$15:$W$15, 0),FALSE)*$E65)</f>
        <v>0</v>
      </c>
      <c r="BM65" s="1412">
        <f ca="1">IF(ISERROR(VLOOKUP(VLOOKUP($A65, 'E4 TB Allocation Details'!$A$18:$L$205, MATCH("Misc ID", 'E4 TB Allocation Details'!$A$18:$L$18, 0),FALSE), 'E2 Allocators'!$B$15:$W$361, MATCH('O5 Details by Class &amp; Accounts'!BM$18, 'E2 Allocators'!$B$15:$W$15, 0),FALSE)*$E65), 0, VLOOKUP(VLOOKUP($A65, 'E4 TB Allocation Details'!$A$18:$L$205, MATCH("Misc ID", 'E4 TB Allocation Details'!$A$18:$L$18, 0),FALSE), 'E2 Allocators'!$B$15:$W$361, MATCH('O5 Details by Class &amp; Accounts'!BM$18, 'E2 Allocators'!$B$15:$W$15, 0),FALSE)*$E65)</f>
        <v>0</v>
      </c>
      <c r="BN65" s="1412">
        <f ca="1">IF(ISERROR(VLOOKUP(VLOOKUP($A65, 'E4 TB Allocation Details'!$A$18:$L$205, MATCH("Misc ID", 'E4 TB Allocation Details'!$A$18:$L$18, 0),FALSE), 'E2 Allocators'!$B$15:$W$361, MATCH('O5 Details by Class &amp; Accounts'!BN$18, 'E2 Allocators'!$B$15:$W$15, 0),FALSE)*$E65), 0, VLOOKUP(VLOOKUP($A65, 'E4 TB Allocation Details'!$A$18:$L$205, MATCH("Misc ID", 'E4 TB Allocation Details'!$A$18:$L$18, 0),FALSE), 'E2 Allocators'!$B$15:$W$361, MATCH('O5 Details by Class &amp; Accounts'!BN$18, 'E2 Allocators'!$B$15:$W$15, 0),FALSE)*$E65)</f>
        <v>0</v>
      </c>
      <c r="BO65" s="1412">
        <f ca="1">IF(ISERROR(VLOOKUP(VLOOKUP($A65, 'E4 TB Allocation Details'!$A$18:$L$205, MATCH("Misc ID", 'E4 TB Allocation Details'!$A$18:$L$18, 0),FALSE), 'E2 Allocators'!$B$15:$W$361, MATCH('O5 Details by Class &amp; Accounts'!BO$18, 'E2 Allocators'!$B$15:$W$15, 0),FALSE)*$E65), 0, VLOOKUP(VLOOKUP($A65, 'E4 TB Allocation Details'!$A$18:$L$205, MATCH("Misc ID", 'E4 TB Allocation Details'!$A$18:$L$18, 0),FALSE), 'E2 Allocators'!$B$15:$W$361, MATCH('O5 Details by Class &amp; Accounts'!BO$18, 'E2 Allocators'!$B$15:$W$15, 0),FALSE)*$E65)</f>
        <v>0</v>
      </c>
      <c r="BP65" s="1412">
        <f ca="1">IF(ISERROR(VLOOKUP(VLOOKUP($A65, 'E4 TB Allocation Details'!$A$18:$L$205, MATCH("Misc ID", 'E4 TB Allocation Details'!$A$18:$L$18, 0),FALSE), 'E2 Allocators'!$B$15:$W$361, MATCH('O5 Details by Class &amp; Accounts'!BP$18, 'E2 Allocators'!$B$15:$W$15, 0),FALSE)*$E65), 0, VLOOKUP(VLOOKUP($A65, 'E4 TB Allocation Details'!$A$18:$L$205, MATCH("Misc ID", 'E4 TB Allocation Details'!$A$18:$L$18, 0),FALSE), 'E2 Allocators'!$B$15:$W$361, MATCH('O5 Details by Class &amp; Accounts'!BP$18, 'E2 Allocators'!$B$15:$W$15, 0),FALSE)*$E65)</f>
        <v>0</v>
      </c>
      <c r="BQ65" s="1412">
        <f ca="1">IF(ISERROR(VLOOKUP(VLOOKUP($A65, 'E4 TB Allocation Details'!$A$18:$L$205, MATCH("Misc ID", 'E4 TB Allocation Details'!$A$18:$L$18, 0),FALSE), 'E2 Allocators'!$B$15:$W$361, MATCH('O5 Details by Class &amp; Accounts'!BQ$18, 'E2 Allocators'!$B$15:$W$15, 0),FALSE)*$E65), 0, VLOOKUP(VLOOKUP($A65, 'E4 TB Allocation Details'!$A$18:$L$205, MATCH("Misc ID", 'E4 TB Allocation Details'!$A$18:$L$18, 0),FALSE), 'E2 Allocators'!$B$15:$W$361, MATCH('O5 Details by Class &amp; Accounts'!BQ$18, 'E2 Allocators'!$B$15:$W$15, 0),FALSE)*$E65)</f>
        <v>0</v>
      </c>
      <c r="BR65" s="1412">
        <f ca="1">IF(ISERROR(VLOOKUP(VLOOKUP($A65, 'E4 TB Allocation Details'!$A$18:$L$205, MATCH("Misc ID", 'E4 TB Allocation Details'!$A$18:$L$18, 0),FALSE), 'E2 Allocators'!$B$15:$W$361, MATCH('O5 Details by Class &amp; Accounts'!BR$18, 'E2 Allocators'!$B$15:$W$15, 0),FALSE)*$E65), 0, VLOOKUP(VLOOKUP($A65, 'E4 TB Allocation Details'!$A$18:$L$205, MATCH("Misc ID", 'E4 TB Allocation Details'!$A$18:$L$18, 0),FALSE), 'E2 Allocators'!$B$15:$W$361, MATCH('O5 Details by Class &amp; Accounts'!BR$18, 'E2 Allocators'!$B$15:$W$15, 0),FALSE)*$E65)</f>
        <v>0</v>
      </c>
      <c r="BS65" s="1412">
        <f t="shared" si="11"/>
        <v>0</v>
      </c>
      <c r="BT65" s="1412">
        <f ca="1">IF(ISERROR(VLOOKUP(VLOOKUP($A65, 'E4 TB Allocation Details'!$A$18:$L$205, MATCH("A &amp; G ID", 'E4 TB Allocation Details'!$A$18:$L$18, 0),FALSE), 'E2 Allocators'!$B$15:$W$361, MATCH('O5 Details by Class &amp; Accounts'!BT$18, 'E2 Allocators'!$B$15:$W$15, 0),FALSE)*$E65), 0, VLOOKUP(VLOOKUP($A65, 'E4 TB Allocation Details'!$A$18:$L$205, MATCH("A &amp; G ID", 'E4 TB Allocation Details'!$A$18:$L$18, 0),FALSE), 'E2 Allocators'!$B$15:$W$361, MATCH('O5 Details by Class &amp; Accounts'!BT$18, 'E2 Allocators'!$B$15:$W$15, 0),FALSE)*$E65)</f>
        <v>72967.243632443089</v>
      </c>
      <c r="BU65" s="1412">
        <f ca="1">IF(ISERROR(VLOOKUP(VLOOKUP($A65, 'E4 TB Allocation Details'!$A$18:$L$205, MATCH("A &amp; G ID", 'E4 TB Allocation Details'!$A$18:$L$18, 0),FALSE), 'E2 Allocators'!$B$15:$W$361, MATCH('O5 Details by Class &amp; Accounts'!BU$18, 'E2 Allocators'!$B$15:$W$15, 0),FALSE)*$E65), 0, VLOOKUP(VLOOKUP($A65, 'E4 TB Allocation Details'!$A$18:$L$205, MATCH("A &amp; G ID", 'E4 TB Allocation Details'!$A$18:$L$18, 0),FALSE), 'E2 Allocators'!$B$15:$W$361, MATCH('O5 Details by Class &amp; Accounts'!BU$18, 'E2 Allocators'!$B$15:$W$15, 0),FALSE)*$E65)</f>
        <v>25140.367162332055</v>
      </c>
      <c r="BV65" s="1412">
        <f ca="1">IF(ISERROR(VLOOKUP(VLOOKUP($A65, 'E4 TB Allocation Details'!$A$18:$L$205, MATCH("A &amp; G ID", 'E4 TB Allocation Details'!$A$18:$L$18, 0),FALSE), 'E2 Allocators'!$B$15:$W$361, MATCH('O5 Details by Class &amp; Accounts'!BV$18, 'E2 Allocators'!$B$15:$W$15, 0),FALSE)*$E65), 0, VLOOKUP(VLOOKUP($A65, 'E4 TB Allocation Details'!$A$18:$L$205, MATCH("A &amp; G ID", 'E4 TB Allocation Details'!$A$18:$L$18, 0),FALSE), 'E2 Allocators'!$B$15:$W$361, MATCH('O5 Details by Class &amp; Accounts'!BV$18, 'E2 Allocators'!$B$15:$W$15, 0),FALSE)*$E65)</f>
        <v>36178.20295634721</v>
      </c>
      <c r="BW65" s="1412">
        <f ca="1">IF(ISERROR(VLOOKUP(VLOOKUP($A65, 'E4 TB Allocation Details'!$A$18:$L$205, MATCH("A &amp; G ID", 'E4 TB Allocation Details'!$A$18:$L$18, 0),FALSE), 'E2 Allocators'!$B$15:$W$361, MATCH('O5 Details by Class &amp; Accounts'!BW$18, 'E2 Allocators'!$B$15:$W$15, 0),FALSE)*$E65), 0, VLOOKUP(VLOOKUP($A65, 'E4 TB Allocation Details'!$A$18:$L$205, MATCH("A &amp; G ID", 'E4 TB Allocation Details'!$A$18:$L$18, 0),FALSE), 'E2 Allocators'!$B$15:$W$361, MATCH('O5 Details by Class &amp; Accounts'!BW$18, 'E2 Allocators'!$B$15:$W$15, 0),FALSE)*$E65)</f>
        <v>0</v>
      </c>
      <c r="BX65" s="1412">
        <f ca="1">IF(ISERROR(VLOOKUP(VLOOKUP($A65, 'E4 TB Allocation Details'!$A$18:$L$205, MATCH("A &amp; G ID", 'E4 TB Allocation Details'!$A$18:$L$18, 0),FALSE), 'E2 Allocators'!$B$15:$W$361, MATCH('O5 Details by Class &amp; Accounts'!BX$18, 'E2 Allocators'!$B$15:$W$15, 0),FALSE)*$E65), 0, VLOOKUP(VLOOKUP($A65, 'E4 TB Allocation Details'!$A$18:$L$205, MATCH("A &amp; G ID", 'E4 TB Allocation Details'!$A$18:$L$18, 0),FALSE), 'E2 Allocators'!$B$15:$W$361, MATCH('O5 Details by Class &amp; Accounts'!BX$18, 'E2 Allocators'!$B$15:$W$15, 0),FALSE)*$E65)</f>
        <v>0</v>
      </c>
      <c r="BY65" s="1412">
        <f ca="1">IF(ISERROR(VLOOKUP(VLOOKUP($A65, 'E4 TB Allocation Details'!$A$18:$L$205, MATCH("A &amp; G ID", 'E4 TB Allocation Details'!$A$18:$L$18, 0),FALSE), 'E2 Allocators'!$B$15:$W$361, MATCH('O5 Details by Class &amp; Accounts'!BY$18, 'E2 Allocators'!$B$15:$W$15, 0),FALSE)*$E65), 0, VLOOKUP(VLOOKUP($A65, 'E4 TB Allocation Details'!$A$18:$L$205, MATCH("A &amp; G ID", 'E4 TB Allocation Details'!$A$18:$L$18, 0),FALSE), 'E2 Allocators'!$B$15:$W$361, MATCH('O5 Details by Class &amp; Accounts'!BY$18, 'E2 Allocators'!$B$15:$W$15, 0),FALSE)*$E65)</f>
        <v>0</v>
      </c>
      <c r="BZ65" s="1412">
        <f ca="1">IF(ISERROR(VLOOKUP(VLOOKUP($A65, 'E4 TB Allocation Details'!$A$18:$L$205, MATCH("A &amp; G ID", 'E4 TB Allocation Details'!$A$18:$L$18, 0),FALSE), 'E2 Allocators'!$B$15:$W$361, MATCH('O5 Details by Class &amp; Accounts'!BZ$18, 'E2 Allocators'!$B$15:$W$15, 0),FALSE)*$E65), 0, VLOOKUP(VLOOKUP($A65, 'E4 TB Allocation Details'!$A$18:$L$205, MATCH("A &amp; G ID", 'E4 TB Allocation Details'!$A$18:$L$18, 0),FALSE), 'E2 Allocators'!$B$15:$W$361, MATCH('O5 Details by Class &amp; Accounts'!BZ$18, 'E2 Allocators'!$B$15:$W$15, 0),FALSE)*$E65)</f>
        <v>10151.21581131679</v>
      </c>
      <c r="CA65" s="1412">
        <f ca="1">IF(ISERROR(VLOOKUP(VLOOKUP($A65, 'E4 TB Allocation Details'!$A$18:$L$205, MATCH("A &amp; G ID", 'E4 TB Allocation Details'!$A$18:$L$18, 0),FALSE), 'E2 Allocators'!$B$15:$W$361, MATCH('O5 Details by Class &amp; Accounts'!CA$18, 'E2 Allocators'!$B$15:$W$15, 0),FALSE)*$E65), 0, VLOOKUP(VLOOKUP($A65, 'E4 TB Allocation Details'!$A$18:$L$205, MATCH("A &amp; G ID", 'E4 TB Allocation Details'!$A$18:$L$18, 0),FALSE), 'E2 Allocators'!$B$15:$W$361, MATCH('O5 Details by Class &amp; Accounts'!CA$18, 'E2 Allocators'!$B$15:$W$15, 0),FALSE)*$E65)</f>
        <v>557.00377894725455</v>
      </c>
      <c r="CB65" s="1412">
        <f ca="1">IF(ISERROR(VLOOKUP(VLOOKUP($A65, 'E4 TB Allocation Details'!$A$18:$L$205, MATCH("A &amp; G ID", 'E4 TB Allocation Details'!$A$18:$L$18, 0),FALSE), 'E2 Allocators'!$B$15:$W$361, MATCH('O5 Details by Class &amp; Accounts'!CB$18, 'E2 Allocators'!$B$15:$W$15, 0),FALSE)*$E65), 0, VLOOKUP(VLOOKUP($A65, 'E4 TB Allocation Details'!$A$18:$L$205, MATCH("A &amp; G ID", 'E4 TB Allocation Details'!$A$18:$L$18, 0),FALSE), 'E2 Allocators'!$B$15:$W$361, MATCH('O5 Details by Class &amp; Accounts'!CB$18, 'E2 Allocators'!$B$15:$W$15, 0),FALSE)*$E65)</f>
        <v>505.96665861360867</v>
      </c>
      <c r="CC65" s="1412">
        <f ca="1">IF(ISERROR(VLOOKUP(VLOOKUP($A65, 'E4 TB Allocation Details'!$A$18:$L$205, MATCH("A &amp; G ID", 'E4 TB Allocation Details'!$A$18:$L$18, 0),FALSE), 'E2 Allocators'!$B$15:$W$361, MATCH('O5 Details by Class &amp; Accounts'!CC$18, 'E2 Allocators'!$B$15:$W$15, 0),FALSE)*$E65), 0, VLOOKUP(VLOOKUP($A65, 'E4 TB Allocation Details'!$A$18:$L$205, MATCH("A &amp; G ID", 'E4 TB Allocation Details'!$A$18:$L$18, 0),FALSE), 'E2 Allocators'!$B$15:$W$361, MATCH('O5 Details by Class &amp; Accounts'!CC$18, 'E2 Allocators'!$B$15:$W$15, 0),FALSE)*$E65)</f>
        <v>0</v>
      </c>
      <c r="CD65" s="1412">
        <f ca="1">IF(ISERROR(VLOOKUP(VLOOKUP($A65, 'E4 TB Allocation Details'!$A$18:$L$205, MATCH("A &amp; G ID", 'E4 TB Allocation Details'!$A$18:$L$18, 0),FALSE), 'E2 Allocators'!$B$15:$W$361, MATCH('O5 Details by Class &amp; Accounts'!CD$18, 'E2 Allocators'!$B$15:$W$15, 0),FALSE)*$E65), 0, VLOOKUP(VLOOKUP($A65, 'E4 TB Allocation Details'!$A$18:$L$205, MATCH("A &amp; G ID", 'E4 TB Allocation Details'!$A$18:$L$18, 0),FALSE), 'E2 Allocators'!$B$15:$W$361, MATCH('O5 Details by Class &amp; Accounts'!CD$18, 'E2 Allocators'!$B$15:$W$15, 0),FALSE)*$E65)</f>
        <v>0</v>
      </c>
      <c r="CE65" s="1412">
        <f ca="1">IF(ISERROR(VLOOKUP(VLOOKUP($A65, 'E4 TB Allocation Details'!$A$18:$L$205, MATCH("A &amp; G ID", 'E4 TB Allocation Details'!$A$18:$L$18, 0),FALSE), 'E2 Allocators'!$B$15:$W$361, MATCH('O5 Details by Class &amp; Accounts'!CE$18, 'E2 Allocators'!$B$15:$W$15, 0),FALSE)*$E65), 0, VLOOKUP(VLOOKUP($A65, 'E4 TB Allocation Details'!$A$18:$L$205, MATCH("A &amp; G ID", 'E4 TB Allocation Details'!$A$18:$L$18, 0),FALSE), 'E2 Allocators'!$B$15:$W$361, MATCH('O5 Details by Class &amp; Accounts'!CE$18, 'E2 Allocators'!$B$15:$W$15, 0),FALSE)*$E65)</f>
        <v>0</v>
      </c>
      <c r="CF65" s="1412">
        <f ca="1">IF(ISERROR(VLOOKUP(VLOOKUP($A65, 'E4 TB Allocation Details'!$A$18:$L$205, MATCH("A &amp; G ID", 'E4 TB Allocation Details'!$A$18:$L$18, 0),FALSE), 'E2 Allocators'!$B$15:$W$361, MATCH('O5 Details by Class &amp; Accounts'!CF$18, 'E2 Allocators'!$B$15:$W$15, 0),FALSE)*$E65), 0, VLOOKUP(VLOOKUP($A65, 'E4 TB Allocation Details'!$A$18:$L$205, MATCH("A &amp; G ID", 'E4 TB Allocation Details'!$A$18:$L$18, 0),FALSE), 'E2 Allocators'!$B$15:$W$361, MATCH('O5 Details by Class &amp; Accounts'!CF$18, 'E2 Allocators'!$B$15:$W$15, 0),FALSE)*$E65)</f>
        <v>0</v>
      </c>
      <c r="CG65" s="1412">
        <f ca="1">IF(ISERROR(VLOOKUP(VLOOKUP($A65, 'E4 TB Allocation Details'!$A$18:$L$205, MATCH("A &amp; G ID", 'E4 TB Allocation Details'!$A$18:$L$18, 0),FALSE), 'E2 Allocators'!$B$15:$W$361, MATCH('O5 Details by Class &amp; Accounts'!CG$18, 'E2 Allocators'!$B$15:$W$15, 0),FALSE)*$E65), 0, VLOOKUP(VLOOKUP($A65, 'E4 TB Allocation Details'!$A$18:$L$205, MATCH("A &amp; G ID", 'E4 TB Allocation Details'!$A$18:$L$18, 0),FALSE), 'E2 Allocators'!$B$15:$W$361, MATCH('O5 Details by Class &amp; Accounts'!CG$18, 'E2 Allocators'!$B$15:$W$15, 0),FALSE)*$E65)</f>
        <v>0</v>
      </c>
      <c r="CH65" s="1412">
        <f ca="1">IF(ISERROR(VLOOKUP(VLOOKUP($A65, 'E4 TB Allocation Details'!$A$18:$L$205, MATCH("A &amp; G ID", 'E4 TB Allocation Details'!$A$18:$L$18, 0),FALSE), 'E2 Allocators'!$B$15:$W$361, MATCH('O5 Details by Class &amp; Accounts'!CH$18, 'E2 Allocators'!$B$15:$W$15, 0),FALSE)*$E65), 0, VLOOKUP(VLOOKUP($A65, 'E4 TB Allocation Details'!$A$18:$L$205, MATCH("A &amp; G ID", 'E4 TB Allocation Details'!$A$18:$L$18, 0),FALSE), 'E2 Allocators'!$B$15:$W$361, MATCH('O5 Details by Class &amp; Accounts'!CH$18, 'E2 Allocators'!$B$15:$W$15, 0),FALSE)*$E65)</f>
        <v>0</v>
      </c>
      <c r="CI65" s="1412">
        <f ca="1">IF(ISERROR(VLOOKUP(VLOOKUP($A65, 'E4 TB Allocation Details'!$A$18:$L$205, MATCH("A &amp; G ID", 'E4 TB Allocation Details'!$A$18:$L$18, 0),FALSE), 'E2 Allocators'!$B$15:$W$361, MATCH('O5 Details by Class &amp; Accounts'!CI$18, 'E2 Allocators'!$B$15:$W$15, 0),FALSE)*$E65), 0, VLOOKUP(VLOOKUP($A65, 'E4 TB Allocation Details'!$A$18:$L$205, MATCH("A &amp; G ID", 'E4 TB Allocation Details'!$A$18:$L$18, 0),FALSE), 'E2 Allocators'!$B$15:$W$361, MATCH('O5 Details by Class &amp; Accounts'!CI$18, 'E2 Allocators'!$B$15:$W$15, 0),FALSE)*$E65)</f>
        <v>0</v>
      </c>
      <c r="CJ65" s="1412">
        <f ca="1">IF(ISERROR(VLOOKUP(VLOOKUP($A65, 'E4 TB Allocation Details'!$A$18:$L$205, MATCH("A &amp; G ID", 'E4 TB Allocation Details'!$A$18:$L$18, 0),FALSE), 'E2 Allocators'!$B$15:$W$361, MATCH('O5 Details by Class &amp; Accounts'!CJ$18, 'E2 Allocators'!$B$15:$W$15, 0),FALSE)*$E65), 0, VLOOKUP(VLOOKUP($A65, 'E4 TB Allocation Details'!$A$18:$L$205, MATCH("A &amp; G ID", 'E4 TB Allocation Details'!$A$18:$L$18, 0),FALSE), 'E2 Allocators'!$B$15:$W$361, MATCH('O5 Details by Class &amp; Accounts'!CJ$18, 'E2 Allocators'!$B$15:$W$15, 0),FALSE)*$E65)</f>
        <v>0</v>
      </c>
      <c r="CK65" s="1412">
        <f ca="1">IF(ISERROR(VLOOKUP(VLOOKUP($A65, 'E4 TB Allocation Details'!$A$18:$L$205, MATCH("A &amp; G ID", 'E4 TB Allocation Details'!$A$18:$L$18, 0),FALSE), 'E2 Allocators'!$B$15:$W$361, MATCH('O5 Details by Class &amp; Accounts'!CK$18, 'E2 Allocators'!$B$15:$W$15, 0),FALSE)*$E65), 0, VLOOKUP(VLOOKUP($A65, 'E4 TB Allocation Details'!$A$18:$L$205, MATCH("A &amp; G ID", 'E4 TB Allocation Details'!$A$18:$L$18, 0),FALSE), 'E2 Allocators'!$B$15:$W$361, MATCH('O5 Details by Class &amp; Accounts'!CK$18, 'E2 Allocators'!$B$15:$W$15, 0),FALSE)*$E65)</f>
        <v>0</v>
      </c>
      <c r="CL65" s="1412">
        <f ca="1">IF(ISERROR(VLOOKUP(VLOOKUP($A65, 'E4 TB Allocation Details'!$A$18:$L$205, MATCH("A &amp; G ID", 'E4 TB Allocation Details'!$A$18:$L$18, 0),FALSE), 'E2 Allocators'!$B$15:$W$361, MATCH('O5 Details by Class &amp; Accounts'!CL$18, 'E2 Allocators'!$B$15:$W$15, 0),FALSE)*$E65), 0, VLOOKUP(VLOOKUP($A65, 'E4 TB Allocation Details'!$A$18:$L$205, MATCH("A &amp; G ID", 'E4 TB Allocation Details'!$A$18:$L$18, 0),FALSE), 'E2 Allocators'!$B$15:$W$361, MATCH('O5 Details by Class &amp; Accounts'!CL$18, 'E2 Allocators'!$B$15:$W$15, 0),FALSE)*$E65)</f>
        <v>0</v>
      </c>
      <c r="CM65" s="1412">
        <f ca="1">IF(ISERROR(VLOOKUP(VLOOKUP($A65, 'E4 TB Allocation Details'!$A$18:$L$205, MATCH("A &amp; G ID", 'E4 TB Allocation Details'!$A$18:$L$18, 0),FALSE), 'E2 Allocators'!$B$15:$W$361, MATCH('O5 Details by Class &amp; Accounts'!CM$18, 'E2 Allocators'!$B$15:$W$15, 0),FALSE)*$E65), 0, VLOOKUP(VLOOKUP($A65, 'E4 TB Allocation Details'!$A$18:$L$205, MATCH("A &amp; G ID", 'E4 TB Allocation Details'!$A$18:$L$18, 0),FALSE), 'E2 Allocators'!$B$15:$W$361, MATCH('O5 Details by Class &amp; Accounts'!CM$18, 'E2 Allocators'!$B$15:$W$15, 0),FALSE)*$E65)</f>
        <v>0</v>
      </c>
      <c r="CN65" s="1412">
        <f t="shared" si="12"/>
        <v>145500.00000000003</v>
      </c>
      <c r="CO65" s="1792">
        <f t="shared" si="7"/>
        <v>0</v>
      </c>
      <c r="CQ65" s="2087" t="s">
        <v>343</v>
      </c>
    </row>
    <row r="66" spans="1:95" s="81" customFormat="1" ht="12.75">
      <c r="A66" s="1170">
        <v>1925</v>
      </c>
      <c r="B66" s="452" t="s">
        <v>958</v>
      </c>
      <c r="C66" s="1789">
        <f ca="1">IF(ISERROR(VLOOKUP($A66,'I3 TB Data'!$A$23:$H$458,MATCH('O5 Details by Class &amp; Accounts'!$C$18, 'I3 TB Data'!$A$23:$H$23,0),0)), 0, VLOOKUP($A66,'I3 TB Data'!$A$23:$H$458,MATCH('O5 Details by Class &amp; Accounts'!$C$18,'I3 TB Data'!$A$23:$H$23,0),0))</f>
        <v>297000</v>
      </c>
      <c r="D66" s="1790">
        <f ca="1">'I4 BO ASSETS'!E67</f>
        <v>0</v>
      </c>
      <c r="E66" s="1789">
        <f t="shared" si="6"/>
        <v>297000</v>
      </c>
      <c r="F66" s="1791">
        <f ca="1">IF(ISERROR(VLOOKUP($A66, 'E1 Categorization'!A33:E122, MATCH("Customer Component", 'E1 Categorization'!$A$33:$E$33,0), 0)), 0, IF(VLOOKUP($A66, 'E1 Categorization'!A33:E122, MATCH("Customer Component", 'E1 Categorization'!$A$33:$E$33,0), 0)=0, 'O5 Details by Class &amp; Accounts'!$E66, IF(AND(VLOOKUP($A66, 'E1 Categorization'!A33:E122, MATCH("Customer Component", 'E1 Categorization'!$A$33:$E$33,0), 0) &gt;0, VLOOKUP($A66, 'E1 Categorization'!A33:E122, MATCH("Customer Component", 'E1 Categorization'!$A$33:$E$33,0), 0)&lt;1), 'O5 Details by Class &amp; Accounts'!$E66*(1-VLOOKUP($A66, 'E1 Categorization'!A33:E122, MATCH("Customer Component", 'E1 Categorization'!$A$33:$E$33,0), 0)), 0)))</f>
        <v>0</v>
      </c>
      <c r="G66" s="1791">
        <f ca="1">IF(ISERROR(VLOOKUP($A66, 'E1 Categorization'!A33:E122, MATCH("Customer Component", 'E1 Categorization'!$A$33:$E$33,0), 0)),0, IF(VLOOKUP($A66, 'E1 Categorization'!A33:E122, MATCH("Customer Component", 'E1 Categorization'!$A$33:$E$33,0), 0)=0, 0, IF(AND(VLOOKUP($A66, 'E1 Categorization'!A33:E122, MATCH("Customer Component", 'E1 Categorization'!$A$33:$E$33,0), 0) &gt;0, VLOOKUP($A66, 'E1 Categorization'!A33:E122, MATCH("Customer Component", 'E1 Categorization'!$A$33:$E$33,0), 0)&lt;1), 'O5 Details by Class &amp; Accounts'!$E66*(VLOOKUP($A66, 'E1 Categorization'!A33:E122, MATCH("Customer Component", 'E1 Categorization'!$A$33:$E$33,0), 0)), 'O5 Details by Class &amp; Accounts'!$E66)))</f>
        <v>0</v>
      </c>
      <c r="H66" s="1412">
        <f t="shared" si="8"/>
        <v>0</v>
      </c>
      <c r="I66" s="1412">
        <f ca="1">IF(ISERROR(VLOOKUP(VLOOKUP($A66, 'E4 TB Allocation Details'!$A$18:$L$205, MATCH("Demand ID", 'E4 TB Allocation Details'!$A$18:$L$18, 0),FALSE), 'E2 Allocators'!$B$15:$W$361, MATCH('O5 Details by Class &amp; Accounts'!I$18, 'E2 Allocators'!$B$15:$W$15, 0),FALSE)*$F66), 0, VLOOKUP(VLOOKUP($A66, 'E4 TB Allocation Details'!$A$18:$L$205, MATCH("Demand ID", 'E4 TB Allocation Details'!$A$18:$L$18, 0),FALSE), 'E2 Allocators'!$B$15:$W$361, MATCH('O5 Details by Class &amp; Accounts'!I$18, 'E2 Allocators'!$B$15:$W$15, 0),FALSE)*$F66)</f>
        <v>0</v>
      </c>
      <c r="J66" s="1412">
        <f ca="1">IF(ISERROR(VLOOKUP(VLOOKUP($A66, 'E4 TB Allocation Details'!$A$18:$L$205, MATCH("Demand ID", 'E4 TB Allocation Details'!$A$18:$L$18, 0),FALSE), 'E2 Allocators'!$B$15:$W$361, MATCH('O5 Details by Class &amp; Accounts'!J$18, 'E2 Allocators'!$B$15:$W$15, 0),FALSE)*$F66), 0, VLOOKUP(VLOOKUP($A66, 'E4 TB Allocation Details'!$A$18:$L$205, MATCH("Demand ID", 'E4 TB Allocation Details'!$A$18:$L$18, 0),FALSE), 'E2 Allocators'!$B$15:$W$361, MATCH('O5 Details by Class &amp; Accounts'!J$18, 'E2 Allocators'!$B$15:$W$15, 0),FALSE)*$F66)</f>
        <v>0</v>
      </c>
      <c r="K66" s="1412">
        <f ca="1">IF(ISERROR(VLOOKUP(VLOOKUP($A66, 'E4 TB Allocation Details'!$A$18:$L$205, MATCH("Demand ID", 'E4 TB Allocation Details'!$A$18:$L$18, 0),FALSE), 'E2 Allocators'!$B$15:$W$361, MATCH('O5 Details by Class &amp; Accounts'!K$18, 'E2 Allocators'!$B$15:$W$15, 0),FALSE)*$F66), 0, VLOOKUP(VLOOKUP($A66, 'E4 TB Allocation Details'!$A$18:$L$205, MATCH("Demand ID", 'E4 TB Allocation Details'!$A$18:$L$18, 0),FALSE), 'E2 Allocators'!$B$15:$W$361, MATCH('O5 Details by Class &amp; Accounts'!K$18, 'E2 Allocators'!$B$15:$W$15, 0),FALSE)*$F66)</f>
        <v>0</v>
      </c>
      <c r="L66" s="1412">
        <f ca="1">IF(ISERROR(VLOOKUP(VLOOKUP($A66, 'E4 TB Allocation Details'!$A$18:$L$205, MATCH("Demand ID", 'E4 TB Allocation Details'!$A$18:$L$18, 0),FALSE), 'E2 Allocators'!$B$15:$W$361, MATCH('O5 Details by Class &amp; Accounts'!L$18, 'E2 Allocators'!$B$15:$W$15, 0),FALSE)*$F66), 0, VLOOKUP(VLOOKUP($A66, 'E4 TB Allocation Details'!$A$18:$L$205, MATCH("Demand ID", 'E4 TB Allocation Details'!$A$18:$L$18, 0),FALSE), 'E2 Allocators'!$B$15:$W$361, MATCH('O5 Details by Class &amp; Accounts'!L$18, 'E2 Allocators'!$B$15:$W$15, 0),FALSE)*$F66)</f>
        <v>0</v>
      </c>
      <c r="M66" s="1412">
        <f ca="1">IF(ISERROR(VLOOKUP(VLOOKUP($A66, 'E4 TB Allocation Details'!$A$18:$L$205, MATCH("Demand ID", 'E4 TB Allocation Details'!$A$18:$L$18, 0),FALSE), 'E2 Allocators'!$B$15:$W$361, MATCH('O5 Details by Class &amp; Accounts'!M$18, 'E2 Allocators'!$B$15:$W$15, 0),FALSE)*$F66), 0, VLOOKUP(VLOOKUP($A66, 'E4 TB Allocation Details'!$A$18:$L$205, MATCH("Demand ID", 'E4 TB Allocation Details'!$A$18:$L$18, 0),FALSE), 'E2 Allocators'!$B$15:$W$361, MATCH('O5 Details by Class &amp; Accounts'!M$18, 'E2 Allocators'!$B$15:$W$15, 0),FALSE)*$F66)</f>
        <v>0</v>
      </c>
      <c r="N66" s="1412">
        <f ca="1">IF(ISERROR(VLOOKUP(VLOOKUP($A66, 'E4 TB Allocation Details'!$A$18:$L$205, MATCH("Demand ID", 'E4 TB Allocation Details'!$A$18:$L$18, 0),FALSE), 'E2 Allocators'!$B$15:$W$361, MATCH('O5 Details by Class &amp; Accounts'!N$18, 'E2 Allocators'!$B$15:$W$15, 0),FALSE)*$F66), 0, VLOOKUP(VLOOKUP($A66, 'E4 TB Allocation Details'!$A$18:$L$205, MATCH("Demand ID", 'E4 TB Allocation Details'!$A$18:$L$18, 0),FALSE), 'E2 Allocators'!$B$15:$W$361, MATCH('O5 Details by Class &amp; Accounts'!N$18, 'E2 Allocators'!$B$15:$W$15, 0),FALSE)*$F66)</f>
        <v>0</v>
      </c>
      <c r="O66" s="1412">
        <f ca="1">IF(ISERROR(VLOOKUP(VLOOKUP($A66, 'E4 TB Allocation Details'!$A$18:$L$205, MATCH("Demand ID", 'E4 TB Allocation Details'!$A$18:$L$18, 0),FALSE), 'E2 Allocators'!$B$15:$W$361, MATCH('O5 Details by Class &amp; Accounts'!O$18, 'E2 Allocators'!$B$15:$W$15, 0),FALSE)*$F66), 0, VLOOKUP(VLOOKUP($A66, 'E4 TB Allocation Details'!$A$18:$L$205, MATCH("Demand ID", 'E4 TB Allocation Details'!$A$18:$L$18, 0),FALSE), 'E2 Allocators'!$B$15:$W$361, MATCH('O5 Details by Class &amp; Accounts'!O$18, 'E2 Allocators'!$B$15:$W$15, 0),FALSE)*$F66)</f>
        <v>0</v>
      </c>
      <c r="P66" s="1412">
        <f ca="1">IF(ISERROR(VLOOKUP(VLOOKUP($A66, 'E4 TB Allocation Details'!$A$18:$L$205, MATCH("Demand ID", 'E4 TB Allocation Details'!$A$18:$L$18, 0),FALSE), 'E2 Allocators'!$B$15:$W$361, MATCH('O5 Details by Class &amp; Accounts'!P$18, 'E2 Allocators'!$B$15:$W$15, 0),FALSE)*$F66), 0, VLOOKUP(VLOOKUP($A66, 'E4 TB Allocation Details'!$A$18:$L$205, MATCH("Demand ID", 'E4 TB Allocation Details'!$A$18:$L$18, 0),FALSE), 'E2 Allocators'!$B$15:$W$361, MATCH('O5 Details by Class &amp; Accounts'!P$18, 'E2 Allocators'!$B$15:$W$15, 0),FALSE)*$F66)</f>
        <v>0</v>
      </c>
      <c r="Q66" s="1412">
        <f ca="1">IF(ISERROR(VLOOKUP(VLOOKUP($A66, 'E4 TB Allocation Details'!$A$18:$L$205, MATCH("Demand ID", 'E4 TB Allocation Details'!$A$18:$L$18, 0),FALSE), 'E2 Allocators'!$B$15:$W$361, MATCH('O5 Details by Class &amp; Accounts'!Q$18, 'E2 Allocators'!$B$15:$W$15, 0),FALSE)*$F66), 0, VLOOKUP(VLOOKUP($A66, 'E4 TB Allocation Details'!$A$18:$L$205, MATCH("Demand ID", 'E4 TB Allocation Details'!$A$18:$L$18, 0),FALSE), 'E2 Allocators'!$B$15:$W$361, MATCH('O5 Details by Class &amp; Accounts'!Q$18, 'E2 Allocators'!$B$15:$W$15, 0),FALSE)*$F66)</f>
        <v>0</v>
      </c>
      <c r="R66" s="1412">
        <f ca="1">IF(ISERROR(VLOOKUP(VLOOKUP($A66, 'E4 TB Allocation Details'!$A$18:$L$205, MATCH("Demand ID", 'E4 TB Allocation Details'!$A$18:$L$18, 0),FALSE), 'E2 Allocators'!$B$15:$W$361, MATCH('O5 Details by Class &amp; Accounts'!R$18, 'E2 Allocators'!$B$15:$W$15, 0),FALSE)*$F66), 0, VLOOKUP(VLOOKUP($A66, 'E4 TB Allocation Details'!$A$18:$L$205, MATCH("Demand ID", 'E4 TB Allocation Details'!$A$18:$L$18, 0),FALSE), 'E2 Allocators'!$B$15:$W$361, MATCH('O5 Details by Class &amp; Accounts'!R$18, 'E2 Allocators'!$B$15:$W$15, 0),FALSE)*$F66)</f>
        <v>0</v>
      </c>
      <c r="S66" s="1412">
        <f ca="1">IF(ISERROR(VLOOKUP(VLOOKUP($A66, 'E4 TB Allocation Details'!$A$18:$L$205, MATCH("Demand ID", 'E4 TB Allocation Details'!$A$18:$L$18, 0),FALSE), 'E2 Allocators'!$B$15:$W$361, MATCH('O5 Details by Class &amp; Accounts'!S$18, 'E2 Allocators'!$B$15:$W$15, 0),FALSE)*$F66), 0, VLOOKUP(VLOOKUP($A66, 'E4 TB Allocation Details'!$A$18:$L$205, MATCH("Demand ID", 'E4 TB Allocation Details'!$A$18:$L$18, 0),FALSE), 'E2 Allocators'!$B$15:$W$361, MATCH('O5 Details by Class &amp; Accounts'!S$18, 'E2 Allocators'!$B$15:$W$15, 0),FALSE)*$F66)</f>
        <v>0</v>
      </c>
      <c r="T66" s="1412">
        <f ca="1">IF(ISERROR(VLOOKUP(VLOOKUP($A66, 'E4 TB Allocation Details'!$A$18:$L$205, MATCH("Demand ID", 'E4 TB Allocation Details'!$A$18:$L$18, 0),FALSE), 'E2 Allocators'!$B$15:$W$361, MATCH('O5 Details by Class &amp; Accounts'!T$18, 'E2 Allocators'!$B$15:$W$15, 0),FALSE)*$F66), 0, VLOOKUP(VLOOKUP($A66, 'E4 TB Allocation Details'!$A$18:$L$205, MATCH("Demand ID", 'E4 TB Allocation Details'!$A$18:$L$18, 0),FALSE), 'E2 Allocators'!$B$15:$W$361, MATCH('O5 Details by Class &amp; Accounts'!T$18, 'E2 Allocators'!$B$15:$W$15, 0),FALSE)*$F66)</f>
        <v>0</v>
      </c>
      <c r="U66" s="1412">
        <f ca="1">IF(ISERROR(VLOOKUP(VLOOKUP($A66, 'E4 TB Allocation Details'!$A$18:$L$205, MATCH("Demand ID", 'E4 TB Allocation Details'!$A$18:$L$18, 0),FALSE), 'E2 Allocators'!$B$15:$W$361, MATCH('O5 Details by Class &amp; Accounts'!U$18, 'E2 Allocators'!$B$15:$W$15, 0),FALSE)*$F66), 0, VLOOKUP(VLOOKUP($A66, 'E4 TB Allocation Details'!$A$18:$L$205, MATCH("Demand ID", 'E4 TB Allocation Details'!$A$18:$L$18, 0),FALSE), 'E2 Allocators'!$B$15:$W$361, MATCH('O5 Details by Class &amp; Accounts'!U$18, 'E2 Allocators'!$B$15:$W$15, 0),FALSE)*$F66)</f>
        <v>0</v>
      </c>
      <c r="V66" s="1412">
        <f ca="1">IF(ISERROR(VLOOKUP(VLOOKUP($A66, 'E4 TB Allocation Details'!$A$18:$L$205, MATCH("Demand ID", 'E4 TB Allocation Details'!$A$18:$L$18, 0),FALSE), 'E2 Allocators'!$B$15:$W$361, MATCH('O5 Details by Class &amp; Accounts'!V$18, 'E2 Allocators'!$B$15:$W$15, 0),FALSE)*$F66), 0, VLOOKUP(VLOOKUP($A66, 'E4 TB Allocation Details'!$A$18:$L$205, MATCH("Demand ID", 'E4 TB Allocation Details'!$A$18:$L$18, 0),FALSE), 'E2 Allocators'!$B$15:$W$361, MATCH('O5 Details by Class &amp; Accounts'!V$18, 'E2 Allocators'!$B$15:$W$15, 0),FALSE)*$F66)</f>
        <v>0</v>
      </c>
      <c r="W66" s="1412">
        <f ca="1">IF(ISERROR(VLOOKUP(VLOOKUP($A66, 'E4 TB Allocation Details'!$A$18:$L$205, MATCH("Demand ID", 'E4 TB Allocation Details'!$A$18:$L$18, 0),FALSE), 'E2 Allocators'!$B$15:$W$361, MATCH('O5 Details by Class &amp; Accounts'!W$18, 'E2 Allocators'!$B$15:$W$15, 0),FALSE)*$F66), 0, VLOOKUP(VLOOKUP($A66, 'E4 TB Allocation Details'!$A$18:$L$205, MATCH("Demand ID", 'E4 TB Allocation Details'!$A$18:$L$18, 0),FALSE), 'E2 Allocators'!$B$15:$W$361, MATCH('O5 Details by Class &amp; Accounts'!W$18, 'E2 Allocators'!$B$15:$W$15, 0),FALSE)*$F66)</f>
        <v>0</v>
      </c>
      <c r="X66" s="1412">
        <f ca="1">IF(ISERROR(VLOOKUP(VLOOKUP($A66, 'E4 TB Allocation Details'!$A$18:$L$205, MATCH("Demand ID", 'E4 TB Allocation Details'!$A$18:$L$18, 0),FALSE), 'E2 Allocators'!$B$15:$W$361, MATCH('O5 Details by Class &amp; Accounts'!X$18, 'E2 Allocators'!$B$15:$W$15, 0),FALSE)*$F66), 0, VLOOKUP(VLOOKUP($A66, 'E4 TB Allocation Details'!$A$18:$L$205, MATCH("Demand ID", 'E4 TB Allocation Details'!$A$18:$L$18, 0),FALSE), 'E2 Allocators'!$B$15:$W$361, MATCH('O5 Details by Class &amp; Accounts'!X$18, 'E2 Allocators'!$B$15:$W$15, 0),FALSE)*$F66)</f>
        <v>0</v>
      </c>
      <c r="Y66" s="1412">
        <f ca="1">IF(ISERROR(VLOOKUP(VLOOKUP($A66, 'E4 TB Allocation Details'!$A$18:$L$205, MATCH("Demand ID", 'E4 TB Allocation Details'!$A$18:$L$18, 0),FALSE), 'E2 Allocators'!$B$15:$W$361, MATCH('O5 Details by Class &amp; Accounts'!Y$18, 'E2 Allocators'!$B$15:$W$15, 0),FALSE)*$F66), 0, VLOOKUP(VLOOKUP($A66, 'E4 TB Allocation Details'!$A$18:$L$205, MATCH("Demand ID", 'E4 TB Allocation Details'!$A$18:$L$18, 0),FALSE), 'E2 Allocators'!$B$15:$W$361, MATCH('O5 Details by Class &amp; Accounts'!Y$18, 'E2 Allocators'!$B$15:$W$15, 0),FALSE)*$F66)</f>
        <v>0</v>
      </c>
      <c r="Z66" s="1412">
        <f ca="1">IF(ISERROR(VLOOKUP(VLOOKUP($A66, 'E4 TB Allocation Details'!$A$18:$L$205, MATCH("Demand ID", 'E4 TB Allocation Details'!$A$18:$L$18, 0),FALSE), 'E2 Allocators'!$B$15:$W$361, MATCH('O5 Details by Class &amp; Accounts'!Z$18, 'E2 Allocators'!$B$15:$W$15, 0),FALSE)*$F66), 0, VLOOKUP(VLOOKUP($A66, 'E4 TB Allocation Details'!$A$18:$L$205, MATCH("Demand ID", 'E4 TB Allocation Details'!$A$18:$L$18, 0),FALSE), 'E2 Allocators'!$B$15:$W$361, MATCH('O5 Details by Class &amp; Accounts'!Z$18, 'E2 Allocators'!$B$15:$W$15, 0),FALSE)*$F66)</f>
        <v>0</v>
      </c>
      <c r="AA66" s="1412">
        <f ca="1">IF(ISERROR(VLOOKUP(VLOOKUP($A66, 'E4 TB Allocation Details'!$A$18:$L$205, MATCH("Demand ID", 'E4 TB Allocation Details'!$A$18:$L$18, 0),FALSE), 'E2 Allocators'!$B$15:$W$361, MATCH('O5 Details by Class &amp; Accounts'!AA$18, 'E2 Allocators'!$B$15:$W$15, 0),FALSE)*$F66), 0, VLOOKUP(VLOOKUP($A66, 'E4 TB Allocation Details'!$A$18:$L$205, MATCH("Demand ID", 'E4 TB Allocation Details'!$A$18:$L$18, 0),FALSE), 'E2 Allocators'!$B$15:$W$361, MATCH('O5 Details by Class &amp; Accounts'!AA$18, 'E2 Allocators'!$B$15:$W$15, 0),FALSE)*$F66)</f>
        <v>0</v>
      </c>
      <c r="AB66" s="1412">
        <f ca="1">IF(ISERROR(VLOOKUP(VLOOKUP($A66, 'E4 TB Allocation Details'!$A$18:$L$205, MATCH("Demand ID", 'E4 TB Allocation Details'!$A$18:$L$18, 0),FALSE), 'E2 Allocators'!$B$15:$W$361, MATCH('O5 Details by Class &amp; Accounts'!AB$18, 'E2 Allocators'!$B$15:$W$15, 0),FALSE)*$F66), 0, VLOOKUP(VLOOKUP($A66, 'E4 TB Allocation Details'!$A$18:$L$205, MATCH("Demand ID", 'E4 TB Allocation Details'!$A$18:$L$18, 0),FALSE), 'E2 Allocators'!$B$15:$W$361, MATCH('O5 Details by Class &amp; Accounts'!AB$18, 'E2 Allocators'!$B$15:$W$15, 0),FALSE)*$F66)</f>
        <v>0</v>
      </c>
      <c r="AC66" s="1412">
        <f t="shared" si="9"/>
        <v>0</v>
      </c>
      <c r="AD66" s="1412">
        <f ca="1">IF(ISERROR(VLOOKUP(VLOOKUP($A66, 'E4 TB Allocation Details'!$A$18:$L$205, MATCH("Customer ID", 'E4 TB Allocation Details'!$A$18:$L$18, 0),FALSE), 'E2 Allocators'!$B$15:$W$361, MATCH('O5 Details by Class &amp; Accounts'!AD$18, 'E2 Allocators'!$B$15:$W$15, 0),FALSE)*$G66), 0, VLOOKUP(VLOOKUP($A66, 'E4 TB Allocation Details'!$A$18:$L$205, MATCH("Customer ID", 'E4 TB Allocation Details'!$A$18:$L$18, 0),FALSE), 'E2 Allocators'!$B$15:$W$361, MATCH('O5 Details by Class &amp; Accounts'!AD$18, 'E2 Allocators'!$B$15:$W$15, 0),FALSE)*$G66)</f>
        <v>0</v>
      </c>
      <c r="AE66" s="1412">
        <f ca="1">IF(ISERROR(VLOOKUP(VLOOKUP($A66, 'E4 TB Allocation Details'!$A$18:$L$205, MATCH("Customer ID", 'E4 TB Allocation Details'!$A$18:$L$18, 0),FALSE), 'E2 Allocators'!$B$15:$W$361, MATCH('O5 Details by Class &amp; Accounts'!AE$18, 'E2 Allocators'!$B$15:$W$15, 0),FALSE)*$G66), 0, VLOOKUP(VLOOKUP($A66, 'E4 TB Allocation Details'!$A$18:$L$205, MATCH("Customer ID", 'E4 TB Allocation Details'!$A$18:$L$18, 0),FALSE), 'E2 Allocators'!$B$15:$W$361, MATCH('O5 Details by Class &amp; Accounts'!AE$18, 'E2 Allocators'!$B$15:$W$15, 0),FALSE)*$G66)</f>
        <v>0</v>
      </c>
      <c r="AF66" s="1412">
        <f ca="1">IF(ISERROR(VLOOKUP(VLOOKUP($A66, 'E4 TB Allocation Details'!$A$18:$L$205, MATCH("Customer ID", 'E4 TB Allocation Details'!$A$18:$L$18, 0),FALSE), 'E2 Allocators'!$B$15:$W$361, MATCH('O5 Details by Class &amp; Accounts'!AF$18, 'E2 Allocators'!$B$15:$W$15, 0),FALSE)*$G66), 0, VLOOKUP(VLOOKUP($A66, 'E4 TB Allocation Details'!$A$18:$L$205, MATCH("Customer ID", 'E4 TB Allocation Details'!$A$18:$L$18, 0),FALSE), 'E2 Allocators'!$B$15:$W$361, MATCH('O5 Details by Class &amp; Accounts'!AF$18, 'E2 Allocators'!$B$15:$W$15, 0),FALSE)*$G66)</f>
        <v>0</v>
      </c>
      <c r="AG66" s="1412">
        <f ca="1">IF(ISERROR(VLOOKUP(VLOOKUP($A66, 'E4 TB Allocation Details'!$A$18:$L$205, MATCH("Customer ID", 'E4 TB Allocation Details'!$A$18:$L$18, 0),FALSE), 'E2 Allocators'!$B$15:$W$361, MATCH('O5 Details by Class &amp; Accounts'!AG$18, 'E2 Allocators'!$B$15:$W$15, 0),FALSE)*$G66), 0, VLOOKUP(VLOOKUP($A66, 'E4 TB Allocation Details'!$A$18:$L$205, MATCH("Customer ID", 'E4 TB Allocation Details'!$A$18:$L$18, 0),FALSE), 'E2 Allocators'!$B$15:$W$361, MATCH('O5 Details by Class &amp; Accounts'!AG$18, 'E2 Allocators'!$B$15:$W$15, 0),FALSE)*$G66)</f>
        <v>0</v>
      </c>
      <c r="AH66" s="1412">
        <f ca="1">IF(ISERROR(VLOOKUP(VLOOKUP($A66, 'E4 TB Allocation Details'!$A$18:$L$205, MATCH("Customer ID", 'E4 TB Allocation Details'!$A$18:$L$18, 0),FALSE), 'E2 Allocators'!$B$15:$W$361, MATCH('O5 Details by Class &amp; Accounts'!AH$18, 'E2 Allocators'!$B$15:$W$15, 0),FALSE)*$G66), 0, VLOOKUP(VLOOKUP($A66, 'E4 TB Allocation Details'!$A$18:$L$205, MATCH("Customer ID", 'E4 TB Allocation Details'!$A$18:$L$18, 0),FALSE), 'E2 Allocators'!$B$15:$W$361, MATCH('O5 Details by Class &amp; Accounts'!AH$18, 'E2 Allocators'!$B$15:$W$15, 0),FALSE)*$G66)</f>
        <v>0</v>
      </c>
      <c r="AI66" s="1412">
        <f ca="1">IF(ISERROR(VLOOKUP(VLOOKUP($A66, 'E4 TB Allocation Details'!$A$18:$L$205, MATCH("Customer ID", 'E4 TB Allocation Details'!$A$18:$L$18, 0),FALSE), 'E2 Allocators'!$B$15:$W$361, MATCH('O5 Details by Class &amp; Accounts'!AI$18, 'E2 Allocators'!$B$15:$W$15, 0),FALSE)*$G66), 0, VLOOKUP(VLOOKUP($A66, 'E4 TB Allocation Details'!$A$18:$L$205, MATCH("Customer ID", 'E4 TB Allocation Details'!$A$18:$L$18, 0),FALSE), 'E2 Allocators'!$B$15:$W$361, MATCH('O5 Details by Class &amp; Accounts'!AI$18, 'E2 Allocators'!$B$15:$W$15, 0),FALSE)*$G66)</f>
        <v>0</v>
      </c>
      <c r="AJ66" s="1412">
        <f ca="1">IF(ISERROR(VLOOKUP(VLOOKUP($A66, 'E4 TB Allocation Details'!$A$18:$L$205, MATCH("Customer ID", 'E4 TB Allocation Details'!$A$18:$L$18, 0),FALSE), 'E2 Allocators'!$B$15:$W$361, MATCH('O5 Details by Class &amp; Accounts'!AJ$18, 'E2 Allocators'!$B$15:$W$15, 0),FALSE)*$G66), 0, VLOOKUP(VLOOKUP($A66, 'E4 TB Allocation Details'!$A$18:$L$205, MATCH("Customer ID", 'E4 TB Allocation Details'!$A$18:$L$18, 0),FALSE), 'E2 Allocators'!$B$15:$W$361, MATCH('O5 Details by Class &amp; Accounts'!AJ$18, 'E2 Allocators'!$B$15:$W$15, 0),FALSE)*$G66)</f>
        <v>0</v>
      </c>
      <c r="AK66" s="1412">
        <f ca="1">IF(ISERROR(VLOOKUP(VLOOKUP($A66, 'E4 TB Allocation Details'!$A$18:$L$205, MATCH("Customer ID", 'E4 TB Allocation Details'!$A$18:$L$18, 0),FALSE), 'E2 Allocators'!$B$15:$W$361, MATCH('O5 Details by Class &amp; Accounts'!AK$18, 'E2 Allocators'!$B$15:$W$15, 0),FALSE)*$G66), 0, VLOOKUP(VLOOKUP($A66, 'E4 TB Allocation Details'!$A$18:$L$205, MATCH("Customer ID", 'E4 TB Allocation Details'!$A$18:$L$18, 0),FALSE), 'E2 Allocators'!$B$15:$W$361, MATCH('O5 Details by Class &amp; Accounts'!AK$18, 'E2 Allocators'!$B$15:$W$15, 0),FALSE)*$G66)</f>
        <v>0</v>
      </c>
      <c r="AL66" s="1412">
        <f ca="1">IF(ISERROR(VLOOKUP(VLOOKUP($A66, 'E4 TB Allocation Details'!$A$18:$L$205, MATCH("Customer ID", 'E4 TB Allocation Details'!$A$18:$L$18, 0),FALSE), 'E2 Allocators'!$B$15:$W$361, MATCH('O5 Details by Class &amp; Accounts'!AL$18, 'E2 Allocators'!$B$15:$W$15, 0),FALSE)*$G66), 0, VLOOKUP(VLOOKUP($A66, 'E4 TB Allocation Details'!$A$18:$L$205, MATCH("Customer ID", 'E4 TB Allocation Details'!$A$18:$L$18, 0),FALSE), 'E2 Allocators'!$B$15:$W$361, MATCH('O5 Details by Class &amp; Accounts'!AL$18, 'E2 Allocators'!$B$15:$W$15, 0),FALSE)*$G66)</f>
        <v>0</v>
      </c>
      <c r="AM66" s="1412">
        <f ca="1">IF(ISERROR(VLOOKUP(VLOOKUP($A66, 'E4 TB Allocation Details'!$A$18:$L$205, MATCH("Customer ID", 'E4 TB Allocation Details'!$A$18:$L$18, 0),FALSE), 'E2 Allocators'!$B$15:$W$361, MATCH('O5 Details by Class &amp; Accounts'!AM$18, 'E2 Allocators'!$B$15:$W$15, 0),FALSE)*$G66), 0, VLOOKUP(VLOOKUP($A66, 'E4 TB Allocation Details'!$A$18:$L$205, MATCH("Customer ID", 'E4 TB Allocation Details'!$A$18:$L$18, 0),FALSE), 'E2 Allocators'!$B$15:$W$361, MATCH('O5 Details by Class &amp; Accounts'!AM$18, 'E2 Allocators'!$B$15:$W$15, 0),FALSE)*$G66)</f>
        <v>0</v>
      </c>
      <c r="AN66" s="1412">
        <f ca="1">IF(ISERROR(VLOOKUP(VLOOKUP($A66, 'E4 TB Allocation Details'!$A$18:$L$205, MATCH("Customer ID", 'E4 TB Allocation Details'!$A$18:$L$18, 0),FALSE), 'E2 Allocators'!$B$15:$W$361, MATCH('O5 Details by Class &amp; Accounts'!AN$18, 'E2 Allocators'!$B$15:$W$15, 0),FALSE)*$G66), 0, VLOOKUP(VLOOKUP($A66, 'E4 TB Allocation Details'!$A$18:$L$205, MATCH("Customer ID", 'E4 TB Allocation Details'!$A$18:$L$18, 0),FALSE), 'E2 Allocators'!$B$15:$W$361, MATCH('O5 Details by Class &amp; Accounts'!AN$18, 'E2 Allocators'!$B$15:$W$15, 0),FALSE)*$G66)</f>
        <v>0</v>
      </c>
      <c r="AO66" s="1412">
        <f ca="1">IF(ISERROR(VLOOKUP(VLOOKUP($A66, 'E4 TB Allocation Details'!$A$18:$L$205, MATCH("Customer ID", 'E4 TB Allocation Details'!$A$18:$L$18, 0),FALSE), 'E2 Allocators'!$B$15:$W$361, MATCH('O5 Details by Class &amp; Accounts'!AO$18, 'E2 Allocators'!$B$15:$W$15, 0),FALSE)*$G66), 0, VLOOKUP(VLOOKUP($A66, 'E4 TB Allocation Details'!$A$18:$L$205, MATCH("Customer ID", 'E4 TB Allocation Details'!$A$18:$L$18, 0),FALSE), 'E2 Allocators'!$B$15:$W$361, MATCH('O5 Details by Class &amp; Accounts'!AO$18, 'E2 Allocators'!$B$15:$W$15, 0),FALSE)*$G66)</f>
        <v>0</v>
      </c>
      <c r="AP66" s="1412">
        <f ca="1">IF(ISERROR(VLOOKUP(VLOOKUP($A66, 'E4 TB Allocation Details'!$A$18:$L$205, MATCH("Customer ID", 'E4 TB Allocation Details'!$A$18:$L$18, 0),FALSE), 'E2 Allocators'!$B$15:$W$361, MATCH('O5 Details by Class &amp; Accounts'!AP$18, 'E2 Allocators'!$B$15:$W$15, 0),FALSE)*$G66), 0, VLOOKUP(VLOOKUP($A66, 'E4 TB Allocation Details'!$A$18:$L$205, MATCH("Customer ID", 'E4 TB Allocation Details'!$A$18:$L$18, 0),FALSE), 'E2 Allocators'!$B$15:$W$361, MATCH('O5 Details by Class &amp; Accounts'!AP$18, 'E2 Allocators'!$B$15:$W$15, 0),FALSE)*$G66)</f>
        <v>0</v>
      </c>
      <c r="AQ66" s="1412">
        <f ca="1">IF(ISERROR(VLOOKUP(VLOOKUP($A66, 'E4 TB Allocation Details'!$A$18:$L$205, MATCH("Customer ID", 'E4 TB Allocation Details'!$A$18:$L$18, 0),FALSE), 'E2 Allocators'!$B$15:$W$361, MATCH('O5 Details by Class &amp; Accounts'!AQ$18, 'E2 Allocators'!$B$15:$W$15, 0),FALSE)*$G66), 0, VLOOKUP(VLOOKUP($A66, 'E4 TB Allocation Details'!$A$18:$L$205, MATCH("Customer ID", 'E4 TB Allocation Details'!$A$18:$L$18, 0),FALSE), 'E2 Allocators'!$B$15:$W$361, MATCH('O5 Details by Class &amp; Accounts'!AQ$18, 'E2 Allocators'!$B$15:$W$15, 0),FALSE)*$G66)</f>
        <v>0</v>
      </c>
      <c r="AR66" s="1412">
        <f ca="1">IF(ISERROR(VLOOKUP(VLOOKUP($A66, 'E4 TB Allocation Details'!$A$18:$L$205, MATCH("Customer ID", 'E4 TB Allocation Details'!$A$18:$L$18, 0),FALSE), 'E2 Allocators'!$B$15:$W$361, MATCH('O5 Details by Class &amp; Accounts'!AR$18, 'E2 Allocators'!$B$15:$W$15, 0),FALSE)*$G66), 0, VLOOKUP(VLOOKUP($A66, 'E4 TB Allocation Details'!$A$18:$L$205, MATCH("Customer ID", 'E4 TB Allocation Details'!$A$18:$L$18, 0),FALSE), 'E2 Allocators'!$B$15:$W$361, MATCH('O5 Details by Class &amp; Accounts'!AR$18, 'E2 Allocators'!$B$15:$W$15, 0),FALSE)*$G66)</f>
        <v>0</v>
      </c>
      <c r="AS66" s="1412">
        <f ca="1">IF(ISERROR(VLOOKUP(VLOOKUP($A66, 'E4 TB Allocation Details'!$A$18:$L$205, MATCH("Customer ID", 'E4 TB Allocation Details'!$A$18:$L$18, 0),FALSE), 'E2 Allocators'!$B$15:$W$361, MATCH('O5 Details by Class &amp; Accounts'!AS$18, 'E2 Allocators'!$B$15:$W$15, 0),FALSE)*$G66), 0, VLOOKUP(VLOOKUP($A66, 'E4 TB Allocation Details'!$A$18:$L$205, MATCH("Customer ID", 'E4 TB Allocation Details'!$A$18:$L$18, 0),FALSE), 'E2 Allocators'!$B$15:$W$361, MATCH('O5 Details by Class &amp; Accounts'!AS$18, 'E2 Allocators'!$B$15:$W$15, 0),FALSE)*$G66)</f>
        <v>0</v>
      </c>
      <c r="AT66" s="1412">
        <f ca="1">IF(ISERROR(VLOOKUP(VLOOKUP($A66, 'E4 TB Allocation Details'!$A$18:$L$205, MATCH("Customer ID", 'E4 TB Allocation Details'!$A$18:$L$18, 0),FALSE), 'E2 Allocators'!$B$15:$W$361, MATCH('O5 Details by Class &amp; Accounts'!AT$18, 'E2 Allocators'!$B$15:$W$15, 0),FALSE)*$G66), 0, VLOOKUP(VLOOKUP($A66, 'E4 TB Allocation Details'!$A$18:$L$205, MATCH("Customer ID", 'E4 TB Allocation Details'!$A$18:$L$18, 0),FALSE), 'E2 Allocators'!$B$15:$W$361, MATCH('O5 Details by Class &amp; Accounts'!AT$18, 'E2 Allocators'!$B$15:$W$15, 0),FALSE)*$G66)</f>
        <v>0</v>
      </c>
      <c r="AU66" s="1412">
        <f ca="1">IF(ISERROR(VLOOKUP(VLOOKUP($A66, 'E4 TB Allocation Details'!$A$18:$L$205, MATCH("Customer ID", 'E4 TB Allocation Details'!$A$18:$L$18, 0),FALSE), 'E2 Allocators'!$B$15:$W$361, MATCH('O5 Details by Class &amp; Accounts'!AU$18, 'E2 Allocators'!$B$15:$W$15, 0),FALSE)*$G66), 0, VLOOKUP(VLOOKUP($A66, 'E4 TB Allocation Details'!$A$18:$L$205, MATCH("Customer ID", 'E4 TB Allocation Details'!$A$18:$L$18, 0),FALSE), 'E2 Allocators'!$B$15:$W$361, MATCH('O5 Details by Class &amp; Accounts'!AU$18, 'E2 Allocators'!$B$15:$W$15, 0),FALSE)*$G66)</f>
        <v>0</v>
      </c>
      <c r="AV66" s="1412">
        <f ca="1">IF(ISERROR(VLOOKUP(VLOOKUP($A66, 'E4 TB Allocation Details'!$A$18:$L$205, MATCH("Customer ID", 'E4 TB Allocation Details'!$A$18:$L$18, 0),FALSE), 'E2 Allocators'!$B$15:$W$361, MATCH('O5 Details by Class &amp; Accounts'!AV$18, 'E2 Allocators'!$B$15:$W$15, 0),FALSE)*$G66), 0, VLOOKUP(VLOOKUP($A66, 'E4 TB Allocation Details'!$A$18:$L$205, MATCH("Customer ID", 'E4 TB Allocation Details'!$A$18:$L$18, 0),FALSE), 'E2 Allocators'!$B$15:$W$361, MATCH('O5 Details by Class &amp; Accounts'!AV$18, 'E2 Allocators'!$B$15:$W$15, 0),FALSE)*$G66)</f>
        <v>0</v>
      </c>
      <c r="AW66" s="1412">
        <f ca="1">IF(ISERROR(VLOOKUP(VLOOKUP($A66, 'E4 TB Allocation Details'!$A$18:$L$205, MATCH("Customer ID", 'E4 TB Allocation Details'!$A$18:$L$18, 0),FALSE), 'E2 Allocators'!$B$15:$W$361, MATCH('O5 Details by Class &amp; Accounts'!AW$18, 'E2 Allocators'!$B$15:$W$15, 0),FALSE)*$G66), 0, VLOOKUP(VLOOKUP($A66, 'E4 TB Allocation Details'!$A$18:$L$205, MATCH("Customer ID", 'E4 TB Allocation Details'!$A$18:$L$18, 0),FALSE), 'E2 Allocators'!$B$15:$W$361, MATCH('O5 Details by Class &amp; Accounts'!AW$18, 'E2 Allocators'!$B$15:$W$15, 0),FALSE)*$G66)</f>
        <v>0</v>
      </c>
      <c r="AX66" s="1412">
        <f t="shared" si="10"/>
        <v>0</v>
      </c>
      <c r="AY66" s="1412">
        <f ca="1">IF(ISERROR(VLOOKUP(VLOOKUP($A66, 'E4 TB Allocation Details'!$A$18:$L$205, MATCH("Misc ID", 'E4 TB Allocation Details'!$A$18:$L$18, 0),FALSE), 'E2 Allocators'!$B$15:$W$361, MATCH('O5 Details by Class &amp; Accounts'!AY$18, 'E2 Allocators'!$B$15:$W$15, 0),FALSE)*$E66), 0, VLOOKUP(VLOOKUP($A66, 'E4 TB Allocation Details'!$A$18:$L$205, MATCH("Misc ID", 'E4 TB Allocation Details'!$A$18:$L$18, 0),FALSE), 'E2 Allocators'!$B$15:$W$361, MATCH('O5 Details by Class &amp; Accounts'!AY$18, 'E2 Allocators'!$B$15:$W$15, 0),FALSE)*$E66)</f>
        <v>0</v>
      </c>
      <c r="AZ66" s="1412">
        <f ca="1">IF(ISERROR(VLOOKUP(VLOOKUP($A66, 'E4 TB Allocation Details'!$A$18:$L$205, MATCH("Misc ID", 'E4 TB Allocation Details'!$A$18:$L$18, 0),FALSE), 'E2 Allocators'!$B$15:$W$361, MATCH('O5 Details by Class &amp; Accounts'!AZ$18, 'E2 Allocators'!$B$15:$W$15, 0),FALSE)*$E66), 0, VLOOKUP(VLOOKUP($A66, 'E4 TB Allocation Details'!$A$18:$L$205, MATCH("Misc ID", 'E4 TB Allocation Details'!$A$18:$L$18, 0),FALSE), 'E2 Allocators'!$B$15:$W$361, MATCH('O5 Details by Class &amp; Accounts'!AZ$18, 'E2 Allocators'!$B$15:$W$15, 0),FALSE)*$E66)</f>
        <v>0</v>
      </c>
      <c r="BA66" s="1412">
        <f ca="1">IF(ISERROR(VLOOKUP(VLOOKUP($A66, 'E4 TB Allocation Details'!$A$18:$L$205, MATCH("Misc ID", 'E4 TB Allocation Details'!$A$18:$L$18, 0),FALSE), 'E2 Allocators'!$B$15:$W$361, MATCH('O5 Details by Class &amp; Accounts'!BA$18, 'E2 Allocators'!$B$15:$W$15, 0),FALSE)*$E66), 0, VLOOKUP(VLOOKUP($A66, 'E4 TB Allocation Details'!$A$18:$L$205, MATCH("Misc ID", 'E4 TB Allocation Details'!$A$18:$L$18, 0),FALSE), 'E2 Allocators'!$B$15:$W$361, MATCH('O5 Details by Class &amp; Accounts'!BA$18, 'E2 Allocators'!$B$15:$W$15, 0),FALSE)*$E66)</f>
        <v>0</v>
      </c>
      <c r="BB66" s="1412">
        <f ca="1">IF(ISERROR(VLOOKUP(VLOOKUP($A66, 'E4 TB Allocation Details'!$A$18:$L$205, MATCH("Misc ID", 'E4 TB Allocation Details'!$A$18:$L$18, 0),FALSE), 'E2 Allocators'!$B$15:$W$361, MATCH('O5 Details by Class &amp; Accounts'!BB$18, 'E2 Allocators'!$B$15:$W$15, 0),FALSE)*$E66), 0, VLOOKUP(VLOOKUP($A66, 'E4 TB Allocation Details'!$A$18:$L$205, MATCH("Misc ID", 'E4 TB Allocation Details'!$A$18:$L$18, 0),FALSE), 'E2 Allocators'!$B$15:$W$361, MATCH('O5 Details by Class &amp; Accounts'!BB$18, 'E2 Allocators'!$B$15:$W$15, 0),FALSE)*$E66)</f>
        <v>0</v>
      </c>
      <c r="BC66" s="1412">
        <f ca="1">IF(ISERROR(VLOOKUP(VLOOKUP($A66, 'E4 TB Allocation Details'!$A$18:$L$205, MATCH("Misc ID", 'E4 TB Allocation Details'!$A$18:$L$18, 0),FALSE), 'E2 Allocators'!$B$15:$W$361, MATCH('O5 Details by Class &amp; Accounts'!BC$18, 'E2 Allocators'!$B$15:$W$15, 0),FALSE)*$E66), 0, VLOOKUP(VLOOKUP($A66, 'E4 TB Allocation Details'!$A$18:$L$205, MATCH("Misc ID", 'E4 TB Allocation Details'!$A$18:$L$18, 0),FALSE), 'E2 Allocators'!$B$15:$W$361, MATCH('O5 Details by Class &amp; Accounts'!BC$18, 'E2 Allocators'!$B$15:$W$15, 0),FALSE)*$E66)</f>
        <v>0</v>
      </c>
      <c r="BD66" s="1412">
        <f ca="1">IF(ISERROR(VLOOKUP(VLOOKUP($A66, 'E4 TB Allocation Details'!$A$18:$L$205, MATCH("Misc ID", 'E4 TB Allocation Details'!$A$18:$L$18, 0),FALSE), 'E2 Allocators'!$B$15:$W$361, MATCH('O5 Details by Class &amp; Accounts'!BD$18, 'E2 Allocators'!$B$15:$W$15, 0),FALSE)*$E66), 0, VLOOKUP(VLOOKUP($A66, 'E4 TB Allocation Details'!$A$18:$L$205, MATCH("Misc ID", 'E4 TB Allocation Details'!$A$18:$L$18, 0),FALSE), 'E2 Allocators'!$B$15:$W$361, MATCH('O5 Details by Class &amp; Accounts'!BD$18, 'E2 Allocators'!$B$15:$W$15, 0),FALSE)*$E66)</f>
        <v>0</v>
      </c>
      <c r="BE66" s="1412">
        <f ca="1">IF(ISERROR(VLOOKUP(VLOOKUP($A66, 'E4 TB Allocation Details'!$A$18:$L$205, MATCH("Misc ID", 'E4 TB Allocation Details'!$A$18:$L$18, 0),FALSE), 'E2 Allocators'!$B$15:$W$361, MATCH('O5 Details by Class &amp; Accounts'!BE$18, 'E2 Allocators'!$B$15:$W$15, 0),FALSE)*$E66), 0, VLOOKUP(VLOOKUP($A66, 'E4 TB Allocation Details'!$A$18:$L$205, MATCH("Misc ID", 'E4 TB Allocation Details'!$A$18:$L$18, 0),FALSE), 'E2 Allocators'!$B$15:$W$361, MATCH('O5 Details by Class &amp; Accounts'!BE$18, 'E2 Allocators'!$B$15:$W$15, 0),FALSE)*$E66)</f>
        <v>0</v>
      </c>
      <c r="BF66" s="1412">
        <f ca="1">IF(ISERROR(VLOOKUP(VLOOKUP($A66, 'E4 TB Allocation Details'!$A$18:$L$205, MATCH("Misc ID", 'E4 TB Allocation Details'!$A$18:$L$18, 0),FALSE), 'E2 Allocators'!$B$15:$W$361, MATCH('O5 Details by Class &amp; Accounts'!BF$18, 'E2 Allocators'!$B$15:$W$15, 0),FALSE)*$E66), 0, VLOOKUP(VLOOKUP($A66, 'E4 TB Allocation Details'!$A$18:$L$205, MATCH("Misc ID", 'E4 TB Allocation Details'!$A$18:$L$18, 0),FALSE), 'E2 Allocators'!$B$15:$W$361, MATCH('O5 Details by Class &amp; Accounts'!BF$18, 'E2 Allocators'!$B$15:$W$15, 0),FALSE)*$E66)</f>
        <v>0</v>
      </c>
      <c r="BG66" s="1412">
        <f ca="1">IF(ISERROR(VLOOKUP(VLOOKUP($A66, 'E4 TB Allocation Details'!$A$18:$L$205, MATCH("Misc ID", 'E4 TB Allocation Details'!$A$18:$L$18, 0),FALSE), 'E2 Allocators'!$B$15:$W$361, MATCH('O5 Details by Class &amp; Accounts'!BG$18, 'E2 Allocators'!$B$15:$W$15, 0),FALSE)*$E66), 0, VLOOKUP(VLOOKUP($A66, 'E4 TB Allocation Details'!$A$18:$L$205, MATCH("Misc ID", 'E4 TB Allocation Details'!$A$18:$L$18, 0),FALSE), 'E2 Allocators'!$B$15:$W$361, MATCH('O5 Details by Class &amp; Accounts'!BG$18, 'E2 Allocators'!$B$15:$W$15, 0),FALSE)*$E66)</f>
        <v>0</v>
      </c>
      <c r="BH66" s="1412">
        <f ca="1">IF(ISERROR(VLOOKUP(VLOOKUP($A66, 'E4 TB Allocation Details'!$A$18:$L$205, MATCH("Misc ID", 'E4 TB Allocation Details'!$A$18:$L$18, 0),FALSE), 'E2 Allocators'!$B$15:$W$361, MATCH('O5 Details by Class &amp; Accounts'!BH$18, 'E2 Allocators'!$B$15:$W$15, 0),FALSE)*$E66), 0, VLOOKUP(VLOOKUP($A66, 'E4 TB Allocation Details'!$A$18:$L$205, MATCH("Misc ID", 'E4 TB Allocation Details'!$A$18:$L$18, 0),FALSE), 'E2 Allocators'!$B$15:$W$361, MATCH('O5 Details by Class &amp; Accounts'!BH$18, 'E2 Allocators'!$B$15:$W$15, 0),FALSE)*$E66)</f>
        <v>0</v>
      </c>
      <c r="BI66" s="1412">
        <f ca="1">IF(ISERROR(VLOOKUP(VLOOKUP($A66, 'E4 TB Allocation Details'!$A$18:$L$205, MATCH("Misc ID", 'E4 TB Allocation Details'!$A$18:$L$18, 0),FALSE), 'E2 Allocators'!$B$15:$W$361, MATCH('O5 Details by Class &amp; Accounts'!BI$18, 'E2 Allocators'!$B$15:$W$15, 0),FALSE)*$E66), 0, VLOOKUP(VLOOKUP($A66, 'E4 TB Allocation Details'!$A$18:$L$205, MATCH("Misc ID", 'E4 TB Allocation Details'!$A$18:$L$18, 0),FALSE), 'E2 Allocators'!$B$15:$W$361, MATCH('O5 Details by Class &amp; Accounts'!BI$18, 'E2 Allocators'!$B$15:$W$15, 0),FALSE)*$E66)</f>
        <v>0</v>
      </c>
      <c r="BJ66" s="1412">
        <f ca="1">IF(ISERROR(VLOOKUP(VLOOKUP($A66, 'E4 TB Allocation Details'!$A$18:$L$205, MATCH("Misc ID", 'E4 TB Allocation Details'!$A$18:$L$18, 0),FALSE), 'E2 Allocators'!$B$15:$W$361, MATCH('O5 Details by Class &amp; Accounts'!BJ$18, 'E2 Allocators'!$B$15:$W$15, 0),FALSE)*$E66), 0, VLOOKUP(VLOOKUP($A66, 'E4 TB Allocation Details'!$A$18:$L$205, MATCH("Misc ID", 'E4 TB Allocation Details'!$A$18:$L$18, 0),FALSE), 'E2 Allocators'!$B$15:$W$361, MATCH('O5 Details by Class &amp; Accounts'!BJ$18, 'E2 Allocators'!$B$15:$W$15, 0),FALSE)*$E66)</f>
        <v>0</v>
      </c>
      <c r="BK66" s="1412">
        <f ca="1">IF(ISERROR(VLOOKUP(VLOOKUP($A66, 'E4 TB Allocation Details'!$A$18:$L$205, MATCH("Misc ID", 'E4 TB Allocation Details'!$A$18:$L$18, 0),FALSE), 'E2 Allocators'!$B$15:$W$361, MATCH('O5 Details by Class &amp; Accounts'!BK$18, 'E2 Allocators'!$B$15:$W$15, 0),FALSE)*$E66), 0, VLOOKUP(VLOOKUP($A66, 'E4 TB Allocation Details'!$A$18:$L$205, MATCH("Misc ID", 'E4 TB Allocation Details'!$A$18:$L$18, 0),FALSE), 'E2 Allocators'!$B$15:$W$361, MATCH('O5 Details by Class &amp; Accounts'!BK$18, 'E2 Allocators'!$B$15:$W$15, 0),FALSE)*$E66)</f>
        <v>0</v>
      </c>
      <c r="BL66" s="1412">
        <f ca="1">IF(ISERROR(VLOOKUP(VLOOKUP($A66, 'E4 TB Allocation Details'!$A$18:$L$205, MATCH("Misc ID", 'E4 TB Allocation Details'!$A$18:$L$18, 0),FALSE), 'E2 Allocators'!$B$15:$W$361, MATCH('O5 Details by Class &amp; Accounts'!BL$18, 'E2 Allocators'!$B$15:$W$15, 0),FALSE)*$E66), 0, VLOOKUP(VLOOKUP($A66, 'E4 TB Allocation Details'!$A$18:$L$205, MATCH("Misc ID", 'E4 TB Allocation Details'!$A$18:$L$18, 0),FALSE), 'E2 Allocators'!$B$15:$W$361, MATCH('O5 Details by Class &amp; Accounts'!BL$18, 'E2 Allocators'!$B$15:$W$15, 0),FALSE)*$E66)</f>
        <v>0</v>
      </c>
      <c r="BM66" s="1412">
        <f ca="1">IF(ISERROR(VLOOKUP(VLOOKUP($A66, 'E4 TB Allocation Details'!$A$18:$L$205, MATCH("Misc ID", 'E4 TB Allocation Details'!$A$18:$L$18, 0),FALSE), 'E2 Allocators'!$B$15:$W$361, MATCH('O5 Details by Class &amp; Accounts'!BM$18, 'E2 Allocators'!$B$15:$W$15, 0),FALSE)*$E66), 0, VLOOKUP(VLOOKUP($A66, 'E4 TB Allocation Details'!$A$18:$L$205, MATCH("Misc ID", 'E4 TB Allocation Details'!$A$18:$L$18, 0),FALSE), 'E2 Allocators'!$B$15:$W$361, MATCH('O5 Details by Class &amp; Accounts'!BM$18, 'E2 Allocators'!$B$15:$W$15, 0),FALSE)*$E66)</f>
        <v>0</v>
      </c>
      <c r="BN66" s="1412">
        <f ca="1">IF(ISERROR(VLOOKUP(VLOOKUP($A66, 'E4 TB Allocation Details'!$A$18:$L$205, MATCH("Misc ID", 'E4 TB Allocation Details'!$A$18:$L$18, 0),FALSE), 'E2 Allocators'!$B$15:$W$361, MATCH('O5 Details by Class &amp; Accounts'!BN$18, 'E2 Allocators'!$B$15:$W$15, 0),FALSE)*$E66), 0, VLOOKUP(VLOOKUP($A66, 'E4 TB Allocation Details'!$A$18:$L$205, MATCH("Misc ID", 'E4 TB Allocation Details'!$A$18:$L$18, 0),FALSE), 'E2 Allocators'!$B$15:$W$361, MATCH('O5 Details by Class &amp; Accounts'!BN$18, 'E2 Allocators'!$B$15:$W$15, 0),FALSE)*$E66)</f>
        <v>0</v>
      </c>
      <c r="BO66" s="1412">
        <f ca="1">IF(ISERROR(VLOOKUP(VLOOKUP($A66, 'E4 TB Allocation Details'!$A$18:$L$205, MATCH("Misc ID", 'E4 TB Allocation Details'!$A$18:$L$18, 0),FALSE), 'E2 Allocators'!$B$15:$W$361, MATCH('O5 Details by Class &amp; Accounts'!BO$18, 'E2 Allocators'!$B$15:$W$15, 0),FALSE)*$E66), 0, VLOOKUP(VLOOKUP($A66, 'E4 TB Allocation Details'!$A$18:$L$205, MATCH("Misc ID", 'E4 TB Allocation Details'!$A$18:$L$18, 0),FALSE), 'E2 Allocators'!$B$15:$W$361, MATCH('O5 Details by Class &amp; Accounts'!BO$18, 'E2 Allocators'!$B$15:$W$15, 0),FALSE)*$E66)</f>
        <v>0</v>
      </c>
      <c r="BP66" s="1412">
        <f ca="1">IF(ISERROR(VLOOKUP(VLOOKUP($A66, 'E4 TB Allocation Details'!$A$18:$L$205, MATCH("Misc ID", 'E4 TB Allocation Details'!$A$18:$L$18, 0),FALSE), 'E2 Allocators'!$B$15:$W$361, MATCH('O5 Details by Class &amp; Accounts'!BP$18, 'E2 Allocators'!$B$15:$W$15, 0),FALSE)*$E66), 0, VLOOKUP(VLOOKUP($A66, 'E4 TB Allocation Details'!$A$18:$L$205, MATCH("Misc ID", 'E4 TB Allocation Details'!$A$18:$L$18, 0),FALSE), 'E2 Allocators'!$B$15:$W$361, MATCH('O5 Details by Class &amp; Accounts'!BP$18, 'E2 Allocators'!$B$15:$W$15, 0),FALSE)*$E66)</f>
        <v>0</v>
      </c>
      <c r="BQ66" s="1412">
        <f ca="1">IF(ISERROR(VLOOKUP(VLOOKUP($A66, 'E4 TB Allocation Details'!$A$18:$L$205, MATCH("Misc ID", 'E4 TB Allocation Details'!$A$18:$L$18, 0),FALSE), 'E2 Allocators'!$B$15:$W$361, MATCH('O5 Details by Class &amp; Accounts'!BQ$18, 'E2 Allocators'!$B$15:$W$15, 0),FALSE)*$E66), 0, VLOOKUP(VLOOKUP($A66, 'E4 TB Allocation Details'!$A$18:$L$205, MATCH("Misc ID", 'E4 TB Allocation Details'!$A$18:$L$18, 0),FALSE), 'E2 Allocators'!$B$15:$W$361, MATCH('O5 Details by Class &amp; Accounts'!BQ$18, 'E2 Allocators'!$B$15:$W$15, 0),FALSE)*$E66)</f>
        <v>0</v>
      </c>
      <c r="BR66" s="1412">
        <f ca="1">IF(ISERROR(VLOOKUP(VLOOKUP($A66, 'E4 TB Allocation Details'!$A$18:$L$205, MATCH("Misc ID", 'E4 TB Allocation Details'!$A$18:$L$18, 0),FALSE), 'E2 Allocators'!$B$15:$W$361, MATCH('O5 Details by Class &amp; Accounts'!BR$18, 'E2 Allocators'!$B$15:$W$15, 0),FALSE)*$E66), 0, VLOOKUP(VLOOKUP($A66, 'E4 TB Allocation Details'!$A$18:$L$205, MATCH("Misc ID", 'E4 TB Allocation Details'!$A$18:$L$18, 0),FALSE), 'E2 Allocators'!$B$15:$W$361, MATCH('O5 Details by Class &amp; Accounts'!BR$18, 'E2 Allocators'!$B$15:$W$15, 0),FALSE)*$E66)</f>
        <v>0</v>
      </c>
      <c r="BS66" s="1412">
        <f t="shared" si="11"/>
        <v>0</v>
      </c>
      <c r="BT66" s="1412">
        <f ca="1">IF(ISERROR(VLOOKUP(VLOOKUP($A66, 'E4 TB Allocation Details'!$A$18:$L$205, MATCH("A &amp; G ID", 'E4 TB Allocation Details'!$A$18:$L$18, 0),FALSE), 'E2 Allocators'!$B$15:$W$361, MATCH('O5 Details by Class &amp; Accounts'!BT$18, 'E2 Allocators'!$B$15:$W$15, 0),FALSE)*$E66), 0, VLOOKUP(VLOOKUP($A66, 'E4 TB Allocation Details'!$A$18:$L$205, MATCH("A &amp; G ID", 'E4 TB Allocation Details'!$A$18:$L$18, 0),FALSE), 'E2 Allocators'!$B$15:$W$361, MATCH('O5 Details by Class &amp; Accounts'!BT$18, 'E2 Allocators'!$B$15:$W$15, 0),FALSE)*$E66)</f>
        <v>148943.44576519312</v>
      </c>
      <c r="BU66" s="1412">
        <f ca="1">IF(ISERROR(VLOOKUP(VLOOKUP($A66, 'E4 TB Allocation Details'!$A$18:$L$205, MATCH("A &amp; G ID", 'E4 TB Allocation Details'!$A$18:$L$18, 0),FALSE), 'E2 Allocators'!$B$15:$W$361, MATCH('O5 Details by Class &amp; Accounts'!BU$18, 'E2 Allocators'!$B$15:$W$15, 0),FALSE)*$E66), 0, VLOOKUP(VLOOKUP($A66, 'E4 TB Allocation Details'!$A$18:$L$205, MATCH("A &amp; G ID", 'E4 TB Allocation Details'!$A$18:$L$18, 0),FALSE), 'E2 Allocators'!$B$15:$W$361, MATCH('O5 Details by Class &amp; Accounts'!BU$18, 'E2 Allocators'!$B$15:$W$15, 0),FALSE)*$E66)</f>
        <v>51317.450496306672</v>
      </c>
      <c r="BV66" s="1412">
        <f ca="1">IF(ISERROR(VLOOKUP(VLOOKUP($A66, 'E4 TB Allocation Details'!$A$18:$L$205, MATCH("A &amp; G ID", 'E4 TB Allocation Details'!$A$18:$L$18, 0),FALSE), 'E2 Allocators'!$B$15:$W$361, MATCH('O5 Details by Class &amp; Accounts'!BV$18, 'E2 Allocators'!$B$15:$W$15, 0),FALSE)*$E66), 0, VLOOKUP(VLOOKUP($A66, 'E4 TB Allocation Details'!$A$18:$L$205, MATCH("A &amp; G ID", 'E4 TB Allocation Details'!$A$18:$L$18, 0),FALSE), 'E2 Allocators'!$B$15:$W$361, MATCH('O5 Details by Class &amp; Accounts'!BV$18, 'E2 Allocators'!$B$15:$W$15, 0),FALSE)*$E66)</f>
        <v>73848.290570688114</v>
      </c>
      <c r="BW66" s="1412">
        <f ca="1">IF(ISERROR(VLOOKUP(VLOOKUP($A66, 'E4 TB Allocation Details'!$A$18:$L$205, MATCH("A &amp; G ID", 'E4 TB Allocation Details'!$A$18:$L$18, 0),FALSE), 'E2 Allocators'!$B$15:$W$361, MATCH('O5 Details by Class &amp; Accounts'!BW$18, 'E2 Allocators'!$B$15:$W$15, 0),FALSE)*$E66), 0, VLOOKUP(VLOOKUP($A66, 'E4 TB Allocation Details'!$A$18:$L$205, MATCH("A &amp; G ID", 'E4 TB Allocation Details'!$A$18:$L$18, 0),FALSE), 'E2 Allocators'!$B$15:$W$361, MATCH('O5 Details by Class &amp; Accounts'!BW$18, 'E2 Allocators'!$B$15:$W$15, 0),FALSE)*$E66)</f>
        <v>0</v>
      </c>
      <c r="BX66" s="1412">
        <f ca="1">IF(ISERROR(VLOOKUP(VLOOKUP($A66, 'E4 TB Allocation Details'!$A$18:$L$205, MATCH("A &amp; G ID", 'E4 TB Allocation Details'!$A$18:$L$18, 0),FALSE), 'E2 Allocators'!$B$15:$W$361, MATCH('O5 Details by Class &amp; Accounts'!BX$18, 'E2 Allocators'!$B$15:$W$15, 0),FALSE)*$E66), 0, VLOOKUP(VLOOKUP($A66, 'E4 TB Allocation Details'!$A$18:$L$205, MATCH("A &amp; G ID", 'E4 TB Allocation Details'!$A$18:$L$18, 0),FALSE), 'E2 Allocators'!$B$15:$W$361, MATCH('O5 Details by Class &amp; Accounts'!BX$18, 'E2 Allocators'!$B$15:$W$15, 0),FALSE)*$E66)</f>
        <v>0</v>
      </c>
      <c r="BY66" s="1412">
        <f ca="1">IF(ISERROR(VLOOKUP(VLOOKUP($A66, 'E4 TB Allocation Details'!$A$18:$L$205, MATCH("A &amp; G ID", 'E4 TB Allocation Details'!$A$18:$L$18, 0),FALSE), 'E2 Allocators'!$B$15:$W$361, MATCH('O5 Details by Class &amp; Accounts'!BY$18, 'E2 Allocators'!$B$15:$W$15, 0),FALSE)*$E66), 0, VLOOKUP(VLOOKUP($A66, 'E4 TB Allocation Details'!$A$18:$L$205, MATCH("A &amp; G ID", 'E4 TB Allocation Details'!$A$18:$L$18, 0),FALSE), 'E2 Allocators'!$B$15:$W$361, MATCH('O5 Details by Class &amp; Accounts'!BY$18, 'E2 Allocators'!$B$15:$W$15, 0),FALSE)*$E66)</f>
        <v>0</v>
      </c>
      <c r="BZ66" s="1412">
        <f ca="1">IF(ISERROR(VLOOKUP(VLOOKUP($A66, 'E4 TB Allocation Details'!$A$18:$L$205, MATCH("A &amp; G ID", 'E4 TB Allocation Details'!$A$18:$L$18, 0),FALSE), 'E2 Allocators'!$B$15:$W$361, MATCH('O5 Details by Class &amp; Accounts'!BZ$18, 'E2 Allocators'!$B$15:$W$15, 0),FALSE)*$E66), 0, VLOOKUP(VLOOKUP($A66, 'E4 TB Allocation Details'!$A$18:$L$205, MATCH("A &amp; G ID", 'E4 TB Allocation Details'!$A$18:$L$18, 0),FALSE), 'E2 Allocators'!$B$15:$W$361, MATCH('O5 Details by Class &amp; Accounts'!BZ$18, 'E2 Allocators'!$B$15:$W$15, 0),FALSE)*$E66)</f>
        <v>20721.038460213655</v>
      </c>
      <c r="CA66" s="1412">
        <f ca="1">IF(ISERROR(VLOOKUP(VLOOKUP($A66, 'E4 TB Allocation Details'!$A$18:$L$205, MATCH("A &amp; G ID", 'E4 TB Allocation Details'!$A$18:$L$18, 0),FALSE), 'E2 Allocators'!$B$15:$W$361, MATCH('O5 Details by Class &amp; Accounts'!CA$18, 'E2 Allocators'!$B$15:$W$15, 0),FALSE)*$E66), 0, VLOOKUP(VLOOKUP($A66, 'E4 TB Allocation Details'!$A$18:$L$205, MATCH("A &amp; G ID", 'E4 TB Allocation Details'!$A$18:$L$18, 0),FALSE), 'E2 Allocators'!$B$15:$W$361, MATCH('O5 Details by Class &amp; Accounts'!CA$18, 'E2 Allocators'!$B$15:$W$15, 0),FALSE)*$E66)</f>
        <v>1136.976785892334</v>
      </c>
      <c r="CB66" s="1412">
        <f ca="1">IF(ISERROR(VLOOKUP(VLOOKUP($A66, 'E4 TB Allocation Details'!$A$18:$L$205, MATCH("A &amp; G ID", 'E4 TB Allocation Details'!$A$18:$L$18, 0),FALSE), 'E2 Allocators'!$B$15:$W$361, MATCH('O5 Details by Class &amp; Accounts'!CB$18, 'E2 Allocators'!$B$15:$W$15, 0),FALSE)*$E66), 0, VLOOKUP(VLOOKUP($A66, 'E4 TB Allocation Details'!$A$18:$L$205, MATCH("A &amp; G ID", 'E4 TB Allocation Details'!$A$18:$L$18, 0),FALSE), 'E2 Allocators'!$B$15:$W$361, MATCH('O5 Details by Class &amp; Accounts'!CB$18, 'E2 Allocators'!$B$15:$W$15, 0),FALSE)*$E66)</f>
        <v>1032.797921706129</v>
      </c>
      <c r="CC66" s="1412">
        <f ca="1">IF(ISERROR(VLOOKUP(VLOOKUP($A66, 'E4 TB Allocation Details'!$A$18:$L$205, MATCH("A &amp; G ID", 'E4 TB Allocation Details'!$A$18:$L$18, 0),FALSE), 'E2 Allocators'!$B$15:$W$361, MATCH('O5 Details by Class &amp; Accounts'!CC$18, 'E2 Allocators'!$B$15:$W$15, 0),FALSE)*$E66), 0, VLOOKUP(VLOOKUP($A66, 'E4 TB Allocation Details'!$A$18:$L$205, MATCH("A &amp; G ID", 'E4 TB Allocation Details'!$A$18:$L$18, 0),FALSE), 'E2 Allocators'!$B$15:$W$361, MATCH('O5 Details by Class &amp; Accounts'!CC$18, 'E2 Allocators'!$B$15:$W$15, 0),FALSE)*$E66)</f>
        <v>0</v>
      </c>
      <c r="CD66" s="1412">
        <f ca="1">IF(ISERROR(VLOOKUP(VLOOKUP($A66, 'E4 TB Allocation Details'!$A$18:$L$205, MATCH("A &amp; G ID", 'E4 TB Allocation Details'!$A$18:$L$18, 0),FALSE), 'E2 Allocators'!$B$15:$W$361, MATCH('O5 Details by Class &amp; Accounts'!CD$18, 'E2 Allocators'!$B$15:$W$15, 0),FALSE)*$E66), 0, VLOOKUP(VLOOKUP($A66, 'E4 TB Allocation Details'!$A$18:$L$205, MATCH("A &amp; G ID", 'E4 TB Allocation Details'!$A$18:$L$18, 0),FALSE), 'E2 Allocators'!$B$15:$W$361, MATCH('O5 Details by Class &amp; Accounts'!CD$18, 'E2 Allocators'!$B$15:$W$15, 0),FALSE)*$E66)</f>
        <v>0</v>
      </c>
      <c r="CE66" s="1412">
        <f ca="1">IF(ISERROR(VLOOKUP(VLOOKUP($A66, 'E4 TB Allocation Details'!$A$18:$L$205, MATCH("A &amp; G ID", 'E4 TB Allocation Details'!$A$18:$L$18, 0),FALSE), 'E2 Allocators'!$B$15:$W$361, MATCH('O5 Details by Class &amp; Accounts'!CE$18, 'E2 Allocators'!$B$15:$W$15, 0),FALSE)*$E66), 0, VLOOKUP(VLOOKUP($A66, 'E4 TB Allocation Details'!$A$18:$L$205, MATCH("A &amp; G ID", 'E4 TB Allocation Details'!$A$18:$L$18, 0),FALSE), 'E2 Allocators'!$B$15:$W$361, MATCH('O5 Details by Class &amp; Accounts'!CE$18, 'E2 Allocators'!$B$15:$W$15, 0),FALSE)*$E66)</f>
        <v>0</v>
      </c>
      <c r="CF66" s="1412">
        <f ca="1">IF(ISERROR(VLOOKUP(VLOOKUP($A66, 'E4 TB Allocation Details'!$A$18:$L$205, MATCH("A &amp; G ID", 'E4 TB Allocation Details'!$A$18:$L$18, 0),FALSE), 'E2 Allocators'!$B$15:$W$361, MATCH('O5 Details by Class &amp; Accounts'!CF$18, 'E2 Allocators'!$B$15:$W$15, 0),FALSE)*$E66), 0, VLOOKUP(VLOOKUP($A66, 'E4 TB Allocation Details'!$A$18:$L$205, MATCH("A &amp; G ID", 'E4 TB Allocation Details'!$A$18:$L$18, 0),FALSE), 'E2 Allocators'!$B$15:$W$361, MATCH('O5 Details by Class &amp; Accounts'!CF$18, 'E2 Allocators'!$B$15:$W$15, 0),FALSE)*$E66)</f>
        <v>0</v>
      </c>
      <c r="CG66" s="1412">
        <f ca="1">IF(ISERROR(VLOOKUP(VLOOKUP($A66, 'E4 TB Allocation Details'!$A$18:$L$205, MATCH("A &amp; G ID", 'E4 TB Allocation Details'!$A$18:$L$18, 0),FALSE), 'E2 Allocators'!$B$15:$W$361, MATCH('O5 Details by Class &amp; Accounts'!CG$18, 'E2 Allocators'!$B$15:$W$15, 0),FALSE)*$E66), 0, VLOOKUP(VLOOKUP($A66, 'E4 TB Allocation Details'!$A$18:$L$205, MATCH("A &amp; G ID", 'E4 TB Allocation Details'!$A$18:$L$18, 0),FALSE), 'E2 Allocators'!$B$15:$W$361, MATCH('O5 Details by Class &amp; Accounts'!CG$18, 'E2 Allocators'!$B$15:$W$15, 0),FALSE)*$E66)</f>
        <v>0</v>
      </c>
      <c r="CH66" s="1412">
        <f ca="1">IF(ISERROR(VLOOKUP(VLOOKUP($A66, 'E4 TB Allocation Details'!$A$18:$L$205, MATCH("A &amp; G ID", 'E4 TB Allocation Details'!$A$18:$L$18, 0),FALSE), 'E2 Allocators'!$B$15:$W$361, MATCH('O5 Details by Class &amp; Accounts'!CH$18, 'E2 Allocators'!$B$15:$W$15, 0),FALSE)*$E66), 0, VLOOKUP(VLOOKUP($A66, 'E4 TB Allocation Details'!$A$18:$L$205, MATCH("A &amp; G ID", 'E4 TB Allocation Details'!$A$18:$L$18, 0),FALSE), 'E2 Allocators'!$B$15:$W$361, MATCH('O5 Details by Class &amp; Accounts'!CH$18, 'E2 Allocators'!$B$15:$W$15, 0),FALSE)*$E66)</f>
        <v>0</v>
      </c>
      <c r="CI66" s="1412">
        <f ca="1">IF(ISERROR(VLOOKUP(VLOOKUP($A66, 'E4 TB Allocation Details'!$A$18:$L$205, MATCH("A &amp; G ID", 'E4 TB Allocation Details'!$A$18:$L$18, 0),FALSE), 'E2 Allocators'!$B$15:$W$361, MATCH('O5 Details by Class &amp; Accounts'!CI$18, 'E2 Allocators'!$B$15:$W$15, 0),FALSE)*$E66), 0, VLOOKUP(VLOOKUP($A66, 'E4 TB Allocation Details'!$A$18:$L$205, MATCH("A &amp; G ID", 'E4 TB Allocation Details'!$A$18:$L$18, 0),FALSE), 'E2 Allocators'!$B$15:$W$361, MATCH('O5 Details by Class &amp; Accounts'!CI$18, 'E2 Allocators'!$B$15:$W$15, 0),FALSE)*$E66)</f>
        <v>0</v>
      </c>
      <c r="CJ66" s="1412">
        <f ca="1">IF(ISERROR(VLOOKUP(VLOOKUP($A66, 'E4 TB Allocation Details'!$A$18:$L$205, MATCH("A &amp; G ID", 'E4 TB Allocation Details'!$A$18:$L$18, 0),FALSE), 'E2 Allocators'!$B$15:$W$361, MATCH('O5 Details by Class &amp; Accounts'!CJ$18, 'E2 Allocators'!$B$15:$W$15, 0),FALSE)*$E66), 0, VLOOKUP(VLOOKUP($A66, 'E4 TB Allocation Details'!$A$18:$L$205, MATCH("A &amp; G ID", 'E4 TB Allocation Details'!$A$18:$L$18, 0),FALSE), 'E2 Allocators'!$B$15:$W$361, MATCH('O5 Details by Class &amp; Accounts'!CJ$18, 'E2 Allocators'!$B$15:$W$15, 0),FALSE)*$E66)</f>
        <v>0</v>
      </c>
      <c r="CK66" s="1412">
        <f ca="1">IF(ISERROR(VLOOKUP(VLOOKUP($A66, 'E4 TB Allocation Details'!$A$18:$L$205, MATCH("A &amp; G ID", 'E4 TB Allocation Details'!$A$18:$L$18, 0),FALSE), 'E2 Allocators'!$B$15:$W$361, MATCH('O5 Details by Class &amp; Accounts'!CK$18, 'E2 Allocators'!$B$15:$W$15, 0),FALSE)*$E66), 0, VLOOKUP(VLOOKUP($A66, 'E4 TB Allocation Details'!$A$18:$L$205, MATCH("A &amp; G ID", 'E4 TB Allocation Details'!$A$18:$L$18, 0),FALSE), 'E2 Allocators'!$B$15:$W$361, MATCH('O5 Details by Class &amp; Accounts'!CK$18, 'E2 Allocators'!$B$15:$W$15, 0),FALSE)*$E66)</f>
        <v>0</v>
      </c>
      <c r="CL66" s="1412">
        <f ca="1">IF(ISERROR(VLOOKUP(VLOOKUP($A66, 'E4 TB Allocation Details'!$A$18:$L$205, MATCH("A &amp; G ID", 'E4 TB Allocation Details'!$A$18:$L$18, 0),FALSE), 'E2 Allocators'!$B$15:$W$361, MATCH('O5 Details by Class &amp; Accounts'!CL$18, 'E2 Allocators'!$B$15:$W$15, 0),FALSE)*$E66), 0, VLOOKUP(VLOOKUP($A66, 'E4 TB Allocation Details'!$A$18:$L$205, MATCH("A &amp; G ID", 'E4 TB Allocation Details'!$A$18:$L$18, 0),FALSE), 'E2 Allocators'!$B$15:$W$361, MATCH('O5 Details by Class &amp; Accounts'!CL$18, 'E2 Allocators'!$B$15:$W$15, 0),FALSE)*$E66)</f>
        <v>0</v>
      </c>
      <c r="CM66" s="1412">
        <f ca="1">IF(ISERROR(VLOOKUP(VLOOKUP($A66, 'E4 TB Allocation Details'!$A$18:$L$205, MATCH("A &amp; G ID", 'E4 TB Allocation Details'!$A$18:$L$18, 0),FALSE), 'E2 Allocators'!$B$15:$W$361, MATCH('O5 Details by Class &amp; Accounts'!CM$18, 'E2 Allocators'!$B$15:$W$15, 0),FALSE)*$E66), 0, VLOOKUP(VLOOKUP($A66, 'E4 TB Allocation Details'!$A$18:$L$205, MATCH("A &amp; G ID", 'E4 TB Allocation Details'!$A$18:$L$18, 0),FALSE), 'E2 Allocators'!$B$15:$W$361, MATCH('O5 Details by Class &amp; Accounts'!CM$18, 'E2 Allocators'!$B$15:$W$15, 0),FALSE)*$E66)</f>
        <v>0</v>
      </c>
      <c r="CN66" s="1412">
        <f t="shared" si="12"/>
        <v>297000</v>
      </c>
      <c r="CO66" s="1792">
        <f t="shared" si="7"/>
        <v>0</v>
      </c>
      <c r="CQ66" s="2087" t="s">
        <v>343</v>
      </c>
    </row>
    <row r="67" spans="1:95" s="81" customFormat="1" ht="12.75">
      <c r="A67" s="1170">
        <v>1930</v>
      </c>
      <c r="B67" s="452" t="s">
        <v>959</v>
      </c>
      <c r="C67" s="1789">
        <f ca="1">IF(ISERROR(VLOOKUP($A67,'I3 TB Data'!$A$23:$H$458,MATCH('O5 Details by Class &amp; Accounts'!$C$18, 'I3 TB Data'!$A$23:$H$23,0),0)), 0, VLOOKUP($A67,'I3 TB Data'!$A$23:$H$458,MATCH('O5 Details by Class &amp; Accounts'!$C$18,'I3 TB Data'!$A$23:$H$23,0),0))</f>
        <v>1999000</v>
      </c>
      <c r="D67" s="1790">
        <f ca="1">'I4 BO ASSETS'!E68</f>
        <v>0</v>
      </c>
      <c r="E67" s="1789">
        <f t="shared" si="6"/>
        <v>1999000</v>
      </c>
      <c r="F67" s="1791">
        <f ca="1">IF(ISERROR(VLOOKUP($A67, 'E1 Categorization'!A33:E122, MATCH("Customer Component", 'E1 Categorization'!$A$33:$E$33,0), 0)), 0, IF(VLOOKUP($A67, 'E1 Categorization'!A33:E122, MATCH("Customer Component", 'E1 Categorization'!$A$33:$E$33,0), 0)=0, 'O5 Details by Class &amp; Accounts'!$E67, IF(AND(VLOOKUP($A67, 'E1 Categorization'!A33:E122, MATCH("Customer Component", 'E1 Categorization'!$A$33:$E$33,0), 0) &gt;0, VLOOKUP($A67, 'E1 Categorization'!A33:E122, MATCH("Customer Component", 'E1 Categorization'!$A$33:$E$33,0), 0)&lt;1), 'O5 Details by Class &amp; Accounts'!$E67*(1-VLOOKUP($A67, 'E1 Categorization'!A33:E122, MATCH("Customer Component", 'E1 Categorization'!$A$33:$E$33,0), 0)), 0)))</f>
        <v>0</v>
      </c>
      <c r="G67" s="1791">
        <f ca="1">IF(ISERROR(VLOOKUP($A67, 'E1 Categorization'!A33:E122, MATCH("Customer Component", 'E1 Categorization'!$A$33:$E$33,0), 0)),0, IF(VLOOKUP($A67, 'E1 Categorization'!A33:E122, MATCH("Customer Component", 'E1 Categorization'!$A$33:$E$33,0), 0)=0, 0, IF(AND(VLOOKUP($A67, 'E1 Categorization'!A33:E122, MATCH("Customer Component", 'E1 Categorization'!$A$33:$E$33,0), 0) &gt;0, VLOOKUP($A67, 'E1 Categorization'!A33:E122, MATCH("Customer Component", 'E1 Categorization'!$A$33:$E$33,0), 0)&lt;1), 'O5 Details by Class &amp; Accounts'!$E67*(VLOOKUP($A67, 'E1 Categorization'!A33:E122, MATCH("Customer Component", 'E1 Categorization'!$A$33:$E$33,0), 0)), 'O5 Details by Class &amp; Accounts'!$E67)))</f>
        <v>0</v>
      </c>
      <c r="H67" s="1412">
        <f t="shared" si="8"/>
        <v>0</v>
      </c>
      <c r="I67" s="1412">
        <f ca="1">IF(ISERROR(VLOOKUP(VLOOKUP($A67, 'E4 TB Allocation Details'!$A$18:$L$205, MATCH("Demand ID", 'E4 TB Allocation Details'!$A$18:$L$18, 0),FALSE), 'E2 Allocators'!$B$15:$W$361, MATCH('O5 Details by Class &amp; Accounts'!I$18, 'E2 Allocators'!$B$15:$W$15, 0),FALSE)*$F67), 0, VLOOKUP(VLOOKUP($A67, 'E4 TB Allocation Details'!$A$18:$L$205, MATCH("Demand ID", 'E4 TB Allocation Details'!$A$18:$L$18, 0),FALSE), 'E2 Allocators'!$B$15:$W$361, MATCH('O5 Details by Class &amp; Accounts'!I$18, 'E2 Allocators'!$B$15:$W$15, 0),FALSE)*$F67)</f>
        <v>0</v>
      </c>
      <c r="J67" s="1412">
        <f ca="1">IF(ISERROR(VLOOKUP(VLOOKUP($A67, 'E4 TB Allocation Details'!$A$18:$L$205, MATCH("Demand ID", 'E4 TB Allocation Details'!$A$18:$L$18, 0),FALSE), 'E2 Allocators'!$B$15:$W$361, MATCH('O5 Details by Class &amp; Accounts'!J$18, 'E2 Allocators'!$B$15:$W$15, 0),FALSE)*$F67), 0, VLOOKUP(VLOOKUP($A67, 'E4 TB Allocation Details'!$A$18:$L$205, MATCH("Demand ID", 'E4 TB Allocation Details'!$A$18:$L$18, 0),FALSE), 'E2 Allocators'!$B$15:$W$361, MATCH('O5 Details by Class &amp; Accounts'!J$18, 'E2 Allocators'!$B$15:$W$15, 0),FALSE)*$F67)</f>
        <v>0</v>
      </c>
      <c r="K67" s="1412">
        <f ca="1">IF(ISERROR(VLOOKUP(VLOOKUP($A67, 'E4 TB Allocation Details'!$A$18:$L$205, MATCH("Demand ID", 'E4 TB Allocation Details'!$A$18:$L$18, 0),FALSE), 'E2 Allocators'!$B$15:$W$361, MATCH('O5 Details by Class &amp; Accounts'!K$18, 'E2 Allocators'!$B$15:$W$15, 0),FALSE)*$F67), 0, VLOOKUP(VLOOKUP($A67, 'E4 TB Allocation Details'!$A$18:$L$205, MATCH("Demand ID", 'E4 TB Allocation Details'!$A$18:$L$18, 0),FALSE), 'E2 Allocators'!$B$15:$W$361, MATCH('O5 Details by Class &amp; Accounts'!K$18, 'E2 Allocators'!$B$15:$W$15, 0),FALSE)*$F67)</f>
        <v>0</v>
      </c>
      <c r="L67" s="1412">
        <f ca="1">IF(ISERROR(VLOOKUP(VLOOKUP($A67, 'E4 TB Allocation Details'!$A$18:$L$205, MATCH("Demand ID", 'E4 TB Allocation Details'!$A$18:$L$18, 0),FALSE), 'E2 Allocators'!$B$15:$W$361, MATCH('O5 Details by Class &amp; Accounts'!L$18, 'E2 Allocators'!$B$15:$W$15, 0),FALSE)*$F67), 0, VLOOKUP(VLOOKUP($A67, 'E4 TB Allocation Details'!$A$18:$L$205, MATCH("Demand ID", 'E4 TB Allocation Details'!$A$18:$L$18, 0),FALSE), 'E2 Allocators'!$B$15:$W$361, MATCH('O5 Details by Class &amp; Accounts'!L$18, 'E2 Allocators'!$B$15:$W$15, 0),FALSE)*$F67)</f>
        <v>0</v>
      </c>
      <c r="M67" s="1412">
        <f ca="1">IF(ISERROR(VLOOKUP(VLOOKUP($A67, 'E4 TB Allocation Details'!$A$18:$L$205, MATCH("Demand ID", 'E4 TB Allocation Details'!$A$18:$L$18, 0),FALSE), 'E2 Allocators'!$B$15:$W$361, MATCH('O5 Details by Class &amp; Accounts'!M$18, 'E2 Allocators'!$B$15:$W$15, 0),FALSE)*$F67), 0, VLOOKUP(VLOOKUP($A67, 'E4 TB Allocation Details'!$A$18:$L$205, MATCH("Demand ID", 'E4 TB Allocation Details'!$A$18:$L$18, 0),FALSE), 'E2 Allocators'!$B$15:$W$361, MATCH('O5 Details by Class &amp; Accounts'!M$18, 'E2 Allocators'!$B$15:$W$15, 0),FALSE)*$F67)</f>
        <v>0</v>
      </c>
      <c r="N67" s="1412">
        <f ca="1">IF(ISERROR(VLOOKUP(VLOOKUP($A67, 'E4 TB Allocation Details'!$A$18:$L$205, MATCH("Demand ID", 'E4 TB Allocation Details'!$A$18:$L$18, 0),FALSE), 'E2 Allocators'!$B$15:$W$361, MATCH('O5 Details by Class &amp; Accounts'!N$18, 'E2 Allocators'!$B$15:$W$15, 0),FALSE)*$F67), 0, VLOOKUP(VLOOKUP($A67, 'E4 TB Allocation Details'!$A$18:$L$205, MATCH("Demand ID", 'E4 TB Allocation Details'!$A$18:$L$18, 0),FALSE), 'E2 Allocators'!$B$15:$W$361, MATCH('O5 Details by Class &amp; Accounts'!N$18, 'E2 Allocators'!$B$15:$W$15, 0),FALSE)*$F67)</f>
        <v>0</v>
      </c>
      <c r="O67" s="1412">
        <f ca="1">IF(ISERROR(VLOOKUP(VLOOKUP($A67, 'E4 TB Allocation Details'!$A$18:$L$205, MATCH("Demand ID", 'E4 TB Allocation Details'!$A$18:$L$18, 0),FALSE), 'E2 Allocators'!$B$15:$W$361, MATCH('O5 Details by Class &amp; Accounts'!O$18, 'E2 Allocators'!$B$15:$W$15, 0),FALSE)*$F67), 0, VLOOKUP(VLOOKUP($A67, 'E4 TB Allocation Details'!$A$18:$L$205, MATCH("Demand ID", 'E4 TB Allocation Details'!$A$18:$L$18, 0),FALSE), 'E2 Allocators'!$B$15:$W$361, MATCH('O5 Details by Class &amp; Accounts'!O$18, 'E2 Allocators'!$B$15:$W$15, 0),FALSE)*$F67)</f>
        <v>0</v>
      </c>
      <c r="P67" s="1412">
        <f ca="1">IF(ISERROR(VLOOKUP(VLOOKUP($A67, 'E4 TB Allocation Details'!$A$18:$L$205, MATCH("Demand ID", 'E4 TB Allocation Details'!$A$18:$L$18, 0),FALSE), 'E2 Allocators'!$B$15:$W$361, MATCH('O5 Details by Class &amp; Accounts'!P$18, 'E2 Allocators'!$B$15:$W$15, 0),FALSE)*$F67), 0, VLOOKUP(VLOOKUP($A67, 'E4 TB Allocation Details'!$A$18:$L$205, MATCH("Demand ID", 'E4 TB Allocation Details'!$A$18:$L$18, 0),FALSE), 'E2 Allocators'!$B$15:$W$361, MATCH('O5 Details by Class &amp; Accounts'!P$18, 'E2 Allocators'!$B$15:$W$15, 0),FALSE)*$F67)</f>
        <v>0</v>
      </c>
      <c r="Q67" s="1412">
        <f ca="1">IF(ISERROR(VLOOKUP(VLOOKUP($A67, 'E4 TB Allocation Details'!$A$18:$L$205, MATCH("Demand ID", 'E4 TB Allocation Details'!$A$18:$L$18, 0),FALSE), 'E2 Allocators'!$B$15:$W$361, MATCH('O5 Details by Class &amp; Accounts'!Q$18, 'E2 Allocators'!$B$15:$W$15, 0),FALSE)*$F67), 0, VLOOKUP(VLOOKUP($A67, 'E4 TB Allocation Details'!$A$18:$L$205, MATCH("Demand ID", 'E4 TB Allocation Details'!$A$18:$L$18, 0),FALSE), 'E2 Allocators'!$B$15:$W$361, MATCH('O5 Details by Class &amp; Accounts'!Q$18, 'E2 Allocators'!$B$15:$W$15, 0),FALSE)*$F67)</f>
        <v>0</v>
      </c>
      <c r="R67" s="1412">
        <f ca="1">IF(ISERROR(VLOOKUP(VLOOKUP($A67, 'E4 TB Allocation Details'!$A$18:$L$205, MATCH("Demand ID", 'E4 TB Allocation Details'!$A$18:$L$18, 0),FALSE), 'E2 Allocators'!$B$15:$W$361, MATCH('O5 Details by Class &amp; Accounts'!R$18, 'E2 Allocators'!$B$15:$W$15, 0),FALSE)*$F67), 0, VLOOKUP(VLOOKUP($A67, 'E4 TB Allocation Details'!$A$18:$L$205, MATCH("Demand ID", 'E4 TB Allocation Details'!$A$18:$L$18, 0),FALSE), 'E2 Allocators'!$B$15:$W$361, MATCH('O5 Details by Class &amp; Accounts'!R$18, 'E2 Allocators'!$B$15:$W$15, 0),FALSE)*$F67)</f>
        <v>0</v>
      </c>
      <c r="S67" s="1412">
        <f ca="1">IF(ISERROR(VLOOKUP(VLOOKUP($A67, 'E4 TB Allocation Details'!$A$18:$L$205, MATCH("Demand ID", 'E4 TB Allocation Details'!$A$18:$L$18, 0),FALSE), 'E2 Allocators'!$B$15:$W$361, MATCH('O5 Details by Class &amp; Accounts'!S$18, 'E2 Allocators'!$B$15:$W$15, 0),FALSE)*$F67), 0, VLOOKUP(VLOOKUP($A67, 'E4 TB Allocation Details'!$A$18:$L$205, MATCH("Demand ID", 'E4 TB Allocation Details'!$A$18:$L$18, 0),FALSE), 'E2 Allocators'!$B$15:$W$361, MATCH('O5 Details by Class &amp; Accounts'!S$18, 'E2 Allocators'!$B$15:$W$15, 0),FALSE)*$F67)</f>
        <v>0</v>
      </c>
      <c r="T67" s="1412">
        <f ca="1">IF(ISERROR(VLOOKUP(VLOOKUP($A67, 'E4 TB Allocation Details'!$A$18:$L$205, MATCH("Demand ID", 'E4 TB Allocation Details'!$A$18:$L$18, 0),FALSE), 'E2 Allocators'!$B$15:$W$361, MATCH('O5 Details by Class &amp; Accounts'!T$18, 'E2 Allocators'!$B$15:$W$15, 0),FALSE)*$F67), 0, VLOOKUP(VLOOKUP($A67, 'E4 TB Allocation Details'!$A$18:$L$205, MATCH("Demand ID", 'E4 TB Allocation Details'!$A$18:$L$18, 0),FALSE), 'E2 Allocators'!$B$15:$W$361, MATCH('O5 Details by Class &amp; Accounts'!T$18, 'E2 Allocators'!$B$15:$W$15, 0),FALSE)*$F67)</f>
        <v>0</v>
      </c>
      <c r="U67" s="1412">
        <f ca="1">IF(ISERROR(VLOOKUP(VLOOKUP($A67, 'E4 TB Allocation Details'!$A$18:$L$205, MATCH("Demand ID", 'E4 TB Allocation Details'!$A$18:$L$18, 0),FALSE), 'E2 Allocators'!$B$15:$W$361, MATCH('O5 Details by Class &amp; Accounts'!U$18, 'E2 Allocators'!$B$15:$W$15, 0),FALSE)*$F67), 0, VLOOKUP(VLOOKUP($A67, 'E4 TB Allocation Details'!$A$18:$L$205, MATCH("Demand ID", 'E4 TB Allocation Details'!$A$18:$L$18, 0),FALSE), 'E2 Allocators'!$B$15:$W$361, MATCH('O5 Details by Class &amp; Accounts'!U$18, 'E2 Allocators'!$B$15:$W$15, 0),FALSE)*$F67)</f>
        <v>0</v>
      </c>
      <c r="V67" s="1412">
        <f ca="1">IF(ISERROR(VLOOKUP(VLOOKUP($A67, 'E4 TB Allocation Details'!$A$18:$L$205, MATCH("Demand ID", 'E4 TB Allocation Details'!$A$18:$L$18, 0),FALSE), 'E2 Allocators'!$B$15:$W$361, MATCH('O5 Details by Class &amp; Accounts'!V$18, 'E2 Allocators'!$B$15:$W$15, 0),FALSE)*$F67), 0, VLOOKUP(VLOOKUP($A67, 'E4 TB Allocation Details'!$A$18:$L$205, MATCH("Demand ID", 'E4 TB Allocation Details'!$A$18:$L$18, 0),FALSE), 'E2 Allocators'!$B$15:$W$361, MATCH('O5 Details by Class &amp; Accounts'!V$18, 'E2 Allocators'!$B$15:$W$15, 0),FALSE)*$F67)</f>
        <v>0</v>
      </c>
      <c r="W67" s="1412">
        <f ca="1">IF(ISERROR(VLOOKUP(VLOOKUP($A67, 'E4 TB Allocation Details'!$A$18:$L$205, MATCH("Demand ID", 'E4 TB Allocation Details'!$A$18:$L$18, 0),FALSE), 'E2 Allocators'!$B$15:$W$361, MATCH('O5 Details by Class &amp; Accounts'!W$18, 'E2 Allocators'!$B$15:$W$15, 0),FALSE)*$F67), 0, VLOOKUP(VLOOKUP($A67, 'E4 TB Allocation Details'!$A$18:$L$205, MATCH("Demand ID", 'E4 TB Allocation Details'!$A$18:$L$18, 0),FALSE), 'E2 Allocators'!$B$15:$W$361, MATCH('O5 Details by Class &amp; Accounts'!W$18, 'E2 Allocators'!$B$15:$W$15, 0),FALSE)*$F67)</f>
        <v>0</v>
      </c>
      <c r="X67" s="1412">
        <f ca="1">IF(ISERROR(VLOOKUP(VLOOKUP($A67, 'E4 TB Allocation Details'!$A$18:$L$205, MATCH("Demand ID", 'E4 TB Allocation Details'!$A$18:$L$18, 0),FALSE), 'E2 Allocators'!$B$15:$W$361, MATCH('O5 Details by Class &amp; Accounts'!X$18, 'E2 Allocators'!$B$15:$W$15, 0),FALSE)*$F67), 0, VLOOKUP(VLOOKUP($A67, 'E4 TB Allocation Details'!$A$18:$L$205, MATCH("Demand ID", 'E4 TB Allocation Details'!$A$18:$L$18, 0),FALSE), 'E2 Allocators'!$B$15:$W$361, MATCH('O5 Details by Class &amp; Accounts'!X$18, 'E2 Allocators'!$B$15:$W$15, 0),FALSE)*$F67)</f>
        <v>0</v>
      </c>
      <c r="Y67" s="1412">
        <f ca="1">IF(ISERROR(VLOOKUP(VLOOKUP($A67, 'E4 TB Allocation Details'!$A$18:$L$205, MATCH("Demand ID", 'E4 TB Allocation Details'!$A$18:$L$18, 0),FALSE), 'E2 Allocators'!$B$15:$W$361, MATCH('O5 Details by Class &amp; Accounts'!Y$18, 'E2 Allocators'!$B$15:$W$15, 0),FALSE)*$F67), 0, VLOOKUP(VLOOKUP($A67, 'E4 TB Allocation Details'!$A$18:$L$205, MATCH("Demand ID", 'E4 TB Allocation Details'!$A$18:$L$18, 0),FALSE), 'E2 Allocators'!$B$15:$W$361, MATCH('O5 Details by Class &amp; Accounts'!Y$18, 'E2 Allocators'!$B$15:$W$15, 0),FALSE)*$F67)</f>
        <v>0</v>
      </c>
      <c r="Z67" s="1412">
        <f ca="1">IF(ISERROR(VLOOKUP(VLOOKUP($A67, 'E4 TB Allocation Details'!$A$18:$L$205, MATCH("Demand ID", 'E4 TB Allocation Details'!$A$18:$L$18, 0),FALSE), 'E2 Allocators'!$B$15:$W$361, MATCH('O5 Details by Class &amp; Accounts'!Z$18, 'E2 Allocators'!$B$15:$W$15, 0),FALSE)*$F67), 0, VLOOKUP(VLOOKUP($A67, 'E4 TB Allocation Details'!$A$18:$L$205, MATCH("Demand ID", 'E4 TB Allocation Details'!$A$18:$L$18, 0),FALSE), 'E2 Allocators'!$B$15:$W$361, MATCH('O5 Details by Class &amp; Accounts'!Z$18, 'E2 Allocators'!$B$15:$W$15, 0),FALSE)*$F67)</f>
        <v>0</v>
      </c>
      <c r="AA67" s="1412">
        <f ca="1">IF(ISERROR(VLOOKUP(VLOOKUP($A67, 'E4 TB Allocation Details'!$A$18:$L$205, MATCH("Demand ID", 'E4 TB Allocation Details'!$A$18:$L$18, 0),FALSE), 'E2 Allocators'!$B$15:$W$361, MATCH('O5 Details by Class &amp; Accounts'!AA$18, 'E2 Allocators'!$B$15:$W$15, 0),FALSE)*$F67), 0, VLOOKUP(VLOOKUP($A67, 'E4 TB Allocation Details'!$A$18:$L$205, MATCH("Demand ID", 'E4 TB Allocation Details'!$A$18:$L$18, 0),FALSE), 'E2 Allocators'!$B$15:$W$361, MATCH('O5 Details by Class &amp; Accounts'!AA$18, 'E2 Allocators'!$B$15:$W$15, 0),FALSE)*$F67)</f>
        <v>0</v>
      </c>
      <c r="AB67" s="1412">
        <f ca="1">IF(ISERROR(VLOOKUP(VLOOKUP($A67, 'E4 TB Allocation Details'!$A$18:$L$205, MATCH("Demand ID", 'E4 TB Allocation Details'!$A$18:$L$18, 0),FALSE), 'E2 Allocators'!$B$15:$W$361, MATCH('O5 Details by Class &amp; Accounts'!AB$18, 'E2 Allocators'!$B$15:$W$15, 0),FALSE)*$F67), 0, VLOOKUP(VLOOKUP($A67, 'E4 TB Allocation Details'!$A$18:$L$205, MATCH("Demand ID", 'E4 TB Allocation Details'!$A$18:$L$18, 0),FALSE), 'E2 Allocators'!$B$15:$W$361, MATCH('O5 Details by Class &amp; Accounts'!AB$18, 'E2 Allocators'!$B$15:$W$15, 0),FALSE)*$F67)</f>
        <v>0</v>
      </c>
      <c r="AC67" s="1412">
        <f t="shared" si="9"/>
        <v>0</v>
      </c>
      <c r="AD67" s="1412">
        <f ca="1">IF(ISERROR(VLOOKUP(VLOOKUP($A67, 'E4 TB Allocation Details'!$A$18:$L$205, MATCH("Customer ID", 'E4 TB Allocation Details'!$A$18:$L$18, 0),FALSE), 'E2 Allocators'!$B$15:$W$361, MATCH('O5 Details by Class &amp; Accounts'!AD$18, 'E2 Allocators'!$B$15:$W$15, 0),FALSE)*$G67), 0, VLOOKUP(VLOOKUP($A67, 'E4 TB Allocation Details'!$A$18:$L$205, MATCH("Customer ID", 'E4 TB Allocation Details'!$A$18:$L$18, 0),FALSE), 'E2 Allocators'!$B$15:$W$361, MATCH('O5 Details by Class &amp; Accounts'!AD$18, 'E2 Allocators'!$B$15:$W$15, 0),FALSE)*$G67)</f>
        <v>0</v>
      </c>
      <c r="AE67" s="1412">
        <f ca="1">IF(ISERROR(VLOOKUP(VLOOKUP($A67, 'E4 TB Allocation Details'!$A$18:$L$205, MATCH("Customer ID", 'E4 TB Allocation Details'!$A$18:$L$18, 0),FALSE), 'E2 Allocators'!$B$15:$W$361, MATCH('O5 Details by Class &amp; Accounts'!AE$18, 'E2 Allocators'!$B$15:$W$15, 0),FALSE)*$G67), 0, VLOOKUP(VLOOKUP($A67, 'E4 TB Allocation Details'!$A$18:$L$205, MATCH("Customer ID", 'E4 TB Allocation Details'!$A$18:$L$18, 0),FALSE), 'E2 Allocators'!$B$15:$W$361, MATCH('O5 Details by Class &amp; Accounts'!AE$18, 'E2 Allocators'!$B$15:$W$15, 0),FALSE)*$G67)</f>
        <v>0</v>
      </c>
      <c r="AF67" s="1412">
        <f ca="1">IF(ISERROR(VLOOKUP(VLOOKUP($A67, 'E4 TB Allocation Details'!$A$18:$L$205, MATCH("Customer ID", 'E4 TB Allocation Details'!$A$18:$L$18, 0),FALSE), 'E2 Allocators'!$B$15:$W$361, MATCH('O5 Details by Class &amp; Accounts'!AF$18, 'E2 Allocators'!$B$15:$W$15, 0),FALSE)*$G67), 0, VLOOKUP(VLOOKUP($A67, 'E4 TB Allocation Details'!$A$18:$L$205, MATCH("Customer ID", 'E4 TB Allocation Details'!$A$18:$L$18, 0),FALSE), 'E2 Allocators'!$B$15:$W$361, MATCH('O5 Details by Class &amp; Accounts'!AF$18, 'E2 Allocators'!$B$15:$W$15, 0),FALSE)*$G67)</f>
        <v>0</v>
      </c>
      <c r="AG67" s="1412">
        <f ca="1">IF(ISERROR(VLOOKUP(VLOOKUP($A67, 'E4 TB Allocation Details'!$A$18:$L$205, MATCH("Customer ID", 'E4 TB Allocation Details'!$A$18:$L$18, 0),FALSE), 'E2 Allocators'!$B$15:$W$361, MATCH('O5 Details by Class &amp; Accounts'!AG$18, 'E2 Allocators'!$B$15:$W$15, 0),FALSE)*$G67), 0, VLOOKUP(VLOOKUP($A67, 'E4 TB Allocation Details'!$A$18:$L$205, MATCH("Customer ID", 'E4 TB Allocation Details'!$A$18:$L$18, 0),FALSE), 'E2 Allocators'!$B$15:$W$361, MATCH('O5 Details by Class &amp; Accounts'!AG$18, 'E2 Allocators'!$B$15:$W$15, 0),FALSE)*$G67)</f>
        <v>0</v>
      </c>
      <c r="AH67" s="1412">
        <f ca="1">IF(ISERROR(VLOOKUP(VLOOKUP($A67, 'E4 TB Allocation Details'!$A$18:$L$205, MATCH("Customer ID", 'E4 TB Allocation Details'!$A$18:$L$18, 0),FALSE), 'E2 Allocators'!$B$15:$W$361, MATCH('O5 Details by Class &amp; Accounts'!AH$18, 'E2 Allocators'!$B$15:$W$15, 0),FALSE)*$G67), 0, VLOOKUP(VLOOKUP($A67, 'E4 TB Allocation Details'!$A$18:$L$205, MATCH("Customer ID", 'E4 TB Allocation Details'!$A$18:$L$18, 0),FALSE), 'E2 Allocators'!$B$15:$W$361, MATCH('O5 Details by Class &amp; Accounts'!AH$18, 'E2 Allocators'!$B$15:$W$15, 0),FALSE)*$G67)</f>
        <v>0</v>
      </c>
      <c r="AI67" s="1412">
        <f ca="1">IF(ISERROR(VLOOKUP(VLOOKUP($A67, 'E4 TB Allocation Details'!$A$18:$L$205, MATCH("Customer ID", 'E4 TB Allocation Details'!$A$18:$L$18, 0),FALSE), 'E2 Allocators'!$B$15:$W$361, MATCH('O5 Details by Class &amp; Accounts'!AI$18, 'E2 Allocators'!$B$15:$W$15, 0),FALSE)*$G67), 0, VLOOKUP(VLOOKUP($A67, 'E4 TB Allocation Details'!$A$18:$L$205, MATCH("Customer ID", 'E4 TB Allocation Details'!$A$18:$L$18, 0),FALSE), 'E2 Allocators'!$B$15:$W$361, MATCH('O5 Details by Class &amp; Accounts'!AI$18, 'E2 Allocators'!$B$15:$W$15, 0),FALSE)*$G67)</f>
        <v>0</v>
      </c>
      <c r="AJ67" s="1412">
        <f ca="1">IF(ISERROR(VLOOKUP(VLOOKUP($A67, 'E4 TB Allocation Details'!$A$18:$L$205, MATCH("Customer ID", 'E4 TB Allocation Details'!$A$18:$L$18, 0),FALSE), 'E2 Allocators'!$B$15:$W$361, MATCH('O5 Details by Class &amp; Accounts'!AJ$18, 'E2 Allocators'!$B$15:$W$15, 0),FALSE)*$G67), 0, VLOOKUP(VLOOKUP($A67, 'E4 TB Allocation Details'!$A$18:$L$205, MATCH("Customer ID", 'E4 TB Allocation Details'!$A$18:$L$18, 0),FALSE), 'E2 Allocators'!$B$15:$W$361, MATCH('O5 Details by Class &amp; Accounts'!AJ$18, 'E2 Allocators'!$B$15:$W$15, 0),FALSE)*$G67)</f>
        <v>0</v>
      </c>
      <c r="AK67" s="1412">
        <f ca="1">IF(ISERROR(VLOOKUP(VLOOKUP($A67, 'E4 TB Allocation Details'!$A$18:$L$205, MATCH("Customer ID", 'E4 TB Allocation Details'!$A$18:$L$18, 0),FALSE), 'E2 Allocators'!$B$15:$W$361, MATCH('O5 Details by Class &amp; Accounts'!AK$18, 'E2 Allocators'!$B$15:$W$15, 0),FALSE)*$G67), 0, VLOOKUP(VLOOKUP($A67, 'E4 TB Allocation Details'!$A$18:$L$205, MATCH("Customer ID", 'E4 TB Allocation Details'!$A$18:$L$18, 0),FALSE), 'E2 Allocators'!$B$15:$W$361, MATCH('O5 Details by Class &amp; Accounts'!AK$18, 'E2 Allocators'!$B$15:$W$15, 0),FALSE)*$G67)</f>
        <v>0</v>
      </c>
      <c r="AL67" s="1412">
        <f ca="1">IF(ISERROR(VLOOKUP(VLOOKUP($A67, 'E4 TB Allocation Details'!$A$18:$L$205, MATCH("Customer ID", 'E4 TB Allocation Details'!$A$18:$L$18, 0),FALSE), 'E2 Allocators'!$B$15:$W$361, MATCH('O5 Details by Class &amp; Accounts'!AL$18, 'E2 Allocators'!$B$15:$W$15, 0),FALSE)*$G67), 0, VLOOKUP(VLOOKUP($A67, 'E4 TB Allocation Details'!$A$18:$L$205, MATCH("Customer ID", 'E4 TB Allocation Details'!$A$18:$L$18, 0),FALSE), 'E2 Allocators'!$B$15:$W$361, MATCH('O5 Details by Class &amp; Accounts'!AL$18, 'E2 Allocators'!$B$15:$W$15, 0),FALSE)*$G67)</f>
        <v>0</v>
      </c>
      <c r="AM67" s="1412">
        <f ca="1">IF(ISERROR(VLOOKUP(VLOOKUP($A67, 'E4 TB Allocation Details'!$A$18:$L$205, MATCH("Customer ID", 'E4 TB Allocation Details'!$A$18:$L$18, 0),FALSE), 'E2 Allocators'!$B$15:$W$361, MATCH('O5 Details by Class &amp; Accounts'!AM$18, 'E2 Allocators'!$B$15:$W$15, 0),FALSE)*$G67), 0, VLOOKUP(VLOOKUP($A67, 'E4 TB Allocation Details'!$A$18:$L$205, MATCH("Customer ID", 'E4 TB Allocation Details'!$A$18:$L$18, 0),FALSE), 'E2 Allocators'!$B$15:$W$361, MATCH('O5 Details by Class &amp; Accounts'!AM$18, 'E2 Allocators'!$B$15:$W$15, 0),FALSE)*$G67)</f>
        <v>0</v>
      </c>
      <c r="AN67" s="1412">
        <f ca="1">IF(ISERROR(VLOOKUP(VLOOKUP($A67, 'E4 TB Allocation Details'!$A$18:$L$205, MATCH("Customer ID", 'E4 TB Allocation Details'!$A$18:$L$18, 0),FALSE), 'E2 Allocators'!$B$15:$W$361, MATCH('O5 Details by Class &amp; Accounts'!AN$18, 'E2 Allocators'!$B$15:$W$15, 0),FALSE)*$G67), 0, VLOOKUP(VLOOKUP($A67, 'E4 TB Allocation Details'!$A$18:$L$205, MATCH("Customer ID", 'E4 TB Allocation Details'!$A$18:$L$18, 0),FALSE), 'E2 Allocators'!$B$15:$W$361, MATCH('O5 Details by Class &amp; Accounts'!AN$18, 'E2 Allocators'!$B$15:$W$15, 0),FALSE)*$G67)</f>
        <v>0</v>
      </c>
      <c r="AO67" s="1412">
        <f ca="1">IF(ISERROR(VLOOKUP(VLOOKUP($A67, 'E4 TB Allocation Details'!$A$18:$L$205, MATCH("Customer ID", 'E4 TB Allocation Details'!$A$18:$L$18, 0),FALSE), 'E2 Allocators'!$B$15:$W$361, MATCH('O5 Details by Class &amp; Accounts'!AO$18, 'E2 Allocators'!$B$15:$W$15, 0),FALSE)*$G67), 0, VLOOKUP(VLOOKUP($A67, 'E4 TB Allocation Details'!$A$18:$L$205, MATCH("Customer ID", 'E4 TB Allocation Details'!$A$18:$L$18, 0),FALSE), 'E2 Allocators'!$B$15:$W$361, MATCH('O5 Details by Class &amp; Accounts'!AO$18, 'E2 Allocators'!$B$15:$W$15, 0),FALSE)*$G67)</f>
        <v>0</v>
      </c>
      <c r="AP67" s="1412">
        <f ca="1">IF(ISERROR(VLOOKUP(VLOOKUP($A67, 'E4 TB Allocation Details'!$A$18:$L$205, MATCH("Customer ID", 'E4 TB Allocation Details'!$A$18:$L$18, 0),FALSE), 'E2 Allocators'!$B$15:$W$361, MATCH('O5 Details by Class &amp; Accounts'!AP$18, 'E2 Allocators'!$B$15:$W$15, 0),FALSE)*$G67), 0, VLOOKUP(VLOOKUP($A67, 'E4 TB Allocation Details'!$A$18:$L$205, MATCH("Customer ID", 'E4 TB Allocation Details'!$A$18:$L$18, 0),FALSE), 'E2 Allocators'!$B$15:$W$361, MATCH('O5 Details by Class &amp; Accounts'!AP$18, 'E2 Allocators'!$B$15:$W$15, 0),FALSE)*$G67)</f>
        <v>0</v>
      </c>
      <c r="AQ67" s="1412">
        <f ca="1">IF(ISERROR(VLOOKUP(VLOOKUP($A67, 'E4 TB Allocation Details'!$A$18:$L$205, MATCH("Customer ID", 'E4 TB Allocation Details'!$A$18:$L$18, 0),FALSE), 'E2 Allocators'!$B$15:$W$361, MATCH('O5 Details by Class &amp; Accounts'!AQ$18, 'E2 Allocators'!$B$15:$W$15, 0),FALSE)*$G67), 0, VLOOKUP(VLOOKUP($A67, 'E4 TB Allocation Details'!$A$18:$L$205, MATCH("Customer ID", 'E4 TB Allocation Details'!$A$18:$L$18, 0),FALSE), 'E2 Allocators'!$B$15:$W$361, MATCH('O5 Details by Class &amp; Accounts'!AQ$18, 'E2 Allocators'!$B$15:$W$15, 0),FALSE)*$G67)</f>
        <v>0</v>
      </c>
      <c r="AR67" s="1412">
        <f ca="1">IF(ISERROR(VLOOKUP(VLOOKUP($A67, 'E4 TB Allocation Details'!$A$18:$L$205, MATCH("Customer ID", 'E4 TB Allocation Details'!$A$18:$L$18, 0),FALSE), 'E2 Allocators'!$B$15:$W$361, MATCH('O5 Details by Class &amp; Accounts'!AR$18, 'E2 Allocators'!$B$15:$W$15, 0),FALSE)*$G67), 0, VLOOKUP(VLOOKUP($A67, 'E4 TB Allocation Details'!$A$18:$L$205, MATCH("Customer ID", 'E4 TB Allocation Details'!$A$18:$L$18, 0),FALSE), 'E2 Allocators'!$B$15:$W$361, MATCH('O5 Details by Class &amp; Accounts'!AR$18, 'E2 Allocators'!$B$15:$W$15, 0),FALSE)*$G67)</f>
        <v>0</v>
      </c>
      <c r="AS67" s="1412">
        <f ca="1">IF(ISERROR(VLOOKUP(VLOOKUP($A67, 'E4 TB Allocation Details'!$A$18:$L$205, MATCH("Customer ID", 'E4 TB Allocation Details'!$A$18:$L$18, 0),FALSE), 'E2 Allocators'!$B$15:$W$361, MATCH('O5 Details by Class &amp; Accounts'!AS$18, 'E2 Allocators'!$B$15:$W$15, 0),FALSE)*$G67), 0, VLOOKUP(VLOOKUP($A67, 'E4 TB Allocation Details'!$A$18:$L$205, MATCH("Customer ID", 'E4 TB Allocation Details'!$A$18:$L$18, 0),FALSE), 'E2 Allocators'!$B$15:$W$361, MATCH('O5 Details by Class &amp; Accounts'!AS$18, 'E2 Allocators'!$B$15:$W$15, 0),FALSE)*$G67)</f>
        <v>0</v>
      </c>
      <c r="AT67" s="1412">
        <f ca="1">IF(ISERROR(VLOOKUP(VLOOKUP($A67, 'E4 TB Allocation Details'!$A$18:$L$205, MATCH("Customer ID", 'E4 TB Allocation Details'!$A$18:$L$18, 0),FALSE), 'E2 Allocators'!$B$15:$W$361, MATCH('O5 Details by Class &amp; Accounts'!AT$18, 'E2 Allocators'!$B$15:$W$15, 0),FALSE)*$G67), 0, VLOOKUP(VLOOKUP($A67, 'E4 TB Allocation Details'!$A$18:$L$205, MATCH("Customer ID", 'E4 TB Allocation Details'!$A$18:$L$18, 0),FALSE), 'E2 Allocators'!$B$15:$W$361, MATCH('O5 Details by Class &amp; Accounts'!AT$18, 'E2 Allocators'!$B$15:$W$15, 0),FALSE)*$G67)</f>
        <v>0</v>
      </c>
      <c r="AU67" s="1412">
        <f ca="1">IF(ISERROR(VLOOKUP(VLOOKUP($A67, 'E4 TB Allocation Details'!$A$18:$L$205, MATCH("Customer ID", 'E4 TB Allocation Details'!$A$18:$L$18, 0),FALSE), 'E2 Allocators'!$B$15:$W$361, MATCH('O5 Details by Class &amp; Accounts'!AU$18, 'E2 Allocators'!$B$15:$W$15, 0),FALSE)*$G67), 0, VLOOKUP(VLOOKUP($A67, 'E4 TB Allocation Details'!$A$18:$L$205, MATCH("Customer ID", 'E4 TB Allocation Details'!$A$18:$L$18, 0),FALSE), 'E2 Allocators'!$B$15:$W$361, MATCH('O5 Details by Class &amp; Accounts'!AU$18, 'E2 Allocators'!$B$15:$W$15, 0),FALSE)*$G67)</f>
        <v>0</v>
      </c>
      <c r="AV67" s="1412">
        <f ca="1">IF(ISERROR(VLOOKUP(VLOOKUP($A67, 'E4 TB Allocation Details'!$A$18:$L$205, MATCH("Customer ID", 'E4 TB Allocation Details'!$A$18:$L$18, 0),FALSE), 'E2 Allocators'!$B$15:$W$361, MATCH('O5 Details by Class &amp; Accounts'!AV$18, 'E2 Allocators'!$B$15:$W$15, 0),FALSE)*$G67), 0, VLOOKUP(VLOOKUP($A67, 'E4 TB Allocation Details'!$A$18:$L$205, MATCH("Customer ID", 'E4 TB Allocation Details'!$A$18:$L$18, 0),FALSE), 'E2 Allocators'!$B$15:$W$361, MATCH('O5 Details by Class &amp; Accounts'!AV$18, 'E2 Allocators'!$B$15:$W$15, 0),FALSE)*$G67)</f>
        <v>0</v>
      </c>
      <c r="AW67" s="1412">
        <f ca="1">IF(ISERROR(VLOOKUP(VLOOKUP($A67, 'E4 TB Allocation Details'!$A$18:$L$205, MATCH("Customer ID", 'E4 TB Allocation Details'!$A$18:$L$18, 0),FALSE), 'E2 Allocators'!$B$15:$W$361, MATCH('O5 Details by Class &amp; Accounts'!AW$18, 'E2 Allocators'!$B$15:$W$15, 0),FALSE)*$G67), 0, VLOOKUP(VLOOKUP($A67, 'E4 TB Allocation Details'!$A$18:$L$205, MATCH("Customer ID", 'E4 TB Allocation Details'!$A$18:$L$18, 0),FALSE), 'E2 Allocators'!$B$15:$W$361, MATCH('O5 Details by Class &amp; Accounts'!AW$18, 'E2 Allocators'!$B$15:$W$15, 0),FALSE)*$G67)</f>
        <v>0</v>
      </c>
      <c r="AX67" s="1412">
        <f t="shared" si="10"/>
        <v>0</v>
      </c>
      <c r="AY67" s="1412">
        <f ca="1">IF(ISERROR(VLOOKUP(VLOOKUP($A67, 'E4 TB Allocation Details'!$A$18:$L$205, MATCH("Misc ID", 'E4 TB Allocation Details'!$A$18:$L$18, 0),FALSE), 'E2 Allocators'!$B$15:$W$361, MATCH('O5 Details by Class &amp; Accounts'!AY$18, 'E2 Allocators'!$B$15:$W$15, 0),FALSE)*$E67), 0, VLOOKUP(VLOOKUP($A67, 'E4 TB Allocation Details'!$A$18:$L$205, MATCH("Misc ID", 'E4 TB Allocation Details'!$A$18:$L$18, 0),FALSE), 'E2 Allocators'!$B$15:$W$361, MATCH('O5 Details by Class &amp; Accounts'!AY$18, 'E2 Allocators'!$B$15:$W$15, 0),FALSE)*$E67)</f>
        <v>0</v>
      </c>
      <c r="AZ67" s="1412">
        <f ca="1">IF(ISERROR(VLOOKUP(VLOOKUP($A67, 'E4 TB Allocation Details'!$A$18:$L$205, MATCH("Misc ID", 'E4 TB Allocation Details'!$A$18:$L$18, 0),FALSE), 'E2 Allocators'!$B$15:$W$361, MATCH('O5 Details by Class &amp; Accounts'!AZ$18, 'E2 Allocators'!$B$15:$W$15, 0),FALSE)*$E67), 0, VLOOKUP(VLOOKUP($A67, 'E4 TB Allocation Details'!$A$18:$L$205, MATCH("Misc ID", 'E4 TB Allocation Details'!$A$18:$L$18, 0),FALSE), 'E2 Allocators'!$B$15:$W$361, MATCH('O5 Details by Class &amp; Accounts'!AZ$18, 'E2 Allocators'!$B$15:$W$15, 0),FALSE)*$E67)</f>
        <v>0</v>
      </c>
      <c r="BA67" s="1412">
        <f ca="1">IF(ISERROR(VLOOKUP(VLOOKUP($A67, 'E4 TB Allocation Details'!$A$18:$L$205, MATCH("Misc ID", 'E4 TB Allocation Details'!$A$18:$L$18, 0),FALSE), 'E2 Allocators'!$B$15:$W$361, MATCH('O5 Details by Class &amp; Accounts'!BA$18, 'E2 Allocators'!$B$15:$W$15, 0),FALSE)*$E67), 0, VLOOKUP(VLOOKUP($A67, 'E4 TB Allocation Details'!$A$18:$L$205, MATCH("Misc ID", 'E4 TB Allocation Details'!$A$18:$L$18, 0),FALSE), 'E2 Allocators'!$B$15:$W$361, MATCH('O5 Details by Class &amp; Accounts'!BA$18, 'E2 Allocators'!$B$15:$W$15, 0),FALSE)*$E67)</f>
        <v>0</v>
      </c>
      <c r="BB67" s="1412">
        <f ca="1">IF(ISERROR(VLOOKUP(VLOOKUP($A67, 'E4 TB Allocation Details'!$A$18:$L$205, MATCH("Misc ID", 'E4 TB Allocation Details'!$A$18:$L$18, 0),FALSE), 'E2 Allocators'!$B$15:$W$361, MATCH('O5 Details by Class &amp; Accounts'!BB$18, 'E2 Allocators'!$B$15:$W$15, 0),FALSE)*$E67), 0, VLOOKUP(VLOOKUP($A67, 'E4 TB Allocation Details'!$A$18:$L$205, MATCH("Misc ID", 'E4 TB Allocation Details'!$A$18:$L$18, 0),FALSE), 'E2 Allocators'!$B$15:$W$361, MATCH('O5 Details by Class &amp; Accounts'!BB$18, 'E2 Allocators'!$B$15:$W$15, 0),FALSE)*$E67)</f>
        <v>0</v>
      </c>
      <c r="BC67" s="1412">
        <f ca="1">IF(ISERROR(VLOOKUP(VLOOKUP($A67, 'E4 TB Allocation Details'!$A$18:$L$205, MATCH("Misc ID", 'E4 TB Allocation Details'!$A$18:$L$18, 0),FALSE), 'E2 Allocators'!$B$15:$W$361, MATCH('O5 Details by Class &amp; Accounts'!BC$18, 'E2 Allocators'!$B$15:$W$15, 0),FALSE)*$E67), 0, VLOOKUP(VLOOKUP($A67, 'E4 TB Allocation Details'!$A$18:$L$205, MATCH("Misc ID", 'E4 TB Allocation Details'!$A$18:$L$18, 0),FALSE), 'E2 Allocators'!$B$15:$W$361, MATCH('O5 Details by Class &amp; Accounts'!BC$18, 'E2 Allocators'!$B$15:$W$15, 0),FALSE)*$E67)</f>
        <v>0</v>
      </c>
      <c r="BD67" s="1412">
        <f ca="1">IF(ISERROR(VLOOKUP(VLOOKUP($A67, 'E4 TB Allocation Details'!$A$18:$L$205, MATCH("Misc ID", 'E4 TB Allocation Details'!$A$18:$L$18, 0),FALSE), 'E2 Allocators'!$B$15:$W$361, MATCH('O5 Details by Class &amp; Accounts'!BD$18, 'E2 Allocators'!$B$15:$W$15, 0),FALSE)*$E67), 0, VLOOKUP(VLOOKUP($A67, 'E4 TB Allocation Details'!$A$18:$L$205, MATCH("Misc ID", 'E4 TB Allocation Details'!$A$18:$L$18, 0),FALSE), 'E2 Allocators'!$B$15:$W$361, MATCH('O5 Details by Class &amp; Accounts'!BD$18, 'E2 Allocators'!$B$15:$W$15, 0),FALSE)*$E67)</f>
        <v>0</v>
      </c>
      <c r="BE67" s="1412">
        <f ca="1">IF(ISERROR(VLOOKUP(VLOOKUP($A67, 'E4 TB Allocation Details'!$A$18:$L$205, MATCH("Misc ID", 'E4 TB Allocation Details'!$A$18:$L$18, 0),FALSE), 'E2 Allocators'!$B$15:$W$361, MATCH('O5 Details by Class &amp; Accounts'!BE$18, 'E2 Allocators'!$B$15:$W$15, 0),FALSE)*$E67), 0, VLOOKUP(VLOOKUP($A67, 'E4 TB Allocation Details'!$A$18:$L$205, MATCH("Misc ID", 'E4 TB Allocation Details'!$A$18:$L$18, 0),FALSE), 'E2 Allocators'!$B$15:$W$361, MATCH('O5 Details by Class &amp; Accounts'!BE$18, 'E2 Allocators'!$B$15:$W$15, 0),FALSE)*$E67)</f>
        <v>0</v>
      </c>
      <c r="BF67" s="1412">
        <f ca="1">IF(ISERROR(VLOOKUP(VLOOKUP($A67, 'E4 TB Allocation Details'!$A$18:$L$205, MATCH("Misc ID", 'E4 TB Allocation Details'!$A$18:$L$18, 0),FALSE), 'E2 Allocators'!$B$15:$W$361, MATCH('O5 Details by Class &amp; Accounts'!BF$18, 'E2 Allocators'!$B$15:$W$15, 0),FALSE)*$E67), 0, VLOOKUP(VLOOKUP($A67, 'E4 TB Allocation Details'!$A$18:$L$205, MATCH("Misc ID", 'E4 TB Allocation Details'!$A$18:$L$18, 0),FALSE), 'E2 Allocators'!$B$15:$W$361, MATCH('O5 Details by Class &amp; Accounts'!BF$18, 'E2 Allocators'!$B$15:$W$15, 0),FALSE)*$E67)</f>
        <v>0</v>
      </c>
      <c r="BG67" s="1412">
        <f ca="1">IF(ISERROR(VLOOKUP(VLOOKUP($A67, 'E4 TB Allocation Details'!$A$18:$L$205, MATCH("Misc ID", 'E4 TB Allocation Details'!$A$18:$L$18, 0),FALSE), 'E2 Allocators'!$B$15:$W$361, MATCH('O5 Details by Class &amp; Accounts'!BG$18, 'E2 Allocators'!$B$15:$W$15, 0),FALSE)*$E67), 0, VLOOKUP(VLOOKUP($A67, 'E4 TB Allocation Details'!$A$18:$L$205, MATCH("Misc ID", 'E4 TB Allocation Details'!$A$18:$L$18, 0),FALSE), 'E2 Allocators'!$B$15:$W$361, MATCH('O5 Details by Class &amp; Accounts'!BG$18, 'E2 Allocators'!$B$15:$W$15, 0),FALSE)*$E67)</f>
        <v>0</v>
      </c>
      <c r="BH67" s="1412">
        <f ca="1">IF(ISERROR(VLOOKUP(VLOOKUP($A67, 'E4 TB Allocation Details'!$A$18:$L$205, MATCH("Misc ID", 'E4 TB Allocation Details'!$A$18:$L$18, 0),FALSE), 'E2 Allocators'!$B$15:$W$361, MATCH('O5 Details by Class &amp; Accounts'!BH$18, 'E2 Allocators'!$B$15:$W$15, 0),FALSE)*$E67), 0, VLOOKUP(VLOOKUP($A67, 'E4 TB Allocation Details'!$A$18:$L$205, MATCH("Misc ID", 'E4 TB Allocation Details'!$A$18:$L$18, 0),FALSE), 'E2 Allocators'!$B$15:$W$361, MATCH('O5 Details by Class &amp; Accounts'!BH$18, 'E2 Allocators'!$B$15:$W$15, 0),FALSE)*$E67)</f>
        <v>0</v>
      </c>
      <c r="BI67" s="1412">
        <f ca="1">IF(ISERROR(VLOOKUP(VLOOKUP($A67, 'E4 TB Allocation Details'!$A$18:$L$205, MATCH("Misc ID", 'E4 TB Allocation Details'!$A$18:$L$18, 0),FALSE), 'E2 Allocators'!$B$15:$W$361, MATCH('O5 Details by Class &amp; Accounts'!BI$18, 'E2 Allocators'!$B$15:$W$15, 0),FALSE)*$E67), 0, VLOOKUP(VLOOKUP($A67, 'E4 TB Allocation Details'!$A$18:$L$205, MATCH("Misc ID", 'E4 TB Allocation Details'!$A$18:$L$18, 0),FALSE), 'E2 Allocators'!$B$15:$W$361, MATCH('O5 Details by Class &amp; Accounts'!BI$18, 'E2 Allocators'!$B$15:$W$15, 0),FALSE)*$E67)</f>
        <v>0</v>
      </c>
      <c r="BJ67" s="1412">
        <f ca="1">IF(ISERROR(VLOOKUP(VLOOKUP($A67, 'E4 TB Allocation Details'!$A$18:$L$205, MATCH("Misc ID", 'E4 TB Allocation Details'!$A$18:$L$18, 0),FALSE), 'E2 Allocators'!$B$15:$W$361, MATCH('O5 Details by Class &amp; Accounts'!BJ$18, 'E2 Allocators'!$B$15:$W$15, 0),FALSE)*$E67), 0, VLOOKUP(VLOOKUP($A67, 'E4 TB Allocation Details'!$A$18:$L$205, MATCH("Misc ID", 'E4 TB Allocation Details'!$A$18:$L$18, 0),FALSE), 'E2 Allocators'!$B$15:$W$361, MATCH('O5 Details by Class &amp; Accounts'!BJ$18, 'E2 Allocators'!$B$15:$W$15, 0),FALSE)*$E67)</f>
        <v>0</v>
      </c>
      <c r="BK67" s="1412">
        <f ca="1">IF(ISERROR(VLOOKUP(VLOOKUP($A67, 'E4 TB Allocation Details'!$A$18:$L$205, MATCH("Misc ID", 'E4 TB Allocation Details'!$A$18:$L$18, 0),FALSE), 'E2 Allocators'!$B$15:$W$361, MATCH('O5 Details by Class &amp; Accounts'!BK$18, 'E2 Allocators'!$B$15:$W$15, 0),FALSE)*$E67), 0, VLOOKUP(VLOOKUP($A67, 'E4 TB Allocation Details'!$A$18:$L$205, MATCH("Misc ID", 'E4 TB Allocation Details'!$A$18:$L$18, 0),FALSE), 'E2 Allocators'!$B$15:$W$361, MATCH('O5 Details by Class &amp; Accounts'!BK$18, 'E2 Allocators'!$B$15:$W$15, 0),FALSE)*$E67)</f>
        <v>0</v>
      </c>
      <c r="BL67" s="1412">
        <f ca="1">IF(ISERROR(VLOOKUP(VLOOKUP($A67, 'E4 TB Allocation Details'!$A$18:$L$205, MATCH("Misc ID", 'E4 TB Allocation Details'!$A$18:$L$18, 0),FALSE), 'E2 Allocators'!$B$15:$W$361, MATCH('O5 Details by Class &amp; Accounts'!BL$18, 'E2 Allocators'!$B$15:$W$15, 0),FALSE)*$E67), 0, VLOOKUP(VLOOKUP($A67, 'E4 TB Allocation Details'!$A$18:$L$205, MATCH("Misc ID", 'E4 TB Allocation Details'!$A$18:$L$18, 0),FALSE), 'E2 Allocators'!$B$15:$W$361, MATCH('O5 Details by Class &amp; Accounts'!BL$18, 'E2 Allocators'!$B$15:$W$15, 0),FALSE)*$E67)</f>
        <v>0</v>
      </c>
      <c r="BM67" s="1412">
        <f ca="1">IF(ISERROR(VLOOKUP(VLOOKUP($A67, 'E4 TB Allocation Details'!$A$18:$L$205, MATCH("Misc ID", 'E4 TB Allocation Details'!$A$18:$L$18, 0),FALSE), 'E2 Allocators'!$B$15:$W$361, MATCH('O5 Details by Class &amp; Accounts'!BM$18, 'E2 Allocators'!$B$15:$W$15, 0),FALSE)*$E67), 0, VLOOKUP(VLOOKUP($A67, 'E4 TB Allocation Details'!$A$18:$L$205, MATCH("Misc ID", 'E4 TB Allocation Details'!$A$18:$L$18, 0),FALSE), 'E2 Allocators'!$B$15:$W$361, MATCH('O5 Details by Class &amp; Accounts'!BM$18, 'E2 Allocators'!$B$15:$W$15, 0),FALSE)*$E67)</f>
        <v>0</v>
      </c>
      <c r="BN67" s="1412">
        <f ca="1">IF(ISERROR(VLOOKUP(VLOOKUP($A67, 'E4 TB Allocation Details'!$A$18:$L$205, MATCH("Misc ID", 'E4 TB Allocation Details'!$A$18:$L$18, 0),FALSE), 'E2 Allocators'!$B$15:$W$361, MATCH('O5 Details by Class &amp; Accounts'!BN$18, 'E2 Allocators'!$B$15:$W$15, 0),FALSE)*$E67), 0, VLOOKUP(VLOOKUP($A67, 'E4 TB Allocation Details'!$A$18:$L$205, MATCH("Misc ID", 'E4 TB Allocation Details'!$A$18:$L$18, 0),FALSE), 'E2 Allocators'!$B$15:$W$361, MATCH('O5 Details by Class &amp; Accounts'!BN$18, 'E2 Allocators'!$B$15:$W$15, 0),FALSE)*$E67)</f>
        <v>0</v>
      </c>
      <c r="BO67" s="1412">
        <f ca="1">IF(ISERROR(VLOOKUP(VLOOKUP($A67, 'E4 TB Allocation Details'!$A$18:$L$205, MATCH("Misc ID", 'E4 TB Allocation Details'!$A$18:$L$18, 0),FALSE), 'E2 Allocators'!$B$15:$W$361, MATCH('O5 Details by Class &amp; Accounts'!BO$18, 'E2 Allocators'!$B$15:$W$15, 0),FALSE)*$E67), 0, VLOOKUP(VLOOKUP($A67, 'E4 TB Allocation Details'!$A$18:$L$205, MATCH("Misc ID", 'E4 TB Allocation Details'!$A$18:$L$18, 0),FALSE), 'E2 Allocators'!$B$15:$W$361, MATCH('O5 Details by Class &amp; Accounts'!BO$18, 'E2 Allocators'!$B$15:$W$15, 0),FALSE)*$E67)</f>
        <v>0</v>
      </c>
      <c r="BP67" s="1412">
        <f ca="1">IF(ISERROR(VLOOKUP(VLOOKUP($A67, 'E4 TB Allocation Details'!$A$18:$L$205, MATCH("Misc ID", 'E4 TB Allocation Details'!$A$18:$L$18, 0),FALSE), 'E2 Allocators'!$B$15:$W$361, MATCH('O5 Details by Class &amp; Accounts'!BP$18, 'E2 Allocators'!$B$15:$W$15, 0),FALSE)*$E67), 0, VLOOKUP(VLOOKUP($A67, 'E4 TB Allocation Details'!$A$18:$L$205, MATCH("Misc ID", 'E4 TB Allocation Details'!$A$18:$L$18, 0),FALSE), 'E2 Allocators'!$B$15:$W$361, MATCH('O5 Details by Class &amp; Accounts'!BP$18, 'E2 Allocators'!$B$15:$W$15, 0),FALSE)*$E67)</f>
        <v>0</v>
      </c>
      <c r="BQ67" s="1412">
        <f ca="1">IF(ISERROR(VLOOKUP(VLOOKUP($A67, 'E4 TB Allocation Details'!$A$18:$L$205, MATCH("Misc ID", 'E4 TB Allocation Details'!$A$18:$L$18, 0),FALSE), 'E2 Allocators'!$B$15:$W$361, MATCH('O5 Details by Class &amp; Accounts'!BQ$18, 'E2 Allocators'!$B$15:$W$15, 0),FALSE)*$E67), 0, VLOOKUP(VLOOKUP($A67, 'E4 TB Allocation Details'!$A$18:$L$205, MATCH("Misc ID", 'E4 TB Allocation Details'!$A$18:$L$18, 0),FALSE), 'E2 Allocators'!$B$15:$W$361, MATCH('O5 Details by Class &amp; Accounts'!BQ$18, 'E2 Allocators'!$B$15:$W$15, 0),FALSE)*$E67)</f>
        <v>0</v>
      </c>
      <c r="BR67" s="1412">
        <f ca="1">IF(ISERROR(VLOOKUP(VLOOKUP($A67, 'E4 TB Allocation Details'!$A$18:$L$205, MATCH("Misc ID", 'E4 TB Allocation Details'!$A$18:$L$18, 0),FALSE), 'E2 Allocators'!$B$15:$W$361, MATCH('O5 Details by Class &amp; Accounts'!BR$18, 'E2 Allocators'!$B$15:$W$15, 0),FALSE)*$E67), 0, VLOOKUP(VLOOKUP($A67, 'E4 TB Allocation Details'!$A$18:$L$205, MATCH("Misc ID", 'E4 TB Allocation Details'!$A$18:$L$18, 0),FALSE), 'E2 Allocators'!$B$15:$W$361, MATCH('O5 Details by Class &amp; Accounts'!BR$18, 'E2 Allocators'!$B$15:$W$15, 0),FALSE)*$E67)</f>
        <v>0</v>
      </c>
      <c r="BS67" s="1412">
        <f t="shared" si="11"/>
        <v>0</v>
      </c>
      <c r="BT67" s="1412">
        <f ca="1">IF(ISERROR(VLOOKUP(VLOOKUP($A67, 'E4 TB Allocation Details'!$A$18:$L$205, MATCH("A &amp; G ID", 'E4 TB Allocation Details'!$A$18:$L$18, 0),FALSE), 'E2 Allocators'!$B$15:$W$361, MATCH('O5 Details by Class &amp; Accounts'!BT$18, 'E2 Allocators'!$B$15:$W$15, 0),FALSE)*$E67), 0, VLOOKUP(VLOOKUP($A67, 'E4 TB Allocation Details'!$A$18:$L$205, MATCH("A &amp; G ID", 'E4 TB Allocation Details'!$A$18:$L$18, 0),FALSE), 'E2 Allocators'!$B$15:$W$361, MATCH('O5 Details by Class &amp; Accounts'!BT$18, 'E2 Allocators'!$B$15:$W$15, 0),FALSE)*$E67)</f>
        <v>1002484.6736855927</v>
      </c>
      <c r="BU67" s="1412">
        <f ca="1">IF(ISERROR(VLOOKUP(VLOOKUP($A67, 'E4 TB Allocation Details'!$A$18:$L$205, MATCH("A &amp; G ID", 'E4 TB Allocation Details'!$A$18:$L$18, 0),FALSE), 'E2 Allocators'!$B$15:$W$361, MATCH('O5 Details by Class &amp; Accounts'!BU$18, 'E2 Allocators'!$B$15:$W$15, 0),FALSE)*$E67), 0, VLOOKUP(VLOOKUP($A67, 'E4 TB Allocation Details'!$A$18:$L$205, MATCH("A &amp; G ID", 'E4 TB Allocation Details'!$A$18:$L$18, 0),FALSE), 'E2 Allocators'!$B$15:$W$361, MATCH('O5 Details by Class &amp; Accounts'!BU$18, 'E2 Allocators'!$B$15:$W$15, 0),FALSE)*$E67)</f>
        <v>345399.27118557924</v>
      </c>
      <c r="BV67" s="1412">
        <f ca="1">IF(ISERROR(VLOOKUP(VLOOKUP($A67, 'E4 TB Allocation Details'!$A$18:$L$205, MATCH("A &amp; G ID", 'E4 TB Allocation Details'!$A$18:$L$18, 0),FALSE), 'E2 Allocators'!$B$15:$W$361, MATCH('O5 Details by Class &amp; Accounts'!BV$18, 'E2 Allocators'!$B$15:$W$15, 0),FALSE)*$E67), 0, VLOOKUP(VLOOKUP($A67, 'E4 TB Allocation Details'!$A$18:$L$205, MATCH("A &amp; G ID", 'E4 TB Allocation Details'!$A$18:$L$18, 0),FALSE), 'E2 Allocators'!$B$15:$W$361, MATCH('O5 Details by Class &amp; Accounts'!BV$18, 'E2 Allocators'!$B$15:$W$15, 0),FALSE)*$E67)</f>
        <v>497046.23855490086</v>
      </c>
      <c r="BW67" s="1412">
        <f ca="1">IF(ISERROR(VLOOKUP(VLOOKUP($A67, 'E4 TB Allocation Details'!$A$18:$L$205, MATCH("A &amp; G ID", 'E4 TB Allocation Details'!$A$18:$L$18, 0),FALSE), 'E2 Allocators'!$B$15:$W$361, MATCH('O5 Details by Class &amp; Accounts'!BW$18, 'E2 Allocators'!$B$15:$W$15, 0),FALSE)*$E67), 0, VLOOKUP(VLOOKUP($A67, 'E4 TB Allocation Details'!$A$18:$L$205, MATCH("A &amp; G ID", 'E4 TB Allocation Details'!$A$18:$L$18, 0),FALSE), 'E2 Allocators'!$B$15:$W$361, MATCH('O5 Details by Class &amp; Accounts'!BW$18, 'E2 Allocators'!$B$15:$W$15, 0),FALSE)*$E67)</f>
        <v>0</v>
      </c>
      <c r="BX67" s="1412">
        <f ca="1">IF(ISERROR(VLOOKUP(VLOOKUP($A67, 'E4 TB Allocation Details'!$A$18:$L$205, MATCH("A &amp; G ID", 'E4 TB Allocation Details'!$A$18:$L$18, 0),FALSE), 'E2 Allocators'!$B$15:$W$361, MATCH('O5 Details by Class &amp; Accounts'!BX$18, 'E2 Allocators'!$B$15:$W$15, 0),FALSE)*$E67), 0, VLOOKUP(VLOOKUP($A67, 'E4 TB Allocation Details'!$A$18:$L$205, MATCH("A &amp; G ID", 'E4 TB Allocation Details'!$A$18:$L$18, 0),FALSE), 'E2 Allocators'!$B$15:$W$361, MATCH('O5 Details by Class &amp; Accounts'!BX$18, 'E2 Allocators'!$B$15:$W$15, 0),FALSE)*$E67)</f>
        <v>0</v>
      </c>
      <c r="BY67" s="1412">
        <f ca="1">IF(ISERROR(VLOOKUP(VLOOKUP($A67, 'E4 TB Allocation Details'!$A$18:$L$205, MATCH("A &amp; G ID", 'E4 TB Allocation Details'!$A$18:$L$18, 0),FALSE), 'E2 Allocators'!$B$15:$W$361, MATCH('O5 Details by Class &amp; Accounts'!BY$18, 'E2 Allocators'!$B$15:$W$15, 0),FALSE)*$E67), 0, VLOOKUP(VLOOKUP($A67, 'E4 TB Allocation Details'!$A$18:$L$205, MATCH("A &amp; G ID", 'E4 TB Allocation Details'!$A$18:$L$18, 0),FALSE), 'E2 Allocators'!$B$15:$W$361, MATCH('O5 Details by Class &amp; Accounts'!BY$18, 'E2 Allocators'!$B$15:$W$15, 0),FALSE)*$E67)</f>
        <v>0</v>
      </c>
      <c r="BZ67" s="1412">
        <f ca="1">IF(ISERROR(VLOOKUP(VLOOKUP($A67, 'E4 TB Allocation Details'!$A$18:$L$205, MATCH("A &amp; G ID", 'E4 TB Allocation Details'!$A$18:$L$18, 0),FALSE), 'E2 Allocators'!$B$15:$W$361, MATCH('O5 Details by Class &amp; Accounts'!BZ$18, 'E2 Allocators'!$B$15:$W$15, 0),FALSE)*$E67), 0, VLOOKUP(VLOOKUP($A67, 'E4 TB Allocation Details'!$A$18:$L$205, MATCH("A &amp; G ID", 'E4 TB Allocation Details'!$A$18:$L$18, 0),FALSE), 'E2 Allocators'!$B$15:$W$361, MATCH('O5 Details by Class &amp; Accounts'!BZ$18, 'E2 Allocators'!$B$15:$W$15, 0),FALSE)*$E67)</f>
        <v>139465.84472042794</v>
      </c>
      <c r="CA67" s="1412">
        <f ca="1">IF(ISERROR(VLOOKUP(VLOOKUP($A67, 'E4 TB Allocation Details'!$A$18:$L$205, MATCH("A &amp; G ID", 'E4 TB Allocation Details'!$A$18:$L$18, 0),FALSE), 'E2 Allocators'!$B$15:$W$361, MATCH('O5 Details by Class &amp; Accounts'!CA$18, 'E2 Allocators'!$B$15:$W$15, 0),FALSE)*$E67), 0, VLOOKUP(VLOOKUP($A67, 'E4 TB Allocation Details'!$A$18:$L$205, MATCH("A &amp; G ID", 'E4 TB Allocation Details'!$A$18:$L$18, 0),FALSE), 'E2 Allocators'!$B$15:$W$361, MATCH('O5 Details by Class &amp; Accounts'!CA$18, 'E2 Allocators'!$B$15:$W$15, 0),FALSE)*$E67)</f>
        <v>7652.5811279420059</v>
      </c>
      <c r="CB67" s="1412">
        <f ca="1">IF(ISERROR(VLOOKUP(VLOOKUP($A67, 'E4 TB Allocation Details'!$A$18:$L$205, MATCH("A &amp; G ID", 'E4 TB Allocation Details'!$A$18:$L$18, 0),FALSE), 'E2 Allocators'!$B$15:$W$361, MATCH('O5 Details by Class &amp; Accounts'!CB$18, 'E2 Allocators'!$B$15:$W$15, 0),FALSE)*$E67), 0, VLOOKUP(VLOOKUP($A67, 'E4 TB Allocation Details'!$A$18:$L$205, MATCH("A &amp; G ID", 'E4 TB Allocation Details'!$A$18:$L$18, 0),FALSE), 'E2 Allocators'!$B$15:$W$361, MATCH('O5 Details by Class &amp; Accounts'!CB$18, 'E2 Allocators'!$B$15:$W$15, 0),FALSE)*$E67)</f>
        <v>6951.390725557414</v>
      </c>
      <c r="CC67" s="1412">
        <f ca="1">IF(ISERROR(VLOOKUP(VLOOKUP($A67, 'E4 TB Allocation Details'!$A$18:$L$205, MATCH("A &amp; G ID", 'E4 TB Allocation Details'!$A$18:$L$18, 0),FALSE), 'E2 Allocators'!$B$15:$W$361, MATCH('O5 Details by Class &amp; Accounts'!CC$18, 'E2 Allocators'!$B$15:$W$15, 0),FALSE)*$E67), 0, VLOOKUP(VLOOKUP($A67, 'E4 TB Allocation Details'!$A$18:$L$205, MATCH("A &amp; G ID", 'E4 TB Allocation Details'!$A$18:$L$18, 0),FALSE), 'E2 Allocators'!$B$15:$W$361, MATCH('O5 Details by Class &amp; Accounts'!CC$18, 'E2 Allocators'!$B$15:$W$15, 0),FALSE)*$E67)</f>
        <v>0</v>
      </c>
      <c r="CD67" s="1412">
        <f ca="1">IF(ISERROR(VLOOKUP(VLOOKUP($A67, 'E4 TB Allocation Details'!$A$18:$L$205, MATCH("A &amp; G ID", 'E4 TB Allocation Details'!$A$18:$L$18, 0),FALSE), 'E2 Allocators'!$B$15:$W$361, MATCH('O5 Details by Class &amp; Accounts'!CD$18, 'E2 Allocators'!$B$15:$W$15, 0),FALSE)*$E67), 0, VLOOKUP(VLOOKUP($A67, 'E4 TB Allocation Details'!$A$18:$L$205, MATCH("A &amp; G ID", 'E4 TB Allocation Details'!$A$18:$L$18, 0),FALSE), 'E2 Allocators'!$B$15:$W$361, MATCH('O5 Details by Class &amp; Accounts'!CD$18, 'E2 Allocators'!$B$15:$W$15, 0),FALSE)*$E67)</f>
        <v>0</v>
      </c>
      <c r="CE67" s="1412">
        <f ca="1">IF(ISERROR(VLOOKUP(VLOOKUP($A67, 'E4 TB Allocation Details'!$A$18:$L$205, MATCH("A &amp; G ID", 'E4 TB Allocation Details'!$A$18:$L$18, 0),FALSE), 'E2 Allocators'!$B$15:$W$361, MATCH('O5 Details by Class &amp; Accounts'!CE$18, 'E2 Allocators'!$B$15:$W$15, 0),FALSE)*$E67), 0, VLOOKUP(VLOOKUP($A67, 'E4 TB Allocation Details'!$A$18:$L$205, MATCH("A &amp; G ID", 'E4 TB Allocation Details'!$A$18:$L$18, 0),FALSE), 'E2 Allocators'!$B$15:$W$361, MATCH('O5 Details by Class &amp; Accounts'!CE$18, 'E2 Allocators'!$B$15:$W$15, 0),FALSE)*$E67)</f>
        <v>0</v>
      </c>
      <c r="CF67" s="1412">
        <f ca="1">IF(ISERROR(VLOOKUP(VLOOKUP($A67, 'E4 TB Allocation Details'!$A$18:$L$205, MATCH("A &amp; G ID", 'E4 TB Allocation Details'!$A$18:$L$18, 0),FALSE), 'E2 Allocators'!$B$15:$W$361, MATCH('O5 Details by Class &amp; Accounts'!CF$18, 'E2 Allocators'!$B$15:$W$15, 0),FALSE)*$E67), 0, VLOOKUP(VLOOKUP($A67, 'E4 TB Allocation Details'!$A$18:$L$205, MATCH("A &amp; G ID", 'E4 TB Allocation Details'!$A$18:$L$18, 0),FALSE), 'E2 Allocators'!$B$15:$W$361, MATCH('O5 Details by Class &amp; Accounts'!CF$18, 'E2 Allocators'!$B$15:$W$15, 0),FALSE)*$E67)</f>
        <v>0</v>
      </c>
      <c r="CG67" s="1412">
        <f ca="1">IF(ISERROR(VLOOKUP(VLOOKUP($A67, 'E4 TB Allocation Details'!$A$18:$L$205, MATCH("A &amp; G ID", 'E4 TB Allocation Details'!$A$18:$L$18, 0),FALSE), 'E2 Allocators'!$B$15:$W$361, MATCH('O5 Details by Class &amp; Accounts'!CG$18, 'E2 Allocators'!$B$15:$W$15, 0),FALSE)*$E67), 0, VLOOKUP(VLOOKUP($A67, 'E4 TB Allocation Details'!$A$18:$L$205, MATCH("A &amp; G ID", 'E4 TB Allocation Details'!$A$18:$L$18, 0),FALSE), 'E2 Allocators'!$B$15:$W$361, MATCH('O5 Details by Class &amp; Accounts'!CG$18, 'E2 Allocators'!$B$15:$W$15, 0),FALSE)*$E67)</f>
        <v>0</v>
      </c>
      <c r="CH67" s="1412">
        <f ca="1">IF(ISERROR(VLOOKUP(VLOOKUP($A67, 'E4 TB Allocation Details'!$A$18:$L$205, MATCH("A &amp; G ID", 'E4 TB Allocation Details'!$A$18:$L$18, 0),FALSE), 'E2 Allocators'!$B$15:$W$361, MATCH('O5 Details by Class &amp; Accounts'!CH$18, 'E2 Allocators'!$B$15:$W$15, 0),FALSE)*$E67), 0, VLOOKUP(VLOOKUP($A67, 'E4 TB Allocation Details'!$A$18:$L$205, MATCH("A &amp; G ID", 'E4 TB Allocation Details'!$A$18:$L$18, 0),FALSE), 'E2 Allocators'!$B$15:$W$361, MATCH('O5 Details by Class &amp; Accounts'!CH$18, 'E2 Allocators'!$B$15:$W$15, 0),FALSE)*$E67)</f>
        <v>0</v>
      </c>
      <c r="CI67" s="1412">
        <f ca="1">IF(ISERROR(VLOOKUP(VLOOKUP($A67, 'E4 TB Allocation Details'!$A$18:$L$205, MATCH("A &amp; G ID", 'E4 TB Allocation Details'!$A$18:$L$18, 0),FALSE), 'E2 Allocators'!$B$15:$W$361, MATCH('O5 Details by Class &amp; Accounts'!CI$18, 'E2 Allocators'!$B$15:$W$15, 0),FALSE)*$E67), 0, VLOOKUP(VLOOKUP($A67, 'E4 TB Allocation Details'!$A$18:$L$205, MATCH("A &amp; G ID", 'E4 TB Allocation Details'!$A$18:$L$18, 0),FALSE), 'E2 Allocators'!$B$15:$W$361, MATCH('O5 Details by Class &amp; Accounts'!CI$18, 'E2 Allocators'!$B$15:$W$15, 0),FALSE)*$E67)</f>
        <v>0</v>
      </c>
      <c r="CJ67" s="1412">
        <f ca="1">IF(ISERROR(VLOOKUP(VLOOKUP($A67, 'E4 TB Allocation Details'!$A$18:$L$205, MATCH("A &amp; G ID", 'E4 TB Allocation Details'!$A$18:$L$18, 0),FALSE), 'E2 Allocators'!$B$15:$W$361, MATCH('O5 Details by Class &amp; Accounts'!CJ$18, 'E2 Allocators'!$B$15:$W$15, 0),FALSE)*$E67), 0, VLOOKUP(VLOOKUP($A67, 'E4 TB Allocation Details'!$A$18:$L$205, MATCH("A &amp; G ID", 'E4 TB Allocation Details'!$A$18:$L$18, 0),FALSE), 'E2 Allocators'!$B$15:$W$361, MATCH('O5 Details by Class &amp; Accounts'!CJ$18, 'E2 Allocators'!$B$15:$W$15, 0),FALSE)*$E67)</f>
        <v>0</v>
      </c>
      <c r="CK67" s="1412">
        <f ca="1">IF(ISERROR(VLOOKUP(VLOOKUP($A67, 'E4 TB Allocation Details'!$A$18:$L$205, MATCH("A &amp; G ID", 'E4 TB Allocation Details'!$A$18:$L$18, 0),FALSE), 'E2 Allocators'!$B$15:$W$361, MATCH('O5 Details by Class &amp; Accounts'!CK$18, 'E2 Allocators'!$B$15:$W$15, 0),FALSE)*$E67), 0, VLOOKUP(VLOOKUP($A67, 'E4 TB Allocation Details'!$A$18:$L$205, MATCH("A &amp; G ID", 'E4 TB Allocation Details'!$A$18:$L$18, 0),FALSE), 'E2 Allocators'!$B$15:$W$361, MATCH('O5 Details by Class &amp; Accounts'!CK$18, 'E2 Allocators'!$B$15:$W$15, 0),FALSE)*$E67)</f>
        <v>0</v>
      </c>
      <c r="CL67" s="1412">
        <f ca="1">IF(ISERROR(VLOOKUP(VLOOKUP($A67, 'E4 TB Allocation Details'!$A$18:$L$205, MATCH("A &amp; G ID", 'E4 TB Allocation Details'!$A$18:$L$18, 0),FALSE), 'E2 Allocators'!$B$15:$W$361, MATCH('O5 Details by Class &amp; Accounts'!CL$18, 'E2 Allocators'!$B$15:$W$15, 0),FALSE)*$E67), 0, VLOOKUP(VLOOKUP($A67, 'E4 TB Allocation Details'!$A$18:$L$205, MATCH("A &amp; G ID", 'E4 TB Allocation Details'!$A$18:$L$18, 0),FALSE), 'E2 Allocators'!$B$15:$W$361, MATCH('O5 Details by Class &amp; Accounts'!CL$18, 'E2 Allocators'!$B$15:$W$15, 0),FALSE)*$E67)</f>
        <v>0</v>
      </c>
      <c r="CM67" s="1412">
        <f ca="1">IF(ISERROR(VLOOKUP(VLOOKUP($A67, 'E4 TB Allocation Details'!$A$18:$L$205, MATCH("A &amp; G ID", 'E4 TB Allocation Details'!$A$18:$L$18, 0),FALSE), 'E2 Allocators'!$B$15:$W$361, MATCH('O5 Details by Class &amp; Accounts'!CM$18, 'E2 Allocators'!$B$15:$W$15, 0),FALSE)*$E67), 0, VLOOKUP(VLOOKUP($A67, 'E4 TB Allocation Details'!$A$18:$L$205, MATCH("A &amp; G ID", 'E4 TB Allocation Details'!$A$18:$L$18, 0),FALSE), 'E2 Allocators'!$B$15:$W$361, MATCH('O5 Details by Class &amp; Accounts'!CM$18, 'E2 Allocators'!$B$15:$W$15, 0),FALSE)*$E67)</f>
        <v>0</v>
      </c>
      <c r="CN67" s="1412">
        <f t="shared" si="12"/>
        <v>1999000.0000000002</v>
      </c>
      <c r="CO67" s="1792">
        <f t="shared" si="7"/>
        <v>0</v>
      </c>
      <c r="CQ67" s="2087" t="s">
        <v>343</v>
      </c>
    </row>
    <row r="68" spans="1:95" s="81" customFormat="1" ht="12.75">
      <c r="A68" s="1170">
        <v>1935</v>
      </c>
      <c r="B68" s="452" t="s">
        <v>960</v>
      </c>
      <c r="C68" s="1789">
        <f ca="1">IF(ISERROR(VLOOKUP($A68,'I3 TB Data'!$A$23:$H$458,MATCH('O5 Details by Class &amp; Accounts'!$C$18, 'I3 TB Data'!$A$23:$H$23,0),0)), 0, VLOOKUP($A68,'I3 TB Data'!$A$23:$H$458,MATCH('O5 Details by Class &amp; Accounts'!$C$18,'I3 TB Data'!$A$23:$H$23,0),0))</f>
        <v>29000</v>
      </c>
      <c r="D68" s="1790">
        <f ca="1">'I4 BO ASSETS'!E69</f>
        <v>0</v>
      </c>
      <c r="E68" s="1789">
        <f t="shared" si="6"/>
        <v>29000</v>
      </c>
      <c r="F68" s="1791">
        <f ca="1">IF(ISERROR(VLOOKUP($A68, 'E1 Categorization'!A33:E122, MATCH("Customer Component", 'E1 Categorization'!$A$33:$E$33,0), 0)), 0, IF(VLOOKUP($A68, 'E1 Categorization'!A33:E122, MATCH("Customer Component", 'E1 Categorization'!$A$33:$E$33,0), 0)=0, 'O5 Details by Class &amp; Accounts'!$E68, IF(AND(VLOOKUP($A68, 'E1 Categorization'!A33:E122, MATCH("Customer Component", 'E1 Categorization'!$A$33:$E$33,0), 0) &gt;0, VLOOKUP($A68, 'E1 Categorization'!A33:E122, MATCH("Customer Component", 'E1 Categorization'!$A$33:$E$33,0), 0)&lt;1), 'O5 Details by Class &amp; Accounts'!$E68*(1-VLOOKUP($A68, 'E1 Categorization'!A33:E122, MATCH("Customer Component", 'E1 Categorization'!$A$33:$E$33,0), 0)), 0)))</f>
        <v>0</v>
      </c>
      <c r="G68" s="1791">
        <f ca="1">IF(ISERROR(VLOOKUP($A68, 'E1 Categorization'!A33:E122, MATCH("Customer Component", 'E1 Categorization'!$A$33:$E$33,0), 0)),0, IF(VLOOKUP($A68, 'E1 Categorization'!A33:E122, MATCH("Customer Component", 'E1 Categorization'!$A$33:$E$33,0), 0)=0, 0, IF(AND(VLOOKUP($A68, 'E1 Categorization'!A33:E122, MATCH("Customer Component", 'E1 Categorization'!$A$33:$E$33,0), 0) &gt;0, VLOOKUP($A68, 'E1 Categorization'!A33:E122, MATCH("Customer Component", 'E1 Categorization'!$A$33:$E$33,0), 0)&lt;1), 'O5 Details by Class &amp; Accounts'!$E68*(VLOOKUP($A68, 'E1 Categorization'!A33:E122, MATCH("Customer Component", 'E1 Categorization'!$A$33:$E$33,0), 0)), 'O5 Details by Class &amp; Accounts'!$E68)))</f>
        <v>0</v>
      </c>
      <c r="H68" s="1412">
        <f t="shared" si="8"/>
        <v>0</v>
      </c>
      <c r="I68" s="1412">
        <f ca="1">IF(ISERROR(VLOOKUP(VLOOKUP($A68, 'E4 TB Allocation Details'!$A$18:$L$205, MATCH("Demand ID", 'E4 TB Allocation Details'!$A$18:$L$18, 0),FALSE), 'E2 Allocators'!$B$15:$W$361, MATCH('O5 Details by Class &amp; Accounts'!I$18, 'E2 Allocators'!$B$15:$W$15, 0),FALSE)*$F68), 0, VLOOKUP(VLOOKUP($A68, 'E4 TB Allocation Details'!$A$18:$L$205, MATCH("Demand ID", 'E4 TB Allocation Details'!$A$18:$L$18, 0),FALSE), 'E2 Allocators'!$B$15:$W$361, MATCH('O5 Details by Class &amp; Accounts'!I$18, 'E2 Allocators'!$B$15:$W$15, 0),FALSE)*$F68)</f>
        <v>0</v>
      </c>
      <c r="J68" s="1412">
        <f ca="1">IF(ISERROR(VLOOKUP(VLOOKUP($A68, 'E4 TB Allocation Details'!$A$18:$L$205, MATCH("Demand ID", 'E4 TB Allocation Details'!$A$18:$L$18, 0),FALSE), 'E2 Allocators'!$B$15:$W$361, MATCH('O5 Details by Class &amp; Accounts'!J$18, 'E2 Allocators'!$B$15:$W$15, 0),FALSE)*$F68), 0, VLOOKUP(VLOOKUP($A68, 'E4 TB Allocation Details'!$A$18:$L$205, MATCH("Demand ID", 'E4 TB Allocation Details'!$A$18:$L$18, 0),FALSE), 'E2 Allocators'!$B$15:$W$361, MATCH('O5 Details by Class &amp; Accounts'!J$18, 'E2 Allocators'!$B$15:$W$15, 0),FALSE)*$F68)</f>
        <v>0</v>
      </c>
      <c r="K68" s="1412">
        <f ca="1">IF(ISERROR(VLOOKUP(VLOOKUP($A68, 'E4 TB Allocation Details'!$A$18:$L$205, MATCH("Demand ID", 'E4 TB Allocation Details'!$A$18:$L$18, 0),FALSE), 'E2 Allocators'!$B$15:$W$361, MATCH('O5 Details by Class &amp; Accounts'!K$18, 'E2 Allocators'!$B$15:$W$15, 0),FALSE)*$F68), 0, VLOOKUP(VLOOKUP($A68, 'E4 TB Allocation Details'!$A$18:$L$205, MATCH("Demand ID", 'E4 TB Allocation Details'!$A$18:$L$18, 0),FALSE), 'E2 Allocators'!$B$15:$W$361, MATCH('O5 Details by Class &amp; Accounts'!K$18, 'E2 Allocators'!$B$15:$W$15, 0),FALSE)*$F68)</f>
        <v>0</v>
      </c>
      <c r="L68" s="1412">
        <f ca="1">IF(ISERROR(VLOOKUP(VLOOKUP($A68, 'E4 TB Allocation Details'!$A$18:$L$205, MATCH("Demand ID", 'E4 TB Allocation Details'!$A$18:$L$18, 0),FALSE), 'E2 Allocators'!$B$15:$W$361, MATCH('O5 Details by Class &amp; Accounts'!L$18, 'E2 Allocators'!$B$15:$W$15, 0),FALSE)*$F68), 0, VLOOKUP(VLOOKUP($A68, 'E4 TB Allocation Details'!$A$18:$L$205, MATCH("Demand ID", 'E4 TB Allocation Details'!$A$18:$L$18, 0),FALSE), 'E2 Allocators'!$B$15:$W$361, MATCH('O5 Details by Class &amp; Accounts'!L$18, 'E2 Allocators'!$B$15:$W$15, 0),FALSE)*$F68)</f>
        <v>0</v>
      </c>
      <c r="M68" s="1412">
        <f ca="1">IF(ISERROR(VLOOKUP(VLOOKUP($A68, 'E4 TB Allocation Details'!$A$18:$L$205, MATCH("Demand ID", 'E4 TB Allocation Details'!$A$18:$L$18, 0),FALSE), 'E2 Allocators'!$B$15:$W$361, MATCH('O5 Details by Class &amp; Accounts'!M$18, 'E2 Allocators'!$B$15:$W$15, 0),FALSE)*$F68), 0, VLOOKUP(VLOOKUP($A68, 'E4 TB Allocation Details'!$A$18:$L$205, MATCH("Demand ID", 'E4 TB Allocation Details'!$A$18:$L$18, 0),FALSE), 'E2 Allocators'!$B$15:$W$361, MATCH('O5 Details by Class &amp; Accounts'!M$18, 'E2 Allocators'!$B$15:$W$15, 0),FALSE)*$F68)</f>
        <v>0</v>
      </c>
      <c r="N68" s="1412">
        <f ca="1">IF(ISERROR(VLOOKUP(VLOOKUP($A68, 'E4 TB Allocation Details'!$A$18:$L$205, MATCH("Demand ID", 'E4 TB Allocation Details'!$A$18:$L$18, 0),FALSE), 'E2 Allocators'!$B$15:$W$361, MATCH('O5 Details by Class &amp; Accounts'!N$18, 'E2 Allocators'!$B$15:$W$15, 0),FALSE)*$F68), 0, VLOOKUP(VLOOKUP($A68, 'E4 TB Allocation Details'!$A$18:$L$205, MATCH("Demand ID", 'E4 TB Allocation Details'!$A$18:$L$18, 0),FALSE), 'E2 Allocators'!$B$15:$W$361, MATCH('O5 Details by Class &amp; Accounts'!N$18, 'E2 Allocators'!$B$15:$W$15, 0),FALSE)*$F68)</f>
        <v>0</v>
      </c>
      <c r="O68" s="1412">
        <f ca="1">IF(ISERROR(VLOOKUP(VLOOKUP($A68, 'E4 TB Allocation Details'!$A$18:$L$205, MATCH("Demand ID", 'E4 TB Allocation Details'!$A$18:$L$18, 0),FALSE), 'E2 Allocators'!$B$15:$W$361, MATCH('O5 Details by Class &amp; Accounts'!O$18, 'E2 Allocators'!$B$15:$W$15, 0),FALSE)*$F68), 0, VLOOKUP(VLOOKUP($A68, 'E4 TB Allocation Details'!$A$18:$L$205, MATCH("Demand ID", 'E4 TB Allocation Details'!$A$18:$L$18, 0),FALSE), 'E2 Allocators'!$B$15:$W$361, MATCH('O5 Details by Class &amp; Accounts'!O$18, 'E2 Allocators'!$B$15:$W$15, 0),FALSE)*$F68)</f>
        <v>0</v>
      </c>
      <c r="P68" s="1412">
        <f ca="1">IF(ISERROR(VLOOKUP(VLOOKUP($A68, 'E4 TB Allocation Details'!$A$18:$L$205, MATCH("Demand ID", 'E4 TB Allocation Details'!$A$18:$L$18, 0),FALSE), 'E2 Allocators'!$B$15:$W$361, MATCH('O5 Details by Class &amp; Accounts'!P$18, 'E2 Allocators'!$B$15:$W$15, 0),FALSE)*$F68), 0, VLOOKUP(VLOOKUP($A68, 'E4 TB Allocation Details'!$A$18:$L$205, MATCH("Demand ID", 'E4 TB Allocation Details'!$A$18:$L$18, 0),FALSE), 'E2 Allocators'!$B$15:$W$361, MATCH('O5 Details by Class &amp; Accounts'!P$18, 'E2 Allocators'!$B$15:$W$15, 0),FALSE)*$F68)</f>
        <v>0</v>
      </c>
      <c r="Q68" s="1412">
        <f ca="1">IF(ISERROR(VLOOKUP(VLOOKUP($A68, 'E4 TB Allocation Details'!$A$18:$L$205, MATCH("Demand ID", 'E4 TB Allocation Details'!$A$18:$L$18, 0),FALSE), 'E2 Allocators'!$B$15:$W$361, MATCH('O5 Details by Class &amp; Accounts'!Q$18, 'E2 Allocators'!$B$15:$W$15, 0),FALSE)*$F68), 0, VLOOKUP(VLOOKUP($A68, 'E4 TB Allocation Details'!$A$18:$L$205, MATCH("Demand ID", 'E4 TB Allocation Details'!$A$18:$L$18, 0),FALSE), 'E2 Allocators'!$B$15:$W$361, MATCH('O5 Details by Class &amp; Accounts'!Q$18, 'E2 Allocators'!$B$15:$W$15, 0),FALSE)*$F68)</f>
        <v>0</v>
      </c>
      <c r="R68" s="1412">
        <f ca="1">IF(ISERROR(VLOOKUP(VLOOKUP($A68, 'E4 TB Allocation Details'!$A$18:$L$205, MATCH("Demand ID", 'E4 TB Allocation Details'!$A$18:$L$18, 0),FALSE), 'E2 Allocators'!$B$15:$W$361, MATCH('O5 Details by Class &amp; Accounts'!R$18, 'E2 Allocators'!$B$15:$W$15, 0),FALSE)*$F68), 0, VLOOKUP(VLOOKUP($A68, 'E4 TB Allocation Details'!$A$18:$L$205, MATCH("Demand ID", 'E4 TB Allocation Details'!$A$18:$L$18, 0),FALSE), 'E2 Allocators'!$B$15:$W$361, MATCH('O5 Details by Class &amp; Accounts'!R$18, 'E2 Allocators'!$B$15:$W$15, 0),FALSE)*$F68)</f>
        <v>0</v>
      </c>
      <c r="S68" s="1412">
        <f ca="1">IF(ISERROR(VLOOKUP(VLOOKUP($A68, 'E4 TB Allocation Details'!$A$18:$L$205, MATCH("Demand ID", 'E4 TB Allocation Details'!$A$18:$L$18, 0),FALSE), 'E2 Allocators'!$B$15:$W$361, MATCH('O5 Details by Class &amp; Accounts'!S$18, 'E2 Allocators'!$B$15:$W$15, 0),FALSE)*$F68), 0, VLOOKUP(VLOOKUP($A68, 'E4 TB Allocation Details'!$A$18:$L$205, MATCH("Demand ID", 'E4 TB Allocation Details'!$A$18:$L$18, 0),FALSE), 'E2 Allocators'!$B$15:$W$361, MATCH('O5 Details by Class &amp; Accounts'!S$18, 'E2 Allocators'!$B$15:$W$15, 0),FALSE)*$F68)</f>
        <v>0</v>
      </c>
      <c r="T68" s="1412">
        <f ca="1">IF(ISERROR(VLOOKUP(VLOOKUP($A68, 'E4 TB Allocation Details'!$A$18:$L$205, MATCH("Demand ID", 'E4 TB Allocation Details'!$A$18:$L$18, 0),FALSE), 'E2 Allocators'!$B$15:$W$361, MATCH('O5 Details by Class &amp; Accounts'!T$18, 'E2 Allocators'!$B$15:$W$15, 0),FALSE)*$F68), 0, VLOOKUP(VLOOKUP($A68, 'E4 TB Allocation Details'!$A$18:$L$205, MATCH("Demand ID", 'E4 TB Allocation Details'!$A$18:$L$18, 0),FALSE), 'E2 Allocators'!$B$15:$W$361, MATCH('O5 Details by Class &amp; Accounts'!T$18, 'E2 Allocators'!$B$15:$W$15, 0),FALSE)*$F68)</f>
        <v>0</v>
      </c>
      <c r="U68" s="1412">
        <f ca="1">IF(ISERROR(VLOOKUP(VLOOKUP($A68, 'E4 TB Allocation Details'!$A$18:$L$205, MATCH("Demand ID", 'E4 TB Allocation Details'!$A$18:$L$18, 0),FALSE), 'E2 Allocators'!$B$15:$W$361, MATCH('O5 Details by Class &amp; Accounts'!U$18, 'E2 Allocators'!$B$15:$W$15, 0),FALSE)*$F68), 0, VLOOKUP(VLOOKUP($A68, 'E4 TB Allocation Details'!$A$18:$L$205, MATCH("Demand ID", 'E4 TB Allocation Details'!$A$18:$L$18, 0),FALSE), 'E2 Allocators'!$B$15:$W$361, MATCH('O5 Details by Class &amp; Accounts'!U$18, 'E2 Allocators'!$B$15:$W$15, 0),FALSE)*$F68)</f>
        <v>0</v>
      </c>
      <c r="V68" s="1412">
        <f ca="1">IF(ISERROR(VLOOKUP(VLOOKUP($A68, 'E4 TB Allocation Details'!$A$18:$L$205, MATCH("Demand ID", 'E4 TB Allocation Details'!$A$18:$L$18, 0),FALSE), 'E2 Allocators'!$B$15:$W$361, MATCH('O5 Details by Class &amp; Accounts'!V$18, 'E2 Allocators'!$B$15:$W$15, 0),FALSE)*$F68), 0, VLOOKUP(VLOOKUP($A68, 'E4 TB Allocation Details'!$A$18:$L$205, MATCH("Demand ID", 'E4 TB Allocation Details'!$A$18:$L$18, 0),FALSE), 'E2 Allocators'!$B$15:$W$361, MATCH('O5 Details by Class &amp; Accounts'!V$18, 'E2 Allocators'!$B$15:$W$15, 0),FALSE)*$F68)</f>
        <v>0</v>
      </c>
      <c r="W68" s="1412">
        <f ca="1">IF(ISERROR(VLOOKUP(VLOOKUP($A68, 'E4 TB Allocation Details'!$A$18:$L$205, MATCH("Demand ID", 'E4 TB Allocation Details'!$A$18:$L$18, 0),FALSE), 'E2 Allocators'!$B$15:$W$361, MATCH('O5 Details by Class &amp; Accounts'!W$18, 'E2 Allocators'!$B$15:$W$15, 0),FALSE)*$F68), 0, VLOOKUP(VLOOKUP($A68, 'E4 TB Allocation Details'!$A$18:$L$205, MATCH("Demand ID", 'E4 TB Allocation Details'!$A$18:$L$18, 0),FALSE), 'E2 Allocators'!$B$15:$W$361, MATCH('O5 Details by Class &amp; Accounts'!W$18, 'E2 Allocators'!$B$15:$W$15, 0),FALSE)*$F68)</f>
        <v>0</v>
      </c>
      <c r="X68" s="1412">
        <f ca="1">IF(ISERROR(VLOOKUP(VLOOKUP($A68, 'E4 TB Allocation Details'!$A$18:$L$205, MATCH("Demand ID", 'E4 TB Allocation Details'!$A$18:$L$18, 0),FALSE), 'E2 Allocators'!$B$15:$W$361, MATCH('O5 Details by Class &amp; Accounts'!X$18, 'E2 Allocators'!$B$15:$W$15, 0),FALSE)*$F68), 0, VLOOKUP(VLOOKUP($A68, 'E4 TB Allocation Details'!$A$18:$L$205, MATCH("Demand ID", 'E4 TB Allocation Details'!$A$18:$L$18, 0),FALSE), 'E2 Allocators'!$B$15:$W$361, MATCH('O5 Details by Class &amp; Accounts'!X$18, 'E2 Allocators'!$B$15:$W$15, 0),FALSE)*$F68)</f>
        <v>0</v>
      </c>
      <c r="Y68" s="1412">
        <f ca="1">IF(ISERROR(VLOOKUP(VLOOKUP($A68, 'E4 TB Allocation Details'!$A$18:$L$205, MATCH("Demand ID", 'E4 TB Allocation Details'!$A$18:$L$18, 0),FALSE), 'E2 Allocators'!$B$15:$W$361, MATCH('O5 Details by Class &amp; Accounts'!Y$18, 'E2 Allocators'!$B$15:$W$15, 0),FALSE)*$F68), 0, VLOOKUP(VLOOKUP($A68, 'E4 TB Allocation Details'!$A$18:$L$205, MATCH("Demand ID", 'E4 TB Allocation Details'!$A$18:$L$18, 0),FALSE), 'E2 Allocators'!$B$15:$W$361, MATCH('O5 Details by Class &amp; Accounts'!Y$18, 'E2 Allocators'!$B$15:$W$15, 0),FALSE)*$F68)</f>
        <v>0</v>
      </c>
      <c r="Z68" s="1412">
        <f ca="1">IF(ISERROR(VLOOKUP(VLOOKUP($A68, 'E4 TB Allocation Details'!$A$18:$L$205, MATCH("Demand ID", 'E4 TB Allocation Details'!$A$18:$L$18, 0),FALSE), 'E2 Allocators'!$B$15:$W$361, MATCH('O5 Details by Class &amp; Accounts'!Z$18, 'E2 Allocators'!$B$15:$W$15, 0),FALSE)*$F68), 0, VLOOKUP(VLOOKUP($A68, 'E4 TB Allocation Details'!$A$18:$L$205, MATCH("Demand ID", 'E4 TB Allocation Details'!$A$18:$L$18, 0),FALSE), 'E2 Allocators'!$B$15:$W$361, MATCH('O5 Details by Class &amp; Accounts'!Z$18, 'E2 Allocators'!$B$15:$W$15, 0),FALSE)*$F68)</f>
        <v>0</v>
      </c>
      <c r="AA68" s="1412">
        <f ca="1">IF(ISERROR(VLOOKUP(VLOOKUP($A68, 'E4 TB Allocation Details'!$A$18:$L$205, MATCH("Demand ID", 'E4 TB Allocation Details'!$A$18:$L$18, 0),FALSE), 'E2 Allocators'!$B$15:$W$361, MATCH('O5 Details by Class &amp; Accounts'!AA$18, 'E2 Allocators'!$B$15:$W$15, 0),FALSE)*$F68), 0, VLOOKUP(VLOOKUP($A68, 'E4 TB Allocation Details'!$A$18:$L$205, MATCH("Demand ID", 'E4 TB Allocation Details'!$A$18:$L$18, 0),FALSE), 'E2 Allocators'!$B$15:$W$361, MATCH('O5 Details by Class &amp; Accounts'!AA$18, 'E2 Allocators'!$B$15:$W$15, 0),FALSE)*$F68)</f>
        <v>0</v>
      </c>
      <c r="AB68" s="1412">
        <f ca="1">IF(ISERROR(VLOOKUP(VLOOKUP($A68, 'E4 TB Allocation Details'!$A$18:$L$205, MATCH("Demand ID", 'E4 TB Allocation Details'!$A$18:$L$18, 0),FALSE), 'E2 Allocators'!$B$15:$W$361, MATCH('O5 Details by Class &amp; Accounts'!AB$18, 'E2 Allocators'!$B$15:$W$15, 0),FALSE)*$F68), 0, VLOOKUP(VLOOKUP($A68, 'E4 TB Allocation Details'!$A$18:$L$205, MATCH("Demand ID", 'E4 TB Allocation Details'!$A$18:$L$18, 0),FALSE), 'E2 Allocators'!$B$15:$W$361, MATCH('O5 Details by Class &amp; Accounts'!AB$18, 'E2 Allocators'!$B$15:$W$15, 0),FALSE)*$F68)</f>
        <v>0</v>
      </c>
      <c r="AC68" s="1412">
        <f t="shared" si="9"/>
        <v>0</v>
      </c>
      <c r="AD68" s="1412">
        <f ca="1">IF(ISERROR(VLOOKUP(VLOOKUP($A68, 'E4 TB Allocation Details'!$A$18:$L$205, MATCH("Customer ID", 'E4 TB Allocation Details'!$A$18:$L$18, 0),FALSE), 'E2 Allocators'!$B$15:$W$361, MATCH('O5 Details by Class &amp; Accounts'!AD$18, 'E2 Allocators'!$B$15:$W$15, 0),FALSE)*$G68), 0, VLOOKUP(VLOOKUP($A68, 'E4 TB Allocation Details'!$A$18:$L$205, MATCH("Customer ID", 'E4 TB Allocation Details'!$A$18:$L$18, 0),FALSE), 'E2 Allocators'!$B$15:$W$361, MATCH('O5 Details by Class &amp; Accounts'!AD$18, 'E2 Allocators'!$B$15:$W$15, 0),FALSE)*$G68)</f>
        <v>0</v>
      </c>
      <c r="AE68" s="1412">
        <f ca="1">IF(ISERROR(VLOOKUP(VLOOKUP($A68, 'E4 TB Allocation Details'!$A$18:$L$205, MATCH("Customer ID", 'E4 TB Allocation Details'!$A$18:$L$18, 0),FALSE), 'E2 Allocators'!$B$15:$W$361, MATCH('O5 Details by Class &amp; Accounts'!AE$18, 'E2 Allocators'!$B$15:$W$15, 0),FALSE)*$G68), 0, VLOOKUP(VLOOKUP($A68, 'E4 TB Allocation Details'!$A$18:$L$205, MATCH("Customer ID", 'E4 TB Allocation Details'!$A$18:$L$18, 0),FALSE), 'E2 Allocators'!$B$15:$W$361, MATCH('O5 Details by Class &amp; Accounts'!AE$18, 'E2 Allocators'!$B$15:$W$15, 0),FALSE)*$G68)</f>
        <v>0</v>
      </c>
      <c r="AF68" s="1412">
        <f ca="1">IF(ISERROR(VLOOKUP(VLOOKUP($A68, 'E4 TB Allocation Details'!$A$18:$L$205, MATCH("Customer ID", 'E4 TB Allocation Details'!$A$18:$L$18, 0),FALSE), 'E2 Allocators'!$B$15:$W$361, MATCH('O5 Details by Class &amp; Accounts'!AF$18, 'E2 Allocators'!$B$15:$W$15, 0),FALSE)*$G68), 0, VLOOKUP(VLOOKUP($A68, 'E4 TB Allocation Details'!$A$18:$L$205, MATCH("Customer ID", 'E4 TB Allocation Details'!$A$18:$L$18, 0),FALSE), 'E2 Allocators'!$B$15:$W$361, MATCH('O5 Details by Class &amp; Accounts'!AF$18, 'E2 Allocators'!$B$15:$W$15, 0),FALSE)*$G68)</f>
        <v>0</v>
      </c>
      <c r="AG68" s="1412">
        <f ca="1">IF(ISERROR(VLOOKUP(VLOOKUP($A68, 'E4 TB Allocation Details'!$A$18:$L$205, MATCH("Customer ID", 'E4 TB Allocation Details'!$A$18:$L$18, 0),FALSE), 'E2 Allocators'!$B$15:$W$361, MATCH('O5 Details by Class &amp; Accounts'!AG$18, 'E2 Allocators'!$B$15:$W$15, 0),FALSE)*$G68), 0, VLOOKUP(VLOOKUP($A68, 'E4 TB Allocation Details'!$A$18:$L$205, MATCH("Customer ID", 'E4 TB Allocation Details'!$A$18:$L$18, 0),FALSE), 'E2 Allocators'!$B$15:$W$361, MATCH('O5 Details by Class &amp; Accounts'!AG$18, 'E2 Allocators'!$B$15:$W$15, 0),FALSE)*$G68)</f>
        <v>0</v>
      </c>
      <c r="AH68" s="1412">
        <f ca="1">IF(ISERROR(VLOOKUP(VLOOKUP($A68, 'E4 TB Allocation Details'!$A$18:$L$205, MATCH("Customer ID", 'E4 TB Allocation Details'!$A$18:$L$18, 0),FALSE), 'E2 Allocators'!$B$15:$W$361, MATCH('O5 Details by Class &amp; Accounts'!AH$18, 'E2 Allocators'!$B$15:$W$15, 0),FALSE)*$G68), 0, VLOOKUP(VLOOKUP($A68, 'E4 TB Allocation Details'!$A$18:$L$205, MATCH("Customer ID", 'E4 TB Allocation Details'!$A$18:$L$18, 0),FALSE), 'E2 Allocators'!$B$15:$W$361, MATCH('O5 Details by Class &amp; Accounts'!AH$18, 'E2 Allocators'!$B$15:$W$15, 0),FALSE)*$G68)</f>
        <v>0</v>
      </c>
      <c r="AI68" s="1412">
        <f ca="1">IF(ISERROR(VLOOKUP(VLOOKUP($A68, 'E4 TB Allocation Details'!$A$18:$L$205, MATCH("Customer ID", 'E4 TB Allocation Details'!$A$18:$L$18, 0),FALSE), 'E2 Allocators'!$B$15:$W$361, MATCH('O5 Details by Class &amp; Accounts'!AI$18, 'E2 Allocators'!$B$15:$W$15, 0),FALSE)*$G68), 0, VLOOKUP(VLOOKUP($A68, 'E4 TB Allocation Details'!$A$18:$L$205, MATCH("Customer ID", 'E4 TB Allocation Details'!$A$18:$L$18, 0),FALSE), 'E2 Allocators'!$B$15:$W$361, MATCH('O5 Details by Class &amp; Accounts'!AI$18, 'E2 Allocators'!$B$15:$W$15, 0),FALSE)*$G68)</f>
        <v>0</v>
      </c>
      <c r="AJ68" s="1412">
        <f ca="1">IF(ISERROR(VLOOKUP(VLOOKUP($A68, 'E4 TB Allocation Details'!$A$18:$L$205, MATCH("Customer ID", 'E4 TB Allocation Details'!$A$18:$L$18, 0),FALSE), 'E2 Allocators'!$B$15:$W$361, MATCH('O5 Details by Class &amp; Accounts'!AJ$18, 'E2 Allocators'!$B$15:$W$15, 0),FALSE)*$G68), 0, VLOOKUP(VLOOKUP($A68, 'E4 TB Allocation Details'!$A$18:$L$205, MATCH("Customer ID", 'E4 TB Allocation Details'!$A$18:$L$18, 0),FALSE), 'E2 Allocators'!$B$15:$W$361, MATCH('O5 Details by Class &amp; Accounts'!AJ$18, 'E2 Allocators'!$B$15:$W$15, 0),FALSE)*$G68)</f>
        <v>0</v>
      </c>
      <c r="AK68" s="1412">
        <f ca="1">IF(ISERROR(VLOOKUP(VLOOKUP($A68, 'E4 TB Allocation Details'!$A$18:$L$205, MATCH("Customer ID", 'E4 TB Allocation Details'!$A$18:$L$18, 0),FALSE), 'E2 Allocators'!$B$15:$W$361, MATCH('O5 Details by Class &amp; Accounts'!AK$18, 'E2 Allocators'!$B$15:$W$15, 0),FALSE)*$G68), 0, VLOOKUP(VLOOKUP($A68, 'E4 TB Allocation Details'!$A$18:$L$205, MATCH("Customer ID", 'E4 TB Allocation Details'!$A$18:$L$18, 0),FALSE), 'E2 Allocators'!$B$15:$W$361, MATCH('O5 Details by Class &amp; Accounts'!AK$18, 'E2 Allocators'!$B$15:$W$15, 0),FALSE)*$G68)</f>
        <v>0</v>
      </c>
      <c r="AL68" s="1412">
        <f ca="1">IF(ISERROR(VLOOKUP(VLOOKUP($A68, 'E4 TB Allocation Details'!$A$18:$L$205, MATCH("Customer ID", 'E4 TB Allocation Details'!$A$18:$L$18, 0),FALSE), 'E2 Allocators'!$B$15:$W$361, MATCH('O5 Details by Class &amp; Accounts'!AL$18, 'E2 Allocators'!$B$15:$W$15, 0),FALSE)*$G68), 0, VLOOKUP(VLOOKUP($A68, 'E4 TB Allocation Details'!$A$18:$L$205, MATCH("Customer ID", 'E4 TB Allocation Details'!$A$18:$L$18, 0),FALSE), 'E2 Allocators'!$B$15:$W$361, MATCH('O5 Details by Class &amp; Accounts'!AL$18, 'E2 Allocators'!$B$15:$W$15, 0),FALSE)*$G68)</f>
        <v>0</v>
      </c>
      <c r="AM68" s="1412">
        <f ca="1">IF(ISERROR(VLOOKUP(VLOOKUP($A68, 'E4 TB Allocation Details'!$A$18:$L$205, MATCH("Customer ID", 'E4 TB Allocation Details'!$A$18:$L$18, 0),FALSE), 'E2 Allocators'!$B$15:$W$361, MATCH('O5 Details by Class &amp; Accounts'!AM$18, 'E2 Allocators'!$B$15:$W$15, 0),FALSE)*$G68), 0, VLOOKUP(VLOOKUP($A68, 'E4 TB Allocation Details'!$A$18:$L$205, MATCH("Customer ID", 'E4 TB Allocation Details'!$A$18:$L$18, 0),FALSE), 'E2 Allocators'!$B$15:$W$361, MATCH('O5 Details by Class &amp; Accounts'!AM$18, 'E2 Allocators'!$B$15:$W$15, 0),FALSE)*$G68)</f>
        <v>0</v>
      </c>
      <c r="AN68" s="1412">
        <f ca="1">IF(ISERROR(VLOOKUP(VLOOKUP($A68, 'E4 TB Allocation Details'!$A$18:$L$205, MATCH("Customer ID", 'E4 TB Allocation Details'!$A$18:$L$18, 0),FALSE), 'E2 Allocators'!$B$15:$W$361, MATCH('O5 Details by Class &amp; Accounts'!AN$18, 'E2 Allocators'!$B$15:$W$15, 0),FALSE)*$G68), 0, VLOOKUP(VLOOKUP($A68, 'E4 TB Allocation Details'!$A$18:$L$205, MATCH("Customer ID", 'E4 TB Allocation Details'!$A$18:$L$18, 0),FALSE), 'E2 Allocators'!$B$15:$W$361, MATCH('O5 Details by Class &amp; Accounts'!AN$18, 'E2 Allocators'!$B$15:$W$15, 0),FALSE)*$G68)</f>
        <v>0</v>
      </c>
      <c r="AO68" s="1412">
        <f ca="1">IF(ISERROR(VLOOKUP(VLOOKUP($A68, 'E4 TB Allocation Details'!$A$18:$L$205, MATCH("Customer ID", 'E4 TB Allocation Details'!$A$18:$L$18, 0),FALSE), 'E2 Allocators'!$B$15:$W$361, MATCH('O5 Details by Class &amp; Accounts'!AO$18, 'E2 Allocators'!$B$15:$W$15, 0),FALSE)*$G68), 0, VLOOKUP(VLOOKUP($A68, 'E4 TB Allocation Details'!$A$18:$L$205, MATCH("Customer ID", 'E4 TB Allocation Details'!$A$18:$L$18, 0),FALSE), 'E2 Allocators'!$B$15:$W$361, MATCH('O5 Details by Class &amp; Accounts'!AO$18, 'E2 Allocators'!$B$15:$W$15, 0),FALSE)*$G68)</f>
        <v>0</v>
      </c>
      <c r="AP68" s="1412">
        <f ca="1">IF(ISERROR(VLOOKUP(VLOOKUP($A68, 'E4 TB Allocation Details'!$A$18:$L$205, MATCH("Customer ID", 'E4 TB Allocation Details'!$A$18:$L$18, 0),FALSE), 'E2 Allocators'!$B$15:$W$361, MATCH('O5 Details by Class &amp; Accounts'!AP$18, 'E2 Allocators'!$B$15:$W$15, 0),FALSE)*$G68), 0, VLOOKUP(VLOOKUP($A68, 'E4 TB Allocation Details'!$A$18:$L$205, MATCH("Customer ID", 'E4 TB Allocation Details'!$A$18:$L$18, 0),FALSE), 'E2 Allocators'!$B$15:$W$361, MATCH('O5 Details by Class &amp; Accounts'!AP$18, 'E2 Allocators'!$B$15:$W$15, 0),FALSE)*$G68)</f>
        <v>0</v>
      </c>
      <c r="AQ68" s="1412">
        <f ca="1">IF(ISERROR(VLOOKUP(VLOOKUP($A68, 'E4 TB Allocation Details'!$A$18:$L$205, MATCH("Customer ID", 'E4 TB Allocation Details'!$A$18:$L$18, 0),FALSE), 'E2 Allocators'!$B$15:$W$361, MATCH('O5 Details by Class &amp; Accounts'!AQ$18, 'E2 Allocators'!$B$15:$W$15, 0),FALSE)*$G68), 0, VLOOKUP(VLOOKUP($A68, 'E4 TB Allocation Details'!$A$18:$L$205, MATCH("Customer ID", 'E4 TB Allocation Details'!$A$18:$L$18, 0),FALSE), 'E2 Allocators'!$B$15:$W$361, MATCH('O5 Details by Class &amp; Accounts'!AQ$18, 'E2 Allocators'!$B$15:$W$15, 0),FALSE)*$G68)</f>
        <v>0</v>
      </c>
      <c r="AR68" s="1412">
        <f ca="1">IF(ISERROR(VLOOKUP(VLOOKUP($A68, 'E4 TB Allocation Details'!$A$18:$L$205, MATCH("Customer ID", 'E4 TB Allocation Details'!$A$18:$L$18, 0),FALSE), 'E2 Allocators'!$B$15:$W$361, MATCH('O5 Details by Class &amp; Accounts'!AR$18, 'E2 Allocators'!$B$15:$W$15, 0),FALSE)*$G68), 0, VLOOKUP(VLOOKUP($A68, 'E4 TB Allocation Details'!$A$18:$L$205, MATCH("Customer ID", 'E4 TB Allocation Details'!$A$18:$L$18, 0),FALSE), 'E2 Allocators'!$B$15:$W$361, MATCH('O5 Details by Class &amp; Accounts'!AR$18, 'E2 Allocators'!$B$15:$W$15, 0),FALSE)*$G68)</f>
        <v>0</v>
      </c>
      <c r="AS68" s="1412">
        <f ca="1">IF(ISERROR(VLOOKUP(VLOOKUP($A68, 'E4 TB Allocation Details'!$A$18:$L$205, MATCH("Customer ID", 'E4 TB Allocation Details'!$A$18:$L$18, 0),FALSE), 'E2 Allocators'!$B$15:$W$361, MATCH('O5 Details by Class &amp; Accounts'!AS$18, 'E2 Allocators'!$B$15:$W$15, 0),FALSE)*$G68), 0, VLOOKUP(VLOOKUP($A68, 'E4 TB Allocation Details'!$A$18:$L$205, MATCH("Customer ID", 'E4 TB Allocation Details'!$A$18:$L$18, 0),FALSE), 'E2 Allocators'!$B$15:$W$361, MATCH('O5 Details by Class &amp; Accounts'!AS$18, 'E2 Allocators'!$B$15:$W$15, 0),FALSE)*$G68)</f>
        <v>0</v>
      </c>
      <c r="AT68" s="1412">
        <f ca="1">IF(ISERROR(VLOOKUP(VLOOKUP($A68, 'E4 TB Allocation Details'!$A$18:$L$205, MATCH("Customer ID", 'E4 TB Allocation Details'!$A$18:$L$18, 0),FALSE), 'E2 Allocators'!$B$15:$W$361, MATCH('O5 Details by Class &amp; Accounts'!AT$18, 'E2 Allocators'!$B$15:$W$15, 0),FALSE)*$G68), 0, VLOOKUP(VLOOKUP($A68, 'E4 TB Allocation Details'!$A$18:$L$205, MATCH("Customer ID", 'E4 TB Allocation Details'!$A$18:$L$18, 0),FALSE), 'E2 Allocators'!$B$15:$W$361, MATCH('O5 Details by Class &amp; Accounts'!AT$18, 'E2 Allocators'!$B$15:$W$15, 0),FALSE)*$G68)</f>
        <v>0</v>
      </c>
      <c r="AU68" s="1412">
        <f ca="1">IF(ISERROR(VLOOKUP(VLOOKUP($A68, 'E4 TB Allocation Details'!$A$18:$L$205, MATCH("Customer ID", 'E4 TB Allocation Details'!$A$18:$L$18, 0),FALSE), 'E2 Allocators'!$B$15:$W$361, MATCH('O5 Details by Class &amp; Accounts'!AU$18, 'E2 Allocators'!$B$15:$W$15, 0),FALSE)*$G68), 0, VLOOKUP(VLOOKUP($A68, 'E4 TB Allocation Details'!$A$18:$L$205, MATCH("Customer ID", 'E4 TB Allocation Details'!$A$18:$L$18, 0),FALSE), 'E2 Allocators'!$B$15:$W$361, MATCH('O5 Details by Class &amp; Accounts'!AU$18, 'E2 Allocators'!$B$15:$W$15, 0),FALSE)*$G68)</f>
        <v>0</v>
      </c>
      <c r="AV68" s="1412">
        <f ca="1">IF(ISERROR(VLOOKUP(VLOOKUP($A68, 'E4 TB Allocation Details'!$A$18:$L$205, MATCH("Customer ID", 'E4 TB Allocation Details'!$A$18:$L$18, 0),FALSE), 'E2 Allocators'!$B$15:$W$361, MATCH('O5 Details by Class &amp; Accounts'!AV$18, 'E2 Allocators'!$B$15:$W$15, 0),FALSE)*$G68), 0, VLOOKUP(VLOOKUP($A68, 'E4 TB Allocation Details'!$A$18:$L$205, MATCH("Customer ID", 'E4 TB Allocation Details'!$A$18:$L$18, 0),FALSE), 'E2 Allocators'!$B$15:$W$361, MATCH('O5 Details by Class &amp; Accounts'!AV$18, 'E2 Allocators'!$B$15:$W$15, 0),FALSE)*$G68)</f>
        <v>0</v>
      </c>
      <c r="AW68" s="1412">
        <f ca="1">IF(ISERROR(VLOOKUP(VLOOKUP($A68, 'E4 TB Allocation Details'!$A$18:$L$205, MATCH("Customer ID", 'E4 TB Allocation Details'!$A$18:$L$18, 0),FALSE), 'E2 Allocators'!$B$15:$W$361, MATCH('O5 Details by Class &amp; Accounts'!AW$18, 'E2 Allocators'!$B$15:$W$15, 0),FALSE)*$G68), 0, VLOOKUP(VLOOKUP($A68, 'E4 TB Allocation Details'!$A$18:$L$205, MATCH("Customer ID", 'E4 TB Allocation Details'!$A$18:$L$18, 0),FALSE), 'E2 Allocators'!$B$15:$W$361, MATCH('O5 Details by Class &amp; Accounts'!AW$18, 'E2 Allocators'!$B$15:$W$15, 0),FALSE)*$G68)</f>
        <v>0</v>
      </c>
      <c r="AX68" s="1412">
        <f t="shared" si="10"/>
        <v>0</v>
      </c>
      <c r="AY68" s="1412">
        <f ca="1">IF(ISERROR(VLOOKUP(VLOOKUP($A68, 'E4 TB Allocation Details'!$A$18:$L$205, MATCH("Misc ID", 'E4 TB Allocation Details'!$A$18:$L$18, 0),FALSE), 'E2 Allocators'!$B$15:$W$361, MATCH('O5 Details by Class &amp; Accounts'!AY$18, 'E2 Allocators'!$B$15:$W$15, 0),FALSE)*$E68), 0, VLOOKUP(VLOOKUP($A68, 'E4 TB Allocation Details'!$A$18:$L$205, MATCH("Misc ID", 'E4 TB Allocation Details'!$A$18:$L$18, 0),FALSE), 'E2 Allocators'!$B$15:$W$361, MATCH('O5 Details by Class &amp; Accounts'!AY$18, 'E2 Allocators'!$B$15:$W$15, 0),FALSE)*$E68)</f>
        <v>0</v>
      </c>
      <c r="AZ68" s="1412">
        <f ca="1">IF(ISERROR(VLOOKUP(VLOOKUP($A68, 'E4 TB Allocation Details'!$A$18:$L$205, MATCH("Misc ID", 'E4 TB Allocation Details'!$A$18:$L$18, 0),FALSE), 'E2 Allocators'!$B$15:$W$361, MATCH('O5 Details by Class &amp; Accounts'!AZ$18, 'E2 Allocators'!$B$15:$W$15, 0),FALSE)*$E68), 0, VLOOKUP(VLOOKUP($A68, 'E4 TB Allocation Details'!$A$18:$L$205, MATCH("Misc ID", 'E4 TB Allocation Details'!$A$18:$L$18, 0),FALSE), 'E2 Allocators'!$B$15:$W$361, MATCH('O5 Details by Class &amp; Accounts'!AZ$18, 'E2 Allocators'!$B$15:$W$15, 0),FALSE)*$E68)</f>
        <v>0</v>
      </c>
      <c r="BA68" s="1412">
        <f ca="1">IF(ISERROR(VLOOKUP(VLOOKUP($A68, 'E4 TB Allocation Details'!$A$18:$L$205, MATCH("Misc ID", 'E4 TB Allocation Details'!$A$18:$L$18, 0),FALSE), 'E2 Allocators'!$B$15:$W$361, MATCH('O5 Details by Class &amp; Accounts'!BA$18, 'E2 Allocators'!$B$15:$W$15, 0),FALSE)*$E68), 0, VLOOKUP(VLOOKUP($A68, 'E4 TB Allocation Details'!$A$18:$L$205, MATCH("Misc ID", 'E4 TB Allocation Details'!$A$18:$L$18, 0),FALSE), 'E2 Allocators'!$B$15:$W$361, MATCH('O5 Details by Class &amp; Accounts'!BA$18, 'E2 Allocators'!$B$15:$W$15, 0),FALSE)*$E68)</f>
        <v>0</v>
      </c>
      <c r="BB68" s="1412">
        <f ca="1">IF(ISERROR(VLOOKUP(VLOOKUP($A68, 'E4 TB Allocation Details'!$A$18:$L$205, MATCH("Misc ID", 'E4 TB Allocation Details'!$A$18:$L$18, 0),FALSE), 'E2 Allocators'!$B$15:$W$361, MATCH('O5 Details by Class &amp; Accounts'!BB$18, 'E2 Allocators'!$B$15:$W$15, 0),FALSE)*$E68), 0, VLOOKUP(VLOOKUP($A68, 'E4 TB Allocation Details'!$A$18:$L$205, MATCH("Misc ID", 'E4 TB Allocation Details'!$A$18:$L$18, 0),FALSE), 'E2 Allocators'!$B$15:$W$361, MATCH('O5 Details by Class &amp; Accounts'!BB$18, 'E2 Allocators'!$B$15:$W$15, 0),FALSE)*$E68)</f>
        <v>0</v>
      </c>
      <c r="BC68" s="1412">
        <f ca="1">IF(ISERROR(VLOOKUP(VLOOKUP($A68, 'E4 TB Allocation Details'!$A$18:$L$205, MATCH("Misc ID", 'E4 TB Allocation Details'!$A$18:$L$18, 0),FALSE), 'E2 Allocators'!$B$15:$W$361, MATCH('O5 Details by Class &amp; Accounts'!BC$18, 'E2 Allocators'!$B$15:$W$15, 0),FALSE)*$E68), 0, VLOOKUP(VLOOKUP($A68, 'E4 TB Allocation Details'!$A$18:$L$205, MATCH("Misc ID", 'E4 TB Allocation Details'!$A$18:$L$18, 0),FALSE), 'E2 Allocators'!$B$15:$W$361, MATCH('O5 Details by Class &amp; Accounts'!BC$18, 'E2 Allocators'!$B$15:$W$15, 0),FALSE)*$E68)</f>
        <v>0</v>
      </c>
      <c r="BD68" s="1412">
        <f ca="1">IF(ISERROR(VLOOKUP(VLOOKUP($A68, 'E4 TB Allocation Details'!$A$18:$L$205, MATCH("Misc ID", 'E4 TB Allocation Details'!$A$18:$L$18, 0),FALSE), 'E2 Allocators'!$B$15:$W$361, MATCH('O5 Details by Class &amp; Accounts'!BD$18, 'E2 Allocators'!$B$15:$W$15, 0),FALSE)*$E68), 0, VLOOKUP(VLOOKUP($A68, 'E4 TB Allocation Details'!$A$18:$L$205, MATCH("Misc ID", 'E4 TB Allocation Details'!$A$18:$L$18, 0),FALSE), 'E2 Allocators'!$B$15:$W$361, MATCH('O5 Details by Class &amp; Accounts'!BD$18, 'E2 Allocators'!$B$15:$W$15, 0),FALSE)*$E68)</f>
        <v>0</v>
      </c>
      <c r="BE68" s="1412">
        <f ca="1">IF(ISERROR(VLOOKUP(VLOOKUP($A68, 'E4 TB Allocation Details'!$A$18:$L$205, MATCH("Misc ID", 'E4 TB Allocation Details'!$A$18:$L$18, 0),FALSE), 'E2 Allocators'!$B$15:$W$361, MATCH('O5 Details by Class &amp; Accounts'!BE$18, 'E2 Allocators'!$B$15:$W$15, 0),FALSE)*$E68), 0, VLOOKUP(VLOOKUP($A68, 'E4 TB Allocation Details'!$A$18:$L$205, MATCH("Misc ID", 'E4 TB Allocation Details'!$A$18:$L$18, 0),FALSE), 'E2 Allocators'!$B$15:$W$361, MATCH('O5 Details by Class &amp; Accounts'!BE$18, 'E2 Allocators'!$B$15:$W$15, 0),FALSE)*$E68)</f>
        <v>0</v>
      </c>
      <c r="BF68" s="1412">
        <f ca="1">IF(ISERROR(VLOOKUP(VLOOKUP($A68, 'E4 TB Allocation Details'!$A$18:$L$205, MATCH("Misc ID", 'E4 TB Allocation Details'!$A$18:$L$18, 0),FALSE), 'E2 Allocators'!$B$15:$W$361, MATCH('O5 Details by Class &amp; Accounts'!BF$18, 'E2 Allocators'!$B$15:$W$15, 0),FALSE)*$E68), 0, VLOOKUP(VLOOKUP($A68, 'E4 TB Allocation Details'!$A$18:$L$205, MATCH("Misc ID", 'E4 TB Allocation Details'!$A$18:$L$18, 0),FALSE), 'E2 Allocators'!$B$15:$W$361, MATCH('O5 Details by Class &amp; Accounts'!BF$18, 'E2 Allocators'!$B$15:$W$15, 0),FALSE)*$E68)</f>
        <v>0</v>
      </c>
      <c r="BG68" s="1412">
        <f ca="1">IF(ISERROR(VLOOKUP(VLOOKUP($A68, 'E4 TB Allocation Details'!$A$18:$L$205, MATCH("Misc ID", 'E4 TB Allocation Details'!$A$18:$L$18, 0),FALSE), 'E2 Allocators'!$B$15:$W$361, MATCH('O5 Details by Class &amp; Accounts'!BG$18, 'E2 Allocators'!$B$15:$W$15, 0),FALSE)*$E68), 0, VLOOKUP(VLOOKUP($A68, 'E4 TB Allocation Details'!$A$18:$L$205, MATCH("Misc ID", 'E4 TB Allocation Details'!$A$18:$L$18, 0),FALSE), 'E2 Allocators'!$B$15:$W$361, MATCH('O5 Details by Class &amp; Accounts'!BG$18, 'E2 Allocators'!$B$15:$W$15, 0),FALSE)*$E68)</f>
        <v>0</v>
      </c>
      <c r="BH68" s="1412">
        <f ca="1">IF(ISERROR(VLOOKUP(VLOOKUP($A68, 'E4 TB Allocation Details'!$A$18:$L$205, MATCH("Misc ID", 'E4 TB Allocation Details'!$A$18:$L$18, 0),FALSE), 'E2 Allocators'!$B$15:$W$361, MATCH('O5 Details by Class &amp; Accounts'!BH$18, 'E2 Allocators'!$B$15:$W$15, 0),FALSE)*$E68), 0, VLOOKUP(VLOOKUP($A68, 'E4 TB Allocation Details'!$A$18:$L$205, MATCH("Misc ID", 'E4 TB Allocation Details'!$A$18:$L$18, 0),FALSE), 'E2 Allocators'!$B$15:$W$361, MATCH('O5 Details by Class &amp; Accounts'!BH$18, 'E2 Allocators'!$B$15:$W$15, 0),FALSE)*$E68)</f>
        <v>0</v>
      </c>
      <c r="BI68" s="1412">
        <f ca="1">IF(ISERROR(VLOOKUP(VLOOKUP($A68, 'E4 TB Allocation Details'!$A$18:$L$205, MATCH("Misc ID", 'E4 TB Allocation Details'!$A$18:$L$18, 0),FALSE), 'E2 Allocators'!$B$15:$W$361, MATCH('O5 Details by Class &amp; Accounts'!BI$18, 'E2 Allocators'!$B$15:$W$15, 0),FALSE)*$E68), 0, VLOOKUP(VLOOKUP($A68, 'E4 TB Allocation Details'!$A$18:$L$205, MATCH("Misc ID", 'E4 TB Allocation Details'!$A$18:$L$18, 0),FALSE), 'E2 Allocators'!$B$15:$W$361, MATCH('O5 Details by Class &amp; Accounts'!BI$18, 'E2 Allocators'!$B$15:$W$15, 0),FALSE)*$E68)</f>
        <v>0</v>
      </c>
      <c r="BJ68" s="1412">
        <f ca="1">IF(ISERROR(VLOOKUP(VLOOKUP($A68, 'E4 TB Allocation Details'!$A$18:$L$205, MATCH("Misc ID", 'E4 TB Allocation Details'!$A$18:$L$18, 0),FALSE), 'E2 Allocators'!$B$15:$W$361, MATCH('O5 Details by Class &amp; Accounts'!BJ$18, 'E2 Allocators'!$B$15:$W$15, 0),FALSE)*$E68), 0, VLOOKUP(VLOOKUP($A68, 'E4 TB Allocation Details'!$A$18:$L$205, MATCH("Misc ID", 'E4 TB Allocation Details'!$A$18:$L$18, 0),FALSE), 'E2 Allocators'!$B$15:$W$361, MATCH('O5 Details by Class &amp; Accounts'!BJ$18, 'E2 Allocators'!$B$15:$W$15, 0),FALSE)*$E68)</f>
        <v>0</v>
      </c>
      <c r="BK68" s="1412">
        <f ca="1">IF(ISERROR(VLOOKUP(VLOOKUP($A68, 'E4 TB Allocation Details'!$A$18:$L$205, MATCH("Misc ID", 'E4 TB Allocation Details'!$A$18:$L$18, 0),FALSE), 'E2 Allocators'!$B$15:$W$361, MATCH('O5 Details by Class &amp; Accounts'!BK$18, 'E2 Allocators'!$B$15:$W$15, 0),FALSE)*$E68), 0, VLOOKUP(VLOOKUP($A68, 'E4 TB Allocation Details'!$A$18:$L$205, MATCH("Misc ID", 'E4 TB Allocation Details'!$A$18:$L$18, 0),FALSE), 'E2 Allocators'!$B$15:$W$361, MATCH('O5 Details by Class &amp; Accounts'!BK$18, 'E2 Allocators'!$B$15:$W$15, 0),FALSE)*$E68)</f>
        <v>0</v>
      </c>
      <c r="BL68" s="1412">
        <f ca="1">IF(ISERROR(VLOOKUP(VLOOKUP($A68, 'E4 TB Allocation Details'!$A$18:$L$205, MATCH("Misc ID", 'E4 TB Allocation Details'!$A$18:$L$18, 0),FALSE), 'E2 Allocators'!$B$15:$W$361, MATCH('O5 Details by Class &amp; Accounts'!BL$18, 'E2 Allocators'!$B$15:$W$15, 0),FALSE)*$E68), 0, VLOOKUP(VLOOKUP($A68, 'E4 TB Allocation Details'!$A$18:$L$205, MATCH("Misc ID", 'E4 TB Allocation Details'!$A$18:$L$18, 0),FALSE), 'E2 Allocators'!$B$15:$W$361, MATCH('O5 Details by Class &amp; Accounts'!BL$18, 'E2 Allocators'!$B$15:$W$15, 0),FALSE)*$E68)</f>
        <v>0</v>
      </c>
      <c r="BM68" s="1412">
        <f ca="1">IF(ISERROR(VLOOKUP(VLOOKUP($A68, 'E4 TB Allocation Details'!$A$18:$L$205, MATCH("Misc ID", 'E4 TB Allocation Details'!$A$18:$L$18, 0),FALSE), 'E2 Allocators'!$B$15:$W$361, MATCH('O5 Details by Class &amp; Accounts'!BM$18, 'E2 Allocators'!$B$15:$W$15, 0),FALSE)*$E68), 0, VLOOKUP(VLOOKUP($A68, 'E4 TB Allocation Details'!$A$18:$L$205, MATCH("Misc ID", 'E4 TB Allocation Details'!$A$18:$L$18, 0),FALSE), 'E2 Allocators'!$B$15:$W$361, MATCH('O5 Details by Class &amp; Accounts'!BM$18, 'E2 Allocators'!$B$15:$W$15, 0),FALSE)*$E68)</f>
        <v>0</v>
      </c>
      <c r="BN68" s="1412">
        <f ca="1">IF(ISERROR(VLOOKUP(VLOOKUP($A68, 'E4 TB Allocation Details'!$A$18:$L$205, MATCH("Misc ID", 'E4 TB Allocation Details'!$A$18:$L$18, 0),FALSE), 'E2 Allocators'!$B$15:$W$361, MATCH('O5 Details by Class &amp; Accounts'!BN$18, 'E2 Allocators'!$B$15:$W$15, 0),FALSE)*$E68), 0, VLOOKUP(VLOOKUP($A68, 'E4 TB Allocation Details'!$A$18:$L$205, MATCH("Misc ID", 'E4 TB Allocation Details'!$A$18:$L$18, 0),FALSE), 'E2 Allocators'!$B$15:$W$361, MATCH('O5 Details by Class &amp; Accounts'!BN$18, 'E2 Allocators'!$B$15:$W$15, 0),FALSE)*$E68)</f>
        <v>0</v>
      </c>
      <c r="BO68" s="1412">
        <f ca="1">IF(ISERROR(VLOOKUP(VLOOKUP($A68, 'E4 TB Allocation Details'!$A$18:$L$205, MATCH("Misc ID", 'E4 TB Allocation Details'!$A$18:$L$18, 0),FALSE), 'E2 Allocators'!$B$15:$W$361, MATCH('O5 Details by Class &amp; Accounts'!BO$18, 'E2 Allocators'!$B$15:$W$15, 0),FALSE)*$E68), 0, VLOOKUP(VLOOKUP($A68, 'E4 TB Allocation Details'!$A$18:$L$205, MATCH("Misc ID", 'E4 TB Allocation Details'!$A$18:$L$18, 0),FALSE), 'E2 Allocators'!$B$15:$W$361, MATCH('O5 Details by Class &amp; Accounts'!BO$18, 'E2 Allocators'!$B$15:$W$15, 0),FALSE)*$E68)</f>
        <v>0</v>
      </c>
      <c r="BP68" s="1412">
        <f ca="1">IF(ISERROR(VLOOKUP(VLOOKUP($A68, 'E4 TB Allocation Details'!$A$18:$L$205, MATCH("Misc ID", 'E4 TB Allocation Details'!$A$18:$L$18, 0),FALSE), 'E2 Allocators'!$B$15:$W$361, MATCH('O5 Details by Class &amp; Accounts'!BP$18, 'E2 Allocators'!$B$15:$W$15, 0),FALSE)*$E68), 0, VLOOKUP(VLOOKUP($A68, 'E4 TB Allocation Details'!$A$18:$L$205, MATCH("Misc ID", 'E4 TB Allocation Details'!$A$18:$L$18, 0),FALSE), 'E2 Allocators'!$B$15:$W$361, MATCH('O5 Details by Class &amp; Accounts'!BP$18, 'E2 Allocators'!$B$15:$W$15, 0),FALSE)*$E68)</f>
        <v>0</v>
      </c>
      <c r="BQ68" s="1412">
        <f ca="1">IF(ISERROR(VLOOKUP(VLOOKUP($A68, 'E4 TB Allocation Details'!$A$18:$L$205, MATCH("Misc ID", 'E4 TB Allocation Details'!$A$18:$L$18, 0),FALSE), 'E2 Allocators'!$B$15:$W$361, MATCH('O5 Details by Class &amp; Accounts'!BQ$18, 'E2 Allocators'!$B$15:$W$15, 0),FALSE)*$E68), 0, VLOOKUP(VLOOKUP($A68, 'E4 TB Allocation Details'!$A$18:$L$205, MATCH("Misc ID", 'E4 TB Allocation Details'!$A$18:$L$18, 0),FALSE), 'E2 Allocators'!$B$15:$W$361, MATCH('O5 Details by Class &amp; Accounts'!BQ$18, 'E2 Allocators'!$B$15:$W$15, 0),FALSE)*$E68)</f>
        <v>0</v>
      </c>
      <c r="BR68" s="1412">
        <f ca="1">IF(ISERROR(VLOOKUP(VLOOKUP($A68, 'E4 TB Allocation Details'!$A$18:$L$205, MATCH("Misc ID", 'E4 TB Allocation Details'!$A$18:$L$18, 0),FALSE), 'E2 Allocators'!$B$15:$W$361, MATCH('O5 Details by Class &amp; Accounts'!BR$18, 'E2 Allocators'!$B$15:$W$15, 0),FALSE)*$E68), 0, VLOOKUP(VLOOKUP($A68, 'E4 TB Allocation Details'!$A$18:$L$205, MATCH("Misc ID", 'E4 TB Allocation Details'!$A$18:$L$18, 0),FALSE), 'E2 Allocators'!$B$15:$W$361, MATCH('O5 Details by Class &amp; Accounts'!BR$18, 'E2 Allocators'!$B$15:$W$15, 0),FALSE)*$E68)</f>
        <v>0</v>
      </c>
      <c r="BS68" s="1412">
        <f t="shared" si="11"/>
        <v>0</v>
      </c>
      <c r="BT68" s="1412">
        <f ca="1">IF(ISERROR(VLOOKUP(VLOOKUP($A68, 'E4 TB Allocation Details'!$A$18:$L$205, MATCH("A &amp; G ID", 'E4 TB Allocation Details'!$A$18:$L$18, 0),FALSE), 'E2 Allocators'!$B$15:$W$361, MATCH('O5 Details by Class &amp; Accounts'!BT$18, 'E2 Allocators'!$B$15:$W$15, 0),FALSE)*$E68), 0, VLOOKUP(VLOOKUP($A68, 'E4 TB Allocation Details'!$A$18:$L$205, MATCH("A &amp; G ID", 'E4 TB Allocation Details'!$A$18:$L$18, 0),FALSE), 'E2 Allocators'!$B$15:$W$361, MATCH('O5 Details by Class &amp; Accounts'!BT$18, 'E2 Allocators'!$B$15:$W$15, 0),FALSE)*$E68)</f>
        <v>14543.299418150169</v>
      </c>
      <c r="BU68" s="1412">
        <f ca="1">IF(ISERROR(VLOOKUP(VLOOKUP($A68, 'E4 TB Allocation Details'!$A$18:$L$205, MATCH("A &amp; G ID", 'E4 TB Allocation Details'!$A$18:$L$18, 0),FALSE), 'E2 Allocators'!$B$15:$W$361, MATCH('O5 Details by Class &amp; Accounts'!BU$18, 'E2 Allocators'!$B$15:$W$15, 0),FALSE)*$E68), 0, VLOOKUP(VLOOKUP($A68, 'E4 TB Allocation Details'!$A$18:$L$205, MATCH("A &amp; G ID", 'E4 TB Allocation Details'!$A$18:$L$18, 0),FALSE), 'E2 Allocators'!$B$15:$W$361, MATCH('O5 Details by Class &amp; Accounts'!BU$18, 'E2 Allocators'!$B$15:$W$15, 0),FALSE)*$E68)</f>
        <v>5010.794829605702</v>
      </c>
      <c r="BV68" s="1412">
        <f ca="1">IF(ISERROR(VLOOKUP(VLOOKUP($A68, 'E4 TB Allocation Details'!$A$18:$L$205, MATCH("A &amp; G ID", 'E4 TB Allocation Details'!$A$18:$L$18, 0),FALSE), 'E2 Allocators'!$B$15:$W$361, MATCH('O5 Details by Class &amp; Accounts'!BV$18, 'E2 Allocators'!$B$15:$W$15, 0),FALSE)*$E68), 0, VLOOKUP(VLOOKUP($A68, 'E4 TB Allocation Details'!$A$18:$L$205, MATCH("A &amp; G ID", 'E4 TB Allocation Details'!$A$18:$L$18, 0),FALSE), 'E2 Allocators'!$B$15:$W$361, MATCH('O5 Details by Class &amp; Accounts'!BV$18, 'E2 Allocators'!$B$15:$W$15, 0),FALSE)*$E68)</f>
        <v>7210.7758469695473</v>
      </c>
      <c r="BW68" s="1412">
        <f ca="1">IF(ISERROR(VLOOKUP(VLOOKUP($A68, 'E4 TB Allocation Details'!$A$18:$L$205, MATCH("A &amp; G ID", 'E4 TB Allocation Details'!$A$18:$L$18, 0),FALSE), 'E2 Allocators'!$B$15:$W$361, MATCH('O5 Details by Class &amp; Accounts'!BW$18, 'E2 Allocators'!$B$15:$W$15, 0),FALSE)*$E68), 0, VLOOKUP(VLOOKUP($A68, 'E4 TB Allocation Details'!$A$18:$L$205, MATCH("A &amp; G ID", 'E4 TB Allocation Details'!$A$18:$L$18, 0),FALSE), 'E2 Allocators'!$B$15:$W$361, MATCH('O5 Details by Class &amp; Accounts'!BW$18, 'E2 Allocators'!$B$15:$W$15, 0),FALSE)*$E68)</f>
        <v>0</v>
      </c>
      <c r="BX68" s="1412">
        <f ca="1">IF(ISERROR(VLOOKUP(VLOOKUP($A68, 'E4 TB Allocation Details'!$A$18:$L$205, MATCH("A &amp; G ID", 'E4 TB Allocation Details'!$A$18:$L$18, 0),FALSE), 'E2 Allocators'!$B$15:$W$361, MATCH('O5 Details by Class &amp; Accounts'!BX$18, 'E2 Allocators'!$B$15:$W$15, 0),FALSE)*$E68), 0, VLOOKUP(VLOOKUP($A68, 'E4 TB Allocation Details'!$A$18:$L$205, MATCH("A &amp; G ID", 'E4 TB Allocation Details'!$A$18:$L$18, 0),FALSE), 'E2 Allocators'!$B$15:$W$361, MATCH('O5 Details by Class &amp; Accounts'!BX$18, 'E2 Allocators'!$B$15:$W$15, 0),FALSE)*$E68)</f>
        <v>0</v>
      </c>
      <c r="BY68" s="1412">
        <f ca="1">IF(ISERROR(VLOOKUP(VLOOKUP($A68, 'E4 TB Allocation Details'!$A$18:$L$205, MATCH("A &amp; G ID", 'E4 TB Allocation Details'!$A$18:$L$18, 0),FALSE), 'E2 Allocators'!$B$15:$W$361, MATCH('O5 Details by Class &amp; Accounts'!BY$18, 'E2 Allocators'!$B$15:$W$15, 0),FALSE)*$E68), 0, VLOOKUP(VLOOKUP($A68, 'E4 TB Allocation Details'!$A$18:$L$205, MATCH("A &amp; G ID", 'E4 TB Allocation Details'!$A$18:$L$18, 0),FALSE), 'E2 Allocators'!$B$15:$W$361, MATCH('O5 Details by Class &amp; Accounts'!BY$18, 'E2 Allocators'!$B$15:$W$15, 0),FALSE)*$E68)</f>
        <v>0</v>
      </c>
      <c r="BZ68" s="1412">
        <f ca="1">IF(ISERROR(VLOOKUP(VLOOKUP($A68, 'E4 TB Allocation Details'!$A$18:$L$205, MATCH("A &amp; G ID", 'E4 TB Allocation Details'!$A$18:$L$18, 0),FALSE), 'E2 Allocators'!$B$15:$W$361, MATCH('O5 Details by Class &amp; Accounts'!BZ$18, 'E2 Allocators'!$B$15:$W$15, 0),FALSE)*$E68), 0, VLOOKUP(VLOOKUP($A68, 'E4 TB Allocation Details'!$A$18:$L$205, MATCH("A &amp; G ID", 'E4 TB Allocation Details'!$A$18:$L$18, 0),FALSE), 'E2 Allocators'!$B$15:$W$361, MATCH('O5 Details by Class &amp; Accounts'!BZ$18, 'E2 Allocators'!$B$15:$W$15, 0),FALSE)*$E68)</f>
        <v>2023.2663816370234</v>
      </c>
      <c r="CA68" s="1412">
        <f ca="1">IF(ISERROR(VLOOKUP(VLOOKUP($A68, 'E4 TB Allocation Details'!$A$18:$L$205, MATCH("A &amp; G ID", 'E4 TB Allocation Details'!$A$18:$L$18, 0),FALSE), 'E2 Allocators'!$B$15:$W$361, MATCH('O5 Details by Class &amp; Accounts'!CA$18, 'E2 Allocators'!$B$15:$W$15, 0),FALSE)*$E68), 0, VLOOKUP(VLOOKUP($A68, 'E4 TB Allocation Details'!$A$18:$L$205, MATCH("A &amp; G ID", 'E4 TB Allocation Details'!$A$18:$L$18, 0),FALSE), 'E2 Allocators'!$B$15:$W$361, MATCH('O5 Details by Class &amp; Accounts'!CA$18, 'E2 Allocators'!$B$15:$W$15, 0),FALSE)*$E68)</f>
        <v>111.01793532282049</v>
      </c>
      <c r="CB68" s="1412">
        <f ca="1">IF(ISERROR(VLOOKUP(VLOOKUP($A68, 'E4 TB Allocation Details'!$A$18:$L$205, MATCH("A &amp; G ID", 'E4 TB Allocation Details'!$A$18:$L$18, 0),FALSE), 'E2 Allocators'!$B$15:$W$361, MATCH('O5 Details by Class &amp; Accounts'!CB$18, 'E2 Allocators'!$B$15:$W$15, 0),FALSE)*$E68), 0, VLOOKUP(VLOOKUP($A68, 'E4 TB Allocation Details'!$A$18:$L$205, MATCH("A &amp; G ID", 'E4 TB Allocation Details'!$A$18:$L$18, 0),FALSE), 'E2 Allocators'!$B$15:$W$361, MATCH('O5 Details by Class &amp; Accounts'!CB$18, 'E2 Allocators'!$B$15:$W$15, 0),FALSE)*$E68)</f>
        <v>100.84558831473987</v>
      </c>
      <c r="CC68" s="1412">
        <f ca="1">IF(ISERROR(VLOOKUP(VLOOKUP($A68, 'E4 TB Allocation Details'!$A$18:$L$205, MATCH("A &amp; G ID", 'E4 TB Allocation Details'!$A$18:$L$18, 0),FALSE), 'E2 Allocators'!$B$15:$W$361, MATCH('O5 Details by Class &amp; Accounts'!CC$18, 'E2 Allocators'!$B$15:$W$15, 0),FALSE)*$E68), 0, VLOOKUP(VLOOKUP($A68, 'E4 TB Allocation Details'!$A$18:$L$205, MATCH("A &amp; G ID", 'E4 TB Allocation Details'!$A$18:$L$18, 0),FALSE), 'E2 Allocators'!$B$15:$W$361, MATCH('O5 Details by Class &amp; Accounts'!CC$18, 'E2 Allocators'!$B$15:$W$15, 0),FALSE)*$E68)</f>
        <v>0</v>
      </c>
      <c r="CD68" s="1412">
        <f ca="1">IF(ISERROR(VLOOKUP(VLOOKUP($A68, 'E4 TB Allocation Details'!$A$18:$L$205, MATCH("A &amp; G ID", 'E4 TB Allocation Details'!$A$18:$L$18, 0),FALSE), 'E2 Allocators'!$B$15:$W$361, MATCH('O5 Details by Class &amp; Accounts'!CD$18, 'E2 Allocators'!$B$15:$W$15, 0),FALSE)*$E68), 0, VLOOKUP(VLOOKUP($A68, 'E4 TB Allocation Details'!$A$18:$L$205, MATCH("A &amp; G ID", 'E4 TB Allocation Details'!$A$18:$L$18, 0),FALSE), 'E2 Allocators'!$B$15:$W$361, MATCH('O5 Details by Class &amp; Accounts'!CD$18, 'E2 Allocators'!$B$15:$W$15, 0),FALSE)*$E68)</f>
        <v>0</v>
      </c>
      <c r="CE68" s="1412">
        <f ca="1">IF(ISERROR(VLOOKUP(VLOOKUP($A68, 'E4 TB Allocation Details'!$A$18:$L$205, MATCH("A &amp; G ID", 'E4 TB Allocation Details'!$A$18:$L$18, 0),FALSE), 'E2 Allocators'!$B$15:$W$361, MATCH('O5 Details by Class &amp; Accounts'!CE$18, 'E2 Allocators'!$B$15:$W$15, 0),FALSE)*$E68), 0, VLOOKUP(VLOOKUP($A68, 'E4 TB Allocation Details'!$A$18:$L$205, MATCH("A &amp; G ID", 'E4 TB Allocation Details'!$A$18:$L$18, 0),FALSE), 'E2 Allocators'!$B$15:$W$361, MATCH('O5 Details by Class &amp; Accounts'!CE$18, 'E2 Allocators'!$B$15:$W$15, 0),FALSE)*$E68)</f>
        <v>0</v>
      </c>
      <c r="CF68" s="1412">
        <f ca="1">IF(ISERROR(VLOOKUP(VLOOKUP($A68, 'E4 TB Allocation Details'!$A$18:$L$205, MATCH("A &amp; G ID", 'E4 TB Allocation Details'!$A$18:$L$18, 0),FALSE), 'E2 Allocators'!$B$15:$W$361, MATCH('O5 Details by Class &amp; Accounts'!CF$18, 'E2 Allocators'!$B$15:$W$15, 0),FALSE)*$E68), 0, VLOOKUP(VLOOKUP($A68, 'E4 TB Allocation Details'!$A$18:$L$205, MATCH("A &amp; G ID", 'E4 TB Allocation Details'!$A$18:$L$18, 0),FALSE), 'E2 Allocators'!$B$15:$W$361, MATCH('O5 Details by Class &amp; Accounts'!CF$18, 'E2 Allocators'!$B$15:$W$15, 0),FALSE)*$E68)</f>
        <v>0</v>
      </c>
      <c r="CG68" s="1412">
        <f ca="1">IF(ISERROR(VLOOKUP(VLOOKUP($A68, 'E4 TB Allocation Details'!$A$18:$L$205, MATCH("A &amp; G ID", 'E4 TB Allocation Details'!$A$18:$L$18, 0),FALSE), 'E2 Allocators'!$B$15:$W$361, MATCH('O5 Details by Class &amp; Accounts'!CG$18, 'E2 Allocators'!$B$15:$W$15, 0),FALSE)*$E68), 0, VLOOKUP(VLOOKUP($A68, 'E4 TB Allocation Details'!$A$18:$L$205, MATCH("A &amp; G ID", 'E4 TB Allocation Details'!$A$18:$L$18, 0),FALSE), 'E2 Allocators'!$B$15:$W$361, MATCH('O5 Details by Class &amp; Accounts'!CG$18, 'E2 Allocators'!$B$15:$W$15, 0),FALSE)*$E68)</f>
        <v>0</v>
      </c>
      <c r="CH68" s="1412">
        <f ca="1">IF(ISERROR(VLOOKUP(VLOOKUP($A68, 'E4 TB Allocation Details'!$A$18:$L$205, MATCH("A &amp; G ID", 'E4 TB Allocation Details'!$A$18:$L$18, 0),FALSE), 'E2 Allocators'!$B$15:$W$361, MATCH('O5 Details by Class &amp; Accounts'!CH$18, 'E2 Allocators'!$B$15:$W$15, 0),FALSE)*$E68), 0, VLOOKUP(VLOOKUP($A68, 'E4 TB Allocation Details'!$A$18:$L$205, MATCH("A &amp; G ID", 'E4 TB Allocation Details'!$A$18:$L$18, 0),FALSE), 'E2 Allocators'!$B$15:$W$361, MATCH('O5 Details by Class &amp; Accounts'!CH$18, 'E2 Allocators'!$B$15:$W$15, 0),FALSE)*$E68)</f>
        <v>0</v>
      </c>
      <c r="CI68" s="1412">
        <f ca="1">IF(ISERROR(VLOOKUP(VLOOKUP($A68, 'E4 TB Allocation Details'!$A$18:$L$205, MATCH("A &amp; G ID", 'E4 TB Allocation Details'!$A$18:$L$18, 0),FALSE), 'E2 Allocators'!$B$15:$W$361, MATCH('O5 Details by Class &amp; Accounts'!CI$18, 'E2 Allocators'!$B$15:$W$15, 0),FALSE)*$E68), 0, VLOOKUP(VLOOKUP($A68, 'E4 TB Allocation Details'!$A$18:$L$205, MATCH("A &amp; G ID", 'E4 TB Allocation Details'!$A$18:$L$18, 0),FALSE), 'E2 Allocators'!$B$15:$W$361, MATCH('O5 Details by Class &amp; Accounts'!CI$18, 'E2 Allocators'!$B$15:$W$15, 0),FALSE)*$E68)</f>
        <v>0</v>
      </c>
      <c r="CJ68" s="1412">
        <f ca="1">IF(ISERROR(VLOOKUP(VLOOKUP($A68, 'E4 TB Allocation Details'!$A$18:$L$205, MATCH("A &amp; G ID", 'E4 TB Allocation Details'!$A$18:$L$18, 0),FALSE), 'E2 Allocators'!$B$15:$W$361, MATCH('O5 Details by Class &amp; Accounts'!CJ$18, 'E2 Allocators'!$B$15:$W$15, 0),FALSE)*$E68), 0, VLOOKUP(VLOOKUP($A68, 'E4 TB Allocation Details'!$A$18:$L$205, MATCH("A &amp; G ID", 'E4 TB Allocation Details'!$A$18:$L$18, 0),FALSE), 'E2 Allocators'!$B$15:$W$361, MATCH('O5 Details by Class &amp; Accounts'!CJ$18, 'E2 Allocators'!$B$15:$W$15, 0),FALSE)*$E68)</f>
        <v>0</v>
      </c>
      <c r="CK68" s="1412">
        <f ca="1">IF(ISERROR(VLOOKUP(VLOOKUP($A68, 'E4 TB Allocation Details'!$A$18:$L$205, MATCH("A &amp; G ID", 'E4 TB Allocation Details'!$A$18:$L$18, 0),FALSE), 'E2 Allocators'!$B$15:$W$361, MATCH('O5 Details by Class &amp; Accounts'!CK$18, 'E2 Allocators'!$B$15:$W$15, 0),FALSE)*$E68), 0, VLOOKUP(VLOOKUP($A68, 'E4 TB Allocation Details'!$A$18:$L$205, MATCH("A &amp; G ID", 'E4 TB Allocation Details'!$A$18:$L$18, 0),FALSE), 'E2 Allocators'!$B$15:$W$361, MATCH('O5 Details by Class &amp; Accounts'!CK$18, 'E2 Allocators'!$B$15:$W$15, 0),FALSE)*$E68)</f>
        <v>0</v>
      </c>
      <c r="CL68" s="1412">
        <f ca="1">IF(ISERROR(VLOOKUP(VLOOKUP($A68, 'E4 TB Allocation Details'!$A$18:$L$205, MATCH("A &amp; G ID", 'E4 TB Allocation Details'!$A$18:$L$18, 0),FALSE), 'E2 Allocators'!$B$15:$W$361, MATCH('O5 Details by Class &amp; Accounts'!CL$18, 'E2 Allocators'!$B$15:$W$15, 0),FALSE)*$E68), 0, VLOOKUP(VLOOKUP($A68, 'E4 TB Allocation Details'!$A$18:$L$205, MATCH("A &amp; G ID", 'E4 TB Allocation Details'!$A$18:$L$18, 0),FALSE), 'E2 Allocators'!$B$15:$W$361, MATCH('O5 Details by Class &amp; Accounts'!CL$18, 'E2 Allocators'!$B$15:$W$15, 0),FALSE)*$E68)</f>
        <v>0</v>
      </c>
      <c r="CM68" s="1412">
        <f ca="1">IF(ISERROR(VLOOKUP(VLOOKUP($A68, 'E4 TB Allocation Details'!$A$18:$L$205, MATCH("A &amp; G ID", 'E4 TB Allocation Details'!$A$18:$L$18, 0),FALSE), 'E2 Allocators'!$B$15:$W$361, MATCH('O5 Details by Class &amp; Accounts'!CM$18, 'E2 Allocators'!$B$15:$W$15, 0),FALSE)*$E68), 0, VLOOKUP(VLOOKUP($A68, 'E4 TB Allocation Details'!$A$18:$L$205, MATCH("A &amp; G ID", 'E4 TB Allocation Details'!$A$18:$L$18, 0),FALSE), 'E2 Allocators'!$B$15:$W$361, MATCH('O5 Details by Class &amp; Accounts'!CM$18, 'E2 Allocators'!$B$15:$W$15, 0),FALSE)*$E68)</f>
        <v>0</v>
      </c>
      <c r="CN68" s="1412">
        <f t="shared" si="12"/>
        <v>29000</v>
      </c>
      <c r="CO68" s="1792">
        <f t="shared" si="7"/>
        <v>0</v>
      </c>
      <c r="CQ68" s="2087" t="s">
        <v>343</v>
      </c>
    </row>
    <row r="69" spans="1:95" s="81" customFormat="1" ht="12.75">
      <c r="A69" s="1170">
        <v>1940</v>
      </c>
      <c r="B69" s="452" t="s">
        <v>961</v>
      </c>
      <c r="C69" s="1789">
        <f ca="1">IF(ISERROR(VLOOKUP($A69,'I3 TB Data'!$A$23:$H$458,MATCH('O5 Details by Class &amp; Accounts'!$C$18, 'I3 TB Data'!$A$23:$H$23,0),0)), 0, VLOOKUP($A69,'I3 TB Data'!$A$23:$H$458,MATCH('O5 Details by Class &amp; Accounts'!$C$18,'I3 TB Data'!$A$23:$H$23,0),0))</f>
        <v>253000</v>
      </c>
      <c r="D69" s="1790">
        <f ca="1">'I4 BO ASSETS'!E70</f>
        <v>0</v>
      </c>
      <c r="E69" s="1789">
        <f t="shared" si="6"/>
        <v>253000</v>
      </c>
      <c r="F69" s="1791">
        <f ca="1">IF(ISERROR(VLOOKUP($A69, 'E1 Categorization'!A33:E122, MATCH("Customer Component", 'E1 Categorization'!$A$33:$E$33,0), 0)), 0, IF(VLOOKUP($A69, 'E1 Categorization'!A33:E122, MATCH("Customer Component", 'E1 Categorization'!$A$33:$E$33,0), 0)=0, 'O5 Details by Class &amp; Accounts'!$E69, IF(AND(VLOOKUP($A69, 'E1 Categorization'!A33:E122, MATCH("Customer Component", 'E1 Categorization'!$A$33:$E$33,0), 0) &gt;0, VLOOKUP($A69, 'E1 Categorization'!A33:E122, MATCH("Customer Component", 'E1 Categorization'!$A$33:$E$33,0), 0)&lt;1), 'O5 Details by Class &amp; Accounts'!$E69*(1-VLOOKUP($A69, 'E1 Categorization'!A33:E122, MATCH("Customer Component", 'E1 Categorization'!$A$33:$E$33,0), 0)), 0)))</f>
        <v>0</v>
      </c>
      <c r="G69" s="1791">
        <f ca="1">IF(ISERROR(VLOOKUP($A69, 'E1 Categorization'!A33:E122, MATCH("Customer Component", 'E1 Categorization'!$A$33:$E$33,0), 0)),0, IF(VLOOKUP($A69, 'E1 Categorization'!A33:E122, MATCH("Customer Component", 'E1 Categorization'!$A$33:$E$33,0), 0)=0, 0, IF(AND(VLOOKUP($A69, 'E1 Categorization'!A33:E122, MATCH("Customer Component", 'E1 Categorization'!$A$33:$E$33,0), 0) &gt;0, VLOOKUP($A69, 'E1 Categorization'!A33:E122, MATCH("Customer Component", 'E1 Categorization'!$A$33:$E$33,0), 0)&lt;1), 'O5 Details by Class &amp; Accounts'!$E69*(VLOOKUP($A69, 'E1 Categorization'!A33:E122, MATCH("Customer Component", 'E1 Categorization'!$A$33:$E$33,0), 0)), 'O5 Details by Class &amp; Accounts'!$E69)))</f>
        <v>0</v>
      </c>
      <c r="H69" s="1412">
        <f t="shared" si="8"/>
        <v>0</v>
      </c>
      <c r="I69" s="1412">
        <f ca="1">IF(ISERROR(VLOOKUP(VLOOKUP($A69, 'E4 TB Allocation Details'!$A$18:$L$205, MATCH("Demand ID", 'E4 TB Allocation Details'!$A$18:$L$18, 0),FALSE), 'E2 Allocators'!$B$15:$W$361, MATCH('O5 Details by Class &amp; Accounts'!I$18, 'E2 Allocators'!$B$15:$W$15, 0),FALSE)*$F69), 0, VLOOKUP(VLOOKUP($A69, 'E4 TB Allocation Details'!$A$18:$L$205, MATCH("Demand ID", 'E4 TB Allocation Details'!$A$18:$L$18, 0),FALSE), 'E2 Allocators'!$B$15:$W$361, MATCH('O5 Details by Class &amp; Accounts'!I$18, 'E2 Allocators'!$B$15:$W$15, 0),FALSE)*$F69)</f>
        <v>0</v>
      </c>
      <c r="J69" s="1412">
        <f ca="1">IF(ISERROR(VLOOKUP(VLOOKUP($A69, 'E4 TB Allocation Details'!$A$18:$L$205, MATCH("Demand ID", 'E4 TB Allocation Details'!$A$18:$L$18, 0),FALSE), 'E2 Allocators'!$B$15:$W$361, MATCH('O5 Details by Class &amp; Accounts'!J$18, 'E2 Allocators'!$B$15:$W$15, 0),FALSE)*$F69), 0, VLOOKUP(VLOOKUP($A69, 'E4 TB Allocation Details'!$A$18:$L$205, MATCH("Demand ID", 'E4 TB Allocation Details'!$A$18:$L$18, 0),FALSE), 'E2 Allocators'!$B$15:$W$361, MATCH('O5 Details by Class &amp; Accounts'!J$18, 'E2 Allocators'!$B$15:$W$15, 0),FALSE)*$F69)</f>
        <v>0</v>
      </c>
      <c r="K69" s="1412">
        <f ca="1">IF(ISERROR(VLOOKUP(VLOOKUP($A69, 'E4 TB Allocation Details'!$A$18:$L$205, MATCH("Demand ID", 'E4 TB Allocation Details'!$A$18:$L$18, 0),FALSE), 'E2 Allocators'!$B$15:$W$361, MATCH('O5 Details by Class &amp; Accounts'!K$18, 'E2 Allocators'!$B$15:$W$15, 0),FALSE)*$F69), 0, VLOOKUP(VLOOKUP($A69, 'E4 TB Allocation Details'!$A$18:$L$205, MATCH("Demand ID", 'E4 TB Allocation Details'!$A$18:$L$18, 0),FALSE), 'E2 Allocators'!$B$15:$W$361, MATCH('O5 Details by Class &amp; Accounts'!K$18, 'E2 Allocators'!$B$15:$W$15, 0),FALSE)*$F69)</f>
        <v>0</v>
      </c>
      <c r="L69" s="1412">
        <f ca="1">IF(ISERROR(VLOOKUP(VLOOKUP($A69, 'E4 TB Allocation Details'!$A$18:$L$205, MATCH("Demand ID", 'E4 TB Allocation Details'!$A$18:$L$18, 0),FALSE), 'E2 Allocators'!$B$15:$W$361, MATCH('O5 Details by Class &amp; Accounts'!L$18, 'E2 Allocators'!$B$15:$W$15, 0),FALSE)*$F69), 0, VLOOKUP(VLOOKUP($A69, 'E4 TB Allocation Details'!$A$18:$L$205, MATCH("Demand ID", 'E4 TB Allocation Details'!$A$18:$L$18, 0),FALSE), 'E2 Allocators'!$B$15:$W$361, MATCH('O5 Details by Class &amp; Accounts'!L$18, 'E2 Allocators'!$B$15:$W$15, 0),FALSE)*$F69)</f>
        <v>0</v>
      </c>
      <c r="M69" s="1412">
        <f ca="1">IF(ISERROR(VLOOKUP(VLOOKUP($A69, 'E4 TB Allocation Details'!$A$18:$L$205, MATCH("Demand ID", 'E4 TB Allocation Details'!$A$18:$L$18, 0),FALSE), 'E2 Allocators'!$B$15:$W$361, MATCH('O5 Details by Class &amp; Accounts'!M$18, 'E2 Allocators'!$B$15:$W$15, 0),FALSE)*$F69), 0, VLOOKUP(VLOOKUP($A69, 'E4 TB Allocation Details'!$A$18:$L$205, MATCH("Demand ID", 'E4 TB Allocation Details'!$A$18:$L$18, 0),FALSE), 'E2 Allocators'!$B$15:$W$361, MATCH('O5 Details by Class &amp; Accounts'!M$18, 'E2 Allocators'!$B$15:$W$15, 0),FALSE)*$F69)</f>
        <v>0</v>
      </c>
      <c r="N69" s="1412">
        <f ca="1">IF(ISERROR(VLOOKUP(VLOOKUP($A69, 'E4 TB Allocation Details'!$A$18:$L$205, MATCH("Demand ID", 'E4 TB Allocation Details'!$A$18:$L$18, 0),FALSE), 'E2 Allocators'!$B$15:$W$361, MATCH('O5 Details by Class &amp; Accounts'!N$18, 'E2 Allocators'!$B$15:$W$15, 0),FALSE)*$F69), 0, VLOOKUP(VLOOKUP($A69, 'E4 TB Allocation Details'!$A$18:$L$205, MATCH("Demand ID", 'E4 TB Allocation Details'!$A$18:$L$18, 0),FALSE), 'E2 Allocators'!$B$15:$W$361, MATCH('O5 Details by Class &amp; Accounts'!N$18, 'E2 Allocators'!$B$15:$W$15, 0),FALSE)*$F69)</f>
        <v>0</v>
      </c>
      <c r="O69" s="1412">
        <f ca="1">IF(ISERROR(VLOOKUP(VLOOKUP($A69, 'E4 TB Allocation Details'!$A$18:$L$205, MATCH("Demand ID", 'E4 TB Allocation Details'!$A$18:$L$18, 0),FALSE), 'E2 Allocators'!$B$15:$W$361, MATCH('O5 Details by Class &amp; Accounts'!O$18, 'E2 Allocators'!$B$15:$W$15, 0),FALSE)*$F69), 0, VLOOKUP(VLOOKUP($A69, 'E4 TB Allocation Details'!$A$18:$L$205, MATCH("Demand ID", 'E4 TB Allocation Details'!$A$18:$L$18, 0),FALSE), 'E2 Allocators'!$B$15:$W$361, MATCH('O5 Details by Class &amp; Accounts'!O$18, 'E2 Allocators'!$B$15:$W$15, 0),FALSE)*$F69)</f>
        <v>0</v>
      </c>
      <c r="P69" s="1412">
        <f ca="1">IF(ISERROR(VLOOKUP(VLOOKUP($A69, 'E4 TB Allocation Details'!$A$18:$L$205, MATCH("Demand ID", 'E4 TB Allocation Details'!$A$18:$L$18, 0),FALSE), 'E2 Allocators'!$B$15:$W$361, MATCH('O5 Details by Class &amp; Accounts'!P$18, 'E2 Allocators'!$B$15:$W$15, 0),FALSE)*$F69), 0, VLOOKUP(VLOOKUP($A69, 'E4 TB Allocation Details'!$A$18:$L$205, MATCH("Demand ID", 'E4 TB Allocation Details'!$A$18:$L$18, 0),FALSE), 'E2 Allocators'!$B$15:$W$361, MATCH('O5 Details by Class &amp; Accounts'!P$18, 'E2 Allocators'!$B$15:$W$15, 0),FALSE)*$F69)</f>
        <v>0</v>
      </c>
      <c r="Q69" s="1412">
        <f ca="1">IF(ISERROR(VLOOKUP(VLOOKUP($A69, 'E4 TB Allocation Details'!$A$18:$L$205, MATCH("Demand ID", 'E4 TB Allocation Details'!$A$18:$L$18, 0),FALSE), 'E2 Allocators'!$B$15:$W$361, MATCH('O5 Details by Class &amp; Accounts'!Q$18, 'E2 Allocators'!$B$15:$W$15, 0),FALSE)*$F69), 0, VLOOKUP(VLOOKUP($A69, 'E4 TB Allocation Details'!$A$18:$L$205, MATCH("Demand ID", 'E4 TB Allocation Details'!$A$18:$L$18, 0),FALSE), 'E2 Allocators'!$B$15:$W$361, MATCH('O5 Details by Class &amp; Accounts'!Q$18, 'E2 Allocators'!$B$15:$W$15, 0),FALSE)*$F69)</f>
        <v>0</v>
      </c>
      <c r="R69" s="1412">
        <f ca="1">IF(ISERROR(VLOOKUP(VLOOKUP($A69, 'E4 TB Allocation Details'!$A$18:$L$205, MATCH("Demand ID", 'E4 TB Allocation Details'!$A$18:$L$18, 0),FALSE), 'E2 Allocators'!$B$15:$W$361, MATCH('O5 Details by Class &amp; Accounts'!R$18, 'E2 Allocators'!$B$15:$W$15, 0),FALSE)*$F69), 0, VLOOKUP(VLOOKUP($A69, 'E4 TB Allocation Details'!$A$18:$L$205, MATCH("Demand ID", 'E4 TB Allocation Details'!$A$18:$L$18, 0),FALSE), 'E2 Allocators'!$B$15:$W$361, MATCH('O5 Details by Class &amp; Accounts'!R$18, 'E2 Allocators'!$B$15:$W$15, 0),FALSE)*$F69)</f>
        <v>0</v>
      </c>
      <c r="S69" s="1412">
        <f ca="1">IF(ISERROR(VLOOKUP(VLOOKUP($A69, 'E4 TB Allocation Details'!$A$18:$L$205, MATCH("Demand ID", 'E4 TB Allocation Details'!$A$18:$L$18, 0),FALSE), 'E2 Allocators'!$B$15:$W$361, MATCH('O5 Details by Class &amp; Accounts'!S$18, 'E2 Allocators'!$B$15:$W$15, 0),FALSE)*$F69), 0, VLOOKUP(VLOOKUP($A69, 'E4 TB Allocation Details'!$A$18:$L$205, MATCH("Demand ID", 'E4 TB Allocation Details'!$A$18:$L$18, 0),FALSE), 'E2 Allocators'!$B$15:$W$361, MATCH('O5 Details by Class &amp; Accounts'!S$18, 'E2 Allocators'!$B$15:$W$15, 0),FALSE)*$F69)</f>
        <v>0</v>
      </c>
      <c r="T69" s="1412">
        <f ca="1">IF(ISERROR(VLOOKUP(VLOOKUP($A69, 'E4 TB Allocation Details'!$A$18:$L$205, MATCH("Demand ID", 'E4 TB Allocation Details'!$A$18:$L$18, 0),FALSE), 'E2 Allocators'!$B$15:$W$361, MATCH('O5 Details by Class &amp; Accounts'!T$18, 'E2 Allocators'!$B$15:$W$15, 0),FALSE)*$F69), 0, VLOOKUP(VLOOKUP($A69, 'E4 TB Allocation Details'!$A$18:$L$205, MATCH("Demand ID", 'E4 TB Allocation Details'!$A$18:$L$18, 0),FALSE), 'E2 Allocators'!$B$15:$W$361, MATCH('O5 Details by Class &amp; Accounts'!T$18, 'E2 Allocators'!$B$15:$W$15, 0),FALSE)*$F69)</f>
        <v>0</v>
      </c>
      <c r="U69" s="1412">
        <f ca="1">IF(ISERROR(VLOOKUP(VLOOKUP($A69, 'E4 TB Allocation Details'!$A$18:$L$205, MATCH("Demand ID", 'E4 TB Allocation Details'!$A$18:$L$18, 0),FALSE), 'E2 Allocators'!$B$15:$W$361, MATCH('O5 Details by Class &amp; Accounts'!U$18, 'E2 Allocators'!$B$15:$W$15, 0),FALSE)*$F69), 0, VLOOKUP(VLOOKUP($A69, 'E4 TB Allocation Details'!$A$18:$L$205, MATCH("Demand ID", 'E4 TB Allocation Details'!$A$18:$L$18, 0),FALSE), 'E2 Allocators'!$B$15:$W$361, MATCH('O5 Details by Class &amp; Accounts'!U$18, 'E2 Allocators'!$B$15:$W$15, 0),FALSE)*$F69)</f>
        <v>0</v>
      </c>
      <c r="V69" s="1412">
        <f ca="1">IF(ISERROR(VLOOKUP(VLOOKUP($A69, 'E4 TB Allocation Details'!$A$18:$L$205, MATCH("Demand ID", 'E4 TB Allocation Details'!$A$18:$L$18, 0),FALSE), 'E2 Allocators'!$B$15:$W$361, MATCH('O5 Details by Class &amp; Accounts'!V$18, 'E2 Allocators'!$B$15:$W$15, 0),FALSE)*$F69), 0, VLOOKUP(VLOOKUP($A69, 'E4 TB Allocation Details'!$A$18:$L$205, MATCH("Demand ID", 'E4 TB Allocation Details'!$A$18:$L$18, 0),FALSE), 'E2 Allocators'!$B$15:$W$361, MATCH('O5 Details by Class &amp; Accounts'!V$18, 'E2 Allocators'!$B$15:$W$15, 0),FALSE)*$F69)</f>
        <v>0</v>
      </c>
      <c r="W69" s="1412">
        <f ca="1">IF(ISERROR(VLOOKUP(VLOOKUP($A69, 'E4 TB Allocation Details'!$A$18:$L$205, MATCH("Demand ID", 'E4 TB Allocation Details'!$A$18:$L$18, 0),FALSE), 'E2 Allocators'!$B$15:$W$361, MATCH('O5 Details by Class &amp; Accounts'!W$18, 'E2 Allocators'!$B$15:$W$15, 0),FALSE)*$F69), 0, VLOOKUP(VLOOKUP($A69, 'E4 TB Allocation Details'!$A$18:$L$205, MATCH("Demand ID", 'E4 TB Allocation Details'!$A$18:$L$18, 0),FALSE), 'E2 Allocators'!$B$15:$W$361, MATCH('O5 Details by Class &amp; Accounts'!W$18, 'E2 Allocators'!$B$15:$W$15, 0),FALSE)*$F69)</f>
        <v>0</v>
      </c>
      <c r="X69" s="1412">
        <f ca="1">IF(ISERROR(VLOOKUP(VLOOKUP($A69, 'E4 TB Allocation Details'!$A$18:$L$205, MATCH("Demand ID", 'E4 TB Allocation Details'!$A$18:$L$18, 0),FALSE), 'E2 Allocators'!$B$15:$W$361, MATCH('O5 Details by Class &amp; Accounts'!X$18, 'E2 Allocators'!$B$15:$W$15, 0),FALSE)*$F69), 0, VLOOKUP(VLOOKUP($A69, 'E4 TB Allocation Details'!$A$18:$L$205, MATCH("Demand ID", 'E4 TB Allocation Details'!$A$18:$L$18, 0),FALSE), 'E2 Allocators'!$B$15:$W$361, MATCH('O5 Details by Class &amp; Accounts'!X$18, 'E2 Allocators'!$B$15:$W$15, 0),FALSE)*$F69)</f>
        <v>0</v>
      </c>
      <c r="Y69" s="1412">
        <f ca="1">IF(ISERROR(VLOOKUP(VLOOKUP($A69, 'E4 TB Allocation Details'!$A$18:$L$205, MATCH("Demand ID", 'E4 TB Allocation Details'!$A$18:$L$18, 0),FALSE), 'E2 Allocators'!$B$15:$W$361, MATCH('O5 Details by Class &amp; Accounts'!Y$18, 'E2 Allocators'!$B$15:$W$15, 0),FALSE)*$F69), 0, VLOOKUP(VLOOKUP($A69, 'E4 TB Allocation Details'!$A$18:$L$205, MATCH("Demand ID", 'E4 TB Allocation Details'!$A$18:$L$18, 0),FALSE), 'E2 Allocators'!$B$15:$W$361, MATCH('O5 Details by Class &amp; Accounts'!Y$18, 'E2 Allocators'!$B$15:$W$15, 0),FALSE)*$F69)</f>
        <v>0</v>
      </c>
      <c r="Z69" s="1412">
        <f ca="1">IF(ISERROR(VLOOKUP(VLOOKUP($A69, 'E4 TB Allocation Details'!$A$18:$L$205, MATCH("Demand ID", 'E4 TB Allocation Details'!$A$18:$L$18, 0),FALSE), 'E2 Allocators'!$B$15:$W$361, MATCH('O5 Details by Class &amp; Accounts'!Z$18, 'E2 Allocators'!$B$15:$W$15, 0),FALSE)*$F69), 0, VLOOKUP(VLOOKUP($A69, 'E4 TB Allocation Details'!$A$18:$L$205, MATCH("Demand ID", 'E4 TB Allocation Details'!$A$18:$L$18, 0),FALSE), 'E2 Allocators'!$B$15:$W$361, MATCH('O5 Details by Class &amp; Accounts'!Z$18, 'E2 Allocators'!$B$15:$W$15, 0),FALSE)*$F69)</f>
        <v>0</v>
      </c>
      <c r="AA69" s="1412">
        <f ca="1">IF(ISERROR(VLOOKUP(VLOOKUP($A69, 'E4 TB Allocation Details'!$A$18:$L$205, MATCH("Demand ID", 'E4 TB Allocation Details'!$A$18:$L$18, 0),FALSE), 'E2 Allocators'!$B$15:$W$361, MATCH('O5 Details by Class &amp; Accounts'!AA$18, 'E2 Allocators'!$B$15:$W$15, 0),FALSE)*$F69), 0, VLOOKUP(VLOOKUP($A69, 'E4 TB Allocation Details'!$A$18:$L$205, MATCH("Demand ID", 'E4 TB Allocation Details'!$A$18:$L$18, 0),FALSE), 'E2 Allocators'!$B$15:$W$361, MATCH('O5 Details by Class &amp; Accounts'!AA$18, 'E2 Allocators'!$B$15:$W$15, 0),FALSE)*$F69)</f>
        <v>0</v>
      </c>
      <c r="AB69" s="1412">
        <f ca="1">IF(ISERROR(VLOOKUP(VLOOKUP($A69, 'E4 TB Allocation Details'!$A$18:$L$205, MATCH("Demand ID", 'E4 TB Allocation Details'!$A$18:$L$18, 0),FALSE), 'E2 Allocators'!$B$15:$W$361, MATCH('O5 Details by Class &amp; Accounts'!AB$18, 'E2 Allocators'!$B$15:$W$15, 0),FALSE)*$F69), 0, VLOOKUP(VLOOKUP($A69, 'E4 TB Allocation Details'!$A$18:$L$205, MATCH("Demand ID", 'E4 TB Allocation Details'!$A$18:$L$18, 0),FALSE), 'E2 Allocators'!$B$15:$W$361, MATCH('O5 Details by Class &amp; Accounts'!AB$18, 'E2 Allocators'!$B$15:$W$15, 0),FALSE)*$F69)</f>
        <v>0</v>
      </c>
      <c r="AC69" s="1412">
        <f t="shared" si="9"/>
        <v>0</v>
      </c>
      <c r="AD69" s="1412">
        <f ca="1">IF(ISERROR(VLOOKUP(VLOOKUP($A69, 'E4 TB Allocation Details'!$A$18:$L$205, MATCH("Customer ID", 'E4 TB Allocation Details'!$A$18:$L$18, 0),FALSE), 'E2 Allocators'!$B$15:$W$361, MATCH('O5 Details by Class &amp; Accounts'!AD$18, 'E2 Allocators'!$B$15:$W$15, 0),FALSE)*$G69), 0, VLOOKUP(VLOOKUP($A69, 'E4 TB Allocation Details'!$A$18:$L$205, MATCH("Customer ID", 'E4 TB Allocation Details'!$A$18:$L$18, 0),FALSE), 'E2 Allocators'!$B$15:$W$361, MATCH('O5 Details by Class &amp; Accounts'!AD$18, 'E2 Allocators'!$B$15:$W$15, 0),FALSE)*$G69)</f>
        <v>0</v>
      </c>
      <c r="AE69" s="1412">
        <f ca="1">IF(ISERROR(VLOOKUP(VLOOKUP($A69, 'E4 TB Allocation Details'!$A$18:$L$205, MATCH("Customer ID", 'E4 TB Allocation Details'!$A$18:$L$18, 0),FALSE), 'E2 Allocators'!$B$15:$W$361, MATCH('O5 Details by Class &amp; Accounts'!AE$18, 'E2 Allocators'!$B$15:$W$15, 0),FALSE)*$G69), 0, VLOOKUP(VLOOKUP($A69, 'E4 TB Allocation Details'!$A$18:$L$205, MATCH("Customer ID", 'E4 TB Allocation Details'!$A$18:$L$18, 0),FALSE), 'E2 Allocators'!$B$15:$W$361, MATCH('O5 Details by Class &amp; Accounts'!AE$18, 'E2 Allocators'!$B$15:$W$15, 0),FALSE)*$G69)</f>
        <v>0</v>
      </c>
      <c r="AF69" s="1412">
        <f ca="1">IF(ISERROR(VLOOKUP(VLOOKUP($A69, 'E4 TB Allocation Details'!$A$18:$L$205, MATCH("Customer ID", 'E4 TB Allocation Details'!$A$18:$L$18, 0),FALSE), 'E2 Allocators'!$B$15:$W$361, MATCH('O5 Details by Class &amp; Accounts'!AF$18, 'E2 Allocators'!$B$15:$W$15, 0),FALSE)*$G69), 0, VLOOKUP(VLOOKUP($A69, 'E4 TB Allocation Details'!$A$18:$L$205, MATCH("Customer ID", 'E4 TB Allocation Details'!$A$18:$L$18, 0),FALSE), 'E2 Allocators'!$B$15:$W$361, MATCH('O5 Details by Class &amp; Accounts'!AF$18, 'E2 Allocators'!$B$15:$W$15, 0),FALSE)*$G69)</f>
        <v>0</v>
      </c>
      <c r="AG69" s="1412">
        <f ca="1">IF(ISERROR(VLOOKUP(VLOOKUP($A69, 'E4 TB Allocation Details'!$A$18:$L$205, MATCH("Customer ID", 'E4 TB Allocation Details'!$A$18:$L$18, 0),FALSE), 'E2 Allocators'!$B$15:$W$361, MATCH('O5 Details by Class &amp; Accounts'!AG$18, 'E2 Allocators'!$B$15:$W$15, 0),FALSE)*$G69), 0, VLOOKUP(VLOOKUP($A69, 'E4 TB Allocation Details'!$A$18:$L$205, MATCH("Customer ID", 'E4 TB Allocation Details'!$A$18:$L$18, 0),FALSE), 'E2 Allocators'!$B$15:$W$361, MATCH('O5 Details by Class &amp; Accounts'!AG$18, 'E2 Allocators'!$B$15:$W$15, 0),FALSE)*$G69)</f>
        <v>0</v>
      </c>
      <c r="AH69" s="1412">
        <f ca="1">IF(ISERROR(VLOOKUP(VLOOKUP($A69, 'E4 TB Allocation Details'!$A$18:$L$205, MATCH("Customer ID", 'E4 TB Allocation Details'!$A$18:$L$18, 0),FALSE), 'E2 Allocators'!$B$15:$W$361, MATCH('O5 Details by Class &amp; Accounts'!AH$18, 'E2 Allocators'!$B$15:$W$15, 0),FALSE)*$G69), 0, VLOOKUP(VLOOKUP($A69, 'E4 TB Allocation Details'!$A$18:$L$205, MATCH("Customer ID", 'E4 TB Allocation Details'!$A$18:$L$18, 0),FALSE), 'E2 Allocators'!$B$15:$W$361, MATCH('O5 Details by Class &amp; Accounts'!AH$18, 'E2 Allocators'!$B$15:$W$15, 0),FALSE)*$G69)</f>
        <v>0</v>
      </c>
      <c r="AI69" s="1412">
        <f ca="1">IF(ISERROR(VLOOKUP(VLOOKUP($A69, 'E4 TB Allocation Details'!$A$18:$L$205, MATCH("Customer ID", 'E4 TB Allocation Details'!$A$18:$L$18, 0),FALSE), 'E2 Allocators'!$B$15:$W$361, MATCH('O5 Details by Class &amp; Accounts'!AI$18, 'E2 Allocators'!$B$15:$W$15, 0),FALSE)*$G69), 0, VLOOKUP(VLOOKUP($A69, 'E4 TB Allocation Details'!$A$18:$L$205, MATCH("Customer ID", 'E4 TB Allocation Details'!$A$18:$L$18, 0),FALSE), 'E2 Allocators'!$B$15:$W$361, MATCH('O5 Details by Class &amp; Accounts'!AI$18, 'E2 Allocators'!$B$15:$W$15, 0),FALSE)*$G69)</f>
        <v>0</v>
      </c>
      <c r="AJ69" s="1412">
        <f ca="1">IF(ISERROR(VLOOKUP(VLOOKUP($A69, 'E4 TB Allocation Details'!$A$18:$L$205, MATCH("Customer ID", 'E4 TB Allocation Details'!$A$18:$L$18, 0),FALSE), 'E2 Allocators'!$B$15:$W$361, MATCH('O5 Details by Class &amp; Accounts'!AJ$18, 'E2 Allocators'!$B$15:$W$15, 0),FALSE)*$G69), 0, VLOOKUP(VLOOKUP($A69, 'E4 TB Allocation Details'!$A$18:$L$205, MATCH("Customer ID", 'E4 TB Allocation Details'!$A$18:$L$18, 0),FALSE), 'E2 Allocators'!$B$15:$W$361, MATCH('O5 Details by Class &amp; Accounts'!AJ$18, 'E2 Allocators'!$B$15:$W$15, 0),FALSE)*$G69)</f>
        <v>0</v>
      </c>
      <c r="AK69" s="1412">
        <f ca="1">IF(ISERROR(VLOOKUP(VLOOKUP($A69, 'E4 TB Allocation Details'!$A$18:$L$205, MATCH("Customer ID", 'E4 TB Allocation Details'!$A$18:$L$18, 0),FALSE), 'E2 Allocators'!$B$15:$W$361, MATCH('O5 Details by Class &amp; Accounts'!AK$18, 'E2 Allocators'!$B$15:$W$15, 0),FALSE)*$G69), 0, VLOOKUP(VLOOKUP($A69, 'E4 TB Allocation Details'!$A$18:$L$205, MATCH("Customer ID", 'E4 TB Allocation Details'!$A$18:$L$18, 0),FALSE), 'E2 Allocators'!$B$15:$W$361, MATCH('O5 Details by Class &amp; Accounts'!AK$18, 'E2 Allocators'!$B$15:$W$15, 0),FALSE)*$G69)</f>
        <v>0</v>
      </c>
      <c r="AL69" s="1412">
        <f ca="1">IF(ISERROR(VLOOKUP(VLOOKUP($A69, 'E4 TB Allocation Details'!$A$18:$L$205, MATCH("Customer ID", 'E4 TB Allocation Details'!$A$18:$L$18, 0),FALSE), 'E2 Allocators'!$B$15:$W$361, MATCH('O5 Details by Class &amp; Accounts'!AL$18, 'E2 Allocators'!$B$15:$W$15, 0),FALSE)*$G69), 0, VLOOKUP(VLOOKUP($A69, 'E4 TB Allocation Details'!$A$18:$L$205, MATCH("Customer ID", 'E4 TB Allocation Details'!$A$18:$L$18, 0),FALSE), 'E2 Allocators'!$B$15:$W$361, MATCH('O5 Details by Class &amp; Accounts'!AL$18, 'E2 Allocators'!$B$15:$W$15, 0),FALSE)*$G69)</f>
        <v>0</v>
      </c>
      <c r="AM69" s="1412">
        <f ca="1">IF(ISERROR(VLOOKUP(VLOOKUP($A69, 'E4 TB Allocation Details'!$A$18:$L$205, MATCH("Customer ID", 'E4 TB Allocation Details'!$A$18:$L$18, 0),FALSE), 'E2 Allocators'!$B$15:$W$361, MATCH('O5 Details by Class &amp; Accounts'!AM$18, 'E2 Allocators'!$B$15:$W$15, 0),FALSE)*$G69), 0, VLOOKUP(VLOOKUP($A69, 'E4 TB Allocation Details'!$A$18:$L$205, MATCH("Customer ID", 'E4 TB Allocation Details'!$A$18:$L$18, 0),FALSE), 'E2 Allocators'!$B$15:$W$361, MATCH('O5 Details by Class &amp; Accounts'!AM$18, 'E2 Allocators'!$B$15:$W$15, 0),FALSE)*$G69)</f>
        <v>0</v>
      </c>
      <c r="AN69" s="1412">
        <f ca="1">IF(ISERROR(VLOOKUP(VLOOKUP($A69, 'E4 TB Allocation Details'!$A$18:$L$205, MATCH("Customer ID", 'E4 TB Allocation Details'!$A$18:$L$18, 0),FALSE), 'E2 Allocators'!$B$15:$W$361, MATCH('O5 Details by Class &amp; Accounts'!AN$18, 'E2 Allocators'!$B$15:$W$15, 0),FALSE)*$G69), 0, VLOOKUP(VLOOKUP($A69, 'E4 TB Allocation Details'!$A$18:$L$205, MATCH("Customer ID", 'E4 TB Allocation Details'!$A$18:$L$18, 0),FALSE), 'E2 Allocators'!$B$15:$W$361, MATCH('O5 Details by Class &amp; Accounts'!AN$18, 'E2 Allocators'!$B$15:$W$15, 0),FALSE)*$G69)</f>
        <v>0</v>
      </c>
      <c r="AO69" s="1412">
        <f ca="1">IF(ISERROR(VLOOKUP(VLOOKUP($A69, 'E4 TB Allocation Details'!$A$18:$L$205, MATCH("Customer ID", 'E4 TB Allocation Details'!$A$18:$L$18, 0),FALSE), 'E2 Allocators'!$B$15:$W$361, MATCH('O5 Details by Class &amp; Accounts'!AO$18, 'E2 Allocators'!$B$15:$W$15, 0),FALSE)*$G69), 0, VLOOKUP(VLOOKUP($A69, 'E4 TB Allocation Details'!$A$18:$L$205, MATCH("Customer ID", 'E4 TB Allocation Details'!$A$18:$L$18, 0),FALSE), 'E2 Allocators'!$B$15:$W$361, MATCH('O5 Details by Class &amp; Accounts'!AO$18, 'E2 Allocators'!$B$15:$W$15, 0),FALSE)*$G69)</f>
        <v>0</v>
      </c>
      <c r="AP69" s="1412">
        <f ca="1">IF(ISERROR(VLOOKUP(VLOOKUP($A69, 'E4 TB Allocation Details'!$A$18:$L$205, MATCH("Customer ID", 'E4 TB Allocation Details'!$A$18:$L$18, 0),FALSE), 'E2 Allocators'!$B$15:$W$361, MATCH('O5 Details by Class &amp; Accounts'!AP$18, 'E2 Allocators'!$B$15:$W$15, 0),FALSE)*$G69), 0, VLOOKUP(VLOOKUP($A69, 'E4 TB Allocation Details'!$A$18:$L$205, MATCH("Customer ID", 'E4 TB Allocation Details'!$A$18:$L$18, 0),FALSE), 'E2 Allocators'!$B$15:$W$361, MATCH('O5 Details by Class &amp; Accounts'!AP$18, 'E2 Allocators'!$B$15:$W$15, 0),FALSE)*$G69)</f>
        <v>0</v>
      </c>
      <c r="AQ69" s="1412">
        <f ca="1">IF(ISERROR(VLOOKUP(VLOOKUP($A69, 'E4 TB Allocation Details'!$A$18:$L$205, MATCH("Customer ID", 'E4 TB Allocation Details'!$A$18:$L$18, 0),FALSE), 'E2 Allocators'!$B$15:$W$361, MATCH('O5 Details by Class &amp; Accounts'!AQ$18, 'E2 Allocators'!$B$15:$W$15, 0),FALSE)*$G69), 0, VLOOKUP(VLOOKUP($A69, 'E4 TB Allocation Details'!$A$18:$L$205, MATCH("Customer ID", 'E4 TB Allocation Details'!$A$18:$L$18, 0),FALSE), 'E2 Allocators'!$B$15:$W$361, MATCH('O5 Details by Class &amp; Accounts'!AQ$18, 'E2 Allocators'!$B$15:$W$15, 0),FALSE)*$G69)</f>
        <v>0</v>
      </c>
      <c r="AR69" s="1412">
        <f ca="1">IF(ISERROR(VLOOKUP(VLOOKUP($A69, 'E4 TB Allocation Details'!$A$18:$L$205, MATCH("Customer ID", 'E4 TB Allocation Details'!$A$18:$L$18, 0),FALSE), 'E2 Allocators'!$B$15:$W$361, MATCH('O5 Details by Class &amp; Accounts'!AR$18, 'E2 Allocators'!$B$15:$W$15, 0),FALSE)*$G69), 0, VLOOKUP(VLOOKUP($A69, 'E4 TB Allocation Details'!$A$18:$L$205, MATCH("Customer ID", 'E4 TB Allocation Details'!$A$18:$L$18, 0),FALSE), 'E2 Allocators'!$B$15:$W$361, MATCH('O5 Details by Class &amp; Accounts'!AR$18, 'E2 Allocators'!$B$15:$W$15, 0),FALSE)*$G69)</f>
        <v>0</v>
      </c>
      <c r="AS69" s="1412">
        <f ca="1">IF(ISERROR(VLOOKUP(VLOOKUP($A69, 'E4 TB Allocation Details'!$A$18:$L$205, MATCH("Customer ID", 'E4 TB Allocation Details'!$A$18:$L$18, 0),FALSE), 'E2 Allocators'!$B$15:$W$361, MATCH('O5 Details by Class &amp; Accounts'!AS$18, 'E2 Allocators'!$B$15:$W$15, 0),FALSE)*$G69), 0, VLOOKUP(VLOOKUP($A69, 'E4 TB Allocation Details'!$A$18:$L$205, MATCH("Customer ID", 'E4 TB Allocation Details'!$A$18:$L$18, 0),FALSE), 'E2 Allocators'!$B$15:$W$361, MATCH('O5 Details by Class &amp; Accounts'!AS$18, 'E2 Allocators'!$B$15:$W$15, 0),FALSE)*$G69)</f>
        <v>0</v>
      </c>
      <c r="AT69" s="1412">
        <f ca="1">IF(ISERROR(VLOOKUP(VLOOKUP($A69, 'E4 TB Allocation Details'!$A$18:$L$205, MATCH("Customer ID", 'E4 TB Allocation Details'!$A$18:$L$18, 0),FALSE), 'E2 Allocators'!$B$15:$W$361, MATCH('O5 Details by Class &amp; Accounts'!AT$18, 'E2 Allocators'!$B$15:$W$15, 0),FALSE)*$G69), 0, VLOOKUP(VLOOKUP($A69, 'E4 TB Allocation Details'!$A$18:$L$205, MATCH("Customer ID", 'E4 TB Allocation Details'!$A$18:$L$18, 0),FALSE), 'E2 Allocators'!$B$15:$W$361, MATCH('O5 Details by Class &amp; Accounts'!AT$18, 'E2 Allocators'!$B$15:$W$15, 0),FALSE)*$G69)</f>
        <v>0</v>
      </c>
      <c r="AU69" s="1412">
        <f ca="1">IF(ISERROR(VLOOKUP(VLOOKUP($A69, 'E4 TB Allocation Details'!$A$18:$L$205, MATCH("Customer ID", 'E4 TB Allocation Details'!$A$18:$L$18, 0),FALSE), 'E2 Allocators'!$B$15:$W$361, MATCH('O5 Details by Class &amp; Accounts'!AU$18, 'E2 Allocators'!$B$15:$W$15, 0),FALSE)*$G69), 0, VLOOKUP(VLOOKUP($A69, 'E4 TB Allocation Details'!$A$18:$L$205, MATCH("Customer ID", 'E4 TB Allocation Details'!$A$18:$L$18, 0),FALSE), 'E2 Allocators'!$B$15:$W$361, MATCH('O5 Details by Class &amp; Accounts'!AU$18, 'E2 Allocators'!$B$15:$W$15, 0),FALSE)*$G69)</f>
        <v>0</v>
      </c>
      <c r="AV69" s="1412">
        <f ca="1">IF(ISERROR(VLOOKUP(VLOOKUP($A69, 'E4 TB Allocation Details'!$A$18:$L$205, MATCH("Customer ID", 'E4 TB Allocation Details'!$A$18:$L$18, 0),FALSE), 'E2 Allocators'!$B$15:$W$361, MATCH('O5 Details by Class &amp; Accounts'!AV$18, 'E2 Allocators'!$B$15:$W$15, 0),FALSE)*$G69), 0, VLOOKUP(VLOOKUP($A69, 'E4 TB Allocation Details'!$A$18:$L$205, MATCH("Customer ID", 'E4 TB Allocation Details'!$A$18:$L$18, 0),FALSE), 'E2 Allocators'!$B$15:$W$361, MATCH('O5 Details by Class &amp; Accounts'!AV$18, 'E2 Allocators'!$B$15:$W$15, 0),FALSE)*$G69)</f>
        <v>0</v>
      </c>
      <c r="AW69" s="1412">
        <f ca="1">IF(ISERROR(VLOOKUP(VLOOKUP($A69, 'E4 TB Allocation Details'!$A$18:$L$205, MATCH("Customer ID", 'E4 TB Allocation Details'!$A$18:$L$18, 0),FALSE), 'E2 Allocators'!$B$15:$W$361, MATCH('O5 Details by Class &amp; Accounts'!AW$18, 'E2 Allocators'!$B$15:$W$15, 0),FALSE)*$G69), 0, VLOOKUP(VLOOKUP($A69, 'E4 TB Allocation Details'!$A$18:$L$205, MATCH("Customer ID", 'E4 TB Allocation Details'!$A$18:$L$18, 0),FALSE), 'E2 Allocators'!$B$15:$W$361, MATCH('O5 Details by Class &amp; Accounts'!AW$18, 'E2 Allocators'!$B$15:$W$15, 0),FALSE)*$G69)</f>
        <v>0</v>
      </c>
      <c r="AX69" s="1412">
        <f t="shared" si="10"/>
        <v>0</v>
      </c>
      <c r="AY69" s="1412">
        <f ca="1">IF(ISERROR(VLOOKUP(VLOOKUP($A69, 'E4 TB Allocation Details'!$A$18:$L$205, MATCH("Misc ID", 'E4 TB Allocation Details'!$A$18:$L$18, 0),FALSE), 'E2 Allocators'!$B$15:$W$361, MATCH('O5 Details by Class &amp; Accounts'!AY$18, 'E2 Allocators'!$B$15:$W$15, 0),FALSE)*$E69), 0, VLOOKUP(VLOOKUP($A69, 'E4 TB Allocation Details'!$A$18:$L$205, MATCH("Misc ID", 'E4 TB Allocation Details'!$A$18:$L$18, 0),FALSE), 'E2 Allocators'!$B$15:$W$361, MATCH('O5 Details by Class &amp; Accounts'!AY$18, 'E2 Allocators'!$B$15:$W$15, 0),FALSE)*$E69)</f>
        <v>0</v>
      </c>
      <c r="AZ69" s="1412">
        <f ca="1">IF(ISERROR(VLOOKUP(VLOOKUP($A69, 'E4 TB Allocation Details'!$A$18:$L$205, MATCH("Misc ID", 'E4 TB Allocation Details'!$A$18:$L$18, 0),FALSE), 'E2 Allocators'!$B$15:$W$361, MATCH('O5 Details by Class &amp; Accounts'!AZ$18, 'E2 Allocators'!$B$15:$W$15, 0),FALSE)*$E69), 0, VLOOKUP(VLOOKUP($A69, 'E4 TB Allocation Details'!$A$18:$L$205, MATCH("Misc ID", 'E4 TB Allocation Details'!$A$18:$L$18, 0),FALSE), 'E2 Allocators'!$B$15:$W$361, MATCH('O5 Details by Class &amp; Accounts'!AZ$18, 'E2 Allocators'!$B$15:$W$15, 0),FALSE)*$E69)</f>
        <v>0</v>
      </c>
      <c r="BA69" s="1412">
        <f ca="1">IF(ISERROR(VLOOKUP(VLOOKUP($A69, 'E4 TB Allocation Details'!$A$18:$L$205, MATCH("Misc ID", 'E4 TB Allocation Details'!$A$18:$L$18, 0),FALSE), 'E2 Allocators'!$B$15:$W$361, MATCH('O5 Details by Class &amp; Accounts'!BA$18, 'E2 Allocators'!$B$15:$W$15, 0),FALSE)*$E69), 0, VLOOKUP(VLOOKUP($A69, 'E4 TB Allocation Details'!$A$18:$L$205, MATCH("Misc ID", 'E4 TB Allocation Details'!$A$18:$L$18, 0),FALSE), 'E2 Allocators'!$B$15:$W$361, MATCH('O5 Details by Class &amp; Accounts'!BA$18, 'E2 Allocators'!$B$15:$W$15, 0),FALSE)*$E69)</f>
        <v>0</v>
      </c>
      <c r="BB69" s="1412">
        <f ca="1">IF(ISERROR(VLOOKUP(VLOOKUP($A69, 'E4 TB Allocation Details'!$A$18:$L$205, MATCH("Misc ID", 'E4 TB Allocation Details'!$A$18:$L$18, 0),FALSE), 'E2 Allocators'!$B$15:$W$361, MATCH('O5 Details by Class &amp; Accounts'!BB$18, 'E2 Allocators'!$B$15:$W$15, 0),FALSE)*$E69), 0, VLOOKUP(VLOOKUP($A69, 'E4 TB Allocation Details'!$A$18:$L$205, MATCH("Misc ID", 'E4 TB Allocation Details'!$A$18:$L$18, 0),FALSE), 'E2 Allocators'!$B$15:$W$361, MATCH('O5 Details by Class &amp; Accounts'!BB$18, 'E2 Allocators'!$B$15:$W$15, 0),FALSE)*$E69)</f>
        <v>0</v>
      </c>
      <c r="BC69" s="1412">
        <f ca="1">IF(ISERROR(VLOOKUP(VLOOKUP($A69, 'E4 TB Allocation Details'!$A$18:$L$205, MATCH("Misc ID", 'E4 TB Allocation Details'!$A$18:$L$18, 0),FALSE), 'E2 Allocators'!$B$15:$W$361, MATCH('O5 Details by Class &amp; Accounts'!BC$18, 'E2 Allocators'!$B$15:$W$15, 0),FALSE)*$E69), 0, VLOOKUP(VLOOKUP($A69, 'E4 TB Allocation Details'!$A$18:$L$205, MATCH("Misc ID", 'E4 TB Allocation Details'!$A$18:$L$18, 0),FALSE), 'E2 Allocators'!$B$15:$W$361, MATCH('O5 Details by Class &amp; Accounts'!BC$18, 'E2 Allocators'!$B$15:$W$15, 0),FALSE)*$E69)</f>
        <v>0</v>
      </c>
      <c r="BD69" s="1412">
        <f ca="1">IF(ISERROR(VLOOKUP(VLOOKUP($A69, 'E4 TB Allocation Details'!$A$18:$L$205, MATCH("Misc ID", 'E4 TB Allocation Details'!$A$18:$L$18, 0),FALSE), 'E2 Allocators'!$B$15:$W$361, MATCH('O5 Details by Class &amp; Accounts'!BD$18, 'E2 Allocators'!$B$15:$W$15, 0),FALSE)*$E69), 0, VLOOKUP(VLOOKUP($A69, 'E4 TB Allocation Details'!$A$18:$L$205, MATCH("Misc ID", 'E4 TB Allocation Details'!$A$18:$L$18, 0),FALSE), 'E2 Allocators'!$B$15:$W$361, MATCH('O5 Details by Class &amp; Accounts'!BD$18, 'E2 Allocators'!$B$15:$W$15, 0),FALSE)*$E69)</f>
        <v>0</v>
      </c>
      <c r="BE69" s="1412">
        <f ca="1">IF(ISERROR(VLOOKUP(VLOOKUP($A69, 'E4 TB Allocation Details'!$A$18:$L$205, MATCH("Misc ID", 'E4 TB Allocation Details'!$A$18:$L$18, 0),FALSE), 'E2 Allocators'!$B$15:$W$361, MATCH('O5 Details by Class &amp; Accounts'!BE$18, 'E2 Allocators'!$B$15:$W$15, 0),FALSE)*$E69), 0, VLOOKUP(VLOOKUP($A69, 'E4 TB Allocation Details'!$A$18:$L$205, MATCH("Misc ID", 'E4 TB Allocation Details'!$A$18:$L$18, 0),FALSE), 'E2 Allocators'!$B$15:$W$361, MATCH('O5 Details by Class &amp; Accounts'!BE$18, 'E2 Allocators'!$B$15:$W$15, 0),FALSE)*$E69)</f>
        <v>0</v>
      </c>
      <c r="BF69" s="1412">
        <f ca="1">IF(ISERROR(VLOOKUP(VLOOKUP($A69, 'E4 TB Allocation Details'!$A$18:$L$205, MATCH("Misc ID", 'E4 TB Allocation Details'!$A$18:$L$18, 0),FALSE), 'E2 Allocators'!$B$15:$W$361, MATCH('O5 Details by Class &amp; Accounts'!BF$18, 'E2 Allocators'!$B$15:$W$15, 0),FALSE)*$E69), 0, VLOOKUP(VLOOKUP($A69, 'E4 TB Allocation Details'!$A$18:$L$205, MATCH("Misc ID", 'E4 TB Allocation Details'!$A$18:$L$18, 0),FALSE), 'E2 Allocators'!$B$15:$W$361, MATCH('O5 Details by Class &amp; Accounts'!BF$18, 'E2 Allocators'!$B$15:$W$15, 0),FALSE)*$E69)</f>
        <v>0</v>
      </c>
      <c r="BG69" s="1412">
        <f ca="1">IF(ISERROR(VLOOKUP(VLOOKUP($A69, 'E4 TB Allocation Details'!$A$18:$L$205, MATCH("Misc ID", 'E4 TB Allocation Details'!$A$18:$L$18, 0),FALSE), 'E2 Allocators'!$B$15:$W$361, MATCH('O5 Details by Class &amp; Accounts'!BG$18, 'E2 Allocators'!$B$15:$W$15, 0),FALSE)*$E69), 0, VLOOKUP(VLOOKUP($A69, 'E4 TB Allocation Details'!$A$18:$L$205, MATCH("Misc ID", 'E4 TB Allocation Details'!$A$18:$L$18, 0),FALSE), 'E2 Allocators'!$B$15:$W$361, MATCH('O5 Details by Class &amp; Accounts'!BG$18, 'E2 Allocators'!$B$15:$W$15, 0),FALSE)*$E69)</f>
        <v>0</v>
      </c>
      <c r="BH69" s="1412">
        <f ca="1">IF(ISERROR(VLOOKUP(VLOOKUP($A69, 'E4 TB Allocation Details'!$A$18:$L$205, MATCH("Misc ID", 'E4 TB Allocation Details'!$A$18:$L$18, 0),FALSE), 'E2 Allocators'!$B$15:$W$361, MATCH('O5 Details by Class &amp; Accounts'!BH$18, 'E2 Allocators'!$B$15:$W$15, 0),FALSE)*$E69), 0, VLOOKUP(VLOOKUP($A69, 'E4 TB Allocation Details'!$A$18:$L$205, MATCH("Misc ID", 'E4 TB Allocation Details'!$A$18:$L$18, 0),FALSE), 'E2 Allocators'!$B$15:$W$361, MATCH('O5 Details by Class &amp; Accounts'!BH$18, 'E2 Allocators'!$B$15:$W$15, 0),FALSE)*$E69)</f>
        <v>0</v>
      </c>
      <c r="BI69" s="1412">
        <f ca="1">IF(ISERROR(VLOOKUP(VLOOKUP($A69, 'E4 TB Allocation Details'!$A$18:$L$205, MATCH("Misc ID", 'E4 TB Allocation Details'!$A$18:$L$18, 0),FALSE), 'E2 Allocators'!$B$15:$W$361, MATCH('O5 Details by Class &amp; Accounts'!BI$18, 'E2 Allocators'!$B$15:$W$15, 0),FALSE)*$E69), 0, VLOOKUP(VLOOKUP($A69, 'E4 TB Allocation Details'!$A$18:$L$205, MATCH("Misc ID", 'E4 TB Allocation Details'!$A$18:$L$18, 0),FALSE), 'E2 Allocators'!$B$15:$W$361, MATCH('O5 Details by Class &amp; Accounts'!BI$18, 'E2 Allocators'!$B$15:$W$15, 0),FALSE)*$E69)</f>
        <v>0</v>
      </c>
      <c r="BJ69" s="1412">
        <f ca="1">IF(ISERROR(VLOOKUP(VLOOKUP($A69, 'E4 TB Allocation Details'!$A$18:$L$205, MATCH("Misc ID", 'E4 TB Allocation Details'!$A$18:$L$18, 0),FALSE), 'E2 Allocators'!$B$15:$W$361, MATCH('O5 Details by Class &amp; Accounts'!BJ$18, 'E2 Allocators'!$B$15:$W$15, 0),FALSE)*$E69), 0, VLOOKUP(VLOOKUP($A69, 'E4 TB Allocation Details'!$A$18:$L$205, MATCH("Misc ID", 'E4 TB Allocation Details'!$A$18:$L$18, 0),FALSE), 'E2 Allocators'!$B$15:$W$361, MATCH('O5 Details by Class &amp; Accounts'!BJ$18, 'E2 Allocators'!$B$15:$W$15, 0),FALSE)*$E69)</f>
        <v>0</v>
      </c>
      <c r="BK69" s="1412">
        <f ca="1">IF(ISERROR(VLOOKUP(VLOOKUP($A69, 'E4 TB Allocation Details'!$A$18:$L$205, MATCH("Misc ID", 'E4 TB Allocation Details'!$A$18:$L$18, 0),FALSE), 'E2 Allocators'!$B$15:$W$361, MATCH('O5 Details by Class &amp; Accounts'!BK$18, 'E2 Allocators'!$B$15:$W$15, 0),FALSE)*$E69), 0, VLOOKUP(VLOOKUP($A69, 'E4 TB Allocation Details'!$A$18:$L$205, MATCH("Misc ID", 'E4 TB Allocation Details'!$A$18:$L$18, 0),FALSE), 'E2 Allocators'!$B$15:$W$361, MATCH('O5 Details by Class &amp; Accounts'!BK$18, 'E2 Allocators'!$B$15:$W$15, 0),FALSE)*$E69)</f>
        <v>0</v>
      </c>
      <c r="BL69" s="1412">
        <f ca="1">IF(ISERROR(VLOOKUP(VLOOKUP($A69, 'E4 TB Allocation Details'!$A$18:$L$205, MATCH("Misc ID", 'E4 TB Allocation Details'!$A$18:$L$18, 0),FALSE), 'E2 Allocators'!$B$15:$W$361, MATCH('O5 Details by Class &amp; Accounts'!BL$18, 'E2 Allocators'!$B$15:$W$15, 0),FALSE)*$E69), 0, VLOOKUP(VLOOKUP($A69, 'E4 TB Allocation Details'!$A$18:$L$205, MATCH("Misc ID", 'E4 TB Allocation Details'!$A$18:$L$18, 0),FALSE), 'E2 Allocators'!$B$15:$W$361, MATCH('O5 Details by Class &amp; Accounts'!BL$18, 'E2 Allocators'!$B$15:$W$15, 0),FALSE)*$E69)</f>
        <v>0</v>
      </c>
      <c r="BM69" s="1412">
        <f ca="1">IF(ISERROR(VLOOKUP(VLOOKUP($A69, 'E4 TB Allocation Details'!$A$18:$L$205, MATCH("Misc ID", 'E4 TB Allocation Details'!$A$18:$L$18, 0),FALSE), 'E2 Allocators'!$B$15:$W$361, MATCH('O5 Details by Class &amp; Accounts'!BM$18, 'E2 Allocators'!$B$15:$W$15, 0),FALSE)*$E69), 0, VLOOKUP(VLOOKUP($A69, 'E4 TB Allocation Details'!$A$18:$L$205, MATCH("Misc ID", 'E4 TB Allocation Details'!$A$18:$L$18, 0),FALSE), 'E2 Allocators'!$B$15:$W$361, MATCH('O5 Details by Class &amp; Accounts'!BM$18, 'E2 Allocators'!$B$15:$W$15, 0),FALSE)*$E69)</f>
        <v>0</v>
      </c>
      <c r="BN69" s="1412">
        <f ca="1">IF(ISERROR(VLOOKUP(VLOOKUP($A69, 'E4 TB Allocation Details'!$A$18:$L$205, MATCH("Misc ID", 'E4 TB Allocation Details'!$A$18:$L$18, 0),FALSE), 'E2 Allocators'!$B$15:$W$361, MATCH('O5 Details by Class &amp; Accounts'!BN$18, 'E2 Allocators'!$B$15:$W$15, 0),FALSE)*$E69), 0, VLOOKUP(VLOOKUP($A69, 'E4 TB Allocation Details'!$A$18:$L$205, MATCH("Misc ID", 'E4 TB Allocation Details'!$A$18:$L$18, 0),FALSE), 'E2 Allocators'!$B$15:$W$361, MATCH('O5 Details by Class &amp; Accounts'!BN$18, 'E2 Allocators'!$B$15:$W$15, 0),FALSE)*$E69)</f>
        <v>0</v>
      </c>
      <c r="BO69" s="1412">
        <f ca="1">IF(ISERROR(VLOOKUP(VLOOKUP($A69, 'E4 TB Allocation Details'!$A$18:$L$205, MATCH("Misc ID", 'E4 TB Allocation Details'!$A$18:$L$18, 0),FALSE), 'E2 Allocators'!$B$15:$W$361, MATCH('O5 Details by Class &amp; Accounts'!BO$18, 'E2 Allocators'!$B$15:$W$15, 0),FALSE)*$E69), 0, VLOOKUP(VLOOKUP($A69, 'E4 TB Allocation Details'!$A$18:$L$205, MATCH("Misc ID", 'E4 TB Allocation Details'!$A$18:$L$18, 0),FALSE), 'E2 Allocators'!$B$15:$W$361, MATCH('O5 Details by Class &amp; Accounts'!BO$18, 'E2 Allocators'!$B$15:$W$15, 0),FALSE)*$E69)</f>
        <v>0</v>
      </c>
      <c r="BP69" s="1412">
        <f ca="1">IF(ISERROR(VLOOKUP(VLOOKUP($A69, 'E4 TB Allocation Details'!$A$18:$L$205, MATCH("Misc ID", 'E4 TB Allocation Details'!$A$18:$L$18, 0),FALSE), 'E2 Allocators'!$B$15:$W$361, MATCH('O5 Details by Class &amp; Accounts'!BP$18, 'E2 Allocators'!$B$15:$W$15, 0),FALSE)*$E69), 0, VLOOKUP(VLOOKUP($A69, 'E4 TB Allocation Details'!$A$18:$L$205, MATCH("Misc ID", 'E4 TB Allocation Details'!$A$18:$L$18, 0),FALSE), 'E2 Allocators'!$B$15:$W$361, MATCH('O5 Details by Class &amp; Accounts'!BP$18, 'E2 Allocators'!$B$15:$W$15, 0),FALSE)*$E69)</f>
        <v>0</v>
      </c>
      <c r="BQ69" s="1412">
        <f ca="1">IF(ISERROR(VLOOKUP(VLOOKUP($A69, 'E4 TB Allocation Details'!$A$18:$L$205, MATCH("Misc ID", 'E4 TB Allocation Details'!$A$18:$L$18, 0),FALSE), 'E2 Allocators'!$B$15:$W$361, MATCH('O5 Details by Class &amp; Accounts'!BQ$18, 'E2 Allocators'!$B$15:$W$15, 0),FALSE)*$E69), 0, VLOOKUP(VLOOKUP($A69, 'E4 TB Allocation Details'!$A$18:$L$205, MATCH("Misc ID", 'E4 TB Allocation Details'!$A$18:$L$18, 0),FALSE), 'E2 Allocators'!$B$15:$W$361, MATCH('O5 Details by Class &amp; Accounts'!BQ$18, 'E2 Allocators'!$B$15:$W$15, 0),FALSE)*$E69)</f>
        <v>0</v>
      </c>
      <c r="BR69" s="1412">
        <f ca="1">IF(ISERROR(VLOOKUP(VLOOKUP($A69, 'E4 TB Allocation Details'!$A$18:$L$205, MATCH("Misc ID", 'E4 TB Allocation Details'!$A$18:$L$18, 0),FALSE), 'E2 Allocators'!$B$15:$W$361, MATCH('O5 Details by Class &amp; Accounts'!BR$18, 'E2 Allocators'!$B$15:$W$15, 0),FALSE)*$E69), 0, VLOOKUP(VLOOKUP($A69, 'E4 TB Allocation Details'!$A$18:$L$205, MATCH("Misc ID", 'E4 TB Allocation Details'!$A$18:$L$18, 0),FALSE), 'E2 Allocators'!$B$15:$W$361, MATCH('O5 Details by Class &amp; Accounts'!BR$18, 'E2 Allocators'!$B$15:$W$15, 0),FALSE)*$E69)</f>
        <v>0</v>
      </c>
      <c r="BS69" s="1412">
        <f t="shared" si="11"/>
        <v>0</v>
      </c>
      <c r="BT69" s="1412">
        <f ca="1">IF(ISERROR(VLOOKUP(VLOOKUP($A69, 'E4 TB Allocation Details'!$A$18:$L$205, MATCH("A &amp; G ID", 'E4 TB Allocation Details'!$A$18:$L$18, 0),FALSE), 'E2 Allocators'!$B$15:$W$361, MATCH('O5 Details by Class &amp; Accounts'!BT$18, 'E2 Allocators'!$B$15:$W$15, 0),FALSE)*$E69), 0, VLOOKUP(VLOOKUP($A69, 'E4 TB Allocation Details'!$A$18:$L$205, MATCH("A &amp; G ID", 'E4 TB Allocation Details'!$A$18:$L$18, 0),FALSE), 'E2 Allocators'!$B$15:$W$361, MATCH('O5 Details by Class &amp; Accounts'!BT$18, 'E2 Allocators'!$B$15:$W$15, 0),FALSE)*$E69)</f>
        <v>126877.75009627562</v>
      </c>
      <c r="BU69" s="1412">
        <f ca="1">IF(ISERROR(VLOOKUP(VLOOKUP($A69, 'E4 TB Allocation Details'!$A$18:$L$205, MATCH("A &amp; G ID", 'E4 TB Allocation Details'!$A$18:$L$18, 0),FALSE), 'E2 Allocators'!$B$15:$W$361, MATCH('O5 Details by Class &amp; Accounts'!BU$18, 'E2 Allocators'!$B$15:$W$15, 0),FALSE)*$E69), 0, VLOOKUP(VLOOKUP($A69, 'E4 TB Allocation Details'!$A$18:$L$205, MATCH("A &amp; G ID", 'E4 TB Allocation Details'!$A$18:$L$18, 0),FALSE), 'E2 Allocators'!$B$15:$W$361, MATCH('O5 Details by Class &amp; Accounts'!BU$18, 'E2 Allocators'!$B$15:$W$15, 0),FALSE)*$E69)</f>
        <v>43714.865237594568</v>
      </c>
      <c r="BV69" s="1412">
        <f ca="1">IF(ISERROR(VLOOKUP(VLOOKUP($A69, 'E4 TB Allocation Details'!$A$18:$L$205, MATCH("A &amp; G ID", 'E4 TB Allocation Details'!$A$18:$L$18, 0),FALSE), 'E2 Allocators'!$B$15:$W$361, MATCH('O5 Details by Class &amp; Accounts'!BV$18, 'E2 Allocators'!$B$15:$W$15, 0),FALSE)*$E69), 0, VLOOKUP(VLOOKUP($A69, 'E4 TB Allocation Details'!$A$18:$L$205, MATCH("A &amp; G ID", 'E4 TB Allocation Details'!$A$18:$L$18, 0),FALSE), 'E2 Allocators'!$B$15:$W$361, MATCH('O5 Details by Class &amp; Accounts'!BV$18, 'E2 Allocators'!$B$15:$W$15, 0),FALSE)*$E69)</f>
        <v>62907.803078734323</v>
      </c>
      <c r="BW69" s="1412">
        <f ca="1">IF(ISERROR(VLOOKUP(VLOOKUP($A69, 'E4 TB Allocation Details'!$A$18:$L$205, MATCH("A &amp; G ID", 'E4 TB Allocation Details'!$A$18:$L$18, 0),FALSE), 'E2 Allocators'!$B$15:$W$361, MATCH('O5 Details by Class &amp; Accounts'!BW$18, 'E2 Allocators'!$B$15:$W$15, 0),FALSE)*$E69), 0, VLOOKUP(VLOOKUP($A69, 'E4 TB Allocation Details'!$A$18:$L$205, MATCH("A &amp; G ID", 'E4 TB Allocation Details'!$A$18:$L$18, 0),FALSE), 'E2 Allocators'!$B$15:$W$361, MATCH('O5 Details by Class &amp; Accounts'!BW$18, 'E2 Allocators'!$B$15:$W$15, 0),FALSE)*$E69)</f>
        <v>0</v>
      </c>
      <c r="BX69" s="1412">
        <f ca="1">IF(ISERROR(VLOOKUP(VLOOKUP($A69, 'E4 TB Allocation Details'!$A$18:$L$205, MATCH("A &amp; G ID", 'E4 TB Allocation Details'!$A$18:$L$18, 0),FALSE), 'E2 Allocators'!$B$15:$W$361, MATCH('O5 Details by Class &amp; Accounts'!BX$18, 'E2 Allocators'!$B$15:$W$15, 0),FALSE)*$E69), 0, VLOOKUP(VLOOKUP($A69, 'E4 TB Allocation Details'!$A$18:$L$205, MATCH("A &amp; G ID", 'E4 TB Allocation Details'!$A$18:$L$18, 0),FALSE), 'E2 Allocators'!$B$15:$W$361, MATCH('O5 Details by Class &amp; Accounts'!BX$18, 'E2 Allocators'!$B$15:$W$15, 0),FALSE)*$E69)</f>
        <v>0</v>
      </c>
      <c r="BY69" s="1412">
        <f ca="1">IF(ISERROR(VLOOKUP(VLOOKUP($A69, 'E4 TB Allocation Details'!$A$18:$L$205, MATCH("A &amp; G ID", 'E4 TB Allocation Details'!$A$18:$L$18, 0),FALSE), 'E2 Allocators'!$B$15:$W$361, MATCH('O5 Details by Class &amp; Accounts'!BY$18, 'E2 Allocators'!$B$15:$W$15, 0),FALSE)*$E69), 0, VLOOKUP(VLOOKUP($A69, 'E4 TB Allocation Details'!$A$18:$L$205, MATCH("A &amp; G ID", 'E4 TB Allocation Details'!$A$18:$L$18, 0),FALSE), 'E2 Allocators'!$B$15:$W$361, MATCH('O5 Details by Class &amp; Accounts'!BY$18, 'E2 Allocators'!$B$15:$W$15, 0),FALSE)*$E69)</f>
        <v>0</v>
      </c>
      <c r="BZ69" s="1412">
        <f ca="1">IF(ISERROR(VLOOKUP(VLOOKUP($A69, 'E4 TB Allocation Details'!$A$18:$L$205, MATCH("A &amp; G ID", 'E4 TB Allocation Details'!$A$18:$L$18, 0),FALSE), 'E2 Allocators'!$B$15:$W$361, MATCH('O5 Details by Class &amp; Accounts'!BZ$18, 'E2 Allocators'!$B$15:$W$15, 0),FALSE)*$E69), 0, VLOOKUP(VLOOKUP($A69, 'E4 TB Allocation Details'!$A$18:$L$205, MATCH("A &amp; G ID", 'E4 TB Allocation Details'!$A$18:$L$18, 0),FALSE), 'E2 Allocators'!$B$15:$W$361, MATCH('O5 Details by Class &amp; Accounts'!BZ$18, 'E2 Allocators'!$B$15:$W$15, 0),FALSE)*$E69)</f>
        <v>17651.254984626448</v>
      </c>
      <c r="CA69" s="1412">
        <f ca="1">IF(ISERROR(VLOOKUP(VLOOKUP($A69, 'E4 TB Allocation Details'!$A$18:$L$205, MATCH("A &amp; G ID", 'E4 TB Allocation Details'!$A$18:$L$18, 0),FALSE), 'E2 Allocators'!$B$15:$W$361, MATCH('O5 Details by Class &amp; Accounts'!CA$18, 'E2 Allocators'!$B$15:$W$15, 0),FALSE)*$E69), 0, VLOOKUP(VLOOKUP($A69, 'E4 TB Allocation Details'!$A$18:$L$205, MATCH("A &amp; G ID", 'E4 TB Allocation Details'!$A$18:$L$18, 0),FALSE), 'E2 Allocators'!$B$15:$W$361, MATCH('O5 Details by Class &amp; Accounts'!CA$18, 'E2 Allocators'!$B$15:$W$15, 0),FALSE)*$E69)</f>
        <v>968.53578057495122</v>
      </c>
      <c r="CB69" s="1412">
        <f ca="1">IF(ISERROR(VLOOKUP(VLOOKUP($A69, 'E4 TB Allocation Details'!$A$18:$L$205, MATCH("A &amp; G ID", 'E4 TB Allocation Details'!$A$18:$L$18, 0),FALSE), 'E2 Allocators'!$B$15:$W$361, MATCH('O5 Details by Class &amp; Accounts'!CB$18, 'E2 Allocators'!$B$15:$W$15, 0),FALSE)*$E69), 0, VLOOKUP(VLOOKUP($A69, 'E4 TB Allocation Details'!$A$18:$L$205, MATCH("A &amp; G ID", 'E4 TB Allocation Details'!$A$18:$L$18, 0),FALSE), 'E2 Allocators'!$B$15:$W$361, MATCH('O5 Details by Class &amp; Accounts'!CB$18, 'E2 Allocators'!$B$15:$W$15, 0),FALSE)*$E69)</f>
        <v>879.79082219410998</v>
      </c>
      <c r="CC69" s="1412">
        <f ca="1">IF(ISERROR(VLOOKUP(VLOOKUP($A69, 'E4 TB Allocation Details'!$A$18:$L$205, MATCH("A &amp; G ID", 'E4 TB Allocation Details'!$A$18:$L$18, 0),FALSE), 'E2 Allocators'!$B$15:$W$361, MATCH('O5 Details by Class &amp; Accounts'!CC$18, 'E2 Allocators'!$B$15:$W$15, 0),FALSE)*$E69), 0, VLOOKUP(VLOOKUP($A69, 'E4 TB Allocation Details'!$A$18:$L$205, MATCH("A &amp; G ID", 'E4 TB Allocation Details'!$A$18:$L$18, 0),FALSE), 'E2 Allocators'!$B$15:$W$361, MATCH('O5 Details by Class &amp; Accounts'!CC$18, 'E2 Allocators'!$B$15:$W$15, 0),FALSE)*$E69)</f>
        <v>0</v>
      </c>
      <c r="CD69" s="1412">
        <f ca="1">IF(ISERROR(VLOOKUP(VLOOKUP($A69, 'E4 TB Allocation Details'!$A$18:$L$205, MATCH("A &amp; G ID", 'E4 TB Allocation Details'!$A$18:$L$18, 0),FALSE), 'E2 Allocators'!$B$15:$W$361, MATCH('O5 Details by Class &amp; Accounts'!CD$18, 'E2 Allocators'!$B$15:$W$15, 0),FALSE)*$E69), 0, VLOOKUP(VLOOKUP($A69, 'E4 TB Allocation Details'!$A$18:$L$205, MATCH("A &amp; G ID", 'E4 TB Allocation Details'!$A$18:$L$18, 0),FALSE), 'E2 Allocators'!$B$15:$W$361, MATCH('O5 Details by Class &amp; Accounts'!CD$18, 'E2 Allocators'!$B$15:$W$15, 0),FALSE)*$E69)</f>
        <v>0</v>
      </c>
      <c r="CE69" s="1412">
        <f ca="1">IF(ISERROR(VLOOKUP(VLOOKUP($A69, 'E4 TB Allocation Details'!$A$18:$L$205, MATCH("A &amp; G ID", 'E4 TB Allocation Details'!$A$18:$L$18, 0),FALSE), 'E2 Allocators'!$B$15:$W$361, MATCH('O5 Details by Class &amp; Accounts'!CE$18, 'E2 Allocators'!$B$15:$W$15, 0),FALSE)*$E69), 0, VLOOKUP(VLOOKUP($A69, 'E4 TB Allocation Details'!$A$18:$L$205, MATCH("A &amp; G ID", 'E4 TB Allocation Details'!$A$18:$L$18, 0),FALSE), 'E2 Allocators'!$B$15:$W$361, MATCH('O5 Details by Class &amp; Accounts'!CE$18, 'E2 Allocators'!$B$15:$W$15, 0),FALSE)*$E69)</f>
        <v>0</v>
      </c>
      <c r="CF69" s="1412">
        <f ca="1">IF(ISERROR(VLOOKUP(VLOOKUP($A69, 'E4 TB Allocation Details'!$A$18:$L$205, MATCH("A &amp; G ID", 'E4 TB Allocation Details'!$A$18:$L$18, 0),FALSE), 'E2 Allocators'!$B$15:$W$361, MATCH('O5 Details by Class &amp; Accounts'!CF$18, 'E2 Allocators'!$B$15:$W$15, 0),FALSE)*$E69), 0, VLOOKUP(VLOOKUP($A69, 'E4 TB Allocation Details'!$A$18:$L$205, MATCH("A &amp; G ID", 'E4 TB Allocation Details'!$A$18:$L$18, 0),FALSE), 'E2 Allocators'!$B$15:$W$361, MATCH('O5 Details by Class &amp; Accounts'!CF$18, 'E2 Allocators'!$B$15:$W$15, 0),FALSE)*$E69)</f>
        <v>0</v>
      </c>
      <c r="CG69" s="1412">
        <f ca="1">IF(ISERROR(VLOOKUP(VLOOKUP($A69, 'E4 TB Allocation Details'!$A$18:$L$205, MATCH("A &amp; G ID", 'E4 TB Allocation Details'!$A$18:$L$18, 0),FALSE), 'E2 Allocators'!$B$15:$W$361, MATCH('O5 Details by Class &amp; Accounts'!CG$18, 'E2 Allocators'!$B$15:$W$15, 0),FALSE)*$E69), 0, VLOOKUP(VLOOKUP($A69, 'E4 TB Allocation Details'!$A$18:$L$205, MATCH("A &amp; G ID", 'E4 TB Allocation Details'!$A$18:$L$18, 0),FALSE), 'E2 Allocators'!$B$15:$W$361, MATCH('O5 Details by Class &amp; Accounts'!CG$18, 'E2 Allocators'!$B$15:$W$15, 0),FALSE)*$E69)</f>
        <v>0</v>
      </c>
      <c r="CH69" s="1412">
        <f ca="1">IF(ISERROR(VLOOKUP(VLOOKUP($A69, 'E4 TB Allocation Details'!$A$18:$L$205, MATCH("A &amp; G ID", 'E4 TB Allocation Details'!$A$18:$L$18, 0),FALSE), 'E2 Allocators'!$B$15:$W$361, MATCH('O5 Details by Class &amp; Accounts'!CH$18, 'E2 Allocators'!$B$15:$W$15, 0),FALSE)*$E69), 0, VLOOKUP(VLOOKUP($A69, 'E4 TB Allocation Details'!$A$18:$L$205, MATCH("A &amp; G ID", 'E4 TB Allocation Details'!$A$18:$L$18, 0),FALSE), 'E2 Allocators'!$B$15:$W$361, MATCH('O5 Details by Class &amp; Accounts'!CH$18, 'E2 Allocators'!$B$15:$W$15, 0),FALSE)*$E69)</f>
        <v>0</v>
      </c>
      <c r="CI69" s="1412">
        <f ca="1">IF(ISERROR(VLOOKUP(VLOOKUP($A69, 'E4 TB Allocation Details'!$A$18:$L$205, MATCH("A &amp; G ID", 'E4 TB Allocation Details'!$A$18:$L$18, 0),FALSE), 'E2 Allocators'!$B$15:$W$361, MATCH('O5 Details by Class &amp; Accounts'!CI$18, 'E2 Allocators'!$B$15:$W$15, 0),FALSE)*$E69), 0, VLOOKUP(VLOOKUP($A69, 'E4 TB Allocation Details'!$A$18:$L$205, MATCH("A &amp; G ID", 'E4 TB Allocation Details'!$A$18:$L$18, 0),FALSE), 'E2 Allocators'!$B$15:$W$361, MATCH('O5 Details by Class &amp; Accounts'!CI$18, 'E2 Allocators'!$B$15:$W$15, 0),FALSE)*$E69)</f>
        <v>0</v>
      </c>
      <c r="CJ69" s="1412">
        <f ca="1">IF(ISERROR(VLOOKUP(VLOOKUP($A69, 'E4 TB Allocation Details'!$A$18:$L$205, MATCH("A &amp; G ID", 'E4 TB Allocation Details'!$A$18:$L$18, 0),FALSE), 'E2 Allocators'!$B$15:$W$361, MATCH('O5 Details by Class &amp; Accounts'!CJ$18, 'E2 Allocators'!$B$15:$W$15, 0),FALSE)*$E69), 0, VLOOKUP(VLOOKUP($A69, 'E4 TB Allocation Details'!$A$18:$L$205, MATCH("A &amp; G ID", 'E4 TB Allocation Details'!$A$18:$L$18, 0),FALSE), 'E2 Allocators'!$B$15:$W$361, MATCH('O5 Details by Class &amp; Accounts'!CJ$18, 'E2 Allocators'!$B$15:$W$15, 0),FALSE)*$E69)</f>
        <v>0</v>
      </c>
      <c r="CK69" s="1412">
        <f ca="1">IF(ISERROR(VLOOKUP(VLOOKUP($A69, 'E4 TB Allocation Details'!$A$18:$L$205, MATCH("A &amp; G ID", 'E4 TB Allocation Details'!$A$18:$L$18, 0),FALSE), 'E2 Allocators'!$B$15:$W$361, MATCH('O5 Details by Class &amp; Accounts'!CK$18, 'E2 Allocators'!$B$15:$W$15, 0),FALSE)*$E69), 0, VLOOKUP(VLOOKUP($A69, 'E4 TB Allocation Details'!$A$18:$L$205, MATCH("A &amp; G ID", 'E4 TB Allocation Details'!$A$18:$L$18, 0),FALSE), 'E2 Allocators'!$B$15:$W$361, MATCH('O5 Details by Class &amp; Accounts'!CK$18, 'E2 Allocators'!$B$15:$W$15, 0),FALSE)*$E69)</f>
        <v>0</v>
      </c>
      <c r="CL69" s="1412">
        <f ca="1">IF(ISERROR(VLOOKUP(VLOOKUP($A69, 'E4 TB Allocation Details'!$A$18:$L$205, MATCH("A &amp; G ID", 'E4 TB Allocation Details'!$A$18:$L$18, 0),FALSE), 'E2 Allocators'!$B$15:$W$361, MATCH('O5 Details by Class &amp; Accounts'!CL$18, 'E2 Allocators'!$B$15:$W$15, 0),FALSE)*$E69), 0, VLOOKUP(VLOOKUP($A69, 'E4 TB Allocation Details'!$A$18:$L$205, MATCH("A &amp; G ID", 'E4 TB Allocation Details'!$A$18:$L$18, 0),FALSE), 'E2 Allocators'!$B$15:$W$361, MATCH('O5 Details by Class &amp; Accounts'!CL$18, 'E2 Allocators'!$B$15:$W$15, 0),FALSE)*$E69)</f>
        <v>0</v>
      </c>
      <c r="CM69" s="1412">
        <f ca="1">IF(ISERROR(VLOOKUP(VLOOKUP($A69, 'E4 TB Allocation Details'!$A$18:$L$205, MATCH("A &amp; G ID", 'E4 TB Allocation Details'!$A$18:$L$18, 0),FALSE), 'E2 Allocators'!$B$15:$W$361, MATCH('O5 Details by Class &amp; Accounts'!CM$18, 'E2 Allocators'!$B$15:$W$15, 0),FALSE)*$E69), 0, VLOOKUP(VLOOKUP($A69, 'E4 TB Allocation Details'!$A$18:$L$205, MATCH("A &amp; G ID", 'E4 TB Allocation Details'!$A$18:$L$18, 0),FALSE), 'E2 Allocators'!$B$15:$W$361, MATCH('O5 Details by Class &amp; Accounts'!CM$18, 'E2 Allocators'!$B$15:$W$15, 0),FALSE)*$E69)</f>
        <v>0</v>
      </c>
      <c r="CN69" s="1412">
        <f t="shared" si="12"/>
        <v>253000</v>
      </c>
      <c r="CO69" s="1792">
        <f t="shared" si="7"/>
        <v>0</v>
      </c>
      <c r="CQ69" s="2087" t="s">
        <v>343</v>
      </c>
    </row>
    <row r="70" spans="1:95" s="81" customFormat="1" ht="12.75">
      <c r="A70" s="1170">
        <v>1945</v>
      </c>
      <c r="B70" s="452" t="s">
        <v>962</v>
      </c>
      <c r="C70" s="1789">
        <f ca="1">IF(ISERROR(VLOOKUP($A70,'I3 TB Data'!$A$23:$H$458,MATCH('O5 Details by Class &amp; Accounts'!$C$18, 'I3 TB Data'!$A$23:$H$23,0),0)), 0, VLOOKUP($A70,'I3 TB Data'!$A$23:$H$458,MATCH('O5 Details by Class &amp; Accounts'!$C$18,'I3 TB Data'!$A$23:$H$23,0),0))</f>
        <v>0</v>
      </c>
      <c r="D70" s="1790">
        <f ca="1">'I4 BO ASSETS'!E71</f>
        <v>0</v>
      </c>
      <c r="E70" s="1789">
        <f t="shared" si="6"/>
        <v>0</v>
      </c>
      <c r="F70" s="1791">
        <f ca="1">IF(ISERROR(VLOOKUP($A70, 'E1 Categorization'!A33:E122, MATCH("Customer Component", 'E1 Categorization'!$A$33:$E$33,0), 0)), 0, IF(VLOOKUP($A70, 'E1 Categorization'!A33:E122, MATCH("Customer Component", 'E1 Categorization'!$A$33:$E$33,0), 0)=0, 'O5 Details by Class &amp; Accounts'!$E70, IF(AND(VLOOKUP($A70, 'E1 Categorization'!A33:E122, MATCH("Customer Component", 'E1 Categorization'!$A$33:$E$33,0), 0) &gt;0, VLOOKUP($A70, 'E1 Categorization'!A33:E122, MATCH("Customer Component", 'E1 Categorization'!$A$33:$E$33,0), 0)&lt;1), 'O5 Details by Class &amp; Accounts'!$E70*(1-VLOOKUP($A70, 'E1 Categorization'!A33:E122, MATCH("Customer Component", 'E1 Categorization'!$A$33:$E$33,0), 0)), 0)))</f>
        <v>0</v>
      </c>
      <c r="G70" s="1791">
        <f ca="1">IF(ISERROR(VLOOKUP($A70, 'E1 Categorization'!A33:E122, MATCH("Customer Component", 'E1 Categorization'!$A$33:$E$33,0), 0)),0, IF(VLOOKUP($A70, 'E1 Categorization'!A33:E122, MATCH("Customer Component", 'E1 Categorization'!$A$33:$E$33,0), 0)=0, 0, IF(AND(VLOOKUP($A70, 'E1 Categorization'!A33:E122, MATCH("Customer Component", 'E1 Categorization'!$A$33:$E$33,0), 0) &gt;0, VLOOKUP($A70, 'E1 Categorization'!A33:E122, MATCH("Customer Component", 'E1 Categorization'!$A$33:$E$33,0), 0)&lt;1), 'O5 Details by Class &amp; Accounts'!$E70*(VLOOKUP($A70, 'E1 Categorization'!A33:E122, MATCH("Customer Component", 'E1 Categorization'!$A$33:$E$33,0), 0)), 'O5 Details by Class &amp; Accounts'!$E70)))</f>
        <v>0</v>
      </c>
      <c r="H70" s="1412">
        <f t="shared" si="8"/>
        <v>0</v>
      </c>
      <c r="I70" s="1412">
        <f ca="1">IF(ISERROR(VLOOKUP(VLOOKUP($A70, 'E4 TB Allocation Details'!$A$18:$L$205, MATCH("Demand ID", 'E4 TB Allocation Details'!$A$18:$L$18, 0),FALSE), 'E2 Allocators'!$B$15:$W$361, MATCH('O5 Details by Class &amp; Accounts'!I$18, 'E2 Allocators'!$B$15:$W$15, 0),FALSE)*$F70), 0, VLOOKUP(VLOOKUP($A70, 'E4 TB Allocation Details'!$A$18:$L$205, MATCH("Demand ID", 'E4 TB Allocation Details'!$A$18:$L$18, 0),FALSE), 'E2 Allocators'!$B$15:$W$361, MATCH('O5 Details by Class &amp; Accounts'!I$18, 'E2 Allocators'!$B$15:$W$15, 0),FALSE)*$F70)</f>
        <v>0</v>
      </c>
      <c r="J70" s="1412">
        <f ca="1">IF(ISERROR(VLOOKUP(VLOOKUP($A70, 'E4 TB Allocation Details'!$A$18:$L$205, MATCH("Demand ID", 'E4 TB Allocation Details'!$A$18:$L$18, 0),FALSE), 'E2 Allocators'!$B$15:$W$361, MATCH('O5 Details by Class &amp; Accounts'!J$18, 'E2 Allocators'!$B$15:$W$15, 0),FALSE)*$F70), 0, VLOOKUP(VLOOKUP($A70, 'E4 TB Allocation Details'!$A$18:$L$205, MATCH("Demand ID", 'E4 TB Allocation Details'!$A$18:$L$18, 0),FALSE), 'E2 Allocators'!$B$15:$W$361, MATCH('O5 Details by Class &amp; Accounts'!J$18, 'E2 Allocators'!$B$15:$W$15, 0),FALSE)*$F70)</f>
        <v>0</v>
      </c>
      <c r="K70" s="1412">
        <f ca="1">IF(ISERROR(VLOOKUP(VLOOKUP($A70, 'E4 TB Allocation Details'!$A$18:$L$205, MATCH("Demand ID", 'E4 TB Allocation Details'!$A$18:$L$18, 0),FALSE), 'E2 Allocators'!$B$15:$W$361, MATCH('O5 Details by Class &amp; Accounts'!K$18, 'E2 Allocators'!$B$15:$W$15, 0),FALSE)*$F70), 0, VLOOKUP(VLOOKUP($A70, 'E4 TB Allocation Details'!$A$18:$L$205, MATCH("Demand ID", 'E4 TB Allocation Details'!$A$18:$L$18, 0),FALSE), 'E2 Allocators'!$B$15:$W$361, MATCH('O5 Details by Class &amp; Accounts'!K$18, 'E2 Allocators'!$B$15:$W$15, 0),FALSE)*$F70)</f>
        <v>0</v>
      </c>
      <c r="L70" s="1412">
        <f ca="1">IF(ISERROR(VLOOKUP(VLOOKUP($A70, 'E4 TB Allocation Details'!$A$18:$L$205, MATCH("Demand ID", 'E4 TB Allocation Details'!$A$18:$L$18, 0),FALSE), 'E2 Allocators'!$B$15:$W$361, MATCH('O5 Details by Class &amp; Accounts'!L$18, 'E2 Allocators'!$B$15:$W$15, 0),FALSE)*$F70), 0, VLOOKUP(VLOOKUP($A70, 'E4 TB Allocation Details'!$A$18:$L$205, MATCH("Demand ID", 'E4 TB Allocation Details'!$A$18:$L$18, 0),FALSE), 'E2 Allocators'!$B$15:$W$361, MATCH('O5 Details by Class &amp; Accounts'!L$18, 'E2 Allocators'!$B$15:$W$15, 0),FALSE)*$F70)</f>
        <v>0</v>
      </c>
      <c r="M70" s="1412">
        <f ca="1">IF(ISERROR(VLOOKUP(VLOOKUP($A70, 'E4 TB Allocation Details'!$A$18:$L$205, MATCH("Demand ID", 'E4 TB Allocation Details'!$A$18:$L$18, 0),FALSE), 'E2 Allocators'!$B$15:$W$361, MATCH('O5 Details by Class &amp; Accounts'!M$18, 'E2 Allocators'!$B$15:$W$15, 0),FALSE)*$F70), 0, VLOOKUP(VLOOKUP($A70, 'E4 TB Allocation Details'!$A$18:$L$205, MATCH("Demand ID", 'E4 TB Allocation Details'!$A$18:$L$18, 0),FALSE), 'E2 Allocators'!$B$15:$W$361, MATCH('O5 Details by Class &amp; Accounts'!M$18, 'E2 Allocators'!$B$15:$W$15, 0),FALSE)*$F70)</f>
        <v>0</v>
      </c>
      <c r="N70" s="1412">
        <f ca="1">IF(ISERROR(VLOOKUP(VLOOKUP($A70, 'E4 TB Allocation Details'!$A$18:$L$205, MATCH("Demand ID", 'E4 TB Allocation Details'!$A$18:$L$18, 0),FALSE), 'E2 Allocators'!$B$15:$W$361, MATCH('O5 Details by Class &amp; Accounts'!N$18, 'E2 Allocators'!$B$15:$W$15, 0),FALSE)*$F70), 0, VLOOKUP(VLOOKUP($A70, 'E4 TB Allocation Details'!$A$18:$L$205, MATCH("Demand ID", 'E4 TB Allocation Details'!$A$18:$L$18, 0),FALSE), 'E2 Allocators'!$B$15:$W$361, MATCH('O5 Details by Class &amp; Accounts'!N$18, 'E2 Allocators'!$B$15:$W$15, 0),FALSE)*$F70)</f>
        <v>0</v>
      </c>
      <c r="O70" s="1412">
        <f ca="1">IF(ISERROR(VLOOKUP(VLOOKUP($A70, 'E4 TB Allocation Details'!$A$18:$L$205, MATCH("Demand ID", 'E4 TB Allocation Details'!$A$18:$L$18, 0),FALSE), 'E2 Allocators'!$B$15:$W$361, MATCH('O5 Details by Class &amp; Accounts'!O$18, 'E2 Allocators'!$B$15:$W$15, 0),FALSE)*$F70), 0, VLOOKUP(VLOOKUP($A70, 'E4 TB Allocation Details'!$A$18:$L$205, MATCH("Demand ID", 'E4 TB Allocation Details'!$A$18:$L$18, 0),FALSE), 'E2 Allocators'!$B$15:$W$361, MATCH('O5 Details by Class &amp; Accounts'!O$18, 'E2 Allocators'!$B$15:$W$15, 0),FALSE)*$F70)</f>
        <v>0</v>
      </c>
      <c r="P70" s="1412">
        <f ca="1">IF(ISERROR(VLOOKUP(VLOOKUP($A70, 'E4 TB Allocation Details'!$A$18:$L$205, MATCH("Demand ID", 'E4 TB Allocation Details'!$A$18:$L$18, 0),FALSE), 'E2 Allocators'!$B$15:$W$361, MATCH('O5 Details by Class &amp; Accounts'!P$18, 'E2 Allocators'!$B$15:$W$15, 0),FALSE)*$F70), 0, VLOOKUP(VLOOKUP($A70, 'E4 TB Allocation Details'!$A$18:$L$205, MATCH("Demand ID", 'E4 TB Allocation Details'!$A$18:$L$18, 0),FALSE), 'E2 Allocators'!$B$15:$W$361, MATCH('O5 Details by Class &amp; Accounts'!P$18, 'E2 Allocators'!$B$15:$W$15, 0),FALSE)*$F70)</f>
        <v>0</v>
      </c>
      <c r="Q70" s="1412">
        <f ca="1">IF(ISERROR(VLOOKUP(VLOOKUP($A70, 'E4 TB Allocation Details'!$A$18:$L$205, MATCH("Demand ID", 'E4 TB Allocation Details'!$A$18:$L$18, 0),FALSE), 'E2 Allocators'!$B$15:$W$361, MATCH('O5 Details by Class &amp; Accounts'!Q$18, 'E2 Allocators'!$B$15:$W$15, 0),FALSE)*$F70), 0, VLOOKUP(VLOOKUP($A70, 'E4 TB Allocation Details'!$A$18:$L$205, MATCH("Demand ID", 'E4 TB Allocation Details'!$A$18:$L$18, 0),FALSE), 'E2 Allocators'!$B$15:$W$361, MATCH('O5 Details by Class &amp; Accounts'!Q$18, 'E2 Allocators'!$B$15:$W$15, 0),FALSE)*$F70)</f>
        <v>0</v>
      </c>
      <c r="R70" s="1412">
        <f ca="1">IF(ISERROR(VLOOKUP(VLOOKUP($A70, 'E4 TB Allocation Details'!$A$18:$L$205, MATCH("Demand ID", 'E4 TB Allocation Details'!$A$18:$L$18, 0),FALSE), 'E2 Allocators'!$B$15:$W$361, MATCH('O5 Details by Class &amp; Accounts'!R$18, 'E2 Allocators'!$B$15:$W$15, 0),FALSE)*$F70), 0, VLOOKUP(VLOOKUP($A70, 'E4 TB Allocation Details'!$A$18:$L$205, MATCH("Demand ID", 'E4 TB Allocation Details'!$A$18:$L$18, 0),FALSE), 'E2 Allocators'!$B$15:$W$361, MATCH('O5 Details by Class &amp; Accounts'!R$18, 'E2 Allocators'!$B$15:$W$15, 0),FALSE)*$F70)</f>
        <v>0</v>
      </c>
      <c r="S70" s="1412">
        <f ca="1">IF(ISERROR(VLOOKUP(VLOOKUP($A70, 'E4 TB Allocation Details'!$A$18:$L$205, MATCH("Demand ID", 'E4 TB Allocation Details'!$A$18:$L$18, 0),FALSE), 'E2 Allocators'!$B$15:$W$361, MATCH('O5 Details by Class &amp; Accounts'!S$18, 'E2 Allocators'!$B$15:$W$15, 0),FALSE)*$F70), 0, VLOOKUP(VLOOKUP($A70, 'E4 TB Allocation Details'!$A$18:$L$205, MATCH("Demand ID", 'E4 TB Allocation Details'!$A$18:$L$18, 0),FALSE), 'E2 Allocators'!$B$15:$W$361, MATCH('O5 Details by Class &amp; Accounts'!S$18, 'E2 Allocators'!$B$15:$W$15, 0),FALSE)*$F70)</f>
        <v>0</v>
      </c>
      <c r="T70" s="1412">
        <f ca="1">IF(ISERROR(VLOOKUP(VLOOKUP($A70, 'E4 TB Allocation Details'!$A$18:$L$205, MATCH("Demand ID", 'E4 TB Allocation Details'!$A$18:$L$18, 0),FALSE), 'E2 Allocators'!$B$15:$W$361, MATCH('O5 Details by Class &amp; Accounts'!T$18, 'E2 Allocators'!$B$15:$W$15, 0),FALSE)*$F70), 0, VLOOKUP(VLOOKUP($A70, 'E4 TB Allocation Details'!$A$18:$L$205, MATCH("Demand ID", 'E4 TB Allocation Details'!$A$18:$L$18, 0),FALSE), 'E2 Allocators'!$B$15:$W$361, MATCH('O5 Details by Class &amp; Accounts'!T$18, 'E2 Allocators'!$B$15:$W$15, 0),FALSE)*$F70)</f>
        <v>0</v>
      </c>
      <c r="U70" s="1412">
        <f ca="1">IF(ISERROR(VLOOKUP(VLOOKUP($A70, 'E4 TB Allocation Details'!$A$18:$L$205, MATCH("Demand ID", 'E4 TB Allocation Details'!$A$18:$L$18, 0),FALSE), 'E2 Allocators'!$B$15:$W$361, MATCH('O5 Details by Class &amp; Accounts'!U$18, 'E2 Allocators'!$B$15:$W$15, 0),FALSE)*$F70), 0, VLOOKUP(VLOOKUP($A70, 'E4 TB Allocation Details'!$A$18:$L$205, MATCH("Demand ID", 'E4 TB Allocation Details'!$A$18:$L$18, 0),FALSE), 'E2 Allocators'!$B$15:$W$361, MATCH('O5 Details by Class &amp; Accounts'!U$18, 'E2 Allocators'!$B$15:$W$15, 0),FALSE)*$F70)</f>
        <v>0</v>
      </c>
      <c r="V70" s="1412">
        <f ca="1">IF(ISERROR(VLOOKUP(VLOOKUP($A70, 'E4 TB Allocation Details'!$A$18:$L$205, MATCH("Demand ID", 'E4 TB Allocation Details'!$A$18:$L$18, 0),FALSE), 'E2 Allocators'!$B$15:$W$361, MATCH('O5 Details by Class &amp; Accounts'!V$18, 'E2 Allocators'!$B$15:$W$15, 0),FALSE)*$F70), 0, VLOOKUP(VLOOKUP($A70, 'E4 TB Allocation Details'!$A$18:$L$205, MATCH("Demand ID", 'E4 TB Allocation Details'!$A$18:$L$18, 0),FALSE), 'E2 Allocators'!$B$15:$W$361, MATCH('O5 Details by Class &amp; Accounts'!V$18, 'E2 Allocators'!$B$15:$W$15, 0),FALSE)*$F70)</f>
        <v>0</v>
      </c>
      <c r="W70" s="1412">
        <f ca="1">IF(ISERROR(VLOOKUP(VLOOKUP($A70, 'E4 TB Allocation Details'!$A$18:$L$205, MATCH("Demand ID", 'E4 TB Allocation Details'!$A$18:$L$18, 0),FALSE), 'E2 Allocators'!$B$15:$W$361, MATCH('O5 Details by Class &amp; Accounts'!W$18, 'E2 Allocators'!$B$15:$W$15, 0),FALSE)*$F70), 0, VLOOKUP(VLOOKUP($A70, 'E4 TB Allocation Details'!$A$18:$L$205, MATCH("Demand ID", 'E4 TB Allocation Details'!$A$18:$L$18, 0),FALSE), 'E2 Allocators'!$B$15:$W$361, MATCH('O5 Details by Class &amp; Accounts'!W$18, 'E2 Allocators'!$B$15:$W$15, 0),FALSE)*$F70)</f>
        <v>0</v>
      </c>
      <c r="X70" s="1412">
        <f ca="1">IF(ISERROR(VLOOKUP(VLOOKUP($A70, 'E4 TB Allocation Details'!$A$18:$L$205, MATCH("Demand ID", 'E4 TB Allocation Details'!$A$18:$L$18, 0),FALSE), 'E2 Allocators'!$B$15:$W$361, MATCH('O5 Details by Class &amp; Accounts'!X$18, 'E2 Allocators'!$B$15:$W$15, 0),FALSE)*$F70), 0, VLOOKUP(VLOOKUP($A70, 'E4 TB Allocation Details'!$A$18:$L$205, MATCH("Demand ID", 'E4 TB Allocation Details'!$A$18:$L$18, 0),FALSE), 'E2 Allocators'!$B$15:$W$361, MATCH('O5 Details by Class &amp; Accounts'!X$18, 'E2 Allocators'!$B$15:$W$15, 0),FALSE)*$F70)</f>
        <v>0</v>
      </c>
      <c r="Y70" s="1412">
        <f ca="1">IF(ISERROR(VLOOKUP(VLOOKUP($A70, 'E4 TB Allocation Details'!$A$18:$L$205, MATCH("Demand ID", 'E4 TB Allocation Details'!$A$18:$L$18, 0),FALSE), 'E2 Allocators'!$B$15:$W$361, MATCH('O5 Details by Class &amp; Accounts'!Y$18, 'E2 Allocators'!$B$15:$W$15, 0),FALSE)*$F70), 0, VLOOKUP(VLOOKUP($A70, 'E4 TB Allocation Details'!$A$18:$L$205, MATCH("Demand ID", 'E4 TB Allocation Details'!$A$18:$L$18, 0),FALSE), 'E2 Allocators'!$B$15:$W$361, MATCH('O5 Details by Class &amp; Accounts'!Y$18, 'E2 Allocators'!$B$15:$W$15, 0),FALSE)*$F70)</f>
        <v>0</v>
      </c>
      <c r="Z70" s="1412">
        <f ca="1">IF(ISERROR(VLOOKUP(VLOOKUP($A70, 'E4 TB Allocation Details'!$A$18:$L$205, MATCH("Demand ID", 'E4 TB Allocation Details'!$A$18:$L$18, 0),FALSE), 'E2 Allocators'!$B$15:$W$361, MATCH('O5 Details by Class &amp; Accounts'!Z$18, 'E2 Allocators'!$B$15:$W$15, 0),FALSE)*$F70), 0, VLOOKUP(VLOOKUP($A70, 'E4 TB Allocation Details'!$A$18:$L$205, MATCH("Demand ID", 'E4 TB Allocation Details'!$A$18:$L$18, 0),FALSE), 'E2 Allocators'!$B$15:$W$361, MATCH('O5 Details by Class &amp; Accounts'!Z$18, 'E2 Allocators'!$B$15:$W$15, 0),FALSE)*$F70)</f>
        <v>0</v>
      </c>
      <c r="AA70" s="1412">
        <f ca="1">IF(ISERROR(VLOOKUP(VLOOKUP($A70, 'E4 TB Allocation Details'!$A$18:$L$205, MATCH("Demand ID", 'E4 TB Allocation Details'!$A$18:$L$18, 0),FALSE), 'E2 Allocators'!$B$15:$W$361, MATCH('O5 Details by Class &amp; Accounts'!AA$18, 'E2 Allocators'!$B$15:$W$15, 0),FALSE)*$F70), 0, VLOOKUP(VLOOKUP($A70, 'E4 TB Allocation Details'!$A$18:$L$205, MATCH("Demand ID", 'E4 TB Allocation Details'!$A$18:$L$18, 0),FALSE), 'E2 Allocators'!$B$15:$W$361, MATCH('O5 Details by Class &amp; Accounts'!AA$18, 'E2 Allocators'!$B$15:$W$15, 0),FALSE)*$F70)</f>
        <v>0</v>
      </c>
      <c r="AB70" s="1412">
        <f ca="1">IF(ISERROR(VLOOKUP(VLOOKUP($A70, 'E4 TB Allocation Details'!$A$18:$L$205, MATCH("Demand ID", 'E4 TB Allocation Details'!$A$18:$L$18, 0),FALSE), 'E2 Allocators'!$B$15:$W$361, MATCH('O5 Details by Class &amp; Accounts'!AB$18, 'E2 Allocators'!$B$15:$W$15, 0),FALSE)*$F70), 0, VLOOKUP(VLOOKUP($A70, 'E4 TB Allocation Details'!$A$18:$L$205, MATCH("Demand ID", 'E4 TB Allocation Details'!$A$18:$L$18, 0),FALSE), 'E2 Allocators'!$B$15:$W$361, MATCH('O5 Details by Class &amp; Accounts'!AB$18, 'E2 Allocators'!$B$15:$W$15, 0),FALSE)*$F70)</f>
        <v>0</v>
      </c>
      <c r="AC70" s="1412">
        <f t="shared" si="9"/>
        <v>0</v>
      </c>
      <c r="AD70" s="1412">
        <f ca="1">IF(ISERROR(VLOOKUP(VLOOKUP($A70, 'E4 TB Allocation Details'!$A$18:$L$205, MATCH("Customer ID", 'E4 TB Allocation Details'!$A$18:$L$18, 0),FALSE), 'E2 Allocators'!$B$15:$W$361, MATCH('O5 Details by Class &amp; Accounts'!AD$18, 'E2 Allocators'!$B$15:$W$15, 0),FALSE)*$G70), 0, VLOOKUP(VLOOKUP($A70, 'E4 TB Allocation Details'!$A$18:$L$205, MATCH("Customer ID", 'E4 TB Allocation Details'!$A$18:$L$18, 0),FALSE), 'E2 Allocators'!$B$15:$W$361, MATCH('O5 Details by Class &amp; Accounts'!AD$18, 'E2 Allocators'!$B$15:$W$15, 0),FALSE)*$G70)</f>
        <v>0</v>
      </c>
      <c r="AE70" s="1412">
        <f ca="1">IF(ISERROR(VLOOKUP(VLOOKUP($A70, 'E4 TB Allocation Details'!$A$18:$L$205, MATCH("Customer ID", 'E4 TB Allocation Details'!$A$18:$L$18, 0),FALSE), 'E2 Allocators'!$B$15:$W$361, MATCH('O5 Details by Class &amp; Accounts'!AE$18, 'E2 Allocators'!$B$15:$W$15, 0),FALSE)*$G70), 0, VLOOKUP(VLOOKUP($A70, 'E4 TB Allocation Details'!$A$18:$L$205, MATCH("Customer ID", 'E4 TB Allocation Details'!$A$18:$L$18, 0),FALSE), 'E2 Allocators'!$B$15:$W$361, MATCH('O5 Details by Class &amp; Accounts'!AE$18, 'E2 Allocators'!$B$15:$W$15, 0),FALSE)*$G70)</f>
        <v>0</v>
      </c>
      <c r="AF70" s="1412">
        <f ca="1">IF(ISERROR(VLOOKUP(VLOOKUP($A70, 'E4 TB Allocation Details'!$A$18:$L$205, MATCH("Customer ID", 'E4 TB Allocation Details'!$A$18:$L$18, 0),FALSE), 'E2 Allocators'!$B$15:$W$361, MATCH('O5 Details by Class &amp; Accounts'!AF$18, 'E2 Allocators'!$B$15:$W$15, 0),FALSE)*$G70), 0, VLOOKUP(VLOOKUP($A70, 'E4 TB Allocation Details'!$A$18:$L$205, MATCH("Customer ID", 'E4 TB Allocation Details'!$A$18:$L$18, 0),FALSE), 'E2 Allocators'!$B$15:$W$361, MATCH('O5 Details by Class &amp; Accounts'!AF$18, 'E2 Allocators'!$B$15:$W$15, 0),FALSE)*$G70)</f>
        <v>0</v>
      </c>
      <c r="AG70" s="1412">
        <f ca="1">IF(ISERROR(VLOOKUP(VLOOKUP($A70, 'E4 TB Allocation Details'!$A$18:$L$205, MATCH("Customer ID", 'E4 TB Allocation Details'!$A$18:$L$18, 0),FALSE), 'E2 Allocators'!$B$15:$W$361, MATCH('O5 Details by Class &amp; Accounts'!AG$18, 'E2 Allocators'!$B$15:$W$15, 0),FALSE)*$G70), 0, VLOOKUP(VLOOKUP($A70, 'E4 TB Allocation Details'!$A$18:$L$205, MATCH("Customer ID", 'E4 TB Allocation Details'!$A$18:$L$18, 0),FALSE), 'E2 Allocators'!$B$15:$W$361, MATCH('O5 Details by Class &amp; Accounts'!AG$18, 'E2 Allocators'!$B$15:$W$15, 0),FALSE)*$G70)</f>
        <v>0</v>
      </c>
      <c r="AH70" s="1412">
        <f ca="1">IF(ISERROR(VLOOKUP(VLOOKUP($A70, 'E4 TB Allocation Details'!$A$18:$L$205, MATCH("Customer ID", 'E4 TB Allocation Details'!$A$18:$L$18, 0),FALSE), 'E2 Allocators'!$B$15:$W$361, MATCH('O5 Details by Class &amp; Accounts'!AH$18, 'E2 Allocators'!$B$15:$W$15, 0),FALSE)*$G70), 0, VLOOKUP(VLOOKUP($A70, 'E4 TB Allocation Details'!$A$18:$L$205, MATCH("Customer ID", 'E4 TB Allocation Details'!$A$18:$L$18, 0),FALSE), 'E2 Allocators'!$B$15:$W$361, MATCH('O5 Details by Class &amp; Accounts'!AH$18, 'E2 Allocators'!$B$15:$W$15, 0),FALSE)*$G70)</f>
        <v>0</v>
      </c>
      <c r="AI70" s="1412">
        <f ca="1">IF(ISERROR(VLOOKUP(VLOOKUP($A70, 'E4 TB Allocation Details'!$A$18:$L$205, MATCH("Customer ID", 'E4 TB Allocation Details'!$A$18:$L$18, 0),FALSE), 'E2 Allocators'!$B$15:$W$361, MATCH('O5 Details by Class &amp; Accounts'!AI$18, 'E2 Allocators'!$B$15:$W$15, 0),FALSE)*$G70), 0, VLOOKUP(VLOOKUP($A70, 'E4 TB Allocation Details'!$A$18:$L$205, MATCH("Customer ID", 'E4 TB Allocation Details'!$A$18:$L$18, 0),FALSE), 'E2 Allocators'!$B$15:$W$361, MATCH('O5 Details by Class &amp; Accounts'!AI$18, 'E2 Allocators'!$B$15:$W$15, 0),FALSE)*$G70)</f>
        <v>0</v>
      </c>
      <c r="AJ70" s="1412">
        <f ca="1">IF(ISERROR(VLOOKUP(VLOOKUP($A70, 'E4 TB Allocation Details'!$A$18:$L$205, MATCH("Customer ID", 'E4 TB Allocation Details'!$A$18:$L$18, 0),FALSE), 'E2 Allocators'!$B$15:$W$361, MATCH('O5 Details by Class &amp; Accounts'!AJ$18, 'E2 Allocators'!$B$15:$W$15, 0),FALSE)*$G70), 0, VLOOKUP(VLOOKUP($A70, 'E4 TB Allocation Details'!$A$18:$L$205, MATCH("Customer ID", 'E4 TB Allocation Details'!$A$18:$L$18, 0),FALSE), 'E2 Allocators'!$B$15:$W$361, MATCH('O5 Details by Class &amp; Accounts'!AJ$18, 'E2 Allocators'!$B$15:$W$15, 0),FALSE)*$G70)</f>
        <v>0</v>
      </c>
      <c r="AK70" s="1412">
        <f ca="1">IF(ISERROR(VLOOKUP(VLOOKUP($A70, 'E4 TB Allocation Details'!$A$18:$L$205, MATCH("Customer ID", 'E4 TB Allocation Details'!$A$18:$L$18, 0),FALSE), 'E2 Allocators'!$B$15:$W$361, MATCH('O5 Details by Class &amp; Accounts'!AK$18, 'E2 Allocators'!$B$15:$W$15, 0),FALSE)*$G70), 0, VLOOKUP(VLOOKUP($A70, 'E4 TB Allocation Details'!$A$18:$L$205, MATCH("Customer ID", 'E4 TB Allocation Details'!$A$18:$L$18, 0),FALSE), 'E2 Allocators'!$B$15:$W$361, MATCH('O5 Details by Class &amp; Accounts'!AK$18, 'E2 Allocators'!$B$15:$W$15, 0),FALSE)*$G70)</f>
        <v>0</v>
      </c>
      <c r="AL70" s="1412">
        <f ca="1">IF(ISERROR(VLOOKUP(VLOOKUP($A70, 'E4 TB Allocation Details'!$A$18:$L$205, MATCH("Customer ID", 'E4 TB Allocation Details'!$A$18:$L$18, 0),FALSE), 'E2 Allocators'!$B$15:$W$361, MATCH('O5 Details by Class &amp; Accounts'!AL$18, 'E2 Allocators'!$B$15:$W$15, 0),FALSE)*$G70), 0, VLOOKUP(VLOOKUP($A70, 'E4 TB Allocation Details'!$A$18:$L$205, MATCH("Customer ID", 'E4 TB Allocation Details'!$A$18:$L$18, 0),FALSE), 'E2 Allocators'!$B$15:$W$361, MATCH('O5 Details by Class &amp; Accounts'!AL$18, 'E2 Allocators'!$B$15:$W$15, 0),FALSE)*$G70)</f>
        <v>0</v>
      </c>
      <c r="AM70" s="1412">
        <f ca="1">IF(ISERROR(VLOOKUP(VLOOKUP($A70, 'E4 TB Allocation Details'!$A$18:$L$205, MATCH("Customer ID", 'E4 TB Allocation Details'!$A$18:$L$18, 0),FALSE), 'E2 Allocators'!$B$15:$W$361, MATCH('O5 Details by Class &amp; Accounts'!AM$18, 'E2 Allocators'!$B$15:$W$15, 0),FALSE)*$G70), 0, VLOOKUP(VLOOKUP($A70, 'E4 TB Allocation Details'!$A$18:$L$205, MATCH("Customer ID", 'E4 TB Allocation Details'!$A$18:$L$18, 0),FALSE), 'E2 Allocators'!$B$15:$W$361, MATCH('O5 Details by Class &amp; Accounts'!AM$18, 'E2 Allocators'!$B$15:$W$15, 0),FALSE)*$G70)</f>
        <v>0</v>
      </c>
      <c r="AN70" s="1412">
        <f ca="1">IF(ISERROR(VLOOKUP(VLOOKUP($A70, 'E4 TB Allocation Details'!$A$18:$L$205, MATCH("Customer ID", 'E4 TB Allocation Details'!$A$18:$L$18, 0),FALSE), 'E2 Allocators'!$B$15:$W$361, MATCH('O5 Details by Class &amp; Accounts'!AN$18, 'E2 Allocators'!$B$15:$W$15, 0),FALSE)*$G70), 0, VLOOKUP(VLOOKUP($A70, 'E4 TB Allocation Details'!$A$18:$L$205, MATCH("Customer ID", 'E4 TB Allocation Details'!$A$18:$L$18, 0),FALSE), 'E2 Allocators'!$B$15:$W$361, MATCH('O5 Details by Class &amp; Accounts'!AN$18, 'E2 Allocators'!$B$15:$W$15, 0),FALSE)*$G70)</f>
        <v>0</v>
      </c>
      <c r="AO70" s="1412">
        <f ca="1">IF(ISERROR(VLOOKUP(VLOOKUP($A70, 'E4 TB Allocation Details'!$A$18:$L$205, MATCH("Customer ID", 'E4 TB Allocation Details'!$A$18:$L$18, 0),FALSE), 'E2 Allocators'!$B$15:$W$361, MATCH('O5 Details by Class &amp; Accounts'!AO$18, 'E2 Allocators'!$B$15:$W$15, 0),FALSE)*$G70), 0, VLOOKUP(VLOOKUP($A70, 'E4 TB Allocation Details'!$A$18:$L$205, MATCH("Customer ID", 'E4 TB Allocation Details'!$A$18:$L$18, 0),FALSE), 'E2 Allocators'!$B$15:$W$361, MATCH('O5 Details by Class &amp; Accounts'!AO$18, 'E2 Allocators'!$B$15:$W$15, 0),FALSE)*$G70)</f>
        <v>0</v>
      </c>
      <c r="AP70" s="1412">
        <f ca="1">IF(ISERROR(VLOOKUP(VLOOKUP($A70, 'E4 TB Allocation Details'!$A$18:$L$205, MATCH("Customer ID", 'E4 TB Allocation Details'!$A$18:$L$18, 0),FALSE), 'E2 Allocators'!$B$15:$W$361, MATCH('O5 Details by Class &amp; Accounts'!AP$18, 'E2 Allocators'!$B$15:$W$15, 0),FALSE)*$G70), 0, VLOOKUP(VLOOKUP($A70, 'E4 TB Allocation Details'!$A$18:$L$205, MATCH("Customer ID", 'E4 TB Allocation Details'!$A$18:$L$18, 0),FALSE), 'E2 Allocators'!$B$15:$W$361, MATCH('O5 Details by Class &amp; Accounts'!AP$18, 'E2 Allocators'!$B$15:$W$15, 0),FALSE)*$G70)</f>
        <v>0</v>
      </c>
      <c r="AQ70" s="1412">
        <f ca="1">IF(ISERROR(VLOOKUP(VLOOKUP($A70, 'E4 TB Allocation Details'!$A$18:$L$205, MATCH("Customer ID", 'E4 TB Allocation Details'!$A$18:$L$18, 0),FALSE), 'E2 Allocators'!$B$15:$W$361, MATCH('O5 Details by Class &amp; Accounts'!AQ$18, 'E2 Allocators'!$B$15:$W$15, 0),FALSE)*$G70), 0, VLOOKUP(VLOOKUP($A70, 'E4 TB Allocation Details'!$A$18:$L$205, MATCH("Customer ID", 'E4 TB Allocation Details'!$A$18:$L$18, 0),FALSE), 'E2 Allocators'!$B$15:$W$361, MATCH('O5 Details by Class &amp; Accounts'!AQ$18, 'E2 Allocators'!$B$15:$W$15, 0),FALSE)*$G70)</f>
        <v>0</v>
      </c>
      <c r="AR70" s="1412">
        <f ca="1">IF(ISERROR(VLOOKUP(VLOOKUP($A70, 'E4 TB Allocation Details'!$A$18:$L$205, MATCH("Customer ID", 'E4 TB Allocation Details'!$A$18:$L$18, 0),FALSE), 'E2 Allocators'!$B$15:$W$361, MATCH('O5 Details by Class &amp; Accounts'!AR$18, 'E2 Allocators'!$B$15:$W$15, 0),FALSE)*$G70), 0, VLOOKUP(VLOOKUP($A70, 'E4 TB Allocation Details'!$A$18:$L$205, MATCH("Customer ID", 'E4 TB Allocation Details'!$A$18:$L$18, 0),FALSE), 'E2 Allocators'!$B$15:$W$361, MATCH('O5 Details by Class &amp; Accounts'!AR$18, 'E2 Allocators'!$B$15:$W$15, 0),FALSE)*$G70)</f>
        <v>0</v>
      </c>
      <c r="AS70" s="1412">
        <f ca="1">IF(ISERROR(VLOOKUP(VLOOKUP($A70, 'E4 TB Allocation Details'!$A$18:$L$205, MATCH("Customer ID", 'E4 TB Allocation Details'!$A$18:$L$18, 0),FALSE), 'E2 Allocators'!$B$15:$W$361, MATCH('O5 Details by Class &amp; Accounts'!AS$18, 'E2 Allocators'!$B$15:$W$15, 0),FALSE)*$G70), 0, VLOOKUP(VLOOKUP($A70, 'E4 TB Allocation Details'!$A$18:$L$205, MATCH("Customer ID", 'E4 TB Allocation Details'!$A$18:$L$18, 0),FALSE), 'E2 Allocators'!$B$15:$W$361, MATCH('O5 Details by Class &amp; Accounts'!AS$18, 'E2 Allocators'!$B$15:$W$15, 0),FALSE)*$G70)</f>
        <v>0</v>
      </c>
      <c r="AT70" s="1412">
        <f ca="1">IF(ISERROR(VLOOKUP(VLOOKUP($A70, 'E4 TB Allocation Details'!$A$18:$L$205, MATCH("Customer ID", 'E4 TB Allocation Details'!$A$18:$L$18, 0),FALSE), 'E2 Allocators'!$B$15:$W$361, MATCH('O5 Details by Class &amp; Accounts'!AT$18, 'E2 Allocators'!$B$15:$W$15, 0),FALSE)*$G70), 0, VLOOKUP(VLOOKUP($A70, 'E4 TB Allocation Details'!$A$18:$L$205, MATCH("Customer ID", 'E4 TB Allocation Details'!$A$18:$L$18, 0),FALSE), 'E2 Allocators'!$B$15:$W$361, MATCH('O5 Details by Class &amp; Accounts'!AT$18, 'E2 Allocators'!$B$15:$W$15, 0),FALSE)*$G70)</f>
        <v>0</v>
      </c>
      <c r="AU70" s="1412">
        <f ca="1">IF(ISERROR(VLOOKUP(VLOOKUP($A70, 'E4 TB Allocation Details'!$A$18:$L$205, MATCH("Customer ID", 'E4 TB Allocation Details'!$A$18:$L$18, 0),FALSE), 'E2 Allocators'!$B$15:$W$361, MATCH('O5 Details by Class &amp; Accounts'!AU$18, 'E2 Allocators'!$B$15:$W$15, 0),FALSE)*$G70), 0, VLOOKUP(VLOOKUP($A70, 'E4 TB Allocation Details'!$A$18:$L$205, MATCH("Customer ID", 'E4 TB Allocation Details'!$A$18:$L$18, 0),FALSE), 'E2 Allocators'!$B$15:$W$361, MATCH('O5 Details by Class &amp; Accounts'!AU$18, 'E2 Allocators'!$B$15:$W$15, 0),FALSE)*$G70)</f>
        <v>0</v>
      </c>
      <c r="AV70" s="1412">
        <f ca="1">IF(ISERROR(VLOOKUP(VLOOKUP($A70, 'E4 TB Allocation Details'!$A$18:$L$205, MATCH("Customer ID", 'E4 TB Allocation Details'!$A$18:$L$18, 0),FALSE), 'E2 Allocators'!$B$15:$W$361, MATCH('O5 Details by Class &amp; Accounts'!AV$18, 'E2 Allocators'!$B$15:$W$15, 0),FALSE)*$G70), 0, VLOOKUP(VLOOKUP($A70, 'E4 TB Allocation Details'!$A$18:$L$205, MATCH("Customer ID", 'E4 TB Allocation Details'!$A$18:$L$18, 0),FALSE), 'E2 Allocators'!$B$15:$W$361, MATCH('O5 Details by Class &amp; Accounts'!AV$18, 'E2 Allocators'!$B$15:$W$15, 0),FALSE)*$G70)</f>
        <v>0</v>
      </c>
      <c r="AW70" s="1412">
        <f ca="1">IF(ISERROR(VLOOKUP(VLOOKUP($A70, 'E4 TB Allocation Details'!$A$18:$L$205, MATCH("Customer ID", 'E4 TB Allocation Details'!$A$18:$L$18, 0),FALSE), 'E2 Allocators'!$B$15:$W$361, MATCH('O5 Details by Class &amp; Accounts'!AW$18, 'E2 Allocators'!$B$15:$W$15, 0),FALSE)*$G70), 0, VLOOKUP(VLOOKUP($A70, 'E4 TB Allocation Details'!$A$18:$L$205, MATCH("Customer ID", 'E4 TB Allocation Details'!$A$18:$L$18, 0),FALSE), 'E2 Allocators'!$B$15:$W$361, MATCH('O5 Details by Class &amp; Accounts'!AW$18, 'E2 Allocators'!$B$15:$W$15, 0),FALSE)*$G70)</f>
        <v>0</v>
      </c>
      <c r="AX70" s="1412">
        <f t="shared" si="10"/>
        <v>0</v>
      </c>
      <c r="AY70" s="1412">
        <f ca="1">IF(ISERROR(VLOOKUP(VLOOKUP($A70, 'E4 TB Allocation Details'!$A$18:$L$205, MATCH("Misc ID", 'E4 TB Allocation Details'!$A$18:$L$18, 0),FALSE), 'E2 Allocators'!$B$15:$W$361, MATCH('O5 Details by Class &amp; Accounts'!AY$18, 'E2 Allocators'!$B$15:$W$15, 0),FALSE)*$E70), 0, VLOOKUP(VLOOKUP($A70, 'E4 TB Allocation Details'!$A$18:$L$205, MATCH("Misc ID", 'E4 TB Allocation Details'!$A$18:$L$18, 0),FALSE), 'E2 Allocators'!$B$15:$W$361, MATCH('O5 Details by Class &amp; Accounts'!AY$18, 'E2 Allocators'!$B$15:$W$15, 0),FALSE)*$E70)</f>
        <v>0</v>
      </c>
      <c r="AZ70" s="1412">
        <f ca="1">IF(ISERROR(VLOOKUP(VLOOKUP($A70, 'E4 TB Allocation Details'!$A$18:$L$205, MATCH("Misc ID", 'E4 TB Allocation Details'!$A$18:$L$18, 0),FALSE), 'E2 Allocators'!$B$15:$W$361, MATCH('O5 Details by Class &amp; Accounts'!AZ$18, 'E2 Allocators'!$B$15:$W$15, 0),FALSE)*$E70), 0, VLOOKUP(VLOOKUP($A70, 'E4 TB Allocation Details'!$A$18:$L$205, MATCH("Misc ID", 'E4 TB Allocation Details'!$A$18:$L$18, 0),FALSE), 'E2 Allocators'!$B$15:$W$361, MATCH('O5 Details by Class &amp; Accounts'!AZ$18, 'E2 Allocators'!$B$15:$W$15, 0),FALSE)*$E70)</f>
        <v>0</v>
      </c>
      <c r="BA70" s="1412">
        <f ca="1">IF(ISERROR(VLOOKUP(VLOOKUP($A70, 'E4 TB Allocation Details'!$A$18:$L$205, MATCH("Misc ID", 'E4 TB Allocation Details'!$A$18:$L$18, 0),FALSE), 'E2 Allocators'!$B$15:$W$361, MATCH('O5 Details by Class &amp; Accounts'!BA$18, 'E2 Allocators'!$B$15:$W$15, 0),FALSE)*$E70), 0, VLOOKUP(VLOOKUP($A70, 'E4 TB Allocation Details'!$A$18:$L$205, MATCH("Misc ID", 'E4 TB Allocation Details'!$A$18:$L$18, 0),FALSE), 'E2 Allocators'!$B$15:$W$361, MATCH('O5 Details by Class &amp; Accounts'!BA$18, 'E2 Allocators'!$B$15:$W$15, 0),FALSE)*$E70)</f>
        <v>0</v>
      </c>
      <c r="BB70" s="1412">
        <f ca="1">IF(ISERROR(VLOOKUP(VLOOKUP($A70, 'E4 TB Allocation Details'!$A$18:$L$205, MATCH("Misc ID", 'E4 TB Allocation Details'!$A$18:$L$18, 0),FALSE), 'E2 Allocators'!$B$15:$W$361, MATCH('O5 Details by Class &amp; Accounts'!BB$18, 'E2 Allocators'!$B$15:$W$15, 0),FALSE)*$E70), 0, VLOOKUP(VLOOKUP($A70, 'E4 TB Allocation Details'!$A$18:$L$205, MATCH("Misc ID", 'E4 TB Allocation Details'!$A$18:$L$18, 0),FALSE), 'E2 Allocators'!$B$15:$W$361, MATCH('O5 Details by Class &amp; Accounts'!BB$18, 'E2 Allocators'!$B$15:$W$15, 0),FALSE)*$E70)</f>
        <v>0</v>
      </c>
      <c r="BC70" s="1412">
        <f ca="1">IF(ISERROR(VLOOKUP(VLOOKUP($A70, 'E4 TB Allocation Details'!$A$18:$L$205, MATCH("Misc ID", 'E4 TB Allocation Details'!$A$18:$L$18, 0),FALSE), 'E2 Allocators'!$B$15:$W$361, MATCH('O5 Details by Class &amp; Accounts'!BC$18, 'E2 Allocators'!$B$15:$W$15, 0),FALSE)*$E70), 0, VLOOKUP(VLOOKUP($A70, 'E4 TB Allocation Details'!$A$18:$L$205, MATCH("Misc ID", 'E4 TB Allocation Details'!$A$18:$L$18, 0),FALSE), 'E2 Allocators'!$B$15:$W$361, MATCH('O5 Details by Class &amp; Accounts'!BC$18, 'E2 Allocators'!$B$15:$W$15, 0),FALSE)*$E70)</f>
        <v>0</v>
      </c>
      <c r="BD70" s="1412">
        <f ca="1">IF(ISERROR(VLOOKUP(VLOOKUP($A70, 'E4 TB Allocation Details'!$A$18:$L$205, MATCH("Misc ID", 'E4 TB Allocation Details'!$A$18:$L$18, 0),FALSE), 'E2 Allocators'!$B$15:$W$361, MATCH('O5 Details by Class &amp; Accounts'!BD$18, 'E2 Allocators'!$B$15:$W$15, 0),FALSE)*$E70), 0, VLOOKUP(VLOOKUP($A70, 'E4 TB Allocation Details'!$A$18:$L$205, MATCH("Misc ID", 'E4 TB Allocation Details'!$A$18:$L$18, 0),FALSE), 'E2 Allocators'!$B$15:$W$361, MATCH('O5 Details by Class &amp; Accounts'!BD$18, 'E2 Allocators'!$B$15:$W$15, 0),FALSE)*$E70)</f>
        <v>0</v>
      </c>
      <c r="BE70" s="1412">
        <f ca="1">IF(ISERROR(VLOOKUP(VLOOKUP($A70, 'E4 TB Allocation Details'!$A$18:$L$205, MATCH("Misc ID", 'E4 TB Allocation Details'!$A$18:$L$18, 0),FALSE), 'E2 Allocators'!$B$15:$W$361, MATCH('O5 Details by Class &amp; Accounts'!BE$18, 'E2 Allocators'!$B$15:$W$15, 0),FALSE)*$E70), 0, VLOOKUP(VLOOKUP($A70, 'E4 TB Allocation Details'!$A$18:$L$205, MATCH("Misc ID", 'E4 TB Allocation Details'!$A$18:$L$18, 0),FALSE), 'E2 Allocators'!$B$15:$W$361, MATCH('O5 Details by Class &amp; Accounts'!BE$18, 'E2 Allocators'!$B$15:$W$15, 0),FALSE)*$E70)</f>
        <v>0</v>
      </c>
      <c r="BF70" s="1412">
        <f ca="1">IF(ISERROR(VLOOKUP(VLOOKUP($A70, 'E4 TB Allocation Details'!$A$18:$L$205, MATCH("Misc ID", 'E4 TB Allocation Details'!$A$18:$L$18, 0),FALSE), 'E2 Allocators'!$B$15:$W$361, MATCH('O5 Details by Class &amp; Accounts'!BF$18, 'E2 Allocators'!$B$15:$W$15, 0),FALSE)*$E70), 0, VLOOKUP(VLOOKUP($A70, 'E4 TB Allocation Details'!$A$18:$L$205, MATCH("Misc ID", 'E4 TB Allocation Details'!$A$18:$L$18, 0),FALSE), 'E2 Allocators'!$B$15:$W$361, MATCH('O5 Details by Class &amp; Accounts'!BF$18, 'E2 Allocators'!$B$15:$W$15, 0),FALSE)*$E70)</f>
        <v>0</v>
      </c>
      <c r="BG70" s="1412">
        <f ca="1">IF(ISERROR(VLOOKUP(VLOOKUP($A70, 'E4 TB Allocation Details'!$A$18:$L$205, MATCH("Misc ID", 'E4 TB Allocation Details'!$A$18:$L$18, 0),FALSE), 'E2 Allocators'!$B$15:$W$361, MATCH('O5 Details by Class &amp; Accounts'!BG$18, 'E2 Allocators'!$B$15:$W$15, 0),FALSE)*$E70), 0, VLOOKUP(VLOOKUP($A70, 'E4 TB Allocation Details'!$A$18:$L$205, MATCH("Misc ID", 'E4 TB Allocation Details'!$A$18:$L$18, 0),FALSE), 'E2 Allocators'!$B$15:$W$361, MATCH('O5 Details by Class &amp; Accounts'!BG$18, 'E2 Allocators'!$B$15:$W$15, 0),FALSE)*$E70)</f>
        <v>0</v>
      </c>
      <c r="BH70" s="1412">
        <f ca="1">IF(ISERROR(VLOOKUP(VLOOKUP($A70, 'E4 TB Allocation Details'!$A$18:$L$205, MATCH("Misc ID", 'E4 TB Allocation Details'!$A$18:$L$18, 0),FALSE), 'E2 Allocators'!$B$15:$W$361, MATCH('O5 Details by Class &amp; Accounts'!BH$18, 'E2 Allocators'!$B$15:$W$15, 0),FALSE)*$E70), 0, VLOOKUP(VLOOKUP($A70, 'E4 TB Allocation Details'!$A$18:$L$205, MATCH("Misc ID", 'E4 TB Allocation Details'!$A$18:$L$18, 0),FALSE), 'E2 Allocators'!$B$15:$W$361, MATCH('O5 Details by Class &amp; Accounts'!BH$18, 'E2 Allocators'!$B$15:$W$15, 0),FALSE)*$E70)</f>
        <v>0</v>
      </c>
      <c r="BI70" s="1412">
        <f ca="1">IF(ISERROR(VLOOKUP(VLOOKUP($A70, 'E4 TB Allocation Details'!$A$18:$L$205, MATCH("Misc ID", 'E4 TB Allocation Details'!$A$18:$L$18, 0),FALSE), 'E2 Allocators'!$B$15:$W$361, MATCH('O5 Details by Class &amp; Accounts'!BI$18, 'E2 Allocators'!$B$15:$W$15, 0),FALSE)*$E70), 0, VLOOKUP(VLOOKUP($A70, 'E4 TB Allocation Details'!$A$18:$L$205, MATCH("Misc ID", 'E4 TB Allocation Details'!$A$18:$L$18, 0),FALSE), 'E2 Allocators'!$B$15:$W$361, MATCH('O5 Details by Class &amp; Accounts'!BI$18, 'E2 Allocators'!$B$15:$W$15, 0),FALSE)*$E70)</f>
        <v>0</v>
      </c>
      <c r="BJ70" s="1412">
        <f ca="1">IF(ISERROR(VLOOKUP(VLOOKUP($A70, 'E4 TB Allocation Details'!$A$18:$L$205, MATCH("Misc ID", 'E4 TB Allocation Details'!$A$18:$L$18, 0),FALSE), 'E2 Allocators'!$B$15:$W$361, MATCH('O5 Details by Class &amp; Accounts'!BJ$18, 'E2 Allocators'!$B$15:$W$15, 0),FALSE)*$E70), 0, VLOOKUP(VLOOKUP($A70, 'E4 TB Allocation Details'!$A$18:$L$205, MATCH("Misc ID", 'E4 TB Allocation Details'!$A$18:$L$18, 0),FALSE), 'E2 Allocators'!$B$15:$W$361, MATCH('O5 Details by Class &amp; Accounts'!BJ$18, 'E2 Allocators'!$B$15:$W$15, 0),FALSE)*$E70)</f>
        <v>0</v>
      </c>
      <c r="BK70" s="1412">
        <f ca="1">IF(ISERROR(VLOOKUP(VLOOKUP($A70, 'E4 TB Allocation Details'!$A$18:$L$205, MATCH("Misc ID", 'E4 TB Allocation Details'!$A$18:$L$18, 0),FALSE), 'E2 Allocators'!$B$15:$W$361, MATCH('O5 Details by Class &amp; Accounts'!BK$18, 'E2 Allocators'!$B$15:$W$15, 0),FALSE)*$E70), 0, VLOOKUP(VLOOKUP($A70, 'E4 TB Allocation Details'!$A$18:$L$205, MATCH("Misc ID", 'E4 TB Allocation Details'!$A$18:$L$18, 0),FALSE), 'E2 Allocators'!$B$15:$W$361, MATCH('O5 Details by Class &amp; Accounts'!BK$18, 'E2 Allocators'!$B$15:$W$15, 0),FALSE)*$E70)</f>
        <v>0</v>
      </c>
      <c r="BL70" s="1412">
        <f ca="1">IF(ISERROR(VLOOKUP(VLOOKUP($A70, 'E4 TB Allocation Details'!$A$18:$L$205, MATCH("Misc ID", 'E4 TB Allocation Details'!$A$18:$L$18, 0),FALSE), 'E2 Allocators'!$B$15:$W$361, MATCH('O5 Details by Class &amp; Accounts'!BL$18, 'E2 Allocators'!$B$15:$W$15, 0),FALSE)*$E70), 0, VLOOKUP(VLOOKUP($A70, 'E4 TB Allocation Details'!$A$18:$L$205, MATCH("Misc ID", 'E4 TB Allocation Details'!$A$18:$L$18, 0),FALSE), 'E2 Allocators'!$B$15:$W$361, MATCH('O5 Details by Class &amp; Accounts'!BL$18, 'E2 Allocators'!$B$15:$W$15, 0),FALSE)*$E70)</f>
        <v>0</v>
      </c>
      <c r="BM70" s="1412">
        <f ca="1">IF(ISERROR(VLOOKUP(VLOOKUP($A70, 'E4 TB Allocation Details'!$A$18:$L$205, MATCH("Misc ID", 'E4 TB Allocation Details'!$A$18:$L$18, 0),FALSE), 'E2 Allocators'!$B$15:$W$361, MATCH('O5 Details by Class &amp; Accounts'!BM$18, 'E2 Allocators'!$B$15:$W$15, 0),FALSE)*$E70), 0, VLOOKUP(VLOOKUP($A70, 'E4 TB Allocation Details'!$A$18:$L$205, MATCH("Misc ID", 'E4 TB Allocation Details'!$A$18:$L$18, 0),FALSE), 'E2 Allocators'!$B$15:$W$361, MATCH('O5 Details by Class &amp; Accounts'!BM$18, 'E2 Allocators'!$B$15:$W$15, 0),FALSE)*$E70)</f>
        <v>0</v>
      </c>
      <c r="BN70" s="1412">
        <f ca="1">IF(ISERROR(VLOOKUP(VLOOKUP($A70, 'E4 TB Allocation Details'!$A$18:$L$205, MATCH("Misc ID", 'E4 TB Allocation Details'!$A$18:$L$18, 0),FALSE), 'E2 Allocators'!$B$15:$W$361, MATCH('O5 Details by Class &amp; Accounts'!BN$18, 'E2 Allocators'!$B$15:$W$15, 0),FALSE)*$E70), 0, VLOOKUP(VLOOKUP($A70, 'E4 TB Allocation Details'!$A$18:$L$205, MATCH("Misc ID", 'E4 TB Allocation Details'!$A$18:$L$18, 0),FALSE), 'E2 Allocators'!$B$15:$W$361, MATCH('O5 Details by Class &amp; Accounts'!BN$18, 'E2 Allocators'!$B$15:$W$15, 0),FALSE)*$E70)</f>
        <v>0</v>
      </c>
      <c r="BO70" s="1412">
        <f ca="1">IF(ISERROR(VLOOKUP(VLOOKUP($A70, 'E4 TB Allocation Details'!$A$18:$L$205, MATCH("Misc ID", 'E4 TB Allocation Details'!$A$18:$L$18, 0),FALSE), 'E2 Allocators'!$B$15:$W$361, MATCH('O5 Details by Class &amp; Accounts'!BO$18, 'E2 Allocators'!$B$15:$W$15, 0),FALSE)*$E70), 0, VLOOKUP(VLOOKUP($A70, 'E4 TB Allocation Details'!$A$18:$L$205, MATCH("Misc ID", 'E4 TB Allocation Details'!$A$18:$L$18, 0),FALSE), 'E2 Allocators'!$B$15:$W$361, MATCH('O5 Details by Class &amp; Accounts'!BO$18, 'E2 Allocators'!$B$15:$W$15, 0),FALSE)*$E70)</f>
        <v>0</v>
      </c>
      <c r="BP70" s="1412">
        <f ca="1">IF(ISERROR(VLOOKUP(VLOOKUP($A70, 'E4 TB Allocation Details'!$A$18:$L$205, MATCH("Misc ID", 'E4 TB Allocation Details'!$A$18:$L$18, 0),FALSE), 'E2 Allocators'!$B$15:$W$361, MATCH('O5 Details by Class &amp; Accounts'!BP$18, 'E2 Allocators'!$B$15:$W$15, 0),FALSE)*$E70), 0, VLOOKUP(VLOOKUP($A70, 'E4 TB Allocation Details'!$A$18:$L$205, MATCH("Misc ID", 'E4 TB Allocation Details'!$A$18:$L$18, 0),FALSE), 'E2 Allocators'!$B$15:$W$361, MATCH('O5 Details by Class &amp; Accounts'!BP$18, 'E2 Allocators'!$B$15:$W$15, 0),FALSE)*$E70)</f>
        <v>0</v>
      </c>
      <c r="BQ70" s="1412">
        <f ca="1">IF(ISERROR(VLOOKUP(VLOOKUP($A70, 'E4 TB Allocation Details'!$A$18:$L$205, MATCH("Misc ID", 'E4 TB Allocation Details'!$A$18:$L$18, 0),FALSE), 'E2 Allocators'!$B$15:$W$361, MATCH('O5 Details by Class &amp; Accounts'!BQ$18, 'E2 Allocators'!$B$15:$W$15, 0),FALSE)*$E70), 0, VLOOKUP(VLOOKUP($A70, 'E4 TB Allocation Details'!$A$18:$L$205, MATCH("Misc ID", 'E4 TB Allocation Details'!$A$18:$L$18, 0),FALSE), 'E2 Allocators'!$B$15:$W$361, MATCH('O5 Details by Class &amp; Accounts'!BQ$18, 'E2 Allocators'!$B$15:$W$15, 0),FALSE)*$E70)</f>
        <v>0</v>
      </c>
      <c r="BR70" s="1412">
        <f ca="1">IF(ISERROR(VLOOKUP(VLOOKUP($A70, 'E4 TB Allocation Details'!$A$18:$L$205, MATCH("Misc ID", 'E4 TB Allocation Details'!$A$18:$L$18, 0),FALSE), 'E2 Allocators'!$B$15:$W$361, MATCH('O5 Details by Class &amp; Accounts'!BR$18, 'E2 Allocators'!$B$15:$W$15, 0),FALSE)*$E70), 0, VLOOKUP(VLOOKUP($A70, 'E4 TB Allocation Details'!$A$18:$L$205, MATCH("Misc ID", 'E4 TB Allocation Details'!$A$18:$L$18, 0),FALSE), 'E2 Allocators'!$B$15:$W$361, MATCH('O5 Details by Class &amp; Accounts'!BR$18, 'E2 Allocators'!$B$15:$W$15, 0),FALSE)*$E70)</f>
        <v>0</v>
      </c>
      <c r="BS70" s="1412">
        <f t="shared" si="11"/>
        <v>0</v>
      </c>
      <c r="BT70" s="1412">
        <f ca="1">IF(ISERROR(VLOOKUP(VLOOKUP($A70, 'E4 TB Allocation Details'!$A$18:$L$205, MATCH("A &amp; G ID", 'E4 TB Allocation Details'!$A$18:$L$18, 0),FALSE), 'E2 Allocators'!$B$15:$W$361, MATCH('O5 Details by Class &amp; Accounts'!BT$18, 'E2 Allocators'!$B$15:$W$15, 0),FALSE)*$E70), 0, VLOOKUP(VLOOKUP($A70, 'E4 TB Allocation Details'!$A$18:$L$205, MATCH("A &amp; G ID", 'E4 TB Allocation Details'!$A$18:$L$18, 0),FALSE), 'E2 Allocators'!$B$15:$W$361, MATCH('O5 Details by Class &amp; Accounts'!BT$18, 'E2 Allocators'!$B$15:$W$15, 0),FALSE)*$E70)</f>
        <v>0</v>
      </c>
      <c r="BU70" s="1412">
        <f ca="1">IF(ISERROR(VLOOKUP(VLOOKUP($A70, 'E4 TB Allocation Details'!$A$18:$L$205, MATCH("A &amp; G ID", 'E4 TB Allocation Details'!$A$18:$L$18, 0),FALSE), 'E2 Allocators'!$B$15:$W$361, MATCH('O5 Details by Class &amp; Accounts'!BU$18, 'E2 Allocators'!$B$15:$W$15, 0),FALSE)*$E70), 0, VLOOKUP(VLOOKUP($A70, 'E4 TB Allocation Details'!$A$18:$L$205, MATCH("A &amp; G ID", 'E4 TB Allocation Details'!$A$18:$L$18, 0),FALSE), 'E2 Allocators'!$B$15:$W$361, MATCH('O5 Details by Class &amp; Accounts'!BU$18, 'E2 Allocators'!$B$15:$W$15, 0),FALSE)*$E70)</f>
        <v>0</v>
      </c>
      <c r="BV70" s="1412">
        <f ca="1">IF(ISERROR(VLOOKUP(VLOOKUP($A70, 'E4 TB Allocation Details'!$A$18:$L$205, MATCH("A &amp; G ID", 'E4 TB Allocation Details'!$A$18:$L$18, 0),FALSE), 'E2 Allocators'!$B$15:$W$361, MATCH('O5 Details by Class &amp; Accounts'!BV$18, 'E2 Allocators'!$B$15:$W$15, 0),FALSE)*$E70), 0, VLOOKUP(VLOOKUP($A70, 'E4 TB Allocation Details'!$A$18:$L$205, MATCH("A &amp; G ID", 'E4 TB Allocation Details'!$A$18:$L$18, 0),FALSE), 'E2 Allocators'!$B$15:$W$361, MATCH('O5 Details by Class &amp; Accounts'!BV$18, 'E2 Allocators'!$B$15:$W$15, 0),FALSE)*$E70)</f>
        <v>0</v>
      </c>
      <c r="BW70" s="1412">
        <f ca="1">IF(ISERROR(VLOOKUP(VLOOKUP($A70, 'E4 TB Allocation Details'!$A$18:$L$205, MATCH("A &amp; G ID", 'E4 TB Allocation Details'!$A$18:$L$18, 0),FALSE), 'E2 Allocators'!$B$15:$W$361, MATCH('O5 Details by Class &amp; Accounts'!BW$18, 'E2 Allocators'!$B$15:$W$15, 0),FALSE)*$E70), 0, VLOOKUP(VLOOKUP($A70, 'E4 TB Allocation Details'!$A$18:$L$205, MATCH("A &amp; G ID", 'E4 TB Allocation Details'!$A$18:$L$18, 0),FALSE), 'E2 Allocators'!$B$15:$W$361, MATCH('O5 Details by Class &amp; Accounts'!BW$18, 'E2 Allocators'!$B$15:$W$15, 0),FALSE)*$E70)</f>
        <v>0</v>
      </c>
      <c r="BX70" s="1412">
        <f ca="1">IF(ISERROR(VLOOKUP(VLOOKUP($A70, 'E4 TB Allocation Details'!$A$18:$L$205, MATCH("A &amp; G ID", 'E4 TB Allocation Details'!$A$18:$L$18, 0),FALSE), 'E2 Allocators'!$B$15:$W$361, MATCH('O5 Details by Class &amp; Accounts'!BX$18, 'E2 Allocators'!$B$15:$W$15, 0),FALSE)*$E70), 0, VLOOKUP(VLOOKUP($A70, 'E4 TB Allocation Details'!$A$18:$L$205, MATCH("A &amp; G ID", 'E4 TB Allocation Details'!$A$18:$L$18, 0),FALSE), 'E2 Allocators'!$B$15:$W$361, MATCH('O5 Details by Class &amp; Accounts'!BX$18, 'E2 Allocators'!$B$15:$W$15, 0),FALSE)*$E70)</f>
        <v>0</v>
      </c>
      <c r="BY70" s="1412">
        <f ca="1">IF(ISERROR(VLOOKUP(VLOOKUP($A70, 'E4 TB Allocation Details'!$A$18:$L$205, MATCH("A &amp; G ID", 'E4 TB Allocation Details'!$A$18:$L$18, 0),FALSE), 'E2 Allocators'!$B$15:$W$361, MATCH('O5 Details by Class &amp; Accounts'!BY$18, 'E2 Allocators'!$B$15:$W$15, 0),FALSE)*$E70), 0, VLOOKUP(VLOOKUP($A70, 'E4 TB Allocation Details'!$A$18:$L$205, MATCH("A &amp; G ID", 'E4 TB Allocation Details'!$A$18:$L$18, 0),FALSE), 'E2 Allocators'!$B$15:$W$361, MATCH('O5 Details by Class &amp; Accounts'!BY$18, 'E2 Allocators'!$B$15:$W$15, 0),FALSE)*$E70)</f>
        <v>0</v>
      </c>
      <c r="BZ70" s="1412">
        <f ca="1">IF(ISERROR(VLOOKUP(VLOOKUP($A70, 'E4 TB Allocation Details'!$A$18:$L$205, MATCH("A &amp; G ID", 'E4 TB Allocation Details'!$A$18:$L$18, 0),FALSE), 'E2 Allocators'!$B$15:$W$361, MATCH('O5 Details by Class &amp; Accounts'!BZ$18, 'E2 Allocators'!$B$15:$W$15, 0),FALSE)*$E70), 0, VLOOKUP(VLOOKUP($A70, 'E4 TB Allocation Details'!$A$18:$L$205, MATCH("A &amp; G ID", 'E4 TB Allocation Details'!$A$18:$L$18, 0),FALSE), 'E2 Allocators'!$B$15:$W$361, MATCH('O5 Details by Class &amp; Accounts'!BZ$18, 'E2 Allocators'!$B$15:$W$15, 0),FALSE)*$E70)</f>
        <v>0</v>
      </c>
      <c r="CA70" s="1412">
        <f ca="1">IF(ISERROR(VLOOKUP(VLOOKUP($A70, 'E4 TB Allocation Details'!$A$18:$L$205, MATCH("A &amp; G ID", 'E4 TB Allocation Details'!$A$18:$L$18, 0),FALSE), 'E2 Allocators'!$B$15:$W$361, MATCH('O5 Details by Class &amp; Accounts'!CA$18, 'E2 Allocators'!$B$15:$W$15, 0),FALSE)*$E70), 0, VLOOKUP(VLOOKUP($A70, 'E4 TB Allocation Details'!$A$18:$L$205, MATCH("A &amp; G ID", 'E4 TB Allocation Details'!$A$18:$L$18, 0),FALSE), 'E2 Allocators'!$B$15:$W$361, MATCH('O5 Details by Class &amp; Accounts'!CA$18, 'E2 Allocators'!$B$15:$W$15, 0),FALSE)*$E70)</f>
        <v>0</v>
      </c>
      <c r="CB70" s="1412">
        <f ca="1">IF(ISERROR(VLOOKUP(VLOOKUP($A70, 'E4 TB Allocation Details'!$A$18:$L$205, MATCH("A &amp; G ID", 'E4 TB Allocation Details'!$A$18:$L$18, 0),FALSE), 'E2 Allocators'!$B$15:$W$361, MATCH('O5 Details by Class &amp; Accounts'!CB$18, 'E2 Allocators'!$B$15:$W$15, 0),FALSE)*$E70), 0, VLOOKUP(VLOOKUP($A70, 'E4 TB Allocation Details'!$A$18:$L$205, MATCH("A &amp; G ID", 'E4 TB Allocation Details'!$A$18:$L$18, 0),FALSE), 'E2 Allocators'!$B$15:$W$361, MATCH('O5 Details by Class &amp; Accounts'!CB$18, 'E2 Allocators'!$B$15:$W$15, 0),FALSE)*$E70)</f>
        <v>0</v>
      </c>
      <c r="CC70" s="1412">
        <f ca="1">IF(ISERROR(VLOOKUP(VLOOKUP($A70, 'E4 TB Allocation Details'!$A$18:$L$205, MATCH("A &amp; G ID", 'E4 TB Allocation Details'!$A$18:$L$18, 0),FALSE), 'E2 Allocators'!$B$15:$W$361, MATCH('O5 Details by Class &amp; Accounts'!CC$18, 'E2 Allocators'!$B$15:$W$15, 0),FALSE)*$E70), 0, VLOOKUP(VLOOKUP($A70, 'E4 TB Allocation Details'!$A$18:$L$205, MATCH("A &amp; G ID", 'E4 TB Allocation Details'!$A$18:$L$18, 0),FALSE), 'E2 Allocators'!$B$15:$W$361, MATCH('O5 Details by Class &amp; Accounts'!CC$18, 'E2 Allocators'!$B$15:$W$15, 0),FALSE)*$E70)</f>
        <v>0</v>
      </c>
      <c r="CD70" s="1412">
        <f ca="1">IF(ISERROR(VLOOKUP(VLOOKUP($A70, 'E4 TB Allocation Details'!$A$18:$L$205, MATCH("A &amp; G ID", 'E4 TB Allocation Details'!$A$18:$L$18, 0),FALSE), 'E2 Allocators'!$B$15:$W$361, MATCH('O5 Details by Class &amp; Accounts'!CD$18, 'E2 Allocators'!$B$15:$W$15, 0),FALSE)*$E70), 0, VLOOKUP(VLOOKUP($A70, 'E4 TB Allocation Details'!$A$18:$L$205, MATCH("A &amp; G ID", 'E4 TB Allocation Details'!$A$18:$L$18, 0),FALSE), 'E2 Allocators'!$B$15:$W$361, MATCH('O5 Details by Class &amp; Accounts'!CD$18, 'E2 Allocators'!$B$15:$W$15, 0),FALSE)*$E70)</f>
        <v>0</v>
      </c>
      <c r="CE70" s="1412">
        <f ca="1">IF(ISERROR(VLOOKUP(VLOOKUP($A70, 'E4 TB Allocation Details'!$A$18:$L$205, MATCH("A &amp; G ID", 'E4 TB Allocation Details'!$A$18:$L$18, 0),FALSE), 'E2 Allocators'!$B$15:$W$361, MATCH('O5 Details by Class &amp; Accounts'!CE$18, 'E2 Allocators'!$B$15:$W$15, 0),FALSE)*$E70), 0, VLOOKUP(VLOOKUP($A70, 'E4 TB Allocation Details'!$A$18:$L$205, MATCH("A &amp; G ID", 'E4 TB Allocation Details'!$A$18:$L$18, 0),FALSE), 'E2 Allocators'!$B$15:$W$361, MATCH('O5 Details by Class &amp; Accounts'!CE$18, 'E2 Allocators'!$B$15:$W$15, 0),FALSE)*$E70)</f>
        <v>0</v>
      </c>
      <c r="CF70" s="1412">
        <f ca="1">IF(ISERROR(VLOOKUP(VLOOKUP($A70, 'E4 TB Allocation Details'!$A$18:$L$205, MATCH("A &amp; G ID", 'E4 TB Allocation Details'!$A$18:$L$18, 0),FALSE), 'E2 Allocators'!$B$15:$W$361, MATCH('O5 Details by Class &amp; Accounts'!CF$18, 'E2 Allocators'!$B$15:$W$15, 0),FALSE)*$E70), 0, VLOOKUP(VLOOKUP($A70, 'E4 TB Allocation Details'!$A$18:$L$205, MATCH("A &amp; G ID", 'E4 TB Allocation Details'!$A$18:$L$18, 0),FALSE), 'E2 Allocators'!$B$15:$W$361, MATCH('O5 Details by Class &amp; Accounts'!CF$18, 'E2 Allocators'!$B$15:$W$15, 0),FALSE)*$E70)</f>
        <v>0</v>
      </c>
      <c r="CG70" s="1412">
        <f ca="1">IF(ISERROR(VLOOKUP(VLOOKUP($A70, 'E4 TB Allocation Details'!$A$18:$L$205, MATCH("A &amp; G ID", 'E4 TB Allocation Details'!$A$18:$L$18, 0),FALSE), 'E2 Allocators'!$B$15:$W$361, MATCH('O5 Details by Class &amp; Accounts'!CG$18, 'E2 Allocators'!$B$15:$W$15, 0),FALSE)*$E70), 0, VLOOKUP(VLOOKUP($A70, 'E4 TB Allocation Details'!$A$18:$L$205, MATCH("A &amp; G ID", 'E4 TB Allocation Details'!$A$18:$L$18, 0),FALSE), 'E2 Allocators'!$B$15:$W$361, MATCH('O5 Details by Class &amp; Accounts'!CG$18, 'E2 Allocators'!$B$15:$W$15, 0),FALSE)*$E70)</f>
        <v>0</v>
      </c>
      <c r="CH70" s="1412">
        <f ca="1">IF(ISERROR(VLOOKUP(VLOOKUP($A70, 'E4 TB Allocation Details'!$A$18:$L$205, MATCH("A &amp; G ID", 'E4 TB Allocation Details'!$A$18:$L$18, 0),FALSE), 'E2 Allocators'!$B$15:$W$361, MATCH('O5 Details by Class &amp; Accounts'!CH$18, 'E2 Allocators'!$B$15:$W$15, 0),FALSE)*$E70), 0, VLOOKUP(VLOOKUP($A70, 'E4 TB Allocation Details'!$A$18:$L$205, MATCH("A &amp; G ID", 'E4 TB Allocation Details'!$A$18:$L$18, 0),FALSE), 'E2 Allocators'!$B$15:$W$361, MATCH('O5 Details by Class &amp; Accounts'!CH$18, 'E2 Allocators'!$B$15:$W$15, 0),FALSE)*$E70)</f>
        <v>0</v>
      </c>
      <c r="CI70" s="1412">
        <f ca="1">IF(ISERROR(VLOOKUP(VLOOKUP($A70, 'E4 TB Allocation Details'!$A$18:$L$205, MATCH("A &amp; G ID", 'E4 TB Allocation Details'!$A$18:$L$18, 0),FALSE), 'E2 Allocators'!$B$15:$W$361, MATCH('O5 Details by Class &amp; Accounts'!CI$18, 'E2 Allocators'!$B$15:$W$15, 0),FALSE)*$E70), 0, VLOOKUP(VLOOKUP($A70, 'E4 TB Allocation Details'!$A$18:$L$205, MATCH("A &amp; G ID", 'E4 TB Allocation Details'!$A$18:$L$18, 0),FALSE), 'E2 Allocators'!$B$15:$W$361, MATCH('O5 Details by Class &amp; Accounts'!CI$18, 'E2 Allocators'!$B$15:$W$15, 0),FALSE)*$E70)</f>
        <v>0</v>
      </c>
      <c r="CJ70" s="1412">
        <f ca="1">IF(ISERROR(VLOOKUP(VLOOKUP($A70, 'E4 TB Allocation Details'!$A$18:$L$205, MATCH("A &amp; G ID", 'E4 TB Allocation Details'!$A$18:$L$18, 0),FALSE), 'E2 Allocators'!$B$15:$W$361, MATCH('O5 Details by Class &amp; Accounts'!CJ$18, 'E2 Allocators'!$B$15:$W$15, 0),FALSE)*$E70), 0, VLOOKUP(VLOOKUP($A70, 'E4 TB Allocation Details'!$A$18:$L$205, MATCH("A &amp; G ID", 'E4 TB Allocation Details'!$A$18:$L$18, 0),FALSE), 'E2 Allocators'!$B$15:$W$361, MATCH('O5 Details by Class &amp; Accounts'!CJ$18, 'E2 Allocators'!$B$15:$W$15, 0),FALSE)*$E70)</f>
        <v>0</v>
      </c>
      <c r="CK70" s="1412">
        <f ca="1">IF(ISERROR(VLOOKUP(VLOOKUP($A70, 'E4 TB Allocation Details'!$A$18:$L$205, MATCH("A &amp; G ID", 'E4 TB Allocation Details'!$A$18:$L$18, 0),FALSE), 'E2 Allocators'!$B$15:$W$361, MATCH('O5 Details by Class &amp; Accounts'!CK$18, 'E2 Allocators'!$B$15:$W$15, 0),FALSE)*$E70), 0, VLOOKUP(VLOOKUP($A70, 'E4 TB Allocation Details'!$A$18:$L$205, MATCH("A &amp; G ID", 'E4 TB Allocation Details'!$A$18:$L$18, 0),FALSE), 'E2 Allocators'!$B$15:$W$361, MATCH('O5 Details by Class &amp; Accounts'!CK$18, 'E2 Allocators'!$B$15:$W$15, 0),FALSE)*$E70)</f>
        <v>0</v>
      </c>
      <c r="CL70" s="1412">
        <f ca="1">IF(ISERROR(VLOOKUP(VLOOKUP($A70, 'E4 TB Allocation Details'!$A$18:$L$205, MATCH("A &amp; G ID", 'E4 TB Allocation Details'!$A$18:$L$18, 0),FALSE), 'E2 Allocators'!$B$15:$W$361, MATCH('O5 Details by Class &amp; Accounts'!CL$18, 'E2 Allocators'!$B$15:$W$15, 0),FALSE)*$E70), 0, VLOOKUP(VLOOKUP($A70, 'E4 TB Allocation Details'!$A$18:$L$205, MATCH("A &amp; G ID", 'E4 TB Allocation Details'!$A$18:$L$18, 0),FALSE), 'E2 Allocators'!$B$15:$W$361, MATCH('O5 Details by Class &amp; Accounts'!CL$18, 'E2 Allocators'!$B$15:$W$15, 0),FALSE)*$E70)</f>
        <v>0</v>
      </c>
      <c r="CM70" s="1412">
        <f ca="1">IF(ISERROR(VLOOKUP(VLOOKUP($A70, 'E4 TB Allocation Details'!$A$18:$L$205, MATCH("A &amp; G ID", 'E4 TB Allocation Details'!$A$18:$L$18, 0),FALSE), 'E2 Allocators'!$B$15:$W$361, MATCH('O5 Details by Class &amp; Accounts'!CM$18, 'E2 Allocators'!$B$15:$W$15, 0),FALSE)*$E70), 0, VLOOKUP(VLOOKUP($A70, 'E4 TB Allocation Details'!$A$18:$L$205, MATCH("A &amp; G ID", 'E4 TB Allocation Details'!$A$18:$L$18, 0),FALSE), 'E2 Allocators'!$B$15:$W$361, MATCH('O5 Details by Class &amp; Accounts'!CM$18, 'E2 Allocators'!$B$15:$W$15, 0),FALSE)*$E70)</f>
        <v>0</v>
      </c>
      <c r="CN70" s="1412">
        <f t="shared" si="12"/>
        <v>0</v>
      </c>
      <c r="CO70" s="1792">
        <f t="shared" si="7"/>
        <v>0</v>
      </c>
      <c r="CQ70" s="2087" t="s">
        <v>343</v>
      </c>
    </row>
    <row r="71" spans="1:95" s="81" customFormat="1" ht="12.75">
      <c r="A71" s="1170">
        <v>1950</v>
      </c>
      <c r="B71" s="452" t="s">
        <v>963</v>
      </c>
      <c r="C71" s="1789">
        <f ca="1">IF(ISERROR(VLOOKUP($A71,'I3 TB Data'!$A$23:$H$458,MATCH('O5 Details by Class &amp; Accounts'!$C$18, 'I3 TB Data'!$A$23:$H$23,0),0)), 0, VLOOKUP($A71,'I3 TB Data'!$A$23:$H$458,MATCH('O5 Details by Class &amp; Accounts'!$C$18,'I3 TB Data'!$A$23:$H$23,0),0))</f>
        <v>0</v>
      </c>
      <c r="D71" s="1790">
        <f ca="1">'I4 BO ASSETS'!E72</f>
        <v>0</v>
      </c>
      <c r="E71" s="1789">
        <f t="shared" si="6"/>
        <v>0</v>
      </c>
      <c r="F71" s="1791">
        <f ca="1">IF(ISERROR(VLOOKUP($A71, 'E1 Categorization'!A33:E122, MATCH("Customer Component", 'E1 Categorization'!$A$33:$E$33,0), 0)), 0, IF(VLOOKUP($A71, 'E1 Categorization'!A33:E122, MATCH("Customer Component", 'E1 Categorization'!$A$33:$E$33,0), 0)=0, 'O5 Details by Class &amp; Accounts'!$E71, IF(AND(VLOOKUP($A71, 'E1 Categorization'!A33:E122, MATCH("Customer Component", 'E1 Categorization'!$A$33:$E$33,0), 0) &gt;0, VLOOKUP($A71, 'E1 Categorization'!A33:E122, MATCH("Customer Component", 'E1 Categorization'!$A$33:$E$33,0), 0)&lt;1), 'O5 Details by Class &amp; Accounts'!$E71*(1-VLOOKUP($A71, 'E1 Categorization'!A33:E122, MATCH("Customer Component", 'E1 Categorization'!$A$33:$E$33,0), 0)), 0)))</f>
        <v>0</v>
      </c>
      <c r="G71" s="1791">
        <f ca="1">IF(ISERROR(VLOOKUP($A71, 'E1 Categorization'!A33:E122, MATCH("Customer Component", 'E1 Categorization'!$A$33:$E$33,0), 0)),0, IF(VLOOKUP($A71, 'E1 Categorization'!A33:E122, MATCH("Customer Component", 'E1 Categorization'!$A$33:$E$33,0), 0)=0, 0, IF(AND(VLOOKUP($A71, 'E1 Categorization'!A33:E122, MATCH("Customer Component", 'E1 Categorization'!$A$33:$E$33,0), 0) &gt;0, VLOOKUP($A71, 'E1 Categorization'!A33:E122, MATCH("Customer Component", 'E1 Categorization'!$A$33:$E$33,0), 0)&lt;1), 'O5 Details by Class &amp; Accounts'!$E71*(VLOOKUP($A71, 'E1 Categorization'!A33:E122, MATCH("Customer Component", 'E1 Categorization'!$A$33:$E$33,0), 0)), 'O5 Details by Class &amp; Accounts'!$E71)))</f>
        <v>0</v>
      </c>
      <c r="H71" s="1412">
        <f t="shared" si="8"/>
        <v>0</v>
      </c>
      <c r="I71" s="1412">
        <f ca="1">IF(ISERROR(VLOOKUP(VLOOKUP($A71, 'E4 TB Allocation Details'!$A$18:$L$205, MATCH("Demand ID", 'E4 TB Allocation Details'!$A$18:$L$18, 0),FALSE), 'E2 Allocators'!$B$15:$W$361, MATCH('O5 Details by Class &amp; Accounts'!I$18, 'E2 Allocators'!$B$15:$W$15, 0),FALSE)*$F71), 0, VLOOKUP(VLOOKUP($A71, 'E4 TB Allocation Details'!$A$18:$L$205, MATCH("Demand ID", 'E4 TB Allocation Details'!$A$18:$L$18, 0),FALSE), 'E2 Allocators'!$B$15:$W$361, MATCH('O5 Details by Class &amp; Accounts'!I$18, 'E2 Allocators'!$B$15:$W$15, 0),FALSE)*$F71)</f>
        <v>0</v>
      </c>
      <c r="J71" s="1412">
        <f ca="1">IF(ISERROR(VLOOKUP(VLOOKUP($A71, 'E4 TB Allocation Details'!$A$18:$L$205, MATCH("Demand ID", 'E4 TB Allocation Details'!$A$18:$L$18, 0),FALSE), 'E2 Allocators'!$B$15:$W$361, MATCH('O5 Details by Class &amp; Accounts'!J$18, 'E2 Allocators'!$B$15:$W$15, 0),FALSE)*$F71), 0, VLOOKUP(VLOOKUP($A71, 'E4 TB Allocation Details'!$A$18:$L$205, MATCH("Demand ID", 'E4 TB Allocation Details'!$A$18:$L$18, 0),FALSE), 'E2 Allocators'!$B$15:$W$361, MATCH('O5 Details by Class &amp; Accounts'!J$18, 'E2 Allocators'!$B$15:$W$15, 0),FALSE)*$F71)</f>
        <v>0</v>
      </c>
      <c r="K71" s="1412">
        <f ca="1">IF(ISERROR(VLOOKUP(VLOOKUP($A71, 'E4 TB Allocation Details'!$A$18:$L$205, MATCH("Demand ID", 'E4 TB Allocation Details'!$A$18:$L$18, 0),FALSE), 'E2 Allocators'!$B$15:$W$361, MATCH('O5 Details by Class &amp; Accounts'!K$18, 'E2 Allocators'!$B$15:$W$15, 0),FALSE)*$F71), 0, VLOOKUP(VLOOKUP($A71, 'E4 TB Allocation Details'!$A$18:$L$205, MATCH("Demand ID", 'E4 TB Allocation Details'!$A$18:$L$18, 0),FALSE), 'E2 Allocators'!$B$15:$W$361, MATCH('O5 Details by Class &amp; Accounts'!K$18, 'E2 Allocators'!$B$15:$W$15, 0),FALSE)*$F71)</f>
        <v>0</v>
      </c>
      <c r="L71" s="1412">
        <f ca="1">IF(ISERROR(VLOOKUP(VLOOKUP($A71, 'E4 TB Allocation Details'!$A$18:$L$205, MATCH("Demand ID", 'E4 TB Allocation Details'!$A$18:$L$18, 0),FALSE), 'E2 Allocators'!$B$15:$W$361, MATCH('O5 Details by Class &amp; Accounts'!L$18, 'E2 Allocators'!$B$15:$W$15, 0),FALSE)*$F71), 0, VLOOKUP(VLOOKUP($A71, 'E4 TB Allocation Details'!$A$18:$L$205, MATCH("Demand ID", 'E4 TB Allocation Details'!$A$18:$L$18, 0),FALSE), 'E2 Allocators'!$B$15:$W$361, MATCH('O5 Details by Class &amp; Accounts'!L$18, 'E2 Allocators'!$B$15:$W$15, 0),FALSE)*$F71)</f>
        <v>0</v>
      </c>
      <c r="M71" s="1412">
        <f ca="1">IF(ISERROR(VLOOKUP(VLOOKUP($A71, 'E4 TB Allocation Details'!$A$18:$L$205, MATCH("Demand ID", 'E4 TB Allocation Details'!$A$18:$L$18, 0),FALSE), 'E2 Allocators'!$B$15:$W$361, MATCH('O5 Details by Class &amp; Accounts'!M$18, 'E2 Allocators'!$B$15:$W$15, 0),FALSE)*$F71), 0, VLOOKUP(VLOOKUP($A71, 'E4 TB Allocation Details'!$A$18:$L$205, MATCH("Demand ID", 'E4 TB Allocation Details'!$A$18:$L$18, 0),FALSE), 'E2 Allocators'!$B$15:$W$361, MATCH('O5 Details by Class &amp; Accounts'!M$18, 'E2 Allocators'!$B$15:$W$15, 0),FALSE)*$F71)</f>
        <v>0</v>
      </c>
      <c r="N71" s="1412">
        <f ca="1">IF(ISERROR(VLOOKUP(VLOOKUP($A71, 'E4 TB Allocation Details'!$A$18:$L$205, MATCH("Demand ID", 'E4 TB Allocation Details'!$A$18:$L$18, 0),FALSE), 'E2 Allocators'!$B$15:$W$361, MATCH('O5 Details by Class &amp; Accounts'!N$18, 'E2 Allocators'!$B$15:$W$15, 0),FALSE)*$F71), 0, VLOOKUP(VLOOKUP($A71, 'E4 TB Allocation Details'!$A$18:$L$205, MATCH("Demand ID", 'E4 TB Allocation Details'!$A$18:$L$18, 0),FALSE), 'E2 Allocators'!$B$15:$W$361, MATCH('O5 Details by Class &amp; Accounts'!N$18, 'E2 Allocators'!$B$15:$W$15, 0),FALSE)*$F71)</f>
        <v>0</v>
      </c>
      <c r="O71" s="1412">
        <f ca="1">IF(ISERROR(VLOOKUP(VLOOKUP($A71, 'E4 TB Allocation Details'!$A$18:$L$205, MATCH("Demand ID", 'E4 TB Allocation Details'!$A$18:$L$18, 0),FALSE), 'E2 Allocators'!$B$15:$W$361, MATCH('O5 Details by Class &amp; Accounts'!O$18, 'E2 Allocators'!$B$15:$W$15, 0),FALSE)*$F71), 0, VLOOKUP(VLOOKUP($A71, 'E4 TB Allocation Details'!$A$18:$L$205, MATCH("Demand ID", 'E4 TB Allocation Details'!$A$18:$L$18, 0),FALSE), 'E2 Allocators'!$B$15:$W$361, MATCH('O5 Details by Class &amp; Accounts'!O$18, 'E2 Allocators'!$B$15:$W$15, 0),FALSE)*$F71)</f>
        <v>0</v>
      </c>
      <c r="P71" s="1412">
        <f ca="1">IF(ISERROR(VLOOKUP(VLOOKUP($A71, 'E4 TB Allocation Details'!$A$18:$L$205, MATCH("Demand ID", 'E4 TB Allocation Details'!$A$18:$L$18, 0),FALSE), 'E2 Allocators'!$B$15:$W$361, MATCH('O5 Details by Class &amp; Accounts'!P$18, 'E2 Allocators'!$B$15:$W$15, 0),FALSE)*$F71), 0, VLOOKUP(VLOOKUP($A71, 'E4 TB Allocation Details'!$A$18:$L$205, MATCH("Demand ID", 'E4 TB Allocation Details'!$A$18:$L$18, 0),FALSE), 'E2 Allocators'!$B$15:$W$361, MATCH('O5 Details by Class &amp; Accounts'!P$18, 'E2 Allocators'!$B$15:$W$15, 0),FALSE)*$F71)</f>
        <v>0</v>
      </c>
      <c r="Q71" s="1412">
        <f ca="1">IF(ISERROR(VLOOKUP(VLOOKUP($A71, 'E4 TB Allocation Details'!$A$18:$L$205, MATCH("Demand ID", 'E4 TB Allocation Details'!$A$18:$L$18, 0),FALSE), 'E2 Allocators'!$B$15:$W$361, MATCH('O5 Details by Class &amp; Accounts'!Q$18, 'E2 Allocators'!$B$15:$W$15, 0),FALSE)*$F71), 0, VLOOKUP(VLOOKUP($A71, 'E4 TB Allocation Details'!$A$18:$L$205, MATCH("Demand ID", 'E4 TB Allocation Details'!$A$18:$L$18, 0),FALSE), 'E2 Allocators'!$B$15:$W$361, MATCH('O5 Details by Class &amp; Accounts'!Q$18, 'E2 Allocators'!$B$15:$W$15, 0),FALSE)*$F71)</f>
        <v>0</v>
      </c>
      <c r="R71" s="1412">
        <f ca="1">IF(ISERROR(VLOOKUP(VLOOKUP($A71, 'E4 TB Allocation Details'!$A$18:$L$205, MATCH("Demand ID", 'E4 TB Allocation Details'!$A$18:$L$18, 0),FALSE), 'E2 Allocators'!$B$15:$W$361, MATCH('O5 Details by Class &amp; Accounts'!R$18, 'E2 Allocators'!$B$15:$W$15, 0),FALSE)*$F71), 0, VLOOKUP(VLOOKUP($A71, 'E4 TB Allocation Details'!$A$18:$L$205, MATCH("Demand ID", 'E4 TB Allocation Details'!$A$18:$L$18, 0),FALSE), 'E2 Allocators'!$B$15:$W$361, MATCH('O5 Details by Class &amp; Accounts'!R$18, 'E2 Allocators'!$B$15:$W$15, 0),FALSE)*$F71)</f>
        <v>0</v>
      </c>
      <c r="S71" s="1412">
        <f ca="1">IF(ISERROR(VLOOKUP(VLOOKUP($A71, 'E4 TB Allocation Details'!$A$18:$L$205, MATCH("Demand ID", 'E4 TB Allocation Details'!$A$18:$L$18, 0),FALSE), 'E2 Allocators'!$B$15:$W$361, MATCH('O5 Details by Class &amp; Accounts'!S$18, 'E2 Allocators'!$B$15:$W$15, 0),FALSE)*$F71), 0, VLOOKUP(VLOOKUP($A71, 'E4 TB Allocation Details'!$A$18:$L$205, MATCH("Demand ID", 'E4 TB Allocation Details'!$A$18:$L$18, 0),FALSE), 'E2 Allocators'!$B$15:$W$361, MATCH('O5 Details by Class &amp; Accounts'!S$18, 'E2 Allocators'!$B$15:$W$15, 0),FALSE)*$F71)</f>
        <v>0</v>
      </c>
      <c r="T71" s="1412">
        <f ca="1">IF(ISERROR(VLOOKUP(VLOOKUP($A71, 'E4 TB Allocation Details'!$A$18:$L$205, MATCH("Demand ID", 'E4 TB Allocation Details'!$A$18:$L$18, 0),FALSE), 'E2 Allocators'!$B$15:$W$361, MATCH('O5 Details by Class &amp; Accounts'!T$18, 'E2 Allocators'!$B$15:$W$15, 0),FALSE)*$F71), 0, VLOOKUP(VLOOKUP($A71, 'E4 TB Allocation Details'!$A$18:$L$205, MATCH("Demand ID", 'E4 TB Allocation Details'!$A$18:$L$18, 0),FALSE), 'E2 Allocators'!$B$15:$W$361, MATCH('O5 Details by Class &amp; Accounts'!T$18, 'E2 Allocators'!$B$15:$W$15, 0),FALSE)*$F71)</f>
        <v>0</v>
      </c>
      <c r="U71" s="1412">
        <f ca="1">IF(ISERROR(VLOOKUP(VLOOKUP($A71, 'E4 TB Allocation Details'!$A$18:$L$205, MATCH("Demand ID", 'E4 TB Allocation Details'!$A$18:$L$18, 0),FALSE), 'E2 Allocators'!$B$15:$W$361, MATCH('O5 Details by Class &amp; Accounts'!U$18, 'E2 Allocators'!$B$15:$W$15, 0),FALSE)*$F71), 0, VLOOKUP(VLOOKUP($A71, 'E4 TB Allocation Details'!$A$18:$L$205, MATCH("Demand ID", 'E4 TB Allocation Details'!$A$18:$L$18, 0),FALSE), 'E2 Allocators'!$B$15:$W$361, MATCH('O5 Details by Class &amp; Accounts'!U$18, 'E2 Allocators'!$B$15:$W$15, 0),FALSE)*$F71)</f>
        <v>0</v>
      </c>
      <c r="V71" s="1412">
        <f ca="1">IF(ISERROR(VLOOKUP(VLOOKUP($A71, 'E4 TB Allocation Details'!$A$18:$L$205, MATCH("Demand ID", 'E4 TB Allocation Details'!$A$18:$L$18, 0),FALSE), 'E2 Allocators'!$B$15:$W$361, MATCH('O5 Details by Class &amp; Accounts'!V$18, 'E2 Allocators'!$B$15:$W$15, 0),FALSE)*$F71), 0, VLOOKUP(VLOOKUP($A71, 'E4 TB Allocation Details'!$A$18:$L$205, MATCH("Demand ID", 'E4 TB Allocation Details'!$A$18:$L$18, 0),FALSE), 'E2 Allocators'!$B$15:$W$361, MATCH('O5 Details by Class &amp; Accounts'!V$18, 'E2 Allocators'!$B$15:$W$15, 0),FALSE)*$F71)</f>
        <v>0</v>
      </c>
      <c r="W71" s="1412">
        <f ca="1">IF(ISERROR(VLOOKUP(VLOOKUP($A71, 'E4 TB Allocation Details'!$A$18:$L$205, MATCH("Demand ID", 'E4 TB Allocation Details'!$A$18:$L$18, 0),FALSE), 'E2 Allocators'!$B$15:$W$361, MATCH('O5 Details by Class &amp; Accounts'!W$18, 'E2 Allocators'!$B$15:$W$15, 0),FALSE)*$F71), 0, VLOOKUP(VLOOKUP($A71, 'E4 TB Allocation Details'!$A$18:$L$205, MATCH("Demand ID", 'E4 TB Allocation Details'!$A$18:$L$18, 0),FALSE), 'E2 Allocators'!$B$15:$W$361, MATCH('O5 Details by Class &amp; Accounts'!W$18, 'E2 Allocators'!$B$15:$W$15, 0),FALSE)*$F71)</f>
        <v>0</v>
      </c>
      <c r="X71" s="1412">
        <f ca="1">IF(ISERROR(VLOOKUP(VLOOKUP($A71, 'E4 TB Allocation Details'!$A$18:$L$205, MATCH("Demand ID", 'E4 TB Allocation Details'!$A$18:$L$18, 0),FALSE), 'E2 Allocators'!$B$15:$W$361, MATCH('O5 Details by Class &amp; Accounts'!X$18, 'E2 Allocators'!$B$15:$W$15, 0),FALSE)*$F71), 0, VLOOKUP(VLOOKUP($A71, 'E4 TB Allocation Details'!$A$18:$L$205, MATCH("Demand ID", 'E4 TB Allocation Details'!$A$18:$L$18, 0),FALSE), 'E2 Allocators'!$B$15:$W$361, MATCH('O5 Details by Class &amp; Accounts'!X$18, 'E2 Allocators'!$B$15:$W$15, 0),FALSE)*$F71)</f>
        <v>0</v>
      </c>
      <c r="Y71" s="1412">
        <f ca="1">IF(ISERROR(VLOOKUP(VLOOKUP($A71, 'E4 TB Allocation Details'!$A$18:$L$205, MATCH("Demand ID", 'E4 TB Allocation Details'!$A$18:$L$18, 0),FALSE), 'E2 Allocators'!$B$15:$W$361, MATCH('O5 Details by Class &amp; Accounts'!Y$18, 'E2 Allocators'!$B$15:$W$15, 0),FALSE)*$F71), 0, VLOOKUP(VLOOKUP($A71, 'E4 TB Allocation Details'!$A$18:$L$205, MATCH("Demand ID", 'E4 TB Allocation Details'!$A$18:$L$18, 0),FALSE), 'E2 Allocators'!$B$15:$W$361, MATCH('O5 Details by Class &amp; Accounts'!Y$18, 'E2 Allocators'!$B$15:$W$15, 0),FALSE)*$F71)</f>
        <v>0</v>
      </c>
      <c r="Z71" s="1412">
        <f ca="1">IF(ISERROR(VLOOKUP(VLOOKUP($A71, 'E4 TB Allocation Details'!$A$18:$L$205, MATCH("Demand ID", 'E4 TB Allocation Details'!$A$18:$L$18, 0),FALSE), 'E2 Allocators'!$B$15:$W$361, MATCH('O5 Details by Class &amp; Accounts'!Z$18, 'E2 Allocators'!$B$15:$W$15, 0),FALSE)*$F71), 0, VLOOKUP(VLOOKUP($A71, 'E4 TB Allocation Details'!$A$18:$L$205, MATCH("Demand ID", 'E4 TB Allocation Details'!$A$18:$L$18, 0),FALSE), 'E2 Allocators'!$B$15:$W$361, MATCH('O5 Details by Class &amp; Accounts'!Z$18, 'E2 Allocators'!$B$15:$W$15, 0),FALSE)*$F71)</f>
        <v>0</v>
      </c>
      <c r="AA71" s="1412">
        <f ca="1">IF(ISERROR(VLOOKUP(VLOOKUP($A71, 'E4 TB Allocation Details'!$A$18:$L$205, MATCH("Demand ID", 'E4 TB Allocation Details'!$A$18:$L$18, 0),FALSE), 'E2 Allocators'!$B$15:$W$361, MATCH('O5 Details by Class &amp; Accounts'!AA$18, 'E2 Allocators'!$B$15:$W$15, 0),FALSE)*$F71), 0, VLOOKUP(VLOOKUP($A71, 'E4 TB Allocation Details'!$A$18:$L$205, MATCH("Demand ID", 'E4 TB Allocation Details'!$A$18:$L$18, 0),FALSE), 'E2 Allocators'!$B$15:$W$361, MATCH('O5 Details by Class &amp; Accounts'!AA$18, 'E2 Allocators'!$B$15:$W$15, 0),FALSE)*$F71)</f>
        <v>0</v>
      </c>
      <c r="AB71" s="1412">
        <f ca="1">IF(ISERROR(VLOOKUP(VLOOKUP($A71, 'E4 TB Allocation Details'!$A$18:$L$205, MATCH("Demand ID", 'E4 TB Allocation Details'!$A$18:$L$18, 0),FALSE), 'E2 Allocators'!$B$15:$W$361, MATCH('O5 Details by Class &amp; Accounts'!AB$18, 'E2 Allocators'!$B$15:$W$15, 0),FALSE)*$F71), 0, VLOOKUP(VLOOKUP($A71, 'E4 TB Allocation Details'!$A$18:$L$205, MATCH("Demand ID", 'E4 TB Allocation Details'!$A$18:$L$18, 0),FALSE), 'E2 Allocators'!$B$15:$W$361, MATCH('O5 Details by Class &amp; Accounts'!AB$18, 'E2 Allocators'!$B$15:$W$15, 0),FALSE)*$F71)</f>
        <v>0</v>
      </c>
      <c r="AC71" s="1412">
        <f t="shared" si="9"/>
        <v>0</v>
      </c>
      <c r="AD71" s="1412">
        <f ca="1">IF(ISERROR(VLOOKUP(VLOOKUP($A71, 'E4 TB Allocation Details'!$A$18:$L$205, MATCH("Customer ID", 'E4 TB Allocation Details'!$A$18:$L$18, 0),FALSE), 'E2 Allocators'!$B$15:$W$361, MATCH('O5 Details by Class &amp; Accounts'!AD$18, 'E2 Allocators'!$B$15:$W$15, 0),FALSE)*$G71), 0, VLOOKUP(VLOOKUP($A71, 'E4 TB Allocation Details'!$A$18:$L$205, MATCH("Customer ID", 'E4 TB Allocation Details'!$A$18:$L$18, 0),FALSE), 'E2 Allocators'!$B$15:$W$361, MATCH('O5 Details by Class &amp; Accounts'!AD$18, 'E2 Allocators'!$B$15:$W$15, 0),FALSE)*$G71)</f>
        <v>0</v>
      </c>
      <c r="AE71" s="1412">
        <f ca="1">IF(ISERROR(VLOOKUP(VLOOKUP($A71, 'E4 TB Allocation Details'!$A$18:$L$205, MATCH("Customer ID", 'E4 TB Allocation Details'!$A$18:$L$18, 0),FALSE), 'E2 Allocators'!$B$15:$W$361, MATCH('O5 Details by Class &amp; Accounts'!AE$18, 'E2 Allocators'!$B$15:$W$15, 0),FALSE)*$G71), 0, VLOOKUP(VLOOKUP($A71, 'E4 TB Allocation Details'!$A$18:$L$205, MATCH("Customer ID", 'E4 TB Allocation Details'!$A$18:$L$18, 0),FALSE), 'E2 Allocators'!$B$15:$W$361, MATCH('O5 Details by Class &amp; Accounts'!AE$18, 'E2 Allocators'!$B$15:$W$15, 0),FALSE)*$G71)</f>
        <v>0</v>
      </c>
      <c r="AF71" s="1412">
        <f ca="1">IF(ISERROR(VLOOKUP(VLOOKUP($A71, 'E4 TB Allocation Details'!$A$18:$L$205, MATCH("Customer ID", 'E4 TB Allocation Details'!$A$18:$L$18, 0),FALSE), 'E2 Allocators'!$B$15:$W$361, MATCH('O5 Details by Class &amp; Accounts'!AF$18, 'E2 Allocators'!$B$15:$W$15, 0),FALSE)*$G71), 0, VLOOKUP(VLOOKUP($A71, 'E4 TB Allocation Details'!$A$18:$L$205, MATCH("Customer ID", 'E4 TB Allocation Details'!$A$18:$L$18, 0),FALSE), 'E2 Allocators'!$B$15:$W$361, MATCH('O5 Details by Class &amp; Accounts'!AF$18, 'E2 Allocators'!$B$15:$W$15, 0),FALSE)*$G71)</f>
        <v>0</v>
      </c>
      <c r="AG71" s="1412">
        <f ca="1">IF(ISERROR(VLOOKUP(VLOOKUP($A71, 'E4 TB Allocation Details'!$A$18:$L$205, MATCH("Customer ID", 'E4 TB Allocation Details'!$A$18:$L$18, 0),FALSE), 'E2 Allocators'!$B$15:$W$361, MATCH('O5 Details by Class &amp; Accounts'!AG$18, 'E2 Allocators'!$B$15:$W$15, 0),FALSE)*$G71), 0, VLOOKUP(VLOOKUP($A71, 'E4 TB Allocation Details'!$A$18:$L$205, MATCH("Customer ID", 'E4 TB Allocation Details'!$A$18:$L$18, 0),FALSE), 'E2 Allocators'!$B$15:$W$361, MATCH('O5 Details by Class &amp; Accounts'!AG$18, 'E2 Allocators'!$B$15:$W$15, 0),FALSE)*$G71)</f>
        <v>0</v>
      </c>
      <c r="AH71" s="1412">
        <f ca="1">IF(ISERROR(VLOOKUP(VLOOKUP($A71, 'E4 TB Allocation Details'!$A$18:$L$205, MATCH("Customer ID", 'E4 TB Allocation Details'!$A$18:$L$18, 0),FALSE), 'E2 Allocators'!$B$15:$W$361, MATCH('O5 Details by Class &amp; Accounts'!AH$18, 'E2 Allocators'!$B$15:$W$15, 0),FALSE)*$G71), 0, VLOOKUP(VLOOKUP($A71, 'E4 TB Allocation Details'!$A$18:$L$205, MATCH("Customer ID", 'E4 TB Allocation Details'!$A$18:$L$18, 0),FALSE), 'E2 Allocators'!$B$15:$W$361, MATCH('O5 Details by Class &amp; Accounts'!AH$18, 'E2 Allocators'!$B$15:$W$15, 0),FALSE)*$G71)</f>
        <v>0</v>
      </c>
      <c r="AI71" s="1412">
        <f ca="1">IF(ISERROR(VLOOKUP(VLOOKUP($A71, 'E4 TB Allocation Details'!$A$18:$L$205, MATCH("Customer ID", 'E4 TB Allocation Details'!$A$18:$L$18, 0),FALSE), 'E2 Allocators'!$B$15:$W$361, MATCH('O5 Details by Class &amp; Accounts'!AI$18, 'E2 Allocators'!$B$15:$W$15, 0),FALSE)*$G71), 0, VLOOKUP(VLOOKUP($A71, 'E4 TB Allocation Details'!$A$18:$L$205, MATCH("Customer ID", 'E4 TB Allocation Details'!$A$18:$L$18, 0),FALSE), 'E2 Allocators'!$B$15:$W$361, MATCH('O5 Details by Class &amp; Accounts'!AI$18, 'E2 Allocators'!$B$15:$W$15, 0),FALSE)*$G71)</f>
        <v>0</v>
      </c>
      <c r="AJ71" s="1412">
        <f ca="1">IF(ISERROR(VLOOKUP(VLOOKUP($A71, 'E4 TB Allocation Details'!$A$18:$L$205, MATCH("Customer ID", 'E4 TB Allocation Details'!$A$18:$L$18, 0),FALSE), 'E2 Allocators'!$B$15:$W$361, MATCH('O5 Details by Class &amp; Accounts'!AJ$18, 'E2 Allocators'!$B$15:$W$15, 0),FALSE)*$G71), 0, VLOOKUP(VLOOKUP($A71, 'E4 TB Allocation Details'!$A$18:$L$205, MATCH("Customer ID", 'E4 TB Allocation Details'!$A$18:$L$18, 0),FALSE), 'E2 Allocators'!$B$15:$W$361, MATCH('O5 Details by Class &amp; Accounts'!AJ$18, 'E2 Allocators'!$B$15:$W$15, 0),FALSE)*$G71)</f>
        <v>0</v>
      </c>
      <c r="AK71" s="1412">
        <f ca="1">IF(ISERROR(VLOOKUP(VLOOKUP($A71, 'E4 TB Allocation Details'!$A$18:$L$205, MATCH("Customer ID", 'E4 TB Allocation Details'!$A$18:$L$18, 0),FALSE), 'E2 Allocators'!$B$15:$W$361, MATCH('O5 Details by Class &amp; Accounts'!AK$18, 'E2 Allocators'!$B$15:$W$15, 0),FALSE)*$G71), 0, VLOOKUP(VLOOKUP($A71, 'E4 TB Allocation Details'!$A$18:$L$205, MATCH("Customer ID", 'E4 TB Allocation Details'!$A$18:$L$18, 0),FALSE), 'E2 Allocators'!$B$15:$W$361, MATCH('O5 Details by Class &amp; Accounts'!AK$18, 'E2 Allocators'!$B$15:$W$15, 0),FALSE)*$G71)</f>
        <v>0</v>
      </c>
      <c r="AL71" s="1412">
        <f ca="1">IF(ISERROR(VLOOKUP(VLOOKUP($A71, 'E4 TB Allocation Details'!$A$18:$L$205, MATCH("Customer ID", 'E4 TB Allocation Details'!$A$18:$L$18, 0),FALSE), 'E2 Allocators'!$B$15:$W$361, MATCH('O5 Details by Class &amp; Accounts'!AL$18, 'E2 Allocators'!$B$15:$W$15, 0),FALSE)*$G71), 0, VLOOKUP(VLOOKUP($A71, 'E4 TB Allocation Details'!$A$18:$L$205, MATCH("Customer ID", 'E4 TB Allocation Details'!$A$18:$L$18, 0),FALSE), 'E2 Allocators'!$B$15:$W$361, MATCH('O5 Details by Class &amp; Accounts'!AL$18, 'E2 Allocators'!$B$15:$W$15, 0),FALSE)*$G71)</f>
        <v>0</v>
      </c>
      <c r="AM71" s="1412">
        <f ca="1">IF(ISERROR(VLOOKUP(VLOOKUP($A71, 'E4 TB Allocation Details'!$A$18:$L$205, MATCH("Customer ID", 'E4 TB Allocation Details'!$A$18:$L$18, 0),FALSE), 'E2 Allocators'!$B$15:$W$361, MATCH('O5 Details by Class &amp; Accounts'!AM$18, 'E2 Allocators'!$B$15:$W$15, 0),FALSE)*$G71), 0, VLOOKUP(VLOOKUP($A71, 'E4 TB Allocation Details'!$A$18:$L$205, MATCH("Customer ID", 'E4 TB Allocation Details'!$A$18:$L$18, 0),FALSE), 'E2 Allocators'!$B$15:$W$361, MATCH('O5 Details by Class &amp; Accounts'!AM$18, 'E2 Allocators'!$B$15:$W$15, 0),FALSE)*$G71)</f>
        <v>0</v>
      </c>
      <c r="AN71" s="1412">
        <f ca="1">IF(ISERROR(VLOOKUP(VLOOKUP($A71, 'E4 TB Allocation Details'!$A$18:$L$205, MATCH("Customer ID", 'E4 TB Allocation Details'!$A$18:$L$18, 0),FALSE), 'E2 Allocators'!$B$15:$W$361, MATCH('O5 Details by Class &amp; Accounts'!AN$18, 'E2 Allocators'!$B$15:$W$15, 0),FALSE)*$G71), 0, VLOOKUP(VLOOKUP($A71, 'E4 TB Allocation Details'!$A$18:$L$205, MATCH("Customer ID", 'E4 TB Allocation Details'!$A$18:$L$18, 0),FALSE), 'E2 Allocators'!$B$15:$W$361, MATCH('O5 Details by Class &amp; Accounts'!AN$18, 'E2 Allocators'!$B$15:$W$15, 0),FALSE)*$G71)</f>
        <v>0</v>
      </c>
      <c r="AO71" s="1412">
        <f ca="1">IF(ISERROR(VLOOKUP(VLOOKUP($A71, 'E4 TB Allocation Details'!$A$18:$L$205, MATCH("Customer ID", 'E4 TB Allocation Details'!$A$18:$L$18, 0),FALSE), 'E2 Allocators'!$B$15:$W$361, MATCH('O5 Details by Class &amp; Accounts'!AO$18, 'E2 Allocators'!$B$15:$W$15, 0),FALSE)*$G71), 0, VLOOKUP(VLOOKUP($A71, 'E4 TB Allocation Details'!$A$18:$L$205, MATCH("Customer ID", 'E4 TB Allocation Details'!$A$18:$L$18, 0),FALSE), 'E2 Allocators'!$B$15:$W$361, MATCH('O5 Details by Class &amp; Accounts'!AO$18, 'E2 Allocators'!$B$15:$W$15, 0),FALSE)*$G71)</f>
        <v>0</v>
      </c>
      <c r="AP71" s="1412">
        <f ca="1">IF(ISERROR(VLOOKUP(VLOOKUP($A71, 'E4 TB Allocation Details'!$A$18:$L$205, MATCH("Customer ID", 'E4 TB Allocation Details'!$A$18:$L$18, 0),FALSE), 'E2 Allocators'!$B$15:$W$361, MATCH('O5 Details by Class &amp; Accounts'!AP$18, 'E2 Allocators'!$B$15:$W$15, 0),FALSE)*$G71), 0, VLOOKUP(VLOOKUP($A71, 'E4 TB Allocation Details'!$A$18:$L$205, MATCH("Customer ID", 'E4 TB Allocation Details'!$A$18:$L$18, 0),FALSE), 'E2 Allocators'!$B$15:$W$361, MATCH('O5 Details by Class &amp; Accounts'!AP$18, 'E2 Allocators'!$B$15:$W$15, 0),FALSE)*$G71)</f>
        <v>0</v>
      </c>
      <c r="AQ71" s="1412">
        <f ca="1">IF(ISERROR(VLOOKUP(VLOOKUP($A71, 'E4 TB Allocation Details'!$A$18:$L$205, MATCH("Customer ID", 'E4 TB Allocation Details'!$A$18:$L$18, 0),FALSE), 'E2 Allocators'!$B$15:$W$361, MATCH('O5 Details by Class &amp; Accounts'!AQ$18, 'E2 Allocators'!$B$15:$W$15, 0),FALSE)*$G71), 0, VLOOKUP(VLOOKUP($A71, 'E4 TB Allocation Details'!$A$18:$L$205, MATCH("Customer ID", 'E4 TB Allocation Details'!$A$18:$L$18, 0),FALSE), 'E2 Allocators'!$B$15:$W$361, MATCH('O5 Details by Class &amp; Accounts'!AQ$18, 'E2 Allocators'!$B$15:$W$15, 0),FALSE)*$G71)</f>
        <v>0</v>
      </c>
      <c r="AR71" s="1412">
        <f ca="1">IF(ISERROR(VLOOKUP(VLOOKUP($A71, 'E4 TB Allocation Details'!$A$18:$L$205, MATCH("Customer ID", 'E4 TB Allocation Details'!$A$18:$L$18, 0),FALSE), 'E2 Allocators'!$B$15:$W$361, MATCH('O5 Details by Class &amp; Accounts'!AR$18, 'E2 Allocators'!$B$15:$W$15, 0),FALSE)*$G71), 0, VLOOKUP(VLOOKUP($A71, 'E4 TB Allocation Details'!$A$18:$L$205, MATCH("Customer ID", 'E4 TB Allocation Details'!$A$18:$L$18, 0),FALSE), 'E2 Allocators'!$B$15:$W$361, MATCH('O5 Details by Class &amp; Accounts'!AR$18, 'E2 Allocators'!$B$15:$W$15, 0),FALSE)*$G71)</f>
        <v>0</v>
      </c>
      <c r="AS71" s="1412">
        <f ca="1">IF(ISERROR(VLOOKUP(VLOOKUP($A71, 'E4 TB Allocation Details'!$A$18:$L$205, MATCH("Customer ID", 'E4 TB Allocation Details'!$A$18:$L$18, 0),FALSE), 'E2 Allocators'!$B$15:$W$361, MATCH('O5 Details by Class &amp; Accounts'!AS$18, 'E2 Allocators'!$B$15:$W$15, 0),FALSE)*$G71), 0, VLOOKUP(VLOOKUP($A71, 'E4 TB Allocation Details'!$A$18:$L$205, MATCH("Customer ID", 'E4 TB Allocation Details'!$A$18:$L$18, 0),FALSE), 'E2 Allocators'!$B$15:$W$361, MATCH('O5 Details by Class &amp; Accounts'!AS$18, 'E2 Allocators'!$B$15:$W$15, 0),FALSE)*$G71)</f>
        <v>0</v>
      </c>
      <c r="AT71" s="1412">
        <f ca="1">IF(ISERROR(VLOOKUP(VLOOKUP($A71, 'E4 TB Allocation Details'!$A$18:$L$205, MATCH("Customer ID", 'E4 TB Allocation Details'!$A$18:$L$18, 0),FALSE), 'E2 Allocators'!$B$15:$W$361, MATCH('O5 Details by Class &amp; Accounts'!AT$18, 'E2 Allocators'!$B$15:$W$15, 0),FALSE)*$G71), 0, VLOOKUP(VLOOKUP($A71, 'E4 TB Allocation Details'!$A$18:$L$205, MATCH("Customer ID", 'E4 TB Allocation Details'!$A$18:$L$18, 0),FALSE), 'E2 Allocators'!$B$15:$W$361, MATCH('O5 Details by Class &amp; Accounts'!AT$18, 'E2 Allocators'!$B$15:$W$15, 0),FALSE)*$G71)</f>
        <v>0</v>
      </c>
      <c r="AU71" s="1412">
        <f ca="1">IF(ISERROR(VLOOKUP(VLOOKUP($A71, 'E4 TB Allocation Details'!$A$18:$L$205, MATCH("Customer ID", 'E4 TB Allocation Details'!$A$18:$L$18, 0),FALSE), 'E2 Allocators'!$B$15:$W$361, MATCH('O5 Details by Class &amp; Accounts'!AU$18, 'E2 Allocators'!$B$15:$W$15, 0),FALSE)*$G71), 0, VLOOKUP(VLOOKUP($A71, 'E4 TB Allocation Details'!$A$18:$L$205, MATCH("Customer ID", 'E4 TB Allocation Details'!$A$18:$L$18, 0),FALSE), 'E2 Allocators'!$B$15:$W$361, MATCH('O5 Details by Class &amp; Accounts'!AU$18, 'E2 Allocators'!$B$15:$W$15, 0),FALSE)*$G71)</f>
        <v>0</v>
      </c>
      <c r="AV71" s="1412">
        <f ca="1">IF(ISERROR(VLOOKUP(VLOOKUP($A71, 'E4 TB Allocation Details'!$A$18:$L$205, MATCH("Customer ID", 'E4 TB Allocation Details'!$A$18:$L$18, 0),FALSE), 'E2 Allocators'!$B$15:$W$361, MATCH('O5 Details by Class &amp; Accounts'!AV$18, 'E2 Allocators'!$B$15:$W$15, 0),FALSE)*$G71), 0, VLOOKUP(VLOOKUP($A71, 'E4 TB Allocation Details'!$A$18:$L$205, MATCH("Customer ID", 'E4 TB Allocation Details'!$A$18:$L$18, 0),FALSE), 'E2 Allocators'!$B$15:$W$361, MATCH('O5 Details by Class &amp; Accounts'!AV$18, 'E2 Allocators'!$B$15:$W$15, 0),FALSE)*$G71)</f>
        <v>0</v>
      </c>
      <c r="AW71" s="1412">
        <f ca="1">IF(ISERROR(VLOOKUP(VLOOKUP($A71, 'E4 TB Allocation Details'!$A$18:$L$205, MATCH("Customer ID", 'E4 TB Allocation Details'!$A$18:$L$18, 0),FALSE), 'E2 Allocators'!$B$15:$W$361, MATCH('O5 Details by Class &amp; Accounts'!AW$18, 'E2 Allocators'!$B$15:$W$15, 0),FALSE)*$G71), 0, VLOOKUP(VLOOKUP($A71, 'E4 TB Allocation Details'!$A$18:$L$205, MATCH("Customer ID", 'E4 TB Allocation Details'!$A$18:$L$18, 0),FALSE), 'E2 Allocators'!$B$15:$W$361, MATCH('O5 Details by Class &amp; Accounts'!AW$18, 'E2 Allocators'!$B$15:$W$15, 0),FALSE)*$G71)</f>
        <v>0</v>
      </c>
      <c r="AX71" s="1412">
        <f t="shared" si="10"/>
        <v>0</v>
      </c>
      <c r="AY71" s="1412">
        <f ca="1">IF(ISERROR(VLOOKUP(VLOOKUP($A71, 'E4 TB Allocation Details'!$A$18:$L$205, MATCH("Misc ID", 'E4 TB Allocation Details'!$A$18:$L$18, 0),FALSE), 'E2 Allocators'!$B$15:$W$361, MATCH('O5 Details by Class &amp; Accounts'!AY$18, 'E2 Allocators'!$B$15:$W$15, 0),FALSE)*$E71), 0, VLOOKUP(VLOOKUP($A71, 'E4 TB Allocation Details'!$A$18:$L$205, MATCH("Misc ID", 'E4 TB Allocation Details'!$A$18:$L$18, 0),FALSE), 'E2 Allocators'!$B$15:$W$361, MATCH('O5 Details by Class &amp; Accounts'!AY$18, 'E2 Allocators'!$B$15:$W$15, 0),FALSE)*$E71)</f>
        <v>0</v>
      </c>
      <c r="AZ71" s="1412">
        <f ca="1">IF(ISERROR(VLOOKUP(VLOOKUP($A71, 'E4 TB Allocation Details'!$A$18:$L$205, MATCH("Misc ID", 'E4 TB Allocation Details'!$A$18:$L$18, 0),FALSE), 'E2 Allocators'!$B$15:$W$361, MATCH('O5 Details by Class &amp; Accounts'!AZ$18, 'E2 Allocators'!$B$15:$W$15, 0),FALSE)*$E71), 0, VLOOKUP(VLOOKUP($A71, 'E4 TB Allocation Details'!$A$18:$L$205, MATCH("Misc ID", 'E4 TB Allocation Details'!$A$18:$L$18, 0),FALSE), 'E2 Allocators'!$B$15:$W$361, MATCH('O5 Details by Class &amp; Accounts'!AZ$18, 'E2 Allocators'!$B$15:$W$15, 0),FALSE)*$E71)</f>
        <v>0</v>
      </c>
      <c r="BA71" s="1412">
        <f ca="1">IF(ISERROR(VLOOKUP(VLOOKUP($A71, 'E4 TB Allocation Details'!$A$18:$L$205, MATCH("Misc ID", 'E4 TB Allocation Details'!$A$18:$L$18, 0),FALSE), 'E2 Allocators'!$B$15:$W$361, MATCH('O5 Details by Class &amp; Accounts'!BA$18, 'E2 Allocators'!$B$15:$W$15, 0),FALSE)*$E71), 0, VLOOKUP(VLOOKUP($A71, 'E4 TB Allocation Details'!$A$18:$L$205, MATCH("Misc ID", 'E4 TB Allocation Details'!$A$18:$L$18, 0),FALSE), 'E2 Allocators'!$B$15:$W$361, MATCH('O5 Details by Class &amp; Accounts'!BA$18, 'E2 Allocators'!$B$15:$W$15, 0),FALSE)*$E71)</f>
        <v>0</v>
      </c>
      <c r="BB71" s="1412">
        <f ca="1">IF(ISERROR(VLOOKUP(VLOOKUP($A71, 'E4 TB Allocation Details'!$A$18:$L$205, MATCH("Misc ID", 'E4 TB Allocation Details'!$A$18:$L$18, 0),FALSE), 'E2 Allocators'!$B$15:$W$361, MATCH('O5 Details by Class &amp; Accounts'!BB$18, 'E2 Allocators'!$B$15:$W$15, 0),FALSE)*$E71), 0, VLOOKUP(VLOOKUP($A71, 'E4 TB Allocation Details'!$A$18:$L$205, MATCH("Misc ID", 'E4 TB Allocation Details'!$A$18:$L$18, 0),FALSE), 'E2 Allocators'!$B$15:$W$361, MATCH('O5 Details by Class &amp; Accounts'!BB$18, 'E2 Allocators'!$B$15:$W$15, 0),FALSE)*$E71)</f>
        <v>0</v>
      </c>
      <c r="BC71" s="1412">
        <f ca="1">IF(ISERROR(VLOOKUP(VLOOKUP($A71, 'E4 TB Allocation Details'!$A$18:$L$205, MATCH("Misc ID", 'E4 TB Allocation Details'!$A$18:$L$18, 0),FALSE), 'E2 Allocators'!$B$15:$W$361, MATCH('O5 Details by Class &amp; Accounts'!BC$18, 'E2 Allocators'!$B$15:$W$15, 0),FALSE)*$E71), 0, VLOOKUP(VLOOKUP($A71, 'E4 TB Allocation Details'!$A$18:$L$205, MATCH("Misc ID", 'E4 TB Allocation Details'!$A$18:$L$18, 0),FALSE), 'E2 Allocators'!$B$15:$W$361, MATCH('O5 Details by Class &amp; Accounts'!BC$18, 'E2 Allocators'!$B$15:$W$15, 0),FALSE)*$E71)</f>
        <v>0</v>
      </c>
      <c r="BD71" s="1412">
        <f ca="1">IF(ISERROR(VLOOKUP(VLOOKUP($A71, 'E4 TB Allocation Details'!$A$18:$L$205, MATCH("Misc ID", 'E4 TB Allocation Details'!$A$18:$L$18, 0),FALSE), 'E2 Allocators'!$B$15:$W$361, MATCH('O5 Details by Class &amp; Accounts'!BD$18, 'E2 Allocators'!$B$15:$W$15, 0),FALSE)*$E71), 0, VLOOKUP(VLOOKUP($A71, 'E4 TB Allocation Details'!$A$18:$L$205, MATCH("Misc ID", 'E4 TB Allocation Details'!$A$18:$L$18, 0),FALSE), 'E2 Allocators'!$B$15:$W$361, MATCH('O5 Details by Class &amp; Accounts'!BD$18, 'E2 Allocators'!$B$15:$W$15, 0),FALSE)*$E71)</f>
        <v>0</v>
      </c>
      <c r="BE71" s="1412">
        <f ca="1">IF(ISERROR(VLOOKUP(VLOOKUP($A71, 'E4 TB Allocation Details'!$A$18:$L$205, MATCH("Misc ID", 'E4 TB Allocation Details'!$A$18:$L$18, 0),FALSE), 'E2 Allocators'!$B$15:$W$361, MATCH('O5 Details by Class &amp; Accounts'!BE$18, 'E2 Allocators'!$B$15:$W$15, 0),FALSE)*$E71), 0, VLOOKUP(VLOOKUP($A71, 'E4 TB Allocation Details'!$A$18:$L$205, MATCH("Misc ID", 'E4 TB Allocation Details'!$A$18:$L$18, 0),FALSE), 'E2 Allocators'!$B$15:$W$361, MATCH('O5 Details by Class &amp; Accounts'!BE$18, 'E2 Allocators'!$B$15:$W$15, 0),FALSE)*$E71)</f>
        <v>0</v>
      </c>
      <c r="BF71" s="1412">
        <f ca="1">IF(ISERROR(VLOOKUP(VLOOKUP($A71, 'E4 TB Allocation Details'!$A$18:$L$205, MATCH("Misc ID", 'E4 TB Allocation Details'!$A$18:$L$18, 0),FALSE), 'E2 Allocators'!$B$15:$W$361, MATCH('O5 Details by Class &amp; Accounts'!BF$18, 'E2 Allocators'!$B$15:$W$15, 0),FALSE)*$E71), 0, VLOOKUP(VLOOKUP($A71, 'E4 TB Allocation Details'!$A$18:$L$205, MATCH("Misc ID", 'E4 TB Allocation Details'!$A$18:$L$18, 0),FALSE), 'E2 Allocators'!$B$15:$W$361, MATCH('O5 Details by Class &amp; Accounts'!BF$18, 'E2 Allocators'!$B$15:$W$15, 0),FALSE)*$E71)</f>
        <v>0</v>
      </c>
      <c r="BG71" s="1412">
        <f ca="1">IF(ISERROR(VLOOKUP(VLOOKUP($A71, 'E4 TB Allocation Details'!$A$18:$L$205, MATCH("Misc ID", 'E4 TB Allocation Details'!$A$18:$L$18, 0),FALSE), 'E2 Allocators'!$B$15:$W$361, MATCH('O5 Details by Class &amp; Accounts'!BG$18, 'E2 Allocators'!$B$15:$W$15, 0),FALSE)*$E71), 0, VLOOKUP(VLOOKUP($A71, 'E4 TB Allocation Details'!$A$18:$L$205, MATCH("Misc ID", 'E4 TB Allocation Details'!$A$18:$L$18, 0),FALSE), 'E2 Allocators'!$B$15:$W$361, MATCH('O5 Details by Class &amp; Accounts'!BG$18, 'E2 Allocators'!$B$15:$W$15, 0),FALSE)*$E71)</f>
        <v>0</v>
      </c>
      <c r="BH71" s="1412">
        <f ca="1">IF(ISERROR(VLOOKUP(VLOOKUP($A71, 'E4 TB Allocation Details'!$A$18:$L$205, MATCH("Misc ID", 'E4 TB Allocation Details'!$A$18:$L$18, 0),FALSE), 'E2 Allocators'!$B$15:$W$361, MATCH('O5 Details by Class &amp; Accounts'!BH$18, 'E2 Allocators'!$B$15:$W$15, 0),FALSE)*$E71), 0, VLOOKUP(VLOOKUP($A71, 'E4 TB Allocation Details'!$A$18:$L$205, MATCH("Misc ID", 'E4 TB Allocation Details'!$A$18:$L$18, 0),FALSE), 'E2 Allocators'!$B$15:$W$361, MATCH('O5 Details by Class &amp; Accounts'!BH$18, 'E2 Allocators'!$B$15:$W$15, 0),FALSE)*$E71)</f>
        <v>0</v>
      </c>
      <c r="BI71" s="1412">
        <f ca="1">IF(ISERROR(VLOOKUP(VLOOKUP($A71, 'E4 TB Allocation Details'!$A$18:$L$205, MATCH("Misc ID", 'E4 TB Allocation Details'!$A$18:$L$18, 0),FALSE), 'E2 Allocators'!$B$15:$W$361, MATCH('O5 Details by Class &amp; Accounts'!BI$18, 'E2 Allocators'!$B$15:$W$15, 0),FALSE)*$E71), 0, VLOOKUP(VLOOKUP($A71, 'E4 TB Allocation Details'!$A$18:$L$205, MATCH("Misc ID", 'E4 TB Allocation Details'!$A$18:$L$18, 0),FALSE), 'E2 Allocators'!$B$15:$W$361, MATCH('O5 Details by Class &amp; Accounts'!BI$18, 'E2 Allocators'!$B$15:$W$15, 0),FALSE)*$E71)</f>
        <v>0</v>
      </c>
      <c r="BJ71" s="1412">
        <f ca="1">IF(ISERROR(VLOOKUP(VLOOKUP($A71, 'E4 TB Allocation Details'!$A$18:$L$205, MATCH("Misc ID", 'E4 TB Allocation Details'!$A$18:$L$18, 0),FALSE), 'E2 Allocators'!$B$15:$W$361, MATCH('O5 Details by Class &amp; Accounts'!BJ$18, 'E2 Allocators'!$B$15:$W$15, 0),FALSE)*$E71), 0, VLOOKUP(VLOOKUP($A71, 'E4 TB Allocation Details'!$A$18:$L$205, MATCH("Misc ID", 'E4 TB Allocation Details'!$A$18:$L$18, 0),FALSE), 'E2 Allocators'!$B$15:$W$361, MATCH('O5 Details by Class &amp; Accounts'!BJ$18, 'E2 Allocators'!$B$15:$W$15, 0),FALSE)*$E71)</f>
        <v>0</v>
      </c>
      <c r="BK71" s="1412">
        <f ca="1">IF(ISERROR(VLOOKUP(VLOOKUP($A71, 'E4 TB Allocation Details'!$A$18:$L$205, MATCH("Misc ID", 'E4 TB Allocation Details'!$A$18:$L$18, 0),FALSE), 'E2 Allocators'!$B$15:$W$361, MATCH('O5 Details by Class &amp; Accounts'!BK$18, 'E2 Allocators'!$B$15:$W$15, 0),FALSE)*$E71), 0, VLOOKUP(VLOOKUP($A71, 'E4 TB Allocation Details'!$A$18:$L$205, MATCH("Misc ID", 'E4 TB Allocation Details'!$A$18:$L$18, 0),FALSE), 'E2 Allocators'!$B$15:$W$361, MATCH('O5 Details by Class &amp; Accounts'!BK$18, 'E2 Allocators'!$B$15:$W$15, 0),FALSE)*$E71)</f>
        <v>0</v>
      </c>
      <c r="BL71" s="1412">
        <f ca="1">IF(ISERROR(VLOOKUP(VLOOKUP($A71, 'E4 TB Allocation Details'!$A$18:$L$205, MATCH("Misc ID", 'E4 TB Allocation Details'!$A$18:$L$18, 0),FALSE), 'E2 Allocators'!$B$15:$W$361, MATCH('O5 Details by Class &amp; Accounts'!BL$18, 'E2 Allocators'!$B$15:$W$15, 0),FALSE)*$E71), 0, VLOOKUP(VLOOKUP($A71, 'E4 TB Allocation Details'!$A$18:$L$205, MATCH("Misc ID", 'E4 TB Allocation Details'!$A$18:$L$18, 0),FALSE), 'E2 Allocators'!$B$15:$W$361, MATCH('O5 Details by Class &amp; Accounts'!BL$18, 'E2 Allocators'!$B$15:$W$15, 0),FALSE)*$E71)</f>
        <v>0</v>
      </c>
      <c r="BM71" s="1412">
        <f ca="1">IF(ISERROR(VLOOKUP(VLOOKUP($A71, 'E4 TB Allocation Details'!$A$18:$L$205, MATCH("Misc ID", 'E4 TB Allocation Details'!$A$18:$L$18, 0),FALSE), 'E2 Allocators'!$B$15:$W$361, MATCH('O5 Details by Class &amp; Accounts'!BM$18, 'E2 Allocators'!$B$15:$W$15, 0),FALSE)*$E71), 0, VLOOKUP(VLOOKUP($A71, 'E4 TB Allocation Details'!$A$18:$L$205, MATCH("Misc ID", 'E4 TB Allocation Details'!$A$18:$L$18, 0),FALSE), 'E2 Allocators'!$B$15:$W$361, MATCH('O5 Details by Class &amp; Accounts'!BM$18, 'E2 Allocators'!$B$15:$W$15, 0),FALSE)*$E71)</f>
        <v>0</v>
      </c>
      <c r="BN71" s="1412">
        <f ca="1">IF(ISERROR(VLOOKUP(VLOOKUP($A71, 'E4 TB Allocation Details'!$A$18:$L$205, MATCH("Misc ID", 'E4 TB Allocation Details'!$A$18:$L$18, 0),FALSE), 'E2 Allocators'!$B$15:$W$361, MATCH('O5 Details by Class &amp; Accounts'!BN$18, 'E2 Allocators'!$B$15:$W$15, 0),FALSE)*$E71), 0, VLOOKUP(VLOOKUP($A71, 'E4 TB Allocation Details'!$A$18:$L$205, MATCH("Misc ID", 'E4 TB Allocation Details'!$A$18:$L$18, 0),FALSE), 'E2 Allocators'!$B$15:$W$361, MATCH('O5 Details by Class &amp; Accounts'!BN$18, 'E2 Allocators'!$B$15:$W$15, 0),FALSE)*$E71)</f>
        <v>0</v>
      </c>
      <c r="BO71" s="1412">
        <f ca="1">IF(ISERROR(VLOOKUP(VLOOKUP($A71, 'E4 TB Allocation Details'!$A$18:$L$205, MATCH("Misc ID", 'E4 TB Allocation Details'!$A$18:$L$18, 0),FALSE), 'E2 Allocators'!$B$15:$W$361, MATCH('O5 Details by Class &amp; Accounts'!BO$18, 'E2 Allocators'!$B$15:$W$15, 0),FALSE)*$E71), 0, VLOOKUP(VLOOKUP($A71, 'E4 TB Allocation Details'!$A$18:$L$205, MATCH("Misc ID", 'E4 TB Allocation Details'!$A$18:$L$18, 0),FALSE), 'E2 Allocators'!$B$15:$W$361, MATCH('O5 Details by Class &amp; Accounts'!BO$18, 'E2 Allocators'!$B$15:$W$15, 0),FALSE)*$E71)</f>
        <v>0</v>
      </c>
      <c r="BP71" s="1412">
        <f ca="1">IF(ISERROR(VLOOKUP(VLOOKUP($A71, 'E4 TB Allocation Details'!$A$18:$L$205, MATCH("Misc ID", 'E4 TB Allocation Details'!$A$18:$L$18, 0),FALSE), 'E2 Allocators'!$B$15:$W$361, MATCH('O5 Details by Class &amp; Accounts'!BP$18, 'E2 Allocators'!$B$15:$W$15, 0),FALSE)*$E71), 0, VLOOKUP(VLOOKUP($A71, 'E4 TB Allocation Details'!$A$18:$L$205, MATCH("Misc ID", 'E4 TB Allocation Details'!$A$18:$L$18, 0),FALSE), 'E2 Allocators'!$B$15:$W$361, MATCH('O5 Details by Class &amp; Accounts'!BP$18, 'E2 Allocators'!$B$15:$W$15, 0),FALSE)*$E71)</f>
        <v>0</v>
      </c>
      <c r="BQ71" s="1412">
        <f ca="1">IF(ISERROR(VLOOKUP(VLOOKUP($A71, 'E4 TB Allocation Details'!$A$18:$L$205, MATCH("Misc ID", 'E4 TB Allocation Details'!$A$18:$L$18, 0),FALSE), 'E2 Allocators'!$B$15:$W$361, MATCH('O5 Details by Class &amp; Accounts'!BQ$18, 'E2 Allocators'!$B$15:$W$15, 0),FALSE)*$E71), 0, VLOOKUP(VLOOKUP($A71, 'E4 TB Allocation Details'!$A$18:$L$205, MATCH("Misc ID", 'E4 TB Allocation Details'!$A$18:$L$18, 0),FALSE), 'E2 Allocators'!$B$15:$W$361, MATCH('O5 Details by Class &amp; Accounts'!BQ$18, 'E2 Allocators'!$B$15:$W$15, 0),FALSE)*$E71)</f>
        <v>0</v>
      </c>
      <c r="BR71" s="1412">
        <f ca="1">IF(ISERROR(VLOOKUP(VLOOKUP($A71, 'E4 TB Allocation Details'!$A$18:$L$205, MATCH("Misc ID", 'E4 TB Allocation Details'!$A$18:$L$18, 0),FALSE), 'E2 Allocators'!$B$15:$W$361, MATCH('O5 Details by Class &amp; Accounts'!BR$18, 'E2 Allocators'!$B$15:$W$15, 0),FALSE)*$E71), 0, VLOOKUP(VLOOKUP($A71, 'E4 TB Allocation Details'!$A$18:$L$205, MATCH("Misc ID", 'E4 TB Allocation Details'!$A$18:$L$18, 0),FALSE), 'E2 Allocators'!$B$15:$W$361, MATCH('O5 Details by Class &amp; Accounts'!BR$18, 'E2 Allocators'!$B$15:$W$15, 0),FALSE)*$E71)</f>
        <v>0</v>
      </c>
      <c r="BS71" s="1412">
        <f t="shared" si="11"/>
        <v>0</v>
      </c>
      <c r="BT71" s="1412">
        <f ca="1">IF(ISERROR(VLOOKUP(VLOOKUP($A71, 'E4 TB Allocation Details'!$A$18:$L$205, MATCH("A &amp; G ID", 'E4 TB Allocation Details'!$A$18:$L$18, 0),FALSE), 'E2 Allocators'!$B$15:$W$361, MATCH('O5 Details by Class &amp; Accounts'!BT$18, 'E2 Allocators'!$B$15:$W$15, 0),FALSE)*$E71), 0, VLOOKUP(VLOOKUP($A71, 'E4 TB Allocation Details'!$A$18:$L$205, MATCH("A &amp; G ID", 'E4 TB Allocation Details'!$A$18:$L$18, 0),FALSE), 'E2 Allocators'!$B$15:$W$361, MATCH('O5 Details by Class &amp; Accounts'!BT$18, 'E2 Allocators'!$B$15:$W$15, 0),FALSE)*$E71)</f>
        <v>0</v>
      </c>
      <c r="BU71" s="1412">
        <f ca="1">IF(ISERROR(VLOOKUP(VLOOKUP($A71, 'E4 TB Allocation Details'!$A$18:$L$205, MATCH("A &amp; G ID", 'E4 TB Allocation Details'!$A$18:$L$18, 0),FALSE), 'E2 Allocators'!$B$15:$W$361, MATCH('O5 Details by Class &amp; Accounts'!BU$18, 'E2 Allocators'!$B$15:$W$15, 0),FALSE)*$E71), 0, VLOOKUP(VLOOKUP($A71, 'E4 TB Allocation Details'!$A$18:$L$205, MATCH("A &amp; G ID", 'E4 TB Allocation Details'!$A$18:$L$18, 0),FALSE), 'E2 Allocators'!$B$15:$W$361, MATCH('O5 Details by Class &amp; Accounts'!BU$18, 'E2 Allocators'!$B$15:$W$15, 0),FALSE)*$E71)</f>
        <v>0</v>
      </c>
      <c r="BV71" s="1412">
        <f ca="1">IF(ISERROR(VLOOKUP(VLOOKUP($A71, 'E4 TB Allocation Details'!$A$18:$L$205, MATCH("A &amp; G ID", 'E4 TB Allocation Details'!$A$18:$L$18, 0),FALSE), 'E2 Allocators'!$B$15:$W$361, MATCH('O5 Details by Class &amp; Accounts'!BV$18, 'E2 Allocators'!$B$15:$W$15, 0),FALSE)*$E71), 0, VLOOKUP(VLOOKUP($A71, 'E4 TB Allocation Details'!$A$18:$L$205, MATCH("A &amp; G ID", 'E4 TB Allocation Details'!$A$18:$L$18, 0),FALSE), 'E2 Allocators'!$B$15:$W$361, MATCH('O5 Details by Class &amp; Accounts'!BV$18, 'E2 Allocators'!$B$15:$W$15, 0),FALSE)*$E71)</f>
        <v>0</v>
      </c>
      <c r="BW71" s="1412">
        <f ca="1">IF(ISERROR(VLOOKUP(VLOOKUP($A71, 'E4 TB Allocation Details'!$A$18:$L$205, MATCH("A &amp; G ID", 'E4 TB Allocation Details'!$A$18:$L$18, 0),FALSE), 'E2 Allocators'!$B$15:$W$361, MATCH('O5 Details by Class &amp; Accounts'!BW$18, 'E2 Allocators'!$B$15:$W$15, 0),FALSE)*$E71), 0, VLOOKUP(VLOOKUP($A71, 'E4 TB Allocation Details'!$A$18:$L$205, MATCH("A &amp; G ID", 'E4 TB Allocation Details'!$A$18:$L$18, 0),FALSE), 'E2 Allocators'!$B$15:$W$361, MATCH('O5 Details by Class &amp; Accounts'!BW$18, 'E2 Allocators'!$B$15:$W$15, 0),FALSE)*$E71)</f>
        <v>0</v>
      </c>
      <c r="BX71" s="1412">
        <f ca="1">IF(ISERROR(VLOOKUP(VLOOKUP($A71, 'E4 TB Allocation Details'!$A$18:$L$205, MATCH("A &amp; G ID", 'E4 TB Allocation Details'!$A$18:$L$18, 0),FALSE), 'E2 Allocators'!$B$15:$W$361, MATCH('O5 Details by Class &amp; Accounts'!BX$18, 'E2 Allocators'!$B$15:$W$15, 0),FALSE)*$E71), 0, VLOOKUP(VLOOKUP($A71, 'E4 TB Allocation Details'!$A$18:$L$205, MATCH("A &amp; G ID", 'E4 TB Allocation Details'!$A$18:$L$18, 0),FALSE), 'E2 Allocators'!$B$15:$W$361, MATCH('O5 Details by Class &amp; Accounts'!BX$18, 'E2 Allocators'!$B$15:$W$15, 0),FALSE)*$E71)</f>
        <v>0</v>
      </c>
      <c r="BY71" s="1412">
        <f ca="1">IF(ISERROR(VLOOKUP(VLOOKUP($A71, 'E4 TB Allocation Details'!$A$18:$L$205, MATCH("A &amp; G ID", 'E4 TB Allocation Details'!$A$18:$L$18, 0),FALSE), 'E2 Allocators'!$B$15:$W$361, MATCH('O5 Details by Class &amp; Accounts'!BY$18, 'E2 Allocators'!$B$15:$W$15, 0),FALSE)*$E71), 0, VLOOKUP(VLOOKUP($A71, 'E4 TB Allocation Details'!$A$18:$L$205, MATCH("A &amp; G ID", 'E4 TB Allocation Details'!$A$18:$L$18, 0),FALSE), 'E2 Allocators'!$B$15:$W$361, MATCH('O5 Details by Class &amp; Accounts'!BY$18, 'E2 Allocators'!$B$15:$W$15, 0),FALSE)*$E71)</f>
        <v>0</v>
      </c>
      <c r="BZ71" s="1412">
        <f ca="1">IF(ISERROR(VLOOKUP(VLOOKUP($A71, 'E4 TB Allocation Details'!$A$18:$L$205, MATCH("A &amp; G ID", 'E4 TB Allocation Details'!$A$18:$L$18, 0),FALSE), 'E2 Allocators'!$B$15:$W$361, MATCH('O5 Details by Class &amp; Accounts'!BZ$18, 'E2 Allocators'!$B$15:$W$15, 0),FALSE)*$E71), 0, VLOOKUP(VLOOKUP($A71, 'E4 TB Allocation Details'!$A$18:$L$205, MATCH("A &amp; G ID", 'E4 TB Allocation Details'!$A$18:$L$18, 0),FALSE), 'E2 Allocators'!$B$15:$W$361, MATCH('O5 Details by Class &amp; Accounts'!BZ$18, 'E2 Allocators'!$B$15:$W$15, 0),FALSE)*$E71)</f>
        <v>0</v>
      </c>
      <c r="CA71" s="1412">
        <f ca="1">IF(ISERROR(VLOOKUP(VLOOKUP($A71, 'E4 TB Allocation Details'!$A$18:$L$205, MATCH("A &amp; G ID", 'E4 TB Allocation Details'!$A$18:$L$18, 0),FALSE), 'E2 Allocators'!$B$15:$W$361, MATCH('O5 Details by Class &amp; Accounts'!CA$18, 'E2 Allocators'!$B$15:$W$15, 0),FALSE)*$E71), 0, VLOOKUP(VLOOKUP($A71, 'E4 TB Allocation Details'!$A$18:$L$205, MATCH("A &amp; G ID", 'E4 TB Allocation Details'!$A$18:$L$18, 0),FALSE), 'E2 Allocators'!$B$15:$W$361, MATCH('O5 Details by Class &amp; Accounts'!CA$18, 'E2 Allocators'!$B$15:$W$15, 0),FALSE)*$E71)</f>
        <v>0</v>
      </c>
      <c r="CB71" s="1412">
        <f ca="1">IF(ISERROR(VLOOKUP(VLOOKUP($A71, 'E4 TB Allocation Details'!$A$18:$L$205, MATCH("A &amp; G ID", 'E4 TB Allocation Details'!$A$18:$L$18, 0),FALSE), 'E2 Allocators'!$B$15:$W$361, MATCH('O5 Details by Class &amp; Accounts'!CB$18, 'E2 Allocators'!$B$15:$W$15, 0),FALSE)*$E71), 0, VLOOKUP(VLOOKUP($A71, 'E4 TB Allocation Details'!$A$18:$L$205, MATCH("A &amp; G ID", 'E4 TB Allocation Details'!$A$18:$L$18, 0),FALSE), 'E2 Allocators'!$B$15:$W$361, MATCH('O5 Details by Class &amp; Accounts'!CB$18, 'E2 Allocators'!$B$15:$W$15, 0),FALSE)*$E71)</f>
        <v>0</v>
      </c>
      <c r="CC71" s="1412">
        <f ca="1">IF(ISERROR(VLOOKUP(VLOOKUP($A71, 'E4 TB Allocation Details'!$A$18:$L$205, MATCH("A &amp; G ID", 'E4 TB Allocation Details'!$A$18:$L$18, 0),FALSE), 'E2 Allocators'!$B$15:$W$361, MATCH('O5 Details by Class &amp; Accounts'!CC$18, 'E2 Allocators'!$B$15:$W$15, 0),FALSE)*$E71), 0, VLOOKUP(VLOOKUP($A71, 'E4 TB Allocation Details'!$A$18:$L$205, MATCH("A &amp; G ID", 'E4 TB Allocation Details'!$A$18:$L$18, 0),FALSE), 'E2 Allocators'!$B$15:$W$361, MATCH('O5 Details by Class &amp; Accounts'!CC$18, 'E2 Allocators'!$B$15:$W$15, 0),FALSE)*$E71)</f>
        <v>0</v>
      </c>
      <c r="CD71" s="1412">
        <f ca="1">IF(ISERROR(VLOOKUP(VLOOKUP($A71, 'E4 TB Allocation Details'!$A$18:$L$205, MATCH("A &amp; G ID", 'E4 TB Allocation Details'!$A$18:$L$18, 0),FALSE), 'E2 Allocators'!$B$15:$W$361, MATCH('O5 Details by Class &amp; Accounts'!CD$18, 'E2 Allocators'!$B$15:$W$15, 0),FALSE)*$E71), 0, VLOOKUP(VLOOKUP($A71, 'E4 TB Allocation Details'!$A$18:$L$205, MATCH("A &amp; G ID", 'E4 TB Allocation Details'!$A$18:$L$18, 0),FALSE), 'E2 Allocators'!$B$15:$W$361, MATCH('O5 Details by Class &amp; Accounts'!CD$18, 'E2 Allocators'!$B$15:$W$15, 0),FALSE)*$E71)</f>
        <v>0</v>
      </c>
      <c r="CE71" s="1412">
        <f ca="1">IF(ISERROR(VLOOKUP(VLOOKUP($A71, 'E4 TB Allocation Details'!$A$18:$L$205, MATCH("A &amp; G ID", 'E4 TB Allocation Details'!$A$18:$L$18, 0),FALSE), 'E2 Allocators'!$B$15:$W$361, MATCH('O5 Details by Class &amp; Accounts'!CE$18, 'E2 Allocators'!$B$15:$W$15, 0),FALSE)*$E71), 0, VLOOKUP(VLOOKUP($A71, 'E4 TB Allocation Details'!$A$18:$L$205, MATCH("A &amp; G ID", 'E4 TB Allocation Details'!$A$18:$L$18, 0),FALSE), 'E2 Allocators'!$B$15:$W$361, MATCH('O5 Details by Class &amp; Accounts'!CE$18, 'E2 Allocators'!$B$15:$W$15, 0),FALSE)*$E71)</f>
        <v>0</v>
      </c>
      <c r="CF71" s="1412">
        <f ca="1">IF(ISERROR(VLOOKUP(VLOOKUP($A71, 'E4 TB Allocation Details'!$A$18:$L$205, MATCH("A &amp; G ID", 'E4 TB Allocation Details'!$A$18:$L$18, 0),FALSE), 'E2 Allocators'!$B$15:$W$361, MATCH('O5 Details by Class &amp; Accounts'!CF$18, 'E2 Allocators'!$B$15:$W$15, 0),FALSE)*$E71), 0, VLOOKUP(VLOOKUP($A71, 'E4 TB Allocation Details'!$A$18:$L$205, MATCH("A &amp; G ID", 'E4 TB Allocation Details'!$A$18:$L$18, 0),FALSE), 'E2 Allocators'!$B$15:$W$361, MATCH('O5 Details by Class &amp; Accounts'!CF$18, 'E2 Allocators'!$B$15:$W$15, 0),FALSE)*$E71)</f>
        <v>0</v>
      </c>
      <c r="CG71" s="1412">
        <f ca="1">IF(ISERROR(VLOOKUP(VLOOKUP($A71, 'E4 TB Allocation Details'!$A$18:$L$205, MATCH("A &amp; G ID", 'E4 TB Allocation Details'!$A$18:$L$18, 0),FALSE), 'E2 Allocators'!$B$15:$W$361, MATCH('O5 Details by Class &amp; Accounts'!CG$18, 'E2 Allocators'!$B$15:$W$15, 0),FALSE)*$E71), 0, VLOOKUP(VLOOKUP($A71, 'E4 TB Allocation Details'!$A$18:$L$205, MATCH("A &amp; G ID", 'E4 TB Allocation Details'!$A$18:$L$18, 0),FALSE), 'E2 Allocators'!$B$15:$W$361, MATCH('O5 Details by Class &amp; Accounts'!CG$18, 'E2 Allocators'!$B$15:$W$15, 0),FALSE)*$E71)</f>
        <v>0</v>
      </c>
      <c r="CH71" s="1412">
        <f ca="1">IF(ISERROR(VLOOKUP(VLOOKUP($A71, 'E4 TB Allocation Details'!$A$18:$L$205, MATCH("A &amp; G ID", 'E4 TB Allocation Details'!$A$18:$L$18, 0),FALSE), 'E2 Allocators'!$B$15:$W$361, MATCH('O5 Details by Class &amp; Accounts'!CH$18, 'E2 Allocators'!$B$15:$W$15, 0),FALSE)*$E71), 0, VLOOKUP(VLOOKUP($A71, 'E4 TB Allocation Details'!$A$18:$L$205, MATCH("A &amp; G ID", 'E4 TB Allocation Details'!$A$18:$L$18, 0),FALSE), 'E2 Allocators'!$B$15:$W$361, MATCH('O5 Details by Class &amp; Accounts'!CH$18, 'E2 Allocators'!$B$15:$W$15, 0),FALSE)*$E71)</f>
        <v>0</v>
      </c>
      <c r="CI71" s="1412">
        <f ca="1">IF(ISERROR(VLOOKUP(VLOOKUP($A71, 'E4 TB Allocation Details'!$A$18:$L$205, MATCH("A &amp; G ID", 'E4 TB Allocation Details'!$A$18:$L$18, 0),FALSE), 'E2 Allocators'!$B$15:$W$361, MATCH('O5 Details by Class &amp; Accounts'!CI$18, 'E2 Allocators'!$B$15:$W$15, 0),FALSE)*$E71), 0, VLOOKUP(VLOOKUP($A71, 'E4 TB Allocation Details'!$A$18:$L$205, MATCH("A &amp; G ID", 'E4 TB Allocation Details'!$A$18:$L$18, 0),FALSE), 'E2 Allocators'!$B$15:$W$361, MATCH('O5 Details by Class &amp; Accounts'!CI$18, 'E2 Allocators'!$B$15:$W$15, 0),FALSE)*$E71)</f>
        <v>0</v>
      </c>
      <c r="CJ71" s="1412">
        <f ca="1">IF(ISERROR(VLOOKUP(VLOOKUP($A71, 'E4 TB Allocation Details'!$A$18:$L$205, MATCH("A &amp; G ID", 'E4 TB Allocation Details'!$A$18:$L$18, 0),FALSE), 'E2 Allocators'!$B$15:$W$361, MATCH('O5 Details by Class &amp; Accounts'!CJ$18, 'E2 Allocators'!$B$15:$W$15, 0),FALSE)*$E71), 0, VLOOKUP(VLOOKUP($A71, 'E4 TB Allocation Details'!$A$18:$L$205, MATCH("A &amp; G ID", 'E4 TB Allocation Details'!$A$18:$L$18, 0),FALSE), 'E2 Allocators'!$B$15:$W$361, MATCH('O5 Details by Class &amp; Accounts'!CJ$18, 'E2 Allocators'!$B$15:$W$15, 0),FALSE)*$E71)</f>
        <v>0</v>
      </c>
      <c r="CK71" s="1412">
        <f ca="1">IF(ISERROR(VLOOKUP(VLOOKUP($A71, 'E4 TB Allocation Details'!$A$18:$L$205, MATCH("A &amp; G ID", 'E4 TB Allocation Details'!$A$18:$L$18, 0),FALSE), 'E2 Allocators'!$B$15:$W$361, MATCH('O5 Details by Class &amp; Accounts'!CK$18, 'E2 Allocators'!$B$15:$W$15, 0),FALSE)*$E71), 0, VLOOKUP(VLOOKUP($A71, 'E4 TB Allocation Details'!$A$18:$L$205, MATCH("A &amp; G ID", 'E4 TB Allocation Details'!$A$18:$L$18, 0),FALSE), 'E2 Allocators'!$B$15:$W$361, MATCH('O5 Details by Class &amp; Accounts'!CK$18, 'E2 Allocators'!$B$15:$W$15, 0),FALSE)*$E71)</f>
        <v>0</v>
      </c>
      <c r="CL71" s="1412">
        <f ca="1">IF(ISERROR(VLOOKUP(VLOOKUP($A71, 'E4 TB Allocation Details'!$A$18:$L$205, MATCH("A &amp; G ID", 'E4 TB Allocation Details'!$A$18:$L$18, 0),FALSE), 'E2 Allocators'!$B$15:$W$361, MATCH('O5 Details by Class &amp; Accounts'!CL$18, 'E2 Allocators'!$B$15:$W$15, 0),FALSE)*$E71), 0, VLOOKUP(VLOOKUP($A71, 'E4 TB Allocation Details'!$A$18:$L$205, MATCH("A &amp; G ID", 'E4 TB Allocation Details'!$A$18:$L$18, 0),FALSE), 'E2 Allocators'!$B$15:$W$361, MATCH('O5 Details by Class &amp; Accounts'!CL$18, 'E2 Allocators'!$B$15:$W$15, 0),FALSE)*$E71)</f>
        <v>0</v>
      </c>
      <c r="CM71" s="1412">
        <f ca="1">IF(ISERROR(VLOOKUP(VLOOKUP($A71, 'E4 TB Allocation Details'!$A$18:$L$205, MATCH("A &amp; G ID", 'E4 TB Allocation Details'!$A$18:$L$18, 0),FALSE), 'E2 Allocators'!$B$15:$W$361, MATCH('O5 Details by Class &amp; Accounts'!CM$18, 'E2 Allocators'!$B$15:$W$15, 0),FALSE)*$E71), 0, VLOOKUP(VLOOKUP($A71, 'E4 TB Allocation Details'!$A$18:$L$205, MATCH("A &amp; G ID", 'E4 TB Allocation Details'!$A$18:$L$18, 0),FALSE), 'E2 Allocators'!$B$15:$W$361, MATCH('O5 Details by Class &amp; Accounts'!CM$18, 'E2 Allocators'!$B$15:$W$15, 0),FALSE)*$E71)</f>
        <v>0</v>
      </c>
      <c r="CN71" s="1412">
        <f t="shared" si="12"/>
        <v>0</v>
      </c>
      <c r="CO71" s="1792">
        <f t="shared" si="7"/>
        <v>0</v>
      </c>
      <c r="CQ71" s="2087" t="s">
        <v>343</v>
      </c>
    </row>
    <row r="72" spans="1:95" s="81" customFormat="1" ht="12.75">
      <c r="A72" s="1170">
        <v>1955</v>
      </c>
      <c r="B72" s="452" t="s">
        <v>614</v>
      </c>
      <c r="C72" s="1789">
        <f ca="1">IF(ISERROR(VLOOKUP($A72,'I3 TB Data'!$A$23:$H$458,MATCH('O5 Details by Class &amp; Accounts'!$C$18, 'I3 TB Data'!$A$23:$H$23,0),0)), 0, VLOOKUP($A72,'I3 TB Data'!$A$23:$H$458,MATCH('O5 Details by Class &amp; Accounts'!$C$18,'I3 TB Data'!$A$23:$H$23,0),0))</f>
        <v>0</v>
      </c>
      <c r="D72" s="1790">
        <f ca="1">'I4 BO ASSETS'!E73</f>
        <v>0</v>
      </c>
      <c r="E72" s="1789">
        <f t="shared" si="6"/>
        <v>0</v>
      </c>
      <c r="F72" s="1791">
        <f ca="1">IF(ISERROR(VLOOKUP($A72, 'E1 Categorization'!A33:E122, MATCH("Customer Component", 'E1 Categorization'!$A$33:$E$33,0), 0)), 0, IF(VLOOKUP($A72, 'E1 Categorization'!A33:E122, MATCH("Customer Component", 'E1 Categorization'!$A$33:$E$33,0), 0)=0, 'O5 Details by Class &amp; Accounts'!$E72, IF(AND(VLOOKUP($A72, 'E1 Categorization'!A33:E122, MATCH("Customer Component", 'E1 Categorization'!$A$33:$E$33,0), 0) &gt;0, VLOOKUP($A72, 'E1 Categorization'!A33:E122, MATCH("Customer Component", 'E1 Categorization'!$A$33:$E$33,0), 0)&lt;1), 'O5 Details by Class &amp; Accounts'!$E72*(1-VLOOKUP($A72, 'E1 Categorization'!A33:E122, MATCH("Customer Component", 'E1 Categorization'!$A$33:$E$33,0), 0)), 0)))</f>
        <v>0</v>
      </c>
      <c r="G72" s="1791">
        <f ca="1">IF(ISERROR(VLOOKUP($A72, 'E1 Categorization'!A33:E122, MATCH("Customer Component", 'E1 Categorization'!$A$33:$E$33,0), 0)),0, IF(VLOOKUP($A72, 'E1 Categorization'!A33:E122, MATCH("Customer Component", 'E1 Categorization'!$A$33:$E$33,0), 0)=0, 0, IF(AND(VLOOKUP($A72, 'E1 Categorization'!A33:E122, MATCH("Customer Component", 'E1 Categorization'!$A$33:$E$33,0), 0) &gt;0, VLOOKUP($A72, 'E1 Categorization'!A33:E122, MATCH("Customer Component", 'E1 Categorization'!$A$33:$E$33,0), 0)&lt;1), 'O5 Details by Class &amp; Accounts'!$E72*(VLOOKUP($A72, 'E1 Categorization'!A33:E122, MATCH("Customer Component", 'E1 Categorization'!$A$33:$E$33,0), 0)), 'O5 Details by Class &amp; Accounts'!$E72)))</f>
        <v>0</v>
      </c>
      <c r="H72" s="1412">
        <f t="shared" si="8"/>
        <v>0</v>
      </c>
      <c r="I72" s="1412">
        <f ca="1">IF(ISERROR(VLOOKUP(VLOOKUP($A72, 'E4 TB Allocation Details'!$A$18:$L$205, MATCH("Demand ID", 'E4 TB Allocation Details'!$A$18:$L$18, 0),FALSE), 'E2 Allocators'!$B$15:$W$361, MATCH('O5 Details by Class &amp; Accounts'!I$18, 'E2 Allocators'!$B$15:$W$15, 0),FALSE)*$F72), 0, VLOOKUP(VLOOKUP($A72, 'E4 TB Allocation Details'!$A$18:$L$205, MATCH("Demand ID", 'E4 TB Allocation Details'!$A$18:$L$18, 0),FALSE), 'E2 Allocators'!$B$15:$W$361, MATCH('O5 Details by Class &amp; Accounts'!I$18, 'E2 Allocators'!$B$15:$W$15, 0),FALSE)*$F72)</f>
        <v>0</v>
      </c>
      <c r="J72" s="1412">
        <f ca="1">IF(ISERROR(VLOOKUP(VLOOKUP($A72, 'E4 TB Allocation Details'!$A$18:$L$205, MATCH("Demand ID", 'E4 TB Allocation Details'!$A$18:$L$18, 0),FALSE), 'E2 Allocators'!$B$15:$W$361, MATCH('O5 Details by Class &amp; Accounts'!J$18, 'E2 Allocators'!$B$15:$W$15, 0),FALSE)*$F72), 0, VLOOKUP(VLOOKUP($A72, 'E4 TB Allocation Details'!$A$18:$L$205, MATCH("Demand ID", 'E4 TB Allocation Details'!$A$18:$L$18, 0),FALSE), 'E2 Allocators'!$B$15:$W$361, MATCH('O5 Details by Class &amp; Accounts'!J$18, 'E2 Allocators'!$B$15:$W$15, 0),FALSE)*$F72)</f>
        <v>0</v>
      </c>
      <c r="K72" s="1412">
        <f ca="1">IF(ISERROR(VLOOKUP(VLOOKUP($A72, 'E4 TB Allocation Details'!$A$18:$L$205, MATCH("Demand ID", 'E4 TB Allocation Details'!$A$18:$L$18, 0),FALSE), 'E2 Allocators'!$B$15:$W$361, MATCH('O5 Details by Class &amp; Accounts'!K$18, 'E2 Allocators'!$B$15:$W$15, 0),FALSE)*$F72), 0, VLOOKUP(VLOOKUP($A72, 'E4 TB Allocation Details'!$A$18:$L$205, MATCH("Demand ID", 'E4 TB Allocation Details'!$A$18:$L$18, 0),FALSE), 'E2 Allocators'!$B$15:$W$361, MATCH('O5 Details by Class &amp; Accounts'!K$18, 'E2 Allocators'!$B$15:$W$15, 0),FALSE)*$F72)</f>
        <v>0</v>
      </c>
      <c r="L72" s="1412">
        <f ca="1">IF(ISERROR(VLOOKUP(VLOOKUP($A72, 'E4 TB Allocation Details'!$A$18:$L$205, MATCH("Demand ID", 'E4 TB Allocation Details'!$A$18:$L$18, 0),FALSE), 'E2 Allocators'!$B$15:$W$361, MATCH('O5 Details by Class &amp; Accounts'!L$18, 'E2 Allocators'!$B$15:$W$15, 0),FALSE)*$F72), 0, VLOOKUP(VLOOKUP($A72, 'E4 TB Allocation Details'!$A$18:$L$205, MATCH("Demand ID", 'E4 TB Allocation Details'!$A$18:$L$18, 0),FALSE), 'E2 Allocators'!$B$15:$W$361, MATCH('O5 Details by Class &amp; Accounts'!L$18, 'E2 Allocators'!$B$15:$W$15, 0),FALSE)*$F72)</f>
        <v>0</v>
      </c>
      <c r="M72" s="1412">
        <f ca="1">IF(ISERROR(VLOOKUP(VLOOKUP($A72, 'E4 TB Allocation Details'!$A$18:$L$205, MATCH("Demand ID", 'E4 TB Allocation Details'!$A$18:$L$18, 0),FALSE), 'E2 Allocators'!$B$15:$W$361, MATCH('O5 Details by Class &amp; Accounts'!M$18, 'E2 Allocators'!$B$15:$W$15, 0),FALSE)*$F72), 0, VLOOKUP(VLOOKUP($A72, 'E4 TB Allocation Details'!$A$18:$L$205, MATCH("Demand ID", 'E4 TB Allocation Details'!$A$18:$L$18, 0),FALSE), 'E2 Allocators'!$B$15:$W$361, MATCH('O5 Details by Class &amp; Accounts'!M$18, 'E2 Allocators'!$B$15:$W$15, 0),FALSE)*$F72)</f>
        <v>0</v>
      </c>
      <c r="N72" s="1412">
        <f ca="1">IF(ISERROR(VLOOKUP(VLOOKUP($A72, 'E4 TB Allocation Details'!$A$18:$L$205, MATCH("Demand ID", 'E4 TB Allocation Details'!$A$18:$L$18, 0),FALSE), 'E2 Allocators'!$B$15:$W$361, MATCH('O5 Details by Class &amp; Accounts'!N$18, 'E2 Allocators'!$B$15:$W$15, 0),FALSE)*$F72), 0, VLOOKUP(VLOOKUP($A72, 'E4 TB Allocation Details'!$A$18:$L$205, MATCH("Demand ID", 'E4 TB Allocation Details'!$A$18:$L$18, 0),FALSE), 'E2 Allocators'!$B$15:$W$361, MATCH('O5 Details by Class &amp; Accounts'!N$18, 'E2 Allocators'!$B$15:$W$15, 0),FALSE)*$F72)</f>
        <v>0</v>
      </c>
      <c r="O72" s="1412">
        <f ca="1">IF(ISERROR(VLOOKUP(VLOOKUP($A72, 'E4 TB Allocation Details'!$A$18:$L$205, MATCH("Demand ID", 'E4 TB Allocation Details'!$A$18:$L$18, 0),FALSE), 'E2 Allocators'!$B$15:$W$361, MATCH('O5 Details by Class &amp; Accounts'!O$18, 'E2 Allocators'!$B$15:$W$15, 0),FALSE)*$F72), 0, VLOOKUP(VLOOKUP($A72, 'E4 TB Allocation Details'!$A$18:$L$205, MATCH("Demand ID", 'E4 TB Allocation Details'!$A$18:$L$18, 0),FALSE), 'E2 Allocators'!$B$15:$W$361, MATCH('O5 Details by Class &amp; Accounts'!O$18, 'E2 Allocators'!$B$15:$W$15, 0),FALSE)*$F72)</f>
        <v>0</v>
      </c>
      <c r="P72" s="1412">
        <f ca="1">IF(ISERROR(VLOOKUP(VLOOKUP($A72, 'E4 TB Allocation Details'!$A$18:$L$205, MATCH("Demand ID", 'E4 TB Allocation Details'!$A$18:$L$18, 0),FALSE), 'E2 Allocators'!$B$15:$W$361, MATCH('O5 Details by Class &amp; Accounts'!P$18, 'E2 Allocators'!$B$15:$W$15, 0),FALSE)*$F72), 0, VLOOKUP(VLOOKUP($A72, 'E4 TB Allocation Details'!$A$18:$L$205, MATCH("Demand ID", 'E4 TB Allocation Details'!$A$18:$L$18, 0),FALSE), 'E2 Allocators'!$B$15:$W$361, MATCH('O5 Details by Class &amp; Accounts'!P$18, 'E2 Allocators'!$B$15:$W$15, 0),FALSE)*$F72)</f>
        <v>0</v>
      </c>
      <c r="Q72" s="1412">
        <f ca="1">IF(ISERROR(VLOOKUP(VLOOKUP($A72, 'E4 TB Allocation Details'!$A$18:$L$205, MATCH("Demand ID", 'E4 TB Allocation Details'!$A$18:$L$18, 0),FALSE), 'E2 Allocators'!$B$15:$W$361, MATCH('O5 Details by Class &amp; Accounts'!Q$18, 'E2 Allocators'!$B$15:$W$15, 0),FALSE)*$F72), 0, VLOOKUP(VLOOKUP($A72, 'E4 TB Allocation Details'!$A$18:$L$205, MATCH("Demand ID", 'E4 TB Allocation Details'!$A$18:$L$18, 0),FALSE), 'E2 Allocators'!$B$15:$W$361, MATCH('O5 Details by Class &amp; Accounts'!Q$18, 'E2 Allocators'!$B$15:$W$15, 0),FALSE)*$F72)</f>
        <v>0</v>
      </c>
      <c r="R72" s="1412">
        <f ca="1">IF(ISERROR(VLOOKUP(VLOOKUP($A72, 'E4 TB Allocation Details'!$A$18:$L$205, MATCH("Demand ID", 'E4 TB Allocation Details'!$A$18:$L$18, 0),FALSE), 'E2 Allocators'!$B$15:$W$361, MATCH('O5 Details by Class &amp; Accounts'!R$18, 'E2 Allocators'!$B$15:$W$15, 0),FALSE)*$F72), 0, VLOOKUP(VLOOKUP($A72, 'E4 TB Allocation Details'!$A$18:$L$205, MATCH("Demand ID", 'E4 TB Allocation Details'!$A$18:$L$18, 0),FALSE), 'E2 Allocators'!$B$15:$W$361, MATCH('O5 Details by Class &amp; Accounts'!R$18, 'E2 Allocators'!$B$15:$W$15, 0),FALSE)*$F72)</f>
        <v>0</v>
      </c>
      <c r="S72" s="1412">
        <f ca="1">IF(ISERROR(VLOOKUP(VLOOKUP($A72, 'E4 TB Allocation Details'!$A$18:$L$205, MATCH("Demand ID", 'E4 TB Allocation Details'!$A$18:$L$18, 0),FALSE), 'E2 Allocators'!$B$15:$W$361, MATCH('O5 Details by Class &amp; Accounts'!S$18, 'E2 Allocators'!$B$15:$W$15, 0),FALSE)*$F72), 0, VLOOKUP(VLOOKUP($A72, 'E4 TB Allocation Details'!$A$18:$L$205, MATCH("Demand ID", 'E4 TB Allocation Details'!$A$18:$L$18, 0),FALSE), 'E2 Allocators'!$B$15:$W$361, MATCH('O5 Details by Class &amp; Accounts'!S$18, 'E2 Allocators'!$B$15:$W$15, 0),FALSE)*$F72)</f>
        <v>0</v>
      </c>
      <c r="T72" s="1412">
        <f ca="1">IF(ISERROR(VLOOKUP(VLOOKUP($A72, 'E4 TB Allocation Details'!$A$18:$L$205, MATCH("Demand ID", 'E4 TB Allocation Details'!$A$18:$L$18, 0),FALSE), 'E2 Allocators'!$B$15:$W$361, MATCH('O5 Details by Class &amp; Accounts'!T$18, 'E2 Allocators'!$B$15:$W$15, 0),FALSE)*$F72), 0, VLOOKUP(VLOOKUP($A72, 'E4 TB Allocation Details'!$A$18:$L$205, MATCH("Demand ID", 'E4 TB Allocation Details'!$A$18:$L$18, 0),FALSE), 'E2 Allocators'!$B$15:$W$361, MATCH('O5 Details by Class &amp; Accounts'!T$18, 'E2 Allocators'!$B$15:$W$15, 0),FALSE)*$F72)</f>
        <v>0</v>
      </c>
      <c r="U72" s="1412">
        <f ca="1">IF(ISERROR(VLOOKUP(VLOOKUP($A72, 'E4 TB Allocation Details'!$A$18:$L$205, MATCH("Demand ID", 'E4 TB Allocation Details'!$A$18:$L$18, 0),FALSE), 'E2 Allocators'!$B$15:$W$361, MATCH('O5 Details by Class &amp; Accounts'!U$18, 'E2 Allocators'!$B$15:$W$15, 0),FALSE)*$F72), 0, VLOOKUP(VLOOKUP($A72, 'E4 TB Allocation Details'!$A$18:$L$205, MATCH("Demand ID", 'E4 TB Allocation Details'!$A$18:$L$18, 0),FALSE), 'E2 Allocators'!$B$15:$W$361, MATCH('O5 Details by Class &amp; Accounts'!U$18, 'E2 Allocators'!$B$15:$W$15, 0),FALSE)*$F72)</f>
        <v>0</v>
      </c>
      <c r="V72" s="1412">
        <f ca="1">IF(ISERROR(VLOOKUP(VLOOKUP($A72, 'E4 TB Allocation Details'!$A$18:$L$205, MATCH("Demand ID", 'E4 TB Allocation Details'!$A$18:$L$18, 0),FALSE), 'E2 Allocators'!$B$15:$W$361, MATCH('O5 Details by Class &amp; Accounts'!V$18, 'E2 Allocators'!$B$15:$W$15, 0),FALSE)*$F72), 0, VLOOKUP(VLOOKUP($A72, 'E4 TB Allocation Details'!$A$18:$L$205, MATCH("Demand ID", 'E4 TB Allocation Details'!$A$18:$L$18, 0),FALSE), 'E2 Allocators'!$B$15:$W$361, MATCH('O5 Details by Class &amp; Accounts'!V$18, 'E2 Allocators'!$B$15:$W$15, 0),FALSE)*$F72)</f>
        <v>0</v>
      </c>
      <c r="W72" s="1412">
        <f ca="1">IF(ISERROR(VLOOKUP(VLOOKUP($A72, 'E4 TB Allocation Details'!$A$18:$L$205, MATCH("Demand ID", 'E4 TB Allocation Details'!$A$18:$L$18, 0),FALSE), 'E2 Allocators'!$B$15:$W$361, MATCH('O5 Details by Class &amp; Accounts'!W$18, 'E2 Allocators'!$B$15:$W$15, 0),FALSE)*$F72), 0, VLOOKUP(VLOOKUP($A72, 'E4 TB Allocation Details'!$A$18:$L$205, MATCH("Demand ID", 'E4 TB Allocation Details'!$A$18:$L$18, 0),FALSE), 'E2 Allocators'!$B$15:$W$361, MATCH('O5 Details by Class &amp; Accounts'!W$18, 'E2 Allocators'!$B$15:$W$15, 0),FALSE)*$F72)</f>
        <v>0</v>
      </c>
      <c r="X72" s="1412">
        <f ca="1">IF(ISERROR(VLOOKUP(VLOOKUP($A72, 'E4 TB Allocation Details'!$A$18:$L$205, MATCH("Demand ID", 'E4 TB Allocation Details'!$A$18:$L$18, 0),FALSE), 'E2 Allocators'!$B$15:$W$361, MATCH('O5 Details by Class &amp; Accounts'!X$18, 'E2 Allocators'!$B$15:$W$15, 0),FALSE)*$F72), 0, VLOOKUP(VLOOKUP($A72, 'E4 TB Allocation Details'!$A$18:$L$205, MATCH("Demand ID", 'E4 TB Allocation Details'!$A$18:$L$18, 0),FALSE), 'E2 Allocators'!$B$15:$W$361, MATCH('O5 Details by Class &amp; Accounts'!X$18, 'E2 Allocators'!$B$15:$W$15, 0),FALSE)*$F72)</f>
        <v>0</v>
      </c>
      <c r="Y72" s="1412">
        <f ca="1">IF(ISERROR(VLOOKUP(VLOOKUP($A72, 'E4 TB Allocation Details'!$A$18:$L$205, MATCH("Demand ID", 'E4 TB Allocation Details'!$A$18:$L$18, 0),FALSE), 'E2 Allocators'!$B$15:$W$361, MATCH('O5 Details by Class &amp; Accounts'!Y$18, 'E2 Allocators'!$B$15:$W$15, 0),FALSE)*$F72), 0, VLOOKUP(VLOOKUP($A72, 'E4 TB Allocation Details'!$A$18:$L$205, MATCH("Demand ID", 'E4 TB Allocation Details'!$A$18:$L$18, 0),FALSE), 'E2 Allocators'!$B$15:$W$361, MATCH('O5 Details by Class &amp; Accounts'!Y$18, 'E2 Allocators'!$B$15:$W$15, 0),FALSE)*$F72)</f>
        <v>0</v>
      </c>
      <c r="Z72" s="1412">
        <f ca="1">IF(ISERROR(VLOOKUP(VLOOKUP($A72, 'E4 TB Allocation Details'!$A$18:$L$205, MATCH("Demand ID", 'E4 TB Allocation Details'!$A$18:$L$18, 0),FALSE), 'E2 Allocators'!$B$15:$W$361, MATCH('O5 Details by Class &amp; Accounts'!Z$18, 'E2 Allocators'!$B$15:$W$15, 0),FALSE)*$F72), 0, VLOOKUP(VLOOKUP($A72, 'E4 TB Allocation Details'!$A$18:$L$205, MATCH("Demand ID", 'E4 TB Allocation Details'!$A$18:$L$18, 0),FALSE), 'E2 Allocators'!$B$15:$W$361, MATCH('O5 Details by Class &amp; Accounts'!Z$18, 'E2 Allocators'!$B$15:$W$15, 0),FALSE)*$F72)</f>
        <v>0</v>
      </c>
      <c r="AA72" s="1412">
        <f ca="1">IF(ISERROR(VLOOKUP(VLOOKUP($A72, 'E4 TB Allocation Details'!$A$18:$L$205, MATCH("Demand ID", 'E4 TB Allocation Details'!$A$18:$L$18, 0),FALSE), 'E2 Allocators'!$B$15:$W$361, MATCH('O5 Details by Class &amp; Accounts'!AA$18, 'E2 Allocators'!$B$15:$W$15, 0),FALSE)*$F72), 0, VLOOKUP(VLOOKUP($A72, 'E4 TB Allocation Details'!$A$18:$L$205, MATCH("Demand ID", 'E4 TB Allocation Details'!$A$18:$L$18, 0),FALSE), 'E2 Allocators'!$B$15:$W$361, MATCH('O5 Details by Class &amp; Accounts'!AA$18, 'E2 Allocators'!$B$15:$W$15, 0),FALSE)*$F72)</f>
        <v>0</v>
      </c>
      <c r="AB72" s="1412">
        <f ca="1">IF(ISERROR(VLOOKUP(VLOOKUP($A72, 'E4 TB Allocation Details'!$A$18:$L$205, MATCH("Demand ID", 'E4 TB Allocation Details'!$A$18:$L$18, 0),FALSE), 'E2 Allocators'!$B$15:$W$361, MATCH('O5 Details by Class &amp; Accounts'!AB$18, 'E2 Allocators'!$B$15:$W$15, 0),FALSE)*$F72), 0, VLOOKUP(VLOOKUP($A72, 'E4 TB Allocation Details'!$A$18:$L$205, MATCH("Demand ID", 'E4 TB Allocation Details'!$A$18:$L$18, 0),FALSE), 'E2 Allocators'!$B$15:$W$361, MATCH('O5 Details by Class &amp; Accounts'!AB$18, 'E2 Allocators'!$B$15:$W$15, 0),FALSE)*$F72)</f>
        <v>0</v>
      </c>
      <c r="AC72" s="1412">
        <f t="shared" si="9"/>
        <v>0</v>
      </c>
      <c r="AD72" s="1412">
        <f ca="1">IF(ISERROR(VLOOKUP(VLOOKUP($A72, 'E4 TB Allocation Details'!$A$18:$L$205, MATCH("Customer ID", 'E4 TB Allocation Details'!$A$18:$L$18, 0),FALSE), 'E2 Allocators'!$B$15:$W$361, MATCH('O5 Details by Class &amp; Accounts'!AD$18, 'E2 Allocators'!$B$15:$W$15, 0),FALSE)*$G72), 0, VLOOKUP(VLOOKUP($A72, 'E4 TB Allocation Details'!$A$18:$L$205, MATCH("Customer ID", 'E4 TB Allocation Details'!$A$18:$L$18, 0),FALSE), 'E2 Allocators'!$B$15:$W$361, MATCH('O5 Details by Class &amp; Accounts'!AD$18, 'E2 Allocators'!$B$15:$W$15, 0),FALSE)*$G72)</f>
        <v>0</v>
      </c>
      <c r="AE72" s="1412">
        <f ca="1">IF(ISERROR(VLOOKUP(VLOOKUP($A72, 'E4 TB Allocation Details'!$A$18:$L$205, MATCH("Customer ID", 'E4 TB Allocation Details'!$A$18:$L$18, 0),FALSE), 'E2 Allocators'!$B$15:$W$361, MATCH('O5 Details by Class &amp; Accounts'!AE$18, 'E2 Allocators'!$B$15:$W$15, 0),FALSE)*$G72), 0, VLOOKUP(VLOOKUP($A72, 'E4 TB Allocation Details'!$A$18:$L$205, MATCH("Customer ID", 'E4 TB Allocation Details'!$A$18:$L$18, 0),FALSE), 'E2 Allocators'!$B$15:$W$361, MATCH('O5 Details by Class &amp; Accounts'!AE$18, 'E2 Allocators'!$B$15:$W$15, 0),FALSE)*$G72)</f>
        <v>0</v>
      </c>
      <c r="AF72" s="1412">
        <f ca="1">IF(ISERROR(VLOOKUP(VLOOKUP($A72, 'E4 TB Allocation Details'!$A$18:$L$205, MATCH("Customer ID", 'E4 TB Allocation Details'!$A$18:$L$18, 0),FALSE), 'E2 Allocators'!$B$15:$W$361, MATCH('O5 Details by Class &amp; Accounts'!AF$18, 'E2 Allocators'!$B$15:$W$15, 0),FALSE)*$G72), 0, VLOOKUP(VLOOKUP($A72, 'E4 TB Allocation Details'!$A$18:$L$205, MATCH("Customer ID", 'E4 TB Allocation Details'!$A$18:$L$18, 0),FALSE), 'E2 Allocators'!$B$15:$W$361, MATCH('O5 Details by Class &amp; Accounts'!AF$18, 'E2 Allocators'!$B$15:$W$15, 0),FALSE)*$G72)</f>
        <v>0</v>
      </c>
      <c r="AG72" s="1412">
        <f ca="1">IF(ISERROR(VLOOKUP(VLOOKUP($A72, 'E4 TB Allocation Details'!$A$18:$L$205, MATCH("Customer ID", 'E4 TB Allocation Details'!$A$18:$L$18, 0),FALSE), 'E2 Allocators'!$B$15:$W$361, MATCH('O5 Details by Class &amp; Accounts'!AG$18, 'E2 Allocators'!$B$15:$W$15, 0),FALSE)*$G72), 0, VLOOKUP(VLOOKUP($A72, 'E4 TB Allocation Details'!$A$18:$L$205, MATCH("Customer ID", 'E4 TB Allocation Details'!$A$18:$L$18, 0),FALSE), 'E2 Allocators'!$B$15:$W$361, MATCH('O5 Details by Class &amp; Accounts'!AG$18, 'E2 Allocators'!$B$15:$W$15, 0),FALSE)*$G72)</f>
        <v>0</v>
      </c>
      <c r="AH72" s="1412">
        <f ca="1">IF(ISERROR(VLOOKUP(VLOOKUP($A72, 'E4 TB Allocation Details'!$A$18:$L$205, MATCH("Customer ID", 'E4 TB Allocation Details'!$A$18:$L$18, 0),FALSE), 'E2 Allocators'!$B$15:$W$361, MATCH('O5 Details by Class &amp; Accounts'!AH$18, 'E2 Allocators'!$B$15:$W$15, 0),FALSE)*$G72), 0, VLOOKUP(VLOOKUP($A72, 'E4 TB Allocation Details'!$A$18:$L$205, MATCH("Customer ID", 'E4 TB Allocation Details'!$A$18:$L$18, 0),FALSE), 'E2 Allocators'!$B$15:$W$361, MATCH('O5 Details by Class &amp; Accounts'!AH$18, 'E2 Allocators'!$B$15:$W$15, 0),FALSE)*$G72)</f>
        <v>0</v>
      </c>
      <c r="AI72" s="1412">
        <f ca="1">IF(ISERROR(VLOOKUP(VLOOKUP($A72, 'E4 TB Allocation Details'!$A$18:$L$205, MATCH("Customer ID", 'E4 TB Allocation Details'!$A$18:$L$18, 0),FALSE), 'E2 Allocators'!$B$15:$W$361, MATCH('O5 Details by Class &amp; Accounts'!AI$18, 'E2 Allocators'!$B$15:$W$15, 0),FALSE)*$G72), 0, VLOOKUP(VLOOKUP($A72, 'E4 TB Allocation Details'!$A$18:$L$205, MATCH("Customer ID", 'E4 TB Allocation Details'!$A$18:$L$18, 0),FALSE), 'E2 Allocators'!$B$15:$W$361, MATCH('O5 Details by Class &amp; Accounts'!AI$18, 'E2 Allocators'!$B$15:$W$15, 0),FALSE)*$G72)</f>
        <v>0</v>
      </c>
      <c r="AJ72" s="1412">
        <f ca="1">IF(ISERROR(VLOOKUP(VLOOKUP($A72, 'E4 TB Allocation Details'!$A$18:$L$205, MATCH("Customer ID", 'E4 TB Allocation Details'!$A$18:$L$18, 0),FALSE), 'E2 Allocators'!$B$15:$W$361, MATCH('O5 Details by Class &amp; Accounts'!AJ$18, 'E2 Allocators'!$B$15:$W$15, 0),FALSE)*$G72), 0, VLOOKUP(VLOOKUP($A72, 'E4 TB Allocation Details'!$A$18:$L$205, MATCH("Customer ID", 'E4 TB Allocation Details'!$A$18:$L$18, 0),FALSE), 'E2 Allocators'!$B$15:$W$361, MATCH('O5 Details by Class &amp; Accounts'!AJ$18, 'E2 Allocators'!$B$15:$W$15, 0),FALSE)*$G72)</f>
        <v>0</v>
      </c>
      <c r="AK72" s="1412">
        <f ca="1">IF(ISERROR(VLOOKUP(VLOOKUP($A72, 'E4 TB Allocation Details'!$A$18:$L$205, MATCH("Customer ID", 'E4 TB Allocation Details'!$A$18:$L$18, 0),FALSE), 'E2 Allocators'!$B$15:$W$361, MATCH('O5 Details by Class &amp; Accounts'!AK$18, 'E2 Allocators'!$B$15:$W$15, 0),FALSE)*$G72), 0, VLOOKUP(VLOOKUP($A72, 'E4 TB Allocation Details'!$A$18:$L$205, MATCH("Customer ID", 'E4 TB Allocation Details'!$A$18:$L$18, 0),FALSE), 'E2 Allocators'!$B$15:$W$361, MATCH('O5 Details by Class &amp; Accounts'!AK$18, 'E2 Allocators'!$B$15:$W$15, 0),FALSE)*$G72)</f>
        <v>0</v>
      </c>
      <c r="AL72" s="1412">
        <f ca="1">IF(ISERROR(VLOOKUP(VLOOKUP($A72, 'E4 TB Allocation Details'!$A$18:$L$205, MATCH("Customer ID", 'E4 TB Allocation Details'!$A$18:$L$18, 0),FALSE), 'E2 Allocators'!$B$15:$W$361, MATCH('O5 Details by Class &amp; Accounts'!AL$18, 'E2 Allocators'!$B$15:$W$15, 0),FALSE)*$G72), 0, VLOOKUP(VLOOKUP($A72, 'E4 TB Allocation Details'!$A$18:$L$205, MATCH("Customer ID", 'E4 TB Allocation Details'!$A$18:$L$18, 0),FALSE), 'E2 Allocators'!$B$15:$W$361, MATCH('O5 Details by Class &amp; Accounts'!AL$18, 'E2 Allocators'!$B$15:$W$15, 0),FALSE)*$G72)</f>
        <v>0</v>
      </c>
      <c r="AM72" s="1412">
        <f ca="1">IF(ISERROR(VLOOKUP(VLOOKUP($A72, 'E4 TB Allocation Details'!$A$18:$L$205, MATCH("Customer ID", 'E4 TB Allocation Details'!$A$18:$L$18, 0),FALSE), 'E2 Allocators'!$B$15:$W$361, MATCH('O5 Details by Class &amp; Accounts'!AM$18, 'E2 Allocators'!$B$15:$W$15, 0),FALSE)*$G72), 0, VLOOKUP(VLOOKUP($A72, 'E4 TB Allocation Details'!$A$18:$L$205, MATCH("Customer ID", 'E4 TB Allocation Details'!$A$18:$L$18, 0),FALSE), 'E2 Allocators'!$B$15:$W$361, MATCH('O5 Details by Class &amp; Accounts'!AM$18, 'E2 Allocators'!$B$15:$W$15, 0),FALSE)*$G72)</f>
        <v>0</v>
      </c>
      <c r="AN72" s="1412">
        <f ca="1">IF(ISERROR(VLOOKUP(VLOOKUP($A72, 'E4 TB Allocation Details'!$A$18:$L$205, MATCH("Customer ID", 'E4 TB Allocation Details'!$A$18:$L$18, 0),FALSE), 'E2 Allocators'!$B$15:$W$361, MATCH('O5 Details by Class &amp; Accounts'!AN$18, 'E2 Allocators'!$B$15:$W$15, 0),FALSE)*$G72), 0, VLOOKUP(VLOOKUP($A72, 'E4 TB Allocation Details'!$A$18:$L$205, MATCH("Customer ID", 'E4 TB Allocation Details'!$A$18:$L$18, 0),FALSE), 'E2 Allocators'!$B$15:$W$361, MATCH('O5 Details by Class &amp; Accounts'!AN$18, 'E2 Allocators'!$B$15:$W$15, 0),FALSE)*$G72)</f>
        <v>0</v>
      </c>
      <c r="AO72" s="1412">
        <f ca="1">IF(ISERROR(VLOOKUP(VLOOKUP($A72, 'E4 TB Allocation Details'!$A$18:$L$205, MATCH("Customer ID", 'E4 TB Allocation Details'!$A$18:$L$18, 0),FALSE), 'E2 Allocators'!$B$15:$W$361, MATCH('O5 Details by Class &amp; Accounts'!AO$18, 'E2 Allocators'!$B$15:$W$15, 0),FALSE)*$G72), 0, VLOOKUP(VLOOKUP($A72, 'E4 TB Allocation Details'!$A$18:$L$205, MATCH("Customer ID", 'E4 TB Allocation Details'!$A$18:$L$18, 0),FALSE), 'E2 Allocators'!$B$15:$W$361, MATCH('O5 Details by Class &amp; Accounts'!AO$18, 'E2 Allocators'!$B$15:$W$15, 0),FALSE)*$G72)</f>
        <v>0</v>
      </c>
      <c r="AP72" s="1412">
        <f ca="1">IF(ISERROR(VLOOKUP(VLOOKUP($A72, 'E4 TB Allocation Details'!$A$18:$L$205, MATCH("Customer ID", 'E4 TB Allocation Details'!$A$18:$L$18, 0),FALSE), 'E2 Allocators'!$B$15:$W$361, MATCH('O5 Details by Class &amp; Accounts'!AP$18, 'E2 Allocators'!$B$15:$W$15, 0),FALSE)*$G72), 0, VLOOKUP(VLOOKUP($A72, 'E4 TB Allocation Details'!$A$18:$L$205, MATCH("Customer ID", 'E4 TB Allocation Details'!$A$18:$L$18, 0),FALSE), 'E2 Allocators'!$B$15:$W$361, MATCH('O5 Details by Class &amp; Accounts'!AP$18, 'E2 Allocators'!$B$15:$W$15, 0),FALSE)*$G72)</f>
        <v>0</v>
      </c>
      <c r="AQ72" s="1412">
        <f ca="1">IF(ISERROR(VLOOKUP(VLOOKUP($A72, 'E4 TB Allocation Details'!$A$18:$L$205, MATCH("Customer ID", 'E4 TB Allocation Details'!$A$18:$L$18, 0),FALSE), 'E2 Allocators'!$B$15:$W$361, MATCH('O5 Details by Class &amp; Accounts'!AQ$18, 'E2 Allocators'!$B$15:$W$15, 0),FALSE)*$G72), 0, VLOOKUP(VLOOKUP($A72, 'E4 TB Allocation Details'!$A$18:$L$205, MATCH("Customer ID", 'E4 TB Allocation Details'!$A$18:$L$18, 0),FALSE), 'E2 Allocators'!$B$15:$W$361, MATCH('O5 Details by Class &amp; Accounts'!AQ$18, 'E2 Allocators'!$B$15:$W$15, 0),FALSE)*$G72)</f>
        <v>0</v>
      </c>
      <c r="AR72" s="1412">
        <f ca="1">IF(ISERROR(VLOOKUP(VLOOKUP($A72, 'E4 TB Allocation Details'!$A$18:$L$205, MATCH("Customer ID", 'E4 TB Allocation Details'!$A$18:$L$18, 0),FALSE), 'E2 Allocators'!$B$15:$W$361, MATCH('O5 Details by Class &amp; Accounts'!AR$18, 'E2 Allocators'!$B$15:$W$15, 0),FALSE)*$G72), 0, VLOOKUP(VLOOKUP($A72, 'E4 TB Allocation Details'!$A$18:$L$205, MATCH("Customer ID", 'E4 TB Allocation Details'!$A$18:$L$18, 0),FALSE), 'E2 Allocators'!$B$15:$W$361, MATCH('O5 Details by Class &amp; Accounts'!AR$18, 'E2 Allocators'!$B$15:$W$15, 0),FALSE)*$G72)</f>
        <v>0</v>
      </c>
      <c r="AS72" s="1412">
        <f ca="1">IF(ISERROR(VLOOKUP(VLOOKUP($A72, 'E4 TB Allocation Details'!$A$18:$L$205, MATCH("Customer ID", 'E4 TB Allocation Details'!$A$18:$L$18, 0),FALSE), 'E2 Allocators'!$B$15:$W$361, MATCH('O5 Details by Class &amp; Accounts'!AS$18, 'E2 Allocators'!$B$15:$W$15, 0),FALSE)*$G72), 0, VLOOKUP(VLOOKUP($A72, 'E4 TB Allocation Details'!$A$18:$L$205, MATCH("Customer ID", 'E4 TB Allocation Details'!$A$18:$L$18, 0),FALSE), 'E2 Allocators'!$B$15:$W$361, MATCH('O5 Details by Class &amp; Accounts'!AS$18, 'E2 Allocators'!$B$15:$W$15, 0),FALSE)*$G72)</f>
        <v>0</v>
      </c>
      <c r="AT72" s="1412">
        <f ca="1">IF(ISERROR(VLOOKUP(VLOOKUP($A72, 'E4 TB Allocation Details'!$A$18:$L$205, MATCH("Customer ID", 'E4 TB Allocation Details'!$A$18:$L$18, 0),FALSE), 'E2 Allocators'!$B$15:$W$361, MATCH('O5 Details by Class &amp; Accounts'!AT$18, 'E2 Allocators'!$B$15:$W$15, 0),FALSE)*$G72), 0, VLOOKUP(VLOOKUP($A72, 'E4 TB Allocation Details'!$A$18:$L$205, MATCH("Customer ID", 'E4 TB Allocation Details'!$A$18:$L$18, 0),FALSE), 'E2 Allocators'!$B$15:$W$361, MATCH('O5 Details by Class &amp; Accounts'!AT$18, 'E2 Allocators'!$B$15:$W$15, 0),FALSE)*$G72)</f>
        <v>0</v>
      </c>
      <c r="AU72" s="1412">
        <f ca="1">IF(ISERROR(VLOOKUP(VLOOKUP($A72, 'E4 TB Allocation Details'!$A$18:$L$205, MATCH("Customer ID", 'E4 TB Allocation Details'!$A$18:$L$18, 0),FALSE), 'E2 Allocators'!$B$15:$W$361, MATCH('O5 Details by Class &amp; Accounts'!AU$18, 'E2 Allocators'!$B$15:$W$15, 0),FALSE)*$G72), 0, VLOOKUP(VLOOKUP($A72, 'E4 TB Allocation Details'!$A$18:$L$205, MATCH("Customer ID", 'E4 TB Allocation Details'!$A$18:$L$18, 0),FALSE), 'E2 Allocators'!$B$15:$W$361, MATCH('O5 Details by Class &amp; Accounts'!AU$18, 'E2 Allocators'!$B$15:$W$15, 0),FALSE)*$G72)</f>
        <v>0</v>
      </c>
      <c r="AV72" s="1412">
        <f ca="1">IF(ISERROR(VLOOKUP(VLOOKUP($A72, 'E4 TB Allocation Details'!$A$18:$L$205, MATCH("Customer ID", 'E4 TB Allocation Details'!$A$18:$L$18, 0),FALSE), 'E2 Allocators'!$B$15:$W$361, MATCH('O5 Details by Class &amp; Accounts'!AV$18, 'E2 Allocators'!$B$15:$W$15, 0),FALSE)*$G72), 0, VLOOKUP(VLOOKUP($A72, 'E4 TB Allocation Details'!$A$18:$L$205, MATCH("Customer ID", 'E4 TB Allocation Details'!$A$18:$L$18, 0),FALSE), 'E2 Allocators'!$B$15:$W$361, MATCH('O5 Details by Class &amp; Accounts'!AV$18, 'E2 Allocators'!$B$15:$W$15, 0),FALSE)*$G72)</f>
        <v>0</v>
      </c>
      <c r="AW72" s="1412">
        <f ca="1">IF(ISERROR(VLOOKUP(VLOOKUP($A72, 'E4 TB Allocation Details'!$A$18:$L$205, MATCH("Customer ID", 'E4 TB Allocation Details'!$A$18:$L$18, 0),FALSE), 'E2 Allocators'!$B$15:$W$361, MATCH('O5 Details by Class &amp; Accounts'!AW$18, 'E2 Allocators'!$B$15:$W$15, 0),FALSE)*$G72), 0, VLOOKUP(VLOOKUP($A72, 'E4 TB Allocation Details'!$A$18:$L$205, MATCH("Customer ID", 'E4 TB Allocation Details'!$A$18:$L$18, 0),FALSE), 'E2 Allocators'!$B$15:$W$361, MATCH('O5 Details by Class &amp; Accounts'!AW$18, 'E2 Allocators'!$B$15:$W$15, 0),FALSE)*$G72)</f>
        <v>0</v>
      </c>
      <c r="AX72" s="1412">
        <f t="shared" si="10"/>
        <v>0</v>
      </c>
      <c r="AY72" s="1412">
        <f ca="1">IF(ISERROR(VLOOKUP(VLOOKUP($A72, 'E4 TB Allocation Details'!$A$18:$L$205, MATCH("Misc ID", 'E4 TB Allocation Details'!$A$18:$L$18, 0),FALSE), 'E2 Allocators'!$B$15:$W$361, MATCH('O5 Details by Class &amp; Accounts'!AY$18, 'E2 Allocators'!$B$15:$W$15, 0),FALSE)*$E72), 0, VLOOKUP(VLOOKUP($A72, 'E4 TB Allocation Details'!$A$18:$L$205, MATCH("Misc ID", 'E4 TB Allocation Details'!$A$18:$L$18, 0),FALSE), 'E2 Allocators'!$B$15:$W$361, MATCH('O5 Details by Class &amp; Accounts'!AY$18, 'E2 Allocators'!$B$15:$W$15, 0),FALSE)*$E72)</f>
        <v>0</v>
      </c>
      <c r="AZ72" s="1412">
        <f ca="1">IF(ISERROR(VLOOKUP(VLOOKUP($A72, 'E4 TB Allocation Details'!$A$18:$L$205, MATCH("Misc ID", 'E4 TB Allocation Details'!$A$18:$L$18, 0),FALSE), 'E2 Allocators'!$B$15:$W$361, MATCH('O5 Details by Class &amp; Accounts'!AZ$18, 'E2 Allocators'!$B$15:$W$15, 0),FALSE)*$E72), 0, VLOOKUP(VLOOKUP($A72, 'E4 TB Allocation Details'!$A$18:$L$205, MATCH("Misc ID", 'E4 TB Allocation Details'!$A$18:$L$18, 0),FALSE), 'E2 Allocators'!$B$15:$W$361, MATCH('O5 Details by Class &amp; Accounts'!AZ$18, 'E2 Allocators'!$B$15:$W$15, 0),FALSE)*$E72)</f>
        <v>0</v>
      </c>
      <c r="BA72" s="1412">
        <f ca="1">IF(ISERROR(VLOOKUP(VLOOKUP($A72, 'E4 TB Allocation Details'!$A$18:$L$205, MATCH("Misc ID", 'E4 TB Allocation Details'!$A$18:$L$18, 0),FALSE), 'E2 Allocators'!$B$15:$W$361, MATCH('O5 Details by Class &amp; Accounts'!BA$18, 'E2 Allocators'!$B$15:$W$15, 0),FALSE)*$E72), 0, VLOOKUP(VLOOKUP($A72, 'E4 TB Allocation Details'!$A$18:$L$205, MATCH("Misc ID", 'E4 TB Allocation Details'!$A$18:$L$18, 0),FALSE), 'E2 Allocators'!$B$15:$W$361, MATCH('O5 Details by Class &amp; Accounts'!BA$18, 'E2 Allocators'!$B$15:$W$15, 0),FALSE)*$E72)</f>
        <v>0</v>
      </c>
      <c r="BB72" s="1412">
        <f ca="1">IF(ISERROR(VLOOKUP(VLOOKUP($A72, 'E4 TB Allocation Details'!$A$18:$L$205, MATCH("Misc ID", 'E4 TB Allocation Details'!$A$18:$L$18, 0),FALSE), 'E2 Allocators'!$B$15:$W$361, MATCH('O5 Details by Class &amp; Accounts'!BB$18, 'E2 Allocators'!$B$15:$W$15, 0),FALSE)*$E72), 0, VLOOKUP(VLOOKUP($A72, 'E4 TB Allocation Details'!$A$18:$L$205, MATCH("Misc ID", 'E4 TB Allocation Details'!$A$18:$L$18, 0),FALSE), 'E2 Allocators'!$B$15:$W$361, MATCH('O5 Details by Class &amp; Accounts'!BB$18, 'E2 Allocators'!$B$15:$W$15, 0),FALSE)*$E72)</f>
        <v>0</v>
      </c>
      <c r="BC72" s="1412">
        <f ca="1">IF(ISERROR(VLOOKUP(VLOOKUP($A72, 'E4 TB Allocation Details'!$A$18:$L$205, MATCH("Misc ID", 'E4 TB Allocation Details'!$A$18:$L$18, 0),FALSE), 'E2 Allocators'!$B$15:$W$361, MATCH('O5 Details by Class &amp; Accounts'!BC$18, 'E2 Allocators'!$B$15:$W$15, 0),FALSE)*$E72), 0, VLOOKUP(VLOOKUP($A72, 'E4 TB Allocation Details'!$A$18:$L$205, MATCH("Misc ID", 'E4 TB Allocation Details'!$A$18:$L$18, 0),FALSE), 'E2 Allocators'!$B$15:$W$361, MATCH('O5 Details by Class &amp; Accounts'!BC$18, 'E2 Allocators'!$B$15:$W$15, 0),FALSE)*$E72)</f>
        <v>0</v>
      </c>
      <c r="BD72" s="1412">
        <f ca="1">IF(ISERROR(VLOOKUP(VLOOKUP($A72, 'E4 TB Allocation Details'!$A$18:$L$205, MATCH("Misc ID", 'E4 TB Allocation Details'!$A$18:$L$18, 0),FALSE), 'E2 Allocators'!$B$15:$W$361, MATCH('O5 Details by Class &amp; Accounts'!BD$18, 'E2 Allocators'!$B$15:$W$15, 0),FALSE)*$E72), 0, VLOOKUP(VLOOKUP($A72, 'E4 TB Allocation Details'!$A$18:$L$205, MATCH("Misc ID", 'E4 TB Allocation Details'!$A$18:$L$18, 0),FALSE), 'E2 Allocators'!$B$15:$W$361, MATCH('O5 Details by Class &amp; Accounts'!BD$18, 'E2 Allocators'!$B$15:$W$15, 0),FALSE)*$E72)</f>
        <v>0</v>
      </c>
      <c r="BE72" s="1412">
        <f ca="1">IF(ISERROR(VLOOKUP(VLOOKUP($A72, 'E4 TB Allocation Details'!$A$18:$L$205, MATCH("Misc ID", 'E4 TB Allocation Details'!$A$18:$L$18, 0),FALSE), 'E2 Allocators'!$B$15:$W$361, MATCH('O5 Details by Class &amp; Accounts'!BE$18, 'E2 Allocators'!$B$15:$W$15, 0),FALSE)*$E72), 0, VLOOKUP(VLOOKUP($A72, 'E4 TB Allocation Details'!$A$18:$L$205, MATCH("Misc ID", 'E4 TB Allocation Details'!$A$18:$L$18, 0),FALSE), 'E2 Allocators'!$B$15:$W$361, MATCH('O5 Details by Class &amp; Accounts'!BE$18, 'E2 Allocators'!$B$15:$W$15, 0),FALSE)*$E72)</f>
        <v>0</v>
      </c>
      <c r="BF72" s="1412">
        <f ca="1">IF(ISERROR(VLOOKUP(VLOOKUP($A72, 'E4 TB Allocation Details'!$A$18:$L$205, MATCH("Misc ID", 'E4 TB Allocation Details'!$A$18:$L$18, 0),FALSE), 'E2 Allocators'!$B$15:$W$361, MATCH('O5 Details by Class &amp; Accounts'!BF$18, 'E2 Allocators'!$B$15:$W$15, 0),FALSE)*$E72), 0, VLOOKUP(VLOOKUP($A72, 'E4 TB Allocation Details'!$A$18:$L$205, MATCH("Misc ID", 'E4 TB Allocation Details'!$A$18:$L$18, 0),FALSE), 'E2 Allocators'!$B$15:$W$361, MATCH('O5 Details by Class &amp; Accounts'!BF$18, 'E2 Allocators'!$B$15:$W$15, 0),FALSE)*$E72)</f>
        <v>0</v>
      </c>
      <c r="BG72" s="1412">
        <f ca="1">IF(ISERROR(VLOOKUP(VLOOKUP($A72, 'E4 TB Allocation Details'!$A$18:$L$205, MATCH("Misc ID", 'E4 TB Allocation Details'!$A$18:$L$18, 0),FALSE), 'E2 Allocators'!$B$15:$W$361, MATCH('O5 Details by Class &amp; Accounts'!BG$18, 'E2 Allocators'!$B$15:$W$15, 0),FALSE)*$E72), 0, VLOOKUP(VLOOKUP($A72, 'E4 TB Allocation Details'!$A$18:$L$205, MATCH("Misc ID", 'E4 TB Allocation Details'!$A$18:$L$18, 0),FALSE), 'E2 Allocators'!$B$15:$W$361, MATCH('O5 Details by Class &amp; Accounts'!BG$18, 'E2 Allocators'!$B$15:$W$15, 0),FALSE)*$E72)</f>
        <v>0</v>
      </c>
      <c r="BH72" s="1412">
        <f ca="1">IF(ISERROR(VLOOKUP(VLOOKUP($A72, 'E4 TB Allocation Details'!$A$18:$L$205, MATCH("Misc ID", 'E4 TB Allocation Details'!$A$18:$L$18, 0),FALSE), 'E2 Allocators'!$B$15:$W$361, MATCH('O5 Details by Class &amp; Accounts'!BH$18, 'E2 Allocators'!$B$15:$W$15, 0),FALSE)*$E72), 0, VLOOKUP(VLOOKUP($A72, 'E4 TB Allocation Details'!$A$18:$L$205, MATCH("Misc ID", 'E4 TB Allocation Details'!$A$18:$L$18, 0),FALSE), 'E2 Allocators'!$B$15:$W$361, MATCH('O5 Details by Class &amp; Accounts'!BH$18, 'E2 Allocators'!$B$15:$W$15, 0),FALSE)*$E72)</f>
        <v>0</v>
      </c>
      <c r="BI72" s="1412">
        <f ca="1">IF(ISERROR(VLOOKUP(VLOOKUP($A72, 'E4 TB Allocation Details'!$A$18:$L$205, MATCH("Misc ID", 'E4 TB Allocation Details'!$A$18:$L$18, 0),FALSE), 'E2 Allocators'!$B$15:$W$361, MATCH('O5 Details by Class &amp; Accounts'!BI$18, 'E2 Allocators'!$B$15:$W$15, 0),FALSE)*$E72), 0, VLOOKUP(VLOOKUP($A72, 'E4 TB Allocation Details'!$A$18:$L$205, MATCH("Misc ID", 'E4 TB Allocation Details'!$A$18:$L$18, 0),FALSE), 'E2 Allocators'!$B$15:$W$361, MATCH('O5 Details by Class &amp; Accounts'!BI$18, 'E2 Allocators'!$B$15:$W$15, 0),FALSE)*$E72)</f>
        <v>0</v>
      </c>
      <c r="BJ72" s="1412">
        <f ca="1">IF(ISERROR(VLOOKUP(VLOOKUP($A72, 'E4 TB Allocation Details'!$A$18:$L$205, MATCH("Misc ID", 'E4 TB Allocation Details'!$A$18:$L$18, 0),FALSE), 'E2 Allocators'!$B$15:$W$361, MATCH('O5 Details by Class &amp; Accounts'!BJ$18, 'E2 Allocators'!$B$15:$W$15, 0),FALSE)*$E72), 0, VLOOKUP(VLOOKUP($A72, 'E4 TB Allocation Details'!$A$18:$L$205, MATCH("Misc ID", 'E4 TB Allocation Details'!$A$18:$L$18, 0),FALSE), 'E2 Allocators'!$B$15:$W$361, MATCH('O5 Details by Class &amp; Accounts'!BJ$18, 'E2 Allocators'!$B$15:$W$15, 0),FALSE)*$E72)</f>
        <v>0</v>
      </c>
      <c r="BK72" s="1412">
        <f ca="1">IF(ISERROR(VLOOKUP(VLOOKUP($A72, 'E4 TB Allocation Details'!$A$18:$L$205, MATCH("Misc ID", 'E4 TB Allocation Details'!$A$18:$L$18, 0),FALSE), 'E2 Allocators'!$B$15:$W$361, MATCH('O5 Details by Class &amp; Accounts'!BK$18, 'E2 Allocators'!$B$15:$W$15, 0),FALSE)*$E72), 0, VLOOKUP(VLOOKUP($A72, 'E4 TB Allocation Details'!$A$18:$L$205, MATCH("Misc ID", 'E4 TB Allocation Details'!$A$18:$L$18, 0),FALSE), 'E2 Allocators'!$B$15:$W$361, MATCH('O5 Details by Class &amp; Accounts'!BK$18, 'E2 Allocators'!$B$15:$W$15, 0),FALSE)*$E72)</f>
        <v>0</v>
      </c>
      <c r="BL72" s="1412">
        <f ca="1">IF(ISERROR(VLOOKUP(VLOOKUP($A72, 'E4 TB Allocation Details'!$A$18:$L$205, MATCH("Misc ID", 'E4 TB Allocation Details'!$A$18:$L$18, 0),FALSE), 'E2 Allocators'!$B$15:$W$361, MATCH('O5 Details by Class &amp; Accounts'!BL$18, 'E2 Allocators'!$B$15:$W$15, 0),FALSE)*$E72), 0, VLOOKUP(VLOOKUP($A72, 'E4 TB Allocation Details'!$A$18:$L$205, MATCH("Misc ID", 'E4 TB Allocation Details'!$A$18:$L$18, 0),FALSE), 'E2 Allocators'!$B$15:$W$361, MATCH('O5 Details by Class &amp; Accounts'!BL$18, 'E2 Allocators'!$B$15:$W$15, 0),FALSE)*$E72)</f>
        <v>0</v>
      </c>
      <c r="BM72" s="1412">
        <f ca="1">IF(ISERROR(VLOOKUP(VLOOKUP($A72, 'E4 TB Allocation Details'!$A$18:$L$205, MATCH("Misc ID", 'E4 TB Allocation Details'!$A$18:$L$18, 0),FALSE), 'E2 Allocators'!$B$15:$W$361, MATCH('O5 Details by Class &amp; Accounts'!BM$18, 'E2 Allocators'!$B$15:$W$15, 0),FALSE)*$E72), 0, VLOOKUP(VLOOKUP($A72, 'E4 TB Allocation Details'!$A$18:$L$205, MATCH("Misc ID", 'E4 TB Allocation Details'!$A$18:$L$18, 0),FALSE), 'E2 Allocators'!$B$15:$W$361, MATCH('O5 Details by Class &amp; Accounts'!BM$18, 'E2 Allocators'!$B$15:$W$15, 0),FALSE)*$E72)</f>
        <v>0</v>
      </c>
      <c r="BN72" s="1412">
        <f ca="1">IF(ISERROR(VLOOKUP(VLOOKUP($A72, 'E4 TB Allocation Details'!$A$18:$L$205, MATCH("Misc ID", 'E4 TB Allocation Details'!$A$18:$L$18, 0),FALSE), 'E2 Allocators'!$B$15:$W$361, MATCH('O5 Details by Class &amp; Accounts'!BN$18, 'E2 Allocators'!$B$15:$W$15, 0),FALSE)*$E72), 0, VLOOKUP(VLOOKUP($A72, 'E4 TB Allocation Details'!$A$18:$L$205, MATCH("Misc ID", 'E4 TB Allocation Details'!$A$18:$L$18, 0),FALSE), 'E2 Allocators'!$B$15:$W$361, MATCH('O5 Details by Class &amp; Accounts'!BN$18, 'E2 Allocators'!$B$15:$W$15, 0),FALSE)*$E72)</f>
        <v>0</v>
      </c>
      <c r="BO72" s="1412">
        <f ca="1">IF(ISERROR(VLOOKUP(VLOOKUP($A72, 'E4 TB Allocation Details'!$A$18:$L$205, MATCH("Misc ID", 'E4 TB Allocation Details'!$A$18:$L$18, 0),FALSE), 'E2 Allocators'!$B$15:$W$361, MATCH('O5 Details by Class &amp; Accounts'!BO$18, 'E2 Allocators'!$B$15:$W$15, 0),FALSE)*$E72), 0, VLOOKUP(VLOOKUP($A72, 'E4 TB Allocation Details'!$A$18:$L$205, MATCH("Misc ID", 'E4 TB Allocation Details'!$A$18:$L$18, 0),FALSE), 'E2 Allocators'!$B$15:$W$361, MATCH('O5 Details by Class &amp; Accounts'!BO$18, 'E2 Allocators'!$B$15:$W$15, 0),FALSE)*$E72)</f>
        <v>0</v>
      </c>
      <c r="BP72" s="1412">
        <f ca="1">IF(ISERROR(VLOOKUP(VLOOKUP($A72, 'E4 TB Allocation Details'!$A$18:$L$205, MATCH("Misc ID", 'E4 TB Allocation Details'!$A$18:$L$18, 0),FALSE), 'E2 Allocators'!$B$15:$W$361, MATCH('O5 Details by Class &amp; Accounts'!BP$18, 'E2 Allocators'!$B$15:$W$15, 0),FALSE)*$E72), 0, VLOOKUP(VLOOKUP($A72, 'E4 TB Allocation Details'!$A$18:$L$205, MATCH("Misc ID", 'E4 TB Allocation Details'!$A$18:$L$18, 0),FALSE), 'E2 Allocators'!$B$15:$W$361, MATCH('O5 Details by Class &amp; Accounts'!BP$18, 'E2 Allocators'!$B$15:$W$15, 0),FALSE)*$E72)</f>
        <v>0</v>
      </c>
      <c r="BQ72" s="1412">
        <f ca="1">IF(ISERROR(VLOOKUP(VLOOKUP($A72, 'E4 TB Allocation Details'!$A$18:$L$205, MATCH("Misc ID", 'E4 TB Allocation Details'!$A$18:$L$18, 0),FALSE), 'E2 Allocators'!$B$15:$W$361, MATCH('O5 Details by Class &amp; Accounts'!BQ$18, 'E2 Allocators'!$B$15:$W$15, 0),FALSE)*$E72), 0, VLOOKUP(VLOOKUP($A72, 'E4 TB Allocation Details'!$A$18:$L$205, MATCH("Misc ID", 'E4 TB Allocation Details'!$A$18:$L$18, 0),FALSE), 'E2 Allocators'!$B$15:$W$361, MATCH('O5 Details by Class &amp; Accounts'!BQ$18, 'E2 Allocators'!$B$15:$W$15, 0),FALSE)*$E72)</f>
        <v>0</v>
      </c>
      <c r="BR72" s="1412">
        <f ca="1">IF(ISERROR(VLOOKUP(VLOOKUP($A72, 'E4 TB Allocation Details'!$A$18:$L$205, MATCH("Misc ID", 'E4 TB Allocation Details'!$A$18:$L$18, 0),FALSE), 'E2 Allocators'!$B$15:$W$361, MATCH('O5 Details by Class &amp; Accounts'!BR$18, 'E2 Allocators'!$B$15:$W$15, 0),FALSE)*$E72), 0, VLOOKUP(VLOOKUP($A72, 'E4 TB Allocation Details'!$A$18:$L$205, MATCH("Misc ID", 'E4 TB Allocation Details'!$A$18:$L$18, 0),FALSE), 'E2 Allocators'!$B$15:$W$361, MATCH('O5 Details by Class &amp; Accounts'!BR$18, 'E2 Allocators'!$B$15:$W$15, 0),FALSE)*$E72)</f>
        <v>0</v>
      </c>
      <c r="BS72" s="1412">
        <f t="shared" si="11"/>
        <v>0</v>
      </c>
      <c r="BT72" s="1412">
        <f ca="1">IF(ISERROR(VLOOKUP(VLOOKUP($A72, 'E4 TB Allocation Details'!$A$18:$L$205, MATCH("A &amp; G ID", 'E4 TB Allocation Details'!$A$18:$L$18, 0),FALSE), 'E2 Allocators'!$B$15:$W$361, MATCH('O5 Details by Class &amp; Accounts'!BT$18, 'E2 Allocators'!$B$15:$W$15, 0),FALSE)*$E72), 0, VLOOKUP(VLOOKUP($A72, 'E4 TB Allocation Details'!$A$18:$L$205, MATCH("A &amp; G ID", 'E4 TB Allocation Details'!$A$18:$L$18, 0),FALSE), 'E2 Allocators'!$B$15:$W$361, MATCH('O5 Details by Class &amp; Accounts'!BT$18, 'E2 Allocators'!$B$15:$W$15, 0),FALSE)*$E72)</f>
        <v>0</v>
      </c>
      <c r="BU72" s="1412">
        <f ca="1">IF(ISERROR(VLOOKUP(VLOOKUP($A72, 'E4 TB Allocation Details'!$A$18:$L$205, MATCH("A &amp; G ID", 'E4 TB Allocation Details'!$A$18:$L$18, 0),FALSE), 'E2 Allocators'!$B$15:$W$361, MATCH('O5 Details by Class &amp; Accounts'!BU$18, 'E2 Allocators'!$B$15:$W$15, 0),FALSE)*$E72), 0, VLOOKUP(VLOOKUP($A72, 'E4 TB Allocation Details'!$A$18:$L$205, MATCH("A &amp; G ID", 'E4 TB Allocation Details'!$A$18:$L$18, 0),FALSE), 'E2 Allocators'!$B$15:$W$361, MATCH('O5 Details by Class &amp; Accounts'!BU$18, 'E2 Allocators'!$B$15:$W$15, 0),FALSE)*$E72)</f>
        <v>0</v>
      </c>
      <c r="BV72" s="1412">
        <f ca="1">IF(ISERROR(VLOOKUP(VLOOKUP($A72, 'E4 TB Allocation Details'!$A$18:$L$205, MATCH("A &amp; G ID", 'E4 TB Allocation Details'!$A$18:$L$18, 0),FALSE), 'E2 Allocators'!$B$15:$W$361, MATCH('O5 Details by Class &amp; Accounts'!BV$18, 'E2 Allocators'!$B$15:$W$15, 0),FALSE)*$E72), 0, VLOOKUP(VLOOKUP($A72, 'E4 TB Allocation Details'!$A$18:$L$205, MATCH("A &amp; G ID", 'E4 TB Allocation Details'!$A$18:$L$18, 0),FALSE), 'E2 Allocators'!$B$15:$W$361, MATCH('O5 Details by Class &amp; Accounts'!BV$18, 'E2 Allocators'!$B$15:$W$15, 0),FALSE)*$E72)</f>
        <v>0</v>
      </c>
      <c r="BW72" s="1412">
        <f ca="1">IF(ISERROR(VLOOKUP(VLOOKUP($A72, 'E4 TB Allocation Details'!$A$18:$L$205, MATCH("A &amp; G ID", 'E4 TB Allocation Details'!$A$18:$L$18, 0),FALSE), 'E2 Allocators'!$B$15:$W$361, MATCH('O5 Details by Class &amp; Accounts'!BW$18, 'E2 Allocators'!$B$15:$W$15, 0),FALSE)*$E72), 0, VLOOKUP(VLOOKUP($A72, 'E4 TB Allocation Details'!$A$18:$L$205, MATCH("A &amp; G ID", 'E4 TB Allocation Details'!$A$18:$L$18, 0),FALSE), 'E2 Allocators'!$B$15:$W$361, MATCH('O5 Details by Class &amp; Accounts'!BW$18, 'E2 Allocators'!$B$15:$W$15, 0),FALSE)*$E72)</f>
        <v>0</v>
      </c>
      <c r="BX72" s="1412">
        <f ca="1">IF(ISERROR(VLOOKUP(VLOOKUP($A72, 'E4 TB Allocation Details'!$A$18:$L$205, MATCH("A &amp; G ID", 'E4 TB Allocation Details'!$A$18:$L$18, 0),FALSE), 'E2 Allocators'!$B$15:$W$361, MATCH('O5 Details by Class &amp; Accounts'!BX$18, 'E2 Allocators'!$B$15:$W$15, 0),FALSE)*$E72), 0, VLOOKUP(VLOOKUP($A72, 'E4 TB Allocation Details'!$A$18:$L$205, MATCH("A &amp; G ID", 'E4 TB Allocation Details'!$A$18:$L$18, 0),FALSE), 'E2 Allocators'!$B$15:$W$361, MATCH('O5 Details by Class &amp; Accounts'!BX$18, 'E2 Allocators'!$B$15:$W$15, 0),FALSE)*$E72)</f>
        <v>0</v>
      </c>
      <c r="BY72" s="1412">
        <f ca="1">IF(ISERROR(VLOOKUP(VLOOKUP($A72, 'E4 TB Allocation Details'!$A$18:$L$205, MATCH("A &amp; G ID", 'E4 TB Allocation Details'!$A$18:$L$18, 0),FALSE), 'E2 Allocators'!$B$15:$W$361, MATCH('O5 Details by Class &amp; Accounts'!BY$18, 'E2 Allocators'!$B$15:$W$15, 0),FALSE)*$E72), 0, VLOOKUP(VLOOKUP($A72, 'E4 TB Allocation Details'!$A$18:$L$205, MATCH("A &amp; G ID", 'E4 TB Allocation Details'!$A$18:$L$18, 0),FALSE), 'E2 Allocators'!$B$15:$W$361, MATCH('O5 Details by Class &amp; Accounts'!BY$18, 'E2 Allocators'!$B$15:$W$15, 0),FALSE)*$E72)</f>
        <v>0</v>
      </c>
      <c r="BZ72" s="1412">
        <f ca="1">IF(ISERROR(VLOOKUP(VLOOKUP($A72, 'E4 TB Allocation Details'!$A$18:$L$205, MATCH("A &amp; G ID", 'E4 TB Allocation Details'!$A$18:$L$18, 0),FALSE), 'E2 Allocators'!$B$15:$W$361, MATCH('O5 Details by Class &amp; Accounts'!BZ$18, 'E2 Allocators'!$B$15:$W$15, 0),FALSE)*$E72), 0, VLOOKUP(VLOOKUP($A72, 'E4 TB Allocation Details'!$A$18:$L$205, MATCH("A &amp; G ID", 'E4 TB Allocation Details'!$A$18:$L$18, 0),FALSE), 'E2 Allocators'!$B$15:$W$361, MATCH('O5 Details by Class &amp; Accounts'!BZ$18, 'E2 Allocators'!$B$15:$W$15, 0),FALSE)*$E72)</f>
        <v>0</v>
      </c>
      <c r="CA72" s="1412">
        <f ca="1">IF(ISERROR(VLOOKUP(VLOOKUP($A72, 'E4 TB Allocation Details'!$A$18:$L$205, MATCH("A &amp; G ID", 'E4 TB Allocation Details'!$A$18:$L$18, 0),FALSE), 'E2 Allocators'!$B$15:$W$361, MATCH('O5 Details by Class &amp; Accounts'!CA$18, 'E2 Allocators'!$B$15:$W$15, 0),FALSE)*$E72), 0, VLOOKUP(VLOOKUP($A72, 'E4 TB Allocation Details'!$A$18:$L$205, MATCH("A &amp; G ID", 'E4 TB Allocation Details'!$A$18:$L$18, 0),FALSE), 'E2 Allocators'!$B$15:$W$361, MATCH('O5 Details by Class &amp; Accounts'!CA$18, 'E2 Allocators'!$B$15:$W$15, 0),FALSE)*$E72)</f>
        <v>0</v>
      </c>
      <c r="CB72" s="1412">
        <f ca="1">IF(ISERROR(VLOOKUP(VLOOKUP($A72, 'E4 TB Allocation Details'!$A$18:$L$205, MATCH("A &amp; G ID", 'E4 TB Allocation Details'!$A$18:$L$18, 0),FALSE), 'E2 Allocators'!$B$15:$W$361, MATCH('O5 Details by Class &amp; Accounts'!CB$18, 'E2 Allocators'!$B$15:$W$15, 0),FALSE)*$E72), 0, VLOOKUP(VLOOKUP($A72, 'E4 TB Allocation Details'!$A$18:$L$205, MATCH("A &amp; G ID", 'E4 TB Allocation Details'!$A$18:$L$18, 0),FALSE), 'E2 Allocators'!$B$15:$W$361, MATCH('O5 Details by Class &amp; Accounts'!CB$18, 'E2 Allocators'!$B$15:$W$15, 0),FALSE)*$E72)</f>
        <v>0</v>
      </c>
      <c r="CC72" s="1412">
        <f ca="1">IF(ISERROR(VLOOKUP(VLOOKUP($A72, 'E4 TB Allocation Details'!$A$18:$L$205, MATCH("A &amp; G ID", 'E4 TB Allocation Details'!$A$18:$L$18, 0),FALSE), 'E2 Allocators'!$B$15:$W$361, MATCH('O5 Details by Class &amp; Accounts'!CC$18, 'E2 Allocators'!$B$15:$W$15, 0),FALSE)*$E72), 0, VLOOKUP(VLOOKUP($A72, 'E4 TB Allocation Details'!$A$18:$L$205, MATCH("A &amp; G ID", 'E4 TB Allocation Details'!$A$18:$L$18, 0),FALSE), 'E2 Allocators'!$B$15:$W$361, MATCH('O5 Details by Class &amp; Accounts'!CC$18, 'E2 Allocators'!$B$15:$W$15, 0),FALSE)*$E72)</f>
        <v>0</v>
      </c>
      <c r="CD72" s="1412">
        <f ca="1">IF(ISERROR(VLOOKUP(VLOOKUP($A72, 'E4 TB Allocation Details'!$A$18:$L$205, MATCH("A &amp; G ID", 'E4 TB Allocation Details'!$A$18:$L$18, 0),FALSE), 'E2 Allocators'!$B$15:$W$361, MATCH('O5 Details by Class &amp; Accounts'!CD$18, 'E2 Allocators'!$B$15:$W$15, 0),FALSE)*$E72), 0, VLOOKUP(VLOOKUP($A72, 'E4 TB Allocation Details'!$A$18:$L$205, MATCH("A &amp; G ID", 'E4 TB Allocation Details'!$A$18:$L$18, 0),FALSE), 'E2 Allocators'!$B$15:$W$361, MATCH('O5 Details by Class &amp; Accounts'!CD$18, 'E2 Allocators'!$B$15:$W$15, 0),FALSE)*$E72)</f>
        <v>0</v>
      </c>
      <c r="CE72" s="1412">
        <f ca="1">IF(ISERROR(VLOOKUP(VLOOKUP($A72, 'E4 TB Allocation Details'!$A$18:$L$205, MATCH("A &amp; G ID", 'E4 TB Allocation Details'!$A$18:$L$18, 0),FALSE), 'E2 Allocators'!$B$15:$W$361, MATCH('O5 Details by Class &amp; Accounts'!CE$18, 'E2 Allocators'!$B$15:$W$15, 0),FALSE)*$E72), 0, VLOOKUP(VLOOKUP($A72, 'E4 TB Allocation Details'!$A$18:$L$205, MATCH("A &amp; G ID", 'E4 TB Allocation Details'!$A$18:$L$18, 0),FALSE), 'E2 Allocators'!$B$15:$W$361, MATCH('O5 Details by Class &amp; Accounts'!CE$18, 'E2 Allocators'!$B$15:$W$15, 0),FALSE)*$E72)</f>
        <v>0</v>
      </c>
      <c r="CF72" s="1412">
        <f ca="1">IF(ISERROR(VLOOKUP(VLOOKUP($A72, 'E4 TB Allocation Details'!$A$18:$L$205, MATCH("A &amp; G ID", 'E4 TB Allocation Details'!$A$18:$L$18, 0),FALSE), 'E2 Allocators'!$B$15:$W$361, MATCH('O5 Details by Class &amp; Accounts'!CF$18, 'E2 Allocators'!$B$15:$W$15, 0),FALSE)*$E72), 0, VLOOKUP(VLOOKUP($A72, 'E4 TB Allocation Details'!$A$18:$L$205, MATCH("A &amp; G ID", 'E4 TB Allocation Details'!$A$18:$L$18, 0),FALSE), 'E2 Allocators'!$B$15:$W$361, MATCH('O5 Details by Class &amp; Accounts'!CF$18, 'E2 Allocators'!$B$15:$W$15, 0),FALSE)*$E72)</f>
        <v>0</v>
      </c>
      <c r="CG72" s="1412">
        <f ca="1">IF(ISERROR(VLOOKUP(VLOOKUP($A72, 'E4 TB Allocation Details'!$A$18:$L$205, MATCH("A &amp; G ID", 'E4 TB Allocation Details'!$A$18:$L$18, 0),FALSE), 'E2 Allocators'!$B$15:$W$361, MATCH('O5 Details by Class &amp; Accounts'!CG$18, 'E2 Allocators'!$B$15:$W$15, 0),FALSE)*$E72), 0, VLOOKUP(VLOOKUP($A72, 'E4 TB Allocation Details'!$A$18:$L$205, MATCH("A &amp; G ID", 'E4 TB Allocation Details'!$A$18:$L$18, 0),FALSE), 'E2 Allocators'!$B$15:$W$361, MATCH('O5 Details by Class &amp; Accounts'!CG$18, 'E2 Allocators'!$B$15:$W$15, 0),FALSE)*$E72)</f>
        <v>0</v>
      </c>
      <c r="CH72" s="1412">
        <f ca="1">IF(ISERROR(VLOOKUP(VLOOKUP($A72, 'E4 TB Allocation Details'!$A$18:$L$205, MATCH("A &amp; G ID", 'E4 TB Allocation Details'!$A$18:$L$18, 0),FALSE), 'E2 Allocators'!$B$15:$W$361, MATCH('O5 Details by Class &amp; Accounts'!CH$18, 'E2 Allocators'!$B$15:$W$15, 0),FALSE)*$E72), 0, VLOOKUP(VLOOKUP($A72, 'E4 TB Allocation Details'!$A$18:$L$205, MATCH("A &amp; G ID", 'E4 TB Allocation Details'!$A$18:$L$18, 0),FALSE), 'E2 Allocators'!$B$15:$W$361, MATCH('O5 Details by Class &amp; Accounts'!CH$18, 'E2 Allocators'!$B$15:$W$15, 0),FALSE)*$E72)</f>
        <v>0</v>
      </c>
      <c r="CI72" s="1412">
        <f ca="1">IF(ISERROR(VLOOKUP(VLOOKUP($A72, 'E4 TB Allocation Details'!$A$18:$L$205, MATCH("A &amp; G ID", 'E4 TB Allocation Details'!$A$18:$L$18, 0),FALSE), 'E2 Allocators'!$B$15:$W$361, MATCH('O5 Details by Class &amp; Accounts'!CI$18, 'E2 Allocators'!$B$15:$W$15, 0),FALSE)*$E72), 0, VLOOKUP(VLOOKUP($A72, 'E4 TB Allocation Details'!$A$18:$L$205, MATCH("A &amp; G ID", 'E4 TB Allocation Details'!$A$18:$L$18, 0),FALSE), 'E2 Allocators'!$B$15:$W$361, MATCH('O5 Details by Class &amp; Accounts'!CI$18, 'E2 Allocators'!$B$15:$W$15, 0),FALSE)*$E72)</f>
        <v>0</v>
      </c>
      <c r="CJ72" s="1412">
        <f ca="1">IF(ISERROR(VLOOKUP(VLOOKUP($A72, 'E4 TB Allocation Details'!$A$18:$L$205, MATCH("A &amp; G ID", 'E4 TB Allocation Details'!$A$18:$L$18, 0),FALSE), 'E2 Allocators'!$B$15:$W$361, MATCH('O5 Details by Class &amp; Accounts'!CJ$18, 'E2 Allocators'!$B$15:$W$15, 0),FALSE)*$E72), 0, VLOOKUP(VLOOKUP($A72, 'E4 TB Allocation Details'!$A$18:$L$205, MATCH("A &amp; G ID", 'E4 TB Allocation Details'!$A$18:$L$18, 0),FALSE), 'E2 Allocators'!$B$15:$W$361, MATCH('O5 Details by Class &amp; Accounts'!CJ$18, 'E2 Allocators'!$B$15:$W$15, 0),FALSE)*$E72)</f>
        <v>0</v>
      </c>
      <c r="CK72" s="1412">
        <f ca="1">IF(ISERROR(VLOOKUP(VLOOKUP($A72, 'E4 TB Allocation Details'!$A$18:$L$205, MATCH("A &amp; G ID", 'E4 TB Allocation Details'!$A$18:$L$18, 0),FALSE), 'E2 Allocators'!$B$15:$W$361, MATCH('O5 Details by Class &amp; Accounts'!CK$18, 'E2 Allocators'!$B$15:$W$15, 0),FALSE)*$E72), 0, VLOOKUP(VLOOKUP($A72, 'E4 TB Allocation Details'!$A$18:$L$205, MATCH("A &amp; G ID", 'E4 TB Allocation Details'!$A$18:$L$18, 0),FALSE), 'E2 Allocators'!$B$15:$W$361, MATCH('O5 Details by Class &amp; Accounts'!CK$18, 'E2 Allocators'!$B$15:$W$15, 0),FALSE)*$E72)</f>
        <v>0</v>
      </c>
      <c r="CL72" s="1412">
        <f ca="1">IF(ISERROR(VLOOKUP(VLOOKUP($A72, 'E4 TB Allocation Details'!$A$18:$L$205, MATCH("A &amp; G ID", 'E4 TB Allocation Details'!$A$18:$L$18, 0),FALSE), 'E2 Allocators'!$B$15:$W$361, MATCH('O5 Details by Class &amp; Accounts'!CL$18, 'E2 Allocators'!$B$15:$W$15, 0),FALSE)*$E72), 0, VLOOKUP(VLOOKUP($A72, 'E4 TB Allocation Details'!$A$18:$L$205, MATCH("A &amp; G ID", 'E4 TB Allocation Details'!$A$18:$L$18, 0),FALSE), 'E2 Allocators'!$B$15:$W$361, MATCH('O5 Details by Class &amp; Accounts'!CL$18, 'E2 Allocators'!$B$15:$W$15, 0),FALSE)*$E72)</f>
        <v>0</v>
      </c>
      <c r="CM72" s="1412">
        <f ca="1">IF(ISERROR(VLOOKUP(VLOOKUP($A72, 'E4 TB Allocation Details'!$A$18:$L$205, MATCH("A &amp; G ID", 'E4 TB Allocation Details'!$A$18:$L$18, 0),FALSE), 'E2 Allocators'!$B$15:$W$361, MATCH('O5 Details by Class &amp; Accounts'!CM$18, 'E2 Allocators'!$B$15:$W$15, 0),FALSE)*$E72), 0, VLOOKUP(VLOOKUP($A72, 'E4 TB Allocation Details'!$A$18:$L$205, MATCH("A &amp; G ID", 'E4 TB Allocation Details'!$A$18:$L$18, 0),FALSE), 'E2 Allocators'!$B$15:$W$361, MATCH('O5 Details by Class &amp; Accounts'!CM$18, 'E2 Allocators'!$B$15:$W$15, 0),FALSE)*$E72)</f>
        <v>0</v>
      </c>
      <c r="CN72" s="1412">
        <f t="shared" si="12"/>
        <v>0</v>
      </c>
      <c r="CO72" s="1792">
        <f t="shared" si="7"/>
        <v>0</v>
      </c>
      <c r="CQ72" s="2087" t="s">
        <v>343</v>
      </c>
    </row>
    <row r="73" spans="1:95" s="81" customFormat="1" ht="12.75">
      <c r="A73" s="1170">
        <v>1960</v>
      </c>
      <c r="B73" s="452" t="s">
        <v>615</v>
      </c>
      <c r="C73" s="1789">
        <f ca="1">IF(ISERROR(VLOOKUP($A73,'I3 TB Data'!$A$23:$H$458,MATCH('O5 Details by Class &amp; Accounts'!$C$18, 'I3 TB Data'!$A$23:$H$23,0),0)), 0, VLOOKUP($A73,'I3 TB Data'!$A$23:$H$458,MATCH('O5 Details by Class &amp; Accounts'!$C$18,'I3 TB Data'!$A$23:$H$23,0),0))</f>
        <v>0</v>
      </c>
      <c r="D73" s="1790">
        <f ca="1">'I4 BO ASSETS'!E74</f>
        <v>0</v>
      </c>
      <c r="E73" s="1789">
        <f t="shared" si="6"/>
        <v>0</v>
      </c>
      <c r="F73" s="1791">
        <f ca="1">IF(ISERROR(VLOOKUP($A73, 'E1 Categorization'!A33:E122, MATCH("Customer Component", 'E1 Categorization'!$A$33:$E$33,0), 0)), 0, IF(VLOOKUP($A73, 'E1 Categorization'!A33:E122, MATCH("Customer Component", 'E1 Categorization'!$A$33:$E$33,0), 0)=0, 'O5 Details by Class &amp; Accounts'!$E73, IF(AND(VLOOKUP($A73, 'E1 Categorization'!A33:E122, MATCH("Customer Component", 'E1 Categorization'!$A$33:$E$33,0), 0) &gt;0, VLOOKUP($A73, 'E1 Categorization'!A33:E122, MATCH("Customer Component", 'E1 Categorization'!$A$33:$E$33,0), 0)&lt;1), 'O5 Details by Class &amp; Accounts'!$E73*(1-VLOOKUP($A73, 'E1 Categorization'!A33:E122, MATCH("Customer Component", 'E1 Categorization'!$A$33:$E$33,0), 0)), 0)))</f>
        <v>0</v>
      </c>
      <c r="G73" s="1791">
        <f ca="1">IF(ISERROR(VLOOKUP($A73, 'E1 Categorization'!A33:E122, MATCH("Customer Component", 'E1 Categorization'!$A$33:$E$33,0), 0)),0, IF(VLOOKUP($A73, 'E1 Categorization'!A33:E122, MATCH("Customer Component", 'E1 Categorization'!$A$33:$E$33,0), 0)=0, 0, IF(AND(VLOOKUP($A73, 'E1 Categorization'!A33:E122, MATCH("Customer Component", 'E1 Categorization'!$A$33:$E$33,0), 0) &gt;0, VLOOKUP($A73, 'E1 Categorization'!A33:E122, MATCH("Customer Component", 'E1 Categorization'!$A$33:$E$33,0), 0)&lt;1), 'O5 Details by Class &amp; Accounts'!$E73*(VLOOKUP($A73, 'E1 Categorization'!A33:E122, MATCH("Customer Component", 'E1 Categorization'!$A$33:$E$33,0), 0)), 'O5 Details by Class &amp; Accounts'!$E73)))</f>
        <v>0</v>
      </c>
      <c r="H73" s="1412">
        <f t="shared" si="8"/>
        <v>0</v>
      </c>
      <c r="I73" s="1412">
        <f ca="1">IF(ISERROR(VLOOKUP(VLOOKUP($A73, 'E4 TB Allocation Details'!$A$18:$L$205, MATCH("Demand ID", 'E4 TB Allocation Details'!$A$18:$L$18, 0),FALSE), 'E2 Allocators'!$B$15:$W$361, MATCH('O5 Details by Class &amp; Accounts'!I$18, 'E2 Allocators'!$B$15:$W$15, 0),FALSE)*$F73), 0, VLOOKUP(VLOOKUP($A73, 'E4 TB Allocation Details'!$A$18:$L$205, MATCH("Demand ID", 'E4 TB Allocation Details'!$A$18:$L$18, 0),FALSE), 'E2 Allocators'!$B$15:$W$361, MATCH('O5 Details by Class &amp; Accounts'!I$18, 'E2 Allocators'!$B$15:$W$15, 0),FALSE)*$F73)</f>
        <v>0</v>
      </c>
      <c r="J73" s="1412">
        <f ca="1">IF(ISERROR(VLOOKUP(VLOOKUP($A73, 'E4 TB Allocation Details'!$A$18:$L$205, MATCH("Demand ID", 'E4 TB Allocation Details'!$A$18:$L$18, 0),FALSE), 'E2 Allocators'!$B$15:$W$361, MATCH('O5 Details by Class &amp; Accounts'!J$18, 'E2 Allocators'!$B$15:$W$15, 0),FALSE)*$F73), 0, VLOOKUP(VLOOKUP($A73, 'E4 TB Allocation Details'!$A$18:$L$205, MATCH("Demand ID", 'E4 TB Allocation Details'!$A$18:$L$18, 0),FALSE), 'E2 Allocators'!$B$15:$W$361, MATCH('O5 Details by Class &amp; Accounts'!J$18, 'E2 Allocators'!$B$15:$W$15, 0),FALSE)*$F73)</f>
        <v>0</v>
      </c>
      <c r="K73" s="1412">
        <f ca="1">IF(ISERROR(VLOOKUP(VLOOKUP($A73, 'E4 TB Allocation Details'!$A$18:$L$205, MATCH("Demand ID", 'E4 TB Allocation Details'!$A$18:$L$18, 0),FALSE), 'E2 Allocators'!$B$15:$W$361, MATCH('O5 Details by Class &amp; Accounts'!K$18, 'E2 Allocators'!$B$15:$W$15, 0),FALSE)*$F73), 0, VLOOKUP(VLOOKUP($A73, 'E4 TB Allocation Details'!$A$18:$L$205, MATCH("Demand ID", 'E4 TB Allocation Details'!$A$18:$L$18, 0),FALSE), 'E2 Allocators'!$B$15:$W$361, MATCH('O5 Details by Class &amp; Accounts'!K$18, 'E2 Allocators'!$B$15:$W$15, 0),FALSE)*$F73)</f>
        <v>0</v>
      </c>
      <c r="L73" s="1412">
        <f ca="1">IF(ISERROR(VLOOKUP(VLOOKUP($A73, 'E4 TB Allocation Details'!$A$18:$L$205, MATCH("Demand ID", 'E4 TB Allocation Details'!$A$18:$L$18, 0),FALSE), 'E2 Allocators'!$B$15:$W$361, MATCH('O5 Details by Class &amp; Accounts'!L$18, 'E2 Allocators'!$B$15:$W$15, 0),FALSE)*$F73), 0, VLOOKUP(VLOOKUP($A73, 'E4 TB Allocation Details'!$A$18:$L$205, MATCH("Demand ID", 'E4 TB Allocation Details'!$A$18:$L$18, 0),FALSE), 'E2 Allocators'!$B$15:$W$361, MATCH('O5 Details by Class &amp; Accounts'!L$18, 'E2 Allocators'!$B$15:$W$15, 0),FALSE)*$F73)</f>
        <v>0</v>
      </c>
      <c r="M73" s="1412">
        <f ca="1">IF(ISERROR(VLOOKUP(VLOOKUP($A73, 'E4 TB Allocation Details'!$A$18:$L$205, MATCH("Demand ID", 'E4 TB Allocation Details'!$A$18:$L$18, 0),FALSE), 'E2 Allocators'!$B$15:$W$361, MATCH('O5 Details by Class &amp; Accounts'!M$18, 'E2 Allocators'!$B$15:$W$15, 0),FALSE)*$F73), 0, VLOOKUP(VLOOKUP($A73, 'E4 TB Allocation Details'!$A$18:$L$205, MATCH("Demand ID", 'E4 TB Allocation Details'!$A$18:$L$18, 0),FALSE), 'E2 Allocators'!$B$15:$W$361, MATCH('O5 Details by Class &amp; Accounts'!M$18, 'E2 Allocators'!$B$15:$W$15, 0),FALSE)*$F73)</f>
        <v>0</v>
      </c>
      <c r="N73" s="1412">
        <f ca="1">IF(ISERROR(VLOOKUP(VLOOKUP($A73, 'E4 TB Allocation Details'!$A$18:$L$205, MATCH("Demand ID", 'E4 TB Allocation Details'!$A$18:$L$18, 0),FALSE), 'E2 Allocators'!$B$15:$W$361, MATCH('O5 Details by Class &amp; Accounts'!N$18, 'E2 Allocators'!$B$15:$W$15, 0),FALSE)*$F73), 0, VLOOKUP(VLOOKUP($A73, 'E4 TB Allocation Details'!$A$18:$L$205, MATCH("Demand ID", 'E4 TB Allocation Details'!$A$18:$L$18, 0),FALSE), 'E2 Allocators'!$B$15:$W$361, MATCH('O5 Details by Class &amp; Accounts'!N$18, 'E2 Allocators'!$B$15:$W$15, 0),FALSE)*$F73)</f>
        <v>0</v>
      </c>
      <c r="O73" s="1412">
        <f ca="1">IF(ISERROR(VLOOKUP(VLOOKUP($A73, 'E4 TB Allocation Details'!$A$18:$L$205, MATCH("Demand ID", 'E4 TB Allocation Details'!$A$18:$L$18, 0),FALSE), 'E2 Allocators'!$B$15:$W$361, MATCH('O5 Details by Class &amp; Accounts'!O$18, 'E2 Allocators'!$B$15:$W$15, 0),FALSE)*$F73), 0, VLOOKUP(VLOOKUP($A73, 'E4 TB Allocation Details'!$A$18:$L$205, MATCH("Demand ID", 'E4 TB Allocation Details'!$A$18:$L$18, 0),FALSE), 'E2 Allocators'!$B$15:$W$361, MATCH('O5 Details by Class &amp; Accounts'!O$18, 'E2 Allocators'!$B$15:$W$15, 0),FALSE)*$F73)</f>
        <v>0</v>
      </c>
      <c r="P73" s="1412">
        <f ca="1">IF(ISERROR(VLOOKUP(VLOOKUP($A73, 'E4 TB Allocation Details'!$A$18:$L$205, MATCH("Demand ID", 'E4 TB Allocation Details'!$A$18:$L$18, 0),FALSE), 'E2 Allocators'!$B$15:$W$361, MATCH('O5 Details by Class &amp; Accounts'!P$18, 'E2 Allocators'!$B$15:$W$15, 0),FALSE)*$F73), 0, VLOOKUP(VLOOKUP($A73, 'E4 TB Allocation Details'!$A$18:$L$205, MATCH("Demand ID", 'E4 TB Allocation Details'!$A$18:$L$18, 0),FALSE), 'E2 Allocators'!$B$15:$W$361, MATCH('O5 Details by Class &amp; Accounts'!P$18, 'E2 Allocators'!$B$15:$W$15, 0),FALSE)*$F73)</f>
        <v>0</v>
      </c>
      <c r="Q73" s="1412">
        <f ca="1">IF(ISERROR(VLOOKUP(VLOOKUP($A73, 'E4 TB Allocation Details'!$A$18:$L$205, MATCH("Demand ID", 'E4 TB Allocation Details'!$A$18:$L$18, 0),FALSE), 'E2 Allocators'!$B$15:$W$361, MATCH('O5 Details by Class &amp; Accounts'!Q$18, 'E2 Allocators'!$B$15:$W$15, 0),FALSE)*$F73), 0, VLOOKUP(VLOOKUP($A73, 'E4 TB Allocation Details'!$A$18:$L$205, MATCH("Demand ID", 'E4 TB Allocation Details'!$A$18:$L$18, 0),FALSE), 'E2 Allocators'!$B$15:$W$361, MATCH('O5 Details by Class &amp; Accounts'!Q$18, 'E2 Allocators'!$B$15:$W$15, 0),FALSE)*$F73)</f>
        <v>0</v>
      </c>
      <c r="R73" s="1412">
        <f ca="1">IF(ISERROR(VLOOKUP(VLOOKUP($A73, 'E4 TB Allocation Details'!$A$18:$L$205, MATCH("Demand ID", 'E4 TB Allocation Details'!$A$18:$L$18, 0),FALSE), 'E2 Allocators'!$B$15:$W$361, MATCH('O5 Details by Class &amp; Accounts'!R$18, 'E2 Allocators'!$B$15:$W$15, 0),FALSE)*$F73), 0, VLOOKUP(VLOOKUP($A73, 'E4 TB Allocation Details'!$A$18:$L$205, MATCH("Demand ID", 'E4 TB Allocation Details'!$A$18:$L$18, 0),FALSE), 'E2 Allocators'!$B$15:$W$361, MATCH('O5 Details by Class &amp; Accounts'!R$18, 'E2 Allocators'!$B$15:$W$15, 0),FALSE)*$F73)</f>
        <v>0</v>
      </c>
      <c r="S73" s="1412">
        <f ca="1">IF(ISERROR(VLOOKUP(VLOOKUP($A73, 'E4 TB Allocation Details'!$A$18:$L$205, MATCH("Demand ID", 'E4 TB Allocation Details'!$A$18:$L$18, 0),FALSE), 'E2 Allocators'!$B$15:$W$361, MATCH('O5 Details by Class &amp; Accounts'!S$18, 'E2 Allocators'!$B$15:$W$15, 0),FALSE)*$F73), 0, VLOOKUP(VLOOKUP($A73, 'E4 TB Allocation Details'!$A$18:$L$205, MATCH("Demand ID", 'E4 TB Allocation Details'!$A$18:$L$18, 0),FALSE), 'E2 Allocators'!$B$15:$W$361, MATCH('O5 Details by Class &amp; Accounts'!S$18, 'E2 Allocators'!$B$15:$W$15, 0),FALSE)*$F73)</f>
        <v>0</v>
      </c>
      <c r="T73" s="1412">
        <f ca="1">IF(ISERROR(VLOOKUP(VLOOKUP($A73, 'E4 TB Allocation Details'!$A$18:$L$205, MATCH("Demand ID", 'E4 TB Allocation Details'!$A$18:$L$18, 0),FALSE), 'E2 Allocators'!$B$15:$W$361, MATCH('O5 Details by Class &amp; Accounts'!T$18, 'E2 Allocators'!$B$15:$W$15, 0),FALSE)*$F73), 0, VLOOKUP(VLOOKUP($A73, 'E4 TB Allocation Details'!$A$18:$L$205, MATCH("Demand ID", 'E4 TB Allocation Details'!$A$18:$L$18, 0),FALSE), 'E2 Allocators'!$B$15:$W$361, MATCH('O5 Details by Class &amp; Accounts'!T$18, 'E2 Allocators'!$B$15:$W$15, 0),FALSE)*$F73)</f>
        <v>0</v>
      </c>
      <c r="U73" s="1412">
        <f ca="1">IF(ISERROR(VLOOKUP(VLOOKUP($A73, 'E4 TB Allocation Details'!$A$18:$L$205, MATCH("Demand ID", 'E4 TB Allocation Details'!$A$18:$L$18, 0),FALSE), 'E2 Allocators'!$B$15:$W$361, MATCH('O5 Details by Class &amp; Accounts'!U$18, 'E2 Allocators'!$B$15:$W$15, 0),FALSE)*$F73), 0, VLOOKUP(VLOOKUP($A73, 'E4 TB Allocation Details'!$A$18:$L$205, MATCH("Demand ID", 'E4 TB Allocation Details'!$A$18:$L$18, 0),FALSE), 'E2 Allocators'!$B$15:$W$361, MATCH('O5 Details by Class &amp; Accounts'!U$18, 'E2 Allocators'!$B$15:$W$15, 0),FALSE)*$F73)</f>
        <v>0</v>
      </c>
      <c r="V73" s="1412">
        <f ca="1">IF(ISERROR(VLOOKUP(VLOOKUP($A73, 'E4 TB Allocation Details'!$A$18:$L$205, MATCH("Demand ID", 'E4 TB Allocation Details'!$A$18:$L$18, 0),FALSE), 'E2 Allocators'!$B$15:$W$361, MATCH('O5 Details by Class &amp; Accounts'!V$18, 'E2 Allocators'!$B$15:$W$15, 0),FALSE)*$F73), 0, VLOOKUP(VLOOKUP($A73, 'E4 TB Allocation Details'!$A$18:$L$205, MATCH("Demand ID", 'E4 TB Allocation Details'!$A$18:$L$18, 0),FALSE), 'E2 Allocators'!$B$15:$W$361, MATCH('O5 Details by Class &amp; Accounts'!V$18, 'E2 Allocators'!$B$15:$W$15, 0),FALSE)*$F73)</f>
        <v>0</v>
      </c>
      <c r="W73" s="1412">
        <f ca="1">IF(ISERROR(VLOOKUP(VLOOKUP($A73, 'E4 TB Allocation Details'!$A$18:$L$205, MATCH("Demand ID", 'E4 TB Allocation Details'!$A$18:$L$18, 0),FALSE), 'E2 Allocators'!$B$15:$W$361, MATCH('O5 Details by Class &amp; Accounts'!W$18, 'E2 Allocators'!$B$15:$W$15, 0),FALSE)*$F73), 0, VLOOKUP(VLOOKUP($A73, 'E4 TB Allocation Details'!$A$18:$L$205, MATCH("Demand ID", 'E4 TB Allocation Details'!$A$18:$L$18, 0),FALSE), 'E2 Allocators'!$B$15:$W$361, MATCH('O5 Details by Class &amp; Accounts'!W$18, 'E2 Allocators'!$B$15:$W$15, 0),FALSE)*$F73)</f>
        <v>0</v>
      </c>
      <c r="X73" s="1412">
        <f ca="1">IF(ISERROR(VLOOKUP(VLOOKUP($A73, 'E4 TB Allocation Details'!$A$18:$L$205, MATCH("Demand ID", 'E4 TB Allocation Details'!$A$18:$L$18, 0),FALSE), 'E2 Allocators'!$B$15:$W$361, MATCH('O5 Details by Class &amp; Accounts'!X$18, 'E2 Allocators'!$B$15:$W$15, 0),FALSE)*$F73), 0, VLOOKUP(VLOOKUP($A73, 'E4 TB Allocation Details'!$A$18:$L$205, MATCH("Demand ID", 'E4 TB Allocation Details'!$A$18:$L$18, 0),FALSE), 'E2 Allocators'!$B$15:$W$361, MATCH('O5 Details by Class &amp; Accounts'!X$18, 'E2 Allocators'!$B$15:$W$15, 0),FALSE)*$F73)</f>
        <v>0</v>
      </c>
      <c r="Y73" s="1412">
        <f ca="1">IF(ISERROR(VLOOKUP(VLOOKUP($A73, 'E4 TB Allocation Details'!$A$18:$L$205, MATCH("Demand ID", 'E4 TB Allocation Details'!$A$18:$L$18, 0),FALSE), 'E2 Allocators'!$B$15:$W$361, MATCH('O5 Details by Class &amp; Accounts'!Y$18, 'E2 Allocators'!$B$15:$W$15, 0),FALSE)*$F73), 0, VLOOKUP(VLOOKUP($A73, 'E4 TB Allocation Details'!$A$18:$L$205, MATCH("Demand ID", 'E4 TB Allocation Details'!$A$18:$L$18, 0),FALSE), 'E2 Allocators'!$B$15:$W$361, MATCH('O5 Details by Class &amp; Accounts'!Y$18, 'E2 Allocators'!$B$15:$W$15, 0),FALSE)*$F73)</f>
        <v>0</v>
      </c>
      <c r="Z73" s="1412">
        <f ca="1">IF(ISERROR(VLOOKUP(VLOOKUP($A73, 'E4 TB Allocation Details'!$A$18:$L$205, MATCH("Demand ID", 'E4 TB Allocation Details'!$A$18:$L$18, 0),FALSE), 'E2 Allocators'!$B$15:$W$361, MATCH('O5 Details by Class &amp; Accounts'!Z$18, 'E2 Allocators'!$B$15:$W$15, 0),FALSE)*$F73), 0, VLOOKUP(VLOOKUP($A73, 'E4 TB Allocation Details'!$A$18:$L$205, MATCH("Demand ID", 'E4 TB Allocation Details'!$A$18:$L$18, 0),FALSE), 'E2 Allocators'!$B$15:$W$361, MATCH('O5 Details by Class &amp; Accounts'!Z$18, 'E2 Allocators'!$B$15:$W$15, 0),FALSE)*$F73)</f>
        <v>0</v>
      </c>
      <c r="AA73" s="1412">
        <f ca="1">IF(ISERROR(VLOOKUP(VLOOKUP($A73, 'E4 TB Allocation Details'!$A$18:$L$205, MATCH("Demand ID", 'E4 TB Allocation Details'!$A$18:$L$18, 0),FALSE), 'E2 Allocators'!$B$15:$W$361, MATCH('O5 Details by Class &amp; Accounts'!AA$18, 'E2 Allocators'!$B$15:$W$15, 0),FALSE)*$F73), 0, VLOOKUP(VLOOKUP($A73, 'E4 TB Allocation Details'!$A$18:$L$205, MATCH("Demand ID", 'E4 TB Allocation Details'!$A$18:$L$18, 0),FALSE), 'E2 Allocators'!$B$15:$W$361, MATCH('O5 Details by Class &amp; Accounts'!AA$18, 'E2 Allocators'!$B$15:$W$15, 0),FALSE)*$F73)</f>
        <v>0</v>
      </c>
      <c r="AB73" s="1412">
        <f ca="1">IF(ISERROR(VLOOKUP(VLOOKUP($A73, 'E4 TB Allocation Details'!$A$18:$L$205, MATCH("Demand ID", 'E4 TB Allocation Details'!$A$18:$L$18, 0),FALSE), 'E2 Allocators'!$B$15:$W$361, MATCH('O5 Details by Class &amp; Accounts'!AB$18, 'E2 Allocators'!$B$15:$W$15, 0),FALSE)*$F73), 0, VLOOKUP(VLOOKUP($A73, 'E4 TB Allocation Details'!$A$18:$L$205, MATCH("Demand ID", 'E4 TB Allocation Details'!$A$18:$L$18, 0),FALSE), 'E2 Allocators'!$B$15:$W$361, MATCH('O5 Details by Class &amp; Accounts'!AB$18, 'E2 Allocators'!$B$15:$W$15, 0),FALSE)*$F73)</f>
        <v>0</v>
      </c>
      <c r="AC73" s="1412">
        <f t="shared" si="9"/>
        <v>0</v>
      </c>
      <c r="AD73" s="1412">
        <f ca="1">IF(ISERROR(VLOOKUP(VLOOKUP($A73, 'E4 TB Allocation Details'!$A$18:$L$205, MATCH("Customer ID", 'E4 TB Allocation Details'!$A$18:$L$18, 0),FALSE), 'E2 Allocators'!$B$15:$W$361, MATCH('O5 Details by Class &amp; Accounts'!AD$18, 'E2 Allocators'!$B$15:$W$15, 0),FALSE)*$G73), 0, VLOOKUP(VLOOKUP($A73, 'E4 TB Allocation Details'!$A$18:$L$205, MATCH("Customer ID", 'E4 TB Allocation Details'!$A$18:$L$18, 0),FALSE), 'E2 Allocators'!$B$15:$W$361, MATCH('O5 Details by Class &amp; Accounts'!AD$18, 'E2 Allocators'!$B$15:$W$15, 0),FALSE)*$G73)</f>
        <v>0</v>
      </c>
      <c r="AE73" s="1412">
        <f ca="1">IF(ISERROR(VLOOKUP(VLOOKUP($A73, 'E4 TB Allocation Details'!$A$18:$L$205, MATCH("Customer ID", 'E4 TB Allocation Details'!$A$18:$L$18, 0),FALSE), 'E2 Allocators'!$B$15:$W$361, MATCH('O5 Details by Class &amp; Accounts'!AE$18, 'E2 Allocators'!$B$15:$W$15, 0),FALSE)*$G73), 0, VLOOKUP(VLOOKUP($A73, 'E4 TB Allocation Details'!$A$18:$L$205, MATCH("Customer ID", 'E4 TB Allocation Details'!$A$18:$L$18, 0),FALSE), 'E2 Allocators'!$B$15:$W$361, MATCH('O5 Details by Class &amp; Accounts'!AE$18, 'E2 Allocators'!$B$15:$W$15, 0),FALSE)*$G73)</f>
        <v>0</v>
      </c>
      <c r="AF73" s="1412">
        <f ca="1">IF(ISERROR(VLOOKUP(VLOOKUP($A73, 'E4 TB Allocation Details'!$A$18:$L$205, MATCH("Customer ID", 'E4 TB Allocation Details'!$A$18:$L$18, 0),FALSE), 'E2 Allocators'!$B$15:$W$361, MATCH('O5 Details by Class &amp; Accounts'!AF$18, 'E2 Allocators'!$B$15:$W$15, 0),FALSE)*$G73), 0, VLOOKUP(VLOOKUP($A73, 'E4 TB Allocation Details'!$A$18:$L$205, MATCH("Customer ID", 'E4 TB Allocation Details'!$A$18:$L$18, 0),FALSE), 'E2 Allocators'!$B$15:$W$361, MATCH('O5 Details by Class &amp; Accounts'!AF$18, 'E2 Allocators'!$B$15:$W$15, 0),FALSE)*$G73)</f>
        <v>0</v>
      </c>
      <c r="AG73" s="1412">
        <f ca="1">IF(ISERROR(VLOOKUP(VLOOKUP($A73, 'E4 TB Allocation Details'!$A$18:$L$205, MATCH("Customer ID", 'E4 TB Allocation Details'!$A$18:$L$18, 0),FALSE), 'E2 Allocators'!$B$15:$W$361, MATCH('O5 Details by Class &amp; Accounts'!AG$18, 'E2 Allocators'!$B$15:$W$15, 0),FALSE)*$G73), 0, VLOOKUP(VLOOKUP($A73, 'E4 TB Allocation Details'!$A$18:$L$205, MATCH("Customer ID", 'E4 TB Allocation Details'!$A$18:$L$18, 0),FALSE), 'E2 Allocators'!$B$15:$W$361, MATCH('O5 Details by Class &amp; Accounts'!AG$18, 'E2 Allocators'!$B$15:$W$15, 0),FALSE)*$G73)</f>
        <v>0</v>
      </c>
      <c r="AH73" s="1412">
        <f ca="1">IF(ISERROR(VLOOKUP(VLOOKUP($A73, 'E4 TB Allocation Details'!$A$18:$L$205, MATCH("Customer ID", 'E4 TB Allocation Details'!$A$18:$L$18, 0),FALSE), 'E2 Allocators'!$B$15:$W$361, MATCH('O5 Details by Class &amp; Accounts'!AH$18, 'E2 Allocators'!$B$15:$W$15, 0),FALSE)*$G73), 0, VLOOKUP(VLOOKUP($A73, 'E4 TB Allocation Details'!$A$18:$L$205, MATCH("Customer ID", 'E4 TB Allocation Details'!$A$18:$L$18, 0),FALSE), 'E2 Allocators'!$B$15:$W$361, MATCH('O5 Details by Class &amp; Accounts'!AH$18, 'E2 Allocators'!$B$15:$W$15, 0),FALSE)*$G73)</f>
        <v>0</v>
      </c>
      <c r="AI73" s="1412">
        <f ca="1">IF(ISERROR(VLOOKUP(VLOOKUP($A73, 'E4 TB Allocation Details'!$A$18:$L$205, MATCH("Customer ID", 'E4 TB Allocation Details'!$A$18:$L$18, 0),FALSE), 'E2 Allocators'!$B$15:$W$361, MATCH('O5 Details by Class &amp; Accounts'!AI$18, 'E2 Allocators'!$B$15:$W$15, 0),FALSE)*$G73), 0, VLOOKUP(VLOOKUP($A73, 'E4 TB Allocation Details'!$A$18:$L$205, MATCH("Customer ID", 'E4 TB Allocation Details'!$A$18:$L$18, 0),FALSE), 'E2 Allocators'!$B$15:$W$361, MATCH('O5 Details by Class &amp; Accounts'!AI$18, 'E2 Allocators'!$B$15:$W$15, 0),FALSE)*$G73)</f>
        <v>0</v>
      </c>
      <c r="AJ73" s="1412">
        <f ca="1">IF(ISERROR(VLOOKUP(VLOOKUP($A73, 'E4 TB Allocation Details'!$A$18:$L$205, MATCH("Customer ID", 'E4 TB Allocation Details'!$A$18:$L$18, 0),FALSE), 'E2 Allocators'!$B$15:$W$361, MATCH('O5 Details by Class &amp; Accounts'!AJ$18, 'E2 Allocators'!$B$15:$W$15, 0),FALSE)*$G73), 0, VLOOKUP(VLOOKUP($A73, 'E4 TB Allocation Details'!$A$18:$L$205, MATCH("Customer ID", 'E4 TB Allocation Details'!$A$18:$L$18, 0),FALSE), 'E2 Allocators'!$B$15:$W$361, MATCH('O5 Details by Class &amp; Accounts'!AJ$18, 'E2 Allocators'!$B$15:$W$15, 0),FALSE)*$G73)</f>
        <v>0</v>
      </c>
      <c r="AK73" s="1412">
        <f ca="1">IF(ISERROR(VLOOKUP(VLOOKUP($A73, 'E4 TB Allocation Details'!$A$18:$L$205, MATCH("Customer ID", 'E4 TB Allocation Details'!$A$18:$L$18, 0),FALSE), 'E2 Allocators'!$B$15:$W$361, MATCH('O5 Details by Class &amp; Accounts'!AK$18, 'E2 Allocators'!$B$15:$W$15, 0),FALSE)*$G73), 0, VLOOKUP(VLOOKUP($A73, 'E4 TB Allocation Details'!$A$18:$L$205, MATCH("Customer ID", 'E4 TB Allocation Details'!$A$18:$L$18, 0),FALSE), 'E2 Allocators'!$B$15:$W$361, MATCH('O5 Details by Class &amp; Accounts'!AK$18, 'E2 Allocators'!$B$15:$W$15, 0),FALSE)*$G73)</f>
        <v>0</v>
      </c>
      <c r="AL73" s="1412">
        <f ca="1">IF(ISERROR(VLOOKUP(VLOOKUP($A73, 'E4 TB Allocation Details'!$A$18:$L$205, MATCH("Customer ID", 'E4 TB Allocation Details'!$A$18:$L$18, 0),FALSE), 'E2 Allocators'!$B$15:$W$361, MATCH('O5 Details by Class &amp; Accounts'!AL$18, 'E2 Allocators'!$B$15:$W$15, 0),FALSE)*$G73), 0, VLOOKUP(VLOOKUP($A73, 'E4 TB Allocation Details'!$A$18:$L$205, MATCH("Customer ID", 'E4 TB Allocation Details'!$A$18:$L$18, 0),FALSE), 'E2 Allocators'!$B$15:$W$361, MATCH('O5 Details by Class &amp; Accounts'!AL$18, 'E2 Allocators'!$B$15:$W$15, 0),FALSE)*$G73)</f>
        <v>0</v>
      </c>
      <c r="AM73" s="1412">
        <f ca="1">IF(ISERROR(VLOOKUP(VLOOKUP($A73, 'E4 TB Allocation Details'!$A$18:$L$205, MATCH("Customer ID", 'E4 TB Allocation Details'!$A$18:$L$18, 0),FALSE), 'E2 Allocators'!$B$15:$W$361, MATCH('O5 Details by Class &amp; Accounts'!AM$18, 'E2 Allocators'!$B$15:$W$15, 0),FALSE)*$G73), 0, VLOOKUP(VLOOKUP($A73, 'E4 TB Allocation Details'!$A$18:$L$205, MATCH("Customer ID", 'E4 TB Allocation Details'!$A$18:$L$18, 0),FALSE), 'E2 Allocators'!$B$15:$W$361, MATCH('O5 Details by Class &amp; Accounts'!AM$18, 'E2 Allocators'!$B$15:$W$15, 0),FALSE)*$G73)</f>
        <v>0</v>
      </c>
      <c r="AN73" s="1412">
        <f ca="1">IF(ISERROR(VLOOKUP(VLOOKUP($A73, 'E4 TB Allocation Details'!$A$18:$L$205, MATCH("Customer ID", 'E4 TB Allocation Details'!$A$18:$L$18, 0),FALSE), 'E2 Allocators'!$B$15:$W$361, MATCH('O5 Details by Class &amp; Accounts'!AN$18, 'E2 Allocators'!$B$15:$W$15, 0),FALSE)*$G73), 0, VLOOKUP(VLOOKUP($A73, 'E4 TB Allocation Details'!$A$18:$L$205, MATCH("Customer ID", 'E4 TB Allocation Details'!$A$18:$L$18, 0),FALSE), 'E2 Allocators'!$B$15:$W$361, MATCH('O5 Details by Class &amp; Accounts'!AN$18, 'E2 Allocators'!$B$15:$W$15, 0),FALSE)*$G73)</f>
        <v>0</v>
      </c>
      <c r="AO73" s="1412">
        <f ca="1">IF(ISERROR(VLOOKUP(VLOOKUP($A73, 'E4 TB Allocation Details'!$A$18:$L$205, MATCH("Customer ID", 'E4 TB Allocation Details'!$A$18:$L$18, 0),FALSE), 'E2 Allocators'!$B$15:$W$361, MATCH('O5 Details by Class &amp; Accounts'!AO$18, 'E2 Allocators'!$B$15:$W$15, 0),FALSE)*$G73), 0, VLOOKUP(VLOOKUP($A73, 'E4 TB Allocation Details'!$A$18:$L$205, MATCH("Customer ID", 'E4 TB Allocation Details'!$A$18:$L$18, 0),FALSE), 'E2 Allocators'!$B$15:$W$361, MATCH('O5 Details by Class &amp; Accounts'!AO$18, 'E2 Allocators'!$B$15:$W$15, 0),FALSE)*$G73)</f>
        <v>0</v>
      </c>
      <c r="AP73" s="1412">
        <f ca="1">IF(ISERROR(VLOOKUP(VLOOKUP($A73, 'E4 TB Allocation Details'!$A$18:$L$205, MATCH("Customer ID", 'E4 TB Allocation Details'!$A$18:$L$18, 0),FALSE), 'E2 Allocators'!$B$15:$W$361, MATCH('O5 Details by Class &amp; Accounts'!AP$18, 'E2 Allocators'!$B$15:$W$15, 0),FALSE)*$G73), 0, VLOOKUP(VLOOKUP($A73, 'E4 TB Allocation Details'!$A$18:$L$205, MATCH("Customer ID", 'E4 TB Allocation Details'!$A$18:$L$18, 0),FALSE), 'E2 Allocators'!$B$15:$W$361, MATCH('O5 Details by Class &amp; Accounts'!AP$18, 'E2 Allocators'!$B$15:$W$15, 0),FALSE)*$G73)</f>
        <v>0</v>
      </c>
      <c r="AQ73" s="1412">
        <f ca="1">IF(ISERROR(VLOOKUP(VLOOKUP($A73, 'E4 TB Allocation Details'!$A$18:$L$205, MATCH("Customer ID", 'E4 TB Allocation Details'!$A$18:$L$18, 0),FALSE), 'E2 Allocators'!$B$15:$W$361, MATCH('O5 Details by Class &amp; Accounts'!AQ$18, 'E2 Allocators'!$B$15:$W$15, 0),FALSE)*$G73), 0, VLOOKUP(VLOOKUP($A73, 'E4 TB Allocation Details'!$A$18:$L$205, MATCH("Customer ID", 'E4 TB Allocation Details'!$A$18:$L$18, 0),FALSE), 'E2 Allocators'!$B$15:$W$361, MATCH('O5 Details by Class &amp; Accounts'!AQ$18, 'E2 Allocators'!$B$15:$W$15, 0),FALSE)*$G73)</f>
        <v>0</v>
      </c>
      <c r="AR73" s="1412">
        <f ca="1">IF(ISERROR(VLOOKUP(VLOOKUP($A73, 'E4 TB Allocation Details'!$A$18:$L$205, MATCH("Customer ID", 'E4 TB Allocation Details'!$A$18:$L$18, 0),FALSE), 'E2 Allocators'!$B$15:$W$361, MATCH('O5 Details by Class &amp; Accounts'!AR$18, 'E2 Allocators'!$B$15:$W$15, 0),FALSE)*$G73), 0, VLOOKUP(VLOOKUP($A73, 'E4 TB Allocation Details'!$A$18:$L$205, MATCH("Customer ID", 'E4 TB Allocation Details'!$A$18:$L$18, 0),FALSE), 'E2 Allocators'!$B$15:$W$361, MATCH('O5 Details by Class &amp; Accounts'!AR$18, 'E2 Allocators'!$B$15:$W$15, 0),FALSE)*$G73)</f>
        <v>0</v>
      </c>
      <c r="AS73" s="1412">
        <f ca="1">IF(ISERROR(VLOOKUP(VLOOKUP($A73, 'E4 TB Allocation Details'!$A$18:$L$205, MATCH("Customer ID", 'E4 TB Allocation Details'!$A$18:$L$18, 0),FALSE), 'E2 Allocators'!$B$15:$W$361, MATCH('O5 Details by Class &amp; Accounts'!AS$18, 'E2 Allocators'!$B$15:$W$15, 0),FALSE)*$G73), 0, VLOOKUP(VLOOKUP($A73, 'E4 TB Allocation Details'!$A$18:$L$205, MATCH("Customer ID", 'E4 TB Allocation Details'!$A$18:$L$18, 0),FALSE), 'E2 Allocators'!$B$15:$W$361, MATCH('O5 Details by Class &amp; Accounts'!AS$18, 'E2 Allocators'!$B$15:$W$15, 0),FALSE)*$G73)</f>
        <v>0</v>
      </c>
      <c r="AT73" s="1412">
        <f ca="1">IF(ISERROR(VLOOKUP(VLOOKUP($A73, 'E4 TB Allocation Details'!$A$18:$L$205, MATCH("Customer ID", 'E4 TB Allocation Details'!$A$18:$L$18, 0),FALSE), 'E2 Allocators'!$B$15:$W$361, MATCH('O5 Details by Class &amp; Accounts'!AT$18, 'E2 Allocators'!$B$15:$W$15, 0),FALSE)*$G73), 0, VLOOKUP(VLOOKUP($A73, 'E4 TB Allocation Details'!$A$18:$L$205, MATCH("Customer ID", 'E4 TB Allocation Details'!$A$18:$L$18, 0),FALSE), 'E2 Allocators'!$B$15:$W$361, MATCH('O5 Details by Class &amp; Accounts'!AT$18, 'E2 Allocators'!$B$15:$W$15, 0),FALSE)*$G73)</f>
        <v>0</v>
      </c>
      <c r="AU73" s="1412">
        <f ca="1">IF(ISERROR(VLOOKUP(VLOOKUP($A73, 'E4 TB Allocation Details'!$A$18:$L$205, MATCH("Customer ID", 'E4 TB Allocation Details'!$A$18:$L$18, 0),FALSE), 'E2 Allocators'!$B$15:$W$361, MATCH('O5 Details by Class &amp; Accounts'!AU$18, 'E2 Allocators'!$B$15:$W$15, 0),FALSE)*$G73), 0, VLOOKUP(VLOOKUP($A73, 'E4 TB Allocation Details'!$A$18:$L$205, MATCH("Customer ID", 'E4 TB Allocation Details'!$A$18:$L$18, 0),FALSE), 'E2 Allocators'!$B$15:$W$361, MATCH('O5 Details by Class &amp; Accounts'!AU$18, 'E2 Allocators'!$B$15:$W$15, 0),FALSE)*$G73)</f>
        <v>0</v>
      </c>
      <c r="AV73" s="1412">
        <f ca="1">IF(ISERROR(VLOOKUP(VLOOKUP($A73, 'E4 TB Allocation Details'!$A$18:$L$205, MATCH("Customer ID", 'E4 TB Allocation Details'!$A$18:$L$18, 0),FALSE), 'E2 Allocators'!$B$15:$W$361, MATCH('O5 Details by Class &amp; Accounts'!AV$18, 'E2 Allocators'!$B$15:$W$15, 0),FALSE)*$G73), 0, VLOOKUP(VLOOKUP($A73, 'E4 TB Allocation Details'!$A$18:$L$205, MATCH("Customer ID", 'E4 TB Allocation Details'!$A$18:$L$18, 0),FALSE), 'E2 Allocators'!$B$15:$W$361, MATCH('O5 Details by Class &amp; Accounts'!AV$18, 'E2 Allocators'!$B$15:$W$15, 0),FALSE)*$G73)</f>
        <v>0</v>
      </c>
      <c r="AW73" s="1412">
        <f ca="1">IF(ISERROR(VLOOKUP(VLOOKUP($A73, 'E4 TB Allocation Details'!$A$18:$L$205, MATCH("Customer ID", 'E4 TB Allocation Details'!$A$18:$L$18, 0),FALSE), 'E2 Allocators'!$B$15:$W$361, MATCH('O5 Details by Class &amp; Accounts'!AW$18, 'E2 Allocators'!$B$15:$W$15, 0),FALSE)*$G73), 0, VLOOKUP(VLOOKUP($A73, 'E4 TB Allocation Details'!$A$18:$L$205, MATCH("Customer ID", 'E4 TB Allocation Details'!$A$18:$L$18, 0),FALSE), 'E2 Allocators'!$B$15:$W$361, MATCH('O5 Details by Class &amp; Accounts'!AW$18, 'E2 Allocators'!$B$15:$W$15, 0),FALSE)*$G73)</f>
        <v>0</v>
      </c>
      <c r="AX73" s="1412">
        <f t="shared" si="10"/>
        <v>0</v>
      </c>
      <c r="AY73" s="1412">
        <f ca="1">IF(ISERROR(VLOOKUP(VLOOKUP($A73, 'E4 TB Allocation Details'!$A$18:$L$205, MATCH("Misc ID", 'E4 TB Allocation Details'!$A$18:$L$18, 0),FALSE), 'E2 Allocators'!$B$15:$W$361, MATCH('O5 Details by Class &amp; Accounts'!AY$18, 'E2 Allocators'!$B$15:$W$15, 0),FALSE)*$E73), 0, VLOOKUP(VLOOKUP($A73, 'E4 TB Allocation Details'!$A$18:$L$205, MATCH("Misc ID", 'E4 TB Allocation Details'!$A$18:$L$18, 0),FALSE), 'E2 Allocators'!$B$15:$W$361, MATCH('O5 Details by Class &amp; Accounts'!AY$18, 'E2 Allocators'!$B$15:$W$15, 0),FALSE)*$E73)</f>
        <v>0</v>
      </c>
      <c r="AZ73" s="1412">
        <f ca="1">IF(ISERROR(VLOOKUP(VLOOKUP($A73, 'E4 TB Allocation Details'!$A$18:$L$205, MATCH("Misc ID", 'E4 TB Allocation Details'!$A$18:$L$18, 0),FALSE), 'E2 Allocators'!$B$15:$W$361, MATCH('O5 Details by Class &amp; Accounts'!AZ$18, 'E2 Allocators'!$B$15:$W$15, 0),FALSE)*$E73), 0, VLOOKUP(VLOOKUP($A73, 'E4 TB Allocation Details'!$A$18:$L$205, MATCH("Misc ID", 'E4 TB Allocation Details'!$A$18:$L$18, 0),FALSE), 'E2 Allocators'!$B$15:$W$361, MATCH('O5 Details by Class &amp; Accounts'!AZ$18, 'E2 Allocators'!$B$15:$W$15, 0),FALSE)*$E73)</f>
        <v>0</v>
      </c>
      <c r="BA73" s="1412">
        <f ca="1">IF(ISERROR(VLOOKUP(VLOOKUP($A73, 'E4 TB Allocation Details'!$A$18:$L$205, MATCH("Misc ID", 'E4 TB Allocation Details'!$A$18:$L$18, 0),FALSE), 'E2 Allocators'!$B$15:$W$361, MATCH('O5 Details by Class &amp; Accounts'!BA$18, 'E2 Allocators'!$B$15:$W$15, 0),FALSE)*$E73), 0, VLOOKUP(VLOOKUP($A73, 'E4 TB Allocation Details'!$A$18:$L$205, MATCH("Misc ID", 'E4 TB Allocation Details'!$A$18:$L$18, 0),FALSE), 'E2 Allocators'!$B$15:$W$361, MATCH('O5 Details by Class &amp; Accounts'!BA$18, 'E2 Allocators'!$B$15:$W$15, 0),FALSE)*$E73)</f>
        <v>0</v>
      </c>
      <c r="BB73" s="1412">
        <f ca="1">IF(ISERROR(VLOOKUP(VLOOKUP($A73, 'E4 TB Allocation Details'!$A$18:$L$205, MATCH("Misc ID", 'E4 TB Allocation Details'!$A$18:$L$18, 0),FALSE), 'E2 Allocators'!$B$15:$W$361, MATCH('O5 Details by Class &amp; Accounts'!BB$18, 'E2 Allocators'!$B$15:$W$15, 0),FALSE)*$E73), 0, VLOOKUP(VLOOKUP($A73, 'E4 TB Allocation Details'!$A$18:$L$205, MATCH("Misc ID", 'E4 TB Allocation Details'!$A$18:$L$18, 0),FALSE), 'E2 Allocators'!$B$15:$W$361, MATCH('O5 Details by Class &amp; Accounts'!BB$18, 'E2 Allocators'!$B$15:$W$15, 0),FALSE)*$E73)</f>
        <v>0</v>
      </c>
      <c r="BC73" s="1412">
        <f ca="1">IF(ISERROR(VLOOKUP(VLOOKUP($A73, 'E4 TB Allocation Details'!$A$18:$L$205, MATCH("Misc ID", 'E4 TB Allocation Details'!$A$18:$L$18, 0),FALSE), 'E2 Allocators'!$B$15:$W$361, MATCH('O5 Details by Class &amp; Accounts'!BC$18, 'E2 Allocators'!$B$15:$W$15, 0),FALSE)*$E73), 0, VLOOKUP(VLOOKUP($A73, 'E4 TB Allocation Details'!$A$18:$L$205, MATCH("Misc ID", 'E4 TB Allocation Details'!$A$18:$L$18, 0),FALSE), 'E2 Allocators'!$B$15:$W$361, MATCH('O5 Details by Class &amp; Accounts'!BC$18, 'E2 Allocators'!$B$15:$W$15, 0),FALSE)*$E73)</f>
        <v>0</v>
      </c>
      <c r="BD73" s="1412">
        <f ca="1">IF(ISERROR(VLOOKUP(VLOOKUP($A73, 'E4 TB Allocation Details'!$A$18:$L$205, MATCH("Misc ID", 'E4 TB Allocation Details'!$A$18:$L$18, 0),FALSE), 'E2 Allocators'!$B$15:$W$361, MATCH('O5 Details by Class &amp; Accounts'!BD$18, 'E2 Allocators'!$B$15:$W$15, 0),FALSE)*$E73), 0, VLOOKUP(VLOOKUP($A73, 'E4 TB Allocation Details'!$A$18:$L$205, MATCH("Misc ID", 'E4 TB Allocation Details'!$A$18:$L$18, 0),FALSE), 'E2 Allocators'!$B$15:$W$361, MATCH('O5 Details by Class &amp; Accounts'!BD$18, 'E2 Allocators'!$B$15:$W$15, 0),FALSE)*$E73)</f>
        <v>0</v>
      </c>
      <c r="BE73" s="1412">
        <f ca="1">IF(ISERROR(VLOOKUP(VLOOKUP($A73, 'E4 TB Allocation Details'!$A$18:$L$205, MATCH("Misc ID", 'E4 TB Allocation Details'!$A$18:$L$18, 0),FALSE), 'E2 Allocators'!$B$15:$W$361, MATCH('O5 Details by Class &amp; Accounts'!BE$18, 'E2 Allocators'!$B$15:$W$15, 0),FALSE)*$E73), 0, VLOOKUP(VLOOKUP($A73, 'E4 TB Allocation Details'!$A$18:$L$205, MATCH("Misc ID", 'E4 TB Allocation Details'!$A$18:$L$18, 0),FALSE), 'E2 Allocators'!$B$15:$W$361, MATCH('O5 Details by Class &amp; Accounts'!BE$18, 'E2 Allocators'!$B$15:$W$15, 0),FALSE)*$E73)</f>
        <v>0</v>
      </c>
      <c r="BF73" s="1412">
        <f ca="1">IF(ISERROR(VLOOKUP(VLOOKUP($A73, 'E4 TB Allocation Details'!$A$18:$L$205, MATCH("Misc ID", 'E4 TB Allocation Details'!$A$18:$L$18, 0),FALSE), 'E2 Allocators'!$B$15:$W$361, MATCH('O5 Details by Class &amp; Accounts'!BF$18, 'E2 Allocators'!$B$15:$W$15, 0),FALSE)*$E73), 0, VLOOKUP(VLOOKUP($A73, 'E4 TB Allocation Details'!$A$18:$L$205, MATCH("Misc ID", 'E4 TB Allocation Details'!$A$18:$L$18, 0),FALSE), 'E2 Allocators'!$B$15:$W$361, MATCH('O5 Details by Class &amp; Accounts'!BF$18, 'E2 Allocators'!$B$15:$W$15, 0),FALSE)*$E73)</f>
        <v>0</v>
      </c>
      <c r="BG73" s="1412">
        <f ca="1">IF(ISERROR(VLOOKUP(VLOOKUP($A73, 'E4 TB Allocation Details'!$A$18:$L$205, MATCH("Misc ID", 'E4 TB Allocation Details'!$A$18:$L$18, 0),FALSE), 'E2 Allocators'!$B$15:$W$361, MATCH('O5 Details by Class &amp; Accounts'!BG$18, 'E2 Allocators'!$B$15:$W$15, 0),FALSE)*$E73), 0, VLOOKUP(VLOOKUP($A73, 'E4 TB Allocation Details'!$A$18:$L$205, MATCH("Misc ID", 'E4 TB Allocation Details'!$A$18:$L$18, 0),FALSE), 'E2 Allocators'!$B$15:$W$361, MATCH('O5 Details by Class &amp; Accounts'!BG$18, 'E2 Allocators'!$B$15:$W$15, 0),FALSE)*$E73)</f>
        <v>0</v>
      </c>
      <c r="BH73" s="1412">
        <f ca="1">IF(ISERROR(VLOOKUP(VLOOKUP($A73, 'E4 TB Allocation Details'!$A$18:$L$205, MATCH("Misc ID", 'E4 TB Allocation Details'!$A$18:$L$18, 0),FALSE), 'E2 Allocators'!$B$15:$W$361, MATCH('O5 Details by Class &amp; Accounts'!BH$18, 'E2 Allocators'!$B$15:$W$15, 0),FALSE)*$E73), 0, VLOOKUP(VLOOKUP($A73, 'E4 TB Allocation Details'!$A$18:$L$205, MATCH("Misc ID", 'E4 TB Allocation Details'!$A$18:$L$18, 0),FALSE), 'E2 Allocators'!$B$15:$W$361, MATCH('O5 Details by Class &amp; Accounts'!BH$18, 'E2 Allocators'!$B$15:$W$15, 0),FALSE)*$E73)</f>
        <v>0</v>
      </c>
      <c r="BI73" s="1412">
        <f ca="1">IF(ISERROR(VLOOKUP(VLOOKUP($A73, 'E4 TB Allocation Details'!$A$18:$L$205, MATCH("Misc ID", 'E4 TB Allocation Details'!$A$18:$L$18, 0),FALSE), 'E2 Allocators'!$B$15:$W$361, MATCH('O5 Details by Class &amp; Accounts'!BI$18, 'E2 Allocators'!$B$15:$W$15, 0),FALSE)*$E73), 0, VLOOKUP(VLOOKUP($A73, 'E4 TB Allocation Details'!$A$18:$L$205, MATCH("Misc ID", 'E4 TB Allocation Details'!$A$18:$L$18, 0),FALSE), 'E2 Allocators'!$B$15:$W$361, MATCH('O5 Details by Class &amp; Accounts'!BI$18, 'E2 Allocators'!$B$15:$W$15, 0),FALSE)*$E73)</f>
        <v>0</v>
      </c>
      <c r="BJ73" s="1412">
        <f ca="1">IF(ISERROR(VLOOKUP(VLOOKUP($A73, 'E4 TB Allocation Details'!$A$18:$L$205, MATCH("Misc ID", 'E4 TB Allocation Details'!$A$18:$L$18, 0),FALSE), 'E2 Allocators'!$B$15:$W$361, MATCH('O5 Details by Class &amp; Accounts'!BJ$18, 'E2 Allocators'!$B$15:$W$15, 0),FALSE)*$E73), 0, VLOOKUP(VLOOKUP($A73, 'E4 TB Allocation Details'!$A$18:$L$205, MATCH("Misc ID", 'E4 TB Allocation Details'!$A$18:$L$18, 0),FALSE), 'E2 Allocators'!$B$15:$W$361, MATCH('O5 Details by Class &amp; Accounts'!BJ$18, 'E2 Allocators'!$B$15:$W$15, 0),FALSE)*$E73)</f>
        <v>0</v>
      </c>
      <c r="BK73" s="1412">
        <f ca="1">IF(ISERROR(VLOOKUP(VLOOKUP($A73, 'E4 TB Allocation Details'!$A$18:$L$205, MATCH("Misc ID", 'E4 TB Allocation Details'!$A$18:$L$18, 0),FALSE), 'E2 Allocators'!$B$15:$W$361, MATCH('O5 Details by Class &amp; Accounts'!BK$18, 'E2 Allocators'!$B$15:$W$15, 0),FALSE)*$E73), 0, VLOOKUP(VLOOKUP($A73, 'E4 TB Allocation Details'!$A$18:$L$205, MATCH("Misc ID", 'E4 TB Allocation Details'!$A$18:$L$18, 0),FALSE), 'E2 Allocators'!$B$15:$W$361, MATCH('O5 Details by Class &amp; Accounts'!BK$18, 'E2 Allocators'!$B$15:$W$15, 0),FALSE)*$E73)</f>
        <v>0</v>
      </c>
      <c r="BL73" s="1412">
        <f ca="1">IF(ISERROR(VLOOKUP(VLOOKUP($A73, 'E4 TB Allocation Details'!$A$18:$L$205, MATCH("Misc ID", 'E4 TB Allocation Details'!$A$18:$L$18, 0),FALSE), 'E2 Allocators'!$B$15:$W$361, MATCH('O5 Details by Class &amp; Accounts'!BL$18, 'E2 Allocators'!$B$15:$W$15, 0),FALSE)*$E73), 0, VLOOKUP(VLOOKUP($A73, 'E4 TB Allocation Details'!$A$18:$L$205, MATCH("Misc ID", 'E4 TB Allocation Details'!$A$18:$L$18, 0),FALSE), 'E2 Allocators'!$B$15:$W$361, MATCH('O5 Details by Class &amp; Accounts'!BL$18, 'E2 Allocators'!$B$15:$W$15, 0),FALSE)*$E73)</f>
        <v>0</v>
      </c>
      <c r="BM73" s="1412">
        <f ca="1">IF(ISERROR(VLOOKUP(VLOOKUP($A73, 'E4 TB Allocation Details'!$A$18:$L$205, MATCH("Misc ID", 'E4 TB Allocation Details'!$A$18:$L$18, 0),FALSE), 'E2 Allocators'!$B$15:$W$361, MATCH('O5 Details by Class &amp; Accounts'!BM$18, 'E2 Allocators'!$B$15:$W$15, 0),FALSE)*$E73), 0, VLOOKUP(VLOOKUP($A73, 'E4 TB Allocation Details'!$A$18:$L$205, MATCH("Misc ID", 'E4 TB Allocation Details'!$A$18:$L$18, 0),FALSE), 'E2 Allocators'!$B$15:$W$361, MATCH('O5 Details by Class &amp; Accounts'!BM$18, 'E2 Allocators'!$B$15:$W$15, 0),FALSE)*$E73)</f>
        <v>0</v>
      </c>
      <c r="BN73" s="1412">
        <f ca="1">IF(ISERROR(VLOOKUP(VLOOKUP($A73, 'E4 TB Allocation Details'!$A$18:$L$205, MATCH("Misc ID", 'E4 TB Allocation Details'!$A$18:$L$18, 0),FALSE), 'E2 Allocators'!$B$15:$W$361, MATCH('O5 Details by Class &amp; Accounts'!BN$18, 'E2 Allocators'!$B$15:$W$15, 0),FALSE)*$E73), 0, VLOOKUP(VLOOKUP($A73, 'E4 TB Allocation Details'!$A$18:$L$205, MATCH("Misc ID", 'E4 TB Allocation Details'!$A$18:$L$18, 0),FALSE), 'E2 Allocators'!$B$15:$W$361, MATCH('O5 Details by Class &amp; Accounts'!BN$18, 'E2 Allocators'!$B$15:$W$15, 0),FALSE)*$E73)</f>
        <v>0</v>
      </c>
      <c r="BO73" s="1412">
        <f ca="1">IF(ISERROR(VLOOKUP(VLOOKUP($A73, 'E4 TB Allocation Details'!$A$18:$L$205, MATCH("Misc ID", 'E4 TB Allocation Details'!$A$18:$L$18, 0),FALSE), 'E2 Allocators'!$B$15:$W$361, MATCH('O5 Details by Class &amp; Accounts'!BO$18, 'E2 Allocators'!$B$15:$W$15, 0),FALSE)*$E73), 0, VLOOKUP(VLOOKUP($A73, 'E4 TB Allocation Details'!$A$18:$L$205, MATCH("Misc ID", 'E4 TB Allocation Details'!$A$18:$L$18, 0),FALSE), 'E2 Allocators'!$B$15:$W$361, MATCH('O5 Details by Class &amp; Accounts'!BO$18, 'E2 Allocators'!$B$15:$W$15, 0),FALSE)*$E73)</f>
        <v>0</v>
      </c>
      <c r="BP73" s="1412">
        <f ca="1">IF(ISERROR(VLOOKUP(VLOOKUP($A73, 'E4 TB Allocation Details'!$A$18:$L$205, MATCH("Misc ID", 'E4 TB Allocation Details'!$A$18:$L$18, 0),FALSE), 'E2 Allocators'!$B$15:$W$361, MATCH('O5 Details by Class &amp; Accounts'!BP$18, 'E2 Allocators'!$B$15:$W$15, 0),FALSE)*$E73), 0, VLOOKUP(VLOOKUP($A73, 'E4 TB Allocation Details'!$A$18:$L$205, MATCH("Misc ID", 'E4 TB Allocation Details'!$A$18:$L$18, 0),FALSE), 'E2 Allocators'!$B$15:$W$361, MATCH('O5 Details by Class &amp; Accounts'!BP$18, 'E2 Allocators'!$B$15:$W$15, 0),FALSE)*$E73)</f>
        <v>0</v>
      </c>
      <c r="BQ73" s="1412">
        <f ca="1">IF(ISERROR(VLOOKUP(VLOOKUP($A73, 'E4 TB Allocation Details'!$A$18:$L$205, MATCH("Misc ID", 'E4 TB Allocation Details'!$A$18:$L$18, 0),FALSE), 'E2 Allocators'!$B$15:$W$361, MATCH('O5 Details by Class &amp; Accounts'!BQ$18, 'E2 Allocators'!$B$15:$W$15, 0),FALSE)*$E73), 0, VLOOKUP(VLOOKUP($A73, 'E4 TB Allocation Details'!$A$18:$L$205, MATCH("Misc ID", 'E4 TB Allocation Details'!$A$18:$L$18, 0),FALSE), 'E2 Allocators'!$B$15:$W$361, MATCH('O5 Details by Class &amp; Accounts'!BQ$18, 'E2 Allocators'!$B$15:$W$15, 0),FALSE)*$E73)</f>
        <v>0</v>
      </c>
      <c r="BR73" s="1412">
        <f ca="1">IF(ISERROR(VLOOKUP(VLOOKUP($A73, 'E4 TB Allocation Details'!$A$18:$L$205, MATCH("Misc ID", 'E4 TB Allocation Details'!$A$18:$L$18, 0),FALSE), 'E2 Allocators'!$B$15:$W$361, MATCH('O5 Details by Class &amp; Accounts'!BR$18, 'E2 Allocators'!$B$15:$W$15, 0),FALSE)*$E73), 0, VLOOKUP(VLOOKUP($A73, 'E4 TB Allocation Details'!$A$18:$L$205, MATCH("Misc ID", 'E4 TB Allocation Details'!$A$18:$L$18, 0),FALSE), 'E2 Allocators'!$B$15:$W$361, MATCH('O5 Details by Class &amp; Accounts'!BR$18, 'E2 Allocators'!$B$15:$W$15, 0),FALSE)*$E73)</f>
        <v>0</v>
      </c>
      <c r="BS73" s="1412">
        <f t="shared" si="11"/>
        <v>0</v>
      </c>
      <c r="BT73" s="1412">
        <f ca="1">IF(ISERROR(VLOOKUP(VLOOKUP($A73, 'E4 TB Allocation Details'!$A$18:$L$205, MATCH("A &amp; G ID", 'E4 TB Allocation Details'!$A$18:$L$18, 0),FALSE), 'E2 Allocators'!$B$15:$W$361, MATCH('O5 Details by Class &amp; Accounts'!BT$18, 'E2 Allocators'!$B$15:$W$15, 0),FALSE)*$E73), 0, VLOOKUP(VLOOKUP($A73, 'E4 TB Allocation Details'!$A$18:$L$205, MATCH("A &amp; G ID", 'E4 TB Allocation Details'!$A$18:$L$18, 0),FALSE), 'E2 Allocators'!$B$15:$W$361, MATCH('O5 Details by Class &amp; Accounts'!BT$18, 'E2 Allocators'!$B$15:$W$15, 0),FALSE)*$E73)</f>
        <v>0</v>
      </c>
      <c r="BU73" s="1412">
        <f ca="1">IF(ISERROR(VLOOKUP(VLOOKUP($A73, 'E4 TB Allocation Details'!$A$18:$L$205, MATCH("A &amp; G ID", 'E4 TB Allocation Details'!$A$18:$L$18, 0),FALSE), 'E2 Allocators'!$B$15:$W$361, MATCH('O5 Details by Class &amp; Accounts'!BU$18, 'E2 Allocators'!$B$15:$W$15, 0),FALSE)*$E73), 0, VLOOKUP(VLOOKUP($A73, 'E4 TB Allocation Details'!$A$18:$L$205, MATCH("A &amp; G ID", 'E4 TB Allocation Details'!$A$18:$L$18, 0),FALSE), 'E2 Allocators'!$B$15:$W$361, MATCH('O5 Details by Class &amp; Accounts'!BU$18, 'E2 Allocators'!$B$15:$W$15, 0),FALSE)*$E73)</f>
        <v>0</v>
      </c>
      <c r="BV73" s="1412">
        <f ca="1">IF(ISERROR(VLOOKUP(VLOOKUP($A73, 'E4 TB Allocation Details'!$A$18:$L$205, MATCH("A &amp; G ID", 'E4 TB Allocation Details'!$A$18:$L$18, 0),FALSE), 'E2 Allocators'!$B$15:$W$361, MATCH('O5 Details by Class &amp; Accounts'!BV$18, 'E2 Allocators'!$B$15:$W$15, 0),FALSE)*$E73), 0, VLOOKUP(VLOOKUP($A73, 'E4 TB Allocation Details'!$A$18:$L$205, MATCH("A &amp; G ID", 'E4 TB Allocation Details'!$A$18:$L$18, 0),FALSE), 'E2 Allocators'!$B$15:$W$361, MATCH('O5 Details by Class &amp; Accounts'!BV$18, 'E2 Allocators'!$B$15:$W$15, 0),FALSE)*$E73)</f>
        <v>0</v>
      </c>
      <c r="BW73" s="1412">
        <f ca="1">IF(ISERROR(VLOOKUP(VLOOKUP($A73, 'E4 TB Allocation Details'!$A$18:$L$205, MATCH("A &amp; G ID", 'E4 TB Allocation Details'!$A$18:$L$18, 0),FALSE), 'E2 Allocators'!$B$15:$W$361, MATCH('O5 Details by Class &amp; Accounts'!BW$18, 'E2 Allocators'!$B$15:$W$15, 0),FALSE)*$E73), 0, VLOOKUP(VLOOKUP($A73, 'E4 TB Allocation Details'!$A$18:$L$205, MATCH("A &amp; G ID", 'E4 TB Allocation Details'!$A$18:$L$18, 0),FALSE), 'E2 Allocators'!$B$15:$W$361, MATCH('O5 Details by Class &amp; Accounts'!BW$18, 'E2 Allocators'!$B$15:$W$15, 0),FALSE)*$E73)</f>
        <v>0</v>
      </c>
      <c r="BX73" s="1412">
        <f ca="1">IF(ISERROR(VLOOKUP(VLOOKUP($A73, 'E4 TB Allocation Details'!$A$18:$L$205, MATCH("A &amp; G ID", 'E4 TB Allocation Details'!$A$18:$L$18, 0),FALSE), 'E2 Allocators'!$B$15:$W$361, MATCH('O5 Details by Class &amp; Accounts'!BX$18, 'E2 Allocators'!$B$15:$W$15, 0),FALSE)*$E73), 0, VLOOKUP(VLOOKUP($A73, 'E4 TB Allocation Details'!$A$18:$L$205, MATCH("A &amp; G ID", 'E4 TB Allocation Details'!$A$18:$L$18, 0),FALSE), 'E2 Allocators'!$B$15:$W$361, MATCH('O5 Details by Class &amp; Accounts'!BX$18, 'E2 Allocators'!$B$15:$W$15, 0),FALSE)*$E73)</f>
        <v>0</v>
      </c>
      <c r="BY73" s="1412">
        <f ca="1">IF(ISERROR(VLOOKUP(VLOOKUP($A73, 'E4 TB Allocation Details'!$A$18:$L$205, MATCH("A &amp; G ID", 'E4 TB Allocation Details'!$A$18:$L$18, 0),FALSE), 'E2 Allocators'!$B$15:$W$361, MATCH('O5 Details by Class &amp; Accounts'!BY$18, 'E2 Allocators'!$B$15:$W$15, 0),FALSE)*$E73), 0, VLOOKUP(VLOOKUP($A73, 'E4 TB Allocation Details'!$A$18:$L$205, MATCH("A &amp; G ID", 'E4 TB Allocation Details'!$A$18:$L$18, 0),FALSE), 'E2 Allocators'!$B$15:$W$361, MATCH('O5 Details by Class &amp; Accounts'!BY$18, 'E2 Allocators'!$B$15:$W$15, 0),FALSE)*$E73)</f>
        <v>0</v>
      </c>
      <c r="BZ73" s="1412">
        <f ca="1">IF(ISERROR(VLOOKUP(VLOOKUP($A73, 'E4 TB Allocation Details'!$A$18:$L$205, MATCH("A &amp; G ID", 'E4 TB Allocation Details'!$A$18:$L$18, 0),FALSE), 'E2 Allocators'!$B$15:$W$361, MATCH('O5 Details by Class &amp; Accounts'!BZ$18, 'E2 Allocators'!$B$15:$W$15, 0),FALSE)*$E73), 0, VLOOKUP(VLOOKUP($A73, 'E4 TB Allocation Details'!$A$18:$L$205, MATCH("A &amp; G ID", 'E4 TB Allocation Details'!$A$18:$L$18, 0),FALSE), 'E2 Allocators'!$B$15:$W$361, MATCH('O5 Details by Class &amp; Accounts'!BZ$18, 'E2 Allocators'!$B$15:$W$15, 0),FALSE)*$E73)</f>
        <v>0</v>
      </c>
      <c r="CA73" s="1412">
        <f ca="1">IF(ISERROR(VLOOKUP(VLOOKUP($A73, 'E4 TB Allocation Details'!$A$18:$L$205, MATCH("A &amp; G ID", 'E4 TB Allocation Details'!$A$18:$L$18, 0),FALSE), 'E2 Allocators'!$B$15:$W$361, MATCH('O5 Details by Class &amp; Accounts'!CA$18, 'E2 Allocators'!$B$15:$W$15, 0),FALSE)*$E73), 0, VLOOKUP(VLOOKUP($A73, 'E4 TB Allocation Details'!$A$18:$L$205, MATCH("A &amp; G ID", 'E4 TB Allocation Details'!$A$18:$L$18, 0),FALSE), 'E2 Allocators'!$B$15:$W$361, MATCH('O5 Details by Class &amp; Accounts'!CA$18, 'E2 Allocators'!$B$15:$W$15, 0),FALSE)*$E73)</f>
        <v>0</v>
      </c>
      <c r="CB73" s="1412">
        <f ca="1">IF(ISERROR(VLOOKUP(VLOOKUP($A73, 'E4 TB Allocation Details'!$A$18:$L$205, MATCH("A &amp; G ID", 'E4 TB Allocation Details'!$A$18:$L$18, 0),FALSE), 'E2 Allocators'!$B$15:$W$361, MATCH('O5 Details by Class &amp; Accounts'!CB$18, 'E2 Allocators'!$B$15:$W$15, 0),FALSE)*$E73), 0, VLOOKUP(VLOOKUP($A73, 'E4 TB Allocation Details'!$A$18:$L$205, MATCH("A &amp; G ID", 'E4 TB Allocation Details'!$A$18:$L$18, 0),FALSE), 'E2 Allocators'!$B$15:$W$361, MATCH('O5 Details by Class &amp; Accounts'!CB$18, 'E2 Allocators'!$B$15:$W$15, 0),FALSE)*$E73)</f>
        <v>0</v>
      </c>
      <c r="CC73" s="1412">
        <f ca="1">IF(ISERROR(VLOOKUP(VLOOKUP($A73, 'E4 TB Allocation Details'!$A$18:$L$205, MATCH("A &amp; G ID", 'E4 TB Allocation Details'!$A$18:$L$18, 0),FALSE), 'E2 Allocators'!$B$15:$W$361, MATCH('O5 Details by Class &amp; Accounts'!CC$18, 'E2 Allocators'!$B$15:$W$15, 0),FALSE)*$E73), 0, VLOOKUP(VLOOKUP($A73, 'E4 TB Allocation Details'!$A$18:$L$205, MATCH("A &amp; G ID", 'E4 TB Allocation Details'!$A$18:$L$18, 0),FALSE), 'E2 Allocators'!$B$15:$W$361, MATCH('O5 Details by Class &amp; Accounts'!CC$18, 'E2 Allocators'!$B$15:$W$15, 0),FALSE)*$E73)</f>
        <v>0</v>
      </c>
      <c r="CD73" s="1412">
        <f ca="1">IF(ISERROR(VLOOKUP(VLOOKUP($A73, 'E4 TB Allocation Details'!$A$18:$L$205, MATCH("A &amp; G ID", 'E4 TB Allocation Details'!$A$18:$L$18, 0),FALSE), 'E2 Allocators'!$B$15:$W$361, MATCH('O5 Details by Class &amp; Accounts'!CD$18, 'E2 Allocators'!$B$15:$W$15, 0),FALSE)*$E73), 0, VLOOKUP(VLOOKUP($A73, 'E4 TB Allocation Details'!$A$18:$L$205, MATCH("A &amp; G ID", 'E4 TB Allocation Details'!$A$18:$L$18, 0),FALSE), 'E2 Allocators'!$B$15:$W$361, MATCH('O5 Details by Class &amp; Accounts'!CD$18, 'E2 Allocators'!$B$15:$W$15, 0),FALSE)*$E73)</f>
        <v>0</v>
      </c>
      <c r="CE73" s="1412">
        <f ca="1">IF(ISERROR(VLOOKUP(VLOOKUP($A73, 'E4 TB Allocation Details'!$A$18:$L$205, MATCH("A &amp; G ID", 'E4 TB Allocation Details'!$A$18:$L$18, 0),FALSE), 'E2 Allocators'!$B$15:$W$361, MATCH('O5 Details by Class &amp; Accounts'!CE$18, 'E2 Allocators'!$B$15:$W$15, 0),FALSE)*$E73), 0, VLOOKUP(VLOOKUP($A73, 'E4 TB Allocation Details'!$A$18:$L$205, MATCH("A &amp; G ID", 'E4 TB Allocation Details'!$A$18:$L$18, 0),FALSE), 'E2 Allocators'!$B$15:$W$361, MATCH('O5 Details by Class &amp; Accounts'!CE$18, 'E2 Allocators'!$B$15:$W$15, 0),FALSE)*$E73)</f>
        <v>0</v>
      </c>
      <c r="CF73" s="1412">
        <f ca="1">IF(ISERROR(VLOOKUP(VLOOKUP($A73, 'E4 TB Allocation Details'!$A$18:$L$205, MATCH("A &amp; G ID", 'E4 TB Allocation Details'!$A$18:$L$18, 0),FALSE), 'E2 Allocators'!$B$15:$W$361, MATCH('O5 Details by Class &amp; Accounts'!CF$18, 'E2 Allocators'!$B$15:$W$15, 0),FALSE)*$E73), 0, VLOOKUP(VLOOKUP($A73, 'E4 TB Allocation Details'!$A$18:$L$205, MATCH("A &amp; G ID", 'E4 TB Allocation Details'!$A$18:$L$18, 0),FALSE), 'E2 Allocators'!$B$15:$W$361, MATCH('O5 Details by Class &amp; Accounts'!CF$18, 'E2 Allocators'!$B$15:$W$15, 0),FALSE)*$E73)</f>
        <v>0</v>
      </c>
      <c r="CG73" s="1412">
        <f ca="1">IF(ISERROR(VLOOKUP(VLOOKUP($A73, 'E4 TB Allocation Details'!$A$18:$L$205, MATCH("A &amp; G ID", 'E4 TB Allocation Details'!$A$18:$L$18, 0),FALSE), 'E2 Allocators'!$B$15:$W$361, MATCH('O5 Details by Class &amp; Accounts'!CG$18, 'E2 Allocators'!$B$15:$W$15, 0),FALSE)*$E73), 0, VLOOKUP(VLOOKUP($A73, 'E4 TB Allocation Details'!$A$18:$L$205, MATCH("A &amp; G ID", 'E4 TB Allocation Details'!$A$18:$L$18, 0),FALSE), 'E2 Allocators'!$B$15:$W$361, MATCH('O5 Details by Class &amp; Accounts'!CG$18, 'E2 Allocators'!$B$15:$W$15, 0),FALSE)*$E73)</f>
        <v>0</v>
      </c>
      <c r="CH73" s="1412">
        <f ca="1">IF(ISERROR(VLOOKUP(VLOOKUP($A73, 'E4 TB Allocation Details'!$A$18:$L$205, MATCH("A &amp; G ID", 'E4 TB Allocation Details'!$A$18:$L$18, 0),FALSE), 'E2 Allocators'!$B$15:$W$361, MATCH('O5 Details by Class &amp; Accounts'!CH$18, 'E2 Allocators'!$B$15:$W$15, 0),FALSE)*$E73), 0, VLOOKUP(VLOOKUP($A73, 'E4 TB Allocation Details'!$A$18:$L$205, MATCH("A &amp; G ID", 'E4 TB Allocation Details'!$A$18:$L$18, 0),FALSE), 'E2 Allocators'!$B$15:$W$361, MATCH('O5 Details by Class &amp; Accounts'!CH$18, 'E2 Allocators'!$B$15:$W$15, 0),FALSE)*$E73)</f>
        <v>0</v>
      </c>
      <c r="CI73" s="1412">
        <f ca="1">IF(ISERROR(VLOOKUP(VLOOKUP($A73, 'E4 TB Allocation Details'!$A$18:$L$205, MATCH("A &amp; G ID", 'E4 TB Allocation Details'!$A$18:$L$18, 0),FALSE), 'E2 Allocators'!$B$15:$W$361, MATCH('O5 Details by Class &amp; Accounts'!CI$18, 'E2 Allocators'!$B$15:$W$15, 0),FALSE)*$E73), 0, VLOOKUP(VLOOKUP($A73, 'E4 TB Allocation Details'!$A$18:$L$205, MATCH("A &amp; G ID", 'E4 TB Allocation Details'!$A$18:$L$18, 0),FALSE), 'E2 Allocators'!$B$15:$W$361, MATCH('O5 Details by Class &amp; Accounts'!CI$18, 'E2 Allocators'!$B$15:$W$15, 0),FALSE)*$E73)</f>
        <v>0</v>
      </c>
      <c r="CJ73" s="1412">
        <f ca="1">IF(ISERROR(VLOOKUP(VLOOKUP($A73, 'E4 TB Allocation Details'!$A$18:$L$205, MATCH("A &amp; G ID", 'E4 TB Allocation Details'!$A$18:$L$18, 0),FALSE), 'E2 Allocators'!$B$15:$W$361, MATCH('O5 Details by Class &amp; Accounts'!CJ$18, 'E2 Allocators'!$B$15:$W$15, 0),FALSE)*$E73), 0, VLOOKUP(VLOOKUP($A73, 'E4 TB Allocation Details'!$A$18:$L$205, MATCH("A &amp; G ID", 'E4 TB Allocation Details'!$A$18:$L$18, 0),FALSE), 'E2 Allocators'!$B$15:$W$361, MATCH('O5 Details by Class &amp; Accounts'!CJ$18, 'E2 Allocators'!$B$15:$W$15, 0),FALSE)*$E73)</f>
        <v>0</v>
      </c>
      <c r="CK73" s="1412">
        <f ca="1">IF(ISERROR(VLOOKUP(VLOOKUP($A73, 'E4 TB Allocation Details'!$A$18:$L$205, MATCH("A &amp; G ID", 'E4 TB Allocation Details'!$A$18:$L$18, 0),FALSE), 'E2 Allocators'!$B$15:$W$361, MATCH('O5 Details by Class &amp; Accounts'!CK$18, 'E2 Allocators'!$B$15:$W$15, 0),FALSE)*$E73), 0, VLOOKUP(VLOOKUP($A73, 'E4 TB Allocation Details'!$A$18:$L$205, MATCH("A &amp; G ID", 'E4 TB Allocation Details'!$A$18:$L$18, 0),FALSE), 'E2 Allocators'!$B$15:$W$361, MATCH('O5 Details by Class &amp; Accounts'!CK$18, 'E2 Allocators'!$B$15:$W$15, 0),FALSE)*$E73)</f>
        <v>0</v>
      </c>
      <c r="CL73" s="1412">
        <f ca="1">IF(ISERROR(VLOOKUP(VLOOKUP($A73, 'E4 TB Allocation Details'!$A$18:$L$205, MATCH("A &amp; G ID", 'E4 TB Allocation Details'!$A$18:$L$18, 0),FALSE), 'E2 Allocators'!$B$15:$W$361, MATCH('O5 Details by Class &amp; Accounts'!CL$18, 'E2 Allocators'!$B$15:$W$15, 0),FALSE)*$E73), 0, VLOOKUP(VLOOKUP($A73, 'E4 TB Allocation Details'!$A$18:$L$205, MATCH("A &amp; G ID", 'E4 TB Allocation Details'!$A$18:$L$18, 0),FALSE), 'E2 Allocators'!$B$15:$W$361, MATCH('O5 Details by Class &amp; Accounts'!CL$18, 'E2 Allocators'!$B$15:$W$15, 0),FALSE)*$E73)</f>
        <v>0</v>
      </c>
      <c r="CM73" s="1412">
        <f ca="1">IF(ISERROR(VLOOKUP(VLOOKUP($A73, 'E4 TB Allocation Details'!$A$18:$L$205, MATCH("A &amp; G ID", 'E4 TB Allocation Details'!$A$18:$L$18, 0),FALSE), 'E2 Allocators'!$B$15:$W$361, MATCH('O5 Details by Class &amp; Accounts'!CM$18, 'E2 Allocators'!$B$15:$W$15, 0),FALSE)*$E73), 0, VLOOKUP(VLOOKUP($A73, 'E4 TB Allocation Details'!$A$18:$L$205, MATCH("A &amp; G ID", 'E4 TB Allocation Details'!$A$18:$L$18, 0),FALSE), 'E2 Allocators'!$B$15:$W$361, MATCH('O5 Details by Class &amp; Accounts'!CM$18, 'E2 Allocators'!$B$15:$W$15, 0),FALSE)*$E73)</f>
        <v>0</v>
      </c>
      <c r="CN73" s="1412">
        <f t="shared" si="12"/>
        <v>0</v>
      </c>
      <c r="CO73" s="1792">
        <f t="shared" si="7"/>
        <v>0</v>
      </c>
      <c r="CQ73" s="2087" t="s">
        <v>343</v>
      </c>
    </row>
    <row r="74" spans="1:95" s="81" customFormat="1" ht="25.5">
      <c r="A74" s="1170">
        <v>1970</v>
      </c>
      <c r="B74" s="452" t="s">
        <v>617</v>
      </c>
      <c r="C74" s="1789">
        <f ca="1">IF(ISERROR(VLOOKUP($A74,'I3 TB Data'!$A$23:$H$458,MATCH('O5 Details by Class &amp; Accounts'!$C$18, 'I3 TB Data'!$A$23:$H$23,0),0)), 0, VLOOKUP($A74,'I3 TB Data'!$A$23:$H$458,MATCH('O5 Details by Class &amp; Accounts'!$C$18,'I3 TB Data'!$A$23:$H$23,0),0))</f>
        <v>0</v>
      </c>
      <c r="D74" s="1790">
        <f ca="1">'I4 BO ASSETS'!E75</f>
        <v>0</v>
      </c>
      <c r="E74" s="1789">
        <f t="shared" si="6"/>
        <v>0</v>
      </c>
      <c r="F74" s="1791">
        <f ca="1">IF(ISERROR(VLOOKUP($A74, 'E1 Categorization'!A33:E122, MATCH("Customer Component", 'E1 Categorization'!$A$33:$E$33,0), 0)), 0, IF(VLOOKUP($A74, 'E1 Categorization'!A33:E122, MATCH("Customer Component", 'E1 Categorization'!$A$33:$E$33,0), 0)=0, 'O5 Details by Class &amp; Accounts'!$E74, IF(AND(VLOOKUP($A74, 'E1 Categorization'!A33:E122, MATCH("Customer Component", 'E1 Categorization'!$A$33:$E$33,0), 0) &gt;0, VLOOKUP($A74, 'E1 Categorization'!A33:E122, MATCH("Customer Component", 'E1 Categorization'!$A$33:$E$33,0), 0)&lt;1), 'O5 Details by Class &amp; Accounts'!$E74*(1-VLOOKUP($A74, 'E1 Categorization'!A33:E122, MATCH("Customer Component", 'E1 Categorization'!$A$33:$E$33,0), 0)), 0)))</f>
        <v>0</v>
      </c>
      <c r="G74" s="1791">
        <f ca="1">IF(ISERROR(VLOOKUP($A74, 'E1 Categorization'!A33:E122, MATCH("Customer Component", 'E1 Categorization'!$A$33:$E$33,0), 0)),0, IF(VLOOKUP($A74, 'E1 Categorization'!A33:E122, MATCH("Customer Component", 'E1 Categorization'!$A$33:$E$33,0), 0)=0, 0, IF(AND(VLOOKUP($A74, 'E1 Categorization'!A33:E122, MATCH("Customer Component", 'E1 Categorization'!$A$33:$E$33,0), 0) &gt;0, VLOOKUP($A74, 'E1 Categorization'!A33:E122, MATCH("Customer Component", 'E1 Categorization'!$A$33:$E$33,0), 0)&lt;1), 'O5 Details by Class &amp; Accounts'!$E74*(VLOOKUP($A74, 'E1 Categorization'!A33:E122, MATCH("Customer Component", 'E1 Categorization'!$A$33:$E$33,0), 0)), 'O5 Details by Class &amp; Accounts'!$E74)))</f>
        <v>0</v>
      </c>
      <c r="H74" s="1412">
        <f t="shared" si="8"/>
        <v>0</v>
      </c>
      <c r="I74" s="1412">
        <f ca="1">IF(ISERROR(VLOOKUP(VLOOKUP($A74, 'E4 TB Allocation Details'!$A$18:$L$205, MATCH("Demand ID", 'E4 TB Allocation Details'!$A$18:$L$18, 0),FALSE), 'E2 Allocators'!$B$15:$W$361, MATCH('O5 Details by Class &amp; Accounts'!I$18, 'E2 Allocators'!$B$15:$W$15, 0),FALSE)*$F74), 0, VLOOKUP(VLOOKUP($A74, 'E4 TB Allocation Details'!$A$18:$L$205, MATCH("Demand ID", 'E4 TB Allocation Details'!$A$18:$L$18, 0),FALSE), 'E2 Allocators'!$B$15:$W$361, MATCH('O5 Details by Class &amp; Accounts'!I$18, 'E2 Allocators'!$B$15:$W$15, 0),FALSE)*$F74)</f>
        <v>0</v>
      </c>
      <c r="J74" s="1412">
        <f ca="1">IF(ISERROR(VLOOKUP(VLOOKUP($A74, 'E4 TB Allocation Details'!$A$18:$L$205, MATCH("Demand ID", 'E4 TB Allocation Details'!$A$18:$L$18, 0),FALSE), 'E2 Allocators'!$B$15:$W$361, MATCH('O5 Details by Class &amp; Accounts'!J$18, 'E2 Allocators'!$B$15:$W$15, 0),FALSE)*$F74), 0, VLOOKUP(VLOOKUP($A74, 'E4 TB Allocation Details'!$A$18:$L$205, MATCH("Demand ID", 'E4 TB Allocation Details'!$A$18:$L$18, 0),FALSE), 'E2 Allocators'!$B$15:$W$361, MATCH('O5 Details by Class &amp; Accounts'!J$18, 'E2 Allocators'!$B$15:$W$15, 0),FALSE)*$F74)</f>
        <v>0</v>
      </c>
      <c r="K74" s="1412">
        <f ca="1">IF(ISERROR(VLOOKUP(VLOOKUP($A74, 'E4 TB Allocation Details'!$A$18:$L$205, MATCH("Demand ID", 'E4 TB Allocation Details'!$A$18:$L$18, 0),FALSE), 'E2 Allocators'!$B$15:$W$361, MATCH('O5 Details by Class &amp; Accounts'!K$18, 'E2 Allocators'!$B$15:$W$15, 0),FALSE)*$F74), 0, VLOOKUP(VLOOKUP($A74, 'E4 TB Allocation Details'!$A$18:$L$205, MATCH("Demand ID", 'E4 TB Allocation Details'!$A$18:$L$18, 0),FALSE), 'E2 Allocators'!$B$15:$W$361, MATCH('O5 Details by Class &amp; Accounts'!K$18, 'E2 Allocators'!$B$15:$W$15, 0),FALSE)*$F74)</f>
        <v>0</v>
      </c>
      <c r="L74" s="1412">
        <f ca="1">IF(ISERROR(VLOOKUP(VLOOKUP($A74, 'E4 TB Allocation Details'!$A$18:$L$205, MATCH("Demand ID", 'E4 TB Allocation Details'!$A$18:$L$18, 0),FALSE), 'E2 Allocators'!$B$15:$W$361, MATCH('O5 Details by Class &amp; Accounts'!L$18, 'E2 Allocators'!$B$15:$W$15, 0),FALSE)*$F74), 0, VLOOKUP(VLOOKUP($A74, 'E4 TB Allocation Details'!$A$18:$L$205, MATCH("Demand ID", 'E4 TB Allocation Details'!$A$18:$L$18, 0),FALSE), 'E2 Allocators'!$B$15:$W$361, MATCH('O5 Details by Class &amp; Accounts'!L$18, 'E2 Allocators'!$B$15:$W$15, 0),FALSE)*$F74)</f>
        <v>0</v>
      </c>
      <c r="M74" s="1412">
        <f ca="1">IF(ISERROR(VLOOKUP(VLOOKUP($A74, 'E4 TB Allocation Details'!$A$18:$L$205, MATCH("Demand ID", 'E4 TB Allocation Details'!$A$18:$L$18, 0),FALSE), 'E2 Allocators'!$B$15:$W$361, MATCH('O5 Details by Class &amp; Accounts'!M$18, 'E2 Allocators'!$B$15:$W$15, 0),FALSE)*$F74), 0, VLOOKUP(VLOOKUP($A74, 'E4 TB Allocation Details'!$A$18:$L$205, MATCH("Demand ID", 'E4 TB Allocation Details'!$A$18:$L$18, 0),FALSE), 'E2 Allocators'!$B$15:$W$361, MATCH('O5 Details by Class &amp; Accounts'!M$18, 'E2 Allocators'!$B$15:$W$15, 0),FALSE)*$F74)</f>
        <v>0</v>
      </c>
      <c r="N74" s="1412">
        <f ca="1">IF(ISERROR(VLOOKUP(VLOOKUP($A74, 'E4 TB Allocation Details'!$A$18:$L$205, MATCH("Demand ID", 'E4 TB Allocation Details'!$A$18:$L$18, 0),FALSE), 'E2 Allocators'!$B$15:$W$361, MATCH('O5 Details by Class &amp; Accounts'!N$18, 'E2 Allocators'!$B$15:$W$15, 0),FALSE)*$F74), 0, VLOOKUP(VLOOKUP($A74, 'E4 TB Allocation Details'!$A$18:$L$205, MATCH("Demand ID", 'E4 TB Allocation Details'!$A$18:$L$18, 0),FALSE), 'E2 Allocators'!$B$15:$W$361, MATCH('O5 Details by Class &amp; Accounts'!N$18, 'E2 Allocators'!$B$15:$W$15, 0),FALSE)*$F74)</f>
        <v>0</v>
      </c>
      <c r="O74" s="1412">
        <f ca="1">IF(ISERROR(VLOOKUP(VLOOKUP($A74, 'E4 TB Allocation Details'!$A$18:$L$205, MATCH("Demand ID", 'E4 TB Allocation Details'!$A$18:$L$18, 0),FALSE), 'E2 Allocators'!$B$15:$W$361, MATCH('O5 Details by Class &amp; Accounts'!O$18, 'E2 Allocators'!$B$15:$W$15, 0),FALSE)*$F74), 0, VLOOKUP(VLOOKUP($A74, 'E4 TB Allocation Details'!$A$18:$L$205, MATCH("Demand ID", 'E4 TB Allocation Details'!$A$18:$L$18, 0),FALSE), 'E2 Allocators'!$B$15:$W$361, MATCH('O5 Details by Class &amp; Accounts'!O$18, 'E2 Allocators'!$B$15:$W$15, 0),FALSE)*$F74)</f>
        <v>0</v>
      </c>
      <c r="P74" s="1412">
        <f ca="1">IF(ISERROR(VLOOKUP(VLOOKUP($A74, 'E4 TB Allocation Details'!$A$18:$L$205, MATCH("Demand ID", 'E4 TB Allocation Details'!$A$18:$L$18, 0),FALSE), 'E2 Allocators'!$B$15:$W$361, MATCH('O5 Details by Class &amp; Accounts'!P$18, 'E2 Allocators'!$B$15:$W$15, 0),FALSE)*$F74), 0, VLOOKUP(VLOOKUP($A74, 'E4 TB Allocation Details'!$A$18:$L$205, MATCH("Demand ID", 'E4 TB Allocation Details'!$A$18:$L$18, 0),FALSE), 'E2 Allocators'!$B$15:$W$361, MATCH('O5 Details by Class &amp; Accounts'!P$18, 'E2 Allocators'!$B$15:$W$15, 0),FALSE)*$F74)</f>
        <v>0</v>
      </c>
      <c r="Q74" s="1412">
        <f ca="1">IF(ISERROR(VLOOKUP(VLOOKUP($A74, 'E4 TB Allocation Details'!$A$18:$L$205, MATCH("Demand ID", 'E4 TB Allocation Details'!$A$18:$L$18, 0),FALSE), 'E2 Allocators'!$B$15:$W$361, MATCH('O5 Details by Class &amp; Accounts'!Q$18, 'E2 Allocators'!$B$15:$W$15, 0),FALSE)*$F74), 0, VLOOKUP(VLOOKUP($A74, 'E4 TB Allocation Details'!$A$18:$L$205, MATCH("Demand ID", 'E4 TB Allocation Details'!$A$18:$L$18, 0),FALSE), 'E2 Allocators'!$B$15:$W$361, MATCH('O5 Details by Class &amp; Accounts'!Q$18, 'E2 Allocators'!$B$15:$W$15, 0),FALSE)*$F74)</f>
        <v>0</v>
      </c>
      <c r="R74" s="1412">
        <f ca="1">IF(ISERROR(VLOOKUP(VLOOKUP($A74, 'E4 TB Allocation Details'!$A$18:$L$205, MATCH("Demand ID", 'E4 TB Allocation Details'!$A$18:$L$18, 0),FALSE), 'E2 Allocators'!$B$15:$W$361, MATCH('O5 Details by Class &amp; Accounts'!R$18, 'E2 Allocators'!$B$15:$W$15, 0),FALSE)*$F74), 0, VLOOKUP(VLOOKUP($A74, 'E4 TB Allocation Details'!$A$18:$L$205, MATCH("Demand ID", 'E4 TB Allocation Details'!$A$18:$L$18, 0),FALSE), 'E2 Allocators'!$B$15:$W$361, MATCH('O5 Details by Class &amp; Accounts'!R$18, 'E2 Allocators'!$B$15:$W$15, 0),FALSE)*$F74)</f>
        <v>0</v>
      </c>
      <c r="S74" s="1412">
        <f ca="1">IF(ISERROR(VLOOKUP(VLOOKUP($A74, 'E4 TB Allocation Details'!$A$18:$L$205, MATCH("Demand ID", 'E4 TB Allocation Details'!$A$18:$L$18, 0),FALSE), 'E2 Allocators'!$B$15:$W$361, MATCH('O5 Details by Class &amp; Accounts'!S$18, 'E2 Allocators'!$B$15:$W$15, 0),FALSE)*$F74), 0, VLOOKUP(VLOOKUP($A74, 'E4 TB Allocation Details'!$A$18:$L$205, MATCH("Demand ID", 'E4 TB Allocation Details'!$A$18:$L$18, 0),FALSE), 'E2 Allocators'!$B$15:$W$361, MATCH('O5 Details by Class &amp; Accounts'!S$18, 'E2 Allocators'!$B$15:$W$15, 0),FALSE)*$F74)</f>
        <v>0</v>
      </c>
      <c r="T74" s="1412">
        <f ca="1">IF(ISERROR(VLOOKUP(VLOOKUP($A74, 'E4 TB Allocation Details'!$A$18:$L$205, MATCH("Demand ID", 'E4 TB Allocation Details'!$A$18:$L$18, 0),FALSE), 'E2 Allocators'!$B$15:$W$361, MATCH('O5 Details by Class &amp; Accounts'!T$18, 'E2 Allocators'!$B$15:$W$15, 0),FALSE)*$F74), 0, VLOOKUP(VLOOKUP($A74, 'E4 TB Allocation Details'!$A$18:$L$205, MATCH("Demand ID", 'E4 TB Allocation Details'!$A$18:$L$18, 0),FALSE), 'E2 Allocators'!$B$15:$W$361, MATCH('O5 Details by Class &amp; Accounts'!T$18, 'E2 Allocators'!$B$15:$W$15, 0),FALSE)*$F74)</f>
        <v>0</v>
      </c>
      <c r="U74" s="1412">
        <f ca="1">IF(ISERROR(VLOOKUP(VLOOKUP($A74, 'E4 TB Allocation Details'!$A$18:$L$205, MATCH("Demand ID", 'E4 TB Allocation Details'!$A$18:$L$18, 0),FALSE), 'E2 Allocators'!$B$15:$W$361, MATCH('O5 Details by Class &amp; Accounts'!U$18, 'E2 Allocators'!$B$15:$W$15, 0),FALSE)*$F74), 0, VLOOKUP(VLOOKUP($A74, 'E4 TB Allocation Details'!$A$18:$L$205, MATCH("Demand ID", 'E4 TB Allocation Details'!$A$18:$L$18, 0),FALSE), 'E2 Allocators'!$B$15:$W$361, MATCH('O5 Details by Class &amp; Accounts'!U$18, 'E2 Allocators'!$B$15:$W$15, 0),FALSE)*$F74)</f>
        <v>0</v>
      </c>
      <c r="V74" s="1412">
        <f ca="1">IF(ISERROR(VLOOKUP(VLOOKUP($A74, 'E4 TB Allocation Details'!$A$18:$L$205, MATCH("Demand ID", 'E4 TB Allocation Details'!$A$18:$L$18, 0),FALSE), 'E2 Allocators'!$B$15:$W$361, MATCH('O5 Details by Class &amp; Accounts'!V$18, 'E2 Allocators'!$B$15:$W$15, 0),FALSE)*$F74), 0, VLOOKUP(VLOOKUP($A74, 'E4 TB Allocation Details'!$A$18:$L$205, MATCH("Demand ID", 'E4 TB Allocation Details'!$A$18:$L$18, 0),FALSE), 'E2 Allocators'!$B$15:$W$361, MATCH('O5 Details by Class &amp; Accounts'!V$18, 'E2 Allocators'!$B$15:$W$15, 0),FALSE)*$F74)</f>
        <v>0</v>
      </c>
      <c r="W74" s="1412">
        <f ca="1">IF(ISERROR(VLOOKUP(VLOOKUP($A74, 'E4 TB Allocation Details'!$A$18:$L$205, MATCH("Demand ID", 'E4 TB Allocation Details'!$A$18:$L$18, 0),FALSE), 'E2 Allocators'!$B$15:$W$361, MATCH('O5 Details by Class &amp; Accounts'!W$18, 'E2 Allocators'!$B$15:$W$15, 0),FALSE)*$F74), 0, VLOOKUP(VLOOKUP($A74, 'E4 TB Allocation Details'!$A$18:$L$205, MATCH("Demand ID", 'E4 TB Allocation Details'!$A$18:$L$18, 0),FALSE), 'E2 Allocators'!$B$15:$W$361, MATCH('O5 Details by Class &amp; Accounts'!W$18, 'E2 Allocators'!$B$15:$W$15, 0),FALSE)*$F74)</f>
        <v>0</v>
      </c>
      <c r="X74" s="1412">
        <f ca="1">IF(ISERROR(VLOOKUP(VLOOKUP($A74, 'E4 TB Allocation Details'!$A$18:$L$205, MATCH("Demand ID", 'E4 TB Allocation Details'!$A$18:$L$18, 0),FALSE), 'E2 Allocators'!$B$15:$W$361, MATCH('O5 Details by Class &amp; Accounts'!X$18, 'E2 Allocators'!$B$15:$W$15, 0),FALSE)*$F74), 0, VLOOKUP(VLOOKUP($A74, 'E4 TB Allocation Details'!$A$18:$L$205, MATCH("Demand ID", 'E4 TB Allocation Details'!$A$18:$L$18, 0),FALSE), 'E2 Allocators'!$B$15:$W$361, MATCH('O5 Details by Class &amp; Accounts'!X$18, 'E2 Allocators'!$B$15:$W$15, 0),FALSE)*$F74)</f>
        <v>0</v>
      </c>
      <c r="Y74" s="1412">
        <f ca="1">IF(ISERROR(VLOOKUP(VLOOKUP($A74, 'E4 TB Allocation Details'!$A$18:$L$205, MATCH("Demand ID", 'E4 TB Allocation Details'!$A$18:$L$18, 0),FALSE), 'E2 Allocators'!$B$15:$W$361, MATCH('O5 Details by Class &amp; Accounts'!Y$18, 'E2 Allocators'!$B$15:$W$15, 0),FALSE)*$F74), 0, VLOOKUP(VLOOKUP($A74, 'E4 TB Allocation Details'!$A$18:$L$205, MATCH("Demand ID", 'E4 TB Allocation Details'!$A$18:$L$18, 0),FALSE), 'E2 Allocators'!$B$15:$W$361, MATCH('O5 Details by Class &amp; Accounts'!Y$18, 'E2 Allocators'!$B$15:$W$15, 0),FALSE)*$F74)</f>
        <v>0</v>
      </c>
      <c r="Z74" s="1412">
        <f ca="1">IF(ISERROR(VLOOKUP(VLOOKUP($A74, 'E4 TB Allocation Details'!$A$18:$L$205, MATCH("Demand ID", 'E4 TB Allocation Details'!$A$18:$L$18, 0),FALSE), 'E2 Allocators'!$B$15:$W$361, MATCH('O5 Details by Class &amp; Accounts'!Z$18, 'E2 Allocators'!$B$15:$W$15, 0),FALSE)*$F74), 0, VLOOKUP(VLOOKUP($A74, 'E4 TB Allocation Details'!$A$18:$L$205, MATCH("Demand ID", 'E4 TB Allocation Details'!$A$18:$L$18, 0),FALSE), 'E2 Allocators'!$B$15:$W$361, MATCH('O5 Details by Class &amp; Accounts'!Z$18, 'E2 Allocators'!$B$15:$W$15, 0),FALSE)*$F74)</f>
        <v>0</v>
      </c>
      <c r="AA74" s="1412">
        <f ca="1">IF(ISERROR(VLOOKUP(VLOOKUP($A74, 'E4 TB Allocation Details'!$A$18:$L$205, MATCH("Demand ID", 'E4 TB Allocation Details'!$A$18:$L$18, 0),FALSE), 'E2 Allocators'!$B$15:$W$361, MATCH('O5 Details by Class &amp; Accounts'!AA$18, 'E2 Allocators'!$B$15:$W$15, 0),FALSE)*$F74), 0, VLOOKUP(VLOOKUP($A74, 'E4 TB Allocation Details'!$A$18:$L$205, MATCH("Demand ID", 'E4 TB Allocation Details'!$A$18:$L$18, 0),FALSE), 'E2 Allocators'!$B$15:$W$361, MATCH('O5 Details by Class &amp; Accounts'!AA$18, 'E2 Allocators'!$B$15:$W$15, 0),FALSE)*$F74)</f>
        <v>0</v>
      </c>
      <c r="AB74" s="1412">
        <f ca="1">IF(ISERROR(VLOOKUP(VLOOKUP($A74, 'E4 TB Allocation Details'!$A$18:$L$205, MATCH("Demand ID", 'E4 TB Allocation Details'!$A$18:$L$18, 0),FALSE), 'E2 Allocators'!$B$15:$W$361, MATCH('O5 Details by Class &amp; Accounts'!AB$18, 'E2 Allocators'!$B$15:$W$15, 0),FALSE)*$F74), 0, VLOOKUP(VLOOKUP($A74, 'E4 TB Allocation Details'!$A$18:$L$205, MATCH("Demand ID", 'E4 TB Allocation Details'!$A$18:$L$18, 0),FALSE), 'E2 Allocators'!$B$15:$W$361, MATCH('O5 Details by Class &amp; Accounts'!AB$18, 'E2 Allocators'!$B$15:$W$15, 0),FALSE)*$F74)</f>
        <v>0</v>
      </c>
      <c r="AC74" s="1412">
        <f t="shared" si="9"/>
        <v>0</v>
      </c>
      <c r="AD74" s="1412">
        <f ca="1">IF(ISERROR(VLOOKUP(VLOOKUP($A74, 'E4 TB Allocation Details'!$A$18:$L$205, MATCH("Customer ID", 'E4 TB Allocation Details'!$A$18:$L$18, 0),FALSE), 'E2 Allocators'!$B$15:$W$361, MATCH('O5 Details by Class &amp; Accounts'!AD$18, 'E2 Allocators'!$B$15:$W$15, 0),FALSE)*$G74), 0, VLOOKUP(VLOOKUP($A74, 'E4 TB Allocation Details'!$A$18:$L$205, MATCH("Customer ID", 'E4 TB Allocation Details'!$A$18:$L$18, 0),FALSE), 'E2 Allocators'!$B$15:$W$361, MATCH('O5 Details by Class &amp; Accounts'!AD$18, 'E2 Allocators'!$B$15:$W$15, 0),FALSE)*$G74)</f>
        <v>0</v>
      </c>
      <c r="AE74" s="1412">
        <f ca="1">IF(ISERROR(VLOOKUP(VLOOKUP($A74, 'E4 TB Allocation Details'!$A$18:$L$205, MATCH("Customer ID", 'E4 TB Allocation Details'!$A$18:$L$18, 0),FALSE), 'E2 Allocators'!$B$15:$W$361, MATCH('O5 Details by Class &amp; Accounts'!AE$18, 'E2 Allocators'!$B$15:$W$15, 0),FALSE)*$G74), 0, VLOOKUP(VLOOKUP($A74, 'E4 TB Allocation Details'!$A$18:$L$205, MATCH("Customer ID", 'E4 TB Allocation Details'!$A$18:$L$18, 0),FALSE), 'E2 Allocators'!$B$15:$W$361, MATCH('O5 Details by Class &amp; Accounts'!AE$18, 'E2 Allocators'!$B$15:$W$15, 0),FALSE)*$G74)</f>
        <v>0</v>
      </c>
      <c r="AF74" s="1412">
        <f ca="1">IF(ISERROR(VLOOKUP(VLOOKUP($A74, 'E4 TB Allocation Details'!$A$18:$L$205, MATCH("Customer ID", 'E4 TB Allocation Details'!$A$18:$L$18, 0),FALSE), 'E2 Allocators'!$B$15:$W$361, MATCH('O5 Details by Class &amp; Accounts'!AF$18, 'E2 Allocators'!$B$15:$W$15, 0),FALSE)*$G74), 0, VLOOKUP(VLOOKUP($A74, 'E4 TB Allocation Details'!$A$18:$L$205, MATCH("Customer ID", 'E4 TB Allocation Details'!$A$18:$L$18, 0),FALSE), 'E2 Allocators'!$B$15:$W$361, MATCH('O5 Details by Class &amp; Accounts'!AF$18, 'E2 Allocators'!$B$15:$W$15, 0),FALSE)*$G74)</f>
        <v>0</v>
      </c>
      <c r="AG74" s="1412">
        <f ca="1">IF(ISERROR(VLOOKUP(VLOOKUP($A74, 'E4 TB Allocation Details'!$A$18:$L$205, MATCH("Customer ID", 'E4 TB Allocation Details'!$A$18:$L$18, 0),FALSE), 'E2 Allocators'!$B$15:$W$361, MATCH('O5 Details by Class &amp; Accounts'!AG$18, 'E2 Allocators'!$B$15:$W$15, 0),FALSE)*$G74), 0, VLOOKUP(VLOOKUP($A74, 'E4 TB Allocation Details'!$A$18:$L$205, MATCH("Customer ID", 'E4 TB Allocation Details'!$A$18:$L$18, 0),FALSE), 'E2 Allocators'!$B$15:$W$361, MATCH('O5 Details by Class &amp; Accounts'!AG$18, 'E2 Allocators'!$B$15:$W$15, 0),FALSE)*$G74)</f>
        <v>0</v>
      </c>
      <c r="AH74" s="1412">
        <f ca="1">IF(ISERROR(VLOOKUP(VLOOKUP($A74, 'E4 TB Allocation Details'!$A$18:$L$205, MATCH("Customer ID", 'E4 TB Allocation Details'!$A$18:$L$18, 0),FALSE), 'E2 Allocators'!$B$15:$W$361, MATCH('O5 Details by Class &amp; Accounts'!AH$18, 'E2 Allocators'!$B$15:$W$15, 0),FALSE)*$G74), 0, VLOOKUP(VLOOKUP($A74, 'E4 TB Allocation Details'!$A$18:$L$205, MATCH("Customer ID", 'E4 TB Allocation Details'!$A$18:$L$18, 0),FALSE), 'E2 Allocators'!$B$15:$W$361, MATCH('O5 Details by Class &amp; Accounts'!AH$18, 'E2 Allocators'!$B$15:$W$15, 0),FALSE)*$G74)</f>
        <v>0</v>
      </c>
      <c r="AI74" s="1412">
        <f ca="1">IF(ISERROR(VLOOKUP(VLOOKUP($A74, 'E4 TB Allocation Details'!$A$18:$L$205, MATCH("Customer ID", 'E4 TB Allocation Details'!$A$18:$L$18, 0),FALSE), 'E2 Allocators'!$B$15:$W$361, MATCH('O5 Details by Class &amp; Accounts'!AI$18, 'E2 Allocators'!$B$15:$W$15, 0),FALSE)*$G74), 0, VLOOKUP(VLOOKUP($A74, 'E4 TB Allocation Details'!$A$18:$L$205, MATCH("Customer ID", 'E4 TB Allocation Details'!$A$18:$L$18, 0),FALSE), 'E2 Allocators'!$B$15:$W$361, MATCH('O5 Details by Class &amp; Accounts'!AI$18, 'E2 Allocators'!$B$15:$W$15, 0),FALSE)*$G74)</f>
        <v>0</v>
      </c>
      <c r="AJ74" s="1412">
        <f ca="1">IF(ISERROR(VLOOKUP(VLOOKUP($A74, 'E4 TB Allocation Details'!$A$18:$L$205, MATCH("Customer ID", 'E4 TB Allocation Details'!$A$18:$L$18, 0),FALSE), 'E2 Allocators'!$B$15:$W$361, MATCH('O5 Details by Class &amp; Accounts'!AJ$18, 'E2 Allocators'!$B$15:$W$15, 0),FALSE)*$G74), 0, VLOOKUP(VLOOKUP($A74, 'E4 TB Allocation Details'!$A$18:$L$205, MATCH("Customer ID", 'E4 TB Allocation Details'!$A$18:$L$18, 0),FALSE), 'E2 Allocators'!$B$15:$W$361, MATCH('O5 Details by Class &amp; Accounts'!AJ$18, 'E2 Allocators'!$B$15:$W$15, 0),FALSE)*$G74)</f>
        <v>0</v>
      </c>
      <c r="AK74" s="1412">
        <f ca="1">IF(ISERROR(VLOOKUP(VLOOKUP($A74, 'E4 TB Allocation Details'!$A$18:$L$205, MATCH("Customer ID", 'E4 TB Allocation Details'!$A$18:$L$18, 0),FALSE), 'E2 Allocators'!$B$15:$W$361, MATCH('O5 Details by Class &amp; Accounts'!AK$18, 'E2 Allocators'!$B$15:$W$15, 0),FALSE)*$G74), 0, VLOOKUP(VLOOKUP($A74, 'E4 TB Allocation Details'!$A$18:$L$205, MATCH("Customer ID", 'E4 TB Allocation Details'!$A$18:$L$18, 0),FALSE), 'E2 Allocators'!$B$15:$W$361, MATCH('O5 Details by Class &amp; Accounts'!AK$18, 'E2 Allocators'!$B$15:$W$15, 0),FALSE)*$G74)</f>
        <v>0</v>
      </c>
      <c r="AL74" s="1412">
        <f ca="1">IF(ISERROR(VLOOKUP(VLOOKUP($A74, 'E4 TB Allocation Details'!$A$18:$L$205, MATCH("Customer ID", 'E4 TB Allocation Details'!$A$18:$L$18, 0),FALSE), 'E2 Allocators'!$B$15:$W$361, MATCH('O5 Details by Class &amp; Accounts'!AL$18, 'E2 Allocators'!$B$15:$W$15, 0),FALSE)*$G74), 0, VLOOKUP(VLOOKUP($A74, 'E4 TB Allocation Details'!$A$18:$L$205, MATCH("Customer ID", 'E4 TB Allocation Details'!$A$18:$L$18, 0),FALSE), 'E2 Allocators'!$B$15:$W$361, MATCH('O5 Details by Class &amp; Accounts'!AL$18, 'E2 Allocators'!$B$15:$W$15, 0),FALSE)*$G74)</f>
        <v>0</v>
      </c>
      <c r="AM74" s="1412">
        <f ca="1">IF(ISERROR(VLOOKUP(VLOOKUP($A74, 'E4 TB Allocation Details'!$A$18:$L$205, MATCH("Customer ID", 'E4 TB Allocation Details'!$A$18:$L$18, 0),FALSE), 'E2 Allocators'!$B$15:$W$361, MATCH('O5 Details by Class &amp; Accounts'!AM$18, 'E2 Allocators'!$B$15:$W$15, 0),FALSE)*$G74), 0, VLOOKUP(VLOOKUP($A74, 'E4 TB Allocation Details'!$A$18:$L$205, MATCH("Customer ID", 'E4 TB Allocation Details'!$A$18:$L$18, 0),FALSE), 'E2 Allocators'!$B$15:$W$361, MATCH('O5 Details by Class &amp; Accounts'!AM$18, 'E2 Allocators'!$B$15:$W$15, 0),FALSE)*$G74)</f>
        <v>0</v>
      </c>
      <c r="AN74" s="1412">
        <f ca="1">IF(ISERROR(VLOOKUP(VLOOKUP($A74, 'E4 TB Allocation Details'!$A$18:$L$205, MATCH("Customer ID", 'E4 TB Allocation Details'!$A$18:$L$18, 0),FALSE), 'E2 Allocators'!$B$15:$W$361, MATCH('O5 Details by Class &amp; Accounts'!AN$18, 'E2 Allocators'!$B$15:$W$15, 0),FALSE)*$G74), 0, VLOOKUP(VLOOKUP($A74, 'E4 TB Allocation Details'!$A$18:$L$205, MATCH("Customer ID", 'E4 TB Allocation Details'!$A$18:$L$18, 0),FALSE), 'E2 Allocators'!$B$15:$W$361, MATCH('O5 Details by Class &amp; Accounts'!AN$18, 'E2 Allocators'!$B$15:$W$15, 0),FALSE)*$G74)</f>
        <v>0</v>
      </c>
      <c r="AO74" s="1412">
        <f ca="1">IF(ISERROR(VLOOKUP(VLOOKUP($A74, 'E4 TB Allocation Details'!$A$18:$L$205, MATCH("Customer ID", 'E4 TB Allocation Details'!$A$18:$L$18, 0),FALSE), 'E2 Allocators'!$B$15:$W$361, MATCH('O5 Details by Class &amp; Accounts'!AO$18, 'E2 Allocators'!$B$15:$W$15, 0),FALSE)*$G74), 0, VLOOKUP(VLOOKUP($A74, 'E4 TB Allocation Details'!$A$18:$L$205, MATCH("Customer ID", 'E4 TB Allocation Details'!$A$18:$L$18, 0),FALSE), 'E2 Allocators'!$B$15:$W$361, MATCH('O5 Details by Class &amp; Accounts'!AO$18, 'E2 Allocators'!$B$15:$W$15, 0),FALSE)*$G74)</f>
        <v>0</v>
      </c>
      <c r="AP74" s="1412">
        <f ca="1">IF(ISERROR(VLOOKUP(VLOOKUP($A74, 'E4 TB Allocation Details'!$A$18:$L$205, MATCH("Customer ID", 'E4 TB Allocation Details'!$A$18:$L$18, 0),FALSE), 'E2 Allocators'!$B$15:$W$361, MATCH('O5 Details by Class &amp; Accounts'!AP$18, 'E2 Allocators'!$B$15:$W$15, 0),FALSE)*$G74), 0, VLOOKUP(VLOOKUP($A74, 'E4 TB Allocation Details'!$A$18:$L$205, MATCH("Customer ID", 'E4 TB Allocation Details'!$A$18:$L$18, 0),FALSE), 'E2 Allocators'!$B$15:$W$361, MATCH('O5 Details by Class &amp; Accounts'!AP$18, 'E2 Allocators'!$B$15:$W$15, 0),FALSE)*$G74)</f>
        <v>0</v>
      </c>
      <c r="AQ74" s="1412">
        <f ca="1">IF(ISERROR(VLOOKUP(VLOOKUP($A74, 'E4 TB Allocation Details'!$A$18:$L$205, MATCH("Customer ID", 'E4 TB Allocation Details'!$A$18:$L$18, 0),FALSE), 'E2 Allocators'!$B$15:$W$361, MATCH('O5 Details by Class &amp; Accounts'!AQ$18, 'E2 Allocators'!$B$15:$W$15, 0),FALSE)*$G74), 0, VLOOKUP(VLOOKUP($A74, 'E4 TB Allocation Details'!$A$18:$L$205, MATCH("Customer ID", 'E4 TB Allocation Details'!$A$18:$L$18, 0),FALSE), 'E2 Allocators'!$B$15:$W$361, MATCH('O5 Details by Class &amp; Accounts'!AQ$18, 'E2 Allocators'!$B$15:$W$15, 0),FALSE)*$G74)</f>
        <v>0</v>
      </c>
      <c r="AR74" s="1412">
        <f ca="1">IF(ISERROR(VLOOKUP(VLOOKUP($A74, 'E4 TB Allocation Details'!$A$18:$L$205, MATCH("Customer ID", 'E4 TB Allocation Details'!$A$18:$L$18, 0),FALSE), 'E2 Allocators'!$B$15:$W$361, MATCH('O5 Details by Class &amp; Accounts'!AR$18, 'E2 Allocators'!$B$15:$W$15, 0),FALSE)*$G74), 0, VLOOKUP(VLOOKUP($A74, 'E4 TB Allocation Details'!$A$18:$L$205, MATCH("Customer ID", 'E4 TB Allocation Details'!$A$18:$L$18, 0),FALSE), 'E2 Allocators'!$B$15:$W$361, MATCH('O5 Details by Class &amp; Accounts'!AR$18, 'E2 Allocators'!$B$15:$W$15, 0),FALSE)*$G74)</f>
        <v>0</v>
      </c>
      <c r="AS74" s="1412">
        <f ca="1">IF(ISERROR(VLOOKUP(VLOOKUP($A74, 'E4 TB Allocation Details'!$A$18:$L$205, MATCH("Customer ID", 'E4 TB Allocation Details'!$A$18:$L$18, 0),FALSE), 'E2 Allocators'!$B$15:$W$361, MATCH('O5 Details by Class &amp; Accounts'!AS$18, 'E2 Allocators'!$B$15:$W$15, 0),FALSE)*$G74), 0, VLOOKUP(VLOOKUP($A74, 'E4 TB Allocation Details'!$A$18:$L$205, MATCH("Customer ID", 'E4 TB Allocation Details'!$A$18:$L$18, 0),FALSE), 'E2 Allocators'!$B$15:$W$361, MATCH('O5 Details by Class &amp; Accounts'!AS$18, 'E2 Allocators'!$B$15:$W$15, 0),FALSE)*$G74)</f>
        <v>0</v>
      </c>
      <c r="AT74" s="1412">
        <f ca="1">IF(ISERROR(VLOOKUP(VLOOKUP($A74, 'E4 TB Allocation Details'!$A$18:$L$205, MATCH("Customer ID", 'E4 TB Allocation Details'!$A$18:$L$18, 0),FALSE), 'E2 Allocators'!$B$15:$W$361, MATCH('O5 Details by Class &amp; Accounts'!AT$18, 'E2 Allocators'!$B$15:$W$15, 0),FALSE)*$G74), 0, VLOOKUP(VLOOKUP($A74, 'E4 TB Allocation Details'!$A$18:$L$205, MATCH("Customer ID", 'E4 TB Allocation Details'!$A$18:$L$18, 0),FALSE), 'E2 Allocators'!$B$15:$W$361, MATCH('O5 Details by Class &amp; Accounts'!AT$18, 'E2 Allocators'!$B$15:$W$15, 0),FALSE)*$G74)</f>
        <v>0</v>
      </c>
      <c r="AU74" s="1412">
        <f ca="1">IF(ISERROR(VLOOKUP(VLOOKUP($A74, 'E4 TB Allocation Details'!$A$18:$L$205, MATCH("Customer ID", 'E4 TB Allocation Details'!$A$18:$L$18, 0),FALSE), 'E2 Allocators'!$B$15:$W$361, MATCH('O5 Details by Class &amp; Accounts'!AU$18, 'E2 Allocators'!$B$15:$W$15, 0),FALSE)*$G74), 0, VLOOKUP(VLOOKUP($A74, 'E4 TB Allocation Details'!$A$18:$L$205, MATCH("Customer ID", 'E4 TB Allocation Details'!$A$18:$L$18, 0),FALSE), 'E2 Allocators'!$B$15:$W$361, MATCH('O5 Details by Class &amp; Accounts'!AU$18, 'E2 Allocators'!$B$15:$W$15, 0),FALSE)*$G74)</f>
        <v>0</v>
      </c>
      <c r="AV74" s="1412">
        <f ca="1">IF(ISERROR(VLOOKUP(VLOOKUP($A74, 'E4 TB Allocation Details'!$A$18:$L$205, MATCH("Customer ID", 'E4 TB Allocation Details'!$A$18:$L$18, 0),FALSE), 'E2 Allocators'!$B$15:$W$361, MATCH('O5 Details by Class &amp; Accounts'!AV$18, 'E2 Allocators'!$B$15:$W$15, 0),FALSE)*$G74), 0, VLOOKUP(VLOOKUP($A74, 'E4 TB Allocation Details'!$A$18:$L$205, MATCH("Customer ID", 'E4 TB Allocation Details'!$A$18:$L$18, 0),FALSE), 'E2 Allocators'!$B$15:$W$361, MATCH('O5 Details by Class &amp; Accounts'!AV$18, 'E2 Allocators'!$B$15:$W$15, 0),FALSE)*$G74)</f>
        <v>0</v>
      </c>
      <c r="AW74" s="1412">
        <f ca="1">IF(ISERROR(VLOOKUP(VLOOKUP($A74, 'E4 TB Allocation Details'!$A$18:$L$205, MATCH("Customer ID", 'E4 TB Allocation Details'!$A$18:$L$18, 0),FALSE), 'E2 Allocators'!$B$15:$W$361, MATCH('O5 Details by Class &amp; Accounts'!AW$18, 'E2 Allocators'!$B$15:$W$15, 0),FALSE)*$G74), 0, VLOOKUP(VLOOKUP($A74, 'E4 TB Allocation Details'!$A$18:$L$205, MATCH("Customer ID", 'E4 TB Allocation Details'!$A$18:$L$18, 0),FALSE), 'E2 Allocators'!$B$15:$W$361, MATCH('O5 Details by Class &amp; Accounts'!AW$18, 'E2 Allocators'!$B$15:$W$15, 0),FALSE)*$G74)</f>
        <v>0</v>
      </c>
      <c r="AX74" s="1412">
        <f t="shared" si="10"/>
        <v>0</v>
      </c>
      <c r="AY74" s="1412">
        <f ca="1">IF(ISERROR(VLOOKUP(VLOOKUP($A74, 'E4 TB Allocation Details'!$A$18:$L$205, MATCH("Misc ID", 'E4 TB Allocation Details'!$A$18:$L$18, 0),FALSE), 'E2 Allocators'!$B$15:$W$361, MATCH('O5 Details by Class &amp; Accounts'!AY$18, 'E2 Allocators'!$B$15:$W$15, 0),FALSE)*$E74), 0, VLOOKUP(VLOOKUP($A74, 'E4 TB Allocation Details'!$A$18:$L$205, MATCH("Misc ID", 'E4 TB Allocation Details'!$A$18:$L$18, 0),FALSE), 'E2 Allocators'!$B$15:$W$361, MATCH('O5 Details by Class &amp; Accounts'!AY$18, 'E2 Allocators'!$B$15:$W$15, 0),FALSE)*$E74)</f>
        <v>0</v>
      </c>
      <c r="AZ74" s="1412">
        <f ca="1">IF(ISERROR(VLOOKUP(VLOOKUP($A74, 'E4 TB Allocation Details'!$A$18:$L$205, MATCH("Misc ID", 'E4 TB Allocation Details'!$A$18:$L$18, 0),FALSE), 'E2 Allocators'!$B$15:$W$361, MATCH('O5 Details by Class &amp; Accounts'!AZ$18, 'E2 Allocators'!$B$15:$W$15, 0),FALSE)*$E74), 0, VLOOKUP(VLOOKUP($A74, 'E4 TB Allocation Details'!$A$18:$L$205, MATCH("Misc ID", 'E4 TB Allocation Details'!$A$18:$L$18, 0),FALSE), 'E2 Allocators'!$B$15:$W$361, MATCH('O5 Details by Class &amp; Accounts'!AZ$18, 'E2 Allocators'!$B$15:$W$15, 0),FALSE)*$E74)</f>
        <v>0</v>
      </c>
      <c r="BA74" s="1412">
        <f ca="1">IF(ISERROR(VLOOKUP(VLOOKUP($A74, 'E4 TB Allocation Details'!$A$18:$L$205, MATCH("Misc ID", 'E4 TB Allocation Details'!$A$18:$L$18, 0),FALSE), 'E2 Allocators'!$B$15:$W$361, MATCH('O5 Details by Class &amp; Accounts'!BA$18, 'E2 Allocators'!$B$15:$W$15, 0),FALSE)*$E74), 0, VLOOKUP(VLOOKUP($A74, 'E4 TB Allocation Details'!$A$18:$L$205, MATCH("Misc ID", 'E4 TB Allocation Details'!$A$18:$L$18, 0),FALSE), 'E2 Allocators'!$B$15:$W$361, MATCH('O5 Details by Class &amp; Accounts'!BA$18, 'E2 Allocators'!$B$15:$W$15, 0),FALSE)*$E74)</f>
        <v>0</v>
      </c>
      <c r="BB74" s="1412">
        <f ca="1">IF(ISERROR(VLOOKUP(VLOOKUP($A74, 'E4 TB Allocation Details'!$A$18:$L$205, MATCH("Misc ID", 'E4 TB Allocation Details'!$A$18:$L$18, 0),FALSE), 'E2 Allocators'!$B$15:$W$361, MATCH('O5 Details by Class &amp; Accounts'!BB$18, 'E2 Allocators'!$B$15:$W$15, 0),FALSE)*$E74), 0, VLOOKUP(VLOOKUP($A74, 'E4 TB Allocation Details'!$A$18:$L$205, MATCH("Misc ID", 'E4 TB Allocation Details'!$A$18:$L$18, 0),FALSE), 'E2 Allocators'!$B$15:$W$361, MATCH('O5 Details by Class &amp; Accounts'!BB$18, 'E2 Allocators'!$B$15:$W$15, 0),FALSE)*$E74)</f>
        <v>0</v>
      </c>
      <c r="BC74" s="1412">
        <f ca="1">IF(ISERROR(VLOOKUP(VLOOKUP($A74, 'E4 TB Allocation Details'!$A$18:$L$205, MATCH("Misc ID", 'E4 TB Allocation Details'!$A$18:$L$18, 0),FALSE), 'E2 Allocators'!$B$15:$W$361, MATCH('O5 Details by Class &amp; Accounts'!BC$18, 'E2 Allocators'!$B$15:$W$15, 0),FALSE)*$E74), 0, VLOOKUP(VLOOKUP($A74, 'E4 TB Allocation Details'!$A$18:$L$205, MATCH("Misc ID", 'E4 TB Allocation Details'!$A$18:$L$18, 0),FALSE), 'E2 Allocators'!$B$15:$W$361, MATCH('O5 Details by Class &amp; Accounts'!BC$18, 'E2 Allocators'!$B$15:$W$15, 0),FALSE)*$E74)</f>
        <v>0</v>
      </c>
      <c r="BD74" s="1412">
        <f ca="1">IF(ISERROR(VLOOKUP(VLOOKUP($A74, 'E4 TB Allocation Details'!$A$18:$L$205, MATCH("Misc ID", 'E4 TB Allocation Details'!$A$18:$L$18, 0),FALSE), 'E2 Allocators'!$B$15:$W$361, MATCH('O5 Details by Class &amp; Accounts'!BD$18, 'E2 Allocators'!$B$15:$W$15, 0),FALSE)*$E74), 0, VLOOKUP(VLOOKUP($A74, 'E4 TB Allocation Details'!$A$18:$L$205, MATCH("Misc ID", 'E4 TB Allocation Details'!$A$18:$L$18, 0),FALSE), 'E2 Allocators'!$B$15:$W$361, MATCH('O5 Details by Class &amp; Accounts'!BD$18, 'E2 Allocators'!$B$15:$W$15, 0),FALSE)*$E74)</f>
        <v>0</v>
      </c>
      <c r="BE74" s="1412">
        <f ca="1">IF(ISERROR(VLOOKUP(VLOOKUP($A74, 'E4 TB Allocation Details'!$A$18:$L$205, MATCH("Misc ID", 'E4 TB Allocation Details'!$A$18:$L$18, 0),FALSE), 'E2 Allocators'!$B$15:$W$361, MATCH('O5 Details by Class &amp; Accounts'!BE$18, 'E2 Allocators'!$B$15:$W$15, 0),FALSE)*$E74), 0, VLOOKUP(VLOOKUP($A74, 'E4 TB Allocation Details'!$A$18:$L$205, MATCH("Misc ID", 'E4 TB Allocation Details'!$A$18:$L$18, 0),FALSE), 'E2 Allocators'!$B$15:$W$361, MATCH('O5 Details by Class &amp; Accounts'!BE$18, 'E2 Allocators'!$B$15:$W$15, 0),FALSE)*$E74)</f>
        <v>0</v>
      </c>
      <c r="BF74" s="1412">
        <f ca="1">IF(ISERROR(VLOOKUP(VLOOKUP($A74, 'E4 TB Allocation Details'!$A$18:$L$205, MATCH("Misc ID", 'E4 TB Allocation Details'!$A$18:$L$18, 0),FALSE), 'E2 Allocators'!$B$15:$W$361, MATCH('O5 Details by Class &amp; Accounts'!BF$18, 'E2 Allocators'!$B$15:$W$15, 0),FALSE)*$E74), 0, VLOOKUP(VLOOKUP($A74, 'E4 TB Allocation Details'!$A$18:$L$205, MATCH("Misc ID", 'E4 TB Allocation Details'!$A$18:$L$18, 0),FALSE), 'E2 Allocators'!$B$15:$W$361, MATCH('O5 Details by Class &amp; Accounts'!BF$18, 'E2 Allocators'!$B$15:$W$15, 0),FALSE)*$E74)</f>
        <v>0</v>
      </c>
      <c r="BG74" s="1412">
        <f ca="1">IF(ISERROR(VLOOKUP(VLOOKUP($A74, 'E4 TB Allocation Details'!$A$18:$L$205, MATCH("Misc ID", 'E4 TB Allocation Details'!$A$18:$L$18, 0),FALSE), 'E2 Allocators'!$B$15:$W$361, MATCH('O5 Details by Class &amp; Accounts'!BG$18, 'E2 Allocators'!$B$15:$W$15, 0),FALSE)*$E74), 0, VLOOKUP(VLOOKUP($A74, 'E4 TB Allocation Details'!$A$18:$L$205, MATCH("Misc ID", 'E4 TB Allocation Details'!$A$18:$L$18, 0),FALSE), 'E2 Allocators'!$B$15:$W$361, MATCH('O5 Details by Class &amp; Accounts'!BG$18, 'E2 Allocators'!$B$15:$W$15, 0),FALSE)*$E74)</f>
        <v>0</v>
      </c>
      <c r="BH74" s="1412">
        <f ca="1">IF(ISERROR(VLOOKUP(VLOOKUP($A74, 'E4 TB Allocation Details'!$A$18:$L$205, MATCH("Misc ID", 'E4 TB Allocation Details'!$A$18:$L$18, 0),FALSE), 'E2 Allocators'!$B$15:$W$361, MATCH('O5 Details by Class &amp; Accounts'!BH$18, 'E2 Allocators'!$B$15:$W$15, 0),FALSE)*$E74), 0, VLOOKUP(VLOOKUP($A74, 'E4 TB Allocation Details'!$A$18:$L$205, MATCH("Misc ID", 'E4 TB Allocation Details'!$A$18:$L$18, 0),FALSE), 'E2 Allocators'!$B$15:$W$361, MATCH('O5 Details by Class &amp; Accounts'!BH$18, 'E2 Allocators'!$B$15:$W$15, 0),FALSE)*$E74)</f>
        <v>0</v>
      </c>
      <c r="BI74" s="1412">
        <f ca="1">IF(ISERROR(VLOOKUP(VLOOKUP($A74, 'E4 TB Allocation Details'!$A$18:$L$205, MATCH("Misc ID", 'E4 TB Allocation Details'!$A$18:$L$18, 0),FALSE), 'E2 Allocators'!$B$15:$W$361, MATCH('O5 Details by Class &amp; Accounts'!BI$18, 'E2 Allocators'!$B$15:$W$15, 0),FALSE)*$E74), 0, VLOOKUP(VLOOKUP($A74, 'E4 TB Allocation Details'!$A$18:$L$205, MATCH("Misc ID", 'E4 TB Allocation Details'!$A$18:$L$18, 0),FALSE), 'E2 Allocators'!$B$15:$W$361, MATCH('O5 Details by Class &amp; Accounts'!BI$18, 'E2 Allocators'!$B$15:$W$15, 0),FALSE)*$E74)</f>
        <v>0</v>
      </c>
      <c r="BJ74" s="1412">
        <f ca="1">IF(ISERROR(VLOOKUP(VLOOKUP($A74, 'E4 TB Allocation Details'!$A$18:$L$205, MATCH("Misc ID", 'E4 TB Allocation Details'!$A$18:$L$18, 0),FALSE), 'E2 Allocators'!$B$15:$W$361, MATCH('O5 Details by Class &amp; Accounts'!BJ$18, 'E2 Allocators'!$B$15:$W$15, 0),FALSE)*$E74), 0, VLOOKUP(VLOOKUP($A74, 'E4 TB Allocation Details'!$A$18:$L$205, MATCH("Misc ID", 'E4 TB Allocation Details'!$A$18:$L$18, 0),FALSE), 'E2 Allocators'!$B$15:$W$361, MATCH('O5 Details by Class &amp; Accounts'!BJ$18, 'E2 Allocators'!$B$15:$W$15, 0),FALSE)*$E74)</f>
        <v>0</v>
      </c>
      <c r="BK74" s="1412">
        <f ca="1">IF(ISERROR(VLOOKUP(VLOOKUP($A74, 'E4 TB Allocation Details'!$A$18:$L$205, MATCH("Misc ID", 'E4 TB Allocation Details'!$A$18:$L$18, 0),FALSE), 'E2 Allocators'!$B$15:$W$361, MATCH('O5 Details by Class &amp; Accounts'!BK$18, 'E2 Allocators'!$B$15:$W$15, 0),FALSE)*$E74), 0, VLOOKUP(VLOOKUP($A74, 'E4 TB Allocation Details'!$A$18:$L$205, MATCH("Misc ID", 'E4 TB Allocation Details'!$A$18:$L$18, 0),FALSE), 'E2 Allocators'!$B$15:$W$361, MATCH('O5 Details by Class &amp; Accounts'!BK$18, 'E2 Allocators'!$B$15:$W$15, 0),FALSE)*$E74)</f>
        <v>0</v>
      </c>
      <c r="BL74" s="1412">
        <f ca="1">IF(ISERROR(VLOOKUP(VLOOKUP($A74, 'E4 TB Allocation Details'!$A$18:$L$205, MATCH("Misc ID", 'E4 TB Allocation Details'!$A$18:$L$18, 0),FALSE), 'E2 Allocators'!$B$15:$W$361, MATCH('O5 Details by Class &amp; Accounts'!BL$18, 'E2 Allocators'!$B$15:$W$15, 0),FALSE)*$E74), 0, VLOOKUP(VLOOKUP($A74, 'E4 TB Allocation Details'!$A$18:$L$205, MATCH("Misc ID", 'E4 TB Allocation Details'!$A$18:$L$18, 0),FALSE), 'E2 Allocators'!$B$15:$W$361, MATCH('O5 Details by Class &amp; Accounts'!BL$18, 'E2 Allocators'!$B$15:$W$15, 0),FALSE)*$E74)</f>
        <v>0</v>
      </c>
      <c r="BM74" s="1412">
        <f ca="1">IF(ISERROR(VLOOKUP(VLOOKUP($A74, 'E4 TB Allocation Details'!$A$18:$L$205, MATCH("Misc ID", 'E4 TB Allocation Details'!$A$18:$L$18, 0),FALSE), 'E2 Allocators'!$B$15:$W$361, MATCH('O5 Details by Class &amp; Accounts'!BM$18, 'E2 Allocators'!$B$15:$W$15, 0),FALSE)*$E74), 0, VLOOKUP(VLOOKUP($A74, 'E4 TB Allocation Details'!$A$18:$L$205, MATCH("Misc ID", 'E4 TB Allocation Details'!$A$18:$L$18, 0),FALSE), 'E2 Allocators'!$B$15:$W$361, MATCH('O5 Details by Class &amp; Accounts'!BM$18, 'E2 Allocators'!$B$15:$W$15, 0),FALSE)*$E74)</f>
        <v>0</v>
      </c>
      <c r="BN74" s="1412">
        <f ca="1">IF(ISERROR(VLOOKUP(VLOOKUP($A74, 'E4 TB Allocation Details'!$A$18:$L$205, MATCH("Misc ID", 'E4 TB Allocation Details'!$A$18:$L$18, 0),FALSE), 'E2 Allocators'!$B$15:$W$361, MATCH('O5 Details by Class &amp; Accounts'!BN$18, 'E2 Allocators'!$B$15:$W$15, 0),FALSE)*$E74), 0, VLOOKUP(VLOOKUP($A74, 'E4 TB Allocation Details'!$A$18:$L$205, MATCH("Misc ID", 'E4 TB Allocation Details'!$A$18:$L$18, 0),FALSE), 'E2 Allocators'!$B$15:$W$361, MATCH('O5 Details by Class &amp; Accounts'!BN$18, 'E2 Allocators'!$B$15:$W$15, 0),FALSE)*$E74)</f>
        <v>0</v>
      </c>
      <c r="BO74" s="1412">
        <f ca="1">IF(ISERROR(VLOOKUP(VLOOKUP($A74, 'E4 TB Allocation Details'!$A$18:$L$205, MATCH("Misc ID", 'E4 TB Allocation Details'!$A$18:$L$18, 0),FALSE), 'E2 Allocators'!$B$15:$W$361, MATCH('O5 Details by Class &amp; Accounts'!BO$18, 'E2 Allocators'!$B$15:$W$15, 0),FALSE)*$E74), 0, VLOOKUP(VLOOKUP($A74, 'E4 TB Allocation Details'!$A$18:$L$205, MATCH("Misc ID", 'E4 TB Allocation Details'!$A$18:$L$18, 0),FALSE), 'E2 Allocators'!$B$15:$W$361, MATCH('O5 Details by Class &amp; Accounts'!BO$18, 'E2 Allocators'!$B$15:$W$15, 0),FALSE)*$E74)</f>
        <v>0</v>
      </c>
      <c r="BP74" s="1412">
        <f ca="1">IF(ISERROR(VLOOKUP(VLOOKUP($A74, 'E4 TB Allocation Details'!$A$18:$L$205, MATCH("Misc ID", 'E4 TB Allocation Details'!$A$18:$L$18, 0),FALSE), 'E2 Allocators'!$B$15:$W$361, MATCH('O5 Details by Class &amp; Accounts'!BP$18, 'E2 Allocators'!$B$15:$W$15, 0),FALSE)*$E74), 0, VLOOKUP(VLOOKUP($A74, 'E4 TB Allocation Details'!$A$18:$L$205, MATCH("Misc ID", 'E4 TB Allocation Details'!$A$18:$L$18, 0),FALSE), 'E2 Allocators'!$B$15:$W$361, MATCH('O5 Details by Class &amp; Accounts'!BP$18, 'E2 Allocators'!$B$15:$W$15, 0),FALSE)*$E74)</f>
        <v>0</v>
      </c>
      <c r="BQ74" s="1412">
        <f ca="1">IF(ISERROR(VLOOKUP(VLOOKUP($A74, 'E4 TB Allocation Details'!$A$18:$L$205, MATCH("Misc ID", 'E4 TB Allocation Details'!$A$18:$L$18, 0),FALSE), 'E2 Allocators'!$B$15:$W$361, MATCH('O5 Details by Class &amp; Accounts'!BQ$18, 'E2 Allocators'!$B$15:$W$15, 0),FALSE)*$E74), 0, VLOOKUP(VLOOKUP($A74, 'E4 TB Allocation Details'!$A$18:$L$205, MATCH("Misc ID", 'E4 TB Allocation Details'!$A$18:$L$18, 0),FALSE), 'E2 Allocators'!$B$15:$W$361, MATCH('O5 Details by Class &amp; Accounts'!BQ$18, 'E2 Allocators'!$B$15:$W$15, 0),FALSE)*$E74)</f>
        <v>0</v>
      </c>
      <c r="BR74" s="1412">
        <f ca="1">IF(ISERROR(VLOOKUP(VLOOKUP($A74, 'E4 TB Allocation Details'!$A$18:$L$205, MATCH("Misc ID", 'E4 TB Allocation Details'!$A$18:$L$18, 0),FALSE), 'E2 Allocators'!$B$15:$W$361, MATCH('O5 Details by Class &amp; Accounts'!BR$18, 'E2 Allocators'!$B$15:$W$15, 0),FALSE)*$E74), 0, VLOOKUP(VLOOKUP($A74, 'E4 TB Allocation Details'!$A$18:$L$205, MATCH("Misc ID", 'E4 TB Allocation Details'!$A$18:$L$18, 0),FALSE), 'E2 Allocators'!$B$15:$W$361, MATCH('O5 Details by Class &amp; Accounts'!BR$18, 'E2 Allocators'!$B$15:$W$15, 0),FALSE)*$E74)</f>
        <v>0</v>
      </c>
      <c r="BS74" s="1412">
        <f t="shared" si="11"/>
        <v>0</v>
      </c>
      <c r="BT74" s="1412">
        <f ca="1">IF(ISERROR(VLOOKUP(VLOOKUP($A74, 'E4 TB Allocation Details'!$A$18:$L$205, MATCH("A &amp; G ID", 'E4 TB Allocation Details'!$A$18:$L$18, 0),FALSE), 'E2 Allocators'!$B$15:$W$361, MATCH('O5 Details by Class &amp; Accounts'!BT$18, 'E2 Allocators'!$B$15:$W$15, 0),FALSE)*$E74), 0, VLOOKUP(VLOOKUP($A74, 'E4 TB Allocation Details'!$A$18:$L$205, MATCH("A &amp; G ID", 'E4 TB Allocation Details'!$A$18:$L$18, 0),FALSE), 'E2 Allocators'!$B$15:$W$361, MATCH('O5 Details by Class &amp; Accounts'!BT$18, 'E2 Allocators'!$B$15:$W$15, 0),FALSE)*$E74)</f>
        <v>0</v>
      </c>
      <c r="BU74" s="1412">
        <f ca="1">IF(ISERROR(VLOOKUP(VLOOKUP($A74, 'E4 TB Allocation Details'!$A$18:$L$205, MATCH("A &amp; G ID", 'E4 TB Allocation Details'!$A$18:$L$18, 0),FALSE), 'E2 Allocators'!$B$15:$W$361, MATCH('O5 Details by Class &amp; Accounts'!BU$18, 'E2 Allocators'!$B$15:$W$15, 0),FALSE)*$E74), 0, VLOOKUP(VLOOKUP($A74, 'E4 TB Allocation Details'!$A$18:$L$205, MATCH("A &amp; G ID", 'E4 TB Allocation Details'!$A$18:$L$18, 0),FALSE), 'E2 Allocators'!$B$15:$W$361, MATCH('O5 Details by Class &amp; Accounts'!BU$18, 'E2 Allocators'!$B$15:$W$15, 0),FALSE)*$E74)</f>
        <v>0</v>
      </c>
      <c r="BV74" s="1412">
        <f ca="1">IF(ISERROR(VLOOKUP(VLOOKUP($A74, 'E4 TB Allocation Details'!$A$18:$L$205, MATCH("A &amp; G ID", 'E4 TB Allocation Details'!$A$18:$L$18, 0),FALSE), 'E2 Allocators'!$B$15:$W$361, MATCH('O5 Details by Class &amp; Accounts'!BV$18, 'E2 Allocators'!$B$15:$W$15, 0),FALSE)*$E74), 0, VLOOKUP(VLOOKUP($A74, 'E4 TB Allocation Details'!$A$18:$L$205, MATCH("A &amp; G ID", 'E4 TB Allocation Details'!$A$18:$L$18, 0),FALSE), 'E2 Allocators'!$B$15:$W$361, MATCH('O5 Details by Class &amp; Accounts'!BV$18, 'E2 Allocators'!$B$15:$W$15, 0),FALSE)*$E74)</f>
        <v>0</v>
      </c>
      <c r="BW74" s="1412">
        <f ca="1">IF(ISERROR(VLOOKUP(VLOOKUP($A74, 'E4 TB Allocation Details'!$A$18:$L$205, MATCH("A &amp; G ID", 'E4 TB Allocation Details'!$A$18:$L$18, 0),FALSE), 'E2 Allocators'!$B$15:$W$361, MATCH('O5 Details by Class &amp; Accounts'!BW$18, 'E2 Allocators'!$B$15:$W$15, 0),FALSE)*$E74), 0, VLOOKUP(VLOOKUP($A74, 'E4 TB Allocation Details'!$A$18:$L$205, MATCH("A &amp; G ID", 'E4 TB Allocation Details'!$A$18:$L$18, 0),FALSE), 'E2 Allocators'!$B$15:$W$361, MATCH('O5 Details by Class &amp; Accounts'!BW$18, 'E2 Allocators'!$B$15:$W$15, 0),FALSE)*$E74)</f>
        <v>0</v>
      </c>
      <c r="BX74" s="1412">
        <f ca="1">IF(ISERROR(VLOOKUP(VLOOKUP($A74, 'E4 TB Allocation Details'!$A$18:$L$205, MATCH("A &amp; G ID", 'E4 TB Allocation Details'!$A$18:$L$18, 0),FALSE), 'E2 Allocators'!$B$15:$W$361, MATCH('O5 Details by Class &amp; Accounts'!BX$18, 'E2 Allocators'!$B$15:$W$15, 0),FALSE)*$E74), 0, VLOOKUP(VLOOKUP($A74, 'E4 TB Allocation Details'!$A$18:$L$205, MATCH("A &amp; G ID", 'E4 TB Allocation Details'!$A$18:$L$18, 0),FALSE), 'E2 Allocators'!$B$15:$W$361, MATCH('O5 Details by Class &amp; Accounts'!BX$18, 'E2 Allocators'!$B$15:$W$15, 0),FALSE)*$E74)</f>
        <v>0</v>
      </c>
      <c r="BY74" s="1412">
        <f ca="1">IF(ISERROR(VLOOKUP(VLOOKUP($A74, 'E4 TB Allocation Details'!$A$18:$L$205, MATCH("A &amp; G ID", 'E4 TB Allocation Details'!$A$18:$L$18, 0),FALSE), 'E2 Allocators'!$B$15:$W$361, MATCH('O5 Details by Class &amp; Accounts'!BY$18, 'E2 Allocators'!$B$15:$W$15, 0),FALSE)*$E74), 0, VLOOKUP(VLOOKUP($A74, 'E4 TB Allocation Details'!$A$18:$L$205, MATCH("A &amp; G ID", 'E4 TB Allocation Details'!$A$18:$L$18, 0),FALSE), 'E2 Allocators'!$B$15:$W$361, MATCH('O5 Details by Class &amp; Accounts'!BY$18, 'E2 Allocators'!$B$15:$W$15, 0),FALSE)*$E74)</f>
        <v>0</v>
      </c>
      <c r="BZ74" s="1412">
        <f ca="1">IF(ISERROR(VLOOKUP(VLOOKUP($A74, 'E4 TB Allocation Details'!$A$18:$L$205, MATCH("A &amp; G ID", 'E4 TB Allocation Details'!$A$18:$L$18, 0),FALSE), 'E2 Allocators'!$B$15:$W$361, MATCH('O5 Details by Class &amp; Accounts'!BZ$18, 'E2 Allocators'!$B$15:$W$15, 0),FALSE)*$E74), 0, VLOOKUP(VLOOKUP($A74, 'E4 TB Allocation Details'!$A$18:$L$205, MATCH("A &amp; G ID", 'E4 TB Allocation Details'!$A$18:$L$18, 0),FALSE), 'E2 Allocators'!$B$15:$W$361, MATCH('O5 Details by Class &amp; Accounts'!BZ$18, 'E2 Allocators'!$B$15:$W$15, 0),FALSE)*$E74)</f>
        <v>0</v>
      </c>
      <c r="CA74" s="1412">
        <f ca="1">IF(ISERROR(VLOOKUP(VLOOKUP($A74, 'E4 TB Allocation Details'!$A$18:$L$205, MATCH("A &amp; G ID", 'E4 TB Allocation Details'!$A$18:$L$18, 0),FALSE), 'E2 Allocators'!$B$15:$W$361, MATCH('O5 Details by Class &amp; Accounts'!CA$18, 'E2 Allocators'!$B$15:$W$15, 0),FALSE)*$E74), 0, VLOOKUP(VLOOKUP($A74, 'E4 TB Allocation Details'!$A$18:$L$205, MATCH("A &amp; G ID", 'E4 TB Allocation Details'!$A$18:$L$18, 0),FALSE), 'E2 Allocators'!$B$15:$W$361, MATCH('O5 Details by Class &amp; Accounts'!CA$18, 'E2 Allocators'!$B$15:$W$15, 0),FALSE)*$E74)</f>
        <v>0</v>
      </c>
      <c r="CB74" s="1412">
        <f ca="1">IF(ISERROR(VLOOKUP(VLOOKUP($A74, 'E4 TB Allocation Details'!$A$18:$L$205, MATCH("A &amp; G ID", 'E4 TB Allocation Details'!$A$18:$L$18, 0),FALSE), 'E2 Allocators'!$B$15:$W$361, MATCH('O5 Details by Class &amp; Accounts'!CB$18, 'E2 Allocators'!$B$15:$W$15, 0),FALSE)*$E74), 0, VLOOKUP(VLOOKUP($A74, 'E4 TB Allocation Details'!$A$18:$L$205, MATCH("A &amp; G ID", 'E4 TB Allocation Details'!$A$18:$L$18, 0),FALSE), 'E2 Allocators'!$B$15:$W$361, MATCH('O5 Details by Class &amp; Accounts'!CB$18, 'E2 Allocators'!$B$15:$W$15, 0),FALSE)*$E74)</f>
        <v>0</v>
      </c>
      <c r="CC74" s="1412">
        <f ca="1">IF(ISERROR(VLOOKUP(VLOOKUP($A74, 'E4 TB Allocation Details'!$A$18:$L$205, MATCH("A &amp; G ID", 'E4 TB Allocation Details'!$A$18:$L$18, 0),FALSE), 'E2 Allocators'!$B$15:$W$361, MATCH('O5 Details by Class &amp; Accounts'!CC$18, 'E2 Allocators'!$B$15:$W$15, 0),FALSE)*$E74), 0, VLOOKUP(VLOOKUP($A74, 'E4 TB Allocation Details'!$A$18:$L$205, MATCH("A &amp; G ID", 'E4 TB Allocation Details'!$A$18:$L$18, 0),FALSE), 'E2 Allocators'!$B$15:$W$361, MATCH('O5 Details by Class &amp; Accounts'!CC$18, 'E2 Allocators'!$B$15:$W$15, 0),FALSE)*$E74)</f>
        <v>0</v>
      </c>
      <c r="CD74" s="1412">
        <f ca="1">IF(ISERROR(VLOOKUP(VLOOKUP($A74, 'E4 TB Allocation Details'!$A$18:$L$205, MATCH("A &amp; G ID", 'E4 TB Allocation Details'!$A$18:$L$18, 0),FALSE), 'E2 Allocators'!$B$15:$W$361, MATCH('O5 Details by Class &amp; Accounts'!CD$18, 'E2 Allocators'!$B$15:$W$15, 0),FALSE)*$E74), 0, VLOOKUP(VLOOKUP($A74, 'E4 TB Allocation Details'!$A$18:$L$205, MATCH("A &amp; G ID", 'E4 TB Allocation Details'!$A$18:$L$18, 0),FALSE), 'E2 Allocators'!$B$15:$W$361, MATCH('O5 Details by Class &amp; Accounts'!CD$18, 'E2 Allocators'!$B$15:$W$15, 0),FALSE)*$E74)</f>
        <v>0</v>
      </c>
      <c r="CE74" s="1412">
        <f ca="1">IF(ISERROR(VLOOKUP(VLOOKUP($A74, 'E4 TB Allocation Details'!$A$18:$L$205, MATCH("A &amp; G ID", 'E4 TB Allocation Details'!$A$18:$L$18, 0),FALSE), 'E2 Allocators'!$B$15:$W$361, MATCH('O5 Details by Class &amp; Accounts'!CE$18, 'E2 Allocators'!$B$15:$W$15, 0),FALSE)*$E74), 0, VLOOKUP(VLOOKUP($A74, 'E4 TB Allocation Details'!$A$18:$L$205, MATCH("A &amp; G ID", 'E4 TB Allocation Details'!$A$18:$L$18, 0),FALSE), 'E2 Allocators'!$B$15:$W$361, MATCH('O5 Details by Class &amp; Accounts'!CE$18, 'E2 Allocators'!$B$15:$W$15, 0),FALSE)*$E74)</f>
        <v>0</v>
      </c>
      <c r="CF74" s="1412">
        <f ca="1">IF(ISERROR(VLOOKUP(VLOOKUP($A74, 'E4 TB Allocation Details'!$A$18:$L$205, MATCH("A &amp; G ID", 'E4 TB Allocation Details'!$A$18:$L$18, 0),FALSE), 'E2 Allocators'!$B$15:$W$361, MATCH('O5 Details by Class &amp; Accounts'!CF$18, 'E2 Allocators'!$B$15:$W$15, 0),FALSE)*$E74), 0, VLOOKUP(VLOOKUP($A74, 'E4 TB Allocation Details'!$A$18:$L$205, MATCH("A &amp; G ID", 'E4 TB Allocation Details'!$A$18:$L$18, 0),FALSE), 'E2 Allocators'!$B$15:$W$361, MATCH('O5 Details by Class &amp; Accounts'!CF$18, 'E2 Allocators'!$B$15:$W$15, 0),FALSE)*$E74)</f>
        <v>0</v>
      </c>
      <c r="CG74" s="1412">
        <f ca="1">IF(ISERROR(VLOOKUP(VLOOKUP($A74, 'E4 TB Allocation Details'!$A$18:$L$205, MATCH("A &amp; G ID", 'E4 TB Allocation Details'!$A$18:$L$18, 0),FALSE), 'E2 Allocators'!$B$15:$W$361, MATCH('O5 Details by Class &amp; Accounts'!CG$18, 'E2 Allocators'!$B$15:$W$15, 0),FALSE)*$E74), 0, VLOOKUP(VLOOKUP($A74, 'E4 TB Allocation Details'!$A$18:$L$205, MATCH("A &amp; G ID", 'E4 TB Allocation Details'!$A$18:$L$18, 0),FALSE), 'E2 Allocators'!$B$15:$W$361, MATCH('O5 Details by Class &amp; Accounts'!CG$18, 'E2 Allocators'!$B$15:$W$15, 0),FALSE)*$E74)</f>
        <v>0</v>
      </c>
      <c r="CH74" s="1412">
        <f ca="1">IF(ISERROR(VLOOKUP(VLOOKUP($A74, 'E4 TB Allocation Details'!$A$18:$L$205, MATCH("A &amp; G ID", 'E4 TB Allocation Details'!$A$18:$L$18, 0),FALSE), 'E2 Allocators'!$B$15:$W$361, MATCH('O5 Details by Class &amp; Accounts'!CH$18, 'E2 Allocators'!$B$15:$W$15, 0),FALSE)*$E74), 0, VLOOKUP(VLOOKUP($A74, 'E4 TB Allocation Details'!$A$18:$L$205, MATCH("A &amp; G ID", 'E4 TB Allocation Details'!$A$18:$L$18, 0),FALSE), 'E2 Allocators'!$B$15:$W$361, MATCH('O5 Details by Class &amp; Accounts'!CH$18, 'E2 Allocators'!$B$15:$W$15, 0),FALSE)*$E74)</f>
        <v>0</v>
      </c>
      <c r="CI74" s="1412">
        <f ca="1">IF(ISERROR(VLOOKUP(VLOOKUP($A74, 'E4 TB Allocation Details'!$A$18:$L$205, MATCH("A &amp; G ID", 'E4 TB Allocation Details'!$A$18:$L$18, 0),FALSE), 'E2 Allocators'!$B$15:$W$361, MATCH('O5 Details by Class &amp; Accounts'!CI$18, 'E2 Allocators'!$B$15:$W$15, 0),FALSE)*$E74), 0, VLOOKUP(VLOOKUP($A74, 'E4 TB Allocation Details'!$A$18:$L$205, MATCH("A &amp; G ID", 'E4 TB Allocation Details'!$A$18:$L$18, 0),FALSE), 'E2 Allocators'!$B$15:$W$361, MATCH('O5 Details by Class &amp; Accounts'!CI$18, 'E2 Allocators'!$B$15:$W$15, 0),FALSE)*$E74)</f>
        <v>0</v>
      </c>
      <c r="CJ74" s="1412">
        <f ca="1">IF(ISERROR(VLOOKUP(VLOOKUP($A74, 'E4 TB Allocation Details'!$A$18:$L$205, MATCH("A &amp; G ID", 'E4 TB Allocation Details'!$A$18:$L$18, 0),FALSE), 'E2 Allocators'!$B$15:$W$361, MATCH('O5 Details by Class &amp; Accounts'!CJ$18, 'E2 Allocators'!$B$15:$W$15, 0),FALSE)*$E74), 0, VLOOKUP(VLOOKUP($A74, 'E4 TB Allocation Details'!$A$18:$L$205, MATCH("A &amp; G ID", 'E4 TB Allocation Details'!$A$18:$L$18, 0),FALSE), 'E2 Allocators'!$B$15:$W$361, MATCH('O5 Details by Class &amp; Accounts'!CJ$18, 'E2 Allocators'!$B$15:$W$15, 0),FALSE)*$E74)</f>
        <v>0</v>
      </c>
      <c r="CK74" s="1412">
        <f ca="1">IF(ISERROR(VLOOKUP(VLOOKUP($A74, 'E4 TB Allocation Details'!$A$18:$L$205, MATCH("A &amp; G ID", 'E4 TB Allocation Details'!$A$18:$L$18, 0),FALSE), 'E2 Allocators'!$B$15:$W$361, MATCH('O5 Details by Class &amp; Accounts'!CK$18, 'E2 Allocators'!$B$15:$W$15, 0),FALSE)*$E74), 0, VLOOKUP(VLOOKUP($A74, 'E4 TB Allocation Details'!$A$18:$L$205, MATCH("A &amp; G ID", 'E4 TB Allocation Details'!$A$18:$L$18, 0),FALSE), 'E2 Allocators'!$B$15:$W$361, MATCH('O5 Details by Class &amp; Accounts'!CK$18, 'E2 Allocators'!$B$15:$W$15, 0),FALSE)*$E74)</f>
        <v>0</v>
      </c>
      <c r="CL74" s="1412">
        <f ca="1">IF(ISERROR(VLOOKUP(VLOOKUP($A74, 'E4 TB Allocation Details'!$A$18:$L$205, MATCH("A &amp; G ID", 'E4 TB Allocation Details'!$A$18:$L$18, 0),FALSE), 'E2 Allocators'!$B$15:$W$361, MATCH('O5 Details by Class &amp; Accounts'!CL$18, 'E2 Allocators'!$B$15:$W$15, 0),FALSE)*$E74), 0, VLOOKUP(VLOOKUP($A74, 'E4 TB Allocation Details'!$A$18:$L$205, MATCH("A &amp; G ID", 'E4 TB Allocation Details'!$A$18:$L$18, 0),FALSE), 'E2 Allocators'!$B$15:$W$361, MATCH('O5 Details by Class &amp; Accounts'!CL$18, 'E2 Allocators'!$B$15:$W$15, 0),FALSE)*$E74)</f>
        <v>0</v>
      </c>
      <c r="CM74" s="1412">
        <f ca="1">IF(ISERROR(VLOOKUP(VLOOKUP($A74, 'E4 TB Allocation Details'!$A$18:$L$205, MATCH("A &amp; G ID", 'E4 TB Allocation Details'!$A$18:$L$18, 0),FALSE), 'E2 Allocators'!$B$15:$W$361, MATCH('O5 Details by Class &amp; Accounts'!CM$18, 'E2 Allocators'!$B$15:$W$15, 0),FALSE)*$E74), 0, VLOOKUP(VLOOKUP($A74, 'E4 TB Allocation Details'!$A$18:$L$205, MATCH("A &amp; G ID", 'E4 TB Allocation Details'!$A$18:$L$18, 0),FALSE), 'E2 Allocators'!$B$15:$W$361, MATCH('O5 Details by Class &amp; Accounts'!CM$18, 'E2 Allocators'!$B$15:$W$15, 0),FALSE)*$E74)</f>
        <v>0</v>
      </c>
      <c r="CN74" s="1412">
        <f t="shared" si="12"/>
        <v>0</v>
      </c>
      <c r="CO74" s="1792">
        <f t="shared" si="7"/>
        <v>0</v>
      </c>
      <c r="CQ74" s="2087" t="s">
        <v>343</v>
      </c>
    </row>
    <row r="75" spans="1:95" s="81" customFormat="1" ht="25.5">
      <c r="A75" s="1170">
        <v>1975</v>
      </c>
      <c r="B75" s="452" t="s">
        <v>1282</v>
      </c>
      <c r="C75" s="1789">
        <f ca="1">IF(ISERROR(VLOOKUP($A75,'I3 TB Data'!$A$23:$H$458,MATCH('O5 Details by Class &amp; Accounts'!$C$18, 'I3 TB Data'!$A$23:$H$23,0),0)), 0, VLOOKUP($A75,'I3 TB Data'!$A$23:$H$458,MATCH('O5 Details by Class &amp; Accounts'!$C$18,'I3 TB Data'!$A$23:$H$23,0),0))</f>
        <v>0</v>
      </c>
      <c r="D75" s="1790">
        <f ca="1">'I4 BO ASSETS'!E76</f>
        <v>0</v>
      </c>
      <c r="E75" s="1789">
        <f t="shared" si="6"/>
        <v>0</v>
      </c>
      <c r="F75" s="1791">
        <f ca="1">IF(ISERROR(VLOOKUP($A75, 'E1 Categorization'!A33:E122, MATCH("Customer Component", 'E1 Categorization'!$A$33:$E$33,0), 0)), 0, IF(VLOOKUP($A75, 'E1 Categorization'!A33:E122, MATCH("Customer Component", 'E1 Categorization'!$A$33:$E$33,0), 0)=0, 'O5 Details by Class &amp; Accounts'!$E75, IF(AND(VLOOKUP($A75, 'E1 Categorization'!A33:E122, MATCH("Customer Component", 'E1 Categorization'!$A$33:$E$33,0), 0) &gt;0, VLOOKUP($A75, 'E1 Categorization'!A33:E122, MATCH("Customer Component", 'E1 Categorization'!$A$33:$E$33,0), 0)&lt;1), 'O5 Details by Class &amp; Accounts'!$E75*(1-VLOOKUP($A75, 'E1 Categorization'!A33:E122, MATCH("Customer Component", 'E1 Categorization'!$A$33:$E$33,0), 0)), 0)))</f>
        <v>0</v>
      </c>
      <c r="G75" s="1791">
        <f ca="1">IF(ISERROR(VLOOKUP($A75, 'E1 Categorization'!A33:E122, MATCH("Customer Component", 'E1 Categorization'!$A$33:$E$33,0), 0)),0, IF(VLOOKUP($A75, 'E1 Categorization'!A33:E122, MATCH("Customer Component", 'E1 Categorization'!$A$33:$E$33,0), 0)=0, 0, IF(AND(VLOOKUP($A75, 'E1 Categorization'!A33:E122, MATCH("Customer Component", 'E1 Categorization'!$A$33:$E$33,0), 0) &gt;0, VLOOKUP($A75, 'E1 Categorization'!A33:E122, MATCH("Customer Component", 'E1 Categorization'!$A$33:$E$33,0), 0)&lt;1), 'O5 Details by Class &amp; Accounts'!$E75*(VLOOKUP($A75, 'E1 Categorization'!A33:E122, MATCH("Customer Component", 'E1 Categorization'!$A$33:$E$33,0), 0)), 'O5 Details by Class &amp; Accounts'!$E75)))</f>
        <v>0</v>
      </c>
      <c r="H75" s="1412">
        <f t="shared" si="8"/>
        <v>0</v>
      </c>
      <c r="I75" s="1412">
        <f ca="1">IF(ISERROR(VLOOKUP(VLOOKUP($A75, 'E4 TB Allocation Details'!$A$18:$L$205, MATCH("Demand ID", 'E4 TB Allocation Details'!$A$18:$L$18, 0),FALSE), 'E2 Allocators'!$B$15:$W$361, MATCH('O5 Details by Class &amp; Accounts'!I$18, 'E2 Allocators'!$B$15:$W$15, 0),FALSE)*$F75), 0, VLOOKUP(VLOOKUP($A75, 'E4 TB Allocation Details'!$A$18:$L$205, MATCH("Demand ID", 'E4 TB Allocation Details'!$A$18:$L$18, 0),FALSE), 'E2 Allocators'!$B$15:$W$361, MATCH('O5 Details by Class &amp; Accounts'!I$18, 'E2 Allocators'!$B$15:$W$15, 0),FALSE)*$F75)</f>
        <v>0</v>
      </c>
      <c r="J75" s="1412">
        <f ca="1">IF(ISERROR(VLOOKUP(VLOOKUP($A75, 'E4 TB Allocation Details'!$A$18:$L$205, MATCH("Demand ID", 'E4 TB Allocation Details'!$A$18:$L$18, 0),FALSE), 'E2 Allocators'!$B$15:$W$361, MATCH('O5 Details by Class &amp; Accounts'!J$18, 'E2 Allocators'!$B$15:$W$15, 0),FALSE)*$F75), 0, VLOOKUP(VLOOKUP($A75, 'E4 TB Allocation Details'!$A$18:$L$205, MATCH("Demand ID", 'E4 TB Allocation Details'!$A$18:$L$18, 0),FALSE), 'E2 Allocators'!$B$15:$W$361, MATCH('O5 Details by Class &amp; Accounts'!J$18, 'E2 Allocators'!$B$15:$W$15, 0),FALSE)*$F75)</f>
        <v>0</v>
      </c>
      <c r="K75" s="1412">
        <f ca="1">IF(ISERROR(VLOOKUP(VLOOKUP($A75, 'E4 TB Allocation Details'!$A$18:$L$205, MATCH("Demand ID", 'E4 TB Allocation Details'!$A$18:$L$18, 0),FALSE), 'E2 Allocators'!$B$15:$W$361, MATCH('O5 Details by Class &amp; Accounts'!K$18, 'E2 Allocators'!$B$15:$W$15, 0),FALSE)*$F75), 0, VLOOKUP(VLOOKUP($A75, 'E4 TB Allocation Details'!$A$18:$L$205, MATCH("Demand ID", 'E4 TB Allocation Details'!$A$18:$L$18, 0),FALSE), 'E2 Allocators'!$B$15:$W$361, MATCH('O5 Details by Class &amp; Accounts'!K$18, 'E2 Allocators'!$B$15:$W$15, 0),FALSE)*$F75)</f>
        <v>0</v>
      </c>
      <c r="L75" s="1412">
        <f ca="1">IF(ISERROR(VLOOKUP(VLOOKUP($A75, 'E4 TB Allocation Details'!$A$18:$L$205, MATCH("Demand ID", 'E4 TB Allocation Details'!$A$18:$L$18, 0),FALSE), 'E2 Allocators'!$B$15:$W$361, MATCH('O5 Details by Class &amp; Accounts'!L$18, 'E2 Allocators'!$B$15:$W$15, 0),FALSE)*$F75), 0, VLOOKUP(VLOOKUP($A75, 'E4 TB Allocation Details'!$A$18:$L$205, MATCH("Demand ID", 'E4 TB Allocation Details'!$A$18:$L$18, 0),FALSE), 'E2 Allocators'!$B$15:$W$361, MATCH('O5 Details by Class &amp; Accounts'!L$18, 'E2 Allocators'!$B$15:$W$15, 0),FALSE)*$F75)</f>
        <v>0</v>
      </c>
      <c r="M75" s="1412">
        <f ca="1">IF(ISERROR(VLOOKUP(VLOOKUP($A75, 'E4 TB Allocation Details'!$A$18:$L$205, MATCH("Demand ID", 'E4 TB Allocation Details'!$A$18:$L$18, 0),FALSE), 'E2 Allocators'!$B$15:$W$361, MATCH('O5 Details by Class &amp; Accounts'!M$18, 'E2 Allocators'!$B$15:$W$15, 0),FALSE)*$F75), 0, VLOOKUP(VLOOKUP($A75, 'E4 TB Allocation Details'!$A$18:$L$205, MATCH("Demand ID", 'E4 TB Allocation Details'!$A$18:$L$18, 0),FALSE), 'E2 Allocators'!$B$15:$W$361, MATCH('O5 Details by Class &amp; Accounts'!M$18, 'E2 Allocators'!$B$15:$W$15, 0),FALSE)*$F75)</f>
        <v>0</v>
      </c>
      <c r="N75" s="1412">
        <f ca="1">IF(ISERROR(VLOOKUP(VLOOKUP($A75, 'E4 TB Allocation Details'!$A$18:$L$205, MATCH("Demand ID", 'E4 TB Allocation Details'!$A$18:$L$18, 0),FALSE), 'E2 Allocators'!$B$15:$W$361, MATCH('O5 Details by Class &amp; Accounts'!N$18, 'E2 Allocators'!$B$15:$W$15, 0),FALSE)*$F75), 0, VLOOKUP(VLOOKUP($A75, 'E4 TB Allocation Details'!$A$18:$L$205, MATCH("Demand ID", 'E4 TB Allocation Details'!$A$18:$L$18, 0),FALSE), 'E2 Allocators'!$B$15:$W$361, MATCH('O5 Details by Class &amp; Accounts'!N$18, 'E2 Allocators'!$B$15:$W$15, 0),FALSE)*$F75)</f>
        <v>0</v>
      </c>
      <c r="O75" s="1412">
        <f ca="1">IF(ISERROR(VLOOKUP(VLOOKUP($A75, 'E4 TB Allocation Details'!$A$18:$L$205, MATCH("Demand ID", 'E4 TB Allocation Details'!$A$18:$L$18, 0),FALSE), 'E2 Allocators'!$B$15:$W$361, MATCH('O5 Details by Class &amp; Accounts'!O$18, 'E2 Allocators'!$B$15:$W$15, 0),FALSE)*$F75), 0, VLOOKUP(VLOOKUP($A75, 'E4 TB Allocation Details'!$A$18:$L$205, MATCH("Demand ID", 'E4 TB Allocation Details'!$A$18:$L$18, 0),FALSE), 'E2 Allocators'!$B$15:$W$361, MATCH('O5 Details by Class &amp; Accounts'!O$18, 'E2 Allocators'!$B$15:$W$15, 0),FALSE)*$F75)</f>
        <v>0</v>
      </c>
      <c r="P75" s="1412">
        <f ca="1">IF(ISERROR(VLOOKUP(VLOOKUP($A75, 'E4 TB Allocation Details'!$A$18:$L$205, MATCH("Demand ID", 'E4 TB Allocation Details'!$A$18:$L$18, 0),FALSE), 'E2 Allocators'!$B$15:$W$361, MATCH('O5 Details by Class &amp; Accounts'!P$18, 'E2 Allocators'!$B$15:$W$15, 0),FALSE)*$F75), 0, VLOOKUP(VLOOKUP($A75, 'E4 TB Allocation Details'!$A$18:$L$205, MATCH("Demand ID", 'E4 TB Allocation Details'!$A$18:$L$18, 0),FALSE), 'E2 Allocators'!$B$15:$W$361, MATCH('O5 Details by Class &amp; Accounts'!P$18, 'E2 Allocators'!$B$15:$W$15, 0),FALSE)*$F75)</f>
        <v>0</v>
      </c>
      <c r="Q75" s="1412">
        <f ca="1">IF(ISERROR(VLOOKUP(VLOOKUP($A75, 'E4 TB Allocation Details'!$A$18:$L$205, MATCH("Demand ID", 'E4 TB Allocation Details'!$A$18:$L$18, 0),FALSE), 'E2 Allocators'!$B$15:$W$361, MATCH('O5 Details by Class &amp; Accounts'!Q$18, 'E2 Allocators'!$B$15:$W$15, 0),FALSE)*$F75), 0, VLOOKUP(VLOOKUP($A75, 'E4 TB Allocation Details'!$A$18:$L$205, MATCH("Demand ID", 'E4 TB Allocation Details'!$A$18:$L$18, 0),FALSE), 'E2 Allocators'!$B$15:$W$361, MATCH('O5 Details by Class &amp; Accounts'!Q$18, 'E2 Allocators'!$B$15:$W$15, 0),FALSE)*$F75)</f>
        <v>0</v>
      </c>
      <c r="R75" s="1412">
        <f ca="1">IF(ISERROR(VLOOKUP(VLOOKUP($A75, 'E4 TB Allocation Details'!$A$18:$L$205, MATCH("Demand ID", 'E4 TB Allocation Details'!$A$18:$L$18, 0),FALSE), 'E2 Allocators'!$B$15:$W$361, MATCH('O5 Details by Class &amp; Accounts'!R$18, 'E2 Allocators'!$B$15:$W$15, 0),FALSE)*$F75), 0, VLOOKUP(VLOOKUP($A75, 'E4 TB Allocation Details'!$A$18:$L$205, MATCH("Demand ID", 'E4 TB Allocation Details'!$A$18:$L$18, 0),FALSE), 'E2 Allocators'!$B$15:$W$361, MATCH('O5 Details by Class &amp; Accounts'!R$18, 'E2 Allocators'!$B$15:$W$15, 0),FALSE)*$F75)</f>
        <v>0</v>
      </c>
      <c r="S75" s="1412">
        <f ca="1">IF(ISERROR(VLOOKUP(VLOOKUP($A75, 'E4 TB Allocation Details'!$A$18:$L$205, MATCH("Demand ID", 'E4 TB Allocation Details'!$A$18:$L$18, 0),FALSE), 'E2 Allocators'!$B$15:$W$361, MATCH('O5 Details by Class &amp; Accounts'!S$18, 'E2 Allocators'!$B$15:$W$15, 0),FALSE)*$F75), 0, VLOOKUP(VLOOKUP($A75, 'E4 TB Allocation Details'!$A$18:$L$205, MATCH("Demand ID", 'E4 TB Allocation Details'!$A$18:$L$18, 0),FALSE), 'E2 Allocators'!$B$15:$W$361, MATCH('O5 Details by Class &amp; Accounts'!S$18, 'E2 Allocators'!$B$15:$W$15, 0),FALSE)*$F75)</f>
        <v>0</v>
      </c>
      <c r="T75" s="1412">
        <f ca="1">IF(ISERROR(VLOOKUP(VLOOKUP($A75, 'E4 TB Allocation Details'!$A$18:$L$205, MATCH("Demand ID", 'E4 TB Allocation Details'!$A$18:$L$18, 0),FALSE), 'E2 Allocators'!$B$15:$W$361, MATCH('O5 Details by Class &amp; Accounts'!T$18, 'E2 Allocators'!$B$15:$W$15, 0),FALSE)*$F75), 0, VLOOKUP(VLOOKUP($A75, 'E4 TB Allocation Details'!$A$18:$L$205, MATCH("Demand ID", 'E4 TB Allocation Details'!$A$18:$L$18, 0),FALSE), 'E2 Allocators'!$B$15:$W$361, MATCH('O5 Details by Class &amp; Accounts'!T$18, 'E2 Allocators'!$B$15:$W$15, 0),FALSE)*$F75)</f>
        <v>0</v>
      </c>
      <c r="U75" s="1412">
        <f ca="1">IF(ISERROR(VLOOKUP(VLOOKUP($A75, 'E4 TB Allocation Details'!$A$18:$L$205, MATCH("Demand ID", 'E4 TB Allocation Details'!$A$18:$L$18, 0),FALSE), 'E2 Allocators'!$B$15:$W$361, MATCH('O5 Details by Class &amp; Accounts'!U$18, 'E2 Allocators'!$B$15:$W$15, 0),FALSE)*$F75), 0, VLOOKUP(VLOOKUP($A75, 'E4 TB Allocation Details'!$A$18:$L$205, MATCH("Demand ID", 'E4 TB Allocation Details'!$A$18:$L$18, 0),FALSE), 'E2 Allocators'!$B$15:$W$361, MATCH('O5 Details by Class &amp; Accounts'!U$18, 'E2 Allocators'!$B$15:$W$15, 0),FALSE)*$F75)</f>
        <v>0</v>
      </c>
      <c r="V75" s="1412">
        <f ca="1">IF(ISERROR(VLOOKUP(VLOOKUP($A75, 'E4 TB Allocation Details'!$A$18:$L$205, MATCH("Demand ID", 'E4 TB Allocation Details'!$A$18:$L$18, 0),FALSE), 'E2 Allocators'!$B$15:$W$361, MATCH('O5 Details by Class &amp; Accounts'!V$18, 'E2 Allocators'!$B$15:$W$15, 0),FALSE)*$F75), 0, VLOOKUP(VLOOKUP($A75, 'E4 TB Allocation Details'!$A$18:$L$205, MATCH("Demand ID", 'E4 TB Allocation Details'!$A$18:$L$18, 0),FALSE), 'E2 Allocators'!$B$15:$W$361, MATCH('O5 Details by Class &amp; Accounts'!V$18, 'E2 Allocators'!$B$15:$W$15, 0),FALSE)*$F75)</f>
        <v>0</v>
      </c>
      <c r="W75" s="1412">
        <f ca="1">IF(ISERROR(VLOOKUP(VLOOKUP($A75, 'E4 TB Allocation Details'!$A$18:$L$205, MATCH("Demand ID", 'E4 TB Allocation Details'!$A$18:$L$18, 0),FALSE), 'E2 Allocators'!$B$15:$W$361, MATCH('O5 Details by Class &amp; Accounts'!W$18, 'E2 Allocators'!$B$15:$W$15, 0),FALSE)*$F75), 0, VLOOKUP(VLOOKUP($A75, 'E4 TB Allocation Details'!$A$18:$L$205, MATCH("Demand ID", 'E4 TB Allocation Details'!$A$18:$L$18, 0),FALSE), 'E2 Allocators'!$B$15:$W$361, MATCH('O5 Details by Class &amp; Accounts'!W$18, 'E2 Allocators'!$B$15:$W$15, 0),FALSE)*$F75)</f>
        <v>0</v>
      </c>
      <c r="X75" s="1412">
        <f ca="1">IF(ISERROR(VLOOKUP(VLOOKUP($A75, 'E4 TB Allocation Details'!$A$18:$L$205, MATCH("Demand ID", 'E4 TB Allocation Details'!$A$18:$L$18, 0),FALSE), 'E2 Allocators'!$B$15:$W$361, MATCH('O5 Details by Class &amp; Accounts'!X$18, 'E2 Allocators'!$B$15:$W$15, 0),FALSE)*$F75), 0, VLOOKUP(VLOOKUP($A75, 'E4 TB Allocation Details'!$A$18:$L$205, MATCH("Demand ID", 'E4 TB Allocation Details'!$A$18:$L$18, 0),FALSE), 'E2 Allocators'!$B$15:$W$361, MATCH('O5 Details by Class &amp; Accounts'!X$18, 'E2 Allocators'!$B$15:$W$15, 0),FALSE)*$F75)</f>
        <v>0</v>
      </c>
      <c r="Y75" s="1412">
        <f ca="1">IF(ISERROR(VLOOKUP(VLOOKUP($A75, 'E4 TB Allocation Details'!$A$18:$L$205, MATCH("Demand ID", 'E4 TB Allocation Details'!$A$18:$L$18, 0),FALSE), 'E2 Allocators'!$B$15:$W$361, MATCH('O5 Details by Class &amp; Accounts'!Y$18, 'E2 Allocators'!$B$15:$W$15, 0),FALSE)*$F75), 0, VLOOKUP(VLOOKUP($A75, 'E4 TB Allocation Details'!$A$18:$L$205, MATCH("Demand ID", 'E4 TB Allocation Details'!$A$18:$L$18, 0),FALSE), 'E2 Allocators'!$B$15:$W$361, MATCH('O5 Details by Class &amp; Accounts'!Y$18, 'E2 Allocators'!$B$15:$W$15, 0),FALSE)*$F75)</f>
        <v>0</v>
      </c>
      <c r="Z75" s="1412">
        <f ca="1">IF(ISERROR(VLOOKUP(VLOOKUP($A75, 'E4 TB Allocation Details'!$A$18:$L$205, MATCH("Demand ID", 'E4 TB Allocation Details'!$A$18:$L$18, 0),FALSE), 'E2 Allocators'!$B$15:$W$361, MATCH('O5 Details by Class &amp; Accounts'!Z$18, 'E2 Allocators'!$B$15:$W$15, 0),FALSE)*$F75), 0, VLOOKUP(VLOOKUP($A75, 'E4 TB Allocation Details'!$A$18:$L$205, MATCH("Demand ID", 'E4 TB Allocation Details'!$A$18:$L$18, 0),FALSE), 'E2 Allocators'!$B$15:$W$361, MATCH('O5 Details by Class &amp; Accounts'!Z$18, 'E2 Allocators'!$B$15:$W$15, 0),FALSE)*$F75)</f>
        <v>0</v>
      </c>
      <c r="AA75" s="1412">
        <f ca="1">IF(ISERROR(VLOOKUP(VLOOKUP($A75, 'E4 TB Allocation Details'!$A$18:$L$205, MATCH("Demand ID", 'E4 TB Allocation Details'!$A$18:$L$18, 0),FALSE), 'E2 Allocators'!$B$15:$W$361, MATCH('O5 Details by Class &amp; Accounts'!AA$18, 'E2 Allocators'!$B$15:$W$15, 0),FALSE)*$F75), 0, VLOOKUP(VLOOKUP($A75, 'E4 TB Allocation Details'!$A$18:$L$205, MATCH("Demand ID", 'E4 TB Allocation Details'!$A$18:$L$18, 0),FALSE), 'E2 Allocators'!$B$15:$W$361, MATCH('O5 Details by Class &amp; Accounts'!AA$18, 'E2 Allocators'!$B$15:$W$15, 0),FALSE)*$F75)</f>
        <v>0</v>
      </c>
      <c r="AB75" s="1412">
        <f ca="1">IF(ISERROR(VLOOKUP(VLOOKUP($A75, 'E4 TB Allocation Details'!$A$18:$L$205, MATCH("Demand ID", 'E4 TB Allocation Details'!$A$18:$L$18, 0),FALSE), 'E2 Allocators'!$B$15:$W$361, MATCH('O5 Details by Class &amp; Accounts'!AB$18, 'E2 Allocators'!$B$15:$W$15, 0),FALSE)*$F75), 0, VLOOKUP(VLOOKUP($A75, 'E4 TB Allocation Details'!$A$18:$L$205, MATCH("Demand ID", 'E4 TB Allocation Details'!$A$18:$L$18, 0),FALSE), 'E2 Allocators'!$B$15:$W$361, MATCH('O5 Details by Class &amp; Accounts'!AB$18, 'E2 Allocators'!$B$15:$W$15, 0),FALSE)*$F75)</f>
        <v>0</v>
      </c>
      <c r="AC75" s="1412">
        <f t="shared" si="9"/>
        <v>0</v>
      </c>
      <c r="AD75" s="1412">
        <f ca="1">IF(ISERROR(VLOOKUP(VLOOKUP($A75, 'E4 TB Allocation Details'!$A$18:$L$205, MATCH("Customer ID", 'E4 TB Allocation Details'!$A$18:$L$18, 0),FALSE), 'E2 Allocators'!$B$15:$W$361, MATCH('O5 Details by Class &amp; Accounts'!AD$18, 'E2 Allocators'!$B$15:$W$15, 0),FALSE)*$G75), 0, VLOOKUP(VLOOKUP($A75, 'E4 TB Allocation Details'!$A$18:$L$205, MATCH("Customer ID", 'E4 TB Allocation Details'!$A$18:$L$18, 0),FALSE), 'E2 Allocators'!$B$15:$W$361, MATCH('O5 Details by Class &amp; Accounts'!AD$18, 'E2 Allocators'!$B$15:$W$15, 0),FALSE)*$G75)</f>
        <v>0</v>
      </c>
      <c r="AE75" s="1412">
        <f ca="1">IF(ISERROR(VLOOKUP(VLOOKUP($A75, 'E4 TB Allocation Details'!$A$18:$L$205, MATCH("Customer ID", 'E4 TB Allocation Details'!$A$18:$L$18, 0),FALSE), 'E2 Allocators'!$B$15:$W$361, MATCH('O5 Details by Class &amp; Accounts'!AE$18, 'E2 Allocators'!$B$15:$W$15, 0),FALSE)*$G75), 0, VLOOKUP(VLOOKUP($A75, 'E4 TB Allocation Details'!$A$18:$L$205, MATCH("Customer ID", 'E4 TB Allocation Details'!$A$18:$L$18, 0),FALSE), 'E2 Allocators'!$B$15:$W$361, MATCH('O5 Details by Class &amp; Accounts'!AE$18, 'E2 Allocators'!$B$15:$W$15, 0),FALSE)*$G75)</f>
        <v>0</v>
      </c>
      <c r="AF75" s="1412">
        <f ca="1">IF(ISERROR(VLOOKUP(VLOOKUP($A75, 'E4 TB Allocation Details'!$A$18:$L$205, MATCH("Customer ID", 'E4 TB Allocation Details'!$A$18:$L$18, 0),FALSE), 'E2 Allocators'!$B$15:$W$361, MATCH('O5 Details by Class &amp; Accounts'!AF$18, 'E2 Allocators'!$B$15:$W$15, 0),FALSE)*$G75), 0, VLOOKUP(VLOOKUP($A75, 'E4 TB Allocation Details'!$A$18:$L$205, MATCH("Customer ID", 'E4 TB Allocation Details'!$A$18:$L$18, 0),FALSE), 'E2 Allocators'!$B$15:$W$361, MATCH('O5 Details by Class &amp; Accounts'!AF$18, 'E2 Allocators'!$B$15:$W$15, 0),FALSE)*$G75)</f>
        <v>0</v>
      </c>
      <c r="AG75" s="1412">
        <f ca="1">IF(ISERROR(VLOOKUP(VLOOKUP($A75, 'E4 TB Allocation Details'!$A$18:$L$205, MATCH("Customer ID", 'E4 TB Allocation Details'!$A$18:$L$18, 0),FALSE), 'E2 Allocators'!$B$15:$W$361, MATCH('O5 Details by Class &amp; Accounts'!AG$18, 'E2 Allocators'!$B$15:$W$15, 0),FALSE)*$G75), 0, VLOOKUP(VLOOKUP($A75, 'E4 TB Allocation Details'!$A$18:$L$205, MATCH("Customer ID", 'E4 TB Allocation Details'!$A$18:$L$18, 0),FALSE), 'E2 Allocators'!$B$15:$W$361, MATCH('O5 Details by Class &amp; Accounts'!AG$18, 'E2 Allocators'!$B$15:$W$15, 0),FALSE)*$G75)</f>
        <v>0</v>
      </c>
      <c r="AH75" s="1412">
        <f ca="1">IF(ISERROR(VLOOKUP(VLOOKUP($A75, 'E4 TB Allocation Details'!$A$18:$L$205, MATCH("Customer ID", 'E4 TB Allocation Details'!$A$18:$L$18, 0),FALSE), 'E2 Allocators'!$B$15:$W$361, MATCH('O5 Details by Class &amp; Accounts'!AH$18, 'E2 Allocators'!$B$15:$W$15, 0),FALSE)*$G75), 0, VLOOKUP(VLOOKUP($A75, 'E4 TB Allocation Details'!$A$18:$L$205, MATCH("Customer ID", 'E4 TB Allocation Details'!$A$18:$L$18, 0),FALSE), 'E2 Allocators'!$B$15:$W$361, MATCH('O5 Details by Class &amp; Accounts'!AH$18, 'E2 Allocators'!$B$15:$W$15, 0),FALSE)*$G75)</f>
        <v>0</v>
      </c>
      <c r="AI75" s="1412">
        <f ca="1">IF(ISERROR(VLOOKUP(VLOOKUP($A75, 'E4 TB Allocation Details'!$A$18:$L$205, MATCH("Customer ID", 'E4 TB Allocation Details'!$A$18:$L$18, 0),FALSE), 'E2 Allocators'!$B$15:$W$361, MATCH('O5 Details by Class &amp; Accounts'!AI$18, 'E2 Allocators'!$B$15:$W$15, 0),FALSE)*$G75), 0, VLOOKUP(VLOOKUP($A75, 'E4 TB Allocation Details'!$A$18:$L$205, MATCH("Customer ID", 'E4 TB Allocation Details'!$A$18:$L$18, 0),FALSE), 'E2 Allocators'!$B$15:$W$361, MATCH('O5 Details by Class &amp; Accounts'!AI$18, 'E2 Allocators'!$B$15:$W$15, 0),FALSE)*$G75)</f>
        <v>0</v>
      </c>
      <c r="AJ75" s="1412">
        <f ca="1">IF(ISERROR(VLOOKUP(VLOOKUP($A75, 'E4 TB Allocation Details'!$A$18:$L$205, MATCH("Customer ID", 'E4 TB Allocation Details'!$A$18:$L$18, 0),FALSE), 'E2 Allocators'!$B$15:$W$361, MATCH('O5 Details by Class &amp; Accounts'!AJ$18, 'E2 Allocators'!$B$15:$W$15, 0),FALSE)*$G75), 0, VLOOKUP(VLOOKUP($A75, 'E4 TB Allocation Details'!$A$18:$L$205, MATCH("Customer ID", 'E4 TB Allocation Details'!$A$18:$L$18, 0),FALSE), 'E2 Allocators'!$B$15:$W$361, MATCH('O5 Details by Class &amp; Accounts'!AJ$18, 'E2 Allocators'!$B$15:$W$15, 0),FALSE)*$G75)</f>
        <v>0</v>
      </c>
      <c r="AK75" s="1412">
        <f ca="1">IF(ISERROR(VLOOKUP(VLOOKUP($A75, 'E4 TB Allocation Details'!$A$18:$L$205, MATCH("Customer ID", 'E4 TB Allocation Details'!$A$18:$L$18, 0),FALSE), 'E2 Allocators'!$B$15:$W$361, MATCH('O5 Details by Class &amp; Accounts'!AK$18, 'E2 Allocators'!$B$15:$W$15, 0),FALSE)*$G75), 0, VLOOKUP(VLOOKUP($A75, 'E4 TB Allocation Details'!$A$18:$L$205, MATCH("Customer ID", 'E4 TB Allocation Details'!$A$18:$L$18, 0),FALSE), 'E2 Allocators'!$B$15:$W$361, MATCH('O5 Details by Class &amp; Accounts'!AK$18, 'E2 Allocators'!$B$15:$W$15, 0),FALSE)*$G75)</f>
        <v>0</v>
      </c>
      <c r="AL75" s="1412">
        <f ca="1">IF(ISERROR(VLOOKUP(VLOOKUP($A75, 'E4 TB Allocation Details'!$A$18:$L$205, MATCH("Customer ID", 'E4 TB Allocation Details'!$A$18:$L$18, 0),FALSE), 'E2 Allocators'!$B$15:$W$361, MATCH('O5 Details by Class &amp; Accounts'!AL$18, 'E2 Allocators'!$B$15:$W$15, 0),FALSE)*$G75), 0, VLOOKUP(VLOOKUP($A75, 'E4 TB Allocation Details'!$A$18:$L$205, MATCH("Customer ID", 'E4 TB Allocation Details'!$A$18:$L$18, 0),FALSE), 'E2 Allocators'!$B$15:$W$361, MATCH('O5 Details by Class &amp; Accounts'!AL$18, 'E2 Allocators'!$B$15:$W$15, 0),FALSE)*$G75)</f>
        <v>0</v>
      </c>
      <c r="AM75" s="1412">
        <f ca="1">IF(ISERROR(VLOOKUP(VLOOKUP($A75, 'E4 TB Allocation Details'!$A$18:$L$205, MATCH("Customer ID", 'E4 TB Allocation Details'!$A$18:$L$18, 0),FALSE), 'E2 Allocators'!$B$15:$W$361, MATCH('O5 Details by Class &amp; Accounts'!AM$18, 'E2 Allocators'!$B$15:$W$15, 0),FALSE)*$G75), 0, VLOOKUP(VLOOKUP($A75, 'E4 TB Allocation Details'!$A$18:$L$205, MATCH("Customer ID", 'E4 TB Allocation Details'!$A$18:$L$18, 0),FALSE), 'E2 Allocators'!$B$15:$W$361, MATCH('O5 Details by Class &amp; Accounts'!AM$18, 'E2 Allocators'!$B$15:$W$15, 0),FALSE)*$G75)</f>
        <v>0</v>
      </c>
      <c r="AN75" s="1412">
        <f ca="1">IF(ISERROR(VLOOKUP(VLOOKUP($A75, 'E4 TB Allocation Details'!$A$18:$L$205, MATCH("Customer ID", 'E4 TB Allocation Details'!$A$18:$L$18, 0),FALSE), 'E2 Allocators'!$B$15:$W$361, MATCH('O5 Details by Class &amp; Accounts'!AN$18, 'E2 Allocators'!$B$15:$W$15, 0),FALSE)*$G75), 0, VLOOKUP(VLOOKUP($A75, 'E4 TB Allocation Details'!$A$18:$L$205, MATCH("Customer ID", 'E4 TB Allocation Details'!$A$18:$L$18, 0),FALSE), 'E2 Allocators'!$B$15:$W$361, MATCH('O5 Details by Class &amp; Accounts'!AN$18, 'E2 Allocators'!$B$15:$W$15, 0),FALSE)*$G75)</f>
        <v>0</v>
      </c>
      <c r="AO75" s="1412">
        <f ca="1">IF(ISERROR(VLOOKUP(VLOOKUP($A75, 'E4 TB Allocation Details'!$A$18:$L$205, MATCH("Customer ID", 'E4 TB Allocation Details'!$A$18:$L$18, 0),FALSE), 'E2 Allocators'!$B$15:$W$361, MATCH('O5 Details by Class &amp; Accounts'!AO$18, 'E2 Allocators'!$B$15:$W$15, 0),FALSE)*$G75), 0, VLOOKUP(VLOOKUP($A75, 'E4 TB Allocation Details'!$A$18:$L$205, MATCH("Customer ID", 'E4 TB Allocation Details'!$A$18:$L$18, 0),FALSE), 'E2 Allocators'!$B$15:$W$361, MATCH('O5 Details by Class &amp; Accounts'!AO$18, 'E2 Allocators'!$B$15:$W$15, 0),FALSE)*$G75)</f>
        <v>0</v>
      </c>
      <c r="AP75" s="1412">
        <f ca="1">IF(ISERROR(VLOOKUP(VLOOKUP($A75, 'E4 TB Allocation Details'!$A$18:$L$205, MATCH("Customer ID", 'E4 TB Allocation Details'!$A$18:$L$18, 0),FALSE), 'E2 Allocators'!$B$15:$W$361, MATCH('O5 Details by Class &amp; Accounts'!AP$18, 'E2 Allocators'!$B$15:$W$15, 0),FALSE)*$G75), 0, VLOOKUP(VLOOKUP($A75, 'E4 TB Allocation Details'!$A$18:$L$205, MATCH("Customer ID", 'E4 TB Allocation Details'!$A$18:$L$18, 0),FALSE), 'E2 Allocators'!$B$15:$W$361, MATCH('O5 Details by Class &amp; Accounts'!AP$18, 'E2 Allocators'!$B$15:$W$15, 0),FALSE)*$G75)</f>
        <v>0</v>
      </c>
      <c r="AQ75" s="1412">
        <f ca="1">IF(ISERROR(VLOOKUP(VLOOKUP($A75, 'E4 TB Allocation Details'!$A$18:$L$205, MATCH("Customer ID", 'E4 TB Allocation Details'!$A$18:$L$18, 0),FALSE), 'E2 Allocators'!$B$15:$W$361, MATCH('O5 Details by Class &amp; Accounts'!AQ$18, 'E2 Allocators'!$B$15:$W$15, 0),FALSE)*$G75), 0, VLOOKUP(VLOOKUP($A75, 'E4 TB Allocation Details'!$A$18:$L$205, MATCH("Customer ID", 'E4 TB Allocation Details'!$A$18:$L$18, 0),FALSE), 'E2 Allocators'!$B$15:$W$361, MATCH('O5 Details by Class &amp; Accounts'!AQ$18, 'E2 Allocators'!$B$15:$W$15, 0),FALSE)*$G75)</f>
        <v>0</v>
      </c>
      <c r="AR75" s="1412">
        <f ca="1">IF(ISERROR(VLOOKUP(VLOOKUP($A75, 'E4 TB Allocation Details'!$A$18:$L$205, MATCH("Customer ID", 'E4 TB Allocation Details'!$A$18:$L$18, 0),FALSE), 'E2 Allocators'!$B$15:$W$361, MATCH('O5 Details by Class &amp; Accounts'!AR$18, 'E2 Allocators'!$B$15:$W$15, 0),FALSE)*$G75), 0, VLOOKUP(VLOOKUP($A75, 'E4 TB Allocation Details'!$A$18:$L$205, MATCH("Customer ID", 'E4 TB Allocation Details'!$A$18:$L$18, 0),FALSE), 'E2 Allocators'!$B$15:$W$361, MATCH('O5 Details by Class &amp; Accounts'!AR$18, 'E2 Allocators'!$B$15:$W$15, 0),FALSE)*$G75)</f>
        <v>0</v>
      </c>
      <c r="AS75" s="1412">
        <f ca="1">IF(ISERROR(VLOOKUP(VLOOKUP($A75, 'E4 TB Allocation Details'!$A$18:$L$205, MATCH("Customer ID", 'E4 TB Allocation Details'!$A$18:$L$18, 0),FALSE), 'E2 Allocators'!$B$15:$W$361, MATCH('O5 Details by Class &amp; Accounts'!AS$18, 'E2 Allocators'!$B$15:$W$15, 0),FALSE)*$G75), 0, VLOOKUP(VLOOKUP($A75, 'E4 TB Allocation Details'!$A$18:$L$205, MATCH("Customer ID", 'E4 TB Allocation Details'!$A$18:$L$18, 0),FALSE), 'E2 Allocators'!$B$15:$W$361, MATCH('O5 Details by Class &amp; Accounts'!AS$18, 'E2 Allocators'!$B$15:$W$15, 0),FALSE)*$G75)</f>
        <v>0</v>
      </c>
      <c r="AT75" s="1412">
        <f ca="1">IF(ISERROR(VLOOKUP(VLOOKUP($A75, 'E4 TB Allocation Details'!$A$18:$L$205, MATCH("Customer ID", 'E4 TB Allocation Details'!$A$18:$L$18, 0),FALSE), 'E2 Allocators'!$B$15:$W$361, MATCH('O5 Details by Class &amp; Accounts'!AT$18, 'E2 Allocators'!$B$15:$W$15, 0),FALSE)*$G75), 0, VLOOKUP(VLOOKUP($A75, 'E4 TB Allocation Details'!$A$18:$L$205, MATCH("Customer ID", 'E4 TB Allocation Details'!$A$18:$L$18, 0),FALSE), 'E2 Allocators'!$B$15:$W$361, MATCH('O5 Details by Class &amp; Accounts'!AT$18, 'E2 Allocators'!$B$15:$W$15, 0),FALSE)*$G75)</f>
        <v>0</v>
      </c>
      <c r="AU75" s="1412">
        <f ca="1">IF(ISERROR(VLOOKUP(VLOOKUP($A75, 'E4 TB Allocation Details'!$A$18:$L$205, MATCH("Customer ID", 'E4 TB Allocation Details'!$A$18:$L$18, 0),FALSE), 'E2 Allocators'!$B$15:$W$361, MATCH('O5 Details by Class &amp; Accounts'!AU$18, 'E2 Allocators'!$B$15:$W$15, 0),FALSE)*$G75), 0, VLOOKUP(VLOOKUP($A75, 'E4 TB Allocation Details'!$A$18:$L$205, MATCH("Customer ID", 'E4 TB Allocation Details'!$A$18:$L$18, 0),FALSE), 'E2 Allocators'!$B$15:$W$361, MATCH('O5 Details by Class &amp; Accounts'!AU$18, 'E2 Allocators'!$B$15:$W$15, 0),FALSE)*$G75)</f>
        <v>0</v>
      </c>
      <c r="AV75" s="1412">
        <f ca="1">IF(ISERROR(VLOOKUP(VLOOKUP($A75, 'E4 TB Allocation Details'!$A$18:$L$205, MATCH("Customer ID", 'E4 TB Allocation Details'!$A$18:$L$18, 0),FALSE), 'E2 Allocators'!$B$15:$W$361, MATCH('O5 Details by Class &amp; Accounts'!AV$18, 'E2 Allocators'!$B$15:$W$15, 0),FALSE)*$G75), 0, VLOOKUP(VLOOKUP($A75, 'E4 TB Allocation Details'!$A$18:$L$205, MATCH("Customer ID", 'E4 TB Allocation Details'!$A$18:$L$18, 0),FALSE), 'E2 Allocators'!$B$15:$W$361, MATCH('O5 Details by Class &amp; Accounts'!AV$18, 'E2 Allocators'!$B$15:$W$15, 0),FALSE)*$G75)</f>
        <v>0</v>
      </c>
      <c r="AW75" s="1412">
        <f ca="1">IF(ISERROR(VLOOKUP(VLOOKUP($A75, 'E4 TB Allocation Details'!$A$18:$L$205, MATCH("Customer ID", 'E4 TB Allocation Details'!$A$18:$L$18, 0),FALSE), 'E2 Allocators'!$B$15:$W$361, MATCH('O5 Details by Class &amp; Accounts'!AW$18, 'E2 Allocators'!$B$15:$W$15, 0),FALSE)*$G75), 0, VLOOKUP(VLOOKUP($A75, 'E4 TB Allocation Details'!$A$18:$L$205, MATCH("Customer ID", 'E4 TB Allocation Details'!$A$18:$L$18, 0),FALSE), 'E2 Allocators'!$B$15:$W$361, MATCH('O5 Details by Class &amp; Accounts'!AW$18, 'E2 Allocators'!$B$15:$W$15, 0),FALSE)*$G75)</f>
        <v>0</v>
      </c>
      <c r="AX75" s="1412">
        <f t="shared" si="10"/>
        <v>0</v>
      </c>
      <c r="AY75" s="1412">
        <f ca="1">IF(ISERROR(VLOOKUP(VLOOKUP($A75, 'E4 TB Allocation Details'!$A$18:$L$205, MATCH("Misc ID", 'E4 TB Allocation Details'!$A$18:$L$18, 0),FALSE), 'E2 Allocators'!$B$15:$W$361, MATCH('O5 Details by Class &amp; Accounts'!AY$18, 'E2 Allocators'!$B$15:$W$15, 0),FALSE)*$E75), 0, VLOOKUP(VLOOKUP($A75, 'E4 TB Allocation Details'!$A$18:$L$205, MATCH("Misc ID", 'E4 TB Allocation Details'!$A$18:$L$18, 0),FALSE), 'E2 Allocators'!$B$15:$W$361, MATCH('O5 Details by Class &amp; Accounts'!AY$18, 'E2 Allocators'!$B$15:$W$15, 0),FALSE)*$E75)</f>
        <v>0</v>
      </c>
      <c r="AZ75" s="1412">
        <f ca="1">IF(ISERROR(VLOOKUP(VLOOKUP($A75, 'E4 TB Allocation Details'!$A$18:$L$205, MATCH("Misc ID", 'E4 TB Allocation Details'!$A$18:$L$18, 0),FALSE), 'E2 Allocators'!$B$15:$W$361, MATCH('O5 Details by Class &amp; Accounts'!AZ$18, 'E2 Allocators'!$B$15:$W$15, 0),FALSE)*$E75), 0, VLOOKUP(VLOOKUP($A75, 'E4 TB Allocation Details'!$A$18:$L$205, MATCH("Misc ID", 'E4 TB Allocation Details'!$A$18:$L$18, 0),FALSE), 'E2 Allocators'!$B$15:$W$361, MATCH('O5 Details by Class &amp; Accounts'!AZ$18, 'E2 Allocators'!$B$15:$W$15, 0),FALSE)*$E75)</f>
        <v>0</v>
      </c>
      <c r="BA75" s="1412">
        <f ca="1">IF(ISERROR(VLOOKUP(VLOOKUP($A75, 'E4 TB Allocation Details'!$A$18:$L$205, MATCH("Misc ID", 'E4 TB Allocation Details'!$A$18:$L$18, 0),FALSE), 'E2 Allocators'!$B$15:$W$361, MATCH('O5 Details by Class &amp; Accounts'!BA$18, 'E2 Allocators'!$B$15:$W$15, 0),FALSE)*$E75), 0, VLOOKUP(VLOOKUP($A75, 'E4 TB Allocation Details'!$A$18:$L$205, MATCH("Misc ID", 'E4 TB Allocation Details'!$A$18:$L$18, 0),FALSE), 'E2 Allocators'!$B$15:$W$361, MATCH('O5 Details by Class &amp; Accounts'!BA$18, 'E2 Allocators'!$B$15:$W$15, 0),FALSE)*$E75)</f>
        <v>0</v>
      </c>
      <c r="BB75" s="1412">
        <f ca="1">IF(ISERROR(VLOOKUP(VLOOKUP($A75, 'E4 TB Allocation Details'!$A$18:$L$205, MATCH("Misc ID", 'E4 TB Allocation Details'!$A$18:$L$18, 0),FALSE), 'E2 Allocators'!$B$15:$W$361, MATCH('O5 Details by Class &amp; Accounts'!BB$18, 'E2 Allocators'!$B$15:$W$15, 0),FALSE)*$E75), 0, VLOOKUP(VLOOKUP($A75, 'E4 TB Allocation Details'!$A$18:$L$205, MATCH("Misc ID", 'E4 TB Allocation Details'!$A$18:$L$18, 0),FALSE), 'E2 Allocators'!$B$15:$W$361, MATCH('O5 Details by Class &amp; Accounts'!BB$18, 'E2 Allocators'!$B$15:$W$15, 0),FALSE)*$E75)</f>
        <v>0</v>
      </c>
      <c r="BC75" s="1412">
        <f ca="1">IF(ISERROR(VLOOKUP(VLOOKUP($A75, 'E4 TB Allocation Details'!$A$18:$L$205, MATCH("Misc ID", 'E4 TB Allocation Details'!$A$18:$L$18, 0),FALSE), 'E2 Allocators'!$B$15:$W$361, MATCH('O5 Details by Class &amp; Accounts'!BC$18, 'E2 Allocators'!$B$15:$W$15, 0),FALSE)*$E75), 0, VLOOKUP(VLOOKUP($A75, 'E4 TB Allocation Details'!$A$18:$L$205, MATCH("Misc ID", 'E4 TB Allocation Details'!$A$18:$L$18, 0),FALSE), 'E2 Allocators'!$B$15:$W$361, MATCH('O5 Details by Class &amp; Accounts'!BC$18, 'E2 Allocators'!$B$15:$W$15, 0),FALSE)*$E75)</f>
        <v>0</v>
      </c>
      <c r="BD75" s="1412">
        <f ca="1">IF(ISERROR(VLOOKUP(VLOOKUP($A75, 'E4 TB Allocation Details'!$A$18:$L$205, MATCH("Misc ID", 'E4 TB Allocation Details'!$A$18:$L$18, 0),FALSE), 'E2 Allocators'!$B$15:$W$361, MATCH('O5 Details by Class &amp; Accounts'!BD$18, 'E2 Allocators'!$B$15:$W$15, 0),FALSE)*$E75), 0, VLOOKUP(VLOOKUP($A75, 'E4 TB Allocation Details'!$A$18:$L$205, MATCH("Misc ID", 'E4 TB Allocation Details'!$A$18:$L$18, 0),FALSE), 'E2 Allocators'!$B$15:$W$361, MATCH('O5 Details by Class &amp; Accounts'!BD$18, 'E2 Allocators'!$B$15:$W$15, 0),FALSE)*$E75)</f>
        <v>0</v>
      </c>
      <c r="BE75" s="1412">
        <f ca="1">IF(ISERROR(VLOOKUP(VLOOKUP($A75, 'E4 TB Allocation Details'!$A$18:$L$205, MATCH("Misc ID", 'E4 TB Allocation Details'!$A$18:$L$18, 0),FALSE), 'E2 Allocators'!$B$15:$W$361, MATCH('O5 Details by Class &amp; Accounts'!BE$18, 'E2 Allocators'!$B$15:$W$15, 0),FALSE)*$E75), 0, VLOOKUP(VLOOKUP($A75, 'E4 TB Allocation Details'!$A$18:$L$205, MATCH("Misc ID", 'E4 TB Allocation Details'!$A$18:$L$18, 0),FALSE), 'E2 Allocators'!$B$15:$W$361, MATCH('O5 Details by Class &amp; Accounts'!BE$18, 'E2 Allocators'!$B$15:$W$15, 0),FALSE)*$E75)</f>
        <v>0</v>
      </c>
      <c r="BF75" s="1412">
        <f ca="1">IF(ISERROR(VLOOKUP(VLOOKUP($A75, 'E4 TB Allocation Details'!$A$18:$L$205, MATCH("Misc ID", 'E4 TB Allocation Details'!$A$18:$L$18, 0),FALSE), 'E2 Allocators'!$B$15:$W$361, MATCH('O5 Details by Class &amp; Accounts'!BF$18, 'E2 Allocators'!$B$15:$W$15, 0),FALSE)*$E75), 0, VLOOKUP(VLOOKUP($A75, 'E4 TB Allocation Details'!$A$18:$L$205, MATCH("Misc ID", 'E4 TB Allocation Details'!$A$18:$L$18, 0),FALSE), 'E2 Allocators'!$B$15:$W$361, MATCH('O5 Details by Class &amp; Accounts'!BF$18, 'E2 Allocators'!$B$15:$W$15, 0),FALSE)*$E75)</f>
        <v>0</v>
      </c>
      <c r="BG75" s="1412">
        <f ca="1">IF(ISERROR(VLOOKUP(VLOOKUP($A75, 'E4 TB Allocation Details'!$A$18:$L$205, MATCH("Misc ID", 'E4 TB Allocation Details'!$A$18:$L$18, 0),FALSE), 'E2 Allocators'!$B$15:$W$361, MATCH('O5 Details by Class &amp; Accounts'!BG$18, 'E2 Allocators'!$B$15:$W$15, 0),FALSE)*$E75), 0, VLOOKUP(VLOOKUP($A75, 'E4 TB Allocation Details'!$A$18:$L$205, MATCH("Misc ID", 'E4 TB Allocation Details'!$A$18:$L$18, 0),FALSE), 'E2 Allocators'!$B$15:$W$361, MATCH('O5 Details by Class &amp; Accounts'!BG$18, 'E2 Allocators'!$B$15:$W$15, 0),FALSE)*$E75)</f>
        <v>0</v>
      </c>
      <c r="BH75" s="1412">
        <f ca="1">IF(ISERROR(VLOOKUP(VLOOKUP($A75, 'E4 TB Allocation Details'!$A$18:$L$205, MATCH("Misc ID", 'E4 TB Allocation Details'!$A$18:$L$18, 0),FALSE), 'E2 Allocators'!$B$15:$W$361, MATCH('O5 Details by Class &amp; Accounts'!BH$18, 'E2 Allocators'!$B$15:$W$15, 0),FALSE)*$E75), 0, VLOOKUP(VLOOKUP($A75, 'E4 TB Allocation Details'!$A$18:$L$205, MATCH("Misc ID", 'E4 TB Allocation Details'!$A$18:$L$18, 0),FALSE), 'E2 Allocators'!$B$15:$W$361, MATCH('O5 Details by Class &amp; Accounts'!BH$18, 'E2 Allocators'!$B$15:$W$15, 0),FALSE)*$E75)</f>
        <v>0</v>
      </c>
      <c r="BI75" s="1412">
        <f ca="1">IF(ISERROR(VLOOKUP(VLOOKUP($A75, 'E4 TB Allocation Details'!$A$18:$L$205, MATCH("Misc ID", 'E4 TB Allocation Details'!$A$18:$L$18, 0),FALSE), 'E2 Allocators'!$B$15:$W$361, MATCH('O5 Details by Class &amp; Accounts'!BI$18, 'E2 Allocators'!$B$15:$W$15, 0),FALSE)*$E75), 0, VLOOKUP(VLOOKUP($A75, 'E4 TB Allocation Details'!$A$18:$L$205, MATCH("Misc ID", 'E4 TB Allocation Details'!$A$18:$L$18, 0),FALSE), 'E2 Allocators'!$B$15:$W$361, MATCH('O5 Details by Class &amp; Accounts'!BI$18, 'E2 Allocators'!$B$15:$W$15, 0),FALSE)*$E75)</f>
        <v>0</v>
      </c>
      <c r="BJ75" s="1412">
        <f ca="1">IF(ISERROR(VLOOKUP(VLOOKUP($A75, 'E4 TB Allocation Details'!$A$18:$L$205, MATCH("Misc ID", 'E4 TB Allocation Details'!$A$18:$L$18, 0),FALSE), 'E2 Allocators'!$B$15:$W$361, MATCH('O5 Details by Class &amp; Accounts'!BJ$18, 'E2 Allocators'!$B$15:$W$15, 0),FALSE)*$E75), 0, VLOOKUP(VLOOKUP($A75, 'E4 TB Allocation Details'!$A$18:$L$205, MATCH("Misc ID", 'E4 TB Allocation Details'!$A$18:$L$18, 0),FALSE), 'E2 Allocators'!$B$15:$W$361, MATCH('O5 Details by Class &amp; Accounts'!BJ$18, 'E2 Allocators'!$B$15:$W$15, 0),FALSE)*$E75)</f>
        <v>0</v>
      </c>
      <c r="BK75" s="1412">
        <f ca="1">IF(ISERROR(VLOOKUP(VLOOKUP($A75, 'E4 TB Allocation Details'!$A$18:$L$205, MATCH("Misc ID", 'E4 TB Allocation Details'!$A$18:$L$18, 0),FALSE), 'E2 Allocators'!$B$15:$W$361, MATCH('O5 Details by Class &amp; Accounts'!BK$18, 'E2 Allocators'!$B$15:$W$15, 0),FALSE)*$E75), 0, VLOOKUP(VLOOKUP($A75, 'E4 TB Allocation Details'!$A$18:$L$205, MATCH("Misc ID", 'E4 TB Allocation Details'!$A$18:$L$18, 0),FALSE), 'E2 Allocators'!$B$15:$W$361, MATCH('O5 Details by Class &amp; Accounts'!BK$18, 'E2 Allocators'!$B$15:$W$15, 0),FALSE)*$E75)</f>
        <v>0</v>
      </c>
      <c r="BL75" s="1412">
        <f ca="1">IF(ISERROR(VLOOKUP(VLOOKUP($A75, 'E4 TB Allocation Details'!$A$18:$L$205, MATCH("Misc ID", 'E4 TB Allocation Details'!$A$18:$L$18, 0),FALSE), 'E2 Allocators'!$B$15:$W$361, MATCH('O5 Details by Class &amp; Accounts'!BL$18, 'E2 Allocators'!$B$15:$W$15, 0),FALSE)*$E75), 0, VLOOKUP(VLOOKUP($A75, 'E4 TB Allocation Details'!$A$18:$L$205, MATCH("Misc ID", 'E4 TB Allocation Details'!$A$18:$L$18, 0),FALSE), 'E2 Allocators'!$B$15:$W$361, MATCH('O5 Details by Class &amp; Accounts'!BL$18, 'E2 Allocators'!$B$15:$W$15, 0),FALSE)*$E75)</f>
        <v>0</v>
      </c>
      <c r="BM75" s="1412">
        <f ca="1">IF(ISERROR(VLOOKUP(VLOOKUP($A75, 'E4 TB Allocation Details'!$A$18:$L$205, MATCH("Misc ID", 'E4 TB Allocation Details'!$A$18:$L$18, 0),FALSE), 'E2 Allocators'!$B$15:$W$361, MATCH('O5 Details by Class &amp; Accounts'!BM$18, 'E2 Allocators'!$B$15:$W$15, 0),FALSE)*$E75), 0, VLOOKUP(VLOOKUP($A75, 'E4 TB Allocation Details'!$A$18:$L$205, MATCH("Misc ID", 'E4 TB Allocation Details'!$A$18:$L$18, 0),FALSE), 'E2 Allocators'!$B$15:$W$361, MATCH('O5 Details by Class &amp; Accounts'!BM$18, 'E2 Allocators'!$B$15:$W$15, 0),FALSE)*$E75)</f>
        <v>0</v>
      </c>
      <c r="BN75" s="1412">
        <f ca="1">IF(ISERROR(VLOOKUP(VLOOKUP($A75, 'E4 TB Allocation Details'!$A$18:$L$205, MATCH("Misc ID", 'E4 TB Allocation Details'!$A$18:$L$18, 0),FALSE), 'E2 Allocators'!$B$15:$W$361, MATCH('O5 Details by Class &amp; Accounts'!BN$18, 'E2 Allocators'!$B$15:$W$15, 0),FALSE)*$E75), 0, VLOOKUP(VLOOKUP($A75, 'E4 TB Allocation Details'!$A$18:$L$205, MATCH("Misc ID", 'E4 TB Allocation Details'!$A$18:$L$18, 0),FALSE), 'E2 Allocators'!$B$15:$W$361, MATCH('O5 Details by Class &amp; Accounts'!BN$18, 'E2 Allocators'!$B$15:$W$15, 0),FALSE)*$E75)</f>
        <v>0</v>
      </c>
      <c r="BO75" s="1412">
        <f ca="1">IF(ISERROR(VLOOKUP(VLOOKUP($A75, 'E4 TB Allocation Details'!$A$18:$L$205, MATCH("Misc ID", 'E4 TB Allocation Details'!$A$18:$L$18, 0),FALSE), 'E2 Allocators'!$B$15:$W$361, MATCH('O5 Details by Class &amp; Accounts'!BO$18, 'E2 Allocators'!$B$15:$W$15, 0),FALSE)*$E75), 0, VLOOKUP(VLOOKUP($A75, 'E4 TB Allocation Details'!$A$18:$L$205, MATCH("Misc ID", 'E4 TB Allocation Details'!$A$18:$L$18, 0),FALSE), 'E2 Allocators'!$B$15:$W$361, MATCH('O5 Details by Class &amp; Accounts'!BO$18, 'E2 Allocators'!$B$15:$W$15, 0),FALSE)*$E75)</f>
        <v>0</v>
      </c>
      <c r="BP75" s="1412">
        <f ca="1">IF(ISERROR(VLOOKUP(VLOOKUP($A75, 'E4 TB Allocation Details'!$A$18:$L$205, MATCH("Misc ID", 'E4 TB Allocation Details'!$A$18:$L$18, 0),FALSE), 'E2 Allocators'!$B$15:$W$361, MATCH('O5 Details by Class &amp; Accounts'!BP$18, 'E2 Allocators'!$B$15:$W$15, 0),FALSE)*$E75), 0, VLOOKUP(VLOOKUP($A75, 'E4 TB Allocation Details'!$A$18:$L$205, MATCH("Misc ID", 'E4 TB Allocation Details'!$A$18:$L$18, 0),FALSE), 'E2 Allocators'!$B$15:$W$361, MATCH('O5 Details by Class &amp; Accounts'!BP$18, 'E2 Allocators'!$B$15:$W$15, 0),FALSE)*$E75)</f>
        <v>0</v>
      </c>
      <c r="BQ75" s="1412">
        <f ca="1">IF(ISERROR(VLOOKUP(VLOOKUP($A75, 'E4 TB Allocation Details'!$A$18:$L$205, MATCH("Misc ID", 'E4 TB Allocation Details'!$A$18:$L$18, 0),FALSE), 'E2 Allocators'!$B$15:$W$361, MATCH('O5 Details by Class &amp; Accounts'!BQ$18, 'E2 Allocators'!$B$15:$W$15, 0),FALSE)*$E75), 0, VLOOKUP(VLOOKUP($A75, 'E4 TB Allocation Details'!$A$18:$L$205, MATCH("Misc ID", 'E4 TB Allocation Details'!$A$18:$L$18, 0),FALSE), 'E2 Allocators'!$B$15:$W$361, MATCH('O5 Details by Class &amp; Accounts'!BQ$18, 'E2 Allocators'!$B$15:$W$15, 0),FALSE)*$E75)</f>
        <v>0</v>
      </c>
      <c r="BR75" s="1412">
        <f ca="1">IF(ISERROR(VLOOKUP(VLOOKUP($A75, 'E4 TB Allocation Details'!$A$18:$L$205, MATCH("Misc ID", 'E4 TB Allocation Details'!$A$18:$L$18, 0),FALSE), 'E2 Allocators'!$B$15:$W$361, MATCH('O5 Details by Class &amp; Accounts'!BR$18, 'E2 Allocators'!$B$15:$W$15, 0),FALSE)*$E75), 0, VLOOKUP(VLOOKUP($A75, 'E4 TB Allocation Details'!$A$18:$L$205, MATCH("Misc ID", 'E4 TB Allocation Details'!$A$18:$L$18, 0),FALSE), 'E2 Allocators'!$B$15:$W$361, MATCH('O5 Details by Class &amp; Accounts'!BR$18, 'E2 Allocators'!$B$15:$W$15, 0),FALSE)*$E75)</f>
        <v>0</v>
      </c>
      <c r="BS75" s="1412">
        <f t="shared" si="11"/>
        <v>0</v>
      </c>
      <c r="BT75" s="1412">
        <f ca="1">IF(ISERROR(VLOOKUP(VLOOKUP($A75, 'E4 TB Allocation Details'!$A$18:$L$205, MATCH("A &amp; G ID", 'E4 TB Allocation Details'!$A$18:$L$18, 0),FALSE), 'E2 Allocators'!$B$15:$W$361, MATCH('O5 Details by Class &amp; Accounts'!BT$18, 'E2 Allocators'!$B$15:$W$15, 0),FALSE)*$E75), 0, VLOOKUP(VLOOKUP($A75, 'E4 TB Allocation Details'!$A$18:$L$205, MATCH("A &amp; G ID", 'E4 TB Allocation Details'!$A$18:$L$18, 0),FALSE), 'E2 Allocators'!$B$15:$W$361, MATCH('O5 Details by Class &amp; Accounts'!BT$18, 'E2 Allocators'!$B$15:$W$15, 0),FALSE)*$E75)</f>
        <v>0</v>
      </c>
      <c r="BU75" s="1412">
        <f ca="1">IF(ISERROR(VLOOKUP(VLOOKUP($A75, 'E4 TB Allocation Details'!$A$18:$L$205, MATCH("A &amp; G ID", 'E4 TB Allocation Details'!$A$18:$L$18, 0),FALSE), 'E2 Allocators'!$B$15:$W$361, MATCH('O5 Details by Class &amp; Accounts'!BU$18, 'E2 Allocators'!$B$15:$W$15, 0),FALSE)*$E75), 0, VLOOKUP(VLOOKUP($A75, 'E4 TB Allocation Details'!$A$18:$L$205, MATCH("A &amp; G ID", 'E4 TB Allocation Details'!$A$18:$L$18, 0),FALSE), 'E2 Allocators'!$B$15:$W$361, MATCH('O5 Details by Class &amp; Accounts'!BU$18, 'E2 Allocators'!$B$15:$W$15, 0),FALSE)*$E75)</f>
        <v>0</v>
      </c>
      <c r="BV75" s="1412">
        <f ca="1">IF(ISERROR(VLOOKUP(VLOOKUP($A75, 'E4 TB Allocation Details'!$A$18:$L$205, MATCH("A &amp; G ID", 'E4 TB Allocation Details'!$A$18:$L$18, 0),FALSE), 'E2 Allocators'!$B$15:$W$361, MATCH('O5 Details by Class &amp; Accounts'!BV$18, 'E2 Allocators'!$B$15:$W$15, 0),FALSE)*$E75), 0, VLOOKUP(VLOOKUP($A75, 'E4 TB Allocation Details'!$A$18:$L$205, MATCH("A &amp; G ID", 'E4 TB Allocation Details'!$A$18:$L$18, 0),FALSE), 'E2 Allocators'!$B$15:$W$361, MATCH('O5 Details by Class &amp; Accounts'!BV$18, 'E2 Allocators'!$B$15:$W$15, 0),FALSE)*$E75)</f>
        <v>0</v>
      </c>
      <c r="BW75" s="1412">
        <f ca="1">IF(ISERROR(VLOOKUP(VLOOKUP($A75, 'E4 TB Allocation Details'!$A$18:$L$205, MATCH("A &amp; G ID", 'E4 TB Allocation Details'!$A$18:$L$18, 0),FALSE), 'E2 Allocators'!$B$15:$W$361, MATCH('O5 Details by Class &amp; Accounts'!BW$18, 'E2 Allocators'!$B$15:$W$15, 0),FALSE)*$E75), 0, VLOOKUP(VLOOKUP($A75, 'E4 TB Allocation Details'!$A$18:$L$205, MATCH("A &amp; G ID", 'E4 TB Allocation Details'!$A$18:$L$18, 0),FALSE), 'E2 Allocators'!$B$15:$W$361, MATCH('O5 Details by Class &amp; Accounts'!BW$18, 'E2 Allocators'!$B$15:$W$15, 0),FALSE)*$E75)</f>
        <v>0</v>
      </c>
      <c r="BX75" s="1412">
        <f ca="1">IF(ISERROR(VLOOKUP(VLOOKUP($A75, 'E4 TB Allocation Details'!$A$18:$L$205, MATCH("A &amp; G ID", 'E4 TB Allocation Details'!$A$18:$L$18, 0),FALSE), 'E2 Allocators'!$B$15:$W$361, MATCH('O5 Details by Class &amp; Accounts'!BX$18, 'E2 Allocators'!$B$15:$W$15, 0),FALSE)*$E75), 0, VLOOKUP(VLOOKUP($A75, 'E4 TB Allocation Details'!$A$18:$L$205, MATCH("A &amp; G ID", 'E4 TB Allocation Details'!$A$18:$L$18, 0),FALSE), 'E2 Allocators'!$B$15:$W$361, MATCH('O5 Details by Class &amp; Accounts'!BX$18, 'E2 Allocators'!$B$15:$W$15, 0),FALSE)*$E75)</f>
        <v>0</v>
      </c>
      <c r="BY75" s="1412">
        <f ca="1">IF(ISERROR(VLOOKUP(VLOOKUP($A75, 'E4 TB Allocation Details'!$A$18:$L$205, MATCH("A &amp; G ID", 'E4 TB Allocation Details'!$A$18:$L$18, 0),FALSE), 'E2 Allocators'!$B$15:$W$361, MATCH('O5 Details by Class &amp; Accounts'!BY$18, 'E2 Allocators'!$B$15:$W$15, 0),FALSE)*$E75), 0, VLOOKUP(VLOOKUP($A75, 'E4 TB Allocation Details'!$A$18:$L$205, MATCH("A &amp; G ID", 'E4 TB Allocation Details'!$A$18:$L$18, 0),FALSE), 'E2 Allocators'!$B$15:$W$361, MATCH('O5 Details by Class &amp; Accounts'!BY$18, 'E2 Allocators'!$B$15:$W$15, 0),FALSE)*$E75)</f>
        <v>0</v>
      </c>
      <c r="BZ75" s="1412">
        <f ca="1">IF(ISERROR(VLOOKUP(VLOOKUP($A75, 'E4 TB Allocation Details'!$A$18:$L$205, MATCH("A &amp; G ID", 'E4 TB Allocation Details'!$A$18:$L$18, 0),FALSE), 'E2 Allocators'!$B$15:$W$361, MATCH('O5 Details by Class &amp; Accounts'!BZ$18, 'E2 Allocators'!$B$15:$W$15, 0),FALSE)*$E75), 0, VLOOKUP(VLOOKUP($A75, 'E4 TB Allocation Details'!$A$18:$L$205, MATCH("A &amp; G ID", 'E4 TB Allocation Details'!$A$18:$L$18, 0),FALSE), 'E2 Allocators'!$B$15:$W$361, MATCH('O5 Details by Class &amp; Accounts'!BZ$18, 'E2 Allocators'!$B$15:$W$15, 0),FALSE)*$E75)</f>
        <v>0</v>
      </c>
      <c r="CA75" s="1412">
        <f ca="1">IF(ISERROR(VLOOKUP(VLOOKUP($A75, 'E4 TB Allocation Details'!$A$18:$L$205, MATCH("A &amp; G ID", 'E4 TB Allocation Details'!$A$18:$L$18, 0),FALSE), 'E2 Allocators'!$B$15:$W$361, MATCH('O5 Details by Class &amp; Accounts'!CA$18, 'E2 Allocators'!$B$15:$W$15, 0),FALSE)*$E75), 0, VLOOKUP(VLOOKUP($A75, 'E4 TB Allocation Details'!$A$18:$L$205, MATCH("A &amp; G ID", 'E4 TB Allocation Details'!$A$18:$L$18, 0),FALSE), 'E2 Allocators'!$B$15:$W$361, MATCH('O5 Details by Class &amp; Accounts'!CA$18, 'E2 Allocators'!$B$15:$W$15, 0),FALSE)*$E75)</f>
        <v>0</v>
      </c>
      <c r="CB75" s="1412">
        <f ca="1">IF(ISERROR(VLOOKUP(VLOOKUP($A75, 'E4 TB Allocation Details'!$A$18:$L$205, MATCH("A &amp; G ID", 'E4 TB Allocation Details'!$A$18:$L$18, 0),FALSE), 'E2 Allocators'!$B$15:$W$361, MATCH('O5 Details by Class &amp; Accounts'!CB$18, 'E2 Allocators'!$B$15:$W$15, 0),FALSE)*$E75), 0, VLOOKUP(VLOOKUP($A75, 'E4 TB Allocation Details'!$A$18:$L$205, MATCH("A &amp; G ID", 'E4 TB Allocation Details'!$A$18:$L$18, 0),FALSE), 'E2 Allocators'!$B$15:$W$361, MATCH('O5 Details by Class &amp; Accounts'!CB$18, 'E2 Allocators'!$B$15:$W$15, 0),FALSE)*$E75)</f>
        <v>0</v>
      </c>
      <c r="CC75" s="1412">
        <f ca="1">IF(ISERROR(VLOOKUP(VLOOKUP($A75, 'E4 TB Allocation Details'!$A$18:$L$205, MATCH("A &amp; G ID", 'E4 TB Allocation Details'!$A$18:$L$18, 0),FALSE), 'E2 Allocators'!$B$15:$W$361, MATCH('O5 Details by Class &amp; Accounts'!CC$18, 'E2 Allocators'!$B$15:$W$15, 0),FALSE)*$E75), 0, VLOOKUP(VLOOKUP($A75, 'E4 TB Allocation Details'!$A$18:$L$205, MATCH("A &amp; G ID", 'E4 TB Allocation Details'!$A$18:$L$18, 0),FALSE), 'E2 Allocators'!$B$15:$W$361, MATCH('O5 Details by Class &amp; Accounts'!CC$18, 'E2 Allocators'!$B$15:$W$15, 0),FALSE)*$E75)</f>
        <v>0</v>
      </c>
      <c r="CD75" s="1412">
        <f ca="1">IF(ISERROR(VLOOKUP(VLOOKUP($A75, 'E4 TB Allocation Details'!$A$18:$L$205, MATCH("A &amp; G ID", 'E4 TB Allocation Details'!$A$18:$L$18, 0),FALSE), 'E2 Allocators'!$B$15:$W$361, MATCH('O5 Details by Class &amp; Accounts'!CD$18, 'E2 Allocators'!$B$15:$W$15, 0),FALSE)*$E75), 0, VLOOKUP(VLOOKUP($A75, 'E4 TB Allocation Details'!$A$18:$L$205, MATCH("A &amp; G ID", 'E4 TB Allocation Details'!$A$18:$L$18, 0),FALSE), 'E2 Allocators'!$B$15:$W$361, MATCH('O5 Details by Class &amp; Accounts'!CD$18, 'E2 Allocators'!$B$15:$W$15, 0),FALSE)*$E75)</f>
        <v>0</v>
      </c>
      <c r="CE75" s="1412">
        <f ca="1">IF(ISERROR(VLOOKUP(VLOOKUP($A75, 'E4 TB Allocation Details'!$A$18:$L$205, MATCH("A &amp; G ID", 'E4 TB Allocation Details'!$A$18:$L$18, 0),FALSE), 'E2 Allocators'!$B$15:$W$361, MATCH('O5 Details by Class &amp; Accounts'!CE$18, 'E2 Allocators'!$B$15:$W$15, 0),FALSE)*$E75), 0, VLOOKUP(VLOOKUP($A75, 'E4 TB Allocation Details'!$A$18:$L$205, MATCH("A &amp; G ID", 'E4 TB Allocation Details'!$A$18:$L$18, 0),FALSE), 'E2 Allocators'!$B$15:$W$361, MATCH('O5 Details by Class &amp; Accounts'!CE$18, 'E2 Allocators'!$B$15:$W$15, 0),FALSE)*$E75)</f>
        <v>0</v>
      </c>
      <c r="CF75" s="1412">
        <f ca="1">IF(ISERROR(VLOOKUP(VLOOKUP($A75, 'E4 TB Allocation Details'!$A$18:$L$205, MATCH("A &amp; G ID", 'E4 TB Allocation Details'!$A$18:$L$18, 0),FALSE), 'E2 Allocators'!$B$15:$W$361, MATCH('O5 Details by Class &amp; Accounts'!CF$18, 'E2 Allocators'!$B$15:$W$15, 0),FALSE)*$E75), 0, VLOOKUP(VLOOKUP($A75, 'E4 TB Allocation Details'!$A$18:$L$205, MATCH("A &amp; G ID", 'E4 TB Allocation Details'!$A$18:$L$18, 0),FALSE), 'E2 Allocators'!$B$15:$W$361, MATCH('O5 Details by Class &amp; Accounts'!CF$18, 'E2 Allocators'!$B$15:$W$15, 0),FALSE)*$E75)</f>
        <v>0</v>
      </c>
      <c r="CG75" s="1412">
        <f ca="1">IF(ISERROR(VLOOKUP(VLOOKUP($A75, 'E4 TB Allocation Details'!$A$18:$L$205, MATCH("A &amp; G ID", 'E4 TB Allocation Details'!$A$18:$L$18, 0),FALSE), 'E2 Allocators'!$B$15:$W$361, MATCH('O5 Details by Class &amp; Accounts'!CG$18, 'E2 Allocators'!$B$15:$W$15, 0),FALSE)*$E75), 0, VLOOKUP(VLOOKUP($A75, 'E4 TB Allocation Details'!$A$18:$L$205, MATCH("A &amp; G ID", 'E4 TB Allocation Details'!$A$18:$L$18, 0),FALSE), 'E2 Allocators'!$B$15:$W$361, MATCH('O5 Details by Class &amp; Accounts'!CG$18, 'E2 Allocators'!$B$15:$W$15, 0),FALSE)*$E75)</f>
        <v>0</v>
      </c>
      <c r="CH75" s="1412">
        <f ca="1">IF(ISERROR(VLOOKUP(VLOOKUP($A75, 'E4 TB Allocation Details'!$A$18:$L$205, MATCH("A &amp; G ID", 'E4 TB Allocation Details'!$A$18:$L$18, 0),FALSE), 'E2 Allocators'!$B$15:$W$361, MATCH('O5 Details by Class &amp; Accounts'!CH$18, 'E2 Allocators'!$B$15:$W$15, 0),FALSE)*$E75), 0, VLOOKUP(VLOOKUP($A75, 'E4 TB Allocation Details'!$A$18:$L$205, MATCH("A &amp; G ID", 'E4 TB Allocation Details'!$A$18:$L$18, 0),FALSE), 'E2 Allocators'!$B$15:$W$361, MATCH('O5 Details by Class &amp; Accounts'!CH$18, 'E2 Allocators'!$B$15:$W$15, 0),FALSE)*$E75)</f>
        <v>0</v>
      </c>
      <c r="CI75" s="1412">
        <f ca="1">IF(ISERROR(VLOOKUP(VLOOKUP($A75, 'E4 TB Allocation Details'!$A$18:$L$205, MATCH("A &amp; G ID", 'E4 TB Allocation Details'!$A$18:$L$18, 0),FALSE), 'E2 Allocators'!$B$15:$W$361, MATCH('O5 Details by Class &amp; Accounts'!CI$18, 'E2 Allocators'!$B$15:$W$15, 0),FALSE)*$E75), 0, VLOOKUP(VLOOKUP($A75, 'E4 TB Allocation Details'!$A$18:$L$205, MATCH("A &amp; G ID", 'E4 TB Allocation Details'!$A$18:$L$18, 0),FALSE), 'E2 Allocators'!$B$15:$W$361, MATCH('O5 Details by Class &amp; Accounts'!CI$18, 'E2 Allocators'!$B$15:$W$15, 0),FALSE)*$E75)</f>
        <v>0</v>
      </c>
      <c r="CJ75" s="1412">
        <f ca="1">IF(ISERROR(VLOOKUP(VLOOKUP($A75, 'E4 TB Allocation Details'!$A$18:$L$205, MATCH("A &amp; G ID", 'E4 TB Allocation Details'!$A$18:$L$18, 0),FALSE), 'E2 Allocators'!$B$15:$W$361, MATCH('O5 Details by Class &amp; Accounts'!CJ$18, 'E2 Allocators'!$B$15:$W$15, 0),FALSE)*$E75), 0, VLOOKUP(VLOOKUP($A75, 'E4 TB Allocation Details'!$A$18:$L$205, MATCH("A &amp; G ID", 'E4 TB Allocation Details'!$A$18:$L$18, 0),FALSE), 'E2 Allocators'!$B$15:$W$361, MATCH('O5 Details by Class &amp; Accounts'!CJ$18, 'E2 Allocators'!$B$15:$W$15, 0),FALSE)*$E75)</f>
        <v>0</v>
      </c>
      <c r="CK75" s="1412">
        <f ca="1">IF(ISERROR(VLOOKUP(VLOOKUP($A75, 'E4 TB Allocation Details'!$A$18:$L$205, MATCH("A &amp; G ID", 'E4 TB Allocation Details'!$A$18:$L$18, 0),FALSE), 'E2 Allocators'!$B$15:$W$361, MATCH('O5 Details by Class &amp; Accounts'!CK$18, 'E2 Allocators'!$B$15:$W$15, 0),FALSE)*$E75), 0, VLOOKUP(VLOOKUP($A75, 'E4 TB Allocation Details'!$A$18:$L$205, MATCH("A &amp; G ID", 'E4 TB Allocation Details'!$A$18:$L$18, 0),FALSE), 'E2 Allocators'!$B$15:$W$361, MATCH('O5 Details by Class &amp; Accounts'!CK$18, 'E2 Allocators'!$B$15:$W$15, 0),FALSE)*$E75)</f>
        <v>0</v>
      </c>
      <c r="CL75" s="1412">
        <f ca="1">IF(ISERROR(VLOOKUP(VLOOKUP($A75, 'E4 TB Allocation Details'!$A$18:$L$205, MATCH("A &amp; G ID", 'E4 TB Allocation Details'!$A$18:$L$18, 0),FALSE), 'E2 Allocators'!$B$15:$W$361, MATCH('O5 Details by Class &amp; Accounts'!CL$18, 'E2 Allocators'!$B$15:$W$15, 0),FALSE)*$E75), 0, VLOOKUP(VLOOKUP($A75, 'E4 TB Allocation Details'!$A$18:$L$205, MATCH("A &amp; G ID", 'E4 TB Allocation Details'!$A$18:$L$18, 0),FALSE), 'E2 Allocators'!$B$15:$W$361, MATCH('O5 Details by Class &amp; Accounts'!CL$18, 'E2 Allocators'!$B$15:$W$15, 0),FALSE)*$E75)</f>
        <v>0</v>
      </c>
      <c r="CM75" s="1412">
        <f ca="1">IF(ISERROR(VLOOKUP(VLOOKUP($A75, 'E4 TB Allocation Details'!$A$18:$L$205, MATCH("A &amp; G ID", 'E4 TB Allocation Details'!$A$18:$L$18, 0),FALSE), 'E2 Allocators'!$B$15:$W$361, MATCH('O5 Details by Class &amp; Accounts'!CM$18, 'E2 Allocators'!$B$15:$W$15, 0),FALSE)*$E75), 0, VLOOKUP(VLOOKUP($A75, 'E4 TB Allocation Details'!$A$18:$L$205, MATCH("A &amp; G ID", 'E4 TB Allocation Details'!$A$18:$L$18, 0),FALSE), 'E2 Allocators'!$B$15:$W$361, MATCH('O5 Details by Class &amp; Accounts'!CM$18, 'E2 Allocators'!$B$15:$W$15, 0),FALSE)*$E75)</f>
        <v>0</v>
      </c>
      <c r="CN75" s="1412">
        <f t="shared" si="12"/>
        <v>0</v>
      </c>
      <c r="CO75" s="1792">
        <f t="shared" si="7"/>
        <v>0</v>
      </c>
      <c r="CQ75" s="2087" t="s">
        <v>343</v>
      </c>
    </row>
    <row r="76" spans="1:95" s="81" customFormat="1" ht="12.75">
      <c r="A76" s="1170">
        <v>1980</v>
      </c>
      <c r="B76" s="452" t="s">
        <v>635</v>
      </c>
      <c r="C76" s="1789">
        <f ca="1">IF(ISERROR(VLOOKUP($A76,'I3 TB Data'!$A$23:$H$458,MATCH('O5 Details by Class &amp; Accounts'!$C$18, 'I3 TB Data'!$A$23:$H$23,0),0)), 0, VLOOKUP($A76,'I3 TB Data'!$A$23:$H$458,MATCH('O5 Details by Class &amp; Accounts'!$C$18,'I3 TB Data'!$A$23:$H$23,0),0))</f>
        <v>1755000</v>
      </c>
      <c r="D76" s="1790">
        <f ca="1">'I4 BO ASSETS'!E77</f>
        <v>0</v>
      </c>
      <c r="E76" s="1789">
        <f t="shared" si="6"/>
        <v>1755000</v>
      </c>
      <c r="F76" s="1791">
        <f ca="1">IF(ISERROR(VLOOKUP($A76, 'E1 Categorization'!A33:E122, MATCH("Customer Component", 'E1 Categorization'!$A$33:$E$33,0), 0)), 0, IF(VLOOKUP($A76, 'E1 Categorization'!A33:E122, MATCH("Customer Component", 'E1 Categorization'!$A$33:$E$33,0), 0)=0, 'O5 Details by Class &amp; Accounts'!$E76, IF(AND(VLOOKUP($A76, 'E1 Categorization'!A33:E122, MATCH("Customer Component", 'E1 Categorization'!$A$33:$E$33,0), 0) &gt;0, VLOOKUP($A76, 'E1 Categorization'!A33:E122, MATCH("Customer Component", 'E1 Categorization'!$A$33:$E$33,0), 0)&lt;1), 'O5 Details by Class &amp; Accounts'!$E76*(1-VLOOKUP($A76, 'E1 Categorization'!A33:E122, MATCH("Customer Component", 'E1 Categorization'!$A$33:$E$33,0), 0)), 0)))</f>
        <v>0</v>
      </c>
      <c r="G76" s="1791">
        <f ca="1">IF(ISERROR(VLOOKUP($A76, 'E1 Categorization'!A33:E122, MATCH("Customer Component", 'E1 Categorization'!$A$33:$E$33,0), 0)),0, IF(VLOOKUP($A76, 'E1 Categorization'!A33:E122, MATCH("Customer Component", 'E1 Categorization'!$A$33:$E$33,0), 0)=0, 0, IF(AND(VLOOKUP($A76, 'E1 Categorization'!A33:E122, MATCH("Customer Component", 'E1 Categorization'!$A$33:$E$33,0), 0) &gt;0, VLOOKUP($A76, 'E1 Categorization'!A33:E122, MATCH("Customer Component", 'E1 Categorization'!$A$33:$E$33,0), 0)&lt;1), 'O5 Details by Class &amp; Accounts'!$E76*(VLOOKUP($A76, 'E1 Categorization'!A33:E122, MATCH("Customer Component", 'E1 Categorization'!$A$33:$E$33,0), 0)), 'O5 Details by Class &amp; Accounts'!$E76)))</f>
        <v>0</v>
      </c>
      <c r="H76" s="1412">
        <f t="shared" si="8"/>
        <v>0</v>
      </c>
      <c r="I76" s="1412">
        <f ca="1">IF(ISERROR(VLOOKUP(VLOOKUP($A76, 'E4 TB Allocation Details'!$A$18:$L$205, MATCH("Demand ID", 'E4 TB Allocation Details'!$A$18:$L$18, 0),FALSE), 'E2 Allocators'!$B$15:$W$361, MATCH('O5 Details by Class &amp; Accounts'!I$18, 'E2 Allocators'!$B$15:$W$15, 0),FALSE)*$F76), 0, VLOOKUP(VLOOKUP($A76, 'E4 TB Allocation Details'!$A$18:$L$205, MATCH("Demand ID", 'E4 TB Allocation Details'!$A$18:$L$18, 0),FALSE), 'E2 Allocators'!$B$15:$W$361, MATCH('O5 Details by Class &amp; Accounts'!I$18, 'E2 Allocators'!$B$15:$W$15, 0),FALSE)*$F76)</f>
        <v>0</v>
      </c>
      <c r="J76" s="1412">
        <f ca="1">IF(ISERROR(VLOOKUP(VLOOKUP($A76, 'E4 TB Allocation Details'!$A$18:$L$205, MATCH("Demand ID", 'E4 TB Allocation Details'!$A$18:$L$18, 0),FALSE), 'E2 Allocators'!$B$15:$W$361, MATCH('O5 Details by Class &amp; Accounts'!J$18, 'E2 Allocators'!$B$15:$W$15, 0),FALSE)*$F76), 0, VLOOKUP(VLOOKUP($A76, 'E4 TB Allocation Details'!$A$18:$L$205, MATCH("Demand ID", 'E4 TB Allocation Details'!$A$18:$L$18, 0),FALSE), 'E2 Allocators'!$B$15:$W$361, MATCH('O5 Details by Class &amp; Accounts'!J$18, 'E2 Allocators'!$B$15:$W$15, 0),FALSE)*$F76)</f>
        <v>0</v>
      </c>
      <c r="K76" s="1412">
        <f ca="1">IF(ISERROR(VLOOKUP(VLOOKUP($A76, 'E4 TB Allocation Details'!$A$18:$L$205, MATCH("Demand ID", 'E4 TB Allocation Details'!$A$18:$L$18, 0),FALSE), 'E2 Allocators'!$B$15:$W$361, MATCH('O5 Details by Class &amp; Accounts'!K$18, 'E2 Allocators'!$B$15:$W$15, 0),FALSE)*$F76), 0, VLOOKUP(VLOOKUP($A76, 'E4 TB Allocation Details'!$A$18:$L$205, MATCH("Demand ID", 'E4 TB Allocation Details'!$A$18:$L$18, 0),FALSE), 'E2 Allocators'!$B$15:$W$361, MATCH('O5 Details by Class &amp; Accounts'!K$18, 'E2 Allocators'!$B$15:$W$15, 0),FALSE)*$F76)</f>
        <v>0</v>
      </c>
      <c r="L76" s="1412">
        <f ca="1">IF(ISERROR(VLOOKUP(VLOOKUP($A76, 'E4 TB Allocation Details'!$A$18:$L$205, MATCH("Demand ID", 'E4 TB Allocation Details'!$A$18:$L$18, 0),FALSE), 'E2 Allocators'!$B$15:$W$361, MATCH('O5 Details by Class &amp; Accounts'!L$18, 'E2 Allocators'!$B$15:$W$15, 0),FALSE)*$F76), 0, VLOOKUP(VLOOKUP($A76, 'E4 TB Allocation Details'!$A$18:$L$205, MATCH("Demand ID", 'E4 TB Allocation Details'!$A$18:$L$18, 0),FALSE), 'E2 Allocators'!$B$15:$W$361, MATCH('O5 Details by Class &amp; Accounts'!L$18, 'E2 Allocators'!$B$15:$W$15, 0),FALSE)*$F76)</f>
        <v>0</v>
      </c>
      <c r="M76" s="1412">
        <f ca="1">IF(ISERROR(VLOOKUP(VLOOKUP($A76, 'E4 TB Allocation Details'!$A$18:$L$205, MATCH("Demand ID", 'E4 TB Allocation Details'!$A$18:$L$18, 0),FALSE), 'E2 Allocators'!$B$15:$W$361, MATCH('O5 Details by Class &amp; Accounts'!M$18, 'E2 Allocators'!$B$15:$W$15, 0),FALSE)*$F76), 0, VLOOKUP(VLOOKUP($A76, 'E4 TB Allocation Details'!$A$18:$L$205, MATCH("Demand ID", 'E4 TB Allocation Details'!$A$18:$L$18, 0),FALSE), 'E2 Allocators'!$B$15:$W$361, MATCH('O5 Details by Class &amp; Accounts'!M$18, 'E2 Allocators'!$B$15:$W$15, 0),FALSE)*$F76)</f>
        <v>0</v>
      </c>
      <c r="N76" s="1412">
        <f ca="1">IF(ISERROR(VLOOKUP(VLOOKUP($A76, 'E4 TB Allocation Details'!$A$18:$L$205, MATCH("Demand ID", 'E4 TB Allocation Details'!$A$18:$L$18, 0),FALSE), 'E2 Allocators'!$B$15:$W$361, MATCH('O5 Details by Class &amp; Accounts'!N$18, 'E2 Allocators'!$B$15:$W$15, 0),FALSE)*$F76), 0, VLOOKUP(VLOOKUP($A76, 'E4 TB Allocation Details'!$A$18:$L$205, MATCH("Demand ID", 'E4 TB Allocation Details'!$A$18:$L$18, 0),FALSE), 'E2 Allocators'!$B$15:$W$361, MATCH('O5 Details by Class &amp; Accounts'!N$18, 'E2 Allocators'!$B$15:$W$15, 0),FALSE)*$F76)</f>
        <v>0</v>
      </c>
      <c r="O76" s="1412">
        <f ca="1">IF(ISERROR(VLOOKUP(VLOOKUP($A76, 'E4 TB Allocation Details'!$A$18:$L$205, MATCH("Demand ID", 'E4 TB Allocation Details'!$A$18:$L$18, 0),FALSE), 'E2 Allocators'!$B$15:$W$361, MATCH('O5 Details by Class &amp; Accounts'!O$18, 'E2 Allocators'!$B$15:$W$15, 0),FALSE)*$F76), 0, VLOOKUP(VLOOKUP($A76, 'E4 TB Allocation Details'!$A$18:$L$205, MATCH("Demand ID", 'E4 TB Allocation Details'!$A$18:$L$18, 0),FALSE), 'E2 Allocators'!$B$15:$W$361, MATCH('O5 Details by Class &amp; Accounts'!O$18, 'E2 Allocators'!$B$15:$W$15, 0),FALSE)*$F76)</f>
        <v>0</v>
      </c>
      <c r="P76" s="1412">
        <f ca="1">IF(ISERROR(VLOOKUP(VLOOKUP($A76, 'E4 TB Allocation Details'!$A$18:$L$205, MATCH("Demand ID", 'E4 TB Allocation Details'!$A$18:$L$18, 0),FALSE), 'E2 Allocators'!$B$15:$W$361, MATCH('O5 Details by Class &amp; Accounts'!P$18, 'E2 Allocators'!$B$15:$W$15, 0),FALSE)*$F76), 0, VLOOKUP(VLOOKUP($A76, 'E4 TB Allocation Details'!$A$18:$L$205, MATCH("Demand ID", 'E4 TB Allocation Details'!$A$18:$L$18, 0),FALSE), 'E2 Allocators'!$B$15:$W$361, MATCH('O5 Details by Class &amp; Accounts'!P$18, 'E2 Allocators'!$B$15:$W$15, 0),FALSE)*$F76)</f>
        <v>0</v>
      </c>
      <c r="Q76" s="1412">
        <f ca="1">IF(ISERROR(VLOOKUP(VLOOKUP($A76, 'E4 TB Allocation Details'!$A$18:$L$205, MATCH("Demand ID", 'E4 TB Allocation Details'!$A$18:$L$18, 0),FALSE), 'E2 Allocators'!$B$15:$W$361, MATCH('O5 Details by Class &amp; Accounts'!Q$18, 'E2 Allocators'!$B$15:$W$15, 0),FALSE)*$F76), 0, VLOOKUP(VLOOKUP($A76, 'E4 TB Allocation Details'!$A$18:$L$205, MATCH("Demand ID", 'E4 TB Allocation Details'!$A$18:$L$18, 0),FALSE), 'E2 Allocators'!$B$15:$W$361, MATCH('O5 Details by Class &amp; Accounts'!Q$18, 'E2 Allocators'!$B$15:$W$15, 0),FALSE)*$F76)</f>
        <v>0</v>
      </c>
      <c r="R76" s="1412">
        <f ca="1">IF(ISERROR(VLOOKUP(VLOOKUP($A76, 'E4 TB Allocation Details'!$A$18:$L$205, MATCH("Demand ID", 'E4 TB Allocation Details'!$A$18:$L$18, 0),FALSE), 'E2 Allocators'!$B$15:$W$361, MATCH('O5 Details by Class &amp; Accounts'!R$18, 'E2 Allocators'!$B$15:$W$15, 0),FALSE)*$F76), 0, VLOOKUP(VLOOKUP($A76, 'E4 TB Allocation Details'!$A$18:$L$205, MATCH("Demand ID", 'E4 TB Allocation Details'!$A$18:$L$18, 0),FALSE), 'E2 Allocators'!$B$15:$W$361, MATCH('O5 Details by Class &amp; Accounts'!R$18, 'E2 Allocators'!$B$15:$W$15, 0),FALSE)*$F76)</f>
        <v>0</v>
      </c>
      <c r="S76" s="1412">
        <f ca="1">IF(ISERROR(VLOOKUP(VLOOKUP($A76, 'E4 TB Allocation Details'!$A$18:$L$205, MATCH("Demand ID", 'E4 TB Allocation Details'!$A$18:$L$18, 0),FALSE), 'E2 Allocators'!$B$15:$W$361, MATCH('O5 Details by Class &amp; Accounts'!S$18, 'E2 Allocators'!$B$15:$W$15, 0),FALSE)*$F76), 0, VLOOKUP(VLOOKUP($A76, 'E4 TB Allocation Details'!$A$18:$L$205, MATCH("Demand ID", 'E4 TB Allocation Details'!$A$18:$L$18, 0),FALSE), 'E2 Allocators'!$B$15:$W$361, MATCH('O5 Details by Class &amp; Accounts'!S$18, 'E2 Allocators'!$B$15:$W$15, 0),FALSE)*$F76)</f>
        <v>0</v>
      </c>
      <c r="T76" s="1412">
        <f ca="1">IF(ISERROR(VLOOKUP(VLOOKUP($A76, 'E4 TB Allocation Details'!$A$18:$L$205, MATCH("Demand ID", 'E4 TB Allocation Details'!$A$18:$L$18, 0),FALSE), 'E2 Allocators'!$B$15:$W$361, MATCH('O5 Details by Class &amp; Accounts'!T$18, 'E2 Allocators'!$B$15:$W$15, 0),FALSE)*$F76), 0, VLOOKUP(VLOOKUP($A76, 'E4 TB Allocation Details'!$A$18:$L$205, MATCH("Demand ID", 'E4 TB Allocation Details'!$A$18:$L$18, 0),FALSE), 'E2 Allocators'!$B$15:$W$361, MATCH('O5 Details by Class &amp; Accounts'!T$18, 'E2 Allocators'!$B$15:$W$15, 0),FALSE)*$F76)</f>
        <v>0</v>
      </c>
      <c r="U76" s="1412">
        <f ca="1">IF(ISERROR(VLOOKUP(VLOOKUP($A76, 'E4 TB Allocation Details'!$A$18:$L$205, MATCH("Demand ID", 'E4 TB Allocation Details'!$A$18:$L$18, 0),FALSE), 'E2 Allocators'!$B$15:$W$361, MATCH('O5 Details by Class &amp; Accounts'!U$18, 'E2 Allocators'!$B$15:$W$15, 0),FALSE)*$F76), 0, VLOOKUP(VLOOKUP($A76, 'E4 TB Allocation Details'!$A$18:$L$205, MATCH("Demand ID", 'E4 TB Allocation Details'!$A$18:$L$18, 0),FALSE), 'E2 Allocators'!$B$15:$W$361, MATCH('O5 Details by Class &amp; Accounts'!U$18, 'E2 Allocators'!$B$15:$W$15, 0),FALSE)*$F76)</f>
        <v>0</v>
      </c>
      <c r="V76" s="1412">
        <f ca="1">IF(ISERROR(VLOOKUP(VLOOKUP($A76, 'E4 TB Allocation Details'!$A$18:$L$205, MATCH("Demand ID", 'E4 TB Allocation Details'!$A$18:$L$18, 0),FALSE), 'E2 Allocators'!$B$15:$W$361, MATCH('O5 Details by Class &amp; Accounts'!V$18, 'E2 Allocators'!$B$15:$W$15, 0),FALSE)*$F76), 0, VLOOKUP(VLOOKUP($A76, 'E4 TB Allocation Details'!$A$18:$L$205, MATCH("Demand ID", 'E4 TB Allocation Details'!$A$18:$L$18, 0),FALSE), 'E2 Allocators'!$B$15:$W$361, MATCH('O5 Details by Class &amp; Accounts'!V$18, 'E2 Allocators'!$B$15:$W$15, 0),FALSE)*$F76)</f>
        <v>0</v>
      </c>
      <c r="W76" s="1412">
        <f ca="1">IF(ISERROR(VLOOKUP(VLOOKUP($A76, 'E4 TB Allocation Details'!$A$18:$L$205, MATCH("Demand ID", 'E4 TB Allocation Details'!$A$18:$L$18, 0),FALSE), 'E2 Allocators'!$B$15:$W$361, MATCH('O5 Details by Class &amp; Accounts'!W$18, 'E2 Allocators'!$B$15:$W$15, 0),FALSE)*$F76), 0, VLOOKUP(VLOOKUP($A76, 'E4 TB Allocation Details'!$A$18:$L$205, MATCH("Demand ID", 'E4 TB Allocation Details'!$A$18:$L$18, 0),FALSE), 'E2 Allocators'!$B$15:$W$361, MATCH('O5 Details by Class &amp; Accounts'!W$18, 'E2 Allocators'!$B$15:$W$15, 0),FALSE)*$F76)</f>
        <v>0</v>
      </c>
      <c r="X76" s="1412">
        <f ca="1">IF(ISERROR(VLOOKUP(VLOOKUP($A76, 'E4 TB Allocation Details'!$A$18:$L$205, MATCH("Demand ID", 'E4 TB Allocation Details'!$A$18:$L$18, 0),FALSE), 'E2 Allocators'!$B$15:$W$361, MATCH('O5 Details by Class &amp; Accounts'!X$18, 'E2 Allocators'!$B$15:$W$15, 0),FALSE)*$F76), 0, VLOOKUP(VLOOKUP($A76, 'E4 TB Allocation Details'!$A$18:$L$205, MATCH("Demand ID", 'E4 TB Allocation Details'!$A$18:$L$18, 0),FALSE), 'E2 Allocators'!$B$15:$W$361, MATCH('O5 Details by Class &amp; Accounts'!X$18, 'E2 Allocators'!$B$15:$W$15, 0),FALSE)*$F76)</f>
        <v>0</v>
      </c>
      <c r="Y76" s="1412">
        <f ca="1">IF(ISERROR(VLOOKUP(VLOOKUP($A76, 'E4 TB Allocation Details'!$A$18:$L$205, MATCH("Demand ID", 'E4 TB Allocation Details'!$A$18:$L$18, 0),FALSE), 'E2 Allocators'!$B$15:$W$361, MATCH('O5 Details by Class &amp; Accounts'!Y$18, 'E2 Allocators'!$B$15:$W$15, 0),FALSE)*$F76), 0, VLOOKUP(VLOOKUP($A76, 'E4 TB Allocation Details'!$A$18:$L$205, MATCH("Demand ID", 'E4 TB Allocation Details'!$A$18:$L$18, 0),FALSE), 'E2 Allocators'!$B$15:$W$361, MATCH('O5 Details by Class &amp; Accounts'!Y$18, 'E2 Allocators'!$B$15:$W$15, 0),FALSE)*$F76)</f>
        <v>0</v>
      </c>
      <c r="Z76" s="1412">
        <f ca="1">IF(ISERROR(VLOOKUP(VLOOKUP($A76, 'E4 TB Allocation Details'!$A$18:$L$205, MATCH("Demand ID", 'E4 TB Allocation Details'!$A$18:$L$18, 0),FALSE), 'E2 Allocators'!$B$15:$W$361, MATCH('O5 Details by Class &amp; Accounts'!Z$18, 'E2 Allocators'!$B$15:$W$15, 0),FALSE)*$F76), 0, VLOOKUP(VLOOKUP($A76, 'E4 TB Allocation Details'!$A$18:$L$205, MATCH("Demand ID", 'E4 TB Allocation Details'!$A$18:$L$18, 0),FALSE), 'E2 Allocators'!$B$15:$W$361, MATCH('O5 Details by Class &amp; Accounts'!Z$18, 'E2 Allocators'!$B$15:$W$15, 0),FALSE)*$F76)</f>
        <v>0</v>
      </c>
      <c r="AA76" s="1412">
        <f ca="1">IF(ISERROR(VLOOKUP(VLOOKUP($A76, 'E4 TB Allocation Details'!$A$18:$L$205, MATCH("Demand ID", 'E4 TB Allocation Details'!$A$18:$L$18, 0),FALSE), 'E2 Allocators'!$B$15:$W$361, MATCH('O5 Details by Class &amp; Accounts'!AA$18, 'E2 Allocators'!$B$15:$W$15, 0),FALSE)*$F76), 0, VLOOKUP(VLOOKUP($A76, 'E4 TB Allocation Details'!$A$18:$L$205, MATCH("Demand ID", 'E4 TB Allocation Details'!$A$18:$L$18, 0),FALSE), 'E2 Allocators'!$B$15:$W$361, MATCH('O5 Details by Class &amp; Accounts'!AA$18, 'E2 Allocators'!$B$15:$W$15, 0),FALSE)*$F76)</f>
        <v>0</v>
      </c>
      <c r="AB76" s="1412">
        <f ca="1">IF(ISERROR(VLOOKUP(VLOOKUP($A76, 'E4 TB Allocation Details'!$A$18:$L$205, MATCH("Demand ID", 'E4 TB Allocation Details'!$A$18:$L$18, 0),FALSE), 'E2 Allocators'!$B$15:$W$361, MATCH('O5 Details by Class &amp; Accounts'!AB$18, 'E2 Allocators'!$B$15:$W$15, 0),FALSE)*$F76), 0, VLOOKUP(VLOOKUP($A76, 'E4 TB Allocation Details'!$A$18:$L$205, MATCH("Demand ID", 'E4 TB Allocation Details'!$A$18:$L$18, 0),FALSE), 'E2 Allocators'!$B$15:$W$361, MATCH('O5 Details by Class &amp; Accounts'!AB$18, 'E2 Allocators'!$B$15:$W$15, 0),FALSE)*$F76)</f>
        <v>0</v>
      </c>
      <c r="AC76" s="1412">
        <f t="shared" si="9"/>
        <v>0</v>
      </c>
      <c r="AD76" s="1412">
        <f ca="1">IF(ISERROR(VLOOKUP(VLOOKUP($A76, 'E4 TB Allocation Details'!$A$18:$L$205, MATCH("Customer ID", 'E4 TB Allocation Details'!$A$18:$L$18, 0),FALSE), 'E2 Allocators'!$B$15:$W$361, MATCH('O5 Details by Class &amp; Accounts'!AD$18, 'E2 Allocators'!$B$15:$W$15, 0),FALSE)*$G76), 0, VLOOKUP(VLOOKUP($A76, 'E4 TB Allocation Details'!$A$18:$L$205, MATCH("Customer ID", 'E4 TB Allocation Details'!$A$18:$L$18, 0),FALSE), 'E2 Allocators'!$B$15:$W$361, MATCH('O5 Details by Class &amp; Accounts'!AD$18, 'E2 Allocators'!$B$15:$W$15, 0),FALSE)*$G76)</f>
        <v>0</v>
      </c>
      <c r="AE76" s="1412">
        <f ca="1">IF(ISERROR(VLOOKUP(VLOOKUP($A76, 'E4 TB Allocation Details'!$A$18:$L$205, MATCH("Customer ID", 'E4 TB Allocation Details'!$A$18:$L$18, 0),FALSE), 'E2 Allocators'!$B$15:$W$361, MATCH('O5 Details by Class &amp; Accounts'!AE$18, 'E2 Allocators'!$B$15:$W$15, 0),FALSE)*$G76), 0, VLOOKUP(VLOOKUP($A76, 'E4 TB Allocation Details'!$A$18:$L$205, MATCH("Customer ID", 'E4 TB Allocation Details'!$A$18:$L$18, 0),FALSE), 'E2 Allocators'!$B$15:$W$361, MATCH('O5 Details by Class &amp; Accounts'!AE$18, 'E2 Allocators'!$B$15:$W$15, 0),FALSE)*$G76)</f>
        <v>0</v>
      </c>
      <c r="AF76" s="1412">
        <f ca="1">IF(ISERROR(VLOOKUP(VLOOKUP($A76, 'E4 TB Allocation Details'!$A$18:$L$205, MATCH("Customer ID", 'E4 TB Allocation Details'!$A$18:$L$18, 0),FALSE), 'E2 Allocators'!$B$15:$W$361, MATCH('O5 Details by Class &amp; Accounts'!AF$18, 'E2 Allocators'!$B$15:$W$15, 0),FALSE)*$G76), 0, VLOOKUP(VLOOKUP($A76, 'E4 TB Allocation Details'!$A$18:$L$205, MATCH("Customer ID", 'E4 TB Allocation Details'!$A$18:$L$18, 0),FALSE), 'E2 Allocators'!$B$15:$W$361, MATCH('O5 Details by Class &amp; Accounts'!AF$18, 'E2 Allocators'!$B$15:$W$15, 0),FALSE)*$G76)</f>
        <v>0</v>
      </c>
      <c r="AG76" s="1412">
        <f ca="1">IF(ISERROR(VLOOKUP(VLOOKUP($A76, 'E4 TB Allocation Details'!$A$18:$L$205, MATCH("Customer ID", 'E4 TB Allocation Details'!$A$18:$L$18, 0),FALSE), 'E2 Allocators'!$B$15:$W$361, MATCH('O5 Details by Class &amp; Accounts'!AG$18, 'E2 Allocators'!$B$15:$W$15, 0),FALSE)*$G76), 0, VLOOKUP(VLOOKUP($A76, 'E4 TB Allocation Details'!$A$18:$L$205, MATCH("Customer ID", 'E4 TB Allocation Details'!$A$18:$L$18, 0),FALSE), 'E2 Allocators'!$B$15:$W$361, MATCH('O5 Details by Class &amp; Accounts'!AG$18, 'E2 Allocators'!$B$15:$W$15, 0),FALSE)*$G76)</f>
        <v>0</v>
      </c>
      <c r="AH76" s="1412">
        <f ca="1">IF(ISERROR(VLOOKUP(VLOOKUP($A76, 'E4 TB Allocation Details'!$A$18:$L$205, MATCH("Customer ID", 'E4 TB Allocation Details'!$A$18:$L$18, 0),FALSE), 'E2 Allocators'!$B$15:$W$361, MATCH('O5 Details by Class &amp; Accounts'!AH$18, 'E2 Allocators'!$B$15:$W$15, 0),FALSE)*$G76), 0, VLOOKUP(VLOOKUP($A76, 'E4 TB Allocation Details'!$A$18:$L$205, MATCH("Customer ID", 'E4 TB Allocation Details'!$A$18:$L$18, 0),FALSE), 'E2 Allocators'!$B$15:$W$361, MATCH('O5 Details by Class &amp; Accounts'!AH$18, 'E2 Allocators'!$B$15:$W$15, 0),FALSE)*$G76)</f>
        <v>0</v>
      </c>
      <c r="AI76" s="1412">
        <f ca="1">IF(ISERROR(VLOOKUP(VLOOKUP($A76, 'E4 TB Allocation Details'!$A$18:$L$205, MATCH("Customer ID", 'E4 TB Allocation Details'!$A$18:$L$18, 0),FALSE), 'E2 Allocators'!$B$15:$W$361, MATCH('O5 Details by Class &amp; Accounts'!AI$18, 'E2 Allocators'!$B$15:$W$15, 0),FALSE)*$G76), 0, VLOOKUP(VLOOKUP($A76, 'E4 TB Allocation Details'!$A$18:$L$205, MATCH("Customer ID", 'E4 TB Allocation Details'!$A$18:$L$18, 0),FALSE), 'E2 Allocators'!$B$15:$W$361, MATCH('O5 Details by Class &amp; Accounts'!AI$18, 'E2 Allocators'!$B$15:$W$15, 0),FALSE)*$G76)</f>
        <v>0</v>
      </c>
      <c r="AJ76" s="1412">
        <f ca="1">IF(ISERROR(VLOOKUP(VLOOKUP($A76, 'E4 TB Allocation Details'!$A$18:$L$205, MATCH("Customer ID", 'E4 TB Allocation Details'!$A$18:$L$18, 0),FALSE), 'E2 Allocators'!$B$15:$W$361, MATCH('O5 Details by Class &amp; Accounts'!AJ$18, 'E2 Allocators'!$B$15:$W$15, 0),FALSE)*$G76), 0, VLOOKUP(VLOOKUP($A76, 'E4 TB Allocation Details'!$A$18:$L$205, MATCH("Customer ID", 'E4 TB Allocation Details'!$A$18:$L$18, 0),FALSE), 'E2 Allocators'!$B$15:$W$361, MATCH('O5 Details by Class &amp; Accounts'!AJ$18, 'E2 Allocators'!$B$15:$W$15, 0),FALSE)*$G76)</f>
        <v>0</v>
      </c>
      <c r="AK76" s="1412">
        <f ca="1">IF(ISERROR(VLOOKUP(VLOOKUP($A76, 'E4 TB Allocation Details'!$A$18:$L$205, MATCH("Customer ID", 'E4 TB Allocation Details'!$A$18:$L$18, 0),FALSE), 'E2 Allocators'!$B$15:$W$361, MATCH('O5 Details by Class &amp; Accounts'!AK$18, 'E2 Allocators'!$B$15:$W$15, 0),FALSE)*$G76), 0, VLOOKUP(VLOOKUP($A76, 'E4 TB Allocation Details'!$A$18:$L$205, MATCH("Customer ID", 'E4 TB Allocation Details'!$A$18:$L$18, 0),FALSE), 'E2 Allocators'!$B$15:$W$361, MATCH('O5 Details by Class &amp; Accounts'!AK$18, 'E2 Allocators'!$B$15:$W$15, 0),FALSE)*$G76)</f>
        <v>0</v>
      </c>
      <c r="AL76" s="1412">
        <f ca="1">IF(ISERROR(VLOOKUP(VLOOKUP($A76, 'E4 TB Allocation Details'!$A$18:$L$205, MATCH("Customer ID", 'E4 TB Allocation Details'!$A$18:$L$18, 0),FALSE), 'E2 Allocators'!$B$15:$W$361, MATCH('O5 Details by Class &amp; Accounts'!AL$18, 'E2 Allocators'!$B$15:$W$15, 0),FALSE)*$G76), 0, VLOOKUP(VLOOKUP($A76, 'E4 TB Allocation Details'!$A$18:$L$205, MATCH("Customer ID", 'E4 TB Allocation Details'!$A$18:$L$18, 0),FALSE), 'E2 Allocators'!$B$15:$W$361, MATCH('O5 Details by Class &amp; Accounts'!AL$18, 'E2 Allocators'!$B$15:$W$15, 0),FALSE)*$G76)</f>
        <v>0</v>
      </c>
      <c r="AM76" s="1412">
        <f ca="1">IF(ISERROR(VLOOKUP(VLOOKUP($A76, 'E4 TB Allocation Details'!$A$18:$L$205, MATCH("Customer ID", 'E4 TB Allocation Details'!$A$18:$L$18, 0),FALSE), 'E2 Allocators'!$B$15:$W$361, MATCH('O5 Details by Class &amp; Accounts'!AM$18, 'E2 Allocators'!$B$15:$W$15, 0),FALSE)*$G76), 0, VLOOKUP(VLOOKUP($A76, 'E4 TB Allocation Details'!$A$18:$L$205, MATCH("Customer ID", 'E4 TB Allocation Details'!$A$18:$L$18, 0),FALSE), 'E2 Allocators'!$B$15:$W$361, MATCH('O5 Details by Class &amp; Accounts'!AM$18, 'E2 Allocators'!$B$15:$W$15, 0),FALSE)*$G76)</f>
        <v>0</v>
      </c>
      <c r="AN76" s="1412">
        <f ca="1">IF(ISERROR(VLOOKUP(VLOOKUP($A76, 'E4 TB Allocation Details'!$A$18:$L$205, MATCH("Customer ID", 'E4 TB Allocation Details'!$A$18:$L$18, 0),FALSE), 'E2 Allocators'!$B$15:$W$361, MATCH('O5 Details by Class &amp; Accounts'!AN$18, 'E2 Allocators'!$B$15:$W$15, 0),FALSE)*$G76), 0, VLOOKUP(VLOOKUP($A76, 'E4 TB Allocation Details'!$A$18:$L$205, MATCH("Customer ID", 'E4 TB Allocation Details'!$A$18:$L$18, 0),FALSE), 'E2 Allocators'!$B$15:$W$361, MATCH('O5 Details by Class &amp; Accounts'!AN$18, 'E2 Allocators'!$B$15:$W$15, 0),FALSE)*$G76)</f>
        <v>0</v>
      </c>
      <c r="AO76" s="1412">
        <f ca="1">IF(ISERROR(VLOOKUP(VLOOKUP($A76, 'E4 TB Allocation Details'!$A$18:$L$205, MATCH("Customer ID", 'E4 TB Allocation Details'!$A$18:$L$18, 0),FALSE), 'E2 Allocators'!$B$15:$W$361, MATCH('O5 Details by Class &amp; Accounts'!AO$18, 'E2 Allocators'!$B$15:$W$15, 0),FALSE)*$G76), 0, VLOOKUP(VLOOKUP($A76, 'E4 TB Allocation Details'!$A$18:$L$205, MATCH("Customer ID", 'E4 TB Allocation Details'!$A$18:$L$18, 0),FALSE), 'E2 Allocators'!$B$15:$W$361, MATCH('O5 Details by Class &amp; Accounts'!AO$18, 'E2 Allocators'!$B$15:$W$15, 0),FALSE)*$G76)</f>
        <v>0</v>
      </c>
      <c r="AP76" s="1412">
        <f ca="1">IF(ISERROR(VLOOKUP(VLOOKUP($A76, 'E4 TB Allocation Details'!$A$18:$L$205, MATCH("Customer ID", 'E4 TB Allocation Details'!$A$18:$L$18, 0),FALSE), 'E2 Allocators'!$B$15:$W$361, MATCH('O5 Details by Class &amp; Accounts'!AP$18, 'E2 Allocators'!$B$15:$W$15, 0),FALSE)*$G76), 0, VLOOKUP(VLOOKUP($A76, 'E4 TB Allocation Details'!$A$18:$L$205, MATCH("Customer ID", 'E4 TB Allocation Details'!$A$18:$L$18, 0),FALSE), 'E2 Allocators'!$B$15:$W$361, MATCH('O5 Details by Class &amp; Accounts'!AP$18, 'E2 Allocators'!$B$15:$W$15, 0),FALSE)*$G76)</f>
        <v>0</v>
      </c>
      <c r="AQ76" s="1412">
        <f ca="1">IF(ISERROR(VLOOKUP(VLOOKUP($A76, 'E4 TB Allocation Details'!$A$18:$L$205, MATCH("Customer ID", 'E4 TB Allocation Details'!$A$18:$L$18, 0),FALSE), 'E2 Allocators'!$B$15:$W$361, MATCH('O5 Details by Class &amp; Accounts'!AQ$18, 'E2 Allocators'!$B$15:$W$15, 0),FALSE)*$G76), 0, VLOOKUP(VLOOKUP($A76, 'E4 TB Allocation Details'!$A$18:$L$205, MATCH("Customer ID", 'E4 TB Allocation Details'!$A$18:$L$18, 0),FALSE), 'E2 Allocators'!$B$15:$W$361, MATCH('O5 Details by Class &amp; Accounts'!AQ$18, 'E2 Allocators'!$B$15:$W$15, 0),FALSE)*$G76)</f>
        <v>0</v>
      </c>
      <c r="AR76" s="1412">
        <f ca="1">IF(ISERROR(VLOOKUP(VLOOKUP($A76, 'E4 TB Allocation Details'!$A$18:$L$205, MATCH("Customer ID", 'E4 TB Allocation Details'!$A$18:$L$18, 0),FALSE), 'E2 Allocators'!$B$15:$W$361, MATCH('O5 Details by Class &amp; Accounts'!AR$18, 'E2 Allocators'!$B$15:$W$15, 0),FALSE)*$G76), 0, VLOOKUP(VLOOKUP($A76, 'E4 TB Allocation Details'!$A$18:$L$205, MATCH("Customer ID", 'E4 TB Allocation Details'!$A$18:$L$18, 0),FALSE), 'E2 Allocators'!$B$15:$W$361, MATCH('O5 Details by Class &amp; Accounts'!AR$18, 'E2 Allocators'!$B$15:$W$15, 0),FALSE)*$G76)</f>
        <v>0</v>
      </c>
      <c r="AS76" s="1412">
        <f ca="1">IF(ISERROR(VLOOKUP(VLOOKUP($A76, 'E4 TB Allocation Details'!$A$18:$L$205, MATCH("Customer ID", 'E4 TB Allocation Details'!$A$18:$L$18, 0),FALSE), 'E2 Allocators'!$B$15:$W$361, MATCH('O5 Details by Class &amp; Accounts'!AS$18, 'E2 Allocators'!$B$15:$W$15, 0),FALSE)*$G76), 0, VLOOKUP(VLOOKUP($A76, 'E4 TB Allocation Details'!$A$18:$L$205, MATCH("Customer ID", 'E4 TB Allocation Details'!$A$18:$L$18, 0),FALSE), 'E2 Allocators'!$B$15:$W$361, MATCH('O5 Details by Class &amp; Accounts'!AS$18, 'E2 Allocators'!$B$15:$W$15, 0),FALSE)*$G76)</f>
        <v>0</v>
      </c>
      <c r="AT76" s="1412">
        <f ca="1">IF(ISERROR(VLOOKUP(VLOOKUP($A76, 'E4 TB Allocation Details'!$A$18:$L$205, MATCH("Customer ID", 'E4 TB Allocation Details'!$A$18:$L$18, 0),FALSE), 'E2 Allocators'!$B$15:$W$361, MATCH('O5 Details by Class &amp; Accounts'!AT$18, 'E2 Allocators'!$B$15:$W$15, 0),FALSE)*$G76), 0, VLOOKUP(VLOOKUP($A76, 'E4 TB Allocation Details'!$A$18:$L$205, MATCH("Customer ID", 'E4 TB Allocation Details'!$A$18:$L$18, 0),FALSE), 'E2 Allocators'!$B$15:$W$361, MATCH('O5 Details by Class &amp; Accounts'!AT$18, 'E2 Allocators'!$B$15:$W$15, 0),FALSE)*$G76)</f>
        <v>0</v>
      </c>
      <c r="AU76" s="1412">
        <f ca="1">IF(ISERROR(VLOOKUP(VLOOKUP($A76, 'E4 TB Allocation Details'!$A$18:$L$205, MATCH("Customer ID", 'E4 TB Allocation Details'!$A$18:$L$18, 0),FALSE), 'E2 Allocators'!$B$15:$W$361, MATCH('O5 Details by Class &amp; Accounts'!AU$18, 'E2 Allocators'!$B$15:$W$15, 0),FALSE)*$G76), 0, VLOOKUP(VLOOKUP($A76, 'E4 TB Allocation Details'!$A$18:$L$205, MATCH("Customer ID", 'E4 TB Allocation Details'!$A$18:$L$18, 0),FALSE), 'E2 Allocators'!$B$15:$W$361, MATCH('O5 Details by Class &amp; Accounts'!AU$18, 'E2 Allocators'!$B$15:$W$15, 0),FALSE)*$G76)</f>
        <v>0</v>
      </c>
      <c r="AV76" s="1412">
        <f ca="1">IF(ISERROR(VLOOKUP(VLOOKUP($A76, 'E4 TB Allocation Details'!$A$18:$L$205, MATCH("Customer ID", 'E4 TB Allocation Details'!$A$18:$L$18, 0),FALSE), 'E2 Allocators'!$B$15:$W$361, MATCH('O5 Details by Class &amp; Accounts'!AV$18, 'E2 Allocators'!$B$15:$W$15, 0),FALSE)*$G76), 0, VLOOKUP(VLOOKUP($A76, 'E4 TB Allocation Details'!$A$18:$L$205, MATCH("Customer ID", 'E4 TB Allocation Details'!$A$18:$L$18, 0),FALSE), 'E2 Allocators'!$B$15:$W$361, MATCH('O5 Details by Class &amp; Accounts'!AV$18, 'E2 Allocators'!$B$15:$W$15, 0),FALSE)*$G76)</f>
        <v>0</v>
      </c>
      <c r="AW76" s="1412">
        <f ca="1">IF(ISERROR(VLOOKUP(VLOOKUP($A76, 'E4 TB Allocation Details'!$A$18:$L$205, MATCH("Customer ID", 'E4 TB Allocation Details'!$A$18:$L$18, 0),FALSE), 'E2 Allocators'!$B$15:$W$361, MATCH('O5 Details by Class &amp; Accounts'!AW$18, 'E2 Allocators'!$B$15:$W$15, 0),FALSE)*$G76), 0, VLOOKUP(VLOOKUP($A76, 'E4 TB Allocation Details'!$A$18:$L$205, MATCH("Customer ID", 'E4 TB Allocation Details'!$A$18:$L$18, 0),FALSE), 'E2 Allocators'!$B$15:$W$361, MATCH('O5 Details by Class &amp; Accounts'!AW$18, 'E2 Allocators'!$B$15:$W$15, 0),FALSE)*$G76)</f>
        <v>0</v>
      </c>
      <c r="AX76" s="1412">
        <f t="shared" si="10"/>
        <v>0</v>
      </c>
      <c r="AY76" s="1412">
        <f ca="1">IF(ISERROR(VLOOKUP(VLOOKUP($A76, 'E4 TB Allocation Details'!$A$18:$L$205, MATCH("Misc ID", 'E4 TB Allocation Details'!$A$18:$L$18, 0),FALSE), 'E2 Allocators'!$B$15:$W$361, MATCH('O5 Details by Class &amp; Accounts'!AY$18, 'E2 Allocators'!$B$15:$W$15, 0),FALSE)*$E76), 0, VLOOKUP(VLOOKUP($A76, 'E4 TB Allocation Details'!$A$18:$L$205, MATCH("Misc ID", 'E4 TB Allocation Details'!$A$18:$L$18, 0),FALSE), 'E2 Allocators'!$B$15:$W$361, MATCH('O5 Details by Class &amp; Accounts'!AY$18, 'E2 Allocators'!$B$15:$W$15, 0),FALSE)*$E76)</f>
        <v>0</v>
      </c>
      <c r="AZ76" s="1412">
        <f ca="1">IF(ISERROR(VLOOKUP(VLOOKUP($A76, 'E4 TB Allocation Details'!$A$18:$L$205, MATCH("Misc ID", 'E4 TB Allocation Details'!$A$18:$L$18, 0),FALSE), 'E2 Allocators'!$B$15:$W$361, MATCH('O5 Details by Class &amp; Accounts'!AZ$18, 'E2 Allocators'!$B$15:$W$15, 0),FALSE)*$E76), 0, VLOOKUP(VLOOKUP($A76, 'E4 TB Allocation Details'!$A$18:$L$205, MATCH("Misc ID", 'E4 TB Allocation Details'!$A$18:$L$18, 0),FALSE), 'E2 Allocators'!$B$15:$W$361, MATCH('O5 Details by Class &amp; Accounts'!AZ$18, 'E2 Allocators'!$B$15:$W$15, 0),FALSE)*$E76)</f>
        <v>0</v>
      </c>
      <c r="BA76" s="1412">
        <f ca="1">IF(ISERROR(VLOOKUP(VLOOKUP($A76, 'E4 TB Allocation Details'!$A$18:$L$205, MATCH("Misc ID", 'E4 TB Allocation Details'!$A$18:$L$18, 0),FALSE), 'E2 Allocators'!$B$15:$W$361, MATCH('O5 Details by Class &amp; Accounts'!BA$18, 'E2 Allocators'!$B$15:$W$15, 0),FALSE)*$E76), 0, VLOOKUP(VLOOKUP($A76, 'E4 TB Allocation Details'!$A$18:$L$205, MATCH("Misc ID", 'E4 TB Allocation Details'!$A$18:$L$18, 0),FALSE), 'E2 Allocators'!$B$15:$W$361, MATCH('O5 Details by Class &amp; Accounts'!BA$18, 'E2 Allocators'!$B$15:$W$15, 0),FALSE)*$E76)</f>
        <v>0</v>
      </c>
      <c r="BB76" s="1412">
        <f ca="1">IF(ISERROR(VLOOKUP(VLOOKUP($A76, 'E4 TB Allocation Details'!$A$18:$L$205, MATCH("Misc ID", 'E4 TB Allocation Details'!$A$18:$L$18, 0),FALSE), 'E2 Allocators'!$B$15:$W$361, MATCH('O5 Details by Class &amp; Accounts'!BB$18, 'E2 Allocators'!$B$15:$W$15, 0),FALSE)*$E76), 0, VLOOKUP(VLOOKUP($A76, 'E4 TB Allocation Details'!$A$18:$L$205, MATCH("Misc ID", 'E4 TB Allocation Details'!$A$18:$L$18, 0),FALSE), 'E2 Allocators'!$B$15:$W$361, MATCH('O5 Details by Class &amp; Accounts'!BB$18, 'E2 Allocators'!$B$15:$W$15, 0),FALSE)*$E76)</f>
        <v>0</v>
      </c>
      <c r="BC76" s="1412">
        <f ca="1">IF(ISERROR(VLOOKUP(VLOOKUP($A76, 'E4 TB Allocation Details'!$A$18:$L$205, MATCH("Misc ID", 'E4 TB Allocation Details'!$A$18:$L$18, 0),FALSE), 'E2 Allocators'!$B$15:$W$361, MATCH('O5 Details by Class &amp; Accounts'!BC$18, 'E2 Allocators'!$B$15:$W$15, 0),FALSE)*$E76), 0, VLOOKUP(VLOOKUP($A76, 'E4 TB Allocation Details'!$A$18:$L$205, MATCH("Misc ID", 'E4 TB Allocation Details'!$A$18:$L$18, 0),FALSE), 'E2 Allocators'!$B$15:$W$361, MATCH('O5 Details by Class &amp; Accounts'!BC$18, 'E2 Allocators'!$B$15:$W$15, 0),FALSE)*$E76)</f>
        <v>0</v>
      </c>
      <c r="BD76" s="1412">
        <f ca="1">IF(ISERROR(VLOOKUP(VLOOKUP($A76, 'E4 TB Allocation Details'!$A$18:$L$205, MATCH("Misc ID", 'E4 TB Allocation Details'!$A$18:$L$18, 0),FALSE), 'E2 Allocators'!$B$15:$W$361, MATCH('O5 Details by Class &amp; Accounts'!BD$18, 'E2 Allocators'!$B$15:$W$15, 0),FALSE)*$E76), 0, VLOOKUP(VLOOKUP($A76, 'E4 TB Allocation Details'!$A$18:$L$205, MATCH("Misc ID", 'E4 TB Allocation Details'!$A$18:$L$18, 0),FALSE), 'E2 Allocators'!$B$15:$W$361, MATCH('O5 Details by Class &amp; Accounts'!BD$18, 'E2 Allocators'!$B$15:$W$15, 0),FALSE)*$E76)</f>
        <v>0</v>
      </c>
      <c r="BE76" s="1412">
        <f ca="1">IF(ISERROR(VLOOKUP(VLOOKUP($A76, 'E4 TB Allocation Details'!$A$18:$L$205, MATCH("Misc ID", 'E4 TB Allocation Details'!$A$18:$L$18, 0),FALSE), 'E2 Allocators'!$B$15:$W$361, MATCH('O5 Details by Class &amp; Accounts'!BE$18, 'E2 Allocators'!$B$15:$W$15, 0),FALSE)*$E76), 0, VLOOKUP(VLOOKUP($A76, 'E4 TB Allocation Details'!$A$18:$L$205, MATCH("Misc ID", 'E4 TB Allocation Details'!$A$18:$L$18, 0),FALSE), 'E2 Allocators'!$B$15:$W$361, MATCH('O5 Details by Class &amp; Accounts'!BE$18, 'E2 Allocators'!$B$15:$W$15, 0),FALSE)*$E76)</f>
        <v>0</v>
      </c>
      <c r="BF76" s="1412">
        <f ca="1">IF(ISERROR(VLOOKUP(VLOOKUP($A76, 'E4 TB Allocation Details'!$A$18:$L$205, MATCH("Misc ID", 'E4 TB Allocation Details'!$A$18:$L$18, 0),FALSE), 'E2 Allocators'!$B$15:$W$361, MATCH('O5 Details by Class &amp; Accounts'!BF$18, 'E2 Allocators'!$B$15:$W$15, 0),FALSE)*$E76), 0, VLOOKUP(VLOOKUP($A76, 'E4 TB Allocation Details'!$A$18:$L$205, MATCH("Misc ID", 'E4 TB Allocation Details'!$A$18:$L$18, 0),FALSE), 'E2 Allocators'!$B$15:$W$361, MATCH('O5 Details by Class &amp; Accounts'!BF$18, 'E2 Allocators'!$B$15:$W$15, 0),FALSE)*$E76)</f>
        <v>0</v>
      </c>
      <c r="BG76" s="1412">
        <f ca="1">IF(ISERROR(VLOOKUP(VLOOKUP($A76, 'E4 TB Allocation Details'!$A$18:$L$205, MATCH("Misc ID", 'E4 TB Allocation Details'!$A$18:$L$18, 0),FALSE), 'E2 Allocators'!$B$15:$W$361, MATCH('O5 Details by Class &amp; Accounts'!BG$18, 'E2 Allocators'!$B$15:$W$15, 0),FALSE)*$E76), 0, VLOOKUP(VLOOKUP($A76, 'E4 TB Allocation Details'!$A$18:$L$205, MATCH("Misc ID", 'E4 TB Allocation Details'!$A$18:$L$18, 0),FALSE), 'E2 Allocators'!$B$15:$W$361, MATCH('O5 Details by Class &amp; Accounts'!BG$18, 'E2 Allocators'!$B$15:$W$15, 0),FALSE)*$E76)</f>
        <v>0</v>
      </c>
      <c r="BH76" s="1412">
        <f ca="1">IF(ISERROR(VLOOKUP(VLOOKUP($A76, 'E4 TB Allocation Details'!$A$18:$L$205, MATCH("Misc ID", 'E4 TB Allocation Details'!$A$18:$L$18, 0),FALSE), 'E2 Allocators'!$B$15:$W$361, MATCH('O5 Details by Class &amp; Accounts'!BH$18, 'E2 Allocators'!$B$15:$W$15, 0),FALSE)*$E76), 0, VLOOKUP(VLOOKUP($A76, 'E4 TB Allocation Details'!$A$18:$L$205, MATCH("Misc ID", 'E4 TB Allocation Details'!$A$18:$L$18, 0),FALSE), 'E2 Allocators'!$B$15:$W$361, MATCH('O5 Details by Class &amp; Accounts'!BH$18, 'E2 Allocators'!$B$15:$W$15, 0),FALSE)*$E76)</f>
        <v>0</v>
      </c>
      <c r="BI76" s="1412">
        <f ca="1">IF(ISERROR(VLOOKUP(VLOOKUP($A76, 'E4 TB Allocation Details'!$A$18:$L$205, MATCH("Misc ID", 'E4 TB Allocation Details'!$A$18:$L$18, 0),FALSE), 'E2 Allocators'!$B$15:$W$361, MATCH('O5 Details by Class &amp; Accounts'!BI$18, 'E2 Allocators'!$B$15:$W$15, 0),FALSE)*$E76), 0, VLOOKUP(VLOOKUP($A76, 'E4 TB Allocation Details'!$A$18:$L$205, MATCH("Misc ID", 'E4 TB Allocation Details'!$A$18:$L$18, 0),FALSE), 'E2 Allocators'!$B$15:$W$361, MATCH('O5 Details by Class &amp; Accounts'!BI$18, 'E2 Allocators'!$B$15:$W$15, 0),FALSE)*$E76)</f>
        <v>0</v>
      </c>
      <c r="BJ76" s="1412">
        <f ca="1">IF(ISERROR(VLOOKUP(VLOOKUP($A76, 'E4 TB Allocation Details'!$A$18:$L$205, MATCH("Misc ID", 'E4 TB Allocation Details'!$A$18:$L$18, 0),FALSE), 'E2 Allocators'!$B$15:$W$361, MATCH('O5 Details by Class &amp; Accounts'!BJ$18, 'E2 Allocators'!$B$15:$W$15, 0),FALSE)*$E76), 0, VLOOKUP(VLOOKUP($A76, 'E4 TB Allocation Details'!$A$18:$L$205, MATCH("Misc ID", 'E4 TB Allocation Details'!$A$18:$L$18, 0),FALSE), 'E2 Allocators'!$B$15:$W$361, MATCH('O5 Details by Class &amp; Accounts'!BJ$18, 'E2 Allocators'!$B$15:$W$15, 0),FALSE)*$E76)</f>
        <v>0</v>
      </c>
      <c r="BK76" s="1412">
        <f ca="1">IF(ISERROR(VLOOKUP(VLOOKUP($A76, 'E4 TB Allocation Details'!$A$18:$L$205, MATCH("Misc ID", 'E4 TB Allocation Details'!$A$18:$L$18, 0),FALSE), 'E2 Allocators'!$B$15:$W$361, MATCH('O5 Details by Class &amp; Accounts'!BK$18, 'E2 Allocators'!$B$15:$W$15, 0),FALSE)*$E76), 0, VLOOKUP(VLOOKUP($A76, 'E4 TB Allocation Details'!$A$18:$L$205, MATCH("Misc ID", 'E4 TB Allocation Details'!$A$18:$L$18, 0),FALSE), 'E2 Allocators'!$B$15:$W$361, MATCH('O5 Details by Class &amp; Accounts'!BK$18, 'E2 Allocators'!$B$15:$W$15, 0),FALSE)*$E76)</f>
        <v>0</v>
      </c>
      <c r="BL76" s="1412">
        <f ca="1">IF(ISERROR(VLOOKUP(VLOOKUP($A76, 'E4 TB Allocation Details'!$A$18:$L$205, MATCH("Misc ID", 'E4 TB Allocation Details'!$A$18:$L$18, 0),FALSE), 'E2 Allocators'!$B$15:$W$361, MATCH('O5 Details by Class &amp; Accounts'!BL$18, 'E2 Allocators'!$B$15:$W$15, 0),FALSE)*$E76), 0, VLOOKUP(VLOOKUP($A76, 'E4 TB Allocation Details'!$A$18:$L$205, MATCH("Misc ID", 'E4 TB Allocation Details'!$A$18:$L$18, 0),FALSE), 'E2 Allocators'!$B$15:$W$361, MATCH('O5 Details by Class &amp; Accounts'!BL$18, 'E2 Allocators'!$B$15:$W$15, 0),FALSE)*$E76)</f>
        <v>0</v>
      </c>
      <c r="BM76" s="1412">
        <f ca="1">IF(ISERROR(VLOOKUP(VLOOKUP($A76, 'E4 TB Allocation Details'!$A$18:$L$205, MATCH("Misc ID", 'E4 TB Allocation Details'!$A$18:$L$18, 0),FALSE), 'E2 Allocators'!$B$15:$W$361, MATCH('O5 Details by Class &amp; Accounts'!BM$18, 'E2 Allocators'!$B$15:$W$15, 0),FALSE)*$E76), 0, VLOOKUP(VLOOKUP($A76, 'E4 TB Allocation Details'!$A$18:$L$205, MATCH("Misc ID", 'E4 TB Allocation Details'!$A$18:$L$18, 0),FALSE), 'E2 Allocators'!$B$15:$W$361, MATCH('O5 Details by Class &amp; Accounts'!BM$18, 'E2 Allocators'!$B$15:$W$15, 0),FALSE)*$E76)</f>
        <v>0</v>
      </c>
      <c r="BN76" s="1412">
        <f ca="1">IF(ISERROR(VLOOKUP(VLOOKUP($A76, 'E4 TB Allocation Details'!$A$18:$L$205, MATCH("Misc ID", 'E4 TB Allocation Details'!$A$18:$L$18, 0),FALSE), 'E2 Allocators'!$B$15:$W$361, MATCH('O5 Details by Class &amp; Accounts'!BN$18, 'E2 Allocators'!$B$15:$W$15, 0),FALSE)*$E76), 0, VLOOKUP(VLOOKUP($A76, 'E4 TB Allocation Details'!$A$18:$L$205, MATCH("Misc ID", 'E4 TB Allocation Details'!$A$18:$L$18, 0),FALSE), 'E2 Allocators'!$B$15:$W$361, MATCH('O5 Details by Class &amp; Accounts'!BN$18, 'E2 Allocators'!$B$15:$W$15, 0),FALSE)*$E76)</f>
        <v>0</v>
      </c>
      <c r="BO76" s="1412">
        <f ca="1">IF(ISERROR(VLOOKUP(VLOOKUP($A76, 'E4 TB Allocation Details'!$A$18:$L$205, MATCH("Misc ID", 'E4 TB Allocation Details'!$A$18:$L$18, 0),FALSE), 'E2 Allocators'!$B$15:$W$361, MATCH('O5 Details by Class &amp; Accounts'!BO$18, 'E2 Allocators'!$B$15:$W$15, 0),FALSE)*$E76), 0, VLOOKUP(VLOOKUP($A76, 'E4 TB Allocation Details'!$A$18:$L$205, MATCH("Misc ID", 'E4 TB Allocation Details'!$A$18:$L$18, 0),FALSE), 'E2 Allocators'!$B$15:$W$361, MATCH('O5 Details by Class &amp; Accounts'!BO$18, 'E2 Allocators'!$B$15:$W$15, 0),FALSE)*$E76)</f>
        <v>0</v>
      </c>
      <c r="BP76" s="1412">
        <f ca="1">IF(ISERROR(VLOOKUP(VLOOKUP($A76, 'E4 TB Allocation Details'!$A$18:$L$205, MATCH("Misc ID", 'E4 TB Allocation Details'!$A$18:$L$18, 0),FALSE), 'E2 Allocators'!$B$15:$W$361, MATCH('O5 Details by Class &amp; Accounts'!BP$18, 'E2 Allocators'!$B$15:$W$15, 0),FALSE)*$E76), 0, VLOOKUP(VLOOKUP($A76, 'E4 TB Allocation Details'!$A$18:$L$205, MATCH("Misc ID", 'E4 TB Allocation Details'!$A$18:$L$18, 0),FALSE), 'E2 Allocators'!$B$15:$W$361, MATCH('O5 Details by Class &amp; Accounts'!BP$18, 'E2 Allocators'!$B$15:$W$15, 0),FALSE)*$E76)</f>
        <v>0</v>
      </c>
      <c r="BQ76" s="1412">
        <f ca="1">IF(ISERROR(VLOOKUP(VLOOKUP($A76, 'E4 TB Allocation Details'!$A$18:$L$205, MATCH("Misc ID", 'E4 TB Allocation Details'!$A$18:$L$18, 0),FALSE), 'E2 Allocators'!$B$15:$W$361, MATCH('O5 Details by Class &amp; Accounts'!BQ$18, 'E2 Allocators'!$B$15:$W$15, 0),FALSE)*$E76), 0, VLOOKUP(VLOOKUP($A76, 'E4 TB Allocation Details'!$A$18:$L$205, MATCH("Misc ID", 'E4 TB Allocation Details'!$A$18:$L$18, 0),FALSE), 'E2 Allocators'!$B$15:$W$361, MATCH('O5 Details by Class &amp; Accounts'!BQ$18, 'E2 Allocators'!$B$15:$W$15, 0),FALSE)*$E76)</f>
        <v>0</v>
      </c>
      <c r="BR76" s="1412">
        <f ca="1">IF(ISERROR(VLOOKUP(VLOOKUP($A76, 'E4 TB Allocation Details'!$A$18:$L$205, MATCH("Misc ID", 'E4 TB Allocation Details'!$A$18:$L$18, 0),FALSE), 'E2 Allocators'!$B$15:$W$361, MATCH('O5 Details by Class &amp; Accounts'!BR$18, 'E2 Allocators'!$B$15:$W$15, 0),FALSE)*$E76), 0, VLOOKUP(VLOOKUP($A76, 'E4 TB Allocation Details'!$A$18:$L$205, MATCH("Misc ID", 'E4 TB Allocation Details'!$A$18:$L$18, 0),FALSE), 'E2 Allocators'!$B$15:$W$361, MATCH('O5 Details by Class &amp; Accounts'!BR$18, 'E2 Allocators'!$B$15:$W$15, 0),FALSE)*$E76)</f>
        <v>0</v>
      </c>
      <c r="BS76" s="1412">
        <f t="shared" si="11"/>
        <v>0</v>
      </c>
      <c r="BT76" s="1412">
        <f ca="1">IF(ISERROR(VLOOKUP(VLOOKUP($A76, 'E4 TB Allocation Details'!$A$18:$L$205, MATCH("A &amp; G ID", 'E4 TB Allocation Details'!$A$18:$L$18, 0),FALSE), 'E2 Allocators'!$B$15:$W$361, MATCH('O5 Details by Class &amp; Accounts'!BT$18, 'E2 Allocators'!$B$15:$W$15, 0),FALSE)*$E76), 0, VLOOKUP(VLOOKUP($A76, 'E4 TB Allocation Details'!$A$18:$L$205, MATCH("A &amp; G ID", 'E4 TB Allocation Details'!$A$18:$L$18, 0),FALSE), 'E2 Allocators'!$B$15:$W$361, MATCH('O5 Details by Class &amp; Accounts'!BT$18, 'E2 Allocators'!$B$15:$W$15, 0),FALSE)*$E76)</f>
        <v>880120.36133977748</v>
      </c>
      <c r="BU76" s="1412">
        <f ca="1">IF(ISERROR(VLOOKUP(VLOOKUP($A76, 'E4 TB Allocation Details'!$A$18:$L$205, MATCH("A &amp; G ID", 'E4 TB Allocation Details'!$A$18:$L$18, 0),FALSE), 'E2 Allocators'!$B$15:$W$361, MATCH('O5 Details by Class &amp; Accounts'!BU$18, 'E2 Allocators'!$B$15:$W$15, 0),FALSE)*$E76), 0, VLOOKUP(VLOOKUP($A76, 'E4 TB Allocation Details'!$A$18:$L$205, MATCH("A &amp; G ID", 'E4 TB Allocation Details'!$A$18:$L$18, 0),FALSE), 'E2 Allocators'!$B$15:$W$361, MATCH('O5 Details by Class &amp; Accounts'!BU$18, 'E2 Allocators'!$B$15:$W$15, 0),FALSE)*$E76)</f>
        <v>303239.48020544852</v>
      </c>
      <c r="BV76" s="1412">
        <f ca="1">IF(ISERROR(VLOOKUP(VLOOKUP($A76, 'E4 TB Allocation Details'!$A$18:$L$205, MATCH("A &amp; G ID", 'E4 TB Allocation Details'!$A$18:$L$18, 0),FALSE), 'E2 Allocators'!$B$15:$W$361, MATCH('O5 Details by Class &amp; Accounts'!BV$18, 'E2 Allocators'!$B$15:$W$15, 0),FALSE)*$E76), 0, VLOOKUP(VLOOKUP($A76, 'E4 TB Allocation Details'!$A$18:$L$205, MATCH("A &amp; G ID", 'E4 TB Allocation Details'!$A$18:$L$18, 0),FALSE), 'E2 Allocators'!$B$15:$W$361, MATCH('O5 Details by Class &amp; Accounts'!BV$18, 'E2 Allocators'!$B$15:$W$15, 0),FALSE)*$E76)</f>
        <v>436376.26246315707</v>
      </c>
      <c r="BW76" s="1412">
        <f ca="1">IF(ISERROR(VLOOKUP(VLOOKUP($A76, 'E4 TB Allocation Details'!$A$18:$L$205, MATCH("A &amp; G ID", 'E4 TB Allocation Details'!$A$18:$L$18, 0),FALSE), 'E2 Allocators'!$B$15:$W$361, MATCH('O5 Details by Class &amp; Accounts'!BW$18, 'E2 Allocators'!$B$15:$W$15, 0),FALSE)*$E76), 0, VLOOKUP(VLOOKUP($A76, 'E4 TB Allocation Details'!$A$18:$L$205, MATCH("A &amp; G ID", 'E4 TB Allocation Details'!$A$18:$L$18, 0),FALSE), 'E2 Allocators'!$B$15:$W$361, MATCH('O5 Details by Class &amp; Accounts'!BW$18, 'E2 Allocators'!$B$15:$W$15, 0),FALSE)*$E76)</f>
        <v>0</v>
      </c>
      <c r="BX76" s="1412">
        <f ca="1">IF(ISERROR(VLOOKUP(VLOOKUP($A76, 'E4 TB Allocation Details'!$A$18:$L$205, MATCH("A &amp; G ID", 'E4 TB Allocation Details'!$A$18:$L$18, 0),FALSE), 'E2 Allocators'!$B$15:$W$361, MATCH('O5 Details by Class &amp; Accounts'!BX$18, 'E2 Allocators'!$B$15:$W$15, 0),FALSE)*$E76), 0, VLOOKUP(VLOOKUP($A76, 'E4 TB Allocation Details'!$A$18:$L$205, MATCH("A &amp; G ID", 'E4 TB Allocation Details'!$A$18:$L$18, 0),FALSE), 'E2 Allocators'!$B$15:$W$361, MATCH('O5 Details by Class &amp; Accounts'!BX$18, 'E2 Allocators'!$B$15:$W$15, 0),FALSE)*$E76)</f>
        <v>0</v>
      </c>
      <c r="BY76" s="1412">
        <f ca="1">IF(ISERROR(VLOOKUP(VLOOKUP($A76, 'E4 TB Allocation Details'!$A$18:$L$205, MATCH("A &amp; G ID", 'E4 TB Allocation Details'!$A$18:$L$18, 0),FALSE), 'E2 Allocators'!$B$15:$W$361, MATCH('O5 Details by Class &amp; Accounts'!BY$18, 'E2 Allocators'!$B$15:$W$15, 0),FALSE)*$E76), 0, VLOOKUP(VLOOKUP($A76, 'E4 TB Allocation Details'!$A$18:$L$205, MATCH("A &amp; G ID", 'E4 TB Allocation Details'!$A$18:$L$18, 0),FALSE), 'E2 Allocators'!$B$15:$W$361, MATCH('O5 Details by Class &amp; Accounts'!BY$18, 'E2 Allocators'!$B$15:$W$15, 0),FALSE)*$E76)</f>
        <v>0</v>
      </c>
      <c r="BZ76" s="1412">
        <f ca="1">IF(ISERROR(VLOOKUP(VLOOKUP($A76, 'E4 TB Allocation Details'!$A$18:$L$205, MATCH("A &amp; G ID", 'E4 TB Allocation Details'!$A$18:$L$18, 0),FALSE), 'E2 Allocators'!$B$15:$W$361, MATCH('O5 Details by Class &amp; Accounts'!BZ$18, 'E2 Allocators'!$B$15:$W$15, 0),FALSE)*$E76), 0, VLOOKUP(VLOOKUP($A76, 'E4 TB Allocation Details'!$A$18:$L$205, MATCH("A &amp; G ID", 'E4 TB Allocation Details'!$A$18:$L$18, 0),FALSE), 'E2 Allocators'!$B$15:$W$361, MATCH('O5 Details by Class &amp; Accounts'!BZ$18, 'E2 Allocators'!$B$15:$W$15, 0),FALSE)*$E76)</f>
        <v>122442.49999217159</v>
      </c>
      <c r="CA76" s="1412">
        <f ca="1">IF(ISERROR(VLOOKUP(VLOOKUP($A76, 'E4 TB Allocation Details'!$A$18:$L$205, MATCH("A &amp; G ID", 'E4 TB Allocation Details'!$A$18:$L$18, 0),FALSE), 'E2 Allocators'!$B$15:$W$361, MATCH('O5 Details by Class &amp; Accounts'!CA$18, 'E2 Allocators'!$B$15:$W$15, 0),FALSE)*$E76), 0, VLOOKUP(VLOOKUP($A76, 'E4 TB Allocation Details'!$A$18:$L$205, MATCH("A &amp; G ID", 'E4 TB Allocation Details'!$A$18:$L$18, 0),FALSE), 'E2 Allocators'!$B$15:$W$361, MATCH('O5 Details by Class &amp; Accounts'!CA$18, 'E2 Allocators'!$B$15:$W$15, 0),FALSE)*$E76)</f>
        <v>6718.4991893637925</v>
      </c>
      <c r="CB76" s="1412">
        <f ca="1">IF(ISERROR(VLOOKUP(VLOOKUP($A76, 'E4 TB Allocation Details'!$A$18:$L$205, MATCH("A &amp; G ID", 'E4 TB Allocation Details'!$A$18:$L$18, 0),FALSE), 'E2 Allocators'!$B$15:$W$361, MATCH('O5 Details by Class &amp; Accounts'!CB$18, 'E2 Allocators'!$B$15:$W$15, 0),FALSE)*$E76), 0, VLOOKUP(VLOOKUP($A76, 'E4 TB Allocation Details'!$A$18:$L$205, MATCH("A &amp; G ID", 'E4 TB Allocation Details'!$A$18:$L$18, 0),FALSE), 'E2 Allocators'!$B$15:$W$361, MATCH('O5 Details by Class &amp; Accounts'!CB$18, 'E2 Allocators'!$B$15:$W$15, 0),FALSE)*$E76)</f>
        <v>6102.8968100816719</v>
      </c>
      <c r="CC76" s="1412">
        <f ca="1">IF(ISERROR(VLOOKUP(VLOOKUP($A76, 'E4 TB Allocation Details'!$A$18:$L$205, MATCH("A &amp; G ID", 'E4 TB Allocation Details'!$A$18:$L$18, 0),FALSE), 'E2 Allocators'!$B$15:$W$361, MATCH('O5 Details by Class &amp; Accounts'!CC$18, 'E2 Allocators'!$B$15:$W$15, 0),FALSE)*$E76), 0, VLOOKUP(VLOOKUP($A76, 'E4 TB Allocation Details'!$A$18:$L$205, MATCH("A &amp; G ID", 'E4 TB Allocation Details'!$A$18:$L$18, 0),FALSE), 'E2 Allocators'!$B$15:$W$361, MATCH('O5 Details by Class &amp; Accounts'!CC$18, 'E2 Allocators'!$B$15:$W$15, 0),FALSE)*$E76)</f>
        <v>0</v>
      </c>
      <c r="CD76" s="1412">
        <f ca="1">IF(ISERROR(VLOOKUP(VLOOKUP($A76, 'E4 TB Allocation Details'!$A$18:$L$205, MATCH("A &amp; G ID", 'E4 TB Allocation Details'!$A$18:$L$18, 0),FALSE), 'E2 Allocators'!$B$15:$W$361, MATCH('O5 Details by Class &amp; Accounts'!CD$18, 'E2 Allocators'!$B$15:$W$15, 0),FALSE)*$E76), 0, VLOOKUP(VLOOKUP($A76, 'E4 TB Allocation Details'!$A$18:$L$205, MATCH("A &amp; G ID", 'E4 TB Allocation Details'!$A$18:$L$18, 0),FALSE), 'E2 Allocators'!$B$15:$W$361, MATCH('O5 Details by Class &amp; Accounts'!CD$18, 'E2 Allocators'!$B$15:$W$15, 0),FALSE)*$E76)</f>
        <v>0</v>
      </c>
      <c r="CE76" s="1412">
        <f ca="1">IF(ISERROR(VLOOKUP(VLOOKUP($A76, 'E4 TB Allocation Details'!$A$18:$L$205, MATCH("A &amp; G ID", 'E4 TB Allocation Details'!$A$18:$L$18, 0),FALSE), 'E2 Allocators'!$B$15:$W$361, MATCH('O5 Details by Class &amp; Accounts'!CE$18, 'E2 Allocators'!$B$15:$W$15, 0),FALSE)*$E76), 0, VLOOKUP(VLOOKUP($A76, 'E4 TB Allocation Details'!$A$18:$L$205, MATCH("A &amp; G ID", 'E4 TB Allocation Details'!$A$18:$L$18, 0),FALSE), 'E2 Allocators'!$B$15:$W$361, MATCH('O5 Details by Class &amp; Accounts'!CE$18, 'E2 Allocators'!$B$15:$W$15, 0),FALSE)*$E76)</f>
        <v>0</v>
      </c>
      <c r="CF76" s="1412">
        <f ca="1">IF(ISERROR(VLOOKUP(VLOOKUP($A76, 'E4 TB Allocation Details'!$A$18:$L$205, MATCH("A &amp; G ID", 'E4 TB Allocation Details'!$A$18:$L$18, 0),FALSE), 'E2 Allocators'!$B$15:$W$361, MATCH('O5 Details by Class &amp; Accounts'!CF$18, 'E2 Allocators'!$B$15:$W$15, 0),FALSE)*$E76), 0, VLOOKUP(VLOOKUP($A76, 'E4 TB Allocation Details'!$A$18:$L$205, MATCH("A &amp; G ID", 'E4 TB Allocation Details'!$A$18:$L$18, 0),FALSE), 'E2 Allocators'!$B$15:$W$361, MATCH('O5 Details by Class &amp; Accounts'!CF$18, 'E2 Allocators'!$B$15:$W$15, 0),FALSE)*$E76)</f>
        <v>0</v>
      </c>
      <c r="CG76" s="1412">
        <f ca="1">IF(ISERROR(VLOOKUP(VLOOKUP($A76, 'E4 TB Allocation Details'!$A$18:$L$205, MATCH("A &amp; G ID", 'E4 TB Allocation Details'!$A$18:$L$18, 0),FALSE), 'E2 Allocators'!$B$15:$W$361, MATCH('O5 Details by Class &amp; Accounts'!CG$18, 'E2 Allocators'!$B$15:$W$15, 0),FALSE)*$E76), 0, VLOOKUP(VLOOKUP($A76, 'E4 TB Allocation Details'!$A$18:$L$205, MATCH("A &amp; G ID", 'E4 TB Allocation Details'!$A$18:$L$18, 0),FALSE), 'E2 Allocators'!$B$15:$W$361, MATCH('O5 Details by Class &amp; Accounts'!CG$18, 'E2 Allocators'!$B$15:$W$15, 0),FALSE)*$E76)</f>
        <v>0</v>
      </c>
      <c r="CH76" s="1412">
        <f ca="1">IF(ISERROR(VLOOKUP(VLOOKUP($A76, 'E4 TB Allocation Details'!$A$18:$L$205, MATCH("A &amp; G ID", 'E4 TB Allocation Details'!$A$18:$L$18, 0),FALSE), 'E2 Allocators'!$B$15:$W$361, MATCH('O5 Details by Class &amp; Accounts'!CH$18, 'E2 Allocators'!$B$15:$W$15, 0),FALSE)*$E76), 0, VLOOKUP(VLOOKUP($A76, 'E4 TB Allocation Details'!$A$18:$L$205, MATCH("A &amp; G ID", 'E4 TB Allocation Details'!$A$18:$L$18, 0),FALSE), 'E2 Allocators'!$B$15:$W$361, MATCH('O5 Details by Class &amp; Accounts'!CH$18, 'E2 Allocators'!$B$15:$W$15, 0),FALSE)*$E76)</f>
        <v>0</v>
      </c>
      <c r="CI76" s="1412">
        <f ca="1">IF(ISERROR(VLOOKUP(VLOOKUP($A76, 'E4 TB Allocation Details'!$A$18:$L$205, MATCH("A &amp; G ID", 'E4 TB Allocation Details'!$A$18:$L$18, 0),FALSE), 'E2 Allocators'!$B$15:$W$361, MATCH('O5 Details by Class &amp; Accounts'!CI$18, 'E2 Allocators'!$B$15:$W$15, 0),FALSE)*$E76), 0, VLOOKUP(VLOOKUP($A76, 'E4 TB Allocation Details'!$A$18:$L$205, MATCH("A &amp; G ID", 'E4 TB Allocation Details'!$A$18:$L$18, 0),FALSE), 'E2 Allocators'!$B$15:$W$361, MATCH('O5 Details by Class &amp; Accounts'!CI$18, 'E2 Allocators'!$B$15:$W$15, 0),FALSE)*$E76)</f>
        <v>0</v>
      </c>
      <c r="CJ76" s="1412">
        <f ca="1">IF(ISERROR(VLOOKUP(VLOOKUP($A76, 'E4 TB Allocation Details'!$A$18:$L$205, MATCH("A &amp; G ID", 'E4 TB Allocation Details'!$A$18:$L$18, 0),FALSE), 'E2 Allocators'!$B$15:$W$361, MATCH('O5 Details by Class &amp; Accounts'!CJ$18, 'E2 Allocators'!$B$15:$W$15, 0),FALSE)*$E76), 0, VLOOKUP(VLOOKUP($A76, 'E4 TB Allocation Details'!$A$18:$L$205, MATCH("A &amp; G ID", 'E4 TB Allocation Details'!$A$18:$L$18, 0),FALSE), 'E2 Allocators'!$B$15:$W$361, MATCH('O5 Details by Class &amp; Accounts'!CJ$18, 'E2 Allocators'!$B$15:$W$15, 0),FALSE)*$E76)</f>
        <v>0</v>
      </c>
      <c r="CK76" s="1412">
        <f ca="1">IF(ISERROR(VLOOKUP(VLOOKUP($A76, 'E4 TB Allocation Details'!$A$18:$L$205, MATCH("A &amp; G ID", 'E4 TB Allocation Details'!$A$18:$L$18, 0),FALSE), 'E2 Allocators'!$B$15:$W$361, MATCH('O5 Details by Class &amp; Accounts'!CK$18, 'E2 Allocators'!$B$15:$W$15, 0),FALSE)*$E76), 0, VLOOKUP(VLOOKUP($A76, 'E4 TB Allocation Details'!$A$18:$L$205, MATCH("A &amp; G ID", 'E4 TB Allocation Details'!$A$18:$L$18, 0),FALSE), 'E2 Allocators'!$B$15:$W$361, MATCH('O5 Details by Class &amp; Accounts'!CK$18, 'E2 Allocators'!$B$15:$W$15, 0),FALSE)*$E76)</f>
        <v>0</v>
      </c>
      <c r="CL76" s="1412">
        <f ca="1">IF(ISERROR(VLOOKUP(VLOOKUP($A76, 'E4 TB Allocation Details'!$A$18:$L$205, MATCH("A &amp; G ID", 'E4 TB Allocation Details'!$A$18:$L$18, 0),FALSE), 'E2 Allocators'!$B$15:$W$361, MATCH('O5 Details by Class &amp; Accounts'!CL$18, 'E2 Allocators'!$B$15:$W$15, 0),FALSE)*$E76), 0, VLOOKUP(VLOOKUP($A76, 'E4 TB Allocation Details'!$A$18:$L$205, MATCH("A &amp; G ID", 'E4 TB Allocation Details'!$A$18:$L$18, 0),FALSE), 'E2 Allocators'!$B$15:$W$361, MATCH('O5 Details by Class &amp; Accounts'!CL$18, 'E2 Allocators'!$B$15:$W$15, 0),FALSE)*$E76)</f>
        <v>0</v>
      </c>
      <c r="CM76" s="1412">
        <f ca="1">IF(ISERROR(VLOOKUP(VLOOKUP($A76, 'E4 TB Allocation Details'!$A$18:$L$205, MATCH("A &amp; G ID", 'E4 TB Allocation Details'!$A$18:$L$18, 0),FALSE), 'E2 Allocators'!$B$15:$W$361, MATCH('O5 Details by Class &amp; Accounts'!CM$18, 'E2 Allocators'!$B$15:$W$15, 0),FALSE)*$E76), 0, VLOOKUP(VLOOKUP($A76, 'E4 TB Allocation Details'!$A$18:$L$205, MATCH("A &amp; G ID", 'E4 TB Allocation Details'!$A$18:$L$18, 0),FALSE), 'E2 Allocators'!$B$15:$W$361, MATCH('O5 Details by Class &amp; Accounts'!CM$18, 'E2 Allocators'!$B$15:$W$15, 0),FALSE)*$E76)</f>
        <v>0</v>
      </c>
      <c r="CN76" s="1412">
        <f t="shared" si="12"/>
        <v>1755000.0000000002</v>
      </c>
      <c r="CO76" s="1792">
        <f t="shared" si="7"/>
        <v>0</v>
      </c>
      <c r="CQ76" s="2087" t="s">
        <v>343</v>
      </c>
    </row>
    <row r="77" spans="1:95" s="81" customFormat="1" ht="12.75">
      <c r="A77" s="1170">
        <v>1990</v>
      </c>
      <c r="B77" s="452" t="s">
        <v>637</v>
      </c>
      <c r="C77" s="1789">
        <f ca="1">IF(ISERROR(VLOOKUP($A77,'I3 TB Data'!$A$23:$H$458,MATCH('O5 Details by Class &amp; Accounts'!$C$18, 'I3 TB Data'!$A$23:$H$23,0),0)), 0, VLOOKUP($A77,'I3 TB Data'!$A$23:$H$458,MATCH('O5 Details by Class &amp; Accounts'!$C$18,'I3 TB Data'!$A$23:$H$23,0),0))</f>
        <v>0</v>
      </c>
      <c r="D77" s="1790">
        <f ca="1">'I4 BO ASSETS'!E78</f>
        <v>0</v>
      </c>
      <c r="E77" s="1789">
        <f t="shared" si="6"/>
        <v>0</v>
      </c>
      <c r="F77" s="1791">
        <f ca="1">IF(ISERROR(VLOOKUP($A77, 'E1 Categorization'!A33:E122, MATCH("Customer Component", 'E1 Categorization'!$A$33:$E$33,0), 0)), 0, IF(VLOOKUP($A77, 'E1 Categorization'!A33:E122, MATCH("Customer Component", 'E1 Categorization'!$A$33:$E$33,0), 0)=0, 'O5 Details by Class &amp; Accounts'!$E77, IF(AND(VLOOKUP($A77, 'E1 Categorization'!A33:E122, MATCH("Customer Component", 'E1 Categorization'!$A$33:$E$33,0), 0) &gt;0, VLOOKUP($A77, 'E1 Categorization'!A33:E122, MATCH("Customer Component", 'E1 Categorization'!$A$33:$E$33,0), 0)&lt;1), 'O5 Details by Class &amp; Accounts'!$E77*(1-VLOOKUP($A77, 'E1 Categorization'!A33:E122, MATCH("Customer Component", 'E1 Categorization'!$A$33:$E$33,0), 0)), 0)))</f>
        <v>0</v>
      </c>
      <c r="G77" s="1791">
        <f ca="1">IF(ISERROR(VLOOKUP($A77, 'E1 Categorization'!A33:E122, MATCH("Customer Component", 'E1 Categorization'!$A$33:$E$33,0), 0)),0, IF(VLOOKUP($A77, 'E1 Categorization'!A33:E122, MATCH("Customer Component", 'E1 Categorization'!$A$33:$E$33,0), 0)=0, 0, IF(AND(VLOOKUP($A77, 'E1 Categorization'!A33:E122, MATCH("Customer Component", 'E1 Categorization'!$A$33:$E$33,0), 0) &gt;0, VLOOKUP($A77, 'E1 Categorization'!A33:E122, MATCH("Customer Component", 'E1 Categorization'!$A$33:$E$33,0), 0)&lt;1), 'O5 Details by Class &amp; Accounts'!$E77*(VLOOKUP($A77, 'E1 Categorization'!A33:E122, MATCH("Customer Component", 'E1 Categorization'!$A$33:$E$33,0), 0)), 'O5 Details by Class &amp; Accounts'!$E77)))</f>
        <v>0</v>
      </c>
      <c r="H77" s="1412">
        <f t="shared" si="8"/>
        <v>0</v>
      </c>
      <c r="I77" s="1412">
        <f ca="1">IF(ISERROR(VLOOKUP(VLOOKUP($A77, 'E4 TB Allocation Details'!$A$18:$L$205, MATCH("Demand ID", 'E4 TB Allocation Details'!$A$18:$L$18, 0),FALSE), 'E2 Allocators'!$B$15:$W$361, MATCH('O5 Details by Class &amp; Accounts'!I$18, 'E2 Allocators'!$B$15:$W$15, 0),FALSE)*$F77), 0, VLOOKUP(VLOOKUP($A77, 'E4 TB Allocation Details'!$A$18:$L$205, MATCH("Demand ID", 'E4 TB Allocation Details'!$A$18:$L$18, 0),FALSE), 'E2 Allocators'!$B$15:$W$361, MATCH('O5 Details by Class &amp; Accounts'!I$18, 'E2 Allocators'!$B$15:$W$15, 0),FALSE)*$F77)</f>
        <v>0</v>
      </c>
      <c r="J77" s="1412">
        <f ca="1">IF(ISERROR(VLOOKUP(VLOOKUP($A77, 'E4 TB Allocation Details'!$A$18:$L$205, MATCH("Demand ID", 'E4 TB Allocation Details'!$A$18:$L$18, 0),FALSE), 'E2 Allocators'!$B$15:$W$361, MATCH('O5 Details by Class &amp; Accounts'!J$18, 'E2 Allocators'!$B$15:$W$15, 0),FALSE)*$F77), 0, VLOOKUP(VLOOKUP($A77, 'E4 TB Allocation Details'!$A$18:$L$205, MATCH("Demand ID", 'E4 TB Allocation Details'!$A$18:$L$18, 0),FALSE), 'E2 Allocators'!$B$15:$W$361, MATCH('O5 Details by Class &amp; Accounts'!J$18, 'E2 Allocators'!$B$15:$W$15, 0),FALSE)*$F77)</f>
        <v>0</v>
      </c>
      <c r="K77" s="1412">
        <f ca="1">IF(ISERROR(VLOOKUP(VLOOKUP($A77, 'E4 TB Allocation Details'!$A$18:$L$205, MATCH("Demand ID", 'E4 TB Allocation Details'!$A$18:$L$18, 0),FALSE), 'E2 Allocators'!$B$15:$W$361, MATCH('O5 Details by Class &amp; Accounts'!K$18, 'E2 Allocators'!$B$15:$W$15, 0),FALSE)*$F77), 0, VLOOKUP(VLOOKUP($A77, 'E4 TB Allocation Details'!$A$18:$L$205, MATCH("Demand ID", 'E4 TB Allocation Details'!$A$18:$L$18, 0),FALSE), 'E2 Allocators'!$B$15:$W$361, MATCH('O5 Details by Class &amp; Accounts'!K$18, 'E2 Allocators'!$B$15:$W$15, 0),FALSE)*$F77)</f>
        <v>0</v>
      </c>
      <c r="L77" s="1412">
        <f ca="1">IF(ISERROR(VLOOKUP(VLOOKUP($A77, 'E4 TB Allocation Details'!$A$18:$L$205, MATCH("Demand ID", 'E4 TB Allocation Details'!$A$18:$L$18, 0),FALSE), 'E2 Allocators'!$B$15:$W$361, MATCH('O5 Details by Class &amp; Accounts'!L$18, 'E2 Allocators'!$B$15:$W$15, 0),FALSE)*$F77), 0, VLOOKUP(VLOOKUP($A77, 'E4 TB Allocation Details'!$A$18:$L$205, MATCH("Demand ID", 'E4 TB Allocation Details'!$A$18:$L$18, 0),FALSE), 'E2 Allocators'!$B$15:$W$361, MATCH('O5 Details by Class &amp; Accounts'!L$18, 'E2 Allocators'!$B$15:$W$15, 0),FALSE)*$F77)</f>
        <v>0</v>
      </c>
      <c r="M77" s="1412">
        <f ca="1">IF(ISERROR(VLOOKUP(VLOOKUP($A77, 'E4 TB Allocation Details'!$A$18:$L$205, MATCH("Demand ID", 'E4 TB Allocation Details'!$A$18:$L$18, 0),FALSE), 'E2 Allocators'!$B$15:$W$361, MATCH('O5 Details by Class &amp; Accounts'!M$18, 'E2 Allocators'!$B$15:$W$15, 0),FALSE)*$F77), 0, VLOOKUP(VLOOKUP($A77, 'E4 TB Allocation Details'!$A$18:$L$205, MATCH("Demand ID", 'E4 TB Allocation Details'!$A$18:$L$18, 0),FALSE), 'E2 Allocators'!$B$15:$W$361, MATCH('O5 Details by Class &amp; Accounts'!M$18, 'E2 Allocators'!$B$15:$W$15, 0),FALSE)*$F77)</f>
        <v>0</v>
      </c>
      <c r="N77" s="1412">
        <f ca="1">IF(ISERROR(VLOOKUP(VLOOKUP($A77, 'E4 TB Allocation Details'!$A$18:$L$205, MATCH("Demand ID", 'E4 TB Allocation Details'!$A$18:$L$18, 0),FALSE), 'E2 Allocators'!$B$15:$W$361, MATCH('O5 Details by Class &amp; Accounts'!N$18, 'E2 Allocators'!$B$15:$W$15, 0),FALSE)*$F77), 0, VLOOKUP(VLOOKUP($A77, 'E4 TB Allocation Details'!$A$18:$L$205, MATCH("Demand ID", 'E4 TB Allocation Details'!$A$18:$L$18, 0),FALSE), 'E2 Allocators'!$B$15:$W$361, MATCH('O5 Details by Class &amp; Accounts'!N$18, 'E2 Allocators'!$B$15:$W$15, 0),FALSE)*$F77)</f>
        <v>0</v>
      </c>
      <c r="O77" s="1412">
        <f ca="1">IF(ISERROR(VLOOKUP(VLOOKUP($A77, 'E4 TB Allocation Details'!$A$18:$L$205, MATCH("Demand ID", 'E4 TB Allocation Details'!$A$18:$L$18, 0),FALSE), 'E2 Allocators'!$B$15:$W$361, MATCH('O5 Details by Class &amp; Accounts'!O$18, 'E2 Allocators'!$B$15:$W$15, 0),FALSE)*$F77), 0, VLOOKUP(VLOOKUP($A77, 'E4 TB Allocation Details'!$A$18:$L$205, MATCH("Demand ID", 'E4 TB Allocation Details'!$A$18:$L$18, 0),FALSE), 'E2 Allocators'!$B$15:$W$361, MATCH('O5 Details by Class &amp; Accounts'!O$18, 'E2 Allocators'!$B$15:$W$15, 0),FALSE)*$F77)</f>
        <v>0</v>
      </c>
      <c r="P77" s="1412">
        <f ca="1">IF(ISERROR(VLOOKUP(VLOOKUP($A77, 'E4 TB Allocation Details'!$A$18:$L$205, MATCH("Demand ID", 'E4 TB Allocation Details'!$A$18:$L$18, 0),FALSE), 'E2 Allocators'!$B$15:$W$361, MATCH('O5 Details by Class &amp; Accounts'!P$18, 'E2 Allocators'!$B$15:$W$15, 0),FALSE)*$F77), 0, VLOOKUP(VLOOKUP($A77, 'E4 TB Allocation Details'!$A$18:$L$205, MATCH("Demand ID", 'E4 TB Allocation Details'!$A$18:$L$18, 0),FALSE), 'E2 Allocators'!$B$15:$W$361, MATCH('O5 Details by Class &amp; Accounts'!P$18, 'E2 Allocators'!$B$15:$W$15, 0),FALSE)*$F77)</f>
        <v>0</v>
      </c>
      <c r="Q77" s="1412">
        <f ca="1">IF(ISERROR(VLOOKUP(VLOOKUP($A77, 'E4 TB Allocation Details'!$A$18:$L$205, MATCH("Demand ID", 'E4 TB Allocation Details'!$A$18:$L$18, 0),FALSE), 'E2 Allocators'!$B$15:$W$361, MATCH('O5 Details by Class &amp; Accounts'!Q$18, 'E2 Allocators'!$B$15:$W$15, 0),FALSE)*$F77), 0, VLOOKUP(VLOOKUP($A77, 'E4 TB Allocation Details'!$A$18:$L$205, MATCH("Demand ID", 'E4 TB Allocation Details'!$A$18:$L$18, 0),FALSE), 'E2 Allocators'!$B$15:$W$361, MATCH('O5 Details by Class &amp; Accounts'!Q$18, 'E2 Allocators'!$B$15:$W$15, 0),FALSE)*$F77)</f>
        <v>0</v>
      </c>
      <c r="R77" s="1412">
        <f ca="1">IF(ISERROR(VLOOKUP(VLOOKUP($A77, 'E4 TB Allocation Details'!$A$18:$L$205, MATCH("Demand ID", 'E4 TB Allocation Details'!$A$18:$L$18, 0),FALSE), 'E2 Allocators'!$B$15:$W$361, MATCH('O5 Details by Class &amp; Accounts'!R$18, 'E2 Allocators'!$B$15:$W$15, 0),FALSE)*$F77), 0, VLOOKUP(VLOOKUP($A77, 'E4 TB Allocation Details'!$A$18:$L$205, MATCH("Demand ID", 'E4 TB Allocation Details'!$A$18:$L$18, 0),FALSE), 'E2 Allocators'!$B$15:$W$361, MATCH('O5 Details by Class &amp; Accounts'!R$18, 'E2 Allocators'!$B$15:$W$15, 0),FALSE)*$F77)</f>
        <v>0</v>
      </c>
      <c r="S77" s="1412">
        <f ca="1">IF(ISERROR(VLOOKUP(VLOOKUP($A77, 'E4 TB Allocation Details'!$A$18:$L$205, MATCH("Demand ID", 'E4 TB Allocation Details'!$A$18:$L$18, 0),FALSE), 'E2 Allocators'!$B$15:$W$361, MATCH('O5 Details by Class &amp; Accounts'!S$18, 'E2 Allocators'!$B$15:$W$15, 0),FALSE)*$F77), 0, VLOOKUP(VLOOKUP($A77, 'E4 TB Allocation Details'!$A$18:$L$205, MATCH("Demand ID", 'E4 TB Allocation Details'!$A$18:$L$18, 0),FALSE), 'E2 Allocators'!$B$15:$W$361, MATCH('O5 Details by Class &amp; Accounts'!S$18, 'E2 Allocators'!$B$15:$W$15, 0),FALSE)*$F77)</f>
        <v>0</v>
      </c>
      <c r="T77" s="1412">
        <f ca="1">IF(ISERROR(VLOOKUP(VLOOKUP($A77, 'E4 TB Allocation Details'!$A$18:$L$205, MATCH("Demand ID", 'E4 TB Allocation Details'!$A$18:$L$18, 0),FALSE), 'E2 Allocators'!$B$15:$W$361, MATCH('O5 Details by Class &amp; Accounts'!T$18, 'E2 Allocators'!$B$15:$W$15, 0),FALSE)*$F77), 0, VLOOKUP(VLOOKUP($A77, 'E4 TB Allocation Details'!$A$18:$L$205, MATCH("Demand ID", 'E4 TB Allocation Details'!$A$18:$L$18, 0),FALSE), 'E2 Allocators'!$B$15:$W$361, MATCH('O5 Details by Class &amp; Accounts'!T$18, 'E2 Allocators'!$B$15:$W$15, 0),FALSE)*$F77)</f>
        <v>0</v>
      </c>
      <c r="U77" s="1412">
        <f ca="1">IF(ISERROR(VLOOKUP(VLOOKUP($A77, 'E4 TB Allocation Details'!$A$18:$L$205, MATCH("Demand ID", 'E4 TB Allocation Details'!$A$18:$L$18, 0),FALSE), 'E2 Allocators'!$B$15:$W$361, MATCH('O5 Details by Class &amp; Accounts'!U$18, 'E2 Allocators'!$B$15:$W$15, 0),FALSE)*$F77), 0, VLOOKUP(VLOOKUP($A77, 'E4 TB Allocation Details'!$A$18:$L$205, MATCH("Demand ID", 'E4 TB Allocation Details'!$A$18:$L$18, 0),FALSE), 'E2 Allocators'!$B$15:$W$361, MATCH('O5 Details by Class &amp; Accounts'!U$18, 'E2 Allocators'!$B$15:$W$15, 0),FALSE)*$F77)</f>
        <v>0</v>
      </c>
      <c r="V77" s="1412">
        <f ca="1">IF(ISERROR(VLOOKUP(VLOOKUP($A77, 'E4 TB Allocation Details'!$A$18:$L$205, MATCH("Demand ID", 'E4 TB Allocation Details'!$A$18:$L$18, 0),FALSE), 'E2 Allocators'!$B$15:$W$361, MATCH('O5 Details by Class &amp; Accounts'!V$18, 'E2 Allocators'!$B$15:$W$15, 0),FALSE)*$F77), 0, VLOOKUP(VLOOKUP($A77, 'E4 TB Allocation Details'!$A$18:$L$205, MATCH("Demand ID", 'E4 TB Allocation Details'!$A$18:$L$18, 0),FALSE), 'E2 Allocators'!$B$15:$W$361, MATCH('O5 Details by Class &amp; Accounts'!V$18, 'E2 Allocators'!$B$15:$W$15, 0),FALSE)*$F77)</f>
        <v>0</v>
      </c>
      <c r="W77" s="1412">
        <f ca="1">IF(ISERROR(VLOOKUP(VLOOKUP($A77, 'E4 TB Allocation Details'!$A$18:$L$205, MATCH("Demand ID", 'E4 TB Allocation Details'!$A$18:$L$18, 0),FALSE), 'E2 Allocators'!$B$15:$W$361, MATCH('O5 Details by Class &amp; Accounts'!W$18, 'E2 Allocators'!$B$15:$W$15, 0),FALSE)*$F77), 0, VLOOKUP(VLOOKUP($A77, 'E4 TB Allocation Details'!$A$18:$L$205, MATCH("Demand ID", 'E4 TB Allocation Details'!$A$18:$L$18, 0),FALSE), 'E2 Allocators'!$B$15:$W$361, MATCH('O5 Details by Class &amp; Accounts'!W$18, 'E2 Allocators'!$B$15:$W$15, 0),FALSE)*$F77)</f>
        <v>0</v>
      </c>
      <c r="X77" s="1412">
        <f ca="1">IF(ISERROR(VLOOKUP(VLOOKUP($A77, 'E4 TB Allocation Details'!$A$18:$L$205, MATCH("Demand ID", 'E4 TB Allocation Details'!$A$18:$L$18, 0),FALSE), 'E2 Allocators'!$B$15:$W$361, MATCH('O5 Details by Class &amp; Accounts'!X$18, 'E2 Allocators'!$B$15:$W$15, 0),FALSE)*$F77), 0, VLOOKUP(VLOOKUP($A77, 'E4 TB Allocation Details'!$A$18:$L$205, MATCH("Demand ID", 'E4 TB Allocation Details'!$A$18:$L$18, 0),FALSE), 'E2 Allocators'!$B$15:$W$361, MATCH('O5 Details by Class &amp; Accounts'!X$18, 'E2 Allocators'!$B$15:$W$15, 0),FALSE)*$F77)</f>
        <v>0</v>
      </c>
      <c r="Y77" s="1412">
        <f ca="1">IF(ISERROR(VLOOKUP(VLOOKUP($A77, 'E4 TB Allocation Details'!$A$18:$L$205, MATCH("Demand ID", 'E4 TB Allocation Details'!$A$18:$L$18, 0),FALSE), 'E2 Allocators'!$B$15:$W$361, MATCH('O5 Details by Class &amp; Accounts'!Y$18, 'E2 Allocators'!$B$15:$W$15, 0),FALSE)*$F77), 0, VLOOKUP(VLOOKUP($A77, 'E4 TB Allocation Details'!$A$18:$L$205, MATCH("Demand ID", 'E4 TB Allocation Details'!$A$18:$L$18, 0),FALSE), 'E2 Allocators'!$B$15:$W$361, MATCH('O5 Details by Class &amp; Accounts'!Y$18, 'E2 Allocators'!$B$15:$W$15, 0),FALSE)*$F77)</f>
        <v>0</v>
      </c>
      <c r="Z77" s="1412">
        <f ca="1">IF(ISERROR(VLOOKUP(VLOOKUP($A77, 'E4 TB Allocation Details'!$A$18:$L$205, MATCH("Demand ID", 'E4 TB Allocation Details'!$A$18:$L$18, 0),FALSE), 'E2 Allocators'!$B$15:$W$361, MATCH('O5 Details by Class &amp; Accounts'!Z$18, 'E2 Allocators'!$B$15:$W$15, 0),FALSE)*$F77), 0, VLOOKUP(VLOOKUP($A77, 'E4 TB Allocation Details'!$A$18:$L$205, MATCH("Demand ID", 'E4 TB Allocation Details'!$A$18:$L$18, 0),FALSE), 'E2 Allocators'!$B$15:$W$361, MATCH('O5 Details by Class &amp; Accounts'!Z$18, 'E2 Allocators'!$B$15:$W$15, 0),FALSE)*$F77)</f>
        <v>0</v>
      </c>
      <c r="AA77" s="1412">
        <f ca="1">IF(ISERROR(VLOOKUP(VLOOKUP($A77, 'E4 TB Allocation Details'!$A$18:$L$205, MATCH("Demand ID", 'E4 TB Allocation Details'!$A$18:$L$18, 0),FALSE), 'E2 Allocators'!$B$15:$W$361, MATCH('O5 Details by Class &amp; Accounts'!AA$18, 'E2 Allocators'!$B$15:$W$15, 0),FALSE)*$F77), 0, VLOOKUP(VLOOKUP($A77, 'E4 TB Allocation Details'!$A$18:$L$205, MATCH("Demand ID", 'E4 TB Allocation Details'!$A$18:$L$18, 0),FALSE), 'E2 Allocators'!$B$15:$W$361, MATCH('O5 Details by Class &amp; Accounts'!AA$18, 'E2 Allocators'!$B$15:$W$15, 0),FALSE)*$F77)</f>
        <v>0</v>
      </c>
      <c r="AB77" s="1412">
        <f ca="1">IF(ISERROR(VLOOKUP(VLOOKUP($A77, 'E4 TB Allocation Details'!$A$18:$L$205, MATCH("Demand ID", 'E4 TB Allocation Details'!$A$18:$L$18, 0),FALSE), 'E2 Allocators'!$B$15:$W$361, MATCH('O5 Details by Class &amp; Accounts'!AB$18, 'E2 Allocators'!$B$15:$W$15, 0),FALSE)*$F77), 0, VLOOKUP(VLOOKUP($A77, 'E4 TB Allocation Details'!$A$18:$L$205, MATCH("Demand ID", 'E4 TB Allocation Details'!$A$18:$L$18, 0),FALSE), 'E2 Allocators'!$B$15:$W$361, MATCH('O5 Details by Class &amp; Accounts'!AB$18, 'E2 Allocators'!$B$15:$W$15, 0),FALSE)*$F77)</f>
        <v>0</v>
      </c>
      <c r="AC77" s="1412">
        <f t="shared" si="9"/>
        <v>0</v>
      </c>
      <c r="AD77" s="1412">
        <f ca="1">IF(ISERROR(VLOOKUP(VLOOKUP($A77, 'E4 TB Allocation Details'!$A$18:$L$205, MATCH("Customer ID", 'E4 TB Allocation Details'!$A$18:$L$18, 0),FALSE), 'E2 Allocators'!$B$15:$W$361, MATCH('O5 Details by Class &amp; Accounts'!AD$18, 'E2 Allocators'!$B$15:$W$15, 0),FALSE)*$G77), 0, VLOOKUP(VLOOKUP($A77, 'E4 TB Allocation Details'!$A$18:$L$205, MATCH("Customer ID", 'E4 TB Allocation Details'!$A$18:$L$18, 0),FALSE), 'E2 Allocators'!$B$15:$W$361, MATCH('O5 Details by Class &amp; Accounts'!AD$18, 'E2 Allocators'!$B$15:$W$15, 0),FALSE)*$G77)</f>
        <v>0</v>
      </c>
      <c r="AE77" s="1412">
        <f ca="1">IF(ISERROR(VLOOKUP(VLOOKUP($A77, 'E4 TB Allocation Details'!$A$18:$L$205, MATCH("Customer ID", 'E4 TB Allocation Details'!$A$18:$L$18, 0),FALSE), 'E2 Allocators'!$B$15:$W$361, MATCH('O5 Details by Class &amp; Accounts'!AE$18, 'E2 Allocators'!$B$15:$W$15, 0),FALSE)*$G77), 0, VLOOKUP(VLOOKUP($A77, 'E4 TB Allocation Details'!$A$18:$L$205, MATCH("Customer ID", 'E4 TB Allocation Details'!$A$18:$L$18, 0),FALSE), 'E2 Allocators'!$B$15:$W$361, MATCH('O5 Details by Class &amp; Accounts'!AE$18, 'E2 Allocators'!$B$15:$W$15, 0),FALSE)*$G77)</f>
        <v>0</v>
      </c>
      <c r="AF77" s="1412">
        <f ca="1">IF(ISERROR(VLOOKUP(VLOOKUP($A77, 'E4 TB Allocation Details'!$A$18:$L$205, MATCH("Customer ID", 'E4 TB Allocation Details'!$A$18:$L$18, 0),FALSE), 'E2 Allocators'!$B$15:$W$361, MATCH('O5 Details by Class &amp; Accounts'!AF$18, 'E2 Allocators'!$B$15:$W$15, 0),FALSE)*$G77), 0, VLOOKUP(VLOOKUP($A77, 'E4 TB Allocation Details'!$A$18:$L$205, MATCH("Customer ID", 'E4 TB Allocation Details'!$A$18:$L$18, 0),FALSE), 'E2 Allocators'!$B$15:$W$361, MATCH('O5 Details by Class &amp; Accounts'!AF$18, 'E2 Allocators'!$B$15:$W$15, 0),FALSE)*$G77)</f>
        <v>0</v>
      </c>
      <c r="AG77" s="1412">
        <f ca="1">IF(ISERROR(VLOOKUP(VLOOKUP($A77, 'E4 TB Allocation Details'!$A$18:$L$205, MATCH("Customer ID", 'E4 TB Allocation Details'!$A$18:$L$18, 0),FALSE), 'E2 Allocators'!$B$15:$W$361, MATCH('O5 Details by Class &amp; Accounts'!AG$18, 'E2 Allocators'!$B$15:$W$15, 0),FALSE)*$G77), 0, VLOOKUP(VLOOKUP($A77, 'E4 TB Allocation Details'!$A$18:$L$205, MATCH("Customer ID", 'E4 TB Allocation Details'!$A$18:$L$18, 0),FALSE), 'E2 Allocators'!$B$15:$W$361, MATCH('O5 Details by Class &amp; Accounts'!AG$18, 'E2 Allocators'!$B$15:$W$15, 0),FALSE)*$G77)</f>
        <v>0</v>
      </c>
      <c r="AH77" s="1412">
        <f ca="1">IF(ISERROR(VLOOKUP(VLOOKUP($A77, 'E4 TB Allocation Details'!$A$18:$L$205, MATCH("Customer ID", 'E4 TB Allocation Details'!$A$18:$L$18, 0),FALSE), 'E2 Allocators'!$B$15:$W$361, MATCH('O5 Details by Class &amp; Accounts'!AH$18, 'E2 Allocators'!$B$15:$W$15, 0),FALSE)*$G77), 0, VLOOKUP(VLOOKUP($A77, 'E4 TB Allocation Details'!$A$18:$L$205, MATCH("Customer ID", 'E4 TB Allocation Details'!$A$18:$L$18, 0),FALSE), 'E2 Allocators'!$B$15:$W$361, MATCH('O5 Details by Class &amp; Accounts'!AH$18, 'E2 Allocators'!$B$15:$W$15, 0),FALSE)*$G77)</f>
        <v>0</v>
      </c>
      <c r="AI77" s="1412">
        <f ca="1">IF(ISERROR(VLOOKUP(VLOOKUP($A77, 'E4 TB Allocation Details'!$A$18:$L$205, MATCH("Customer ID", 'E4 TB Allocation Details'!$A$18:$L$18, 0),FALSE), 'E2 Allocators'!$B$15:$W$361, MATCH('O5 Details by Class &amp; Accounts'!AI$18, 'E2 Allocators'!$B$15:$W$15, 0),FALSE)*$G77), 0, VLOOKUP(VLOOKUP($A77, 'E4 TB Allocation Details'!$A$18:$L$205, MATCH("Customer ID", 'E4 TB Allocation Details'!$A$18:$L$18, 0),FALSE), 'E2 Allocators'!$B$15:$W$361, MATCH('O5 Details by Class &amp; Accounts'!AI$18, 'E2 Allocators'!$B$15:$W$15, 0),FALSE)*$G77)</f>
        <v>0</v>
      </c>
      <c r="AJ77" s="1412">
        <f ca="1">IF(ISERROR(VLOOKUP(VLOOKUP($A77, 'E4 TB Allocation Details'!$A$18:$L$205, MATCH("Customer ID", 'E4 TB Allocation Details'!$A$18:$L$18, 0),FALSE), 'E2 Allocators'!$B$15:$W$361, MATCH('O5 Details by Class &amp; Accounts'!AJ$18, 'E2 Allocators'!$B$15:$W$15, 0),FALSE)*$G77), 0, VLOOKUP(VLOOKUP($A77, 'E4 TB Allocation Details'!$A$18:$L$205, MATCH("Customer ID", 'E4 TB Allocation Details'!$A$18:$L$18, 0),FALSE), 'E2 Allocators'!$B$15:$W$361, MATCH('O5 Details by Class &amp; Accounts'!AJ$18, 'E2 Allocators'!$B$15:$W$15, 0),FALSE)*$G77)</f>
        <v>0</v>
      </c>
      <c r="AK77" s="1412">
        <f ca="1">IF(ISERROR(VLOOKUP(VLOOKUP($A77, 'E4 TB Allocation Details'!$A$18:$L$205, MATCH("Customer ID", 'E4 TB Allocation Details'!$A$18:$L$18, 0),FALSE), 'E2 Allocators'!$B$15:$W$361, MATCH('O5 Details by Class &amp; Accounts'!AK$18, 'E2 Allocators'!$B$15:$W$15, 0),FALSE)*$G77), 0, VLOOKUP(VLOOKUP($A77, 'E4 TB Allocation Details'!$A$18:$L$205, MATCH("Customer ID", 'E4 TB Allocation Details'!$A$18:$L$18, 0),FALSE), 'E2 Allocators'!$B$15:$W$361, MATCH('O5 Details by Class &amp; Accounts'!AK$18, 'E2 Allocators'!$B$15:$W$15, 0),FALSE)*$G77)</f>
        <v>0</v>
      </c>
      <c r="AL77" s="1412">
        <f ca="1">IF(ISERROR(VLOOKUP(VLOOKUP($A77, 'E4 TB Allocation Details'!$A$18:$L$205, MATCH("Customer ID", 'E4 TB Allocation Details'!$A$18:$L$18, 0),FALSE), 'E2 Allocators'!$B$15:$W$361, MATCH('O5 Details by Class &amp; Accounts'!AL$18, 'E2 Allocators'!$B$15:$W$15, 0),FALSE)*$G77), 0, VLOOKUP(VLOOKUP($A77, 'E4 TB Allocation Details'!$A$18:$L$205, MATCH("Customer ID", 'E4 TB Allocation Details'!$A$18:$L$18, 0),FALSE), 'E2 Allocators'!$B$15:$W$361, MATCH('O5 Details by Class &amp; Accounts'!AL$18, 'E2 Allocators'!$B$15:$W$15, 0),FALSE)*$G77)</f>
        <v>0</v>
      </c>
      <c r="AM77" s="1412">
        <f ca="1">IF(ISERROR(VLOOKUP(VLOOKUP($A77, 'E4 TB Allocation Details'!$A$18:$L$205, MATCH("Customer ID", 'E4 TB Allocation Details'!$A$18:$L$18, 0),FALSE), 'E2 Allocators'!$B$15:$W$361, MATCH('O5 Details by Class &amp; Accounts'!AM$18, 'E2 Allocators'!$B$15:$W$15, 0),FALSE)*$G77), 0, VLOOKUP(VLOOKUP($A77, 'E4 TB Allocation Details'!$A$18:$L$205, MATCH("Customer ID", 'E4 TB Allocation Details'!$A$18:$L$18, 0),FALSE), 'E2 Allocators'!$B$15:$W$361, MATCH('O5 Details by Class &amp; Accounts'!AM$18, 'E2 Allocators'!$B$15:$W$15, 0),FALSE)*$G77)</f>
        <v>0</v>
      </c>
      <c r="AN77" s="1412">
        <f ca="1">IF(ISERROR(VLOOKUP(VLOOKUP($A77, 'E4 TB Allocation Details'!$A$18:$L$205, MATCH("Customer ID", 'E4 TB Allocation Details'!$A$18:$L$18, 0),FALSE), 'E2 Allocators'!$B$15:$W$361, MATCH('O5 Details by Class &amp; Accounts'!AN$18, 'E2 Allocators'!$B$15:$W$15, 0),FALSE)*$G77), 0, VLOOKUP(VLOOKUP($A77, 'E4 TB Allocation Details'!$A$18:$L$205, MATCH("Customer ID", 'E4 TB Allocation Details'!$A$18:$L$18, 0),FALSE), 'E2 Allocators'!$B$15:$W$361, MATCH('O5 Details by Class &amp; Accounts'!AN$18, 'E2 Allocators'!$B$15:$W$15, 0),FALSE)*$G77)</f>
        <v>0</v>
      </c>
      <c r="AO77" s="1412">
        <f ca="1">IF(ISERROR(VLOOKUP(VLOOKUP($A77, 'E4 TB Allocation Details'!$A$18:$L$205, MATCH("Customer ID", 'E4 TB Allocation Details'!$A$18:$L$18, 0),FALSE), 'E2 Allocators'!$B$15:$W$361, MATCH('O5 Details by Class &amp; Accounts'!AO$18, 'E2 Allocators'!$B$15:$W$15, 0),FALSE)*$G77), 0, VLOOKUP(VLOOKUP($A77, 'E4 TB Allocation Details'!$A$18:$L$205, MATCH("Customer ID", 'E4 TB Allocation Details'!$A$18:$L$18, 0),FALSE), 'E2 Allocators'!$B$15:$W$361, MATCH('O5 Details by Class &amp; Accounts'!AO$18, 'E2 Allocators'!$B$15:$W$15, 0),FALSE)*$G77)</f>
        <v>0</v>
      </c>
      <c r="AP77" s="1412">
        <f ca="1">IF(ISERROR(VLOOKUP(VLOOKUP($A77, 'E4 TB Allocation Details'!$A$18:$L$205, MATCH("Customer ID", 'E4 TB Allocation Details'!$A$18:$L$18, 0),FALSE), 'E2 Allocators'!$B$15:$W$361, MATCH('O5 Details by Class &amp; Accounts'!AP$18, 'E2 Allocators'!$B$15:$W$15, 0),FALSE)*$G77), 0, VLOOKUP(VLOOKUP($A77, 'E4 TB Allocation Details'!$A$18:$L$205, MATCH("Customer ID", 'E4 TB Allocation Details'!$A$18:$L$18, 0),FALSE), 'E2 Allocators'!$B$15:$W$361, MATCH('O5 Details by Class &amp; Accounts'!AP$18, 'E2 Allocators'!$B$15:$W$15, 0),FALSE)*$G77)</f>
        <v>0</v>
      </c>
      <c r="AQ77" s="1412">
        <f ca="1">IF(ISERROR(VLOOKUP(VLOOKUP($A77, 'E4 TB Allocation Details'!$A$18:$L$205, MATCH("Customer ID", 'E4 TB Allocation Details'!$A$18:$L$18, 0),FALSE), 'E2 Allocators'!$B$15:$W$361, MATCH('O5 Details by Class &amp; Accounts'!AQ$18, 'E2 Allocators'!$B$15:$W$15, 0),FALSE)*$G77), 0, VLOOKUP(VLOOKUP($A77, 'E4 TB Allocation Details'!$A$18:$L$205, MATCH("Customer ID", 'E4 TB Allocation Details'!$A$18:$L$18, 0),FALSE), 'E2 Allocators'!$B$15:$W$361, MATCH('O5 Details by Class &amp; Accounts'!AQ$18, 'E2 Allocators'!$B$15:$W$15, 0),FALSE)*$G77)</f>
        <v>0</v>
      </c>
      <c r="AR77" s="1412">
        <f ca="1">IF(ISERROR(VLOOKUP(VLOOKUP($A77, 'E4 TB Allocation Details'!$A$18:$L$205, MATCH("Customer ID", 'E4 TB Allocation Details'!$A$18:$L$18, 0),FALSE), 'E2 Allocators'!$B$15:$W$361, MATCH('O5 Details by Class &amp; Accounts'!AR$18, 'E2 Allocators'!$B$15:$W$15, 0),FALSE)*$G77), 0, VLOOKUP(VLOOKUP($A77, 'E4 TB Allocation Details'!$A$18:$L$205, MATCH("Customer ID", 'E4 TB Allocation Details'!$A$18:$L$18, 0),FALSE), 'E2 Allocators'!$B$15:$W$361, MATCH('O5 Details by Class &amp; Accounts'!AR$18, 'E2 Allocators'!$B$15:$W$15, 0),FALSE)*$G77)</f>
        <v>0</v>
      </c>
      <c r="AS77" s="1412">
        <f ca="1">IF(ISERROR(VLOOKUP(VLOOKUP($A77, 'E4 TB Allocation Details'!$A$18:$L$205, MATCH("Customer ID", 'E4 TB Allocation Details'!$A$18:$L$18, 0),FALSE), 'E2 Allocators'!$B$15:$W$361, MATCH('O5 Details by Class &amp; Accounts'!AS$18, 'E2 Allocators'!$B$15:$W$15, 0),FALSE)*$G77), 0, VLOOKUP(VLOOKUP($A77, 'E4 TB Allocation Details'!$A$18:$L$205, MATCH("Customer ID", 'E4 TB Allocation Details'!$A$18:$L$18, 0),FALSE), 'E2 Allocators'!$B$15:$W$361, MATCH('O5 Details by Class &amp; Accounts'!AS$18, 'E2 Allocators'!$B$15:$W$15, 0),FALSE)*$G77)</f>
        <v>0</v>
      </c>
      <c r="AT77" s="1412">
        <f ca="1">IF(ISERROR(VLOOKUP(VLOOKUP($A77, 'E4 TB Allocation Details'!$A$18:$L$205, MATCH("Customer ID", 'E4 TB Allocation Details'!$A$18:$L$18, 0),FALSE), 'E2 Allocators'!$B$15:$W$361, MATCH('O5 Details by Class &amp; Accounts'!AT$18, 'E2 Allocators'!$B$15:$W$15, 0),FALSE)*$G77), 0, VLOOKUP(VLOOKUP($A77, 'E4 TB Allocation Details'!$A$18:$L$205, MATCH("Customer ID", 'E4 TB Allocation Details'!$A$18:$L$18, 0),FALSE), 'E2 Allocators'!$B$15:$W$361, MATCH('O5 Details by Class &amp; Accounts'!AT$18, 'E2 Allocators'!$B$15:$W$15, 0),FALSE)*$G77)</f>
        <v>0</v>
      </c>
      <c r="AU77" s="1412">
        <f ca="1">IF(ISERROR(VLOOKUP(VLOOKUP($A77, 'E4 TB Allocation Details'!$A$18:$L$205, MATCH("Customer ID", 'E4 TB Allocation Details'!$A$18:$L$18, 0),FALSE), 'E2 Allocators'!$B$15:$W$361, MATCH('O5 Details by Class &amp; Accounts'!AU$18, 'E2 Allocators'!$B$15:$W$15, 0),FALSE)*$G77), 0, VLOOKUP(VLOOKUP($A77, 'E4 TB Allocation Details'!$A$18:$L$205, MATCH("Customer ID", 'E4 TB Allocation Details'!$A$18:$L$18, 0),FALSE), 'E2 Allocators'!$B$15:$W$361, MATCH('O5 Details by Class &amp; Accounts'!AU$18, 'E2 Allocators'!$B$15:$W$15, 0),FALSE)*$G77)</f>
        <v>0</v>
      </c>
      <c r="AV77" s="1412">
        <f ca="1">IF(ISERROR(VLOOKUP(VLOOKUP($A77, 'E4 TB Allocation Details'!$A$18:$L$205, MATCH("Customer ID", 'E4 TB Allocation Details'!$A$18:$L$18, 0),FALSE), 'E2 Allocators'!$B$15:$W$361, MATCH('O5 Details by Class &amp; Accounts'!AV$18, 'E2 Allocators'!$B$15:$W$15, 0),FALSE)*$G77), 0, VLOOKUP(VLOOKUP($A77, 'E4 TB Allocation Details'!$A$18:$L$205, MATCH("Customer ID", 'E4 TB Allocation Details'!$A$18:$L$18, 0),FALSE), 'E2 Allocators'!$B$15:$W$361, MATCH('O5 Details by Class &amp; Accounts'!AV$18, 'E2 Allocators'!$B$15:$W$15, 0),FALSE)*$G77)</f>
        <v>0</v>
      </c>
      <c r="AW77" s="1412">
        <f ca="1">IF(ISERROR(VLOOKUP(VLOOKUP($A77, 'E4 TB Allocation Details'!$A$18:$L$205, MATCH("Customer ID", 'E4 TB Allocation Details'!$A$18:$L$18, 0),FALSE), 'E2 Allocators'!$B$15:$W$361, MATCH('O5 Details by Class &amp; Accounts'!AW$18, 'E2 Allocators'!$B$15:$W$15, 0),FALSE)*$G77), 0, VLOOKUP(VLOOKUP($A77, 'E4 TB Allocation Details'!$A$18:$L$205, MATCH("Customer ID", 'E4 TB Allocation Details'!$A$18:$L$18, 0),FALSE), 'E2 Allocators'!$B$15:$W$361, MATCH('O5 Details by Class &amp; Accounts'!AW$18, 'E2 Allocators'!$B$15:$W$15, 0),FALSE)*$G77)</f>
        <v>0</v>
      </c>
      <c r="AX77" s="1412">
        <f t="shared" si="10"/>
        <v>0</v>
      </c>
      <c r="AY77" s="1412">
        <f ca="1">IF(ISERROR(VLOOKUP(VLOOKUP($A77, 'E4 TB Allocation Details'!$A$18:$L$205, MATCH("Misc ID", 'E4 TB Allocation Details'!$A$18:$L$18, 0),FALSE), 'E2 Allocators'!$B$15:$W$361, MATCH('O5 Details by Class &amp; Accounts'!AY$18, 'E2 Allocators'!$B$15:$W$15, 0),FALSE)*$E77), 0, VLOOKUP(VLOOKUP($A77, 'E4 TB Allocation Details'!$A$18:$L$205, MATCH("Misc ID", 'E4 TB Allocation Details'!$A$18:$L$18, 0),FALSE), 'E2 Allocators'!$B$15:$W$361, MATCH('O5 Details by Class &amp; Accounts'!AY$18, 'E2 Allocators'!$B$15:$W$15, 0),FALSE)*$E77)</f>
        <v>0</v>
      </c>
      <c r="AZ77" s="1412">
        <f ca="1">IF(ISERROR(VLOOKUP(VLOOKUP($A77, 'E4 TB Allocation Details'!$A$18:$L$205, MATCH("Misc ID", 'E4 TB Allocation Details'!$A$18:$L$18, 0),FALSE), 'E2 Allocators'!$B$15:$W$361, MATCH('O5 Details by Class &amp; Accounts'!AZ$18, 'E2 Allocators'!$B$15:$W$15, 0),FALSE)*$E77), 0, VLOOKUP(VLOOKUP($A77, 'E4 TB Allocation Details'!$A$18:$L$205, MATCH("Misc ID", 'E4 TB Allocation Details'!$A$18:$L$18, 0),FALSE), 'E2 Allocators'!$B$15:$W$361, MATCH('O5 Details by Class &amp; Accounts'!AZ$18, 'E2 Allocators'!$B$15:$W$15, 0),FALSE)*$E77)</f>
        <v>0</v>
      </c>
      <c r="BA77" s="1412">
        <f ca="1">IF(ISERROR(VLOOKUP(VLOOKUP($A77, 'E4 TB Allocation Details'!$A$18:$L$205, MATCH("Misc ID", 'E4 TB Allocation Details'!$A$18:$L$18, 0),FALSE), 'E2 Allocators'!$B$15:$W$361, MATCH('O5 Details by Class &amp; Accounts'!BA$18, 'E2 Allocators'!$B$15:$W$15, 0),FALSE)*$E77), 0, VLOOKUP(VLOOKUP($A77, 'E4 TB Allocation Details'!$A$18:$L$205, MATCH("Misc ID", 'E4 TB Allocation Details'!$A$18:$L$18, 0),FALSE), 'E2 Allocators'!$B$15:$W$361, MATCH('O5 Details by Class &amp; Accounts'!BA$18, 'E2 Allocators'!$B$15:$W$15, 0),FALSE)*$E77)</f>
        <v>0</v>
      </c>
      <c r="BB77" s="1412">
        <f ca="1">IF(ISERROR(VLOOKUP(VLOOKUP($A77, 'E4 TB Allocation Details'!$A$18:$L$205, MATCH("Misc ID", 'E4 TB Allocation Details'!$A$18:$L$18, 0),FALSE), 'E2 Allocators'!$B$15:$W$361, MATCH('O5 Details by Class &amp; Accounts'!BB$18, 'E2 Allocators'!$B$15:$W$15, 0),FALSE)*$E77), 0, VLOOKUP(VLOOKUP($A77, 'E4 TB Allocation Details'!$A$18:$L$205, MATCH("Misc ID", 'E4 TB Allocation Details'!$A$18:$L$18, 0),FALSE), 'E2 Allocators'!$B$15:$W$361, MATCH('O5 Details by Class &amp; Accounts'!BB$18, 'E2 Allocators'!$B$15:$W$15, 0),FALSE)*$E77)</f>
        <v>0</v>
      </c>
      <c r="BC77" s="1412">
        <f ca="1">IF(ISERROR(VLOOKUP(VLOOKUP($A77, 'E4 TB Allocation Details'!$A$18:$L$205, MATCH("Misc ID", 'E4 TB Allocation Details'!$A$18:$L$18, 0),FALSE), 'E2 Allocators'!$B$15:$W$361, MATCH('O5 Details by Class &amp; Accounts'!BC$18, 'E2 Allocators'!$B$15:$W$15, 0),FALSE)*$E77), 0, VLOOKUP(VLOOKUP($A77, 'E4 TB Allocation Details'!$A$18:$L$205, MATCH("Misc ID", 'E4 TB Allocation Details'!$A$18:$L$18, 0),FALSE), 'E2 Allocators'!$B$15:$W$361, MATCH('O5 Details by Class &amp; Accounts'!BC$18, 'E2 Allocators'!$B$15:$W$15, 0),FALSE)*$E77)</f>
        <v>0</v>
      </c>
      <c r="BD77" s="1412">
        <f ca="1">IF(ISERROR(VLOOKUP(VLOOKUP($A77, 'E4 TB Allocation Details'!$A$18:$L$205, MATCH("Misc ID", 'E4 TB Allocation Details'!$A$18:$L$18, 0),FALSE), 'E2 Allocators'!$B$15:$W$361, MATCH('O5 Details by Class &amp; Accounts'!BD$18, 'E2 Allocators'!$B$15:$W$15, 0),FALSE)*$E77), 0, VLOOKUP(VLOOKUP($A77, 'E4 TB Allocation Details'!$A$18:$L$205, MATCH("Misc ID", 'E4 TB Allocation Details'!$A$18:$L$18, 0),FALSE), 'E2 Allocators'!$B$15:$W$361, MATCH('O5 Details by Class &amp; Accounts'!BD$18, 'E2 Allocators'!$B$15:$W$15, 0),FALSE)*$E77)</f>
        <v>0</v>
      </c>
      <c r="BE77" s="1412">
        <f ca="1">IF(ISERROR(VLOOKUP(VLOOKUP($A77, 'E4 TB Allocation Details'!$A$18:$L$205, MATCH("Misc ID", 'E4 TB Allocation Details'!$A$18:$L$18, 0),FALSE), 'E2 Allocators'!$B$15:$W$361, MATCH('O5 Details by Class &amp; Accounts'!BE$18, 'E2 Allocators'!$B$15:$W$15, 0),FALSE)*$E77), 0, VLOOKUP(VLOOKUP($A77, 'E4 TB Allocation Details'!$A$18:$L$205, MATCH("Misc ID", 'E4 TB Allocation Details'!$A$18:$L$18, 0),FALSE), 'E2 Allocators'!$B$15:$W$361, MATCH('O5 Details by Class &amp; Accounts'!BE$18, 'E2 Allocators'!$B$15:$W$15, 0),FALSE)*$E77)</f>
        <v>0</v>
      </c>
      <c r="BF77" s="1412">
        <f ca="1">IF(ISERROR(VLOOKUP(VLOOKUP($A77, 'E4 TB Allocation Details'!$A$18:$L$205, MATCH("Misc ID", 'E4 TB Allocation Details'!$A$18:$L$18, 0),FALSE), 'E2 Allocators'!$B$15:$W$361, MATCH('O5 Details by Class &amp; Accounts'!BF$18, 'E2 Allocators'!$B$15:$W$15, 0),FALSE)*$E77), 0, VLOOKUP(VLOOKUP($A77, 'E4 TB Allocation Details'!$A$18:$L$205, MATCH("Misc ID", 'E4 TB Allocation Details'!$A$18:$L$18, 0),FALSE), 'E2 Allocators'!$B$15:$W$361, MATCH('O5 Details by Class &amp; Accounts'!BF$18, 'E2 Allocators'!$B$15:$W$15, 0),FALSE)*$E77)</f>
        <v>0</v>
      </c>
      <c r="BG77" s="1412">
        <f ca="1">IF(ISERROR(VLOOKUP(VLOOKUP($A77, 'E4 TB Allocation Details'!$A$18:$L$205, MATCH("Misc ID", 'E4 TB Allocation Details'!$A$18:$L$18, 0),FALSE), 'E2 Allocators'!$B$15:$W$361, MATCH('O5 Details by Class &amp; Accounts'!BG$18, 'E2 Allocators'!$B$15:$W$15, 0),FALSE)*$E77), 0, VLOOKUP(VLOOKUP($A77, 'E4 TB Allocation Details'!$A$18:$L$205, MATCH("Misc ID", 'E4 TB Allocation Details'!$A$18:$L$18, 0),FALSE), 'E2 Allocators'!$B$15:$W$361, MATCH('O5 Details by Class &amp; Accounts'!BG$18, 'E2 Allocators'!$B$15:$W$15, 0),FALSE)*$E77)</f>
        <v>0</v>
      </c>
      <c r="BH77" s="1412">
        <f ca="1">IF(ISERROR(VLOOKUP(VLOOKUP($A77, 'E4 TB Allocation Details'!$A$18:$L$205, MATCH("Misc ID", 'E4 TB Allocation Details'!$A$18:$L$18, 0),FALSE), 'E2 Allocators'!$B$15:$W$361, MATCH('O5 Details by Class &amp; Accounts'!BH$18, 'E2 Allocators'!$B$15:$W$15, 0),FALSE)*$E77), 0, VLOOKUP(VLOOKUP($A77, 'E4 TB Allocation Details'!$A$18:$L$205, MATCH("Misc ID", 'E4 TB Allocation Details'!$A$18:$L$18, 0),FALSE), 'E2 Allocators'!$B$15:$W$361, MATCH('O5 Details by Class &amp; Accounts'!BH$18, 'E2 Allocators'!$B$15:$W$15, 0),FALSE)*$E77)</f>
        <v>0</v>
      </c>
      <c r="BI77" s="1412">
        <f ca="1">IF(ISERROR(VLOOKUP(VLOOKUP($A77, 'E4 TB Allocation Details'!$A$18:$L$205, MATCH("Misc ID", 'E4 TB Allocation Details'!$A$18:$L$18, 0),FALSE), 'E2 Allocators'!$B$15:$W$361, MATCH('O5 Details by Class &amp; Accounts'!BI$18, 'E2 Allocators'!$B$15:$W$15, 0),FALSE)*$E77), 0, VLOOKUP(VLOOKUP($A77, 'E4 TB Allocation Details'!$A$18:$L$205, MATCH("Misc ID", 'E4 TB Allocation Details'!$A$18:$L$18, 0),FALSE), 'E2 Allocators'!$B$15:$W$361, MATCH('O5 Details by Class &amp; Accounts'!BI$18, 'E2 Allocators'!$B$15:$W$15, 0),FALSE)*$E77)</f>
        <v>0</v>
      </c>
      <c r="BJ77" s="1412">
        <f ca="1">IF(ISERROR(VLOOKUP(VLOOKUP($A77, 'E4 TB Allocation Details'!$A$18:$L$205, MATCH("Misc ID", 'E4 TB Allocation Details'!$A$18:$L$18, 0),FALSE), 'E2 Allocators'!$B$15:$W$361, MATCH('O5 Details by Class &amp; Accounts'!BJ$18, 'E2 Allocators'!$B$15:$W$15, 0),FALSE)*$E77), 0, VLOOKUP(VLOOKUP($A77, 'E4 TB Allocation Details'!$A$18:$L$205, MATCH("Misc ID", 'E4 TB Allocation Details'!$A$18:$L$18, 0),FALSE), 'E2 Allocators'!$B$15:$W$361, MATCH('O5 Details by Class &amp; Accounts'!BJ$18, 'E2 Allocators'!$B$15:$W$15, 0),FALSE)*$E77)</f>
        <v>0</v>
      </c>
      <c r="BK77" s="1412">
        <f ca="1">IF(ISERROR(VLOOKUP(VLOOKUP($A77, 'E4 TB Allocation Details'!$A$18:$L$205, MATCH("Misc ID", 'E4 TB Allocation Details'!$A$18:$L$18, 0),FALSE), 'E2 Allocators'!$B$15:$W$361, MATCH('O5 Details by Class &amp; Accounts'!BK$18, 'E2 Allocators'!$B$15:$W$15, 0),FALSE)*$E77), 0, VLOOKUP(VLOOKUP($A77, 'E4 TB Allocation Details'!$A$18:$L$205, MATCH("Misc ID", 'E4 TB Allocation Details'!$A$18:$L$18, 0),FALSE), 'E2 Allocators'!$B$15:$W$361, MATCH('O5 Details by Class &amp; Accounts'!BK$18, 'E2 Allocators'!$B$15:$W$15, 0),FALSE)*$E77)</f>
        <v>0</v>
      </c>
      <c r="BL77" s="1412">
        <f ca="1">IF(ISERROR(VLOOKUP(VLOOKUP($A77, 'E4 TB Allocation Details'!$A$18:$L$205, MATCH("Misc ID", 'E4 TB Allocation Details'!$A$18:$L$18, 0),FALSE), 'E2 Allocators'!$B$15:$W$361, MATCH('O5 Details by Class &amp; Accounts'!BL$18, 'E2 Allocators'!$B$15:$W$15, 0),FALSE)*$E77), 0, VLOOKUP(VLOOKUP($A77, 'E4 TB Allocation Details'!$A$18:$L$205, MATCH("Misc ID", 'E4 TB Allocation Details'!$A$18:$L$18, 0),FALSE), 'E2 Allocators'!$B$15:$W$361, MATCH('O5 Details by Class &amp; Accounts'!BL$18, 'E2 Allocators'!$B$15:$W$15, 0),FALSE)*$E77)</f>
        <v>0</v>
      </c>
      <c r="BM77" s="1412">
        <f ca="1">IF(ISERROR(VLOOKUP(VLOOKUP($A77, 'E4 TB Allocation Details'!$A$18:$L$205, MATCH("Misc ID", 'E4 TB Allocation Details'!$A$18:$L$18, 0),FALSE), 'E2 Allocators'!$B$15:$W$361, MATCH('O5 Details by Class &amp; Accounts'!BM$18, 'E2 Allocators'!$B$15:$W$15, 0),FALSE)*$E77), 0, VLOOKUP(VLOOKUP($A77, 'E4 TB Allocation Details'!$A$18:$L$205, MATCH("Misc ID", 'E4 TB Allocation Details'!$A$18:$L$18, 0),FALSE), 'E2 Allocators'!$B$15:$W$361, MATCH('O5 Details by Class &amp; Accounts'!BM$18, 'E2 Allocators'!$B$15:$W$15, 0),FALSE)*$E77)</f>
        <v>0</v>
      </c>
      <c r="BN77" s="1412">
        <f ca="1">IF(ISERROR(VLOOKUP(VLOOKUP($A77, 'E4 TB Allocation Details'!$A$18:$L$205, MATCH("Misc ID", 'E4 TB Allocation Details'!$A$18:$L$18, 0),FALSE), 'E2 Allocators'!$B$15:$W$361, MATCH('O5 Details by Class &amp; Accounts'!BN$18, 'E2 Allocators'!$B$15:$W$15, 0),FALSE)*$E77), 0, VLOOKUP(VLOOKUP($A77, 'E4 TB Allocation Details'!$A$18:$L$205, MATCH("Misc ID", 'E4 TB Allocation Details'!$A$18:$L$18, 0),FALSE), 'E2 Allocators'!$B$15:$W$361, MATCH('O5 Details by Class &amp; Accounts'!BN$18, 'E2 Allocators'!$B$15:$W$15, 0),FALSE)*$E77)</f>
        <v>0</v>
      </c>
      <c r="BO77" s="1412">
        <f ca="1">IF(ISERROR(VLOOKUP(VLOOKUP($A77, 'E4 TB Allocation Details'!$A$18:$L$205, MATCH("Misc ID", 'E4 TB Allocation Details'!$A$18:$L$18, 0),FALSE), 'E2 Allocators'!$B$15:$W$361, MATCH('O5 Details by Class &amp; Accounts'!BO$18, 'E2 Allocators'!$B$15:$W$15, 0),FALSE)*$E77), 0, VLOOKUP(VLOOKUP($A77, 'E4 TB Allocation Details'!$A$18:$L$205, MATCH("Misc ID", 'E4 TB Allocation Details'!$A$18:$L$18, 0),FALSE), 'E2 Allocators'!$B$15:$W$361, MATCH('O5 Details by Class &amp; Accounts'!BO$18, 'E2 Allocators'!$B$15:$W$15, 0),FALSE)*$E77)</f>
        <v>0</v>
      </c>
      <c r="BP77" s="1412">
        <f ca="1">IF(ISERROR(VLOOKUP(VLOOKUP($A77, 'E4 TB Allocation Details'!$A$18:$L$205, MATCH("Misc ID", 'E4 TB Allocation Details'!$A$18:$L$18, 0),FALSE), 'E2 Allocators'!$B$15:$W$361, MATCH('O5 Details by Class &amp; Accounts'!BP$18, 'E2 Allocators'!$B$15:$W$15, 0),FALSE)*$E77), 0, VLOOKUP(VLOOKUP($A77, 'E4 TB Allocation Details'!$A$18:$L$205, MATCH("Misc ID", 'E4 TB Allocation Details'!$A$18:$L$18, 0),FALSE), 'E2 Allocators'!$B$15:$W$361, MATCH('O5 Details by Class &amp; Accounts'!BP$18, 'E2 Allocators'!$B$15:$W$15, 0),FALSE)*$E77)</f>
        <v>0</v>
      </c>
      <c r="BQ77" s="1412">
        <f ca="1">IF(ISERROR(VLOOKUP(VLOOKUP($A77, 'E4 TB Allocation Details'!$A$18:$L$205, MATCH("Misc ID", 'E4 TB Allocation Details'!$A$18:$L$18, 0),FALSE), 'E2 Allocators'!$B$15:$W$361, MATCH('O5 Details by Class &amp; Accounts'!BQ$18, 'E2 Allocators'!$B$15:$W$15, 0),FALSE)*$E77), 0, VLOOKUP(VLOOKUP($A77, 'E4 TB Allocation Details'!$A$18:$L$205, MATCH("Misc ID", 'E4 TB Allocation Details'!$A$18:$L$18, 0),FALSE), 'E2 Allocators'!$B$15:$W$361, MATCH('O5 Details by Class &amp; Accounts'!BQ$18, 'E2 Allocators'!$B$15:$W$15, 0),FALSE)*$E77)</f>
        <v>0</v>
      </c>
      <c r="BR77" s="1412">
        <f ca="1">IF(ISERROR(VLOOKUP(VLOOKUP($A77, 'E4 TB Allocation Details'!$A$18:$L$205, MATCH("Misc ID", 'E4 TB Allocation Details'!$A$18:$L$18, 0),FALSE), 'E2 Allocators'!$B$15:$W$361, MATCH('O5 Details by Class &amp; Accounts'!BR$18, 'E2 Allocators'!$B$15:$W$15, 0),FALSE)*$E77), 0, VLOOKUP(VLOOKUP($A77, 'E4 TB Allocation Details'!$A$18:$L$205, MATCH("Misc ID", 'E4 TB Allocation Details'!$A$18:$L$18, 0),FALSE), 'E2 Allocators'!$B$15:$W$361, MATCH('O5 Details by Class &amp; Accounts'!BR$18, 'E2 Allocators'!$B$15:$W$15, 0),FALSE)*$E77)</f>
        <v>0</v>
      </c>
      <c r="BS77" s="1412">
        <f t="shared" si="11"/>
        <v>0</v>
      </c>
      <c r="BT77" s="1412">
        <f ca="1">IF(ISERROR(VLOOKUP(VLOOKUP($A77, 'E4 TB Allocation Details'!$A$18:$L$205, MATCH("A &amp; G ID", 'E4 TB Allocation Details'!$A$18:$L$18, 0),FALSE), 'E2 Allocators'!$B$15:$W$361, MATCH('O5 Details by Class &amp; Accounts'!BT$18, 'E2 Allocators'!$B$15:$W$15, 0),FALSE)*$E77), 0, VLOOKUP(VLOOKUP($A77, 'E4 TB Allocation Details'!$A$18:$L$205, MATCH("A &amp; G ID", 'E4 TB Allocation Details'!$A$18:$L$18, 0),FALSE), 'E2 Allocators'!$B$15:$W$361, MATCH('O5 Details by Class &amp; Accounts'!BT$18, 'E2 Allocators'!$B$15:$W$15, 0),FALSE)*$E77)</f>
        <v>0</v>
      </c>
      <c r="BU77" s="1412">
        <f ca="1">IF(ISERROR(VLOOKUP(VLOOKUP($A77, 'E4 TB Allocation Details'!$A$18:$L$205, MATCH("A &amp; G ID", 'E4 TB Allocation Details'!$A$18:$L$18, 0),FALSE), 'E2 Allocators'!$B$15:$W$361, MATCH('O5 Details by Class &amp; Accounts'!BU$18, 'E2 Allocators'!$B$15:$W$15, 0),FALSE)*$E77), 0, VLOOKUP(VLOOKUP($A77, 'E4 TB Allocation Details'!$A$18:$L$205, MATCH("A &amp; G ID", 'E4 TB Allocation Details'!$A$18:$L$18, 0),FALSE), 'E2 Allocators'!$B$15:$W$361, MATCH('O5 Details by Class &amp; Accounts'!BU$18, 'E2 Allocators'!$B$15:$W$15, 0),FALSE)*$E77)</f>
        <v>0</v>
      </c>
      <c r="BV77" s="1412">
        <f ca="1">IF(ISERROR(VLOOKUP(VLOOKUP($A77, 'E4 TB Allocation Details'!$A$18:$L$205, MATCH("A &amp; G ID", 'E4 TB Allocation Details'!$A$18:$L$18, 0),FALSE), 'E2 Allocators'!$B$15:$W$361, MATCH('O5 Details by Class &amp; Accounts'!BV$18, 'E2 Allocators'!$B$15:$W$15, 0),FALSE)*$E77), 0, VLOOKUP(VLOOKUP($A77, 'E4 TB Allocation Details'!$A$18:$L$205, MATCH("A &amp; G ID", 'E4 TB Allocation Details'!$A$18:$L$18, 0),FALSE), 'E2 Allocators'!$B$15:$W$361, MATCH('O5 Details by Class &amp; Accounts'!BV$18, 'E2 Allocators'!$B$15:$W$15, 0),FALSE)*$E77)</f>
        <v>0</v>
      </c>
      <c r="BW77" s="1412">
        <f ca="1">IF(ISERROR(VLOOKUP(VLOOKUP($A77, 'E4 TB Allocation Details'!$A$18:$L$205, MATCH("A &amp; G ID", 'E4 TB Allocation Details'!$A$18:$L$18, 0),FALSE), 'E2 Allocators'!$B$15:$W$361, MATCH('O5 Details by Class &amp; Accounts'!BW$18, 'E2 Allocators'!$B$15:$W$15, 0),FALSE)*$E77), 0, VLOOKUP(VLOOKUP($A77, 'E4 TB Allocation Details'!$A$18:$L$205, MATCH("A &amp; G ID", 'E4 TB Allocation Details'!$A$18:$L$18, 0),FALSE), 'E2 Allocators'!$B$15:$W$361, MATCH('O5 Details by Class &amp; Accounts'!BW$18, 'E2 Allocators'!$B$15:$W$15, 0),FALSE)*$E77)</f>
        <v>0</v>
      </c>
      <c r="BX77" s="1412">
        <f ca="1">IF(ISERROR(VLOOKUP(VLOOKUP($A77, 'E4 TB Allocation Details'!$A$18:$L$205, MATCH("A &amp; G ID", 'E4 TB Allocation Details'!$A$18:$L$18, 0),FALSE), 'E2 Allocators'!$B$15:$W$361, MATCH('O5 Details by Class &amp; Accounts'!BX$18, 'E2 Allocators'!$B$15:$W$15, 0),FALSE)*$E77), 0, VLOOKUP(VLOOKUP($A77, 'E4 TB Allocation Details'!$A$18:$L$205, MATCH("A &amp; G ID", 'E4 TB Allocation Details'!$A$18:$L$18, 0),FALSE), 'E2 Allocators'!$B$15:$W$361, MATCH('O5 Details by Class &amp; Accounts'!BX$18, 'E2 Allocators'!$B$15:$W$15, 0),FALSE)*$E77)</f>
        <v>0</v>
      </c>
      <c r="BY77" s="1412">
        <f ca="1">IF(ISERROR(VLOOKUP(VLOOKUP($A77, 'E4 TB Allocation Details'!$A$18:$L$205, MATCH("A &amp; G ID", 'E4 TB Allocation Details'!$A$18:$L$18, 0),FALSE), 'E2 Allocators'!$B$15:$W$361, MATCH('O5 Details by Class &amp; Accounts'!BY$18, 'E2 Allocators'!$B$15:$W$15, 0),FALSE)*$E77), 0, VLOOKUP(VLOOKUP($A77, 'E4 TB Allocation Details'!$A$18:$L$205, MATCH("A &amp; G ID", 'E4 TB Allocation Details'!$A$18:$L$18, 0),FALSE), 'E2 Allocators'!$B$15:$W$361, MATCH('O5 Details by Class &amp; Accounts'!BY$18, 'E2 Allocators'!$B$15:$W$15, 0),FALSE)*$E77)</f>
        <v>0</v>
      </c>
      <c r="BZ77" s="1412">
        <f ca="1">IF(ISERROR(VLOOKUP(VLOOKUP($A77, 'E4 TB Allocation Details'!$A$18:$L$205, MATCH("A &amp; G ID", 'E4 TB Allocation Details'!$A$18:$L$18, 0),FALSE), 'E2 Allocators'!$B$15:$W$361, MATCH('O5 Details by Class &amp; Accounts'!BZ$18, 'E2 Allocators'!$B$15:$W$15, 0),FALSE)*$E77), 0, VLOOKUP(VLOOKUP($A77, 'E4 TB Allocation Details'!$A$18:$L$205, MATCH("A &amp; G ID", 'E4 TB Allocation Details'!$A$18:$L$18, 0),FALSE), 'E2 Allocators'!$B$15:$W$361, MATCH('O5 Details by Class &amp; Accounts'!BZ$18, 'E2 Allocators'!$B$15:$W$15, 0),FALSE)*$E77)</f>
        <v>0</v>
      </c>
      <c r="CA77" s="1412">
        <f ca="1">IF(ISERROR(VLOOKUP(VLOOKUP($A77, 'E4 TB Allocation Details'!$A$18:$L$205, MATCH("A &amp; G ID", 'E4 TB Allocation Details'!$A$18:$L$18, 0),FALSE), 'E2 Allocators'!$B$15:$W$361, MATCH('O5 Details by Class &amp; Accounts'!CA$18, 'E2 Allocators'!$B$15:$W$15, 0),FALSE)*$E77), 0, VLOOKUP(VLOOKUP($A77, 'E4 TB Allocation Details'!$A$18:$L$205, MATCH("A &amp; G ID", 'E4 TB Allocation Details'!$A$18:$L$18, 0),FALSE), 'E2 Allocators'!$B$15:$W$361, MATCH('O5 Details by Class &amp; Accounts'!CA$18, 'E2 Allocators'!$B$15:$W$15, 0),FALSE)*$E77)</f>
        <v>0</v>
      </c>
      <c r="CB77" s="1412">
        <f ca="1">IF(ISERROR(VLOOKUP(VLOOKUP($A77, 'E4 TB Allocation Details'!$A$18:$L$205, MATCH("A &amp; G ID", 'E4 TB Allocation Details'!$A$18:$L$18, 0),FALSE), 'E2 Allocators'!$B$15:$W$361, MATCH('O5 Details by Class &amp; Accounts'!CB$18, 'E2 Allocators'!$B$15:$W$15, 0),FALSE)*$E77), 0, VLOOKUP(VLOOKUP($A77, 'E4 TB Allocation Details'!$A$18:$L$205, MATCH("A &amp; G ID", 'E4 TB Allocation Details'!$A$18:$L$18, 0),FALSE), 'E2 Allocators'!$B$15:$W$361, MATCH('O5 Details by Class &amp; Accounts'!CB$18, 'E2 Allocators'!$B$15:$W$15, 0),FALSE)*$E77)</f>
        <v>0</v>
      </c>
      <c r="CC77" s="1412">
        <f ca="1">IF(ISERROR(VLOOKUP(VLOOKUP($A77, 'E4 TB Allocation Details'!$A$18:$L$205, MATCH("A &amp; G ID", 'E4 TB Allocation Details'!$A$18:$L$18, 0),FALSE), 'E2 Allocators'!$B$15:$W$361, MATCH('O5 Details by Class &amp; Accounts'!CC$18, 'E2 Allocators'!$B$15:$W$15, 0),FALSE)*$E77), 0, VLOOKUP(VLOOKUP($A77, 'E4 TB Allocation Details'!$A$18:$L$205, MATCH("A &amp; G ID", 'E4 TB Allocation Details'!$A$18:$L$18, 0),FALSE), 'E2 Allocators'!$B$15:$W$361, MATCH('O5 Details by Class &amp; Accounts'!CC$18, 'E2 Allocators'!$B$15:$W$15, 0),FALSE)*$E77)</f>
        <v>0</v>
      </c>
      <c r="CD77" s="1412">
        <f ca="1">IF(ISERROR(VLOOKUP(VLOOKUP($A77, 'E4 TB Allocation Details'!$A$18:$L$205, MATCH("A &amp; G ID", 'E4 TB Allocation Details'!$A$18:$L$18, 0),FALSE), 'E2 Allocators'!$B$15:$W$361, MATCH('O5 Details by Class &amp; Accounts'!CD$18, 'E2 Allocators'!$B$15:$W$15, 0),FALSE)*$E77), 0, VLOOKUP(VLOOKUP($A77, 'E4 TB Allocation Details'!$A$18:$L$205, MATCH("A &amp; G ID", 'E4 TB Allocation Details'!$A$18:$L$18, 0),FALSE), 'E2 Allocators'!$B$15:$W$361, MATCH('O5 Details by Class &amp; Accounts'!CD$18, 'E2 Allocators'!$B$15:$W$15, 0),FALSE)*$E77)</f>
        <v>0</v>
      </c>
      <c r="CE77" s="1412">
        <f ca="1">IF(ISERROR(VLOOKUP(VLOOKUP($A77, 'E4 TB Allocation Details'!$A$18:$L$205, MATCH("A &amp; G ID", 'E4 TB Allocation Details'!$A$18:$L$18, 0),FALSE), 'E2 Allocators'!$B$15:$W$361, MATCH('O5 Details by Class &amp; Accounts'!CE$18, 'E2 Allocators'!$B$15:$W$15, 0),FALSE)*$E77), 0, VLOOKUP(VLOOKUP($A77, 'E4 TB Allocation Details'!$A$18:$L$205, MATCH("A &amp; G ID", 'E4 TB Allocation Details'!$A$18:$L$18, 0),FALSE), 'E2 Allocators'!$B$15:$W$361, MATCH('O5 Details by Class &amp; Accounts'!CE$18, 'E2 Allocators'!$B$15:$W$15, 0),FALSE)*$E77)</f>
        <v>0</v>
      </c>
      <c r="CF77" s="1412">
        <f ca="1">IF(ISERROR(VLOOKUP(VLOOKUP($A77, 'E4 TB Allocation Details'!$A$18:$L$205, MATCH("A &amp; G ID", 'E4 TB Allocation Details'!$A$18:$L$18, 0),FALSE), 'E2 Allocators'!$B$15:$W$361, MATCH('O5 Details by Class &amp; Accounts'!CF$18, 'E2 Allocators'!$B$15:$W$15, 0),FALSE)*$E77), 0, VLOOKUP(VLOOKUP($A77, 'E4 TB Allocation Details'!$A$18:$L$205, MATCH("A &amp; G ID", 'E4 TB Allocation Details'!$A$18:$L$18, 0),FALSE), 'E2 Allocators'!$B$15:$W$361, MATCH('O5 Details by Class &amp; Accounts'!CF$18, 'E2 Allocators'!$B$15:$W$15, 0),FALSE)*$E77)</f>
        <v>0</v>
      </c>
      <c r="CG77" s="1412">
        <f ca="1">IF(ISERROR(VLOOKUP(VLOOKUP($A77, 'E4 TB Allocation Details'!$A$18:$L$205, MATCH("A &amp; G ID", 'E4 TB Allocation Details'!$A$18:$L$18, 0),FALSE), 'E2 Allocators'!$B$15:$W$361, MATCH('O5 Details by Class &amp; Accounts'!CG$18, 'E2 Allocators'!$B$15:$W$15, 0),FALSE)*$E77), 0, VLOOKUP(VLOOKUP($A77, 'E4 TB Allocation Details'!$A$18:$L$205, MATCH("A &amp; G ID", 'E4 TB Allocation Details'!$A$18:$L$18, 0),FALSE), 'E2 Allocators'!$B$15:$W$361, MATCH('O5 Details by Class &amp; Accounts'!CG$18, 'E2 Allocators'!$B$15:$W$15, 0),FALSE)*$E77)</f>
        <v>0</v>
      </c>
      <c r="CH77" s="1412">
        <f ca="1">IF(ISERROR(VLOOKUP(VLOOKUP($A77, 'E4 TB Allocation Details'!$A$18:$L$205, MATCH("A &amp; G ID", 'E4 TB Allocation Details'!$A$18:$L$18, 0),FALSE), 'E2 Allocators'!$B$15:$W$361, MATCH('O5 Details by Class &amp; Accounts'!CH$18, 'E2 Allocators'!$B$15:$W$15, 0),FALSE)*$E77), 0, VLOOKUP(VLOOKUP($A77, 'E4 TB Allocation Details'!$A$18:$L$205, MATCH("A &amp; G ID", 'E4 TB Allocation Details'!$A$18:$L$18, 0),FALSE), 'E2 Allocators'!$B$15:$W$361, MATCH('O5 Details by Class &amp; Accounts'!CH$18, 'E2 Allocators'!$B$15:$W$15, 0),FALSE)*$E77)</f>
        <v>0</v>
      </c>
      <c r="CI77" s="1412">
        <f ca="1">IF(ISERROR(VLOOKUP(VLOOKUP($A77, 'E4 TB Allocation Details'!$A$18:$L$205, MATCH("A &amp; G ID", 'E4 TB Allocation Details'!$A$18:$L$18, 0),FALSE), 'E2 Allocators'!$B$15:$W$361, MATCH('O5 Details by Class &amp; Accounts'!CI$18, 'E2 Allocators'!$B$15:$W$15, 0),FALSE)*$E77), 0, VLOOKUP(VLOOKUP($A77, 'E4 TB Allocation Details'!$A$18:$L$205, MATCH("A &amp; G ID", 'E4 TB Allocation Details'!$A$18:$L$18, 0),FALSE), 'E2 Allocators'!$B$15:$W$361, MATCH('O5 Details by Class &amp; Accounts'!CI$18, 'E2 Allocators'!$B$15:$W$15, 0),FALSE)*$E77)</f>
        <v>0</v>
      </c>
      <c r="CJ77" s="1412">
        <f ca="1">IF(ISERROR(VLOOKUP(VLOOKUP($A77, 'E4 TB Allocation Details'!$A$18:$L$205, MATCH("A &amp; G ID", 'E4 TB Allocation Details'!$A$18:$L$18, 0),FALSE), 'E2 Allocators'!$B$15:$W$361, MATCH('O5 Details by Class &amp; Accounts'!CJ$18, 'E2 Allocators'!$B$15:$W$15, 0),FALSE)*$E77), 0, VLOOKUP(VLOOKUP($A77, 'E4 TB Allocation Details'!$A$18:$L$205, MATCH("A &amp; G ID", 'E4 TB Allocation Details'!$A$18:$L$18, 0),FALSE), 'E2 Allocators'!$B$15:$W$361, MATCH('O5 Details by Class &amp; Accounts'!CJ$18, 'E2 Allocators'!$B$15:$W$15, 0),FALSE)*$E77)</f>
        <v>0</v>
      </c>
      <c r="CK77" s="1412">
        <f ca="1">IF(ISERROR(VLOOKUP(VLOOKUP($A77, 'E4 TB Allocation Details'!$A$18:$L$205, MATCH("A &amp; G ID", 'E4 TB Allocation Details'!$A$18:$L$18, 0),FALSE), 'E2 Allocators'!$B$15:$W$361, MATCH('O5 Details by Class &amp; Accounts'!CK$18, 'E2 Allocators'!$B$15:$W$15, 0),FALSE)*$E77), 0, VLOOKUP(VLOOKUP($A77, 'E4 TB Allocation Details'!$A$18:$L$205, MATCH("A &amp; G ID", 'E4 TB Allocation Details'!$A$18:$L$18, 0),FALSE), 'E2 Allocators'!$B$15:$W$361, MATCH('O5 Details by Class &amp; Accounts'!CK$18, 'E2 Allocators'!$B$15:$W$15, 0),FALSE)*$E77)</f>
        <v>0</v>
      </c>
      <c r="CL77" s="1412">
        <f ca="1">IF(ISERROR(VLOOKUP(VLOOKUP($A77, 'E4 TB Allocation Details'!$A$18:$L$205, MATCH("A &amp; G ID", 'E4 TB Allocation Details'!$A$18:$L$18, 0),FALSE), 'E2 Allocators'!$B$15:$W$361, MATCH('O5 Details by Class &amp; Accounts'!CL$18, 'E2 Allocators'!$B$15:$W$15, 0),FALSE)*$E77), 0, VLOOKUP(VLOOKUP($A77, 'E4 TB Allocation Details'!$A$18:$L$205, MATCH("A &amp; G ID", 'E4 TB Allocation Details'!$A$18:$L$18, 0),FALSE), 'E2 Allocators'!$B$15:$W$361, MATCH('O5 Details by Class &amp; Accounts'!CL$18, 'E2 Allocators'!$B$15:$W$15, 0),FALSE)*$E77)</f>
        <v>0</v>
      </c>
      <c r="CM77" s="1412">
        <f ca="1">IF(ISERROR(VLOOKUP(VLOOKUP($A77, 'E4 TB Allocation Details'!$A$18:$L$205, MATCH("A &amp; G ID", 'E4 TB Allocation Details'!$A$18:$L$18, 0),FALSE), 'E2 Allocators'!$B$15:$W$361, MATCH('O5 Details by Class &amp; Accounts'!CM$18, 'E2 Allocators'!$B$15:$W$15, 0),FALSE)*$E77), 0, VLOOKUP(VLOOKUP($A77, 'E4 TB Allocation Details'!$A$18:$L$205, MATCH("A &amp; G ID", 'E4 TB Allocation Details'!$A$18:$L$18, 0),FALSE), 'E2 Allocators'!$B$15:$W$361, MATCH('O5 Details by Class &amp; Accounts'!CM$18, 'E2 Allocators'!$B$15:$W$15, 0),FALSE)*$E77)</f>
        <v>0</v>
      </c>
      <c r="CN77" s="1412">
        <f t="shared" si="12"/>
        <v>0</v>
      </c>
      <c r="CO77" s="1792">
        <f t="shared" si="7"/>
        <v>0</v>
      </c>
      <c r="CQ77" s="2087" t="s">
        <v>343</v>
      </c>
    </row>
    <row r="78" spans="1:95" s="81" customFormat="1" ht="12.75">
      <c r="A78" s="1177">
        <v>1995</v>
      </c>
      <c r="B78" s="1176" t="s">
        <v>638</v>
      </c>
      <c r="C78" s="1789">
        <f ca="1">IF(ISERROR(VLOOKUP($A78,'I3 TB Data'!$A$23:$H$458,MATCH('O5 Details by Class &amp; Accounts'!$C$18, 'I3 TB Data'!$A$23:$H$23,0),0)), 0, VLOOKUP($A78,'I3 TB Data'!$A$23:$H$458,MATCH('O5 Details by Class &amp; Accounts'!$C$18,'I3 TB Data'!$A$23:$H$23,0),0))</f>
        <v>-371000</v>
      </c>
      <c r="D78" s="1790"/>
      <c r="E78" s="1789">
        <f t="shared" si="6"/>
        <v>-371000</v>
      </c>
      <c r="F78" s="1791"/>
      <c r="G78" s="1791"/>
      <c r="H78" s="1412">
        <f t="shared" si="8"/>
        <v>0</v>
      </c>
      <c r="I78" s="1412">
        <f ca="1">'O7 Amortization'!G82</f>
        <v>-52444.37068114533</v>
      </c>
      <c r="J78" s="1412">
        <f ca="1">'O7 Amortization'!H82</f>
        <v>-24807.011894997406</v>
      </c>
      <c r="K78" s="1412">
        <f ca="1">'O7 Amortization'!I82</f>
        <v>-45814.037371613595</v>
      </c>
      <c r="L78" s="1412">
        <f ca="1">'O7 Amortization'!J82</f>
        <v>0</v>
      </c>
      <c r="M78" s="1412">
        <f ca="1">'O7 Amortization'!K82</f>
        <v>0</v>
      </c>
      <c r="N78" s="1412">
        <f ca="1">'O7 Amortization'!L82</f>
        <v>0</v>
      </c>
      <c r="O78" s="1412">
        <f ca="1">'O7 Amortization'!M82</f>
        <v>0</v>
      </c>
      <c r="P78" s="1412">
        <f ca="1">'O7 Amortization'!N82</f>
        <v>0</v>
      </c>
      <c r="Q78" s="1412">
        <f ca="1">'O7 Amortization'!O82</f>
        <v>-96.480039473668143</v>
      </c>
      <c r="R78" s="1412">
        <f ca="1">'O7 Amortization'!P82</f>
        <v>0</v>
      </c>
      <c r="S78" s="1412">
        <f ca="1">'O7 Amortization'!Q82</f>
        <v>0</v>
      </c>
      <c r="T78" s="1412">
        <f ca="1">'O7 Amortization'!R82</f>
        <v>0</v>
      </c>
      <c r="U78" s="1412">
        <f ca="1">'O7 Amortization'!S82</f>
        <v>0</v>
      </c>
      <c r="V78" s="1412">
        <f ca="1">'O7 Amortization'!T82</f>
        <v>0</v>
      </c>
      <c r="W78" s="1412">
        <f ca="1">'O7 Amortization'!U82</f>
        <v>0</v>
      </c>
      <c r="X78" s="1412">
        <f ca="1">'O7 Amortization'!V82</f>
        <v>0</v>
      </c>
      <c r="Y78" s="1412">
        <f ca="1">'O7 Amortization'!W82</f>
        <v>0</v>
      </c>
      <c r="Z78" s="1412">
        <f ca="1">'O7 Amortization'!X82</f>
        <v>0</v>
      </c>
      <c r="AA78" s="1412">
        <f ca="1">'O7 Amortization'!Y82</f>
        <v>0</v>
      </c>
      <c r="AB78" s="1412">
        <f ca="1">'O7 Amortization'!Z82</f>
        <v>0</v>
      </c>
      <c r="AC78" s="1412">
        <f t="shared" si="9"/>
        <v>-123161.89998722999</v>
      </c>
      <c r="AD78" s="1412">
        <f ca="1">'O7 Amortization'!AB82</f>
        <v>-154484.08566643225</v>
      </c>
      <c r="AE78" s="1412">
        <f ca="1">'O7 Amortization'!AC82</f>
        <v>-29913.042506152109</v>
      </c>
      <c r="AF78" s="1412">
        <f ca="1">'O7 Amortization'!AD82</f>
        <v>-6758.0564925122499</v>
      </c>
      <c r="AG78" s="1412">
        <f ca="1">'O7 Amortization'!AE82</f>
        <v>0</v>
      </c>
      <c r="AH78" s="1412">
        <f ca="1">'O7 Amortization'!AF82</f>
        <v>0</v>
      </c>
      <c r="AI78" s="1412">
        <f ca="1">'O7 Amortization'!AG82</f>
        <v>0</v>
      </c>
      <c r="AJ78" s="1412">
        <f ca="1">'O7 Amortization'!AH82</f>
        <v>-51656.700916536822</v>
      </c>
      <c r="AK78" s="1412">
        <f ca="1">'O7 Amortization'!AI82</f>
        <v>-2832.6931042532842</v>
      </c>
      <c r="AL78" s="1412">
        <f ca="1">'O7 Amortization'!AJ82</f>
        <v>-2193.5213268833127</v>
      </c>
      <c r="AM78" s="1412">
        <f ca="1">'O7 Amortization'!AK82</f>
        <v>0</v>
      </c>
      <c r="AN78" s="1412">
        <f ca="1">'O7 Amortization'!AL82</f>
        <v>0</v>
      </c>
      <c r="AO78" s="1412">
        <f ca="1">'O7 Amortization'!AM82</f>
        <v>0</v>
      </c>
      <c r="AP78" s="1412">
        <f ca="1">'O7 Amortization'!AN82</f>
        <v>0</v>
      </c>
      <c r="AQ78" s="1412">
        <f ca="1">'O7 Amortization'!AO82</f>
        <v>0</v>
      </c>
      <c r="AR78" s="1412">
        <f ca="1">'O7 Amortization'!AP82</f>
        <v>0</v>
      </c>
      <c r="AS78" s="1412">
        <f ca="1">'O7 Amortization'!AQ82</f>
        <v>0</v>
      </c>
      <c r="AT78" s="1412">
        <f ca="1">'O7 Amortization'!AR82</f>
        <v>0</v>
      </c>
      <c r="AU78" s="1412">
        <f ca="1">'O7 Amortization'!AS82</f>
        <v>0</v>
      </c>
      <c r="AV78" s="1412">
        <f ca="1">'O7 Amortization'!AT82</f>
        <v>0</v>
      </c>
      <c r="AW78" s="1412">
        <f ca="1">'O7 Amortization'!AU82</f>
        <v>0</v>
      </c>
      <c r="AX78" s="1412">
        <f t="shared" si="10"/>
        <v>-247838.10001277004</v>
      </c>
      <c r="AY78" s="1412"/>
      <c r="AZ78" s="1412"/>
      <c r="BA78" s="1412"/>
      <c r="BB78" s="1412"/>
      <c r="BC78" s="1412"/>
      <c r="BD78" s="1412"/>
      <c r="BE78" s="1412"/>
      <c r="BF78" s="1412"/>
      <c r="BG78" s="1412"/>
      <c r="BH78" s="1412"/>
      <c r="BI78" s="1412"/>
      <c r="BJ78" s="1412"/>
      <c r="BK78" s="1412"/>
      <c r="BL78" s="1412"/>
      <c r="BM78" s="1412"/>
      <c r="BN78" s="1412"/>
      <c r="BO78" s="1412"/>
      <c r="BP78" s="1412"/>
      <c r="BQ78" s="1412"/>
      <c r="BR78" s="1412"/>
      <c r="BS78" s="1412"/>
      <c r="BT78" s="1412">
        <f ca="1">'O7 Amortization'!AW82</f>
        <v>0</v>
      </c>
      <c r="BU78" s="1412">
        <f ca="1">'O7 Amortization'!AX82</f>
        <v>0</v>
      </c>
      <c r="BV78" s="1412">
        <f ca="1">'O7 Amortization'!AY82</f>
        <v>0</v>
      </c>
      <c r="BW78" s="1412">
        <f ca="1">'O7 Amortization'!AZ82</f>
        <v>0</v>
      </c>
      <c r="BX78" s="1412">
        <f ca="1">'O7 Amortization'!BA82</f>
        <v>0</v>
      </c>
      <c r="BY78" s="1412">
        <f ca="1">'O7 Amortization'!BB82</f>
        <v>0</v>
      </c>
      <c r="BZ78" s="1412">
        <f ca="1">'O7 Amortization'!BC82</f>
        <v>0</v>
      </c>
      <c r="CA78" s="1412">
        <f ca="1">'O7 Amortization'!BD82</f>
        <v>0</v>
      </c>
      <c r="CB78" s="1412">
        <f ca="1">'O7 Amortization'!BE82</f>
        <v>0</v>
      </c>
      <c r="CC78" s="1412">
        <f ca="1">'O7 Amortization'!BF82</f>
        <v>0</v>
      </c>
      <c r="CD78" s="1412">
        <f ca="1">'O7 Amortization'!BG82</f>
        <v>0</v>
      </c>
      <c r="CE78" s="1412">
        <f ca="1">'O7 Amortization'!BH82</f>
        <v>0</v>
      </c>
      <c r="CF78" s="1412">
        <f ca="1">'O7 Amortization'!BI82</f>
        <v>0</v>
      </c>
      <c r="CG78" s="1412">
        <f ca="1">'O7 Amortization'!BJ82</f>
        <v>0</v>
      </c>
      <c r="CH78" s="1412">
        <f ca="1">'O7 Amortization'!BK82</f>
        <v>0</v>
      </c>
      <c r="CI78" s="1412">
        <f ca="1">'O7 Amortization'!BL82</f>
        <v>0</v>
      </c>
      <c r="CJ78" s="1412">
        <f ca="1">'O7 Amortization'!BM82</f>
        <v>0</v>
      </c>
      <c r="CK78" s="1412">
        <f ca="1">'O7 Amortization'!BN82</f>
        <v>0</v>
      </c>
      <c r="CL78" s="1412">
        <f ca="1">'O7 Amortization'!BO82</f>
        <v>0</v>
      </c>
      <c r="CM78" s="1412">
        <f ca="1">'O7 Amortization'!BP82</f>
        <v>0</v>
      </c>
      <c r="CN78" s="1412">
        <f t="shared" si="12"/>
        <v>0</v>
      </c>
      <c r="CO78" s="1792">
        <f>+E78-AC78-AX78-CN78</f>
        <v>2.9103830456733704E-11</v>
      </c>
      <c r="CQ78" s="2087" t="s">
        <v>1333</v>
      </c>
    </row>
    <row r="79" spans="1:95" s="81" customFormat="1" ht="12.75">
      <c r="A79" s="1170">
        <v>2005</v>
      </c>
      <c r="B79" s="452" t="s">
        <v>639</v>
      </c>
      <c r="C79" s="1789">
        <f ca="1">IF(ISERROR(VLOOKUP($A79,'I3 TB Data'!$A$23:$H$458,MATCH('O5 Details by Class &amp; Accounts'!$C$18, 'I3 TB Data'!$A$23:$H$23,0),0)), 0, VLOOKUP($A79,'I3 TB Data'!$A$23:$H$458,MATCH('O5 Details by Class &amp; Accounts'!$C$18,'I3 TB Data'!$A$23:$H$23,0),0))</f>
        <v>0</v>
      </c>
      <c r="D79" s="1790">
        <f ca="1">'I4 BO ASSETS'!E79</f>
        <v>0</v>
      </c>
      <c r="E79" s="1789">
        <f t="shared" si="6"/>
        <v>0</v>
      </c>
      <c r="F79" s="1791">
        <f ca="1">IF(ISERROR(VLOOKUP($A79, 'E1 Categorization'!A33:E122, MATCH("Customer Component", 'E1 Categorization'!$A$33:$E$33,0), 0)), 0, IF(VLOOKUP($A79, 'E1 Categorization'!A33:E122, MATCH("Customer Component", 'E1 Categorization'!$A$33:$E$33,0), 0)=0, 'O5 Details by Class &amp; Accounts'!$E79, IF(AND(VLOOKUP($A79, 'E1 Categorization'!A33:E122, MATCH("Customer Component", 'E1 Categorization'!$A$33:$E$33,0), 0) &gt;0, VLOOKUP($A79, 'E1 Categorization'!A33:E122, MATCH("Customer Component", 'E1 Categorization'!$A$33:$E$33,0), 0)&lt;1), 'O5 Details by Class &amp; Accounts'!$E79*(1-VLOOKUP($A79, 'E1 Categorization'!A33:E122, MATCH("Customer Component", 'E1 Categorization'!$A$33:$E$33,0), 0)), 0)))</f>
        <v>0</v>
      </c>
      <c r="G79" s="1791">
        <f ca="1">IF(ISERROR(VLOOKUP($A79, 'E1 Categorization'!A33:E122, MATCH("Customer Component", 'E1 Categorization'!$A$33:$E$33,0), 0)),0, IF(VLOOKUP($A79, 'E1 Categorization'!A33:E122, MATCH("Customer Component", 'E1 Categorization'!$A$33:$E$33,0), 0)=0, 0, IF(AND(VLOOKUP($A79, 'E1 Categorization'!A33:E122, MATCH("Customer Component", 'E1 Categorization'!$A$33:$E$33,0), 0) &gt;0, VLOOKUP($A79, 'E1 Categorization'!A33:E122, MATCH("Customer Component", 'E1 Categorization'!$A$33:$E$33,0), 0)&lt;1), 'O5 Details by Class &amp; Accounts'!$E79*(VLOOKUP($A79, 'E1 Categorization'!A33:E122, MATCH("Customer Component", 'E1 Categorization'!$A$33:$E$33,0), 0)), 'O5 Details by Class &amp; Accounts'!$E79)))</f>
        <v>0</v>
      </c>
      <c r="H79" s="1412">
        <f t="shared" si="8"/>
        <v>0</v>
      </c>
      <c r="I79" s="1412">
        <f ca="1">IF(ISERROR(VLOOKUP(VLOOKUP($A79, 'E4 TB Allocation Details'!$A$18:$L$205, MATCH("Demand ID", 'E4 TB Allocation Details'!$A$18:$L$18, 0),FALSE), 'E2 Allocators'!$B$15:$W$361, MATCH('O5 Details by Class &amp; Accounts'!I$18, 'E2 Allocators'!$B$15:$W$15, 0),FALSE)*$F79), 0, VLOOKUP(VLOOKUP($A79, 'E4 TB Allocation Details'!$A$18:$L$205, MATCH("Demand ID", 'E4 TB Allocation Details'!$A$18:$L$18, 0),FALSE), 'E2 Allocators'!$B$15:$W$361, MATCH('O5 Details by Class &amp; Accounts'!I$18, 'E2 Allocators'!$B$15:$W$15, 0),FALSE)*$F79)</f>
        <v>0</v>
      </c>
      <c r="J79" s="1412">
        <f ca="1">IF(ISERROR(VLOOKUP(VLOOKUP($A79, 'E4 TB Allocation Details'!$A$18:$L$205, MATCH("Demand ID", 'E4 TB Allocation Details'!$A$18:$L$18, 0),FALSE), 'E2 Allocators'!$B$15:$W$361, MATCH('O5 Details by Class &amp; Accounts'!J$18, 'E2 Allocators'!$B$15:$W$15, 0),FALSE)*$F79), 0, VLOOKUP(VLOOKUP($A79, 'E4 TB Allocation Details'!$A$18:$L$205, MATCH("Demand ID", 'E4 TB Allocation Details'!$A$18:$L$18, 0),FALSE), 'E2 Allocators'!$B$15:$W$361, MATCH('O5 Details by Class &amp; Accounts'!J$18, 'E2 Allocators'!$B$15:$W$15, 0),FALSE)*$F79)</f>
        <v>0</v>
      </c>
      <c r="K79" s="1412">
        <f ca="1">IF(ISERROR(VLOOKUP(VLOOKUP($A79, 'E4 TB Allocation Details'!$A$18:$L$205, MATCH("Demand ID", 'E4 TB Allocation Details'!$A$18:$L$18, 0),FALSE), 'E2 Allocators'!$B$15:$W$361, MATCH('O5 Details by Class &amp; Accounts'!K$18, 'E2 Allocators'!$B$15:$W$15, 0),FALSE)*$F79), 0, VLOOKUP(VLOOKUP($A79, 'E4 TB Allocation Details'!$A$18:$L$205, MATCH("Demand ID", 'E4 TB Allocation Details'!$A$18:$L$18, 0),FALSE), 'E2 Allocators'!$B$15:$W$361, MATCH('O5 Details by Class &amp; Accounts'!K$18, 'E2 Allocators'!$B$15:$W$15, 0),FALSE)*$F79)</f>
        <v>0</v>
      </c>
      <c r="L79" s="1412">
        <f ca="1">IF(ISERROR(VLOOKUP(VLOOKUP($A79, 'E4 TB Allocation Details'!$A$18:$L$205, MATCH("Demand ID", 'E4 TB Allocation Details'!$A$18:$L$18, 0),FALSE), 'E2 Allocators'!$B$15:$W$361, MATCH('O5 Details by Class &amp; Accounts'!L$18, 'E2 Allocators'!$B$15:$W$15, 0),FALSE)*$F79), 0, VLOOKUP(VLOOKUP($A79, 'E4 TB Allocation Details'!$A$18:$L$205, MATCH("Demand ID", 'E4 TB Allocation Details'!$A$18:$L$18, 0),FALSE), 'E2 Allocators'!$B$15:$W$361, MATCH('O5 Details by Class &amp; Accounts'!L$18, 'E2 Allocators'!$B$15:$W$15, 0),FALSE)*$F79)</f>
        <v>0</v>
      </c>
      <c r="M79" s="1412">
        <f ca="1">IF(ISERROR(VLOOKUP(VLOOKUP($A79, 'E4 TB Allocation Details'!$A$18:$L$205, MATCH("Demand ID", 'E4 TB Allocation Details'!$A$18:$L$18, 0),FALSE), 'E2 Allocators'!$B$15:$W$361, MATCH('O5 Details by Class &amp; Accounts'!M$18, 'E2 Allocators'!$B$15:$W$15, 0),FALSE)*$F79), 0, VLOOKUP(VLOOKUP($A79, 'E4 TB Allocation Details'!$A$18:$L$205, MATCH("Demand ID", 'E4 TB Allocation Details'!$A$18:$L$18, 0),FALSE), 'E2 Allocators'!$B$15:$W$361, MATCH('O5 Details by Class &amp; Accounts'!M$18, 'E2 Allocators'!$B$15:$W$15, 0),FALSE)*$F79)</f>
        <v>0</v>
      </c>
      <c r="N79" s="1412">
        <f ca="1">IF(ISERROR(VLOOKUP(VLOOKUP($A79, 'E4 TB Allocation Details'!$A$18:$L$205, MATCH("Demand ID", 'E4 TB Allocation Details'!$A$18:$L$18, 0),FALSE), 'E2 Allocators'!$B$15:$W$361, MATCH('O5 Details by Class &amp; Accounts'!N$18, 'E2 Allocators'!$B$15:$W$15, 0),FALSE)*$F79), 0, VLOOKUP(VLOOKUP($A79, 'E4 TB Allocation Details'!$A$18:$L$205, MATCH("Demand ID", 'E4 TB Allocation Details'!$A$18:$L$18, 0),FALSE), 'E2 Allocators'!$B$15:$W$361, MATCH('O5 Details by Class &amp; Accounts'!N$18, 'E2 Allocators'!$B$15:$W$15, 0),FALSE)*$F79)</f>
        <v>0</v>
      </c>
      <c r="O79" s="1412">
        <f ca="1">IF(ISERROR(VLOOKUP(VLOOKUP($A79, 'E4 TB Allocation Details'!$A$18:$L$205, MATCH("Demand ID", 'E4 TB Allocation Details'!$A$18:$L$18, 0),FALSE), 'E2 Allocators'!$B$15:$W$361, MATCH('O5 Details by Class &amp; Accounts'!O$18, 'E2 Allocators'!$B$15:$W$15, 0),FALSE)*$F79), 0, VLOOKUP(VLOOKUP($A79, 'E4 TB Allocation Details'!$A$18:$L$205, MATCH("Demand ID", 'E4 TB Allocation Details'!$A$18:$L$18, 0),FALSE), 'E2 Allocators'!$B$15:$W$361, MATCH('O5 Details by Class &amp; Accounts'!O$18, 'E2 Allocators'!$B$15:$W$15, 0),FALSE)*$F79)</f>
        <v>0</v>
      </c>
      <c r="P79" s="1412">
        <f ca="1">IF(ISERROR(VLOOKUP(VLOOKUP($A79, 'E4 TB Allocation Details'!$A$18:$L$205, MATCH("Demand ID", 'E4 TB Allocation Details'!$A$18:$L$18, 0),FALSE), 'E2 Allocators'!$B$15:$W$361, MATCH('O5 Details by Class &amp; Accounts'!P$18, 'E2 Allocators'!$B$15:$W$15, 0),FALSE)*$F79), 0, VLOOKUP(VLOOKUP($A79, 'E4 TB Allocation Details'!$A$18:$L$205, MATCH("Demand ID", 'E4 TB Allocation Details'!$A$18:$L$18, 0),FALSE), 'E2 Allocators'!$B$15:$W$361, MATCH('O5 Details by Class &amp; Accounts'!P$18, 'E2 Allocators'!$B$15:$W$15, 0),FALSE)*$F79)</f>
        <v>0</v>
      </c>
      <c r="Q79" s="1412">
        <f ca="1">IF(ISERROR(VLOOKUP(VLOOKUP($A79, 'E4 TB Allocation Details'!$A$18:$L$205, MATCH("Demand ID", 'E4 TB Allocation Details'!$A$18:$L$18, 0),FALSE), 'E2 Allocators'!$B$15:$W$361, MATCH('O5 Details by Class &amp; Accounts'!Q$18, 'E2 Allocators'!$B$15:$W$15, 0),FALSE)*$F79), 0, VLOOKUP(VLOOKUP($A79, 'E4 TB Allocation Details'!$A$18:$L$205, MATCH("Demand ID", 'E4 TB Allocation Details'!$A$18:$L$18, 0),FALSE), 'E2 Allocators'!$B$15:$W$361, MATCH('O5 Details by Class &amp; Accounts'!Q$18, 'E2 Allocators'!$B$15:$W$15, 0),FALSE)*$F79)</f>
        <v>0</v>
      </c>
      <c r="R79" s="1412">
        <f ca="1">IF(ISERROR(VLOOKUP(VLOOKUP($A79, 'E4 TB Allocation Details'!$A$18:$L$205, MATCH("Demand ID", 'E4 TB Allocation Details'!$A$18:$L$18, 0),FALSE), 'E2 Allocators'!$B$15:$W$361, MATCH('O5 Details by Class &amp; Accounts'!R$18, 'E2 Allocators'!$B$15:$W$15, 0),FALSE)*$F79), 0, VLOOKUP(VLOOKUP($A79, 'E4 TB Allocation Details'!$A$18:$L$205, MATCH("Demand ID", 'E4 TB Allocation Details'!$A$18:$L$18, 0),FALSE), 'E2 Allocators'!$B$15:$W$361, MATCH('O5 Details by Class &amp; Accounts'!R$18, 'E2 Allocators'!$B$15:$W$15, 0),FALSE)*$F79)</f>
        <v>0</v>
      </c>
      <c r="S79" s="1412">
        <f ca="1">IF(ISERROR(VLOOKUP(VLOOKUP($A79, 'E4 TB Allocation Details'!$A$18:$L$205, MATCH("Demand ID", 'E4 TB Allocation Details'!$A$18:$L$18, 0),FALSE), 'E2 Allocators'!$B$15:$W$361, MATCH('O5 Details by Class &amp; Accounts'!S$18, 'E2 Allocators'!$B$15:$W$15, 0),FALSE)*$F79), 0, VLOOKUP(VLOOKUP($A79, 'E4 TB Allocation Details'!$A$18:$L$205, MATCH("Demand ID", 'E4 TB Allocation Details'!$A$18:$L$18, 0),FALSE), 'E2 Allocators'!$B$15:$W$361, MATCH('O5 Details by Class &amp; Accounts'!S$18, 'E2 Allocators'!$B$15:$W$15, 0),FALSE)*$F79)</f>
        <v>0</v>
      </c>
      <c r="T79" s="1412">
        <f ca="1">IF(ISERROR(VLOOKUP(VLOOKUP($A79, 'E4 TB Allocation Details'!$A$18:$L$205, MATCH("Demand ID", 'E4 TB Allocation Details'!$A$18:$L$18, 0),FALSE), 'E2 Allocators'!$B$15:$W$361, MATCH('O5 Details by Class &amp; Accounts'!T$18, 'E2 Allocators'!$B$15:$W$15, 0),FALSE)*$F79), 0, VLOOKUP(VLOOKUP($A79, 'E4 TB Allocation Details'!$A$18:$L$205, MATCH("Demand ID", 'E4 TB Allocation Details'!$A$18:$L$18, 0),FALSE), 'E2 Allocators'!$B$15:$W$361, MATCH('O5 Details by Class &amp; Accounts'!T$18, 'E2 Allocators'!$B$15:$W$15, 0),FALSE)*$F79)</f>
        <v>0</v>
      </c>
      <c r="U79" s="1412">
        <f ca="1">IF(ISERROR(VLOOKUP(VLOOKUP($A79, 'E4 TB Allocation Details'!$A$18:$L$205, MATCH("Demand ID", 'E4 TB Allocation Details'!$A$18:$L$18, 0),FALSE), 'E2 Allocators'!$B$15:$W$361, MATCH('O5 Details by Class &amp; Accounts'!U$18, 'E2 Allocators'!$B$15:$W$15, 0),FALSE)*$F79), 0, VLOOKUP(VLOOKUP($A79, 'E4 TB Allocation Details'!$A$18:$L$205, MATCH("Demand ID", 'E4 TB Allocation Details'!$A$18:$L$18, 0),FALSE), 'E2 Allocators'!$B$15:$W$361, MATCH('O5 Details by Class &amp; Accounts'!U$18, 'E2 Allocators'!$B$15:$W$15, 0),FALSE)*$F79)</f>
        <v>0</v>
      </c>
      <c r="V79" s="1412">
        <f ca="1">IF(ISERROR(VLOOKUP(VLOOKUP($A79, 'E4 TB Allocation Details'!$A$18:$L$205, MATCH("Demand ID", 'E4 TB Allocation Details'!$A$18:$L$18, 0),FALSE), 'E2 Allocators'!$B$15:$W$361, MATCH('O5 Details by Class &amp; Accounts'!V$18, 'E2 Allocators'!$B$15:$W$15, 0),FALSE)*$F79), 0, VLOOKUP(VLOOKUP($A79, 'E4 TB Allocation Details'!$A$18:$L$205, MATCH("Demand ID", 'E4 TB Allocation Details'!$A$18:$L$18, 0),FALSE), 'E2 Allocators'!$B$15:$W$361, MATCH('O5 Details by Class &amp; Accounts'!V$18, 'E2 Allocators'!$B$15:$W$15, 0),FALSE)*$F79)</f>
        <v>0</v>
      </c>
      <c r="W79" s="1412">
        <f ca="1">IF(ISERROR(VLOOKUP(VLOOKUP($A79, 'E4 TB Allocation Details'!$A$18:$L$205, MATCH("Demand ID", 'E4 TB Allocation Details'!$A$18:$L$18, 0),FALSE), 'E2 Allocators'!$B$15:$W$361, MATCH('O5 Details by Class &amp; Accounts'!W$18, 'E2 Allocators'!$B$15:$W$15, 0),FALSE)*$F79), 0, VLOOKUP(VLOOKUP($A79, 'E4 TB Allocation Details'!$A$18:$L$205, MATCH("Demand ID", 'E4 TB Allocation Details'!$A$18:$L$18, 0),FALSE), 'E2 Allocators'!$B$15:$W$361, MATCH('O5 Details by Class &amp; Accounts'!W$18, 'E2 Allocators'!$B$15:$W$15, 0),FALSE)*$F79)</f>
        <v>0</v>
      </c>
      <c r="X79" s="1412">
        <f ca="1">IF(ISERROR(VLOOKUP(VLOOKUP($A79, 'E4 TB Allocation Details'!$A$18:$L$205, MATCH("Demand ID", 'E4 TB Allocation Details'!$A$18:$L$18, 0),FALSE), 'E2 Allocators'!$B$15:$W$361, MATCH('O5 Details by Class &amp; Accounts'!X$18, 'E2 Allocators'!$B$15:$W$15, 0),FALSE)*$F79), 0, VLOOKUP(VLOOKUP($A79, 'E4 TB Allocation Details'!$A$18:$L$205, MATCH("Demand ID", 'E4 TB Allocation Details'!$A$18:$L$18, 0),FALSE), 'E2 Allocators'!$B$15:$W$361, MATCH('O5 Details by Class &amp; Accounts'!X$18, 'E2 Allocators'!$B$15:$W$15, 0),FALSE)*$F79)</f>
        <v>0</v>
      </c>
      <c r="Y79" s="1412">
        <f ca="1">IF(ISERROR(VLOOKUP(VLOOKUP($A79, 'E4 TB Allocation Details'!$A$18:$L$205, MATCH("Demand ID", 'E4 TB Allocation Details'!$A$18:$L$18, 0),FALSE), 'E2 Allocators'!$B$15:$W$361, MATCH('O5 Details by Class &amp; Accounts'!Y$18, 'E2 Allocators'!$B$15:$W$15, 0),FALSE)*$F79), 0, VLOOKUP(VLOOKUP($A79, 'E4 TB Allocation Details'!$A$18:$L$205, MATCH("Demand ID", 'E4 TB Allocation Details'!$A$18:$L$18, 0),FALSE), 'E2 Allocators'!$B$15:$W$361, MATCH('O5 Details by Class &amp; Accounts'!Y$18, 'E2 Allocators'!$B$15:$W$15, 0),FALSE)*$F79)</f>
        <v>0</v>
      </c>
      <c r="Z79" s="1412">
        <f ca="1">IF(ISERROR(VLOOKUP(VLOOKUP($A79, 'E4 TB Allocation Details'!$A$18:$L$205, MATCH("Demand ID", 'E4 TB Allocation Details'!$A$18:$L$18, 0),FALSE), 'E2 Allocators'!$B$15:$W$361, MATCH('O5 Details by Class &amp; Accounts'!Z$18, 'E2 Allocators'!$B$15:$W$15, 0),FALSE)*$F79), 0, VLOOKUP(VLOOKUP($A79, 'E4 TB Allocation Details'!$A$18:$L$205, MATCH("Demand ID", 'E4 TB Allocation Details'!$A$18:$L$18, 0),FALSE), 'E2 Allocators'!$B$15:$W$361, MATCH('O5 Details by Class &amp; Accounts'!Z$18, 'E2 Allocators'!$B$15:$W$15, 0),FALSE)*$F79)</f>
        <v>0</v>
      </c>
      <c r="AA79" s="1412">
        <f ca="1">IF(ISERROR(VLOOKUP(VLOOKUP($A79, 'E4 TB Allocation Details'!$A$18:$L$205, MATCH("Demand ID", 'E4 TB Allocation Details'!$A$18:$L$18, 0),FALSE), 'E2 Allocators'!$B$15:$W$361, MATCH('O5 Details by Class &amp; Accounts'!AA$18, 'E2 Allocators'!$B$15:$W$15, 0),FALSE)*$F79), 0, VLOOKUP(VLOOKUP($A79, 'E4 TB Allocation Details'!$A$18:$L$205, MATCH("Demand ID", 'E4 TB Allocation Details'!$A$18:$L$18, 0),FALSE), 'E2 Allocators'!$B$15:$W$361, MATCH('O5 Details by Class &amp; Accounts'!AA$18, 'E2 Allocators'!$B$15:$W$15, 0),FALSE)*$F79)</f>
        <v>0</v>
      </c>
      <c r="AB79" s="1412">
        <f ca="1">IF(ISERROR(VLOOKUP(VLOOKUP($A79, 'E4 TB Allocation Details'!$A$18:$L$205, MATCH("Demand ID", 'E4 TB Allocation Details'!$A$18:$L$18, 0),FALSE), 'E2 Allocators'!$B$15:$W$361, MATCH('O5 Details by Class &amp; Accounts'!AB$18, 'E2 Allocators'!$B$15:$W$15, 0),FALSE)*$F79), 0, VLOOKUP(VLOOKUP($A79, 'E4 TB Allocation Details'!$A$18:$L$205, MATCH("Demand ID", 'E4 TB Allocation Details'!$A$18:$L$18, 0),FALSE), 'E2 Allocators'!$B$15:$W$361, MATCH('O5 Details by Class &amp; Accounts'!AB$18, 'E2 Allocators'!$B$15:$W$15, 0),FALSE)*$F79)</f>
        <v>0</v>
      </c>
      <c r="AC79" s="1412">
        <f t="shared" si="9"/>
        <v>0</v>
      </c>
      <c r="AD79" s="1412">
        <f ca="1">IF(ISERROR(VLOOKUP(VLOOKUP($A79, 'E4 TB Allocation Details'!$A$18:$L$205, MATCH("Customer ID", 'E4 TB Allocation Details'!$A$18:$L$18, 0),FALSE), 'E2 Allocators'!$B$15:$W$361, MATCH('O5 Details by Class &amp; Accounts'!AD$18, 'E2 Allocators'!$B$15:$W$15, 0),FALSE)*$G79), 0, VLOOKUP(VLOOKUP($A79, 'E4 TB Allocation Details'!$A$18:$L$205, MATCH("Customer ID", 'E4 TB Allocation Details'!$A$18:$L$18, 0),FALSE), 'E2 Allocators'!$B$15:$W$361, MATCH('O5 Details by Class &amp; Accounts'!AD$18, 'E2 Allocators'!$B$15:$W$15, 0),FALSE)*$G79)</f>
        <v>0</v>
      </c>
      <c r="AE79" s="1412">
        <f ca="1">IF(ISERROR(VLOOKUP(VLOOKUP($A79, 'E4 TB Allocation Details'!$A$18:$L$205, MATCH("Customer ID", 'E4 TB Allocation Details'!$A$18:$L$18, 0),FALSE), 'E2 Allocators'!$B$15:$W$361, MATCH('O5 Details by Class &amp; Accounts'!AE$18, 'E2 Allocators'!$B$15:$W$15, 0),FALSE)*$G79), 0, VLOOKUP(VLOOKUP($A79, 'E4 TB Allocation Details'!$A$18:$L$205, MATCH("Customer ID", 'E4 TB Allocation Details'!$A$18:$L$18, 0),FALSE), 'E2 Allocators'!$B$15:$W$361, MATCH('O5 Details by Class &amp; Accounts'!AE$18, 'E2 Allocators'!$B$15:$W$15, 0),FALSE)*$G79)</f>
        <v>0</v>
      </c>
      <c r="AF79" s="1412">
        <f ca="1">IF(ISERROR(VLOOKUP(VLOOKUP($A79, 'E4 TB Allocation Details'!$A$18:$L$205, MATCH("Customer ID", 'E4 TB Allocation Details'!$A$18:$L$18, 0),FALSE), 'E2 Allocators'!$B$15:$W$361, MATCH('O5 Details by Class &amp; Accounts'!AF$18, 'E2 Allocators'!$B$15:$W$15, 0),FALSE)*$G79), 0, VLOOKUP(VLOOKUP($A79, 'E4 TB Allocation Details'!$A$18:$L$205, MATCH("Customer ID", 'E4 TB Allocation Details'!$A$18:$L$18, 0),FALSE), 'E2 Allocators'!$B$15:$W$361, MATCH('O5 Details by Class &amp; Accounts'!AF$18, 'E2 Allocators'!$B$15:$W$15, 0),FALSE)*$G79)</f>
        <v>0</v>
      </c>
      <c r="AG79" s="1412">
        <f ca="1">IF(ISERROR(VLOOKUP(VLOOKUP($A79, 'E4 TB Allocation Details'!$A$18:$L$205, MATCH("Customer ID", 'E4 TB Allocation Details'!$A$18:$L$18, 0),FALSE), 'E2 Allocators'!$B$15:$W$361, MATCH('O5 Details by Class &amp; Accounts'!AG$18, 'E2 Allocators'!$B$15:$W$15, 0),FALSE)*$G79), 0, VLOOKUP(VLOOKUP($A79, 'E4 TB Allocation Details'!$A$18:$L$205, MATCH("Customer ID", 'E4 TB Allocation Details'!$A$18:$L$18, 0),FALSE), 'E2 Allocators'!$B$15:$W$361, MATCH('O5 Details by Class &amp; Accounts'!AG$18, 'E2 Allocators'!$B$15:$W$15, 0),FALSE)*$G79)</f>
        <v>0</v>
      </c>
      <c r="AH79" s="1412">
        <f ca="1">IF(ISERROR(VLOOKUP(VLOOKUP($A79, 'E4 TB Allocation Details'!$A$18:$L$205, MATCH("Customer ID", 'E4 TB Allocation Details'!$A$18:$L$18, 0),FALSE), 'E2 Allocators'!$B$15:$W$361, MATCH('O5 Details by Class &amp; Accounts'!AH$18, 'E2 Allocators'!$B$15:$W$15, 0),FALSE)*$G79), 0, VLOOKUP(VLOOKUP($A79, 'E4 TB Allocation Details'!$A$18:$L$205, MATCH("Customer ID", 'E4 TB Allocation Details'!$A$18:$L$18, 0),FALSE), 'E2 Allocators'!$B$15:$W$361, MATCH('O5 Details by Class &amp; Accounts'!AH$18, 'E2 Allocators'!$B$15:$W$15, 0),FALSE)*$G79)</f>
        <v>0</v>
      </c>
      <c r="AI79" s="1412">
        <f ca="1">IF(ISERROR(VLOOKUP(VLOOKUP($A79, 'E4 TB Allocation Details'!$A$18:$L$205, MATCH("Customer ID", 'E4 TB Allocation Details'!$A$18:$L$18, 0),FALSE), 'E2 Allocators'!$B$15:$W$361, MATCH('O5 Details by Class &amp; Accounts'!AI$18, 'E2 Allocators'!$B$15:$W$15, 0),FALSE)*$G79), 0, VLOOKUP(VLOOKUP($A79, 'E4 TB Allocation Details'!$A$18:$L$205, MATCH("Customer ID", 'E4 TB Allocation Details'!$A$18:$L$18, 0),FALSE), 'E2 Allocators'!$B$15:$W$361, MATCH('O5 Details by Class &amp; Accounts'!AI$18, 'E2 Allocators'!$B$15:$W$15, 0),FALSE)*$G79)</f>
        <v>0</v>
      </c>
      <c r="AJ79" s="1412">
        <f ca="1">IF(ISERROR(VLOOKUP(VLOOKUP($A79, 'E4 TB Allocation Details'!$A$18:$L$205, MATCH("Customer ID", 'E4 TB Allocation Details'!$A$18:$L$18, 0),FALSE), 'E2 Allocators'!$B$15:$W$361, MATCH('O5 Details by Class &amp; Accounts'!AJ$18, 'E2 Allocators'!$B$15:$W$15, 0),FALSE)*$G79), 0, VLOOKUP(VLOOKUP($A79, 'E4 TB Allocation Details'!$A$18:$L$205, MATCH("Customer ID", 'E4 TB Allocation Details'!$A$18:$L$18, 0),FALSE), 'E2 Allocators'!$B$15:$W$361, MATCH('O5 Details by Class &amp; Accounts'!AJ$18, 'E2 Allocators'!$B$15:$W$15, 0),FALSE)*$G79)</f>
        <v>0</v>
      </c>
      <c r="AK79" s="1412">
        <f ca="1">IF(ISERROR(VLOOKUP(VLOOKUP($A79, 'E4 TB Allocation Details'!$A$18:$L$205, MATCH("Customer ID", 'E4 TB Allocation Details'!$A$18:$L$18, 0),FALSE), 'E2 Allocators'!$B$15:$W$361, MATCH('O5 Details by Class &amp; Accounts'!AK$18, 'E2 Allocators'!$B$15:$W$15, 0),FALSE)*$G79), 0, VLOOKUP(VLOOKUP($A79, 'E4 TB Allocation Details'!$A$18:$L$205, MATCH("Customer ID", 'E4 TB Allocation Details'!$A$18:$L$18, 0),FALSE), 'E2 Allocators'!$B$15:$W$361, MATCH('O5 Details by Class &amp; Accounts'!AK$18, 'E2 Allocators'!$B$15:$W$15, 0),FALSE)*$G79)</f>
        <v>0</v>
      </c>
      <c r="AL79" s="1412">
        <f ca="1">IF(ISERROR(VLOOKUP(VLOOKUP($A79, 'E4 TB Allocation Details'!$A$18:$L$205, MATCH("Customer ID", 'E4 TB Allocation Details'!$A$18:$L$18, 0),FALSE), 'E2 Allocators'!$B$15:$W$361, MATCH('O5 Details by Class &amp; Accounts'!AL$18, 'E2 Allocators'!$B$15:$W$15, 0),FALSE)*$G79), 0, VLOOKUP(VLOOKUP($A79, 'E4 TB Allocation Details'!$A$18:$L$205, MATCH("Customer ID", 'E4 TB Allocation Details'!$A$18:$L$18, 0),FALSE), 'E2 Allocators'!$B$15:$W$361, MATCH('O5 Details by Class &amp; Accounts'!AL$18, 'E2 Allocators'!$B$15:$W$15, 0),FALSE)*$G79)</f>
        <v>0</v>
      </c>
      <c r="AM79" s="1412">
        <f ca="1">IF(ISERROR(VLOOKUP(VLOOKUP($A79, 'E4 TB Allocation Details'!$A$18:$L$205, MATCH("Customer ID", 'E4 TB Allocation Details'!$A$18:$L$18, 0),FALSE), 'E2 Allocators'!$B$15:$W$361, MATCH('O5 Details by Class &amp; Accounts'!AM$18, 'E2 Allocators'!$B$15:$W$15, 0),FALSE)*$G79), 0, VLOOKUP(VLOOKUP($A79, 'E4 TB Allocation Details'!$A$18:$L$205, MATCH("Customer ID", 'E4 TB Allocation Details'!$A$18:$L$18, 0),FALSE), 'E2 Allocators'!$B$15:$W$361, MATCH('O5 Details by Class &amp; Accounts'!AM$18, 'E2 Allocators'!$B$15:$W$15, 0),FALSE)*$G79)</f>
        <v>0</v>
      </c>
      <c r="AN79" s="1412">
        <f ca="1">IF(ISERROR(VLOOKUP(VLOOKUP($A79, 'E4 TB Allocation Details'!$A$18:$L$205, MATCH("Customer ID", 'E4 TB Allocation Details'!$A$18:$L$18, 0),FALSE), 'E2 Allocators'!$B$15:$W$361, MATCH('O5 Details by Class &amp; Accounts'!AN$18, 'E2 Allocators'!$B$15:$W$15, 0),FALSE)*$G79), 0, VLOOKUP(VLOOKUP($A79, 'E4 TB Allocation Details'!$A$18:$L$205, MATCH("Customer ID", 'E4 TB Allocation Details'!$A$18:$L$18, 0),FALSE), 'E2 Allocators'!$B$15:$W$361, MATCH('O5 Details by Class &amp; Accounts'!AN$18, 'E2 Allocators'!$B$15:$W$15, 0),FALSE)*$G79)</f>
        <v>0</v>
      </c>
      <c r="AO79" s="1412">
        <f ca="1">IF(ISERROR(VLOOKUP(VLOOKUP($A79, 'E4 TB Allocation Details'!$A$18:$L$205, MATCH("Customer ID", 'E4 TB Allocation Details'!$A$18:$L$18, 0),FALSE), 'E2 Allocators'!$B$15:$W$361, MATCH('O5 Details by Class &amp; Accounts'!AO$18, 'E2 Allocators'!$B$15:$W$15, 0),FALSE)*$G79), 0, VLOOKUP(VLOOKUP($A79, 'E4 TB Allocation Details'!$A$18:$L$205, MATCH("Customer ID", 'E4 TB Allocation Details'!$A$18:$L$18, 0),FALSE), 'E2 Allocators'!$B$15:$W$361, MATCH('O5 Details by Class &amp; Accounts'!AO$18, 'E2 Allocators'!$B$15:$W$15, 0),FALSE)*$G79)</f>
        <v>0</v>
      </c>
      <c r="AP79" s="1412">
        <f ca="1">IF(ISERROR(VLOOKUP(VLOOKUP($A79, 'E4 TB Allocation Details'!$A$18:$L$205, MATCH("Customer ID", 'E4 TB Allocation Details'!$A$18:$L$18, 0),FALSE), 'E2 Allocators'!$B$15:$W$361, MATCH('O5 Details by Class &amp; Accounts'!AP$18, 'E2 Allocators'!$B$15:$W$15, 0),FALSE)*$G79), 0, VLOOKUP(VLOOKUP($A79, 'E4 TB Allocation Details'!$A$18:$L$205, MATCH("Customer ID", 'E4 TB Allocation Details'!$A$18:$L$18, 0),FALSE), 'E2 Allocators'!$B$15:$W$361, MATCH('O5 Details by Class &amp; Accounts'!AP$18, 'E2 Allocators'!$B$15:$W$15, 0),FALSE)*$G79)</f>
        <v>0</v>
      </c>
      <c r="AQ79" s="1412">
        <f ca="1">IF(ISERROR(VLOOKUP(VLOOKUP($A79, 'E4 TB Allocation Details'!$A$18:$L$205, MATCH("Customer ID", 'E4 TB Allocation Details'!$A$18:$L$18, 0),FALSE), 'E2 Allocators'!$B$15:$W$361, MATCH('O5 Details by Class &amp; Accounts'!AQ$18, 'E2 Allocators'!$B$15:$W$15, 0),FALSE)*$G79), 0, VLOOKUP(VLOOKUP($A79, 'E4 TB Allocation Details'!$A$18:$L$205, MATCH("Customer ID", 'E4 TB Allocation Details'!$A$18:$L$18, 0),FALSE), 'E2 Allocators'!$B$15:$W$361, MATCH('O5 Details by Class &amp; Accounts'!AQ$18, 'E2 Allocators'!$B$15:$W$15, 0),FALSE)*$G79)</f>
        <v>0</v>
      </c>
      <c r="AR79" s="1412">
        <f ca="1">IF(ISERROR(VLOOKUP(VLOOKUP($A79, 'E4 TB Allocation Details'!$A$18:$L$205, MATCH("Customer ID", 'E4 TB Allocation Details'!$A$18:$L$18, 0),FALSE), 'E2 Allocators'!$B$15:$W$361, MATCH('O5 Details by Class &amp; Accounts'!AR$18, 'E2 Allocators'!$B$15:$W$15, 0),FALSE)*$G79), 0, VLOOKUP(VLOOKUP($A79, 'E4 TB Allocation Details'!$A$18:$L$205, MATCH("Customer ID", 'E4 TB Allocation Details'!$A$18:$L$18, 0),FALSE), 'E2 Allocators'!$B$15:$W$361, MATCH('O5 Details by Class &amp; Accounts'!AR$18, 'E2 Allocators'!$B$15:$W$15, 0),FALSE)*$G79)</f>
        <v>0</v>
      </c>
      <c r="AS79" s="1412">
        <f ca="1">IF(ISERROR(VLOOKUP(VLOOKUP($A79, 'E4 TB Allocation Details'!$A$18:$L$205, MATCH("Customer ID", 'E4 TB Allocation Details'!$A$18:$L$18, 0),FALSE), 'E2 Allocators'!$B$15:$W$361, MATCH('O5 Details by Class &amp; Accounts'!AS$18, 'E2 Allocators'!$B$15:$W$15, 0),FALSE)*$G79), 0, VLOOKUP(VLOOKUP($A79, 'E4 TB Allocation Details'!$A$18:$L$205, MATCH("Customer ID", 'E4 TB Allocation Details'!$A$18:$L$18, 0),FALSE), 'E2 Allocators'!$B$15:$W$361, MATCH('O5 Details by Class &amp; Accounts'!AS$18, 'E2 Allocators'!$B$15:$W$15, 0),FALSE)*$G79)</f>
        <v>0</v>
      </c>
      <c r="AT79" s="1412">
        <f ca="1">IF(ISERROR(VLOOKUP(VLOOKUP($A79, 'E4 TB Allocation Details'!$A$18:$L$205, MATCH("Customer ID", 'E4 TB Allocation Details'!$A$18:$L$18, 0),FALSE), 'E2 Allocators'!$B$15:$W$361, MATCH('O5 Details by Class &amp; Accounts'!AT$18, 'E2 Allocators'!$B$15:$W$15, 0),FALSE)*$G79), 0, VLOOKUP(VLOOKUP($A79, 'E4 TB Allocation Details'!$A$18:$L$205, MATCH("Customer ID", 'E4 TB Allocation Details'!$A$18:$L$18, 0),FALSE), 'E2 Allocators'!$B$15:$W$361, MATCH('O5 Details by Class &amp; Accounts'!AT$18, 'E2 Allocators'!$B$15:$W$15, 0),FALSE)*$G79)</f>
        <v>0</v>
      </c>
      <c r="AU79" s="1412">
        <f ca="1">IF(ISERROR(VLOOKUP(VLOOKUP($A79, 'E4 TB Allocation Details'!$A$18:$L$205, MATCH("Customer ID", 'E4 TB Allocation Details'!$A$18:$L$18, 0),FALSE), 'E2 Allocators'!$B$15:$W$361, MATCH('O5 Details by Class &amp; Accounts'!AU$18, 'E2 Allocators'!$B$15:$W$15, 0),FALSE)*$G79), 0, VLOOKUP(VLOOKUP($A79, 'E4 TB Allocation Details'!$A$18:$L$205, MATCH("Customer ID", 'E4 TB Allocation Details'!$A$18:$L$18, 0),FALSE), 'E2 Allocators'!$B$15:$W$361, MATCH('O5 Details by Class &amp; Accounts'!AU$18, 'E2 Allocators'!$B$15:$W$15, 0),FALSE)*$G79)</f>
        <v>0</v>
      </c>
      <c r="AV79" s="1412">
        <f ca="1">IF(ISERROR(VLOOKUP(VLOOKUP($A79, 'E4 TB Allocation Details'!$A$18:$L$205, MATCH("Customer ID", 'E4 TB Allocation Details'!$A$18:$L$18, 0),FALSE), 'E2 Allocators'!$B$15:$W$361, MATCH('O5 Details by Class &amp; Accounts'!AV$18, 'E2 Allocators'!$B$15:$W$15, 0),FALSE)*$G79), 0, VLOOKUP(VLOOKUP($A79, 'E4 TB Allocation Details'!$A$18:$L$205, MATCH("Customer ID", 'E4 TB Allocation Details'!$A$18:$L$18, 0),FALSE), 'E2 Allocators'!$B$15:$W$361, MATCH('O5 Details by Class &amp; Accounts'!AV$18, 'E2 Allocators'!$B$15:$W$15, 0),FALSE)*$G79)</f>
        <v>0</v>
      </c>
      <c r="AW79" s="1412">
        <f ca="1">IF(ISERROR(VLOOKUP(VLOOKUP($A79, 'E4 TB Allocation Details'!$A$18:$L$205, MATCH("Customer ID", 'E4 TB Allocation Details'!$A$18:$L$18, 0),FALSE), 'E2 Allocators'!$B$15:$W$361, MATCH('O5 Details by Class &amp; Accounts'!AW$18, 'E2 Allocators'!$B$15:$W$15, 0),FALSE)*$G79), 0, VLOOKUP(VLOOKUP($A79, 'E4 TB Allocation Details'!$A$18:$L$205, MATCH("Customer ID", 'E4 TB Allocation Details'!$A$18:$L$18, 0),FALSE), 'E2 Allocators'!$B$15:$W$361, MATCH('O5 Details by Class &amp; Accounts'!AW$18, 'E2 Allocators'!$B$15:$W$15, 0),FALSE)*$G79)</f>
        <v>0</v>
      </c>
      <c r="AX79" s="1412">
        <f t="shared" si="10"/>
        <v>0</v>
      </c>
      <c r="AY79" s="1412">
        <f ca="1">IF(ISERROR(VLOOKUP(VLOOKUP($A79, 'E4 TB Allocation Details'!$A$18:$L$205, MATCH("Misc ID", 'E4 TB Allocation Details'!$A$18:$L$18, 0),FALSE), 'E2 Allocators'!$B$15:$W$361, MATCH('O5 Details by Class &amp; Accounts'!AY$18, 'E2 Allocators'!$B$15:$W$15, 0),FALSE)*$E79), 0, VLOOKUP(VLOOKUP($A79, 'E4 TB Allocation Details'!$A$18:$L$205, MATCH("Misc ID", 'E4 TB Allocation Details'!$A$18:$L$18, 0),FALSE), 'E2 Allocators'!$B$15:$W$361, MATCH('O5 Details by Class &amp; Accounts'!AY$18, 'E2 Allocators'!$B$15:$W$15, 0),FALSE)*$E79)</f>
        <v>0</v>
      </c>
      <c r="AZ79" s="1412">
        <f ca="1">IF(ISERROR(VLOOKUP(VLOOKUP($A79, 'E4 TB Allocation Details'!$A$18:$L$205, MATCH("Misc ID", 'E4 TB Allocation Details'!$A$18:$L$18, 0),FALSE), 'E2 Allocators'!$B$15:$W$361, MATCH('O5 Details by Class &amp; Accounts'!AZ$18, 'E2 Allocators'!$B$15:$W$15, 0),FALSE)*$E79), 0, VLOOKUP(VLOOKUP($A79, 'E4 TB Allocation Details'!$A$18:$L$205, MATCH("Misc ID", 'E4 TB Allocation Details'!$A$18:$L$18, 0),FALSE), 'E2 Allocators'!$B$15:$W$361, MATCH('O5 Details by Class &amp; Accounts'!AZ$18, 'E2 Allocators'!$B$15:$W$15, 0),FALSE)*$E79)</f>
        <v>0</v>
      </c>
      <c r="BA79" s="1412">
        <f ca="1">IF(ISERROR(VLOOKUP(VLOOKUP($A79, 'E4 TB Allocation Details'!$A$18:$L$205, MATCH("Misc ID", 'E4 TB Allocation Details'!$A$18:$L$18, 0),FALSE), 'E2 Allocators'!$B$15:$W$361, MATCH('O5 Details by Class &amp; Accounts'!BA$18, 'E2 Allocators'!$B$15:$W$15, 0),FALSE)*$E79), 0, VLOOKUP(VLOOKUP($A79, 'E4 TB Allocation Details'!$A$18:$L$205, MATCH("Misc ID", 'E4 TB Allocation Details'!$A$18:$L$18, 0),FALSE), 'E2 Allocators'!$B$15:$W$361, MATCH('O5 Details by Class &amp; Accounts'!BA$18, 'E2 Allocators'!$B$15:$W$15, 0),FALSE)*$E79)</f>
        <v>0</v>
      </c>
      <c r="BB79" s="1412">
        <f ca="1">IF(ISERROR(VLOOKUP(VLOOKUP($A79, 'E4 TB Allocation Details'!$A$18:$L$205, MATCH("Misc ID", 'E4 TB Allocation Details'!$A$18:$L$18, 0),FALSE), 'E2 Allocators'!$B$15:$W$361, MATCH('O5 Details by Class &amp; Accounts'!BB$18, 'E2 Allocators'!$B$15:$W$15, 0),FALSE)*$E79), 0, VLOOKUP(VLOOKUP($A79, 'E4 TB Allocation Details'!$A$18:$L$205, MATCH("Misc ID", 'E4 TB Allocation Details'!$A$18:$L$18, 0),FALSE), 'E2 Allocators'!$B$15:$W$361, MATCH('O5 Details by Class &amp; Accounts'!BB$18, 'E2 Allocators'!$B$15:$W$15, 0),FALSE)*$E79)</f>
        <v>0</v>
      </c>
      <c r="BC79" s="1412">
        <f ca="1">IF(ISERROR(VLOOKUP(VLOOKUP($A79, 'E4 TB Allocation Details'!$A$18:$L$205, MATCH("Misc ID", 'E4 TB Allocation Details'!$A$18:$L$18, 0),FALSE), 'E2 Allocators'!$B$15:$W$361, MATCH('O5 Details by Class &amp; Accounts'!BC$18, 'E2 Allocators'!$B$15:$W$15, 0),FALSE)*$E79), 0, VLOOKUP(VLOOKUP($A79, 'E4 TB Allocation Details'!$A$18:$L$205, MATCH("Misc ID", 'E4 TB Allocation Details'!$A$18:$L$18, 0),FALSE), 'E2 Allocators'!$B$15:$W$361, MATCH('O5 Details by Class &amp; Accounts'!BC$18, 'E2 Allocators'!$B$15:$W$15, 0),FALSE)*$E79)</f>
        <v>0</v>
      </c>
      <c r="BD79" s="1412">
        <f ca="1">IF(ISERROR(VLOOKUP(VLOOKUP($A79, 'E4 TB Allocation Details'!$A$18:$L$205, MATCH("Misc ID", 'E4 TB Allocation Details'!$A$18:$L$18, 0),FALSE), 'E2 Allocators'!$B$15:$W$361, MATCH('O5 Details by Class &amp; Accounts'!BD$18, 'E2 Allocators'!$B$15:$W$15, 0),FALSE)*$E79), 0, VLOOKUP(VLOOKUP($A79, 'E4 TB Allocation Details'!$A$18:$L$205, MATCH("Misc ID", 'E4 TB Allocation Details'!$A$18:$L$18, 0),FALSE), 'E2 Allocators'!$B$15:$W$361, MATCH('O5 Details by Class &amp; Accounts'!BD$18, 'E2 Allocators'!$B$15:$W$15, 0),FALSE)*$E79)</f>
        <v>0</v>
      </c>
      <c r="BE79" s="1412">
        <f ca="1">IF(ISERROR(VLOOKUP(VLOOKUP($A79, 'E4 TB Allocation Details'!$A$18:$L$205, MATCH("Misc ID", 'E4 TB Allocation Details'!$A$18:$L$18, 0),FALSE), 'E2 Allocators'!$B$15:$W$361, MATCH('O5 Details by Class &amp; Accounts'!BE$18, 'E2 Allocators'!$B$15:$W$15, 0),FALSE)*$E79), 0, VLOOKUP(VLOOKUP($A79, 'E4 TB Allocation Details'!$A$18:$L$205, MATCH("Misc ID", 'E4 TB Allocation Details'!$A$18:$L$18, 0),FALSE), 'E2 Allocators'!$B$15:$W$361, MATCH('O5 Details by Class &amp; Accounts'!BE$18, 'E2 Allocators'!$B$15:$W$15, 0),FALSE)*$E79)</f>
        <v>0</v>
      </c>
      <c r="BF79" s="1412">
        <f ca="1">IF(ISERROR(VLOOKUP(VLOOKUP($A79, 'E4 TB Allocation Details'!$A$18:$L$205, MATCH("Misc ID", 'E4 TB Allocation Details'!$A$18:$L$18, 0),FALSE), 'E2 Allocators'!$B$15:$W$361, MATCH('O5 Details by Class &amp; Accounts'!BF$18, 'E2 Allocators'!$B$15:$W$15, 0),FALSE)*$E79), 0, VLOOKUP(VLOOKUP($A79, 'E4 TB Allocation Details'!$A$18:$L$205, MATCH("Misc ID", 'E4 TB Allocation Details'!$A$18:$L$18, 0),FALSE), 'E2 Allocators'!$B$15:$W$361, MATCH('O5 Details by Class &amp; Accounts'!BF$18, 'E2 Allocators'!$B$15:$W$15, 0),FALSE)*$E79)</f>
        <v>0</v>
      </c>
      <c r="BG79" s="1412">
        <f ca="1">IF(ISERROR(VLOOKUP(VLOOKUP($A79, 'E4 TB Allocation Details'!$A$18:$L$205, MATCH("Misc ID", 'E4 TB Allocation Details'!$A$18:$L$18, 0),FALSE), 'E2 Allocators'!$B$15:$W$361, MATCH('O5 Details by Class &amp; Accounts'!BG$18, 'E2 Allocators'!$B$15:$W$15, 0),FALSE)*$E79), 0, VLOOKUP(VLOOKUP($A79, 'E4 TB Allocation Details'!$A$18:$L$205, MATCH("Misc ID", 'E4 TB Allocation Details'!$A$18:$L$18, 0),FALSE), 'E2 Allocators'!$B$15:$W$361, MATCH('O5 Details by Class &amp; Accounts'!BG$18, 'E2 Allocators'!$B$15:$W$15, 0),FALSE)*$E79)</f>
        <v>0</v>
      </c>
      <c r="BH79" s="1412">
        <f ca="1">IF(ISERROR(VLOOKUP(VLOOKUP($A79, 'E4 TB Allocation Details'!$A$18:$L$205, MATCH("Misc ID", 'E4 TB Allocation Details'!$A$18:$L$18, 0),FALSE), 'E2 Allocators'!$B$15:$W$361, MATCH('O5 Details by Class &amp; Accounts'!BH$18, 'E2 Allocators'!$B$15:$W$15, 0),FALSE)*$E79), 0, VLOOKUP(VLOOKUP($A79, 'E4 TB Allocation Details'!$A$18:$L$205, MATCH("Misc ID", 'E4 TB Allocation Details'!$A$18:$L$18, 0),FALSE), 'E2 Allocators'!$B$15:$W$361, MATCH('O5 Details by Class &amp; Accounts'!BH$18, 'E2 Allocators'!$B$15:$W$15, 0),FALSE)*$E79)</f>
        <v>0</v>
      </c>
      <c r="BI79" s="1412">
        <f ca="1">IF(ISERROR(VLOOKUP(VLOOKUP($A79, 'E4 TB Allocation Details'!$A$18:$L$205, MATCH("Misc ID", 'E4 TB Allocation Details'!$A$18:$L$18, 0),FALSE), 'E2 Allocators'!$B$15:$W$361, MATCH('O5 Details by Class &amp; Accounts'!BI$18, 'E2 Allocators'!$B$15:$W$15, 0),FALSE)*$E79), 0, VLOOKUP(VLOOKUP($A79, 'E4 TB Allocation Details'!$A$18:$L$205, MATCH("Misc ID", 'E4 TB Allocation Details'!$A$18:$L$18, 0),FALSE), 'E2 Allocators'!$B$15:$W$361, MATCH('O5 Details by Class &amp; Accounts'!BI$18, 'E2 Allocators'!$B$15:$W$15, 0),FALSE)*$E79)</f>
        <v>0</v>
      </c>
      <c r="BJ79" s="1412">
        <f ca="1">IF(ISERROR(VLOOKUP(VLOOKUP($A79, 'E4 TB Allocation Details'!$A$18:$L$205, MATCH("Misc ID", 'E4 TB Allocation Details'!$A$18:$L$18, 0),FALSE), 'E2 Allocators'!$B$15:$W$361, MATCH('O5 Details by Class &amp; Accounts'!BJ$18, 'E2 Allocators'!$B$15:$W$15, 0),FALSE)*$E79), 0, VLOOKUP(VLOOKUP($A79, 'E4 TB Allocation Details'!$A$18:$L$205, MATCH("Misc ID", 'E4 TB Allocation Details'!$A$18:$L$18, 0),FALSE), 'E2 Allocators'!$B$15:$W$361, MATCH('O5 Details by Class &amp; Accounts'!BJ$18, 'E2 Allocators'!$B$15:$W$15, 0),FALSE)*$E79)</f>
        <v>0</v>
      </c>
      <c r="BK79" s="1412">
        <f ca="1">IF(ISERROR(VLOOKUP(VLOOKUP($A79, 'E4 TB Allocation Details'!$A$18:$L$205, MATCH("Misc ID", 'E4 TB Allocation Details'!$A$18:$L$18, 0),FALSE), 'E2 Allocators'!$B$15:$W$361, MATCH('O5 Details by Class &amp; Accounts'!BK$18, 'E2 Allocators'!$B$15:$W$15, 0),FALSE)*$E79), 0, VLOOKUP(VLOOKUP($A79, 'E4 TB Allocation Details'!$A$18:$L$205, MATCH("Misc ID", 'E4 TB Allocation Details'!$A$18:$L$18, 0),FALSE), 'E2 Allocators'!$B$15:$W$361, MATCH('O5 Details by Class &amp; Accounts'!BK$18, 'E2 Allocators'!$B$15:$W$15, 0),FALSE)*$E79)</f>
        <v>0</v>
      </c>
      <c r="BL79" s="1412">
        <f ca="1">IF(ISERROR(VLOOKUP(VLOOKUP($A79, 'E4 TB Allocation Details'!$A$18:$L$205, MATCH("Misc ID", 'E4 TB Allocation Details'!$A$18:$L$18, 0),FALSE), 'E2 Allocators'!$B$15:$W$361, MATCH('O5 Details by Class &amp; Accounts'!BL$18, 'E2 Allocators'!$B$15:$W$15, 0),FALSE)*$E79), 0, VLOOKUP(VLOOKUP($A79, 'E4 TB Allocation Details'!$A$18:$L$205, MATCH("Misc ID", 'E4 TB Allocation Details'!$A$18:$L$18, 0),FALSE), 'E2 Allocators'!$B$15:$W$361, MATCH('O5 Details by Class &amp; Accounts'!BL$18, 'E2 Allocators'!$B$15:$W$15, 0),FALSE)*$E79)</f>
        <v>0</v>
      </c>
      <c r="BM79" s="1412">
        <f ca="1">IF(ISERROR(VLOOKUP(VLOOKUP($A79, 'E4 TB Allocation Details'!$A$18:$L$205, MATCH("Misc ID", 'E4 TB Allocation Details'!$A$18:$L$18, 0),FALSE), 'E2 Allocators'!$B$15:$W$361, MATCH('O5 Details by Class &amp; Accounts'!BM$18, 'E2 Allocators'!$B$15:$W$15, 0),FALSE)*$E79), 0, VLOOKUP(VLOOKUP($A79, 'E4 TB Allocation Details'!$A$18:$L$205, MATCH("Misc ID", 'E4 TB Allocation Details'!$A$18:$L$18, 0),FALSE), 'E2 Allocators'!$B$15:$W$361, MATCH('O5 Details by Class &amp; Accounts'!BM$18, 'E2 Allocators'!$B$15:$W$15, 0),FALSE)*$E79)</f>
        <v>0</v>
      </c>
      <c r="BN79" s="1412">
        <f ca="1">IF(ISERROR(VLOOKUP(VLOOKUP($A79, 'E4 TB Allocation Details'!$A$18:$L$205, MATCH("Misc ID", 'E4 TB Allocation Details'!$A$18:$L$18, 0),FALSE), 'E2 Allocators'!$B$15:$W$361, MATCH('O5 Details by Class &amp; Accounts'!BN$18, 'E2 Allocators'!$B$15:$W$15, 0),FALSE)*$E79), 0, VLOOKUP(VLOOKUP($A79, 'E4 TB Allocation Details'!$A$18:$L$205, MATCH("Misc ID", 'E4 TB Allocation Details'!$A$18:$L$18, 0),FALSE), 'E2 Allocators'!$B$15:$W$361, MATCH('O5 Details by Class &amp; Accounts'!BN$18, 'E2 Allocators'!$B$15:$W$15, 0),FALSE)*$E79)</f>
        <v>0</v>
      </c>
      <c r="BO79" s="1412">
        <f ca="1">IF(ISERROR(VLOOKUP(VLOOKUP($A79, 'E4 TB Allocation Details'!$A$18:$L$205, MATCH("Misc ID", 'E4 TB Allocation Details'!$A$18:$L$18, 0),FALSE), 'E2 Allocators'!$B$15:$W$361, MATCH('O5 Details by Class &amp; Accounts'!BO$18, 'E2 Allocators'!$B$15:$W$15, 0),FALSE)*$E79), 0, VLOOKUP(VLOOKUP($A79, 'E4 TB Allocation Details'!$A$18:$L$205, MATCH("Misc ID", 'E4 TB Allocation Details'!$A$18:$L$18, 0),FALSE), 'E2 Allocators'!$B$15:$W$361, MATCH('O5 Details by Class &amp; Accounts'!BO$18, 'E2 Allocators'!$B$15:$W$15, 0),FALSE)*$E79)</f>
        <v>0</v>
      </c>
      <c r="BP79" s="1412">
        <f ca="1">IF(ISERROR(VLOOKUP(VLOOKUP($A79, 'E4 TB Allocation Details'!$A$18:$L$205, MATCH("Misc ID", 'E4 TB Allocation Details'!$A$18:$L$18, 0),FALSE), 'E2 Allocators'!$B$15:$W$361, MATCH('O5 Details by Class &amp; Accounts'!BP$18, 'E2 Allocators'!$B$15:$W$15, 0),FALSE)*$E79), 0, VLOOKUP(VLOOKUP($A79, 'E4 TB Allocation Details'!$A$18:$L$205, MATCH("Misc ID", 'E4 TB Allocation Details'!$A$18:$L$18, 0),FALSE), 'E2 Allocators'!$B$15:$W$361, MATCH('O5 Details by Class &amp; Accounts'!BP$18, 'E2 Allocators'!$B$15:$W$15, 0),FALSE)*$E79)</f>
        <v>0</v>
      </c>
      <c r="BQ79" s="1412">
        <f ca="1">IF(ISERROR(VLOOKUP(VLOOKUP($A79, 'E4 TB Allocation Details'!$A$18:$L$205, MATCH("Misc ID", 'E4 TB Allocation Details'!$A$18:$L$18, 0),FALSE), 'E2 Allocators'!$B$15:$W$361, MATCH('O5 Details by Class &amp; Accounts'!BQ$18, 'E2 Allocators'!$B$15:$W$15, 0),FALSE)*$E79), 0, VLOOKUP(VLOOKUP($A79, 'E4 TB Allocation Details'!$A$18:$L$205, MATCH("Misc ID", 'E4 TB Allocation Details'!$A$18:$L$18, 0),FALSE), 'E2 Allocators'!$B$15:$W$361, MATCH('O5 Details by Class &amp; Accounts'!BQ$18, 'E2 Allocators'!$B$15:$W$15, 0),FALSE)*$E79)</f>
        <v>0</v>
      </c>
      <c r="BR79" s="1412">
        <f ca="1">IF(ISERROR(VLOOKUP(VLOOKUP($A79, 'E4 TB Allocation Details'!$A$18:$L$205, MATCH("Misc ID", 'E4 TB Allocation Details'!$A$18:$L$18, 0),FALSE), 'E2 Allocators'!$B$15:$W$361, MATCH('O5 Details by Class &amp; Accounts'!BR$18, 'E2 Allocators'!$B$15:$W$15, 0),FALSE)*$E79), 0, VLOOKUP(VLOOKUP($A79, 'E4 TB Allocation Details'!$A$18:$L$205, MATCH("Misc ID", 'E4 TB Allocation Details'!$A$18:$L$18, 0),FALSE), 'E2 Allocators'!$B$15:$W$361, MATCH('O5 Details by Class &amp; Accounts'!BR$18, 'E2 Allocators'!$B$15:$W$15, 0),FALSE)*$E79)</f>
        <v>0</v>
      </c>
      <c r="BS79" s="1412">
        <f t="shared" si="11"/>
        <v>0</v>
      </c>
      <c r="BT79" s="1412">
        <f ca="1">IF(ISERROR(VLOOKUP(VLOOKUP($A79, 'E4 TB Allocation Details'!$A$18:$L$205, MATCH("A &amp; G ID", 'E4 TB Allocation Details'!$A$18:$L$18, 0),FALSE), 'E2 Allocators'!$B$15:$W$361, MATCH('O5 Details by Class &amp; Accounts'!BT$18, 'E2 Allocators'!$B$15:$W$15, 0),FALSE)*$E79), 0, VLOOKUP(VLOOKUP($A79, 'E4 TB Allocation Details'!$A$18:$L$205, MATCH("A &amp; G ID", 'E4 TB Allocation Details'!$A$18:$L$18, 0),FALSE), 'E2 Allocators'!$B$15:$W$361, MATCH('O5 Details by Class &amp; Accounts'!BT$18, 'E2 Allocators'!$B$15:$W$15, 0),FALSE)*$E79)</f>
        <v>0</v>
      </c>
      <c r="BU79" s="1412">
        <f ca="1">IF(ISERROR(VLOOKUP(VLOOKUP($A79, 'E4 TB Allocation Details'!$A$18:$L$205, MATCH("A &amp; G ID", 'E4 TB Allocation Details'!$A$18:$L$18, 0),FALSE), 'E2 Allocators'!$B$15:$W$361, MATCH('O5 Details by Class &amp; Accounts'!BU$18, 'E2 Allocators'!$B$15:$W$15, 0),FALSE)*$E79), 0, VLOOKUP(VLOOKUP($A79, 'E4 TB Allocation Details'!$A$18:$L$205, MATCH("A &amp; G ID", 'E4 TB Allocation Details'!$A$18:$L$18, 0),FALSE), 'E2 Allocators'!$B$15:$W$361, MATCH('O5 Details by Class &amp; Accounts'!BU$18, 'E2 Allocators'!$B$15:$W$15, 0),FALSE)*$E79)</f>
        <v>0</v>
      </c>
      <c r="BV79" s="1412">
        <f ca="1">IF(ISERROR(VLOOKUP(VLOOKUP($A79, 'E4 TB Allocation Details'!$A$18:$L$205, MATCH("A &amp; G ID", 'E4 TB Allocation Details'!$A$18:$L$18, 0),FALSE), 'E2 Allocators'!$B$15:$W$361, MATCH('O5 Details by Class &amp; Accounts'!BV$18, 'E2 Allocators'!$B$15:$W$15, 0),FALSE)*$E79), 0, VLOOKUP(VLOOKUP($A79, 'E4 TB Allocation Details'!$A$18:$L$205, MATCH("A &amp; G ID", 'E4 TB Allocation Details'!$A$18:$L$18, 0),FALSE), 'E2 Allocators'!$B$15:$W$361, MATCH('O5 Details by Class &amp; Accounts'!BV$18, 'E2 Allocators'!$B$15:$W$15, 0),FALSE)*$E79)</f>
        <v>0</v>
      </c>
      <c r="BW79" s="1412">
        <f ca="1">IF(ISERROR(VLOOKUP(VLOOKUP($A79, 'E4 TB Allocation Details'!$A$18:$L$205, MATCH("A &amp; G ID", 'E4 TB Allocation Details'!$A$18:$L$18, 0),FALSE), 'E2 Allocators'!$B$15:$W$361, MATCH('O5 Details by Class &amp; Accounts'!BW$18, 'E2 Allocators'!$B$15:$W$15, 0),FALSE)*$E79), 0, VLOOKUP(VLOOKUP($A79, 'E4 TB Allocation Details'!$A$18:$L$205, MATCH("A &amp; G ID", 'E4 TB Allocation Details'!$A$18:$L$18, 0),FALSE), 'E2 Allocators'!$B$15:$W$361, MATCH('O5 Details by Class &amp; Accounts'!BW$18, 'E2 Allocators'!$B$15:$W$15, 0),FALSE)*$E79)</f>
        <v>0</v>
      </c>
      <c r="BX79" s="1412">
        <f ca="1">IF(ISERROR(VLOOKUP(VLOOKUP($A79, 'E4 TB Allocation Details'!$A$18:$L$205, MATCH("A &amp; G ID", 'E4 TB Allocation Details'!$A$18:$L$18, 0),FALSE), 'E2 Allocators'!$B$15:$W$361, MATCH('O5 Details by Class &amp; Accounts'!BX$18, 'E2 Allocators'!$B$15:$W$15, 0),FALSE)*$E79), 0, VLOOKUP(VLOOKUP($A79, 'E4 TB Allocation Details'!$A$18:$L$205, MATCH("A &amp; G ID", 'E4 TB Allocation Details'!$A$18:$L$18, 0),FALSE), 'E2 Allocators'!$B$15:$W$361, MATCH('O5 Details by Class &amp; Accounts'!BX$18, 'E2 Allocators'!$B$15:$W$15, 0),FALSE)*$E79)</f>
        <v>0</v>
      </c>
      <c r="BY79" s="1412">
        <f ca="1">IF(ISERROR(VLOOKUP(VLOOKUP($A79, 'E4 TB Allocation Details'!$A$18:$L$205, MATCH("A &amp; G ID", 'E4 TB Allocation Details'!$A$18:$L$18, 0),FALSE), 'E2 Allocators'!$B$15:$W$361, MATCH('O5 Details by Class &amp; Accounts'!BY$18, 'E2 Allocators'!$B$15:$W$15, 0),FALSE)*$E79), 0, VLOOKUP(VLOOKUP($A79, 'E4 TB Allocation Details'!$A$18:$L$205, MATCH("A &amp; G ID", 'E4 TB Allocation Details'!$A$18:$L$18, 0),FALSE), 'E2 Allocators'!$B$15:$W$361, MATCH('O5 Details by Class &amp; Accounts'!BY$18, 'E2 Allocators'!$B$15:$W$15, 0),FALSE)*$E79)</f>
        <v>0</v>
      </c>
      <c r="BZ79" s="1412">
        <f ca="1">IF(ISERROR(VLOOKUP(VLOOKUP($A79, 'E4 TB Allocation Details'!$A$18:$L$205, MATCH("A &amp; G ID", 'E4 TB Allocation Details'!$A$18:$L$18, 0),FALSE), 'E2 Allocators'!$B$15:$W$361, MATCH('O5 Details by Class &amp; Accounts'!BZ$18, 'E2 Allocators'!$B$15:$W$15, 0),FALSE)*$E79), 0, VLOOKUP(VLOOKUP($A79, 'E4 TB Allocation Details'!$A$18:$L$205, MATCH("A &amp; G ID", 'E4 TB Allocation Details'!$A$18:$L$18, 0),FALSE), 'E2 Allocators'!$B$15:$W$361, MATCH('O5 Details by Class &amp; Accounts'!BZ$18, 'E2 Allocators'!$B$15:$W$15, 0),FALSE)*$E79)</f>
        <v>0</v>
      </c>
      <c r="CA79" s="1412">
        <f ca="1">IF(ISERROR(VLOOKUP(VLOOKUP($A79, 'E4 TB Allocation Details'!$A$18:$L$205, MATCH("A &amp; G ID", 'E4 TB Allocation Details'!$A$18:$L$18, 0),FALSE), 'E2 Allocators'!$B$15:$W$361, MATCH('O5 Details by Class &amp; Accounts'!CA$18, 'E2 Allocators'!$B$15:$W$15, 0),FALSE)*$E79), 0, VLOOKUP(VLOOKUP($A79, 'E4 TB Allocation Details'!$A$18:$L$205, MATCH("A &amp; G ID", 'E4 TB Allocation Details'!$A$18:$L$18, 0),FALSE), 'E2 Allocators'!$B$15:$W$361, MATCH('O5 Details by Class &amp; Accounts'!CA$18, 'E2 Allocators'!$B$15:$W$15, 0),FALSE)*$E79)</f>
        <v>0</v>
      </c>
      <c r="CB79" s="1412">
        <f ca="1">IF(ISERROR(VLOOKUP(VLOOKUP($A79, 'E4 TB Allocation Details'!$A$18:$L$205, MATCH("A &amp; G ID", 'E4 TB Allocation Details'!$A$18:$L$18, 0),FALSE), 'E2 Allocators'!$B$15:$W$361, MATCH('O5 Details by Class &amp; Accounts'!CB$18, 'E2 Allocators'!$B$15:$W$15, 0),FALSE)*$E79), 0, VLOOKUP(VLOOKUP($A79, 'E4 TB Allocation Details'!$A$18:$L$205, MATCH("A &amp; G ID", 'E4 TB Allocation Details'!$A$18:$L$18, 0),FALSE), 'E2 Allocators'!$B$15:$W$361, MATCH('O5 Details by Class &amp; Accounts'!CB$18, 'E2 Allocators'!$B$15:$W$15, 0),FALSE)*$E79)</f>
        <v>0</v>
      </c>
      <c r="CC79" s="1412">
        <f ca="1">IF(ISERROR(VLOOKUP(VLOOKUP($A79, 'E4 TB Allocation Details'!$A$18:$L$205, MATCH("A &amp; G ID", 'E4 TB Allocation Details'!$A$18:$L$18, 0),FALSE), 'E2 Allocators'!$B$15:$W$361, MATCH('O5 Details by Class &amp; Accounts'!CC$18, 'E2 Allocators'!$B$15:$W$15, 0),FALSE)*$E79), 0, VLOOKUP(VLOOKUP($A79, 'E4 TB Allocation Details'!$A$18:$L$205, MATCH("A &amp; G ID", 'E4 TB Allocation Details'!$A$18:$L$18, 0),FALSE), 'E2 Allocators'!$B$15:$W$361, MATCH('O5 Details by Class &amp; Accounts'!CC$18, 'E2 Allocators'!$B$15:$W$15, 0),FALSE)*$E79)</f>
        <v>0</v>
      </c>
      <c r="CD79" s="1412">
        <f ca="1">IF(ISERROR(VLOOKUP(VLOOKUP($A79, 'E4 TB Allocation Details'!$A$18:$L$205, MATCH("A &amp; G ID", 'E4 TB Allocation Details'!$A$18:$L$18, 0),FALSE), 'E2 Allocators'!$B$15:$W$361, MATCH('O5 Details by Class &amp; Accounts'!CD$18, 'E2 Allocators'!$B$15:$W$15, 0),FALSE)*$E79), 0, VLOOKUP(VLOOKUP($A79, 'E4 TB Allocation Details'!$A$18:$L$205, MATCH("A &amp; G ID", 'E4 TB Allocation Details'!$A$18:$L$18, 0),FALSE), 'E2 Allocators'!$B$15:$W$361, MATCH('O5 Details by Class &amp; Accounts'!CD$18, 'E2 Allocators'!$B$15:$W$15, 0),FALSE)*$E79)</f>
        <v>0</v>
      </c>
      <c r="CE79" s="1412">
        <f ca="1">IF(ISERROR(VLOOKUP(VLOOKUP($A79, 'E4 TB Allocation Details'!$A$18:$L$205, MATCH("A &amp; G ID", 'E4 TB Allocation Details'!$A$18:$L$18, 0),FALSE), 'E2 Allocators'!$B$15:$W$361, MATCH('O5 Details by Class &amp; Accounts'!CE$18, 'E2 Allocators'!$B$15:$W$15, 0),FALSE)*$E79), 0, VLOOKUP(VLOOKUP($A79, 'E4 TB Allocation Details'!$A$18:$L$205, MATCH("A &amp; G ID", 'E4 TB Allocation Details'!$A$18:$L$18, 0),FALSE), 'E2 Allocators'!$B$15:$W$361, MATCH('O5 Details by Class &amp; Accounts'!CE$18, 'E2 Allocators'!$B$15:$W$15, 0),FALSE)*$E79)</f>
        <v>0</v>
      </c>
      <c r="CF79" s="1412">
        <f ca="1">IF(ISERROR(VLOOKUP(VLOOKUP($A79, 'E4 TB Allocation Details'!$A$18:$L$205, MATCH("A &amp; G ID", 'E4 TB Allocation Details'!$A$18:$L$18, 0),FALSE), 'E2 Allocators'!$B$15:$W$361, MATCH('O5 Details by Class &amp; Accounts'!CF$18, 'E2 Allocators'!$B$15:$W$15, 0),FALSE)*$E79), 0, VLOOKUP(VLOOKUP($A79, 'E4 TB Allocation Details'!$A$18:$L$205, MATCH("A &amp; G ID", 'E4 TB Allocation Details'!$A$18:$L$18, 0),FALSE), 'E2 Allocators'!$B$15:$W$361, MATCH('O5 Details by Class &amp; Accounts'!CF$18, 'E2 Allocators'!$B$15:$W$15, 0),FALSE)*$E79)</f>
        <v>0</v>
      </c>
      <c r="CG79" s="1412">
        <f ca="1">IF(ISERROR(VLOOKUP(VLOOKUP($A79, 'E4 TB Allocation Details'!$A$18:$L$205, MATCH("A &amp; G ID", 'E4 TB Allocation Details'!$A$18:$L$18, 0),FALSE), 'E2 Allocators'!$B$15:$W$361, MATCH('O5 Details by Class &amp; Accounts'!CG$18, 'E2 Allocators'!$B$15:$W$15, 0),FALSE)*$E79), 0, VLOOKUP(VLOOKUP($A79, 'E4 TB Allocation Details'!$A$18:$L$205, MATCH("A &amp; G ID", 'E4 TB Allocation Details'!$A$18:$L$18, 0),FALSE), 'E2 Allocators'!$B$15:$W$361, MATCH('O5 Details by Class &amp; Accounts'!CG$18, 'E2 Allocators'!$B$15:$W$15, 0),FALSE)*$E79)</f>
        <v>0</v>
      </c>
      <c r="CH79" s="1412">
        <f ca="1">IF(ISERROR(VLOOKUP(VLOOKUP($A79, 'E4 TB Allocation Details'!$A$18:$L$205, MATCH("A &amp; G ID", 'E4 TB Allocation Details'!$A$18:$L$18, 0),FALSE), 'E2 Allocators'!$B$15:$W$361, MATCH('O5 Details by Class &amp; Accounts'!CH$18, 'E2 Allocators'!$B$15:$W$15, 0),FALSE)*$E79), 0, VLOOKUP(VLOOKUP($A79, 'E4 TB Allocation Details'!$A$18:$L$205, MATCH("A &amp; G ID", 'E4 TB Allocation Details'!$A$18:$L$18, 0),FALSE), 'E2 Allocators'!$B$15:$W$361, MATCH('O5 Details by Class &amp; Accounts'!CH$18, 'E2 Allocators'!$B$15:$W$15, 0),FALSE)*$E79)</f>
        <v>0</v>
      </c>
      <c r="CI79" s="1412">
        <f ca="1">IF(ISERROR(VLOOKUP(VLOOKUP($A79, 'E4 TB Allocation Details'!$A$18:$L$205, MATCH("A &amp; G ID", 'E4 TB Allocation Details'!$A$18:$L$18, 0),FALSE), 'E2 Allocators'!$B$15:$W$361, MATCH('O5 Details by Class &amp; Accounts'!CI$18, 'E2 Allocators'!$B$15:$W$15, 0),FALSE)*$E79), 0, VLOOKUP(VLOOKUP($A79, 'E4 TB Allocation Details'!$A$18:$L$205, MATCH("A &amp; G ID", 'E4 TB Allocation Details'!$A$18:$L$18, 0),FALSE), 'E2 Allocators'!$B$15:$W$361, MATCH('O5 Details by Class &amp; Accounts'!CI$18, 'E2 Allocators'!$B$15:$W$15, 0),FALSE)*$E79)</f>
        <v>0</v>
      </c>
      <c r="CJ79" s="1412">
        <f ca="1">IF(ISERROR(VLOOKUP(VLOOKUP($A79, 'E4 TB Allocation Details'!$A$18:$L$205, MATCH("A &amp; G ID", 'E4 TB Allocation Details'!$A$18:$L$18, 0),FALSE), 'E2 Allocators'!$B$15:$W$361, MATCH('O5 Details by Class &amp; Accounts'!CJ$18, 'E2 Allocators'!$B$15:$W$15, 0),FALSE)*$E79), 0, VLOOKUP(VLOOKUP($A79, 'E4 TB Allocation Details'!$A$18:$L$205, MATCH("A &amp; G ID", 'E4 TB Allocation Details'!$A$18:$L$18, 0),FALSE), 'E2 Allocators'!$B$15:$W$361, MATCH('O5 Details by Class &amp; Accounts'!CJ$18, 'E2 Allocators'!$B$15:$W$15, 0),FALSE)*$E79)</f>
        <v>0</v>
      </c>
      <c r="CK79" s="1412">
        <f ca="1">IF(ISERROR(VLOOKUP(VLOOKUP($A79, 'E4 TB Allocation Details'!$A$18:$L$205, MATCH("A &amp; G ID", 'E4 TB Allocation Details'!$A$18:$L$18, 0),FALSE), 'E2 Allocators'!$B$15:$W$361, MATCH('O5 Details by Class &amp; Accounts'!CK$18, 'E2 Allocators'!$B$15:$W$15, 0),FALSE)*$E79), 0, VLOOKUP(VLOOKUP($A79, 'E4 TB Allocation Details'!$A$18:$L$205, MATCH("A &amp; G ID", 'E4 TB Allocation Details'!$A$18:$L$18, 0),FALSE), 'E2 Allocators'!$B$15:$W$361, MATCH('O5 Details by Class &amp; Accounts'!CK$18, 'E2 Allocators'!$B$15:$W$15, 0),FALSE)*$E79)</f>
        <v>0</v>
      </c>
      <c r="CL79" s="1412">
        <f ca="1">IF(ISERROR(VLOOKUP(VLOOKUP($A79, 'E4 TB Allocation Details'!$A$18:$L$205, MATCH("A &amp; G ID", 'E4 TB Allocation Details'!$A$18:$L$18, 0),FALSE), 'E2 Allocators'!$B$15:$W$361, MATCH('O5 Details by Class &amp; Accounts'!CL$18, 'E2 Allocators'!$B$15:$W$15, 0),FALSE)*$E79), 0, VLOOKUP(VLOOKUP($A79, 'E4 TB Allocation Details'!$A$18:$L$205, MATCH("A &amp; G ID", 'E4 TB Allocation Details'!$A$18:$L$18, 0),FALSE), 'E2 Allocators'!$B$15:$W$361, MATCH('O5 Details by Class &amp; Accounts'!CL$18, 'E2 Allocators'!$B$15:$W$15, 0),FALSE)*$E79)</f>
        <v>0</v>
      </c>
      <c r="CM79" s="1412">
        <f ca="1">IF(ISERROR(VLOOKUP(VLOOKUP($A79, 'E4 TB Allocation Details'!$A$18:$L$205, MATCH("A &amp; G ID", 'E4 TB Allocation Details'!$A$18:$L$18, 0),FALSE), 'E2 Allocators'!$B$15:$W$361, MATCH('O5 Details by Class &amp; Accounts'!CM$18, 'E2 Allocators'!$B$15:$W$15, 0),FALSE)*$E79), 0, VLOOKUP(VLOOKUP($A79, 'E4 TB Allocation Details'!$A$18:$L$205, MATCH("A &amp; G ID", 'E4 TB Allocation Details'!$A$18:$L$18, 0),FALSE), 'E2 Allocators'!$B$15:$W$361, MATCH('O5 Details by Class &amp; Accounts'!CM$18, 'E2 Allocators'!$B$15:$W$15, 0),FALSE)*$E79)</f>
        <v>0</v>
      </c>
      <c r="CN79" s="1412">
        <f t="shared" si="12"/>
        <v>0</v>
      </c>
      <c r="CO79" s="1792">
        <f t="shared" si="7"/>
        <v>0</v>
      </c>
      <c r="CQ79" s="2087" t="s">
        <v>343</v>
      </c>
    </row>
    <row r="80" spans="1:95" s="81" customFormat="1" ht="12.75">
      <c r="A80" s="1170">
        <v>2010</v>
      </c>
      <c r="B80" s="452" t="s">
        <v>640</v>
      </c>
      <c r="C80" s="1789">
        <f ca="1">IF(ISERROR(VLOOKUP($A80,'I3 TB Data'!$A$23:$H$458,MATCH('O5 Details by Class &amp; Accounts'!$C$18, 'I3 TB Data'!$A$23:$H$23,0),0)), 0, VLOOKUP($A80,'I3 TB Data'!$A$23:$H$458,MATCH('O5 Details by Class &amp; Accounts'!$C$18,'I3 TB Data'!$A$23:$H$23,0),0))</f>
        <v>0</v>
      </c>
      <c r="D80" s="1790">
        <f ca="1">'I4 BO ASSETS'!E80</f>
        <v>0</v>
      </c>
      <c r="E80" s="1789">
        <f t="shared" si="6"/>
        <v>0</v>
      </c>
      <c r="F80" s="1791">
        <f ca="1">IF(ISERROR(VLOOKUP($A80, 'E1 Categorization'!A33:E122, MATCH("Customer Component", 'E1 Categorization'!$A$33:$E$33,0), 0)), 0, IF(VLOOKUP($A80, 'E1 Categorization'!A33:E122, MATCH("Customer Component", 'E1 Categorization'!$A$33:$E$33,0), 0)=0, 'O5 Details by Class &amp; Accounts'!$E80, IF(AND(VLOOKUP($A80, 'E1 Categorization'!A33:E122, MATCH("Customer Component", 'E1 Categorization'!$A$33:$E$33,0), 0) &gt;0, VLOOKUP($A80, 'E1 Categorization'!A33:E122, MATCH("Customer Component", 'E1 Categorization'!$A$33:$E$33,0), 0)&lt;1), 'O5 Details by Class &amp; Accounts'!$E80*(1-VLOOKUP($A80, 'E1 Categorization'!A33:E122, MATCH("Customer Component", 'E1 Categorization'!$A$33:$E$33,0), 0)), 0)))</f>
        <v>0</v>
      </c>
      <c r="G80" s="1791">
        <f ca="1">IF(ISERROR(VLOOKUP($A80, 'E1 Categorization'!A33:E122, MATCH("Customer Component", 'E1 Categorization'!$A$33:$E$33,0), 0)),0, IF(VLOOKUP($A80, 'E1 Categorization'!A33:E122, MATCH("Customer Component", 'E1 Categorization'!$A$33:$E$33,0), 0)=0, 0, IF(AND(VLOOKUP($A80, 'E1 Categorization'!A33:E122, MATCH("Customer Component", 'E1 Categorization'!$A$33:$E$33,0), 0) &gt;0, VLOOKUP($A80, 'E1 Categorization'!A33:E122, MATCH("Customer Component", 'E1 Categorization'!$A$33:$E$33,0), 0)&lt;1), 'O5 Details by Class &amp; Accounts'!$E80*(VLOOKUP($A80, 'E1 Categorization'!A33:E122, MATCH("Customer Component", 'E1 Categorization'!$A$33:$E$33,0), 0)), 'O5 Details by Class &amp; Accounts'!$E80)))</f>
        <v>0</v>
      </c>
      <c r="H80" s="1412">
        <f t="shared" si="8"/>
        <v>0</v>
      </c>
      <c r="I80" s="1412">
        <f ca="1">IF(ISERROR(VLOOKUP(VLOOKUP($A80, 'E4 TB Allocation Details'!$A$18:$L$205, MATCH("Demand ID", 'E4 TB Allocation Details'!$A$18:$L$18, 0),FALSE), 'E2 Allocators'!$B$15:$W$361, MATCH('O5 Details by Class &amp; Accounts'!I$18, 'E2 Allocators'!$B$15:$W$15, 0),FALSE)*$F80), 0, VLOOKUP(VLOOKUP($A80, 'E4 TB Allocation Details'!$A$18:$L$205, MATCH("Demand ID", 'E4 TB Allocation Details'!$A$18:$L$18, 0),FALSE), 'E2 Allocators'!$B$15:$W$361, MATCH('O5 Details by Class &amp; Accounts'!I$18, 'E2 Allocators'!$B$15:$W$15, 0),FALSE)*$F80)</f>
        <v>0</v>
      </c>
      <c r="J80" s="1412">
        <f ca="1">IF(ISERROR(VLOOKUP(VLOOKUP($A80, 'E4 TB Allocation Details'!$A$18:$L$205, MATCH("Demand ID", 'E4 TB Allocation Details'!$A$18:$L$18, 0),FALSE), 'E2 Allocators'!$B$15:$W$361, MATCH('O5 Details by Class &amp; Accounts'!J$18, 'E2 Allocators'!$B$15:$W$15, 0),FALSE)*$F80), 0, VLOOKUP(VLOOKUP($A80, 'E4 TB Allocation Details'!$A$18:$L$205, MATCH("Demand ID", 'E4 TB Allocation Details'!$A$18:$L$18, 0),FALSE), 'E2 Allocators'!$B$15:$W$361, MATCH('O5 Details by Class &amp; Accounts'!J$18, 'E2 Allocators'!$B$15:$W$15, 0),FALSE)*$F80)</f>
        <v>0</v>
      </c>
      <c r="K80" s="1412">
        <f ca="1">IF(ISERROR(VLOOKUP(VLOOKUP($A80, 'E4 TB Allocation Details'!$A$18:$L$205, MATCH("Demand ID", 'E4 TB Allocation Details'!$A$18:$L$18, 0),FALSE), 'E2 Allocators'!$B$15:$W$361, MATCH('O5 Details by Class &amp; Accounts'!K$18, 'E2 Allocators'!$B$15:$W$15, 0),FALSE)*$F80), 0, VLOOKUP(VLOOKUP($A80, 'E4 TB Allocation Details'!$A$18:$L$205, MATCH("Demand ID", 'E4 TB Allocation Details'!$A$18:$L$18, 0),FALSE), 'E2 Allocators'!$B$15:$W$361, MATCH('O5 Details by Class &amp; Accounts'!K$18, 'E2 Allocators'!$B$15:$W$15, 0),FALSE)*$F80)</f>
        <v>0</v>
      </c>
      <c r="L80" s="1412">
        <f ca="1">IF(ISERROR(VLOOKUP(VLOOKUP($A80, 'E4 TB Allocation Details'!$A$18:$L$205, MATCH("Demand ID", 'E4 TB Allocation Details'!$A$18:$L$18, 0),FALSE), 'E2 Allocators'!$B$15:$W$361, MATCH('O5 Details by Class &amp; Accounts'!L$18, 'E2 Allocators'!$B$15:$W$15, 0),FALSE)*$F80), 0, VLOOKUP(VLOOKUP($A80, 'E4 TB Allocation Details'!$A$18:$L$205, MATCH("Demand ID", 'E4 TB Allocation Details'!$A$18:$L$18, 0),FALSE), 'E2 Allocators'!$B$15:$W$361, MATCH('O5 Details by Class &amp; Accounts'!L$18, 'E2 Allocators'!$B$15:$W$15, 0),FALSE)*$F80)</f>
        <v>0</v>
      </c>
      <c r="M80" s="1412">
        <f ca="1">IF(ISERROR(VLOOKUP(VLOOKUP($A80, 'E4 TB Allocation Details'!$A$18:$L$205, MATCH("Demand ID", 'E4 TB Allocation Details'!$A$18:$L$18, 0),FALSE), 'E2 Allocators'!$B$15:$W$361, MATCH('O5 Details by Class &amp; Accounts'!M$18, 'E2 Allocators'!$B$15:$W$15, 0),FALSE)*$F80), 0, VLOOKUP(VLOOKUP($A80, 'E4 TB Allocation Details'!$A$18:$L$205, MATCH("Demand ID", 'E4 TB Allocation Details'!$A$18:$L$18, 0),FALSE), 'E2 Allocators'!$B$15:$W$361, MATCH('O5 Details by Class &amp; Accounts'!M$18, 'E2 Allocators'!$B$15:$W$15, 0),FALSE)*$F80)</f>
        <v>0</v>
      </c>
      <c r="N80" s="1412">
        <f ca="1">IF(ISERROR(VLOOKUP(VLOOKUP($A80, 'E4 TB Allocation Details'!$A$18:$L$205, MATCH("Demand ID", 'E4 TB Allocation Details'!$A$18:$L$18, 0),FALSE), 'E2 Allocators'!$B$15:$W$361, MATCH('O5 Details by Class &amp; Accounts'!N$18, 'E2 Allocators'!$B$15:$W$15, 0),FALSE)*$F80), 0, VLOOKUP(VLOOKUP($A80, 'E4 TB Allocation Details'!$A$18:$L$205, MATCH("Demand ID", 'E4 TB Allocation Details'!$A$18:$L$18, 0),FALSE), 'E2 Allocators'!$B$15:$W$361, MATCH('O5 Details by Class &amp; Accounts'!N$18, 'E2 Allocators'!$B$15:$W$15, 0),FALSE)*$F80)</f>
        <v>0</v>
      </c>
      <c r="O80" s="1412">
        <f ca="1">IF(ISERROR(VLOOKUP(VLOOKUP($A80, 'E4 TB Allocation Details'!$A$18:$L$205, MATCH("Demand ID", 'E4 TB Allocation Details'!$A$18:$L$18, 0),FALSE), 'E2 Allocators'!$B$15:$W$361, MATCH('O5 Details by Class &amp; Accounts'!O$18, 'E2 Allocators'!$B$15:$W$15, 0),FALSE)*$F80), 0, VLOOKUP(VLOOKUP($A80, 'E4 TB Allocation Details'!$A$18:$L$205, MATCH("Demand ID", 'E4 TB Allocation Details'!$A$18:$L$18, 0),FALSE), 'E2 Allocators'!$B$15:$W$361, MATCH('O5 Details by Class &amp; Accounts'!O$18, 'E2 Allocators'!$B$15:$W$15, 0),FALSE)*$F80)</f>
        <v>0</v>
      </c>
      <c r="P80" s="1412">
        <f ca="1">IF(ISERROR(VLOOKUP(VLOOKUP($A80, 'E4 TB Allocation Details'!$A$18:$L$205, MATCH("Demand ID", 'E4 TB Allocation Details'!$A$18:$L$18, 0),FALSE), 'E2 Allocators'!$B$15:$W$361, MATCH('O5 Details by Class &amp; Accounts'!P$18, 'E2 Allocators'!$B$15:$W$15, 0),FALSE)*$F80), 0, VLOOKUP(VLOOKUP($A80, 'E4 TB Allocation Details'!$A$18:$L$205, MATCH("Demand ID", 'E4 TB Allocation Details'!$A$18:$L$18, 0),FALSE), 'E2 Allocators'!$B$15:$W$361, MATCH('O5 Details by Class &amp; Accounts'!P$18, 'E2 Allocators'!$B$15:$W$15, 0),FALSE)*$F80)</f>
        <v>0</v>
      </c>
      <c r="Q80" s="1412">
        <f ca="1">IF(ISERROR(VLOOKUP(VLOOKUP($A80, 'E4 TB Allocation Details'!$A$18:$L$205, MATCH("Demand ID", 'E4 TB Allocation Details'!$A$18:$L$18, 0),FALSE), 'E2 Allocators'!$B$15:$W$361, MATCH('O5 Details by Class &amp; Accounts'!Q$18, 'E2 Allocators'!$B$15:$W$15, 0),FALSE)*$F80), 0, VLOOKUP(VLOOKUP($A80, 'E4 TB Allocation Details'!$A$18:$L$205, MATCH("Demand ID", 'E4 TB Allocation Details'!$A$18:$L$18, 0),FALSE), 'E2 Allocators'!$B$15:$W$361, MATCH('O5 Details by Class &amp; Accounts'!Q$18, 'E2 Allocators'!$B$15:$W$15, 0),FALSE)*$F80)</f>
        <v>0</v>
      </c>
      <c r="R80" s="1412">
        <f ca="1">IF(ISERROR(VLOOKUP(VLOOKUP($A80, 'E4 TB Allocation Details'!$A$18:$L$205, MATCH("Demand ID", 'E4 TB Allocation Details'!$A$18:$L$18, 0),FALSE), 'E2 Allocators'!$B$15:$W$361, MATCH('O5 Details by Class &amp; Accounts'!R$18, 'E2 Allocators'!$B$15:$W$15, 0),FALSE)*$F80), 0, VLOOKUP(VLOOKUP($A80, 'E4 TB Allocation Details'!$A$18:$L$205, MATCH("Demand ID", 'E4 TB Allocation Details'!$A$18:$L$18, 0),FALSE), 'E2 Allocators'!$B$15:$W$361, MATCH('O5 Details by Class &amp; Accounts'!R$18, 'E2 Allocators'!$B$15:$W$15, 0),FALSE)*$F80)</f>
        <v>0</v>
      </c>
      <c r="S80" s="1412">
        <f ca="1">IF(ISERROR(VLOOKUP(VLOOKUP($A80, 'E4 TB Allocation Details'!$A$18:$L$205, MATCH("Demand ID", 'E4 TB Allocation Details'!$A$18:$L$18, 0),FALSE), 'E2 Allocators'!$B$15:$W$361, MATCH('O5 Details by Class &amp; Accounts'!S$18, 'E2 Allocators'!$B$15:$W$15, 0),FALSE)*$F80), 0, VLOOKUP(VLOOKUP($A80, 'E4 TB Allocation Details'!$A$18:$L$205, MATCH("Demand ID", 'E4 TB Allocation Details'!$A$18:$L$18, 0),FALSE), 'E2 Allocators'!$B$15:$W$361, MATCH('O5 Details by Class &amp; Accounts'!S$18, 'E2 Allocators'!$B$15:$W$15, 0),FALSE)*$F80)</f>
        <v>0</v>
      </c>
      <c r="T80" s="1412">
        <f ca="1">IF(ISERROR(VLOOKUP(VLOOKUP($A80, 'E4 TB Allocation Details'!$A$18:$L$205, MATCH("Demand ID", 'E4 TB Allocation Details'!$A$18:$L$18, 0),FALSE), 'E2 Allocators'!$B$15:$W$361, MATCH('O5 Details by Class &amp; Accounts'!T$18, 'E2 Allocators'!$B$15:$W$15, 0),FALSE)*$F80), 0, VLOOKUP(VLOOKUP($A80, 'E4 TB Allocation Details'!$A$18:$L$205, MATCH("Demand ID", 'E4 TB Allocation Details'!$A$18:$L$18, 0),FALSE), 'E2 Allocators'!$B$15:$W$361, MATCH('O5 Details by Class &amp; Accounts'!T$18, 'E2 Allocators'!$B$15:$W$15, 0),FALSE)*$F80)</f>
        <v>0</v>
      </c>
      <c r="U80" s="1412">
        <f ca="1">IF(ISERROR(VLOOKUP(VLOOKUP($A80, 'E4 TB Allocation Details'!$A$18:$L$205, MATCH("Demand ID", 'E4 TB Allocation Details'!$A$18:$L$18, 0),FALSE), 'E2 Allocators'!$B$15:$W$361, MATCH('O5 Details by Class &amp; Accounts'!U$18, 'E2 Allocators'!$B$15:$W$15, 0),FALSE)*$F80), 0, VLOOKUP(VLOOKUP($A80, 'E4 TB Allocation Details'!$A$18:$L$205, MATCH("Demand ID", 'E4 TB Allocation Details'!$A$18:$L$18, 0),FALSE), 'E2 Allocators'!$B$15:$W$361, MATCH('O5 Details by Class &amp; Accounts'!U$18, 'E2 Allocators'!$B$15:$W$15, 0),FALSE)*$F80)</f>
        <v>0</v>
      </c>
      <c r="V80" s="1412">
        <f ca="1">IF(ISERROR(VLOOKUP(VLOOKUP($A80, 'E4 TB Allocation Details'!$A$18:$L$205, MATCH("Demand ID", 'E4 TB Allocation Details'!$A$18:$L$18, 0),FALSE), 'E2 Allocators'!$B$15:$W$361, MATCH('O5 Details by Class &amp; Accounts'!V$18, 'E2 Allocators'!$B$15:$W$15, 0),FALSE)*$F80), 0, VLOOKUP(VLOOKUP($A80, 'E4 TB Allocation Details'!$A$18:$L$205, MATCH("Demand ID", 'E4 TB Allocation Details'!$A$18:$L$18, 0),FALSE), 'E2 Allocators'!$B$15:$W$361, MATCH('O5 Details by Class &amp; Accounts'!V$18, 'E2 Allocators'!$B$15:$W$15, 0),FALSE)*$F80)</f>
        <v>0</v>
      </c>
      <c r="W80" s="1412">
        <f ca="1">IF(ISERROR(VLOOKUP(VLOOKUP($A80, 'E4 TB Allocation Details'!$A$18:$L$205, MATCH("Demand ID", 'E4 TB Allocation Details'!$A$18:$L$18, 0),FALSE), 'E2 Allocators'!$B$15:$W$361, MATCH('O5 Details by Class &amp; Accounts'!W$18, 'E2 Allocators'!$B$15:$W$15, 0),FALSE)*$F80), 0, VLOOKUP(VLOOKUP($A80, 'E4 TB Allocation Details'!$A$18:$L$205, MATCH("Demand ID", 'E4 TB Allocation Details'!$A$18:$L$18, 0),FALSE), 'E2 Allocators'!$B$15:$W$361, MATCH('O5 Details by Class &amp; Accounts'!W$18, 'E2 Allocators'!$B$15:$W$15, 0),FALSE)*$F80)</f>
        <v>0</v>
      </c>
      <c r="X80" s="1412">
        <f ca="1">IF(ISERROR(VLOOKUP(VLOOKUP($A80, 'E4 TB Allocation Details'!$A$18:$L$205, MATCH("Demand ID", 'E4 TB Allocation Details'!$A$18:$L$18, 0),FALSE), 'E2 Allocators'!$B$15:$W$361, MATCH('O5 Details by Class &amp; Accounts'!X$18, 'E2 Allocators'!$B$15:$W$15, 0),FALSE)*$F80), 0, VLOOKUP(VLOOKUP($A80, 'E4 TB Allocation Details'!$A$18:$L$205, MATCH("Demand ID", 'E4 TB Allocation Details'!$A$18:$L$18, 0),FALSE), 'E2 Allocators'!$B$15:$W$361, MATCH('O5 Details by Class &amp; Accounts'!X$18, 'E2 Allocators'!$B$15:$W$15, 0),FALSE)*$F80)</f>
        <v>0</v>
      </c>
      <c r="Y80" s="1412">
        <f ca="1">IF(ISERROR(VLOOKUP(VLOOKUP($A80, 'E4 TB Allocation Details'!$A$18:$L$205, MATCH("Demand ID", 'E4 TB Allocation Details'!$A$18:$L$18, 0),FALSE), 'E2 Allocators'!$B$15:$W$361, MATCH('O5 Details by Class &amp; Accounts'!Y$18, 'E2 Allocators'!$B$15:$W$15, 0),FALSE)*$F80), 0, VLOOKUP(VLOOKUP($A80, 'E4 TB Allocation Details'!$A$18:$L$205, MATCH("Demand ID", 'E4 TB Allocation Details'!$A$18:$L$18, 0),FALSE), 'E2 Allocators'!$B$15:$W$361, MATCH('O5 Details by Class &amp; Accounts'!Y$18, 'E2 Allocators'!$B$15:$W$15, 0),FALSE)*$F80)</f>
        <v>0</v>
      </c>
      <c r="Z80" s="1412">
        <f ca="1">IF(ISERROR(VLOOKUP(VLOOKUP($A80, 'E4 TB Allocation Details'!$A$18:$L$205, MATCH("Demand ID", 'E4 TB Allocation Details'!$A$18:$L$18, 0),FALSE), 'E2 Allocators'!$B$15:$W$361, MATCH('O5 Details by Class &amp; Accounts'!Z$18, 'E2 Allocators'!$B$15:$W$15, 0),FALSE)*$F80), 0, VLOOKUP(VLOOKUP($A80, 'E4 TB Allocation Details'!$A$18:$L$205, MATCH("Demand ID", 'E4 TB Allocation Details'!$A$18:$L$18, 0),FALSE), 'E2 Allocators'!$B$15:$W$361, MATCH('O5 Details by Class &amp; Accounts'!Z$18, 'E2 Allocators'!$B$15:$W$15, 0),FALSE)*$F80)</f>
        <v>0</v>
      </c>
      <c r="AA80" s="1412">
        <f ca="1">IF(ISERROR(VLOOKUP(VLOOKUP($A80, 'E4 TB Allocation Details'!$A$18:$L$205, MATCH("Demand ID", 'E4 TB Allocation Details'!$A$18:$L$18, 0),FALSE), 'E2 Allocators'!$B$15:$W$361, MATCH('O5 Details by Class &amp; Accounts'!AA$18, 'E2 Allocators'!$B$15:$W$15, 0),FALSE)*$F80), 0, VLOOKUP(VLOOKUP($A80, 'E4 TB Allocation Details'!$A$18:$L$205, MATCH("Demand ID", 'E4 TB Allocation Details'!$A$18:$L$18, 0),FALSE), 'E2 Allocators'!$B$15:$W$361, MATCH('O5 Details by Class &amp; Accounts'!AA$18, 'E2 Allocators'!$B$15:$W$15, 0),FALSE)*$F80)</f>
        <v>0</v>
      </c>
      <c r="AB80" s="1412">
        <f ca="1">IF(ISERROR(VLOOKUP(VLOOKUP($A80, 'E4 TB Allocation Details'!$A$18:$L$205, MATCH("Demand ID", 'E4 TB Allocation Details'!$A$18:$L$18, 0),FALSE), 'E2 Allocators'!$B$15:$W$361, MATCH('O5 Details by Class &amp; Accounts'!AB$18, 'E2 Allocators'!$B$15:$W$15, 0),FALSE)*$F80), 0, VLOOKUP(VLOOKUP($A80, 'E4 TB Allocation Details'!$A$18:$L$205, MATCH("Demand ID", 'E4 TB Allocation Details'!$A$18:$L$18, 0),FALSE), 'E2 Allocators'!$B$15:$W$361, MATCH('O5 Details by Class &amp; Accounts'!AB$18, 'E2 Allocators'!$B$15:$W$15, 0),FALSE)*$F80)</f>
        <v>0</v>
      </c>
      <c r="AC80" s="1412">
        <f t="shared" si="9"/>
        <v>0</v>
      </c>
      <c r="AD80" s="1412">
        <f ca="1">IF(ISERROR(VLOOKUP(VLOOKUP($A80, 'E4 TB Allocation Details'!$A$18:$L$205, MATCH("Customer ID", 'E4 TB Allocation Details'!$A$18:$L$18, 0),FALSE), 'E2 Allocators'!$B$15:$W$361, MATCH('O5 Details by Class &amp; Accounts'!AD$18, 'E2 Allocators'!$B$15:$W$15, 0),FALSE)*$G80), 0, VLOOKUP(VLOOKUP($A80, 'E4 TB Allocation Details'!$A$18:$L$205, MATCH("Customer ID", 'E4 TB Allocation Details'!$A$18:$L$18, 0),FALSE), 'E2 Allocators'!$B$15:$W$361, MATCH('O5 Details by Class &amp; Accounts'!AD$18, 'E2 Allocators'!$B$15:$W$15, 0),FALSE)*$G80)</f>
        <v>0</v>
      </c>
      <c r="AE80" s="1412">
        <f ca="1">IF(ISERROR(VLOOKUP(VLOOKUP($A80, 'E4 TB Allocation Details'!$A$18:$L$205, MATCH("Customer ID", 'E4 TB Allocation Details'!$A$18:$L$18, 0),FALSE), 'E2 Allocators'!$B$15:$W$361, MATCH('O5 Details by Class &amp; Accounts'!AE$18, 'E2 Allocators'!$B$15:$W$15, 0),FALSE)*$G80), 0, VLOOKUP(VLOOKUP($A80, 'E4 TB Allocation Details'!$A$18:$L$205, MATCH("Customer ID", 'E4 TB Allocation Details'!$A$18:$L$18, 0),FALSE), 'E2 Allocators'!$B$15:$W$361, MATCH('O5 Details by Class &amp; Accounts'!AE$18, 'E2 Allocators'!$B$15:$W$15, 0),FALSE)*$G80)</f>
        <v>0</v>
      </c>
      <c r="AF80" s="1412">
        <f ca="1">IF(ISERROR(VLOOKUP(VLOOKUP($A80, 'E4 TB Allocation Details'!$A$18:$L$205, MATCH("Customer ID", 'E4 TB Allocation Details'!$A$18:$L$18, 0),FALSE), 'E2 Allocators'!$B$15:$W$361, MATCH('O5 Details by Class &amp; Accounts'!AF$18, 'E2 Allocators'!$B$15:$W$15, 0),FALSE)*$G80), 0, VLOOKUP(VLOOKUP($A80, 'E4 TB Allocation Details'!$A$18:$L$205, MATCH("Customer ID", 'E4 TB Allocation Details'!$A$18:$L$18, 0),FALSE), 'E2 Allocators'!$B$15:$W$361, MATCH('O5 Details by Class &amp; Accounts'!AF$18, 'E2 Allocators'!$B$15:$W$15, 0),FALSE)*$G80)</f>
        <v>0</v>
      </c>
      <c r="AG80" s="1412">
        <f ca="1">IF(ISERROR(VLOOKUP(VLOOKUP($A80, 'E4 TB Allocation Details'!$A$18:$L$205, MATCH("Customer ID", 'E4 TB Allocation Details'!$A$18:$L$18, 0),FALSE), 'E2 Allocators'!$B$15:$W$361, MATCH('O5 Details by Class &amp; Accounts'!AG$18, 'E2 Allocators'!$B$15:$W$15, 0),FALSE)*$G80), 0, VLOOKUP(VLOOKUP($A80, 'E4 TB Allocation Details'!$A$18:$L$205, MATCH("Customer ID", 'E4 TB Allocation Details'!$A$18:$L$18, 0),FALSE), 'E2 Allocators'!$B$15:$W$361, MATCH('O5 Details by Class &amp; Accounts'!AG$18, 'E2 Allocators'!$B$15:$W$15, 0),FALSE)*$G80)</f>
        <v>0</v>
      </c>
      <c r="AH80" s="1412">
        <f ca="1">IF(ISERROR(VLOOKUP(VLOOKUP($A80, 'E4 TB Allocation Details'!$A$18:$L$205, MATCH("Customer ID", 'E4 TB Allocation Details'!$A$18:$L$18, 0),FALSE), 'E2 Allocators'!$B$15:$W$361, MATCH('O5 Details by Class &amp; Accounts'!AH$18, 'E2 Allocators'!$B$15:$W$15, 0),FALSE)*$G80), 0, VLOOKUP(VLOOKUP($A80, 'E4 TB Allocation Details'!$A$18:$L$205, MATCH("Customer ID", 'E4 TB Allocation Details'!$A$18:$L$18, 0),FALSE), 'E2 Allocators'!$B$15:$W$361, MATCH('O5 Details by Class &amp; Accounts'!AH$18, 'E2 Allocators'!$B$15:$W$15, 0),FALSE)*$G80)</f>
        <v>0</v>
      </c>
      <c r="AI80" s="1412">
        <f ca="1">IF(ISERROR(VLOOKUP(VLOOKUP($A80, 'E4 TB Allocation Details'!$A$18:$L$205, MATCH("Customer ID", 'E4 TB Allocation Details'!$A$18:$L$18, 0),FALSE), 'E2 Allocators'!$B$15:$W$361, MATCH('O5 Details by Class &amp; Accounts'!AI$18, 'E2 Allocators'!$B$15:$W$15, 0),FALSE)*$G80), 0, VLOOKUP(VLOOKUP($A80, 'E4 TB Allocation Details'!$A$18:$L$205, MATCH("Customer ID", 'E4 TB Allocation Details'!$A$18:$L$18, 0),FALSE), 'E2 Allocators'!$B$15:$W$361, MATCH('O5 Details by Class &amp; Accounts'!AI$18, 'E2 Allocators'!$B$15:$W$15, 0),FALSE)*$G80)</f>
        <v>0</v>
      </c>
      <c r="AJ80" s="1412">
        <f ca="1">IF(ISERROR(VLOOKUP(VLOOKUP($A80, 'E4 TB Allocation Details'!$A$18:$L$205, MATCH("Customer ID", 'E4 TB Allocation Details'!$A$18:$L$18, 0),FALSE), 'E2 Allocators'!$B$15:$W$361, MATCH('O5 Details by Class &amp; Accounts'!AJ$18, 'E2 Allocators'!$B$15:$W$15, 0),FALSE)*$G80), 0, VLOOKUP(VLOOKUP($A80, 'E4 TB Allocation Details'!$A$18:$L$205, MATCH("Customer ID", 'E4 TB Allocation Details'!$A$18:$L$18, 0),FALSE), 'E2 Allocators'!$B$15:$W$361, MATCH('O5 Details by Class &amp; Accounts'!AJ$18, 'E2 Allocators'!$B$15:$W$15, 0),FALSE)*$G80)</f>
        <v>0</v>
      </c>
      <c r="AK80" s="1412">
        <f ca="1">IF(ISERROR(VLOOKUP(VLOOKUP($A80, 'E4 TB Allocation Details'!$A$18:$L$205, MATCH("Customer ID", 'E4 TB Allocation Details'!$A$18:$L$18, 0),FALSE), 'E2 Allocators'!$B$15:$W$361, MATCH('O5 Details by Class &amp; Accounts'!AK$18, 'E2 Allocators'!$B$15:$W$15, 0),FALSE)*$G80), 0, VLOOKUP(VLOOKUP($A80, 'E4 TB Allocation Details'!$A$18:$L$205, MATCH("Customer ID", 'E4 TB Allocation Details'!$A$18:$L$18, 0),FALSE), 'E2 Allocators'!$B$15:$W$361, MATCH('O5 Details by Class &amp; Accounts'!AK$18, 'E2 Allocators'!$B$15:$W$15, 0),FALSE)*$G80)</f>
        <v>0</v>
      </c>
      <c r="AL80" s="1412">
        <f ca="1">IF(ISERROR(VLOOKUP(VLOOKUP($A80, 'E4 TB Allocation Details'!$A$18:$L$205, MATCH("Customer ID", 'E4 TB Allocation Details'!$A$18:$L$18, 0),FALSE), 'E2 Allocators'!$B$15:$W$361, MATCH('O5 Details by Class &amp; Accounts'!AL$18, 'E2 Allocators'!$B$15:$W$15, 0),FALSE)*$G80), 0, VLOOKUP(VLOOKUP($A80, 'E4 TB Allocation Details'!$A$18:$L$205, MATCH("Customer ID", 'E4 TB Allocation Details'!$A$18:$L$18, 0),FALSE), 'E2 Allocators'!$B$15:$W$361, MATCH('O5 Details by Class &amp; Accounts'!AL$18, 'E2 Allocators'!$B$15:$W$15, 0),FALSE)*$G80)</f>
        <v>0</v>
      </c>
      <c r="AM80" s="1412">
        <f ca="1">IF(ISERROR(VLOOKUP(VLOOKUP($A80, 'E4 TB Allocation Details'!$A$18:$L$205, MATCH("Customer ID", 'E4 TB Allocation Details'!$A$18:$L$18, 0),FALSE), 'E2 Allocators'!$B$15:$W$361, MATCH('O5 Details by Class &amp; Accounts'!AM$18, 'E2 Allocators'!$B$15:$W$15, 0),FALSE)*$G80), 0, VLOOKUP(VLOOKUP($A80, 'E4 TB Allocation Details'!$A$18:$L$205, MATCH("Customer ID", 'E4 TB Allocation Details'!$A$18:$L$18, 0),FALSE), 'E2 Allocators'!$B$15:$W$361, MATCH('O5 Details by Class &amp; Accounts'!AM$18, 'E2 Allocators'!$B$15:$W$15, 0),FALSE)*$G80)</f>
        <v>0</v>
      </c>
      <c r="AN80" s="1412">
        <f ca="1">IF(ISERROR(VLOOKUP(VLOOKUP($A80, 'E4 TB Allocation Details'!$A$18:$L$205, MATCH("Customer ID", 'E4 TB Allocation Details'!$A$18:$L$18, 0),FALSE), 'E2 Allocators'!$B$15:$W$361, MATCH('O5 Details by Class &amp; Accounts'!AN$18, 'E2 Allocators'!$B$15:$W$15, 0),FALSE)*$G80), 0, VLOOKUP(VLOOKUP($A80, 'E4 TB Allocation Details'!$A$18:$L$205, MATCH("Customer ID", 'E4 TB Allocation Details'!$A$18:$L$18, 0),FALSE), 'E2 Allocators'!$B$15:$W$361, MATCH('O5 Details by Class &amp; Accounts'!AN$18, 'E2 Allocators'!$B$15:$W$15, 0),FALSE)*$G80)</f>
        <v>0</v>
      </c>
      <c r="AO80" s="1412">
        <f ca="1">IF(ISERROR(VLOOKUP(VLOOKUP($A80, 'E4 TB Allocation Details'!$A$18:$L$205, MATCH("Customer ID", 'E4 TB Allocation Details'!$A$18:$L$18, 0),FALSE), 'E2 Allocators'!$B$15:$W$361, MATCH('O5 Details by Class &amp; Accounts'!AO$18, 'E2 Allocators'!$B$15:$W$15, 0),FALSE)*$G80), 0, VLOOKUP(VLOOKUP($A80, 'E4 TB Allocation Details'!$A$18:$L$205, MATCH("Customer ID", 'E4 TB Allocation Details'!$A$18:$L$18, 0),FALSE), 'E2 Allocators'!$B$15:$W$361, MATCH('O5 Details by Class &amp; Accounts'!AO$18, 'E2 Allocators'!$B$15:$W$15, 0),FALSE)*$G80)</f>
        <v>0</v>
      </c>
      <c r="AP80" s="1412">
        <f ca="1">IF(ISERROR(VLOOKUP(VLOOKUP($A80, 'E4 TB Allocation Details'!$A$18:$L$205, MATCH("Customer ID", 'E4 TB Allocation Details'!$A$18:$L$18, 0),FALSE), 'E2 Allocators'!$B$15:$W$361, MATCH('O5 Details by Class &amp; Accounts'!AP$18, 'E2 Allocators'!$B$15:$W$15, 0),FALSE)*$G80), 0, VLOOKUP(VLOOKUP($A80, 'E4 TB Allocation Details'!$A$18:$L$205, MATCH("Customer ID", 'E4 TB Allocation Details'!$A$18:$L$18, 0),FALSE), 'E2 Allocators'!$B$15:$W$361, MATCH('O5 Details by Class &amp; Accounts'!AP$18, 'E2 Allocators'!$B$15:$W$15, 0),FALSE)*$G80)</f>
        <v>0</v>
      </c>
      <c r="AQ80" s="1412">
        <f ca="1">IF(ISERROR(VLOOKUP(VLOOKUP($A80, 'E4 TB Allocation Details'!$A$18:$L$205, MATCH("Customer ID", 'E4 TB Allocation Details'!$A$18:$L$18, 0),FALSE), 'E2 Allocators'!$B$15:$W$361, MATCH('O5 Details by Class &amp; Accounts'!AQ$18, 'E2 Allocators'!$B$15:$W$15, 0),FALSE)*$G80), 0, VLOOKUP(VLOOKUP($A80, 'E4 TB Allocation Details'!$A$18:$L$205, MATCH("Customer ID", 'E4 TB Allocation Details'!$A$18:$L$18, 0),FALSE), 'E2 Allocators'!$B$15:$W$361, MATCH('O5 Details by Class &amp; Accounts'!AQ$18, 'E2 Allocators'!$B$15:$W$15, 0),FALSE)*$G80)</f>
        <v>0</v>
      </c>
      <c r="AR80" s="1412">
        <f ca="1">IF(ISERROR(VLOOKUP(VLOOKUP($A80, 'E4 TB Allocation Details'!$A$18:$L$205, MATCH("Customer ID", 'E4 TB Allocation Details'!$A$18:$L$18, 0),FALSE), 'E2 Allocators'!$B$15:$W$361, MATCH('O5 Details by Class &amp; Accounts'!AR$18, 'E2 Allocators'!$B$15:$W$15, 0),FALSE)*$G80), 0, VLOOKUP(VLOOKUP($A80, 'E4 TB Allocation Details'!$A$18:$L$205, MATCH("Customer ID", 'E4 TB Allocation Details'!$A$18:$L$18, 0),FALSE), 'E2 Allocators'!$B$15:$W$361, MATCH('O5 Details by Class &amp; Accounts'!AR$18, 'E2 Allocators'!$B$15:$W$15, 0),FALSE)*$G80)</f>
        <v>0</v>
      </c>
      <c r="AS80" s="1412">
        <f ca="1">IF(ISERROR(VLOOKUP(VLOOKUP($A80, 'E4 TB Allocation Details'!$A$18:$L$205, MATCH("Customer ID", 'E4 TB Allocation Details'!$A$18:$L$18, 0),FALSE), 'E2 Allocators'!$B$15:$W$361, MATCH('O5 Details by Class &amp; Accounts'!AS$18, 'E2 Allocators'!$B$15:$W$15, 0),FALSE)*$G80), 0, VLOOKUP(VLOOKUP($A80, 'E4 TB Allocation Details'!$A$18:$L$205, MATCH("Customer ID", 'E4 TB Allocation Details'!$A$18:$L$18, 0),FALSE), 'E2 Allocators'!$B$15:$W$361, MATCH('O5 Details by Class &amp; Accounts'!AS$18, 'E2 Allocators'!$B$15:$W$15, 0),FALSE)*$G80)</f>
        <v>0</v>
      </c>
      <c r="AT80" s="1412">
        <f ca="1">IF(ISERROR(VLOOKUP(VLOOKUP($A80, 'E4 TB Allocation Details'!$A$18:$L$205, MATCH("Customer ID", 'E4 TB Allocation Details'!$A$18:$L$18, 0),FALSE), 'E2 Allocators'!$B$15:$W$361, MATCH('O5 Details by Class &amp; Accounts'!AT$18, 'E2 Allocators'!$B$15:$W$15, 0),FALSE)*$G80), 0, VLOOKUP(VLOOKUP($A80, 'E4 TB Allocation Details'!$A$18:$L$205, MATCH("Customer ID", 'E4 TB Allocation Details'!$A$18:$L$18, 0),FALSE), 'E2 Allocators'!$B$15:$W$361, MATCH('O5 Details by Class &amp; Accounts'!AT$18, 'E2 Allocators'!$B$15:$W$15, 0),FALSE)*$G80)</f>
        <v>0</v>
      </c>
      <c r="AU80" s="1412">
        <f ca="1">IF(ISERROR(VLOOKUP(VLOOKUP($A80, 'E4 TB Allocation Details'!$A$18:$L$205, MATCH("Customer ID", 'E4 TB Allocation Details'!$A$18:$L$18, 0),FALSE), 'E2 Allocators'!$B$15:$W$361, MATCH('O5 Details by Class &amp; Accounts'!AU$18, 'E2 Allocators'!$B$15:$W$15, 0),FALSE)*$G80), 0, VLOOKUP(VLOOKUP($A80, 'E4 TB Allocation Details'!$A$18:$L$205, MATCH("Customer ID", 'E4 TB Allocation Details'!$A$18:$L$18, 0),FALSE), 'E2 Allocators'!$B$15:$W$361, MATCH('O5 Details by Class &amp; Accounts'!AU$18, 'E2 Allocators'!$B$15:$W$15, 0),FALSE)*$G80)</f>
        <v>0</v>
      </c>
      <c r="AV80" s="1412">
        <f ca="1">IF(ISERROR(VLOOKUP(VLOOKUP($A80, 'E4 TB Allocation Details'!$A$18:$L$205, MATCH("Customer ID", 'E4 TB Allocation Details'!$A$18:$L$18, 0),FALSE), 'E2 Allocators'!$B$15:$W$361, MATCH('O5 Details by Class &amp; Accounts'!AV$18, 'E2 Allocators'!$B$15:$W$15, 0),FALSE)*$G80), 0, VLOOKUP(VLOOKUP($A80, 'E4 TB Allocation Details'!$A$18:$L$205, MATCH("Customer ID", 'E4 TB Allocation Details'!$A$18:$L$18, 0),FALSE), 'E2 Allocators'!$B$15:$W$361, MATCH('O5 Details by Class &amp; Accounts'!AV$18, 'E2 Allocators'!$B$15:$W$15, 0),FALSE)*$G80)</f>
        <v>0</v>
      </c>
      <c r="AW80" s="1412">
        <f ca="1">IF(ISERROR(VLOOKUP(VLOOKUP($A80, 'E4 TB Allocation Details'!$A$18:$L$205, MATCH("Customer ID", 'E4 TB Allocation Details'!$A$18:$L$18, 0),FALSE), 'E2 Allocators'!$B$15:$W$361, MATCH('O5 Details by Class &amp; Accounts'!AW$18, 'E2 Allocators'!$B$15:$W$15, 0),FALSE)*$G80), 0, VLOOKUP(VLOOKUP($A80, 'E4 TB Allocation Details'!$A$18:$L$205, MATCH("Customer ID", 'E4 TB Allocation Details'!$A$18:$L$18, 0),FALSE), 'E2 Allocators'!$B$15:$W$361, MATCH('O5 Details by Class &amp; Accounts'!AW$18, 'E2 Allocators'!$B$15:$W$15, 0),FALSE)*$G80)</f>
        <v>0</v>
      </c>
      <c r="AX80" s="1412">
        <f t="shared" si="10"/>
        <v>0</v>
      </c>
      <c r="AY80" s="1412">
        <f ca="1">IF(ISERROR(VLOOKUP(VLOOKUP($A80, 'E4 TB Allocation Details'!$A$18:$L$205, MATCH("Misc ID", 'E4 TB Allocation Details'!$A$18:$L$18, 0),FALSE), 'E2 Allocators'!$B$15:$W$361, MATCH('O5 Details by Class &amp; Accounts'!AY$18, 'E2 Allocators'!$B$15:$W$15, 0),FALSE)*$E80), 0, VLOOKUP(VLOOKUP($A80, 'E4 TB Allocation Details'!$A$18:$L$205, MATCH("Misc ID", 'E4 TB Allocation Details'!$A$18:$L$18, 0),FALSE), 'E2 Allocators'!$B$15:$W$361, MATCH('O5 Details by Class &amp; Accounts'!AY$18, 'E2 Allocators'!$B$15:$W$15, 0),FALSE)*$E80)</f>
        <v>0</v>
      </c>
      <c r="AZ80" s="1412">
        <f ca="1">IF(ISERROR(VLOOKUP(VLOOKUP($A80, 'E4 TB Allocation Details'!$A$18:$L$205, MATCH("Misc ID", 'E4 TB Allocation Details'!$A$18:$L$18, 0),FALSE), 'E2 Allocators'!$B$15:$W$361, MATCH('O5 Details by Class &amp; Accounts'!AZ$18, 'E2 Allocators'!$B$15:$W$15, 0),FALSE)*$E80), 0, VLOOKUP(VLOOKUP($A80, 'E4 TB Allocation Details'!$A$18:$L$205, MATCH("Misc ID", 'E4 TB Allocation Details'!$A$18:$L$18, 0),FALSE), 'E2 Allocators'!$B$15:$W$361, MATCH('O5 Details by Class &amp; Accounts'!AZ$18, 'E2 Allocators'!$B$15:$W$15, 0),FALSE)*$E80)</f>
        <v>0</v>
      </c>
      <c r="BA80" s="1412">
        <f ca="1">IF(ISERROR(VLOOKUP(VLOOKUP($A80, 'E4 TB Allocation Details'!$A$18:$L$205, MATCH("Misc ID", 'E4 TB Allocation Details'!$A$18:$L$18, 0),FALSE), 'E2 Allocators'!$B$15:$W$361, MATCH('O5 Details by Class &amp; Accounts'!BA$18, 'E2 Allocators'!$B$15:$W$15, 0),FALSE)*$E80), 0, VLOOKUP(VLOOKUP($A80, 'E4 TB Allocation Details'!$A$18:$L$205, MATCH("Misc ID", 'E4 TB Allocation Details'!$A$18:$L$18, 0),FALSE), 'E2 Allocators'!$B$15:$W$361, MATCH('O5 Details by Class &amp; Accounts'!BA$18, 'E2 Allocators'!$B$15:$W$15, 0),FALSE)*$E80)</f>
        <v>0</v>
      </c>
      <c r="BB80" s="1412">
        <f ca="1">IF(ISERROR(VLOOKUP(VLOOKUP($A80, 'E4 TB Allocation Details'!$A$18:$L$205, MATCH("Misc ID", 'E4 TB Allocation Details'!$A$18:$L$18, 0),FALSE), 'E2 Allocators'!$B$15:$W$361, MATCH('O5 Details by Class &amp; Accounts'!BB$18, 'E2 Allocators'!$B$15:$W$15, 0),FALSE)*$E80), 0, VLOOKUP(VLOOKUP($A80, 'E4 TB Allocation Details'!$A$18:$L$205, MATCH("Misc ID", 'E4 TB Allocation Details'!$A$18:$L$18, 0),FALSE), 'E2 Allocators'!$B$15:$W$361, MATCH('O5 Details by Class &amp; Accounts'!BB$18, 'E2 Allocators'!$B$15:$W$15, 0),FALSE)*$E80)</f>
        <v>0</v>
      </c>
      <c r="BC80" s="1412">
        <f ca="1">IF(ISERROR(VLOOKUP(VLOOKUP($A80, 'E4 TB Allocation Details'!$A$18:$L$205, MATCH("Misc ID", 'E4 TB Allocation Details'!$A$18:$L$18, 0),FALSE), 'E2 Allocators'!$B$15:$W$361, MATCH('O5 Details by Class &amp; Accounts'!BC$18, 'E2 Allocators'!$B$15:$W$15, 0),FALSE)*$E80), 0, VLOOKUP(VLOOKUP($A80, 'E4 TB Allocation Details'!$A$18:$L$205, MATCH("Misc ID", 'E4 TB Allocation Details'!$A$18:$L$18, 0),FALSE), 'E2 Allocators'!$B$15:$W$361, MATCH('O5 Details by Class &amp; Accounts'!BC$18, 'E2 Allocators'!$B$15:$W$15, 0),FALSE)*$E80)</f>
        <v>0</v>
      </c>
      <c r="BD80" s="1412">
        <f ca="1">IF(ISERROR(VLOOKUP(VLOOKUP($A80, 'E4 TB Allocation Details'!$A$18:$L$205, MATCH("Misc ID", 'E4 TB Allocation Details'!$A$18:$L$18, 0),FALSE), 'E2 Allocators'!$B$15:$W$361, MATCH('O5 Details by Class &amp; Accounts'!BD$18, 'E2 Allocators'!$B$15:$W$15, 0),FALSE)*$E80), 0, VLOOKUP(VLOOKUP($A80, 'E4 TB Allocation Details'!$A$18:$L$205, MATCH("Misc ID", 'E4 TB Allocation Details'!$A$18:$L$18, 0),FALSE), 'E2 Allocators'!$B$15:$W$361, MATCH('O5 Details by Class &amp; Accounts'!BD$18, 'E2 Allocators'!$B$15:$W$15, 0),FALSE)*$E80)</f>
        <v>0</v>
      </c>
      <c r="BE80" s="1412">
        <f ca="1">IF(ISERROR(VLOOKUP(VLOOKUP($A80, 'E4 TB Allocation Details'!$A$18:$L$205, MATCH("Misc ID", 'E4 TB Allocation Details'!$A$18:$L$18, 0),FALSE), 'E2 Allocators'!$B$15:$W$361, MATCH('O5 Details by Class &amp; Accounts'!BE$18, 'E2 Allocators'!$B$15:$W$15, 0),FALSE)*$E80), 0, VLOOKUP(VLOOKUP($A80, 'E4 TB Allocation Details'!$A$18:$L$205, MATCH("Misc ID", 'E4 TB Allocation Details'!$A$18:$L$18, 0),FALSE), 'E2 Allocators'!$B$15:$W$361, MATCH('O5 Details by Class &amp; Accounts'!BE$18, 'E2 Allocators'!$B$15:$W$15, 0),FALSE)*$E80)</f>
        <v>0</v>
      </c>
      <c r="BF80" s="1412">
        <f ca="1">IF(ISERROR(VLOOKUP(VLOOKUP($A80, 'E4 TB Allocation Details'!$A$18:$L$205, MATCH("Misc ID", 'E4 TB Allocation Details'!$A$18:$L$18, 0),FALSE), 'E2 Allocators'!$B$15:$W$361, MATCH('O5 Details by Class &amp; Accounts'!BF$18, 'E2 Allocators'!$B$15:$W$15, 0),FALSE)*$E80), 0, VLOOKUP(VLOOKUP($A80, 'E4 TB Allocation Details'!$A$18:$L$205, MATCH("Misc ID", 'E4 TB Allocation Details'!$A$18:$L$18, 0),FALSE), 'E2 Allocators'!$B$15:$W$361, MATCH('O5 Details by Class &amp; Accounts'!BF$18, 'E2 Allocators'!$B$15:$W$15, 0),FALSE)*$E80)</f>
        <v>0</v>
      </c>
      <c r="BG80" s="1412">
        <f ca="1">IF(ISERROR(VLOOKUP(VLOOKUP($A80, 'E4 TB Allocation Details'!$A$18:$L$205, MATCH("Misc ID", 'E4 TB Allocation Details'!$A$18:$L$18, 0),FALSE), 'E2 Allocators'!$B$15:$W$361, MATCH('O5 Details by Class &amp; Accounts'!BG$18, 'E2 Allocators'!$B$15:$W$15, 0),FALSE)*$E80), 0, VLOOKUP(VLOOKUP($A80, 'E4 TB Allocation Details'!$A$18:$L$205, MATCH("Misc ID", 'E4 TB Allocation Details'!$A$18:$L$18, 0),FALSE), 'E2 Allocators'!$B$15:$W$361, MATCH('O5 Details by Class &amp; Accounts'!BG$18, 'E2 Allocators'!$B$15:$W$15, 0),FALSE)*$E80)</f>
        <v>0</v>
      </c>
      <c r="BH80" s="1412">
        <f ca="1">IF(ISERROR(VLOOKUP(VLOOKUP($A80, 'E4 TB Allocation Details'!$A$18:$L$205, MATCH("Misc ID", 'E4 TB Allocation Details'!$A$18:$L$18, 0),FALSE), 'E2 Allocators'!$B$15:$W$361, MATCH('O5 Details by Class &amp; Accounts'!BH$18, 'E2 Allocators'!$B$15:$W$15, 0),FALSE)*$E80), 0, VLOOKUP(VLOOKUP($A80, 'E4 TB Allocation Details'!$A$18:$L$205, MATCH("Misc ID", 'E4 TB Allocation Details'!$A$18:$L$18, 0),FALSE), 'E2 Allocators'!$B$15:$W$361, MATCH('O5 Details by Class &amp; Accounts'!BH$18, 'E2 Allocators'!$B$15:$W$15, 0),FALSE)*$E80)</f>
        <v>0</v>
      </c>
      <c r="BI80" s="1412">
        <f ca="1">IF(ISERROR(VLOOKUP(VLOOKUP($A80, 'E4 TB Allocation Details'!$A$18:$L$205, MATCH("Misc ID", 'E4 TB Allocation Details'!$A$18:$L$18, 0),FALSE), 'E2 Allocators'!$B$15:$W$361, MATCH('O5 Details by Class &amp; Accounts'!BI$18, 'E2 Allocators'!$B$15:$W$15, 0),FALSE)*$E80), 0, VLOOKUP(VLOOKUP($A80, 'E4 TB Allocation Details'!$A$18:$L$205, MATCH("Misc ID", 'E4 TB Allocation Details'!$A$18:$L$18, 0),FALSE), 'E2 Allocators'!$B$15:$W$361, MATCH('O5 Details by Class &amp; Accounts'!BI$18, 'E2 Allocators'!$B$15:$W$15, 0),FALSE)*$E80)</f>
        <v>0</v>
      </c>
      <c r="BJ80" s="1412">
        <f ca="1">IF(ISERROR(VLOOKUP(VLOOKUP($A80, 'E4 TB Allocation Details'!$A$18:$L$205, MATCH("Misc ID", 'E4 TB Allocation Details'!$A$18:$L$18, 0),FALSE), 'E2 Allocators'!$B$15:$W$361, MATCH('O5 Details by Class &amp; Accounts'!BJ$18, 'E2 Allocators'!$B$15:$W$15, 0),FALSE)*$E80), 0, VLOOKUP(VLOOKUP($A80, 'E4 TB Allocation Details'!$A$18:$L$205, MATCH("Misc ID", 'E4 TB Allocation Details'!$A$18:$L$18, 0),FALSE), 'E2 Allocators'!$B$15:$W$361, MATCH('O5 Details by Class &amp; Accounts'!BJ$18, 'E2 Allocators'!$B$15:$W$15, 0),FALSE)*$E80)</f>
        <v>0</v>
      </c>
      <c r="BK80" s="1412">
        <f ca="1">IF(ISERROR(VLOOKUP(VLOOKUP($A80, 'E4 TB Allocation Details'!$A$18:$L$205, MATCH("Misc ID", 'E4 TB Allocation Details'!$A$18:$L$18, 0),FALSE), 'E2 Allocators'!$B$15:$W$361, MATCH('O5 Details by Class &amp; Accounts'!BK$18, 'E2 Allocators'!$B$15:$W$15, 0),FALSE)*$E80), 0, VLOOKUP(VLOOKUP($A80, 'E4 TB Allocation Details'!$A$18:$L$205, MATCH("Misc ID", 'E4 TB Allocation Details'!$A$18:$L$18, 0),FALSE), 'E2 Allocators'!$B$15:$W$361, MATCH('O5 Details by Class &amp; Accounts'!BK$18, 'E2 Allocators'!$B$15:$W$15, 0),FALSE)*$E80)</f>
        <v>0</v>
      </c>
      <c r="BL80" s="1412">
        <f ca="1">IF(ISERROR(VLOOKUP(VLOOKUP($A80, 'E4 TB Allocation Details'!$A$18:$L$205, MATCH("Misc ID", 'E4 TB Allocation Details'!$A$18:$L$18, 0),FALSE), 'E2 Allocators'!$B$15:$W$361, MATCH('O5 Details by Class &amp; Accounts'!BL$18, 'E2 Allocators'!$B$15:$W$15, 0),FALSE)*$E80), 0, VLOOKUP(VLOOKUP($A80, 'E4 TB Allocation Details'!$A$18:$L$205, MATCH("Misc ID", 'E4 TB Allocation Details'!$A$18:$L$18, 0),FALSE), 'E2 Allocators'!$B$15:$W$361, MATCH('O5 Details by Class &amp; Accounts'!BL$18, 'E2 Allocators'!$B$15:$W$15, 0),FALSE)*$E80)</f>
        <v>0</v>
      </c>
      <c r="BM80" s="1412">
        <f ca="1">IF(ISERROR(VLOOKUP(VLOOKUP($A80, 'E4 TB Allocation Details'!$A$18:$L$205, MATCH("Misc ID", 'E4 TB Allocation Details'!$A$18:$L$18, 0),FALSE), 'E2 Allocators'!$B$15:$W$361, MATCH('O5 Details by Class &amp; Accounts'!BM$18, 'E2 Allocators'!$B$15:$W$15, 0),FALSE)*$E80), 0, VLOOKUP(VLOOKUP($A80, 'E4 TB Allocation Details'!$A$18:$L$205, MATCH("Misc ID", 'E4 TB Allocation Details'!$A$18:$L$18, 0),FALSE), 'E2 Allocators'!$B$15:$W$361, MATCH('O5 Details by Class &amp; Accounts'!BM$18, 'E2 Allocators'!$B$15:$W$15, 0),FALSE)*$E80)</f>
        <v>0</v>
      </c>
      <c r="BN80" s="1412">
        <f ca="1">IF(ISERROR(VLOOKUP(VLOOKUP($A80, 'E4 TB Allocation Details'!$A$18:$L$205, MATCH("Misc ID", 'E4 TB Allocation Details'!$A$18:$L$18, 0),FALSE), 'E2 Allocators'!$B$15:$W$361, MATCH('O5 Details by Class &amp; Accounts'!BN$18, 'E2 Allocators'!$B$15:$W$15, 0),FALSE)*$E80), 0, VLOOKUP(VLOOKUP($A80, 'E4 TB Allocation Details'!$A$18:$L$205, MATCH("Misc ID", 'E4 TB Allocation Details'!$A$18:$L$18, 0),FALSE), 'E2 Allocators'!$B$15:$W$361, MATCH('O5 Details by Class &amp; Accounts'!BN$18, 'E2 Allocators'!$B$15:$W$15, 0),FALSE)*$E80)</f>
        <v>0</v>
      </c>
      <c r="BO80" s="1412">
        <f ca="1">IF(ISERROR(VLOOKUP(VLOOKUP($A80, 'E4 TB Allocation Details'!$A$18:$L$205, MATCH("Misc ID", 'E4 TB Allocation Details'!$A$18:$L$18, 0),FALSE), 'E2 Allocators'!$B$15:$W$361, MATCH('O5 Details by Class &amp; Accounts'!BO$18, 'E2 Allocators'!$B$15:$W$15, 0),FALSE)*$E80), 0, VLOOKUP(VLOOKUP($A80, 'E4 TB Allocation Details'!$A$18:$L$205, MATCH("Misc ID", 'E4 TB Allocation Details'!$A$18:$L$18, 0),FALSE), 'E2 Allocators'!$B$15:$W$361, MATCH('O5 Details by Class &amp; Accounts'!BO$18, 'E2 Allocators'!$B$15:$W$15, 0),FALSE)*$E80)</f>
        <v>0</v>
      </c>
      <c r="BP80" s="1412">
        <f ca="1">IF(ISERROR(VLOOKUP(VLOOKUP($A80, 'E4 TB Allocation Details'!$A$18:$L$205, MATCH("Misc ID", 'E4 TB Allocation Details'!$A$18:$L$18, 0),FALSE), 'E2 Allocators'!$B$15:$W$361, MATCH('O5 Details by Class &amp; Accounts'!BP$18, 'E2 Allocators'!$B$15:$W$15, 0),FALSE)*$E80), 0, VLOOKUP(VLOOKUP($A80, 'E4 TB Allocation Details'!$A$18:$L$205, MATCH("Misc ID", 'E4 TB Allocation Details'!$A$18:$L$18, 0),FALSE), 'E2 Allocators'!$B$15:$W$361, MATCH('O5 Details by Class &amp; Accounts'!BP$18, 'E2 Allocators'!$B$15:$W$15, 0),FALSE)*$E80)</f>
        <v>0</v>
      </c>
      <c r="BQ80" s="1412">
        <f ca="1">IF(ISERROR(VLOOKUP(VLOOKUP($A80, 'E4 TB Allocation Details'!$A$18:$L$205, MATCH("Misc ID", 'E4 TB Allocation Details'!$A$18:$L$18, 0),FALSE), 'E2 Allocators'!$B$15:$W$361, MATCH('O5 Details by Class &amp; Accounts'!BQ$18, 'E2 Allocators'!$B$15:$W$15, 0),FALSE)*$E80), 0, VLOOKUP(VLOOKUP($A80, 'E4 TB Allocation Details'!$A$18:$L$205, MATCH("Misc ID", 'E4 TB Allocation Details'!$A$18:$L$18, 0),FALSE), 'E2 Allocators'!$B$15:$W$361, MATCH('O5 Details by Class &amp; Accounts'!BQ$18, 'E2 Allocators'!$B$15:$W$15, 0),FALSE)*$E80)</f>
        <v>0</v>
      </c>
      <c r="BR80" s="1412">
        <f ca="1">IF(ISERROR(VLOOKUP(VLOOKUP($A80, 'E4 TB Allocation Details'!$A$18:$L$205, MATCH("Misc ID", 'E4 TB Allocation Details'!$A$18:$L$18, 0),FALSE), 'E2 Allocators'!$B$15:$W$361, MATCH('O5 Details by Class &amp; Accounts'!BR$18, 'E2 Allocators'!$B$15:$W$15, 0),FALSE)*$E80), 0, VLOOKUP(VLOOKUP($A80, 'E4 TB Allocation Details'!$A$18:$L$205, MATCH("Misc ID", 'E4 TB Allocation Details'!$A$18:$L$18, 0),FALSE), 'E2 Allocators'!$B$15:$W$361, MATCH('O5 Details by Class &amp; Accounts'!BR$18, 'E2 Allocators'!$B$15:$W$15, 0),FALSE)*$E80)</f>
        <v>0</v>
      </c>
      <c r="BS80" s="1412">
        <f t="shared" si="11"/>
        <v>0</v>
      </c>
      <c r="BT80" s="1412">
        <f ca="1">IF(ISERROR(VLOOKUP(VLOOKUP($A80, 'E4 TB Allocation Details'!$A$18:$L$205, MATCH("A &amp; G ID", 'E4 TB Allocation Details'!$A$18:$L$18, 0),FALSE), 'E2 Allocators'!$B$15:$W$361, MATCH('O5 Details by Class &amp; Accounts'!BT$18, 'E2 Allocators'!$B$15:$W$15, 0),FALSE)*$E80), 0, VLOOKUP(VLOOKUP($A80, 'E4 TB Allocation Details'!$A$18:$L$205, MATCH("A &amp; G ID", 'E4 TB Allocation Details'!$A$18:$L$18, 0),FALSE), 'E2 Allocators'!$B$15:$W$361, MATCH('O5 Details by Class &amp; Accounts'!BT$18, 'E2 Allocators'!$B$15:$W$15, 0),FALSE)*$E80)</f>
        <v>0</v>
      </c>
      <c r="BU80" s="1412">
        <f ca="1">IF(ISERROR(VLOOKUP(VLOOKUP($A80, 'E4 TB Allocation Details'!$A$18:$L$205, MATCH("A &amp; G ID", 'E4 TB Allocation Details'!$A$18:$L$18, 0),FALSE), 'E2 Allocators'!$B$15:$W$361, MATCH('O5 Details by Class &amp; Accounts'!BU$18, 'E2 Allocators'!$B$15:$W$15, 0),FALSE)*$E80), 0, VLOOKUP(VLOOKUP($A80, 'E4 TB Allocation Details'!$A$18:$L$205, MATCH("A &amp; G ID", 'E4 TB Allocation Details'!$A$18:$L$18, 0),FALSE), 'E2 Allocators'!$B$15:$W$361, MATCH('O5 Details by Class &amp; Accounts'!BU$18, 'E2 Allocators'!$B$15:$W$15, 0),FALSE)*$E80)</f>
        <v>0</v>
      </c>
      <c r="BV80" s="1412">
        <f ca="1">IF(ISERROR(VLOOKUP(VLOOKUP($A80, 'E4 TB Allocation Details'!$A$18:$L$205, MATCH("A &amp; G ID", 'E4 TB Allocation Details'!$A$18:$L$18, 0),FALSE), 'E2 Allocators'!$B$15:$W$361, MATCH('O5 Details by Class &amp; Accounts'!BV$18, 'E2 Allocators'!$B$15:$W$15, 0),FALSE)*$E80), 0, VLOOKUP(VLOOKUP($A80, 'E4 TB Allocation Details'!$A$18:$L$205, MATCH("A &amp; G ID", 'E4 TB Allocation Details'!$A$18:$L$18, 0),FALSE), 'E2 Allocators'!$B$15:$W$361, MATCH('O5 Details by Class &amp; Accounts'!BV$18, 'E2 Allocators'!$B$15:$W$15, 0),FALSE)*$E80)</f>
        <v>0</v>
      </c>
      <c r="BW80" s="1412">
        <f ca="1">IF(ISERROR(VLOOKUP(VLOOKUP($A80, 'E4 TB Allocation Details'!$A$18:$L$205, MATCH("A &amp; G ID", 'E4 TB Allocation Details'!$A$18:$L$18, 0),FALSE), 'E2 Allocators'!$B$15:$W$361, MATCH('O5 Details by Class &amp; Accounts'!BW$18, 'E2 Allocators'!$B$15:$W$15, 0),FALSE)*$E80), 0, VLOOKUP(VLOOKUP($A80, 'E4 TB Allocation Details'!$A$18:$L$205, MATCH("A &amp; G ID", 'E4 TB Allocation Details'!$A$18:$L$18, 0),FALSE), 'E2 Allocators'!$B$15:$W$361, MATCH('O5 Details by Class &amp; Accounts'!BW$18, 'E2 Allocators'!$B$15:$W$15, 0),FALSE)*$E80)</f>
        <v>0</v>
      </c>
      <c r="BX80" s="1412">
        <f ca="1">IF(ISERROR(VLOOKUP(VLOOKUP($A80, 'E4 TB Allocation Details'!$A$18:$L$205, MATCH("A &amp; G ID", 'E4 TB Allocation Details'!$A$18:$L$18, 0),FALSE), 'E2 Allocators'!$B$15:$W$361, MATCH('O5 Details by Class &amp; Accounts'!BX$18, 'E2 Allocators'!$B$15:$W$15, 0),FALSE)*$E80), 0, VLOOKUP(VLOOKUP($A80, 'E4 TB Allocation Details'!$A$18:$L$205, MATCH("A &amp; G ID", 'E4 TB Allocation Details'!$A$18:$L$18, 0),FALSE), 'E2 Allocators'!$B$15:$W$361, MATCH('O5 Details by Class &amp; Accounts'!BX$18, 'E2 Allocators'!$B$15:$W$15, 0),FALSE)*$E80)</f>
        <v>0</v>
      </c>
      <c r="BY80" s="1412">
        <f ca="1">IF(ISERROR(VLOOKUP(VLOOKUP($A80, 'E4 TB Allocation Details'!$A$18:$L$205, MATCH("A &amp; G ID", 'E4 TB Allocation Details'!$A$18:$L$18, 0),FALSE), 'E2 Allocators'!$B$15:$W$361, MATCH('O5 Details by Class &amp; Accounts'!BY$18, 'E2 Allocators'!$B$15:$W$15, 0),FALSE)*$E80), 0, VLOOKUP(VLOOKUP($A80, 'E4 TB Allocation Details'!$A$18:$L$205, MATCH("A &amp; G ID", 'E4 TB Allocation Details'!$A$18:$L$18, 0),FALSE), 'E2 Allocators'!$B$15:$W$361, MATCH('O5 Details by Class &amp; Accounts'!BY$18, 'E2 Allocators'!$B$15:$W$15, 0),FALSE)*$E80)</f>
        <v>0</v>
      </c>
      <c r="BZ80" s="1412">
        <f ca="1">IF(ISERROR(VLOOKUP(VLOOKUP($A80, 'E4 TB Allocation Details'!$A$18:$L$205, MATCH("A &amp; G ID", 'E4 TB Allocation Details'!$A$18:$L$18, 0),FALSE), 'E2 Allocators'!$B$15:$W$361, MATCH('O5 Details by Class &amp; Accounts'!BZ$18, 'E2 Allocators'!$B$15:$W$15, 0),FALSE)*$E80), 0, VLOOKUP(VLOOKUP($A80, 'E4 TB Allocation Details'!$A$18:$L$205, MATCH("A &amp; G ID", 'E4 TB Allocation Details'!$A$18:$L$18, 0),FALSE), 'E2 Allocators'!$B$15:$W$361, MATCH('O5 Details by Class &amp; Accounts'!BZ$18, 'E2 Allocators'!$B$15:$W$15, 0),FALSE)*$E80)</f>
        <v>0</v>
      </c>
      <c r="CA80" s="1412">
        <f ca="1">IF(ISERROR(VLOOKUP(VLOOKUP($A80, 'E4 TB Allocation Details'!$A$18:$L$205, MATCH("A &amp; G ID", 'E4 TB Allocation Details'!$A$18:$L$18, 0),FALSE), 'E2 Allocators'!$B$15:$W$361, MATCH('O5 Details by Class &amp; Accounts'!CA$18, 'E2 Allocators'!$B$15:$W$15, 0),FALSE)*$E80), 0, VLOOKUP(VLOOKUP($A80, 'E4 TB Allocation Details'!$A$18:$L$205, MATCH("A &amp; G ID", 'E4 TB Allocation Details'!$A$18:$L$18, 0),FALSE), 'E2 Allocators'!$B$15:$W$361, MATCH('O5 Details by Class &amp; Accounts'!CA$18, 'E2 Allocators'!$B$15:$W$15, 0),FALSE)*$E80)</f>
        <v>0</v>
      </c>
      <c r="CB80" s="1412">
        <f ca="1">IF(ISERROR(VLOOKUP(VLOOKUP($A80, 'E4 TB Allocation Details'!$A$18:$L$205, MATCH("A &amp; G ID", 'E4 TB Allocation Details'!$A$18:$L$18, 0),FALSE), 'E2 Allocators'!$B$15:$W$361, MATCH('O5 Details by Class &amp; Accounts'!CB$18, 'E2 Allocators'!$B$15:$W$15, 0),FALSE)*$E80), 0, VLOOKUP(VLOOKUP($A80, 'E4 TB Allocation Details'!$A$18:$L$205, MATCH("A &amp; G ID", 'E4 TB Allocation Details'!$A$18:$L$18, 0),FALSE), 'E2 Allocators'!$B$15:$W$361, MATCH('O5 Details by Class &amp; Accounts'!CB$18, 'E2 Allocators'!$B$15:$W$15, 0),FALSE)*$E80)</f>
        <v>0</v>
      </c>
      <c r="CC80" s="1412">
        <f ca="1">IF(ISERROR(VLOOKUP(VLOOKUP($A80, 'E4 TB Allocation Details'!$A$18:$L$205, MATCH("A &amp; G ID", 'E4 TB Allocation Details'!$A$18:$L$18, 0),FALSE), 'E2 Allocators'!$B$15:$W$361, MATCH('O5 Details by Class &amp; Accounts'!CC$18, 'E2 Allocators'!$B$15:$W$15, 0),FALSE)*$E80), 0, VLOOKUP(VLOOKUP($A80, 'E4 TB Allocation Details'!$A$18:$L$205, MATCH("A &amp; G ID", 'E4 TB Allocation Details'!$A$18:$L$18, 0),FALSE), 'E2 Allocators'!$B$15:$W$361, MATCH('O5 Details by Class &amp; Accounts'!CC$18, 'E2 Allocators'!$B$15:$W$15, 0),FALSE)*$E80)</f>
        <v>0</v>
      </c>
      <c r="CD80" s="1412">
        <f ca="1">IF(ISERROR(VLOOKUP(VLOOKUP($A80, 'E4 TB Allocation Details'!$A$18:$L$205, MATCH("A &amp; G ID", 'E4 TB Allocation Details'!$A$18:$L$18, 0),FALSE), 'E2 Allocators'!$B$15:$W$361, MATCH('O5 Details by Class &amp; Accounts'!CD$18, 'E2 Allocators'!$B$15:$W$15, 0),FALSE)*$E80), 0, VLOOKUP(VLOOKUP($A80, 'E4 TB Allocation Details'!$A$18:$L$205, MATCH("A &amp; G ID", 'E4 TB Allocation Details'!$A$18:$L$18, 0),FALSE), 'E2 Allocators'!$B$15:$W$361, MATCH('O5 Details by Class &amp; Accounts'!CD$18, 'E2 Allocators'!$B$15:$W$15, 0),FALSE)*$E80)</f>
        <v>0</v>
      </c>
      <c r="CE80" s="1412">
        <f ca="1">IF(ISERROR(VLOOKUP(VLOOKUP($A80, 'E4 TB Allocation Details'!$A$18:$L$205, MATCH("A &amp; G ID", 'E4 TB Allocation Details'!$A$18:$L$18, 0),FALSE), 'E2 Allocators'!$B$15:$W$361, MATCH('O5 Details by Class &amp; Accounts'!CE$18, 'E2 Allocators'!$B$15:$W$15, 0),FALSE)*$E80), 0, VLOOKUP(VLOOKUP($A80, 'E4 TB Allocation Details'!$A$18:$L$205, MATCH("A &amp; G ID", 'E4 TB Allocation Details'!$A$18:$L$18, 0),FALSE), 'E2 Allocators'!$B$15:$W$361, MATCH('O5 Details by Class &amp; Accounts'!CE$18, 'E2 Allocators'!$B$15:$W$15, 0),FALSE)*$E80)</f>
        <v>0</v>
      </c>
      <c r="CF80" s="1412">
        <f ca="1">IF(ISERROR(VLOOKUP(VLOOKUP($A80, 'E4 TB Allocation Details'!$A$18:$L$205, MATCH("A &amp; G ID", 'E4 TB Allocation Details'!$A$18:$L$18, 0),FALSE), 'E2 Allocators'!$B$15:$W$361, MATCH('O5 Details by Class &amp; Accounts'!CF$18, 'E2 Allocators'!$B$15:$W$15, 0),FALSE)*$E80), 0, VLOOKUP(VLOOKUP($A80, 'E4 TB Allocation Details'!$A$18:$L$205, MATCH("A &amp; G ID", 'E4 TB Allocation Details'!$A$18:$L$18, 0),FALSE), 'E2 Allocators'!$B$15:$W$361, MATCH('O5 Details by Class &amp; Accounts'!CF$18, 'E2 Allocators'!$B$15:$W$15, 0),FALSE)*$E80)</f>
        <v>0</v>
      </c>
      <c r="CG80" s="1412">
        <f ca="1">IF(ISERROR(VLOOKUP(VLOOKUP($A80, 'E4 TB Allocation Details'!$A$18:$L$205, MATCH("A &amp; G ID", 'E4 TB Allocation Details'!$A$18:$L$18, 0),FALSE), 'E2 Allocators'!$B$15:$W$361, MATCH('O5 Details by Class &amp; Accounts'!CG$18, 'E2 Allocators'!$B$15:$W$15, 0),FALSE)*$E80), 0, VLOOKUP(VLOOKUP($A80, 'E4 TB Allocation Details'!$A$18:$L$205, MATCH("A &amp; G ID", 'E4 TB Allocation Details'!$A$18:$L$18, 0),FALSE), 'E2 Allocators'!$B$15:$W$361, MATCH('O5 Details by Class &amp; Accounts'!CG$18, 'E2 Allocators'!$B$15:$W$15, 0),FALSE)*$E80)</f>
        <v>0</v>
      </c>
      <c r="CH80" s="1412">
        <f ca="1">IF(ISERROR(VLOOKUP(VLOOKUP($A80, 'E4 TB Allocation Details'!$A$18:$L$205, MATCH("A &amp; G ID", 'E4 TB Allocation Details'!$A$18:$L$18, 0),FALSE), 'E2 Allocators'!$B$15:$W$361, MATCH('O5 Details by Class &amp; Accounts'!CH$18, 'E2 Allocators'!$B$15:$W$15, 0),FALSE)*$E80), 0, VLOOKUP(VLOOKUP($A80, 'E4 TB Allocation Details'!$A$18:$L$205, MATCH("A &amp; G ID", 'E4 TB Allocation Details'!$A$18:$L$18, 0),FALSE), 'E2 Allocators'!$B$15:$W$361, MATCH('O5 Details by Class &amp; Accounts'!CH$18, 'E2 Allocators'!$B$15:$W$15, 0),FALSE)*$E80)</f>
        <v>0</v>
      </c>
      <c r="CI80" s="1412">
        <f ca="1">IF(ISERROR(VLOOKUP(VLOOKUP($A80, 'E4 TB Allocation Details'!$A$18:$L$205, MATCH("A &amp; G ID", 'E4 TB Allocation Details'!$A$18:$L$18, 0),FALSE), 'E2 Allocators'!$B$15:$W$361, MATCH('O5 Details by Class &amp; Accounts'!CI$18, 'E2 Allocators'!$B$15:$W$15, 0),FALSE)*$E80), 0, VLOOKUP(VLOOKUP($A80, 'E4 TB Allocation Details'!$A$18:$L$205, MATCH("A &amp; G ID", 'E4 TB Allocation Details'!$A$18:$L$18, 0),FALSE), 'E2 Allocators'!$B$15:$W$361, MATCH('O5 Details by Class &amp; Accounts'!CI$18, 'E2 Allocators'!$B$15:$W$15, 0),FALSE)*$E80)</f>
        <v>0</v>
      </c>
      <c r="CJ80" s="1412">
        <f ca="1">IF(ISERROR(VLOOKUP(VLOOKUP($A80, 'E4 TB Allocation Details'!$A$18:$L$205, MATCH("A &amp; G ID", 'E4 TB Allocation Details'!$A$18:$L$18, 0),FALSE), 'E2 Allocators'!$B$15:$W$361, MATCH('O5 Details by Class &amp; Accounts'!CJ$18, 'E2 Allocators'!$B$15:$W$15, 0),FALSE)*$E80), 0, VLOOKUP(VLOOKUP($A80, 'E4 TB Allocation Details'!$A$18:$L$205, MATCH("A &amp; G ID", 'E4 TB Allocation Details'!$A$18:$L$18, 0),FALSE), 'E2 Allocators'!$B$15:$W$361, MATCH('O5 Details by Class &amp; Accounts'!CJ$18, 'E2 Allocators'!$B$15:$W$15, 0),FALSE)*$E80)</f>
        <v>0</v>
      </c>
      <c r="CK80" s="1412">
        <f ca="1">IF(ISERROR(VLOOKUP(VLOOKUP($A80, 'E4 TB Allocation Details'!$A$18:$L$205, MATCH("A &amp; G ID", 'E4 TB Allocation Details'!$A$18:$L$18, 0),FALSE), 'E2 Allocators'!$B$15:$W$361, MATCH('O5 Details by Class &amp; Accounts'!CK$18, 'E2 Allocators'!$B$15:$W$15, 0),FALSE)*$E80), 0, VLOOKUP(VLOOKUP($A80, 'E4 TB Allocation Details'!$A$18:$L$205, MATCH("A &amp; G ID", 'E4 TB Allocation Details'!$A$18:$L$18, 0),FALSE), 'E2 Allocators'!$B$15:$W$361, MATCH('O5 Details by Class &amp; Accounts'!CK$18, 'E2 Allocators'!$B$15:$W$15, 0),FALSE)*$E80)</f>
        <v>0</v>
      </c>
      <c r="CL80" s="1412">
        <f ca="1">IF(ISERROR(VLOOKUP(VLOOKUP($A80, 'E4 TB Allocation Details'!$A$18:$L$205, MATCH("A &amp; G ID", 'E4 TB Allocation Details'!$A$18:$L$18, 0),FALSE), 'E2 Allocators'!$B$15:$W$361, MATCH('O5 Details by Class &amp; Accounts'!CL$18, 'E2 Allocators'!$B$15:$W$15, 0),FALSE)*$E80), 0, VLOOKUP(VLOOKUP($A80, 'E4 TB Allocation Details'!$A$18:$L$205, MATCH("A &amp; G ID", 'E4 TB Allocation Details'!$A$18:$L$18, 0),FALSE), 'E2 Allocators'!$B$15:$W$361, MATCH('O5 Details by Class &amp; Accounts'!CL$18, 'E2 Allocators'!$B$15:$W$15, 0),FALSE)*$E80)</f>
        <v>0</v>
      </c>
      <c r="CM80" s="1412">
        <f ca="1">IF(ISERROR(VLOOKUP(VLOOKUP($A80, 'E4 TB Allocation Details'!$A$18:$L$205, MATCH("A &amp; G ID", 'E4 TB Allocation Details'!$A$18:$L$18, 0),FALSE), 'E2 Allocators'!$B$15:$W$361, MATCH('O5 Details by Class &amp; Accounts'!CM$18, 'E2 Allocators'!$B$15:$W$15, 0),FALSE)*$E80), 0, VLOOKUP(VLOOKUP($A80, 'E4 TB Allocation Details'!$A$18:$L$205, MATCH("A &amp; G ID", 'E4 TB Allocation Details'!$A$18:$L$18, 0),FALSE), 'E2 Allocators'!$B$15:$W$361, MATCH('O5 Details by Class &amp; Accounts'!CM$18, 'E2 Allocators'!$B$15:$W$15, 0),FALSE)*$E80)</f>
        <v>0</v>
      </c>
      <c r="CN80" s="1412">
        <f t="shared" si="12"/>
        <v>0</v>
      </c>
      <c r="CO80" s="1792">
        <f t="shared" si="7"/>
        <v>0</v>
      </c>
      <c r="CQ80" s="2087" t="s">
        <v>343</v>
      </c>
    </row>
    <row r="81" spans="1:95" s="81" customFormat="1" ht="25.5">
      <c r="A81" s="1170">
        <v>2105</v>
      </c>
      <c r="B81" s="452" t="s">
        <v>1317</v>
      </c>
      <c r="C81" s="1789">
        <f ca="1">IF(ISERROR(VLOOKUP($A81,'I3 TB Data'!$A$23:$H$458,MATCH('O5 Details by Class &amp; Accounts'!$C$18, 'I3 TB Data'!$A$23:$H$23,0),0)), 0, VLOOKUP($A81,'I3 TB Data'!$A$23:$H$458,MATCH('O5 Details by Class &amp; Accounts'!$C$18,'I3 TB Data'!$A$23:$H$23,0),0))</f>
        <v>-19712500</v>
      </c>
      <c r="D81" s="1790"/>
      <c r="E81" s="1789">
        <f ca="1">C81+D81</f>
        <v>-19712500</v>
      </c>
      <c r="F81" s="1791"/>
      <c r="G81" s="1791"/>
      <c r="H81" s="1412">
        <f t="shared" ref="H81:H87" si="13">F81+G81</f>
        <v>0</v>
      </c>
      <c r="I81" s="1412">
        <f ca="1">'O7 Amortization'!G222+'O7 Amortization'!G152</f>
        <v>-4130901.2176532713</v>
      </c>
      <c r="J81" s="1412">
        <f ca="1">'O7 Amortization'!H222+'O7 Amortization'!H152</f>
        <v>-1878486.0091215814</v>
      </c>
      <c r="K81" s="1412">
        <f ca="1">'O7 Amortization'!I222+'O7 Amortization'!I152</f>
        <v>-3534450.1608439451</v>
      </c>
      <c r="L81" s="1412">
        <f ca="1">'O7 Amortization'!J222+'O7 Amortization'!J152</f>
        <v>0</v>
      </c>
      <c r="M81" s="1412">
        <f ca="1">'O7 Amortization'!K222+'O7 Amortization'!K152</f>
        <v>0</v>
      </c>
      <c r="N81" s="1412">
        <f ca="1">'O7 Amortization'!L222+'O7 Amortization'!L152</f>
        <v>0</v>
      </c>
      <c r="O81" s="1412">
        <f ca="1">'O7 Amortization'!M222+'O7 Amortization'!M152</f>
        <v>-103.17093362629036</v>
      </c>
      <c r="P81" s="1412">
        <f ca="1">'O7 Amortization'!N222+'O7 Amortization'!N152</f>
        <v>-13.111505582408107</v>
      </c>
      <c r="Q81" s="1412">
        <f ca="1">'O7 Amortization'!O222+'O7 Amortization'!O152</f>
        <v>-7664.3630193717399</v>
      </c>
      <c r="R81" s="1412">
        <f ca="1">'O7 Amortization'!P222+'O7 Amortization'!P152</f>
        <v>0</v>
      </c>
      <c r="S81" s="1412">
        <f ca="1">'O7 Amortization'!Q222+'O7 Amortization'!Q152</f>
        <v>0</v>
      </c>
      <c r="T81" s="1412">
        <f ca="1">'O7 Amortization'!R222+'O7 Amortization'!R152</f>
        <v>0</v>
      </c>
      <c r="U81" s="1412">
        <f ca="1">'O7 Amortization'!S222+'O7 Amortization'!S152</f>
        <v>0</v>
      </c>
      <c r="V81" s="1412">
        <f ca="1">'O7 Amortization'!T222+'O7 Amortization'!T152</f>
        <v>0</v>
      </c>
      <c r="W81" s="1412">
        <f ca="1">'O7 Amortization'!U222+'O7 Amortization'!U152</f>
        <v>0</v>
      </c>
      <c r="X81" s="1412">
        <f ca="1">'O7 Amortization'!V222+'O7 Amortization'!V152</f>
        <v>0</v>
      </c>
      <c r="Y81" s="1412">
        <f ca="1">'O7 Amortization'!W222+'O7 Amortization'!W152</f>
        <v>0</v>
      </c>
      <c r="Z81" s="1412">
        <f ca="1">'O7 Amortization'!X222+'O7 Amortization'!X152</f>
        <v>0</v>
      </c>
      <c r="AA81" s="1412">
        <f ca="1">'O7 Amortization'!Y222+'O7 Amortization'!Y152</f>
        <v>0</v>
      </c>
      <c r="AB81" s="1412">
        <f ca="1">'O7 Amortization'!Z222+'O7 Amortization'!Z152</f>
        <v>0</v>
      </c>
      <c r="AC81" s="1412">
        <f t="shared" ref="AC81:AC87" si="14">SUM(I81:AB81)</f>
        <v>-9551618.0330773797</v>
      </c>
      <c r="AD81" s="1412">
        <f ca="1">'O7 Amortization'!AB222+'O7 Amortization'!AB152</f>
        <v>-3575337.8684675614</v>
      </c>
      <c r="AE81" s="1412">
        <f ca="1">'O7 Amortization'!AC222+'O7 Amortization'!AC152</f>
        <v>-1110443.0272815707</v>
      </c>
      <c r="AF81" s="1412">
        <f ca="1">'O7 Amortization'!AD222+'O7 Amortization'!AD152</f>
        <v>-119224.07909358978</v>
      </c>
      <c r="AG81" s="1412">
        <f ca="1">'O7 Amortization'!AE222+'O7 Amortization'!AE152</f>
        <v>0</v>
      </c>
      <c r="AH81" s="1412">
        <f ca="1">'O7 Amortization'!AF222+'O7 Amortization'!AF152</f>
        <v>0</v>
      </c>
      <c r="AI81" s="1412">
        <f ca="1">'O7 Amortization'!AG222+'O7 Amortization'!AG152</f>
        <v>0</v>
      </c>
      <c r="AJ81" s="1412">
        <f ca="1">'O7 Amortization'!AH222+'O7 Amortization'!AH152</f>
        <v>-1033333.312105619</v>
      </c>
      <c r="AK81" s="1412">
        <f ca="1">'O7 Amortization'!AI222+'O7 Amortization'!AI152</f>
        <v>-56664.790736950417</v>
      </c>
      <c r="AL81" s="1412">
        <f ca="1">'O7 Amortization'!AJ222+'O7 Amortization'!AJ152</f>
        <v>-43878.889237330834</v>
      </c>
      <c r="AM81" s="1412">
        <f ca="1">'O7 Amortization'!AK222+'O7 Amortization'!AK152</f>
        <v>0</v>
      </c>
      <c r="AN81" s="1412">
        <f ca="1">'O7 Amortization'!AL222+'O7 Amortization'!AL152</f>
        <v>0</v>
      </c>
      <c r="AO81" s="1412">
        <f ca="1">'O7 Amortization'!AM222+'O7 Amortization'!AM152</f>
        <v>0</v>
      </c>
      <c r="AP81" s="1412">
        <f ca="1">'O7 Amortization'!AN222+'O7 Amortization'!AN152</f>
        <v>0</v>
      </c>
      <c r="AQ81" s="1412">
        <f ca="1">'O7 Amortization'!AO222+'O7 Amortization'!AO152</f>
        <v>0</v>
      </c>
      <c r="AR81" s="1412">
        <f ca="1">'O7 Amortization'!AP222+'O7 Amortization'!AP152</f>
        <v>0</v>
      </c>
      <c r="AS81" s="1412">
        <f ca="1">'O7 Amortization'!AQ222+'O7 Amortization'!AQ152</f>
        <v>0</v>
      </c>
      <c r="AT81" s="1412">
        <f ca="1">'O7 Amortization'!AR222+'O7 Amortization'!AR152</f>
        <v>0</v>
      </c>
      <c r="AU81" s="1412">
        <f ca="1">'O7 Amortization'!AS222+'O7 Amortization'!AS152</f>
        <v>0</v>
      </c>
      <c r="AV81" s="1412">
        <f ca="1">'O7 Amortization'!AT222+'O7 Amortization'!AT152</f>
        <v>0</v>
      </c>
      <c r="AW81" s="1412">
        <f ca="1">'O7 Amortization'!AU222+'O7 Amortization'!AU152</f>
        <v>0</v>
      </c>
      <c r="AX81" s="1412">
        <f t="shared" ref="AX81:AX87" si="15">SUM(AD81:AW81)</f>
        <v>-5938881.9669226222</v>
      </c>
      <c r="AY81" s="1412"/>
      <c r="AZ81" s="1412"/>
      <c r="BA81" s="1412"/>
      <c r="BB81" s="1412"/>
      <c r="BC81" s="1412"/>
      <c r="BD81" s="1412"/>
      <c r="BE81" s="1412"/>
      <c r="BF81" s="1412"/>
      <c r="BG81" s="1412"/>
      <c r="BH81" s="1412"/>
      <c r="BI81" s="1412"/>
      <c r="BJ81" s="1412"/>
      <c r="BK81" s="1412"/>
      <c r="BL81" s="1412"/>
      <c r="BM81" s="1412"/>
      <c r="BN81" s="1412"/>
      <c r="BO81" s="1412"/>
      <c r="BP81" s="1412"/>
      <c r="BQ81" s="1412"/>
      <c r="BR81" s="1412"/>
      <c r="BS81" s="1412"/>
      <c r="BT81" s="1412">
        <f ca="1">'O7 Amortization'!AW222+'O7 Amortization'!AW152</f>
        <v>-2117303.7980493112</v>
      </c>
      <c r="BU81" s="1412">
        <f ca="1">'O7 Amortization'!AX222+'O7 Amortization'!AX152</f>
        <v>-729502.61277914722</v>
      </c>
      <c r="BV81" s="1412">
        <f ca="1">'O7 Amortization'!AY222+'O7 Amortization'!AY152</f>
        <v>-1049789.5043415665</v>
      </c>
      <c r="BW81" s="1412">
        <f ca="1">'O7 Amortization'!AZ222+'O7 Amortization'!AZ152</f>
        <v>0</v>
      </c>
      <c r="BX81" s="1412">
        <f ca="1">'O7 Amortization'!BA222+'O7 Amortization'!BA152</f>
        <v>0</v>
      </c>
      <c r="BY81" s="1412">
        <f ca="1">'O7 Amortization'!BB222+'O7 Amortization'!BB152</f>
        <v>0</v>
      </c>
      <c r="BZ81" s="1412">
        <f ca="1">'O7 Amortization'!BC222+'O7 Amortization'!BC152</f>
        <v>-294559.67804384528</v>
      </c>
      <c r="CA81" s="1412">
        <f ca="1">'O7 Amortization'!BD222+'O7 Amortization'!BD152</f>
        <v>-16162.680101136142</v>
      </c>
      <c r="CB81" s="1412">
        <f ca="1">'O7 Amortization'!BE222+'O7 Amortization'!BE152</f>
        <v>-14681.726684994197</v>
      </c>
      <c r="CC81" s="1412">
        <f ca="1">'O7 Amortization'!BF222+'O7 Amortization'!BF152</f>
        <v>0</v>
      </c>
      <c r="CD81" s="1412">
        <f ca="1">'O7 Amortization'!BG222+'O7 Amortization'!BG152</f>
        <v>0</v>
      </c>
      <c r="CE81" s="1412">
        <f ca="1">'O7 Amortization'!BH222+'O7 Amortization'!BH152</f>
        <v>0</v>
      </c>
      <c r="CF81" s="1412">
        <f ca="1">'O7 Amortization'!BI222+'O7 Amortization'!BI152</f>
        <v>0</v>
      </c>
      <c r="CG81" s="1412">
        <f ca="1">'O7 Amortization'!BJ222+'O7 Amortization'!BJ152</f>
        <v>0</v>
      </c>
      <c r="CH81" s="1412">
        <f ca="1">'O7 Amortization'!BK222+'O7 Amortization'!BK152</f>
        <v>0</v>
      </c>
      <c r="CI81" s="1412">
        <f ca="1">'O7 Amortization'!BL222+'O7 Amortization'!BL152</f>
        <v>0</v>
      </c>
      <c r="CJ81" s="1412">
        <f ca="1">'O7 Amortization'!BM222+'O7 Amortization'!BM152</f>
        <v>0</v>
      </c>
      <c r="CK81" s="1412">
        <f ca="1">'O7 Amortization'!BN222+'O7 Amortization'!BN152</f>
        <v>0</v>
      </c>
      <c r="CL81" s="1412">
        <f ca="1">'O7 Amortization'!BO222+'O7 Amortization'!BO152</f>
        <v>0</v>
      </c>
      <c r="CM81" s="1412">
        <f ca="1">'O7 Amortization'!BP222+'O7 Amortization'!BP152</f>
        <v>0</v>
      </c>
      <c r="CN81" s="1412">
        <f t="shared" ref="CN81:CN87" si="16">SUM(BT81:CM81)</f>
        <v>-4222000</v>
      </c>
      <c r="CO81" s="1792">
        <f>+E81-AC81-AX81-CN81</f>
        <v>0</v>
      </c>
      <c r="CQ81" s="2087" t="s">
        <v>1333</v>
      </c>
    </row>
    <row r="82" spans="1:95" s="81" customFormat="1" ht="25.5">
      <c r="A82" s="1170">
        <v>2120</v>
      </c>
      <c r="B82" s="452" t="s">
        <v>435</v>
      </c>
      <c r="C82" s="1789">
        <f ca="1">IF(ISERROR(VLOOKUP($A82,'I3 TB Data'!$A$23:$H$458,MATCH('O5 Details by Class &amp; Accounts'!$C$18, 'I3 TB Data'!$A$23:$H$23,0),0)), 0, VLOOKUP($A82,'I3 TB Data'!$A$23:$H$458,MATCH('O5 Details by Class &amp; Accounts'!$C$18,'I3 TB Data'!$A$23:$H$23,0),0))</f>
        <v>0</v>
      </c>
      <c r="D82" s="1790"/>
      <c r="E82" s="1789">
        <f ca="1">C82+D82</f>
        <v>0</v>
      </c>
      <c r="F82" s="1791"/>
      <c r="G82" s="1791"/>
      <c r="H82" s="1412">
        <f t="shared" si="13"/>
        <v>0</v>
      </c>
      <c r="I82" s="1412">
        <f ca="1">'O7 Amortization'!G292</f>
        <v>0</v>
      </c>
      <c r="J82" s="1412">
        <f ca="1">'O7 Amortization'!H292</f>
        <v>0</v>
      </c>
      <c r="K82" s="1412">
        <f ca="1">'O7 Amortization'!I292</f>
        <v>0</v>
      </c>
      <c r="L82" s="1412">
        <f ca="1">'O7 Amortization'!J292</f>
        <v>0</v>
      </c>
      <c r="M82" s="1412">
        <f ca="1">'O7 Amortization'!K292</f>
        <v>0</v>
      </c>
      <c r="N82" s="1412">
        <f ca="1">'O7 Amortization'!L292</f>
        <v>0</v>
      </c>
      <c r="O82" s="1412">
        <f ca="1">'O7 Amortization'!M292</f>
        <v>0</v>
      </c>
      <c r="P82" s="1412">
        <f ca="1">'O7 Amortization'!N292</f>
        <v>0</v>
      </c>
      <c r="Q82" s="1412">
        <f ca="1">'O7 Amortization'!O292</f>
        <v>0</v>
      </c>
      <c r="R82" s="1412">
        <f ca="1">'O7 Amortization'!P292</f>
        <v>0</v>
      </c>
      <c r="S82" s="1412">
        <f ca="1">'O7 Amortization'!Q292</f>
        <v>0</v>
      </c>
      <c r="T82" s="1412">
        <f ca="1">'O7 Amortization'!R292</f>
        <v>0</v>
      </c>
      <c r="U82" s="1412">
        <f ca="1">'O7 Amortization'!S292</f>
        <v>0</v>
      </c>
      <c r="V82" s="1412">
        <f ca="1">'O7 Amortization'!T292</f>
        <v>0</v>
      </c>
      <c r="W82" s="1412">
        <f ca="1">'O7 Amortization'!U292</f>
        <v>0</v>
      </c>
      <c r="X82" s="1412">
        <f ca="1">'O7 Amortization'!V292</f>
        <v>0</v>
      </c>
      <c r="Y82" s="1412">
        <f ca="1">'O7 Amortization'!W292</f>
        <v>0</v>
      </c>
      <c r="Z82" s="1412">
        <f ca="1">'O7 Amortization'!X292</f>
        <v>0</v>
      </c>
      <c r="AA82" s="1412">
        <f ca="1">'O7 Amortization'!Y292</f>
        <v>0</v>
      </c>
      <c r="AB82" s="1412">
        <f ca="1">'O7 Amortization'!Z292</f>
        <v>0</v>
      </c>
      <c r="AC82" s="1412">
        <f t="shared" si="14"/>
        <v>0</v>
      </c>
      <c r="AD82" s="1412">
        <f ca="1">'O7 Amortization'!AB292</f>
        <v>0</v>
      </c>
      <c r="AE82" s="1412">
        <f ca="1">'O7 Amortization'!AC292</f>
        <v>0</v>
      </c>
      <c r="AF82" s="1412">
        <f ca="1">'O7 Amortization'!AD292</f>
        <v>0</v>
      </c>
      <c r="AG82" s="1412">
        <f ca="1">'O7 Amortization'!AE292</f>
        <v>0</v>
      </c>
      <c r="AH82" s="1412">
        <f ca="1">'O7 Amortization'!AF292</f>
        <v>0</v>
      </c>
      <c r="AI82" s="1412">
        <f ca="1">'O7 Amortization'!AG292</f>
        <v>0</v>
      </c>
      <c r="AJ82" s="1412">
        <f ca="1">'O7 Amortization'!AH292</f>
        <v>0</v>
      </c>
      <c r="AK82" s="1412">
        <f ca="1">'O7 Amortization'!AI292</f>
        <v>0</v>
      </c>
      <c r="AL82" s="1412">
        <f ca="1">'O7 Amortization'!AJ292</f>
        <v>0</v>
      </c>
      <c r="AM82" s="1412">
        <f ca="1">'O7 Amortization'!AK292</f>
        <v>0</v>
      </c>
      <c r="AN82" s="1412">
        <f ca="1">'O7 Amortization'!AL292</f>
        <v>0</v>
      </c>
      <c r="AO82" s="1412">
        <f ca="1">'O7 Amortization'!AM292</f>
        <v>0</v>
      </c>
      <c r="AP82" s="1412">
        <f ca="1">'O7 Amortization'!AN292</f>
        <v>0</v>
      </c>
      <c r="AQ82" s="1412">
        <f ca="1">'O7 Amortization'!AO292</f>
        <v>0</v>
      </c>
      <c r="AR82" s="1412">
        <f ca="1">'O7 Amortization'!AP292</f>
        <v>0</v>
      </c>
      <c r="AS82" s="1412">
        <f ca="1">'O7 Amortization'!AQ292</f>
        <v>0</v>
      </c>
      <c r="AT82" s="1412">
        <f ca="1">'O7 Amortization'!AR292</f>
        <v>0</v>
      </c>
      <c r="AU82" s="1412">
        <f ca="1">'O7 Amortization'!AS292</f>
        <v>0</v>
      </c>
      <c r="AV82" s="1412">
        <f ca="1">'O7 Amortization'!AT292</f>
        <v>0</v>
      </c>
      <c r="AW82" s="1412">
        <f ca="1">'O7 Amortization'!AU292</f>
        <v>0</v>
      </c>
      <c r="AX82" s="1412">
        <f t="shared" si="15"/>
        <v>0</v>
      </c>
      <c r="AY82" s="1412"/>
      <c r="AZ82" s="1412"/>
      <c r="BA82" s="1412"/>
      <c r="BB82" s="1412"/>
      <c r="BC82" s="1412"/>
      <c r="BD82" s="1412"/>
      <c r="BE82" s="1412"/>
      <c r="BF82" s="1412"/>
      <c r="BG82" s="1412"/>
      <c r="BH82" s="1412"/>
      <c r="BI82" s="1412"/>
      <c r="BJ82" s="1412"/>
      <c r="BK82" s="1412"/>
      <c r="BL82" s="1412"/>
      <c r="BM82" s="1412"/>
      <c r="BN82" s="1412"/>
      <c r="BO82" s="1412"/>
      <c r="BP82" s="1412"/>
      <c r="BQ82" s="1412"/>
      <c r="BR82" s="1412"/>
      <c r="BS82" s="1412"/>
      <c r="BT82" s="1412">
        <f ca="1">'O7 Amortization'!AW292</f>
        <v>0</v>
      </c>
      <c r="BU82" s="1412">
        <f ca="1">'O7 Amortization'!AX292</f>
        <v>0</v>
      </c>
      <c r="BV82" s="1412">
        <f ca="1">'O7 Amortization'!AY292</f>
        <v>0</v>
      </c>
      <c r="BW82" s="1412">
        <f ca="1">'O7 Amortization'!AZ292</f>
        <v>0</v>
      </c>
      <c r="BX82" s="1412">
        <f ca="1">'O7 Amortization'!BA292</f>
        <v>0</v>
      </c>
      <c r="BY82" s="1412">
        <f ca="1">'O7 Amortization'!BB292</f>
        <v>0</v>
      </c>
      <c r="BZ82" s="1412">
        <f ca="1">'O7 Amortization'!BC292</f>
        <v>0</v>
      </c>
      <c r="CA82" s="1412">
        <f ca="1">'O7 Amortization'!BD292</f>
        <v>0</v>
      </c>
      <c r="CB82" s="1412">
        <f ca="1">'O7 Amortization'!BE292</f>
        <v>0</v>
      </c>
      <c r="CC82" s="1412">
        <f ca="1">'O7 Amortization'!BF292</f>
        <v>0</v>
      </c>
      <c r="CD82" s="1412">
        <f ca="1">'O7 Amortization'!BG292</f>
        <v>0</v>
      </c>
      <c r="CE82" s="1412">
        <f ca="1">'O7 Amortization'!BH292</f>
        <v>0</v>
      </c>
      <c r="CF82" s="1412">
        <f ca="1">'O7 Amortization'!BI292</f>
        <v>0</v>
      </c>
      <c r="CG82" s="1412">
        <f ca="1">'O7 Amortization'!BJ292</f>
        <v>0</v>
      </c>
      <c r="CH82" s="1412">
        <f ca="1">'O7 Amortization'!BK292</f>
        <v>0</v>
      </c>
      <c r="CI82" s="1412">
        <f ca="1">'O7 Amortization'!BL292</f>
        <v>0</v>
      </c>
      <c r="CJ82" s="1412">
        <f ca="1">'O7 Amortization'!BM292</f>
        <v>0</v>
      </c>
      <c r="CK82" s="1412">
        <f ca="1">'O7 Amortization'!BN292</f>
        <v>0</v>
      </c>
      <c r="CL82" s="1412">
        <f ca="1">'O7 Amortization'!BO292</f>
        <v>0</v>
      </c>
      <c r="CM82" s="1412">
        <f ca="1">'O7 Amortization'!BP292</f>
        <v>0</v>
      </c>
      <c r="CN82" s="1412">
        <f t="shared" si="16"/>
        <v>0</v>
      </c>
      <c r="CO82" s="1792">
        <f>+E82-AC82-AX82-CN82</f>
        <v>0</v>
      </c>
      <c r="CQ82" s="2087" t="s">
        <v>1333</v>
      </c>
    </row>
    <row r="83" spans="1:95" s="81" customFormat="1" ht="12.75">
      <c r="A83" s="1178">
        <v>3046</v>
      </c>
      <c r="B83" s="1179" t="s">
        <v>265</v>
      </c>
      <c r="C83" s="1789">
        <f ca="1">IF(ISERROR(VLOOKUP($A83,'I3 TB Data'!$A$23:$H$458,MATCH('O5 Details by Class &amp; Accounts'!$C$18, 'I3 TB Data'!$A$23:$H$23,0),0)), 0, VLOOKUP($A83,'I3 TB Data'!$A$23:$H$458,MATCH('O5 Details by Class &amp; Accounts'!$C$18,'I3 TB Data'!$A$23:$H$23,0),0))</f>
        <v>-664600</v>
      </c>
      <c r="D83" s="1790"/>
      <c r="E83" s="1789">
        <f t="shared" ref="E83:E114" si="17">C83+D83</f>
        <v>-664600</v>
      </c>
      <c r="F83" s="1791">
        <f ca="1">IF(ISERROR(VLOOKUP($A83, 'E1 Categorization'!A33:E122, MATCH("Customer Component", 'E1 Categorization'!$A$33:$E$33,0), 0)), 0, IF(VLOOKUP($A83, 'E1 Categorization'!A33:E122, MATCH("Customer Component", 'E1 Categorization'!$A$33:$E$33,0), 0)=0, 'O5 Details by Class &amp; Accounts'!$E83, IF(AND(VLOOKUP($A83, 'E1 Categorization'!A33:E122, MATCH("Customer Component", 'E1 Categorization'!$A$33:$E$33,0), 0) &gt;0, VLOOKUP($A83, 'E1 Categorization'!A33:E122, MATCH("Customer Component", 'E1 Categorization'!$A$33:$E$33,0), 0)&lt;1), 'O5 Details by Class &amp; Accounts'!$E83*(1-VLOOKUP($A83, 'E1 Categorization'!A33:E122, MATCH("Customer Component", 'E1 Categorization'!$A$33:$E$33,0), 0)), 0)))</f>
        <v>0</v>
      </c>
      <c r="G83" s="1791">
        <f ca="1">IF(ISERROR(VLOOKUP($A83, 'E1 Categorization'!A33:E122, MATCH("Customer Component", 'E1 Categorization'!$A$33:$E$33,0), 0)),0, IF(VLOOKUP($A83, 'E1 Categorization'!A33:E122, MATCH("Customer Component", 'E1 Categorization'!$A$33:$E$33,0), 0)=0, 0, IF(AND(VLOOKUP($A83, 'E1 Categorization'!A33:E122, MATCH("Customer Component", 'E1 Categorization'!$A$33:$E$33,0), 0) &gt;0, VLOOKUP($A83, 'E1 Categorization'!A33:E122, MATCH("Customer Component", 'E1 Categorization'!$A$33:$E$33,0), 0)&lt;1), 'O5 Details by Class &amp; Accounts'!$E83*(VLOOKUP($A83, 'E1 Categorization'!A33:E122, MATCH("Customer Component", 'E1 Categorization'!$A$33:$E$33,0), 0)), 'O5 Details by Class &amp; Accounts'!$E83)))</f>
        <v>0</v>
      </c>
      <c r="H83" s="1412">
        <f t="shared" si="13"/>
        <v>0</v>
      </c>
      <c r="I83" s="1412">
        <f ca="1">IF(ISERROR(VLOOKUP(VLOOKUP($A83, 'E4 TB Allocation Details'!$A$18:$L$205, MATCH("Demand ID", 'E4 TB Allocation Details'!$A$18:$L$18, 0),FALSE), 'E2 Allocators'!$B$15:$W$361, MATCH('O5 Details by Class &amp; Accounts'!I$18, 'E2 Allocators'!$B$15:$W$15, 0),FALSE)*$F83), 0, VLOOKUP(VLOOKUP($A83, 'E4 TB Allocation Details'!$A$18:$L$205, MATCH("Demand ID", 'E4 TB Allocation Details'!$A$18:$L$18, 0),FALSE), 'E2 Allocators'!$B$15:$W$361, MATCH('O5 Details by Class &amp; Accounts'!I$18, 'E2 Allocators'!$B$15:$W$15, 0),FALSE)*$F83)</f>
        <v>0</v>
      </c>
      <c r="J83" s="1412">
        <f ca="1">IF(ISERROR(VLOOKUP(VLOOKUP($A83, 'E4 TB Allocation Details'!$A$18:$L$205, MATCH("Demand ID", 'E4 TB Allocation Details'!$A$18:$L$18, 0),FALSE), 'E2 Allocators'!$B$15:$W$361, MATCH('O5 Details by Class &amp; Accounts'!J$18, 'E2 Allocators'!$B$15:$W$15, 0),FALSE)*$F83), 0, VLOOKUP(VLOOKUP($A83, 'E4 TB Allocation Details'!$A$18:$L$205, MATCH("Demand ID", 'E4 TB Allocation Details'!$A$18:$L$18, 0),FALSE), 'E2 Allocators'!$B$15:$W$361, MATCH('O5 Details by Class &amp; Accounts'!J$18, 'E2 Allocators'!$B$15:$W$15, 0),FALSE)*$F83)</f>
        <v>0</v>
      </c>
      <c r="K83" s="1412">
        <f ca="1">IF(ISERROR(VLOOKUP(VLOOKUP($A83, 'E4 TB Allocation Details'!$A$18:$L$205, MATCH("Demand ID", 'E4 TB Allocation Details'!$A$18:$L$18, 0),FALSE), 'E2 Allocators'!$B$15:$W$361, MATCH('O5 Details by Class &amp; Accounts'!K$18, 'E2 Allocators'!$B$15:$W$15, 0),FALSE)*$F83), 0, VLOOKUP(VLOOKUP($A83, 'E4 TB Allocation Details'!$A$18:$L$205, MATCH("Demand ID", 'E4 TB Allocation Details'!$A$18:$L$18, 0),FALSE), 'E2 Allocators'!$B$15:$W$361, MATCH('O5 Details by Class &amp; Accounts'!K$18, 'E2 Allocators'!$B$15:$W$15, 0),FALSE)*$F83)</f>
        <v>0</v>
      </c>
      <c r="L83" s="1412">
        <f ca="1">IF(ISERROR(VLOOKUP(VLOOKUP($A83, 'E4 TB Allocation Details'!$A$18:$L$205, MATCH("Demand ID", 'E4 TB Allocation Details'!$A$18:$L$18, 0),FALSE), 'E2 Allocators'!$B$15:$W$361, MATCH('O5 Details by Class &amp; Accounts'!L$18, 'E2 Allocators'!$B$15:$W$15, 0),FALSE)*$F83), 0, VLOOKUP(VLOOKUP($A83, 'E4 TB Allocation Details'!$A$18:$L$205, MATCH("Demand ID", 'E4 TB Allocation Details'!$A$18:$L$18, 0),FALSE), 'E2 Allocators'!$B$15:$W$361, MATCH('O5 Details by Class &amp; Accounts'!L$18, 'E2 Allocators'!$B$15:$W$15, 0),FALSE)*$F83)</f>
        <v>0</v>
      </c>
      <c r="M83" s="1412">
        <f ca="1">IF(ISERROR(VLOOKUP(VLOOKUP($A83, 'E4 TB Allocation Details'!$A$18:$L$205, MATCH("Demand ID", 'E4 TB Allocation Details'!$A$18:$L$18, 0),FALSE), 'E2 Allocators'!$B$15:$W$361, MATCH('O5 Details by Class &amp; Accounts'!M$18, 'E2 Allocators'!$B$15:$W$15, 0),FALSE)*$F83), 0, VLOOKUP(VLOOKUP($A83, 'E4 TB Allocation Details'!$A$18:$L$205, MATCH("Demand ID", 'E4 TB Allocation Details'!$A$18:$L$18, 0),FALSE), 'E2 Allocators'!$B$15:$W$361, MATCH('O5 Details by Class &amp; Accounts'!M$18, 'E2 Allocators'!$B$15:$W$15, 0),FALSE)*$F83)</f>
        <v>0</v>
      </c>
      <c r="N83" s="1412">
        <f ca="1">IF(ISERROR(VLOOKUP(VLOOKUP($A83, 'E4 TB Allocation Details'!$A$18:$L$205, MATCH("Demand ID", 'E4 TB Allocation Details'!$A$18:$L$18, 0),FALSE), 'E2 Allocators'!$B$15:$W$361, MATCH('O5 Details by Class &amp; Accounts'!N$18, 'E2 Allocators'!$B$15:$W$15, 0),FALSE)*$F83), 0, VLOOKUP(VLOOKUP($A83, 'E4 TB Allocation Details'!$A$18:$L$205, MATCH("Demand ID", 'E4 TB Allocation Details'!$A$18:$L$18, 0),FALSE), 'E2 Allocators'!$B$15:$W$361, MATCH('O5 Details by Class &amp; Accounts'!N$18, 'E2 Allocators'!$B$15:$W$15, 0),FALSE)*$F83)</f>
        <v>0</v>
      </c>
      <c r="O83" s="1412">
        <f ca="1">IF(ISERROR(VLOOKUP(VLOOKUP($A83, 'E4 TB Allocation Details'!$A$18:$L$205, MATCH("Demand ID", 'E4 TB Allocation Details'!$A$18:$L$18, 0),FALSE), 'E2 Allocators'!$B$15:$W$361, MATCH('O5 Details by Class &amp; Accounts'!O$18, 'E2 Allocators'!$B$15:$W$15, 0),FALSE)*$F83), 0, VLOOKUP(VLOOKUP($A83, 'E4 TB Allocation Details'!$A$18:$L$205, MATCH("Demand ID", 'E4 TB Allocation Details'!$A$18:$L$18, 0),FALSE), 'E2 Allocators'!$B$15:$W$361, MATCH('O5 Details by Class &amp; Accounts'!O$18, 'E2 Allocators'!$B$15:$W$15, 0),FALSE)*$F83)</f>
        <v>0</v>
      </c>
      <c r="P83" s="1412">
        <f ca="1">IF(ISERROR(VLOOKUP(VLOOKUP($A83, 'E4 TB Allocation Details'!$A$18:$L$205, MATCH("Demand ID", 'E4 TB Allocation Details'!$A$18:$L$18, 0),FALSE), 'E2 Allocators'!$B$15:$W$361, MATCH('O5 Details by Class &amp; Accounts'!P$18, 'E2 Allocators'!$B$15:$W$15, 0),FALSE)*$F83), 0, VLOOKUP(VLOOKUP($A83, 'E4 TB Allocation Details'!$A$18:$L$205, MATCH("Demand ID", 'E4 TB Allocation Details'!$A$18:$L$18, 0),FALSE), 'E2 Allocators'!$B$15:$W$361, MATCH('O5 Details by Class &amp; Accounts'!P$18, 'E2 Allocators'!$B$15:$W$15, 0),FALSE)*$F83)</f>
        <v>0</v>
      </c>
      <c r="Q83" s="1412">
        <f ca="1">IF(ISERROR(VLOOKUP(VLOOKUP($A83, 'E4 TB Allocation Details'!$A$18:$L$205, MATCH("Demand ID", 'E4 TB Allocation Details'!$A$18:$L$18, 0),FALSE), 'E2 Allocators'!$B$15:$W$361, MATCH('O5 Details by Class &amp; Accounts'!Q$18, 'E2 Allocators'!$B$15:$W$15, 0),FALSE)*$F83), 0, VLOOKUP(VLOOKUP($A83, 'E4 TB Allocation Details'!$A$18:$L$205, MATCH("Demand ID", 'E4 TB Allocation Details'!$A$18:$L$18, 0),FALSE), 'E2 Allocators'!$B$15:$W$361, MATCH('O5 Details by Class &amp; Accounts'!Q$18, 'E2 Allocators'!$B$15:$W$15, 0),FALSE)*$F83)</f>
        <v>0</v>
      </c>
      <c r="R83" s="1412">
        <f ca="1">IF(ISERROR(VLOOKUP(VLOOKUP($A83, 'E4 TB Allocation Details'!$A$18:$L$205, MATCH("Demand ID", 'E4 TB Allocation Details'!$A$18:$L$18, 0),FALSE), 'E2 Allocators'!$B$15:$W$361, MATCH('O5 Details by Class &amp; Accounts'!R$18, 'E2 Allocators'!$B$15:$W$15, 0),FALSE)*$F83), 0, VLOOKUP(VLOOKUP($A83, 'E4 TB Allocation Details'!$A$18:$L$205, MATCH("Demand ID", 'E4 TB Allocation Details'!$A$18:$L$18, 0),FALSE), 'E2 Allocators'!$B$15:$W$361, MATCH('O5 Details by Class &amp; Accounts'!R$18, 'E2 Allocators'!$B$15:$W$15, 0),FALSE)*$F83)</f>
        <v>0</v>
      </c>
      <c r="S83" s="1412">
        <f ca="1">IF(ISERROR(VLOOKUP(VLOOKUP($A83, 'E4 TB Allocation Details'!$A$18:$L$205, MATCH("Demand ID", 'E4 TB Allocation Details'!$A$18:$L$18, 0),FALSE), 'E2 Allocators'!$B$15:$W$361, MATCH('O5 Details by Class &amp; Accounts'!S$18, 'E2 Allocators'!$B$15:$W$15, 0),FALSE)*$F83), 0, VLOOKUP(VLOOKUP($A83, 'E4 TB Allocation Details'!$A$18:$L$205, MATCH("Demand ID", 'E4 TB Allocation Details'!$A$18:$L$18, 0),FALSE), 'E2 Allocators'!$B$15:$W$361, MATCH('O5 Details by Class &amp; Accounts'!S$18, 'E2 Allocators'!$B$15:$W$15, 0),FALSE)*$F83)</f>
        <v>0</v>
      </c>
      <c r="T83" s="1412">
        <f ca="1">IF(ISERROR(VLOOKUP(VLOOKUP($A83, 'E4 TB Allocation Details'!$A$18:$L$205, MATCH("Demand ID", 'E4 TB Allocation Details'!$A$18:$L$18, 0),FALSE), 'E2 Allocators'!$B$15:$W$361, MATCH('O5 Details by Class &amp; Accounts'!T$18, 'E2 Allocators'!$B$15:$W$15, 0),FALSE)*$F83), 0, VLOOKUP(VLOOKUP($A83, 'E4 TB Allocation Details'!$A$18:$L$205, MATCH("Demand ID", 'E4 TB Allocation Details'!$A$18:$L$18, 0),FALSE), 'E2 Allocators'!$B$15:$W$361, MATCH('O5 Details by Class &amp; Accounts'!T$18, 'E2 Allocators'!$B$15:$W$15, 0),FALSE)*$F83)</f>
        <v>0</v>
      </c>
      <c r="U83" s="1412">
        <f ca="1">IF(ISERROR(VLOOKUP(VLOOKUP($A83, 'E4 TB Allocation Details'!$A$18:$L$205, MATCH("Demand ID", 'E4 TB Allocation Details'!$A$18:$L$18, 0),FALSE), 'E2 Allocators'!$B$15:$W$361, MATCH('O5 Details by Class &amp; Accounts'!U$18, 'E2 Allocators'!$B$15:$W$15, 0),FALSE)*$F83), 0, VLOOKUP(VLOOKUP($A83, 'E4 TB Allocation Details'!$A$18:$L$205, MATCH("Demand ID", 'E4 TB Allocation Details'!$A$18:$L$18, 0),FALSE), 'E2 Allocators'!$B$15:$W$361, MATCH('O5 Details by Class &amp; Accounts'!U$18, 'E2 Allocators'!$B$15:$W$15, 0),FALSE)*$F83)</f>
        <v>0</v>
      </c>
      <c r="V83" s="1412">
        <f ca="1">IF(ISERROR(VLOOKUP(VLOOKUP($A83, 'E4 TB Allocation Details'!$A$18:$L$205, MATCH("Demand ID", 'E4 TB Allocation Details'!$A$18:$L$18, 0),FALSE), 'E2 Allocators'!$B$15:$W$361, MATCH('O5 Details by Class &amp; Accounts'!V$18, 'E2 Allocators'!$B$15:$W$15, 0),FALSE)*$F83), 0, VLOOKUP(VLOOKUP($A83, 'E4 TB Allocation Details'!$A$18:$L$205, MATCH("Demand ID", 'E4 TB Allocation Details'!$A$18:$L$18, 0),FALSE), 'E2 Allocators'!$B$15:$W$361, MATCH('O5 Details by Class &amp; Accounts'!V$18, 'E2 Allocators'!$B$15:$W$15, 0),FALSE)*$F83)</f>
        <v>0</v>
      </c>
      <c r="W83" s="1412">
        <f ca="1">IF(ISERROR(VLOOKUP(VLOOKUP($A83, 'E4 TB Allocation Details'!$A$18:$L$205, MATCH("Demand ID", 'E4 TB Allocation Details'!$A$18:$L$18, 0),FALSE), 'E2 Allocators'!$B$15:$W$361, MATCH('O5 Details by Class &amp; Accounts'!W$18, 'E2 Allocators'!$B$15:$W$15, 0),FALSE)*$F83), 0, VLOOKUP(VLOOKUP($A83, 'E4 TB Allocation Details'!$A$18:$L$205, MATCH("Demand ID", 'E4 TB Allocation Details'!$A$18:$L$18, 0),FALSE), 'E2 Allocators'!$B$15:$W$361, MATCH('O5 Details by Class &amp; Accounts'!W$18, 'E2 Allocators'!$B$15:$W$15, 0),FALSE)*$F83)</f>
        <v>0</v>
      </c>
      <c r="X83" s="1412">
        <f ca="1">IF(ISERROR(VLOOKUP(VLOOKUP($A83, 'E4 TB Allocation Details'!$A$18:$L$205, MATCH("Demand ID", 'E4 TB Allocation Details'!$A$18:$L$18, 0),FALSE), 'E2 Allocators'!$B$15:$W$361, MATCH('O5 Details by Class &amp; Accounts'!X$18, 'E2 Allocators'!$B$15:$W$15, 0),FALSE)*$F83), 0, VLOOKUP(VLOOKUP($A83, 'E4 TB Allocation Details'!$A$18:$L$205, MATCH("Demand ID", 'E4 TB Allocation Details'!$A$18:$L$18, 0),FALSE), 'E2 Allocators'!$B$15:$W$361, MATCH('O5 Details by Class &amp; Accounts'!X$18, 'E2 Allocators'!$B$15:$W$15, 0),FALSE)*$F83)</f>
        <v>0</v>
      </c>
      <c r="Y83" s="1412">
        <f ca="1">IF(ISERROR(VLOOKUP(VLOOKUP($A83, 'E4 TB Allocation Details'!$A$18:$L$205, MATCH("Demand ID", 'E4 TB Allocation Details'!$A$18:$L$18, 0),FALSE), 'E2 Allocators'!$B$15:$W$361, MATCH('O5 Details by Class &amp; Accounts'!Y$18, 'E2 Allocators'!$B$15:$W$15, 0),FALSE)*$F83), 0, VLOOKUP(VLOOKUP($A83, 'E4 TB Allocation Details'!$A$18:$L$205, MATCH("Demand ID", 'E4 TB Allocation Details'!$A$18:$L$18, 0),FALSE), 'E2 Allocators'!$B$15:$W$361, MATCH('O5 Details by Class &amp; Accounts'!Y$18, 'E2 Allocators'!$B$15:$W$15, 0),FALSE)*$F83)</f>
        <v>0</v>
      </c>
      <c r="Z83" s="1412">
        <f ca="1">IF(ISERROR(VLOOKUP(VLOOKUP($A83, 'E4 TB Allocation Details'!$A$18:$L$205, MATCH("Demand ID", 'E4 TB Allocation Details'!$A$18:$L$18, 0),FALSE), 'E2 Allocators'!$B$15:$W$361, MATCH('O5 Details by Class &amp; Accounts'!Z$18, 'E2 Allocators'!$B$15:$W$15, 0),FALSE)*$F83), 0, VLOOKUP(VLOOKUP($A83, 'E4 TB Allocation Details'!$A$18:$L$205, MATCH("Demand ID", 'E4 TB Allocation Details'!$A$18:$L$18, 0),FALSE), 'E2 Allocators'!$B$15:$W$361, MATCH('O5 Details by Class &amp; Accounts'!Z$18, 'E2 Allocators'!$B$15:$W$15, 0),FALSE)*$F83)</f>
        <v>0</v>
      </c>
      <c r="AA83" s="1412">
        <f ca="1">IF(ISERROR(VLOOKUP(VLOOKUP($A83, 'E4 TB Allocation Details'!$A$18:$L$205, MATCH("Demand ID", 'E4 TB Allocation Details'!$A$18:$L$18, 0),FALSE), 'E2 Allocators'!$B$15:$W$361, MATCH('O5 Details by Class &amp; Accounts'!AA$18, 'E2 Allocators'!$B$15:$W$15, 0),FALSE)*$F83), 0, VLOOKUP(VLOOKUP($A83, 'E4 TB Allocation Details'!$A$18:$L$205, MATCH("Demand ID", 'E4 TB Allocation Details'!$A$18:$L$18, 0),FALSE), 'E2 Allocators'!$B$15:$W$361, MATCH('O5 Details by Class &amp; Accounts'!AA$18, 'E2 Allocators'!$B$15:$W$15, 0),FALSE)*$F83)</f>
        <v>0</v>
      </c>
      <c r="AB83" s="1412">
        <f ca="1">IF(ISERROR(VLOOKUP(VLOOKUP($A83, 'E4 TB Allocation Details'!$A$18:$L$205, MATCH("Demand ID", 'E4 TB Allocation Details'!$A$18:$L$18, 0),FALSE), 'E2 Allocators'!$B$15:$W$361, MATCH('O5 Details by Class &amp; Accounts'!AB$18, 'E2 Allocators'!$B$15:$W$15, 0),FALSE)*$F83), 0, VLOOKUP(VLOOKUP($A83, 'E4 TB Allocation Details'!$A$18:$L$205, MATCH("Demand ID", 'E4 TB Allocation Details'!$A$18:$L$18, 0),FALSE), 'E2 Allocators'!$B$15:$W$361, MATCH('O5 Details by Class &amp; Accounts'!AB$18, 'E2 Allocators'!$B$15:$W$15, 0),FALSE)*$F83)</f>
        <v>0</v>
      </c>
      <c r="AC83" s="1412">
        <f t="shared" si="14"/>
        <v>0</v>
      </c>
      <c r="AD83" s="1412">
        <f ca="1">IF(ISERROR(VLOOKUP(VLOOKUP($A83, 'E4 TB Allocation Details'!$A$18:$L$205, MATCH("Customer ID", 'E4 TB Allocation Details'!$A$18:$L$18, 0),FALSE), 'E2 Allocators'!$B$15:$W$361, MATCH('O5 Details by Class &amp; Accounts'!AD$18, 'E2 Allocators'!$B$15:$W$15, 0),FALSE)*$G83), 0, VLOOKUP(VLOOKUP($A83, 'E4 TB Allocation Details'!$A$18:$L$205, MATCH("Customer ID", 'E4 TB Allocation Details'!$A$18:$L$18, 0),FALSE), 'E2 Allocators'!$B$15:$W$361, MATCH('O5 Details by Class &amp; Accounts'!AD$18, 'E2 Allocators'!$B$15:$W$15, 0),FALSE)*$G83)</f>
        <v>0</v>
      </c>
      <c r="AE83" s="1412">
        <f ca="1">IF(ISERROR(VLOOKUP(VLOOKUP($A83, 'E4 TB Allocation Details'!$A$18:$L$205, MATCH("Customer ID", 'E4 TB Allocation Details'!$A$18:$L$18, 0),FALSE), 'E2 Allocators'!$B$15:$W$361, MATCH('O5 Details by Class &amp; Accounts'!AE$18, 'E2 Allocators'!$B$15:$W$15, 0),FALSE)*$G83), 0, VLOOKUP(VLOOKUP($A83, 'E4 TB Allocation Details'!$A$18:$L$205, MATCH("Customer ID", 'E4 TB Allocation Details'!$A$18:$L$18, 0),FALSE), 'E2 Allocators'!$B$15:$W$361, MATCH('O5 Details by Class &amp; Accounts'!AE$18, 'E2 Allocators'!$B$15:$W$15, 0),FALSE)*$G83)</f>
        <v>0</v>
      </c>
      <c r="AF83" s="1412">
        <f ca="1">IF(ISERROR(VLOOKUP(VLOOKUP($A83, 'E4 TB Allocation Details'!$A$18:$L$205, MATCH("Customer ID", 'E4 TB Allocation Details'!$A$18:$L$18, 0),FALSE), 'E2 Allocators'!$B$15:$W$361, MATCH('O5 Details by Class &amp; Accounts'!AF$18, 'E2 Allocators'!$B$15:$W$15, 0),FALSE)*$G83), 0, VLOOKUP(VLOOKUP($A83, 'E4 TB Allocation Details'!$A$18:$L$205, MATCH("Customer ID", 'E4 TB Allocation Details'!$A$18:$L$18, 0),FALSE), 'E2 Allocators'!$B$15:$W$361, MATCH('O5 Details by Class &amp; Accounts'!AF$18, 'E2 Allocators'!$B$15:$W$15, 0),FALSE)*$G83)</f>
        <v>0</v>
      </c>
      <c r="AG83" s="1412">
        <f ca="1">IF(ISERROR(VLOOKUP(VLOOKUP($A83, 'E4 TB Allocation Details'!$A$18:$L$205, MATCH("Customer ID", 'E4 TB Allocation Details'!$A$18:$L$18, 0),FALSE), 'E2 Allocators'!$B$15:$W$361, MATCH('O5 Details by Class &amp; Accounts'!AG$18, 'E2 Allocators'!$B$15:$W$15, 0),FALSE)*$G83), 0, VLOOKUP(VLOOKUP($A83, 'E4 TB Allocation Details'!$A$18:$L$205, MATCH("Customer ID", 'E4 TB Allocation Details'!$A$18:$L$18, 0),FALSE), 'E2 Allocators'!$B$15:$W$361, MATCH('O5 Details by Class &amp; Accounts'!AG$18, 'E2 Allocators'!$B$15:$W$15, 0),FALSE)*$G83)</f>
        <v>0</v>
      </c>
      <c r="AH83" s="1412">
        <f ca="1">IF(ISERROR(VLOOKUP(VLOOKUP($A83, 'E4 TB Allocation Details'!$A$18:$L$205, MATCH("Customer ID", 'E4 TB Allocation Details'!$A$18:$L$18, 0),FALSE), 'E2 Allocators'!$B$15:$W$361, MATCH('O5 Details by Class &amp; Accounts'!AH$18, 'E2 Allocators'!$B$15:$W$15, 0),FALSE)*$G83), 0, VLOOKUP(VLOOKUP($A83, 'E4 TB Allocation Details'!$A$18:$L$205, MATCH("Customer ID", 'E4 TB Allocation Details'!$A$18:$L$18, 0),FALSE), 'E2 Allocators'!$B$15:$W$361, MATCH('O5 Details by Class &amp; Accounts'!AH$18, 'E2 Allocators'!$B$15:$W$15, 0),FALSE)*$G83)</f>
        <v>0</v>
      </c>
      <c r="AI83" s="1412">
        <f ca="1">IF(ISERROR(VLOOKUP(VLOOKUP($A83, 'E4 TB Allocation Details'!$A$18:$L$205, MATCH("Customer ID", 'E4 TB Allocation Details'!$A$18:$L$18, 0),FALSE), 'E2 Allocators'!$B$15:$W$361, MATCH('O5 Details by Class &amp; Accounts'!AI$18, 'E2 Allocators'!$B$15:$W$15, 0),FALSE)*$G83), 0, VLOOKUP(VLOOKUP($A83, 'E4 TB Allocation Details'!$A$18:$L$205, MATCH("Customer ID", 'E4 TB Allocation Details'!$A$18:$L$18, 0),FALSE), 'E2 Allocators'!$B$15:$W$361, MATCH('O5 Details by Class &amp; Accounts'!AI$18, 'E2 Allocators'!$B$15:$W$15, 0),FALSE)*$G83)</f>
        <v>0</v>
      </c>
      <c r="AJ83" s="1412">
        <f ca="1">IF(ISERROR(VLOOKUP(VLOOKUP($A83, 'E4 TB Allocation Details'!$A$18:$L$205, MATCH("Customer ID", 'E4 TB Allocation Details'!$A$18:$L$18, 0),FALSE), 'E2 Allocators'!$B$15:$W$361, MATCH('O5 Details by Class &amp; Accounts'!AJ$18, 'E2 Allocators'!$B$15:$W$15, 0),FALSE)*$G83), 0, VLOOKUP(VLOOKUP($A83, 'E4 TB Allocation Details'!$A$18:$L$205, MATCH("Customer ID", 'E4 TB Allocation Details'!$A$18:$L$18, 0),FALSE), 'E2 Allocators'!$B$15:$W$361, MATCH('O5 Details by Class &amp; Accounts'!AJ$18, 'E2 Allocators'!$B$15:$W$15, 0),FALSE)*$G83)</f>
        <v>0</v>
      </c>
      <c r="AK83" s="1412">
        <f ca="1">IF(ISERROR(VLOOKUP(VLOOKUP($A83, 'E4 TB Allocation Details'!$A$18:$L$205, MATCH("Customer ID", 'E4 TB Allocation Details'!$A$18:$L$18, 0),FALSE), 'E2 Allocators'!$B$15:$W$361, MATCH('O5 Details by Class &amp; Accounts'!AK$18, 'E2 Allocators'!$B$15:$W$15, 0),FALSE)*$G83), 0, VLOOKUP(VLOOKUP($A83, 'E4 TB Allocation Details'!$A$18:$L$205, MATCH("Customer ID", 'E4 TB Allocation Details'!$A$18:$L$18, 0),FALSE), 'E2 Allocators'!$B$15:$W$361, MATCH('O5 Details by Class &amp; Accounts'!AK$18, 'E2 Allocators'!$B$15:$W$15, 0),FALSE)*$G83)</f>
        <v>0</v>
      </c>
      <c r="AL83" s="1412">
        <f ca="1">IF(ISERROR(VLOOKUP(VLOOKUP($A83, 'E4 TB Allocation Details'!$A$18:$L$205, MATCH("Customer ID", 'E4 TB Allocation Details'!$A$18:$L$18, 0),FALSE), 'E2 Allocators'!$B$15:$W$361, MATCH('O5 Details by Class &amp; Accounts'!AL$18, 'E2 Allocators'!$B$15:$W$15, 0),FALSE)*$G83), 0, VLOOKUP(VLOOKUP($A83, 'E4 TB Allocation Details'!$A$18:$L$205, MATCH("Customer ID", 'E4 TB Allocation Details'!$A$18:$L$18, 0),FALSE), 'E2 Allocators'!$B$15:$W$361, MATCH('O5 Details by Class &amp; Accounts'!AL$18, 'E2 Allocators'!$B$15:$W$15, 0),FALSE)*$G83)</f>
        <v>0</v>
      </c>
      <c r="AM83" s="1412">
        <f ca="1">IF(ISERROR(VLOOKUP(VLOOKUP($A83, 'E4 TB Allocation Details'!$A$18:$L$205, MATCH("Customer ID", 'E4 TB Allocation Details'!$A$18:$L$18, 0),FALSE), 'E2 Allocators'!$B$15:$W$361, MATCH('O5 Details by Class &amp; Accounts'!AM$18, 'E2 Allocators'!$B$15:$W$15, 0),FALSE)*$G83), 0, VLOOKUP(VLOOKUP($A83, 'E4 TB Allocation Details'!$A$18:$L$205, MATCH("Customer ID", 'E4 TB Allocation Details'!$A$18:$L$18, 0),FALSE), 'E2 Allocators'!$B$15:$W$361, MATCH('O5 Details by Class &amp; Accounts'!AM$18, 'E2 Allocators'!$B$15:$W$15, 0),FALSE)*$G83)</f>
        <v>0</v>
      </c>
      <c r="AN83" s="1412">
        <f ca="1">IF(ISERROR(VLOOKUP(VLOOKUP($A83, 'E4 TB Allocation Details'!$A$18:$L$205, MATCH("Customer ID", 'E4 TB Allocation Details'!$A$18:$L$18, 0),FALSE), 'E2 Allocators'!$B$15:$W$361, MATCH('O5 Details by Class &amp; Accounts'!AN$18, 'E2 Allocators'!$B$15:$W$15, 0),FALSE)*$G83), 0, VLOOKUP(VLOOKUP($A83, 'E4 TB Allocation Details'!$A$18:$L$205, MATCH("Customer ID", 'E4 TB Allocation Details'!$A$18:$L$18, 0),FALSE), 'E2 Allocators'!$B$15:$W$361, MATCH('O5 Details by Class &amp; Accounts'!AN$18, 'E2 Allocators'!$B$15:$W$15, 0),FALSE)*$G83)</f>
        <v>0</v>
      </c>
      <c r="AO83" s="1412">
        <f ca="1">IF(ISERROR(VLOOKUP(VLOOKUP($A83, 'E4 TB Allocation Details'!$A$18:$L$205, MATCH("Customer ID", 'E4 TB Allocation Details'!$A$18:$L$18, 0),FALSE), 'E2 Allocators'!$B$15:$W$361, MATCH('O5 Details by Class &amp; Accounts'!AO$18, 'E2 Allocators'!$B$15:$W$15, 0),FALSE)*$G83), 0, VLOOKUP(VLOOKUP($A83, 'E4 TB Allocation Details'!$A$18:$L$205, MATCH("Customer ID", 'E4 TB Allocation Details'!$A$18:$L$18, 0),FALSE), 'E2 Allocators'!$B$15:$W$361, MATCH('O5 Details by Class &amp; Accounts'!AO$18, 'E2 Allocators'!$B$15:$W$15, 0),FALSE)*$G83)</f>
        <v>0</v>
      </c>
      <c r="AP83" s="1412">
        <f ca="1">IF(ISERROR(VLOOKUP(VLOOKUP($A83, 'E4 TB Allocation Details'!$A$18:$L$205, MATCH("Customer ID", 'E4 TB Allocation Details'!$A$18:$L$18, 0),FALSE), 'E2 Allocators'!$B$15:$W$361, MATCH('O5 Details by Class &amp; Accounts'!AP$18, 'E2 Allocators'!$B$15:$W$15, 0),FALSE)*$G83), 0, VLOOKUP(VLOOKUP($A83, 'E4 TB Allocation Details'!$A$18:$L$205, MATCH("Customer ID", 'E4 TB Allocation Details'!$A$18:$L$18, 0),FALSE), 'E2 Allocators'!$B$15:$W$361, MATCH('O5 Details by Class &amp; Accounts'!AP$18, 'E2 Allocators'!$B$15:$W$15, 0),FALSE)*$G83)</f>
        <v>0</v>
      </c>
      <c r="AQ83" s="1412">
        <f ca="1">IF(ISERROR(VLOOKUP(VLOOKUP($A83, 'E4 TB Allocation Details'!$A$18:$L$205, MATCH("Customer ID", 'E4 TB Allocation Details'!$A$18:$L$18, 0),FALSE), 'E2 Allocators'!$B$15:$W$361, MATCH('O5 Details by Class &amp; Accounts'!AQ$18, 'E2 Allocators'!$B$15:$W$15, 0),FALSE)*$G83), 0, VLOOKUP(VLOOKUP($A83, 'E4 TB Allocation Details'!$A$18:$L$205, MATCH("Customer ID", 'E4 TB Allocation Details'!$A$18:$L$18, 0),FALSE), 'E2 Allocators'!$B$15:$W$361, MATCH('O5 Details by Class &amp; Accounts'!AQ$18, 'E2 Allocators'!$B$15:$W$15, 0),FALSE)*$G83)</f>
        <v>0</v>
      </c>
      <c r="AR83" s="1412">
        <f ca="1">IF(ISERROR(VLOOKUP(VLOOKUP($A83, 'E4 TB Allocation Details'!$A$18:$L$205, MATCH("Customer ID", 'E4 TB Allocation Details'!$A$18:$L$18, 0),FALSE), 'E2 Allocators'!$B$15:$W$361, MATCH('O5 Details by Class &amp; Accounts'!AR$18, 'E2 Allocators'!$B$15:$W$15, 0),FALSE)*$G83), 0, VLOOKUP(VLOOKUP($A83, 'E4 TB Allocation Details'!$A$18:$L$205, MATCH("Customer ID", 'E4 TB Allocation Details'!$A$18:$L$18, 0),FALSE), 'E2 Allocators'!$B$15:$W$361, MATCH('O5 Details by Class &amp; Accounts'!AR$18, 'E2 Allocators'!$B$15:$W$15, 0),FALSE)*$G83)</f>
        <v>0</v>
      </c>
      <c r="AS83" s="1412">
        <f ca="1">IF(ISERROR(VLOOKUP(VLOOKUP($A83, 'E4 TB Allocation Details'!$A$18:$L$205, MATCH("Customer ID", 'E4 TB Allocation Details'!$A$18:$L$18, 0),FALSE), 'E2 Allocators'!$B$15:$W$361, MATCH('O5 Details by Class &amp; Accounts'!AS$18, 'E2 Allocators'!$B$15:$W$15, 0),FALSE)*$G83), 0, VLOOKUP(VLOOKUP($A83, 'E4 TB Allocation Details'!$A$18:$L$205, MATCH("Customer ID", 'E4 TB Allocation Details'!$A$18:$L$18, 0),FALSE), 'E2 Allocators'!$B$15:$W$361, MATCH('O5 Details by Class &amp; Accounts'!AS$18, 'E2 Allocators'!$B$15:$W$15, 0),FALSE)*$G83)</f>
        <v>0</v>
      </c>
      <c r="AT83" s="1412">
        <f ca="1">IF(ISERROR(VLOOKUP(VLOOKUP($A83, 'E4 TB Allocation Details'!$A$18:$L$205, MATCH("Customer ID", 'E4 TB Allocation Details'!$A$18:$L$18, 0),FALSE), 'E2 Allocators'!$B$15:$W$361, MATCH('O5 Details by Class &amp; Accounts'!AT$18, 'E2 Allocators'!$B$15:$W$15, 0),FALSE)*$G83), 0, VLOOKUP(VLOOKUP($A83, 'E4 TB Allocation Details'!$A$18:$L$205, MATCH("Customer ID", 'E4 TB Allocation Details'!$A$18:$L$18, 0),FALSE), 'E2 Allocators'!$B$15:$W$361, MATCH('O5 Details by Class &amp; Accounts'!AT$18, 'E2 Allocators'!$B$15:$W$15, 0),FALSE)*$G83)</f>
        <v>0</v>
      </c>
      <c r="AU83" s="1412">
        <f ca="1">IF(ISERROR(VLOOKUP(VLOOKUP($A83, 'E4 TB Allocation Details'!$A$18:$L$205, MATCH("Customer ID", 'E4 TB Allocation Details'!$A$18:$L$18, 0),FALSE), 'E2 Allocators'!$B$15:$W$361, MATCH('O5 Details by Class &amp; Accounts'!AU$18, 'E2 Allocators'!$B$15:$W$15, 0),FALSE)*$G83), 0, VLOOKUP(VLOOKUP($A83, 'E4 TB Allocation Details'!$A$18:$L$205, MATCH("Customer ID", 'E4 TB Allocation Details'!$A$18:$L$18, 0),FALSE), 'E2 Allocators'!$B$15:$W$361, MATCH('O5 Details by Class &amp; Accounts'!AU$18, 'E2 Allocators'!$B$15:$W$15, 0),FALSE)*$G83)</f>
        <v>0</v>
      </c>
      <c r="AV83" s="1412">
        <f ca="1">IF(ISERROR(VLOOKUP(VLOOKUP($A83, 'E4 TB Allocation Details'!$A$18:$L$205, MATCH("Customer ID", 'E4 TB Allocation Details'!$A$18:$L$18, 0),FALSE), 'E2 Allocators'!$B$15:$W$361, MATCH('O5 Details by Class &amp; Accounts'!AV$18, 'E2 Allocators'!$B$15:$W$15, 0),FALSE)*$G83), 0, VLOOKUP(VLOOKUP($A83, 'E4 TB Allocation Details'!$A$18:$L$205, MATCH("Customer ID", 'E4 TB Allocation Details'!$A$18:$L$18, 0),FALSE), 'E2 Allocators'!$B$15:$W$361, MATCH('O5 Details by Class &amp; Accounts'!AV$18, 'E2 Allocators'!$B$15:$W$15, 0),FALSE)*$G83)</f>
        <v>0</v>
      </c>
      <c r="AW83" s="1412">
        <f ca="1">IF(ISERROR(VLOOKUP(VLOOKUP($A83, 'E4 TB Allocation Details'!$A$18:$L$205, MATCH("Customer ID", 'E4 TB Allocation Details'!$A$18:$L$18, 0),FALSE), 'E2 Allocators'!$B$15:$W$361, MATCH('O5 Details by Class &amp; Accounts'!AW$18, 'E2 Allocators'!$B$15:$W$15, 0),FALSE)*$G83), 0, VLOOKUP(VLOOKUP($A83, 'E4 TB Allocation Details'!$A$18:$L$205, MATCH("Customer ID", 'E4 TB Allocation Details'!$A$18:$L$18, 0),FALSE), 'E2 Allocators'!$B$15:$W$361, MATCH('O5 Details by Class &amp; Accounts'!AW$18, 'E2 Allocators'!$B$15:$W$15, 0),FALSE)*$G83)</f>
        <v>0</v>
      </c>
      <c r="AX83" s="1412">
        <f t="shared" si="15"/>
        <v>0</v>
      </c>
      <c r="AY83" s="1412">
        <f ca="1">IF(ISERROR(VLOOKUP(VLOOKUP($A83, 'E4 TB Allocation Details'!$A$18:$L$205, MATCH("Misc ID", 'E4 TB Allocation Details'!$A$18:$L$18, 0),FALSE), 'E2 Allocators'!$B$15:$W$361, MATCH('O5 Details by Class &amp; Accounts'!AY$18, 'E2 Allocators'!$B$15:$W$15, 0),FALSE)*$E83), 0, VLOOKUP(VLOOKUP($A83, 'E4 TB Allocation Details'!$A$18:$L$205, MATCH("Misc ID", 'E4 TB Allocation Details'!$A$18:$L$18, 0),FALSE), 'E2 Allocators'!$B$15:$W$361, MATCH('O5 Details by Class &amp; Accounts'!AY$18, 'E2 Allocators'!$B$15:$W$15, 0),FALSE)*$E83)</f>
        <v>-332339.86551343364</v>
      </c>
      <c r="AZ83" s="1412">
        <f ca="1">IF(ISERROR(VLOOKUP(VLOOKUP($A83, 'E4 TB Allocation Details'!$A$18:$L$205, MATCH("Misc ID", 'E4 TB Allocation Details'!$A$18:$L$18, 0),FALSE), 'E2 Allocators'!$B$15:$W$361, MATCH('O5 Details by Class &amp; Accounts'!AZ$18, 'E2 Allocators'!$B$15:$W$15, 0),FALSE)*$E83), 0, VLOOKUP(VLOOKUP($A83, 'E4 TB Allocation Details'!$A$18:$L$205, MATCH("Misc ID", 'E4 TB Allocation Details'!$A$18:$L$18, 0),FALSE), 'E2 Allocators'!$B$15:$W$361, MATCH('O5 Details by Class &amp; Accounts'!AZ$18, 'E2 Allocators'!$B$15:$W$15, 0),FALSE)*$E83)</f>
        <v>-115261.73654871169</v>
      </c>
      <c r="BA83" s="1412">
        <f ca="1">IF(ISERROR(VLOOKUP(VLOOKUP($A83, 'E4 TB Allocation Details'!$A$18:$L$205, MATCH("Misc ID", 'E4 TB Allocation Details'!$A$18:$L$18, 0),FALSE), 'E2 Allocators'!$B$15:$W$361, MATCH('O5 Details by Class &amp; Accounts'!BA$18, 'E2 Allocators'!$B$15:$W$15, 0),FALSE)*$E83), 0, VLOOKUP(VLOOKUP($A83, 'E4 TB Allocation Details'!$A$18:$L$205, MATCH("Misc ID", 'E4 TB Allocation Details'!$A$18:$L$18, 0),FALSE), 'E2 Allocators'!$B$15:$W$361, MATCH('O5 Details by Class &amp; Accounts'!BA$18, 'E2 Allocators'!$B$15:$W$15, 0),FALSE)*$E83)</f>
        <v>-167061.38452324289</v>
      </c>
      <c r="BB83" s="1412">
        <f ca="1">IF(ISERROR(VLOOKUP(VLOOKUP($A83, 'E4 TB Allocation Details'!$A$18:$L$205, MATCH("Misc ID", 'E4 TB Allocation Details'!$A$18:$L$18, 0),FALSE), 'E2 Allocators'!$B$15:$W$361, MATCH('O5 Details by Class &amp; Accounts'!BB$18, 'E2 Allocators'!$B$15:$W$15, 0),FALSE)*$E83), 0, VLOOKUP(VLOOKUP($A83, 'E4 TB Allocation Details'!$A$18:$L$205, MATCH("Misc ID", 'E4 TB Allocation Details'!$A$18:$L$18, 0),FALSE), 'E2 Allocators'!$B$15:$W$361, MATCH('O5 Details by Class &amp; Accounts'!BB$18, 'E2 Allocators'!$B$15:$W$15, 0),FALSE)*$E83)</f>
        <v>0</v>
      </c>
      <c r="BC83" s="1412">
        <f ca="1">IF(ISERROR(VLOOKUP(VLOOKUP($A83, 'E4 TB Allocation Details'!$A$18:$L$205, MATCH("Misc ID", 'E4 TB Allocation Details'!$A$18:$L$18, 0),FALSE), 'E2 Allocators'!$B$15:$W$361, MATCH('O5 Details by Class &amp; Accounts'!BC$18, 'E2 Allocators'!$B$15:$W$15, 0),FALSE)*$E83), 0, VLOOKUP(VLOOKUP($A83, 'E4 TB Allocation Details'!$A$18:$L$205, MATCH("Misc ID", 'E4 TB Allocation Details'!$A$18:$L$18, 0),FALSE), 'E2 Allocators'!$B$15:$W$361, MATCH('O5 Details by Class &amp; Accounts'!BC$18, 'E2 Allocators'!$B$15:$W$15, 0),FALSE)*$E83)</f>
        <v>0</v>
      </c>
      <c r="BD83" s="1412">
        <f ca="1">IF(ISERROR(VLOOKUP(VLOOKUP($A83, 'E4 TB Allocation Details'!$A$18:$L$205, MATCH("Misc ID", 'E4 TB Allocation Details'!$A$18:$L$18, 0),FALSE), 'E2 Allocators'!$B$15:$W$361, MATCH('O5 Details by Class &amp; Accounts'!BD$18, 'E2 Allocators'!$B$15:$W$15, 0),FALSE)*$E83), 0, VLOOKUP(VLOOKUP($A83, 'E4 TB Allocation Details'!$A$18:$L$205, MATCH("Misc ID", 'E4 TB Allocation Details'!$A$18:$L$18, 0),FALSE), 'E2 Allocators'!$B$15:$W$361, MATCH('O5 Details by Class &amp; Accounts'!BD$18, 'E2 Allocators'!$B$15:$W$15, 0),FALSE)*$E83)</f>
        <v>0</v>
      </c>
      <c r="BE83" s="1412">
        <f ca="1">IF(ISERROR(VLOOKUP(VLOOKUP($A83, 'E4 TB Allocation Details'!$A$18:$L$205, MATCH("Misc ID", 'E4 TB Allocation Details'!$A$18:$L$18, 0),FALSE), 'E2 Allocators'!$B$15:$W$361, MATCH('O5 Details by Class &amp; Accounts'!BE$18, 'E2 Allocators'!$B$15:$W$15, 0),FALSE)*$E83), 0, VLOOKUP(VLOOKUP($A83, 'E4 TB Allocation Details'!$A$18:$L$205, MATCH("Misc ID", 'E4 TB Allocation Details'!$A$18:$L$18, 0),FALSE), 'E2 Allocators'!$B$15:$W$361, MATCH('O5 Details by Class &amp; Accounts'!BE$18, 'E2 Allocators'!$B$15:$W$15, 0),FALSE)*$E83)</f>
        <v>-45191.751552620975</v>
      </c>
      <c r="BF83" s="1412">
        <f ca="1">IF(ISERROR(VLOOKUP(VLOOKUP($A83, 'E4 TB Allocation Details'!$A$18:$L$205, MATCH("Misc ID", 'E4 TB Allocation Details'!$A$18:$L$18, 0),FALSE), 'E2 Allocators'!$B$15:$W$361, MATCH('O5 Details by Class &amp; Accounts'!BF$18, 'E2 Allocators'!$B$15:$W$15, 0),FALSE)*$E83), 0, VLOOKUP(VLOOKUP($A83, 'E4 TB Allocation Details'!$A$18:$L$205, MATCH("Misc ID", 'E4 TB Allocation Details'!$A$18:$L$18, 0),FALSE), 'E2 Allocators'!$B$15:$W$361, MATCH('O5 Details by Class &amp; Accounts'!BF$18, 'E2 Allocators'!$B$15:$W$15, 0),FALSE)*$E83)</f>
        <v>-2479.7801948072338</v>
      </c>
      <c r="BG83" s="1412">
        <f ca="1">IF(ISERROR(VLOOKUP(VLOOKUP($A83, 'E4 TB Allocation Details'!$A$18:$L$205, MATCH("Misc ID", 'E4 TB Allocation Details'!$A$18:$L$18, 0),FALSE), 'E2 Allocators'!$B$15:$W$361, MATCH('O5 Details by Class &amp; Accounts'!BG$18, 'E2 Allocators'!$B$15:$W$15, 0),FALSE)*$E83), 0, VLOOKUP(VLOOKUP($A83, 'E4 TB Allocation Details'!$A$18:$L$205, MATCH("Misc ID", 'E4 TB Allocation Details'!$A$18:$L$18, 0),FALSE), 'E2 Allocators'!$B$15:$W$361, MATCH('O5 Details by Class &amp; Accounts'!BG$18, 'E2 Allocators'!$B$15:$W$15, 0),FALSE)*$E83)</f>
        <v>-2265.4816671835601</v>
      </c>
      <c r="BH83" s="1412">
        <f ca="1">IF(ISERROR(VLOOKUP(VLOOKUP($A83, 'E4 TB Allocation Details'!$A$18:$L$205, MATCH("Misc ID", 'E4 TB Allocation Details'!$A$18:$L$18, 0),FALSE), 'E2 Allocators'!$B$15:$W$361, MATCH('O5 Details by Class &amp; Accounts'!BH$18, 'E2 Allocators'!$B$15:$W$15, 0),FALSE)*$E83), 0, VLOOKUP(VLOOKUP($A83, 'E4 TB Allocation Details'!$A$18:$L$205, MATCH("Misc ID", 'E4 TB Allocation Details'!$A$18:$L$18, 0),FALSE), 'E2 Allocators'!$B$15:$W$361, MATCH('O5 Details by Class &amp; Accounts'!BH$18, 'E2 Allocators'!$B$15:$W$15, 0),FALSE)*$E83)</f>
        <v>0</v>
      </c>
      <c r="BI83" s="1412">
        <f ca="1">IF(ISERROR(VLOOKUP(VLOOKUP($A83, 'E4 TB Allocation Details'!$A$18:$L$205, MATCH("Misc ID", 'E4 TB Allocation Details'!$A$18:$L$18, 0),FALSE), 'E2 Allocators'!$B$15:$W$361, MATCH('O5 Details by Class &amp; Accounts'!BI$18, 'E2 Allocators'!$B$15:$W$15, 0),FALSE)*$E83), 0, VLOOKUP(VLOOKUP($A83, 'E4 TB Allocation Details'!$A$18:$L$205, MATCH("Misc ID", 'E4 TB Allocation Details'!$A$18:$L$18, 0),FALSE), 'E2 Allocators'!$B$15:$W$361, MATCH('O5 Details by Class &amp; Accounts'!BI$18, 'E2 Allocators'!$B$15:$W$15, 0),FALSE)*$E83)</f>
        <v>0</v>
      </c>
      <c r="BJ83" s="1412">
        <f ca="1">IF(ISERROR(VLOOKUP(VLOOKUP($A83, 'E4 TB Allocation Details'!$A$18:$L$205, MATCH("Misc ID", 'E4 TB Allocation Details'!$A$18:$L$18, 0),FALSE), 'E2 Allocators'!$B$15:$W$361, MATCH('O5 Details by Class &amp; Accounts'!BJ$18, 'E2 Allocators'!$B$15:$W$15, 0),FALSE)*$E83), 0, VLOOKUP(VLOOKUP($A83, 'E4 TB Allocation Details'!$A$18:$L$205, MATCH("Misc ID", 'E4 TB Allocation Details'!$A$18:$L$18, 0),FALSE), 'E2 Allocators'!$B$15:$W$361, MATCH('O5 Details by Class &amp; Accounts'!BJ$18, 'E2 Allocators'!$B$15:$W$15, 0),FALSE)*$E83)</f>
        <v>0</v>
      </c>
      <c r="BK83" s="1412">
        <f ca="1">IF(ISERROR(VLOOKUP(VLOOKUP($A83, 'E4 TB Allocation Details'!$A$18:$L$205, MATCH("Misc ID", 'E4 TB Allocation Details'!$A$18:$L$18, 0),FALSE), 'E2 Allocators'!$B$15:$W$361, MATCH('O5 Details by Class &amp; Accounts'!BK$18, 'E2 Allocators'!$B$15:$W$15, 0),FALSE)*$E83), 0, VLOOKUP(VLOOKUP($A83, 'E4 TB Allocation Details'!$A$18:$L$205, MATCH("Misc ID", 'E4 TB Allocation Details'!$A$18:$L$18, 0),FALSE), 'E2 Allocators'!$B$15:$W$361, MATCH('O5 Details by Class &amp; Accounts'!BK$18, 'E2 Allocators'!$B$15:$W$15, 0),FALSE)*$E83)</f>
        <v>0</v>
      </c>
      <c r="BL83" s="1412">
        <f ca="1">IF(ISERROR(VLOOKUP(VLOOKUP($A83, 'E4 TB Allocation Details'!$A$18:$L$205, MATCH("Misc ID", 'E4 TB Allocation Details'!$A$18:$L$18, 0),FALSE), 'E2 Allocators'!$B$15:$W$361, MATCH('O5 Details by Class &amp; Accounts'!BL$18, 'E2 Allocators'!$B$15:$W$15, 0),FALSE)*$E83), 0, VLOOKUP(VLOOKUP($A83, 'E4 TB Allocation Details'!$A$18:$L$205, MATCH("Misc ID", 'E4 TB Allocation Details'!$A$18:$L$18, 0),FALSE), 'E2 Allocators'!$B$15:$W$361, MATCH('O5 Details by Class &amp; Accounts'!BL$18, 'E2 Allocators'!$B$15:$W$15, 0),FALSE)*$E83)</f>
        <v>0</v>
      </c>
      <c r="BM83" s="1412">
        <f ca="1">IF(ISERROR(VLOOKUP(VLOOKUP($A83, 'E4 TB Allocation Details'!$A$18:$L$205, MATCH("Misc ID", 'E4 TB Allocation Details'!$A$18:$L$18, 0),FALSE), 'E2 Allocators'!$B$15:$W$361, MATCH('O5 Details by Class &amp; Accounts'!BM$18, 'E2 Allocators'!$B$15:$W$15, 0),FALSE)*$E83), 0, VLOOKUP(VLOOKUP($A83, 'E4 TB Allocation Details'!$A$18:$L$205, MATCH("Misc ID", 'E4 TB Allocation Details'!$A$18:$L$18, 0),FALSE), 'E2 Allocators'!$B$15:$W$361, MATCH('O5 Details by Class &amp; Accounts'!BM$18, 'E2 Allocators'!$B$15:$W$15, 0),FALSE)*$E83)</f>
        <v>0</v>
      </c>
      <c r="BN83" s="1412">
        <f ca="1">IF(ISERROR(VLOOKUP(VLOOKUP($A83, 'E4 TB Allocation Details'!$A$18:$L$205, MATCH("Misc ID", 'E4 TB Allocation Details'!$A$18:$L$18, 0),FALSE), 'E2 Allocators'!$B$15:$W$361, MATCH('O5 Details by Class &amp; Accounts'!BN$18, 'E2 Allocators'!$B$15:$W$15, 0),FALSE)*$E83), 0, VLOOKUP(VLOOKUP($A83, 'E4 TB Allocation Details'!$A$18:$L$205, MATCH("Misc ID", 'E4 TB Allocation Details'!$A$18:$L$18, 0),FALSE), 'E2 Allocators'!$B$15:$W$361, MATCH('O5 Details by Class &amp; Accounts'!BN$18, 'E2 Allocators'!$B$15:$W$15, 0),FALSE)*$E83)</f>
        <v>0</v>
      </c>
      <c r="BO83" s="1412">
        <f ca="1">IF(ISERROR(VLOOKUP(VLOOKUP($A83, 'E4 TB Allocation Details'!$A$18:$L$205, MATCH("Misc ID", 'E4 TB Allocation Details'!$A$18:$L$18, 0),FALSE), 'E2 Allocators'!$B$15:$W$361, MATCH('O5 Details by Class &amp; Accounts'!BO$18, 'E2 Allocators'!$B$15:$W$15, 0),FALSE)*$E83), 0, VLOOKUP(VLOOKUP($A83, 'E4 TB Allocation Details'!$A$18:$L$205, MATCH("Misc ID", 'E4 TB Allocation Details'!$A$18:$L$18, 0),FALSE), 'E2 Allocators'!$B$15:$W$361, MATCH('O5 Details by Class &amp; Accounts'!BO$18, 'E2 Allocators'!$B$15:$W$15, 0),FALSE)*$E83)</f>
        <v>0</v>
      </c>
      <c r="BP83" s="1412">
        <f ca="1">IF(ISERROR(VLOOKUP(VLOOKUP($A83, 'E4 TB Allocation Details'!$A$18:$L$205, MATCH("Misc ID", 'E4 TB Allocation Details'!$A$18:$L$18, 0),FALSE), 'E2 Allocators'!$B$15:$W$361, MATCH('O5 Details by Class &amp; Accounts'!BP$18, 'E2 Allocators'!$B$15:$W$15, 0),FALSE)*$E83), 0, VLOOKUP(VLOOKUP($A83, 'E4 TB Allocation Details'!$A$18:$L$205, MATCH("Misc ID", 'E4 TB Allocation Details'!$A$18:$L$18, 0),FALSE), 'E2 Allocators'!$B$15:$W$361, MATCH('O5 Details by Class &amp; Accounts'!BP$18, 'E2 Allocators'!$B$15:$W$15, 0),FALSE)*$E83)</f>
        <v>0</v>
      </c>
      <c r="BQ83" s="1412">
        <f ca="1">IF(ISERROR(VLOOKUP(VLOOKUP($A83, 'E4 TB Allocation Details'!$A$18:$L$205, MATCH("Misc ID", 'E4 TB Allocation Details'!$A$18:$L$18, 0),FALSE), 'E2 Allocators'!$B$15:$W$361, MATCH('O5 Details by Class &amp; Accounts'!BQ$18, 'E2 Allocators'!$B$15:$W$15, 0),FALSE)*$E83), 0, VLOOKUP(VLOOKUP($A83, 'E4 TB Allocation Details'!$A$18:$L$205, MATCH("Misc ID", 'E4 TB Allocation Details'!$A$18:$L$18, 0),FALSE), 'E2 Allocators'!$B$15:$W$361, MATCH('O5 Details by Class &amp; Accounts'!BQ$18, 'E2 Allocators'!$B$15:$W$15, 0),FALSE)*$E83)</f>
        <v>0</v>
      </c>
      <c r="BR83" s="1412">
        <f ca="1">IF(ISERROR(VLOOKUP(VLOOKUP($A83, 'E4 TB Allocation Details'!$A$18:$L$205, MATCH("Misc ID", 'E4 TB Allocation Details'!$A$18:$L$18, 0),FALSE), 'E2 Allocators'!$B$15:$W$361, MATCH('O5 Details by Class &amp; Accounts'!BR$18, 'E2 Allocators'!$B$15:$W$15, 0),FALSE)*$E83), 0, VLOOKUP(VLOOKUP($A83, 'E4 TB Allocation Details'!$A$18:$L$205, MATCH("Misc ID", 'E4 TB Allocation Details'!$A$18:$L$18, 0),FALSE), 'E2 Allocators'!$B$15:$W$361, MATCH('O5 Details by Class &amp; Accounts'!BR$18, 'E2 Allocators'!$B$15:$W$15, 0),FALSE)*$E83)</f>
        <v>0</v>
      </c>
      <c r="BS83" s="1412">
        <f ca="1">SUM(AY83:BR83)</f>
        <v>-664600</v>
      </c>
      <c r="BT83" s="1412">
        <f ca="1">IF(ISERROR(VLOOKUP(VLOOKUP($A83, 'E4 TB Allocation Details'!$A$18:$L$205, MATCH("A &amp; G ID", 'E4 TB Allocation Details'!$A$18:$L$18, 0),FALSE), 'E2 Allocators'!$B$15:$W$361, MATCH('O5 Details by Class &amp; Accounts'!BT$18, 'E2 Allocators'!$B$15:$W$15, 0),FALSE)*$E83), 0, VLOOKUP(VLOOKUP($A83, 'E4 TB Allocation Details'!$A$18:$L$205, MATCH("A &amp; G ID", 'E4 TB Allocation Details'!$A$18:$L$18, 0),FALSE), 'E2 Allocators'!$B$15:$W$361, MATCH('O5 Details by Class &amp; Accounts'!BT$18, 'E2 Allocators'!$B$15:$W$15, 0),FALSE)*$E83)</f>
        <v>0</v>
      </c>
      <c r="BU83" s="1412">
        <f ca="1">IF(ISERROR(VLOOKUP(VLOOKUP($A83, 'E4 TB Allocation Details'!$A$18:$L$205, MATCH("A &amp; G ID", 'E4 TB Allocation Details'!$A$18:$L$18, 0),FALSE), 'E2 Allocators'!$B$15:$W$361, MATCH('O5 Details by Class &amp; Accounts'!BU$18, 'E2 Allocators'!$B$15:$W$15, 0),FALSE)*$E83), 0, VLOOKUP(VLOOKUP($A83, 'E4 TB Allocation Details'!$A$18:$L$205, MATCH("A &amp; G ID", 'E4 TB Allocation Details'!$A$18:$L$18, 0),FALSE), 'E2 Allocators'!$B$15:$W$361, MATCH('O5 Details by Class &amp; Accounts'!BU$18, 'E2 Allocators'!$B$15:$W$15, 0),FALSE)*$E83)</f>
        <v>0</v>
      </c>
      <c r="BV83" s="1412">
        <f ca="1">IF(ISERROR(VLOOKUP(VLOOKUP($A83, 'E4 TB Allocation Details'!$A$18:$L$205, MATCH("A &amp; G ID", 'E4 TB Allocation Details'!$A$18:$L$18, 0),FALSE), 'E2 Allocators'!$B$15:$W$361, MATCH('O5 Details by Class &amp; Accounts'!BV$18, 'E2 Allocators'!$B$15:$W$15, 0),FALSE)*$E83), 0, VLOOKUP(VLOOKUP($A83, 'E4 TB Allocation Details'!$A$18:$L$205, MATCH("A &amp; G ID", 'E4 TB Allocation Details'!$A$18:$L$18, 0),FALSE), 'E2 Allocators'!$B$15:$W$361, MATCH('O5 Details by Class &amp; Accounts'!BV$18, 'E2 Allocators'!$B$15:$W$15, 0),FALSE)*$E83)</f>
        <v>0</v>
      </c>
      <c r="BW83" s="1412">
        <f ca="1">IF(ISERROR(VLOOKUP(VLOOKUP($A83, 'E4 TB Allocation Details'!$A$18:$L$205, MATCH("A &amp; G ID", 'E4 TB Allocation Details'!$A$18:$L$18, 0),FALSE), 'E2 Allocators'!$B$15:$W$361, MATCH('O5 Details by Class &amp; Accounts'!BW$18, 'E2 Allocators'!$B$15:$W$15, 0),FALSE)*$E83), 0, VLOOKUP(VLOOKUP($A83, 'E4 TB Allocation Details'!$A$18:$L$205, MATCH("A &amp; G ID", 'E4 TB Allocation Details'!$A$18:$L$18, 0),FALSE), 'E2 Allocators'!$B$15:$W$361, MATCH('O5 Details by Class &amp; Accounts'!BW$18, 'E2 Allocators'!$B$15:$W$15, 0),FALSE)*$E83)</f>
        <v>0</v>
      </c>
      <c r="BX83" s="1412">
        <f ca="1">IF(ISERROR(VLOOKUP(VLOOKUP($A83, 'E4 TB Allocation Details'!$A$18:$L$205, MATCH("A &amp; G ID", 'E4 TB Allocation Details'!$A$18:$L$18, 0),FALSE), 'E2 Allocators'!$B$15:$W$361, MATCH('O5 Details by Class &amp; Accounts'!BX$18, 'E2 Allocators'!$B$15:$W$15, 0),FALSE)*$E83), 0, VLOOKUP(VLOOKUP($A83, 'E4 TB Allocation Details'!$A$18:$L$205, MATCH("A &amp; G ID", 'E4 TB Allocation Details'!$A$18:$L$18, 0),FALSE), 'E2 Allocators'!$B$15:$W$361, MATCH('O5 Details by Class &amp; Accounts'!BX$18, 'E2 Allocators'!$B$15:$W$15, 0),FALSE)*$E83)</f>
        <v>0</v>
      </c>
      <c r="BY83" s="1412">
        <f ca="1">IF(ISERROR(VLOOKUP(VLOOKUP($A83, 'E4 TB Allocation Details'!$A$18:$L$205, MATCH("A &amp; G ID", 'E4 TB Allocation Details'!$A$18:$L$18, 0),FALSE), 'E2 Allocators'!$B$15:$W$361, MATCH('O5 Details by Class &amp; Accounts'!BY$18, 'E2 Allocators'!$B$15:$W$15, 0),FALSE)*$E83), 0, VLOOKUP(VLOOKUP($A83, 'E4 TB Allocation Details'!$A$18:$L$205, MATCH("A &amp; G ID", 'E4 TB Allocation Details'!$A$18:$L$18, 0),FALSE), 'E2 Allocators'!$B$15:$W$361, MATCH('O5 Details by Class &amp; Accounts'!BY$18, 'E2 Allocators'!$B$15:$W$15, 0),FALSE)*$E83)</f>
        <v>0</v>
      </c>
      <c r="BZ83" s="1412">
        <f ca="1">IF(ISERROR(VLOOKUP(VLOOKUP($A83, 'E4 TB Allocation Details'!$A$18:$L$205, MATCH("A &amp; G ID", 'E4 TB Allocation Details'!$A$18:$L$18, 0),FALSE), 'E2 Allocators'!$B$15:$W$361, MATCH('O5 Details by Class &amp; Accounts'!BZ$18, 'E2 Allocators'!$B$15:$W$15, 0),FALSE)*$E83), 0, VLOOKUP(VLOOKUP($A83, 'E4 TB Allocation Details'!$A$18:$L$205, MATCH("A &amp; G ID", 'E4 TB Allocation Details'!$A$18:$L$18, 0),FALSE), 'E2 Allocators'!$B$15:$W$361, MATCH('O5 Details by Class &amp; Accounts'!BZ$18, 'E2 Allocators'!$B$15:$W$15, 0),FALSE)*$E83)</f>
        <v>0</v>
      </c>
      <c r="CA83" s="1412">
        <f ca="1">IF(ISERROR(VLOOKUP(VLOOKUP($A83, 'E4 TB Allocation Details'!$A$18:$L$205, MATCH("A &amp; G ID", 'E4 TB Allocation Details'!$A$18:$L$18, 0),FALSE), 'E2 Allocators'!$B$15:$W$361, MATCH('O5 Details by Class &amp; Accounts'!CA$18, 'E2 Allocators'!$B$15:$W$15, 0),FALSE)*$E83), 0, VLOOKUP(VLOOKUP($A83, 'E4 TB Allocation Details'!$A$18:$L$205, MATCH("A &amp; G ID", 'E4 TB Allocation Details'!$A$18:$L$18, 0),FALSE), 'E2 Allocators'!$B$15:$W$361, MATCH('O5 Details by Class &amp; Accounts'!CA$18, 'E2 Allocators'!$B$15:$W$15, 0),FALSE)*$E83)</f>
        <v>0</v>
      </c>
      <c r="CB83" s="1412">
        <f ca="1">IF(ISERROR(VLOOKUP(VLOOKUP($A83, 'E4 TB Allocation Details'!$A$18:$L$205, MATCH("A &amp; G ID", 'E4 TB Allocation Details'!$A$18:$L$18, 0),FALSE), 'E2 Allocators'!$B$15:$W$361, MATCH('O5 Details by Class &amp; Accounts'!CB$18, 'E2 Allocators'!$B$15:$W$15, 0),FALSE)*$E83), 0, VLOOKUP(VLOOKUP($A83, 'E4 TB Allocation Details'!$A$18:$L$205, MATCH("A &amp; G ID", 'E4 TB Allocation Details'!$A$18:$L$18, 0),FALSE), 'E2 Allocators'!$B$15:$W$361, MATCH('O5 Details by Class &amp; Accounts'!CB$18, 'E2 Allocators'!$B$15:$W$15, 0),FALSE)*$E83)</f>
        <v>0</v>
      </c>
      <c r="CC83" s="1412">
        <f ca="1">IF(ISERROR(VLOOKUP(VLOOKUP($A83, 'E4 TB Allocation Details'!$A$18:$L$205, MATCH("A &amp; G ID", 'E4 TB Allocation Details'!$A$18:$L$18, 0),FALSE), 'E2 Allocators'!$B$15:$W$361, MATCH('O5 Details by Class &amp; Accounts'!CC$18, 'E2 Allocators'!$B$15:$W$15, 0),FALSE)*$E83), 0, VLOOKUP(VLOOKUP($A83, 'E4 TB Allocation Details'!$A$18:$L$205, MATCH("A &amp; G ID", 'E4 TB Allocation Details'!$A$18:$L$18, 0),FALSE), 'E2 Allocators'!$B$15:$W$361, MATCH('O5 Details by Class &amp; Accounts'!CC$18, 'E2 Allocators'!$B$15:$W$15, 0),FALSE)*$E83)</f>
        <v>0</v>
      </c>
      <c r="CD83" s="1412">
        <f ca="1">IF(ISERROR(VLOOKUP(VLOOKUP($A83, 'E4 TB Allocation Details'!$A$18:$L$205, MATCH("A &amp; G ID", 'E4 TB Allocation Details'!$A$18:$L$18, 0),FALSE), 'E2 Allocators'!$B$15:$W$361, MATCH('O5 Details by Class &amp; Accounts'!CD$18, 'E2 Allocators'!$B$15:$W$15, 0),FALSE)*$E83), 0, VLOOKUP(VLOOKUP($A83, 'E4 TB Allocation Details'!$A$18:$L$205, MATCH("A &amp; G ID", 'E4 TB Allocation Details'!$A$18:$L$18, 0),FALSE), 'E2 Allocators'!$B$15:$W$361, MATCH('O5 Details by Class &amp; Accounts'!CD$18, 'E2 Allocators'!$B$15:$W$15, 0),FALSE)*$E83)</f>
        <v>0</v>
      </c>
      <c r="CE83" s="1412">
        <f ca="1">IF(ISERROR(VLOOKUP(VLOOKUP($A83, 'E4 TB Allocation Details'!$A$18:$L$205, MATCH("A &amp; G ID", 'E4 TB Allocation Details'!$A$18:$L$18, 0),FALSE), 'E2 Allocators'!$B$15:$W$361, MATCH('O5 Details by Class &amp; Accounts'!CE$18, 'E2 Allocators'!$B$15:$W$15, 0),FALSE)*$E83), 0, VLOOKUP(VLOOKUP($A83, 'E4 TB Allocation Details'!$A$18:$L$205, MATCH("A &amp; G ID", 'E4 TB Allocation Details'!$A$18:$L$18, 0),FALSE), 'E2 Allocators'!$B$15:$W$361, MATCH('O5 Details by Class &amp; Accounts'!CE$18, 'E2 Allocators'!$B$15:$W$15, 0),FALSE)*$E83)</f>
        <v>0</v>
      </c>
      <c r="CF83" s="1412">
        <f ca="1">IF(ISERROR(VLOOKUP(VLOOKUP($A83, 'E4 TB Allocation Details'!$A$18:$L$205, MATCH("A &amp; G ID", 'E4 TB Allocation Details'!$A$18:$L$18, 0),FALSE), 'E2 Allocators'!$B$15:$W$361, MATCH('O5 Details by Class &amp; Accounts'!CF$18, 'E2 Allocators'!$B$15:$W$15, 0),FALSE)*$E83), 0, VLOOKUP(VLOOKUP($A83, 'E4 TB Allocation Details'!$A$18:$L$205, MATCH("A &amp; G ID", 'E4 TB Allocation Details'!$A$18:$L$18, 0),FALSE), 'E2 Allocators'!$B$15:$W$361, MATCH('O5 Details by Class &amp; Accounts'!CF$18, 'E2 Allocators'!$B$15:$W$15, 0),FALSE)*$E83)</f>
        <v>0</v>
      </c>
      <c r="CG83" s="1412">
        <f ca="1">IF(ISERROR(VLOOKUP(VLOOKUP($A83, 'E4 TB Allocation Details'!$A$18:$L$205, MATCH("A &amp; G ID", 'E4 TB Allocation Details'!$A$18:$L$18, 0),FALSE), 'E2 Allocators'!$B$15:$W$361, MATCH('O5 Details by Class &amp; Accounts'!CG$18, 'E2 Allocators'!$B$15:$W$15, 0),FALSE)*$E83), 0, VLOOKUP(VLOOKUP($A83, 'E4 TB Allocation Details'!$A$18:$L$205, MATCH("A &amp; G ID", 'E4 TB Allocation Details'!$A$18:$L$18, 0),FALSE), 'E2 Allocators'!$B$15:$W$361, MATCH('O5 Details by Class &amp; Accounts'!CG$18, 'E2 Allocators'!$B$15:$W$15, 0),FALSE)*$E83)</f>
        <v>0</v>
      </c>
      <c r="CH83" s="1412">
        <f ca="1">IF(ISERROR(VLOOKUP(VLOOKUP($A83, 'E4 TB Allocation Details'!$A$18:$L$205, MATCH("A &amp; G ID", 'E4 TB Allocation Details'!$A$18:$L$18, 0),FALSE), 'E2 Allocators'!$B$15:$W$361, MATCH('O5 Details by Class &amp; Accounts'!CH$18, 'E2 Allocators'!$B$15:$W$15, 0),FALSE)*$E83), 0, VLOOKUP(VLOOKUP($A83, 'E4 TB Allocation Details'!$A$18:$L$205, MATCH("A &amp; G ID", 'E4 TB Allocation Details'!$A$18:$L$18, 0),FALSE), 'E2 Allocators'!$B$15:$W$361, MATCH('O5 Details by Class &amp; Accounts'!CH$18, 'E2 Allocators'!$B$15:$W$15, 0),FALSE)*$E83)</f>
        <v>0</v>
      </c>
      <c r="CI83" s="1412">
        <f ca="1">IF(ISERROR(VLOOKUP(VLOOKUP($A83, 'E4 TB Allocation Details'!$A$18:$L$205, MATCH("A &amp; G ID", 'E4 TB Allocation Details'!$A$18:$L$18, 0),FALSE), 'E2 Allocators'!$B$15:$W$361, MATCH('O5 Details by Class &amp; Accounts'!CI$18, 'E2 Allocators'!$B$15:$W$15, 0),FALSE)*$E83), 0, VLOOKUP(VLOOKUP($A83, 'E4 TB Allocation Details'!$A$18:$L$205, MATCH("A &amp; G ID", 'E4 TB Allocation Details'!$A$18:$L$18, 0),FALSE), 'E2 Allocators'!$B$15:$W$361, MATCH('O5 Details by Class &amp; Accounts'!CI$18, 'E2 Allocators'!$B$15:$W$15, 0),FALSE)*$E83)</f>
        <v>0</v>
      </c>
      <c r="CJ83" s="1412">
        <f ca="1">IF(ISERROR(VLOOKUP(VLOOKUP($A83, 'E4 TB Allocation Details'!$A$18:$L$205, MATCH("A &amp; G ID", 'E4 TB Allocation Details'!$A$18:$L$18, 0),FALSE), 'E2 Allocators'!$B$15:$W$361, MATCH('O5 Details by Class &amp; Accounts'!CJ$18, 'E2 Allocators'!$B$15:$W$15, 0),FALSE)*$E83), 0, VLOOKUP(VLOOKUP($A83, 'E4 TB Allocation Details'!$A$18:$L$205, MATCH("A &amp; G ID", 'E4 TB Allocation Details'!$A$18:$L$18, 0),FALSE), 'E2 Allocators'!$B$15:$W$361, MATCH('O5 Details by Class &amp; Accounts'!CJ$18, 'E2 Allocators'!$B$15:$W$15, 0),FALSE)*$E83)</f>
        <v>0</v>
      </c>
      <c r="CK83" s="1412">
        <f ca="1">IF(ISERROR(VLOOKUP(VLOOKUP($A83, 'E4 TB Allocation Details'!$A$18:$L$205, MATCH("A &amp; G ID", 'E4 TB Allocation Details'!$A$18:$L$18, 0),FALSE), 'E2 Allocators'!$B$15:$W$361, MATCH('O5 Details by Class &amp; Accounts'!CK$18, 'E2 Allocators'!$B$15:$W$15, 0),FALSE)*$E83), 0, VLOOKUP(VLOOKUP($A83, 'E4 TB Allocation Details'!$A$18:$L$205, MATCH("A &amp; G ID", 'E4 TB Allocation Details'!$A$18:$L$18, 0),FALSE), 'E2 Allocators'!$B$15:$W$361, MATCH('O5 Details by Class &amp; Accounts'!CK$18, 'E2 Allocators'!$B$15:$W$15, 0),FALSE)*$E83)</f>
        <v>0</v>
      </c>
      <c r="CL83" s="1412">
        <f ca="1">IF(ISERROR(VLOOKUP(VLOOKUP($A83, 'E4 TB Allocation Details'!$A$18:$L$205, MATCH("A &amp; G ID", 'E4 TB Allocation Details'!$A$18:$L$18, 0),FALSE), 'E2 Allocators'!$B$15:$W$361, MATCH('O5 Details by Class &amp; Accounts'!CL$18, 'E2 Allocators'!$B$15:$W$15, 0),FALSE)*$E83), 0, VLOOKUP(VLOOKUP($A83, 'E4 TB Allocation Details'!$A$18:$L$205, MATCH("A &amp; G ID", 'E4 TB Allocation Details'!$A$18:$L$18, 0),FALSE), 'E2 Allocators'!$B$15:$W$361, MATCH('O5 Details by Class &amp; Accounts'!CL$18, 'E2 Allocators'!$B$15:$W$15, 0),FALSE)*$E83)</f>
        <v>0</v>
      </c>
      <c r="CM83" s="1412">
        <f ca="1">IF(ISERROR(VLOOKUP(VLOOKUP($A83, 'E4 TB Allocation Details'!$A$18:$L$205, MATCH("A &amp; G ID", 'E4 TB Allocation Details'!$A$18:$L$18, 0),FALSE), 'E2 Allocators'!$B$15:$W$361, MATCH('O5 Details by Class &amp; Accounts'!CM$18, 'E2 Allocators'!$B$15:$W$15, 0),FALSE)*$E83), 0, VLOOKUP(VLOOKUP($A83, 'E4 TB Allocation Details'!$A$18:$L$205, MATCH("A &amp; G ID", 'E4 TB Allocation Details'!$A$18:$L$18, 0),FALSE), 'E2 Allocators'!$B$15:$W$361, MATCH('O5 Details by Class &amp; Accounts'!CM$18, 'E2 Allocators'!$B$15:$W$15, 0),FALSE)*$E83)</f>
        <v>0</v>
      </c>
      <c r="CN83" s="1412">
        <f t="shared" si="16"/>
        <v>0</v>
      </c>
      <c r="CO83" s="1792">
        <f>+E83-AC83-AX83-BS83-CN83</f>
        <v>0</v>
      </c>
      <c r="CQ83" s="2087" t="s">
        <v>788</v>
      </c>
    </row>
    <row r="84" spans="1:95" s="81" customFormat="1" ht="12.75">
      <c r="A84" s="1180">
        <v>4080</v>
      </c>
      <c r="B84" s="1181" t="s">
        <v>1331</v>
      </c>
      <c r="C84" s="1789">
        <f ca="1">IF(ISERROR(VLOOKUP($A84,'I3 TB Data'!$A$23:$H$458,MATCH('O5 Details by Class &amp; Accounts'!$C$18, 'I3 TB Data'!$A$23:$H$23,0),0)), 0, VLOOKUP($A84,'I3 TB Data'!$A$23:$H$458,MATCH('O5 Details by Class &amp; Accounts'!$C$18,'I3 TB Data'!$A$23:$H$23,0),0))</f>
        <v>-7116899.9999999981</v>
      </c>
      <c r="D84" s="1790"/>
      <c r="E84" s="1789">
        <f t="shared" si="17"/>
        <v>-7116899.9999999981</v>
      </c>
      <c r="F84" s="1791">
        <f ca="1">IF(ISERROR(VLOOKUP($A84, 'E1 Categorization'!A33:E122, MATCH("Customer Component", 'E1 Categorization'!$A$33:$E$33,0), 0)), 0, IF(VLOOKUP($A84, 'E1 Categorization'!A33:E122, MATCH("Customer Component", 'E1 Categorization'!$A$33:$E$33,0), 0)=0, 'O5 Details by Class &amp; Accounts'!$E84, IF(AND(VLOOKUP($A84, 'E1 Categorization'!A33:E122, MATCH("Customer Component", 'E1 Categorization'!$A$33:$E$33,0), 0) &gt;0, VLOOKUP($A84, 'E1 Categorization'!A33:E122, MATCH("Customer Component", 'E1 Categorization'!$A$33:$E$33,0), 0)&lt;1), 'O5 Details by Class &amp; Accounts'!$E84*(1-VLOOKUP($A84, 'E1 Categorization'!A33:E122, MATCH("Customer Component", 'E1 Categorization'!$A$33:$E$33,0), 0)), 0)))</f>
        <v>0</v>
      </c>
      <c r="G84" s="1791">
        <f ca="1">IF(ISERROR(VLOOKUP($A84, 'E1 Categorization'!A33:E122, MATCH("Customer Component", 'E1 Categorization'!$A$33:$E$33,0), 0)),0, IF(VLOOKUP($A84, 'E1 Categorization'!A33:E122, MATCH("Customer Component", 'E1 Categorization'!$A$33:$E$33,0), 0)=0, 0, IF(AND(VLOOKUP($A84, 'E1 Categorization'!A33:E122, MATCH("Customer Component", 'E1 Categorization'!$A$33:$E$33,0), 0) &gt;0, VLOOKUP($A84, 'E1 Categorization'!A33:E122, MATCH("Customer Component", 'E1 Categorization'!$A$33:$E$33,0), 0)&lt;1), 'O5 Details by Class &amp; Accounts'!$E84*(VLOOKUP($A84, 'E1 Categorization'!A33:E122, MATCH("Customer Component", 'E1 Categorization'!$A$33:$E$33,0), 0)), 'O5 Details by Class &amp; Accounts'!$E84)))</f>
        <v>0</v>
      </c>
      <c r="H84" s="1412">
        <f t="shared" si="13"/>
        <v>0</v>
      </c>
      <c r="I84" s="1412">
        <f ca="1">IF(ISERROR(VLOOKUP(VLOOKUP($A84, 'E4 TB Allocation Details'!$A$18:$L$205, MATCH("Demand ID", 'E4 TB Allocation Details'!$A$18:$L$18, 0),FALSE), 'E2 Allocators'!$B$15:$W$361, MATCH('O5 Details by Class &amp; Accounts'!I$18, 'E2 Allocators'!$B$15:$W$15, 0),FALSE)*$F84), 0, VLOOKUP(VLOOKUP($A84, 'E4 TB Allocation Details'!$A$18:$L$205, MATCH("Demand ID", 'E4 TB Allocation Details'!$A$18:$L$18, 0),FALSE), 'E2 Allocators'!$B$15:$W$361, MATCH('O5 Details by Class &amp; Accounts'!I$18, 'E2 Allocators'!$B$15:$W$15, 0),FALSE)*$F84)</f>
        <v>0</v>
      </c>
      <c r="J84" s="1412">
        <f ca="1">IF(ISERROR(VLOOKUP(VLOOKUP($A84, 'E4 TB Allocation Details'!$A$18:$L$205, MATCH("Demand ID", 'E4 TB Allocation Details'!$A$18:$L$18, 0),FALSE), 'E2 Allocators'!$B$15:$W$361, MATCH('O5 Details by Class &amp; Accounts'!J$18, 'E2 Allocators'!$B$15:$W$15, 0),FALSE)*$F84), 0, VLOOKUP(VLOOKUP($A84, 'E4 TB Allocation Details'!$A$18:$L$205, MATCH("Demand ID", 'E4 TB Allocation Details'!$A$18:$L$18, 0),FALSE), 'E2 Allocators'!$B$15:$W$361, MATCH('O5 Details by Class &amp; Accounts'!J$18, 'E2 Allocators'!$B$15:$W$15, 0),FALSE)*$F84)</f>
        <v>0</v>
      </c>
      <c r="K84" s="1412">
        <f ca="1">IF(ISERROR(VLOOKUP(VLOOKUP($A84, 'E4 TB Allocation Details'!$A$18:$L$205, MATCH("Demand ID", 'E4 TB Allocation Details'!$A$18:$L$18, 0),FALSE), 'E2 Allocators'!$B$15:$W$361, MATCH('O5 Details by Class &amp; Accounts'!K$18, 'E2 Allocators'!$B$15:$W$15, 0),FALSE)*$F84), 0, VLOOKUP(VLOOKUP($A84, 'E4 TB Allocation Details'!$A$18:$L$205, MATCH("Demand ID", 'E4 TB Allocation Details'!$A$18:$L$18, 0),FALSE), 'E2 Allocators'!$B$15:$W$361, MATCH('O5 Details by Class &amp; Accounts'!K$18, 'E2 Allocators'!$B$15:$W$15, 0),FALSE)*$F84)</f>
        <v>0</v>
      </c>
      <c r="L84" s="1412">
        <f ca="1">IF(ISERROR(VLOOKUP(VLOOKUP($A84, 'E4 TB Allocation Details'!$A$18:$L$205, MATCH("Demand ID", 'E4 TB Allocation Details'!$A$18:$L$18, 0),FALSE), 'E2 Allocators'!$B$15:$W$361, MATCH('O5 Details by Class &amp; Accounts'!L$18, 'E2 Allocators'!$B$15:$W$15, 0),FALSE)*$F84), 0, VLOOKUP(VLOOKUP($A84, 'E4 TB Allocation Details'!$A$18:$L$205, MATCH("Demand ID", 'E4 TB Allocation Details'!$A$18:$L$18, 0),FALSE), 'E2 Allocators'!$B$15:$W$361, MATCH('O5 Details by Class &amp; Accounts'!L$18, 'E2 Allocators'!$B$15:$W$15, 0),FALSE)*$F84)</f>
        <v>0</v>
      </c>
      <c r="M84" s="1412">
        <f ca="1">IF(ISERROR(VLOOKUP(VLOOKUP($A84, 'E4 TB Allocation Details'!$A$18:$L$205, MATCH("Demand ID", 'E4 TB Allocation Details'!$A$18:$L$18, 0),FALSE), 'E2 Allocators'!$B$15:$W$361, MATCH('O5 Details by Class &amp; Accounts'!M$18, 'E2 Allocators'!$B$15:$W$15, 0),FALSE)*$F84), 0, VLOOKUP(VLOOKUP($A84, 'E4 TB Allocation Details'!$A$18:$L$205, MATCH("Demand ID", 'E4 TB Allocation Details'!$A$18:$L$18, 0),FALSE), 'E2 Allocators'!$B$15:$W$361, MATCH('O5 Details by Class &amp; Accounts'!M$18, 'E2 Allocators'!$B$15:$W$15, 0),FALSE)*$F84)</f>
        <v>0</v>
      </c>
      <c r="N84" s="1412">
        <f ca="1">IF(ISERROR(VLOOKUP(VLOOKUP($A84, 'E4 TB Allocation Details'!$A$18:$L$205, MATCH("Demand ID", 'E4 TB Allocation Details'!$A$18:$L$18, 0),FALSE), 'E2 Allocators'!$B$15:$W$361, MATCH('O5 Details by Class &amp; Accounts'!N$18, 'E2 Allocators'!$B$15:$W$15, 0),FALSE)*$F84), 0, VLOOKUP(VLOOKUP($A84, 'E4 TB Allocation Details'!$A$18:$L$205, MATCH("Demand ID", 'E4 TB Allocation Details'!$A$18:$L$18, 0),FALSE), 'E2 Allocators'!$B$15:$W$361, MATCH('O5 Details by Class &amp; Accounts'!N$18, 'E2 Allocators'!$B$15:$W$15, 0),FALSE)*$F84)</f>
        <v>0</v>
      </c>
      <c r="O84" s="1412">
        <f ca="1">IF(ISERROR(VLOOKUP(VLOOKUP($A84, 'E4 TB Allocation Details'!$A$18:$L$205, MATCH("Demand ID", 'E4 TB Allocation Details'!$A$18:$L$18, 0),FALSE), 'E2 Allocators'!$B$15:$W$361, MATCH('O5 Details by Class &amp; Accounts'!O$18, 'E2 Allocators'!$B$15:$W$15, 0),FALSE)*$F84), 0, VLOOKUP(VLOOKUP($A84, 'E4 TB Allocation Details'!$A$18:$L$205, MATCH("Demand ID", 'E4 TB Allocation Details'!$A$18:$L$18, 0),FALSE), 'E2 Allocators'!$B$15:$W$361, MATCH('O5 Details by Class &amp; Accounts'!O$18, 'E2 Allocators'!$B$15:$W$15, 0),FALSE)*$F84)</f>
        <v>0</v>
      </c>
      <c r="P84" s="1412">
        <f ca="1">IF(ISERROR(VLOOKUP(VLOOKUP($A84, 'E4 TB Allocation Details'!$A$18:$L$205, MATCH("Demand ID", 'E4 TB Allocation Details'!$A$18:$L$18, 0),FALSE), 'E2 Allocators'!$B$15:$W$361, MATCH('O5 Details by Class &amp; Accounts'!P$18, 'E2 Allocators'!$B$15:$W$15, 0),FALSE)*$F84), 0, VLOOKUP(VLOOKUP($A84, 'E4 TB Allocation Details'!$A$18:$L$205, MATCH("Demand ID", 'E4 TB Allocation Details'!$A$18:$L$18, 0),FALSE), 'E2 Allocators'!$B$15:$W$361, MATCH('O5 Details by Class &amp; Accounts'!P$18, 'E2 Allocators'!$B$15:$W$15, 0),FALSE)*$F84)</f>
        <v>0</v>
      </c>
      <c r="Q84" s="1412">
        <f ca="1">IF(ISERROR(VLOOKUP(VLOOKUP($A84, 'E4 TB Allocation Details'!$A$18:$L$205, MATCH("Demand ID", 'E4 TB Allocation Details'!$A$18:$L$18, 0),FALSE), 'E2 Allocators'!$B$15:$W$361, MATCH('O5 Details by Class &amp; Accounts'!Q$18, 'E2 Allocators'!$B$15:$W$15, 0),FALSE)*$F84), 0, VLOOKUP(VLOOKUP($A84, 'E4 TB Allocation Details'!$A$18:$L$205, MATCH("Demand ID", 'E4 TB Allocation Details'!$A$18:$L$18, 0),FALSE), 'E2 Allocators'!$B$15:$W$361, MATCH('O5 Details by Class &amp; Accounts'!Q$18, 'E2 Allocators'!$B$15:$W$15, 0),FALSE)*$F84)</f>
        <v>0</v>
      </c>
      <c r="R84" s="1412">
        <f ca="1">IF(ISERROR(VLOOKUP(VLOOKUP($A84, 'E4 TB Allocation Details'!$A$18:$L$205, MATCH("Demand ID", 'E4 TB Allocation Details'!$A$18:$L$18, 0),FALSE), 'E2 Allocators'!$B$15:$W$361, MATCH('O5 Details by Class &amp; Accounts'!R$18, 'E2 Allocators'!$B$15:$W$15, 0),FALSE)*$F84), 0, VLOOKUP(VLOOKUP($A84, 'E4 TB Allocation Details'!$A$18:$L$205, MATCH("Demand ID", 'E4 TB Allocation Details'!$A$18:$L$18, 0),FALSE), 'E2 Allocators'!$B$15:$W$361, MATCH('O5 Details by Class &amp; Accounts'!R$18, 'E2 Allocators'!$B$15:$W$15, 0),FALSE)*$F84)</f>
        <v>0</v>
      </c>
      <c r="S84" s="1412">
        <f ca="1">IF(ISERROR(VLOOKUP(VLOOKUP($A84, 'E4 TB Allocation Details'!$A$18:$L$205, MATCH("Demand ID", 'E4 TB Allocation Details'!$A$18:$L$18, 0),FALSE), 'E2 Allocators'!$B$15:$W$361, MATCH('O5 Details by Class &amp; Accounts'!S$18, 'E2 Allocators'!$B$15:$W$15, 0),FALSE)*$F84), 0, VLOOKUP(VLOOKUP($A84, 'E4 TB Allocation Details'!$A$18:$L$205, MATCH("Demand ID", 'E4 TB Allocation Details'!$A$18:$L$18, 0),FALSE), 'E2 Allocators'!$B$15:$W$361, MATCH('O5 Details by Class &amp; Accounts'!S$18, 'E2 Allocators'!$B$15:$W$15, 0),FALSE)*$F84)</f>
        <v>0</v>
      </c>
      <c r="T84" s="1412">
        <f ca="1">IF(ISERROR(VLOOKUP(VLOOKUP($A84, 'E4 TB Allocation Details'!$A$18:$L$205, MATCH("Demand ID", 'E4 TB Allocation Details'!$A$18:$L$18, 0),FALSE), 'E2 Allocators'!$B$15:$W$361, MATCH('O5 Details by Class &amp; Accounts'!T$18, 'E2 Allocators'!$B$15:$W$15, 0),FALSE)*$F84), 0, VLOOKUP(VLOOKUP($A84, 'E4 TB Allocation Details'!$A$18:$L$205, MATCH("Demand ID", 'E4 TB Allocation Details'!$A$18:$L$18, 0),FALSE), 'E2 Allocators'!$B$15:$W$361, MATCH('O5 Details by Class &amp; Accounts'!T$18, 'E2 Allocators'!$B$15:$W$15, 0),FALSE)*$F84)</f>
        <v>0</v>
      </c>
      <c r="U84" s="1412">
        <f ca="1">IF(ISERROR(VLOOKUP(VLOOKUP($A84, 'E4 TB Allocation Details'!$A$18:$L$205, MATCH("Demand ID", 'E4 TB Allocation Details'!$A$18:$L$18, 0),FALSE), 'E2 Allocators'!$B$15:$W$361, MATCH('O5 Details by Class &amp; Accounts'!U$18, 'E2 Allocators'!$B$15:$W$15, 0),FALSE)*$F84), 0, VLOOKUP(VLOOKUP($A84, 'E4 TB Allocation Details'!$A$18:$L$205, MATCH("Demand ID", 'E4 TB Allocation Details'!$A$18:$L$18, 0),FALSE), 'E2 Allocators'!$B$15:$W$361, MATCH('O5 Details by Class &amp; Accounts'!U$18, 'E2 Allocators'!$B$15:$W$15, 0),FALSE)*$F84)</f>
        <v>0</v>
      </c>
      <c r="V84" s="1412">
        <f ca="1">IF(ISERROR(VLOOKUP(VLOOKUP($A84, 'E4 TB Allocation Details'!$A$18:$L$205, MATCH("Demand ID", 'E4 TB Allocation Details'!$A$18:$L$18, 0),FALSE), 'E2 Allocators'!$B$15:$W$361, MATCH('O5 Details by Class &amp; Accounts'!V$18, 'E2 Allocators'!$B$15:$W$15, 0),FALSE)*$F84), 0, VLOOKUP(VLOOKUP($A84, 'E4 TB Allocation Details'!$A$18:$L$205, MATCH("Demand ID", 'E4 TB Allocation Details'!$A$18:$L$18, 0),FALSE), 'E2 Allocators'!$B$15:$W$361, MATCH('O5 Details by Class &amp; Accounts'!V$18, 'E2 Allocators'!$B$15:$W$15, 0),FALSE)*$F84)</f>
        <v>0</v>
      </c>
      <c r="W84" s="1412">
        <f ca="1">IF(ISERROR(VLOOKUP(VLOOKUP($A84, 'E4 TB Allocation Details'!$A$18:$L$205, MATCH("Demand ID", 'E4 TB Allocation Details'!$A$18:$L$18, 0),FALSE), 'E2 Allocators'!$B$15:$W$361, MATCH('O5 Details by Class &amp; Accounts'!W$18, 'E2 Allocators'!$B$15:$W$15, 0),FALSE)*$F84), 0, VLOOKUP(VLOOKUP($A84, 'E4 TB Allocation Details'!$A$18:$L$205, MATCH("Demand ID", 'E4 TB Allocation Details'!$A$18:$L$18, 0),FALSE), 'E2 Allocators'!$B$15:$W$361, MATCH('O5 Details by Class &amp; Accounts'!W$18, 'E2 Allocators'!$B$15:$W$15, 0),FALSE)*$F84)</f>
        <v>0</v>
      </c>
      <c r="X84" s="1412">
        <f ca="1">IF(ISERROR(VLOOKUP(VLOOKUP($A84, 'E4 TB Allocation Details'!$A$18:$L$205, MATCH("Demand ID", 'E4 TB Allocation Details'!$A$18:$L$18, 0),FALSE), 'E2 Allocators'!$B$15:$W$361, MATCH('O5 Details by Class &amp; Accounts'!X$18, 'E2 Allocators'!$B$15:$W$15, 0),FALSE)*$F84), 0, VLOOKUP(VLOOKUP($A84, 'E4 TB Allocation Details'!$A$18:$L$205, MATCH("Demand ID", 'E4 TB Allocation Details'!$A$18:$L$18, 0),FALSE), 'E2 Allocators'!$B$15:$W$361, MATCH('O5 Details by Class &amp; Accounts'!X$18, 'E2 Allocators'!$B$15:$W$15, 0),FALSE)*$F84)</f>
        <v>0</v>
      </c>
      <c r="Y84" s="1412">
        <f ca="1">IF(ISERROR(VLOOKUP(VLOOKUP($A84, 'E4 TB Allocation Details'!$A$18:$L$205, MATCH("Demand ID", 'E4 TB Allocation Details'!$A$18:$L$18, 0),FALSE), 'E2 Allocators'!$B$15:$W$361, MATCH('O5 Details by Class &amp; Accounts'!Y$18, 'E2 Allocators'!$B$15:$W$15, 0),FALSE)*$F84), 0, VLOOKUP(VLOOKUP($A84, 'E4 TB Allocation Details'!$A$18:$L$205, MATCH("Demand ID", 'E4 TB Allocation Details'!$A$18:$L$18, 0),FALSE), 'E2 Allocators'!$B$15:$W$361, MATCH('O5 Details by Class &amp; Accounts'!Y$18, 'E2 Allocators'!$B$15:$W$15, 0),FALSE)*$F84)</f>
        <v>0</v>
      </c>
      <c r="Z84" s="1412">
        <f ca="1">IF(ISERROR(VLOOKUP(VLOOKUP($A84, 'E4 TB Allocation Details'!$A$18:$L$205, MATCH("Demand ID", 'E4 TB Allocation Details'!$A$18:$L$18, 0),FALSE), 'E2 Allocators'!$B$15:$W$361, MATCH('O5 Details by Class &amp; Accounts'!Z$18, 'E2 Allocators'!$B$15:$W$15, 0),FALSE)*$F84), 0, VLOOKUP(VLOOKUP($A84, 'E4 TB Allocation Details'!$A$18:$L$205, MATCH("Demand ID", 'E4 TB Allocation Details'!$A$18:$L$18, 0),FALSE), 'E2 Allocators'!$B$15:$W$361, MATCH('O5 Details by Class &amp; Accounts'!Z$18, 'E2 Allocators'!$B$15:$W$15, 0),FALSE)*$F84)</f>
        <v>0</v>
      </c>
      <c r="AA84" s="1412">
        <f ca="1">IF(ISERROR(VLOOKUP(VLOOKUP($A84, 'E4 TB Allocation Details'!$A$18:$L$205, MATCH("Demand ID", 'E4 TB Allocation Details'!$A$18:$L$18, 0),FALSE), 'E2 Allocators'!$B$15:$W$361, MATCH('O5 Details by Class &amp; Accounts'!AA$18, 'E2 Allocators'!$B$15:$W$15, 0),FALSE)*$F84), 0, VLOOKUP(VLOOKUP($A84, 'E4 TB Allocation Details'!$A$18:$L$205, MATCH("Demand ID", 'E4 TB Allocation Details'!$A$18:$L$18, 0),FALSE), 'E2 Allocators'!$B$15:$W$361, MATCH('O5 Details by Class &amp; Accounts'!AA$18, 'E2 Allocators'!$B$15:$W$15, 0),FALSE)*$F84)</f>
        <v>0</v>
      </c>
      <c r="AB84" s="1412">
        <f ca="1">IF(ISERROR(VLOOKUP(VLOOKUP($A84, 'E4 TB Allocation Details'!$A$18:$L$205, MATCH("Demand ID", 'E4 TB Allocation Details'!$A$18:$L$18, 0),FALSE), 'E2 Allocators'!$B$15:$W$361, MATCH('O5 Details by Class &amp; Accounts'!AB$18, 'E2 Allocators'!$B$15:$W$15, 0),FALSE)*$F84), 0, VLOOKUP(VLOOKUP($A84, 'E4 TB Allocation Details'!$A$18:$L$205, MATCH("Demand ID", 'E4 TB Allocation Details'!$A$18:$L$18, 0),FALSE), 'E2 Allocators'!$B$15:$W$361, MATCH('O5 Details by Class &amp; Accounts'!AB$18, 'E2 Allocators'!$B$15:$W$15, 0),FALSE)*$F84)</f>
        <v>0</v>
      </c>
      <c r="AC84" s="1412">
        <f t="shared" si="14"/>
        <v>0</v>
      </c>
      <c r="AD84" s="1412">
        <f ca="1">IF(ISERROR(VLOOKUP(VLOOKUP($A84, 'E4 TB Allocation Details'!$A$18:$L$205, MATCH("Customer ID", 'E4 TB Allocation Details'!$A$18:$L$18, 0),FALSE), 'E2 Allocators'!$B$15:$W$361, MATCH('O5 Details by Class &amp; Accounts'!AD$18, 'E2 Allocators'!$B$15:$W$15, 0),FALSE)*$G84), 0, VLOOKUP(VLOOKUP($A84, 'E4 TB Allocation Details'!$A$18:$L$205, MATCH("Customer ID", 'E4 TB Allocation Details'!$A$18:$L$18, 0),FALSE), 'E2 Allocators'!$B$15:$W$361, MATCH('O5 Details by Class &amp; Accounts'!AD$18, 'E2 Allocators'!$B$15:$W$15, 0),FALSE)*$G84)</f>
        <v>0</v>
      </c>
      <c r="AE84" s="1412">
        <f ca="1">IF(ISERROR(VLOOKUP(VLOOKUP($A84, 'E4 TB Allocation Details'!$A$18:$L$205, MATCH("Customer ID", 'E4 TB Allocation Details'!$A$18:$L$18, 0),FALSE), 'E2 Allocators'!$B$15:$W$361, MATCH('O5 Details by Class &amp; Accounts'!AE$18, 'E2 Allocators'!$B$15:$W$15, 0),FALSE)*$G84), 0, VLOOKUP(VLOOKUP($A84, 'E4 TB Allocation Details'!$A$18:$L$205, MATCH("Customer ID", 'E4 TB Allocation Details'!$A$18:$L$18, 0),FALSE), 'E2 Allocators'!$B$15:$W$361, MATCH('O5 Details by Class &amp; Accounts'!AE$18, 'E2 Allocators'!$B$15:$W$15, 0),FALSE)*$G84)</f>
        <v>0</v>
      </c>
      <c r="AF84" s="1412">
        <f ca="1">IF(ISERROR(VLOOKUP(VLOOKUP($A84, 'E4 TB Allocation Details'!$A$18:$L$205, MATCH("Customer ID", 'E4 TB Allocation Details'!$A$18:$L$18, 0),FALSE), 'E2 Allocators'!$B$15:$W$361, MATCH('O5 Details by Class &amp; Accounts'!AF$18, 'E2 Allocators'!$B$15:$W$15, 0),FALSE)*$G84), 0, VLOOKUP(VLOOKUP($A84, 'E4 TB Allocation Details'!$A$18:$L$205, MATCH("Customer ID", 'E4 TB Allocation Details'!$A$18:$L$18, 0),FALSE), 'E2 Allocators'!$B$15:$W$361, MATCH('O5 Details by Class &amp; Accounts'!AF$18, 'E2 Allocators'!$B$15:$W$15, 0),FALSE)*$G84)</f>
        <v>0</v>
      </c>
      <c r="AG84" s="1412">
        <f ca="1">IF(ISERROR(VLOOKUP(VLOOKUP($A84, 'E4 TB Allocation Details'!$A$18:$L$205, MATCH("Customer ID", 'E4 TB Allocation Details'!$A$18:$L$18, 0),FALSE), 'E2 Allocators'!$B$15:$W$361, MATCH('O5 Details by Class &amp; Accounts'!AG$18, 'E2 Allocators'!$B$15:$W$15, 0),FALSE)*$G84), 0, VLOOKUP(VLOOKUP($A84, 'E4 TB Allocation Details'!$A$18:$L$205, MATCH("Customer ID", 'E4 TB Allocation Details'!$A$18:$L$18, 0),FALSE), 'E2 Allocators'!$B$15:$W$361, MATCH('O5 Details by Class &amp; Accounts'!AG$18, 'E2 Allocators'!$B$15:$W$15, 0),FALSE)*$G84)</f>
        <v>0</v>
      </c>
      <c r="AH84" s="1412">
        <f ca="1">IF(ISERROR(VLOOKUP(VLOOKUP($A84, 'E4 TB Allocation Details'!$A$18:$L$205, MATCH("Customer ID", 'E4 TB Allocation Details'!$A$18:$L$18, 0),FALSE), 'E2 Allocators'!$B$15:$W$361, MATCH('O5 Details by Class &amp; Accounts'!AH$18, 'E2 Allocators'!$B$15:$W$15, 0),FALSE)*$G84), 0, VLOOKUP(VLOOKUP($A84, 'E4 TB Allocation Details'!$A$18:$L$205, MATCH("Customer ID", 'E4 TB Allocation Details'!$A$18:$L$18, 0),FALSE), 'E2 Allocators'!$B$15:$W$361, MATCH('O5 Details by Class &amp; Accounts'!AH$18, 'E2 Allocators'!$B$15:$W$15, 0),FALSE)*$G84)</f>
        <v>0</v>
      </c>
      <c r="AI84" s="1412">
        <f ca="1">IF(ISERROR(VLOOKUP(VLOOKUP($A84, 'E4 TB Allocation Details'!$A$18:$L$205, MATCH("Customer ID", 'E4 TB Allocation Details'!$A$18:$L$18, 0),FALSE), 'E2 Allocators'!$B$15:$W$361, MATCH('O5 Details by Class &amp; Accounts'!AI$18, 'E2 Allocators'!$B$15:$W$15, 0),FALSE)*$G84), 0, VLOOKUP(VLOOKUP($A84, 'E4 TB Allocation Details'!$A$18:$L$205, MATCH("Customer ID", 'E4 TB Allocation Details'!$A$18:$L$18, 0),FALSE), 'E2 Allocators'!$B$15:$W$361, MATCH('O5 Details by Class &amp; Accounts'!AI$18, 'E2 Allocators'!$B$15:$W$15, 0),FALSE)*$G84)</f>
        <v>0</v>
      </c>
      <c r="AJ84" s="1412">
        <f ca="1">IF(ISERROR(VLOOKUP(VLOOKUP($A84, 'E4 TB Allocation Details'!$A$18:$L$205, MATCH("Customer ID", 'E4 TB Allocation Details'!$A$18:$L$18, 0),FALSE), 'E2 Allocators'!$B$15:$W$361, MATCH('O5 Details by Class &amp; Accounts'!AJ$18, 'E2 Allocators'!$B$15:$W$15, 0),FALSE)*$G84), 0, VLOOKUP(VLOOKUP($A84, 'E4 TB Allocation Details'!$A$18:$L$205, MATCH("Customer ID", 'E4 TB Allocation Details'!$A$18:$L$18, 0),FALSE), 'E2 Allocators'!$B$15:$W$361, MATCH('O5 Details by Class &amp; Accounts'!AJ$18, 'E2 Allocators'!$B$15:$W$15, 0),FALSE)*$G84)</f>
        <v>0</v>
      </c>
      <c r="AK84" s="1412">
        <f ca="1">IF(ISERROR(VLOOKUP(VLOOKUP($A84, 'E4 TB Allocation Details'!$A$18:$L$205, MATCH("Customer ID", 'E4 TB Allocation Details'!$A$18:$L$18, 0),FALSE), 'E2 Allocators'!$B$15:$W$361, MATCH('O5 Details by Class &amp; Accounts'!AK$18, 'E2 Allocators'!$B$15:$W$15, 0),FALSE)*$G84), 0, VLOOKUP(VLOOKUP($A84, 'E4 TB Allocation Details'!$A$18:$L$205, MATCH("Customer ID", 'E4 TB Allocation Details'!$A$18:$L$18, 0),FALSE), 'E2 Allocators'!$B$15:$W$361, MATCH('O5 Details by Class &amp; Accounts'!AK$18, 'E2 Allocators'!$B$15:$W$15, 0),FALSE)*$G84)</f>
        <v>0</v>
      </c>
      <c r="AL84" s="1412">
        <f ca="1">IF(ISERROR(VLOOKUP(VLOOKUP($A84, 'E4 TB Allocation Details'!$A$18:$L$205, MATCH("Customer ID", 'E4 TB Allocation Details'!$A$18:$L$18, 0),FALSE), 'E2 Allocators'!$B$15:$W$361, MATCH('O5 Details by Class &amp; Accounts'!AL$18, 'E2 Allocators'!$B$15:$W$15, 0),FALSE)*$G84), 0, VLOOKUP(VLOOKUP($A84, 'E4 TB Allocation Details'!$A$18:$L$205, MATCH("Customer ID", 'E4 TB Allocation Details'!$A$18:$L$18, 0),FALSE), 'E2 Allocators'!$B$15:$W$361, MATCH('O5 Details by Class &amp; Accounts'!AL$18, 'E2 Allocators'!$B$15:$W$15, 0),FALSE)*$G84)</f>
        <v>0</v>
      </c>
      <c r="AM84" s="1412">
        <f ca="1">IF(ISERROR(VLOOKUP(VLOOKUP($A84, 'E4 TB Allocation Details'!$A$18:$L$205, MATCH("Customer ID", 'E4 TB Allocation Details'!$A$18:$L$18, 0),FALSE), 'E2 Allocators'!$B$15:$W$361, MATCH('O5 Details by Class &amp; Accounts'!AM$18, 'E2 Allocators'!$B$15:$W$15, 0),FALSE)*$G84), 0, VLOOKUP(VLOOKUP($A84, 'E4 TB Allocation Details'!$A$18:$L$205, MATCH("Customer ID", 'E4 TB Allocation Details'!$A$18:$L$18, 0),FALSE), 'E2 Allocators'!$B$15:$W$361, MATCH('O5 Details by Class &amp; Accounts'!AM$18, 'E2 Allocators'!$B$15:$W$15, 0),FALSE)*$G84)</f>
        <v>0</v>
      </c>
      <c r="AN84" s="1412">
        <f ca="1">IF(ISERROR(VLOOKUP(VLOOKUP($A84, 'E4 TB Allocation Details'!$A$18:$L$205, MATCH("Customer ID", 'E4 TB Allocation Details'!$A$18:$L$18, 0),FALSE), 'E2 Allocators'!$B$15:$W$361, MATCH('O5 Details by Class &amp; Accounts'!AN$18, 'E2 Allocators'!$B$15:$W$15, 0),FALSE)*$G84), 0, VLOOKUP(VLOOKUP($A84, 'E4 TB Allocation Details'!$A$18:$L$205, MATCH("Customer ID", 'E4 TB Allocation Details'!$A$18:$L$18, 0),FALSE), 'E2 Allocators'!$B$15:$W$361, MATCH('O5 Details by Class &amp; Accounts'!AN$18, 'E2 Allocators'!$B$15:$W$15, 0),FALSE)*$G84)</f>
        <v>0</v>
      </c>
      <c r="AO84" s="1412">
        <f ca="1">IF(ISERROR(VLOOKUP(VLOOKUP($A84, 'E4 TB Allocation Details'!$A$18:$L$205, MATCH("Customer ID", 'E4 TB Allocation Details'!$A$18:$L$18, 0),FALSE), 'E2 Allocators'!$B$15:$W$361, MATCH('O5 Details by Class &amp; Accounts'!AO$18, 'E2 Allocators'!$B$15:$W$15, 0),FALSE)*$G84), 0, VLOOKUP(VLOOKUP($A84, 'E4 TB Allocation Details'!$A$18:$L$205, MATCH("Customer ID", 'E4 TB Allocation Details'!$A$18:$L$18, 0),FALSE), 'E2 Allocators'!$B$15:$W$361, MATCH('O5 Details by Class &amp; Accounts'!AO$18, 'E2 Allocators'!$B$15:$W$15, 0),FALSE)*$G84)</f>
        <v>0</v>
      </c>
      <c r="AP84" s="1412">
        <f ca="1">IF(ISERROR(VLOOKUP(VLOOKUP($A84, 'E4 TB Allocation Details'!$A$18:$L$205, MATCH("Customer ID", 'E4 TB Allocation Details'!$A$18:$L$18, 0),FALSE), 'E2 Allocators'!$B$15:$W$361, MATCH('O5 Details by Class &amp; Accounts'!AP$18, 'E2 Allocators'!$B$15:$W$15, 0),FALSE)*$G84), 0, VLOOKUP(VLOOKUP($A84, 'E4 TB Allocation Details'!$A$18:$L$205, MATCH("Customer ID", 'E4 TB Allocation Details'!$A$18:$L$18, 0),FALSE), 'E2 Allocators'!$B$15:$W$361, MATCH('O5 Details by Class &amp; Accounts'!AP$18, 'E2 Allocators'!$B$15:$W$15, 0),FALSE)*$G84)</f>
        <v>0</v>
      </c>
      <c r="AQ84" s="1412">
        <f ca="1">IF(ISERROR(VLOOKUP(VLOOKUP($A84, 'E4 TB Allocation Details'!$A$18:$L$205, MATCH("Customer ID", 'E4 TB Allocation Details'!$A$18:$L$18, 0),FALSE), 'E2 Allocators'!$B$15:$W$361, MATCH('O5 Details by Class &amp; Accounts'!AQ$18, 'E2 Allocators'!$B$15:$W$15, 0),FALSE)*$G84), 0, VLOOKUP(VLOOKUP($A84, 'E4 TB Allocation Details'!$A$18:$L$205, MATCH("Customer ID", 'E4 TB Allocation Details'!$A$18:$L$18, 0),FALSE), 'E2 Allocators'!$B$15:$W$361, MATCH('O5 Details by Class &amp; Accounts'!AQ$18, 'E2 Allocators'!$B$15:$W$15, 0),FALSE)*$G84)</f>
        <v>0</v>
      </c>
      <c r="AR84" s="1412">
        <f ca="1">IF(ISERROR(VLOOKUP(VLOOKUP($A84, 'E4 TB Allocation Details'!$A$18:$L$205, MATCH("Customer ID", 'E4 TB Allocation Details'!$A$18:$L$18, 0),FALSE), 'E2 Allocators'!$B$15:$W$361, MATCH('O5 Details by Class &amp; Accounts'!AR$18, 'E2 Allocators'!$B$15:$W$15, 0),FALSE)*$G84), 0, VLOOKUP(VLOOKUP($A84, 'E4 TB Allocation Details'!$A$18:$L$205, MATCH("Customer ID", 'E4 TB Allocation Details'!$A$18:$L$18, 0),FALSE), 'E2 Allocators'!$B$15:$W$361, MATCH('O5 Details by Class &amp; Accounts'!AR$18, 'E2 Allocators'!$B$15:$W$15, 0),FALSE)*$G84)</f>
        <v>0</v>
      </c>
      <c r="AS84" s="1412">
        <f ca="1">IF(ISERROR(VLOOKUP(VLOOKUP($A84, 'E4 TB Allocation Details'!$A$18:$L$205, MATCH("Customer ID", 'E4 TB Allocation Details'!$A$18:$L$18, 0),FALSE), 'E2 Allocators'!$B$15:$W$361, MATCH('O5 Details by Class &amp; Accounts'!AS$18, 'E2 Allocators'!$B$15:$W$15, 0),FALSE)*$G84), 0, VLOOKUP(VLOOKUP($A84, 'E4 TB Allocation Details'!$A$18:$L$205, MATCH("Customer ID", 'E4 TB Allocation Details'!$A$18:$L$18, 0),FALSE), 'E2 Allocators'!$B$15:$W$361, MATCH('O5 Details by Class &amp; Accounts'!AS$18, 'E2 Allocators'!$B$15:$W$15, 0),FALSE)*$G84)</f>
        <v>0</v>
      </c>
      <c r="AT84" s="1412">
        <f ca="1">IF(ISERROR(VLOOKUP(VLOOKUP($A84, 'E4 TB Allocation Details'!$A$18:$L$205, MATCH("Customer ID", 'E4 TB Allocation Details'!$A$18:$L$18, 0),FALSE), 'E2 Allocators'!$B$15:$W$361, MATCH('O5 Details by Class &amp; Accounts'!AT$18, 'E2 Allocators'!$B$15:$W$15, 0),FALSE)*$G84), 0, VLOOKUP(VLOOKUP($A84, 'E4 TB Allocation Details'!$A$18:$L$205, MATCH("Customer ID", 'E4 TB Allocation Details'!$A$18:$L$18, 0),FALSE), 'E2 Allocators'!$B$15:$W$361, MATCH('O5 Details by Class &amp; Accounts'!AT$18, 'E2 Allocators'!$B$15:$W$15, 0),FALSE)*$G84)</f>
        <v>0</v>
      </c>
      <c r="AU84" s="1412">
        <f ca="1">IF(ISERROR(VLOOKUP(VLOOKUP($A84, 'E4 TB Allocation Details'!$A$18:$L$205, MATCH("Customer ID", 'E4 TB Allocation Details'!$A$18:$L$18, 0),FALSE), 'E2 Allocators'!$B$15:$W$361, MATCH('O5 Details by Class &amp; Accounts'!AU$18, 'E2 Allocators'!$B$15:$W$15, 0),FALSE)*$G84), 0, VLOOKUP(VLOOKUP($A84, 'E4 TB Allocation Details'!$A$18:$L$205, MATCH("Customer ID", 'E4 TB Allocation Details'!$A$18:$L$18, 0),FALSE), 'E2 Allocators'!$B$15:$W$361, MATCH('O5 Details by Class &amp; Accounts'!AU$18, 'E2 Allocators'!$B$15:$W$15, 0),FALSE)*$G84)</f>
        <v>0</v>
      </c>
      <c r="AV84" s="1412">
        <f ca="1">IF(ISERROR(VLOOKUP(VLOOKUP($A84, 'E4 TB Allocation Details'!$A$18:$L$205, MATCH("Customer ID", 'E4 TB Allocation Details'!$A$18:$L$18, 0),FALSE), 'E2 Allocators'!$B$15:$W$361, MATCH('O5 Details by Class &amp; Accounts'!AV$18, 'E2 Allocators'!$B$15:$W$15, 0),FALSE)*$G84), 0, VLOOKUP(VLOOKUP($A84, 'E4 TB Allocation Details'!$A$18:$L$205, MATCH("Customer ID", 'E4 TB Allocation Details'!$A$18:$L$18, 0),FALSE), 'E2 Allocators'!$B$15:$W$361, MATCH('O5 Details by Class &amp; Accounts'!AV$18, 'E2 Allocators'!$B$15:$W$15, 0),FALSE)*$G84)</f>
        <v>0</v>
      </c>
      <c r="AW84" s="1412">
        <f ca="1">IF(ISERROR(VLOOKUP(VLOOKUP($A84, 'E4 TB Allocation Details'!$A$18:$L$205, MATCH("Customer ID", 'E4 TB Allocation Details'!$A$18:$L$18, 0),FALSE), 'E2 Allocators'!$B$15:$W$361, MATCH('O5 Details by Class &amp; Accounts'!AW$18, 'E2 Allocators'!$B$15:$W$15, 0),FALSE)*$G84), 0, VLOOKUP(VLOOKUP($A84, 'E4 TB Allocation Details'!$A$18:$L$205, MATCH("Customer ID", 'E4 TB Allocation Details'!$A$18:$L$18, 0),FALSE), 'E2 Allocators'!$B$15:$W$361, MATCH('O5 Details by Class &amp; Accounts'!AW$18, 'E2 Allocators'!$B$15:$W$15, 0),FALSE)*$G84)</f>
        <v>0</v>
      </c>
      <c r="AX84" s="1412">
        <f t="shared" si="15"/>
        <v>0</v>
      </c>
      <c r="AY84" s="1412">
        <f ca="1">IF(ISERROR(VLOOKUP(VLOOKUP($A84, 'E4 TB Allocation Details'!$A$18:$L$205, MATCH("Misc ID", 'E4 TB Allocation Details'!$A$18:$L$18, 0),FALSE), 'E2 Allocators'!$B$15:$W$361, MATCH('O5 Details by Class &amp; Accounts'!AY$18, 'E2 Allocators'!$B$15:$W$15, 0),FALSE)*$E84), 0, VLOOKUP(VLOOKUP($A84, 'E4 TB Allocation Details'!$A$18:$L$205, MATCH("Misc ID", 'E4 TB Allocation Details'!$A$18:$L$18, 0),FALSE), 'E2 Allocators'!$B$15:$W$361, MATCH('O5 Details by Class &amp; Accounts'!AY$18, 'E2 Allocators'!$B$15:$W$15, 0),FALSE)*$E84)</f>
        <v>-3628315.6693489715</v>
      </c>
      <c r="AZ84" s="1412">
        <f ca="1">IF(ISERROR(VLOOKUP(VLOOKUP($A84, 'E4 TB Allocation Details'!$A$18:$L$205, MATCH("Misc ID", 'E4 TB Allocation Details'!$A$18:$L$18, 0),FALSE), 'E2 Allocators'!$B$15:$W$361, MATCH('O5 Details by Class &amp; Accounts'!AZ$18, 'E2 Allocators'!$B$15:$W$15, 0),FALSE)*$E84), 0, VLOOKUP(VLOOKUP($A84, 'E4 TB Allocation Details'!$A$18:$L$205, MATCH("Misc ID", 'E4 TB Allocation Details'!$A$18:$L$18, 0),FALSE), 'E2 Allocators'!$B$15:$W$361, MATCH('O5 Details by Class &amp; Accounts'!AZ$18, 'E2 Allocators'!$B$15:$W$15, 0),FALSE)*$E84)</f>
        <v>-1341447.5609159404</v>
      </c>
      <c r="BA84" s="1412">
        <f ca="1">IF(ISERROR(VLOOKUP(VLOOKUP($A84, 'E4 TB Allocation Details'!$A$18:$L$205, MATCH("Misc ID", 'E4 TB Allocation Details'!$A$18:$L$18, 0),FALSE), 'E2 Allocators'!$B$15:$W$361, MATCH('O5 Details by Class &amp; Accounts'!BA$18, 'E2 Allocators'!$B$15:$W$15, 0),FALSE)*$E84), 0, VLOOKUP(VLOOKUP($A84, 'E4 TB Allocation Details'!$A$18:$L$205, MATCH("Misc ID", 'E4 TB Allocation Details'!$A$18:$L$18, 0),FALSE), 'E2 Allocators'!$B$15:$W$361, MATCH('O5 Details by Class &amp; Accounts'!BA$18, 'E2 Allocators'!$B$15:$W$15, 0),FALSE)*$E84)</f>
        <v>-2003366.7989519145</v>
      </c>
      <c r="BB84" s="1412">
        <f ca="1">IF(ISERROR(VLOOKUP(VLOOKUP($A84, 'E4 TB Allocation Details'!$A$18:$L$205, MATCH("Misc ID", 'E4 TB Allocation Details'!$A$18:$L$18, 0),FALSE), 'E2 Allocators'!$B$15:$W$361, MATCH('O5 Details by Class &amp; Accounts'!BB$18, 'E2 Allocators'!$B$15:$W$15, 0),FALSE)*$E84), 0, VLOOKUP(VLOOKUP($A84, 'E4 TB Allocation Details'!$A$18:$L$205, MATCH("Misc ID", 'E4 TB Allocation Details'!$A$18:$L$18, 0),FALSE), 'E2 Allocators'!$B$15:$W$361, MATCH('O5 Details by Class &amp; Accounts'!BB$18, 'E2 Allocators'!$B$15:$W$15, 0),FALSE)*$E84)</f>
        <v>0</v>
      </c>
      <c r="BC84" s="1412">
        <f ca="1">IF(ISERROR(VLOOKUP(VLOOKUP($A84, 'E4 TB Allocation Details'!$A$18:$L$205, MATCH("Misc ID", 'E4 TB Allocation Details'!$A$18:$L$18, 0),FALSE), 'E2 Allocators'!$B$15:$W$361, MATCH('O5 Details by Class &amp; Accounts'!BC$18, 'E2 Allocators'!$B$15:$W$15, 0),FALSE)*$E84), 0, VLOOKUP(VLOOKUP($A84, 'E4 TB Allocation Details'!$A$18:$L$205, MATCH("Misc ID", 'E4 TB Allocation Details'!$A$18:$L$18, 0),FALSE), 'E2 Allocators'!$B$15:$W$361, MATCH('O5 Details by Class &amp; Accounts'!BC$18, 'E2 Allocators'!$B$15:$W$15, 0),FALSE)*$E84)</f>
        <v>0</v>
      </c>
      <c r="BD84" s="1412">
        <f ca="1">IF(ISERROR(VLOOKUP(VLOOKUP($A84, 'E4 TB Allocation Details'!$A$18:$L$205, MATCH("Misc ID", 'E4 TB Allocation Details'!$A$18:$L$18, 0),FALSE), 'E2 Allocators'!$B$15:$W$361, MATCH('O5 Details by Class &amp; Accounts'!BD$18, 'E2 Allocators'!$B$15:$W$15, 0),FALSE)*$E84), 0, VLOOKUP(VLOOKUP($A84, 'E4 TB Allocation Details'!$A$18:$L$205, MATCH("Misc ID", 'E4 TB Allocation Details'!$A$18:$L$18, 0),FALSE), 'E2 Allocators'!$B$15:$W$361, MATCH('O5 Details by Class &amp; Accounts'!BD$18, 'E2 Allocators'!$B$15:$W$15, 0),FALSE)*$E84)</f>
        <v>0</v>
      </c>
      <c r="BE84" s="1412">
        <f ca="1">IF(ISERROR(VLOOKUP(VLOOKUP($A84, 'E4 TB Allocation Details'!$A$18:$L$205, MATCH("Misc ID", 'E4 TB Allocation Details'!$A$18:$L$18, 0),FALSE), 'E2 Allocators'!$B$15:$W$361, MATCH('O5 Details by Class &amp; Accounts'!BE$18, 'E2 Allocators'!$B$15:$W$15, 0),FALSE)*$E84), 0, VLOOKUP(VLOOKUP($A84, 'E4 TB Allocation Details'!$A$18:$L$205, MATCH("Misc ID", 'E4 TB Allocation Details'!$A$18:$L$18, 0),FALSE), 'E2 Allocators'!$B$15:$W$361, MATCH('O5 Details by Class &amp; Accounts'!BE$18, 'E2 Allocators'!$B$15:$W$15, 0),FALSE)*$E84)</f>
        <v>-81184.608640473598</v>
      </c>
      <c r="BF84" s="1412">
        <f ca="1">IF(ISERROR(VLOOKUP(VLOOKUP($A84, 'E4 TB Allocation Details'!$A$18:$L$205, MATCH("Misc ID", 'E4 TB Allocation Details'!$A$18:$L$18, 0),FALSE), 'E2 Allocators'!$B$15:$W$361, MATCH('O5 Details by Class &amp; Accounts'!BF$18, 'E2 Allocators'!$B$15:$W$15, 0),FALSE)*$E84), 0, VLOOKUP(VLOOKUP($A84, 'E4 TB Allocation Details'!$A$18:$L$205, MATCH("Misc ID", 'E4 TB Allocation Details'!$A$18:$L$18, 0),FALSE), 'E2 Allocators'!$B$15:$W$361, MATCH('O5 Details by Class &amp; Accounts'!BF$18, 'E2 Allocators'!$B$15:$W$15, 0),FALSE)*$E84)</f>
        <v>-17262.491327509135</v>
      </c>
      <c r="BG84" s="1412">
        <f ca="1">IF(ISERROR(VLOOKUP(VLOOKUP($A84, 'E4 TB Allocation Details'!$A$18:$L$205, MATCH("Misc ID", 'E4 TB Allocation Details'!$A$18:$L$18, 0),FALSE), 'E2 Allocators'!$B$15:$W$361, MATCH('O5 Details by Class &amp; Accounts'!BG$18, 'E2 Allocators'!$B$15:$W$15, 0),FALSE)*$E84), 0, VLOOKUP(VLOOKUP($A84, 'E4 TB Allocation Details'!$A$18:$L$205, MATCH("Misc ID", 'E4 TB Allocation Details'!$A$18:$L$18, 0),FALSE), 'E2 Allocators'!$B$15:$W$361, MATCH('O5 Details by Class &amp; Accounts'!BG$18, 'E2 Allocators'!$B$15:$W$15, 0),FALSE)*$E84)</f>
        <v>-45322.870815189824</v>
      </c>
      <c r="BH84" s="1412">
        <f ca="1">IF(ISERROR(VLOOKUP(VLOOKUP($A84, 'E4 TB Allocation Details'!$A$18:$L$205, MATCH("Misc ID", 'E4 TB Allocation Details'!$A$18:$L$18, 0),FALSE), 'E2 Allocators'!$B$15:$W$361, MATCH('O5 Details by Class &amp; Accounts'!BH$18, 'E2 Allocators'!$B$15:$W$15, 0),FALSE)*$E84), 0, VLOOKUP(VLOOKUP($A84, 'E4 TB Allocation Details'!$A$18:$L$205, MATCH("Misc ID", 'E4 TB Allocation Details'!$A$18:$L$18, 0),FALSE), 'E2 Allocators'!$B$15:$W$361, MATCH('O5 Details by Class &amp; Accounts'!BH$18, 'E2 Allocators'!$B$15:$W$15, 0),FALSE)*$E84)</f>
        <v>0</v>
      </c>
      <c r="BI84" s="1412">
        <f ca="1">IF(ISERROR(VLOOKUP(VLOOKUP($A84, 'E4 TB Allocation Details'!$A$18:$L$205, MATCH("Misc ID", 'E4 TB Allocation Details'!$A$18:$L$18, 0),FALSE), 'E2 Allocators'!$B$15:$W$361, MATCH('O5 Details by Class &amp; Accounts'!BI$18, 'E2 Allocators'!$B$15:$W$15, 0),FALSE)*$E84), 0, VLOOKUP(VLOOKUP($A84, 'E4 TB Allocation Details'!$A$18:$L$205, MATCH("Misc ID", 'E4 TB Allocation Details'!$A$18:$L$18, 0),FALSE), 'E2 Allocators'!$B$15:$W$361, MATCH('O5 Details by Class &amp; Accounts'!BI$18, 'E2 Allocators'!$B$15:$W$15, 0),FALSE)*$E84)</f>
        <v>0</v>
      </c>
      <c r="BJ84" s="1412">
        <f ca="1">IF(ISERROR(VLOOKUP(VLOOKUP($A84, 'E4 TB Allocation Details'!$A$18:$L$205, MATCH("Misc ID", 'E4 TB Allocation Details'!$A$18:$L$18, 0),FALSE), 'E2 Allocators'!$B$15:$W$361, MATCH('O5 Details by Class &amp; Accounts'!BJ$18, 'E2 Allocators'!$B$15:$W$15, 0),FALSE)*$E84), 0, VLOOKUP(VLOOKUP($A84, 'E4 TB Allocation Details'!$A$18:$L$205, MATCH("Misc ID", 'E4 TB Allocation Details'!$A$18:$L$18, 0),FALSE), 'E2 Allocators'!$B$15:$W$361, MATCH('O5 Details by Class &amp; Accounts'!BJ$18, 'E2 Allocators'!$B$15:$W$15, 0),FALSE)*$E84)</f>
        <v>0</v>
      </c>
      <c r="BK84" s="1412">
        <f ca="1">IF(ISERROR(VLOOKUP(VLOOKUP($A84, 'E4 TB Allocation Details'!$A$18:$L$205, MATCH("Misc ID", 'E4 TB Allocation Details'!$A$18:$L$18, 0),FALSE), 'E2 Allocators'!$B$15:$W$361, MATCH('O5 Details by Class &amp; Accounts'!BK$18, 'E2 Allocators'!$B$15:$W$15, 0),FALSE)*$E84), 0, VLOOKUP(VLOOKUP($A84, 'E4 TB Allocation Details'!$A$18:$L$205, MATCH("Misc ID", 'E4 TB Allocation Details'!$A$18:$L$18, 0),FALSE), 'E2 Allocators'!$B$15:$W$361, MATCH('O5 Details by Class &amp; Accounts'!BK$18, 'E2 Allocators'!$B$15:$W$15, 0),FALSE)*$E84)</f>
        <v>0</v>
      </c>
      <c r="BL84" s="1412">
        <f ca="1">IF(ISERROR(VLOOKUP(VLOOKUP($A84, 'E4 TB Allocation Details'!$A$18:$L$205, MATCH("Misc ID", 'E4 TB Allocation Details'!$A$18:$L$18, 0),FALSE), 'E2 Allocators'!$B$15:$W$361, MATCH('O5 Details by Class &amp; Accounts'!BL$18, 'E2 Allocators'!$B$15:$W$15, 0),FALSE)*$E84), 0, VLOOKUP(VLOOKUP($A84, 'E4 TB Allocation Details'!$A$18:$L$205, MATCH("Misc ID", 'E4 TB Allocation Details'!$A$18:$L$18, 0),FALSE), 'E2 Allocators'!$B$15:$W$361, MATCH('O5 Details by Class &amp; Accounts'!BL$18, 'E2 Allocators'!$B$15:$W$15, 0),FALSE)*$E84)</f>
        <v>0</v>
      </c>
      <c r="BM84" s="1412">
        <f ca="1">IF(ISERROR(VLOOKUP(VLOOKUP($A84, 'E4 TB Allocation Details'!$A$18:$L$205, MATCH("Misc ID", 'E4 TB Allocation Details'!$A$18:$L$18, 0),FALSE), 'E2 Allocators'!$B$15:$W$361, MATCH('O5 Details by Class &amp; Accounts'!BM$18, 'E2 Allocators'!$B$15:$W$15, 0),FALSE)*$E84), 0, VLOOKUP(VLOOKUP($A84, 'E4 TB Allocation Details'!$A$18:$L$205, MATCH("Misc ID", 'E4 TB Allocation Details'!$A$18:$L$18, 0),FALSE), 'E2 Allocators'!$B$15:$W$361, MATCH('O5 Details by Class &amp; Accounts'!BM$18, 'E2 Allocators'!$B$15:$W$15, 0),FALSE)*$E84)</f>
        <v>0</v>
      </c>
      <c r="BN84" s="1412">
        <f ca="1">IF(ISERROR(VLOOKUP(VLOOKUP($A84, 'E4 TB Allocation Details'!$A$18:$L$205, MATCH("Misc ID", 'E4 TB Allocation Details'!$A$18:$L$18, 0),FALSE), 'E2 Allocators'!$B$15:$W$361, MATCH('O5 Details by Class &amp; Accounts'!BN$18, 'E2 Allocators'!$B$15:$W$15, 0),FALSE)*$E84), 0, VLOOKUP(VLOOKUP($A84, 'E4 TB Allocation Details'!$A$18:$L$205, MATCH("Misc ID", 'E4 TB Allocation Details'!$A$18:$L$18, 0),FALSE), 'E2 Allocators'!$B$15:$W$361, MATCH('O5 Details by Class &amp; Accounts'!BN$18, 'E2 Allocators'!$B$15:$W$15, 0),FALSE)*$E84)</f>
        <v>0</v>
      </c>
      <c r="BO84" s="1412">
        <f ca="1">IF(ISERROR(VLOOKUP(VLOOKUP($A84, 'E4 TB Allocation Details'!$A$18:$L$205, MATCH("Misc ID", 'E4 TB Allocation Details'!$A$18:$L$18, 0),FALSE), 'E2 Allocators'!$B$15:$W$361, MATCH('O5 Details by Class &amp; Accounts'!BO$18, 'E2 Allocators'!$B$15:$W$15, 0),FALSE)*$E84), 0, VLOOKUP(VLOOKUP($A84, 'E4 TB Allocation Details'!$A$18:$L$205, MATCH("Misc ID", 'E4 TB Allocation Details'!$A$18:$L$18, 0),FALSE), 'E2 Allocators'!$B$15:$W$361, MATCH('O5 Details by Class &amp; Accounts'!BO$18, 'E2 Allocators'!$B$15:$W$15, 0),FALSE)*$E84)</f>
        <v>0</v>
      </c>
      <c r="BP84" s="1412">
        <f ca="1">IF(ISERROR(VLOOKUP(VLOOKUP($A84, 'E4 TB Allocation Details'!$A$18:$L$205, MATCH("Misc ID", 'E4 TB Allocation Details'!$A$18:$L$18, 0),FALSE), 'E2 Allocators'!$B$15:$W$361, MATCH('O5 Details by Class &amp; Accounts'!BP$18, 'E2 Allocators'!$B$15:$W$15, 0),FALSE)*$E84), 0, VLOOKUP(VLOOKUP($A84, 'E4 TB Allocation Details'!$A$18:$L$205, MATCH("Misc ID", 'E4 TB Allocation Details'!$A$18:$L$18, 0),FALSE), 'E2 Allocators'!$B$15:$W$361, MATCH('O5 Details by Class &amp; Accounts'!BP$18, 'E2 Allocators'!$B$15:$W$15, 0),FALSE)*$E84)</f>
        <v>0</v>
      </c>
      <c r="BQ84" s="1412">
        <f ca="1">IF(ISERROR(VLOOKUP(VLOOKUP($A84, 'E4 TB Allocation Details'!$A$18:$L$205, MATCH("Misc ID", 'E4 TB Allocation Details'!$A$18:$L$18, 0),FALSE), 'E2 Allocators'!$B$15:$W$361, MATCH('O5 Details by Class &amp; Accounts'!BQ$18, 'E2 Allocators'!$B$15:$W$15, 0),FALSE)*$E84), 0, VLOOKUP(VLOOKUP($A84, 'E4 TB Allocation Details'!$A$18:$L$205, MATCH("Misc ID", 'E4 TB Allocation Details'!$A$18:$L$18, 0),FALSE), 'E2 Allocators'!$B$15:$W$361, MATCH('O5 Details by Class &amp; Accounts'!BQ$18, 'E2 Allocators'!$B$15:$W$15, 0),FALSE)*$E84)</f>
        <v>0</v>
      </c>
      <c r="BR84" s="1412">
        <f ca="1">IF(ISERROR(VLOOKUP(VLOOKUP($A84, 'E4 TB Allocation Details'!$A$18:$L$205, MATCH("Misc ID", 'E4 TB Allocation Details'!$A$18:$L$18, 0),FALSE), 'E2 Allocators'!$B$15:$W$361, MATCH('O5 Details by Class &amp; Accounts'!BR$18, 'E2 Allocators'!$B$15:$W$15, 0),FALSE)*$E84), 0, VLOOKUP(VLOOKUP($A84, 'E4 TB Allocation Details'!$A$18:$L$205, MATCH("Misc ID", 'E4 TB Allocation Details'!$A$18:$L$18, 0),FALSE), 'E2 Allocators'!$B$15:$W$361, MATCH('O5 Details by Class &amp; Accounts'!BR$18, 'E2 Allocators'!$B$15:$W$15, 0),FALSE)*$E84)</f>
        <v>0</v>
      </c>
      <c r="BS84" s="1412">
        <f ca="1">SUM(AY84:BR84)</f>
        <v>-7116899.9999999981</v>
      </c>
      <c r="BT84" s="1412">
        <f ca="1">IF(ISERROR(VLOOKUP(VLOOKUP($A84, 'E4 TB Allocation Details'!$A$18:$L$205, MATCH("A &amp; G ID", 'E4 TB Allocation Details'!$A$18:$L$18, 0),FALSE), 'E2 Allocators'!$B$15:$W$361, MATCH('O5 Details by Class &amp; Accounts'!BT$18, 'E2 Allocators'!$B$15:$W$15, 0),FALSE)*$E84), 0, VLOOKUP(VLOOKUP($A84, 'E4 TB Allocation Details'!$A$18:$L$205, MATCH("A &amp; G ID", 'E4 TB Allocation Details'!$A$18:$L$18, 0),FALSE), 'E2 Allocators'!$B$15:$W$361, MATCH('O5 Details by Class &amp; Accounts'!BT$18, 'E2 Allocators'!$B$15:$W$15, 0),FALSE)*$E84)</f>
        <v>0</v>
      </c>
      <c r="BU84" s="1412">
        <f ca="1">IF(ISERROR(VLOOKUP(VLOOKUP($A84, 'E4 TB Allocation Details'!$A$18:$L$205, MATCH("A &amp; G ID", 'E4 TB Allocation Details'!$A$18:$L$18, 0),FALSE), 'E2 Allocators'!$B$15:$W$361, MATCH('O5 Details by Class &amp; Accounts'!BU$18, 'E2 Allocators'!$B$15:$W$15, 0),FALSE)*$E84), 0, VLOOKUP(VLOOKUP($A84, 'E4 TB Allocation Details'!$A$18:$L$205, MATCH("A &amp; G ID", 'E4 TB Allocation Details'!$A$18:$L$18, 0),FALSE), 'E2 Allocators'!$B$15:$W$361, MATCH('O5 Details by Class &amp; Accounts'!BU$18, 'E2 Allocators'!$B$15:$W$15, 0),FALSE)*$E84)</f>
        <v>0</v>
      </c>
      <c r="BV84" s="1412">
        <f ca="1">IF(ISERROR(VLOOKUP(VLOOKUP($A84, 'E4 TB Allocation Details'!$A$18:$L$205, MATCH("A &amp; G ID", 'E4 TB Allocation Details'!$A$18:$L$18, 0),FALSE), 'E2 Allocators'!$B$15:$W$361, MATCH('O5 Details by Class &amp; Accounts'!BV$18, 'E2 Allocators'!$B$15:$W$15, 0),FALSE)*$E84), 0, VLOOKUP(VLOOKUP($A84, 'E4 TB Allocation Details'!$A$18:$L$205, MATCH("A &amp; G ID", 'E4 TB Allocation Details'!$A$18:$L$18, 0),FALSE), 'E2 Allocators'!$B$15:$W$361, MATCH('O5 Details by Class &amp; Accounts'!BV$18, 'E2 Allocators'!$B$15:$W$15, 0),FALSE)*$E84)</f>
        <v>0</v>
      </c>
      <c r="BW84" s="1412">
        <f ca="1">IF(ISERROR(VLOOKUP(VLOOKUP($A84, 'E4 TB Allocation Details'!$A$18:$L$205, MATCH("A &amp; G ID", 'E4 TB Allocation Details'!$A$18:$L$18, 0),FALSE), 'E2 Allocators'!$B$15:$W$361, MATCH('O5 Details by Class &amp; Accounts'!BW$18, 'E2 Allocators'!$B$15:$W$15, 0),FALSE)*$E84), 0, VLOOKUP(VLOOKUP($A84, 'E4 TB Allocation Details'!$A$18:$L$205, MATCH("A &amp; G ID", 'E4 TB Allocation Details'!$A$18:$L$18, 0),FALSE), 'E2 Allocators'!$B$15:$W$361, MATCH('O5 Details by Class &amp; Accounts'!BW$18, 'E2 Allocators'!$B$15:$W$15, 0),FALSE)*$E84)</f>
        <v>0</v>
      </c>
      <c r="BX84" s="1412">
        <f ca="1">IF(ISERROR(VLOOKUP(VLOOKUP($A84, 'E4 TB Allocation Details'!$A$18:$L$205, MATCH("A &amp; G ID", 'E4 TB Allocation Details'!$A$18:$L$18, 0),FALSE), 'E2 Allocators'!$B$15:$W$361, MATCH('O5 Details by Class &amp; Accounts'!BX$18, 'E2 Allocators'!$B$15:$W$15, 0),FALSE)*$E84), 0, VLOOKUP(VLOOKUP($A84, 'E4 TB Allocation Details'!$A$18:$L$205, MATCH("A &amp; G ID", 'E4 TB Allocation Details'!$A$18:$L$18, 0),FALSE), 'E2 Allocators'!$B$15:$W$361, MATCH('O5 Details by Class &amp; Accounts'!BX$18, 'E2 Allocators'!$B$15:$W$15, 0),FALSE)*$E84)</f>
        <v>0</v>
      </c>
      <c r="BY84" s="1412">
        <f ca="1">IF(ISERROR(VLOOKUP(VLOOKUP($A84, 'E4 TB Allocation Details'!$A$18:$L$205, MATCH("A &amp; G ID", 'E4 TB Allocation Details'!$A$18:$L$18, 0),FALSE), 'E2 Allocators'!$B$15:$W$361, MATCH('O5 Details by Class &amp; Accounts'!BY$18, 'E2 Allocators'!$B$15:$W$15, 0),FALSE)*$E84), 0, VLOOKUP(VLOOKUP($A84, 'E4 TB Allocation Details'!$A$18:$L$205, MATCH("A &amp; G ID", 'E4 TB Allocation Details'!$A$18:$L$18, 0),FALSE), 'E2 Allocators'!$B$15:$W$361, MATCH('O5 Details by Class &amp; Accounts'!BY$18, 'E2 Allocators'!$B$15:$W$15, 0),FALSE)*$E84)</f>
        <v>0</v>
      </c>
      <c r="BZ84" s="1412">
        <f ca="1">IF(ISERROR(VLOOKUP(VLOOKUP($A84, 'E4 TB Allocation Details'!$A$18:$L$205, MATCH("A &amp; G ID", 'E4 TB Allocation Details'!$A$18:$L$18, 0),FALSE), 'E2 Allocators'!$B$15:$W$361, MATCH('O5 Details by Class &amp; Accounts'!BZ$18, 'E2 Allocators'!$B$15:$W$15, 0),FALSE)*$E84), 0, VLOOKUP(VLOOKUP($A84, 'E4 TB Allocation Details'!$A$18:$L$205, MATCH("A &amp; G ID", 'E4 TB Allocation Details'!$A$18:$L$18, 0),FALSE), 'E2 Allocators'!$B$15:$W$361, MATCH('O5 Details by Class &amp; Accounts'!BZ$18, 'E2 Allocators'!$B$15:$W$15, 0),FALSE)*$E84)</f>
        <v>0</v>
      </c>
      <c r="CA84" s="1412">
        <f ca="1">IF(ISERROR(VLOOKUP(VLOOKUP($A84, 'E4 TB Allocation Details'!$A$18:$L$205, MATCH("A &amp; G ID", 'E4 TB Allocation Details'!$A$18:$L$18, 0),FALSE), 'E2 Allocators'!$B$15:$W$361, MATCH('O5 Details by Class &amp; Accounts'!CA$18, 'E2 Allocators'!$B$15:$W$15, 0),FALSE)*$E84), 0, VLOOKUP(VLOOKUP($A84, 'E4 TB Allocation Details'!$A$18:$L$205, MATCH("A &amp; G ID", 'E4 TB Allocation Details'!$A$18:$L$18, 0),FALSE), 'E2 Allocators'!$B$15:$W$361, MATCH('O5 Details by Class &amp; Accounts'!CA$18, 'E2 Allocators'!$B$15:$W$15, 0),FALSE)*$E84)</f>
        <v>0</v>
      </c>
      <c r="CB84" s="1412">
        <f ca="1">IF(ISERROR(VLOOKUP(VLOOKUP($A84, 'E4 TB Allocation Details'!$A$18:$L$205, MATCH("A &amp; G ID", 'E4 TB Allocation Details'!$A$18:$L$18, 0),FALSE), 'E2 Allocators'!$B$15:$W$361, MATCH('O5 Details by Class &amp; Accounts'!CB$18, 'E2 Allocators'!$B$15:$W$15, 0),FALSE)*$E84), 0, VLOOKUP(VLOOKUP($A84, 'E4 TB Allocation Details'!$A$18:$L$205, MATCH("A &amp; G ID", 'E4 TB Allocation Details'!$A$18:$L$18, 0),FALSE), 'E2 Allocators'!$B$15:$W$361, MATCH('O5 Details by Class &amp; Accounts'!CB$18, 'E2 Allocators'!$B$15:$W$15, 0),FALSE)*$E84)</f>
        <v>0</v>
      </c>
      <c r="CC84" s="1412">
        <f ca="1">IF(ISERROR(VLOOKUP(VLOOKUP($A84, 'E4 TB Allocation Details'!$A$18:$L$205, MATCH("A &amp; G ID", 'E4 TB Allocation Details'!$A$18:$L$18, 0),FALSE), 'E2 Allocators'!$B$15:$W$361, MATCH('O5 Details by Class &amp; Accounts'!CC$18, 'E2 Allocators'!$B$15:$W$15, 0),FALSE)*$E84), 0, VLOOKUP(VLOOKUP($A84, 'E4 TB Allocation Details'!$A$18:$L$205, MATCH("A &amp; G ID", 'E4 TB Allocation Details'!$A$18:$L$18, 0),FALSE), 'E2 Allocators'!$B$15:$W$361, MATCH('O5 Details by Class &amp; Accounts'!CC$18, 'E2 Allocators'!$B$15:$W$15, 0),FALSE)*$E84)</f>
        <v>0</v>
      </c>
      <c r="CD84" s="1412">
        <f ca="1">IF(ISERROR(VLOOKUP(VLOOKUP($A84, 'E4 TB Allocation Details'!$A$18:$L$205, MATCH("A &amp; G ID", 'E4 TB Allocation Details'!$A$18:$L$18, 0),FALSE), 'E2 Allocators'!$B$15:$W$361, MATCH('O5 Details by Class &amp; Accounts'!CD$18, 'E2 Allocators'!$B$15:$W$15, 0),FALSE)*$E84), 0, VLOOKUP(VLOOKUP($A84, 'E4 TB Allocation Details'!$A$18:$L$205, MATCH("A &amp; G ID", 'E4 TB Allocation Details'!$A$18:$L$18, 0),FALSE), 'E2 Allocators'!$B$15:$W$361, MATCH('O5 Details by Class &amp; Accounts'!CD$18, 'E2 Allocators'!$B$15:$W$15, 0),FALSE)*$E84)</f>
        <v>0</v>
      </c>
      <c r="CE84" s="1412">
        <f ca="1">IF(ISERROR(VLOOKUP(VLOOKUP($A84, 'E4 TB Allocation Details'!$A$18:$L$205, MATCH("A &amp; G ID", 'E4 TB Allocation Details'!$A$18:$L$18, 0),FALSE), 'E2 Allocators'!$B$15:$W$361, MATCH('O5 Details by Class &amp; Accounts'!CE$18, 'E2 Allocators'!$B$15:$W$15, 0),FALSE)*$E84), 0, VLOOKUP(VLOOKUP($A84, 'E4 TB Allocation Details'!$A$18:$L$205, MATCH("A &amp; G ID", 'E4 TB Allocation Details'!$A$18:$L$18, 0),FALSE), 'E2 Allocators'!$B$15:$W$361, MATCH('O5 Details by Class &amp; Accounts'!CE$18, 'E2 Allocators'!$B$15:$W$15, 0),FALSE)*$E84)</f>
        <v>0</v>
      </c>
      <c r="CF84" s="1412">
        <f ca="1">IF(ISERROR(VLOOKUP(VLOOKUP($A84, 'E4 TB Allocation Details'!$A$18:$L$205, MATCH("A &amp; G ID", 'E4 TB Allocation Details'!$A$18:$L$18, 0),FALSE), 'E2 Allocators'!$B$15:$W$361, MATCH('O5 Details by Class &amp; Accounts'!CF$18, 'E2 Allocators'!$B$15:$W$15, 0),FALSE)*$E84), 0, VLOOKUP(VLOOKUP($A84, 'E4 TB Allocation Details'!$A$18:$L$205, MATCH("A &amp; G ID", 'E4 TB Allocation Details'!$A$18:$L$18, 0),FALSE), 'E2 Allocators'!$B$15:$W$361, MATCH('O5 Details by Class &amp; Accounts'!CF$18, 'E2 Allocators'!$B$15:$W$15, 0),FALSE)*$E84)</f>
        <v>0</v>
      </c>
      <c r="CG84" s="1412">
        <f ca="1">IF(ISERROR(VLOOKUP(VLOOKUP($A84, 'E4 TB Allocation Details'!$A$18:$L$205, MATCH("A &amp; G ID", 'E4 TB Allocation Details'!$A$18:$L$18, 0),FALSE), 'E2 Allocators'!$B$15:$W$361, MATCH('O5 Details by Class &amp; Accounts'!CG$18, 'E2 Allocators'!$B$15:$W$15, 0),FALSE)*$E84), 0, VLOOKUP(VLOOKUP($A84, 'E4 TB Allocation Details'!$A$18:$L$205, MATCH("A &amp; G ID", 'E4 TB Allocation Details'!$A$18:$L$18, 0),FALSE), 'E2 Allocators'!$B$15:$W$361, MATCH('O5 Details by Class &amp; Accounts'!CG$18, 'E2 Allocators'!$B$15:$W$15, 0),FALSE)*$E84)</f>
        <v>0</v>
      </c>
      <c r="CH84" s="1412">
        <f ca="1">IF(ISERROR(VLOOKUP(VLOOKUP($A84, 'E4 TB Allocation Details'!$A$18:$L$205, MATCH("A &amp; G ID", 'E4 TB Allocation Details'!$A$18:$L$18, 0),FALSE), 'E2 Allocators'!$B$15:$W$361, MATCH('O5 Details by Class &amp; Accounts'!CH$18, 'E2 Allocators'!$B$15:$W$15, 0),FALSE)*$E84), 0, VLOOKUP(VLOOKUP($A84, 'E4 TB Allocation Details'!$A$18:$L$205, MATCH("A &amp; G ID", 'E4 TB Allocation Details'!$A$18:$L$18, 0),FALSE), 'E2 Allocators'!$B$15:$W$361, MATCH('O5 Details by Class &amp; Accounts'!CH$18, 'E2 Allocators'!$B$15:$W$15, 0),FALSE)*$E84)</f>
        <v>0</v>
      </c>
      <c r="CI84" s="1412">
        <f ca="1">IF(ISERROR(VLOOKUP(VLOOKUP($A84, 'E4 TB Allocation Details'!$A$18:$L$205, MATCH("A &amp; G ID", 'E4 TB Allocation Details'!$A$18:$L$18, 0),FALSE), 'E2 Allocators'!$B$15:$W$361, MATCH('O5 Details by Class &amp; Accounts'!CI$18, 'E2 Allocators'!$B$15:$W$15, 0),FALSE)*$E84), 0, VLOOKUP(VLOOKUP($A84, 'E4 TB Allocation Details'!$A$18:$L$205, MATCH("A &amp; G ID", 'E4 TB Allocation Details'!$A$18:$L$18, 0),FALSE), 'E2 Allocators'!$B$15:$W$361, MATCH('O5 Details by Class &amp; Accounts'!CI$18, 'E2 Allocators'!$B$15:$W$15, 0),FALSE)*$E84)</f>
        <v>0</v>
      </c>
      <c r="CJ84" s="1412">
        <f ca="1">IF(ISERROR(VLOOKUP(VLOOKUP($A84, 'E4 TB Allocation Details'!$A$18:$L$205, MATCH("A &amp; G ID", 'E4 TB Allocation Details'!$A$18:$L$18, 0),FALSE), 'E2 Allocators'!$B$15:$W$361, MATCH('O5 Details by Class &amp; Accounts'!CJ$18, 'E2 Allocators'!$B$15:$W$15, 0),FALSE)*$E84), 0, VLOOKUP(VLOOKUP($A84, 'E4 TB Allocation Details'!$A$18:$L$205, MATCH("A &amp; G ID", 'E4 TB Allocation Details'!$A$18:$L$18, 0),FALSE), 'E2 Allocators'!$B$15:$W$361, MATCH('O5 Details by Class &amp; Accounts'!CJ$18, 'E2 Allocators'!$B$15:$W$15, 0),FALSE)*$E84)</f>
        <v>0</v>
      </c>
      <c r="CK84" s="1412">
        <f ca="1">IF(ISERROR(VLOOKUP(VLOOKUP($A84, 'E4 TB Allocation Details'!$A$18:$L$205, MATCH("A &amp; G ID", 'E4 TB Allocation Details'!$A$18:$L$18, 0),FALSE), 'E2 Allocators'!$B$15:$W$361, MATCH('O5 Details by Class &amp; Accounts'!CK$18, 'E2 Allocators'!$B$15:$W$15, 0),FALSE)*$E84), 0, VLOOKUP(VLOOKUP($A84, 'E4 TB Allocation Details'!$A$18:$L$205, MATCH("A &amp; G ID", 'E4 TB Allocation Details'!$A$18:$L$18, 0),FALSE), 'E2 Allocators'!$B$15:$W$361, MATCH('O5 Details by Class &amp; Accounts'!CK$18, 'E2 Allocators'!$B$15:$W$15, 0),FALSE)*$E84)</f>
        <v>0</v>
      </c>
      <c r="CL84" s="1412">
        <f ca="1">IF(ISERROR(VLOOKUP(VLOOKUP($A84, 'E4 TB Allocation Details'!$A$18:$L$205, MATCH("A &amp; G ID", 'E4 TB Allocation Details'!$A$18:$L$18, 0),FALSE), 'E2 Allocators'!$B$15:$W$361, MATCH('O5 Details by Class &amp; Accounts'!CL$18, 'E2 Allocators'!$B$15:$W$15, 0),FALSE)*$E84), 0, VLOOKUP(VLOOKUP($A84, 'E4 TB Allocation Details'!$A$18:$L$205, MATCH("A &amp; G ID", 'E4 TB Allocation Details'!$A$18:$L$18, 0),FALSE), 'E2 Allocators'!$B$15:$W$361, MATCH('O5 Details by Class &amp; Accounts'!CL$18, 'E2 Allocators'!$B$15:$W$15, 0),FALSE)*$E84)</f>
        <v>0</v>
      </c>
      <c r="CM84" s="1412">
        <f ca="1">IF(ISERROR(VLOOKUP(VLOOKUP($A84, 'E4 TB Allocation Details'!$A$18:$L$205, MATCH("A &amp; G ID", 'E4 TB Allocation Details'!$A$18:$L$18, 0),FALSE), 'E2 Allocators'!$B$15:$W$361, MATCH('O5 Details by Class &amp; Accounts'!CM$18, 'E2 Allocators'!$B$15:$W$15, 0),FALSE)*$E84), 0, VLOOKUP(VLOOKUP($A84, 'E4 TB Allocation Details'!$A$18:$L$205, MATCH("A &amp; G ID", 'E4 TB Allocation Details'!$A$18:$L$18, 0),FALSE), 'E2 Allocators'!$B$15:$W$361, MATCH('O5 Details by Class &amp; Accounts'!CM$18, 'E2 Allocators'!$B$15:$W$15, 0),FALSE)*$E84)</f>
        <v>0</v>
      </c>
      <c r="CN84" s="1412">
        <f t="shared" si="16"/>
        <v>0</v>
      </c>
      <c r="CO84" s="1792">
        <f>+E84-AC84-AX84-BS84-CN84</f>
        <v>0</v>
      </c>
      <c r="CQ84" s="2087" t="s">
        <v>674</v>
      </c>
    </row>
    <row r="85" spans="1:95" s="81" customFormat="1" ht="12.75">
      <c r="A85" s="1180">
        <v>4082</v>
      </c>
      <c r="B85" s="1181" t="s">
        <v>1332</v>
      </c>
      <c r="C85" s="1789">
        <f ca="1">IF(ISERROR(VLOOKUP($A85,'I3 TB Data'!$A$23:$H$458,MATCH('O5 Details by Class &amp; Accounts'!$C$18, 'I3 TB Data'!$A$23:$H$23,0),0)), 0, VLOOKUP($A85,'I3 TB Data'!$A$23:$H$458,MATCH('O5 Details by Class &amp; Accounts'!$C$18,'I3 TB Data'!$A$23:$H$23,0),0))</f>
        <v>-21000</v>
      </c>
      <c r="D85" s="1790"/>
      <c r="E85" s="1789">
        <f t="shared" si="17"/>
        <v>-21000</v>
      </c>
      <c r="F85" s="1791">
        <f ca="1">IF(ISERROR(VLOOKUP($A85, 'E1 Categorization'!A33:E122, MATCH("Customer Component", 'E1 Categorization'!$A$33:$E$33,0), 0)), 0, IF(VLOOKUP($A85, 'E1 Categorization'!A33:E122, MATCH("Customer Component", 'E1 Categorization'!$A$33:$E$33,0), 0)=0, 'O5 Details by Class &amp; Accounts'!$E85, IF(AND(VLOOKUP($A85, 'E1 Categorization'!A33:E122, MATCH("Customer Component", 'E1 Categorization'!$A$33:$E$33,0), 0) &gt;0, VLOOKUP($A85, 'E1 Categorization'!A33:E122, MATCH("Customer Component", 'E1 Categorization'!$A$33:$E$33,0), 0)&lt;1), 'O5 Details by Class &amp; Accounts'!$E85*(1-VLOOKUP($A85, 'E1 Categorization'!A33:E122, MATCH("Customer Component", 'E1 Categorization'!$A$33:$E$33,0), 0)), 0)))</f>
        <v>0</v>
      </c>
      <c r="G85" s="1791">
        <f ca="1">IF(ISERROR(VLOOKUP($A85, 'E1 Categorization'!A33:E122, MATCH("Customer Component", 'E1 Categorization'!$A$33:$E$33,0), 0)),0, IF(VLOOKUP($A85, 'E1 Categorization'!A33:E122, MATCH("Customer Component", 'E1 Categorization'!$A$33:$E$33,0), 0)=0, 0, IF(AND(VLOOKUP($A85, 'E1 Categorization'!A33:E122, MATCH("Customer Component", 'E1 Categorization'!$A$33:$E$33,0), 0) &gt;0, VLOOKUP($A85, 'E1 Categorization'!A33:E122, MATCH("Customer Component", 'E1 Categorization'!$A$33:$E$33,0), 0)&lt;1), 'O5 Details by Class &amp; Accounts'!$E85*(VLOOKUP($A85, 'E1 Categorization'!A33:E122, MATCH("Customer Component", 'E1 Categorization'!$A$33:$E$33,0), 0)), 'O5 Details by Class &amp; Accounts'!$E85)))</f>
        <v>0</v>
      </c>
      <c r="H85" s="1412">
        <f t="shared" si="13"/>
        <v>0</v>
      </c>
      <c r="I85" s="1412">
        <f ca="1">IF(ISERROR(VLOOKUP(VLOOKUP($A85, 'E4 TB Allocation Details'!$A$18:$L$205, MATCH("Demand ID", 'E4 TB Allocation Details'!$A$18:$L$18, 0),FALSE), 'E2 Allocators'!$B$15:$W$361, MATCH('O5 Details by Class &amp; Accounts'!I$18, 'E2 Allocators'!$B$15:$W$15, 0),FALSE)*$F85), 0, VLOOKUP(VLOOKUP($A85, 'E4 TB Allocation Details'!$A$18:$L$205, MATCH("Demand ID", 'E4 TB Allocation Details'!$A$18:$L$18, 0),FALSE), 'E2 Allocators'!$B$15:$W$361, MATCH('O5 Details by Class &amp; Accounts'!I$18, 'E2 Allocators'!$B$15:$W$15, 0),FALSE)*$F85)</f>
        <v>0</v>
      </c>
      <c r="J85" s="1412">
        <f ca="1">IF(ISERROR(VLOOKUP(VLOOKUP($A85, 'E4 TB Allocation Details'!$A$18:$L$205, MATCH("Demand ID", 'E4 TB Allocation Details'!$A$18:$L$18, 0),FALSE), 'E2 Allocators'!$B$15:$W$361, MATCH('O5 Details by Class &amp; Accounts'!J$18, 'E2 Allocators'!$B$15:$W$15, 0),FALSE)*$F85), 0, VLOOKUP(VLOOKUP($A85, 'E4 TB Allocation Details'!$A$18:$L$205, MATCH("Demand ID", 'E4 TB Allocation Details'!$A$18:$L$18, 0),FALSE), 'E2 Allocators'!$B$15:$W$361, MATCH('O5 Details by Class &amp; Accounts'!J$18, 'E2 Allocators'!$B$15:$W$15, 0),FALSE)*$F85)</f>
        <v>0</v>
      </c>
      <c r="K85" s="1412">
        <f ca="1">IF(ISERROR(VLOOKUP(VLOOKUP($A85, 'E4 TB Allocation Details'!$A$18:$L$205, MATCH("Demand ID", 'E4 TB Allocation Details'!$A$18:$L$18, 0),FALSE), 'E2 Allocators'!$B$15:$W$361, MATCH('O5 Details by Class &amp; Accounts'!K$18, 'E2 Allocators'!$B$15:$W$15, 0),FALSE)*$F85), 0, VLOOKUP(VLOOKUP($A85, 'E4 TB Allocation Details'!$A$18:$L$205, MATCH("Demand ID", 'E4 TB Allocation Details'!$A$18:$L$18, 0),FALSE), 'E2 Allocators'!$B$15:$W$361, MATCH('O5 Details by Class &amp; Accounts'!K$18, 'E2 Allocators'!$B$15:$W$15, 0),FALSE)*$F85)</f>
        <v>0</v>
      </c>
      <c r="L85" s="1412">
        <f ca="1">IF(ISERROR(VLOOKUP(VLOOKUP($A85, 'E4 TB Allocation Details'!$A$18:$L$205, MATCH("Demand ID", 'E4 TB Allocation Details'!$A$18:$L$18, 0),FALSE), 'E2 Allocators'!$B$15:$W$361, MATCH('O5 Details by Class &amp; Accounts'!L$18, 'E2 Allocators'!$B$15:$W$15, 0),FALSE)*$F85), 0, VLOOKUP(VLOOKUP($A85, 'E4 TB Allocation Details'!$A$18:$L$205, MATCH("Demand ID", 'E4 TB Allocation Details'!$A$18:$L$18, 0),FALSE), 'E2 Allocators'!$B$15:$W$361, MATCH('O5 Details by Class &amp; Accounts'!L$18, 'E2 Allocators'!$B$15:$W$15, 0),FALSE)*$F85)</f>
        <v>0</v>
      </c>
      <c r="M85" s="1412">
        <f ca="1">IF(ISERROR(VLOOKUP(VLOOKUP($A85, 'E4 TB Allocation Details'!$A$18:$L$205, MATCH("Demand ID", 'E4 TB Allocation Details'!$A$18:$L$18, 0),FALSE), 'E2 Allocators'!$B$15:$W$361, MATCH('O5 Details by Class &amp; Accounts'!M$18, 'E2 Allocators'!$B$15:$W$15, 0),FALSE)*$F85), 0, VLOOKUP(VLOOKUP($A85, 'E4 TB Allocation Details'!$A$18:$L$205, MATCH("Demand ID", 'E4 TB Allocation Details'!$A$18:$L$18, 0),FALSE), 'E2 Allocators'!$B$15:$W$361, MATCH('O5 Details by Class &amp; Accounts'!M$18, 'E2 Allocators'!$B$15:$W$15, 0),FALSE)*$F85)</f>
        <v>0</v>
      </c>
      <c r="N85" s="1412">
        <f ca="1">IF(ISERROR(VLOOKUP(VLOOKUP($A85, 'E4 TB Allocation Details'!$A$18:$L$205, MATCH("Demand ID", 'E4 TB Allocation Details'!$A$18:$L$18, 0),FALSE), 'E2 Allocators'!$B$15:$W$361, MATCH('O5 Details by Class &amp; Accounts'!N$18, 'E2 Allocators'!$B$15:$W$15, 0),FALSE)*$F85), 0, VLOOKUP(VLOOKUP($A85, 'E4 TB Allocation Details'!$A$18:$L$205, MATCH("Demand ID", 'E4 TB Allocation Details'!$A$18:$L$18, 0),FALSE), 'E2 Allocators'!$B$15:$W$361, MATCH('O5 Details by Class &amp; Accounts'!N$18, 'E2 Allocators'!$B$15:$W$15, 0),FALSE)*$F85)</f>
        <v>0</v>
      </c>
      <c r="O85" s="1412">
        <f ca="1">IF(ISERROR(VLOOKUP(VLOOKUP($A85, 'E4 TB Allocation Details'!$A$18:$L$205, MATCH("Demand ID", 'E4 TB Allocation Details'!$A$18:$L$18, 0),FALSE), 'E2 Allocators'!$B$15:$W$361, MATCH('O5 Details by Class &amp; Accounts'!O$18, 'E2 Allocators'!$B$15:$W$15, 0),FALSE)*$F85), 0, VLOOKUP(VLOOKUP($A85, 'E4 TB Allocation Details'!$A$18:$L$205, MATCH("Demand ID", 'E4 TB Allocation Details'!$A$18:$L$18, 0),FALSE), 'E2 Allocators'!$B$15:$W$361, MATCH('O5 Details by Class &amp; Accounts'!O$18, 'E2 Allocators'!$B$15:$W$15, 0),FALSE)*$F85)</f>
        <v>0</v>
      </c>
      <c r="P85" s="1412">
        <f ca="1">IF(ISERROR(VLOOKUP(VLOOKUP($A85, 'E4 TB Allocation Details'!$A$18:$L$205, MATCH("Demand ID", 'E4 TB Allocation Details'!$A$18:$L$18, 0),FALSE), 'E2 Allocators'!$B$15:$W$361, MATCH('O5 Details by Class &amp; Accounts'!P$18, 'E2 Allocators'!$B$15:$W$15, 0),FALSE)*$F85), 0, VLOOKUP(VLOOKUP($A85, 'E4 TB Allocation Details'!$A$18:$L$205, MATCH("Demand ID", 'E4 TB Allocation Details'!$A$18:$L$18, 0),FALSE), 'E2 Allocators'!$B$15:$W$361, MATCH('O5 Details by Class &amp; Accounts'!P$18, 'E2 Allocators'!$B$15:$W$15, 0),FALSE)*$F85)</f>
        <v>0</v>
      </c>
      <c r="Q85" s="1412">
        <f ca="1">IF(ISERROR(VLOOKUP(VLOOKUP($A85, 'E4 TB Allocation Details'!$A$18:$L$205, MATCH("Demand ID", 'E4 TB Allocation Details'!$A$18:$L$18, 0),FALSE), 'E2 Allocators'!$B$15:$W$361, MATCH('O5 Details by Class &amp; Accounts'!Q$18, 'E2 Allocators'!$B$15:$W$15, 0),FALSE)*$F85), 0, VLOOKUP(VLOOKUP($A85, 'E4 TB Allocation Details'!$A$18:$L$205, MATCH("Demand ID", 'E4 TB Allocation Details'!$A$18:$L$18, 0),FALSE), 'E2 Allocators'!$B$15:$W$361, MATCH('O5 Details by Class &amp; Accounts'!Q$18, 'E2 Allocators'!$B$15:$W$15, 0),FALSE)*$F85)</f>
        <v>0</v>
      </c>
      <c r="R85" s="1412">
        <f ca="1">IF(ISERROR(VLOOKUP(VLOOKUP($A85, 'E4 TB Allocation Details'!$A$18:$L$205, MATCH("Demand ID", 'E4 TB Allocation Details'!$A$18:$L$18, 0),FALSE), 'E2 Allocators'!$B$15:$W$361, MATCH('O5 Details by Class &amp; Accounts'!R$18, 'E2 Allocators'!$B$15:$W$15, 0),FALSE)*$F85), 0, VLOOKUP(VLOOKUP($A85, 'E4 TB Allocation Details'!$A$18:$L$205, MATCH("Demand ID", 'E4 TB Allocation Details'!$A$18:$L$18, 0),FALSE), 'E2 Allocators'!$B$15:$W$361, MATCH('O5 Details by Class &amp; Accounts'!R$18, 'E2 Allocators'!$B$15:$W$15, 0),FALSE)*$F85)</f>
        <v>0</v>
      </c>
      <c r="S85" s="1412">
        <f ca="1">IF(ISERROR(VLOOKUP(VLOOKUP($A85, 'E4 TB Allocation Details'!$A$18:$L$205, MATCH("Demand ID", 'E4 TB Allocation Details'!$A$18:$L$18, 0),FALSE), 'E2 Allocators'!$B$15:$W$361, MATCH('O5 Details by Class &amp; Accounts'!S$18, 'E2 Allocators'!$B$15:$W$15, 0),FALSE)*$F85), 0, VLOOKUP(VLOOKUP($A85, 'E4 TB Allocation Details'!$A$18:$L$205, MATCH("Demand ID", 'E4 TB Allocation Details'!$A$18:$L$18, 0),FALSE), 'E2 Allocators'!$B$15:$W$361, MATCH('O5 Details by Class &amp; Accounts'!S$18, 'E2 Allocators'!$B$15:$W$15, 0),FALSE)*$F85)</f>
        <v>0</v>
      </c>
      <c r="T85" s="1412">
        <f ca="1">IF(ISERROR(VLOOKUP(VLOOKUP($A85, 'E4 TB Allocation Details'!$A$18:$L$205, MATCH("Demand ID", 'E4 TB Allocation Details'!$A$18:$L$18, 0),FALSE), 'E2 Allocators'!$B$15:$W$361, MATCH('O5 Details by Class &amp; Accounts'!T$18, 'E2 Allocators'!$B$15:$W$15, 0),FALSE)*$F85), 0, VLOOKUP(VLOOKUP($A85, 'E4 TB Allocation Details'!$A$18:$L$205, MATCH("Demand ID", 'E4 TB Allocation Details'!$A$18:$L$18, 0),FALSE), 'E2 Allocators'!$B$15:$W$361, MATCH('O5 Details by Class &amp; Accounts'!T$18, 'E2 Allocators'!$B$15:$W$15, 0),FALSE)*$F85)</f>
        <v>0</v>
      </c>
      <c r="U85" s="1412">
        <f ca="1">IF(ISERROR(VLOOKUP(VLOOKUP($A85, 'E4 TB Allocation Details'!$A$18:$L$205, MATCH("Demand ID", 'E4 TB Allocation Details'!$A$18:$L$18, 0),FALSE), 'E2 Allocators'!$B$15:$W$361, MATCH('O5 Details by Class &amp; Accounts'!U$18, 'E2 Allocators'!$B$15:$W$15, 0),FALSE)*$F85), 0, VLOOKUP(VLOOKUP($A85, 'E4 TB Allocation Details'!$A$18:$L$205, MATCH("Demand ID", 'E4 TB Allocation Details'!$A$18:$L$18, 0),FALSE), 'E2 Allocators'!$B$15:$W$361, MATCH('O5 Details by Class &amp; Accounts'!U$18, 'E2 Allocators'!$B$15:$W$15, 0),FALSE)*$F85)</f>
        <v>0</v>
      </c>
      <c r="V85" s="1412">
        <f ca="1">IF(ISERROR(VLOOKUP(VLOOKUP($A85, 'E4 TB Allocation Details'!$A$18:$L$205, MATCH("Demand ID", 'E4 TB Allocation Details'!$A$18:$L$18, 0),FALSE), 'E2 Allocators'!$B$15:$W$361, MATCH('O5 Details by Class &amp; Accounts'!V$18, 'E2 Allocators'!$B$15:$W$15, 0),FALSE)*$F85), 0, VLOOKUP(VLOOKUP($A85, 'E4 TB Allocation Details'!$A$18:$L$205, MATCH("Demand ID", 'E4 TB Allocation Details'!$A$18:$L$18, 0),FALSE), 'E2 Allocators'!$B$15:$W$361, MATCH('O5 Details by Class &amp; Accounts'!V$18, 'E2 Allocators'!$B$15:$W$15, 0),FALSE)*$F85)</f>
        <v>0</v>
      </c>
      <c r="W85" s="1412">
        <f ca="1">IF(ISERROR(VLOOKUP(VLOOKUP($A85, 'E4 TB Allocation Details'!$A$18:$L$205, MATCH("Demand ID", 'E4 TB Allocation Details'!$A$18:$L$18, 0),FALSE), 'E2 Allocators'!$B$15:$W$361, MATCH('O5 Details by Class &amp; Accounts'!W$18, 'E2 Allocators'!$B$15:$W$15, 0),FALSE)*$F85), 0, VLOOKUP(VLOOKUP($A85, 'E4 TB Allocation Details'!$A$18:$L$205, MATCH("Demand ID", 'E4 TB Allocation Details'!$A$18:$L$18, 0),FALSE), 'E2 Allocators'!$B$15:$W$361, MATCH('O5 Details by Class &amp; Accounts'!W$18, 'E2 Allocators'!$B$15:$W$15, 0),FALSE)*$F85)</f>
        <v>0</v>
      </c>
      <c r="X85" s="1412">
        <f ca="1">IF(ISERROR(VLOOKUP(VLOOKUP($A85, 'E4 TB Allocation Details'!$A$18:$L$205, MATCH("Demand ID", 'E4 TB Allocation Details'!$A$18:$L$18, 0),FALSE), 'E2 Allocators'!$B$15:$W$361, MATCH('O5 Details by Class &amp; Accounts'!X$18, 'E2 Allocators'!$B$15:$W$15, 0),FALSE)*$F85), 0, VLOOKUP(VLOOKUP($A85, 'E4 TB Allocation Details'!$A$18:$L$205, MATCH("Demand ID", 'E4 TB Allocation Details'!$A$18:$L$18, 0),FALSE), 'E2 Allocators'!$B$15:$W$361, MATCH('O5 Details by Class &amp; Accounts'!X$18, 'E2 Allocators'!$B$15:$W$15, 0),FALSE)*$F85)</f>
        <v>0</v>
      </c>
      <c r="Y85" s="1412">
        <f ca="1">IF(ISERROR(VLOOKUP(VLOOKUP($A85, 'E4 TB Allocation Details'!$A$18:$L$205, MATCH("Demand ID", 'E4 TB Allocation Details'!$A$18:$L$18, 0),FALSE), 'E2 Allocators'!$B$15:$W$361, MATCH('O5 Details by Class &amp; Accounts'!Y$18, 'E2 Allocators'!$B$15:$W$15, 0),FALSE)*$F85), 0, VLOOKUP(VLOOKUP($A85, 'E4 TB Allocation Details'!$A$18:$L$205, MATCH("Demand ID", 'E4 TB Allocation Details'!$A$18:$L$18, 0),FALSE), 'E2 Allocators'!$B$15:$W$361, MATCH('O5 Details by Class &amp; Accounts'!Y$18, 'E2 Allocators'!$B$15:$W$15, 0),FALSE)*$F85)</f>
        <v>0</v>
      </c>
      <c r="Z85" s="1412">
        <f ca="1">IF(ISERROR(VLOOKUP(VLOOKUP($A85, 'E4 TB Allocation Details'!$A$18:$L$205, MATCH("Demand ID", 'E4 TB Allocation Details'!$A$18:$L$18, 0),FALSE), 'E2 Allocators'!$B$15:$W$361, MATCH('O5 Details by Class &amp; Accounts'!Z$18, 'E2 Allocators'!$B$15:$W$15, 0),FALSE)*$F85), 0, VLOOKUP(VLOOKUP($A85, 'E4 TB Allocation Details'!$A$18:$L$205, MATCH("Demand ID", 'E4 TB Allocation Details'!$A$18:$L$18, 0),FALSE), 'E2 Allocators'!$B$15:$W$361, MATCH('O5 Details by Class &amp; Accounts'!Z$18, 'E2 Allocators'!$B$15:$W$15, 0),FALSE)*$F85)</f>
        <v>0</v>
      </c>
      <c r="AA85" s="1412">
        <f ca="1">IF(ISERROR(VLOOKUP(VLOOKUP($A85, 'E4 TB Allocation Details'!$A$18:$L$205, MATCH("Demand ID", 'E4 TB Allocation Details'!$A$18:$L$18, 0),FALSE), 'E2 Allocators'!$B$15:$W$361, MATCH('O5 Details by Class &amp; Accounts'!AA$18, 'E2 Allocators'!$B$15:$W$15, 0),FALSE)*$F85), 0, VLOOKUP(VLOOKUP($A85, 'E4 TB Allocation Details'!$A$18:$L$205, MATCH("Demand ID", 'E4 TB Allocation Details'!$A$18:$L$18, 0),FALSE), 'E2 Allocators'!$B$15:$W$361, MATCH('O5 Details by Class &amp; Accounts'!AA$18, 'E2 Allocators'!$B$15:$W$15, 0),FALSE)*$F85)</f>
        <v>0</v>
      </c>
      <c r="AB85" s="1412">
        <f ca="1">IF(ISERROR(VLOOKUP(VLOOKUP($A85, 'E4 TB Allocation Details'!$A$18:$L$205, MATCH("Demand ID", 'E4 TB Allocation Details'!$A$18:$L$18, 0),FALSE), 'E2 Allocators'!$B$15:$W$361, MATCH('O5 Details by Class &amp; Accounts'!AB$18, 'E2 Allocators'!$B$15:$W$15, 0),FALSE)*$F85), 0, VLOOKUP(VLOOKUP($A85, 'E4 TB Allocation Details'!$A$18:$L$205, MATCH("Demand ID", 'E4 TB Allocation Details'!$A$18:$L$18, 0),FALSE), 'E2 Allocators'!$B$15:$W$361, MATCH('O5 Details by Class &amp; Accounts'!AB$18, 'E2 Allocators'!$B$15:$W$15, 0),FALSE)*$F85)</f>
        <v>0</v>
      </c>
      <c r="AC85" s="1412">
        <f t="shared" si="14"/>
        <v>0</v>
      </c>
      <c r="AD85" s="1412">
        <f ca="1">IF(ISERROR(VLOOKUP(VLOOKUP($A85, 'E4 TB Allocation Details'!$A$18:$L$205, MATCH("Customer ID", 'E4 TB Allocation Details'!$A$18:$L$18, 0),FALSE), 'E2 Allocators'!$B$15:$W$361, MATCH('O5 Details by Class &amp; Accounts'!AD$18, 'E2 Allocators'!$B$15:$W$15, 0),FALSE)*$G85), 0, VLOOKUP(VLOOKUP($A85, 'E4 TB Allocation Details'!$A$18:$L$205, MATCH("Customer ID", 'E4 TB Allocation Details'!$A$18:$L$18, 0),FALSE), 'E2 Allocators'!$B$15:$W$361, MATCH('O5 Details by Class &amp; Accounts'!AD$18, 'E2 Allocators'!$B$15:$W$15, 0),FALSE)*$G85)</f>
        <v>0</v>
      </c>
      <c r="AE85" s="1412">
        <f ca="1">IF(ISERROR(VLOOKUP(VLOOKUP($A85, 'E4 TB Allocation Details'!$A$18:$L$205, MATCH("Customer ID", 'E4 TB Allocation Details'!$A$18:$L$18, 0),FALSE), 'E2 Allocators'!$B$15:$W$361, MATCH('O5 Details by Class &amp; Accounts'!AE$18, 'E2 Allocators'!$B$15:$W$15, 0),FALSE)*$G85), 0, VLOOKUP(VLOOKUP($A85, 'E4 TB Allocation Details'!$A$18:$L$205, MATCH("Customer ID", 'E4 TB Allocation Details'!$A$18:$L$18, 0),FALSE), 'E2 Allocators'!$B$15:$W$361, MATCH('O5 Details by Class &amp; Accounts'!AE$18, 'E2 Allocators'!$B$15:$W$15, 0),FALSE)*$G85)</f>
        <v>0</v>
      </c>
      <c r="AF85" s="1412">
        <f ca="1">IF(ISERROR(VLOOKUP(VLOOKUP($A85, 'E4 TB Allocation Details'!$A$18:$L$205, MATCH("Customer ID", 'E4 TB Allocation Details'!$A$18:$L$18, 0),FALSE), 'E2 Allocators'!$B$15:$W$361, MATCH('O5 Details by Class &amp; Accounts'!AF$18, 'E2 Allocators'!$B$15:$W$15, 0),FALSE)*$G85), 0, VLOOKUP(VLOOKUP($A85, 'E4 TB Allocation Details'!$A$18:$L$205, MATCH("Customer ID", 'E4 TB Allocation Details'!$A$18:$L$18, 0),FALSE), 'E2 Allocators'!$B$15:$W$361, MATCH('O5 Details by Class &amp; Accounts'!AF$18, 'E2 Allocators'!$B$15:$W$15, 0),FALSE)*$G85)</f>
        <v>0</v>
      </c>
      <c r="AG85" s="1412">
        <f ca="1">IF(ISERROR(VLOOKUP(VLOOKUP($A85, 'E4 TB Allocation Details'!$A$18:$L$205, MATCH("Customer ID", 'E4 TB Allocation Details'!$A$18:$L$18, 0),FALSE), 'E2 Allocators'!$B$15:$W$361, MATCH('O5 Details by Class &amp; Accounts'!AG$18, 'E2 Allocators'!$B$15:$W$15, 0),FALSE)*$G85), 0, VLOOKUP(VLOOKUP($A85, 'E4 TB Allocation Details'!$A$18:$L$205, MATCH("Customer ID", 'E4 TB Allocation Details'!$A$18:$L$18, 0),FALSE), 'E2 Allocators'!$B$15:$W$361, MATCH('O5 Details by Class &amp; Accounts'!AG$18, 'E2 Allocators'!$B$15:$W$15, 0),FALSE)*$G85)</f>
        <v>0</v>
      </c>
      <c r="AH85" s="1412">
        <f ca="1">IF(ISERROR(VLOOKUP(VLOOKUP($A85, 'E4 TB Allocation Details'!$A$18:$L$205, MATCH("Customer ID", 'E4 TB Allocation Details'!$A$18:$L$18, 0),FALSE), 'E2 Allocators'!$B$15:$W$361, MATCH('O5 Details by Class &amp; Accounts'!AH$18, 'E2 Allocators'!$B$15:$W$15, 0),FALSE)*$G85), 0, VLOOKUP(VLOOKUP($A85, 'E4 TB Allocation Details'!$A$18:$L$205, MATCH("Customer ID", 'E4 TB Allocation Details'!$A$18:$L$18, 0),FALSE), 'E2 Allocators'!$B$15:$W$361, MATCH('O5 Details by Class &amp; Accounts'!AH$18, 'E2 Allocators'!$B$15:$W$15, 0),FALSE)*$G85)</f>
        <v>0</v>
      </c>
      <c r="AI85" s="1412">
        <f ca="1">IF(ISERROR(VLOOKUP(VLOOKUP($A85, 'E4 TB Allocation Details'!$A$18:$L$205, MATCH("Customer ID", 'E4 TB Allocation Details'!$A$18:$L$18, 0),FALSE), 'E2 Allocators'!$B$15:$W$361, MATCH('O5 Details by Class &amp; Accounts'!AI$18, 'E2 Allocators'!$B$15:$W$15, 0),FALSE)*$G85), 0, VLOOKUP(VLOOKUP($A85, 'E4 TB Allocation Details'!$A$18:$L$205, MATCH("Customer ID", 'E4 TB Allocation Details'!$A$18:$L$18, 0),FALSE), 'E2 Allocators'!$B$15:$W$361, MATCH('O5 Details by Class &amp; Accounts'!AI$18, 'E2 Allocators'!$B$15:$W$15, 0),FALSE)*$G85)</f>
        <v>0</v>
      </c>
      <c r="AJ85" s="1412">
        <f ca="1">IF(ISERROR(VLOOKUP(VLOOKUP($A85, 'E4 TB Allocation Details'!$A$18:$L$205, MATCH("Customer ID", 'E4 TB Allocation Details'!$A$18:$L$18, 0),FALSE), 'E2 Allocators'!$B$15:$W$361, MATCH('O5 Details by Class &amp; Accounts'!AJ$18, 'E2 Allocators'!$B$15:$W$15, 0),FALSE)*$G85), 0, VLOOKUP(VLOOKUP($A85, 'E4 TB Allocation Details'!$A$18:$L$205, MATCH("Customer ID", 'E4 TB Allocation Details'!$A$18:$L$18, 0),FALSE), 'E2 Allocators'!$B$15:$W$361, MATCH('O5 Details by Class &amp; Accounts'!AJ$18, 'E2 Allocators'!$B$15:$W$15, 0),FALSE)*$G85)</f>
        <v>0</v>
      </c>
      <c r="AK85" s="1412">
        <f ca="1">IF(ISERROR(VLOOKUP(VLOOKUP($A85, 'E4 TB Allocation Details'!$A$18:$L$205, MATCH("Customer ID", 'E4 TB Allocation Details'!$A$18:$L$18, 0),FALSE), 'E2 Allocators'!$B$15:$W$361, MATCH('O5 Details by Class &amp; Accounts'!AK$18, 'E2 Allocators'!$B$15:$W$15, 0),FALSE)*$G85), 0, VLOOKUP(VLOOKUP($A85, 'E4 TB Allocation Details'!$A$18:$L$205, MATCH("Customer ID", 'E4 TB Allocation Details'!$A$18:$L$18, 0),FALSE), 'E2 Allocators'!$B$15:$W$361, MATCH('O5 Details by Class &amp; Accounts'!AK$18, 'E2 Allocators'!$B$15:$W$15, 0),FALSE)*$G85)</f>
        <v>0</v>
      </c>
      <c r="AL85" s="1412">
        <f ca="1">IF(ISERROR(VLOOKUP(VLOOKUP($A85, 'E4 TB Allocation Details'!$A$18:$L$205, MATCH("Customer ID", 'E4 TB Allocation Details'!$A$18:$L$18, 0),FALSE), 'E2 Allocators'!$B$15:$W$361, MATCH('O5 Details by Class &amp; Accounts'!AL$18, 'E2 Allocators'!$B$15:$W$15, 0),FALSE)*$G85), 0, VLOOKUP(VLOOKUP($A85, 'E4 TB Allocation Details'!$A$18:$L$205, MATCH("Customer ID", 'E4 TB Allocation Details'!$A$18:$L$18, 0),FALSE), 'E2 Allocators'!$B$15:$W$361, MATCH('O5 Details by Class &amp; Accounts'!AL$18, 'E2 Allocators'!$B$15:$W$15, 0),FALSE)*$G85)</f>
        <v>0</v>
      </c>
      <c r="AM85" s="1412">
        <f ca="1">IF(ISERROR(VLOOKUP(VLOOKUP($A85, 'E4 TB Allocation Details'!$A$18:$L$205, MATCH("Customer ID", 'E4 TB Allocation Details'!$A$18:$L$18, 0),FALSE), 'E2 Allocators'!$B$15:$W$361, MATCH('O5 Details by Class &amp; Accounts'!AM$18, 'E2 Allocators'!$B$15:$W$15, 0),FALSE)*$G85), 0, VLOOKUP(VLOOKUP($A85, 'E4 TB Allocation Details'!$A$18:$L$205, MATCH("Customer ID", 'E4 TB Allocation Details'!$A$18:$L$18, 0),FALSE), 'E2 Allocators'!$B$15:$W$361, MATCH('O5 Details by Class &amp; Accounts'!AM$18, 'E2 Allocators'!$B$15:$W$15, 0),FALSE)*$G85)</f>
        <v>0</v>
      </c>
      <c r="AN85" s="1412">
        <f ca="1">IF(ISERROR(VLOOKUP(VLOOKUP($A85, 'E4 TB Allocation Details'!$A$18:$L$205, MATCH("Customer ID", 'E4 TB Allocation Details'!$A$18:$L$18, 0),FALSE), 'E2 Allocators'!$B$15:$W$361, MATCH('O5 Details by Class &amp; Accounts'!AN$18, 'E2 Allocators'!$B$15:$W$15, 0),FALSE)*$G85), 0, VLOOKUP(VLOOKUP($A85, 'E4 TB Allocation Details'!$A$18:$L$205, MATCH("Customer ID", 'E4 TB Allocation Details'!$A$18:$L$18, 0),FALSE), 'E2 Allocators'!$B$15:$W$361, MATCH('O5 Details by Class &amp; Accounts'!AN$18, 'E2 Allocators'!$B$15:$W$15, 0),FALSE)*$G85)</f>
        <v>0</v>
      </c>
      <c r="AO85" s="1412">
        <f ca="1">IF(ISERROR(VLOOKUP(VLOOKUP($A85, 'E4 TB Allocation Details'!$A$18:$L$205, MATCH("Customer ID", 'E4 TB Allocation Details'!$A$18:$L$18, 0),FALSE), 'E2 Allocators'!$B$15:$W$361, MATCH('O5 Details by Class &amp; Accounts'!AO$18, 'E2 Allocators'!$B$15:$W$15, 0),FALSE)*$G85), 0, VLOOKUP(VLOOKUP($A85, 'E4 TB Allocation Details'!$A$18:$L$205, MATCH("Customer ID", 'E4 TB Allocation Details'!$A$18:$L$18, 0),FALSE), 'E2 Allocators'!$B$15:$W$361, MATCH('O5 Details by Class &amp; Accounts'!AO$18, 'E2 Allocators'!$B$15:$W$15, 0),FALSE)*$G85)</f>
        <v>0</v>
      </c>
      <c r="AP85" s="1412">
        <f ca="1">IF(ISERROR(VLOOKUP(VLOOKUP($A85, 'E4 TB Allocation Details'!$A$18:$L$205, MATCH("Customer ID", 'E4 TB Allocation Details'!$A$18:$L$18, 0),FALSE), 'E2 Allocators'!$B$15:$W$361, MATCH('O5 Details by Class &amp; Accounts'!AP$18, 'E2 Allocators'!$B$15:$W$15, 0),FALSE)*$G85), 0, VLOOKUP(VLOOKUP($A85, 'E4 TB Allocation Details'!$A$18:$L$205, MATCH("Customer ID", 'E4 TB Allocation Details'!$A$18:$L$18, 0),FALSE), 'E2 Allocators'!$B$15:$W$361, MATCH('O5 Details by Class &amp; Accounts'!AP$18, 'E2 Allocators'!$B$15:$W$15, 0),FALSE)*$G85)</f>
        <v>0</v>
      </c>
      <c r="AQ85" s="1412">
        <f ca="1">IF(ISERROR(VLOOKUP(VLOOKUP($A85, 'E4 TB Allocation Details'!$A$18:$L$205, MATCH("Customer ID", 'E4 TB Allocation Details'!$A$18:$L$18, 0),FALSE), 'E2 Allocators'!$B$15:$W$361, MATCH('O5 Details by Class &amp; Accounts'!AQ$18, 'E2 Allocators'!$B$15:$W$15, 0),FALSE)*$G85), 0, VLOOKUP(VLOOKUP($A85, 'E4 TB Allocation Details'!$A$18:$L$205, MATCH("Customer ID", 'E4 TB Allocation Details'!$A$18:$L$18, 0),FALSE), 'E2 Allocators'!$B$15:$W$361, MATCH('O5 Details by Class &amp; Accounts'!AQ$18, 'E2 Allocators'!$B$15:$W$15, 0),FALSE)*$G85)</f>
        <v>0</v>
      </c>
      <c r="AR85" s="1412">
        <f ca="1">IF(ISERROR(VLOOKUP(VLOOKUP($A85, 'E4 TB Allocation Details'!$A$18:$L$205, MATCH("Customer ID", 'E4 TB Allocation Details'!$A$18:$L$18, 0),FALSE), 'E2 Allocators'!$B$15:$W$361, MATCH('O5 Details by Class &amp; Accounts'!AR$18, 'E2 Allocators'!$B$15:$W$15, 0),FALSE)*$G85), 0, VLOOKUP(VLOOKUP($A85, 'E4 TB Allocation Details'!$A$18:$L$205, MATCH("Customer ID", 'E4 TB Allocation Details'!$A$18:$L$18, 0),FALSE), 'E2 Allocators'!$B$15:$W$361, MATCH('O5 Details by Class &amp; Accounts'!AR$18, 'E2 Allocators'!$B$15:$W$15, 0),FALSE)*$G85)</f>
        <v>0</v>
      </c>
      <c r="AS85" s="1412">
        <f ca="1">IF(ISERROR(VLOOKUP(VLOOKUP($A85, 'E4 TB Allocation Details'!$A$18:$L$205, MATCH("Customer ID", 'E4 TB Allocation Details'!$A$18:$L$18, 0),FALSE), 'E2 Allocators'!$B$15:$W$361, MATCH('O5 Details by Class &amp; Accounts'!AS$18, 'E2 Allocators'!$B$15:$W$15, 0),FALSE)*$G85), 0, VLOOKUP(VLOOKUP($A85, 'E4 TB Allocation Details'!$A$18:$L$205, MATCH("Customer ID", 'E4 TB Allocation Details'!$A$18:$L$18, 0),FALSE), 'E2 Allocators'!$B$15:$W$361, MATCH('O5 Details by Class &amp; Accounts'!AS$18, 'E2 Allocators'!$B$15:$W$15, 0),FALSE)*$G85)</f>
        <v>0</v>
      </c>
      <c r="AT85" s="1412">
        <f ca="1">IF(ISERROR(VLOOKUP(VLOOKUP($A85, 'E4 TB Allocation Details'!$A$18:$L$205, MATCH("Customer ID", 'E4 TB Allocation Details'!$A$18:$L$18, 0),FALSE), 'E2 Allocators'!$B$15:$W$361, MATCH('O5 Details by Class &amp; Accounts'!AT$18, 'E2 Allocators'!$B$15:$W$15, 0),FALSE)*$G85), 0, VLOOKUP(VLOOKUP($A85, 'E4 TB Allocation Details'!$A$18:$L$205, MATCH("Customer ID", 'E4 TB Allocation Details'!$A$18:$L$18, 0),FALSE), 'E2 Allocators'!$B$15:$W$361, MATCH('O5 Details by Class &amp; Accounts'!AT$18, 'E2 Allocators'!$B$15:$W$15, 0),FALSE)*$G85)</f>
        <v>0</v>
      </c>
      <c r="AU85" s="1412">
        <f ca="1">IF(ISERROR(VLOOKUP(VLOOKUP($A85, 'E4 TB Allocation Details'!$A$18:$L$205, MATCH("Customer ID", 'E4 TB Allocation Details'!$A$18:$L$18, 0),FALSE), 'E2 Allocators'!$B$15:$W$361, MATCH('O5 Details by Class &amp; Accounts'!AU$18, 'E2 Allocators'!$B$15:$W$15, 0),FALSE)*$G85), 0, VLOOKUP(VLOOKUP($A85, 'E4 TB Allocation Details'!$A$18:$L$205, MATCH("Customer ID", 'E4 TB Allocation Details'!$A$18:$L$18, 0),FALSE), 'E2 Allocators'!$B$15:$W$361, MATCH('O5 Details by Class &amp; Accounts'!AU$18, 'E2 Allocators'!$B$15:$W$15, 0),FALSE)*$G85)</f>
        <v>0</v>
      </c>
      <c r="AV85" s="1412">
        <f ca="1">IF(ISERROR(VLOOKUP(VLOOKUP($A85, 'E4 TB Allocation Details'!$A$18:$L$205, MATCH("Customer ID", 'E4 TB Allocation Details'!$A$18:$L$18, 0),FALSE), 'E2 Allocators'!$B$15:$W$361, MATCH('O5 Details by Class &amp; Accounts'!AV$18, 'E2 Allocators'!$B$15:$W$15, 0),FALSE)*$G85), 0, VLOOKUP(VLOOKUP($A85, 'E4 TB Allocation Details'!$A$18:$L$205, MATCH("Customer ID", 'E4 TB Allocation Details'!$A$18:$L$18, 0),FALSE), 'E2 Allocators'!$B$15:$W$361, MATCH('O5 Details by Class &amp; Accounts'!AV$18, 'E2 Allocators'!$B$15:$W$15, 0),FALSE)*$G85)</f>
        <v>0</v>
      </c>
      <c r="AW85" s="1412">
        <f ca="1">IF(ISERROR(VLOOKUP(VLOOKUP($A85, 'E4 TB Allocation Details'!$A$18:$L$205, MATCH("Customer ID", 'E4 TB Allocation Details'!$A$18:$L$18, 0),FALSE), 'E2 Allocators'!$B$15:$W$361, MATCH('O5 Details by Class &amp; Accounts'!AW$18, 'E2 Allocators'!$B$15:$W$15, 0),FALSE)*$G85), 0, VLOOKUP(VLOOKUP($A85, 'E4 TB Allocation Details'!$A$18:$L$205, MATCH("Customer ID", 'E4 TB Allocation Details'!$A$18:$L$18, 0),FALSE), 'E2 Allocators'!$B$15:$W$361, MATCH('O5 Details by Class &amp; Accounts'!AW$18, 'E2 Allocators'!$B$15:$W$15, 0),FALSE)*$G85)</f>
        <v>0</v>
      </c>
      <c r="AX85" s="1412">
        <f t="shared" si="15"/>
        <v>0</v>
      </c>
      <c r="AY85" s="1412">
        <f ca="1">IF(ISERROR(VLOOKUP(VLOOKUP($A85, 'E4 TB Allocation Details'!$A$18:$L$205, MATCH("Misc ID", 'E4 TB Allocation Details'!$A$18:$L$18, 0),FALSE), 'E2 Allocators'!$B$15:$W$361, MATCH('O5 Details by Class &amp; Accounts'!AY$18, 'E2 Allocators'!$B$15:$W$15, 0),FALSE)*$E85), 0, VLOOKUP(VLOOKUP($A85, 'E4 TB Allocation Details'!$A$18:$L$205, MATCH("Misc ID", 'E4 TB Allocation Details'!$A$18:$L$18, 0),FALSE), 'E2 Allocators'!$B$15:$W$361, MATCH('O5 Details by Class &amp; Accounts'!AY$18, 'E2 Allocators'!$B$15:$W$15, 0),FALSE)*$E85)</f>
        <v>-15695.316082541764</v>
      </c>
      <c r="AZ85" s="1412">
        <f ca="1">IF(ISERROR(VLOOKUP(VLOOKUP($A85, 'E4 TB Allocation Details'!$A$18:$L$205, MATCH("Misc ID", 'E4 TB Allocation Details'!$A$18:$L$18, 0),FALSE), 'E2 Allocators'!$B$15:$W$361, MATCH('O5 Details by Class &amp; Accounts'!AZ$18, 'E2 Allocators'!$B$15:$W$15, 0),FALSE)*$E85), 0, VLOOKUP(VLOOKUP($A85, 'E4 TB Allocation Details'!$A$18:$L$205, MATCH("Misc ID", 'E4 TB Allocation Details'!$A$18:$L$18, 0),FALSE), 'E2 Allocators'!$B$15:$W$361, MATCH('O5 Details by Class &amp; Accounts'!AZ$18, 'E2 Allocators'!$B$15:$W$15, 0),FALSE)*$E85)</f>
        <v>-3728.1362594169668</v>
      </c>
      <c r="BA85" s="1412">
        <f ca="1">IF(ISERROR(VLOOKUP(VLOOKUP($A85, 'E4 TB Allocation Details'!$A$18:$L$205, MATCH("Misc ID", 'E4 TB Allocation Details'!$A$18:$L$18, 0),FALSE), 'E2 Allocators'!$B$15:$W$361, MATCH('O5 Details by Class &amp; Accounts'!BA$18, 'E2 Allocators'!$B$15:$W$15, 0),FALSE)*$E85), 0, VLOOKUP(VLOOKUP($A85, 'E4 TB Allocation Details'!$A$18:$L$205, MATCH("Misc ID", 'E4 TB Allocation Details'!$A$18:$L$18, 0),FALSE), 'E2 Allocators'!$B$15:$W$361, MATCH('O5 Details by Class &amp; Accounts'!BA$18, 'E2 Allocators'!$B$15:$W$15, 0),FALSE)*$E85)</f>
        <v>-1511.8899443170653</v>
      </c>
      <c r="BB85" s="1412">
        <f ca="1">IF(ISERROR(VLOOKUP(VLOOKUP($A85, 'E4 TB Allocation Details'!$A$18:$L$205, MATCH("Misc ID", 'E4 TB Allocation Details'!$A$18:$L$18, 0),FALSE), 'E2 Allocators'!$B$15:$W$361, MATCH('O5 Details by Class &amp; Accounts'!BB$18, 'E2 Allocators'!$B$15:$W$15, 0),FALSE)*$E85), 0, VLOOKUP(VLOOKUP($A85, 'E4 TB Allocation Details'!$A$18:$L$205, MATCH("Misc ID", 'E4 TB Allocation Details'!$A$18:$L$18, 0),FALSE), 'E2 Allocators'!$B$15:$W$361, MATCH('O5 Details by Class &amp; Accounts'!BB$18, 'E2 Allocators'!$B$15:$W$15, 0),FALSE)*$E85)</f>
        <v>0</v>
      </c>
      <c r="BC85" s="1412">
        <f ca="1">IF(ISERROR(VLOOKUP(VLOOKUP($A85, 'E4 TB Allocation Details'!$A$18:$L$205, MATCH("Misc ID", 'E4 TB Allocation Details'!$A$18:$L$18, 0),FALSE), 'E2 Allocators'!$B$15:$W$361, MATCH('O5 Details by Class &amp; Accounts'!BC$18, 'E2 Allocators'!$B$15:$W$15, 0),FALSE)*$E85), 0, VLOOKUP(VLOOKUP($A85, 'E4 TB Allocation Details'!$A$18:$L$205, MATCH("Misc ID", 'E4 TB Allocation Details'!$A$18:$L$18, 0),FALSE), 'E2 Allocators'!$B$15:$W$361, MATCH('O5 Details by Class &amp; Accounts'!BC$18, 'E2 Allocators'!$B$15:$W$15, 0),FALSE)*$E85)</f>
        <v>0</v>
      </c>
      <c r="BD85" s="1412">
        <f ca="1">IF(ISERROR(VLOOKUP(VLOOKUP($A85, 'E4 TB Allocation Details'!$A$18:$L$205, MATCH("Misc ID", 'E4 TB Allocation Details'!$A$18:$L$18, 0),FALSE), 'E2 Allocators'!$B$15:$W$361, MATCH('O5 Details by Class &amp; Accounts'!BD$18, 'E2 Allocators'!$B$15:$W$15, 0),FALSE)*$E85), 0, VLOOKUP(VLOOKUP($A85, 'E4 TB Allocation Details'!$A$18:$L$205, MATCH("Misc ID", 'E4 TB Allocation Details'!$A$18:$L$18, 0),FALSE), 'E2 Allocators'!$B$15:$W$361, MATCH('O5 Details by Class &amp; Accounts'!BD$18, 'E2 Allocators'!$B$15:$W$15, 0),FALSE)*$E85)</f>
        <v>0</v>
      </c>
      <c r="BE85" s="1412">
        <f ca="1">IF(ISERROR(VLOOKUP(VLOOKUP($A85, 'E4 TB Allocation Details'!$A$18:$L$205, MATCH("Misc ID", 'E4 TB Allocation Details'!$A$18:$L$18, 0),FALSE), 'E2 Allocators'!$B$15:$W$361, MATCH('O5 Details by Class &amp; Accounts'!BE$18, 'E2 Allocators'!$B$15:$W$15, 0),FALSE)*$E85), 0, VLOOKUP(VLOOKUP($A85, 'E4 TB Allocation Details'!$A$18:$L$205, MATCH("Misc ID", 'E4 TB Allocation Details'!$A$18:$L$18, 0),FALSE), 'E2 Allocators'!$B$15:$W$361, MATCH('O5 Details by Class &amp; Accounts'!BE$18, 'E2 Allocators'!$B$15:$W$15, 0),FALSE)*$E85)</f>
        <v>-6.878480183426138</v>
      </c>
      <c r="BF85" s="1412">
        <f ca="1">IF(ISERROR(VLOOKUP(VLOOKUP($A85, 'E4 TB Allocation Details'!$A$18:$L$205, MATCH("Misc ID", 'E4 TB Allocation Details'!$A$18:$L$18, 0),FALSE), 'E2 Allocators'!$B$15:$W$361, MATCH('O5 Details by Class &amp; Accounts'!BF$18, 'E2 Allocators'!$B$15:$W$15, 0),FALSE)*$E85), 0, VLOOKUP(VLOOKUP($A85, 'E4 TB Allocation Details'!$A$18:$L$205, MATCH("Misc ID", 'E4 TB Allocation Details'!$A$18:$L$18, 0),FALSE), 'E2 Allocators'!$B$15:$W$361, MATCH('O5 Details by Class &amp; Accounts'!BF$18, 'E2 Allocators'!$B$15:$W$15, 0),FALSE)*$E85)</f>
        <v>-37.143792990501147</v>
      </c>
      <c r="BG85" s="1412">
        <f ca="1">IF(ISERROR(VLOOKUP(VLOOKUP($A85, 'E4 TB Allocation Details'!$A$18:$L$205, MATCH("Misc ID", 'E4 TB Allocation Details'!$A$18:$L$18, 0),FALSE), 'E2 Allocators'!$B$15:$W$361, MATCH('O5 Details by Class &amp; Accounts'!BG$18, 'E2 Allocators'!$B$15:$W$15, 0),FALSE)*$E85), 0, VLOOKUP(VLOOKUP($A85, 'E4 TB Allocation Details'!$A$18:$L$205, MATCH("Misc ID", 'E4 TB Allocation Details'!$A$18:$L$18, 0),FALSE), 'E2 Allocators'!$B$15:$W$361, MATCH('O5 Details by Class &amp; Accounts'!BG$18, 'E2 Allocators'!$B$15:$W$15, 0),FALSE)*$E85)</f>
        <v>-20.635440550278414</v>
      </c>
      <c r="BH85" s="1412">
        <f ca="1">IF(ISERROR(VLOOKUP(VLOOKUP($A85, 'E4 TB Allocation Details'!$A$18:$L$205, MATCH("Misc ID", 'E4 TB Allocation Details'!$A$18:$L$18, 0),FALSE), 'E2 Allocators'!$B$15:$W$361, MATCH('O5 Details by Class &amp; Accounts'!BH$18, 'E2 Allocators'!$B$15:$W$15, 0),FALSE)*$E85), 0, VLOOKUP(VLOOKUP($A85, 'E4 TB Allocation Details'!$A$18:$L$205, MATCH("Misc ID", 'E4 TB Allocation Details'!$A$18:$L$18, 0),FALSE), 'E2 Allocators'!$B$15:$W$361, MATCH('O5 Details by Class &amp; Accounts'!BH$18, 'E2 Allocators'!$B$15:$W$15, 0),FALSE)*$E85)</f>
        <v>0</v>
      </c>
      <c r="BI85" s="1412">
        <f ca="1">IF(ISERROR(VLOOKUP(VLOOKUP($A85, 'E4 TB Allocation Details'!$A$18:$L$205, MATCH("Misc ID", 'E4 TB Allocation Details'!$A$18:$L$18, 0),FALSE), 'E2 Allocators'!$B$15:$W$361, MATCH('O5 Details by Class &amp; Accounts'!BI$18, 'E2 Allocators'!$B$15:$W$15, 0),FALSE)*$E85), 0, VLOOKUP(VLOOKUP($A85, 'E4 TB Allocation Details'!$A$18:$L$205, MATCH("Misc ID", 'E4 TB Allocation Details'!$A$18:$L$18, 0),FALSE), 'E2 Allocators'!$B$15:$W$361, MATCH('O5 Details by Class &amp; Accounts'!BI$18, 'E2 Allocators'!$B$15:$W$15, 0),FALSE)*$E85)</f>
        <v>0</v>
      </c>
      <c r="BJ85" s="1412">
        <f ca="1">IF(ISERROR(VLOOKUP(VLOOKUP($A85, 'E4 TB Allocation Details'!$A$18:$L$205, MATCH("Misc ID", 'E4 TB Allocation Details'!$A$18:$L$18, 0),FALSE), 'E2 Allocators'!$B$15:$W$361, MATCH('O5 Details by Class &amp; Accounts'!BJ$18, 'E2 Allocators'!$B$15:$W$15, 0),FALSE)*$E85), 0, VLOOKUP(VLOOKUP($A85, 'E4 TB Allocation Details'!$A$18:$L$205, MATCH("Misc ID", 'E4 TB Allocation Details'!$A$18:$L$18, 0),FALSE), 'E2 Allocators'!$B$15:$W$361, MATCH('O5 Details by Class &amp; Accounts'!BJ$18, 'E2 Allocators'!$B$15:$W$15, 0),FALSE)*$E85)</f>
        <v>0</v>
      </c>
      <c r="BK85" s="1412">
        <f ca="1">IF(ISERROR(VLOOKUP(VLOOKUP($A85, 'E4 TB Allocation Details'!$A$18:$L$205, MATCH("Misc ID", 'E4 TB Allocation Details'!$A$18:$L$18, 0),FALSE), 'E2 Allocators'!$B$15:$W$361, MATCH('O5 Details by Class &amp; Accounts'!BK$18, 'E2 Allocators'!$B$15:$W$15, 0),FALSE)*$E85), 0, VLOOKUP(VLOOKUP($A85, 'E4 TB Allocation Details'!$A$18:$L$205, MATCH("Misc ID", 'E4 TB Allocation Details'!$A$18:$L$18, 0),FALSE), 'E2 Allocators'!$B$15:$W$361, MATCH('O5 Details by Class &amp; Accounts'!BK$18, 'E2 Allocators'!$B$15:$W$15, 0),FALSE)*$E85)</f>
        <v>0</v>
      </c>
      <c r="BL85" s="1412">
        <f ca="1">IF(ISERROR(VLOOKUP(VLOOKUP($A85, 'E4 TB Allocation Details'!$A$18:$L$205, MATCH("Misc ID", 'E4 TB Allocation Details'!$A$18:$L$18, 0),FALSE), 'E2 Allocators'!$B$15:$W$361, MATCH('O5 Details by Class &amp; Accounts'!BL$18, 'E2 Allocators'!$B$15:$W$15, 0),FALSE)*$E85), 0, VLOOKUP(VLOOKUP($A85, 'E4 TB Allocation Details'!$A$18:$L$205, MATCH("Misc ID", 'E4 TB Allocation Details'!$A$18:$L$18, 0),FALSE), 'E2 Allocators'!$B$15:$W$361, MATCH('O5 Details by Class &amp; Accounts'!BL$18, 'E2 Allocators'!$B$15:$W$15, 0),FALSE)*$E85)</f>
        <v>0</v>
      </c>
      <c r="BM85" s="1412">
        <f ca="1">IF(ISERROR(VLOOKUP(VLOOKUP($A85, 'E4 TB Allocation Details'!$A$18:$L$205, MATCH("Misc ID", 'E4 TB Allocation Details'!$A$18:$L$18, 0),FALSE), 'E2 Allocators'!$B$15:$W$361, MATCH('O5 Details by Class &amp; Accounts'!BM$18, 'E2 Allocators'!$B$15:$W$15, 0),FALSE)*$E85), 0, VLOOKUP(VLOOKUP($A85, 'E4 TB Allocation Details'!$A$18:$L$205, MATCH("Misc ID", 'E4 TB Allocation Details'!$A$18:$L$18, 0),FALSE), 'E2 Allocators'!$B$15:$W$361, MATCH('O5 Details by Class &amp; Accounts'!BM$18, 'E2 Allocators'!$B$15:$W$15, 0),FALSE)*$E85)</f>
        <v>0</v>
      </c>
      <c r="BN85" s="1412">
        <f ca="1">IF(ISERROR(VLOOKUP(VLOOKUP($A85, 'E4 TB Allocation Details'!$A$18:$L$205, MATCH("Misc ID", 'E4 TB Allocation Details'!$A$18:$L$18, 0),FALSE), 'E2 Allocators'!$B$15:$W$361, MATCH('O5 Details by Class &amp; Accounts'!BN$18, 'E2 Allocators'!$B$15:$W$15, 0),FALSE)*$E85), 0, VLOOKUP(VLOOKUP($A85, 'E4 TB Allocation Details'!$A$18:$L$205, MATCH("Misc ID", 'E4 TB Allocation Details'!$A$18:$L$18, 0),FALSE), 'E2 Allocators'!$B$15:$W$361, MATCH('O5 Details by Class &amp; Accounts'!BN$18, 'E2 Allocators'!$B$15:$W$15, 0),FALSE)*$E85)</f>
        <v>0</v>
      </c>
      <c r="BO85" s="1412">
        <f ca="1">IF(ISERROR(VLOOKUP(VLOOKUP($A85, 'E4 TB Allocation Details'!$A$18:$L$205, MATCH("Misc ID", 'E4 TB Allocation Details'!$A$18:$L$18, 0),FALSE), 'E2 Allocators'!$B$15:$W$361, MATCH('O5 Details by Class &amp; Accounts'!BO$18, 'E2 Allocators'!$B$15:$W$15, 0),FALSE)*$E85), 0, VLOOKUP(VLOOKUP($A85, 'E4 TB Allocation Details'!$A$18:$L$205, MATCH("Misc ID", 'E4 TB Allocation Details'!$A$18:$L$18, 0),FALSE), 'E2 Allocators'!$B$15:$W$361, MATCH('O5 Details by Class &amp; Accounts'!BO$18, 'E2 Allocators'!$B$15:$W$15, 0),FALSE)*$E85)</f>
        <v>0</v>
      </c>
      <c r="BP85" s="1412">
        <f ca="1">IF(ISERROR(VLOOKUP(VLOOKUP($A85, 'E4 TB Allocation Details'!$A$18:$L$205, MATCH("Misc ID", 'E4 TB Allocation Details'!$A$18:$L$18, 0),FALSE), 'E2 Allocators'!$B$15:$W$361, MATCH('O5 Details by Class &amp; Accounts'!BP$18, 'E2 Allocators'!$B$15:$W$15, 0),FALSE)*$E85), 0, VLOOKUP(VLOOKUP($A85, 'E4 TB Allocation Details'!$A$18:$L$205, MATCH("Misc ID", 'E4 TB Allocation Details'!$A$18:$L$18, 0),FALSE), 'E2 Allocators'!$B$15:$W$361, MATCH('O5 Details by Class &amp; Accounts'!BP$18, 'E2 Allocators'!$B$15:$W$15, 0),FALSE)*$E85)</f>
        <v>0</v>
      </c>
      <c r="BQ85" s="1412">
        <f ca="1">IF(ISERROR(VLOOKUP(VLOOKUP($A85, 'E4 TB Allocation Details'!$A$18:$L$205, MATCH("Misc ID", 'E4 TB Allocation Details'!$A$18:$L$18, 0),FALSE), 'E2 Allocators'!$B$15:$W$361, MATCH('O5 Details by Class &amp; Accounts'!BQ$18, 'E2 Allocators'!$B$15:$W$15, 0),FALSE)*$E85), 0, VLOOKUP(VLOOKUP($A85, 'E4 TB Allocation Details'!$A$18:$L$205, MATCH("Misc ID", 'E4 TB Allocation Details'!$A$18:$L$18, 0),FALSE), 'E2 Allocators'!$B$15:$W$361, MATCH('O5 Details by Class &amp; Accounts'!BQ$18, 'E2 Allocators'!$B$15:$W$15, 0),FALSE)*$E85)</f>
        <v>0</v>
      </c>
      <c r="BR85" s="1412">
        <f ca="1">IF(ISERROR(VLOOKUP(VLOOKUP($A85, 'E4 TB Allocation Details'!$A$18:$L$205, MATCH("Misc ID", 'E4 TB Allocation Details'!$A$18:$L$18, 0),FALSE), 'E2 Allocators'!$B$15:$W$361, MATCH('O5 Details by Class &amp; Accounts'!BR$18, 'E2 Allocators'!$B$15:$W$15, 0),FALSE)*$E85), 0, VLOOKUP(VLOOKUP($A85, 'E4 TB Allocation Details'!$A$18:$L$205, MATCH("Misc ID", 'E4 TB Allocation Details'!$A$18:$L$18, 0),FALSE), 'E2 Allocators'!$B$15:$W$361, MATCH('O5 Details by Class &amp; Accounts'!BR$18, 'E2 Allocators'!$B$15:$W$15, 0),FALSE)*$E85)</f>
        <v>0</v>
      </c>
      <c r="BS85" s="1412">
        <f ca="1">SUM(AY85:BR85)</f>
        <v>-21000.000000000004</v>
      </c>
      <c r="BT85" s="1412">
        <f ca="1">IF(ISERROR(VLOOKUP(VLOOKUP($A85, 'E4 TB Allocation Details'!$A$18:$L$205, MATCH("A &amp; G ID", 'E4 TB Allocation Details'!$A$18:$L$18, 0),FALSE), 'E2 Allocators'!$B$15:$W$361, MATCH('O5 Details by Class &amp; Accounts'!BT$18, 'E2 Allocators'!$B$15:$W$15, 0),FALSE)*$E85), 0, VLOOKUP(VLOOKUP($A85, 'E4 TB Allocation Details'!$A$18:$L$205, MATCH("A &amp; G ID", 'E4 TB Allocation Details'!$A$18:$L$18, 0),FALSE), 'E2 Allocators'!$B$15:$W$361, MATCH('O5 Details by Class &amp; Accounts'!BT$18, 'E2 Allocators'!$B$15:$W$15, 0),FALSE)*$E85)</f>
        <v>0</v>
      </c>
      <c r="BU85" s="1412">
        <f ca="1">IF(ISERROR(VLOOKUP(VLOOKUP($A85, 'E4 TB Allocation Details'!$A$18:$L$205, MATCH("A &amp; G ID", 'E4 TB Allocation Details'!$A$18:$L$18, 0),FALSE), 'E2 Allocators'!$B$15:$W$361, MATCH('O5 Details by Class &amp; Accounts'!BU$18, 'E2 Allocators'!$B$15:$W$15, 0),FALSE)*$E85), 0, VLOOKUP(VLOOKUP($A85, 'E4 TB Allocation Details'!$A$18:$L$205, MATCH("A &amp; G ID", 'E4 TB Allocation Details'!$A$18:$L$18, 0),FALSE), 'E2 Allocators'!$B$15:$W$361, MATCH('O5 Details by Class &amp; Accounts'!BU$18, 'E2 Allocators'!$B$15:$W$15, 0),FALSE)*$E85)</f>
        <v>0</v>
      </c>
      <c r="BV85" s="1412">
        <f ca="1">IF(ISERROR(VLOOKUP(VLOOKUP($A85, 'E4 TB Allocation Details'!$A$18:$L$205, MATCH("A &amp; G ID", 'E4 TB Allocation Details'!$A$18:$L$18, 0),FALSE), 'E2 Allocators'!$B$15:$W$361, MATCH('O5 Details by Class &amp; Accounts'!BV$18, 'E2 Allocators'!$B$15:$W$15, 0),FALSE)*$E85), 0, VLOOKUP(VLOOKUP($A85, 'E4 TB Allocation Details'!$A$18:$L$205, MATCH("A &amp; G ID", 'E4 TB Allocation Details'!$A$18:$L$18, 0),FALSE), 'E2 Allocators'!$B$15:$W$361, MATCH('O5 Details by Class &amp; Accounts'!BV$18, 'E2 Allocators'!$B$15:$W$15, 0),FALSE)*$E85)</f>
        <v>0</v>
      </c>
      <c r="BW85" s="1412">
        <f ca="1">IF(ISERROR(VLOOKUP(VLOOKUP($A85, 'E4 TB Allocation Details'!$A$18:$L$205, MATCH("A &amp; G ID", 'E4 TB Allocation Details'!$A$18:$L$18, 0),FALSE), 'E2 Allocators'!$B$15:$W$361, MATCH('O5 Details by Class &amp; Accounts'!BW$18, 'E2 Allocators'!$B$15:$W$15, 0),FALSE)*$E85), 0, VLOOKUP(VLOOKUP($A85, 'E4 TB Allocation Details'!$A$18:$L$205, MATCH("A &amp; G ID", 'E4 TB Allocation Details'!$A$18:$L$18, 0),FALSE), 'E2 Allocators'!$B$15:$W$361, MATCH('O5 Details by Class &amp; Accounts'!BW$18, 'E2 Allocators'!$B$15:$W$15, 0),FALSE)*$E85)</f>
        <v>0</v>
      </c>
      <c r="BX85" s="1412">
        <f ca="1">IF(ISERROR(VLOOKUP(VLOOKUP($A85, 'E4 TB Allocation Details'!$A$18:$L$205, MATCH("A &amp; G ID", 'E4 TB Allocation Details'!$A$18:$L$18, 0),FALSE), 'E2 Allocators'!$B$15:$W$361, MATCH('O5 Details by Class &amp; Accounts'!BX$18, 'E2 Allocators'!$B$15:$W$15, 0),FALSE)*$E85), 0, VLOOKUP(VLOOKUP($A85, 'E4 TB Allocation Details'!$A$18:$L$205, MATCH("A &amp; G ID", 'E4 TB Allocation Details'!$A$18:$L$18, 0),FALSE), 'E2 Allocators'!$B$15:$W$361, MATCH('O5 Details by Class &amp; Accounts'!BX$18, 'E2 Allocators'!$B$15:$W$15, 0),FALSE)*$E85)</f>
        <v>0</v>
      </c>
      <c r="BY85" s="1412">
        <f ca="1">IF(ISERROR(VLOOKUP(VLOOKUP($A85, 'E4 TB Allocation Details'!$A$18:$L$205, MATCH("A &amp; G ID", 'E4 TB Allocation Details'!$A$18:$L$18, 0),FALSE), 'E2 Allocators'!$B$15:$W$361, MATCH('O5 Details by Class &amp; Accounts'!BY$18, 'E2 Allocators'!$B$15:$W$15, 0),FALSE)*$E85), 0, VLOOKUP(VLOOKUP($A85, 'E4 TB Allocation Details'!$A$18:$L$205, MATCH("A &amp; G ID", 'E4 TB Allocation Details'!$A$18:$L$18, 0),FALSE), 'E2 Allocators'!$B$15:$W$361, MATCH('O5 Details by Class &amp; Accounts'!BY$18, 'E2 Allocators'!$B$15:$W$15, 0),FALSE)*$E85)</f>
        <v>0</v>
      </c>
      <c r="BZ85" s="1412">
        <f ca="1">IF(ISERROR(VLOOKUP(VLOOKUP($A85, 'E4 TB Allocation Details'!$A$18:$L$205, MATCH("A &amp; G ID", 'E4 TB Allocation Details'!$A$18:$L$18, 0),FALSE), 'E2 Allocators'!$B$15:$W$361, MATCH('O5 Details by Class &amp; Accounts'!BZ$18, 'E2 Allocators'!$B$15:$W$15, 0),FALSE)*$E85), 0, VLOOKUP(VLOOKUP($A85, 'E4 TB Allocation Details'!$A$18:$L$205, MATCH("A &amp; G ID", 'E4 TB Allocation Details'!$A$18:$L$18, 0),FALSE), 'E2 Allocators'!$B$15:$W$361, MATCH('O5 Details by Class &amp; Accounts'!BZ$18, 'E2 Allocators'!$B$15:$W$15, 0),FALSE)*$E85)</f>
        <v>0</v>
      </c>
      <c r="CA85" s="1412">
        <f ca="1">IF(ISERROR(VLOOKUP(VLOOKUP($A85, 'E4 TB Allocation Details'!$A$18:$L$205, MATCH("A &amp; G ID", 'E4 TB Allocation Details'!$A$18:$L$18, 0),FALSE), 'E2 Allocators'!$B$15:$W$361, MATCH('O5 Details by Class &amp; Accounts'!CA$18, 'E2 Allocators'!$B$15:$W$15, 0),FALSE)*$E85), 0, VLOOKUP(VLOOKUP($A85, 'E4 TB Allocation Details'!$A$18:$L$205, MATCH("A &amp; G ID", 'E4 TB Allocation Details'!$A$18:$L$18, 0),FALSE), 'E2 Allocators'!$B$15:$W$361, MATCH('O5 Details by Class &amp; Accounts'!CA$18, 'E2 Allocators'!$B$15:$W$15, 0),FALSE)*$E85)</f>
        <v>0</v>
      </c>
      <c r="CB85" s="1412">
        <f ca="1">IF(ISERROR(VLOOKUP(VLOOKUP($A85, 'E4 TB Allocation Details'!$A$18:$L$205, MATCH("A &amp; G ID", 'E4 TB Allocation Details'!$A$18:$L$18, 0),FALSE), 'E2 Allocators'!$B$15:$W$361, MATCH('O5 Details by Class &amp; Accounts'!CB$18, 'E2 Allocators'!$B$15:$W$15, 0),FALSE)*$E85), 0, VLOOKUP(VLOOKUP($A85, 'E4 TB Allocation Details'!$A$18:$L$205, MATCH("A &amp; G ID", 'E4 TB Allocation Details'!$A$18:$L$18, 0),FALSE), 'E2 Allocators'!$B$15:$W$361, MATCH('O5 Details by Class &amp; Accounts'!CB$18, 'E2 Allocators'!$B$15:$W$15, 0),FALSE)*$E85)</f>
        <v>0</v>
      </c>
      <c r="CC85" s="1412">
        <f ca="1">IF(ISERROR(VLOOKUP(VLOOKUP($A85, 'E4 TB Allocation Details'!$A$18:$L$205, MATCH("A &amp; G ID", 'E4 TB Allocation Details'!$A$18:$L$18, 0),FALSE), 'E2 Allocators'!$B$15:$W$361, MATCH('O5 Details by Class &amp; Accounts'!CC$18, 'E2 Allocators'!$B$15:$W$15, 0),FALSE)*$E85), 0, VLOOKUP(VLOOKUP($A85, 'E4 TB Allocation Details'!$A$18:$L$205, MATCH("A &amp; G ID", 'E4 TB Allocation Details'!$A$18:$L$18, 0),FALSE), 'E2 Allocators'!$B$15:$W$361, MATCH('O5 Details by Class &amp; Accounts'!CC$18, 'E2 Allocators'!$B$15:$W$15, 0),FALSE)*$E85)</f>
        <v>0</v>
      </c>
      <c r="CD85" s="1412">
        <f ca="1">IF(ISERROR(VLOOKUP(VLOOKUP($A85, 'E4 TB Allocation Details'!$A$18:$L$205, MATCH("A &amp; G ID", 'E4 TB Allocation Details'!$A$18:$L$18, 0),FALSE), 'E2 Allocators'!$B$15:$W$361, MATCH('O5 Details by Class &amp; Accounts'!CD$18, 'E2 Allocators'!$B$15:$W$15, 0),FALSE)*$E85), 0, VLOOKUP(VLOOKUP($A85, 'E4 TB Allocation Details'!$A$18:$L$205, MATCH("A &amp; G ID", 'E4 TB Allocation Details'!$A$18:$L$18, 0),FALSE), 'E2 Allocators'!$B$15:$W$361, MATCH('O5 Details by Class &amp; Accounts'!CD$18, 'E2 Allocators'!$B$15:$W$15, 0),FALSE)*$E85)</f>
        <v>0</v>
      </c>
      <c r="CE85" s="1412">
        <f ca="1">IF(ISERROR(VLOOKUP(VLOOKUP($A85, 'E4 TB Allocation Details'!$A$18:$L$205, MATCH("A &amp; G ID", 'E4 TB Allocation Details'!$A$18:$L$18, 0),FALSE), 'E2 Allocators'!$B$15:$W$361, MATCH('O5 Details by Class &amp; Accounts'!CE$18, 'E2 Allocators'!$B$15:$W$15, 0),FALSE)*$E85), 0, VLOOKUP(VLOOKUP($A85, 'E4 TB Allocation Details'!$A$18:$L$205, MATCH("A &amp; G ID", 'E4 TB Allocation Details'!$A$18:$L$18, 0),FALSE), 'E2 Allocators'!$B$15:$W$361, MATCH('O5 Details by Class &amp; Accounts'!CE$18, 'E2 Allocators'!$B$15:$W$15, 0),FALSE)*$E85)</f>
        <v>0</v>
      </c>
      <c r="CF85" s="1412">
        <f ca="1">IF(ISERROR(VLOOKUP(VLOOKUP($A85, 'E4 TB Allocation Details'!$A$18:$L$205, MATCH("A &amp; G ID", 'E4 TB Allocation Details'!$A$18:$L$18, 0),FALSE), 'E2 Allocators'!$B$15:$W$361, MATCH('O5 Details by Class &amp; Accounts'!CF$18, 'E2 Allocators'!$B$15:$W$15, 0),FALSE)*$E85), 0, VLOOKUP(VLOOKUP($A85, 'E4 TB Allocation Details'!$A$18:$L$205, MATCH("A &amp; G ID", 'E4 TB Allocation Details'!$A$18:$L$18, 0),FALSE), 'E2 Allocators'!$B$15:$W$361, MATCH('O5 Details by Class &amp; Accounts'!CF$18, 'E2 Allocators'!$B$15:$W$15, 0),FALSE)*$E85)</f>
        <v>0</v>
      </c>
      <c r="CG85" s="1412">
        <f ca="1">IF(ISERROR(VLOOKUP(VLOOKUP($A85, 'E4 TB Allocation Details'!$A$18:$L$205, MATCH("A &amp; G ID", 'E4 TB Allocation Details'!$A$18:$L$18, 0),FALSE), 'E2 Allocators'!$B$15:$W$361, MATCH('O5 Details by Class &amp; Accounts'!CG$18, 'E2 Allocators'!$B$15:$W$15, 0),FALSE)*$E85), 0, VLOOKUP(VLOOKUP($A85, 'E4 TB Allocation Details'!$A$18:$L$205, MATCH("A &amp; G ID", 'E4 TB Allocation Details'!$A$18:$L$18, 0),FALSE), 'E2 Allocators'!$B$15:$W$361, MATCH('O5 Details by Class &amp; Accounts'!CG$18, 'E2 Allocators'!$B$15:$W$15, 0),FALSE)*$E85)</f>
        <v>0</v>
      </c>
      <c r="CH85" s="1412">
        <f ca="1">IF(ISERROR(VLOOKUP(VLOOKUP($A85, 'E4 TB Allocation Details'!$A$18:$L$205, MATCH("A &amp; G ID", 'E4 TB Allocation Details'!$A$18:$L$18, 0),FALSE), 'E2 Allocators'!$B$15:$W$361, MATCH('O5 Details by Class &amp; Accounts'!CH$18, 'E2 Allocators'!$B$15:$W$15, 0),FALSE)*$E85), 0, VLOOKUP(VLOOKUP($A85, 'E4 TB Allocation Details'!$A$18:$L$205, MATCH("A &amp; G ID", 'E4 TB Allocation Details'!$A$18:$L$18, 0),FALSE), 'E2 Allocators'!$B$15:$W$361, MATCH('O5 Details by Class &amp; Accounts'!CH$18, 'E2 Allocators'!$B$15:$W$15, 0),FALSE)*$E85)</f>
        <v>0</v>
      </c>
      <c r="CI85" s="1412">
        <f ca="1">IF(ISERROR(VLOOKUP(VLOOKUP($A85, 'E4 TB Allocation Details'!$A$18:$L$205, MATCH("A &amp; G ID", 'E4 TB Allocation Details'!$A$18:$L$18, 0),FALSE), 'E2 Allocators'!$B$15:$W$361, MATCH('O5 Details by Class &amp; Accounts'!CI$18, 'E2 Allocators'!$B$15:$W$15, 0),FALSE)*$E85), 0, VLOOKUP(VLOOKUP($A85, 'E4 TB Allocation Details'!$A$18:$L$205, MATCH("A &amp; G ID", 'E4 TB Allocation Details'!$A$18:$L$18, 0),FALSE), 'E2 Allocators'!$B$15:$W$361, MATCH('O5 Details by Class &amp; Accounts'!CI$18, 'E2 Allocators'!$B$15:$W$15, 0),FALSE)*$E85)</f>
        <v>0</v>
      </c>
      <c r="CJ85" s="1412">
        <f ca="1">IF(ISERROR(VLOOKUP(VLOOKUP($A85, 'E4 TB Allocation Details'!$A$18:$L$205, MATCH("A &amp; G ID", 'E4 TB Allocation Details'!$A$18:$L$18, 0),FALSE), 'E2 Allocators'!$B$15:$W$361, MATCH('O5 Details by Class &amp; Accounts'!CJ$18, 'E2 Allocators'!$B$15:$W$15, 0),FALSE)*$E85), 0, VLOOKUP(VLOOKUP($A85, 'E4 TB Allocation Details'!$A$18:$L$205, MATCH("A &amp; G ID", 'E4 TB Allocation Details'!$A$18:$L$18, 0),FALSE), 'E2 Allocators'!$B$15:$W$361, MATCH('O5 Details by Class &amp; Accounts'!CJ$18, 'E2 Allocators'!$B$15:$W$15, 0),FALSE)*$E85)</f>
        <v>0</v>
      </c>
      <c r="CK85" s="1412">
        <f ca="1">IF(ISERROR(VLOOKUP(VLOOKUP($A85, 'E4 TB Allocation Details'!$A$18:$L$205, MATCH("A &amp; G ID", 'E4 TB Allocation Details'!$A$18:$L$18, 0),FALSE), 'E2 Allocators'!$B$15:$W$361, MATCH('O5 Details by Class &amp; Accounts'!CK$18, 'E2 Allocators'!$B$15:$W$15, 0),FALSE)*$E85), 0, VLOOKUP(VLOOKUP($A85, 'E4 TB Allocation Details'!$A$18:$L$205, MATCH("A &amp; G ID", 'E4 TB Allocation Details'!$A$18:$L$18, 0),FALSE), 'E2 Allocators'!$B$15:$W$361, MATCH('O5 Details by Class &amp; Accounts'!CK$18, 'E2 Allocators'!$B$15:$W$15, 0),FALSE)*$E85)</f>
        <v>0</v>
      </c>
      <c r="CL85" s="1412">
        <f ca="1">IF(ISERROR(VLOOKUP(VLOOKUP($A85, 'E4 TB Allocation Details'!$A$18:$L$205, MATCH("A &amp; G ID", 'E4 TB Allocation Details'!$A$18:$L$18, 0),FALSE), 'E2 Allocators'!$B$15:$W$361, MATCH('O5 Details by Class &amp; Accounts'!CL$18, 'E2 Allocators'!$B$15:$W$15, 0),FALSE)*$E85), 0, VLOOKUP(VLOOKUP($A85, 'E4 TB Allocation Details'!$A$18:$L$205, MATCH("A &amp; G ID", 'E4 TB Allocation Details'!$A$18:$L$18, 0),FALSE), 'E2 Allocators'!$B$15:$W$361, MATCH('O5 Details by Class &amp; Accounts'!CL$18, 'E2 Allocators'!$B$15:$W$15, 0),FALSE)*$E85)</f>
        <v>0</v>
      </c>
      <c r="CM85" s="1412">
        <f ca="1">IF(ISERROR(VLOOKUP(VLOOKUP($A85, 'E4 TB Allocation Details'!$A$18:$L$205, MATCH("A &amp; G ID", 'E4 TB Allocation Details'!$A$18:$L$18, 0),FALSE), 'E2 Allocators'!$B$15:$W$361, MATCH('O5 Details by Class &amp; Accounts'!CM$18, 'E2 Allocators'!$B$15:$W$15, 0),FALSE)*$E85), 0, VLOOKUP(VLOOKUP($A85, 'E4 TB Allocation Details'!$A$18:$L$205, MATCH("A &amp; G ID", 'E4 TB Allocation Details'!$A$18:$L$18, 0),FALSE), 'E2 Allocators'!$B$15:$W$361, MATCH('O5 Details by Class &amp; Accounts'!CM$18, 'E2 Allocators'!$B$15:$W$15, 0),FALSE)*$E85)</f>
        <v>0</v>
      </c>
      <c r="CN85" s="1412">
        <f t="shared" si="16"/>
        <v>0</v>
      </c>
      <c r="CO85" s="1792">
        <f>+E85-AC85-AX85-BS85-CN85</f>
        <v>3.637978807091713E-12</v>
      </c>
      <c r="CQ85" s="2087" t="s">
        <v>891</v>
      </c>
    </row>
    <row r="86" spans="1:95" s="81" customFormat="1" ht="25.5">
      <c r="A86" s="1180">
        <v>4084</v>
      </c>
      <c r="B86" s="1181" t="s">
        <v>964</v>
      </c>
      <c r="C86" s="1789">
        <f ca="1">IF(ISERROR(VLOOKUP($A86,'I3 TB Data'!$A$23:$H$458,MATCH('O5 Details by Class &amp; Accounts'!$C$18, 'I3 TB Data'!$A$23:$H$23,0),0)), 0, VLOOKUP($A86,'I3 TB Data'!$A$23:$H$458,MATCH('O5 Details by Class &amp; Accounts'!$C$18,'I3 TB Data'!$A$23:$H$23,0),0))</f>
        <v>-1000</v>
      </c>
      <c r="D86" s="1790"/>
      <c r="E86" s="1789">
        <f t="shared" si="17"/>
        <v>-1000</v>
      </c>
      <c r="F86" s="1791">
        <f ca="1">IF(ISERROR(VLOOKUP($A86, 'E1 Categorization'!A33:E122, MATCH("Customer Component", 'E1 Categorization'!$A$33:$E$33,0), 0)), 0, IF(VLOOKUP($A86, 'E1 Categorization'!A33:E122, MATCH("Customer Component", 'E1 Categorization'!$A$33:$E$33,0), 0)=0, 'O5 Details by Class &amp; Accounts'!$E86, IF(AND(VLOOKUP($A86, 'E1 Categorization'!A33:E122, MATCH("Customer Component", 'E1 Categorization'!$A$33:$E$33,0), 0) &gt;0, VLOOKUP($A86, 'E1 Categorization'!A33:E122, MATCH("Customer Component", 'E1 Categorization'!$A$33:$E$33,0), 0)&lt;1), 'O5 Details by Class &amp; Accounts'!$E86*(1-VLOOKUP($A86, 'E1 Categorization'!A33:E122, MATCH("Customer Component", 'E1 Categorization'!$A$33:$E$33,0), 0)), 0)))</f>
        <v>0</v>
      </c>
      <c r="G86" s="1791">
        <f ca="1">IF(ISERROR(VLOOKUP($A86, 'E1 Categorization'!A33:E122, MATCH("Customer Component", 'E1 Categorization'!$A$33:$E$33,0), 0)),0, IF(VLOOKUP($A86, 'E1 Categorization'!A33:E122, MATCH("Customer Component", 'E1 Categorization'!$A$33:$E$33,0), 0)=0, 0, IF(AND(VLOOKUP($A86, 'E1 Categorization'!A33:E122, MATCH("Customer Component", 'E1 Categorization'!$A$33:$E$33,0), 0) &gt;0, VLOOKUP($A86, 'E1 Categorization'!A33:E122, MATCH("Customer Component", 'E1 Categorization'!$A$33:$E$33,0), 0)&lt;1), 'O5 Details by Class &amp; Accounts'!$E86*(VLOOKUP($A86, 'E1 Categorization'!A33:E122, MATCH("Customer Component", 'E1 Categorization'!$A$33:$E$33,0), 0)), 'O5 Details by Class &amp; Accounts'!$E86)))</f>
        <v>0</v>
      </c>
      <c r="H86" s="1412">
        <f t="shared" si="13"/>
        <v>0</v>
      </c>
      <c r="I86" s="1412">
        <f ca="1">IF(ISERROR(VLOOKUP(VLOOKUP($A86, 'E4 TB Allocation Details'!$A$18:$L$205, MATCH("Demand ID", 'E4 TB Allocation Details'!$A$18:$L$18, 0),FALSE), 'E2 Allocators'!$B$15:$W$361, MATCH('O5 Details by Class &amp; Accounts'!I$18, 'E2 Allocators'!$B$15:$W$15, 0),FALSE)*$F86), 0, VLOOKUP(VLOOKUP($A86, 'E4 TB Allocation Details'!$A$18:$L$205, MATCH("Demand ID", 'E4 TB Allocation Details'!$A$18:$L$18, 0),FALSE), 'E2 Allocators'!$B$15:$W$361, MATCH('O5 Details by Class &amp; Accounts'!I$18, 'E2 Allocators'!$B$15:$W$15, 0),FALSE)*$F86)</f>
        <v>0</v>
      </c>
      <c r="J86" s="1412">
        <f ca="1">IF(ISERROR(VLOOKUP(VLOOKUP($A86, 'E4 TB Allocation Details'!$A$18:$L$205, MATCH("Demand ID", 'E4 TB Allocation Details'!$A$18:$L$18, 0),FALSE), 'E2 Allocators'!$B$15:$W$361, MATCH('O5 Details by Class &amp; Accounts'!J$18, 'E2 Allocators'!$B$15:$W$15, 0),FALSE)*$F86), 0, VLOOKUP(VLOOKUP($A86, 'E4 TB Allocation Details'!$A$18:$L$205, MATCH("Demand ID", 'E4 TB Allocation Details'!$A$18:$L$18, 0),FALSE), 'E2 Allocators'!$B$15:$W$361, MATCH('O5 Details by Class &amp; Accounts'!J$18, 'E2 Allocators'!$B$15:$W$15, 0),FALSE)*$F86)</f>
        <v>0</v>
      </c>
      <c r="K86" s="1412">
        <f ca="1">IF(ISERROR(VLOOKUP(VLOOKUP($A86, 'E4 TB Allocation Details'!$A$18:$L$205, MATCH("Demand ID", 'E4 TB Allocation Details'!$A$18:$L$18, 0),FALSE), 'E2 Allocators'!$B$15:$W$361, MATCH('O5 Details by Class &amp; Accounts'!K$18, 'E2 Allocators'!$B$15:$W$15, 0),FALSE)*$F86), 0, VLOOKUP(VLOOKUP($A86, 'E4 TB Allocation Details'!$A$18:$L$205, MATCH("Demand ID", 'E4 TB Allocation Details'!$A$18:$L$18, 0),FALSE), 'E2 Allocators'!$B$15:$W$361, MATCH('O5 Details by Class &amp; Accounts'!K$18, 'E2 Allocators'!$B$15:$W$15, 0),FALSE)*$F86)</f>
        <v>0</v>
      </c>
      <c r="L86" s="1412">
        <f ca="1">IF(ISERROR(VLOOKUP(VLOOKUP($A86, 'E4 TB Allocation Details'!$A$18:$L$205, MATCH("Demand ID", 'E4 TB Allocation Details'!$A$18:$L$18, 0),FALSE), 'E2 Allocators'!$B$15:$W$361, MATCH('O5 Details by Class &amp; Accounts'!L$18, 'E2 Allocators'!$B$15:$W$15, 0),FALSE)*$F86), 0, VLOOKUP(VLOOKUP($A86, 'E4 TB Allocation Details'!$A$18:$L$205, MATCH("Demand ID", 'E4 TB Allocation Details'!$A$18:$L$18, 0),FALSE), 'E2 Allocators'!$B$15:$W$361, MATCH('O5 Details by Class &amp; Accounts'!L$18, 'E2 Allocators'!$B$15:$W$15, 0),FALSE)*$F86)</f>
        <v>0</v>
      </c>
      <c r="M86" s="1412">
        <f ca="1">IF(ISERROR(VLOOKUP(VLOOKUP($A86, 'E4 TB Allocation Details'!$A$18:$L$205, MATCH("Demand ID", 'E4 TB Allocation Details'!$A$18:$L$18, 0),FALSE), 'E2 Allocators'!$B$15:$W$361, MATCH('O5 Details by Class &amp; Accounts'!M$18, 'E2 Allocators'!$B$15:$W$15, 0),FALSE)*$F86), 0, VLOOKUP(VLOOKUP($A86, 'E4 TB Allocation Details'!$A$18:$L$205, MATCH("Demand ID", 'E4 TB Allocation Details'!$A$18:$L$18, 0),FALSE), 'E2 Allocators'!$B$15:$W$361, MATCH('O5 Details by Class &amp; Accounts'!M$18, 'E2 Allocators'!$B$15:$W$15, 0),FALSE)*$F86)</f>
        <v>0</v>
      </c>
      <c r="N86" s="1412">
        <f ca="1">IF(ISERROR(VLOOKUP(VLOOKUP($A86, 'E4 TB Allocation Details'!$A$18:$L$205, MATCH("Demand ID", 'E4 TB Allocation Details'!$A$18:$L$18, 0),FALSE), 'E2 Allocators'!$B$15:$W$361, MATCH('O5 Details by Class &amp; Accounts'!N$18, 'E2 Allocators'!$B$15:$W$15, 0),FALSE)*$F86), 0, VLOOKUP(VLOOKUP($A86, 'E4 TB Allocation Details'!$A$18:$L$205, MATCH("Demand ID", 'E4 TB Allocation Details'!$A$18:$L$18, 0),FALSE), 'E2 Allocators'!$B$15:$W$361, MATCH('O5 Details by Class &amp; Accounts'!N$18, 'E2 Allocators'!$B$15:$W$15, 0),FALSE)*$F86)</f>
        <v>0</v>
      </c>
      <c r="O86" s="1412">
        <f ca="1">IF(ISERROR(VLOOKUP(VLOOKUP($A86, 'E4 TB Allocation Details'!$A$18:$L$205, MATCH("Demand ID", 'E4 TB Allocation Details'!$A$18:$L$18, 0),FALSE), 'E2 Allocators'!$B$15:$W$361, MATCH('O5 Details by Class &amp; Accounts'!O$18, 'E2 Allocators'!$B$15:$W$15, 0),FALSE)*$F86), 0, VLOOKUP(VLOOKUP($A86, 'E4 TB Allocation Details'!$A$18:$L$205, MATCH("Demand ID", 'E4 TB Allocation Details'!$A$18:$L$18, 0),FALSE), 'E2 Allocators'!$B$15:$W$361, MATCH('O5 Details by Class &amp; Accounts'!O$18, 'E2 Allocators'!$B$15:$W$15, 0),FALSE)*$F86)</f>
        <v>0</v>
      </c>
      <c r="P86" s="1412">
        <f ca="1">IF(ISERROR(VLOOKUP(VLOOKUP($A86, 'E4 TB Allocation Details'!$A$18:$L$205, MATCH("Demand ID", 'E4 TB Allocation Details'!$A$18:$L$18, 0),FALSE), 'E2 Allocators'!$B$15:$W$361, MATCH('O5 Details by Class &amp; Accounts'!P$18, 'E2 Allocators'!$B$15:$W$15, 0),FALSE)*$F86), 0, VLOOKUP(VLOOKUP($A86, 'E4 TB Allocation Details'!$A$18:$L$205, MATCH("Demand ID", 'E4 TB Allocation Details'!$A$18:$L$18, 0),FALSE), 'E2 Allocators'!$B$15:$W$361, MATCH('O5 Details by Class &amp; Accounts'!P$18, 'E2 Allocators'!$B$15:$W$15, 0),FALSE)*$F86)</f>
        <v>0</v>
      </c>
      <c r="Q86" s="1412">
        <f ca="1">IF(ISERROR(VLOOKUP(VLOOKUP($A86, 'E4 TB Allocation Details'!$A$18:$L$205, MATCH("Demand ID", 'E4 TB Allocation Details'!$A$18:$L$18, 0),FALSE), 'E2 Allocators'!$B$15:$W$361, MATCH('O5 Details by Class &amp; Accounts'!Q$18, 'E2 Allocators'!$B$15:$W$15, 0),FALSE)*$F86), 0, VLOOKUP(VLOOKUP($A86, 'E4 TB Allocation Details'!$A$18:$L$205, MATCH("Demand ID", 'E4 TB Allocation Details'!$A$18:$L$18, 0),FALSE), 'E2 Allocators'!$B$15:$W$361, MATCH('O5 Details by Class &amp; Accounts'!Q$18, 'E2 Allocators'!$B$15:$W$15, 0),FALSE)*$F86)</f>
        <v>0</v>
      </c>
      <c r="R86" s="1412">
        <f ca="1">IF(ISERROR(VLOOKUP(VLOOKUP($A86, 'E4 TB Allocation Details'!$A$18:$L$205, MATCH("Demand ID", 'E4 TB Allocation Details'!$A$18:$L$18, 0),FALSE), 'E2 Allocators'!$B$15:$W$361, MATCH('O5 Details by Class &amp; Accounts'!R$18, 'E2 Allocators'!$B$15:$W$15, 0),FALSE)*$F86), 0, VLOOKUP(VLOOKUP($A86, 'E4 TB Allocation Details'!$A$18:$L$205, MATCH("Demand ID", 'E4 TB Allocation Details'!$A$18:$L$18, 0),FALSE), 'E2 Allocators'!$B$15:$W$361, MATCH('O5 Details by Class &amp; Accounts'!R$18, 'E2 Allocators'!$B$15:$W$15, 0),FALSE)*$F86)</f>
        <v>0</v>
      </c>
      <c r="S86" s="1412">
        <f ca="1">IF(ISERROR(VLOOKUP(VLOOKUP($A86, 'E4 TB Allocation Details'!$A$18:$L$205, MATCH("Demand ID", 'E4 TB Allocation Details'!$A$18:$L$18, 0),FALSE), 'E2 Allocators'!$B$15:$W$361, MATCH('O5 Details by Class &amp; Accounts'!S$18, 'E2 Allocators'!$B$15:$W$15, 0),FALSE)*$F86), 0, VLOOKUP(VLOOKUP($A86, 'E4 TB Allocation Details'!$A$18:$L$205, MATCH("Demand ID", 'E4 TB Allocation Details'!$A$18:$L$18, 0),FALSE), 'E2 Allocators'!$B$15:$W$361, MATCH('O5 Details by Class &amp; Accounts'!S$18, 'E2 Allocators'!$B$15:$W$15, 0),FALSE)*$F86)</f>
        <v>0</v>
      </c>
      <c r="T86" s="1412">
        <f ca="1">IF(ISERROR(VLOOKUP(VLOOKUP($A86, 'E4 TB Allocation Details'!$A$18:$L$205, MATCH("Demand ID", 'E4 TB Allocation Details'!$A$18:$L$18, 0),FALSE), 'E2 Allocators'!$B$15:$W$361, MATCH('O5 Details by Class &amp; Accounts'!T$18, 'E2 Allocators'!$B$15:$W$15, 0),FALSE)*$F86), 0, VLOOKUP(VLOOKUP($A86, 'E4 TB Allocation Details'!$A$18:$L$205, MATCH("Demand ID", 'E4 TB Allocation Details'!$A$18:$L$18, 0),FALSE), 'E2 Allocators'!$B$15:$W$361, MATCH('O5 Details by Class &amp; Accounts'!T$18, 'E2 Allocators'!$B$15:$W$15, 0),FALSE)*$F86)</f>
        <v>0</v>
      </c>
      <c r="U86" s="1412">
        <f ca="1">IF(ISERROR(VLOOKUP(VLOOKUP($A86, 'E4 TB Allocation Details'!$A$18:$L$205, MATCH("Demand ID", 'E4 TB Allocation Details'!$A$18:$L$18, 0),FALSE), 'E2 Allocators'!$B$15:$W$361, MATCH('O5 Details by Class &amp; Accounts'!U$18, 'E2 Allocators'!$B$15:$W$15, 0),FALSE)*$F86), 0, VLOOKUP(VLOOKUP($A86, 'E4 TB Allocation Details'!$A$18:$L$205, MATCH("Demand ID", 'E4 TB Allocation Details'!$A$18:$L$18, 0),FALSE), 'E2 Allocators'!$B$15:$W$361, MATCH('O5 Details by Class &amp; Accounts'!U$18, 'E2 Allocators'!$B$15:$W$15, 0),FALSE)*$F86)</f>
        <v>0</v>
      </c>
      <c r="V86" s="1412">
        <f ca="1">IF(ISERROR(VLOOKUP(VLOOKUP($A86, 'E4 TB Allocation Details'!$A$18:$L$205, MATCH("Demand ID", 'E4 TB Allocation Details'!$A$18:$L$18, 0),FALSE), 'E2 Allocators'!$B$15:$W$361, MATCH('O5 Details by Class &amp; Accounts'!V$18, 'E2 Allocators'!$B$15:$W$15, 0),FALSE)*$F86), 0, VLOOKUP(VLOOKUP($A86, 'E4 TB Allocation Details'!$A$18:$L$205, MATCH("Demand ID", 'E4 TB Allocation Details'!$A$18:$L$18, 0),FALSE), 'E2 Allocators'!$B$15:$W$361, MATCH('O5 Details by Class &amp; Accounts'!V$18, 'E2 Allocators'!$B$15:$W$15, 0),FALSE)*$F86)</f>
        <v>0</v>
      </c>
      <c r="W86" s="1412">
        <f ca="1">IF(ISERROR(VLOOKUP(VLOOKUP($A86, 'E4 TB Allocation Details'!$A$18:$L$205, MATCH("Demand ID", 'E4 TB Allocation Details'!$A$18:$L$18, 0),FALSE), 'E2 Allocators'!$B$15:$W$361, MATCH('O5 Details by Class &amp; Accounts'!W$18, 'E2 Allocators'!$B$15:$W$15, 0),FALSE)*$F86), 0, VLOOKUP(VLOOKUP($A86, 'E4 TB Allocation Details'!$A$18:$L$205, MATCH("Demand ID", 'E4 TB Allocation Details'!$A$18:$L$18, 0),FALSE), 'E2 Allocators'!$B$15:$W$361, MATCH('O5 Details by Class &amp; Accounts'!W$18, 'E2 Allocators'!$B$15:$W$15, 0),FALSE)*$F86)</f>
        <v>0</v>
      </c>
      <c r="X86" s="1412">
        <f ca="1">IF(ISERROR(VLOOKUP(VLOOKUP($A86, 'E4 TB Allocation Details'!$A$18:$L$205, MATCH("Demand ID", 'E4 TB Allocation Details'!$A$18:$L$18, 0),FALSE), 'E2 Allocators'!$B$15:$W$361, MATCH('O5 Details by Class &amp; Accounts'!X$18, 'E2 Allocators'!$B$15:$W$15, 0),FALSE)*$F86), 0, VLOOKUP(VLOOKUP($A86, 'E4 TB Allocation Details'!$A$18:$L$205, MATCH("Demand ID", 'E4 TB Allocation Details'!$A$18:$L$18, 0),FALSE), 'E2 Allocators'!$B$15:$W$361, MATCH('O5 Details by Class &amp; Accounts'!X$18, 'E2 Allocators'!$B$15:$W$15, 0),FALSE)*$F86)</f>
        <v>0</v>
      </c>
      <c r="Y86" s="1412">
        <f ca="1">IF(ISERROR(VLOOKUP(VLOOKUP($A86, 'E4 TB Allocation Details'!$A$18:$L$205, MATCH("Demand ID", 'E4 TB Allocation Details'!$A$18:$L$18, 0),FALSE), 'E2 Allocators'!$B$15:$W$361, MATCH('O5 Details by Class &amp; Accounts'!Y$18, 'E2 Allocators'!$B$15:$W$15, 0),FALSE)*$F86), 0, VLOOKUP(VLOOKUP($A86, 'E4 TB Allocation Details'!$A$18:$L$205, MATCH("Demand ID", 'E4 TB Allocation Details'!$A$18:$L$18, 0),FALSE), 'E2 Allocators'!$B$15:$W$361, MATCH('O5 Details by Class &amp; Accounts'!Y$18, 'E2 Allocators'!$B$15:$W$15, 0),FALSE)*$F86)</f>
        <v>0</v>
      </c>
      <c r="Z86" s="1412">
        <f ca="1">IF(ISERROR(VLOOKUP(VLOOKUP($A86, 'E4 TB Allocation Details'!$A$18:$L$205, MATCH("Demand ID", 'E4 TB Allocation Details'!$A$18:$L$18, 0),FALSE), 'E2 Allocators'!$B$15:$W$361, MATCH('O5 Details by Class &amp; Accounts'!Z$18, 'E2 Allocators'!$B$15:$W$15, 0),FALSE)*$F86), 0, VLOOKUP(VLOOKUP($A86, 'E4 TB Allocation Details'!$A$18:$L$205, MATCH("Demand ID", 'E4 TB Allocation Details'!$A$18:$L$18, 0),FALSE), 'E2 Allocators'!$B$15:$W$361, MATCH('O5 Details by Class &amp; Accounts'!Z$18, 'E2 Allocators'!$B$15:$W$15, 0),FALSE)*$F86)</f>
        <v>0</v>
      </c>
      <c r="AA86" s="1412">
        <f ca="1">IF(ISERROR(VLOOKUP(VLOOKUP($A86, 'E4 TB Allocation Details'!$A$18:$L$205, MATCH("Demand ID", 'E4 TB Allocation Details'!$A$18:$L$18, 0),FALSE), 'E2 Allocators'!$B$15:$W$361, MATCH('O5 Details by Class &amp; Accounts'!AA$18, 'E2 Allocators'!$B$15:$W$15, 0),FALSE)*$F86), 0, VLOOKUP(VLOOKUP($A86, 'E4 TB Allocation Details'!$A$18:$L$205, MATCH("Demand ID", 'E4 TB Allocation Details'!$A$18:$L$18, 0),FALSE), 'E2 Allocators'!$B$15:$W$361, MATCH('O5 Details by Class &amp; Accounts'!AA$18, 'E2 Allocators'!$B$15:$W$15, 0),FALSE)*$F86)</f>
        <v>0</v>
      </c>
      <c r="AB86" s="1412">
        <f ca="1">IF(ISERROR(VLOOKUP(VLOOKUP($A86, 'E4 TB Allocation Details'!$A$18:$L$205, MATCH("Demand ID", 'E4 TB Allocation Details'!$A$18:$L$18, 0),FALSE), 'E2 Allocators'!$B$15:$W$361, MATCH('O5 Details by Class &amp; Accounts'!AB$18, 'E2 Allocators'!$B$15:$W$15, 0),FALSE)*$F86), 0, VLOOKUP(VLOOKUP($A86, 'E4 TB Allocation Details'!$A$18:$L$205, MATCH("Demand ID", 'E4 TB Allocation Details'!$A$18:$L$18, 0),FALSE), 'E2 Allocators'!$B$15:$W$361, MATCH('O5 Details by Class &amp; Accounts'!AB$18, 'E2 Allocators'!$B$15:$W$15, 0),FALSE)*$F86)</f>
        <v>0</v>
      </c>
      <c r="AC86" s="1412">
        <f t="shared" si="14"/>
        <v>0</v>
      </c>
      <c r="AD86" s="1412">
        <f ca="1">IF(ISERROR(VLOOKUP(VLOOKUP($A86, 'E4 TB Allocation Details'!$A$18:$L$205, MATCH("Customer ID", 'E4 TB Allocation Details'!$A$18:$L$18, 0),FALSE), 'E2 Allocators'!$B$15:$W$361, MATCH('O5 Details by Class &amp; Accounts'!AD$18, 'E2 Allocators'!$B$15:$W$15, 0),FALSE)*$G86), 0, VLOOKUP(VLOOKUP($A86, 'E4 TB Allocation Details'!$A$18:$L$205, MATCH("Customer ID", 'E4 TB Allocation Details'!$A$18:$L$18, 0),FALSE), 'E2 Allocators'!$B$15:$W$361, MATCH('O5 Details by Class &amp; Accounts'!AD$18, 'E2 Allocators'!$B$15:$W$15, 0),FALSE)*$G86)</f>
        <v>0</v>
      </c>
      <c r="AE86" s="1412">
        <f ca="1">IF(ISERROR(VLOOKUP(VLOOKUP($A86, 'E4 TB Allocation Details'!$A$18:$L$205, MATCH("Customer ID", 'E4 TB Allocation Details'!$A$18:$L$18, 0),FALSE), 'E2 Allocators'!$B$15:$W$361, MATCH('O5 Details by Class &amp; Accounts'!AE$18, 'E2 Allocators'!$B$15:$W$15, 0),FALSE)*$G86), 0, VLOOKUP(VLOOKUP($A86, 'E4 TB Allocation Details'!$A$18:$L$205, MATCH("Customer ID", 'E4 TB Allocation Details'!$A$18:$L$18, 0),FALSE), 'E2 Allocators'!$B$15:$W$361, MATCH('O5 Details by Class &amp; Accounts'!AE$18, 'E2 Allocators'!$B$15:$W$15, 0),FALSE)*$G86)</f>
        <v>0</v>
      </c>
      <c r="AF86" s="1412">
        <f ca="1">IF(ISERROR(VLOOKUP(VLOOKUP($A86, 'E4 TB Allocation Details'!$A$18:$L$205, MATCH("Customer ID", 'E4 TB Allocation Details'!$A$18:$L$18, 0),FALSE), 'E2 Allocators'!$B$15:$W$361, MATCH('O5 Details by Class &amp; Accounts'!AF$18, 'E2 Allocators'!$B$15:$W$15, 0),FALSE)*$G86), 0, VLOOKUP(VLOOKUP($A86, 'E4 TB Allocation Details'!$A$18:$L$205, MATCH("Customer ID", 'E4 TB Allocation Details'!$A$18:$L$18, 0),FALSE), 'E2 Allocators'!$B$15:$W$361, MATCH('O5 Details by Class &amp; Accounts'!AF$18, 'E2 Allocators'!$B$15:$W$15, 0),FALSE)*$G86)</f>
        <v>0</v>
      </c>
      <c r="AG86" s="1412">
        <f ca="1">IF(ISERROR(VLOOKUP(VLOOKUP($A86, 'E4 TB Allocation Details'!$A$18:$L$205, MATCH("Customer ID", 'E4 TB Allocation Details'!$A$18:$L$18, 0),FALSE), 'E2 Allocators'!$B$15:$W$361, MATCH('O5 Details by Class &amp; Accounts'!AG$18, 'E2 Allocators'!$B$15:$W$15, 0),FALSE)*$G86), 0, VLOOKUP(VLOOKUP($A86, 'E4 TB Allocation Details'!$A$18:$L$205, MATCH("Customer ID", 'E4 TB Allocation Details'!$A$18:$L$18, 0),FALSE), 'E2 Allocators'!$B$15:$W$361, MATCH('O5 Details by Class &amp; Accounts'!AG$18, 'E2 Allocators'!$B$15:$W$15, 0),FALSE)*$G86)</f>
        <v>0</v>
      </c>
      <c r="AH86" s="1412">
        <f ca="1">IF(ISERROR(VLOOKUP(VLOOKUP($A86, 'E4 TB Allocation Details'!$A$18:$L$205, MATCH("Customer ID", 'E4 TB Allocation Details'!$A$18:$L$18, 0),FALSE), 'E2 Allocators'!$B$15:$W$361, MATCH('O5 Details by Class &amp; Accounts'!AH$18, 'E2 Allocators'!$B$15:$W$15, 0),FALSE)*$G86), 0, VLOOKUP(VLOOKUP($A86, 'E4 TB Allocation Details'!$A$18:$L$205, MATCH("Customer ID", 'E4 TB Allocation Details'!$A$18:$L$18, 0),FALSE), 'E2 Allocators'!$B$15:$W$361, MATCH('O5 Details by Class &amp; Accounts'!AH$18, 'E2 Allocators'!$B$15:$W$15, 0),FALSE)*$G86)</f>
        <v>0</v>
      </c>
      <c r="AI86" s="1412">
        <f ca="1">IF(ISERROR(VLOOKUP(VLOOKUP($A86, 'E4 TB Allocation Details'!$A$18:$L$205, MATCH("Customer ID", 'E4 TB Allocation Details'!$A$18:$L$18, 0),FALSE), 'E2 Allocators'!$B$15:$W$361, MATCH('O5 Details by Class &amp; Accounts'!AI$18, 'E2 Allocators'!$B$15:$W$15, 0),FALSE)*$G86), 0, VLOOKUP(VLOOKUP($A86, 'E4 TB Allocation Details'!$A$18:$L$205, MATCH("Customer ID", 'E4 TB Allocation Details'!$A$18:$L$18, 0),FALSE), 'E2 Allocators'!$B$15:$W$361, MATCH('O5 Details by Class &amp; Accounts'!AI$18, 'E2 Allocators'!$B$15:$W$15, 0),FALSE)*$G86)</f>
        <v>0</v>
      </c>
      <c r="AJ86" s="1412">
        <f ca="1">IF(ISERROR(VLOOKUP(VLOOKUP($A86, 'E4 TB Allocation Details'!$A$18:$L$205, MATCH("Customer ID", 'E4 TB Allocation Details'!$A$18:$L$18, 0),FALSE), 'E2 Allocators'!$B$15:$W$361, MATCH('O5 Details by Class &amp; Accounts'!AJ$18, 'E2 Allocators'!$B$15:$W$15, 0),FALSE)*$G86), 0, VLOOKUP(VLOOKUP($A86, 'E4 TB Allocation Details'!$A$18:$L$205, MATCH("Customer ID", 'E4 TB Allocation Details'!$A$18:$L$18, 0),FALSE), 'E2 Allocators'!$B$15:$W$361, MATCH('O5 Details by Class &amp; Accounts'!AJ$18, 'E2 Allocators'!$B$15:$W$15, 0),FALSE)*$G86)</f>
        <v>0</v>
      </c>
      <c r="AK86" s="1412">
        <f ca="1">IF(ISERROR(VLOOKUP(VLOOKUP($A86, 'E4 TB Allocation Details'!$A$18:$L$205, MATCH("Customer ID", 'E4 TB Allocation Details'!$A$18:$L$18, 0),FALSE), 'E2 Allocators'!$B$15:$W$361, MATCH('O5 Details by Class &amp; Accounts'!AK$18, 'E2 Allocators'!$B$15:$W$15, 0),FALSE)*$G86), 0, VLOOKUP(VLOOKUP($A86, 'E4 TB Allocation Details'!$A$18:$L$205, MATCH("Customer ID", 'E4 TB Allocation Details'!$A$18:$L$18, 0),FALSE), 'E2 Allocators'!$B$15:$W$361, MATCH('O5 Details by Class &amp; Accounts'!AK$18, 'E2 Allocators'!$B$15:$W$15, 0),FALSE)*$G86)</f>
        <v>0</v>
      </c>
      <c r="AL86" s="1412">
        <f ca="1">IF(ISERROR(VLOOKUP(VLOOKUP($A86, 'E4 TB Allocation Details'!$A$18:$L$205, MATCH("Customer ID", 'E4 TB Allocation Details'!$A$18:$L$18, 0),FALSE), 'E2 Allocators'!$B$15:$W$361, MATCH('O5 Details by Class &amp; Accounts'!AL$18, 'E2 Allocators'!$B$15:$W$15, 0),FALSE)*$G86), 0, VLOOKUP(VLOOKUP($A86, 'E4 TB Allocation Details'!$A$18:$L$205, MATCH("Customer ID", 'E4 TB Allocation Details'!$A$18:$L$18, 0),FALSE), 'E2 Allocators'!$B$15:$W$361, MATCH('O5 Details by Class &amp; Accounts'!AL$18, 'E2 Allocators'!$B$15:$W$15, 0),FALSE)*$G86)</f>
        <v>0</v>
      </c>
      <c r="AM86" s="1412">
        <f ca="1">IF(ISERROR(VLOOKUP(VLOOKUP($A86, 'E4 TB Allocation Details'!$A$18:$L$205, MATCH("Customer ID", 'E4 TB Allocation Details'!$A$18:$L$18, 0),FALSE), 'E2 Allocators'!$B$15:$W$361, MATCH('O5 Details by Class &amp; Accounts'!AM$18, 'E2 Allocators'!$B$15:$W$15, 0),FALSE)*$G86), 0, VLOOKUP(VLOOKUP($A86, 'E4 TB Allocation Details'!$A$18:$L$205, MATCH("Customer ID", 'E4 TB Allocation Details'!$A$18:$L$18, 0),FALSE), 'E2 Allocators'!$B$15:$W$361, MATCH('O5 Details by Class &amp; Accounts'!AM$18, 'E2 Allocators'!$B$15:$W$15, 0),FALSE)*$G86)</f>
        <v>0</v>
      </c>
      <c r="AN86" s="1412">
        <f ca="1">IF(ISERROR(VLOOKUP(VLOOKUP($A86, 'E4 TB Allocation Details'!$A$18:$L$205, MATCH("Customer ID", 'E4 TB Allocation Details'!$A$18:$L$18, 0),FALSE), 'E2 Allocators'!$B$15:$W$361, MATCH('O5 Details by Class &amp; Accounts'!AN$18, 'E2 Allocators'!$B$15:$W$15, 0),FALSE)*$G86), 0, VLOOKUP(VLOOKUP($A86, 'E4 TB Allocation Details'!$A$18:$L$205, MATCH("Customer ID", 'E4 TB Allocation Details'!$A$18:$L$18, 0),FALSE), 'E2 Allocators'!$B$15:$W$361, MATCH('O5 Details by Class &amp; Accounts'!AN$18, 'E2 Allocators'!$B$15:$W$15, 0),FALSE)*$G86)</f>
        <v>0</v>
      </c>
      <c r="AO86" s="1412">
        <f ca="1">IF(ISERROR(VLOOKUP(VLOOKUP($A86, 'E4 TB Allocation Details'!$A$18:$L$205, MATCH("Customer ID", 'E4 TB Allocation Details'!$A$18:$L$18, 0),FALSE), 'E2 Allocators'!$B$15:$W$361, MATCH('O5 Details by Class &amp; Accounts'!AO$18, 'E2 Allocators'!$B$15:$W$15, 0),FALSE)*$G86), 0, VLOOKUP(VLOOKUP($A86, 'E4 TB Allocation Details'!$A$18:$L$205, MATCH("Customer ID", 'E4 TB Allocation Details'!$A$18:$L$18, 0),FALSE), 'E2 Allocators'!$B$15:$W$361, MATCH('O5 Details by Class &amp; Accounts'!AO$18, 'E2 Allocators'!$B$15:$W$15, 0),FALSE)*$G86)</f>
        <v>0</v>
      </c>
      <c r="AP86" s="1412">
        <f ca="1">IF(ISERROR(VLOOKUP(VLOOKUP($A86, 'E4 TB Allocation Details'!$A$18:$L$205, MATCH("Customer ID", 'E4 TB Allocation Details'!$A$18:$L$18, 0),FALSE), 'E2 Allocators'!$B$15:$W$361, MATCH('O5 Details by Class &amp; Accounts'!AP$18, 'E2 Allocators'!$B$15:$W$15, 0),FALSE)*$G86), 0, VLOOKUP(VLOOKUP($A86, 'E4 TB Allocation Details'!$A$18:$L$205, MATCH("Customer ID", 'E4 TB Allocation Details'!$A$18:$L$18, 0),FALSE), 'E2 Allocators'!$B$15:$W$361, MATCH('O5 Details by Class &amp; Accounts'!AP$18, 'E2 Allocators'!$B$15:$W$15, 0),FALSE)*$G86)</f>
        <v>0</v>
      </c>
      <c r="AQ86" s="1412">
        <f ca="1">IF(ISERROR(VLOOKUP(VLOOKUP($A86, 'E4 TB Allocation Details'!$A$18:$L$205, MATCH("Customer ID", 'E4 TB Allocation Details'!$A$18:$L$18, 0),FALSE), 'E2 Allocators'!$B$15:$W$361, MATCH('O5 Details by Class &amp; Accounts'!AQ$18, 'E2 Allocators'!$B$15:$W$15, 0),FALSE)*$G86), 0, VLOOKUP(VLOOKUP($A86, 'E4 TB Allocation Details'!$A$18:$L$205, MATCH("Customer ID", 'E4 TB Allocation Details'!$A$18:$L$18, 0),FALSE), 'E2 Allocators'!$B$15:$W$361, MATCH('O5 Details by Class &amp; Accounts'!AQ$18, 'E2 Allocators'!$B$15:$W$15, 0),FALSE)*$G86)</f>
        <v>0</v>
      </c>
      <c r="AR86" s="1412">
        <f ca="1">IF(ISERROR(VLOOKUP(VLOOKUP($A86, 'E4 TB Allocation Details'!$A$18:$L$205, MATCH("Customer ID", 'E4 TB Allocation Details'!$A$18:$L$18, 0),FALSE), 'E2 Allocators'!$B$15:$W$361, MATCH('O5 Details by Class &amp; Accounts'!AR$18, 'E2 Allocators'!$B$15:$W$15, 0),FALSE)*$G86), 0, VLOOKUP(VLOOKUP($A86, 'E4 TB Allocation Details'!$A$18:$L$205, MATCH("Customer ID", 'E4 TB Allocation Details'!$A$18:$L$18, 0),FALSE), 'E2 Allocators'!$B$15:$W$361, MATCH('O5 Details by Class &amp; Accounts'!AR$18, 'E2 Allocators'!$B$15:$W$15, 0),FALSE)*$G86)</f>
        <v>0</v>
      </c>
      <c r="AS86" s="1412">
        <f ca="1">IF(ISERROR(VLOOKUP(VLOOKUP($A86, 'E4 TB Allocation Details'!$A$18:$L$205, MATCH("Customer ID", 'E4 TB Allocation Details'!$A$18:$L$18, 0),FALSE), 'E2 Allocators'!$B$15:$W$361, MATCH('O5 Details by Class &amp; Accounts'!AS$18, 'E2 Allocators'!$B$15:$W$15, 0),FALSE)*$G86), 0, VLOOKUP(VLOOKUP($A86, 'E4 TB Allocation Details'!$A$18:$L$205, MATCH("Customer ID", 'E4 TB Allocation Details'!$A$18:$L$18, 0),FALSE), 'E2 Allocators'!$B$15:$W$361, MATCH('O5 Details by Class &amp; Accounts'!AS$18, 'E2 Allocators'!$B$15:$W$15, 0),FALSE)*$G86)</f>
        <v>0</v>
      </c>
      <c r="AT86" s="1412">
        <f ca="1">IF(ISERROR(VLOOKUP(VLOOKUP($A86, 'E4 TB Allocation Details'!$A$18:$L$205, MATCH("Customer ID", 'E4 TB Allocation Details'!$A$18:$L$18, 0),FALSE), 'E2 Allocators'!$B$15:$W$361, MATCH('O5 Details by Class &amp; Accounts'!AT$18, 'E2 Allocators'!$B$15:$W$15, 0),FALSE)*$G86), 0, VLOOKUP(VLOOKUP($A86, 'E4 TB Allocation Details'!$A$18:$L$205, MATCH("Customer ID", 'E4 TB Allocation Details'!$A$18:$L$18, 0),FALSE), 'E2 Allocators'!$B$15:$W$361, MATCH('O5 Details by Class &amp; Accounts'!AT$18, 'E2 Allocators'!$B$15:$W$15, 0),FALSE)*$G86)</f>
        <v>0</v>
      </c>
      <c r="AU86" s="1412">
        <f ca="1">IF(ISERROR(VLOOKUP(VLOOKUP($A86, 'E4 TB Allocation Details'!$A$18:$L$205, MATCH("Customer ID", 'E4 TB Allocation Details'!$A$18:$L$18, 0),FALSE), 'E2 Allocators'!$B$15:$W$361, MATCH('O5 Details by Class &amp; Accounts'!AU$18, 'E2 Allocators'!$B$15:$W$15, 0),FALSE)*$G86), 0, VLOOKUP(VLOOKUP($A86, 'E4 TB Allocation Details'!$A$18:$L$205, MATCH("Customer ID", 'E4 TB Allocation Details'!$A$18:$L$18, 0),FALSE), 'E2 Allocators'!$B$15:$W$361, MATCH('O5 Details by Class &amp; Accounts'!AU$18, 'E2 Allocators'!$B$15:$W$15, 0),FALSE)*$G86)</f>
        <v>0</v>
      </c>
      <c r="AV86" s="1412">
        <f ca="1">IF(ISERROR(VLOOKUP(VLOOKUP($A86, 'E4 TB Allocation Details'!$A$18:$L$205, MATCH("Customer ID", 'E4 TB Allocation Details'!$A$18:$L$18, 0),FALSE), 'E2 Allocators'!$B$15:$W$361, MATCH('O5 Details by Class &amp; Accounts'!AV$18, 'E2 Allocators'!$B$15:$W$15, 0),FALSE)*$G86), 0, VLOOKUP(VLOOKUP($A86, 'E4 TB Allocation Details'!$A$18:$L$205, MATCH("Customer ID", 'E4 TB Allocation Details'!$A$18:$L$18, 0),FALSE), 'E2 Allocators'!$B$15:$W$361, MATCH('O5 Details by Class &amp; Accounts'!AV$18, 'E2 Allocators'!$B$15:$W$15, 0),FALSE)*$G86)</f>
        <v>0</v>
      </c>
      <c r="AW86" s="1412">
        <f ca="1">IF(ISERROR(VLOOKUP(VLOOKUP($A86, 'E4 TB Allocation Details'!$A$18:$L$205, MATCH("Customer ID", 'E4 TB Allocation Details'!$A$18:$L$18, 0),FALSE), 'E2 Allocators'!$B$15:$W$361, MATCH('O5 Details by Class &amp; Accounts'!AW$18, 'E2 Allocators'!$B$15:$W$15, 0),FALSE)*$G86), 0, VLOOKUP(VLOOKUP($A86, 'E4 TB Allocation Details'!$A$18:$L$205, MATCH("Customer ID", 'E4 TB Allocation Details'!$A$18:$L$18, 0),FALSE), 'E2 Allocators'!$B$15:$W$361, MATCH('O5 Details by Class &amp; Accounts'!AW$18, 'E2 Allocators'!$B$15:$W$15, 0),FALSE)*$G86)</f>
        <v>0</v>
      </c>
      <c r="AX86" s="1412">
        <f t="shared" si="15"/>
        <v>0</v>
      </c>
      <c r="AY86" s="1412">
        <f ca="1">IF(ISERROR(VLOOKUP(VLOOKUP($A86, 'E4 TB Allocation Details'!$A$18:$L$205, MATCH("Misc ID", 'E4 TB Allocation Details'!$A$18:$L$18, 0),FALSE), 'E2 Allocators'!$B$15:$W$361, MATCH('O5 Details by Class &amp; Accounts'!AY$18, 'E2 Allocators'!$B$15:$W$15, 0),FALSE)*$E86), 0, VLOOKUP(VLOOKUP($A86, 'E4 TB Allocation Details'!$A$18:$L$205, MATCH("Misc ID", 'E4 TB Allocation Details'!$A$18:$L$18, 0),FALSE), 'E2 Allocators'!$B$15:$W$361, MATCH('O5 Details by Class &amp; Accounts'!AY$18, 'E2 Allocators'!$B$15:$W$15, 0),FALSE)*$E86)</f>
        <v>-747.39600393056014</v>
      </c>
      <c r="AZ86" s="1412">
        <f ca="1">IF(ISERROR(VLOOKUP(VLOOKUP($A86, 'E4 TB Allocation Details'!$A$18:$L$205, MATCH("Misc ID", 'E4 TB Allocation Details'!$A$18:$L$18, 0),FALSE), 'E2 Allocators'!$B$15:$W$361, MATCH('O5 Details by Class &amp; Accounts'!AZ$18, 'E2 Allocators'!$B$15:$W$15, 0),FALSE)*$E86), 0, VLOOKUP(VLOOKUP($A86, 'E4 TB Allocation Details'!$A$18:$L$205, MATCH("Misc ID", 'E4 TB Allocation Details'!$A$18:$L$18, 0),FALSE), 'E2 Allocators'!$B$15:$W$361, MATCH('O5 Details by Class &amp; Accounts'!AZ$18, 'E2 Allocators'!$B$15:$W$15, 0),FALSE)*$E86)</f>
        <v>-177.5302980674746</v>
      </c>
      <c r="BA86" s="1412">
        <f ca="1">IF(ISERROR(VLOOKUP(VLOOKUP($A86, 'E4 TB Allocation Details'!$A$18:$L$205, MATCH("Misc ID", 'E4 TB Allocation Details'!$A$18:$L$18, 0),FALSE), 'E2 Allocators'!$B$15:$W$361, MATCH('O5 Details by Class &amp; Accounts'!BA$18, 'E2 Allocators'!$B$15:$W$15, 0),FALSE)*$E86), 0, VLOOKUP(VLOOKUP($A86, 'E4 TB Allocation Details'!$A$18:$L$205, MATCH("Misc ID", 'E4 TB Allocation Details'!$A$18:$L$18, 0),FALSE), 'E2 Allocators'!$B$15:$W$361, MATCH('O5 Details by Class &amp; Accounts'!BA$18, 'E2 Allocators'!$B$15:$W$15, 0),FALSE)*$E86)</f>
        <v>-71.994759253193578</v>
      </c>
      <c r="BB86" s="1412">
        <f ca="1">IF(ISERROR(VLOOKUP(VLOOKUP($A86, 'E4 TB Allocation Details'!$A$18:$L$205, MATCH("Misc ID", 'E4 TB Allocation Details'!$A$18:$L$18, 0),FALSE), 'E2 Allocators'!$B$15:$W$361, MATCH('O5 Details by Class &amp; Accounts'!BB$18, 'E2 Allocators'!$B$15:$W$15, 0),FALSE)*$E86), 0, VLOOKUP(VLOOKUP($A86, 'E4 TB Allocation Details'!$A$18:$L$205, MATCH("Misc ID", 'E4 TB Allocation Details'!$A$18:$L$18, 0),FALSE), 'E2 Allocators'!$B$15:$W$361, MATCH('O5 Details by Class &amp; Accounts'!BB$18, 'E2 Allocators'!$B$15:$W$15, 0),FALSE)*$E86)</f>
        <v>0</v>
      </c>
      <c r="BC86" s="1412">
        <f ca="1">IF(ISERROR(VLOOKUP(VLOOKUP($A86, 'E4 TB Allocation Details'!$A$18:$L$205, MATCH("Misc ID", 'E4 TB Allocation Details'!$A$18:$L$18, 0),FALSE), 'E2 Allocators'!$B$15:$W$361, MATCH('O5 Details by Class &amp; Accounts'!BC$18, 'E2 Allocators'!$B$15:$W$15, 0),FALSE)*$E86), 0, VLOOKUP(VLOOKUP($A86, 'E4 TB Allocation Details'!$A$18:$L$205, MATCH("Misc ID", 'E4 TB Allocation Details'!$A$18:$L$18, 0),FALSE), 'E2 Allocators'!$B$15:$W$361, MATCH('O5 Details by Class &amp; Accounts'!BC$18, 'E2 Allocators'!$B$15:$W$15, 0),FALSE)*$E86)</f>
        <v>0</v>
      </c>
      <c r="BD86" s="1412">
        <f ca="1">IF(ISERROR(VLOOKUP(VLOOKUP($A86, 'E4 TB Allocation Details'!$A$18:$L$205, MATCH("Misc ID", 'E4 TB Allocation Details'!$A$18:$L$18, 0),FALSE), 'E2 Allocators'!$B$15:$W$361, MATCH('O5 Details by Class &amp; Accounts'!BD$18, 'E2 Allocators'!$B$15:$W$15, 0),FALSE)*$E86), 0, VLOOKUP(VLOOKUP($A86, 'E4 TB Allocation Details'!$A$18:$L$205, MATCH("Misc ID", 'E4 TB Allocation Details'!$A$18:$L$18, 0),FALSE), 'E2 Allocators'!$B$15:$W$361, MATCH('O5 Details by Class &amp; Accounts'!BD$18, 'E2 Allocators'!$B$15:$W$15, 0),FALSE)*$E86)</f>
        <v>0</v>
      </c>
      <c r="BE86" s="1412">
        <f ca="1">IF(ISERROR(VLOOKUP(VLOOKUP($A86, 'E4 TB Allocation Details'!$A$18:$L$205, MATCH("Misc ID", 'E4 TB Allocation Details'!$A$18:$L$18, 0),FALSE), 'E2 Allocators'!$B$15:$W$361, MATCH('O5 Details by Class &amp; Accounts'!BE$18, 'E2 Allocators'!$B$15:$W$15, 0),FALSE)*$E86), 0, VLOOKUP(VLOOKUP($A86, 'E4 TB Allocation Details'!$A$18:$L$205, MATCH("Misc ID", 'E4 TB Allocation Details'!$A$18:$L$18, 0),FALSE), 'E2 Allocators'!$B$15:$W$361, MATCH('O5 Details by Class &amp; Accounts'!BE$18, 'E2 Allocators'!$B$15:$W$15, 0),FALSE)*$E86)</f>
        <v>-0.32754667540124466</v>
      </c>
      <c r="BF86" s="1412">
        <f ca="1">IF(ISERROR(VLOOKUP(VLOOKUP($A86, 'E4 TB Allocation Details'!$A$18:$L$205, MATCH("Misc ID", 'E4 TB Allocation Details'!$A$18:$L$18, 0),FALSE), 'E2 Allocators'!$B$15:$W$361, MATCH('O5 Details by Class &amp; Accounts'!BF$18, 'E2 Allocators'!$B$15:$W$15, 0),FALSE)*$E86), 0, VLOOKUP(VLOOKUP($A86, 'E4 TB Allocation Details'!$A$18:$L$205, MATCH("Misc ID", 'E4 TB Allocation Details'!$A$18:$L$18, 0),FALSE), 'E2 Allocators'!$B$15:$W$361, MATCH('O5 Details by Class &amp; Accounts'!BF$18, 'E2 Allocators'!$B$15:$W$15, 0),FALSE)*$E86)</f>
        <v>-1.7687520471667213</v>
      </c>
      <c r="BG86" s="1412">
        <f ca="1">IF(ISERROR(VLOOKUP(VLOOKUP($A86, 'E4 TB Allocation Details'!$A$18:$L$205, MATCH("Misc ID", 'E4 TB Allocation Details'!$A$18:$L$18, 0),FALSE), 'E2 Allocators'!$B$15:$W$361, MATCH('O5 Details by Class &amp; Accounts'!BG$18, 'E2 Allocators'!$B$15:$W$15, 0),FALSE)*$E86), 0, VLOOKUP(VLOOKUP($A86, 'E4 TB Allocation Details'!$A$18:$L$205, MATCH("Misc ID", 'E4 TB Allocation Details'!$A$18:$L$18, 0),FALSE), 'E2 Allocators'!$B$15:$W$361, MATCH('O5 Details by Class &amp; Accounts'!BG$18, 'E2 Allocators'!$B$15:$W$15, 0),FALSE)*$E86)</f>
        <v>-0.98264002620373392</v>
      </c>
      <c r="BH86" s="1412">
        <f ca="1">IF(ISERROR(VLOOKUP(VLOOKUP($A86, 'E4 TB Allocation Details'!$A$18:$L$205, MATCH("Misc ID", 'E4 TB Allocation Details'!$A$18:$L$18, 0),FALSE), 'E2 Allocators'!$B$15:$W$361, MATCH('O5 Details by Class &amp; Accounts'!BH$18, 'E2 Allocators'!$B$15:$W$15, 0),FALSE)*$E86), 0, VLOOKUP(VLOOKUP($A86, 'E4 TB Allocation Details'!$A$18:$L$205, MATCH("Misc ID", 'E4 TB Allocation Details'!$A$18:$L$18, 0),FALSE), 'E2 Allocators'!$B$15:$W$361, MATCH('O5 Details by Class &amp; Accounts'!BH$18, 'E2 Allocators'!$B$15:$W$15, 0),FALSE)*$E86)</f>
        <v>0</v>
      </c>
      <c r="BI86" s="1412">
        <f ca="1">IF(ISERROR(VLOOKUP(VLOOKUP($A86, 'E4 TB Allocation Details'!$A$18:$L$205, MATCH("Misc ID", 'E4 TB Allocation Details'!$A$18:$L$18, 0),FALSE), 'E2 Allocators'!$B$15:$W$361, MATCH('O5 Details by Class &amp; Accounts'!BI$18, 'E2 Allocators'!$B$15:$W$15, 0),FALSE)*$E86), 0, VLOOKUP(VLOOKUP($A86, 'E4 TB Allocation Details'!$A$18:$L$205, MATCH("Misc ID", 'E4 TB Allocation Details'!$A$18:$L$18, 0),FALSE), 'E2 Allocators'!$B$15:$W$361, MATCH('O5 Details by Class &amp; Accounts'!BI$18, 'E2 Allocators'!$B$15:$W$15, 0),FALSE)*$E86)</f>
        <v>0</v>
      </c>
      <c r="BJ86" s="1412">
        <f ca="1">IF(ISERROR(VLOOKUP(VLOOKUP($A86, 'E4 TB Allocation Details'!$A$18:$L$205, MATCH("Misc ID", 'E4 TB Allocation Details'!$A$18:$L$18, 0),FALSE), 'E2 Allocators'!$B$15:$W$361, MATCH('O5 Details by Class &amp; Accounts'!BJ$18, 'E2 Allocators'!$B$15:$W$15, 0),FALSE)*$E86), 0, VLOOKUP(VLOOKUP($A86, 'E4 TB Allocation Details'!$A$18:$L$205, MATCH("Misc ID", 'E4 TB Allocation Details'!$A$18:$L$18, 0),FALSE), 'E2 Allocators'!$B$15:$W$361, MATCH('O5 Details by Class &amp; Accounts'!BJ$18, 'E2 Allocators'!$B$15:$W$15, 0),FALSE)*$E86)</f>
        <v>0</v>
      </c>
      <c r="BK86" s="1412">
        <f ca="1">IF(ISERROR(VLOOKUP(VLOOKUP($A86, 'E4 TB Allocation Details'!$A$18:$L$205, MATCH("Misc ID", 'E4 TB Allocation Details'!$A$18:$L$18, 0),FALSE), 'E2 Allocators'!$B$15:$W$361, MATCH('O5 Details by Class &amp; Accounts'!BK$18, 'E2 Allocators'!$B$15:$W$15, 0),FALSE)*$E86), 0, VLOOKUP(VLOOKUP($A86, 'E4 TB Allocation Details'!$A$18:$L$205, MATCH("Misc ID", 'E4 TB Allocation Details'!$A$18:$L$18, 0),FALSE), 'E2 Allocators'!$B$15:$W$361, MATCH('O5 Details by Class &amp; Accounts'!BK$18, 'E2 Allocators'!$B$15:$W$15, 0),FALSE)*$E86)</f>
        <v>0</v>
      </c>
      <c r="BL86" s="1412">
        <f ca="1">IF(ISERROR(VLOOKUP(VLOOKUP($A86, 'E4 TB Allocation Details'!$A$18:$L$205, MATCH("Misc ID", 'E4 TB Allocation Details'!$A$18:$L$18, 0),FALSE), 'E2 Allocators'!$B$15:$W$361, MATCH('O5 Details by Class &amp; Accounts'!BL$18, 'E2 Allocators'!$B$15:$W$15, 0),FALSE)*$E86), 0, VLOOKUP(VLOOKUP($A86, 'E4 TB Allocation Details'!$A$18:$L$205, MATCH("Misc ID", 'E4 TB Allocation Details'!$A$18:$L$18, 0),FALSE), 'E2 Allocators'!$B$15:$W$361, MATCH('O5 Details by Class &amp; Accounts'!BL$18, 'E2 Allocators'!$B$15:$W$15, 0),FALSE)*$E86)</f>
        <v>0</v>
      </c>
      <c r="BM86" s="1412">
        <f ca="1">IF(ISERROR(VLOOKUP(VLOOKUP($A86, 'E4 TB Allocation Details'!$A$18:$L$205, MATCH("Misc ID", 'E4 TB Allocation Details'!$A$18:$L$18, 0),FALSE), 'E2 Allocators'!$B$15:$W$361, MATCH('O5 Details by Class &amp; Accounts'!BM$18, 'E2 Allocators'!$B$15:$W$15, 0),FALSE)*$E86), 0, VLOOKUP(VLOOKUP($A86, 'E4 TB Allocation Details'!$A$18:$L$205, MATCH("Misc ID", 'E4 TB Allocation Details'!$A$18:$L$18, 0),FALSE), 'E2 Allocators'!$B$15:$W$361, MATCH('O5 Details by Class &amp; Accounts'!BM$18, 'E2 Allocators'!$B$15:$W$15, 0),FALSE)*$E86)</f>
        <v>0</v>
      </c>
      <c r="BN86" s="1412">
        <f ca="1">IF(ISERROR(VLOOKUP(VLOOKUP($A86, 'E4 TB Allocation Details'!$A$18:$L$205, MATCH("Misc ID", 'E4 TB Allocation Details'!$A$18:$L$18, 0),FALSE), 'E2 Allocators'!$B$15:$W$361, MATCH('O5 Details by Class &amp; Accounts'!BN$18, 'E2 Allocators'!$B$15:$W$15, 0),FALSE)*$E86), 0, VLOOKUP(VLOOKUP($A86, 'E4 TB Allocation Details'!$A$18:$L$205, MATCH("Misc ID", 'E4 TB Allocation Details'!$A$18:$L$18, 0),FALSE), 'E2 Allocators'!$B$15:$W$361, MATCH('O5 Details by Class &amp; Accounts'!BN$18, 'E2 Allocators'!$B$15:$W$15, 0),FALSE)*$E86)</f>
        <v>0</v>
      </c>
      <c r="BO86" s="1412">
        <f ca="1">IF(ISERROR(VLOOKUP(VLOOKUP($A86, 'E4 TB Allocation Details'!$A$18:$L$205, MATCH("Misc ID", 'E4 TB Allocation Details'!$A$18:$L$18, 0),FALSE), 'E2 Allocators'!$B$15:$W$361, MATCH('O5 Details by Class &amp; Accounts'!BO$18, 'E2 Allocators'!$B$15:$W$15, 0),FALSE)*$E86), 0, VLOOKUP(VLOOKUP($A86, 'E4 TB Allocation Details'!$A$18:$L$205, MATCH("Misc ID", 'E4 TB Allocation Details'!$A$18:$L$18, 0),FALSE), 'E2 Allocators'!$B$15:$W$361, MATCH('O5 Details by Class &amp; Accounts'!BO$18, 'E2 Allocators'!$B$15:$W$15, 0),FALSE)*$E86)</f>
        <v>0</v>
      </c>
      <c r="BP86" s="1412">
        <f ca="1">IF(ISERROR(VLOOKUP(VLOOKUP($A86, 'E4 TB Allocation Details'!$A$18:$L$205, MATCH("Misc ID", 'E4 TB Allocation Details'!$A$18:$L$18, 0),FALSE), 'E2 Allocators'!$B$15:$W$361, MATCH('O5 Details by Class &amp; Accounts'!BP$18, 'E2 Allocators'!$B$15:$W$15, 0),FALSE)*$E86), 0, VLOOKUP(VLOOKUP($A86, 'E4 TB Allocation Details'!$A$18:$L$205, MATCH("Misc ID", 'E4 TB Allocation Details'!$A$18:$L$18, 0),FALSE), 'E2 Allocators'!$B$15:$W$361, MATCH('O5 Details by Class &amp; Accounts'!BP$18, 'E2 Allocators'!$B$15:$W$15, 0),FALSE)*$E86)</f>
        <v>0</v>
      </c>
      <c r="BQ86" s="1412">
        <f ca="1">IF(ISERROR(VLOOKUP(VLOOKUP($A86, 'E4 TB Allocation Details'!$A$18:$L$205, MATCH("Misc ID", 'E4 TB Allocation Details'!$A$18:$L$18, 0),FALSE), 'E2 Allocators'!$B$15:$W$361, MATCH('O5 Details by Class &amp; Accounts'!BQ$18, 'E2 Allocators'!$B$15:$W$15, 0),FALSE)*$E86), 0, VLOOKUP(VLOOKUP($A86, 'E4 TB Allocation Details'!$A$18:$L$205, MATCH("Misc ID", 'E4 TB Allocation Details'!$A$18:$L$18, 0),FALSE), 'E2 Allocators'!$B$15:$W$361, MATCH('O5 Details by Class &amp; Accounts'!BQ$18, 'E2 Allocators'!$B$15:$W$15, 0),FALSE)*$E86)</f>
        <v>0</v>
      </c>
      <c r="BR86" s="1412">
        <f ca="1">IF(ISERROR(VLOOKUP(VLOOKUP($A86, 'E4 TB Allocation Details'!$A$18:$L$205, MATCH("Misc ID", 'E4 TB Allocation Details'!$A$18:$L$18, 0),FALSE), 'E2 Allocators'!$B$15:$W$361, MATCH('O5 Details by Class &amp; Accounts'!BR$18, 'E2 Allocators'!$B$15:$W$15, 0),FALSE)*$E86), 0, VLOOKUP(VLOOKUP($A86, 'E4 TB Allocation Details'!$A$18:$L$205, MATCH("Misc ID", 'E4 TB Allocation Details'!$A$18:$L$18, 0),FALSE), 'E2 Allocators'!$B$15:$W$361, MATCH('O5 Details by Class &amp; Accounts'!BR$18, 'E2 Allocators'!$B$15:$W$15, 0),FALSE)*$E86)</f>
        <v>0</v>
      </c>
      <c r="BS86" s="1412">
        <f ca="1">SUM(AY86:BR86)</f>
        <v>-1000</v>
      </c>
      <c r="BT86" s="1412">
        <f ca="1">IF(ISERROR(VLOOKUP(VLOOKUP($A86, 'E4 TB Allocation Details'!$A$18:$L$205, MATCH("A &amp; G ID", 'E4 TB Allocation Details'!$A$18:$L$18, 0),FALSE), 'E2 Allocators'!$B$15:$W$361, MATCH('O5 Details by Class &amp; Accounts'!BT$18, 'E2 Allocators'!$B$15:$W$15, 0),FALSE)*$E86), 0, VLOOKUP(VLOOKUP($A86, 'E4 TB Allocation Details'!$A$18:$L$205, MATCH("A &amp; G ID", 'E4 TB Allocation Details'!$A$18:$L$18, 0),FALSE), 'E2 Allocators'!$B$15:$W$361, MATCH('O5 Details by Class &amp; Accounts'!BT$18, 'E2 Allocators'!$B$15:$W$15, 0),FALSE)*$E86)</f>
        <v>0</v>
      </c>
      <c r="BU86" s="1412">
        <f ca="1">IF(ISERROR(VLOOKUP(VLOOKUP($A86, 'E4 TB Allocation Details'!$A$18:$L$205, MATCH("A &amp; G ID", 'E4 TB Allocation Details'!$A$18:$L$18, 0),FALSE), 'E2 Allocators'!$B$15:$W$361, MATCH('O5 Details by Class &amp; Accounts'!BU$18, 'E2 Allocators'!$B$15:$W$15, 0),FALSE)*$E86), 0, VLOOKUP(VLOOKUP($A86, 'E4 TB Allocation Details'!$A$18:$L$205, MATCH("A &amp; G ID", 'E4 TB Allocation Details'!$A$18:$L$18, 0),FALSE), 'E2 Allocators'!$B$15:$W$361, MATCH('O5 Details by Class &amp; Accounts'!BU$18, 'E2 Allocators'!$B$15:$W$15, 0),FALSE)*$E86)</f>
        <v>0</v>
      </c>
      <c r="BV86" s="1412">
        <f ca="1">IF(ISERROR(VLOOKUP(VLOOKUP($A86, 'E4 TB Allocation Details'!$A$18:$L$205, MATCH("A &amp; G ID", 'E4 TB Allocation Details'!$A$18:$L$18, 0),FALSE), 'E2 Allocators'!$B$15:$W$361, MATCH('O5 Details by Class &amp; Accounts'!BV$18, 'E2 Allocators'!$B$15:$W$15, 0),FALSE)*$E86), 0, VLOOKUP(VLOOKUP($A86, 'E4 TB Allocation Details'!$A$18:$L$205, MATCH("A &amp; G ID", 'E4 TB Allocation Details'!$A$18:$L$18, 0),FALSE), 'E2 Allocators'!$B$15:$W$361, MATCH('O5 Details by Class &amp; Accounts'!BV$18, 'E2 Allocators'!$B$15:$W$15, 0),FALSE)*$E86)</f>
        <v>0</v>
      </c>
      <c r="BW86" s="1412">
        <f ca="1">IF(ISERROR(VLOOKUP(VLOOKUP($A86, 'E4 TB Allocation Details'!$A$18:$L$205, MATCH("A &amp; G ID", 'E4 TB Allocation Details'!$A$18:$L$18, 0),FALSE), 'E2 Allocators'!$B$15:$W$361, MATCH('O5 Details by Class &amp; Accounts'!BW$18, 'E2 Allocators'!$B$15:$W$15, 0),FALSE)*$E86), 0, VLOOKUP(VLOOKUP($A86, 'E4 TB Allocation Details'!$A$18:$L$205, MATCH("A &amp; G ID", 'E4 TB Allocation Details'!$A$18:$L$18, 0),FALSE), 'E2 Allocators'!$B$15:$W$361, MATCH('O5 Details by Class &amp; Accounts'!BW$18, 'E2 Allocators'!$B$15:$W$15, 0),FALSE)*$E86)</f>
        <v>0</v>
      </c>
      <c r="BX86" s="1412">
        <f ca="1">IF(ISERROR(VLOOKUP(VLOOKUP($A86, 'E4 TB Allocation Details'!$A$18:$L$205, MATCH("A &amp; G ID", 'E4 TB Allocation Details'!$A$18:$L$18, 0),FALSE), 'E2 Allocators'!$B$15:$W$361, MATCH('O5 Details by Class &amp; Accounts'!BX$18, 'E2 Allocators'!$B$15:$W$15, 0),FALSE)*$E86), 0, VLOOKUP(VLOOKUP($A86, 'E4 TB Allocation Details'!$A$18:$L$205, MATCH("A &amp; G ID", 'E4 TB Allocation Details'!$A$18:$L$18, 0),FALSE), 'E2 Allocators'!$B$15:$W$361, MATCH('O5 Details by Class &amp; Accounts'!BX$18, 'E2 Allocators'!$B$15:$W$15, 0),FALSE)*$E86)</f>
        <v>0</v>
      </c>
      <c r="BY86" s="1412">
        <f ca="1">IF(ISERROR(VLOOKUP(VLOOKUP($A86, 'E4 TB Allocation Details'!$A$18:$L$205, MATCH("A &amp; G ID", 'E4 TB Allocation Details'!$A$18:$L$18, 0),FALSE), 'E2 Allocators'!$B$15:$W$361, MATCH('O5 Details by Class &amp; Accounts'!BY$18, 'E2 Allocators'!$B$15:$W$15, 0),FALSE)*$E86), 0, VLOOKUP(VLOOKUP($A86, 'E4 TB Allocation Details'!$A$18:$L$205, MATCH("A &amp; G ID", 'E4 TB Allocation Details'!$A$18:$L$18, 0),FALSE), 'E2 Allocators'!$B$15:$W$361, MATCH('O5 Details by Class &amp; Accounts'!BY$18, 'E2 Allocators'!$B$15:$W$15, 0),FALSE)*$E86)</f>
        <v>0</v>
      </c>
      <c r="BZ86" s="1412">
        <f ca="1">IF(ISERROR(VLOOKUP(VLOOKUP($A86, 'E4 TB Allocation Details'!$A$18:$L$205, MATCH("A &amp; G ID", 'E4 TB Allocation Details'!$A$18:$L$18, 0),FALSE), 'E2 Allocators'!$B$15:$W$361, MATCH('O5 Details by Class &amp; Accounts'!BZ$18, 'E2 Allocators'!$B$15:$W$15, 0),FALSE)*$E86), 0, VLOOKUP(VLOOKUP($A86, 'E4 TB Allocation Details'!$A$18:$L$205, MATCH("A &amp; G ID", 'E4 TB Allocation Details'!$A$18:$L$18, 0),FALSE), 'E2 Allocators'!$B$15:$W$361, MATCH('O5 Details by Class &amp; Accounts'!BZ$18, 'E2 Allocators'!$B$15:$W$15, 0),FALSE)*$E86)</f>
        <v>0</v>
      </c>
      <c r="CA86" s="1412">
        <f ca="1">IF(ISERROR(VLOOKUP(VLOOKUP($A86, 'E4 TB Allocation Details'!$A$18:$L$205, MATCH("A &amp; G ID", 'E4 TB Allocation Details'!$A$18:$L$18, 0),FALSE), 'E2 Allocators'!$B$15:$W$361, MATCH('O5 Details by Class &amp; Accounts'!CA$18, 'E2 Allocators'!$B$15:$W$15, 0),FALSE)*$E86), 0, VLOOKUP(VLOOKUP($A86, 'E4 TB Allocation Details'!$A$18:$L$205, MATCH("A &amp; G ID", 'E4 TB Allocation Details'!$A$18:$L$18, 0),FALSE), 'E2 Allocators'!$B$15:$W$361, MATCH('O5 Details by Class &amp; Accounts'!CA$18, 'E2 Allocators'!$B$15:$W$15, 0),FALSE)*$E86)</f>
        <v>0</v>
      </c>
      <c r="CB86" s="1412">
        <f ca="1">IF(ISERROR(VLOOKUP(VLOOKUP($A86, 'E4 TB Allocation Details'!$A$18:$L$205, MATCH("A &amp; G ID", 'E4 TB Allocation Details'!$A$18:$L$18, 0),FALSE), 'E2 Allocators'!$B$15:$W$361, MATCH('O5 Details by Class &amp; Accounts'!CB$18, 'E2 Allocators'!$B$15:$W$15, 0),FALSE)*$E86), 0, VLOOKUP(VLOOKUP($A86, 'E4 TB Allocation Details'!$A$18:$L$205, MATCH("A &amp; G ID", 'E4 TB Allocation Details'!$A$18:$L$18, 0),FALSE), 'E2 Allocators'!$B$15:$W$361, MATCH('O5 Details by Class &amp; Accounts'!CB$18, 'E2 Allocators'!$B$15:$W$15, 0),FALSE)*$E86)</f>
        <v>0</v>
      </c>
      <c r="CC86" s="1412">
        <f ca="1">IF(ISERROR(VLOOKUP(VLOOKUP($A86, 'E4 TB Allocation Details'!$A$18:$L$205, MATCH("A &amp; G ID", 'E4 TB Allocation Details'!$A$18:$L$18, 0),FALSE), 'E2 Allocators'!$B$15:$W$361, MATCH('O5 Details by Class &amp; Accounts'!CC$18, 'E2 Allocators'!$B$15:$W$15, 0),FALSE)*$E86), 0, VLOOKUP(VLOOKUP($A86, 'E4 TB Allocation Details'!$A$18:$L$205, MATCH("A &amp; G ID", 'E4 TB Allocation Details'!$A$18:$L$18, 0),FALSE), 'E2 Allocators'!$B$15:$W$361, MATCH('O5 Details by Class &amp; Accounts'!CC$18, 'E2 Allocators'!$B$15:$W$15, 0),FALSE)*$E86)</f>
        <v>0</v>
      </c>
      <c r="CD86" s="1412">
        <f ca="1">IF(ISERROR(VLOOKUP(VLOOKUP($A86, 'E4 TB Allocation Details'!$A$18:$L$205, MATCH("A &amp; G ID", 'E4 TB Allocation Details'!$A$18:$L$18, 0),FALSE), 'E2 Allocators'!$B$15:$W$361, MATCH('O5 Details by Class &amp; Accounts'!CD$18, 'E2 Allocators'!$B$15:$W$15, 0),FALSE)*$E86), 0, VLOOKUP(VLOOKUP($A86, 'E4 TB Allocation Details'!$A$18:$L$205, MATCH("A &amp; G ID", 'E4 TB Allocation Details'!$A$18:$L$18, 0),FALSE), 'E2 Allocators'!$B$15:$W$361, MATCH('O5 Details by Class &amp; Accounts'!CD$18, 'E2 Allocators'!$B$15:$W$15, 0),FALSE)*$E86)</f>
        <v>0</v>
      </c>
      <c r="CE86" s="1412">
        <f ca="1">IF(ISERROR(VLOOKUP(VLOOKUP($A86, 'E4 TB Allocation Details'!$A$18:$L$205, MATCH("A &amp; G ID", 'E4 TB Allocation Details'!$A$18:$L$18, 0),FALSE), 'E2 Allocators'!$B$15:$W$361, MATCH('O5 Details by Class &amp; Accounts'!CE$18, 'E2 Allocators'!$B$15:$W$15, 0),FALSE)*$E86), 0, VLOOKUP(VLOOKUP($A86, 'E4 TB Allocation Details'!$A$18:$L$205, MATCH("A &amp; G ID", 'E4 TB Allocation Details'!$A$18:$L$18, 0),FALSE), 'E2 Allocators'!$B$15:$W$361, MATCH('O5 Details by Class &amp; Accounts'!CE$18, 'E2 Allocators'!$B$15:$W$15, 0),FALSE)*$E86)</f>
        <v>0</v>
      </c>
      <c r="CF86" s="1412">
        <f ca="1">IF(ISERROR(VLOOKUP(VLOOKUP($A86, 'E4 TB Allocation Details'!$A$18:$L$205, MATCH("A &amp; G ID", 'E4 TB Allocation Details'!$A$18:$L$18, 0),FALSE), 'E2 Allocators'!$B$15:$W$361, MATCH('O5 Details by Class &amp; Accounts'!CF$18, 'E2 Allocators'!$B$15:$W$15, 0),FALSE)*$E86), 0, VLOOKUP(VLOOKUP($A86, 'E4 TB Allocation Details'!$A$18:$L$205, MATCH("A &amp; G ID", 'E4 TB Allocation Details'!$A$18:$L$18, 0),FALSE), 'E2 Allocators'!$B$15:$W$361, MATCH('O5 Details by Class &amp; Accounts'!CF$18, 'E2 Allocators'!$B$15:$W$15, 0),FALSE)*$E86)</f>
        <v>0</v>
      </c>
      <c r="CG86" s="1412">
        <f ca="1">IF(ISERROR(VLOOKUP(VLOOKUP($A86, 'E4 TB Allocation Details'!$A$18:$L$205, MATCH("A &amp; G ID", 'E4 TB Allocation Details'!$A$18:$L$18, 0),FALSE), 'E2 Allocators'!$B$15:$W$361, MATCH('O5 Details by Class &amp; Accounts'!CG$18, 'E2 Allocators'!$B$15:$W$15, 0),FALSE)*$E86), 0, VLOOKUP(VLOOKUP($A86, 'E4 TB Allocation Details'!$A$18:$L$205, MATCH("A &amp; G ID", 'E4 TB Allocation Details'!$A$18:$L$18, 0),FALSE), 'E2 Allocators'!$B$15:$W$361, MATCH('O5 Details by Class &amp; Accounts'!CG$18, 'E2 Allocators'!$B$15:$W$15, 0),FALSE)*$E86)</f>
        <v>0</v>
      </c>
      <c r="CH86" s="1412">
        <f ca="1">IF(ISERROR(VLOOKUP(VLOOKUP($A86, 'E4 TB Allocation Details'!$A$18:$L$205, MATCH("A &amp; G ID", 'E4 TB Allocation Details'!$A$18:$L$18, 0),FALSE), 'E2 Allocators'!$B$15:$W$361, MATCH('O5 Details by Class &amp; Accounts'!CH$18, 'E2 Allocators'!$B$15:$W$15, 0),FALSE)*$E86), 0, VLOOKUP(VLOOKUP($A86, 'E4 TB Allocation Details'!$A$18:$L$205, MATCH("A &amp; G ID", 'E4 TB Allocation Details'!$A$18:$L$18, 0),FALSE), 'E2 Allocators'!$B$15:$W$361, MATCH('O5 Details by Class &amp; Accounts'!CH$18, 'E2 Allocators'!$B$15:$W$15, 0),FALSE)*$E86)</f>
        <v>0</v>
      </c>
      <c r="CI86" s="1412">
        <f ca="1">IF(ISERROR(VLOOKUP(VLOOKUP($A86, 'E4 TB Allocation Details'!$A$18:$L$205, MATCH("A &amp; G ID", 'E4 TB Allocation Details'!$A$18:$L$18, 0),FALSE), 'E2 Allocators'!$B$15:$W$361, MATCH('O5 Details by Class &amp; Accounts'!CI$18, 'E2 Allocators'!$B$15:$W$15, 0),FALSE)*$E86), 0, VLOOKUP(VLOOKUP($A86, 'E4 TB Allocation Details'!$A$18:$L$205, MATCH("A &amp; G ID", 'E4 TB Allocation Details'!$A$18:$L$18, 0),FALSE), 'E2 Allocators'!$B$15:$W$361, MATCH('O5 Details by Class &amp; Accounts'!CI$18, 'E2 Allocators'!$B$15:$W$15, 0),FALSE)*$E86)</f>
        <v>0</v>
      </c>
      <c r="CJ86" s="1412">
        <f ca="1">IF(ISERROR(VLOOKUP(VLOOKUP($A86, 'E4 TB Allocation Details'!$A$18:$L$205, MATCH("A &amp; G ID", 'E4 TB Allocation Details'!$A$18:$L$18, 0),FALSE), 'E2 Allocators'!$B$15:$W$361, MATCH('O5 Details by Class &amp; Accounts'!CJ$18, 'E2 Allocators'!$B$15:$W$15, 0),FALSE)*$E86), 0, VLOOKUP(VLOOKUP($A86, 'E4 TB Allocation Details'!$A$18:$L$205, MATCH("A &amp; G ID", 'E4 TB Allocation Details'!$A$18:$L$18, 0),FALSE), 'E2 Allocators'!$B$15:$W$361, MATCH('O5 Details by Class &amp; Accounts'!CJ$18, 'E2 Allocators'!$B$15:$W$15, 0),FALSE)*$E86)</f>
        <v>0</v>
      </c>
      <c r="CK86" s="1412">
        <f ca="1">IF(ISERROR(VLOOKUP(VLOOKUP($A86, 'E4 TB Allocation Details'!$A$18:$L$205, MATCH("A &amp; G ID", 'E4 TB Allocation Details'!$A$18:$L$18, 0),FALSE), 'E2 Allocators'!$B$15:$W$361, MATCH('O5 Details by Class &amp; Accounts'!CK$18, 'E2 Allocators'!$B$15:$W$15, 0),FALSE)*$E86), 0, VLOOKUP(VLOOKUP($A86, 'E4 TB Allocation Details'!$A$18:$L$205, MATCH("A &amp; G ID", 'E4 TB Allocation Details'!$A$18:$L$18, 0),FALSE), 'E2 Allocators'!$B$15:$W$361, MATCH('O5 Details by Class &amp; Accounts'!CK$18, 'E2 Allocators'!$B$15:$W$15, 0),FALSE)*$E86)</f>
        <v>0</v>
      </c>
      <c r="CL86" s="1412">
        <f ca="1">IF(ISERROR(VLOOKUP(VLOOKUP($A86, 'E4 TB Allocation Details'!$A$18:$L$205, MATCH("A &amp; G ID", 'E4 TB Allocation Details'!$A$18:$L$18, 0),FALSE), 'E2 Allocators'!$B$15:$W$361, MATCH('O5 Details by Class &amp; Accounts'!CL$18, 'E2 Allocators'!$B$15:$W$15, 0),FALSE)*$E86), 0, VLOOKUP(VLOOKUP($A86, 'E4 TB Allocation Details'!$A$18:$L$205, MATCH("A &amp; G ID", 'E4 TB Allocation Details'!$A$18:$L$18, 0),FALSE), 'E2 Allocators'!$B$15:$W$361, MATCH('O5 Details by Class &amp; Accounts'!CL$18, 'E2 Allocators'!$B$15:$W$15, 0),FALSE)*$E86)</f>
        <v>0</v>
      </c>
      <c r="CM86" s="1412">
        <f ca="1">IF(ISERROR(VLOOKUP(VLOOKUP($A86, 'E4 TB Allocation Details'!$A$18:$L$205, MATCH("A &amp; G ID", 'E4 TB Allocation Details'!$A$18:$L$18, 0),FALSE), 'E2 Allocators'!$B$15:$W$361, MATCH('O5 Details by Class &amp; Accounts'!CM$18, 'E2 Allocators'!$B$15:$W$15, 0),FALSE)*$E86), 0, VLOOKUP(VLOOKUP($A86, 'E4 TB Allocation Details'!$A$18:$L$205, MATCH("A &amp; G ID", 'E4 TB Allocation Details'!$A$18:$L$18, 0),FALSE), 'E2 Allocators'!$B$15:$W$361, MATCH('O5 Details by Class &amp; Accounts'!CM$18, 'E2 Allocators'!$B$15:$W$15, 0),FALSE)*$E86)</f>
        <v>0</v>
      </c>
      <c r="CN86" s="1412">
        <f t="shared" si="16"/>
        <v>0</v>
      </c>
      <c r="CO86" s="1792">
        <f>+E86-AC86-AX86-BS86-CN86</f>
        <v>0</v>
      </c>
      <c r="CQ86" s="2087" t="s">
        <v>891</v>
      </c>
    </row>
    <row r="87" spans="1:95" s="81" customFormat="1" ht="12.75">
      <c r="A87" s="1180">
        <v>4090</v>
      </c>
      <c r="B87" s="1181" t="s">
        <v>969</v>
      </c>
      <c r="C87" s="1789">
        <f ca="1">IF(ISERROR(VLOOKUP($A87,'I3 TB Data'!$A$23:$H$458,MATCH('O5 Details by Class &amp; Accounts'!$C$18, 'I3 TB Data'!$A$23:$H$23,0),0)), 0, VLOOKUP($A87,'I3 TB Data'!$A$23:$H$458,MATCH('O5 Details by Class &amp; Accounts'!$C$18,'I3 TB Data'!$A$23:$H$23,0),0))</f>
        <v>0</v>
      </c>
      <c r="D87" s="1790"/>
      <c r="E87" s="1789">
        <f t="shared" si="17"/>
        <v>0</v>
      </c>
      <c r="F87" s="1791">
        <f ca="1">IF(ISERROR(VLOOKUP($A87, 'E1 Categorization'!A33:E122, MATCH("Customer Component", 'E1 Categorization'!$A$33:$E$33,0), 0)), 0, IF(VLOOKUP($A87, 'E1 Categorization'!A33:E122, MATCH("Customer Component", 'E1 Categorization'!$A$33:$E$33,0), 0)=0, 'O5 Details by Class &amp; Accounts'!$E87, IF(AND(VLOOKUP($A87, 'E1 Categorization'!A33:E122, MATCH("Customer Component", 'E1 Categorization'!$A$33:$E$33,0), 0) &gt;0, VLOOKUP($A87, 'E1 Categorization'!A33:E122, MATCH("Customer Component", 'E1 Categorization'!$A$33:$E$33,0), 0)&lt;1), 'O5 Details by Class &amp; Accounts'!$E87*(1-VLOOKUP($A87, 'E1 Categorization'!A33:E122, MATCH("Customer Component", 'E1 Categorization'!$A$33:$E$33,0), 0)), 0)))</f>
        <v>0</v>
      </c>
      <c r="G87" s="1791">
        <f ca="1">IF(ISERROR(VLOOKUP($A87, 'E1 Categorization'!A33:E122, MATCH("Customer Component", 'E1 Categorization'!$A$33:$E$33,0), 0)),0, IF(VLOOKUP($A87, 'E1 Categorization'!A33:E122, MATCH("Customer Component", 'E1 Categorization'!$A$33:$E$33,0), 0)=0, 0, IF(AND(VLOOKUP($A87, 'E1 Categorization'!A33:E122, MATCH("Customer Component", 'E1 Categorization'!$A$33:$E$33,0), 0) &gt;0, VLOOKUP($A87, 'E1 Categorization'!A33:E122, MATCH("Customer Component", 'E1 Categorization'!$A$33:$E$33,0), 0)&lt;1), 'O5 Details by Class &amp; Accounts'!$E87*(VLOOKUP($A87, 'E1 Categorization'!A33:E122, MATCH("Customer Component", 'E1 Categorization'!$A$33:$E$33,0), 0)), 'O5 Details by Class &amp; Accounts'!$E87)))</f>
        <v>0</v>
      </c>
      <c r="H87" s="1412">
        <f t="shared" si="13"/>
        <v>0</v>
      </c>
      <c r="I87" s="1412">
        <f ca="1">IF(ISERROR(VLOOKUP(VLOOKUP($A87, 'E4 TB Allocation Details'!$A$18:$L$205, MATCH("Demand ID", 'E4 TB Allocation Details'!$A$18:$L$18, 0),FALSE), 'E2 Allocators'!$B$15:$W$361, MATCH('O5 Details by Class &amp; Accounts'!I$18, 'E2 Allocators'!$B$15:$W$15, 0),FALSE)*$F87), 0, VLOOKUP(VLOOKUP($A87, 'E4 TB Allocation Details'!$A$18:$L$205, MATCH("Demand ID", 'E4 TB Allocation Details'!$A$18:$L$18, 0),FALSE), 'E2 Allocators'!$B$15:$W$361, MATCH('O5 Details by Class &amp; Accounts'!I$18, 'E2 Allocators'!$B$15:$W$15, 0),FALSE)*$F87)</f>
        <v>0</v>
      </c>
      <c r="J87" s="1412">
        <f ca="1">IF(ISERROR(VLOOKUP(VLOOKUP($A87, 'E4 TB Allocation Details'!$A$18:$L$205, MATCH("Demand ID", 'E4 TB Allocation Details'!$A$18:$L$18, 0),FALSE), 'E2 Allocators'!$B$15:$W$361, MATCH('O5 Details by Class &amp; Accounts'!J$18, 'E2 Allocators'!$B$15:$W$15, 0),FALSE)*$F87), 0, VLOOKUP(VLOOKUP($A87, 'E4 TB Allocation Details'!$A$18:$L$205, MATCH("Demand ID", 'E4 TB Allocation Details'!$A$18:$L$18, 0),FALSE), 'E2 Allocators'!$B$15:$W$361, MATCH('O5 Details by Class &amp; Accounts'!J$18, 'E2 Allocators'!$B$15:$W$15, 0),FALSE)*$F87)</f>
        <v>0</v>
      </c>
      <c r="K87" s="1412">
        <f ca="1">IF(ISERROR(VLOOKUP(VLOOKUP($A87, 'E4 TB Allocation Details'!$A$18:$L$205, MATCH("Demand ID", 'E4 TB Allocation Details'!$A$18:$L$18, 0),FALSE), 'E2 Allocators'!$B$15:$W$361, MATCH('O5 Details by Class &amp; Accounts'!K$18, 'E2 Allocators'!$B$15:$W$15, 0),FALSE)*$F87), 0, VLOOKUP(VLOOKUP($A87, 'E4 TB Allocation Details'!$A$18:$L$205, MATCH("Demand ID", 'E4 TB Allocation Details'!$A$18:$L$18, 0),FALSE), 'E2 Allocators'!$B$15:$W$361, MATCH('O5 Details by Class &amp; Accounts'!K$18, 'E2 Allocators'!$B$15:$W$15, 0),FALSE)*$F87)</f>
        <v>0</v>
      </c>
      <c r="L87" s="1412">
        <f ca="1">IF(ISERROR(VLOOKUP(VLOOKUP($A87, 'E4 TB Allocation Details'!$A$18:$L$205, MATCH("Demand ID", 'E4 TB Allocation Details'!$A$18:$L$18, 0),FALSE), 'E2 Allocators'!$B$15:$W$361, MATCH('O5 Details by Class &amp; Accounts'!L$18, 'E2 Allocators'!$B$15:$W$15, 0),FALSE)*$F87), 0, VLOOKUP(VLOOKUP($A87, 'E4 TB Allocation Details'!$A$18:$L$205, MATCH("Demand ID", 'E4 TB Allocation Details'!$A$18:$L$18, 0),FALSE), 'E2 Allocators'!$B$15:$W$361, MATCH('O5 Details by Class &amp; Accounts'!L$18, 'E2 Allocators'!$B$15:$W$15, 0),FALSE)*$F87)</f>
        <v>0</v>
      </c>
      <c r="M87" s="1412">
        <f ca="1">IF(ISERROR(VLOOKUP(VLOOKUP($A87, 'E4 TB Allocation Details'!$A$18:$L$205, MATCH("Demand ID", 'E4 TB Allocation Details'!$A$18:$L$18, 0),FALSE), 'E2 Allocators'!$B$15:$W$361, MATCH('O5 Details by Class &amp; Accounts'!M$18, 'E2 Allocators'!$B$15:$W$15, 0),FALSE)*$F87), 0, VLOOKUP(VLOOKUP($A87, 'E4 TB Allocation Details'!$A$18:$L$205, MATCH("Demand ID", 'E4 TB Allocation Details'!$A$18:$L$18, 0),FALSE), 'E2 Allocators'!$B$15:$W$361, MATCH('O5 Details by Class &amp; Accounts'!M$18, 'E2 Allocators'!$B$15:$W$15, 0),FALSE)*$F87)</f>
        <v>0</v>
      </c>
      <c r="N87" s="1412">
        <f ca="1">IF(ISERROR(VLOOKUP(VLOOKUP($A87, 'E4 TB Allocation Details'!$A$18:$L$205, MATCH("Demand ID", 'E4 TB Allocation Details'!$A$18:$L$18, 0),FALSE), 'E2 Allocators'!$B$15:$W$361, MATCH('O5 Details by Class &amp; Accounts'!N$18, 'E2 Allocators'!$B$15:$W$15, 0),FALSE)*$F87), 0, VLOOKUP(VLOOKUP($A87, 'E4 TB Allocation Details'!$A$18:$L$205, MATCH("Demand ID", 'E4 TB Allocation Details'!$A$18:$L$18, 0),FALSE), 'E2 Allocators'!$B$15:$W$361, MATCH('O5 Details by Class &amp; Accounts'!N$18, 'E2 Allocators'!$B$15:$W$15, 0),FALSE)*$F87)</f>
        <v>0</v>
      </c>
      <c r="O87" s="1412">
        <f ca="1">IF(ISERROR(VLOOKUP(VLOOKUP($A87, 'E4 TB Allocation Details'!$A$18:$L$205, MATCH("Demand ID", 'E4 TB Allocation Details'!$A$18:$L$18, 0),FALSE), 'E2 Allocators'!$B$15:$W$361, MATCH('O5 Details by Class &amp; Accounts'!O$18, 'E2 Allocators'!$B$15:$W$15, 0),FALSE)*$F87), 0, VLOOKUP(VLOOKUP($A87, 'E4 TB Allocation Details'!$A$18:$L$205, MATCH("Demand ID", 'E4 TB Allocation Details'!$A$18:$L$18, 0),FALSE), 'E2 Allocators'!$B$15:$W$361, MATCH('O5 Details by Class &amp; Accounts'!O$18, 'E2 Allocators'!$B$15:$W$15, 0),FALSE)*$F87)</f>
        <v>0</v>
      </c>
      <c r="P87" s="1412">
        <f ca="1">IF(ISERROR(VLOOKUP(VLOOKUP($A87, 'E4 TB Allocation Details'!$A$18:$L$205, MATCH("Demand ID", 'E4 TB Allocation Details'!$A$18:$L$18, 0),FALSE), 'E2 Allocators'!$B$15:$W$361, MATCH('O5 Details by Class &amp; Accounts'!P$18, 'E2 Allocators'!$B$15:$W$15, 0),FALSE)*$F87), 0, VLOOKUP(VLOOKUP($A87, 'E4 TB Allocation Details'!$A$18:$L$205, MATCH("Demand ID", 'E4 TB Allocation Details'!$A$18:$L$18, 0),FALSE), 'E2 Allocators'!$B$15:$W$361, MATCH('O5 Details by Class &amp; Accounts'!P$18, 'E2 Allocators'!$B$15:$W$15, 0),FALSE)*$F87)</f>
        <v>0</v>
      </c>
      <c r="Q87" s="1412">
        <f ca="1">IF(ISERROR(VLOOKUP(VLOOKUP($A87, 'E4 TB Allocation Details'!$A$18:$L$205, MATCH("Demand ID", 'E4 TB Allocation Details'!$A$18:$L$18, 0),FALSE), 'E2 Allocators'!$B$15:$W$361, MATCH('O5 Details by Class &amp; Accounts'!Q$18, 'E2 Allocators'!$B$15:$W$15, 0),FALSE)*$F87), 0, VLOOKUP(VLOOKUP($A87, 'E4 TB Allocation Details'!$A$18:$L$205, MATCH("Demand ID", 'E4 TB Allocation Details'!$A$18:$L$18, 0),FALSE), 'E2 Allocators'!$B$15:$W$361, MATCH('O5 Details by Class &amp; Accounts'!Q$18, 'E2 Allocators'!$B$15:$W$15, 0),FALSE)*$F87)</f>
        <v>0</v>
      </c>
      <c r="R87" s="1412">
        <f ca="1">IF(ISERROR(VLOOKUP(VLOOKUP($A87, 'E4 TB Allocation Details'!$A$18:$L$205, MATCH("Demand ID", 'E4 TB Allocation Details'!$A$18:$L$18, 0),FALSE), 'E2 Allocators'!$B$15:$W$361, MATCH('O5 Details by Class &amp; Accounts'!R$18, 'E2 Allocators'!$B$15:$W$15, 0),FALSE)*$F87), 0, VLOOKUP(VLOOKUP($A87, 'E4 TB Allocation Details'!$A$18:$L$205, MATCH("Demand ID", 'E4 TB Allocation Details'!$A$18:$L$18, 0),FALSE), 'E2 Allocators'!$B$15:$W$361, MATCH('O5 Details by Class &amp; Accounts'!R$18, 'E2 Allocators'!$B$15:$W$15, 0),FALSE)*$F87)</f>
        <v>0</v>
      </c>
      <c r="S87" s="1412">
        <f ca="1">IF(ISERROR(VLOOKUP(VLOOKUP($A87, 'E4 TB Allocation Details'!$A$18:$L$205, MATCH("Demand ID", 'E4 TB Allocation Details'!$A$18:$L$18, 0),FALSE), 'E2 Allocators'!$B$15:$W$361, MATCH('O5 Details by Class &amp; Accounts'!S$18, 'E2 Allocators'!$B$15:$W$15, 0),FALSE)*$F87), 0, VLOOKUP(VLOOKUP($A87, 'E4 TB Allocation Details'!$A$18:$L$205, MATCH("Demand ID", 'E4 TB Allocation Details'!$A$18:$L$18, 0),FALSE), 'E2 Allocators'!$B$15:$W$361, MATCH('O5 Details by Class &amp; Accounts'!S$18, 'E2 Allocators'!$B$15:$W$15, 0),FALSE)*$F87)</f>
        <v>0</v>
      </c>
      <c r="T87" s="1412">
        <f ca="1">IF(ISERROR(VLOOKUP(VLOOKUP($A87, 'E4 TB Allocation Details'!$A$18:$L$205, MATCH("Demand ID", 'E4 TB Allocation Details'!$A$18:$L$18, 0),FALSE), 'E2 Allocators'!$B$15:$W$361, MATCH('O5 Details by Class &amp; Accounts'!T$18, 'E2 Allocators'!$B$15:$W$15, 0),FALSE)*$F87), 0, VLOOKUP(VLOOKUP($A87, 'E4 TB Allocation Details'!$A$18:$L$205, MATCH("Demand ID", 'E4 TB Allocation Details'!$A$18:$L$18, 0),FALSE), 'E2 Allocators'!$B$15:$W$361, MATCH('O5 Details by Class &amp; Accounts'!T$18, 'E2 Allocators'!$B$15:$W$15, 0),FALSE)*$F87)</f>
        <v>0</v>
      </c>
      <c r="U87" s="1412">
        <f ca="1">IF(ISERROR(VLOOKUP(VLOOKUP($A87, 'E4 TB Allocation Details'!$A$18:$L$205, MATCH("Demand ID", 'E4 TB Allocation Details'!$A$18:$L$18, 0),FALSE), 'E2 Allocators'!$B$15:$W$361, MATCH('O5 Details by Class &amp; Accounts'!U$18, 'E2 Allocators'!$B$15:$W$15, 0),FALSE)*$F87), 0, VLOOKUP(VLOOKUP($A87, 'E4 TB Allocation Details'!$A$18:$L$205, MATCH("Demand ID", 'E4 TB Allocation Details'!$A$18:$L$18, 0),FALSE), 'E2 Allocators'!$B$15:$W$361, MATCH('O5 Details by Class &amp; Accounts'!U$18, 'E2 Allocators'!$B$15:$W$15, 0),FALSE)*$F87)</f>
        <v>0</v>
      </c>
      <c r="V87" s="1412">
        <f ca="1">IF(ISERROR(VLOOKUP(VLOOKUP($A87, 'E4 TB Allocation Details'!$A$18:$L$205, MATCH("Demand ID", 'E4 TB Allocation Details'!$A$18:$L$18, 0),FALSE), 'E2 Allocators'!$B$15:$W$361, MATCH('O5 Details by Class &amp; Accounts'!V$18, 'E2 Allocators'!$B$15:$W$15, 0),FALSE)*$F87), 0, VLOOKUP(VLOOKUP($A87, 'E4 TB Allocation Details'!$A$18:$L$205, MATCH("Demand ID", 'E4 TB Allocation Details'!$A$18:$L$18, 0),FALSE), 'E2 Allocators'!$B$15:$W$361, MATCH('O5 Details by Class &amp; Accounts'!V$18, 'E2 Allocators'!$B$15:$W$15, 0),FALSE)*$F87)</f>
        <v>0</v>
      </c>
      <c r="W87" s="1412">
        <f ca="1">IF(ISERROR(VLOOKUP(VLOOKUP($A87, 'E4 TB Allocation Details'!$A$18:$L$205, MATCH("Demand ID", 'E4 TB Allocation Details'!$A$18:$L$18, 0),FALSE), 'E2 Allocators'!$B$15:$W$361, MATCH('O5 Details by Class &amp; Accounts'!W$18, 'E2 Allocators'!$B$15:$W$15, 0),FALSE)*$F87), 0, VLOOKUP(VLOOKUP($A87, 'E4 TB Allocation Details'!$A$18:$L$205, MATCH("Demand ID", 'E4 TB Allocation Details'!$A$18:$L$18, 0),FALSE), 'E2 Allocators'!$B$15:$W$361, MATCH('O5 Details by Class &amp; Accounts'!W$18, 'E2 Allocators'!$B$15:$W$15, 0),FALSE)*$F87)</f>
        <v>0</v>
      </c>
      <c r="X87" s="1412">
        <f ca="1">IF(ISERROR(VLOOKUP(VLOOKUP($A87, 'E4 TB Allocation Details'!$A$18:$L$205, MATCH("Demand ID", 'E4 TB Allocation Details'!$A$18:$L$18, 0),FALSE), 'E2 Allocators'!$B$15:$W$361, MATCH('O5 Details by Class &amp; Accounts'!X$18, 'E2 Allocators'!$B$15:$W$15, 0),FALSE)*$F87), 0, VLOOKUP(VLOOKUP($A87, 'E4 TB Allocation Details'!$A$18:$L$205, MATCH("Demand ID", 'E4 TB Allocation Details'!$A$18:$L$18, 0),FALSE), 'E2 Allocators'!$B$15:$W$361, MATCH('O5 Details by Class &amp; Accounts'!X$18, 'E2 Allocators'!$B$15:$W$15, 0),FALSE)*$F87)</f>
        <v>0</v>
      </c>
      <c r="Y87" s="1412">
        <f ca="1">IF(ISERROR(VLOOKUP(VLOOKUP($A87, 'E4 TB Allocation Details'!$A$18:$L$205, MATCH("Demand ID", 'E4 TB Allocation Details'!$A$18:$L$18, 0),FALSE), 'E2 Allocators'!$B$15:$W$361, MATCH('O5 Details by Class &amp; Accounts'!Y$18, 'E2 Allocators'!$B$15:$W$15, 0),FALSE)*$F87), 0, VLOOKUP(VLOOKUP($A87, 'E4 TB Allocation Details'!$A$18:$L$205, MATCH("Demand ID", 'E4 TB Allocation Details'!$A$18:$L$18, 0),FALSE), 'E2 Allocators'!$B$15:$W$361, MATCH('O5 Details by Class &amp; Accounts'!Y$18, 'E2 Allocators'!$B$15:$W$15, 0),FALSE)*$F87)</f>
        <v>0</v>
      </c>
      <c r="Z87" s="1412">
        <f ca="1">IF(ISERROR(VLOOKUP(VLOOKUP($A87, 'E4 TB Allocation Details'!$A$18:$L$205, MATCH("Demand ID", 'E4 TB Allocation Details'!$A$18:$L$18, 0),FALSE), 'E2 Allocators'!$B$15:$W$361, MATCH('O5 Details by Class &amp; Accounts'!Z$18, 'E2 Allocators'!$B$15:$W$15, 0),FALSE)*$F87), 0, VLOOKUP(VLOOKUP($A87, 'E4 TB Allocation Details'!$A$18:$L$205, MATCH("Demand ID", 'E4 TB Allocation Details'!$A$18:$L$18, 0),FALSE), 'E2 Allocators'!$B$15:$W$361, MATCH('O5 Details by Class &amp; Accounts'!Z$18, 'E2 Allocators'!$B$15:$W$15, 0),FALSE)*$F87)</f>
        <v>0</v>
      </c>
      <c r="AA87" s="1412">
        <f ca="1">IF(ISERROR(VLOOKUP(VLOOKUP($A87, 'E4 TB Allocation Details'!$A$18:$L$205, MATCH("Demand ID", 'E4 TB Allocation Details'!$A$18:$L$18, 0),FALSE), 'E2 Allocators'!$B$15:$W$361, MATCH('O5 Details by Class &amp; Accounts'!AA$18, 'E2 Allocators'!$B$15:$W$15, 0),FALSE)*$F87), 0, VLOOKUP(VLOOKUP($A87, 'E4 TB Allocation Details'!$A$18:$L$205, MATCH("Demand ID", 'E4 TB Allocation Details'!$A$18:$L$18, 0),FALSE), 'E2 Allocators'!$B$15:$W$361, MATCH('O5 Details by Class &amp; Accounts'!AA$18, 'E2 Allocators'!$B$15:$W$15, 0),FALSE)*$F87)</f>
        <v>0</v>
      </c>
      <c r="AB87" s="1412">
        <f ca="1">IF(ISERROR(VLOOKUP(VLOOKUP($A87, 'E4 TB Allocation Details'!$A$18:$L$205, MATCH("Demand ID", 'E4 TB Allocation Details'!$A$18:$L$18, 0),FALSE), 'E2 Allocators'!$B$15:$W$361, MATCH('O5 Details by Class &amp; Accounts'!AB$18, 'E2 Allocators'!$B$15:$W$15, 0),FALSE)*$F87), 0, VLOOKUP(VLOOKUP($A87, 'E4 TB Allocation Details'!$A$18:$L$205, MATCH("Demand ID", 'E4 TB Allocation Details'!$A$18:$L$18, 0),FALSE), 'E2 Allocators'!$B$15:$W$361, MATCH('O5 Details by Class &amp; Accounts'!AB$18, 'E2 Allocators'!$B$15:$W$15, 0),FALSE)*$F87)</f>
        <v>0</v>
      </c>
      <c r="AC87" s="1412">
        <f t="shared" si="14"/>
        <v>0</v>
      </c>
      <c r="AD87" s="1412">
        <f ca="1">IF(ISERROR(VLOOKUP(VLOOKUP($A87, 'E4 TB Allocation Details'!$A$18:$L$205, MATCH("Customer ID", 'E4 TB Allocation Details'!$A$18:$L$18, 0),FALSE), 'E2 Allocators'!$B$15:$W$361, MATCH('O5 Details by Class &amp; Accounts'!AD$18, 'E2 Allocators'!$B$15:$W$15, 0),FALSE)*$G87), 0, VLOOKUP(VLOOKUP($A87, 'E4 TB Allocation Details'!$A$18:$L$205, MATCH("Customer ID", 'E4 TB Allocation Details'!$A$18:$L$18, 0),FALSE), 'E2 Allocators'!$B$15:$W$361, MATCH('O5 Details by Class &amp; Accounts'!AD$18, 'E2 Allocators'!$B$15:$W$15, 0),FALSE)*$G87)</f>
        <v>0</v>
      </c>
      <c r="AE87" s="1412">
        <f ca="1">IF(ISERROR(VLOOKUP(VLOOKUP($A87, 'E4 TB Allocation Details'!$A$18:$L$205, MATCH("Customer ID", 'E4 TB Allocation Details'!$A$18:$L$18, 0),FALSE), 'E2 Allocators'!$B$15:$W$361, MATCH('O5 Details by Class &amp; Accounts'!AE$18, 'E2 Allocators'!$B$15:$W$15, 0),FALSE)*$G87), 0, VLOOKUP(VLOOKUP($A87, 'E4 TB Allocation Details'!$A$18:$L$205, MATCH("Customer ID", 'E4 TB Allocation Details'!$A$18:$L$18, 0),FALSE), 'E2 Allocators'!$B$15:$W$361, MATCH('O5 Details by Class &amp; Accounts'!AE$18, 'E2 Allocators'!$B$15:$W$15, 0),FALSE)*$G87)</f>
        <v>0</v>
      </c>
      <c r="AF87" s="1412">
        <f ca="1">IF(ISERROR(VLOOKUP(VLOOKUP($A87, 'E4 TB Allocation Details'!$A$18:$L$205, MATCH("Customer ID", 'E4 TB Allocation Details'!$A$18:$L$18, 0),FALSE), 'E2 Allocators'!$B$15:$W$361, MATCH('O5 Details by Class &amp; Accounts'!AF$18, 'E2 Allocators'!$B$15:$W$15, 0),FALSE)*$G87), 0, VLOOKUP(VLOOKUP($A87, 'E4 TB Allocation Details'!$A$18:$L$205, MATCH("Customer ID", 'E4 TB Allocation Details'!$A$18:$L$18, 0),FALSE), 'E2 Allocators'!$B$15:$W$361, MATCH('O5 Details by Class &amp; Accounts'!AF$18, 'E2 Allocators'!$B$15:$W$15, 0),FALSE)*$G87)</f>
        <v>0</v>
      </c>
      <c r="AG87" s="1412">
        <f ca="1">IF(ISERROR(VLOOKUP(VLOOKUP($A87, 'E4 TB Allocation Details'!$A$18:$L$205, MATCH("Customer ID", 'E4 TB Allocation Details'!$A$18:$L$18, 0),FALSE), 'E2 Allocators'!$B$15:$W$361, MATCH('O5 Details by Class &amp; Accounts'!AG$18, 'E2 Allocators'!$B$15:$W$15, 0),FALSE)*$G87), 0, VLOOKUP(VLOOKUP($A87, 'E4 TB Allocation Details'!$A$18:$L$205, MATCH("Customer ID", 'E4 TB Allocation Details'!$A$18:$L$18, 0),FALSE), 'E2 Allocators'!$B$15:$W$361, MATCH('O5 Details by Class &amp; Accounts'!AG$18, 'E2 Allocators'!$B$15:$W$15, 0),FALSE)*$G87)</f>
        <v>0</v>
      </c>
      <c r="AH87" s="1412">
        <f ca="1">IF(ISERROR(VLOOKUP(VLOOKUP($A87, 'E4 TB Allocation Details'!$A$18:$L$205, MATCH("Customer ID", 'E4 TB Allocation Details'!$A$18:$L$18, 0),FALSE), 'E2 Allocators'!$B$15:$W$361, MATCH('O5 Details by Class &amp; Accounts'!AH$18, 'E2 Allocators'!$B$15:$W$15, 0),FALSE)*$G87), 0, VLOOKUP(VLOOKUP($A87, 'E4 TB Allocation Details'!$A$18:$L$205, MATCH("Customer ID", 'E4 TB Allocation Details'!$A$18:$L$18, 0),FALSE), 'E2 Allocators'!$B$15:$W$361, MATCH('O5 Details by Class &amp; Accounts'!AH$18, 'E2 Allocators'!$B$15:$W$15, 0),FALSE)*$G87)</f>
        <v>0</v>
      </c>
      <c r="AI87" s="1412">
        <f ca="1">IF(ISERROR(VLOOKUP(VLOOKUP($A87, 'E4 TB Allocation Details'!$A$18:$L$205, MATCH("Customer ID", 'E4 TB Allocation Details'!$A$18:$L$18, 0),FALSE), 'E2 Allocators'!$B$15:$W$361, MATCH('O5 Details by Class &amp; Accounts'!AI$18, 'E2 Allocators'!$B$15:$W$15, 0),FALSE)*$G87), 0, VLOOKUP(VLOOKUP($A87, 'E4 TB Allocation Details'!$A$18:$L$205, MATCH("Customer ID", 'E4 TB Allocation Details'!$A$18:$L$18, 0),FALSE), 'E2 Allocators'!$B$15:$W$361, MATCH('O5 Details by Class &amp; Accounts'!AI$18, 'E2 Allocators'!$B$15:$W$15, 0),FALSE)*$G87)</f>
        <v>0</v>
      </c>
      <c r="AJ87" s="1412">
        <f ca="1">IF(ISERROR(VLOOKUP(VLOOKUP($A87, 'E4 TB Allocation Details'!$A$18:$L$205, MATCH("Customer ID", 'E4 TB Allocation Details'!$A$18:$L$18, 0),FALSE), 'E2 Allocators'!$B$15:$W$361, MATCH('O5 Details by Class &amp; Accounts'!AJ$18, 'E2 Allocators'!$B$15:$W$15, 0),FALSE)*$G87), 0, VLOOKUP(VLOOKUP($A87, 'E4 TB Allocation Details'!$A$18:$L$205, MATCH("Customer ID", 'E4 TB Allocation Details'!$A$18:$L$18, 0),FALSE), 'E2 Allocators'!$B$15:$W$361, MATCH('O5 Details by Class &amp; Accounts'!AJ$18, 'E2 Allocators'!$B$15:$W$15, 0),FALSE)*$G87)</f>
        <v>0</v>
      </c>
      <c r="AK87" s="1412">
        <f ca="1">IF(ISERROR(VLOOKUP(VLOOKUP($A87, 'E4 TB Allocation Details'!$A$18:$L$205, MATCH("Customer ID", 'E4 TB Allocation Details'!$A$18:$L$18, 0),FALSE), 'E2 Allocators'!$B$15:$W$361, MATCH('O5 Details by Class &amp; Accounts'!AK$18, 'E2 Allocators'!$B$15:$W$15, 0),FALSE)*$G87), 0, VLOOKUP(VLOOKUP($A87, 'E4 TB Allocation Details'!$A$18:$L$205, MATCH("Customer ID", 'E4 TB Allocation Details'!$A$18:$L$18, 0),FALSE), 'E2 Allocators'!$B$15:$W$361, MATCH('O5 Details by Class &amp; Accounts'!AK$18, 'E2 Allocators'!$B$15:$W$15, 0),FALSE)*$G87)</f>
        <v>0</v>
      </c>
      <c r="AL87" s="1412">
        <f ca="1">IF(ISERROR(VLOOKUP(VLOOKUP($A87, 'E4 TB Allocation Details'!$A$18:$L$205, MATCH("Customer ID", 'E4 TB Allocation Details'!$A$18:$L$18, 0),FALSE), 'E2 Allocators'!$B$15:$W$361, MATCH('O5 Details by Class &amp; Accounts'!AL$18, 'E2 Allocators'!$B$15:$W$15, 0),FALSE)*$G87), 0, VLOOKUP(VLOOKUP($A87, 'E4 TB Allocation Details'!$A$18:$L$205, MATCH("Customer ID", 'E4 TB Allocation Details'!$A$18:$L$18, 0),FALSE), 'E2 Allocators'!$B$15:$W$361, MATCH('O5 Details by Class &amp; Accounts'!AL$18, 'E2 Allocators'!$B$15:$W$15, 0),FALSE)*$G87)</f>
        <v>0</v>
      </c>
      <c r="AM87" s="1412">
        <f ca="1">IF(ISERROR(VLOOKUP(VLOOKUP($A87, 'E4 TB Allocation Details'!$A$18:$L$205, MATCH("Customer ID", 'E4 TB Allocation Details'!$A$18:$L$18, 0),FALSE), 'E2 Allocators'!$B$15:$W$361, MATCH('O5 Details by Class &amp; Accounts'!AM$18, 'E2 Allocators'!$B$15:$W$15, 0),FALSE)*$G87), 0, VLOOKUP(VLOOKUP($A87, 'E4 TB Allocation Details'!$A$18:$L$205, MATCH("Customer ID", 'E4 TB Allocation Details'!$A$18:$L$18, 0),FALSE), 'E2 Allocators'!$B$15:$W$361, MATCH('O5 Details by Class &amp; Accounts'!AM$18, 'E2 Allocators'!$B$15:$W$15, 0),FALSE)*$G87)</f>
        <v>0</v>
      </c>
      <c r="AN87" s="1412">
        <f ca="1">IF(ISERROR(VLOOKUP(VLOOKUP($A87, 'E4 TB Allocation Details'!$A$18:$L$205, MATCH("Customer ID", 'E4 TB Allocation Details'!$A$18:$L$18, 0),FALSE), 'E2 Allocators'!$B$15:$W$361, MATCH('O5 Details by Class &amp; Accounts'!AN$18, 'E2 Allocators'!$B$15:$W$15, 0),FALSE)*$G87), 0, VLOOKUP(VLOOKUP($A87, 'E4 TB Allocation Details'!$A$18:$L$205, MATCH("Customer ID", 'E4 TB Allocation Details'!$A$18:$L$18, 0),FALSE), 'E2 Allocators'!$B$15:$W$361, MATCH('O5 Details by Class &amp; Accounts'!AN$18, 'E2 Allocators'!$B$15:$W$15, 0),FALSE)*$G87)</f>
        <v>0</v>
      </c>
      <c r="AO87" s="1412">
        <f ca="1">IF(ISERROR(VLOOKUP(VLOOKUP($A87, 'E4 TB Allocation Details'!$A$18:$L$205, MATCH("Customer ID", 'E4 TB Allocation Details'!$A$18:$L$18, 0),FALSE), 'E2 Allocators'!$B$15:$W$361, MATCH('O5 Details by Class &amp; Accounts'!AO$18, 'E2 Allocators'!$B$15:$W$15, 0),FALSE)*$G87), 0, VLOOKUP(VLOOKUP($A87, 'E4 TB Allocation Details'!$A$18:$L$205, MATCH("Customer ID", 'E4 TB Allocation Details'!$A$18:$L$18, 0),FALSE), 'E2 Allocators'!$B$15:$W$361, MATCH('O5 Details by Class &amp; Accounts'!AO$18, 'E2 Allocators'!$B$15:$W$15, 0),FALSE)*$G87)</f>
        <v>0</v>
      </c>
      <c r="AP87" s="1412">
        <f ca="1">IF(ISERROR(VLOOKUP(VLOOKUP($A87, 'E4 TB Allocation Details'!$A$18:$L$205, MATCH("Customer ID", 'E4 TB Allocation Details'!$A$18:$L$18, 0),FALSE), 'E2 Allocators'!$B$15:$W$361, MATCH('O5 Details by Class &amp; Accounts'!AP$18, 'E2 Allocators'!$B$15:$W$15, 0),FALSE)*$G87), 0, VLOOKUP(VLOOKUP($A87, 'E4 TB Allocation Details'!$A$18:$L$205, MATCH("Customer ID", 'E4 TB Allocation Details'!$A$18:$L$18, 0),FALSE), 'E2 Allocators'!$B$15:$W$361, MATCH('O5 Details by Class &amp; Accounts'!AP$18, 'E2 Allocators'!$B$15:$W$15, 0),FALSE)*$G87)</f>
        <v>0</v>
      </c>
      <c r="AQ87" s="1412">
        <f ca="1">IF(ISERROR(VLOOKUP(VLOOKUP($A87, 'E4 TB Allocation Details'!$A$18:$L$205, MATCH("Customer ID", 'E4 TB Allocation Details'!$A$18:$L$18, 0),FALSE), 'E2 Allocators'!$B$15:$W$361, MATCH('O5 Details by Class &amp; Accounts'!AQ$18, 'E2 Allocators'!$B$15:$W$15, 0),FALSE)*$G87), 0, VLOOKUP(VLOOKUP($A87, 'E4 TB Allocation Details'!$A$18:$L$205, MATCH("Customer ID", 'E4 TB Allocation Details'!$A$18:$L$18, 0),FALSE), 'E2 Allocators'!$B$15:$W$361, MATCH('O5 Details by Class &amp; Accounts'!AQ$18, 'E2 Allocators'!$B$15:$W$15, 0),FALSE)*$G87)</f>
        <v>0</v>
      </c>
      <c r="AR87" s="1412">
        <f ca="1">IF(ISERROR(VLOOKUP(VLOOKUP($A87, 'E4 TB Allocation Details'!$A$18:$L$205, MATCH("Customer ID", 'E4 TB Allocation Details'!$A$18:$L$18, 0),FALSE), 'E2 Allocators'!$B$15:$W$361, MATCH('O5 Details by Class &amp; Accounts'!AR$18, 'E2 Allocators'!$B$15:$W$15, 0),FALSE)*$G87), 0, VLOOKUP(VLOOKUP($A87, 'E4 TB Allocation Details'!$A$18:$L$205, MATCH("Customer ID", 'E4 TB Allocation Details'!$A$18:$L$18, 0),FALSE), 'E2 Allocators'!$B$15:$W$361, MATCH('O5 Details by Class &amp; Accounts'!AR$18, 'E2 Allocators'!$B$15:$W$15, 0),FALSE)*$G87)</f>
        <v>0</v>
      </c>
      <c r="AS87" s="1412">
        <f ca="1">IF(ISERROR(VLOOKUP(VLOOKUP($A87, 'E4 TB Allocation Details'!$A$18:$L$205, MATCH("Customer ID", 'E4 TB Allocation Details'!$A$18:$L$18, 0),FALSE), 'E2 Allocators'!$B$15:$W$361, MATCH('O5 Details by Class &amp; Accounts'!AS$18, 'E2 Allocators'!$B$15:$W$15, 0),FALSE)*$G87), 0, VLOOKUP(VLOOKUP($A87, 'E4 TB Allocation Details'!$A$18:$L$205, MATCH("Customer ID", 'E4 TB Allocation Details'!$A$18:$L$18, 0),FALSE), 'E2 Allocators'!$B$15:$W$361, MATCH('O5 Details by Class &amp; Accounts'!AS$18, 'E2 Allocators'!$B$15:$W$15, 0),FALSE)*$G87)</f>
        <v>0</v>
      </c>
      <c r="AT87" s="1412">
        <f ca="1">IF(ISERROR(VLOOKUP(VLOOKUP($A87, 'E4 TB Allocation Details'!$A$18:$L$205, MATCH("Customer ID", 'E4 TB Allocation Details'!$A$18:$L$18, 0),FALSE), 'E2 Allocators'!$B$15:$W$361, MATCH('O5 Details by Class &amp; Accounts'!AT$18, 'E2 Allocators'!$B$15:$W$15, 0),FALSE)*$G87), 0, VLOOKUP(VLOOKUP($A87, 'E4 TB Allocation Details'!$A$18:$L$205, MATCH("Customer ID", 'E4 TB Allocation Details'!$A$18:$L$18, 0),FALSE), 'E2 Allocators'!$B$15:$W$361, MATCH('O5 Details by Class &amp; Accounts'!AT$18, 'E2 Allocators'!$B$15:$W$15, 0),FALSE)*$G87)</f>
        <v>0</v>
      </c>
      <c r="AU87" s="1412">
        <f ca="1">IF(ISERROR(VLOOKUP(VLOOKUP($A87, 'E4 TB Allocation Details'!$A$18:$L$205, MATCH("Customer ID", 'E4 TB Allocation Details'!$A$18:$L$18, 0),FALSE), 'E2 Allocators'!$B$15:$W$361, MATCH('O5 Details by Class &amp; Accounts'!AU$18, 'E2 Allocators'!$B$15:$W$15, 0),FALSE)*$G87), 0, VLOOKUP(VLOOKUP($A87, 'E4 TB Allocation Details'!$A$18:$L$205, MATCH("Customer ID", 'E4 TB Allocation Details'!$A$18:$L$18, 0),FALSE), 'E2 Allocators'!$B$15:$W$361, MATCH('O5 Details by Class &amp; Accounts'!AU$18, 'E2 Allocators'!$B$15:$W$15, 0),FALSE)*$G87)</f>
        <v>0</v>
      </c>
      <c r="AV87" s="1412">
        <f ca="1">IF(ISERROR(VLOOKUP(VLOOKUP($A87, 'E4 TB Allocation Details'!$A$18:$L$205, MATCH("Customer ID", 'E4 TB Allocation Details'!$A$18:$L$18, 0),FALSE), 'E2 Allocators'!$B$15:$W$361, MATCH('O5 Details by Class &amp; Accounts'!AV$18, 'E2 Allocators'!$B$15:$W$15, 0),FALSE)*$G87), 0, VLOOKUP(VLOOKUP($A87, 'E4 TB Allocation Details'!$A$18:$L$205, MATCH("Customer ID", 'E4 TB Allocation Details'!$A$18:$L$18, 0),FALSE), 'E2 Allocators'!$B$15:$W$361, MATCH('O5 Details by Class &amp; Accounts'!AV$18, 'E2 Allocators'!$B$15:$W$15, 0),FALSE)*$G87)</f>
        <v>0</v>
      </c>
      <c r="AW87" s="1412">
        <f ca="1">IF(ISERROR(VLOOKUP(VLOOKUP($A87, 'E4 TB Allocation Details'!$A$18:$L$205, MATCH("Customer ID", 'E4 TB Allocation Details'!$A$18:$L$18, 0),FALSE), 'E2 Allocators'!$B$15:$W$361, MATCH('O5 Details by Class &amp; Accounts'!AW$18, 'E2 Allocators'!$B$15:$W$15, 0),FALSE)*$G87), 0, VLOOKUP(VLOOKUP($A87, 'E4 TB Allocation Details'!$A$18:$L$205, MATCH("Customer ID", 'E4 TB Allocation Details'!$A$18:$L$18, 0),FALSE), 'E2 Allocators'!$B$15:$W$361, MATCH('O5 Details by Class &amp; Accounts'!AW$18, 'E2 Allocators'!$B$15:$W$15, 0),FALSE)*$G87)</f>
        <v>0</v>
      </c>
      <c r="AX87" s="1412">
        <f t="shared" si="15"/>
        <v>0</v>
      </c>
      <c r="AY87" s="1412">
        <f ca="1">IF(ISERROR(VLOOKUP(VLOOKUP($A87, 'E4 TB Allocation Details'!$A$18:$L$205, MATCH("Misc ID", 'E4 TB Allocation Details'!$A$18:$L$18, 0),FALSE), 'E2 Allocators'!$B$15:$W$361, MATCH('O5 Details by Class &amp; Accounts'!AY$18, 'E2 Allocators'!$B$15:$W$15, 0),FALSE)*$E87), 0, VLOOKUP(VLOOKUP($A87, 'E4 TB Allocation Details'!$A$18:$L$205, MATCH("Misc ID", 'E4 TB Allocation Details'!$A$18:$L$18, 0),FALSE), 'E2 Allocators'!$B$15:$W$361, MATCH('O5 Details by Class &amp; Accounts'!AY$18, 'E2 Allocators'!$B$15:$W$15, 0),FALSE)*$E87)</f>
        <v>0</v>
      </c>
      <c r="AZ87" s="1412">
        <f ca="1">IF(ISERROR(VLOOKUP(VLOOKUP($A87, 'E4 TB Allocation Details'!$A$18:$L$205, MATCH("Misc ID", 'E4 TB Allocation Details'!$A$18:$L$18, 0),FALSE), 'E2 Allocators'!$B$15:$W$361, MATCH('O5 Details by Class &amp; Accounts'!AZ$18, 'E2 Allocators'!$B$15:$W$15, 0),FALSE)*$E87), 0, VLOOKUP(VLOOKUP($A87, 'E4 TB Allocation Details'!$A$18:$L$205, MATCH("Misc ID", 'E4 TB Allocation Details'!$A$18:$L$18, 0),FALSE), 'E2 Allocators'!$B$15:$W$361, MATCH('O5 Details by Class &amp; Accounts'!AZ$18, 'E2 Allocators'!$B$15:$W$15, 0),FALSE)*$E87)</f>
        <v>0</v>
      </c>
      <c r="BA87" s="1412">
        <f ca="1">IF(ISERROR(VLOOKUP(VLOOKUP($A87, 'E4 TB Allocation Details'!$A$18:$L$205, MATCH("Misc ID", 'E4 TB Allocation Details'!$A$18:$L$18, 0),FALSE), 'E2 Allocators'!$B$15:$W$361, MATCH('O5 Details by Class &amp; Accounts'!BA$18, 'E2 Allocators'!$B$15:$W$15, 0),FALSE)*$E87), 0, VLOOKUP(VLOOKUP($A87, 'E4 TB Allocation Details'!$A$18:$L$205, MATCH("Misc ID", 'E4 TB Allocation Details'!$A$18:$L$18, 0),FALSE), 'E2 Allocators'!$B$15:$W$361, MATCH('O5 Details by Class &amp; Accounts'!BA$18, 'E2 Allocators'!$B$15:$W$15, 0),FALSE)*$E87)</f>
        <v>0</v>
      </c>
      <c r="BB87" s="1412">
        <f ca="1">IF(ISERROR(VLOOKUP(VLOOKUP($A87, 'E4 TB Allocation Details'!$A$18:$L$205, MATCH("Misc ID", 'E4 TB Allocation Details'!$A$18:$L$18, 0),FALSE), 'E2 Allocators'!$B$15:$W$361, MATCH('O5 Details by Class &amp; Accounts'!BB$18, 'E2 Allocators'!$B$15:$W$15, 0),FALSE)*$E87), 0, VLOOKUP(VLOOKUP($A87, 'E4 TB Allocation Details'!$A$18:$L$205, MATCH("Misc ID", 'E4 TB Allocation Details'!$A$18:$L$18, 0),FALSE), 'E2 Allocators'!$B$15:$W$361, MATCH('O5 Details by Class &amp; Accounts'!BB$18, 'E2 Allocators'!$B$15:$W$15, 0),FALSE)*$E87)</f>
        <v>0</v>
      </c>
      <c r="BC87" s="1412">
        <f ca="1">IF(ISERROR(VLOOKUP(VLOOKUP($A87, 'E4 TB Allocation Details'!$A$18:$L$205, MATCH("Misc ID", 'E4 TB Allocation Details'!$A$18:$L$18, 0),FALSE), 'E2 Allocators'!$B$15:$W$361, MATCH('O5 Details by Class &amp; Accounts'!BC$18, 'E2 Allocators'!$B$15:$W$15, 0),FALSE)*$E87), 0, VLOOKUP(VLOOKUP($A87, 'E4 TB Allocation Details'!$A$18:$L$205, MATCH("Misc ID", 'E4 TB Allocation Details'!$A$18:$L$18, 0),FALSE), 'E2 Allocators'!$B$15:$W$361, MATCH('O5 Details by Class &amp; Accounts'!BC$18, 'E2 Allocators'!$B$15:$W$15, 0),FALSE)*$E87)</f>
        <v>0</v>
      </c>
      <c r="BD87" s="1412">
        <f ca="1">IF(ISERROR(VLOOKUP(VLOOKUP($A87, 'E4 TB Allocation Details'!$A$18:$L$205, MATCH("Misc ID", 'E4 TB Allocation Details'!$A$18:$L$18, 0),FALSE), 'E2 Allocators'!$B$15:$W$361, MATCH('O5 Details by Class &amp; Accounts'!BD$18, 'E2 Allocators'!$B$15:$W$15, 0),FALSE)*$E87), 0, VLOOKUP(VLOOKUP($A87, 'E4 TB Allocation Details'!$A$18:$L$205, MATCH("Misc ID", 'E4 TB Allocation Details'!$A$18:$L$18, 0),FALSE), 'E2 Allocators'!$B$15:$W$361, MATCH('O5 Details by Class &amp; Accounts'!BD$18, 'E2 Allocators'!$B$15:$W$15, 0),FALSE)*$E87)</f>
        <v>0</v>
      </c>
      <c r="BE87" s="1412">
        <f ca="1">IF(ISERROR(VLOOKUP(VLOOKUP($A87, 'E4 TB Allocation Details'!$A$18:$L$205, MATCH("Misc ID", 'E4 TB Allocation Details'!$A$18:$L$18, 0),FALSE), 'E2 Allocators'!$B$15:$W$361, MATCH('O5 Details by Class &amp; Accounts'!BE$18, 'E2 Allocators'!$B$15:$W$15, 0),FALSE)*$E87), 0, VLOOKUP(VLOOKUP($A87, 'E4 TB Allocation Details'!$A$18:$L$205, MATCH("Misc ID", 'E4 TB Allocation Details'!$A$18:$L$18, 0),FALSE), 'E2 Allocators'!$B$15:$W$361, MATCH('O5 Details by Class &amp; Accounts'!BE$18, 'E2 Allocators'!$B$15:$W$15, 0),FALSE)*$E87)</f>
        <v>0</v>
      </c>
      <c r="BF87" s="1412">
        <f ca="1">IF(ISERROR(VLOOKUP(VLOOKUP($A87, 'E4 TB Allocation Details'!$A$18:$L$205, MATCH("Misc ID", 'E4 TB Allocation Details'!$A$18:$L$18, 0),FALSE), 'E2 Allocators'!$B$15:$W$361, MATCH('O5 Details by Class &amp; Accounts'!BF$18, 'E2 Allocators'!$B$15:$W$15, 0),FALSE)*$E87), 0, VLOOKUP(VLOOKUP($A87, 'E4 TB Allocation Details'!$A$18:$L$205, MATCH("Misc ID", 'E4 TB Allocation Details'!$A$18:$L$18, 0),FALSE), 'E2 Allocators'!$B$15:$W$361, MATCH('O5 Details by Class &amp; Accounts'!BF$18, 'E2 Allocators'!$B$15:$W$15, 0),FALSE)*$E87)</f>
        <v>0</v>
      </c>
      <c r="BG87" s="1412">
        <f ca="1">IF(ISERROR(VLOOKUP(VLOOKUP($A87, 'E4 TB Allocation Details'!$A$18:$L$205, MATCH("Misc ID", 'E4 TB Allocation Details'!$A$18:$L$18, 0),FALSE), 'E2 Allocators'!$B$15:$W$361, MATCH('O5 Details by Class &amp; Accounts'!BG$18, 'E2 Allocators'!$B$15:$W$15, 0),FALSE)*$E87), 0, VLOOKUP(VLOOKUP($A87, 'E4 TB Allocation Details'!$A$18:$L$205, MATCH("Misc ID", 'E4 TB Allocation Details'!$A$18:$L$18, 0),FALSE), 'E2 Allocators'!$B$15:$W$361, MATCH('O5 Details by Class &amp; Accounts'!BG$18, 'E2 Allocators'!$B$15:$W$15, 0),FALSE)*$E87)</f>
        <v>0</v>
      </c>
      <c r="BH87" s="1412">
        <f ca="1">IF(ISERROR(VLOOKUP(VLOOKUP($A87, 'E4 TB Allocation Details'!$A$18:$L$205, MATCH("Misc ID", 'E4 TB Allocation Details'!$A$18:$L$18, 0),FALSE), 'E2 Allocators'!$B$15:$W$361, MATCH('O5 Details by Class &amp; Accounts'!BH$18, 'E2 Allocators'!$B$15:$W$15, 0),FALSE)*$E87), 0, VLOOKUP(VLOOKUP($A87, 'E4 TB Allocation Details'!$A$18:$L$205, MATCH("Misc ID", 'E4 TB Allocation Details'!$A$18:$L$18, 0),FALSE), 'E2 Allocators'!$B$15:$W$361, MATCH('O5 Details by Class &amp; Accounts'!BH$18, 'E2 Allocators'!$B$15:$W$15, 0),FALSE)*$E87)</f>
        <v>0</v>
      </c>
      <c r="BI87" s="1412">
        <f ca="1">IF(ISERROR(VLOOKUP(VLOOKUP($A87, 'E4 TB Allocation Details'!$A$18:$L$205, MATCH("Misc ID", 'E4 TB Allocation Details'!$A$18:$L$18, 0),FALSE), 'E2 Allocators'!$B$15:$W$361, MATCH('O5 Details by Class &amp; Accounts'!BI$18, 'E2 Allocators'!$B$15:$W$15, 0),FALSE)*$E87), 0, VLOOKUP(VLOOKUP($A87, 'E4 TB Allocation Details'!$A$18:$L$205, MATCH("Misc ID", 'E4 TB Allocation Details'!$A$18:$L$18, 0),FALSE), 'E2 Allocators'!$B$15:$W$361, MATCH('O5 Details by Class &amp; Accounts'!BI$18, 'E2 Allocators'!$B$15:$W$15, 0),FALSE)*$E87)</f>
        <v>0</v>
      </c>
      <c r="BJ87" s="1412">
        <f ca="1">IF(ISERROR(VLOOKUP(VLOOKUP($A87, 'E4 TB Allocation Details'!$A$18:$L$205, MATCH("Misc ID", 'E4 TB Allocation Details'!$A$18:$L$18, 0),FALSE), 'E2 Allocators'!$B$15:$W$361, MATCH('O5 Details by Class &amp; Accounts'!BJ$18, 'E2 Allocators'!$B$15:$W$15, 0),FALSE)*$E87), 0, VLOOKUP(VLOOKUP($A87, 'E4 TB Allocation Details'!$A$18:$L$205, MATCH("Misc ID", 'E4 TB Allocation Details'!$A$18:$L$18, 0),FALSE), 'E2 Allocators'!$B$15:$W$361, MATCH('O5 Details by Class &amp; Accounts'!BJ$18, 'E2 Allocators'!$B$15:$W$15, 0),FALSE)*$E87)</f>
        <v>0</v>
      </c>
      <c r="BK87" s="1412">
        <f ca="1">IF(ISERROR(VLOOKUP(VLOOKUP($A87, 'E4 TB Allocation Details'!$A$18:$L$205, MATCH("Misc ID", 'E4 TB Allocation Details'!$A$18:$L$18, 0),FALSE), 'E2 Allocators'!$B$15:$W$361, MATCH('O5 Details by Class &amp; Accounts'!BK$18, 'E2 Allocators'!$B$15:$W$15, 0),FALSE)*$E87), 0, VLOOKUP(VLOOKUP($A87, 'E4 TB Allocation Details'!$A$18:$L$205, MATCH("Misc ID", 'E4 TB Allocation Details'!$A$18:$L$18, 0),FALSE), 'E2 Allocators'!$B$15:$W$361, MATCH('O5 Details by Class &amp; Accounts'!BK$18, 'E2 Allocators'!$B$15:$W$15, 0),FALSE)*$E87)</f>
        <v>0</v>
      </c>
      <c r="BL87" s="1412">
        <f ca="1">IF(ISERROR(VLOOKUP(VLOOKUP($A87, 'E4 TB Allocation Details'!$A$18:$L$205, MATCH("Misc ID", 'E4 TB Allocation Details'!$A$18:$L$18, 0),FALSE), 'E2 Allocators'!$B$15:$W$361, MATCH('O5 Details by Class &amp; Accounts'!BL$18, 'E2 Allocators'!$B$15:$W$15, 0),FALSE)*$E87), 0, VLOOKUP(VLOOKUP($A87, 'E4 TB Allocation Details'!$A$18:$L$205, MATCH("Misc ID", 'E4 TB Allocation Details'!$A$18:$L$18, 0),FALSE), 'E2 Allocators'!$B$15:$W$361, MATCH('O5 Details by Class &amp; Accounts'!BL$18, 'E2 Allocators'!$B$15:$W$15, 0),FALSE)*$E87)</f>
        <v>0</v>
      </c>
      <c r="BM87" s="1412">
        <f ca="1">IF(ISERROR(VLOOKUP(VLOOKUP($A87, 'E4 TB Allocation Details'!$A$18:$L$205, MATCH("Misc ID", 'E4 TB Allocation Details'!$A$18:$L$18, 0),FALSE), 'E2 Allocators'!$B$15:$W$361, MATCH('O5 Details by Class &amp; Accounts'!BM$18, 'E2 Allocators'!$B$15:$W$15, 0),FALSE)*$E87), 0, VLOOKUP(VLOOKUP($A87, 'E4 TB Allocation Details'!$A$18:$L$205, MATCH("Misc ID", 'E4 TB Allocation Details'!$A$18:$L$18, 0),FALSE), 'E2 Allocators'!$B$15:$W$361, MATCH('O5 Details by Class &amp; Accounts'!BM$18, 'E2 Allocators'!$B$15:$W$15, 0),FALSE)*$E87)</f>
        <v>0</v>
      </c>
      <c r="BN87" s="1412">
        <f ca="1">IF(ISERROR(VLOOKUP(VLOOKUP($A87, 'E4 TB Allocation Details'!$A$18:$L$205, MATCH("Misc ID", 'E4 TB Allocation Details'!$A$18:$L$18, 0),FALSE), 'E2 Allocators'!$B$15:$W$361, MATCH('O5 Details by Class &amp; Accounts'!BN$18, 'E2 Allocators'!$B$15:$W$15, 0),FALSE)*$E87), 0, VLOOKUP(VLOOKUP($A87, 'E4 TB Allocation Details'!$A$18:$L$205, MATCH("Misc ID", 'E4 TB Allocation Details'!$A$18:$L$18, 0),FALSE), 'E2 Allocators'!$B$15:$W$361, MATCH('O5 Details by Class &amp; Accounts'!BN$18, 'E2 Allocators'!$B$15:$W$15, 0),FALSE)*$E87)</f>
        <v>0</v>
      </c>
      <c r="BO87" s="1412">
        <f ca="1">IF(ISERROR(VLOOKUP(VLOOKUP($A87, 'E4 TB Allocation Details'!$A$18:$L$205, MATCH("Misc ID", 'E4 TB Allocation Details'!$A$18:$L$18, 0),FALSE), 'E2 Allocators'!$B$15:$W$361, MATCH('O5 Details by Class &amp; Accounts'!BO$18, 'E2 Allocators'!$B$15:$W$15, 0),FALSE)*$E87), 0, VLOOKUP(VLOOKUP($A87, 'E4 TB Allocation Details'!$A$18:$L$205, MATCH("Misc ID", 'E4 TB Allocation Details'!$A$18:$L$18, 0),FALSE), 'E2 Allocators'!$B$15:$W$361, MATCH('O5 Details by Class &amp; Accounts'!BO$18, 'E2 Allocators'!$B$15:$W$15, 0),FALSE)*$E87)</f>
        <v>0</v>
      </c>
      <c r="BP87" s="1412">
        <f ca="1">IF(ISERROR(VLOOKUP(VLOOKUP($A87, 'E4 TB Allocation Details'!$A$18:$L$205, MATCH("Misc ID", 'E4 TB Allocation Details'!$A$18:$L$18, 0),FALSE), 'E2 Allocators'!$B$15:$W$361, MATCH('O5 Details by Class &amp; Accounts'!BP$18, 'E2 Allocators'!$B$15:$W$15, 0),FALSE)*$E87), 0, VLOOKUP(VLOOKUP($A87, 'E4 TB Allocation Details'!$A$18:$L$205, MATCH("Misc ID", 'E4 TB Allocation Details'!$A$18:$L$18, 0),FALSE), 'E2 Allocators'!$B$15:$W$361, MATCH('O5 Details by Class &amp; Accounts'!BP$18, 'E2 Allocators'!$B$15:$W$15, 0),FALSE)*$E87)</f>
        <v>0</v>
      </c>
      <c r="BQ87" s="1412">
        <f ca="1">IF(ISERROR(VLOOKUP(VLOOKUP($A87, 'E4 TB Allocation Details'!$A$18:$L$205, MATCH("Misc ID", 'E4 TB Allocation Details'!$A$18:$L$18, 0),FALSE), 'E2 Allocators'!$B$15:$W$361, MATCH('O5 Details by Class &amp; Accounts'!BQ$18, 'E2 Allocators'!$B$15:$W$15, 0),FALSE)*$E87), 0, VLOOKUP(VLOOKUP($A87, 'E4 TB Allocation Details'!$A$18:$L$205, MATCH("Misc ID", 'E4 TB Allocation Details'!$A$18:$L$18, 0),FALSE), 'E2 Allocators'!$B$15:$W$361, MATCH('O5 Details by Class &amp; Accounts'!BQ$18, 'E2 Allocators'!$B$15:$W$15, 0),FALSE)*$E87)</f>
        <v>0</v>
      </c>
      <c r="BR87" s="1412">
        <f ca="1">IF(ISERROR(VLOOKUP(VLOOKUP($A87, 'E4 TB Allocation Details'!$A$18:$L$205, MATCH("Misc ID", 'E4 TB Allocation Details'!$A$18:$L$18, 0),FALSE), 'E2 Allocators'!$B$15:$W$361, MATCH('O5 Details by Class &amp; Accounts'!BR$18, 'E2 Allocators'!$B$15:$W$15, 0),FALSE)*$E87), 0, VLOOKUP(VLOOKUP($A87, 'E4 TB Allocation Details'!$A$18:$L$205, MATCH("Misc ID", 'E4 TB Allocation Details'!$A$18:$L$18, 0),FALSE), 'E2 Allocators'!$B$15:$W$361, MATCH('O5 Details by Class &amp; Accounts'!BR$18, 'E2 Allocators'!$B$15:$W$15, 0),FALSE)*$E87)</f>
        <v>0</v>
      </c>
      <c r="BS87" s="1412">
        <f ca="1">SUM(AY87:BR87)</f>
        <v>0</v>
      </c>
      <c r="BT87" s="1412">
        <f ca="1">IF(ISERROR(VLOOKUP(VLOOKUP($A87, 'E4 TB Allocation Details'!$A$18:$L$205, MATCH("A &amp; G ID", 'E4 TB Allocation Details'!$A$18:$L$18, 0),FALSE), 'E2 Allocators'!$B$15:$W$361, MATCH('O5 Details by Class &amp; Accounts'!BT$18, 'E2 Allocators'!$B$15:$W$15, 0),FALSE)*$E87), 0, VLOOKUP(VLOOKUP($A87, 'E4 TB Allocation Details'!$A$18:$L$205, MATCH("A &amp; G ID", 'E4 TB Allocation Details'!$A$18:$L$18, 0),FALSE), 'E2 Allocators'!$B$15:$W$361, MATCH('O5 Details by Class &amp; Accounts'!BT$18, 'E2 Allocators'!$B$15:$W$15, 0),FALSE)*$E87)</f>
        <v>0</v>
      </c>
      <c r="BU87" s="1412">
        <f ca="1">IF(ISERROR(VLOOKUP(VLOOKUP($A87, 'E4 TB Allocation Details'!$A$18:$L$205, MATCH("A &amp; G ID", 'E4 TB Allocation Details'!$A$18:$L$18, 0),FALSE), 'E2 Allocators'!$B$15:$W$361, MATCH('O5 Details by Class &amp; Accounts'!BU$18, 'E2 Allocators'!$B$15:$W$15, 0),FALSE)*$E87), 0, VLOOKUP(VLOOKUP($A87, 'E4 TB Allocation Details'!$A$18:$L$205, MATCH("A &amp; G ID", 'E4 TB Allocation Details'!$A$18:$L$18, 0),FALSE), 'E2 Allocators'!$B$15:$W$361, MATCH('O5 Details by Class &amp; Accounts'!BU$18, 'E2 Allocators'!$B$15:$W$15, 0),FALSE)*$E87)</f>
        <v>0</v>
      </c>
      <c r="BV87" s="1412">
        <f ca="1">IF(ISERROR(VLOOKUP(VLOOKUP($A87, 'E4 TB Allocation Details'!$A$18:$L$205, MATCH("A &amp; G ID", 'E4 TB Allocation Details'!$A$18:$L$18, 0),FALSE), 'E2 Allocators'!$B$15:$W$361, MATCH('O5 Details by Class &amp; Accounts'!BV$18, 'E2 Allocators'!$B$15:$W$15, 0),FALSE)*$E87), 0, VLOOKUP(VLOOKUP($A87, 'E4 TB Allocation Details'!$A$18:$L$205, MATCH("A &amp; G ID", 'E4 TB Allocation Details'!$A$18:$L$18, 0),FALSE), 'E2 Allocators'!$B$15:$W$361, MATCH('O5 Details by Class &amp; Accounts'!BV$18, 'E2 Allocators'!$B$15:$W$15, 0),FALSE)*$E87)</f>
        <v>0</v>
      </c>
      <c r="BW87" s="1412">
        <f ca="1">IF(ISERROR(VLOOKUP(VLOOKUP($A87, 'E4 TB Allocation Details'!$A$18:$L$205, MATCH("A &amp; G ID", 'E4 TB Allocation Details'!$A$18:$L$18, 0),FALSE), 'E2 Allocators'!$B$15:$W$361, MATCH('O5 Details by Class &amp; Accounts'!BW$18, 'E2 Allocators'!$B$15:$W$15, 0),FALSE)*$E87), 0, VLOOKUP(VLOOKUP($A87, 'E4 TB Allocation Details'!$A$18:$L$205, MATCH("A &amp; G ID", 'E4 TB Allocation Details'!$A$18:$L$18, 0),FALSE), 'E2 Allocators'!$B$15:$W$361, MATCH('O5 Details by Class &amp; Accounts'!BW$18, 'E2 Allocators'!$B$15:$W$15, 0),FALSE)*$E87)</f>
        <v>0</v>
      </c>
      <c r="BX87" s="1412">
        <f ca="1">IF(ISERROR(VLOOKUP(VLOOKUP($A87, 'E4 TB Allocation Details'!$A$18:$L$205, MATCH("A &amp; G ID", 'E4 TB Allocation Details'!$A$18:$L$18, 0),FALSE), 'E2 Allocators'!$B$15:$W$361, MATCH('O5 Details by Class &amp; Accounts'!BX$18, 'E2 Allocators'!$B$15:$W$15, 0),FALSE)*$E87), 0, VLOOKUP(VLOOKUP($A87, 'E4 TB Allocation Details'!$A$18:$L$205, MATCH("A &amp; G ID", 'E4 TB Allocation Details'!$A$18:$L$18, 0),FALSE), 'E2 Allocators'!$B$15:$W$361, MATCH('O5 Details by Class &amp; Accounts'!BX$18, 'E2 Allocators'!$B$15:$W$15, 0),FALSE)*$E87)</f>
        <v>0</v>
      </c>
      <c r="BY87" s="1412">
        <f ca="1">IF(ISERROR(VLOOKUP(VLOOKUP($A87, 'E4 TB Allocation Details'!$A$18:$L$205, MATCH("A &amp; G ID", 'E4 TB Allocation Details'!$A$18:$L$18, 0),FALSE), 'E2 Allocators'!$B$15:$W$361, MATCH('O5 Details by Class &amp; Accounts'!BY$18, 'E2 Allocators'!$B$15:$W$15, 0),FALSE)*$E87), 0, VLOOKUP(VLOOKUP($A87, 'E4 TB Allocation Details'!$A$18:$L$205, MATCH("A &amp; G ID", 'E4 TB Allocation Details'!$A$18:$L$18, 0),FALSE), 'E2 Allocators'!$B$15:$W$361, MATCH('O5 Details by Class &amp; Accounts'!BY$18, 'E2 Allocators'!$B$15:$W$15, 0),FALSE)*$E87)</f>
        <v>0</v>
      </c>
      <c r="BZ87" s="1412">
        <f ca="1">IF(ISERROR(VLOOKUP(VLOOKUP($A87, 'E4 TB Allocation Details'!$A$18:$L$205, MATCH("A &amp; G ID", 'E4 TB Allocation Details'!$A$18:$L$18, 0),FALSE), 'E2 Allocators'!$B$15:$W$361, MATCH('O5 Details by Class &amp; Accounts'!BZ$18, 'E2 Allocators'!$B$15:$W$15, 0),FALSE)*$E87), 0, VLOOKUP(VLOOKUP($A87, 'E4 TB Allocation Details'!$A$18:$L$205, MATCH("A &amp; G ID", 'E4 TB Allocation Details'!$A$18:$L$18, 0),FALSE), 'E2 Allocators'!$B$15:$W$361, MATCH('O5 Details by Class &amp; Accounts'!BZ$18, 'E2 Allocators'!$B$15:$W$15, 0),FALSE)*$E87)</f>
        <v>0</v>
      </c>
      <c r="CA87" s="1412">
        <f ca="1">IF(ISERROR(VLOOKUP(VLOOKUP($A87, 'E4 TB Allocation Details'!$A$18:$L$205, MATCH("A &amp; G ID", 'E4 TB Allocation Details'!$A$18:$L$18, 0),FALSE), 'E2 Allocators'!$B$15:$W$361, MATCH('O5 Details by Class &amp; Accounts'!CA$18, 'E2 Allocators'!$B$15:$W$15, 0),FALSE)*$E87), 0, VLOOKUP(VLOOKUP($A87, 'E4 TB Allocation Details'!$A$18:$L$205, MATCH("A &amp; G ID", 'E4 TB Allocation Details'!$A$18:$L$18, 0),FALSE), 'E2 Allocators'!$B$15:$W$361, MATCH('O5 Details by Class &amp; Accounts'!CA$18, 'E2 Allocators'!$B$15:$W$15, 0),FALSE)*$E87)</f>
        <v>0</v>
      </c>
      <c r="CB87" s="1412">
        <f ca="1">IF(ISERROR(VLOOKUP(VLOOKUP($A87, 'E4 TB Allocation Details'!$A$18:$L$205, MATCH("A &amp; G ID", 'E4 TB Allocation Details'!$A$18:$L$18, 0),FALSE), 'E2 Allocators'!$B$15:$W$361, MATCH('O5 Details by Class &amp; Accounts'!CB$18, 'E2 Allocators'!$B$15:$W$15, 0),FALSE)*$E87), 0, VLOOKUP(VLOOKUP($A87, 'E4 TB Allocation Details'!$A$18:$L$205, MATCH("A &amp; G ID", 'E4 TB Allocation Details'!$A$18:$L$18, 0),FALSE), 'E2 Allocators'!$B$15:$W$361, MATCH('O5 Details by Class &amp; Accounts'!CB$18, 'E2 Allocators'!$B$15:$W$15, 0),FALSE)*$E87)</f>
        <v>0</v>
      </c>
      <c r="CC87" s="1412">
        <f ca="1">IF(ISERROR(VLOOKUP(VLOOKUP($A87, 'E4 TB Allocation Details'!$A$18:$L$205, MATCH("A &amp; G ID", 'E4 TB Allocation Details'!$A$18:$L$18, 0),FALSE), 'E2 Allocators'!$B$15:$W$361, MATCH('O5 Details by Class &amp; Accounts'!CC$18, 'E2 Allocators'!$B$15:$W$15, 0),FALSE)*$E87), 0, VLOOKUP(VLOOKUP($A87, 'E4 TB Allocation Details'!$A$18:$L$205, MATCH("A &amp; G ID", 'E4 TB Allocation Details'!$A$18:$L$18, 0),FALSE), 'E2 Allocators'!$B$15:$W$361, MATCH('O5 Details by Class &amp; Accounts'!CC$18, 'E2 Allocators'!$B$15:$W$15, 0),FALSE)*$E87)</f>
        <v>0</v>
      </c>
      <c r="CD87" s="1412">
        <f ca="1">IF(ISERROR(VLOOKUP(VLOOKUP($A87, 'E4 TB Allocation Details'!$A$18:$L$205, MATCH("A &amp; G ID", 'E4 TB Allocation Details'!$A$18:$L$18, 0),FALSE), 'E2 Allocators'!$B$15:$W$361, MATCH('O5 Details by Class &amp; Accounts'!CD$18, 'E2 Allocators'!$B$15:$W$15, 0),FALSE)*$E87), 0, VLOOKUP(VLOOKUP($A87, 'E4 TB Allocation Details'!$A$18:$L$205, MATCH("A &amp; G ID", 'E4 TB Allocation Details'!$A$18:$L$18, 0),FALSE), 'E2 Allocators'!$B$15:$W$361, MATCH('O5 Details by Class &amp; Accounts'!CD$18, 'E2 Allocators'!$B$15:$W$15, 0),FALSE)*$E87)</f>
        <v>0</v>
      </c>
      <c r="CE87" s="1412">
        <f ca="1">IF(ISERROR(VLOOKUP(VLOOKUP($A87, 'E4 TB Allocation Details'!$A$18:$L$205, MATCH("A &amp; G ID", 'E4 TB Allocation Details'!$A$18:$L$18, 0),FALSE), 'E2 Allocators'!$B$15:$W$361, MATCH('O5 Details by Class &amp; Accounts'!CE$18, 'E2 Allocators'!$B$15:$W$15, 0),FALSE)*$E87), 0, VLOOKUP(VLOOKUP($A87, 'E4 TB Allocation Details'!$A$18:$L$205, MATCH("A &amp; G ID", 'E4 TB Allocation Details'!$A$18:$L$18, 0),FALSE), 'E2 Allocators'!$B$15:$W$361, MATCH('O5 Details by Class &amp; Accounts'!CE$18, 'E2 Allocators'!$B$15:$W$15, 0),FALSE)*$E87)</f>
        <v>0</v>
      </c>
      <c r="CF87" s="1412">
        <f ca="1">IF(ISERROR(VLOOKUP(VLOOKUP($A87, 'E4 TB Allocation Details'!$A$18:$L$205, MATCH("A &amp; G ID", 'E4 TB Allocation Details'!$A$18:$L$18, 0),FALSE), 'E2 Allocators'!$B$15:$W$361, MATCH('O5 Details by Class &amp; Accounts'!CF$18, 'E2 Allocators'!$B$15:$W$15, 0),FALSE)*$E87), 0, VLOOKUP(VLOOKUP($A87, 'E4 TB Allocation Details'!$A$18:$L$205, MATCH("A &amp; G ID", 'E4 TB Allocation Details'!$A$18:$L$18, 0),FALSE), 'E2 Allocators'!$B$15:$W$361, MATCH('O5 Details by Class &amp; Accounts'!CF$18, 'E2 Allocators'!$B$15:$W$15, 0),FALSE)*$E87)</f>
        <v>0</v>
      </c>
      <c r="CG87" s="1412">
        <f ca="1">IF(ISERROR(VLOOKUP(VLOOKUP($A87, 'E4 TB Allocation Details'!$A$18:$L$205, MATCH("A &amp; G ID", 'E4 TB Allocation Details'!$A$18:$L$18, 0),FALSE), 'E2 Allocators'!$B$15:$W$361, MATCH('O5 Details by Class &amp; Accounts'!CG$18, 'E2 Allocators'!$B$15:$W$15, 0),FALSE)*$E87), 0, VLOOKUP(VLOOKUP($A87, 'E4 TB Allocation Details'!$A$18:$L$205, MATCH("A &amp; G ID", 'E4 TB Allocation Details'!$A$18:$L$18, 0),FALSE), 'E2 Allocators'!$B$15:$W$361, MATCH('O5 Details by Class &amp; Accounts'!CG$18, 'E2 Allocators'!$B$15:$W$15, 0),FALSE)*$E87)</f>
        <v>0</v>
      </c>
      <c r="CH87" s="1412">
        <f ca="1">IF(ISERROR(VLOOKUP(VLOOKUP($A87, 'E4 TB Allocation Details'!$A$18:$L$205, MATCH("A &amp; G ID", 'E4 TB Allocation Details'!$A$18:$L$18, 0),FALSE), 'E2 Allocators'!$B$15:$W$361, MATCH('O5 Details by Class &amp; Accounts'!CH$18, 'E2 Allocators'!$B$15:$W$15, 0),FALSE)*$E87), 0, VLOOKUP(VLOOKUP($A87, 'E4 TB Allocation Details'!$A$18:$L$205, MATCH("A &amp; G ID", 'E4 TB Allocation Details'!$A$18:$L$18, 0),FALSE), 'E2 Allocators'!$B$15:$W$361, MATCH('O5 Details by Class &amp; Accounts'!CH$18, 'E2 Allocators'!$B$15:$W$15, 0),FALSE)*$E87)</f>
        <v>0</v>
      </c>
      <c r="CI87" s="1412">
        <f ca="1">IF(ISERROR(VLOOKUP(VLOOKUP($A87, 'E4 TB Allocation Details'!$A$18:$L$205, MATCH("A &amp; G ID", 'E4 TB Allocation Details'!$A$18:$L$18, 0),FALSE), 'E2 Allocators'!$B$15:$W$361, MATCH('O5 Details by Class &amp; Accounts'!CI$18, 'E2 Allocators'!$B$15:$W$15, 0),FALSE)*$E87), 0, VLOOKUP(VLOOKUP($A87, 'E4 TB Allocation Details'!$A$18:$L$205, MATCH("A &amp; G ID", 'E4 TB Allocation Details'!$A$18:$L$18, 0),FALSE), 'E2 Allocators'!$B$15:$W$361, MATCH('O5 Details by Class &amp; Accounts'!CI$18, 'E2 Allocators'!$B$15:$W$15, 0),FALSE)*$E87)</f>
        <v>0</v>
      </c>
      <c r="CJ87" s="1412">
        <f ca="1">IF(ISERROR(VLOOKUP(VLOOKUP($A87, 'E4 TB Allocation Details'!$A$18:$L$205, MATCH("A &amp; G ID", 'E4 TB Allocation Details'!$A$18:$L$18, 0),FALSE), 'E2 Allocators'!$B$15:$W$361, MATCH('O5 Details by Class &amp; Accounts'!CJ$18, 'E2 Allocators'!$B$15:$W$15, 0),FALSE)*$E87), 0, VLOOKUP(VLOOKUP($A87, 'E4 TB Allocation Details'!$A$18:$L$205, MATCH("A &amp; G ID", 'E4 TB Allocation Details'!$A$18:$L$18, 0),FALSE), 'E2 Allocators'!$B$15:$W$361, MATCH('O5 Details by Class &amp; Accounts'!CJ$18, 'E2 Allocators'!$B$15:$W$15, 0),FALSE)*$E87)</f>
        <v>0</v>
      </c>
      <c r="CK87" s="1412">
        <f ca="1">IF(ISERROR(VLOOKUP(VLOOKUP($A87, 'E4 TB Allocation Details'!$A$18:$L$205, MATCH("A &amp; G ID", 'E4 TB Allocation Details'!$A$18:$L$18, 0),FALSE), 'E2 Allocators'!$B$15:$W$361, MATCH('O5 Details by Class &amp; Accounts'!CK$18, 'E2 Allocators'!$B$15:$W$15, 0),FALSE)*$E87), 0, VLOOKUP(VLOOKUP($A87, 'E4 TB Allocation Details'!$A$18:$L$205, MATCH("A &amp; G ID", 'E4 TB Allocation Details'!$A$18:$L$18, 0),FALSE), 'E2 Allocators'!$B$15:$W$361, MATCH('O5 Details by Class &amp; Accounts'!CK$18, 'E2 Allocators'!$B$15:$W$15, 0),FALSE)*$E87)</f>
        <v>0</v>
      </c>
      <c r="CL87" s="1412">
        <f ca="1">IF(ISERROR(VLOOKUP(VLOOKUP($A87, 'E4 TB Allocation Details'!$A$18:$L$205, MATCH("A &amp; G ID", 'E4 TB Allocation Details'!$A$18:$L$18, 0),FALSE), 'E2 Allocators'!$B$15:$W$361, MATCH('O5 Details by Class &amp; Accounts'!CL$18, 'E2 Allocators'!$B$15:$W$15, 0),FALSE)*$E87), 0, VLOOKUP(VLOOKUP($A87, 'E4 TB Allocation Details'!$A$18:$L$205, MATCH("A &amp; G ID", 'E4 TB Allocation Details'!$A$18:$L$18, 0),FALSE), 'E2 Allocators'!$B$15:$W$361, MATCH('O5 Details by Class &amp; Accounts'!CL$18, 'E2 Allocators'!$B$15:$W$15, 0),FALSE)*$E87)</f>
        <v>0</v>
      </c>
      <c r="CM87" s="1412">
        <f ca="1">IF(ISERROR(VLOOKUP(VLOOKUP($A87, 'E4 TB Allocation Details'!$A$18:$L$205, MATCH("A &amp; G ID", 'E4 TB Allocation Details'!$A$18:$L$18, 0),FALSE), 'E2 Allocators'!$B$15:$W$361, MATCH('O5 Details by Class &amp; Accounts'!CM$18, 'E2 Allocators'!$B$15:$W$15, 0),FALSE)*$E87), 0, VLOOKUP(VLOOKUP($A87, 'E4 TB Allocation Details'!$A$18:$L$205, MATCH("A &amp; G ID", 'E4 TB Allocation Details'!$A$18:$L$18, 0),FALSE), 'E2 Allocators'!$B$15:$W$361, MATCH('O5 Details by Class &amp; Accounts'!CM$18, 'E2 Allocators'!$B$15:$W$15, 0),FALSE)*$E87)</f>
        <v>0</v>
      </c>
      <c r="CN87" s="1412">
        <f t="shared" si="16"/>
        <v>0</v>
      </c>
      <c r="CO87" s="1792">
        <f>+E87-AC87-AX87-BS87-CN87</f>
        <v>0</v>
      </c>
      <c r="CQ87" s="2087" t="s">
        <v>891</v>
      </c>
    </row>
    <row r="88" spans="1:95" s="81" customFormat="1" ht="12.75">
      <c r="A88" s="1180">
        <v>4205</v>
      </c>
      <c r="B88" s="1181" t="s">
        <v>972</v>
      </c>
      <c r="C88" s="1789">
        <f ca="1">IF(ISERROR(VLOOKUP($A88,'I3 TB Data'!$A$23:$H$458,MATCH('O5 Details by Class &amp; Accounts'!$C$18, 'I3 TB Data'!$A$23:$H$23,0),0)), 0, VLOOKUP($A88,'I3 TB Data'!$A$23:$H$458,MATCH('O5 Details by Class &amp; Accounts'!$C$18,'I3 TB Data'!$A$23:$H$23,0),0))</f>
        <v>-37000</v>
      </c>
      <c r="D88" s="1412"/>
      <c r="E88" s="1789">
        <f t="shared" si="17"/>
        <v>-37000</v>
      </c>
      <c r="F88" s="1791">
        <f ca="1">IF(ISERROR(VLOOKUP($A88, 'E1 Categorization'!A33:E122, MATCH("Customer Component", 'E1 Categorization'!$A$33:$E$33,0), 0)), 0, IF(VLOOKUP($A88, 'E1 Categorization'!A33:E122, MATCH("Customer Component", 'E1 Categorization'!$A$33:$E$33,0), 0)=0, 'O5 Details by Class &amp; Accounts'!$E88, IF(AND(VLOOKUP($A88, 'E1 Categorization'!A33:E122, MATCH("Customer Component", 'E1 Categorization'!$A$33:$E$33,0), 0) &gt;0, VLOOKUP($A88, 'E1 Categorization'!A33:E122, MATCH("Customer Component", 'E1 Categorization'!$A$33:$E$33,0), 0)&lt;1), 'O5 Details by Class &amp; Accounts'!$E88*(1-VLOOKUP($A88, 'E1 Categorization'!A33:E122, MATCH("Customer Component", 'E1 Categorization'!$A$33:$E$33,0), 0)), 0)))</f>
        <v>0</v>
      </c>
      <c r="G88" s="1791">
        <f ca="1">IF(ISERROR(VLOOKUP($A88, 'E1 Categorization'!A33:E122, MATCH("Customer Component", 'E1 Categorization'!$A$33:$E$33,0), 0)),0, IF(VLOOKUP($A88, 'E1 Categorization'!A33:E122, MATCH("Customer Component", 'E1 Categorization'!$A$33:$E$33,0), 0)=0, 0, IF(AND(VLOOKUP($A88, 'E1 Categorization'!A33:E122, MATCH("Customer Component", 'E1 Categorization'!$A$33:$E$33,0), 0) &gt;0, VLOOKUP($A88, 'E1 Categorization'!A33:E122, MATCH("Customer Component", 'E1 Categorization'!$A$33:$E$33,0), 0)&lt;1), 'O5 Details by Class &amp; Accounts'!$E88*(VLOOKUP($A88, 'E1 Categorization'!A33:E122, MATCH("Customer Component", 'E1 Categorization'!$A$33:$E$33,0), 0)), 'O5 Details by Class &amp; Accounts'!$E88)))</f>
        <v>0</v>
      </c>
      <c r="H88" s="1412">
        <f t="shared" ref="H88:H109" si="18">F88+G88</f>
        <v>0</v>
      </c>
      <c r="I88" s="1412">
        <f ca="1">IF(ISERROR(VLOOKUP(VLOOKUP($A88, 'E4 TB Allocation Details'!$A$18:$L$205, MATCH("Demand ID", 'E4 TB Allocation Details'!$A$18:$L$18, 0),FALSE), 'E2 Allocators'!$B$15:$W$361, MATCH('O5 Details by Class &amp; Accounts'!I$18, 'E2 Allocators'!$B$15:$W$15, 0),FALSE)*$F88), 0, VLOOKUP(VLOOKUP($A88, 'E4 TB Allocation Details'!$A$18:$L$205, MATCH("Demand ID", 'E4 TB Allocation Details'!$A$18:$L$18, 0),FALSE), 'E2 Allocators'!$B$15:$W$361, MATCH('O5 Details by Class &amp; Accounts'!I$18, 'E2 Allocators'!$B$15:$W$15, 0),FALSE)*$F88)</f>
        <v>0</v>
      </c>
      <c r="J88" s="1412">
        <f ca="1">IF(ISERROR(VLOOKUP(VLOOKUP($A88, 'E4 TB Allocation Details'!$A$18:$L$205, MATCH("Demand ID", 'E4 TB Allocation Details'!$A$18:$L$18, 0),FALSE), 'E2 Allocators'!$B$15:$W$361, MATCH('O5 Details by Class &amp; Accounts'!J$18, 'E2 Allocators'!$B$15:$W$15, 0),FALSE)*$F88), 0, VLOOKUP(VLOOKUP($A88, 'E4 TB Allocation Details'!$A$18:$L$205, MATCH("Demand ID", 'E4 TB Allocation Details'!$A$18:$L$18, 0),FALSE), 'E2 Allocators'!$B$15:$W$361, MATCH('O5 Details by Class &amp; Accounts'!J$18, 'E2 Allocators'!$B$15:$W$15, 0),FALSE)*$F88)</f>
        <v>0</v>
      </c>
      <c r="K88" s="1412">
        <f ca="1">IF(ISERROR(VLOOKUP(VLOOKUP($A88, 'E4 TB Allocation Details'!$A$18:$L$205, MATCH("Demand ID", 'E4 TB Allocation Details'!$A$18:$L$18, 0),FALSE), 'E2 Allocators'!$B$15:$W$361, MATCH('O5 Details by Class &amp; Accounts'!K$18, 'E2 Allocators'!$B$15:$W$15, 0),FALSE)*$F88), 0, VLOOKUP(VLOOKUP($A88, 'E4 TB Allocation Details'!$A$18:$L$205, MATCH("Demand ID", 'E4 TB Allocation Details'!$A$18:$L$18, 0),FALSE), 'E2 Allocators'!$B$15:$W$361, MATCH('O5 Details by Class &amp; Accounts'!K$18, 'E2 Allocators'!$B$15:$W$15, 0),FALSE)*$F88)</f>
        <v>0</v>
      </c>
      <c r="L88" s="1412">
        <f ca="1">IF(ISERROR(VLOOKUP(VLOOKUP($A88, 'E4 TB Allocation Details'!$A$18:$L$205, MATCH("Demand ID", 'E4 TB Allocation Details'!$A$18:$L$18, 0),FALSE), 'E2 Allocators'!$B$15:$W$361, MATCH('O5 Details by Class &amp; Accounts'!L$18, 'E2 Allocators'!$B$15:$W$15, 0),FALSE)*$F88), 0, VLOOKUP(VLOOKUP($A88, 'E4 TB Allocation Details'!$A$18:$L$205, MATCH("Demand ID", 'E4 TB Allocation Details'!$A$18:$L$18, 0),FALSE), 'E2 Allocators'!$B$15:$W$361, MATCH('O5 Details by Class &amp; Accounts'!L$18, 'E2 Allocators'!$B$15:$W$15, 0),FALSE)*$F88)</f>
        <v>0</v>
      </c>
      <c r="M88" s="1412">
        <f ca="1">IF(ISERROR(VLOOKUP(VLOOKUP($A88, 'E4 TB Allocation Details'!$A$18:$L$205, MATCH("Demand ID", 'E4 TB Allocation Details'!$A$18:$L$18, 0),FALSE), 'E2 Allocators'!$B$15:$W$361, MATCH('O5 Details by Class &amp; Accounts'!M$18, 'E2 Allocators'!$B$15:$W$15, 0),FALSE)*$F88), 0, VLOOKUP(VLOOKUP($A88, 'E4 TB Allocation Details'!$A$18:$L$205, MATCH("Demand ID", 'E4 TB Allocation Details'!$A$18:$L$18, 0),FALSE), 'E2 Allocators'!$B$15:$W$361, MATCH('O5 Details by Class &amp; Accounts'!M$18, 'E2 Allocators'!$B$15:$W$15, 0),FALSE)*$F88)</f>
        <v>0</v>
      </c>
      <c r="N88" s="1412">
        <f ca="1">IF(ISERROR(VLOOKUP(VLOOKUP($A88, 'E4 TB Allocation Details'!$A$18:$L$205, MATCH("Demand ID", 'E4 TB Allocation Details'!$A$18:$L$18, 0),FALSE), 'E2 Allocators'!$B$15:$W$361, MATCH('O5 Details by Class &amp; Accounts'!N$18, 'E2 Allocators'!$B$15:$W$15, 0),FALSE)*$F88), 0, VLOOKUP(VLOOKUP($A88, 'E4 TB Allocation Details'!$A$18:$L$205, MATCH("Demand ID", 'E4 TB Allocation Details'!$A$18:$L$18, 0),FALSE), 'E2 Allocators'!$B$15:$W$361, MATCH('O5 Details by Class &amp; Accounts'!N$18, 'E2 Allocators'!$B$15:$W$15, 0),FALSE)*$F88)</f>
        <v>0</v>
      </c>
      <c r="O88" s="1412">
        <f ca="1">IF(ISERROR(VLOOKUP(VLOOKUP($A88, 'E4 TB Allocation Details'!$A$18:$L$205, MATCH("Demand ID", 'E4 TB Allocation Details'!$A$18:$L$18, 0),FALSE), 'E2 Allocators'!$B$15:$W$361, MATCH('O5 Details by Class &amp; Accounts'!O$18, 'E2 Allocators'!$B$15:$W$15, 0),FALSE)*$F88), 0, VLOOKUP(VLOOKUP($A88, 'E4 TB Allocation Details'!$A$18:$L$205, MATCH("Demand ID", 'E4 TB Allocation Details'!$A$18:$L$18, 0),FALSE), 'E2 Allocators'!$B$15:$W$361, MATCH('O5 Details by Class &amp; Accounts'!O$18, 'E2 Allocators'!$B$15:$W$15, 0),FALSE)*$F88)</f>
        <v>0</v>
      </c>
      <c r="P88" s="1412">
        <f ca="1">IF(ISERROR(VLOOKUP(VLOOKUP($A88, 'E4 TB Allocation Details'!$A$18:$L$205, MATCH("Demand ID", 'E4 TB Allocation Details'!$A$18:$L$18, 0),FALSE), 'E2 Allocators'!$B$15:$W$361, MATCH('O5 Details by Class &amp; Accounts'!P$18, 'E2 Allocators'!$B$15:$W$15, 0),FALSE)*$F88), 0, VLOOKUP(VLOOKUP($A88, 'E4 TB Allocation Details'!$A$18:$L$205, MATCH("Demand ID", 'E4 TB Allocation Details'!$A$18:$L$18, 0),FALSE), 'E2 Allocators'!$B$15:$W$361, MATCH('O5 Details by Class &amp; Accounts'!P$18, 'E2 Allocators'!$B$15:$W$15, 0),FALSE)*$F88)</f>
        <v>0</v>
      </c>
      <c r="Q88" s="1412">
        <f ca="1">IF(ISERROR(VLOOKUP(VLOOKUP($A88, 'E4 TB Allocation Details'!$A$18:$L$205, MATCH("Demand ID", 'E4 TB Allocation Details'!$A$18:$L$18, 0),FALSE), 'E2 Allocators'!$B$15:$W$361, MATCH('O5 Details by Class &amp; Accounts'!Q$18, 'E2 Allocators'!$B$15:$W$15, 0),FALSE)*$F88), 0, VLOOKUP(VLOOKUP($A88, 'E4 TB Allocation Details'!$A$18:$L$205, MATCH("Demand ID", 'E4 TB Allocation Details'!$A$18:$L$18, 0),FALSE), 'E2 Allocators'!$B$15:$W$361, MATCH('O5 Details by Class &amp; Accounts'!Q$18, 'E2 Allocators'!$B$15:$W$15, 0),FALSE)*$F88)</f>
        <v>0</v>
      </c>
      <c r="R88" s="1412">
        <f ca="1">IF(ISERROR(VLOOKUP(VLOOKUP($A88, 'E4 TB Allocation Details'!$A$18:$L$205, MATCH("Demand ID", 'E4 TB Allocation Details'!$A$18:$L$18, 0),FALSE), 'E2 Allocators'!$B$15:$W$361, MATCH('O5 Details by Class &amp; Accounts'!R$18, 'E2 Allocators'!$B$15:$W$15, 0),FALSE)*$F88), 0, VLOOKUP(VLOOKUP($A88, 'E4 TB Allocation Details'!$A$18:$L$205, MATCH("Demand ID", 'E4 TB Allocation Details'!$A$18:$L$18, 0),FALSE), 'E2 Allocators'!$B$15:$W$361, MATCH('O5 Details by Class &amp; Accounts'!R$18, 'E2 Allocators'!$B$15:$W$15, 0),FALSE)*$F88)</f>
        <v>0</v>
      </c>
      <c r="S88" s="1412">
        <f ca="1">IF(ISERROR(VLOOKUP(VLOOKUP($A88, 'E4 TB Allocation Details'!$A$18:$L$205, MATCH("Demand ID", 'E4 TB Allocation Details'!$A$18:$L$18, 0),FALSE), 'E2 Allocators'!$B$15:$W$361, MATCH('O5 Details by Class &amp; Accounts'!S$18, 'E2 Allocators'!$B$15:$W$15, 0),FALSE)*$F88), 0, VLOOKUP(VLOOKUP($A88, 'E4 TB Allocation Details'!$A$18:$L$205, MATCH("Demand ID", 'E4 TB Allocation Details'!$A$18:$L$18, 0),FALSE), 'E2 Allocators'!$B$15:$W$361, MATCH('O5 Details by Class &amp; Accounts'!S$18, 'E2 Allocators'!$B$15:$W$15, 0),FALSE)*$F88)</f>
        <v>0</v>
      </c>
      <c r="T88" s="1412">
        <f ca="1">IF(ISERROR(VLOOKUP(VLOOKUP($A88, 'E4 TB Allocation Details'!$A$18:$L$205, MATCH("Demand ID", 'E4 TB Allocation Details'!$A$18:$L$18, 0),FALSE), 'E2 Allocators'!$B$15:$W$361, MATCH('O5 Details by Class &amp; Accounts'!T$18, 'E2 Allocators'!$B$15:$W$15, 0),FALSE)*$F88), 0, VLOOKUP(VLOOKUP($A88, 'E4 TB Allocation Details'!$A$18:$L$205, MATCH("Demand ID", 'E4 TB Allocation Details'!$A$18:$L$18, 0),FALSE), 'E2 Allocators'!$B$15:$W$361, MATCH('O5 Details by Class &amp; Accounts'!T$18, 'E2 Allocators'!$B$15:$W$15, 0),FALSE)*$F88)</f>
        <v>0</v>
      </c>
      <c r="U88" s="1412">
        <f ca="1">IF(ISERROR(VLOOKUP(VLOOKUP($A88, 'E4 TB Allocation Details'!$A$18:$L$205, MATCH("Demand ID", 'E4 TB Allocation Details'!$A$18:$L$18, 0),FALSE), 'E2 Allocators'!$B$15:$W$361, MATCH('O5 Details by Class &amp; Accounts'!U$18, 'E2 Allocators'!$B$15:$W$15, 0),FALSE)*$F88), 0, VLOOKUP(VLOOKUP($A88, 'E4 TB Allocation Details'!$A$18:$L$205, MATCH("Demand ID", 'E4 TB Allocation Details'!$A$18:$L$18, 0),FALSE), 'E2 Allocators'!$B$15:$W$361, MATCH('O5 Details by Class &amp; Accounts'!U$18, 'E2 Allocators'!$B$15:$W$15, 0),FALSE)*$F88)</f>
        <v>0</v>
      </c>
      <c r="V88" s="1412">
        <f ca="1">IF(ISERROR(VLOOKUP(VLOOKUP($A88, 'E4 TB Allocation Details'!$A$18:$L$205, MATCH("Demand ID", 'E4 TB Allocation Details'!$A$18:$L$18, 0),FALSE), 'E2 Allocators'!$B$15:$W$361, MATCH('O5 Details by Class &amp; Accounts'!V$18, 'E2 Allocators'!$B$15:$W$15, 0),FALSE)*$F88), 0, VLOOKUP(VLOOKUP($A88, 'E4 TB Allocation Details'!$A$18:$L$205, MATCH("Demand ID", 'E4 TB Allocation Details'!$A$18:$L$18, 0),FALSE), 'E2 Allocators'!$B$15:$W$361, MATCH('O5 Details by Class &amp; Accounts'!V$18, 'E2 Allocators'!$B$15:$W$15, 0),FALSE)*$F88)</f>
        <v>0</v>
      </c>
      <c r="W88" s="1412">
        <f ca="1">IF(ISERROR(VLOOKUP(VLOOKUP($A88, 'E4 TB Allocation Details'!$A$18:$L$205, MATCH("Demand ID", 'E4 TB Allocation Details'!$A$18:$L$18, 0),FALSE), 'E2 Allocators'!$B$15:$W$361, MATCH('O5 Details by Class &amp; Accounts'!W$18, 'E2 Allocators'!$B$15:$W$15, 0),FALSE)*$F88), 0, VLOOKUP(VLOOKUP($A88, 'E4 TB Allocation Details'!$A$18:$L$205, MATCH("Demand ID", 'E4 TB Allocation Details'!$A$18:$L$18, 0),FALSE), 'E2 Allocators'!$B$15:$W$361, MATCH('O5 Details by Class &amp; Accounts'!W$18, 'E2 Allocators'!$B$15:$W$15, 0),FALSE)*$F88)</f>
        <v>0</v>
      </c>
      <c r="X88" s="1412">
        <f ca="1">IF(ISERROR(VLOOKUP(VLOOKUP($A88, 'E4 TB Allocation Details'!$A$18:$L$205, MATCH("Demand ID", 'E4 TB Allocation Details'!$A$18:$L$18, 0),FALSE), 'E2 Allocators'!$B$15:$W$361, MATCH('O5 Details by Class &amp; Accounts'!X$18, 'E2 Allocators'!$B$15:$W$15, 0),FALSE)*$F88), 0, VLOOKUP(VLOOKUP($A88, 'E4 TB Allocation Details'!$A$18:$L$205, MATCH("Demand ID", 'E4 TB Allocation Details'!$A$18:$L$18, 0),FALSE), 'E2 Allocators'!$B$15:$W$361, MATCH('O5 Details by Class &amp; Accounts'!X$18, 'E2 Allocators'!$B$15:$W$15, 0),FALSE)*$F88)</f>
        <v>0</v>
      </c>
      <c r="Y88" s="1412">
        <f ca="1">IF(ISERROR(VLOOKUP(VLOOKUP($A88, 'E4 TB Allocation Details'!$A$18:$L$205, MATCH("Demand ID", 'E4 TB Allocation Details'!$A$18:$L$18, 0),FALSE), 'E2 Allocators'!$B$15:$W$361, MATCH('O5 Details by Class &amp; Accounts'!Y$18, 'E2 Allocators'!$B$15:$W$15, 0),FALSE)*$F88), 0, VLOOKUP(VLOOKUP($A88, 'E4 TB Allocation Details'!$A$18:$L$205, MATCH("Demand ID", 'E4 TB Allocation Details'!$A$18:$L$18, 0),FALSE), 'E2 Allocators'!$B$15:$W$361, MATCH('O5 Details by Class &amp; Accounts'!Y$18, 'E2 Allocators'!$B$15:$W$15, 0),FALSE)*$F88)</f>
        <v>0</v>
      </c>
      <c r="Z88" s="1412">
        <f ca="1">IF(ISERROR(VLOOKUP(VLOOKUP($A88, 'E4 TB Allocation Details'!$A$18:$L$205, MATCH("Demand ID", 'E4 TB Allocation Details'!$A$18:$L$18, 0),FALSE), 'E2 Allocators'!$B$15:$W$361, MATCH('O5 Details by Class &amp; Accounts'!Z$18, 'E2 Allocators'!$B$15:$W$15, 0),FALSE)*$F88), 0, VLOOKUP(VLOOKUP($A88, 'E4 TB Allocation Details'!$A$18:$L$205, MATCH("Demand ID", 'E4 TB Allocation Details'!$A$18:$L$18, 0),FALSE), 'E2 Allocators'!$B$15:$W$361, MATCH('O5 Details by Class &amp; Accounts'!Z$18, 'E2 Allocators'!$B$15:$W$15, 0),FALSE)*$F88)</f>
        <v>0</v>
      </c>
      <c r="AA88" s="1412">
        <f ca="1">IF(ISERROR(VLOOKUP(VLOOKUP($A88, 'E4 TB Allocation Details'!$A$18:$L$205, MATCH("Demand ID", 'E4 TB Allocation Details'!$A$18:$L$18, 0),FALSE), 'E2 Allocators'!$B$15:$W$361, MATCH('O5 Details by Class &amp; Accounts'!AA$18, 'E2 Allocators'!$B$15:$W$15, 0),FALSE)*$F88), 0, VLOOKUP(VLOOKUP($A88, 'E4 TB Allocation Details'!$A$18:$L$205, MATCH("Demand ID", 'E4 TB Allocation Details'!$A$18:$L$18, 0),FALSE), 'E2 Allocators'!$B$15:$W$361, MATCH('O5 Details by Class &amp; Accounts'!AA$18, 'E2 Allocators'!$B$15:$W$15, 0),FALSE)*$F88)</f>
        <v>0</v>
      </c>
      <c r="AB88" s="1412">
        <f ca="1">IF(ISERROR(VLOOKUP(VLOOKUP($A88, 'E4 TB Allocation Details'!$A$18:$L$205, MATCH("Demand ID", 'E4 TB Allocation Details'!$A$18:$L$18, 0),FALSE), 'E2 Allocators'!$B$15:$W$361, MATCH('O5 Details by Class &amp; Accounts'!AB$18, 'E2 Allocators'!$B$15:$W$15, 0),FALSE)*$F88), 0, VLOOKUP(VLOOKUP($A88, 'E4 TB Allocation Details'!$A$18:$L$205, MATCH("Demand ID", 'E4 TB Allocation Details'!$A$18:$L$18, 0),FALSE), 'E2 Allocators'!$B$15:$W$361, MATCH('O5 Details by Class &amp; Accounts'!AB$18, 'E2 Allocators'!$B$15:$W$15, 0),FALSE)*$F88)</f>
        <v>0</v>
      </c>
      <c r="AC88" s="1412">
        <f t="shared" ref="AC88:AC109" si="19">SUM(I88:AB88)</f>
        <v>0</v>
      </c>
      <c r="AD88" s="1412">
        <f ca="1">IF(ISERROR(VLOOKUP(VLOOKUP($A88, 'E4 TB Allocation Details'!$A$18:$L$205, MATCH("Customer ID", 'E4 TB Allocation Details'!$A$18:$L$18, 0),FALSE), 'E2 Allocators'!$B$15:$W$361, MATCH('O5 Details by Class &amp; Accounts'!AD$18, 'E2 Allocators'!$B$15:$W$15, 0),FALSE)*$G88), 0, VLOOKUP(VLOOKUP($A88, 'E4 TB Allocation Details'!$A$18:$L$205, MATCH("Customer ID", 'E4 TB Allocation Details'!$A$18:$L$18, 0),FALSE), 'E2 Allocators'!$B$15:$W$361, MATCH('O5 Details by Class &amp; Accounts'!AD$18, 'E2 Allocators'!$B$15:$W$15, 0),FALSE)*$G88)</f>
        <v>0</v>
      </c>
      <c r="AE88" s="1412">
        <f ca="1">IF(ISERROR(VLOOKUP(VLOOKUP($A88, 'E4 TB Allocation Details'!$A$18:$L$205, MATCH("Customer ID", 'E4 TB Allocation Details'!$A$18:$L$18, 0),FALSE), 'E2 Allocators'!$B$15:$W$361, MATCH('O5 Details by Class &amp; Accounts'!AE$18, 'E2 Allocators'!$B$15:$W$15, 0),FALSE)*$G88), 0, VLOOKUP(VLOOKUP($A88, 'E4 TB Allocation Details'!$A$18:$L$205, MATCH("Customer ID", 'E4 TB Allocation Details'!$A$18:$L$18, 0),FALSE), 'E2 Allocators'!$B$15:$W$361, MATCH('O5 Details by Class &amp; Accounts'!AE$18, 'E2 Allocators'!$B$15:$W$15, 0),FALSE)*$G88)</f>
        <v>0</v>
      </c>
      <c r="AF88" s="1412">
        <f ca="1">IF(ISERROR(VLOOKUP(VLOOKUP($A88, 'E4 TB Allocation Details'!$A$18:$L$205, MATCH("Customer ID", 'E4 TB Allocation Details'!$A$18:$L$18, 0),FALSE), 'E2 Allocators'!$B$15:$W$361, MATCH('O5 Details by Class &amp; Accounts'!AF$18, 'E2 Allocators'!$B$15:$W$15, 0),FALSE)*$G88), 0, VLOOKUP(VLOOKUP($A88, 'E4 TB Allocation Details'!$A$18:$L$205, MATCH("Customer ID", 'E4 TB Allocation Details'!$A$18:$L$18, 0),FALSE), 'E2 Allocators'!$B$15:$W$361, MATCH('O5 Details by Class &amp; Accounts'!AF$18, 'E2 Allocators'!$B$15:$W$15, 0),FALSE)*$G88)</f>
        <v>0</v>
      </c>
      <c r="AG88" s="1412">
        <f ca="1">IF(ISERROR(VLOOKUP(VLOOKUP($A88, 'E4 TB Allocation Details'!$A$18:$L$205, MATCH("Customer ID", 'E4 TB Allocation Details'!$A$18:$L$18, 0),FALSE), 'E2 Allocators'!$B$15:$W$361, MATCH('O5 Details by Class &amp; Accounts'!AG$18, 'E2 Allocators'!$B$15:$W$15, 0),FALSE)*$G88), 0, VLOOKUP(VLOOKUP($A88, 'E4 TB Allocation Details'!$A$18:$L$205, MATCH("Customer ID", 'E4 TB Allocation Details'!$A$18:$L$18, 0),FALSE), 'E2 Allocators'!$B$15:$W$361, MATCH('O5 Details by Class &amp; Accounts'!AG$18, 'E2 Allocators'!$B$15:$W$15, 0),FALSE)*$G88)</f>
        <v>0</v>
      </c>
      <c r="AH88" s="1412">
        <f ca="1">IF(ISERROR(VLOOKUP(VLOOKUP($A88, 'E4 TB Allocation Details'!$A$18:$L$205, MATCH("Customer ID", 'E4 TB Allocation Details'!$A$18:$L$18, 0),FALSE), 'E2 Allocators'!$B$15:$W$361, MATCH('O5 Details by Class &amp; Accounts'!AH$18, 'E2 Allocators'!$B$15:$W$15, 0),FALSE)*$G88), 0, VLOOKUP(VLOOKUP($A88, 'E4 TB Allocation Details'!$A$18:$L$205, MATCH("Customer ID", 'E4 TB Allocation Details'!$A$18:$L$18, 0),FALSE), 'E2 Allocators'!$B$15:$W$361, MATCH('O5 Details by Class &amp; Accounts'!AH$18, 'E2 Allocators'!$B$15:$W$15, 0),FALSE)*$G88)</f>
        <v>0</v>
      </c>
      <c r="AI88" s="1412">
        <f ca="1">IF(ISERROR(VLOOKUP(VLOOKUP($A88, 'E4 TB Allocation Details'!$A$18:$L$205, MATCH("Customer ID", 'E4 TB Allocation Details'!$A$18:$L$18, 0),FALSE), 'E2 Allocators'!$B$15:$W$361, MATCH('O5 Details by Class &amp; Accounts'!AI$18, 'E2 Allocators'!$B$15:$W$15, 0),FALSE)*$G88), 0, VLOOKUP(VLOOKUP($A88, 'E4 TB Allocation Details'!$A$18:$L$205, MATCH("Customer ID", 'E4 TB Allocation Details'!$A$18:$L$18, 0),FALSE), 'E2 Allocators'!$B$15:$W$361, MATCH('O5 Details by Class &amp; Accounts'!AI$18, 'E2 Allocators'!$B$15:$W$15, 0),FALSE)*$G88)</f>
        <v>0</v>
      </c>
      <c r="AJ88" s="1412">
        <f ca="1">IF(ISERROR(VLOOKUP(VLOOKUP($A88, 'E4 TB Allocation Details'!$A$18:$L$205, MATCH("Customer ID", 'E4 TB Allocation Details'!$A$18:$L$18, 0),FALSE), 'E2 Allocators'!$B$15:$W$361, MATCH('O5 Details by Class &amp; Accounts'!AJ$18, 'E2 Allocators'!$B$15:$W$15, 0),FALSE)*$G88), 0, VLOOKUP(VLOOKUP($A88, 'E4 TB Allocation Details'!$A$18:$L$205, MATCH("Customer ID", 'E4 TB Allocation Details'!$A$18:$L$18, 0),FALSE), 'E2 Allocators'!$B$15:$W$361, MATCH('O5 Details by Class &amp; Accounts'!AJ$18, 'E2 Allocators'!$B$15:$W$15, 0),FALSE)*$G88)</f>
        <v>0</v>
      </c>
      <c r="AK88" s="1412">
        <f ca="1">IF(ISERROR(VLOOKUP(VLOOKUP($A88, 'E4 TB Allocation Details'!$A$18:$L$205, MATCH("Customer ID", 'E4 TB Allocation Details'!$A$18:$L$18, 0),FALSE), 'E2 Allocators'!$B$15:$W$361, MATCH('O5 Details by Class &amp; Accounts'!AK$18, 'E2 Allocators'!$B$15:$W$15, 0),FALSE)*$G88), 0, VLOOKUP(VLOOKUP($A88, 'E4 TB Allocation Details'!$A$18:$L$205, MATCH("Customer ID", 'E4 TB Allocation Details'!$A$18:$L$18, 0),FALSE), 'E2 Allocators'!$B$15:$W$361, MATCH('O5 Details by Class &amp; Accounts'!AK$18, 'E2 Allocators'!$B$15:$W$15, 0),FALSE)*$G88)</f>
        <v>0</v>
      </c>
      <c r="AL88" s="1412">
        <f ca="1">IF(ISERROR(VLOOKUP(VLOOKUP($A88, 'E4 TB Allocation Details'!$A$18:$L$205, MATCH("Customer ID", 'E4 TB Allocation Details'!$A$18:$L$18, 0),FALSE), 'E2 Allocators'!$B$15:$W$361, MATCH('O5 Details by Class &amp; Accounts'!AL$18, 'E2 Allocators'!$B$15:$W$15, 0),FALSE)*$G88), 0, VLOOKUP(VLOOKUP($A88, 'E4 TB Allocation Details'!$A$18:$L$205, MATCH("Customer ID", 'E4 TB Allocation Details'!$A$18:$L$18, 0),FALSE), 'E2 Allocators'!$B$15:$W$361, MATCH('O5 Details by Class &amp; Accounts'!AL$18, 'E2 Allocators'!$B$15:$W$15, 0),FALSE)*$G88)</f>
        <v>0</v>
      </c>
      <c r="AM88" s="1412">
        <f ca="1">IF(ISERROR(VLOOKUP(VLOOKUP($A88, 'E4 TB Allocation Details'!$A$18:$L$205, MATCH("Customer ID", 'E4 TB Allocation Details'!$A$18:$L$18, 0),FALSE), 'E2 Allocators'!$B$15:$W$361, MATCH('O5 Details by Class &amp; Accounts'!AM$18, 'E2 Allocators'!$B$15:$W$15, 0),FALSE)*$G88), 0, VLOOKUP(VLOOKUP($A88, 'E4 TB Allocation Details'!$A$18:$L$205, MATCH("Customer ID", 'E4 TB Allocation Details'!$A$18:$L$18, 0),FALSE), 'E2 Allocators'!$B$15:$W$361, MATCH('O5 Details by Class &amp; Accounts'!AM$18, 'E2 Allocators'!$B$15:$W$15, 0),FALSE)*$G88)</f>
        <v>0</v>
      </c>
      <c r="AN88" s="1412">
        <f ca="1">IF(ISERROR(VLOOKUP(VLOOKUP($A88, 'E4 TB Allocation Details'!$A$18:$L$205, MATCH("Customer ID", 'E4 TB Allocation Details'!$A$18:$L$18, 0),FALSE), 'E2 Allocators'!$B$15:$W$361, MATCH('O5 Details by Class &amp; Accounts'!AN$18, 'E2 Allocators'!$B$15:$W$15, 0),FALSE)*$G88), 0, VLOOKUP(VLOOKUP($A88, 'E4 TB Allocation Details'!$A$18:$L$205, MATCH("Customer ID", 'E4 TB Allocation Details'!$A$18:$L$18, 0),FALSE), 'E2 Allocators'!$B$15:$W$361, MATCH('O5 Details by Class &amp; Accounts'!AN$18, 'E2 Allocators'!$B$15:$W$15, 0),FALSE)*$G88)</f>
        <v>0</v>
      </c>
      <c r="AO88" s="1412">
        <f ca="1">IF(ISERROR(VLOOKUP(VLOOKUP($A88, 'E4 TB Allocation Details'!$A$18:$L$205, MATCH("Customer ID", 'E4 TB Allocation Details'!$A$18:$L$18, 0),FALSE), 'E2 Allocators'!$B$15:$W$361, MATCH('O5 Details by Class &amp; Accounts'!AO$18, 'E2 Allocators'!$B$15:$W$15, 0),FALSE)*$G88), 0, VLOOKUP(VLOOKUP($A88, 'E4 TB Allocation Details'!$A$18:$L$205, MATCH("Customer ID", 'E4 TB Allocation Details'!$A$18:$L$18, 0),FALSE), 'E2 Allocators'!$B$15:$W$361, MATCH('O5 Details by Class &amp; Accounts'!AO$18, 'E2 Allocators'!$B$15:$W$15, 0),FALSE)*$G88)</f>
        <v>0</v>
      </c>
      <c r="AP88" s="1412">
        <f ca="1">IF(ISERROR(VLOOKUP(VLOOKUP($A88, 'E4 TB Allocation Details'!$A$18:$L$205, MATCH("Customer ID", 'E4 TB Allocation Details'!$A$18:$L$18, 0),FALSE), 'E2 Allocators'!$B$15:$W$361, MATCH('O5 Details by Class &amp; Accounts'!AP$18, 'E2 Allocators'!$B$15:$W$15, 0),FALSE)*$G88), 0, VLOOKUP(VLOOKUP($A88, 'E4 TB Allocation Details'!$A$18:$L$205, MATCH("Customer ID", 'E4 TB Allocation Details'!$A$18:$L$18, 0),FALSE), 'E2 Allocators'!$B$15:$W$361, MATCH('O5 Details by Class &amp; Accounts'!AP$18, 'E2 Allocators'!$B$15:$W$15, 0),FALSE)*$G88)</f>
        <v>0</v>
      </c>
      <c r="AQ88" s="1412">
        <f ca="1">IF(ISERROR(VLOOKUP(VLOOKUP($A88, 'E4 TB Allocation Details'!$A$18:$L$205, MATCH("Customer ID", 'E4 TB Allocation Details'!$A$18:$L$18, 0),FALSE), 'E2 Allocators'!$B$15:$W$361, MATCH('O5 Details by Class &amp; Accounts'!AQ$18, 'E2 Allocators'!$B$15:$W$15, 0),FALSE)*$G88), 0, VLOOKUP(VLOOKUP($A88, 'E4 TB Allocation Details'!$A$18:$L$205, MATCH("Customer ID", 'E4 TB Allocation Details'!$A$18:$L$18, 0),FALSE), 'E2 Allocators'!$B$15:$W$361, MATCH('O5 Details by Class &amp; Accounts'!AQ$18, 'E2 Allocators'!$B$15:$W$15, 0),FALSE)*$G88)</f>
        <v>0</v>
      </c>
      <c r="AR88" s="1412">
        <f ca="1">IF(ISERROR(VLOOKUP(VLOOKUP($A88, 'E4 TB Allocation Details'!$A$18:$L$205, MATCH("Customer ID", 'E4 TB Allocation Details'!$A$18:$L$18, 0),FALSE), 'E2 Allocators'!$B$15:$W$361, MATCH('O5 Details by Class &amp; Accounts'!AR$18, 'E2 Allocators'!$B$15:$W$15, 0),FALSE)*$G88), 0, VLOOKUP(VLOOKUP($A88, 'E4 TB Allocation Details'!$A$18:$L$205, MATCH("Customer ID", 'E4 TB Allocation Details'!$A$18:$L$18, 0),FALSE), 'E2 Allocators'!$B$15:$W$361, MATCH('O5 Details by Class &amp; Accounts'!AR$18, 'E2 Allocators'!$B$15:$W$15, 0),FALSE)*$G88)</f>
        <v>0</v>
      </c>
      <c r="AS88" s="1412">
        <f ca="1">IF(ISERROR(VLOOKUP(VLOOKUP($A88, 'E4 TB Allocation Details'!$A$18:$L$205, MATCH("Customer ID", 'E4 TB Allocation Details'!$A$18:$L$18, 0),FALSE), 'E2 Allocators'!$B$15:$W$361, MATCH('O5 Details by Class &amp; Accounts'!AS$18, 'E2 Allocators'!$B$15:$W$15, 0),FALSE)*$G88), 0, VLOOKUP(VLOOKUP($A88, 'E4 TB Allocation Details'!$A$18:$L$205, MATCH("Customer ID", 'E4 TB Allocation Details'!$A$18:$L$18, 0),FALSE), 'E2 Allocators'!$B$15:$W$361, MATCH('O5 Details by Class &amp; Accounts'!AS$18, 'E2 Allocators'!$B$15:$W$15, 0),FALSE)*$G88)</f>
        <v>0</v>
      </c>
      <c r="AT88" s="1412">
        <f ca="1">IF(ISERROR(VLOOKUP(VLOOKUP($A88, 'E4 TB Allocation Details'!$A$18:$L$205, MATCH("Customer ID", 'E4 TB Allocation Details'!$A$18:$L$18, 0),FALSE), 'E2 Allocators'!$B$15:$W$361, MATCH('O5 Details by Class &amp; Accounts'!AT$18, 'E2 Allocators'!$B$15:$W$15, 0),FALSE)*$G88), 0, VLOOKUP(VLOOKUP($A88, 'E4 TB Allocation Details'!$A$18:$L$205, MATCH("Customer ID", 'E4 TB Allocation Details'!$A$18:$L$18, 0),FALSE), 'E2 Allocators'!$B$15:$W$361, MATCH('O5 Details by Class &amp; Accounts'!AT$18, 'E2 Allocators'!$B$15:$W$15, 0),FALSE)*$G88)</f>
        <v>0</v>
      </c>
      <c r="AU88" s="1412">
        <f ca="1">IF(ISERROR(VLOOKUP(VLOOKUP($A88, 'E4 TB Allocation Details'!$A$18:$L$205, MATCH("Customer ID", 'E4 TB Allocation Details'!$A$18:$L$18, 0),FALSE), 'E2 Allocators'!$B$15:$W$361, MATCH('O5 Details by Class &amp; Accounts'!AU$18, 'E2 Allocators'!$B$15:$W$15, 0),FALSE)*$G88), 0, VLOOKUP(VLOOKUP($A88, 'E4 TB Allocation Details'!$A$18:$L$205, MATCH("Customer ID", 'E4 TB Allocation Details'!$A$18:$L$18, 0),FALSE), 'E2 Allocators'!$B$15:$W$361, MATCH('O5 Details by Class &amp; Accounts'!AU$18, 'E2 Allocators'!$B$15:$W$15, 0),FALSE)*$G88)</f>
        <v>0</v>
      </c>
      <c r="AV88" s="1412">
        <f ca="1">IF(ISERROR(VLOOKUP(VLOOKUP($A88, 'E4 TB Allocation Details'!$A$18:$L$205, MATCH("Customer ID", 'E4 TB Allocation Details'!$A$18:$L$18, 0),FALSE), 'E2 Allocators'!$B$15:$W$361, MATCH('O5 Details by Class &amp; Accounts'!AV$18, 'E2 Allocators'!$B$15:$W$15, 0),FALSE)*$G88), 0, VLOOKUP(VLOOKUP($A88, 'E4 TB Allocation Details'!$A$18:$L$205, MATCH("Customer ID", 'E4 TB Allocation Details'!$A$18:$L$18, 0),FALSE), 'E2 Allocators'!$B$15:$W$361, MATCH('O5 Details by Class &amp; Accounts'!AV$18, 'E2 Allocators'!$B$15:$W$15, 0),FALSE)*$G88)</f>
        <v>0</v>
      </c>
      <c r="AW88" s="1412">
        <f ca="1">IF(ISERROR(VLOOKUP(VLOOKUP($A88, 'E4 TB Allocation Details'!$A$18:$L$205, MATCH("Customer ID", 'E4 TB Allocation Details'!$A$18:$L$18, 0),FALSE), 'E2 Allocators'!$B$15:$W$361, MATCH('O5 Details by Class &amp; Accounts'!AW$18, 'E2 Allocators'!$B$15:$W$15, 0),FALSE)*$G88), 0, VLOOKUP(VLOOKUP($A88, 'E4 TB Allocation Details'!$A$18:$L$205, MATCH("Customer ID", 'E4 TB Allocation Details'!$A$18:$L$18, 0),FALSE), 'E2 Allocators'!$B$15:$W$361, MATCH('O5 Details by Class &amp; Accounts'!AW$18, 'E2 Allocators'!$B$15:$W$15, 0),FALSE)*$G88)</f>
        <v>0</v>
      </c>
      <c r="AX88" s="1412">
        <f t="shared" ref="AX88:AX109" si="20">SUM(AD88:AW88)</f>
        <v>0</v>
      </c>
      <c r="AY88" s="1412">
        <f ca="1">IF(ISERROR(VLOOKUP(VLOOKUP($A88, 'E4 TB Allocation Details'!$A$18:$L$205, MATCH("Misc ID", 'E4 TB Allocation Details'!$A$18:$L$18, 0),FALSE), 'E2 Allocators'!$B$15:$W$361, MATCH('O5 Details by Class &amp; Accounts'!AY$18, 'E2 Allocators'!$B$15:$W$15, 0),FALSE)*$E88), 0, VLOOKUP(VLOOKUP($A88, 'E4 TB Allocation Details'!$A$18:$L$205, MATCH("Misc ID", 'E4 TB Allocation Details'!$A$18:$L$18, 0),FALSE), 'E2 Allocators'!$B$15:$W$361, MATCH('O5 Details by Class &amp; Accounts'!AY$18, 'E2 Allocators'!$B$15:$W$15, 0),FALSE)*$E88)</f>
        <v>-18502.219416185744</v>
      </c>
      <c r="AZ88" s="1412">
        <f ca="1">IF(ISERROR(VLOOKUP(VLOOKUP($A88, 'E4 TB Allocation Details'!$A$18:$L$205, MATCH("Misc ID", 'E4 TB Allocation Details'!$A$18:$L$18, 0),FALSE), 'E2 Allocators'!$B$15:$W$361, MATCH('O5 Details by Class &amp; Accounts'!AZ$18, 'E2 Allocators'!$B$15:$W$15, 0),FALSE)*$E88), 0, VLOOKUP(VLOOKUP($A88, 'E4 TB Allocation Details'!$A$18:$L$205, MATCH("Misc ID", 'E4 TB Allocation Details'!$A$18:$L$18, 0),FALSE), 'E2 Allocators'!$B$15:$W$361, MATCH('O5 Details by Class &amp; Accounts'!AZ$18, 'E2 Allocators'!$B$15:$W$15, 0),FALSE)*$E88)</f>
        <v>-6416.9188268166308</v>
      </c>
      <c r="BA88" s="1412">
        <f ca="1">IF(ISERROR(VLOOKUP(VLOOKUP($A88, 'E4 TB Allocation Details'!$A$18:$L$205, MATCH("Misc ID", 'E4 TB Allocation Details'!$A$18:$L$18, 0),FALSE), 'E2 Allocators'!$B$15:$W$361, MATCH('O5 Details by Class &amp; Accounts'!BA$18, 'E2 Allocators'!$B$15:$W$15, 0),FALSE)*$E88), 0, VLOOKUP(VLOOKUP($A88, 'E4 TB Allocation Details'!$A$18:$L$205, MATCH("Misc ID", 'E4 TB Allocation Details'!$A$18:$L$18, 0),FALSE), 'E2 Allocators'!$B$15:$W$361, MATCH('O5 Details by Class &amp; Accounts'!BA$18, 'E2 Allocators'!$B$15:$W$15, 0),FALSE)*$E88)</f>
        <v>-9300.7391323502652</v>
      </c>
      <c r="BB88" s="1412">
        <f ca="1">IF(ISERROR(VLOOKUP(VLOOKUP($A88, 'E4 TB Allocation Details'!$A$18:$L$205, MATCH("Misc ID", 'E4 TB Allocation Details'!$A$18:$L$18, 0),FALSE), 'E2 Allocators'!$B$15:$W$361, MATCH('O5 Details by Class &amp; Accounts'!BB$18, 'E2 Allocators'!$B$15:$W$15, 0),FALSE)*$E88), 0, VLOOKUP(VLOOKUP($A88, 'E4 TB Allocation Details'!$A$18:$L$205, MATCH("Misc ID", 'E4 TB Allocation Details'!$A$18:$L$18, 0),FALSE), 'E2 Allocators'!$B$15:$W$361, MATCH('O5 Details by Class &amp; Accounts'!BB$18, 'E2 Allocators'!$B$15:$W$15, 0),FALSE)*$E88)</f>
        <v>0</v>
      </c>
      <c r="BC88" s="1412">
        <f ca="1">IF(ISERROR(VLOOKUP(VLOOKUP($A88, 'E4 TB Allocation Details'!$A$18:$L$205, MATCH("Misc ID", 'E4 TB Allocation Details'!$A$18:$L$18, 0),FALSE), 'E2 Allocators'!$B$15:$W$361, MATCH('O5 Details by Class &amp; Accounts'!BC$18, 'E2 Allocators'!$B$15:$W$15, 0),FALSE)*$E88), 0, VLOOKUP(VLOOKUP($A88, 'E4 TB Allocation Details'!$A$18:$L$205, MATCH("Misc ID", 'E4 TB Allocation Details'!$A$18:$L$18, 0),FALSE), 'E2 Allocators'!$B$15:$W$361, MATCH('O5 Details by Class &amp; Accounts'!BC$18, 'E2 Allocators'!$B$15:$W$15, 0),FALSE)*$E88)</f>
        <v>0</v>
      </c>
      <c r="BD88" s="1412">
        <f ca="1">IF(ISERROR(VLOOKUP(VLOOKUP($A88, 'E4 TB Allocation Details'!$A$18:$L$205, MATCH("Misc ID", 'E4 TB Allocation Details'!$A$18:$L$18, 0),FALSE), 'E2 Allocators'!$B$15:$W$361, MATCH('O5 Details by Class &amp; Accounts'!BD$18, 'E2 Allocators'!$B$15:$W$15, 0),FALSE)*$E88), 0, VLOOKUP(VLOOKUP($A88, 'E4 TB Allocation Details'!$A$18:$L$205, MATCH("Misc ID", 'E4 TB Allocation Details'!$A$18:$L$18, 0),FALSE), 'E2 Allocators'!$B$15:$W$361, MATCH('O5 Details by Class &amp; Accounts'!BD$18, 'E2 Allocators'!$B$15:$W$15, 0),FALSE)*$E88)</f>
        <v>0</v>
      </c>
      <c r="BE88" s="1412">
        <f ca="1">IF(ISERROR(VLOOKUP(VLOOKUP($A88, 'E4 TB Allocation Details'!$A$18:$L$205, MATCH("Misc ID", 'E4 TB Allocation Details'!$A$18:$L$18, 0),FALSE), 'E2 Allocators'!$B$15:$W$361, MATCH('O5 Details by Class &amp; Accounts'!BE$18, 'E2 Allocators'!$B$15:$W$15, 0),FALSE)*$E88), 0, VLOOKUP(VLOOKUP($A88, 'E4 TB Allocation Details'!$A$18:$L$205, MATCH("Misc ID", 'E4 TB Allocation Details'!$A$18:$L$18, 0),FALSE), 'E2 Allocators'!$B$15:$W$361, MATCH('O5 Details by Class &amp; Accounts'!BE$18, 'E2 Allocators'!$B$15:$W$15, 0),FALSE)*$E88)</f>
        <v>-2515.9416302241593</v>
      </c>
      <c r="BF88" s="1412">
        <f ca="1">IF(ISERROR(VLOOKUP(VLOOKUP($A88, 'E4 TB Allocation Details'!$A$18:$L$205, MATCH("Misc ID", 'E4 TB Allocation Details'!$A$18:$L$18, 0),FALSE), 'E2 Allocators'!$B$15:$W$361, MATCH('O5 Details by Class &amp; Accounts'!BF$18, 'E2 Allocators'!$B$15:$W$15, 0),FALSE)*$E88), 0, VLOOKUP(VLOOKUP($A88, 'E4 TB Allocation Details'!$A$18:$L$205, MATCH("Misc ID", 'E4 TB Allocation Details'!$A$18:$L$18, 0),FALSE), 'E2 Allocators'!$B$15:$W$361, MATCH('O5 Details by Class &amp; Accounts'!BF$18, 'E2 Allocators'!$B$15:$W$15, 0),FALSE)*$E88)</f>
        <v>-138.05577371030341</v>
      </c>
      <c r="BG88" s="1412">
        <f ca="1">IF(ISERROR(VLOOKUP(VLOOKUP($A88, 'E4 TB Allocation Details'!$A$18:$L$205, MATCH("Misc ID", 'E4 TB Allocation Details'!$A$18:$L$18, 0),FALSE), 'E2 Allocators'!$B$15:$W$361, MATCH('O5 Details by Class &amp; Accounts'!BG$18, 'E2 Allocators'!$B$15:$W$15, 0),FALSE)*$E88), 0, VLOOKUP(VLOOKUP($A88, 'E4 TB Allocation Details'!$A$18:$L$205, MATCH("Misc ID", 'E4 TB Allocation Details'!$A$18:$L$18, 0),FALSE), 'E2 Allocators'!$B$15:$W$361, MATCH('O5 Details by Class &amp; Accounts'!BG$18, 'E2 Allocators'!$B$15:$W$15, 0),FALSE)*$E88)</f>
        <v>-126.12522071289757</v>
      </c>
      <c r="BH88" s="1412">
        <f ca="1">IF(ISERROR(VLOOKUP(VLOOKUP($A88, 'E4 TB Allocation Details'!$A$18:$L$205, MATCH("Misc ID", 'E4 TB Allocation Details'!$A$18:$L$18, 0),FALSE), 'E2 Allocators'!$B$15:$W$361, MATCH('O5 Details by Class &amp; Accounts'!BH$18, 'E2 Allocators'!$B$15:$W$15, 0),FALSE)*$E88), 0, VLOOKUP(VLOOKUP($A88, 'E4 TB Allocation Details'!$A$18:$L$205, MATCH("Misc ID", 'E4 TB Allocation Details'!$A$18:$L$18, 0),FALSE), 'E2 Allocators'!$B$15:$W$361, MATCH('O5 Details by Class &amp; Accounts'!BH$18, 'E2 Allocators'!$B$15:$W$15, 0),FALSE)*$E88)</f>
        <v>0</v>
      </c>
      <c r="BI88" s="1412">
        <f ca="1">IF(ISERROR(VLOOKUP(VLOOKUP($A88, 'E4 TB Allocation Details'!$A$18:$L$205, MATCH("Misc ID", 'E4 TB Allocation Details'!$A$18:$L$18, 0),FALSE), 'E2 Allocators'!$B$15:$W$361, MATCH('O5 Details by Class &amp; Accounts'!BI$18, 'E2 Allocators'!$B$15:$W$15, 0),FALSE)*$E88), 0, VLOOKUP(VLOOKUP($A88, 'E4 TB Allocation Details'!$A$18:$L$205, MATCH("Misc ID", 'E4 TB Allocation Details'!$A$18:$L$18, 0),FALSE), 'E2 Allocators'!$B$15:$W$361, MATCH('O5 Details by Class &amp; Accounts'!BI$18, 'E2 Allocators'!$B$15:$W$15, 0),FALSE)*$E88)</f>
        <v>0</v>
      </c>
      <c r="BJ88" s="1412">
        <f ca="1">IF(ISERROR(VLOOKUP(VLOOKUP($A88, 'E4 TB Allocation Details'!$A$18:$L$205, MATCH("Misc ID", 'E4 TB Allocation Details'!$A$18:$L$18, 0),FALSE), 'E2 Allocators'!$B$15:$W$361, MATCH('O5 Details by Class &amp; Accounts'!BJ$18, 'E2 Allocators'!$B$15:$W$15, 0),FALSE)*$E88), 0, VLOOKUP(VLOOKUP($A88, 'E4 TB Allocation Details'!$A$18:$L$205, MATCH("Misc ID", 'E4 TB Allocation Details'!$A$18:$L$18, 0),FALSE), 'E2 Allocators'!$B$15:$W$361, MATCH('O5 Details by Class &amp; Accounts'!BJ$18, 'E2 Allocators'!$B$15:$W$15, 0),FALSE)*$E88)</f>
        <v>0</v>
      </c>
      <c r="BK88" s="1412">
        <f ca="1">IF(ISERROR(VLOOKUP(VLOOKUP($A88, 'E4 TB Allocation Details'!$A$18:$L$205, MATCH("Misc ID", 'E4 TB Allocation Details'!$A$18:$L$18, 0),FALSE), 'E2 Allocators'!$B$15:$W$361, MATCH('O5 Details by Class &amp; Accounts'!BK$18, 'E2 Allocators'!$B$15:$W$15, 0),FALSE)*$E88), 0, VLOOKUP(VLOOKUP($A88, 'E4 TB Allocation Details'!$A$18:$L$205, MATCH("Misc ID", 'E4 TB Allocation Details'!$A$18:$L$18, 0),FALSE), 'E2 Allocators'!$B$15:$W$361, MATCH('O5 Details by Class &amp; Accounts'!BK$18, 'E2 Allocators'!$B$15:$W$15, 0),FALSE)*$E88)</f>
        <v>0</v>
      </c>
      <c r="BL88" s="1412">
        <f ca="1">IF(ISERROR(VLOOKUP(VLOOKUP($A88, 'E4 TB Allocation Details'!$A$18:$L$205, MATCH("Misc ID", 'E4 TB Allocation Details'!$A$18:$L$18, 0),FALSE), 'E2 Allocators'!$B$15:$W$361, MATCH('O5 Details by Class &amp; Accounts'!BL$18, 'E2 Allocators'!$B$15:$W$15, 0),FALSE)*$E88), 0, VLOOKUP(VLOOKUP($A88, 'E4 TB Allocation Details'!$A$18:$L$205, MATCH("Misc ID", 'E4 TB Allocation Details'!$A$18:$L$18, 0),FALSE), 'E2 Allocators'!$B$15:$W$361, MATCH('O5 Details by Class &amp; Accounts'!BL$18, 'E2 Allocators'!$B$15:$W$15, 0),FALSE)*$E88)</f>
        <v>0</v>
      </c>
      <c r="BM88" s="1412">
        <f ca="1">IF(ISERROR(VLOOKUP(VLOOKUP($A88, 'E4 TB Allocation Details'!$A$18:$L$205, MATCH("Misc ID", 'E4 TB Allocation Details'!$A$18:$L$18, 0),FALSE), 'E2 Allocators'!$B$15:$W$361, MATCH('O5 Details by Class &amp; Accounts'!BM$18, 'E2 Allocators'!$B$15:$W$15, 0),FALSE)*$E88), 0, VLOOKUP(VLOOKUP($A88, 'E4 TB Allocation Details'!$A$18:$L$205, MATCH("Misc ID", 'E4 TB Allocation Details'!$A$18:$L$18, 0),FALSE), 'E2 Allocators'!$B$15:$W$361, MATCH('O5 Details by Class &amp; Accounts'!BM$18, 'E2 Allocators'!$B$15:$W$15, 0),FALSE)*$E88)</f>
        <v>0</v>
      </c>
      <c r="BN88" s="1412">
        <f ca="1">IF(ISERROR(VLOOKUP(VLOOKUP($A88, 'E4 TB Allocation Details'!$A$18:$L$205, MATCH("Misc ID", 'E4 TB Allocation Details'!$A$18:$L$18, 0),FALSE), 'E2 Allocators'!$B$15:$W$361, MATCH('O5 Details by Class &amp; Accounts'!BN$18, 'E2 Allocators'!$B$15:$W$15, 0),FALSE)*$E88), 0, VLOOKUP(VLOOKUP($A88, 'E4 TB Allocation Details'!$A$18:$L$205, MATCH("Misc ID", 'E4 TB Allocation Details'!$A$18:$L$18, 0),FALSE), 'E2 Allocators'!$B$15:$W$361, MATCH('O5 Details by Class &amp; Accounts'!BN$18, 'E2 Allocators'!$B$15:$W$15, 0),FALSE)*$E88)</f>
        <v>0</v>
      </c>
      <c r="BO88" s="1412">
        <f ca="1">IF(ISERROR(VLOOKUP(VLOOKUP($A88, 'E4 TB Allocation Details'!$A$18:$L$205, MATCH("Misc ID", 'E4 TB Allocation Details'!$A$18:$L$18, 0),FALSE), 'E2 Allocators'!$B$15:$W$361, MATCH('O5 Details by Class &amp; Accounts'!BO$18, 'E2 Allocators'!$B$15:$W$15, 0),FALSE)*$E88), 0, VLOOKUP(VLOOKUP($A88, 'E4 TB Allocation Details'!$A$18:$L$205, MATCH("Misc ID", 'E4 TB Allocation Details'!$A$18:$L$18, 0),FALSE), 'E2 Allocators'!$B$15:$W$361, MATCH('O5 Details by Class &amp; Accounts'!BO$18, 'E2 Allocators'!$B$15:$W$15, 0),FALSE)*$E88)</f>
        <v>0</v>
      </c>
      <c r="BP88" s="1412">
        <f ca="1">IF(ISERROR(VLOOKUP(VLOOKUP($A88, 'E4 TB Allocation Details'!$A$18:$L$205, MATCH("Misc ID", 'E4 TB Allocation Details'!$A$18:$L$18, 0),FALSE), 'E2 Allocators'!$B$15:$W$361, MATCH('O5 Details by Class &amp; Accounts'!BP$18, 'E2 Allocators'!$B$15:$W$15, 0),FALSE)*$E88), 0, VLOOKUP(VLOOKUP($A88, 'E4 TB Allocation Details'!$A$18:$L$205, MATCH("Misc ID", 'E4 TB Allocation Details'!$A$18:$L$18, 0),FALSE), 'E2 Allocators'!$B$15:$W$361, MATCH('O5 Details by Class &amp; Accounts'!BP$18, 'E2 Allocators'!$B$15:$W$15, 0),FALSE)*$E88)</f>
        <v>0</v>
      </c>
      <c r="BQ88" s="1412">
        <f ca="1">IF(ISERROR(VLOOKUP(VLOOKUP($A88, 'E4 TB Allocation Details'!$A$18:$L$205, MATCH("Misc ID", 'E4 TB Allocation Details'!$A$18:$L$18, 0),FALSE), 'E2 Allocators'!$B$15:$W$361, MATCH('O5 Details by Class &amp; Accounts'!BQ$18, 'E2 Allocators'!$B$15:$W$15, 0),FALSE)*$E88), 0, VLOOKUP(VLOOKUP($A88, 'E4 TB Allocation Details'!$A$18:$L$205, MATCH("Misc ID", 'E4 TB Allocation Details'!$A$18:$L$18, 0),FALSE), 'E2 Allocators'!$B$15:$W$361, MATCH('O5 Details by Class &amp; Accounts'!BQ$18, 'E2 Allocators'!$B$15:$W$15, 0),FALSE)*$E88)</f>
        <v>0</v>
      </c>
      <c r="BR88" s="1412">
        <f ca="1">IF(ISERROR(VLOOKUP(VLOOKUP($A88, 'E4 TB Allocation Details'!$A$18:$L$205, MATCH("Misc ID", 'E4 TB Allocation Details'!$A$18:$L$18, 0),FALSE), 'E2 Allocators'!$B$15:$W$361, MATCH('O5 Details by Class &amp; Accounts'!BR$18, 'E2 Allocators'!$B$15:$W$15, 0),FALSE)*$E88), 0, VLOOKUP(VLOOKUP($A88, 'E4 TB Allocation Details'!$A$18:$L$205, MATCH("Misc ID", 'E4 TB Allocation Details'!$A$18:$L$18, 0),FALSE), 'E2 Allocators'!$B$15:$W$361, MATCH('O5 Details by Class &amp; Accounts'!BR$18, 'E2 Allocators'!$B$15:$W$15, 0),FALSE)*$E88)</f>
        <v>0</v>
      </c>
      <c r="BS88" s="1412">
        <f t="shared" ref="BS88:BS109" si="21">SUM(AY88:BR88)</f>
        <v>-37000</v>
      </c>
      <c r="BT88" s="1412">
        <f ca="1">IF(ISERROR(VLOOKUP(VLOOKUP($A88, 'E4 TB Allocation Details'!$A$18:$L$205, MATCH("A &amp; G ID", 'E4 TB Allocation Details'!$A$18:$L$18, 0),FALSE), 'E2 Allocators'!$B$15:$W$361, MATCH('O5 Details by Class &amp; Accounts'!BT$18, 'E2 Allocators'!$B$15:$W$15, 0),FALSE)*$E88), 0, VLOOKUP(VLOOKUP($A88, 'E4 TB Allocation Details'!$A$18:$L$205, MATCH("A &amp; G ID", 'E4 TB Allocation Details'!$A$18:$L$18, 0),FALSE), 'E2 Allocators'!$B$15:$W$361, MATCH('O5 Details by Class &amp; Accounts'!BT$18, 'E2 Allocators'!$B$15:$W$15, 0),FALSE)*$E88)</f>
        <v>0</v>
      </c>
      <c r="BU88" s="1412">
        <f ca="1">IF(ISERROR(VLOOKUP(VLOOKUP($A88, 'E4 TB Allocation Details'!$A$18:$L$205, MATCH("A &amp; G ID", 'E4 TB Allocation Details'!$A$18:$L$18, 0),FALSE), 'E2 Allocators'!$B$15:$W$361, MATCH('O5 Details by Class &amp; Accounts'!BU$18, 'E2 Allocators'!$B$15:$W$15, 0),FALSE)*$E88), 0, VLOOKUP(VLOOKUP($A88, 'E4 TB Allocation Details'!$A$18:$L$205, MATCH("A &amp; G ID", 'E4 TB Allocation Details'!$A$18:$L$18, 0),FALSE), 'E2 Allocators'!$B$15:$W$361, MATCH('O5 Details by Class &amp; Accounts'!BU$18, 'E2 Allocators'!$B$15:$W$15, 0),FALSE)*$E88)</f>
        <v>0</v>
      </c>
      <c r="BV88" s="1412">
        <f ca="1">IF(ISERROR(VLOOKUP(VLOOKUP($A88, 'E4 TB Allocation Details'!$A$18:$L$205, MATCH("A &amp; G ID", 'E4 TB Allocation Details'!$A$18:$L$18, 0),FALSE), 'E2 Allocators'!$B$15:$W$361, MATCH('O5 Details by Class &amp; Accounts'!BV$18, 'E2 Allocators'!$B$15:$W$15, 0),FALSE)*$E88), 0, VLOOKUP(VLOOKUP($A88, 'E4 TB Allocation Details'!$A$18:$L$205, MATCH("A &amp; G ID", 'E4 TB Allocation Details'!$A$18:$L$18, 0),FALSE), 'E2 Allocators'!$B$15:$W$361, MATCH('O5 Details by Class &amp; Accounts'!BV$18, 'E2 Allocators'!$B$15:$W$15, 0),FALSE)*$E88)</f>
        <v>0</v>
      </c>
      <c r="BW88" s="1412">
        <f ca="1">IF(ISERROR(VLOOKUP(VLOOKUP($A88, 'E4 TB Allocation Details'!$A$18:$L$205, MATCH("A &amp; G ID", 'E4 TB Allocation Details'!$A$18:$L$18, 0),FALSE), 'E2 Allocators'!$B$15:$W$361, MATCH('O5 Details by Class &amp; Accounts'!BW$18, 'E2 Allocators'!$B$15:$W$15, 0),FALSE)*$E88), 0, VLOOKUP(VLOOKUP($A88, 'E4 TB Allocation Details'!$A$18:$L$205, MATCH("A &amp; G ID", 'E4 TB Allocation Details'!$A$18:$L$18, 0),FALSE), 'E2 Allocators'!$B$15:$W$361, MATCH('O5 Details by Class &amp; Accounts'!BW$18, 'E2 Allocators'!$B$15:$W$15, 0),FALSE)*$E88)</f>
        <v>0</v>
      </c>
      <c r="BX88" s="1412">
        <f ca="1">IF(ISERROR(VLOOKUP(VLOOKUP($A88, 'E4 TB Allocation Details'!$A$18:$L$205, MATCH("A &amp; G ID", 'E4 TB Allocation Details'!$A$18:$L$18, 0),FALSE), 'E2 Allocators'!$B$15:$W$361, MATCH('O5 Details by Class &amp; Accounts'!BX$18, 'E2 Allocators'!$B$15:$W$15, 0),FALSE)*$E88), 0, VLOOKUP(VLOOKUP($A88, 'E4 TB Allocation Details'!$A$18:$L$205, MATCH("A &amp; G ID", 'E4 TB Allocation Details'!$A$18:$L$18, 0),FALSE), 'E2 Allocators'!$B$15:$W$361, MATCH('O5 Details by Class &amp; Accounts'!BX$18, 'E2 Allocators'!$B$15:$W$15, 0),FALSE)*$E88)</f>
        <v>0</v>
      </c>
      <c r="BY88" s="1412">
        <f ca="1">IF(ISERROR(VLOOKUP(VLOOKUP($A88, 'E4 TB Allocation Details'!$A$18:$L$205, MATCH("A &amp; G ID", 'E4 TB Allocation Details'!$A$18:$L$18, 0),FALSE), 'E2 Allocators'!$B$15:$W$361, MATCH('O5 Details by Class &amp; Accounts'!BY$18, 'E2 Allocators'!$B$15:$W$15, 0),FALSE)*$E88), 0, VLOOKUP(VLOOKUP($A88, 'E4 TB Allocation Details'!$A$18:$L$205, MATCH("A &amp; G ID", 'E4 TB Allocation Details'!$A$18:$L$18, 0),FALSE), 'E2 Allocators'!$B$15:$W$361, MATCH('O5 Details by Class &amp; Accounts'!BY$18, 'E2 Allocators'!$B$15:$W$15, 0),FALSE)*$E88)</f>
        <v>0</v>
      </c>
      <c r="BZ88" s="1412">
        <f ca="1">IF(ISERROR(VLOOKUP(VLOOKUP($A88, 'E4 TB Allocation Details'!$A$18:$L$205, MATCH("A &amp; G ID", 'E4 TB Allocation Details'!$A$18:$L$18, 0),FALSE), 'E2 Allocators'!$B$15:$W$361, MATCH('O5 Details by Class &amp; Accounts'!BZ$18, 'E2 Allocators'!$B$15:$W$15, 0),FALSE)*$E88), 0, VLOOKUP(VLOOKUP($A88, 'E4 TB Allocation Details'!$A$18:$L$205, MATCH("A &amp; G ID", 'E4 TB Allocation Details'!$A$18:$L$18, 0),FALSE), 'E2 Allocators'!$B$15:$W$361, MATCH('O5 Details by Class &amp; Accounts'!BZ$18, 'E2 Allocators'!$B$15:$W$15, 0),FALSE)*$E88)</f>
        <v>0</v>
      </c>
      <c r="CA88" s="1412">
        <f ca="1">IF(ISERROR(VLOOKUP(VLOOKUP($A88, 'E4 TB Allocation Details'!$A$18:$L$205, MATCH("A &amp; G ID", 'E4 TB Allocation Details'!$A$18:$L$18, 0),FALSE), 'E2 Allocators'!$B$15:$W$361, MATCH('O5 Details by Class &amp; Accounts'!CA$18, 'E2 Allocators'!$B$15:$W$15, 0),FALSE)*$E88), 0, VLOOKUP(VLOOKUP($A88, 'E4 TB Allocation Details'!$A$18:$L$205, MATCH("A &amp; G ID", 'E4 TB Allocation Details'!$A$18:$L$18, 0),FALSE), 'E2 Allocators'!$B$15:$W$361, MATCH('O5 Details by Class &amp; Accounts'!CA$18, 'E2 Allocators'!$B$15:$W$15, 0),FALSE)*$E88)</f>
        <v>0</v>
      </c>
      <c r="CB88" s="1412">
        <f ca="1">IF(ISERROR(VLOOKUP(VLOOKUP($A88, 'E4 TB Allocation Details'!$A$18:$L$205, MATCH("A &amp; G ID", 'E4 TB Allocation Details'!$A$18:$L$18, 0),FALSE), 'E2 Allocators'!$B$15:$W$361, MATCH('O5 Details by Class &amp; Accounts'!CB$18, 'E2 Allocators'!$B$15:$W$15, 0),FALSE)*$E88), 0, VLOOKUP(VLOOKUP($A88, 'E4 TB Allocation Details'!$A$18:$L$205, MATCH("A &amp; G ID", 'E4 TB Allocation Details'!$A$18:$L$18, 0),FALSE), 'E2 Allocators'!$B$15:$W$361, MATCH('O5 Details by Class &amp; Accounts'!CB$18, 'E2 Allocators'!$B$15:$W$15, 0),FALSE)*$E88)</f>
        <v>0</v>
      </c>
      <c r="CC88" s="1412">
        <f ca="1">IF(ISERROR(VLOOKUP(VLOOKUP($A88, 'E4 TB Allocation Details'!$A$18:$L$205, MATCH("A &amp; G ID", 'E4 TB Allocation Details'!$A$18:$L$18, 0),FALSE), 'E2 Allocators'!$B$15:$W$361, MATCH('O5 Details by Class &amp; Accounts'!CC$18, 'E2 Allocators'!$B$15:$W$15, 0),FALSE)*$E88), 0, VLOOKUP(VLOOKUP($A88, 'E4 TB Allocation Details'!$A$18:$L$205, MATCH("A &amp; G ID", 'E4 TB Allocation Details'!$A$18:$L$18, 0),FALSE), 'E2 Allocators'!$B$15:$W$361, MATCH('O5 Details by Class &amp; Accounts'!CC$18, 'E2 Allocators'!$B$15:$W$15, 0),FALSE)*$E88)</f>
        <v>0</v>
      </c>
      <c r="CD88" s="1412">
        <f ca="1">IF(ISERROR(VLOOKUP(VLOOKUP($A88, 'E4 TB Allocation Details'!$A$18:$L$205, MATCH("A &amp; G ID", 'E4 TB Allocation Details'!$A$18:$L$18, 0),FALSE), 'E2 Allocators'!$B$15:$W$361, MATCH('O5 Details by Class &amp; Accounts'!CD$18, 'E2 Allocators'!$B$15:$W$15, 0),FALSE)*$E88), 0, VLOOKUP(VLOOKUP($A88, 'E4 TB Allocation Details'!$A$18:$L$205, MATCH("A &amp; G ID", 'E4 TB Allocation Details'!$A$18:$L$18, 0),FALSE), 'E2 Allocators'!$B$15:$W$361, MATCH('O5 Details by Class &amp; Accounts'!CD$18, 'E2 Allocators'!$B$15:$W$15, 0),FALSE)*$E88)</f>
        <v>0</v>
      </c>
      <c r="CE88" s="1412">
        <f ca="1">IF(ISERROR(VLOOKUP(VLOOKUP($A88, 'E4 TB Allocation Details'!$A$18:$L$205, MATCH("A &amp; G ID", 'E4 TB Allocation Details'!$A$18:$L$18, 0),FALSE), 'E2 Allocators'!$B$15:$W$361, MATCH('O5 Details by Class &amp; Accounts'!CE$18, 'E2 Allocators'!$B$15:$W$15, 0),FALSE)*$E88), 0, VLOOKUP(VLOOKUP($A88, 'E4 TB Allocation Details'!$A$18:$L$205, MATCH("A &amp; G ID", 'E4 TB Allocation Details'!$A$18:$L$18, 0),FALSE), 'E2 Allocators'!$B$15:$W$361, MATCH('O5 Details by Class &amp; Accounts'!CE$18, 'E2 Allocators'!$B$15:$W$15, 0),FALSE)*$E88)</f>
        <v>0</v>
      </c>
      <c r="CF88" s="1412">
        <f ca="1">IF(ISERROR(VLOOKUP(VLOOKUP($A88, 'E4 TB Allocation Details'!$A$18:$L$205, MATCH("A &amp; G ID", 'E4 TB Allocation Details'!$A$18:$L$18, 0),FALSE), 'E2 Allocators'!$B$15:$W$361, MATCH('O5 Details by Class &amp; Accounts'!CF$18, 'E2 Allocators'!$B$15:$W$15, 0),FALSE)*$E88), 0, VLOOKUP(VLOOKUP($A88, 'E4 TB Allocation Details'!$A$18:$L$205, MATCH("A &amp; G ID", 'E4 TB Allocation Details'!$A$18:$L$18, 0),FALSE), 'E2 Allocators'!$B$15:$W$361, MATCH('O5 Details by Class &amp; Accounts'!CF$18, 'E2 Allocators'!$B$15:$W$15, 0),FALSE)*$E88)</f>
        <v>0</v>
      </c>
      <c r="CG88" s="1412">
        <f ca="1">IF(ISERROR(VLOOKUP(VLOOKUP($A88, 'E4 TB Allocation Details'!$A$18:$L$205, MATCH("A &amp; G ID", 'E4 TB Allocation Details'!$A$18:$L$18, 0),FALSE), 'E2 Allocators'!$B$15:$W$361, MATCH('O5 Details by Class &amp; Accounts'!CG$18, 'E2 Allocators'!$B$15:$W$15, 0),FALSE)*$E88), 0, VLOOKUP(VLOOKUP($A88, 'E4 TB Allocation Details'!$A$18:$L$205, MATCH("A &amp; G ID", 'E4 TB Allocation Details'!$A$18:$L$18, 0),FALSE), 'E2 Allocators'!$B$15:$W$361, MATCH('O5 Details by Class &amp; Accounts'!CG$18, 'E2 Allocators'!$B$15:$W$15, 0),FALSE)*$E88)</f>
        <v>0</v>
      </c>
      <c r="CH88" s="1412">
        <f ca="1">IF(ISERROR(VLOOKUP(VLOOKUP($A88, 'E4 TB Allocation Details'!$A$18:$L$205, MATCH("A &amp; G ID", 'E4 TB Allocation Details'!$A$18:$L$18, 0),FALSE), 'E2 Allocators'!$B$15:$W$361, MATCH('O5 Details by Class &amp; Accounts'!CH$18, 'E2 Allocators'!$B$15:$W$15, 0),FALSE)*$E88), 0, VLOOKUP(VLOOKUP($A88, 'E4 TB Allocation Details'!$A$18:$L$205, MATCH("A &amp; G ID", 'E4 TB Allocation Details'!$A$18:$L$18, 0),FALSE), 'E2 Allocators'!$B$15:$W$361, MATCH('O5 Details by Class &amp; Accounts'!CH$18, 'E2 Allocators'!$B$15:$W$15, 0),FALSE)*$E88)</f>
        <v>0</v>
      </c>
      <c r="CI88" s="1412">
        <f ca="1">IF(ISERROR(VLOOKUP(VLOOKUP($A88, 'E4 TB Allocation Details'!$A$18:$L$205, MATCH("A &amp; G ID", 'E4 TB Allocation Details'!$A$18:$L$18, 0),FALSE), 'E2 Allocators'!$B$15:$W$361, MATCH('O5 Details by Class &amp; Accounts'!CI$18, 'E2 Allocators'!$B$15:$W$15, 0),FALSE)*$E88), 0, VLOOKUP(VLOOKUP($A88, 'E4 TB Allocation Details'!$A$18:$L$205, MATCH("A &amp; G ID", 'E4 TB Allocation Details'!$A$18:$L$18, 0),FALSE), 'E2 Allocators'!$B$15:$W$361, MATCH('O5 Details by Class &amp; Accounts'!CI$18, 'E2 Allocators'!$B$15:$W$15, 0),FALSE)*$E88)</f>
        <v>0</v>
      </c>
      <c r="CJ88" s="1412">
        <f ca="1">IF(ISERROR(VLOOKUP(VLOOKUP($A88, 'E4 TB Allocation Details'!$A$18:$L$205, MATCH("A &amp; G ID", 'E4 TB Allocation Details'!$A$18:$L$18, 0),FALSE), 'E2 Allocators'!$B$15:$W$361, MATCH('O5 Details by Class &amp; Accounts'!CJ$18, 'E2 Allocators'!$B$15:$W$15, 0),FALSE)*$E88), 0, VLOOKUP(VLOOKUP($A88, 'E4 TB Allocation Details'!$A$18:$L$205, MATCH("A &amp; G ID", 'E4 TB Allocation Details'!$A$18:$L$18, 0),FALSE), 'E2 Allocators'!$B$15:$W$361, MATCH('O5 Details by Class &amp; Accounts'!CJ$18, 'E2 Allocators'!$B$15:$W$15, 0),FALSE)*$E88)</f>
        <v>0</v>
      </c>
      <c r="CK88" s="1412">
        <f ca="1">IF(ISERROR(VLOOKUP(VLOOKUP($A88, 'E4 TB Allocation Details'!$A$18:$L$205, MATCH("A &amp; G ID", 'E4 TB Allocation Details'!$A$18:$L$18, 0),FALSE), 'E2 Allocators'!$B$15:$W$361, MATCH('O5 Details by Class &amp; Accounts'!CK$18, 'E2 Allocators'!$B$15:$W$15, 0),FALSE)*$E88), 0, VLOOKUP(VLOOKUP($A88, 'E4 TB Allocation Details'!$A$18:$L$205, MATCH("A &amp; G ID", 'E4 TB Allocation Details'!$A$18:$L$18, 0),FALSE), 'E2 Allocators'!$B$15:$W$361, MATCH('O5 Details by Class &amp; Accounts'!CK$18, 'E2 Allocators'!$B$15:$W$15, 0),FALSE)*$E88)</f>
        <v>0</v>
      </c>
      <c r="CL88" s="1412">
        <f ca="1">IF(ISERROR(VLOOKUP(VLOOKUP($A88, 'E4 TB Allocation Details'!$A$18:$L$205, MATCH("A &amp; G ID", 'E4 TB Allocation Details'!$A$18:$L$18, 0),FALSE), 'E2 Allocators'!$B$15:$W$361, MATCH('O5 Details by Class &amp; Accounts'!CL$18, 'E2 Allocators'!$B$15:$W$15, 0),FALSE)*$E88), 0, VLOOKUP(VLOOKUP($A88, 'E4 TB Allocation Details'!$A$18:$L$205, MATCH("A &amp; G ID", 'E4 TB Allocation Details'!$A$18:$L$18, 0),FALSE), 'E2 Allocators'!$B$15:$W$361, MATCH('O5 Details by Class &amp; Accounts'!CL$18, 'E2 Allocators'!$B$15:$W$15, 0),FALSE)*$E88)</f>
        <v>0</v>
      </c>
      <c r="CM88" s="1412">
        <f ca="1">IF(ISERROR(VLOOKUP(VLOOKUP($A88, 'E4 TB Allocation Details'!$A$18:$L$205, MATCH("A &amp; G ID", 'E4 TB Allocation Details'!$A$18:$L$18, 0),FALSE), 'E2 Allocators'!$B$15:$W$361, MATCH('O5 Details by Class &amp; Accounts'!CM$18, 'E2 Allocators'!$B$15:$W$15, 0),FALSE)*$E88), 0, VLOOKUP(VLOOKUP($A88, 'E4 TB Allocation Details'!$A$18:$L$205, MATCH("A &amp; G ID", 'E4 TB Allocation Details'!$A$18:$L$18, 0),FALSE), 'E2 Allocators'!$B$15:$W$361, MATCH('O5 Details by Class &amp; Accounts'!CM$18, 'E2 Allocators'!$B$15:$W$15, 0),FALSE)*$E88)</f>
        <v>0</v>
      </c>
      <c r="CN88" s="1412">
        <f t="shared" ref="CN88:CN109" si="22">SUM(BT88:CM88)</f>
        <v>0</v>
      </c>
      <c r="CO88" s="1792">
        <f t="shared" ref="CO88:CO114" si="23">+E88-AC88-AX88-BS88-CN88</f>
        <v>0</v>
      </c>
      <c r="CQ88" s="2087" t="s">
        <v>788</v>
      </c>
    </row>
    <row r="89" spans="1:95" s="81" customFormat="1" ht="12.75">
      <c r="A89" s="1180">
        <v>4210</v>
      </c>
      <c r="B89" s="1181" t="s">
        <v>973</v>
      </c>
      <c r="C89" s="1789">
        <f ca="1">IF(ISERROR(VLOOKUP($A89,'I3 TB Data'!$A$23:$H$458,MATCH('O5 Details by Class &amp; Accounts'!$C$18, 'I3 TB Data'!$A$23:$H$23,0),0)), 0, VLOOKUP($A89,'I3 TB Data'!$A$23:$H$458,MATCH('O5 Details by Class &amp; Accounts'!$C$18,'I3 TB Data'!$A$23:$H$23,0),0))</f>
        <v>0</v>
      </c>
      <c r="D89" s="1790"/>
      <c r="E89" s="1789">
        <f t="shared" si="17"/>
        <v>0</v>
      </c>
      <c r="F89" s="1791">
        <f ca="1">IF(ISERROR(VLOOKUP($A89, 'E1 Categorization'!A33:E122, MATCH("Customer Component", 'E1 Categorization'!$A$33:$E$33,0), 0)), 0, IF(VLOOKUP($A89, 'E1 Categorization'!A33:E122, MATCH("Customer Component", 'E1 Categorization'!$A$33:$E$33,0), 0)=0, 'O5 Details by Class &amp; Accounts'!$E89, IF(AND(VLOOKUP($A89, 'E1 Categorization'!A33:E122, MATCH("Customer Component", 'E1 Categorization'!$A$33:$E$33,0), 0) &gt;0, VLOOKUP($A89, 'E1 Categorization'!A33:E122, MATCH("Customer Component", 'E1 Categorization'!$A$33:$E$33,0), 0)&lt;1), 'O5 Details by Class &amp; Accounts'!$E89*(1-VLOOKUP($A89, 'E1 Categorization'!A33:E122, MATCH("Customer Component", 'E1 Categorization'!$A$33:$E$33,0), 0)), 0)))</f>
        <v>0</v>
      </c>
      <c r="G89" s="1791">
        <f ca="1">IF(ISERROR(VLOOKUP($A89, 'E1 Categorization'!A33:E122, MATCH("Customer Component", 'E1 Categorization'!$A$33:$E$33,0), 0)),0, IF(VLOOKUP($A89, 'E1 Categorization'!A33:E122, MATCH("Customer Component", 'E1 Categorization'!$A$33:$E$33,0), 0)=0, 0, IF(AND(VLOOKUP($A89, 'E1 Categorization'!A33:E122, MATCH("Customer Component", 'E1 Categorization'!$A$33:$E$33,0), 0) &gt;0, VLOOKUP($A89, 'E1 Categorization'!A33:E122, MATCH("Customer Component", 'E1 Categorization'!$A$33:$E$33,0), 0)&lt;1), 'O5 Details by Class &amp; Accounts'!$E89*(VLOOKUP($A89, 'E1 Categorization'!A33:E122, MATCH("Customer Component", 'E1 Categorization'!$A$33:$E$33,0), 0)), 'O5 Details by Class &amp; Accounts'!$E89)))</f>
        <v>0</v>
      </c>
      <c r="H89" s="1412">
        <f t="shared" si="18"/>
        <v>0</v>
      </c>
      <c r="I89" s="1412">
        <f ca="1">IF(ISERROR(VLOOKUP(VLOOKUP($A89, 'E4 TB Allocation Details'!$A$18:$L$205, MATCH("Demand ID", 'E4 TB Allocation Details'!$A$18:$L$18, 0),FALSE), 'E2 Allocators'!$B$15:$W$361, MATCH('O5 Details by Class &amp; Accounts'!I$18, 'E2 Allocators'!$B$15:$W$15, 0),FALSE)*$F89), 0, VLOOKUP(VLOOKUP($A89, 'E4 TB Allocation Details'!$A$18:$L$205, MATCH("Demand ID", 'E4 TB Allocation Details'!$A$18:$L$18, 0),FALSE), 'E2 Allocators'!$B$15:$W$361, MATCH('O5 Details by Class &amp; Accounts'!I$18, 'E2 Allocators'!$B$15:$W$15, 0),FALSE)*$F89)</f>
        <v>0</v>
      </c>
      <c r="J89" s="1412">
        <f ca="1">IF(ISERROR(VLOOKUP(VLOOKUP($A89, 'E4 TB Allocation Details'!$A$18:$L$205, MATCH("Demand ID", 'E4 TB Allocation Details'!$A$18:$L$18, 0),FALSE), 'E2 Allocators'!$B$15:$W$361, MATCH('O5 Details by Class &amp; Accounts'!J$18, 'E2 Allocators'!$B$15:$W$15, 0),FALSE)*$F89), 0, VLOOKUP(VLOOKUP($A89, 'E4 TB Allocation Details'!$A$18:$L$205, MATCH("Demand ID", 'E4 TB Allocation Details'!$A$18:$L$18, 0),FALSE), 'E2 Allocators'!$B$15:$W$361, MATCH('O5 Details by Class &amp; Accounts'!J$18, 'E2 Allocators'!$B$15:$W$15, 0),FALSE)*$F89)</f>
        <v>0</v>
      </c>
      <c r="K89" s="1412">
        <f ca="1">IF(ISERROR(VLOOKUP(VLOOKUP($A89, 'E4 TB Allocation Details'!$A$18:$L$205, MATCH("Demand ID", 'E4 TB Allocation Details'!$A$18:$L$18, 0),FALSE), 'E2 Allocators'!$B$15:$W$361, MATCH('O5 Details by Class &amp; Accounts'!K$18, 'E2 Allocators'!$B$15:$W$15, 0),FALSE)*$F89), 0, VLOOKUP(VLOOKUP($A89, 'E4 TB Allocation Details'!$A$18:$L$205, MATCH("Demand ID", 'E4 TB Allocation Details'!$A$18:$L$18, 0),FALSE), 'E2 Allocators'!$B$15:$W$361, MATCH('O5 Details by Class &amp; Accounts'!K$18, 'E2 Allocators'!$B$15:$W$15, 0),FALSE)*$F89)</f>
        <v>0</v>
      </c>
      <c r="L89" s="1412">
        <f ca="1">IF(ISERROR(VLOOKUP(VLOOKUP($A89, 'E4 TB Allocation Details'!$A$18:$L$205, MATCH("Demand ID", 'E4 TB Allocation Details'!$A$18:$L$18, 0),FALSE), 'E2 Allocators'!$B$15:$W$361, MATCH('O5 Details by Class &amp; Accounts'!L$18, 'E2 Allocators'!$B$15:$W$15, 0),FALSE)*$F89), 0, VLOOKUP(VLOOKUP($A89, 'E4 TB Allocation Details'!$A$18:$L$205, MATCH("Demand ID", 'E4 TB Allocation Details'!$A$18:$L$18, 0),FALSE), 'E2 Allocators'!$B$15:$W$361, MATCH('O5 Details by Class &amp; Accounts'!L$18, 'E2 Allocators'!$B$15:$W$15, 0),FALSE)*$F89)</f>
        <v>0</v>
      </c>
      <c r="M89" s="1412">
        <f ca="1">IF(ISERROR(VLOOKUP(VLOOKUP($A89, 'E4 TB Allocation Details'!$A$18:$L$205, MATCH("Demand ID", 'E4 TB Allocation Details'!$A$18:$L$18, 0),FALSE), 'E2 Allocators'!$B$15:$W$361, MATCH('O5 Details by Class &amp; Accounts'!M$18, 'E2 Allocators'!$B$15:$W$15, 0),FALSE)*$F89), 0, VLOOKUP(VLOOKUP($A89, 'E4 TB Allocation Details'!$A$18:$L$205, MATCH("Demand ID", 'E4 TB Allocation Details'!$A$18:$L$18, 0),FALSE), 'E2 Allocators'!$B$15:$W$361, MATCH('O5 Details by Class &amp; Accounts'!M$18, 'E2 Allocators'!$B$15:$W$15, 0),FALSE)*$F89)</f>
        <v>0</v>
      </c>
      <c r="N89" s="1412">
        <f ca="1">IF(ISERROR(VLOOKUP(VLOOKUP($A89, 'E4 TB Allocation Details'!$A$18:$L$205, MATCH("Demand ID", 'E4 TB Allocation Details'!$A$18:$L$18, 0),FALSE), 'E2 Allocators'!$B$15:$W$361, MATCH('O5 Details by Class &amp; Accounts'!N$18, 'E2 Allocators'!$B$15:$W$15, 0),FALSE)*$F89), 0, VLOOKUP(VLOOKUP($A89, 'E4 TB Allocation Details'!$A$18:$L$205, MATCH("Demand ID", 'E4 TB Allocation Details'!$A$18:$L$18, 0),FALSE), 'E2 Allocators'!$B$15:$W$361, MATCH('O5 Details by Class &amp; Accounts'!N$18, 'E2 Allocators'!$B$15:$W$15, 0),FALSE)*$F89)</f>
        <v>0</v>
      </c>
      <c r="O89" s="1412">
        <f ca="1">IF(ISERROR(VLOOKUP(VLOOKUP($A89, 'E4 TB Allocation Details'!$A$18:$L$205, MATCH("Demand ID", 'E4 TB Allocation Details'!$A$18:$L$18, 0),FALSE), 'E2 Allocators'!$B$15:$W$361, MATCH('O5 Details by Class &amp; Accounts'!O$18, 'E2 Allocators'!$B$15:$W$15, 0),FALSE)*$F89), 0, VLOOKUP(VLOOKUP($A89, 'E4 TB Allocation Details'!$A$18:$L$205, MATCH("Demand ID", 'E4 TB Allocation Details'!$A$18:$L$18, 0),FALSE), 'E2 Allocators'!$B$15:$W$361, MATCH('O5 Details by Class &amp; Accounts'!O$18, 'E2 Allocators'!$B$15:$W$15, 0),FALSE)*$F89)</f>
        <v>0</v>
      </c>
      <c r="P89" s="1412">
        <f ca="1">IF(ISERROR(VLOOKUP(VLOOKUP($A89, 'E4 TB Allocation Details'!$A$18:$L$205, MATCH("Demand ID", 'E4 TB Allocation Details'!$A$18:$L$18, 0),FALSE), 'E2 Allocators'!$B$15:$W$361, MATCH('O5 Details by Class &amp; Accounts'!P$18, 'E2 Allocators'!$B$15:$W$15, 0),FALSE)*$F89), 0, VLOOKUP(VLOOKUP($A89, 'E4 TB Allocation Details'!$A$18:$L$205, MATCH("Demand ID", 'E4 TB Allocation Details'!$A$18:$L$18, 0),FALSE), 'E2 Allocators'!$B$15:$W$361, MATCH('O5 Details by Class &amp; Accounts'!P$18, 'E2 Allocators'!$B$15:$W$15, 0),FALSE)*$F89)</f>
        <v>0</v>
      </c>
      <c r="Q89" s="1412">
        <f ca="1">IF(ISERROR(VLOOKUP(VLOOKUP($A89, 'E4 TB Allocation Details'!$A$18:$L$205, MATCH("Demand ID", 'E4 TB Allocation Details'!$A$18:$L$18, 0),FALSE), 'E2 Allocators'!$B$15:$W$361, MATCH('O5 Details by Class &amp; Accounts'!Q$18, 'E2 Allocators'!$B$15:$W$15, 0),FALSE)*$F89), 0, VLOOKUP(VLOOKUP($A89, 'E4 TB Allocation Details'!$A$18:$L$205, MATCH("Demand ID", 'E4 TB Allocation Details'!$A$18:$L$18, 0),FALSE), 'E2 Allocators'!$B$15:$W$361, MATCH('O5 Details by Class &amp; Accounts'!Q$18, 'E2 Allocators'!$B$15:$W$15, 0),FALSE)*$F89)</f>
        <v>0</v>
      </c>
      <c r="R89" s="1412">
        <f ca="1">IF(ISERROR(VLOOKUP(VLOOKUP($A89, 'E4 TB Allocation Details'!$A$18:$L$205, MATCH("Demand ID", 'E4 TB Allocation Details'!$A$18:$L$18, 0),FALSE), 'E2 Allocators'!$B$15:$W$361, MATCH('O5 Details by Class &amp; Accounts'!R$18, 'E2 Allocators'!$B$15:$W$15, 0),FALSE)*$F89), 0, VLOOKUP(VLOOKUP($A89, 'E4 TB Allocation Details'!$A$18:$L$205, MATCH("Demand ID", 'E4 TB Allocation Details'!$A$18:$L$18, 0),FALSE), 'E2 Allocators'!$B$15:$W$361, MATCH('O5 Details by Class &amp; Accounts'!R$18, 'E2 Allocators'!$B$15:$W$15, 0),FALSE)*$F89)</f>
        <v>0</v>
      </c>
      <c r="S89" s="1412">
        <f ca="1">IF(ISERROR(VLOOKUP(VLOOKUP($A89, 'E4 TB Allocation Details'!$A$18:$L$205, MATCH("Demand ID", 'E4 TB Allocation Details'!$A$18:$L$18, 0),FALSE), 'E2 Allocators'!$B$15:$W$361, MATCH('O5 Details by Class &amp; Accounts'!S$18, 'E2 Allocators'!$B$15:$W$15, 0),FALSE)*$F89), 0, VLOOKUP(VLOOKUP($A89, 'E4 TB Allocation Details'!$A$18:$L$205, MATCH("Demand ID", 'E4 TB Allocation Details'!$A$18:$L$18, 0),FALSE), 'E2 Allocators'!$B$15:$W$361, MATCH('O5 Details by Class &amp; Accounts'!S$18, 'E2 Allocators'!$B$15:$W$15, 0),FALSE)*$F89)</f>
        <v>0</v>
      </c>
      <c r="T89" s="1412">
        <f ca="1">IF(ISERROR(VLOOKUP(VLOOKUP($A89, 'E4 TB Allocation Details'!$A$18:$L$205, MATCH("Demand ID", 'E4 TB Allocation Details'!$A$18:$L$18, 0),FALSE), 'E2 Allocators'!$B$15:$W$361, MATCH('O5 Details by Class &amp; Accounts'!T$18, 'E2 Allocators'!$B$15:$W$15, 0),FALSE)*$F89), 0, VLOOKUP(VLOOKUP($A89, 'E4 TB Allocation Details'!$A$18:$L$205, MATCH("Demand ID", 'E4 TB Allocation Details'!$A$18:$L$18, 0),FALSE), 'E2 Allocators'!$B$15:$W$361, MATCH('O5 Details by Class &amp; Accounts'!T$18, 'E2 Allocators'!$B$15:$W$15, 0),FALSE)*$F89)</f>
        <v>0</v>
      </c>
      <c r="U89" s="1412">
        <f ca="1">IF(ISERROR(VLOOKUP(VLOOKUP($A89, 'E4 TB Allocation Details'!$A$18:$L$205, MATCH("Demand ID", 'E4 TB Allocation Details'!$A$18:$L$18, 0),FALSE), 'E2 Allocators'!$B$15:$W$361, MATCH('O5 Details by Class &amp; Accounts'!U$18, 'E2 Allocators'!$B$15:$W$15, 0),FALSE)*$F89), 0, VLOOKUP(VLOOKUP($A89, 'E4 TB Allocation Details'!$A$18:$L$205, MATCH("Demand ID", 'E4 TB Allocation Details'!$A$18:$L$18, 0),FALSE), 'E2 Allocators'!$B$15:$W$361, MATCH('O5 Details by Class &amp; Accounts'!U$18, 'E2 Allocators'!$B$15:$W$15, 0),FALSE)*$F89)</f>
        <v>0</v>
      </c>
      <c r="V89" s="1412">
        <f ca="1">IF(ISERROR(VLOOKUP(VLOOKUP($A89, 'E4 TB Allocation Details'!$A$18:$L$205, MATCH("Demand ID", 'E4 TB Allocation Details'!$A$18:$L$18, 0),FALSE), 'E2 Allocators'!$B$15:$W$361, MATCH('O5 Details by Class &amp; Accounts'!V$18, 'E2 Allocators'!$B$15:$W$15, 0),FALSE)*$F89), 0, VLOOKUP(VLOOKUP($A89, 'E4 TB Allocation Details'!$A$18:$L$205, MATCH("Demand ID", 'E4 TB Allocation Details'!$A$18:$L$18, 0),FALSE), 'E2 Allocators'!$B$15:$W$361, MATCH('O5 Details by Class &amp; Accounts'!V$18, 'E2 Allocators'!$B$15:$W$15, 0),FALSE)*$F89)</f>
        <v>0</v>
      </c>
      <c r="W89" s="1412">
        <f ca="1">IF(ISERROR(VLOOKUP(VLOOKUP($A89, 'E4 TB Allocation Details'!$A$18:$L$205, MATCH("Demand ID", 'E4 TB Allocation Details'!$A$18:$L$18, 0),FALSE), 'E2 Allocators'!$B$15:$W$361, MATCH('O5 Details by Class &amp; Accounts'!W$18, 'E2 Allocators'!$B$15:$W$15, 0),FALSE)*$F89), 0, VLOOKUP(VLOOKUP($A89, 'E4 TB Allocation Details'!$A$18:$L$205, MATCH("Demand ID", 'E4 TB Allocation Details'!$A$18:$L$18, 0),FALSE), 'E2 Allocators'!$B$15:$W$361, MATCH('O5 Details by Class &amp; Accounts'!W$18, 'E2 Allocators'!$B$15:$W$15, 0),FALSE)*$F89)</f>
        <v>0</v>
      </c>
      <c r="X89" s="1412">
        <f ca="1">IF(ISERROR(VLOOKUP(VLOOKUP($A89, 'E4 TB Allocation Details'!$A$18:$L$205, MATCH("Demand ID", 'E4 TB Allocation Details'!$A$18:$L$18, 0),FALSE), 'E2 Allocators'!$B$15:$W$361, MATCH('O5 Details by Class &amp; Accounts'!X$18, 'E2 Allocators'!$B$15:$W$15, 0),FALSE)*$F89), 0, VLOOKUP(VLOOKUP($A89, 'E4 TB Allocation Details'!$A$18:$L$205, MATCH("Demand ID", 'E4 TB Allocation Details'!$A$18:$L$18, 0),FALSE), 'E2 Allocators'!$B$15:$W$361, MATCH('O5 Details by Class &amp; Accounts'!X$18, 'E2 Allocators'!$B$15:$W$15, 0),FALSE)*$F89)</f>
        <v>0</v>
      </c>
      <c r="Y89" s="1412">
        <f ca="1">IF(ISERROR(VLOOKUP(VLOOKUP($A89, 'E4 TB Allocation Details'!$A$18:$L$205, MATCH("Demand ID", 'E4 TB Allocation Details'!$A$18:$L$18, 0),FALSE), 'E2 Allocators'!$B$15:$W$361, MATCH('O5 Details by Class &amp; Accounts'!Y$18, 'E2 Allocators'!$B$15:$W$15, 0),FALSE)*$F89), 0, VLOOKUP(VLOOKUP($A89, 'E4 TB Allocation Details'!$A$18:$L$205, MATCH("Demand ID", 'E4 TB Allocation Details'!$A$18:$L$18, 0),FALSE), 'E2 Allocators'!$B$15:$W$361, MATCH('O5 Details by Class &amp; Accounts'!Y$18, 'E2 Allocators'!$B$15:$W$15, 0),FALSE)*$F89)</f>
        <v>0</v>
      </c>
      <c r="Z89" s="1412">
        <f ca="1">IF(ISERROR(VLOOKUP(VLOOKUP($A89, 'E4 TB Allocation Details'!$A$18:$L$205, MATCH("Demand ID", 'E4 TB Allocation Details'!$A$18:$L$18, 0),FALSE), 'E2 Allocators'!$B$15:$W$361, MATCH('O5 Details by Class &amp; Accounts'!Z$18, 'E2 Allocators'!$B$15:$W$15, 0),FALSE)*$F89), 0, VLOOKUP(VLOOKUP($A89, 'E4 TB Allocation Details'!$A$18:$L$205, MATCH("Demand ID", 'E4 TB Allocation Details'!$A$18:$L$18, 0),FALSE), 'E2 Allocators'!$B$15:$W$361, MATCH('O5 Details by Class &amp; Accounts'!Z$18, 'E2 Allocators'!$B$15:$W$15, 0),FALSE)*$F89)</f>
        <v>0</v>
      </c>
      <c r="AA89" s="1412">
        <f ca="1">IF(ISERROR(VLOOKUP(VLOOKUP($A89, 'E4 TB Allocation Details'!$A$18:$L$205, MATCH("Demand ID", 'E4 TB Allocation Details'!$A$18:$L$18, 0),FALSE), 'E2 Allocators'!$B$15:$W$361, MATCH('O5 Details by Class &amp; Accounts'!AA$18, 'E2 Allocators'!$B$15:$W$15, 0),FALSE)*$F89), 0, VLOOKUP(VLOOKUP($A89, 'E4 TB Allocation Details'!$A$18:$L$205, MATCH("Demand ID", 'E4 TB Allocation Details'!$A$18:$L$18, 0),FALSE), 'E2 Allocators'!$B$15:$W$361, MATCH('O5 Details by Class &amp; Accounts'!AA$18, 'E2 Allocators'!$B$15:$W$15, 0),FALSE)*$F89)</f>
        <v>0</v>
      </c>
      <c r="AB89" s="1412">
        <f ca="1">IF(ISERROR(VLOOKUP(VLOOKUP($A89, 'E4 TB Allocation Details'!$A$18:$L$205, MATCH("Demand ID", 'E4 TB Allocation Details'!$A$18:$L$18, 0),FALSE), 'E2 Allocators'!$B$15:$W$361, MATCH('O5 Details by Class &amp; Accounts'!AB$18, 'E2 Allocators'!$B$15:$W$15, 0),FALSE)*$F89), 0, VLOOKUP(VLOOKUP($A89, 'E4 TB Allocation Details'!$A$18:$L$205, MATCH("Demand ID", 'E4 TB Allocation Details'!$A$18:$L$18, 0),FALSE), 'E2 Allocators'!$B$15:$W$361, MATCH('O5 Details by Class &amp; Accounts'!AB$18, 'E2 Allocators'!$B$15:$W$15, 0),FALSE)*$F89)</f>
        <v>0</v>
      </c>
      <c r="AC89" s="1412">
        <f t="shared" si="19"/>
        <v>0</v>
      </c>
      <c r="AD89" s="1412">
        <f ca="1">IF(ISERROR(VLOOKUP(VLOOKUP($A89, 'E4 TB Allocation Details'!$A$18:$L$205, MATCH("Customer ID", 'E4 TB Allocation Details'!$A$18:$L$18, 0),FALSE), 'E2 Allocators'!$B$15:$W$361, MATCH('O5 Details by Class &amp; Accounts'!AD$18, 'E2 Allocators'!$B$15:$W$15, 0),FALSE)*$G89), 0, VLOOKUP(VLOOKUP($A89, 'E4 TB Allocation Details'!$A$18:$L$205, MATCH("Customer ID", 'E4 TB Allocation Details'!$A$18:$L$18, 0),FALSE), 'E2 Allocators'!$B$15:$W$361, MATCH('O5 Details by Class &amp; Accounts'!AD$18, 'E2 Allocators'!$B$15:$W$15, 0),FALSE)*$G89)</f>
        <v>0</v>
      </c>
      <c r="AE89" s="1412">
        <f ca="1">IF(ISERROR(VLOOKUP(VLOOKUP($A89, 'E4 TB Allocation Details'!$A$18:$L$205, MATCH("Customer ID", 'E4 TB Allocation Details'!$A$18:$L$18, 0),FALSE), 'E2 Allocators'!$B$15:$W$361, MATCH('O5 Details by Class &amp; Accounts'!AE$18, 'E2 Allocators'!$B$15:$W$15, 0),FALSE)*$G89), 0, VLOOKUP(VLOOKUP($A89, 'E4 TB Allocation Details'!$A$18:$L$205, MATCH("Customer ID", 'E4 TB Allocation Details'!$A$18:$L$18, 0),FALSE), 'E2 Allocators'!$B$15:$W$361, MATCH('O5 Details by Class &amp; Accounts'!AE$18, 'E2 Allocators'!$B$15:$W$15, 0),FALSE)*$G89)</f>
        <v>0</v>
      </c>
      <c r="AF89" s="1412">
        <f ca="1">IF(ISERROR(VLOOKUP(VLOOKUP($A89, 'E4 TB Allocation Details'!$A$18:$L$205, MATCH("Customer ID", 'E4 TB Allocation Details'!$A$18:$L$18, 0),FALSE), 'E2 Allocators'!$B$15:$W$361, MATCH('O5 Details by Class &amp; Accounts'!AF$18, 'E2 Allocators'!$B$15:$W$15, 0),FALSE)*$G89), 0, VLOOKUP(VLOOKUP($A89, 'E4 TB Allocation Details'!$A$18:$L$205, MATCH("Customer ID", 'E4 TB Allocation Details'!$A$18:$L$18, 0),FALSE), 'E2 Allocators'!$B$15:$W$361, MATCH('O5 Details by Class &amp; Accounts'!AF$18, 'E2 Allocators'!$B$15:$W$15, 0),FALSE)*$G89)</f>
        <v>0</v>
      </c>
      <c r="AG89" s="1412">
        <f ca="1">IF(ISERROR(VLOOKUP(VLOOKUP($A89, 'E4 TB Allocation Details'!$A$18:$L$205, MATCH("Customer ID", 'E4 TB Allocation Details'!$A$18:$L$18, 0),FALSE), 'E2 Allocators'!$B$15:$W$361, MATCH('O5 Details by Class &amp; Accounts'!AG$18, 'E2 Allocators'!$B$15:$W$15, 0),FALSE)*$G89), 0, VLOOKUP(VLOOKUP($A89, 'E4 TB Allocation Details'!$A$18:$L$205, MATCH("Customer ID", 'E4 TB Allocation Details'!$A$18:$L$18, 0),FALSE), 'E2 Allocators'!$B$15:$W$361, MATCH('O5 Details by Class &amp; Accounts'!AG$18, 'E2 Allocators'!$B$15:$W$15, 0),FALSE)*$G89)</f>
        <v>0</v>
      </c>
      <c r="AH89" s="1412">
        <f ca="1">IF(ISERROR(VLOOKUP(VLOOKUP($A89, 'E4 TB Allocation Details'!$A$18:$L$205, MATCH("Customer ID", 'E4 TB Allocation Details'!$A$18:$L$18, 0),FALSE), 'E2 Allocators'!$B$15:$W$361, MATCH('O5 Details by Class &amp; Accounts'!AH$18, 'E2 Allocators'!$B$15:$W$15, 0),FALSE)*$G89), 0, VLOOKUP(VLOOKUP($A89, 'E4 TB Allocation Details'!$A$18:$L$205, MATCH("Customer ID", 'E4 TB Allocation Details'!$A$18:$L$18, 0),FALSE), 'E2 Allocators'!$B$15:$W$361, MATCH('O5 Details by Class &amp; Accounts'!AH$18, 'E2 Allocators'!$B$15:$W$15, 0),FALSE)*$G89)</f>
        <v>0</v>
      </c>
      <c r="AI89" s="1412">
        <f ca="1">IF(ISERROR(VLOOKUP(VLOOKUP($A89, 'E4 TB Allocation Details'!$A$18:$L$205, MATCH("Customer ID", 'E4 TB Allocation Details'!$A$18:$L$18, 0),FALSE), 'E2 Allocators'!$B$15:$W$361, MATCH('O5 Details by Class &amp; Accounts'!AI$18, 'E2 Allocators'!$B$15:$W$15, 0),FALSE)*$G89), 0, VLOOKUP(VLOOKUP($A89, 'E4 TB Allocation Details'!$A$18:$L$205, MATCH("Customer ID", 'E4 TB Allocation Details'!$A$18:$L$18, 0),FALSE), 'E2 Allocators'!$B$15:$W$361, MATCH('O5 Details by Class &amp; Accounts'!AI$18, 'E2 Allocators'!$B$15:$W$15, 0),FALSE)*$G89)</f>
        <v>0</v>
      </c>
      <c r="AJ89" s="1412">
        <f ca="1">IF(ISERROR(VLOOKUP(VLOOKUP($A89, 'E4 TB Allocation Details'!$A$18:$L$205, MATCH("Customer ID", 'E4 TB Allocation Details'!$A$18:$L$18, 0),FALSE), 'E2 Allocators'!$B$15:$W$361, MATCH('O5 Details by Class &amp; Accounts'!AJ$18, 'E2 Allocators'!$B$15:$W$15, 0),FALSE)*$G89), 0, VLOOKUP(VLOOKUP($A89, 'E4 TB Allocation Details'!$A$18:$L$205, MATCH("Customer ID", 'E4 TB Allocation Details'!$A$18:$L$18, 0),FALSE), 'E2 Allocators'!$B$15:$W$361, MATCH('O5 Details by Class &amp; Accounts'!AJ$18, 'E2 Allocators'!$B$15:$W$15, 0),FALSE)*$G89)</f>
        <v>0</v>
      </c>
      <c r="AK89" s="1412">
        <f ca="1">IF(ISERROR(VLOOKUP(VLOOKUP($A89, 'E4 TB Allocation Details'!$A$18:$L$205, MATCH("Customer ID", 'E4 TB Allocation Details'!$A$18:$L$18, 0),FALSE), 'E2 Allocators'!$B$15:$W$361, MATCH('O5 Details by Class &amp; Accounts'!AK$18, 'E2 Allocators'!$B$15:$W$15, 0),FALSE)*$G89), 0, VLOOKUP(VLOOKUP($A89, 'E4 TB Allocation Details'!$A$18:$L$205, MATCH("Customer ID", 'E4 TB Allocation Details'!$A$18:$L$18, 0),FALSE), 'E2 Allocators'!$B$15:$W$361, MATCH('O5 Details by Class &amp; Accounts'!AK$18, 'E2 Allocators'!$B$15:$W$15, 0),FALSE)*$G89)</f>
        <v>0</v>
      </c>
      <c r="AL89" s="1412">
        <f ca="1">IF(ISERROR(VLOOKUP(VLOOKUP($A89, 'E4 TB Allocation Details'!$A$18:$L$205, MATCH("Customer ID", 'E4 TB Allocation Details'!$A$18:$L$18, 0),FALSE), 'E2 Allocators'!$B$15:$W$361, MATCH('O5 Details by Class &amp; Accounts'!AL$18, 'E2 Allocators'!$B$15:$W$15, 0),FALSE)*$G89), 0, VLOOKUP(VLOOKUP($A89, 'E4 TB Allocation Details'!$A$18:$L$205, MATCH("Customer ID", 'E4 TB Allocation Details'!$A$18:$L$18, 0),FALSE), 'E2 Allocators'!$B$15:$W$361, MATCH('O5 Details by Class &amp; Accounts'!AL$18, 'E2 Allocators'!$B$15:$W$15, 0),FALSE)*$G89)</f>
        <v>0</v>
      </c>
      <c r="AM89" s="1412">
        <f ca="1">IF(ISERROR(VLOOKUP(VLOOKUP($A89, 'E4 TB Allocation Details'!$A$18:$L$205, MATCH("Customer ID", 'E4 TB Allocation Details'!$A$18:$L$18, 0),FALSE), 'E2 Allocators'!$B$15:$W$361, MATCH('O5 Details by Class &amp; Accounts'!AM$18, 'E2 Allocators'!$B$15:$W$15, 0),FALSE)*$G89), 0, VLOOKUP(VLOOKUP($A89, 'E4 TB Allocation Details'!$A$18:$L$205, MATCH("Customer ID", 'E4 TB Allocation Details'!$A$18:$L$18, 0),FALSE), 'E2 Allocators'!$B$15:$W$361, MATCH('O5 Details by Class &amp; Accounts'!AM$18, 'E2 Allocators'!$B$15:$W$15, 0),FALSE)*$G89)</f>
        <v>0</v>
      </c>
      <c r="AN89" s="1412">
        <f ca="1">IF(ISERROR(VLOOKUP(VLOOKUP($A89, 'E4 TB Allocation Details'!$A$18:$L$205, MATCH("Customer ID", 'E4 TB Allocation Details'!$A$18:$L$18, 0),FALSE), 'E2 Allocators'!$B$15:$W$361, MATCH('O5 Details by Class &amp; Accounts'!AN$18, 'E2 Allocators'!$B$15:$W$15, 0),FALSE)*$G89), 0, VLOOKUP(VLOOKUP($A89, 'E4 TB Allocation Details'!$A$18:$L$205, MATCH("Customer ID", 'E4 TB Allocation Details'!$A$18:$L$18, 0),FALSE), 'E2 Allocators'!$B$15:$W$361, MATCH('O5 Details by Class &amp; Accounts'!AN$18, 'E2 Allocators'!$B$15:$W$15, 0),FALSE)*$G89)</f>
        <v>0</v>
      </c>
      <c r="AO89" s="1412">
        <f ca="1">IF(ISERROR(VLOOKUP(VLOOKUP($A89, 'E4 TB Allocation Details'!$A$18:$L$205, MATCH("Customer ID", 'E4 TB Allocation Details'!$A$18:$L$18, 0),FALSE), 'E2 Allocators'!$B$15:$W$361, MATCH('O5 Details by Class &amp; Accounts'!AO$18, 'E2 Allocators'!$B$15:$W$15, 0),FALSE)*$G89), 0, VLOOKUP(VLOOKUP($A89, 'E4 TB Allocation Details'!$A$18:$L$205, MATCH("Customer ID", 'E4 TB Allocation Details'!$A$18:$L$18, 0),FALSE), 'E2 Allocators'!$B$15:$W$361, MATCH('O5 Details by Class &amp; Accounts'!AO$18, 'E2 Allocators'!$B$15:$W$15, 0),FALSE)*$G89)</f>
        <v>0</v>
      </c>
      <c r="AP89" s="1412">
        <f ca="1">IF(ISERROR(VLOOKUP(VLOOKUP($A89, 'E4 TB Allocation Details'!$A$18:$L$205, MATCH("Customer ID", 'E4 TB Allocation Details'!$A$18:$L$18, 0),FALSE), 'E2 Allocators'!$B$15:$W$361, MATCH('O5 Details by Class &amp; Accounts'!AP$18, 'E2 Allocators'!$B$15:$W$15, 0),FALSE)*$G89), 0, VLOOKUP(VLOOKUP($A89, 'E4 TB Allocation Details'!$A$18:$L$205, MATCH("Customer ID", 'E4 TB Allocation Details'!$A$18:$L$18, 0),FALSE), 'E2 Allocators'!$B$15:$W$361, MATCH('O5 Details by Class &amp; Accounts'!AP$18, 'E2 Allocators'!$B$15:$W$15, 0),FALSE)*$G89)</f>
        <v>0</v>
      </c>
      <c r="AQ89" s="1412">
        <f ca="1">IF(ISERROR(VLOOKUP(VLOOKUP($A89, 'E4 TB Allocation Details'!$A$18:$L$205, MATCH("Customer ID", 'E4 TB Allocation Details'!$A$18:$L$18, 0),FALSE), 'E2 Allocators'!$B$15:$W$361, MATCH('O5 Details by Class &amp; Accounts'!AQ$18, 'E2 Allocators'!$B$15:$W$15, 0),FALSE)*$G89), 0, VLOOKUP(VLOOKUP($A89, 'E4 TB Allocation Details'!$A$18:$L$205, MATCH("Customer ID", 'E4 TB Allocation Details'!$A$18:$L$18, 0),FALSE), 'E2 Allocators'!$B$15:$W$361, MATCH('O5 Details by Class &amp; Accounts'!AQ$18, 'E2 Allocators'!$B$15:$W$15, 0),FALSE)*$G89)</f>
        <v>0</v>
      </c>
      <c r="AR89" s="1412">
        <f ca="1">IF(ISERROR(VLOOKUP(VLOOKUP($A89, 'E4 TB Allocation Details'!$A$18:$L$205, MATCH("Customer ID", 'E4 TB Allocation Details'!$A$18:$L$18, 0),FALSE), 'E2 Allocators'!$B$15:$W$361, MATCH('O5 Details by Class &amp; Accounts'!AR$18, 'E2 Allocators'!$B$15:$W$15, 0),FALSE)*$G89), 0, VLOOKUP(VLOOKUP($A89, 'E4 TB Allocation Details'!$A$18:$L$205, MATCH("Customer ID", 'E4 TB Allocation Details'!$A$18:$L$18, 0),FALSE), 'E2 Allocators'!$B$15:$W$361, MATCH('O5 Details by Class &amp; Accounts'!AR$18, 'E2 Allocators'!$B$15:$W$15, 0),FALSE)*$G89)</f>
        <v>0</v>
      </c>
      <c r="AS89" s="1412">
        <f ca="1">IF(ISERROR(VLOOKUP(VLOOKUP($A89, 'E4 TB Allocation Details'!$A$18:$L$205, MATCH("Customer ID", 'E4 TB Allocation Details'!$A$18:$L$18, 0),FALSE), 'E2 Allocators'!$B$15:$W$361, MATCH('O5 Details by Class &amp; Accounts'!AS$18, 'E2 Allocators'!$B$15:$W$15, 0),FALSE)*$G89), 0, VLOOKUP(VLOOKUP($A89, 'E4 TB Allocation Details'!$A$18:$L$205, MATCH("Customer ID", 'E4 TB Allocation Details'!$A$18:$L$18, 0),FALSE), 'E2 Allocators'!$B$15:$W$361, MATCH('O5 Details by Class &amp; Accounts'!AS$18, 'E2 Allocators'!$B$15:$W$15, 0),FALSE)*$G89)</f>
        <v>0</v>
      </c>
      <c r="AT89" s="1412">
        <f ca="1">IF(ISERROR(VLOOKUP(VLOOKUP($A89, 'E4 TB Allocation Details'!$A$18:$L$205, MATCH("Customer ID", 'E4 TB Allocation Details'!$A$18:$L$18, 0),FALSE), 'E2 Allocators'!$B$15:$W$361, MATCH('O5 Details by Class &amp; Accounts'!AT$18, 'E2 Allocators'!$B$15:$W$15, 0),FALSE)*$G89), 0, VLOOKUP(VLOOKUP($A89, 'E4 TB Allocation Details'!$A$18:$L$205, MATCH("Customer ID", 'E4 TB Allocation Details'!$A$18:$L$18, 0),FALSE), 'E2 Allocators'!$B$15:$W$361, MATCH('O5 Details by Class &amp; Accounts'!AT$18, 'E2 Allocators'!$B$15:$W$15, 0),FALSE)*$G89)</f>
        <v>0</v>
      </c>
      <c r="AU89" s="1412">
        <f ca="1">IF(ISERROR(VLOOKUP(VLOOKUP($A89, 'E4 TB Allocation Details'!$A$18:$L$205, MATCH("Customer ID", 'E4 TB Allocation Details'!$A$18:$L$18, 0),FALSE), 'E2 Allocators'!$B$15:$W$361, MATCH('O5 Details by Class &amp; Accounts'!AU$18, 'E2 Allocators'!$B$15:$W$15, 0),FALSE)*$G89), 0, VLOOKUP(VLOOKUP($A89, 'E4 TB Allocation Details'!$A$18:$L$205, MATCH("Customer ID", 'E4 TB Allocation Details'!$A$18:$L$18, 0),FALSE), 'E2 Allocators'!$B$15:$W$361, MATCH('O5 Details by Class &amp; Accounts'!AU$18, 'E2 Allocators'!$B$15:$W$15, 0),FALSE)*$G89)</f>
        <v>0</v>
      </c>
      <c r="AV89" s="1412">
        <f ca="1">IF(ISERROR(VLOOKUP(VLOOKUP($A89, 'E4 TB Allocation Details'!$A$18:$L$205, MATCH("Customer ID", 'E4 TB Allocation Details'!$A$18:$L$18, 0),FALSE), 'E2 Allocators'!$B$15:$W$361, MATCH('O5 Details by Class &amp; Accounts'!AV$18, 'E2 Allocators'!$B$15:$W$15, 0),FALSE)*$G89), 0, VLOOKUP(VLOOKUP($A89, 'E4 TB Allocation Details'!$A$18:$L$205, MATCH("Customer ID", 'E4 TB Allocation Details'!$A$18:$L$18, 0),FALSE), 'E2 Allocators'!$B$15:$W$361, MATCH('O5 Details by Class &amp; Accounts'!AV$18, 'E2 Allocators'!$B$15:$W$15, 0),FALSE)*$G89)</f>
        <v>0</v>
      </c>
      <c r="AW89" s="1412">
        <f ca="1">IF(ISERROR(VLOOKUP(VLOOKUP($A89, 'E4 TB Allocation Details'!$A$18:$L$205, MATCH("Customer ID", 'E4 TB Allocation Details'!$A$18:$L$18, 0),FALSE), 'E2 Allocators'!$B$15:$W$361, MATCH('O5 Details by Class &amp; Accounts'!AW$18, 'E2 Allocators'!$B$15:$W$15, 0),FALSE)*$G89), 0, VLOOKUP(VLOOKUP($A89, 'E4 TB Allocation Details'!$A$18:$L$205, MATCH("Customer ID", 'E4 TB Allocation Details'!$A$18:$L$18, 0),FALSE), 'E2 Allocators'!$B$15:$W$361, MATCH('O5 Details by Class &amp; Accounts'!AW$18, 'E2 Allocators'!$B$15:$W$15, 0),FALSE)*$G89)</f>
        <v>0</v>
      </c>
      <c r="AX89" s="1412">
        <f t="shared" si="20"/>
        <v>0</v>
      </c>
      <c r="AY89" s="1412">
        <f ca="1">IF(ISERROR(VLOOKUP(VLOOKUP($A89, 'E4 TB Allocation Details'!$A$18:$L$205, MATCH("Misc ID", 'E4 TB Allocation Details'!$A$18:$L$18, 0),FALSE), 'E2 Allocators'!$B$15:$W$361, MATCH('O5 Details by Class &amp; Accounts'!AY$18, 'E2 Allocators'!$B$15:$W$15, 0),FALSE)*$E89), 0, VLOOKUP(VLOOKUP($A89, 'E4 TB Allocation Details'!$A$18:$L$205, MATCH("Misc ID", 'E4 TB Allocation Details'!$A$18:$L$18, 0),FALSE), 'E2 Allocators'!$B$15:$W$361, MATCH('O5 Details by Class &amp; Accounts'!AY$18, 'E2 Allocators'!$B$15:$W$15, 0),FALSE)*$E89)</f>
        <v>0</v>
      </c>
      <c r="AZ89" s="1412">
        <f ca="1">IF(ISERROR(VLOOKUP(VLOOKUP($A89, 'E4 TB Allocation Details'!$A$18:$L$205, MATCH("Misc ID", 'E4 TB Allocation Details'!$A$18:$L$18, 0),FALSE), 'E2 Allocators'!$B$15:$W$361, MATCH('O5 Details by Class &amp; Accounts'!AZ$18, 'E2 Allocators'!$B$15:$W$15, 0),FALSE)*$E89), 0, VLOOKUP(VLOOKUP($A89, 'E4 TB Allocation Details'!$A$18:$L$205, MATCH("Misc ID", 'E4 TB Allocation Details'!$A$18:$L$18, 0),FALSE), 'E2 Allocators'!$B$15:$W$361, MATCH('O5 Details by Class &amp; Accounts'!AZ$18, 'E2 Allocators'!$B$15:$W$15, 0),FALSE)*$E89)</f>
        <v>0</v>
      </c>
      <c r="BA89" s="1412">
        <f ca="1">IF(ISERROR(VLOOKUP(VLOOKUP($A89, 'E4 TB Allocation Details'!$A$18:$L$205, MATCH("Misc ID", 'E4 TB Allocation Details'!$A$18:$L$18, 0),FALSE), 'E2 Allocators'!$B$15:$W$361, MATCH('O5 Details by Class &amp; Accounts'!BA$18, 'E2 Allocators'!$B$15:$W$15, 0),FALSE)*$E89), 0, VLOOKUP(VLOOKUP($A89, 'E4 TB Allocation Details'!$A$18:$L$205, MATCH("Misc ID", 'E4 TB Allocation Details'!$A$18:$L$18, 0),FALSE), 'E2 Allocators'!$B$15:$W$361, MATCH('O5 Details by Class &amp; Accounts'!BA$18, 'E2 Allocators'!$B$15:$W$15, 0),FALSE)*$E89)</f>
        <v>0</v>
      </c>
      <c r="BB89" s="1412">
        <f ca="1">IF(ISERROR(VLOOKUP(VLOOKUP($A89, 'E4 TB Allocation Details'!$A$18:$L$205, MATCH("Misc ID", 'E4 TB Allocation Details'!$A$18:$L$18, 0),FALSE), 'E2 Allocators'!$B$15:$W$361, MATCH('O5 Details by Class &amp; Accounts'!BB$18, 'E2 Allocators'!$B$15:$W$15, 0),FALSE)*$E89), 0, VLOOKUP(VLOOKUP($A89, 'E4 TB Allocation Details'!$A$18:$L$205, MATCH("Misc ID", 'E4 TB Allocation Details'!$A$18:$L$18, 0),FALSE), 'E2 Allocators'!$B$15:$W$361, MATCH('O5 Details by Class &amp; Accounts'!BB$18, 'E2 Allocators'!$B$15:$W$15, 0),FALSE)*$E89)</f>
        <v>0</v>
      </c>
      <c r="BC89" s="1412">
        <f ca="1">IF(ISERROR(VLOOKUP(VLOOKUP($A89, 'E4 TB Allocation Details'!$A$18:$L$205, MATCH("Misc ID", 'E4 TB Allocation Details'!$A$18:$L$18, 0),FALSE), 'E2 Allocators'!$B$15:$W$361, MATCH('O5 Details by Class &amp; Accounts'!BC$18, 'E2 Allocators'!$B$15:$W$15, 0),FALSE)*$E89), 0, VLOOKUP(VLOOKUP($A89, 'E4 TB Allocation Details'!$A$18:$L$205, MATCH("Misc ID", 'E4 TB Allocation Details'!$A$18:$L$18, 0),FALSE), 'E2 Allocators'!$B$15:$W$361, MATCH('O5 Details by Class &amp; Accounts'!BC$18, 'E2 Allocators'!$B$15:$W$15, 0),FALSE)*$E89)</f>
        <v>0</v>
      </c>
      <c r="BD89" s="1412">
        <f ca="1">IF(ISERROR(VLOOKUP(VLOOKUP($A89, 'E4 TB Allocation Details'!$A$18:$L$205, MATCH("Misc ID", 'E4 TB Allocation Details'!$A$18:$L$18, 0),FALSE), 'E2 Allocators'!$B$15:$W$361, MATCH('O5 Details by Class &amp; Accounts'!BD$18, 'E2 Allocators'!$B$15:$W$15, 0),FALSE)*$E89), 0, VLOOKUP(VLOOKUP($A89, 'E4 TB Allocation Details'!$A$18:$L$205, MATCH("Misc ID", 'E4 TB Allocation Details'!$A$18:$L$18, 0),FALSE), 'E2 Allocators'!$B$15:$W$361, MATCH('O5 Details by Class &amp; Accounts'!BD$18, 'E2 Allocators'!$B$15:$W$15, 0),FALSE)*$E89)</f>
        <v>0</v>
      </c>
      <c r="BE89" s="1412">
        <f ca="1">IF(ISERROR(VLOOKUP(VLOOKUP($A89, 'E4 TB Allocation Details'!$A$18:$L$205, MATCH("Misc ID", 'E4 TB Allocation Details'!$A$18:$L$18, 0),FALSE), 'E2 Allocators'!$B$15:$W$361, MATCH('O5 Details by Class &amp; Accounts'!BE$18, 'E2 Allocators'!$B$15:$W$15, 0),FALSE)*$E89), 0, VLOOKUP(VLOOKUP($A89, 'E4 TB Allocation Details'!$A$18:$L$205, MATCH("Misc ID", 'E4 TB Allocation Details'!$A$18:$L$18, 0),FALSE), 'E2 Allocators'!$B$15:$W$361, MATCH('O5 Details by Class &amp; Accounts'!BE$18, 'E2 Allocators'!$B$15:$W$15, 0),FALSE)*$E89)</f>
        <v>0</v>
      </c>
      <c r="BF89" s="1412">
        <f ca="1">IF(ISERROR(VLOOKUP(VLOOKUP($A89, 'E4 TB Allocation Details'!$A$18:$L$205, MATCH("Misc ID", 'E4 TB Allocation Details'!$A$18:$L$18, 0),FALSE), 'E2 Allocators'!$B$15:$W$361, MATCH('O5 Details by Class &amp; Accounts'!BF$18, 'E2 Allocators'!$B$15:$W$15, 0),FALSE)*$E89), 0, VLOOKUP(VLOOKUP($A89, 'E4 TB Allocation Details'!$A$18:$L$205, MATCH("Misc ID", 'E4 TB Allocation Details'!$A$18:$L$18, 0),FALSE), 'E2 Allocators'!$B$15:$W$361, MATCH('O5 Details by Class &amp; Accounts'!BF$18, 'E2 Allocators'!$B$15:$W$15, 0),FALSE)*$E89)</f>
        <v>0</v>
      </c>
      <c r="BG89" s="1412">
        <f ca="1">IF(ISERROR(VLOOKUP(VLOOKUP($A89, 'E4 TB Allocation Details'!$A$18:$L$205, MATCH("Misc ID", 'E4 TB Allocation Details'!$A$18:$L$18, 0),FALSE), 'E2 Allocators'!$B$15:$W$361, MATCH('O5 Details by Class &amp; Accounts'!BG$18, 'E2 Allocators'!$B$15:$W$15, 0),FALSE)*$E89), 0, VLOOKUP(VLOOKUP($A89, 'E4 TB Allocation Details'!$A$18:$L$205, MATCH("Misc ID", 'E4 TB Allocation Details'!$A$18:$L$18, 0),FALSE), 'E2 Allocators'!$B$15:$W$361, MATCH('O5 Details by Class &amp; Accounts'!BG$18, 'E2 Allocators'!$B$15:$W$15, 0),FALSE)*$E89)</f>
        <v>0</v>
      </c>
      <c r="BH89" s="1412">
        <f ca="1">IF(ISERROR(VLOOKUP(VLOOKUP($A89, 'E4 TB Allocation Details'!$A$18:$L$205, MATCH("Misc ID", 'E4 TB Allocation Details'!$A$18:$L$18, 0),FALSE), 'E2 Allocators'!$B$15:$W$361, MATCH('O5 Details by Class &amp; Accounts'!BH$18, 'E2 Allocators'!$B$15:$W$15, 0),FALSE)*$E89), 0, VLOOKUP(VLOOKUP($A89, 'E4 TB Allocation Details'!$A$18:$L$205, MATCH("Misc ID", 'E4 TB Allocation Details'!$A$18:$L$18, 0),FALSE), 'E2 Allocators'!$B$15:$W$361, MATCH('O5 Details by Class &amp; Accounts'!BH$18, 'E2 Allocators'!$B$15:$W$15, 0),FALSE)*$E89)</f>
        <v>0</v>
      </c>
      <c r="BI89" s="1412">
        <f ca="1">IF(ISERROR(VLOOKUP(VLOOKUP($A89, 'E4 TB Allocation Details'!$A$18:$L$205, MATCH("Misc ID", 'E4 TB Allocation Details'!$A$18:$L$18, 0),FALSE), 'E2 Allocators'!$B$15:$W$361, MATCH('O5 Details by Class &amp; Accounts'!BI$18, 'E2 Allocators'!$B$15:$W$15, 0),FALSE)*$E89), 0, VLOOKUP(VLOOKUP($A89, 'E4 TB Allocation Details'!$A$18:$L$205, MATCH("Misc ID", 'E4 TB Allocation Details'!$A$18:$L$18, 0),FALSE), 'E2 Allocators'!$B$15:$W$361, MATCH('O5 Details by Class &amp; Accounts'!BI$18, 'E2 Allocators'!$B$15:$W$15, 0),FALSE)*$E89)</f>
        <v>0</v>
      </c>
      <c r="BJ89" s="1412">
        <f ca="1">IF(ISERROR(VLOOKUP(VLOOKUP($A89, 'E4 TB Allocation Details'!$A$18:$L$205, MATCH("Misc ID", 'E4 TB Allocation Details'!$A$18:$L$18, 0),FALSE), 'E2 Allocators'!$B$15:$W$361, MATCH('O5 Details by Class &amp; Accounts'!BJ$18, 'E2 Allocators'!$B$15:$W$15, 0),FALSE)*$E89), 0, VLOOKUP(VLOOKUP($A89, 'E4 TB Allocation Details'!$A$18:$L$205, MATCH("Misc ID", 'E4 TB Allocation Details'!$A$18:$L$18, 0),FALSE), 'E2 Allocators'!$B$15:$W$361, MATCH('O5 Details by Class &amp; Accounts'!BJ$18, 'E2 Allocators'!$B$15:$W$15, 0),FALSE)*$E89)</f>
        <v>0</v>
      </c>
      <c r="BK89" s="1412">
        <f ca="1">IF(ISERROR(VLOOKUP(VLOOKUP($A89, 'E4 TB Allocation Details'!$A$18:$L$205, MATCH("Misc ID", 'E4 TB Allocation Details'!$A$18:$L$18, 0),FALSE), 'E2 Allocators'!$B$15:$W$361, MATCH('O5 Details by Class &amp; Accounts'!BK$18, 'E2 Allocators'!$B$15:$W$15, 0),FALSE)*$E89), 0, VLOOKUP(VLOOKUP($A89, 'E4 TB Allocation Details'!$A$18:$L$205, MATCH("Misc ID", 'E4 TB Allocation Details'!$A$18:$L$18, 0),FALSE), 'E2 Allocators'!$B$15:$W$361, MATCH('O5 Details by Class &amp; Accounts'!BK$18, 'E2 Allocators'!$B$15:$W$15, 0),FALSE)*$E89)</f>
        <v>0</v>
      </c>
      <c r="BL89" s="1412">
        <f ca="1">IF(ISERROR(VLOOKUP(VLOOKUP($A89, 'E4 TB Allocation Details'!$A$18:$L$205, MATCH("Misc ID", 'E4 TB Allocation Details'!$A$18:$L$18, 0),FALSE), 'E2 Allocators'!$B$15:$W$361, MATCH('O5 Details by Class &amp; Accounts'!BL$18, 'E2 Allocators'!$B$15:$W$15, 0),FALSE)*$E89), 0, VLOOKUP(VLOOKUP($A89, 'E4 TB Allocation Details'!$A$18:$L$205, MATCH("Misc ID", 'E4 TB Allocation Details'!$A$18:$L$18, 0),FALSE), 'E2 Allocators'!$B$15:$W$361, MATCH('O5 Details by Class &amp; Accounts'!BL$18, 'E2 Allocators'!$B$15:$W$15, 0),FALSE)*$E89)</f>
        <v>0</v>
      </c>
      <c r="BM89" s="1412">
        <f ca="1">IF(ISERROR(VLOOKUP(VLOOKUP($A89, 'E4 TB Allocation Details'!$A$18:$L$205, MATCH("Misc ID", 'E4 TB Allocation Details'!$A$18:$L$18, 0),FALSE), 'E2 Allocators'!$B$15:$W$361, MATCH('O5 Details by Class &amp; Accounts'!BM$18, 'E2 Allocators'!$B$15:$W$15, 0),FALSE)*$E89), 0, VLOOKUP(VLOOKUP($A89, 'E4 TB Allocation Details'!$A$18:$L$205, MATCH("Misc ID", 'E4 TB Allocation Details'!$A$18:$L$18, 0),FALSE), 'E2 Allocators'!$B$15:$W$361, MATCH('O5 Details by Class &amp; Accounts'!BM$18, 'E2 Allocators'!$B$15:$W$15, 0),FALSE)*$E89)</f>
        <v>0</v>
      </c>
      <c r="BN89" s="1412">
        <f ca="1">IF(ISERROR(VLOOKUP(VLOOKUP($A89, 'E4 TB Allocation Details'!$A$18:$L$205, MATCH("Misc ID", 'E4 TB Allocation Details'!$A$18:$L$18, 0),FALSE), 'E2 Allocators'!$B$15:$W$361, MATCH('O5 Details by Class &amp; Accounts'!BN$18, 'E2 Allocators'!$B$15:$W$15, 0),FALSE)*$E89), 0, VLOOKUP(VLOOKUP($A89, 'E4 TB Allocation Details'!$A$18:$L$205, MATCH("Misc ID", 'E4 TB Allocation Details'!$A$18:$L$18, 0),FALSE), 'E2 Allocators'!$B$15:$W$361, MATCH('O5 Details by Class &amp; Accounts'!BN$18, 'E2 Allocators'!$B$15:$W$15, 0),FALSE)*$E89)</f>
        <v>0</v>
      </c>
      <c r="BO89" s="1412">
        <f ca="1">IF(ISERROR(VLOOKUP(VLOOKUP($A89, 'E4 TB Allocation Details'!$A$18:$L$205, MATCH("Misc ID", 'E4 TB Allocation Details'!$A$18:$L$18, 0),FALSE), 'E2 Allocators'!$B$15:$W$361, MATCH('O5 Details by Class &amp; Accounts'!BO$18, 'E2 Allocators'!$B$15:$W$15, 0),FALSE)*$E89), 0, VLOOKUP(VLOOKUP($A89, 'E4 TB Allocation Details'!$A$18:$L$205, MATCH("Misc ID", 'E4 TB Allocation Details'!$A$18:$L$18, 0),FALSE), 'E2 Allocators'!$B$15:$W$361, MATCH('O5 Details by Class &amp; Accounts'!BO$18, 'E2 Allocators'!$B$15:$W$15, 0),FALSE)*$E89)</f>
        <v>0</v>
      </c>
      <c r="BP89" s="1412">
        <f ca="1">IF(ISERROR(VLOOKUP(VLOOKUP($A89, 'E4 TB Allocation Details'!$A$18:$L$205, MATCH("Misc ID", 'E4 TB Allocation Details'!$A$18:$L$18, 0),FALSE), 'E2 Allocators'!$B$15:$W$361, MATCH('O5 Details by Class &amp; Accounts'!BP$18, 'E2 Allocators'!$B$15:$W$15, 0),FALSE)*$E89), 0, VLOOKUP(VLOOKUP($A89, 'E4 TB Allocation Details'!$A$18:$L$205, MATCH("Misc ID", 'E4 TB Allocation Details'!$A$18:$L$18, 0),FALSE), 'E2 Allocators'!$B$15:$W$361, MATCH('O5 Details by Class &amp; Accounts'!BP$18, 'E2 Allocators'!$B$15:$W$15, 0),FALSE)*$E89)</f>
        <v>0</v>
      </c>
      <c r="BQ89" s="1412">
        <f ca="1">IF(ISERROR(VLOOKUP(VLOOKUP($A89, 'E4 TB Allocation Details'!$A$18:$L$205, MATCH("Misc ID", 'E4 TB Allocation Details'!$A$18:$L$18, 0),FALSE), 'E2 Allocators'!$B$15:$W$361, MATCH('O5 Details by Class &amp; Accounts'!BQ$18, 'E2 Allocators'!$B$15:$W$15, 0),FALSE)*$E89), 0, VLOOKUP(VLOOKUP($A89, 'E4 TB Allocation Details'!$A$18:$L$205, MATCH("Misc ID", 'E4 TB Allocation Details'!$A$18:$L$18, 0),FALSE), 'E2 Allocators'!$B$15:$W$361, MATCH('O5 Details by Class &amp; Accounts'!BQ$18, 'E2 Allocators'!$B$15:$W$15, 0),FALSE)*$E89)</f>
        <v>0</v>
      </c>
      <c r="BR89" s="1412">
        <f ca="1">IF(ISERROR(VLOOKUP(VLOOKUP($A89, 'E4 TB Allocation Details'!$A$18:$L$205, MATCH("Misc ID", 'E4 TB Allocation Details'!$A$18:$L$18, 0),FALSE), 'E2 Allocators'!$B$15:$W$361, MATCH('O5 Details by Class &amp; Accounts'!BR$18, 'E2 Allocators'!$B$15:$W$15, 0),FALSE)*$E89), 0, VLOOKUP(VLOOKUP($A89, 'E4 TB Allocation Details'!$A$18:$L$205, MATCH("Misc ID", 'E4 TB Allocation Details'!$A$18:$L$18, 0),FALSE), 'E2 Allocators'!$B$15:$W$361, MATCH('O5 Details by Class &amp; Accounts'!BR$18, 'E2 Allocators'!$B$15:$W$15, 0),FALSE)*$E89)</f>
        <v>0</v>
      </c>
      <c r="BS89" s="1412">
        <f t="shared" si="21"/>
        <v>0</v>
      </c>
      <c r="BT89" s="1412">
        <f ca="1">IF(ISERROR(VLOOKUP(VLOOKUP($A89, 'E4 TB Allocation Details'!$A$18:$L$205, MATCH("A &amp; G ID", 'E4 TB Allocation Details'!$A$18:$L$18, 0),FALSE), 'E2 Allocators'!$B$15:$W$361, MATCH('O5 Details by Class &amp; Accounts'!BT$18, 'E2 Allocators'!$B$15:$W$15, 0),FALSE)*$E89), 0, VLOOKUP(VLOOKUP($A89, 'E4 TB Allocation Details'!$A$18:$L$205, MATCH("A &amp; G ID", 'E4 TB Allocation Details'!$A$18:$L$18, 0),FALSE), 'E2 Allocators'!$B$15:$W$361, MATCH('O5 Details by Class &amp; Accounts'!BT$18, 'E2 Allocators'!$B$15:$W$15, 0),FALSE)*$E89)</f>
        <v>0</v>
      </c>
      <c r="BU89" s="1412">
        <f ca="1">IF(ISERROR(VLOOKUP(VLOOKUP($A89, 'E4 TB Allocation Details'!$A$18:$L$205, MATCH("A &amp; G ID", 'E4 TB Allocation Details'!$A$18:$L$18, 0),FALSE), 'E2 Allocators'!$B$15:$W$361, MATCH('O5 Details by Class &amp; Accounts'!BU$18, 'E2 Allocators'!$B$15:$W$15, 0),FALSE)*$E89), 0, VLOOKUP(VLOOKUP($A89, 'E4 TB Allocation Details'!$A$18:$L$205, MATCH("A &amp; G ID", 'E4 TB Allocation Details'!$A$18:$L$18, 0),FALSE), 'E2 Allocators'!$B$15:$W$361, MATCH('O5 Details by Class &amp; Accounts'!BU$18, 'E2 Allocators'!$B$15:$W$15, 0),FALSE)*$E89)</f>
        <v>0</v>
      </c>
      <c r="BV89" s="1412">
        <f ca="1">IF(ISERROR(VLOOKUP(VLOOKUP($A89, 'E4 TB Allocation Details'!$A$18:$L$205, MATCH("A &amp; G ID", 'E4 TB Allocation Details'!$A$18:$L$18, 0),FALSE), 'E2 Allocators'!$B$15:$W$361, MATCH('O5 Details by Class &amp; Accounts'!BV$18, 'E2 Allocators'!$B$15:$W$15, 0),FALSE)*$E89), 0, VLOOKUP(VLOOKUP($A89, 'E4 TB Allocation Details'!$A$18:$L$205, MATCH("A &amp; G ID", 'E4 TB Allocation Details'!$A$18:$L$18, 0),FALSE), 'E2 Allocators'!$B$15:$W$361, MATCH('O5 Details by Class &amp; Accounts'!BV$18, 'E2 Allocators'!$B$15:$W$15, 0),FALSE)*$E89)</f>
        <v>0</v>
      </c>
      <c r="BW89" s="1412">
        <f ca="1">IF(ISERROR(VLOOKUP(VLOOKUP($A89, 'E4 TB Allocation Details'!$A$18:$L$205, MATCH("A &amp; G ID", 'E4 TB Allocation Details'!$A$18:$L$18, 0),FALSE), 'E2 Allocators'!$B$15:$W$361, MATCH('O5 Details by Class &amp; Accounts'!BW$18, 'E2 Allocators'!$B$15:$W$15, 0),FALSE)*$E89), 0, VLOOKUP(VLOOKUP($A89, 'E4 TB Allocation Details'!$A$18:$L$205, MATCH("A &amp; G ID", 'E4 TB Allocation Details'!$A$18:$L$18, 0),FALSE), 'E2 Allocators'!$B$15:$W$361, MATCH('O5 Details by Class &amp; Accounts'!BW$18, 'E2 Allocators'!$B$15:$W$15, 0),FALSE)*$E89)</f>
        <v>0</v>
      </c>
      <c r="BX89" s="1412">
        <f ca="1">IF(ISERROR(VLOOKUP(VLOOKUP($A89, 'E4 TB Allocation Details'!$A$18:$L$205, MATCH("A &amp; G ID", 'E4 TB Allocation Details'!$A$18:$L$18, 0),FALSE), 'E2 Allocators'!$B$15:$W$361, MATCH('O5 Details by Class &amp; Accounts'!BX$18, 'E2 Allocators'!$B$15:$W$15, 0),FALSE)*$E89), 0, VLOOKUP(VLOOKUP($A89, 'E4 TB Allocation Details'!$A$18:$L$205, MATCH("A &amp; G ID", 'E4 TB Allocation Details'!$A$18:$L$18, 0),FALSE), 'E2 Allocators'!$B$15:$W$361, MATCH('O5 Details by Class &amp; Accounts'!BX$18, 'E2 Allocators'!$B$15:$W$15, 0),FALSE)*$E89)</f>
        <v>0</v>
      </c>
      <c r="BY89" s="1412">
        <f ca="1">IF(ISERROR(VLOOKUP(VLOOKUP($A89, 'E4 TB Allocation Details'!$A$18:$L$205, MATCH("A &amp; G ID", 'E4 TB Allocation Details'!$A$18:$L$18, 0),FALSE), 'E2 Allocators'!$B$15:$W$361, MATCH('O5 Details by Class &amp; Accounts'!BY$18, 'E2 Allocators'!$B$15:$W$15, 0),FALSE)*$E89), 0, VLOOKUP(VLOOKUP($A89, 'E4 TB Allocation Details'!$A$18:$L$205, MATCH("A &amp; G ID", 'E4 TB Allocation Details'!$A$18:$L$18, 0),FALSE), 'E2 Allocators'!$B$15:$W$361, MATCH('O5 Details by Class &amp; Accounts'!BY$18, 'E2 Allocators'!$B$15:$W$15, 0),FALSE)*$E89)</f>
        <v>0</v>
      </c>
      <c r="BZ89" s="1412">
        <f ca="1">IF(ISERROR(VLOOKUP(VLOOKUP($A89, 'E4 TB Allocation Details'!$A$18:$L$205, MATCH("A &amp; G ID", 'E4 TB Allocation Details'!$A$18:$L$18, 0),FALSE), 'E2 Allocators'!$B$15:$W$361, MATCH('O5 Details by Class &amp; Accounts'!BZ$18, 'E2 Allocators'!$B$15:$W$15, 0),FALSE)*$E89), 0, VLOOKUP(VLOOKUP($A89, 'E4 TB Allocation Details'!$A$18:$L$205, MATCH("A &amp; G ID", 'E4 TB Allocation Details'!$A$18:$L$18, 0),FALSE), 'E2 Allocators'!$B$15:$W$361, MATCH('O5 Details by Class &amp; Accounts'!BZ$18, 'E2 Allocators'!$B$15:$W$15, 0),FALSE)*$E89)</f>
        <v>0</v>
      </c>
      <c r="CA89" s="1412">
        <f ca="1">IF(ISERROR(VLOOKUP(VLOOKUP($A89, 'E4 TB Allocation Details'!$A$18:$L$205, MATCH("A &amp; G ID", 'E4 TB Allocation Details'!$A$18:$L$18, 0),FALSE), 'E2 Allocators'!$B$15:$W$361, MATCH('O5 Details by Class &amp; Accounts'!CA$18, 'E2 Allocators'!$B$15:$W$15, 0),FALSE)*$E89), 0, VLOOKUP(VLOOKUP($A89, 'E4 TB Allocation Details'!$A$18:$L$205, MATCH("A &amp; G ID", 'E4 TB Allocation Details'!$A$18:$L$18, 0),FALSE), 'E2 Allocators'!$B$15:$W$361, MATCH('O5 Details by Class &amp; Accounts'!CA$18, 'E2 Allocators'!$B$15:$W$15, 0),FALSE)*$E89)</f>
        <v>0</v>
      </c>
      <c r="CB89" s="1412">
        <f ca="1">IF(ISERROR(VLOOKUP(VLOOKUP($A89, 'E4 TB Allocation Details'!$A$18:$L$205, MATCH("A &amp; G ID", 'E4 TB Allocation Details'!$A$18:$L$18, 0),FALSE), 'E2 Allocators'!$B$15:$W$361, MATCH('O5 Details by Class &amp; Accounts'!CB$18, 'E2 Allocators'!$B$15:$W$15, 0),FALSE)*$E89), 0, VLOOKUP(VLOOKUP($A89, 'E4 TB Allocation Details'!$A$18:$L$205, MATCH("A &amp; G ID", 'E4 TB Allocation Details'!$A$18:$L$18, 0),FALSE), 'E2 Allocators'!$B$15:$W$361, MATCH('O5 Details by Class &amp; Accounts'!CB$18, 'E2 Allocators'!$B$15:$W$15, 0),FALSE)*$E89)</f>
        <v>0</v>
      </c>
      <c r="CC89" s="1412">
        <f ca="1">IF(ISERROR(VLOOKUP(VLOOKUP($A89, 'E4 TB Allocation Details'!$A$18:$L$205, MATCH("A &amp; G ID", 'E4 TB Allocation Details'!$A$18:$L$18, 0),FALSE), 'E2 Allocators'!$B$15:$W$361, MATCH('O5 Details by Class &amp; Accounts'!CC$18, 'E2 Allocators'!$B$15:$W$15, 0),FALSE)*$E89), 0, VLOOKUP(VLOOKUP($A89, 'E4 TB Allocation Details'!$A$18:$L$205, MATCH("A &amp; G ID", 'E4 TB Allocation Details'!$A$18:$L$18, 0),FALSE), 'E2 Allocators'!$B$15:$W$361, MATCH('O5 Details by Class &amp; Accounts'!CC$18, 'E2 Allocators'!$B$15:$W$15, 0),FALSE)*$E89)</f>
        <v>0</v>
      </c>
      <c r="CD89" s="1412">
        <f ca="1">IF(ISERROR(VLOOKUP(VLOOKUP($A89, 'E4 TB Allocation Details'!$A$18:$L$205, MATCH("A &amp; G ID", 'E4 TB Allocation Details'!$A$18:$L$18, 0),FALSE), 'E2 Allocators'!$B$15:$W$361, MATCH('O5 Details by Class &amp; Accounts'!CD$18, 'E2 Allocators'!$B$15:$W$15, 0),FALSE)*$E89), 0, VLOOKUP(VLOOKUP($A89, 'E4 TB Allocation Details'!$A$18:$L$205, MATCH("A &amp; G ID", 'E4 TB Allocation Details'!$A$18:$L$18, 0),FALSE), 'E2 Allocators'!$B$15:$W$361, MATCH('O5 Details by Class &amp; Accounts'!CD$18, 'E2 Allocators'!$B$15:$W$15, 0),FALSE)*$E89)</f>
        <v>0</v>
      </c>
      <c r="CE89" s="1412">
        <f ca="1">IF(ISERROR(VLOOKUP(VLOOKUP($A89, 'E4 TB Allocation Details'!$A$18:$L$205, MATCH("A &amp; G ID", 'E4 TB Allocation Details'!$A$18:$L$18, 0),FALSE), 'E2 Allocators'!$B$15:$W$361, MATCH('O5 Details by Class &amp; Accounts'!CE$18, 'E2 Allocators'!$B$15:$W$15, 0),FALSE)*$E89), 0, VLOOKUP(VLOOKUP($A89, 'E4 TB Allocation Details'!$A$18:$L$205, MATCH("A &amp; G ID", 'E4 TB Allocation Details'!$A$18:$L$18, 0),FALSE), 'E2 Allocators'!$B$15:$W$361, MATCH('O5 Details by Class &amp; Accounts'!CE$18, 'E2 Allocators'!$B$15:$W$15, 0),FALSE)*$E89)</f>
        <v>0</v>
      </c>
      <c r="CF89" s="1412">
        <f ca="1">IF(ISERROR(VLOOKUP(VLOOKUP($A89, 'E4 TB Allocation Details'!$A$18:$L$205, MATCH("A &amp; G ID", 'E4 TB Allocation Details'!$A$18:$L$18, 0),FALSE), 'E2 Allocators'!$B$15:$W$361, MATCH('O5 Details by Class &amp; Accounts'!CF$18, 'E2 Allocators'!$B$15:$W$15, 0),FALSE)*$E89), 0, VLOOKUP(VLOOKUP($A89, 'E4 TB Allocation Details'!$A$18:$L$205, MATCH("A &amp; G ID", 'E4 TB Allocation Details'!$A$18:$L$18, 0),FALSE), 'E2 Allocators'!$B$15:$W$361, MATCH('O5 Details by Class &amp; Accounts'!CF$18, 'E2 Allocators'!$B$15:$W$15, 0),FALSE)*$E89)</f>
        <v>0</v>
      </c>
      <c r="CG89" s="1412">
        <f ca="1">IF(ISERROR(VLOOKUP(VLOOKUP($A89, 'E4 TB Allocation Details'!$A$18:$L$205, MATCH("A &amp; G ID", 'E4 TB Allocation Details'!$A$18:$L$18, 0),FALSE), 'E2 Allocators'!$B$15:$W$361, MATCH('O5 Details by Class &amp; Accounts'!CG$18, 'E2 Allocators'!$B$15:$W$15, 0),FALSE)*$E89), 0, VLOOKUP(VLOOKUP($A89, 'E4 TB Allocation Details'!$A$18:$L$205, MATCH("A &amp; G ID", 'E4 TB Allocation Details'!$A$18:$L$18, 0),FALSE), 'E2 Allocators'!$B$15:$W$361, MATCH('O5 Details by Class &amp; Accounts'!CG$18, 'E2 Allocators'!$B$15:$W$15, 0),FALSE)*$E89)</f>
        <v>0</v>
      </c>
      <c r="CH89" s="1412">
        <f ca="1">IF(ISERROR(VLOOKUP(VLOOKUP($A89, 'E4 TB Allocation Details'!$A$18:$L$205, MATCH("A &amp; G ID", 'E4 TB Allocation Details'!$A$18:$L$18, 0),FALSE), 'E2 Allocators'!$B$15:$W$361, MATCH('O5 Details by Class &amp; Accounts'!CH$18, 'E2 Allocators'!$B$15:$W$15, 0),FALSE)*$E89), 0, VLOOKUP(VLOOKUP($A89, 'E4 TB Allocation Details'!$A$18:$L$205, MATCH("A &amp; G ID", 'E4 TB Allocation Details'!$A$18:$L$18, 0),FALSE), 'E2 Allocators'!$B$15:$W$361, MATCH('O5 Details by Class &amp; Accounts'!CH$18, 'E2 Allocators'!$B$15:$W$15, 0),FALSE)*$E89)</f>
        <v>0</v>
      </c>
      <c r="CI89" s="1412">
        <f ca="1">IF(ISERROR(VLOOKUP(VLOOKUP($A89, 'E4 TB Allocation Details'!$A$18:$L$205, MATCH("A &amp; G ID", 'E4 TB Allocation Details'!$A$18:$L$18, 0),FALSE), 'E2 Allocators'!$B$15:$W$361, MATCH('O5 Details by Class &amp; Accounts'!CI$18, 'E2 Allocators'!$B$15:$W$15, 0),FALSE)*$E89), 0, VLOOKUP(VLOOKUP($A89, 'E4 TB Allocation Details'!$A$18:$L$205, MATCH("A &amp; G ID", 'E4 TB Allocation Details'!$A$18:$L$18, 0),FALSE), 'E2 Allocators'!$B$15:$W$361, MATCH('O5 Details by Class &amp; Accounts'!CI$18, 'E2 Allocators'!$B$15:$W$15, 0),FALSE)*$E89)</f>
        <v>0</v>
      </c>
      <c r="CJ89" s="1412">
        <f ca="1">IF(ISERROR(VLOOKUP(VLOOKUP($A89, 'E4 TB Allocation Details'!$A$18:$L$205, MATCH("A &amp; G ID", 'E4 TB Allocation Details'!$A$18:$L$18, 0),FALSE), 'E2 Allocators'!$B$15:$W$361, MATCH('O5 Details by Class &amp; Accounts'!CJ$18, 'E2 Allocators'!$B$15:$W$15, 0),FALSE)*$E89), 0, VLOOKUP(VLOOKUP($A89, 'E4 TB Allocation Details'!$A$18:$L$205, MATCH("A &amp; G ID", 'E4 TB Allocation Details'!$A$18:$L$18, 0),FALSE), 'E2 Allocators'!$B$15:$W$361, MATCH('O5 Details by Class &amp; Accounts'!CJ$18, 'E2 Allocators'!$B$15:$W$15, 0),FALSE)*$E89)</f>
        <v>0</v>
      </c>
      <c r="CK89" s="1412">
        <f ca="1">IF(ISERROR(VLOOKUP(VLOOKUP($A89, 'E4 TB Allocation Details'!$A$18:$L$205, MATCH("A &amp; G ID", 'E4 TB Allocation Details'!$A$18:$L$18, 0),FALSE), 'E2 Allocators'!$B$15:$W$361, MATCH('O5 Details by Class &amp; Accounts'!CK$18, 'E2 Allocators'!$B$15:$W$15, 0),FALSE)*$E89), 0, VLOOKUP(VLOOKUP($A89, 'E4 TB Allocation Details'!$A$18:$L$205, MATCH("A &amp; G ID", 'E4 TB Allocation Details'!$A$18:$L$18, 0),FALSE), 'E2 Allocators'!$B$15:$W$361, MATCH('O5 Details by Class &amp; Accounts'!CK$18, 'E2 Allocators'!$B$15:$W$15, 0),FALSE)*$E89)</f>
        <v>0</v>
      </c>
      <c r="CL89" s="1412">
        <f ca="1">IF(ISERROR(VLOOKUP(VLOOKUP($A89, 'E4 TB Allocation Details'!$A$18:$L$205, MATCH("A &amp; G ID", 'E4 TB Allocation Details'!$A$18:$L$18, 0),FALSE), 'E2 Allocators'!$B$15:$W$361, MATCH('O5 Details by Class &amp; Accounts'!CL$18, 'E2 Allocators'!$B$15:$W$15, 0),FALSE)*$E89), 0, VLOOKUP(VLOOKUP($A89, 'E4 TB Allocation Details'!$A$18:$L$205, MATCH("A &amp; G ID", 'E4 TB Allocation Details'!$A$18:$L$18, 0),FALSE), 'E2 Allocators'!$B$15:$W$361, MATCH('O5 Details by Class &amp; Accounts'!CL$18, 'E2 Allocators'!$B$15:$W$15, 0),FALSE)*$E89)</f>
        <v>0</v>
      </c>
      <c r="CM89" s="1412">
        <f ca="1">IF(ISERROR(VLOOKUP(VLOOKUP($A89, 'E4 TB Allocation Details'!$A$18:$L$205, MATCH("A &amp; G ID", 'E4 TB Allocation Details'!$A$18:$L$18, 0),FALSE), 'E2 Allocators'!$B$15:$W$361, MATCH('O5 Details by Class &amp; Accounts'!CM$18, 'E2 Allocators'!$B$15:$W$15, 0),FALSE)*$E89), 0, VLOOKUP(VLOOKUP($A89, 'E4 TB Allocation Details'!$A$18:$L$205, MATCH("A &amp; G ID", 'E4 TB Allocation Details'!$A$18:$L$18, 0),FALSE), 'E2 Allocators'!$B$15:$W$361, MATCH('O5 Details by Class &amp; Accounts'!CM$18, 'E2 Allocators'!$B$15:$W$15, 0),FALSE)*$E89)</f>
        <v>0</v>
      </c>
      <c r="CN89" s="1412">
        <f t="shared" si="22"/>
        <v>0</v>
      </c>
      <c r="CO89" s="1792">
        <f t="shared" si="23"/>
        <v>0</v>
      </c>
      <c r="CQ89" s="2087" t="s">
        <v>788</v>
      </c>
    </row>
    <row r="90" spans="1:95" s="81" customFormat="1" ht="12.75">
      <c r="A90" s="1180">
        <v>4215</v>
      </c>
      <c r="B90" s="1181" t="s">
        <v>974</v>
      </c>
      <c r="C90" s="1789">
        <f ca="1">IF(ISERROR(VLOOKUP($A90,'I3 TB Data'!$A$23:$H$458,MATCH('O5 Details by Class &amp; Accounts'!$C$18, 'I3 TB Data'!$A$23:$H$23,0),0)), 0, VLOOKUP($A90,'I3 TB Data'!$A$23:$H$458,MATCH('O5 Details by Class &amp; Accounts'!$C$18,'I3 TB Data'!$A$23:$H$23,0),0))</f>
        <v>0</v>
      </c>
      <c r="D90" s="1790"/>
      <c r="E90" s="1789">
        <f t="shared" si="17"/>
        <v>0</v>
      </c>
      <c r="F90" s="1791">
        <f ca="1">IF(ISERROR(VLOOKUP($A90, 'E1 Categorization'!A33:E122, MATCH("Customer Component", 'E1 Categorization'!$A$33:$E$33,0), 0)), 0, IF(VLOOKUP($A90, 'E1 Categorization'!A33:E122, MATCH("Customer Component", 'E1 Categorization'!$A$33:$E$33,0), 0)=0, 'O5 Details by Class &amp; Accounts'!$E90, IF(AND(VLOOKUP($A90, 'E1 Categorization'!A33:E122, MATCH("Customer Component", 'E1 Categorization'!$A$33:$E$33,0), 0) &gt;0, VLOOKUP($A90, 'E1 Categorization'!A33:E122, MATCH("Customer Component", 'E1 Categorization'!$A$33:$E$33,0), 0)&lt;1), 'O5 Details by Class &amp; Accounts'!$E90*(1-VLOOKUP($A90, 'E1 Categorization'!A33:E122, MATCH("Customer Component", 'E1 Categorization'!$A$33:$E$33,0), 0)), 0)))</f>
        <v>0</v>
      </c>
      <c r="G90" s="1791">
        <f ca="1">IF(ISERROR(VLOOKUP($A90, 'E1 Categorization'!A33:E122, MATCH("Customer Component", 'E1 Categorization'!$A$33:$E$33,0), 0)),0, IF(VLOOKUP($A90, 'E1 Categorization'!A33:E122, MATCH("Customer Component", 'E1 Categorization'!$A$33:$E$33,0), 0)=0, 0, IF(AND(VLOOKUP($A90, 'E1 Categorization'!A33:E122, MATCH("Customer Component", 'E1 Categorization'!$A$33:$E$33,0), 0) &gt;0, VLOOKUP($A90, 'E1 Categorization'!A33:E122, MATCH("Customer Component", 'E1 Categorization'!$A$33:$E$33,0), 0)&lt;1), 'O5 Details by Class &amp; Accounts'!$E90*(VLOOKUP($A90, 'E1 Categorization'!A33:E122, MATCH("Customer Component", 'E1 Categorization'!$A$33:$E$33,0), 0)), 'O5 Details by Class &amp; Accounts'!$E90)))</f>
        <v>0</v>
      </c>
      <c r="H90" s="1412">
        <f t="shared" si="18"/>
        <v>0</v>
      </c>
      <c r="I90" s="1412">
        <f ca="1">IF(ISERROR(VLOOKUP(VLOOKUP($A90, 'E4 TB Allocation Details'!$A$18:$L$205, MATCH("Demand ID", 'E4 TB Allocation Details'!$A$18:$L$18, 0),FALSE), 'E2 Allocators'!$B$15:$W$361, MATCH('O5 Details by Class &amp; Accounts'!I$18, 'E2 Allocators'!$B$15:$W$15, 0),FALSE)*$F90), 0, VLOOKUP(VLOOKUP($A90, 'E4 TB Allocation Details'!$A$18:$L$205, MATCH("Demand ID", 'E4 TB Allocation Details'!$A$18:$L$18, 0),FALSE), 'E2 Allocators'!$B$15:$W$361, MATCH('O5 Details by Class &amp; Accounts'!I$18, 'E2 Allocators'!$B$15:$W$15, 0),FALSE)*$F90)</f>
        <v>0</v>
      </c>
      <c r="J90" s="1412">
        <f ca="1">IF(ISERROR(VLOOKUP(VLOOKUP($A90, 'E4 TB Allocation Details'!$A$18:$L$205, MATCH("Demand ID", 'E4 TB Allocation Details'!$A$18:$L$18, 0),FALSE), 'E2 Allocators'!$B$15:$W$361, MATCH('O5 Details by Class &amp; Accounts'!J$18, 'E2 Allocators'!$B$15:$W$15, 0),FALSE)*$F90), 0, VLOOKUP(VLOOKUP($A90, 'E4 TB Allocation Details'!$A$18:$L$205, MATCH("Demand ID", 'E4 TB Allocation Details'!$A$18:$L$18, 0),FALSE), 'E2 Allocators'!$B$15:$W$361, MATCH('O5 Details by Class &amp; Accounts'!J$18, 'E2 Allocators'!$B$15:$W$15, 0),FALSE)*$F90)</f>
        <v>0</v>
      </c>
      <c r="K90" s="1412">
        <f ca="1">IF(ISERROR(VLOOKUP(VLOOKUP($A90, 'E4 TB Allocation Details'!$A$18:$L$205, MATCH("Demand ID", 'E4 TB Allocation Details'!$A$18:$L$18, 0),FALSE), 'E2 Allocators'!$B$15:$W$361, MATCH('O5 Details by Class &amp; Accounts'!K$18, 'E2 Allocators'!$B$15:$W$15, 0),FALSE)*$F90), 0, VLOOKUP(VLOOKUP($A90, 'E4 TB Allocation Details'!$A$18:$L$205, MATCH("Demand ID", 'E4 TB Allocation Details'!$A$18:$L$18, 0),FALSE), 'E2 Allocators'!$B$15:$W$361, MATCH('O5 Details by Class &amp; Accounts'!K$18, 'E2 Allocators'!$B$15:$W$15, 0),FALSE)*$F90)</f>
        <v>0</v>
      </c>
      <c r="L90" s="1412">
        <f ca="1">IF(ISERROR(VLOOKUP(VLOOKUP($A90, 'E4 TB Allocation Details'!$A$18:$L$205, MATCH("Demand ID", 'E4 TB Allocation Details'!$A$18:$L$18, 0),FALSE), 'E2 Allocators'!$B$15:$W$361, MATCH('O5 Details by Class &amp; Accounts'!L$18, 'E2 Allocators'!$B$15:$W$15, 0),FALSE)*$F90), 0, VLOOKUP(VLOOKUP($A90, 'E4 TB Allocation Details'!$A$18:$L$205, MATCH("Demand ID", 'E4 TB Allocation Details'!$A$18:$L$18, 0),FALSE), 'E2 Allocators'!$B$15:$W$361, MATCH('O5 Details by Class &amp; Accounts'!L$18, 'E2 Allocators'!$B$15:$W$15, 0),FALSE)*$F90)</f>
        <v>0</v>
      </c>
      <c r="M90" s="1412">
        <f ca="1">IF(ISERROR(VLOOKUP(VLOOKUP($A90, 'E4 TB Allocation Details'!$A$18:$L$205, MATCH("Demand ID", 'E4 TB Allocation Details'!$A$18:$L$18, 0),FALSE), 'E2 Allocators'!$B$15:$W$361, MATCH('O5 Details by Class &amp; Accounts'!M$18, 'E2 Allocators'!$B$15:$W$15, 0),FALSE)*$F90), 0, VLOOKUP(VLOOKUP($A90, 'E4 TB Allocation Details'!$A$18:$L$205, MATCH("Demand ID", 'E4 TB Allocation Details'!$A$18:$L$18, 0),FALSE), 'E2 Allocators'!$B$15:$W$361, MATCH('O5 Details by Class &amp; Accounts'!M$18, 'E2 Allocators'!$B$15:$W$15, 0),FALSE)*$F90)</f>
        <v>0</v>
      </c>
      <c r="N90" s="1412">
        <f ca="1">IF(ISERROR(VLOOKUP(VLOOKUP($A90, 'E4 TB Allocation Details'!$A$18:$L$205, MATCH("Demand ID", 'E4 TB Allocation Details'!$A$18:$L$18, 0),FALSE), 'E2 Allocators'!$B$15:$W$361, MATCH('O5 Details by Class &amp; Accounts'!N$18, 'E2 Allocators'!$B$15:$W$15, 0),FALSE)*$F90), 0, VLOOKUP(VLOOKUP($A90, 'E4 TB Allocation Details'!$A$18:$L$205, MATCH("Demand ID", 'E4 TB Allocation Details'!$A$18:$L$18, 0),FALSE), 'E2 Allocators'!$B$15:$W$361, MATCH('O5 Details by Class &amp; Accounts'!N$18, 'E2 Allocators'!$B$15:$W$15, 0),FALSE)*$F90)</f>
        <v>0</v>
      </c>
      <c r="O90" s="1412">
        <f ca="1">IF(ISERROR(VLOOKUP(VLOOKUP($A90, 'E4 TB Allocation Details'!$A$18:$L$205, MATCH("Demand ID", 'E4 TB Allocation Details'!$A$18:$L$18, 0),FALSE), 'E2 Allocators'!$B$15:$W$361, MATCH('O5 Details by Class &amp; Accounts'!O$18, 'E2 Allocators'!$B$15:$W$15, 0),FALSE)*$F90), 0, VLOOKUP(VLOOKUP($A90, 'E4 TB Allocation Details'!$A$18:$L$205, MATCH("Demand ID", 'E4 TB Allocation Details'!$A$18:$L$18, 0),FALSE), 'E2 Allocators'!$B$15:$W$361, MATCH('O5 Details by Class &amp; Accounts'!O$18, 'E2 Allocators'!$B$15:$W$15, 0),FALSE)*$F90)</f>
        <v>0</v>
      </c>
      <c r="P90" s="1412">
        <f ca="1">IF(ISERROR(VLOOKUP(VLOOKUP($A90, 'E4 TB Allocation Details'!$A$18:$L$205, MATCH("Demand ID", 'E4 TB Allocation Details'!$A$18:$L$18, 0),FALSE), 'E2 Allocators'!$B$15:$W$361, MATCH('O5 Details by Class &amp; Accounts'!P$18, 'E2 Allocators'!$B$15:$W$15, 0),FALSE)*$F90), 0, VLOOKUP(VLOOKUP($A90, 'E4 TB Allocation Details'!$A$18:$L$205, MATCH("Demand ID", 'E4 TB Allocation Details'!$A$18:$L$18, 0),FALSE), 'E2 Allocators'!$B$15:$W$361, MATCH('O5 Details by Class &amp; Accounts'!P$18, 'E2 Allocators'!$B$15:$W$15, 0),FALSE)*$F90)</f>
        <v>0</v>
      </c>
      <c r="Q90" s="1412">
        <f ca="1">IF(ISERROR(VLOOKUP(VLOOKUP($A90, 'E4 TB Allocation Details'!$A$18:$L$205, MATCH("Demand ID", 'E4 TB Allocation Details'!$A$18:$L$18, 0),FALSE), 'E2 Allocators'!$B$15:$W$361, MATCH('O5 Details by Class &amp; Accounts'!Q$18, 'E2 Allocators'!$B$15:$W$15, 0),FALSE)*$F90), 0, VLOOKUP(VLOOKUP($A90, 'E4 TB Allocation Details'!$A$18:$L$205, MATCH("Demand ID", 'E4 TB Allocation Details'!$A$18:$L$18, 0),FALSE), 'E2 Allocators'!$B$15:$W$361, MATCH('O5 Details by Class &amp; Accounts'!Q$18, 'E2 Allocators'!$B$15:$W$15, 0),FALSE)*$F90)</f>
        <v>0</v>
      </c>
      <c r="R90" s="1412">
        <f ca="1">IF(ISERROR(VLOOKUP(VLOOKUP($A90, 'E4 TB Allocation Details'!$A$18:$L$205, MATCH("Demand ID", 'E4 TB Allocation Details'!$A$18:$L$18, 0),FALSE), 'E2 Allocators'!$B$15:$W$361, MATCH('O5 Details by Class &amp; Accounts'!R$18, 'E2 Allocators'!$B$15:$W$15, 0),FALSE)*$F90), 0, VLOOKUP(VLOOKUP($A90, 'E4 TB Allocation Details'!$A$18:$L$205, MATCH("Demand ID", 'E4 TB Allocation Details'!$A$18:$L$18, 0),FALSE), 'E2 Allocators'!$B$15:$W$361, MATCH('O5 Details by Class &amp; Accounts'!R$18, 'E2 Allocators'!$B$15:$W$15, 0),FALSE)*$F90)</f>
        <v>0</v>
      </c>
      <c r="S90" s="1412">
        <f ca="1">IF(ISERROR(VLOOKUP(VLOOKUP($A90, 'E4 TB Allocation Details'!$A$18:$L$205, MATCH("Demand ID", 'E4 TB Allocation Details'!$A$18:$L$18, 0),FALSE), 'E2 Allocators'!$B$15:$W$361, MATCH('O5 Details by Class &amp; Accounts'!S$18, 'E2 Allocators'!$B$15:$W$15, 0),FALSE)*$F90), 0, VLOOKUP(VLOOKUP($A90, 'E4 TB Allocation Details'!$A$18:$L$205, MATCH("Demand ID", 'E4 TB Allocation Details'!$A$18:$L$18, 0),FALSE), 'E2 Allocators'!$B$15:$W$361, MATCH('O5 Details by Class &amp; Accounts'!S$18, 'E2 Allocators'!$B$15:$W$15, 0),FALSE)*$F90)</f>
        <v>0</v>
      </c>
      <c r="T90" s="1412">
        <f ca="1">IF(ISERROR(VLOOKUP(VLOOKUP($A90, 'E4 TB Allocation Details'!$A$18:$L$205, MATCH("Demand ID", 'E4 TB Allocation Details'!$A$18:$L$18, 0),FALSE), 'E2 Allocators'!$B$15:$W$361, MATCH('O5 Details by Class &amp; Accounts'!T$18, 'E2 Allocators'!$B$15:$W$15, 0),FALSE)*$F90), 0, VLOOKUP(VLOOKUP($A90, 'E4 TB Allocation Details'!$A$18:$L$205, MATCH("Demand ID", 'E4 TB Allocation Details'!$A$18:$L$18, 0),FALSE), 'E2 Allocators'!$B$15:$W$361, MATCH('O5 Details by Class &amp; Accounts'!T$18, 'E2 Allocators'!$B$15:$W$15, 0),FALSE)*$F90)</f>
        <v>0</v>
      </c>
      <c r="U90" s="1412">
        <f ca="1">IF(ISERROR(VLOOKUP(VLOOKUP($A90, 'E4 TB Allocation Details'!$A$18:$L$205, MATCH("Demand ID", 'E4 TB Allocation Details'!$A$18:$L$18, 0),FALSE), 'E2 Allocators'!$B$15:$W$361, MATCH('O5 Details by Class &amp; Accounts'!U$18, 'E2 Allocators'!$B$15:$W$15, 0),FALSE)*$F90), 0, VLOOKUP(VLOOKUP($A90, 'E4 TB Allocation Details'!$A$18:$L$205, MATCH("Demand ID", 'E4 TB Allocation Details'!$A$18:$L$18, 0),FALSE), 'E2 Allocators'!$B$15:$W$361, MATCH('O5 Details by Class &amp; Accounts'!U$18, 'E2 Allocators'!$B$15:$W$15, 0),FALSE)*$F90)</f>
        <v>0</v>
      </c>
      <c r="V90" s="1412">
        <f ca="1">IF(ISERROR(VLOOKUP(VLOOKUP($A90, 'E4 TB Allocation Details'!$A$18:$L$205, MATCH("Demand ID", 'E4 TB Allocation Details'!$A$18:$L$18, 0),FALSE), 'E2 Allocators'!$B$15:$W$361, MATCH('O5 Details by Class &amp; Accounts'!V$18, 'E2 Allocators'!$B$15:$W$15, 0),FALSE)*$F90), 0, VLOOKUP(VLOOKUP($A90, 'E4 TB Allocation Details'!$A$18:$L$205, MATCH("Demand ID", 'E4 TB Allocation Details'!$A$18:$L$18, 0),FALSE), 'E2 Allocators'!$B$15:$W$361, MATCH('O5 Details by Class &amp; Accounts'!V$18, 'E2 Allocators'!$B$15:$W$15, 0),FALSE)*$F90)</f>
        <v>0</v>
      </c>
      <c r="W90" s="1412">
        <f ca="1">IF(ISERROR(VLOOKUP(VLOOKUP($A90, 'E4 TB Allocation Details'!$A$18:$L$205, MATCH("Demand ID", 'E4 TB Allocation Details'!$A$18:$L$18, 0),FALSE), 'E2 Allocators'!$B$15:$W$361, MATCH('O5 Details by Class &amp; Accounts'!W$18, 'E2 Allocators'!$B$15:$W$15, 0),FALSE)*$F90), 0, VLOOKUP(VLOOKUP($A90, 'E4 TB Allocation Details'!$A$18:$L$205, MATCH("Demand ID", 'E4 TB Allocation Details'!$A$18:$L$18, 0),FALSE), 'E2 Allocators'!$B$15:$W$361, MATCH('O5 Details by Class &amp; Accounts'!W$18, 'E2 Allocators'!$B$15:$W$15, 0),FALSE)*$F90)</f>
        <v>0</v>
      </c>
      <c r="X90" s="1412">
        <f ca="1">IF(ISERROR(VLOOKUP(VLOOKUP($A90, 'E4 TB Allocation Details'!$A$18:$L$205, MATCH("Demand ID", 'E4 TB Allocation Details'!$A$18:$L$18, 0),FALSE), 'E2 Allocators'!$B$15:$W$361, MATCH('O5 Details by Class &amp; Accounts'!X$18, 'E2 Allocators'!$B$15:$W$15, 0),FALSE)*$F90), 0, VLOOKUP(VLOOKUP($A90, 'E4 TB Allocation Details'!$A$18:$L$205, MATCH("Demand ID", 'E4 TB Allocation Details'!$A$18:$L$18, 0),FALSE), 'E2 Allocators'!$B$15:$W$361, MATCH('O5 Details by Class &amp; Accounts'!X$18, 'E2 Allocators'!$B$15:$W$15, 0),FALSE)*$F90)</f>
        <v>0</v>
      </c>
      <c r="Y90" s="1412">
        <f ca="1">IF(ISERROR(VLOOKUP(VLOOKUP($A90, 'E4 TB Allocation Details'!$A$18:$L$205, MATCH("Demand ID", 'E4 TB Allocation Details'!$A$18:$L$18, 0),FALSE), 'E2 Allocators'!$B$15:$W$361, MATCH('O5 Details by Class &amp; Accounts'!Y$18, 'E2 Allocators'!$B$15:$W$15, 0),FALSE)*$F90), 0, VLOOKUP(VLOOKUP($A90, 'E4 TB Allocation Details'!$A$18:$L$205, MATCH("Demand ID", 'E4 TB Allocation Details'!$A$18:$L$18, 0),FALSE), 'E2 Allocators'!$B$15:$W$361, MATCH('O5 Details by Class &amp; Accounts'!Y$18, 'E2 Allocators'!$B$15:$W$15, 0),FALSE)*$F90)</f>
        <v>0</v>
      </c>
      <c r="Z90" s="1412">
        <f ca="1">IF(ISERROR(VLOOKUP(VLOOKUP($A90, 'E4 TB Allocation Details'!$A$18:$L$205, MATCH("Demand ID", 'E4 TB Allocation Details'!$A$18:$L$18, 0),FALSE), 'E2 Allocators'!$B$15:$W$361, MATCH('O5 Details by Class &amp; Accounts'!Z$18, 'E2 Allocators'!$B$15:$W$15, 0),FALSE)*$F90), 0, VLOOKUP(VLOOKUP($A90, 'E4 TB Allocation Details'!$A$18:$L$205, MATCH("Demand ID", 'E4 TB Allocation Details'!$A$18:$L$18, 0),FALSE), 'E2 Allocators'!$B$15:$W$361, MATCH('O5 Details by Class &amp; Accounts'!Z$18, 'E2 Allocators'!$B$15:$W$15, 0),FALSE)*$F90)</f>
        <v>0</v>
      </c>
      <c r="AA90" s="1412">
        <f ca="1">IF(ISERROR(VLOOKUP(VLOOKUP($A90, 'E4 TB Allocation Details'!$A$18:$L$205, MATCH("Demand ID", 'E4 TB Allocation Details'!$A$18:$L$18, 0),FALSE), 'E2 Allocators'!$B$15:$W$361, MATCH('O5 Details by Class &amp; Accounts'!AA$18, 'E2 Allocators'!$B$15:$W$15, 0),FALSE)*$F90), 0, VLOOKUP(VLOOKUP($A90, 'E4 TB Allocation Details'!$A$18:$L$205, MATCH("Demand ID", 'E4 TB Allocation Details'!$A$18:$L$18, 0),FALSE), 'E2 Allocators'!$B$15:$W$361, MATCH('O5 Details by Class &amp; Accounts'!AA$18, 'E2 Allocators'!$B$15:$W$15, 0),FALSE)*$F90)</f>
        <v>0</v>
      </c>
      <c r="AB90" s="1412">
        <f ca="1">IF(ISERROR(VLOOKUP(VLOOKUP($A90, 'E4 TB Allocation Details'!$A$18:$L$205, MATCH("Demand ID", 'E4 TB Allocation Details'!$A$18:$L$18, 0),FALSE), 'E2 Allocators'!$B$15:$W$361, MATCH('O5 Details by Class &amp; Accounts'!AB$18, 'E2 Allocators'!$B$15:$W$15, 0),FALSE)*$F90), 0, VLOOKUP(VLOOKUP($A90, 'E4 TB Allocation Details'!$A$18:$L$205, MATCH("Demand ID", 'E4 TB Allocation Details'!$A$18:$L$18, 0),FALSE), 'E2 Allocators'!$B$15:$W$361, MATCH('O5 Details by Class &amp; Accounts'!AB$18, 'E2 Allocators'!$B$15:$W$15, 0),FALSE)*$F90)</f>
        <v>0</v>
      </c>
      <c r="AC90" s="1412">
        <f t="shared" si="19"/>
        <v>0</v>
      </c>
      <c r="AD90" s="1412">
        <f ca="1">IF(ISERROR(VLOOKUP(VLOOKUP($A90, 'E4 TB Allocation Details'!$A$18:$L$205, MATCH("Customer ID", 'E4 TB Allocation Details'!$A$18:$L$18, 0),FALSE), 'E2 Allocators'!$B$15:$W$361, MATCH('O5 Details by Class &amp; Accounts'!AD$18, 'E2 Allocators'!$B$15:$W$15, 0),FALSE)*$G90), 0, VLOOKUP(VLOOKUP($A90, 'E4 TB Allocation Details'!$A$18:$L$205, MATCH("Customer ID", 'E4 TB Allocation Details'!$A$18:$L$18, 0),FALSE), 'E2 Allocators'!$B$15:$W$361, MATCH('O5 Details by Class &amp; Accounts'!AD$18, 'E2 Allocators'!$B$15:$W$15, 0),FALSE)*$G90)</f>
        <v>0</v>
      </c>
      <c r="AE90" s="1412">
        <f ca="1">IF(ISERROR(VLOOKUP(VLOOKUP($A90, 'E4 TB Allocation Details'!$A$18:$L$205, MATCH("Customer ID", 'E4 TB Allocation Details'!$A$18:$L$18, 0),FALSE), 'E2 Allocators'!$B$15:$W$361, MATCH('O5 Details by Class &amp; Accounts'!AE$18, 'E2 Allocators'!$B$15:$W$15, 0),FALSE)*$G90), 0, VLOOKUP(VLOOKUP($A90, 'E4 TB Allocation Details'!$A$18:$L$205, MATCH("Customer ID", 'E4 TB Allocation Details'!$A$18:$L$18, 0),FALSE), 'E2 Allocators'!$B$15:$W$361, MATCH('O5 Details by Class &amp; Accounts'!AE$18, 'E2 Allocators'!$B$15:$W$15, 0),FALSE)*$G90)</f>
        <v>0</v>
      </c>
      <c r="AF90" s="1412">
        <f ca="1">IF(ISERROR(VLOOKUP(VLOOKUP($A90, 'E4 TB Allocation Details'!$A$18:$L$205, MATCH("Customer ID", 'E4 TB Allocation Details'!$A$18:$L$18, 0),FALSE), 'E2 Allocators'!$B$15:$W$361, MATCH('O5 Details by Class &amp; Accounts'!AF$18, 'E2 Allocators'!$B$15:$W$15, 0),FALSE)*$G90), 0, VLOOKUP(VLOOKUP($A90, 'E4 TB Allocation Details'!$A$18:$L$205, MATCH("Customer ID", 'E4 TB Allocation Details'!$A$18:$L$18, 0),FALSE), 'E2 Allocators'!$B$15:$W$361, MATCH('O5 Details by Class &amp; Accounts'!AF$18, 'E2 Allocators'!$B$15:$W$15, 0),FALSE)*$G90)</f>
        <v>0</v>
      </c>
      <c r="AG90" s="1412">
        <f ca="1">IF(ISERROR(VLOOKUP(VLOOKUP($A90, 'E4 TB Allocation Details'!$A$18:$L$205, MATCH("Customer ID", 'E4 TB Allocation Details'!$A$18:$L$18, 0),FALSE), 'E2 Allocators'!$B$15:$W$361, MATCH('O5 Details by Class &amp; Accounts'!AG$18, 'E2 Allocators'!$B$15:$W$15, 0),FALSE)*$G90), 0, VLOOKUP(VLOOKUP($A90, 'E4 TB Allocation Details'!$A$18:$L$205, MATCH("Customer ID", 'E4 TB Allocation Details'!$A$18:$L$18, 0),FALSE), 'E2 Allocators'!$B$15:$W$361, MATCH('O5 Details by Class &amp; Accounts'!AG$18, 'E2 Allocators'!$B$15:$W$15, 0),FALSE)*$G90)</f>
        <v>0</v>
      </c>
      <c r="AH90" s="1412">
        <f ca="1">IF(ISERROR(VLOOKUP(VLOOKUP($A90, 'E4 TB Allocation Details'!$A$18:$L$205, MATCH("Customer ID", 'E4 TB Allocation Details'!$A$18:$L$18, 0),FALSE), 'E2 Allocators'!$B$15:$W$361, MATCH('O5 Details by Class &amp; Accounts'!AH$18, 'E2 Allocators'!$B$15:$W$15, 0),FALSE)*$G90), 0, VLOOKUP(VLOOKUP($A90, 'E4 TB Allocation Details'!$A$18:$L$205, MATCH("Customer ID", 'E4 TB Allocation Details'!$A$18:$L$18, 0),FALSE), 'E2 Allocators'!$B$15:$W$361, MATCH('O5 Details by Class &amp; Accounts'!AH$18, 'E2 Allocators'!$B$15:$W$15, 0),FALSE)*$G90)</f>
        <v>0</v>
      </c>
      <c r="AI90" s="1412">
        <f ca="1">IF(ISERROR(VLOOKUP(VLOOKUP($A90, 'E4 TB Allocation Details'!$A$18:$L$205, MATCH("Customer ID", 'E4 TB Allocation Details'!$A$18:$L$18, 0),FALSE), 'E2 Allocators'!$B$15:$W$361, MATCH('O5 Details by Class &amp; Accounts'!AI$18, 'E2 Allocators'!$B$15:$W$15, 0),FALSE)*$G90), 0, VLOOKUP(VLOOKUP($A90, 'E4 TB Allocation Details'!$A$18:$L$205, MATCH("Customer ID", 'E4 TB Allocation Details'!$A$18:$L$18, 0),FALSE), 'E2 Allocators'!$B$15:$W$361, MATCH('O5 Details by Class &amp; Accounts'!AI$18, 'E2 Allocators'!$B$15:$W$15, 0),FALSE)*$G90)</f>
        <v>0</v>
      </c>
      <c r="AJ90" s="1412">
        <f ca="1">IF(ISERROR(VLOOKUP(VLOOKUP($A90, 'E4 TB Allocation Details'!$A$18:$L$205, MATCH("Customer ID", 'E4 TB Allocation Details'!$A$18:$L$18, 0),FALSE), 'E2 Allocators'!$B$15:$W$361, MATCH('O5 Details by Class &amp; Accounts'!AJ$18, 'E2 Allocators'!$B$15:$W$15, 0),FALSE)*$G90), 0, VLOOKUP(VLOOKUP($A90, 'E4 TB Allocation Details'!$A$18:$L$205, MATCH("Customer ID", 'E4 TB Allocation Details'!$A$18:$L$18, 0),FALSE), 'E2 Allocators'!$B$15:$W$361, MATCH('O5 Details by Class &amp; Accounts'!AJ$18, 'E2 Allocators'!$B$15:$W$15, 0),FALSE)*$G90)</f>
        <v>0</v>
      </c>
      <c r="AK90" s="1412">
        <f ca="1">IF(ISERROR(VLOOKUP(VLOOKUP($A90, 'E4 TB Allocation Details'!$A$18:$L$205, MATCH("Customer ID", 'E4 TB Allocation Details'!$A$18:$L$18, 0),FALSE), 'E2 Allocators'!$B$15:$W$361, MATCH('O5 Details by Class &amp; Accounts'!AK$18, 'E2 Allocators'!$B$15:$W$15, 0),FALSE)*$G90), 0, VLOOKUP(VLOOKUP($A90, 'E4 TB Allocation Details'!$A$18:$L$205, MATCH("Customer ID", 'E4 TB Allocation Details'!$A$18:$L$18, 0),FALSE), 'E2 Allocators'!$B$15:$W$361, MATCH('O5 Details by Class &amp; Accounts'!AK$18, 'E2 Allocators'!$B$15:$W$15, 0),FALSE)*$G90)</f>
        <v>0</v>
      </c>
      <c r="AL90" s="1412">
        <f ca="1">IF(ISERROR(VLOOKUP(VLOOKUP($A90, 'E4 TB Allocation Details'!$A$18:$L$205, MATCH("Customer ID", 'E4 TB Allocation Details'!$A$18:$L$18, 0),FALSE), 'E2 Allocators'!$B$15:$W$361, MATCH('O5 Details by Class &amp; Accounts'!AL$18, 'E2 Allocators'!$B$15:$W$15, 0),FALSE)*$G90), 0, VLOOKUP(VLOOKUP($A90, 'E4 TB Allocation Details'!$A$18:$L$205, MATCH("Customer ID", 'E4 TB Allocation Details'!$A$18:$L$18, 0),FALSE), 'E2 Allocators'!$B$15:$W$361, MATCH('O5 Details by Class &amp; Accounts'!AL$18, 'E2 Allocators'!$B$15:$W$15, 0),FALSE)*$G90)</f>
        <v>0</v>
      </c>
      <c r="AM90" s="1412">
        <f ca="1">IF(ISERROR(VLOOKUP(VLOOKUP($A90, 'E4 TB Allocation Details'!$A$18:$L$205, MATCH("Customer ID", 'E4 TB Allocation Details'!$A$18:$L$18, 0),FALSE), 'E2 Allocators'!$B$15:$W$361, MATCH('O5 Details by Class &amp; Accounts'!AM$18, 'E2 Allocators'!$B$15:$W$15, 0),FALSE)*$G90), 0, VLOOKUP(VLOOKUP($A90, 'E4 TB Allocation Details'!$A$18:$L$205, MATCH("Customer ID", 'E4 TB Allocation Details'!$A$18:$L$18, 0),FALSE), 'E2 Allocators'!$B$15:$W$361, MATCH('O5 Details by Class &amp; Accounts'!AM$18, 'E2 Allocators'!$B$15:$W$15, 0),FALSE)*$G90)</f>
        <v>0</v>
      </c>
      <c r="AN90" s="1412">
        <f ca="1">IF(ISERROR(VLOOKUP(VLOOKUP($A90, 'E4 TB Allocation Details'!$A$18:$L$205, MATCH("Customer ID", 'E4 TB Allocation Details'!$A$18:$L$18, 0),FALSE), 'E2 Allocators'!$B$15:$W$361, MATCH('O5 Details by Class &amp; Accounts'!AN$18, 'E2 Allocators'!$B$15:$W$15, 0),FALSE)*$G90), 0, VLOOKUP(VLOOKUP($A90, 'E4 TB Allocation Details'!$A$18:$L$205, MATCH("Customer ID", 'E4 TB Allocation Details'!$A$18:$L$18, 0),FALSE), 'E2 Allocators'!$B$15:$W$361, MATCH('O5 Details by Class &amp; Accounts'!AN$18, 'E2 Allocators'!$B$15:$W$15, 0),FALSE)*$G90)</f>
        <v>0</v>
      </c>
      <c r="AO90" s="1412">
        <f ca="1">IF(ISERROR(VLOOKUP(VLOOKUP($A90, 'E4 TB Allocation Details'!$A$18:$L$205, MATCH("Customer ID", 'E4 TB Allocation Details'!$A$18:$L$18, 0),FALSE), 'E2 Allocators'!$B$15:$W$361, MATCH('O5 Details by Class &amp; Accounts'!AO$18, 'E2 Allocators'!$B$15:$W$15, 0),FALSE)*$G90), 0, VLOOKUP(VLOOKUP($A90, 'E4 TB Allocation Details'!$A$18:$L$205, MATCH("Customer ID", 'E4 TB Allocation Details'!$A$18:$L$18, 0),FALSE), 'E2 Allocators'!$B$15:$W$361, MATCH('O5 Details by Class &amp; Accounts'!AO$18, 'E2 Allocators'!$B$15:$W$15, 0),FALSE)*$G90)</f>
        <v>0</v>
      </c>
      <c r="AP90" s="1412">
        <f ca="1">IF(ISERROR(VLOOKUP(VLOOKUP($A90, 'E4 TB Allocation Details'!$A$18:$L$205, MATCH("Customer ID", 'E4 TB Allocation Details'!$A$18:$L$18, 0),FALSE), 'E2 Allocators'!$B$15:$W$361, MATCH('O5 Details by Class &amp; Accounts'!AP$18, 'E2 Allocators'!$B$15:$W$15, 0),FALSE)*$G90), 0, VLOOKUP(VLOOKUP($A90, 'E4 TB Allocation Details'!$A$18:$L$205, MATCH("Customer ID", 'E4 TB Allocation Details'!$A$18:$L$18, 0),FALSE), 'E2 Allocators'!$B$15:$W$361, MATCH('O5 Details by Class &amp; Accounts'!AP$18, 'E2 Allocators'!$B$15:$W$15, 0),FALSE)*$G90)</f>
        <v>0</v>
      </c>
      <c r="AQ90" s="1412">
        <f ca="1">IF(ISERROR(VLOOKUP(VLOOKUP($A90, 'E4 TB Allocation Details'!$A$18:$L$205, MATCH("Customer ID", 'E4 TB Allocation Details'!$A$18:$L$18, 0),FALSE), 'E2 Allocators'!$B$15:$W$361, MATCH('O5 Details by Class &amp; Accounts'!AQ$18, 'E2 Allocators'!$B$15:$W$15, 0),FALSE)*$G90), 0, VLOOKUP(VLOOKUP($A90, 'E4 TB Allocation Details'!$A$18:$L$205, MATCH("Customer ID", 'E4 TB Allocation Details'!$A$18:$L$18, 0),FALSE), 'E2 Allocators'!$B$15:$W$361, MATCH('O5 Details by Class &amp; Accounts'!AQ$18, 'E2 Allocators'!$B$15:$W$15, 0),FALSE)*$G90)</f>
        <v>0</v>
      </c>
      <c r="AR90" s="1412">
        <f ca="1">IF(ISERROR(VLOOKUP(VLOOKUP($A90, 'E4 TB Allocation Details'!$A$18:$L$205, MATCH("Customer ID", 'E4 TB Allocation Details'!$A$18:$L$18, 0),FALSE), 'E2 Allocators'!$B$15:$W$361, MATCH('O5 Details by Class &amp; Accounts'!AR$18, 'E2 Allocators'!$B$15:$W$15, 0),FALSE)*$G90), 0, VLOOKUP(VLOOKUP($A90, 'E4 TB Allocation Details'!$A$18:$L$205, MATCH("Customer ID", 'E4 TB Allocation Details'!$A$18:$L$18, 0),FALSE), 'E2 Allocators'!$B$15:$W$361, MATCH('O5 Details by Class &amp; Accounts'!AR$18, 'E2 Allocators'!$B$15:$W$15, 0),FALSE)*$G90)</f>
        <v>0</v>
      </c>
      <c r="AS90" s="1412">
        <f ca="1">IF(ISERROR(VLOOKUP(VLOOKUP($A90, 'E4 TB Allocation Details'!$A$18:$L$205, MATCH("Customer ID", 'E4 TB Allocation Details'!$A$18:$L$18, 0),FALSE), 'E2 Allocators'!$B$15:$W$361, MATCH('O5 Details by Class &amp; Accounts'!AS$18, 'E2 Allocators'!$B$15:$W$15, 0),FALSE)*$G90), 0, VLOOKUP(VLOOKUP($A90, 'E4 TB Allocation Details'!$A$18:$L$205, MATCH("Customer ID", 'E4 TB Allocation Details'!$A$18:$L$18, 0),FALSE), 'E2 Allocators'!$B$15:$W$361, MATCH('O5 Details by Class &amp; Accounts'!AS$18, 'E2 Allocators'!$B$15:$W$15, 0),FALSE)*$G90)</f>
        <v>0</v>
      </c>
      <c r="AT90" s="1412">
        <f ca="1">IF(ISERROR(VLOOKUP(VLOOKUP($A90, 'E4 TB Allocation Details'!$A$18:$L$205, MATCH("Customer ID", 'E4 TB Allocation Details'!$A$18:$L$18, 0),FALSE), 'E2 Allocators'!$B$15:$W$361, MATCH('O5 Details by Class &amp; Accounts'!AT$18, 'E2 Allocators'!$B$15:$W$15, 0),FALSE)*$G90), 0, VLOOKUP(VLOOKUP($A90, 'E4 TB Allocation Details'!$A$18:$L$205, MATCH("Customer ID", 'E4 TB Allocation Details'!$A$18:$L$18, 0),FALSE), 'E2 Allocators'!$B$15:$W$361, MATCH('O5 Details by Class &amp; Accounts'!AT$18, 'E2 Allocators'!$B$15:$W$15, 0),FALSE)*$G90)</f>
        <v>0</v>
      </c>
      <c r="AU90" s="1412">
        <f ca="1">IF(ISERROR(VLOOKUP(VLOOKUP($A90, 'E4 TB Allocation Details'!$A$18:$L$205, MATCH("Customer ID", 'E4 TB Allocation Details'!$A$18:$L$18, 0),FALSE), 'E2 Allocators'!$B$15:$W$361, MATCH('O5 Details by Class &amp; Accounts'!AU$18, 'E2 Allocators'!$B$15:$W$15, 0),FALSE)*$G90), 0, VLOOKUP(VLOOKUP($A90, 'E4 TB Allocation Details'!$A$18:$L$205, MATCH("Customer ID", 'E4 TB Allocation Details'!$A$18:$L$18, 0),FALSE), 'E2 Allocators'!$B$15:$W$361, MATCH('O5 Details by Class &amp; Accounts'!AU$18, 'E2 Allocators'!$B$15:$W$15, 0),FALSE)*$G90)</f>
        <v>0</v>
      </c>
      <c r="AV90" s="1412">
        <f ca="1">IF(ISERROR(VLOOKUP(VLOOKUP($A90, 'E4 TB Allocation Details'!$A$18:$L$205, MATCH("Customer ID", 'E4 TB Allocation Details'!$A$18:$L$18, 0),FALSE), 'E2 Allocators'!$B$15:$W$361, MATCH('O5 Details by Class &amp; Accounts'!AV$18, 'E2 Allocators'!$B$15:$W$15, 0),FALSE)*$G90), 0, VLOOKUP(VLOOKUP($A90, 'E4 TB Allocation Details'!$A$18:$L$205, MATCH("Customer ID", 'E4 TB Allocation Details'!$A$18:$L$18, 0),FALSE), 'E2 Allocators'!$B$15:$W$361, MATCH('O5 Details by Class &amp; Accounts'!AV$18, 'E2 Allocators'!$B$15:$W$15, 0),FALSE)*$G90)</f>
        <v>0</v>
      </c>
      <c r="AW90" s="1412">
        <f ca="1">IF(ISERROR(VLOOKUP(VLOOKUP($A90, 'E4 TB Allocation Details'!$A$18:$L$205, MATCH("Customer ID", 'E4 TB Allocation Details'!$A$18:$L$18, 0),FALSE), 'E2 Allocators'!$B$15:$W$361, MATCH('O5 Details by Class &amp; Accounts'!AW$18, 'E2 Allocators'!$B$15:$W$15, 0),FALSE)*$G90), 0, VLOOKUP(VLOOKUP($A90, 'E4 TB Allocation Details'!$A$18:$L$205, MATCH("Customer ID", 'E4 TB Allocation Details'!$A$18:$L$18, 0),FALSE), 'E2 Allocators'!$B$15:$W$361, MATCH('O5 Details by Class &amp; Accounts'!AW$18, 'E2 Allocators'!$B$15:$W$15, 0),FALSE)*$G90)</f>
        <v>0</v>
      </c>
      <c r="AX90" s="1412">
        <f t="shared" si="20"/>
        <v>0</v>
      </c>
      <c r="AY90" s="1412">
        <f ca="1">IF(ISERROR(VLOOKUP(VLOOKUP($A90, 'E4 TB Allocation Details'!$A$18:$L$205, MATCH("Misc ID", 'E4 TB Allocation Details'!$A$18:$L$18, 0),FALSE), 'E2 Allocators'!$B$15:$W$361, MATCH('O5 Details by Class &amp; Accounts'!AY$18, 'E2 Allocators'!$B$15:$W$15, 0),FALSE)*$E90), 0, VLOOKUP(VLOOKUP($A90, 'E4 TB Allocation Details'!$A$18:$L$205, MATCH("Misc ID", 'E4 TB Allocation Details'!$A$18:$L$18, 0),FALSE), 'E2 Allocators'!$B$15:$W$361, MATCH('O5 Details by Class &amp; Accounts'!AY$18, 'E2 Allocators'!$B$15:$W$15, 0),FALSE)*$E90)</f>
        <v>0</v>
      </c>
      <c r="AZ90" s="1412">
        <f ca="1">IF(ISERROR(VLOOKUP(VLOOKUP($A90, 'E4 TB Allocation Details'!$A$18:$L$205, MATCH("Misc ID", 'E4 TB Allocation Details'!$A$18:$L$18, 0),FALSE), 'E2 Allocators'!$B$15:$W$361, MATCH('O5 Details by Class &amp; Accounts'!AZ$18, 'E2 Allocators'!$B$15:$W$15, 0),FALSE)*$E90), 0, VLOOKUP(VLOOKUP($A90, 'E4 TB Allocation Details'!$A$18:$L$205, MATCH("Misc ID", 'E4 TB Allocation Details'!$A$18:$L$18, 0),FALSE), 'E2 Allocators'!$B$15:$W$361, MATCH('O5 Details by Class &amp; Accounts'!AZ$18, 'E2 Allocators'!$B$15:$W$15, 0),FALSE)*$E90)</f>
        <v>0</v>
      </c>
      <c r="BA90" s="1412">
        <f ca="1">IF(ISERROR(VLOOKUP(VLOOKUP($A90, 'E4 TB Allocation Details'!$A$18:$L$205, MATCH("Misc ID", 'E4 TB Allocation Details'!$A$18:$L$18, 0),FALSE), 'E2 Allocators'!$B$15:$W$361, MATCH('O5 Details by Class &amp; Accounts'!BA$18, 'E2 Allocators'!$B$15:$W$15, 0),FALSE)*$E90), 0, VLOOKUP(VLOOKUP($A90, 'E4 TB Allocation Details'!$A$18:$L$205, MATCH("Misc ID", 'E4 TB Allocation Details'!$A$18:$L$18, 0),FALSE), 'E2 Allocators'!$B$15:$W$361, MATCH('O5 Details by Class &amp; Accounts'!BA$18, 'E2 Allocators'!$B$15:$W$15, 0),FALSE)*$E90)</f>
        <v>0</v>
      </c>
      <c r="BB90" s="1412">
        <f ca="1">IF(ISERROR(VLOOKUP(VLOOKUP($A90, 'E4 TB Allocation Details'!$A$18:$L$205, MATCH("Misc ID", 'E4 TB Allocation Details'!$A$18:$L$18, 0),FALSE), 'E2 Allocators'!$B$15:$W$361, MATCH('O5 Details by Class &amp; Accounts'!BB$18, 'E2 Allocators'!$B$15:$W$15, 0),FALSE)*$E90), 0, VLOOKUP(VLOOKUP($A90, 'E4 TB Allocation Details'!$A$18:$L$205, MATCH("Misc ID", 'E4 TB Allocation Details'!$A$18:$L$18, 0),FALSE), 'E2 Allocators'!$B$15:$W$361, MATCH('O5 Details by Class &amp; Accounts'!BB$18, 'E2 Allocators'!$B$15:$W$15, 0),FALSE)*$E90)</f>
        <v>0</v>
      </c>
      <c r="BC90" s="1412">
        <f ca="1">IF(ISERROR(VLOOKUP(VLOOKUP($A90, 'E4 TB Allocation Details'!$A$18:$L$205, MATCH("Misc ID", 'E4 TB Allocation Details'!$A$18:$L$18, 0),FALSE), 'E2 Allocators'!$B$15:$W$361, MATCH('O5 Details by Class &amp; Accounts'!BC$18, 'E2 Allocators'!$B$15:$W$15, 0),FALSE)*$E90), 0, VLOOKUP(VLOOKUP($A90, 'E4 TB Allocation Details'!$A$18:$L$205, MATCH("Misc ID", 'E4 TB Allocation Details'!$A$18:$L$18, 0),FALSE), 'E2 Allocators'!$B$15:$W$361, MATCH('O5 Details by Class &amp; Accounts'!BC$18, 'E2 Allocators'!$B$15:$W$15, 0),FALSE)*$E90)</f>
        <v>0</v>
      </c>
      <c r="BD90" s="1412">
        <f ca="1">IF(ISERROR(VLOOKUP(VLOOKUP($A90, 'E4 TB Allocation Details'!$A$18:$L$205, MATCH("Misc ID", 'E4 TB Allocation Details'!$A$18:$L$18, 0),FALSE), 'E2 Allocators'!$B$15:$W$361, MATCH('O5 Details by Class &amp; Accounts'!BD$18, 'E2 Allocators'!$B$15:$W$15, 0),FALSE)*$E90), 0, VLOOKUP(VLOOKUP($A90, 'E4 TB Allocation Details'!$A$18:$L$205, MATCH("Misc ID", 'E4 TB Allocation Details'!$A$18:$L$18, 0),FALSE), 'E2 Allocators'!$B$15:$W$361, MATCH('O5 Details by Class &amp; Accounts'!BD$18, 'E2 Allocators'!$B$15:$W$15, 0),FALSE)*$E90)</f>
        <v>0</v>
      </c>
      <c r="BE90" s="1412">
        <f ca="1">IF(ISERROR(VLOOKUP(VLOOKUP($A90, 'E4 TB Allocation Details'!$A$18:$L$205, MATCH("Misc ID", 'E4 TB Allocation Details'!$A$18:$L$18, 0),FALSE), 'E2 Allocators'!$B$15:$W$361, MATCH('O5 Details by Class &amp; Accounts'!BE$18, 'E2 Allocators'!$B$15:$W$15, 0),FALSE)*$E90), 0, VLOOKUP(VLOOKUP($A90, 'E4 TB Allocation Details'!$A$18:$L$205, MATCH("Misc ID", 'E4 TB Allocation Details'!$A$18:$L$18, 0),FALSE), 'E2 Allocators'!$B$15:$W$361, MATCH('O5 Details by Class &amp; Accounts'!BE$18, 'E2 Allocators'!$B$15:$W$15, 0),FALSE)*$E90)</f>
        <v>0</v>
      </c>
      <c r="BF90" s="1412">
        <f ca="1">IF(ISERROR(VLOOKUP(VLOOKUP($A90, 'E4 TB Allocation Details'!$A$18:$L$205, MATCH("Misc ID", 'E4 TB Allocation Details'!$A$18:$L$18, 0),FALSE), 'E2 Allocators'!$B$15:$W$361, MATCH('O5 Details by Class &amp; Accounts'!BF$18, 'E2 Allocators'!$B$15:$W$15, 0),FALSE)*$E90), 0, VLOOKUP(VLOOKUP($A90, 'E4 TB Allocation Details'!$A$18:$L$205, MATCH("Misc ID", 'E4 TB Allocation Details'!$A$18:$L$18, 0),FALSE), 'E2 Allocators'!$B$15:$W$361, MATCH('O5 Details by Class &amp; Accounts'!BF$18, 'E2 Allocators'!$B$15:$W$15, 0),FALSE)*$E90)</f>
        <v>0</v>
      </c>
      <c r="BG90" s="1412">
        <f ca="1">IF(ISERROR(VLOOKUP(VLOOKUP($A90, 'E4 TB Allocation Details'!$A$18:$L$205, MATCH("Misc ID", 'E4 TB Allocation Details'!$A$18:$L$18, 0),FALSE), 'E2 Allocators'!$B$15:$W$361, MATCH('O5 Details by Class &amp; Accounts'!BG$18, 'E2 Allocators'!$B$15:$W$15, 0),FALSE)*$E90), 0, VLOOKUP(VLOOKUP($A90, 'E4 TB Allocation Details'!$A$18:$L$205, MATCH("Misc ID", 'E4 TB Allocation Details'!$A$18:$L$18, 0),FALSE), 'E2 Allocators'!$B$15:$W$361, MATCH('O5 Details by Class &amp; Accounts'!BG$18, 'E2 Allocators'!$B$15:$W$15, 0),FALSE)*$E90)</f>
        <v>0</v>
      </c>
      <c r="BH90" s="1412">
        <f ca="1">IF(ISERROR(VLOOKUP(VLOOKUP($A90, 'E4 TB Allocation Details'!$A$18:$L$205, MATCH("Misc ID", 'E4 TB Allocation Details'!$A$18:$L$18, 0),FALSE), 'E2 Allocators'!$B$15:$W$361, MATCH('O5 Details by Class &amp; Accounts'!BH$18, 'E2 Allocators'!$B$15:$W$15, 0),FALSE)*$E90), 0, VLOOKUP(VLOOKUP($A90, 'E4 TB Allocation Details'!$A$18:$L$205, MATCH("Misc ID", 'E4 TB Allocation Details'!$A$18:$L$18, 0),FALSE), 'E2 Allocators'!$B$15:$W$361, MATCH('O5 Details by Class &amp; Accounts'!BH$18, 'E2 Allocators'!$B$15:$W$15, 0),FALSE)*$E90)</f>
        <v>0</v>
      </c>
      <c r="BI90" s="1412">
        <f ca="1">IF(ISERROR(VLOOKUP(VLOOKUP($A90, 'E4 TB Allocation Details'!$A$18:$L$205, MATCH("Misc ID", 'E4 TB Allocation Details'!$A$18:$L$18, 0),FALSE), 'E2 Allocators'!$B$15:$W$361, MATCH('O5 Details by Class &amp; Accounts'!BI$18, 'E2 Allocators'!$B$15:$W$15, 0),FALSE)*$E90), 0, VLOOKUP(VLOOKUP($A90, 'E4 TB Allocation Details'!$A$18:$L$205, MATCH("Misc ID", 'E4 TB Allocation Details'!$A$18:$L$18, 0),FALSE), 'E2 Allocators'!$B$15:$W$361, MATCH('O5 Details by Class &amp; Accounts'!BI$18, 'E2 Allocators'!$B$15:$W$15, 0),FALSE)*$E90)</f>
        <v>0</v>
      </c>
      <c r="BJ90" s="1412">
        <f ca="1">IF(ISERROR(VLOOKUP(VLOOKUP($A90, 'E4 TB Allocation Details'!$A$18:$L$205, MATCH("Misc ID", 'E4 TB Allocation Details'!$A$18:$L$18, 0),FALSE), 'E2 Allocators'!$B$15:$W$361, MATCH('O5 Details by Class &amp; Accounts'!BJ$18, 'E2 Allocators'!$B$15:$W$15, 0),FALSE)*$E90), 0, VLOOKUP(VLOOKUP($A90, 'E4 TB Allocation Details'!$A$18:$L$205, MATCH("Misc ID", 'E4 TB Allocation Details'!$A$18:$L$18, 0),FALSE), 'E2 Allocators'!$B$15:$W$361, MATCH('O5 Details by Class &amp; Accounts'!BJ$18, 'E2 Allocators'!$B$15:$W$15, 0),FALSE)*$E90)</f>
        <v>0</v>
      </c>
      <c r="BK90" s="1412">
        <f ca="1">IF(ISERROR(VLOOKUP(VLOOKUP($A90, 'E4 TB Allocation Details'!$A$18:$L$205, MATCH("Misc ID", 'E4 TB Allocation Details'!$A$18:$L$18, 0),FALSE), 'E2 Allocators'!$B$15:$W$361, MATCH('O5 Details by Class &amp; Accounts'!BK$18, 'E2 Allocators'!$B$15:$W$15, 0),FALSE)*$E90), 0, VLOOKUP(VLOOKUP($A90, 'E4 TB Allocation Details'!$A$18:$L$205, MATCH("Misc ID", 'E4 TB Allocation Details'!$A$18:$L$18, 0),FALSE), 'E2 Allocators'!$B$15:$W$361, MATCH('O5 Details by Class &amp; Accounts'!BK$18, 'E2 Allocators'!$B$15:$W$15, 0),FALSE)*$E90)</f>
        <v>0</v>
      </c>
      <c r="BL90" s="1412">
        <f ca="1">IF(ISERROR(VLOOKUP(VLOOKUP($A90, 'E4 TB Allocation Details'!$A$18:$L$205, MATCH("Misc ID", 'E4 TB Allocation Details'!$A$18:$L$18, 0),FALSE), 'E2 Allocators'!$B$15:$W$361, MATCH('O5 Details by Class &amp; Accounts'!BL$18, 'E2 Allocators'!$B$15:$W$15, 0),FALSE)*$E90), 0, VLOOKUP(VLOOKUP($A90, 'E4 TB Allocation Details'!$A$18:$L$205, MATCH("Misc ID", 'E4 TB Allocation Details'!$A$18:$L$18, 0),FALSE), 'E2 Allocators'!$B$15:$W$361, MATCH('O5 Details by Class &amp; Accounts'!BL$18, 'E2 Allocators'!$B$15:$W$15, 0),FALSE)*$E90)</f>
        <v>0</v>
      </c>
      <c r="BM90" s="1412">
        <f ca="1">IF(ISERROR(VLOOKUP(VLOOKUP($A90, 'E4 TB Allocation Details'!$A$18:$L$205, MATCH("Misc ID", 'E4 TB Allocation Details'!$A$18:$L$18, 0),FALSE), 'E2 Allocators'!$B$15:$W$361, MATCH('O5 Details by Class &amp; Accounts'!BM$18, 'E2 Allocators'!$B$15:$W$15, 0),FALSE)*$E90), 0, VLOOKUP(VLOOKUP($A90, 'E4 TB Allocation Details'!$A$18:$L$205, MATCH("Misc ID", 'E4 TB Allocation Details'!$A$18:$L$18, 0),FALSE), 'E2 Allocators'!$B$15:$W$361, MATCH('O5 Details by Class &amp; Accounts'!BM$18, 'E2 Allocators'!$B$15:$W$15, 0),FALSE)*$E90)</f>
        <v>0</v>
      </c>
      <c r="BN90" s="1412">
        <f ca="1">IF(ISERROR(VLOOKUP(VLOOKUP($A90, 'E4 TB Allocation Details'!$A$18:$L$205, MATCH("Misc ID", 'E4 TB Allocation Details'!$A$18:$L$18, 0),FALSE), 'E2 Allocators'!$B$15:$W$361, MATCH('O5 Details by Class &amp; Accounts'!BN$18, 'E2 Allocators'!$B$15:$W$15, 0),FALSE)*$E90), 0, VLOOKUP(VLOOKUP($A90, 'E4 TB Allocation Details'!$A$18:$L$205, MATCH("Misc ID", 'E4 TB Allocation Details'!$A$18:$L$18, 0),FALSE), 'E2 Allocators'!$B$15:$W$361, MATCH('O5 Details by Class &amp; Accounts'!BN$18, 'E2 Allocators'!$B$15:$W$15, 0),FALSE)*$E90)</f>
        <v>0</v>
      </c>
      <c r="BO90" s="1412">
        <f ca="1">IF(ISERROR(VLOOKUP(VLOOKUP($A90, 'E4 TB Allocation Details'!$A$18:$L$205, MATCH("Misc ID", 'E4 TB Allocation Details'!$A$18:$L$18, 0),FALSE), 'E2 Allocators'!$B$15:$W$361, MATCH('O5 Details by Class &amp; Accounts'!BO$18, 'E2 Allocators'!$B$15:$W$15, 0),FALSE)*$E90), 0, VLOOKUP(VLOOKUP($A90, 'E4 TB Allocation Details'!$A$18:$L$205, MATCH("Misc ID", 'E4 TB Allocation Details'!$A$18:$L$18, 0),FALSE), 'E2 Allocators'!$B$15:$W$361, MATCH('O5 Details by Class &amp; Accounts'!BO$18, 'E2 Allocators'!$B$15:$W$15, 0),FALSE)*$E90)</f>
        <v>0</v>
      </c>
      <c r="BP90" s="1412">
        <f ca="1">IF(ISERROR(VLOOKUP(VLOOKUP($A90, 'E4 TB Allocation Details'!$A$18:$L$205, MATCH("Misc ID", 'E4 TB Allocation Details'!$A$18:$L$18, 0),FALSE), 'E2 Allocators'!$B$15:$W$361, MATCH('O5 Details by Class &amp; Accounts'!BP$18, 'E2 Allocators'!$B$15:$W$15, 0),FALSE)*$E90), 0, VLOOKUP(VLOOKUP($A90, 'E4 TB Allocation Details'!$A$18:$L$205, MATCH("Misc ID", 'E4 TB Allocation Details'!$A$18:$L$18, 0),FALSE), 'E2 Allocators'!$B$15:$W$361, MATCH('O5 Details by Class &amp; Accounts'!BP$18, 'E2 Allocators'!$B$15:$W$15, 0),FALSE)*$E90)</f>
        <v>0</v>
      </c>
      <c r="BQ90" s="1412">
        <f ca="1">IF(ISERROR(VLOOKUP(VLOOKUP($A90, 'E4 TB Allocation Details'!$A$18:$L$205, MATCH("Misc ID", 'E4 TB Allocation Details'!$A$18:$L$18, 0),FALSE), 'E2 Allocators'!$B$15:$W$361, MATCH('O5 Details by Class &amp; Accounts'!BQ$18, 'E2 Allocators'!$B$15:$W$15, 0),FALSE)*$E90), 0, VLOOKUP(VLOOKUP($A90, 'E4 TB Allocation Details'!$A$18:$L$205, MATCH("Misc ID", 'E4 TB Allocation Details'!$A$18:$L$18, 0),FALSE), 'E2 Allocators'!$B$15:$W$361, MATCH('O5 Details by Class &amp; Accounts'!BQ$18, 'E2 Allocators'!$B$15:$W$15, 0),FALSE)*$E90)</f>
        <v>0</v>
      </c>
      <c r="BR90" s="1412">
        <f ca="1">IF(ISERROR(VLOOKUP(VLOOKUP($A90, 'E4 TB Allocation Details'!$A$18:$L$205, MATCH("Misc ID", 'E4 TB Allocation Details'!$A$18:$L$18, 0),FALSE), 'E2 Allocators'!$B$15:$W$361, MATCH('O5 Details by Class &amp; Accounts'!BR$18, 'E2 Allocators'!$B$15:$W$15, 0),FALSE)*$E90), 0, VLOOKUP(VLOOKUP($A90, 'E4 TB Allocation Details'!$A$18:$L$205, MATCH("Misc ID", 'E4 TB Allocation Details'!$A$18:$L$18, 0),FALSE), 'E2 Allocators'!$B$15:$W$361, MATCH('O5 Details by Class &amp; Accounts'!BR$18, 'E2 Allocators'!$B$15:$W$15, 0),FALSE)*$E90)</f>
        <v>0</v>
      </c>
      <c r="BS90" s="1412">
        <f t="shared" si="21"/>
        <v>0</v>
      </c>
      <c r="BT90" s="1412">
        <f ca="1">IF(ISERROR(VLOOKUP(VLOOKUP($A90, 'E4 TB Allocation Details'!$A$18:$L$205, MATCH("A &amp; G ID", 'E4 TB Allocation Details'!$A$18:$L$18, 0),FALSE), 'E2 Allocators'!$B$15:$W$361, MATCH('O5 Details by Class &amp; Accounts'!BT$18, 'E2 Allocators'!$B$15:$W$15, 0),FALSE)*$E90), 0, VLOOKUP(VLOOKUP($A90, 'E4 TB Allocation Details'!$A$18:$L$205, MATCH("A &amp; G ID", 'E4 TB Allocation Details'!$A$18:$L$18, 0),FALSE), 'E2 Allocators'!$B$15:$W$361, MATCH('O5 Details by Class &amp; Accounts'!BT$18, 'E2 Allocators'!$B$15:$W$15, 0),FALSE)*$E90)</f>
        <v>0</v>
      </c>
      <c r="BU90" s="1412">
        <f ca="1">IF(ISERROR(VLOOKUP(VLOOKUP($A90, 'E4 TB Allocation Details'!$A$18:$L$205, MATCH("A &amp; G ID", 'E4 TB Allocation Details'!$A$18:$L$18, 0),FALSE), 'E2 Allocators'!$B$15:$W$361, MATCH('O5 Details by Class &amp; Accounts'!BU$18, 'E2 Allocators'!$B$15:$W$15, 0),FALSE)*$E90), 0, VLOOKUP(VLOOKUP($A90, 'E4 TB Allocation Details'!$A$18:$L$205, MATCH("A &amp; G ID", 'E4 TB Allocation Details'!$A$18:$L$18, 0),FALSE), 'E2 Allocators'!$B$15:$W$361, MATCH('O5 Details by Class &amp; Accounts'!BU$18, 'E2 Allocators'!$B$15:$W$15, 0),FALSE)*$E90)</f>
        <v>0</v>
      </c>
      <c r="BV90" s="1412">
        <f ca="1">IF(ISERROR(VLOOKUP(VLOOKUP($A90, 'E4 TB Allocation Details'!$A$18:$L$205, MATCH("A &amp; G ID", 'E4 TB Allocation Details'!$A$18:$L$18, 0),FALSE), 'E2 Allocators'!$B$15:$W$361, MATCH('O5 Details by Class &amp; Accounts'!BV$18, 'E2 Allocators'!$B$15:$W$15, 0),FALSE)*$E90), 0, VLOOKUP(VLOOKUP($A90, 'E4 TB Allocation Details'!$A$18:$L$205, MATCH("A &amp; G ID", 'E4 TB Allocation Details'!$A$18:$L$18, 0),FALSE), 'E2 Allocators'!$B$15:$W$361, MATCH('O5 Details by Class &amp; Accounts'!BV$18, 'E2 Allocators'!$B$15:$W$15, 0),FALSE)*$E90)</f>
        <v>0</v>
      </c>
      <c r="BW90" s="1412">
        <f ca="1">IF(ISERROR(VLOOKUP(VLOOKUP($A90, 'E4 TB Allocation Details'!$A$18:$L$205, MATCH("A &amp; G ID", 'E4 TB Allocation Details'!$A$18:$L$18, 0),FALSE), 'E2 Allocators'!$B$15:$W$361, MATCH('O5 Details by Class &amp; Accounts'!BW$18, 'E2 Allocators'!$B$15:$W$15, 0),FALSE)*$E90), 0, VLOOKUP(VLOOKUP($A90, 'E4 TB Allocation Details'!$A$18:$L$205, MATCH("A &amp; G ID", 'E4 TB Allocation Details'!$A$18:$L$18, 0),FALSE), 'E2 Allocators'!$B$15:$W$361, MATCH('O5 Details by Class &amp; Accounts'!BW$18, 'E2 Allocators'!$B$15:$W$15, 0),FALSE)*$E90)</f>
        <v>0</v>
      </c>
      <c r="BX90" s="1412">
        <f ca="1">IF(ISERROR(VLOOKUP(VLOOKUP($A90, 'E4 TB Allocation Details'!$A$18:$L$205, MATCH("A &amp; G ID", 'E4 TB Allocation Details'!$A$18:$L$18, 0),FALSE), 'E2 Allocators'!$B$15:$W$361, MATCH('O5 Details by Class &amp; Accounts'!BX$18, 'E2 Allocators'!$B$15:$W$15, 0),FALSE)*$E90), 0, VLOOKUP(VLOOKUP($A90, 'E4 TB Allocation Details'!$A$18:$L$205, MATCH("A &amp; G ID", 'E4 TB Allocation Details'!$A$18:$L$18, 0),FALSE), 'E2 Allocators'!$B$15:$W$361, MATCH('O5 Details by Class &amp; Accounts'!BX$18, 'E2 Allocators'!$B$15:$W$15, 0),FALSE)*$E90)</f>
        <v>0</v>
      </c>
      <c r="BY90" s="1412">
        <f ca="1">IF(ISERROR(VLOOKUP(VLOOKUP($A90, 'E4 TB Allocation Details'!$A$18:$L$205, MATCH("A &amp; G ID", 'E4 TB Allocation Details'!$A$18:$L$18, 0),FALSE), 'E2 Allocators'!$B$15:$W$361, MATCH('O5 Details by Class &amp; Accounts'!BY$18, 'E2 Allocators'!$B$15:$W$15, 0),FALSE)*$E90), 0, VLOOKUP(VLOOKUP($A90, 'E4 TB Allocation Details'!$A$18:$L$205, MATCH("A &amp; G ID", 'E4 TB Allocation Details'!$A$18:$L$18, 0),FALSE), 'E2 Allocators'!$B$15:$W$361, MATCH('O5 Details by Class &amp; Accounts'!BY$18, 'E2 Allocators'!$B$15:$W$15, 0),FALSE)*$E90)</f>
        <v>0</v>
      </c>
      <c r="BZ90" s="1412">
        <f ca="1">IF(ISERROR(VLOOKUP(VLOOKUP($A90, 'E4 TB Allocation Details'!$A$18:$L$205, MATCH("A &amp; G ID", 'E4 TB Allocation Details'!$A$18:$L$18, 0),FALSE), 'E2 Allocators'!$B$15:$W$361, MATCH('O5 Details by Class &amp; Accounts'!BZ$18, 'E2 Allocators'!$B$15:$W$15, 0),FALSE)*$E90), 0, VLOOKUP(VLOOKUP($A90, 'E4 TB Allocation Details'!$A$18:$L$205, MATCH("A &amp; G ID", 'E4 TB Allocation Details'!$A$18:$L$18, 0),FALSE), 'E2 Allocators'!$B$15:$W$361, MATCH('O5 Details by Class &amp; Accounts'!BZ$18, 'E2 Allocators'!$B$15:$W$15, 0),FALSE)*$E90)</f>
        <v>0</v>
      </c>
      <c r="CA90" s="1412">
        <f ca="1">IF(ISERROR(VLOOKUP(VLOOKUP($A90, 'E4 TB Allocation Details'!$A$18:$L$205, MATCH("A &amp; G ID", 'E4 TB Allocation Details'!$A$18:$L$18, 0),FALSE), 'E2 Allocators'!$B$15:$W$361, MATCH('O5 Details by Class &amp; Accounts'!CA$18, 'E2 Allocators'!$B$15:$W$15, 0),FALSE)*$E90), 0, VLOOKUP(VLOOKUP($A90, 'E4 TB Allocation Details'!$A$18:$L$205, MATCH("A &amp; G ID", 'E4 TB Allocation Details'!$A$18:$L$18, 0),FALSE), 'E2 Allocators'!$B$15:$W$361, MATCH('O5 Details by Class &amp; Accounts'!CA$18, 'E2 Allocators'!$B$15:$W$15, 0),FALSE)*$E90)</f>
        <v>0</v>
      </c>
      <c r="CB90" s="1412">
        <f ca="1">IF(ISERROR(VLOOKUP(VLOOKUP($A90, 'E4 TB Allocation Details'!$A$18:$L$205, MATCH("A &amp; G ID", 'E4 TB Allocation Details'!$A$18:$L$18, 0),FALSE), 'E2 Allocators'!$B$15:$W$361, MATCH('O5 Details by Class &amp; Accounts'!CB$18, 'E2 Allocators'!$B$15:$W$15, 0),FALSE)*$E90), 0, VLOOKUP(VLOOKUP($A90, 'E4 TB Allocation Details'!$A$18:$L$205, MATCH("A &amp; G ID", 'E4 TB Allocation Details'!$A$18:$L$18, 0),FALSE), 'E2 Allocators'!$B$15:$W$361, MATCH('O5 Details by Class &amp; Accounts'!CB$18, 'E2 Allocators'!$B$15:$W$15, 0),FALSE)*$E90)</f>
        <v>0</v>
      </c>
      <c r="CC90" s="1412">
        <f ca="1">IF(ISERROR(VLOOKUP(VLOOKUP($A90, 'E4 TB Allocation Details'!$A$18:$L$205, MATCH("A &amp; G ID", 'E4 TB Allocation Details'!$A$18:$L$18, 0),FALSE), 'E2 Allocators'!$B$15:$W$361, MATCH('O5 Details by Class &amp; Accounts'!CC$18, 'E2 Allocators'!$B$15:$W$15, 0),FALSE)*$E90), 0, VLOOKUP(VLOOKUP($A90, 'E4 TB Allocation Details'!$A$18:$L$205, MATCH("A &amp; G ID", 'E4 TB Allocation Details'!$A$18:$L$18, 0),FALSE), 'E2 Allocators'!$B$15:$W$361, MATCH('O5 Details by Class &amp; Accounts'!CC$18, 'E2 Allocators'!$B$15:$W$15, 0),FALSE)*$E90)</f>
        <v>0</v>
      </c>
      <c r="CD90" s="1412">
        <f ca="1">IF(ISERROR(VLOOKUP(VLOOKUP($A90, 'E4 TB Allocation Details'!$A$18:$L$205, MATCH("A &amp; G ID", 'E4 TB Allocation Details'!$A$18:$L$18, 0),FALSE), 'E2 Allocators'!$B$15:$W$361, MATCH('O5 Details by Class &amp; Accounts'!CD$18, 'E2 Allocators'!$B$15:$W$15, 0),FALSE)*$E90), 0, VLOOKUP(VLOOKUP($A90, 'E4 TB Allocation Details'!$A$18:$L$205, MATCH("A &amp; G ID", 'E4 TB Allocation Details'!$A$18:$L$18, 0),FALSE), 'E2 Allocators'!$B$15:$W$361, MATCH('O5 Details by Class &amp; Accounts'!CD$18, 'E2 Allocators'!$B$15:$W$15, 0),FALSE)*$E90)</f>
        <v>0</v>
      </c>
      <c r="CE90" s="1412">
        <f ca="1">IF(ISERROR(VLOOKUP(VLOOKUP($A90, 'E4 TB Allocation Details'!$A$18:$L$205, MATCH("A &amp; G ID", 'E4 TB Allocation Details'!$A$18:$L$18, 0),FALSE), 'E2 Allocators'!$B$15:$W$361, MATCH('O5 Details by Class &amp; Accounts'!CE$18, 'E2 Allocators'!$B$15:$W$15, 0),FALSE)*$E90), 0, VLOOKUP(VLOOKUP($A90, 'E4 TB Allocation Details'!$A$18:$L$205, MATCH("A &amp; G ID", 'E4 TB Allocation Details'!$A$18:$L$18, 0),FALSE), 'E2 Allocators'!$B$15:$W$361, MATCH('O5 Details by Class &amp; Accounts'!CE$18, 'E2 Allocators'!$B$15:$W$15, 0),FALSE)*$E90)</f>
        <v>0</v>
      </c>
      <c r="CF90" s="1412">
        <f ca="1">IF(ISERROR(VLOOKUP(VLOOKUP($A90, 'E4 TB Allocation Details'!$A$18:$L$205, MATCH("A &amp; G ID", 'E4 TB Allocation Details'!$A$18:$L$18, 0),FALSE), 'E2 Allocators'!$B$15:$W$361, MATCH('O5 Details by Class &amp; Accounts'!CF$18, 'E2 Allocators'!$B$15:$W$15, 0),FALSE)*$E90), 0, VLOOKUP(VLOOKUP($A90, 'E4 TB Allocation Details'!$A$18:$L$205, MATCH("A &amp; G ID", 'E4 TB Allocation Details'!$A$18:$L$18, 0),FALSE), 'E2 Allocators'!$B$15:$W$361, MATCH('O5 Details by Class &amp; Accounts'!CF$18, 'E2 Allocators'!$B$15:$W$15, 0),FALSE)*$E90)</f>
        <v>0</v>
      </c>
      <c r="CG90" s="1412">
        <f ca="1">IF(ISERROR(VLOOKUP(VLOOKUP($A90, 'E4 TB Allocation Details'!$A$18:$L$205, MATCH("A &amp; G ID", 'E4 TB Allocation Details'!$A$18:$L$18, 0),FALSE), 'E2 Allocators'!$B$15:$W$361, MATCH('O5 Details by Class &amp; Accounts'!CG$18, 'E2 Allocators'!$B$15:$W$15, 0),FALSE)*$E90), 0, VLOOKUP(VLOOKUP($A90, 'E4 TB Allocation Details'!$A$18:$L$205, MATCH("A &amp; G ID", 'E4 TB Allocation Details'!$A$18:$L$18, 0),FALSE), 'E2 Allocators'!$B$15:$W$361, MATCH('O5 Details by Class &amp; Accounts'!CG$18, 'E2 Allocators'!$B$15:$W$15, 0),FALSE)*$E90)</f>
        <v>0</v>
      </c>
      <c r="CH90" s="1412">
        <f ca="1">IF(ISERROR(VLOOKUP(VLOOKUP($A90, 'E4 TB Allocation Details'!$A$18:$L$205, MATCH("A &amp; G ID", 'E4 TB Allocation Details'!$A$18:$L$18, 0),FALSE), 'E2 Allocators'!$B$15:$W$361, MATCH('O5 Details by Class &amp; Accounts'!CH$18, 'E2 Allocators'!$B$15:$W$15, 0),FALSE)*$E90), 0, VLOOKUP(VLOOKUP($A90, 'E4 TB Allocation Details'!$A$18:$L$205, MATCH("A &amp; G ID", 'E4 TB Allocation Details'!$A$18:$L$18, 0),FALSE), 'E2 Allocators'!$B$15:$W$361, MATCH('O5 Details by Class &amp; Accounts'!CH$18, 'E2 Allocators'!$B$15:$W$15, 0),FALSE)*$E90)</f>
        <v>0</v>
      </c>
      <c r="CI90" s="1412">
        <f ca="1">IF(ISERROR(VLOOKUP(VLOOKUP($A90, 'E4 TB Allocation Details'!$A$18:$L$205, MATCH("A &amp; G ID", 'E4 TB Allocation Details'!$A$18:$L$18, 0),FALSE), 'E2 Allocators'!$B$15:$W$361, MATCH('O5 Details by Class &amp; Accounts'!CI$18, 'E2 Allocators'!$B$15:$W$15, 0),FALSE)*$E90), 0, VLOOKUP(VLOOKUP($A90, 'E4 TB Allocation Details'!$A$18:$L$205, MATCH("A &amp; G ID", 'E4 TB Allocation Details'!$A$18:$L$18, 0),FALSE), 'E2 Allocators'!$B$15:$W$361, MATCH('O5 Details by Class &amp; Accounts'!CI$18, 'E2 Allocators'!$B$15:$W$15, 0),FALSE)*$E90)</f>
        <v>0</v>
      </c>
      <c r="CJ90" s="1412">
        <f ca="1">IF(ISERROR(VLOOKUP(VLOOKUP($A90, 'E4 TB Allocation Details'!$A$18:$L$205, MATCH("A &amp; G ID", 'E4 TB Allocation Details'!$A$18:$L$18, 0),FALSE), 'E2 Allocators'!$B$15:$W$361, MATCH('O5 Details by Class &amp; Accounts'!CJ$18, 'E2 Allocators'!$B$15:$W$15, 0),FALSE)*$E90), 0, VLOOKUP(VLOOKUP($A90, 'E4 TB Allocation Details'!$A$18:$L$205, MATCH("A &amp; G ID", 'E4 TB Allocation Details'!$A$18:$L$18, 0),FALSE), 'E2 Allocators'!$B$15:$W$361, MATCH('O5 Details by Class &amp; Accounts'!CJ$18, 'E2 Allocators'!$B$15:$W$15, 0),FALSE)*$E90)</f>
        <v>0</v>
      </c>
      <c r="CK90" s="1412">
        <f ca="1">IF(ISERROR(VLOOKUP(VLOOKUP($A90, 'E4 TB Allocation Details'!$A$18:$L$205, MATCH("A &amp; G ID", 'E4 TB Allocation Details'!$A$18:$L$18, 0),FALSE), 'E2 Allocators'!$B$15:$W$361, MATCH('O5 Details by Class &amp; Accounts'!CK$18, 'E2 Allocators'!$B$15:$W$15, 0),FALSE)*$E90), 0, VLOOKUP(VLOOKUP($A90, 'E4 TB Allocation Details'!$A$18:$L$205, MATCH("A &amp; G ID", 'E4 TB Allocation Details'!$A$18:$L$18, 0),FALSE), 'E2 Allocators'!$B$15:$W$361, MATCH('O5 Details by Class &amp; Accounts'!CK$18, 'E2 Allocators'!$B$15:$W$15, 0),FALSE)*$E90)</f>
        <v>0</v>
      </c>
      <c r="CL90" s="1412">
        <f ca="1">IF(ISERROR(VLOOKUP(VLOOKUP($A90, 'E4 TB Allocation Details'!$A$18:$L$205, MATCH("A &amp; G ID", 'E4 TB Allocation Details'!$A$18:$L$18, 0),FALSE), 'E2 Allocators'!$B$15:$W$361, MATCH('O5 Details by Class &amp; Accounts'!CL$18, 'E2 Allocators'!$B$15:$W$15, 0),FALSE)*$E90), 0, VLOOKUP(VLOOKUP($A90, 'E4 TB Allocation Details'!$A$18:$L$205, MATCH("A &amp; G ID", 'E4 TB Allocation Details'!$A$18:$L$18, 0),FALSE), 'E2 Allocators'!$B$15:$W$361, MATCH('O5 Details by Class &amp; Accounts'!CL$18, 'E2 Allocators'!$B$15:$W$15, 0),FALSE)*$E90)</f>
        <v>0</v>
      </c>
      <c r="CM90" s="1412">
        <f ca="1">IF(ISERROR(VLOOKUP(VLOOKUP($A90, 'E4 TB Allocation Details'!$A$18:$L$205, MATCH("A &amp; G ID", 'E4 TB Allocation Details'!$A$18:$L$18, 0),FALSE), 'E2 Allocators'!$B$15:$W$361, MATCH('O5 Details by Class &amp; Accounts'!CM$18, 'E2 Allocators'!$B$15:$W$15, 0),FALSE)*$E90), 0, VLOOKUP(VLOOKUP($A90, 'E4 TB Allocation Details'!$A$18:$L$205, MATCH("A &amp; G ID", 'E4 TB Allocation Details'!$A$18:$L$18, 0),FALSE), 'E2 Allocators'!$B$15:$W$361, MATCH('O5 Details by Class &amp; Accounts'!CM$18, 'E2 Allocators'!$B$15:$W$15, 0),FALSE)*$E90)</f>
        <v>0</v>
      </c>
      <c r="CN90" s="1412">
        <f t="shared" si="22"/>
        <v>0</v>
      </c>
      <c r="CO90" s="1792">
        <f t="shared" si="23"/>
        <v>0</v>
      </c>
      <c r="CQ90" s="2087" t="s">
        <v>788</v>
      </c>
    </row>
    <row r="91" spans="1:95" s="81" customFormat="1" ht="12.75">
      <c r="A91" s="1180">
        <v>4220</v>
      </c>
      <c r="B91" s="1181" t="s">
        <v>975</v>
      </c>
      <c r="C91" s="1789">
        <f ca="1">IF(ISERROR(VLOOKUP($A91,'I3 TB Data'!$A$23:$H$458,MATCH('O5 Details by Class &amp; Accounts'!$C$18, 'I3 TB Data'!$A$23:$H$23,0),0)), 0, VLOOKUP($A91,'I3 TB Data'!$A$23:$H$458,MATCH('O5 Details by Class &amp; Accounts'!$C$18,'I3 TB Data'!$A$23:$H$23,0),0))</f>
        <v>-90000</v>
      </c>
      <c r="D91" s="1790"/>
      <c r="E91" s="1789">
        <f t="shared" si="17"/>
        <v>-90000</v>
      </c>
      <c r="F91" s="1791">
        <f ca="1">IF(ISERROR(VLOOKUP($A91, 'E1 Categorization'!A33:E122, MATCH("Customer Component", 'E1 Categorization'!$A$33:$E$33,0), 0)), 0, IF(VLOOKUP($A91, 'E1 Categorization'!A33:E122, MATCH("Customer Component", 'E1 Categorization'!$A$33:$E$33,0), 0)=0, 'O5 Details by Class &amp; Accounts'!$E91, IF(AND(VLOOKUP($A91, 'E1 Categorization'!A33:E122, MATCH("Customer Component", 'E1 Categorization'!$A$33:$E$33,0), 0) &gt;0, VLOOKUP($A91, 'E1 Categorization'!A33:E122, MATCH("Customer Component", 'E1 Categorization'!$A$33:$E$33,0), 0)&lt;1), 'O5 Details by Class &amp; Accounts'!$E91*(1-VLOOKUP($A91, 'E1 Categorization'!A33:E122, MATCH("Customer Component", 'E1 Categorization'!$A$33:$E$33,0), 0)), 0)))</f>
        <v>0</v>
      </c>
      <c r="G91" s="1791">
        <f ca="1">IF(ISERROR(VLOOKUP($A91, 'E1 Categorization'!A33:E122, MATCH("Customer Component", 'E1 Categorization'!$A$33:$E$33,0), 0)),0, IF(VLOOKUP($A91, 'E1 Categorization'!A33:E122, MATCH("Customer Component", 'E1 Categorization'!$A$33:$E$33,0), 0)=0, 0, IF(AND(VLOOKUP($A91, 'E1 Categorization'!A33:E122, MATCH("Customer Component", 'E1 Categorization'!$A$33:$E$33,0), 0) &gt;0, VLOOKUP($A91, 'E1 Categorization'!A33:E122, MATCH("Customer Component", 'E1 Categorization'!$A$33:$E$33,0), 0)&lt;1), 'O5 Details by Class &amp; Accounts'!$E91*(VLOOKUP($A91, 'E1 Categorization'!A33:E122, MATCH("Customer Component", 'E1 Categorization'!$A$33:$E$33,0), 0)), 'O5 Details by Class &amp; Accounts'!$E91)))</f>
        <v>0</v>
      </c>
      <c r="H91" s="1412">
        <f t="shared" si="18"/>
        <v>0</v>
      </c>
      <c r="I91" s="1412">
        <f ca="1">IF(ISERROR(VLOOKUP(VLOOKUP($A91, 'E4 TB Allocation Details'!$A$18:$L$205, MATCH("Demand ID", 'E4 TB Allocation Details'!$A$18:$L$18, 0),FALSE), 'E2 Allocators'!$B$15:$W$361, MATCH('O5 Details by Class &amp; Accounts'!I$18, 'E2 Allocators'!$B$15:$W$15, 0),FALSE)*$F91), 0, VLOOKUP(VLOOKUP($A91, 'E4 TB Allocation Details'!$A$18:$L$205, MATCH("Demand ID", 'E4 TB Allocation Details'!$A$18:$L$18, 0),FALSE), 'E2 Allocators'!$B$15:$W$361, MATCH('O5 Details by Class &amp; Accounts'!I$18, 'E2 Allocators'!$B$15:$W$15, 0),FALSE)*$F91)</f>
        <v>0</v>
      </c>
      <c r="J91" s="1412">
        <f ca="1">IF(ISERROR(VLOOKUP(VLOOKUP($A91, 'E4 TB Allocation Details'!$A$18:$L$205, MATCH("Demand ID", 'E4 TB Allocation Details'!$A$18:$L$18, 0),FALSE), 'E2 Allocators'!$B$15:$W$361, MATCH('O5 Details by Class &amp; Accounts'!J$18, 'E2 Allocators'!$B$15:$W$15, 0),FALSE)*$F91), 0, VLOOKUP(VLOOKUP($A91, 'E4 TB Allocation Details'!$A$18:$L$205, MATCH("Demand ID", 'E4 TB Allocation Details'!$A$18:$L$18, 0),FALSE), 'E2 Allocators'!$B$15:$W$361, MATCH('O5 Details by Class &amp; Accounts'!J$18, 'E2 Allocators'!$B$15:$W$15, 0),FALSE)*$F91)</f>
        <v>0</v>
      </c>
      <c r="K91" s="1412">
        <f ca="1">IF(ISERROR(VLOOKUP(VLOOKUP($A91, 'E4 TB Allocation Details'!$A$18:$L$205, MATCH("Demand ID", 'E4 TB Allocation Details'!$A$18:$L$18, 0),FALSE), 'E2 Allocators'!$B$15:$W$361, MATCH('O5 Details by Class &amp; Accounts'!K$18, 'E2 Allocators'!$B$15:$W$15, 0),FALSE)*$F91), 0, VLOOKUP(VLOOKUP($A91, 'E4 TB Allocation Details'!$A$18:$L$205, MATCH("Demand ID", 'E4 TB Allocation Details'!$A$18:$L$18, 0),FALSE), 'E2 Allocators'!$B$15:$W$361, MATCH('O5 Details by Class &amp; Accounts'!K$18, 'E2 Allocators'!$B$15:$W$15, 0),FALSE)*$F91)</f>
        <v>0</v>
      </c>
      <c r="L91" s="1412">
        <f ca="1">IF(ISERROR(VLOOKUP(VLOOKUP($A91, 'E4 TB Allocation Details'!$A$18:$L$205, MATCH("Demand ID", 'E4 TB Allocation Details'!$A$18:$L$18, 0),FALSE), 'E2 Allocators'!$B$15:$W$361, MATCH('O5 Details by Class &amp; Accounts'!L$18, 'E2 Allocators'!$B$15:$W$15, 0),FALSE)*$F91), 0, VLOOKUP(VLOOKUP($A91, 'E4 TB Allocation Details'!$A$18:$L$205, MATCH("Demand ID", 'E4 TB Allocation Details'!$A$18:$L$18, 0),FALSE), 'E2 Allocators'!$B$15:$W$361, MATCH('O5 Details by Class &amp; Accounts'!L$18, 'E2 Allocators'!$B$15:$W$15, 0),FALSE)*$F91)</f>
        <v>0</v>
      </c>
      <c r="M91" s="1412">
        <f ca="1">IF(ISERROR(VLOOKUP(VLOOKUP($A91, 'E4 TB Allocation Details'!$A$18:$L$205, MATCH("Demand ID", 'E4 TB Allocation Details'!$A$18:$L$18, 0),FALSE), 'E2 Allocators'!$B$15:$W$361, MATCH('O5 Details by Class &amp; Accounts'!M$18, 'E2 Allocators'!$B$15:$W$15, 0),FALSE)*$F91), 0, VLOOKUP(VLOOKUP($A91, 'E4 TB Allocation Details'!$A$18:$L$205, MATCH("Demand ID", 'E4 TB Allocation Details'!$A$18:$L$18, 0),FALSE), 'E2 Allocators'!$B$15:$W$361, MATCH('O5 Details by Class &amp; Accounts'!M$18, 'E2 Allocators'!$B$15:$W$15, 0),FALSE)*$F91)</f>
        <v>0</v>
      </c>
      <c r="N91" s="1412">
        <f ca="1">IF(ISERROR(VLOOKUP(VLOOKUP($A91, 'E4 TB Allocation Details'!$A$18:$L$205, MATCH("Demand ID", 'E4 TB Allocation Details'!$A$18:$L$18, 0),FALSE), 'E2 Allocators'!$B$15:$W$361, MATCH('O5 Details by Class &amp; Accounts'!N$18, 'E2 Allocators'!$B$15:$W$15, 0),FALSE)*$F91), 0, VLOOKUP(VLOOKUP($A91, 'E4 TB Allocation Details'!$A$18:$L$205, MATCH("Demand ID", 'E4 TB Allocation Details'!$A$18:$L$18, 0),FALSE), 'E2 Allocators'!$B$15:$W$361, MATCH('O5 Details by Class &amp; Accounts'!N$18, 'E2 Allocators'!$B$15:$W$15, 0),FALSE)*$F91)</f>
        <v>0</v>
      </c>
      <c r="O91" s="1412">
        <f ca="1">IF(ISERROR(VLOOKUP(VLOOKUP($A91, 'E4 TB Allocation Details'!$A$18:$L$205, MATCH("Demand ID", 'E4 TB Allocation Details'!$A$18:$L$18, 0),FALSE), 'E2 Allocators'!$B$15:$W$361, MATCH('O5 Details by Class &amp; Accounts'!O$18, 'E2 Allocators'!$B$15:$W$15, 0),FALSE)*$F91), 0, VLOOKUP(VLOOKUP($A91, 'E4 TB Allocation Details'!$A$18:$L$205, MATCH("Demand ID", 'E4 TB Allocation Details'!$A$18:$L$18, 0),FALSE), 'E2 Allocators'!$B$15:$W$361, MATCH('O5 Details by Class &amp; Accounts'!O$18, 'E2 Allocators'!$B$15:$W$15, 0),FALSE)*$F91)</f>
        <v>0</v>
      </c>
      <c r="P91" s="1412">
        <f ca="1">IF(ISERROR(VLOOKUP(VLOOKUP($A91, 'E4 TB Allocation Details'!$A$18:$L$205, MATCH("Demand ID", 'E4 TB Allocation Details'!$A$18:$L$18, 0),FALSE), 'E2 Allocators'!$B$15:$W$361, MATCH('O5 Details by Class &amp; Accounts'!P$18, 'E2 Allocators'!$B$15:$W$15, 0),FALSE)*$F91), 0, VLOOKUP(VLOOKUP($A91, 'E4 TB Allocation Details'!$A$18:$L$205, MATCH("Demand ID", 'E4 TB Allocation Details'!$A$18:$L$18, 0),FALSE), 'E2 Allocators'!$B$15:$W$361, MATCH('O5 Details by Class &amp; Accounts'!P$18, 'E2 Allocators'!$B$15:$W$15, 0),FALSE)*$F91)</f>
        <v>0</v>
      </c>
      <c r="Q91" s="1412">
        <f ca="1">IF(ISERROR(VLOOKUP(VLOOKUP($A91, 'E4 TB Allocation Details'!$A$18:$L$205, MATCH("Demand ID", 'E4 TB Allocation Details'!$A$18:$L$18, 0),FALSE), 'E2 Allocators'!$B$15:$W$361, MATCH('O5 Details by Class &amp; Accounts'!Q$18, 'E2 Allocators'!$B$15:$W$15, 0),FALSE)*$F91), 0, VLOOKUP(VLOOKUP($A91, 'E4 TB Allocation Details'!$A$18:$L$205, MATCH("Demand ID", 'E4 TB Allocation Details'!$A$18:$L$18, 0),FALSE), 'E2 Allocators'!$B$15:$W$361, MATCH('O5 Details by Class &amp; Accounts'!Q$18, 'E2 Allocators'!$B$15:$W$15, 0),FALSE)*$F91)</f>
        <v>0</v>
      </c>
      <c r="R91" s="1412">
        <f ca="1">IF(ISERROR(VLOOKUP(VLOOKUP($A91, 'E4 TB Allocation Details'!$A$18:$L$205, MATCH("Demand ID", 'E4 TB Allocation Details'!$A$18:$L$18, 0),FALSE), 'E2 Allocators'!$B$15:$W$361, MATCH('O5 Details by Class &amp; Accounts'!R$18, 'E2 Allocators'!$B$15:$W$15, 0),FALSE)*$F91), 0, VLOOKUP(VLOOKUP($A91, 'E4 TB Allocation Details'!$A$18:$L$205, MATCH("Demand ID", 'E4 TB Allocation Details'!$A$18:$L$18, 0),FALSE), 'E2 Allocators'!$B$15:$W$361, MATCH('O5 Details by Class &amp; Accounts'!R$18, 'E2 Allocators'!$B$15:$W$15, 0),FALSE)*$F91)</f>
        <v>0</v>
      </c>
      <c r="S91" s="1412">
        <f ca="1">IF(ISERROR(VLOOKUP(VLOOKUP($A91, 'E4 TB Allocation Details'!$A$18:$L$205, MATCH("Demand ID", 'E4 TB Allocation Details'!$A$18:$L$18, 0),FALSE), 'E2 Allocators'!$B$15:$W$361, MATCH('O5 Details by Class &amp; Accounts'!S$18, 'E2 Allocators'!$B$15:$W$15, 0),FALSE)*$F91), 0, VLOOKUP(VLOOKUP($A91, 'E4 TB Allocation Details'!$A$18:$L$205, MATCH("Demand ID", 'E4 TB Allocation Details'!$A$18:$L$18, 0),FALSE), 'E2 Allocators'!$B$15:$W$361, MATCH('O5 Details by Class &amp; Accounts'!S$18, 'E2 Allocators'!$B$15:$W$15, 0),FALSE)*$F91)</f>
        <v>0</v>
      </c>
      <c r="T91" s="1412">
        <f ca="1">IF(ISERROR(VLOOKUP(VLOOKUP($A91, 'E4 TB Allocation Details'!$A$18:$L$205, MATCH("Demand ID", 'E4 TB Allocation Details'!$A$18:$L$18, 0),FALSE), 'E2 Allocators'!$B$15:$W$361, MATCH('O5 Details by Class &amp; Accounts'!T$18, 'E2 Allocators'!$B$15:$W$15, 0),FALSE)*$F91), 0, VLOOKUP(VLOOKUP($A91, 'E4 TB Allocation Details'!$A$18:$L$205, MATCH("Demand ID", 'E4 TB Allocation Details'!$A$18:$L$18, 0),FALSE), 'E2 Allocators'!$B$15:$W$361, MATCH('O5 Details by Class &amp; Accounts'!T$18, 'E2 Allocators'!$B$15:$W$15, 0),FALSE)*$F91)</f>
        <v>0</v>
      </c>
      <c r="U91" s="1412">
        <f ca="1">IF(ISERROR(VLOOKUP(VLOOKUP($A91, 'E4 TB Allocation Details'!$A$18:$L$205, MATCH("Demand ID", 'E4 TB Allocation Details'!$A$18:$L$18, 0),FALSE), 'E2 Allocators'!$B$15:$W$361, MATCH('O5 Details by Class &amp; Accounts'!U$18, 'E2 Allocators'!$B$15:$W$15, 0),FALSE)*$F91), 0, VLOOKUP(VLOOKUP($A91, 'E4 TB Allocation Details'!$A$18:$L$205, MATCH("Demand ID", 'E4 TB Allocation Details'!$A$18:$L$18, 0),FALSE), 'E2 Allocators'!$B$15:$W$361, MATCH('O5 Details by Class &amp; Accounts'!U$18, 'E2 Allocators'!$B$15:$W$15, 0),FALSE)*$F91)</f>
        <v>0</v>
      </c>
      <c r="V91" s="1412">
        <f ca="1">IF(ISERROR(VLOOKUP(VLOOKUP($A91, 'E4 TB Allocation Details'!$A$18:$L$205, MATCH("Demand ID", 'E4 TB Allocation Details'!$A$18:$L$18, 0),FALSE), 'E2 Allocators'!$B$15:$W$361, MATCH('O5 Details by Class &amp; Accounts'!V$18, 'E2 Allocators'!$B$15:$W$15, 0),FALSE)*$F91), 0, VLOOKUP(VLOOKUP($A91, 'E4 TB Allocation Details'!$A$18:$L$205, MATCH("Demand ID", 'E4 TB Allocation Details'!$A$18:$L$18, 0),FALSE), 'E2 Allocators'!$B$15:$W$361, MATCH('O5 Details by Class &amp; Accounts'!V$18, 'E2 Allocators'!$B$15:$W$15, 0),FALSE)*$F91)</f>
        <v>0</v>
      </c>
      <c r="W91" s="1412">
        <f ca="1">IF(ISERROR(VLOOKUP(VLOOKUP($A91, 'E4 TB Allocation Details'!$A$18:$L$205, MATCH("Demand ID", 'E4 TB Allocation Details'!$A$18:$L$18, 0),FALSE), 'E2 Allocators'!$B$15:$W$361, MATCH('O5 Details by Class &amp; Accounts'!W$18, 'E2 Allocators'!$B$15:$W$15, 0),FALSE)*$F91), 0, VLOOKUP(VLOOKUP($A91, 'E4 TB Allocation Details'!$A$18:$L$205, MATCH("Demand ID", 'E4 TB Allocation Details'!$A$18:$L$18, 0),FALSE), 'E2 Allocators'!$B$15:$W$361, MATCH('O5 Details by Class &amp; Accounts'!W$18, 'E2 Allocators'!$B$15:$W$15, 0),FALSE)*$F91)</f>
        <v>0</v>
      </c>
      <c r="X91" s="1412">
        <f ca="1">IF(ISERROR(VLOOKUP(VLOOKUP($A91, 'E4 TB Allocation Details'!$A$18:$L$205, MATCH("Demand ID", 'E4 TB Allocation Details'!$A$18:$L$18, 0),FALSE), 'E2 Allocators'!$B$15:$W$361, MATCH('O5 Details by Class &amp; Accounts'!X$18, 'E2 Allocators'!$B$15:$W$15, 0),FALSE)*$F91), 0, VLOOKUP(VLOOKUP($A91, 'E4 TB Allocation Details'!$A$18:$L$205, MATCH("Demand ID", 'E4 TB Allocation Details'!$A$18:$L$18, 0),FALSE), 'E2 Allocators'!$B$15:$W$361, MATCH('O5 Details by Class &amp; Accounts'!X$18, 'E2 Allocators'!$B$15:$W$15, 0),FALSE)*$F91)</f>
        <v>0</v>
      </c>
      <c r="Y91" s="1412">
        <f ca="1">IF(ISERROR(VLOOKUP(VLOOKUP($A91, 'E4 TB Allocation Details'!$A$18:$L$205, MATCH("Demand ID", 'E4 TB Allocation Details'!$A$18:$L$18, 0),FALSE), 'E2 Allocators'!$B$15:$W$361, MATCH('O5 Details by Class &amp; Accounts'!Y$18, 'E2 Allocators'!$B$15:$W$15, 0),FALSE)*$F91), 0, VLOOKUP(VLOOKUP($A91, 'E4 TB Allocation Details'!$A$18:$L$205, MATCH("Demand ID", 'E4 TB Allocation Details'!$A$18:$L$18, 0),FALSE), 'E2 Allocators'!$B$15:$W$361, MATCH('O5 Details by Class &amp; Accounts'!Y$18, 'E2 Allocators'!$B$15:$W$15, 0),FALSE)*$F91)</f>
        <v>0</v>
      </c>
      <c r="Z91" s="1412">
        <f ca="1">IF(ISERROR(VLOOKUP(VLOOKUP($A91, 'E4 TB Allocation Details'!$A$18:$L$205, MATCH("Demand ID", 'E4 TB Allocation Details'!$A$18:$L$18, 0),FALSE), 'E2 Allocators'!$B$15:$W$361, MATCH('O5 Details by Class &amp; Accounts'!Z$18, 'E2 Allocators'!$B$15:$W$15, 0),FALSE)*$F91), 0, VLOOKUP(VLOOKUP($A91, 'E4 TB Allocation Details'!$A$18:$L$205, MATCH("Demand ID", 'E4 TB Allocation Details'!$A$18:$L$18, 0),FALSE), 'E2 Allocators'!$B$15:$W$361, MATCH('O5 Details by Class &amp; Accounts'!Z$18, 'E2 Allocators'!$B$15:$W$15, 0),FALSE)*$F91)</f>
        <v>0</v>
      </c>
      <c r="AA91" s="1412">
        <f ca="1">IF(ISERROR(VLOOKUP(VLOOKUP($A91, 'E4 TB Allocation Details'!$A$18:$L$205, MATCH("Demand ID", 'E4 TB Allocation Details'!$A$18:$L$18, 0),FALSE), 'E2 Allocators'!$B$15:$W$361, MATCH('O5 Details by Class &amp; Accounts'!AA$18, 'E2 Allocators'!$B$15:$W$15, 0),FALSE)*$F91), 0, VLOOKUP(VLOOKUP($A91, 'E4 TB Allocation Details'!$A$18:$L$205, MATCH("Demand ID", 'E4 TB Allocation Details'!$A$18:$L$18, 0),FALSE), 'E2 Allocators'!$B$15:$W$361, MATCH('O5 Details by Class &amp; Accounts'!AA$18, 'E2 Allocators'!$B$15:$W$15, 0),FALSE)*$F91)</f>
        <v>0</v>
      </c>
      <c r="AB91" s="1412">
        <f ca="1">IF(ISERROR(VLOOKUP(VLOOKUP($A91, 'E4 TB Allocation Details'!$A$18:$L$205, MATCH("Demand ID", 'E4 TB Allocation Details'!$A$18:$L$18, 0),FALSE), 'E2 Allocators'!$B$15:$W$361, MATCH('O5 Details by Class &amp; Accounts'!AB$18, 'E2 Allocators'!$B$15:$W$15, 0),FALSE)*$F91), 0, VLOOKUP(VLOOKUP($A91, 'E4 TB Allocation Details'!$A$18:$L$205, MATCH("Demand ID", 'E4 TB Allocation Details'!$A$18:$L$18, 0),FALSE), 'E2 Allocators'!$B$15:$W$361, MATCH('O5 Details by Class &amp; Accounts'!AB$18, 'E2 Allocators'!$B$15:$W$15, 0),FALSE)*$F91)</f>
        <v>0</v>
      </c>
      <c r="AC91" s="1412">
        <f t="shared" si="19"/>
        <v>0</v>
      </c>
      <c r="AD91" s="1412">
        <f ca="1">IF(ISERROR(VLOOKUP(VLOOKUP($A91, 'E4 TB Allocation Details'!$A$18:$L$205, MATCH("Customer ID", 'E4 TB Allocation Details'!$A$18:$L$18, 0),FALSE), 'E2 Allocators'!$B$15:$W$361, MATCH('O5 Details by Class &amp; Accounts'!AD$18, 'E2 Allocators'!$B$15:$W$15, 0),FALSE)*$G91), 0, VLOOKUP(VLOOKUP($A91, 'E4 TB Allocation Details'!$A$18:$L$205, MATCH("Customer ID", 'E4 TB Allocation Details'!$A$18:$L$18, 0),FALSE), 'E2 Allocators'!$B$15:$W$361, MATCH('O5 Details by Class &amp; Accounts'!AD$18, 'E2 Allocators'!$B$15:$W$15, 0),FALSE)*$G91)</f>
        <v>0</v>
      </c>
      <c r="AE91" s="1412">
        <f ca="1">IF(ISERROR(VLOOKUP(VLOOKUP($A91, 'E4 TB Allocation Details'!$A$18:$L$205, MATCH("Customer ID", 'E4 TB Allocation Details'!$A$18:$L$18, 0),FALSE), 'E2 Allocators'!$B$15:$W$361, MATCH('O5 Details by Class &amp; Accounts'!AE$18, 'E2 Allocators'!$B$15:$W$15, 0),FALSE)*$G91), 0, VLOOKUP(VLOOKUP($A91, 'E4 TB Allocation Details'!$A$18:$L$205, MATCH("Customer ID", 'E4 TB Allocation Details'!$A$18:$L$18, 0),FALSE), 'E2 Allocators'!$B$15:$W$361, MATCH('O5 Details by Class &amp; Accounts'!AE$18, 'E2 Allocators'!$B$15:$W$15, 0),FALSE)*$G91)</f>
        <v>0</v>
      </c>
      <c r="AF91" s="1412">
        <f ca="1">IF(ISERROR(VLOOKUP(VLOOKUP($A91, 'E4 TB Allocation Details'!$A$18:$L$205, MATCH("Customer ID", 'E4 TB Allocation Details'!$A$18:$L$18, 0),FALSE), 'E2 Allocators'!$B$15:$W$361, MATCH('O5 Details by Class &amp; Accounts'!AF$18, 'E2 Allocators'!$B$15:$W$15, 0),FALSE)*$G91), 0, VLOOKUP(VLOOKUP($A91, 'E4 TB Allocation Details'!$A$18:$L$205, MATCH("Customer ID", 'E4 TB Allocation Details'!$A$18:$L$18, 0),FALSE), 'E2 Allocators'!$B$15:$W$361, MATCH('O5 Details by Class &amp; Accounts'!AF$18, 'E2 Allocators'!$B$15:$W$15, 0),FALSE)*$G91)</f>
        <v>0</v>
      </c>
      <c r="AG91" s="1412">
        <f ca="1">IF(ISERROR(VLOOKUP(VLOOKUP($A91, 'E4 TB Allocation Details'!$A$18:$L$205, MATCH("Customer ID", 'E4 TB Allocation Details'!$A$18:$L$18, 0),FALSE), 'E2 Allocators'!$B$15:$W$361, MATCH('O5 Details by Class &amp; Accounts'!AG$18, 'E2 Allocators'!$B$15:$W$15, 0),FALSE)*$G91), 0, VLOOKUP(VLOOKUP($A91, 'E4 TB Allocation Details'!$A$18:$L$205, MATCH("Customer ID", 'E4 TB Allocation Details'!$A$18:$L$18, 0),FALSE), 'E2 Allocators'!$B$15:$W$361, MATCH('O5 Details by Class &amp; Accounts'!AG$18, 'E2 Allocators'!$B$15:$W$15, 0),FALSE)*$G91)</f>
        <v>0</v>
      </c>
      <c r="AH91" s="1412">
        <f ca="1">IF(ISERROR(VLOOKUP(VLOOKUP($A91, 'E4 TB Allocation Details'!$A$18:$L$205, MATCH("Customer ID", 'E4 TB Allocation Details'!$A$18:$L$18, 0),FALSE), 'E2 Allocators'!$B$15:$W$361, MATCH('O5 Details by Class &amp; Accounts'!AH$18, 'E2 Allocators'!$B$15:$W$15, 0),FALSE)*$G91), 0, VLOOKUP(VLOOKUP($A91, 'E4 TB Allocation Details'!$A$18:$L$205, MATCH("Customer ID", 'E4 TB Allocation Details'!$A$18:$L$18, 0),FALSE), 'E2 Allocators'!$B$15:$W$361, MATCH('O5 Details by Class &amp; Accounts'!AH$18, 'E2 Allocators'!$B$15:$W$15, 0),FALSE)*$G91)</f>
        <v>0</v>
      </c>
      <c r="AI91" s="1412">
        <f ca="1">IF(ISERROR(VLOOKUP(VLOOKUP($A91, 'E4 TB Allocation Details'!$A$18:$L$205, MATCH("Customer ID", 'E4 TB Allocation Details'!$A$18:$L$18, 0),FALSE), 'E2 Allocators'!$B$15:$W$361, MATCH('O5 Details by Class &amp; Accounts'!AI$18, 'E2 Allocators'!$B$15:$W$15, 0),FALSE)*$G91), 0, VLOOKUP(VLOOKUP($A91, 'E4 TB Allocation Details'!$A$18:$L$205, MATCH("Customer ID", 'E4 TB Allocation Details'!$A$18:$L$18, 0),FALSE), 'E2 Allocators'!$B$15:$W$361, MATCH('O5 Details by Class &amp; Accounts'!AI$18, 'E2 Allocators'!$B$15:$W$15, 0),FALSE)*$G91)</f>
        <v>0</v>
      </c>
      <c r="AJ91" s="1412">
        <f ca="1">IF(ISERROR(VLOOKUP(VLOOKUP($A91, 'E4 TB Allocation Details'!$A$18:$L$205, MATCH("Customer ID", 'E4 TB Allocation Details'!$A$18:$L$18, 0),FALSE), 'E2 Allocators'!$B$15:$W$361, MATCH('O5 Details by Class &amp; Accounts'!AJ$18, 'E2 Allocators'!$B$15:$W$15, 0),FALSE)*$G91), 0, VLOOKUP(VLOOKUP($A91, 'E4 TB Allocation Details'!$A$18:$L$205, MATCH("Customer ID", 'E4 TB Allocation Details'!$A$18:$L$18, 0),FALSE), 'E2 Allocators'!$B$15:$W$361, MATCH('O5 Details by Class &amp; Accounts'!AJ$18, 'E2 Allocators'!$B$15:$W$15, 0),FALSE)*$G91)</f>
        <v>0</v>
      </c>
      <c r="AK91" s="1412">
        <f ca="1">IF(ISERROR(VLOOKUP(VLOOKUP($A91, 'E4 TB Allocation Details'!$A$18:$L$205, MATCH("Customer ID", 'E4 TB Allocation Details'!$A$18:$L$18, 0),FALSE), 'E2 Allocators'!$B$15:$W$361, MATCH('O5 Details by Class &amp; Accounts'!AK$18, 'E2 Allocators'!$B$15:$W$15, 0),FALSE)*$G91), 0, VLOOKUP(VLOOKUP($A91, 'E4 TB Allocation Details'!$A$18:$L$205, MATCH("Customer ID", 'E4 TB Allocation Details'!$A$18:$L$18, 0),FALSE), 'E2 Allocators'!$B$15:$W$361, MATCH('O5 Details by Class &amp; Accounts'!AK$18, 'E2 Allocators'!$B$15:$W$15, 0),FALSE)*$G91)</f>
        <v>0</v>
      </c>
      <c r="AL91" s="1412">
        <f ca="1">IF(ISERROR(VLOOKUP(VLOOKUP($A91, 'E4 TB Allocation Details'!$A$18:$L$205, MATCH("Customer ID", 'E4 TB Allocation Details'!$A$18:$L$18, 0),FALSE), 'E2 Allocators'!$B$15:$W$361, MATCH('O5 Details by Class &amp; Accounts'!AL$18, 'E2 Allocators'!$B$15:$W$15, 0),FALSE)*$G91), 0, VLOOKUP(VLOOKUP($A91, 'E4 TB Allocation Details'!$A$18:$L$205, MATCH("Customer ID", 'E4 TB Allocation Details'!$A$18:$L$18, 0),FALSE), 'E2 Allocators'!$B$15:$W$361, MATCH('O5 Details by Class &amp; Accounts'!AL$18, 'E2 Allocators'!$B$15:$W$15, 0),FALSE)*$G91)</f>
        <v>0</v>
      </c>
      <c r="AM91" s="1412">
        <f ca="1">IF(ISERROR(VLOOKUP(VLOOKUP($A91, 'E4 TB Allocation Details'!$A$18:$L$205, MATCH("Customer ID", 'E4 TB Allocation Details'!$A$18:$L$18, 0),FALSE), 'E2 Allocators'!$B$15:$W$361, MATCH('O5 Details by Class &amp; Accounts'!AM$18, 'E2 Allocators'!$B$15:$W$15, 0),FALSE)*$G91), 0, VLOOKUP(VLOOKUP($A91, 'E4 TB Allocation Details'!$A$18:$L$205, MATCH("Customer ID", 'E4 TB Allocation Details'!$A$18:$L$18, 0),FALSE), 'E2 Allocators'!$B$15:$W$361, MATCH('O5 Details by Class &amp; Accounts'!AM$18, 'E2 Allocators'!$B$15:$W$15, 0),FALSE)*$G91)</f>
        <v>0</v>
      </c>
      <c r="AN91" s="1412">
        <f ca="1">IF(ISERROR(VLOOKUP(VLOOKUP($A91, 'E4 TB Allocation Details'!$A$18:$L$205, MATCH("Customer ID", 'E4 TB Allocation Details'!$A$18:$L$18, 0),FALSE), 'E2 Allocators'!$B$15:$W$361, MATCH('O5 Details by Class &amp; Accounts'!AN$18, 'E2 Allocators'!$B$15:$W$15, 0),FALSE)*$G91), 0, VLOOKUP(VLOOKUP($A91, 'E4 TB Allocation Details'!$A$18:$L$205, MATCH("Customer ID", 'E4 TB Allocation Details'!$A$18:$L$18, 0),FALSE), 'E2 Allocators'!$B$15:$W$361, MATCH('O5 Details by Class &amp; Accounts'!AN$18, 'E2 Allocators'!$B$15:$W$15, 0),FALSE)*$G91)</f>
        <v>0</v>
      </c>
      <c r="AO91" s="1412">
        <f ca="1">IF(ISERROR(VLOOKUP(VLOOKUP($A91, 'E4 TB Allocation Details'!$A$18:$L$205, MATCH("Customer ID", 'E4 TB Allocation Details'!$A$18:$L$18, 0),FALSE), 'E2 Allocators'!$B$15:$W$361, MATCH('O5 Details by Class &amp; Accounts'!AO$18, 'E2 Allocators'!$B$15:$W$15, 0),FALSE)*$G91), 0, VLOOKUP(VLOOKUP($A91, 'E4 TB Allocation Details'!$A$18:$L$205, MATCH("Customer ID", 'E4 TB Allocation Details'!$A$18:$L$18, 0),FALSE), 'E2 Allocators'!$B$15:$W$361, MATCH('O5 Details by Class &amp; Accounts'!AO$18, 'E2 Allocators'!$B$15:$W$15, 0),FALSE)*$G91)</f>
        <v>0</v>
      </c>
      <c r="AP91" s="1412">
        <f ca="1">IF(ISERROR(VLOOKUP(VLOOKUP($A91, 'E4 TB Allocation Details'!$A$18:$L$205, MATCH("Customer ID", 'E4 TB Allocation Details'!$A$18:$L$18, 0),FALSE), 'E2 Allocators'!$B$15:$W$361, MATCH('O5 Details by Class &amp; Accounts'!AP$18, 'E2 Allocators'!$B$15:$W$15, 0),FALSE)*$G91), 0, VLOOKUP(VLOOKUP($A91, 'E4 TB Allocation Details'!$A$18:$L$205, MATCH("Customer ID", 'E4 TB Allocation Details'!$A$18:$L$18, 0),FALSE), 'E2 Allocators'!$B$15:$W$361, MATCH('O5 Details by Class &amp; Accounts'!AP$18, 'E2 Allocators'!$B$15:$W$15, 0),FALSE)*$G91)</f>
        <v>0</v>
      </c>
      <c r="AQ91" s="1412">
        <f ca="1">IF(ISERROR(VLOOKUP(VLOOKUP($A91, 'E4 TB Allocation Details'!$A$18:$L$205, MATCH("Customer ID", 'E4 TB Allocation Details'!$A$18:$L$18, 0),FALSE), 'E2 Allocators'!$B$15:$W$361, MATCH('O5 Details by Class &amp; Accounts'!AQ$18, 'E2 Allocators'!$B$15:$W$15, 0),FALSE)*$G91), 0, VLOOKUP(VLOOKUP($A91, 'E4 TB Allocation Details'!$A$18:$L$205, MATCH("Customer ID", 'E4 TB Allocation Details'!$A$18:$L$18, 0),FALSE), 'E2 Allocators'!$B$15:$W$361, MATCH('O5 Details by Class &amp; Accounts'!AQ$18, 'E2 Allocators'!$B$15:$W$15, 0),FALSE)*$G91)</f>
        <v>0</v>
      </c>
      <c r="AR91" s="1412">
        <f ca="1">IF(ISERROR(VLOOKUP(VLOOKUP($A91, 'E4 TB Allocation Details'!$A$18:$L$205, MATCH("Customer ID", 'E4 TB Allocation Details'!$A$18:$L$18, 0),FALSE), 'E2 Allocators'!$B$15:$W$361, MATCH('O5 Details by Class &amp; Accounts'!AR$18, 'E2 Allocators'!$B$15:$W$15, 0),FALSE)*$G91), 0, VLOOKUP(VLOOKUP($A91, 'E4 TB Allocation Details'!$A$18:$L$205, MATCH("Customer ID", 'E4 TB Allocation Details'!$A$18:$L$18, 0),FALSE), 'E2 Allocators'!$B$15:$W$361, MATCH('O5 Details by Class &amp; Accounts'!AR$18, 'E2 Allocators'!$B$15:$W$15, 0),FALSE)*$G91)</f>
        <v>0</v>
      </c>
      <c r="AS91" s="1412">
        <f ca="1">IF(ISERROR(VLOOKUP(VLOOKUP($A91, 'E4 TB Allocation Details'!$A$18:$L$205, MATCH("Customer ID", 'E4 TB Allocation Details'!$A$18:$L$18, 0),FALSE), 'E2 Allocators'!$B$15:$W$361, MATCH('O5 Details by Class &amp; Accounts'!AS$18, 'E2 Allocators'!$B$15:$W$15, 0),FALSE)*$G91), 0, VLOOKUP(VLOOKUP($A91, 'E4 TB Allocation Details'!$A$18:$L$205, MATCH("Customer ID", 'E4 TB Allocation Details'!$A$18:$L$18, 0),FALSE), 'E2 Allocators'!$B$15:$W$361, MATCH('O5 Details by Class &amp; Accounts'!AS$18, 'E2 Allocators'!$B$15:$W$15, 0),FALSE)*$G91)</f>
        <v>0</v>
      </c>
      <c r="AT91" s="1412">
        <f ca="1">IF(ISERROR(VLOOKUP(VLOOKUP($A91, 'E4 TB Allocation Details'!$A$18:$L$205, MATCH("Customer ID", 'E4 TB Allocation Details'!$A$18:$L$18, 0),FALSE), 'E2 Allocators'!$B$15:$W$361, MATCH('O5 Details by Class &amp; Accounts'!AT$18, 'E2 Allocators'!$B$15:$W$15, 0),FALSE)*$G91), 0, VLOOKUP(VLOOKUP($A91, 'E4 TB Allocation Details'!$A$18:$L$205, MATCH("Customer ID", 'E4 TB Allocation Details'!$A$18:$L$18, 0),FALSE), 'E2 Allocators'!$B$15:$W$361, MATCH('O5 Details by Class &amp; Accounts'!AT$18, 'E2 Allocators'!$B$15:$W$15, 0),FALSE)*$G91)</f>
        <v>0</v>
      </c>
      <c r="AU91" s="1412">
        <f ca="1">IF(ISERROR(VLOOKUP(VLOOKUP($A91, 'E4 TB Allocation Details'!$A$18:$L$205, MATCH("Customer ID", 'E4 TB Allocation Details'!$A$18:$L$18, 0),FALSE), 'E2 Allocators'!$B$15:$W$361, MATCH('O5 Details by Class &amp; Accounts'!AU$18, 'E2 Allocators'!$B$15:$W$15, 0),FALSE)*$G91), 0, VLOOKUP(VLOOKUP($A91, 'E4 TB Allocation Details'!$A$18:$L$205, MATCH("Customer ID", 'E4 TB Allocation Details'!$A$18:$L$18, 0),FALSE), 'E2 Allocators'!$B$15:$W$361, MATCH('O5 Details by Class &amp; Accounts'!AU$18, 'E2 Allocators'!$B$15:$W$15, 0),FALSE)*$G91)</f>
        <v>0</v>
      </c>
      <c r="AV91" s="1412">
        <f ca="1">IF(ISERROR(VLOOKUP(VLOOKUP($A91, 'E4 TB Allocation Details'!$A$18:$L$205, MATCH("Customer ID", 'E4 TB Allocation Details'!$A$18:$L$18, 0),FALSE), 'E2 Allocators'!$B$15:$W$361, MATCH('O5 Details by Class &amp; Accounts'!AV$18, 'E2 Allocators'!$B$15:$W$15, 0),FALSE)*$G91), 0, VLOOKUP(VLOOKUP($A91, 'E4 TB Allocation Details'!$A$18:$L$205, MATCH("Customer ID", 'E4 TB Allocation Details'!$A$18:$L$18, 0),FALSE), 'E2 Allocators'!$B$15:$W$361, MATCH('O5 Details by Class &amp; Accounts'!AV$18, 'E2 Allocators'!$B$15:$W$15, 0),FALSE)*$G91)</f>
        <v>0</v>
      </c>
      <c r="AW91" s="1412">
        <f ca="1">IF(ISERROR(VLOOKUP(VLOOKUP($A91, 'E4 TB Allocation Details'!$A$18:$L$205, MATCH("Customer ID", 'E4 TB Allocation Details'!$A$18:$L$18, 0),FALSE), 'E2 Allocators'!$B$15:$W$361, MATCH('O5 Details by Class &amp; Accounts'!AW$18, 'E2 Allocators'!$B$15:$W$15, 0),FALSE)*$G91), 0, VLOOKUP(VLOOKUP($A91, 'E4 TB Allocation Details'!$A$18:$L$205, MATCH("Customer ID", 'E4 TB Allocation Details'!$A$18:$L$18, 0),FALSE), 'E2 Allocators'!$B$15:$W$361, MATCH('O5 Details by Class &amp; Accounts'!AW$18, 'E2 Allocators'!$B$15:$W$15, 0),FALSE)*$G91)</f>
        <v>0</v>
      </c>
      <c r="AX91" s="1412">
        <f t="shared" si="20"/>
        <v>0</v>
      </c>
      <c r="AY91" s="1412">
        <f ca="1">IF(ISERROR(VLOOKUP(VLOOKUP($A91, 'E4 TB Allocation Details'!$A$18:$L$205, MATCH("Misc ID", 'E4 TB Allocation Details'!$A$18:$L$18, 0),FALSE), 'E2 Allocators'!$B$15:$W$361, MATCH('O5 Details by Class &amp; Accounts'!AY$18, 'E2 Allocators'!$B$15:$W$15, 0),FALSE)*$E91), 0, VLOOKUP(VLOOKUP($A91, 'E4 TB Allocation Details'!$A$18:$L$205, MATCH("Misc ID", 'E4 TB Allocation Details'!$A$18:$L$18, 0),FALSE), 'E2 Allocators'!$B$15:$W$361, MATCH('O5 Details by Class &amp; Accounts'!AY$18, 'E2 Allocators'!$B$15:$W$15, 0),FALSE)*$E91)</f>
        <v>-45005.398579911271</v>
      </c>
      <c r="AZ91" s="1412">
        <f ca="1">IF(ISERROR(VLOOKUP(VLOOKUP($A91, 'E4 TB Allocation Details'!$A$18:$L$205, MATCH("Misc ID", 'E4 TB Allocation Details'!$A$18:$L$18, 0),FALSE), 'E2 Allocators'!$B$15:$W$361, MATCH('O5 Details by Class &amp; Accounts'!AZ$18, 'E2 Allocators'!$B$15:$W$15, 0),FALSE)*$E91), 0, VLOOKUP(VLOOKUP($A91, 'E4 TB Allocation Details'!$A$18:$L$205, MATCH("Misc ID", 'E4 TB Allocation Details'!$A$18:$L$18, 0),FALSE), 'E2 Allocators'!$B$15:$W$361, MATCH('O5 Details by Class &amp; Accounts'!AZ$18, 'E2 Allocators'!$B$15:$W$15, 0),FALSE)*$E91)</f>
        <v>-15608.721470635048</v>
      </c>
      <c r="BA91" s="1412">
        <f ca="1">IF(ISERROR(VLOOKUP(VLOOKUP($A91, 'E4 TB Allocation Details'!$A$18:$L$205, MATCH("Misc ID", 'E4 TB Allocation Details'!$A$18:$L$18, 0),FALSE), 'E2 Allocators'!$B$15:$W$361, MATCH('O5 Details by Class &amp; Accounts'!BA$18, 'E2 Allocators'!$B$15:$W$15, 0),FALSE)*$E91), 0, VLOOKUP(VLOOKUP($A91, 'E4 TB Allocation Details'!$A$18:$L$205, MATCH("Misc ID", 'E4 TB Allocation Details'!$A$18:$L$18, 0),FALSE), 'E2 Allocators'!$B$15:$W$361, MATCH('O5 Details by Class &amp; Accounts'!BA$18, 'E2 Allocators'!$B$15:$W$15, 0),FALSE)*$E91)</f>
        <v>-22623.419511122265</v>
      </c>
      <c r="BB91" s="1412">
        <f ca="1">IF(ISERROR(VLOOKUP(VLOOKUP($A91, 'E4 TB Allocation Details'!$A$18:$L$205, MATCH("Misc ID", 'E4 TB Allocation Details'!$A$18:$L$18, 0),FALSE), 'E2 Allocators'!$B$15:$W$361, MATCH('O5 Details by Class &amp; Accounts'!BB$18, 'E2 Allocators'!$B$15:$W$15, 0),FALSE)*$E91), 0, VLOOKUP(VLOOKUP($A91, 'E4 TB Allocation Details'!$A$18:$L$205, MATCH("Misc ID", 'E4 TB Allocation Details'!$A$18:$L$18, 0),FALSE), 'E2 Allocators'!$B$15:$W$361, MATCH('O5 Details by Class &amp; Accounts'!BB$18, 'E2 Allocators'!$B$15:$W$15, 0),FALSE)*$E91)</f>
        <v>0</v>
      </c>
      <c r="BC91" s="1412">
        <f ca="1">IF(ISERROR(VLOOKUP(VLOOKUP($A91, 'E4 TB Allocation Details'!$A$18:$L$205, MATCH("Misc ID", 'E4 TB Allocation Details'!$A$18:$L$18, 0),FALSE), 'E2 Allocators'!$B$15:$W$361, MATCH('O5 Details by Class &amp; Accounts'!BC$18, 'E2 Allocators'!$B$15:$W$15, 0),FALSE)*$E91), 0, VLOOKUP(VLOOKUP($A91, 'E4 TB Allocation Details'!$A$18:$L$205, MATCH("Misc ID", 'E4 TB Allocation Details'!$A$18:$L$18, 0),FALSE), 'E2 Allocators'!$B$15:$W$361, MATCH('O5 Details by Class &amp; Accounts'!BC$18, 'E2 Allocators'!$B$15:$W$15, 0),FALSE)*$E91)</f>
        <v>0</v>
      </c>
      <c r="BD91" s="1412">
        <f ca="1">IF(ISERROR(VLOOKUP(VLOOKUP($A91, 'E4 TB Allocation Details'!$A$18:$L$205, MATCH("Misc ID", 'E4 TB Allocation Details'!$A$18:$L$18, 0),FALSE), 'E2 Allocators'!$B$15:$W$361, MATCH('O5 Details by Class &amp; Accounts'!BD$18, 'E2 Allocators'!$B$15:$W$15, 0),FALSE)*$E91), 0, VLOOKUP(VLOOKUP($A91, 'E4 TB Allocation Details'!$A$18:$L$205, MATCH("Misc ID", 'E4 TB Allocation Details'!$A$18:$L$18, 0),FALSE), 'E2 Allocators'!$B$15:$W$361, MATCH('O5 Details by Class &amp; Accounts'!BD$18, 'E2 Allocators'!$B$15:$W$15, 0),FALSE)*$E91)</f>
        <v>0</v>
      </c>
      <c r="BE91" s="1412">
        <f ca="1">IF(ISERROR(VLOOKUP(VLOOKUP($A91, 'E4 TB Allocation Details'!$A$18:$L$205, MATCH("Misc ID", 'E4 TB Allocation Details'!$A$18:$L$18, 0),FALSE), 'E2 Allocators'!$B$15:$W$361, MATCH('O5 Details by Class &amp; Accounts'!BE$18, 'E2 Allocators'!$B$15:$W$15, 0),FALSE)*$E91), 0, VLOOKUP(VLOOKUP($A91, 'E4 TB Allocation Details'!$A$18:$L$205, MATCH("Misc ID", 'E4 TB Allocation Details'!$A$18:$L$18, 0),FALSE), 'E2 Allocators'!$B$15:$W$361, MATCH('O5 Details by Class &amp; Accounts'!BE$18, 'E2 Allocators'!$B$15:$W$15, 0),FALSE)*$E91)</f>
        <v>-6119.8580194641709</v>
      </c>
      <c r="BF91" s="1412">
        <f ca="1">IF(ISERROR(VLOOKUP(VLOOKUP($A91, 'E4 TB Allocation Details'!$A$18:$L$205, MATCH("Misc ID", 'E4 TB Allocation Details'!$A$18:$L$18, 0),FALSE), 'E2 Allocators'!$B$15:$W$361, MATCH('O5 Details by Class &amp; Accounts'!BF$18, 'E2 Allocators'!$B$15:$W$15, 0),FALSE)*$E91), 0, VLOOKUP(VLOOKUP($A91, 'E4 TB Allocation Details'!$A$18:$L$205, MATCH("Misc ID", 'E4 TB Allocation Details'!$A$18:$L$18, 0),FALSE), 'E2 Allocators'!$B$15:$W$361, MATCH('O5 Details by Class &amp; Accounts'!BF$18, 'E2 Allocators'!$B$15:$W$15, 0),FALSE)*$E91)</f>
        <v>-335.81134145749479</v>
      </c>
      <c r="BG91" s="1412">
        <f ca="1">IF(ISERROR(VLOOKUP(VLOOKUP($A91, 'E4 TB Allocation Details'!$A$18:$L$205, MATCH("Misc ID", 'E4 TB Allocation Details'!$A$18:$L$18, 0),FALSE), 'E2 Allocators'!$B$15:$W$361, MATCH('O5 Details by Class &amp; Accounts'!BG$18, 'E2 Allocators'!$B$15:$W$15, 0),FALSE)*$E91), 0, VLOOKUP(VLOOKUP($A91, 'E4 TB Allocation Details'!$A$18:$L$205, MATCH("Misc ID", 'E4 TB Allocation Details'!$A$18:$L$18, 0),FALSE), 'E2 Allocators'!$B$15:$W$361, MATCH('O5 Details by Class &amp; Accounts'!BG$18, 'E2 Allocators'!$B$15:$W$15, 0),FALSE)*$E91)</f>
        <v>-306.79107740975087</v>
      </c>
      <c r="BH91" s="1412">
        <f ca="1">IF(ISERROR(VLOOKUP(VLOOKUP($A91, 'E4 TB Allocation Details'!$A$18:$L$205, MATCH("Misc ID", 'E4 TB Allocation Details'!$A$18:$L$18, 0),FALSE), 'E2 Allocators'!$B$15:$W$361, MATCH('O5 Details by Class &amp; Accounts'!BH$18, 'E2 Allocators'!$B$15:$W$15, 0),FALSE)*$E91), 0, VLOOKUP(VLOOKUP($A91, 'E4 TB Allocation Details'!$A$18:$L$205, MATCH("Misc ID", 'E4 TB Allocation Details'!$A$18:$L$18, 0),FALSE), 'E2 Allocators'!$B$15:$W$361, MATCH('O5 Details by Class &amp; Accounts'!BH$18, 'E2 Allocators'!$B$15:$W$15, 0),FALSE)*$E91)</f>
        <v>0</v>
      </c>
      <c r="BI91" s="1412">
        <f ca="1">IF(ISERROR(VLOOKUP(VLOOKUP($A91, 'E4 TB Allocation Details'!$A$18:$L$205, MATCH("Misc ID", 'E4 TB Allocation Details'!$A$18:$L$18, 0),FALSE), 'E2 Allocators'!$B$15:$W$361, MATCH('O5 Details by Class &amp; Accounts'!BI$18, 'E2 Allocators'!$B$15:$W$15, 0),FALSE)*$E91), 0, VLOOKUP(VLOOKUP($A91, 'E4 TB Allocation Details'!$A$18:$L$205, MATCH("Misc ID", 'E4 TB Allocation Details'!$A$18:$L$18, 0),FALSE), 'E2 Allocators'!$B$15:$W$361, MATCH('O5 Details by Class &amp; Accounts'!BI$18, 'E2 Allocators'!$B$15:$W$15, 0),FALSE)*$E91)</f>
        <v>0</v>
      </c>
      <c r="BJ91" s="1412">
        <f ca="1">IF(ISERROR(VLOOKUP(VLOOKUP($A91, 'E4 TB Allocation Details'!$A$18:$L$205, MATCH("Misc ID", 'E4 TB Allocation Details'!$A$18:$L$18, 0),FALSE), 'E2 Allocators'!$B$15:$W$361, MATCH('O5 Details by Class &amp; Accounts'!BJ$18, 'E2 Allocators'!$B$15:$W$15, 0),FALSE)*$E91), 0, VLOOKUP(VLOOKUP($A91, 'E4 TB Allocation Details'!$A$18:$L$205, MATCH("Misc ID", 'E4 TB Allocation Details'!$A$18:$L$18, 0),FALSE), 'E2 Allocators'!$B$15:$W$361, MATCH('O5 Details by Class &amp; Accounts'!BJ$18, 'E2 Allocators'!$B$15:$W$15, 0),FALSE)*$E91)</f>
        <v>0</v>
      </c>
      <c r="BK91" s="1412">
        <f ca="1">IF(ISERROR(VLOOKUP(VLOOKUP($A91, 'E4 TB Allocation Details'!$A$18:$L$205, MATCH("Misc ID", 'E4 TB Allocation Details'!$A$18:$L$18, 0),FALSE), 'E2 Allocators'!$B$15:$W$361, MATCH('O5 Details by Class &amp; Accounts'!BK$18, 'E2 Allocators'!$B$15:$W$15, 0),FALSE)*$E91), 0, VLOOKUP(VLOOKUP($A91, 'E4 TB Allocation Details'!$A$18:$L$205, MATCH("Misc ID", 'E4 TB Allocation Details'!$A$18:$L$18, 0),FALSE), 'E2 Allocators'!$B$15:$W$361, MATCH('O5 Details by Class &amp; Accounts'!BK$18, 'E2 Allocators'!$B$15:$W$15, 0),FALSE)*$E91)</f>
        <v>0</v>
      </c>
      <c r="BL91" s="1412">
        <f ca="1">IF(ISERROR(VLOOKUP(VLOOKUP($A91, 'E4 TB Allocation Details'!$A$18:$L$205, MATCH("Misc ID", 'E4 TB Allocation Details'!$A$18:$L$18, 0),FALSE), 'E2 Allocators'!$B$15:$W$361, MATCH('O5 Details by Class &amp; Accounts'!BL$18, 'E2 Allocators'!$B$15:$W$15, 0),FALSE)*$E91), 0, VLOOKUP(VLOOKUP($A91, 'E4 TB Allocation Details'!$A$18:$L$205, MATCH("Misc ID", 'E4 TB Allocation Details'!$A$18:$L$18, 0),FALSE), 'E2 Allocators'!$B$15:$W$361, MATCH('O5 Details by Class &amp; Accounts'!BL$18, 'E2 Allocators'!$B$15:$W$15, 0),FALSE)*$E91)</f>
        <v>0</v>
      </c>
      <c r="BM91" s="1412">
        <f ca="1">IF(ISERROR(VLOOKUP(VLOOKUP($A91, 'E4 TB Allocation Details'!$A$18:$L$205, MATCH("Misc ID", 'E4 TB Allocation Details'!$A$18:$L$18, 0),FALSE), 'E2 Allocators'!$B$15:$W$361, MATCH('O5 Details by Class &amp; Accounts'!BM$18, 'E2 Allocators'!$B$15:$W$15, 0),FALSE)*$E91), 0, VLOOKUP(VLOOKUP($A91, 'E4 TB Allocation Details'!$A$18:$L$205, MATCH("Misc ID", 'E4 TB Allocation Details'!$A$18:$L$18, 0),FALSE), 'E2 Allocators'!$B$15:$W$361, MATCH('O5 Details by Class &amp; Accounts'!BM$18, 'E2 Allocators'!$B$15:$W$15, 0),FALSE)*$E91)</f>
        <v>0</v>
      </c>
      <c r="BN91" s="1412">
        <f ca="1">IF(ISERROR(VLOOKUP(VLOOKUP($A91, 'E4 TB Allocation Details'!$A$18:$L$205, MATCH("Misc ID", 'E4 TB Allocation Details'!$A$18:$L$18, 0),FALSE), 'E2 Allocators'!$B$15:$W$361, MATCH('O5 Details by Class &amp; Accounts'!BN$18, 'E2 Allocators'!$B$15:$W$15, 0),FALSE)*$E91), 0, VLOOKUP(VLOOKUP($A91, 'E4 TB Allocation Details'!$A$18:$L$205, MATCH("Misc ID", 'E4 TB Allocation Details'!$A$18:$L$18, 0),FALSE), 'E2 Allocators'!$B$15:$W$361, MATCH('O5 Details by Class &amp; Accounts'!BN$18, 'E2 Allocators'!$B$15:$W$15, 0),FALSE)*$E91)</f>
        <v>0</v>
      </c>
      <c r="BO91" s="1412">
        <f ca="1">IF(ISERROR(VLOOKUP(VLOOKUP($A91, 'E4 TB Allocation Details'!$A$18:$L$205, MATCH("Misc ID", 'E4 TB Allocation Details'!$A$18:$L$18, 0),FALSE), 'E2 Allocators'!$B$15:$W$361, MATCH('O5 Details by Class &amp; Accounts'!BO$18, 'E2 Allocators'!$B$15:$W$15, 0),FALSE)*$E91), 0, VLOOKUP(VLOOKUP($A91, 'E4 TB Allocation Details'!$A$18:$L$205, MATCH("Misc ID", 'E4 TB Allocation Details'!$A$18:$L$18, 0),FALSE), 'E2 Allocators'!$B$15:$W$361, MATCH('O5 Details by Class &amp; Accounts'!BO$18, 'E2 Allocators'!$B$15:$W$15, 0),FALSE)*$E91)</f>
        <v>0</v>
      </c>
      <c r="BP91" s="1412">
        <f ca="1">IF(ISERROR(VLOOKUP(VLOOKUP($A91, 'E4 TB Allocation Details'!$A$18:$L$205, MATCH("Misc ID", 'E4 TB Allocation Details'!$A$18:$L$18, 0),FALSE), 'E2 Allocators'!$B$15:$W$361, MATCH('O5 Details by Class &amp; Accounts'!BP$18, 'E2 Allocators'!$B$15:$W$15, 0),FALSE)*$E91), 0, VLOOKUP(VLOOKUP($A91, 'E4 TB Allocation Details'!$A$18:$L$205, MATCH("Misc ID", 'E4 TB Allocation Details'!$A$18:$L$18, 0),FALSE), 'E2 Allocators'!$B$15:$W$361, MATCH('O5 Details by Class &amp; Accounts'!BP$18, 'E2 Allocators'!$B$15:$W$15, 0),FALSE)*$E91)</f>
        <v>0</v>
      </c>
      <c r="BQ91" s="1412">
        <f ca="1">IF(ISERROR(VLOOKUP(VLOOKUP($A91, 'E4 TB Allocation Details'!$A$18:$L$205, MATCH("Misc ID", 'E4 TB Allocation Details'!$A$18:$L$18, 0),FALSE), 'E2 Allocators'!$B$15:$W$361, MATCH('O5 Details by Class &amp; Accounts'!BQ$18, 'E2 Allocators'!$B$15:$W$15, 0),FALSE)*$E91), 0, VLOOKUP(VLOOKUP($A91, 'E4 TB Allocation Details'!$A$18:$L$205, MATCH("Misc ID", 'E4 TB Allocation Details'!$A$18:$L$18, 0),FALSE), 'E2 Allocators'!$B$15:$W$361, MATCH('O5 Details by Class &amp; Accounts'!BQ$18, 'E2 Allocators'!$B$15:$W$15, 0),FALSE)*$E91)</f>
        <v>0</v>
      </c>
      <c r="BR91" s="1412">
        <f ca="1">IF(ISERROR(VLOOKUP(VLOOKUP($A91, 'E4 TB Allocation Details'!$A$18:$L$205, MATCH("Misc ID", 'E4 TB Allocation Details'!$A$18:$L$18, 0),FALSE), 'E2 Allocators'!$B$15:$W$361, MATCH('O5 Details by Class &amp; Accounts'!BR$18, 'E2 Allocators'!$B$15:$W$15, 0),FALSE)*$E91), 0, VLOOKUP(VLOOKUP($A91, 'E4 TB Allocation Details'!$A$18:$L$205, MATCH("Misc ID", 'E4 TB Allocation Details'!$A$18:$L$18, 0),FALSE), 'E2 Allocators'!$B$15:$W$361, MATCH('O5 Details by Class &amp; Accounts'!BR$18, 'E2 Allocators'!$B$15:$W$15, 0),FALSE)*$E91)</f>
        <v>0</v>
      </c>
      <c r="BS91" s="1412">
        <f t="shared" si="21"/>
        <v>-90000</v>
      </c>
      <c r="BT91" s="1412">
        <f ca="1">IF(ISERROR(VLOOKUP(VLOOKUP($A91, 'E4 TB Allocation Details'!$A$18:$L$205, MATCH("A &amp; G ID", 'E4 TB Allocation Details'!$A$18:$L$18, 0),FALSE), 'E2 Allocators'!$B$15:$W$361, MATCH('O5 Details by Class &amp; Accounts'!BT$18, 'E2 Allocators'!$B$15:$W$15, 0),FALSE)*$E91), 0, VLOOKUP(VLOOKUP($A91, 'E4 TB Allocation Details'!$A$18:$L$205, MATCH("A &amp; G ID", 'E4 TB Allocation Details'!$A$18:$L$18, 0),FALSE), 'E2 Allocators'!$B$15:$W$361, MATCH('O5 Details by Class &amp; Accounts'!BT$18, 'E2 Allocators'!$B$15:$W$15, 0),FALSE)*$E91)</f>
        <v>0</v>
      </c>
      <c r="BU91" s="1412">
        <f ca="1">IF(ISERROR(VLOOKUP(VLOOKUP($A91, 'E4 TB Allocation Details'!$A$18:$L$205, MATCH("A &amp; G ID", 'E4 TB Allocation Details'!$A$18:$L$18, 0),FALSE), 'E2 Allocators'!$B$15:$W$361, MATCH('O5 Details by Class &amp; Accounts'!BU$18, 'E2 Allocators'!$B$15:$W$15, 0),FALSE)*$E91), 0, VLOOKUP(VLOOKUP($A91, 'E4 TB Allocation Details'!$A$18:$L$205, MATCH("A &amp; G ID", 'E4 TB Allocation Details'!$A$18:$L$18, 0),FALSE), 'E2 Allocators'!$B$15:$W$361, MATCH('O5 Details by Class &amp; Accounts'!BU$18, 'E2 Allocators'!$B$15:$W$15, 0),FALSE)*$E91)</f>
        <v>0</v>
      </c>
      <c r="BV91" s="1412">
        <f ca="1">IF(ISERROR(VLOOKUP(VLOOKUP($A91, 'E4 TB Allocation Details'!$A$18:$L$205, MATCH("A &amp; G ID", 'E4 TB Allocation Details'!$A$18:$L$18, 0),FALSE), 'E2 Allocators'!$B$15:$W$361, MATCH('O5 Details by Class &amp; Accounts'!BV$18, 'E2 Allocators'!$B$15:$W$15, 0),FALSE)*$E91), 0, VLOOKUP(VLOOKUP($A91, 'E4 TB Allocation Details'!$A$18:$L$205, MATCH("A &amp; G ID", 'E4 TB Allocation Details'!$A$18:$L$18, 0),FALSE), 'E2 Allocators'!$B$15:$W$361, MATCH('O5 Details by Class &amp; Accounts'!BV$18, 'E2 Allocators'!$B$15:$W$15, 0),FALSE)*$E91)</f>
        <v>0</v>
      </c>
      <c r="BW91" s="1412">
        <f ca="1">IF(ISERROR(VLOOKUP(VLOOKUP($A91, 'E4 TB Allocation Details'!$A$18:$L$205, MATCH("A &amp; G ID", 'E4 TB Allocation Details'!$A$18:$L$18, 0),FALSE), 'E2 Allocators'!$B$15:$W$361, MATCH('O5 Details by Class &amp; Accounts'!BW$18, 'E2 Allocators'!$B$15:$W$15, 0),FALSE)*$E91), 0, VLOOKUP(VLOOKUP($A91, 'E4 TB Allocation Details'!$A$18:$L$205, MATCH("A &amp; G ID", 'E4 TB Allocation Details'!$A$18:$L$18, 0),FALSE), 'E2 Allocators'!$B$15:$W$361, MATCH('O5 Details by Class &amp; Accounts'!BW$18, 'E2 Allocators'!$B$15:$W$15, 0),FALSE)*$E91)</f>
        <v>0</v>
      </c>
      <c r="BX91" s="1412">
        <f ca="1">IF(ISERROR(VLOOKUP(VLOOKUP($A91, 'E4 TB Allocation Details'!$A$18:$L$205, MATCH("A &amp; G ID", 'E4 TB Allocation Details'!$A$18:$L$18, 0),FALSE), 'E2 Allocators'!$B$15:$W$361, MATCH('O5 Details by Class &amp; Accounts'!BX$18, 'E2 Allocators'!$B$15:$W$15, 0),FALSE)*$E91), 0, VLOOKUP(VLOOKUP($A91, 'E4 TB Allocation Details'!$A$18:$L$205, MATCH("A &amp; G ID", 'E4 TB Allocation Details'!$A$18:$L$18, 0),FALSE), 'E2 Allocators'!$B$15:$W$361, MATCH('O5 Details by Class &amp; Accounts'!BX$18, 'E2 Allocators'!$B$15:$W$15, 0),FALSE)*$E91)</f>
        <v>0</v>
      </c>
      <c r="BY91" s="1412">
        <f ca="1">IF(ISERROR(VLOOKUP(VLOOKUP($A91, 'E4 TB Allocation Details'!$A$18:$L$205, MATCH("A &amp; G ID", 'E4 TB Allocation Details'!$A$18:$L$18, 0),FALSE), 'E2 Allocators'!$B$15:$W$361, MATCH('O5 Details by Class &amp; Accounts'!BY$18, 'E2 Allocators'!$B$15:$W$15, 0),FALSE)*$E91), 0, VLOOKUP(VLOOKUP($A91, 'E4 TB Allocation Details'!$A$18:$L$205, MATCH("A &amp; G ID", 'E4 TB Allocation Details'!$A$18:$L$18, 0),FALSE), 'E2 Allocators'!$B$15:$W$361, MATCH('O5 Details by Class &amp; Accounts'!BY$18, 'E2 Allocators'!$B$15:$W$15, 0),FALSE)*$E91)</f>
        <v>0</v>
      </c>
      <c r="BZ91" s="1412">
        <f ca="1">IF(ISERROR(VLOOKUP(VLOOKUP($A91, 'E4 TB Allocation Details'!$A$18:$L$205, MATCH("A &amp; G ID", 'E4 TB Allocation Details'!$A$18:$L$18, 0),FALSE), 'E2 Allocators'!$B$15:$W$361, MATCH('O5 Details by Class &amp; Accounts'!BZ$18, 'E2 Allocators'!$B$15:$W$15, 0),FALSE)*$E91), 0, VLOOKUP(VLOOKUP($A91, 'E4 TB Allocation Details'!$A$18:$L$205, MATCH("A &amp; G ID", 'E4 TB Allocation Details'!$A$18:$L$18, 0),FALSE), 'E2 Allocators'!$B$15:$W$361, MATCH('O5 Details by Class &amp; Accounts'!BZ$18, 'E2 Allocators'!$B$15:$W$15, 0),FALSE)*$E91)</f>
        <v>0</v>
      </c>
      <c r="CA91" s="1412">
        <f ca="1">IF(ISERROR(VLOOKUP(VLOOKUP($A91, 'E4 TB Allocation Details'!$A$18:$L$205, MATCH("A &amp; G ID", 'E4 TB Allocation Details'!$A$18:$L$18, 0),FALSE), 'E2 Allocators'!$B$15:$W$361, MATCH('O5 Details by Class &amp; Accounts'!CA$18, 'E2 Allocators'!$B$15:$W$15, 0),FALSE)*$E91), 0, VLOOKUP(VLOOKUP($A91, 'E4 TB Allocation Details'!$A$18:$L$205, MATCH("A &amp; G ID", 'E4 TB Allocation Details'!$A$18:$L$18, 0),FALSE), 'E2 Allocators'!$B$15:$W$361, MATCH('O5 Details by Class &amp; Accounts'!CA$18, 'E2 Allocators'!$B$15:$W$15, 0),FALSE)*$E91)</f>
        <v>0</v>
      </c>
      <c r="CB91" s="1412">
        <f ca="1">IF(ISERROR(VLOOKUP(VLOOKUP($A91, 'E4 TB Allocation Details'!$A$18:$L$205, MATCH("A &amp; G ID", 'E4 TB Allocation Details'!$A$18:$L$18, 0),FALSE), 'E2 Allocators'!$B$15:$W$361, MATCH('O5 Details by Class &amp; Accounts'!CB$18, 'E2 Allocators'!$B$15:$W$15, 0),FALSE)*$E91), 0, VLOOKUP(VLOOKUP($A91, 'E4 TB Allocation Details'!$A$18:$L$205, MATCH("A &amp; G ID", 'E4 TB Allocation Details'!$A$18:$L$18, 0),FALSE), 'E2 Allocators'!$B$15:$W$361, MATCH('O5 Details by Class &amp; Accounts'!CB$18, 'E2 Allocators'!$B$15:$W$15, 0),FALSE)*$E91)</f>
        <v>0</v>
      </c>
      <c r="CC91" s="1412">
        <f ca="1">IF(ISERROR(VLOOKUP(VLOOKUP($A91, 'E4 TB Allocation Details'!$A$18:$L$205, MATCH("A &amp; G ID", 'E4 TB Allocation Details'!$A$18:$L$18, 0),FALSE), 'E2 Allocators'!$B$15:$W$361, MATCH('O5 Details by Class &amp; Accounts'!CC$18, 'E2 Allocators'!$B$15:$W$15, 0),FALSE)*$E91), 0, VLOOKUP(VLOOKUP($A91, 'E4 TB Allocation Details'!$A$18:$L$205, MATCH("A &amp; G ID", 'E4 TB Allocation Details'!$A$18:$L$18, 0),FALSE), 'E2 Allocators'!$B$15:$W$361, MATCH('O5 Details by Class &amp; Accounts'!CC$18, 'E2 Allocators'!$B$15:$W$15, 0),FALSE)*$E91)</f>
        <v>0</v>
      </c>
      <c r="CD91" s="1412">
        <f ca="1">IF(ISERROR(VLOOKUP(VLOOKUP($A91, 'E4 TB Allocation Details'!$A$18:$L$205, MATCH("A &amp; G ID", 'E4 TB Allocation Details'!$A$18:$L$18, 0),FALSE), 'E2 Allocators'!$B$15:$W$361, MATCH('O5 Details by Class &amp; Accounts'!CD$18, 'E2 Allocators'!$B$15:$W$15, 0),FALSE)*$E91), 0, VLOOKUP(VLOOKUP($A91, 'E4 TB Allocation Details'!$A$18:$L$205, MATCH("A &amp; G ID", 'E4 TB Allocation Details'!$A$18:$L$18, 0),FALSE), 'E2 Allocators'!$B$15:$W$361, MATCH('O5 Details by Class &amp; Accounts'!CD$18, 'E2 Allocators'!$B$15:$W$15, 0),FALSE)*$E91)</f>
        <v>0</v>
      </c>
      <c r="CE91" s="1412">
        <f ca="1">IF(ISERROR(VLOOKUP(VLOOKUP($A91, 'E4 TB Allocation Details'!$A$18:$L$205, MATCH("A &amp; G ID", 'E4 TB Allocation Details'!$A$18:$L$18, 0),FALSE), 'E2 Allocators'!$B$15:$W$361, MATCH('O5 Details by Class &amp; Accounts'!CE$18, 'E2 Allocators'!$B$15:$W$15, 0),FALSE)*$E91), 0, VLOOKUP(VLOOKUP($A91, 'E4 TB Allocation Details'!$A$18:$L$205, MATCH("A &amp; G ID", 'E4 TB Allocation Details'!$A$18:$L$18, 0),FALSE), 'E2 Allocators'!$B$15:$W$361, MATCH('O5 Details by Class &amp; Accounts'!CE$18, 'E2 Allocators'!$B$15:$W$15, 0),FALSE)*$E91)</f>
        <v>0</v>
      </c>
      <c r="CF91" s="1412">
        <f ca="1">IF(ISERROR(VLOOKUP(VLOOKUP($A91, 'E4 TB Allocation Details'!$A$18:$L$205, MATCH("A &amp; G ID", 'E4 TB Allocation Details'!$A$18:$L$18, 0),FALSE), 'E2 Allocators'!$B$15:$W$361, MATCH('O5 Details by Class &amp; Accounts'!CF$18, 'E2 Allocators'!$B$15:$W$15, 0),FALSE)*$E91), 0, VLOOKUP(VLOOKUP($A91, 'E4 TB Allocation Details'!$A$18:$L$205, MATCH("A &amp; G ID", 'E4 TB Allocation Details'!$A$18:$L$18, 0),FALSE), 'E2 Allocators'!$B$15:$W$361, MATCH('O5 Details by Class &amp; Accounts'!CF$18, 'E2 Allocators'!$B$15:$W$15, 0),FALSE)*$E91)</f>
        <v>0</v>
      </c>
      <c r="CG91" s="1412">
        <f ca="1">IF(ISERROR(VLOOKUP(VLOOKUP($A91, 'E4 TB Allocation Details'!$A$18:$L$205, MATCH("A &amp; G ID", 'E4 TB Allocation Details'!$A$18:$L$18, 0),FALSE), 'E2 Allocators'!$B$15:$W$361, MATCH('O5 Details by Class &amp; Accounts'!CG$18, 'E2 Allocators'!$B$15:$W$15, 0),FALSE)*$E91), 0, VLOOKUP(VLOOKUP($A91, 'E4 TB Allocation Details'!$A$18:$L$205, MATCH("A &amp; G ID", 'E4 TB Allocation Details'!$A$18:$L$18, 0),FALSE), 'E2 Allocators'!$B$15:$W$361, MATCH('O5 Details by Class &amp; Accounts'!CG$18, 'E2 Allocators'!$B$15:$W$15, 0),FALSE)*$E91)</f>
        <v>0</v>
      </c>
      <c r="CH91" s="1412">
        <f ca="1">IF(ISERROR(VLOOKUP(VLOOKUP($A91, 'E4 TB Allocation Details'!$A$18:$L$205, MATCH("A &amp; G ID", 'E4 TB Allocation Details'!$A$18:$L$18, 0),FALSE), 'E2 Allocators'!$B$15:$W$361, MATCH('O5 Details by Class &amp; Accounts'!CH$18, 'E2 Allocators'!$B$15:$W$15, 0),FALSE)*$E91), 0, VLOOKUP(VLOOKUP($A91, 'E4 TB Allocation Details'!$A$18:$L$205, MATCH("A &amp; G ID", 'E4 TB Allocation Details'!$A$18:$L$18, 0),FALSE), 'E2 Allocators'!$B$15:$W$361, MATCH('O5 Details by Class &amp; Accounts'!CH$18, 'E2 Allocators'!$B$15:$W$15, 0),FALSE)*$E91)</f>
        <v>0</v>
      </c>
      <c r="CI91" s="1412">
        <f ca="1">IF(ISERROR(VLOOKUP(VLOOKUP($A91, 'E4 TB Allocation Details'!$A$18:$L$205, MATCH("A &amp; G ID", 'E4 TB Allocation Details'!$A$18:$L$18, 0),FALSE), 'E2 Allocators'!$B$15:$W$361, MATCH('O5 Details by Class &amp; Accounts'!CI$18, 'E2 Allocators'!$B$15:$W$15, 0),FALSE)*$E91), 0, VLOOKUP(VLOOKUP($A91, 'E4 TB Allocation Details'!$A$18:$L$205, MATCH("A &amp; G ID", 'E4 TB Allocation Details'!$A$18:$L$18, 0),FALSE), 'E2 Allocators'!$B$15:$W$361, MATCH('O5 Details by Class &amp; Accounts'!CI$18, 'E2 Allocators'!$B$15:$W$15, 0),FALSE)*$E91)</f>
        <v>0</v>
      </c>
      <c r="CJ91" s="1412">
        <f ca="1">IF(ISERROR(VLOOKUP(VLOOKUP($A91, 'E4 TB Allocation Details'!$A$18:$L$205, MATCH("A &amp; G ID", 'E4 TB Allocation Details'!$A$18:$L$18, 0),FALSE), 'E2 Allocators'!$B$15:$W$361, MATCH('O5 Details by Class &amp; Accounts'!CJ$18, 'E2 Allocators'!$B$15:$W$15, 0),FALSE)*$E91), 0, VLOOKUP(VLOOKUP($A91, 'E4 TB Allocation Details'!$A$18:$L$205, MATCH("A &amp; G ID", 'E4 TB Allocation Details'!$A$18:$L$18, 0),FALSE), 'E2 Allocators'!$B$15:$W$361, MATCH('O5 Details by Class &amp; Accounts'!CJ$18, 'E2 Allocators'!$B$15:$W$15, 0),FALSE)*$E91)</f>
        <v>0</v>
      </c>
      <c r="CK91" s="1412">
        <f ca="1">IF(ISERROR(VLOOKUP(VLOOKUP($A91, 'E4 TB Allocation Details'!$A$18:$L$205, MATCH("A &amp; G ID", 'E4 TB Allocation Details'!$A$18:$L$18, 0),FALSE), 'E2 Allocators'!$B$15:$W$361, MATCH('O5 Details by Class &amp; Accounts'!CK$18, 'E2 Allocators'!$B$15:$W$15, 0),FALSE)*$E91), 0, VLOOKUP(VLOOKUP($A91, 'E4 TB Allocation Details'!$A$18:$L$205, MATCH("A &amp; G ID", 'E4 TB Allocation Details'!$A$18:$L$18, 0),FALSE), 'E2 Allocators'!$B$15:$W$361, MATCH('O5 Details by Class &amp; Accounts'!CK$18, 'E2 Allocators'!$B$15:$W$15, 0),FALSE)*$E91)</f>
        <v>0</v>
      </c>
      <c r="CL91" s="1412">
        <f ca="1">IF(ISERROR(VLOOKUP(VLOOKUP($A91, 'E4 TB Allocation Details'!$A$18:$L$205, MATCH("A &amp; G ID", 'E4 TB Allocation Details'!$A$18:$L$18, 0),FALSE), 'E2 Allocators'!$B$15:$W$361, MATCH('O5 Details by Class &amp; Accounts'!CL$18, 'E2 Allocators'!$B$15:$W$15, 0),FALSE)*$E91), 0, VLOOKUP(VLOOKUP($A91, 'E4 TB Allocation Details'!$A$18:$L$205, MATCH("A &amp; G ID", 'E4 TB Allocation Details'!$A$18:$L$18, 0),FALSE), 'E2 Allocators'!$B$15:$W$361, MATCH('O5 Details by Class &amp; Accounts'!CL$18, 'E2 Allocators'!$B$15:$W$15, 0),FALSE)*$E91)</f>
        <v>0</v>
      </c>
      <c r="CM91" s="1412">
        <f ca="1">IF(ISERROR(VLOOKUP(VLOOKUP($A91, 'E4 TB Allocation Details'!$A$18:$L$205, MATCH("A &amp; G ID", 'E4 TB Allocation Details'!$A$18:$L$18, 0),FALSE), 'E2 Allocators'!$B$15:$W$361, MATCH('O5 Details by Class &amp; Accounts'!CM$18, 'E2 Allocators'!$B$15:$W$15, 0),FALSE)*$E91), 0, VLOOKUP(VLOOKUP($A91, 'E4 TB Allocation Details'!$A$18:$L$205, MATCH("A &amp; G ID", 'E4 TB Allocation Details'!$A$18:$L$18, 0),FALSE), 'E2 Allocators'!$B$15:$W$361, MATCH('O5 Details by Class &amp; Accounts'!CM$18, 'E2 Allocators'!$B$15:$W$15, 0),FALSE)*$E91)</f>
        <v>0</v>
      </c>
      <c r="CN91" s="1412">
        <f t="shared" si="22"/>
        <v>0</v>
      </c>
      <c r="CO91" s="1792">
        <f t="shared" si="23"/>
        <v>0</v>
      </c>
      <c r="CQ91" s="2087" t="s">
        <v>788</v>
      </c>
    </row>
    <row r="92" spans="1:95" s="81" customFormat="1" ht="12.75">
      <c r="A92" s="1180">
        <v>4225</v>
      </c>
      <c r="B92" s="1181" t="s">
        <v>976</v>
      </c>
      <c r="C92" s="1789">
        <f ca="1">IF(ISERROR(VLOOKUP($A92,'I3 TB Data'!$A$23:$H$458,MATCH('O5 Details by Class &amp; Accounts'!$C$18, 'I3 TB Data'!$A$23:$H$23,0),0)), 0, VLOOKUP($A92,'I3 TB Data'!$A$23:$H$458,MATCH('O5 Details by Class &amp; Accounts'!$C$18,'I3 TB Data'!$A$23:$H$23,0),0))</f>
        <v>-60000</v>
      </c>
      <c r="D92" s="1790"/>
      <c r="E92" s="1789">
        <f t="shared" si="17"/>
        <v>-60000</v>
      </c>
      <c r="F92" s="1791">
        <f ca="1">IF(ISERROR(VLOOKUP($A92, 'E1 Categorization'!A33:E122, MATCH("Customer Component", 'E1 Categorization'!$A$33:$E$33,0), 0)), 0, IF(VLOOKUP($A92, 'E1 Categorization'!A33:E122, MATCH("Customer Component", 'E1 Categorization'!$A$33:$E$33,0), 0)=0, 'O5 Details by Class &amp; Accounts'!$E92, IF(AND(VLOOKUP($A92, 'E1 Categorization'!A33:E122, MATCH("Customer Component", 'E1 Categorization'!$A$33:$E$33,0), 0) &gt;0, VLOOKUP($A92, 'E1 Categorization'!A33:E122, MATCH("Customer Component", 'E1 Categorization'!$A$33:$E$33,0), 0)&lt;1), 'O5 Details by Class &amp; Accounts'!$E92*(1-VLOOKUP($A92, 'E1 Categorization'!A33:E122, MATCH("Customer Component", 'E1 Categorization'!$A$33:$E$33,0), 0)), 0)))</f>
        <v>0</v>
      </c>
      <c r="G92" s="1791">
        <f ca="1">IF(ISERROR(VLOOKUP($A92, 'E1 Categorization'!A33:E122, MATCH("Customer Component", 'E1 Categorization'!$A$33:$E$33,0), 0)),0, IF(VLOOKUP($A92, 'E1 Categorization'!A33:E122, MATCH("Customer Component", 'E1 Categorization'!$A$33:$E$33,0), 0)=0, 0, IF(AND(VLOOKUP($A92, 'E1 Categorization'!A33:E122, MATCH("Customer Component", 'E1 Categorization'!$A$33:$E$33,0), 0) &gt;0, VLOOKUP($A92, 'E1 Categorization'!A33:E122, MATCH("Customer Component", 'E1 Categorization'!$A$33:$E$33,0), 0)&lt;1), 'O5 Details by Class &amp; Accounts'!$E92*(VLOOKUP($A92, 'E1 Categorization'!A33:E122, MATCH("Customer Component", 'E1 Categorization'!$A$33:$E$33,0), 0)), 'O5 Details by Class &amp; Accounts'!$E92)))</f>
        <v>0</v>
      </c>
      <c r="H92" s="1412">
        <f t="shared" si="18"/>
        <v>0</v>
      </c>
      <c r="I92" s="1412">
        <f ca="1">IF(ISERROR(VLOOKUP(VLOOKUP($A92, 'E4 TB Allocation Details'!$A$18:$L$205, MATCH("Demand ID", 'E4 TB Allocation Details'!$A$18:$L$18, 0),FALSE), 'E2 Allocators'!$B$15:$W$361, MATCH('O5 Details by Class &amp; Accounts'!I$18, 'E2 Allocators'!$B$15:$W$15, 0),FALSE)*$F92), 0, VLOOKUP(VLOOKUP($A92, 'E4 TB Allocation Details'!$A$18:$L$205, MATCH("Demand ID", 'E4 TB Allocation Details'!$A$18:$L$18, 0),FALSE), 'E2 Allocators'!$B$15:$W$361, MATCH('O5 Details by Class &amp; Accounts'!I$18, 'E2 Allocators'!$B$15:$W$15, 0),FALSE)*$F92)</f>
        <v>0</v>
      </c>
      <c r="J92" s="1412">
        <f ca="1">IF(ISERROR(VLOOKUP(VLOOKUP($A92, 'E4 TB Allocation Details'!$A$18:$L$205, MATCH("Demand ID", 'E4 TB Allocation Details'!$A$18:$L$18, 0),FALSE), 'E2 Allocators'!$B$15:$W$361, MATCH('O5 Details by Class &amp; Accounts'!J$18, 'E2 Allocators'!$B$15:$W$15, 0),FALSE)*$F92), 0, VLOOKUP(VLOOKUP($A92, 'E4 TB Allocation Details'!$A$18:$L$205, MATCH("Demand ID", 'E4 TB Allocation Details'!$A$18:$L$18, 0),FALSE), 'E2 Allocators'!$B$15:$W$361, MATCH('O5 Details by Class &amp; Accounts'!J$18, 'E2 Allocators'!$B$15:$W$15, 0),FALSE)*$F92)</f>
        <v>0</v>
      </c>
      <c r="K92" s="1412">
        <f ca="1">IF(ISERROR(VLOOKUP(VLOOKUP($A92, 'E4 TB Allocation Details'!$A$18:$L$205, MATCH("Demand ID", 'E4 TB Allocation Details'!$A$18:$L$18, 0),FALSE), 'E2 Allocators'!$B$15:$W$361, MATCH('O5 Details by Class &amp; Accounts'!K$18, 'E2 Allocators'!$B$15:$W$15, 0),FALSE)*$F92), 0, VLOOKUP(VLOOKUP($A92, 'E4 TB Allocation Details'!$A$18:$L$205, MATCH("Demand ID", 'E4 TB Allocation Details'!$A$18:$L$18, 0),FALSE), 'E2 Allocators'!$B$15:$W$361, MATCH('O5 Details by Class &amp; Accounts'!K$18, 'E2 Allocators'!$B$15:$W$15, 0),FALSE)*$F92)</f>
        <v>0</v>
      </c>
      <c r="L92" s="1412">
        <f ca="1">IF(ISERROR(VLOOKUP(VLOOKUP($A92, 'E4 TB Allocation Details'!$A$18:$L$205, MATCH("Demand ID", 'E4 TB Allocation Details'!$A$18:$L$18, 0),FALSE), 'E2 Allocators'!$B$15:$W$361, MATCH('O5 Details by Class &amp; Accounts'!L$18, 'E2 Allocators'!$B$15:$W$15, 0),FALSE)*$F92), 0, VLOOKUP(VLOOKUP($A92, 'E4 TB Allocation Details'!$A$18:$L$205, MATCH("Demand ID", 'E4 TB Allocation Details'!$A$18:$L$18, 0),FALSE), 'E2 Allocators'!$B$15:$W$361, MATCH('O5 Details by Class &amp; Accounts'!L$18, 'E2 Allocators'!$B$15:$W$15, 0),FALSE)*$F92)</f>
        <v>0</v>
      </c>
      <c r="M92" s="1412">
        <f ca="1">IF(ISERROR(VLOOKUP(VLOOKUP($A92, 'E4 TB Allocation Details'!$A$18:$L$205, MATCH("Demand ID", 'E4 TB Allocation Details'!$A$18:$L$18, 0),FALSE), 'E2 Allocators'!$B$15:$W$361, MATCH('O5 Details by Class &amp; Accounts'!M$18, 'E2 Allocators'!$B$15:$W$15, 0),FALSE)*$F92), 0, VLOOKUP(VLOOKUP($A92, 'E4 TB Allocation Details'!$A$18:$L$205, MATCH("Demand ID", 'E4 TB Allocation Details'!$A$18:$L$18, 0),FALSE), 'E2 Allocators'!$B$15:$W$361, MATCH('O5 Details by Class &amp; Accounts'!M$18, 'E2 Allocators'!$B$15:$W$15, 0),FALSE)*$F92)</f>
        <v>0</v>
      </c>
      <c r="N92" s="1412">
        <f ca="1">IF(ISERROR(VLOOKUP(VLOOKUP($A92, 'E4 TB Allocation Details'!$A$18:$L$205, MATCH("Demand ID", 'E4 TB Allocation Details'!$A$18:$L$18, 0),FALSE), 'E2 Allocators'!$B$15:$W$361, MATCH('O5 Details by Class &amp; Accounts'!N$18, 'E2 Allocators'!$B$15:$W$15, 0),FALSE)*$F92), 0, VLOOKUP(VLOOKUP($A92, 'E4 TB Allocation Details'!$A$18:$L$205, MATCH("Demand ID", 'E4 TB Allocation Details'!$A$18:$L$18, 0),FALSE), 'E2 Allocators'!$B$15:$W$361, MATCH('O5 Details by Class &amp; Accounts'!N$18, 'E2 Allocators'!$B$15:$W$15, 0),FALSE)*$F92)</f>
        <v>0</v>
      </c>
      <c r="O92" s="1412">
        <f ca="1">IF(ISERROR(VLOOKUP(VLOOKUP($A92, 'E4 TB Allocation Details'!$A$18:$L$205, MATCH("Demand ID", 'E4 TB Allocation Details'!$A$18:$L$18, 0),FALSE), 'E2 Allocators'!$B$15:$W$361, MATCH('O5 Details by Class &amp; Accounts'!O$18, 'E2 Allocators'!$B$15:$W$15, 0),FALSE)*$F92), 0, VLOOKUP(VLOOKUP($A92, 'E4 TB Allocation Details'!$A$18:$L$205, MATCH("Demand ID", 'E4 TB Allocation Details'!$A$18:$L$18, 0),FALSE), 'E2 Allocators'!$B$15:$W$361, MATCH('O5 Details by Class &amp; Accounts'!O$18, 'E2 Allocators'!$B$15:$W$15, 0),FALSE)*$F92)</f>
        <v>0</v>
      </c>
      <c r="P92" s="1412">
        <f ca="1">IF(ISERROR(VLOOKUP(VLOOKUP($A92, 'E4 TB Allocation Details'!$A$18:$L$205, MATCH("Demand ID", 'E4 TB Allocation Details'!$A$18:$L$18, 0),FALSE), 'E2 Allocators'!$B$15:$W$361, MATCH('O5 Details by Class &amp; Accounts'!P$18, 'E2 Allocators'!$B$15:$W$15, 0),FALSE)*$F92), 0, VLOOKUP(VLOOKUP($A92, 'E4 TB Allocation Details'!$A$18:$L$205, MATCH("Demand ID", 'E4 TB Allocation Details'!$A$18:$L$18, 0),FALSE), 'E2 Allocators'!$B$15:$W$361, MATCH('O5 Details by Class &amp; Accounts'!P$18, 'E2 Allocators'!$B$15:$W$15, 0),FALSE)*$F92)</f>
        <v>0</v>
      </c>
      <c r="Q92" s="1412">
        <f ca="1">IF(ISERROR(VLOOKUP(VLOOKUP($A92, 'E4 TB Allocation Details'!$A$18:$L$205, MATCH("Demand ID", 'E4 TB Allocation Details'!$A$18:$L$18, 0),FALSE), 'E2 Allocators'!$B$15:$W$361, MATCH('O5 Details by Class &amp; Accounts'!Q$18, 'E2 Allocators'!$B$15:$W$15, 0),FALSE)*$F92), 0, VLOOKUP(VLOOKUP($A92, 'E4 TB Allocation Details'!$A$18:$L$205, MATCH("Demand ID", 'E4 TB Allocation Details'!$A$18:$L$18, 0),FALSE), 'E2 Allocators'!$B$15:$W$361, MATCH('O5 Details by Class &amp; Accounts'!Q$18, 'E2 Allocators'!$B$15:$W$15, 0),FALSE)*$F92)</f>
        <v>0</v>
      </c>
      <c r="R92" s="1412">
        <f ca="1">IF(ISERROR(VLOOKUP(VLOOKUP($A92, 'E4 TB Allocation Details'!$A$18:$L$205, MATCH("Demand ID", 'E4 TB Allocation Details'!$A$18:$L$18, 0),FALSE), 'E2 Allocators'!$B$15:$W$361, MATCH('O5 Details by Class &amp; Accounts'!R$18, 'E2 Allocators'!$B$15:$W$15, 0),FALSE)*$F92), 0, VLOOKUP(VLOOKUP($A92, 'E4 TB Allocation Details'!$A$18:$L$205, MATCH("Demand ID", 'E4 TB Allocation Details'!$A$18:$L$18, 0),FALSE), 'E2 Allocators'!$B$15:$W$361, MATCH('O5 Details by Class &amp; Accounts'!R$18, 'E2 Allocators'!$B$15:$W$15, 0),FALSE)*$F92)</f>
        <v>0</v>
      </c>
      <c r="S92" s="1412">
        <f ca="1">IF(ISERROR(VLOOKUP(VLOOKUP($A92, 'E4 TB Allocation Details'!$A$18:$L$205, MATCH("Demand ID", 'E4 TB Allocation Details'!$A$18:$L$18, 0),FALSE), 'E2 Allocators'!$B$15:$W$361, MATCH('O5 Details by Class &amp; Accounts'!S$18, 'E2 Allocators'!$B$15:$W$15, 0),FALSE)*$F92), 0, VLOOKUP(VLOOKUP($A92, 'E4 TB Allocation Details'!$A$18:$L$205, MATCH("Demand ID", 'E4 TB Allocation Details'!$A$18:$L$18, 0),FALSE), 'E2 Allocators'!$B$15:$W$361, MATCH('O5 Details by Class &amp; Accounts'!S$18, 'E2 Allocators'!$B$15:$W$15, 0),FALSE)*$F92)</f>
        <v>0</v>
      </c>
      <c r="T92" s="1412">
        <f ca="1">IF(ISERROR(VLOOKUP(VLOOKUP($A92, 'E4 TB Allocation Details'!$A$18:$L$205, MATCH("Demand ID", 'E4 TB Allocation Details'!$A$18:$L$18, 0),FALSE), 'E2 Allocators'!$B$15:$W$361, MATCH('O5 Details by Class &amp; Accounts'!T$18, 'E2 Allocators'!$B$15:$W$15, 0),FALSE)*$F92), 0, VLOOKUP(VLOOKUP($A92, 'E4 TB Allocation Details'!$A$18:$L$205, MATCH("Demand ID", 'E4 TB Allocation Details'!$A$18:$L$18, 0),FALSE), 'E2 Allocators'!$B$15:$W$361, MATCH('O5 Details by Class &amp; Accounts'!T$18, 'E2 Allocators'!$B$15:$W$15, 0),FALSE)*$F92)</f>
        <v>0</v>
      </c>
      <c r="U92" s="1412">
        <f ca="1">IF(ISERROR(VLOOKUP(VLOOKUP($A92, 'E4 TB Allocation Details'!$A$18:$L$205, MATCH("Demand ID", 'E4 TB Allocation Details'!$A$18:$L$18, 0),FALSE), 'E2 Allocators'!$B$15:$W$361, MATCH('O5 Details by Class &amp; Accounts'!U$18, 'E2 Allocators'!$B$15:$W$15, 0),FALSE)*$F92), 0, VLOOKUP(VLOOKUP($A92, 'E4 TB Allocation Details'!$A$18:$L$205, MATCH("Demand ID", 'E4 TB Allocation Details'!$A$18:$L$18, 0),FALSE), 'E2 Allocators'!$B$15:$W$361, MATCH('O5 Details by Class &amp; Accounts'!U$18, 'E2 Allocators'!$B$15:$W$15, 0),FALSE)*$F92)</f>
        <v>0</v>
      </c>
      <c r="V92" s="1412">
        <f ca="1">IF(ISERROR(VLOOKUP(VLOOKUP($A92, 'E4 TB Allocation Details'!$A$18:$L$205, MATCH("Demand ID", 'E4 TB Allocation Details'!$A$18:$L$18, 0),FALSE), 'E2 Allocators'!$B$15:$W$361, MATCH('O5 Details by Class &amp; Accounts'!V$18, 'E2 Allocators'!$B$15:$W$15, 0),FALSE)*$F92), 0, VLOOKUP(VLOOKUP($A92, 'E4 TB Allocation Details'!$A$18:$L$205, MATCH("Demand ID", 'E4 TB Allocation Details'!$A$18:$L$18, 0),FALSE), 'E2 Allocators'!$B$15:$W$361, MATCH('O5 Details by Class &amp; Accounts'!V$18, 'E2 Allocators'!$B$15:$W$15, 0),FALSE)*$F92)</f>
        <v>0</v>
      </c>
      <c r="W92" s="1412">
        <f ca="1">IF(ISERROR(VLOOKUP(VLOOKUP($A92, 'E4 TB Allocation Details'!$A$18:$L$205, MATCH("Demand ID", 'E4 TB Allocation Details'!$A$18:$L$18, 0),FALSE), 'E2 Allocators'!$B$15:$W$361, MATCH('O5 Details by Class &amp; Accounts'!W$18, 'E2 Allocators'!$B$15:$W$15, 0),FALSE)*$F92), 0, VLOOKUP(VLOOKUP($A92, 'E4 TB Allocation Details'!$A$18:$L$205, MATCH("Demand ID", 'E4 TB Allocation Details'!$A$18:$L$18, 0),FALSE), 'E2 Allocators'!$B$15:$W$361, MATCH('O5 Details by Class &amp; Accounts'!W$18, 'E2 Allocators'!$B$15:$W$15, 0),FALSE)*$F92)</f>
        <v>0</v>
      </c>
      <c r="X92" s="1412">
        <f ca="1">IF(ISERROR(VLOOKUP(VLOOKUP($A92, 'E4 TB Allocation Details'!$A$18:$L$205, MATCH("Demand ID", 'E4 TB Allocation Details'!$A$18:$L$18, 0),FALSE), 'E2 Allocators'!$B$15:$W$361, MATCH('O5 Details by Class &amp; Accounts'!X$18, 'E2 Allocators'!$B$15:$W$15, 0),FALSE)*$F92), 0, VLOOKUP(VLOOKUP($A92, 'E4 TB Allocation Details'!$A$18:$L$205, MATCH("Demand ID", 'E4 TB Allocation Details'!$A$18:$L$18, 0),FALSE), 'E2 Allocators'!$B$15:$W$361, MATCH('O5 Details by Class &amp; Accounts'!X$18, 'E2 Allocators'!$B$15:$W$15, 0),FALSE)*$F92)</f>
        <v>0</v>
      </c>
      <c r="Y92" s="1412">
        <f ca="1">IF(ISERROR(VLOOKUP(VLOOKUP($A92, 'E4 TB Allocation Details'!$A$18:$L$205, MATCH("Demand ID", 'E4 TB Allocation Details'!$A$18:$L$18, 0),FALSE), 'E2 Allocators'!$B$15:$W$361, MATCH('O5 Details by Class &amp; Accounts'!Y$18, 'E2 Allocators'!$B$15:$W$15, 0),FALSE)*$F92), 0, VLOOKUP(VLOOKUP($A92, 'E4 TB Allocation Details'!$A$18:$L$205, MATCH("Demand ID", 'E4 TB Allocation Details'!$A$18:$L$18, 0),FALSE), 'E2 Allocators'!$B$15:$W$361, MATCH('O5 Details by Class &amp; Accounts'!Y$18, 'E2 Allocators'!$B$15:$W$15, 0),FALSE)*$F92)</f>
        <v>0</v>
      </c>
      <c r="Z92" s="1412">
        <f ca="1">IF(ISERROR(VLOOKUP(VLOOKUP($A92, 'E4 TB Allocation Details'!$A$18:$L$205, MATCH("Demand ID", 'E4 TB Allocation Details'!$A$18:$L$18, 0),FALSE), 'E2 Allocators'!$B$15:$W$361, MATCH('O5 Details by Class &amp; Accounts'!Z$18, 'E2 Allocators'!$B$15:$W$15, 0),FALSE)*$F92), 0, VLOOKUP(VLOOKUP($A92, 'E4 TB Allocation Details'!$A$18:$L$205, MATCH("Demand ID", 'E4 TB Allocation Details'!$A$18:$L$18, 0),FALSE), 'E2 Allocators'!$B$15:$W$361, MATCH('O5 Details by Class &amp; Accounts'!Z$18, 'E2 Allocators'!$B$15:$W$15, 0),FALSE)*$F92)</f>
        <v>0</v>
      </c>
      <c r="AA92" s="1412">
        <f ca="1">IF(ISERROR(VLOOKUP(VLOOKUP($A92, 'E4 TB Allocation Details'!$A$18:$L$205, MATCH("Demand ID", 'E4 TB Allocation Details'!$A$18:$L$18, 0),FALSE), 'E2 Allocators'!$B$15:$W$361, MATCH('O5 Details by Class &amp; Accounts'!AA$18, 'E2 Allocators'!$B$15:$W$15, 0),FALSE)*$F92), 0, VLOOKUP(VLOOKUP($A92, 'E4 TB Allocation Details'!$A$18:$L$205, MATCH("Demand ID", 'E4 TB Allocation Details'!$A$18:$L$18, 0),FALSE), 'E2 Allocators'!$B$15:$W$361, MATCH('O5 Details by Class &amp; Accounts'!AA$18, 'E2 Allocators'!$B$15:$W$15, 0),FALSE)*$F92)</f>
        <v>0</v>
      </c>
      <c r="AB92" s="1412">
        <f ca="1">IF(ISERROR(VLOOKUP(VLOOKUP($A92, 'E4 TB Allocation Details'!$A$18:$L$205, MATCH("Demand ID", 'E4 TB Allocation Details'!$A$18:$L$18, 0),FALSE), 'E2 Allocators'!$B$15:$W$361, MATCH('O5 Details by Class &amp; Accounts'!AB$18, 'E2 Allocators'!$B$15:$W$15, 0),FALSE)*$F92), 0, VLOOKUP(VLOOKUP($A92, 'E4 TB Allocation Details'!$A$18:$L$205, MATCH("Demand ID", 'E4 TB Allocation Details'!$A$18:$L$18, 0),FALSE), 'E2 Allocators'!$B$15:$W$361, MATCH('O5 Details by Class &amp; Accounts'!AB$18, 'E2 Allocators'!$B$15:$W$15, 0),FALSE)*$F92)</f>
        <v>0</v>
      </c>
      <c r="AC92" s="1412">
        <f t="shared" si="19"/>
        <v>0</v>
      </c>
      <c r="AD92" s="1412">
        <f ca="1">IF(ISERROR(VLOOKUP(VLOOKUP($A92, 'E4 TB Allocation Details'!$A$18:$L$205, MATCH("Customer ID", 'E4 TB Allocation Details'!$A$18:$L$18, 0),FALSE), 'E2 Allocators'!$B$15:$W$361, MATCH('O5 Details by Class &amp; Accounts'!AD$18, 'E2 Allocators'!$B$15:$W$15, 0),FALSE)*$G92), 0, VLOOKUP(VLOOKUP($A92, 'E4 TB Allocation Details'!$A$18:$L$205, MATCH("Customer ID", 'E4 TB Allocation Details'!$A$18:$L$18, 0),FALSE), 'E2 Allocators'!$B$15:$W$361, MATCH('O5 Details by Class &amp; Accounts'!AD$18, 'E2 Allocators'!$B$15:$W$15, 0),FALSE)*$G92)</f>
        <v>0</v>
      </c>
      <c r="AE92" s="1412">
        <f ca="1">IF(ISERROR(VLOOKUP(VLOOKUP($A92, 'E4 TB Allocation Details'!$A$18:$L$205, MATCH("Customer ID", 'E4 TB Allocation Details'!$A$18:$L$18, 0),FALSE), 'E2 Allocators'!$B$15:$W$361, MATCH('O5 Details by Class &amp; Accounts'!AE$18, 'E2 Allocators'!$B$15:$W$15, 0),FALSE)*$G92), 0, VLOOKUP(VLOOKUP($A92, 'E4 TB Allocation Details'!$A$18:$L$205, MATCH("Customer ID", 'E4 TB Allocation Details'!$A$18:$L$18, 0),FALSE), 'E2 Allocators'!$B$15:$W$361, MATCH('O5 Details by Class &amp; Accounts'!AE$18, 'E2 Allocators'!$B$15:$W$15, 0),FALSE)*$G92)</f>
        <v>0</v>
      </c>
      <c r="AF92" s="1412">
        <f ca="1">IF(ISERROR(VLOOKUP(VLOOKUP($A92, 'E4 TB Allocation Details'!$A$18:$L$205, MATCH("Customer ID", 'E4 TB Allocation Details'!$A$18:$L$18, 0),FALSE), 'E2 Allocators'!$B$15:$W$361, MATCH('O5 Details by Class &amp; Accounts'!AF$18, 'E2 Allocators'!$B$15:$W$15, 0),FALSE)*$G92), 0, VLOOKUP(VLOOKUP($A92, 'E4 TB Allocation Details'!$A$18:$L$205, MATCH("Customer ID", 'E4 TB Allocation Details'!$A$18:$L$18, 0),FALSE), 'E2 Allocators'!$B$15:$W$361, MATCH('O5 Details by Class &amp; Accounts'!AF$18, 'E2 Allocators'!$B$15:$W$15, 0),FALSE)*$G92)</f>
        <v>0</v>
      </c>
      <c r="AG92" s="1412">
        <f ca="1">IF(ISERROR(VLOOKUP(VLOOKUP($A92, 'E4 TB Allocation Details'!$A$18:$L$205, MATCH("Customer ID", 'E4 TB Allocation Details'!$A$18:$L$18, 0),FALSE), 'E2 Allocators'!$B$15:$W$361, MATCH('O5 Details by Class &amp; Accounts'!AG$18, 'E2 Allocators'!$B$15:$W$15, 0),FALSE)*$G92), 0, VLOOKUP(VLOOKUP($A92, 'E4 TB Allocation Details'!$A$18:$L$205, MATCH("Customer ID", 'E4 TB Allocation Details'!$A$18:$L$18, 0),FALSE), 'E2 Allocators'!$B$15:$W$361, MATCH('O5 Details by Class &amp; Accounts'!AG$18, 'E2 Allocators'!$B$15:$W$15, 0),FALSE)*$G92)</f>
        <v>0</v>
      </c>
      <c r="AH92" s="1412">
        <f ca="1">IF(ISERROR(VLOOKUP(VLOOKUP($A92, 'E4 TB Allocation Details'!$A$18:$L$205, MATCH("Customer ID", 'E4 TB Allocation Details'!$A$18:$L$18, 0),FALSE), 'E2 Allocators'!$B$15:$W$361, MATCH('O5 Details by Class &amp; Accounts'!AH$18, 'E2 Allocators'!$B$15:$W$15, 0),FALSE)*$G92), 0, VLOOKUP(VLOOKUP($A92, 'E4 TB Allocation Details'!$A$18:$L$205, MATCH("Customer ID", 'E4 TB Allocation Details'!$A$18:$L$18, 0),FALSE), 'E2 Allocators'!$B$15:$W$361, MATCH('O5 Details by Class &amp; Accounts'!AH$18, 'E2 Allocators'!$B$15:$W$15, 0),FALSE)*$G92)</f>
        <v>0</v>
      </c>
      <c r="AI92" s="1412">
        <f ca="1">IF(ISERROR(VLOOKUP(VLOOKUP($A92, 'E4 TB Allocation Details'!$A$18:$L$205, MATCH("Customer ID", 'E4 TB Allocation Details'!$A$18:$L$18, 0),FALSE), 'E2 Allocators'!$B$15:$W$361, MATCH('O5 Details by Class &amp; Accounts'!AI$18, 'E2 Allocators'!$B$15:$W$15, 0),FALSE)*$G92), 0, VLOOKUP(VLOOKUP($A92, 'E4 TB Allocation Details'!$A$18:$L$205, MATCH("Customer ID", 'E4 TB Allocation Details'!$A$18:$L$18, 0),FALSE), 'E2 Allocators'!$B$15:$W$361, MATCH('O5 Details by Class &amp; Accounts'!AI$18, 'E2 Allocators'!$B$15:$W$15, 0),FALSE)*$G92)</f>
        <v>0</v>
      </c>
      <c r="AJ92" s="1412">
        <f ca="1">IF(ISERROR(VLOOKUP(VLOOKUP($A92, 'E4 TB Allocation Details'!$A$18:$L$205, MATCH("Customer ID", 'E4 TB Allocation Details'!$A$18:$L$18, 0),FALSE), 'E2 Allocators'!$B$15:$W$361, MATCH('O5 Details by Class &amp; Accounts'!AJ$18, 'E2 Allocators'!$B$15:$W$15, 0),FALSE)*$G92), 0, VLOOKUP(VLOOKUP($A92, 'E4 TB Allocation Details'!$A$18:$L$205, MATCH("Customer ID", 'E4 TB Allocation Details'!$A$18:$L$18, 0),FALSE), 'E2 Allocators'!$B$15:$W$361, MATCH('O5 Details by Class &amp; Accounts'!AJ$18, 'E2 Allocators'!$B$15:$W$15, 0),FALSE)*$G92)</f>
        <v>0</v>
      </c>
      <c r="AK92" s="1412">
        <f ca="1">IF(ISERROR(VLOOKUP(VLOOKUP($A92, 'E4 TB Allocation Details'!$A$18:$L$205, MATCH("Customer ID", 'E4 TB Allocation Details'!$A$18:$L$18, 0),FALSE), 'E2 Allocators'!$B$15:$W$361, MATCH('O5 Details by Class &amp; Accounts'!AK$18, 'E2 Allocators'!$B$15:$W$15, 0),FALSE)*$G92), 0, VLOOKUP(VLOOKUP($A92, 'E4 TB Allocation Details'!$A$18:$L$205, MATCH("Customer ID", 'E4 TB Allocation Details'!$A$18:$L$18, 0),FALSE), 'E2 Allocators'!$B$15:$W$361, MATCH('O5 Details by Class &amp; Accounts'!AK$18, 'E2 Allocators'!$B$15:$W$15, 0),FALSE)*$G92)</f>
        <v>0</v>
      </c>
      <c r="AL92" s="1412">
        <f ca="1">IF(ISERROR(VLOOKUP(VLOOKUP($A92, 'E4 TB Allocation Details'!$A$18:$L$205, MATCH("Customer ID", 'E4 TB Allocation Details'!$A$18:$L$18, 0),FALSE), 'E2 Allocators'!$B$15:$W$361, MATCH('O5 Details by Class &amp; Accounts'!AL$18, 'E2 Allocators'!$B$15:$W$15, 0),FALSE)*$G92), 0, VLOOKUP(VLOOKUP($A92, 'E4 TB Allocation Details'!$A$18:$L$205, MATCH("Customer ID", 'E4 TB Allocation Details'!$A$18:$L$18, 0),FALSE), 'E2 Allocators'!$B$15:$W$361, MATCH('O5 Details by Class &amp; Accounts'!AL$18, 'E2 Allocators'!$B$15:$W$15, 0),FALSE)*$G92)</f>
        <v>0</v>
      </c>
      <c r="AM92" s="1412">
        <f ca="1">IF(ISERROR(VLOOKUP(VLOOKUP($A92, 'E4 TB Allocation Details'!$A$18:$L$205, MATCH("Customer ID", 'E4 TB Allocation Details'!$A$18:$L$18, 0),FALSE), 'E2 Allocators'!$B$15:$W$361, MATCH('O5 Details by Class &amp; Accounts'!AM$18, 'E2 Allocators'!$B$15:$W$15, 0),FALSE)*$G92), 0, VLOOKUP(VLOOKUP($A92, 'E4 TB Allocation Details'!$A$18:$L$205, MATCH("Customer ID", 'E4 TB Allocation Details'!$A$18:$L$18, 0),FALSE), 'E2 Allocators'!$B$15:$W$361, MATCH('O5 Details by Class &amp; Accounts'!AM$18, 'E2 Allocators'!$B$15:$W$15, 0),FALSE)*$G92)</f>
        <v>0</v>
      </c>
      <c r="AN92" s="1412">
        <f ca="1">IF(ISERROR(VLOOKUP(VLOOKUP($A92, 'E4 TB Allocation Details'!$A$18:$L$205, MATCH("Customer ID", 'E4 TB Allocation Details'!$A$18:$L$18, 0),FALSE), 'E2 Allocators'!$B$15:$W$361, MATCH('O5 Details by Class &amp; Accounts'!AN$18, 'E2 Allocators'!$B$15:$W$15, 0),FALSE)*$G92), 0, VLOOKUP(VLOOKUP($A92, 'E4 TB Allocation Details'!$A$18:$L$205, MATCH("Customer ID", 'E4 TB Allocation Details'!$A$18:$L$18, 0),FALSE), 'E2 Allocators'!$B$15:$W$361, MATCH('O5 Details by Class &amp; Accounts'!AN$18, 'E2 Allocators'!$B$15:$W$15, 0),FALSE)*$G92)</f>
        <v>0</v>
      </c>
      <c r="AO92" s="1412">
        <f ca="1">IF(ISERROR(VLOOKUP(VLOOKUP($A92, 'E4 TB Allocation Details'!$A$18:$L$205, MATCH("Customer ID", 'E4 TB Allocation Details'!$A$18:$L$18, 0),FALSE), 'E2 Allocators'!$B$15:$W$361, MATCH('O5 Details by Class &amp; Accounts'!AO$18, 'E2 Allocators'!$B$15:$W$15, 0),FALSE)*$G92), 0, VLOOKUP(VLOOKUP($A92, 'E4 TB Allocation Details'!$A$18:$L$205, MATCH("Customer ID", 'E4 TB Allocation Details'!$A$18:$L$18, 0),FALSE), 'E2 Allocators'!$B$15:$W$361, MATCH('O5 Details by Class &amp; Accounts'!AO$18, 'E2 Allocators'!$B$15:$W$15, 0),FALSE)*$G92)</f>
        <v>0</v>
      </c>
      <c r="AP92" s="1412">
        <f ca="1">IF(ISERROR(VLOOKUP(VLOOKUP($A92, 'E4 TB Allocation Details'!$A$18:$L$205, MATCH("Customer ID", 'E4 TB Allocation Details'!$A$18:$L$18, 0),FALSE), 'E2 Allocators'!$B$15:$W$361, MATCH('O5 Details by Class &amp; Accounts'!AP$18, 'E2 Allocators'!$B$15:$W$15, 0),FALSE)*$G92), 0, VLOOKUP(VLOOKUP($A92, 'E4 TB Allocation Details'!$A$18:$L$205, MATCH("Customer ID", 'E4 TB Allocation Details'!$A$18:$L$18, 0),FALSE), 'E2 Allocators'!$B$15:$W$361, MATCH('O5 Details by Class &amp; Accounts'!AP$18, 'E2 Allocators'!$B$15:$W$15, 0),FALSE)*$G92)</f>
        <v>0</v>
      </c>
      <c r="AQ92" s="1412">
        <f ca="1">IF(ISERROR(VLOOKUP(VLOOKUP($A92, 'E4 TB Allocation Details'!$A$18:$L$205, MATCH("Customer ID", 'E4 TB Allocation Details'!$A$18:$L$18, 0),FALSE), 'E2 Allocators'!$B$15:$W$361, MATCH('O5 Details by Class &amp; Accounts'!AQ$18, 'E2 Allocators'!$B$15:$W$15, 0),FALSE)*$G92), 0, VLOOKUP(VLOOKUP($A92, 'E4 TB Allocation Details'!$A$18:$L$205, MATCH("Customer ID", 'E4 TB Allocation Details'!$A$18:$L$18, 0),FALSE), 'E2 Allocators'!$B$15:$W$361, MATCH('O5 Details by Class &amp; Accounts'!AQ$18, 'E2 Allocators'!$B$15:$W$15, 0),FALSE)*$G92)</f>
        <v>0</v>
      </c>
      <c r="AR92" s="1412">
        <f ca="1">IF(ISERROR(VLOOKUP(VLOOKUP($A92, 'E4 TB Allocation Details'!$A$18:$L$205, MATCH("Customer ID", 'E4 TB Allocation Details'!$A$18:$L$18, 0),FALSE), 'E2 Allocators'!$B$15:$W$361, MATCH('O5 Details by Class &amp; Accounts'!AR$18, 'E2 Allocators'!$B$15:$W$15, 0),FALSE)*$G92), 0, VLOOKUP(VLOOKUP($A92, 'E4 TB Allocation Details'!$A$18:$L$205, MATCH("Customer ID", 'E4 TB Allocation Details'!$A$18:$L$18, 0),FALSE), 'E2 Allocators'!$B$15:$W$361, MATCH('O5 Details by Class &amp; Accounts'!AR$18, 'E2 Allocators'!$B$15:$W$15, 0),FALSE)*$G92)</f>
        <v>0</v>
      </c>
      <c r="AS92" s="1412">
        <f ca="1">IF(ISERROR(VLOOKUP(VLOOKUP($A92, 'E4 TB Allocation Details'!$A$18:$L$205, MATCH("Customer ID", 'E4 TB Allocation Details'!$A$18:$L$18, 0),FALSE), 'E2 Allocators'!$B$15:$W$361, MATCH('O5 Details by Class &amp; Accounts'!AS$18, 'E2 Allocators'!$B$15:$W$15, 0),FALSE)*$G92), 0, VLOOKUP(VLOOKUP($A92, 'E4 TB Allocation Details'!$A$18:$L$205, MATCH("Customer ID", 'E4 TB Allocation Details'!$A$18:$L$18, 0),FALSE), 'E2 Allocators'!$B$15:$W$361, MATCH('O5 Details by Class &amp; Accounts'!AS$18, 'E2 Allocators'!$B$15:$W$15, 0),FALSE)*$G92)</f>
        <v>0</v>
      </c>
      <c r="AT92" s="1412">
        <f ca="1">IF(ISERROR(VLOOKUP(VLOOKUP($A92, 'E4 TB Allocation Details'!$A$18:$L$205, MATCH("Customer ID", 'E4 TB Allocation Details'!$A$18:$L$18, 0),FALSE), 'E2 Allocators'!$B$15:$W$361, MATCH('O5 Details by Class &amp; Accounts'!AT$18, 'E2 Allocators'!$B$15:$W$15, 0),FALSE)*$G92), 0, VLOOKUP(VLOOKUP($A92, 'E4 TB Allocation Details'!$A$18:$L$205, MATCH("Customer ID", 'E4 TB Allocation Details'!$A$18:$L$18, 0),FALSE), 'E2 Allocators'!$B$15:$W$361, MATCH('O5 Details by Class &amp; Accounts'!AT$18, 'E2 Allocators'!$B$15:$W$15, 0),FALSE)*$G92)</f>
        <v>0</v>
      </c>
      <c r="AU92" s="1412">
        <f ca="1">IF(ISERROR(VLOOKUP(VLOOKUP($A92, 'E4 TB Allocation Details'!$A$18:$L$205, MATCH("Customer ID", 'E4 TB Allocation Details'!$A$18:$L$18, 0),FALSE), 'E2 Allocators'!$B$15:$W$361, MATCH('O5 Details by Class &amp; Accounts'!AU$18, 'E2 Allocators'!$B$15:$W$15, 0),FALSE)*$G92), 0, VLOOKUP(VLOOKUP($A92, 'E4 TB Allocation Details'!$A$18:$L$205, MATCH("Customer ID", 'E4 TB Allocation Details'!$A$18:$L$18, 0),FALSE), 'E2 Allocators'!$B$15:$W$361, MATCH('O5 Details by Class &amp; Accounts'!AU$18, 'E2 Allocators'!$B$15:$W$15, 0),FALSE)*$G92)</f>
        <v>0</v>
      </c>
      <c r="AV92" s="1412">
        <f ca="1">IF(ISERROR(VLOOKUP(VLOOKUP($A92, 'E4 TB Allocation Details'!$A$18:$L$205, MATCH("Customer ID", 'E4 TB Allocation Details'!$A$18:$L$18, 0),FALSE), 'E2 Allocators'!$B$15:$W$361, MATCH('O5 Details by Class &amp; Accounts'!AV$18, 'E2 Allocators'!$B$15:$W$15, 0),FALSE)*$G92), 0, VLOOKUP(VLOOKUP($A92, 'E4 TB Allocation Details'!$A$18:$L$205, MATCH("Customer ID", 'E4 TB Allocation Details'!$A$18:$L$18, 0),FALSE), 'E2 Allocators'!$B$15:$W$361, MATCH('O5 Details by Class &amp; Accounts'!AV$18, 'E2 Allocators'!$B$15:$W$15, 0),FALSE)*$G92)</f>
        <v>0</v>
      </c>
      <c r="AW92" s="1412">
        <f ca="1">IF(ISERROR(VLOOKUP(VLOOKUP($A92, 'E4 TB Allocation Details'!$A$18:$L$205, MATCH("Customer ID", 'E4 TB Allocation Details'!$A$18:$L$18, 0),FALSE), 'E2 Allocators'!$B$15:$W$361, MATCH('O5 Details by Class &amp; Accounts'!AW$18, 'E2 Allocators'!$B$15:$W$15, 0),FALSE)*$G92), 0, VLOOKUP(VLOOKUP($A92, 'E4 TB Allocation Details'!$A$18:$L$205, MATCH("Customer ID", 'E4 TB Allocation Details'!$A$18:$L$18, 0),FALSE), 'E2 Allocators'!$B$15:$W$361, MATCH('O5 Details by Class &amp; Accounts'!AW$18, 'E2 Allocators'!$B$15:$W$15, 0),FALSE)*$G92)</f>
        <v>0</v>
      </c>
      <c r="AX92" s="1412">
        <f t="shared" si="20"/>
        <v>0</v>
      </c>
      <c r="AY92" s="1412">
        <f ca="1">IF(ISERROR(VLOOKUP(VLOOKUP($A92, 'E4 TB Allocation Details'!$A$18:$L$205, MATCH("Misc ID", 'E4 TB Allocation Details'!$A$18:$L$18, 0),FALSE), 'E2 Allocators'!$B$15:$W$361, MATCH('O5 Details by Class &amp; Accounts'!AY$18, 'E2 Allocators'!$B$15:$W$15, 0),FALSE)*$E92), 0, VLOOKUP(VLOOKUP($A92, 'E4 TB Allocation Details'!$A$18:$L$205, MATCH("Misc ID", 'E4 TB Allocation Details'!$A$18:$L$18, 0),FALSE), 'E2 Allocators'!$B$15:$W$361, MATCH('O5 Details by Class &amp; Accounts'!AY$18, 'E2 Allocators'!$B$15:$W$15, 0),FALSE)*$E92)</f>
        <v>-29275.347719650039</v>
      </c>
      <c r="AZ92" s="1412">
        <f ca="1">IF(ISERROR(VLOOKUP(VLOOKUP($A92, 'E4 TB Allocation Details'!$A$18:$L$205, MATCH("Misc ID", 'E4 TB Allocation Details'!$A$18:$L$18, 0),FALSE), 'E2 Allocators'!$B$15:$W$361, MATCH('O5 Details by Class &amp; Accounts'!AZ$18, 'E2 Allocators'!$B$15:$W$15, 0),FALSE)*$E92), 0, VLOOKUP(VLOOKUP($A92, 'E4 TB Allocation Details'!$A$18:$L$205, MATCH("Misc ID", 'E4 TB Allocation Details'!$A$18:$L$18, 0),FALSE), 'E2 Allocators'!$B$15:$W$361, MATCH('O5 Details by Class &amp; Accounts'!AZ$18, 'E2 Allocators'!$B$15:$W$15, 0),FALSE)*$E92)</f>
        <v>-9418.4784776528468</v>
      </c>
      <c r="BA92" s="1412">
        <f ca="1">IF(ISERROR(VLOOKUP(VLOOKUP($A92, 'E4 TB Allocation Details'!$A$18:$L$205, MATCH("Misc ID", 'E4 TB Allocation Details'!$A$18:$L$18, 0),FALSE), 'E2 Allocators'!$B$15:$W$361, MATCH('O5 Details by Class &amp; Accounts'!BA$18, 'E2 Allocators'!$B$15:$W$15, 0),FALSE)*$E92), 0, VLOOKUP(VLOOKUP($A92, 'E4 TB Allocation Details'!$A$18:$L$205, MATCH("Misc ID", 'E4 TB Allocation Details'!$A$18:$L$18, 0),FALSE), 'E2 Allocators'!$B$15:$W$361, MATCH('O5 Details by Class &amp; Accounts'!BA$18, 'E2 Allocators'!$B$15:$W$15, 0),FALSE)*$E92)</f>
        <v>-21301.481877608363</v>
      </c>
      <c r="BB92" s="1412">
        <f ca="1">IF(ISERROR(VLOOKUP(VLOOKUP($A92, 'E4 TB Allocation Details'!$A$18:$L$205, MATCH("Misc ID", 'E4 TB Allocation Details'!$A$18:$L$18, 0),FALSE), 'E2 Allocators'!$B$15:$W$361, MATCH('O5 Details by Class &amp; Accounts'!BB$18, 'E2 Allocators'!$B$15:$W$15, 0),FALSE)*$E92), 0, VLOOKUP(VLOOKUP($A92, 'E4 TB Allocation Details'!$A$18:$L$205, MATCH("Misc ID", 'E4 TB Allocation Details'!$A$18:$L$18, 0),FALSE), 'E2 Allocators'!$B$15:$W$361, MATCH('O5 Details by Class &amp; Accounts'!BB$18, 'E2 Allocators'!$B$15:$W$15, 0),FALSE)*$E92)</f>
        <v>0</v>
      </c>
      <c r="BC92" s="1412">
        <f ca="1">IF(ISERROR(VLOOKUP(VLOOKUP($A92, 'E4 TB Allocation Details'!$A$18:$L$205, MATCH("Misc ID", 'E4 TB Allocation Details'!$A$18:$L$18, 0),FALSE), 'E2 Allocators'!$B$15:$W$361, MATCH('O5 Details by Class &amp; Accounts'!BC$18, 'E2 Allocators'!$B$15:$W$15, 0),FALSE)*$E92), 0, VLOOKUP(VLOOKUP($A92, 'E4 TB Allocation Details'!$A$18:$L$205, MATCH("Misc ID", 'E4 TB Allocation Details'!$A$18:$L$18, 0),FALSE), 'E2 Allocators'!$B$15:$W$361, MATCH('O5 Details by Class &amp; Accounts'!BC$18, 'E2 Allocators'!$B$15:$W$15, 0),FALSE)*$E92)</f>
        <v>0</v>
      </c>
      <c r="BD92" s="1412">
        <f ca="1">IF(ISERROR(VLOOKUP(VLOOKUP($A92, 'E4 TB Allocation Details'!$A$18:$L$205, MATCH("Misc ID", 'E4 TB Allocation Details'!$A$18:$L$18, 0),FALSE), 'E2 Allocators'!$B$15:$W$361, MATCH('O5 Details by Class &amp; Accounts'!BD$18, 'E2 Allocators'!$B$15:$W$15, 0),FALSE)*$E92), 0, VLOOKUP(VLOOKUP($A92, 'E4 TB Allocation Details'!$A$18:$L$205, MATCH("Misc ID", 'E4 TB Allocation Details'!$A$18:$L$18, 0),FALSE), 'E2 Allocators'!$B$15:$W$361, MATCH('O5 Details by Class &amp; Accounts'!BD$18, 'E2 Allocators'!$B$15:$W$15, 0),FALSE)*$E92)</f>
        <v>0</v>
      </c>
      <c r="BE92" s="1412">
        <f ca="1">IF(ISERROR(VLOOKUP(VLOOKUP($A92, 'E4 TB Allocation Details'!$A$18:$L$205, MATCH("Misc ID", 'E4 TB Allocation Details'!$A$18:$L$18, 0),FALSE), 'E2 Allocators'!$B$15:$W$361, MATCH('O5 Details by Class &amp; Accounts'!BE$18, 'E2 Allocators'!$B$15:$W$15, 0),FALSE)*$E92), 0, VLOOKUP(VLOOKUP($A92, 'E4 TB Allocation Details'!$A$18:$L$205, MATCH("Misc ID", 'E4 TB Allocation Details'!$A$18:$L$18, 0),FALSE), 'E2 Allocators'!$B$15:$W$361, MATCH('O5 Details by Class &amp; Accounts'!BE$18, 'E2 Allocators'!$B$15:$W$15, 0),FALSE)*$E92)</f>
        <v>0</v>
      </c>
      <c r="BF92" s="1412">
        <f ca="1">IF(ISERROR(VLOOKUP(VLOOKUP($A92, 'E4 TB Allocation Details'!$A$18:$L$205, MATCH("Misc ID", 'E4 TB Allocation Details'!$A$18:$L$18, 0),FALSE), 'E2 Allocators'!$B$15:$W$361, MATCH('O5 Details by Class &amp; Accounts'!BF$18, 'E2 Allocators'!$B$15:$W$15, 0),FALSE)*$E92), 0, VLOOKUP(VLOOKUP($A92, 'E4 TB Allocation Details'!$A$18:$L$205, MATCH("Misc ID", 'E4 TB Allocation Details'!$A$18:$L$18, 0),FALSE), 'E2 Allocators'!$B$15:$W$361, MATCH('O5 Details by Class &amp; Accounts'!BF$18, 'E2 Allocators'!$B$15:$W$15, 0),FALSE)*$E92)</f>
        <v>-4.6919250887510762</v>
      </c>
      <c r="BG92" s="1412">
        <f ca="1">IF(ISERROR(VLOOKUP(VLOOKUP($A92, 'E4 TB Allocation Details'!$A$18:$L$205, MATCH("Misc ID", 'E4 TB Allocation Details'!$A$18:$L$18, 0),FALSE), 'E2 Allocators'!$B$15:$W$361, MATCH('O5 Details by Class &amp; Accounts'!BG$18, 'E2 Allocators'!$B$15:$W$15, 0),FALSE)*$E92), 0, VLOOKUP(VLOOKUP($A92, 'E4 TB Allocation Details'!$A$18:$L$205, MATCH("Misc ID", 'E4 TB Allocation Details'!$A$18:$L$18, 0),FALSE), 'E2 Allocators'!$B$15:$W$361, MATCH('O5 Details by Class &amp; Accounts'!BG$18, 'E2 Allocators'!$B$15:$W$15, 0),FALSE)*$E92)</f>
        <v>0</v>
      </c>
      <c r="BH92" s="1412">
        <f ca="1">IF(ISERROR(VLOOKUP(VLOOKUP($A92, 'E4 TB Allocation Details'!$A$18:$L$205, MATCH("Misc ID", 'E4 TB Allocation Details'!$A$18:$L$18, 0),FALSE), 'E2 Allocators'!$B$15:$W$361, MATCH('O5 Details by Class &amp; Accounts'!BH$18, 'E2 Allocators'!$B$15:$W$15, 0),FALSE)*$E92), 0, VLOOKUP(VLOOKUP($A92, 'E4 TB Allocation Details'!$A$18:$L$205, MATCH("Misc ID", 'E4 TB Allocation Details'!$A$18:$L$18, 0),FALSE), 'E2 Allocators'!$B$15:$W$361, MATCH('O5 Details by Class &amp; Accounts'!BH$18, 'E2 Allocators'!$B$15:$W$15, 0),FALSE)*$E92)</f>
        <v>0</v>
      </c>
      <c r="BI92" s="1412">
        <f ca="1">IF(ISERROR(VLOOKUP(VLOOKUP($A92, 'E4 TB Allocation Details'!$A$18:$L$205, MATCH("Misc ID", 'E4 TB Allocation Details'!$A$18:$L$18, 0),FALSE), 'E2 Allocators'!$B$15:$W$361, MATCH('O5 Details by Class &amp; Accounts'!BI$18, 'E2 Allocators'!$B$15:$W$15, 0),FALSE)*$E92), 0, VLOOKUP(VLOOKUP($A92, 'E4 TB Allocation Details'!$A$18:$L$205, MATCH("Misc ID", 'E4 TB Allocation Details'!$A$18:$L$18, 0),FALSE), 'E2 Allocators'!$B$15:$W$361, MATCH('O5 Details by Class &amp; Accounts'!BI$18, 'E2 Allocators'!$B$15:$W$15, 0),FALSE)*$E92)</f>
        <v>0</v>
      </c>
      <c r="BJ92" s="1412">
        <f ca="1">IF(ISERROR(VLOOKUP(VLOOKUP($A92, 'E4 TB Allocation Details'!$A$18:$L$205, MATCH("Misc ID", 'E4 TB Allocation Details'!$A$18:$L$18, 0),FALSE), 'E2 Allocators'!$B$15:$W$361, MATCH('O5 Details by Class &amp; Accounts'!BJ$18, 'E2 Allocators'!$B$15:$W$15, 0),FALSE)*$E92), 0, VLOOKUP(VLOOKUP($A92, 'E4 TB Allocation Details'!$A$18:$L$205, MATCH("Misc ID", 'E4 TB Allocation Details'!$A$18:$L$18, 0),FALSE), 'E2 Allocators'!$B$15:$W$361, MATCH('O5 Details by Class &amp; Accounts'!BJ$18, 'E2 Allocators'!$B$15:$W$15, 0),FALSE)*$E92)</f>
        <v>0</v>
      </c>
      <c r="BK92" s="1412">
        <f ca="1">IF(ISERROR(VLOOKUP(VLOOKUP($A92, 'E4 TB Allocation Details'!$A$18:$L$205, MATCH("Misc ID", 'E4 TB Allocation Details'!$A$18:$L$18, 0),FALSE), 'E2 Allocators'!$B$15:$W$361, MATCH('O5 Details by Class &amp; Accounts'!BK$18, 'E2 Allocators'!$B$15:$W$15, 0),FALSE)*$E92), 0, VLOOKUP(VLOOKUP($A92, 'E4 TB Allocation Details'!$A$18:$L$205, MATCH("Misc ID", 'E4 TB Allocation Details'!$A$18:$L$18, 0),FALSE), 'E2 Allocators'!$B$15:$W$361, MATCH('O5 Details by Class &amp; Accounts'!BK$18, 'E2 Allocators'!$B$15:$W$15, 0),FALSE)*$E92)</f>
        <v>0</v>
      </c>
      <c r="BL92" s="1412">
        <f ca="1">IF(ISERROR(VLOOKUP(VLOOKUP($A92, 'E4 TB Allocation Details'!$A$18:$L$205, MATCH("Misc ID", 'E4 TB Allocation Details'!$A$18:$L$18, 0),FALSE), 'E2 Allocators'!$B$15:$W$361, MATCH('O5 Details by Class &amp; Accounts'!BL$18, 'E2 Allocators'!$B$15:$W$15, 0),FALSE)*$E92), 0, VLOOKUP(VLOOKUP($A92, 'E4 TB Allocation Details'!$A$18:$L$205, MATCH("Misc ID", 'E4 TB Allocation Details'!$A$18:$L$18, 0),FALSE), 'E2 Allocators'!$B$15:$W$361, MATCH('O5 Details by Class &amp; Accounts'!BL$18, 'E2 Allocators'!$B$15:$W$15, 0),FALSE)*$E92)</f>
        <v>0</v>
      </c>
      <c r="BM92" s="1412">
        <f ca="1">IF(ISERROR(VLOOKUP(VLOOKUP($A92, 'E4 TB Allocation Details'!$A$18:$L$205, MATCH("Misc ID", 'E4 TB Allocation Details'!$A$18:$L$18, 0),FALSE), 'E2 Allocators'!$B$15:$W$361, MATCH('O5 Details by Class &amp; Accounts'!BM$18, 'E2 Allocators'!$B$15:$W$15, 0),FALSE)*$E92), 0, VLOOKUP(VLOOKUP($A92, 'E4 TB Allocation Details'!$A$18:$L$205, MATCH("Misc ID", 'E4 TB Allocation Details'!$A$18:$L$18, 0),FALSE), 'E2 Allocators'!$B$15:$W$361, MATCH('O5 Details by Class &amp; Accounts'!BM$18, 'E2 Allocators'!$B$15:$W$15, 0),FALSE)*$E92)</f>
        <v>0</v>
      </c>
      <c r="BN92" s="1412">
        <f ca="1">IF(ISERROR(VLOOKUP(VLOOKUP($A92, 'E4 TB Allocation Details'!$A$18:$L$205, MATCH("Misc ID", 'E4 TB Allocation Details'!$A$18:$L$18, 0),FALSE), 'E2 Allocators'!$B$15:$W$361, MATCH('O5 Details by Class &amp; Accounts'!BN$18, 'E2 Allocators'!$B$15:$W$15, 0),FALSE)*$E92), 0, VLOOKUP(VLOOKUP($A92, 'E4 TB Allocation Details'!$A$18:$L$205, MATCH("Misc ID", 'E4 TB Allocation Details'!$A$18:$L$18, 0),FALSE), 'E2 Allocators'!$B$15:$W$361, MATCH('O5 Details by Class &amp; Accounts'!BN$18, 'E2 Allocators'!$B$15:$W$15, 0),FALSE)*$E92)</f>
        <v>0</v>
      </c>
      <c r="BO92" s="1412">
        <f ca="1">IF(ISERROR(VLOOKUP(VLOOKUP($A92, 'E4 TB Allocation Details'!$A$18:$L$205, MATCH("Misc ID", 'E4 TB Allocation Details'!$A$18:$L$18, 0),FALSE), 'E2 Allocators'!$B$15:$W$361, MATCH('O5 Details by Class &amp; Accounts'!BO$18, 'E2 Allocators'!$B$15:$W$15, 0),FALSE)*$E92), 0, VLOOKUP(VLOOKUP($A92, 'E4 TB Allocation Details'!$A$18:$L$205, MATCH("Misc ID", 'E4 TB Allocation Details'!$A$18:$L$18, 0),FALSE), 'E2 Allocators'!$B$15:$W$361, MATCH('O5 Details by Class &amp; Accounts'!BO$18, 'E2 Allocators'!$B$15:$W$15, 0),FALSE)*$E92)</f>
        <v>0</v>
      </c>
      <c r="BP92" s="1412">
        <f ca="1">IF(ISERROR(VLOOKUP(VLOOKUP($A92, 'E4 TB Allocation Details'!$A$18:$L$205, MATCH("Misc ID", 'E4 TB Allocation Details'!$A$18:$L$18, 0),FALSE), 'E2 Allocators'!$B$15:$W$361, MATCH('O5 Details by Class &amp; Accounts'!BP$18, 'E2 Allocators'!$B$15:$W$15, 0),FALSE)*$E92), 0, VLOOKUP(VLOOKUP($A92, 'E4 TB Allocation Details'!$A$18:$L$205, MATCH("Misc ID", 'E4 TB Allocation Details'!$A$18:$L$18, 0),FALSE), 'E2 Allocators'!$B$15:$W$361, MATCH('O5 Details by Class &amp; Accounts'!BP$18, 'E2 Allocators'!$B$15:$W$15, 0),FALSE)*$E92)</f>
        <v>0</v>
      </c>
      <c r="BQ92" s="1412">
        <f ca="1">IF(ISERROR(VLOOKUP(VLOOKUP($A92, 'E4 TB Allocation Details'!$A$18:$L$205, MATCH("Misc ID", 'E4 TB Allocation Details'!$A$18:$L$18, 0),FALSE), 'E2 Allocators'!$B$15:$W$361, MATCH('O5 Details by Class &amp; Accounts'!BQ$18, 'E2 Allocators'!$B$15:$W$15, 0),FALSE)*$E92), 0, VLOOKUP(VLOOKUP($A92, 'E4 TB Allocation Details'!$A$18:$L$205, MATCH("Misc ID", 'E4 TB Allocation Details'!$A$18:$L$18, 0),FALSE), 'E2 Allocators'!$B$15:$W$361, MATCH('O5 Details by Class &amp; Accounts'!BQ$18, 'E2 Allocators'!$B$15:$W$15, 0),FALSE)*$E92)</f>
        <v>0</v>
      </c>
      <c r="BR92" s="1412">
        <f ca="1">IF(ISERROR(VLOOKUP(VLOOKUP($A92, 'E4 TB Allocation Details'!$A$18:$L$205, MATCH("Misc ID", 'E4 TB Allocation Details'!$A$18:$L$18, 0),FALSE), 'E2 Allocators'!$B$15:$W$361, MATCH('O5 Details by Class &amp; Accounts'!BR$18, 'E2 Allocators'!$B$15:$W$15, 0),FALSE)*$E92), 0, VLOOKUP(VLOOKUP($A92, 'E4 TB Allocation Details'!$A$18:$L$205, MATCH("Misc ID", 'E4 TB Allocation Details'!$A$18:$L$18, 0),FALSE), 'E2 Allocators'!$B$15:$W$361, MATCH('O5 Details by Class &amp; Accounts'!BR$18, 'E2 Allocators'!$B$15:$W$15, 0),FALSE)*$E92)</f>
        <v>0</v>
      </c>
      <c r="BS92" s="1412">
        <f t="shared" si="21"/>
        <v>-60000</v>
      </c>
      <c r="BT92" s="1412">
        <f ca="1">IF(ISERROR(VLOOKUP(VLOOKUP($A92, 'E4 TB Allocation Details'!$A$18:$L$205, MATCH("A &amp; G ID", 'E4 TB Allocation Details'!$A$18:$L$18, 0),FALSE), 'E2 Allocators'!$B$15:$W$361, MATCH('O5 Details by Class &amp; Accounts'!BT$18, 'E2 Allocators'!$B$15:$W$15, 0),FALSE)*$E92), 0, VLOOKUP(VLOOKUP($A92, 'E4 TB Allocation Details'!$A$18:$L$205, MATCH("A &amp; G ID", 'E4 TB Allocation Details'!$A$18:$L$18, 0),FALSE), 'E2 Allocators'!$B$15:$W$361, MATCH('O5 Details by Class &amp; Accounts'!BT$18, 'E2 Allocators'!$B$15:$W$15, 0),FALSE)*$E92)</f>
        <v>0</v>
      </c>
      <c r="BU92" s="1412">
        <f ca="1">IF(ISERROR(VLOOKUP(VLOOKUP($A92, 'E4 TB Allocation Details'!$A$18:$L$205, MATCH("A &amp; G ID", 'E4 TB Allocation Details'!$A$18:$L$18, 0),FALSE), 'E2 Allocators'!$B$15:$W$361, MATCH('O5 Details by Class &amp; Accounts'!BU$18, 'E2 Allocators'!$B$15:$W$15, 0),FALSE)*$E92), 0, VLOOKUP(VLOOKUP($A92, 'E4 TB Allocation Details'!$A$18:$L$205, MATCH("A &amp; G ID", 'E4 TB Allocation Details'!$A$18:$L$18, 0),FALSE), 'E2 Allocators'!$B$15:$W$361, MATCH('O5 Details by Class &amp; Accounts'!BU$18, 'E2 Allocators'!$B$15:$W$15, 0),FALSE)*$E92)</f>
        <v>0</v>
      </c>
      <c r="BV92" s="1412">
        <f ca="1">IF(ISERROR(VLOOKUP(VLOOKUP($A92, 'E4 TB Allocation Details'!$A$18:$L$205, MATCH("A &amp; G ID", 'E4 TB Allocation Details'!$A$18:$L$18, 0),FALSE), 'E2 Allocators'!$B$15:$W$361, MATCH('O5 Details by Class &amp; Accounts'!BV$18, 'E2 Allocators'!$B$15:$W$15, 0),FALSE)*$E92), 0, VLOOKUP(VLOOKUP($A92, 'E4 TB Allocation Details'!$A$18:$L$205, MATCH("A &amp; G ID", 'E4 TB Allocation Details'!$A$18:$L$18, 0),FALSE), 'E2 Allocators'!$B$15:$W$361, MATCH('O5 Details by Class &amp; Accounts'!BV$18, 'E2 Allocators'!$B$15:$W$15, 0),FALSE)*$E92)</f>
        <v>0</v>
      </c>
      <c r="BW92" s="1412">
        <f ca="1">IF(ISERROR(VLOOKUP(VLOOKUP($A92, 'E4 TB Allocation Details'!$A$18:$L$205, MATCH("A &amp; G ID", 'E4 TB Allocation Details'!$A$18:$L$18, 0),FALSE), 'E2 Allocators'!$B$15:$W$361, MATCH('O5 Details by Class &amp; Accounts'!BW$18, 'E2 Allocators'!$B$15:$W$15, 0),FALSE)*$E92), 0, VLOOKUP(VLOOKUP($A92, 'E4 TB Allocation Details'!$A$18:$L$205, MATCH("A &amp; G ID", 'E4 TB Allocation Details'!$A$18:$L$18, 0),FALSE), 'E2 Allocators'!$B$15:$W$361, MATCH('O5 Details by Class &amp; Accounts'!BW$18, 'E2 Allocators'!$B$15:$W$15, 0),FALSE)*$E92)</f>
        <v>0</v>
      </c>
      <c r="BX92" s="1412">
        <f ca="1">IF(ISERROR(VLOOKUP(VLOOKUP($A92, 'E4 TB Allocation Details'!$A$18:$L$205, MATCH("A &amp; G ID", 'E4 TB Allocation Details'!$A$18:$L$18, 0),FALSE), 'E2 Allocators'!$B$15:$W$361, MATCH('O5 Details by Class &amp; Accounts'!BX$18, 'E2 Allocators'!$B$15:$W$15, 0),FALSE)*$E92), 0, VLOOKUP(VLOOKUP($A92, 'E4 TB Allocation Details'!$A$18:$L$205, MATCH("A &amp; G ID", 'E4 TB Allocation Details'!$A$18:$L$18, 0),FALSE), 'E2 Allocators'!$B$15:$W$361, MATCH('O5 Details by Class &amp; Accounts'!BX$18, 'E2 Allocators'!$B$15:$W$15, 0),FALSE)*$E92)</f>
        <v>0</v>
      </c>
      <c r="BY92" s="1412">
        <f ca="1">IF(ISERROR(VLOOKUP(VLOOKUP($A92, 'E4 TB Allocation Details'!$A$18:$L$205, MATCH("A &amp; G ID", 'E4 TB Allocation Details'!$A$18:$L$18, 0),FALSE), 'E2 Allocators'!$B$15:$W$361, MATCH('O5 Details by Class &amp; Accounts'!BY$18, 'E2 Allocators'!$B$15:$W$15, 0),FALSE)*$E92), 0, VLOOKUP(VLOOKUP($A92, 'E4 TB Allocation Details'!$A$18:$L$205, MATCH("A &amp; G ID", 'E4 TB Allocation Details'!$A$18:$L$18, 0),FALSE), 'E2 Allocators'!$B$15:$W$361, MATCH('O5 Details by Class &amp; Accounts'!BY$18, 'E2 Allocators'!$B$15:$W$15, 0),FALSE)*$E92)</f>
        <v>0</v>
      </c>
      <c r="BZ92" s="1412">
        <f ca="1">IF(ISERROR(VLOOKUP(VLOOKUP($A92, 'E4 TB Allocation Details'!$A$18:$L$205, MATCH("A &amp; G ID", 'E4 TB Allocation Details'!$A$18:$L$18, 0),FALSE), 'E2 Allocators'!$B$15:$W$361, MATCH('O5 Details by Class &amp; Accounts'!BZ$18, 'E2 Allocators'!$B$15:$W$15, 0),FALSE)*$E92), 0, VLOOKUP(VLOOKUP($A92, 'E4 TB Allocation Details'!$A$18:$L$205, MATCH("A &amp; G ID", 'E4 TB Allocation Details'!$A$18:$L$18, 0),FALSE), 'E2 Allocators'!$B$15:$W$361, MATCH('O5 Details by Class &amp; Accounts'!BZ$18, 'E2 Allocators'!$B$15:$W$15, 0),FALSE)*$E92)</f>
        <v>0</v>
      </c>
      <c r="CA92" s="1412">
        <f ca="1">IF(ISERROR(VLOOKUP(VLOOKUP($A92, 'E4 TB Allocation Details'!$A$18:$L$205, MATCH("A &amp; G ID", 'E4 TB Allocation Details'!$A$18:$L$18, 0),FALSE), 'E2 Allocators'!$B$15:$W$361, MATCH('O5 Details by Class &amp; Accounts'!CA$18, 'E2 Allocators'!$B$15:$W$15, 0),FALSE)*$E92), 0, VLOOKUP(VLOOKUP($A92, 'E4 TB Allocation Details'!$A$18:$L$205, MATCH("A &amp; G ID", 'E4 TB Allocation Details'!$A$18:$L$18, 0),FALSE), 'E2 Allocators'!$B$15:$W$361, MATCH('O5 Details by Class &amp; Accounts'!CA$18, 'E2 Allocators'!$B$15:$W$15, 0),FALSE)*$E92)</f>
        <v>0</v>
      </c>
      <c r="CB92" s="1412">
        <f ca="1">IF(ISERROR(VLOOKUP(VLOOKUP($A92, 'E4 TB Allocation Details'!$A$18:$L$205, MATCH("A &amp; G ID", 'E4 TB Allocation Details'!$A$18:$L$18, 0),FALSE), 'E2 Allocators'!$B$15:$W$361, MATCH('O5 Details by Class &amp; Accounts'!CB$18, 'E2 Allocators'!$B$15:$W$15, 0),FALSE)*$E92), 0, VLOOKUP(VLOOKUP($A92, 'E4 TB Allocation Details'!$A$18:$L$205, MATCH("A &amp; G ID", 'E4 TB Allocation Details'!$A$18:$L$18, 0),FALSE), 'E2 Allocators'!$B$15:$W$361, MATCH('O5 Details by Class &amp; Accounts'!CB$18, 'E2 Allocators'!$B$15:$W$15, 0),FALSE)*$E92)</f>
        <v>0</v>
      </c>
      <c r="CC92" s="1412">
        <f ca="1">IF(ISERROR(VLOOKUP(VLOOKUP($A92, 'E4 TB Allocation Details'!$A$18:$L$205, MATCH("A &amp; G ID", 'E4 TB Allocation Details'!$A$18:$L$18, 0),FALSE), 'E2 Allocators'!$B$15:$W$361, MATCH('O5 Details by Class &amp; Accounts'!CC$18, 'E2 Allocators'!$B$15:$W$15, 0),FALSE)*$E92), 0, VLOOKUP(VLOOKUP($A92, 'E4 TB Allocation Details'!$A$18:$L$205, MATCH("A &amp; G ID", 'E4 TB Allocation Details'!$A$18:$L$18, 0),FALSE), 'E2 Allocators'!$B$15:$W$361, MATCH('O5 Details by Class &amp; Accounts'!CC$18, 'E2 Allocators'!$B$15:$W$15, 0),FALSE)*$E92)</f>
        <v>0</v>
      </c>
      <c r="CD92" s="1412">
        <f ca="1">IF(ISERROR(VLOOKUP(VLOOKUP($A92, 'E4 TB Allocation Details'!$A$18:$L$205, MATCH("A &amp; G ID", 'E4 TB Allocation Details'!$A$18:$L$18, 0),FALSE), 'E2 Allocators'!$B$15:$W$361, MATCH('O5 Details by Class &amp; Accounts'!CD$18, 'E2 Allocators'!$B$15:$W$15, 0),FALSE)*$E92), 0, VLOOKUP(VLOOKUP($A92, 'E4 TB Allocation Details'!$A$18:$L$205, MATCH("A &amp; G ID", 'E4 TB Allocation Details'!$A$18:$L$18, 0),FALSE), 'E2 Allocators'!$B$15:$W$361, MATCH('O5 Details by Class &amp; Accounts'!CD$18, 'E2 Allocators'!$B$15:$W$15, 0),FALSE)*$E92)</f>
        <v>0</v>
      </c>
      <c r="CE92" s="1412">
        <f ca="1">IF(ISERROR(VLOOKUP(VLOOKUP($A92, 'E4 TB Allocation Details'!$A$18:$L$205, MATCH("A &amp; G ID", 'E4 TB Allocation Details'!$A$18:$L$18, 0),FALSE), 'E2 Allocators'!$B$15:$W$361, MATCH('O5 Details by Class &amp; Accounts'!CE$18, 'E2 Allocators'!$B$15:$W$15, 0),FALSE)*$E92), 0, VLOOKUP(VLOOKUP($A92, 'E4 TB Allocation Details'!$A$18:$L$205, MATCH("A &amp; G ID", 'E4 TB Allocation Details'!$A$18:$L$18, 0),FALSE), 'E2 Allocators'!$B$15:$W$361, MATCH('O5 Details by Class &amp; Accounts'!CE$18, 'E2 Allocators'!$B$15:$W$15, 0),FALSE)*$E92)</f>
        <v>0</v>
      </c>
      <c r="CF92" s="1412">
        <f ca="1">IF(ISERROR(VLOOKUP(VLOOKUP($A92, 'E4 TB Allocation Details'!$A$18:$L$205, MATCH("A &amp; G ID", 'E4 TB Allocation Details'!$A$18:$L$18, 0),FALSE), 'E2 Allocators'!$B$15:$W$361, MATCH('O5 Details by Class &amp; Accounts'!CF$18, 'E2 Allocators'!$B$15:$W$15, 0),FALSE)*$E92), 0, VLOOKUP(VLOOKUP($A92, 'E4 TB Allocation Details'!$A$18:$L$205, MATCH("A &amp; G ID", 'E4 TB Allocation Details'!$A$18:$L$18, 0),FALSE), 'E2 Allocators'!$B$15:$W$361, MATCH('O5 Details by Class &amp; Accounts'!CF$18, 'E2 Allocators'!$B$15:$W$15, 0),FALSE)*$E92)</f>
        <v>0</v>
      </c>
      <c r="CG92" s="1412">
        <f ca="1">IF(ISERROR(VLOOKUP(VLOOKUP($A92, 'E4 TB Allocation Details'!$A$18:$L$205, MATCH("A &amp; G ID", 'E4 TB Allocation Details'!$A$18:$L$18, 0),FALSE), 'E2 Allocators'!$B$15:$W$361, MATCH('O5 Details by Class &amp; Accounts'!CG$18, 'E2 Allocators'!$B$15:$W$15, 0),FALSE)*$E92), 0, VLOOKUP(VLOOKUP($A92, 'E4 TB Allocation Details'!$A$18:$L$205, MATCH("A &amp; G ID", 'E4 TB Allocation Details'!$A$18:$L$18, 0),FALSE), 'E2 Allocators'!$B$15:$W$361, MATCH('O5 Details by Class &amp; Accounts'!CG$18, 'E2 Allocators'!$B$15:$W$15, 0),FALSE)*$E92)</f>
        <v>0</v>
      </c>
      <c r="CH92" s="1412">
        <f ca="1">IF(ISERROR(VLOOKUP(VLOOKUP($A92, 'E4 TB Allocation Details'!$A$18:$L$205, MATCH("A &amp; G ID", 'E4 TB Allocation Details'!$A$18:$L$18, 0),FALSE), 'E2 Allocators'!$B$15:$W$361, MATCH('O5 Details by Class &amp; Accounts'!CH$18, 'E2 Allocators'!$B$15:$W$15, 0),FALSE)*$E92), 0, VLOOKUP(VLOOKUP($A92, 'E4 TB Allocation Details'!$A$18:$L$205, MATCH("A &amp; G ID", 'E4 TB Allocation Details'!$A$18:$L$18, 0),FALSE), 'E2 Allocators'!$B$15:$W$361, MATCH('O5 Details by Class &amp; Accounts'!CH$18, 'E2 Allocators'!$B$15:$W$15, 0),FALSE)*$E92)</f>
        <v>0</v>
      </c>
      <c r="CI92" s="1412">
        <f ca="1">IF(ISERROR(VLOOKUP(VLOOKUP($A92, 'E4 TB Allocation Details'!$A$18:$L$205, MATCH("A &amp; G ID", 'E4 TB Allocation Details'!$A$18:$L$18, 0),FALSE), 'E2 Allocators'!$B$15:$W$361, MATCH('O5 Details by Class &amp; Accounts'!CI$18, 'E2 Allocators'!$B$15:$W$15, 0),FALSE)*$E92), 0, VLOOKUP(VLOOKUP($A92, 'E4 TB Allocation Details'!$A$18:$L$205, MATCH("A &amp; G ID", 'E4 TB Allocation Details'!$A$18:$L$18, 0),FALSE), 'E2 Allocators'!$B$15:$W$361, MATCH('O5 Details by Class &amp; Accounts'!CI$18, 'E2 Allocators'!$B$15:$W$15, 0),FALSE)*$E92)</f>
        <v>0</v>
      </c>
      <c r="CJ92" s="1412">
        <f ca="1">IF(ISERROR(VLOOKUP(VLOOKUP($A92, 'E4 TB Allocation Details'!$A$18:$L$205, MATCH("A &amp; G ID", 'E4 TB Allocation Details'!$A$18:$L$18, 0),FALSE), 'E2 Allocators'!$B$15:$W$361, MATCH('O5 Details by Class &amp; Accounts'!CJ$18, 'E2 Allocators'!$B$15:$W$15, 0),FALSE)*$E92), 0, VLOOKUP(VLOOKUP($A92, 'E4 TB Allocation Details'!$A$18:$L$205, MATCH("A &amp; G ID", 'E4 TB Allocation Details'!$A$18:$L$18, 0),FALSE), 'E2 Allocators'!$B$15:$W$361, MATCH('O5 Details by Class &amp; Accounts'!CJ$18, 'E2 Allocators'!$B$15:$W$15, 0),FALSE)*$E92)</f>
        <v>0</v>
      </c>
      <c r="CK92" s="1412">
        <f ca="1">IF(ISERROR(VLOOKUP(VLOOKUP($A92, 'E4 TB Allocation Details'!$A$18:$L$205, MATCH("A &amp; G ID", 'E4 TB Allocation Details'!$A$18:$L$18, 0),FALSE), 'E2 Allocators'!$B$15:$W$361, MATCH('O5 Details by Class &amp; Accounts'!CK$18, 'E2 Allocators'!$B$15:$W$15, 0),FALSE)*$E92), 0, VLOOKUP(VLOOKUP($A92, 'E4 TB Allocation Details'!$A$18:$L$205, MATCH("A &amp; G ID", 'E4 TB Allocation Details'!$A$18:$L$18, 0),FALSE), 'E2 Allocators'!$B$15:$W$361, MATCH('O5 Details by Class &amp; Accounts'!CK$18, 'E2 Allocators'!$B$15:$W$15, 0),FALSE)*$E92)</f>
        <v>0</v>
      </c>
      <c r="CL92" s="1412">
        <f ca="1">IF(ISERROR(VLOOKUP(VLOOKUP($A92, 'E4 TB Allocation Details'!$A$18:$L$205, MATCH("A &amp; G ID", 'E4 TB Allocation Details'!$A$18:$L$18, 0),FALSE), 'E2 Allocators'!$B$15:$W$361, MATCH('O5 Details by Class &amp; Accounts'!CL$18, 'E2 Allocators'!$B$15:$W$15, 0),FALSE)*$E92), 0, VLOOKUP(VLOOKUP($A92, 'E4 TB Allocation Details'!$A$18:$L$205, MATCH("A &amp; G ID", 'E4 TB Allocation Details'!$A$18:$L$18, 0),FALSE), 'E2 Allocators'!$B$15:$W$361, MATCH('O5 Details by Class &amp; Accounts'!CL$18, 'E2 Allocators'!$B$15:$W$15, 0),FALSE)*$E92)</f>
        <v>0</v>
      </c>
      <c r="CM92" s="1412">
        <f ca="1">IF(ISERROR(VLOOKUP(VLOOKUP($A92, 'E4 TB Allocation Details'!$A$18:$L$205, MATCH("A &amp; G ID", 'E4 TB Allocation Details'!$A$18:$L$18, 0),FALSE), 'E2 Allocators'!$B$15:$W$361, MATCH('O5 Details by Class &amp; Accounts'!CM$18, 'E2 Allocators'!$B$15:$W$15, 0),FALSE)*$E92), 0, VLOOKUP(VLOOKUP($A92, 'E4 TB Allocation Details'!$A$18:$L$205, MATCH("A &amp; G ID", 'E4 TB Allocation Details'!$A$18:$L$18, 0),FALSE), 'E2 Allocators'!$B$15:$W$361, MATCH('O5 Details by Class &amp; Accounts'!CM$18, 'E2 Allocators'!$B$15:$W$15, 0),FALSE)*$E92)</f>
        <v>0</v>
      </c>
      <c r="CN92" s="1412">
        <f t="shared" si="22"/>
        <v>0</v>
      </c>
      <c r="CO92" s="1792">
        <f t="shared" si="23"/>
        <v>0</v>
      </c>
      <c r="CQ92" s="2087" t="s">
        <v>1071</v>
      </c>
    </row>
    <row r="93" spans="1:95" s="81" customFormat="1" ht="12.75">
      <c r="A93" s="1180">
        <v>4235</v>
      </c>
      <c r="B93" s="1181" t="s">
        <v>978</v>
      </c>
      <c r="C93" s="1789">
        <f ca="1">IF(ISERROR(VLOOKUP($A93,'I3 TB Data'!$A$23:$H$458,MATCH('O5 Details by Class &amp; Accounts'!$C$18, 'I3 TB Data'!$A$23:$H$23,0),0)), 0, VLOOKUP($A93,'I3 TB Data'!$A$23:$H$458,MATCH('O5 Details by Class &amp; Accounts'!$C$18,'I3 TB Data'!$A$23:$H$23,0),0))</f>
        <v>-351400</v>
      </c>
      <c r="D93" s="1790"/>
      <c r="E93" s="1789">
        <f t="shared" si="17"/>
        <v>-351400</v>
      </c>
      <c r="F93" s="1791">
        <f ca="1">IF(ISERROR(VLOOKUP($A93, 'E1 Categorization'!A33:E122, MATCH("Customer Component", 'E1 Categorization'!$A$33:$E$33,0), 0)), 0, IF(VLOOKUP($A93, 'E1 Categorization'!A33:E122, MATCH("Customer Component", 'E1 Categorization'!$A$33:$E$33,0), 0)=0, 'O5 Details by Class &amp; Accounts'!$E93, IF(AND(VLOOKUP($A93, 'E1 Categorization'!A33:E122, MATCH("Customer Component", 'E1 Categorization'!$A$33:$E$33,0), 0) &gt;0, VLOOKUP($A93, 'E1 Categorization'!A33:E122, MATCH("Customer Component", 'E1 Categorization'!$A$33:$E$33,0), 0)&lt;1), 'O5 Details by Class &amp; Accounts'!$E93*(1-VLOOKUP($A93, 'E1 Categorization'!A33:E122, MATCH("Customer Component", 'E1 Categorization'!$A$33:$E$33,0), 0)), 0)))</f>
        <v>0</v>
      </c>
      <c r="G93" s="1791">
        <f ca="1">IF(ISERROR(VLOOKUP($A93, 'E1 Categorization'!A33:E122, MATCH("Customer Component", 'E1 Categorization'!$A$33:$E$33,0), 0)),0, IF(VLOOKUP($A93, 'E1 Categorization'!A33:E122, MATCH("Customer Component", 'E1 Categorization'!$A$33:$E$33,0), 0)=0, 0, IF(AND(VLOOKUP($A93, 'E1 Categorization'!A33:E122, MATCH("Customer Component", 'E1 Categorization'!$A$33:$E$33,0), 0) &gt;0, VLOOKUP($A93, 'E1 Categorization'!A33:E122, MATCH("Customer Component", 'E1 Categorization'!$A$33:$E$33,0), 0)&lt;1), 'O5 Details by Class &amp; Accounts'!$E93*(VLOOKUP($A93, 'E1 Categorization'!A33:E122, MATCH("Customer Component", 'E1 Categorization'!$A$33:$E$33,0), 0)), 'O5 Details by Class &amp; Accounts'!$E93)))</f>
        <v>0</v>
      </c>
      <c r="H93" s="1412">
        <f t="shared" si="18"/>
        <v>0</v>
      </c>
      <c r="I93" s="1412">
        <f ca="1">IF(ISERROR(VLOOKUP(VLOOKUP($A93, 'E4 TB Allocation Details'!$A$18:$L$205, MATCH("Demand ID", 'E4 TB Allocation Details'!$A$18:$L$18, 0),FALSE), 'E2 Allocators'!$B$15:$W$361, MATCH('O5 Details by Class &amp; Accounts'!I$18, 'E2 Allocators'!$B$15:$W$15, 0),FALSE)*$F93), 0, VLOOKUP(VLOOKUP($A93, 'E4 TB Allocation Details'!$A$18:$L$205, MATCH("Demand ID", 'E4 TB Allocation Details'!$A$18:$L$18, 0),FALSE), 'E2 Allocators'!$B$15:$W$361, MATCH('O5 Details by Class &amp; Accounts'!I$18, 'E2 Allocators'!$B$15:$W$15, 0),FALSE)*$F93)</f>
        <v>0</v>
      </c>
      <c r="J93" s="1412">
        <f ca="1">IF(ISERROR(VLOOKUP(VLOOKUP($A93, 'E4 TB Allocation Details'!$A$18:$L$205, MATCH("Demand ID", 'E4 TB Allocation Details'!$A$18:$L$18, 0),FALSE), 'E2 Allocators'!$B$15:$W$361, MATCH('O5 Details by Class &amp; Accounts'!J$18, 'E2 Allocators'!$B$15:$W$15, 0),FALSE)*$F93), 0, VLOOKUP(VLOOKUP($A93, 'E4 TB Allocation Details'!$A$18:$L$205, MATCH("Demand ID", 'E4 TB Allocation Details'!$A$18:$L$18, 0),FALSE), 'E2 Allocators'!$B$15:$W$361, MATCH('O5 Details by Class &amp; Accounts'!J$18, 'E2 Allocators'!$B$15:$W$15, 0),FALSE)*$F93)</f>
        <v>0</v>
      </c>
      <c r="K93" s="1412">
        <f ca="1">IF(ISERROR(VLOOKUP(VLOOKUP($A93, 'E4 TB Allocation Details'!$A$18:$L$205, MATCH("Demand ID", 'E4 TB Allocation Details'!$A$18:$L$18, 0),FALSE), 'E2 Allocators'!$B$15:$W$361, MATCH('O5 Details by Class &amp; Accounts'!K$18, 'E2 Allocators'!$B$15:$W$15, 0),FALSE)*$F93), 0, VLOOKUP(VLOOKUP($A93, 'E4 TB Allocation Details'!$A$18:$L$205, MATCH("Demand ID", 'E4 TB Allocation Details'!$A$18:$L$18, 0),FALSE), 'E2 Allocators'!$B$15:$W$361, MATCH('O5 Details by Class &amp; Accounts'!K$18, 'E2 Allocators'!$B$15:$W$15, 0),FALSE)*$F93)</f>
        <v>0</v>
      </c>
      <c r="L93" s="1412">
        <f ca="1">IF(ISERROR(VLOOKUP(VLOOKUP($A93, 'E4 TB Allocation Details'!$A$18:$L$205, MATCH("Demand ID", 'E4 TB Allocation Details'!$A$18:$L$18, 0),FALSE), 'E2 Allocators'!$B$15:$W$361, MATCH('O5 Details by Class &amp; Accounts'!L$18, 'E2 Allocators'!$B$15:$W$15, 0),FALSE)*$F93), 0, VLOOKUP(VLOOKUP($A93, 'E4 TB Allocation Details'!$A$18:$L$205, MATCH("Demand ID", 'E4 TB Allocation Details'!$A$18:$L$18, 0),FALSE), 'E2 Allocators'!$B$15:$W$361, MATCH('O5 Details by Class &amp; Accounts'!L$18, 'E2 Allocators'!$B$15:$W$15, 0),FALSE)*$F93)</f>
        <v>0</v>
      </c>
      <c r="M93" s="1412">
        <f ca="1">IF(ISERROR(VLOOKUP(VLOOKUP($A93, 'E4 TB Allocation Details'!$A$18:$L$205, MATCH("Demand ID", 'E4 TB Allocation Details'!$A$18:$L$18, 0),FALSE), 'E2 Allocators'!$B$15:$W$361, MATCH('O5 Details by Class &amp; Accounts'!M$18, 'E2 Allocators'!$B$15:$W$15, 0),FALSE)*$F93), 0, VLOOKUP(VLOOKUP($A93, 'E4 TB Allocation Details'!$A$18:$L$205, MATCH("Demand ID", 'E4 TB Allocation Details'!$A$18:$L$18, 0),FALSE), 'E2 Allocators'!$B$15:$W$361, MATCH('O5 Details by Class &amp; Accounts'!M$18, 'E2 Allocators'!$B$15:$W$15, 0),FALSE)*$F93)</f>
        <v>0</v>
      </c>
      <c r="N93" s="1412">
        <f ca="1">IF(ISERROR(VLOOKUP(VLOOKUP($A93, 'E4 TB Allocation Details'!$A$18:$L$205, MATCH("Demand ID", 'E4 TB Allocation Details'!$A$18:$L$18, 0),FALSE), 'E2 Allocators'!$B$15:$W$361, MATCH('O5 Details by Class &amp; Accounts'!N$18, 'E2 Allocators'!$B$15:$W$15, 0),FALSE)*$F93), 0, VLOOKUP(VLOOKUP($A93, 'E4 TB Allocation Details'!$A$18:$L$205, MATCH("Demand ID", 'E4 TB Allocation Details'!$A$18:$L$18, 0),FALSE), 'E2 Allocators'!$B$15:$W$361, MATCH('O5 Details by Class &amp; Accounts'!N$18, 'E2 Allocators'!$B$15:$W$15, 0),FALSE)*$F93)</f>
        <v>0</v>
      </c>
      <c r="O93" s="1412">
        <f ca="1">IF(ISERROR(VLOOKUP(VLOOKUP($A93, 'E4 TB Allocation Details'!$A$18:$L$205, MATCH("Demand ID", 'E4 TB Allocation Details'!$A$18:$L$18, 0),FALSE), 'E2 Allocators'!$B$15:$W$361, MATCH('O5 Details by Class &amp; Accounts'!O$18, 'E2 Allocators'!$B$15:$W$15, 0),FALSE)*$F93), 0, VLOOKUP(VLOOKUP($A93, 'E4 TB Allocation Details'!$A$18:$L$205, MATCH("Demand ID", 'E4 TB Allocation Details'!$A$18:$L$18, 0),FALSE), 'E2 Allocators'!$B$15:$W$361, MATCH('O5 Details by Class &amp; Accounts'!O$18, 'E2 Allocators'!$B$15:$W$15, 0),FALSE)*$F93)</f>
        <v>0</v>
      </c>
      <c r="P93" s="1412">
        <f ca="1">IF(ISERROR(VLOOKUP(VLOOKUP($A93, 'E4 TB Allocation Details'!$A$18:$L$205, MATCH("Demand ID", 'E4 TB Allocation Details'!$A$18:$L$18, 0),FALSE), 'E2 Allocators'!$B$15:$W$361, MATCH('O5 Details by Class &amp; Accounts'!P$18, 'E2 Allocators'!$B$15:$W$15, 0),FALSE)*$F93), 0, VLOOKUP(VLOOKUP($A93, 'E4 TB Allocation Details'!$A$18:$L$205, MATCH("Demand ID", 'E4 TB Allocation Details'!$A$18:$L$18, 0),FALSE), 'E2 Allocators'!$B$15:$W$361, MATCH('O5 Details by Class &amp; Accounts'!P$18, 'E2 Allocators'!$B$15:$W$15, 0),FALSE)*$F93)</f>
        <v>0</v>
      </c>
      <c r="Q93" s="1412">
        <f ca="1">IF(ISERROR(VLOOKUP(VLOOKUP($A93, 'E4 TB Allocation Details'!$A$18:$L$205, MATCH("Demand ID", 'E4 TB Allocation Details'!$A$18:$L$18, 0),FALSE), 'E2 Allocators'!$B$15:$W$361, MATCH('O5 Details by Class &amp; Accounts'!Q$18, 'E2 Allocators'!$B$15:$W$15, 0),FALSE)*$F93), 0, VLOOKUP(VLOOKUP($A93, 'E4 TB Allocation Details'!$A$18:$L$205, MATCH("Demand ID", 'E4 TB Allocation Details'!$A$18:$L$18, 0),FALSE), 'E2 Allocators'!$B$15:$W$361, MATCH('O5 Details by Class &amp; Accounts'!Q$18, 'E2 Allocators'!$B$15:$W$15, 0),FALSE)*$F93)</f>
        <v>0</v>
      </c>
      <c r="R93" s="1412">
        <f ca="1">IF(ISERROR(VLOOKUP(VLOOKUP($A93, 'E4 TB Allocation Details'!$A$18:$L$205, MATCH("Demand ID", 'E4 TB Allocation Details'!$A$18:$L$18, 0),FALSE), 'E2 Allocators'!$B$15:$W$361, MATCH('O5 Details by Class &amp; Accounts'!R$18, 'E2 Allocators'!$B$15:$W$15, 0),FALSE)*$F93), 0, VLOOKUP(VLOOKUP($A93, 'E4 TB Allocation Details'!$A$18:$L$205, MATCH("Demand ID", 'E4 TB Allocation Details'!$A$18:$L$18, 0),FALSE), 'E2 Allocators'!$B$15:$W$361, MATCH('O5 Details by Class &amp; Accounts'!R$18, 'E2 Allocators'!$B$15:$W$15, 0),FALSE)*$F93)</f>
        <v>0</v>
      </c>
      <c r="S93" s="1412">
        <f ca="1">IF(ISERROR(VLOOKUP(VLOOKUP($A93, 'E4 TB Allocation Details'!$A$18:$L$205, MATCH("Demand ID", 'E4 TB Allocation Details'!$A$18:$L$18, 0),FALSE), 'E2 Allocators'!$B$15:$W$361, MATCH('O5 Details by Class &amp; Accounts'!S$18, 'E2 Allocators'!$B$15:$W$15, 0),FALSE)*$F93), 0, VLOOKUP(VLOOKUP($A93, 'E4 TB Allocation Details'!$A$18:$L$205, MATCH("Demand ID", 'E4 TB Allocation Details'!$A$18:$L$18, 0),FALSE), 'E2 Allocators'!$B$15:$W$361, MATCH('O5 Details by Class &amp; Accounts'!S$18, 'E2 Allocators'!$B$15:$W$15, 0),FALSE)*$F93)</f>
        <v>0</v>
      </c>
      <c r="T93" s="1412">
        <f ca="1">IF(ISERROR(VLOOKUP(VLOOKUP($A93, 'E4 TB Allocation Details'!$A$18:$L$205, MATCH("Demand ID", 'E4 TB Allocation Details'!$A$18:$L$18, 0),FALSE), 'E2 Allocators'!$B$15:$W$361, MATCH('O5 Details by Class &amp; Accounts'!T$18, 'E2 Allocators'!$B$15:$W$15, 0),FALSE)*$F93), 0, VLOOKUP(VLOOKUP($A93, 'E4 TB Allocation Details'!$A$18:$L$205, MATCH("Demand ID", 'E4 TB Allocation Details'!$A$18:$L$18, 0),FALSE), 'E2 Allocators'!$B$15:$W$361, MATCH('O5 Details by Class &amp; Accounts'!T$18, 'E2 Allocators'!$B$15:$W$15, 0),FALSE)*$F93)</f>
        <v>0</v>
      </c>
      <c r="U93" s="1412">
        <f ca="1">IF(ISERROR(VLOOKUP(VLOOKUP($A93, 'E4 TB Allocation Details'!$A$18:$L$205, MATCH("Demand ID", 'E4 TB Allocation Details'!$A$18:$L$18, 0),FALSE), 'E2 Allocators'!$B$15:$W$361, MATCH('O5 Details by Class &amp; Accounts'!U$18, 'E2 Allocators'!$B$15:$W$15, 0),FALSE)*$F93), 0, VLOOKUP(VLOOKUP($A93, 'E4 TB Allocation Details'!$A$18:$L$205, MATCH("Demand ID", 'E4 TB Allocation Details'!$A$18:$L$18, 0),FALSE), 'E2 Allocators'!$B$15:$W$361, MATCH('O5 Details by Class &amp; Accounts'!U$18, 'E2 Allocators'!$B$15:$W$15, 0),FALSE)*$F93)</f>
        <v>0</v>
      </c>
      <c r="V93" s="1412">
        <f ca="1">IF(ISERROR(VLOOKUP(VLOOKUP($A93, 'E4 TB Allocation Details'!$A$18:$L$205, MATCH("Demand ID", 'E4 TB Allocation Details'!$A$18:$L$18, 0),FALSE), 'E2 Allocators'!$B$15:$W$361, MATCH('O5 Details by Class &amp; Accounts'!V$18, 'E2 Allocators'!$B$15:$W$15, 0),FALSE)*$F93), 0, VLOOKUP(VLOOKUP($A93, 'E4 TB Allocation Details'!$A$18:$L$205, MATCH("Demand ID", 'E4 TB Allocation Details'!$A$18:$L$18, 0),FALSE), 'E2 Allocators'!$B$15:$W$361, MATCH('O5 Details by Class &amp; Accounts'!V$18, 'E2 Allocators'!$B$15:$W$15, 0),FALSE)*$F93)</f>
        <v>0</v>
      </c>
      <c r="W93" s="1412">
        <f ca="1">IF(ISERROR(VLOOKUP(VLOOKUP($A93, 'E4 TB Allocation Details'!$A$18:$L$205, MATCH("Demand ID", 'E4 TB Allocation Details'!$A$18:$L$18, 0),FALSE), 'E2 Allocators'!$B$15:$W$361, MATCH('O5 Details by Class &amp; Accounts'!W$18, 'E2 Allocators'!$B$15:$W$15, 0),FALSE)*$F93), 0, VLOOKUP(VLOOKUP($A93, 'E4 TB Allocation Details'!$A$18:$L$205, MATCH("Demand ID", 'E4 TB Allocation Details'!$A$18:$L$18, 0),FALSE), 'E2 Allocators'!$B$15:$W$361, MATCH('O5 Details by Class &amp; Accounts'!W$18, 'E2 Allocators'!$B$15:$W$15, 0),FALSE)*$F93)</f>
        <v>0</v>
      </c>
      <c r="X93" s="1412">
        <f ca="1">IF(ISERROR(VLOOKUP(VLOOKUP($A93, 'E4 TB Allocation Details'!$A$18:$L$205, MATCH("Demand ID", 'E4 TB Allocation Details'!$A$18:$L$18, 0),FALSE), 'E2 Allocators'!$B$15:$W$361, MATCH('O5 Details by Class &amp; Accounts'!X$18, 'E2 Allocators'!$B$15:$W$15, 0),FALSE)*$F93), 0, VLOOKUP(VLOOKUP($A93, 'E4 TB Allocation Details'!$A$18:$L$205, MATCH("Demand ID", 'E4 TB Allocation Details'!$A$18:$L$18, 0),FALSE), 'E2 Allocators'!$B$15:$W$361, MATCH('O5 Details by Class &amp; Accounts'!X$18, 'E2 Allocators'!$B$15:$W$15, 0),FALSE)*$F93)</f>
        <v>0</v>
      </c>
      <c r="Y93" s="1412">
        <f ca="1">IF(ISERROR(VLOOKUP(VLOOKUP($A93, 'E4 TB Allocation Details'!$A$18:$L$205, MATCH("Demand ID", 'E4 TB Allocation Details'!$A$18:$L$18, 0),FALSE), 'E2 Allocators'!$B$15:$W$361, MATCH('O5 Details by Class &amp; Accounts'!Y$18, 'E2 Allocators'!$B$15:$W$15, 0),FALSE)*$F93), 0, VLOOKUP(VLOOKUP($A93, 'E4 TB Allocation Details'!$A$18:$L$205, MATCH("Demand ID", 'E4 TB Allocation Details'!$A$18:$L$18, 0),FALSE), 'E2 Allocators'!$B$15:$W$361, MATCH('O5 Details by Class &amp; Accounts'!Y$18, 'E2 Allocators'!$B$15:$W$15, 0),FALSE)*$F93)</f>
        <v>0</v>
      </c>
      <c r="Z93" s="1412">
        <f ca="1">IF(ISERROR(VLOOKUP(VLOOKUP($A93, 'E4 TB Allocation Details'!$A$18:$L$205, MATCH("Demand ID", 'E4 TB Allocation Details'!$A$18:$L$18, 0),FALSE), 'E2 Allocators'!$B$15:$W$361, MATCH('O5 Details by Class &amp; Accounts'!Z$18, 'E2 Allocators'!$B$15:$W$15, 0),FALSE)*$F93), 0, VLOOKUP(VLOOKUP($A93, 'E4 TB Allocation Details'!$A$18:$L$205, MATCH("Demand ID", 'E4 TB Allocation Details'!$A$18:$L$18, 0),FALSE), 'E2 Allocators'!$B$15:$W$361, MATCH('O5 Details by Class &amp; Accounts'!Z$18, 'E2 Allocators'!$B$15:$W$15, 0),FALSE)*$F93)</f>
        <v>0</v>
      </c>
      <c r="AA93" s="1412">
        <f ca="1">IF(ISERROR(VLOOKUP(VLOOKUP($A93, 'E4 TB Allocation Details'!$A$18:$L$205, MATCH("Demand ID", 'E4 TB Allocation Details'!$A$18:$L$18, 0),FALSE), 'E2 Allocators'!$B$15:$W$361, MATCH('O5 Details by Class &amp; Accounts'!AA$18, 'E2 Allocators'!$B$15:$W$15, 0),FALSE)*$F93), 0, VLOOKUP(VLOOKUP($A93, 'E4 TB Allocation Details'!$A$18:$L$205, MATCH("Demand ID", 'E4 TB Allocation Details'!$A$18:$L$18, 0),FALSE), 'E2 Allocators'!$B$15:$W$361, MATCH('O5 Details by Class &amp; Accounts'!AA$18, 'E2 Allocators'!$B$15:$W$15, 0),FALSE)*$F93)</f>
        <v>0</v>
      </c>
      <c r="AB93" s="1412">
        <f ca="1">IF(ISERROR(VLOOKUP(VLOOKUP($A93, 'E4 TB Allocation Details'!$A$18:$L$205, MATCH("Demand ID", 'E4 TB Allocation Details'!$A$18:$L$18, 0),FALSE), 'E2 Allocators'!$B$15:$W$361, MATCH('O5 Details by Class &amp; Accounts'!AB$18, 'E2 Allocators'!$B$15:$W$15, 0),FALSE)*$F93), 0, VLOOKUP(VLOOKUP($A93, 'E4 TB Allocation Details'!$A$18:$L$205, MATCH("Demand ID", 'E4 TB Allocation Details'!$A$18:$L$18, 0),FALSE), 'E2 Allocators'!$B$15:$W$361, MATCH('O5 Details by Class &amp; Accounts'!AB$18, 'E2 Allocators'!$B$15:$W$15, 0),FALSE)*$F93)</f>
        <v>0</v>
      </c>
      <c r="AC93" s="1412">
        <f t="shared" si="19"/>
        <v>0</v>
      </c>
      <c r="AD93" s="1412">
        <f ca="1">IF(ISERROR(VLOOKUP(VLOOKUP($A93, 'E4 TB Allocation Details'!$A$18:$L$205, MATCH("Customer ID", 'E4 TB Allocation Details'!$A$18:$L$18, 0),FALSE), 'E2 Allocators'!$B$15:$W$361, MATCH('O5 Details by Class &amp; Accounts'!AD$18, 'E2 Allocators'!$B$15:$W$15, 0),FALSE)*$G93), 0, VLOOKUP(VLOOKUP($A93, 'E4 TB Allocation Details'!$A$18:$L$205, MATCH("Customer ID", 'E4 TB Allocation Details'!$A$18:$L$18, 0),FALSE), 'E2 Allocators'!$B$15:$W$361, MATCH('O5 Details by Class &amp; Accounts'!AD$18, 'E2 Allocators'!$B$15:$W$15, 0),FALSE)*$G93)</f>
        <v>0</v>
      </c>
      <c r="AE93" s="1412">
        <f ca="1">IF(ISERROR(VLOOKUP(VLOOKUP($A93, 'E4 TB Allocation Details'!$A$18:$L$205, MATCH("Customer ID", 'E4 TB Allocation Details'!$A$18:$L$18, 0),FALSE), 'E2 Allocators'!$B$15:$W$361, MATCH('O5 Details by Class &amp; Accounts'!AE$18, 'E2 Allocators'!$B$15:$W$15, 0),FALSE)*$G93), 0, VLOOKUP(VLOOKUP($A93, 'E4 TB Allocation Details'!$A$18:$L$205, MATCH("Customer ID", 'E4 TB Allocation Details'!$A$18:$L$18, 0),FALSE), 'E2 Allocators'!$B$15:$W$361, MATCH('O5 Details by Class &amp; Accounts'!AE$18, 'E2 Allocators'!$B$15:$W$15, 0),FALSE)*$G93)</f>
        <v>0</v>
      </c>
      <c r="AF93" s="1412">
        <f ca="1">IF(ISERROR(VLOOKUP(VLOOKUP($A93, 'E4 TB Allocation Details'!$A$18:$L$205, MATCH("Customer ID", 'E4 TB Allocation Details'!$A$18:$L$18, 0),FALSE), 'E2 Allocators'!$B$15:$W$361, MATCH('O5 Details by Class &amp; Accounts'!AF$18, 'E2 Allocators'!$B$15:$W$15, 0),FALSE)*$G93), 0, VLOOKUP(VLOOKUP($A93, 'E4 TB Allocation Details'!$A$18:$L$205, MATCH("Customer ID", 'E4 TB Allocation Details'!$A$18:$L$18, 0),FALSE), 'E2 Allocators'!$B$15:$W$361, MATCH('O5 Details by Class &amp; Accounts'!AF$18, 'E2 Allocators'!$B$15:$W$15, 0),FALSE)*$G93)</f>
        <v>0</v>
      </c>
      <c r="AG93" s="1412">
        <f ca="1">IF(ISERROR(VLOOKUP(VLOOKUP($A93, 'E4 TB Allocation Details'!$A$18:$L$205, MATCH("Customer ID", 'E4 TB Allocation Details'!$A$18:$L$18, 0),FALSE), 'E2 Allocators'!$B$15:$W$361, MATCH('O5 Details by Class &amp; Accounts'!AG$18, 'E2 Allocators'!$B$15:$W$15, 0),FALSE)*$G93), 0, VLOOKUP(VLOOKUP($A93, 'E4 TB Allocation Details'!$A$18:$L$205, MATCH("Customer ID", 'E4 TB Allocation Details'!$A$18:$L$18, 0),FALSE), 'E2 Allocators'!$B$15:$W$361, MATCH('O5 Details by Class &amp; Accounts'!AG$18, 'E2 Allocators'!$B$15:$W$15, 0),FALSE)*$G93)</f>
        <v>0</v>
      </c>
      <c r="AH93" s="1412">
        <f ca="1">IF(ISERROR(VLOOKUP(VLOOKUP($A93, 'E4 TB Allocation Details'!$A$18:$L$205, MATCH("Customer ID", 'E4 TB Allocation Details'!$A$18:$L$18, 0),FALSE), 'E2 Allocators'!$B$15:$W$361, MATCH('O5 Details by Class &amp; Accounts'!AH$18, 'E2 Allocators'!$B$15:$W$15, 0),FALSE)*$G93), 0, VLOOKUP(VLOOKUP($A93, 'E4 TB Allocation Details'!$A$18:$L$205, MATCH("Customer ID", 'E4 TB Allocation Details'!$A$18:$L$18, 0),FALSE), 'E2 Allocators'!$B$15:$W$361, MATCH('O5 Details by Class &amp; Accounts'!AH$18, 'E2 Allocators'!$B$15:$W$15, 0),FALSE)*$G93)</f>
        <v>0</v>
      </c>
      <c r="AI93" s="1412">
        <f ca="1">IF(ISERROR(VLOOKUP(VLOOKUP($A93, 'E4 TB Allocation Details'!$A$18:$L$205, MATCH("Customer ID", 'E4 TB Allocation Details'!$A$18:$L$18, 0),FALSE), 'E2 Allocators'!$B$15:$W$361, MATCH('O5 Details by Class &amp; Accounts'!AI$18, 'E2 Allocators'!$B$15:$W$15, 0),FALSE)*$G93), 0, VLOOKUP(VLOOKUP($A93, 'E4 TB Allocation Details'!$A$18:$L$205, MATCH("Customer ID", 'E4 TB Allocation Details'!$A$18:$L$18, 0),FALSE), 'E2 Allocators'!$B$15:$W$361, MATCH('O5 Details by Class &amp; Accounts'!AI$18, 'E2 Allocators'!$B$15:$W$15, 0),FALSE)*$G93)</f>
        <v>0</v>
      </c>
      <c r="AJ93" s="1412">
        <f ca="1">IF(ISERROR(VLOOKUP(VLOOKUP($A93, 'E4 TB Allocation Details'!$A$18:$L$205, MATCH("Customer ID", 'E4 TB Allocation Details'!$A$18:$L$18, 0),FALSE), 'E2 Allocators'!$B$15:$W$361, MATCH('O5 Details by Class &amp; Accounts'!AJ$18, 'E2 Allocators'!$B$15:$W$15, 0),FALSE)*$G93), 0, VLOOKUP(VLOOKUP($A93, 'E4 TB Allocation Details'!$A$18:$L$205, MATCH("Customer ID", 'E4 TB Allocation Details'!$A$18:$L$18, 0),FALSE), 'E2 Allocators'!$B$15:$W$361, MATCH('O5 Details by Class &amp; Accounts'!AJ$18, 'E2 Allocators'!$B$15:$W$15, 0),FALSE)*$G93)</f>
        <v>0</v>
      </c>
      <c r="AK93" s="1412">
        <f ca="1">IF(ISERROR(VLOOKUP(VLOOKUP($A93, 'E4 TB Allocation Details'!$A$18:$L$205, MATCH("Customer ID", 'E4 TB Allocation Details'!$A$18:$L$18, 0),FALSE), 'E2 Allocators'!$B$15:$W$361, MATCH('O5 Details by Class &amp; Accounts'!AK$18, 'E2 Allocators'!$B$15:$W$15, 0),FALSE)*$G93), 0, VLOOKUP(VLOOKUP($A93, 'E4 TB Allocation Details'!$A$18:$L$205, MATCH("Customer ID", 'E4 TB Allocation Details'!$A$18:$L$18, 0),FALSE), 'E2 Allocators'!$B$15:$W$361, MATCH('O5 Details by Class &amp; Accounts'!AK$18, 'E2 Allocators'!$B$15:$W$15, 0),FALSE)*$G93)</f>
        <v>0</v>
      </c>
      <c r="AL93" s="1412">
        <f ca="1">IF(ISERROR(VLOOKUP(VLOOKUP($A93, 'E4 TB Allocation Details'!$A$18:$L$205, MATCH("Customer ID", 'E4 TB Allocation Details'!$A$18:$L$18, 0),FALSE), 'E2 Allocators'!$B$15:$W$361, MATCH('O5 Details by Class &amp; Accounts'!AL$18, 'E2 Allocators'!$B$15:$W$15, 0),FALSE)*$G93), 0, VLOOKUP(VLOOKUP($A93, 'E4 TB Allocation Details'!$A$18:$L$205, MATCH("Customer ID", 'E4 TB Allocation Details'!$A$18:$L$18, 0),FALSE), 'E2 Allocators'!$B$15:$W$361, MATCH('O5 Details by Class &amp; Accounts'!AL$18, 'E2 Allocators'!$B$15:$W$15, 0),FALSE)*$G93)</f>
        <v>0</v>
      </c>
      <c r="AM93" s="1412">
        <f ca="1">IF(ISERROR(VLOOKUP(VLOOKUP($A93, 'E4 TB Allocation Details'!$A$18:$L$205, MATCH("Customer ID", 'E4 TB Allocation Details'!$A$18:$L$18, 0),FALSE), 'E2 Allocators'!$B$15:$W$361, MATCH('O5 Details by Class &amp; Accounts'!AM$18, 'E2 Allocators'!$B$15:$W$15, 0),FALSE)*$G93), 0, VLOOKUP(VLOOKUP($A93, 'E4 TB Allocation Details'!$A$18:$L$205, MATCH("Customer ID", 'E4 TB Allocation Details'!$A$18:$L$18, 0),FALSE), 'E2 Allocators'!$B$15:$W$361, MATCH('O5 Details by Class &amp; Accounts'!AM$18, 'E2 Allocators'!$B$15:$W$15, 0),FALSE)*$G93)</f>
        <v>0</v>
      </c>
      <c r="AN93" s="1412">
        <f ca="1">IF(ISERROR(VLOOKUP(VLOOKUP($A93, 'E4 TB Allocation Details'!$A$18:$L$205, MATCH("Customer ID", 'E4 TB Allocation Details'!$A$18:$L$18, 0),FALSE), 'E2 Allocators'!$B$15:$W$361, MATCH('O5 Details by Class &amp; Accounts'!AN$18, 'E2 Allocators'!$B$15:$W$15, 0),FALSE)*$G93), 0, VLOOKUP(VLOOKUP($A93, 'E4 TB Allocation Details'!$A$18:$L$205, MATCH("Customer ID", 'E4 TB Allocation Details'!$A$18:$L$18, 0),FALSE), 'E2 Allocators'!$B$15:$W$361, MATCH('O5 Details by Class &amp; Accounts'!AN$18, 'E2 Allocators'!$B$15:$W$15, 0),FALSE)*$G93)</f>
        <v>0</v>
      </c>
      <c r="AO93" s="1412">
        <f ca="1">IF(ISERROR(VLOOKUP(VLOOKUP($A93, 'E4 TB Allocation Details'!$A$18:$L$205, MATCH("Customer ID", 'E4 TB Allocation Details'!$A$18:$L$18, 0),FALSE), 'E2 Allocators'!$B$15:$W$361, MATCH('O5 Details by Class &amp; Accounts'!AO$18, 'E2 Allocators'!$B$15:$W$15, 0),FALSE)*$G93), 0, VLOOKUP(VLOOKUP($A93, 'E4 TB Allocation Details'!$A$18:$L$205, MATCH("Customer ID", 'E4 TB Allocation Details'!$A$18:$L$18, 0),FALSE), 'E2 Allocators'!$B$15:$W$361, MATCH('O5 Details by Class &amp; Accounts'!AO$18, 'E2 Allocators'!$B$15:$W$15, 0),FALSE)*$G93)</f>
        <v>0</v>
      </c>
      <c r="AP93" s="1412">
        <f ca="1">IF(ISERROR(VLOOKUP(VLOOKUP($A93, 'E4 TB Allocation Details'!$A$18:$L$205, MATCH("Customer ID", 'E4 TB Allocation Details'!$A$18:$L$18, 0),FALSE), 'E2 Allocators'!$B$15:$W$361, MATCH('O5 Details by Class &amp; Accounts'!AP$18, 'E2 Allocators'!$B$15:$W$15, 0),FALSE)*$G93), 0, VLOOKUP(VLOOKUP($A93, 'E4 TB Allocation Details'!$A$18:$L$205, MATCH("Customer ID", 'E4 TB Allocation Details'!$A$18:$L$18, 0),FALSE), 'E2 Allocators'!$B$15:$W$361, MATCH('O5 Details by Class &amp; Accounts'!AP$18, 'E2 Allocators'!$B$15:$W$15, 0),FALSE)*$G93)</f>
        <v>0</v>
      </c>
      <c r="AQ93" s="1412">
        <f ca="1">IF(ISERROR(VLOOKUP(VLOOKUP($A93, 'E4 TB Allocation Details'!$A$18:$L$205, MATCH("Customer ID", 'E4 TB Allocation Details'!$A$18:$L$18, 0),FALSE), 'E2 Allocators'!$B$15:$W$361, MATCH('O5 Details by Class &amp; Accounts'!AQ$18, 'E2 Allocators'!$B$15:$W$15, 0),FALSE)*$G93), 0, VLOOKUP(VLOOKUP($A93, 'E4 TB Allocation Details'!$A$18:$L$205, MATCH("Customer ID", 'E4 TB Allocation Details'!$A$18:$L$18, 0),FALSE), 'E2 Allocators'!$B$15:$W$361, MATCH('O5 Details by Class &amp; Accounts'!AQ$18, 'E2 Allocators'!$B$15:$W$15, 0),FALSE)*$G93)</f>
        <v>0</v>
      </c>
      <c r="AR93" s="1412">
        <f ca="1">IF(ISERROR(VLOOKUP(VLOOKUP($A93, 'E4 TB Allocation Details'!$A$18:$L$205, MATCH("Customer ID", 'E4 TB Allocation Details'!$A$18:$L$18, 0),FALSE), 'E2 Allocators'!$B$15:$W$361, MATCH('O5 Details by Class &amp; Accounts'!AR$18, 'E2 Allocators'!$B$15:$W$15, 0),FALSE)*$G93), 0, VLOOKUP(VLOOKUP($A93, 'E4 TB Allocation Details'!$A$18:$L$205, MATCH("Customer ID", 'E4 TB Allocation Details'!$A$18:$L$18, 0),FALSE), 'E2 Allocators'!$B$15:$W$361, MATCH('O5 Details by Class &amp; Accounts'!AR$18, 'E2 Allocators'!$B$15:$W$15, 0),FALSE)*$G93)</f>
        <v>0</v>
      </c>
      <c r="AS93" s="1412">
        <f ca="1">IF(ISERROR(VLOOKUP(VLOOKUP($A93, 'E4 TB Allocation Details'!$A$18:$L$205, MATCH("Customer ID", 'E4 TB Allocation Details'!$A$18:$L$18, 0),FALSE), 'E2 Allocators'!$B$15:$W$361, MATCH('O5 Details by Class &amp; Accounts'!AS$18, 'E2 Allocators'!$B$15:$W$15, 0),FALSE)*$G93), 0, VLOOKUP(VLOOKUP($A93, 'E4 TB Allocation Details'!$A$18:$L$205, MATCH("Customer ID", 'E4 TB Allocation Details'!$A$18:$L$18, 0),FALSE), 'E2 Allocators'!$B$15:$W$361, MATCH('O5 Details by Class &amp; Accounts'!AS$18, 'E2 Allocators'!$B$15:$W$15, 0),FALSE)*$G93)</f>
        <v>0</v>
      </c>
      <c r="AT93" s="1412">
        <f ca="1">IF(ISERROR(VLOOKUP(VLOOKUP($A93, 'E4 TB Allocation Details'!$A$18:$L$205, MATCH("Customer ID", 'E4 TB Allocation Details'!$A$18:$L$18, 0),FALSE), 'E2 Allocators'!$B$15:$W$361, MATCH('O5 Details by Class &amp; Accounts'!AT$18, 'E2 Allocators'!$B$15:$W$15, 0),FALSE)*$G93), 0, VLOOKUP(VLOOKUP($A93, 'E4 TB Allocation Details'!$A$18:$L$205, MATCH("Customer ID", 'E4 TB Allocation Details'!$A$18:$L$18, 0),FALSE), 'E2 Allocators'!$B$15:$W$361, MATCH('O5 Details by Class &amp; Accounts'!AT$18, 'E2 Allocators'!$B$15:$W$15, 0),FALSE)*$G93)</f>
        <v>0</v>
      </c>
      <c r="AU93" s="1412">
        <f ca="1">IF(ISERROR(VLOOKUP(VLOOKUP($A93, 'E4 TB Allocation Details'!$A$18:$L$205, MATCH("Customer ID", 'E4 TB Allocation Details'!$A$18:$L$18, 0),FALSE), 'E2 Allocators'!$B$15:$W$361, MATCH('O5 Details by Class &amp; Accounts'!AU$18, 'E2 Allocators'!$B$15:$W$15, 0),FALSE)*$G93), 0, VLOOKUP(VLOOKUP($A93, 'E4 TB Allocation Details'!$A$18:$L$205, MATCH("Customer ID", 'E4 TB Allocation Details'!$A$18:$L$18, 0),FALSE), 'E2 Allocators'!$B$15:$W$361, MATCH('O5 Details by Class &amp; Accounts'!AU$18, 'E2 Allocators'!$B$15:$W$15, 0),FALSE)*$G93)</f>
        <v>0</v>
      </c>
      <c r="AV93" s="1412">
        <f ca="1">IF(ISERROR(VLOOKUP(VLOOKUP($A93, 'E4 TB Allocation Details'!$A$18:$L$205, MATCH("Customer ID", 'E4 TB Allocation Details'!$A$18:$L$18, 0),FALSE), 'E2 Allocators'!$B$15:$W$361, MATCH('O5 Details by Class &amp; Accounts'!AV$18, 'E2 Allocators'!$B$15:$W$15, 0),FALSE)*$G93), 0, VLOOKUP(VLOOKUP($A93, 'E4 TB Allocation Details'!$A$18:$L$205, MATCH("Customer ID", 'E4 TB Allocation Details'!$A$18:$L$18, 0),FALSE), 'E2 Allocators'!$B$15:$W$361, MATCH('O5 Details by Class &amp; Accounts'!AV$18, 'E2 Allocators'!$B$15:$W$15, 0),FALSE)*$G93)</f>
        <v>0</v>
      </c>
      <c r="AW93" s="1412">
        <f ca="1">IF(ISERROR(VLOOKUP(VLOOKUP($A93, 'E4 TB Allocation Details'!$A$18:$L$205, MATCH("Customer ID", 'E4 TB Allocation Details'!$A$18:$L$18, 0),FALSE), 'E2 Allocators'!$B$15:$W$361, MATCH('O5 Details by Class &amp; Accounts'!AW$18, 'E2 Allocators'!$B$15:$W$15, 0),FALSE)*$G93), 0, VLOOKUP(VLOOKUP($A93, 'E4 TB Allocation Details'!$A$18:$L$205, MATCH("Customer ID", 'E4 TB Allocation Details'!$A$18:$L$18, 0),FALSE), 'E2 Allocators'!$B$15:$W$361, MATCH('O5 Details by Class &amp; Accounts'!AW$18, 'E2 Allocators'!$B$15:$W$15, 0),FALSE)*$G93)</f>
        <v>0</v>
      </c>
      <c r="AX93" s="1412">
        <f t="shared" si="20"/>
        <v>0</v>
      </c>
      <c r="AY93" s="1412">
        <f ca="1">IF(ISERROR(VLOOKUP(VLOOKUP($A93, 'E4 TB Allocation Details'!$A$18:$L$205, MATCH("Misc ID", 'E4 TB Allocation Details'!$A$18:$L$18, 0),FALSE), 'E2 Allocators'!$B$15:$W$361, MATCH('O5 Details by Class &amp; Accounts'!AY$18, 'E2 Allocators'!$B$15:$W$15, 0),FALSE)*$E93), 0, VLOOKUP(VLOOKUP($A93, 'E4 TB Allocation Details'!$A$18:$L$205, MATCH("Misc ID", 'E4 TB Allocation Details'!$A$18:$L$18, 0),FALSE), 'E2 Allocators'!$B$15:$W$361, MATCH('O5 Details by Class &amp; Accounts'!AY$18, 'E2 Allocators'!$B$15:$W$15, 0),FALSE)*$E93)</f>
        <v>-262634.95578119886</v>
      </c>
      <c r="AZ93" s="1412">
        <f ca="1">IF(ISERROR(VLOOKUP(VLOOKUP($A93, 'E4 TB Allocation Details'!$A$18:$L$205, MATCH("Misc ID", 'E4 TB Allocation Details'!$A$18:$L$18, 0),FALSE), 'E2 Allocators'!$B$15:$W$361, MATCH('O5 Details by Class &amp; Accounts'!AZ$18, 'E2 Allocators'!$B$15:$W$15, 0),FALSE)*$E93), 0, VLOOKUP(VLOOKUP($A93, 'E4 TB Allocation Details'!$A$18:$L$205, MATCH("Misc ID", 'E4 TB Allocation Details'!$A$18:$L$18, 0),FALSE), 'E2 Allocators'!$B$15:$W$361, MATCH('O5 Details by Class &amp; Accounts'!AZ$18, 'E2 Allocators'!$B$15:$W$15, 0),FALSE)*$E93)</f>
        <v>-62384.146740910575</v>
      </c>
      <c r="BA93" s="1412">
        <f ca="1">IF(ISERROR(VLOOKUP(VLOOKUP($A93, 'E4 TB Allocation Details'!$A$18:$L$205, MATCH("Misc ID", 'E4 TB Allocation Details'!$A$18:$L$18, 0),FALSE), 'E2 Allocators'!$B$15:$W$361, MATCH('O5 Details by Class &amp; Accounts'!BA$18, 'E2 Allocators'!$B$15:$W$15, 0),FALSE)*$E93), 0, VLOOKUP(VLOOKUP($A93, 'E4 TB Allocation Details'!$A$18:$L$205, MATCH("Misc ID", 'E4 TB Allocation Details'!$A$18:$L$18, 0),FALSE), 'E2 Allocators'!$B$15:$W$361, MATCH('O5 Details by Class &amp; Accounts'!BA$18, 'E2 Allocators'!$B$15:$W$15, 0),FALSE)*$E93)</f>
        <v>-25298.958401572225</v>
      </c>
      <c r="BB93" s="1412">
        <f ca="1">IF(ISERROR(VLOOKUP(VLOOKUP($A93, 'E4 TB Allocation Details'!$A$18:$L$205, MATCH("Misc ID", 'E4 TB Allocation Details'!$A$18:$L$18, 0),FALSE), 'E2 Allocators'!$B$15:$W$361, MATCH('O5 Details by Class &amp; Accounts'!BB$18, 'E2 Allocators'!$B$15:$W$15, 0),FALSE)*$E93), 0, VLOOKUP(VLOOKUP($A93, 'E4 TB Allocation Details'!$A$18:$L$205, MATCH("Misc ID", 'E4 TB Allocation Details'!$A$18:$L$18, 0),FALSE), 'E2 Allocators'!$B$15:$W$361, MATCH('O5 Details by Class &amp; Accounts'!BB$18, 'E2 Allocators'!$B$15:$W$15, 0),FALSE)*$E93)</f>
        <v>0</v>
      </c>
      <c r="BC93" s="1412">
        <f ca="1">IF(ISERROR(VLOOKUP(VLOOKUP($A93, 'E4 TB Allocation Details'!$A$18:$L$205, MATCH("Misc ID", 'E4 TB Allocation Details'!$A$18:$L$18, 0),FALSE), 'E2 Allocators'!$B$15:$W$361, MATCH('O5 Details by Class &amp; Accounts'!BC$18, 'E2 Allocators'!$B$15:$W$15, 0),FALSE)*$E93), 0, VLOOKUP(VLOOKUP($A93, 'E4 TB Allocation Details'!$A$18:$L$205, MATCH("Misc ID", 'E4 TB Allocation Details'!$A$18:$L$18, 0),FALSE), 'E2 Allocators'!$B$15:$W$361, MATCH('O5 Details by Class &amp; Accounts'!BC$18, 'E2 Allocators'!$B$15:$W$15, 0),FALSE)*$E93)</f>
        <v>0</v>
      </c>
      <c r="BD93" s="1412">
        <f ca="1">IF(ISERROR(VLOOKUP(VLOOKUP($A93, 'E4 TB Allocation Details'!$A$18:$L$205, MATCH("Misc ID", 'E4 TB Allocation Details'!$A$18:$L$18, 0),FALSE), 'E2 Allocators'!$B$15:$W$361, MATCH('O5 Details by Class &amp; Accounts'!BD$18, 'E2 Allocators'!$B$15:$W$15, 0),FALSE)*$E93), 0, VLOOKUP(VLOOKUP($A93, 'E4 TB Allocation Details'!$A$18:$L$205, MATCH("Misc ID", 'E4 TB Allocation Details'!$A$18:$L$18, 0),FALSE), 'E2 Allocators'!$B$15:$W$361, MATCH('O5 Details by Class &amp; Accounts'!BD$18, 'E2 Allocators'!$B$15:$W$15, 0),FALSE)*$E93)</f>
        <v>0</v>
      </c>
      <c r="BE93" s="1412">
        <f ca="1">IF(ISERROR(VLOOKUP(VLOOKUP($A93, 'E4 TB Allocation Details'!$A$18:$L$205, MATCH("Misc ID", 'E4 TB Allocation Details'!$A$18:$L$18, 0),FALSE), 'E2 Allocators'!$B$15:$W$361, MATCH('O5 Details by Class &amp; Accounts'!BE$18, 'E2 Allocators'!$B$15:$W$15, 0),FALSE)*$E93), 0, VLOOKUP(VLOOKUP($A93, 'E4 TB Allocation Details'!$A$18:$L$205, MATCH("Misc ID", 'E4 TB Allocation Details'!$A$18:$L$18, 0),FALSE), 'E2 Allocators'!$B$15:$W$361, MATCH('O5 Details by Class &amp; Accounts'!BE$18, 'E2 Allocators'!$B$15:$W$15, 0),FALSE)*$E93)</f>
        <v>-115.09990173599738</v>
      </c>
      <c r="BF93" s="1412">
        <f ca="1">IF(ISERROR(VLOOKUP(VLOOKUP($A93, 'E4 TB Allocation Details'!$A$18:$L$205, MATCH("Misc ID", 'E4 TB Allocation Details'!$A$18:$L$18, 0),FALSE), 'E2 Allocators'!$B$15:$W$361, MATCH('O5 Details by Class &amp; Accounts'!BF$18, 'E2 Allocators'!$B$15:$W$15, 0),FALSE)*$E93), 0, VLOOKUP(VLOOKUP($A93, 'E4 TB Allocation Details'!$A$18:$L$205, MATCH("Misc ID", 'E4 TB Allocation Details'!$A$18:$L$18, 0),FALSE), 'E2 Allocators'!$B$15:$W$361, MATCH('O5 Details by Class &amp; Accounts'!BF$18, 'E2 Allocators'!$B$15:$W$15, 0),FALSE)*$E93)</f>
        <v>-621.53946937438582</v>
      </c>
      <c r="BG93" s="1412">
        <f ca="1">IF(ISERROR(VLOOKUP(VLOOKUP($A93, 'E4 TB Allocation Details'!$A$18:$L$205, MATCH("Misc ID", 'E4 TB Allocation Details'!$A$18:$L$18, 0),FALSE), 'E2 Allocators'!$B$15:$W$361, MATCH('O5 Details by Class &amp; Accounts'!BG$18, 'E2 Allocators'!$B$15:$W$15, 0),FALSE)*$E93), 0, VLOOKUP(VLOOKUP($A93, 'E4 TB Allocation Details'!$A$18:$L$205, MATCH("Misc ID", 'E4 TB Allocation Details'!$A$18:$L$18, 0),FALSE), 'E2 Allocators'!$B$15:$W$361, MATCH('O5 Details by Class &amp; Accounts'!BG$18, 'E2 Allocators'!$B$15:$W$15, 0),FALSE)*$E93)</f>
        <v>-345.29970520799213</v>
      </c>
      <c r="BH93" s="1412">
        <f ca="1">IF(ISERROR(VLOOKUP(VLOOKUP($A93, 'E4 TB Allocation Details'!$A$18:$L$205, MATCH("Misc ID", 'E4 TB Allocation Details'!$A$18:$L$18, 0),FALSE), 'E2 Allocators'!$B$15:$W$361, MATCH('O5 Details by Class &amp; Accounts'!BH$18, 'E2 Allocators'!$B$15:$W$15, 0),FALSE)*$E93), 0, VLOOKUP(VLOOKUP($A93, 'E4 TB Allocation Details'!$A$18:$L$205, MATCH("Misc ID", 'E4 TB Allocation Details'!$A$18:$L$18, 0),FALSE), 'E2 Allocators'!$B$15:$W$361, MATCH('O5 Details by Class &amp; Accounts'!BH$18, 'E2 Allocators'!$B$15:$W$15, 0),FALSE)*$E93)</f>
        <v>0</v>
      </c>
      <c r="BI93" s="1412">
        <f ca="1">IF(ISERROR(VLOOKUP(VLOOKUP($A93, 'E4 TB Allocation Details'!$A$18:$L$205, MATCH("Misc ID", 'E4 TB Allocation Details'!$A$18:$L$18, 0),FALSE), 'E2 Allocators'!$B$15:$W$361, MATCH('O5 Details by Class &amp; Accounts'!BI$18, 'E2 Allocators'!$B$15:$W$15, 0),FALSE)*$E93), 0, VLOOKUP(VLOOKUP($A93, 'E4 TB Allocation Details'!$A$18:$L$205, MATCH("Misc ID", 'E4 TB Allocation Details'!$A$18:$L$18, 0),FALSE), 'E2 Allocators'!$B$15:$W$361, MATCH('O5 Details by Class &amp; Accounts'!BI$18, 'E2 Allocators'!$B$15:$W$15, 0),FALSE)*$E93)</f>
        <v>0</v>
      </c>
      <c r="BJ93" s="1412">
        <f ca="1">IF(ISERROR(VLOOKUP(VLOOKUP($A93, 'E4 TB Allocation Details'!$A$18:$L$205, MATCH("Misc ID", 'E4 TB Allocation Details'!$A$18:$L$18, 0),FALSE), 'E2 Allocators'!$B$15:$W$361, MATCH('O5 Details by Class &amp; Accounts'!BJ$18, 'E2 Allocators'!$B$15:$W$15, 0),FALSE)*$E93), 0, VLOOKUP(VLOOKUP($A93, 'E4 TB Allocation Details'!$A$18:$L$205, MATCH("Misc ID", 'E4 TB Allocation Details'!$A$18:$L$18, 0),FALSE), 'E2 Allocators'!$B$15:$W$361, MATCH('O5 Details by Class &amp; Accounts'!BJ$18, 'E2 Allocators'!$B$15:$W$15, 0),FALSE)*$E93)</f>
        <v>0</v>
      </c>
      <c r="BK93" s="1412">
        <f ca="1">IF(ISERROR(VLOOKUP(VLOOKUP($A93, 'E4 TB Allocation Details'!$A$18:$L$205, MATCH("Misc ID", 'E4 TB Allocation Details'!$A$18:$L$18, 0),FALSE), 'E2 Allocators'!$B$15:$W$361, MATCH('O5 Details by Class &amp; Accounts'!BK$18, 'E2 Allocators'!$B$15:$W$15, 0),FALSE)*$E93), 0, VLOOKUP(VLOOKUP($A93, 'E4 TB Allocation Details'!$A$18:$L$205, MATCH("Misc ID", 'E4 TB Allocation Details'!$A$18:$L$18, 0),FALSE), 'E2 Allocators'!$B$15:$W$361, MATCH('O5 Details by Class &amp; Accounts'!BK$18, 'E2 Allocators'!$B$15:$W$15, 0),FALSE)*$E93)</f>
        <v>0</v>
      </c>
      <c r="BL93" s="1412">
        <f ca="1">IF(ISERROR(VLOOKUP(VLOOKUP($A93, 'E4 TB Allocation Details'!$A$18:$L$205, MATCH("Misc ID", 'E4 TB Allocation Details'!$A$18:$L$18, 0),FALSE), 'E2 Allocators'!$B$15:$W$361, MATCH('O5 Details by Class &amp; Accounts'!BL$18, 'E2 Allocators'!$B$15:$W$15, 0),FALSE)*$E93), 0, VLOOKUP(VLOOKUP($A93, 'E4 TB Allocation Details'!$A$18:$L$205, MATCH("Misc ID", 'E4 TB Allocation Details'!$A$18:$L$18, 0),FALSE), 'E2 Allocators'!$B$15:$W$361, MATCH('O5 Details by Class &amp; Accounts'!BL$18, 'E2 Allocators'!$B$15:$W$15, 0),FALSE)*$E93)</f>
        <v>0</v>
      </c>
      <c r="BM93" s="1412">
        <f ca="1">IF(ISERROR(VLOOKUP(VLOOKUP($A93, 'E4 TB Allocation Details'!$A$18:$L$205, MATCH("Misc ID", 'E4 TB Allocation Details'!$A$18:$L$18, 0),FALSE), 'E2 Allocators'!$B$15:$W$361, MATCH('O5 Details by Class &amp; Accounts'!BM$18, 'E2 Allocators'!$B$15:$W$15, 0),FALSE)*$E93), 0, VLOOKUP(VLOOKUP($A93, 'E4 TB Allocation Details'!$A$18:$L$205, MATCH("Misc ID", 'E4 TB Allocation Details'!$A$18:$L$18, 0),FALSE), 'E2 Allocators'!$B$15:$W$361, MATCH('O5 Details by Class &amp; Accounts'!BM$18, 'E2 Allocators'!$B$15:$W$15, 0),FALSE)*$E93)</f>
        <v>0</v>
      </c>
      <c r="BN93" s="1412">
        <f ca="1">IF(ISERROR(VLOOKUP(VLOOKUP($A93, 'E4 TB Allocation Details'!$A$18:$L$205, MATCH("Misc ID", 'E4 TB Allocation Details'!$A$18:$L$18, 0),FALSE), 'E2 Allocators'!$B$15:$W$361, MATCH('O5 Details by Class &amp; Accounts'!BN$18, 'E2 Allocators'!$B$15:$W$15, 0),FALSE)*$E93), 0, VLOOKUP(VLOOKUP($A93, 'E4 TB Allocation Details'!$A$18:$L$205, MATCH("Misc ID", 'E4 TB Allocation Details'!$A$18:$L$18, 0),FALSE), 'E2 Allocators'!$B$15:$W$361, MATCH('O5 Details by Class &amp; Accounts'!BN$18, 'E2 Allocators'!$B$15:$W$15, 0),FALSE)*$E93)</f>
        <v>0</v>
      </c>
      <c r="BO93" s="1412">
        <f ca="1">IF(ISERROR(VLOOKUP(VLOOKUP($A93, 'E4 TB Allocation Details'!$A$18:$L$205, MATCH("Misc ID", 'E4 TB Allocation Details'!$A$18:$L$18, 0),FALSE), 'E2 Allocators'!$B$15:$W$361, MATCH('O5 Details by Class &amp; Accounts'!BO$18, 'E2 Allocators'!$B$15:$W$15, 0),FALSE)*$E93), 0, VLOOKUP(VLOOKUP($A93, 'E4 TB Allocation Details'!$A$18:$L$205, MATCH("Misc ID", 'E4 TB Allocation Details'!$A$18:$L$18, 0),FALSE), 'E2 Allocators'!$B$15:$W$361, MATCH('O5 Details by Class &amp; Accounts'!BO$18, 'E2 Allocators'!$B$15:$W$15, 0),FALSE)*$E93)</f>
        <v>0</v>
      </c>
      <c r="BP93" s="1412">
        <f ca="1">IF(ISERROR(VLOOKUP(VLOOKUP($A93, 'E4 TB Allocation Details'!$A$18:$L$205, MATCH("Misc ID", 'E4 TB Allocation Details'!$A$18:$L$18, 0),FALSE), 'E2 Allocators'!$B$15:$W$361, MATCH('O5 Details by Class &amp; Accounts'!BP$18, 'E2 Allocators'!$B$15:$W$15, 0),FALSE)*$E93), 0, VLOOKUP(VLOOKUP($A93, 'E4 TB Allocation Details'!$A$18:$L$205, MATCH("Misc ID", 'E4 TB Allocation Details'!$A$18:$L$18, 0),FALSE), 'E2 Allocators'!$B$15:$W$361, MATCH('O5 Details by Class &amp; Accounts'!BP$18, 'E2 Allocators'!$B$15:$W$15, 0),FALSE)*$E93)</f>
        <v>0</v>
      </c>
      <c r="BQ93" s="1412">
        <f ca="1">IF(ISERROR(VLOOKUP(VLOOKUP($A93, 'E4 TB Allocation Details'!$A$18:$L$205, MATCH("Misc ID", 'E4 TB Allocation Details'!$A$18:$L$18, 0),FALSE), 'E2 Allocators'!$B$15:$W$361, MATCH('O5 Details by Class &amp; Accounts'!BQ$18, 'E2 Allocators'!$B$15:$W$15, 0),FALSE)*$E93), 0, VLOOKUP(VLOOKUP($A93, 'E4 TB Allocation Details'!$A$18:$L$205, MATCH("Misc ID", 'E4 TB Allocation Details'!$A$18:$L$18, 0),FALSE), 'E2 Allocators'!$B$15:$W$361, MATCH('O5 Details by Class &amp; Accounts'!BQ$18, 'E2 Allocators'!$B$15:$W$15, 0),FALSE)*$E93)</f>
        <v>0</v>
      </c>
      <c r="BR93" s="1412">
        <f ca="1">IF(ISERROR(VLOOKUP(VLOOKUP($A93, 'E4 TB Allocation Details'!$A$18:$L$205, MATCH("Misc ID", 'E4 TB Allocation Details'!$A$18:$L$18, 0),FALSE), 'E2 Allocators'!$B$15:$W$361, MATCH('O5 Details by Class &amp; Accounts'!BR$18, 'E2 Allocators'!$B$15:$W$15, 0),FALSE)*$E93), 0, VLOOKUP(VLOOKUP($A93, 'E4 TB Allocation Details'!$A$18:$L$205, MATCH("Misc ID", 'E4 TB Allocation Details'!$A$18:$L$18, 0),FALSE), 'E2 Allocators'!$B$15:$W$361, MATCH('O5 Details by Class &amp; Accounts'!BR$18, 'E2 Allocators'!$B$15:$W$15, 0),FALSE)*$E93)</f>
        <v>0</v>
      </c>
      <c r="BS93" s="1412">
        <f t="shared" si="21"/>
        <v>-351400.00000000012</v>
      </c>
      <c r="BT93" s="1412">
        <f ca="1">IF(ISERROR(VLOOKUP(VLOOKUP($A93, 'E4 TB Allocation Details'!$A$18:$L$205, MATCH("A &amp; G ID", 'E4 TB Allocation Details'!$A$18:$L$18, 0),FALSE), 'E2 Allocators'!$B$15:$W$361, MATCH('O5 Details by Class &amp; Accounts'!BT$18, 'E2 Allocators'!$B$15:$W$15, 0),FALSE)*$E93), 0, VLOOKUP(VLOOKUP($A93, 'E4 TB Allocation Details'!$A$18:$L$205, MATCH("A &amp; G ID", 'E4 TB Allocation Details'!$A$18:$L$18, 0),FALSE), 'E2 Allocators'!$B$15:$W$361, MATCH('O5 Details by Class &amp; Accounts'!BT$18, 'E2 Allocators'!$B$15:$W$15, 0),FALSE)*$E93)</f>
        <v>0</v>
      </c>
      <c r="BU93" s="1412">
        <f ca="1">IF(ISERROR(VLOOKUP(VLOOKUP($A93, 'E4 TB Allocation Details'!$A$18:$L$205, MATCH("A &amp; G ID", 'E4 TB Allocation Details'!$A$18:$L$18, 0),FALSE), 'E2 Allocators'!$B$15:$W$361, MATCH('O5 Details by Class &amp; Accounts'!BU$18, 'E2 Allocators'!$B$15:$W$15, 0),FALSE)*$E93), 0, VLOOKUP(VLOOKUP($A93, 'E4 TB Allocation Details'!$A$18:$L$205, MATCH("A &amp; G ID", 'E4 TB Allocation Details'!$A$18:$L$18, 0),FALSE), 'E2 Allocators'!$B$15:$W$361, MATCH('O5 Details by Class &amp; Accounts'!BU$18, 'E2 Allocators'!$B$15:$W$15, 0),FALSE)*$E93)</f>
        <v>0</v>
      </c>
      <c r="BV93" s="1412">
        <f ca="1">IF(ISERROR(VLOOKUP(VLOOKUP($A93, 'E4 TB Allocation Details'!$A$18:$L$205, MATCH("A &amp; G ID", 'E4 TB Allocation Details'!$A$18:$L$18, 0),FALSE), 'E2 Allocators'!$B$15:$W$361, MATCH('O5 Details by Class &amp; Accounts'!BV$18, 'E2 Allocators'!$B$15:$W$15, 0),FALSE)*$E93), 0, VLOOKUP(VLOOKUP($A93, 'E4 TB Allocation Details'!$A$18:$L$205, MATCH("A &amp; G ID", 'E4 TB Allocation Details'!$A$18:$L$18, 0),FALSE), 'E2 Allocators'!$B$15:$W$361, MATCH('O5 Details by Class &amp; Accounts'!BV$18, 'E2 Allocators'!$B$15:$W$15, 0),FALSE)*$E93)</f>
        <v>0</v>
      </c>
      <c r="BW93" s="1412">
        <f ca="1">IF(ISERROR(VLOOKUP(VLOOKUP($A93, 'E4 TB Allocation Details'!$A$18:$L$205, MATCH("A &amp; G ID", 'E4 TB Allocation Details'!$A$18:$L$18, 0),FALSE), 'E2 Allocators'!$B$15:$W$361, MATCH('O5 Details by Class &amp; Accounts'!BW$18, 'E2 Allocators'!$B$15:$W$15, 0),FALSE)*$E93), 0, VLOOKUP(VLOOKUP($A93, 'E4 TB Allocation Details'!$A$18:$L$205, MATCH("A &amp; G ID", 'E4 TB Allocation Details'!$A$18:$L$18, 0),FALSE), 'E2 Allocators'!$B$15:$W$361, MATCH('O5 Details by Class &amp; Accounts'!BW$18, 'E2 Allocators'!$B$15:$W$15, 0),FALSE)*$E93)</f>
        <v>0</v>
      </c>
      <c r="BX93" s="1412">
        <f ca="1">IF(ISERROR(VLOOKUP(VLOOKUP($A93, 'E4 TB Allocation Details'!$A$18:$L$205, MATCH("A &amp; G ID", 'E4 TB Allocation Details'!$A$18:$L$18, 0),FALSE), 'E2 Allocators'!$B$15:$W$361, MATCH('O5 Details by Class &amp; Accounts'!BX$18, 'E2 Allocators'!$B$15:$W$15, 0),FALSE)*$E93), 0, VLOOKUP(VLOOKUP($A93, 'E4 TB Allocation Details'!$A$18:$L$205, MATCH("A &amp; G ID", 'E4 TB Allocation Details'!$A$18:$L$18, 0),FALSE), 'E2 Allocators'!$B$15:$W$361, MATCH('O5 Details by Class &amp; Accounts'!BX$18, 'E2 Allocators'!$B$15:$W$15, 0),FALSE)*$E93)</f>
        <v>0</v>
      </c>
      <c r="BY93" s="1412">
        <f ca="1">IF(ISERROR(VLOOKUP(VLOOKUP($A93, 'E4 TB Allocation Details'!$A$18:$L$205, MATCH("A &amp; G ID", 'E4 TB Allocation Details'!$A$18:$L$18, 0),FALSE), 'E2 Allocators'!$B$15:$W$361, MATCH('O5 Details by Class &amp; Accounts'!BY$18, 'E2 Allocators'!$B$15:$W$15, 0),FALSE)*$E93), 0, VLOOKUP(VLOOKUP($A93, 'E4 TB Allocation Details'!$A$18:$L$205, MATCH("A &amp; G ID", 'E4 TB Allocation Details'!$A$18:$L$18, 0),FALSE), 'E2 Allocators'!$B$15:$W$361, MATCH('O5 Details by Class &amp; Accounts'!BY$18, 'E2 Allocators'!$B$15:$W$15, 0),FALSE)*$E93)</f>
        <v>0</v>
      </c>
      <c r="BZ93" s="1412">
        <f ca="1">IF(ISERROR(VLOOKUP(VLOOKUP($A93, 'E4 TB Allocation Details'!$A$18:$L$205, MATCH("A &amp; G ID", 'E4 TB Allocation Details'!$A$18:$L$18, 0),FALSE), 'E2 Allocators'!$B$15:$W$361, MATCH('O5 Details by Class &amp; Accounts'!BZ$18, 'E2 Allocators'!$B$15:$W$15, 0),FALSE)*$E93), 0, VLOOKUP(VLOOKUP($A93, 'E4 TB Allocation Details'!$A$18:$L$205, MATCH("A &amp; G ID", 'E4 TB Allocation Details'!$A$18:$L$18, 0),FALSE), 'E2 Allocators'!$B$15:$W$361, MATCH('O5 Details by Class &amp; Accounts'!BZ$18, 'E2 Allocators'!$B$15:$W$15, 0),FALSE)*$E93)</f>
        <v>0</v>
      </c>
      <c r="CA93" s="1412">
        <f ca="1">IF(ISERROR(VLOOKUP(VLOOKUP($A93, 'E4 TB Allocation Details'!$A$18:$L$205, MATCH("A &amp; G ID", 'E4 TB Allocation Details'!$A$18:$L$18, 0),FALSE), 'E2 Allocators'!$B$15:$W$361, MATCH('O5 Details by Class &amp; Accounts'!CA$18, 'E2 Allocators'!$B$15:$W$15, 0),FALSE)*$E93), 0, VLOOKUP(VLOOKUP($A93, 'E4 TB Allocation Details'!$A$18:$L$205, MATCH("A &amp; G ID", 'E4 TB Allocation Details'!$A$18:$L$18, 0),FALSE), 'E2 Allocators'!$B$15:$W$361, MATCH('O5 Details by Class &amp; Accounts'!CA$18, 'E2 Allocators'!$B$15:$W$15, 0),FALSE)*$E93)</f>
        <v>0</v>
      </c>
      <c r="CB93" s="1412">
        <f ca="1">IF(ISERROR(VLOOKUP(VLOOKUP($A93, 'E4 TB Allocation Details'!$A$18:$L$205, MATCH("A &amp; G ID", 'E4 TB Allocation Details'!$A$18:$L$18, 0),FALSE), 'E2 Allocators'!$B$15:$W$361, MATCH('O5 Details by Class &amp; Accounts'!CB$18, 'E2 Allocators'!$B$15:$W$15, 0),FALSE)*$E93), 0, VLOOKUP(VLOOKUP($A93, 'E4 TB Allocation Details'!$A$18:$L$205, MATCH("A &amp; G ID", 'E4 TB Allocation Details'!$A$18:$L$18, 0),FALSE), 'E2 Allocators'!$B$15:$W$361, MATCH('O5 Details by Class &amp; Accounts'!CB$18, 'E2 Allocators'!$B$15:$W$15, 0),FALSE)*$E93)</f>
        <v>0</v>
      </c>
      <c r="CC93" s="1412">
        <f ca="1">IF(ISERROR(VLOOKUP(VLOOKUP($A93, 'E4 TB Allocation Details'!$A$18:$L$205, MATCH("A &amp; G ID", 'E4 TB Allocation Details'!$A$18:$L$18, 0),FALSE), 'E2 Allocators'!$B$15:$W$361, MATCH('O5 Details by Class &amp; Accounts'!CC$18, 'E2 Allocators'!$B$15:$W$15, 0),FALSE)*$E93), 0, VLOOKUP(VLOOKUP($A93, 'E4 TB Allocation Details'!$A$18:$L$205, MATCH("A &amp; G ID", 'E4 TB Allocation Details'!$A$18:$L$18, 0),FALSE), 'E2 Allocators'!$B$15:$W$361, MATCH('O5 Details by Class &amp; Accounts'!CC$18, 'E2 Allocators'!$B$15:$W$15, 0),FALSE)*$E93)</f>
        <v>0</v>
      </c>
      <c r="CD93" s="1412">
        <f ca="1">IF(ISERROR(VLOOKUP(VLOOKUP($A93, 'E4 TB Allocation Details'!$A$18:$L$205, MATCH("A &amp; G ID", 'E4 TB Allocation Details'!$A$18:$L$18, 0),FALSE), 'E2 Allocators'!$B$15:$W$361, MATCH('O5 Details by Class &amp; Accounts'!CD$18, 'E2 Allocators'!$B$15:$W$15, 0),FALSE)*$E93), 0, VLOOKUP(VLOOKUP($A93, 'E4 TB Allocation Details'!$A$18:$L$205, MATCH("A &amp; G ID", 'E4 TB Allocation Details'!$A$18:$L$18, 0),FALSE), 'E2 Allocators'!$B$15:$W$361, MATCH('O5 Details by Class &amp; Accounts'!CD$18, 'E2 Allocators'!$B$15:$W$15, 0),FALSE)*$E93)</f>
        <v>0</v>
      </c>
      <c r="CE93" s="1412">
        <f ca="1">IF(ISERROR(VLOOKUP(VLOOKUP($A93, 'E4 TB Allocation Details'!$A$18:$L$205, MATCH("A &amp; G ID", 'E4 TB Allocation Details'!$A$18:$L$18, 0),FALSE), 'E2 Allocators'!$B$15:$W$361, MATCH('O5 Details by Class &amp; Accounts'!CE$18, 'E2 Allocators'!$B$15:$W$15, 0),FALSE)*$E93), 0, VLOOKUP(VLOOKUP($A93, 'E4 TB Allocation Details'!$A$18:$L$205, MATCH("A &amp; G ID", 'E4 TB Allocation Details'!$A$18:$L$18, 0),FALSE), 'E2 Allocators'!$B$15:$W$361, MATCH('O5 Details by Class &amp; Accounts'!CE$18, 'E2 Allocators'!$B$15:$W$15, 0),FALSE)*$E93)</f>
        <v>0</v>
      </c>
      <c r="CF93" s="1412">
        <f ca="1">IF(ISERROR(VLOOKUP(VLOOKUP($A93, 'E4 TB Allocation Details'!$A$18:$L$205, MATCH("A &amp; G ID", 'E4 TB Allocation Details'!$A$18:$L$18, 0),FALSE), 'E2 Allocators'!$B$15:$W$361, MATCH('O5 Details by Class &amp; Accounts'!CF$18, 'E2 Allocators'!$B$15:$W$15, 0),FALSE)*$E93), 0, VLOOKUP(VLOOKUP($A93, 'E4 TB Allocation Details'!$A$18:$L$205, MATCH("A &amp; G ID", 'E4 TB Allocation Details'!$A$18:$L$18, 0),FALSE), 'E2 Allocators'!$B$15:$W$361, MATCH('O5 Details by Class &amp; Accounts'!CF$18, 'E2 Allocators'!$B$15:$W$15, 0),FALSE)*$E93)</f>
        <v>0</v>
      </c>
      <c r="CG93" s="1412">
        <f ca="1">IF(ISERROR(VLOOKUP(VLOOKUP($A93, 'E4 TB Allocation Details'!$A$18:$L$205, MATCH("A &amp; G ID", 'E4 TB Allocation Details'!$A$18:$L$18, 0),FALSE), 'E2 Allocators'!$B$15:$W$361, MATCH('O5 Details by Class &amp; Accounts'!CG$18, 'E2 Allocators'!$B$15:$W$15, 0),FALSE)*$E93), 0, VLOOKUP(VLOOKUP($A93, 'E4 TB Allocation Details'!$A$18:$L$205, MATCH("A &amp; G ID", 'E4 TB Allocation Details'!$A$18:$L$18, 0),FALSE), 'E2 Allocators'!$B$15:$W$361, MATCH('O5 Details by Class &amp; Accounts'!CG$18, 'E2 Allocators'!$B$15:$W$15, 0),FALSE)*$E93)</f>
        <v>0</v>
      </c>
      <c r="CH93" s="1412">
        <f ca="1">IF(ISERROR(VLOOKUP(VLOOKUP($A93, 'E4 TB Allocation Details'!$A$18:$L$205, MATCH("A &amp; G ID", 'E4 TB Allocation Details'!$A$18:$L$18, 0),FALSE), 'E2 Allocators'!$B$15:$W$361, MATCH('O5 Details by Class &amp; Accounts'!CH$18, 'E2 Allocators'!$B$15:$W$15, 0),FALSE)*$E93), 0, VLOOKUP(VLOOKUP($A93, 'E4 TB Allocation Details'!$A$18:$L$205, MATCH("A &amp; G ID", 'E4 TB Allocation Details'!$A$18:$L$18, 0),FALSE), 'E2 Allocators'!$B$15:$W$361, MATCH('O5 Details by Class &amp; Accounts'!CH$18, 'E2 Allocators'!$B$15:$W$15, 0),FALSE)*$E93)</f>
        <v>0</v>
      </c>
      <c r="CI93" s="1412">
        <f ca="1">IF(ISERROR(VLOOKUP(VLOOKUP($A93, 'E4 TB Allocation Details'!$A$18:$L$205, MATCH("A &amp; G ID", 'E4 TB Allocation Details'!$A$18:$L$18, 0),FALSE), 'E2 Allocators'!$B$15:$W$361, MATCH('O5 Details by Class &amp; Accounts'!CI$18, 'E2 Allocators'!$B$15:$W$15, 0),FALSE)*$E93), 0, VLOOKUP(VLOOKUP($A93, 'E4 TB Allocation Details'!$A$18:$L$205, MATCH("A &amp; G ID", 'E4 TB Allocation Details'!$A$18:$L$18, 0),FALSE), 'E2 Allocators'!$B$15:$W$361, MATCH('O5 Details by Class &amp; Accounts'!CI$18, 'E2 Allocators'!$B$15:$W$15, 0),FALSE)*$E93)</f>
        <v>0</v>
      </c>
      <c r="CJ93" s="1412">
        <f ca="1">IF(ISERROR(VLOOKUP(VLOOKUP($A93, 'E4 TB Allocation Details'!$A$18:$L$205, MATCH("A &amp; G ID", 'E4 TB Allocation Details'!$A$18:$L$18, 0),FALSE), 'E2 Allocators'!$B$15:$W$361, MATCH('O5 Details by Class &amp; Accounts'!CJ$18, 'E2 Allocators'!$B$15:$W$15, 0),FALSE)*$E93), 0, VLOOKUP(VLOOKUP($A93, 'E4 TB Allocation Details'!$A$18:$L$205, MATCH("A &amp; G ID", 'E4 TB Allocation Details'!$A$18:$L$18, 0),FALSE), 'E2 Allocators'!$B$15:$W$361, MATCH('O5 Details by Class &amp; Accounts'!CJ$18, 'E2 Allocators'!$B$15:$W$15, 0),FALSE)*$E93)</f>
        <v>0</v>
      </c>
      <c r="CK93" s="1412">
        <f ca="1">IF(ISERROR(VLOOKUP(VLOOKUP($A93, 'E4 TB Allocation Details'!$A$18:$L$205, MATCH("A &amp; G ID", 'E4 TB Allocation Details'!$A$18:$L$18, 0),FALSE), 'E2 Allocators'!$B$15:$W$361, MATCH('O5 Details by Class &amp; Accounts'!CK$18, 'E2 Allocators'!$B$15:$W$15, 0),FALSE)*$E93), 0, VLOOKUP(VLOOKUP($A93, 'E4 TB Allocation Details'!$A$18:$L$205, MATCH("A &amp; G ID", 'E4 TB Allocation Details'!$A$18:$L$18, 0),FALSE), 'E2 Allocators'!$B$15:$W$361, MATCH('O5 Details by Class &amp; Accounts'!CK$18, 'E2 Allocators'!$B$15:$W$15, 0),FALSE)*$E93)</f>
        <v>0</v>
      </c>
      <c r="CL93" s="1412">
        <f ca="1">IF(ISERROR(VLOOKUP(VLOOKUP($A93, 'E4 TB Allocation Details'!$A$18:$L$205, MATCH("A &amp; G ID", 'E4 TB Allocation Details'!$A$18:$L$18, 0),FALSE), 'E2 Allocators'!$B$15:$W$361, MATCH('O5 Details by Class &amp; Accounts'!CL$18, 'E2 Allocators'!$B$15:$W$15, 0),FALSE)*$E93), 0, VLOOKUP(VLOOKUP($A93, 'E4 TB Allocation Details'!$A$18:$L$205, MATCH("A &amp; G ID", 'E4 TB Allocation Details'!$A$18:$L$18, 0),FALSE), 'E2 Allocators'!$B$15:$W$361, MATCH('O5 Details by Class &amp; Accounts'!CL$18, 'E2 Allocators'!$B$15:$W$15, 0),FALSE)*$E93)</f>
        <v>0</v>
      </c>
      <c r="CM93" s="1412">
        <f ca="1">IF(ISERROR(VLOOKUP(VLOOKUP($A93, 'E4 TB Allocation Details'!$A$18:$L$205, MATCH("A &amp; G ID", 'E4 TB Allocation Details'!$A$18:$L$18, 0),FALSE), 'E2 Allocators'!$B$15:$W$361, MATCH('O5 Details by Class &amp; Accounts'!CM$18, 'E2 Allocators'!$B$15:$W$15, 0),FALSE)*$E93), 0, VLOOKUP(VLOOKUP($A93, 'E4 TB Allocation Details'!$A$18:$L$205, MATCH("A &amp; G ID", 'E4 TB Allocation Details'!$A$18:$L$18, 0),FALSE), 'E2 Allocators'!$B$15:$W$361, MATCH('O5 Details by Class &amp; Accounts'!CM$18, 'E2 Allocators'!$B$15:$W$15, 0),FALSE)*$E93)</f>
        <v>0</v>
      </c>
      <c r="CN93" s="1412">
        <f t="shared" si="22"/>
        <v>0</v>
      </c>
      <c r="CO93" s="1792">
        <f t="shared" si="23"/>
        <v>1.1641532182693481E-10</v>
      </c>
      <c r="CQ93" s="2087" t="s">
        <v>891</v>
      </c>
    </row>
    <row r="94" spans="1:95" s="81" customFormat="1" ht="12.75">
      <c r="A94" s="1178">
        <v>4240</v>
      </c>
      <c r="B94" s="1179" t="s">
        <v>979</v>
      </c>
      <c r="C94" s="1789">
        <f ca="1">IF(ISERROR(VLOOKUP($A94,'I3 TB Data'!$A$23:$H$458,MATCH('O5 Details by Class &amp; Accounts'!$C$18, 'I3 TB Data'!$A$23:$H$23,0),0)), 0, VLOOKUP($A94,'I3 TB Data'!$A$23:$H$458,MATCH('O5 Details by Class &amp; Accounts'!$C$18,'I3 TB Data'!$A$23:$H$23,0),0))</f>
        <v>0</v>
      </c>
      <c r="D94" s="1790"/>
      <c r="E94" s="1789">
        <f t="shared" si="17"/>
        <v>0</v>
      </c>
      <c r="F94" s="1791">
        <f ca="1">IF(ISERROR(VLOOKUP($A94, 'E1 Categorization'!A33:E122, MATCH("Customer Component", 'E1 Categorization'!$A$33:$E$33,0), 0)), 0, IF(VLOOKUP($A94, 'E1 Categorization'!A33:E122, MATCH("Customer Component", 'E1 Categorization'!$A$33:$E$33,0), 0)=0, 'O5 Details by Class &amp; Accounts'!$E94, IF(AND(VLOOKUP($A94, 'E1 Categorization'!A33:E122, MATCH("Customer Component", 'E1 Categorization'!$A$33:$E$33,0), 0) &gt;0, VLOOKUP($A94, 'E1 Categorization'!A33:E122, MATCH("Customer Component", 'E1 Categorization'!$A$33:$E$33,0), 0)&lt;1), 'O5 Details by Class &amp; Accounts'!$E94*(1-VLOOKUP($A94, 'E1 Categorization'!A33:E122, MATCH("Customer Component", 'E1 Categorization'!$A$33:$E$33,0), 0)), 0)))</f>
        <v>0</v>
      </c>
      <c r="G94" s="1791">
        <f ca="1">IF(ISERROR(VLOOKUP($A94, 'E1 Categorization'!A33:E122, MATCH("Customer Component", 'E1 Categorization'!$A$33:$E$33,0), 0)),0, IF(VLOOKUP($A94, 'E1 Categorization'!A33:E122, MATCH("Customer Component", 'E1 Categorization'!$A$33:$E$33,0), 0)=0, 0, IF(AND(VLOOKUP($A94, 'E1 Categorization'!A33:E122, MATCH("Customer Component", 'E1 Categorization'!$A$33:$E$33,0), 0) &gt;0, VLOOKUP($A94, 'E1 Categorization'!A33:E122, MATCH("Customer Component", 'E1 Categorization'!$A$33:$E$33,0), 0)&lt;1), 'O5 Details by Class &amp; Accounts'!$E94*(VLOOKUP($A94, 'E1 Categorization'!A33:E122, MATCH("Customer Component", 'E1 Categorization'!$A$33:$E$33,0), 0)), 'O5 Details by Class &amp; Accounts'!$E94)))</f>
        <v>0</v>
      </c>
      <c r="H94" s="1412">
        <f t="shared" si="18"/>
        <v>0</v>
      </c>
      <c r="I94" s="1412">
        <f ca="1">IF(ISERROR(VLOOKUP(VLOOKUP($A94, 'E4 TB Allocation Details'!$A$18:$L$205, MATCH("Demand ID", 'E4 TB Allocation Details'!$A$18:$L$18, 0),FALSE), 'E2 Allocators'!$B$15:$W$361, MATCH('O5 Details by Class &amp; Accounts'!I$18, 'E2 Allocators'!$B$15:$W$15, 0),FALSE)*$F94), 0, VLOOKUP(VLOOKUP($A94, 'E4 TB Allocation Details'!$A$18:$L$205, MATCH("Demand ID", 'E4 TB Allocation Details'!$A$18:$L$18, 0),FALSE), 'E2 Allocators'!$B$15:$W$361, MATCH('O5 Details by Class &amp; Accounts'!I$18, 'E2 Allocators'!$B$15:$W$15, 0),FALSE)*$F94)</f>
        <v>0</v>
      </c>
      <c r="J94" s="1412">
        <f ca="1">IF(ISERROR(VLOOKUP(VLOOKUP($A94, 'E4 TB Allocation Details'!$A$18:$L$205, MATCH("Demand ID", 'E4 TB Allocation Details'!$A$18:$L$18, 0),FALSE), 'E2 Allocators'!$B$15:$W$361, MATCH('O5 Details by Class &amp; Accounts'!J$18, 'E2 Allocators'!$B$15:$W$15, 0),FALSE)*$F94), 0, VLOOKUP(VLOOKUP($A94, 'E4 TB Allocation Details'!$A$18:$L$205, MATCH("Demand ID", 'E4 TB Allocation Details'!$A$18:$L$18, 0),FALSE), 'E2 Allocators'!$B$15:$W$361, MATCH('O5 Details by Class &amp; Accounts'!J$18, 'E2 Allocators'!$B$15:$W$15, 0),FALSE)*$F94)</f>
        <v>0</v>
      </c>
      <c r="K94" s="1412">
        <f ca="1">IF(ISERROR(VLOOKUP(VLOOKUP($A94, 'E4 TB Allocation Details'!$A$18:$L$205, MATCH("Demand ID", 'E4 TB Allocation Details'!$A$18:$L$18, 0),FALSE), 'E2 Allocators'!$B$15:$W$361, MATCH('O5 Details by Class &amp; Accounts'!K$18, 'E2 Allocators'!$B$15:$W$15, 0),FALSE)*$F94), 0, VLOOKUP(VLOOKUP($A94, 'E4 TB Allocation Details'!$A$18:$L$205, MATCH("Demand ID", 'E4 TB Allocation Details'!$A$18:$L$18, 0),FALSE), 'E2 Allocators'!$B$15:$W$361, MATCH('O5 Details by Class &amp; Accounts'!K$18, 'E2 Allocators'!$B$15:$W$15, 0),FALSE)*$F94)</f>
        <v>0</v>
      </c>
      <c r="L94" s="1412">
        <f ca="1">IF(ISERROR(VLOOKUP(VLOOKUP($A94, 'E4 TB Allocation Details'!$A$18:$L$205, MATCH("Demand ID", 'E4 TB Allocation Details'!$A$18:$L$18, 0),FALSE), 'E2 Allocators'!$B$15:$W$361, MATCH('O5 Details by Class &amp; Accounts'!L$18, 'E2 Allocators'!$B$15:$W$15, 0),FALSE)*$F94), 0, VLOOKUP(VLOOKUP($A94, 'E4 TB Allocation Details'!$A$18:$L$205, MATCH("Demand ID", 'E4 TB Allocation Details'!$A$18:$L$18, 0),FALSE), 'E2 Allocators'!$B$15:$W$361, MATCH('O5 Details by Class &amp; Accounts'!L$18, 'E2 Allocators'!$B$15:$W$15, 0),FALSE)*$F94)</f>
        <v>0</v>
      </c>
      <c r="M94" s="1412"/>
      <c r="N94" s="1412"/>
      <c r="O94" s="1412"/>
      <c r="P94" s="1412"/>
      <c r="Q94" s="1412"/>
      <c r="R94" s="1412"/>
      <c r="S94" s="1412"/>
      <c r="T94" s="1412"/>
      <c r="U94" s="1412"/>
      <c r="V94" s="1412"/>
      <c r="W94" s="1412"/>
      <c r="X94" s="1412"/>
      <c r="Y94" s="1412"/>
      <c r="Z94" s="1412"/>
      <c r="AA94" s="1412"/>
      <c r="AB94" s="1412"/>
      <c r="AC94" s="1412">
        <f t="shared" si="19"/>
        <v>0</v>
      </c>
      <c r="AD94" s="1412">
        <f ca="1">IF(ISERROR(VLOOKUP(VLOOKUP($A94, 'E4 TB Allocation Details'!$A$18:$L$205, MATCH("Customer ID", 'E4 TB Allocation Details'!$A$18:$L$18, 0),FALSE), 'E2 Allocators'!$B$15:$W$361, MATCH('O5 Details by Class &amp; Accounts'!AD$18, 'E2 Allocators'!$B$15:$W$15, 0),FALSE)*$G94), 0, VLOOKUP(VLOOKUP($A94, 'E4 TB Allocation Details'!$A$18:$L$205, MATCH("Customer ID", 'E4 TB Allocation Details'!$A$18:$L$18, 0),FALSE), 'E2 Allocators'!$B$15:$W$361, MATCH('O5 Details by Class &amp; Accounts'!AD$18, 'E2 Allocators'!$B$15:$W$15, 0),FALSE)*$G94)</f>
        <v>0</v>
      </c>
      <c r="AE94" s="1412">
        <f ca="1">IF(ISERROR(VLOOKUP(VLOOKUP($A94, 'E4 TB Allocation Details'!$A$18:$L$205, MATCH("Customer ID", 'E4 TB Allocation Details'!$A$18:$L$18, 0),FALSE), 'E2 Allocators'!$B$15:$W$361, MATCH('O5 Details by Class &amp; Accounts'!AE$18, 'E2 Allocators'!$B$15:$W$15, 0),FALSE)*$G94), 0, VLOOKUP(VLOOKUP($A94, 'E4 TB Allocation Details'!$A$18:$L$205, MATCH("Customer ID", 'E4 TB Allocation Details'!$A$18:$L$18, 0),FALSE), 'E2 Allocators'!$B$15:$W$361, MATCH('O5 Details by Class &amp; Accounts'!AE$18, 'E2 Allocators'!$B$15:$W$15, 0),FALSE)*$G94)</f>
        <v>0</v>
      </c>
      <c r="AF94" s="1412">
        <f ca="1">IF(ISERROR(VLOOKUP(VLOOKUP($A94, 'E4 TB Allocation Details'!$A$18:$L$205, MATCH("Customer ID", 'E4 TB Allocation Details'!$A$18:$L$18, 0),FALSE), 'E2 Allocators'!$B$15:$W$361, MATCH('O5 Details by Class &amp; Accounts'!AF$18, 'E2 Allocators'!$B$15:$W$15, 0),FALSE)*$G94), 0, VLOOKUP(VLOOKUP($A94, 'E4 TB Allocation Details'!$A$18:$L$205, MATCH("Customer ID", 'E4 TB Allocation Details'!$A$18:$L$18, 0),FALSE), 'E2 Allocators'!$B$15:$W$361, MATCH('O5 Details by Class &amp; Accounts'!AF$18, 'E2 Allocators'!$B$15:$W$15, 0),FALSE)*$G94)</f>
        <v>0</v>
      </c>
      <c r="AG94" s="1412">
        <f ca="1">IF(ISERROR(VLOOKUP(VLOOKUP($A94, 'E4 TB Allocation Details'!$A$18:$L$205, MATCH("Customer ID", 'E4 TB Allocation Details'!$A$18:$L$18, 0),FALSE), 'E2 Allocators'!$B$15:$W$361, MATCH('O5 Details by Class &amp; Accounts'!AG$18, 'E2 Allocators'!$B$15:$W$15, 0),FALSE)*$G94), 0, VLOOKUP(VLOOKUP($A94, 'E4 TB Allocation Details'!$A$18:$L$205, MATCH("Customer ID", 'E4 TB Allocation Details'!$A$18:$L$18, 0),FALSE), 'E2 Allocators'!$B$15:$W$361, MATCH('O5 Details by Class &amp; Accounts'!AG$18, 'E2 Allocators'!$B$15:$W$15, 0),FALSE)*$G94)</f>
        <v>0</v>
      </c>
      <c r="AH94" s="1412">
        <f ca="1">IF(ISERROR(VLOOKUP(VLOOKUP($A94, 'E4 TB Allocation Details'!$A$18:$L$205, MATCH("Customer ID", 'E4 TB Allocation Details'!$A$18:$L$18, 0),FALSE), 'E2 Allocators'!$B$15:$W$361, MATCH('O5 Details by Class &amp; Accounts'!AH$18, 'E2 Allocators'!$B$15:$W$15, 0),FALSE)*$G94), 0, VLOOKUP(VLOOKUP($A94, 'E4 TB Allocation Details'!$A$18:$L$205, MATCH("Customer ID", 'E4 TB Allocation Details'!$A$18:$L$18, 0),FALSE), 'E2 Allocators'!$B$15:$W$361, MATCH('O5 Details by Class &amp; Accounts'!AH$18, 'E2 Allocators'!$B$15:$W$15, 0),FALSE)*$G94)</f>
        <v>0</v>
      </c>
      <c r="AI94" s="1412">
        <f ca="1">IF(ISERROR(VLOOKUP(VLOOKUP($A94, 'E4 TB Allocation Details'!$A$18:$L$205, MATCH("Customer ID", 'E4 TB Allocation Details'!$A$18:$L$18, 0),FALSE), 'E2 Allocators'!$B$15:$W$361, MATCH('O5 Details by Class &amp; Accounts'!AI$18, 'E2 Allocators'!$B$15:$W$15, 0),FALSE)*$G94), 0, VLOOKUP(VLOOKUP($A94, 'E4 TB Allocation Details'!$A$18:$L$205, MATCH("Customer ID", 'E4 TB Allocation Details'!$A$18:$L$18, 0),FALSE), 'E2 Allocators'!$B$15:$W$361, MATCH('O5 Details by Class &amp; Accounts'!AI$18, 'E2 Allocators'!$B$15:$W$15, 0),FALSE)*$G94)</f>
        <v>0</v>
      </c>
      <c r="AJ94" s="1412">
        <f ca="1">IF(ISERROR(VLOOKUP(VLOOKUP($A94, 'E4 TB Allocation Details'!$A$18:$L$205, MATCH("Customer ID", 'E4 TB Allocation Details'!$A$18:$L$18, 0),FALSE), 'E2 Allocators'!$B$15:$W$361, MATCH('O5 Details by Class &amp; Accounts'!AJ$18, 'E2 Allocators'!$B$15:$W$15, 0),FALSE)*$G94), 0, VLOOKUP(VLOOKUP($A94, 'E4 TB Allocation Details'!$A$18:$L$205, MATCH("Customer ID", 'E4 TB Allocation Details'!$A$18:$L$18, 0),FALSE), 'E2 Allocators'!$B$15:$W$361, MATCH('O5 Details by Class &amp; Accounts'!AJ$18, 'E2 Allocators'!$B$15:$W$15, 0),FALSE)*$G94)</f>
        <v>0</v>
      </c>
      <c r="AK94" s="1412">
        <f ca="1">IF(ISERROR(VLOOKUP(VLOOKUP($A94, 'E4 TB Allocation Details'!$A$18:$L$205, MATCH("Customer ID", 'E4 TB Allocation Details'!$A$18:$L$18, 0),FALSE), 'E2 Allocators'!$B$15:$W$361, MATCH('O5 Details by Class &amp; Accounts'!AK$18, 'E2 Allocators'!$B$15:$W$15, 0),FALSE)*$G94), 0, VLOOKUP(VLOOKUP($A94, 'E4 TB Allocation Details'!$A$18:$L$205, MATCH("Customer ID", 'E4 TB Allocation Details'!$A$18:$L$18, 0),FALSE), 'E2 Allocators'!$B$15:$W$361, MATCH('O5 Details by Class &amp; Accounts'!AK$18, 'E2 Allocators'!$B$15:$W$15, 0),FALSE)*$G94)</f>
        <v>0</v>
      </c>
      <c r="AL94" s="1412">
        <f ca="1">IF(ISERROR(VLOOKUP(VLOOKUP($A94, 'E4 TB Allocation Details'!$A$18:$L$205, MATCH("Customer ID", 'E4 TB Allocation Details'!$A$18:$L$18, 0),FALSE), 'E2 Allocators'!$B$15:$W$361, MATCH('O5 Details by Class &amp; Accounts'!AL$18, 'E2 Allocators'!$B$15:$W$15, 0),FALSE)*$G94), 0, VLOOKUP(VLOOKUP($A94, 'E4 TB Allocation Details'!$A$18:$L$205, MATCH("Customer ID", 'E4 TB Allocation Details'!$A$18:$L$18, 0),FALSE), 'E2 Allocators'!$B$15:$W$361, MATCH('O5 Details by Class &amp; Accounts'!AL$18, 'E2 Allocators'!$B$15:$W$15, 0),FALSE)*$G94)</f>
        <v>0</v>
      </c>
      <c r="AM94" s="1412">
        <f ca="1">IF(ISERROR(VLOOKUP(VLOOKUP($A94, 'E4 TB Allocation Details'!$A$18:$L$205, MATCH("Customer ID", 'E4 TB Allocation Details'!$A$18:$L$18, 0),FALSE), 'E2 Allocators'!$B$15:$W$361, MATCH('O5 Details by Class &amp; Accounts'!AM$18, 'E2 Allocators'!$B$15:$W$15, 0),FALSE)*$G94), 0, VLOOKUP(VLOOKUP($A94, 'E4 TB Allocation Details'!$A$18:$L$205, MATCH("Customer ID", 'E4 TB Allocation Details'!$A$18:$L$18, 0),FALSE), 'E2 Allocators'!$B$15:$W$361, MATCH('O5 Details by Class &amp; Accounts'!AM$18, 'E2 Allocators'!$B$15:$W$15, 0),FALSE)*$G94)</f>
        <v>0</v>
      </c>
      <c r="AN94" s="1412">
        <f ca="1">IF(ISERROR(VLOOKUP(VLOOKUP($A94, 'E4 TB Allocation Details'!$A$18:$L$205, MATCH("Customer ID", 'E4 TB Allocation Details'!$A$18:$L$18, 0),FALSE), 'E2 Allocators'!$B$15:$W$361, MATCH('O5 Details by Class &amp; Accounts'!AN$18, 'E2 Allocators'!$B$15:$W$15, 0),FALSE)*$G94), 0, VLOOKUP(VLOOKUP($A94, 'E4 TB Allocation Details'!$A$18:$L$205, MATCH("Customer ID", 'E4 TB Allocation Details'!$A$18:$L$18, 0),FALSE), 'E2 Allocators'!$B$15:$W$361, MATCH('O5 Details by Class &amp; Accounts'!AN$18, 'E2 Allocators'!$B$15:$W$15, 0),FALSE)*$G94)</f>
        <v>0</v>
      </c>
      <c r="AO94" s="1412">
        <f ca="1">IF(ISERROR(VLOOKUP(VLOOKUP($A94, 'E4 TB Allocation Details'!$A$18:$L$205, MATCH("Customer ID", 'E4 TB Allocation Details'!$A$18:$L$18, 0),FALSE), 'E2 Allocators'!$B$15:$W$361, MATCH('O5 Details by Class &amp; Accounts'!AO$18, 'E2 Allocators'!$B$15:$W$15, 0),FALSE)*$G94), 0, VLOOKUP(VLOOKUP($A94, 'E4 TB Allocation Details'!$A$18:$L$205, MATCH("Customer ID", 'E4 TB Allocation Details'!$A$18:$L$18, 0),FALSE), 'E2 Allocators'!$B$15:$W$361, MATCH('O5 Details by Class &amp; Accounts'!AO$18, 'E2 Allocators'!$B$15:$W$15, 0),FALSE)*$G94)</f>
        <v>0</v>
      </c>
      <c r="AP94" s="1412">
        <f ca="1">IF(ISERROR(VLOOKUP(VLOOKUP($A94, 'E4 TB Allocation Details'!$A$18:$L$205, MATCH("Customer ID", 'E4 TB Allocation Details'!$A$18:$L$18, 0),FALSE), 'E2 Allocators'!$B$15:$W$361, MATCH('O5 Details by Class &amp; Accounts'!AP$18, 'E2 Allocators'!$B$15:$W$15, 0),FALSE)*$G94), 0, VLOOKUP(VLOOKUP($A94, 'E4 TB Allocation Details'!$A$18:$L$205, MATCH("Customer ID", 'E4 TB Allocation Details'!$A$18:$L$18, 0),FALSE), 'E2 Allocators'!$B$15:$W$361, MATCH('O5 Details by Class &amp; Accounts'!AP$18, 'E2 Allocators'!$B$15:$W$15, 0),FALSE)*$G94)</f>
        <v>0</v>
      </c>
      <c r="AQ94" s="1412">
        <f ca="1">IF(ISERROR(VLOOKUP(VLOOKUP($A94, 'E4 TB Allocation Details'!$A$18:$L$205, MATCH("Customer ID", 'E4 TB Allocation Details'!$A$18:$L$18, 0),FALSE), 'E2 Allocators'!$B$15:$W$361, MATCH('O5 Details by Class &amp; Accounts'!AQ$18, 'E2 Allocators'!$B$15:$W$15, 0),FALSE)*$G94), 0, VLOOKUP(VLOOKUP($A94, 'E4 TB Allocation Details'!$A$18:$L$205, MATCH("Customer ID", 'E4 TB Allocation Details'!$A$18:$L$18, 0),FALSE), 'E2 Allocators'!$B$15:$W$361, MATCH('O5 Details by Class &amp; Accounts'!AQ$18, 'E2 Allocators'!$B$15:$W$15, 0),FALSE)*$G94)</f>
        <v>0</v>
      </c>
      <c r="AR94" s="1412">
        <f ca="1">IF(ISERROR(VLOOKUP(VLOOKUP($A94, 'E4 TB Allocation Details'!$A$18:$L$205, MATCH("Customer ID", 'E4 TB Allocation Details'!$A$18:$L$18, 0),FALSE), 'E2 Allocators'!$B$15:$W$361, MATCH('O5 Details by Class &amp; Accounts'!AR$18, 'E2 Allocators'!$B$15:$W$15, 0),FALSE)*$G94), 0, VLOOKUP(VLOOKUP($A94, 'E4 TB Allocation Details'!$A$18:$L$205, MATCH("Customer ID", 'E4 TB Allocation Details'!$A$18:$L$18, 0),FALSE), 'E2 Allocators'!$B$15:$W$361, MATCH('O5 Details by Class &amp; Accounts'!AR$18, 'E2 Allocators'!$B$15:$W$15, 0),FALSE)*$G94)</f>
        <v>0</v>
      </c>
      <c r="AS94" s="1412">
        <f ca="1">IF(ISERROR(VLOOKUP(VLOOKUP($A94, 'E4 TB Allocation Details'!$A$18:$L$205, MATCH("Customer ID", 'E4 TB Allocation Details'!$A$18:$L$18, 0),FALSE), 'E2 Allocators'!$B$15:$W$361, MATCH('O5 Details by Class &amp; Accounts'!AS$18, 'E2 Allocators'!$B$15:$W$15, 0),FALSE)*$G94), 0, VLOOKUP(VLOOKUP($A94, 'E4 TB Allocation Details'!$A$18:$L$205, MATCH("Customer ID", 'E4 TB Allocation Details'!$A$18:$L$18, 0),FALSE), 'E2 Allocators'!$B$15:$W$361, MATCH('O5 Details by Class &amp; Accounts'!AS$18, 'E2 Allocators'!$B$15:$W$15, 0),FALSE)*$G94)</f>
        <v>0</v>
      </c>
      <c r="AT94" s="1412">
        <f ca="1">IF(ISERROR(VLOOKUP(VLOOKUP($A94, 'E4 TB Allocation Details'!$A$18:$L$205, MATCH("Customer ID", 'E4 TB Allocation Details'!$A$18:$L$18, 0),FALSE), 'E2 Allocators'!$B$15:$W$361, MATCH('O5 Details by Class &amp; Accounts'!AT$18, 'E2 Allocators'!$B$15:$W$15, 0),FALSE)*$G94), 0, VLOOKUP(VLOOKUP($A94, 'E4 TB Allocation Details'!$A$18:$L$205, MATCH("Customer ID", 'E4 TB Allocation Details'!$A$18:$L$18, 0),FALSE), 'E2 Allocators'!$B$15:$W$361, MATCH('O5 Details by Class &amp; Accounts'!AT$18, 'E2 Allocators'!$B$15:$W$15, 0),FALSE)*$G94)</f>
        <v>0</v>
      </c>
      <c r="AU94" s="1412">
        <f ca="1">IF(ISERROR(VLOOKUP(VLOOKUP($A94, 'E4 TB Allocation Details'!$A$18:$L$205, MATCH("Customer ID", 'E4 TB Allocation Details'!$A$18:$L$18, 0),FALSE), 'E2 Allocators'!$B$15:$W$361, MATCH('O5 Details by Class &amp; Accounts'!AU$18, 'E2 Allocators'!$B$15:$W$15, 0),FALSE)*$G94), 0, VLOOKUP(VLOOKUP($A94, 'E4 TB Allocation Details'!$A$18:$L$205, MATCH("Customer ID", 'E4 TB Allocation Details'!$A$18:$L$18, 0),FALSE), 'E2 Allocators'!$B$15:$W$361, MATCH('O5 Details by Class &amp; Accounts'!AU$18, 'E2 Allocators'!$B$15:$W$15, 0),FALSE)*$G94)</f>
        <v>0</v>
      </c>
      <c r="AV94" s="1412">
        <f ca="1">IF(ISERROR(VLOOKUP(VLOOKUP($A94, 'E4 TB Allocation Details'!$A$18:$L$205, MATCH("Customer ID", 'E4 TB Allocation Details'!$A$18:$L$18, 0),FALSE), 'E2 Allocators'!$B$15:$W$361, MATCH('O5 Details by Class &amp; Accounts'!AV$18, 'E2 Allocators'!$B$15:$W$15, 0),FALSE)*$G94), 0, VLOOKUP(VLOOKUP($A94, 'E4 TB Allocation Details'!$A$18:$L$205, MATCH("Customer ID", 'E4 TB Allocation Details'!$A$18:$L$18, 0),FALSE), 'E2 Allocators'!$B$15:$W$361, MATCH('O5 Details by Class &amp; Accounts'!AV$18, 'E2 Allocators'!$B$15:$W$15, 0),FALSE)*$G94)</f>
        <v>0</v>
      </c>
      <c r="AW94" s="1412">
        <f ca="1">IF(ISERROR(VLOOKUP(VLOOKUP($A94, 'E4 TB Allocation Details'!$A$18:$L$205, MATCH("Customer ID", 'E4 TB Allocation Details'!$A$18:$L$18, 0),FALSE), 'E2 Allocators'!$B$15:$W$361, MATCH('O5 Details by Class &amp; Accounts'!AW$18, 'E2 Allocators'!$B$15:$W$15, 0),FALSE)*$G94), 0, VLOOKUP(VLOOKUP($A94, 'E4 TB Allocation Details'!$A$18:$L$205, MATCH("Customer ID", 'E4 TB Allocation Details'!$A$18:$L$18, 0),FALSE), 'E2 Allocators'!$B$15:$W$361, MATCH('O5 Details by Class &amp; Accounts'!AW$18, 'E2 Allocators'!$B$15:$W$15, 0),FALSE)*$G94)</f>
        <v>0</v>
      </c>
      <c r="AX94" s="1412">
        <f t="shared" si="20"/>
        <v>0</v>
      </c>
      <c r="AY94" s="1412">
        <f ca="1">IF(ISERROR(VLOOKUP(VLOOKUP($A94, 'E4 TB Allocation Details'!$A$18:$L$205, MATCH("Misc ID", 'E4 TB Allocation Details'!$A$18:$L$18, 0),FALSE), 'E2 Allocators'!$B$15:$W$361, MATCH('O5 Details by Class &amp; Accounts'!AY$18, 'E2 Allocators'!$B$15:$W$15, 0),FALSE)*$E94), 0, VLOOKUP(VLOOKUP($A94, 'E4 TB Allocation Details'!$A$18:$L$205, MATCH("Misc ID", 'E4 TB Allocation Details'!$A$18:$L$18, 0),FALSE), 'E2 Allocators'!$B$15:$W$361, MATCH('O5 Details by Class &amp; Accounts'!AY$18, 'E2 Allocators'!$B$15:$W$15, 0),FALSE)*$E94)</f>
        <v>0</v>
      </c>
      <c r="AZ94" s="1412">
        <f ca="1">IF(ISERROR(VLOOKUP(VLOOKUP($A94, 'E4 TB Allocation Details'!$A$18:$L$205, MATCH("Misc ID", 'E4 TB Allocation Details'!$A$18:$L$18, 0),FALSE), 'E2 Allocators'!$B$15:$W$361, MATCH('O5 Details by Class &amp; Accounts'!AZ$18, 'E2 Allocators'!$B$15:$W$15, 0),FALSE)*$E94), 0, VLOOKUP(VLOOKUP($A94, 'E4 TB Allocation Details'!$A$18:$L$205, MATCH("Misc ID", 'E4 TB Allocation Details'!$A$18:$L$18, 0),FALSE), 'E2 Allocators'!$B$15:$W$361, MATCH('O5 Details by Class &amp; Accounts'!AZ$18, 'E2 Allocators'!$B$15:$W$15, 0),FALSE)*$E94)</f>
        <v>0</v>
      </c>
      <c r="BA94" s="1412">
        <f ca="1">IF(ISERROR(VLOOKUP(VLOOKUP($A94, 'E4 TB Allocation Details'!$A$18:$L$205, MATCH("Misc ID", 'E4 TB Allocation Details'!$A$18:$L$18, 0),FALSE), 'E2 Allocators'!$B$15:$W$361, MATCH('O5 Details by Class &amp; Accounts'!BA$18, 'E2 Allocators'!$B$15:$W$15, 0),FALSE)*$E94), 0, VLOOKUP(VLOOKUP($A94, 'E4 TB Allocation Details'!$A$18:$L$205, MATCH("Misc ID", 'E4 TB Allocation Details'!$A$18:$L$18, 0),FALSE), 'E2 Allocators'!$B$15:$W$361, MATCH('O5 Details by Class &amp; Accounts'!BA$18, 'E2 Allocators'!$B$15:$W$15, 0),FALSE)*$E94)</f>
        <v>0</v>
      </c>
      <c r="BB94" s="1412">
        <f ca="1">IF(ISERROR(VLOOKUP(VLOOKUP($A94, 'E4 TB Allocation Details'!$A$18:$L$205, MATCH("Misc ID", 'E4 TB Allocation Details'!$A$18:$L$18, 0),FALSE), 'E2 Allocators'!$B$15:$W$361, MATCH('O5 Details by Class &amp; Accounts'!BB$18, 'E2 Allocators'!$B$15:$W$15, 0),FALSE)*$E94), 0, VLOOKUP(VLOOKUP($A94, 'E4 TB Allocation Details'!$A$18:$L$205, MATCH("Misc ID", 'E4 TB Allocation Details'!$A$18:$L$18, 0),FALSE), 'E2 Allocators'!$B$15:$W$361, MATCH('O5 Details by Class &amp; Accounts'!BB$18, 'E2 Allocators'!$B$15:$W$15, 0),FALSE)*$E94)</f>
        <v>0</v>
      </c>
      <c r="BC94" s="1412">
        <f ca="1">IF(ISERROR(VLOOKUP(VLOOKUP($A94, 'E4 TB Allocation Details'!$A$18:$L$205, MATCH("Misc ID", 'E4 TB Allocation Details'!$A$18:$L$18, 0),FALSE), 'E2 Allocators'!$B$15:$W$361, MATCH('O5 Details by Class &amp; Accounts'!BC$18, 'E2 Allocators'!$B$15:$W$15, 0),FALSE)*$E94), 0, VLOOKUP(VLOOKUP($A94, 'E4 TB Allocation Details'!$A$18:$L$205, MATCH("Misc ID", 'E4 TB Allocation Details'!$A$18:$L$18, 0),FALSE), 'E2 Allocators'!$B$15:$W$361, MATCH('O5 Details by Class &amp; Accounts'!BC$18, 'E2 Allocators'!$B$15:$W$15, 0),FALSE)*$E94)</f>
        <v>0</v>
      </c>
      <c r="BD94" s="1412">
        <f ca="1">IF(ISERROR(VLOOKUP(VLOOKUP($A94, 'E4 TB Allocation Details'!$A$18:$L$205, MATCH("Misc ID", 'E4 TB Allocation Details'!$A$18:$L$18, 0),FALSE), 'E2 Allocators'!$B$15:$W$361, MATCH('O5 Details by Class &amp; Accounts'!BD$18, 'E2 Allocators'!$B$15:$W$15, 0),FALSE)*$E94), 0, VLOOKUP(VLOOKUP($A94, 'E4 TB Allocation Details'!$A$18:$L$205, MATCH("Misc ID", 'E4 TB Allocation Details'!$A$18:$L$18, 0),FALSE), 'E2 Allocators'!$B$15:$W$361, MATCH('O5 Details by Class &amp; Accounts'!BD$18, 'E2 Allocators'!$B$15:$W$15, 0),FALSE)*$E94)</f>
        <v>0</v>
      </c>
      <c r="BE94" s="1412">
        <f ca="1">IF(ISERROR(VLOOKUP(VLOOKUP($A94, 'E4 TB Allocation Details'!$A$18:$L$205, MATCH("Misc ID", 'E4 TB Allocation Details'!$A$18:$L$18, 0),FALSE), 'E2 Allocators'!$B$15:$W$361, MATCH('O5 Details by Class &amp; Accounts'!BE$18, 'E2 Allocators'!$B$15:$W$15, 0),FALSE)*$E94), 0, VLOOKUP(VLOOKUP($A94, 'E4 TB Allocation Details'!$A$18:$L$205, MATCH("Misc ID", 'E4 TB Allocation Details'!$A$18:$L$18, 0),FALSE), 'E2 Allocators'!$B$15:$W$361, MATCH('O5 Details by Class &amp; Accounts'!BE$18, 'E2 Allocators'!$B$15:$W$15, 0),FALSE)*$E94)</f>
        <v>0</v>
      </c>
      <c r="BF94" s="1412">
        <f ca="1">IF(ISERROR(VLOOKUP(VLOOKUP($A94, 'E4 TB Allocation Details'!$A$18:$L$205, MATCH("Misc ID", 'E4 TB Allocation Details'!$A$18:$L$18, 0),FALSE), 'E2 Allocators'!$B$15:$W$361, MATCH('O5 Details by Class &amp; Accounts'!BF$18, 'E2 Allocators'!$B$15:$W$15, 0),FALSE)*$E94), 0, VLOOKUP(VLOOKUP($A94, 'E4 TB Allocation Details'!$A$18:$L$205, MATCH("Misc ID", 'E4 TB Allocation Details'!$A$18:$L$18, 0),FALSE), 'E2 Allocators'!$B$15:$W$361, MATCH('O5 Details by Class &amp; Accounts'!BF$18, 'E2 Allocators'!$B$15:$W$15, 0),FALSE)*$E94)</f>
        <v>0</v>
      </c>
      <c r="BG94" s="1412">
        <f ca="1">IF(ISERROR(VLOOKUP(VLOOKUP($A94, 'E4 TB Allocation Details'!$A$18:$L$205, MATCH("Misc ID", 'E4 TB Allocation Details'!$A$18:$L$18, 0),FALSE), 'E2 Allocators'!$B$15:$W$361, MATCH('O5 Details by Class &amp; Accounts'!BG$18, 'E2 Allocators'!$B$15:$W$15, 0),FALSE)*$E94), 0, VLOOKUP(VLOOKUP($A94, 'E4 TB Allocation Details'!$A$18:$L$205, MATCH("Misc ID", 'E4 TB Allocation Details'!$A$18:$L$18, 0),FALSE), 'E2 Allocators'!$B$15:$W$361, MATCH('O5 Details by Class &amp; Accounts'!BG$18, 'E2 Allocators'!$B$15:$W$15, 0),FALSE)*$E94)</f>
        <v>0</v>
      </c>
      <c r="BH94" s="1412">
        <f ca="1">IF(ISERROR(VLOOKUP(VLOOKUP($A94, 'E4 TB Allocation Details'!$A$18:$L$205, MATCH("Misc ID", 'E4 TB Allocation Details'!$A$18:$L$18, 0),FALSE), 'E2 Allocators'!$B$15:$W$361, MATCH('O5 Details by Class &amp; Accounts'!BH$18, 'E2 Allocators'!$B$15:$W$15, 0),FALSE)*$E94), 0, VLOOKUP(VLOOKUP($A94, 'E4 TB Allocation Details'!$A$18:$L$205, MATCH("Misc ID", 'E4 TB Allocation Details'!$A$18:$L$18, 0),FALSE), 'E2 Allocators'!$B$15:$W$361, MATCH('O5 Details by Class &amp; Accounts'!BH$18, 'E2 Allocators'!$B$15:$W$15, 0),FALSE)*$E94)</f>
        <v>0</v>
      </c>
      <c r="BI94" s="1412">
        <f ca="1">IF(ISERROR(VLOOKUP(VLOOKUP($A94, 'E4 TB Allocation Details'!$A$18:$L$205, MATCH("Misc ID", 'E4 TB Allocation Details'!$A$18:$L$18, 0),FALSE), 'E2 Allocators'!$B$15:$W$361, MATCH('O5 Details by Class &amp; Accounts'!BI$18, 'E2 Allocators'!$B$15:$W$15, 0),FALSE)*$E94), 0, VLOOKUP(VLOOKUP($A94, 'E4 TB Allocation Details'!$A$18:$L$205, MATCH("Misc ID", 'E4 TB Allocation Details'!$A$18:$L$18, 0),FALSE), 'E2 Allocators'!$B$15:$W$361, MATCH('O5 Details by Class &amp; Accounts'!BI$18, 'E2 Allocators'!$B$15:$W$15, 0),FALSE)*$E94)</f>
        <v>0</v>
      </c>
      <c r="BJ94" s="1412">
        <f ca="1">IF(ISERROR(VLOOKUP(VLOOKUP($A94, 'E4 TB Allocation Details'!$A$18:$L$205, MATCH("Misc ID", 'E4 TB Allocation Details'!$A$18:$L$18, 0),FALSE), 'E2 Allocators'!$B$15:$W$361, MATCH('O5 Details by Class &amp; Accounts'!BJ$18, 'E2 Allocators'!$B$15:$W$15, 0),FALSE)*$E94), 0, VLOOKUP(VLOOKUP($A94, 'E4 TB Allocation Details'!$A$18:$L$205, MATCH("Misc ID", 'E4 TB Allocation Details'!$A$18:$L$18, 0),FALSE), 'E2 Allocators'!$B$15:$W$361, MATCH('O5 Details by Class &amp; Accounts'!BJ$18, 'E2 Allocators'!$B$15:$W$15, 0),FALSE)*$E94)</f>
        <v>0</v>
      </c>
      <c r="BK94" s="1412">
        <f ca="1">IF(ISERROR(VLOOKUP(VLOOKUP($A94, 'E4 TB Allocation Details'!$A$18:$L$205, MATCH("Misc ID", 'E4 TB Allocation Details'!$A$18:$L$18, 0),FALSE), 'E2 Allocators'!$B$15:$W$361, MATCH('O5 Details by Class &amp; Accounts'!BK$18, 'E2 Allocators'!$B$15:$W$15, 0),FALSE)*$E94), 0, VLOOKUP(VLOOKUP($A94, 'E4 TB Allocation Details'!$A$18:$L$205, MATCH("Misc ID", 'E4 TB Allocation Details'!$A$18:$L$18, 0),FALSE), 'E2 Allocators'!$B$15:$W$361, MATCH('O5 Details by Class &amp; Accounts'!BK$18, 'E2 Allocators'!$B$15:$W$15, 0),FALSE)*$E94)</f>
        <v>0</v>
      </c>
      <c r="BL94" s="1412">
        <f ca="1">IF(ISERROR(VLOOKUP(VLOOKUP($A94, 'E4 TB Allocation Details'!$A$18:$L$205, MATCH("Misc ID", 'E4 TB Allocation Details'!$A$18:$L$18, 0),FALSE), 'E2 Allocators'!$B$15:$W$361, MATCH('O5 Details by Class &amp; Accounts'!BL$18, 'E2 Allocators'!$B$15:$W$15, 0),FALSE)*$E94), 0, VLOOKUP(VLOOKUP($A94, 'E4 TB Allocation Details'!$A$18:$L$205, MATCH("Misc ID", 'E4 TB Allocation Details'!$A$18:$L$18, 0),FALSE), 'E2 Allocators'!$B$15:$W$361, MATCH('O5 Details by Class &amp; Accounts'!BL$18, 'E2 Allocators'!$B$15:$W$15, 0),FALSE)*$E94)</f>
        <v>0</v>
      </c>
      <c r="BM94" s="1412">
        <f ca="1">IF(ISERROR(VLOOKUP(VLOOKUP($A94, 'E4 TB Allocation Details'!$A$18:$L$205, MATCH("Misc ID", 'E4 TB Allocation Details'!$A$18:$L$18, 0),FALSE), 'E2 Allocators'!$B$15:$W$361, MATCH('O5 Details by Class &amp; Accounts'!BM$18, 'E2 Allocators'!$B$15:$W$15, 0),FALSE)*$E94), 0, VLOOKUP(VLOOKUP($A94, 'E4 TB Allocation Details'!$A$18:$L$205, MATCH("Misc ID", 'E4 TB Allocation Details'!$A$18:$L$18, 0),FALSE), 'E2 Allocators'!$B$15:$W$361, MATCH('O5 Details by Class &amp; Accounts'!BM$18, 'E2 Allocators'!$B$15:$W$15, 0),FALSE)*$E94)</f>
        <v>0</v>
      </c>
      <c r="BN94" s="1412">
        <f ca="1">IF(ISERROR(VLOOKUP(VLOOKUP($A94, 'E4 TB Allocation Details'!$A$18:$L$205, MATCH("Misc ID", 'E4 TB Allocation Details'!$A$18:$L$18, 0),FALSE), 'E2 Allocators'!$B$15:$W$361, MATCH('O5 Details by Class &amp; Accounts'!BN$18, 'E2 Allocators'!$B$15:$W$15, 0),FALSE)*$E94), 0, VLOOKUP(VLOOKUP($A94, 'E4 TB Allocation Details'!$A$18:$L$205, MATCH("Misc ID", 'E4 TB Allocation Details'!$A$18:$L$18, 0),FALSE), 'E2 Allocators'!$B$15:$W$361, MATCH('O5 Details by Class &amp; Accounts'!BN$18, 'E2 Allocators'!$B$15:$W$15, 0),FALSE)*$E94)</f>
        <v>0</v>
      </c>
      <c r="BO94" s="1412">
        <f ca="1">IF(ISERROR(VLOOKUP(VLOOKUP($A94, 'E4 TB Allocation Details'!$A$18:$L$205, MATCH("Misc ID", 'E4 TB Allocation Details'!$A$18:$L$18, 0),FALSE), 'E2 Allocators'!$B$15:$W$361, MATCH('O5 Details by Class &amp; Accounts'!BO$18, 'E2 Allocators'!$B$15:$W$15, 0),FALSE)*$E94), 0, VLOOKUP(VLOOKUP($A94, 'E4 TB Allocation Details'!$A$18:$L$205, MATCH("Misc ID", 'E4 TB Allocation Details'!$A$18:$L$18, 0),FALSE), 'E2 Allocators'!$B$15:$W$361, MATCH('O5 Details by Class &amp; Accounts'!BO$18, 'E2 Allocators'!$B$15:$W$15, 0),FALSE)*$E94)</f>
        <v>0</v>
      </c>
      <c r="BP94" s="1412">
        <f ca="1">IF(ISERROR(VLOOKUP(VLOOKUP($A94, 'E4 TB Allocation Details'!$A$18:$L$205, MATCH("Misc ID", 'E4 TB Allocation Details'!$A$18:$L$18, 0),FALSE), 'E2 Allocators'!$B$15:$W$361, MATCH('O5 Details by Class &amp; Accounts'!BP$18, 'E2 Allocators'!$B$15:$W$15, 0),FALSE)*$E94), 0, VLOOKUP(VLOOKUP($A94, 'E4 TB Allocation Details'!$A$18:$L$205, MATCH("Misc ID", 'E4 TB Allocation Details'!$A$18:$L$18, 0),FALSE), 'E2 Allocators'!$B$15:$W$361, MATCH('O5 Details by Class &amp; Accounts'!BP$18, 'E2 Allocators'!$B$15:$W$15, 0),FALSE)*$E94)</f>
        <v>0</v>
      </c>
      <c r="BQ94" s="1412">
        <f ca="1">IF(ISERROR(VLOOKUP(VLOOKUP($A94, 'E4 TB Allocation Details'!$A$18:$L$205, MATCH("Misc ID", 'E4 TB Allocation Details'!$A$18:$L$18, 0),FALSE), 'E2 Allocators'!$B$15:$W$361, MATCH('O5 Details by Class &amp; Accounts'!BQ$18, 'E2 Allocators'!$B$15:$W$15, 0),FALSE)*$E94), 0, VLOOKUP(VLOOKUP($A94, 'E4 TB Allocation Details'!$A$18:$L$205, MATCH("Misc ID", 'E4 TB Allocation Details'!$A$18:$L$18, 0),FALSE), 'E2 Allocators'!$B$15:$W$361, MATCH('O5 Details by Class &amp; Accounts'!BQ$18, 'E2 Allocators'!$B$15:$W$15, 0),FALSE)*$E94)</f>
        <v>0</v>
      </c>
      <c r="BR94" s="1412">
        <f ca="1">IF(ISERROR(VLOOKUP(VLOOKUP($A94, 'E4 TB Allocation Details'!$A$18:$L$205, MATCH("Misc ID", 'E4 TB Allocation Details'!$A$18:$L$18, 0),FALSE), 'E2 Allocators'!$B$15:$W$361, MATCH('O5 Details by Class &amp; Accounts'!BR$18, 'E2 Allocators'!$B$15:$W$15, 0),FALSE)*$E94), 0, VLOOKUP(VLOOKUP($A94, 'E4 TB Allocation Details'!$A$18:$L$205, MATCH("Misc ID", 'E4 TB Allocation Details'!$A$18:$L$18, 0),FALSE), 'E2 Allocators'!$B$15:$W$361, MATCH('O5 Details by Class &amp; Accounts'!BR$18, 'E2 Allocators'!$B$15:$W$15, 0),FALSE)*$E94)</f>
        <v>0</v>
      </c>
      <c r="BS94" s="1412">
        <f t="shared" si="21"/>
        <v>0</v>
      </c>
      <c r="BT94" s="1412">
        <f ca="1">IF(ISERROR(VLOOKUP(VLOOKUP($A94, 'E4 TB Allocation Details'!$A$18:$L$205, MATCH("A &amp; G ID", 'E4 TB Allocation Details'!$A$18:$L$18, 0),FALSE), 'E2 Allocators'!$B$15:$W$361, MATCH('O5 Details by Class &amp; Accounts'!BT$18, 'E2 Allocators'!$B$15:$W$15, 0),FALSE)*$E94), 0, VLOOKUP(VLOOKUP($A94, 'E4 TB Allocation Details'!$A$18:$L$205, MATCH("A &amp; G ID", 'E4 TB Allocation Details'!$A$18:$L$18, 0),FALSE), 'E2 Allocators'!$B$15:$W$361, MATCH('O5 Details by Class &amp; Accounts'!BT$18, 'E2 Allocators'!$B$15:$W$15, 0),FALSE)*$E94)</f>
        <v>0</v>
      </c>
      <c r="BU94" s="1412">
        <f ca="1">IF(ISERROR(VLOOKUP(VLOOKUP($A94, 'E4 TB Allocation Details'!$A$18:$L$205, MATCH("A &amp; G ID", 'E4 TB Allocation Details'!$A$18:$L$18, 0),FALSE), 'E2 Allocators'!$B$15:$W$361, MATCH('O5 Details by Class &amp; Accounts'!BU$18, 'E2 Allocators'!$B$15:$W$15, 0),FALSE)*$E94), 0, VLOOKUP(VLOOKUP($A94, 'E4 TB Allocation Details'!$A$18:$L$205, MATCH("A &amp; G ID", 'E4 TB Allocation Details'!$A$18:$L$18, 0),FALSE), 'E2 Allocators'!$B$15:$W$361, MATCH('O5 Details by Class &amp; Accounts'!BU$18, 'E2 Allocators'!$B$15:$W$15, 0),FALSE)*$E94)</f>
        <v>0</v>
      </c>
      <c r="BV94" s="1412">
        <f ca="1">IF(ISERROR(VLOOKUP(VLOOKUP($A94, 'E4 TB Allocation Details'!$A$18:$L$205, MATCH("A &amp; G ID", 'E4 TB Allocation Details'!$A$18:$L$18, 0),FALSE), 'E2 Allocators'!$B$15:$W$361, MATCH('O5 Details by Class &amp; Accounts'!BV$18, 'E2 Allocators'!$B$15:$W$15, 0),FALSE)*$E94), 0, VLOOKUP(VLOOKUP($A94, 'E4 TB Allocation Details'!$A$18:$L$205, MATCH("A &amp; G ID", 'E4 TB Allocation Details'!$A$18:$L$18, 0),FALSE), 'E2 Allocators'!$B$15:$W$361, MATCH('O5 Details by Class &amp; Accounts'!BV$18, 'E2 Allocators'!$B$15:$W$15, 0),FALSE)*$E94)</f>
        <v>0</v>
      </c>
      <c r="BW94" s="1412">
        <f ca="1">IF(ISERROR(VLOOKUP(VLOOKUP($A94, 'E4 TB Allocation Details'!$A$18:$L$205, MATCH("A &amp; G ID", 'E4 TB Allocation Details'!$A$18:$L$18, 0),FALSE), 'E2 Allocators'!$B$15:$W$361, MATCH('O5 Details by Class &amp; Accounts'!BW$18, 'E2 Allocators'!$B$15:$W$15, 0),FALSE)*$E94), 0, VLOOKUP(VLOOKUP($A94, 'E4 TB Allocation Details'!$A$18:$L$205, MATCH("A &amp; G ID", 'E4 TB Allocation Details'!$A$18:$L$18, 0),FALSE), 'E2 Allocators'!$B$15:$W$361, MATCH('O5 Details by Class &amp; Accounts'!BW$18, 'E2 Allocators'!$B$15:$W$15, 0),FALSE)*$E94)</f>
        <v>0</v>
      </c>
      <c r="BX94" s="1412">
        <f ca="1">IF(ISERROR(VLOOKUP(VLOOKUP($A94, 'E4 TB Allocation Details'!$A$18:$L$205, MATCH("A &amp; G ID", 'E4 TB Allocation Details'!$A$18:$L$18, 0),FALSE), 'E2 Allocators'!$B$15:$W$361, MATCH('O5 Details by Class &amp; Accounts'!BX$18, 'E2 Allocators'!$B$15:$W$15, 0),FALSE)*$E94), 0, VLOOKUP(VLOOKUP($A94, 'E4 TB Allocation Details'!$A$18:$L$205, MATCH("A &amp; G ID", 'E4 TB Allocation Details'!$A$18:$L$18, 0),FALSE), 'E2 Allocators'!$B$15:$W$361, MATCH('O5 Details by Class &amp; Accounts'!BX$18, 'E2 Allocators'!$B$15:$W$15, 0),FALSE)*$E94)</f>
        <v>0</v>
      </c>
      <c r="BY94" s="1412">
        <f ca="1">IF(ISERROR(VLOOKUP(VLOOKUP($A94, 'E4 TB Allocation Details'!$A$18:$L$205, MATCH("A &amp; G ID", 'E4 TB Allocation Details'!$A$18:$L$18, 0),FALSE), 'E2 Allocators'!$B$15:$W$361, MATCH('O5 Details by Class &amp; Accounts'!BY$18, 'E2 Allocators'!$B$15:$W$15, 0),FALSE)*$E94), 0, VLOOKUP(VLOOKUP($A94, 'E4 TB Allocation Details'!$A$18:$L$205, MATCH("A &amp; G ID", 'E4 TB Allocation Details'!$A$18:$L$18, 0),FALSE), 'E2 Allocators'!$B$15:$W$361, MATCH('O5 Details by Class &amp; Accounts'!BY$18, 'E2 Allocators'!$B$15:$W$15, 0),FALSE)*$E94)</f>
        <v>0</v>
      </c>
      <c r="BZ94" s="1412">
        <f ca="1">IF(ISERROR(VLOOKUP(VLOOKUP($A94, 'E4 TB Allocation Details'!$A$18:$L$205, MATCH("A &amp; G ID", 'E4 TB Allocation Details'!$A$18:$L$18, 0),FALSE), 'E2 Allocators'!$B$15:$W$361, MATCH('O5 Details by Class &amp; Accounts'!BZ$18, 'E2 Allocators'!$B$15:$W$15, 0),FALSE)*$E94), 0, VLOOKUP(VLOOKUP($A94, 'E4 TB Allocation Details'!$A$18:$L$205, MATCH("A &amp; G ID", 'E4 TB Allocation Details'!$A$18:$L$18, 0),FALSE), 'E2 Allocators'!$B$15:$W$361, MATCH('O5 Details by Class &amp; Accounts'!BZ$18, 'E2 Allocators'!$B$15:$W$15, 0),FALSE)*$E94)</f>
        <v>0</v>
      </c>
      <c r="CA94" s="1412">
        <f ca="1">IF(ISERROR(VLOOKUP(VLOOKUP($A94, 'E4 TB Allocation Details'!$A$18:$L$205, MATCH("A &amp; G ID", 'E4 TB Allocation Details'!$A$18:$L$18, 0),FALSE), 'E2 Allocators'!$B$15:$W$361, MATCH('O5 Details by Class &amp; Accounts'!CA$18, 'E2 Allocators'!$B$15:$W$15, 0),FALSE)*$E94), 0, VLOOKUP(VLOOKUP($A94, 'E4 TB Allocation Details'!$A$18:$L$205, MATCH("A &amp; G ID", 'E4 TB Allocation Details'!$A$18:$L$18, 0),FALSE), 'E2 Allocators'!$B$15:$W$361, MATCH('O5 Details by Class &amp; Accounts'!CA$18, 'E2 Allocators'!$B$15:$W$15, 0),FALSE)*$E94)</f>
        <v>0</v>
      </c>
      <c r="CB94" s="1412">
        <f ca="1">IF(ISERROR(VLOOKUP(VLOOKUP($A94, 'E4 TB Allocation Details'!$A$18:$L$205, MATCH("A &amp; G ID", 'E4 TB Allocation Details'!$A$18:$L$18, 0),FALSE), 'E2 Allocators'!$B$15:$W$361, MATCH('O5 Details by Class &amp; Accounts'!CB$18, 'E2 Allocators'!$B$15:$W$15, 0),FALSE)*$E94), 0, VLOOKUP(VLOOKUP($A94, 'E4 TB Allocation Details'!$A$18:$L$205, MATCH("A &amp; G ID", 'E4 TB Allocation Details'!$A$18:$L$18, 0),FALSE), 'E2 Allocators'!$B$15:$W$361, MATCH('O5 Details by Class &amp; Accounts'!CB$18, 'E2 Allocators'!$B$15:$W$15, 0),FALSE)*$E94)</f>
        <v>0</v>
      </c>
      <c r="CC94" s="1412">
        <f ca="1">IF(ISERROR(VLOOKUP(VLOOKUP($A94, 'E4 TB Allocation Details'!$A$18:$L$205, MATCH("A &amp; G ID", 'E4 TB Allocation Details'!$A$18:$L$18, 0),FALSE), 'E2 Allocators'!$B$15:$W$361, MATCH('O5 Details by Class &amp; Accounts'!CC$18, 'E2 Allocators'!$B$15:$W$15, 0),FALSE)*$E94), 0, VLOOKUP(VLOOKUP($A94, 'E4 TB Allocation Details'!$A$18:$L$205, MATCH("A &amp; G ID", 'E4 TB Allocation Details'!$A$18:$L$18, 0),FALSE), 'E2 Allocators'!$B$15:$W$361, MATCH('O5 Details by Class &amp; Accounts'!CC$18, 'E2 Allocators'!$B$15:$W$15, 0),FALSE)*$E94)</f>
        <v>0</v>
      </c>
      <c r="CD94" s="1412">
        <f ca="1">IF(ISERROR(VLOOKUP(VLOOKUP($A94, 'E4 TB Allocation Details'!$A$18:$L$205, MATCH("A &amp; G ID", 'E4 TB Allocation Details'!$A$18:$L$18, 0),FALSE), 'E2 Allocators'!$B$15:$W$361, MATCH('O5 Details by Class &amp; Accounts'!CD$18, 'E2 Allocators'!$B$15:$W$15, 0),FALSE)*$E94), 0, VLOOKUP(VLOOKUP($A94, 'E4 TB Allocation Details'!$A$18:$L$205, MATCH("A &amp; G ID", 'E4 TB Allocation Details'!$A$18:$L$18, 0),FALSE), 'E2 Allocators'!$B$15:$W$361, MATCH('O5 Details by Class &amp; Accounts'!CD$18, 'E2 Allocators'!$B$15:$W$15, 0),FALSE)*$E94)</f>
        <v>0</v>
      </c>
      <c r="CE94" s="1412">
        <f ca="1">IF(ISERROR(VLOOKUP(VLOOKUP($A94, 'E4 TB Allocation Details'!$A$18:$L$205, MATCH("A &amp; G ID", 'E4 TB Allocation Details'!$A$18:$L$18, 0),FALSE), 'E2 Allocators'!$B$15:$W$361, MATCH('O5 Details by Class &amp; Accounts'!CE$18, 'E2 Allocators'!$B$15:$W$15, 0),FALSE)*$E94), 0, VLOOKUP(VLOOKUP($A94, 'E4 TB Allocation Details'!$A$18:$L$205, MATCH("A &amp; G ID", 'E4 TB Allocation Details'!$A$18:$L$18, 0),FALSE), 'E2 Allocators'!$B$15:$W$361, MATCH('O5 Details by Class &amp; Accounts'!CE$18, 'E2 Allocators'!$B$15:$W$15, 0),FALSE)*$E94)</f>
        <v>0</v>
      </c>
      <c r="CF94" s="1412">
        <f ca="1">IF(ISERROR(VLOOKUP(VLOOKUP($A94, 'E4 TB Allocation Details'!$A$18:$L$205, MATCH("A &amp; G ID", 'E4 TB Allocation Details'!$A$18:$L$18, 0),FALSE), 'E2 Allocators'!$B$15:$W$361, MATCH('O5 Details by Class &amp; Accounts'!CF$18, 'E2 Allocators'!$B$15:$W$15, 0),FALSE)*$E94), 0, VLOOKUP(VLOOKUP($A94, 'E4 TB Allocation Details'!$A$18:$L$205, MATCH("A &amp; G ID", 'E4 TB Allocation Details'!$A$18:$L$18, 0),FALSE), 'E2 Allocators'!$B$15:$W$361, MATCH('O5 Details by Class &amp; Accounts'!CF$18, 'E2 Allocators'!$B$15:$W$15, 0),FALSE)*$E94)</f>
        <v>0</v>
      </c>
      <c r="CG94" s="1412">
        <f ca="1">IF(ISERROR(VLOOKUP(VLOOKUP($A94, 'E4 TB Allocation Details'!$A$18:$L$205, MATCH("A &amp; G ID", 'E4 TB Allocation Details'!$A$18:$L$18, 0),FALSE), 'E2 Allocators'!$B$15:$W$361, MATCH('O5 Details by Class &amp; Accounts'!CG$18, 'E2 Allocators'!$B$15:$W$15, 0),FALSE)*$E94), 0, VLOOKUP(VLOOKUP($A94, 'E4 TB Allocation Details'!$A$18:$L$205, MATCH("A &amp; G ID", 'E4 TB Allocation Details'!$A$18:$L$18, 0),FALSE), 'E2 Allocators'!$B$15:$W$361, MATCH('O5 Details by Class &amp; Accounts'!CG$18, 'E2 Allocators'!$B$15:$W$15, 0),FALSE)*$E94)</f>
        <v>0</v>
      </c>
      <c r="CH94" s="1412">
        <f ca="1">IF(ISERROR(VLOOKUP(VLOOKUP($A94, 'E4 TB Allocation Details'!$A$18:$L$205, MATCH("A &amp; G ID", 'E4 TB Allocation Details'!$A$18:$L$18, 0),FALSE), 'E2 Allocators'!$B$15:$W$361, MATCH('O5 Details by Class &amp; Accounts'!CH$18, 'E2 Allocators'!$B$15:$W$15, 0),FALSE)*$E94), 0, VLOOKUP(VLOOKUP($A94, 'E4 TB Allocation Details'!$A$18:$L$205, MATCH("A &amp; G ID", 'E4 TB Allocation Details'!$A$18:$L$18, 0),FALSE), 'E2 Allocators'!$B$15:$W$361, MATCH('O5 Details by Class &amp; Accounts'!CH$18, 'E2 Allocators'!$B$15:$W$15, 0),FALSE)*$E94)</f>
        <v>0</v>
      </c>
      <c r="CI94" s="1412">
        <f ca="1">IF(ISERROR(VLOOKUP(VLOOKUP($A94, 'E4 TB Allocation Details'!$A$18:$L$205, MATCH("A &amp; G ID", 'E4 TB Allocation Details'!$A$18:$L$18, 0),FALSE), 'E2 Allocators'!$B$15:$W$361, MATCH('O5 Details by Class &amp; Accounts'!CI$18, 'E2 Allocators'!$B$15:$W$15, 0),FALSE)*$E94), 0, VLOOKUP(VLOOKUP($A94, 'E4 TB Allocation Details'!$A$18:$L$205, MATCH("A &amp; G ID", 'E4 TB Allocation Details'!$A$18:$L$18, 0),FALSE), 'E2 Allocators'!$B$15:$W$361, MATCH('O5 Details by Class &amp; Accounts'!CI$18, 'E2 Allocators'!$B$15:$W$15, 0),FALSE)*$E94)</f>
        <v>0</v>
      </c>
      <c r="CJ94" s="1412">
        <f ca="1">IF(ISERROR(VLOOKUP(VLOOKUP($A94, 'E4 TB Allocation Details'!$A$18:$L$205, MATCH("A &amp; G ID", 'E4 TB Allocation Details'!$A$18:$L$18, 0),FALSE), 'E2 Allocators'!$B$15:$W$361, MATCH('O5 Details by Class &amp; Accounts'!CJ$18, 'E2 Allocators'!$B$15:$W$15, 0),FALSE)*$E94), 0, VLOOKUP(VLOOKUP($A94, 'E4 TB Allocation Details'!$A$18:$L$205, MATCH("A &amp; G ID", 'E4 TB Allocation Details'!$A$18:$L$18, 0),FALSE), 'E2 Allocators'!$B$15:$W$361, MATCH('O5 Details by Class &amp; Accounts'!CJ$18, 'E2 Allocators'!$B$15:$W$15, 0),FALSE)*$E94)</f>
        <v>0</v>
      </c>
      <c r="CK94" s="1412">
        <f ca="1">IF(ISERROR(VLOOKUP(VLOOKUP($A94, 'E4 TB Allocation Details'!$A$18:$L$205, MATCH("A &amp; G ID", 'E4 TB Allocation Details'!$A$18:$L$18, 0),FALSE), 'E2 Allocators'!$B$15:$W$361, MATCH('O5 Details by Class &amp; Accounts'!CK$18, 'E2 Allocators'!$B$15:$W$15, 0),FALSE)*$E94), 0, VLOOKUP(VLOOKUP($A94, 'E4 TB Allocation Details'!$A$18:$L$205, MATCH("A &amp; G ID", 'E4 TB Allocation Details'!$A$18:$L$18, 0),FALSE), 'E2 Allocators'!$B$15:$W$361, MATCH('O5 Details by Class &amp; Accounts'!CK$18, 'E2 Allocators'!$B$15:$W$15, 0),FALSE)*$E94)</f>
        <v>0</v>
      </c>
      <c r="CL94" s="1412">
        <f ca="1">IF(ISERROR(VLOOKUP(VLOOKUP($A94, 'E4 TB Allocation Details'!$A$18:$L$205, MATCH("A &amp; G ID", 'E4 TB Allocation Details'!$A$18:$L$18, 0),FALSE), 'E2 Allocators'!$B$15:$W$361, MATCH('O5 Details by Class &amp; Accounts'!CL$18, 'E2 Allocators'!$B$15:$W$15, 0),FALSE)*$E94), 0, VLOOKUP(VLOOKUP($A94, 'E4 TB Allocation Details'!$A$18:$L$205, MATCH("A &amp; G ID", 'E4 TB Allocation Details'!$A$18:$L$18, 0),FALSE), 'E2 Allocators'!$B$15:$W$361, MATCH('O5 Details by Class &amp; Accounts'!CL$18, 'E2 Allocators'!$B$15:$W$15, 0),FALSE)*$E94)</f>
        <v>0</v>
      </c>
      <c r="CM94" s="1412">
        <f ca="1">IF(ISERROR(VLOOKUP(VLOOKUP($A94, 'E4 TB Allocation Details'!$A$18:$L$205, MATCH("A &amp; G ID", 'E4 TB Allocation Details'!$A$18:$L$18, 0),FALSE), 'E2 Allocators'!$B$15:$W$361, MATCH('O5 Details by Class &amp; Accounts'!CM$18, 'E2 Allocators'!$B$15:$W$15, 0),FALSE)*$E94), 0, VLOOKUP(VLOOKUP($A94, 'E4 TB Allocation Details'!$A$18:$L$205, MATCH("A &amp; G ID", 'E4 TB Allocation Details'!$A$18:$L$18, 0),FALSE), 'E2 Allocators'!$B$15:$W$361, MATCH('O5 Details by Class &amp; Accounts'!CM$18, 'E2 Allocators'!$B$15:$W$15, 0),FALSE)*$E94)</f>
        <v>0</v>
      </c>
      <c r="CN94" s="1412">
        <f t="shared" si="22"/>
        <v>0</v>
      </c>
      <c r="CO94" s="1792">
        <f t="shared" si="23"/>
        <v>0</v>
      </c>
      <c r="CQ94" s="2087" t="s">
        <v>788</v>
      </c>
    </row>
    <row r="95" spans="1:95" s="81" customFormat="1" ht="25.5">
      <c r="A95" s="1180">
        <v>4245</v>
      </c>
      <c r="B95" s="1181" t="s">
        <v>980</v>
      </c>
      <c r="C95" s="1789">
        <f ca="1">IF(ISERROR(VLOOKUP($A95,'I3 TB Data'!$A$23:$H$458,MATCH('O5 Details by Class &amp; Accounts'!$C$18, 'I3 TB Data'!$A$23:$H$23,0),0)), 0, VLOOKUP($A95,'I3 TB Data'!$A$23:$H$458,MATCH('O5 Details by Class &amp; Accounts'!$C$18,'I3 TB Data'!$A$23:$H$23,0),0))</f>
        <v>0</v>
      </c>
      <c r="D95" s="1790"/>
      <c r="E95" s="1789">
        <f t="shared" si="17"/>
        <v>0</v>
      </c>
      <c r="F95" s="1791">
        <f ca="1">IF(ISERROR(VLOOKUP($A95, 'E1 Categorization'!A33:E122, MATCH("Customer Component", 'E1 Categorization'!$A$33:$E$33,0), 0)), 0, IF(VLOOKUP($A95, 'E1 Categorization'!A33:E122, MATCH("Customer Component", 'E1 Categorization'!$A$33:$E$33,0), 0)=0, 'O5 Details by Class &amp; Accounts'!$E95, IF(AND(VLOOKUP($A95, 'E1 Categorization'!A33:E122, MATCH("Customer Component", 'E1 Categorization'!$A$33:$E$33,0), 0) &gt;0, VLOOKUP($A95, 'E1 Categorization'!A33:E122, MATCH("Customer Component", 'E1 Categorization'!$A$33:$E$33,0), 0)&lt;1), 'O5 Details by Class &amp; Accounts'!$E95*(1-VLOOKUP($A95, 'E1 Categorization'!A33:E122, MATCH("Customer Component", 'E1 Categorization'!$A$33:$E$33,0), 0)), 0)))</f>
        <v>0</v>
      </c>
      <c r="G95" s="1791">
        <f ca="1">IF(ISERROR(VLOOKUP($A95, 'E1 Categorization'!A33:E122, MATCH("Customer Component", 'E1 Categorization'!$A$33:$E$33,0), 0)),0, IF(VLOOKUP($A95, 'E1 Categorization'!A33:E122, MATCH("Customer Component", 'E1 Categorization'!$A$33:$E$33,0), 0)=0, 0, IF(AND(VLOOKUP($A95, 'E1 Categorization'!A33:E122, MATCH("Customer Component", 'E1 Categorization'!$A$33:$E$33,0), 0) &gt;0, VLOOKUP($A95, 'E1 Categorization'!A33:E122, MATCH("Customer Component", 'E1 Categorization'!$A$33:$E$33,0), 0)&lt;1), 'O5 Details by Class &amp; Accounts'!$E95*(VLOOKUP($A95, 'E1 Categorization'!A33:E122, MATCH("Customer Component", 'E1 Categorization'!$A$33:$E$33,0), 0)), 'O5 Details by Class &amp; Accounts'!$E95)))</f>
        <v>0</v>
      </c>
      <c r="H95" s="1412">
        <f t="shared" si="18"/>
        <v>0</v>
      </c>
      <c r="I95" s="1412">
        <f ca="1">IF(ISERROR(VLOOKUP(VLOOKUP($A95, 'E4 TB Allocation Details'!$A$18:$L$205, MATCH("Demand ID", 'E4 TB Allocation Details'!$A$18:$L$18, 0),FALSE), 'E2 Allocators'!$B$15:$W$361, MATCH('O5 Details by Class &amp; Accounts'!I$18, 'E2 Allocators'!$B$15:$W$15, 0),FALSE)*$F95), 0, VLOOKUP(VLOOKUP($A95, 'E4 TB Allocation Details'!$A$18:$L$205, MATCH("Demand ID", 'E4 TB Allocation Details'!$A$18:$L$18, 0),FALSE), 'E2 Allocators'!$B$15:$W$361, MATCH('O5 Details by Class &amp; Accounts'!I$18, 'E2 Allocators'!$B$15:$W$15, 0),FALSE)*$F95)</f>
        <v>0</v>
      </c>
      <c r="J95" s="1412">
        <f ca="1">IF(ISERROR(VLOOKUP(VLOOKUP($A95, 'E4 TB Allocation Details'!$A$18:$L$205, MATCH("Demand ID", 'E4 TB Allocation Details'!$A$18:$L$18, 0),FALSE), 'E2 Allocators'!$B$15:$W$361, MATCH('O5 Details by Class &amp; Accounts'!J$18, 'E2 Allocators'!$B$15:$W$15, 0),FALSE)*$F95), 0, VLOOKUP(VLOOKUP($A95, 'E4 TB Allocation Details'!$A$18:$L$205, MATCH("Demand ID", 'E4 TB Allocation Details'!$A$18:$L$18, 0),FALSE), 'E2 Allocators'!$B$15:$W$361, MATCH('O5 Details by Class &amp; Accounts'!J$18, 'E2 Allocators'!$B$15:$W$15, 0),FALSE)*$F95)</f>
        <v>0</v>
      </c>
      <c r="K95" s="1412">
        <f ca="1">IF(ISERROR(VLOOKUP(VLOOKUP($A95, 'E4 TB Allocation Details'!$A$18:$L$205, MATCH("Demand ID", 'E4 TB Allocation Details'!$A$18:$L$18, 0),FALSE), 'E2 Allocators'!$B$15:$W$361, MATCH('O5 Details by Class &amp; Accounts'!K$18, 'E2 Allocators'!$B$15:$W$15, 0),FALSE)*$F95), 0, VLOOKUP(VLOOKUP($A95, 'E4 TB Allocation Details'!$A$18:$L$205, MATCH("Demand ID", 'E4 TB Allocation Details'!$A$18:$L$18, 0),FALSE), 'E2 Allocators'!$B$15:$W$361, MATCH('O5 Details by Class &amp; Accounts'!K$18, 'E2 Allocators'!$B$15:$W$15, 0),FALSE)*$F95)</f>
        <v>0</v>
      </c>
      <c r="L95" s="1412">
        <f ca="1">IF(ISERROR(VLOOKUP(VLOOKUP($A95, 'E4 TB Allocation Details'!$A$18:$L$205, MATCH("Demand ID", 'E4 TB Allocation Details'!$A$18:$L$18, 0),FALSE), 'E2 Allocators'!$B$15:$W$361, MATCH('O5 Details by Class &amp; Accounts'!L$18, 'E2 Allocators'!$B$15:$W$15, 0),FALSE)*$F95), 0, VLOOKUP(VLOOKUP($A95, 'E4 TB Allocation Details'!$A$18:$L$205, MATCH("Demand ID", 'E4 TB Allocation Details'!$A$18:$L$18, 0),FALSE), 'E2 Allocators'!$B$15:$W$361, MATCH('O5 Details by Class &amp; Accounts'!L$18, 'E2 Allocators'!$B$15:$W$15, 0),FALSE)*$F95)</f>
        <v>0</v>
      </c>
      <c r="M95" s="1412">
        <f ca="1">IF(ISERROR(VLOOKUP(VLOOKUP($A95, 'E4 TB Allocation Details'!$A$18:$L$205, MATCH("Demand ID", 'E4 TB Allocation Details'!$A$18:$L$18, 0),FALSE), 'E2 Allocators'!$B$15:$W$361, MATCH('O5 Details by Class &amp; Accounts'!M$18, 'E2 Allocators'!$B$15:$W$15, 0),FALSE)*$F95), 0, VLOOKUP(VLOOKUP($A95, 'E4 TB Allocation Details'!$A$18:$L$205, MATCH("Demand ID", 'E4 TB Allocation Details'!$A$18:$L$18, 0),FALSE), 'E2 Allocators'!$B$15:$W$361, MATCH('O5 Details by Class &amp; Accounts'!M$18, 'E2 Allocators'!$B$15:$W$15, 0),FALSE)*$F95)</f>
        <v>0</v>
      </c>
      <c r="N95" s="1412">
        <f ca="1">IF(ISERROR(VLOOKUP(VLOOKUP($A95, 'E4 TB Allocation Details'!$A$18:$L$205, MATCH("Demand ID", 'E4 TB Allocation Details'!$A$18:$L$18, 0),FALSE), 'E2 Allocators'!$B$15:$W$361, MATCH('O5 Details by Class &amp; Accounts'!N$18, 'E2 Allocators'!$B$15:$W$15, 0),FALSE)*$F95), 0, VLOOKUP(VLOOKUP($A95, 'E4 TB Allocation Details'!$A$18:$L$205, MATCH("Demand ID", 'E4 TB Allocation Details'!$A$18:$L$18, 0),FALSE), 'E2 Allocators'!$B$15:$W$361, MATCH('O5 Details by Class &amp; Accounts'!N$18, 'E2 Allocators'!$B$15:$W$15, 0),FALSE)*$F95)</f>
        <v>0</v>
      </c>
      <c r="O95" s="1412">
        <f ca="1">IF(ISERROR(VLOOKUP(VLOOKUP($A95, 'E4 TB Allocation Details'!$A$18:$L$205, MATCH("Demand ID", 'E4 TB Allocation Details'!$A$18:$L$18, 0),FALSE), 'E2 Allocators'!$B$15:$W$361, MATCH('O5 Details by Class &amp; Accounts'!O$18, 'E2 Allocators'!$B$15:$W$15, 0),FALSE)*$F95), 0, VLOOKUP(VLOOKUP($A95, 'E4 TB Allocation Details'!$A$18:$L$205, MATCH("Demand ID", 'E4 TB Allocation Details'!$A$18:$L$18, 0),FALSE), 'E2 Allocators'!$B$15:$W$361, MATCH('O5 Details by Class &amp; Accounts'!O$18, 'E2 Allocators'!$B$15:$W$15, 0),FALSE)*$F95)</f>
        <v>0</v>
      </c>
      <c r="P95" s="1412">
        <f ca="1">IF(ISERROR(VLOOKUP(VLOOKUP($A95, 'E4 TB Allocation Details'!$A$18:$L$205, MATCH("Demand ID", 'E4 TB Allocation Details'!$A$18:$L$18, 0),FALSE), 'E2 Allocators'!$B$15:$W$361, MATCH('O5 Details by Class &amp; Accounts'!P$18, 'E2 Allocators'!$B$15:$W$15, 0),FALSE)*$F95), 0, VLOOKUP(VLOOKUP($A95, 'E4 TB Allocation Details'!$A$18:$L$205, MATCH("Demand ID", 'E4 TB Allocation Details'!$A$18:$L$18, 0),FALSE), 'E2 Allocators'!$B$15:$W$361, MATCH('O5 Details by Class &amp; Accounts'!P$18, 'E2 Allocators'!$B$15:$W$15, 0),FALSE)*$F95)</f>
        <v>0</v>
      </c>
      <c r="Q95" s="1412">
        <f ca="1">IF(ISERROR(VLOOKUP(VLOOKUP($A95, 'E4 TB Allocation Details'!$A$18:$L$205, MATCH("Demand ID", 'E4 TB Allocation Details'!$A$18:$L$18, 0),FALSE), 'E2 Allocators'!$B$15:$W$361, MATCH('O5 Details by Class &amp; Accounts'!Q$18, 'E2 Allocators'!$B$15:$W$15, 0),FALSE)*$F95), 0, VLOOKUP(VLOOKUP($A95, 'E4 TB Allocation Details'!$A$18:$L$205, MATCH("Demand ID", 'E4 TB Allocation Details'!$A$18:$L$18, 0),FALSE), 'E2 Allocators'!$B$15:$W$361, MATCH('O5 Details by Class &amp; Accounts'!Q$18, 'E2 Allocators'!$B$15:$W$15, 0),FALSE)*$F95)</f>
        <v>0</v>
      </c>
      <c r="R95" s="1412">
        <f ca="1">IF(ISERROR(VLOOKUP(VLOOKUP($A95, 'E4 TB Allocation Details'!$A$18:$L$205, MATCH("Demand ID", 'E4 TB Allocation Details'!$A$18:$L$18, 0),FALSE), 'E2 Allocators'!$B$15:$W$361, MATCH('O5 Details by Class &amp; Accounts'!R$18, 'E2 Allocators'!$B$15:$W$15, 0),FALSE)*$F95), 0, VLOOKUP(VLOOKUP($A95, 'E4 TB Allocation Details'!$A$18:$L$205, MATCH("Demand ID", 'E4 TB Allocation Details'!$A$18:$L$18, 0),FALSE), 'E2 Allocators'!$B$15:$W$361, MATCH('O5 Details by Class &amp; Accounts'!R$18, 'E2 Allocators'!$B$15:$W$15, 0),FALSE)*$F95)</f>
        <v>0</v>
      </c>
      <c r="S95" s="1412">
        <f ca="1">IF(ISERROR(VLOOKUP(VLOOKUP($A95, 'E4 TB Allocation Details'!$A$18:$L$205, MATCH("Demand ID", 'E4 TB Allocation Details'!$A$18:$L$18, 0),FALSE), 'E2 Allocators'!$B$15:$W$361, MATCH('O5 Details by Class &amp; Accounts'!S$18, 'E2 Allocators'!$B$15:$W$15, 0),FALSE)*$F95), 0, VLOOKUP(VLOOKUP($A95, 'E4 TB Allocation Details'!$A$18:$L$205, MATCH("Demand ID", 'E4 TB Allocation Details'!$A$18:$L$18, 0),FALSE), 'E2 Allocators'!$B$15:$W$361, MATCH('O5 Details by Class &amp; Accounts'!S$18, 'E2 Allocators'!$B$15:$W$15, 0),FALSE)*$F95)</f>
        <v>0</v>
      </c>
      <c r="T95" s="1412">
        <f ca="1">IF(ISERROR(VLOOKUP(VLOOKUP($A95, 'E4 TB Allocation Details'!$A$18:$L$205, MATCH("Demand ID", 'E4 TB Allocation Details'!$A$18:$L$18, 0),FALSE), 'E2 Allocators'!$B$15:$W$361, MATCH('O5 Details by Class &amp; Accounts'!T$18, 'E2 Allocators'!$B$15:$W$15, 0),FALSE)*$F95), 0, VLOOKUP(VLOOKUP($A95, 'E4 TB Allocation Details'!$A$18:$L$205, MATCH("Demand ID", 'E4 TB Allocation Details'!$A$18:$L$18, 0),FALSE), 'E2 Allocators'!$B$15:$W$361, MATCH('O5 Details by Class &amp; Accounts'!T$18, 'E2 Allocators'!$B$15:$W$15, 0),FALSE)*$F95)</f>
        <v>0</v>
      </c>
      <c r="U95" s="1412">
        <f ca="1">IF(ISERROR(VLOOKUP(VLOOKUP($A95, 'E4 TB Allocation Details'!$A$18:$L$205, MATCH("Demand ID", 'E4 TB Allocation Details'!$A$18:$L$18, 0),FALSE), 'E2 Allocators'!$B$15:$W$361, MATCH('O5 Details by Class &amp; Accounts'!U$18, 'E2 Allocators'!$B$15:$W$15, 0),FALSE)*$F95), 0, VLOOKUP(VLOOKUP($A95, 'E4 TB Allocation Details'!$A$18:$L$205, MATCH("Demand ID", 'E4 TB Allocation Details'!$A$18:$L$18, 0),FALSE), 'E2 Allocators'!$B$15:$W$361, MATCH('O5 Details by Class &amp; Accounts'!U$18, 'E2 Allocators'!$B$15:$W$15, 0),FALSE)*$F95)</f>
        <v>0</v>
      </c>
      <c r="V95" s="1412">
        <f ca="1">IF(ISERROR(VLOOKUP(VLOOKUP($A95, 'E4 TB Allocation Details'!$A$18:$L$205, MATCH("Demand ID", 'E4 TB Allocation Details'!$A$18:$L$18, 0),FALSE), 'E2 Allocators'!$B$15:$W$361, MATCH('O5 Details by Class &amp; Accounts'!V$18, 'E2 Allocators'!$B$15:$W$15, 0),FALSE)*$F95), 0, VLOOKUP(VLOOKUP($A95, 'E4 TB Allocation Details'!$A$18:$L$205, MATCH("Demand ID", 'E4 TB Allocation Details'!$A$18:$L$18, 0),FALSE), 'E2 Allocators'!$B$15:$W$361, MATCH('O5 Details by Class &amp; Accounts'!V$18, 'E2 Allocators'!$B$15:$W$15, 0),FALSE)*$F95)</f>
        <v>0</v>
      </c>
      <c r="W95" s="1412">
        <f ca="1">IF(ISERROR(VLOOKUP(VLOOKUP($A95, 'E4 TB Allocation Details'!$A$18:$L$205, MATCH("Demand ID", 'E4 TB Allocation Details'!$A$18:$L$18, 0),FALSE), 'E2 Allocators'!$B$15:$W$361, MATCH('O5 Details by Class &amp; Accounts'!W$18, 'E2 Allocators'!$B$15:$W$15, 0),FALSE)*$F95), 0, VLOOKUP(VLOOKUP($A95, 'E4 TB Allocation Details'!$A$18:$L$205, MATCH("Demand ID", 'E4 TB Allocation Details'!$A$18:$L$18, 0),FALSE), 'E2 Allocators'!$B$15:$W$361, MATCH('O5 Details by Class &amp; Accounts'!W$18, 'E2 Allocators'!$B$15:$W$15, 0),FALSE)*$F95)</f>
        <v>0</v>
      </c>
      <c r="X95" s="1412">
        <f ca="1">IF(ISERROR(VLOOKUP(VLOOKUP($A95, 'E4 TB Allocation Details'!$A$18:$L$205, MATCH("Demand ID", 'E4 TB Allocation Details'!$A$18:$L$18, 0),FALSE), 'E2 Allocators'!$B$15:$W$361, MATCH('O5 Details by Class &amp; Accounts'!X$18, 'E2 Allocators'!$B$15:$W$15, 0),FALSE)*$F95), 0, VLOOKUP(VLOOKUP($A95, 'E4 TB Allocation Details'!$A$18:$L$205, MATCH("Demand ID", 'E4 TB Allocation Details'!$A$18:$L$18, 0),FALSE), 'E2 Allocators'!$B$15:$W$361, MATCH('O5 Details by Class &amp; Accounts'!X$18, 'E2 Allocators'!$B$15:$W$15, 0),FALSE)*$F95)</f>
        <v>0</v>
      </c>
      <c r="Y95" s="1412">
        <f ca="1">IF(ISERROR(VLOOKUP(VLOOKUP($A95, 'E4 TB Allocation Details'!$A$18:$L$205, MATCH("Demand ID", 'E4 TB Allocation Details'!$A$18:$L$18, 0),FALSE), 'E2 Allocators'!$B$15:$W$361, MATCH('O5 Details by Class &amp; Accounts'!Y$18, 'E2 Allocators'!$B$15:$W$15, 0),FALSE)*$F95), 0, VLOOKUP(VLOOKUP($A95, 'E4 TB Allocation Details'!$A$18:$L$205, MATCH("Demand ID", 'E4 TB Allocation Details'!$A$18:$L$18, 0),FALSE), 'E2 Allocators'!$B$15:$W$361, MATCH('O5 Details by Class &amp; Accounts'!Y$18, 'E2 Allocators'!$B$15:$W$15, 0),FALSE)*$F95)</f>
        <v>0</v>
      </c>
      <c r="Z95" s="1412">
        <f ca="1">IF(ISERROR(VLOOKUP(VLOOKUP($A95, 'E4 TB Allocation Details'!$A$18:$L$205, MATCH("Demand ID", 'E4 TB Allocation Details'!$A$18:$L$18, 0),FALSE), 'E2 Allocators'!$B$15:$W$361, MATCH('O5 Details by Class &amp; Accounts'!Z$18, 'E2 Allocators'!$B$15:$W$15, 0),FALSE)*$F95), 0, VLOOKUP(VLOOKUP($A95, 'E4 TB Allocation Details'!$A$18:$L$205, MATCH("Demand ID", 'E4 TB Allocation Details'!$A$18:$L$18, 0),FALSE), 'E2 Allocators'!$B$15:$W$361, MATCH('O5 Details by Class &amp; Accounts'!Z$18, 'E2 Allocators'!$B$15:$W$15, 0),FALSE)*$F95)</f>
        <v>0</v>
      </c>
      <c r="AA95" s="1412">
        <f ca="1">IF(ISERROR(VLOOKUP(VLOOKUP($A95, 'E4 TB Allocation Details'!$A$18:$L$205, MATCH("Demand ID", 'E4 TB Allocation Details'!$A$18:$L$18, 0),FALSE), 'E2 Allocators'!$B$15:$W$361, MATCH('O5 Details by Class &amp; Accounts'!AA$18, 'E2 Allocators'!$B$15:$W$15, 0),FALSE)*$F95), 0, VLOOKUP(VLOOKUP($A95, 'E4 TB Allocation Details'!$A$18:$L$205, MATCH("Demand ID", 'E4 TB Allocation Details'!$A$18:$L$18, 0),FALSE), 'E2 Allocators'!$B$15:$W$361, MATCH('O5 Details by Class &amp; Accounts'!AA$18, 'E2 Allocators'!$B$15:$W$15, 0),FALSE)*$F95)</f>
        <v>0</v>
      </c>
      <c r="AB95" s="1412">
        <f ca="1">IF(ISERROR(VLOOKUP(VLOOKUP($A95, 'E4 TB Allocation Details'!$A$18:$L$205, MATCH("Demand ID", 'E4 TB Allocation Details'!$A$18:$L$18, 0),FALSE), 'E2 Allocators'!$B$15:$W$361, MATCH('O5 Details by Class &amp; Accounts'!AB$18, 'E2 Allocators'!$B$15:$W$15, 0),FALSE)*$F95), 0, VLOOKUP(VLOOKUP($A95, 'E4 TB Allocation Details'!$A$18:$L$205, MATCH("Demand ID", 'E4 TB Allocation Details'!$A$18:$L$18, 0),FALSE), 'E2 Allocators'!$B$15:$W$361, MATCH('O5 Details by Class &amp; Accounts'!AB$18, 'E2 Allocators'!$B$15:$W$15, 0),FALSE)*$F95)</f>
        <v>0</v>
      </c>
      <c r="AC95" s="1412">
        <f t="shared" si="19"/>
        <v>0</v>
      </c>
      <c r="AD95" s="1412">
        <f ca="1">IF(ISERROR(VLOOKUP(VLOOKUP($A95, 'E4 TB Allocation Details'!$A$18:$L$205, MATCH("Customer ID", 'E4 TB Allocation Details'!$A$18:$L$18, 0),FALSE), 'E2 Allocators'!$B$15:$W$361, MATCH('O5 Details by Class &amp; Accounts'!AD$18, 'E2 Allocators'!$B$15:$W$15, 0),FALSE)*$G95), 0, VLOOKUP(VLOOKUP($A95, 'E4 TB Allocation Details'!$A$18:$L$205, MATCH("Customer ID", 'E4 TB Allocation Details'!$A$18:$L$18, 0),FALSE), 'E2 Allocators'!$B$15:$W$361, MATCH('O5 Details by Class &amp; Accounts'!AD$18, 'E2 Allocators'!$B$15:$W$15, 0),FALSE)*$G95)</f>
        <v>0</v>
      </c>
      <c r="AE95" s="1412">
        <f ca="1">IF(ISERROR(VLOOKUP(VLOOKUP($A95, 'E4 TB Allocation Details'!$A$18:$L$205, MATCH("Customer ID", 'E4 TB Allocation Details'!$A$18:$L$18, 0),FALSE), 'E2 Allocators'!$B$15:$W$361, MATCH('O5 Details by Class &amp; Accounts'!AE$18, 'E2 Allocators'!$B$15:$W$15, 0),FALSE)*$G95), 0, VLOOKUP(VLOOKUP($A95, 'E4 TB Allocation Details'!$A$18:$L$205, MATCH("Customer ID", 'E4 TB Allocation Details'!$A$18:$L$18, 0),FALSE), 'E2 Allocators'!$B$15:$W$361, MATCH('O5 Details by Class &amp; Accounts'!AE$18, 'E2 Allocators'!$B$15:$W$15, 0),FALSE)*$G95)</f>
        <v>0</v>
      </c>
      <c r="AF95" s="1412">
        <f ca="1">IF(ISERROR(VLOOKUP(VLOOKUP($A95, 'E4 TB Allocation Details'!$A$18:$L$205, MATCH("Customer ID", 'E4 TB Allocation Details'!$A$18:$L$18, 0),FALSE), 'E2 Allocators'!$B$15:$W$361, MATCH('O5 Details by Class &amp; Accounts'!AF$18, 'E2 Allocators'!$B$15:$W$15, 0),FALSE)*$G95), 0, VLOOKUP(VLOOKUP($A95, 'E4 TB Allocation Details'!$A$18:$L$205, MATCH("Customer ID", 'E4 TB Allocation Details'!$A$18:$L$18, 0),FALSE), 'E2 Allocators'!$B$15:$W$361, MATCH('O5 Details by Class &amp; Accounts'!AF$18, 'E2 Allocators'!$B$15:$W$15, 0),FALSE)*$G95)</f>
        <v>0</v>
      </c>
      <c r="AG95" s="1412">
        <f ca="1">IF(ISERROR(VLOOKUP(VLOOKUP($A95, 'E4 TB Allocation Details'!$A$18:$L$205, MATCH("Customer ID", 'E4 TB Allocation Details'!$A$18:$L$18, 0),FALSE), 'E2 Allocators'!$B$15:$W$361, MATCH('O5 Details by Class &amp; Accounts'!AG$18, 'E2 Allocators'!$B$15:$W$15, 0),FALSE)*$G95), 0, VLOOKUP(VLOOKUP($A95, 'E4 TB Allocation Details'!$A$18:$L$205, MATCH("Customer ID", 'E4 TB Allocation Details'!$A$18:$L$18, 0),FALSE), 'E2 Allocators'!$B$15:$W$361, MATCH('O5 Details by Class &amp; Accounts'!AG$18, 'E2 Allocators'!$B$15:$W$15, 0),FALSE)*$G95)</f>
        <v>0</v>
      </c>
      <c r="AH95" s="1412">
        <f ca="1">IF(ISERROR(VLOOKUP(VLOOKUP($A95, 'E4 TB Allocation Details'!$A$18:$L$205, MATCH("Customer ID", 'E4 TB Allocation Details'!$A$18:$L$18, 0),FALSE), 'E2 Allocators'!$B$15:$W$361, MATCH('O5 Details by Class &amp; Accounts'!AH$18, 'E2 Allocators'!$B$15:$W$15, 0),FALSE)*$G95), 0, VLOOKUP(VLOOKUP($A95, 'E4 TB Allocation Details'!$A$18:$L$205, MATCH("Customer ID", 'E4 TB Allocation Details'!$A$18:$L$18, 0),FALSE), 'E2 Allocators'!$B$15:$W$361, MATCH('O5 Details by Class &amp; Accounts'!AH$18, 'E2 Allocators'!$B$15:$W$15, 0),FALSE)*$G95)</f>
        <v>0</v>
      </c>
      <c r="AI95" s="1412">
        <f ca="1">IF(ISERROR(VLOOKUP(VLOOKUP($A95, 'E4 TB Allocation Details'!$A$18:$L$205, MATCH("Customer ID", 'E4 TB Allocation Details'!$A$18:$L$18, 0),FALSE), 'E2 Allocators'!$B$15:$W$361, MATCH('O5 Details by Class &amp; Accounts'!AI$18, 'E2 Allocators'!$B$15:$W$15, 0),FALSE)*$G95), 0, VLOOKUP(VLOOKUP($A95, 'E4 TB Allocation Details'!$A$18:$L$205, MATCH("Customer ID", 'E4 TB Allocation Details'!$A$18:$L$18, 0),FALSE), 'E2 Allocators'!$B$15:$W$361, MATCH('O5 Details by Class &amp; Accounts'!AI$18, 'E2 Allocators'!$B$15:$W$15, 0),FALSE)*$G95)</f>
        <v>0</v>
      </c>
      <c r="AJ95" s="1412">
        <f ca="1">IF(ISERROR(VLOOKUP(VLOOKUP($A95, 'E4 TB Allocation Details'!$A$18:$L$205, MATCH("Customer ID", 'E4 TB Allocation Details'!$A$18:$L$18, 0),FALSE), 'E2 Allocators'!$B$15:$W$361, MATCH('O5 Details by Class &amp; Accounts'!AJ$18, 'E2 Allocators'!$B$15:$W$15, 0),FALSE)*$G95), 0, VLOOKUP(VLOOKUP($A95, 'E4 TB Allocation Details'!$A$18:$L$205, MATCH("Customer ID", 'E4 TB Allocation Details'!$A$18:$L$18, 0),FALSE), 'E2 Allocators'!$B$15:$W$361, MATCH('O5 Details by Class &amp; Accounts'!AJ$18, 'E2 Allocators'!$B$15:$W$15, 0),FALSE)*$G95)</f>
        <v>0</v>
      </c>
      <c r="AK95" s="1412">
        <f ca="1">IF(ISERROR(VLOOKUP(VLOOKUP($A95, 'E4 TB Allocation Details'!$A$18:$L$205, MATCH("Customer ID", 'E4 TB Allocation Details'!$A$18:$L$18, 0),FALSE), 'E2 Allocators'!$B$15:$W$361, MATCH('O5 Details by Class &amp; Accounts'!AK$18, 'E2 Allocators'!$B$15:$W$15, 0),FALSE)*$G95), 0, VLOOKUP(VLOOKUP($A95, 'E4 TB Allocation Details'!$A$18:$L$205, MATCH("Customer ID", 'E4 TB Allocation Details'!$A$18:$L$18, 0),FALSE), 'E2 Allocators'!$B$15:$W$361, MATCH('O5 Details by Class &amp; Accounts'!AK$18, 'E2 Allocators'!$B$15:$W$15, 0),FALSE)*$G95)</f>
        <v>0</v>
      </c>
      <c r="AL95" s="1412">
        <f ca="1">IF(ISERROR(VLOOKUP(VLOOKUP($A95, 'E4 TB Allocation Details'!$A$18:$L$205, MATCH("Customer ID", 'E4 TB Allocation Details'!$A$18:$L$18, 0),FALSE), 'E2 Allocators'!$B$15:$W$361, MATCH('O5 Details by Class &amp; Accounts'!AL$18, 'E2 Allocators'!$B$15:$W$15, 0),FALSE)*$G95), 0, VLOOKUP(VLOOKUP($A95, 'E4 TB Allocation Details'!$A$18:$L$205, MATCH("Customer ID", 'E4 TB Allocation Details'!$A$18:$L$18, 0),FALSE), 'E2 Allocators'!$B$15:$W$361, MATCH('O5 Details by Class &amp; Accounts'!AL$18, 'E2 Allocators'!$B$15:$W$15, 0),FALSE)*$G95)</f>
        <v>0</v>
      </c>
      <c r="AM95" s="1412">
        <f ca="1">IF(ISERROR(VLOOKUP(VLOOKUP($A95, 'E4 TB Allocation Details'!$A$18:$L$205, MATCH("Customer ID", 'E4 TB Allocation Details'!$A$18:$L$18, 0),FALSE), 'E2 Allocators'!$B$15:$W$361, MATCH('O5 Details by Class &amp; Accounts'!AM$18, 'E2 Allocators'!$B$15:$W$15, 0),FALSE)*$G95), 0, VLOOKUP(VLOOKUP($A95, 'E4 TB Allocation Details'!$A$18:$L$205, MATCH("Customer ID", 'E4 TB Allocation Details'!$A$18:$L$18, 0),FALSE), 'E2 Allocators'!$B$15:$W$361, MATCH('O5 Details by Class &amp; Accounts'!AM$18, 'E2 Allocators'!$B$15:$W$15, 0),FALSE)*$G95)</f>
        <v>0</v>
      </c>
      <c r="AN95" s="1412">
        <f ca="1">IF(ISERROR(VLOOKUP(VLOOKUP($A95, 'E4 TB Allocation Details'!$A$18:$L$205, MATCH("Customer ID", 'E4 TB Allocation Details'!$A$18:$L$18, 0),FALSE), 'E2 Allocators'!$B$15:$W$361, MATCH('O5 Details by Class &amp; Accounts'!AN$18, 'E2 Allocators'!$B$15:$W$15, 0),FALSE)*$G95), 0, VLOOKUP(VLOOKUP($A95, 'E4 TB Allocation Details'!$A$18:$L$205, MATCH("Customer ID", 'E4 TB Allocation Details'!$A$18:$L$18, 0),FALSE), 'E2 Allocators'!$B$15:$W$361, MATCH('O5 Details by Class &amp; Accounts'!AN$18, 'E2 Allocators'!$B$15:$W$15, 0),FALSE)*$G95)</f>
        <v>0</v>
      </c>
      <c r="AO95" s="1412">
        <f ca="1">IF(ISERROR(VLOOKUP(VLOOKUP($A95, 'E4 TB Allocation Details'!$A$18:$L$205, MATCH("Customer ID", 'E4 TB Allocation Details'!$A$18:$L$18, 0),FALSE), 'E2 Allocators'!$B$15:$W$361, MATCH('O5 Details by Class &amp; Accounts'!AO$18, 'E2 Allocators'!$B$15:$W$15, 0),FALSE)*$G95), 0, VLOOKUP(VLOOKUP($A95, 'E4 TB Allocation Details'!$A$18:$L$205, MATCH("Customer ID", 'E4 TB Allocation Details'!$A$18:$L$18, 0),FALSE), 'E2 Allocators'!$B$15:$W$361, MATCH('O5 Details by Class &amp; Accounts'!AO$18, 'E2 Allocators'!$B$15:$W$15, 0),FALSE)*$G95)</f>
        <v>0</v>
      </c>
      <c r="AP95" s="1412">
        <f ca="1">IF(ISERROR(VLOOKUP(VLOOKUP($A95, 'E4 TB Allocation Details'!$A$18:$L$205, MATCH("Customer ID", 'E4 TB Allocation Details'!$A$18:$L$18, 0),FALSE), 'E2 Allocators'!$B$15:$W$361, MATCH('O5 Details by Class &amp; Accounts'!AP$18, 'E2 Allocators'!$B$15:$W$15, 0),FALSE)*$G95), 0, VLOOKUP(VLOOKUP($A95, 'E4 TB Allocation Details'!$A$18:$L$205, MATCH("Customer ID", 'E4 TB Allocation Details'!$A$18:$L$18, 0),FALSE), 'E2 Allocators'!$B$15:$W$361, MATCH('O5 Details by Class &amp; Accounts'!AP$18, 'E2 Allocators'!$B$15:$W$15, 0),FALSE)*$G95)</f>
        <v>0</v>
      </c>
      <c r="AQ95" s="1412">
        <f ca="1">IF(ISERROR(VLOOKUP(VLOOKUP($A95, 'E4 TB Allocation Details'!$A$18:$L$205, MATCH("Customer ID", 'E4 TB Allocation Details'!$A$18:$L$18, 0),FALSE), 'E2 Allocators'!$B$15:$W$361, MATCH('O5 Details by Class &amp; Accounts'!AQ$18, 'E2 Allocators'!$B$15:$W$15, 0),FALSE)*$G95), 0, VLOOKUP(VLOOKUP($A95, 'E4 TB Allocation Details'!$A$18:$L$205, MATCH("Customer ID", 'E4 TB Allocation Details'!$A$18:$L$18, 0),FALSE), 'E2 Allocators'!$B$15:$W$361, MATCH('O5 Details by Class &amp; Accounts'!AQ$18, 'E2 Allocators'!$B$15:$W$15, 0),FALSE)*$G95)</f>
        <v>0</v>
      </c>
      <c r="AR95" s="1412">
        <f ca="1">IF(ISERROR(VLOOKUP(VLOOKUP($A95, 'E4 TB Allocation Details'!$A$18:$L$205, MATCH("Customer ID", 'E4 TB Allocation Details'!$A$18:$L$18, 0),FALSE), 'E2 Allocators'!$B$15:$W$361, MATCH('O5 Details by Class &amp; Accounts'!AR$18, 'E2 Allocators'!$B$15:$W$15, 0),FALSE)*$G95), 0, VLOOKUP(VLOOKUP($A95, 'E4 TB Allocation Details'!$A$18:$L$205, MATCH("Customer ID", 'E4 TB Allocation Details'!$A$18:$L$18, 0),FALSE), 'E2 Allocators'!$B$15:$W$361, MATCH('O5 Details by Class &amp; Accounts'!AR$18, 'E2 Allocators'!$B$15:$W$15, 0),FALSE)*$G95)</f>
        <v>0</v>
      </c>
      <c r="AS95" s="1412">
        <f ca="1">IF(ISERROR(VLOOKUP(VLOOKUP($A95, 'E4 TB Allocation Details'!$A$18:$L$205, MATCH("Customer ID", 'E4 TB Allocation Details'!$A$18:$L$18, 0),FALSE), 'E2 Allocators'!$B$15:$W$361, MATCH('O5 Details by Class &amp; Accounts'!AS$18, 'E2 Allocators'!$B$15:$W$15, 0),FALSE)*$G95), 0, VLOOKUP(VLOOKUP($A95, 'E4 TB Allocation Details'!$A$18:$L$205, MATCH("Customer ID", 'E4 TB Allocation Details'!$A$18:$L$18, 0),FALSE), 'E2 Allocators'!$B$15:$W$361, MATCH('O5 Details by Class &amp; Accounts'!AS$18, 'E2 Allocators'!$B$15:$W$15, 0),FALSE)*$G95)</f>
        <v>0</v>
      </c>
      <c r="AT95" s="1412">
        <f ca="1">IF(ISERROR(VLOOKUP(VLOOKUP($A95, 'E4 TB Allocation Details'!$A$18:$L$205, MATCH("Customer ID", 'E4 TB Allocation Details'!$A$18:$L$18, 0),FALSE), 'E2 Allocators'!$B$15:$W$361, MATCH('O5 Details by Class &amp; Accounts'!AT$18, 'E2 Allocators'!$B$15:$W$15, 0),FALSE)*$G95), 0, VLOOKUP(VLOOKUP($A95, 'E4 TB Allocation Details'!$A$18:$L$205, MATCH("Customer ID", 'E4 TB Allocation Details'!$A$18:$L$18, 0),FALSE), 'E2 Allocators'!$B$15:$W$361, MATCH('O5 Details by Class &amp; Accounts'!AT$18, 'E2 Allocators'!$B$15:$W$15, 0),FALSE)*$G95)</f>
        <v>0</v>
      </c>
      <c r="AU95" s="1412">
        <f ca="1">IF(ISERROR(VLOOKUP(VLOOKUP($A95, 'E4 TB Allocation Details'!$A$18:$L$205, MATCH("Customer ID", 'E4 TB Allocation Details'!$A$18:$L$18, 0),FALSE), 'E2 Allocators'!$B$15:$W$361, MATCH('O5 Details by Class &amp; Accounts'!AU$18, 'E2 Allocators'!$B$15:$W$15, 0),FALSE)*$G95), 0, VLOOKUP(VLOOKUP($A95, 'E4 TB Allocation Details'!$A$18:$L$205, MATCH("Customer ID", 'E4 TB Allocation Details'!$A$18:$L$18, 0),FALSE), 'E2 Allocators'!$B$15:$W$361, MATCH('O5 Details by Class &amp; Accounts'!AU$18, 'E2 Allocators'!$B$15:$W$15, 0),FALSE)*$G95)</f>
        <v>0</v>
      </c>
      <c r="AV95" s="1412">
        <f ca="1">IF(ISERROR(VLOOKUP(VLOOKUP($A95, 'E4 TB Allocation Details'!$A$18:$L$205, MATCH("Customer ID", 'E4 TB Allocation Details'!$A$18:$L$18, 0),FALSE), 'E2 Allocators'!$B$15:$W$361, MATCH('O5 Details by Class &amp; Accounts'!AV$18, 'E2 Allocators'!$B$15:$W$15, 0),FALSE)*$G95), 0, VLOOKUP(VLOOKUP($A95, 'E4 TB Allocation Details'!$A$18:$L$205, MATCH("Customer ID", 'E4 TB Allocation Details'!$A$18:$L$18, 0),FALSE), 'E2 Allocators'!$B$15:$W$361, MATCH('O5 Details by Class &amp; Accounts'!AV$18, 'E2 Allocators'!$B$15:$W$15, 0),FALSE)*$G95)</f>
        <v>0</v>
      </c>
      <c r="AW95" s="1412">
        <f ca="1">IF(ISERROR(VLOOKUP(VLOOKUP($A95, 'E4 TB Allocation Details'!$A$18:$L$205, MATCH("Customer ID", 'E4 TB Allocation Details'!$A$18:$L$18, 0),FALSE), 'E2 Allocators'!$B$15:$W$361, MATCH('O5 Details by Class &amp; Accounts'!AW$18, 'E2 Allocators'!$B$15:$W$15, 0),FALSE)*$G95), 0, VLOOKUP(VLOOKUP($A95, 'E4 TB Allocation Details'!$A$18:$L$205, MATCH("Customer ID", 'E4 TB Allocation Details'!$A$18:$L$18, 0),FALSE), 'E2 Allocators'!$B$15:$W$361, MATCH('O5 Details by Class &amp; Accounts'!AW$18, 'E2 Allocators'!$B$15:$W$15, 0),FALSE)*$G95)</f>
        <v>0</v>
      </c>
      <c r="AX95" s="1412">
        <f t="shared" si="20"/>
        <v>0</v>
      </c>
      <c r="AY95" s="1412">
        <f ca="1">IF(ISERROR(VLOOKUP(VLOOKUP($A95, 'E4 TB Allocation Details'!$A$18:$L$205, MATCH("Misc ID", 'E4 TB Allocation Details'!$A$18:$L$18, 0),FALSE), 'E2 Allocators'!$B$15:$W$361, MATCH('O5 Details by Class &amp; Accounts'!AY$18, 'E2 Allocators'!$B$15:$W$15, 0),FALSE)*$E95), 0, VLOOKUP(VLOOKUP($A95, 'E4 TB Allocation Details'!$A$18:$L$205, MATCH("Misc ID", 'E4 TB Allocation Details'!$A$18:$L$18, 0),FALSE), 'E2 Allocators'!$B$15:$W$361, MATCH('O5 Details by Class &amp; Accounts'!AY$18, 'E2 Allocators'!$B$15:$W$15, 0),FALSE)*$E95)</f>
        <v>0</v>
      </c>
      <c r="AZ95" s="1412">
        <f ca="1">IF(ISERROR(VLOOKUP(VLOOKUP($A95, 'E4 TB Allocation Details'!$A$18:$L$205, MATCH("Misc ID", 'E4 TB Allocation Details'!$A$18:$L$18, 0),FALSE), 'E2 Allocators'!$B$15:$W$361, MATCH('O5 Details by Class &amp; Accounts'!AZ$18, 'E2 Allocators'!$B$15:$W$15, 0),FALSE)*$E95), 0, VLOOKUP(VLOOKUP($A95, 'E4 TB Allocation Details'!$A$18:$L$205, MATCH("Misc ID", 'E4 TB Allocation Details'!$A$18:$L$18, 0),FALSE), 'E2 Allocators'!$B$15:$W$361, MATCH('O5 Details by Class &amp; Accounts'!AZ$18, 'E2 Allocators'!$B$15:$W$15, 0),FALSE)*$E95)</f>
        <v>0</v>
      </c>
      <c r="BA95" s="1412">
        <f ca="1">IF(ISERROR(VLOOKUP(VLOOKUP($A95, 'E4 TB Allocation Details'!$A$18:$L$205, MATCH("Misc ID", 'E4 TB Allocation Details'!$A$18:$L$18, 0),FALSE), 'E2 Allocators'!$B$15:$W$361, MATCH('O5 Details by Class &amp; Accounts'!BA$18, 'E2 Allocators'!$B$15:$W$15, 0),FALSE)*$E95), 0, VLOOKUP(VLOOKUP($A95, 'E4 TB Allocation Details'!$A$18:$L$205, MATCH("Misc ID", 'E4 TB Allocation Details'!$A$18:$L$18, 0),FALSE), 'E2 Allocators'!$B$15:$W$361, MATCH('O5 Details by Class &amp; Accounts'!BA$18, 'E2 Allocators'!$B$15:$W$15, 0),FALSE)*$E95)</f>
        <v>0</v>
      </c>
      <c r="BB95" s="1412">
        <f ca="1">IF(ISERROR(VLOOKUP(VLOOKUP($A95, 'E4 TB Allocation Details'!$A$18:$L$205, MATCH("Misc ID", 'E4 TB Allocation Details'!$A$18:$L$18, 0),FALSE), 'E2 Allocators'!$B$15:$W$361, MATCH('O5 Details by Class &amp; Accounts'!BB$18, 'E2 Allocators'!$B$15:$W$15, 0),FALSE)*$E95), 0, VLOOKUP(VLOOKUP($A95, 'E4 TB Allocation Details'!$A$18:$L$205, MATCH("Misc ID", 'E4 TB Allocation Details'!$A$18:$L$18, 0),FALSE), 'E2 Allocators'!$B$15:$W$361, MATCH('O5 Details by Class &amp; Accounts'!BB$18, 'E2 Allocators'!$B$15:$W$15, 0),FALSE)*$E95)</f>
        <v>0</v>
      </c>
      <c r="BC95" s="1412">
        <f ca="1">IF(ISERROR(VLOOKUP(VLOOKUP($A95, 'E4 TB Allocation Details'!$A$18:$L$205, MATCH("Misc ID", 'E4 TB Allocation Details'!$A$18:$L$18, 0),FALSE), 'E2 Allocators'!$B$15:$W$361, MATCH('O5 Details by Class &amp; Accounts'!BC$18, 'E2 Allocators'!$B$15:$W$15, 0),FALSE)*$E95), 0, VLOOKUP(VLOOKUP($A95, 'E4 TB Allocation Details'!$A$18:$L$205, MATCH("Misc ID", 'E4 TB Allocation Details'!$A$18:$L$18, 0),FALSE), 'E2 Allocators'!$B$15:$W$361, MATCH('O5 Details by Class &amp; Accounts'!BC$18, 'E2 Allocators'!$B$15:$W$15, 0),FALSE)*$E95)</f>
        <v>0</v>
      </c>
      <c r="BD95" s="1412">
        <f ca="1">IF(ISERROR(VLOOKUP(VLOOKUP($A95, 'E4 TB Allocation Details'!$A$18:$L$205, MATCH("Misc ID", 'E4 TB Allocation Details'!$A$18:$L$18, 0),FALSE), 'E2 Allocators'!$B$15:$W$361, MATCH('O5 Details by Class &amp; Accounts'!BD$18, 'E2 Allocators'!$B$15:$W$15, 0),FALSE)*$E95), 0, VLOOKUP(VLOOKUP($A95, 'E4 TB Allocation Details'!$A$18:$L$205, MATCH("Misc ID", 'E4 TB Allocation Details'!$A$18:$L$18, 0),FALSE), 'E2 Allocators'!$B$15:$W$361, MATCH('O5 Details by Class &amp; Accounts'!BD$18, 'E2 Allocators'!$B$15:$W$15, 0),FALSE)*$E95)</f>
        <v>0</v>
      </c>
      <c r="BE95" s="1412">
        <f ca="1">IF(ISERROR(VLOOKUP(VLOOKUP($A95, 'E4 TB Allocation Details'!$A$18:$L$205, MATCH("Misc ID", 'E4 TB Allocation Details'!$A$18:$L$18, 0),FALSE), 'E2 Allocators'!$B$15:$W$361, MATCH('O5 Details by Class &amp; Accounts'!BE$18, 'E2 Allocators'!$B$15:$W$15, 0),FALSE)*$E95), 0, VLOOKUP(VLOOKUP($A95, 'E4 TB Allocation Details'!$A$18:$L$205, MATCH("Misc ID", 'E4 TB Allocation Details'!$A$18:$L$18, 0),FALSE), 'E2 Allocators'!$B$15:$W$361, MATCH('O5 Details by Class &amp; Accounts'!BE$18, 'E2 Allocators'!$B$15:$W$15, 0),FALSE)*$E95)</f>
        <v>0</v>
      </c>
      <c r="BF95" s="1412">
        <f ca="1">IF(ISERROR(VLOOKUP(VLOOKUP($A95, 'E4 TB Allocation Details'!$A$18:$L$205, MATCH("Misc ID", 'E4 TB Allocation Details'!$A$18:$L$18, 0),FALSE), 'E2 Allocators'!$B$15:$W$361, MATCH('O5 Details by Class &amp; Accounts'!BF$18, 'E2 Allocators'!$B$15:$W$15, 0),FALSE)*$E95), 0, VLOOKUP(VLOOKUP($A95, 'E4 TB Allocation Details'!$A$18:$L$205, MATCH("Misc ID", 'E4 TB Allocation Details'!$A$18:$L$18, 0),FALSE), 'E2 Allocators'!$B$15:$W$361, MATCH('O5 Details by Class &amp; Accounts'!BF$18, 'E2 Allocators'!$B$15:$W$15, 0),FALSE)*$E95)</f>
        <v>0</v>
      </c>
      <c r="BG95" s="1412">
        <f ca="1">IF(ISERROR(VLOOKUP(VLOOKUP($A95, 'E4 TB Allocation Details'!$A$18:$L$205, MATCH("Misc ID", 'E4 TB Allocation Details'!$A$18:$L$18, 0),FALSE), 'E2 Allocators'!$B$15:$W$361, MATCH('O5 Details by Class &amp; Accounts'!BG$18, 'E2 Allocators'!$B$15:$W$15, 0),FALSE)*$E95), 0, VLOOKUP(VLOOKUP($A95, 'E4 TB Allocation Details'!$A$18:$L$205, MATCH("Misc ID", 'E4 TB Allocation Details'!$A$18:$L$18, 0),FALSE), 'E2 Allocators'!$B$15:$W$361, MATCH('O5 Details by Class &amp; Accounts'!BG$18, 'E2 Allocators'!$B$15:$W$15, 0),FALSE)*$E95)</f>
        <v>0</v>
      </c>
      <c r="BH95" s="1412">
        <f ca="1">IF(ISERROR(VLOOKUP(VLOOKUP($A95, 'E4 TB Allocation Details'!$A$18:$L$205, MATCH("Misc ID", 'E4 TB Allocation Details'!$A$18:$L$18, 0),FALSE), 'E2 Allocators'!$B$15:$W$361, MATCH('O5 Details by Class &amp; Accounts'!BH$18, 'E2 Allocators'!$B$15:$W$15, 0),FALSE)*$E95), 0, VLOOKUP(VLOOKUP($A95, 'E4 TB Allocation Details'!$A$18:$L$205, MATCH("Misc ID", 'E4 TB Allocation Details'!$A$18:$L$18, 0),FALSE), 'E2 Allocators'!$B$15:$W$361, MATCH('O5 Details by Class &amp; Accounts'!BH$18, 'E2 Allocators'!$B$15:$W$15, 0),FALSE)*$E95)</f>
        <v>0</v>
      </c>
      <c r="BI95" s="1412">
        <f ca="1">IF(ISERROR(VLOOKUP(VLOOKUP($A95, 'E4 TB Allocation Details'!$A$18:$L$205, MATCH("Misc ID", 'E4 TB Allocation Details'!$A$18:$L$18, 0),FALSE), 'E2 Allocators'!$B$15:$W$361, MATCH('O5 Details by Class &amp; Accounts'!BI$18, 'E2 Allocators'!$B$15:$W$15, 0),FALSE)*$E95), 0, VLOOKUP(VLOOKUP($A95, 'E4 TB Allocation Details'!$A$18:$L$205, MATCH("Misc ID", 'E4 TB Allocation Details'!$A$18:$L$18, 0),FALSE), 'E2 Allocators'!$B$15:$W$361, MATCH('O5 Details by Class &amp; Accounts'!BI$18, 'E2 Allocators'!$B$15:$W$15, 0),FALSE)*$E95)</f>
        <v>0</v>
      </c>
      <c r="BJ95" s="1412">
        <f ca="1">IF(ISERROR(VLOOKUP(VLOOKUP($A95, 'E4 TB Allocation Details'!$A$18:$L$205, MATCH("Misc ID", 'E4 TB Allocation Details'!$A$18:$L$18, 0),FALSE), 'E2 Allocators'!$B$15:$W$361, MATCH('O5 Details by Class &amp; Accounts'!BJ$18, 'E2 Allocators'!$B$15:$W$15, 0),FALSE)*$E95), 0, VLOOKUP(VLOOKUP($A95, 'E4 TB Allocation Details'!$A$18:$L$205, MATCH("Misc ID", 'E4 TB Allocation Details'!$A$18:$L$18, 0),FALSE), 'E2 Allocators'!$B$15:$W$361, MATCH('O5 Details by Class &amp; Accounts'!BJ$18, 'E2 Allocators'!$B$15:$W$15, 0),FALSE)*$E95)</f>
        <v>0</v>
      </c>
      <c r="BK95" s="1412">
        <f ca="1">IF(ISERROR(VLOOKUP(VLOOKUP($A95, 'E4 TB Allocation Details'!$A$18:$L$205, MATCH("Misc ID", 'E4 TB Allocation Details'!$A$18:$L$18, 0),FALSE), 'E2 Allocators'!$B$15:$W$361, MATCH('O5 Details by Class &amp; Accounts'!BK$18, 'E2 Allocators'!$B$15:$W$15, 0),FALSE)*$E95), 0, VLOOKUP(VLOOKUP($A95, 'E4 TB Allocation Details'!$A$18:$L$205, MATCH("Misc ID", 'E4 TB Allocation Details'!$A$18:$L$18, 0),FALSE), 'E2 Allocators'!$B$15:$W$361, MATCH('O5 Details by Class &amp; Accounts'!BK$18, 'E2 Allocators'!$B$15:$W$15, 0),FALSE)*$E95)</f>
        <v>0</v>
      </c>
      <c r="BL95" s="1412">
        <f ca="1">IF(ISERROR(VLOOKUP(VLOOKUP($A95, 'E4 TB Allocation Details'!$A$18:$L$205, MATCH("Misc ID", 'E4 TB Allocation Details'!$A$18:$L$18, 0),FALSE), 'E2 Allocators'!$B$15:$W$361, MATCH('O5 Details by Class &amp; Accounts'!BL$18, 'E2 Allocators'!$B$15:$W$15, 0),FALSE)*$E95), 0, VLOOKUP(VLOOKUP($A95, 'E4 TB Allocation Details'!$A$18:$L$205, MATCH("Misc ID", 'E4 TB Allocation Details'!$A$18:$L$18, 0),FALSE), 'E2 Allocators'!$B$15:$W$361, MATCH('O5 Details by Class &amp; Accounts'!BL$18, 'E2 Allocators'!$B$15:$W$15, 0),FALSE)*$E95)</f>
        <v>0</v>
      </c>
      <c r="BM95" s="1412">
        <f ca="1">IF(ISERROR(VLOOKUP(VLOOKUP($A95, 'E4 TB Allocation Details'!$A$18:$L$205, MATCH("Misc ID", 'E4 TB Allocation Details'!$A$18:$L$18, 0),FALSE), 'E2 Allocators'!$B$15:$W$361, MATCH('O5 Details by Class &amp; Accounts'!BM$18, 'E2 Allocators'!$B$15:$W$15, 0),FALSE)*$E95), 0, VLOOKUP(VLOOKUP($A95, 'E4 TB Allocation Details'!$A$18:$L$205, MATCH("Misc ID", 'E4 TB Allocation Details'!$A$18:$L$18, 0),FALSE), 'E2 Allocators'!$B$15:$W$361, MATCH('O5 Details by Class &amp; Accounts'!BM$18, 'E2 Allocators'!$B$15:$W$15, 0),FALSE)*$E95)</f>
        <v>0</v>
      </c>
      <c r="BN95" s="1412">
        <f ca="1">IF(ISERROR(VLOOKUP(VLOOKUP($A95, 'E4 TB Allocation Details'!$A$18:$L$205, MATCH("Misc ID", 'E4 TB Allocation Details'!$A$18:$L$18, 0),FALSE), 'E2 Allocators'!$B$15:$W$361, MATCH('O5 Details by Class &amp; Accounts'!BN$18, 'E2 Allocators'!$B$15:$W$15, 0),FALSE)*$E95), 0, VLOOKUP(VLOOKUP($A95, 'E4 TB Allocation Details'!$A$18:$L$205, MATCH("Misc ID", 'E4 TB Allocation Details'!$A$18:$L$18, 0),FALSE), 'E2 Allocators'!$B$15:$W$361, MATCH('O5 Details by Class &amp; Accounts'!BN$18, 'E2 Allocators'!$B$15:$W$15, 0),FALSE)*$E95)</f>
        <v>0</v>
      </c>
      <c r="BO95" s="1412">
        <f ca="1">IF(ISERROR(VLOOKUP(VLOOKUP($A95, 'E4 TB Allocation Details'!$A$18:$L$205, MATCH("Misc ID", 'E4 TB Allocation Details'!$A$18:$L$18, 0),FALSE), 'E2 Allocators'!$B$15:$W$361, MATCH('O5 Details by Class &amp; Accounts'!BO$18, 'E2 Allocators'!$B$15:$W$15, 0),FALSE)*$E95), 0, VLOOKUP(VLOOKUP($A95, 'E4 TB Allocation Details'!$A$18:$L$205, MATCH("Misc ID", 'E4 TB Allocation Details'!$A$18:$L$18, 0),FALSE), 'E2 Allocators'!$B$15:$W$361, MATCH('O5 Details by Class &amp; Accounts'!BO$18, 'E2 Allocators'!$B$15:$W$15, 0),FALSE)*$E95)</f>
        <v>0</v>
      </c>
      <c r="BP95" s="1412">
        <f ca="1">IF(ISERROR(VLOOKUP(VLOOKUP($A95, 'E4 TB Allocation Details'!$A$18:$L$205, MATCH("Misc ID", 'E4 TB Allocation Details'!$A$18:$L$18, 0),FALSE), 'E2 Allocators'!$B$15:$W$361, MATCH('O5 Details by Class &amp; Accounts'!BP$18, 'E2 Allocators'!$B$15:$W$15, 0),FALSE)*$E95), 0, VLOOKUP(VLOOKUP($A95, 'E4 TB Allocation Details'!$A$18:$L$205, MATCH("Misc ID", 'E4 TB Allocation Details'!$A$18:$L$18, 0),FALSE), 'E2 Allocators'!$B$15:$W$361, MATCH('O5 Details by Class &amp; Accounts'!BP$18, 'E2 Allocators'!$B$15:$W$15, 0),FALSE)*$E95)</f>
        <v>0</v>
      </c>
      <c r="BQ95" s="1412">
        <f ca="1">IF(ISERROR(VLOOKUP(VLOOKUP($A95, 'E4 TB Allocation Details'!$A$18:$L$205, MATCH("Misc ID", 'E4 TB Allocation Details'!$A$18:$L$18, 0),FALSE), 'E2 Allocators'!$B$15:$W$361, MATCH('O5 Details by Class &amp; Accounts'!BQ$18, 'E2 Allocators'!$B$15:$W$15, 0),FALSE)*$E95), 0, VLOOKUP(VLOOKUP($A95, 'E4 TB Allocation Details'!$A$18:$L$205, MATCH("Misc ID", 'E4 TB Allocation Details'!$A$18:$L$18, 0),FALSE), 'E2 Allocators'!$B$15:$W$361, MATCH('O5 Details by Class &amp; Accounts'!BQ$18, 'E2 Allocators'!$B$15:$W$15, 0),FALSE)*$E95)</f>
        <v>0</v>
      </c>
      <c r="BR95" s="1412">
        <f ca="1">IF(ISERROR(VLOOKUP(VLOOKUP($A95, 'E4 TB Allocation Details'!$A$18:$L$205, MATCH("Misc ID", 'E4 TB Allocation Details'!$A$18:$L$18, 0),FALSE), 'E2 Allocators'!$B$15:$W$361, MATCH('O5 Details by Class &amp; Accounts'!BR$18, 'E2 Allocators'!$B$15:$W$15, 0),FALSE)*$E95), 0, VLOOKUP(VLOOKUP($A95, 'E4 TB Allocation Details'!$A$18:$L$205, MATCH("Misc ID", 'E4 TB Allocation Details'!$A$18:$L$18, 0),FALSE), 'E2 Allocators'!$B$15:$W$361, MATCH('O5 Details by Class &amp; Accounts'!BR$18, 'E2 Allocators'!$B$15:$W$15, 0),FALSE)*$E95)</f>
        <v>0</v>
      </c>
      <c r="BS95" s="1412">
        <f t="shared" si="21"/>
        <v>0</v>
      </c>
      <c r="BT95" s="1412">
        <f ca="1">IF(ISERROR(VLOOKUP(VLOOKUP($A95, 'E4 TB Allocation Details'!$A$18:$L$205, MATCH("A &amp; G ID", 'E4 TB Allocation Details'!$A$18:$L$18, 0),FALSE), 'E2 Allocators'!$B$15:$W$361, MATCH('O5 Details by Class &amp; Accounts'!BT$18, 'E2 Allocators'!$B$15:$W$15, 0),FALSE)*$E95), 0, VLOOKUP(VLOOKUP($A95, 'E4 TB Allocation Details'!$A$18:$L$205, MATCH("A &amp; G ID", 'E4 TB Allocation Details'!$A$18:$L$18, 0),FALSE), 'E2 Allocators'!$B$15:$W$361, MATCH('O5 Details by Class &amp; Accounts'!BT$18, 'E2 Allocators'!$B$15:$W$15, 0),FALSE)*$E95)</f>
        <v>0</v>
      </c>
      <c r="BU95" s="1412">
        <f ca="1">IF(ISERROR(VLOOKUP(VLOOKUP($A95, 'E4 TB Allocation Details'!$A$18:$L$205, MATCH("A &amp; G ID", 'E4 TB Allocation Details'!$A$18:$L$18, 0),FALSE), 'E2 Allocators'!$B$15:$W$361, MATCH('O5 Details by Class &amp; Accounts'!BU$18, 'E2 Allocators'!$B$15:$W$15, 0),FALSE)*$E95), 0, VLOOKUP(VLOOKUP($A95, 'E4 TB Allocation Details'!$A$18:$L$205, MATCH("A &amp; G ID", 'E4 TB Allocation Details'!$A$18:$L$18, 0),FALSE), 'E2 Allocators'!$B$15:$W$361, MATCH('O5 Details by Class &amp; Accounts'!BU$18, 'E2 Allocators'!$B$15:$W$15, 0),FALSE)*$E95)</f>
        <v>0</v>
      </c>
      <c r="BV95" s="1412">
        <f ca="1">IF(ISERROR(VLOOKUP(VLOOKUP($A95, 'E4 TB Allocation Details'!$A$18:$L$205, MATCH("A &amp; G ID", 'E4 TB Allocation Details'!$A$18:$L$18, 0),FALSE), 'E2 Allocators'!$B$15:$W$361, MATCH('O5 Details by Class &amp; Accounts'!BV$18, 'E2 Allocators'!$B$15:$W$15, 0),FALSE)*$E95), 0, VLOOKUP(VLOOKUP($A95, 'E4 TB Allocation Details'!$A$18:$L$205, MATCH("A &amp; G ID", 'E4 TB Allocation Details'!$A$18:$L$18, 0),FALSE), 'E2 Allocators'!$B$15:$W$361, MATCH('O5 Details by Class &amp; Accounts'!BV$18, 'E2 Allocators'!$B$15:$W$15, 0),FALSE)*$E95)</f>
        <v>0</v>
      </c>
      <c r="BW95" s="1412">
        <f ca="1">IF(ISERROR(VLOOKUP(VLOOKUP($A95, 'E4 TB Allocation Details'!$A$18:$L$205, MATCH("A &amp; G ID", 'E4 TB Allocation Details'!$A$18:$L$18, 0),FALSE), 'E2 Allocators'!$B$15:$W$361, MATCH('O5 Details by Class &amp; Accounts'!BW$18, 'E2 Allocators'!$B$15:$W$15, 0),FALSE)*$E95), 0, VLOOKUP(VLOOKUP($A95, 'E4 TB Allocation Details'!$A$18:$L$205, MATCH("A &amp; G ID", 'E4 TB Allocation Details'!$A$18:$L$18, 0),FALSE), 'E2 Allocators'!$B$15:$W$361, MATCH('O5 Details by Class &amp; Accounts'!BW$18, 'E2 Allocators'!$B$15:$W$15, 0),FALSE)*$E95)</f>
        <v>0</v>
      </c>
      <c r="BX95" s="1412">
        <f ca="1">IF(ISERROR(VLOOKUP(VLOOKUP($A95, 'E4 TB Allocation Details'!$A$18:$L$205, MATCH("A &amp; G ID", 'E4 TB Allocation Details'!$A$18:$L$18, 0),FALSE), 'E2 Allocators'!$B$15:$W$361, MATCH('O5 Details by Class &amp; Accounts'!BX$18, 'E2 Allocators'!$B$15:$W$15, 0),FALSE)*$E95), 0, VLOOKUP(VLOOKUP($A95, 'E4 TB Allocation Details'!$A$18:$L$205, MATCH("A &amp; G ID", 'E4 TB Allocation Details'!$A$18:$L$18, 0),FALSE), 'E2 Allocators'!$B$15:$W$361, MATCH('O5 Details by Class &amp; Accounts'!BX$18, 'E2 Allocators'!$B$15:$W$15, 0),FALSE)*$E95)</f>
        <v>0</v>
      </c>
      <c r="BY95" s="1412">
        <f ca="1">IF(ISERROR(VLOOKUP(VLOOKUP($A95, 'E4 TB Allocation Details'!$A$18:$L$205, MATCH("A &amp; G ID", 'E4 TB Allocation Details'!$A$18:$L$18, 0),FALSE), 'E2 Allocators'!$B$15:$W$361, MATCH('O5 Details by Class &amp; Accounts'!BY$18, 'E2 Allocators'!$B$15:$W$15, 0),FALSE)*$E95), 0, VLOOKUP(VLOOKUP($A95, 'E4 TB Allocation Details'!$A$18:$L$205, MATCH("A &amp; G ID", 'E4 TB Allocation Details'!$A$18:$L$18, 0),FALSE), 'E2 Allocators'!$B$15:$W$361, MATCH('O5 Details by Class &amp; Accounts'!BY$18, 'E2 Allocators'!$B$15:$W$15, 0),FALSE)*$E95)</f>
        <v>0</v>
      </c>
      <c r="BZ95" s="1412">
        <f ca="1">IF(ISERROR(VLOOKUP(VLOOKUP($A95, 'E4 TB Allocation Details'!$A$18:$L$205, MATCH("A &amp; G ID", 'E4 TB Allocation Details'!$A$18:$L$18, 0),FALSE), 'E2 Allocators'!$B$15:$W$361, MATCH('O5 Details by Class &amp; Accounts'!BZ$18, 'E2 Allocators'!$B$15:$W$15, 0),FALSE)*$E95), 0, VLOOKUP(VLOOKUP($A95, 'E4 TB Allocation Details'!$A$18:$L$205, MATCH("A &amp; G ID", 'E4 TB Allocation Details'!$A$18:$L$18, 0),FALSE), 'E2 Allocators'!$B$15:$W$361, MATCH('O5 Details by Class &amp; Accounts'!BZ$18, 'E2 Allocators'!$B$15:$W$15, 0),FALSE)*$E95)</f>
        <v>0</v>
      </c>
      <c r="CA95" s="1412">
        <f ca="1">IF(ISERROR(VLOOKUP(VLOOKUP($A95, 'E4 TB Allocation Details'!$A$18:$L$205, MATCH("A &amp; G ID", 'E4 TB Allocation Details'!$A$18:$L$18, 0),FALSE), 'E2 Allocators'!$B$15:$W$361, MATCH('O5 Details by Class &amp; Accounts'!CA$18, 'E2 Allocators'!$B$15:$W$15, 0),FALSE)*$E95), 0, VLOOKUP(VLOOKUP($A95, 'E4 TB Allocation Details'!$A$18:$L$205, MATCH("A &amp; G ID", 'E4 TB Allocation Details'!$A$18:$L$18, 0),FALSE), 'E2 Allocators'!$B$15:$W$361, MATCH('O5 Details by Class &amp; Accounts'!CA$18, 'E2 Allocators'!$B$15:$W$15, 0),FALSE)*$E95)</f>
        <v>0</v>
      </c>
      <c r="CB95" s="1412">
        <f ca="1">IF(ISERROR(VLOOKUP(VLOOKUP($A95, 'E4 TB Allocation Details'!$A$18:$L$205, MATCH("A &amp; G ID", 'E4 TB Allocation Details'!$A$18:$L$18, 0),FALSE), 'E2 Allocators'!$B$15:$W$361, MATCH('O5 Details by Class &amp; Accounts'!CB$18, 'E2 Allocators'!$B$15:$W$15, 0),FALSE)*$E95), 0, VLOOKUP(VLOOKUP($A95, 'E4 TB Allocation Details'!$A$18:$L$205, MATCH("A &amp; G ID", 'E4 TB Allocation Details'!$A$18:$L$18, 0),FALSE), 'E2 Allocators'!$B$15:$W$361, MATCH('O5 Details by Class &amp; Accounts'!CB$18, 'E2 Allocators'!$B$15:$W$15, 0),FALSE)*$E95)</f>
        <v>0</v>
      </c>
      <c r="CC95" s="1412">
        <f ca="1">IF(ISERROR(VLOOKUP(VLOOKUP($A95, 'E4 TB Allocation Details'!$A$18:$L$205, MATCH("A &amp; G ID", 'E4 TB Allocation Details'!$A$18:$L$18, 0),FALSE), 'E2 Allocators'!$B$15:$W$361, MATCH('O5 Details by Class &amp; Accounts'!CC$18, 'E2 Allocators'!$B$15:$W$15, 0),FALSE)*$E95), 0, VLOOKUP(VLOOKUP($A95, 'E4 TB Allocation Details'!$A$18:$L$205, MATCH("A &amp; G ID", 'E4 TB Allocation Details'!$A$18:$L$18, 0),FALSE), 'E2 Allocators'!$B$15:$W$361, MATCH('O5 Details by Class &amp; Accounts'!CC$18, 'E2 Allocators'!$B$15:$W$15, 0),FALSE)*$E95)</f>
        <v>0</v>
      </c>
      <c r="CD95" s="1412">
        <f ca="1">IF(ISERROR(VLOOKUP(VLOOKUP($A95, 'E4 TB Allocation Details'!$A$18:$L$205, MATCH("A &amp; G ID", 'E4 TB Allocation Details'!$A$18:$L$18, 0),FALSE), 'E2 Allocators'!$B$15:$W$361, MATCH('O5 Details by Class &amp; Accounts'!CD$18, 'E2 Allocators'!$B$15:$W$15, 0),FALSE)*$E95), 0, VLOOKUP(VLOOKUP($A95, 'E4 TB Allocation Details'!$A$18:$L$205, MATCH("A &amp; G ID", 'E4 TB Allocation Details'!$A$18:$L$18, 0),FALSE), 'E2 Allocators'!$B$15:$W$361, MATCH('O5 Details by Class &amp; Accounts'!CD$18, 'E2 Allocators'!$B$15:$W$15, 0),FALSE)*$E95)</f>
        <v>0</v>
      </c>
      <c r="CE95" s="1412">
        <f ca="1">IF(ISERROR(VLOOKUP(VLOOKUP($A95, 'E4 TB Allocation Details'!$A$18:$L$205, MATCH("A &amp; G ID", 'E4 TB Allocation Details'!$A$18:$L$18, 0),FALSE), 'E2 Allocators'!$B$15:$W$361, MATCH('O5 Details by Class &amp; Accounts'!CE$18, 'E2 Allocators'!$B$15:$W$15, 0),FALSE)*$E95), 0, VLOOKUP(VLOOKUP($A95, 'E4 TB Allocation Details'!$A$18:$L$205, MATCH("A &amp; G ID", 'E4 TB Allocation Details'!$A$18:$L$18, 0),FALSE), 'E2 Allocators'!$B$15:$W$361, MATCH('O5 Details by Class &amp; Accounts'!CE$18, 'E2 Allocators'!$B$15:$W$15, 0),FALSE)*$E95)</f>
        <v>0</v>
      </c>
      <c r="CF95" s="1412">
        <f ca="1">IF(ISERROR(VLOOKUP(VLOOKUP($A95, 'E4 TB Allocation Details'!$A$18:$L$205, MATCH("A &amp; G ID", 'E4 TB Allocation Details'!$A$18:$L$18, 0),FALSE), 'E2 Allocators'!$B$15:$W$361, MATCH('O5 Details by Class &amp; Accounts'!CF$18, 'E2 Allocators'!$B$15:$W$15, 0),FALSE)*$E95), 0, VLOOKUP(VLOOKUP($A95, 'E4 TB Allocation Details'!$A$18:$L$205, MATCH("A &amp; G ID", 'E4 TB Allocation Details'!$A$18:$L$18, 0),FALSE), 'E2 Allocators'!$B$15:$W$361, MATCH('O5 Details by Class &amp; Accounts'!CF$18, 'E2 Allocators'!$B$15:$W$15, 0),FALSE)*$E95)</f>
        <v>0</v>
      </c>
      <c r="CG95" s="1412">
        <f ca="1">IF(ISERROR(VLOOKUP(VLOOKUP($A95, 'E4 TB Allocation Details'!$A$18:$L$205, MATCH("A &amp; G ID", 'E4 TB Allocation Details'!$A$18:$L$18, 0),FALSE), 'E2 Allocators'!$B$15:$W$361, MATCH('O5 Details by Class &amp; Accounts'!CG$18, 'E2 Allocators'!$B$15:$W$15, 0),FALSE)*$E95), 0, VLOOKUP(VLOOKUP($A95, 'E4 TB Allocation Details'!$A$18:$L$205, MATCH("A &amp; G ID", 'E4 TB Allocation Details'!$A$18:$L$18, 0),FALSE), 'E2 Allocators'!$B$15:$W$361, MATCH('O5 Details by Class &amp; Accounts'!CG$18, 'E2 Allocators'!$B$15:$W$15, 0),FALSE)*$E95)</f>
        <v>0</v>
      </c>
      <c r="CH95" s="1412">
        <f ca="1">IF(ISERROR(VLOOKUP(VLOOKUP($A95, 'E4 TB Allocation Details'!$A$18:$L$205, MATCH("A &amp; G ID", 'E4 TB Allocation Details'!$A$18:$L$18, 0),FALSE), 'E2 Allocators'!$B$15:$W$361, MATCH('O5 Details by Class &amp; Accounts'!CH$18, 'E2 Allocators'!$B$15:$W$15, 0),FALSE)*$E95), 0, VLOOKUP(VLOOKUP($A95, 'E4 TB Allocation Details'!$A$18:$L$205, MATCH("A &amp; G ID", 'E4 TB Allocation Details'!$A$18:$L$18, 0),FALSE), 'E2 Allocators'!$B$15:$W$361, MATCH('O5 Details by Class &amp; Accounts'!CH$18, 'E2 Allocators'!$B$15:$W$15, 0),FALSE)*$E95)</f>
        <v>0</v>
      </c>
      <c r="CI95" s="1412">
        <f ca="1">IF(ISERROR(VLOOKUP(VLOOKUP($A95, 'E4 TB Allocation Details'!$A$18:$L$205, MATCH("A &amp; G ID", 'E4 TB Allocation Details'!$A$18:$L$18, 0),FALSE), 'E2 Allocators'!$B$15:$W$361, MATCH('O5 Details by Class &amp; Accounts'!CI$18, 'E2 Allocators'!$B$15:$W$15, 0),FALSE)*$E95), 0, VLOOKUP(VLOOKUP($A95, 'E4 TB Allocation Details'!$A$18:$L$205, MATCH("A &amp; G ID", 'E4 TB Allocation Details'!$A$18:$L$18, 0),FALSE), 'E2 Allocators'!$B$15:$W$361, MATCH('O5 Details by Class &amp; Accounts'!CI$18, 'E2 Allocators'!$B$15:$W$15, 0),FALSE)*$E95)</f>
        <v>0</v>
      </c>
      <c r="CJ95" s="1412">
        <f ca="1">IF(ISERROR(VLOOKUP(VLOOKUP($A95, 'E4 TB Allocation Details'!$A$18:$L$205, MATCH("A &amp; G ID", 'E4 TB Allocation Details'!$A$18:$L$18, 0),FALSE), 'E2 Allocators'!$B$15:$W$361, MATCH('O5 Details by Class &amp; Accounts'!CJ$18, 'E2 Allocators'!$B$15:$W$15, 0),FALSE)*$E95), 0, VLOOKUP(VLOOKUP($A95, 'E4 TB Allocation Details'!$A$18:$L$205, MATCH("A &amp; G ID", 'E4 TB Allocation Details'!$A$18:$L$18, 0),FALSE), 'E2 Allocators'!$B$15:$W$361, MATCH('O5 Details by Class &amp; Accounts'!CJ$18, 'E2 Allocators'!$B$15:$W$15, 0),FALSE)*$E95)</f>
        <v>0</v>
      </c>
      <c r="CK95" s="1412">
        <f ca="1">IF(ISERROR(VLOOKUP(VLOOKUP($A95, 'E4 TB Allocation Details'!$A$18:$L$205, MATCH("A &amp; G ID", 'E4 TB Allocation Details'!$A$18:$L$18, 0),FALSE), 'E2 Allocators'!$B$15:$W$361, MATCH('O5 Details by Class &amp; Accounts'!CK$18, 'E2 Allocators'!$B$15:$W$15, 0),FALSE)*$E95), 0, VLOOKUP(VLOOKUP($A95, 'E4 TB Allocation Details'!$A$18:$L$205, MATCH("A &amp; G ID", 'E4 TB Allocation Details'!$A$18:$L$18, 0),FALSE), 'E2 Allocators'!$B$15:$W$361, MATCH('O5 Details by Class &amp; Accounts'!CK$18, 'E2 Allocators'!$B$15:$W$15, 0),FALSE)*$E95)</f>
        <v>0</v>
      </c>
      <c r="CL95" s="1412">
        <f ca="1">IF(ISERROR(VLOOKUP(VLOOKUP($A95, 'E4 TB Allocation Details'!$A$18:$L$205, MATCH("A &amp; G ID", 'E4 TB Allocation Details'!$A$18:$L$18, 0),FALSE), 'E2 Allocators'!$B$15:$W$361, MATCH('O5 Details by Class &amp; Accounts'!CL$18, 'E2 Allocators'!$B$15:$W$15, 0),FALSE)*$E95), 0, VLOOKUP(VLOOKUP($A95, 'E4 TB Allocation Details'!$A$18:$L$205, MATCH("A &amp; G ID", 'E4 TB Allocation Details'!$A$18:$L$18, 0),FALSE), 'E2 Allocators'!$B$15:$W$361, MATCH('O5 Details by Class &amp; Accounts'!CL$18, 'E2 Allocators'!$B$15:$W$15, 0),FALSE)*$E95)</f>
        <v>0</v>
      </c>
      <c r="CM95" s="1412">
        <f ca="1">IF(ISERROR(VLOOKUP(VLOOKUP($A95, 'E4 TB Allocation Details'!$A$18:$L$205, MATCH("A &amp; G ID", 'E4 TB Allocation Details'!$A$18:$L$18, 0),FALSE), 'E2 Allocators'!$B$15:$W$361, MATCH('O5 Details by Class &amp; Accounts'!CM$18, 'E2 Allocators'!$B$15:$W$15, 0),FALSE)*$E95), 0, VLOOKUP(VLOOKUP($A95, 'E4 TB Allocation Details'!$A$18:$L$205, MATCH("A &amp; G ID", 'E4 TB Allocation Details'!$A$18:$L$18, 0),FALSE), 'E2 Allocators'!$B$15:$W$361, MATCH('O5 Details by Class &amp; Accounts'!CM$18, 'E2 Allocators'!$B$15:$W$15, 0),FALSE)*$E95)</f>
        <v>0</v>
      </c>
      <c r="CN95" s="1412">
        <f t="shared" si="22"/>
        <v>0</v>
      </c>
      <c r="CO95" s="1792">
        <f t="shared" si="23"/>
        <v>0</v>
      </c>
      <c r="CQ95" s="2087" t="s">
        <v>788</v>
      </c>
    </row>
    <row r="96" spans="1:95" s="81" customFormat="1" ht="12.75">
      <c r="A96" s="1178">
        <v>4305</v>
      </c>
      <c r="B96" s="1179" t="s">
        <v>1120</v>
      </c>
      <c r="C96" s="1789">
        <f ca="1">IF(ISERROR(VLOOKUP($A96,'I3 TB Data'!$A$23:$H$458,MATCH('O5 Details by Class &amp; Accounts'!$C$18, 'I3 TB Data'!$A$23:$H$23,0),0)), 0, VLOOKUP($A96,'I3 TB Data'!$A$23:$H$458,MATCH('O5 Details by Class &amp; Accounts'!$C$18,'I3 TB Data'!$A$23:$H$23,0),0))</f>
        <v>0</v>
      </c>
      <c r="D96" s="1790"/>
      <c r="E96" s="1789">
        <f t="shared" si="17"/>
        <v>0</v>
      </c>
      <c r="F96" s="1791">
        <f ca="1">IF(ISERROR(VLOOKUP($A96, 'E1 Categorization'!A33:E122, MATCH("Customer Component", 'E1 Categorization'!$A$33:$E$33,0), 0)), 0, IF(VLOOKUP($A96, 'E1 Categorization'!A33:E122, MATCH("Customer Component", 'E1 Categorization'!$A$33:$E$33,0), 0)=0, 'O5 Details by Class &amp; Accounts'!$E96, IF(AND(VLOOKUP($A96, 'E1 Categorization'!A33:E122, MATCH("Customer Component", 'E1 Categorization'!$A$33:$E$33,0), 0) &gt;0, VLOOKUP($A96, 'E1 Categorization'!A33:E122, MATCH("Customer Component", 'E1 Categorization'!$A$33:$E$33,0), 0)&lt;1), 'O5 Details by Class &amp; Accounts'!$E96*(1-VLOOKUP($A96, 'E1 Categorization'!A33:E122, MATCH("Customer Component", 'E1 Categorization'!$A$33:$E$33,0), 0)), 0)))</f>
        <v>0</v>
      </c>
      <c r="G96" s="1791">
        <f ca="1">IF(ISERROR(VLOOKUP($A96, 'E1 Categorization'!A33:E122, MATCH("Customer Component", 'E1 Categorization'!$A$33:$E$33,0), 0)),0, IF(VLOOKUP($A96, 'E1 Categorization'!A33:E122, MATCH("Customer Component", 'E1 Categorization'!$A$33:$E$33,0), 0)=0, 0, IF(AND(VLOOKUP($A96, 'E1 Categorization'!A33:E122, MATCH("Customer Component", 'E1 Categorization'!$A$33:$E$33,0), 0) &gt;0, VLOOKUP($A96, 'E1 Categorization'!A33:E122, MATCH("Customer Component", 'E1 Categorization'!$A$33:$E$33,0), 0)&lt;1), 'O5 Details by Class &amp; Accounts'!$E96*(VLOOKUP($A96, 'E1 Categorization'!A33:E122, MATCH("Customer Component", 'E1 Categorization'!$A$33:$E$33,0), 0)), 'O5 Details by Class &amp; Accounts'!$E96)))</f>
        <v>0</v>
      </c>
      <c r="H96" s="1412">
        <f t="shared" si="18"/>
        <v>0</v>
      </c>
      <c r="I96" s="1412">
        <f ca="1">IF(ISERROR(VLOOKUP(VLOOKUP($A96, 'E4 TB Allocation Details'!$A$18:$L$205, MATCH("Demand ID", 'E4 TB Allocation Details'!$A$18:$L$18, 0),FALSE), 'E2 Allocators'!$B$15:$W$361, MATCH('O5 Details by Class &amp; Accounts'!I$18, 'E2 Allocators'!$B$15:$W$15, 0),FALSE)*$F96), 0, VLOOKUP(VLOOKUP($A96, 'E4 TB Allocation Details'!$A$18:$L$205, MATCH("Demand ID", 'E4 TB Allocation Details'!$A$18:$L$18, 0),FALSE), 'E2 Allocators'!$B$15:$W$361, MATCH('O5 Details by Class &amp; Accounts'!I$18, 'E2 Allocators'!$B$15:$W$15, 0),FALSE)*$F96)</f>
        <v>0</v>
      </c>
      <c r="J96" s="1412">
        <f ca="1">IF(ISERROR(VLOOKUP(VLOOKUP($A96, 'E4 TB Allocation Details'!$A$18:$L$205, MATCH("Demand ID", 'E4 TB Allocation Details'!$A$18:$L$18, 0),FALSE), 'E2 Allocators'!$B$15:$W$361, MATCH('O5 Details by Class &amp; Accounts'!J$18, 'E2 Allocators'!$B$15:$W$15, 0),FALSE)*$F96), 0, VLOOKUP(VLOOKUP($A96, 'E4 TB Allocation Details'!$A$18:$L$205, MATCH("Demand ID", 'E4 TB Allocation Details'!$A$18:$L$18, 0),FALSE), 'E2 Allocators'!$B$15:$W$361, MATCH('O5 Details by Class &amp; Accounts'!J$18, 'E2 Allocators'!$B$15:$W$15, 0),FALSE)*$F96)</f>
        <v>0</v>
      </c>
      <c r="K96" s="1412">
        <f ca="1">IF(ISERROR(VLOOKUP(VLOOKUP($A96, 'E4 TB Allocation Details'!$A$18:$L$205, MATCH("Demand ID", 'E4 TB Allocation Details'!$A$18:$L$18, 0),FALSE), 'E2 Allocators'!$B$15:$W$361, MATCH('O5 Details by Class &amp; Accounts'!K$18, 'E2 Allocators'!$B$15:$W$15, 0),FALSE)*$F96), 0, VLOOKUP(VLOOKUP($A96, 'E4 TB Allocation Details'!$A$18:$L$205, MATCH("Demand ID", 'E4 TB Allocation Details'!$A$18:$L$18, 0),FALSE), 'E2 Allocators'!$B$15:$W$361, MATCH('O5 Details by Class &amp; Accounts'!K$18, 'E2 Allocators'!$B$15:$W$15, 0),FALSE)*$F96)</f>
        <v>0</v>
      </c>
      <c r="L96" s="1412">
        <f ca="1">IF(ISERROR(VLOOKUP(VLOOKUP($A96, 'E4 TB Allocation Details'!$A$18:$L$205, MATCH("Demand ID", 'E4 TB Allocation Details'!$A$18:$L$18, 0),FALSE), 'E2 Allocators'!$B$15:$W$361, MATCH('O5 Details by Class &amp; Accounts'!L$18, 'E2 Allocators'!$B$15:$W$15, 0),FALSE)*$F96), 0, VLOOKUP(VLOOKUP($A96, 'E4 TB Allocation Details'!$A$18:$L$205, MATCH("Demand ID", 'E4 TB Allocation Details'!$A$18:$L$18, 0),FALSE), 'E2 Allocators'!$B$15:$W$361, MATCH('O5 Details by Class &amp; Accounts'!L$18, 'E2 Allocators'!$B$15:$W$15, 0),FALSE)*$F96)</f>
        <v>0</v>
      </c>
      <c r="M96" s="1412"/>
      <c r="N96" s="1412"/>
      <c r="O96" s="1412"/>
      <c r="P96" s="1412"/>
      <c r="Q96" s="1412"/>
      <c r="R96" s="1412"/>
      <c r="S96" s="1412"/>
      <c r="T96" s="1412"/>
      <c r="U96" s="1412"/>
      <c r="V96" s="1412"/>
      <c r="W96" s="1412"/>
      <c r="X96" s="1412"/>
      <c r="Y96" s="1412"/>
      <c r="Z96" s="1412"/>
      <c r="AA96" s="1412"/>
      <c r="AB96" s="1412"/>
      <c r="AC96" s="1412">
        <f t="shared" si="19"/>
        <v>0</v>
      </c>
      <c r="AD96" s="1412">
        <f ca="1">IF(ISERROR(VLOOKUP(VLOOKUP($A96, 'E4 TB Allocation Details'!$A$18:$L$205, MATCH("Customer ID", 'E4 TB Allocation Details'!$A$18:$L$18, 0),FALSE), 'E2 Allocators'!$B$15:$W$361, MATCH('O5 Details by Class &amp; Accounts'!AD$18, 'E2 Allocators'!$B$15:$W$15, 0),FALSE)*$G96), 0, VLOOKUP(VLOOKUP($A96, 'E4 TB Allocation Details'!$A$18:$L$205, MATCH("Customer ID", 'E4 TB Allocation Details'!$A$18:$L$18, 0),FALSE), 'E2 Allocators'!$B$15:$W$361, MATCH('O5 Details by Class &amp; Accounts'!AD$18, 'E2 Allocators'!$B$15:$W$15, 0),FALSE)*$G96)</f>
        <v>0</v>
      </c>
      <c r="AE96" s="1412">
        <f ca="1">IF(ISERROR(VLOOKUP(VLOOKUP($A96, 'E4 TB Allocation Details'!$A$18:$L$205, MATCH("Customer ID", 'E4 TB Allocation Details'!$A$18:$L$18, 0),FALSE), 'E2 Allocators'!$B$15:$W$361, MATCH('O5 Details by Class &amp; Accounts'!AE$18, 'E2 Allocators'!$B$15:$W$15, 0),FALSE)*$G96), 0, VLOOKUP(VLOOKUP($A96, 'E4 TB Allocation Details'!$A$18:$L$205, MATCH("Customer ID", 'E4 TB Allocation Details'!$A$18:$L$18, 0),FALSE), 'E2 Allocators'!$B$15:$W$361, MATCH('O5 Details by Class &amp; Accounts'!AE$18, 'E2 Allocators'!$B$15:$W$15, 0),FALSE)*$G96)</f>
        <v>0</v>
      </c>
      <c r="AF96" s="1412">
        <f ca="1">IF(ISERROR(VLOOKUP(VLOOKUP($A96, 'E4 TB Allocation Details'!$A$18:$L$205, MATCH("Customer ID", 'E4 TB Allocation Details'!$A$18:$L$18, 0),FALSE), 'E2 Allocators'!$B$15:$W$361, MATCH('O5 Details by Class &amp; Accounts'!AF$18, 'E2 Allocators'!$B$15:$W$15, 0),FALSE)*$G96), 0, VLOOKUP(VLOOKUP($A96, 'E4 TB Allocation Details'!$A$18:$L$205, MATCH("Customer ID", 'E4 TB Allocation Details'!$A$18:$L$18, 0),FALSE), 'E2 Allocators'!$B$15:$W$361, MATCH('O5 Details by Class &amp; Accounts'!AF$18, 'E2 Allocators'!$B$15:$W$15, 0),FALSE)*$G96)</f>
        <v>0</v>
      </c>
      <c r="AG96" s="1412">
        <f ca="1">IF(ISERROR(VLOOKUP(VLOOKUP($A96, 'E4 TB Allocation Details'!$A$18:$L$205, MATCH("Customer ID", 'E4 TB Allocation Details'!$A$18:$L$18, 0),FALSE), 'E2 Allocators'!$B$15:$W$361, MATCH('O5 Details by Class &amp; Accounts'!AG$18, 'E2 Allocators'!$B$15:$W$15, 0),FALSE)*$G96), 0, VLOOKUP(VLOOKUP($A96, 'E4 TB Allocation Details'!$A$18:$L$205, MATCH("Customer ID", 'E4 TB Allocation Details'!$A$18:$L$18, 0),FALSE), 'E2 Allocators'!$B$15:$W$361, MATCH('O5 Details by Class &amp; Accounts'!AG$18, 'E2 Allocators'!$B$15:$W$15, 0),FALSE)*$G96)</f>
        <v>0</v>
      </c>
      <c r="AH96" s="1412">
        <f ca="1">IF(ISERROR(VLOOKUP(VLOOKUP($A96, 'E4 TB Allocation Details'!$A$18:$L$205, MATCH("Customer ID", 'E4 TB Allocation Details'!$A$18:$L$18, 0),FALSE), 'E2 Allocators'!$B$15:$W$361, MATCH('O5 Details by Class &amp; Accounts'!AH$18, 'E2 Allocators'!$B$15:$W$15, 0),FALSE)*$G96), 0, VLOOKUP(VLOOKUP($A96, 'E4 TB Allocation Details'!$A$18:$L$205, MATCH("Customer ID", 'E4 TB Allocation Details'!$A$18:$L$18, 0),FALSE), 'E2 Allocators'!$B$15:$W$361, MATCH('O5 Details by Class &amp; Accounts'!AH$18, 'E2 Allocators'!$B$15:$W$15, 0),FALSE)*$G96)</f>
        <v>0</v>
      </c>
      <c r="AI96" s="1412">
        <f ca="1">IF(ISERROR(VLOOKUP(VLOOKUP($A96, 'E4 TB Allocation Details'!$A$18:$L$205, MATCH("Customer ID", 'E4 TB Allocation Details'!$A$18:$L$18, 0),FALSE), 'E2 Allocators'!$B$15:$W$361, MATCH('O5 Details by Class &amp; Accounts'!AI$18, 'E2 Allocators'!$B$15:$W$15, 0),FALSE)*$G96), 0, VLOOKUP(VLOOKUP($A96, 'E4 TB Allocation Details'!$A$18:$L$205, MATCH("Customer ID", 'E4 TB Allocation Details'!$A$18:$L$18, 0),FALSE), 'E2 Allocators'!$B$15:$W$361, MATCH('O5 Details by Class &amp; Accounts'!AI$18, 'E2 Allocators'!$B$15:$W$15, 0),FALSE)*$G96)</f>
        <v>0</v>
      </c>
      <c r="AJ96" s="1412">
        <f ca="1">IF(ISERROR(VLOOKUP(VLOOKUP($A96, 'E4 TB Allocation Details'!$A$18:$L$205, MATCH("Customer ID", 'E4 TB Allocation Details'!$A$18:$L$18, 0),FALSE), 'E2 Allocators'!$B$15:$W$361, MATCH('O5 Details by Class &amp; Accounts'!AJ$18, 'E2 Allocators'!$B$15:$W$15, 0),FALSE)*$G96), 0, VLOOKUP(VLOOKUP($A96, 'E4 TB Allocation Details'!$A$18:$L$205, MATCH("Customer ID", 'E4 TB Allocation Details'!$A$18:$L$18, 0),FALSE), 'E2 Allocators'!$B$15:$W$361, MATCH('O5 Details by Class &amp; Accounts'!AJ$18, 'E2 Allocators'!$B$15:$W$15, 0),FALSE)*$G96)</f>
        <v>0</v>
      </c>
      <c r="AK96" s="1412">
        <f ca="1">IF(ISERROR(VLOOKUP(VLOOKUP($A96, 'E4 TB Allocation Details'!$A$18:$L$205, MATCH("Customer ID", 'E4 TB Allocation Details'!$A$18:$L$18, 0),FALSE), 'E2 Allocators'!$B$15:$W$361, MATCH('O5 Details by Class &amp; Accounts'!AK$18, 'E2 Allocators'!$B$15:$W$15, 0),FALSE)*$G96), 0, VLOOKUP(VLOOKUP($A96, 'E4 TB Allocation Details'!$A$18:$L$205, MATCH("Customer ID", 'E4 TB Allocation Details'!$A$18:$L$18, 0),FALSE), 'E2 Allocators'!$B$15:$W$361, MATCH('O5 Details by Class &amp; Accounts'!AK$18, 'E2 Allocators'!$B$15:$W$15, 0),FALSE)*$G96)</f>
        <v>0</v>
      </c>
      <c r="AL96" s="1412">
        <f ca="1">IF(ISERROR(VLOOKUP(VLOOKUP($A96, 'E4 TB Allocation Details'!$A$18:$L$205, MATCH("Customer ID", 'E4 TB Allocation Details'!$A$18:$L$18, 0),FALSE), 'E2 Allocators'!$B$15:$W$361, MATCH('O5 Details by Class &amp; Accounts'!AL$18, 'E2 Allocators'!$B$15:$W$15, 0),FALSE)*$G96), 0, VLOOKUP(VLOOKUP($A96, 'E4 TB Allocation Details'!$A$18:$L$205, MATCH("Customer ID", 'E4 TB Allocation Details'!$A$18:$L$18, 0),FALSE), 'E2 Allocators'!$B$15:$W$361, MATCH('O5 Details by Class &amp; Accounts'!AL$18, 'E2 Allocators'!$B$15:$W$15, 0),FALSE)*$G96)</f>
        <v>0</v>
      </c>
      <c r="AM96" s="1412">
        <f ca="1">IF(ISERROR(VLOOKUP(VLOOKUP($A96, 'E4 TB Allocation Details'!$A$18:$L$205, MATCH("Customer ID", 'E4 TB Allocation Details'!$A$18:$L$18, 0),FALSE), 'E2 Allocators'!$B$15:$W$361, MATCH('O5 Details by Class &amp; Accounts'!AM$18, 'E2 Allocators'!$B$15:$W$15, 0),FALSE)*$G96), 0, VLOOKUP(VLOOKUP($A96, 'E4 TB Allocation Details'!$A$18:$L$205, MATCH("Customer ID", 'E4 TB Allocation Details'!$A$18:$L$18, 0),FALSE), 'E2 Allocators'!$B$15:$W$361, MATCH('O5 Details by Class &amp; Accounts'!AM$18, 'E2 Allocators'!$B$15:$W$15, 0),FALSE)*$G96)</f>
        <v>0</v>
      </c>
      <c r="AN96" s="1412">
        <f ca="1">IF(ISERROR(VLOOKUP(VLOOKUP($A96, 'E4 TB Allocation Details'!$A$18:$L$205, MATCH("Customer ID", 'E4 TB Allocation Details'!$A$18:$L$18, 0),FALSE), 'E2 Allocators'!$B$15:$W$361, MATCH('O5 Details by Class &amp; Accounts'!AN$18, 'E2 Allocators'!$B$15:$W$15, 0),FALSE)*$G96), 0, VLOOKUP(VLOOKUP($A96, 'E4 TB Allocation Details'!$A$18:$L$205, MATCH("Customer ID", 'E4 TB Allocation Details'!$A$18:$L$18, 0),FALSE), 'E2 Allocators'!$B$15:$W$361, MATCH('O5 Details by Class &amp; Accounts'!AN$18, 'E2 Allocators'!$B$15:$W$15, 0),FALSE)*$G96)</f>
        <v>0</v>
      </c>
      <c r="AO96" s="1412">
        <f ca="1">IF(ISERROR(VLOOKUP(VLOOKUP($A96, 'E4 TB Allocation Details'!$A$18:$L$205, MATCH("Customer ID", 'E4 TB Allocation Details'!$A$18:$L$18, 0),FALSE), 'E2 Allocators'!$B$15:$W$361, MATCH('O5 Details by Class &amp; Accounts'!AO$18, 'E2 Allocators'!$B$15:$W$15, 0),FALSE)*$G96), 0, VLOOKUP(VLOOKUP($A96, 'E4 TB Allocation Details'!$A$18:$L$205, MATCH("Customer ID", 'E4 TB Allocation Details'!$A$18:$L$18, 0),FALSE), 'E2 Allocators'!$B$15:$W$361, MATCH('O5 Details by Class &amp; Accounts'!AO$18, 'E2 Allocators'!$B$15:$W$15, 0),FALSE)*$G96)</f>
        <v>0</v>
      </c>
      <c r="AP96" s="1412">
        <f ca="1">IF(ISERROR(VLOOKUP(VLOOKUP($A96, 'E4 TB Allocation Details'!$A$18:$L$205, MATCH("Customer ID", 'E4 TB Allocation Details'!$A$18:$L$18, 0),FALSE), 'E2 Allocators'!$B$15:$W$361, MATCH('O5 Details by Class &amp; Accounts'!AP$18, 'E2 Allocators'!$B$15:$W$15, 0),FALSE)*$G96), 0, VLOOKUP(VLOOKUP($A96, 'E4 TB Allocation Details'!$A$18:$L$205, MATCH("Customer ID", 'E4 TB Allocation Details'!$A$18:$L$18, 0),FALSE), 'E2 Allocators'!$B$15:$W$361, MATCH('O5 Details by Class &amp; Accounts'!AP$18, 'E2 Allocators'!$B$15:$W$15, 0),FALSE)*$G96)</f>
        <v>0</v>
      </c>
      <c r="AQ96" s="1412">
        <f ca="1">IF(ISERROR(VLOOKUP(VLOOKUP($A96, 'E4 TB Allocation Details'!$A$18:$L$205, MATCH("Customer ID", 'E4 TB Allocation Details'!$A$18:$L$18, 0),FALSE), 'E2 Allocators'!$B$15:$W$361, MATCH('O5 Details by Class &amp; Accounts'!AQ$18, 'E2 Allocators'!$B$15:$W$15, 0),FALSE)*$G96), 0, VLOOKUP(VLOOKUP($A96, 'E4 TB Allocation Details'!$A$18:$L$205, MATCH("Customer ID", 'E4 TB Allocation Details'!$A$18:$L$18, 0),FALSE), 'E2 Allocators'!$B$15:$W$361, MATCH('O5 Details by Class &amp; Accounts'!AQ$18, 'E2 Allocators'!$B$15:$W$15, 0),FALSE)*$G96)</f>
        <v>0</v>
      </c>
      <c r="AR96" s="1412">
        <f ca="1">IF(ISERROR(VLOOKUP(VLOOKUP($A96, 'E4 TB Allocation Details'!$A$18:$L$205, MATCH("Customer ID", 'E4 TB Allocation Details'!$A$18:$L$18, 0),FALSE), 'E2 Allocators'!$B$15:$W$361, MATCH('O5 Details by Class &amp; Accounts'!AR$18, 'E2 Allocators'!$B$15:$W$15, 0),FALSE)*$G96), 0, VLOOKUP(VLOOKUP($A96, 'E4 TB Allocation Details'!$A$18:$L$205, MATCH("Customer ID", 'E4 TB Allocation Details'!$A$18:$L$18, 0),FALSE), 'E2 Allocators'!$B$15:$W$361, MATCH('O5 Details by Class &amp; Accounts'!AR$18, 'E2 Allocators'!$B$15:$W$15, 0),FALSE)*$G96)</f>
        <v>0</v>
      </c>
      <c r="AS96" s="1412">
        <f ca="1">IF(ISERROR(VLOOKUP(VLOOKUP($A96, 'E4 TB Allocation Details'!$A$18:$L$205, MATCH("Customer ID", 'E4 TB Allocation Details'!$A$18:$L$18, 0),FALSE), 'E2 Allocators'!$B$15:$W$361, MATCH('O5 Details by Class &amp; Accounts'!AS$18, 'E2 Allocators'!$B$15:$W$15, 0),FALSE)*$G96), 0, VLOOKUP(VLOOKUP($A96, 'E4 TB Allocation Details'!$A$18:$L$205, MATCH("Customer ID", 'E4 TB Allocation Details'!$A$18:$L$18, 0),FALSE), 'E2 Allocators'!$B$15:$W$361, MATCH('O5 Details by Class &amp; Accounts'!AS$18, 'E2 Allocators'!$B$15:$W$15, 0),FALSE)*$G96)</f>
        <v>0</v>
      </c>
      <c r="AT96" s="1412">
        <f ca="1">IF(ISERROR(VLOOKUP(VLOOKUP($A96, 'E4 TB Allocation Details'!$A$18:$L$205, MATCH("Customer ID", 'E4 TB Allocation Details'!$A$18:$L$18, 0),FALSE), 'E2 Allocators'!$B$15:$W$361, MATCH('O5 Details by Class &amp; Accounts'!AT$18, 'E2 Allocators'!$B$15:$W$15, 0),FALSE)*$G96), 0, VLOOKUP(VLOOKUP($A96, 'E4 TB Allocation Details'!$A$18:$L$205, MATCH("Customer ID", 'E4 TB Allocation Details'!$A$18:$L$18, 0),FALSE), 'E2 Allocators'!$B$15:$W$361, MATCH('O5 Details by Class &amp; Accounts'!AT$18, 'E2 Allocators'!$B$15:$W$15, 0),FALSE)*$G96)</f>
        <v>0</v>
      </c>
      <c r="AU96" s="1412">
        <f ca="1">IF(ISERROR(VLOOKUP(VLOOKUP($A96, 'E4 TB Allocation Details'!$A$18:$L$205, MATCH("Customer ID", 'E4 TB Allocation Details'!$A$18:$L$18, 0),FALSE), 'E2 Allocators'!$B$15:$W$361, MATCH('O5 Details by Class &amp; Accounts'!AU$18, 'E2 Allocators'!$B$15:$W$15, 0),FALSE)*$G96), 0, VLOOKUP(VLOOKUP($A96, 'E4 TB Allocation Details'!$A$18:$L$205, MATCH("Customer ID", 'E4 TB Allocation Details'!$A$18:$L$18, 0),FALSE), 'E2 Allocators'!$B$15:$W$361, MATCH('O5 Details by Class &amp; Accounts'!AU$18, 'E2 Allocators'!$B$15:$W$15, 0),FALSE)*$G96)</f>
        <v>0</v>
      </c>
      <c r="AV96" s="1412">
        <f ca="1">IF(ISERROR(VLOOKUP(VLOOKUP($A96, 'E4 TB Allocation Details'!$A$18:$L$205, MATCH("Customer ID", 'E4 TB Allocation Details'!$A$18:$L$18, 0),FALSE), 'E2 Allocators'!$B$15:$W$361, MATCH('O5 Details by Class &amp; Accounts'!AV$18, 'E2 Allocators'!$B$15:$W$15, 0),FALSE)*$G96), 0, VLOOKUP(VLOOKUP($A96, 'E4 TB Allocation Details'!$A$18:$L$205, MATCH("Customer ID", 'E4 TB Allocation Details'!$A$18:$L$18, 0),FALSE), 'E2 Allocators'!$B$15:$W$361, MATCH('O5 Details by Class &amp; Accounts'!AV$18, 'E2 Allocators'!$B$15:$W$15, 0),FALSE)*$G96)</f>
        <v>0</v>
      </c>
      <c r="AW96" s="1412">
        <f ca="1">IF(ISERROR(VLOOKUP(VLOOKUP($A96, 'E4 TB Allocation Details'!$A$18:$L$205, MATCH("Customer ID", 'E4 TB Allocation Details'!$A$18:$L$18, 0),FALSE), 'E2 Allocators'!$B$15:$W$361, MATCH('O5 Details by Class &amp; Accounts'!AW$18, 'E2 Allocators'!$B$15:$W$15, 0),FALSE)*$G96), 0, VLOOKUP(VLOOKUP($A96, 'E4 TB Allocation Details'!$A$18:$L$205, MATCH("Customer ID", 'E4 TB Allocation Details'!$A$18:$L$18, 0),FALSE), 'E2 Allocators'!$B$15:$W$361, MATCH('O5 Details by Class &amp; Accounts'!AW$18, 'E2 Allocators'!$B$15:$W$15, 0),FALSE)*$G96)</f>
        <v>0</v>
      </c>
      <c r="AX96" s="1412">
        <f t="shared" si="20"/>
        <v>0</v>
      </c>
      <c r="AY96" s="1412">
        <f ca="1">IF(ISERROR(VLOOKUP(VLOOKUP($A96, 'E4 TB Allocation Details'!$A$18:$L$205, MATCH("Misc ID", 'E4 TB Allocation Details'!$A$18:$L$18, 0),FALSE), 'E2 Allocators'!$B$15:$W$361, MATCH('O5 Details by Class &amp; Accounts'!AY$18, 'E2 Allocators'!$B$15:$W$15, 0),FALSE)*$E96), 0, VLOOKUP(VLOOKUP($A96, 'E4 TB Allocation Details'!$A$18:$L$205, MATCH("Misc ID", 'E4 TB Allocation Details'!$A$18:$L$18, 0),FALSE), 'E2 Allocators'!$B$15:$W$361, MATCH('O5 Details by Class &amp; Accounts'!AY$18, 'E2 Allocators'!$B$15:$W$15, 0),FALSE)*$E96)</f>
        <v>0</v>
      </c>
      <c r="AZ96" s="1412">
        <f ca="1">IF(ISERROR(VLOOKUP(VLOOKUP($A96, 'E4 TB Allocation Details'!$A$18:$L$205, MATCH("Misc ID", 'E4 TB Allocation Details'!$A$18:$L$18, 0),FALSE), 'E2 Allocators'!$B$15:$W$361, MATCH('O5 Details by Class &amp; Accounts'!AZ$18, 'E2 Allocators'!$B$15:$W$15, 0),FALSE)*$E96), 0, VLOOKUP(VLOOKUP($A96, 'E4 TB Allocation Details'!$A$18:$L$205, MATCH("Misc ID", 'E4 TB Allocation Details'!$A$18:$L$18, 0),FALSE), 'E2 Allocators'!$B$15:$W$361, MATCH('O5 Details by Class &amp; Accounts'!AZ$18, 'E2 Allocators'!$B$15:$W$15, 0),FALSE)*$E96)</f>
        <v>0</v>
      </c>
      <c r="BA96" s="1412">
        <f ca="1">IF(ISERROR(VLOOKUP(VLOOKUP($A96, 'E4 TB Allocation Details'!$A$18:$L$205, MATCH("Misc ID", 'E4 TB Allocation Details'!$A$18:$L$18, 0),FALSE), 'E2 Allocators'!$B$15:$W$361, MATCH('O5 Details by Class &amp; Accounts'!BA$18, 'E2 Allocators'!$B$15:$W$15, 0),FALSE)*$E96), 0, VLOOKUP(VLOOKUP($A96, 'E4 TB Allocation Details'!$A$18:$L$205, MATCH("Misc ID", 'E4 TB Allocation Details'!$A$18:$L$18, 0),FALSE), 'E2 Allocators'!$B$15:$W$361, MATCH('O5 Details by Class &amp; Accounts'!BA$18, 'E2 Allocators'!$B$15:$W$15, 0),FALSE)*$E96)</f>
        <v>0</v>
      </c>
      <c r="BB96" s="1412">
        <f ca="1">IF(ISERROR(VLOOKUP(VLOOKUP($A96, 'E4 TB Allocation Details'!$A$18:$L$205, MATCH("Misc ID", 'E4 TB Allocation Details'!$A$18:$L$18, 0),FALSE), 'E2 Allocators'!$B$15:$W$361, MATCH('O5 Details by Class &amp; Accounts'!BB$18, 'E2 Allocators'!$B$15:$W$15, 0),FALSE)*$E96), 0, VLOOKUP(VLOOKUP($A96, 'E4 TB Allocation Details'!$A$18:$L$205, MATCH("Misc ID", 'E4 TB Allocation Details'!$A$18:$L$18, 0),FALSE), 'E2 Allocators'!$B$15:$W$361, MATCH('O5 Details by Class &amp; Accounts'!BB$18, 'E2 Allocators'!$B$15:$W$15, 0),FALSE)*$E96)</f>
        <v>0</v>
      </c>
      <c r="BC96" s="1412">
        <f ca="1">IF(ISERROR(VLOOKUP(VLOOKUP($A96, 'E4 TB Allocation Details'!$A$18:$L$205, MATCH("Misc ID", 'E4 TB Allocation Details'!$A$18:$L$18, 0),FALSE), 'E2 Allocators'!$B$15:$W$361, MATCH('O5 Details by Class &amp; Accounts'!BC$18, 'E2 Allocators'!$B$15:$W$15, 0),FALSE)*$E96), 0, VLOOKUP(VLOOKUP($A96, 'E4 TB Allocation Details'!$A$18:$L$205, MATCH("Misc ID", 'E4 TB Allocation Details'!$A$18:$L$18, 0),FALSE), 'E2 Allocators'!$B$15:$W$361, MATCH('O5 Details by Class &amp; Accounts'!BC$18, 'E2 Allocators'!$B$15:$W$15, 0),FALSE)*$E96)</f>
        <v>0</v>
      </c>
      <c r="BD96" s="1412">
        <f ca="1">IF(ISERROR(VLOOKUP(VLOOKUP($A96, 'E4 TB Allocation Details'!$A$18:$L$205, MATCH("Misc ID", 'E4 TB Allocation Details'!$A$18:$L$18, 0),FALSE), 'E2 Allocators'!$B$15:$W$361, MATCH('O5 Details by Class &amp; Accounts'!BD$18, 'E2 Allocators'!$B$15:$W$15, 0),FALSE)*$E96), 0, VLOOKUP(VLOOKUP($A96, 'E4 TB Allocation Details'!$A$18:$L$205, MATCH("Misc ID", 'E4 TB Allocation Details'!$A$18:$L$18, 0),FALSE), 'E2 Allocators'!$B$15:$W$361, MATCH('O5 Details by Class &amp; Accounts'!BD$18, 'E2 Allocators'!$B$15:$W$15, 0),FALSE)*$E96)</f>
        <v>0</v>
      </c>
      <c r="BE96" s="1412">
        <f ca="1">IF(ISERROR(VLOOKUP(VLOOKUP($A96, 'E4 TB Allocation Details'!$A$18:$L$205, MATCH("Misc ID", 'E4 TB Allocation Details'!$A$18:$L$18, 0),FALSE), 'E2 Allocators'!$B$15:$W$361, MATCH('O5 Details by Class &amp; Accounts'!BE$18, 'E2 Allocators'!$B$15:$W$15, 0),FALSE)*$E96), 0, VLOOKUP(VLOOKUP($A96, 'E4 TB Allocation Details'!$A$18:$L$205, MATCH("Misc ID", 'E4 TB Allocation Details'!$A$18:$L$18, 0),FALSE), 'E2 Allocators'!$B$15:$W$361, MATCH('O5 Details by Class &amp; Accounts'!BE$18, 'E2 Allocators'!$B$15:$W$15, 0),FALSE)*$E96)</f>
        <v>0</v>
      </c>
      <c r="BF96" s="1412">
        <f ca="1">IF(ISERROR(VLOOKUP(VLOOKUP($A96, 'E4 TB Allocation Details'!$A$18:$L$205, MATCH("Misc ID", 'E4 TB Allocation Details'!$A$18:$L$18, 0),FALSE), 'E2 Allocators'!$B$15:$W$361, MATCH('O5 Details by Class &amp; Accounts'!BF$18, 'E2 Allocators'!$B$15:$W$15, 0),FALSE)*$E96), 0, VLOOKUP(VLOOKUP($A96, 'E4 TB Allocation Details'!$A$18:$L$205, MATCH("Misc ID", 'E4 TB Allocation Details'!$A$18:$L$18, 0),FALSE), 'E2 Allocators'!$B$15:$W$361, MATCH('O5 Details by Class &amp; Accounts'!BF$18, 'E2 Allocators'!$B$15:$W$15, 0),FALSE)*$E96)</f>
        <v>0</v>
      </c>
      <c r="BG96" s="1412">
        <f ca="1">IF(ISERROR(VLOOKUP(VLOOKUP($A96, 'E4 TB Allocation Details'!$A$18:$L$205, MATCH("Misc ID", 'E4 TB Allocation Details'!$A$18:$L$18, 0),FALSE), 'E2 Allocators'!$B$15:$W$361, MATCH('O5 Details by Class &amp; Accounts'!BG$18, 'E2 Allocators'!$B$15:$W$15, 0),FALSE)*$E96), 0, VLOOKUP(VLOOKUP($A96, 'E4 TB Allocation Details'!$A$18:$L$205, MATCH("Misc ID", 'E4 TB Allocation Details'!$A$18:$L$18, 0),FALSE), 'E2 Allocators'!$B$15:$W$361, MATCH('O5 Details by Class &amp; Accounts'!BG$18, 'E2 Allocators'!$B$15:$W$15, 0),FALSE)*$E96)</f>
        <v>0</v>
      </c>
      <c r="BH96" s="1412">
        <f ca="1">IF(ISERROR(VLOOKUP(VLOOKUP($A96, 'E4 TB Allocation Details'!$A$18:$L$205, MATCH("Misc ID", 'E4 TB Allocation Details'!$A$18:$L$18, 0),FALSE), 'E2 Allocators'!$B$15:$W$361, MATCH('O5 Details by Class &amp; Accounts'!BH$18, 'E2 Allocators'!$B$15:$W$15, 0),FALSE)*$E96), 0, VLOOKUP(VLOOKUP($A96, 'E4 TB Allocation Details'!$A$18:$L$205, MATCH("Misc ID", 'E4 TB Allocation Details'!$A$18:$L$18, 0),FALSE), 'E2 Allocators'!$B$15:$W$361, MATCH('O5 Details by Class &amp; Accounts'!BH$18, 'E2 Allocators'!$B$15:$W$15, 0),FALSE)*$E96)</f>
        <v>0</v>
      </c>
      <c r="BI96" s="1412">
        <f ca="1">IF(ISERROR(VLOOKUP(VLOOKUP($A96, 'E4 TB Allocation Details'!$A$18:$L$205, MATCH("Misc ID", 'E4 TB Allocation Details'!$A$18:$L$18, 0),FALSE), 'E2 Allocators'!$B$15:$W$361, MATCH('O5 Details by Class &amp; Accounts'!BI$18, 'E2 Allocators'!$B$15:$W$15, 0),FALSE)*$E96), 0, VLOOKUP(VLOOKUP($A96, 'E4 TB Allocation Details'!$A$18:$L$205, MATCH("Misc ID", 'E4 TB Allocation Details'!$A$18:$L$18, 0),FALSE), 'E2 Allocators'!$B$15:$W$361, MATCH('O5 Details by Class &amp; Accounts'!BI$18, 'E2 Allocators'!$B$15:$W$15, 0),FALSE)*$E96)</f>
        <v>0</v>
      </c>
      <c r="BJ96" s="1412">
        <f ca="1">IF(ISERROR(VLOOKUP(VLOOKUP($A96, 'E4 TB Allocation Details'!$A$18:$L$205, MATCH("Misc ID", 'E4 TB Allocation Details'!$A$18:$L$18, 0),FALSE), 'E2 Allocators'!$B$15:$W$361, MATCH('O5 Details by Class &amp; Accounts'!BJ$18, 'E2 Allocators'!$B$15:$W$15, 0),FALSE)*$E96), 0, VLOOKUP(VLOOKUP($A96, 'E4 TB Allocation Details'!$A$18:$L$205, MATCH("Misc ID", 'E4 TB Allocation Details'!$A$18:$L$18, 0),FALSE), 'E2 Allocators'!$B$15:$W$361, MATCH('O5 Details by Class &amp; Accounts'!BJ$18, 'E2 Allocators'!$B$15:$W$15, 0),FALSE)*$E96)</f>
        <v>0</v>
      </c>
      <c r="BK96" s="1412">
        <f ca="1">IF(ISERROR(VLOOKUP(VLOOKUP($A96, 'E4 TB Allocation Details'!$A$18:$L$205, MATCH("Misc ID", 'E4 TB Allocation Details'!$A$18:$L$18, 0),FALSE), 'E2 Allocators'!$B$15:$W$361, MATCH('O5 Details by Class &amp; Accounts'!BK$18, 'E2 Allocators'!$B$15:$W$15, 0),FALSE)*$E96), 0, VLOOKUP(VLOOKUP($A96, 'E4 TB Allocation Details'!$A$18:$L$205, MATCH("Misc ID", 'E4 TB Allocation Details'!$A$18:$L$18, 0),FALSE), 'E2 Allocators'!$B$15:$W$361, MATCH('O5 Details by Class &amp; Accounts'!BK$18, 'E2 Allocators'!$B$15:$W$15, 0),FALSE)*$E96)</f>
        <v>0</v>
      </c>
      <c r="BL96" s="1412">
        <f ca="1">IF(ISERROR(VLOOKUP(VLOOKUP($A96, 'E4 TB Allocation Details'!$A$18:$L$205, MATCH("Misc ID", 'E4 TB Allocation Details'!$A$18:$L$18, 0),FALSE), 'E2 Allocators'!$B$15:$W$361, MATCH('O5 Details by Class &amp; Accounts'!BL$18, 'E2 Allocators'!$B$15:$W$15, 0),FALSE)*$E96), 0, VLOOKUP(VLOOKUP($A96, 'E4 TB Allocation Details'!$A$18:$L$205, MATCH("Misc ID", 'E4 TB Allocation Details'!$A$18:$L$18, 0),FALSE), 'E2 Allocators'!$B$15:$W$361, MATCH('O5 Details by Class &amp; Accounts'!BL$18, 'E2 Allocators'!$B$15:$W$15, 0),FALSE)*$E96)</f>
        <v>0</v>
      </c>
      <c r="BM96" s="1412">
        <f ca="1">IF(ISERROR(VLOOKUP(VLOOKUP($A96, 'E4 TB Allocation Details'!$A$18:$L$205, MATCH("Misc ID", 'E4 TB Allocation Details'!$A$18:$L$18, 0),FALSE), 'E2 Allocators'!$B$15:$W$361, MATCH('O5 Details by Class &amp; Accounts'!BM$18, 'E2 Allocators'!$B$15:$W$15, 0),FALSE)*$E96), 0, VLOOKUP(VLOOKUP($A96, 'E4 TB Allocation Details'!$A$18:$L$205, MATCH("Misc ID", 'E4 TB Allocation Details'!$A$18:$L$18, 0),FALSE), 'E2 Allocators'!$B$15:$W$361, MATCH('O5 Details by Class &amp; Accounts'!BM$18, 'E2 Allocators'!$B$15:$W$15, 0),FALSE)*$E96)</f>
        <v>0</v>
      </c>
      <c r="BN96" s="1412">
        <f ca="1">IF(ISERROR(VLOOKUP(VLOOKUP($A96, 'E4 TB Allocation Details'!$A$18:$L$205, MATCH("Misc ID", 'E4 TB Allocation Details'!$A$18:$L$18, 0),FALSE), 'E2 Allocators'!$B$15:$W$361, MATCH('O5 Details by Class &amp; Accounts'!BN$18, 'E2 Allocators'!$B$15:$W$15, 0),FALSE)*$E96), 0, VLOOKUP(VLOOKUP($A96, 'E4 TB Allocation Details'!$A$18:$L$205, MATCH("Misc ID", 'E4 TB Allocation Details'!$A$18:$L$18, 0),FALSE), 'E2 Allocators'!$B$15:$W$361, MATCH('O5 Details by Class &amp; Accounts'!BN$18, 'E2 Allocators'!$B$15:$W$15, 0),FALSE)*$E96)</f>
        <v>0</v>
      </c>
      <c r="BO96" s="1412">
        <f ca="1">IF(ISERROR(VLOOKUP(VLOOKUP($A96, 'E4 TB Allocation Details'!$A$18:$L$205, MATCH("Misc ID", 'E4 TB Allocation Details'!$A$18:$L$18, 0),FALSE), 'E2 Allocators'!$B$15:$W$361, MATCH('O5 Details by Class &amp; Accounts'!BO$18, 'E2 Allocators'!$B$15:$W$15, 0),FALSE)*$E96), 0, VLOOKUP(VLOOKUP($A96, 'E4 TB Allocation Details'!$A$18:$L$205, MATCH("Misc ID", 'E4 TB Allocation Details'!$A$18:$L$18, 0),FALSE), 'E2 Allocators'!$B$15:$W$361, MATCH('O5 Details by Class &amp; Accounts'!BO$18, 'E2 Allocators'!$B$15:$W$15, 0),FALSE)*$E96)</f>
        <v>0</v>
      </c>
      <c r="BP96" s="1412">
        <f ca="1">IF(ISERROR(VLOOKUP(VLOOKUP($A96, 'E4 TB Allocation Details'!$A$18:$L$205, MATCH("Misc ID", 'E4 TB Allocation Details'!$A$18:$L$18, 0),FALSE), 'E2 Allocators'!$B$15:$W$361, MATCH('O5 Details by Class &amp; Accounts'!BP$18, 'E2 Allocators'!$B$15:$W$15, 0),FALSE)*$E96), 0, VLOOKUP(VLOOKUP($A96, 'E4 TB Allocation Details'!$A$18:$L$205, MATCH("Misc ID", 'E4 TB Allocation Details'!$A$18:$L$18, 0),FALSE), 'E2 Allocators'!$B$15:$W$361, MATCH('O5 Details by Class &amp; Accounts'!BP$18, 'E2 Allocators'!$B$15:$W$15, 0),FALSE)*$E96)</f>
        <v>0</v>
      </c>
      <c r="BQ96" s="1412">
        <f ca="1">IF(ISERROR(VLOOKUP(VLOOKUP($A96, 'E4 TB Allocation Details'!$A$18:$L$205, MATCH("Misc ID", 'E4 TB Allocation Details'!$A$18:$L$18, 0),FALSE), 'E2 Allocators'!$B$15:$W$361, MATCH('O5 Details by Class &amp; Accounts'!BQ$18, 'E2 Allocators'!$B$15:$W$15, 0),FALSE)*$E96), 0, VLOOKUP(VLOOKUP($A96, 'E4 TB Allocation Details'!$A$18:$L$205, MATCH("Misc ID", 'E4 TB Allocation Details'!$A$18:$L$18, 0),FALSE), 'E2 Allocators'!$B$15:$W$361, MATCH('O5 Details by Class &amp; Accounts'!BQ$18, 'E2 Allocators'!$B$15:$W$15, 0),FALSE)*$E96)</f>
        <v>0</v>
      </c>
      <c r="BR96" s="1412">
        <f ca="1">IF(ISERROR(VLOOKUP(VLOOKUP($A96, 'E4 TB Allocation Details'!$A$18:$L$205, MATCH("Misc ID", 'E4 TB Allocation Details'!$A$18:$L$18, 0),FALSE), 'E2 Allocators'!$B$15:$W$361, MATCH('O5 Details by Class &amp; Accounts'!BR$18, 'E2 Allocators'!$B$15:$W$15, 0),FALSE)*$E96), 0, VLOOKUP(VLOOKUP($A96, 'E4 TB Allocation Details'!$A$18:$L$205, MATCH("Misc ID", 'E4 TB Allocation Details'!$A$18:$L$18, 0),FALSE), 'E2 Allocators'!$B$15:$W$361, MATCH('O5 Details by Class &amp; Accounts'!BR$18, 'E2 Allocators'!$B$15:$W$15, 0),FALSE)*$E96)</f>
        <v>0</v>
      </c>
      <c r="BS96" s="1412">
        <f t="shared" si="21"/>
        <v>0</v>
      </c>
      <c r="BT96" s="1412">
        <f ca="1">IF(ISERROR(VLOOKUP(VLOOKUP($A96, 'E4 TB Allocation Details'!$A$18:$L$205, MATCH("A &amp; G ID", 'E4 TB Allocation Details'!$A$18:$L$18, 0),FALSE), 'E2 Allocators'!$B$15:$W$361, MATCH('O5 Details by Class &amp; Accounts'!BT$18, 'E2 Allocators'!$B$15:$W$15, 0),FALSE)*$E96), 0, VLOOKUP(VLOOKUP($A96, 'E4 TB Allocation Details'!$A$18:$L$205, MATCH("A &amp; G ID", 'E4 TB Allocation Details'!$A$18:$L$18, 0),FALSE), 'E2 Allocators'!$B$15:$W$361, MATCH('O5 Details by Class &amp; Accounts'!BT$18, 'E2 Allocators'!$B$15:$W$15, 0),FALSE)*$E96)</f>
        <v>0</v>
      </c>
      <c r="BU96" s="1412">
        <f ca="1">IF(ISERROR(VLOOKUP(VLOOKUP($A96, 'E4 TB Allocation Details'!$A$18:$L$205, MATCH("A &amp; G ID", 'E4 TB Allocation Details'!$A$18:$L$18, 0),FALSE), 'E2 Allocators'!$B$15:$W$361, MATCH('O5 Details by Class &amp; Accounts'!BU$18, 'E2 Allocators'!$B$15:$W$15, 0),FALSE)*$E96), 0, VLOOKUP(VLOOKUP($A96, 'E4 TB Allocation Details'!$A$18:$L$205, MATCH("A &amp; G ID", 'E4 TB Allocation Details'!$A$18:$L$18, 0),FALSE), 'E2 Allocators'!$B$15:$W$361, MATCH('O5 Details by Class &amp; Accounts'!BU$18, 'E2 Allocators'!$B$15:$W$15, 0),FALSE)*$E96)</f>
        <v>0</v>
      </c>
      <c r="BV96" s="1412">
        <f ca="1">IF(ISERROR(VLOOKUP(VLOOKUP($A96, 'E4 TB Allocation Details'!$A$18:$L$205, MATCH("A &amp; G ID", 'E4 TB Allocation Details'!$A$18:$L$18, 0),FALSE), 'E2 Allocators'!$B$15:$W$361, MATCH('O5 Details by Class &amp; Accounts'!BV$18, 'E2 Allocators'!$B$15:$W$15, 0),FALSE)*$E96), 0, VLOOKUP(VLOOKUP($A96, 'E4 TB Allocation Details'!$A$18:$L$205, MATCH("A &amp; G ID", 'E4 TB Allocation Details'!$A$18:$L$18, 0),FALSE), 'E2 Allocators'!$B$15:$W$361, MATCH('O5 Details by Class &amp; Accounts'!BV$18, 'E2 Allocators'!$B$15:$W$15, 0),FALSE)*$E96)</f>
        <v>0</v>
      </c>
      <c r="BW96" s="1412">
        <f ca="1">IF(ISERROR(VLOOKUP(VLOOKUP($A96, 'E4 TB Allocation Details'!$A$18:$L$205, MATCH("A &amp; G ID", 'E4 TB Allocation Details'!$A$18:$L$18, 0),FALSE), 'E2 Allocators'!$B$15:$W$361, MATCH('O5 Details by Class &amp; Accounts'!BW$18, 'E2 Allocators'!$B$15:$W$15, 0),FALSE)*$E96), 0, VLOOKUP(VLOOKUP($A96, 'E4 TB Allocation Details'!$A$18:$L$205, MATCH("A &amp; G ID", 'E4 TB Allocation Details'!$A$18:$L$18, 0),FALSE), 'E2 Allocators'!$B$15:$W$361, MATCH('O5 Details by Class &amp; Accounts'!BW$18, 'E2 Allocators'!$B$15:$W$15, 0),FALSE)*$E96)</f>
        <v>0</v>
      </c>
      <c r="BX96" s="1412">
        <f ca="1">IF(ISERROR(VLOOKUP(VLOOKUP($A96, 'E4 TB Allocation Details'!$A$18:$L$205, MATCH("A &amp; G ID", 'E4 TB Allocation Details'!$A$18:$L$18, 0),FALSE), 'E2 Allocators'!$B$15:$W$361, MATCH('O5 Details by Class &amp; Accounts'!BX$18, 'E2 Allocators'!$B$15:$W$15, 0),FALSE)*$E96), 0, VLOOKUP(VLOOKUP($A96, 'E4 TB Allocation Details'!$A$18:$L$205, MATCH("A &amp; G ID", 'E4 TB Allocation Details'!$A$18:$L$18, 0),FALSE), 'E2 Allocators'!$B$15:$W$361, MATCH('O5 Details by Class &amp; Accounts'!BX$18, 'E2 Allocators'!$B$15:$W$15, 0),FALSE)*$E96)</f>
        <v>0</v>
      </c>
      <c r="BY96" s="1412">
        <f ca="1">IF(ISERROR(VLOOKUP(VLOOKUP($A96, 'E4 TB Allocation Details'!$A$18:$L$205, MATCH("A &amp; G ID", 'E4 TB Allocation Details'!$A$18:$L$18, 0),FALSE), 'E2 Allocators'!$B$15:$W$361, MATCH('O5 Details by Class &amp; Accounts'!BY$18, 'E2 Allocators'!$B$15:$W$15, 0),FALSE)*$E96), 0, VLOOKUP(VLOOKUP($A96, 'E4 TB Allocation Details'!$A$18:$L$205, MATCH("A &amp; G ID", 'E4 TB Allocation Details'!$A$18:$L$18, 0),FALSE), 'E2 Allocators'!$B$15:$W$361, MATCH('O5 Details by Class &amp; Accounts'!BY$18, 'E2 Allocators'!$B$15:$W$15, 0),FALSE)*$E96)</f>
        <v>0</v>
      </c>
      <c r="BZ96" s="1412">
        <f ca="1">IF(ISERROR(VLOOKUP(VLOOKUP($A96, 'E4 TB Allocation Details'!$A$18:$L$205, MATCH("A &amp; G ID", 'E4 TB Allocation Details'!$A$18:$L$18, 0),FALSE), 'E2 Allocators'!$B$15:$W$361, MATCH('O5 Details by Class &amp; Accounts'!BZ$18, 'E2 Allocators'!$B$15:$W$15, 0),FALSE)*$E96), 0, VLOOKUP(VLOOKUP($A96, 'E4 TB Allocation Details'!$A$18:$L$205, MATCH("A &amp; G ID", 'E4 TB Allocation Details'!$A$18:$L$18, 0),FALSE), 'E2 Allocators'!$B$15:$W$361, MATCH('O5 Details by Class &amp; Accounts'!BZ$18, 'E2 Allocators'!$B$15:$W$15, 0),FALSE)*$E96)</f>
        <v>0</v>
      </c>
      <c r="CA96" s="1412">
        <f ca="1">IF(ISERROR(VLOOKUP(VLOOKUP($A96, 'E4 TB Allocation Details'!$A$18:$L$205, MATCH("A &amp; G ID", 'E4 TB Allocation Details'!$A$18:$L$18, 0),FALSE), 'E2 Allocators'!$B$15:$W$361, MATCH('O5 Details by Class &amp; Accounts'!CA$18, 'E2 Allocators'!$B$15:$W$15, 0),FALSE)*$E96), 0, VLOOKUP(VLOOKUP($A96, 'E4 TB Allocation Details'!$A$18:$L$205, MATCH("A &amp; G ID", 'E4 TB Allocation Details'!$A$18:$L$18, 0),FALSE), 'E2 Allocators'!$B$15:$W$361, MATCH('O5 Details by Class &amp; Accounts'!CA$18, 'E2 Allocators'!$B$15:$W$15, 0),FALSE)*$E96)</f>
        <v>0</v>
      </c>
      <c r="CB96" s="1412">
        <f ca="1">IF(ISERROR(VLOOKUP(VLOOKUP($A96, 'E4 TB Allocation Details'!$A$18:$L$205, MATCH("A &amp; G ID", 'E4 TB Allocation Details'!$A$18:$L$18, 0),FALSE), 'E2 Allocators'!$B$15:$W$361, MATCH('O5 Details by Class &amp; Accounts'!CB$18, 'E2 Allocators'!$B$15:$W$15, 0),FALSE)*$E96), 0, VLOOKUP(VLOOKUP($A96, 'E4 TB Allocation Details'!$A$18:$L$205, MATCH("A &amp; G ID", 'E4 TB Allocation Details'!$A$18:$L$18, 0),FALSE), 'E2 Allocators'!$B$15:$W$361, MATCH('O5 Details by Class &amp; Accounts'!CB$18, 'E2 Allocators'!$B$15:$W$15, 0),FALSE)*$E96)</f>
        <v>0</v>
      </c>
      <c r="CC96" s="1412">
        <f ca="1">IF(ISERROR(VLOOKUP(VLOOKUP($A96, 'E4 TB Allocation Details'!$A$18:$L$205, MATCH("A &amp; G ID", 'E4 TB Allocation Details'!$A$18:$L$18, 0),FALSE), 'E2 Allocators'!$B$15:$W$361, MATCH('O5 Details by Class &amp; Accounts'!CC$18, 'E2 Allocators'!$B$15:$W$15, 0),FALSE)*$E96), 0, VLOOKUP(VLOOKUP($A96, 'E4 TB Allocation Details'!$A$18:$L$205, MATCH("A &amp; G ID", 'E4 TB Allocation Details'!$A$18:$L$18, 0),FALSE), 'E2 Allocators'!$B$15:$W$361, MATCH('O5 Details by Class &amp; Accounts'!CC$18, 'E2 Allocators'!$B$15:$W$15, 0),FALSE)*$E96)</f>
        <v>0</v>
      </c>
      <c r="CD96" s="1412">
        <f ca="1">IF(ISERROR(VLOOKUP(VLOOKUP($A96, 'E4 TB Allocation Details'!$A$18:$L$205, MATCH("A &amp; G ID", 'E4 TB Allocation Details'!$A$18:$L$18, 0),FALSE), 'E2 Allocators'!$B$15:$W$361, MATCH('O5 Details by Class &amp; Accounts'!CD$18, 'E2 Allocators'!$B$15:$W$15, 0),FALSE)*$E96), 0, VLOOKUP(VLOOKUP($A96, 'E4 TB Allocation Details'!$A$18:$L$205, MATCH("A &amp; G ID", 'E4 TB Allocation Details'!$A$18:$L$18, 0),FALSE), 'E2 Allocators'!$B$15:$W$361, MATCH('O5 Details by Class &amp; Accounts'!CD$18, 'E2 Allocators'!$B$15:$W$15, 0),FALSE)*$E96)</f>
        <v>0</v>
      </c>
      <c r="CE96" s="1412">
        <f ca="1">IF(ISERROR(VLOOKUP(VLOOKUP($A96, 'E4 TB Allocation Details'!$A$18:$L$205, MATCH("A &amp; G ID", 'E4 TB Allocation Details'!$A$18:$L$18, 0),FALSE), 'E2 Allocators'!$B$15:$W$361, MATCH('O5 Details by Class &amp; Accounts'!CE$18, 'E2 Allocators'!$B$15:$W$15, 0),FALSE)*$E96), 0, VLOOKUP(VLOOKUP($A96, 'E4 TB Allocation Details'!$A$18:$L$205, MATCH("A &amp; G ID", 'E4 TB Allocation Details'!$A$18:$L$18, 0),FALSE), 'E2 Allocators'!$B$15:$W$361, MATCH('O5 Details by Class &amp; Accounts'!CE$18, 'E2 Allocators'!$B$15:$W$15, 0),FALSE)*$E96)</f>
        <v>0</v>
      </c>
      <c r="CF96" s="1412">
        <f ca="1">IF(ISERROR(VLOOKUP(VLOOKUP($A96, 'E4 TB Allocation Details'!$A$18:$L$205, MATCH("A &amp; G ID", 'E4 TB Allocation Details'!$A$18:$L$18, 0),FALSE), 'E2 Allocators'!$B$15:$W$361, MATCH('O5 Details by Class &amp; Accounts'!CF$18, 'E2 Allocators'!$B$15:$W$15, 0),FALSE)*$E96), 0, VLOOKUP(VLOOKUP($A96, 'E4 TB Allocation Details'!$A$18:$L$205, MATCH("A &amp; G ID", 'E4 TB Allocation Details'!$A$18:$L$18, 0),FALSE), 'E2 Allocators'!$B$15:$W$361, MATCH('O5 Details by Class &amp; Accounts'!CF$18, 'E2 Allocators'!$B$15:$W$15, 0),FALSE)*$E96)</f>
        <v>0</v>
      </c>
      <c r="CG96" s="1412">
        <f ca="1">IF(ISERROR(VLOOKUP(VLOOKUP($A96, 'E4 TB Allocation Details'!$A$18:$L$205, MATCH("A &amp; G ID", 'E4 TB Allocation Details'!$A$18:$L$18, 0),FALSE), 'E2 Allocators'!$B$15:$W$361, MATCH('O5 Details by Class &amp; Accounts'!CG$18, 'E2 Allocators'!$B$15:$W$15, 0),FALSE)*$E96), 0, VLOOKUP(VLOOKUP($A96, 'E4 TB Allocation Details'!$A$18:$L$205, MATCH("A &amp; G ID", 'E4 TB Allocation Details'!$A$18:$L$18, 0),FALSE), 'E2 Allocators'!$B$15:$W$361, MATCH('O5 Details by Class &amp; Accounts'!CG$18, 'E2 Allocators'!$B$15:$W$15, 0),FALSE)*$E96)</f>
        <v>0</v>
      </c>
      <c r="CH96" s="1412">
        <f ca="1">IF(ISERROR(VLOOKUP(VLOOKUP($A96, 'E4 TB Allocation Details'!$A$18:$L$205, MATCH("A &amp; G ID", 'E4 TB Allocation Details'!$A$18:$L$18, 0),FALSE), 'E2 Allocators'!$B$15:$W$361, MATCH('O5 Details by Class &amp; Accounts'!CH$18, 'E2 Allocators'!$B$15:$W$15, 0),FALSE)*$E96), 0, VLOOKUP(VLOOKUP($A96, 'E4 TB Allocation Details'!$A$18:$L$205, MATCH("A &amp; G ID", 'E4 TB Allocation Details'!$A$18:$L$18, 0),FALSE), 'E2 Allocators'!$B$15:$W$361, MATCH('O5 Details by Class &amp; Accounts'!CH$18, 'E2 Allocators'!$B$15:$W$15, 0),FALSE)*$E96)</f>
        <v>0</v>
      </c>
      <c r="CI96" s="1412">
        <f ca="1">IF(ISERROR(VLOOKUP(VLOOKUP($A96, 'E4 TB Allocation Details'!$A$18:$L$205, MATCH("A &amp; G ID", 'E4 TB Allocation Details'!$A$18:$L$18, 0),FALSE), 'E2 Allocators'!$B$15:$W$361, MATCH('O5 Details by Class &amp; Accounts'!CI$18, 'E2 Allocators'!$B$15:$W$15, 0),FALSE)*$E96), 0, VLOOKUP(VLOOKUP($A96, 'E4 TB Allocation Details'!$A$18:$L$205, MATCH("A &amp; G ID", 'E4 TB Allocation Details'!$A$18:$L$18, 0),FALSE), 'E2 Allocators'!$B$15:$W$361, MATCH('O5 Details by Class &amp; Accounts'!CI$18, 'E2 Allocators'!$B$15:$W$15, 0),FALSE)*$E96)</f>
        <v>0</v>
      </c>
      <c r="CJ96" s="1412">
        <f ca="1">IF(ISERROR(VLOOKUP(VLOOKUP($A96, 'E4 TB Allocation Details'!$A$18:$L$205, MATCH("A &amp; G ID", 'E4 TB Allocation Details'!$A$18:$L$18, 0),FALSE), 'E2 Allocators'!$B$15:$W$361, MATCH('O5 Details by Class &amp; Accounts'!CJ$18, 'E2 Allocators'!$B$15:$W$15, 0),FALSE)*$E96), 0, VLOOKUP(VLOOKUP($A96, 'E4 TB Allocation Details'!$A$18:$L$205, MATCH("A &amp; G ID", 'E4 TB Allocation Details'!$A$18:$L$18, 0),FALSE), 'E2 Allocators'!$B$15:$W$361, MATCH('O5 Details by Class &amp; Accounts'!CJ$18, 'E2 Allocators'!$B$15:$W$15, 0),FALSE)*$E96)</f>
        <v>0</v>
      </c>
      <c r="CK96" s="1412">
        <f ca="1">IF(ISERROR(VLOOKUP(VLOOKUP($A96, 'E4 TB Allocation Details'!$A$18:$L$205, MATCH("A &amp; G ID", 'E4 TB Allocation Details'!$A$18:$L$18, 0),FALSE), 'E2 Allocators'!$B$15:$W$361, MATCH('O5 Details by Class &amp; Accounts'!CK$18, 'E2 Allocators'!$B$15:$W$15, 0),FALSE)*$E96), 0, VLOOKUP(VLOOKUP($A96, 'E4 TB Allocation Details'!$A$18:$L$205, MATCH("A &amp; G ID", 'E4 TB Allocation Details'!$A$18:$L$18, 0),FALSE), 'E2 Allocators'!$B$15:$W$361, MATCH('O5 Details by Class &amp; Accounts'!CK$18, 'E2 Allocators'!$B$15:$W$15, 0),FALSE)*$E96)</f>
        <v>0</v>
      </c>
      <c r="CL96" s="1412">
        <f ca="1">IF(ISERROR(VLOOKUP(VLOOKUP($A96, 'E4 TB Allocation Details'!$A$18:$L$205, MATCH("A &amp; G ID", 'E4 TB Allocation Details'!$A$18:$L$18, 0),FALSE), 'E2 Allocators'!$B$15:$W$361, MATCH('O5 Details by Class &amp; Accounts'!CL$18, 'E2 Allocators'!$B$15:$W$15, 0),FALSE)*$E96), 0, VLOOKUP(VLOOKUP($A96, 'E4 TB Allocation Details'!$A$18:$L$205, MATCH("A &amp; G ID", 'E4 TB Allocation Details'!$A$18:$L$18, 0),FALSE), 'E2 Allocators'!$B$15:$W$361, MATCH('O5 Details by Class &amp; Accounts'!CL$18, 'E2 Allocators'!$B$15:$W$15, 0),FALSE)*$E96)</f>
        <v>0</v>
      </c>
      <c r="CM96" s="1412">
        <f ca="1">IF(ISERROR(VLOOKUP(VLOOKUP($A96, 'E4 TB Allocation Details'!$A$18:$L$205, MATCH("A &amp; G ID", 'E4 TB Allocation Details'!$A$18:$L$18, 0),FALSE), 'E2 Allocators'!$B$15:$W$361, MATCH('O5 Details by Class &amp; Accounts'!CM$18, 'E2 Allocators'!$B$15:$W$15, 0),FALSE)*$E96), 0, VLOOKUP(VLOOKUP($A96, 'E4 TB Allocation Details'!$A$18:$L$205, MATCH("A &amp; G ID", 'E4 TB Allocation Details'!$A$18:$L$18, 0),FALSE), 'E2 Allocators'!$B$15:$W$361, MATCH('O5 Details by Class &amp; Accounts'!CM$18, 'E2 Allocators'!$B$15:$W$15, 0),FALSE)*$E96)</f>
        <v>0</v>
      </c>
      <c r="CN96" s="1412">
        <f t="shared" si="22"/>
        <v>0</v>
      </c>
      <c r="CO96" s="1792">
        <f t="shared" si="23"/>
        <v>0</v>
      </c>
      <c r="CQ96" s="2087" t="s">
        <v>788</v>
      </c>
    </row>
    <row r="97" spans="1:95" s="81" customFormat="1" ht="12.75">
      <c r="A97" s="1178">
        <v>4310</v>
      </c>
      <c r="B97" s="1179" t="s">
        <v>1121</v>
      </c>
      <c r="C97" s="1789">
        <f ca="1">IF(ISERROR(VLOOKUP($A97,'I3 TB Data'!$A$23:$H$458,MATCH('O5 Details by Class &amp; Accounts'!$C$18, 'I3 TB Data'!$A$23:$H$23,0),0)), 0, VLOOKUP($A97,'I3 TB Data'!$A$23:$H$458,MATCH('O5 Details by Class &amp; Accounts'!$C$18,'I3 TB Data'!$A$23:$H$23,0),0))</f>
        <v>0</v>
      </c>
      <c r="D97" s="1790"/>
      <c r="E97" s="1789">
        <f t="shared" si="17"/>
        <v>0</v>
      </c>
      <c r="F97" s="1791">
        <f ca="1">IF(ISERROR(VLOOKUP($A97, 'E1 Categorization'!A33:E122, MATCH("Customer Component", 'E1 Categorization'!$A$33:$E$33,0), 0)), 0, IF(VLOOKUP($A97, 'E1 Categorization'!A33:E122, MATCH("Customer Component", 'E1 Categorization'!$A$33:$E$33,0), 0)=0, 'O5 Details by Class &amp; Accounts'!$E97, IF(AND(VLOOKUP($A97, 'E1 Categorization'!A33:E122, MATCH("Customer Component", 'E1 Categorization'!$A$33:$E$33,0), 0) &gt;0, VLOOKUP($A97, 'E1 Categorization'!A33:E122, MATCH("Customer Component", 'E1 Categorization'!$A$33:$E$33,0), 0)&lt;1), 'O5 Details by Class &amp; Accounts'!$E97*(1-VLOOKUP($A97, 'E1 Categorization'!A33:E122, MATCH("Customer Component", 'E1 Categorization'!$A$33:$E$33,0), 0)), 0)))</f>
        <v>0</v>
      </c>
      <c r="G97" s="1791">
        <f ca="1">IF(ISERROR(VLOOKUP($A97, 'E1 Categorization'!A33:E122, MATCH("Customer Component", 'E1 Categorization'!$A$33:$E$33,0), 0)),0, IF(VLOOKUP($A97, 'E1 Categorization'!A33:E122, MATCH("Customer Component", 'E1 Categorization'!$A$33:$E$33,0), 0)=0, 0, IF(AND(VLOOKUP($A97, 'E1 Categorization'!A33:E122, MATCH("Customer Component", 'E1 Categorization'!$A$33:$E$33,0), 0) &gt;0, VLOOKUP($A97, 'E1 Categorization'!A33:E122, MATCH("Customer Component", 'E1 Categorization'!$A$33:$E$33,0), 0)&lt;1), 'O5 Details by Class &amp; Accounts'!$E97*(VLOOKUP($A97, 'E1 Categorization'!A33:E122, MATCH("Customer Component", 'E1 Categorization'!$A$33:$E$33,0), 0)), 'O5 Details by Class &amp; Accounts'!$E97)))</f>
        <v>0</v>
      </c>
      <c r="H97" s="1412">
        <f t="shared" si="18"/>
        <v>0</v>
      </c>
      <c r="I97" s="1412">
        <f ca="1">IF(ISERROR(VLOOKUP(VLOOKUP($A97, 'E4 TB Allocation Details'!$A$18:$L$205, MATCH("Demand ID", 'E4 TB Allocation Details'!$A$18:$L$18, 0),FALSE), 'E2 Allocators'!$B$15:$W$361, MATCH('O5 Details by Class &amp; Accounts'!I$18, 'E2 Allocators'!$B$15:$W$15, 0),FALSE)*$F97), 0, VLOOKUP(VLOOKUP($A97, 'E4 TB Allocation Details'!$A$18:$L$205, MATCH("Demand ID", 'E4 TB Allocation Details'!$A$18:$L$18, 0),FALSE), 'E2 Allocators'!$B$15:$W$361, MATCH('O5 Details by Class &amp; Accounts'!I$18, 'E2 Allocators'!$B$15:$W$15, 0),FALSE)*$F97)</f>
        <v>0</v>
      </c>
      <c r="J97" s="1412">
        <f ca="1">IF(ISERROR(VLOOKUP(VLOOKUP($A97, 'E4 TB Allocation Details'!$A$18:$L$205, MATCH("Demand ID", 'E4 TB Allocation Details'!$A$18:$L$18, 0),FALSE), 'E2 Allocators'!$B$15:$W$361, MATCH('O5 Details by Class &amp; Accounts'!J$18, 'E2 Allocators'!$B$15:$W$15, 0),FALSE)*$F97), 0, VLOOKUP(VLOOKUP($A97, 'E4 TB Allocation Details'!$A$18:$L$205, MATCH("Demand ID", 'E4 TB Allocation Details'!$A$18:$L$18, 0),FALSE), 'E2 Allocators'!$B$15:$W$361, MATCH('O5 Details by Class &amp; Accounts'!J$18, 'E2 Allocators'!$B$15:$W$15, 0),FALSE)*$F97)</f>
        <v>0</v>
      </c>
      <c r="K97" s="1412">
        <f ca="1">IF(ISERROR(VLOOKUP(VLOOKUP($A97, 'E4 TB Allocation Details'!$A$18:$L$205, MATCH("Demand ID", 'E4 TB Allocation Details'!$A$18:$L$18, 0),FALSE), 'E2 Allocators'!$B$15:$W$361, MATCH('O5 Details by Class &amp; Accounts'!K$18, 'E2 Allocators'!$B$15:$W$15, 0),FALSE)*$F97), 0, VLOOKUP(VLOOKUP($A97, 'E4 TB Allocation Details'!$A$18:$L$205, MATCH("Demand ID", 'E4 TB Allocation Details'!$A$18:$L$18, 0),FALSE), 'E2 Allocators'!$B$15:$W$361, MATCH('O5 Details by Class &amp; Accounts'!K$18, 'E2 Allocators'!$B$15:$W$15, 0),FALSE)*$F97)</f>
        <v>0</v>
      </c>
      <c r="L97" s="1412">
        <f ca="1">IF(ISERROR(VLOOKUP(VLOOKUP($A97, 'E4 TB Allocation Details'!$A$18:$L$205, MATCH("Demand ID", 'E4 TB Allocation Details'!$A$18:$L$18, 0),FALSE), 'E2 Allocators'!$B$15:$W$361, MATCH('O5 Details by Class &amp; Accounts'!L$18, 'E2 Allocators'!$B$15:$W$15, 0),FALSE)*$F97), 0, VLOOKUP(VLOOKUP($A97, 'E4 TB Allocation Details'!$A$18:$L$205, MATCH("Demand ID", 'E4 TB Allocation Details'!$A$18:$L$18, 0),FALSE), 'E2 Allocators'!$B$15:$W$361, MATCH('O5 Details by Class &amp; Accounts'!L$18, 'E2 Allocators'!$B$15:$W$15, 0),FALSE)*$F97)</f>
        <v>0</v>
      </c>
      <c r="M97" s="1412"/>
      <c r="N97" s="1412"/>
      <c r="O97" s="1412"/>
      <c r="P97" s="1412"/>
      <c r="Q97" s="1412"/>
      <c r="R97" s="1412"/>
      <c r="S97" s="1412"/>
      <c r="T97" s="1412"/>
      <c r="U97" s="1412"/>
      <c r="V97" s="1412"/>
      <c r="W97" s="1412"/>
      <c r="X97" s="1412"/>
      <c r="Y97" s="1412"/>
      <c r="Z97" s="1412"/>
      <c r="AA97" s="1412"/>
      <c r="AB97" s="1412"/>
      <c r="AC97" s="1412">
        <f t="shared" si="19"/>
        <v>0</v>
      </c>
      <c r="AD97" s="1412">
        <f ca="1">IF(ISERROR(VLOOKUP(VLOOKUP($A97, 'E4 TB Allocation Details'!$A$18:$L$205, MATCH("Customer ID", 'E4 TB Allocation Details'!$A$18:$L$18, 0),FALSE), 'E2 Allocators'!$B$15:$W$361, MATCH('O5 Details by Class &amp; Accounts'!AD$18, 'E2 Allocators'!$B$15:$W$15, 0),FALSE)*$G97), 0, VLOOKUP(VLOOKUP($A97, 'E4 TB Allocation Details'!$A$18:$L$205, MATCH("Customer ID", 'E4 TB Allocation Details'!$A$18:$L$18, 0),FALSE), 'E2 Allocators'!$B$15:$W$361, MATCH('O5 Details by Class &amp; Accounts'!AD$18, 'E2 Allocators'!$B$15:$W$15, 0),FALSE)*$G97)</f>
        <v>0</v>
      </c>
      <c r="AE97" s="1412">
        <f ca="1">IF(ISERROR(VLOOKUP(VLOOKUP($A97, 'E4 TB Allocation Details'!$A$18:$L$205, MATCH("Customer ID", 'E4 TB Allocation Details'!$A$18:$L$18, 0),FALSE), 'E2 Allocators'!$B$15:$W$361, MATCH('O5 Details by Class &amp; Accounts'!AE$18, 'E2 Allocators'!$B$15:$W$15, 0),FALSE)*$G97), 0, VLOOKUP(VLOOKUP($A97, 'E4 TB Allocation Details'!$A$18:$L$205, MATCH("Customer ID", 'E4 TB Allocation Details'!$A$18:$L$18, 0),FALSE), 'E2 Allocators'!$B$15:$W$361, MATCH('O5 Details by Class &amp; Accounts'!AE$18, 'E2 Allocators'!$B$15:$W$15, 0),FALSE)*$G97)</f>
        <v>0</v>
      </c>
      <c r="AF97" s="1412">
        <f ca="1">IF(ISERROR(VLOOKUP(VLOOKUP($A97, 'E4 TB Allocation Details'!$A$18:$L$205, MATCH("Customer ID", 'E4 TB Allocation Details'!$A$18:$L$18, 0),FALSE), 'E2 Allocators'!$B$15:$W$361, MATCH('O5 Details by Class &amp; Accounts'!AF$18, 'E2 Allocators'!$B$15:$W$15, 0),FALSE)*$G97), 0, VLOOKUP(VLOOKUP($A97, 'E4 TB Allocation Details'!$A$18:$L$205, MATCH("Customer ID", 'E4 TB Allocation Details'!$A$18:$L$18, 0),FALSE), 'E2 Allocators'!$B$15:$W$361, MATCH('O5 Details by Class &amp; Accounts'!AF$18, 'E2 Allocators'!$B$15:$W$15, 0),FALSE)*$G97)</f>
        <v>0</v>
      </c>
      <c r="AG97" s="1412">
        <f ca="1">IF(ISERROR(VLOOKUP(VLOOKUP($A97, 'E4 TB Allocation Details'!$A$18:$L$205, MATCH("Customer ID", 'E4 TB Allocation Details'!$A$18:$L$18, 0),FALSE), 'E2 Allocators'!$B$15:$W$361, MATCH('O5 Details by Class &amp; Accounts'!AG$18, 'E2 Allocators'!$B$15:$W$15, 0),FALSE)*$G97), 0, VLOOKUP(VLOOKUP($A97, 'E4 TB Allocation Details'!$A$18:$L$205, MATCH("Customer ID", 'E4 TB Allocation Details'!$A$18:$L$18, 0),FALSE), 'E2 Allocators'!$B$15:$W$361, MATCH('O5 Details by Class &amp; Accounts'!AG$18, 'E2 Allocators'!$B$15:$W$15, 0),FALSE)*$G97)</f>
        <v>0</v>
      </c>
      <c r="AH97" s="1412">
        <f ca="1">IF(ISERROR(VLOOKUP(VLOOKUP($A97, 'E4 TB Allocation Details'!$A$18:$L$205, MATCH("Customer ID", 'E4 TB Allocation Details'!$A$18:$L$18, 0),FALSE), 'E2 Allocators'!$B$15:$W$361, MATCH('O5 Details by Class &amp; Accounts'!AH$18, 'E2 Allocators'!$B$15:$W$15, 0),FALSE)*$G97), 0, VLOOKUP(VLOOKUP($A97, 'E4 TB Allocation Details'!$A$18:$L$205, MATCH("Customer ID", 'E4 TB Allocation Details'!$A$18:$L$18, 0),FALSE), 'E2 Allocators'!$B$15:$W$361, MATCH('O5 Details by Class &amp; Accounts'!AH$18, 'E2 Allocators'!$B$15:$W$15, 0),FALSE)*$G97)</f>
        <v>0</v>
      </c>
      <c r="AI97" s="1412">
        <f ca="1">IF(ISERROR(VLOOKUP(VLOOKUP($A97, 'E4 TB Allocation Details'!$A$18:$L$205, MATCH("Customer ID", 'E4 TB Allocation Details'!$A$18:$L$18, 0),FALSE), 'E2 Allocators'!$B$15:$W$361, MATCH('O5 Details by Class &amp; Accounts'!AI$18, 'E2 Allocators'!$B$15:$W$15, 0),FALSE)*$G97), 0, VLOOKUP(VLOOKUP($A97, 'E4 TB Allocation Details'!$A$18:$L$205, MATCH("Customer ID", 'E4 TB Allocation Details'!$A$18:$L$18, 0),FALSE), 'E2 Allocators'!$B$15:$W$361, MATCH('O5 Details by Class &amp; Accounts'!AI$18, 'E2 Allocators'!$B$15:$W$15, 0),FALSE)*$G97)</f>
        <v>0</v>
      </c>
      <c r="AJ97" s="1412">
        <f ca="1">IF(ISERROR(VLOOKUP(VLOOKUP($A97, 'E4 TB Allocation Details'!$A$18:$L$205, MATCH("Customer ID", 'E4 TB Allocation Details'!$A$18:$L$18, 0),FALSE), 'E2 Allocators'!$B$15:$W$361, MATCH('O5 Details by Class &amp; Accounts'!AJ$18, 'E2 Allocators'!$B$15:$W$15, 0),FALSE)*$G97), 0, VLOOKUP(VLOOKUP($A97, 'E4 TB Allocation Details'!$A$18:$L$205, MATCH("Customer ID", 'E4 TB Allocation Details'!$A$18:$L$18, 0),FALSE), 'E2 Allocators'!$B$15:$W$361, MATCH('O5 Details by Class &amp; Accounts'!AJ$18, 'E2 Allocators'!$B$15:$W$15, 0),FALSE)*$G97)</f>
        <v>0</v>
      </c>
      <c r="AK97" s="1412">
        <f ca="1">IF(ISERROR(VLOOKUP(VLOOKUP($A97, 'E4 TB Allocation Details'!$A$18:$L$205, MATCH("Customer ID", 'E4 TB Allocation Details'!$A$18:$L$18, 0),FALSE), 'E2 Allocators'!$B$15:$W$361, MATCH('O5 Details by Class &amp; Accounts'!AK$18, 'E2 Allocators'!$B$15:$W$15, 0),FALSE)*$G97), 0, VLOOKUP(VLOOKUP($A97, 'E4 TB Allocation Details'!$A$18:$L$205, MATCH("Customer ID", 'E4 TB Allocation Details'!$A$18:$L$18, 0),FALSE), 'E2 Allocators'!$B$15:$W$361, MATCH('O5 Details by Class &amp; Accounts'!AK$18, 'E2 Allocators'!$B$15:$W$15, 0),FALSE)*$G97)</f>
        <v>0</v>
      </c>
      <c r="AL97" s="1412">
        <f ca="1">IF(ISERROR(VLOOKUP(VLOOKUP($A97, 'E4 TB Allocation Details'!$A$18:$L$205, MATCH("Customer ID", 'E4 TB Allocation Details'!$A$18:$L$18, 0),FALSE), 'E2 Allocators'!$B$15:$W$361, MATCH('O5 Details by Class &amp; Accounts'!AL$18, 'E2 Allocators'!$B$15:$W$15, 0),FALSE)*$G97), 0, VLOOKUP(VLOOKUP($A97, 'E4 TB Allocation Details'!$A$18:$L$205, MATCH("Customer ID", 'E4 TB Allocation Details'!$A$18:$L$18, 0),FALSE), 'E2 Allocators'!$B$15:$W$361, MATCH('O5 Details by Class &amp; Accounts'!AL$18, 'E2 Allocators'!$B$15:$W$15, 0),FALSE)*$G97)</f>
        <v>0</v>
      </c>
      <c r="AM97" s="1412">
        <f ca="1">IF(ISERROR(VLOOKUP(VLOOKUP($A97, 'E4 TB Allocation Details'!$A$18:$L$205, MATCH("Customer ID", 'E4 TB Allocation Details'!$A$18:$L$18, 0),FALSE), 'E2 Allocators'!$B$15:$W$361, MATCH('O5 Details by Class &amp; Accounts'!AM$18, 'E2 Allocators'!$B$15:$W$15, 0),FALSE)*$G97), 0, VLOOKUP(VLOOKUP($A97, 'E4 TB Allocation Details'!$A$18:$L$205, MATCH("Customer ID", 'E4 TB Allocation Details'!$A$18:$L$18, 0),FALSE), 'E2 Allocators'!$B$15:$W$361, MATCH('O5 Details by Class &amp; Accounts'!AM$18, 'E2 Allocators'!$B$15:$W$15, 0),FALSE)*$G97)</f>
        <v>0</v>
      </c>
      <c r="AN97" s="1412">
        <f ca="1">IF(ISERROR(VLOOKUP(VLOOKUP($A97, 'E4 TB Allocation Details'!$A$18:$L$205, MATCH("Customer ID", 'E4 TB Allocation Details'!$A$18:$L$18, 0),FALSE), 'E2 Allocators'!$B$15:$W$361, MATCH('O5 Details by Class &amp; Accounts'!AN$18, 'E2 Allocators'!$B$15:$W$15, 0),FALSE)*$G97), 0, VLOOKUP(VLOOKUP($A97, 'E4 TB Allocation Details'!$A$18:$L$205, MATCH("Customer ID", 'E4 TB Allocation Details'!$A$18:$L$18, 0),FALSE), 'E2 Allocators'!$B$15:$W$361, MATCH('O5 Details by Class &amp; Accounts'!AN$18, 'E2 Allocators'!$B$15:$W$15, 0),FALSE)*$G97)</f>
        <v>0</v>
      </c>
      <c r="AO97" s="1412">
        <f ca="1">IF(ISERROR(VLOOKUP(VLOOKUP($A97, 'E4 TB Allocation Details'!$A$18:$L$205, MATCH("Customer ID", 'E4 TB Allocation Details'!$A$18:$L$18, 0),FALSE), 'E2 Allocators'!$B$15:$W$361, MATCH('O5 Details by Class &amp; Accounts'!AO$18, 'E2 Allocators'!$B$15:$W$15, 0),FALSE)*$G97), 0, VLOOKUP(VLOOKUP($A97, 'E4 TB Allocation Details'!$A$18:$L$205, MATCH("Customer ID", 'E4 TB Allocation Details'!$A$18:$L$18, 0),FALSE), 'E2 Allocators'!$B$15:$W$361, MATCH('O5 Details by Class &amp; Accounts'!AO$18, 'E2 Allocators'!$B$15:$W$15, 0),FALSE)*$G97)</f>
        <v>0</v>
      </c>
      <c r="AP97" s="1412">
        <f ca="1">IF(ISERROR(VLOOKUP(VLOOKUP($A97, 'E4 TB Allocation Details'!$A$18:$L$205, MATCH("Customer ID", 'E4 TB Allocation Details'!$A$18:$L$18, 0),FALSE), 'E2 Allocators'!$B$15:$W$361, MATCH('O5 Details by Class &amp; Accounts'!AP$18, 'E2 Allocators'!$B$15:$W$15, 0),FALSE)*$G97), 0, VLOOKUP(VLOOKUP($A97, 'E4 TB Allocation Details'!$A$18:$L$205, MATCH("Customer ID", 'E4 TB Allocation Details'!$A$18:$L$18, 0),FALSE), 'E2 Allocators'!$B$15:$W$361, MATCH('O5 Details by Class &amp; Accounts'!AP$18, 'E2 Allocators'!$B$15:$W$15, 0),FALSE)*$G97)</f>
        <v>0</v>
      </c>
      <c r="AQ97" s="1412">
        <f ca="1">IF(ISERROR(VLOOKUP(VLOOKUP($A97, 'E4 TB Allocation Details'!$A$18:$L$205, MATCH("Customer ID", 'E4 TB Allocation Details'!$A$18:$L$18, 0),FALSE), 'E2 Allocators'!$B$15:$W$361, MATCH('O5 Details by Class &amp; Accounts'!AQ$18, 'E2 Allocators'!$B$15:$W$15, 0),FALSE)*$G97), 0, VLOOKUP(VLOOKUP($A97, 'E4 TB Allocation Details'!$A$18:$L$205, MATCH("Customer ID", 'E4 TB Allocation Details'!$A$18:$L$18, 0),FALSE), 'E2 Allocators'!$B$15:$W$361, MATCH('O5 Details by Class &amp; Accounts'!AQ$18, 'E2 Allocators'!$B$15:$W$15, 0),FALSE)*$G97)</f>
        <v>0</v>
      </c>
      <c r="AR97" s="1412">
        <f ca="1">IF(ISERROR(VLOOKUP(VLOOKUP($A97, 'E4 TB Allocation Details'!$A$18:$L$205, MATCH("Customer ID", 'E4 TB Allocation Details'!$A$18:$L$18, 0),FALSE), 'E2 Allocators'!$B$15:$W$361, MATCH('O5 Details by Class &amp; Accounts'!AR$18, 'E2 Allocators'!$B$15:$W$15, 0),FALSE)*$G97), 0, VLOOKUP(VLOOKUP($A97, 'E4 TB Allocation Details'!$A$18:$L$205, MATCH("Customer ID", 'E4 TB Allocation Details'!$A$18:$L$18, 0),FALSE), 'E2 Allocators'!$B$15:$W$361, MATCH('O5 Details by Class &amp; Accounts'!AR$18, 'E2 Allocators'!$B$15:$W$15, 0),FALSE)*$G97)</f>
        <v>0</v>
      </c>
      <c r="AS97" s="1412">
        <f ca="1">IF(ISERROR(VLOOKUP(VLOOKUP($A97, 'E4 TB Allocation Details'!$A$18:$L$205, MATCH("Customer ID", 'E4 TB Allocation Details'!$A$18:$L$18, 0),FALSE), 'E2 Allocators'!$B$15:$W$361, MATCH('O5 Details by Class &amp; Accounts'!AS$18, 'E2 Allocators'!$B$15:$W$15, 0),FALSE)*$G97), 0, VLOOKUP(VLOOKUP($A97, 'E4 TB Allocation Details'!$A$18:$L$205, MATCH("Customer ID", 'E4 TB Allocation Details'!$A$18:$L$18, 0),FALSE), 'E2 Allocators'!$B$15:$W$361, MATCH('O5 Details by Class &amp; Accounts'!AS$18, 'E2 Allocators'!$B$15:$W$15, 0),FALSE)*$G97)</f>
        <v>0</v>
      </c>
      <c r="AT97" s="1412">
        <f ca="1">IF(ISERROR(VLOOKUP(VLOOKUP($A97, 'E4 TB Allocation Details'!$A$18:$L$205, MATCH("Customer ID", 'E4 TB Allocation Details'!$A$18:$L$18, 0),FALSE), 'E2 Allocators'!$B$15:$W$361, MATCH('O5 Details by Class &amp; Accounts'!AT$18, 'E2 Allocators'!$B$15:$W$15, 0),FALSE)*$G97), 0, VLOOKUP(VLOOKUP($A97, 'E4 TB Allocation Details'!$A$18:$L$205, MATCH("Customer ID", 'E4 TB Allocation Details'!$A$18:$L$18, 0),FALSE), 'E2 Allocators'!$B$15:$W$361, MATCH('O5 Details by Class &amp; Accounts'!AT$18, 'E2 Allocators'!$B$15:$W$15, 0),FALSE)*$G97)</f>
        <v>0</v>
      </c>
      <c r="AU97" s="1412">
        <f ca="1">IF(ISERROR(VLOOKUP(VLOOKUP($A97, 'E4 TB Allocation Details'!$A$18:$L$205, MATCH("Customer ID", 'E4 TB Allocation Details'!$A$18:$L$18, 0),FALSE), 'E2 Allocators'!$B$15:$W$361, MATCH('O5 Details by Class &amp; Accounts'!AU$18, 'E2 Allocators'!$B$15:$W$15, 0),FALSE)*$G97), 0, VLOOKUP(VLOOKUP($A97, 'E4 TB Allocation Details'!$A$18:$L$205, MATCH("Customer ID", 'E4 TB Allocation Details'!$A$18:$L$18, 0),FALSE), 'E2 Allocators'!$B$15:$W$361, MATCH('O5 Details by Class &amp; Accounts'!AU$18, 'E2 Allocators'!$B$15:$W$15, 0),FALSE)*$G97)</f>
        <v>0</v>
      </c>
      <c r="AV97" s="1412">
        <f ca="1">IF(ISERROR(VLOOKUP(VLOOKUP($A97, 'E4 TB Allocation Details'!$A$18:$L$205, MATCH("Customer ID", 'E4 TB Allocation Details'!$A$18:$L$18, 0),FALSE), 'E2 Allocators'!$B$15:$W$361, MATCH('O5 Details by Class &amp; Accounts'!AV$18, 'E2 Allocators'!$B$15:$W$15, 0),FALSE)*$G97), 0, VLOOKUP(VLOOKUP($A97, 'E4 TB Allocation Details'!$A$18:$L$205, MATCH("Customer ID", 'E4 TB Allocation Details'!$A$18:$L$18, 0),FALSE), 'E2 Allocators'!$B$15:$W$361, MATCH('O5 Details by Class &amp; Accounts'!AV$18, 'E2 Allocators'!$B$15:$W$15, 0),FALSE)*$G97)</f>
        <v>0</v>
      </c>
      <c r="AW97" s="1412">
        <f ca="1">IF(ISERROR(VLOOKUP(VLOOKUP($A97, 'E4 TB Allocation Details'!$A$18:$L$205, MATCH("Customer ID", 'E4 TB Allocation Details'!$A$18:$L$18, 0),FALSE), 'E2 Allocators'!$B$15:$W$361, MATCH('O5 Details by Class &amp; Accounts'!AW$18, 'E2 Allocators'!$B$15:$W$15, 0),FALSE)*$G97), 0, VLOOKUP(VLOOKUP($A97, 'E4 TB Allocation Details'!$A$18:$L$205, MATCH("Customer ID", 'E4 TB Allocation Details'!$A$18:$L$18, 0),FALSE), 'E2 Allocators'!$B$15:$W$361, MATCH('O5 Details by Class &amp; Accounts'!AW$18, 'E2 Allocators'!$B$15:$W$15, 0),FALSE)*$G97)</f>
        <v>0</v>
      </c>
      <c r="AX97" s="1412">
        <f t="shared" si="20"/>
        <v>0</v>
      </c>
      <c r="AY97" s="1412">
        <f ca="1">IF(ISERROR(VLOOKUP(VLOOKUP($A97, 'E4 TB Allocation Details'!$A$18:$L$205, MATCH("Misc ID", 'E4 TB Allocation Details'!$A$18:$L$18, 0),FALSE), 'E2 Allocators'!$B$15:$W$361, MATCH('O5 Details by Class &amp; Accounts'!AY$18, 'E2 Allocators'!$B$15:$W$15, 0),FALSE)*$E97), 0, VLOOKUP(VLOOKUP($A97, 'E4 TB Allocation Details'!$A$18:$L$205, MATCH("Misc ID", 'E4 TB Allocation Details'!$A$18:$L$18, 0),FALSE), 'E2 Allocators'!$B$15:$W$361, MATCH('O5 Details by Class &amp; Accounts'!AY$18, 'E2 Allocators'!$B$15:$W$15, 0),FALSE)*$E97)</f>
        <v>0</v>
      </c>
      <c r="AZ97" s="1412">
        <f ca="1">IF(ISERROR(VLOOKUP(VLOOKUP($A97, 'E4 TB Allocation Details'!$A$18:$L$205, MATCH("Misc ID", 'E4 TB Allocation Details'!$A$18:$L$18, 0),FALSE), 'E2 Allocators'!$B$15:$W$361, MATCH('O5 Details by Class &amp; Accounts'!AZ$18, 'E2 Allocators'!$B$15:$W$15, 0),FALSE)*$E97), 0, VLOOKUP(VLOOKUP($A97, 'E4 TB Allocation Details'!$A$18:$L$205, MATCH("Misc ID", 'E4 TB Allocation Details'!$A$18:$L$18, 0),FALSE), 'E2 Allocators'!$B$15:$W$361, MATCH('O5 Details by Class &amp; Accounts'!AZ$18, 'E2 Allocators'!$B$15:$W$15, 0),FALSE)*$E97)</f>
        <v>0</v>
      </c>
      <c r="BA97" s="1412">
        <f ca="1">IF(ISERROR(VLOOKUP(VLOOKUP($A97, 'E4 TB Allocation Details'!$A$18:$L$205, MATCH("Misc ID", 'E4 TB Allocation Details'!$A$18:$L$18, 0),FALSE), 'E2 Allocators'!$B$15:$W$361, MATCH('O5 Details by Class &amp; Accounts'!BA$18, 'E2 Allocators'!$B$15:$W$15, 0),FALSE)*$E97), 0, VLOOKUP(VLOOKUP($A97, 'E4 TB Allocation Details'!$A$18:$L$205, MATCH("Misc ID", 'E4 TB Allocation Details'!$A$18:$L$18, 0),FALSE), 'E2 Allocators'!$B$15:$W$361, MATCH('O5 Details by Class &amp; Accounts'!BA$18, 'E2 Allocators'!$B$15:$W$15, 0),FALSE)*$E97)</f>
        <v>0</v>
      </c>
      <c r="BB97" s="1412">
        <f ca="1">IF(ISERROR(VLOOKUP(VLOOKUP($A97, 'E4 TB Allocation Details'!$A$18:$L$205, MATCH("Misc ID", 'E4 TB Allocation Details'!$A$18:$L$18, 0),FALSE), 'E2 Allocators'!$B$15:$W$361, MATCH('O5 Details by Class &amp; Accounts'!BB$18, 'E2 Allocators'!$B$15:$W$15, 0),FALSE)*$E97), 0, VLOOKUP(VLOOKUP($A97, 'E4 TB Allocation Details'!$A$18:$L$205, MATCH("Misc ID", 'E4 TB Allocation Details'!$A$18:$L$18, 0),FALSE), 'E2 Allocators'!$B$15:$W$361, MATCH('O5 Details by Class &amp; Accounts'!BB$18, 'E2 Allocators'!$B$15:$W$15, 0),FALSE)*$E97)</f>
        <v>0</v>
      </c>
      <c r="BC97" s="1412">
        <f ca="1">IF(ISERROR(VLOOKUP(VLOOKUP($A97, 'E4 TB Allocation Details'!$A$18:$L$205, MATCH("Misc ID", 'E4 TB Allocation Details'!$A$18:$L$18, 0),FALSE), 'E2 Allocators'!$B$15:$W$361, MATCH('O5 Details by Class &amp; Accounts'!BC$18, 'E2 Allocators'!$B$15:$W$15, 0),FALSE)*$E97), 0, VLOOKUP(VLOOKUP($A97, 'E4 TB Allocation Details'!$A$18:$L$205, MATCH("Misc ID", 'E4 TB Allocation Details'!$A$18:$L$18, 0),FALSE), 'E2 Allocators'!$B$15:$W$361, MATCH('O5 Details by Class &amp; Accounts'!BC$18, 'E2 Allocators'!$B$15:$W$15, 0),FALSE)*$E97)</f>
        <v>0</v>
      </c>
      <c r="BD97" s="1412">
        <f ca="1">IF(ISERROR(VLOOKUP(VLOOKUP($A97, 'E4 TB Allocation Details'!$A$18:$L$205, MATCH("Misc ID", 'E4 TB Allocation Details'!$A$18:$L$18, 0),FALSE), 'E2 Allocators'!$B$15:$W$361, MATCH('O5 Details by Class &amp; Accounts'!BD$18, 'E2 Allocators'!$B$15:$W$15, 0),FALSE)*$E97), 0, VLOOKUP(VLOOKUP($A97, 'E4 TB Allocation Details'!$A$18:$L$205, MATCH("Misc ID", 'E4 TB Allocation Details'!$A$18:$L$18, 0),FALSE), 'E2 Allocators'!$B$15:$W$361, MATCH('O5 Details by Class &amp; Accounts'!BD$18, 'E2 Allocators'!$B$15:$W$15, 0),FALSE)*$E97)</f>
        <v>0</v>
      </c>
      <c r="BE97" s="1412">
        <f ca="1">IF(ISERROR(VLOOKUP(VLOOKUP($A97, 'E4 TB Allocation Details'!$A$18:$L$205, MATCH("Misc ID", 'E4 TB Allocation Details'!$A$18:$L$18, 0),FALSE), 'E2 Allocators'!$B$15:$W$361, MATCH('O5 Details by Class &amp; Accounts'!BE$18, 'E2 Allocators'!$B$15:$W$15, 0),FALSE)*$E97), 0, VLOOKUP(VLOOKUP($A97, 'E4 TB Allocation Details'!$A$18:$L$205, MATCH("Misc ID", 'E4 TB Allocation Details'!$A$18:$L$18, 0),FALSE), 'E2 Allocators'!$B$15:$W$361, MATCH('O5 Details by Class &amp; Accounts'!BE$18, 'E2 Allocators'!$B$15:$W$15, 0),FALSE)*$E97)</f>
        <v>0</v>
      </c>
      <c r="BF97" s="1412">
        <f ca="1">IF(ISERROR(VLOOKUP(VLOOKUP($A97, 'E4 TB Allocation Details'!$A$18:$L$205, MATCH("Misc ID", 'E4 TB Allocation Details'!$A$18:$L$18, 0),FALSE), 'E2 Allocators'!$B$15:$W$361, MATCH('O5 Details by Class &amp; Accounts'!BF$18, 'E2 Allocators'!$B$15:$W$15, 0),FALSE)*$E97), 0, VLOOKUP(VLOOKUP($A97, 'E4 TB Allocation Details'!$A$18:$L$205, MATCH("Misc ID", 'E4 TB Allocation Details'!$A$18:$L$18, 0),FALSE), 'E2 Allocators'!$B$15:$W$361, MATCH('O5 Details by Class &amp; Accounts'!BF$18, 'E2 Allocators'!$B$15:$W$15, 0),FALSE)*$E97)</f>
        <v>0</v>
      </c>
      <c r="BG97" s="1412">
        <f ca="1">IF(ISERROR(VLOOKUP(VLOOKUP($A97, 'E4 TB Allocation Details'!$A$18:$L$205, MATCH("Misc ID", 'E4 TB Allocation Details'!$A$18:$L$18, 0),FALSE), 'E2 Allocators'!$B$15:$W$361, MATCH('O5 Details by Class &amp; Accounts'!BG$18, 'E2 Allocators'!$B$15:$W$15, 0),FALSE)*$E97), 0, VLOOKUP(VLOOKUP($A97, 'E4 TB Allocation Details'!$A$18:$L$205, MATCH("Misc ID", 'E4 TB Allocation Details'!$A$18:$L$18, 0),FALSE), 'E2 Allocators'!$B$15:$W$361, MATCH('O5 Details by Class &amp; Accounts'!BG$18, 'E2 Allocators'!$B$15:$W$15, 0),FALSE)*$E97)</f>
        <v>0</v>
      </c>
      <c r="BH97" s="1412">
        <f ca="1">IF(ISERROR(VLOOKUP(VLOOKUP($A97, 'E4 TB Allocation Details'!$A$18:$L$205, MATCH("Misc ID", 'E4 TB Allocation Details'!$A$18:$L$18, 0),FALSE), 'E2 Allocators'!$B$15:$W$361, MATCH('O5 Details by Class &amp; Accounts'!BH$18, 'E2 Allocators'!$B$15:$W$15, 0),FALSE)*$E97), 0, VLOOKUP(VLOOKUP($A97, 'E4 TB Allocation Details'!$A$18:$L$205, MATCH("Misc ID", 'E4 TB Allocation Details'!$A$18:$L$18, 0),FALSE), 'E2 Allocators'!$B$15:$W$361, MATCH('O5 Details by Class &amp; Accounts'!BH$18, 'E2 Allocators'!$B$15:$W$15, 0),FALSE)*$E97)</f>
        <v>0</v>
      </c>
      <c r="BI97" s="1412">
        <f ca="1">IF(ISERROR(VLOOKUP(VLOOKUP($A97, 'E4 TB Allocation Details'!$A$18:$L$205, MATCH("Misc ID", 'E4 TB Allocation Details'!$A$18:$L$18, 0),FALSE), 'E2 Allocators'!$B$15:$W$361, MATCH('O5 Details by Class &amp; Accounts'!BI$18, 'E2 Allocators'!$B$15:$W$15, 0),FALSE)*$E97), 0, VLOOKUP(VLOOKUP($A97, 'E4 TB Allocation Details'!$A$18:$L$205, MATCH("Misc ID", 'E4 TB Allocation Details'!$A$18:$L$18, 0),FALSE), 'E2 Allocators'!$B$15:$W$361, MATCH('O5 Details by Class &amp; Accounts'!BI$18, 'E2 Allocators'!$B$15:$W$15, 0),FALSE)*$E97)</f>
        <v>0</v>
      </c>
      <c r="BJ97" s="1412">
        <f ca="1">IF(ISERROR(VLOOKUP(VLOOKUP($A97, 'E4 TB Allocation Details'!$A$18:$L$205, MATCH("Misc ID", 'E4 TB Allocation Details'!$A$18:$L$18, 0),FALSE), 'E2 Allocators'!$B$15:$W$361, MATCH('O5 Details by Class &amp; Accounts'!BJ$18, 'E2 Allocators'!$B$15:$W$15, 0),FALSE)*$E97), 0, VLOOKUP(VLOOKUP($A97, 'E4 TB Allocation Details'!$A$18:$L$205, MATCH("Misc ID", 'E4 TB Allocation Details'!$A$18:$L$18, 0),FALSE), 'E2 Allocators'!$B$15:$W$361, MATCH('O5 Details by Class &amp; Accounts'!BJ$18, 'E2 Allocators'!$B$15:$W$15, 0),FALSE)*$E97)</f>
        <v>0</v>
      </c>
      <c r="BK97" s="1412">
        <f ca="1">IF(ISERROR(VLOOKUP(VLOOKUP($A97, 'E4 TB Allocation Details'!$A$18:$L$205, MATCH("Misc ID", 'E4 TB Allocation Details'!$A$18:$L$18, 0),FALSE), 'E2 Allocators'!$B$15:$W$361, MATCH('O5 Details by Class &amp; Accounts'!BK$18, 'E2 Allocators'!$B$15:$W$15, 0),FALSE)*$E97), 0, VLOOKUP(VLOOKUP($A97, 'E4 TB Allocation Details'!$A$18:$L$205, MATCH("Misc ID", 'E4 TB Allocation Details'!$A$18:$L$18, 0),FALSE), 'E2 Allocators'!$B$15:$W$361, MATCH('O5 Details by Class &amp; Accounts'!BK$18, 'E2 Allocators'!$B$15:$W$15, 0),FALSE)*$E97)</f>
        <v>0</v>
      </c>
      <c r="BL97" s="1412">
        <f ca="1">IF(ISERROR(VLOOKUP(VLOOKUP($A97, 'E4 TB Allocation Details'!$A$18:$L$205, MATCH("Misc ID", 'E4 TB Allocation Details'!$A$18:$L$18, 0),FALSE), 'E2 Allocators'!$B$15:$W$361, MATCH('O5 Details by Class &amp; Accounts'!BL$18, 'E2 Allocators'!$B$15:$W$15, 0),FALSE)*$E97), 0, VLOOKUP(VLOOKUP($A97, 'E4 TB Allocation Details'!$A$18:$L$205, MATCH("Misc ID", 'E4 TB Allocation Details'!$A$18:$L$18, 0),FALSE), 'E2 Allocators'!$B$15:$W$361, MATCH('O5 Details by Class &amp; Accounts'!BL$18, 'E2 Allocators'!$B$15:$W$15, 0),FALSE)*$E97)</f>
        <v>0</v>
      </c>
      <c r="BM97" s="1412">
        <f ca="1">IF(ISERROR(VLOOKUP(VLOOKUP($A97, 'E4 TB Allocation Details'!$A$18:$L$205, MATCH("Misc ID", 'E4 TB Allocation Details'!$A$18:$L$18, 0),FALSE), 'E2 Allocators'!$B$15:$W$361, MATCH('O5 Details by Class &amp; Accounts'!BM$18, 'E2 Allocators'!$B$15:$W$15, 0),FALSE)*$E97), 0, VLOOKUP(VLOOKUP($A97, 'E4 TB Allocation Details'!$A$18:$L$205, MATCH("Misc ID", 'E4 TB Allocation Details'!$A$18:$L$18, 0),FALSE), 'E2 Allocators'!$B$15:$W$361, MATCH('O5 Details by Class &amp; Accounts'!BM$18, 'E2 Allocators'!$B$15:$W$15, 0),FALSE)*$E97)</f>
        <v>0</v>
      </c>
      <c r="BN97" s="1412">
        <f ca="1">IF(ISERROR(VLOOKUP(VLOOKUP($A97, 'E4 TB Allocation Details'!$A$18:$L$205, MATCH("Misc ID", 'E4 TB Allocation Details'!$A$18:$L$18, 0),FALSE), 'E2 Allocators'!$B$15:$W$361, MATCH('O5 Details by Class &amp; Accounts'!BN$18, 'E2 Allocators'!$B$15:$W$15, 0),FALSE)*$E97), 0, VLOOKUP(VLOOKUP($A97, 'E4 TB Allocation Details'!$A$18:$L$205, MATCH("Misc ID", 'E4 TB Allocation Details'!$A$18:$L$18, 0),FALSE), 'E2 Allocators'!$B$15:$W$361, MATCH('O5 Details by Class &amp; Accounts'!BN$18, 'E2 Allocators'!$B$15:$W$15, 0),FALSE)*$E97)</f>
        <v>0</v>
      </c>
      <c r="BO97" s="1412">
        <f ca="1">IF(ISERROR(VLOOKUP(VLOOKUP($A97, 'E4 TB Allocation Details'!$A$18:$L$205, MATCH("Misc ID", 'E4 TB Allocation Details'!$A$18:$L$18, 0),FALSE), 'E2 Allocators'!$B$15:$W$361, MATCH('O5 Details by Class &amp; Accounts'!BO$18, 'E2 Allocators'!$B$15:$W$15, 0),FALSE)*$E97), 0, VLOOKUP(VLOOKUP($A97, 'E4 TB Allocation Details'!$A$18:$L$205, MATCH("Misc ID", 'E4 TB Allocation Details'!$A$18:$L$18, 0),FALSE), 'E2 Allocators'!$B$15:$W$361, MATCH('O5 Details by Class &amp; Accounts'!BO$18, 'E2 Allocators'!$B$15:$W$15, 0),FALSE)*$E97)</f>
        <v>0</v>
      </c>
      <c r="BP97" s="1412">
        <f ca="1">IF(ISERROR(VLOOKUP(VLOOKUP($A97, 'E4 TB Allocation Details'!$A$18:$L$205, MATCH("Misc ID", 'E4 TB Allocation Details'!$A$18:$L$18, 0),FALSE), 'E2 Allocators'!$B$15:$W$361, MATCH('O5 Details by Class &amp; Accounts'!BP$18, 'E2 Allocators'!$B$15:$W$15, 0),FALSE)*$E97), 0, VLOOKUP(VLOOKUP($A97, 'E4 TB Allocation Details'!$A$18:$L$205, MATCH("Misc ID", 'E4 TB Allocation Details'!$A$18:$L$18, 0),FALSE), 'E2 Allocators'!$B$15:$W$361, MATCH('O5 Details by Class &amp; Accounts'!BP$18, 'E2 Allocators'!$B$15:$W$15, 0),FALSE)*$E97)</f>
        <v>0</v>
      </c>
      <c r="BQ97" s="1412">
        <f ca="1">IF(ISERROR(VLOOKUP(VLOOKUP($A97, 'E4 TB Allocation Details'!$A$18:$L$205, MATCH("Misc ID", 'E4 TB Allocation Details'!$A$18:$L$18, 0),FALSE), 'E2 Allocators'!$B$15:$W$361, MATCH('O5 Details by Class &amp; Accounts'!BQ$18, 'E2 Allocators'!$B$15:$W$15, 0),FALSE)*$E97), 0, VLOOKUP(VLOOKUP($A97, 'E4 TB Allocation Details'!$A$18:$L$205, MATCH("Misc ID", 'E4 TB Allocation Details'!$A$18:$L$18, 0),FALSE), 'E2 Allocators'!$B$15:$W$361, MATCH('O5 Details by Class &amp; Accounts'!BQ$18, 'E2 Allocators'!$B$15:$W$15, 0),FALSE)*$E97)</f>
        <v>0</v>
      </c>
      <c r="BR97" s="1412">
        <f ca="1">IF(ISERROR(VLOOKUP(VLOOKUP($A97, 'E4 TB Allocation Details'!$A$18:$L$205, MATCH("Misc ID", 'E4 TB Allocation Details'!$A$18:$L$18, 0),FALSE), 'E2 Allocators'!$B$15:$W$361, MATCH('O5 Details by Class &amp; Accounts'!BR$18, 'E2 Allocators'!$B$15:$W$15, 0),FALSE)*$E97), 0, VLOOKUP(VLOOKUP($A97, 'E4 TB Allocation Details'!$A$18:$L$205, MATCH("Misc ID", 'E4 TB Allocation Details'!$A$18:$L$18, 0),FALSE), 'E2 Allocators'!$B$15:$W$361, MATCH('O5 Details by Class &amp; Accounts'!BR$18, 'E2 Allocators'!$B$15:$W$15, 0),FALSE)*$E97)</f>
        <v>0</v>
      </c>
      <c r="BS97" s="1412">
        <f t="shared" si="21"/>
        <v>0</v>
      </c>
      <c r="BT97" s="1412">
        <f ca="1">IF(ISERROR(VLOOKUP(VLOOKUP($A97, 'E4 TB Allocation Details'!$A$18:$L$205, MATCH("A &amp; G ID", 'E4 TB Allocation Details'!$A$18:$L$18, 0),FALSE), 'E2 Allocators'!$B$15:$W$361, MATCH('O5 Details by Class &amp; Accounts'!BT$18, 'E2 Allocators'!$B$15:$W$15, 0),FALSE)*$E97), 0, VLOOKUP(VLOOKUP($A97, 'E4 TB Allocation Details'!$A$18:$L$205, MATCH("A &amp; G ID", 'E4 TB Allocation Details'!$A$18:$L$18, 0),FALSE), 'E2 Allocators'!$B$15:$W$361, MATCH('O5 Details by Class &amp; Accounts'!BT$18, 'E2 Allocators'!$B$15:$W$15, 0),FALSE)*$E97)</f>
        <v>0</v>
      </c>
      <c r="BU97" s="1412">
        <f ca="1">IF(ISERROR(VLOOKUP(VLOOKUP($A97, 'E4 TB Allocation Details'!$A$18:$L$205, MATCH("A &amp; G ID", 'E4 TB Allocation Details'!$A$18:$L$18, 0),FALSE), 'E2 Allocators'!$B$15:$W$361, MATCH('O5 Details by Class &amp; Accounts'!BU$18, 'E2 Allocators'!$B$15:$W$15, 0),FALSE)*$E97), 0, VLOOKUP(VLOOKUP($A97, 'E4 TB Allocation Details'!$A$18:$L$205, MATCH("A &amp; G ID", 'E4 TB Allocation Details'!$A$18:$L$18, 0),FALSE), 'E2 Allocators'!$B$15:$W$361, MATCH('O5 Details by Class &amp; Accounts'!BU$18, 'E2 Allocators'!$B$15:$W$15, 0),FALSE)*$E97)</f>
        <v>0</v>
      </c>
      <c r="BV97" s="1412">
        <f ca="1">IF(ISERROR(VLOOKUP(VLOOKUP($A97, 'E4 TB Allocation Details'!$A$18:$L$205, MATCH("A &amp; G ID", 'E4 TB Allocation Details'!$A$18:$L$18, 0),FALSE), 'E2 Allocators'!$B$15:$W$361, MATCH('O5 Details by Class &amp; Accounts'!BV$18, 'E2 Allocators'!$B$15:$W$15, 0),FALSE)*$E97), 0, VLOOKUP(VLOOKUP($A97, 'E4 TB Allocation Details'!$A$18:$L$205, MATCH("A &amp; G ID", 'E4 TB Allocation Details'!$A$18:$L$18, 0),FALSE), 'E2 Allocators'!$B$15:$W$361, MATCH('O5 Details by Class &amp; Accounts'!BV$18, 'E2 Allocators'!$B$15:$W$15, 0),FALSE)*$E97)</f>
        <v>0</v>
      </c>
      <c r="BW97" s="1412">
        <f ca="1">IF(ISERROR(VLOOKUP(VLOOKUP($A97, 'E4 TB Allocation Details'!$A$18:$L$205, MATCH("A &amp; G ID", 'E4 TB Allocation Details'!$A$18:$L$18, 0),FALSE), 'E2 Allocators'!$B$15:$W$361, MATCH('O5 Details by Class &amp; Accounts'!BW$18, 'E2 Allocators'!$B$15:$W$15, 0),FALSE)*$E97), 0, VLOOKUP(VLOOKUP($A97, 'E4 TB Allocation Details'!$A$18:$L$205, MATCH("A &amp; G ID", 'E4 TB Allocation Details'!$A$18:$L$18, 0),FALSE), 'E2 Allocators'!$B$15:$W$361, MATCH('O5 Details by Class &amp; Accounts'!BW$18, 'E2 Allocators'!$B$15:$W$15, 0),FALSE)*$E97)</f>
        <v>0</v>
      </c>
      <c r="BX97" s="1412">
        <f ca="1">IF(ISERROR(VLOOKUP(VLOOKUP($A97, 'E4 TB Allocation Details'!$A$18:$L$205, MATCH("A &amp; G ID", 'E4 TB Allocation Details'!$A$18:$L$18, 0),FALSE), 'E2 Allocators'!$B$15:$W$361, MATCH('O5 Details by Class &amp; Accounts'!BX$18, 'E2 Allocators'!$B$15:$W$15, 0),FALSE)*$E97), 0, VLOOKUP(VLOOKUP($A97, 'E4 TB Allocation Details'!$A$18:$L$205, MATCH("A &amp; G ID", 'E4 TB Allocation Details'!$A$18:$L$18, 0),FALSE), 'E2 Allocators'!$B$15:$W$361, MATCH('O5 Details by Class &amp; Accounts'!BX$18, 'E2 Allocators'!$B$15:$W$15, 0),FALSE)*$E97)</f>
        <v>0</v>
      </c>
      <c r="BY97" s="1412">
        <f ca="1">IF(ISERROR(VLOOKUP(VLOOKUP($A97, 'E4 TB Allocation Details'!$A$18:$L$205, MATCH("A &amp; G ID", 'E4 TB Allocation Details'!$A$18:$L$18, 0),FALSE), 'E2 Allocators'!$B$15:$W$361, MATCH('O5 Details by Class &amp; Accounts'!BY$18, 'E2 Allocators'!$B$15:$W$15, 0),FALSE)*$E97), 0, VLOOKUP(VLOOKUP($A97, 'E4 TB Allocation Details'!$A$18:$L$205, MATCH("A &amp; G ID", 'E4 TB Allocation Details'!$A$18:$L$18, 0),FALSE), 'E2 Allocators'!$B$15:$W$361, MATCH('O5 Details by Class &amp; Accounts'!BY$18, 'E2 Allocators'!$B$15:$W$15, 0),FALSE)*$E97)</f>
        <v>0</v>
      </c>
      <c r="BZ97" s="1412">
        <f ca="1">IF(ISERROR(VLOOKUP(VLOOKUP($A97, 'E4 TB Allocation Details'!$A$18:$L$205, MATCH("A &amp; G ID", 'E4 TB Allocation Details'!$A$18:$L$18, 0),FALSE), 'E2 Allocators'!$B$15:$W$361, MATCH('O5 Details by Class &amp; Accounts'!BZ$18, 'E2 Allocators'!$B$15:$W$15, 0),FALSE)*$E97), 0, VLOOKUP(VLOOKUP($A97, 'E4 TB Allocation Details'!$A$18:$L$205, MATCH("A &amp; G ID", 'E4 TB Allocation Details'!$A$18:$L$18, 0),FALSE), 'E2 Allocators'!$B$15:$W$361, MATCH('O5 Details by Class &amp; Accounts'!BZ$18, 'E2 Allocators'!$B$15:$W$15, 0),FALSE)*$E97)</f>
        <v>0</v>
      </c>
      <c r="CA97" s="1412">
        <f ca="1">IF(ISERROR(VLOOKUP(VLOOKUP($A97, 'E4 TB Allocation Details'!$A$18:$L$205, MATCH("A &amp; G ID", 'E4 TB Allocation Details'!$A$18:$L$18, 0),FALSE), 'E2 Allocators'!$B$15:$W$361, MATCH('O5 Details by Class &amp; Accounts'!CA$18, 'E2 Allocators'!$B$15:$W$15, 0),FALSE)*$E97), 0, VLOOKUP(VLOOKUP($A97, 'E4 TB Allocation Details'!$A$18:$L$205, MATCH("A &amp; G ID", 'E4 TB Allocation Details'!$A$18:$L$18, 0),FALSE), 'E2 Allocators'!$B$15:$W$361, MATCH('O5 Details by Class &amp; Accounts'!CA$18, 'E2 Allocators'!$B$15:$W$15, 0),FALSE)*$E97)</f>
        <v>0</v>
      </c>
      <c r="CB97" s="1412">
        <f ca="1">IF(ISERROR(VLOOKUP(VLOOKUP($A97, 'E4 TB Allocation Details'!$A$18:$L$205, MATCH("A &amp; G ID", 'E4 TB Allocation Details'!$A$18:$L$18, 0),FALSE), 'E2 Allocators'!$B$15:$W$361, MATCH('O5 Details by Class &amp; Accounts'!CB$18, 'E2 Allocators'!$B$15:$W$15, 0),FALSE)*$E97), 0, VLOOKUP(VLOOKUP($A97, 'E4 TB Allocation Details'!$A$18:$L$205, MATCH("A &amp; G ID", 'E4 TB Allocation Details'!$A$18:$L$18, 0),FALSE), 'E2 Allocators'!$B$15:$W$361, MATCH('O5 Details by Class &amp; Accounts'!CB$18, 'E2 Allocators'!$B$15:$W$15, 0),FALSE)*$E97)</f>
        <v>0</v>
      </c>
      <c r="CC97" s="1412">
        <f ca="1">IF(ISERROR(VLOOKUP(VLOOKUP($A97, 'E4 TB Allocation Details'!$A$18:$L$205, MATCH("A &amp; G ID", 'E4 TB Allocation Details'!$A$18:$L$18, 0),FALSE), 'E2 Allocators'!$B$15:$W$361, MATCH('O5 Details by Class &amp; Accounts'!CC$18, 'E2 Allocators'!$B$15:$W$15, 0),FALSE)*$E97), 0, VLOOKUP(VLOOKUP($A97, 'E4 TB Allocation Details'!$A$18:$L$205, MATCH("A &amp; G ID", 'E4 TB Allocation Details'!$A$18:$L$18, 0),FALSE), 'E2 Allocators'!$B$15:$W$361, MATCH('O5 Details by Class &amp; Accounts'!CC$18, 'E2 Allocators'!$B$15:$W$15, 0),FALSE)*$E97)</f>
        <v>0</v>
      </c>
      <c r="CD97" s="1412">
        <f ca="1">IF(ISERROR(VLOOKUP(VLOOKUP($A97, 'E4 TB Allocation Details'!$A$18:$L$205, MATCH("A &amp; G ID", 'E4 TB Allocation Details'!$A$18:$L$18, 0),FALSE), 'E2 Allocators'!$B$15:$W$361, MATCH('O5 Details by Class &amp; Accounts'!CD$18, 'E2 Allocators'!$B$15:$W$15, 0),FALSE)*$E97), 0, VLOOKUP(VLOOKUP($A97, 'E4 TB Allocation Details'!$A$18:$L$205, MATCH("A &amp; G ID", 'E4 TB Allocation Details'!$A$18:$L$18, 0),FALSE), 'E2 Allocators'!$B$15:$W$361, MATCH('O5 Details by Class &amp; Accounts'!CD$18, 'E2 Allocators'!$B$15:$W$15, 0),FALSE)*$E97)</f>
        <v>0</v>
      </c>
      <c r="CE97" s="1412">
        <f ca="1">IF(ISERROR(VLOOKUP(VLOOKUP($A97, 'E4 TB Allocation Details'!$A$18:$L$205, MATCH("A &amp; G ID", 'E4 TB Allocation Details'!$A$18:$L$18, 0),FALSE), 'E2 Allocators'!$B$15:$W$361, MATCH('O5 Details by Class &amp; Accounts'!CE$18, 'E2 Allocators'!$B$15:$W$15, 0),FALSE)*$E97), 0, VLOOKUP(VLOOKUP($A97, 'E4 TB Allocation Details'!$A$18:$L$205, MATCH("A &amp; G ID", 'E4 TB Allocation Details'!$A$18:$L$18, 0),FALSE), 'E2 Allocators'!$B$15:$W$361, MATCH('O5 Details by Class &amp; Accounts'!CE$18, 'E2 Allocators'!$B$15:$W$15, 0),FALSE)*$E97)</f>
        <v>0</v>
      </c>
      <c r="CF97" s="1412">
        <f ca="1">IF(ISERROR(VLOOKUP(VLOOKUP($A97, 'E4 TB Allocation Details'!$A$18:$L$205, MATCH("A &amp; G ID", 'E4 TB Allocation Details'!$A$18:$L$18, 0),FALSE), 'E2 Allocators'!$B$15:$W$361, MATCH('O5 Details by Class &amp; Accounts'!CF$18, 'E2 Allocators'!$B$15:$W$15, 0),FALSE)*$E97), 0, VLOOKUP(VLOOKUP($A97, 'E4 TB Allocation Details'!$A$18:$L$205, MATCH("A &amp; G ID", 'E4 TB Allocation Details'!$A$18:$L$18, 0),FALSE), 'E2 Allocators'!$B$15:$W$361, MATCH('O5 Details by Class &amp; Accounts'!CF$18, 'E2 Allocators'!$B$15:$W$15, 0),FALSE)*$E97)</f>
        <v>0</v>
      </c>
      <c r="CG97" s="1412">
        <f ca="1">IF(ISERROR(VLOOKUP(VLOOKUP($A97, 'E4 TB Allocation Details'!$A$18:$L$205, MATCH("A &amp; G ID", 'E4 TB Allocation Details'!$A$18:$L$18, 0),FALSE), 'E2 Allocators'!$B$15:$W$361, MATCH('O5 Details by Class &amp; Accounts'!CG$18, 'E2 Allocators'!$B$15:$W$15, 0),FALSE)*$E97), 0, VLOOKUP(VLOOKUP($A97, 'E4 TB Allocation Details'!$A$18:$L$205, MATCH("A &amp; G ID", 'E4 TB Allocation Details'!$A$18:$L$18, 0),FALSE), 'E2 Allocators'!$B$15:$W$361, MATCH('O5 Details by Class &amp; Accounts'!CG$18, 'E2 Allocators'!$B$15:$W$15, 0),FALSE)*$E97)</f>
        <v>0</v>
      </c>
      <c r="CH97" s="1412">
        <f ca="1">IF(ISERROR(VLOOKUP(VLOOKUP($A97, 'E4 TB Allocation Details'!$A$18:$L$205, MATCH("A &amp; G ID", 'E4 TB Allocation Details'!$A$18:$L$18, 0),FALSE), 'E2 Allocators'!$B$15:$W$361, MATCH('O5 Details by Class &amp; Accounts'!CH$18, 'E2 Allocators'!$B$15:$W$15, 0),FALSE)*$E97), 0, VLOOKUP(VLOOKUP($A97, 'E4 TB Allocation Details'!$A$18:$L$205, MATCH("A &amp; G ID", 'E4 TB Allocation Details'!$A$18:$L$18, 0),FALSE), 'E2 Allocators'!$B$15:$W$361, MATCH('O5 Details by Class &amp; Accounts'!CH$18, 'E2 Allocators'!$B$15:$W$15, 0),FALSE)*$E97)</f>
        <v>0</v>
      </c>
      <c r="CI97" s="1412">
        <f ca="1">IF(ISERROR(VLOOKUP(VLOOKUP($A97, 'E4 TB Allocation Details'!$A$18:$L$205, MATCH("A &amp; G ID", 'E4 TB Allocation Details'!$A$18:$L$18, 0),FALSE), 'E2 Allocators'!$B$15:$W$361, MATCH('O5 Details by Class &amp; Accounts'!CI$18, 'E2 Allocators'!$B$15:$W$15, 0),FALSE)*$E97), 0, VLOOKUP(VLOOKUP($A97, 'E4 TB Allocation Details'!$A$18:$L$205, MATCH("A &amp; G ID", 'E4 TB Allocation Details'!$A$18:$L$18, 0),FALSE), 'E2 Allocators'!$B$15:$W$361, MATCH('O5 Details by Class &amp; Accounts'!CI$18, 'E2 Allocators'!$B$15:$W$15, 0),FALSE)*$E97)</f>
        <v>0</v>
      </c>
      <c r="CJ97" s="1412">
        <f ca="1">IF(ISERROR(VLOOKUP(VLOOKUP($A97, 'E4 TB Allocation Details'!$A$18:$L$205, MATCH("A &amp; G ID", 'E4 TB Allocation Details'!$A$18:$L$18, 0),FALSE), 'E2 Allocators'!$B$15:$W$361, MATCH('O5 Details by Class &amp; Accounts'!CJ$18, 'E2 Allocators'!$B$15:$W$15, 0),FALSE)*$E97), 0, VLOOKUP(VLOOKUP($A97, 'E4 TB Allocation Details'!$A$18:$L$205, MATCH("A &amp; G ID", 'E4 TB Allocation Details'!$A$18:$L$18, 0),FALSE), 'E2 Allocators'!$B$15:$W$361, MATCH('O5 Details by Class &amp; Accounts'!CJ$18, 'E2 Allocators'!$B$15:$W$15, 0),FALSE)*$E97)</f>
        <v>0</v>
      </c>
      <c r="CK97" s="1412">
        <f ca="1">IF(ISERROR(VLOOKUP(VLOOKUP($A97, 'E4 TB Allocation Details'!$A$18:$L$205, MATCH("A &amp; G ID", 'E4 TB Allocation Details'!$A$18:$L$18, 0),FALSE), 'E2 Allocators'!$B$15:$W$361, MATCH('O5 Details by Class &amp; Accounts'!CK$18, 'E2 Allocators'!$B$15:$W$15, 0),FALSE)*$E97), 0, VLOOKUP(VLOOKUP($A97, 'E4 TB Allocation Details'!$A$18:$L$205, MATCH("A &amp; G ID", 'E4 TB Allocation Details'!$A$18:$L$18, 0),FALSE), 'E2 Allocators'!$B$15:$W$361, MATCH('O5 Details by Class &amp; Accounts'!CK$18, 'E2 Allocators'!$B$15:$W$15, 0),FALSE)*$E97)</f>
        <v>0</v>
      </c>
      <c r="CL97" s="1412">
        <f ca="1">IF(ISERROR(VLOOKUP(VLOOKUP($A97, 'E4 TB Allocation Details'!$A$18:$L$205, MATCH("A &amp; G ID", 'E4 TB Allocation Details'!$A$18:$L$18, 0),FALSE), 'E2 Allocators'!$B$15:$W$361, MATCH('O5 Details by Class &amp; Accounts'!CL$18, 'E2 Allocators'!$B$15:$W$15, 0),FALSE)*$E97), 0, VLOOKUP(VLOOKUP($A97, 'E4 TB Allocation Details'!$A$18:$L$205, MATCH("A &amp; G ID", 'E4 TB Allocation Details'!$A$18:$L$18, 0),FALSE), 'E2 Allocators'!$B$15:$W$361, MATCH('O5 Details by Class &amp; Accounts'!CL$18, 'E2 Allocators'!$B$15:$W$15, 0),FALSE)*$E97)</f>
        <v>0</v>
      </c>
      <c r="CM97" s="1412">
        <f ca="1">IF(ISERROR(VLOOKUP(VLOOKUP($A97, 'E4 TB Allocation Details'!$A$18:$L$205, MATCH("A &amp; G ID", 'E4 TB Allocation Details'!$A$18:$L$18, 0),FALSE), 'E2 Allocators'!$B$15:$W$361, MATCH('O5 Details by Class &amp; Accounts'!CM$18, 'E2 Allocators'!$B$15:$W$15, 0),FALSE)*$E97), 0, VLOOKUP(VLOOKUP($A97, 'E4 TB Allocation Details'!$A$18:$L$205, MATCH("A &amp; G ID", 'E4 TB Allocation Details'!$A$18:$L$18, 0),FALSE), 'E2 Allocators'!$B$15:$W$361, MATCH('O5 Details by Class &amp; Accounts'!CM$18, 'E2 Allocators'!$B$15:$W$15, 0),FALSE)*$E97)</f>
        <v>0</v>
      </c>
      <c r="CN97" s="1412">
        <f t="shared" si="22"/>
        <v>0</v>
      </c>
      <c r="CO97" s="1792">
        <f t="shared" si="23"/>
        <v>0</v>
      </c>
      <c r="CQ97" s="2087" t="s">
        <v>788</v>
      </c>
    </row>
    <row r="98" spans="1:95" s="81" customFormat="1" ht="25.5">
      <c r="A98" s="1180">
        <v>4315</v>
      </c>
      <c r="B98" s="1181" t="s">
        <v>1122</v>
      </c>
      <c r="C98" s="1789">
        <f ca="1">IF(ISERROR(VLOOKUP($A98,'I3 TB Data'!$A$23:$H$458,MATCH('O5 Details by Class &amp; Accounts'!$C$18, 'I3 TB Data'!$A$23:$H$23,0),0)), 0, VLOOKUP($A98,'I3 TB Data'!$A$23:$H$458,MATCH('O5 Details by Class &amp; Accounts'!$C$18,'I3 TB Data'!$A$23:$H$23,0),0))</f>
        <v>0</v>
      </c>
      <c r="D98" s="1790"/>
      <c r="E98" s="1789">
        <f t="shared" si="17"/>
        <v>0</v>
      </c>
      <c r="F98" s="1791">
        <f ca="1">IF(ISERROR(VLOOKUP($A98, 'E1 Categorization'!A33:E122, MATCH("Customer Component", 'E1 Categorization'!$A$33:$E$33,0), 0)), 0, IF(VLOOKUP($A98, 'E1 Categorization'!A33:E122, MATCH("Customer Component", 'E1 Categorization'!$A$33:$E$33,0), 0)=0, 'O5 Details by Class &amp; Accounts'!$E98, IF(AND(VLOOKUP($A98, 'E1 Categorization'!A33:E122, MATCH("Customer Component", 'E1 Categorization'!$A$33:$E$33,0), 0) &gt;0, VLOOKUP($A98, 'E1 Categorization'!A33:E122, MATCH("Customer Component", 'E1 Categorization'!$A$33:$E$33,0), 0)&lt;1), 'O5 Details by Class &amp; Accounts'!$E98*(1-VLOOKUP($A98, 'E1 Categorization'!A33:E122, MATCH("Customer Component", 'E1 Categorization'!$A$33:$E$33,0), 0)), 0)))</f>
        <v>0</v>
      </c>
      <c r="G98" s="1791">
        <f ca="1">IF(ISERROR(VLOOKUP($A98, 'E1 Categorization'!A33:E122, MATCH("Customer Component", 'E1 Categorization'!$A$33:$E$33,0), 0)),0, IF(VLOOKUP($A98, 'E1 Categorization'!A33:E122, MATCH("Customer Component", 'E1 Categorization'!$A$33:$E$33,0), 0)=0, 0, IF(AND(VLOOKUP($A98, 'E1 Categorization'!A33:E122, MATCH("Customer Component", 'E1 Categorization'!$A$33:$E$33,0), 0) &gt;0, VLOOKUP($A98, 'E1 Categorization'!A33:E122, MATCH("Customer Component", 'E1 Categorization'!$A$33:$E$33,0), 0)&lt;1), 'O5 Details by Class &amp; Accounts'!$E98*(VLOOKUP($A98, 'E1 Categorization'!A33:E122, MATCH("Customer Component", 'E1 Categorization'!$A$33:$E$33,0), 0)), 'O5 Details by Class &amp; Accounts'!$E98)))</f>
        <v>0</v>
      </c>
      <c r="H98" s="1412">
        <f t="shared" si="18"/>
        <v>0</v>
      </c>
      <c r="I98" s="1412">
        <f ca="1">IF(ISERROR(VLOOKUP(VLOOKUP($A98, 'E4 TB Allocation Details'!$A$18:$L$205, MATCH("Demand ID", 'E4 TB Allocation Details'!$A$18:$L$18, 0),FALSE), 'E2 Allocators'!$B$15:$W$361, MATCH('O5 Details by Class &amp; Accounts'!I$18, 'E2 Allocators'!$B$15:$W$15, 0),FALSE)*$F98), 0, VLOOKUP(VLOOKUP($A98, 'E4 TB Allocation Details'!$A$18:$L$205, MATCH("Demand ID", 'E4 TB Allocation Details'!$A$18:$L$18, 0),FALSE), 'E2 Allocators'!$B$15:$W$361, MATCH('O5 Details by Class &amp; Accounts'!I$18, 'E2 Allocators'!$B$15:$W$15, 0),FALSE)*$F98)</f>
        <v>0</v>
      </c>
      <c r="J98" s="1412">
        <f ca="1">IF(ISERROR(VLOOKUP(VLOOKUP($A98, 'E4 TB Allocation Details'!$A$18:$L$205, MATCH("Demand ID", 'E4 TB Allocation Details'!$A$18:$L$18, 0),FALSE), 'E2 Allocators'!$B$15:$W$361, MATCH('O5 Details by Class &amp; Accounts'!J$18, 'E2 Allocators'!$B$15:$W$15, 0),FALSE)*$F98), 0, VLOOKUP(VLOOKUP($A98, 'E4 TB Allocation Details'!$A$18:$L$205, MATCH("Demand ID", 'E4 TB Allocation Details'!$A$18:$L$18, 0),FALSE), 'E2 Allocators'!$B$15:$W$361, MATCH('O5 Details by Class &amp; Accounts'!J$18, 'E2 Allocators'!$B$15:$W$15, 0),FALSE)*$F98)</f>
        <v>0</v>
      </c>
      <c r="K98" s="1412">
        <f ca="1">IF(ISERROR(VLOOKUP(VLOOKUP($A98, 'E4 TB Allocation Details'!$A$18:$L$205, MATCH("Demand ID", 'E4 TB Allocation Details'!$A$18:$L$18, 0),FALSE), 'E2 Allocators'!$B$15:$W$361, MATCH('O5 Details by Class &amp; Accounts'!K$18, 'E2 Allocators'!$B$15:$W$15, 0),FALSE)*$F98), 0, VLOOKUP(VLOOKUP($A98, 'E4 TB Allocation Details'!$A$18:$L$205, MATCH("Demand ID", 'E4 TB Allocation Details'!$A$18:$L$18, 0),FALSE), 'E2 Allocators'!$B$15:$W$361, MATCH('O5 Details by Class &amp; Accounts'!K$18, 'E2 Allocators'!$B$15:$W$15, 0),FALSE)*$F98)</f>
        <v>0</v>
      </c>
      <c r="L98" s="1412">
        <f ca="1">IF(ISERROR(VLOOKUP(VLOOKUP($A98, 'E4 TB Allocation Details'!$A$18:$L$205, MATCH("Demand ID", 'E4 TB Allocation Details'!$A$18:$L$18, 0),FALSE), 'E2 Allocators'!$B$15:$W$361, MATCH('O5 Details by Class &amp; Accounts'!L$18, 'E2 Allocators'!$B$15:$W$15, 0),FALSE)*$F98), 0, VLOOKUP(VLOOKUP($A98, 'E4 TB Allocation Details'!$A$18:$L$205, MATCH("Demand ID", 'E4 TB Allocation Details'!$A$18:$L$18, 0),FALSE), 'E2 Allocators'!$B$15:$W$361, MATCH('O5 Details by Class &amp; Accounts'!L$18, 'E2 Allocators'!$B$15:$W$15, 0),FALSE)*$F98)</f>
        <v>0</v>
      </c>
      <c r="M98" s="1412">
        <f ca="1">IF(ISERROR(VLOOKUP(VLOOKUP($A98, 'E4 TB Allocation Details'!$A$18:$L$205, MATCH("Demand ID", 'E4 TB Allocation Details'!$A$18:$L$18, 0),FALSE), 'E2 Allocators'!$B$15:$W$361, MATCH('O5 Details by Class &amp; Accounts'!M$18, 'E2 Allocators'!$B$15:$W$15, 0),FALSE)*$F98), 0, VLOOKUP(VLOOKUP($A98, 'E4 TB Allocation Details'!$A$18:$L$205, MATCH("Demand ID", 'E4 TB Allocation Details'!$A$18:$L$18, 0),FALSE), 'E2 Allocators'!$B$15:$W$361, MATCH('O5 Details by Class &amp; Accounts'!M$18, 'E2 Allocators'!$B$15:$W$15, 0),FALSE)*$F98)</f>
        <v>0</v>
      </c>
      <c r="N98" s="1412">
        <f ca="1">IF(ISERROR(VLOOKUP(VLOOKUP($A98, 'E4 TB Allocation Details'!$A$18:$L$205, MATCH("Demand ID", 'E4 TB Allocation Details'!$A$18:$L$18, 0),FALSE), 'E2 Allocators'!$B$15:$W$361, MATCH('O5 Details by Class &amp; Accounts'!N$18, 'E2 Allocators'!$B$15:$W$15, 0),FALSE)*$F98), 0, VLOOKUP(VLOOKUP($A98, 'E4 TB Allocation Details'!$A$18:$L$205, MATCH("Demand ID", 'E4 TB Allocation Details'!$A$18:$L$18, 0),FALSE), 'E2 Allocators'!$B$15:$W$361, MATCH('O5 Details by Class &amp; Accounts'!N$18, 'E2 Allocators'!$B$15:$W$15, 0),FALSE)*$F98)</f>
        <v>0</v>
      </c>
      <c r="O98" s="1412">
        <f ca="1">IF(ISERROR(VLOOKUP(VLOOKUP($A98, 'E4 TB Allocation Details'!$A$18:$L$205, MATCH("Demand ID", 'E4 TB Allocation Details'!$A$18:$L$18, 0),FALSE), 'E2 Allocators'!$B$15:$W$361, MATCH('O5 Details by Class &amp; Accounts'!O$18, 'E2 Allocators'!$B$15:$W$15, 0),FALSE)*$F98), 0, VLOOKUP(VLOOKUP($A98, 'E4 TB Allocation Details'!$A$18:$L$205, MATCH("Demand ID", 'E4 TB Allocation Details'!$A$18:$L$18, 0),FALSE), 'E2 Allocators'!$B$15:$W$361, MATCH('O5 Details by Class &amp; Accounts'!O$18, 'E2 Allocators'!$B$15:$W$15, 0),FALSE)*$F98)</f>
        <v>0</v>
      </c>
      <c r="P98" s="1412">
        <f ca="1">IF(ISERROR(VLOOKUP(VLOOKUP($A98, 'E4 TB Allocation Details'!$A$18:$L$205, MATCH("Demand ID", 'E4 TB Allocation Details'!$A$18:$L$18, 0),FALSE), 'E2 Allocators'!$B$15:$W$361, MATCH('O5 Details by Class &amp; Accounts'!P$18, 'E2 Allocators'!$B$15:$W$15, 0),FALSE)*$F98), 0, VLOOKUP(VLOOKUP($A98, 'E4 TB Allocation Details'!$A$18:$L$205, MATCH("Demand ID", 'E4 TB Allocation Details'!$A$18:$L$18, 0),FALSE), 'E2 Allocators'!$B$15:$W$361, MATCH('O5 Details by Class &amp; Accounts'!P$18, 'E2 Allocators'!$B$15:$W$15, 0),FALSE)*$F98)</f>
        <v>0</v>
      </c>
      <c r="Q98" s="1412">
        <f ca="1">IF(ISERROR(VLOOKUP(VLOOKUP($A98, 'E4 TB Allocation Details'!$A$18:$L$205, MATCH("Demand ID", 'E4 TB Allocation Details'!$A$18:$L$18, 0),FALSE), 'E2 Allocators'!$B$15:$W$361, MATCH('O5 Details by Class &amp; Accounts'!Q$18, 'E2 Allocators'!$B$15:$W$15, 0),FALSE)*$F98), 0, VLOOKUP(VLOOKUP($A98, 'E4 TB Allocation Details'!$A$18:$L$205, MATCH("Demand ID", 'E4 TB Allocation Details'!$A$18:$L$18, 0),FALSE), 'E2 Allocators'!$B$15:$W$361, MATCH('O5 Details by Class &amp; Accounts'!Q$18, 'E2 Allocators'!$B$15:$W$15, 0),FALSE)*$F98)</f>
        <v>0</v>
      </c>
      <c r="R98" s="1412">
        <f ca="1">IF(ISERROR(VLOOKUP(VLOOKUP($A98, 'E4 TB Allocation Details'!$A$18:$L$205, MATCH("Demand ID", 'E4 TB Allocation Details'!$A$18:$L$18, 0),FALSE), 'E2 Allocators'!$B$15:$W$361, MATCH('O5 Details by Class &amp; Accounts'!R$18, 'E2 Allocators'!$B$15:$W$15, 0),FALSE)*$F98), 0, VLOOKUP(VLOOKUP($A98, 'E4 TB Allocation Details'!$A$18:$L$205, MATCH("Demand ID", 'E4 TB Allocation Details'!$A$18:$L$18, 0),FALSE), 'E2 Allocators'!$B$15:$W$361, MATCH('O5 Details by Class &amp; Accounts'!R$18, 'E2 Allocators'!$B$15:$W$15, 0),FALSE)*$F98)</f>
        <v>0</v>
      </c>
      <c r="S98" s="1412">
        <f ca="1">IF(ISERROR(VLOOKUP(VLOOKUP($A98, 'E4 TB Allocation Details'!$A$18:$L$205, MATCH("Demand ID", 'E4 TB Allocation Details'!$A$18:$L$18, 0),FALSE), 'E2 Allocators'!$B$15:$W$361, MATCH('O5 Details by Class &amp; Accounts'!S$18, 'E2 Allocators'!$B$15:$W$15, 0),FALSE)*$F98), 0, VLOOKUP(VLOOKUP($A98, 'E4 TB Allocation Details'!$A$18:$L$205, MATCH("Demand ID", 'E4 TB Allocation Details'!$A$18:$L$18, 0),FALSE), 'E2 Allocators'!$B$15:$W$361, MATCH('O5 Details by Class &amp; Accounts'!S$18, 'E2 Allocators'!$B$15:$W$15, 0),FALSE)*$F98)</f>
        <v>0</v>
      </c>
      <c r="T98" s="1412">
        <f ca="1">IF(ISERROR(VLOOKUP(VLOOKUP($A98, 'E4 TB Allocation Details'!$A$18:$L$205, MATCH("Demand ID", 'E4 TB Allocation Details'!$A$18:$L$18, 0),FALSE), 'E2 Allocators'!$B$15:$W$361, MATCH('O5 Details by Class &amp; Accounts'!T$18, 'E2 Allocators'!$B$15:$W$15, 0),FALSE)*$F98), 0, VLOOKUP(VLOOKUP($A98, 'E4 TB Allocation Details'!$A$18:$L$205, MATCH("Demand ID", 'E4 TB Allocation Details'!$A$18:$L$18, 0),FALSE), 'E2 Allocators'!$B$15:$W$361, MATCH('O5 Details by Class &amp; Accounts'!T$18, 'E2 Allocators'!$B$15:$W$15, 0),FALSE)*$F98)</f>
        <v>0</v>
      </c>
      <c r="U98" s="1412">
        <f ca="1">IF(ISERROR(VLOOKUP(VLOOKUP($A98, 'E4 TB Allocation Details'!$A$18:$L$205, MATCH("Demand ID", 'E4 TB Allocation Details'!$A$18:$L$18, 0),FALSE), 'E2 Allocators'!$B$15:$W$361, MATCH('O5 Details by Class &amp; Accounts'!U$18, 'E2 Allocators'!$B$15:$W$15, 0),FALSE)*$F98), 0, VLOOKUP(VLOOKUP($A98, 'E4 TB Allocation Details'!$A$18:$L$205, MATCH("Demand ID", 'E4 TB Allocation Details'!$A$18:$L$18, 0),FALSE), 'E2 Allocators'!$B$15:$W$361, MATCH('O5 Details by Class &amp; Accounts'!U$18, 'E2 Allocators'!$B$15:$W$15, 0),FALSE)*$F98)</f>
        <v>0</v>
      </c>
      <c r="V98" s="1412">
        <f ca="1">IF(ISERROR(VLOOKUP(VLOOKUP($A98, 'E4 TB Allocation Details'!$A$18:$L$205, MATCH("Demand ID", 'E4 TB Allocation Details'!$A$18:$L$18, 0),FALSE), 'E2 Allocators'!$B$15:$W$361, MATCH('O5 Details by Class &amp; Accounts'!V$18, 'E2 Allocators'!$B$15:$W$15, 0),FALSE)*$F98), 0, VLOOKUP(VLOOKUP($A98, 'E4 TB Allocation Details'!$A$18:$L$205, MATCH("Demand ID", 'E4 TB Allocation Details'!$A$18:$L$18, 0),FALSE), 'E2 Allocators'!$B$15:$W$361, MATCH('O5 Details by Class &amp; Accounts'!V$18, 'E2 Allocators'!$B$15:$W$15, 0),FALSE)*$F98)</f>
        <v>0</v>
      </c>
      <c r="W98" s="1412">
        <f ca="1">IF(ISERROR(VLOOKUP(VLOOKUP($A98, 'E4 TB Allocation Details'!$A$18:$L$205, MATCH("Demand ID", 'E4 TB Allocation Details'!$A$18:$L$18, 0),FALSE), 'E2 Allocators'!$B$15:$W$361, MATCH('O5 Details by Class &amp; Accounts'!W$18, 'E2 Allocators'!$B$15:$W$15, 0),FALSE)*$F98), 0, VLOOKUP(VLOOKUP($A98, 'E4 TB Allocation Details'!$A$18:$L$205, MATCH("Demand ID", 'E4 TB Allocation Details'!$A$18:$L$18, 0),FALSE), 'E2 Allocators'!$B$15:$W$361, MATCH('O5 Details by Class &amp; Accounts'!W$18, 'E2 Allocators'!$B$15:$W$15, 0),FALSE)*$F98)</f>
        <v>0</v>
      </c>
      <c r="X98" s="1412">
        <f ca="1">IF(ISERROR(VLOOKUP(VLOOKUP($A98, 'E4 TB Allocation Details'!$A$18:$L$205, MATCH("Demand ID", 'E4 TB Allocation Details'!$A$18:$L$18, 0),FALSE), 'E2 Allocators'!$B$15:$W$361, MATCH('O5 Details by Class &amp; Accounts'!X$18, 'E2 Allocators'!$B$15:$W$15, 0),FALSE)*$F98), 0, VLOOKUP(VLOOKUP($A98, 'E4 TB Allocation Details'!$A$18:$L$205, MATCH("Demand ID", 'E4 TB Allocation Details'!$A$18:$L$18, 0),FALSE), 'E2 Allocators'!$B$15:$W$361, MATCH('O5 Details by Class &amp; Accounts'!X$18, 'E2 Allocators'!$B$15:$W$15, 0),FALSE)*$F98)</f>
        <v>0</v>
      </c>
      <c r="Y98" s="1412">
        <f ca="1">IF(ISERROR(VLOOKUP(VLOOKUP($A98, 'E4 TB Allocation Details'!$A$18:$L$205, MATCH("Demand ID", 'E4 TB Allocation Details'!$A$18:$L$18, 0),FALSE), 'E2 Allocators'!$B$15:$W$361, MATCH('O5 Details by Class &amp; Accounts'!Y$18, 'E2 Allocators'!$B$15:$W$15, 0),FALSE)*$F98), 0, VLOOKUP(VLOOKUP($A98, 'E4 TB Allocation Details'!$A$18:$L$205, MATCH("Demand ID", 'E4 TB Allocation Details'!$A$18:$L$18, 0),FALSE), 'E2 Allocators'!$B$15:$W$361, MATCH('O5 Details by Class &amp; Accounts'!Y$18, 'E2 Allocators'!$B$15:$W$15, 0),FALSE)*$F98)</f>
        <v>0</v>
      </c>
      <c r="Z98" s="1412">
        <f ca="1">IF(ISERROR(VLOOKUP(VLOOKUP($A98, 'E4 TB Allocation Details'!$A$18:$L$205, MATCH("Demand ID", 'E4 TB Allocation Details'!$A$18:$L$18, 0),FALSE), 'E2 Allocators'!$B$15:$W$361, MATCH('O5 Details by Class &amp; Accounts'!Z$18, 'E2 Allocators'!$B$15:$W$15, 0),FALSE)*$F98), 0, VLOOKUP(VLOOKUP($A98, 'E4 TB Allocation Details'!$A$18:$L$205, MATCH("Demand ID", 'E4 TB Allocation Details'!$A$18:$L$18, 0),FALSE), 'E2 Allocators'!$B$15:$W$361, MATCH('O5 Details by Class &amp; Accounts'!Z$18, 'E2 Allocators'!$B$15:$W$15, 0),FALSE)*$F98)</f>
        <v>0</v>
      </c>
      <c r="AA98" s="1412">
        <f ca="1">IF(ISERROR(VLOOKUP(VLOOKUP($A98, 'E4 TB Allocation Details'!$A$18:$L$205, MATCH("Demand ID", 'E4 TB Allocation Details'!$A$18:$L$18, 0),FALSE), 'E2 Allocators'!$B$15:$W$361, MATCH('O5 Details by Class &amp; Accounts'!AA$18, 'E2 Allocators'!$B$15:$W$15, 0),FALSE)*$F98), 0, VLOOKUP(VLOOKUP($A98, 'E4 TB Allocation Details'!$A$18:$L$205, MATCH("Demand ID", 'E4 TB Allocation Details'!$A$18:$L$18, 0),FALSE), 'E2 Allocators'!$B$15:$W$361, MATCH('O5 Details by Class &amp; Accounts'!AA$18, 'E2 Allocators'!$B$15:$W$15, 0),FALSE)*$F98)</f>
        <v>0</v>
      </c>
      <c r="AB98" s="1412">
        <f ca="1">IF(ISERROR(VLOOKUP(VLOOKUP($A98, 'E4 TB Allocation Details'!$A$18:$L$205, MATCH("Demand ID", 'E4 TB Allocation Details'!$A$18:$L$18, 0),FALSE), 'E2 Allocators'!$B$15:$W$361, MATCH('O5 Details by Class &amp; Accounts'!AB$18, 'E2 Allocators'!$B$15:$W$15, 0),FALSE)*$F98), 0, VLOOKUP(VLOOKUP($A98, 'E4 TB Allocation Details'!$A$18:$L$205, MATCH("Demand ID", 'E4 TB Allocation Details'!$A$18:$L$18, 0),FALSE), 'E2 Allocators'!$B$15:$W$361, MATCH('O5 Details by Class &amp; Accounts'!AB$18, 'E2 Allocators'!$B$15:$W$15, 0),FALSE)*$F98)</f>
        <v>0</v>
      </c>
      <c r="AC98" s="1412">
        <f t="shared" si="19"/>
        <v>0</v>
      </c>
      <c r="AD98" s="1412">
        <f ca="1">IF(ISERROR(VLOOKUP(VLOOKUP($A98, 'E4 TB Allocation Details'!$A$18:$L$205, MATCH("Customer ID", 'E4 TB Allocation Details'!$A$18:$L$18, 0),FALSE), 'E2 Allocators'!$B$15:$W$361, MATCH('O5 Details by Class &amp; Accounts'!AD$18, 'E2 Allocators'!$B$15:$W$15, 0),FALSE)*$G98), 0, VLOOKUP(VLOOKUP($A98, 'E4 TB Allocation Details'!$A$18:$L$205, MATCH("Customer ID", 'E4 TB Allocation Details'!$A$18:$L$18, 0),FALSE), 'E2 Allocators'!$B$15:$W$361, MATCH('O5 Details by Class &amp; Accounts'!AD$18, 'E2 Allocators'!$B$15:$W$15, 0),FALSE)*$G98)</f>
        <v>0</v>
      </c>
      <c r="AE98" s="1412">
        <f ca="1">IF(ISERROR(VLOOKUP(VLOOKUP($A98, 'E4 TB Allocation Details'!$A$18:$L$205, MATCH("Customer ID", 'E4 TB Allocation Details'!$A$18:$L$18, 0),FALSE), 'E2 Allocators'!$B$15:$W$361, MATCH('O5 Details by Class &amp; Accounts'!AE$18, 'E2 Allocators'!$B$15:$W$15, 0),FALSE)*$G98), 0, VLOOKUP(VLOOKUP($A98, 'E4 TB Allocation Details'!$A$18:$L$205, MATCH("Customer ID", 'E4 TB Allocation Details'!$A$18:$L$18, 0),FALSE), 'E2 Allocators'!$B$15:$W$361, MATCH('O5 Details by Class &amp; Accounts'!AE$18, 'E2 Allocators'!$B$15:$W$15, 0),FALSE)*$G98)</f>
        <v>0</v>
      </c>
      <c r="AF98" s="1412">
        <f ca="1">IF(ISERROR(VLOOKUP(VLOOKUP($A98, 'E4 TB Allocation Details'!$A$18:$L$205, MATCH("Customer ID", 'E4 TB Allocation Details'!$A$18:$L$18, 0),FALSE), 'E2 Allocators'!$B$15:$W$361, MATCH('O5 Details by Class &amp; Accounts'!AF$18, 'E2 Allocators'!$B$15:$W$15, 0),FALSE)*$G98), 0, VLOOKUP(VLOOKUP($A98, 'E4 TB Allocation Details'!$A$18:$L$205, MATCH("Customer ID", 'E4 TB Allocation Details'!$A$18:$L$18, 0),FALSE), 'E2 Allocators'!$B$15:$W$361, MATCH('O5 Details by Class &amp; Accounts'!AF$18, 'E2 Allocators'!$B$15:$W$15, 0),FALSE)*$G98)</f>
        <v>0</v>
      </c>
      <c r="AG98" s="1412">
        <f ca="1">IF(ISERROR(VLOOKUP(VLOOKUP($A98, 'E4 TB Allocation Details'!$A$18:$L$205, MATCH("Customer ID", 'E4 TB Allocation Details'!$A$18:$L$18, 0),FALSE), 'E2 Allocators'!$B$15:$W$361, MATCH('O5 Details by Class &amp; Accounts'!AG$18, 'E2 Allocators'!$B$15:$W$15, 0),FALSE)*$G98), 0, VLOOKUP(VLOOKUP($A98, 'E4 TB Allocation Details'!$A$18:$L$205, MATCH("Customer ID", 'E4 TB Allocation Details'!$A$18:$L$18, 0),FALSE), 'E2 Allocators'!$B$15:$W$361, MATCH('O5 Details by Class &amp; Accounts'!AG$18, 'E2 Allocators'!$B$15:$W$15, 0),FALSE)*$G98)</f>
        <v>0</v>
      </c>
      <c r="AH98" s="1412">
        <f ca="1">IF(ISERROR(VLOOKUP(VLOOKUP($A98, 'E4 TB Allocation Details'!$A$18:$L$205, MATCH("Customer ID", 'E4 TB Allocation Details'!$A$18:$L$18, 0),FALSE), 'E2 Allocators'!$B$15:$W$361, MATCH('O5 Details by Class &amp; Accounts'!AH$18, 'E2 Allocators'!$B$15:$W$15, 0),FALSE)*$G98), 0, VLOOKUP(VLOOKUP($A98, 'E4 TB Allocation Details'!$A$18:$L$205, MATCH("Customer ID", 'E4 TB Allocation Details'!$A$18:$L$18, 0),FALSE), 'E2 Allocators'!$B$15:$W$361, MATCH('O5 Details by Class &amp; Accounts'!AH$18, 'E2 Allocators'!$B$15:$W$15, 0),FALSE)*$G98)</f>
        <v>0</v>
      </c>
      <c r="AI98" s="1412">
        <f ca="1">IF(ISERROR(VLOOKUP(VLOOKUP($A98, 'E4 TB Allocation Details'!$A$18:$L$205, MATCH("Customer ID", 'E4 TB Allocation Details'!$A$18:$L$18, 0),FALSE), 'E2 Allocators'!$B$15:$W$361, MATCH('O5 Details by Class &amp; Accounts'!AI$18, 'E2 Allocators'!$B$15:$W$15, 0),FALSE)*$G98), 0, VLOOKUP(VLOOKUP($A98, 'E4 TB Allocation Details'!$A$18:$L$205, MATCH("Customer ID", 'E4 TB Allocation Details'!$A$18:$L$18, 0),FALSE), 'E2 Allocators'!$B$15:$W$361, MATCH('O5 Details by Class &amp; Accounts'!AI$18, 'E2 Allocators'!$B$15:$W$15, 0),FALSE)*$G98)</f>
        <v>0</v>
      </c>
      <c r="AJ98" s="1412">
        <f ca="1">IF(ISERROR(VLOOKUP(VLOOKUP($A98, 'E4 TB Allocation Details'!$A$18:$L$205, MATCH("Customer ID", 'E4 TB Allocation Details'!$A$18:$L$18, 0),FALSE), 'E2 Allocators'!$B$15:$W$361, MATCH('O5 Details by Class &amp; Accounts'!AJ$18, 'E2 Allocators'!$B$15:$W$15, 0),FALSE)*$G98), 0, VLOOKUP(VLOOKUP($A98, 'E4 TB Allocation Details'!$A$18:$L$205, MATCH("Customer ID", 'E4 TB Allocation Details'!$A$18:$L$18, 0),FALSE), 'E2 Allocators'!$B$15:$W$361, MATCH('O5 Details by Class &amp; Accounts'!AJ$18, 'E2 Allocators'!$B$15:$W$15, 0),FALSE)*$G98)</f>
        <v>0</v>
      </c>
      <c r="AK98" s="1412">
        <f ca="1">IF(ISERROR(VLOOKUP(VLOOKUP($A98, 'E4 TB Allocation Details'!$A$18:$L$205, MATCH("Customer ID", 'E4 TB Allocation Details'!$A$18:$L$18, 0),FALSE), 'E2 Allocators'!$B$15:$W$361, MATCH('O5 Details by Class &amp; Accounts'!AK$18, 'E2 Allocators'!$B$15:$W$15, 0),FALSE)*$G98), 0, VLOOKUP(VLOOKUP($A98, 'E4 TB Allocation Details'!$A$18:$L$205, MATCH("Customer ID", 'E4 TB Allocation Details'!$A$18:$L$18, 0),FALSE), 'E2 Allocators'!$B$15:$W$361, MATCH('O5 Details by Class &amp; Accounts'!AK$18, 'E2 Allocators'!$B$15:$W$15, 0),FALSE)*$G98)</f>
        <v>0</v>
      </c>
      <c r="AL98" s="1412">
        <f ca="1">IF(ISERROR(VLOOKUP(VLOOKUP($A98, 'E4 TB Allocation Details'!$A$18:$L$205, MATCH("Customer ID", 'E4 TB Allocation Details'!$A$18:$L$18, 0),FALSE), 'E2 Allocators'!$B$15:$W$361, MATCH('O5 Details by Class &amp; Accounts'!AL$18, 'E2 Allocators'!$B$15:$W$15, 0),FALSE)*$G98), 0, VLOOKUP(VLOOKUP($A98, 'E4 TB Allocation Details'!$A$18:$L$205, MATCH("Customer ID", 'E4 TB Allocation Details'!$A$18:$L$18, 0),FALSE), 'E2 Allocators'!$B$15:$W$361, MATCH('O5 Details by Class &amp; Accounts'!AL$18, 'E2 Allocators'!$B$15:$W$15, 0),FALSE)*$G98)</f>
        <v>0</v>
      </c>
      <c r="AM98" s="1412">
        <f ca="1">IF(ISERROR(VLOOKUP(VLOOKUP($A98, 'E4 TB Allocation Details'!$A$18:$L$205, MATCH("Customer ID", 'E4 TB Allocation Details'!$A$18:$L$18, 0),FALSE), 'E2 Allocators'!$B$15:$W$361, MATCH('O5 Details by Class &amp; Accounts'!AM$18, 'E2 Allocators'!$B$15:$W$15, 0),FALSE)*$G98), 0, VLOOKUP(VLOOKUP($A98, 'E4 TB Allocation Details'!$A$18:$L$205, MATCH("Customer ID", 'E4 TB Allocation Details'!$A$18:$L$18, 0),FALSE), 'E2 Allocators'!$B$15:$W$361, MATCH('O5 Details by Class &amp; Accounts'!AM$18, 'E2 Allocators'!$B$15:$W$15, 0),FALSE)*$G98)</f>
        <v>0</v>
      </c>
      <c r="AN98" s="1412">
        <f ca="1">IF(ISERROR(VLOOKUP(VLOOKUP($A98, 'E4 TB Allocation Details'!$A$18:$L$205, MATCH("Customer ID", 'E4 TB Allocation Details'!$A$18:$L$18, 0),FALSE), 'E2 Allocators'!$B$15:$W$361, MATCH('O5 Details by Class &amp; Accounts'!AN$18, 'E2 Allocators'!$B$15:$W$15, 0),FALSE)*$G98), 0, VLOOKUP(VLOOKUP($A98, 'E4 TB Allocation Details'!$A$18:$L$205, MATCH("Customer ID", 'E4 TB Allocation Details'!$A$18:$L$18, 0),FALSE), 'E2 Allocators'!$B$15:$W$361, MATCH('O5 Details by Class &amp; Accounts'!AN$18, 'E2 Allocators'!$B$15:$W$15, 0),FALSE)*$G98)</f>
        <v>0</v>
      </c>
      <c r="AO98" s="1412">
        <f ca="1">IF(ISERROR(VLOOKUP(VLOOKUP($A98, 'E4 TB Allocation Details'!$A$18:$L$205, MATCH("Customer ID", 'E4 TB Allocation Details'!$A$18:$L$18, 0),FALSE), 'E2 Allocators'!$B$15:$W$361, MATCH('O5 Details by Class &amp; Accounts'!AO$18, 'E2 Allocators'!$B$15:$W$15, 0),FALSE)*$G98), 0, VLOOKUP(VLOOKUP($A98, 'E4 TB Allocation Details'!$A$18:$L$205, MATCH("Customer ID", 'E4 TB Allocation Details'!$A$18:$L$18, 0),FALSE), 'E2 Allocators'!$B$15:$W$361, MATCH('O5 Details by Class &amp; Accounts'!AO$18, 'E2 Allocators'!$B$15:$W$15, 0),FALSE)*$G98)</f>
        <v>0</v>
      </c>
      <c r="AP98" s="1412">
        <f ca="1">IF(ISERROR(VLOOKUP(VLOOKUP($A98, 'E4 TB Allocation Details'!$A$18:$L$205, MATCH("Customer ID", 'E4 TB Allocation Details'!$A$18:$L$18, 0),FALSE), 'E2 Allocators'!$B$15:$W$361, MATCH('O5 Details by Class &amp; Accounts'!AP$18, 'E2 Allocators'!$B$15:$W$15, 0),FALSE)*$G98), 0, VLOOKUP(VLOOKUP($A98, 'E4 TB Allocation Details'!$A$18:$L$205, MATCH("Customer ID", 'E4 TB Allocation Details'!$A$18:$L$18, 0),FALSE), 'E2 Allocators'!$B$15:$W$361, MATCH('O5 Details by Class &amp; Accounts'!AP$18, 'E2 Allocators'!$B$15:$W$15, 0),FALSE)*$G98)</f>
        <v>0</v>
      </c>
      <c r="AQ98" s="1412">
        <f ca="1">IF(ISERROR(VLOOKUP(VLOOKUP($A98, 'E4 TB Allocation Details'!$A$18:$L$205, MATCH("Customer ID", 'E4 TB Allocation Details'!$A$18:$L$18, 0),FALSE), 'E2 Allocators'!$B$15:$W$361, MATCH('O5 Details by Class &amp; Accounts'!AQ$18, 'E2 Allocators'!$B$15:$W$15, 0),FALSE)*$G98), 0, VLOOKUP(VLOOKUP($A98, 'E4 TB Allocation Details'!$A$18:$L$205, MATCH("Customer ID", 'E4 TB Allocation Details'!$A$18:$L$18, 0),FALSE), 'E2 Allocators'!$B$15:$W$361, MATCH('O5 Details by Class &amp; Accounts'!AQ$18, 'E2 Allocators'!$B$15:$W$15, 0),FALSE)*$G98)</f>
        <v>0</v>
      </c>
      <c r="AR98" s="1412">
        <f ca="1">IF(ISERROR(VLOOKUP(VLOOKUP($A98, 'E4 TB Allocation Details'!$A$18:$L$205, MATCH("Customer ID", 'E4 TB Allocation Details'!$A$18:$L$18, 0),FALSE), 'E2 Allocators'!$B$15:$W$361, MATCH('O5 Details by Class &amp; Accounts'!AR$18, 'E2 Allocators'!$B$15:$W$15, 0),FALSE)*$G98), 0, VLOOKUP(VLOOKUP($A98, 'E4 TB Allocation Details'!$A$18:$L$205, MATCH("Customer ID", 'E4 TB Allocation Details'!$A$18:$L$18, 0),FALSE), 'E2 Allocators'!$B$15:$W$361, MATCH('O5 Details by Class &amp; Accounts'!AR$18, 'E2 Allocators'!$B$15:$W$15, 0),FALSE)*$G98)</f>
        <v>0</v>
      </c>
      <c r="AS98" s="1412">
        <f ca="1">IF(ISERROR(VLOOKUP(VLOOKUP($A98, 'E4 TB Allocation Details'!$A$18:$L$205, MATCH("Customer ID", 'E4 TB Allocation Details'!$A$18:$L$18, 0),FALSE), 'E2 Allocators'!$B$15:$W$361, MATCH('O5 Details by Class &amp; Accounts'!AS$18, 'E2 Allocators'!$B$15:$W$15, 0),FALSE)*$G98), 0, VLOOKUP(VLOOKUP($A98, 'E4 TB Allocation Details'!$A$18:$L$205, MATCH("Customer ID", 'E4 TB Allocation Details'!$A$18:$L$18, 0),FALSE), 'E2 Allocators'!$B$15:$W$361, MATCH('O5 Details by Class &amp; Accounts'!AS$18, 'E2 Allocators'!$B$15:$W$15, 0),FALSE)*$G98)</f>
        <v>0</v>
      </c>
      <c r="AT98" s="1412">
        <f ca="1">IF(ISERROR(VLOOKUP(VLOOKUP($A98, 'E4 TB Allocation Details'!$A$18:$L$205, MATCH("Customer ID", 'E4 TB Allocation Details'!$A$18:$L$18, 0),FALSE), 'E2 Allocators'!$B$15:$W$361, MATCH('O5 Details by Class &amp; Accounts'!AT$18, 'E2 Allocators'!$B$15:$W$15, 0),FALSE)*$G98), 0, VLOOKUP(VLOOKUP($A98, 'E4 TB Allocation Details'!$A$18:$L$205, MATCH("Customer ID", 'E4 TB Allocation Details'!$A$18:$L$18, 0),FALSE), 'E2 Allocators'!$B$15:$W$361, MATCH('O5 Details by Class &amp; Accounts'!AT$18, 'E2 Allocators'!$B$15:$W$15, 0),FALSE)*$G98)</f>
        <v>0</v>
      </c>
      <c r="AU98" s="1412">
        <f ca="1">IF(ISERROR(VLOOKUP(VLOOKUP($A98, 'E4 TB Allocation Details'!$A$18:$L$205, MATCH("Customer ID", 'E4 TB Allocation Details'!$A$18:$L$18, 0),FALSE), 'E2 Allocators'!$B$15:$W$361, MATCH('O5 Details by Class &amp; Accounts'!AU$18, 'E2 Allocators'!$B$15:$W$15, 0),FALSE)*$G98), 0, VLOOKUP(VLOOKUP($A98, 'E4 TB Allocation Details'!$A$18:$L$205, MATCH("Customer ID", 'E4 TB Allocation Details'!$A$18:$L$18, 0),FALSE), 'E2 Allocators'!$B$15:$W$361, MATCH('O5 Details by Class &amp; Accounts'!AU$18, 'E2 Allocators'!$B$15:$W$15, 0),FALSE)*$G98)</f>
        <v>0</v>
      </c>
      <c r="AV98" s="1412">
        <f ca="1">IF(ISERROR(VLOOKUP(VLOOKUP($A98, 'E4 TB Allocation Details'!$A$18:$L$205, MATCH("Customer ID", 'E4 TB Allocation Details'!$A$18:$L$18, 0),FALSE), 'E2 Allocators'!$B$15:$W$361, MATCH('O5 Details by Class &amp; Accounts'!AV$18, 'E2 Allocators'!$B$15:$W$15, 0),FALSE)*$G98), 0, VLOOKUP(VLOOKUP($A98, 'E4 TB Allocation Details'!$A$18:$L$205, MATCH("Customer ID", 'E4 TB Allocation Details'!$A$18:$L$18, 0),FALSE), 'E2 Allocators'!$B$15:$W$361, MATCH('O5 Details by Class &amp; Accounts'!AV$18, 'E2 Allocators'!$B$15:$W$15, 0),FALSE)*$G98)</f>
        <v>0</v>
      </c>
      <c r="AW98" s="1412">
        <f ca="1">IF(ISERROR(VLOOKUP(VLOOKUP($A98, 'E4 TB Allocation Details'!$A$18:$L$205, MATCH("Customer ID", 'E4 TB Allocation Details'!$A$18:$L$18, 0),FALSE), 'E2 Allocators'!$B$15:$W$361, MATCH('O5 Details by Class &amp; Accounts'!AW$18, 'E2 Allocators'!$B$15:$W$15, 0),FALSE)*$G98), 0, VLOOKUP(VLOOKUP($A98, 'E4 TB Allocation Details'!$A$18:$L$205, MATCH("Customer ID", 'E4 TB Allocation Details'!$A$18:$L$18, 0),FALSE), 'E2 Allocators'!$B$15:$W$361, MATCH('O5 Details by Class &amp; Accounts'!AW$18, 'E2 Allocators'!$B$15:$W$15, 0),FALSE)*$G98)</f>
        <v>0</v>
      </c>
      <c r="AX98" s="1412">
        <f t="shared" si="20"/>
        <v>0</v>
      </c>
      <c r="AY98" s="1412">
        <f ca="1">IF(ISERROR(VLOOKUP(VLOOKUP($A98, 'E4 TB Allocation Details'!$A$18:$L$205, MATCH("Misc ID", 'E4 TB Allocation Details'!$A$18:$L$18, 0),FALSE), 'E2 Allocators'!$B$15:$W$361, MATCH('O5 Details by Class &amp; Accounts'!AY$18, 'E2 Allocators'!$B$15:$W$15, 0),FALSE)*$E98), 0, VLOOKUP(VLOOKUP($A98, 'E4 TB Allocation Details'!$A$18:$L$205, MATCH("Misc ID", 'E4 TB Allocation Details'!$A$18:$L$18, 0),FALSE), 'E2 Allocators'!$B$15:$W$361, MATCH('O5 Details by Class &amp; Accounts'!AY$18, 'E2 Allocators'!$B$15:$W$15, 0),FALSE)*$E98)</f>
        <v>0</v>
      </c>
      <c r="AZ98" s="1412">
        <f ca="1">IF(ISERROR(VLOOKUP(VLOOKUP($A98, 'E4 TB Allocation Details'!$A$18:$L$205, MATCH("Misc ID", 'E4 TB Allocation Details'!$A$18:$L$18, 0),FALSE), 'E2 Allocators'!$B$15:$W$361, MATCH('O5 Details by Class &amp; Accounts'!AZ$18, 'E2 Allocators'!$B$15:$W$15, 0),FALSE)*$E98), 0, VLOOKUP(VLOOKUP($A98, 'E4 TB Allocation Details'!$A$18:$L$205, MATCH("Misc ID", 'E4 TB Allocation Details'!$A$18:$L$18, 0),FALSE), 'E2 Allocators'!$B$15:$W$361, MATCH('O5 Details by Class &amp; Accounts'!AZ$18, 'E2 Allocators'!$B$15:$W$15, 0),FALSE)*$E98)</f>
        <v>0</v>
      </c>
      <c r="BA98" s="1412">
        <f ca="1">IF(ISERROR(VLOOKUP(VLOOKUP($A98, 'E4 TB Allocation Details'!$A$18:$L$205, MATCH("Misc ID", 'E4 TB Allocation Details'!$A$18:$L$18, 0),FALSE), 'E2 Allocators'!$B$15:$W$361, MATCH('O5 Details by Class &amp; Accounts'!BA$18, 'E2 Allocators'!$B$15:$W$15, 0),FALSE)*$E98), 0, VLOOKUP(VLOOKUP($A98, 'E4 TB Allocation Details'!$A$18:$L$205, MATCH("Misc ID", 'E4 TB Allocation Details'!$A$18:$L$18, 0),FALSE), 'E2 Allocators'!$B$15:$W$361, MATCH('O5 Details by Class &amp; Accounts'!BA$18, 'E2 Allocators'!$B$15:$W$15, 0),FALSE)*$E98)</f>
        <v>0</v>
      </c>
      <c r="BB98" s="1412">
        <f ca="1">IF(ISERROR(VLOOKUP(VLOOKUP($A98, 'E4 TB Allocation Details'!$A$18:$L$205, MATCH("Misc ID", 'E4 TB Allocation Details'!$A$18:$L$18, 0),FALSE), 'E2 Allocators'!$B$15:$W$361, MATCH('O5 Details by Class &amp; Accounts'!BB$18, 'E2 Allocators'!$B$15:$W$15, 0),FALSE)*$E98), 0, VLOOKUP(VLOOKUP($A98, 'E4 TB Allocation Details'!$A$18:$L$205, MATCH("Misc ID", 'E4 TB Allocation Details'!$A$18:$L$18, 0),FALSE), 'E2 Allocators'!$B$15:$W$361, MATCH('O5 Details by Class &amp; Accounts'!BB$18, 'E2 Allocators'!$B$15:$W$15, 0),FALSE)*$E98)</f>
        <v>0</v>
      </c>
      <c r="BC98" s="1412">
        <f ca="1">IF(ISERROR(VLOOKUP(VLOOKUP($A98, 'E4 TB Allocation Details'!$A$18:$L$205, MATCH("Misc ID", 'E4 TB Allocation Details'!$A$18:$L$18, 0),FALSE), 'E2 Allocators'!$B$15:$W$361, MATCH('O5 Details by Class &amp; Accounts'!BC$18, 'E2 Allocators'!$B$15:$W$15, 0),FALSE)*$E98), 0, VLOOKUP(VLOOKUP($A98, 'E4 TB Allocation Details'!$A$18:$L$205, MATCH("Misc ID", 'E4 TB Allocation Details'!$A$18:$L$18, 0),FALSE), 'E2 Allocators'!$B$15:$W$361, MATCH('O5 Details by Class &amp; Accounts'!BC$18, 'E2 Allocators'!$B$15:$W$15, 0),FALSE)*$E98)</f>
        <v>0</v>
      </c>
      <c r="BD98" s="1412">
        <f ca="1">IF(ISERROR(VLOOKUP(VLOOKUP($A98, 'E4 TB Allocation Details'!$A$18:$L$205, MATCH("Misc ID", 'E4 TB Allocation Details'!$A$18:$L$18, 0),FALSE), 'E2 Allocators'!$B$15:$W$361, MATCH('O5 Details by Class &amp; Accounts'!BD$18, 'E2 Allocators'!$B$15:$W$15, 0),FALSE)*$E98), 0, VLOOKUP(VLOOKUP($A98, 'E4 TB Allocation Details'!$A$18:$L$205, MATCH("Misc ID", 'E4 TB Allocation Details'!$A$18:$L$18, 0),FALSE), 'E2 Allocators'!$B$15:$W$361, MATCH('O5 Details by Class &amp; Accounts'!BD$18, 'E2 Allocators'!$B$15:$W$15, 0),FALSE)*$E98)</f>
        <v>0</v>
      </c>
      <c r="BE98" s="1412">
        <f ca="1">IF(ISERROR(VLOOKUP(VLOOKUP($A98, 'E4 TB Allocation Details'!$A$18:$L$205, MATCH("Misc ID", 'E4 TB Allocation Details'!$A$18:$L$18, 0),FALSE), 'E2 Allocators'!$B$15:$W$361, MATCH('O5 Details by Class &amp; Accounts'!BE$18, 'E2 Allocators'!$B$15:$W$15, 0),FALSE)*$E98), 0, VLOOKUP(VLOOKUP($A98, 'E4 TB Allocation Details'!$A$18:$L$205, MATCH("Misc ID", 'E4 TB Allocation Details'!$A$18:$L$18, 0),FALSE), 'E2 Allocators'!$B$15:$W$361, MATCH('O5 Details by Class &amp; Accounts'!BE$18, 'E2 Allocators'!$B$15:$W$15, 0),FALSE)*$E98)</f>
        <v>0</v>
      </c>
      <c r="BF98" s="1412">
        <f ca="1">IF(ISERROR(VLOOKUP(VLOOKUP($A98, 'E4 TB Allocation Details'!$A$18:$L$205, MATCH("Misc ID", 'E4 TB Allocation Details'!$A$18:$L$18, 0),FALSE), 'E2 Allocators'!$B$15:$W$361, MATCH('O5 Details by Class &amp; Accounts'!BF$18, 'E2 Allocators'!$B$15:$W$15, 0),FALSE)*$E98), 0, VLOOKUP(VLOOKUP($A98, 'E4 TB Allocation Details'!$A$18:$L$205, MATCH("Misc ID", 'E4 TB Allocation Details'!$A$18:$L$18, 0),FALSE), 'E2 Allocators'!$B$15:$W$361, MATCH('O5 Details by Class &amp; Accounts'!BF$18, 'E2 Allocators'!$B$15:$W$15, 0),FALSE)*$E98)</f>
        <v>0</v>
      </c>
      <c r="BG98" s="1412">
        <f ca="1">IF(ISERROR(VLOOKUP(VLOOKUP($A98, 'E4 TB Allocation Details'!$A$18:$L$205, MATCH("Misc ID", 'E4 TB Allocation Details'!$A$18:$L$18, 0),FALSE), 'E2 Allocators'!$B$15:$W$361, MATCH('O5 Details by Class &amp; Accounts'!BG$18, 'E2 Allocators'!$B$15:$W$15, 0),FALSE)*$E98), 0, VLOOKUP(VLOOKUP($A98, 'E4 TB Allocation Details'!$A$18:$L$205, MATCH("Misc ID", 'E4 TB Allocation Details'!$A$18:$L$18, 0),FALSE), 'E2 Allocators'!$B$15:$W$361, MATCH('O5 Details by Class &amp; Accounts'!BG$18, 'E2 Allocators'!$B$15:$W$15, 0),FALSE)*$E98)</f>
        <v>0</v>
      </c>
      <c r="BH98" s="1412">
        <f ca="1">IF(ISERROR(VLOOKUP(VLOOKUP($A98, 'E4 TB Allocation Details'!$A$18:$L$205, MATCH("Misc ID", 'E4 TB Allocation Details'!$A$18:$L$18, 0),FALSE), 'E2 Allocators'!$B$15:$W$361, MATCH('O5 Details by Class &amp; Accounts'!BH$18, 'E2 Allocators'!$B$15:$W$15, 0),FALSE)*$E98), 0, VLOOKUP(VLOOKUP($A98, 'E4 TB Allocation Details'!$A$18:$L$205, MATCH("Misc ID", 'E4 TB Allocation Details'!$A$18:$L$18, 0),FALSE), 'E2 Allocators'!$B$15:$W$361, MATCH('O5 Details by Class &amp; Accounts'!BH$18, 'E2 Allocators'!$B$15:$W$15, 0),FALSE)*$E98)</f>
        <v>0</v>
      </c>
      <c r="BI98" s="1412">
        <f ca="1">IF(ISERROR(VLOOKUP(VLOOKUP($A98, 'E4 TB Allocation Details'!$A$18:$L$205, MATCH("Misc ID", 'E4 TB Allocation Details'!$A$18:$L$18, 0),FALSE), 'E2 Allocators'!$B$15:$W$361, MATCH('O5 Details by Class &amp; Accounts'!BI$18, 'E2 Allocators'!$B$15:$W$15, 0),FALSE)*$E98), 0, VLOOKUP(VLOOKUP($A98, 'E4 TB Allocation Details'!$A$18:$L$205, MATCH("Misc ID", 'E4 TB Allocation Details'!$A$18:$L$18, 0),FALSE), 'E2 Allocators'!$B$15:$W$361, MATCH('O5 Details by Class &amp; Accounts'!BI$18, 'E2 Allocators'!$B$15:$W$15, 0),FALSE)*$E98)</f>
        <v>0</v>
      </c>
      <c r="BJ98" s="1412">
        <f ca="1">IF(ISERROR(VLOOKUP(VLOOKUP($A98, 'E4 TB Allocation Details'!$A$18:$L$205, MATCH("Misc ID", 'E4 TB Allocation Details'!$A$18:$L$18, 0),FALSE), 'E2 Allocators'!$B$15:$W$361, MATCH('O5 Details by Class &amp; Accounts'!BJ$18, 'E2 Allocators'!$B$15:$W$15, 0),FALSE)*$E98), 0, VLOOKUP(VLOOKUP($A98, 'E4 TB Allocation Details'!$A$18:$L$205, MATCH("Misc ID", 'E4 TB Allocation Details'!$A$18:$L$18, 0),FALSE), 'E2 Allocators'!$B$15:$W$361, MATCH('O5 Details by Class &amp; Accounts'!BJ$18, 'E2 Allocators'!$B$15:$W$15, 0),FALSE)*$E98)</f>
        <v>0</v>
      </c>
      <c r="BK98" s="1412">
        <f ca="1">IF(ISERROR(VLOOKUP(VLOOKUP($A98, 'E4 TB Allocation Details'!$A$18:$L$205, MATCH("Misc ID", 'E4 TB Allocation Details'!$A$18:$L$18, 0),FALSE), 'E2 Allocators'!$B$15:$W$361, MATCH('O5 Details by Class &amp; Accounts'!BK$18, 'E2 Allocators'!$B$15:$W$15, 0),FALSE)*$E98), 0, VLOOKUP(VLOOKUP($A98, 'E4 TB Allocation Details'!$A$18:$L$205, MATCH("Misc ID", 'E4 TB Allocation Details'!$A$18:$L$18, 0),FALSE), 'E2 Allocators'!$B$15:$W$361, MATCH('O5 Details by Class &amp; Accounts'!BK$18, 'E2 Allocators'!$B$15:$W$15, 0),FALSE)*$E98)</f>
        <v>0</v>
      </c>
      <c r="BL98" s="1412">
        <f ca="1">IF(ISERROR(VLOOKUP(VLOOKUP($A98, 'E4 TB Allocation Details'!$A$18:$L$205, MATCH("Misc ID", 'E4 TB Allocation Details'!$A$18:$L$18, 0),FALSE), 'E2 Allocators'!$B$15:$W$361, MATCH('O5 Details by Class &amp; Accounts'!BL$18, 'E2 Allocators'!$B$15:$W$15, 0),FALSE)*$E98), 0, VLOOKUP(VLOOKUP($A98, 'E4 TB Allocation Details'!$A$18:$L$205, MATCH("Misc ID", 'E4 TB Allocation Details'!$A$18:$L$18, 0),FALSE), 'E2 Allocators'!$B$15:$W$361, MATCH('O5 Details by Class &amp; Accounts'!BL$18, 'E2 Allocators'!$B$15:$W$15, 0),FALSE)*$E98)</f>
        <v>0</v>
      </c>
      <c r="BM98" s="1412">
        <f ca="1">IF(ISERROR(VLOOKUP(VLOOKUP($A98, 'E4 TB Allocation Details'!$A$18:$L$205, MATCH("Misc ID", 'E4 TB Allocation Details'!$A$18:$L$18, 0),FALSE), 'E2 Allocators'!$B$15:$W$361, MATCH('O5 Details by Class &amp; Accounts'!BM$18, 'E2 Allocators'!$B$15:$W$15, 0),FALSE)*$E98), 0, VLOOKUP(VLOOKUP($A98, 'E4 TB Allocation Details'!$A$18:$L$205, MATCH("Misc ID", 'E4 TB Allocation Details'!$A$18:$L$18, 0),FALSE), 'E2 Allocators'!$B$15:$W$361, MATCH('O5 Details by Class &amp; Accounts'!BM$18, 'E2 Allocators'!$B$15:$W$15, 0),FALSE)*$E98)</f>
        <v>0</v>
      </c>
      <c r="BN98" s="1412">
        <f ca="1">IF(ISERROR(VLOOKUP(VLOOKUP($A98, 'E4 TB Allocation Details'!$A$18:$L$205, MATCH("Misc ID", 'E4 TB Allocation Details'!$A$18:$L$18, 0),FALSE), 'E2 Allocators'!$B$15:$W$361, MATCH('O5 Details by Class &amp; Accounts'!BN$18, 'E2 Allocators'!$B$15:$W$15, 0),FALSE)*$E98), 0, VLOOKUP(VLOOKUP($A98, 'E4 TB Allocation Details'!$A$18:$L$205, MATCH("Misc ID", 'E4 TB Allocation Details'!$A$18:$L$18, 0),FALSE), 'E2 Allocators'!$B$15:$W$361, MATCH('O5 Details by Class &amp; Accounts'!BN$18, 'E2 Allocators'!$B$15:$W$15, 0),FALSE)*$E98)</f>
        <v>0</v>
      </c>
      <c r="BO98" s="1412">
        <f ca="1">IF(ISERROR(VLOOKUP(VLOOKUP($A98, 'E4 TB Allocation Details'!$A$18:$L$205, MATCH("Misc ID", 'E4 TB Allocation Details'!$A$18:$L$18, 0),FALSE), 'E2 Allocators'!$B$15:$W$361, MATCH('O5 Details by Class &amp; Accounts'!BO$18, 'E2 Allocators'!$B$15:$W$15, 0),FALSE)*$E98), 0, VLOOKUP(VLOOKUP($A98, 'E4 TB Allocation Details'!$A$18:$L$205, MATCH("Misc ID", 'E4 TB Allocation Details'!$A$18:$L$18, 0),FALSE), 'E2 Allocators'!$B$15:$W$361, MATCH('O5 Details by Class &amp; Accounts'!BO$18, 'E2 Allocators'!$B$15:$W$15, 0),FALSE)*$E98)</f>
        <v>0</v>
      </c>
      <c r="BP98" s="1412">
        <f ca="1">IF(ISERROR(VLOOKUP(VLOOKUP($A98, 'E4 TB Allocation Details'!$A$18:$L$205, MATCH("Misc ID", 'E4 TB Allocation Details'!$A$18:$L$18, 0),FALSE), 'E2 Allocators'!$B$15:$W$361, MATCH('O5 Details by Class &amp; Accounts'!BP$18, 'E2 Allocators'!$B$15:$W$15, 0),FALSE)*$E98), 0, VLOOKUP(VLOOKUP($A98, 'E4 TB Allocation Details'!$A$18:$L$205, MATCH("Misc ID", 'E4 TB Allocation Details'!$A$18:$L$18, 0),FALSE), 'E2 Allocators'!$B$15:$W$361, MATCH('O5 Details by Class &amp; Accounts'!BP$18, 'E2 Allocators'!$B$15:$W$15, 0),FALSE)*$E98)</f>
        <v>0</v>
      </c>
      <c r="BQ98" s="1412">
        <f ca="1">IF(ISERROR(VLOOKUP(VLOOKUP($A98, 'E4 TB Allocation Details'!$A$18:$L$205, MATCH("Misc ID", 'E4 TB Allocation Details'!$A$18:$L$18, 0),FALSE), 'E2 Allocators'!$B$15:$W$361, MATCH('O5 Details by Class &amp; Accounts'!BQ$18, 'E2 Allocators'!$B$15:$W$15, 0),FALSE)*$E98), 0, VLOOKUP(VLOOKUP($A98, 'E4 TB Allocation Details'!$A$18:$L$205, MATCH("Misc ID", 'E4 TB Allocation Details'!$A$18:$L$18, 0),FALSE), 'E2 Allocators'!$B$15:$W$361, MATCH('O5 Details by Class &amp; Accounts'!BQ$18, 'E2 Allocators'!$B$15:$W$15, 0),FALSE)*$E98)</f>
        <v>0</v>
      </c>
      <c r="BR98" s="1412">
        <f ca="1">IF(ISERROR(VLOOKUP(VLOOKUP($A98, 'E4 TB Allocation Details'!$A$18:$L$205, MATCH("Misc ID", 'E4 TB Allocation Details'!$A$18:$L$18, 0),FALSE), 'E2 Allocators'!$B$15:$W$361, MATCH('O5 Details by Class &amp; Accounts'!BR$18, 'E2 Allocators'!$B$15:$W$15, 0),FALSE)*$E98), 0, VLOOKUP(VLOOKUP($A98, 'E4 TB Allocation Details'!$A$18:$L$205, MATCH("Misc ID", 'E4 TB Allocation Details'!$A$18:$L$18, 0),FALSE), 'E2 Allocators'!$B$15:$W$361, MATCH('O5 Details by Class &amp; Accounts'!BR$18, 'E2 Allocators'!$B$15:$W$15, 0),FALSE)*$E98)</f>
        <v>0</v>
      </c>
      <c r="BS98" s="1412">
        <f t="shared" si="21"/>
        <v>0</v>
      </c>
      <c r="BT98" s="1412">
        <f ca="1">IF(ISERROR(VLOOKUP(VLOOKUP($A98, 'E4 TB Allocation Details'!$A$18:$L$205, MATCH("A &amp; G ID", 'E4 TB Allocation Details'!$A$18:$L$18, 0),FALSE), 'E2 Allocators'!$B$15:$W$361, MATCH('O5 Details by Class &amp; Accounts'!BT$18, 'E2 Allocators'!$B$15:$W$15, 0),FALSE)*$E98), 0, VLOOKUP(VLOOKUP($A98, 'E4 TB Allocation Details'!$A$18:$L$205, MATCH("A &amp; G ID", 'E4 TB Allocation Details'!$A$18:$L$18, 0),FALSE), 'E2 Allocators'!$B$15:$W$361, MATCH('O5 Details by Class &amp; Accounts'!BT$18, 'E2 Allocators'!$B$15:$W$15, 0),FALSE)*$E98)</f>
        <v>0</v>
      </c>
      <c r="BU98" s="1412">
        <f ca="1">IF(ISERROR(VLOOKUP(VLOOKUP($A98, 'E4 TB Allocation Details'!$A$18:$L$205, MATCH("A &amp; G ID", 'E4 TB Allocation Details'!$A$18:$L$18, 0),FALSE), 'E2 Allocators'!$B$15:$W$361, MATCH('O5 Details by Class &amp; Accounts'!BU$18, 'E2 Allocators'!$B$15:$W$15, 0),FALSE)*$E98), 0, VLOOKUP(VLOOKUP($A98, 'E4 TB Allocation Details'!$A$18:$L$205, MATCH("A &amp; G ID", 'E4 TB Allocation Details'!$A$18:$L$18, 0),FALSE), 'E2 Allocators'!$B$15:$W$361, MATCH('O5 Details by Class &amp; Accounts'!BU$18, 'E2 Allocators'!$B$15:$W$15, 0),FALSE)*$E98)</f>
        <v>0</v>
      </c>
      <c r="BV98" s="1412">
        <f ca="1">IF(ISERROR(VLOOKUP(VLOOKUP($A98, 'E4 TB Allocation Details'!$A$18:$L$205, MATCH("A &amp; G ID", 'E4 TB Allocation Details'!$A$18:$L$18, 0),FALSE), 'E2 Allocators'!$B$15:$W$361, MATCH('O5 Details by Class &amp; Accounts'!BV$18, 'E2 Allocators'!$B$15:$W$15, 0),FALSE)*$E98), 0, VLOOKUP(VLOOKUP($A98, 'E4 TB Allocation Details'!$A$18:$L$205, MATCH("A &amp; G ID", 'E4 TB Allocation Details'!$A$18:$L$18, 0),FALSE), 'E2 Allocators'!$B$15:$W$361, MATCH('O5 Details by Class &amp; Accounts'!BV$18, 'E2 Allocators'!$B$15:$W$15, 0),FALSE)*$E98)</f>
        <v>0</v>
      </c>
      <c r="BW98" s="1412">
        <f ca="1">IF(ISERROR(VLOOKUP(VLOOKUP($A98, 'E4 TB Allocation Details'!$A$18:$L$205, MATCH("A &amp; G ID", 'E4 TB Allocation Details'!$A$18:$L$18, 0),FALSE), 'E2 Allocators'!$B$15:$W$361, MATCH('O5 Details by Class &amp; Accounts'!BW$18, 'E2 Allocators'!$B$15:$W$15, 0),FALSE)*$E98), 0, VLOOKUP(VLOOKUP($A98, 'E4 TB Allocation Details'!$A$18:$L$205, MATCH("A &amp; G ID", 'E4 TB Allocation Details'!$A$18:$L$18, 0),FALSE), 'E2 Allocators'!$B$15:$W$361, MATCH('O5 Details by Class &amp; Accounts'!BW$18, 'E2 Allocators'!$B$15:$W$15, 0),FALSE)*$E98)</f>
        <v>0</v>
      </c>
      <c r="BX98" s="1412">
        <f ca="1">IF(ISERROR(VLOOKUP(VLOOKUP($A98, 'E4 TB Allocation Details'!$A$18:$L$205, MATCH("A &amp; G ID", 'E4 TB Allocation Details'!$A$18:$L$18, 0),FALSE), 'E2 Allocators'!$B$15:$W$361, MATCH('O5 Details by Class &amp; Accounts'!BX$18, 'E2 Allocators'!$B$15:$W$15, 0),FALSE)*$E98), 0, VLOOKUP(VLOOKUP($A98, 'E4 TB Allocation Details'!$A$18:$L$205, MATCH("A &amp; G ID", 'E4 TB Allocation Details'!$A$18:$L$18, 0),FALSE), 'E2 Allocators'!$B$15:$W$361, MATCH('O5 Details by Class &amp; Accounts'!BX$18, 'E2 Allocators'!$B$15:$W$15, 0),FALSE)*$E98)</f>
        <v>0</v>
      </c>
      <c r="BY98" s="1412">
        <f ca="1">IF(ISERROR(VLOOKUP(VLOOKUP($A98, 'E4 TB Allocation Details'!$A$18:$L$205, MATCH("A &amp; G ID", 'E4 TB Allocation Details'!$A$18:$L$18, 0),FALSE), 'E2 Allocators'!$B$15:$W$361, MATCH('O5 Details by Class &amp; Accounts'!BY$18, 'E2 Allocators'!$B$15:$W$15, 0),FALSE)*$E98), 0, VLOOKUP(VLOOKUP($A98, 'E4 TB Allocation Details'!$A$18:$L$205, MATCH("A &amp; G ID", 'E4 TB Allocation Details'!$A$18:$L$18, 0),FALSE), 'E2 Allocators'!$B$15:$W$361, MATCH('O5 Details by Class &amp; Accounts'!BY$18, 'E2 Allocators'!$B$15:$W$15, 0),FALSE)*$E98)</f>
        <v>0</v>
      </c>
      <c r="BZ98" s="1412">
        <f ca="1">IF(ISERROR(VLOOKUP(VLOOKUP($A98, 'E4 TB Allocation Details'!$A$18:$L$205, MATCH("A &amp; G ID", 'E4 TB Allocation Details'!$A$18:$L$18, 0),FALSE), 'E2 Allocators'!$B$15:$W$361, MATCH('O5 Details by Class &amp; Accounts'!BZ$18, 'E2 Allocators'!$B$15:$W$15, 0),FALSE)*$E98), 0, VLOOKUP(VLOOKUP($A98, 'E4 TB Allocation Details'!$A$18:$L$205, MATCH("A &amp; G ID", 'E4 TB Allocation Details'!$A$18:$L$18, 0),FALSE), 'E2 Allocators'!$B$15:$W$361, MATCH('O5 Details by Class &amp; Accounts'!BZ$18, 'E2 Allocators'!$B$15:$W$15, 0),FALSE)*$E98)</f>
        <v>0</v>
      </c>
      <c r="CA98" s="1412">
        <f ca="1">IF(ISERROR(VLOOKUP(VLOOKUP($A98, 'E4 TB Allocation Details'!$A$18:$L$205, MATCH("A &amp; G ID", 'E4 TB Allocation Details'!$A$18:$L$18, 0),FALSE), 'E2 Allocators'!$B$15:$W$361, MATCH('O5 Details by Class &amp; Accounts'!CA$18, 'E2 Allocators'!$B$15:$W$15, 0),FALSE)*$E98), 0, VLOOKUP(VLOOKUP($A98, 'E4 TB Allocation Details'!$A$18:$L$205, MATCH("A &amp; G ID", 'E4 TB Allocation Details'!$A$18:$L$18, 0),FALSE), 'E2 Allocators'!$B$15:$W$361, MATCH('O5 Details by Class &amp; Accounts'!CA$18, 'E2 Allocators'!$B$15:$W$15, 0),FALSE)*$E98)</f>
        <v>0</v>
      </c>
      <c r="CB98" s="1412">
        <f ca="1">IF(ISERROR(VLOOKUP(VLOOKUP($A98, 'E4 TB Allocation Details'!$A$18:$L$205, MATCH("A &amp; G ID", 'E4 TB Allocation Details'!$A$18:$L$18, 0),FALSE), 'E2 Allocators'!$B$15:$W$361, MATCH('O5 Details by Class &amp; Accounts'!CB$18, 'E2 Allocators'!$B$15:$W$15, 0),FALSE)*$E98), 0, VLOOKUP(VLOOKUP($A98, 'E4 TB Allocation Details'!$A$18:$L$205, MATCH("A &amp; G ID", 'E4 TB Allocation Details'!$A$18:$L$18, 0),FALSE), 'E2 Allocators'!$B$15:$W$361, MATCH('O5 Details by Class &amp; Accounts'!CB$18, 'E2 Allocators'!$B$15:$W$15, 0),FALSE)*$E98)</f>
        <v>0</v>
      </c>
      <c r="CC98" s="1412">
        <f ca="1">IF(ISERROR(VLOOKUP(VLOOKUP($A98, 'E4 TB Allocation Details'!$A$18:$L$205, MATCH("A &amp; G ID", 'E4 TB Allocation Details'!$A$18:$L$18, 0),FALSE), 'E2 Allocators'!$B$15:$W$361, MATCH('O5 Details by Class &amp; Accounts'!CC$18, 'E2 Allocators'!$B$15:$W$15, 0),FALSE)*$E98), 0, VLOOKUP(VLOOKUP($A98, 'E4 TB Allocation Details'!$A$18:$L$205, MATCH("A &amp; G ID", 'E4 TB Allocation Details'!$A$18:$L$18, 0),FALSE), 'E2 Allocators'!$B$15:$W$361, MATCH('O5 Details by Class &amp; Accounts'!CC$18, 'E2 Allocators'!$B$15:$W$15, 0),FALSE)*$E98)</f>
        <v>0</v>
      </c>
      <c r="CD98" s="1412">
        <f ca="1">IF(ISERROR(VLOOKUP(VLOOKUP($A98, 'E4 TB Allocation Details'!$A$18:$L$205, MATCH("A &amp; G ID", 'E4 TB Allocation Details'!$A$18:$L$18, 0),FALSE), 'E2 Allocators'!$B$15:$W$361, MATCH('O5 Details by Class &amp; Accounts'!CD$18, 'E2 Allocators'!$B$15:$W$15, 0),FALSE)*$E98), 0, VLOOKUP(VLOOKUP($A98, 'E4 TB Allocation Details'!$A$18:$L$205, MATCH("A &amp; G ID", 'E4 TB Allocation Details'!$A$18:$L$18, 0),FALSE), 'E2 Allocators'!$B$15:$W$361, MATCH('O5 Details by Class &amp; Accounts'!CD$18, 'E2 Allocators'!$B$15:$W$15, 0),FALSE)*$E98)</f>
        <v>0</v>
      </c>
      <c r="CE98" s="1412">
        <f ca="1">IF(ISERROR(VLOOKUP(VLOOKUP($A98, 'E4 TB Allocation Details'!$A$18:$L$205, MATCH("A &amp; G ID", 'E4 TB Allocation Details'!$A$18:$L$18, 0),FALSE), 'E2 Allocators'!$B$15:$W$361, MATCH('O5 Details by Class &amp; Accounts'!CE$18, 'E2 Allocators'!$B$15:$W$15, 0),FALSE)*$E98), 0, VLOOKUP(VLOOKUP($A98, 'E4 TB Allocation Details'!$A$18:$L$205, MATCH("A &amp; G ID", 'E4 TB Allocation Details'!$A$18:$L$18, 0),FALSE), 'E2 Allocators'!$B$15:$W$361, MATCH('O5 Details by Class &amp; Accounts'!CE$18, 'E2 Allocators'!$B$15:$W$15, 0),FALSE)*$E98)</f>
        <v>0</v>
      </c>
      <c r="CF98" s="1412">
        <f ca="1">IF(ISERROR(VLOOKUP(VLOOKUP($A98, 'E4 TB Allocation Details'!$A$18:$L$205, MATCH("A &amp; G ID", 'E4 TB Allocation Details'!$A$18:$L$18, 0),FALSE), 'E2 Allocators'!$B$15:$W$361, MATCH('O5 Details by Class &amp; Accounts'!CF$18, 'E2 Allocators'!$B$15:$W$15, 0),FALSE)*$E98), 0, VLOOKUP(VLOOKUP($A98, 'E4 TB Allocation Details'!$A$18:$L$205, MATCH("A &amp; G ID", 'E4 TB Allocation Details'!$A$18:$L$18, 0),FALSE), 'E2 Allocators'!$B$15:$W$361, MATCH('O5 Details by Class &amp; Accounts'!CF$18, 'E2 Allocators'!$B$15:$W$15, 0),FALSE)*$E98)</f>
        <v>0</v>
      </c>
      <c r="CG98" s="1412">
        <f ca="1">IF(ISERROR(VLOOKUP(VLOOKUP($A98, 'E4 TB Allocation Details'!$A$18:$L$205, MATCH("A &amp; G ID", 'E4 TB Allocation Details'!$A$18:$L$18, 0),FALSE), 'E2 Allocators'!$B$15:$W$361, MATCH('O5 Details by Class &amp; Accounts'!CG$18, 'E2 Allocators'!$B$15:$W$15, 0),FALSE)*$E98), 0, VLOOKUP(VLOOKUP($A98, 'E4 TB Allocation Details'!$A$18:$L$205, MATCH("A &amp; G ID", 'E4 TB Allocation Details'!$A$18:$L$18, 0),FALSE), 'E2 Allocators'!$B$15:$W$361, MATCH('O5 Details by Class &amp; Accounts'!CG$18, 'E2 Allocators'!$B$15:$W$15, 0),FALSE)*$E98)</f>
        <v>0</v>
      </c>
      <c r="CH98" s="1412">
        <f ca="1">IF(ISERROR(VLOOKUP(VLOOKUP($A98, 'E4 TB Allocation Details'!$A$18:$L$205, MATCH("A &amp; G ID", 'E4 TB Allocation Details'!$A$18:$L$18, 0),FALSE), 'E2 Allocators'!$B$15:$W$361, MATCH('O5 Details by Class &amp; Accounts'!CH$18, 'E2 Allocators'!$B$15:$W$15, 0),FALSE)*$E98), 0, VLOOKUP(VLOOKUP($A98, 'E4 TB Allocation Details'!$A$18:$L$205, MATCH("A &amp; G ID", 'E4 TB Allocation Details'!$A$18:$L$18, 0),FALSE), 'E2 Allocators'!$B$15:$W$361, MATCH('O5 Details by Class &amp; Accounts'!CH$18, 'E2 Allocators'!$B$15:$W$15, 0),FALSE)*$E98)</f>
        <v>0</v>
      </c>
      <c r="CI98" s="1412">
        <f ca="1">IF(ISERROR(VLOOKUP(VLOOKUP($A98, 'E4 TB Allocation Details'!$A$18:$L$205, MATCH("A &amp; G ID", 'E4 TB Allocation Details'!$A$18:$L$18, 0),FALSE), 'E2 Allocators'!$B$15:$W$361, MATCH('O5 Details by Class &amp; Accounts'!CI$18, 'E2 Allocators'!$B$15:$W$15, 0),FALSE)*$E98), 0, VLOOKUP(VLOOKUP($A98, 'E4 TB Allocation Details'!$A$18:$L$205, MATCH("A &amp; G ID", 'E4 TB Allocation Details'!$A$18:$L$18, 0),FALSE), 'E2 Allocators'!$B$15:$W$361, MATCH('O5 Details by Class &amp; Accounts'!CI$18, 'E2 Allocators'!$B$15:$W$15, 0),FALSE)*$E98)</f>
        <v>0</v>
      </c>
      <c r="CJ98" s="1412">
        <f ca="1">IF(ISERROR(VLOOKUP(VLOOKUP($A98, 'E4 TB Allocation Details'!$A$18:$L$205, MATCH("A &amp; G ID", 'E4 TB Allocation Details'!$A$18:$L$18, 0),FALSE), 'E2 Allocators'!$B$15:$W$361, MATCH('O5 Details by Class &amp; Accounts'!CJ$18, 'E2 Allocators'!$B$15:$W$15, 0),FALSE)*$E98), 0, VLOOKUP(VLOOKUP($A98, 'E4 TB Allocation Details'!$A$18:$L$205, MATCH("A &amp; G ID", 'E4 TB Allocation Details'!$A$18:$L$18, 0),FALSE), 'E2 Allocators'!$B$15:$W$361, MATCH('O5 Details by Class &amp; Accounts'!CJ$18, 'E2 Allocators'!$B$15:$W$15, 0),FALSE)*$E98)</f>
        <v>0</v>
      </c>
      <c r="CK98" s="1412">
        <f ca="1">IF(ISERROR(VLOOKUP(VLOOKUP($A98, 'E4 TB Allocation Details'!$A$18:$L$205, MATCH("A &amp; G ID", 'E4 TB Allocation Details'!$A$18:$L$18, 0),FALSE), 'E2 Allocators'!$B$15:$W$361, MATCH('O5 Details by Class &amp; Accounts'!CK$18, 'E2 Allocators'!$B$15:$W$15, 0),FALSE)*$E98), 0, VLOOKUP(VLOOKUP($A98, 'E4 TB Allocation Details'!$A$18:$L$205, MATCH("A &amp; G ID", 'E4 TB Allocation Details'!$A$18:$L$18, 0),FALSE), 'E2 Allocators'!$B$15:$W$361, MATCH('O5 Details by Class &amp; Accounts'!CK$18, 'E2 Allocators'!$B$15:$W$15, 0),FALSE)*$E98)</f>
        <v>0</v>
      </c>
      <c r="CL98" s="1412">
        <f ca="1">IF(ISERROR(VLOOKUP(VLOOKUP($A98, 'E4 TB Allocation Details'!$A$18:$L$205, MATCH("A &amp; G ID", 'E4 TB Allocation Details'!$A$18:$L$18, 0),FALSE), 'E2 Allocators'!$B$15:$W$361, MATCH('O5 Details by Class &amp; Accounts'!CL$18, 'E2 Allocators'!$B$15:$W$15, 0),FALSE)*$E98), 0, VLOOKUP(VLOOKUP($A98, 'E4 TB Allocation Details'!$A$18:$L$205, MATCH("A &amp; G ID", 'E4 TB Allocation Details'!$A$18:$L$18, 0),FALSE), 'E2 Allocators'!$B$15:$W$361, MATCH('O5 Details by Class &amp; Accounts'!CL$18, 'E2 Allocators'!$B$15:$W$15, 0),FALSE)*$E98)</f>
        <v>0</v>
      </c>
      <c r="CM98" s="1412">
        <f ca="1">IF(ISERROR(VLOOKUP(VLOOKUP($A98, 'E4 TB Allocation Details'!$A$18:$L$205, MATCH("A &amp; G ID", 'E4 TB Allocation Details'!$A$18:$L$18, 0),FALSE), 'E2 Allocators'!$B$15:$W$361, MATCH('O5 Details by Class &amp; Accounts'!CM$18, 'E2 Allocators'!$B$15:$W$15, 0),FALSE)*$E98), 0, VLOOKUP(VLOOKUP($A98, 'E4 TB Allocation Details'!$A$18:$L$205, MATCH("A &amp; G ID", 'E4 TB Allocation Details'!$A$18:$L$18, 0),FALSE), 'E2 Allocators'!$B$15:$W$361, MATCH('O5 Details by Class &amp; Accounts'!CM$18, 'E2 Allocators'!$B$15:$W$15, 0),FALSE)*$E98)</f>
        <v>0</v>
      </c>
      <c r="CN98" s="1412">
        <f t="shared" si="22"/>
        <v>0</v>
      </c>
      <c r="CO98" s="1792">
        <f t="shared" si="23"/>
        <v>0</v>
      </c>
      <c r="CQ98" s="2087" t="s">
        <v>788</v>
      </c>
    </row>
    <row r="99" spans="1:95" s="81" customFormat="1" ht="12.75">
      <c r="A99" s="1180">
        <v>4320</v>
      </c>
      <c r="B99" s="1181" t="s">
        <v>1126</v>
      </c>
      <c r="C99" s="1789">
        <f ca="1">IF(ISERROR(VLOOKUP($A99,'I3 TB Data'!$A$23:$H$458,MATCH('O5 Details by Class &amp; Accounts'!$C$18, 'I3 TB Data'!$A$23:$H$23,0),0)), 0, VLOOKUP($A99,'I3 TB Data'!$A$23:$H$458,MATCH('O5 Details by Class &amp; Accounts'!$C$18,'I3 TB Data'!$A$23:$H$23,0),0))</f>
        <v>0</v>
      </c>
      <c r="D99" s="1412"/>
      <c r="E99" s="1789">
        <f t="shared" si="17"/>
        <v>0</v>
      </c>
      <c r="F99" s="1791">
        <f ca="1">IF(ISERROR(VLOOKUP($A99, 'E1 Categorization'!A33:E122, MATCH("Customer Component", 'E1 Categorization'!$A$33:$E$33,0), 0)), 0, IF(VLOOKUP($A99, 'E1 Categorization'!A33:E122, MATCH("Customer Component", 'E1 Categorization'!$A$33:$E$33,0), 0)=0, 'O5 Details by Class &amp; Accounts'!$E99, IF(AND(VLOOKUP($A99, 'E1 Categorization'!A33:E122, MATCH("Customer Component", 'E1 Categorization'!$A$33:$E$33,0), 0) &gt;0, VLOOKUP($A99, 'E1 Categorization'!A33:E122, MATCH("Customer Component", 'E1 Categorization'!$A$33:$E$33,0), 0)&lt;1), 'O5 Details by Class &amp; Accounts'!$E99*(1-VLOOKUP($A99, 'E1 Categorization'!A33:E122, MATCH("Customer Component", 'E1 Categorization'!$A$33:$E$33,0), 0)), 0)))</f>
        <v>0</v>
      </c>
      <c r="G99" s="1791">
        <f ca="1">IF(ISERROR(VLOOKUP($A99, 'E1 Categorization'!A33:E122, MATCH("Customer Component", 'E1 Categorization'!$A$33:$E$33,0), 0)),0, IF(VLOOKUP($A99, 'E1 Categorization'!A33:E122, MATCH("Customer Component", 'E1 Categorization'!$A$33:$E$33,0), 0)=0, 0, IF(AND(VLOOKUP($A99, 'E1 Categorization'!A33:E122, MATCH("Customer Component", 'E1 Categorization'!$A$33:$E$33,0), 0) &gt;0, VLOOKUP($A99, 'E1 Categorization'!A33:E122, MATCH("Customer Component", 'E1 Categorization'!$A$33:$E$33,0), 0)&lt;1), 'O5 Details by Class &amp; Accounts'!$E99*(VLOOKUP($A99, 'E1 Categorization'!A33:E122, MATCH("Customer Component", 'E1 Categorization'!$A$33:$E$33,0), 0)), 'O5 Details by Class &amp; Accounts'!$E99)))</f>
        <v>0</v>
      </c>
      <c r="H99" s="1412">
        <f t="shared" si="18"/>
        <v>0</v>
      </c>
      <c r="I99" s="1412">
        <f ca="1">IF(ISERROR(VLOOKUP(VLOOKUP($A99, 'E4 TB Allocation Details'!$A$18:$L$205, MATCH("Demand ID", 'E4 TB Allocation Details'!$A$18:$L$18, 0),FALSE), 'E2 Allocators'!$B$15:$W$361, MATCH('O5 Details by Class &amp; Accounts'!I$18, 'E2 Allocators'!$B$15:$W$15, 0),FALSE)*$F99), 0, VLOOKUP(VLOOKUP($A99, 'E4 TB Allocation Details'!$A$18:$L$205, MATCH("Demand ID", 'E4 TB Allocation Details'!$A$18:$L$18, 0),FALSE), 'E2 Allocators'!$B$15:$W$361, MATCH('O5 Details by Class &amp; Accounts'!I$18, 'E2 Allocators'!$B$15:$W$15, 0),FALSE)*$F99)</f>
        <v>0</v>
      </c>
      <c r="J99" s="1412">
        <f ca="1">IF(ISERROR(VLOOKUP(VLOOKUP($A99, 'E4 TB Allocation Details'!$A$18:$L$205, MATCH("Demand ID", 'E4 TB Allocation Details'!$A$18:$L$18, 0),FALSE), 'E2 Allocators'!$B$15:$W$361, MATCH('O5 Details by Class &amp; Accounts'!J$18, 'E2 Allocators'!$B$15:$W$15, 0),FALSE)*$F99), 0, VLOOKUP(VLOOKUP($A99, 'E4 TB Allocation Details'!$A$18:$L$205, MATCH("Demand ID", 'E4 TB Allocation Details'!$A$18:$L$18, 0),FALSE), 'E2 Allocators'!$B$15:$W$361, MATCH('O5 Details by Class &amp; Accounts'!J$18, 'E2 Allocators'!$B$15:$W$15, 0),FALSE)*$F99)</f>
        <v>0</v>
      </c>
      <c r="K99" s="1412">
        <f ca="1">IF(ISERROR(VLOOKUP(VLOOKUP($A99, 'E4 TB Allocation Details'!$A$18:$L$205, MATCH("Demand ID", 'E4 TB Allocation Details'!$A$18:$L$18, 0),FALSE), 'E2 Allocators'!$B$15:$W$361, MATCH('O5 Details by Class &amp; Accounts'!K$18, 'E2 Allocators'!$B$15:$W$15, 0),FALSE)*$F99), 0, VLOOKUP(VLOOKUP($A99, 'E4 TB Allocation Details'!$A$18:$L$205, MATCH("Demand ID", 'E4 TB Allocation Details'!$A$18:$L$18, 0),FALSE), 'E2 Allocators'!$B$15:$W$361, MATCH('O5 Details by Class &amp; Accounts'!K$18, 'E2 Allocators'!$B$15:$W$15, 0),FALSE)*$F99)</f>
        <v>0</v>
      </c>
      <c r="L99" s="1412">
        <f ca="1">IF(ISERROR(VLOOKUP(VLOOKUP($A99, 'E4 TB Allocation Details'!$A$18:$L$205, MATCH("Demand ID", 'E4 TB Allocation Details'!$A$18:$L$18, 0),FALSE), 'E2 Allocators'!$B$15:$W$361, MATCH('O5 Details by Class &amp; Accounts'!L$18, 'E2 Allocators'!$B$15:$W$15, 0),FALSE)*$F99), 0, VLOOKUP(VLOOKUP($A99, 'E4 TB Allocation Details'!$A$18:$L$205, MATCH("Demand ID", 'E4 TB Allocation Details'!$A$18:$L$18, 0),FALSE), 'E2 Allocators'!$B$15:$W$361, MATCH('O5 Details by Class &amp; Accounts'!L$18, 'E2 Allocators'!$B$15:$W$15, 0),FALSE)*$F99)</f>
        <v>0</v>
      </c>
      <c r="M99" s="1412">
        <f ca="1">IF(ISERROR(VLOOKUP(VLOOKUP($A99, 'E4 TB Allocation Details'!$A$18:$L$205, MATCH("Demand ID", 'E4 TB Allocation Details'!$A$18:$L$18, 0),FALSE), 'E2 Allocators'!$B$15:$W$361, MATCH('O5 Details by Class &amp; Accounts'!M$18, 'E2 Allocators'!$B$15:$W$15, 0),FALSE)*$F99), 0, VLOOKUP(VLOOKUP($A99, 'E4 TB Allocation Details'!$A$18:$L$205, MATCH("Demand ID", 'E4 TB Allocation Details'!$A$18:$L$18, 0),FALSE), 'E2 Allocators'!$B$15:$W$361, MATCH('O5 Details by Class &amp; Accounts'!M$18, 'E2 Allocators'!$B$15:$W$15, 0),FALSE)*$F99)</f>
        <v>0</v>
      </c>
      <c r="N99" s="1412">
        <f ca="1">IF(ISERROR(VLOOKUP(VLOOKUP($A99, 'E4 TB Allocation Details'!$A$18:$L$205, MATCH("Demand ID", 'E4 TB Allocation Details'!$A$18:$L$18, 0),FALSE), 'E2 Allocators'!$B$15:$W$361, MATCH('O5 Details by Class &amp; Accounts'!N$18, 'E2 Allocators'!$B$15:$W$15, 0),FALSE)*$F99), 0, VLOOKUP(VLOOKUP($A99, 'E4 TB Allocation Details'!$A$18:$L$205, MATCH("Demand ID", 'E4 TB Allocation Details'!$A$18:$L$18, 0),FALSE), 'E2 Allocators'!$B$15:$W$361, MATCH('O5 Details by Class &amp; Accounts'!N$18, 'E2 Allocators'!$B$15:$W$15, 0),FALSE)*$F99)</f>
        <v>0</v>
      </c>
      <c r="O99" s="1412">
        <f ca="1">IF(ISERROR(VLOOKUP(VLOOKUP($A99, 'E4 TB Allocation Details'!$A$18:$L$205, MATCH("Demand ID", 'E4 TB Allocation Details'!$A$18:$L$18, 0),FALSE), 'E2 Allocators'!$B$15:$W$361, MATCH('O5 Details by Class &amp; Accounts'!O$18, 'E2 Allocators'!$B$15:$W$15, 0),FALSE)*$F99), 0, VLOOKUP(VLOOKUP($A99, 'E4 TB Allocation Details'!$A$18:$L$205, MATCH("Demand ID", 'E4 TB Allocation Details'!$A$18:$L$18, 0),FALSE), 'E2 Allocators'!$B$15:$W$361, MATCH('O5 Details by Class &amp; Accounts'!O$18, 'E2 Allocators'!$B$15:$W$15, 0),FALSE)*$F99)</f>
        <v>0</v>
      </c>
      <c r="P99" s="1412">
        <f ca="1">IF(ISERROR(VLOOKUP(VLOOKUP($A99, 'E4 TB Allocation Details'!$A$18:$L$205, MATCH("Demand ID", 'E4 TB Allocation Details'!$A$18:$L$18, 0),FALSE), 'E2 Allocators'!$B$15:$W$361, MATCH('O5 Details by Class &amp; Accounts'!P$18, 'E2 Allocators'!$B$15:$W$15, 0),FALSE)*$F99), 0, VLOOKUP(VLOOKUP($A99, 'E4 TB Allocation Details'!$A$18:$L$205, MATCH("Demand ID", 'E4 TB Allocation Details'!$A$18:$L$18, 0),FALSE), 'E2 Allocators'!$B$15:$W$361, MATCH('O5 Details by Class &amp; Accounts'!P$18, 'E2 Allocators'!$B$15:$W$15, 0),FALSE)*$F99)</f>
        <v>0</v>
      </c>
      <c r="Q99" s="1412">
        <f ca="1">IF(ISERROR(VLOOKUP(VLOOKUP($A99, 'E4 TB Allocation Details'!$A$18:$L$205, MATCH("Demand ID", 'E4 TB Allocation Details'!$A$18:$L$18, 0),FALSE), 'E2 Allocators'!$B$15:$W$361, MATCH('O5 Details by Class &amp; Accounts'!Q$18, 'E2 Allocators'!$B$15:$W$15, 0),FALSE)*$F99), 0, VLOOKUP(VLOOKUP($A99, 'E4 TB Allocation Details'!$A$18:$L$205, MATCH("Demand ID", 'E4 TB Allocation Details'!$A$18:$L$18, 0),FALSE), 'E2 Allocators'!$B$15:$W$361, MATCH('O5 Details by Class &amp; Accounts'!Q$18, 'E2 Allocators'!$B$15:$W$15, 0),FALSE)*$F99)</f>
        <v>0</v>
      </c>
      <c r="R99" s="1412">
        <f ca="1">IF(ISERROR(VLOOKUP(VLOOKUP($A99, 'E4 TB Allocation Details'!$A$18:$L$205, MATCH("Demand ID", 'E4 TB Allocation Details'!$A$18:$L$18, 0),FALSE), 'E2 Allocators'!$B$15:$W$361, MATCH('O5 Details by Class &amp; Accounts'!R$18, 'E2 Allocators'!$B$15:$W$15, 0),FALSE)*$F99), 0, VLOOKUP(VLOOKUP($A99, 'E4 TB Allocation Details'!$A$18:$L$205, MATCH("Demand ID", 'E4 TB Allocation Details'!$A$18:$L$18, 0),FALSE), 'E2 Allocators'!$B$15:$W$361, MATCH('O5 Details by Class &amp; Accounts'!R$18, 'E2 Allocators'!$B$15:$W$15, 0),FALSE)*$F99)</f>
        <v>0</v>
      </c>
      <c r="S99" s="1412">
        <f ca="1">IF(ISERROR(VLOOKUP(VLOOKUP($A99, 'E4 TB Allocation Details'!$A$18:$L$205, MATCH("Demand ID", 'E4 TB Allocation Details'!$A$18:$L$18, 0),FALSE), 'E2 Allocators'!$B$15:$W$361, MATCH('O5 Details by Class &amp; Accounts'!S$18, 'E2 Allocators'!$B$15:$W$15, 0),FALSE)*$F99), 0, VLOOKUP(VLOOKUP($A99, 'E4 TB Allocation Details'!$A$18:$L$205, MATCH("Demand ID", 'E4 TB Allocation Details'!$A$18:$L$18, 0),FALSE), 'E2 Allocators'!$B$15:$W$361, MATCH('O5 Details by Class &amp; Accounts'!S$18, 'E2 Allocators'!$B$15:$W$15, 0),FALSE)*$F99)</f>
        <v>0</v>
      </c>
      <c r="T99" s="1412">
        <f ca="1">IF(ISERROR(VLOOKUP(VLOOKUP($A99, 'E4 TB Allocation Details'!$A$18:$L$205, MATCH("Demand ID", 'E4 TB Allocation Details'!$A$18:$L$18, 0),FALSE), 'E2 Allocators'!$B$15:$W$361, MATCH('O5 Details by Class &amp; Accounts'!T$18, 'E2 Allocators'!$B$15:$W$15, 0),FALSE)*$F99), 0, VLOOKUP(VLOOKUP($A99, 'E4 TB Allocation Details'!$A$18:$L$205, MATCH("Demand ID", 'E4 TB Allocation Details'!$A$18:$L$18, 0),FALSE), 'E2 Allocators'!$B$15:$W$361, MATCH('O5 Details by Class &amp; Accounts'!T$18, 'E2 Allocators'!$B$15:$W$15, 0),FALSE)*$F99)</f>
        <v>0</v>
      </c>
      <c r="U99" s="1412">
        <f ca="1">IF(ISERROR(VLOOKUP(VLOOKUP($A99, 'E4 TB Allocation Details'!$A$18:$L$205, MATCH("Demand ID", 'E4 TB Allocation Details'!$A$18:$L$18, 0),FALSE), 'E2 Allocators'!$B$15:$W$361, MATCH('O5 Details by Class &amp; Accounts'!U$18, 'E2 Allocators'!$B$15:$W$15, 0),FALSE)*$F99), 0, VLOOKUP(VLOOKUP($A99, 'E4 TB Allocation Details'!$A$18:$L$205, MATCH("Demand ID", 'E4 TB Allocation Details'!$A$18:$L$18, 0),FALSE), 'E2 Allocators'!$B$15:$W$361, MATCH('O5 Details by Class &amp; Accounts'!U$18, 'E2 Allocators'!$B$15:$W$15, 0),FALSE)*$F99)</f>
        <v>0</v>
      </c>
      <c r="V99" s="1412">
        <f ca="1">IF(ISERROR(VLOOKUP(VLOOKUP($A99, 'E4 TB Allocation Details'!$A$18:$L$205, MATCH("Demand ID", 'E4 TB Allocation Details'!$A$18:$L$18, 0),FALSE), 'E2 Allocators'!$B$15:$W$361, MATCH('O5 Details by Class &amp; Accounts'!V$18, 'E2 Allocators'!$B$15:$W$15, 0),FALSE)*$F99), 0, VLOOKUP(VLOOKUP($A99, 'E4 TB Allocation Details'!$A$18:$L$205, MATCH("Demand ID", 'E4 TB Allocation Details'!$A$18:$L$18, 0),FALSE), 'E2 Allocators'!$B$15:$W$361, MATCH('O5 Details by Class &amp; Accounts'!V$18, 'E2 Allocators'!$B$15:$W$15, 0),FALSE)*$F99)</f>
        <v>0</v>
      </c>
      <c r="W99" s="1412">
        <f ca="1">IF(ISERROR(VLOOKUP(VLOOKUP($A99, 'E4 TB Allocation Details'!$A$18:$L$205, MATCH("Demand ID", 'E4 TB Allocation Details'!$A$18:$L$18, 0),FALSE), 'E2 Allocators'!$B$15:$W$361, MATCH('O5 Details by Class &amp; Accounts'!W$18, 'E2 Allocators'!$B$15:$W$15, 0),FALSE)*$F99), 0, VLOOKUP(VLOOKUP($A99, 'E4 TB Allocation Details'!$A$18:$L$205, MATCH("Demand ID", 'E4 TB Allocation Details'!$A$18:$L$18, 0),FALSE), 'E2 Allocators'!$B$15:$W$361, MATCH('O5 Details by Class &amp; Accounts'!W$18, 'E2 Allocators'!$B$15:$W$15, 0),FALSE)*$F99)</f>
        <v>0</v>
      </c>
      <c r="X99" s="1412">
        <f ca="1">IF(ISERROR(VLOOKUP(VLOOKUP($A99, 'E4 TB Allocation Details'!$A$18:$L$205, MATCH("Demand ID", 'E4 TB Allocation Details'!$A$18:$L$18, 0),FALSE), 'E2 Allocators'!$B$15:$W$361, MATCH('O5 Details by Class &amp; Accounts'!X$18, 'E2 Allocators'!$B$15:$W$15, 0),FALSE)*$F99), 0, VLOOKUP(VLOOKUP($A99, 'E4 TB Allocation Details'!$A$18:$L$205, MATCH("Demand ID", 'E4 TB Allocation Details'!$A$18:$L$18, 0),FALSE), 'E2 Allocators'!$B$15:$W$361, MATCH('O5 Details by Class &amp; Accounts'!X$18, 'E2 Allocators'!$B$15:$W$15, 0),FALSE)*$F99)</f>
        <v>0</v>
      </c>
      <c r="Y99" s="1412">
        <f ca="1">IF(ISERROR(VLOOKUP(VLOOKUP($A99, 'E4 TB Allocation Details'!$A$18:$L$205, MATCH("Demand ID", 'E4 TB Allocation Details'!$A$18:$L$18, 0),FALSE), 'E2 Allocators'!$B$15:$W$361, MATCH('O5 Details by Class &amp; Accounts'!Y$18, 'E2 Allocators'!$B$15:$W$15, 0),FALSE)*$F99), 0, VLOOKUP(VLOOKUP($A99, 'E4 TB Allocation Details'!$A$18:$L$205, MATCH("Demand ID", 'E4 TB Allocation Details'!$A$18:$L$18, 0),FALSE), 'E2 Allocators'!$B$15:$W$361, MATCH('O5 Details by Class &amp; Accounts'!Y$18, 'E2 Allocators'!$B$15:$W$15, 0),FALSE)*$F99)</f>
        <v>0</v>
      </c>
      <c r="Z99" s="1412">
        <f ca="1">IF(ISERROR(VLOOKUP(VLOOKUP($A99, 'E4 TB Allocation Details'!$A$18:$L$205, MATCH("Demand ID", 'E4 TB Allocation Details'!$A$18:$L$18, 0),FALSE), 'E2 Allocators'!$B$15:$W$361, MATCH('O5 Details by Class &amp; Accounts'!Z$18, 'E2 Allocators'!$B$15:$W$15, 0),FALSE)*$F99), 0, VLOOKUP(VLOOKUP($A99, 'E4 TB Allocation Details'!$A$18:$L$205, MATCH("Demand ID", 'E4 TB Allocation Details'!$A$18:$L$18, 0),FALSE), 'E2 Allocators'!$B$15:$W$361, MATCH('O5 Details by Class &amp; Accounts'!Z$18, 'E2 Allocators'!$B$15:$W$15, 0),FALSE)*$F99)</f>
        <v>0</v>
      </c>
      <c r="AA99" s="1412">
        <f ca="1">IF(ISERROR(VLOOKUP(VLOOKUP($A99, 'E4 TB Allocation Details'!$A$18:$L$205, MATCH("Demand ID", 'E4 TB Allocation Details'!$A$18:$L$18, 0),FALSE), 'E2 Allocators'!$B$15:$W$361, MATCH('O5 Details by Class &amp; Accounts'!AA$18, 'E2 Allocators'!$B$15:$W$15, 0),FALSE)*$F99), 0, VLOOKUP(VLOOKUP($A99, 'E4 TB Allocation Details'!$A$18:$L$205, MATCH("Demand ID", 'E4 TB Allocation Details'!$A$18:$L$18, 0),FALSE), 'E2 Allocators'!$B$15:$W$361, MATCH('O5 Details by Class &amp; Accounts'!AA$18, 'E2 Allocators'!$B$15:$W$15, 0),FALSE)*$F99)</f>
        <v>0</v>
      </c>
      <c r="AB99" s="1412">
        <f ca="1">IF(ISERROR(VLOOKUP(VLOOKUP($A99, 'E4 TB Allocation Details'!$A$18:$L$205, MATCH("Demand ID", 'E4 TB Allocation Details'!$A$18:$L$18, 0),FALSE), 'E2 Allocators'!$B$15:$W$361, MATCH('O5 Details by Class &amp; Accounts'!AB$18, 'E2 Allocators'!$B$15:$W$15, 0),FALSE)*$F99), 0, VLOOKUP(VLOOKUP($A99, 'E4 TB Allocation Details'!$A$18:$L$205, MATCH("Demand ID", 'E4 TB Allocation Details'!$A$18:$L$18, 0),FALSE), 'E2 Allocators'!$B$15:$W$361, MATCH('O5 Details by Class &amp; Accounts'!AB$18, 'E2 Allocators'!$B$15:$W$15, 0),FALSE)*$F99)</f>
        <v>0</v>
      </c>
      <c r="AC99" s="1412">
        <f t="shared" si="19"/>
        <v>0</v>
      </c>
      <c r="AD99" s="1412">
        <f ca="1">IF(ISERROR(VLOOKUP(VLOOKUP($A99, 'E4 TB Allocation Details'!$A$18:$L$205, MATCH("Customer ID", 'E4 TB Allocation Details'!$A$18:$L$18, 0),FALSE), 'E2 Allocators'!$B$15:$W$361, MATCH('O5 Details by Class &amp; Accounts'!AD$18, 'E2 Allocators'!$B$15:$W$15, 0),FALSE)*$G99), 0, VLOOKUP(VLOOKUP($A99, 'E4 TB Allocation Details'!$A$18:$L$205, MATCH("Customer ID", 'E4 TB Allocation Details'!$A$18:$L$18, 0),FALSE), 'E2 Allocators'!$B$15:$W$361, MATCH('O5 Details by Class &amp; Accounts'!AD$18, 'E2 Allocators'!$B$15:$W$15, 0),FALSE)*$G99)</f>
        <v>0</v>
      </c>
      <c r="AE99" s="1412">
        <f ca="1">IF(ISERROR(VLOOKUP(VLOOKUP($A99, 'E4 TB Allocation Details'!$A$18:$L$205, MATCH("Customer ID", 'E4 TB Allocation Details'!$A$18:$L$18, 0),FALSE), 'E2 Allocators'!$B$15:$W$361, MATCH('O5 Details by Class &amp; Accounts'!AE$18, 'E2 Allocators'!$B$15:$W$15, 0),FALSE)*$G99), 0, VLOOKUP(VLOOKUP($A99, 'E4 TB Allocation Details'!$A$18:$L$205, MATCH("Customer ID", 'E4 TB Allocation Details'!$A$18:$L$18, 0),FALSE), 'E2 Allocators'!$B$15:$W$361, MATCH('O5 Details by Class &amp; Accounts'!AE$18, 'E2 Allocators'!$B$15:$W$15, 0),FALSE)*$G99)</f>
        <v>0</v>
      </c>
      <c r="AF99" s="1412">
        <f ca="1">IF(ISERROR(VLOOKUP(VLOOKUP($A99, 'E4 TB Allocation Details'!$A$18:$L$205, MATCH("Customer ID", 'E4 TB Allocation Details'!$A$18:$L$18, 0),FALSE), 'E2 Allocators'!$B$15:$W$361, MATCH('O5 Details by Class &amp; Accounts'!AF$18, 'E2 Allocators'!$B$15:$W$15, 0),FALSE)*$G99), 0, VLOOKUP(VLOOKUP($A99, 'E4 TB Allocation Details'!$A$18:$L$205, MATCH("Customer ID", 'E4 TB Allocation Details'!$A$18:$L$18, 0),FALSE), 'E2 Allocators'!$B$15:$W$361, MATCH('O5 Details by Class &amp; Accounts'!AF$18, 'E2 Allocators'!$B$15:$W$15, 0),FALSE)*$G99)</f>
        <v>0</v>
      </c>
      <c r="AG99" s="1412">
        <f ca="1">IF(ISERROR(VLOOKUP(VLOOKUP($A99, 'E4 TB Allocation Details'!$A$18:$L$205, MATCH("Customer ID", 'E4 TB Allocation Details'!$A$18:$L$18, 0),FALSE), 'E2 Allocators'!$B$15:$W$361, MATCH('O5 Details by Class &amp; Accounts'!AG$18, 'E2 Allocators'!$B$15:$W$15, 0),FALSE)*$G99), 0, VLOOKUP(VLOOKUP($A99, 'E4 TB Allocation Details'!$A$18:$L$205, MATCH("Customer ID", 'E4 TB Allocation Details'!$A$18:$L$18, 0),FALSE), 'E2 Allocators'!$B$15:$W$361, MATCH('O5 Details by Class &amp; Accounts'!AG$18, 'E2 Allocators'!$B$15:$W$15, 0),FALSE)*$G99)</f>
        <v>0</v>
      </c>
      <c r="AH99" s="1412">
        <f ca="1">IF(ISERROR(VLOOKUP(VLOOKUP($A99, 'E4 TB Allocation Details'!$A$18:$L$205, MATCH("Customer ID", 'E4 TB Allocation Details'!$A$18:$L$18, 0),FALSE), 'E2 Allocators'!$B$15:$W$361, MATCH('O5 Details by Class &amp; Accounts'!AH$18, 'E2 Allocators'!$B$15:$W$15, 0),FALSE)*$G99), 0, VLOOKUP(VLOOKUP($A99, 'E4 TB Allocation Details'!$A$18:$L$205, MATCH("Customer ID", 'E4 TB Allocation Details'!$A$18:$L$18, 0),FALSE), 'E2 Allocators'!$B$15:$W$361, MATCH('O5 Details by Class &amp; Accounts'!AH$18, 'E2 Allocators'!$B$15:$W$15, 0),FALSE)*$G99)</f>
        <v>0</v>
      </c>
      <c r="AI99" s="1412">
        <f ca="1">IF(ISERROR(VLOOKUP(VLOOKUP($A99, 'E4 TB Allocation Details'!$A$18:$L$205, MATCH("Customer ID", 'E4 TB Allocation Details'!$A$18:$L$18, 0),FALSE), 'E2 Allocators'!$B$15:$W$361, MATCH('O5 Details by Class &amp; Accounts'!AI$18, 'E2 Allocators'!$B$15:$W$15, 0),FALSE)*$G99), 0, VLOOKUP(VLOOKUP($A99, 'E4 TB Allocation Details'!$A$18:$L$205, MATCH("Customer ID", 'E4 TB Allocation Details'!$A$18:$L$18, 0),FALSE), 'E2 Allocators'!$B$15:$W$361, MATCH('O5 Details by Class &amp; Accounts'!AI$18, 'E2 Allocators'!$B$15:$W$15, 0),FALSE)*$G99)</f>
        <v>0</v>
      </c>
      <c r="AJ99" s="1412">
        <f ca="1">IF(ISERROR(VLOOKUP(VLOOKUP($A99, 'E4 TB Allocation Details'!$A$18:$L$205, MATCH("Customer ID", 'E4 TB Allocation Details'!$A$18:$L$18, 0),FALSE), 'E2 Allocators'!$B$15:$W$361, MATCH('O5 Details by Class &amp; Accounts'!AJ$18, 'E2 Allocators'!$B$15:$W$15, 0),FALSE)*$G99), 0, VLOOKUP(VLOOKUP($A99, 'E4 TB Allocation Details'!$A$18:$L$205, MATCH("Customer ID", 'E4 TB Allocation Details'!$A$18:$L$18, 0),FALSE), 'E2 Allocators'!$B$15:$W$361, MATCH('O5 Details by Class &amp; Accounts'!AJ$18, 'E2 Allocators'!$B$15:$W$15, 0),FALSE)*$G99)</f>
        <v>0</v>
      </c>
      <c r="AK99" s="1412">
        <f ca="1">IF(ISERROR(VLOOKUP(VLOOKUP($A99, 'E4 TB Allocation Details'!$A$18:$L$205, MATCH("Customer ID", 'E4 TB Allocation Details'!$A$18:$L$18, 0),FALSE), 'E2 Allocators'!$B$15:$W$361, MATCH('O5 Details by Class &amp; Accounts'!AK$18, 'E2 Allocators'!$B$15:$W$15, 0),FALSE)*$G99), 0, VLOOKUP(VLOOKUP($A99, 'E4 TB Allocation Details'!$A$18:$L$205, MATCH("Customer ID", 'E4 TB Allocation Details'!$A$18:$L$18, 0),FALSE), 'E2 Allocators'!$B$15:$W$361, MATCH('O5 Details by Class &amp; Accounts'!AK$18, 'E2 Allocators'!$B$15:$W$15, 0),FALSE)*$G99)</f>
        <v>0</v>
      </c>
      <c r="AL99" s="1412">
        <f ca="1">IF(ISERROR(VLOOKUP(VLOOKUP($A99, 'E4 TB Allocation Details'!$A$18:$L$205, MATCH("Customer ID", 'E4 TB Allocation Details'!$A$18:$L$18, 0),FALSE), 'E2 Allocators'!$B$15:$W$361, MATCH('O5 Details by Class &amp; Accounts'!AL$18, 'E2 Allocators'!$B$15:$W$15, 0),FALSE)*$G99), 0, VLOOKUP(VLOOKUP($A99, 'E4 TB Allocation Details'!$A$18:$L$205, MATCH("Customer ID", 'E4 TB Allocation Details'!$A$18:$L$18, 0),FALSE), 'E2 Allocators'!$B$15:$W$361, MATCH('O5 Details by Class &amp; Accounts'!AL$18, 'E2 Allocators'!$B$15:$W$15, 0),FALSE)*$G99)</f>
        <v>0</v>
      </c>
      <c r="AM99" s="1412">
        <f ca="1">IF(ISERROR(VLOOKUP(VLOOKUP($A99, 'E4 TB Allocation Details'!$A$18:$L$205, MATCH("Customer ID", 'E4 TB Allocation Details'!$A$18:$L$18, 0),FALSE), 'E2 Allocators'!$B$15:$W$361, MATCH('O5 Details by Class &amp; Accounts'!AM$18, 'E2 Allocators'!$B$15:$W$15, 0),FALSE)*$G99), 0, VLOOKUP(VLOOKUP($A99, 'E4 TB Allocation Details'!$A$18:$L$205, MATCH("Customer ID", 'E4 TB Allocation Details'!$A$18:$L$18, 0),FALSE), 'E2 Allocators'!$B$15:$W$361, MATCH('O5 Details by Class &amp; Accounts'!AM$18, 'E2 Allocators'!$B$15:$W$15, 0),FALSE)*$G99)</f>
        <v>0</v>
      </c>
      <c r="AN99" s="1412">
        <f ca="1">IF(ISERROR(VLOOKUP(VLOOKUP($A99, 'E4 TB Allocation Details'!$A$18:$L$205, MATCH("Customer ID", 'E4 TB Allocation Details'!$A$18:$L$18, 0),FALSE), 'E2 Allocators'!$B$15:$W$361, MATCH('O5 Details by Class &amp; Accounts'!AN$18, 'E2 Allocators'!$B$15:$W$15, 0),FALSE)*$G99), 0, VLOOKUP(VLOOKUP($A99, 'E4 TB Allocation Details'!$A$18:$L$205, MATCH("Customer ID", 'E4 TB Allocation Details'!$A$18:$L$18, 0),FALSE), 'E2 Allocators'!$B$15:$W$361, MATCH('O5 Details by Class &amp; Accounts'!AN$18, 'E2 Allocators'!$B$15:$W$15, 0),FALSE)*$G99)</f>
        <v>0</v>
      </c>
      <c r="AO99" s="1412">
        <f ca="1">IF(ISERROR(VLOOKUP(VLOOKUP($A99, 'E4 TB Allocation Details'!$A$18:$L$205, MATCH("Customer ID", 'E4 TB Allocation Details'!$A$18:$L$18, 0),FALSE), 'E2 Allocators'!$B$15:$W$361, MATCH('O5 Details by Class &amp; Accounts'!AO$18, 'E2 Allocators'!$B$15:$W$15, 0),FALSE)*$G99), 0, VLOOKUP(VLOOKUP($A99, 'E4 TB Allocation Details'!$A$18:$L$205, MATCH("Customer ID", 'E4 TB Allocation Details'!$A$18:$L$18, 0),FALSE), 'E2 Allocators'!$B$15:$W$361, MATCH('O5 Details by Class &amp; Accounts'!AO$18, 'E2 Allocators'!$B$15:$W$15, 0),FALSE)*$G99)</f>
        <v>0</v>
      </c>
      <c r="AP99" s="1412">
        <f ca="1">IF(ISERROR(VLOOKUP(VLOOKUP($A99, 'E4 TB Allocation Details'!$A$18:$L$205, MATCH("Customer ID", 'E4 TB Allocation Details'!$A$18:$L$18, 0),FALSE), 'E2 Allocators'!$B$15:$W$361, MATCH('O5 Details by Class &amp; Accounts'!AP$18, 'E2 Allocators'!$B$15:$W$15, 0),FALSE)*$G99), 0, VLOOKUP(VLOOKUP($A99, 'E4 TB Allocation Details'!$A$18:$L$205, MATCH("Customer ID", 'E4 TB Allocation Details'!$A$18:$L$18, 0),FALSE), 'E2 Allocators'!$B$15:$W$361, MATCH('O5 Details by Class &amp; Accounts'!AP$18, 'E2 Allocators'!$B$15:$W$15, 0),FALSE)*$G99)</f>
        <v>0</v>
      </c>
      <c r="AQ99" s="1412">
        <f ca="1">IF(ISERROR(VLOOKUP(VLOOKUP($A99, 'E4 TB Allocation Details'!$A$18:$L$205, MATCH("Customer ID", 'E4 TB Allocation Details'!$A$18:$L$18, 0),FALSE), 'E2 Allocators'!$B$15:$W$361, MATCH('O5 Details by Class &amp; Accounts'!AQ$18, 'E2 Allocators'!$B$15:$W$15, 0),FALSE)*$G99), 0, VLOOKUP(VLOOKUP($A99, 'E4 TB Allocation Details'!$A$18:$L$205, MATCH("Customer ID", 'E4 TB Allocation Details'!$A$18:$L$18, 0),FALSE), 'E2 Allocators'!$B$15:$W$361, MATCH('O5 Details by Class &amp; Accounts'!AQ$18, 'E2 Allocators'!$B$15:$W$15, 0),FALSE)*$G99)</f>
        <v>0</v>
      </c>
      <c r="AR99" s="1412">
        <f ca="1">IF(ISERROR(VLOOKUP(VLOOKUP($A99, 'E4 TB Allocation Details'!$A$18:$L$205, MATCH("Customer ID", 'E4 TB Allocation Details'!$A$18:$L$18, 0),FALSE), 'E2 Allocators'!$B$15:$W$361, MATCH('O5 Details by Class &amp; Accounts'!AR$18, 'E2 Allocators'!$B$15:$W$15, 0),FALSE)*$G99), 0, VLOOKUP(VLOOKUP($A99, 'E4 TB Allocation Details'!$A$18:$L$205, MATCH("Customer ID", 'E4 TB Allocation Details'!$A$18:$L$18, 0),FALSE), 'E2 Allocators'!$B$15:$W$361, MATCH('O5 Details by Class &amp; Accounts'!AR$18, 'E2 Allocators'!$B$15:$W$15, 0),FALSE)*$G99)</f>
        <v>0</v>
      </c>
      <c r="AS99" s="1412">
        <f ca="1">IF(ISERROR(VLOOKUP(VLOOKUP($A99, 'E4 TB Allocation Details'!$A$18:$L$205, MATCH("Customer ID", 'E4 TB Allocation Details'!$A$18:$L$18, 0),FALSE), 'E2 Allocators'!$B$15:$W$361, MATCH('O5 Details by Class &amp; Accounts'!AS$18, 'E2 Allocators'!$B$15:$W$15, 0),FALSE)*$G99), 0, VLOOKUP(VLOOKUP($A99, 'E4 TB Allocation Details'!$A$18:$L$205, MATCH("Customer ID", 'E4 TB Allocation Details'!$A$18:$L$18, 0),FALSE), 'E2 Allocators'!$B$15:$W$361, MATCH('O5 Details by Class &amp; Accounts'!AS$18, 'E2 Allocators'!$B$15:$W$15, 0),FALSE)*$G99)</f>
        <v>0</v>
      </c>
      <c r="AT99" s="1412">
        <f ca="1">IF(ISERROR(VLOOKUP(VLOOKUP($A99, 'E4 TB Allocation Details'!$A$18:$L$205, MATCH("Customer ID", 'E4 TB Allocation Details'!$A$18:$L$18, 0),FALSE), 'E2 Allocators'!$B$15:$W$361, MATCH('O5 Details by Class &amp; Accounts'!AT$18, 'E2 Allocators'!$B$15:$W$15, 0),FALSE)*$G99), 0, VLOOKUP(VLOOKUP($A99, 'E4 TB Allocation Details'!$A$18:$L$205, MATCH("Customer ID", 'E4 TB Allocation Details'!$A$18:$L$18, 0),FALSE), 'E2 Allocators'!$B$15:$W$361, MATCH('O5 Details by Class &amp; Accounts'!AT$18, 'E2 Allocators'!$B$15:$W$15, 0),FALSE)*$G99)</f>
        <v>0</v>
      </c>
      <c r="AU99" s="1412">
        <f ca="1">IF(ISERROR(VLOOKUP(VLOOKUP($A99, 'E4 TB Allocation Details'!$A$18:$L$205, MATCH("Customer ID", 'E4 TB Allocation Details'!$A$18:$L$18, 0),FALSE), 'E2 Allocators'!$B$15:$W$361, MATCH('O5 Details by Class &amp; Accounts'!AU$18, 'E2 Allocators'!$B$15:$W$15, 0),FALSE)*$G99), 0, VLOOKUP(VLOOKUP($A99, 'E4 TB Allocation Details'!$A$18:$L$205, MATCH("Customer ID", 'E4 TB Allocation Details'!$A$18:$L$18, 0),FALSE), 'E2 Allocators'!$B$15:$W$361, MATCH('O5 Details by Class &amp; Accounts'!AU$18, 'E2 Allocators'!$B$15:$W$15, 0),FALSE)*$G99)</f>
        <v>0</v>
      </c>
      <c r="AV99" s="1412">
        <f ca="1">IF(ISERROR(VLOOKUP(VLOOKUP($A99, 'E4 TB Allocation Details'!$A$18:$L$205, MATCH("Customer ID", 'E4 TB Allocation Details'!$A$18:$L$18, 0),FALSE), 'E2 Allocators'!$B$15:$W$361, MATCH('O5 Details by Class &amp; Accounts'!AV$18, 'E2 Allocators'!$B$15:$W$15, 0),FALSE)*$G99), 0, VLOOKUP(VLOOKUP($A99, 'E4 TB Allocation Details'!$A$18:$L$205, MATCH("Customer ID", 'E4 TB Allocation Details'!$A$18:$L$18, 0),FALSE), 'E2 Allocators'!$B$15:$W$361, MATCH('O5 Details by Class &amp; Accounts'!AV$18, 'E2 Allocators'!$B$15:$W$15, 0),FALSE)*$G99)</f>
        <v>0</v>
      </c>
      <c r="AW99" s="1412">
        <f ca="1">IF(ISERROR(VLOOKUP(VLOOKUP($A99, 'E4 TB Allocation Details'!$A$18:$L$205, MATCH("Customer ID", 'E4 TB Allocation Details'!$A$18:$L$18, 0),FALSE), 'E2 Allocators'!$B$15:$W$361, MATCH('O5 Details by Class &amp; Accounts'!AW$18, 'E2 Allocators'!$B$15:$W$15, 0),FALSE)*$G99), 0, VLOOKUP(VLOOKUP($A99, 'E4 TB Allocation Details'!$A$18:$L$205, MATCH("Customer ID", 'E4 TB Allocation Details'!$A$18:$L$18, 0),FALSE), 'E2 Allocators'!$B$15:$W$361, MATCH('O5 Details by Class &amp; Accounts'!AW$18, 'E2 Allocators'!$B$15:$W$15, 0),FALSE)*$G99)</f>
        <v>0</v>
      </c>
      <c r="AX99" s="1412">
        <f t="shared" si="20"/>
        <v>0</v>
      </c>
      <c r="AY99" s="1412">
        <f ca="1">IF(ISERROR(VLOOKUP(VLOOKUP($A99, 'E4 TB Allocation Details'!$A$18:$L$205, MATCH("Misc ID", 'E4 TB Allocation Details'!$A$18:$L$18, 0),FALSE), 'E2 Allocators'!$B$15:$W$361, MATCH('O5 Details by Class &amp; Accounts'!AY$18, 'E2 Allocators'!$B$15:$W$15, 0),FALSE)*$E99), 0, VLOOKUP(VLOOKUP($A99, 'E4 TB Allocation Details'!$A$18:$L$205, MATCH("Misc ID", 'E4 TB Allocation Details'!$A$18:$L$18, 0),FALSE), 'E2 Allocators'!$B$15:$W$361, MATCH('O5 Details by Class &amp; Accounts'!AY$18, 'E2 Allocators'!$B$15:$W$15, 0),FALSE)*$E99)</f>
        <v>0</v>
      </c>
      <c r="AZ99" s="1412">
        <f ca="1">IF(ISERROR(VLOOKUP(VLOOKUP($A99, 'E4 TB Allocation Details'!$A$18:$L$205, MATCH("Misc ID", 'E4 TB Allocation Details'!$A$18:$L$18, 0),FALSE), 'E2 Allocators'!$B$15:$W$361, MATCH('O5 Details by Class &amp; Accounts'!AZ$18, 'E2 Allocators'!$B$15:$W$15, 0),FALSE)*$E99), 0, VLOOKUP(VLOOKUP($A99, 'E4 TB Allocation Details'!$A$18:$L$205, MATCH("Misc ID", 'E4 TB Allocation Details'!$A$18:$L$18, 0),FALSE), 'E2 Allocators'!$B$15:$W$361, MATCH('O5 Details by Class &amp; Accounts'!AZ$18, 'E2 Allocators'!$B$15:$W$15, 0),FALSE)*$E99)</f>
        <v>0</v>
      </c>
      <c r="BA99" s="1412">
        <f ca="1">IF(ISERROR(VLOOKUP(VLOOKUP($A99, 'E4 TB Allocation Details'!$A$18:$L$205, MATCH("Misc ID", 'E4 TB Allocation Details'!$A$18:$L$18, 0),FALSE), 'E2 Allocators'!$B$15:$W$361, MATCH('O5 Details by Class &amp; Accounts'!BA$18, 'E2 Allocators'!$B$15:$W$15, 0),FALSE)*$E99), 0, VLOOKUP(VLOOKUP($A99, 'E4 TB Allocation Details'!$A$18:$L$205, MATCH("Misc ID", 'E4 TB Allocation Details'!$A$18:$L$18, 0),FALSE), 'E2 Allocators'!$B$15:$W$361, MATCH('O5 Details by Class &amp; Accounts'!BA$18, 'E2 Allocators'!$B$15:$W$15, 0),FALSE)*$E99)</f>
        <v>0</v>
      </c>
      <c r="BB99" s="1412">
        <f ca="1">IF(ISERROR(VLOOKUP(VLOOKUP($A99, 'E4 TB Allocation Details'!$A$18:$L$205, MATCH("Misc ID", 'E4 TB Allocation Details'!$A$18:$L$18, 0),FALSE), 'E2 Allocators'!$B$15:$W$361, MATCH('O5 Details by Class &amp; Accounts'!BB$18, 'E2 Allocators'!$B$15:$W$15, 0),FALSE)*$E99), 0, VLOOKUP(VLOOKUP($A99, 'E4 TB Allocation Details'!$A$18:$L$205, MATCH("Misc ID", 'E4 TB Allocation Details'!$A$18:$L$18, 0),FALSE), 'E2 Allocators'!$B$15:$W$361, MATCH('O5 Details by Class &amp; Accounts'!BB$18, 'E2 Allocators'!$B$15:$W$15, 0),FALSE)*$E99)</f>
        <v>0</v>
      </c>
      <c r="BC99" s="1412">
        <f ca="1">IF(ISERROR(VLOOKUP(VLOOKUP($A99, 'E4 TB Allocation Details'!$A$18:$L$205, MATCH("Misc ID", 'E4 TB Allocation Details'!$A$18:$L$18, 0),FALSE), 'E2 Allocators'!$B$15:$W$361, MATCH('O5 Details by Class &amp; Accounts'!BC$18, 'E2 Allocators'!$B$15:$W$15, 0),FALSE)*$E99), 0, VLOOKUP(VLOOKUP($A99, 'E4 TB Allocation Details'!$A$18:$L$205, MATCH("Misc ID", 'E4 TB Allocation Details'!$A$18:$L$18, 0),FALSE), 'E2 Allocators'!$B$15:$W$361, MATCH('O5 Details by Class &amp; Accounts'!BC$18, 'E2 Allocators'!$B$15:$W$15, 0),FALSE)*$E99)</f>
        <v>0</v>
      </c>
      <c r="BD99" s="1412">
        <f ca="1">IF(ISERROR(VLOOKUP(VLOOKUP($A99, 'E4 TB Allocation Details'!$A$18:$L$205, MATCH("Misc ID", 'E4 TB Allocation Details'!$A$18:$L$18, 0),FALSE), 'E2 Allocators'!$B$15:$W$361, MATCH('O5 Details by Class &amp; Accounts'!BD$18, 'E2 Allocators'!$B$15:$W$15, 0),FALSE)*$E99), 0, VLOOKUP(VLOOKUP($A99, 'E4 TB Allocation Details'!$A$18:$L$205, MATCH("Misc ID", 'E4 TB Allocation Details'!$A$18:$L$18, 0),FALSE), 'E2 Allocators'!$B$15:$W$361, MATCH('O5 Details by Class &amp; Accounts'!BD$18, 'E2 Allocators'!$B$15:$W$15, 0),FALSE)*$E99)</f>
        <v>0</v>
      </c>
      <c r="BE99" s="1412">
        <f ca="1">IF(ISERROR(VLOOKUP(VLOOKUP($A99, 'E4 TB Allocation Details'!$A$18:$L$205, MATCH("Misc ID", 'E4 TB Allocation Details'!$A$18:$L$18, 0),FALSE), 'E2 Allocators'!$B$15:$W$361, MATCH('O5 Details by Class &amp; Accounts'!BE$18, 'E2 Allocators'!$B$15:$W$15, 0),FALSE)*$E99), 0, VLOOKUP(VLOOKUP($A99, 'E4 TB Allocation Details'!$A$18:$L$205, MATCH("Misc ID", 'E4 TB Allocation Details'!$A$18:$L$18, 0),FALSE), 'E2 Allocators'!$B$15:$W$361, MATCH('O5 Details by Class &amp; Accounts'!BE$18, 'E2 Allocators'!$B$15:$W$15, 0),FALSE)*$E99)</f>
        <v>0</v>
      </c>
      <c r="BF99" s="1412">
        <f ca="1">IF(ISERROR(VLOOKUP(VLOOKUP($A99, 'E4 TB Allocation Details'!$A$18:$L$205, MATCH("Misc ID", 'E4 TB Allocation Details'!$A$18:$L$18, 0),FALSE), 'E2 Allocators'!$B$15:$W$361, MATCH('O5 Details by Class &amp; Accounts'!BF$18, 'E2 Allocators'!$B$15:$W$15, 0),FALSE)*$E99), 0, VLOOKUP(VLOOKUP($A99, 'E4 TB Allocation Details'!$A$18:$L$205, MATCH("Misc ID", 'E4 TB Allocation Details'!$A$18:$L$18, 0),FALSE), 'E2 Allocators'!$B$15:$W$361, MATCH('O5 Details by Class &amp; Accounts'!BF$18, 'E2 Allocators'!$B$15:$W$15, 0),FALSE)*$E99)</f>
        <v>0</v>
      </c>
      <c r="BG99" s="1412">
        <f ca="1">IF(ISERROR(VLOOKUP(VLOOKUP($A99, 'E4 TB Allocation Details'!$A$18:$L$205, MATCH("Misc ID", 'E4 TB Allocation Details'!$A$18:$L$18, 0),FALSE), 'E2 Allocators'!$B$15:$W$361, MATCH('O5 Details by Class &amp; Accounts'!BG$18, 'E2 Allocators'!$B$15:$W$15, 0),FALSE)*$E99), 0, VLOOKUP(VLOOKUP($A99, 'E4 TB Allocation Details'!$A$18:$L$205, MATCH("Misc ID", 'E4 TB Allocation Details'!$A$18:$L$18, 0),FALSE), 'E2 Allocators'!$B$15:$W$361, MATCH('O5 Details by Class &amp; Accounts'!BG$18, 'E2 Allocators'!$B$15:$W$15, 0),FALSE)*$E99)</f>
        <v>0</v>
      </c>
      <c r="BH99" s="1412">
        <f ca="1">IF(ISERROR(VLOOKUP(VLOOKUP($A99, 'E4 TB Allocation Details'!$A$18:$L$205, MATCH("Misc ID", 'E4 TB Allocation Details'!$A$18:$L$18, 0),FALSE), 'E2 Allocators'!$B$15:$W$361, MATCH('O5 Details by Class &amp; Accounts'!BH$18, 'E2 Allocators'!$B$15:$W$15, 0),FALSE)*$E99), 0, VLOOKUP(VLOOKUP($A99, 'E4 TB Allocation Details'!$A$18:$L$205, MATCH("Misc ID", 'E4 TB Allocation Details'!$A$18:$L$18, 0),FALSE), 'E2 Allocators'!$B$15:$W$361, MATCH('O5 Details by Class &amp; Accounts'!BH$18, 'E2 Allocators'!$B$15:$W$15, 0),FALSE)*$E99)</f>
        <v>0</v>
      </c>
      <c r="BI99" s="1412">
        <f ca="1">IF(ISERROR(VLOOKUP(VLOOKUP($A99, 'E4 TB Allocation Details'!$A$18:$L$205, MATCH("Misc ID", 'E4 TB Allocation Details'!$A$18:$L$18, 0),FALSE), 'E2 Allocators'!$B$15:$W$361, MATCH('O5 Details by Class &amp; Accounts'!BI$18, 'E2 Allocators'!$B$15:$W$15, 0),FALSE)*$E99), 0, VLOOKUP(VLOOKUP($A99, 'E4 TB Allocation Details'!$A$18:$L$205, MATCH("Misc ID", 'E4 TB Allocation Details'!$A$18:$L$18, 0),FALSE), 'E2 Allocators'!$B$15:$W$361, MATCH('O5 Details by Class &amp; Accounts'!BI$18, 'E2 Allocators'!$B$15:$W$15, 0),FALSE)*$E99)</f>
        <v>0</v>
      </c>
      <c r="BJ99" s="1412">
        <f ca="1">IF(ISERROR(VLOOKUP(VLOOKUP($A99, 'E4 TB Allocation Details'!$A$18:$L$205, MATCH("Misc ID", 'E4 TB Allocation Details'!$A$18:$L$18, 0),FALSE), 'E2 Allocators'!$B$15:$W$361, MATCH('O5 Details by Class &amp; Accounts'!BJ$18, 'E2 Allocators'!$B$15:$W$15, 0),FALSE)*$E99), 0, VLOOKUP(VLOOKUP($A99, 'E4 TB Allocation Details'!$A$18:$L$205, MATCH("Misc ID", 'E4 TB Allocation Details'!$A$18:$L$18, 0),FALSE), 'E2 Allocators'!$B$15:$W$361, MATCH('O5 Details by Class &amp; Accounts'!BJ$18, 'E2 Allocators'!$B$15:$W$15, 0),FALSE)*$E99)</f>
        <v>0</v>
      </c>
      <c r="BK99" s="1412">
        <f ca="1">IF(ISERROR(VLOOKUP(VLOOKUP($A99, 'E4 TB Allocation Details'!$A$18:$L$205, MATCH("Misc ID", 'E4 TB Allocation Details'!$A$18:$L$18, 0),FALSE), 'E2 Allocators'!$B$15:$W$361, MATCH('O5 Details by Class &amp; Accounts'!BK$18, 'E2 Allocators'!$B$15:$W$15, 0),FALSE)*$E99), 0, VLOOKUP(VLOOKUP($A99, 'E4 TB Allocation Details'!$A$18:$L$205, MATCH("Misc ID", 'E4 TB Allocation Details'!$A$18:$L$18, 0),FALSE), 'E2 Allocators'!$B$15:$W$361, MATCH('O5 Details by Class &amp; Accounts'!BK$18, 'E2 Allocators'!$B$15:$W$15, 0),FALSE)*$E99)</f>
        <v>0</v>
      </c>
      <c r="BL99" s="1412">
        <f ca="1">IF(ISERROR(VLOOKUP(VLOOKUP($A99, 'E4 TB Allocation Details'!$A$18:$L$205, MATCH("Misc ID", 'E4 TB Allocation Details'!$A$18:$L$18, 0),FALSE), 'E2 Allocators'!$B$15:$W$361, MATCH('O5 Details by Class &amp; Accounts'!BL$18, 'E2 Allocators'!$B$15:$W$15, 0),FALSE)*$E99), 0, VLOOKUP(VLOOKUP($A99, 'E4 TB Allocation Details'!$A$18:$L$205, MATCH("Misc ID", 'E4 TB Allocation Details'!$A$18:$L$18, 0),FALSE), 'E2 Allocators'!$B$15:$W$361, MATCH('O5 Details by Class &amp; Accounts'!BL$18, 'E2 Allocators'!$B$15:$W$15, 0),FALSE)*$E99)</f>
        <v>0</v>
      </c>
      <c r="BM99" s="1412">
        <f ca="1">IF(ISERROR(VLOOKUP(VLOOKUP($A99, 'E4 TB Allocation Details'!$A$18:$L$205, MATCH("Misc ID", 'E4 TB Allocation Details'!$A$18:$L$18, 0),FALSE), 'E2 Allocators'!$B$15:$W$361, MATCH('O5 Details by Class &amp; Accounts'!BM$18, 'E2 Allocators'!$B$15:$W$15, 0),FALSE)*$E99), 0, VLOOKUP(VLOOKUP($A99, 'E4 TB Allocation Details'!$A$18:$L$205, MATCH("Misc ID", 'E4 TB Allocation Details'!$A$18:$L$18, 0),FALSE), 'E2 Allocators'!$B$15:$W$361, MATCH('O5 Details by Class &amp; Accounts'!BM$18, 'E2 Allocators'!$B$15:$W$15, 0),FALSE)*$E99)</f>
        <v>0</v>
      </c>
      <c r="BN99" s="1412">
        <f ca="1">IF(ISERROR(VLOOKUP(VLOOKUP($A99, 'E4 TB Allocation Details'!$A$18:$L$205, MATCH("Misc ID", 'E4 TB Allocation Details'!$A$18:$L$18, 0),FALSE), 'E2 Allocators'!$B$15:$W$361, MATCH('O5 Details by Class &amp; Accounts'!BN$18, 'E2 Allocators'!$B$15:$W$15, 0),FALSE)*$E99), 0, VLOOKUP(VLOOKUP($A99, 'E4 TB Allocation Details'!$A$18:$L$205, MATCH("Misc ID", 'E4 TB Allocation Details'!$A$18:$L$18, 0),FALSE), 'E2 Allocators'!$B$15:$W$361, MATCH('O5 Details by Class &amp; Accounts'!BN$18, 'E2 Allocators'!$B$15:$W$15, 0),FALSE)*$E99)</f>
        <v>0</v>
      </c>
      <c r="BO99" s="1412">
        <f ca="1">IF(ISERROR(VLOOKUP(VLOOKUP($A99, 'E4 TB Allocation Details'!$A$18:$L$205, MATCH("Misc ID", 'E4 TB Allocation Details'!$A$18:$L$18, 0),FALSE), 'E2 Allocators'!$B$15:$W$361, MATCH('O5 Details by Class &amp; Accounts'!BO$18, 'E2 Allocators'!$B$15:$W$15, 0),FALSE)*$E99), 0, VLOOKUP(VLOOKUP($A99, 'E4 TB Allocation Details'!$A$18:$L$205, MATCH("Misc ID", 'E4 TB Allocation Details'!$A$18:$L$18, 0),FALSE), 'E2 Allocators'!$B$15:$W$361, MATCH('O5 Details by Class &amp; Accounts'!BO$18, 'E2 Allocators'!$B$15:$W$15, 0),FALSE)*$E99)</f>
        <v>0</v>
      </c>
      <c r="BP99" s="1412">
        <f ca="1">IF(ISERROR(VLOOKUP(VLOOKUP($A99, 'E4 TB Allocation Details'!$A$18:$L$205, MATCH("Misc ID", 'E4 TB Allocation Details'!$A$18:$L$18, 0),FALSE), 'E2 Allocators'!$B$15:$W$361, MATCH('O5 Details by Class &amp; Accounts'!BP$18, 'E2 Allocators'!$B$15:$W$15, 0),FALSE)*$E99), 0, VLOOKUP(VLOOKUP($A99, 'E4 TB Allocation Details'!$A$18:$L$205, MATCH("Misc ID", 'E4 TB Allocation Details'!$A$18:$L$18, 0),FALSE), 'E2 Allocators'!$B$15:$W$361, MATCH('O5 Details by Class &amp; Accounts'!BP$18, 'E2 Allocators'!$B$15:$W$15, 0),FALSE)*$E99)</f>
        <v>0</v>
      </c>
      <c r="BQ99" s="1412">
        <f ca="1">IF(ISERROR(VLOOKUP(VLOOKUP($A99, 'E4 TB Allocation Details'!$A$18:$L$205, MATCH("Misc ID", 'E4 TB Allocation Details'!$A$18:$L$18, 0),FALSE), 'E2 Allocators'!$B$15:$W$361, MATCH('O5 Details by Class &amp; Accounts'!BQ$18, 'E2 Allocators'!$B$15:$W$15, 0),FALSE)*$E99), 0, VLOOKUP(VLOOKUP($A99, 'E4 TB Allocation Details'!$A$18:$L$205, MATCH("Misc ID", 'E4 TB Allocation Details'!$A$18:$L$18, 0),FALSE), 'E2 Allocators'!$B$15:$W$361, MATCH('O5 Details by Class &amp; Accounts'!BQ$18, 'E2 Allocators'!$B$15:$W$15, 0),FALSE)*$E99)</f>
        <v>0</v>
      </c>
      <c r="BR99" s="1412">
        <f ca="1">IF(ISERROR(VLOOKUP(VLOOKUP($A99, 'E4 TB Allocation Details'!$A$18:$L$205, MATCH("Misc ID", 'E4 TB Allocation Details'!$A$18:$L$18, 0),FALSE), 'E2 Allocators'!$B$15:$W$361, MATCH('O5 Details by Class &amp; Accounts'!BR$18, 'E2 Allocators'!$B$15:$W$15, 0),FALSE)*$E99), 0, VLOOKUP(VLOOKUP($A99, 'E4 TB Allocation Details'!$A$18:$L$205, MATCH("Misc ID", 'E4 TB Allocation Details'!$A$18:$L$18, 0),FALSE), 'E2 Allocators'!$B$15:$W$361, MATCH('O5 Details by Class &amp; Accounts'!BR$18, 'E2 Allocators'!$B$15:$W$15, 0),FALSE)*$E99)</f>
        <v>0</v>
      </c>
      <c r="BS99" s="1412">
        <f t="shared" si="21"/>
        <v>0</v>
      </c>
      <c r="BT99" s="1412">
        <f ca="1">IF(ISERROR(VLOOKUP(VLOOKUP($A99, 'E4 TB Allocation Details'!$A$18:$L$205, MATCH("A &amp; G ID", 'E4 TB Allocation Details'!$A$18:$L$18, 0),FALSE), 'E2 Allocators'!$B$15:$W$361, MATCH('O5 Details by Class &amp; Accounts'!BT$18, 'E2 Allocators'!$B$15:$W$15, 0),FALSE)*$E99), 0, VLOOKUP(VLOOKUP($A99, 'E4 TB Allocation Details'!$A$18:$L$205, MATCH("A &amp; G ID", 'E4 TB Allocation Details'!$A$18:$L$18, 0),FALSE), 'E2 Allocators'!$B$15:$W$361, MATCH('O5 Details by Class &amp; Accounts'!BT$18, 'E2 Allocators'!$B$15:$W$15, 0),FALSE)*$E99)</f>
        <v>0</v>
      </c>
      <c r="BU99" s="1412">
        <f ca="1">IF(ISERROR(VLOOKUP(VLOOKUP($A99, 'E4 TB Allocation Details'!$A$18:$L$205, MATCH("A &amp; G ID", 'E4 TB Allocation Details'!$A$18:$L$18, 0),FALSE), 'E2 Allocators'!$B$15:$W$361, MATCH('O5 Details by Class &amp; Accounts'!BU$18, 'E2 Allocators'!$B$15:$W$15, 0),FALSE)*$E99), 0, VLOOKUP(VLOOKUP($A99, 'E4 TB Allocation Details'!$A$18:$L$205, MATCH("A &amp; G ID", 'E4 TB Allocation Details'!$A$18:$L$18, 0),FALSE), 'E2 Allocators'!$B$15:$W$361, MATCH('O5 Details by Class &amp; Accounts'!BU$18, 'E2 Allocators'!$B$15:$W$15, 0),FALSE)*$E99)</f>
        <v>0</v>
      </c>
      <c r="BV99" s="1412">
        <f ca="1">IF(ISERROR(VLOOKUP(VLOOKUP($A99, 'E4 TB Allocation Details'!$A$18:$L$205, MATCH("A &amp; G ID", 'E4 TB Allocation Details'!$A$18:$L$18, 0),FALSE), 'E2 Allocators'!$B$15:$W$361, MATCH('O5 Details by Class &amp; Accounts'!BV$18, 'E2 Allocators'!$B$15:$W$15, 0),FALSE)*$E99), 0, VLOOKUP(VLOOKUP($A99, 'E4 TB Allocation Details'!$A$18:$L$205, MATCH("A &amp; G ID", 'E4 TB Allocation Details'!$A$18:$L$18, 0),FALSE), 'E2 Allocators'!$B$15:$W$361, MATCH('O5 Details by Class &amp; Accounts'!BV$18, 'E2 Allocators'!$B$15:$W$15, 0),FALSE)*$E99)</f>
        <v>0</v>
      </c>
      <c r="BW99" s="1412">
        <f ca="1">IF(ISERROR(VLOOKUP(VLOOKUP($A99, 'E4 TB Allocation Details'!$A$18:$L$205, MATCH("A &amp; G ID", 'E4 TB Allocation Details'!$A$18:$L$18, 0),FALSE), 'E2 Allocators'!$B$15:$W$361, MATCH('O5 Details by Class &amp; Accounts'!BW$18, 'E2 Allocators'!$B$15:$W$15, 0),FALSE)*$E99), 0, VLOOKUP(VLOOKUP($A99, 'E4 TB Allocation Details'!$A$18:$L$205, MATCH("A &amp; G ID", 'E4 TB Allocation Details'!$A$18:$L$18, 0),FALSE), 'E2 Allocators'!$B$15:$W$361, MATCH('O5 Details by Class &amp; Accounts'!BW$18, 'E2 Allocators'!$B$15:$W$15, 0),FALSE)*$E99)</f>
        <v>0</v>
      </c>
      <c r="BX99" s="1412">
        <f ca="1">IF(ISERROR(VLOOKUP(VLOOKUP($A99, 'E4 TB Allocation Details'!$A$18:$L$205, MATCH("A &amp; G ID", 'E4 TB Allocation Details'!$A$18:$L$18, 0),FALSE), 'E2 Allocators'!$B$15:$W$361, MATCH('O5 Details by Class &amp; Accounts'!BX$18, 'E2 Allocators'!$B$15:$W$15, 0),FALSE)*$E99), 0, VLOOKUP(VLOOKUP($A99, 'E4 TB Allocation Details'!$A$18:$L$205, MATCH("A &amp; G ID", 'E4 TB Allocation Details'!$A$18:$L$18, 0),FALSE), 'E2 Allocators'!$B$15:$W$361, MATCH('O5 Details by Class &amp; Accounts'!BX$18, 'E2 Allocators'!$B$15:$W$15, 0),FALSE)*$E99)</f>
        <v>0</v>
      </c>
      <c r="BY99" s="1412">
        <f ca="1">IF(ISERROR(VLOOKUP(VLOOKUP($A99, 'E4 TB Allocation Details'!$A$18:$L$205, MATCH("A &amp; G ID", 'E4 TB Allocation Details'!$A$18:$L$18, 0),FALSE), 'E2 Allocators'!$B$15:$W$361, MATCH('O5 Details by Class &amp; Accounts'!BY$18, 'E2 Allocators'!$B$15:$W$15, 0),FALSE)*$E99), 0, VLOOKUP(VLOOKUP($A99, 'E4 TB Allocation Details'!$A$18:$L$205, MATCH("A &amp; G ID", 'E4 TB Allocation Details'!$A$18:$L$18, 0),FALSE), 'E2 Allocators'!$B$15:$W$361, MATCH('O5 Details by Class &amp; Accounts'!BY$18, 'E2 Allocators'!$B$15:$W$15, 0),FALSE)*$E99)</f>
        <v>0</v>
      </c>
      <c r="BZ99" s="1412">
        <f ca="1">IF(ISERROR(VLOOKUP(VLOOKUP($A99, 'E4 TB Allocation Details'!$A$18:$L$205, MATCH("A &amp; G ID", 'E4 TB Allocation Details'!$A$18:$L$18, 0),FALSE), 'E2 Allocators'!$B$15:$W$361, MATCH('O5 Details by Class &amp; Accounts'!BZ$18, 'E2 Allocators'!$B$15:$W$15, 0),FALSE)*$E99), 0, VLOOKUP(VLOOKUP($A99, 'E4 TB Allocation Details'!$A$18:$L$205, MATCH("A &amp; G ID", 'E4 TB Allocation Details'!$A$18:$L$18, 0),FALSE), 'E2 Allocators'!$B$15:$W$361, MATCH('O5 Details by Class &amp; Accounts'!BZ$18, 'E2 Allocators'!$B$15:$W$15, 0),FALSE)*$E99)</f>
        <v>0</v>
      </c>
      <c r="CA99" s="1412">
        <f ca="1">IF(ISERROR(VLOOKUP(VLOOKUP($A99, 'E4 TB Allocation Details'!$A$18:$L$205, MATCH("A &amp; G ID", 'E4 TB Allocation Details'!$A$18:$L$18, 0),FALSE), 'E2 Allocators'!$B$15:$W$361, MATCH('O5 Details by Class &amp; Accounts'!CA$18, 'E2 Allocators'!$B$15:$W$15, 0),FALSE)*$E99), 0, VLOOKUP(VLOOKUP($A99, 'E4 TB Allocation Details'!$A$18:$L$205, MATCH("A &amp; G ID", 'E4 TB Allocation Details'!$A$18:$L$18, 0),FALSE), 'E2 Allocators'!$B$15:$W$361, MATCH('O5 Details by Class &amp; Accounts'!CA$18, 'E2 Allocators'!$B$15:$W$15, 0),FALSE)*$E99)</f>
        <v>0</v>
      </c>
      <c r="CB99" s="1412">
        <f ca="1">IF(ISERROR(VLOOKUP(VLOOKUP($A99, 'E4 TB Allocation Details'!$A$18:$L$205, MATCH("A &amp; G ID", 'E4 TB Allocation Details'!$A$18:$L$18, 0),FALSE), 'E2 Allocators'!$B$15:$W$361, MATCH('O5 Details by Class &amp; Accounts'!CB$18, 'E2 Allocators'!$B$15:$W$15, 0),FALSE)*$E99), 0, VLOOKUP(VLOOKUP($A99, 'E4 TB Allocation Details'!$A$18:$L$205, MATCH("A &amp; G ID", 'E4 TB Allocation Details'!$A$18:$L$18, 0),FALSE), 'E2 Allocators'!$B$15:$W$361, MATCH('O5 Details by Class &amp; Accounts'!CB$18, 'E2 Allocators'!$B$15:$W$15, 0),FALSE)*$E99)</f>
        <v>0</v>
      </c>
      <c r="CC99" s="1412">
        <f ca="1">IF(ISERROR(VLOOKUP(VLOOKUP($A99, 'E4 TB Allocation Details'!$A$18:$L$205, MATCH("A &amp; G ID", 'E4 TB Allocation Details'!$A$18:$L$18, 0),FALSE), 'E2 Allocators'!$B$15:$W$361, MATCH('O5 Details by Class &amp; Accounts'!CC$18, 'E2 Allocators'!$B$15:$W$15, 0),FALSE)*$E99), 0, VLOOKUP(VLOOKUP($A99, 'E4 TB Allocation Details'!$A$18:$L$205, MATCH("A &amp; G ID", 'E4 TB Allocation Details'!$A$18:$L$18, 0),FALSE), 'E2 Allocators'!$B$15:$W$361, MATCH('O5 Details by Class &amp; Accounts'!CC$18, 'E2 Allocators'!$B$15:$W$15, 0),FALSE)*$E99)</f>
        <v>0</v>
      </c>
      <c r="CD99" s="1412">
        <f ca="1">IF(ISERROR(VLOOKUP(VLOOKUP($A99, 'E4 TB Allocation Details'!$A$18:$L$205, MATCH("A &amp; G ID", 'E4 TB Allocation Details'!$A$18:$L$18, 0),FALSE), 'E2 Allocators'!$B$15:$W$361, MATCH('O5 Details by Class &amp; Accounts'!CD$18, 'E2 Allocators'!$B$15:$W$15, 0),FALSE)*$E99), 0, VLOOKUP(VLOOKUP($A99, 'E4 TB Allocation Details'!$A$18:$L$205, MATCH("A &amp; G ID", 'E4 TB Allocation Details'!$A$18:$L$18, 0),FALSE), 'E2 Allocators'!$B$15:$W$361, MATCH('O5 Details by Class &amp; Accounts'!CD$18, 'E2 Allocators'!$B$15:$W$15, 0),FALSE)*$E99)</f>
        <v>0</v>
      </c>
      <c r="CE99" s="1412">
        <f ca="1">IF(ISERROR(VLOOKUP(VLOOKUP($A99, 'E4 TB Allocation Details'!$A$18:$L$205, MATCH("A &amp; G ID", 'E4 TB Allocation Details'!$A$18:$L$18, 0),FALSE), 'E2 Allocators'!$B$15:$W$361, MATCH('O5 Details by Class &amp; Accounts'!CE$18, 'E2 Allocators'!$B$15:$W$15, 0),FALSE)*$E99), 0, VLOOKUP(VLOOKUP($A99, 'E4 TB Allocation Details'!$A$18:$L$205, MATCH("A &amp; G ID", 'E4 TB Allocation Details'!$A$18:$L$18, 0),FALSE), 'E2 Allocators'!$B$15:$W$361, MATCH('O5 Details by Class &amp; Accounts'!CE$18, 'E2 Allocators'!$B$15:$W$15, 0),FALSE)*$E99)</f>
        <v>0</v>
      </c>
      <c r="CF99" s="1412">
        <f ca="1">IF(ISERROR(VLOOKUP(VLOOKUP($A99, 'E4 TB Allocation Details'!$A$18:$L$205, MATCH("A &amp; G ID", 'E4 TB Allocation Details'!$A$18:$L$18, 0),FALSE), 'E2 Allocators'!$B$15:$W$361, MATCH('O5 Details by Class &amp; Accounts'!CF$18, 'E2 Allocators'!$B$15:$W$15, 0),FALSE)*$E99), 0, VLOOKUP(VLOOKUP($A99, 'E4 TB Allocation Details'!$A$18:$L$205, MATCH("A &amp; G ID", 'E4 TB Allocation Details'!$A$18:$L$18, 0),FALSE), 'E2 Allocators'!$B$15:$W$361, MATCH('O5 Details by Class &amp; Accounts'!CF$18, 'E2 Allocators'!$B$15:$W$15, 0),FALSE)*$E99)</f>
        <v>0</v>
      </c>
      <c r="CG99" s="1412">
        <f ca="1">IF(ISERROR(VLOOKUP(VLOOKUP($A99, 'E4 TB Allocation Details'!$A$18:$L$205, MATCH("A &amp; G ID", 'E4 TB Allocation Details'!$A$18:$L$18, 0),FALSE), 'E2 Allocators'!$B$15:$W$361, MATCH('O5 Details by Class &amp; Accounts'!CG$18, 'E2 Allocators'!$B$15:$W$15, 0),FALSE)*$E99), 0, VLOOKUP(VLOOKUP($A99, 'E4 TB Allocation Details'!$A$18:$L$205, MATCH("A &amp; G ID", 'E4 TB Allocation Details'!$A$18:$L$18, 0),FALSE), 'E2 Allocators'!$B$15:$W$361, MATCH('O5 Details by Class &amp; Accounts'!CG$18, 'E2 Allocators'!$B$15:$W$15, 0),FALSE)*$E99)</f>
        <v>0</v>
      </c>
      <c r="CH99" s="1412">
        <f ca="1">IF(ISERROR(VLOOKUP(VLOOKUP($A99, 'E4 TB Allocation Details'!$A$18:$L$205, MATCH("A &amp; G ID", 'E4 TB Allocation Details'!$A$18:$L$18, 0),FALSE), 'E2 Allocators'!$B$15:$W$361, MATCH('O5 Details by Class &amp; Accounts'!CH$18, 'E2 Allocators'!$B$15:$W$15, 0),FALSE)*$E99), 0, VLOOKUP(VLOOKUP($A99, 'E4 TB Allocation Details'!$A$18:$L$205, MATCH("A &amp; G ID", 'E4 TB Allocation Details'!$A$18:$L$18, 0),FALSE), 'E2 Allocators'!$B$15:$W$361, MATCH('O5 Details by Class &amp; Accounts'!CH$18, 'E2 Allocators'!$B$15:$W$15, 0),FALSE)*$E99)</f>
        <v>0</v>
      </c>
      <c r="CI99" s="1412">
        <f ca="1">IF(ISERROR(VLOOKUP(VLOOKUP($A99, 'E4 TB Allocation Details'!$A$18:$L$205, MATCH("A &amp; G ID", 'E4 TB Allocation Details'!$A$18:$L$18, 0),FALSE), 'E2 Allocators'!$B$15:$W$361, MATCH('O5 Details by Class &amp; Accounts'!CI$18, 'E2 Allocators'!$B$15:$W$15, 0),FALSE)*$E99), 0, VLOOKUP(VLOOKUP($A99, 'E4 TB Allocation Details'!$A$18:$L$205, MATCH("A &amp; G ID", 'E4 TB Allocation Details'!$A$18:$L$18, 0),FALSE), 'E2 Allocators'!$B$15:$W$361, MATCH('O5 Details by Class &amp; Accounts'!CI$18, 'E2 Allocators'!$B$15:$W$15, 0),FALSE)*$E99)</f>
        <v>0</v>
      </c>
      <c r="CJ99" s="1412">
        <f ca="1">IF(ISERROR(VLOOKUP(VLOOKUP($A99, 'E4 TB Allocation Details'!$A$18:$L$205, MATCH("A &amp; G ID", 'E4 TB Allocation Details'!$A$18:$L$18, 0),FALSE), 'E2 Allocators'!$B$15:$W$361, MATCH('O5 Details by Class &amp; Accounts'!CJ$18, 'E2 Allocators'!$B$15:$W$15, 0),FALSE)*$E99), 0, VLOOKUP(VLOOKUP($A99, 'E4 TB Allocation Details'!$A$18:$L$205, MATCH("A &amp; G ID", 'E4 TB Allocation Details'!$A$18:$L$18, 0),FALSE), 'E2 Allocators'!$B$15:$W$361, MATCH('O5 Details by Class &amp; Accounts'!CJ$18, 'E2 Allocators'!$B$15:$W$15, 0),FALSE)*$E99)</f>
        <v>0</v>
      </c>
      <c r="CK99" s="1412">
        <f ca="1">IF(ISERROR(VLOOKUP(VLOOKUP($A99, 'E4 TB Allocation Details'!$A$18:$L$205, MATCH("A &amp; G ID", 'E4 TB Allocation Details'!$A$18:$L$18, 0),FALSE), 'E2 Allocators'!$B$15:$W$361, MATCH('O5 Details by Class &amp; Accounts'!CK$18, 'E2 Allocators'!$B$15:$W$15, 0),FALSE)*$E99), 0, VLOOKUP(VLOOKUP($A99, 'E4 TB Allocation Details'!$A$18:$L$205, MATCH("A &amp; G ID", 'E4 TB Allocation Details'!$A$18:$L$18, 0),FALSE), 'E2 Allocators'!$B$15:$W$361, MATCH('O5 Details by Class &amp; Accounts'!CK$18, 'E2 Allocators'!$B$15:$W$15, 0),FALSE)*$E99)</f>
        <v>0</v>
      </c>
      <c r="CL99" s="1412">
        <f ca="1">IF(ISERROR(VLOOKUP(VLOOKUP($A99, 'E4 TB Allocation Details'!$A$18:$L$205, MATCH("A &amp; G ID", 'E4 TB Allocation Details'!$A$18:$L$18, 0),FALSE), 'E2 Allocators'!$B$15:$W$361, MATCH('O5 Details by Class &amp; Accounts'!CL$18, 'E2 Allocators'!$B$15:$W$15, 0),FALSE)*$E99), 0, VLOOKUP(VLOOKUP($A99, 'E4 TB Allocation Details'!$A$18:$L$205, MATCH("A &amp; G ID", 'E4 TB Allocation Details'!$A$18:$L$18, 0),FALSE), 'E2 Allocators'!$B$15:$W$361, MATCH('O5 Details by Class &amp; Accounts'!CL$18, 'E2 Allocators'!$B$15:$W$15, 0),FALSE)*$E99)</f>
        <v>0</v>
      </c>
      <c r="CM99" s="1412">
        <f ca="1">IF(ISERROR(VLOOKUP(VLOOKUP($A99, 'E4 TB Allocation Details'!$A$18:$L$205, MATCH("A &amp; G ID", 'E4 TB Allocation Details'!$A$18:$L$18, 0),FALSE), 'E2 Allocators'!$B$15:$W$361, MATCH('O5 Details by Class &amp; Accounts'!CM$18, 'E2 Allocators'!$B$15:$W$15, 0),FALSE)*$E99), 0, VLOOKUP(VLOOKUP($A99, 'E4 TB Allocation Details'!$A$18:$L$205, MATCH("A &amp; G ID", 'E4 TB Allocation Details'!$A$18:$L$18, 0),FALSE), 'E2 Allocators'!$B$15:$W$361, MATCH('O5 Details by Class &amp; Accounts'!CM$18, 'E2 Allocators'!$B$15:$W$15, 0),FALSE)*$E99)</f>
        <v>0</v>
      </c>
      <c r="CN99" s="1412">
        <f t="shared" si="22"/>
        <v>0</v>
      </c>
      <c r="CO99" s="1792">
        <f t="shared" si="23"/>
        <v>0</v>
      </c>
      <c r="CQ99" s="2087" t="s">
        <v>788</v>
      </c>
    </row>
    <row r="100" spans="1:95" s="81" customFormat="1" ht="12.75">
      <c r="A100" s="1180">
        <v>4325</v>
      </c>
      <c r="B100" s="1181" t="s">
        <v>1112</v>
      </c>
      <c r="C100" s="1789">
        <f ca="1">IF(ISERROR(VLOOKUP($A100,'I3 TB Data'!$A$23:$H$458,MATCH('O5 Details by Class &amp; Accounts'!$C$18, 'I3 TB Data'!$A$23:$H$23,0),0)), 0, VLOOKUP($A100,'I3 TB Data'!$A$23:$H$458,MATCH('O5 Details by Class &amp; Accounts'!$C$18,'I3 TB Data'!$A$23:$H$23,0),0))</f>
        <v>-30000</v>
      </c>
      <c r="D100" s="1790"/>
      <c r="E100" s="1789">
        <f t="shared" si="17"/>
        <v>-30000</v>
      </c>
      <c r="F100" s="1791">
        <f ca="1">IF(ISERROR(VLOOKUP($A100, 'E1 Categorization'!A33:E122, MATCH("Customer Component", 'E1 Categorization'!$A$33:$E$33,0), 0)), 0, IF(VLOOKUP($A100, 'E1 Categorization'!A33:E122, MATCH("Customer Component", 'E1 Categorization'!$A$33:$E$33,0), 0)=0, 'O5 Details by Class &amp; Accounts'!$E100, IF(AND(VLOOKUP($A100, 'E1 Categorization'!A33:E122, MATCH("Customer Component", 'E1 Categorization'!$A$33:$E$33,0), 0) &gt;0, VLOOKUP($A100, 'E1 Categorization'!A33:E122, MATCH("Customer Component", 'E1 Categorization'!$A$33:$E$33,0), 0)&lt;1), 'O5 Details by Class &amp; Accounts'!$E100*(1-VLOOKUP($A100, 'E1 Categorization'!A33:E122, MATCH("Customer Component", 'E1 Categorization'!$A$33:$E$33,0), 0)), 0)))</f>
        <v>0</v>
      </c>
      <c r="G100" s="1791">
        <f ca="1">IF(ISERROR(VLOOKUP($A100, 'E1 Categorization'!A33:E122, MATCH("Customer Component", 'E1 Categorization'!$A$33:$E$33,0), 0)),0, IF(VLOOKUP($A100, 'E1 Categorization'!A33:E122, MATCH("Customer Component", 'E1 Categorization'!$A$33:$E$33,0), 0)=0, 0, IF(AND(VLOOKUP($A100, 'E1 Categorization'!A33:E122, MATCH("Customer Component", 'E1 Categorization'!$A$33:$E$33,0), 0) &gt;0, VLOOKUP($A100, 'E1 Categorization'!A33:E122, MATCH("Customer Component", 'E1 Categorization'!$A$33:$E$33,0), 0)&lt;1), 'O5 Details by Class &amp; Accounts'!$E100*(VLOOKUP($A100, 'E1 Categorization'!A33:E122, MATCH("Customer Component", 'E1 Categorization'!$A$33:$E$33,0), 0)), 'O5 Details by Class &amp; Accounts'!$E100)))</f>
        <v>0</v>
      </c>
      <c r="H100" s="1412">
        <f t="shared" si="18"/>
        <v>0</v>
      </c>
      <c r="I100" s="1412">
        <f ca="1">IF(ISERROR(VLOOKUP(VLOOKUP($A100, 'E4 TB Allocation Details'!$A$18:$L$205, MATCH("Demand ID", 'E4 TB Allocation Details'!$A$18:$L$18, 0),FALSE), 'E2 Allocators'!$B$15:$W$361, MATCH('O5 Details by Class &amp; Accounts'!I$18, 'E2 Allocators'!$B$15:$W$15, 0),FALSE)*$F100), 0, VLOOKUP(VLOOKUP($A100, 'E4 TB Allocation Details'!$A$18:$L$205, MATCH("Demand ID", 'E4 TB Allocation Details'!$A$18:$L$18, 0),FALSE), 'E2 Allocators'!$B$15:$W$361, MATCH('O5 Details by Class &amp; Accounts'!I$18, 'E2 Allocators'!$B$15:$W$15, 0),FALSE)*$F100)</f>
        <v>0</v>
      </c>
      <c r="J100" s="1412">
        <f ca="1">IF(ISERROR(VLOOKUP(VLOOKUP($A100, 'E4 TB Allocation Details'!$A$18:$L$205, MATCH("Demand ID", 'E4 TB Allocation Details'!$A$18:$L$18, 0),FALSE), 'E2 Allocators'!$B$15:$W$361, MATCH('O5 Details by Class &amp; Accounts'!J$18, 'E2 Allocators'!$B$15:$W$15, 0),FALSE)*$F100), 0, VLOOKUP(VLOOKUP($A100, 'E4 TB Allocation Details'!$A$18:$L$205, MATCH("Demand ID", 'E4 TB Allocation Details'!$A$18:$L$18, 0),FALSE), 'E2 Allocators'!$B$15:$W$361, MATCH('O5 Details by Class &amp; Accounts'!J$18, 'E2 Allocators'!$B$15:$W$15, 0),FALSE)*$F100)</f>
        <v>0</v>
      </c>
      <c r="K100" s="1412">
        <f ca="1">IF(ISERROR(VLOOKUP(VLOOKUP($A100, 'E4 TB Allocation Details'!$A$18:$L$205, MATCH("Demand ID", 'E4 TB Allocation Details'!$A$18:$L$18, 0),FALSE), 'E2 Allocators'!$B$15:$W$361, MATCH('O5 Details by Class &amp; Accounts'!K$18, 'E2 Allocators'!$B$15:$W$15, 0),FALSE)*$F100), 0, VLOOKUP(VLOOKUP($A100, 'E4 TB Allocation Details'!$A$18:$L$205, MATCH("Demand ID", 'E4 TB Allocation Details'!$A$18:$L$18, 0),FALSE), 'E2 Allocators'!$B$15:$W$361, MATCH('O5 Details by Class &amp; Accounts'!K$18, 'E2 Allocators'!$B$15:$W$15, 0),FALSE)*$F100)</f>
        <v>0</v>
      </c>
      <c r="L100" s="1412">
        <f ca="1">IF(ISERROR(VLOOKUP(VLOOKUP($A100, 'E4 TB Allocation Details'!$A$18:$L$205, MATCH("Demand ID", 'E4 TB Allocation Details'!$A$18:$L$18, 0),FALSE), 'E2 Allocators'!$B$15:$W$361, MATCH('O5 Details by Class &amp; Accounts'!L$18, 'E2 Allocators'!$B$15:$W$15, 0),FALSE)*$F100), 0, VLOOKUP(VLOOKUP($A100, 'E4 TB Allocation Details'!$A$18:$L$205, MATCH("Demand ID", 'E4 TB Allocation Details'!$A$18:$L$18, 0),FALSE), 'E2 Allocators'!$B$15:$W$361, MATCH('O5 Details by Class &amp; Accounts'!L$18, 'E2 Allocators'!$B$15:$W$15, 0),FALSE)*$F100)</f>
        <v>0</v>
      </c>
      <c r="M100" s="1412">
        <f ca="1">IF(ISERROR(VLOOKUP(VLOOKUP($A100, 'E4 TB Allocation Details'!$A$18:$L$205, MATCH("Demand ID", 'E4 TB Allocation Details'!$A$18:$L$18, 0),FALSE), 'E2 Allocators'!$B$15:$W$361, MATCH('O5 Details by Class &amp; Accounts'!M$18, 'E2 Allocators'!$B$15:$W$15, 0),FALSE)*$F100), 0, VLOOKUP(VLOOKUP($A100, 'E4 TB Allocation Details'!$A$18:$L$205, MATCH("Demand ID", 'E4 TB Allocation Details'!$A$18:$L$18, 0),FALSE), 'E2 Allocators'!$B$15:$W$361, MATCH('O5 Details by Class &amp; Accounts'!M$18, 'E2 Allocators'!$B$15:$W$15, 0),FALSE)*$F100)</f>
        <v>0</v>
      </c>
      <c r="N100" s="1412">
        <f ca="1">IF(ISERROR(VLOOKUP(VLOOKUP($A100, 'E4 TB Allocation Details'!$A$18:$L$205, MATCH("Demand ID", 'E4 TB Allocation Details'!$A$18:$L$18, 0),FALSE), 'E2 Allocators'!$B$15:$W$361, MATCH('O5 Details by Class &amp; Accounts'!N$18, 'E2 Allocators'!$B$15:$W$15, 0),FALSE)*$F100), 0, VLOOKUP(VLOOKUP($A100, 'E4 TB Allocation Details'!$A$18:$L$205, MATCH("Demand ID", 'E4 TB Allocation Details'!$A$18:$L$18, 0),FALSE), 'E2 Allocators'!$B$15:$W$361, MATCH('O5 Details by Class &amp; Accounts'!N$18, 'E2 Allocators'!$B$15:$W$15, 0),FALSE)*$F100)</f>
        <v>0</v>
      </c>
      <c r="O100" s="1412">
        <f ca="1">IF(ISERROR(VLOOKUP(VLOOKUP($A100, 'E4 TB Allocation Details'!$A$18:$L$205, MATCH("Demand ID", 'E4 TB Allocation Details'!$A$18:$L$18, 0),FALSE), 'E2 Allocators'!$B$15:$W$361, MATCH('O5 Details by Class &amp; Accounts'!O$18, 'E2 Allocators'!$B$15:$W$15, 0),FALSE)*$F100), 0, VLOOKUP(VLOOKUP($A100, 'E4 TB Allocation Details'!$A$18:$L$205, MATCH("Demand ID", 'E4 TB Allocation Details'!$A$18:$L$18, 0),FALSE), 'E2 Allocators'!$B$15:$W$361, MATCH('O5 Details by Class &amp; Accounts'!O$18, 'E2 Allocators'!$B$15:$W$15, 0),FALSE)*$F100)</f>
        <v>0</v>
      </c>
      <c r="P100" s="1412">
        <f ca="1">IF(ISERROR(VLOOKUP(VLOOKUP($A100, 'E4 TB Allocation Details'!$A$18:$L$205, MATCH("Demand ID", 'E4 TB Allocation Details'!$A$18:$L$18, 0),FALSE), 'E2 Allocators'!$B$15:$W$361, MATCH('O5 Details by Class &amp; Accounts'!P$18, 'E2 Allocators'!$B$15:$W$15, 0),FALSE)*$F100), 0, VLOOKUP(VLOOKUP($A100, 'E4 TB Allocation Details'!$A$18:$L$205, MATCH("Demand ID", 'E4 TB Allocation Details'!$A$18:$L$18, 0),FALSE), 'E2 Allocators'!$B$15:$W$361, MATCH('O5 Details by Class &amp; Accounts'!P$18, 'E2 Allocators'!$B$15:$W$15, 0),FALSE)*$F100)</f>
        <v>0</v>
      </c>
      <c r="Q100" s="1412">
        <f ca="1">IF(ISERROR(VLOOKUP(VLOOKUP($A100, 'E4 TB Allocation Details'!$A$18:$L$205, MATCH("Demand ID", 'E4 TB Allocation Details'!$A$18:$L$18, 0),FALSE), 'E2 Allocators'!$B$15:$W$361, MATCH('O5 Details by Class &amp; Accounts'!Q$18, 'E2 Allocators'!$B$15:$W$15, 0),FALSE)*$F100), 0, VLOOKUP(VLOOKUP($A100, 'E4 TB Allocation Details'!$A$18:$L$205, MATCH("Demand ID", 'E4 TB Allocation Details'!$A$18:$L$18, 0),FALSE), 'E2 Allocators'!$B$15:$W$361, MATCH('O5 Details by Class &amp; Accounts'!Q$18, 'E2 Allocators'!$B$15:$W$15, 0),FALSE)*$F100)</f>
        <v>0</v>
      </c>
      <c r="R100" s="1412">
        <f ca="1">IF(ISERROR(VLOOKUP(VLOOKUP($A100, 'E4 TB Allocation Details'!$A$18:$L$205, MATCH("Demand ID", 'E4 TB Allocation Details'!$A$18:$L$18, 0),FALSE), 'E2 Allocators'!$B$15:$W$361, MATCH('O5 Details by Class &amp; Accounts'!R$18, 'E2 Allocators'!$B$15:$W$15, 0),FALSE)*$F100), 0, VLOOKUP(VLOOKUP($A100, 'E4 TB Allocation Details'!$A$18:$L$205, MATCH("Demand ID", 'E4 TB Allocation Details'!$A$18:$L$18, 0),FALSE), 'E2 Allocators'!$B$15:$W$361, MATCH('O5 Details by Class &amp; Accounts'!R$18, 'E2 Allocators'!$B$15:$W$15, 0),FALSE)*$F100)</f>
        <v>0</v>
      </c>
      <c r="S100" s="1412">
        <f ca="1">IF(ISERROR(VLOOKUP(VLOOKUP($A100, 'E4 TB Allocation Details'!$A$18:$L$205, MATCH("Demand ID", 'E4 TB Allocation Details'!$A$18:$L$18, 0),FALSE), 'E2 Allocators'!$B$15:$W$361, MATCH('O5 Details by Class &amp; Accounts'!S$18, 'E2 Allocators'!$B$15:$W$15, 0),FALSE)*$F100), 0, VLOOKUP(VLOOKUP($A100, 'E4 TB Allocation Details'!$A$18:$L$205, MATCH("Demand ID", 'E4 TB Allocation Details'!$A$18:$L$18, 0),FALSE), 'E2 Allocators'!$B$15:$W$361, MATCH('O5 Details by Class &amp; Accounts'!S$18, 'E2 Allocators'!$B$15:$W$15, 0),FALSE)*$F100)</f>
        <v>0</v>
      </c>
      <c r="T100" s="1412">
        <f ca="1">IF(ISERROR(VLOOKUP(VLOOKUP($A100, 'E4 TB Allocation Details'!$A$18:$L$205, MATCH("Demand ID", 'E4 TB Allocation Details'!$A$18:$L$18, 0),FALSE), 'E2 Allocators'!$B$15:$W$361, MATCH('O5 Details by Class &amp; Accounts'!T$18, 'E2 Allocators'!$B$15:$W$15, 0),FALSE)*$F100), 0, VLOOKUP(VLOOKUP($A100, 'E4 TB Allocation Details'!$A$18:$L$205, MATCH("Demand ID", 'E4 TB Allocation Details'!$A$18:$L$18, 0),FALSE), 'E2 Allocators'!$B$15:$W$361, MATCH('O5 Details by Class &amp; Accounts'!T$18, 'E2 Allocators'!$B$15:$W$15, 0),FALSE)*$F100)</f>
        <v>0</v>
      </c>
      <c r="U100" s="1412">
        <f ca="1">IF(ISERROR(VLOOKUP(VLOOKUP($A100, 'E4 TB Allocation Details'!$A$18:$L$205, MATCH("Demand ID", 'E4 TB Allocation Details'!$A$18:$L$18, 0),FALSE), 'E2 Allocators'!$B$15:$W$361, MATCH('O5 Details by Class &amp; Accounts'!U$18, 'E2 Allocators'!$B$15:$W$15, 0),FALSE)*$F100), 0, VLOOKUP(VLOOKUP($A100, 'E4 TB Allocation Details'!$A$18:$L$205, MATCH("Demand ID", 'E4 TB Allocation Details'!$A$18:$L$18, 0),FALSE), 'E2 Allocators'!$B$15:$W$361, MATCH('O5 Details by Class &amp; Accounts'!U$18, 'E2 Allocators'!$B$15:$W$15, 0),FALSE)*$F100)</f>
        <v>0</v>
      </c>
      <c r="V100" s="1412">
        <f ca="1">IF(ISERROR(VLOOKUP(VLOOKUP($A100, 'E4 TB Allocation Details'!$A$18:$L$205, MATCH("Demand ID", 'E4 TB Allocation Details'!$A$18:$L$18, 0),FALSE), 'E2 Allocators'!$B$15:$W$361, MATCH('O5 Details by Class &amp; Accounts'!V$18, 'E2 Allocators'!$B$15:$W$15, 0),FALSE)*$F100), 0, VLOOKUP(VLOOKUP($A100, 'E4 TB Allocation Details'!$A$18:$L$205, MATCH("Demand ID", 'E4 TB Allocation Details'!$A$18:$L$18, 0),FALSE), 'E2 Allocators'!$B$15:$W$361, MATCH('O5 Details by Class &amp; Accounts'!V$18, 'E2 Allocators'!$B$15:$W$15, 0),FALSE)*$F100)</f>
        <v>0</v>
      </c>
      <c r="W100" s="1412">
        <f ca="1">IF(ISERROR(VLOOKUP(VLOOKUP($A100, 'E4 TB Allocation Details'!$A$18:$L$205, MATCH("Demand ID", 'E4 TB Allocation Details'!$A$18:$L$18, 0),FALSE), 'E2 Allocators'!$B$15:$W$361, MATCH('O5 Details by Class &amp; Accounts'!W$18, 'E2 Allocators'!$B$15:$W$15, 0),FALSE)*$F100), 0, VLOOKUP(VLOOKUP($A100, 'E4 TB Allocation Details'!$A$18:$L$205, MATCH("Demand ID", 'E4 TB Allocation Details'!$A$18:$L$18, 0),FALSE), 'E2 Allocators'!$B$15:$W$361, MATCH('O5 Details by Class &amp; Accounts'!W$18, 'E2 Allocators'!$B$15:$W$15, 0),FALSE)*$F100)</f>
        <v>0</v>
      </c>
      <c r="X100" s="1412">
        <f ca="1">IF(ISERROR(VLOOKUP(VLOOKUP($A100, 'E4 TB Allocation Details'!$A$18:$L$205, MATCH("Demand ID", 'E4 TB Allocation Details'!$A$18:$L$18, 0),FALSE), 'E2 Allocators'!$B$15:$W$361, MATCH('O5 Details by Class &amp; Accounts'!X$18, 'E2 Allocators'!$B$15:$W$15, 0),FALSE)*$F100), 0, VLOOKUP(VLOOKUP($A100, 'E4 TB Allocation Details'!$A$18:$L$205, MATCH("Demand ID", 'E4 TB Allocation Details'!$A$18:$L$18, 0),FALSE), 'E2 Allocators'!$B$15:$W$361, MATCH('O5 Details by Class &amp; Accounts'!X$18, 'E2 Allocators'!$B$15:$W$15, 0),FALSE)*$F100)</f>
        <v>0</v>
      </c>
      <c r="Y100" s="1412">
        <f ca="1">IF(ISERROR(VLOOKUP(VLOOKUP($A100, 'E4 TB Allocation Details'!$A$18:$L$205, MATCH("Demand ID", 'E4 TB Allocation Details'!$A$18:$L$18, 0),FALSE), 'E2 Allocators'!$B$15:$W$361, MATCH('O5 Details by Class &amp; Accounts'!Y$18, 'E2 Allocators'!$B$15:$W$15, 0),FALSE)*$F100), 0, VLOOKUP(VLOOKUP($A100, 'E4 TB Allocation Details'!$A$18:$L$205, MATCH("Demand ID", 'E4 TB Allocation Details'!$A$18:$L$18, 0),FALSE), 'E2 Allocators'!$B$15:$W$361, MATCH('O5 Details by Class &amp; Accounts'!Y$18, 'E2 Allocators'!$B$15:$W$15, 0),FALSE)*$F100)</f>
        <v>0</v>
      </c>
      <c r="Z100" s="1412">
        <f ca="1">IF(ISERROR(VLOOKUP(VLOOKUP($A100, 'E4 TB Allocation Details'!$A$18:$L$205, MATCH("Demand ID", 'E4 TB Allocation Details'!$A$18:$L$18, 0),FALSE), 'E2 Allocators'!$B$15:$W$361, MATCH('O5 Details by Class &amp; Accounts'!Z$18, 'E2 Allocators'!$B$15:$W$15, 0),FALSE)*$F100), 0, VLOOKUP(VLOOKUP($A100, 'E4 TB Allocation Details'!$A$18:$L$205, MATCH("Demand ID", 'E4 TB Allocation Details'!$A$18:$L$18, 0),FALSE), 'E2 Allocators'!$B$15:$W$361, MATCH('O5 Details by Class &amp; Accounts'!Z$18, 'E2 Allocators'!$B$15:$W$15, 0),FALSE)*$F100)</f>
        <v>0</v>
      </c>
      <c r="AA100" s="1412">
        <f ca="1">IF(ISERROR(VLOOKUP(VLOOKUP($A100, 'E4 TB Allocation Details'!$A$18:$L$205, MATCH("Demand ID", 'E4 TB Allocation Details'!$A$18:$L$18, 0),FALSE), 'E2 Allocators'!$B$15:$W$361, MATCH('O5 Details by Class &amp; Accounts'!AA$18, 'E2 Allocators'!$B$15:$W$15, 0),FALSE)*$F100), 0, VLOOKUP(VLOOKUP($A100, 'E4 TB Allocation Details'!$A$18:$L$205, MATCH("Demand ID", 'E4 TB Allocation Details'!$A$18:$L$18, 0),FALSE), 'E2 Allocators'!$B$15:$W$361, MATCH('O5 Details by Class &amp; Accounts'!AA$18, 'E2 Allocators'!$B$15:$W$15, 0),FALSE)*$F100)</f>
        <v>0</v>
      </c>
      <c r="AB100" s="1412">
        <f ca="1">IF(ISERROR(VLOOKUP(VLOOKUP($A100, 'E4 TB Allocation Details'!$A$18:$L$205, MATCH("Demand ID", 'E4 TB Allocation Details'!$A$18:$L$18, 0),FALSE), 'E2 Allocators'!$B$15:$W$361, MATCH('O5 Details by Class &amp; Accounts'!AB$18, 'E2 Allocators'!$B$15:$W$15, 0),FALSE)*$F100), 0, VLOOKUP(VLOOKUP($A100, 'E4 TB Allocation Details'!$A$18:$L$205, MATCH("Demand ID", 'E4 TB Allocation Details'!$A$18:$L$18, 0),FALSE), 'E2 Allocators'!$B$15:$W$361, MATCH('O5 Details by Class &amp; Accounts'!AB$18, 'E2 Allocators'!$B$15:$W$15, 0),FALSE)*$F100)</f>
        <v>0</v>
      </c>
      <c r="AC100" s="1412">
        <f t="shared" si="19"/>
        <v>0</v>
      </c>
      <c r="AD100" s="1412">
        <f ca="1">IF(ISERROR(VLOOKUP(VLOOKUP($A100, 'E4 TB Allocation Details'!$A$18:$L$205, MATCH("Customer ID", 'E4 TB Allocation Details'!$A$18:$L$18, 0),FALSE), 'E2 Allocators'!$B$15:$W$361, MATCH('O5 Details by Class &amp; Accounts'!AD$18, 'E2 Allocators'!$B$15:$W$15, 0),FALSE)*$G100), 0, VLOOKUP(VLOOKUP($A100, 'E4 TB Allocation Details'!$A$18:$L$205, MATCH("Customer ID", 'E4 TB Allocation Details'!$A$18:$L$18, 0),FALSE), 'E2 Allocators'!$B$15:$W$361, MATCH('O5 Details by Class &amp; Accounts'!AD$18, 'E2 Allocators'!$B$15:$W$15, 0),FALSE)*$G100)</f>
        <v>0</v>
      </c>
      <c r="AE100" s="1412">
        <f ca="1">IF(ISERROR(VLOOKUP(VLOOKUP($A100, 'E4 TB Allocation Details'!$A$18:$L$205, MATCH("Customer ID", 'E4 TB Allocation Details'!$A$18:$L$18, 0),FALSE), 'E2 Allocators'!$B$15:$W$361, MATCH('O5 Details by Class &amp; Accounts'!AE$18, 'E2 Allocators'!$B$15:$W$15, 0),FALSE)*$G100), 0, VLOOKUP(VLOOKUP($A100, 'E4 TB Allocation Details'!$A$18:$L$205, MATCH("Customer ID", 'E4 TB Allocation Details'!$A$18:$L$18, 0),FALSE), 'E2 Allocators'!$B$15:$W$361, MATCH('O5 Details by Class &amp; Accounts'!AE$18, 'E2 Allocators'!$B$15:$W$15, 0),FALSE)*$G100)</f>
        <v>0</v>
      </c>
      <c r="AF100" s="1412">
        <f ca="1">IF(ISERROR(VLOOKUP(VLOOKUP($A100, 'E4 TB Allocation Details'!$A$18:$L$205, MATCH("Customer ID", 'E4 TB Allocation Details'!$A$18:$L$18, 0),FALSE), 'E2 Allocators'!$B$15:$W$361, MATCH('O5 Details by Class &amp; Accounts'!AF$18, 'E2 Allocators'!$B$15:$W$15, 0),FALSE)*$G100), 0, VLOOKUP(VLOOKUP($A100, 'E4 TB Allocation Details'!$A$18:$L$205, MATCH("Customer ID", 'E4 TB Allocation Details'!$A$18:$L$18, 0),FALSE), 'E2 Allocators'!$B$15:$W$361, MATCH('O5 Details by Class &amp; Accounts'!AF$18, 'E2 Allocators'!$B$15:$W$15, 0),FALSE)*$G100)</f>
        <v>0</v>
      </c>
      <c r="AG100" s="1412">
        <f ca="1">IF(ISERROR(VLOOKUP(VLOOKUP($A100, 'E4 TB Allocation Details'!$A$18:$L$205, MATCH("Customer ID", 'E4 TB Allocation Details'!$A$18:$L$18, 0),FALSE), 'E2 Allocators'!$B$15:$W$361, MATCH('O5 Details by Class &amp; Accounts'!AG$18, 'E2 Allocators'!$B$15:$W$15, 0),FALSE)*$G100), 0, VLOOKUP(VLOOKUP($A100, 'E4 TB Allocation Details'!$A$18:$L$205, MATCH("Customer ID", 'E4 TB Allocation Details'!$A$18:$L$18, 0),FALSE), 'E2 Allocators'!$B$15:$W$361, MATCH('O5 Details by Class &amp; Accounts'!AG$18, 'E2 Allocators'!$B$15:$W$15, 0),FALSE)*$G100)</f>
        <v>0</v>
      </c>
      <c r="AH100" s="1412">
        <f ca="1">IF(ISERROR(VLOOKUP(VLOOKUP($A100, 'E4 TB Allocation Details'!$A$18:$L$205, MATCH("Customer ID", 'E4 TB Allocation Details'!$A$18:$L$18, 0),FALSE), 'E2 Allocators'!$B$15:$W$361, MATCH('O5 Details by Class &amp; Accounts'!AH$18, 'E2 Allocators'!$B$15:$W$15, 0),FALSE)*$G100), 0, VLOOKUP(VLOOKUP($A100, 'E4 TB Allocation Details'!$A$18:$L$205, MATCH("Customer ID", 'E4 TB Allocation Details'!$A$18:$L$18, 0),FALSE), 'E2 Allocators'!$B$15:$W$361, MATCH('O5 Details by Class &amp; Accounts'!AH$18, 'E2 Allocators'!$B$15:$W$15, 0),FALSE)*$G100)</f>
        <v>0</v>
      </c>
      <c r="AI100" s="1412">
        <f ca="1">IF(ISERROR(VLOOKUP(VLOOKUP($A100, 'E4 TB Allocation Details'!$A$18:$L$205, MATCH("Customer ID", 'E4 TB Allocation Details'!$A$18:$L$18, 0),FALSE), 'E2 Allocators'!$B$15:$W$361, MATCH('O5 Details by Class &amp; Accounts'!AI$18, 'E2 Allocators'!$B$15:$W$15, 0),FALSE)*$G100), 0, VLOOKUP(VLOOKUP($A100, 'E4 TB Allocation Details'!$A$18:$L$205, MATCH("Customer ID", 'E4 TB Allocation Details'!$A$18:$L$18, 0),FALSE), 'E2 Allocators'!$B$15:$W$361, MATCH('O5 Details by Class &amp; Accounts'!AI$18, 'E2 Allocators'!$B$15:$W$15, 0),FALSE)*$G100)</f>
        <v>0</v>
      </c>
      <c r="AJ100" s="1412">
        <f ca="1">IF(ISERROR(VLOOKUP(VLOOKUP($A100, 'E4 TB Allocation Details'!$A$18:$L$205, MATCH("Customer ID", 'E4 TB Allocation Details'!$A$18:$L$18, 0),FALSE), 'E2 Allocators'!$B$15:$W$361, MATCH('O5 Details by Class &amp; Accounts'!AJ$18, 'E2 Allocators'!$B$15:$W$15, 0),FALSE)*$G100), 0, VLOOKUP(VLOOKUP($A100, 'E4 TB Allocation Details'!$A$18:$L$205, MATCH("Customer ID", 'E4 TB Allocation Details'!$A$18:$L$18, 0),FALSE), 'E2 Allocators'!$B$15:$W$361, MATCH('O5 Details by Class &amp; Accounts'!AJ$18, 'E2 Allocators'!$B$15:$W$15, 0),FALSE)*$G100)</f>
        <v>0</v>
      </c>
      <c r="AK100" s="1412">
        <f ca="1">IF(ISERROR(VLOOKUP(VLOOKUP($A100, 'E4 TB Allocation Details'!$A$18:$L$205, MATCH("Customer ID", 'E4 TB Allocation Details'!$A$18:$L$18, 0),FALSE), 'E2 Allocators'!$B$15:$W$361, MATCH('O5 Details by Class &amp; Accounts'!AK$18, 'E2 Allocators'!$B$15:$W$15, 0),FALSE)*$G100), 0, VLOOKUP(VLOOKUP($A100, 'E4 TB Allocation Details'!$A$18:$L$205, MATCH("Customer ID", 'E4 TB Allocation Details'!$A$18:$L$18, 0),FALSE), 'E2 Allocators'!$B$15:$W$361, MATCH('O5 Details by Class &amp; Accounts'!AK$18, 'E2 Allocators'!$B$15:$W$15, 0),FALSE)*$G100)</f>
        <v>0</v>
      </c>
      <c r="AL100" s="1412">
        <f ca="1">IF(ISERROR(VLOOKUP(VLOOKUP($A100, 'E4 TB Allocation Details'!$A$18:$L$205, MATCH("Customer ID", 'E4 TB Allocation Details'!$A$18:$L$18, 0),FALSE), 'E2 Allocators'!$B$15:$W$361, MATCH('O5 Details by Class &amp; Accounts'!AL$18, 'E2 Allocators'!$B$15:$W$15, 0),FALSE)*$G100), 0, VLOOKUP(VLOOKUP($A100, 'E4 TB Allocation Details'!$A$18:$L$205, MATCH("Customer ID", 'E4 TB Allocation Details'!$A$18:$L$18, 0),FALSE), 'E2 Allocators'!$B$15:$W$361, MATCH('O5 Details by Class &amp; Accounts'!AL$18, 'E2 Allocators'!$B$15:$W$15, 0),FALSE)*$G100)</f>
        <v>0</v>
      </c>
      <c r="AM100" s="1412">
        <f ca="1">IF(ISERROR(VLOOKUP(VLOOKUP($A100, 'E4 TB Allocation Details'!$A$18:$L$205, MATCH("Customer ID", 'E4 TB Allocation Details'!$A$18:$L$18, 0),FALSE), 'E2 Allocators'!$B$15:$W$361, MATCH('O5 Details by Class &amp; Accounts'!AM$18, 'E2 Allocators'!$B$15:$W$15, 0),FALSE)*$G100), 0, VLOOKUP(VLOOKUP($A100, 'E4 TB Allocation Details'!$A$18:$L$205, MATCH("Customer ID", 'E4 TB Allocation Details'!$A$18:$L$18, 0),FALSE), 'E2 Allocators'!$B$15:$W$361, MATCH('O5 Details by Class &amp; Accounts'!AM$18, 'E2 Allocators'!$B$15:$W$15, 0),FALSE)*$G100)</f>
        <v>0</v>
      </c>
      <c r="AN100" s="1412">
        <f ca="1">IF(ISERROR(VLOOKUP(VLOOKUP($A100, 'E4 TB Allocation Details'!$A$18:$L$205, MATCH("Customer ID", 'E4 TB Allocation Details'!$A$18:$L$18, 0),FALSE), 'E2 Allocators'!$B$15:$W$361, MATCH('O5 Details by Class &amp; Accounts'!AN$18, 'E2 Allocators'!$B$15:$W$15, 0),FALSE)*$G100), 0, VLOOKUP(VLOOKUP($A100, 'E4 TB Allocation Details'!$A$18:$L$205, MATCH("Customer ID", 'E4 TB Allocation Details'!$A$18:$L$18, 0),FALSE), 'E2 Allocators'!$B$15:$W$361, MATCH('O5 Details by Class &amp; Accounts'!AN$18, 'E2 Allocators'!$B$15:$W$15, 0),FALSE)*$G100)</f>
        <v>0</v>
      </c>
      <c r="AO100" s="1412">
        <f ca="1">IF(ISERROR(VLOOKUP(VLOOKUP($A100, 'E4 TB Allocation Details'!$A$18:$L$205, MATCH("Customer ID", 'E4 TB Allocation Details'!$A$18:$L$18, 0),FALSE), 'E2 Allocators'!$B$15:$W$361, MATCH('O5 Details by Class &amp; Accounts'!AO$18, 'E2 Allocators'!$B$15:$W$15, 0),FALSE)*$G100), 0, VLOOKUP(VLOOKUP($A100, 'E4 TB Allocation Details'!$A$18:$L$205, MATCH("Customer ID", 'E4 TB Allocation Details'!$A$18:$L$18, 0),FALSE), 'E2 Allocators'!$B$15:$W$361, MATCH('O5 Details by Class &amp; Accounts'!AO$18, 'E2 Allocators'!$B$15:$W$15, 0),FALSE)*$G100)</f>
        <v>0</v>
      </c>
      <c r="AP100" s="1412">
        <f ca="1">IF(ISERROR(VLOOKUP(VLOOKUP($A100, 'E4 TB Allocation Details'!$A$18:$L$205, MATCH("Customer ID", 'E4 TB Allocation Details'!$A$18:$L$18, 0),FALSE), 'E2 Allocators'!$B$15:$W$361, MATCH('O5 Details by Class &amp; Accounts'!AP$18, 'E2 Allocators'!$B$15:$W$15, 0),FALSE)*$G100), 0, VLOOKUP(VLOOKUP($A100, 'E4 TB Allocation Details'!$A$18:$L$205, MATCH("Customer ID", 'E4 TB Allocation Details'!$A$18:$L$18, 0),FALSE), 'E2 Allocators'!$B$15:$W$361, MATCH('O5 Details by Class &amp; Accounts'!AP$18, 'E2 Allocators'!$B$15:$W$15, 0),FALSE)*$G100)</f>
        <v>0</v>
      </c>
      <c r="AQ100" s="1412">
        <f ca="1">IF(ISERROR(VLOOKUP(VLOOKUP($A100, 'E4 TB Allocation Details'!$A$18:$L$205, MATCH("Customer ID", 'E4 TB Allocation Details'!$A$18:$L$18, 0),FALSE), 'E2 Allocators'!$B$15:$W$361, MATCH('O5 Details by Class &amp; Accounts'!AQ$18, 'E2 Allocators'!$B$15:$W$15, 0),FALSE)*$G100), 0, VLOOKUP(VLOOKUP($A100, 'E4 TB Allocation Details'!$A$18:$L$205, MATCH("Customer ID", 'E4 TB Allocation Details'!$A$18:$L$18, 0),FALSE), 'E2 Allocators'!$B$15:$W$361, MATCH('O5 Details by Class &amp; Accounts'!AQ$18, 'E2 Allocators'!$B$15:$W$15, 0),FALSE)*$G100)</f>
        <v>0</v>
      </c>
      <c r="AR100" s="1412">
        <f ca="1">IF(ISERROR(VLOOKUP(VLOOKUP($A100, 'E4 TB Allocation Details'!$A$18:$L$205, MATCH("Customer ID", 'E4 TB Allocation Details'!$A$18:$L$18, 0),FALSE), 'E2 Allocators'!$B$15:$W$361, MATCH('O5 Details by Class &amp; Accounts'!AR$18, 'E2 Allocators'!$B$15:$W$15, 0),FALSE)*$G100), 0, VLOOKUP(VLOOKUP($A100, 'E4 TB Allocation Details'!$A$18:$L$205, MATCH("Customer ID", 'E4 TB Allocation Details'!$A$18:$L$18, 0),FALSE), 'E2 Allocators'!$B$15:$W$361, MATCH('O5 Details by Class &amp; Accounts'!AR$18, 'E2 Allocators'!$B$15:$W$15, 0),FALSE)*$G100)</f>
        <v>0</v>
      </c>
      <c r="AS100" s="1412">
        <f ca="1">IF(ISERROR(VLOOKUP(VLOOKUP($A100, 'E4 TB Allocation Details'!$A$18:$L$205, MATCH("Customer ID", 'E4 TB Allocation Details'!$A$18:$L$18, 0),FALSE), 'E2 Allocators'!$B$15:$W$361, MATCH('O5 Details by Class &amp; Accounts'!AS$18, 'E2 Allocators'!$B$15:$W$15, 0),FALSE)*$G100), 0, VLOOKUP(VLOOKUP($A100, 'E4 TB Allocation Details'!$A$18:$L$205, MATCH("Customer ID", 'E4 TB Allocation Details'!$A$18:$L$18, 0),FALSE), 'E2 Allocators'!$B$15:$W$361, MATCH('O5 Details by Class &amp; Accounts'!AS$18, 'E2 Allocators'!$B$15:$W$15, 0),FALSE)*$G100)</f>
        <v>0</v>
      </c>
      <c r="AT100" s="1412">
        <f ca="1">IF(ISERROR(VLOOKUP(VLOOKUP($A100, 'E4 TB Allocation Details'!$A$18:$L$205, MATCH("Customer ID", 'E4 TB Allocation Details'!$A$18:$L$18, 0),FALSE), 'E2 Allocators'!$B$15:$W$361, MATCH('O5 Details by Class &amp; Accounts'!AT$18, 'E2 Allocators'!$B$15:$W$15, 0),FALSE)*$G100), 0, VLOOKUP(VLOOKUP($A100, 'E4 TB Allocation Details'!$A$18:$L$205, MATCH("Customer ID", 'E4 TB Allocation Details'!$A$18:$L$18, 0),FALSE), 'E2 Allocators'!$B$15:$W$361, MATCH('O5 Details by Class &amp; Accounts'!AT$18, 'E2 Allocators'!$B$15:$W$15, 0),FALSE)*$G100)</f>
        <v>0</v>
      </c>
      <c r="AU100" s="1412">
        <f ca="1">IF(ISERROR(VLOOKUP(VLOOKUP($A100, 'E4 TB Allocation Details'!$A$18:$L$205, MATCH("Customer ID", 'E4 TB Allocation Details'!$A$18:$L$18, 0),FALSE), 'E2 Allocators'!$B$15:$W$361, MATCH('O5 Details by Class &amp; Accounts'!AU$18, 'E2 Allocators'!$B$15:$W$15, 0),FALSE)*$G100), 0, VLOOKUP(VLOOKUP($A100, 'E4 TB Allocation Details'!$A$18:$L$205, MATCH("Customer ID", 'E4 TB Allocation Details'!$A$18:$L$18, 0),FALSE), 'E2 Allocators'!$B$15:$W$361, MATCH('O5 Details by Class &amp; Accounts'!AU$18, 'E2 Allocators'!$B$15:$W$15, 0),FALSE)*$G100)</f>
        <v>0</v>
      </c>
      <c r="AV100" s="1412">
        <f ca="1">IF(ISERROR(VLOOKUP(VLOOKUP($A100, 'E4 TB Allocation Details'!$A$18:$L$205, MATCH("Customer ID", 'E4 TB Allocation Details'!$A$18:$L$18, 0),FALSE), 'E2 Allocators'!$B$15:$W$361, MATCH('O5 Details by Class &amp; Accounts'!AV$18, 'E2 Allocators'!$B$15:$W$15, 0),FALSE)*$G100), 0, VLOOKUP(VLOOKUP($A100, 'E4 TB Allocation Details'!$A$18:$L$205, MATCH("Customer ID", 'E4 TB Allocation Details'!$A$18:$L$18, 0),FALSE), 'E2 Allocators'!$B$15:$W$361, MATCH('O5 Details by Class &amp; Accounts'!AV$18, 'E2 Allocators'!$B$15:$W$15, 0),FALSE)*$G100)</f>
        <v>0</v>
      </c>
      <c r="AW100" s="1412">
        <f ca="1">IF(ISERROR(VLOOKUP(VLOOKUP($A100, 'E4 TB Allocation Details'!$A$18:$L$205, MATCH("Customer ID", 'E4 TB Allocation Details'!$A$18:$L$18, 0),FALSE), 'E2 Allocators'!$B$15:$W$361, MATCH('O5 Details by Class &amp; Accounts'!AW$18, 'E2 Allocators'!$B$15:$W$15, 0),FALSE)*$G100), 0, VLOOKUP(VLOOKUP($A100, 'E4 TB Allocation Details'!$A$18:$L$205, MATCH("Customer ID", 'E4 TB Allocation Details'!$A$18:$L$18, 0),FALSE), 'E2 Allocators'!$B$15:$W$361, MATCH('O5 Details by Class &amp; Accounts'!AW$18, 'E2 Allocators'!$B$15:$W$15, 0),FALSE)*$G100)</f>
        <v>0</v>
      </c>
      <c r="AX100" s="1412">
        <f t="shared" si="20"/>
        <v>0</v>
      </c>
      <c r="AY100" s="1412">
        <f ca="1">IF(ISERROR(VLOOKUP(VLOOKUP($A100, 'E4 TB Allocation Details'!$A$18:$L$205, MATCH("Misc ID", 'E4 TB Allocation Details'!$A$18:$L$18, 0),FALSE), 'E2 Allocators'!$B$15:$W$361, MATCH('O5 Details by Class &amp; Accounts'!AY$18, 'E2 Allocators'!$B$15:$W$15, 0),FALSE)*$E100), 0, VLOOKUP(VLOOKUP($A100, 'E4 TB Allocation Details'!$A$18:$L$205, MATCH("Misc ID", 'E4 TB Allocation Details'!$A$18:$L$18, 0),FALSE), 'E2 Allocators'!$B$15:$W$361, MATCH('O5 Details by Class &amp; Accounts'!AY$18, 'E2 Allocators'!$B$15:$W$15, 0),FALSE)*$E100)</f>
        <v>-15001.799526637089</v>
      </c>
      <c r="AZ100" s="1412">
        <f ca="1">IF(ISERROR(VLOOKUP(VLOOKUP($A100, 'E4 TB Allocation Details'!$A$18:$L$205, MATCH("Misc ID", 'E4 TB Allocation Details'!$A$18:$L$18, 0),FALSE), 'E2 Allocators'!$B$15:$W$361, MATCH('O5 Details by Class &amp; Accounts'!AZ$18, 'E2 Allocators'!$B$15:$W$15, 0),FALSE)*$E100), 0, VLOOKUP(VLOOKUP($A100, 'E4 TB Allocation Details'!$A$18:$L$205, MATCH("Misc ID", 'E4 TB Allocation Details'!$A$18:$L$18, 0),FALSE), 'E2 Allocators'!$B$15:$W$361, MATCH('O5 Details by Class &amp; Accounts'!AZ$18, 'E2 Allocators'!$B$15:$W$15, 0),FALSE)*$E100)</f>
        <v>-5202.9071568783493</v>
      </c>
      <c r="BA100" s="1412">
        <f ca="1">IF(ISERROR(VLOOKUP(VLOOKUP($A100, 'E4 TB Allocation Details'!$A$18:$L$205, MATCH("Misc ID", 'E4 TB Allocation Details'!$A$18:$L$18, 0),FALSE), 'E2 Allocators'!$B$15:$W$361, MATCH('O5 Details by Class &amp; Accounts'!BA$18, 'E2 Allocators'!$B$15:$W$15, 0),FALSE)*$E100), 0, VLOOKUP(VLOOKUP($A100, 'E4 TB Allocation Details'!$A$18:$L$205, MATCH("Misc ID", 'E4 TB Allocation Details'!$A$18:$L$18, 0),FALSE), 'E2 Allocators'!$B$15:$W$361, MATCH('O5 Details by Class &amp; Accounts'!BA$18, 'E2 Allocators'!$B$15:$W$15, 0),FALSE)*$E100)</f>
        <v>-7541.139837040756</v>
      </c>
      <c r="BB100" s="1412">
        <f ca="1">IF(ISERROR(VLOOKUP(VLOOKUP($A100, 'E4 TB Allocation Details'!$A$18:$L$205, MATCH("Misc ID", 'E4 TB Allocation Details'!$A$18:$L$18, 0),FALSE), 'E2 Allocators'!$B$15:$W$361, MATCH('O5 Details by Class &amp; Accounts'!BB$18, 'E2 Allocators'!$B$15:$W$15, 0),FALSE)*$E100), 0, VLOOKUP(VLOOKUP($A100, 'E4 TB Allocation Details'!$A$18:$L$205, MATCH("Misc ID", 'E4 TB Allocation Details'!$A$18:$L$18, 0),FALSE), 'E2 Allocators'!$B$15:$W$361, MATCH('O5 Details by Class &amp; Accounts'!BB$18, 'E2 Allocators'!$B$15:$W$15, 0),FALSE)*$E100)</f>
        <v>0</v>
      </c>
      <c r="BC100" s="1412">
        <f ca="1">IF(ISERROR(VLOOKUP(VLOOKUP($A100, 'E4 TB Allocation Details'!$A$18:$L$205, MATCH("Misc ID", 'E4 TB Allocation Details'!$A$18:$L$18, 0),FALSE), 'E2 Allocators'!$B$15:$W$361, MATCH('O5 Details by Class &amp; Accounts'!BC$18, 'E2 Allocators'!$B$15:$W$15, 0),FALSE)*$E100), 0, VLOOKUP(VLOOKUP($A100, 'E4 TB Allocation Details'!$A$18:$L$205, MATCH("Misc ID", 'E4 TB Allocation Details'!$A$18:$L$18, 0),FALSE), 'E2 Allocators'!$B$15:$W$361, MATCH('O5 Details by Class &amp; Accounts'!BC$18, 'E2 Allocators'!$B$15:$W$15, 0),FALSE)*$E100)</f>
        <v>0</v>
      </c>
      <c r="BD100" s="1412">
        <f ca="1">IF(ISERROR(VLOOKUP(VLOOKUP($A100, 'E4 TB Allocation Details'!$A$18:$L$205, MATCH("Misc ID", 'E4 TB Allocation Details'!$A$18:$L$18, 0),FALSE), 'E2 Allocators'!$B$15:$W$361, MATCH('O5 Details by Class &amp; Accounts'!BD$18, 'E2 Allocators'!$B$15:$W$15, 0),FALSE)*$E100), 0, VLOOKUP(VLOOKUP($A100, 'E4 TB Allocation Details'!$A$18:$L$205, MATCH("Misc ID", 'E4 TB Allocation Details'!$A$18:$L$18, 0),FALSE), 'E2 Allocators'!$B$15:$W$361, MATCH('O5 Details by Class &amp; Accounts'!BD$18, 'E2 Allocators'!$B$15:$W$15, 0),FALSE)*$E100)</f>
        <v>0</v>
      </c>
      <c r="BE100" s="1412">
        <f ca="1">IF(ISERROR(VLOOKUP(VLOOKUP($A100, 'E4 TB Allocation Details'!$A$18:$L$205, MATCH("Misc ID", 'E4 TB Allocation Details'!$A$18:$L$18, 0),FALSE), 'E2 Allocators'!$B$15:$W$361, MATCH('O5 Details by Class &amp; Accounts'!BE$18, 'E2 Allocators'!$B$15:$W$15, 0),FALSE)*$E100), 0, VLOOKUP(VLOOKUP($A100, 'E4 TB Allocation Details'!$A$18:$L$205, MATCH("Misc ID", 'E4 TB Allocation Details'!$A$18:$L$18, 0),FALSE), 'E2 Allocators'!$B$15:$W$361, MATCH('O5 Details by Class &amp; Accounts'!BE$18, 'E2 Allocators'!$B$15:$W$15, 0),FALSE)*$E100)</f>
        <v>-2039.9526731547237</v>
      </c>
      <c r="BF100" s="1412">
        <f ca="1">IF(ISERROR(VLOOKUP(VLOOKUP($A100, 'E4 TB Allocation Details'!$A$18:$L$205, MATCH("Misc ID", 'E4 TB Allocation Details'!$A$18:$L$18, 0),FALSE), 'E2 Allocators'!$B$15:$W$361, MATCH('O5 Details by Class &amp; Accounts'!BF$18, 'E2 Allocators'!$B$15:$W$15, 0),FALSE)*$E100), 0, VLOOKUP(VLOOKUP($A100, 'E4 TB Allocation Details'!$A$18:$L$205, MATCH("Misc ID", 'E4 TB Allocation Details'!$A$18:$L$18, 0),FALSE), 'E2 Allocators'!$B$15:$W$361, MATCH('O5 Details by Class &amp; Accounts'!BF$18, 'E2 Allocators'!$B$15:$W$15, 0),FALSE)*$E100)</f>
        <v>-111.93711381916492</v>
      </c>
      <c r="BG100" s="1412">
        <f ca="1">IF(ISERROR(VLOOKUP(VLOOKUP($A100, 'E4 TB Allocation Details'!$A$18:$L$205, MATCH("Misc ID", 'E4 TB Allocation Details'!$A$18:$L$18, 0),FALSE), 'E2 Allocators'!$B$15:$W$361, MATCH('O5 Details by Class &amp; Accounts'!BG$18, 'E2 Allocators'!$B$15:$W$15, 0),FALSE)*$E100), 0, VLOOKUP(VLOOKUP($A100, 'E4 TB Allocation Details'!$A$18:$L$205, MATCH("Misc ID", 'E4 TB Allocation Details'!$A$18:$L$18, 0),FALSE), 'E2 Allocators'!$B$15:$W$361, MATCH('O5 Details by Class &amp; Accounts'!BG$18, 'E2 Allocators'!$B$15:$W$15, 0),FALSE)*$E100)</f>
        <v>-102.26369246991695</v>
      </c>
      <c r="BH100" s="1412">
        <f ca="1">IF(ISERROR(VLOOKUP(VLOOKUP($A100, 'E4 TB Allocation Details'!$A$18:$L$205, MATCH("Misc ID", 'E4 TB Allocation Details'!$A$18:$L$18, 0),FALSE), 'E2 Allocators'!$B$15:$W$361, MATCH('O5 Details by Class &amp; Accounts'!BH$18, 'E2 Allocators'!$B$15:$W$15, 0),FALSE)*$E100), 0, VLOOKUP(VLOOKUP($A100, 'E4 TB Allocation Details'!$A$18:$L$205, MATCH("Misc ID", 'E4 TB Allocation Details'!$A$18:$L$18, 0),FALSE), 'E2 Allocators'!$B$15:$W$361, MATCH('O5 Details by Class &amp; Accounts'!BH$18, 'E2 Allocators'!$B$15:$W$15, 0),FALSE)*$E100)</f>
        <v>0</v>
      </c>
      <c r="BI100" s="1412">
        <f ca="1">IF(ISERROR(VLOOKUP(VLOOKUP($A100, 'E4 TB Allocation Details'!$A$18:$L$205, MATCH("Misc ID", 'E4 TB Allocation Details'!$A$18:$L$18, 0),FALSE), 'E2 Allocators'!$B$15:$W$361, MATCH('O5 Details by Class &amp; Accounts'!BI$18, 'E2 Allocators'!$B$15:$W$15, 0),FALSE)*$E100), 0, VLOOKUP(VLOOKUP($A100, 'E4 TB Allocation Details'!$A$18:$L$205, MATCH("Misc ID", 'E4 TB Allocation Details'!$A$18:$L$18, 0),FALSE), 'E2 Allocators'!$B$15:$W$361, MATCH('O5 Details by Class &amp; Accounts'!BI$18, 'E2 Allocators'!$B$15:$W$15, 0),FALSE)*$E100)</f>
        <v>0</v>
      </c>
      <c r="BJ100" s="1412">
        <f ca="1">IF(ISERROR(VLOOKUP(VLOOKUP($A100, 'E4 TB Allocation Details'!$A$18:$L$205, MATCH("Misc ID", 'E4 TB Allocation Details'!$A$18:$L$18, 0),FALSE), 'E2 Allocators'!$B$15:$W$361, MATCH('O5 Details by Class &amp; Accounts'!BJ$18, 'E2 Allocators'!$B$15:$W$15, 0),FALSE)*$E100), 0, VLOOKUP(VLOOKUP($A100, 'E4 TB Allocation Details'!$A$18:$L$205, MATCH("Misc ID", 'E4 TB Allocation Details'!$A$18:$L$18, 0),FALSE), 'E2 Allocators'!$B$15:$W$361, MATCH('O5 Details by Class &amp; Accounts'!BJ$18, 'E2 Allocators'!$B$15:$W$15, 0),FALSE)*$E100)</f>
        <v>0</v>
      </c>
      <c r="BK100" s="1412">
        <f ca="1">IF(ISERROR(VLOOKUP(VLOOKUP($A100, 'E4 TB Allocation Details'!$A$18:$L$205, MATCH("Misc ID", 'E4 TB Allocation Details'!$A$18:$L$18, 0),FALSE), 'E2 Allocators'!$B$15:$W$361, MATCH('O5 Details by Class &amp; Accounts'!BK$18, 'E2 Allocators'!$B$15:$W$15, 0),FALSE)*$E100), 0, VLOOKUP(VLOOKUP($A100, 'E4 TB Allocation Details'!$A$18:$L$205, MATCH("Misc ID", 'E4 TB Allocation Details'!$A$18:$L$18, 0),FALSE), 'E2 Allocators'!$B$15:$W$361, MATCH('O5 Details by Class &amp; Accounts'!BK$18, 'E2 Allocators'!$B$15:$W$15, 0),FALSE)*$E100)</f>
        <v>0</v>
      </c>
      <c r="BL100" s="1412">
        <f ca="1">IF(ISERROR(VLOOKUP(VLOOKUP($A100, 'E4 TB Allocation Details'!$A$18:$L$205, MATCH("Misc ID", 'E4 TB Allocation Details'!$A$18:$L$18, 0),FALSE), 'E2 Allocators'!$B$15:$W$361, MATCH('O5 Details by Class &amp; Accounts'!BL$18, 'E2 Allocators'!$B$15:$W$15, 0),FALSE)*$E100), 0, VLOOKUP(VLOOKUP($A100, 'E4 TB Allocation Details'!$A$18:$L$205, MATCH("Misc ID", 'E4 TB Allocation Details'!$A$18:$L$18, 0),FALSE), 'E2 Allocators'!$B$15:$W$361, MATCH('O5 Details by Class &amp; Accounts'!BL$18, 'E2 Allocators'!$B$15:$W$15, 0),FALSE)*$E100)</f>
        <v>0</v>
      </c>
      <c r="BM100" s="1412">
        <f ca="1">IF(ISERROR(VLOOKUP(VLOOKUP($A100, 'E4 TB Allocation Details'!$A$18:$L$205, MATCH("Misc ID", 'E4 TB Allocation Details'!$A$18:$L$18, 0),FALSE), 'E2 Allocators'!$B$15:$W$361, MATCH('O5 Details by Class &amp; Accounts'!BM$18, 'E2 Allocators'!$B$15:$W$15, 0),FALSE)*$E100), 0, VLOOKUP(VLOOKUP($A100, 'E4 TB Allocation Details'!$A$18:$L$205, MATCH("Misc ID", 'E4 TB Allocation Details'!$A$18:$L$18, 0),FALSE), 'E2 Allocators'!$B$15:$W$361, MATCH('O5 Details by Class &amp; Accounts'!BM$18, 'E2 Allocators'!$B$15:$W$15, 0),FALSE)*$E100)</f>
        <v>0</v>
      </c>
      <c r="BN100" s="1412">
        <f ca="1">IF(ISERROR(VLOOKUP(VLOOKUP($A100, 'E4 TB Allocation Details'!$A$18:$L$205, MATCH("Misc ID", 'E4 TB Allocation Details'!$A$18:$L$18, 0),FALSE), 'E2 Allocators'!$B$15:$W$361, MATCH('O5 Details by Class &amp; Accounts'!BN$18, 'E2 Allocators'!$B$15:$W$15, 0),FALSE)*$E100), 0, VLOOKUP(VLOOKUP($A100, 'E4 TB Allocation Details'!$A$18:$L$205, MATCH("Misc ID", 'E4 TB Allocation Details'!$A$18:$L$18, 0),FALSE), 'E2 Allocators'!$B$15:$W$361, MATCH('O5 Details by Class &amp; Accounts'!BN$18, 'E2 Allocators'!$B$15:$W$15, 0),FALSE)*$E100)</f>
        <v>0</v>
      </c>
      <c r="BO100" s="1412">
        <f ca="1">IF(ISERROR(VLOOKUP(VLOOKUP($A100, 'E4 TB Allocation Details'!$A$18:$L$205, MATCH("Misc ID", 'E4 TB Allocation Details'!$A$18:$L$18, 0),FALSE), 'E2 Allocators'!$B$15:$W$361, MATCH('O5 Details by Class &amp; Accounts'!BO$18, 'E2 Allocators'!$B$15:$W$15, 0),FALSE)*$E100), 0, VLOOKUP(VLOOKUP($A100, 'E4 TB Allocation Details'!$A$18:$L$205, MATCH("Misc ID", 'E4 TB Allocation Details'!$A$18:$L$18, 0),FALSE), 'E2 Allocators'!$B$15:$W$361, MATCH('O5 Details by Class &amp; Accounts'!BO$18, 'E2 Allocators'!$B$15:$W$15, 0),FALSE)*$E100)</f>
        <v>0</v>
      </c>
      <c r="BP100" s="1412">
        <f ca="1">IF(ISERROR(VLOOKUP(VLOOKUP($A100, 'E4 TB Allocation Details'!$A$18:$L$205, MATCH("Misc ID", 'E4 TB Allocation Details'!$A$18:$L$18, 0),FALSE), 'E2 Allocators'!$B$15:$W$361, MATCH('O5 Details by Class &amp; Accounts'!BP$18, 'E2 Allocators'!$B$15:$W$15, 0),FALSE)*$E100), 0, VLOOKUP(VLOOKUP($A100, 'E4 TB Allocation Details'!$A$18:$L$205, MATCH("Misc ID", 'E4 TB Allocation Details'!$A$18:$L$18, 0),FALSE), 'E2 Allocators'!$B$15:$W$361, MATCH('O5 Details by Class &amp; Accounts'!BP$18, 'E2 Allocators'!$B$15:$W$15, 0),FALSE)*$E100)</f>
        <v>0</v>
      </c>
      <c r="BQ100" s="1412">
        <f ca="1">IF(ISERROR(VLOOKUP(VLOOKUP($A100, 'E4 TB Allocation Details'!$A$18:$L$205, MATCH("Misc ID", 'E4 TB Allocation Details'!$A$18:$L$18, 0),FALSE), 'E2 Allocators'!$B$15:$W$361, MATCH('O5 Details by Class &amp; Accounts'!BQ$18, 'E2 Allocators'!$B$15:$W$15, 0),FALSE)*$E100), 0, VLOOKUP(VLOOKUP($A100, 'E4 TB Allocation Details'!$A$18:$L$205, MATCH("Misc ID", 'E4 TB Allocation Details'!$A$18:$L$18, 0),FALSE), 'E2 Allocators'!$B$15:$W$361, MATCH('O5 Details by Class &amp; Accounts'!BQ$18, 'E2 Allocators'!$B$15:$W$15, 0),FALSE)*$E100)</f>
        <v>0</v>
      </c>
      <c r="BR100" s="1412">
        <f ca="1">IF(ISERROR(VLOOKUP(VLOOKUP($A100, 'E4 TB Allocation Details'!$A$18:$L$205, MATCH("Misc ID", 'E4 TB Allocation Details'!$A$18:$L$18, 0),FALSE), 'E2 Allocators'!$B$15:$W$361, MATCH('O5 Details by Class &amp; Accounts'!BR$18, 'E2 Allocators'!$B$15:$W$15, 0),FALSE)*$E100), 0, VLOOKUP(VLOOKUP($A100, 'E4 TB Allocation Details'!$A$18:$L$205, MATCH("Misc ID", 'E4 TB Allocation Details'!$A$18:$L$18, 0),FALSE), 'E2 Allocators'!$B$15:$W$361, MATCH('O5 Details by Class &amp; Accounts'!BR$18, 'E2 Allocators'!$B$15:$W$15, 0),FALSE)*$E100)</f>
        <v>0</v>
      </c>
      <c r="BS100" s="1412">
        <f t="shared" si="21"/>
        <v>-30000</v>
      </c>
      <c r="BT100" s="1412">
        <f ca="1">IF(ISERROR(VLOOKUP(VLOOKUP($A100, 'E4 TB Allocation Details'!$A$18:$L$205, MATCH("A &amp; G ID", 'E4 TB Allocation Details'!$A$18:$L$18, 0),FALSE), 'E2 Allocators'!$B$15:$W$361, MATCH('O5 Details by Class &amp; Accounts'!BT$18, 'E2 Allocators'!$B$15:$W$15, 0),FALSE)*$E100), 0, VLOOKUP(VLOOKUP($A100, 'E4 TB Allocation Details'!$A$18:$L$205, MATCH("A &amp; G ID", 'E4 TB Allocation Details'!$A$18:$L$18, 0),FALSE), 'E2 Allocators'!$B$15:$W$361, MATCH('O5 Details by Class &amp; Accounts'!BT$18, 'E2 Allocators'!$B$15:$W$15, 0),FALSE)*$E100)</f>
        <v>0</v>
      </c>
      <c r="BU100" s="1412">
        <f ca="1">IF(ISERROR(VLOOKUP(VLOOKUP($A100, 'E4 TB Allocation Details'!$A$18:$L$205, MATCH("A &amp; G ID", 'E4 TB Allocation Details'!$A$18:$L$18, 0),FALSE), 'E2 Allocators'!$B$15:$W$361, MATCH('O5 Details by Class &amp; Accounts'!BU$18, 'E2 Allocators'!$B$15:$W$15, 0),FALSE)*$E100), 0, VLOOKUP(VLOOKUP($A100, 'E4 TB Allocation Details'!$A$18:$L$205, MATCH("A &amp; G ID", 'E4 TB Allocation Details'!$A$18:$L$18, 0),FALSE), 'E2 Allocators'!$B$15:$W$361, MATCH('O5 Details by Class &amp; Accounts'!BU$18, 'E2 Allocators'!$B$15:$W$15, 0),FALSE)*$E100)</f>
        <v>0</v>
      </c>
      <c r="BV100" s="1412">
        <f ca="1">IF(ISERROR(VLOOKUP(VLOOKUP($A100, 'E4 TB Allocation Details'!$A$18:$L$205, MATCH("A &amp; G ID", 'E4 TB Allocation Details'!$A$18:$L$18, 0),FALSE), 'E2 Allocators'!$B$15:$W$361, MATCH('O5 Details by Class &amp; Accounts'!BV$18, 'E2 Allocators'!$B$15:$W$15, 0),FALSE)*$E100), 0, VLOOKUP(VLOOKUP($A100, 'E4 TB Allocation Details'!$A$18:$L$205, MATCH("A &amp; G ID", 'E4 TB Allocation Details'!$A$18:$L$18, 0),FALSE), 'E2 Allocators'!$B$15:$W$361, MATCH('O5 Details by Class &amp; Accounts'!BV$18, 'E2 Allocators'!$B$15:$W$15, 0),FALSE)*$E100)</f>
        <v>0</v>
      </c>
      <c r="BW100" s="1412">
        <f ca="1">IF(ISERROR(VLOOKUP(VLOOKUP($A100, 'E4 TB Allocation Details'!$A$18:$L$205, MATCH("A &amp; G ID", 'E4 TB Allocation Details'!$A$18:$L$18, 0),FALSE), 'E2 Allocators'!$B$15:$W$361, MATCH('O5 Details by Class &amp; Accounts'!BW$18, 'E2 Allocators'!$B$15:$W$15, 0),FALSE)*$E100), 0, VLOOKUP(VLOOKUP($A100, 'E4 TB Allocation Details'!$A$18:$L$205, MATCH("A &amp; G ID", 'E4 TB Allocation Details'!$A$18:$L$18, 0),FALSE), 'E2 Allocators'!$B$15:$W$361, MATCH('O5 Details by Class &amp; Accounts'!BW$18, 'E2 Allocators'!$B$15:$W$15, 0),FALSE)*$E100)</f>
        <v>0</v>
      </c>
      <c r="BX100" s="1412">
        <f ca="1">IF(ISERROR(VLOOKUP(VLOOKUP($A100, 'E4 TB Allocation Details'!$A$18:$L$205, MATCH("A &amp; G ID", 'E4 TB Allocation Details'!$A$18:$L$18, 0),FALSE), 'E2 Allocators'!$B$15:$W$361, MATCH('O5 Details by Class &amp; Accounts'!BX$18, 'E2 Allocators'!$B$15:$W$15, 0),FALSE)*$E100), 0, VLOOKUP(VLOOKUP($A100, 'E4 TB Allocation Details'!$A$18:$L$205, MATCH("A &amp; G ID", 'E4 TB Allocation Details'!$A$18:$L$18, 0),FALSE), 'E2 Allocators'!$B$15:$W$361, MATCH('O5 Details by Class &amp; Accounts'!BX$18, 'E2 Allocators'!$B$15:$W$15, 0),FALSE)*$E100)</f>
        <v>0</v>
      </c>
      <c r="BY100" s="1412">
        <f ca="1">IF(ISERROR(VLOOKUP(VLOOKUP($A100, 'E4 TB Allocation Details'!$A$18:$L$205, MATCH("A &amp; G ID", 'E4 TB Allocation Details'!$A$18:$L$18, 0),FALSE), 'E2 Allocators'!$B$15:$W$361, MATCH('O5 Details by Class &amp; Accounts'!BY$18, 'E2 Allocators'!$B$15:$W$15, 0),FALSE)*$E100), 0, VLOOKUP(VLOOKUP($A100, 'E4 TB Allocation Details'!$A$18:$L$205, MATCH("A &amp; G ID", 'E4 TB Allocation Details'!$A$18:$L$18, 0),FALSE), 'E2 Allocators'!$B$15:$W$361, MATCH('O5 Details by Class &amp; Accounts'!BY$18, 'E2 Allocators'!$B$15:$W$15, 0),FALSE)*$E100)</f>
        <v>0</v>
      </c>
      <c r="BZ100" s="1412">
        <f ca="1">IF(ISERROR(VLOOKUP(VLOOKUP($A100, 'E4 TB Allocation Details'!$A$18:$L$205, MATCH("A &amp; G ID", 'E4 TB Allocation Details'!$A$18:$L$18, 0),FALSE), 'E2 Allocators'!$B$15:$W$361, MATCH('O5 Details by Class &amp; Accounts'!BZ$18, 'E2 Allocators'!$B$15:$W$15, 0),FALSE)*$E100), 0, VLOOKUP(VLOOKUP($A100, 'E4 TB Allocation Details'!$A$18:$L$205, MATCH("A &amp; G ID", 'E4 TB Allocation Details'!$A$18:$L$18, 0),FALSE), 'E2 Allocators'!$B$15:$W$361, MATCH('O5 Details by Class &amp; Accounts'!BZ$18, 'E2 Allocators'!$B$15:$W$15, 0),FALSE)*$E100)</f>
        <v>0</v>
      </c>
      <c r="CA100" s="1412">
        <f ca="1">IF(ISERROR(VLOOKUP(VLOOKUP($A100, 'E4 TB Allocation Details'!$A$18:$L$205, MATCH("A &amp; G ID", 'E4 TB Allocation Details'!$A$18:$L$18, 0),FALSE), 'E2 Allocators'!$B$15:$W$361, MATCH('O5 Details by Class &amp; Accounts'!CA$18, 'E2 Allocators'!$B$15:$W$15, 0),FALSE)*$E100), 0, VLOOKUP(VLOOKUP($A100, 'E4 TB Allocation Details'!$A$18:$L$205, MATCH("A &amp; G ID", 'E4 TB Allocation Details'!$A$18:$L$18, 0),FALSE), 'E2 Allocators'!$B$15:$W$361, MATCH('O5 Details by Class &amp; Accounts'!CA$18, 'E2 Allocators'!$B$15:$W$15, 0),FALSE)*$E100)</f>
        <v>0</v>
      </c>
      <c r="CB100" s="1412">
        <f ca="1">IF(ISERROR(VLOOKUP(VLOOKUP($A100, 'E4 TB Allocation Details'!$A$18:$L$205, MATCH("A &amp; G ID", 'E4 TB Allocation Details'!$A$18:$L$18, 0),FALSE), 'E2 Allocators'!$B$15:$W$361, MATCH('O5 Details by Class &amp; Accounts'!CB$18, 'E2 Allocators'!$B$15:$W$15, 0),FALSE)*$E100), 0, VLOOKUP(VLOOKUP($A100, 'E4 TB Allocation Details'!$A$18:$L$205, MATCH("A &amp; G ID", 'E4 TB Allocation Details'!$A$18:$L$18, 0),FALSE), 'E2 Allocators'!$B$15:$W$361, MATCH('O5 Details by Class &amp; Accounts'!CB$18, 'E2 Allocators'!$B$15:$W$15, 0),FALSE)*$E100)</f>
        <v>0</v>
      </c>
      <c r="CC100" s="1412">
        <f ca="1">IF(ISERROR(VLOOKUP(VLOOKUP($A100, 'E4 TB Allocation Details'!$A$18:$L$205, MATCH("A &amp; G ID", 'E4 TB Allocation Details'!$A$18:$L$18, 0),FALSE), 'E2 Allocators'!$B$15:$W$361, MATCH('O5 Details by Class &amp; Accounts'!CC$18, 'E2 Allocators'!$B$15:$W$15, 0),FALSE)*$E100), 0, VLOOKUP(VLOOKUP($A100, 'E4 TB Allocation Details'!$A$18:$L$205, MATCH("A &amp; G ID", 'E4 TB Allocation Details'!$A$18:$L$18, 0),FALSE), 'E2 Allocators'!$B$15:$W$361, MATCH('O5 Details by Class &amp; Accounts'!CC$18, 'E2 Allocators'!$B$15:$W$15, 0),FALSE)*$E100)</f>
        <v>0</v>
      </c>
      <c r="CD100" s="1412">
        <f ca="1">IF(ISERROR(VLOOKUP(VLOOKUP($A100, 'E4 TB Allocation Details'!$A$18:$L$205, MATCH("A &amp; G ID", 'E4 TB Allocation Details'!$A$18:$L$18, 0),FALSE), 'E2 Allocators'!$B$15:$W$361, MATCH('O5 Details by Class &amp; Accounts'!CD$18, 'E2 Allocators'!$B$15:$W$15, 0),FALSE)*$E100), 0, VLOOKUP(VLOOKUP($A100, 'E4 TB Allocation Details'!$A$18:$L$205, MATCH("A &amp; G ID", 'E4 TB Allocation Details'!$A$18:$L$18, 0),FALSE), 'E2 Allocators'!$B$15:$W$361, MATCH('O5 Details by Class &amp; Accounts'!CD$18, 'E2 Allocators'!$B$15:$W$15, 0),FALSE)*$E100)</f>
        <v>0</v>
      </c>
      <c r="CE100" s="1412">
        <f ca="1">IF(ISERROR(VLOOKUP(VLOOKUP($A100, 'E4 TB Allocation Details'!$A$18:$L$205, MATCH("A &amp; G ID", 'E4 TB Allocation Details'!$A$18:$L$18, 0),FALSE), 'E2 Allocators'!$B$15:$W$361, MATCH('O5 Details by Class &amp; Accounts'!CE$18, 'E2 Allocators'!$B$15:$W$15, 0),FALSE)*$E100), 0, VLOOKUP(VLOOKUP($A100, 'E4 TB Allocation Details'!$A$18:$L$205, MATCH("A &amp; G ID", 'E4 TB Allocation Details'!$A$18:$L$18, 0),FALSE), 'E2 Allocators'!$B$15:$W$361, MATCH('O5 Details by Class &amp; Accounts'!CE$18, 'E2 Allocators'!$B$15:$W$15, 0),FALSE)*$E100)</f>
        <v>0</v>
      </c>
      <c r="CF100" s="1412">
        <f ca="1">IF(ISERROR(VLOOKUP(VLOOKUP($A100, 'E4 TB Allocation Details'!$A$18:$L$205, MATCH("A &amp; G ID", 'E4 TB Allocation Details'!$A$18:$L$18, 0),FALSE), 'E2 Allocators'!$B$15:$W$361, MATCH('O5 Details by Class &amp; Accounts'!CF$18, 'E2 Allocators'!$B$15:$W$15, 0),FALSE)*$E100), 0, VLOOKUP(VLOOKUP($A100, 'E4 TB Allocation Details'!$A$18:$L$205, MATCH("A &amp; G ID", 'E4 TB Allocation Details'!$A$18:$L$18, 0),FALSE), 'E2 Allocators'!$B$15:$W$361, MATCH('O5 Details by Class &amp; Accounts'!CF$18, 'E2 Allocators'!$B$15:$W$15, 0),FALSE)*$E100)</f>
        <v>0</v>
      </c>
      <c r="CG100" s="1412">
        <f ca="1">IF(ISERROR(VLOOKUP(VLOOKUP($A100, 'E4 TB Allocation Details'!$A$18:$L$205, MATCH("A &amp; G ID", 'E4 TB Allocation Details'!$A$18:$L$18, 0),FALSE), 'E2 Allocators'!$B$15:$W$361, MATCH('O5 Details by Class &amp; Accounts'!CG$18, 'E2 Allocators'!$B$15:$W$15, 0),FALSE)*$E100), 0, VLOOKUP(VLOOKUP($A100, 'E4 TB Allocation Details'!$A$18:$L$205, MATCH("A &amp; G ID", 'E4 TB Allocation Details'!$A$18:$L$18, 0),FALSE), 'E2 Allocators'!$B$15:$W$361, MATCH('O5 Details by Class &amp; Accounts'!CG$18, 'E2 Allocators'!$B$15:$W$15, 0),FALSE)*$E100)</f>
        <v>0</v>
      </c>
      <c r="CH100" s="1412">
        <f ca="1">IF(ISERROR(VLOOKUP(VLOOKUP($A100, 'E4 TB Allocation Details'!$A$18:$L$205, MATCH("A &amp; G ID", 'E4 TB Allocation Details'!$A$18:$L$18, 0),FALSE), 'E2 Allocators'!$B$15:$W$361, MATCH('O5 Details by Class &amp; Accounts'!CH$18, 'E2 Allocators'!$B$15:$W$15, 0),FALSE)*$E100), 0, VLOOKUP(VLOOKUP($A100, 'E4 TB Allocation Details'!$A$18:$L$205, MATCH("A &amp; G ID", 'E4 TB Allocation Details'!$A$18:$L$18, 0),FALSE), 'E2 Allocators'!$B$15:$W$361, MATCH('O5 Details by Class &amp; Accounts'!CH$18, 'E2 Allocators'!$B$15:$W$15, 0),FALSE)*$E100)</f>
        <v>0</v>
      </c>
      <c r="CI100" s="1412">
        <f ca="1">IF(ISERROR(VLOOKUP(VLOOKUP($A100, 'E4 TB Allocation Details'!$A$18:$L$205, MATCH("A &amp; G ID", 'E4 TB Allocation Details'!$A$18:$L$18, 0),FALSE), 'E2 Allocators'!$B$15:$W$361, MATCH('O5 Details by Class &amp; Accounts'!CI$18, 'E2 Allocators'!$B$15:$W$15, 0),FALSE)*$E100), 0, VLOOKUP(VLOOKUP($A100, 'E4 TB Allocation Details'!$A$18:$L$205, MATCH("A &amp; G ID", 'E4 TB Allocation Details'!$A$18:$L$18, 0),FALSE), 'E2 Allocators'!$B$15:$W$361, MATCH('O5 Details by Class &amp; Accounts'!CI$18, 'E2 Allocators'!$B$15:$W$15, 0),FALSE)*$E100)</f>
        <v>0</v>
      </c>
      <c r="CJ100" s="1412">
        <f ca="1">IF(ISERROR(VLOOKUP(VLOOKUP($A100, 'E4 TB Allocation Details'!$A$18:$L$205, MATCH("A &amp; G ID", 'E4 TB Allocation Details'!$A$18:$L$18, 0),FALSE), 'E2 Allocators'!$B$15:$W$361, MATCH('O5 Details by Class &amp; Accounts'!CJ$18, 'E2 Allocators'!$B$15:$W$15, 0),FALSE)*$E100), 0, VLOOKUP(VLOOKUP($A100, 'E4 TB Allocation Details'!$A$18:$L$205, MATCH("A &amp; G ID", 'E4 TB Allocation Details'!$A$18:$L$18, 0),FALSE), 'E2 Allocators'!$B$15:$W$361, MATCH('O5 Details by Class &amp; Accounts'!CJ$18, 'E2 Allocators'!$B$15:$W$15, 0),FALSE)*$E100)</f>
        <v>0</v>
      </c>
      <c r="CK100" s="1412">
        <f ca="1">IF(ISERROR(VLOOKUP(VLOOKUP($A100, 'E4 TB Allocation Details'!$A$18:$L$205, MATCH("A &amp; G ID", 'E4 TB Allocation Details'!$A$18:$L$18, 0),FALSE), 'E2 Allocators'!$B$15:$W$361, MATCH('O5 Details by Class &amp; Accounts'!CK$18, 'E2 Allocators'!$B$15:$W$15, 0),FALSE)*$E100), 0, VLOOKUP(VLOOKUP($A100, 'E4 TB Allocation Details'!$A$18:$L$205, MATCH("A &amp; G ID", 'E4 TB Allocation Details'!$A$18:$L$18, 0),FALSE), 'E2 Allocators'!$B$15:$W$361, MATCH('O5 Details by Class &amp; Accounts'!CK$18, 'E2 Allocators'!$B$15:$W$15, 0),FALSE)*$E100)</f>
        <v>0</v>
      </c>
      <c r="CL100" s="1412">
        <f ca="1">IF(ISERROR(VLOOKUP(VLOOKUP($A100, 'E4 TB Allocation Details'!$A$18:$L$205, MATCH("A &amp; G ID", 'E4 TB Allocation Details'!$A$18:$L$18, 0),FALSE), 'E2 Allocators'!$B$15:$W$361, MATCH('O5 Details by Class &amp; Accounts'!CL$18, 'E2 Allocators'!$B$15:$W$15, 0),FALSE)*$E100), 0, VLOOKUP(VLOOKUP($A100, 'E4 TB Allocation Details'!$A$18:$L$205, MATCH("A &amp; G ID", 'E4 TB Allocation Details'!$A$18:$L$18, 0),FALSE), 'E2 Allocators'!$B$15:$W$361, MATCH('O5 Details by Class &amp; Accounts'!CL$18, 'E2 Allocators'!$B$15:$W$15, 0),FALSE)*$E100)</f>
        <v>0</v>
      </c>
      <c r="CM100" s="1412">
        <f ca="1">IF(ISERROR(VLOOKUP(VLOOKUP($A100, 'E4 TB Allocation Details'!$A$18:$L$205, MATCH("A &amp; G ID", 'E4 TB Allocation Details'!$A$18:$L$18, 0),FALSE), 'E2 Allocators'!$B$15:$W$361, MATCH('O5 Details by Class &amp; Accounts'!CM$18, 'E2 Allocators'!$B$15:$W$15, 0),FALSE)*$E100), 0, VLOOKUP(VLOOKUP($A100, 'E4 TB Allocation Details'!$A$18:$L$205, MATCH("A &amp; G ID", 'E4 TB Allocation Details'!$A$18:$L$18, 0),FALSE), 'E2 Allocators'!$B$15:$W$361, MATCH('O5 Details by Class &amp; Accounts'!CM$18, 'E2 Allocators'!$B$15:$W$15, 0),FALSE)*$E100)</f>
        <v>0</v>
      </c>
      <c r="CN100" s="1412">
        <f t="shared" si="22"/>
        <v>0</v>
      </c>
      <c r="CO100" s="1792">
        <f t="shared" si="23"/>
        <v>0</v>
      </c>
      <c r="CQ100" s="2087" t="s">
        <v>788</v>
      </c>
    </row>
    <row r="101" spans="1:95" s="81" customFormat="1" ht="25.5">
      <c r="A101" s="1180">
        <v>4330</v>
      </c>
      <c r="B101" s="1181" t="s">
        <v>1113</v>
      </c>
      <c r="C101" s="1789">
        <f ca="1">IF(ISERROR(VLOOKUP($A101,'I3 TB Data'!$A$23:$H$458,MATCH('O5 Details by Class &amp; Accounts'!$C$18, 'I3 TB Data'!$A$23:$H$23,0),0)), 0, VLOOKUP($A101,'I3 TB Data'!$A$23:$H$458,MATCH('O5 Details by Class &amp; Accounts'!$C$18,'I3 TB Data'!$A$23:$H$23,0),0))</f>
        <v>0</v>
      </c>
      <c r="D101" s="1790"/>
      <c r="E101" s="1789">
        <f t="shared" si="17"/>
        <v>0</v>
      </c>
      <c r="F101" s="1791">
        <f ca="1">IF(ISERROR(VLOOKUP($A101, 'E1 Categorization'!A33:E122, MATCH("Customer Component", 'E1 Categorization'!$A$33:$E$33,0), 0)), 0, IF(VLOOKUP($A101, 'E1 Categorization'!A33:E122, MATCH("Customer Component", 'E1 Categorization'!$A$33:$E$33,0), 0)=0, 'O5 Details by Class &amp; Accounts'!$E101, IF(AND(VLOOKUP($A101, 'E1 Categorization'!A33:E122, MATCH("Customer Component", 'E1 Categorization'!$A$33:$E$33,0), 0) &gt;0, VLOOKUP($A101, 'E1 Categorization'!A33:E122, MATCH("Customer Component", 'E1 Categorization'!$A$33:$E$33,0), 0)&lt;1), 'O5 Details by Class &amp; Accounts'!$E101*(1-VLOOKUP($A101, 'E1 Categorization'!A33:E122, MATCH("Customer Component", 'E1 Categorization'!$A$33:$E$33,0), 0)), 0)))</f>
        <v>0</v>
      </c>
      <c r="G101" s="1791">
        <f ca="1">IF(ISERROR(VLOOKUP($A101, 'E1 Categorization'!A33:E122, MATCH("Customer Component", 'E1 Categorization'!$A$33:$E$33,0), 0)),0, IF(VLOOKUP($A101, 'E1 Categorization'!A33:E122, MATCH("Customer Component", 'E1 Categorization'!$A$33:$E$33,0), 0)=0, 0, IF(AND(VLOOKUP($A101, 'E1 Categorization'!A33:E122, MATCH("Customer Component", 'E1 Categorization'!$A$33:$E$33,0), 0) &gt;0, VLOOKUP($A101, 'E1 Categorization'!A33:E122, MATCH("Customer Component", 'E1 Categorization'!$A$33:$E$33,0), 0)&lt;1), 'O5 Details by Class &amp; Accounts'!$E101*(VLOOKUP($A101, 'E1 Categorization'!A33:E122, MATCH("Customer Component", 'E1 Categorization'!$A$33:$E$33,0), 0)), 'O5 Details by Class &amp; Accounts'!$E101)))</f>
        <v>0</v>
      </c>
      <c r="H101" s="1412">
        <f t="shared" si="18"/>
        <v>0</v>
      </c>
      <c r="I101" s="1412">
        <f ca="1">IF(ISERROR(VLOOKUP(VLOOKUP($A101, 'E4 TB Allocation Details'!$A$18:$L$205, MATCH("Demand ID", 'E4 TB Allocation Details'!$A$18:$L$18, 0),FALSE), 'E2 Allocators'!$B$15:$W$361, MATCH('O5 Details by Class &amp; Accounts'!I$18, 'E2 Allocators'!$B$15:$W$15, 0),FALSE)*$F101), 0, VLOOKUP(VLOOKUP($A101, 'E4 TB Allocation Details'!$A$18:$L$205, MATCH("Demand ID", 'E4 TB Allocation Details'!$A$18:$L$18, 0),FALSE), 'E2 Allocators'!$B$15:$W$361, MATCH('O5 Details by Class &amp; Accounts'!I$18, 'E2 Allocators'!$B$15:$W$15, 0),FALSE)*$F101)</f>
        <v>0</v>
      </c>
      <c r="J101" s="1412">
        <f ca="1">IF(ISERROR(VLOOKUP(VLOOKUP($A101, 'E4 TB Allocation Details'!$A$18:$L$205, MATCH("Demand ID", 'E4 TB Allocation Details'!$A$18:$L$18, 0),FALSE), 'E2 Allocators'!$B$15:$W$361, MATCH('O5 Details by Class &amp; Accounts'!J$18, 'E2 Allocators'!$B$15:$W$15, 0),FALSE)*$F101), 0, VLOOKUP(VLOOKUP($A101, 'E4 TB Allocation Details'!$A$18:$L$205, MATCH("Demand ID", 'E4 TB Allocation Details'!$A$18:$L$18, 0),FALSE), 'E2 Allocators'!$B$15:$W$361, MATCH('O5 Details by Class &amp; Accounts'!J$18, 'E2 Allocators'!$B$15:$W$15, 0),FALSE)*$F101)</f>
        <v>0</v>
      </c>
      <c r="K101" s="1412">
        <f ca="1">IF(ISERROR(VLOOKUP(VLOOKUP($A101, 'E4 TB Allocation Details'!$A$18:$L$205, MATCH("Demand ID", 'E4 TB Allocation Details'!$A$18:$L$18, 0),FALSE), 'E2 Allocators'!$B$15:$W$361, MATCH('O5 Details by Class &amp; Accounts'!K$18, 'E2 Allocators'!$B$15:$W$15, 0),FALSE)*$F101), 0, VLOOKUP(VLOOKUP($A101, 'E4 TB Allocation Details'!$A$18:$L$205, MATCH("Demand ID", 'E4 TB Allocation Details'!$A$18:$L$18, 0),FALSE), 'E2 Allocators'!$B$15:$W$361, MATCH('O5 Details by Class &amp; Accounts'!K$18, 'E2 Allocators'!$B$15:$W$15, 0),FALSE)*$F101)</f>
        <v>0</v>
      </c>
      <c r="L101" s="1412">
        <f ca="1">IF(ISERROR(VLOOKUP(VLOOKUP($A101, 'E4 TB Allocation Details'!$A$18:$L$205, MATCH("Demand ID", 'E4 TB Allocation Details'!$A$18:$L$18, 0),FALSE), 'E2 Allocators'!$B$15:$W$361, MATCH('O5 Details by Class &amp; Accounts'!L$18, 'E2 Allocators'!$B$15:$W$15, 0),FALSE)*$F101), 0, VLOOKUP(VLOOKUP($A101, 'E4 TB Allocation Details'!$A$18:$L$205, MATCH("Demand ID", 'E4 TB Allocation Details'!$A$18:$L$18, 0),FALSE), 'E2 Allocators'!$B$15:$W$361, MATCH('O5 Details by Class &amp; Accounts'!L$18, 'E2 Allocators'!$B$15:$W$15, 0),FALSE)*$F101)</f>
        <v>0</v>
      </c>
      <c r="M101" s="1412">
        <f ca="1">IF(ISERROR(VLOOKUP(VLOOKUP($A101, 'E4 TB Allocation Details'!$A$18:$L$205, MATCH("Demand ID", 'E4 TB Allocation Details'!$A$18:$L$18, 0),FALSE), 'E2 Allocators'!$B$15:$W$361, MATCH('O5 Details by Class &amp; Accounts'!M$18, 'E2 Allocators'!$B$15:$W$15, 0),FALSE)*$F101), 0, VLOOKUP(VLOOKUP($A101, 'E4 TB Allocation Details'!$A$18:$L$205, MATCH("Demand ID", 'E4 TB Allocation Details'!$A$18:$L$18, 0),FALSE), 'E2 Allocators'!$B$15:$W$361, MATCH('O5 Details by Class &amp; Accounts'!M$18, 'E2 Allocators'!$B$15:$W$15, 0),FALSE)*$F101)</f>
        <v>0</v>
      </c>
      <c r="N101" s="1412">
        <f ca="1">IF(ISERROR(VLOOKUP(VLOOKUP($A101, 'E4 TB Allocation Details'!$A$18:$L$205, MATCH("Demand ID", 'E4 TB Allocation Details'!$A$18:$L$18, 0),FALSE), 'E2 Allocators'!$B$15:$W$361, MATCH('O5 Details by Class &amp; Accounts'!N$18, 'E2 Allocators'!$B$15:$W$15, 0),FALSE)*$F101), 0, VLOOKUP(VLOOKUP($A101, 'E4 TB Allocation Details'!$A$18:$L$205, MATCH("Demand ID", 'E4 TB Allocation Details'!$A$18:$L$18, 0),FALSE), 'E2 Allocators'!$B$15:$W$361, MATCH('O5 Details by Class &amp; Accounts'!N$18, 'E2 Allocators'!$B$15:$W$15, 0),FALSE)*$F101)</f>
        <v>0</v>
      </c>
      <c r="O101" s="1412">
        <f ca="1">IF(ISERROR(VLOOKUP(VLOOKUP($A101, 'E4 TB Allocation Details'!$A$18:$L$205, MATCH("Demand ID", 'E4 TB Allocation Details'!$A$18:$L$18, 0),FALSE), 'E2 Allocators'!$B$15:$W$361, MATCH('O5 Details by Class &amp; Accounts'!O$18, 'E2 Allocators'!$B$15:$W$15, 0),FALSE)*$F101), 0, VLOOKUP(VLOOKUP($A101, 'E4 TB Allocation Details'!$A$18:$L$205, MATCH("Demand ID", 'E4 TB Allocation Details'!$A$18:$L$18, 0),FALSE), 'E2 Allocators'!$B$15:$W$361, MATCH('O5 Details by Class &amp; Accounts'!O$18, 'E2 Allocators'!$B$15:$W$15, 0),FALSE)*$F101)</f>
        <v>0</v>
      </c>
      <c r="P101" s="1412">
        <f ca="1">IF(ISERROR(VLOOKUP(VLOOKUP($A101, 'E4 TB Allocation Details'!$A$18:$L$205, MATCH("Demand ID", 'E4 TB Allocation Details'!$A$18:$L$18, 0),FALSE), 'E2 Allocators'!$B$15:$W$361, MATCH('O5 Details by Class &amp; Accounts'!P$18, 'E2 Allocators'!$B$15:$W$15, 0),FALSE)*$F101), 0, VLOOKUP(VLOOKUP($A101, 'E4 TB Allocation Details'!$A$18:$L$205, MATCH("Demand ID", 'E4 TB Allocation Details'!$A$18:$L$18, 0),FALSE), 'E2 Allocators'!$B$15:$W$361, MATCH('O5 Details by Class &amp; Accounts'!P$18, 'E2 Allocators'!$B$15:$W$15, 0),FALSE)*$F101)</f>
        <v>0</v>
      </c>
      <c r="Q101" s="1412">
        <f ca="1">IF(ISERROR(VLOOKUP(VLOOKUP($A101, 'E4 TB Allocation Details'!$A$18:$L$205, MATCH("Demand ID", 'E4 TB Allocation Details'!$A$18:$L$18, 0),FALSE), 'E2 Allocators'!$B$15:$W$361, MATCH('O5 Details by Class &amp; Accounts'!Q$18, 'E2 Allocators'!$B$15:$W$15, 0),FALSE)*$F101), 0, VLOOKUP(VLOOKUP($A101, 'E4 TB Allocation Details'!$A$18:$L$205, MATCH("Demand ID", 'E4 TB Allocation Details'!$A$18:$L$18, 0),FALSE), 'E2 Allocators'!$B$15:$W$361, MATCH('O5 Details by Class &amp; Accounts'!Q$18, 'E2 Allocators'!$B$15:$W$15, 0),FALSE)*$F101)</f>
        <v>0</v>
      </c>
      <c r="R101" s="1412">
        <f ca="1">IF(ISERROR(VLOOKUP(VLOOKUP($A101, 'E4 TB Allocation Details'!$A$18:$L$205, MATCH("Demand ID", 'E4 TB Allocation Details'!$A$18:$L$18, 0),FALSE), 'E2 Allocators'!$B$15:$W$361, MATCH('O5 Details by Class &amp; Accounts'!R$18, 'E2 Allocators'!$B$15:$W$15, 0),FALSE)*$F101), 0, VLOOKUP(VLOOKUP($A101, 'E4 TB Allocation Details'!$A$18:$L$205, MATCH("Demand ID", 'E4 TB Allocation Details'!$A$18:$L$18, 0),FALSE), 'E2 Allocators'!$B$15:$W$361, MATCH('O5 Details by Class &amp; Accounts'!R$18, 'E2 Allocators'!$B$15:$W$15, 0),FALSE)*$F101)</f>
        <v>0</v>
      </c>
      <c r="S101" s="1412">
        <f ca="1">IF(ISERROR(VLOOKUP(VLOOKUP($A101, 'E4 TB Allocation Details'!$A$18:$L$205, MATCH("Demand ID", 'E4 TB Allocation Details'!$A$18:$L$18, 0),FALSE), 'E2 Allocators'!$B$15:$W$361, MATCH('O5 Details by Class &amp; Accounts'!S$18, 'E2 Allocators'!$B$15:$W$15, 0),FALSE)*$F101), 0, VLOOKUP(VLOOKUP($A101, 'E4 TB Allocation Details'!$A$18:$L$205, MATCH("Demand ID", 'E4 TB Allocation Details'!$A$18:$L$18, 0),FALSE), 'E2 Allocators'!$B$15:$W$361, MATCH('O5 Details by Class &amp; Accounts'!S$18, 'E2 Allocators'!$B$15:$W$15, 0),FALSE)*$F101)</f>
        <v>0</v>
      </c>
      <c r="T101" s="1412">
        <f ca="1">IF(ISERROR(VLOOKUP(VLOOKUP($A101, 'E4 TB Allocation Details'!$A$18:$L$205, MATCH("Demand ID", 'E4 TB Allocation Details'!$A$18:$L$18, 0),FALSE), 'E2 Allocators'!$B$15:$W$361, MATCH('O5 Details by Class &amp; Accounts'!T$18, 'E2 Allocators'!$B$15:$W$15, 0),FALSE)*$F101), 0, VLOOKUP(VLOOKUP($A101, 'E4 TB Allocation Details'!$A$18:$L$205, MATCH("Demand ID", 'E4 TB Allocation Details'!$A$18:$L$18, 0),FALSE), 'E2 Allocators'!$B$15:$W$361, MATCH('O5 Details by Class &amp; Accounts'!T$18, 'E2 Allocators'!$B$15:$W$15, 0),FALSE)*$F101)</f>
        <v>0</v>
      </c>
      <c r="U101" s="1412">
        <f ca="1">IF(ISERROR(VLOOKUP(VLOOKUP($A101, 'E4 TB Allocation Details'!$A$18:$L$205, MATCH("Demand ID", 'E4 TB Allocation Details'!$A$18:$L$18, 0),FALSE), 'E2 Allocators'!$B$15:$W$361, MATCH('O5 Details by Class &amp; Accounts'!U$18, 'E2 Allocators'!$B$15:$W$15, 0),FALSE)*$F101), 0, VLOOKUP(VLOOKUP($A101, 'E4 TB Allocation Details'!$A$18:$L$205, MATCH("Demand ID", 'E4 TB Allocation Details'!$A$18:$L$18, 0),FALSE), 'E2 Allocators'!$B$15:$W$361, MATCH('O5 Details by Class &amp; Accounts'!U$18, 'E2 Allocators'!$B$15:$W$15, 0),FALSE)*$F101)</f>
        <v>0</v>
      </c>
      <c r="V101" s="1412">
        <f ca="1">IF(ISERROR(VLOOKUP(VLOOKUP($A101, 'E4 TB Allocation Details'!$A$18:$L$205, MATCH("Demand ID", 'E4 TB Allocation Details'!$A$18:$L$18, 0),FALSE), 'E2 Allocators'!$B$15:$W$361, MATCH('O5 Details by Class &amp; Accounts'!V$18, 'E2 Allocators'!$B$15:$W$15, 0),FALSE)*$F101), 0, VLOOKUP(VLOOKUP($A101, 'E4 TB Allocation Details'!$A$18:$L$205, MATCH("Demand ID", 'E4 TB Allocation Details'!$A$18:$L$18, 0),FALSE), 'E2 Allocators'!$B$15:$W$361, MATCH('O5 Details by Class &amp; Accounts'!V$18, 'E2 Allocators'!$B$15:$W$15, 0),FALSE)*$F101)</f>
        <v>0</v>
      </c>
      <c r="W101" s="1412">
        <f ca="1">IF(ISERROR(VLOOKUP(VLOOKUP($A101, 'E4 TB Allocation Details'!$A$18:$L$205, MATCH("Demand ID", 'E4 TB Allocation Details'!$A$18:$L$18, 0),FALSE), 'E2 Allocators'!$B$15:$W$361, MATCH('O5 Details by Class &amp; Accounts'!W$18, 'E2 Allocators'!$B$15:$W$15, 0),FALSE)*$F101), 0, VLOOKUP(VLOOKUP($A101, 'E4 TB Allocation Details'!$A$18:$L$205, MATCH("Demand ID", 'E4 TB Allocation Details'!$A$18:$L$18, 0),FALSE), 'E2 Allocators'!$B$15:$W$361, MATCH('O5 Details by Class &amp; Accounts'!W$18, 'E2 Allocators'!$B$15:$W$15, 0),FALSE)*$F101)</f>
        <v>0</v>
      </c>
      <c r="X101" s="1412">
        <f ca="1">IF(ISERROR(VLOOKUP(VLOOKUP($A101, 'E4 TB Allocation Details'!$A$18:$L$205, MATCH("Demand ID", 'E4 TB Allocation Details'!$A$18:$L$18, 0),FALSE), 'E2 Allocators'!$B$15:$W$361, MATCH('O5 Details by Class &amp; Accounts'!X$18, 'E2 Allocators'!$B$15:$W$15, 0),FALSE)*$F101), 0, VLOOKUP(VLOOKUP($A101, 'E4 TB Allocation Details'!$A$18:$L$205, MATCH("Demand ID", 'E4 TB Allocation Details'!$A$18:$L$18, 0),FALSE), 'E2 Allocators'!$B$15:$W$361, MATCH('O5 Details by Class &amp; Accounts'!X$18, 'E2 Allocators'!$B$15:$W$15, 0),FALSE)*$F101)</f>
        <v>0</v>
      </c>
      <c r="Y101" s="1412">
        <f ca="1">IF(ISERROR(VLOOKUP(VLOOKUP($A101, 'E4 TB Allocation Details'!$A$18:$L$205, MATCH("Demand ID", 'E4 TB Allocation Details'!$A$18:$L$18, 0),FALSE), 'E2 Allocators'!$B$15:$W$361, MATCH('O5 Details by Class &amp; Accounts'!Y$18, 'E2 Allocators'!$B$15:$W$15, 0),FALSE)*$F101), 0, VLOOKUP(VLOOKUP($A101, 'E4 TB Allocation Details'!$A$18:$L$205, MATCH("Demand ID", 'E4 TB Allocation Details'!$A$18:$L$18, 0),FALSE), 'E2 Allocators'!$B$15:$W$361, MATCH('O5 Details by Class &amp; Accounts'!Y$18, 'E2 Allocators'!$B$15:$W$15, 0),FALSE)*$F101)</f>
        <v>0</v>
      </c>
      <c r="Z101" s="1412">
        <f ca="1">IF(ISERROR(VLOOKUP(VLOOKUP($A101, 'E4 TB Allocation Details'!$A$18:$L$205, MATCH("Demand ID", 'E4 TB Allocation Details'!$A$18:$L$18, 0),FALSE), 'E2 Allocators'!$B$15:$W$361, MATCH('O5 Details by Class &amp; Accounts'!Z$18, 'E2 Allocators'!$B$15:$W$15, 0),FALSE)*$F101), 0, VLOOKUP(VLOOKUP($A101, 'E4 TB Allocation Details'!$A$18:$L$205, MATCH("Demand ID", 'E4 TB Allocation Details'!$A$18:$L$18, 0),FALSE), 'E2 Allocators'!$B$15:$W$361, MATCH('O5 Details by Class &amp; Accounts'!Z$18, 'E2 Allocators'!$B$15:$W$15, 0),FALSE)*$F101)</f>
        <v>0</v>
      </c>
      <c r="AA101" s="1412">
        <f ca="1">IF(ISERROR(VLOOKUP(VLOOKUP($A101, 'E4 TB Allocation Details'!$A$18:$L$205, MATCH("Demand ID", 'E4 TB Allocation Details'!$A$18:$L$18, 0),FALSE), 'E2 Allocators'!$B$15:$W$361, MATCH('O5 Details by Class &amp; Accounts'!AA$18, 'E2 Allocators'!$B$15:$W$15, 0),FALSE)*$F101), 0, VLOOKUP(VLOOKUP($A101, 'E4 TB Allocation Details'!$A$18:$L$205, MATCH("Demand ID", 'E4 TB Allocation Details'!$A$18:$L$18, 0),FALSE), 'E2 Allocators'!$B$15:$W$361, MATCH('O5 Details by Class &amp; Accounts'!AA$18, 'E2 Allocators'!$B$15:$W$15, 0),FALSE)*$F101)</f>
        <v>0</v>
      </c>
      <c r="AB101" s="1412">
        <f ca="1">IF(ISERROR(VLOOKUP(VLOOKUP($A101, 'E4 TB Allocation Details'!$A$18:$L$205, MATCH("Demand ID", 'E4 TB Allocation Details'!$A$18:$L$18, 0),FALSE), 'E2 Allocators'!$B$15:$W$361, MATCH('O5 Details by Class &amp; Accounts'!AB$18, 'E2 Allocators'!$B$15:$W$15, 0),FALSE)*$F101), 0, VLOOKUP(VLOOKUP($A101, 'E4 TB Allocation Details'!$A$18:$L$205, MATCH("Demand ID", 'E4 TB Allocation Details'!$A$18:$L$18, 0),FALSE), 'E2 Allocators'!$B$15:$W$361, MATCH('O5 Details by Class &amp; Accounts'!AB$18, 'E2 Allocators'!$B$15:$W$15, 0),FALSE)*$F101)</f>
        <v>0</v>
      </c>
      <c r="AC101" s="1412">
        <f t="shared" si="19"/>
        <v>0</v>
      </c>
      <c r="AD101" s="1412">
        <f ca="1">IF(ISERROR(VLOOKUP(VLOOKUP($A101, 'E4 TB Allocation Details'!$A$18:$L$205, MATCH("Customer ID", 'E4 TB Allocation Details'!$A$18:$L$18, 0),FALSE), 'E2 Allocators'!$B$15:$W$361, MATCH('O5 Details by Class &amp; Accounts'!AD$18, 'E2 Allocators'!$B$15:$W$15, 0),FALSE)*$G101), 0, VLOOKUP(VLOOKUP($A101, 'E4 TB Allocation Details'!$A$18:$L$205, MATCH("Customer ID", 'E4 TB Allocation Details'!$A$18:$L$18, 0),FALSE), 'E2 Allocators'!$B$15:$W$361, MATCH('O5 Details by Class &amp; Accounts'!AD$18, 'E2 Allocators'!$B$15:$W$15, 0),FALSE)*$G101)</f>
        <v>0</v>
      </c>
      <c r="AE101" s="1412">
        <f ca="1">IF(ISERROR(VLOOKUP(VLOOKUP($A101, 'E4 TB Allocation Details'!$A$18:$L$205, MATCH("Customer ID", 'E4 TB Allocation Details'!$A$18:$L$18, 0),FALSE), 'E2 Allocators'!$B$15:$W$361, MATCH('O5 Details by Class &amp; Accounts'!AE$18, 'E2 Allocators'!$B$15:$W$15, 0),FALSE)*$G101), 0, VLOOKUP(VLOOKUP($A101, 'E4 TB Allocation Details'!$A$18:$L$205, MATCH("Customer ID", 'E4 TB Allocation Details'!$A$18:$L$18, 0),FALSE), 'E2 Allocators'!$B$15:$W$361, MATCH('O5 Details by Class &amp; Accounts'!AE$18, 'E2 Allocators'!$B$15:$W$15, 0),FALSE)*$G101)</f>
        <v>0</v>
      </c>
      <c r="AF101" s="1412">
        <f ca="1">IF(ISERROR(VLOOKUP(VLOOKUP($A101, 'E4 TB Allocation Details'!$A$18:$L$205, MATCH("Customer ID", 'E4 TB Allocation Details'!$A$18:$L$18, 0),FALSE), 'E2 Allocators'!$B$15:$W$361, MATCH('O5 Details by Class &amp; Accounts'!AF$18, 'E2 Allocators'!$B$15:$W$15, 0),FALSE)*$G101), 0, VLOOKUP(VLOOKUP($A101, 'E4 TB Allocation Details'!$A$18:$L$205, MATCH("Customer ID", 'E4 TB Allocation Details'!$A$18:$L$18, 0),FALSE), 'E2 Allocators'!$B$15:$W$361, MATCH('O5 Details by Class &amp; Accounts'!AF$18, 'E2 Allocators'!$B$15:$W$15, 0),FALSE)*$G101)</f>
        <v>0</v>
      </c>
      <c r="AG101" s="1412">
        <f ca="1">IF(ISERROR(VLOOKUP(VLOOKUP($A101, 'E4 TB Allocation Details'!$A$18:$L$205, MATCH("Customer ID", 'E4 TB Allocation Details'!$A$18:$L$18, 0),FALSE), 'E2 Allocators'!$B$15:$W$361, MATCH('O5 Details by Class &amp; Accounts'!AG$18, 'E2 Allocators'!$B$15:$W$15, 0),FALSE)*$G101), 0, VLOOKUP(VLOOKUP($A101, 'E4 TB Allocation Details'!$A$18:$L$205, MATCH("Customer ID", 'E4 TB Allocation Details'!$A$18:$L$18, 0),FALSE), 'E2 Allocators'!$B$15:$W$361, MATCH('O5 Details by Class &amp; Accounts'!AG$18, 'E2 Allocators'!$B$15:$W$15, 0),FALSE)*$G101)</f>
        <v>0</v>
      </c>
      <c r="AH101" s="1412">
        <f ca="1">IF(ISERROR(VLOOKUP(VLOOKUP($A101, 'E4 TB Allocation Details'!$A$18:$L$205, MATCH("Customer ID", 'E4 TB Allocation Details'!$A$18:$L$18, 0),FALSE), 'E2 Allocators'!$B$15:$W$361, MATCH('O5 Details by Class &amp; Accounts'!AH$18, 'E2 Allocators'!$B$15:$W$15, 0),FALSE)*$G101), 0, VLOOKUP(VLOOKUP($A101, 'E4 TB Allocation Details'!$A$18:$L$205, MATCH("Customer ID", 'E4 TB Allocation Details'!$A$18:$L$18, 0),FALSE), 'E2 Allocators'!$B$15:$W$361, MATCH('O5 Details by Class &amp; Accounts'!AH$18, 'E2 Allocators'!$B$15:$W$15, 0),FALSE)*$G101)</f>
        <v>0</v>
      </c>
      <c r="AI101" s="1412">
        <f ca="1">IF(ISERROR(VLOOKUP(VLOOKUP($A101, 'E4 TB Allocation Details'!$A$18:$L$205, MATCH("Customer ID", 'E4 TB Allocation Details'!$A$18:$L$18, 0),FALSE), 'E2 Allocators'!$B$15:$W$361, MATCH('O5 Details by Class &amp; Accounts'!AI$18, 'E2 Allocators'!$B$15:$W$15, 0),FALSE)*$G101), 0, VLOOKUP(VLOOKUP($A101, 'E4 TB Allocation Details'!$A$18:$L$205, MATCH("Customer ID", 'E4 TB Allocation Details'!$A$18:$L$18, 0),FALSE), 'E2 Allocators'!$B$15:$W$361, MATCH('O5 Details by Class &amp; Accounts'!AI$18, 'E2 Allocators'!$B$15:$W$15, 0),FALSE)*$G101)</f>
        <v>0</v>
      </c>
      <c r="AJ101" s="1412">
        <f ca="1">IF(ISERROR(VLOOKUP(VLOOKUP($A101, 'E4 TB Allocation Details'!$A$18:$L$205, MATCH("Customer ID", 'E4 TB Allocation Details'!$A$18:$L$18, 0),FALSE), 'E2 Allocators'!$B$15:$W$361, MATCH('O5 Details by Class &amp; Accounts'!AJ$18, 'E2 Allocators'!$B$15:$W$15, 0),FALSE)*$G101), 0, VLOOKUP(VLOOKUP($A101, 'E4 TB Allocation Details'!$A$18:$L$205, MATCH("Customer ID", 'E4 TB Allocation Details'!$A$18:$L$18, 0),FALSE), 'E2 Allocators'!$B$15:$W$361, MATCH('O5 Details by Class &amp; Accounts'!AJ$18, 'E2 Allocators'!$B$15:$W$15, 0),FALSE)*$G101)</f>
        <v>0</v>
      </c>
      <c r="AK101" s="1412">
        <f ca="1">IF(ISERROR(VLOOKUP(VLOOKUP($A101, 'E4 TB Allocation Details'!$A$18:$L$205, MATCH("Customer ID", 'E4 TB Allocation Details'!$A$18:$L$18, 0),FALSE), 'E2 Allocators'!$B$15:$W$361, MATCH('O5 Details by Class &amp; Accounts'!AK$18, 'E2 Allocators'!$B$15:$W$15, 0),FALSE)*$G101), 0, VLOOKUP(VLOOKUP($A101, 'E4 TB Allocation Details'!$A$18:$L$205, MATCH("Customer ID", 'E4 TB Allocation Details'!$A$18:$L$18, 0),FALSE), 'E2 Allocators'!$B$15:$W$361, MATCH('O5 Details by Class &amp; Accounts'!AK$18, 'E2 Allocators'!$B$15:$W$15, 0),FALSE)*$G101)</f>
        <v>0</v>
      </c>
      <c r="AL101" s="1412">
        <f ca="1">IF(ISERROR(VLOOKUP(VLOOKUP($A101, 'E4 TB Allocation Details'!$A$18:$L$205, MATCH("Customer ID", 'E4 TB Allocation Details'!$A$18:$L$18, 0),FALSE), 'E2 Allocators'!$B$15:$W$361, MATCH('O5 Details by Class &amp; Accounts'!AL$18, 'E2 Allocators'!$B$15:$W$15, 0),FALSE)*$G101), 0, VLOOKUP(VLOOKUP($A101, 'E4 TB Allocation Details'!$A$18:$L$205, MATCH("Customer ID", 'E4 TB Allocation Details'!$A$18:$L$18, 0),FALSE), 'E2 Allocators'!$B$15:$W$361, MATCH('O5 Details by Class &amp; Accounts'!AL$18, 'E2 Allocators'!$B$15:$W$15, 0),FALSE)*$G101)</f>
        <v>0</v>
      </c>
      <c r="AM101" s="1412">
        <f ca="1">IF(ISERROR(VLOOKUP(VLOOKUP($A101, 'E4 TB Allocation Details'!$A$18:$L$205, MATCH("Customer ID", 'E4 TB Allocation Details'!$A$18:$L$18, 0),FALSE), 'E2 Allocators'!$B$15:$W$361, MATCH('O5 Details by Class &amp; Accounts'!AM$18, 'E2 Allocators'!$B$15:$W$15, 0),FALSE)*$G101), 0, VLOOKUP(VLOOKUP($A101, 'E4 TB Allocation Details'!$A$18:$L$205, MATCH("Customer ID", 'E4 TB Allocation Details'!$A$18:$L$18, 0),FALSE), 'E2 Allocators'!$B$15:$W$361, MATCH('O5 Details by Class &amp; Accounts'!AM$18, 'E2 Allocators'!$B$15:$W$15, 0),FALSE)*$G101)</f>
        <v>0</v>
      </c>
      <c r="AN101" s="1412">
        <f ca="1">IF(ISERROR(VLOOKUP(VLOOKUP($A101, 'E4 TB Allocation Details'!$A$18:$L$205, MATCH("Customer ID", 'E4 TB Allocation Details'!$A$18:$L$18, 0),FALSE), 'E2 Allocators'!$B$15:$W$361, MATCH('O5 Details by Class &amp; Accounts'!AN$18, 'E2 Allocators'!$B$15:$W$15, 0),FALSE)*$G101), 0, VLOOKUP(VLOOKUP($A101, 'E4 TB Allocation Details'!$A$18:$L$205, MATCH("Customer ID", 'E4 TB Allocation Details'!$A$18:$L$18, 0),FALSE), 'E2 Allocators'!$B$15:$W$361, MATCH('O5 Details by Class &amp; Accounts'!AN$18, 'E2 Allocators'!$B$15:$W$15, 0),FALSE)*$G101)</f>
        <v>0</v>
      </c>
      <c r="AO101" s="1412">
        <f ca="1">IF(ISERROR(VLOOKUP(VLOOKUP($A101, 'E4 TB Allocation Details'!$A$18:$L$205, MATCH("Customer ID", 'E4 TB Allocation Details'!$A$18:$L$18, 0),FALSE), 'E2 Allocators'!$B$15:$W$361, MATCH('O5 Details by Class &amp; Accounts'!AO$18, 'E2 Allocators'!$B$15:$W$15, 0),FALSE)*$G101), 0, VLOOKUP(VLOOKUP($A101, 'E4 TB Allocation Details'!$A$18:$L$205, MATCH("Customer ID", 'E4 TB Allocation Details'!$A$18:$L$18, 0),FALSE), 'E2 Allocators'!$B$15:$W$361, MATCH('O5 Details by Class &amp; Accounts'!AO$18, 'E2 Allocators'!$B$15:$W$15, 0),FALSE)*$G101)</f>
        <v>0</v>
      </c>
      <c r="AP101" s="1412">
        <f ca="1">IF(ISERROR(VLOOKUP(VLOOKUP($A101, 'E4 TB Allocation Details'!$A$18:$L$205, MATCH("Customer ID", 'E4 TB Allocation Details'!$A$18:$L$18, 0),FALSE), 'E2 Allocators'!$B$15:$W$361, MATCH('O5 Details by Class &amp; Accounts'!AP$18, 'E2 Allocators'!$B$15:$W$15, 0),FALSE)*$G101), 0, VLOOKUP(VLOOKUP($A101, 'E4 TB Allocation Details'!$A$18:$L$205, MATCH("Customer ID", 'E4 TB Allocation Details'!$A$18:$L$18, 0),FALSE), 'E2 Allocators'!$B$15:$W$361, MATCH('O5 Details by Class &amp; Accounts'!AP$18, 'E2 Allocators'!$B$15:$W$15, 0),FALSE)*$G101)</f>
        <v>0</v>
      </c>
      <c r="AQ101" s="1412">
        <f ca="1">IF(ISERROR(VLOOKUP(VLOOKUP($A101, 'E4 TB Allocation Details'!$A$18:$L$205, MATCH("Customer ID", 'E4 TB Allocation Details'!$A$18:$L$18, 0),FALSE), 'E2 Allocators'!$B$15:$W$361, MATCH('O5 Details by Class &amp; Accounts'!AQ$18, 'E2 Allocators'!$B$15:$W$15, 0),FALSE)*$G101), 0, VLOOKUP(VLOOKUP($A101, 'E4 TB Allocation Details'!$A$18:$L$205, MATCH("Customer ID", 'E4 TB Allocation Details'!$A$18:$L$18, 0),FALSE), 'E2 Allocators'!$B$15:$W$361, MATCH('O5 Details by Class &amp; Accounts'!AQ$18, 'E2 Allocators'!$B$15:$W$15, 0),FALSE)*$G101)</f>
        <v>0</v>
      </c>
      <c r="AR101" s="1412">
        <f ca="1">IF(ISERROR(VLOOKUP(VLOOKUP($A101, 'E4 TB Allocation Details'!$A$18:$L$205, MATCH("Customer ID", 'E4 TB Allocation Details'!$A$18:$L$18, 0),FALSE), 'E2 Allocators'!$B$15:$W$361, MATCH('O5 Details by Class &amp; Accounts'!AR$18, 'E2 Allocators'!$B$15:$W$15, 0),FALSE)*$G101), 0, VLOOKUP(VLOOKUP($A101, 'E4 TB Allocation Details'!$A$18:$L$205, MATCH("Customer ID", 'E4 TB Allocation Details'!$A$18:$L$18, 0),FALSE), 'E2 Allocators'!$B$15:$W$361, MATCH('O5 Details by Class &amp; Accounts'!AR$18, 'E2 Allocators'!$B$15:$W$15, 0),FALSE)*$G101)</f>
        <v>0</v>
      </c>
      <c r="AS101" s="1412">
        <f ca="1">IF(ISERROR(VLOOKUP(VLOOKUP($A101, 'E4 TB Allocation Details'!$A$18:$L$205, MATCH("Customer ID", 'E4 TB Allocation Details'!$A$18:$L$18, 0),FALSE), 'E2 Allocators'!$B$15:$W$361, MATCH('O5 Details by Class &amp; Accounts'!AS$18, 'E2 Allocators'!$B$15:$W$15, 0),FALSE)*$G101), 0, VLOOKUP(VLOOKUP($A101, 'E4 TB Allocation Details'!$A$18:$L$205, MATCH("Customer ID", 'E4 TB Allocation Details'!$A$18:$L$18, 0),FALSE), 'E2 Allocators'!$B$15:$W$361, MATCH('O5 Details by Class &amp; Accounts'!AS$18, 'E2 Allocators'!$B$15:$W$15, 0),FALSE)*$G101)</f>
        <v>0</v>
      </c>
      <c r="AT101" s="1412">
        <f ca="1">IF(ISERROR(VLOOKUP(VLOOKUP($A101, 'E4 TB Allocation Details'!$A$18:$L$205, MATCH("Customer ID", 'E4 TB Allocation Details'!$A$18:$L$18, 0),FALSE), 'E2 Allocators'!$B$15:$W$361, MATCH('O5 Details by Class &amp; Accounts'!AT$18, 'E2 Allocators'!$B$15:$W$15, 0),FALSE)*$G101), 0, VLOOKUP(VLOOKUP($A101, 'E4 TB Allocation Details'!$A$18:$L$205, MATCH("Customer ID", 'E4 TB Allocation Details'!$A$18:$L$18, 0),FALSE), 'E2 Allocators'!$B$15:$W$361, MATCH('O5 Details by Class &amp; Accounts'!AT$18, 'E2 Allocators'!$B$15:$W$15, 0),FALSE)*$G101)</f>
        <v>0</v>
      </c>
      <c r="AU101" s="1412">
        <f ca="1">IF(ISERROR(VLOOKUP(VLOOKUP($A101, 'E4 TB Allocation Details'!$A$18:$L$205, MATCH("Customer ID", 'E4 TB Allocation Details'!$A$18:$L$18, 0),FALSE), 'E2 Allocators'!$B$15:$W$361, MATCH('O5 Details by Class &amp; Accounts'!AU$18, 'E2 Allocators'!$B$15:$W$15, 0),FALSE)*$G101), 0, VLOOKUP(VLOOKUP($A101, 'E4 TB Allocation Details'!$A$18:$L$205, MATCH("Customer ID", 'E4 TB Allocation Details'!$A$18:$L$18, 0),FALSE), 'E2 Allocators'!$B$15:$W$361, MATCH('O5 Details by Class &amp; Accounts'!AU$18, 'E2 Allocators'!$B$15:$W$15, 0),FALSE)*$G101)</f>
        <v>0</v>
      </c>
      <c r="AV101" s="1412">
        <f ca="1">IF(ISERROR(VLOOKUP(VLOOKUP($A101, 'E4 TB Allocation Details'!$A$18:$L$205, MATCH("Customer ID", 'E4 TB Allocation Details'!$A$18:$L$18, 0),FALSE), 'E2 Allocators'!$B$15:$W$361, MATCH('O5 Details by Class &amp; Accounts'!AV$18, 'E2 Allocators'!$B$15:$W$15, 0),FALSE)*$G101), 0, VLOOKUP(VLOOKUP($A101, 'E4 TB Allocation Details'!$A$18:$L$205, MATCH("Customer ID", 'E4 TB Allocation Details'!$A$18:$L$18, 0),FALSE), 'E2 Allocators'!$B$15:$W$361, MATCH('O5 Details by Class &amp; Accounts'!AV$18, 'E2 Allocators'!$B$15:$W$15, 0),FALSE)*$G101)</f>
        <v>0</v>
      </c>
      <c r="AW101" s="1412">
        <f ca="1">IF(ISERROR(VLOOKUP(VLOOKUP($A101, 'E4 TB Allocation Details'!$A$18:$L$205, MATCH("Customer ID", 'E4 TB Allocation Details'!$A$18:$L$18, 0),FALSE), 'E2 Allocators'!$B$15:$W$361, MATCH('O5 Details by Class &amp; Accounts'!AW$18, 'E2 Allocators'!$B$15:$W$15, 0),FALSE)*$G101), 0, VLOOKUP(VLOOKUP($A101, 'E4 TB Allocation Details'!$A$18:$L$205, MATCH("Customer ID", 'E4 TB Allocation Details'!$A$18:$L$18, 0),FALSE), 'E2 Allocators'!$B$15:$W$361, MATCH('O5 Details by Class &amp; Accounts'!AW$18, 'E2 Allocators'!$B$15:$W$15, 0),FALSE)*$G101)</f>
        <v>0</v>
      </c>
      <c r="AX101" s="1412">
        <f t="shared" si="20"/>
        <v>0</v>
      </c>
      <c r="AY101" s="1412">
        <f ca="1">IF(ISERROR(VLOOKUP(VLOOKUP($A101, 'E4 TB Allocation Details'!$A$18:$L$205, MATCH("Misc ID", 'E4 TB Allocation Details'!$A$18:$L$18, 0),FALSE), 'E2 Allocators'!$B$15:$W$361, MATCH('O5 Details by Class &amp; Accounts'!AY$18, 'E2 Allocators'!$B$15:$W$15, 0),FALSE)*$E101), 0, VLOOKUP(VLOOKUP($A101, 'E4 TB Allocation Details'!$A$18:$L$205, MATCH("Misc ID", 'E4 TB Allocation Details'!$A$18:$L$18, 0),FALSE), 'E2 Allocators'!$B$15:$W$361, MATCH('O5 Details by Class &amp; Accounts'!AY$18, 'E2 Allocators'!$B$15:$W$15, 0),FALSE)*$E101)</f>
        <v>0</v>
      </c>
      <c r="AZ101" s="1412">
        <f ca="1">IF(ISERROR(VLOOKUP(VLOOKUP($A101, 'E4 TB Allocation Details'!$A$18:$L$205, MATCH("Misc ID", 'E4 TB Allocation Details'!$A$18:$L$18, 0),FALSE), 'E2 Allocators'!$B$15:$W$361, MATCH('O5 Details by Class &amp; Accounts'!AZ$18, 'E2 Allocators'!$B$15:$W$15, 0),FALSE)*$E101), 0, VLOOKUP(VLOOKUP($A101, 'E4 TB Allocation Details'!$A$18:$L$205, MATCH("Misc ID", 'E4 TB Allocation Details'!$A$18:$L$18, 0),FALSE), 'E2 Allocators'!$B$15:$W$361, MATCH('O5 Details by Class &amp; Accounts'!AZ$18, 'E2 Allocators'!$B$15:$W$15, 0),FALSE)*$E101)</f>
        <v>0</v>
      </c>
      <c r="BA101" s="1412">
        <f ca="1">IF(ISERROR(VLOOKUP(VLOOKUP($A101, 'E4 TB Allocation Details'!$A$18:$L$205, MATCH("Misc ID", 'E4 TB Allocation Details'!$A$18:$L$18, 0),FALSE), 'E2 Allocators'!$B$15:$W$361, MATCH('O5 Details by Class &amp; Accounts'!BA$18, 'E2 Allocators'!$B$15:$W$15, 0),FALSE)*$E101), 0, VLOOKUP(VLOOKUP($A101, 'E4 TB Allocation Details'!$A$18:$L$205, MATCH("Misc ID", 'E4 TB Allocation Details'!$A$18:$L$18, 0),FALSE), 'E2 Allocators'!$B$15:$W$361, MATCH('O5 Details by Class &amp; Accounts'!BA$18, 'E2 Allocators'!$B$15:$W$15, 0),FALSE)*$E101)</f>
        <v>0</v>
      </c>
      <c r="BB101" s="1412">
        <f ca="1">IF(ISERROR(VLOOKUP(VLOOKUP($A101, 'E4 TB Allocation Details'!$A$18:$L$205, MATCH("Misc ID", 'E4 TB Allocation Details'!$A$18:$L$18, 0),FALSE), 'E2 Allocators'!$B$15:$W$361, MATCH('O5 Details by Class &amp; Accounts'!BB$18, 'E2 Allocators'!$B$15:$W$15, 0),FALSE)*$E101), 0, VLOOKUP(VLOOKUP($A101, 'E4 TB Allocation Details'!$A$18:$L$205, MATCH("Misc ID", 'E4 TB Allocation Details'!$A$18:$L$18, 0),FALSE), 'E2 Allocators'!$B$15:$W$361, MATCH('O5 Details by Class &amp; Accounts'!BB$18, 'E2 Allocators'!$B$15:$W$15, 0),FALSE)*$E101)</f>
        <v>0</v>
      </c>
      <c r="BC101" s="1412">
        <f ca="1">IF(ISERROR(VLOOKUP(VLOOKUP($A101, 'E4 TB Allocation Details'!$A$18:$L$205, MATCH("Misc ID", 'E4 TB Allocation Details'!$A$18:$L$18, 0),FALSE), 'E2 Allocators'!$B$15:$W$361, MATCH('O5 Details by Class &amp; Accounts'!BC$18, 'E2 Allocators'!$B$15:$W$15, 0),FALSE)*$E101), 0, VLOOKUP(VLOOKUP($A101, 'E4 TB Allocation Details'!$A$18:$L$205, MATCH("Misc ID", 'E4 TB Allocation Details'!$A$18:$L$18, 0),FALSE), 'E2 Allocators'!$B$15:$W$361, MATCH('O5 Details by Class &amp; Accounts'!BC$18, 'E2 Allocators'!$B$15:$W$15, 0),FALSE)*$E101)</f>
        <v>0</v>
      </c>
      <c r="BD101" s="1412">
        <f ca="1">IF(ISERROR(VLOOKUP(VLOOKUP($A101, 'E4 TB Allocation Details'!$A$18:$L$205, MATCH("Misc ID", 'E4 TB Allocation Details'!$A$18:$L$18, 0),FALSE), 'E2 Allocators'!$B$15:$W$361, MATCH('O5 Details by Class &amp; Accounts'!BD$18, 'E2 Allocators'!$B$15:$W$15, 0),FALSE)*$E101), 0, VLOOKUP(VLOOKUP($A101, 'E4 TB Allocation Details'!$A$18:$L$205, MATCH("Misc ID", 'E4 TB Allocation Details'!$A$18:$L$18, 0),FALSE), 'E2 Allocators'!$B$15:$W$361, MATCH('O5 Details by Class &amp; Accounts'!BD$18, 'E2 Allocators'!$B$15:$W$15, 0),FALSE)*$E101)</f>
        <v>0</v>
      </c>
      <c r="BE101" s="1412">
        <f ca="1">IF(ISERROR(VLOOKUP(VLOOKUP($A101, 'E4 TB Allocation Details'!$A$18:$L$205, MATCH("Misc ID", 'E4 TB Allocation Details'!$A$18:$L$18, 0),FALSE), 'E2 Allocators'!$B$15:$W$361, MATCH('O5 Details by Class &amp; Accounts'!BE$18, 'E2 Allocators'!$B$15:$W$15, 0),FALSE)*$E101), 0, VLOOKUP(VLOOKUP($A101, 'E4 TB Allocation Details'!$A$18:$L$205, MATCH("Misc ID", 'E4 TB Allocation Details'!$A$18:$L$18, 0),FALSE), 'E2 Allocators'!$B$15:$W$361, MATCH('O5 Details by Class &amp; Accounts'!BE$18, 'E2 Allocators'!$B$15:$W$15, 0),FALSE)*$E101)</f>
        <v>0</v>
      </c>
      <c r="BF101" s="1412">
        <f ca="1">IF(ISERROR(VLOOKUP(VLOOKUP($A101, 'E4 TB Allocation Details'!$A$18:$L$205, MATCH("Misc ID", 'E4 TB Allocation Details'!$A$18:$L$18, 0),FALSE), 'E2 Allocators'!$B$15:$W$361, MATCH('O5 Details by Class &amp; Accounts'!BF$18, 'E2 Allocators'!$B$15:$W$15, 0),FALSE)*$E101), 0, VLOOKUP(VLOOKUP($A101, 'E4 TB Allocation Details'!$A$18:$L$205, MATCH("Misc ID", 'E4 TB Allocation Details'!$A$18:$L$18, 0),FALSE), 'E2 Allocators'!$B$15:$W$361, MATCH('O5 Details by Class &amp; Accounts'!BF$18, 'E2 Allocators'!$B$15:$W$15, 0),FALSE)*$E101)</f>
        <v>0</v>
      </c>
      <c r="BG101" s="1412">
        <f ca="1">IF(ISERROR(VLOOKUP(VLOOKUP($A101, 'E4 TB Allocation Details'!$A$18:$L$205, MATCH("Misc ID", 'E4 TB Allocation Details'!$A$18:$L$18, 0),FALSE), 'E2 Allocators'!$B$15:$W$361, MATCH('O5 Details by Class &amp; Accounts'!BG$18, 'E2 Allocators'!$B$15:$W$15, 0),FALSE)*$E101), 0, VLOOKUP(VLOOKUP($A101, 'E4 TB Allocation Details'!$A$18:$L$205, MATCH("Misc ID", 'E4 TB Allocation Details'!$A$18:$L$18, 0),FALSE), 'E2 Allocators'!$B$15:$W$361, MATCH('O5 Details by Class &amp; Accounts'!BG$18, 'E2 Allocators'!$B$15:$W$15, 0),FALSE)*$E101)</f>
        <v>0</v>
      </c>
      <c r="BH101" s="1412">
        <f ca="1">IF(ISERROR(VLOOKUP(VLOOKUP($A101, 'E4 TB Allocation Details'!$A$18:$L$205, MATCH("Misc ID", 'E4 TB Allocation Details'!$A$18:$L$18, 0),FALSE), 'E2 Allocators'!$B$15:$W$361, MATCH('O5 Details by Class &amp; Accounts'!BH$18, 'E2 Allocators'!$B$15:$W$15, 0),FALSE)*$E101), 0, VLOOKUP(VLOOKUP($A101, 'E4 TB Allocation Details'!$A$18:$L$205, MATCH("Misc ID", 'E4 TB Allocation Details'!$A$18:$L$18, 0),FALSE), 'E2 Allocators'!$B$15:$W$361, MATCH('O5 Details by Class &amp; Accounts'!BH$18, 'E2 Allocators'!$B$15:$W$15, 0),FALSE)*$E101)</f>
        <v>0</v>
      </c>
      <c r="BI101" s="1412">
        <f ca="1">IF(ISERROR(VLOOKUP(VLOOKUP($A101, 'E4 TB Allocation Details'!$A$18:$L$205, MATCH("Misc ID", 'E4 TB Allocation Details'!$A$18:$L$18, 0),FALSE), 'E2 Allocators'!$B$15:$W$361, MATCH('O5 Details by Class &amp; Accounts'!BI$18, 'E2 Allocators'!$B$15:$W$15, 0),FALSE)*$E101), 0, VLOOKUP(VLOOKUP($A101, 'E4 TB Allocation Details'!$A$18:$L$205, MATCH("Misc ID", 'E4 TB Allocation Details'!$A$18:$L$18, 0),FALSE), 'E2 Allocators'!$B$15:$W$361, MATCH('O5 Details by Class &amp; Accounts'!BI$18, 'E2 Allocators'!$B$15:$W$15, 0),FALSE)*$E101)</f>
        <v>0</v>
      </c>
      <c r="BJ101" s="1412">
        <f ca="1">IF(ISERROR(VLOOKUP(VLOOKUP($A101, 'E4 TB Allocation Details'!$A$18:$L$205, MATCH("Misc ID", 'E4 TB Allocation Details'!$A$18:$L$18, 0),FALSE), 'E2 Allocators'!$B$15:$W$361, MATCH('O5 Details by Class &amp; Accounts'!BJ$18, 'E2 Allocators'!$B$15:$W$15, 0),FALSE)*$E101), 0, VLOOKUP(VLOOKUP($A101, 'E4 TB Allocation Details'!$A$18:$L$205, MATCH("Misc ID", 'E4 TB Allocation Details'!$A$18:$L$18, 0),FALSE), 'E2 Allocators'!$B$15:$W$361, MATCH('O5 Details by Class &amp; Accounts'!BJ$18, 'E2 Allocators'!$B$15:$W$15, 0),FALSE)*$E101)</f>
        <v>0</v>
      </c>
      <c r="BK101" s="1412">
        <f ca="1">IF(ISERROR(VLOOKUP(VLOOKUP($A101, 'E4 TB Allocation Details'!$A$18:$L$205, MATCH("Misc ID", 'E4 TB Allocation Details'!$A$18:$L$18, 0),FALSE), 'E2 Allocators'!$B$15:$W$361, MATCH('O5 Details by Class &amp; Accounts'!BK$18, 'E2 Allocators'!$B$15:$W$15, 0),FALSE)*$E101), 0, VLOOKUP(VLOOKUP($A101, 'E4 TB Allocation Details'!$A$18:$L$205, MATCH("Misc ID", 'E4 TB Allocation Details'!$A$18:$L$18, 0),FALSE), 'E2 Allocators'!$B$15:$W$361, MATCH('O5 Details by Class &amp; Accounts'!BK$18, 'E2 Allocators'!$B$15:$W$15, 0),FALSE)*$E101)</f>
        <v>0</v>
      </c>
      <c r="BL101" s="1412">
        <f ca="1">IF(ISERROR(VLOOKUP(VLOOKUP($A101, 'E4 TB Allocation Details'!$A$18:$L$205, MATCH("Misc ID", 'E4 TB Allocation Details'!$A$18:$L$18, 0),FALSE), 'E2 Allocators'!$B$15:$W$361, MATCH('O5 Details by Class &amp; Accounts'!BL$18, 'E2 Allocators'!$B$15:$W$15, 0),FALSE)*$E101), 0, VLOOKUP(VLOOKUP($A101, 'E4 TB Allocation Details'!$A$18:$L$205, MATCH("Misc ID", 'E4 TB Allocation Details'!$A$18:$L$18, 0),FALSE), 'E2 Allocators'!$B$15:$W$361, MATCH('O5 Details by Class &amp; Accounts'!BL$18, 'E2 Allocators'!$B$15:$W$15, 0),FALSE)*$E101)</f>
        <v>0</v>
      </c>
      <c r="BM101" s="1412">
        <f ca="1">IF(ISERROR(VLOOKUP(VLOOKUP($A101, 'E4 TB Allocation Details'!$A$18:$L$205, MATCH("Misc ID", 'E4 TB Allocation Details'!$A$18:$L$18, 0),FALSE), 'E2 Allocators'!$B$15:$W$361, MATCH('O5 Details by Class &amp; Accounts'!BM$18, 'E2 Allocators'!$B$15:$W$15, 0),FALSE)*$E101), 0, VLOOKUP(VLOOKUP($A101, 'E4 TB Allocation Details'!$A$18:$L$205, MATCH("Misc ID", 'E4 TB Allocation Details'!$A$18:$L$18, 0),FALSE), 'E2 Allocators'!$B$15:$W$361, MATCH('O5 Details by Class &amp; Accounts'!BM$18, 'E2 Allocators'!$B$15:$W$15, 0),FALSE)*$E101)</f>
        <v>0</v>
      </c>
      <c r="BN101" s="1412">
        <f ca="1">IF(ISERROR(VLOOKUP(VLOOKUP($A101, 'E4 TB Allocation Details'!$A$18:$L$205, MATCH("Misc ID", 'E4 TB Allocation Details'!$A$18:$L$18, 0),FALSE), 'E2 Allocators'!$B$15:$W$361, MATCH('O5 Details by Class &amp; Accounts'!BN$18, 'E2 Allocators'!$B$15:$W$15, 0),FALSE)*$E101), 0, VLOOKUP(VLOOKUP($A101, 'E4 TB Allocation Details'!$A$18:$L$205, MATCH("Misc ID", 'E4 TB Allocation Details'!$A$18:$L$18, 0),FALSE), 'E2 Allocators'!$B$15:$W$361, MATCH('O5 Details by Class &amp; Accounts'!BN$18, 'E2 Allocators'!$B$15:$W$15, 0),FALSE)*$E101)</f>
        <v>0</v>
      </c>
      <c r="BO101" s="1412">
        <f ca="1">IF(ISERROR(VLOOKUP(VLOOKUP($A101, 'E4 TB Allocation Details'!$A$18:$L$205, MATCH("Misc ID", 'E4 TB Allocation Details'!$A$18:$L$18, 0),FALSE), 'E2 Allocators'!$B$15:$W$361, MATCH('O5 Details by Class &amp; Accounts'!BO$18, 'E2 Allocators'!$B$15:$W$15, 0),FALSE)*$E101), 0, VLOOKUP(VLOOKUP($A101, 'E4 TB Allocation Details'!$A$18:$L$205, MATCH("Misc ID", 'E4 TB Allocation Details'!$A$18:$L$18, 0),FALSE), 'E2 Allocators'!$B$15:$W$361, MATCH('O5 Details by Class &amp; Accounts'!BO$18, 'E2 Allocators'!$B$15:$W$15, 0),FALSE)*$E101)</f>
        <v>0</v>
      </c>
      <c r="BP101" s="1412">
        <f ca="1">IF(ISERROR(VLOOKUP(VLOOKUP($A101, 'E4 TB Allocation Details'!$A$18:$L$205, MATCH("Misc ID", 'E4 TB Allocation Details'!$A$18:$L$18, 0),FALSE), 'E2 Allocators'!$B$15:$W$361, MATCH('O5 Details by Class &amp; Accounts'!BP$18, 'E2 Allocators'!$B$15:$W$15, 0),FALSE)*$E101), 0, VLOOKUP(VLOOKUP($A101, 'E4 TB Allocation Details'!$A$18:$L$205, MATCH("Misc ID", 'E4 TB Allocation Details'!$A$18:$L$18, 0),FALSE), 'E2 Allocators'!$B$15:$W$361, MATCH('O5 Details by Class &amp; Accounts'!BP$18, 'E2 Allocators'!$B$15:$W$15, 0),FALSE)*$E101)</f>
        <v>0</v>
      </c>
      <c r="BQ101" s="1412">
        <f ca="1">IF(ISERROR(VLOOKUP(VLOOKUP($A101, 'E4 TB Allocation Details'!$A$18:$L$205, MATCH("Misc ID", 'E4 TB Allocation Details'!$A$18:$L$18, 0),FALSE), 'E2 Allocators'!$B$15:$W$361, MATCH('O5 Details by Class &amp; Accounts'!BQ$18, 'E2 Allocators'!$B$15:$W$15, 0),FALSE)*$E101), 0, VLOOKUP(VLOOKUP($A101, 'E4 TB Allocation Details'!$A$18:$L$205, MATCH("Misc ID", 'E4 TB Allocation Details'!$A$18:$L$18, 0),FALSE), 'E2 Allocators'!$B$15:$W$361, MATCH('O5 Details by Class &amp; Accounts'!BQ$18, 'E2 Allocators'!$B$15:$W$15, 0),FALSE)*$E101)</f>
        <v>0</v>
      </c>
      <c r="BR101" s="1412">
        <f ca="1">IF(ISERROR(VLOOKUP(VLOOKUP($A101, 'E4 TB Allocation Details'!$A$18:$L$205, MATCH("Misc ID", 'E4 TB Allocation Details'!$A$18:$L$18, 0),FALSE), 'E2 Allocators'!$B$15:$W$361, MATCH('O5 Details by Class &amp; Accounts'!BR$18, 'E2 Allocators'!$B$15:$W$15, 0),FALSE)*$E101), 0, VLOOKUP(VLOOKUP($A101, 'E4 TB Allocation Details'!$A$18:$L$205, MATCH("Misc ID", 'E4 TB Allocation Details'!$A$18:$L$18, 0),FALSE), 'E2 Allocators'!$B$15:$W$361, MATCH('O5 Details by Class &amp; Accounts'!BR$18, 'E2 Allocators'!$B$15:$W$15, 0),FALSE)*$E101)</f>
        <v>0</v>
      </c>
      <c r="BS101" s="1412">
        <f t="shared" si="21"/>
        <v>0</v>
      </c>
      <c r="BT101" s="1412">
        <f ca="1">IF(ISERROR(VLOOKUP(VLOOKUP($A101, 'E4 TB Allocation Details'!$A$18:$L$205, MATCH("A &amp; G ID", 'E4 TB Allocation Details'!$A$18:$L$18, 0),FALSE), 'E2 Allocators'!$B$15:$W$361, MATCH('O5 Details by Class &amp; Accounts'!BT$18, 'E2 Allocators'!$B$15:$W$15, 0),FALSE)*$E101), 0, VLOOKUP(VLOOKUP($A101, 'E4 TB Allocation Details'!$A$18:$L$205, MATCH("A &amp; G ID", 'E4 TB Allocation Details'!$A$18:$L$18, 0),FALSE), 'E2 Allocators'!$B$15:$W$361, MATCH('O5 Details by Class &amp; Accounts'!BT$18, 'E2 Allocators'!$B$15:$W$15, 0),FALSE)*$E101)</f>
        <v>0</v>
      </c>
      <c r="BU101" s="1412">
        <f ca="1">IF(ISERROR(VLOOKUP(VLOOKUP($A101, 'E4 TB Allocation Details'!$A$18:$L$205, MATCH("A &amp; G ID", 'E4 TB Allocation Details'!$A$18:$L$18, 0),FALSE), 'E2 Allocators'!$B$15:$W$361, MATCH('O5 Details by Class &amp; Accounts'!BU$18, 'E2 Allocators'!$B$15:$W$15, 0),FALSE)*$E101), 0, VLOOKUP(VLOOKUP($A101, 'E4 TB Allocation Details'!$A$18:$L$205, MATCH("A &amp; G ID", 'E4 TB Allocation Details'!$A$18:$L$18, 0),FALSE), 'E2 Allocators'!$B$15:$W$361, MATCH('O5 Details by Class &amp; Accounts'!BU$18, 'E2 Allocators'!$B$15:$W$15, 0),FALSE)*$E101)</f>
        <v>0</v>
      </c>
      <c r="BV101" s="1412">
        <f ca="1">IF(ISERROR(VLOOKUP(VLOOKUP($A101, 'E4 TB Allocation Details'!$A$18:$L$205, MATCH("A &amp; G ID", 'E4 TB Allocation Details'!$A$18:$L$18, 0),FALSE), 'E2 Allocators'!$B$15:$W$361, MATCH('O5 Details by Class &amp; Accounts'!BV$18, 'E2 Allocators'!$B$15:$W$15, 0),FALSE)*$E101), 0, VLOOKUP(VLOOKUP($A101, 'E4 TB Allocation Details'!$A$18:$L$205, MATCH("A &amp; G ID", 'E4 TB Allocation Details'!$A$18:$L$18, 0),FALSE), 'E2 Allocators'!$B$15:$W$361, MATCH('O5 Details by Class &amp; Accounts'!BV$18, 'E2 Allocators'!$B$15:$W$15, 0),FALSE)*$E101)</f>
        <v>0</v>
      </c>
      <c r="BW101" s="1412">
        <f ca="1">IF(ISERROR(VLOOKUP(VLOOKUP($A101, 'E4 TB Allocation Details'!$A$18:$L$205, MATCH("A &amp; G ID", 'E4 TB Allocation Details'!$A$18:$L$18, 0),FALSE), 'E2 Allocators'!$B$15:$W$361, MATCH('O5 Details by Class &amp; Accounts'!BW$18, 'E2 Allocators'!$B$15:$W$15, 0),FALSE)*$E101), 0, VLOOKUP(VLOOKUP($A101, 'E4 TB Allocation Details'!$A$18:$L$205, MATCH("A &amp; G ID", 'E4 TB Allocation Details'!$A$18:$L$18, 0),FALSE), 'E2 Allocators'!$B$15:$W$361, MATCH('O5 Details by Class &amp; Accounts'!BW$18, 'E2 Allocators'!$B$15:$W$15, 0),FALSE)*$E101)</f>
        <v>0</v>
      </c>
      <c r="BX101" s="1412">
        <f ca="1">IF(ISERROR(VLOOKUP(VLOOKUP($A101, 'E4 TB Allocation Details'!$A$18:$L$205, MATCH("A &amp; G ID", 'E4 TB Allocation Details'!$A$18:$L$18, 0),FALSE), 'E2 Allocators'!$B$15:$W$361, MATCH('O5 Details by Class &amp; Accounts'!BX$18, 'E2 Allocators'!$B$15:$W$15, 0),FALSE)*$E101), 0, VLOOKUP(VLOOKUP($A101, 'E4 TB Allocation Details'!$A$18:$L$205, MATCH("A &amp; G ID", 'E4 TB Allocation Details'!$A$18:$L$18, 0),FALSE), 'E2 Allocators'!$B$15:$W$361, MATCH('O5 Details by Class &amp; Accounts'!BX$18, 'E2 Allocators'!$B$15:$W$15, 0),FALSE)*$E101)</f>
        <v>0</v>
      </c>
      <c r="BY101" s="1412">
        <f ca="1">IF(ISERROR(VLOOKUP(VLOOKUP($A101, 'E4 TB Allocation Details'!$A$18:$L$205, MATCH("A &amp; G ID", 'E4 TB Allocation Details'!$A$18:$L$18, 0),FALSE), 'E2 Allocators'!$B$15:$W$361, MATCH('O5 Details by Class &amp; Accounts'!BY$18, 'E2 Allocators'!$B$15:$W$15, 0),FALSE)*$E101), 0, VLOOKUP(VLOOKUP($A101, 'E4 TB Allocation Details'!$A$18:$L$205, MATCH("A &amp; G ID", 'E4 TB Allocation Details'!$A$18:$L$18, 0),FALSE), 'E2 Allocators'!$B$15:$W$361, MATCH('O5 Details by Class &amp; Accounts'!BY$18, 'E2 Allocators'!$B$15:$W$15, 0),FALSE)*$E101)</f>
        <v>0</v>
      </c>
      <c r="BZ101" s="1412">
        <f ca="1">IF(ISERROR(VLOOKUP(VLOOKUP($A101, 'E4 TB Allocation Details'!$A$18:$L$205, MATCH("A &amp; G ID", 'E4 TB Allocation Details'!$A$18:$L$18, 0),FALSE), 'E2 Allocators'!$B$15:$W$361, MATCH('O5 Details by Class &amp; Accounts'!BZ$18, 'E2 Allocators'!$B$15:$W$15, 0),FALSE)*$E101), 0, VLOOKUP(VLOOKUP($A101, 'E4 TB Allocation Details'!$A$18:$L$205, MATCH("A &amp; G ID", 'E4 TB Allocation Details'!$A$18:$L$18, 0),FALSE), 'E2 Allocators'!$B$15:$W$361, MATCH('O5 Details by Class &amp; Accounts'!BZ$18, 'E2 Allocators'!$B$15:$W$15, 0),FALSE)*$E101)</f>
        <v>0</v>
      </c>
      <c r="CA101" s="1412">
        <f ca="1">IF(ISERROR(VLOOKUP(VLOOKUP($A101, 'E4 TB Allocation Details'!$A$18:$L$205, MATCH("A &amp; G ID", 'E4 TB Allocation Details'!$A$18:$L$18, 0),FALSE), 'E2 Allocators'!$B$15:$W$361, MATCH('O5 Details by Class &amp; Accounts'!CA$18, 'E2 Allocators'!$B$15:$W$15, 0),FALSE)*$E101), 0, VLOOKUP(VLOOKUP($A101, 'E4 TB Allocation Details'!$A$18:$L$205, MATCH("A &amp; G ID", 'E4 TB Allocation Details'!$A$18:$L$18, 0),FALSE), 'E2 Allocators'!$B$15:$W$361, MATCH('O5 Details by Class &amp; Accounts'!CA$18, 'E2 Allocators'!$B$15:$W$15, 0),FALSE)*$E101)</f>
        <v>0</v>
      </c>
      <c r="CB101" s="1412">
        <f ca="1">IF(ISERROR(VLOOKUP(VLOOKUP($A101, 'E4 TB Allocation Details'!$A$18:$L$205, MATCH("A &amp; G ID", 'E4 TB Allocation Details'!$A$18:$L$18, 0),FALSE), 'E2 Allocators'!$B$15:$W$361, MATCH('O5 Details by Class &amp; Accounts'!CB$18, 'E2 Allocators'!$B$15:$W$15, 0),FALSE)*$E101), 0, VLOOKUP(VLOOKUP($A101, 'E4 TB Allocation Details'!$A$18:$L$205, MATCH("A &amp; G ID", 'E4 TB Allocation Details'!$A$18:$L$18, 0),FALSE), 'E2 Allocators'!$B$15:$W$361, MATCH('O5 Details by Class &amp; Accounts'!CB$18, 'E2 Allocators'!$B$15:$W$15, 0),FALSE)*$E101)</f>
        <v>0</v>
      </c>
      <c r="CC101" s="1412">
        <f ca="1">IF(ISERROR(VLOOKUP(VLOOKUP($A101, 'E4 TB Allocation Details'!$A$18:$L$205, MATCH("A &amp; G ID", 'E4 TB Allocation Details'!$A$18:$L$18, 0),FALSE), 'E2 Allocators'!$B$15:$W$361, MATCH('O5 Details by Class &amp; Accounts'!CC$18, 'E2 Allocators'!$B$15:$W$15, 0),FALSE)*$E101), 0, VLOOKUP(VLOOKUP($A101, 'E4 TB Allocation Details'!$A$18:$L$205, MATCH("A &amp; G ID", 'E4 TB Allocation Details'!$A$18:$L$18, 0),FALSE), 'E2 Allocators'!$B$15:$W$361, MATCH('O5 Details by Class &amp; Accounts'!CC$18, 'E2 Allocators'!$B$15:$W$15, 0),FALSE)*$E101)</f>
        <v>0</v>
      </c>
      <c r="CD101" s="1412">
        <f ca="1">IF(ISERROR(VLOOKUP(VLOOKUP($A101, 'E4 TB Allocation Details'!$A$18:$L$205, MATCH("A &amp; G ID", 'E4 TB Allocation Details'!$A$18:$L$18, 0),FALSE), 'E2 Allocators'!$B$15:$W$361, MATCH('O5 Details by Class &amp; Accounts'!CD$18, 'E2 Allocators'!$B$15:$W$15, 0),FALSE)*$E101), 0, VLOOKUP(VLOOKUP($A101, 'E4 TB Allocation Details'!$A$18:$L$205, MATCH("A &amp; G ID", 'E4 TB Allocation Details'!$A$18:$L$18, 0),FALSE), 'E2 Allocators'!$B$15:$W$361, MATCH('O5 Details by Class &amp; Accounts'!CD$18, 'E2 Allocators'!$B$15:$W$15, 0),FALSE)*$E101)</f>
        <v>0</v>
      </c>
      <c r="CE101" s="1412">
        <f ca="1">IF(ISERROR(VLOOKUP(VLOOKUP($A101, 'E4 TB Allocation Details'!$A$18:$L$205, MATCH("A &amp; G ID", 'E4 TB Allocation Details'!$A$18:$L$18, 0),FALSE), 'E2 Allocators'!$B$15:$W$361, MATCH('O5 Details by Class &amp; Accounts'!CE$18, 'E2 Allocators'!$B$15:$W$15, 0),FALSE)*$E101), 0, VLOOKUP(VLOOKUP($A101, 'E4 TB Allocation Details'!$A$18:$L$205, MATCH("A &amp; G ID", 'E4 TB Allocation Details'!$A$18:$L$18, 0),FALSE), 'E2 Allocators'!$B$15:$W$361, MATCH('O5 Details by Class &amp; Accounts'!CE$18, 'E2 Allocators'!$B$15:$W$15, 0),FALSE)*$E101)</f>
        <v>0</v>
      </c>
      <c r="CF101" s="1412">
        <f ca="1">IF(ISERROR(VLOOKUP(VLOOKUP($A101, 'E4 TB Allocation Details'!$A$18:$L$205, MATCH("A &amp; G ID", 'E4 TB Allocation Details'!$A$18:$L$18, 0),FALSE), 'E2 Allocators'!$B$15:$W$361, MATCH('O5 Details by Class &amp; Accounts'!CF$18, 'E2 Allocators'!$B$15:$W$15, 0),FALSE)*$E101), 0, VLOOKUP(VLOOKUP($A101, 'E4 TB Allocation Details'!$A$18:$L$205, MATCH("A &amp; G ID", 'E4 TB Allocation Details'!$A$18:$L$18, 0),FALSE), 'E2 Allocators'!$B$15:$W$361, MATCH('O5 Details by Class &amp; Accounts'!CF$18, 'E2 Allocators'!$B$15:$W$15, 0),FALSE)*$E101)</f>
        <v>0</v>
      </c>
      <c r="CG101" s="1412">
        <f ca="1">IF(ISERROR(VLOOKUP(VLOOKUP($A101, 'E4 TB Allocation Details'!$A$18:$L$205, MATCH("A &amp; G ID", 'E4 TB Allocation Details'!$A$18:$L$18, 0),FALSE), 'E2 Allocators'!$B$15:$W$361, MATCH('O5 Details by Class &amp; Accounts'!CG$18, 'E2 Allocators'!$B$15:$W$15, 0),FALSE)*$E101), 0, VLOOKUP(VLOOKUP($A101, 'E4 TB Allocation Details'!$A$18:$L$205, MATCH("A &amp; G ID", 'E4 TB Allocation Details'!$A$18:$L$18, 0),FALSE), 'E2 Allocators'!$B$15:$W$361, MATCH('O5 Details by Class &amp; Accounts'!CG$18, 'E2 Allocators'!$B$15:$W$15, 0),FALSE)*$E101)</f>
        <v>0</v>
      </c>
      <c r="CH101" s="1412">
        <f ca="1">IF(ISERROR(VLOOKUP(VLOOKUP($A101, 'E4 TB Allocation Details'!$A$18:$L$205, MATCH("A &amp; G ID", 'E4 TB Allocation Details'!$A$18:$L$18, 0),FALSE), 'E2 Allocators'!$B$15:$W$361, MATCH('O5 Details by Class &amp; Accounts'!CH$18, 'E2 Allocators'!$B$15:$W$15, 0),FALSE)*$E101), 0, VLOOKUP(VLOOKUP($A101, 'E4 TB Allocation Details'!$A$18:$L$205, MATCH("A &amp; G ID", 'E4 TB Allocation Details'!$A$18:$L$18, 0),FALSE), 'E2 Allocators'!$B$15:$W$361, MATCH('O5 Details by Class &amp; Accounts'!CH$18, 'E2 Allocators'!$B$15:$W$15, 0),FALSE)*$E101)</f>
        <v>0</v>
      </c>
      <c r="CI101" s="1412">
        <f ca="1">IF(ISERROR(VLOOKUP(VLOOKUP($A101, 'E4 TB Allocation Details'!$A$18:$L$205, MATCH("A &amp; G ID", 'E4 TB Allocation Details'!$A$18:$L$18, 0),FALSE), 'E2 Allocators'!$B$15:$W$361, MATCH('O5 Details by Class &amp; Accounts'!CI$18, 'E2 Allocators'!$B$15:$W$15, 0),FALSE)*$E101), 0, VLOOKUP(VLOOKUP($A101, 'E4 TB Allocation Details'!$A$18:$L$205, MATCH("A &amp; G ID", 'E4 TB Allocation Details'!$A$18:$L$18, 0),FALSE), 'E2 Allocators'!$B$15:$W$361, MATCH('O5 Details by Class &amp; Accounts'!CI$18, 'E2 Allocators'!$B$15:$W$15, 0),FALSE)*$E101)</f>
        <v>0</v>
      </c>
      <c r="CJ101" s="1412">
        <f ca="1">IF(ISERROR(VLOOKUP(VLOOKUP($A101, 'E4 TB Allocation Details'!$A$18:$L$205, MATCH("A &amp; G ID", 'E4 TB Allocation Details'!$A$18:$L$18, 0),FALSE), 'E2 Allocators'!$B$15:$W$361, MATCH('O5 Details by Class &amp; Accounts'!CJ$18, 'E2 Allocators'!$B$15:$W$15, 0),FALSE)*$E101), 0, VLOOKUP(VLOOKUP($A101, 'E4 TB Allocation Details'!$A$18:$L$205, MATCH("A &amp; G ID", 'E4 TB Allocation Details'!$A$18:$L$18, 0),FALSE), 'E2 Allocators'!$B$15:$W$361, MATCH('O5 Details by Class &amp; Accounts'!CJ$18, 'E2 Allocators'!$B$15:$W$15, 0),FALSE)*$E101)</f>
        <v>0</v>
      </c>
      <c r="CK101" s="1412">
        <f ca="1">IF(ISERROR(VLOOKUP(VLOOKUP($A101, 'E4 TB Allocation Details'!$A$18:$L$205, MATCH("A &amp; G ID", 'E4 TB Allocation Details'!$A$18:$L$18, 0),FALSE), 'E2 Allocators'!$B$15:$W$361, MATCH('O5 Details by Class &amp; Accounts'!CK$18, 'E2 Allocators'!$B$15:$W$15, 0),FALSE)*$E101), 0, VLOOKUP(VLOOKUP($A101, 'E4 TB Allocation Details'!$A$18:$L$205, MATCH("A &amp; G ID", 'E4 TB Allocation Details'!$A$18:$L$18, 0),FALSE), 'E2 Allocators'!$B$15:$W$361, MATCH('O5 Details by Class &amp; Accounts'!CK$18, 'E2 Allocators'!$B$15:$W$15, 0),FALSE)*$E101)</f>
        <v>0</v>
      </c>
      <c r="CL101" s="1412">
        <f ca="1">IF(ISERROR(VLOOKUP(VLOOKUP($A101, 'E4 TB Allocation Details'!$A$18:$L$205, MATCH("A &amp; G ID", 'E4 TB Allocation Details'!$A$18:$L$18, 0),FALSE), 'E2 Allocators'!$B$15:$W$361, MATCH('O5 Details by Class &amp; Accounts'!CL$18, 'E2 Allocators'!$B$15:$W$15, 0),FALSE)*$E101), 0, VLOOKUP(VLOOKUP($A101, 'E4 TB Allocation Details'!$A$18:$L$205, MATCH("A &amp; G ID", 'E4 TB Allocation Details'!$A$18:$L$18, 0),FALSE), 'E2 Allocators'!$B$15:$W$361, MATCH('O5 Details by Class &amp; Accounts'!CL$18, 'E2 Allocators'!$B$15:$W$15, 0),FALSE)*$E101)</f>
        <v>0</v>
      </c>
      <c r="CM101" s="1412">
        <f ca="1">IF(ISERROR(VLOOKUP(VLOOKUP($A101, 'E4 TB Allocation Details'!$A$18:$L$205, MATCH("A &amp; G ID", 'E4 TB Allocation Details'!$A$18:$L$18, 0),FALSE), 'E2 Allocators'!$B$15:$W$361, MATCH('O5 Details by Class &amp; Accounts'!CM$18, 'E2 Allocators'!$B$15:$W$15, 0),FALSE)*$E101), 0, VLOOKUP(VLOOKUP($A101, 'E4 TB Allocation Details'!$A$18:$L$205, MATCH("A &amp; G ID", 'E4 TB Allocation Details'!$A$18:$L$18, 0),FALSE), 'E2 Allocators'!$B$15:$W$361, MATCH('O5 Details by Class &amp; Accounts'!CM$18, 'E2 Allocators'!$B$15:$W$15, 0),FALSE)*$E101)</f>
        <v>0</v>
      </c>
      <c r="CN101" s="1412">
        <f t="shared" si="22"/>
        <v>0</v>
      </c>
      <c r="CO101" s="1792">
        <f t="shared" si="23"/>
        <v>0</v>
      </c>
      <c r="CQ101" s="2087" t="s">
        <v>788</v>
      </c>
    </row>
    <row r="102" spans="1:95" s="81" customFormat="1" ht="25.5">
      <c r="A102" s="1180">
        <v>4335</v>
      </c>
      <c r="B102" s="1181" t="s">
        <v>1116</v>
      </c>
      <c r="C102" s="1789">
        <f ca="1">IF(ISERROR(VLOOKUP($A102,'I3 TB Data'!$A$23:$H$458,MATCH('O5 Details by Class &amp; Accounts'!$C$18, 'I3 TB Data'!$A$23:$H$23,0),0)), 0, VLOOKUP($A102,'I3 TB Data'!$A$23:$H$458,MATCH('O5 Details by Class &amp; Accounts'!$C$18,'I3 TB Data'!$A$23:$H$23,0),0))</f>
        <v>0</v>
      </c>
      <c r="D102" s="1790"/>
      <c r="E102" s="1789">
        <f t="shared" si="17"/>
        <v>0</v>
      </c>
      <c r="F102" s="1791">
        <f ca="1">IF(ISERROR(VLOOKUP($A102, 'E1 Categorization'!A33:E122, MATCH("Customer Component", 'E1 Categorization'!$A$33:$E$33,0), 0)), 0, IF(VLOOKUP($A102, 'E1 Categorization'!A33:E122, MATCH("Customer Component", 'E1 Categorization'!$A$33:$E$33,0), 0)=0, 'O5 Details by Class &amp; Accounts'!$E102, IF(AND(VLOOKUP($A102, 'E1 Categorization'!A33:E122, MATCH("Customer Component", 'E1 Categorization'!$A$33:$E$33,0), 0) &gt;0, VLOOKUP($A102, 'E1 Categorization'!A33:E122, MATCH("Customer Component", 'E1 Categorization'!$A$33:$E$33,0), 0)&lt;1), 'O5 Details by Class &amp; Accounts'!$E102*(1-VLOOKUP($A102, 'E1 Categorization'!A33:E122, MATCH("Customer Component", 'E1 Categorization'!$A$33:$E$33,0), 0)), 0)))</f>
        <v>0</v>
      </c>
      <c r="G102" s="1791">
        <f ca="1">IF(ISERROR(VLOOKUP($A102, 'E1 Categorization'!A33:E122, MATCH("Customer Component", 'E1 Categorization'!$A$33:$E$33,0), 0)),0, IF(VLOOKUP($A102, 'E1 Categorization'!A33:E122, MATCH("Customer Component", 'E1 Categorization'!$A$33:$E$33,0), 0)=0, 0, IF(AND(VLOOKUP($A102, 'E1 Categorization'!A33:E122, MATCH("Customer Component", 'E1 Categorization'!$A$33:$E$33,0), 0) &gt;0, VLOOKUP($A102, 'E1 Categorization'!A33:E122, MATCH("Customer Component", 'E1 Categorization'!$A$33:$E$33,0), 0)&lt;1), 'O5 Details by Class &amp; Accounts'!$E102*(VLOOKUP($A102, 'E1 Categorization'!A33:E122, MATCH("Customer Component", 'E1 Categorization'!$A$33:$E$33,0), 0)), 'O5 Details by Class &amp; Accounts'!$E102)))</f>
        <v>0</v>
      </c>
      <c r="H102" s="1412">
        <f t="shared" si="18"/>
        <v>0</v>
      </c>
      <c r="I102" s="1412">
        <f ca="1">IF(ISERROR(VLOOKUP(VLOOKUP($A102, 'E4 TB Allocation Details'!$A$18:$L$205, MATCH("Demand ID", 'E4 TB Allocation Details'!$A$18:$L$18, 0),FALSE), 'E2 Allocators'!$B$15:$W$361, MATCH('O5 Details by Class &amp; Accounts'!I$18, 'E2 Allocators'!$B$15:$W$15, 0),FALSE)*$F102), 0, VLOOKUP(VLOOKUP($A102, 'E4 TB Allocation Details'!$A$18:$L$205, MATCH("Demand ID", 'E4 TB Allocation Details'!$A$18:$L$18, 0),FALSE), 'E2 Allocators'!$B$15:$W$361, MATCH('O5 Details by Class &amp; Accounts'!I$18, 'E2 Allocators'!$B$15:$W$15, 0),FALSE)*$F102)</f>
        <v>0</v>
      </c>
      <c r="J102" s="1412">
        <f ca="1">IF(ISERROR(VLOOKUP(VLOOKUP($A102, 'E4 TB Allocation Details'!$A$18:$L$205, MATCH("Demand ID", 'E4 TB Allocation Details'!$A$18:$L$18, 0),FALSE), 'E2 Allocators'!$B$15:$W$361, MATCH('O5 Details by Class &amp; Accounts'!J$18, 'E2 Allocators'!$B$15:$W$15, 0),FALSE)*$F102), 0, VLOOKUP(VLOOKUP($A102, 'E4 TB Allocation Details'!$A$18:$L$205, MATCH("Demand ID", 'E4 TB Allocation Details'!$A$18:$L$18, 0),FALSE), 'E2 Allocators'!$B$15:$W$361, MATCH('O5 Details by Class &amp; Accounts'!J$18, 'E2 Allocators'!$B$15:$W$15, 0),FALSE)*$F102)</f>
        <v>0</v>
      </c>
      <c r="K102" s="1412">
        <f ca="1">IF(ISERROR(VLOOKUP(VLOOKUP($A102, 'E4 TB Allocation Details'!$A$18:$L$205, MATCH("Demand ID", 'E4 TB Allocation Details'!$A$18:$L$18, 0),FALSE), 'E2 Allocators'!$B$15:$W$361, MATCH('O5 Details by Class &amp; Accounts'!K$18, 'E2 Allocators'!$B$15:$W$15, 0),FALSE)*$F102), 0, VLOOKUP(VLOOKUP($A102, 'E4 TB Allocation Details'!$A$18:$L$205, MATCH("Demand ID", 'E4 TB Allocation Details'!$A$18:$L$18, 0),FALSE), 'E2 Allocators'!$B$15:$W$361, MATCH('O5 Details by Class &amp; Accounts'!K$18, 'E2 Allocators'!$B$15:$W$15, 0),FALSE)*$F102)</f>
        <v>0</v>
      </c>
      <c r="L102" s="1412">
        <f ca="1">IF(ISERROR(VLOOKUP(VLOOKUP($A102, 'E4 TB Allocation Details'!$A$18:$L$205, MATCH("Demand ID", 'E4 TB Allocation Details'!$A$18:$L$18, 0),FALSE), 'E2 Allocators'!$B$15:$W$361, MATCH('O5 Details by Class &amp; Accounts'!L$18, 'E2 Allocators'!$B$15:$W$15, 0),FALSE)*$F102), 0, VLOOKUP(VLOOKUP($A102, 'E4 TB Allocation Details'!$A$18:$L$205, MATCH("Demand ID", 'E4 TB Allocation Details'!$A$18:$L$18, 0),FALSE), 'E2 Allocators'!$B$15:$W$361, MATCH('O5 Details by Class &amp; Accounts'!L$18, 'E2 Allocators'!$B$15:$W$15, 0),FALSE)*$F102)</f>
        <v>0</v>
      </c>
      <c r="M102" s="1412">
        <f ca="1">IF(ISERROR(VLOOKUP(VLOOKUP($A102, 'E4 TB Allocation Details'!$A$18:$L$205, MATCH("Demand ID", 'E4 TB Allocation Details'!$A$18:$L$18, 0),FALSE), 'E2 Allocators'!$B$15:$W$361, MATCH('O5 Details by Class &amp; Accounts'!M$18, 'E2 Allocators'!$B$15:$W$15, 0),FALSE)*$F102), 0, VLOOKUP(VLOOKUP($A102, 'E4 TB Allocation Details'!$A$18:$L$205, MATCH("Demand ID", 'E4 TB Allocation Details'!$A$18:$L$18, 0),FALSE), 'E2 Allocators'!$B$15:$W$361, MATCH('O5 Details by Class &amp; Accounts'!M$18, 'E2 Allocators'!$B$15:$W$15, 0),FALSE)*$F102)</f>
        <v>0</v>
      </c>
      <c r="N102" s="1412">
        <f ca="1">IF(ISERROR(VLOOKUP(VLOOKUP($A102, 'E4 TB Allocation Details'!$A$18:$L$205, MATCH("Demand ID", 'E4 TB Allocation Details'!$A$18:$L$18, 0),FALSE), 'E2 Allocators'!$B$15:$W$361, MATCH('O5 Details by Class &amp; Accounts'!N$18, 'E2 Allocators'!$B$15:$W$15, 0),FALSE)*$F102), 0, VLOOKUP(VLOOKUP($A102, 'E4 TB Allocation Details'!$A$18:$L$205, MATCH("Demand ID", 'E4 TB Allocation Details'!$A$18:$L$18, 0),FALSE), 'E2 Allocators'!$B$15:$W$361, MATCH('O5 Details by Class &amp; Accounts'!N$18, 'E2 Allocators'!$B$15:$W$15, 0),FALSE)*$F102)</f>
        <v>0</v>
      </c>
      <c r="O102" s="1412">
        <f ca="1">IF(ISERROR(VLOOKUP(VLOOKUP($A102, 'E4 TB Allocation Details'!$A$18:$L$205, MATCH("Demand ID", 'E4 TB Allocation Details'!$A$18:$L$18, 0),FALSE), 'E2 Allocators'!$B$15:$W$361, MATCH('O5 Details by Class &amp; Accounts'!O$18, 'E2 Allocators'!$B$15:$W$15, 0),FALSE)*$F102), 0, VLOOKUP(VLOOKUP($A102, 'E4 TB Allocation Details'!$A$18:$L$205, MATCH("Demand ID", 'E4 TB Allocation Details'!$A$18:$L$18, 0),FALSE), 'E2 Allocators'!$B$15:$W$361, MATCH('O5 Details by Class &amp; Accounts'!O$18, 'E2 Allocators'!$B$15:$W$15, 0),FALSE)*$F102)</f>
        <v>0</v>
      </c>
      <c r="P102" s="1412">
        <f ca="1">IF(ISERROR(VLOOKUP(VLOOKUP($A102, 'E4 TB Allocation Details'!$A$18:$L$205, MATCH("Demand ID", 'E4 TB Allocation Details'!$A$18:$L$18, 0),FALSE), 'E2 Allocators'!$B$15:$W$361, MATCH('O5 Details by Class &amp; Accounts'!P$18, 'E2 Allocators'!$B$15:$W$15, 0),FALSE)*$F102), 0, VLOOKUP(VLOOKUP($A102, 'E4 TB Allocation Details'!$A$18:$L$205, MATCH("Demand ID", 'E4 TB Allocation Details'!$A$18:$L$18, 0),FALSE), 'E2 Allocators'!$B$15:$W$361, MATCH('O5 Details by Class &amp; Accounts'!P$18, 'E2 Allocators'!$B$15:$W$15, 0),FALSE)*$F102)</f>
        <v>0</v>
      </c>
      <c r="Q102" s="1412">
        <f ca="1">IF(ISERROR(VLOOKUP(VLOOKUP($A102, 'E4 TB Allocation Details'!$A$18:$L$205, MATCH("Demand ID", 'E4 TB Allocation Details'!$A$18:$L$18, 0),FALSE), 'E2 Allocators'!$B$15:$W$361, MATCH('O5 Details by Class &amp; Accounts'!Q$18, 'E2 Allocators'!$B$15:$W$15, 0),FALSE)*$F102), 0, VLOOKUP(VLOOKUP($A102, 'E4 TB Allocation Details'!$A$18:$L$205, MATCH("Demand ID", 'E4 TB Allocation Details'!$A$18:$L$18, 0),FALSE), 'E2 Allocators'!$B$15:$W$361, MATCH('O5 Details by Class &amp; Accounts'!Q$18, 'E2 Allocators'!$B$15:$W$15, 0),FALSE)*$F102)</f>
        <v>0</v>
      </c>
      <c r="R102" s="1412">
        <f ca="1">IF(ISERROR(VLOOKUP(VLOOKUP($A102, 'E4 TB Allocation Details'!$A$18:$L$205, MATCH("Demand ID", 'E4 TB Allocation Details'!$A$18:$L$18, 0),FALSE), 'E2 Allocators'!$B$15:$W$361, MATCH('O5 Details by Class &amp; Accounts'!R$18, 'E2 Allocators'!$B$15:$W$15, 0),FALSE)*$F102), 0, VLOOKUP(VLOOKUP($A102, 'E4 TB Allocation Details'!$A$18:$L$205, MATCH("Demand ID", 'E4 TB Allocation Details'!$A$18:$L$18, 0),FALSE), 'E2 Allocators'!$B$15:$W$361, MATCH('O5 Details by Class &amp; Accounts'!R$18, 'E2 Allocators'!$B$15:$W$15, 0),FALSE)*$F102)</f>
        <v>0</v>
      </c>
      <c r="S102" s="1412">
        <f ca="1">IF(ISERROR(VLOOKUP(VLOOKUP($A102, 'E4 TB Allocation Details'!$A$18:$L$205, MATCH("Demand ID", 'E4 TB Allocation Details'!$A$18:$L$18, 0),FALSE), 'E2 Allocators'!$B$15:$W$361, MATCH('O5 Details by Class &amp; Accounts'!S$18, 'E2 Allocators'!$B$15:$W$15, 0),FALSE)*$F102), 0, VLOOKUP(VLOOKUP($A102, 'E4 TB Allocation Details'!$A$18:$L$205, MATCH("Demand ID", 'E4 TB Allocation Details'!$A$18:$L$18, 0),FALSE), 'E2 Allocators'!$B$15:$W$361, MATCH('O5 Details by Class &amp; Accounts'!S$18, 'E2 Allocators'!$B$15:$W$15, 0),FALSE)*$F102)</f>
        <v>0</v>
      </c>
      <c r="T102" s="1412">
        <f ca="1">IF(ISERROR(VLOOKUP(VLOOKUP($A102, 'E4 TB Allocation Details'!$A$18:$L$205, MATCH("Demand ID", 'E4 TB Allocation Details'!$A$18:$L$18, 0),FALSE), 'E2 Allocators'!$B$15:$W$361, MATCH('O5 Details by Class &amp; Accounts'!T$18, 'E2 Allocators'!$B$15:$W$15, 0),FALSE)*$F102), 0, VLOOKUP(VLOOKUP($A102, 'E4 TB Allocation Details'!$A$18:$L$205, MATCH("Demand ID", 'E4 TB Allocation Details'!$A$18:$L$18, 0),FALSE), 'E2 Allocators'!$B$15:$W$361, MATCH('O5 Details by Class &amp; Accounts'!T$18, 'E2 Allocators'!$B$15:$W$15, 0),FALSE)*$F102)</f>
        <v>0</v>
      </c>
      <c r="U102" s="1412">
        <f ca="1">IF(ISERROR(VLOOKUP(VLOOKUP($A102, 'E4 TB Allocation Details'!$A$18:$L$205, MATCH("Demand ID", 'E4 TB Allocation Details'!$A$18:$L$18, 0),FALSE), 'E2 Allocators'!$B$15:$W$361, MATCH('O5 Details by Class &amp; Accounts'!U$18, 'E2 Allocators'!$B$15:$W$15, 0),FALSE)*$F102), 0, VLOOKUP(VLOOKUP($A102, 'E4 TB Allocation Details'!$A$18:$L$205, MATCH("Demand ID", 'E4 TB Allocation Details'!$A$18:$L$18, 0),FALSE), 'E2 Allocators'!$B$15:$W$361, MATCH('O5 Details by Class &amp; Accounts'!U$18, 'E2 Allocators'!$B$15:$W$15, 0),FALSE)*$F102)</f>
        <v>0</v>
      </c>
      <c r="V102" s="1412">
        <f ca="1">IF(ISERROR(VLOOKUP(VLOOKUP($A102, 'E4 TB Allocation Details'!$A$18:$L$205, MATCH("Demand ID", 'E4 TB Allocation Details'!$A$18:$L$18, 0),FALSE), 'E2 Allocators'!$B$15:$W$361, MATCH('O5 Details by Class &amp; Accounts'!V$18, 'E2 Allocators'!$B$15:$W$15, 0),FALSE)*$F102), 0, VLOOKUP(VLOOKUP($A102, 'E4 TB Allocation Details'!$A$18:$L$205, MATCH("Demand ID", 'E4 TB Allocation Details'!$A$18:$L$18, 0),FALSE), 'E2 Allocators'!$B$15:$W$361, MATCH('O5 Details by Class &amp; Accounts'!V$18, 'E2 Allocators'!$B$15:$W$15, 0),FALSE)*$F102)</f>
        <v>0</v>
      </c>
      <c r="W102" s="1412">
        <f ca="1">IF(ISERROR(VLOOKUP(VLOOKUP($A102, 'E4 TB Allocation Details'!$A$18:$L$205, MATCH("Demand ID", 'E4 TB Allocation Details'!$A$18:$L$18, 0),FALSE), 'E2 Allocators'!$B$15:$W$361, MATCH('O5 Details by Class &amp; Accounts'!W$18, 'E2 Allocators'!$B$15:$W$15, 0),FALSE)*$F102), 0, VLOOKUP(VLOOKUP($A102, 'E4 TB Allocation Details'!$A$18:$L$205, MATCH("Demand ID", 'E4 TB Allocation Details'!$A$18:$L$18, 0),FALSE), 'E2 Allocators'!$B$15:$W$361, MATCH('O5 Details by Class &amp; Accounts'!W$18, 'E2 Allocators'!$B$15:$W$15, 0),FALSE)*$F102)</f>
        <v>0</v>
      </c>
      <c r="X102" s="1412">
        <f ca="1">IF(ISERROR(VLOOKUP(VLOOKUP($A102, 'E4 TB Allocation Details'!$A$18:$L$205, MATCH("Demand ID", 'E4 TB Allocation Details'!$A$18:$L$18, 0),FALSE), 'E2 Allocators'!$B$15:$W$361, MATCH('O5 Details by Class &amp; Accounts'!X$18, 'E2 Allocators'!$B$15:$W$15, 0),FALSE)*$F102), 0, VLOOKUP(VLOOKUP($A102, 'E4 TB Allocation Details'!$A$18:$L$205, MATCH("Demand ID", 'E4 TB Allocation Details'!$A$18:$L$18, 0),FALSE), 'E2 Allocators'!$B$15:$W$361, MATCH('O5 Details by Class &amp; Accounts'!X$18, 'E2 Allocators'!$B$15:$W$15, 0),FALSE)*$F102)</f>
        <v>0</v>
      </c>
      <c r="Y102" s="1412">
        <f ca="1">IF(ISERROR(VLOOKUP(VLOOKUP($A102, 'E4 TB Allocation Details'!$A$18:$L$205, MATCH("Demand ID", 'E4 TB Allocation Details'!$A$18:$L$18, 0),FALSE), 'E2 Allocators'!$B$15:$W$361, MATCH('O5 Details by Class &amp; Accounts'!Y$18, 'E2 Allocators'!$B$15:$W$15, 0),FALSE)*$F102), 0, VLOOKUP(VLOOKUP($A102, 'E4 TB Allocation Details'!$A$18:$L$205, MATCH("Demand ID", 'E4 TB Allocation Details'!$A$18:$L$18, 0),FALSE), 'E2 Allocators'!$B$15:$W$361, MATCH('O5 Details by Class &amp; Accounts'!Y$18, 'E2 Allocators'!$B$15:$W$15, 0),FALSE)*$F102)</f>
        <v>0</v>
      </c>
      <c r="Z102" s="1412">
        <f ca="1">IF(ISERROR(VLOOKUP(VLOOKUP($A102, 'E4 TB Allocation Details'!$A$18:$L$205, MATCH("Demand ID", 'E4 TB Allocation Details'!$A$18:$L$18, 0),FALSE), 'E2 Allocators'!$B$15:$W$361, MATCH('O5 Details by Class &amp; Accounts'!Z$18, 'E2 Allocators'!$B$15:$W$15, 0),FALSE)*$F102), 0, VLOOKUP(VLOOKUP($A102, 'E4 TB Allocation Details'!$A$18:$L$205, MATCH("Demand ID", 'E4 TB Allocation Details'!$A$18:$L$18, 0),FALSE), 'E2 Allocators'!$B$15:$W$361, MATCH('O5 Details by Class &amp; Accounts'!Z$18, 'E2 Allocators'!$B$15:$W$15, 0),FALSE)*$F102)</f>
        <v>0</v>
      </c>
      <c r="AA102" s="1412">
        <f ca="1">IF(ISERROR(VLOOKUP(VLOOKUP($A102, 'E4 TB Allocation Details'!$A$18:$L$205, MATCH("Demand ID", 'E4 TB Allocation Details'!$A$18:$L$18, 0),FALSE), 'E2 Allocators'!$B$15:$W$361, MATCH('O5 Details by Class &amp; Accounts'!AA$18, 'E2 Allocators'!$B$15:$W$15, 0),FALSE)*$F102), 0, VLOOKUP(VLOOKUP($A102, 'E4 TB Allocation Details'!$A$18:$L$205, MATCH("Demand ID", 'E4 TB Allocation Details'!$A$18:$L$18, 0),FALSE), 'E2 Allocators'!$B$15:$W$361, MATCH('O5 Details by Class &amp; Accounts'!AA$18, 'E2 Allocators'!$B$15:$W$15, 0),FALSE)*$F102)</f>
        <v>0</v>
      </c>
      <c r="AB102" s="1412">
        <f ca="1">IF(ISERROR(VLOOKUP(VLOOKUP($A102, 'E4 TB Allocation Details'!$A$18:$L$205, MATCH("Demand ID", 'E4 TB Allocation Details'!$A$18:$L$18, 0),FALSE), 'E2 Allocators'!$B$15:$W$361, MATCH('O5 Details by Class &amp; Accounts'!AB$18, 'E2 Allocators'!$B$15:$W$15, 0),FALSE)*$F102), 0, VLOOKUP(VLOOKUP($A102, 'E4 TB Allocation Details'!$A$18:$L$205, MATCH("Demand ID", 'E4 TB Allocation Details'!$A$18:$L$18, 0),FALSE), 'E2 Allocators'!$B$15:$W$361, MATCH('O5 Details by Class &amp; Accounts'!AB$18, 'E2 Allocators'!$B$15:$W$15, 0),FALSE)*$F102)</f>
        <v>0</v>
      </c>
      <c r="AC102" s="1412">
        <f t="shared" si="19"/>
        <v>0</v>
      </c>
      <c r="AD102" s="1412">
        <f ca="1">IF(ISERROR(VLOOKUP(VLOOKUP($A102, 'E4 TB Allocation Details'!$A$18:$L$205, MATCH("Customer ID", 'E4 TB Allocation Details'!$A$18:$L$18, 0),FALSE), 'E2 Allocators'!$B$15:$W$361, MATCH('O5 Details by Class &amp; Accounts'!AD$18, 'E2 Allocators'!$B$15:$W$15, 0),FALSE)*$G102), 0, VLOOKUP(VLOOKUP($A102, 'E4 TB Allocation Details'!$A$18:$L$205, MATCH("Customer ID", 'E4 TB Allocation Details'!$A$18:$L$18, 0),FALSE), 'E2 Allocators'!$B$15:$W$361, MATCH('O5 Details by Class &amp; Accounts'!AD$18, 'E2 Allocators'!$B$15:$W$15, 0),FALSE)*$G102)</f>
        <v>0</v>
      </c>
      <c r="AE102" s="1412">
        <f ca="1">IF(ISERROR(VLOOKUP(VLOOKUP($A102, 'E4 TB Allocation Details'!$A$18:$L$205, MATCH("Customer ID", 'E4 TB Allocation Details'!$A$18:$L$18, 0),FALSE), 'E2 Allocators'!$B$15:$W$361, MATCH('O5 Details by Class &amp; Accounts'!AE$18, 'E2 Allocators'!$B$15:$W$15, 0),FALSE)*$G102), 0, VLOOKUP(VLOOKUP($A102, 'E4 TB Allocation Details'!$A$18:$L$205, MATCH("Customer ID", 'E4 TB Allocation Details'!$A$18:$L$18, 0),FALSE), 'E2 Allocators'!$B$15:$W$361, MATCH('O5 Details by Class &amp; Accounts'!AE$18, 'E2 Allocators'!$B$15:$W$15, 0),FALSE)*$G102)</f>
        <v>0</v>
      </c>
      <c r="AF102" s="1412">
        <f ca="1">IF(ISERROR(VLOOKUP(VLOOKUP($A102, 'E4 TB Allocation Details'!$A$18:$L$205, MATCH("Customer ID", 'E4 TB Allocation Details'!$A$18:$L$18, 0),FALSE), 'E2 Allocators'!$B$15:$W$361, MATCH('O5 Details by Class &amp; Accounts'!AF$18, 'E2 Allocators'!$B$15:$W$15, 0),FALSE)*$G102), 0, VLOOKUP(VLOOKUP($A102, 'E4 TB Allocation Details'!$A$18:$L$205, MATCH("Customer ID", 'E4 TB Allocation Details'!$A$18:$L$18, 0),FALSE), 'E2 Allocators'!$B$15:$W$361, MATCH('O5 Details by Class &amp; Accounts'!AF$18, 'E2 Allocators'!$B$15:$W$15, 0),FALSE)*$G102)</f>
        <v>0</v>
      </c>
      <c r="AG102" s="1412">
        <f ca="1">IF(ISERROR(VLOOKUP(VLOOKUP($A102, 'E4 TB Allocation Details'!$A$18:$L$205, MATCH("Customer ID", 'E4 TB Allocation Details'!$A$18:$L$18, 0),FALSE), 'E2 Allocators'!$B$15:$W$361, MATCH('O5 Details by Class &amp; Accounts'!AG$18, 'E2 Allocators'!$B$15:$W$15, 0),FALSE)*$G102), 0, VLOOKUP(VLOOKUP($A102, 'E4 TB Allocation Details'!$A$18:$L$205, MATCH("Customer ID", 'E4 TB Allocation Details'!$A$18:$L$18, 0),FALSE), 'E2 Allocators'!$B$15:$W$361, MATCH('O5 Details by Class &amp; Accounts'!AG$18, 'E2 Allocators'!$B$15:$W$15, 0),FALSE)*$G102)</f>
        <v>0</v>
      </c>
      <c r="AH102" s="1412">
        <f ca="1">IF(ISERROR(VLOOKUP(VLOOKUP($A102, 'E4 TB Allocation Details'!$A$18:$L$205, MATCH("Customer ID", 'E4 TB Allocation Details'!$A$18:$L$18, 0),FALSE), 'E2 Allocators'!$B$15:$W$361, MATCH('O5 Details by Class &amp; Accounts'!AH$18, 'E2 Allocators'!$B$15:$W$15, 0),FALSE)*$G102), 0, VLOOKUP(VLOOKUP($A102, 'E4 TB Allocation Details'!$A$18:$L$205, MATCH("Customer ID", 'E4 TB Allocation Details'!$A$18:$L$18, 0),FALSE), 'E2 Allocators'!$B$15:$W$361, MATCH('O5 Details by Class &amp; Accounts'!AH$18, 'E2 Allocators'!$B$15:$W$15, 0),FALSE)*$G102)</f>
        <v>0</v>
      </c>
      <c r="AI102" s="1412">
        <f ca="1">IF(ISERROR(VLOOKUP(VLOOKUP($A102, 'E4 TB Allocation Details'!$A$18:$L$205, MATCH("Customer ID", 'E4 TB Allocation Details'!$A$18:$L$18, 0),FALSE), 'E2 Allocators'!$B$15:$W$361, MATCH('O5 Details by Class &amp; Accounts'!AI$18, 'E2 Allocators'!$B$15:$W$15, 0),FALSE)*$G102), 0, VLOOKUP(VLOOKUP($A102, 'E4 TB Allocation Details'!$A$18:$L$205, MATCH("Customer ID", 'E4 TB Allocation Details'!$A$18:$L$18, 0),FALSE), 'E2 Allocators'!$B$15:$W$361, MATCH('O5 Details by Class &amp; Accounts'!AI$18, 'E2 Allocators'!$B$15:$W$15, 0),FALSE)*$G102)</f>
        <v>0</v>
      </c>
      <c r="AJ102" s="1412">
        <f ca="1">IF(ISERROR(VLOOKUP(VLOOKUP($A102, 'E4 TB Allocation Details'!$A$18:$L$205, MATCH("Customer ID", 'E4 TB Allocation Details'!$A$18:$L$18, 0),FALSE), 'E2 Allocators'!$B$15:$W$361, MATCH('O5 Details by Class &amp; Accounts'!AJ$18, 'E2 Allocators'!$B$15:$W$15, 0),FALSE)*$G102), 0, VLOOKUP(VLOOKUP($A102, 'E4 TB Allocation Details'!$A$18:$L$205, MATCH("Customer ID", 'E4 TB Allocation Details'!$A$18:$L$18, 0),FALSE), 'E2 Allocators'!$B$15:$W$361, MATCH('O5 Details by Class &amp; Accounts'!AJ$18, 'E2 Allocators'!$B$15:$W$15, 0),FALSE)*$G102)</f>
        <v>0</v>
      </c>
      <c r="AK102" s="1412">
        <f ca="1">IF(ISERROR(VLOOKUP(VLOOKUP($A102, 'E4 TB Allocation Details'!$A$18:$L$205, MATCH("Customer ID", 'E4 TB Allocation Details'!$A$18:$L$18, 0),FALSE), 'E2 Allocators'!$B$15:$W$361, MATCH('O5 Details by Class &amp; Accounts'!AK$18, 'E2 Allocators'!$B$15:$W$15, 0),FALSE)*$G102), 0, VLOOKUP(VLOOKUP($A102, 'E4 TB Allocation Details'!$A$18:$L$205, MATCH("Customer ID", 'E4 TB Allocation Details'!$A$18:$L$18, 0),FALSE), 'E2 Allocators'!$B$15:$W$361, MATCH('O5 Details by Class &amp; Accounts'!AK$18, 'E2 Allocators'!$B$15:$W$15, 0),FALSE)*$G102)</f>
        <v>0</v>
      </c>
      <c r="AL102" s="1412">
        <f ca="1">IF(ISERROR(VLOOKUP(VLOOKUP($A102, 'E4 TB Allocation Details'!$A$18:$L$205, MATCH("Customer ID", 'E4 TB Allocation Details'!$A$18:$L$18, 0),FALSE), 'E2 Allocators'!$B$15:$W$361, MATCH('O5 Details by Class &amp; Accounts'!AL$18, 'E2 Allocators'!$B$15:$W$15, 0),FALSE)*$G102), 0, VLOOKUP(VLOOKUP($A102, 'E4 TB Allocation Details'!$A$18:$L$205, MATCH("Customer ID", 'E4 TB Allocation Details'!$A$18:$L$18, 0),FALSE), 'E2 Allocators'!$B$15:$W$361, MATCH('O5 Details by Class &amp; Accounts'!AL$18, 'E2 Allocators'!$B$15:$W$15, 0),FALSE)*$G102)</f>
        <v>0</v>
      </c>
      <c r="AM102" s="1412">
        <f ca="1">IF(ISERROR(VLOOKUP(VLOOKUP($A102, 'E4 TB Allocation Details'!$A$18:$L$205, MATCH("Customer ID", 'E4 TB Allocation Details'!$A$18:$L$18, 0),FALSE), 'E2 Allocators'!$B$15:$W$361, MATCH('O5 Details by Class &amp; Accounts'!AM$18, 'E2 Allocators'!$B$15:$W$15, 0),FALSE)*$G102), 0, VLOOKUP(VLOOKUP($A102, 'E4 TB Allocation Details'!$A$18:$L$205, MATCH("Customer ID", 'E4 TB Allocation Details'!$A$18:$L$18, 0),FALSE), 'E2 Allocators'!$B$15:$W$361, MATCH('O5 Details by Class &amp; Accounts'!AM$18, 'E2 Allocators'!$B$15:$W$15, 0),FALSE)*$G102)</f>
        <v>0</v>
      </c>
      <c r="AN102" s="1412">
        <f ca="1">IF(ISERROR(VLOOKUP(VLOOKUP($A102, 'E4 TB Allocation Details'!$A$18:$L$205, MATCH("Customer ID", 'E4 TB Allocation Details'!$A$18:$L$18, 0),FALSE), 'E2 Allocators'!$B$15:$W$361, MATCH('O5 Details by Class &amp; Accounts'!AN$18, 'E2 Allocators'!$B$15:$W$15, 0),FALSE)*$G102), 0, VLOOKUP(VLOOKUP($A102, 'E4 TB Allocation Details'!$A$18:$L$205, MATCH("Customer ID", 'E4 TB Allocation Details'!$A$18:$L$18, 0),FALSE), 'E2 Allocators'!$B$15:$W$361, MATCH('O5 Details by Class &amp; Accounts'!AN$18, 'E2 Allocators'!$B$15:$W$15, 0),FALSE)*$G102)</f>
        <v>0</v>
      </c>
      <c r="AO102" s="1412">
        <f ca="1">IF(ISERROR(VLOOKUP(VLOOKUP($A102, 'E4 TB Allocation Details'!$A$18:$L$205, MATCH("Customer ID", 'E4 TB Allocation Details'!$A$18:$L$18, 0),FALSE), 'E2 Allocators'!$B$15:$W$361, MATCH('O5 Details by Class &amp; Accounts'!AO$18, 'E2 Allocators'!$B$15:$W$15, 0),FALSE)*$G102), 0, VLOOKUP(VLOOKUP($A102, 'E4 TB Allocation Details'!$A$18:$L$205, MATCH("Customer ID", 'E4 TB Allocation Details'!$A$18:$L$18, 0),FALSE), 'E2 Allocators'!$B$15:$W$361, MATCH('O5 Details by Class &amp; Accounts'!AO$18, 'E2 Allocators'!$B$15:$W$15, 0),FALSE)*$G102)</f>
        <v>0</v>
      </c>
      <c r="AP102" s="1412">
        <f ca="1">IF(ISERROR(VLOOKUP(VLOOKUP($A102, 'E4 TB Allocation Details'!$A$18:$L$205, MATCH("Customer ID", 'E4 TB Allocation Details'!$A$18:$L$18, 0),FALSE), 'E2 Allocators'!$B$15:$W$361, MATCH('O5 Details by Class &amp; Accounts'!AP$18, 'E2 Allocators'!$B$15:$W$15, 0),FALSE)*$G102), 0, VLOOKUP(VLOOKUP($A102, 'E4 TB Allocation Details'!$A$18:$L$205, MATCH("Customer ID", 'E4 TB Allocation Details'!$A$18:$L$18, 0),FALSE), 'E2 Allocators'!$B$15:$W$361, MATCH('O5 Details by Class &amp; Accounts'!AP$18, 'E2 Allocators'!$B$15:$W$15, 0),FALSE)*$G102)</f>
        <v>0</v>
      </c>
      <c r="AQ102" s="1412">
        <f ca="1">IF(ISERROR(VLOOKUP(VLOOKUP($A102, 'E4 TB Allocation Details'!$A$18:$L$205, MATCH("Customer ID", 'E4 TB Allocation Details'!$A$18:$L$18, 0),FALSE), 'E2 Allocators'!$B$15:$W$361, MATCH('O5 Details by Class &amp; Accounts'!AQ$18, 'E2 Allocators'!$B$15:$W$15, 0),FALSE)*$G102), 0, VLOOKUP(VLOOKUP($A102, 'E4 TB Allocation Details'!$A$18:$L$205, MATCH("Customer ID", 'E4 TB Allocation Details'!$A$18:$L$18, 0),FALSE), 'E2 Allocators'!$B$15:$W$361, MATCH('O5 Details by Class &amp; Accounts'!AQ$18, 'E2 Allocators'!$B$15:$W$15, 0),FALSE)*$G102)</f>
        <v>0</v>
      </c>
      <c r="AR102" s="1412">
        <f ca="1">IF(ISERROR(VLOOKUP(VLOOKUP($A102, 'E4 TB Allocation Details'!$A$18:$L$205, MATCH("Customer ID", 'E4 TB Allocation Details'!$A$18:$L$18, 0),FALSE), 'E2 Allocators'!$B$15:$W$361, MATCH('O5 Details by Class &amp; Accounts'!AR$18, 'E2 Allocators'!$B$15:$W$15, 0),FALSE)*$G102), 0, VLOOKUP(VLOOKUP($A102, 'E4 TB Allocation Details'!$A$18:$L$205, MATCH("Customer ID", 'E4 TB Allocation Details'!$A$18:$L$18, 0),FALSE), 'E2 Allocators'!$B$15:$W$361, MATCH('O5 Details by Class &amp; Accounts'!AR$18, 'E2 Allocators'!$B$15:$W$15, 0),FALSE)*$G102)</f>
        <v>0</v>
      </c>
      <c r="AS102" s="1412">
        <f ca="1">IF(ISERROR(VLOOKUP(VLOOKUP($A102, 'E4 TB Allocation Details'!$A$18:$L$205, MATCH("Customer ID", 'E4 TB Allocation Details'!$A$18:$L$18, 0),FALSE), 'E2 Allocators'!$B$15:$W$361, MATCH('O5 Details by Class &amp; Accounts'!AS$18, 'E2 Allocators'!$B$15:$W$15, 0),FALSE)*$G102), 0, VLOOKUP(VLOOKUP($A102, 'E4 TB Allocation Details'!$A$18:$L$205, MATCH("Customer ID", 'E4 TB Allocation Details'!$A$18:$L$18, 0),FALSE), 'E2 Allocators'!$B$15:$W$361, MATCH('O5 Details by Class &amp; Accounts'!AS$18, 'E2 Allocators'!$B$15:$W$15, 0),FALSE)*$G102)</f>
        <v>0</v>
      </c>
      <c r="AT102" s="1412">
        <f ca="1">IF(ISERROR(VLOOKUP(VLOOKUP($A102, 'E4 TB Allocation Details'!$A$18:$L$205, MATCH("Customer ID", 'E4 TB Allocation Details'!$A$18:$L$18, 0),FALSE), 'E2 Allocators'!$B$15:$W$361, MATCH('O5 Details by Class &amp; Accounts'!AT$18, 'E2 Allocators'!$B$15:$W$15, 0),FALSE)*$G102), 0, VLOOKUP(VLOOKUP($A102, 'E4 TB Allocation Details'!$A$18:$L$205, MATCH("Customer ID", 'E4 TB Allocation Details'!$A$18:$L$18, 0),FALSE), 'E2 Allocators'!$B$15:$W$361, MATCH('O5 Details by Class &amp; Accounts'!AT$18, 'E2 Allocators'!$B$15:$W$15, 0),FALSE)*$G102)</f>
        <v>0</v>
      </c>
      <c r="AU102" s="1412">
        <f ca="1">IF(ISERROR(VLOOKUP(VLOOKUP($A102, 'E4 TB Allocation Details'!$A$18:$L$205, MATCH("Customer ID", 'E4 TB Allocation Details'!$A$18:$L$18, 0),FALSE), 'E2 Allocators'!$B$15:$W$361, MATCH('O5 Details by Class &amp; Accounts'!AU$18, 'E2 Allocators'!$B$15:$W$15, 0),FALSE)*$G102), 0, VLOOKUP(VLOOKUP($A102, 'E4 TB Allocation Details'!$A$18:$L$205, MATCH("Customer ID", 'E4 TB Allocation Details'!$A$18:$L$18, 0),FALSE), 'E2 Allocators'!$B$15:$W$361, MATCH('O5 Details by Class &amp; Accounts'!AU$18, 'E2 Allocators'!$B$15:$W$15, 0),FALSE)*$G102)</f>
        <v>0</v>
      </c>
      <c r="AV102" s="1412">
        <f ca="1">IF(ISERROR(VLOOKUP(VLOOKUP($A102, 'E4 TB Allocation Details'!$A$18:$L$205, MATCH("Customer ID", 'E4 TB Allocation Details'!$A$18:$L$18, 0),FALSE), 'E2 Allocators'!$B$15:$W$361, MATCH('O5 Details by Class &amp; Accounts'!AV$18, 'E2 Allocators'!$B$15:$W$15, 0),FALSE)*$G102), 0, VLOOKUP(VLOOKUP($A102, 'E4 TB Allocation Details'!$A$18:$L$205, MATCH("Customer ID", 'E4 TB Allocation Details'!$A$18:$L$18, 0),FALSE), 'E2 Allocators'!$B$15:$W$361, MATCH('O5 Details by Class &amp; Accounts'!AV$18, 'E2 Allocators'!$B$15:$W$15, 0),FALSE)*$G102)</f>
        <v>0</v>
      </c>
      <c r="AW102" s="1412">
        <f ca="1">IF(ISERROR(VLOOKUP(VLOOKUP($A102, 'E4 TB Allocation Details'!$A$18:$L$205, MATCH("Customer ID", 'E4 TB Allocation Details'!$A$18:$L$18, 0),FALSE), 'E2 Allocators'!$B$15:$W$361, MATCH('O5 Details by Class &amp; Accounts'!AW$18, 'E2 Allocators'!$B$15:$W$15, 0),FALSE)*$G102), 0, VLOOKUP(VLOOKUP($A102, 'E4 TB Allocation Details'!$A$18:$L$205, MATCH("Customer ID", 'E4 TB Allocation Details'!$A$18:$L$18, 0),FALSE), 'E2 Allocators'!$B$15:$W$361, MATCH('O5 Details by Class &amp; Accounts'!AW$18, 'E2 Allocators'!$B$15:$W$15, 0),FALSE)*$G102)</f>
        <v>0</v>
      </c>
      <c r="AX102" s="1412">
        <f t="shared" si="20"/>
        <v>0</v>
      </c>
      <c r="AY102" s="1412">
        <f ca="1">IF(ISERROR(VLOOKUP(VLOOKUP($A102, 'E4 TB Allocation Details'!$A$18:$L$205, MATCH("Misc ID", 'E4 TB Allocation Details'!$A$18:$L$18, 0),FALSE), 'E2 Allocators'!$B$15:$W$361, MATCH('O5 Details by Class &amp; Accounts'!AY$18, 'E2 Allocators'!$B$15:$W$15, 0),FALSE)*$E102), 0, VLOOKUP(VLOOKUP($A102, 'E4 TB Allocation Details'!$A$18:$L$205, MATCH("Misc ID", 'E4 TB Allocation Details'!$A$18:$L$18, 0),FALSE), 'E2 Allocators'!$B$15:$W$361, MATCH('O5 Details by Class &amp; Accounts'!AY$18, 'E2 Allocators'!$B$15:$W$15, 0),FALSE)*$E102)</f>
        <v>0</v>
      </c>
      <c r="AZ102" s="1412">
        <f ca="1">IF(ISERROR(VLOOKUP(VLOOKUP($A102, 'E4 TB Allocation Details'!$A$18:$L$205, MATCH("Misc ID", 'E4 TB Allocation Details'!$A$18:$L$18, 0),FALSE), 'E2 Allocators'!$B$15:$W$361, MATCH('O5 Details by Class &amp; Accounts'!AZ$18, 'E2 Allocators'!$B$15:$W$15, 0),FALSE)*$E102), 0, VLOOKUP(VLOOKUP($A102, 'E4 TB Allocation Details'!$A$18:$L$205, MATCH("Misc ID", 'E4 TB Allocation Details'!$A$18:$L$18, 0),FALSE), 'E2 Allocators'!$B$15:$W$361, MATCH('O5 Details by Class &amp; Accounts'!AZ$18, 'E2 Allocators'!$B$15:$W$15, 0),FALSE)*$E102)</f>
        <v>0</v>
      </c>
      <c r="BA102" s="1412">
        <f ca="1">IF(ISERROR(VLOOKUP(VLOOKUP($A102, 'E4 TB Allocation Details'!$A$18:$L$205, MATCH("Misc ID", 'E4 TB Allocation Details'!$A$18:$L$18, 0),FALSE), 'E2 Allocators'!$B$15:$W$361, MATCH('O5 Details by Class &amp; Accounts'!BA$18, 'E2 Allocators'!$B$15:$W$15, 0),FALSE)*$E102), 0, VLOOKUP(VLOOKUP($A102, 'E4 TB Allocation Details'!$A$18:$L$205, MATCH("Misc ID", 'E4 TB Allocation Details'!$A$18:$L$18, 0),FALSE), 'E2 Allocators'!$B$15:$W$361, MATCH('O5 Details by Class &amp; Accounts'!BA$18, 'E2 Allocators'!$B$15:$W$15, 0),FALSE)*$E102)</f>
        <v>0</v>
      </c>
      <c r="BB102" s="1412">
        <f ca="1">IF(ISERROR(VLOOKUP(VLOOKUP($A102, 'E4 TB Allocation Details'!$A$18:$L$205, MATCH("Misc ID", 'E4 TB Allocation Details'!$A$18:$L$18, 0),FALSE), 'E2 Allocators'!$B$15:$W$361, MATCH('O5 Details by Class &amp; Accounts'!BB$18, 'E2 Allocators'!$B$15:$W$15, 0),FALSE)*$E102), 0, VLOOKUP(VLOOKUP($A102, 'E4 TB Allocation Details'!$A$18:$L$205, MATCH("Misc ID", 'E4 TB Allocation Details'!$A$18:$L$18, 0),FALSE), 'E2 Allocators'!$B$15:$W$361, MATCH('O5 Details by Class &amp; Accounts'!BB$18, 'E2 Allocators'!$B$15:$W$15, 0),FALSE)*$E102)</f>
        <v>0</v>
      </c>
      <c r="BC102" s="1412">
        <f ca="1">IF(ISERROR(VLOOKUP(VLOOKUP($A102, 'E4 TB Allocation Details'!$A$18:$L$205, MATCH("Misc ID", 'E4 TB Allocation Details'!$A$18:$L$18, 0),FALSE), 'E2 Allocators'!$B$15:$W$361, MATCH('O5 Details by Class &amp; Accounts'!BC$18, 'E2 Allocators'!$B$15:$W$15, 0),FALSE)*$E102), 0, VLOOKUP(VLOOKUP($A102, 'E4 TB Allocation Details'!$A$18:$L$205, MATCH("Misc ID", 'E4 TB Allocation Details'!$A$18:$L$18, 0),FALSE), 'E2 Allocators'!$B$15:$W$361, MATCH('O5 Details by Class &amp; Accounts'!BC$18, 'E2 Allocators'!$B$15:$W$15, 0),FALSE)*$E102)</f>
        <v>0</v>
      </c>
      <c r="BD102" s="1412">
        <f ca="1">IF(ISERROR(VLOOKUP(VLOOKUP($A102, 'E4 TB Allocation Details'!$A$18:$L$205, MATCH("Misc ID", 'E4 TB Allocation Details'!$A$18:$L$18, 0),FALSE), 'E2 Allocators'!$B$15:$W$361, MATCH('O5 Details by Class &amp; Accounts'!BD$18, 'E2 Allocators'!$B$15:$W$15, 0),FALSE)*$E102), 0, VLOOKUP(VLOOKUP($A102, 'E4 TB Allocation Details'!$A$18:$L$205, MATCH("Misc ID", 'E4 TB Allocation Details'!$A$18:$L$18, 0),FALSE), 'E2 Allocators'!$B$15:$W$361, MATCH('O5 Details by Class &amp; Accounts'!BD$18, 'E2 Allocators'!$B$15:$W$15, 0),FALSE)*$E102)</f>
        <v>0</v>
      </c>
      <c r="BE102" s="1412">
        <f ca="1">IF(ISERROR(VLOOKUP(VLOOKUP($A102, 'E4 TB Allocation Details'!$A$18:$L$205, MATCH("Misc ID", 'E4 TB Allocation Details'!$A$18:$L$18, 0),FALSE), 'E2 Allocators'!$B$15:$W$361, MATCH('O5 Details by Class &amp; Accounts'!BE$18, 'E2 Allocators'!$B$15:$W$15, 0),FALSE)*$E102), 0, VLOOKUP(VLOOKUP($A102, 'E4 TB Allocation Details'!$A$18:$L$205, MATCH("Misc ID", 'E4 TB Allocation Details'!$A$18:$L$18, 0),FALSE), 'E2 Allocators'!$B$15:$W$361, MATCH('O5 Details by Class &amp; Accounts'!BE$18, 'E2 Allocators'!$B$15:$W$15, 0),FALSE)*$E102)</f>
        <v>0</v>
      </c>
      <c r="BF102" s="1412">
        <f ca="1">IF(ISERROR(VLOOKUP(VLOOKUP($A102, 'E4 TB Allocation Details'!$A$18:$L$205, MATCH("Misc ID", 'E4 TB Allocation Details'!$A$18:$L$18, 0),FALSE), 'E2 Allocators'!$B$15:$W$361, MATCH('O5 Details by Class &amp; Accounts'!BF$18, 'E2 Allocators'!$B$15:$W$15, 0),FALSE)*$E102), 0, VLOOKUP(VLOOKUP($A102, 'E4 TB Allocation Details'!$A$18:$L$205, MATCH("Misc ID", 'E4 TB Allocation Details'!$A$18:$L$18, 0),FALSE), 'E2 Allocators'!$B$15:$W$361, MATCH('O5 Details by Class &amp; Accounts'!BF$18, 'E2 Allocators'!$B$15:$W$15, 0),FALSE)*$E102)</f>
        <v>0</v>
      </c>
      <c r="BG102" s="1412">
        <f ca="1">IF(ISERROR(VLOOKUP(VLOOKUP($A102, 'E4 TB Allocation Details'!$A$18:$L$205, MATCH("Misc ID", 'E4 TB Allocation Details'!$A$18:$L$18, 0),FALSE), 'E2 Allocators'!$B$15:$W$361, MATCH('O5 Details by Class &amp; Accounts'!BG$18, 'E2 Allocators'!$B$15:$W$15, 0),FALSE)*$E102), 0, VLOOKUP(VLOOKUP($A102, 'E4 TB Allocation Details'!$A$18:$L$205, MATCH("Misc ID", 'E4 TB Allocation Details'!$A$18:$L$18, 0),FALSE), 'E2 Allocators'!$B$15:$W$361, MATCH('O5 Details by Class &amp; Accounts'!BG$18, 'E2 Allocators'!$B$15:$W$15, 0),FALSE)*$E102)</f>
        <v>0</v>
      </c>
      <c r="BH102" s="1412">
        <f ca="1">IF(ISERROR(VLOOKUP(VLOOKUP($A102, 'E4 TB Allocation Details'!$A$18:$L$205, MATCH("Misc ID", 'E4 TB Allocation Details'!$A$18:$L$18, 0),FALSE), 'E2 Allocators'!$B$15:$W$361, MATCH('O5 Details by Class &amp; Accounts'!BH$18, 'E2 Allocators'!$B$15:$W$15, 0),FALSE)*$E102), 0, VLOOKUP(VLOOKUP($A102, 'E4 TB Allocation Details'!$A$18:$L$205, MATCH("Misc ID", 'E4 TB Allocation Details'!$A$18:$L$18, 0),FALSE), 'E2 Allocators'!$B$15:$W$361, MATCH('O5 Details by Class &amp; Accounts'!BH$18, 'E2 Allocators'!$B$15:$W$15, 0),FALSE)*$E102)</f>
        <v>0</v>
      </c>
      <c r="BI102" s="1412">
        <f ca="1">IF(ISERROR(VLOOKUP(VLOOKUP($A102, 'E4 TB Allocation Details'!$A$18:$L$205, MATCH("Misc ID", 'E4 TB Allocation Details'!$A$18:$L$18, 0),FALSE), 'E2 Allocators'!$B$15:$W$361, MATCH('O5 Details by Class &amp; Accounts'!BI$18, 'E2 Allocators'!$B$15:$W$15, 0),FALSE)*$E102), 0, VLOOKUP(VLOOKUP($A102, 'E4 TB Allocation Details'!$A$18:$L$205, MATCH("Misc ID", 'E4 TB Allocation Details'!$A$18:$L$18, 0),FALSE), 'E2 Allocators'!$B$15:$W$361, MATCH('O5 Details by Class &amp; Accounts'!BI$18, 'E2 Allocators'!$B$15:$W$15, 0),FALSE)*$E102)</f>
        <v>0</v>
      </c>
      <c r="BJ102" s="1412">
        <f ca="1">IF(ISERROR(VLOOKUP(VLOOKUP($A102, 'E4 TB Allocation Details'!$A$18:$L$205, MATCH("Misc ID", 'E4 TB Allocation Details'!$A$18:$L$18, 0),FALSE), 'E2 Allocators'!$B$15:$W$361, MATCH('O5 Details by Class &amp; Accounts'!BJ$18, 'E2 Allocators'!$B$15:$W$15, 0),FALSE)*$E102), 0, VLOOKUP(VLOOKUP($A102, 'E4 TB Allocation Details'!$A$18:$L$205, MATCH("Misc ID", 'E4 TB Allocation Details'!$A$18:$L$18, 0),FALSE), 'E2 Allocators'!$B$15:$W$361, MATCH('O5 Details by Class &amp; Accounts'!BJ$18, 'E2 Allocators'!$B$15:$W$15, 0),FALSE)*$E102)</f>
        <v>0</v>
      </c>
      <c r="BK102" s="1412">
        <f ca="1">IF(ISERROR(VLOOKUP(VLOOKUP($A102, 'E4 TB Allocation Details'!$A$18:$L$205, MATCH("Misc ID", 'E4 TB Allocation Details'!$A$18:$L$18, 0),FALSE), 'E2 Allocators'!$B$15:$W$361, MATCH('O5 Details by Class &amp; Accounts'!BK$18, 'E2 Allocators'!$B$15:$W$15, 0),FALSE)*$E102), 0, VLOOKUP(VLOOKUP($A102, 'E4 TB Allocation Details'!$A$18:$L$205, MATCH("Misc ID", 'E4 TB Allocation Details'!$A$18:$L$18, 0),FALSE), 'E2 Allocators'!$B$15:$W$361, MATCH('O5 Details by Class &amp; Accounts'!BK$18, 'E2 Allocators'!$B$15:$W$15, 0),FALSE)*$E102)</f>
        <v>0</v>
      </c>
      <c r="BL102" s="1412">
        <f ca="1">IF(ISERROR(VLOOKUP(VLOOKUP($A102, 'E4 TB Allocation Details'!$A$18:$L$205, MATCH("Misc ID", 'E4 TB Allocation Details'!$A$18:$L$18, 0),FALSE), 'E2 Allocators'!$B$15:$W$361, MATCH('O5 Details by Class &amp; Accounts'!BL$18, 'E2 Allocators'!$B$15:$W$15, 0),FALSE)*$E102), 0, VLOOKUP(VLOOKUP($A102, 'E4 TB Allocation Details'!$A$18:$L$205, MATCH("Misc ID", 'E4 TB Allocation Details'!$A$18:$L$18, 0),FALSE), 'E2 Allocators'!$B$15:$W$361, MATCH('O5 Details by Class &amp; Accounts'!BL$18, 'E2 Allocators'!$B$15:$W$15, 0),FALSE)*$E102)</f>
        <v>0</v>
      </c>
      <c r="BM102" s="1412">
        <f ca="1">IF(ISERROR(VLOOKUP(VLOOKUP($A102, 'E4 TB Allocation Details'!$A$18:$L$205, MATCH("Misc ID", 'E4 TB Allocation Details'!$A$18:$L$18, 0),FALSE), 'E2 Allocators'!$B$15:$W$361, MATCH('O5 Details by Class &amp; Accounts'!BM$18, 'E2 Allocators'!$B$15:$W$15, 0),FALSE)*$E102), 0, VLOOKUP(VLOOKUP($A102, 'E4 TB Allocation Details'!$A$18:$L$205, MATCH("Misc ID", 'E4 TB Allocation Details'!$A$18:$L$18, 0),FALSE), 'E2 Allocators'!$B$15:$W$361, MATCH('O5 Details by Class &amp; Accounts'!BM$18, 'E2 Allocators'!$B$15:$W$15, 0),FALSE)*$E102)</f>
        <v>0</v>
      </c>
      <c r="BN102" s="1412">
        <f ca="1">IF(ISERROR(VLOOKUP(VLOOKUP($A102, 'E4 TB Allocation Details'!$A$18:$L$205, MATCH("Misc ID", 'E4 TB Allocation Details'!$A$18:$L$18, 0),FALSE), 'E2 Allocators'!$B$15:$W$361, MATCH('O5 Details by Class &amp; Accounts'!BN$18, 'E2 Allocators'!$B$15:$W$15, 0),FALSE)*$E102), 0, VLOOKUP(VLOOKUP($A102, 'E4 TB Allocation Details'!$A$18:$L$205, MATCH("Misc ID", 'E4 TB Allocation Details'!$A$18:$L$18, 0),FALSE), 'E2 Allocators'!$B$15:$W$361, MATCH('O5 Details by Class &amp; Accounts'!BN$18, 'E2 Allocators'!$B$15:$W$15, 0),FALSE)*$E102)</f>
        <v>0</v>
      </c>
      <c r="BO102" s="1412">
        <f ca="1">IF(ISERROR(VLOOKUP(VLOOKUP($A102, 'E4 TB Allocation Details'!$A$18:$L$205, MATCH("Misc ID", 'E4 TB Allocation Details'!$A$18:$L$18, 0),FALSE), 'E2 Allocators'!$B$15:$W$361, MATCH('O5 Details by Class &amp; Accounts'!BO$18, 'E2 Allocators'!$B$15:$W$15, 0),FALSE)*$E102), 0, VLOOKUP(VLOOKUP($A102, 'E4 TB Allocation Details'!$A$18:$L$205, MATCH("Misc ID", 'E4 TB Allocation Details'!$A$18:$L$18, 0),FALSE), 'E2 Allocators'!$B$15:$W$361, MATCH('O5 Details by Class &amp; Accounts'!BO$18, 'E2 Allocators'!$B$15:$W$15, 0),FALSE)*$E102)</f>
        <v>0</v>
      </c>
      <c r="BP102" s="1412">
        <f ca="1">IF(ISERROR(VLOOKUP(VLOOKUP($A102, 'E4 TB Allocation Details'!$A$18:$L$205, MATCH("Misc ID", 'E4 TB Allocation Details'!$A$18:$L$18, 0),FALSE), 'E2 Allocators'!$B$15:$W$361, MATCH('O5 Details by Class &amp; Accounts'!BP$18, 'E2 Allocators'!$B$15:$W$15, 0),FALSE)*$E102), 0, VLOOKUP(VLOOKUP($A102, 'E4 TB Allocation Details'!$A$18:$L$205, MATCH("Misc ID", 'E4 TB Allocation Details'!$A$18:$L$18, 0),FALSE), 'E2 Allocators'!$B$15:$W$361, MATCH('O5 Details by Class &amp; Accounts'!BP$18, 'E2 Allocators'!$B$15:$W$15, 0),FALSE)*$E102)</f>
        <v>0</v>
      </c>
      <c r="BQ102" s="1412">
        <f ca="1">IF(ISERROR(VLOOKUP(VLOOKUP($A102, 'E4 TB Allocation Details'!$A$18:$L$205, MATCH("Misc ID", 'E4 TB Allocation Details'!$A$18:$L$18, 0),FALSE), 'E2 Allocators'!$B$15:$W$361, MATCH('O5 Details by Class &amp; Accounts'!BQ$18, 'E2 Allocators'!$B$15:$W$15, 0),FALSE)*$E102), 0, VLOOKUP(VLOOKUP($A102, 'E4 TB Allocation Details'!$A$18:$L$205, MATCH("Misc ID", 'E4 TB Allocation Details'!$A$18:$L$18, 0),FALSE), 'E2 Allocators'!$B$15:$W$361, MATCH('O5 Details by Class &amp; Accounts'!BQ$18, 'E2 Allocators'!$B$15:$W$15, 0),FALSE)*$E102)</f>
        <v>0</v>
      </c>
      <c r="BR102" s="1412">
        <f ca="1">IF(ISERROR(VLOOKUP(VLOOKUP($A102, 'E4 TB Allocation Details'!$A$18:$L$205, MATCH("Misc ID", 'E4 TB Allocation Details'!$A$18:$L$18, 0),FALSE), 'E2 Allocators'!$B$15:$W$361, MATCH('O5 Details by Class &amp; Accounts'!BR$18, 'E2 Allocators'!$B$15:$W$15, 0),FALSE)*$E102), 0, VLOOKUP(VLOOKUP($A102, 'E4 TB Allocation Details'!$A$18:$L$205, MATCH("Misc ID", 'E4 TB Allocation Details'!$A$18:$L$18, 0),FALSE), 'E2 Allocators'!$B$15:$W$361, MATCH('O5 Details by Class &amp; Accounts'!BR$18, 'E2 Allocators'!$B$15:$W$15, 0),FALSE)*$E102)</f>
        <v>0</v>
      </c>
      <c r="BS102" s="1412">
        <f t="shared" si="21"/>
        <v>0</v>
      </c>
      <c r="BT102" s="1412">
        <f ca="1">IF(ISERROR(VLOOKUP(VLOOKUP($A102, 'E4 TB Allocation Details'!$A$18:$L$205, MATCH("A &amp; G ID", 'E4 TB Allocation Details'!$A$18:$L$18, 0),FALSE), 'E2 Allocators'!$B$15:$W$361, MATCH('O5 Details by Class &amp; Accounts'!BT$18, 'E2 Allocators'!$B$15:$W$15, 0),FALSE)*$E102), 0, VLOOKUP(VLOOKUP($A102, 'E4 TB Allocation Details'!$A$18:$L$205, MATCH("A &amp; G ID", 'E4 TB Allocation Details'!$A$18:$L$18, 0),FALSE), 'E2 Allocators'!$B$15:$W$361, MATCH('O5 Details by Class &amp; Accounts'!BT$18, 'E2 Allocators'!$B$15:$W$15, 0),FALSE)*$E102)</f>
        <v>0</v>
      </c>
      <c r="BU102" s="1412">
        <f ca="1">IF(ISERROR(VLOOKUP(VLOOKUP($A102, 'E4 TB Allocation Details'!$A$18:$L$205, MATCH("A &amp; G ID", 'E4 TB Allocation Details'!$A$18:$L$18, 0),FALSE), 'E2 Allocators'!$B$15:$W$361, MATCH('O5 Details by Class &amp; Accounts'!BU$18, 'E2 Allocators'!$B$15:$W$15, 0),FALSE)*$E102), 0, VLOOKUP(VLOOKUP($A102, 'E4 TB Allocation Details'!$A$18:$L$205, MATCH("A &amp; G ID", 'E4 TB Allocation Details'!$A$18:$L$18, 0),FALSE), 'E2 Allocators'!$B$15:$W$361, MATCH('O5 Details by Class &amp; Accounts'!BU$18, 'E2 Allocators'!$B$15:$W$15, 0),FALSE)*$E102)</f>
        <v>0</v>
      </c>
      <c r="BV102" s="1412">
        <f ca="1">IF(ISERROR(VLOOKUP(VLOOKUP($A102, 'E4 TB Allocation Details'!$A$18:$L$205, MATCH("A &amp; G ID", 'E4 TB Allocation Details'!$A$18:$L$18, 0),FALSE), 'E2 Allocators'!$B$15:$W$361, MATCH('O5 Details by Class &amp; Accounts'!BV$18, 'E2 Allocators'!$B$15:$W$15, 0),FALSE)*$E102), 0, VLOOKUP(VLOOKUP($A102, 'E4 TB Allocation Details'!$A$18:$L$205, MATCH("A &amp; G ID", 'E4 TB Allocation Details'!$A$18:$L$18, 0),FALSE), 'E2 Allocators'!$B$15:$W$361, MATCH('O5 Details by Class &amp; Accounts'!BV$18, 'E2 Allocators'!$B$15:$W$15, 0),FALSE)*$E102)</f>
        <v>0</v>
      </c>
      <c r="BW102" s="1412">
        <f ca="1">IF(ISERROR(VLOOKUP(VLOOKUP($A102, 'E4 TB Allocation Details'!$A$18:$L$205, MATCH("A &amp; G ID", 'E4 TB Allocation Details'!$A$18:$L$18, 0),FALSE), 'E2 Allocators'!$B$15:$W$361, MATCH('O5 Details by Class &amp; Accounts'!BW$18, 'E2 Allocators'!$B$15:$W$15, 0),FALSE)*$E102), 0, VLOOKUP(VLOOKUP($A102, 'E4 TB Allocation Details'!$A$18:$L$205, MATCH("A &amp; G ID", 'E4 TB Allocation Details'!$A$18:$L$18, 0),FALSE), 'E2 Allocators'!$B$15:$W$361, MATCH('O5 Details by Class &amp; Accounts'!BW$18, 'E2 Allocators'!$B$15:$W$15, 0),FALSE)*$E102)</f>
        <v>0</v>
      </c>
      <c r="BX102" s="1412">
        <f ca="1">IF(ISERROR(VLOOKUP(VLOOKUP($A102, 'E4 TB Allocation Details'!$A$18:$L$205, MATCH("A &amp; G ID", 'E4 TB Allocation Details'!$A$18:$L$18, 0),FALSE), 'E2 Allocators'!$B$15:$W$361, MATCH('O5 Details by Class &amp; Accounts'!BX$18, 'E2 Allocators'!$B$15:$W$15, 0),FALSE)*$E102), 0, VLOOKUP(VLOOKUP($A102, 'E4 TB Allocation Details'!$A$18:$L$205, MATCH("A &amp; G ID", 'E4 TB Allocation Details'!$A$18:$L$18, 0),FALSE), 'E2 Allocators'!$B$15:$W$361, MATCH('O5 Details by Class &amp; Accounts'!BX$18, 'E2 Allocators'!$B$15:$W$15, 0),FALSE)*$E102)</f>
        <v>0</v>
      </c>
      <c r="BY102" s="1412">
        <f ca="1">IF(ISERROR(VLOOKUP(VLOOKUP($A102, 'E4 TB Allocation Details'!$A$18:$L$205, MATCH("A &amp; G ID", 'E4 TB Allocation Details'!$A$18:$L$18, 0),FALSE), 'E2 Allocators'!$B$15:$W$361, MATCH('O5 Details by Class &amp; Accounts'!BY$18, 'E2 Allocators'!$B$15:$W$15, 0),FALSE)*$E102), 0, VLOOKUP(VLOOKUP($A102, 'E4 TB Allocation Details'!$A$18:$L$205, MATCH("A &amp; G ID", 'E4 TB Allocation Details'!$A$18:$L$18, 0),FALSE), 'E2 Allocators'!$B$15:$W$361, MATCH('O5 Details by Class &amp; Accounts'!BY$18, 'E2 Allocators'!$B$15:$W$15, 0),FALSE)*$E102)</f>
        <v>0</v>
      </c>
      <c r="BZ102" s="1412">
        <f ca="1">IF(ISERROR(VLOOKUP(VLOOKUP($A102, 'E4 TB Allocation Details'!$A$18:$L$205, MATCH("A &amp; G ID", 'E4 TB Allocation Details'!$A$18:$L$18, 0),FALSE), 'E2 Allocators'!$B$15:$W$361, MATCH('O5 Details by Class &amp; Accounts'!BZ$18, 'E2 Allocators'!$B$15:$W$15, 0),FALSE)*$E102), 0, VLOOKUP(VLOOKUP($A102, 'E4 TB Allocation Details'!$A$18:$L$205, MATCH("A &amp; G ID", 'E4 TB Allocation Details'!$A$18:$L$18, 0),FALSE), 'E2 Allocators'!$B$15:$W$361, MATCH('O5 Details by Class &amp; Accounts'!BZ$18, 'E2 Allocators'!$B$15:$W$15, 0),FALSE)*$E102)</f>
        <v>0</v>
      </c>
      <c r="CA102" s="1412">
        <f ca="1">IF(ISERROR(VLOOKUP(VLOOKUP($A102, 'E4 TB Allocation Details'!$A$18:$L$205, MATCH("A &amp; G ID", 'E4 TB Allocation Details'!$A$18:$L$18, 0),FALSE), 'E2 Allocators'!$B$15:$W$361, MATCH('O5 Details by Class &amp; Accounts'!CA$18, 'E2 Allocators'!$B$15:$W$15, 0),FALSE)*$E102), 0, VLOOKUP(VLOOKUP($A102, 'E4 TB Allocation Details'!$A$18:$L$205, MATCH("A &amp; G ID", 'E4 TB Allocation Details'!$A$18:$L$18, 0),FALSE), 'E2 Allocators'!$B$15:$W$361, MATCH('O5 Details by Class &amp; Accounts'!CA$18, 'E2 Allocators'!$B$15:$W$15, 0),FALSE)*$E102)</f>
        <v>0</v>
      </c>
      <c r="CB102" s="1412">
        <f ca="1">IF(ISERROR(VLOOKUP(VLOOKUP($A102, 'E4 TB Allocation Details'!$A$18:$L$205, MATCH("A &amp; G ID", 'E4 TB Allocation Details'!$A$18:$L$18, 0),FALSE), 'E2 Allocators'!$B$15:$W$361, MATCH('O5 Details by Class &amp; Accounts'!CB$18, 'E2 Allocators'!$B$15:$W$15, 0),FALSE)*$E102), 0, VLOOKUP(VLOOKUP($A102, 'E4 TB Allocation Details'!$A$18:$L$205, MATCH("A &amp; G ID", 'E4 TB Allocation Details'!$A$18:$L$18, 0),FALSE), 'E2 Allocators'!$B$15:$W$361, MATCH('O5 Details by Class &amp; Accounts'!CB$18, 'E2 Allocators'!$B$15:$W$15, 0),FALSE)*$E102)</f>
        <v>0</v>
      </c>
      <c r="CC102" s="1412">
        <f ca="1">IF(ISERROR(VLOOKUP(VLOOKUP($A102, 'E4 TB Allocation Details'!$A$18:$L$205, MATCH("A &amp; G ID", 'E4 TB Allocation Details'!$A$18:$L$18, 0),FALSE), 'E2 Allocators'!$B$15:$W$361, MATCH('O5 Details by Class &amp; Accounts'!CC$18, 'E2 Allocators'!$B$15:$W$15, 0),FALSE)*$E102), 0, VLOOKUP(VLOOKUP($A102, 'E4 TB Allocation Details'!$A$18:$L$205, MATCH("A &amp; G ID", 'E4 TB Allocation Details'!$A$18:$L$18, 0),FALSE), 'E2 Allocators'!$B$15:$W$361, MATCH('O5 Details by Class &amp; Accounts'!CC$18, 'E2 Allocators'!$B$15:$W$15, 0),FALSE)*$E102)</f>
        <v>0</v>
      </c>
      <c r="CD102" s="1412">
        <f ca="1">IF(ISERROR(VLOOKUP(VLOOKUP($A102, 'E4 TB Allocation Details'!$A$18:$L$205, MATCH("A &amp; G ID", 'E4 TB Allocation Details'!$A$18:$L$18, 0),FALSE), 'E2 Allocators'!$B$15:$W$361, MATCH('O5 Details by Class &amp; Accounts'!CD$18, 'E2 Allocators'!$B$15:$W$15, 0),FALSE)*$E102), 0, VLOOKUP(VLOOKUP($A102, 'E4 TB Allocation Details'!$A$18:$L$205, MATCH("A &amp; G ID", 'E4 TB Allocation Details'!$A$18:$L$18, 0),FALSE), 'E2 Allocators'!$B$15:$W$361, MATCH('O5 Details by Class &amp; Accounts'!CD$18, 'E2 Allocators'!$B$15:$W$15, 0),FALSE)*$E102)</f>
        <v>0</v>
      </c>
      <c r="CE102" s="1412">
        <f ca="1">IF(ISERROR(VLOOKUP(VLOOKUP($A102, 'E4 TB Allocation Details'!$A$18:$L$205, MATCH("A &amp; G ID", 'E4 TB Allocation Details'!$A$18:$L$18, 0),FALSE), 'E2 Allocators'!$B$15:$W$361, MATCH('O5 Details by Class &amp; Accounts'!CE$18, 'E2 Allocators'!$B$15:$W$15, 0),FALSE)*$E102), 0, VLOOKUP(VLOOKUP($A102, 'E4 TB Allocation Details'!$A$18:$L$205, MATCH("A &amp; G ID", 'E4 TB Allocation Details'!$A$18:$L$18, 0),FALSE), 'E2 Allocators'!$B$15:$W$361, MATCH('O5 Details by Class &amp; Accounts'!CE$18, 'E2 Allocators'!$B$15:$W$15, 0),FALSE)*$E102)</f>
        <v>0</v>
      </c>
      <c r="CF102" s="1412">
        <f ca="1">IF(ISERROR(VLOOKUP(VLOOKUP($A102, 'E4 TB Allocation Details'!$A$18:$L$205, MATCH("A &amp; G ID", 'E4 TB Allocation Details'!$A$18:$L$18, 0),FALSE), 'E2 Allocators'!$B$15:$W$361, MATCH('O5 Details by Class &amp; Accounts'!CF$18, 'E2 Allocators'!$B$15:$W$15, 0),FALSE)*$E102), 0, VLOOKUP(VLOOKUP($A102, 'E4 TB Allocation Details'!$A$18:$L$205, MATCH("A &amp; G ID", 'E4 TB Allocation Details'!$A$18:$L$18, 0),FALSE), 'E2 Allocators'!$B$15:$W$361, MATCH('O5 Details by Class &amp; Accounts'!CF$18, 'E2 Allocators'!$B$15:$W$15, 0),FALSE)*$E102)</f>
        <v>0</v>
      </c>
      <c r="CG102" s="1412">
        <f ca="1">IF(ISERROR(VLOOKUP(VLOOKUP($A102, 'E4 TB Allocation Details'!$A$18:$L$205, MATCH("A &amp; G ID", 'E4 TB Allocation Details'!$A$18:$L$18, 0),FALSE), 'E2 Allocators'!$B$15:$W$361, MATCH('O5 Details by Class &amp; Accounts'!CG$18, 'E2 Allocators'!$B$15:$W$15, 0),FALSE)*$E102), 0, VLOOKUP(VLOOKUP($A102, 'E4 TB Allocation Details'!$A$18:$L$205, MATCH("A &amp; G ID", 'E4 TB Allocation Details'!$A$18:$L$18, 0),FALSE), 'E2 Allocators'!$B$15:$W$361, MATCH('O5 Details by Class &amp; Accounts'!CG$18, 'E2 Allocators'!$B$15:$W$15, 0),FALSE)*$E102)</f>
        <v>0</v>
      </c>
      <c r="CH102" s="1412">
        <f ca="1">IF(ISERROR(VLOOKUP(VLOOKUP($A102, 'E4 TB Allocation Details'!$A$18:$L$205, MATCH("A &amp; G ID", 'E4 TB Allocation Details'!$A$18:$L$18, 0),FALSE), 'E2 Allocators'!$B$15:$W$361, MATCH('O5 Details by Class &amp; Accounts'!CH$18, 'E2 Allocators'!$B$15:$W$15, 0),FALSE)*$E102), 0, VLOOKUP(VLOOKUP($A102, 'E4 TB Allocation Details'!$A$18:$L$205, MATCH("A &amp; G ID", 'E4 TB Allocation Details'!$A$18:$L$18, 0),FALSE), 'E2 Allocators'!$B$15:$W$361, MATCH('O5 Details by Class &amp; Accounts'!CH$18, 'E2 Allocators'!$B$15:$W$15, 0),FALSE)*$E102)</f>
        <v>0</v>
      </c>
      <c r="CI102" s="1412">
        <f ca="1">IF(ISERROR(VLOOKUP(VLOOKUP($A102, 'E4 TB Allocation Details'!$A$18:$L$205, MATCH("A &amp; G ID", 'E4 TB Allocation Details'!$A$18:$L$18, 0),FALSE), 'E2 Allocators'!$B$15:$W$361, MATCH('O5 Details by Class &amp; Accounts'!CI$18, 'E2 Allocators'!$B$15:$W$15, 0),FALSE)*$E102), 0, VLOOKUP(VLOOKUP($A102, 'E4 TB Allocation Details'!$A$18:$L$205, MATCH("A &amp; G ID", 'E4 TB Allocation Details'!$A$18:$L$18, 0),FALSE), 'E2 Allocators'!$B$15:$W$361, MATCH('O5 Details by Class &amp; Accounts'!CI$18, 'E2 Allocators'!$B$15:$W$15, 0),FALSE)*$E102)</f>
        <v>0</v>
      </c>
      <c r="CJ102" s="1412">
        <f ca="1">IF(ISERROR(VLOOKUP(VLOOKUP($A102, 'E4 TB Allocation Details'!$A$18:$L$205, MATCH("A &amp; G ID", 'E4 TB Allocation Details'!$A$18:$L$18, 0),FALSE), 'E2 Allocators'!$B$15:$W$361, MATCH('O5 Details by Class &amp; Accounts'!CJ$18, 'E2 Allocators'!$B$15:$W$15, 0),FALSE)*$E102), 0, VLOOKUP(VLOOKUP($A102, 'E4 TB Allocation Details'!$A$18:$L$205, MATCH("A &amp; G ID", 'E4 TB Allocation Details'!$A$18:$L$18, 0),FALSE), 'E2 Allocators'!$B$15:$W$361, MATCH('O5 Details by Class &amp; Accounts'!CJ$18, 'E2 Allocators'!$B$15:$W$15, 0),FALSE)*$E102)</f>
        <v>0</v>
      </c>
      <c r="CK102" s="1412">
        <f ca="1">IF(ISERROR(VLOOKUP(VLOOKUP($A102, 'E4 TB Allocation Details'!$A$18:$L$205, MATCH("A &amp; G ID", 'E4 TB Allocation Details'!$A$18:$L$18, 0),FALSE), 'E2 Allocators'!$B$15:$W$361, MATCH('O5 Details by Class &amp; Accounts'!CK$18, 'E2 Allocators'!$B$15:$W$15, 0),FALSE)*$E102), 0, VLOOKUP(VLOOKUP($A102, 'E4 TB Allocation Details'!$A$18:$L$205, MATCH("A &amp; G ID", 'E4 TB Allocation Details'!$A$18:$L$18, 0),FALSE), 'E2 Allocators'!$B$15:$W$361, MATCH('O5 Details by Class &amp; Accounts'!CK$18, 'E2 Allocators'!$B$15:$W$15, 0),FALSE)*$E102)</f>
        <v>0</v>
      </c>
      <c r="CL102" s="1412">
        <f ca="1">IF(ISERROR(VLOOKUP(VLOOKUP($A102, 'E4 TB Allocation Details'!$A$18:$L$205, MATCH("A &amp; G ID", 'E4 TB Allocation Details'!$A$18:$L$18, 0),FALSE), 'E2 Allocators'!$B$15:$W$361, MATCH('O5 Details by Class &amp; Accounts'!CL$18, 'E2 Allocators'!$B$15:$W$15, 0),FALSE)*$E102), 0, VLOOKUP(VLOOKUP($A102, 'E4 TB Allocation Details'!$A$18:$L$205, MATCH("A &amp; G ID", 'E4 TB Allocation Details'!$A$18:$L$18, 0),FALSE), 'E2 Allocators'!$B$15:$W$361, MATCH('O5 Details by Class &amp; Accounts'!CL$18, 'E2 Allocators'!$B$15:$W$15, 0),FALSE)*$E102)</f>
        <v>0</v>
      </c>
      <c r="CM102" s="1412">
        <f ca="1">IF(ISERROR(VLOOKUP(VLOOKUP($A102, 'E4 TB Allocation Details'!$A$18:$L$205, MATCH("A &amp; G ID", 'E4 TB Allocation Details'!$A$18:$L$18, 0),FALSE), 'E2 Allocators'!$B$15:$W$361, MATCH('O5 Details by Class &amp; Accounts'!CM$18, 'E2 Allocators'!$B$15:$W$15, 0),FALSE)*$E102), 0, VLOOKUP(VLOOKUP($A102, 'E4 TB Allocation Details'!$A$18:$L$205, MATCH("A &amp; G ID", 'E4 TB Allocation Details'!$A$18:$L$18, 0),FALSE), 'E2 Allocators'!$B$15:$W$361, MATCH('O5 Details by Class &amp; Accounts'!CM$18, 'E2 Allocators'!$B$15:$W$15, 0),FALSE)*$E102)</f>
        <v>0</v>
      </c>
      <c r="CN102" s="1412">
        <f t="shared" si="22"/>
        <v>0</v>
      </c>
      <c r="CO102" s="1792">
        <f t="shared" si="23"/>
        <v>0</v>
      </c>
      <c r="CQ102" s="2087" t="s">
        <v>788</v>
      </c>
    </row>
    <row r="103" spans="1:95" s="81" customFormat="1" ht="25.5">
      <c r="A103" s="1180">
        <v>4340</v>
      </c>
      <c r="B103" s="1181" t="s">
        <v>1117</v>
      </c>
      <c r="C103" s="1789">
        <f ca="1">IF(ISERROR(VLOOKUP($A103,'I3 TB Data'!$A$23:$H$458,MATCH('O5 Details by Class &amp; Accounts'!$C$18, 'I3 TB Data'!$A$23:$H$23,0),0)), 0, VLOOKUP($A103,'I3 TB Data'!$A$23:$H$458,MATCH('O5 Details by Class &amp; Accounts'!$C$18,'I3 TB Data'!$A$23:$H$23,0),0))</f>
        <v>0</v>
      </c>
      <c r="D103" s="1790"/>
      <c r="E103" s="1789">
        <f t="shared" si="17"/>
        <v>0</v>
      </c>
      <c r="F103" s="1791">
        <f ca="1">IF(ISERROR(VLOOKUP($A103, 'E1 Categorization'!A33:E122, MATCH("Customer Component", 'E1 Categorization'!$A$33:$E$33,0), 0)), 0, IF(VLOOKUP($A103, 'E1 Categorization'!A33:E122, MATCH("Customer Component", 'E1 Categorization'!$A$33:$E$33,0), 0)=0, 'O5 Details by Class &amp; Accounts'!$E103, IF(AND(VLOOKUP($A103, 'E1 Categorization'!A33:E122, MATCH("Customer Component", 'E1 Categorization'!$A$33:$E$33,0), 0) &gt;0, VLOOKUP($A103, 'E1 Categorization'!A33:E122, MATCH("Customer Component", 'E1 Categorization'!$A$33:$E$33,0), 0)&lt;1), 'O5 Details by Class &amp; Accounts'!$E103*(1-VLOOKUP($A103, 'E1 Categorization'!A33:E122, MATCH("Customer Component", 'E1 Categorization'!$A$33:$E$33,0), 0)), 0)))</f>
        <v>0</v>
      </c>
      <c r="G103" s="1791">
        <f ca="1">IF(ISERROR(VLOOKUP($A103, 'E1 Categorization'!A33:E122, MATCH("Customer Component", 'E1 Categorization'!$A$33:$E$33,0), 0)),0, IF(VLOOKUP($A103, 'E1 Categorization'!A33:E122, MATCH("Customer Component", 'E1 Categorization'!$A$33:$E$33,0), 0)=0, 0, IF(AND(VLOOKUP($A103, 'E1 Categorization'!A33:E122, MATCH("Customer Component", 'E1 Categorization'!$A$33:$E$33,0), 0) &gt;0, VLOOKUP($A103, 'E1 Categorization'!A33:E122, MATCH("Customer Component", 'E1 Categorization'!$A$33:$E$33,0), 0)&lt;1), 'O5 Details by Class &amp; Accounts'!$E103*(VLOOKUP($A103, 'E1 Categorization'!A33:E122, MATCH("Customer Component", 'E1 Categorization'!$A$33:$E$33,0), 0)), 'O5 Details by Class &amp; Accounts'!$E103)))</f>
        <v>0</v>
      </c>
      <c r="H103" s="1412">
        <f t="shared" si="18"/>
        <v>0</v>
      </c>
      <c r="I103" s="1412">
        <f ca="1">IF(ISERROR(VLOOKUP(VLOOKUP($A103, 'E4 TB Allocation Details'!$A$18:$L$205, MATCH("Demand ID", 'E4 TB Allocation Details'!$A$18:$L$18, 0),FALSE), 'E2 Allocators'!$B$15:$W$361, MATCH('O5 Details by Class &amp; Accounts'!I$18, 'E2 Allocators'!$B$15:$W$15, 0),FALSE)*$F103), 0, VLOOKUP(VLOOKUP($A103, 'E4 TB Allocation Details'!$A$18:$L$205, MATCH("Demand ID", 'E4 TB Allocation Details'!$A$18:$L$18, 0),FALSE), 'E2 Allocators'!$B$15:$W$361, MATCH('O5 Details by Class &amp; Accounts'!I$18, 'E2 Allocators'!$B$15:$W$15, 0),FALSE)*$F103)</f>
        <v>0</v>
      </c>
      <c r="J103" s="1412">
        <f ca="1">IF(ISERROR(VLOOKUP(VLOOKUP($A103, 'E4 TB Allocation Details'!$A$18:$L$205, MATCH("Demand ID", 'E4 TB Allocation Details'!$A$18:$L$18, 0),FALSE), 'E2 Allocators'!$B$15:$W$361, MATCH('O5 Details by Class &amp; Accounts'!J$18, 'E2 Allocators'!$B$15:$W$15, 0),FALSE)*$F103), 0, VLOOKUP(VLOOKUP($A103, 'E4 TB Allocation Details'!$A$18:$L$205, MATCH("Demand ID", 'E4 TB Allocation Details'!$A$18:$L$18, 0),FALSE), 'E2 Allocators'!$B$15:$W$361, MATCH('O5 Details by Class &amp; Accounts'!J$18, 'E2 Allocators'!$B$15:$W$15, 0),FALSE)*$F103)</f>
        <v>0</v>
      </c>
      <c r="K103" s="1412">
        <f ca="1">IF(ISERROR(VLOOKUP(VLOOKUP($A103, 'E4 TB Allocation Details'!$A$18:$L$205, MATCH("Demand ID", 'E4 TB Allocation Details'!$A$18:$L$18, 0),FALSE), 'E2 Allocators'!$B$15:$W$361, MATCH('O5 Details by Class &amp; Accounts'!K$18, 'E2 Allocators'!$B$15:$W$15, 0),FALSE)*$F103), 0, VLOOKUP(VLOOKUP($A103, 'E4 TB Allocation Details'!$A$18:$L$205, MATCH("Demand ID", 'E4 TB Allocation Details'!$A$18:$L$18, 0),FALSE), 'E2 Allocators'!$B$15:$W$361, MATCH('O5 Details by Class &amp; Accounts'!K$18, 'E2 Allocators'!$B$15:$W$15, 0),FALSE)*$F103)</f>
        <v>0</v>
      </c>
      <c r="L103" s="1412">
        <f ca="1">IF(ISERROR(VLOOKUP(VLOOKUP($A103, 'E4 TB Allocation Details'!$A$18:$L$205, MATCH("Demand ID", 'E4 TB Allocation Details'!$A$18:$L$18, 0),FALSE), 'E2 Allocators'!$B$15:$W$361, MATCH('O5 Details by Class &amp; Accounts'!L$18, 'E2 Allocators'!$B$15:$W$15, 0),FALSE)*$F103), 0, VLOOKUP(VLOOKUP($A103, 'E4 TB Allocation Details'!$A$18:$L$205, MATCH("Demand ID", 'E4 TB Allocation Details'!$A$18:$L$18, 0),FALSE), 'E2 Allocators'!$B$15:$W$361, MATCH('O5 Details by Class &amp; Accounts'!L$18, 'E2 Allocators'!$B$15:$W$15, 0),FALSE)*$F103)</f>
        <v>0</v>
      </c>
      <c r="M103" s="1412">
        <f ca="1">IF(ISERROR(VLOOKUP(VLOOKUP($A103, 'E4 TB Allocation Details'!$A$18:$L$205, MATCH("Demand ID", 'E4 TB Allocation Details'!$A$18:$L$18, 0),FALSE), 'E2 Allocators'!$B$15:$W$361, MATCH('O5 Details by Class &amp; Accounts'!M$18, 'E2 Allocators'!$B$15:$W$15, 0),FALSE)*$F103), 0, VLOOKUP(VLOOKUP($A103, 'E4 TB Allocation Details'!$A$18:$L$205, MATCH("Demand ID", 'E4 TB Allocation Details'!$A$18:$L$18, 0),FALSE), 'E2 Allocators'!$B$15:$W$361, MATCH('O5 Details by Class &amp; Accounts'!M$18, 'E2 Allocators'!$B$15:$W$15, 0),FALSE)*$F103)</f>
        <v>0</v>
      </c>
      <c r="N103" s="1412">
        <f ca="1">IF(ISERROR(VLOOKUP(VLOOKUP($A103, 'E4 TB Allocation Details'!$A$18:$L$205, MATCH("Demand ID", 'E4 TB Allocation Details'!$A$18:$L$18, 0),FALSE), 'E2 Allocators'!$B$15:$W$361, MATCH('O5 Details by Class &amp; Accounts'!N$18, 'E2 Allocators'!$B$15:$W$15, 0),FALSE)*$F103), 0, VLOOKUP(VLOOKUP($A103, 'E4 TB Allocation Details'!$A$18:$L$205, MATCH("Demand ID", 'E4 TB Allocation Details'!$A$18:$L$18, 0),FALSE), 'E2 Allocators'!$B$15:$W$361, MATCH('O5 Details by Class &amp; Accounts'!N$18, 'E2 Allocators'!$B$15:$W$15, 0),FALSE)*$F103)</f>
        <v>0</v>
      </c>
      <c r="O103" s="1412">
        <f ca="1">IF(ISERROR(VLOOKUP(VLOOKUP($A103, 'E4 TB Allocation Details'!$A$18:$L$205, MATCH("Demand ID", 'E4 TB Allocation Details'!$A$18:$L$18, 0),FALSE), 'E2 Allocators'!$B$15:$W$361, MATCH('O5 Details by Class &amp; Accounts'!O$18, 'E2 Allocators'!$B$15:$W$15, 0),FALSE)*$F103), 0, VLOOKUP(VLOOKUP($A103, 'E4 TB Allocation Details'!$A$18:$L$205, MATCH("Demand ID", 'E4 TB Allocation Details'!$A$18:$L$18, 0),FALSE), 'E2 Allocators'!$B$15:$W$361, MATCH('O5 Details by Class &amp; Accounts'!O$18, 'E2 Allocators'!$B$15:$W$15, 0),FALSE)*$F103)</f>
        <v>0</v>
      </c>
      <c r="P103" s="1412">
        <f ca="1">IF(ISERROR(VLOOKUP(VLOOKUP($A103, 'E4 TB Allocation Details'!$A$18:$L$205, MATCH("Demand ID", 'E4 TB Allocation Details'!$A$18:$L$18, 0),FALSE), 'E2 Allocators'!$B$15:$W$361, MATCH('O5 Details by Class &amp; Accounts'!P$18, 'E2 Allocators'!$B$15:$W$15, 0),FALSE)*$F103), 0, VLOOKUP(VLOOKUP($A103, 'E4 TB Allocation Details'!$A$18:$L$205, MATCH("Demand ID", 'E4 TB Allocation Details'!$A$18:$L$18, 0),FALSE), 'E2 Allocators'!$B$15:$W$361, MATCH('O5 Details by Class &amp; Accounts'!P$18, 'E2 Allocators'!$B$15:$W$15, 0),FALSE)*$F103)</f>
        <v>0</v>
      </c>
      <c r="Q103" s="1412">
        <f ca="1">IF(ISERROR(VLOOKUP(VLOOKUP($A103, 'E4 TB Allocation Details'!$A$18:$L$205, MATCH("Demand ID", 'E4 TB Allocation Details'!$A$18:$L$18, 0),FALSE), 'E2 Allocators'!$B$15:$W$361, MATCH('O5 Details by Class &amp; Accounts'!Q$18, 'E2 Allocators'!$B$15:$W$15, 0),FALSE)*$F103), 0, VLOOKUP(VLOOKUP($A103, 'E4 TB Allocation Details'!$A$18:$L$205, MATCH("Demand ID", 'E4 TB Allocation Details'!$A$18:$L$18, 0),FALSE), 'E2 Allocators'!$B$15:$W$361, MATCH('O5 Details by Class &amp; Accounts'!Q$18, 'E2 Allocators'!$B$15:$W$15, 0),FALSE)*$F103)</f>
        <v>0</v>
      </c>
      <c r="R103" s="1412">
        <f ca="1">IF(ISERROR(VLOOKUP(VLOOKUP($A103, 'E4 TB Allocation Details'!$A$18:$L$205, MATCH("Demand ID", 'E4 TB Allocation Details'!$A$18:$L$18, 0),FALSE), 'E2 Allocators'!$B$15:$W$361, MATCH('O5 Details by Class &amp; Accounts'!R$18, 'E2 Allocators'!$B$15:$W$15, 0),FALSE)*$F103), 0, VLOOKUP(VLOOKUP($A103, 'E4 TB Allocation Details'!$A$18:$L$205, MATCH("Demand ID", 'E4 TB Allocation Details'!$A$18:$L$18, 0),FALSE), 'E2 Allocators'!$B$15:$W$361, MATCH('O5 Details by Class &amp; Accounts'!R$18, 'E2 Allocators'!$B$15:$W$15, 0),FALSE)*$F103)</f>
        <v>0</v>
      </c>
      <c r="S103" s="1412">
        <f ca="1">IF(ISERROR(VLOOKUP(VLOOKUP($A103, 'E4 TB Allocation Details'!$A$18:$L$205, MATCH("Demand ID", 'E4 TB Allocation Details'!$A$18:$L$18, 0),FALSE), 'E2 Allocators'!$B$15:$W$361, MATCH('O5 Details by Class &amp; Accounts'!S$18, 'E2 Allocators'!$B$15:$W$15, 0),FALSE)*$F103), 0, VLOOKUP(VLOOKUP($A103, 'E4 TB Allocation Details'!$A$18:$L$205, MATCH("Demand ID", 'E4 TB Allocation Details'!$A$18:$L$18, 0),FALSE), 'E2 Allocators'!$B$15:$W$361, MATCH('O5 Details by Class &amp; Accounts'!S$18, 'E2 Allocators'!$B$15:$W$15, 0),FALSE)*$F103)</f>
        <v>0</v>
      </c>
      <c r="T103" s="1412">
        <f ca="1">IF(ISERROR(VLOOKUP(VLOOKUP($A103, 'E4 TB Allocation Details'!$A$18:$L$205, MATCH("Demand ID", 'E4 TB Allocation Details'!$A$18:$L$18, 0),FALSE), 'E2 Allocators'!$B$15:$W$361, MATCH('O5 Details by Class &amp; Accounts'!T$18, 'E2 Allocators'!$B$15:$W$15, 0),FALSE)*$F103), 0, VLOOKUP(VLOOKUP($A103, 'E4 TB Allocation Details'!$A$18:$L$205, MATCH("Demand ID", 'E4 TB Allocation Details'!$A$18:$L$18, 0),FALSE), 'E2 Allocators'!$B$15:$W$361, MATCH('O5 Details by Class &amp; Accounts'!T$18, 'E2 Allocators'!$B$15:$W$15, 0),FALSE)*$F103)</f>
        <v>0</v>
      </c>
      <c r="U103" s="1412">
        <f ca="1">IF(ISERROR(VLOOKUP(VLOOKUP($A103, 'E4 TB Allocation Details'!$A$18:$L$205, MATCH("Demand ID", 'E4 TB Allocation Details'!$A$18:$L$18, 0),FALSE), 'E2 Allocators'!$B$15:$W$361, MATCH('O5 Details by Class &amp; Accounts'!U$18, 'E2 Allocators'!$B$15:$W$15, 0),FALSE)*$F103), 0, VLOOKUP(VLOOKUP($A103, 'E4 TB Allocation Details'!$A$18:$L$205, MATCH("Demand ID", 'E4 TB Allocation Details'!$A$18:$L$18, 0),FALSE), 'E2 Allocators'!$B$15:$W$361, MATCH('O5 Details by Class &amp; Accounts'!U$18, 'E2 Allocators'!$B$15:$W$15, 0),FALSE)*$F103)</f>
        <v>0</v>
      </c>
      <c r="V103" s="1412">
        <f ca="1">IF(ISERROR(VLOOKUP(VLOOKUP($A103, 'E4 TB Allocation Details'!$A$18:$L$205, MATCH("Demand ID", 'E4 TB Allocation Details'!$A$18:$L$18, 0),FALSE), 'E2 Allocators'!$B$15:$W$361, MATCH('O5 Details by Class &amp; Accounts'!V$18, 'E2 Allocators'!$B$15:$W$15, 0),FALSE)*$F103), 0, VLOOKUP(VLOOKUP($A103, 'E4 TB Allocation Details'!$A$18:$L$205, MATCH("Demand ID", 'E4 TB Allocation Details'!$A$18:$L$18, 0),FALSE), 'E2 Allocators'!$B$15:$W$361, MATCH('O5 Details by Class &amp; Accounts'!V$18, 'E2 Allocators'!$B$15:$W$15, 0),FALSE)*$F103)</f>
        <v>0</v>
      </c>
      <c r="W103" s="1412">
        <f ca="1">IF(ISERROR(VLOOKUP(VLOOKUP($A103, 'E4 TB Allocation Details'!$A$18:$L$205, MATCH("Demand ID", 'E4 TB Allocation Details'!$A$18:$L$18, 0),FALSE), 'E2 Allocators'!$B$15:$W$361, MATCH('O5 Details by Class &amp; Accounts'!W$18, 'E2 Allocators'!$B$15:$W$15, 0),FALSE)*$F103), 0, VLOOKUP(VLOOKUP($A103, 'E4 TB Allocation Details'!$A$18:$L$205, MATCH("Demand ID", 'E4 TB Allocation Details'!$A$18:$L$18, 0),FALSE), 'E2 Allocators'!$B$15:$W$361, MATCH('O5 Details by Class &amp; Accounts'!W$18, 'E2 Allocators'!$B$15:$W$15, 0),FALSE)*$F103)</f>
        <v>0</v>
      </c>
      <c r="X103" s="1412">
        <f ca="1">IF(ISERROR(VLOOKUP(VLOOKUP($A103, 'E4 TB Allocation Details'!$A$18:$L$205, MATCH("Demand ID", 'E4 TB Allocation Details'!$A$18:$L$18, 0),FALSE), 'E2 Allocators'!$B$15:$W$361, MATCH('O5 Details by Class &amp; Accounts'!X$18, 'E2 Allocators'!$B$15:$W$15, 0),FALSE)*$F103), 0, VLOOKUP(VLOOKUP($A103, 'E4 TB Allocation Details'!$A$18:$L$205, MATCH("Demand ID", 'E4 TB Allocation Details'!$A$18:$L$18, 0),FALSE), 'E2 Allocators'!$B$15:$W$361, MATCH('O5 Details by Class &amp; Accounts'!X$18, 'E2 Allocators'!$B$15:$W$15, 0),FALSE)*$F103)</f>
        <v>0</v>
      </c>
      <c r="Y103" s="1412">
        <f ca="1">IF(ISERROR(VLOOKUP(VLOOKUP($A103, 'E4 TB Allocation Details'!$A$18:$L$205, MATCH("Demand ID", 'E4 TB Allocation Details'!$A$18:$L$18, 0),FALSE), 'E2 Allocators'!$B$15:$W$361, MATCH('O5 Details by Class &amp; Accounts'!Y$18, 'E2 Allocators'!$B$15:$W$15, 0),FALSE)*$F103), 0, VLOOKUP(VLOOKUP($A103, 'E4 TB Allocation Details'!$A$18:$L$205, MATCH("Demand ID", 'E4 TB Allocation Details'!$A$18:$L$18, 0),FALSE), 'E2 Allocators'!$B$15:$W$361, MATCH('O5 Details by Class &amp; Accounts'!Y$18, 'E2 Allocators'!$B$15:$W$15, 0),FALSE)*$F103)</f>
        <v>0</v>
      </c>
      <c r="Z103" s="1412">
        <f ca="1">IF(ISERROR(VLOOKUP(VLOOKUP($A103, 'E4 TB Allocation Details'!$A$18:$L$205, MATCH("Demand ID", 'E4 TB Allocation Details'!$A$18:$L$18, 0),FALSE), 'E2 Allocators'!$B$15:$W$361, MATCH('O5 Details by Class &amp; Accounts'!Z$18, 'E2 Allocators'!$B$15:$W$15, 0),FALSE)*$F103), 0, VLOOKUP(VLOOKUP($A103, 'E4 TB Allocation Details'!$A$18:$L$205, MATCH("Demand ID", 'E4 TB Allocation Details'!$A$18:$L$18, 0),FALSE), 'E2 Allocators'!$B$15:$W$361, MATCH('O5 Details by Class &amp; Accounts'!Z$18, 'E2 Allocators'!$B$15:$W$15, 0),FALSE)*$F103)</f>
        <v>0</v>
      </c>
      <c r="AA103" s="1412">
        <f ca="1">IF(ISERROR(VLOOKUP(VLOOKUP($A103, 'E4 TB Allocation Details'!$A$18:$L$205, MATCH("Demand ID", 'E4 TB Allocation Details'!$A$18:$L$18, 0),FALSE), 'E2 Allocators'!$B$15:$W$361, MATCH('O5 Details by Class &amp; Accounts'!AA$18, 'E2 Allocators'!$B$15:$W$15, 0),FALSE)*$F103), 0, VLOOKUP(VLOOKUP($A103, 'E4 TB Allocation Details'!$A$18:$L$205, MATCH("Demand ID", 'E4 TB Allocation Details'!$A$18:$L$18, 0),FALSE), 'E2 Allocators'!$B$15:$W$361, MATCH('O5 Details by Class &amp; Accounts'!AA$18, 'E2 Allocators'!$B$15:$W$15, 0),FALSE)*$F103)</f>
        <v>0</v>
      </c>
      <c r="AB103" s="1412">
        <f ca="1">IF(ISERROR(VLOOKUP(VLOOKUP($A103, 'E4 TB Allocation Details'!$A$18:$L$205, MATCH("Demand ID", 'E4 TB Allocation Details'!$A$18:$L$18, 0),FALSE), 'E2 Allocators'!$B$15:$W$361, MATCH('O5 Details by Class &amp; Accounts'!AB$18, 'E2 Allocators'!$B$15:$W$15, 0),FALSE)*$F103), 0, VLOOKUP(VLOOKUP($A103, 'E4 TB Allocation Details'!$A$18:$L$205, MATCH("Demand ID", 'E4 TB Allocation Details'!$A$18:$L$18, 0),FALSE), 'E2 Allocators'!$B$15:$W$361, MATCH('O5 Details by Class &amp; Accounts'!AB$18, 'E2 Allocators'!$B$15:$W$15, 0),FALSE)*$F103)</f>
        <v>0</v>
      </c>
      <c r="AC103" s="1412">
        <f t="shared" si="19"/>
        <v>0</v>
      </c>
      <c r="AD103" s="1412">
        <f ca="1">IF(ISERROR(VLOOKUP(VLOOKUP($A103, 'E4 TB Allocation Details'!$A$18:$L$205, MATCH("Customer ID", 'E4 TB Allocation Details'!$A$18:$L$18, 0),FALSE), 'E2 Allocators'!$B$15:$W$361, MATCH('O5 Details by Class &amp; Accounts'!AD$18, 'E2 Allocators'!$B$15:$W$15, 0),FALSE)*$G103), 0, VLOOKUP(VLOOKUP($A103, 'E4 TB Allocation Details'!$A$18:$L$205, MATCH("Customer ID", 'E4 TB Allocation Details'!$A$18:$L$18, 0),FALSE), 'E2 Allocators'!$B$15:$W$361, MATCH('O5 Details by Class &amp; Accounts'!AD$18, 'E2 Allocators'!$B$15:$W$15, 0),FALSE)*$G103)</f>
        <v>0</v>
      </c>
      <c r="AE103" s="1412">
        <f ca="1">IF(ISERROR(VLOOKUP(VLOOKUP($A103, 'E4 TB Allocation Details'!$A$18:$L$205, MATCH("Customer ID", 'E4 TB Allocation Details'!$A$18:$L$18, 0),FALSE), 'E2 Allocators'!$B$15:$W$361, MATCH('O5 Details by Class &amp; Accounts'!AE$18, 'E2 Allocators'!$B$15:$W$15, 0),FALSE)*$G103), 0, VLOOKUP(VLOOKUP($A103, 'E4 TB Allocation Details'!$A$18:$L$205, MATCH("Customer ID", 'E4 TB Allocation Details'!$A$18:$L$18, 0),FALSE), 'E2 Allocators'!$B$15:$W$361, MATCH('O5 Details by Class &amp; Accounts'!AE$18, 'E2 Allocators'!$B$15:$W$15, 0),FALSE)*$G103)</f>
        <v>0</v>
      </c>
      <c r="AF103" s="1412">
        <f ca="1">IF(ISERROR(VLOOKUP(VLOOKUP($A103, 'E4 TB Allocation Details'!$A$18:$L$205, MATCH("Customer ID", 'E4 TB Allocation Details'!$A$18:$L$18, 0),FALSE), 'E2 Allocators'!$B$15:$W$361, MATCH('O5 Details by Class &amp; Accounts'!AF$18, 'E2 Allocators'!$B$15:$W$15, 0),FALSE)*$G103), 0, VLOOKUP(VLOOKUP($A103, 'E4 TB Allocation Details'!$A$18:$L$205, MATCH("Customer ID", 'E4 TB Allocation Details'!$A$18:$L$18, 0),FALSE), 'E2 Allocators'!$B$15:$W$361, MATCH('O5 Details by Class &amp; Accounts'!AF$18, 'E2 Allocators'!$B$15:$W$15, 0),FALSE)*$G103)</f>
        <v>0</v>
      </c>
      <c r="AG103" s="1412">
        <f ca="1">IF(ISERROR(VLOOKUP(VLOOKUP($A103, 'E4 TB Allocation Details'!$A$18:$L$205, MATCH("Customer ID", 'E4 TB Allocation Details'!$A$18:$L$18, 0),FALSE), 'E2 Allocators'!$B$15:$W$361, MATCH('O5 Details by Class &amp; Accounts'!AG$18, 'E2 Allocators'!$B$15:$W$15, 0),FALSE)*$G103), 0, VLOOKUP(VLOOKUP($A103, 'E4 TB Allocation Details'!$A$18:$L$205, MATCH("Customer ID", 'E4 TB Allocation Details'!$A$18:$L$18, 0),FALSE), 'E2 Allocators'!$B$15:$W$361, MATCH('O5 Details by Class &amp; Accounts'!AG$18, 'E2 Allocators'!$B$15:$W$15, 0),FALSE)*$G103)</f>
        <v>0</v>
      </c>
      <c r="AH103" s="1412">
        <f ca="1">IF(ISERROR(VLOOKUP(VLOOKUP($A103, 'E4 TB Allocation Details'!$A$18:$L$205, MATCH("Customer ID", 'E4 TB Allocation Details'!$A$18:$L$18, 0),FALSE), 'E2 Allocators'!$B$15:$W$361, MATCH('O5 Details by Class &amp; Accounts'!AH$18, 'E2 Allocators'!$B$15:$W$15, 0),FALSE)*$G103), 0, VLOOKUP(VLOOKUP($A103, 'E4 TB Allocation Details'!$A$18:$L$205, MATCH("Customer ID", 'E4 TB Allocation Details'!$A$18:$L$18, 0),FALSE), 'E2 Allocators'!$B$15:$W$361, MATCH('O5 Details by Class &amp; Accounts'!AH$18, 'E2 Allocators'!$B$15:$W$15, 0),FALSE)*$G103)</f>
        <v>0</v>
      </c>
      <c r="AI103" s="1412">
        <f ca="1">IF(ISERROR(VLOOKUP(VLOOKUP($A103, 'E4 TB Allocation Details'!$A$18:$L$205, MATCH("Customer ID", 'E4 TB Allocation Details'!$A$18:$L$18, 0),FALSE), 'E2 Allocators'!$B$15:$W$361, MATCH('O5 Details by Class &amp; Accounts'!AI$18, 'E2 Allocators'!$B$15:$W$15, 0),FALSE)*$G103), 0, VLOOKUP(VLOOKUP($A103, 'E4 TB Allocation Details'!$A$18:$L$205, MATCH("Customer ID", 'E4 TB Allocation Details'!$A$18:$L$18, 0),FALSE), 'E2 Allocators'!$B$15:$W$361, MATCH('O5 Details by Class &amp; Accounts'!AI$18, 'E2 Allocators'!$B$15:$W$15, 0),FALSE)*$G103)</f>
        <v>0</v>
      </c>
      <c r="AJ103" s="1412">
        <f ca="1">IF(ISERROR(VLOOKUP(VLOOKUP($A103, 'E4 TB Allocation Details'!$A$18:$L$205, MATCH("Customer ID", 'E4 TB Allocation Details'!$A$18:$L$18, 0),FALSE), 'E2 Allocators'!$B$15:$W$361, MATCH('O5 Details by Class &amp; Accounts'!AJ$18, 'E2 Allocators'!$B$15:$W$15, 0),FALSE)*$G103), 0, VLOOKUP(VLOOKUP($A103, 'E4 TB Allocation Details'!$A$18:$L$205, MATCH("Customer ID", 'E4 TB Allocation Details'!$A$18:$L$18, 0),FALSE), 'E2 Allocators'!$B$15:$W$361, MATCH('O5 Details by Class &amp; Accounts'!AJ$18, 'E2 Allocators'!$B$15:$W$15, 0),FALSE)*$G103)</f>
        <v>0</v>
      </c>
      <c r="AK103" s="1412">
        <f ca="1">IF(ISERROR(VLOOKUP(VLOOKUP($A103, 'E4 TB Allocation Details'!$A$18:$L$205, MATCH("Customer ID", 'E4 TB Allocation Details'!$A$18:$L$18, 0),FALSE), 'E2 Allocators'!$B$15:$W$361, MATCH('O5 Details by Class &amp; Accounts'!AK$18, 'E2 Allocators'!$B$15:$W$15, 0),FALSE)*$G103), 0, VLOOKUP(VLOOKUP($A103, 'E4 TB Allocation Details'!$A$18:$L$205, MATCH("Customer ID", 'E4 TB Allocation Details'!$A$18:$L$18, 0),FALSE), 'E2 Allocators'!$B$15:$W$361, MATCH('O5 Details by Class &amp; Accounts'!AK$18, 'E2 Allocators'!$B$15:$W$15, 0),FALSE)*$G103)</f>
        <v>0</v>
      </c>
      <c r="AL103" s="1412">
        <f ca="1">IF(ISERROR(VLOOKUP(VLOOKUP($A103, 'E4 TB Allocation Details'!$A$18:$L$205, MATCH("Customer ID", 'E4 TB Allocation Details'!$A$18:$L$18, 0),FALSE), 'E2 Allocators'!$B$15:$W$361, MATCH('O5 Details by Class &amp; Accounts'!AL$18, 'E2 Allocators'!$B$15:$W$15, 0),FALSE)*$G103), 0, VLOOKUP(VLOOKUP($A103, 'E4 TB Allocation Details'!$A$18:$L$205, MATCH("Customer ID", 'E4 TB Allocation Details'!$A$18:$L$18, 0),FALSE), 'E2 Allocators'!$B$15:$W$361, MATCH('O5 Details by Class &amp; Accounts'!AL$18, 'E2 Allocators'!$B$15:$W$15, 0),FALSE)*$G103)</f>
        <v>0</v>
      </c>
      <c r="AM103" s="1412">
        <f ca="1">IF(ISERROR(VLOOKUP(VLOOKUP($A103, 'E4 TB Allocation Details'!$A$18:$L$205, MATCH("Customer ID", 'E4 TB Allocation Details'!$A$18:$L$18, 0),FALSE), 'E2 Allocators'!$B$15:$W$361, MATCH('O5 Details by Class &amp; Accounts'!AM$18, 'E2 Allocators'!$B$15:$W$15, 0),FALSE)*$G103), 0, VLOOKUP(VLOOKUP($A103, 'E4 TB Allocation Details'!$A$18:$L$205, MATCH("Customer ID", 'E4 TB Allocation Details'!$A$18:$L$18, 0),FALSE), 'E2 Allocators'!$B$15:$W$361, MATCH('O5 Details by Class &amp; Accounts'!AM$18, 'E2 Allocators'!$B$15:$W$15, 0),FALSE)*$G103)</f>
        <v>0</v>
      </c>
      <c r="AN103" s="1412">
        <f ca="1">IF(ISERROR(VLOOKUP(VLOOKUP($A103, 'E4 TB Allocation Details'!$A$18:$L$205, MATCH("Customer ID", 'E4 TB Allocation Details'!$A$18:$L$18, 0),FALSE), 'E2 Allocators'!$B$15:$W$361, MATCH('O5 Details by Class &amp; Accounts'!AN$18, 'E2 Allocators'!$B$15:$W$15, 0),FALSE)*$G103), 0, VLOOKUP(VLOOKUP($A103, 'E4 TB Allocation Details'!$A$18:$L$205, MATCH("Customer ID", 'E4 TB Allocation Details'!$A$18:$L$18, 0),FALSE), 'E2 Allocators'!$B$15:$W$361, MATCH('O5 Details by Class &amp; Accounts'!AN$18, 'E2 Allocators'!$B$15:$W$15, 0),FALSE)*$G103)</f>
        <v>0</v>
      </c>
      <c r="AO103" s="1412">
        <f ca="1">IF(ISERROR(VLOOKUP(VLOOKUP($A103, 'E4 TB Allocation Details'!$A$18:$L$205, MATCH("Customer ID", 'E4 TB Allocation Details'!$A$18:$L$18, 0),FALSE), 'E2 Allocators'!$B$15:$W$361, MATCH('O5 Details by Class &amp; Accounts'!AO$18, 'E2 Allocators'!$B$15:$W$15, 0),FALSE)*$G103), 0, VLOOKUP(VLOOKUP($A103, 'E4 TB Allocation Details'!$A$18:$L$205, MATCH("Customer ID", 'E4 TB Allocation Details'!$A$18:$L$18, 0),FALSE), 'E2 Allocators'!$B$15:$W$361, MATCH('O5 Details by Class &amp; Accounts'!AO$18, 'E2 Allocators'!$B$15:$W$15, 0),FALSE)*$G103)</f>
        <v>0</v>
      </c>
      <c r="AP103" s="1412">
        <f ca="1">IF(ISERROR(VLOOKUP(VLOOKUP($A103, 'E4 TB Allocation Details'!$A$18:$L$205, MATCH("Customer ID", 'E4 TB Allocation Details'!$A$18:$L$18, 0),FALSE), 'E2 Allocators'!$B$15:$W$361, MATCH('O5 Details by Class &amp; Accounts'!AP$18, 'E2 Allocators'!$B$15:$W$15, 0),FALSE)*$G103), 0, VLOOKUP(VLOOKUP($A103, 'E4 TB Allocation Details'!$A$18:$L$205, MATCH("Customer ID", 'E4 TB Allocation Details'!$A$18:$L$18, 0),FALSE), 'E2 Allocators'!$B$15:$W$361, MATCH('O5 Details by Class &amp; Accounts'!AP$18, 'E2 Allocators'!$B$15:$W$15, 0),FALSE)*$G103)</f>
        <v>0</v>
      </c>
      <c r="AQ103" s="1412">
        <f ca="1">IF(ISERROR(VLOOKUP(VLOOKUP($A103, 'E4 TB Allocation Details'!$A$18:$L$205, MATCH("Customer ID", 'E4 TB Allocation Details'!$A$18:$L$18, 0),FALSE), 'E2 Allocators'!$B$15:$W$361, MATCH('O5 Details by Class &amp; Accounts'!AQ$18, 'E2 Allocators'!$B$15:$W$15, 0),FALSE)*$G103), 0, VLOOKUP(VLOOKUP($A103, 'E4 TB Allocation Details'!$A$18:$L$205, MATCH("Customer ID", 'E4 TB Allocation Details'!$A$18:$L$18, 0),FALSE), 'E2 Allocators'!$B$15:$W$361, MATCH('O5 Details by Class &amp; Accounts'!AQ$18, 'E2 Allocators'!$B$15:$W$15, 0),FALSE)*$G103)</f>
        <v>0</v>
      </c>
      <c r="AR103" s="1412">
        <f ca="1">IF(ISERROR(VLOOKUP(VLOOKUP($A103, 'E4 TB Allocation Details'!$A$18:$L$205, MATCH("Customer ID", 'E4 TB Allocation Details'!$A$18:$L$18, 0),FALSE), 'E2 Allocators'!$B$15:$W$361, MATCH('O5 Details by Class &amp; Accounts'!AR$18, 'E2 Allocators'!$B$15:$W$15, 0),FALSE)*$G103), 0, VLOOKUP(VLOOKUP($A103, 'E4 TB Allocation Details'!$A$18:$L$205, MATCH("Customer ID", 'E4 TB Allocation Details'!$A$18:$L$18, 0),FALSE), 'E2 Allocators'!$B$15:$W$361, MATCH('O5 Details by Class &amp; Accounts'!AR$18, 'E2 Allocators'!$B$15:$W$15, 0),FALSE)*$G103)</f>
        <v>0</v>
      </c>
      <c r="AS103" s="1412">
        <f ca="1">IF(ISERROR(VLOOKUP(VLOOKUP($A103, 'E4 TB Allocation Details'!$A$18:$L$205, MATCH("Customer ID", 'E4 TB Allocation Details'!$A$18:$L$18, 0),FALSE), 'E2 Allocators'!$B$15:$W$361, MATCH('O5 Details by Class &amp; Accounts'!AS$18, 'E2 Allocators'!$B$15:$W$15, 0),FALSE)*$G103), 0, VLOOKUP(VLOOKUP($A103, 'E4 TB Allocation Details'!$A$18:$L$205, MATCH("Customer ID", 'E4 TB Allocation Details'!$A$18:$L$18, 0),FALSE), 'E2 Allocators'!$B$15:$W$361, MATCH('O5 Details by Class &amp; Accounts'!AS$18, 'E2 Allocators'!$B$15:$W$15, 0),FALSE)*$G103)</f>
        <v>0</v>
      </c>
      <c r="AT103" s="1412">
        <f ca="1">IF(ISERROR(VLOOKUP(VLOOKUP($A103, 'E4 TB Allocation Details'!$A$18:$L$205, MATCH("Customer ID", 'E4 TB Allocation Details'!$A$18:$L$18, 0),FALSE), 'E2 Allocators'!$B$15:$W$361, MATCH('O5 Details by Class &amp; Accounts'!AT$18, 'E2 Allocators'!$B$15:$W$15, 0),FALSE)*$G103), 0, VLOOKUP(VLOOKUP($A103, 'E4 TB Allocation Details'!$A$18:$L$205, MATCH("Customer ID", 'E4 TB Allocation Details'!$A$18:$L$18, 0),FALSE), 'E2 Allocators'!$B$15:$W$361, MATCH('O5 Details by Class &amp; Accounts'!AT$18, 'E2 Allocators'!$B$15:$W$15, 0),FALSE)*$G103)</f>
        <v>0</v>
      </c>
      <c r="AU103" s="1412">
        <f ca="1">IF(ISERROR(VLOOKUP(VLOOKUP($A103, 'E4 TB Allocation Details'!$A$18:$L$205, MATCH("Customer ID", 'E4 TB Allocation Details'!$A$18:$L$18, 0),FALSE), 'E2 Allocators'!$B$15:$W$361, MATCH('O5 Details by Class &amp; Accounts'!AU$18, 'E2 Allocators'!$B$15:$W$15, 0),FALSE)*$G103), 0, VLOOKUP(VLOOKUP($A103, 'E4 TB Allocation Details'!$A$18:$L$205, MATCH("Customer ID", 'E4 TB Allocation Details'!$A$18:$L$18, 0),FALSE), 'E2 Allocators'!$B$15:$W$361, MATCH('O5 Details by Class &amp; Accounts'!AU$18, 'E2 Allocators'!$B$15:$W$15, 0),FALSE)*$G103)</f>
        <v>0</v>
      </c>
      <c r="AV103" s="1412">
        <f ca="1">IF(ISERROR(VLOOKUP(VLOOKUP($A103, 'E4 TB Allocation Details'!$A$18:$L$205, MATCH("Customer ID", 'E4 TB Allocation Details'!$A$18:$L$18, 0),FALSE), 'E2 Allocators'!$B$15:$W$361, MATCH('O5 Details by Class &amp; Accounts'!AV$18, 'E2 Allocators'!$B$15:$W$15, 0),FALSE)*$G103), 0, VLOOKUP(VLOOKUP($A103, 'E4 TB Allocation Details'!$A$18:$L$205, MATCH("Customer ID", 'E4 TB Allocation Details'!$A$18:$L$18, 0),FALSE), 'E2 Allocators'!$B$15:$W$361, MATCH('O5 Details by Class &amp; Accounts'!AV$18, 'E2 Allocators'!$B$15:$W$15, 0),FALSE)*$G103)</f>
        <v>0</v>
      </c>
      <c r="AW103" s="1412">
        <f ca="1">IF(ISERROR(VLOOKUP(VLOOKUP($A103, 'E4 TB Allocation Details'!$A$18:$L$205, MATCH("Customer ID", 'E4 TB Allocation Details'!$A$18:$L$18, 0),FALSE), 'E2 Allocators'!$B$15:$W$361, MATCH('O5 Details by Class &amp; Accounts'!AW$18, 'E2 Allocators'!$B$15:$W$15, 0),FALSE)*$G103), 0, VLOOKUP(VLOOKUP($A103, 'E4 TB Allocation Details'!$A$18:$L$205, MATCH("Customer ID", 'E4 TB Allocation Details'!$A$18:$L$18, 0),FALSE), 'E2 Allocators'!$B$15:$W$361, MATCH('O5 Details by Class &amp; Accounts'!AW$18, 'E2 Allocators'!$B$15:$W$15, 0),FALSE)*$G103)</f>
        <v>0</v>
      </c>
      <c r="AX103" s="1412">
        <f t="shared" si="20"/>
        <v>0</v>
      </c>
      <c r="AY103" s="1412">
        <f ca="1">IF(ISERROR(VLOOKUP(VLOOKUP($A103, 'E4 TB Allocation Details'!$A$18:$L$205, MATCH("Misc ID", 'E4 TB Allocation Details'!$A$18:$L$18, 0),FALSE), 'E2 Allocators'!$B$15:$W$361, MATCH('O5 Details by Class &amp; Accounts'!AY$18, 'E2 Allocators'!$B$15:$W$15, 0),FALSE)*$E103), 0, VLOOKUP(VLOOKUP($A103, 'E4 TB Allocation Details'!$A$18:$L$205, MATCH("Misc ID", 'E4 TB Allocation Details'!$A$18:$L$18, 0),FALSE), 'E2 Allocators'!$B$15:$W$361, MATCH('O5 Details by Class &amp; Accounts'!AY$18, 'E2 Allocators'!$B$15:$W$15, 0),FALSE)*$E103)</f>
        <v>0</v>
      </c>
      <c r="AZ103" s="1412">
        <f ca="1">IF(ISERROR(VLOOKUP(VLOOKUP($A103, 'E4 TB Allocation Details'!$A$18:$L$205, MATCH("Misc ID", 'E4 TB Allocation Details'!$A$18:$L$18, 0),FALSE), 'E2 Allocators'!$B$15:$W$361, MATCH('O5 Details by Class &amp; Accounts'!AZ$18, 'E2 Allocators'!$B$15:$W$15, 0),FALSE)*$E103), 0, VLOOKUP(VLOOKUP($A103, 'E4 TB Allocation Details'!$A$18:$L$205, MATCH("Misc ID", 'E4 TB Allocation Details'!$A$18:$L$18, 0),FALSE), 'E2 Allocators'!$B$15:$W$361, MATCH('O5 Details by Class &amp; Accounts'!AZ$18, 'E2 Allocators'!$B$15:$W$15, 0),FALSE)*$E103)</f>
        <v>0</v>
      </c>
      <c r="BA103" s="1412">
        <f ca="1">IF(ISERROR(VLOOKUP(VLOOKUP($A103, 'E4 TB Allocation Details'!$A$18:$L$205, MATCH("Misc ID", 'E4 TB Allocation Details'!$A$18:$L$18, 0),FALSE), 'E2 Allocators'!$B$15:$W$361, MATCH('O5 Details by Class &amp; Accounts'!BA$18, 'E2 Allocators'!$B$15:$W$15, 0),FALSE)*$E103), 0, VLOOKUP(VLOOKUP($A103, 'E4 TB Allocation Details'!$A$18:$L$205, MATCH("Misc ID", 'E4 TB Allocation Details'!$A$18:$L$18, 0),FALSE), 'E2 Allocators'!$B$15:$W$361, MATCH('O5 Details by Class &amp; Accounts'!BA$18, 'E2 Allocators'!$B$15:$W$15, 0),FALSE)*$E103)</f>
        <v>0</v>
      </c>
      <c r="BB103" s="1412">
        <f ca="1">IF(ISERROR(VLOOKUP(VLOOKUP($A103, 'E4 TB Allocation Details'!$A$18:$L$205, MATCH("Misc ID", 'E4 TB Allocation Details'!$A$18:$L$18, 0),FALSE), 'E2 Allocators'!$B$15:$W$361, MATCH('O5 Details by Class &amp; Accounts'!BB$18, 'E2 Allocators'!$B$15:$W$15, 0),FALSE)*$E103), 0, VLOOKUP(VLOOKUP($A103, 'E4 TB Allocation Details'!$A$18:$L$205, MATCH("Misc ID", 'E4 TB Allocation Details'!$A$18:$L$18, 0),FALSE), 'E2 Allocators'!$B$15:$W$361, MATCH('O5 Details by Class &amp; Accounts'!BB$18, 'E2 Allocators'!$B$15:$W$15, 0),FALSE)*$E103)</f>
        <v>0</v>
      </c>
      <c r="BC103" s="1412">
        <f ca="1">IF(ISERROR(VLOOKUP(VLOOKUP($A103, 'E4 TB Allocation Details'!$A$18:$L$205, MATCH("Misc ID", 'E4 TB Allocation Details'!$A$18:$L$18, 0),FALSE), 'E2 Allocators'!$B$15:$W$361, MATCH('O5 Details by Class &amp; Accounts'!BC$18, 'E2 Allocators'!$B$15:$W$15, 0),FALSE)*$E103), 0, VLOOKUP(VLOOKUP($A103, 'E4 TB Allocation Details'!$A$18:$L$205, MATCH("Misc ID", 'E4 TB Allocation Details'!$A$18:$L$18, 0),FALSE), 'E2 Allocators'!$B$15:$W$361, MATCH('O5 Details by Class &amp; Accounts'!BC$18, 'E2 Allocators'!$B$15:$W$15, 0),FALSE)*$E103)</f>
        <v>0</v>
      </c>
      <c r="BD103" s="1412">
        <f ca="1">IF(ISERROR(VLOOKUP(VLOOKUP($A103, 'E4 TB Allocation Details'!$A$18:$L$205, MATCH("Misc ID", 'E4 TB Allocation Details'!$A$18:$L$18, 0),FALSE), 'E2 Allocators'!$B$15:$W$361, MATCH('O5 Details by Class &amp; Accounts'!BD$18, 'E2 Allocators'!$B$15:$W$15, 0),FALSE)*$E103), 0, VLOOKUP(VLOOKUP($A103, 'E4 TB Allocation Details'!$A$18:$L$205, MATCH("Misc ID", 'E4 TB Allocation Details'!$A$18:$L$18, 0),FALSE), 'E2 Allocators'!$B$15:$W$361, MATCH('O5 Details by Class &amp; Accounts'!BD$18, 'E2 Allocators'!$B$15:$W$15, 0),FALSE)*$E103)</f>
        <v>0</v>
      </c>
      <c r="BE103" s="1412">
        <f ca="1">IF(ISERROR(VLOOKUP(VLOOKUP($A103, 'E4 TB Allocation Details'!$A$18:$L$205, MATCH("Misc ID", 'E4 TB Allocation Details'!$A$18:$L$18, 0),FALSE), 'E2 Allocators'!$B$15:$W$361, MATCH('O5 Details by Class &amp; Accounts'!BE$18, 'E2 Allocators'!$B$15:$W$15, 0),FALSE)*$E103), 0, VLOOKUP(VLOOKUP($A103, 'E4 TB Allocation Details'!$A$18:$L$205, MATCH("Misc ID", 'E4 TB Allocation Details'!$A$18:$L$18, 0),FALSE), 'E2 Allocators'!$B$15:$W$361, MATCH('O5 Details by Class &amp; Accounts'!BE$18, 'E2 Allocators'!$B$15:$W$15, 0),FALSE)*$E103)</f>
        <v>0</v>
      </c>
      <c r="BF103" s="1412">
        <f ca="1">IF(ISERROR(VLOOKUP(VLOOKUP($A103, 'E4 TB Allocation Details'!$A$18:$L$205, MATCH("Misc ID", 'E4 TB Allocation Details'!$A$18:$L$18, 0),FALSE), 'E2 Allocators'!$B$15:$W$361, MATCH('O5 Details by Class &amp; Accounts'!BF$18, 'E2 Allocators'!$B$15:$W$15, 0),FALSE)*$E103), 0, VLOOKUP(VLOOKUP($A103, 'E4 TB Allocation Details'!$A$18:$L$205, MATCH("Misc ID", 'E4 TB Allocation Details'!$A$18:$L$18, 0),FALSE), 'E2 Allocators'!$B$15:$W$361, MATCH('O5 Details by Class &amp; Accounts'!BF$18, 'E2 Allocators'!$B$15:$W$15, 0),FALSE)*$E103)</f>
        <v>0</v>
      </c>
      <c r="BG103" s="1412">
        <f ca="1">IF(ISERROR(VLOOKUP(VLOOKUP($A103, 'E4 TB Allocation Details'!$A$18:$L$205, MATCH("Misc ID", 'E4 TB Allocation Details'!$A$18:$L$18, 0),FALSE), 'E2 Allocators'!$B$15:$W$361, MATCH('O5 Details by Class &amp; Accounts'!BG$18, 'E2 Allocators'!$B$15:$W$15, 0),FALSE)*$E103), 0, VLOOKUP(VLOOKUP($A103, 'E4 TB Allocation Details'!$A$18:$L$205, MATCH("Misc ID", 'E4 TB Allocation Details'!$A$18:$L$18, 0),FALSE), 'E2 Allocators'!$B$15:$W$361, MATCH('O5 Details by Class &amp; Accounts'!BG$18, 'E2 Allocators'!$B$15:$W$15, 0),FALSE)*$E103)</f>
        <v>0</v>
      </c>
      <c r="BH103" s="1412">
        <f ca="1">IF(ISERROR(VLOOKUP(VLOOKUP($A103, 'E4 TB Allocation Details'!$A$18:$L$205, MATCH("Misc ID", 'E4 TB Allocation Details'!$A$18:$L$18, 0),FALSE), 'E2 Allocators'!$B$15:$W$361, MATCH('O5 Details by Class &amp; Accounts'!BH$18, 'E2 Allocators'!$B$15:$W$15, 0),FALSE)*$E103), 0, VLOOKUP(VLOOKUP($A103, 'E4 TB Allocation Details'!$A$18:$L$205, MATCH("Misc ID", 'E4 TB Allocation Details'!$A$18:$L$18, 0),FALSE), 'E2 Allocators'!$B$15:$W$361, MATCH('O5 Details by Class &amp; Accounts'!BH$18, 'E2 Allocators'!$B$15:$W$15, 0),FALSE)*$E103)</f>
        <v>0</v>
      </c>
      <c r="BI103" s="1412">
        <f ca="1">IF(ISERROR(VLOOKUP(VLOOKUP($A103, 'E4 TB Allocation Details'!$A$18:$L$205, MATCH("Misc ID", 'E4 TB Allocation Details'!$A$18:$L$18, 0),FALSE), 'E2 Allocators'!$B$15:$W$361, MATCH('O5 Details by Class &amp; Accounts'!BI$18, 'E2 Allocators'!$B$15:$W$15, 0),FALSE)*$E103), 0, VLOOKUP(VLOOKUP($A103, 'E4 TB Allocation Details'!$A$18:$L$205, MATCH("Misc ID", 'E4 TB Allocation Details'!$A$18:$L$18, 0),FALSE), 'E2 Allocators'!$B$15:$W$361, MATCH('O5 Details by Class &amp; Accounts'!BI$18, 'E2 Allocators'!$B$15:$W$15, 0),FALSE)*$E103)</f>
        <v>0</v>
      </c>
      <c r="BJ103" s="1412">
        <f ca="1">IF(ISERROR(VLOOKUP(VLOOKUP($A103, 'E4 TB Allocation Details'!$A$18:$L$205, MATCH("Misc ID", 'E4 TB Allocation Details'!$A$18:$L$18, 0),FALSE), 'E2 Allocators'!$B$15:$W$361, MATCH('O5 Details by Class &amp; Accounts'!BJ$18, 'E2 Allocators'!$B$15:$W$15, 0),FALSE)*$E103), 0, VLOOKUP(VLOOKUP($A103, 'E4 TB Allocation Details'!$A$18:$L$205, MATCH("Misc ID", 'E4 TB Allocation Details'!$A$18:$L$18, 0),FALSE), 'E2 Allocators'!$B$15:$W$361, MATCH('O5 Details by Class &amp; Accounts'!BJ$18, 'E2 Allocators'!$B$15:$W$15, 0),FALSE)*$E103)</f>
        <v>0</v>
      </c>
      <c r="BK103" s="1412">
        <f ca="1">IF(ISERROR(VLOOKUP(VLOOKUP($A103, 'E4 TB Allocation Details'!$A$18:$L$205, MATCH("Misc ID", 'E4 TB Allocation Details'!$A$18:$L$18, 0),FALSE), 'E2 Allocators'!$B$15:$W$361, MATCH('O5 Details by Class &amp; Accounts'!BK$18, 'E2 Allocators'!$B$15:$W$15, 0),FALSE)*$E103), 0, VLOOKUP(VLOOKUP($A103, 'E4 TB Allocation Details'!$A$18:$L$205, MATCH("Misc ID", 'E4 TB Allocation Details'!$A$18:$L$18, 0),FALSE), 'E2 Allocators'!$B$15:$W$361, MATCH('O5 Details by Class &amp; Accounts'!BK$18, 'E2 Allocators'!$B$15:$W$15, 0),FALSE)*$E103)</f>
        <v>0</v>
      </c>
      <c r="BL103" s="1412">
        <f ca="1">IF(ISERROR(VLOOKUP(VLOOKUP($A103, 'E4 TB Allocation Details'!$A$18:$L$205, MATCH("Misc ID", 'E4 TB Allocation Details'!$A$18:$L$18, 0),FALSE), 'E2 Allocators'!$B$15:$W$361, MATCH('O5 Details by Class &amp; Accounts'!BL$18, 'E2 Allocators'!$B$15:$W$15, 0),FALSE)*$E103), 0, VLOOKUP(VLOOKUP($A103, 'E4 TB Allocation Details'!$A$18:$L$205, MATCH("Misc ID", 'E4 TB Allocation Details'!$A$18:$L$18, 0),FALSE), 'E2 Allocators'!$B$15:$W$361, MATCH('O5 Details by Class &amp; Accounts'!BL$18, 'E2 Allocators'!$B$15:$W$15, 0),FALSE)*$E103)</f>
        <v>0</v>
      </c>
      <c r="BM103" s="1412">
        <f ca="1">IF(ISERROR(VLOOKUP(VLOOKUP($A103, 'E4 TB Allocation Details'!$A$18:$L$205, MATCH("Misc ID", 'E4 TB Allocation Details'!$A$18:$L$18, 0),FALSE), 'E2 Allocators'!$B$15:$W$361, MATCH('O5 Details by Class &amp; Accounts'!BM$18, 'E2 Allocators'!$B$15:$W$15, 0),FALSE)*$E103), 0, VLOOKUP(VLOOKUP($A103, 'E4 TB Allocation Details'!$A$18:$L$205, MATCH("Misc ID", 'E4 TB Allocation Details'!$A$18:$L$18, 0),FALSE), 'E2 Allocators'!$B$15:$W$361, MATCH('O5 Details by Class &amp; Accounts'!BM$18, 'E2 Allocators'!$B$15:$W$15, 0),FALSE)*$E103)</f>
        <v>0</v>
      </c>
      <c r="BN103" s="1412">
        <f ca="1">IF(ISERROR(VLOOKUP(VLOOKUP($A103, 'E4 TB Allocation Details'!$A$18:$L$205, MATCH("Misc ID", 'E4 TB Allocation Details'!$A$18:$L$18, 0),FALSE), 'E2 Allocators'!$B$15:$W$361, MATCH('O5 Details by Class &amp; Accounts'!BN$18, 'E2 Allocators'!$B$15:$W$15, 0),FALSE)*$E103), 0, VLOOKUP(VLOOKUP($A103, 'E4 TB Allocation Details'!$A$18:$L$205, MATCH("Misc ID", 'E4 TB Allocation Details'!$A$18:$L$18, 0),FALSE), 'E2 Allocators'!$B$15:$W$361, MATCH('O5 Details by Class &amp; Accounts'!BN$18, 'E2 Allocators'!$B$15:$W$15, 0),FALSE)*$E103)</f>
        <v>0</v>
      </c>
      <c r="BO103" s="1412">
        <f ca="1">IF(ISERROR(VLOOKUP(VLOOKUP($A103, 'E4 TB Allocation Details'!$A$18:$L$205, MATCH("Misc ID", 'E4 TB Allocation Details'!$A$18:$L$18, 0),FALSE), 'E2 Allocators'!$B$15:$W$361, MATCH('O5 Details by Class &amp; Accounts'!BO$18, 'E2 Allocators'!$B$15:$W$15, 0),FALSE)*$E103), 0, VLOOKUP(VLOOKUP($A103, 'E4 TB Allocation Details'!$A$18:$L$205, MATCH("Misc ID", 'E4 TB Allocation Details'!$A$18:$L$18, 0),FALSE), 'E2 Allocators'!$B$15:$W$361, MATCH('O5 Details by Class &amp; Accounts'!BO$18, 'E2 Allocators'!$B$15:$W$15, 0),FALSE)*$E103)</f>
        <v>0</v>
      </c>
      <c r="BP103" s="1412">
        <f ca="1">IF(ISERROR(VLOOKUP(VLOOKUP($A103, 'E4 TB Allocation Details'!$A$18:$L$205, MATCH("Misc ID", 'E4 TB Allocation Details'!$A$18:$L$18, 0),FALSE), 'E2 Allocators'!$B$15:$W$361, MATCH('O5 Details by Class &amp; Accounts'!BP$18, 'E2 Allocators'!$B$15:$W$15, 0),FALSE)*$E103), 0, VLOOKUP(VLOOKUP($A103, 'E4 TB Allocation Details'!$A$18:$L$205, MATCH("Misc ID", 'E4 TB Allocation Details'!$A$18:$L$18, 0),FALSE), 'E2 Allocators'!$B$15:$W$361, MATCH('O5 Details by Class &amp; Accounts'!BP$18, 'E2 Allocators'!$B$15:$W$15, 0),FALSE)*$E103)</f>
        <v>0</v>
      </c>
      <c r="BQ103" s="1412">
        <f ca="1">IF(ISERROR(VLOOKUP(VLOOKUP($A103, 'E4 TB Allocation Details'!$A$18:$L$205, MATCH("Misc ID", 'E4 TB Allocation Details'!$A$18:$L$18, 0),FALSE), 'E2 Allocators'!$B$15:$W$361, MATCH('O5 Details by Class &amp; Accounts'!BQ$18, 'E2 Allocators'!$B$15:$W$15, 0),FALSE)*$E103), 0, VLOOKUP(VLOOKUP($A103, 'E4 TB Allocation Details'!$A$18:$L$205, MATCH("Misc ID", 'E4 TB Allocation Details'!$A$18:$L$18, 0),FALSE), 'E2 Allocators'!$B$15:$W$361, MATCH('O5 Details by Class &amp; Accounts'!BQ$18, 'E2 Allocators'!$B$15:$W$15, 0),FALSE)*$E103)</f>
        <v>0</v>
      </c>
      <c r="BR103" s="1412">
        <f ca="1">IF(ISERROR(VLOOKUP(VLOOKUP($A103, 'E4 TB Allocation Details'!$A$18:$L$205, MATCH("Misc ID", 'E4 TB Allocation Details'!$A$18:$L$18, 0),FALSE), 'E2 Allocators'!$B$15:$W$361, MATCH('O5 Details by Class &amp; Accounts'!BR$18, 'E2 Allocators'!$B$15:$W$15, 0),FALSE)*$E103), 0, VLOOKUP(VLOOKUP($A103, 'E4 TB Allocation Details'!$A$18:$L$205, MATCH("Misc ID", 'E4 TB Allocation Details'!$A$18:$L$18, 0),FALSE), 'E2 Allocators'!$B$15:$W$361, MATCH('O5 Details by Class &amp; Accounts'!BR$18, 'E2 Allocators'!$B$15:$W$15, 0),FALSE)*$E103)</f>
        <v>0</v>
      </c>
      <c r="BS103" s="1412">
        <f t="shared" si="21"/>
        <v>0</v>
      </c>
      <c r="BT103" s="1412">
        <f ca="1">IF(ISERROR(VLOOKUP(VLOOKUP($A103, 'E4 TB Allocation Details'!$A$18:$L$205, MATCH("A &amp; G ID", 'E4 TB Allocation Details'!$A$18:$L$18, 0),FALSE), 'E2 Allocators'!$B$15:$W$361, MATCH('O5 Details by Class &amp; Accounts'!BT$18, 'E2 Allocators'!$B$15:$W$15, 0),FALSE)*$E103), 0, VLOOKUP(VLOOKUP($A103, 'E4 TB Allocation Details'!$A$18:$L$205, MATCH("A &amp; G ID", 'E4 TB Allocation Details'!$A$18:$L$18, 0),FALSE), 'E2 Allocators'!$B$15:$W$361, MATCH('O5 Details by Class &amp; Accounts'!BT$18, 'E2 Allocators'!$B$15:$W$15, 0),FALSE)*$E103)</f>
        <v>0</v>
      </c>
      <c r="BU103" s="1412">
        <f ca="1">IF(ISERROR(VLOOKUP(VLOOKUP($A103, 'E4 TB Allocation Details'!$A$18:$L$205, MATCH("A &amp; G ID", 'E4 TB Allocation Details'!$A$18:$L$18, 0),FALSE), 'E2 Allocators'!$B$15:$W$361, MATCH('O5 Details by Class &amp; Accounts'!BU$18, 'E2 Allocators'!$B$15:$W$15, 0),FALSE)*$E103), 0, VLOOKUP(VLOOKUP($A103, 'E4 TB Allocation Details'!$A$18:$L$205, MATCH("A &amp; G ID", 'E4 TB Allocation Details'!$A$18:$L$18, 0),FALSE), 'E2 Allocators'!$B$15:$W$361, MATCH('O5 Details by Class &amp; Accounts'!BU$18, 'E2 Allocators'!$B$15:$W$15, 0),FALSE)*$E103)</f>
        <v>0</v>
      </c>
      <c r="BV103" s="1412">
        <f ca="1">IF(ISERROR(VLOOKUP(VLOOKUP($A103, 'E4 TB Allocation Details'!$A$18:$L$205, MATCH("A &amp; G ID", 'E4 TB Allocation Details'!$A$18:$L$18, 0),FALSE), 'E2 Allocators'!$B$15:$W$361, MATCH('O5 Details by Class &amp; Accounts'!BV$18, 'E2 Allocators'!$B$15:$W$15, 0),FALSE)*$E103), 0, VLOOKUP(VLOOKUP($A103, 'E4 TB Allocation Details'!$A$18:$L$205, MATCH("A &amp; G ID", 'E4 TB Allocation Details'!$A$18:$L$18, 0),FALSE), 'E2 Allocators'!$B$15:$W$361, MATCH('O5 Details by Class &amp; Accounts'!BV$18, 'E2 Allocators'!$B$15:$W$15, 0),FALSE)*$E103)</f>
        <v>0</v>
      </c>
      <c r="BW103" s="1412">
        <f ca="1">IF(ISERROR(VLOOKUP(VLOOKUP($A103, 'E4 TB Allocation Details'!$A$18:$L$205, MATCH("A &amp; G ID", 'E4 TB Allocation Details'!$A$18:$L$18, 0),FALSE), 'E2 Allocators'!$B$15:$W$361, MATCH('O5 Details by Class &amp; Accounts'!BW$18, 'E2 Allocators'!$B$15:$W$15, 0),FALSE)*$E103), 0, VLOOKUP(VLOOKUP($A103, 'E4 TB Allocation Details'!$A$18:$L$205, MATCH("A &amp; G ID", 'E4 TB Allocation Details'!$A$18:$L$18, 0),FALSE), 'E2 Allocators'!$B$15:$W$361, MATCH('O5 Details by Class &amp; Accounts'!BW$18, 'E2 Allocators'!$B$15:$W$15, 0),FALSE)*$E103)</f>
        <v>0</v>
      </c>
      <c r="BX103" s="1412">
        <f ca="1">IF(ISERROR(VLOOKUP(VLOOKUP($A103, 'E4 TB Allocation Details'!$A$18:$L$205, MATCH("A &amp; G ID", 'E4 TB Allocation Details'!$A$18:$L$18, 0),FALSE), 'E2 Allocators'!$B$15:$W$361, MATCH('O5 Details by Class &amp; Accounts'!BX$18, 'E2 Allocators'!$B$15:$W$15, 0),FALSE)*$E103), 0, VLOOKUP(VLOOKUP($A103, 'E4 TB Allocation Details'!$A$18:$L$205, MATCH("A &amp; G ID", 'E4 TB Allocation Details'!$A$18:$L$18, 0),FALSE), 'E2 Allocators'!$B$15:$W$361, MATCH('O5 Details by Class &amp; Accounts'!BX$18, 'E2 Allocators'!$B$15:$W$15, 0),FALSE)*$E103)</f>
        <v>0</v>
      </c>
      <c r="BY103" s="1412">
        <f ca="1">IF(ISERROR(VLOOKUP(VLOOKUP($A103, 'E4 TB Allocation Details'!$A$18:$L$205, MATCH("A &amp; G ID", 'E4 TB Allocation Details'!$A$18:$L$18, 0),FALSE), 'E2 Allocators'!$B$15:$W$361, MATCH('O5 Details by Class &amp; Accounts'!BY$18, 'E2 Allocators'!$B$15:$W$15, 0),FALSE)*$E103), 0, VLOOKUP(VLOOKUP($A103, 'E4 TB Allocation Details'!$A$18:$L$205, MATCH("A &amp; G ID", 'E4 TB Allocation Details'!$A$18:$L$18, 0),FALSE), 'E2 Allocators'!$B$15:$W$361, MATCH('O5 Details by Class &amp; Accounts'!BY$18, 'E2 Allocators'!$B$15:$W$15, 0),FALSE)*$E103)</f>
        <v>0</v>
      </c>
      <c r="BZ103" s="1412">
        <f ca="1">IF(ISERROR(VLOOKUP(VLOOKUP($A103, 'E4 TB Allocation Details'!$A$18:$L$205, MATCH("A &amp; G ID", 'E4 TB Allocation Details'!$A$18:$L$18, 0),FALSE), 'E2 Allocators'!$B$15:$W$361, MATCH('O5 Details by Class &amp; Accounts'!BZ$18, 'E2 Allocators'!$B$15:$W$15, 0),FALSE)*$E103), 0, VLOOKUP(VLOOKUP($A103, 'E4 TB Allocation Details'!$A$18:$L$205, MATCH("A &amp; G ID", 'E4 TB Allocation Details'!$A$18:$L$18, 0),FALSE), 'E2 Allocators'!$B$15:$W$361, MATCH('O5 Details by Class &amp; Accounts'!BZ$18, 'E2 Allocators'!$B$15:$W$15, 0),FALSE)*$E103)</f>
        <v>0</v>
      </c>
      <c r="CA103" s="1412">
        <f ca="1">IF(ISERROR(VLOOKUP(VLOOKUP($A103, 'E4 TB Allocation Details'!$A$18:$L$205, MATCH("A &amp; G ID", 'E4 TB Allocation Details'!$A$18:$L$18, 0),FALSE), 'E2 Allocators'!$B$15:$W$361, MATCH('O5 Details by Class &amp; Accounts'!CA$18, 'E2 Allocators'!$B$15:$W$15, 0),FALSE)*$E103), 0, VLOOKUP(VLOOKUP($A103, 'E4 TB Allocation Details'!$A$18:$L$205, MATCH("A &amp; G ID", 'E4 TB Allocation Details'!$A$18:$L$18, 0),FALSE), 'E2 Allocators'!$B$15:$W$361, MATCH('O5 Details by Class &amp; Accounts'!CA$18, 'E2 Allocators'!$B$15:$W$15, 0),FALSE)*$E103)</f>
        <v>0</v>
      </c>
      <c r="CB103" s="1412">
        <f ca="1">IF(ISERROR(VLOOKUP(VLOOKUP($A103, 'E4 TB Allocation Details'!$A$18:$L$205, MATCH("A &amp; G ID", 'E4 TB Allocation Details'!$A$18:$L$18, 0),FALSE), 'E2 Allocators'!$B$15:$W$361, MATCH('O5 Details by Class &amp; Accounts'!CB$18, 'E2 Allocators'!$B$15:$W$15, 0),FALSE)*$E103), 0, VLOOKUP(VLOOKUP($A103, 'E4 TB Allocation Details'!$A$18:$L$205, MATCH("A &amp; G ID", 'E4 TB Allocation Details'!$A$18:$L$18, 0),FALSE), 'E2 Allocators'!$B$15:$W$361, MATCH('O5 Details by Class &amp; Accounts'!CB$18, 'E2 Allocators'!$B$15:$W$15, 0),FALSE)*$E103)</f>
        <v>0</v>
      </c>
      <c r="CC103" s="1412">
        <f ca="1">IF(ISERROR(VLOOKUP(VLOOKUP($A103, 'E4 TB Allocation Details'!$A$18:$L$205, MATCH("A &amp; G ID", 'E4 TB Allocation Details'!$A$18:$L$18, 0),FALSE), 'E2 Allocators'!$B$15:$W$361, MATCH('O5 Details by Class &amp; Accounts'!CC$18, 'E2 Allocators'!$B$15:$W$15, 0),FALSE)*$E103), 0, VLOOKUP(VLOOKUP($A103, 'E4 TB Allocation Details'!$A$18:$L$205, MATCH("A &amp; G ID", 'E4 TB Allocation Details'!$A$18:$L$18, 0),FALSE), 'E2 Allocators'!$B$15:$W$361, MATCH('O5 Details by Class &amp; Accounts'!CC$18, 'E2 Allocators'!$B$15:$W$15, 0),FALSE)*$E103)</f>
        <v>0</v>
      </c>
      <c r="CD103" s="1412">
        <f ca="1">IF(ISERROR(VLOOKUP(VLOOKUP($A103, 'E4 TB Allocation Details'!$A$18:$L$205, MATCH("A &amp; G ID", 'E4 TB Allocation Details'!$A$18:$L$18, 0),FALSE), 'E2 Allocators'!$B$15:$W$361, MATCH('O5 Details by Class &amp; Accounts'!CD$18, 'E2 Allocators'!$B$15:$W$15, 0),FALSE)*$E103), 0, VLOOKUP(VLOOKUP($A103, 'E4 TB Allocation Details'!$A$18:$L$205, MATCH("A &amp; G ID", 'E4 TB Allocation Details'!$A$18:$L$18, 0),FALSE), 'E2 Allocators'!$B$15:$W$361, MATCH('O5 Details by Class &amp; Accounts'!CD$18, 'E2 Allocators'!$B$15:$W$15, 0),FALSE)*$E103)</f>
        <v>0</v>
      </c>
      <c r="CE103" s="1412">
        <f ca="1">IF(ISERROR(VLOOKUP(VLOOKUP($A103, 'E4 TB Allocation Details'!$A$18:$L$205, MATCH("A &amp; G ID", 'E4 TB Allocation Details'!$A$18:$L$18, 0),FALSE), 'E2 Allocators'!$B$15:$W$361, MATCH('O5 Details by Class &amp; Accounts'!CE$18, 'E2 Allocators'!$B$15:$W$15, 0),FALSE)*$E103), 0, VLOOKUP(VLOOKUP($A103, 'E4 TB Allocation Details'!$A$18:$L$205, MATCH("A &amp; G ID", 'E4 TB Allocation Details'!$A$18:$L$18, 0),FALSE), 'E2 Allocators'!$B$15:$W$361, MATCH('O5 Details by Class &amp; Accounts'!CE$18, 'E2 Allocators'!$B$15:$W$15, 0),FALSE)*$E103)</f>
        <v>0</v>
      </c>
      <c r="CF103" s="1412">
        <f ca="1">IF(ISERROR(VLOOKUP(VLOOKUP($A103, 'E4 TB Allocation Details'!$A$18:$L$205, MATCH("A &amp; G ID", 'E4 TB Allocation Details'!$A$18:$L$18, 0),FALSE), 'E2 Allocators'!$B$15:$W$361, MATCH('O5 Details by Class &amp; Accounts'!CF$18, 'E2 Allocators'!$B$15:$W$15, 0),FALSE)*$E103), 0, VLOOKUP(VLOOKUP($A103, 'E4 TB Allocation Details'!$A$18:$L$205, MATCH("A &amp; G ID", 'E4 TB Allocation Details'!$A$18:$L$18, 0),FALSE), 'E2 Allocators'!$B$15:$W$361, MATCH('O5 Details by Class &amp; Accounts'!CF$18, 'E2 Allocators'!$B$15:$W$15, 0),FALSE)*$E103)</f>
        <v>0</v>
      </c>
      <c r="CG103" s="1412">
        <f ca="1">IF(ISERROR(VLOOKUP(VLOOKUP($A103, 'E4 TB Allocation Details'!$A$18:$L$205, MATCH("A &amp; G ID", 'E4 TB Allocation Details'!$A$18:$L$18, 0),FALSE), 'E2 Allocators'!$B$15:$W$361, MATCH('O5 Details by Class &amp; Accounts'!CG$18, 'E2 Allocators'!$B$15:$W$15, 0),FALSE)*$E103), 0, VLOOKUP(VLOOKUP($A103, 'E4 TB Allocation Details'!$A$18:$L$205, MATCH("A &amp; G ID", 'E4 TB Allocation Details'!$A$18:$L$18, 0),FALSE), 'E2 Allocators'!$B$15:$W$361, MATCH('O5 Details by Class &amp; Accounts'!CG$18, 'E2 Allocators'!$B$15:$W$15, 0),FALSE)*$E103)</f>
        <v>0</v>
      </c>
      <c r="CH103" s="1412">
        <f ca="1">IF(ISERROR(VLOOKUP(VLOOKUP($A103, 'E4 TB Allocation Details'!$A$18:$L$205, MATCH("A &amp; G ID", 'E4 TB Allocation Details'!$A$18:$L$18, 0),FALSE), 'E2 Allocators'!$B$15:$W$361, MATCH('O5 Details by Class &amp; Accounts'!CH$18, 'E2 Allocators'!$B$15:$W$15, 0),FALSE)*$E103), 0, VLOOKUP(VLOOKUP($A103, 'E4 TB Allocation Details'!$A$18:$L$205, MATCH("A &amp; G ID", 'E4 TB Allocation Details'!$A$18:$L$18, 0),FALSE), 'E2 Allocators'!$B$15:$W$361, MATCH('O5 Details by Class &amp; Accounts'!CH$18, 'E2 Allocators'!$B$15:$W$15, 0),FALSE)*$E103)</f>
        <v>0</v>
      </c>
      <c r="CI103" s="1412">
        <f ca="1">IF(ISERROR(VLOOKUP(VLOOKUP($A103, 'E4 TB Allocation Details'!$A$18:$L$205, MATCH("A &amp; G ID", 'E4 TB Allocation Details'!$A$18:$L$18, 0),FALSE), 'E2 Allocators'!$B$15:$W$361, MATCH('O5 Details by Class &amp; Accounts'!CI$18, 'E2 Allocators'!$B$15:$W$15, 0),FALSE)*$E103), 0, VLOOKUP(VLOOKUP($A103, 'E4 TB Allocation Details'!$A$18:$L$205, MATCH("A &amp; G ID", 'E4 TB Allocation Details'!$A$18:$L$18, 0),FALSE), 'E2 Allocators'!$B$15:$W$361, MATCH('O5 Details by Class &amp; Accounts'!CI$18, 'E2 Allocators'!$B$15:$W$15, 0),FALSE)*$E103)</f>
        <v>0</v>
      </c>
      <c r="CJ103" s="1412">
        <f ca="1">IF(ISERROR(VLOOKUP(VLOOKUP($A103, 'E4 TB Allocation Details'!$A$18:$L$205, MATCH("A &amp; G ID", 'E4 TB Allocation Details'!$A$18:$L$18, 0),FALSE), 'E2 Allocators'!$B$15:$W$361, MATCH('O5 Details by Class &amp; Accounts'!CJ$18, 'E2 Allocators'!$B$15:$W$15, 0),FALSE)*$E103), 0, VLOOKUP(VLOOKUP($A103, 'E4 TB Allocation Details'!$A$18:$L$205, MATCH("A &amp; G ID", 'E4 TB Allocation Details'!$A$18:$L$18, 0),FALSE), 'E2 Allocators'!$B$15:$W$361, MATCH('O5 Details by Class &amp; Accounts'!CJ$18, 'E2 Allocators'!$B$15:$W$15, 0),FALSE)*$E103)</f>
        <v>0</v>
      </c>
      <c r="CK103" s="1412">
        <f ca="1">IF(ISERROR(VLOOKUP(VLOOKUP($A103, 'E4 TB Allocation Details'!$A$18:$L$205, MATCH("A &amp; G ID", 'E4 TB Allocation Details'!$A$18:$L$18, 0),FALSE), 'E2 Allocators'!$B$15:$W$361, MATCH('O5 Details by Class &amp; Accounts'!CK$18, 'E2 Allocators'!$B$15:$W$15, 0),FALSE)*$E103), 0, VLOOKUP(VLOOKUP($A103, 'E4 TB Allocation Details'!$A$18:$L$205, MATCH("A &amp; G ID", 'E4 TB Allocation Details'!$A$18:$L$18, 0),FALSE), 'E2 Allocators'!$B$15:$W$361, MATCH('O5 Details by Class &amp; Accounts'!CK$18, 'E2 Allocators'!$B$15:$W$15, 0),FALSE)*$E103)</f>
        <v>0</v>
      </c>
      <c r="CL103" s="1412">
        <f ca="1">IF(ISERROR(VLOOKUP(VLOOKUP($A103, 'E4 TB Allocation Details'!$A$18:$L$205, MATCH("A &amp; G ID", 'E4 TB Allocation Details'!$A$18:$L$18, 0),FALSE), 'E2 Allocators'!$B$15:$W$361, MATCH('O5 Details by Class &amp; Accounts'!CL$18, 'E2 Allocators'!$B$15:$W$15, 0),FALSE)*$E103), 0, VLOOKUP(VLOOKUP($A103, 'E4 TB Allocation Details'!$A$18:$L$205, MATCH("A &amp; G ID", 'E4 TB Allocation Details'!$A$18:$L$18, 0),FALSE), 'E2 Allocators'!$B$15:$W$361, MATCH('O5 Details by Class &amp; Accounts'!CL$18, 'E2 Allocators'!$B$15:$W$15, 0),FALSE)*$E103)</f>
        <v>0</v>
      </c>
      <c r="CM103" s="1412">
        <f ca="1">IF(ISERROR(VLOOKUP(VLOOKUP($A103, 'E4 TB Allocation Details'!$A$18:$L$205, MATCH("A &amp; G ID", 'E4 TB Allocation Details'!$A$18:$L$18, 0),FALSE), 'E2 Allocators'!$B$15:$W$361, MATCH('O5 Details by Class &amp; Accounts'!CM$18, 'E2 Allocators'!$B$15:$W$15, 0),FALSE)*$E103), 0, VLOOKUP(VLOOKUP($A103, 'E4 TB Allocation Details'!$A$18:$L$205, MATCH("A &amp; G ID", 'E4 TB Allocation Details'!$A$18:$L$18, 0),FALSE), 'E2 Allocators'!$B$15:$W$361, MATCH('O5 Details by Class &amp; Accounts'!CM$18, 'E2 Allocators'!$B$15:$W$15, 0),FALSE)*$E103)</f>
        <v>0</v>
      </c>
      <c r="CN103" s="1412">
        <f t="shared" si="22"/>
        <v>0</v>
      </c>
      <c r="CO103" s="1792">
        <f t="shared" si="23"/>
        <v>0</v>
      </c>
      <c r="CQ103" s="2087" t="s">
        <v>788</v>
      </c>
    </row>
    <row r="104" spans="1:95" s="81" customFormat="1" ht="25.5">
      <c r="A104" s="1180">
        <v>4345</v>
      </c>
      <c r="B104" s="1181" t="s">
        <v>1118</v>
      </c>
      <c r="C104" s="1789">
        <f ca="1">IF(ISERROR(VLOOKUP($A104,'I3 TB Data'!$A$23:$H$458,MATCH('O5 Details by Class &amp; Accounts'!$C$18, 'I3 TB Data'!$A$23:$H$23,0),0)), 0, VLOOKUP($A104,'I3 TB Data'!$A$23:$H$458,MATCH('O5 Details by Class &amp; Accounts'!$C$18,'I3 TB Data'!$A$23:$H$23,0),0))</f>
        <v>0</v>
      </c>
      <c r="D104" s="1790"/>
      <c r="E104" s="1789">
        <f t="shared" si="17"/>
        <v>0</v>
      </c>
      <c r="F104" s="1791">
        <f ca="1">IF(ISERROR(VLOOKUP($A104, 'E1 Categorization'!A33:E122, MATCH("Customer Component", 'E1 Categorization'!$A$33:$E$33,0), 0)), 0, IF(VLOOKUP($A104, 'E1 Categorization'!A33:E122, MATCH("Customer Component", 'E1 Categorization'!$A$33:$E$33,0), 0)=0, 'O5 Details by Class &amp; Accounts'!$E104, IF(AND(VLOOKUP($A104, 'E1 Categorization'!A33:E122, MATCH("Customer Component", 'E1 Categorization'!$A$33:$E$33,0), 0) &gt;0, VLOOKUP($A104, 'E1 Categorization'!A33:E122, MATCH("Customer Component", 'E1 Categorization'!$A$33:$E$33,0), 0)&lt;1), 'O5 Details by Class &amp; Accounts'!$E104*(1-VLOOKUP($A104, 'E1 Categorization'!A33:E122, MATCH("Customer Component", 'E1 Categorization'!$A$33:$E$33,0), 0)), 0)))</f>
        <v>0</v>
      </c>
      <c r="G104" s="1791">
        <f ca="1">IF(ISERROR(VLOOKUP($A104, 'E1 Categorization'!A33:E122, MATCH("Customer Component", 'E1 Categorization'!$A$33:$E$33,0), 0)),0, IF(VLOOKUP($A104, 'E1 Categorization'!A33:E122, MATCH("Customer Component", 'E1 Categorization'!$A$33:$E$33,0), 0)=0, 0, IF(AND(VLOOKUP($A104, 'E1 Categorization'!A33:E122, MATCH("Customer Component", 'E1 Categorization'!$A$33:$E$33,0), 0) &gt;0, VLOOKUP($A104, 'E1 Categorization'!A33:E122, MATCH("Customer Component", 'E1 Categorization'!$A$33:$E$33,0), 0)&lt;1), 'O5 Details by Class &amp; Accounts'!$E104*(VLOOKUP($A104, 'E1 Categorization'!A33:E122, MATCH("Customer Component", 'E1 Categorization'!$A$33:$E$33,0), 0)), 'O5 Details by Class &amp; Accounts'!$E104)))</f>
        <v>0</v>
      </c>
      <c r="H104" s="1412">
        <f t="shared" si="18"/>
        <v>0</v>
      </c>
      <c r="I104" s="1412">
        <f ca="1">IF(ISERROR(VLOOKUP(VLOOKUP($A104, 'E4 TB Allocation Details'!$A$18:$L$205, MATCH("Demand ID", 'E4 TB Allocation Details'!$A$18:$L$18, 0),FALSE), 'E2 Allocators'!$B$15:$W$361, MATCH('O5 Details by Class &amp; Accounts'!I$18, 'E2 Allocators'!$B$15:$W$15, 0),FALSE)*$F104), 0, VLOOKUP(VLOOKUP($A104, 'E4 TB Allocation Details'!$A$18:$L$205, MATCH("Demand ID", 'E4 TB Allocation Details'!$A$18:$L$18, 0),FALSE), 'E2 Allocators'!$B$15:$W$361, MATCH('O5 Details by Class &amp; Accounts'!I$18, 'E2 Allocators'!$B$15:$W$15, 0),FALSE)*$F104)</f>
        <v>0</v>
      </c>
      <c r="J104" s="1412">
        <f ca="1">IF(ISERROR(VLOOKUP(VLOOKUP($A104, 'E4 TB Allocation Details'!$A$18:$L$205, MATCH("Demand ID", 'E4 TB Allocation Details'!$A$18:$L$18, 0),FALSE), 'E2 Allocators'!$B$15:$W$361, MATCH('O5 Details by Class &amp; Accounts'!J$18, 'E2 Allocators'!$B$15:$W$15, 0),FALSE)*$F104), 0, VLOOKUP(VLOOKUP($A104, 'E4 TB Allocation Details'!$A$18:$L$205, MATCH("Demand ID", 'E4 TB Allocation Details'!$A$18:$L$18, 0),FALSE), 'E2 Allocators'!$B$15:$W$361, MATCH('O5 Details by Class &amp; Accounts'!J$18, 'E2 Allocators'!$B$15:$W$15, 0),FALSE)*$F104)</f>
        <v>0</v>
      </c>
      <c r="K104" s="1412">
        <f ca="1">IF(ISERROR(VLOOKUP(VLOOKUP($A104, 'E4 TB Allocation Details'!$A$18:$L$205, MATCH("Demand ID", 'E4 TB Allocation Details'!$A$18:$L$18, 0),FALSE), 'E2 Allocators'!$B$15:$W$361, MATCH('O5 Details by Class &amp; Accounts'!K$18, 'E2 Allocators'!$B$15:$W$15, 0),FALSE)*$F104), 0, VLOOKUP(VLOOKUP($A104, 'E4 TB Allocation Details'!$A$18:$L$205, MATCH("Demand ID", 'E4 TB Allocation Details'!$A$18:$L$18, 0),FALSE), 'E2 Allocators'!$B$15:$W$361, MATCH('O5 Details by Class &amp; Accounts'!K$18, 'E2 Allocators'!$B$15:$W$15, 0),FALSE)*$F104)</f>
        <v>0</v>
      </c>
      <c r="L104" s="1412">
        <f ca="1">IF(ISERROR(VLOOKUP(VLOOKUP($A104, 'E4 TB Allocation Details'!$A$18:$L$205, MATCH("Demand ID", 'E4 TB Allocation Details'!$A$18:$L$18, 0),FALSE), 'E2 Allocators'!$B$15:$W$361, MATCH('O5 Details by Class &amp; Accounts'!L$18, 'E2 Allocators'!$B$15:$W$15, 0),FALSE)*$F104), 0, VLOOKUP(VLOOKUP($A104, 'E4 TB Allocation Details'!$A$18:$L$205, MATCH("Demand ID", 'E4 TB Allocation Details'!$A$18:$L$18, 0),FALSE), 'E2 Allocators'!$B$15:$W$361, MATCH('O5 Details by Class &amp; Accounts'!L$18, 'E2 Allocators'!$B$15:$W$15, 0),FALSE)*$F104)</f>
        <v>0</v>
      </c>
      <c r="M104" s="1412">
        <f ca="1">IF(ISERROR(VLOOKUP(VLOOKUP($A104, 'E4 TB Allocation Details'!$A$18:$L$205, MATCH("Demand ID", 'E4 TB Allocation Details'!$A$18:$L$18, 0),FALSE), 'E2 Allocators'!$B$15:$W$361, MATCH('O5 Details by Class &amp; Accounts'!M$18, 'E2 Allocators'!$B$15:$W$15, 0),FALSE)*$F104), 0, VLOOKUP(VLOOKUP($A104, 'E4 TB Allocation Details'!$A$18:$L$205, MATCH("Demand ID", 'E4 TB Allocation Details'!$A$18:$L$18, 0),FALSE), 'E2 Allocators'!$B$15:$W$361, MATCH('O5 Details by Class &amp; Accounts'!M$18, 'E2 Allocators'!$B$15:$W$15, 0),FALSE)*$F104)</f>
        <v>0</v>
      </c>
      <c r="N104" s="1412">
        <f ca="1">IF(ISERROR(VLOOKUP(VLOOKUP($A104, 'E4 TB Allocation Details'!$A$18:$L$205, MATCH("Demand ID", 'E4 TB Allocation Details'!$A$18:$L$18, 0),FALSE), 'E2 Allocators'!$B$15:$W$361, MATCH('O5 Details by Class &amp; Accounts'!N$18, 'E2 Allocators'!$B$15:$W$15, 0),FALSE)*$F104), 0, VLOOKUP(VLOOKUP($A104, 'E4 TB Allocation Details'!$A$18:$L$205, MATCH("Demand ID", 'E4 TB Allocation Details'!$A$18:$L$18, 0),FALSE), 'E2 Allocators'!$B$15:$W$361, MATCH('O5 Details by Class &amp; Accounts'!N$18, 'E2 Allocators'!$B$15:$W$15, 0),FALSE)*$F104)</f>
        <v>0</v>
      </c>
      <c r="O104" s="1412">
        <f ca="1">IF(ISERROR(VLOOKUP(VLOOKUP($A104, 'E4 TB Allocation Details'!$A$18:$L$205, MATCH("Demand ID", 'E4 TB Allocation Details'!$A$18:$L$18, 0),FALSE), 'E2 Allocators'!$B$15:$W$361, MATCH('O5 Details by Class &amp; Accounts'!O$18, 'E2 Allocators'!$B$15:$W$15, 0),FALSE)*$F104), 0, VLOOKUP(VLOOKUP($A104, 'E4 TB Allocation Details'!$A$18:$L$205, MATCH("Demand ID", 'E4 TB Allocation Details'!$A$18:$L$18, 0),FALSE), 'E2 Allocators'!$B$15:$W$361, MATCH('O5 Details by Class &amp; Accounts'!O$18, 'E2 Allocators'!$B$15:$W$15, 0),FALSE)*$F104)</f>
        <v>0</v>
      </c>
      <c r="P104" s="1412">
        <f ca="1">IF(ISERROR(VLOOKUP(VLOOKUP($A104, 'E4 TB Allocation Details'!$A$18:$L$205, MATCH("Demand ID", 'E4 TB Allocation Details'!$A$18:$L$18, 0),FALSE), 'E2 Allocators'!$B$15:$W$361, MATCH('O5 Details by Class &amp; Accounts'!P$18, 'E2 Allocators'!$B$15:$W$15, 0),FALSE)*$F104), 0, VLOOKUP(VLOOKUP($A104, 'E4 TB Allocation Details'!$A$18:$L$205, MATCH("Demand ID", 'E4 TB Allocation Details'!$A$18:$L$18, 0),FALSE), 'E2 Allocators'!$B$15:$W$361, MATCH('O5 Details by Class &amp; Accounts'!P$18, 'E2 Allocators'!$B$15:$W$15, 0),FALSE)*$F104)</f>
        <v>0</v>
      </c>
      <c r="Q104" s="1412">
        <f ca="1">IF(ISERROR(VLOOKUP(VLOOKUP($A104, 'E4 TB Allocation Details'!$A$18:$L$205, MATCH("Demand ID", 'E4 TB Allocation Details'!$A$18:$L$18, 0),FALSE), 'E2 Allocators'!$B$15:$W$361, MATCH('O5 Details by Class &amp; Accounts'!Q$18, 'E2 Allocators'!$B$15:$W$15, 0),FALSE)*$F104), 0, VLOOKUP(VLOOKUP($A104, 'E4 TB Allocation Details'!$A$18:$L$205, MATCH("Demand ID", 'E4 TB Allocation Details'!$A$18:$L$18, 0),FALSE), 'E2 Allocators'!$B$15:$W$361, MATCH('O5 Details by Class &amp; Accounts'!Q$18, 'E2 Allocators'!$B$15:$W$15, 0),FALSE)*$F104)</f>
        <v>0</v>
      </c>
      <c r="R104" s="1412">
        <f ca="1">IF(ISERROR(VLOOKUP(VLOOKUP($A104, 'E4 TB Allocation Details'!$A$18:$L$205, MATCH("Demand ID", 'E4 TB Allocation Details'!$A$18:$L$18, 0),FALSE), 'E2 Allocators'!$B$15:$W$361, MATCH('O5 Details by Class &amp; Accounts'!R$18, 'E2 Allocators'!$B$15:$W$15, 0),FALSE)*$F104), 0, VLOOKUP(VLOOKUP($A104, 'E4 TB Allocation Details'!$A$18:$L$205, MATCH("Demand ID", 'E4 TB Allocation Details'!$A$18:$L$18, 0),FALSE), 'E2 Allocators'!$B$15:$W$361, MATCH('O5 Details by Class &amp; Accounts'!R$18, 'E2 Allocators'!$B$15:$W$15, 0),FALSE)*$F104)</f>
        <v>0</v>
      </c>
      <c r="S104" s="1412">
        <f ca="1">IF(ISERROR(VLOOKUP(VLOOKUP($A104, 'E4 TB Allocation Details'!$A$18:$L$205, MATCH("Demand ID", 'E4 TB Allocation Details'!$A$18:$L$18, 0),FALSE), 'E2 Allocators'!$B$15:$W$361, MATCH('O5 Details by Class &amp; Accounts'!S$18, 'E2 Allocators'!$B$15:$W$15, 0),FALSE)*$F104), 0, VLOOKUP(VLOOKUP($A104, 'E4 TB Allocation Details'!$A$18:$L$205, MATCH("Demand ID", 'E4 TB Allocation Details'!$A$18:$L$18, 0),FALSE), 'E2 Allocators'!$B$15:$W$361, MATCH('O5 Details by Class &amp; Accounts'!S$18, 'E2 Allocators'!$B$15:$W$15, 0),FALSE)*$F104)</f>
        <v>0</v>
      </c>
      <c r="T104" s="1412">
        <f ca="1">IF(ISERROR(VLOOKUP(VLOOKUP($A104, 'E4 TB Allocation Details'!$A$18:$L$205, MATCH("Demand ID", 'E4 TB Allocation Details'!$A$18:$L$18, 0),FALSE), 'E2 Allocators'!$B$15:$W$361, MATCH('O5 Details by Class &amp; Accounts'!T$18, 'E2 Allocators'!$B$15:$W$15, 0),FALSE)*$F104), 0, VLOOKUP(VLOOKUP($A104, 'E4 TB Allocation Details'!$A$18:$L$205, MATCH("Demand ID", 'E4 TB Allocation Details'!$A$18:$L$18, 0),FALSE), 'E2 Allocators'!$B$15:$W$361, MATCH('O5 Details by Class &amp; Accounts'!T$18, 'E2 Allocators'!$B$15:$W$15, 0),FALSE)*$F104)</f>
        <v>0</v>
      </c>
      <c r="U104" s="1412">
        <f ca="1">IF(ISERROR(VLOOKUP(VLOOKUP($A104, 'E4 TB Allocation Details'!$A$18:$L$205, MATCH("Demand ID", 'E4 TB Allocation Details'!$A$18:$L$18, 0),FALSE), 'E2 Allocators'!$B$15:$W$361, MATCH('O5 Details by Class &amp; Accounts'!U$18, 'E2 Allocators'!$B$15:$W$15, 0),FALSE)*$F104), 0, VLOOKUP(VLOOKUP($A104, 'E4 TB Allocation Details'!$A$18:$L$205, MATCH("Demand ID", 'E4 TB Allocation Details'!$A$18:$L$18, 0),FALSE), 'E2 Allocators'!$B$15:$W$361, MATCH('O5 Details by Class &amp; Accounts'!U$18, 'E2 Allocators'!$B$15:$W$15, 0),FALSE)*$F104)</f>
        <v>0</v>
      </c>
      <c r="V104" s="1412">
        <f ca="1">IF(ISERROR(VLOOKUP(VLOOKUP($A104, 'E4 TB Allocation Details'!$A$18:$L$205, MATCH("Demand ID", 'E4 TB Allocation Details'!$A$18:$L$18, 0),FALSE), 'E2 Allocators'!$B$15:$W$361, MATCH('O5 Details by Class &amp; Accounts'!V$18, 'E2 Allocators'!$B$15:$W$15, 0),FALSE)*$F104), 0, VLOOKUP(VLOOKUP($A104, 'E4 TB Allocation Details'!$A$18:$L$205, MATCH("Demand ID", 'E4 TB Allocation Details'!$A$18:$L$18, 0),FALSE), 'E2 Allocators'!$B$15:$W$361, MATCH('O5 Details by Class &amp; Accounts'!V$18, 'E2 Allocators'!$B$15:$W$15, 0),FALSE)*$F104)</f>
        <v>0</v>
      </c>
      <c r="W104" s="1412">
        <f ca="1">IF(ISERROR(VLOOKUP(VLOOKUP($A104, 'E4 TB Allocation Details'!$A$18:$L$205, MATCH("Demand ID", 'E4 TB Allocation Details'!$A$18:$L$18, 0),FALSE), 'E2 Allocators'!$B$15:$W$361, MATCH('O5 Details by Class &amp; Accounts'!W$18, 'E2 Allocators'!$B$15:$W$15, 0),FALSE)*$F104), 0, VLOOKUP(VLOOKUP($A104, 'E4 TB Allocation Details'!$A$18:$L$205, MATCH("Demand ID", 'E4 TB Allocation Details'!$A$18:$L$18, 0),FALSE), 'E2 Allocators'!$B$15:$W$361, MATCH('O5 Details by Class &amp; Accounts'!W$18, 'E2 Allocators'!$B$15:$W$15, 0),FALSE)*$F104)</f>
        <v>0</v>
      </c>
      <c r="X104" s="1412">
        <f ca="1">IF(ISERROR(VLOOKUP(VLOOKUP($A104, 'E4 TB Allocation Details'!$A$18:$L$205, MATCH("Demand ID", 'E4 TB Allocation Details'!$A$18:$L$18, 0),FALSE), 'E2 Allocators'!$B$15:$W$361, MATCH('O5 Details by Class &amp; Accounts'!X$18, 'E2 Allocators'!$B$15:$W$15, 0),FALSE)*$F104), 0, VLOOKUP(VLOOKUP($A104, 'E4 TB Allocation Details'!$A$18:$L$205, MATCH("Demand ID", 'E4 TB Allocation Details'!$A$18:$L$18, 0),FALSE), 'E2 Allocators'!$B$15:$W$361, MATCH('O5 Details by Class &amp; Accounts'!X$18, 'E2 Allocators'!$B$15:$W$15, 0),FALSE)*$F104)</f>
        <v>0</v>
      </c>
      <c r="Y104" s="1412">
        <f ca="1">IF(ISERROR(VLOOKUP(VLOOKUP($A104, 'E4 TB Allocation Details'!$A$18:$L$205, MATCH("Demand ID", 'E4 TB Allocation Details'!$A$18:$L$18, 0),FALSE), 'E2 Allocators'!$B$15:$W$361, MATCH('O5 Details by Class &amp; Accounts'!Y$18, 'E2 Allocators'!$B$15:$W$15, 0),FALSE)*$F104), 0, VLOOKUP(VLOOKUP($A104, 'E4 TB Allocation Details'!$A$18:$L$205, MATCH("Demand ID", 'E4 TB Allocation Details'!$A$18:$L$18, 0),FALSE), 'E2 Allocators'!$B$15:$W$361, MATCH('O5 Details by Class &amp; Accounts'!Y$18, 'E2 Allocators'!$B$15:$W$15, 0),FALSE)*$F104)</f>
        <v>0</v>
      </c>
      <c r="Z104" s="1412">
        <f ca="1">IF(ISERROR(VLOOKUP(VLOOKUP($A104, 'E4 TB Allocation Details'!$A$18:$L$205, MATCH("Demand ID", 'E4 TB Allocation Details'!$A$18:$L$18, 0),FALSE), 'E2 Allocators'!$B$15:$W$361, MATCH('O5 Details by Class &amp; Accounts'!Z$18, 'E2 Allocators'!$B$15:$W$15, 0),FALSE)*$F104), 0, VLOOKUP(VLOOKUP($A104, 'E4 TB Allocation Details'!$A$18:$L$205, MATCH("Demand ID", 'E4 TB Allocation Details'!$A$18:$L$18, 0),FALSE), 'E2 Allocators'!$B$15:$W$361, MATCH('O5 Details by Class &amp; Accounts'!Z$18, 'E2 Allocators'!$B$15:$W$15, 0),FALSE)*$F104)</f>
        <v>0</v>
      </c>
      <c r="AA104" s="1412">
        <f ca="1">IF(ISERROR(VLOOKUP(VLOOKUP($A104, 'E4 TB Allocation Details'!$A$18:$L$205, MATCH("Demand ID", 'E4 TB Allocation Details'!$A$18:$L$18, 0),FALSE), 'E2 Allocators'!$B$15:$W$361, MATCH('O5 Details by Class &amp; Accounts'!AA$18, 'E2 Allocators'!$B$15:$W$15, 0),FALSE)*$F104), 0, VLOOKUP(VLOOKUP($A104, 'E4 TB Allocation Details'!$A$18:$L$205, MATCH("Demand ID", 'E4 TB Allocation Details'!$A$18:$L$18, 0),FALSE), 'E2 Allocators'!$B$15:$W$361, MATCH('O5 Details by Class &amp; Accounts'!AA$18, 'E2 Allocators'!$B$15:$W$15, 0),FALSE)*$F104)</f>
        <v>0</v>
      </c>
      <c r="AB104" s="1412">
        <f ca="1">IF(ISERROR(VLOOKUP(VLOOKUP($A104, 'E4 TB Allocation Details'!$A$18:$L$205, MATCH("Demand ID", 'E4 TB Allocation Details'!$A$18:$L$18, 0),FALSE), 'E2 Allocators'!$B$15:$W$361, MATCH('O5 Details by Class &amp; Accounts'!AB$18, 'E2 Allocators'!$B$15:$W$15, 0),FALSE)*$F104), 0, VLOOKUP(VLOOKUP($A104, 'E4 TB Allocation Details'!$A$18:$L$205, MATCH("Demand ID", 'E4 TB Allocation Details'!$A$18:$L$18, 0),FALSE), 'E2 Allocators'!$B$15:$W$361, MATCH('O5 Details by Class &amp; Accounts'!AB$18, 'E2 Allocators'!$B$15:$W$15, 0),FALSE)*$F104)</f>
        <v>0</v>
      </c>
      <c r="AC104" s="1412">
        <f t="shared" si="19"/>
        <v>0</v>
      </c>
      <c r="AD104" s="1412">
        <f ca="1">IF(ISERROR(VLOOKUP(VLOOKUP($A104, 'E4 TB Allocation Details'!$A$18:$L$205, MATCH("Customer ID", 'E4 TB Allocation Details'!$A$18:$L$18, 0),FALSE), 'E2 Allocators'!$B$15:$W$361, MATCH('O5 Details by Class &amp; Accounts'!AD$18, 'E2 Allocators'!$B$15:$W$15, 0),FALSE)*$G104), 0, VLOOKUP(VLOOKUP($A104, 'E4 TB Allocation Details'!$A$18:$L$205, MATCH("Customer ID", 'E4 TB Allocation Details'!$A$18:$L$18, 0),FALSE), 'E2 Allocators'!$B$15:$W$361, MATCH('O5 Details by Class &amp; Accounts'!AD$18, 'E2 Allocators'!$B$15:$W$15, 0),FALSE)*$G104)</f>
        <v>0</v>
      </c>
      <c r="AE104" s="1412">
        <f ca="1">IF(ISERROR(VLOOKUP(VLOOKUP($A104, 'E4 TB Allocation Details'!$A$18:$L$205, MATCH("Customer ID", 'E4 TB Allocation Details'!$A$18:$L$18, 0),FALSE), 'E2 Allocators'!$B$15:$W$361, MATCH('O5 Details by Class &amp; Accounts'!AE$18, 'E2 Allocators'!$B$15:$W$15, 0),FALSE)*$G104), 0, VLOOKUP(VLOOKUP($A104, 'E4 TB Allocation Details'!$A$18:$L$205, MATCH("Customer ID", 'E4 TB Allocation Details'!$A$18:$L$18, 0),FALSE), 'E2 Allocators'!$B$15:$W$361, MATCH('O5 Details by Class &amp; Accounts'!AE$18, 'E2 Allocators'!$B$15:$W$15, 0),FALSE)*$G104)</f>
        <v>0</v>
      </c>
      <c r="AF104" s="1412">
        <f ca="1">IF(ISERROR(VLOOKUP(VLOOKUP($A104, 'E4 TB Allocation Details'!$A$18:$L$205, MATCH("Customer ID", 'E4 TB Allocation Details'!$A$18:$L$18, 0),FALSE), 'E2 Allocators'!$B$15:$W$361, MATCH('O5 Details by Class &amp; Accounts'!AF$18, 'E2 Allocators'!$B$15:$W$15, 0),FALSE)*$G104), 0, VLOOKUP(VLOOKUP($A104, 'E4 TB Allocation Details'!$A$18:$L$205, MATCH("Customer ID", 'E4 TB Allocation Details'!$A$18:$L$18, 0),FALSE), 'E2 Allocators'!$B$15:$W$361, MATCH('O5 Details by Class &amp; Accounts'!AF$18, 'E2 Allocators'!$B$15:$W$15, 0),FALSE)*$G104)</f>
        <v>0</v>
      </c>
      <c r="AG104" s="1412">
        <f ca="1">IF(ISERROR(VLOOKUP(VLOOKUP($A104, 'E4 TB Allocation Details'!$A$18:$L$205, MATCH("Customer ID", 'E4 TB Allocation Details'!$A$18:$L$18, 0),FALSE), 'E2 Allocators'!$B$15:$W$361, MATCH('O5 Details by Class &amp; Accounts'!AG$18, 'E2 Allocators'!$B$15:$W$15, 0),FALSE)*$G104), 0, VLOOKUP(VLOOKUP($A104, 'E4 TB Allocation Details'!$A$18:$L$205, MATCH("Customer ID", 'E4 TB Allocation Details'!$A$18:$L$18, 0),FALSE), 'E2 Allocators'!$B$15:$W$361, MATCH('O5 Details by Class &amp; Accounts'!AG$18, 'E2 Allocators'!$B$15:$W$15, 0),FALSE)*$G104)</f>
        <v>0</v>
      </c>
      <c r="AH104" s="1412">
        <f ca="1">IF(ISERROR(VLOOKUP(VLOOKUP($A104, 'E4 TB Allocation Details'!$A$18:$L$205, MATCH("Customer ID", 'E4 TB Allocation Details'!$A$18:$L$18, 0),FALSE), 'E2 Allocators'!$B$15:$W$361, MATCH('O5 Details by Class &amp; Accounts'!AH$18, 'E2 Allocators'!$B$15:$W$15, 0),FALSE)*$G104), 0, VLOOKUP(VLOOKUP($A104, 'E4 TB Allocation Details'!$A$18:$L$205, MATCH("Customer ID", 'E4 TB Allocation Details'!$A$18:$L$18, 0),FALSE), 'E2 Allocators'!$B$15:$W$361, MATCH('O5 Details by Class &amp; Accounts'!AH$18, 'E2 Allocators'!$B$15:$W$15, 0),FALSE)*$G104)</f>
        <v>0</v>
      </c>
      <c r="AI104" s="1412">
        <f ca="1">IF(ISERROR(VLOOKUP(VLOOKUP($A104, 'E4 TB Allocation Details'!$A$18:$L$205, MATCH("Customer ID", 'E4 TB Allocation Details'!$A$18:$L$18, 0),FALSE), 'E2 Allocators'!$B$15:$W$361, MATCH('O5 Details by Class &amp; Accounts'!AI$18, 'E2 Allocators'!$B$15:$W$15, 0),FALSE)*$G104), 0, VLOOKUP(VLOOKUP($A104, 'E4 TB Allocation Details'!$A$18:$L$205, MATCH("Customer ID", 'E4 TB Allocation Details'!$A$18:$L$18, 0),FALSE), 'E2 Allocators'!$B$15:$W$361, MATCH('O5 Details by Class &amp; Accounts'!AI$18, 'E2 Allocators'!$B$15:$W$15, 0),FALSE)*$G104)</f>
        <v>0</v>
      </c>
      <c r="AJ104" s="1412">
        <f ca="1">IF(ISERROR(VLOOKUP(VLOOKUP($A104, 'E4 TB Allocation Details'!$A$18:$L$205, MATCH("Customer ID", 'E4 TB Allocation Details'!$A$18:$L$18, 0),FALSE), 'E2 Allocators'!$B$15:$W$361, MATCH('O5 Details by Class &amp; Accounts'!AJ$18, 'E2 Allocators'!$B$15:$W$15, 0),FALSE)*$G104), 0, VLOOKUP(VLOOKUP($A104, 'E4 TB Allocation Details'!$A$18:$L$205, MATCH("Customer ID", 'E4 TB Allocation Details'!$A$18:$L$18, 0),FALSE), 'E2 Allocators'!$B$15:$W$361, MATCH('O5 Details by Class &amp; Accounts'!AJ$18, 'E2 Allocators'!$B$15:$W$15, 0),FALSE)*$G104)</f>
        <v>0</v>
      </c>
      <c r="AK104" s="1412">
        <f ca="1">IF(ISERROR(VLOOKUP(VLOOKUP($A104, 'E4 TB Allocation Details'!$A$18:$L$205, MATCH("Customer ID", 'E4 TB Allocation Details'!$A$18:$L$18, 0),FALSE), 'E2 Allocators'!$B$15:$W$361, MATCH('O5 Details by Class &amp; Accounts'!AK$18, 'E2 Allocators'!$B$15:$W$15, 0),FALSE)*$G104), 0, VLOOKUP(VLOOKUP($A104, 'E4 TB Allocation Details'!$A$18:$L$205, MATCH("Customer ID", 'E4 TB Allocation Details'!$A$18:$L$18, 0),FALSE), 'E2 Allocators'!$B$15:$W$361, MATCH('O5 Details by Class &amp; Accounts'!AK$18, 'E2 Allocators'!$B$15:$W$15, 0),FALSE)*$G104)</f>
        <v>0</v>
      </c>
      <c r="AL104" s="1412">
        <f ca="1">IF(ISERROR(VLOOKUP(VLOOKUP($A104, 'E4 TB Allocation Details'!$A$18:$L$205, MATCH("Customer ID", 'E4 TB Allocation Details'!$A$18:$L$18, 0),FALSE), 'E2 Allocators'!$B$15:$W$361, MATCH('O5 Details by Class &amp; Accounts'!AL$18, 'E2 Allocators'!$B$15:$W$15, 0),FALSE)*$G104), 0, VLOOKUP(VLOOKUP($A104, 'E4 TB Allocation Details'!$A$18:$L$205, MATCH("Customer ID", 'E4 TB Allocation Details'!$A$18:$L$18, 0),FALSE), 'E2 Allocators'!$B$15:$W$361, MATCH('O5 Details by Class &amp; Accounts'!AL$18, 'E2 Allocators'!$B$15:$W$15, 0),FALSE)*$G104)</f>
        <v>0</v>
      </c>
      <c r="AM104" s="1412">
        <f ca="1">IF(ISERROR(VLOOKUP(VLOOKUP($A104, 'E4 TB Allocation Details'!$A$18:$L$205, MATCH("Customer ID", 'E4 TB Allocation Details'!$A$18:$L$18, 0),FALSE), 'E2 Allocators'!$B$15:$W$361, MATCH('O5 Details by Class &amp; Accounts'!AM$18, 'E2 Allocators'!$B$15:$W$15, 0),FALSE)*$G104), 0, VLOOKUP(VLOOKUP($A104, 'E4 TB Allocation Details'!$A$18:$L$205, MATCH("Customer ID", 'E4 TB Allocation Details'!$A$18:$L$18, 0),FALSE), 'E2 Allocators'!$B$15:$W$361, MATCH('O5 Details by Class &amp; Accounts'!AM$18, 'E2 Allocators'!$B$15:$W$15, 0),FALSE)*$G104)</f>
        <v>0</v>
      </c>
      <c r="AN104" s="1412">
        <f ca="1">IF(ISERROR(VLOOKUP(VLOOKUP($A104, 'E4 TB Allocation Details'!$A$18:$L$205, MATCH("Customer ID", 'E4 TB Allocation Details'!$A$18:$L$18, 0),FALSE), 'E2 Allocators'!$B$15:$W$361, MATCH('O5 Details by Class &amp; Accounts'!AN$18, 'E2 Allocators'!$B$15:$W$15, 0),FALSE)*$G104), 0, VLOOKUP(VLOOKUP($A104, 'E4 TB Allocation Details'!$A$18:$L$205, MATCH("Customer ID", 'E4 TB Allocation Details'!$A$18:$L$18, 0),FALSE), 'E2 Allocators'!$B$15:$W$361, MATCH('O5 Details by Class &amp; Accounts'!AN$18, 'E2 Allocators'!$B$15:$W$15, 0),FALSE)*$G104)</f>
        <v>0</v>
      </c>
      <c r="AO104" s="1412">
        <f ca="1">IF(ISERROR(VLOOKUP(VLOOKUP($A104, 'E4 TB Allocation Details'!$A$18:$L$205, MATCH("Customer ID", 'E4 TB Allocation Details'!$A$18:$L$18, 0),FALSE), 'E2 Allocators'!$B$15:$W$361, MATCH('O5 Details by Class &amp; Accounts'!AO$18, 'E2 Allocators'!$B$15:$W$15, 0),FALSE)*$G104), 0, VLOOKUP(VLOOKUP($A104, 'E4 TB Allocation Details'!$A$18:$L$205, MATCH("Customer ID", 'E4 TB Allocation Details'!$A$18:$L$18, 0),FALSE), 'E2 Allocators'!$B$15:$W$361, MATCH('O5 Details by Class &amp; Accounts'!AO$18, 'E2 Allocators'!$B$15:$W$15, 0),FALSE)*$G104)</f>
        <v>0</v>
      </c>
      <c r="AP104" s="1412">
        <f ca="1">IF(ISERROR(VLOOKUP(VLOOKUP($A104, 'E4 TB Allocation Details'!$A$18:$L$205, MATCH("Customer ID", 'E4 TB Allocation Details'!$A$18:$L$18, 0),FALSE), 'E2 Allocators'!$B$15:$W$361, MATCH('O5 Details by Class &amp; Accounts'!AP$18, 'E2 Allocators'!$B$15:$W$15, 0),FALSE)*$G104), 0, VLOOKUP(VLOOKUP($A104, 'E4 TB Allocation Details'!$A$18:$L$205, MATCH("Customer ID", 'E4 TB Allocation Details'!$A$18:$L$18, 0),FALSE), 'E2 Allocators'!$B$15:$W$361, MATCH('O5 Details by Class &amp; Accounts'!AP$18, 'E2 Allocators'!$B$15:$W$15, 0),FALSE)*$G104)</f>
        <v>0</v>
      </c>
      <c r="AQ104" s="1412">
        <f ca="1">IF(ISERROR(VLOOKUP(VLOOKUP($A104, 'E4 TB Allocation Details'!$A$18:$L$205, MATCH("Customer ID", 'E4 TB Allocation Details'!$A$18:$L$18, 0),FALSE), 'E2 Allocators'!$B$15:$W$361, MATCH('O5 Details by Class &amp; Accounts'!AQ$18, 'E2 Allocators'!$B$15:$W$15, 0),FALSE)*$G104), 0, VLOOKUP(VLOOKUP($A104, 'E4 TB Allocation Details'!$A$18:$L$205, MATCH("Customer ID", 'E4 TB Allocation Details'!$A$18:$L$18, 0),FALSE), 'E2 Allocators'!$B$15:$W$361, MATCH('O5 Details by Class &amp; Accounts'!AQ$18, 'E2 Allocators'!$B$15:$W$15, 0),FALSE)*$G104)</f>
        <v>0</v>
      </c>
      <c r="AR104" s="1412">
        <f ca="1">IF(ISERROR(VLOOKUP(VLOOKUP($A104, 'E4 TB Allocation Details'!$A$18:$L$205, MATCH("Customer ID", 'E4 TB Allocation Details'!$A$18:$L$18, 0),FALSE), 'E2 Allocators'!$B$15:$W$361, MATCH('O5 Details by Class &amp; Accounts'!AR$18, 'E2 Allocators'!$B$15:$W$15, 0),FALSE)*$G104), 0, VLOOKUP(VLOOKUP($A104, 'E4 TB Allocation Details'!$A$18:$L$205, MATCH("Customer ID", 'E4 TB Allocation Details'!$A$18:$L$18, 0),FALSE), 'E2 Allocators'!$B$15:$W$361, MATCH('O5 Details by Class &amp; Accounts'!AR$18, 'E2 Allocators'!$B$15:$W$15, 0),FALSE)*$G104)</f>
        <v>0</v>
      </c>
      <c r="AS104" s="1412">
        <f ca="1">IF(ISERROR(VLOOKUP(VLOOKUP($A104, 'E4 TB Allocation Details'!$A$18:$L$205, MATCH("Customer ID", 'E4 TB Allocation Details'!$A$18:$L$18, 0),FALSE), 'E2 Allocators'!$B$15:$W$361, MATCH('O5 Details by Class &amp; Accounts'!AS$18, 'E2 Allocators'!$B$15:$W$15, 0),FALSE)*$G104), 0, VLOOKUP(VLOOKUP($A104, 'E4 TB Allocation Details'!$A$18:$L$205, MATCH("Customer ID", 'E4 TB Allocation Details'!$A$18:$L$18, 0),FALSE), 'E2 Allocators'!$B$15:$W$361, MATCH('O5 Details by Class &amp; Accounts'!AS$18, 'E2 Allocators'!$B$15:$W$15, 0),FALSE)*$G104)</f>
        <v>0</v>
      </c>
      <c r="AT104" s="1412">
        <f ca="1">IF(ISERROR(VLOOKUP(VLOOKUP($A104, 'E4 TB Allocation Details'!$A$18:$L$205, MATCH("Customer ID", 'E4 TB Allocation Details'!$A$18:$L$18, 0),FALSE), 'E2 Allocators'!$B$15:$W$361, MATCH('O5 Details by Class &amp; Accounts'!AT$18, 'E2 Allocators'!$B$15:$W$15, 0),FALSE)*$G104), 0, VLOOKUP(VLOOKUP($A104, 'E4 TB Allocation Details'!$A$18:$L$205, MATCH("Customer ID", 'E4 TB Allocation Details'!$A$18:$L$18, 0),FALSE), 'E2 Allocators'!$B$15:$W$361, MATCH('O5 Details by Class &amp; Accounts'!AT$18, 'E2 Allocators'!$B$15:$W$15, 0),FALSE)*$G104)</f>
        <v>0</v>
      </c>
      <c r="AU104" s="1412">
        <f ca="1">IF(ISERROR(VLOOKUP(VLOOKUP($A104, 'E4 TB Allocation Details'!$A$18:$L$205, MATCH("Customer ID", 'E4 TB Allocation Details'!$A$18:$L$18, 0),FALSE), 'E2 Allocators'!$B$15:$W$361, MATCH('O5 Details by Class &amp; Accounts'!AU$18, 'E2 Allocators'!$B$15:$W$15, 0),FALSE)*$G104), 0, VLOOKUP(VLOOKUP($A104, 'E4 TB Allocation Details'!$A$18:$L$205, MATCH("Customer ID", 'E4 TB Allocation Details'!$A$18:$L$18, 0),FALSE), 'E2 Allocators'!$B$15:$W$361, MATCH('O5 Details by Class &amp; Accounts'!AU$18, 'E2 Allocators'!$B$15:$W$15, 0),FALSE)*$G104)</f>
        <v>0</v>
      </c>
      <c r="AV104" s="1412">
        <f ca="1">IF(ISERROR(VLOOKUP(VLOOKUP($A104, 'E4 TB Allocation Details'!$A$18:$L$205, MATCH("Customer ID", 'E4 TB Allocation Details'!$A$18:$L$18, 0),FALSE), 'E2 Allocators'!$B$15:$W$361, MATCH('O5 Details by Class &amp; Accounts'!AV$18, 'E2 Allocators'!$B$15:$W$15, 0),FALSE)*$G104), 0, VLOOKUP(VLOOKUP($A104, 'E4 TB Allocation Details'!$A$18:$L$205, MATCH("Customer ID", 'E4 TB Allocation Details'!$A$18:$L$18, 0),FALSE), 'E2 Allocators'!$B$15:$W$361, MATCH('O5 Details by Class &amp; Accounts'!AV$18, 'E2 Allocators'!$B$15:$W$15, 0),FALSE)*$G104)</f>
        <v>0</v>
      </c>
      <c r="AW104" s="1412">
        <f ca="1">IF(ISERROR(VLOOKUP(VLOOKUP($A104, 'E4 TB Allocation Details'!$A$18:$L$205, MATCH("Customer ID", 'E4 TB Allocation Details'!$A$18:$L$18, 0),FALSE), 'E2 Allocators'!$B$15:$W$361, MATCH('O5 Details by Class &amp; Accounts'!AW$18, 'E2 Allocators'!$B$15:$W$15, 0),FALSE)*$G104), 0, VLOOKUP(VLOOKUP($A104, 'E4 TB Allocation Details'!$A$18:$L$205, MATCH("Customer ID", 'E4 TB Allocation Details'!$A$18:$L$18, 0),FALSE), 'E2 Allocators'!$B$15:$W$361, MATCH('O5 Details by Class &amp; Accounts'!AW$18, 'E2 Allocators'!$B$15:$W$15, 0),FALSE)*$G104)</f>
        <v>0</v>
      </c>
      <c r="AX104" s="1412">
        <f t="shared" si="20"/>
        <v>0</v>
      </c>
      <c r="AY104" s="1412">
        <f ca="1">IF(ISERROR(VLOOKUP(VLOOKUP($A104, 'E4 TB Allocation Details'!$A$18:$L$205, MATCH("Misc ID", 'E4 TB Allocation Details'!$A$18:$L$18, 0),FALSE), 'E2 Allocators'!$B$15:$W$361, MATCH('O5 Details by Class &amp; Accounts'!AY$18, 'E2 Allocators'!$B$15:$W$15, 0),FALSE)*$E104), 0, VLOOKUP(VLOOKUP($A104, 'E4 TB Allocation Details'!$A$18:$L$205, MATCH("Misc ID", 'E4 TB Allocation Details'!$A$18:$L$18, 0),FALSE), 'E2 Allocators'!$B$15:$W$361, MATCH('O5 Details by Class &amp; Accounts'!AY$18, 'E2 Allocators'!$B$15:$W$15, 0),FALSE)*$E104)</f>
        <v>0</v>
      </c>
      <c r="AZ104" s="1412">
        <f ca="1">IF(ISERROR(VLOOKUP(VLOOKUP($A104, 'E4 TB Allocation Details'!$A$18:$L$205, MATCH("Misc ID", 'E4 TB Allocation Details'!$A$18:$L$18, 0),FALSE), 'E2 Allocators'!$B$15:$W$361, MATCH('O5 Details by Class &amp; Accounts'!AZ$18, 'E2 Allocators'!$B$15:$W$15, 0),FALSE)*$E104), 0, VLOOKUP(VLOOKUP($A104, 'E4 TB Allocation Details'!$A$18:$L$205, MATCH("Misc ID", 'E4 TB Allocation Details'!$A$18:$L$18, 0),FALSE), 'E2 Allocators'!$B$15:$W$361, MATCH('O5 Details by Class &amp; Accounts'!AZ$18, 'E2 Allocators'!$B$15:$W$15, 0),FALSE)*$E104)</f>
        <v>0</v>
      </c>
      <c r="BA104" s="1412">
        <f ca="1">IF(ISERROR(VLOOKUP(VLOOKUP($A104, 'E4 TB Allocation Details'!$A$18:$L$205, MATCH("Misc ID", 'E4 TB Allocation Details'!$A$18:$L$18, 0),FALSE), 'E2 Allocators'!$B$15:$W$361, MATCH('O5 Details by Class &amp; Accounts'!BA$18, 'E2 Allocators'!$B$15:$W$15, 0),FALSE)*$E104), 0, VLOOKUP(VLOOKUP($A104, 'E4 TB Allocation Details'!$A$18:$L$205, MATCH("Misc ID", 'E4 TB Allocation Details'!$A$18:$L$18, 0),FALSE), 'E2 Allocators'!$B$15:$W$361, MATCH('O5 Details by Class &amp; Accounts'!BA$18, 'E2 Allocators'!$B$15:$W$15, 0),FALSE)*$E104)</f>
        <v>0</v>
      </c>
      <c r="BB104" s="1412">
        <f ca="1">IF(ISERROR(VLOOKUP(VLOOKUP($A104, 'E4 TB Allocation Details'!$A$18:$L$205, MATCH("Misc ID", 'E4 TB Allocation Details'!$A$18:$L$18, 0),FALSE), 'E2 Allocators'!$B$15:$W$361, MATCH('O5 Details by Class &amp; Accounts'!BB$18, 'E2 Allocators'!$B$15:$W$15, 0),FALSE)*$E104), 0, VLOOKUP(VLOOKUP($A104, 'E4 TB Allocation Details'!$A$18:$L$205, MATCH("Misc ID", 'E4 TB Allocation Details'!$A$18:$L$18, 0),FALSE), 'E2 Allocators'!$B$15:$W$361, MATCH('O5 Details by Class &amp; Accounts'!BB$18, 'E2 Allocators'!$B$15:$W$15, 0),FALSE)*$E104)</f>
        <v>0</v>
      </c>
      <c r="BC104" s="1412">
        <f ca="1">IF(ISERROR(VLOOKUP(VLOOKUP($A104, 'E4 TB Allocation Details'!$A$18:$L$205, MATCH("Misc ID", 'E4 TB Allocation Details'!$A$18:$L$18, 0),FALSE), 'E2 Allocators'!$B$15:$W$361, MATCH('O5 Details by Class &amp; Accounts'!BC$18, 'E2 Allocators'!$B$15:$W$15, 0),FALSE)*$E104), 0, VLOOKUP(VLOOKUP($A104, 'E4 TB Allocation Details'!$A$18:$L$205, MATCH("Misc ID", 'E4 TB Allocation Details'!$A$18:$L$18, 0),FALSE), 'E2 Allocators'!$B$15:$W$361, MATCH('O5 Details by Class &amp; Accounts'!BC$18, 'E2 Allocators'!$B$15:$W$15, 0),FALSE)*$E104)</f>
        <v>0</v>
      </c>
      <c r="BD104" s="1412">
        <f ca="1">IF(ISERROR(VLOOKUP(VLOOKUP($A104, 'E4 TB Allocation Details'!$A$18:$L$205, MATCH("Misc ID", 'E4 TB Allocation Details'!$A$18:$L$18, 0),FALSE), 'E2 Allocators'!$B$15:$W$361, MATCH('O5 Details by Class &amp; Accounts'!BD$18, 'E2 Allocators'!$B$15:$W$15, 0),FALSE)*$E104), 0, VLOOKUP(VLOOKUP($A104, 'E4 TB Allocation Details'!$A$18:$L$205, MATCH("Misc ID", 'E4 TB Allocation Details'!$A$18:$L$18, 0),FALSE), 'E2 Allocators'!$B$15:$W$361, MATCH('O5 Details by Class &amp; Accounts'!BD$18, 'E2 Allocators'!$B$15:$W$15, 0),FALSE)*$E104)</f>
        <v>0</v>
      </c>
      <c r="BE104" s="1412">
        <f ca="1">IF(ISERROR(VLOOKUP(VLOOKUP($A104, 'E4 TB Allocation Details'!$A$18:$L$205, MATCH("Misc ID", 'E4 TB Allocation Details'!$A$18:$L$18, 0),FALSE), 'E2 Allocators'!$B$15:$W$361, MATCH('O5 Details by Class &amp; Accounts'!BE$18, 'E2 Allocators'!$B$15:$W$15, 0),FALSE)*$E104), 0, VLOOKUP(VLOOKUP($A104, 'E4 TB Allocation Details'!$A$18:$L$205, MATCH("Misc ID", 'E4 TB Allocation Details'!$A$18:$L$18, 0),FALSE), 'E2 Allocators'!$B$15:$W$361, MATCH('O5 Details by Class &amp; Accounts'!BE$18, 'E2 Allocators'!$B$15:$W$15, 0),FALSE)*$E104)</f>
        <v>0</v>
      </c>
      <c r="BF104" s="1412">
        <f ca="1">IF(ISERROR(VLOOKUP(VLOOKUP($A104, 'E4 TB Allocation Details'!$A$18:$L$205, MATCH("Misc ID", 'E4 TB Allocation Details'!$A$18:$L$18, 0),FALSE), 'E2 Allocators'!$B$15:$W$361, MATCH('O5 Details by Class &amp; Accounts'!BF$18, 'E2 Allocators'!$B$15:$W$15, 0),FALSE)*$E104), 0, VLOOKUP(VLOOKUP($A104, 'E4 TB Allocation Details'!$A$18:$L$205, MATCH("Misc ID", 'E4 TB Allocation Details'!$A$18:$L$18, 0),FALSE), 'E2 Allocators'!$B$15:$W$361, MATCH('O5 Details by Class &amp; Accounts'!BF$18, 'E2 Allocators'!$B$15:$W$15, 0),FALSE)*$E104)</f>
        <v>0</v>
      </c>
      <c r="BG104" s="1412">
        <f ca="1">IF(ISERROR(VLOOKUP(VLOOKUP($A104, 'E4 TB Allocation Details'!$A$18:$L$205, MATCH("Misc ID", 'E4 TB Allocation Details'!$A$18:$L$18, 0),FALSE), 'E2 Allocators'!$B$15:$W$361, MATCH('O5 Details by Class &amp; Accounts'!BG$18, 'E2 Allocators'!$B$15:$W$15, 0),FALSE)*$E104), 0, VLOOKUP(VLOOKUP($A104, 'E4 TB Allocation Details'!$A$18:$L$205, MATCH("Misc ID", 'E4 TB Allocation Details'!$A$18:$L$18, 0),FALSE), 'E2 Allocators'!$B$15:$W$361, MATCH('O5 Details by Class &amp; Accounts'!BG$18, 'E2 Allocators'!$B$15:$W$15, 0),FALSE)*$E104)</f>
        <v>0</v>
      </c>
      <c r="BH104" s="1412">
        <f ca="1">IF(ISERROR(VLOOKUP(VLOOKUP($A104, 'E4 TB Allocation Details'!$A$18:$L$205, MATCH("Misc ID", 'E4 TB Allocation Details'!$A$18:$L$18, 0),FALSE), 'E2 Allocators'!$B$15:$W$361, MATCH('O5 Details by Class &amp; Accounts'!BH$18, 'E2 Allocators'!$B$15:$W$15, 0),FALSE)*$E104), 0, VLOOKUP(VLOOKUP($A104, 'E4 TB Allocation Details'!$A$18:$L$205, MATCH("Misc ID", 'E4 TB Allocation Details'!$A$18:$L$18, 0),FALSE), 'E2 Allocators'!$B$15:$W$361, MATCH('O5 Details by Class &amp; Accounts'!BH$18, 'E2 Allocators'!$B$15:$W$15, 0),FALSE)*$E104)</f>
        <v>0</v>
      </c>
      <c r="BI104" s="1412">
        <f ca="1">IF(ISERROR(VLOOKUP(VLOOKUP($A104, 'E4 TB Allocation Details'!$A$18:$L$205, MATCH("Misc ID", 'E4 TB Allocation Details'!$A$18:$L$18, 0),FALSE), 'E2 Allocators'!$B$15:$W$361, MATCH('O5 Details by Class &amp; Accounts'!BI$18, 'E2 Allocators'!$B$15:$W$15, 0),FALSE)*$E104), 0, VLOOKUP(VLOOKUP($A104, 'E4 TB Allocation Details'!$A$18:$L$205, MATCH("Misc ID", 'E4 TB Allocation Details'!$A$18:$L$18, 0),FALSE), 'E2 Allocators'!$B$15:$W$361, MATCH('O5 Details by Class &amp; Accounts'!BI$18, 'E2 Allocators'!$B$15:$W$15, 0),FALSE)*$E104)</f>
        <v>0</v>
      </c>
      <c r="BJ104" s="1412">
        <f ca="1">IF(ISERROR(VLOOKUP(VLOOKUP($A104, 'E4 TB Allocation Details'!$A$18:$L$205, MATCH("Misc ID", 'E4 TB Allocation Details'!$A$18:$L$18, 0),FALSE), 'E2 Allocators'!$B$15:$W$361, MATCH('O5 Details by Class &amp; Accounts'!BJ$18, 'E2 Allocators'!$B$15:$W$15, 0),FALSE)*$E104), 0, VLOOKUP(VLOOKUP($A104, 'E4 TB Allocation Details'!$A$18:$L$205, MATCH("Misc ID", 'E4 TB Allocation Details'!$A$18:$L$18, 0),FALSE), 'E2 Allocators'!$B$15:$W$361, MATCH('O5 Details by Class &amp; Accounts'!BJ$18, 'E2 Allocators'!$B$15:$W$15, 0),FALSE)*$E104)</f>
        <v>0</v>
      </c>
      <c r="BK104" s="1412">
        <f ca="1">IF(ISERROR(VLOOKUP(VLOOKUP($A104, 'E4 TB Allocation Details'!$A$18:$L$205, MATCH("Misc ID", 'E4 TB Allocation Details'!$A$18:$L$18, 0),FALSE), 'E2 Allocators'!$B$15:$W$361, MATCH('O5 Details by Class &amp; Accounts'!BK$18, 'E2 Allocators'!$B$15:$W$15, 0),FALSE)*$E104), 0, VLOOKUP(VLOOKUP($A104, 'E4 TB Allocation Details'!$A$18:$L$205, MATCH("Misc ID", 'E4 TB Allocation Details'!$A$18:$L$18, 0),FALSE), 'E2 Allocators'!$B$15:$W$361, MATCH('O5 Details by Class &amp; Accounts'!BK$18, 'E2 Allocators'!$B$15:$W$15, 0),FALSE)*$E104)</f>
        <v>0</v>
      </c>
      <c r="BL104" s="1412">
        <f ca="1">IF(ISERROR(VLOOKUP(VLOOKUP($A104, 'E4 TB Allocation Details'!$A$18:$L$205, MATCH("Misc ID", 'E4 TB Allocation Details'!$A$18:$L$18, 0),FALSE), 'E2 Allocators'!$B$15:$W$361, MATCH('O5 Details by Class &amp; Accounts'!BL$18, 'E2 Allocators'!$B$15:$W$15, 0),FALSE)*$E104), 0, VLOOKUP(VLOOKUP($A104, 'E4 TB Allocation Details'!$A$18:$L$205, MATCH("Misc ID", 'E4 TB Allocation Details'!$A$18:$L$18, 0),FALSE), 'E2 Allocators'!$B$15:$W$361, MATCH('O5 Details by Class &amp; Accounts'!BL$18, 'E2 Allocators'!$B$15:$W$15, 0),FALSE)*$E104)</f>
        <v>0</v>
      </c>
      <c r="BM104" s="1412">
        <f ca="1">IF(ISERROR(VLOOKUP(VLOOKUP($A104, 'E4 TB Allocation Details'!$A$18:$L$205, MATCH("Misc ID", 'E4 TB Allocation Details'!$A$18:$L$18, 0),FALSE), 'E2 Allocators'!$B$15:$W$361, MATCH('O5 Details by Class &amp; Accounts'!BM$18, 'E2 Allocators'!$B$15:$W$15, 0),FALSE)*$E104), 0, VLOOKUP(VLOOKUP($A104, 'E4 TB Allocation Details'!$A$18:$L$205, MATCH("Misc ID", 'E4 TB Allocation Details'!$A$18:$L$18, 0),FALSE), 'E2 Allocators'!$B$15:$W$361, MATCH('O5 Details by Class &amp; Accounts'!BM$18, 'E2 Allocators'!$B$15:$W$15, 0),FALSE)*$E104)</f>
        <v>0</v>
      </c>
      <c r="BN104" s="1412">
        <f ca="1">IF(ISERROR(VLOOKUP(VLOOKUP($A104, 'E4 TB Allocation Details'!$A$18:$L$205, MATCH("Misc ID", 'E4 TB Allocation Details'!$A$18:$L$18, 0),FALSE), 'E2 Allocators'!$B$15:$W$361, MATCH('O5 Details by Class &amp; Accounts'!BN$18, 'E2 Allocators'!$B$15:$W$15, 0),FALSE)*$E104), 0, VLOOKUP(VLOOKUP($A104, 'E4 TB Allocation Details'!$A$18:$L$205, MATCH("Misc ID", 'E4 TB Allocation Details'!$A$18:$L$18, 0),FALSE), 'E2 Allocators'!$B$15:$W$361, MATCH('O5 Details by Class &amp; Accounts'!BN$18, 'E2 Allocators'!$B$15:$W$15, 0),FALSE)*$E104)</f>
        <v>0</v>
      </c>
      <c r="BO104" s="1412">
        <f ca="1">IF(ISERROR(VLOOKUP(VLOOKUP($A104, 'E4 TB Allocation Details'!$A$18:$L$205, MATCH("Misc ID", 'E4 TB Allocation Details'!$A$18:$L$18, 0),FALSE), 'E2 Allocators'!$B$15:$W$361, MATCH('O5 Details by Class &amp; Accounts'!BO$18, 'E2 Allocators'!$B$15:$W$15, 0),FALSE)*$E104), 0, VLOOKUP(VLOOKUP($A104, 'E4 TB Allocation Details'!$A$18:$L$205, MATCH("Misc ID", 'E4 TB Allocation Details'!$A$18:$L$18, 0),FALSE), 'E2 Allocators'!$B$15:$W$361, MATCH('O5 Details by Class &amp; Accounts'!BO$18, 'E2 Allocators'!$B$15:$W$15, 0),FALSE)*$E104)</f>
        <v>0</v>
      </c>
      <c r="BP104" s="1412">
        <f ca="1">IF(ISERROR(VLOOKUP(VLOOKUP($A104, 'E4 TB Allocation Details'!$A$18:$L$205, MATCH("Misc ID", 'E4 TB Allocation Details'!$A$18:$L$18, 0),FALSE), 'E2 Allocators'!$B$15:$W$361, MATCH('O5 Details by Class &amp; Accounts'!BP$18, 'E2 Allocators'!$B$15:$W$15, 0),FALSE)*$E104), 0, VLOOKUP(VLOOKUP($A104, 'E4 TB Allocation Details'!$A$18:$L$205, MATCH("Misc ID", 'E4 TB Allocation Details'!$A$18:$L$18, 0),FALSE), 'E2 Allocators'!$B$15:$W$361, MATCH('O5 Details by Class &amp; Accounts'!BP$18, 'E2 Allocators'!$B$15:$W$15, 0),FALSE)*$E104)</f>
        <v>0</v>
      </c>
      <c r="BQ104" s="1412">
        <f ca="1">IF(ISERROR(VLOOKUP(VLOOKUP($A104, 'E4 TB Allocation Details'!$A$18:$L$205, MATCH("Misc ID", 'E4 TB Allocation Details'!$A$18:$L$18, 0),FALSE), 'E2 Allocators'!$B$15:$W$361, MATCH('O5 Details by Class &amp; Accounts'!BQ$18, 'E2 Allocators'!$B$15:$W$15, 0),FALSE)*$E104), 0, VLOOKUP(VLOOKUP($A104, 'E4 TB Allocation Details'!$A$18:$L$205, MATCH("Misc ID", 'E4 TB Allocation Details'!$A$18:$L$18, 0),FALSE), 'E2 Allocators'!$B$15:$W$361, MATCH('O5 Details by Class &amp; Accounts'!BQ$18, 'E2 Allocators'!$B$15:$W$15, 0),FALSE)*$E104)</f>
        <v>0</v>
      </c>
      <c r="BR104" s="1412">
        <f ca="1">IF(ISERROR(VLOOKUP(VLOOKUP($A104, 'E4 TB Allocation Details'!$A$18:$L$205, MATCH("Misc ID", 'E4 TB Allocation Details'!$A$18:$L$18, 0),FALSE), 'E2 Allocators'!$B$15:$W$361, MATCH('O5 Details by Class &amp; Accounts'!BR$18, 'E2 Allocators'!$B$15:$W$15, 0),FALSE)*$E104), 0, VLOOKUP(VLOOKUP($A104, 'E4 TB Allocation Details'!$A$18:$L$205, MATCH("Misc ID", 'E4 TB Allocation Details'!$A$18:$L$18, 0),FALSE), 'E2 Allocators'!$B$15:$W$361, MATCH('O5 Details by Class &amp; Accounts'!BR$18, 'E2 Allocators'!$B$15:$W$15, 0),FALSE)*$E104)</f>
        <v>0</v>
      </c>
      <c r="BS104" s="1412">
        <f t="shared" si="21"/>
        <v>0</v>
      </c>
      <c r="BT104" s="1412">
        <f ca="1">IF(ISERROR(VLOOKUP(VLOOKUP($A104, 'E4 TB Allocation Details'!$A$18:$L$205, MATCH("A &amp; G ID", 'E4 TB Allocation Details'!$A$18:$L$18, 0),FALSE), 'E2 Allocators'!$B$15:$W$361, MATCH('O5 Details by Class &amp; Accounts'!BT$18, 'E2 Allocators'!$B$15:$W$15, 0),FALSE)*$E104), 0, VLOOKUP(VLOOKUP($A104, 'E4 TB Allocation Details'!$A$18:$L$205, MATCH("A &amp; G ID", 'E4 TB Allocation Details'!$A$18:$L$18, 0),FALSE), 'E2 Allocators'!$B$15:$W$361, MATCH('O5 Details by Class &amp; Accounts'!BT$18, 'E2 Allocators'!$B$15:$W$15, 0),FALSE)*$E104)</f>
        <v>0</v>
      </c>
      <c r="BU104" s="1412">
        <f ca="1">IF(ISERROR(VLOOKUP(VLOOKUP($A104, 'E4 TB Allocation Details'!$A$18:$L$205, MATCH("A &amp; G ID", 'E4 TB Allocation Details'!$A$18:$L$18, 0),FALSE), 'E2 Allocators'!$B$15:$W$361, MATCH('O5 Details by Class &amp; Accounts'!BU$18, 'E2 Allocators'!$B$15:$W$15, 0),FALSE)*$E104), 0, VLOOKUP(VLOOKUP($A104, 'E4 TB Allocation Details'!$A$18:$L$205, MATCH("A &amp; G ID", 'E4 TB Allocation Details'!$A$18:$L$18, 0),FALSE), 'E2 Allocators'!$B$15:$W$361, MATCH('O5 Details by Class &amp; Accounts'!BU$18, 'E2 Allocators'!$B$15:$W$15, 0),FALSE)*$E104)</f>
        <v>0</v>
      </c>
      <c r="BV104" s="1412">
        <f ca="1">IF(ISERROR(VLOOKUP(VLOOKUP($A104, 'E4 TB Allocation Details'!$A$18:$L$205, MATCH("A &amp; G ID", 'E4 TB Allocation Details'!$A$18:$L$18, 0),FALSE), 'E2 Allocators'!$B$15:$W$361, MATCH('O5 Details by Class &amp; Accounts'!BV$18, 'E2 Allocators'!$B$15:$W$15, 0),FALSE)*$E104), 0, VLOOKUP(VLOOKUP($A104, 'E4 TB Allocation Details'!$A$18:$L$205, MATCH("A &amp; G ID", 'E4 TB Allocation Details'!$A$18:$L$18, 0),FALSE), 'E2 Allocators'!$B$15:$W$361, MATCH('O5 Details by Class &amp; Accounts'!BV$18, 'E2 Allocators'!$B$15:$W$15, 0),FALSE)*$E104)</f>
        <v>0</v>
      </c>
      <c r="BW104" s="1412">
        <f ca="1">IF(ISERROR(VLOOKUP(VLOOKUP($A104, 'E4 TB Allocation Details'!$A$18:$L$205, MATCH("A &amp; G ID", 'E4 TB Allocation Details'!$A$18:$L$18, 0),FALSE), 'E2 Allocators'!$B$15:$W$361, MATCH('O5 Details by Class &amp; Accounts'!BW$18, 'E2 Allocators'!$B$15:$W$15, 0),FALSE)*$E104), 0, VLOOKUP(VLOOKUP($A104, 'E4 TB Allocation Details'!$A$18:$L$205, MATCH("A &amp; G ID", 'E4 TB Allocation Details'!$A$18:$L$18, 0),FALSE), 'E2 Allocators'!$B$15:$W$361, MATCH('O5 Details by Class &amp; Accounts'!BW$18, 'E2 Allocators'!$B$15:$W$15, 0),FALSE)*$E104)</f>
        <v>0</v>
      </c>
      <c r="BX104" s="1412">
        <f ca="1">IF(ISERROR(VLOOKUP(VLOOKUP($A104, 'E4 TB Allocation Details'!$A$18:$L$205, MATCH("A &amp; G ID", 'E4 TB Allocation Details'!$A$18:$L$18, 0),FALSE), 'E2 Allocators'!$B$15:$W$361, MATCH('O5 Details by Class &amp; Accounts'!BX$18, 'E2 Allocators'!$B$15:$W$15, 0),FALSE)*$E104), 0, VLOOKUP(VLOOKUP($A104, 'E4 TB Allocation Details'!$A$18:$L$205, MATCH("A &amp; G ID", 'E4 TB Allocation Details'!$A$18:$L$18, 0),FALSE), 'E2 Allocators'!$B$15:$W$361, MATCH('O5 Details by Class &amp; Accounts'!BX$18, 'E2 Allocators'!$B$15:$W$15, 0),FALSE)*$E104)</f>
        <v>0</v>
      </c>
      <c r="BY104" s="1412">
        <f ca="1">IF(ISERROR(VLOOKUP(VLOOKUP($A104, 'E4 TB Allocation Details'!$A$18:$L$205, MATCH("A &amp; G ID", 'E4 TB Allocation Details'!$A$18:$L$18, 0),FALSE), 'E2 Allocators'!$B$15:$W$361, MATCH('O5 Details by Class &amp; Accounts'!BY$18, 'E2 Allocators'!$B$15:$W$15, 0),FALSE)*$E104), 0, VLOOKUP(VLOOKUP($A104, 'E4 TB Allocation Details'!$A$18:$L$205, MATCH("A &amp; G ID", 'E4 TB Allocation Details'!$A$18:$L$18, 0),FALSE), 'E2 Allocators'!$B$15:$W$361, MATCH('O5 Details by Class &amp; Accounts'!BY$18, 'E2 Allocators'!$B$15:$W$15, 0),FALSE)*$E104)</f>
        <v>0</v>
      </c>
      <c r="BZ104" s="1412">
        <f ca="1">IF(ISERROR(VLOOKUP(VLOOKUP($A104, 'E4 TB Allocation Details'!$A$18:$L$205, MATCH("A &amp; G ID", 'E4 TB Allocation Details'!$A$18:$L$18, 0),FALSE), 'E2 Allocators'!$B$15:$W$361, MATCH('O5 Details by Class &amp; Accounts'!BZ$18, 'E2 Allocators'!$B$15:$W$15, 0),FALSE)*$E104), 0, VLOOKUP(VLOOKUP($A104, 'E4 TB Allocation Details'!$A$18:$L$205, MATCH("A &amp; G ID", 'E4 TB Allocation Details'!$A$18:$L$18, 0),FALSE), 'E2 Allocators'!$B$15:$W$361, MATCH('O5 Details by Class &amp; Accounts'!BZ$18, 'E2 Allocators'!$B$15:$W$15, 0),FALSE)*$E104)</f>
        <v>0</v>
      </c>
      <c r="CA104" s="1412">
        <f ca="1">IF(ISERROR(VLOOKUP(VLOOKUP($A104, 'E4 TB Allocation Details'!$A$18:$L$205, MATCH("A &amp; G ID", 'E4 TB Allocation Details'!$A$18:$L$18, 0),FALSE), 'E2 Allocators'!$B$15:$W$361, MATCH('O5 Details by Class &amp; Accounts'!CA$18, 'E2 Allocators'!$B$15:$W$15, 0),FALSE)*$E104), 0, VLOOKUP(VLOOKUP($A104, 'E4 TB Allocation Details'!$A$18:$L$205, MATCH("A &amp; G ID", 'E4 TB Allocation Details'!$A$18:$L$18, 0),FALSE), 'E2 Allocators'!$B$15:$W$361, MATCH('O5 Details by Class &amp; Accounts'!CA$18, 'E2 Allocators'!$B$15:$W$15, 0),FALSE)*$E104)</f>
        <v>0</v>
      </c>
      <c r="CB104" s="1412">
        <f ca="1">IF(ISERROR(VLOOKUP(VLOOKUP($A104, 'E4 TB Allocation Details'!$A$18:$L$205, MATCH("A &amp; G ID", 'E4 TB Allocation Details'!$A$18:$L$18, 0),FALSE), 'E2 Allocators'!$B$15:$W$361, MATCH('O5 Details by Class &amp; Accounts'!CB$18, 'E2 Allocators'!$B$15:$W$15, 0),FALSE)*$E104), 0, VLOOKUP(VLOOKUP($A104, 'E4 TB Allocation Details'!$A$18:$L$205, MATCH("A &amp; G ID", 'E4 TB Allocation Details'!$A$18:$L$18, 0),FALSE), 'E2 Allocators'!$B$15:$W$361, MATCH('O5 Details by Class &amp; Accounts'!CB$18, 'E2 Allocators'!$B$15:$W$15, 0),FALSE)*$E104)</f>
        <v>0</v>
      </c>
      <c r="CC104" s="1412">
        <f ca="1">IF(ISERROR(VLOOKUP(VLOOKUP($A104, 'E4 TB Allocation Details'!$A$18:$L$205, MATCH("A &amp; G ID", 'E4 TB Allocation Details'!$A$18:$L$18, 0),FALSE), 'E2 Allocators'!$B$15:$W$361, MATCH('O5 Details by Class &amp; Accounts'!CC$18, 'E2 Allocators'!$B$15:$W$15, 0),FALSE)*$E104), 0, VLOOKUP(VLOOKUP($A104, 'E4 TB Allocation Details'!$A$18:$L$205, MATCH("A &amp; G ID", 'E4 TB Allocation Details'!$A$18:$L$18, 0),FALSE), 'E2 Allocators'!$B$15:$W$361, MATCH('O5 Details by Class &amp; Accounts'!CC$18, 'E2 Allocators'!$B$15:$W$15, 0),FALSE)*$E104)</f>
        <v>0</v>
      </c>
      <c r="CD104" s="1412">
        <f ca="1">IF(ISERROR(VLOOKUP(VLOOKUP($A104, 'E4 TB Allocation Details'!$A$18:$L$205, MATCH("A &amp; G ID", 'E4 TB Allocation Details'!$A$18:$L$18, 0),FALSE), 'E2 Allocators'!$B$15:$W$361, MATCH('O5 Details by Class &amp; Accounts'!CD$18, 'E2 Allocators'!$B$15:$W$15, 0),FALSE)*$E104), 0, VLOOKUP(VLOOKUP($A104, 'E4 TB Allocation Details'!$A$18:$L$205, MATCH("A &amp; G ID", 'E4 TB Allocation Details'!$A$18:$L$18, 0),FALSE), 'E2 Allocators'!$B$15:$W$361, MATCH('O5 Details by Class &amp; Accounts'!CD$18, 'E2 Allocators'!$B$15:$W$15, 0),FALSE)*$E104)</f>
        <v>0</v>
      </c>
      <c r="CE104" s="1412">
        <f ca="1">IF(ISERROR(VLOOKUP(VLOOKUP($A104, 'E4 TB Allocation Details'!$A$18:$L$205, MATCH("A &amp; G ID", 'E4 TB Allocation Details'!$A$18:$L$18, 0),FALSE), 'E2 Allocators'!$B$15:$W$361, MATCH('O5 Details by Class &amp; Accounts'!CE$18, 'E2 Allocators'!$B$15:$W$15, 0),FALSE)*$E104), 0, VLOOKUP(VLOOKUP($A104, 'E4 TB Allocation Details'!$A$18:$L$205, MATCH("A &amp; G ID", 'E4 TB Allocation Details'!$A$18:$L$18, 0),FALSE), 'E2 Allocators'!$B$15:$W$361, MATCH('O5 Details by Class &amp; Accounts'!CE$18, 'E2 Allocators'!$B$15:$W$15, 0),FALSE)*$E104)</f>
        <v>0</v>
      </c>
      <c r="CF104" s="1412">
        <f ca="1">IF(ISERROR(VLOOKUP(VLOOKUP($A104, 'E4 TB Allocation Details'!$A$18:$L$205, MATCH("A &amp; G ID", 'E4 TB Allocation Details'!$A$18:$L$18, 0),FALSE), 'E2 Allocators'!$B$15:$W$361, MATCH('O5 Details by Class &amp; Accounts'!CF$18, 'E2 Allocators'!$B$15:$W$15, 0),FALSE)*$E104), 0, VLOOKUP(VLOOKUP($A104, 'E4 TB Allocation Details'!$A$18:$L$205, MATCH("A &amp; G ID", 'E4 TB Allocation Details'!$A$18:$L$18, 0),FALSE), 'E2 Allocators'!$B$15:$W$361, MATCH('O5 Details by Class &amp; Accounts'!CF$18, 'E2 Allocators'!$B$15:$W$15, 0),FALSE)*$E104)</f>
        <v>0</v>
      </c>
      <c r="CG104" s="1412">
        <f ca="1">IF(ISERROR(VLOOKUP(VLOOKUP($A104, 'E4 TB Allocation Details'!$A$18:$L$205, MATCH("A &amp; G ID", 'E4 TB Allocation Details'!$A$18:$L$18, 0),FALSE), 'E2 Allocators'!$B$15:$W$361, MATCH('O5 Details by Class &amp; Accounts'!CG$18, 'E2 Allocators'!$B$15:$W$15, 0),FALSE)*$E104), 0, VLOOKUP(VLOOKUP($A104, 'E4 TB Allocation Details'!$A$18:$L$205, MATCH("A &amp; G ID", 'E4 TB Allocation Details'!$A$18:$L$18, 0),FALSE), 'E2 Allocators'!$B$15:$W$361, MATCH('O5 Details by Class &amp; Accounts'!CG$18, 'E2 Allocators'!$B$15:$W$15, 0),FALSE)*$E104)</f>
        <v>0</v>
      </c>
      <c r="CH104" s="1412">
        <f ca="1">IF(ISERROR(VLOOKUP(VLOOKUP($A104, 'E4 TB Allocation Details'!$A$18:$L$205, MATCH("A &amp; G ID", 'E4 TB Allocation Details'!$A$18:$L$18, 0),FALSE), 'E2 Allocators'!$B$15:$W$361, MATCH('O5 Details by Class &amp; Accounts'!CH$18, 'E2 Allocators'!$B$15:$W$15, 0),FALSE)*$E104), 0, VLOOKUP(VLOOKUP($A104, 'E4 TB Allocation Details'!$A$18:$L$205, MATCH("A &amp; G ID", 'E4 TB Allocation Details'!$A$18:$L$18, 0),FALSE), 'E2 Allocators'!$B$15:$W$361, MATCH('O5 Details by Class &amp; Accounts'!CH$18, 'E2 Allocators'!$B$15:$W$15, 0),FALSE)*$E104)</f>
        <v>0</v>
      </c>
      <c r="CI104" s="1412">
        <f ca="1">IF(ISERROR(VLOOKUP(VLOOKUP($A104, 'E4 TB Allocation Details'!$A$18:$L$205, MATCH("A &amp; G ID", 'E4 TB Allocation Details'!$A$18:$L$18, 0),FALSE), 'E2 Allocators'!$B$15:$W$361, MATCH('O5 Details by Class &amp; Accounts'!CI$18, 'E2 Allocators'!$B$15:$W$15, 0),FALSE)*$E104), 0, VLOOKUP(VLOOKUP($A104, 'E4 TB Allocation Details'!$A$18:$L$205, MATCH("A &amp; G ID", 'E4 TB Allocation Details'!$A$18:$L$18, 0),FALSE), 'E2 Allocators'!$B$15:$W$361, MATCH('O5 Details by Class &amp; Accounts'!CI$18, 'E2 Allocators'!$B$15:$W$15, 0),FALSE)*$E104)</f>
        <v>0</v>
      </c>
      <c r="CJ104" s="1412">
        <f ca="1">IF(ISERROR(VLOOKUP(VLOOKUP($A104, 'E4 TB Allocation Details'!$A$18:$L$205, MATCH("A &amp; G ID", 'E4 TB Allocation Details'!$A$18:$L$18, 0),FALSE), 'E2 Allocators'!$B$15:$W$361, MATCH('O5 Details by Class &amp; Accounts'!CJ$18, 'E2 Allocators'!$B$15:$W$15, 0),FALSE)*$E104), 0, VLOOKUP(VLOOKUP($A104, 'E4 TB Allocation Details'!$A$18:$L$205, MATCH("A &amp; G ID", 'E4 TB Allocation Details'!$A$18:$L$18, 0),FALSE), 'E2 Allocators'!$B$15:$W$361, MATCH('O5 Details by Class &amp; Accounts'!CJ$18, 'E2 Allocators'!$B$15:$W$15, 0),FALSE)*$E104)</f>
        <v>0</v>
      </c>
      <c r="CK104" s="1412">
        <f ca="1">IF(ISERROR(VLOOKUP(VLOOKUP($A104, 'E4 TB Allocation Details'!$A$18:$L$205, MATCH("A &amp; G ID", 'E4 TB Allocation Details'!$A$18:$L$18, 0),FALSE), 'E2 Allocators'!$B$15:$W$361, MATCH('O5 Details by Class &amp; Accounts'!CK$18, 'E2 Allocators'!$B$15:$W$15, 0),FALSE)*$E104), 0, VLOOKUP(VLOOKUP($A104, 'E4 TB Allocation Details'!$A$18:$L$205, MATCH("A &amp; G ID", 'E4 TB Allocation Details'!$A$18:$L$18, 0),FALSE), 'E2 Allocators'!$B$15:$W$361, MATCH('O5 Details by Class &amp; Accounts'!CK$18, 'E2 Allocators'!$B$15:$W$15, 0),FALSE)*$E104)</f>
        <v>0</v>
      </c>
      <c r="CL104" s="1412">
        <f ca="1">IF(ISERROR(VLOOKUP(VLOOKUP($A104, 'E4 TB Allocation Details'!$A$18:$L$205, MATCH("A &amp; G ID", 'E4 TB Allocation Details'!$A$18:$L$18, 0),FALSE), 'E2 Allocators'!$B$15:$W$361, MATCH('O5 Details by Class &amp; Accounts'!CL$18, 'E2 Allocators'!$B$15:$W$15, 0),FALSE)*$E104), 0, VLOOKUP(VLOOKUP($A104, 'E4 TB Allocation Details'!$A$18:$L$205, MATCH("A &amp; G ID", 'E4 TB Allocation Details'!$A$18:$L$18, 0),FALSE), 'E2 Allocators'!$B$15:$W$361, MATCH('O5 Details by Class &amp; Accounts'!CL$18, 'E2 Allocators'!$B$15:$W$15, 0),FALSE)*$E104)</f>
        <v>0</v>
      </c>
      <c r="CM104" s="1412">
        <f ca="1">IF(ISERROR(VLOOKUP(VLOOKUP($A104, 'E4 TB Allocation Details'!$A$18:$L$205, MATCH("A &amp; G ID", 'E4 TB Allocation Details'!$A$18:$L$18, 0),FALSE), 'E2 Allocators'!$B$15:$W$361, MATCH('O5 Details by Class &amp; Accounts'!CM$18, 'E2 Allocators'!$B$15:$W$15, 0),FALSE)*$E104), 0, VLOOKUP(VLOOKUP($A104, 'E4 TB Allocation Details'!$A$18:$L$205, MATCH("A &amp; G ID", 'E4 TB Allocation Details'!$A$18:$L$18, 0),FALSE), 'E2 Allocators'!$B$15:$W$361, MATCH('O5 Details by Class &amp; Accounts'!CM$18, 'E2 Allocators'!$B$15:$W$15, 0),FALSE)*$E104)</f>
        <v>0</v>
      </c>
      <c r="CN104" s="1412">
        <f t="shared" si="22"/>
        <v>0</v>
      </c>
      <c r="CO104" s="1792">
        <f t="shared" si="23"/>
        <v>0</v>
      </c>
      <c r="CQ104" s="2087" t="s">
        <v>788</v>
      </c>
    </row>
    <row r="105" spans="1:95" s="81" customFormat="1" ht="25.5">
      <c r="A105" s="1180">
        <v>4350</v>
      </c>
      <c r="B105" s="1181" t="s">
        <v>1119</v>
      </c>
      <c r="C105" s="1789">
        <f ca="1">IF(ISERROR(VLOOKUP($A105,'I3 TB Data'!$A$23:$H$458,MATCH('O5 Details by Class &amp; Accounts'!$C$18, 'I3 TB Data'!$A$23:$H$23,0),0)), 0, VLOOKUP($A105,'I3 TB Data'!$A$23:$H$458,MATCH('O5 Details by Class &amp; Accounts'!$C$18,'I3 TB Data'!$A$23:$H$23,0),0))</f>
        <v>0</v>
      </c>
      <c r="D105" s="1412"/>
      <c r="E105" s="1789">
        <f t="shared" si="17"/>
        <v>0</v>
      </c>
      <c r="F105" s="1791">
        <f ca="1">IF(ISERROR(VLOOKUP($A105, 'E1 Categorization'!A33:E122, MATCH("Customer Component", 'E1 Categorization'!$A$33:$E$33,0), 0)), 0, IF(VLOOKUP($A105, 'E1 Categorization'!A33:E122, MATCH("Customer Component", 'E1 Categorization'!$A$33:$E$33,0), 0)=0, 'O5 Details by Class &amp; Accounts'!$E105, IF(AND(VLOOKUP($A105, 'E1 Categorization'!A33:E122, MATCH("Customer Component", 'E1 Categorization'!$A$33:$E$33,0), 0) &gt;0, VLOOKUP($A105, 'E1 Categorization'!A33:E122, MATCH("Customer Component", 'E1 Categorization'!$A$33:$E$33,0), 0)&lt;1), 'O5 Details by Class &amp; Accounts'!$E105*(1-VLOOKUP($A105, 'E1 Categorization'!A33:E122, MATCH("Customer Component", 'E1 Categorization'!$A$33:$E$33,0), 0)), 0)))</f>
        <v>0</v>
      </c>
      <c r="G105" s="1791">
        <f ca="1">IF(ISERROR(VLOOKUP($A105, 'E1 Categorization'!A33:E122, MATCH("Customer Component", 'E1 Categorization'!$A$33:$E$33,0), 0)),0, IF(VLOOKUP($A105, 'E1 Categorization'!A33:E122, MATCH("Customer Component", 'E1 Categorization'!$A$33:$E$33,0), 0)=0, 0, IF(AND(VLOOKUP($A105, 'E1 Categorization'!A33:E122, MATCH("Customer Component", 'E1 Categorization'!$A$33:$E$33,0), 0) &gt;0, VLOOKUP($A105, 'E1 Categorization'!A33:E122, MATCH("Customer Component", 'E1 Categorization'!$A$33:$E$33,0), 0)&lt;1), 'O5 Details by Class &amp; Accounts'!$E105*(VLOOKUP($A105, 'E1 Categorization'!A33:E122, MATCH("Customer Component", 'E1 Categorization'!$A$33:$E$33,0), 0)), 'O5 Details by Class &amp; Accounts'!$E105)))</f>
        <v>0</v>
      </c>
      <c r="H105" s="1412">
        <f t="shared" si="18"/>
        <v>0</v>
      </c>
      <c r="I105" s="1412">
        <f ca="1">IF(ISERROR(VLOOKUP(VLOOKUP($A105, 'E4 TB Allocation Details'!$A$18:$L$205, MATCH("Demand ID", 'E4 TB Allocation Details'!$A$18:$L$18, 0),FALSE), 'E2 Allocators'!$B$15:$W$361, MATCH('O5 Details by Class &amp; Accounts'!I$18, 'E2 Allocators'!$B$15:$W$15, 0),FALSE)*$F105), 0, VLOOKUP(VLOOKUP($A105, 'E4 TB Allocation Details'!$A$18:$L$205, MATCH("Demand ID", 'E4 TB Allocation Details'!$A$18:$L$18, 0),FALSE), 'E2 Allocators'!$B$15:$W$361, MATCH('O5 Details by Class &amp; Accounts'!I$18, 'E2 Allocators'!$B$15:$W$15, 0),FALSE)*$F105)</f>
        <v>0</v>
      </c>
      <c r="J105" s="1412">
        <f ca="1">IF(ISERROR(VLOOKUP(VLOOKUP($A105, 'E4 TB Allocation Details'!$A$18:$L$205, MATCH("Demand ID", 'E4 TB Allocation Details'!$A$18:$L$18, 0),FALSE), 'E2 Allocators'!$B$15:$W$361, MATCH('O5 Details by Class &amp; Accounts'!J$18, 'E2 Allocators'!$B$15:$W$15, 0),FALSE)*$F105), 0, VLOOKUP(VLOOKUP($A105, 'E4 TB Allocation Details'!$A$18:$L$205, MATCH("Demand ID", 'E4 TB Allocation Details'!$A$18:$L$18, 0),FALSE), 'E2 Allocators'!$B$15:$W$361, MATCH('O5 Details by Class &amp; Accounts'!J$18, 'E2 Allocators'!$B$15:$W$15, 0),FALSE)*$F105)</f>
        <v>0</v>
      </c>
      <c r="K105" s="1412">
        <f ca="1">IF(ISERROR(VLOOKUP(VLOOKUP($A105, 'E4 TB Allocation Details'!$A$18:$L$205, MATCH("Demand ID", 'E4 TB Allocation Details'!$A$18:$L$18, 0),FALSE), 'E2 Allocators'!$B$15:$W$361, MATCH('O5 Details by Class &amp; Accounts'!K$18, 'E2 Allocators'!$B$15:$W$15, 0),FALSE)*$F105), 0, VLOOKUP(VLOOKUP($A105, 'E4 TB Allocation Details'!$A$18:$L$205, MATCH("Demand ID", 'E4 TB Allocation Details'!$A$18:$L$18, 0),FALSE), 'E2 Allocators'!$B$15:$W$361, MATCH('O5 Details by Class &amp; Accounts'!K$18, 'E2 Allocators'!$B$15:$W$15, 0),FALSE)*$F105)</f>
        <v>0</v>
      </c>
      <c r="L105" s="1412">
        <f ca="1">IF(ISERROR(VLOOKUP(VLOOKUP($A105, 'E4 TB Allocation Details'!$A$18:$L$205, MATCH("Demand ID", 'E4 TB Allocation Details'!$A$18:$L$18, 0),FALSE), 'E2 Allocators'!$B$15:$W$361, MATCH('O5 Details by Class &amp; Accounts'!L$18, 'E2 Allocators'!$B$15:$W$15, 0),FALSE)*$F105), 0, VLOOKUP(VLOOKUP($A105, 'E4 TB Allocation Details'!$A$18:$L$205, MATCH("Demand ID", 'E4 TB Allocation Details'!$A$18:$L$18, 0),FALSE), 'E2 Allocators'!$B$15:$W$361, MATCH('O5 Details by Class &amp; Accounts'!L$18, 'E2 Allocators'!$B$15:$W$15, 0),FALSE)*$F105)</f>
        <v>0</v>
      </c>
      <c r="M105" s="1412">
        <f ca="1">IF(ISERROR(VLOOKUP(VLOOKUP($A105, 'E4 TB Allocation Details'!$A$18:$L$205, MATCH("Demand ID", 'E4 TB Allocation Details'!$A$18:$L$18, 0),FALSE), 'E2 Allocators'!$B$15:$W$361, MATCH('O5 Details by Class &amp; Accounts'!M$18, 'E2 Allocators'!$B$15:$W$15, 0),FALSE)*$F105), 0, VLOOKUP(VLOOKUP($A105, 'E4 TB Allocation Details'!$A$18:$L$205, MATCH("Demand ID", 'E4 TB Allocation Details'!$A$18:$L$18, 0),FALSE), 'E2 Allocators'!$B$15:$W$361, MATCH('O5 Details by Class &amp; Accounts'!M$18, 'E2 Allocators'!$B$15:$W$15, 0),FALSE)*$F105)</f>
        <v>0</v>
      </c>
      <c r="N105" s="1412">
        <f ca="1">IF(ISERROR(VLOOKUP(VLOOKUP($A105, 'E4 TB Allocation Details'!$A$18:$L$205, MATCH("Demand ID", 'E4 TB Allocation Details'!$A$18:$L$18, 0),FALSE), 'E2 Allocators'!$B$15:$W$361, MATCH('O5 Details by Class &amp; Accounts'!N$18, 'E2 Allocators'!$B$15:$W$15, 0),FALSE)*$F105), 0, VLOOKUP(VLOOKUP($A105, 'E4 TB Allocation Details'!$A$18:$L$205, MATCH("Demand ID", 'E4 TB Allocation Details'!$A$18:$L$18, 0),FALSE), 'E2 Allocators'!$B$15:$W$361, MATCH('O5 Details by Class &amp; Accounts'!N$18, 'E2 Allocators'!$B$15:$W$15, 0),FALSE)*$F105)</f>
        <v>0</v>
      </c>
      <c r="O105" s="1412">
        <f ca="1">IF(ISERROR(VLOOKUP(VLOOKUP($A105, 'E4 TB Allocation Details'!$A$18:$L$205, MATCH("Demand ID", 'E4 TB Allocation Details'!$A$18:$L$18, 0),FALSE), 'E2 Allocators'!$B$15:$W$361, MATCH('O5 Details by Class &amp; Accounts'!O$18, 'E2 Allocators'!$B$15:$W$15, 0),FALSE)*$F105), 0, VLOOKUP(VLOOKUP($A105, 'E4 TB Allocation Details'!$A$18:$L$205, MATCH("Demand ID", 'E4 TB Allocation Details'!$A$18:$L$18, 0),FALSE), 'E2 Allocators'!$B$15:$W$361, MATCH('O5 Details by Class &amp; Accounts'!O$18, 'E2 Allocators'!$B$15:$W$15, 0),FALSE)*$F105)</f>
        <v>0</v>
      </c>
      <c r="P105" s="1412">
        <f ca="1">IF(ISERROR(VLOOKUP(VLOOKUP($A105, 'E4 TB Allocation Details'!$A$18:$L$205, MATCH("Demand ID", 'E4 TB Allocation Details'!$A$18:$L$18, 0),FALSE), 'E2 Allocators'!$B$15:$W$361, MATCH('O5 Details by Class &amp; Accounts'!P$18, 'E2 Allocators'!$B$15:$W$15, 0),FALSE)*$F105), 0, VLOOKUP(VLOOKUP($A105, 'E4 TB Allocation Details'!$A$18:$L$205, MATCH("Demand ID", 'E4 TB Allocation Details'!$A$18:$L$18, 0),FALSE), 'E2 Allocators'!$B$15:$W$361, MATCH('O5 Details by Class &amp; Accounts'!P$18, 'E2 Allocators'!$B$15:$W$15, 0),FALSE)*$F105)</f>
        <v>0</v>
      </c>
      <c r="Q105" s="1412">
        <f ca="1">IF(ISERROR(VLOOKUP(VLOOKUP($A105, 'E4 TB Allocation Details'!$A$18:$L$205, MATCH("Demand ID", 'E4 TB Allocation Details'!$A$18:$L$18, 0),FALSE), 'E2 Allocators'!$B$15:$W$361, MATCH('O5 Details by Class &amp; Accounts'!Q$18, 'E2 Allocators'!$B$15:$W$15, 0),FALSE)*$F105), 0, VLOOKUP(VLOOKUP($A105, 'E4 TB Allocation Details'!$A$18:$L$205, MATCH("Demand ID", 'E4 TB Allocation Details'!$A$18:$L$18, 0),FALSE), 'E2 Allocators'!$B$15:$W$361, MATCH('O5 Details by Class &amp; Accounts'!Q$18, 'E2 Allocators'!$B$15:$W$15, 0),FALSE)*$F105)</f>
        <v>0</v>
      </c>
      <c r="R105" s="1412">
        <f ca="1">IF(ISERROR(VLOOKUP(VLOOKUP($A105, 'E4 TB Allocation Details'!$A$18:$L$205, MATCH("Demand ID", 'E4 TB Allocation Details'!$A$18:$L$18, 0),FALSE), 'E2 Allocators'!$B$15:$W$361, MATCH('O5 Details by Class &amp; Accounts'!R$18, 'E2 Allocators'!$B$15:$W$15, 0),FALSE)*$F105), 0, VLOOKUP(VLOOKUP($A105, 'E4 TB Allocation Details'!$A$18:$L$205, MATCH("Demand ID", 'E4 TB Allocation Details'!$A$18:$L$18, 0),FALSE), 'E2 Allocators'!$B$15:$W$361, MATCH('O5 Details by Class &amp; Accounts'!R$18, 'E2 Allocators'!$B$15:$W$15, 0),FALSE)*$F105)</f>
        <v>0</v>
      </c>
      <c r="S105" s="1412">
        <f ca="1">IF(ISERROR(VLOOKUP(VLOOKUP($A105, 'E4 TB Allocation Details'!$A$18:$L$205, MATCH("Demand ID", 'E4 TB Allocation Details'!$A$18:$L$18, 0),FALSE), 'E2 Allocators'!$B$15:$W$361, MATCH('O5 Details by Class &amp; Accounts'!S$18, 'E2 Allocators'!$B$15:$W$15, 0),FALSE)*$F105), 0, VLOOKUP(VLOOKUP($A105, 'E4 TB Allocation Details'!$A$18:$L$205, MATCH("Demand ID", 'E4 TB Allocation Details'!$A$18:$L$18, 0),FALSE), 'E2 Allocators'!$B$15:$W$361, MATCH('O5 Details by Class &amp; Accounts'!S$18, 'E2 Allocators'!$B$15:$W$15, 0),FALSE)*$F105)</f>
        <v>0</v>
      </c>
      <c r="T105" s="1412">
        <f ca="1">IF(ISERROR(VLOOKUP(VLOOKUP($A105, 'E4 TB Allocation Details'!$A$18:$L$205, MATCH("Demand ID", 'E4 TB Allocation Details'!$A$18:$L$18, 0),FALSE), 'E2 Allocators'!$B$15:$W$361, MATCH('O5 Details by Class &amp; Accounts'!T$18, 'E2 Allocators'!$B$15:$W$15, 0),FALSE)*$F105), 0, VLOOKUP(VLOOKUP($A105, 'E4 TB Allocation Details'!$A$18:$L$205, MATCH("Demand ID", 'E4 TB Allocation Details'!$A$18:$L$18, 0),FALSE), 'E2 Allocators'!$B$15:$W$361, MATCH('O5 Details by Class &amp; Accounts'!T$18, 'E2 Allocators'!$B$15:$W$15, 0),FALSE)*$F105)</f>
        <v>0</v>
      </c>
      <c r="U105" s="1412">
        <f ca="1">IF(ISERROR(VLOOKUP(VLOOKUP($A105, 'E4 TB Allocation Details'!$A$18:$L$205, MATCH("Demand ID", 'E4 TB Allocation Details'!$A$18:$L$18, 0),FALSE), 'E2 Allocators'!$B$15:$W$361, MATCH('O5 Details by Class &amp; Accounts'!U$18, 'E2 Allocators'!$B$15:$W$15, 0),FALSE)*$F105), 0, VLOOKUP(VLOOKUP($A105, 'E4 TB Allocation Details'!$A$18:$L$205, MATCH("Demand ID", 'E4 TB Allocation Details'!$A$18:$L$18, 0),FALSE), 'E2 Allocators'!$B$15:$W$361, MATCH('O5 Details by Class &amp; Accounts'!U$18, 'E2 Allocators'!$B$15:$W$15, 0),FALSE)*$F105)</f>
        <v>0</v>
      </c>
      <c r="V105" s="1412">
        <f ca="1">IF(ISERROR(VLOOKUP(VLOOKUP($A105, 'E4 TB Allocation Details'!$A$18:$L$205, MATCH("Demand ID", 'E4 TB Allocation Details'!$A$18:$L$18, 0),FALSE), 'E2 Allocators'!$B$15:$W$361, MATCH('O5 Details by Class &amp; Accounts'!V$18, 'E2 Allocators'!$B$15:$W$15, 0),FALSE)*$F105), 0, VLOOKUP(VLOOKUP($A105, 'E4 TB Allocation Details'!$A$18:$L$205, MATCH("Demand ID", 'E4 TB Allocation Details'!$A$18:$L$18, 0),FALSE), 'E2 Allocators'!$B$15:$W$361, MATCH('O5 Details by Class &amp; Accounts'!V$18, 'E2 Allocators'!$B$15:$W$15, 0),FALSE)*$F105)</f>
        <v>0</v>
      </c>
      <c r="W105" s="1412">
        <f ca="1">IF(ISERROR(VLOOKUP(VLOOKUP($A105, 'E4 TB Allocation Details'!$A$18:$L$205, MATCH("Demand ID", 'E4 TB Allocation Details'!$A$18:$L$18, 0),FALSE), 'E2 Allocators'!$B$15:$W$361, MATCH('O5 Details by Class &amp; Accounts'!W$18, 'E2 Allocators'!$B$15:$W$15, 0),FALSE)*$F105), 0, VLOOKUP(VLOOKUP($A105, 'E4 TB Allocation Details'!$A$18:$L$205, MATCH("Demand ID", 'E4 TB Allocation Details'!$A$18:$L$18, 0),FALSE), 'E2 Allocators'!$B$15:$W$361, MATCH('O5 Details by Class &amp; Accounts'!W$18, 'E2 Allocators'!$B$15:$W$15, 0),FALSE)*$F105)</f>
        <v>0</v>
      </c>
      <c r="X105" s="1412">
        <f ca="1">IF(ISERROR(VLOOKUP(VLOOKUP($A105, 'E4 TB Allocation Details'!$A$18:$L$205, MATCH("Demand ID", 'E4 TB Allocation Details'!$A$18:$L$18, 0),FALSE), 'E2 Allocators'!$B$15:$W$361, MATCH('O5 Details by Class &amp; Accounts'!X$18, 'E2 Allocators'!$B$15:$W$15, 0),FALSE)*$F105), 0, VLOOKUP(VLOOKUP($A105, 'E4 TB Allocation Details'!$A$18:$L$205, MATCH("Demand ID", 'E4 TB Allocation Details'!$A$18:$L$18, 0),FALSE), 'E2 Allocators'!$B$15:$W$361, MATCH('O5 Details by Class &amp; Accounts'!X$18, 'E2 Allocators'!$B$15:$W$15, 0),FALSE)*$F105)</f>
        <v>0</v>
      </c>
      <c r="Y105" s="1412">
        <f ca="1">IF(ISERROR(VLOOKUP(VLOOKUP($A105, 'E4 TB Allocation Details'!$A$18:$L$205, MATCH("Demand ID", 'E4 TB Allocation Details'!$A$18:$L$18, 0),FALSE), 'E2 Allocators'!$B$15:$W$361, MATCH('O5 Details by Class &amp; Accounts'!Y$18, 'E2 Allocators'!$B$15:$W$15, 0),FALSE)*$F105), 0, VLOOKUP(VLOOKUP($A105, 'E4 TB Allocation Details'!$A$18:$L$205, MATCH("Demand ID", 'E4 TB Allocation Details'!$A$18:$L$18, 0),FALSE), 'E2 Allocators'!$B$15:$W$361, MATCH('O5 Details by Class &amp; Accounts'!Y$18, 'E2 Allocators'!$B$15:$W$15, 0),FALSE)*$F105)</f>
        <v>0</v>
      </c>
      <c r="Z105" s="1412">
        <f ca="1">IF(ISERROR(VLOOKUP(VLOOKUP($A105, 'E4 TB Allocation Details'!$A$18:$L$205, MATCH("Demand ID", 'E4 TB Allocation Details'!$A$18:$L$18, 0),FALSE), 'E2 Allocators'!$B$15:$W$361, MATCH('O5 Details by Class &amp; Accounts'!Z$18, 'E2 Allocators'!$B$15:$W$15, 0),FALSE)*$F105), 0, VLOOKUP(VLOOKUP($A105, 'E4 TB Allocation Details'!$A$18:$L$205, MATCH("Demand ID", 'E4 TB Allocation Details'!$A$18:$L$18, 0),FALSE), 'E2 Allocators'!$B$15:$W$361, MATCH('O5 Details by Class &amp; Accounts'!Z$18, 'E2 Allocators'!$B$15:$W$15, 0),FALSE)*$F105)</f>
        <v>0</v>
      </c>
      <c r="AA105" s="1412">
        <f ca="1">IF(ISERROR(VLOOKUP(VLOOKUP($A105, 'E4 TB Allocation Details'!$A$18:$L$205, MATCH("Demand ID", 'E4 TB Allocation Details'!$A$18:$L$18, 0),FALSE), 'E2 Allocators'!$B$15:$W$361, MATCH('O5 Details by Class &amp; Accounts'!AA$18, 'E2 Allocators'!$B$15:$W$15, 0),FALSE)*$F105), 0, VLOOKUP(VLOOKUP($A105, 'E4 TB Allocation Details'!$A$18:$L$205, MATCH("Demand ID", 'E4 TB Allocation Details'!$A$18:$L$18, 0),FALSE), 'E2 Allocators'!$B$15:$W$361, MATCH('O5 Details by Class &amp; Accounts'!AA$18, 'E2 Allocators'!$B$15:$W$15, 0),FALSE)*$F105)</f>
        <v>0</v>
      </c>
      <c r="AB105" s="1412">
        <f ca="1">IF(ISERROR(VLOOKUP(VLOOKUP($A105, 'E4 TB Allocation Details'!$A$18:$L$205, MATCH("Demand ID", 'E4 TB Allocation Details'!$A$18:$L$18, 0),FALSE), 'E2 Allocators'!$B$15:$W$361, MATCH('O5 Details by Class &amp; Accounts'!AB$18, 'E2 Allocators'!$B$15:$W$15, 0),FALSE)*$F105), 0, VLOOKUP(VLOOKUP($A105, 'E4 TB Allocation Details'!$A$18:$L$205, MATCH("Demand ID", 'E4 TB Allocation Details'!$A$18:$L$18, 0),FALSE), 'E2 Allocators'!$B$15:$W$361, MATCH('O5 Details by Class &amp; Accounts'!AB$18, 'E2 Allocators'!$B$15:$W$15, 0),FALSE)*$F105)</f>
        <v>0</v>
      </c>
      <c r="AC105" s="1412">
        <f t="shared" si="19"/>
        <v>0</v>
      </c>
      <c r="AD105" s="1412">
        <f ca="1">IF(ISERROR(VLOOKUP(VLOOKUP($A105, 'E4 TB Allocation Details'!$A$18:$L$205, MATCH("Customer ID", 'E4 TB Allocation Details'!$A$18:$L$18, 0),FALSE), 'E2 Allocators'!$B$15:$W$361, MATCH('O5 Details by Class &amp; Accounts'!AD$18, 'E2 Allocators'!$B$15:$W$15, 0),FALSE)*$G105), 0, VLOOKUP(VLOOKUP($A105, 'E4 TB Allocation Details'!$A$18:$L$205, MATCH("Customer ID", 'E4 TB Allocation Details'!$A$18:$L$18, 0),FALSE), 'E2 Allocators'!$B$15:$W$361, MATCH('O5 Details by Class &amp; Accounts'!AD$18, 'E2 Allocators'!$B$15:$W$15, 0),FALSE)*$G105)</f>
        <v>0</v>
      </c>
      <c r="AE105" s="1412">
        <f ca="1">IF(ISERROR(VLOOKUP(VLOOKUP($A105, 'E4 TB Allocation Details'!$A$18:$L$205, MATCH("Customer ID", 'E4 TB Allocation Details'!$A$18:$L$18, 0),FALSE), 'E2 Allocators'!$B$15:$W$361, MATCH('O5 Details by Class &amp; Accounts'!AE$18, 'E2 Allocators'!$B$15:$W$15, 0),FALSE)*$G105), 0, VLOOKUP(VLOOKUP($A105, 'E4 TB Allocation Details'!$A$18:$L$205, MATCH("Customer ID", 'E4 TB Allocation Details'!$A$18:$L$18, 0),FALSE), 'E2 Allocators'!$B$15:$W$361, MATCH('O5 Details by Class &amp; Accounts'!AE$18, 'E2 Allocators'!$B$15:$W$15, 0),FALSE)*$G105)</f>
        <v>0</v>
      </c>
      <c r="AF105" s="1412">
        <f ca="1">IF(ISERROR(VLOOKUP(VLOOKUP($A105, 'E4 TB Allocation Details'!$A$18:$L$205, MATCH("Customer ID", 'E4 TB Allocation Details'!$A$18:$L$18, 0),FALSE), 'E2 Allocators'!$B$15:$W$361, MATCH('O5 Details by Class &amp; Accounts'!AF$18, 'E2 Allocators'!$B$15:$W$15, 0),FALSE)*$G105), 0, VLOOKUP(VLOOKUP($A105, 'E4 TB Allocation Details'!$A$18:$L$205, MATCH("Customer ID", 'E4 TB Allocation Details'!$A$18:$L$18, 0),FALSE), 'E2 Allocators'!$B$15:$W$361, MATCH('O5 Details by Class &amp; Accounts'!AF$18, 'E2 Allocators'!$B$15:$W$15, 0),FALSE)*$G105)</f>
        <v>0</v>
      </c>
      <c r="AG105" s="1412">
        <f ca="1">IF(ISERROR(VLOOKUP(VLOOKUP($A105, 'E4 TB Allocation Details'!$A$18:$L$205, MATCH("Customer ID", 'E4 TB Allocation Details'!$A$18:$L$18, 0),FALSE), 'E2 Allocators'!$B$15:$W$361, MATCH('O5 Details by Class &amp; Accounts'!AG$18, 'E2 Allocators'!$B$15:$W$15, 0),FALSE)*$G105), 0, VLOOKUP(VLOOKUP($A105, 'E4 TB Allocation Details'!$A$18:$L$205, MATCH("Customer ID", 'E4 TB Allocation Details'!$A$18:$L$18, 0),FALSE), 'E2 Allocators'!$B$15:$W$361, MATCH('O5 Details by Class &amp; Accounts'!AG$18, 'E2 Allocators'!$B$15:$W$15, 0),FALSE)*$G105)</f>
        <v>0</v>
      </c>
      <c r="AH105" s="1412">
        <f ca="1">IF(ISERROR(VLOOKUP(VLOOKUP($A105, 'E4 TB Allocation Details'!$A$18:$L$205, MATCH("Customer ID", 'E4 TB Allocation Details'!$A$18:$L$18, 0),FALSE), 'E2 Allocators'!$B$15:$W$361, MATCH('O5 Details by Class &amp; Accounts'!AH$18, 'E2 Allocators'!$B$15:$W$15, 0),FALSE)*$G105), 0, VLOOKUP(VLOOKUP($A105, 'E4 TB Allocation Details'!$A$18:$L$205, MATCH("Customer ID", 'E4 TB Allocation Details'!$A$18:$L$18, 0),FALSE), 'E2 Allocators'!$B$15:$W$361, MATCH('O5 Details by Class &amp; Accounts'!AH$18, 'E2 Allocators'!$B$15:$W$15, 0),FALSE)*$G105)</f>
        <v>0</v>
      </c>
      <c r="AI105" s="1412">
        <f ca="1">IF(ISERROR(VLOOKUP(VLOOKUP($A105, 'E4 TB Allocation Details'!$A$18:$L$205, MATCH("Customer ID", 'E4 TB Allocation Details'!$A$18:$L$18, 0),FALSE), 'E2 Allocators'!$B$15:$W$361, MATCH('O5 Details by Class &amp; Accounts'!AI$18, 'E2 Allocators'!$B$15:$W$15, 0),FALSE)*$G105), 0, VLOOKUP(VLOOKUP($A105, 'E4 TB Allocation Details'!$A$18:$L$205, MATCH("Customer ID", 'E4 TB Allocation Details'!$A$18:$L$18, 0),FALSE), 'E2 Allocators'!$B$15:$W$361, MATCH('O5 Details by Class &amp; Accounts'!AI$18, 'E2 Allocators'!$B$15:$W$15, 0),FALSE)*$G105)</f>
        <v>0</v>
      </c>
      <c r="AJ105" s="1412">
        <f ca="1">IF(ISERROR(VLOOKUP(VLOOKUP($A105, 'E4 TB Allocation Details'!$A$18:$L$205, MATCH("Customer ID", 'E4 TB Allocation Details'!$A$18:$L$18, 0),FALSE), 'E2 Allocators'!$B$15:$W$361, MATCH('O5 Details by Class &amp; Accounts'!AJ$18, 'E2 Allocators'!$B$15:$W$15, 0),FALSE)*$G105), 0, VLOOKUP(VLOOKUP($A105, 'E4 TB Allocation Details'!$A$18:$L$205, MATCH("Customer ID", 'E4 TB Allocation Details'!$A$18:$L$18, 0),FALSE), 'E2 Allocators'!$B$15:$W$361, MATCH('O5 Details by Class &amp; Accounts'!AJ$18, 'E2 Allocators'!$B$15:$W$15, 0),FALSE)*$G105)</f>
        <v>0</v>
      </c>
      <c r="AK105" s="1412">
        <f ca="1">IF(ISERROR(VLOOKUP(VLOOKUP($A105, 'E4 TB Allocation Details'!$A$18:$L$205, MATCH("Customer ID", 'E4 TB Allocation Details'!$A$18:$L$18, 0),FALSE), 'E2 Allocators'!$B$15:$W$361, MATCH('O5 Details by Class &amp; Accounts'!AK$18, 'E2 Allocators'!$B$15:$W$15, 0),FALSE)*$G105), 0, VLOOKUP(VLOOKUP($A105, 'E4 TB Allocation Details'!$A$18:$L$205, MATCH("Customer ID", 'E4 TB Allocation Details'!$A$18:$L$18, 0),FALSE), 'E2 Allocators'!$B$15:$W$361, MATCH('O5 Details by Class &amp; Accounts'!AK$18, 'E2 Allocators'!$B$15:$W$15, 0),FALSE)*$G105)</f>
        <v>0</v>
      </c>
      <c r="AL105" s="1412">
        <f ca="1">IF(ISERROR(VLOOKUP(VLOOKUP($A105, 'E4 TB Allocation Details'!$A$18:$L$205, MATCH("Customer ID", 'E4 TB Allocation Details'!$A$18:$L$18, 0),FALSE), 'E2 Allocators'!$B$15:$W$361, MATCH('O5 Details by Class &amp; Accounts'!AL$18, 'E2 Allocators'!$B$15:$W$15, 0),FALSE)*$G105), 0, VLOOKUP(VLOOKUP($A105, 'E4 TB Allocation Details'!$A$18:$L$205, MATCH("Customer ID", 'E4 TB Allocation Details'!$A$18:$L$18, 0),FALSE), 'E2 Allocators'!$B$15:$W$361, MATCH('O5 Details by Class &amp; Accounts'!AL$18, 'E2 Allocators'!$B$15:$W$15, 0),FALSE)*$G105)</f>
        <v>0</v>
      </c>
      <c r="AM105" s="1412">
        <f ca="1">IF(ISERROR(VLOOKUP(VLOOKUP($A105, 'E4 TB Allocation Details'!$A$18:$L$205, MATCH("Customer ID", 'E4 TB Allocation Details'!$A$18:$L$18, 0),FALSE), 'E2 Allocators'!$B$15:$W$361, MATCH('O5 Details by Class &amp; Accounts'!AM$18, 'E2 Allocators'!$B$15:$W$15, 0),FALSE)*$G105), 0, VLOOKUP(VLOOKUP($A105, 'E4 TB Allocation Details'!$A$18:$L$205, MATCH("Customer ID", 'E4 TB Allocation Details'!$A$18:$L$18, 0),FALSE), 'E2 Allocators'!$B$15:$W$361, MATCH('O5 Details by Class &amp; Accounts'!AM$18, 'E2 Allocators'!$B$15:$W$15, 0),FALSE)*$G105)</f>
        <v>0</v>
      </c>
      <c r="AN105" s="1412">
        <f ca="1">IF(ISERROR(VLOOKUP(VLOOKUP($A105, 'E4 TB Allocation Details'!$A$18:$L$205, MATCH("Customer ID", 'E4 TB Allocation Details'!$A$18:$L$18, 0),FALSE), 'E2 Allocators'!$B$15:$W$361, MATCH('O5 Details by Class &amp; Accounts'!AN$18, 'E2 Allocators'!$B$15:$W$15, 0),FALSE)*$G105), 0, VLOOKUP(VLOOKUP($A105, 'E4 TB Allocation Details'!$A$18:$L$205, MATCH("Customer ID", 'E4 TB Allocation Details'!$A$18:$L$18, 0),FALSE), 'E2 Allocators'!$B$15:$W$361, MATCH('O5 Details by Class &amp; Accounts'!AN$18, 'E2 Allocators'!$B$15:$W$15, 0),FALSE)*$G105)</f>
        <v>0</v>
      </c>
      <c r="AO105" s="1412">
        <f ca="1">IF(ISERROR(VLOOKUP(VLOOKUP($A105, 'E4 TB Allocation Details'!$A$18:$L$205, MATCH("Customer ID", 'E4 TB Allocation Details'!$A$18:$L$18, 0),FALSE), 'E2 Allocators'!$B$15:$W$361, MATCH('O5 Details by Class &amp; Accounts'!AO$18, 'E2 Allocators'!$B$15:$W$15, 0),FALSE)*$G105), 0, VLOOKUP(VLOOKUP($A105, 'E4 TB Allocation Details'!$A$18:$L$205, MATCH("Customer ID", 'E4 TB Allocation Details'!$A$18:$L$18, 0),FALSE), 'E2 Allocators'!$B$15:$W$361, MATCH('O5 Details by Class &amp; Accounts'!AO$18, 'E2 Allocators'!$B$15:$W$15, 0),FALSE)*$G105)</f>
        <v>0</v>
      </c>
      <c r="AP105" s="1412">
        <f ca="1">IF(ISERROR(VLOOKUP(VLOOKUP($A105, 'E4 TB Allocation Details'!$A$18:$L$205, MATCH("Customer ID", 'E4 TB Allocation Details'!$A$18:$L$18, 0),FALSE), 'E2 Allocators'!$B$15:$W$361, MATCH('O5 Details by Class &amp; Accounts'!AP$18, 'E2 Allocators'!$B$15:$W$15, 0),FALSE)*$G105), 0, VLOOKUP(VLOOKUP($A105, 'E4 TB Allocation Details'!$A$18:$L$205, MATCH("Customer ID", 'E4 TB Allocation Details'!$A$18:$L$18, 0),FALSE), 'E2 Allocators'!$B$15:$W$361, MATCH('O5 Details by Class &amp; Accounts'!AP$18, 'E2 Allocators'!$B$15:$W$15, 0),FALSE)*$G105)</f>
        <v>0</v>
      </c>
      <c r="AQ105" s="1412">
        <f ca="1">IF(ISERROR(VLOOKUP(VLOOKUP($A105, 'E4 TB Allocation Details'!$A$18:$L$205, MATCH("Customer ID", 'E4 TB Allocation Details'!$A$18:$L$18, 0),FALSE), 'E2 Allocators'!$B$15:$W$361, MATCH('O5 Details by Class &amp; Accounts'!AQ$18, 'E2 Allocators'!$B$15:$W$15, 0),FALSE)*$G105), 0, VLOOKUP(VLOOKUP($A105, 'E4 TB Allocation Details'!$A$18:$L$205, MATCH("Customer ID", 'E4 TB Allocation Details'!$A$18:$L$18, 0),FALSE), 'E2 Allocators'!$B$15:$W$361, MATCH('O5 Details by Class &amp; Accounts'!AQ$18, 'E2 Allocators'!$B$15:$W$15, 0),FALSE)*$G105)</f>
        <v>0</v>
      </c>
      <c r="AR105" s="1412">
        <f ca="1">IF(ISERROR(VLOOKUP(VLOOKUP($A105, 'E4 TB Allocation Details'!$A$18:$L$205, MATCH("Customer ID", 'E4 TB Allocation Details'!$A$18:$L$18, 0),FALSE), 'E2 Allocators'!$B$15:$W$361, MATCH('O5 Details by Class &amp; Accounts'!AR$18, 'E2 Allocators'!$B$15:$W$15, 0),FALSE)*$G105), 0, VLOOKUP(VLOOKUP($A105, 'E4 TB Allocation Details'!$A$18:$L$205, MATCH("Customer ID", 'E4 TB Allocation Details'!$A$18:$L$18, 0),FALSE), 'E2 Allocators'!$B$15:$W$361, MATCH('O5 Details by Class &amp; Accounts'!AR$18, 'E2 Allocators'!$B$15:$W$15, 0),FALSE)*$G105)</f>
        <v>0</v>
      </c>
      <c r="AS105" s="1412">
        <f ca="1">IF(ISERROR(VLOOKUP(VLOOKUP($A105, 'E4 TB Allocation Details'!$A$18:$L$205, MATCH("Customer ID", 'E4 TB Allocation Details'!$A$18:$L$18, 0),FALSE), 'E2 Allocators'!$B$15:$W$361, MATCH('O5 Details by Class &amp; Accounts'!AS$18, 'E2 Allocators'!$B$15:$W$15, 0),FALSE)*$G105), 0, VLOOKUP(VLOOKUP($A105, 'E4 TB Allocation Details'!$A$18:$L$205, MATCH("Customer ID", 'E4 TB Allocation Details'!$A$18:$L$18, 0),FALSE), 'E2 Allocators'!$B$15:$W$361, MATCH('O5 Details by Class &amp; Accounts'!AS$18, 'E2 Allocators'!$B$15:$W$15, 0),FALSE)*$G105)</f>
        <v>0</v>
      </c>
      <c r="AT105" s="1412">
        <f ca="1">IF(ISERROR(VLOOKUP(VLOOKUP($A105, 'E4 TB Allocation Details'!$A$18:$L$205, MATCH("Customer ID", 'E4 TB Allocation Details'!$A$18:$L$18, 0),FALSE), 'E2 Allocators'!$B$15:$W$361, MATCH('O5 Details by Class &amp; Accounts'!AT$18, 'E2 Allocators'!$B$15:$W$15, 0),FALSE)*$G105), 0, VLOOKUP(VLOOKUP($A105, 'E4 TB Allocation Details'!$A$18:$L$205, MATCH("Customer ID", 'E4 TB Allocation Details'!$A$18:$L$18, 0),FALSE), 'E2 Allocators'!$B$15:$W$361, MATCH('O5 Details by Class &amp; Accounts'!AT$18, 'E2 Allocators'!$B$15:$W$15, 0),FALSE)*$G105)</f>
        <v>0</v>
      </c>
      <c r="AU105" s="1412">
        <f ca="1">IF(ISERROR(VLOOKUP(VLOOKUP($A105, 'E4 TB Allocation Details'!$A$18:$L$205, MATCH("Customer ID", 'E4 TB Allocation Details'!$A$18:$L$18, 0),FALSE), 'E2 Allocators'!$B$15:$W$361, MATCH('O5 Details by Class &amp; Accounts'!AU$18, 'E2 Allocators'!$B$15:$W$15, 0),FALSE)*$G105), 0, VLOOKUP(VLOOKUP($A105, 'E4 TB Allocation Details'!$A$18:$L$205, MATCH("Customer ID", 'E4 TB Allocation Details'!$A$18:$L$18, 0),FALSE), 'E2 Allocators'!$B$15:$W$361, MATCH('O5 Details by Class &amp; Accounts'!AU$18, 'E2 Allocators'!$B$15:$W$15, 0),FALSE)*$G105)</f>
        <v>0</v>
      </c>
      <c r="AV105" s="1412">
        <f ca="1">IF(ISERROR(VLOOKUP(VLOOKUP($A105, 'E4 TB Allocation Details'!$A$18:$L$205, MATCH("Customer ID", 'E4 TB Allocation Details'!$A$18:$L$18, 0),FALSE), 'E2 Allocators'!$B$15:$W$361, MATCH('O5 Details by Class &amp; Accounts'!AV$18, 'E2 Allocators'!$B$15:$W$15, 0),FALSE)*$G105), 0, VLOOKUP(VLOOKUP($A105, 'E4 TB Allocation Details'!$A$18:$L$205, MATCH("Customer ID", 'E4 TB Allocation Details'!$A$18:$L$18, 0),FALSE), 'E2 Allocators'!$B$15:$W$361, MATCH('O5 Details by Class &amp; Accounts'!AV$18, 'E2 Allocators'!$B$15:$W$15, 0),FALSE)*$G105)</f>
        <v>0</v>
      </c>
      <c r="AW105" s="1412">
        <f ca="1">IF(ISERROR(VLOOKUP(VLOOKUP($A105, 'E4 TB Allocation Details'!$A$18:$L$205, MATCH("Customer ID", 'E4 TB Allocation Details'!$A$18:$L$18, 0),FALSE), 'E2 Allocators'!$B$15:$W$361, MATCH('O5 Details by Class &amp; Accounts'!AW$18, 'E2 Allocators'!$B$15:$W$15, 0),FALSE)*$G105), 0, VLOOKUP(VLOOKUP($A105, 'E4 TB Allocation Details'!$A$18:$L$205, MATCH("Customer ID", 'E4 TB Allocation Details'!$A$18:$L$18, 0),FALSE), 'E2 Allocators'!$B$15:$W$361, MATCH('O5 Details by Class &amp; Accounts'!AW$18, 'E2 Allocators'!$B$15:$W$15, 0),FALSE)*$G105)</f>
        <v>0</v>
      </c>
      <c r="AX105" s="1412">
        <f t="shared" si="20"/>
        <v>0</v>
      </c>
      <c r="AY105" s="1412">
        <f ca="1">IF(ISERROR(VLOOKUP(VLOOKUP($A105, 'E4 TB Allocation Details'!$A$18:$L$205, MATCH("Misc ID", 'E4 TB Allocation Details'!$A$18:$L$18, 0),FALSE), 'E2 Allocators'!$B$15:$W$361, MATCH('O5 Details by Class &amp; Accounts'!AY$18, 'E2 Allocators'!$B$15:$W$15, 0),FALSE)*$E105), 0, VLOOKUP(VLOOKUP($A105, 'E4 TB Allocation Details'!$A$18:$L$205, MATCH("Misc ID", 'E4 TB Allocation Details'!$A$18:$L$18, 0),FALSE), 'E2 Allocators'!$B$15:$W$361, MATCH('O5 Details by Class &amp; Accounts'!AY$18, 'E2 Allocators'!$B$15:$W$15, 0),FALSE)*$E105)</f>
        <v>0</v>
      </c>
      <c r="AZ105" s="1412">
        <f ca="1">IF(ISERROR(VLOOKUP(VLOOKUP($A105, 'E4 TB Allocation Details'!$A$18:$L$205, MATCH("Misc ID", 'E4 TB Allocation Details'!$A$18:$L$18, 0),FALSE), 'E2 Allocators'!$B$15:$W$361, MATCH('O5 Details by Class &amp; Accounts'!AZ$18, 'E2 Allocators'!$B$15:$W$15, 0),FALSE)*$E105), 0, VLOOKUP(VLOOKUP($A105, 'E4 TB Allocation Details'!$A$18:$L$205, MATCH("Misc ID", 'E4 TB Allocation Details'!$A$18:$L$18, 0),FALSE), 'E2 Allocators'!$B$15:$W$361, MATCH('O5 Details by Class &amp; Accounts'!AZ$18, 'E2 Allocators'!$B$15:$W$15, 0),FALSE)*$E105)</f>
        <v>0</v>
      </c>
      <c r="BA105" s="1412">
        <f ca="1">IF(ISERROR(VLOOKUP(VLOOKUP($A105, 'E4 TB Allocation Details'!$A$18:$L$205, MATCH("Misc ID", 'E4 TB Allocation Details'!$A$18:$L$18, 0),FALSE), 'E2 Allocators'!$B$15:$W$361, MATCH('O5 Details by Class &amp; Accounts'!BA$18, 'E2 Allocators'!$B$15:$W$15, 0),FALSE)*$E105), 0, VLOOKUP(VLOOKUP($A105, 'E4 TB Allocation Details'!$A$18:$L$205, MATCH("Misc ID", 'E4 TB Allocation Details'!$A$18:$L$18, 0),FALSE), 'E2 Allocators'!$B$15:$W$361, MATCH('O5 Details by Class &amp; Accounts'!BA$18, 'E2 Allocators'!$B$15:$W$15, 0),FALSE)*$E105)</f>
        <v>0</v>
      </c>
      <c r="BB105" s="1412">
        <f ca="1">IF(ISERROR(VLOOKUP(VLOOKUP($A105, 'E4 TB Allocation Details'!$A$18:$L$205, MATCH("Misc ID", 'E4 TB Allocation Details'!$A$18:$L$18, 0),FALSE), 'E2 Allocators'!$B$15:$W$361, MATCH('O5 Details by Class &amp; Accounts'!BB$18, 'E2 Allocators'!$B$15:$W$15, 0),FALSE)*$E105), 0, VLOOKUP(VLOOKUP($A105, 'E4 TB Allocation Details'!$A$18:$L$205, MATCH("Misc ID", 'E4 TB Allocation Details'!$A$18:$L$18, 0),FALSE), 'E2 Allocators'!$B$15:$W$361, MATCH('O5 Details by Class &amp; Accounts'!BB$18, 'E2 Allocators'!$B$15:$W$15, 0),FALSE)*$E105)</f>
        <v>0</v>
      </c>
      <c r="BC105" s="1412">
        <f ca="1">IF(ISERROR(VLOOKUP(VLOOKUP($A105, 'E4 TB Allocation Details'!$A$18:$L$205, MATCH("Misc ID", 'E4 TB Allocation Details'!$A$18:$L$18, 0),FALSE), 'E2 Allocators'!$B$15:$W$361, MATCH('O5 Details by Class &amp; Accounts'!BC$18, 'E2 Allocators'!$B$15:$W$15, 0),FALSE)*$E105), 0, VLOOKUP(VLOOKUP($A105, 'E4 TB Allocation Details'!$A$18:$L$205, MATCH("Misc ID", 'E4 TB Allocation Details'!$A$18:$L$18, 0),FALSE), 'E2 Allocators'!$B$15:$W$361, MATCH('O5 Details by Class &amp; Accounts'!BC$18, 'E2 Allocators'!$B$15:$W$15, 0),FALSE)*$E105)</f>
        <v>0</v>
      </c>
      <c r="BD105" s="1412">
        <f ca="1">IF(ISERROR(VLOOKUP(VLOOKUP($A105, 'E4 TB Allocation Details'!$A$18:$L$205, MATCH("Misc ID", 'E4 TB Allocation Details'!$A$18:$L$18, 0),FALSE), 'E2 Allocators'!$B$15:$W$361, MATCH('O5 Details by Class &amp; Accounts'!BD$18, 'E2 Allocators'!$B$15:$W$15, 0),FALSE)*$E105), 0, VLOOKUP(VLOOKUP($A105, 'E4 TB Allocation Details'!$A$18:$L$205, MATCH("Misc ID", 'E4 TB Allocation Details'!$A$18:$L$18, 0),FALSE), 'E2 Allocators'!$B$15:$W$361, MATCH('O5 Details by Class &amp; Accounts'!BD$18, 'E2 Allocators'!$B$15:$W$15, 0),FALSE)*$E105)</f>
        <v>0</v>
      </c>
      <c r="BE105" s="1412">
        <f ca="1">IF(ISERROR(VLOOKUP(VLOOKUP($A105, 'E4 TB Allocation Details'!$A$18:$L$205, MATCH("Misc ID", 'E4 TB Allocation Details'!$A$18:$L$18, 0),FALSE), 'E2 Allocators'!$B$15:$W$361, MATCH('O5 Details by Class &amp; Accounts'!BE$18, 'E2 Allocators'!$B$15:$W$15, 0),FALSE)*$E105), 0, VLOOKUP(VLOOKUP($A105, 'E4 TB Allocation Details'!$A$18:$L$205, MATCH("Misc ID", 'E4 TB Allocation Details'!$A$18:$L$18, 0),FALSE), 'E2 Allocators'!$B$15:$W$361, MATCH('O5 Details by Class &amp; Accounts'!BE$18, 'E2 Allocators'!$B$15:$W$15, 0),FALSE)*$E105)</f>
        <v>0</v>
      </c>
      <c r="BF105" s="1412">
        <f ca="1">IF(ISERROR(VLOOKUP(VLOOKUP($A105, 'E4 TB Allocation Details'!$A$18:$L$205, MATCH("Misc ID", 'E4 TB Allocation Details'!$A$18:$L$18, 0),FALSE), 'E2 Allocators'!$B$15:$W$361, MATCH('O5 Details by Class &amp; Accounts'!BF$18, 'E2 Allocators'!$B$15:$W$15, 0),FALSE)*$E105), 0, VLOOKUP(VLOOKUP($A105, 'E4 TB Allocation Details'!$A$18:$L$205, MATCH("Misc ID", 'E4 TB Allocation Details'!$A$18:$L$18, 0),FALSE), 'E2 Allocators'!$B$15:$W$361, MATCH('O5 Details by Class &amp; Accounts'!BF$18, 'E2 Allocators'!$B$15:$W$15, 0),FALSE)*$E105)</f>
        <v>0</v>
      </c>
      <c r="BG105" s="1412">
        <f ca="1">IF(ISERROR(VLOOKUP(VLOOKUP($A105, 'E4 TB Allocation Details'!$A$18:$L$205, MATCH("Misc ID", 'E4 TB Allocation Details'!$A$18:$L$18, 0),FALSE), 'E2 Allocators'!$B$15:$W$361, MATCH('O5 Details by Class &amp; Accounts'!BG$18, 'E2 Allocators'!$B$15:$W$15, 0),FALSE)*$E105), 0, VLOOKUP(VLOOKUP($A105, 'E4 TB Allocation Details'!$A$18:$L$205, MATCH("Misc ID", 'E4 TB Allocation Details'!$A$18:$L$18, 0),FALSE), 'E2 Allocators'!$B$15:$W$361, MATCH('O5 Details by Class &amp; Accounts'!BG$18, 'E2 Allocators'!$B$15:$W$15, 0),FALSE)*$E105)</f>
        <v>0</v>
      </c>
      <c r="BH105" s="1412">
        <f ca="1">IF(ISERROR(VLOOKUP(VLOOKUP($A105, 'E4 TB Allocation Details'!$A$18:$L$205, MATCH("Misc ID", 'E4 TB Allocation Details'!$A$18:$L$18, 0),FALSE), 'E2 Allocators'!$B$15:$W$361, MATCH('O5 Details by Class &amp; Accounts'!BH$18, 'E2 Allocators'!$B$15:$W$15, 0),FALSE)*$E105), 0, VLOOKUP(VLOOKUP($A105, 'E4 TB Allocation Details'!$A$18:$L$205, MATCH("Misc ID", 'E4 TB Allocation Details'!$A$18:$L$18, 0),FALSE), 'E2 Allocators'!$B$15:$W$361, MATCH('O5 Details by Class &amp; Accounts'!BH$18, 'E2 Allocators'!$B$15:$W$15, 0),FALSE)*$E105)</f>
        <v>0</v>
      </c>
      <c r="BI105" s="1412">
        <f ca="1">IF(ISERROR(VLOOKUP(VLOOKUP($A105, 'E4 TB Allocation Details'!$A$18:$L$205, MATCH("Misc ID", 'E4 TB Allocation Details'!$A$18:$L$18, 0),FALSE), 'E2 Allocators'!$B$15:$W$361, MATCH('O5 Details by Class &amp; Accounts'!BI$18, 'E2 Allocators'!$B$15:$W$15, 0),FALSE)*$E105), 0, VLOOKUP(VLOOKUP($A105, 'E4 TB Allocation Details'!$A$18:$L$205, MATCH("Misc ID", 'E4 TB Allocation Details'!$A$18:$L$18, 0),FALSE), 'E2 Allocators'!$B$15:$W$361, MATCH('O5 Details by Class &amp; Accounts'!BI$18, 'E2 Allocators'!$B$15:$W$15, 0),FALSE)*$E105)</f>
        <v>0</v>
      </c>
      <c r="BJ105" s="1412">
        <f ca="1">IF(ISERROR(VLOOKUP(VLOOKUP($A105, 'E4 TB Allocation Details'!$A$18:$L$205, MATCH("Misc ID", 'E4 TB Allocation Details'!$A$18:$L$18, 0),FALSE), 'E2 Allocators'!$B$15:$W$361, MATCH('O5 Details by Class &amp; Accounts'!BJ$18, 'E2 Allocators'!$B$15:$W$15, 0),FALSE)*$E105), 0, VLOOKUP(VLOOKUP($A105, 'E4 TB Allocation Details'!$A$18:$L$205, MATCH("Misc ID", 'E4 TB Allocation Details'!$A$18:$L$18, 0),FALSE), 'E2 Allocators'!$B$15:$W$361, MATCH('O5 Details by Class &amp; Accounts'!BJ$18, 'E2 Allocators'!$B$15:$W$15, 0),FALSE)*$E105)</f>
        <v>0</v>
      </c>
      <c r="BK105" s="1412">
        <f ca="1">IF(ISERROR(VLOOKUP(VLOOKUP($A105, 'E4 TB Allocation Details'!$A$18:$L$205, MATCH("Misc ID", 'E4 TB Allocation Details'!$A$18:$L$18, 0),FALSE), 'E2 Allocators'!$B$15:$W$361, MATCH('O5 Details by Class &amp; Accounts'!BK$18, 'E2 Allocators'!$B$15:$W$15, 0),FALSE)*$E105), 0, VLOOKUP(VLOOKUP($A105, 'E4 TB Allocation Details'!$A$18:$L$205, MATCH("Misc ID", 'E4 TB Allocation Details'!$A$18:$L$18, 0),FALSE), 'E2 Allocators'!$B$15:$W$361, MATCH('O5 Details by Class &amp; Accounts'!BK$18, 'E2 Allocators'!$B$15:$W$15, 0),FALSE)*$E105)</f>
        <v>0</v>
      </c>
      <c r="BL105" s="1412">
        <f ca="1">IF(ISERROR(VLOOKUP(VLOOKUP($A105, 'E4 TB Allocation Details'!$A$18:$L$205, MATCH("Misc ID", 'E4 TB Allocation Details'!$A$18:$L$18, 0),FALSE), 'E2 Allocators'!$B$15:$W$361, MATCH('O5 Details by Class &amp; Accounts'!BL$18, 'E2 Allocators'!$B$15:$W$15, 0),FALSE)*$E105), 0, VLOOKUP(VLOOKUP($A105, 'E4 TB Allocation Details'!$A$18:$L$205, MATCH("Misc ID", 'E4 TB Allocation Details'!$A$18:$L$18, 0),FALSE), 'E2 Allocators'!$B$15:$W$361, MATCH('O5 Details by Class &amp; Accounts'!BL$18, 'E2 Allocators'!$B$15:$W$15, 0),FALSE)*$E105)</f>
        <v>0</v>
      </c>
      <c r="BM105" s="1412">
        <f ca="1">IF(ISERROR(VLOOKUP(VLOOKUP($A105, 'E4 TB Allocation Details'!$A$18:$L$205, MATCH("Misc ID", 'E4 TB Allocation Details'!$A$18:$L$18, 0),FALSE), 'E2 Allocators'!$B$15:$W$361, MATCH('O5 Details by Class &amp; Accounts'!BM$18, 'E2 Allocators'!$B$15:$W$15, 0),FALSE)*$E105), 0, VLOOKUP(VLOOKUP($A105, 'E4 TB Allocation Details'!$A$18:$L$205, MATCH("Misc ID", 'E4 TB Allocation Details'!$A$18:$L$18, 0),FALSE), 'E2 Allocators'!$B$15:$W$361, MATCH('O5 Details by Class &amp; Accounts'!BM$18, 'E2 Allocators'!$B$15:$W$15, 0),FALSE)*$E105)</f>
        <v>0</v>
      </c>
      <c r="BN105" s="1412">
        <f ca="1">IF(ISERROR(VLOOKUP(VLOOKUP($A105, 'E4 TB Allocation Details'!$A$18:$L$205, MATCH("Misc ID", 'E4 TB Allocation Details'!$A$18:$L$18, 0),FALSE), 'E2 Allocators'!$B$15:$W$361, MATCH('O5 Details by Class &amp; Accounts'!BN$18, 'E2 Allocators'!$B$15:$W$15, 0),FALSE)*$E105), 0, VLOOKUP(VLOOKUP($A105, 'E4 TB Allocation Details'!$A$18:$L$205, MATCH("Misc ID", 'E4 TB Allocation Details'!$A$18:$L$18, 0),FALSE), 'E2 Allocators'!$B$15:$W$361, MATCH('O5 Details by Class &amp; Accounts'!BN$18, 'E2 Allocators'!$B$15:$W$15, 0),FALSE)*$E105)</f>
        <v>0</v>
      </c>
      <c r="BO105" s="1412">
        <f ca="1">IF(ISERROR(VLOOKUP(VLOOKUP($A105, 'E4 TB Allocation Details'!$A$18:$L$205, MATCH("Misc ID", 'E4 TB Allocation Details'!$A$18:$L$18, 0),FALSE), 'E2 Allocators'!$B$15:$W$361, MATCH('O5 Details by Class &amp; Accounts'!BO$18, 'E2 Allocators'!$B$15:$W$15, 0),FALSE)*$E105), 0, VLOOKUP(VLOOKUP($A105, 'E4 TB Allocation Details'!$A$18:$L$205, MATCH("Misc ID", 'E4 TB Allocation Details'!$A$18:$L$18, 0),FALSE), 'E2 Allocators'!$B$15:$W$361, MATCH('O5 Details by Class &amp; Accounts'!BO$18, 'E2 Allocators'!$B$15:$W$15, 0),FALSE)*$E105)</f>
        <v>0</v>
      </c>
      <c r="BP105" s="1412">
        <f ca="1">IF(ISERROR(VLOOKUP(VLOOKUP($A105, 'E4 TB Allocation Details'!$A$18:$L$205, MATCH("Misc ID", 'E4 TB Allocation Details'!$A$18:$L$18, 0),FALSE), 'E2 Allocators'!$B$15:$W$361, MATCH('O5 Details by Class &amp; Accounts'!BP$18, 'E2 Allocators'!$B$15:$W$15, 0),FALSE)*$E105), 0, VLOOKUP(VLOOKUP($A105, 'E4 TB Allocation Details'!$A$18:$L$205, MATCH("Misc ID", 'E4 TB Allocation Details'!$A$18:$L$18, 0),FALSE), 'E2 Allocators'!$B$15:$W$361, MATCH('O5 Details by Class &amp; Accounts'!BP$18, 'E2 Allocators'!$B$15:$W$15, 0),FALSE)*$E105)</f>
        <v>0</v>
      </c>
      <c r="BQ105" s="1412">
        <f ca="1">IF(ISERROR(VLOOKUP(VLOOKUP($A105, 'E4 TB Allocation Details'!$A$18:$L$205, MATCH("Misc ID", 'E4 TB Allocation Details'!$A$18:$L$18, 0),FALSE), 'E2 Allocators'!$B$15:$W$361, MATCH('O5 Details by Class &amp; Accounts'!BQ$18, 'E2 Allocators'!$B$15:$W$15, 0),FALSE)*$E105), 0, VLOOKUP(VLOOKUP($A105, 'E4 TB Allocation Details'!$A$18:$L$205, MATCH("Misc ID", 'E4 TB Allocation Details'!$A$18:$L$18, 0),FALSE), 'E2 Allocators'!$B$15:$W$361, MATCH('O5 Details by Class &amp; Accounts'!BQ$18, 'E2 Allocators'!$B$15:$W$15, 0),FALSE)*$E105)</f>
        <v>0</v>
      </c>
      <c r="BR105" s="1412">
        <f ca="1">IF(ISERROR(VLOOKUP(VLOOKUP($A105, 'E4 TB Allocation Details'!$A$18:$L$205, MATCH("Misc ID", 'E4 TB Allocation Details'!$A$18:$L$18, 0),FALSE), 'E2 Allocators'!$B$15:$W$361, MATCH('O5 Details by Class &amp; Accounts'!BR$18, 'E2 Allocators'!$B$15:$W$15, 0),FALSE)*$E105), 0, VLOOKUP(VLOOKUP($A105, 'E4 TB Allocation Details'!$A$18:$L$205, MATCH("Misc ID", 'E4 TB Allocation Details'!$A$18:$L$18, 0),FALSE), 'E2 Allocators'!$B$15:$W$361, MATCH('O5 Details by Class &amp; Accounts'!BR$18, 'E2 Allocators'!$B$15:$W$15, 0),FALSE)*$E105)</f>
        <v>0</v>
      </c>
      <c r="BS105" s="1412">
        <f t="shared" si="21"/>
        <v>0</v>
      </c>
      <c r="BT105" s="1412">
        <f ca="1">IF(ISERROR(VLOOKUP(VLOOKUP($A105, 'E4 TB Allocation Details'!$A$18:$L$205, MATCH("A &amp; G ID", 'E4 TB Allocation Details'!$A$18:$L$18, 0),FALSE), 'E2 Allocators'!$B$15:$W$361, MATCH('O5 Details by Class &amp; Accounts'!BT$18, 'E2 Allocators'!$B$15:$W$15, 0),FALSE)*$E105), 0, VLOOKUP(VLOOKUP($A105, 'E4 TB Allocation Details'!$A$18:$L$205, MATCH("A &amp; G ID", 'E4 TB Allocation Details'!$A$18:$L$18, 0),FALSE), 'E2 Allocators'!$B$15:$W$361, MATCH('O5 Details by Class &amp; Accounts'!BT$18, 'E2 Allocators'!$B$15:$W$15, 0),FALSE)*$E105)</f>
        <v>0</v>
      </c>
      <c r="BU105" s="1412">
        <f ca="1">IF(ISERROR(VLOOKUP(VLOOKUP($A105, 'E4 TB Allocation Details'!$A$18:$L$205, MATCH("A &amp; G ID", 'E4 TB Allocation Details'!$A$18:$L$18, 0),FALSE), 'E2 Allocators'!$B$15:$W$361, MATCH('O5 Details by Class &amp; Accounts'!BU$18, 'E2 Allocators'!$B$15:$W$15, 0),FALSE)*$E105), 0, VLOOKUP(VLOOKUP($A105, 'E4 TB Allocation Details'!$A$18:$L$205, MATCH("A &amp; G ID", 'E4 TB Allocation Details'!$A$18:$L$18, 0),FALSE), 'E2 Allocators'!$B$15:$W$361, MATCH('O5 Details by Class &amp; Accounts'!BU$18, 'E2 Allocators'!$B$15:$W$15, 0),FALSE)*$E105)</f>
        <v>0</v>
      </c>
      <c r="BV105" s="1412">
        <f ca="1">IF(ISERROR(VLOOKUP(VLOOKUP($A105, 'E4 TB Allocation Details'!$A$18:$L$205, MATCH("A &amp; G ID", 'E4 TB Allocation Details'!$A$18:$L$18, 0),FALSE), 'E2 Allocators'!$B$15:$W$361, MATCH('O5 Details by Class &amp; Accounts'!BV$18, 'E2 Allocators'!$B$15:$W$15, 0),FALSE)*$E105), 0, VLOOKUP(VLOOKUP($A105, 'E4 TB Allocation Details'!$A$18:$L$205, MATCH("A &amp; G ID", 'E4 TB Allocation Details'!$A$18:$L$18, 0),FALSE), 'E2 Allocators'!$B$15:$W$361, MATCH('O5 Details by Class &amp; Accounts'!BV$18, 'E2 Allocators'!$B$15:$W$15, 0),FALSE)*$E105)</f>
        <v>0</v>
      </c>
      <c r="BW105" s="1412">
        <f ca="1">IF(ISERROR(VLOOKUP(VLOOKUP($A105, 'E4 TB Allocation Details'!$A$18:$L$205, MATCH("A &amp; G ID", 'E4 TB Allocation Details'!$A$18:$L$18, 0),FALSE), 'E2 Allocators'!$B$15:$W$361, MATCH('O5 Details by Class &amp; Accounts'!BW$18, 'E2 Allocators'!$B$15:$W$15, 0),FALSE)*$E105), 0, VLOOKUP(VLOOKUP($A105, 'E4 TB Allocation Details'!$A$18:$L$205, MATCH("A &amp; G ID", 'E4 TB Allocation Details'!$A$18:$L$18, 0),FALSE), 'E2 Allocators'!$B$15:$W$361, MATCH('O5 Details by Class &amp; Accounts'!BW$18, 'E2 Allocators'!$B$15:$W$15, 0),FALSE)*$E105)</f>
        <v>0</v>
      </c>
      <c r="BX105" s="1412">
        <f ca="1">IF(ISERROR(VLOOKUP(VLOOKUP($A105, 'E4 TB Allocation Details'!$A$18:$L$205, MATCH("A &amp; G ID", 'E4 TB Allocation Details'!$A$18:$L$18, 0),FALSE), 'E2 Allocators'!$B$15:$W$361, MATCH('O5 Details by Class &amp; Accounts'!BX$18, 'E2 Allocators'!$B$15:$W$15, 0),FALSE)*$E105), 0, VLOOKUP(VLOOKUP($A105, 'E4 TB Allocation Details'!$A$18:$L$205, MATCH("A &amp; G ID", 'E4 TB Allocation Details'!$A$18:$L$18, 0),FALSE), 'E2 Allocators'!$B$15:$W$361, MATCH('O5 Details by Class &amp; Accounts'!BX$18, 'E2 Allocators'!$B$15:$W$15, 0),FALSE)*$E105)</f>
        <v>0</v>
      </c>
      <c r="BY105" s="1412">
        <f ca="1">IF(ISERROR(VLOOKUP(VLOOKUP($A105, 'E4 TB Allocation Details'!$A$18:$L$205, MATCH("A &amp; G ID", 'E4 TB Allocation Details'!$A$18:$L$18, 0),FALSE), 'E2 Allocators'!$B$15:$W$361, MATCH('O5 Details by Class &amp; Accounts'!BY$18, 'E2 Allocators'!$B$15:$W$15, 0),FALSE)*$E105), 0, VLOOKUP(VLOOKUP($A105, 'E4 TB Allocation Details'!$A$18:$L$205, MATCH("A &amp; G ID", 'E4 TB Allocation Details'!$A$18:$L$18, 0),FALSE), 'E2 Allocators'!$B$15:$W$361, MATCH('O5 Details by Class &amp; Accounts'!BY$18, 'E2 Allocators'!$B$15:$W$15, 0),FALSE)*$E105)</f>
        <v>0</v>
      </c>
      <c r="BZ105" s="1412">
        <f ca="1">IF(ISERROR(VLOOKUP(VLOOKUP($A105, 'E4 TB Allocation Details'!$A$18:$L$205, MATCH("A &amp; G ID", 'E4 TB Allocation Details'!$A$18:$L$18, 0),FALSE), 'E2 Allocators'!$B$15:$W$361, MATCH('O5 Details by Class &amp; Accounts'!BZ$18, 'E2 Allocators'!$B$15:$W$15, 0),FALSE)*$E105), 0, VLOOKUP(VLOOKUP($A105, 'E4 TB Allocation Details'!$A$18:$L$205, MATCH("A &amp; G ID", 'E4 TB Allocation Details'!$A$18:$L$18, 0),FALSE), 'E2 Allocators'!$B$15:$W$361, MATCH('O5 Details by Class &amp; Accounts'!BZ$18, 'E2 Allocators'!$B$15:$W$15, 0),FALSE)*$E105)</f>
        <v>0</v>
      </c>
      <c r="CA105" s="1412">
        <f ca="1">IF(ISERROR(VLOOKUP(VLOOKUP($A105, 'E4 TB Allocation Details'!$A$18:$L$205, MATCH("A &amp; G ID", 'E4 TB Allocation Details'!$A$18:$L$18, 0),FALSE), 'E2 Allocators'!$B$15:$W$361, MATCH('O5 Details by Class &amp; Accounts'!CA$18, 'E2 Allocators'!$B$15:$W$15, 0),FALSE)*$E105), 0, VLOOKUP(VLOOKUP($A105, 'E4 TB Allocation Details'!$A$18:$L$205, MATCH("A &amp; G ID", 'E4 TB Allocation Details'!$A$18:$L$18, 0),FALSE), 'E2 Allocators'!$B$15:$W$361, MATCH('O5 Details by Class &amp; Accounts'!CA$18, 'E2 Allocators'!$B$15:$W$15, 0),FALSE)*$E105)</f>
        <v>0</v>
      </c>
      <c r="CB105" s="1412">
        <f ca="1">IF(ISERROR(VLOOKUP(VLOOKUP($A105, 'E4 TB Allocation Details'!$A$18:$L$205, MATCH("A &amp; G ID", 'E4 TB Allocation Details'!$A$18:$L$18, 0),FALSE), 'E2 Allocators'!$B$15:$W$361, MATCH('O5 Details by Class &amp; Accounts'!CB$18, 'E2 Allocators'!$B$15:$W$15, 0),FALSE)*$E105), 0, VLOOKUP(VLOOKUP($A105, 'E4 TB Allocation Details'!$A$18:$L$205, MATCH("A &amp; G ID", 'E4 TB Allocation Details'!$A$18:$L$18, 0),FALSE), 'E2 Allocators'!$B$15:$W$361, MATCH('O5 Details by Class &amp; Accounts'!CB$18, 'E2 Allocators'!$B$15:$W$15, 0),FALSE)*$E105)</f>
        <v>0</v>
      </c>
      <c r="CC105" s="1412">
        <f ca="1">IF(ISERROR(VLOOKUP(VLOOKUP($A105, 'E4 TB Allocation Details'!$A$18:$L$205, MATCH("A &amp; G ID", 'E4 TB Allocation Details'!$A$18:$L$18, 0),FALSE), 'E2 Allocators'!$B$15:$W$361, MATCH('O5 Details by Class &amp; Accounts'!CC$18, 'E2 Allocators'!$B$15:$W$15, 0),FALSE)*$E105), 0, VLOOKUP(VLOOKUP($A105, 'E4 TB Allocation Details'!$A$18:$L$205, MATCH("A &amp; G ID", 'E4 TB Allocation Details'!$A$18:$L$18, 0),FALSE), 'E2 Allocators'!$B$15:$W$361, MATCH('O5 Details by Class &amp; Accounts'!CC$18, 'E2 Allocators'!$B$15:$W$15, 0),FALSE)*$E105)</f>
        <v>0</v>
      </c>
      <c r="CD105" s="1412">
        <f ca="1">IF(ISERROR(VLOOKUP(VLOOKUP($A105, 'E4 TB Allocation Details'!$A$18:$L$205, MATCH("A &amp; G ID", 'E4 TB Allocation Details'!$A$18:$L$18, 0),FALSE), 'E2 Allocators'!$B$15:$W$361, MATCH('O5 Details by Class &amp; Accounts'!CD$18, 'E2 Allocators'!$B$15:$W$15, 0),FALSE)*$E105), 0, VLOOKUP(VLOOKUP($A105, 'E4 TB Allocation Details'!$A$18:$L$205, MATCH("A &amp; G ID", 'E4 TB Allocation Details'!$A$18:$L$18, 0),FALSE), 'E2 Allocators'!$B$15:$W$361, MATCH('O5 Details by Class &amp; Accounts'!CD$18, 'E2 Allocators'!$B$15:$W$15, 0),FALSE)*$E105)</f>
        <v>0</v>
      </c>
      <c r="CE105" s="1412">
        <f ca="1">IF(ISERROR(VLOOKUP(VLOOKUP($A105, 'E4 TB Allocation Details'!$A$18:$L$205, MATCH("A &amp; G ID", 'E4 TB Allocation Details'!$A$18:$L$18, 0),FALSE), 'E2 Allocators'!$B$15:$W$361, MATCH('O5 Details by Class &amp; Accounts'!CE$18, 'E2 Allocators'!$B$15:$W$15, 0),FALSE)*$E105), 0, VLOOKUP(VLOOKUP($A105, 'E4 TB Allocation Details'!$A$18:$L$205, MATCH("A &amp; G ID", 'E4 TB Allocation Details'!$A$18:$L$18, 0),FALSE), 'E2 Allocators'!$B$15:$W$361, MATCH('O5 Details by Class &amp; Accounts'!CE$18, 'E2 Allocators'!$B$15:$W$15, 0),FALSE)*$E105)</f>
        <v>0</v>
      </c>
      <c r="CF105" s="1412">
        <f ca="1">IF(ISERROR(VLOOKUP(VLOOKUP($A105, 'E4 TB Allocation Details'!$A$18:$L$205, MATCH("A &amp; G ID", 'E4 TB Allocation Details'!$A$18:$L$18, 0),FALSE), 'E2 Allocators'!$B$15:$W$361, MATCH('O5 Details by Class &amp; Accounts'!CF$18, 'E2 Allocators'!$B$15:$W$15, 0),FALSE)*$E105), 0, VLOOKUP(VLOOKUP($A105, 'E4 TB Allocation Details'!$A$18:$L$205, MATCH("A &amp; G ID", 'E4 TB Allocation Details'!$A$18:$L$18, 0),FALSE), 'E2 Allocators'!$B$15:$W$361, MATCH('O5 Details by Class &amp; Accounts'!CF$18, 'E2 Allocators'!$B$15:$W$15, 0),FALSE)*$E105)</f>
        <v>0</v>
      </c>
      <c r="CG105" s="1412">
        <f ca="1">IF(ISERROR(VLOOKUP(VLOOKUP($A105, 'E4 TB Allocation Details'!$A$18:$L$205, MATCH("A &amp; G ID", 'E4 TB Allocation Details'!$A$18:$L$18, 0),FALSE), 'E2 Allocators'!$B$15:$W$361, MATCH('O5 Details by Class &amp; Accounts'!CG$18, 'E2 Allocators'!$B$15:$W$15, 0),FALSE)*$E105), 0, VLOOKUP(VLOOKUP($A105, 'E4 TB Allocation Details'!$A$18:$L$205, MATCH("A &amp; G ID", 'E4 TB Allocation Details'!$A$18:$L$18, 0),FALSE), 'E2 Allocators'!$B$15:$W$361, MATCH('O5 Details by Class &amp; Accounts'!CG$18, 'E2 Allocators'!$B$15:$W$15, 0),FALSE)*$E105)</f>
        <v>0</v>
      </c>
      <c r="CH105" s="1412">
        <f ca="1">IF(ISERROR(VLOOKUP(VLOOKUP($A105, 'E4 TB Allocation Details'!$A$18:$L$205, MATCH("A &amp; G ID", 'E4 TB Allocation Details'!$A$18:$L$18, 0),FALSE), 'E2 Allocators'!$B$15:$W$361, MATCH('O5 Details by Class &amp; Accounts'!CH$18, 'E2 Allocators'!$B$15:$W$15, 0),FALSE)*$E105), 0, VLOOKUP(VLOOKUP($A105, 'E4 TB Allocation Details'!$A$18:$L$205, MATCH("A &amp; G ID", 'E4 TB Allocation Details'!$A$18:$L$18, 0),FALSE), 'E2 Allocators'!$B$15:$W$361, MATCH('O5 Details by Class &amp; Accounts'!CH$18, 'E2 Allocators'!$B$15:$W$15, 0),FALSE)*$E105)</f>
        <v>0</v>
      </c>
      <c r="CI105" s="1412">
        <f ca="1">IF(ISERROR(VLOOKUP(VLOOKUP($A105, 'E4 TB Allocation Details'!$A$18:$L$205, MATCH("A &amp; G ID", 'E4 TB Allocation Details'!$A$18:$L$18, 0),FALSE), 'E2 Allocators'!$B$15:$W$361, MATCH('O5 Details by Class &amp; Accounts'!CI$18, 'E2 Allocators'!$B$15:$W$15, 0),FALSE)*$E105), 0, VLOOKUP(VLOOKUP($A105, 'E4 TB Allocation Details'!$A$18:$L$205, MATCH("A &amp; G ID", 'E4 TB Allocation Details'!$A$18:$L$18, 0),FALSE), 'E2 Allocators'!$B$15:$W$361, MATCH('O5 Details by Class &amp; Accounts'!CI$18, 'E2 Allocators'!$B$15:$W$15, 0),FALSE)*$E105)</f>
        <v>0</v>
      </c>
      <c r="CJ105" s="1412">
        <f ca="1">IF(ISERROR(VLOOKUP(VLOOKUP($A105, 'E4 TB Allocation Details'!$A$18:$L$205, MATCH("A &amp; G ID", 'E4 TB Allocation Details'!$A$18:$L$18, 0),FALSE), 'E2 Allocators'!$B$15:$W$361, MATCH('O5 Details by Class &amp; Accounts'!CJ$18, 'E2 Allocators'!$B$15:$W$15, 0),FALSE)*$E105), 0, VLOOKUP(VLOOKUP($A105, 'E4 TB Allocation Details'!$A$18:$L$205, MATCH("A &amp; G ID", 'E4 TB Allocation Details'!$A$18:$L$18, 0),FALSE), 'E2 Allocators'!$B$15:$W$361, MATCH('O5 Details by Class &amp; Accounts'!CJ$18, 'E2 Allocators'!$B$15:$W$15, 0),FALSE)*$E105)</f>
        <v>0</v>
      </c>
      <c r="CK105" s="1412">
        <f ca="1">IF(ISERROR(VLOOKUP(VLOOKUP($A105, 'E4 TB Allocation Details'!$A$18:$L$205, MATCH("A &amp; G ID", 'E4 TB Allocation Details'!$A$18:$L$18, 0),FALSE), 'E2 Allocators'!$B$15:$W$361, MATCH('O5 Details by Class &amp; Accounts'!CK$18, 'E2 Allocators'!$B$15:$W$15, 0),FALSE)*$E105), 0, VLOOKUP(VLOOKUP($A105, 'E4 TB Allocation Details'!$A$18:$L$205, MATCH("A &amp; G ID", 'E4 TB Allocation Details'!$A$18:$L$18, 0),FALSE), 'E2 Allocators'!$B$15:$W$361, MATCH('O5 Details by Class &amp; Accounts'!CK$18, 'E2 Allocators'!$B$15:$W$15, 0),FALSE)*$E105)</f>
        <v>0</v>
      </c>
      <c r="CL105" s="1412">
        <f ca="1">IF(ISERROR(VLOOKUP(VLOOKUP($A105, 'E4 TB Allocation Details'!$A$18:$L$205, MATCH("A &amp; G ID", 'E4 TB Allocation Details'!$A$18:$L$18, 0),FALSE), 'E2 Allocators'!$B$15:$W$361, MATCH('O5 Details by Class &amp; Accounts'!CL$18, 'E2 Allocators'!$B$15:$W$15, 0),FALSE)*$E105), 0, VLOOKUP(VLOOKUP($A105, 'E4 TB Allocation Details'!$A$18:$L$205, MATCH("A &amp; G ID", 'E4 TB Allocation Details'!$A$18:$L$18, 0),FALSE), 'E2 Allocators'!$B$15:$W$361, MATCH('O5 Details by Class &amp; Accounts'!CL$18, 'E2 Allocators'!$B$15:$W$15, 0),FALSE)*$E105)</f>
        <v>0</v>
      </c>
      <c r="CM105" s="1412">
        <f ca="1">IF(ISERROR(VLOOKUP(VLOOKUP($A105, 'E4 TB Allocation Details'!$A$18:$L$205, MATCH("A &amp; G ID", 'E4 TB Allocation Details'!$A$18:$L$18, 0),FALSE), 'E2 Allocators'!$B$15:$W$361, MATCH('O5 Details by Class &amp; Accounts'!CM$18, 'E2 Allocators'!$B$15:$W$15, 0),FALSE)*$E105), 0, VLOOKUP(VLOOKUP($A105, 'E4 TB Allocation Details'!$A$18:$L$205, MATCH("A &amp; G ID", 'E4 TB Allocation Details'!$A$18:$L$18, 0),FALSE), 'E2 Allocators'!$B$15:$W$361, MATCH('O5 Details by Class &amp; Accounts'!CM$18, 'E2 Allocators'!$B$15:$W$15, 0),FALSE)*$E105)</f>
        <v>0</v>
      </c>
      <c r="CN105" s="1412">
        <f t="shared" si="22"/>
        <v>0</v>
      </c>
      <c r="CO105" s="1792">
        <f t="shared" si="23"/>
        <v>0</v>
      </c>
      <c r="CQ105" s="2087" t="s">
        <v>788</v>
      </c>
    </row>
    <row r="106" spans="1:95" s="81" customFormat="1" ht="25.5">
      <c r="A106" s="1180">
        <v>4355</v>
      </c>
      <c r="B106" s="1181" t="s">
        <v>306</v>
      </c>
      <c r="C106" s="1789">
        <f ca="1">IF(ISERROR(VLOOKUP($A106,'I3 TB Data'!$A$23:$H$458,MATCH('O5 Details by Class &amp; Accounts'!$C$18, 'I3 TB Data'!$A$23:$H$23,0),0)), 0, VLOOKUP($A106,'I3 TB Data'!$A$23:$H$458,MATCH('O5 Details by Class &amp; Accounts'!$C$18,'I3 TB Data'!$A$23:$H$23,0),0))</f>
        <v>0</v>
      </c>
      <c r="D106" s="1790"/>
      <c r="E106" s="1789">
        <f t="shared" si="17"/>
        <v>0</v>
      </c>
      <c r="F106" s="1791">
        <f ca="1">IF(ISERROR(VLOOKUP($A106, 'E1 Categorization'!A33:E122, MATCH("Customer Component", 'E1 Categorization'!$A$33:$E$33,0), 0)), 0, IF(VLOOKUP($A106, 'E1 Categorization'!A33:E122, MATCH("Customer Component", 'E1 Categorization'!$A$33:$E$33,0), 0)=0, 'O5 Details by Class &amp; Accounts'!$E106, IF(AND(VLOOKUP($A106, 'E1 Categorization'!A33:E122, MATCH("Customer Component", 'E1 Categorization'!$A$33:$E$33,0), 0) &gt;0, VLOOKUP($A106, 'E1 Categorization'!A33:E122, MATCH("Customer Component", 'E1 Categorization'!$A$33:$E$33,0), 0)&lt;1), 'O5 Details by Class &amp; Accounts'!$E106*(1-VLOOKUP($A106, 'E1 Categorization'!A33:E122, MATCH("Customer Component", 'E1 Categorization'!$A$33:$E$33,0), 0)), 0)))</f>
        <v>0</v>
      </c>
      <c r="G106" s="1791">
        <f ca="1">IF(ISERROR(VLOOKUP($A106, 'E1 Categorization'!A33:E122, MATCH("Customer Component", 'E1 Categorization'!$A$33:$E$33,0), 0)),0, IF(VLOOKUP($A106, 'E1 Categorization'!A33:E122, MATCH("Customer Component", 'E1 Categorization'!$A$33:$E$33,0), 0)=0, 0, IF(AND(VLOOKUP($A106, 'E1 Categorization'!A33:E122, MATCH("Customer Component", 'E1 Categorization'!$A$33:$E$33,0), 0) &gt;0, VLOOKUP($A106, 'E1 Categorization'!A33:E122, MATCH("Customer Component", 'E1 Categorization'!$A$33:$E$33,0), 0)&lt;1), 'O5 Details by Class &amp; Accounts'!$E106*(VLOOKUP($A106, 'E1 Categorization'!A33:E122, MATCH("Customer Component", 'E1 Categorization'!$A$33:$E$33,0), 0)), 'O5 Details by Class &amp; Accounts'!$E106)))</f>
        <v>0</v>
      </c>
      <c r="H106" s="1412">
        <f t="shared" si="18"/>
        <v>0</v>
      </c>
      <c r="I106" s="1412">
        <f ca="1">IF(ISERROR(VLOOKUP(VLOOKUP($A106, 'E4 TB Allocation Details'!$A$18:$L$205, MATCH("Demand ID", 'E4 TB Allocation Details'!$A$18:$L$18, 0),FALSE), 'E2 Allocators'!$B$15:$W$361, MATCH('O5 Details by Class &amp; Accounts'!I$18, 'E2 Allocators'!$B$15:$W$15, 0),FALSE)*$F106), 0, VLOOKUP(VLOOKUP($A106, 'E4 TB Allocation Details'!$A$18:$L$205, MATCH("Demand ID", 'E4 TB Allocation Details'!$A$18:$L$18, 0),FALSE), 'E2 Allocators'!$B$15:$W$361, MATCH('O5 Details by Class &amp; Accounts'!I$18, 'E2 Allocators'!$B$15:$W$15, 0),FALSE)*$F106)</f>
        <v>0</v>
      </c>
      <c r="J106" s="1412">
        <f ca="1">IF(ISERROR(VLOOKUP(VLOOKUP($A106, 'E4 TB Allocation Details'!$A$18:$L$205, MATCH("Demand ID", 'E4 TB Allocation Details'!$A$18:$L$18, 0),FALSE), 'E2 Allocators'!$B$15:$W$361, MATCH('O5 Details by Class &amp; Accounts'!J$18, 'E2 Allocators'!$B$15:$W$15, 0),FALSE)*$F106), 0, VLOOKUP(VLOOKUP($A106, 'E4 TB Allocation Details'!$A$18:$L$205, MATCH("Demand ID", 'E4 TB Allocation Details'!$A$18:$L$18, 0),FALSE), 'E2 Allocators'!$B$15:$W$361, MATCH('O5 Details by Class &amp; Accounts'!J$18, 'E2 Allocators'!$B$15:$W$15, 0),FALSE)*$F106)</f>
        <v>0</v>
      </c>
      <c r="K106" s="1412">
        <f ca="1">IF(ISERROR(VLOOKUP(VLOOKUP($A106, 'E4 TB Allocation Details'!$A$18:$L$205, MATCH("Demand ID", 'E4 TB Allocation Details'!$A$18:$L$18, 0),FALSE), 'E2 Allocators'!$B$15:$W$361, MATCH('O5 Details by Class &amp; Accounts'!K$18, 'E2 Allocators'!$B$15:$W$15, 0),FALSE)*$F106), 0, VLOOKUP(VLOOKUP($A106, 'E4 TB Allocation Details'!$A$18:$L$205, MATCH("Demand ID", 'E4 TB Allocation Details'!$A$18:$L$18, 0),FALSE), 'E2 Allocators'!$B$15:$W$361, MATCH('O5 Details by Class &amp; Accounts'!K$18, 'E2 Allocators'!$B$15:$W$15, 0),FALSE)*$F106)</f>
        <v>0</v>
      </c>
      <c r="L106" s="1412">
        <f ca="1">IF(ISERROR(VLOOKUP(VLOOKUP($A106, 'E4 TB Allocation Details'!$A$18:$L$205, MATCH("Demand ID", 'E4 TB Allocation Details'!$A$18:$L$18, 0),FALSE), 'E2 Allocators'!$B$15:$W$361, MATCH('O5 Details by Class &amp; Accounts'!L$18, 'E2 Allocators'!$B$15:$W$15, 0),FALSE)*$F106), 0, VLOOKUP(VLOOKUP($A106, 'E4 TB Allocation Details'!$A$18:$L$205, MATCH("Demand ID", 'E4 TB Allocation Details'!$A$18:$L$18, 0),FALSE), 'E2 Allocators'!$B$15:$W$361, MATCH('O5 Details by Class &amp; Accounts'!L$18, 'E2 Allocators'!$B$15:$W$15, 0),FALSE)*$F106)</f>
        <v>0</v>
      </c>
      <c r="M106" s="1412">
        <f ca="1">IF(ISERROR(VLOOKUP(VLOOKUP($A106, 'E4 TB Allocation Details'!$A$18:$L$205, MATCH("Demand ID", 'E4 TB Allocation Details'!$A$18:$L$18, 0),FALSE), 'E2 Allocators'!$B$15:$W$361, MATCH('O5 Details by Class &amp; Accounts'!M$18, 'E2 Allocators'!$B$15:$W$15, 0),FALSE)*$F106), 0, VLOOKUP(VLOOKUP($A106, 'E4 TB Allocation Details'!$A$18:$L$205, MATCH("Demand ID", 'E4 TB Allocation Details'!$A$18:$L$18, 0),FALSE), 'E2 Allocators'!$B$15:$W$361, MATCH('O5 Details by Class &amp; Accounts'!M$18, 'E2 Allocators'!$B$15:$W$15, 0),FALSE)*$F106)</f>
        <v>0</v>
      </c>
      <c r="N106" s="1412">
        <f ca="1">IF(ISERROR(VLOOKUP(VLOOKUP($A106, 'E4 TB Allocation Details'!$A$18:$L$205, MATCH("Demand ID", 'E4 TB Allocation Details'!$A$18:$L$18, 0),FALSE), 'E2 Allocators'!$B$15:$W$361, MATCH('O5 Details by Class &amp; Accounts'!N$18, 'E2 Allocators'!$B$15:$W$15, 0),FALSE)*$F106), 0, VLOOKUP(VLOOKUP($A106, 'E4 TB Allocation Details'!$A$18:$L$205, MATCH("Demand ID", 'E4 TB Allocation Details'!$A$18:$L$18, 0),FALSE), 'E2 Allocators'!$B$15:$W$361, MATCH('O5 Details by Class &amp; Accounts'!N$18, 'E2 Allocators'!$B$15:$W$15, 0),FALSE)*$F106)</f>
        <v>0</v>
      </c>
      <c r="O106" s="1412">
        <f ca="1">IF(ISERROR(VLOOKUP(VLOOKUP($A106, 'E4 TB Allocation Details'!$A$18:$L$205, MATCH("Demand ID", 'E4 TB Allocation Details'!$A$18:$L$18, 0),FALSE), 'E2 Allocators'!$B$15:$W$361, MATCH('O5 Details by Class &amp; Accounts'!O$18, 'E2 Allocators'!$B$15:$W$15, 0),FALSE)*$F106), 0, VLOOKUP(VLOOKUP($A106, 'E4 TB Allocation Details'!$A$18:$L$205, MATCH("Demand ID", 'E4 TB Allocation Details'!$A$18:$L$18, 0),FALSE), 'E2 Allocators'!$B$15:$W$361, MATCH('O5 Details by Class &amp; Accounts'!O$18, 'E2 Allocators'!$B$15:$W$15, 0),FALSE)*$F106)</f>
        <v>0</v>
      </c>
      <c r="P106" s="1412">
        <f ca="1">IF(ISERROR(VLOOKUP(VLOOKUP($A106, 'E4 TB Allocation Details'!$A$18:$L$205, MATCH("Demand ID", 'E4 TB Allocation Details'!$A$18:$L$18, 0),FALSE), 'E2 Allocators'!$B$15:$W$361, MATCH('O5 Details by Class &amp; Accounts'!P$18, 'E2 Allocators'!$B$15:$W$15, 0),FALSE)*$F106), 0, VLOOKUP(VLOOKUP($A106, 'E4 TB Allocation Details'!$A$18:$L$205, MATCH("Demand ID", 'E4 TB Allocation Details'!$A$18:$L$18, 0),FALSE), 'E2 Allocators'!$B$15:$W$361, MATCH('O5 Details by Class &amp; Accounts'!P$18, 'E2 Allocators'!$B$15:$W$15, 0),FALSE)*$F106)</f>
        <v>0</v>
      </c>
      <c r="Q106" s="1412">
        <f ca="1">IF(ISERROR(VLOOKUP(VLOOKUP($A106, 'E4 TB Allocation Details'!$A$18:$L$205, MATCH("Demand ID", 'E4 TB Allocation Details'!$A$18:$L$18, 0),FALSE), 'E2 Allocators'!$B$15:$W$361, MATCH('O5 Details by Class &amp; Accounts'!Q$18, 'E2 Allocators'!$B$15:$W$15, 0),FALSE)*$F106), 0, VLOOKUP(VLOOKUP($A106, 'E4 TB Allocation Details'!$A$18:$L$205, MATCH("Demand ID", 'E4 TB Allocation Details'!$A$18:$L$18, 0),FALSE), 'E2 Allocators'!$B$15:$W$361, MATCH('O5 Details by Class &amp; Accounts'!Q$18, 'E2 Allocators'!$B$15:$W$15, 0),FALSE)*$F106)</f>
        <v>0</v>
      </c>
      <c r="R106" s="1412">
        <f ca="1">IF(ISERROR(VLOOKUP(VLOOKUP($A106, 'E4 TB Allocation Details'!$A$18:$L$205, MATCH("Demand ID", 'E4 TB Allocation Details'!$A$18:$L$18, 0),FALSE), 'E2 Allocators'!$B$15:$W$361, MATCH('O5 Details by Class &amp; Accounts'!R$18, 'E2 Allocators'!$B$15:$W$15, 0),FALSE)*$F106), 0, VLOOKUP(VLOOKUP($A106, 'E4 TB Allocation Details'!$A$18:$L$205, MATCH("Demand ID", 'E4 TB Allocation Details'!$A$18:$L$18, 0),FALSE), 'E2 Allocators'!$B$15:$W$361, MATCH('O5 Details by Class &amp; Accounts'!R$18, 'E2 Allocators'!$B$15:$W$15, 0),FALSE)*$F106)</f>
        <v>0</v>
      </c>
      <c r="S106" s="1412">
        <f ca="1">IF(ISERROR(VLOOKUP(VLOOKUP($A106, 'E4 TB Allocation Details'!$A$18:$L$205, MATCH("Demand ID", 'E4 TB Allocation Details'!$A$18:$L$18, 0),FALSE), 'E2 Allocators'!$B$15:$W$361, MATCH('O5 Details by Class &amp; Accounts'!S$18, 'E2 Allocators'!$B$15:$W$15, 0),FALSE)*$F106), 0, VLOOKUP(VLOOKUP($A106, 'E4 TB Allocation Details'!$A$18:$L$205, MATCH("Demand ID", 'E4 TB Allocation Details'!$A$18:$L$18, 0),FALSE), 'E2 Allocators'!$B$15:$W$361, MATCH('O5 Details by Class &amp; Accounts'!S$18, 'E2 Allocators'!$B$15:$W$15, 0),FALSE)*$F106)</f>
        <v>0</v>
      </c>
      <c r="T106" s="1412">
        <f ca="1">IF(ISERROR(VLOOKUP(VLOOKUP($A106, 'E4 TB Allocation Details'!$A$18:$L$205, MATCH("Demand ID", 'E4 TB Allocation Details'!$A$18:$L$18, 0),FALSE), 'E2 Allocators'!$B$15:$W$361, MATCH('O5 Details by Class &amp; Accounts'!T$18, 'E2 Allocators'!$B$15:$W$15, 0),FALSE)*$F106), 0, VLOOKUP(VLOOKUP($A106, 'E4 TB Allocation Details'!$A$18:$L$205, MATCH("Demand ID", 'E4 TB Allocation Details'!$A$18:$L$18, 0),FALSE), 'E2 Allocators'!$B$15:$W$361, MATCH('O5 Details by Class &amp; Accounts'!T$18, 'E2 Allocators'!$B$15:$W$15, 0),FALSE)*$F106)</f>
        <v>0</v>
      </c>
      <c r="U106" s="1412">
        <f ca="1">IF(ISERROR(VLOOKUP(VLOOKUP($A106, 'E4 TB Allocation Details'!$A$18:$L$205, MATCH("Demand ID", 'E4 TB Allocation Details'!$A$18:$L$18, 0),FALSE), 'E2 Allocators'!$B$15:$W$361, MATCH('O5 Details by Class &amp; Accounts'!U$18, 'E2 Allocators'!$B$15:$W$15, 0),FALSE)*$F106), 0, VLOOKUP(VLOOKUP($A106, 'E4 TB Allocation Details'!$A$18:$L$205, MATCH("Demand ID", 'E4 TB Allocation Details'!$A$18:$L$18, 0),FALSE), 'E2 Allocators'!$B$15:$W$361, MATCH('O5 Details by Class &amp; Accounts'!U$18, 'E2 Allocators'!$B$15:$W$15, 0),FALSE)*$F106)</f>
        <v>0</v>
      </c>
      <c r="V106" s="1412">
        <f ca="1">IF(ISERROR(VLOOKUP(VLOOKUP($A106, 'E4 TB Allocation Details'!$A$18:$L$205, MATCH("Demand ID", 'E4 TB Allocation Details'!$A$18:$L$18, 0),FALSE), 'E2 Allocators'!$B$15:$W$361, MATCH('O5 Details by Class &amp; Accounts'!V$18, 'E2 Allocators'!$B$15:$W$15, 0),FALSE)*$F106), 0, VLOOKUP(VLOOKUP($A106, 'E4 TB Allocation Details'!$A$18:$L$205, MATCH("Demand ID", 'E4 TB Allocation Details'!$A$18:$L$18, 0),FALSE), 'E2 Allocators'!$B$15:$W$361, MATCH('O5 Details by Class &amp; Accounts'!V$18, 'E2 Allocators'!$B$15:$W$15, 0),FALSE)*$F106)</f>
        <v>0</v>
      </c>
      <c r="W106" s="1412">
        <f ca="1">IF(ISERROR(VLOOKUP(VLOOKUP($A106, 'E4 TB Allocation Details'!$A$18:$L$205, MATCH("Demand ID", 'E4 TB Allocation Details'!$A$18:$L$18, 0),FALSE), 'E2 Allocators'!$B$15:$W$361, MATCH('O5 Details by Class &amp; Accounts'!W$18, 'E2 Allocators'!$B$15:$W$15, 0),FALSE)*$F106), 0, VLOOKUP(VLOOKUP($A106, 'E4 TB Allocation Details'!$A$18:$L$205, MATCH("Demand ID", 'E4 TB Allocation Details'!$A$18:$L$18, 0),FALSE), 'E2 Allocators'!$B$15:$W$361, MATCH('O5 Details by Class &amp; Accounts'!W$18, 'E2 Allocators'!$B$15:$W$15, 0),FALSE)*$F106)</f>
        <v>0</v>
      </c>
      <c r="X106" s="1412">
        <f ca="1">IF(ISERROR(VLOOKUP(VLOOKUP($A106, 'E4 TB Allocation Details'!$A$18:$L$205, MATCH("Demand ID", 'E4 TB Allocation Details'!$A$18:$L$18, 0),FALSE), 'E2 Allocators'!$B$15:$W$361, MATCH('O5 Details by Class &amp; Accounts'!X$18, 'E2 Allocators'!$B$15:$W$15, 0),FALSE)*$F106), 0, VLOOKUP(VLOOKUP($A106, 'E4 TB Allocation Details'!$A$18:$L$205, MATCH("Demand ID", 'E4 TB Allocation Details'!$A$18:$L$18, 0),FALSE), 'E2 Allocators'!$B$15:$W$361, MATCH('O5 Details by Class &amp; Accounts'!X$18, 'E2 Allocators'!$B$15:$W$15, 0),FALSE)*$F106)</f>
        <v>0</v>
      </c>
      <c r="Y106" s="1412">
        <f ca="1">IF(ISERROR(VLOOKUP(VLOOKUP($A106, 'E4 TB Allocation Details'!$A$18:$L$205, MATCH("Demand ID", 'E4 TB Allocation Details'!$A$18:$L$18, 0),FALSE), 'E2 Allocators'!$B$15:$W$361, MATCH('O5 Details by Class &amp; Accounts'!Y$18, 'E2 Allocators'!$B$15:$W$15, 0),FALSE)*$F106), 0, VLOOKUP(VLOOKUP($A106, 'E4 TB Allocation Details'!$A$18:$L$205, MATCH("Demand ID", 'E4 TB Allocation Details'!$A$18:$L$18, 0),FALSE), 'E2 Allocators'!$B$15:$W$361, MATCH('O5 Details by Class &amp; Accounts'!Y$18, 'E2 Allocators'!$B$15:$W$15, 0),FALSE)*$F106)</f>
        <v>0</v>
      </c>
      <c r="Z106" s="1412">
        <f ca="1">IF(ISERROR(VLOOKUP(VLOOKUP($A106, 'E4 TB Allocation Details'!$A$18:$L$205, MATCH("Demand ID", 'E4 TB Allocation Details'!$A$18:$L$18, 0),FALSE), 'E2 Allocators'!$B$15:$W$361, MATCH('O5 Details by Class &amp; Accounts'!Z$18, 'E2 Allocators'!$B$15:$W$15, 0),FALSE)*$F106), 0, VLOOKUP(VLOOKUP($A106, 'E4 TB Allocation Details'!$A$18:$L$205, MATCH("Demand ID", 'E4 TB Allocation Details'!$A$18:$L$18, 0),FALSE), 'E2 Allocators'!$B$15:$W$361, MATCH('O5 Details by Class &amp; Accounts'!Z$18, 'E2 Allocators'!$B$15:$W$15, 0),FALSE)*$F106)</f>
        <v>0</v>
      </c>
      <c r="AA106" s="1412">
        <f ca="1">IF(ISERROR(VLOOKUP(VLOOKUP($A106, 'E4 TB Allocation Details'!$A$18:$L$205, MATCH("Demand ID", 'E4 TB Allocation Details'!$A$18:$L$18, 0),FALSE), 'E2 Allocators'!$B$15:$W$361, MATCH('O5 Details by Class &amp; Accounts'!AA$18, 'E2 Allocators'!$B$15:$W$15, 0),FALSE)*$F106), 0, VLOOKUP(VLOOKUP($A106, 'E4 TB Allocation Details'!$A$18:$L$205, MATCH("Demand ID", 'E4 TB Allocation Details'!$A$18:$L$18, 0),FALSE), 'E2 Allocators'!$B$15:$W$361, MATCH('O5 Details by Class &amp; Accounts'!AA$18, 'E2 Allocators'!$B$15:$W$15, 0),FALSE)*$F106)</f>
        <v>0</v>
      </c>
      <c r="AB106" s="1412">
        <f ca="1">IF(ISERROR(VLOOKUP(VLOOKUP($A106, 'E4 TB Allocation Details'!$A$18:$L$205, MATCH("Demand ID", 'E4 TB Allocation Details'!$A$18:$L$18, 0),FALSE), 'E2 Allocators'!$B$15:$W$361, MATCH('O5 Details by Class &amp; Accounts'!AB$18, 'E2 Allocators'!$B$15:$W$15, 0),FALSE)*$F106), 0, VLOOKUP(VLOOKUP($A106, 'E4 TB Allocation Details'!$A$18:$L$205, MATCH("Demand ID", 'E4 TB Allocation Details'!$A$18:$L$18, 0),FALSE), 'E2 Allocators'!$B$15:$W$361, MATCH('O5 Details by Class &amp; Accounts'!AB$18, 'E2 Allocators'!$B$15:$W$15, 0),FALSE)*$F106)</f>
        <v>0</v>
      </c>
      <c r="AC106" s="1412">
        <f t="shared" si="19"/>
        <v>0</v>
      </c>
      <c r="AD106" s="1412">
        <f ca="1">IF(ISERROR(VLOOKUP(VLOOKUP($A106, 'E4 TB Allocation Details'!$A$18:$L$205, MATCH("Customer ID", 'E4 TB Allocation Details'!$A$18:$L$18, 0),FALSE), 'E2 Allocators'!$B$15:$W$361, MATCH('O5 Details by Class &amp; Accounts'!AD$18, 'E2 Allocators'!$B$15:$W$15, 0),FALSE)*$G106), 0, VLOOKUP(VLOOKUP($A106, 'E4 TB Allocation Details'!$A$18:$L$205, MATCH("Customer ID", 'E4 TB Allocation Details'!$A$18:$L$18, 0),FALSE), 'E2 Allocators'!$B$15:$W$361, MATCH('O5 Details by Class &amp; Accounts'!AD$18, 'E2 Allocators'!$B$15:$W$15, 0),FALSE)*$G106)</f>
        <v>0</v>
      </c>
      <c r="AE106" s="1412">
        <f ca="1">IF(ISERROR(VLOOKUP(VLOOKUP($A106, 'E4 TB Allocation Details'!$A$18:$L$205, MATCH("Customer ID", 'E4 TB Allocation Details'!$A$18:$L$18, 0),FALSE), 'E2 Allocators'!$B$15:$W$361, MATCH('O5 Details by Class &amp; Accounts'!AE$18, 'E2 Allocators'!$B$15:$W$15, 0),FALSE)*$G106), 0, VLOOKUP(VLOOKUP($A106, 'E4 TB Allocation Details'!$A$18:$L$205, MATCH("Customer ID", 'E4 TB Allocation Details'!$A$18:$L$18, 0),FALSE), 'E2 Allocators'!$B$15:$W$361, MATCH('O5 Details by Class &amp; Accounts'!AE$18, 'E2 Allocators'!$B$15:$W$15, 0),FALSE)*$G106)</f>
        <v>0</v>
      </c>
      <c r="AF106" s="1412">
        <f ca="1">IF(ISERROR(VLOOKUP(VLOOKUP($A106, 'E4 TB Allocation Details'!$A$18:$L$205, MATCH("Customer ID", 'E4 TB Allocation Details'!$A$18:$L$18, 0),FALSE), 'E2 Allocators'!$B$15:$W$361, MATCH('O5 Details by Class &amp; Accounts'!AF$18, 'E2 Allocators'!$B$15:$W$15, 0),FALSE)*$G106), 0, VLOOKUP(VLOOKUP($A106, 'E4 TB Allocation Details'!$A$18:$L$205, MATCH("Customer ID", 'E4 TB Allocation Details'!$A$18:$L$18, 0),FALSE), 'E2 Allocators'!$B$15:$W$361, MATCH('O5 Details by Class &amp; Accounts'!AF$18, 'E2 Allocators'!$B$15:$W$15, 0),FALSE)*$G106)</f>
        <v>0</v>
      </c>
      <c r="AG106" s="1412">
        <f ca="1">IF(ISERROR(VLOOKUP(VLOOKUP($A106, 'E4 TB Allocation Details'!$A$18:$L$205, MATCH("Customer ID", 'E4 TB Allocation Details'!$A$18:$L$18, 0),FALSE), 'E2 Allocators'!$B$15:$W$361, MATCH('O5 Details by Class &amp; Accounts'!AG$18, 'E2 Allocators'!$B$15:$W$15, 0),FALSE)*$G106), 0, VLOOKUP(VLOOKUP($A106, 'E4 TB Allocation Details'!$A$18:$L$205, MATCH("Customer ID", 'E4 TB Allocation Details'!$A$18:$L$18, 0),FALSE), 'E2 Allocators'!$B$15:$W$361, MATCH('O5 Details by Class &amp; Accounts'!AG$18, 'E2 Allocators'!$B$15:$W$15, 0),FALSE)*$G106)</f>
        <v>0</v>
      </c>
      <c r="AH106" s="1412">
        <f ca="1">IF(ISERROR(VLOOKUP(VLOOKUP($A106, 'E4 TB Allocation Details'!$A$18:$L$205, MATCH("Customer ID", 'E4 TB Allocation Details'!$A$18:$L$18, 0),FALSE), 'E2 Allocators'!$B$15:$W$361, MATCH('O5 Details by Class &amp; Accounts'!AH$18, 'E2 Allocators'!$B$15:$W$15, 0),FALSE)*$G106), 0, VLOOKUP(VLOOKUP($A106, 'E4 TB Allocation Details'!$A$18:$L$205, MATCH("Customer ID", 'E4 TB Allocation Details'!$A$18:$L$18, 0),FALSE), 'E2 Allocators'!$B$15:$W$361, MATCH('O5 Details by Class &amp; Accounts'!AH$18, 'E2 Allocators'!$B$15:$W$15, 0),FALSE)*$G106)</f>
        <v>0</v>
      </c>
      <c r="AI106" s="1412">
        <f ca="1">IF(ISERROR(VLOOKUP(VLOOKUP($A106, 'E4 TB Allocation Details'!$A$18:$L$205, MATCH("Customer ID", 'E4 TB Allocation Details'!$A$18:$L$18, 0),FALSE), 'E2 Allocators'!$B$15:$W$361, MATCH('O5 Details by Class &amp; Accounts'!AI$18, 'E2 Allocators'!$B$15:$W$15, 0),FALSE)*$G106), 0, VLOOKUP(VLOOKUP($A106, 'E4 TB Allocation Details'!$A$18:$L$205, MATCH("Customer ID", 'E4 TB Allocation Details'!$A$18:$L$18, 0),FALSE), 'E2 Allocators'!$B$15:$W$361, MATCH('O5 Details by Class &amp; Accounts'!AI$18, 'E2 Allocators'!$B$15:$W$15, 0),FALSE)*$G106)</f>
        <v>0</v>
      </c>
      <c r="AJ106" s="1412">
        <f ca="1">IF(ISERROR(VLOOKUP(VLOOKUP($A106, 'E4 TB Allocation Details'!$A$18:$L$205, MATCH("Customer ID", 'E4 TB Allocation Details'!$A$18:$L$18, 0),FALSE), 'E2 Allocators'!$B$15:$W$361, MATCH('O5 Details by Class &amp; Accounts'!AJ$18, 'E2 Allocators'!$B$15:$W$15, 0),FALSE)*$G106), 0, VLOOKUP(VLOOKUP($A106, 'E4 TB Allocation Details'!$A$18:$L$205, MATCH("Customer ID", 'E4 TB Allocation Details'!$A$18:$L$18, 0),FALSE), 'E2 Allocators'!$B$15:$W$361, MATCH('O5 Details by Class &amp; Accounts'!AJ$18, 'E2 Allocators'!$B$15:$W$15, 0),FALSE)*$G106)</f>
        <v>0</v>
      </c>
      <c r="AK106" s="1412">
        <f ca="1">IF(ISERROR(VLOOKUP(VLOOKUP($A106, 'E4 TB Allocation Details'!$A$18:$L$205, MATCH("Customer ID", 'E4 TB Allocation Details'!$A$18:$L$18, 0),FALSE), 'E2 Allocators'!$B$15:$W$361, MATCH('O5 Details by Class &amp; Accounts'!AK$18, 'E2 Allocators'!$B$15:$W$15, 0),FALSE)*$G106), 0, VLOOKUP(VLOOKUP($A106, 'E4 TB Allocation Details'!$A$18:$L$205, MATCH("Customer ID", 'E4 TB Allocation Details'!$A$18:$L$18, 0),FALSE), 'E2 Allocators'!$B$15:$W$361, MATCH('O5 Details by Class &amp; Accounts'!AK$18, 'E2 Allocators'!$B$15:$W$15, 0),FALSE)*$G106)</f>
        <v>0</v>
      </c>
      <c r="AL106" s="1412">
        <f ca="1">IF(ISERROR(VLOOKUP(VLOOKUP($A106, 'E4 TB Allocation Details'!$A$18:$L$205, MATCH("Customer ID", 'E4 TB Allocation Details'!$A$18:$L$18, 0),FALSE), 'E2 Allocators'!$B$15:$W$361, MATCH('O5 Details by Class &amp; Accounts'!AL$18, 'E2 Allocators'!$B$15:$W$15, 0),FALSE)*$G106), 0, VLOOKUP(VLOOKUP($A106, 'E4 TB Allocation Details'!$A$18:$L$205, MATCH("Customer ID", 'E4 TB Allocation Details'!$A$18:$L$18, 0),FALSE), 'E2 Allocators'!$B$15:$W$361, MATCH('O5 Details by Class &amp; Accounts'!AL$18, 'E2 Allocators'!$B$15:$W$15, 0),FALSE)*$G106)</f>
        <v>0</v>
      </c>
      <c r="AM106" s="1412">
        <f ca="1">IF(ISERROR(VLOOKUP(VLOOKUP($A106, 'E4 TB Allocation Details'!$A$18:$L$205, MATCH("Customer ID", 'E4 TB Allocation Details'!$A$18:$L$18, 0),FALSE), 'E2 Allocators'!$B$15:$W$361, MATCH('O5 Details by Class &amp; Accounts'!AM$18, 'E2 Allocators'!$B$15:$W$15, 0),FALSE)*$G106), 0, VLOOKUP(VLOOKUP($A106, 'E4 TB Allocation Details'!$A$18:$L$205, MATCH("Customer ID", 'E4 TB Allocation Details'!$A$18:$L$18, 0),FALSE), 'E2 Allocators'!$B$15:$W$361, MATCH('O5 Details by Class &amp; Accounts'!AM$18, 'E2 Allocators'!$B$15:$W$15, 0),FALSE)*$G106)</f>
        <v>0</v>
      </c>
      <c r="AN106" s="1412">
        <f ca="1">IF(ISERROR(VLOOKUP(VLOOKUP($A106, 'E4 TB Allocation Details'!$A$18:$L$205, MATCH("Customer ID", 'E4 TB Allocation Details'!$A$18:$L$18, 0),FALSE), 'E2 Allocators'!$B$15:$W$361, MATCH('O5 Details by Class &amp; Accounts'!AN$18, 'E2 Allocators'!$B$15:$W$15, 0),FALSE)*$G106), 0, VLOOKUP(VLOOKUP($A106, 'E4 TB Allocation Details'!$A$18:$L$205, MATCH("Customer ID", 'E4 TB Allocation Details'!$A$18:$L$18, 0),FALSE), 'E2 Allocators'!$B$15:$W$361, MATCH('O5 Details by Class &amp; Accounts'!AN$18, 'E2 Allocators'!$B$15:$W$15, 0),FALSE)*$G106)</f>
        <v>0</v>
      </c>
      <c r="AO106" s="1412">
        <f ca="1">IF(ISERROR(VLOOKUP(VLOOKUP($A106, 'E4 TB Allocation Details'!$A$18:$L$205, MATCH("Customer ID", 'E4 TB Allocation Details'!$A$18:$L$18, 0),FALSE), 'E2 Allocators'!$B$15:$W$361, MATCH('O5 Details by Class &amp; Accounts'!AO$18, 'E2 Allocators'!$B$15:$W$15, 0),FALSE)*$G106), 0, VLOOKUP(VLOOKUP($A106, 'E4 TB Allocation Details'!$A$18:$L$205, MATCH("Customer ID", 'E4 TB Allocation Details'!$A$18:$L$18, 0),FALSE), 'E2 Allocators'!$B$15:$W$361, MATCH('O5 Details by Class &amp; Accounts'!AO$18, 'E2 Allocators'!$B$15:$W$15, 0),FALSE)*$G106)</f>
        <v>0</v>
      </c>
      <c r="AP106" s="1412">
        <f ca="1">IF(ISERROR(VLOOKUP(VLOOKUP($A106, 'E4 TB Allocation Details'!$A$18:$L$205, MATCH("Customer ID", 'E4 TB Allocation Details'!$A$18:$L$18, 0),FALSE), 'E2 Allocators'!$B$15:$W$361, MATCH('O5 Details by Class &amp; Accounts'!AP$18, 'E2 Allocators'!$B$15:$W$15, 0),FALSE)*$G106), 0, VLOOKUP(VLOOKUP($A106, 'E4 TB Allocation Details'!$A$18:$L$205, MATCH("Customer ID", 'E4 TB Allocation Details'!$A$18:$L$18, 0),FALSE), 'E2 Allocators'!$B$15:$W$361, MATCH('O5 Details by Class &amp; Accounts'!AP$18, 'E2 Allocators'!$B$15:$W$15, 0),FALSE)*$G106)</f>
        <v>0</v>
      </c>
      <c r="AQ106" s="1412">
        <f ca="1">IF(ISERROR(VLOOKUP(VLOOKUP($A106, 'E4 TB Allocation Details'!$A$18:$L$205, MATCH("Customer ID", 'E4 TB Allocation Details'!$A$18:$L$18, 0),FALSE), 'E2 Allocators'!$B$15:$W$361, MATCH('O5 Details by Class &amp; Accounts'!AQ$18, 'E2 Allocators'!$B$15:$W$15, 0),FALSE)*$G106), 0, VLOOKUP(VLOOKUP($A106, 'E4 TB Allocation Details'!$A$18:$L$205, MATCH("Customer ID", 'E4 TB Allocation Details'!$A$18:$L$18, 0),FALSE), 'E2 Allocators'!$B$15:$W$361, MATCH('O5 Details by Class &amp; Accounts'!AQ$18, 'E2 Allocators'!$B$15:$W$15, 0),FALSE)*$G106)</f>
        <v>0</v>
      </c>
      <c r="AR106" s="1412">
        <f ca="1">IF(ISERROR(VLOOKUP(VLOOKUP($A106, 'E4 TB Allocation Details'!$A$18:$L$205, MATCH("Customer ID", 'E4 TB Allocation Details'!$A$18:$L$18, 0),FALSE), 'E2 Allocators'!$B$15:$W$361, MATCH('O5 Details by Class &amp; Accounts'!AR$18, 'E2 Allocators'!$B$15:$W$15, 0),FALSE)*$G106), 0, VLOOKUP(VLOOKUP($A106, 'E4 TB Allocation Details'!$A$18:$L$205, MATCH("Customer ID", 'E4 TB Allocation Details'!$A$18:$L$18, 0),FALSE), 'E2 Allocators'!$B$15:$W$361, MATCH('O5 Details by Class &amp; Accounts'!AR$18, 'E2 Allocators'!$B$15:$W$15, 0),FALSE)*$G106)</f>
        <v>0</v>
      </c>
      <c r="AS106" s="1412">
        <f ca="1">IF(ISERROR(VLOOKUP(VLOOKUP($A106, 'E4 TB Allocation Details'!$A$18:$L$205, MATCH("Customer ID", 'E4 TB Allocation Details'!$A$18:$L$18, 0),FALSE), 'E2 Allocators'!$B$15:$W$361, MATCH('O5 Details by Class &amp; Accounts'!AS$18, 'E2 Allocators'!$B$15:$W$15, 0),FALSE)*$G106), 0, VLOOKUP(VLOOKUP($A106, 'E4 TB Allocation Details'!$A$18:$L$205, MATCH("Customer ID", 'E4 TB Allocation Details'!$A$18:$L$18, 0),FALSE), 'E2 Allocators'!$B$15:$W$361, MATCH('O5 Details by Class &amp; Accounts'!AS$18, 'E2 Allocators'!$B$15:$W$15, 0),FALSE)*$G106)</f>
        <v>0</v>
      </c>
      <c r="AT106" s="1412">
        <f ca="1">IF(ISERROR(VLOOKUP(VLOOKUP($A106, 'E4 TB Allocation Details'!$A$18:$L$205, MATCH("Customer ID", 'E4 TB Allocation Details'!$A$18:$L$18, 0),FALSE), 'E2 Allocators'!$B$15:$W$361, MATCH('O5 Details by Class &amp; Accounts'!AT$18, 'E2 Allocators'!$B$15:$W$15, 0),FALSE)*$G106), 0, VLOOKUP(VLOOKUP($A106, 'E4 TB Allocation Details'!$A$18:$L$205, MATCH("Customer ID", 'E4 TB Allocation Details'!$A$18:$L$18, 0),FALSE), 'E2 Allocators'!$B$15:$W$361, MATCH('O5 Details by Class &amp; Accounts'!AT$18, 'E2 Allocators'!$B$15:$W$15, 0),FALSE)*$G106)</f>
        <v>0</v>
      </c>
      <c r="AU106" s="1412">
        <f ca="1">IF(ISERROR(VLOOKUP(VLOOKUP($A106, 'E4 TB Allocation Details'!$A$18:$L$205, MATCH("Customer ID", 'E4 TB Allocation Details'!$A$18:$L$18, 0),FALSE), 'E2 Allocators'!$B$15:$W$361, MATCH('O5 Details by Class &amp; Accounts'!AU$18, 'E2 Allocators'!$B$15:$W$15, 0),FALSE)*$G106), 0, VLOOKUP(VLOOKUP($A106, 'E4 TB Allocation Details'!$A$18:$L$205, MATCH("Customer ID", 'E4 TB Allocation Details'!$A$18:$L$18, 0),FALSE), 'E2 Allocators'!$B$15:$W$361, MATCH('O5 Details by Class &amp; Accounts'!AU$18, 'E2 Allocators'!$B$15:$W$15, 0),FALSE)*$G106)</f>
        <v>0</v>
      </c>
      <c r="AV106" s="1412">
        <f ca="1">IF(ISERROR(VLOOKUP(VLOOKUP($A106, 'E4 TB Allocation Details'!$A$18:$L$205, MATCH("Customer ID", 'E4 TB Allocation Details'!$A$18:$L$18, 0),FALSE), 'E2 Allocators'!$B$15:$W$361, MATCH('O5 Details by Class &amp; Accounts'!AV$18, 'E2 Allocators'!$B$15:$W$15, 0),FALSE)*$G106), 0, VLOOKUP(VLOOKUP($A106, 'E4 TB Allocation Details'!$A$18:$L$205, MATCH("Customer ID", 'E4 TB Allocation Details'!$A$18:$L$18, 0),FALSE), 'E2 Allocators'!$B$15:$W$361, MATCH('O5 Details by Class &amp; Accounts'!AV$18, 'E2 Allocators'!$B$15:$W$15, 0),FALSE)*$G106)</f>
        <v>0</v>
      </c>
      <c r="AW106" s="1412">
        <f ca="1">IF(ISERROR(VLOOKUP(VLOOKUP($A106, 'E4 TB Allocation Details'!$A$18:$L$205, MATCH("Customer ID", 'E4 TB Allocation Details'!$A$18:$L$18, 0),FALSE), 'E2 Allocators'!$B$15:$W$361, MATCH('O5 Details by Class &amp; Accounts'!AW$18, 'E2 Allocators'!$B$15:$W$15, 0),FALSE)*$G106), 0, VLOOKUP(VLOOKUP($A106, 'E4 TB Allocation Details'!$A$18:$L$205, MATCH("Customer ID", 'E4 TB Allocation Details'!$A$18:$L$18, 0),FALSE), 'E2 Allocators'!$B$15:$W$361, MATCH('O5 Details by Class &amp; Accounts'!AW$18, 'E2 Allocators'!$B$15:$W$15, 0),FALSE)*$G106)</f>
        <v>0</v>
      </c>
      <c r="AX106" s="1412">
        <f t="shared" si="20"/>
        <v>0</v>
      </c>
      <c r="AY106" s="1412">
        <f ca="1">IF(ISERROR(VLOOKUP(VLOOKUP($A106, 'E4 TB Allocation Details'!$A$18:$L$205, MATCH("Misc ID", 'E4 TB Allocation Details'!$A$18:$L$18, 0),FALSE), 'E2 Allocators'!$B$15:$W$361, MATCH('O5 Details by Class &amp; Accounts'!AY$18, 'E2 Allocators'!$B$15:$W$15, 0),FALSE)*$E106), 0, VLOOKUP(VLOOKUP($A106, 'E4 TB Allocation Details'!$A$18:$L$205, MATCH("Misc ID", 'E4 TB Allocation Details'!$A$18:$L$18, 0),FALSE), 'E2 Allocators'!$B$15:$W$361, MATCH('O5 Details by Class &amp; Accounts'!AY$18, 'E2 Allocators'!$B$15:$W$15, 0),FALSE)*$E106)</f>
        <v>0</v>
      </c>
      <c r="AZ106" s="1412">
        <f ca="1">IF(ISERROR(VLOOKUP(VLOOKUP($A106, 'E4 TB Allocation Details'!$A$18:$L$205, MATCH("Misc ID", 'E4 TB Allocation Details'!$A$18:$L$18, 0),FALSE), 'E2 Allocators'!$B$15:$W$361, MATCH('O5 Details by Class &amp; Accounts'!AZ$18, 'E2 Allocators'!$B$15:$W$15, 0),FALSE)*$E106), 0, VLOOKUP(VLOOKUP($A106, 'E4 TB Allocation Details'!$A$18:$L$205, MATCH("Misc ID", 'E4 TB Allocation Details'!$A$18:$L$18, 0),FALSE), 'E2 Allocators'!$B$15:$W$361, MATCH('O5 Details by Class &amp; Accounts'!AZ$18, 'E2 Allocators'!$B$15:$W$15, 0),FALSE)*$E106)</f>
        <v>0</v>
      </c>
      <c r="BA106" s="1412">
        <f ca="1">IF(ISERROR(VLOOKUP(VLOOKUP($A106, 'E4 TB Allocation Details'!$A$18:$L$205, MATCH("Misc ID", 'E4 TB Allocation Details'!$A$18:$L$18, 0),FALSE), 'E2 Allocators'!$B$15:$W$361, MATCH('O5 Details by Class &amp; Accounts'!BA$18, 'E2 Allocators'!$B$15:$W$15, 0),FALSE)*$E106), 0, VLOOKUP(VLOOKUP($A106, 'E4 TB Allocation Details'!$A$18:$L$205, MATCH("Misc ID", 'E4 TB Allocation Details'!$A$18:$L$18, 0),FALSE), 'E2 Allocators'!$B$15:$W$361, MATCH('O5 Details by Class &amp; Accounts'!BA$18, 'E2 Allocators'!$B$15:$W$15, 0),FALSE)*$E106)</f>
        <v>0</v>
      </c>
      <c r="BB106" s="1412">
        <f ca="1">IF(ISERROR(VLOOKUP(VLOOKUP($A106, 'E4 TB Allocation Details'!$A$18:$L$205, MATCH("Misc ID", 'E4 TB Allocation Details'!$A$18:$L$18, 0),FALSE), 'E2 Allocators'!$B$15:$W$361, MATCH('O5 Details by Class &amp; Accounts'!BB$18, 'E2 Allocators'!$B$15:$W$15, 0),FALSE)*$E106), 0, VLOOKUP(VLOOKUP($A106, 'E4 TB Allocation Details'!$A$18:$L$205, MATCH("Misc ID", 'E4 TB Allocation Details'!$A$18:$L$18, 0),FALSE), 'E2 Allocators'!$B$15:$W$361, MATCH('O5 Details by Class &amp; Accounts'!BB$18, 'E2 Allocators'!$B$15:$W$15, 0),FALSE)*$E106)</f>
        <v>0</v>
      </c>
      <c r="BC106" s="1412">
        <f ca="1">IF(ISERROR(VLOOKUP(VLOOKUP($A106, 'E4 TB Allocation Details'!$A$18:$L$205, MATCH("Misc ID", 'E4 TB Allocation Details'!$A$18:$L$18, 0),FALSE), 'E2 Allocators'!$B$15:$W$361, MATCH('O5 Details by Class &amp; Accounts'!BC$18, 'E2 Allocators'!$B$15:$W$15, 0),FALSE)*$E106), 0, VLOOKUP(VLOOKUP($A106, 'E4 TB Allocation Details'!$A$18:$L$205, MATCH("Misc ID", 'E4 TB Allocation Details'!$A$18:$L$18, 0),FALSE), 'E2 Allocators'!$B$15:$W$361, MATCH('O5 Details by Class &amp; Accounts'!BC$18, 'E2 Allocators'!$B$15:$W$15, 0),FALSE)*$E106)</f>
        <v>0</v>
      </c>
      <c r="BD106" s="1412">
        <f ca="1">IF(ISERROR(VLOOKUP(VLOOKUP($A106, 'E4 TB Allocation Details'!$A$18:$L$205, MATCH("Misc ID", 'E4 TB Allocation Details'!$A$18:$L$18, 0),FALSE), 'E2 Allocators'!$B$15:$W$361, MATCH('O5 Details by Class &amp; Accounts'!BD$18, 'E2 Allocators'!$B$15:$W$15, 0),FALSE)*$E106), 0, VLOOKUP(VLOOKUP($A106, 'E4 TB Allocation Details'!$A$18:$L$205, MATCH("Misc ID", 'E4 TB Allocation Details'!$A$18:$L$18, 0),FALSE), 'E2 Allocators'!$B$15:$W$361, MATCH('O5 Details by Class &amp; Accounts'!BD$18, 'E2 Allocators'!$B$15:$W$15, 0),FALSE)*$E106)</f>
        <v>0</v>
      </c>
      <c r="BE106" s="1412">
        <f ca="1">IF(ISERROR(VLOOKUP(VLOOKUP($A106, 'E4 TB Allocation Details'!$A$18:$L$205, MATCH("Misc ID", 'E4 TB Allocation Details'!$A$18:$L$18, 0),FALSE), 'E2 Allocators'!$B$15:$W$361, MATCH('O5 Details by Class &amp; Accounts'!BE$18, 'E2 Allocators'!$B$15:$W$15, 0),FALSE)*$E106), 0, VLOOKUP(VLOOKUP($A106, 'E4 TB Allocation Details'!$A$18:$L$205, MATCH("Misc ID", 'E4 TB Allocation Details'!$A$18:$L$18, 0),FALSE), 'E2 Allocators'!$B$15:$W$361, MATCH('O5 Details by Class &amp; Accounts'!BE$18, 'E2 Allocators'!$B$15:$W$15, 0),FALSE)*$E106)</f>
        <v>0</v>
      </c>
      <c r="BF106" s="1412">
        <f ca="1">IF(ISERROR(VLOOKUP(VLOOKUP($A106, 'E4 TB Allocation Details'!$A$18:$L$205, MATCH("Misc ID", 'E4 TB Allocation Details'!$A$18:$L$18, 0),FALSE), 'E2 Allocators'!$B$15:$W$361, MATCH('O5 Details by Class &amp; Accounts'!BF$18, 'E2 Allocators'!$B$15:$W$15, 0),FALSE)*$E106), 0, VLOOKUP(VLOOKUP($A106, 'E4 TB Allocation Details'!$A$18:$L$205, MATCH("Misc ID", 'E4 TB Allocation Details'!$A$18:$L$18, 0),FALSE), 'E2 Allocators'!$B$15:$W$361, MATCH('O5 Details by Class &amp; Accounts'!BF$18, 'E2 Allocators'!$B$15:$W$15, 0),FALSE)*$E106)</f>
        <v>0</v>
      </c>
      <c r="BG106" s="1412">
        <f ca="1">IF(ISERROR(VLOOKUP(VLOOKUP($A106, 'E4 TB Allocation Details'!$A$18:$L$205, MATCH("Misc ID", 'E4 TB Allocation Details'!$A$18:$L$18, 0),FALSE), 'E2 Allocators'!$B$15:$W$361, MATCH('O5 Details by Class &amp; Accounts'!BG$18, 'E2 Allocators'!$B$15:$W$15, 0),FALSE)*$E106), 0, VLOOKUP(VLOOKUP($A106, 'E4 TB Allocation Details'!$A$18:$L$205, MATCH("Misc ID", 'E4 TB Allocation Details'!$A$18:$L$18, 0),FALSE), 'E2 Allocators'!$B$15:$W$361, MATCH('O5 Details by Class &amp; Accounts'!BG$18, 'E2 Allocators'!$B$15:$W$15, 0),FALSE)*$E106)</f>
        <v>0</v>
      </c>
      <c r="BH106" s="1412">
        <f ca="1">IF(ISERROR(VLOOKUP(VLOOKUP($A106, 'E4 TB Allocation Details'!$A$18:$L$205, MATCH("Misc ID", 'E4 TB Allocation Details'!$A$18:$L$18, 0),FALSE), 'E2 Allocators'!$B$15:$W$361, MATCH('O5 Details by Class &amp; Accounts'!BH$18, 'E2 Allocators'!$B$15:$W$15, 0),FALSE)*$E106), 0, VLOOKUP(VLOOKUP($A106, 'E4 TB Allocation Details'!$A$18:$L$205, MATCH("Misc ID", 'E4 TB Allocation Details'!$A$18:$L$18, 0),FALSE), 'E2 Allocators'!$B$15:$W$361, MATCH('O5 Details by Class &amp; Accounts'!BH$18, 'E2 Allocators'!$B$15:$W$15, 0),FALSE)*$E106)</f>
        <v>0</v>
      </c>
      <c r="BI106" s="1412">
        <f ca="1">IF(ISERROR(VLOOKUP(VLOOKUP($A106, 'E4 TB Allocation Details'!$A$18:$L$205, MATCH("Misc ID", 'E4 TB Allocation Details'!$A$18:$L$18, 0),FALSE), 'E2 Allocators'!$B$15:$W$361, MATCH('O5 Details by Class &amp; Accounts'!BI$18, 'E2 Allocators'!$B$15:$W$15, 0),FALSE)*$E106), 0, VLOOKUP(VLOOKUP($A106, 'E4 TB Allocation Details'!$A$18:$L$205, MATCH("Misc ID", 'E4 TB Allocation Details'!$A$18:$L$18, 0),FALSE), 'E2 Allocators'!$B$15:$W$361, MATCH('O5 Details by Class &amp; Accounts'!BI$18, 'E2 Allocators'!$B$15:$W$15, 0),FALSE)*$E106)</f>
        <v>0</v>
      </c>
      <c r="BJ106" s="1412">
        <f ca="1">IF(ISERROR(VLOOKUP(VLOOKUP($A106, 'E4 TB Allocation Details'!$A$18:$L$205, MATCH("Misc ID", 'E4 TB Allocation Details'!$A$18:$L$18, 0),FALSE), 'E2 Allocators'!$B$15:$W$361, MATCH('O5 Details by Class &amp; Accounts'!BJ$18, 'E2 Allocators'!$B$15:$W$15, 0),FALSE)*$E106), 0, VLOOKUP(VLOOKUP($A106, 'E4 TB Allocation Details'!$A$18:$L$205, MATCH("Misc ID", 'E4 TB Allocation Details'!$A$18:$L$18, 0),FALSE), 'E2 Allocators'!$B$15:$W$361, MATCH('O5 Details by Class &amp; Accounts'!BJ$18, 'E2 Allocators'!$B$15:$W$15, 0),FALSE)*$E106)</f>
        <v>0</v>
      </c>
      <c r="BK106" s="1412">
        <f ca="1">IF(ISERROR(VLOOKUP(VLOOKUP($A106, 'E4 TB Allocation Details'!$A$18:$L$205, MATCH("Misc ID", 'E4 TB Allocation Details'!$A$18:$L$18, 0),FALSE), 'E2 Allocators'!$B$15:$W$361, MATCH('O5 Details by Class &amp; Accounts'!BK$18, 'E2 Allocators'!$B$15:$W$15, 0),FALSE)*$E106), 0, VLOOKUP(VLOOKUP($A106, 'E4 TB Allocation Details'!$A$18:$L$205, MATCH("Misc ID", 'E4 TB Allocation Details'!$A$18:$L$18, 0),FALSE), 'E2 Allocators'!$B$15:$W$361, MATCH('O5 Details by Class &amp; Accounts'!BK$18, 'E2 Allocators'!$B$15:$W$15, 0),FALSE)*$E106)</f>
        <v>0</v>
      </c>
      <c r="BL106" s="1412">
        <f ca="1">IF(ISERROR(VLOOKUP(VLOOKUP($A106, 'E4 TB Allocation Details'!$A$18:$L$205, MATCH("Misc ID", 'E4 TB Allocation Details'!$A$18:$L$18, 0),FALSE), 'E2 Allocators'!$B$15:$W$361, MATCH('O5 Details by Class &amp; Accounts'!BL$18, 'E2 Allocators'!$B$15:$W$15, 0),FALSE)*$E106), 0, VLOOKUP(VLOOKUP($A106, 'E4 TB Allocation Details'!$A$18:$L$205, MATCH("Misc ID", 'E4 TB Allocation Details'!$A$18:$L$18, 0),FALSE), 'E2 Allocators'!$B$15:$W$361, MATCH('O5 Details by Class &amp; Accounts'!BL$18, 'E2 Allocators'!$B$15:$W$15, 0),FALSE)*$E106)</f>
        <v>0</v>
      </c>
      <c r="BM106" s="1412">
        <f ca="1">IF(ISERROR(VLOOKUP(VLOOKUP($A106, 'E4 TB Allocation Details'!$A$18:$L$205, MATCH("Misc ID", 'E4 TB Allocation Details'!$A$18:$L$18, 0),FALSE), 'E2 Allocators'!$B$15:$W$361, MATCH('O5 Details by Class &amp; Accounts'!BM$18, 'E2 Allocators'!$B$15:$W$15, 0),FALSE)*$E106), 0, VLOOKUP(VLOOKUP($A106, 'E4 TB Allocation Details'!$A$18:$L$205, MATCH("Misc ID", 'E4 TB Allocation Details'!$A$18:$L$18, 0),FALSE), 'E2 Allocators'!$B$15:$W$361, MATCH('O5 Details by Class &amp; Accounts'!BM$18, 'E2 Allocators'!$B$15:$W$15, 0),FALSE)*$E106)</f>
        <v>0</v>
      </c>
      <c r="BN106" s="1412">
        <f ca="1">IF(ISERROR(VLOOKUP(VLOOKUP($A106, 'E4 TB Allocation Details'!$A$18:$L$205, MATCH("Misc ID", 'E4 TB Allocation Details'!$A$18:$L$18, 0),FALSE), 'E2 Allocators'!$B$15:$W$361, MATCH('O5 Details by Class &amp; Accounts'!BN$18, 'E2 Allocators'!$B$15:$W$15, 0),FALSE)*$E106), 0, VLOOKUP(VLOOKUP($A106, 'E4 TB Allocation Details'!$A$18:$L$205, MATCH("Misc ID", 'E4 TB Allocation Details'!$A$18:$L$18, 0),FALSE), 'E2 Allocators'!$B$15:$W$361, MATCH('O5 Details by Class &amp; Accounts'!BN$18, 'E2 Allocators'!$B$15:$W$15, 0),FALSE)*$E106)</f>
        <v>0</v>
      </c>
      <c r="BO106" s="1412">
        <f ca="1">IF(ISERROR(VLOOKUP(VLOOKUP($A106, 'E4 TB Allocation Details'!$A$18:$L$205, MATCH("Misc ID", 'E4 TB Allocation Details'!$A$18:$L$18, 0),FALSE), 'E2 Allocators'!$B$15:$W$361, MATCH('O5 Details by Class &amp; Accounts'!BO$18, 'E2 Allocators'!$B$15:$W$15, 0),FALSE)*$E106), 0, VLOOKUP(VLOOKUP($A106, 'E4 TB Allocation Details'!$A$18:$L$205, MATCH("Misc ID", 'E4 TB Allocation Details'!$A$18:$L$18, 0),FALSE), 'E2 Allocators'!$B$15:$W$361, MATCH('O5 Details by Class &amp; Accounts'!BO$18, 'E2 Allocators'!$B$15:$W$15, 0),FALSE)*$E106)</f>
        <v>0</v>
      </c>
      <c r="BP106" s="1412">
        <f ca="1">IF(ISERROR(VLOOKUP(VLOOKUP($A106, 'E4 TB Allocation Details'!$A$18:$L$205, MATCH("Misc ID", 'E4 TB Allocation Details'!$A$18:$L$18, 0),FALSE), 'E2 Allocators'!$B$15:$W$361, MATCH('O5 Details by Class &amp; Accounts'!BP$18, 'E2 Allocators'!$B$15:$W$15, 0),FALSE)*$E106), 0, VLOOKUP(VLOOKUP($A106, 'E4 TB Allocation Details'!$A$18:$L$205, MATCH("Misc ID", 'E4 TB Allocation Details'!$A$18:$L$18, 0),FALSE), 'E2 Allocators'!$B$15:$W$361, MATCH('O5 Details by Class &amp; Accounts'!BP$18, 'E2 Allocators'!$B$15:$W$15, 0),FALSE)*$E106)</f>
        <v>0</v>
      </c>
      <c r="BQ106" s="1412">
        <f ca="1">IF(ISERROR(VLOOKUP(VLOOKUP($A106, 'E4 TB Allocation Details'!$A$18:$L$205, MATCH("Misc ID", 'E4 TB Allocation Details'!$A$18:$L$18, 0),FALSE), 'E2 Allocators'!$B$15:$W$361, MATCH('O5 Details by Class &amp; Accounts'!BQ$18, 'E2 Allocators'!$B$15:$W$15, 0),FALSE)*$E106), 0, VLOOKUP(VLOOKUP($A106, 'E4 TB Allocation Details'!$A$18:$L$205, MATCH("Misc ID", 'E4 TB Allocation Details'!$A$18:$L$18, 0),FALSE), 'E2 Allocators'!$B$15:$W$361, MATCH('O5 Details by Class &amp; Accounts'!BQ$18, 'E2 Allocators'!$B$15:$W$15, 0),FALSE)*$E106)</f>
        <v>0</v>
      </c>
      <c r="BR106" s="1412">
        <f ca="1">IF(ISERROR(VLOOKUP(VLOOKUP($A106, 'E4 TB Allocation Details'!$A$18:$L$205, MATCH("Misc ID", 'E4 TB Allocation Details'!$A$18:$L$18, 0),FALSE), 'E2 Allocators'!$B$15:$W$361, MATCH('O5 Details by Class &amp; Accounts'!BR$18, 'E2 Allocators'!$B$15:$W$15, 0),FALSE)*$E106), 0, VLOOKUP(VLOOKUP($A106, 'E4 TB Allocation Details'!$A$18:$L$205, MATCH("Misc ID", 'E4 TB Allocation Details'!$A$18:$L$18, 0),FALSE), 'E2 Allocators'!$B$15:$W$361, MATCH('O5 Details by Class &amp; Accounts'!BR$18, 'E2 Allocators'!$B$15:$W$15, 0),FALSE)*$E106)</f>
        <v>0</v>
      </c>
      <c r="BS106" s="1412">
        <f t="shared" si="21"/>
        <v>0</v>
      </c>
      <c r="BT106" s="1412">
        <f ca="1">IF(ISERROR(VLOOKUP(VLOOKUP($A106, 'E4 TB Allocation Details'!$A$18:$L$205, MATCH("A &amp; G ID", 'E4 TB Allocation Details'!$A$18:$L$18, 0),FALSE), 'E2 Allocators'!$B$15:$W$361, MATCH('O5 Details by Class &amp; Accounts'!BT$18, 'E2 Allocators'!$B$15:$W$15, 0),FALSE)*$E106), 0, VLOOKUP(VLOOKUP($A106, 'E4 TB Allocation Details'!$A$18:$L$205, MATCH("A &amp; G ID", 'E4 TB Allocation Details'!$A$18:$L$18, 0),FALSE), 'E2 Allocators'!$B$15:$W$361, MATCH('O5 Details by Class &amp; Accounts'!BT$18, 'E2 Allocators'!$B$15:$W$15, 0),FALSE)*$E106)</f>
        <v>0</v>
      </c>
      <c r="BU106" s="1412">
        <f ca="1">IF(ISERROR(VLOOKUP(VLOOKUP($A106, 'E4 TB Allocation Details'!$A$18:$L$205, MATCH("A &amp; G ID", 'E4 TB Allocation Details'!$A$18:$L$18, 0),FALSE), 'E2 Allocators'!$B$15:$W$361, MATCH('O5 Details by Class &amp; Accounts'!BU$18, 'E2 Allocators'!$B$15:$W$15, 0),FALSE)*$E106), 0, VLOOKUP(VLOOKUP($A106, 'E4 TB Allocation Details'!$A$18:$L$205, MATCH("A &amp; G ID", 'E4 TB Allocation Details'!$A$18:$L$18, 0),FALSE), 'E2 Allocators'!$B$15:$W$361, MATCH('O5 Details by Class &amp; Accounts'!BU$18, 'E2 Allocators'!$B$15:$W$15, 0),FALSE)*$E106)</f>
        <v>0</v>
      </c>
      <c r="BV106" s="1412">
        <f ca="1">IF(ISERROR(VLOOKUP(VLOOKUP($A106, 'E4 TB Allocation Details'!$A$18:$L$205, MATCH("A &amp; G ID", 'E4 TB Allocation Details'!$A$18:$L$18, 0),FALSE), 'E2 Allocators'!$B$15:$W$361, MATCH('O5 Details by Class &amp; Accounts'!BV$18, 'E2 Allocators'!$B$15:$W$15, 0),FALSE)*$E106), 0, VLOOKUP(VLOOKUP($A106, 'E4 TB Allocation Details'!$A$18:$L$205, MATCH("A &amp; G ID", 'E4 TB Allocation Details'!$A$18:$L$18, 0),FALSE), 'E2 Allocators'!$B$15:$W$361, MATCH('O5 Details by Class &amp; Accounts'!BV$18, 'E2 Allocators'!$B$15:$W$15, 0),FALSE)*$E106)</f>
        <v>0</v>
      </c>
      <c r="BW106" s="1412">
        <f ca="1">IF(ISERROR(VLOOKUP(VLOOKUP($A106, 'E4 TB Allocation Details'!$A$18:$L$205, MATCH("A &amp; G ID", 'E4 TB Allocation Details'!$A$18:$L$18, 0),FALSE), 'E2 Allocators'!$B$15:$W$361, MATCH('O5 Details by Class &amp; Accounts'!BW$18, 'E2 Allocators'!$B$15:$W$15, 0),FALSE)*$E106), 0, VLOOKUP(VLOOKUP($A106, 'E4 TB Allocation Details'!$A$18:$L$205, MATCH("A &amp; G ID", 'E4 TB Allocation Details'!$A$18:$L$18, 0),FALSE), 'E2 Allocators'!$B$15:$W$361, MATCH('O5 Details by Class &amp; Accounts'!BW$18, 'E2 Allocators'!$B$15:$W$15, 0),FALSE)*$E106)</f>
        <v>0</v>
      </c>
      <c r="BX106" s="1412">
        <f ca="1">IF(ISERROR(VLOOKUP(VLOOKUP($A106, 'E4 TB Allocation Details'!$A$18:$L$205, MATCH("A &amp; G ID", 'E4 TB Allocation Details'!$A$18:$L$18, 0),FALSE), 'E2 Allocators'!$B$15:$W$361, MATCH('O5 Details by Class &amp; Accounts'!BX$18, 'E2 Allocators'!$B$15:$W$15, 0),FALSE)*$E106), 0, VLOOKUP(VLOOKUP($A106, 'E4 TB Allocation Details'!$A$18:$L$205, MATCH("A &amp; G ID", 'E4 TB Allocation Details'!$A$18:$L$18, 0),FALSE), 'E2 Allocators'!$B$15:$W$361, MATCH('O5 Details by Class &amp; Accounts'!BX$18, 'E2 Allocators'!$B$15:$W$15, 0),FALSE)*$E106)</f>
        <v>0</v>
      </c>
      <c r="BY106" s="1412">
        <f ca="1">IF(ISERROR(VLOOKUP(VLOOKUP($A106, 'E4 TB Allocation Details'!$A$18:$L$205, MATCH("A &amp; G ID", 'E4 TB Allocation Details'!$A$18:$L$18, 0),FALSE), 'E2 Allocators'!$B$15:$W$361, MATCH('O5 Details by Class &amp; Accounts'!BY$18, 'E2 Allocators'!$B$15:$W$15, 0),FALSE)*$E106), 0, VLOOKUP(VLOOKUP($A106, 'E4 TB Allocation Details'!$A$18:$L$205, MATCH("A &amp; G ID", 'E4 TB Allocation Details'!$A$18:$L$18, 0),FALSE), 'E2 Allocators'!$B$15:$W$361, MATCH('O5 Details by Class &amp; Accounts'!BY$18, 'E2 Allocators'!$B$15:$W$15, 0),FALSE)*$E106)</f>
        <v>0</v>
      </c>
      <c r="BZ106" s="1412">
        <f ca="1">IF(ISERROR(VLOOKUP(VLOOKUP($A106, 'E4 TB Allocation Details'!$A$18:$L$205, MATCH("A &amp; G ID", 'E4 TB Allocation Details'!$A$18:$L$18, 0),FALSE), 'E2 Allocators'!$B$15:$W$361, MATCH('O5 Details by Class &amp; Accounts'!BZ$18, 'E2 Allocators'!$B$15:$W$15, 0),FALSE)*$E106), 0, VLOOKUP(VLOOKUP($A106, 'E4 TB Allocation Details'!$A$18:$L$205, MATCH("A &amp; G ID", 'E4 TB Allocation Details'!$A$18:$L$18, 0),FALSE), 'E2 Allocators'!$B$15:$W$361, MATCH('O5 Details by Class &amp; Accounts'!BZ$18, 'E2 Allocators'!$B$15:$W$15, 0),FALSE)*$E106)</f>
        <v>0</v>
      </c>
      <c r="CA106" s="1412">
        <f ca="1">IF(ISERROR(VLOOKUP(VLOOKUP($A106, 'E4 TB Allocation Details'!$A$18:$L$205, MATCH("A &amp; G ID", 'E4 TB Allocation Details'!$A$18:$L$18, 0),FALSE), 'E2 Allocators'!$B$15:$W$361, MATCH('O5 Details by Class &amp; Accounts'!CA$18, 'E2 Allocators'!$B$15:$W$15, 0),FALSE)*$E106), 0, VLOOKUP(VLOOKUP($A106, 'E4 TB Allocation Details'!$A$18:$L$205, MATCH("A &amp; G ID", 'E4 TB Allocation Details'!$A$18:$L$18, 0),FALSE), 'E2 Allocators'!$B$15:$W$361, MATCH('O5 Details by Class &amp; Accounts'!CA$18, 'E2 Allocators'!$B$15:$W$15, 0),FALSE)*$E106)</f>
        <v>0</v>
      </c>
      <c r="CB106" s="1412">
        <f ca="1">IF(ISERROR(VLOOKUP(VLOOKUP($A106, 'E4 TB Allocation Details'!$A$18:$L$205, MATCH("A &amp; G ID", 'E4 TB Allocation Details'!$A$18:$L$18, 0),FALSE), 'E2 Allocators'!$B$15:$W$361, MATCH('O5 Details by Class &amp; Accounts'!CB$18, 'E2 Allocators'!$B$15:$W$15, 0),FALSE)*$E106), 0, VLOOKUP(VLOOKUP($A106, 'E4 TB Allocation Details'!$A$18:$L$205, MATCH("A &amp; G ID", 'E4 TB Allocation Details'!$A$18:$L$18, 0),FALSE), 'E2 Allocators'!$B$15:$W$361, MATCH('O5 Details by Class &amp; Accounts'!CB$18, 'E2 Allocators'!$B$15:$W$15, 0),FALSE)*$E106)</f>
        <v>0</v>
      </c>
      <c r="CC106" s="1412">
        <f ca="1">IF(ISERROR(VLOOKUP(VLOOKUP($A106, 'E4 TB Allocation Details'!$A$18:$L$205, MATCH("A &amp; G ID", 'E4 TB Allocation Details'!$A$18:$L$18, 0),FALSE), 'E2 Allocators'!$B$15:$W$361, MATCH('O5 Details by Class &amp; Accounts'!CC$18, 'E2 Allocators'!$B$15:$W$15, 0),FALSE)*$E106), 0, VLOOKUP(VLOOKUP($A106, 'E4 TB Allocation Details'!$A$18:$L$205, MATCH("A &amp; G ID", 'E4 TB Allocation Details'!$A$18:$L$18, 0),FALSE), 'E2 Allocators'!$B$15:$W$361, MATCH('O5 Details by Class &amp; Accounts'!CC$18, 'E2 Allocators'!$B$15:$W$15, 0),FALSE)*$E106)</f>
        <v>0</v>
      </c>
      <c r="CD106" s="1412">
        <f ca="1">IF(ISERROR(VLOOKUP(VLOOKUP($A106, 'E4 TB Allocation Details'!$A$18:$L$205, MATCH("A &amp; G ID", 'E4 TB Allocation Details'!$A$18:$L$18, 0),FALSE), 'E2 Allocators'!$B$15:$W$361, MATCH('O5 Details by Class &amp; Accounts'!CD$18, 'E2 Allocators'!$B$15:$W$15, 0),FALSE)*$E106), 0, VLOOKUP(VLOOKUP($A106, 'E4 TB Allocation Details'!$A$18:$L$205, MATCH("A &amp; G ID", 'E4 TB Allocation Details'!$A$18:$L$18, 0),FALSE), 'E2 Allocators'!$B$15:$W$361, MATCH('O5 Details by Class &amp; Accounts'!CD$18, 'E2 Allocators'!$B$15:$W$15, 0),FALSE)*$E106)</f>
        <v>0</v>
      </c>
      <c r="CE106" s="1412">
        <f ca="1">IF(ISERROR(VLOOKUP(VLOOKUP($A106, 'E4 TB Allocation Details'!$A$18:$L$205, MATCH("A &amp; G ID", 'E4 TB Allocation Details'!$A$18:$L$18, 0),FALSE), 'E2 Allocators'!$B$15:$W$361, MATCH('O5 Details by Class &amp; Accounts'!CE$18, 'E2 Allocators'!$B$15:$W$15, 0),FALSE)*$E106), 0, VLOOKUP(VLOOKUP($A106, 'E4 TB Allocation Details'!$A$18:$L$205, MATCH("A &amp; G ID", 'E4 TB Allocation Details'!$A$18:$L$18, 0),FALSE), 'E2 Allocators'!$B$15:$W$361, MATCH('O5 Details by Class &amp; Accounts'!CE$18, 'E2 Allocators'!$B$15:$W$15, 0),FALSE)*$E106)</f>
        <v>0</v>
      </c>
      <c r="CF106" s="1412">
        <f ca="1">IF(ISERROR(VLOOKUP(VLOOKUP($A106, 'E4 TB Allocation Details'!$A$18:$L$205, MATCH("A &amp; G ID", 'E4 TB Allocation Details'!$A$18:$L$18, 0),FALSE), 'E2 Allocators'!$B$15:$W$361, MATCH('O5 Details by Class &amp; Accounts'!CF$18, 'E2 Allocators'!$B$15:$W$15, 0),FALSE)*$E106), 0, VLOOKUP(VLOOKUP($A106, 'E4 TB Allocation Details'!$A$18:$L$205, MATCH("A &amp; G ID", 'E4 TB Allocation Details'!$A$18:$L$18, 0),FALSE), 'E2 Allocators'!$B$15:$W$361, MATCH('O5 Details by Class &amp; Accounts'!CF$18, 'E2 Allocators'!$B$15:$W$15, 0),FALSE)*$E106)</f>
        <v>0</v>
      </c>
      <c r="CG106" s="1412">
        <f ca="1">IF(ISERROR(VLOOKUP(VLOOKUP($A106, 'E4 TB Allocation Details'!$A$18:$L$205, MATCH("A &amp; G ID", 'E4 TB Allocation Details'!$A$18:$L$18, 0),FALSE), 'E2 Allocators'!$B$15:$W$361, MATCH('O5 Details by Class &amp; Accounts'!CG$18, 'E2 Allocators'!$B$15:$W$15, 0),FALSE)*$E106), 0, VLOOKUP(VLOOKUP($A106, 'E4 TB Allocation Details'!$A$18:$L$205, MATCH("A &amp; G ID", 'E4 TB Allocation Details'!$A$18:$L$18, 0),FALSE), 'E2 Allocators'!$B$15:$W$361, MATCH('O5 Details by Class &amp; Accounts'!CG$18, 'E2 Allocators'!$B$15:$W$15, 0),FALSE)*$E106)</f>
        <v>0</v>
      </c>
      <c r="CH106" s="1412">
        <f ca="1">IF(ISERROR(VLOOKUP(VLOOKUP($A106, 'E4 TB Allocation Details'!$A$18:$L$205, MATCH("A &amp; G ID", 'E4 TB Allocation Details'!$A$18:$L$18, 0),FALSE), 'E2 Allocators'!$B$15:$W$361, MATCH('O5 Details by Class &amp; Accounts'!CH$18, 'E2 Allocators'!$B$15:$W$15, 0),FALSE)*$E106), 0, VLOOKUP(VLOOKUP($A106, 'E4 TB Allocation Details'!$A$18:$L$205, MATCH("A &amp; G ID", 'E4 TB Allocation Details'!$A$18:$L$18, 0),FALSE), 'E2 Allocators'!$B$15:$W$361, MATCH('O5 Details by Class &amp; Accounts'!CH$18, 'E2 Allocators'!$B$15:$W$15, 0),FALSE)*$E106)</f>
        <v>0</v>
      </c>
      <c r="CI106" s="1412">
        <f ca="1">IF(ISERROR(VLOOKUP(VLOOKUP($A106, 'E4 TB Allocation Details'!$A$18:$L$205, MATCH("A &amp; G ID", 'E4 TB Allocation Details'!$A$18:$L$18, 0),FALSE), 'E2 Allocators'!$B$15:$W$361, MATCH('O5 Details by Class &amp; Accounts'!CI$18, 'E2 Allocators'!$B$15:$W$15, 0),FALSE)*$E106), 0, VLOOKUP(VLOOKUP($A106, 'E4 TB Allocation Details'!$A$18:$L$205, MATCH("A &amp; G ID", 'E4 TB Allocation Details'!$A$18:$L$18, 0),FALSE), 'E2 Allocators'!$B$15:$W$361, MATCH('O5 Details by Class &amp; Accounts'!CI$18, 'E2 Allocators'!$B$15:$W$15, 0),FALSE)*$E106)</f>
        <v>0</v>
      </c>
      <c r="CJ106" s="1412">
        <f ca="1">IF(ISERROR(VLOOKUP(VLOOKUP($A106, 'E4 TB Allocation Details'!$A$18:$L$205, MATCH("A &amp; G ID", 'E4 TB Allocation Details'!$A$18:$L$18, 0),FALSE), 'E2 Allocators'!$B$15:$W$361, MATCH('O5 Details by Class &amp; Accounts'!CJ$18, 'E2 Allocators'!$B$15:$W$15, 0),FALSE)*$E106), 0, VLOOKUP(VLOOKUP($A106, 'E4 TB Allocation Details'!$A$18:$L$205, MATCH("A &amp; G ID", 'E4 TB Allocation Details'!$A$18:$L$18, 0),FALSE), 'E2 Allocators'!$B$15:$W$361, MATCH('O5 Details by Class &amp; Accounts'!CJ$18, 'E2 Allocators'!$B$15:$W$15, 0),FALSE)*$E106)</f>
        <v>0</v>
      </c>
      <c r="CK106" s="1412">
        <f ca="1">IF(ISERROR(VLOOKUP(VLOOKUP($A106, 'E4 TB Allocation Details'!$A$18:$L$205, MATCH("A &amp; G ID", 'E4 TB Allocation Details'!$A$18:$L$18, 0),FALSE), 'E2 Allocators'!$B$15:$W$361, MATCH('O5 Details by Class &amp; Accounts'!CK$18, 'E2 Allocators'!$B$15:$W$15, 0),FALSE)*$E106), 0, VLOOKUP(VLOOKUP($A106, 'E4 TB Allocation Details'!$A$18:$L$205, MATCH("A &amp; G ID", 'E4 TB Allocation Details'!$A$18:$L$18, 0),FALSE), 'E2 Allocators'!$B$15:$W$361, MATCH('O5 Details by Class &amp; Accounts'!CK$18, 'E2 Allocators'!$B$15:$W$15, 0),FALSE)*$E106)</f>
        <v>0</v>
      </c>
      <c r="CL106" s="1412">
        <f ca="1">IF(ISERROR(VLOOKUP(VLOOKUP($A106, 'E4 TB Allocation Details'!$A$18:$L$205, MATCH("A &amp; G ID", 'E4 TB Allocation Details'!$A$18:$L$18, 0),FALSE), 'E2 Allocators'!$B$15:$W$361, MATCH('O5 Details by Class &amp; Accounts'!CL$18, 'E2 Allocators'!$B$15:$W$15, 0),FALSE)*$E106), 0, VLOOKUP(VLOOKUP($A106, 'E4 TB Allocation Details'!$A$18:$L$205, MATCH("A &amp; G ID", 'E4 TB Allocation Details'!$A$18:$L$18, 0),FALSE), 'E2 Allocators'!$B$15:$W$361, MATCH('O5 Details by Class &amp; Accounts'!CL$18, 'E2 Allocators'!$B$15:$W$15, 0),FALSE)*$E106)</f>
        <v>0</v>
      </c>
      <c r="CM106" s="1412">
        <f ca="1">IF(ISERROR(VLOOKUP(VLOOKUP($A106, 'E4 TB Allocation Details'!$A$18:$L$205, MATCH("A &amp; G ID", 'E4 TB Allocation Details'!$A$18:$L$18, 0),FALSE), 'E2 Allocators'!$B$15:$W$361, MATCH('O5 Details by Class &amp; Accounts'!CM$18, 'E2 Allocators'!$B$15:$W$15, 0),FALSE)*$E106), 0, VLOOKUP(VLOOKUP($A106, 'E4 TB Allocation Details'!$A$18:$L$205, MATCH("A &amp; G ID", 'E4 TB Allocation Details'!$A$18:$L$18, 0),FALSE), 'E2 Allocators'!$B$15:$W$361, MATCH('O5 Details by Class &amp; Accounts'!CM$18, 'E2 Allocators'!$B$15:$W$15, 0),FALSE)*$E106)</f>
        <v>0</v>
      </c>
      <c r="CN106" s="1412">
        <f t="shared" si="22"/>
        <v>0</v>
      </c>
      <c r="CO106" s="1792">
        <f t="shared" si="23"/>
        <v>0</v>
      </c>
      <c r="CQ106" s="2087" t="s">
        <v>788</v>
      </c>
    </row>
    <row r="107" spans="1:95" s="81" customFormat="1" ht="25.5">
      <c r="A107" s="1180">
        <v>4360</v>
      </c>
      <c r="B107" s="1181" t="s">
        <v>287</v>
      </c>
      <c r="C107" s="1789">
        <f ca="1">IF(ISERROR(VLOOKUP($A107,'I3 TB Data'!$A$23:$H$458,MATCH('O5 Details by Class &amp; Accounts'!$C$18, 'I3 TB Data'!$A$23:$H$23,0),0)), 0, VLOOKUP($A107,'I3 TB Data'!$A$23:$H$458,MATCH('O5 Details by Class &amp; Accounts'!$C$18,'I3 TB Data'!$A$23:$H$23,0),0))</f>
        <v>70000</v>
      </c>
      <c r="D107" s="1790"/>
      <c r="E107" s="1789">
        <f t="shared" si="17"/>
        <v>70000</v>
      </c>
      <c r="F107" s="1791">
        <f ca="1">IF(ISERROR(VLOOKUP($A107, 'E1 Categorization'!A33:E122, MATCH("Customer Component", 'E1 Categorization'!$A$33:$E$33,0), 0)), 0, IF(VLOOKUP($A107, 'E1 Categorization'!A33:E122, MATCH("Customer Component", 'E1 Categorization'!$A$33:$E$33,0), 0)=0, 'O5 Details by Class &amp; Accounts'!$E107, IF(AND(VLOOKUP($A107, 'E1 Categorization'!A33:E122, MATCH("Customer Component", 'E1 Categorization'!$A$33:$E$33,0), 0) &gt;0, VLOOKUP($A107, 'E1 Categorization'!A33:E122, MATCH("Customer Component", 'E1 Categorization'!$A$33:$E$33,0), 0)&lt;1), 'O5 Details by Class &amp; Accounts'!$E107*(1-VLOOKUP($A107, 'E1 Categorization'!A33:E122, MATCH("Customer Component", 'E1 Categorization'!$A$33:$E$33,0), 0)), 0)))</f>
        <v>0</v>
      </c>
      <c r="G107" s="1791">
        <f ca="1">IF(ISERROR(VLOOKUP($A107, 'E1 Categorization'!A33:E122, MATCH("Customer Component", 'E1 Categorization'!$A$33:$E$33,0), 0)),0, IF(VLOOKUP($A107, 'E1 Categorization'!A33:E122, MATCH("Customer Component", 'E1 Categorization'!$A$33:$E$33,0), 0)=0, 0, IF(AND(VLOOKUP($A107, 'E1 Categorization'!A33:E122, MATCH("Customer Component", 'E1 Categorization'!$A$33:$E$33,0), 0) &gt;0, VLOOKUP($A107, 'E1 Categorization'!A33:E122, MATCH("Customer Component", 'E1 Categorization'!$A$33:$E$33,0), 0)&lt;1), 'O5 Details by Class &amp; Accounts'!$E107*(VLOOKUP($A107, 'E1 Categorization'!A33:E122, MATCH("Customer Component", 'E1 Categorization'!$A$33:$E$33,0), 0)), 'O5 Details by Class &amp; Accounts'!$E107)))</f>
        <v>0</v>
      </c>
      <c r="H107" s="1412">
        <f t="shared" si="18"/>
        <v>0</v>
      </c>
      <c r="I107" s="1412">
        <f ca="1">IF(ISERROR(VLOOKUP(VLOOKUP($A107, 'E4 TB Allocation Details'!$A$18:$L$205, MATCH("Demand ID", 'E4 TB Allocation Details'!$A$18:$L$18, 0),FALSE), 'E2 Allocators'!$B$15:$W$361, MATCH('O5 Details by Class &amp; Accounts'!I$18, 'E2 Allocators'!$B$15:$W$15, 0),FALSE)*$F107), 0, VLOOKUP(VLOOKUP($A107, 'E4 TB Allocation Details'!$A$18:$L$205, MATCH("Demand ID", 'E4 TB Allocation Details'!$A$18:$L$18, 0),FALSE), 'E2 Allocators'!$B$15:$W$361, MATCH('O5 Details by Class &amp; Accounts'!I$18, 'E2 Allocators'!$B$15:$W$15, 0),FALSE)*$F107)</f>
        <v>0</v>
      </c>
      <c r="J107" s="1412">
        <f ca="1">IF(ISERROR(VLOOKUP(VLOOKUP($A107, 'E4 TB Allocation Details'!$A$18:$L$205, MATCH("Demand ID", 'E4 TB Allocation Details'!$A$18:$L$18, 0),FALSE), 'E2 Allocators'!$B$15:$W$361, MATCH('O5 Details by Class &amp; Accounts'!J$18, 'E2 Allocators'!$B$15:$W$15, 0),FALSE)*$F107), 0, VLOOKUP(VLOOKUP($A107, 'E4 TB Allocation Details'!$A$18:$L$205, MATCH("Demand ID", 'E4 TB Allocation Details'!$A$18:$L$18, 0),FALSE), 'E2 Allocators'!$B$15:$W$361, MATCH('O5 Details by Class &amp; Accounts'!J$18, 'E2 Allocators'!$B$15:$W$15, 0),FALSE)*$F107)</f>
        <v>0</v>
      </c>
      <c r="K107" s="1412">
        <f ca="1">IF(ISERROR(VLOOKUP(VLOOKUP($A107, 'E4 TB Allocation Details'!$A$18:$L$205, MATCH("Demand ID", 'E4 TB Allocation Details'!$A$18:$L$18, 0),FALSE), 'E2 Allocators'!$B$15:$W$361, MATCH('O5 Details by Class &amp; Accounts'!K$18, 'E2 Allocators'!$B$15:$W$15, 0),FALSE)*$F107), 0, VLOOKUP(VLOOKUP($A107, 'E4 TB Allocation Details'!$A$18:$L$205, MATCH("Demand ID", 'E4 TB Allocation Details'!$A$18:$L$18, 0),FALSE), 'E2 Allocators'!$B$15:$W$361, MATCH('O5 Details by Class &amp; Accounts'!K$18, 'E2 Allocators'!$B$15:$W$15, 0),FALSE)*$F107)</f>
        <v>0</v>
      </c>
      <c r="L107" s="1412">
        <f ca="1">IF(ISERROR(VLOOKUP(VLOOKUP($A107, 'E4 TB Allocation Details'!$A$18:$L$205, MATCH("Demand ID", 'E4 TB Allocation Details'!$A$18:$L$18, 0),FALSE), 'E2 Allocators'!$B$15:$W$361, MATCH('O5 Details by Class &amp; Accounts'!L$18, 'E2 Allocators'!$B$15:$W$15, 0),FALSE)*$F107), 0, VLOOKUP(VLOOKUP($A107, 'E4 TB Allocation Details'!$A$18:$L$205, MATCH("Demand ID", 'E4 TB Allocation Details'!$A$18:$L$18, 0),FALSE), 'E2 Allocators'!$B$15:$W$361, MATCH('O5 Details by Class &amp; Accounts'!L$18, 'E2 Allocators'!$B$15:$W$15, 0),FALSE)*$F107)</f>
        <v>0</v>
      </c>
      <c r="M107" s="1412">
        <f ca="1">IF(ISERROR(VLOOKUP(VLOOKUP($A107, 'E4 TB Allocation Details'!$A$18:$L$205, MATCH("Demand ID", 'E4 TB Allocation Details'!$A$18:$L$18, 0),FALSE), 'E2 Allocators'!$B$15:$W$361, MATCH('O5 Details by Class &amp; Accounts'!M$18, 'E2 Allocators'!$B$15:$W$15, 0),FALSE)*$F107), 0, VLOOKUP(VLOOKUP($A107, 'E4 TB Allocation Details'!$A$18:$L$205, MATCH("Demand ID", 'E4 TB Allocation Details'!$A$18:$L$18, 0),FALSE), 'E2 Allocators'!$B$15:$W$361, MATCH('O5 Details by Class &amp; Accounts'!M$18, 'E2 Allocators'!$B$15:$W$15, 0),FALSE)*$F107)</f>
        <v>0</v>
      </c>
      <c r="N107" s="1412">
        <f ca="1">IF(ISERROR(VLOOKUP(VLOOKUP($A107, 'E4 TB Allocation Details'!$A$18:$L$205, MATCH("Demand ID", 'E4 TB Allocation Details'!$A$18:$L$18, 0),FALSE), 'E2 Allocators'!$B$15:$W$361, MATCH('O5 Details by Class &amp; Accounts'!N$18, 'E2 Allocators'!$B$15:$W$15, 0),FALSE)*$F107), 0, VLOOKUP(VLOOKUP($A107, 'E4 TB Allocation Details'!$A$18:$L$205, MATCH("Demand ID", 'E4 TB Allocation Details'!$A$18:$L$18, 0),FALSE), 'E2 Allocators'!$B$15:$W$361, MATCH('O5 Details by Class &amp; Accounts'!N$18, 'E2 Allocators'!$B$15:$W$15, 0),FALSE)*$F107)</f>
        <v>0</v>
      </c>
      <c r="O107" s="1412">
        <f ca="1">IF(ISERROR(VLOOKUP(VLOOKUP($A107, 'E4 TB Allocation Details'!$A$18:$L$205, MATCH("Demand ID", 'E4 TB Allocation Details'!$A$18:$L$18, 0),FALSE), 'E2 Allocators'!$B$15:$W$361, MATCH('O5 Details by Class &amp; Accounts'!O$18, 'E2 Allocators'!$B$15:$W$15, 0),FALSE)*$F107), 0, VLOOKUP(VLOOKUP($A107, 'E4 TB Allocation Details'!$A$18:$L$205, MATCH("Demand ID", 'E4 TB Allocation Details'!$A$18:$L$18, 0),FALSE), 'E2 Allocators'!$B$15:$W$361, MATCH('O5 Details by Class &amp; Accounts'!O$18, 'E2 Allocators'!$B$15:$W$15, 0),FALSE)*$F107)</f>
        <v>0</v>
      </c>
      <c r="P107" s="1412">
        <f ca="1">IF(ISERROR(VLOOKUP(VLOOKUP($A107, 'E4 TB Allocation Details'!$A$18:$L$205, MATCH("Demand ID", 'E4 TB Allocation Details'!$A$18:$L$18, 0),FALSE), 'E2 Allocators'!$B$15:$W$361, MATCH('O5 Details by Class &amp; Accounts'!P$18, 'E2 Allocators'!$B$15:$W$15, 0),FALSE)*$F107), 0, VLOOKUP(VLOOKUP($A107, 'E4 TB Allocation Details'!$A$18:$L$205, MATCH("Demand ID", 'E4 TB Allocation Details'!$A$18:$L$18, 0),FALSE), 'E2 Allocators'!$B$15:$W$361, MATCH('O5 Details by Class &amp; Accounts'!P$18, 'E2 Allocators'!$B$15:$W$15, 0),FALSE)*$F107)</f>
        <v>0</v>
      </c>
      <c r="Q107" s="1412">
        <f ca="1">IF(ISERROR(VLOOKUP(VLOOKUP($A107, 'E4 TB Allocation Details'!$A$18:$L$205, MATCH("Demand ID", 'E4 TB Allocation Details'!$A$18:$L$18, 0),FALSE), 'E2 Allocators'!$B$15:$W$361, MATCH('O5 Details by Class &amp; Accounts'!Q$18, 'E2 Allocators'!$B$15:$W$15, 0),FALSE)*$F107), 0, VLOOKUP(VLOOKUP($A107, 'E4 TB Allocation Details'!$A$18:$L$205, MATCH("Demand ID", 'E4 TB Allocation Details'!$A$18:$L$18, 0),FALSE), 'E2 Allocators'!$B$15:$W$361, MATCH('O5 Details by Class &amp; Accounts'!Q$18, 'E2 Allocators'!$B$15:$W$15, 0),FALSE)*$F107)</f>
        <v>0</v>
      </c>
      <c r="R107" s="1412">
        <f ca="1">IF(ISERROR(VLOOKUP(VLOOKUP($A107, 'E4 TB Allocation Details'!$A$18:$L$205, MATCH("Demand ID", 'E4 TB Allocation Details'!$A$18:$L$18, 0),FALSE), 'E2 Allocators'!$B$15:$W$361, MATCH('O5 Details by Class &amp; Accounts'!R$18, 'E2 Allocators'!$B$15:$W$15, 0),FALSE)*$F107), 0, VLOOKUP(VLOOKUP($A107, 'E4 TB Allocation Details'!$A$18:$L$205, MATCH("Demand ID", 'E4 TB Allocation Details'!$A$18:$L$18, 0),FALSE), 'E2 Allocators'!$B$15:$W$361, MATCH('O5 Details by Class &amp; Accounts'!R$18, 'E2 Allocators'!$B$15:$W$15, 0),FALSE)*$F107)</f>
        <v>0</v>
      </c>
      <c r="S107" s="1412">
        <f ca="1">IF(ISERROR(VLOOKUP(VLOOKUP($A107, 'E4 TB Allocation Details'!$A$18:$L$205, MATCH("Demand ID", 'E4 TB Allocation Details'!$A$18:$L$18, 0),FALSE), 'E2 Allocators'!$B$15:$W$361, MATCH('O5 Details by Class &amp; Accounts'!S$18, 'E2 Allocators'!$B$15:$W$15, 0),FALSE)*$F107), 0, VLOOKUP(VLOOKUP($A107, 'E4 TB Allocation Details'!$A$18:$L$205, MATCH("Demand ID", 'E4 TB Allocation Details'!$A$18:$L$18, 0),FALSE), 'E2 Allocators'!$B$15:$W$361, MATCH('O5 Details by Class &amp; Accounts'!S$18, 'E2 Allocators'!$B$15:$W$15, 0),FALSE)*$F107)</f>
        <v>0</v>
      </c>
      <c r="T107" s="1412">
        <f ca="1">IF(ISERROR(VLOOKUP(VLOOKUP($A107, 'E4 TB Allocation Details'!$A$18:$L$205, MATCH("Demand ID", 'E4 TB Allocation Details'!$A$18:$L$18, 0),FALSE), 'E2 Allocators'!$B$15:$W$361, MATCH('O5 Details by Class &amp; Accounts'!T$18, 'E2 Allocators'!$B$15:$W$15, 0),FALSE)*$F107), 0, VLOOKUP(VLOOKUP($A107, 'E4 TB Allocation Details'!$A$18:$L$205, MATCH("Demand ID", 'E4 TB Allocation Details'!$A$18:$L$18, 0),FALSE), 'E2 Allocators'!$B$15:$W$361, MATCH('O5 Details by Class &amp; Accounts'!T$18, 'E2 Allocators'!$B$15:$W$15, 0),FALSE)*$F107)</f>
        <v>0</v>
      </c>
      <c r="U107" s="1412">
        <f ca="1">IF(ISERROR(VLOOKUP(VLOOKUP($A107, 'E4 TB Allocation Details'!$A$18:$L$205, MATCH("Demand ID", 'E4 TB Allocation Details'!$A$18:$L$18, 0),FALSE), 'E2 Allocators'!$B$15:$W$361, MATCH('O5 Details by Class &amp; Accounts'!U$18, 'E2 Allocators'!$B$15:$W$15, 0),FALSE)*$F107), 0, VLOOKUP(VLOOKUP($A107, 'E4 TB Allocation Details'!$A$18:$L$205, MATCH("Demand ID", 'E4 TB Allocation Details'!$A$18:$L$18, 0),FALSE), 'E2 Allocators'!$B$15:$W$361, MATCH('O5 Details by Class &amp; Accounts'!U$18, 'E2 Allocators'!$B$15:$W$15, 0),FALSE)*$F107)</f>
        <v>0</v>
      </c>
      <c r="V107" s="1412">
        <f ca="1">IF(ISERROR(VLOOKUP(VLOOKUP($A107, 'E4 TB Allocation Details'!$A$18:$L$205, MATCH("Demand ID", 'E4 TB Allocation Details'!$A$18:$L$18, 0),FALSE), 'E2 Allocators'!$B$15:$W$361, MATCH('O5 Details by Class &amp; Accounts'!V$18, 'E2 Allocators'!$B$15:$W$15, 0),FALSE)*$F107), 0, VLOOKUP(VLOOKUP($A107, 'E4 TB Allocation Details'!$A$18:$L$205, MATCH("Demand ID", 'E4 TB Allocation Details'!$A$18:$L$18, 0),FALSE), 'E2 Allocators'!$B$15:$W$361, MATCH('O5 Details by Class &amp; Accounts'!V$18, 'E2 Allocators'!$B$15:$W$15, 0),FALSE)*$F107)</f>
        <v>0</v>
      </c>
      <c r="W107" s="1412">
        <f ca="1">IF(ISERROR(VLOOKUP(VLOOKUP($A107, 'E4 TB Allocation Details'!$A$18:$L$205, MATCH("Demand ID", 'E4 TB Allocation Details'!$A$18:$L$18, 0),FALSE), 'E2 Allocators'!$B$15:$W$361, MATCH('O5 Details by Class &amp; Accounts'!W$18, 'E2 Allocators'!$B$15:$W$15, 0),FALSE)*$F107), 0, VLOOKUP(VLOOKUP($A107, 'E4 TB Allocation Details'!$A$18:$L$205, MATCH("Demand ID", 'E4 TB Allocation Details'!$A$18:$L$18, 0),FALSE), 'E2 Allocators'!$B$15:$W$361, MATCH('O5 Details by Class &amp; Accounts'!W$18, 'E2 Allocators'!$B$15:$W$15, 0),FALSE)*$F107)</f>
        <v>0</v>
      </c>
      <c r="X107" s="1412">
        <f ca="1">IF(ISERROR(VLOOKUP(VLOOKUP($A107, 'E4 TB Allocation Details'!$A$18:$L$205, MATCH("Demand ID", 'E4 TB Allocation Details'!$A$18:$L$18, 0),FALSE), 'E2 Allocators'!$B$15:$W$361, MATCH('O5 Details by Class &amp; Accounts'!X$18, 'E2 Allocators'!$B$15:$W$15, 0),FALSE)*$F107), 0, VLOOKUP(VLOOKUP($A107, 'E4 TB Allocation Details'!$A$18:$L$205, MATCH("Demand ID", 'E4 TB Allocation Details'!$A$18:$L$18, 0),FALSE), 'E2 Allocators'!$B$15:$W$361, MATCH('O5 Details by Class &amp; Accounts'!X$18, 'E2 Allocators'!$B$15:$W$15, 0),FALSE)*$F107)</f>
        <v>0</v>
      </c>
      <c r="Y107" s="1412">
        <f ca="1">IF(ISERROR(VLOOKUP(VLOOKUP($A107, 'E4 TB Allocation Details'!$A$18:$L$205, MATCH("Demand ID", 'E4 TB Allocation Details'!$A$18:$L$18, 0),FALSE), 'E2 Allocators'!$B$15:$W$361, MATCH('O5 Details by Class &amp; Accounts'!Y$18, 'E2 Allocators'!$B$15:$W$15, 0),FALSE)*$F107), 0, VLOOKUP(VLOOKUP($A107, 'E4 TB Allocation Details'!$A$18:$L$205, MATCH("Demand ID", 'E4 TB Allocation Details'!$A$18:$L$18, 0),FALSE), 'E2 Allocators'!$B$15:$W$361, MATCH('O5 Details by Class &amp; Accounts'!Y$18, 'E2 Allocators'!$B$15:$W$15, 0),FALSE)*$F107)</f>
        <v>0</v>
      </c>
      <c r="Z107" s="1412">
        <f ca="1">IF(ISERROR(VLOOKUP(VLOOKUP($A107, 'E4 TB Allocation Details'!$A$18:$L$205, MATCH("Demand ID", 'E4 TB Allocation Details'!$A$18:$L$18, 0),FALSE), 'E2 Allocators'!$B$15:$W$361, MATCH('O5 Details by Class &amp; Accounts'!Z$18, 'E2 Allocators'!$B$15:$W$15, 0),FALSE)*$F107), 0, VLOOKUP(VLOOKUP($A107, 'E4 TB Allocation Details'!$A$18:$L$205, MATCH("Demand ID", 'E4 TB Allocation Details'!$A$18:$L$18, 0),FALSE), 'E2 Allocators'!$B$15:$W$361, MATCH('O5 Details by Class &amp; Accounts'!Z$18, 'E2 Allocators'!$B$15:$W$15, 0),FALSE)*$F107)</f>
        <v>0</v>
      </c>
      <c r="AA107" s="1412">
        <f ca="1">IF(ISERROR(VLOOKUP(VLOOKUP($A107, 'E4 TB Allocation Details'!$A$18:$L$205, MATCH("Demand ID", 'E4 TB Allocation Details'!$A$18:$L$18, 0),FALSE), 'E2 Allocators'!$B$15:$W$361, MATCH('O5 Details by Class &amp; Accounts'!AA$18, 'E2 Allocators'!$B$15:$W$15, 0),FALSE)*$F107), 0, VLOOKUP(VLOOKUP($A107, 'E4 TB Allocation Details'!$A$18:$L$205, MATCH("Demand ID", 'E4 TB Allocation Details'!$A$18:$L$18, 0),FALSE), 'E2 Allocators'!$B$15:$W$361, MATCH('O5 Details by Class &amp; Accounts'!AA$18, 'E2 Allocators'!$B$15:$W$15, 0),FALSE)*$F107)</f>
        <v>0</v>
      </c>
      <c r="AB107" s="1412">
        <f ca="1">IF(ISERROR(VLOOKUP(VLOOKUP($A107, 'E4 TB Allocation Details'!$A$18:$L$205, MATCH("Demand ID", 'E4 TB Allocation Details'!$A$18:$L$18, 0),FALSE), 'E2 Allocators'!$B$15:$W$361, MATCH('O5 Details by Class &amp; Accounts'!AB$18, 'E2 Allocators'!$B$15:$W$15, 0),FALSE)*$F107), 0, VLOOKUP(VLOOKUP($A107, 'E4 TB Allocation Details'!$A$18:$L$205, MATCH("Demand ID", 'E4 TB Allocation Details'!$A$18:$L$18, 0),FALSE), 'E2 Allocators'!$B$15:$W$361, MATCH('O5 Details by Class &amp; Accounts'!AB$18, 'E2 Allocators'!$B$15:$W$15, 0),FALSE)*$F107)</f>
        <v>0</v>
      </c>
      <c r="AC107" s="1412">
        <f t="shared" si="19"/>
        <v>0</v>
      </c>
      <c r="AD107" s="1412">
        <f ca="1">IF(ISERROR(VLOOKUP(VLOOKUP($A107, 'E4 TB Allocation Details'!$A$18:$L$205, MATCH("Customer ID", 'E4 TB Allocation Details'!$A$18:$L$18, 0),FALSE), 'E2 Allocators'!$B$15:$W$361, MATCH('O5 Details by Class &amp; Accounts'!AD$18, 'E2 Allocators'!$B$15:$W$15, 0),FALSE)*$G107), 0, VLOOKUP(VLOOKUP($A107, 'E4 TB Allocation Details'!$A$18:$L$205, MATCH("Customer ID", 'E4 TB Allocation Details'!$A$18:$L$18, 0),FALSE), 'E2 Allocators'!$B$15:$W$361, MATCH('O5 Details by Class &amp; Accounts'!AD$18, 'E2 Allocators'!$B$15:$W$15, 0),FALSE)*$G107)</f>
        <v>0</v>
      </c>
      <c r="AE107" s="1412">
        <f ca="1">IF(ISERROR(VLOOKUP(VLOOKUP($A107, 'E4 TB Allocation Details'!$A$18:$L$205, MATCH("Customer ID", 'E4 TB Allocation Details'!$A$18:$L$18, 0),FALSE), 'E2 Allocators'!$B$15:$W$361, MATCH('O5 Details by Class &amp; Accounts'!AE$18, 'E2 Allocators'!$B$15:$W$15, 0),FALSE)*$G107), 0, VLOOKUP(VLOOKUP($A107, 'E4 TB Allocation Details'!$A$18:$L$205, MATCH("Customer ID", 'E4 TB Allocation Details'!$A$18:$L$18, 0),FALSE), 'E2 Allocators'!$B$15:$W$361, MATCH('O5 Details by Class &amp; Accounts'!AE$18, 'E2 Allocators'!$B$15:$W$15, 0),FALSE)*$G107)</f>
        <v>0</v>
      </c>
      <c r="AF107" s="1412">
        <f ca="1">IF(ISERROR(VLOOKUP(VLOOKUP($A107, 'E4 TB Allocation Details'!$A$18:$L$205, MATCH("Customer ID", 'E4 TB Allocation Details'!$A$18:$L$18, 0),FALSE), 'E2 Allocators'!$B$15:$W$361, MATCH('O5 Details by Class &amp; Accounts'!AF$18, 'E2 Allocators'!$B$15:$W$15, 0),FALSE)*$G107), 0, VLOOKUP(VLOOKUP($A107, 'E4 TB Allocation Details'!$A$18:$L$205, MATCH("Customer ID", 'E4 TB Allocation Details'!$A$18:$L$18, 0),FALSE), 'E2 Allocators'!$B$15:$W$361, MATCH('O5 Details by Class &amp; Accounts'!AF$18, 'E2 Allocators'!$B$15:$W$15, 0),FALSE)*$G107)</f>
        <v>0</v>
      </c>
      <c r="AG107" s="1412">
        <f ca="1">IF(ISERROR(VLOOKUP(VLOOKUP($A107, 'E4 TB Allocation Details'!$A$18:$L$205, MATCH("Customer ID", 'E4 TB Allocation Details'!$A$18:$L$18, 0),FALSE), 'E2 Allocators'!$B$15:$W$361, MATCH('O5 Details by Class &amp; Accounts'!AG$18, 'E2 Allocators'!$B$15:$W$15, 0),FALSE)*$G107), 0, VLOOKUP(VLOOKUP($A107, 'E4 TB Allocation Details'!$A$18:$L$205, MATCH("Customer ID", 'E4 TB Allocation Details'!$A$18:$L$18, 0),FALSE), 'E2 Allocators'!$B$15:$W$361, MATCH('O5 Details by Class &amp; Accounts'!AG$18, 'E2 Allocators'!$B$15:$W$15, 0),FALSE)*$G107)</f>
        <v>0</v>
      </c>
      <c r="AH107" s="1412">
        <f ca="1">IF(ISERROR(VLOOKUP(VLOOKUP($A107, 'E4 TB Allocation Details'!$A$18:$L$205, MATCH("Customer ID", 'E4 TB Allocation Details'!$A$18:$L$18, 0),FALSE), 'E2 Allocators'!$B$15:$W$361, MATCH('O5 Details by Class &amp; Accounts'!AH$18, 'E2 Allocators'!$B$15:$W$15, 0),FALSE)*$G107), 0, VLOOKUP(VLOOKUP($A107, 'E4 TB Allocation Details'!$A$18:$L$205, MATCH("Customer ID", 'E4 TB Allocation Details'!$A$18:$L$18, 0),FALSE), 'E2 Allocators'!$B$15:$W$361, MATCH('O5 Details by Class &amp; Accounts'!AH$18, 'E2 Allocators'!$B$15:$W$15, 0),FALSE)*$G107)</f>
        <v>0</v>
      </c>
      <c r="AI107" s="1412">
        <f ca="1">IF(ISERROR(VLOOKUP(VLOOKUP($A107, 'E4 TB Allocation Details'!$A$18:$L$205, MATCH("Customer ID", 'E4 TB Allocation Details'!$A$18:$L$18, 0),FALSE), 'E2 Allocators'!$B$15:$W$361, MATCH('O5 Details by Class &amp; Accounts'!AI$18, 'E2 Allocators'!$B$15:$W$15, 0),FALSE)*$G107), 0, VLOOKUP(VLOOKUP($A107, 'E4 TB Allocation Details'!$A$18:$L$205, MATCH("Customer ID", 'E4 TB Allocation Details'!$A$18:$L$18, 0),FALSE), 'E2 Allocators'!$B$15:$W$361, MATCH('O5 Details by Class &amp; Accounts'!AI$18, 'E2 Allocators'!$B$15:$W$15, 0),FALSE)*$G107)</f>
        <v>0</v>
      </c>
      <c r="AJ107" s="1412">
        <f ca="1">IF(ISERROR(VLOOKUP(VLOOKUP($A107, 'E4 TB Allocation Details'!$A$18:$L$205, MATCH("Customer ID", 'E4 TB Allocation Details'!$A$18:$L$18, 0),FALSE), 'E2 Allocators'!$B$15:$W$361, MATCH('O5 Details by Class &amp; Accounts'!AJ$18, 'E2 Allocators'!$B$15:$W$15, 0),FALSE)*$G107), 0, VLOOKUP(VLOOKUP($A107, 'E4 TB Allocation Details'!$A$18:$L$205, MATCH("Customer ID", 'E4 TB Allocation Details'!$A$18:$L$18, 0),FALSE), 'E2 Allocators'!$B$15:$W$361, MATCH('O5 Details by Class &amp; Accounts'!AJ$18, 'E2 Allocators'!$B$15:$W$15, 0),FALSE)*$G107)</f>
        <v>0</v>
      </c>
      <c r="AK107" s="1412">
        <f ca="1">IF(ISERROR(VLOOKUP(VLOOKUP($A107, 'E4 TB Allocation Details'!$A$18:$L$205, MATCH("Customer ID", 'E4 TB Allocation Details'!$A$18:$L$18, 0),FALSE), 'E2 Allocators'!$B$15:$W$361, MATCH('O5 Details by Class &amp; Accounts'!AK$18, 'E2 Allocators'!$B$15:$W$15, 0),FALSE)*$G107), 0, VLOOKUP(VLOOKUP($A107, 'E4 TB Allocation Details'!$A$18:$L$205, MATCH("Customer ID", 'E4 TB Allocation Details'!$A$18:$L$18, 0),FALSE), 'E2 Allocators'!$B$15:$W$361, MATCH('O5 Details by Class &amp; Accounts'!AK$18, 'E2 Allocators'!$B$15:$W$15, 0),FALSE)*$G107)</f>
        <v>0</v>
      </c>
      <c r="AL107" s="1412">
        <f ca="1">IF(ISERROR(VLOOKUP(VLOOKUP($A107, 'E4 TB Allocation Details'!$A$18:$L$205, MATCH("Customer ID", 'E4 TB Allocation Details'!$A$18:$L$18, 0),FALSE), 'E2 Allocators'!$B$15:$W$361, MATCH('O5 Details by Class &amp; Accounts'!AL$18, 'E2 Allocators'!$B$15:$W$15, 0),FALSE)*$G107), 0, VLOOKUP(VLOOKUP($A107, 'E4 TB Allocation Details'!$A$18:$L$205, MATCH("Customer ID", 'E4 TB Allocation Details'!$A$18:$L$18, 0),FALSE), 'E2 Allocators'!$B$15:$W$361, MATCH('O5 Details by Class &amp; Accounts'!AL$18, 'E2 Allocators'!$B$15:$W$15, 0),FALSE)*$G107)</f>
        <v>0</v>
      </c>
      <c r="AM107" s="1412">
        <f ca="1">IF(ISERROR(VLOOKUP(VLOOKUP($A107, 'E4 TB Allocation Details'!$A$18:$L$205, MATCH("Customer ID", 'E4 TB Allocation Details'!$A$18:$L$18, 0),FALSE), 'E2 Allocators'!$B$15:$W$361, MATCH('O5 Details by Class &amp; Accounts'!AM$18, 'E2 Allocators'!$B$15:$W$15, 0),FALSE)*$G107), 0, VLOOKUP(VLOOKUP($A107, 'E4 TB Allocation Details'!$A$18:$L$205, MATCH("Customer ID", 'E4 TB Allocation Details'!$A$18:$L$18, 0),FALSE), 'E2 Allocators'!$B$15:$W$361, MATCH('O5 Details by Class &amp; Accounts'!AM$18, 'E2 Allocators'!$B$15:$W$15, 0),FALSE)*$G107)</f>
        <v>0</v>
      </c>
      <c r="AN107" s="1412">
        <f ca="1">IF(ISERROR(VLOOKUP(VLOOKUP($A107, 'E4 TB Allocation Details'!$A$18:$L$205, MATCH("Customer ID", 'E4 TB Allocation Details'!$A$18:$L$18, 0),FALSE), 'E2 Allocators'!$B$15:$W$361, MATCH('O5 Details by Class &amp; Accounts'!AN$18, 'E2 Allocators'!$B$15:$W$15, 0),FALSE)*$G107), 0, VLOOKUP(VLOOKUP($A107, 'E4 TB Allocation Details'!$A$18:$L$205, MATCH("Customer ID", 'E4 TB Allocation Details'!$A$18:$L$18, 0),FALSE), 'E2 Allocators'!$B$15:$W$361, MATCH('O5 Details by Class &amp; Accounts'!AN$18, 'E2 Allocators'!$B$15:$W$15, 0),FALSE)*$G107)</f>
        <v>0</v>
      </c>
      <c r="AO107" s="1412">
        <f ca="1">IF(ISERROR(VLOOKUP(VLOOKUP($A107, 'E4 TB Allocation Details'!$A$18:$L$205, MATCH("Customer ID", 'E4 TB Allocation Details'!$A$18:$L$18, 0),FALSE), 'E2 Allocators'!$B$15:$W$361, MATCH('O5 Details by Class &amp; Accounts'!AO$18, 'E2 Allocators'!$B$15:$W$15, 0),FALSE)*$G107), 0, VLOOKUP(VLOOKUP($A107, 'E4 TB Allocation Details'!$A$18:$L$205, MATCH("Customer ID", 'E4 TB Allocation Details'!$A$18:$L$18, 0),FALSE), 'E2 Allocators'!$B$15:$W$361, MATCH('O5 Details by Class &amp; Accounts'!AO$18, 'E2 Allocators'!$B$15:$W$15, 0),FALSE)*$G107)</f>
        <v>0</v>
      </c>
      <c r="AP107" s="1412">
        <f ca="1">IF(ISERROR(VLOOKUP(VLOOKUP($A107, 'E4 TB Allocation Details'!$A$18:$L$205, MATCH("Customer ID", 'E4 TB Allocation Details'!$A$18:$L$18, 0),FALSE), 'E2 Allocators'!$B$15:$W$361, MATCH('O5 Details by Class &amp; Accounts'!AP$18, 'E2 Allocators'!$B$15:$W$15, 0),FALSE)*$G107), 0, VLOOKUP(VLOOKUP($A107, 'E4 TB Allocation Details'!$A$18:$L$205, MATCH("Customer ID", 'E4 TB Allocation Details'!$A$18:$L$18, 0),FALSE), 'E2 Allocators'!$B$15:$W$361, MATCH('O5 Details by Class &amp; Accounts'!AP$18, 'E2 Allocators'!$B$15:$W$15, 0),FALSE)*$G107)</f>
        <v>0</v>
      </c>
      <c r="AQ107" s="1412">
        <f ca="1">IF(ISERROR(VLOOKUP(VLOOKUP($A107, 'E4 TB Allocation Details'!$A$18:$L$205, MATCH("Customer ID", 'E4 TB Allocation Details'!$A$18:$L$18, 0),FALSE), 'E2 Allocators'!$B$15:$W$361, MATCH('O5 Details by Class &amp; Accounts'!AQ$18, 'E2 Allocators'!$B$15:$W$15, 0),FALSE)*$G107), 0, VLOOKUP(VLOOKUP($A107, 'E4 TB Allocation Details'!$A$18:$L$205, MATCH("Customer ID", 'E4 TB Allocation Details'!$A$18:$L$18, 0),FALSE), 'E2 Allocators'!$B$15:$W$361, MATCH('O5 Details by Class &amp; Accounts'!AQ$18, 'E2 Allocators'!$B$15:$W$15, 0),FALSE)*$G107)</f>
        <v>0</v>
      </c>
      <c r="AR107" s="1412">
        <f ca="1">IF(ISERROR(VLOOKUP(VLOOKUP($A107, 'E4 TB Allocation Details'!$A$18:$L$205, MATCH("Customer ID", 'E4 TB Allocation Details'!$A$18:$L$18, 0),FALSE), 'E2 Allocators'!$B$15:$W$361, MATCH('O5 Details by Class &amp; Accounts'!AR$18, 'E2 Allocators'!$B$15:$W$15, 0),FALSE)*$G107), 0, VLOOKUP(VLOOKUP($A107, 'E4 TB Allocation Details'!$A$18:$L$205, MATCH("Customer ID", 'E4 TB Allocation Details'!$A$18:$L$18, 0),FALSE), 'E2 Allocators'!$B$15:$W$361, MATCH('O5 Details by Class &amp; Accounts'!AR$18, 'E2 Allocators'!$B$15:$W$15, 0),FALSE)*$G107)</f>
        <v>0</v>
      </c>
      <c r="AS107" s="1412">
        <f ca="1">IF(ISERROR(VLOOKUP(VLOOKUP($A107, 'E4 TB Allocation Details'!$A$18:$L$205, MATCH("Customer ID", 'E4 TB Allocation Details'!$A$18:$L$18, 0),FALSE), 'E2 Allocators'!$B$15:$W$361, MATCH('O5 Details by Class &amp; Accounts'!AS$18, 'E2 Allocators'!$B$15:$W$15, 0),FALSE)*$G107), 0, VLOOKUP(VLOOKUP($A107, 'E4 TB Allocation Details'!$A$18:$L$205, MATCH("Customer ID", 'E4 TB Allocation Details'!$A$18:$L$18, 0),FALSE), 'E2 Allocators'!$B$15:$W$361, MATCH('O5 Details by Class &amp; Accounts'!AS$18, 'E2 Allocators'!$B$15:$W$15, 0),FALSE)*$G107)</f>
        <v>0</v>
      </c>
      <c r="AT107" s="1412">
        <f ca="1">IF(ISERROR(VLOOKUP(VLOOKUP($A107, 'E4 TB Allocation Details'!$A$18:$L$205, MATCH("Customer ID", 'E4 TB Allocation Details'!$A$18:$L$18, 0),FALSE), 'E2 Allocators'!$B$15:$W$361, MATCH('O5 Details by Class &amp; Accounts'!AT$18, 'E2 Allocators'!$B$15:$W$15, 0),FALSE)*$G107), 0, VLOOKUP(VLOOKUP($A107, 'E4 TB Allocation Details'!$A$18:$L$205, MATCH("Customer ID", 'E4 TB Allocation Details'!$A$18:$L$18, 0),FALSE), 'E2 Allocators'!$B$15:$W$361, MATCH('O5 Details by Class &amp; Accounts'!AT$18, 'E2 Allocators'!$B$15:$W$15, 0),FALSE)*$G107)</f>
        <v>0</v>
      </c>
      <c r="AU107" s="1412">
        <f ca="1">IF(ISERROR(VLOOKUP(VLOOKUP($A107, 'E4 TB Allocation Details'!$A$18:$L$205, MATCH("Customer ID", 'E4 TB Allocation Details'!$A$18:$L$18, 0),FALSE), 'E2 Allocators'!$B$15:$W$361, MATCH('O5 Details by Class &amp; Accounts'!AU$18, 'E2 Allocators'!$B$15:$W$15, 0),FALSE)*$G107), 0, VLOOKUP(VLOOKUP($A107, 'E4 TB Allocation Details'!$A$18:$L$205, MATCH("Customer ID", 'E4 TB Allocation Details'!$A$18:$L$18, 0),FALSE), 'E2 Allocators'!$B$15:$W$361, MATCH('O5 Details by Class &amp; Accounts'!AU$18, 'E2 Allocators'!$B$15:$W$15, 0),FALSE)*$G107)</f>
        <v>0</v>
      </c>
      <c r="AV107" s="1412">
        <f ca="1">IF(ISERROR(VLOOKUP(VLOOKUP($A107, 'E4 TB Allocation Details'!$A$18:$L$205, MATCH("Customer ID", 'E4 TB Allocation Details'!$A$18:$L$18, 0),FALSE), 'E2 Allocators'!$B$15:$W$361, MATCH('O5 Details by Class &amp; Accounts'!AV$18, 'E2 Allocators'!$B$15:$W$15, 0),FALSE)*$G107), 0, VLOOKUP(VLOOKUP($A107, 'E4 TB Allocation Details'!$A$18:$L$205, MATCH("Customer ID", 'E4 TB Allocation Details'!$A$18:$L$18, 0),FALSE), 'E2 Allocators'!$B$15:$W$361, MATCH('O5 Details by Class &amp; Accounts'!AV$18, 'E2 Allocators'!$B$15:$W$15, 0),FALSE)*$G107)</f>
        <v>0</v>
      </c>
      <c r="AW107" s="1412">
        <f ca="1">IF(ISERROR(VLOOKUP(VLOOKUP($A107, 'E4 TB Allocation Details'!$A$18:$L$205, MATCH("Customer ID", 'E4 TB Allocation Details'!$A$18:$L$18, 0),FALSE), 'E2 Allocators'!$B$15:$W$361, MATCH('O5 Details by Class &amp; Accounts'!AW$18, 'E2 Allocators'!$B$15:$W$15, 0),FALSE)*$G107), 0, VLOOKUP(VLOOKUP($A107, 'E4 TB Allocation Details'!$A$18:$L$205, MATCH("Customer ID", 'E4 TB Allocation Details'!$A$18:$L$18, 0),FALSE), 'E2 Allocators'!$B$15:$W$361, MATCH('O5 Details by Class &amp; Accounts'!AW$18, 'E2 Allocators'!$B$15:$W$15, 0),FALSE)*$G107)</f>
        <v>0</v>
      </c>
      <c r="AX107" s="1412">
        <f t="shared" si="20"/>
        <v>0</v>
      </c>
      <c r="AY107" s="1412">
        <f ca="1">IF(ISERROR(VLOOKUP(VLOOKUP($A107, 'E4 TB Allocation Details'!$A$18:$L$205, MATCH("Misc ID", 'E4 TB Allocation Details'!$A$18:$L$18, 0),FALSE), 'E2 Allocators'!$B$15:$W$361, MATCH('O5 Details by Class &amp; Accounts'!AY$18, 'E2 Allocators'!$B$15:$W$15, 0),FALSE)*$E107), 0, VLOOKUP(VLOOKUP($A107, 'E4 TB Allocation Details'!$A$18:$L$205, MATCH("Misc ID", 'E4 TB Allocation Details'!$A$18:$L$18, 0),FALSE), 'E2 Allocators'!$B$15:$W$361, MATCH('O5 Details by Class &amp; Accounts'!AY$18, 'E2 Allocators'!$B$15:$W$15, 0),FALSE)*$E107)</f>
        <v>35004.198895486545</v>
      </c>
      <c r="AZ107" s="1412">
        <f ca="1">IF(ISERROR(VLOOKUP(VLOOKUP($A107, 'E4 TB Allocation Details'!$A$18:$L$205, MATCH("Misc ID", 'E4 TB Allocation Details'!$A$18:$L$18, 0),FALSE), 'E2 Allocators'!$B$15:$W$361, MATCH('O5 Details by Class &amp; Accounts'!AZ$18, 'E2 Allocators'!$B$15:$W$15, 0),FALSE)*$E107), 0, VLOOKUP(VLOOKUP($A107, 'E4 TB Allocation Details'!$A$18:$L$205, MATCH("Misc ID", 'E4 TB Allocation Details'!$A$18:$L$18, 0),FALSE), 'E2 Allocators'!$B$15:$W$361, MATCH('O5 Details by Class &amp; Accounts'!AZ$18, 'E2 Allocators'!$B$15:$W$15, 0),FALSE)*$E107)</f>
        <v>12140.116699382816</v>
      </c>
      <c r="BA107" s="1412">
        <f ca="1">IF(ISERROR(VLOOKUP(VLOOKUP($A107, 'E4 TB Allocation Details'!$A$18:$L$205, MATCH("Misc ID", 'E4 TB Allocation Details'!$A$18:$L$18, 0),FALSE), 'E2 Allocators'!$B$15:$W$361, MATCH('O5 Details by Class &amp; Accounts'!BA$18, 'E2 Allocators'!$B$15:$W$15, 0),FALSE)*$E107), 0, VLOOKUP(VLOOKUP($A107, 'E4 TB Allocation Details'!$A$18:$L$205, MATCH("Misc ID", 'E4 TB Allocation Details'!$A$18:$L$18, 0),FALSE), 'E2 Allocators'!$B$15:$W$361, MATCH('O5 Details by Class &amp; Accounts'!BA$18, 'E2 Allocators'!$B$15:$W$15, 0),FALSE)*$E107)</f>
        <v>17595.992953095098</v>
      </c>
      <c r="BB107" s="1412">
        <f ca="1">IF(ISERROR(VLOOKUP(VLOOKUP($A107, 'E4 TB Allocation Details'!$A$18:$L$205, MATCH("Misc ID", 'E4 TB Allocation Details'!$A$18:$L$18, 0),FALSE), 'E2 Allocators'!$B$15:$W$361, MATCH('O5 Details by Class &amp; Accounts'!BB$18, 'E2 Allocators'!$B$15:$W$15, 0),FALSE)*$E107), 0, VLOOKUP(VLOOKUP($A107, 'E4 TB Allocation Details'!$A$18:$L$205, MATCH("Misc ID", 'E4 TB Allocation Details'!$A$18:$L$18, 0),FALSE), 'E2 Allocators'!$B$15:$W$361, MATCH('O5 Details by Class &amp; Accounts'!BB$18, 'E2 Allocators'!$B$15:$W$15, 0),FALSE)*$E107)</f>
        <v>0</v>
      </c>
      <c r="BC107" s="1412">
        <f ca="1">IF(ISERROR(VLOOKUP(VLOOKUP($A107, 'E4 TB Allocation Details'!$A$18:$L$205, MATCH("Misc ID", 'E4 TB Allocation Details'!$A$18:$L$18, 0),FALSE), 'E2 Allocators'!$B$15:$W$361, MATCH('O5 Details by Class &amp; Accounts'!BC$18, 'E2 Allocators'!$B$15:$W$15, 0),FALSE)*$E107), 0, VLOOKUP(VLOOKUP($A107, 'E4 TB Allocation Details'!$A$18:$L$205, MATCH("Misc ID", 'E4 TB Allocation Details'!$A$18:$L$18, 0),FALSE), 'E2 Allocators'!$B$15:$W$361, MATCH('O5 Details by Class &amp; Accounts'!BC$18, 'E2 Allocators'!$B$15:$W$15, 0),FALSE)*$E107)</f>
        <v>0</v>
      </c>
      <c r="BD107" s="1412">
        <f ca="1">IF(ISERROR(VLOOKUP(VLOOKUP($A107, 'E4 TB Allocation Details'!$A$18:$L$205, MATCH("Misc ID", 'E4 TB Allocation Details'!$A$18:$L$18, 0),FALSE), 'E2 Allocators'!$B$15:$W$361, MATCH('O5 Details by Class &amp; Accounts'!BD$18, 'E2 Allocators'!$B$15:$W$15, 0),FALSE)*$E107), 0, VLOOKUP(VLOOKUP($A107, 'E4 TB Allocation Details'!$A$18:$L$205, MATCH("Misc ID", 'E4 TB Allocation Details'!$A$18:$L$18, 0),FALSE), 'E2 Allocators'!$B$15:$W$361, MATCH('O5 Details by Class &amp; Accounts'!BD$18, 'E2 Allocators'!$B$15:$W$15, 0),FALSE)*$E107)</f>
        <v>0</v>
      </c>
      <c r="BE107" s="1412">
        <f ca="1">IF(ISERROR(VLOOKUP(VLOOKUP($A107, 'E4 TB Allocation Details'!$A$18:$L$205, MATCH("Misc ID", 'E4 TB Allocation Details'!$A$18:$L$18, 0),FALSE), 'E2 Allocators'!$B$15:$W$361, MATCH('O5 Details by Class &amp; Accounts'!BE$18, 'E2 Allocators'!$B$15:$W$15, 0),FALSE)*$E107), 0, VLOOKUP(VLOOKUP($A107, 'E4 TB Allocation Details'!$A$18:$L$205, MATCH("Misc ID", 'E4 TB Allocation Details'!$A$18:$L$18, 0),FALSE), 'E2 Allocators'!$B$15:$W$361, MATCH('O5 Details by Class &amp; Accounts'!BE$18, 'E2 Allocators'!$B$15:$W$15, 0),FALSE)*$E107)</f>
        <v>4759.8895706943549</v>
      </c>
      <c r="BF107" s="1412">
        <f ca="1">IF(ISERROR(VLOOKUP(VLOOKUP($A107, 'E4 TB Allocation Details'!$A$18:$L$205, MATCH("Misc ID", 'E4 TB Allocation Details'!$A$18:$L$18, 0),FALSE), 'E2 Allocators'!$B$15:$W$361, MATCH('O5 Details by Class &amp; Accounts'!BF$18, 'E2 Allocators'!$B$15:$W$15, 0),FALSE)*$E107), 0, VLOOKUP(VLOOKUP($A107, 'E4 TB Allocation Details'!$A$18:$L$205, MATCH("Misc ID", 'E4 TB Allocation Details'!$A$18:$L$18, 0),FALSE), 'E2 Allocators'!$B$15:$W$361, MATCH('O5 Details by Class &amp; Accounts'!BF$18, 'E2 Allocators'!$B$15:$W$15, 0),FALSE)*$E107)</f>
        <v>261.18659891138481</v>
      </c>
      <c r="BG107" s="1412">
        <f ca="1">IF(ISERROR(VLOOKUP(VLOOKUP($A107, 'E4 TB Allocation Details'!$A$18:$L$205, MATCH("Misc ID", 'E4 TB Allocation Details'!$A$18:$L$18, 0),FALSE), 'E2 Allocators'!$B$15:$W$361, MATCH('O5 Details by Class &amp; Accounts'!BG$18, 'E2 Allocators'!$B$15:$W$15, 0),FALSE)*$E107), 0, VLOOKUP(VLOOKUP($A107, 'E4 TB Allocation Details'!$A$18:$L$205, MATCH("Misc ID", 'E4 TB Allocation Details'!$A$18:$L$18, 0),FALSE), 'E2 Allocators'!$B$15:$W$361, MATCH('O5 Details by Class &amp; Accounts'!BG$18, 'E2 Allocators'!$B$15:$W$15, 0),FALSE)*$E107)</f>
        <v>238.6152824298062</v>
      </c>
      <c r="BH107" s="1412">
        <f ca="1">IF(ISERROR(VLOOKUP(VLOOKUP($A107, 'E4 TB Allocation Details'!$A$18:$L$205, MATCH("Misc ID", 'E4 TB Allocation Details'!$A$18:$L$18, 0),FALSE), 'E2 Allocators'!$B$15:$W$361, MATCH('O5 Details by Class &amp; Accounts'!BH$18, 'E2 Allocators'!$B$15:$W$15, 0),FALSE)*$E107), 0, VLOOKUP(VLOOKUP($A107, 'E4 TB Allocation Details'!$A$18:$L$205, MATCH("Misc ID", 'E4 TB Allocation Details'!$A$18:$L$18, 0),FALSE), 'E2 Allocators'!$B$15:$W$361, MATCH('O5 Details by Class &amp; Accounts'!BH$18, 'E2 Allocators'!$B$15:$W$15, 0),FALSE)*$E107)</f>
        <v>0</v>
      </c>
      <c r="BI107" s="1412">
        <f ca="1">IF(ISERROR(VLOOKUP(VLOOKUP($A107, 'E4 TB Allocation Details'!$A$18:$L$205, MATCH("Misc ID", 'E4 TB Allocation Details'!$A$18:$L$18, 0),FALSE), 'E2 Allocators'!$B$15:$W$361, MATCH('O5 Details by Class &amp; Accounts'!BI$18, 'E2 Allocators'!$B$15:$W$15, 0),FALSE)*$E107), 0, VLOOKUP(VLOOKUP($A107, 'E4 TB Allocation Details'!$A$18:$L$205, MATCH("Misc ID", 'E4 TB Allocation Details'!$A$18:$L$18, 0),FALSE), 'E2 Allocators'!$B$15:$W$361, MATCH('O5 Details by Class &amp; Accounts'!BI$18, 'E2 Allocators'!$B$15:$W$15, 0),FALSE)*$E107)</f>
        <v>0</v>
      </c>
      <c r="BJ107" s="1412">
        <f ca="1">IF(ISERROR(VLOOKUP(VLOOKUP($A107, 'E4 TB Allocation Details'!$A$18:$L$205, MATCH("Misc ID", 'E4 TB Allocation Details'!$A$18:$L$18, 0),FALSE), 'E2 Allocators'!$B$15:$W$361, MATCH('O5 Details by Class &amp; Accounts'!BJ$18, 'E2 Allocators'!$B$15:$W$15, 0),FALSE)*$E107), 0, VLOOKUP(VLOOKUP($A107, 'E4 TB Allocation Details'!$A$18:$L$205, MATCH("Misc ID", 'E4 TB Allocation Details'!$A$18:$L$18, 0),FALSE), 'E2 Allocators'!$B$15:$W$361, MATCH('O5 Details by Class &amp; Accounts'!BJ$18, 'E2 Allocators'!$B$15:$W$15, 0),FALSE)*$E107)</f>
        <v>0</v>
      </c>
      <c r="BK107" s="1412">
        <f ca="1">IF(ISERROR(VLOOKUP(VLOOKUP($A107, 'E4 TB Allocation Details'!$A$18:$L$205, MATCH("Misc ID", 'E4 TB Allocation Details'!$A$18:$L$18, 0),FALSE), 'E2 Allocators'!$B$15:$W$361, MATCH('O5 Details by Class &amp; Accounts'!BK$18, 'E2 Allocators'!$B$15:$W$15, 0),FALSE)*$E107), 0, VLOOKUP(VLOOKUP($A107, 'E4 TB Allocation Details'!$A$18:$L$205, MATCH("Misc ID", 'E4 TB Allocation Details'!$A$18:$L$18, 0),FALSE), 'E2 Allocators'!$B$15:$W$361, MATCH('O5 Details by Class &amp; Accounts'!BK$18, 'E2 Allocators'!$B$15:$W$15, 0),FALSE)*$E107)</f>
        <v>0</v>
      </c>
      <c r="BL107" s="1412">
        <f ca="1">IF(ISERROR(VLOOKUP(VLOOKUP($A107, 'E4 TB Allocation Details'!$A$18:$L$205, MATCH("Misc ID", 'E4 TB Allocation Details'!$A$18:$L$18, 0),FALSE), 'E2 Allocators'!$B$15:$W$361, MATCH('O5 Details by Class &amp; Accounts'!BL$18, 'E2 Allocators'!$B$15:$W$15, 0),FALSE)*$E107), 0, VLOOKUP(VLOOKUP($A107, 'E4 TB Allocation Details'!$A$18:$L$205, MATCH("Misc ID", 'E4 TB Allocation Details'!$A$18:$L$18, 0),FALSE), 'E2 Allocators'!$B$15:$W$361, MATCH('O5 Details by Class &amp; Accounts'!BL$18, 'E2 Allocators'!$B$15:$W$15, 0),FALSE)*$E107)</f>
        <v>0</v>
      </c>
      <c r="BM107" s="1412">
        <f ca="1">IF(ISERROR(VLOOKUP(VLOOKUP($A107, 'E4 TB Allocation Details'!$A$18:$L$205, MATCH("Misc ID", 'E4 TB Allocation Details'!$A$18:$L$18, 0),FALSE), 'E2 Allocators'!$B$15:$W$361, MATCH('O5 Details by Class &amp; Accounts'!BM$18, 'E2 Allocators'!$B$15:$W$15, 0),FALSE)*$E107), 0, VLOOKUP(VLOOKUP($A107, 'E4 TB Allocation Details'!$A$18:$L$205, MATCH("Misc ID", 'E4 TB Allocation Details'!$A$18:$L$18, 0),FALSE), 'E2 Allocators'!$B$15:$W$361, MATCH('O5 Details by Class &amp; Accounts'!BM$18, 'E2 Allocators'!$B$15:$W$15, 0),FALSE)*$E107)</f>
        <v>0</v>
      </c>
      <c r="BN107" s="1412">
        <f ca="1">IF(ISERROR(VLOOKUP(VLOOKUP($A107, 'E4 TB Allocation Details'!$A$18:$L$205, MATCH("Misc ID", 'E4 TB Allocation Details'!$A$18:$L$18, 0),FALSE), 'E2 Allocators'!$B$15:$W$361, MATCH('O5 Details by Class &amp; Accounts'!BN$18, 'E2 Allocators'!$B$15:$W$15, 0),FALSE)*$E107), 0, VLOOKUP(VLOOKUP($A107, 'E4 TB Allocation Details'!$A$18:$L$205, MATCH("Misc ID", 'E4 TB Allocation Details'!$A$18:$L$18, 0),FALSE), 'E2 Allocators'!$B$15:$W$361, MATCH('O5 Details by Class &amp; Accounts'!BN$18, 'E2 Allocators'!$B$15:$W$15, 0),FALSE)*$E107)</f>
        <v>0</v>
      </c>
      <c r="BO107" s="1412">
        <f ca="1">IF(ISERROR(VLOOKUP(VLOOKUP($A107, 'E4 TB Allocation Details'!$A$18:$L$205, MATCH("Misc ID", 'E4 TB Allocation Details'!$A$18:$L$18, 0),FALSE), 'E2 Allocators'!$B$15:$W$361, MATCH('O5 Details by Class &amp; Accounts'!BO$18, 'E2 Allocators'!$B$15:$W$15, 0),FALSE)*$E107), 0, VLOOKUP(VLOOKUP($A107, 'E4 TB Allocation Details'!$A$18:$L$205, MATCH("Misc ID", 'E4 TB Allocation Details'!$A$18:$L$18, 0),FALSE), 'E2 Allocators'!$B$15:$W$361, MATCH('O5 Details by Class &amp; Accounts'!BO$18, 'E2 Allocators'!$B$15:$W$15, 0),FALSE)*$E107)</f>
        <v>0</v>
      </c>
      <c r="BP107" s="1412">
        <f ca="1">IF(ISERROR(VLOOKUP(VLOOKUP($A107, 'E4 TB Allocation Details'!$A$18:$L$205, MATCH("Misc ID", 'E4 TB Allocation Details'!$A$18:$L$18, 0),FALSE), 'E2 Allocators'!$B$15:$W$361, MATCH('O5 Details by Class &amp; Accounts'!BP$18, 'E2 Allocators'!$B$15:$W$15, 0),FALSE)*$E107), 0, VLOOKUP(VLOOKUP($A107, 'E4 TB Allocation Details'!$A$18:$L$205, MATCH("Misc ID", 'E4 TB Allocation Details'!$A$18:$L$18, 0),FALSE), 'E2 Allocators'!$B$15:$W$361, MATCH('O5 Details by Class &amp; Accounts'!BP$18, 'E2 Allocators'!$B$15:$W$15, 0),FALSE)*$E107)</f>
        <v>0</v>
      </c>
      <c r="BQ107" s="1412">
        <f ca="1">IF(ISERROR(VLOOKUP(VLOOKUP($A107, 'E4 TB Allocation Details'!$A$18:$L$205, MATCH("Misc ID", 'E4 TB Allocation Details'!$A$18:$L$18, 0),FALSE), 'E2 Allocators'!$B$15:$W$361, MATCH('O5 Details by Class &amp; Accounts'!BQ$18, 'E2 Allocators'!$B$15:$W$15, 0),FALSE)*$E107), 0, VLOOKUP(VLOOKUP($A107, 'E4 TB Allocation Details'!$A$18:$L$205, MATCH("Misc ID", 'E4 TB Allocation Details'!$A$18:$L$18, 0),FALSE), 'E2 Allocators'!$B$15:$W$361, MATCH('O5 Details by Class &amp; Accounts'!BQ$18, 'E2 Allocators'!$B$15:$W$15, 0),FALSE)*$E107)</f>
        <v>0</v>
      </c>
      <c r="BR107" s="1412">
        <f ca="1">IF(ISERROR(VLOOKUP(VLOOKUP($A107, 'E4 TB Allocation Details'!$A$18:$L$205, MATCH("Misc ID", 'E4 TB Allocation Details'!$A$18:$L$18, 0),FALSE), 'E2 Allocators'!$B$15:$W$361, MATCH('O5 Details by Class &amp; Accounts'!BR$18, 'E2 Allocators'!$B$15:$W$15, 0),FALSE)*$E107), 0, VLOOKUP(VLOOKUP($A107, 'E4 TB Allocation Details'!$A$18:$L$205, MATCH("Misc ID", 'E4 TB Allocation Details'!$A$18:$L$18, 0),FALSE), 'E2 Allocators'!$B$15:$W$361, MATCH('O5 Details by Class &amp; Accounts'!BR$18, 'E2 Allocators'!$B$15:$W$15, 0),FALSE)*$E107)</f>
        <v>0</v>
      </c>
      <c r="BS107" s="1412">
        <f t="shared" si="21"/>
        <v>70000</v>
      </c>
      <c r="BT107" s="1412">
        <f ca="1">IF(ISERROR(VLOOKUP(VLOOKUP($A107, 'E4 TB Allocation Details'!$A$18:$L$205, MATCH("A &amp; G ID", 'E4 TB Allocation Details'!$A$18:$L$18, 0),FALSE), 'E2 Allocators'!$B$15:$W$361, MATCH('O5 Details by Class &amp; Accounts'!BT$18, 'E2 Allocators'!$B$15:$W$15, 0),FALSE)*$E107), 0, VLOOKUP(VLOOKUP($A107, 'E4 TB Allocation Details'!$A$18:$L$205, MATCH("A &amp; G ID", 'E4 TB Allocation Details'!$A$18:$L$18, 0),FALSE), 'E2 Allocators'!$B$15:$W$361, MATCH('O5 Details by Class &amp; Accounts'!BT$18, 'E2 Allocators'!$B$15:$W$15, 0),FALSE)*$E107)</f>
        <v>0</v>
      </c>
      <c r="BU107" s="1412">
        <f ca="1">IF(ISERROR(VLOOKUP(VLOOKUP($A107, 'E4 TB Allocation Details'!$A$18:$L$205, MATCH("A &amp; G ID", 'E4 TB Allocation Details'!$A$18:$L$18, 0),FALSE), 'E2 Allocators'!$B$15:$W$361, MATCH('O5 Details by Class &amp; Accounts'!BU$18, 'E2 Allocators'!$B$15:$W$15, 0),FALSE)*$E107), 0, VLOOKUP(VLOOKUP($A107, 'E4 TB Allocation Details'!$A$18:$L$205, MATCH("A &amp; G ID", 'E4 TB Allocation Details'!$A$18:$L$18, 0),FALSE), 'E2 Allocators'!$B$15:$W$361, MATCH('O5 Details by Class &amp; Accounts'!BU$18, 'E2 Allocators'!$B$15:$W$15, 0),FALSE)*$E107)</f>
        <v>0</v>
      </c>
      <c r="BV107" s="1412">
        <f ca="1">IF(ISERROR(VLOOKUP(VLOOKUP($A107, 'E4 TB Allocation Details'!$A$18:$L$205, MATCH("A &amp; G ID", 'E4 TB Allocation Details'!$A$18:$L$18, 0),FALSE), 'E2 Allocators'!$B$15:$W$361, MATCH('O5 Details by Class &amp; Accounts'!BV$18, 'E2 Allocators'!$B$15:$W$15, 0),FALSE)*$E107), 0, VLOOKUP(VLOOKUP($A107, 'E4 TB Allocation Details'!$A$18:$L$205, MATCH("A &amp; G ID", 'E4 TB Allocation Details'!$A$18:$L$18, 0),FALSE), 'E2 Allocators'!$B$15:$W$361, MATCH('O5 Details by Class &amp; Accounts'!BV$18, 'E2 Allocators'!$B$15:$W$15, 0),FALSE)*$E107)</f>
        <v>0</v>
      </c>
      <c r="BW107" s="1412">
        <f ca="1">IF(ISERROR(VLOOKUP(VLOOKUP($A107, 'E4 TB Allocation Details'!$A$18:$L$205, MATCH("A &amp; G ID", 'E4 TB Allocation Details'!$A$18:$L$18, 0),FALSE), 'E2 Allocators'!$B$15:$W$361, MATCH('O5 Details by Class &amp; Accounts'!BW$18, 'E2 Allocators'!$B$15:$W$15, 0),FALSE)*$E107), 0, VLOOKUP(VLOOKUP($A107, 'E4 TB Allocation Details'!$A$18:$L$205, MATCH("A &amp; G ID", 'E4 TB Allocation Details'!$A$18:$L$18, 0),FALSE), 'E2 Allocators'!$B$15:$W$361, MATCH('O5 Details by Class &amp; Accounts'!BW$18, 'E2 Allocators'!$B$15:$W$15, 0),FALSE)*$E107)</f>
        <v>0</v>
      </c>
      <c r="BX107" s="1412">
        <f ca="1">IF(ISERROR(VLOOKUP(VLOOKUP($A107, 'E4 TB Allocation Details'!$A$18:$L$205, MATCH("A &amp; G ID", 'E4 TB Allocation Details'!$A$18:$L$18, 0),FALSE), 'E2 Allocators'!$B$15:$W$361, MATCH('O5 Details by Class &amp; Accounts'!BX$18, 'E2 Allocators'!$B$15:$W$15, 0),FALSE)*$E107), 0, VLOOKUP(VLOOKUP($A107, 'E4 TB Allocation Details'!$A$18:$L$205, MATCH("A &amp; G ID", 'E4 TB Allocation Details'!$A$18:$L$18, 0),FALSE), 'E2 Allocators'!$B$15:$W$361, MATCH('O5 Details by Class &amp; Accounts'!BX$18, 'E2 Allocators'!$B$15:$W$15, 0),FALSE)*$E107)</f>
        <v>0</v>
      </c>
      <c r="BY107" s="1412">
        <f ca="1">IF(ISERROR(VLOOKUP(VLOOKUP($A107, 'E4 TB Allocation Details'!$A$18:$L$205, MATCH("A &amp; G ID", 'E4 TB Allocation Details'!$A$18:$L$18, 0),FALSE), 'E2 Allocators'!$B$15:$W$361, MATCH('O5 Details by Class &amp; Accounts'!BY$18, 'E2 Allocators'!$B$15:$W$15, 0),FALSE)*$E107), 0, VLOOKUP(VLOOKUP($A107, 'E4 TB Allocation Details'!$A$18:$L$205, MATCH("A &amp; G ID", 'E4 TB Allocation Details'!$A$18:$L$18, 0),FALSE), 'E2 Allocators'!$B$15:$W$361, MATCH('O5 Details by Class &amp; Accounts'!BY$18, 'E2 Allocators'!$B$15:$W$15, 0),FALSE)*$E107)</f>
        <v>0</v>
      </c>
      <c r="BZ107" s="1412">
        <f ca="1">IF(ISERROR(VLOOKUP(VLOOKUP($A107, 'E4 TB Allocation Details'!$A$18:$L$205, MATCH("A &amp; G ID", 'E4 TB Allocation Details'!$A$18:$L$18, 0),FALSE), 'E2 Allocators'!$B$15:$W$361, MATCH('O5 Details by Class &amp; Accounts'!BZ$18, 'E2 Allocators'!$B$15:$W$15, 0),FALSE)*$E107), 0, VLOOKUP(VLOOKUP($A107, 'E4 TB Allocation Details'!$A$18:$L$205, MATCH("A &amp; G ID", 'E4 TB Allocation Details'!$A$18:$L$18, 0),FALSE), 'E2 Allocators'!$B$15:$W$361, MATCH('O5 Details by Class &amp; Accounts'!BZ$18, 'E2 Allocators'!$B$15:$W$15, 0),FALSE)*$E107)</f>
        <v>0</v>
      </c>
      <c r="CA107" s="1412">
        <f ca="1">IF(ISERROR(VLOOKUP(VLOOKUP($A107, 'E4 TB Allocation Details'!$A$18:$L$205, MATCH("A &amp; G ID", 'E4 TB Allocation Details'!$A$18:$L$18, 0),FALSE), 'E2 Allocators'!$B$15:$W$361, MATCH('O5 Details by Class &amp; Accounts'!CA$18, 'E2 Allocators'!$B$15:$W$15, 0),FALSE)*$E107), 0, VLOOKUP(VLOOKUP($A107, 'E4 TB Allocation Details'!$A$18:$L$205, MATCH("A &amp; G ID", 'E4 TB Allocation Details'!$A$18:$L$18, 0),FALSE), 'E2 Allocators'!$B$15:$W$361, MATCH('O5 Details by Class &amp; Accounts'!CA$18, 'E2 Allocators'!$B$15:$W$15, 0),FALSE)*$E107)</f>
        <v>0</v>
      </c>
      <c r="CB107" s="1412">
        <f ca="1">IF(ISERROR(VLOOKUP(VLOOKUP($A107, 'E4 TB Allocation Details'!$A$18:$L$205, MATCH("A &amp; G ID", 'E4 TB Allocation Details'!$A$18:$L$18, 0),FALSE), 'E2 Allocators'!$B$15:$W$361, MATCH('O5 Details by Class &amp; Accounts'!CB$18, 'E2 Allocators'!$B$15:$W$15, 0),FALSE)*$E107), 0, VLOOKUP(VLOOKUP($A107, 'E4 TB Allocation Details'!$A$18:$L$205, MATCH("A &amp; G ID", 'E4 TB Allocation Details'!$A$18:$L$18, 0),FALSE), 'E2 Allocators'!$B$15:$W$361, MATCH('O5 Details by Class &amp; Accounts'!CB$18, 'E2 Allocators'!$B$15:$W$15, 0),FALSE)*$E107)</f>
        <v>0</v>
      </c>
      <c r="CC107" s="1412">
        <f ca="1">IF(ISERROR(VLOOKUP(VLOOKUP($A107, 'E4 TB Allocation Details'!$A$18:$L$205, MATCH("A &amp; G ID", 'E4 TB Allocation Details'!$A$18:$L$18, 0),FALSE), 'E2 Allocators'!$B$15:$W$361, MATCH('O5 Details by Class &amp; Accounts'!CC$18, 'E2 Allocators'!$B$15:$W$15, 0),FALSE)*$E107), 0, VLOOKUP(VLOOKUP($A107, 'E4 TB Allocation Details'!$A$18:$L$205, MATCH("A &amp; G ID", 'E4 TB Allocation Details'!$A$18:$L$18, 0),FALSE), 'E2 Allocators'!$B$15:$W$361, MATCH('O5 Details by Class &amp; Accounts'!CC$18, 'E2 Allocators'!$B$15:$W$15, 0),FALSE)*$E107)</f>
        <v>0</v>
      </c>
      <c r="CD107" s="1412">
        <f ca="1">IF(ISERROR(VLOOKUP(VLOOKUP($A107, 'E4 TB Allocation Details'!$A$18:$L$205, MATCH("A &amp; G ID", 'E4 TB Allocation Details'!$A$18:$L$18, 0),FALSE), 'E2 Allocators'!$B$15:$W$361, MATCH('O5 Details by Class &amp; Accounts'!CD$18, 'E2 Allocators'!$B$15:$W$15, 0),FALSE)*$E107), 0, VLOOKUP(VLOOKUP($A107, 'E4 TB Allocation Details'!$A$18:$L$205, MATCH("A &amp; G ID", 'E4 TB Allocation Details'!$A$18:$L$18, 0),FALSE), 'E2 Allocators'!$B$15:$W$361, MATCH('O5 Details by Class &amp; Accounts'!CD$18, 'E2 Allocators'!$B$15:$W$15, 0),FALSE)*$E107)</f>
        <v>0</v>
      </c>
      <c r="CE107" s="1412">
        <f ca="1">IF(ISERROR(VLOOKUP(VLOOKUP($A107, 'E4 TB Allocation Details'!$A$18:$L$205, MATCH("A &amp; G ID", 'E4 TB Allocation Details'!$A$18:$L$18, 0),FALSE), 'E2 Allocators'!$B$15:$W$361, MATCH('O5 Details by Class &amp; Accounts'!CE$18, 'E2 Allocators'!$B$15:$W$15, 0),FALSE)*$E107), 0, VLOOKUP(VLOOKUP($A107, 'E4 TB Allocation Details'!$A$18:$L$205, MATCH("A &amp; G ID", 'E4 TB Allocation Details'!$A$18:$L$18, 0),FALSE), 'E2 Allocators'!$B$15:$W$361, MATCH('O5 Details by Class &amp; Accounts'!CE$18, 'E2 Allocators'!$B$15:$W$15, 0),FALSE)*$E107)</f>
        <v>0</v>
      </c>
      <c r="CF107" s="1412">
        <f ca="1">IF(ISERROR(VLOOKUP(VLOOKUP($A107, 'E4 TB Allocation Details'!$A$18:$L$205, MATCH("A &amp; G ID", 'E4 TB Allocation Details'!$A$18:$L$18, 0),FALSE), 'E2 Allocators'!$B$15:$W$361, MATCH('O5 Details by Class &amp; Accounts'!CF$18, 'E2 Allocators'!$B$15:$W$15, 0),FALSE)*$E107), 0, VLOOKUP(VLOOKUP($A107, 'E4 TB Allocation Details'!$A$18:$L$205, MATCH("A &amp; G ID", 'E4 TB Allocation Details'!$A$18:$L$18, 0),FALSE), 'E2 Allocators'!$B$15:$W$361, MATCH('O5 Details by Class &amp; Accounts'!CF$18, 'E2 Allocators'!$B$15:$W$15, 0),FALSE)*$E107)</f>
        <v>0</v>
      </c>
      <c r="CG107" s="1412">
        <f ca="1">IF(ISERROR(VLOOKUP(VLOOKUP($A107, 'E4 TB Allocation Details'!$A$18:$L$205, MATCH("A &amp; G ID", 'E4 TB Allocation Details'!$A$18:$L$18, 0),FALSE), 'E2 Allocators'!$B$15:$W$361, MATCH('O5 Details by Class &amp; Accounts'!CG$18, 'E2 Allocators'!$B$15:$W$15, 0),FALSE)*$E107), 0, VLOOKUP(VLOOKUP($A107, 'E4 TB Allocation Details'!$A$18:$L$205, MATCH("A &amp; G ID", 'E4 TB Allocation Details'!$A$18:$L$18, 0),FALSE), 'E2 Allocators'!$B$15:$W$361, MATCH('O5 Details by Class &amp; Accounts'!CG$18, 'E2 Allocators'!$B$15:$W$15, 0),FALSE)*$E107)</f>
        <v>0</v>
      </c>
      <c r="CH107" s="1412">
        <f ca="1">IF(ISERROR(VLOOKUP(VLOOKUP($A107, 'E4 TB Allocation Details'!$A$18:$L$205, MATCH("A &amp; G ID", 'E4 TB Allocation Details'!$A$18:$L$18, 0),FALSE), 'E2 Allocators'!$B$15:$W$361, MATCH('O5 Details by Class &amp; Accounts'!CH$18, 'E2 Allocators'!$B$15:$W$15, 0),FALSE)*$E107), 0, VLOOKUP(VLOOKUP($A107, 'E4 TB Allocation Details'!$A$18:$L$205, MATCH("A &amp; G ID", 'E4 TB Allocation Details'!$A$18:$L$18, 0),FALSE), 'E2 Allocators'!$B$15:$W$361, MATCH('O5 Details by Class &amp; Accounts'!CH$18, 'E2 Allocators'!$B$15:$W$15, 0),FALSE)*$E107)</f>
        <v>0</v>
      </c>
      <c r="CI107" s="1412">
        <f ca="1">IF(ISERROR(VLOOKUP(VLOOKUP($A107, 'E4 TB Allocation Details'!$A$18:$L$205, MATCH("A &amp; G ID", 'E4 TB Allocation Details'!$A$18:$L$18, 0),FALSE), 'E2 Allocators'!$B$15:$W$361, MATCH('O5 Details by Class &amp; Accounts'!CI$18, 'E2 Allocators'!$B$15:$W$15, 0),FALSE)*$E107), 0, VLOOKUP(VLOOKUP($A107, 'E4 TB Allocation Details'!$A$18:$L$205, MATCH("A &amp; G ID", 'E4 TB Allocation Details'!$A$18:$L$18, 0),FALSE), 'E2 Allocators'!$B$15:$W$361, MATCH('O5 Details by Class &amp; Accounts'!CI$18, 'E2 Allocators'!$B$15:$W$15, 0),FALSE)*$E107)</f>
        <v>0</v>
      </c>
      <c r="CJ107" s="1412">
        <f ca="1">IF(ISERROR(VLOOKUP(VLOOKUP($A107, 'E4 TB Allocation Details'!$A$18:$L$205, MATCH("A &amp; G ID", 'E4 TB Allocation Details'!$A$18:$L$18, 0),FALSE), 'E2 Allocators'!$B$15:$W$361, MATCH('O5 Details by Class &amp; Accounts'!CJ$18, 'E2 Allocators'!$B$15:$W$15, 0),FALSE)*$E107), 0, VLOOKUP(VLOOKUP($A107, 'E4 TB Allocation Details'!$A$18:$L$205, MATCH("A &amp; G ID", 'E4 TB Allocation Details'!$A$18:$L$18, 0),FALSE), 'E2 Allocators'!$B$15:$W$361, MATCH('O5 Details by Class &amp; Accounts'!CJ$18, 'E2 Allocators'!$B$15:$W$15, 0),FALSE)*$E107)</f>
        <v>0</v>
      </c>
      <c r="CK107" s="1412">
        <f ca="1">IF(ISERROR(VLOOKUP(VLOOKUP($A107, 'E4 TB Allocation Details'!$A$18:$L$205, MATCH("A &amp; G ID", 'E4 TB Allocation Details'!$A$18:$L$18, 0),FALSE), 'E2 Allocators'!$B$15:$W$361, MATCH('O5 Details by Class &amp; Accounts'!CK$18, 'E2 Allocators'!$B$15:$W$15, 0),FALSE)*$E107), 0, VLOOKUP(VLOOKUP($A107, 'E4 TB Allocation Details'!$A$18:$L$205, MATCH("A &amp; G ID", 'E4 TB Allocation Details'!$A$18:$L$18, 0),FALSE), 'E2 Allocators'!$B$15:$W$361, MATCH('O5 Details by Class &amp; Accounts'!CK$18, 'E2 Allocators'!$B$15:$W$15, 0),FALSE)*$E107)</f>
        <v>0</v>
      </c>
      <c r="CL107" s="1412">
        <f ca="1">IF(ISERROR(VLOOKUP(VLOOKUP($A107, 'E4 TB Allocation Details'!$A$18:$L$205, MATCH("A &amp; G ID", 'E4 TB Allocation Details'!$A$18:$L$18, 0),FALSE), 'E2 Allocators'!$B$15:$W$361, MATCH('O5 Details by Class &amp; Accounts'!CL$18, 'E2 Allocators'!$B$15:$W$15, 0),FALSE)*$E107), 0, VLOOKUP(VLOOKUP($A107, 'E4 TB Allocation Details'!$A$18:$L$205, MATCH("A &amp; G ID", 'E4 TB Allocation Details'!$A$18:$L$18, 0),FALSE), 'E2 Allocators'!$B$15:$W$361, MATCH('O5 Details by Class &amp; Accounts'!CL$18, 'E2 Allocators'!$B$15:$W$15, 0),FALSE)*$E107)</f>
        <v>0</v>
      </c>
      <c r="CM107" s="1412">
        <f ca="1">IF(ISERROR(VLOOKUP(VLOOKUP($A107, 'E4 TB Allocation Details'!$A$18:$L$205, MATCH("A &amp; G ID", 'E4 TB Allocation Details'!$A$18:$L$18, 0),FALSE), 'E2 Allocators'!$B$15:$W$361, MATCH('O5 Details by Class &amp; Accounts'!CM$18, 'E2 Allocators'!$B$15:$W$15, 0),FALSE)*$E107), 0, VLOOKUP(VLOOKUP($A107, 'E4 TB Allocation Details'!$A$18:$L$205, MATCH("A &amp; G ID", 'E4 TB Allocation Details'!$A$18:$L$18, 0),FALSE), 'E2 Allocators'!$B$15:$W$361, MATCH('O5 Details by Class &amp; Accounts'!CM$18, 'E2 Allocators'!$B$15:$W$15, 0),FALSE)*$E107)</f>
        <v>0</v>
      </c>
      <c r="CN107" s="1412">
        <f t="shared" si="22"/>
        <v>0</v>
      </c>
      <c r="CO107" s="1792">
        <f t="shared" si="23"/>
        <v>0</v>
      </c>
      <c r="CQ107" s="2087" t="s">
        <v>788</v>
      </c>
    </row>
    <row r="108" spans="1:95" s="81" customFormat="1" ht="25.5">
      <c r="A108" s="1180">
        <v>4365</v>
      </c>
      <c r="B108" s="1181" t="s">
        <v>288</v>
      </c>
      <c r="C108" s="1789">
        <f ca="1">IF(ISERROR(VLOOKUP($A108,'I3 TB Data'!$A$23:$H$458,MATCH('O5 Details by Class &amp; Accounts'!$C$18, 'I3 TB Data'!$A$23:$H$23,0),0)), 0, VLOOKUP($A108,'I3 TB Data'!$A$23:$H$458,MATCH('O5 Details by Class &amp; Accounts'!$C$18,'I3 TB Data'!$A$23:$H$23,0),0))</f>
        <v>0</v>
      </c>
      <c r="D108" s="1790"/>
      <c r="E108" s="1789">
        <f t="shared" si="17"/>
        <v>0</v>
      </c>
      <c r="F108" s="1791">
        <f ca="1">IF(ISERROR(VLOOKUP($A108, 'E1 Categorization'!A33:E122, MATCH("Customer Component", 'E1 Categorization'!$A$33:$E$33,0), 0)), 0, IF(VLOOKUP($A108, 'E1 Categorization'!A33:E122, MATCH("Customer Component", 'E1 Categorization'!$A$33:$E$33,0), 0)=0, 'O5 Details by Class &amp; Accounts'!$E108, IF(AND(VLOOKUP($A108, 'E1 Categorization'!A33:E122, MATCH("Customer Component", 'E1 Categorization'!$A$33:$E$33,0), 0) &gt;0, VLOOKUP($A108, 'E1 Categorization'!A33:E122, MATCH("Customer Component", 'E1 Categorization'!$A$33:$E$33,0), 0)&lt;1), 'O5 Details by Class &amp; Accounts'!$E108*(1-VLOOKUP($A108, 'E1 Categorization'!A33:E122, MATCH("Customer Component", 'E1 Categorization'!$A$33:$E$33,0), 0)), 0)))</f>
        <v>0</v>
      </c>
      <c r="G108" s="1791">
        <f ca="1">IF(ISERROR(VLOOKUP($A108, 'E1 Categorization'!A33:E122, MATCH("Customer Component", 'E1 Categorization'!$A$33:$E$33,0), 0)),0, IF(VLOOKUP($A108, 'E1 Categorization'!A33:E122, MATCH("Customer Component", 'E1 Categorization'!$A$33:$E$33,0), 0)=0, 0, IF(AND(VLOOKUP($A108, 'E1 Categorization'!A33:E122, MATCH("Customer Component", 'E1 Categorization'!$A$33:$E$33,0), 0) &gt;0, VLOOKUP($A108, 'E1 Categorization'!A33:E122, MATCH("Customer Component", 'E1 Categorization'!$A$33:$E$33,0), 0)&lt;1), 'O5 Details by Class &amp; Accounts'!$E108*(VLOOKUP($A108, 'E1 Categorization'!A33:E122, MATCH("Customer Component", 'E1 Categorization'!$A$33:$E$33,0), 0)), 'O5 Details by Class &amp; Accounts'!$E108)))</f>
        <v>0</v>
      </c>
      <c r="H108" s="1412">
        <f t="shared" si="18"/>
        <v>0</v>
      </c>
      <c r="I108" s="1412">
        <f ca="1">IF(ISERROR(VLOOKUP(VLOOKUP($A108, 'E4 TB Allocation Details'!$A$18:$L$205, MATCH("Demand ID", 'E4 TB Allocation Details'!$A$18:$L$18, 0),FALSE), 'E2 Allocators'!$B$15:$W$361, MATCH('O5 Details by Class &amp; Accounts'!I$18, 'E2 Allocators'!$B$15:$W$15, 0),FALSE)*$F108), 0, VLOOKUP(VLOOKUP($A108, 'E4 TB Allocation Details'!$A$18:$L$205, MATCH("Demand ID", 'E4 TB Allocation Details'!$A$18:$L$18, 0),FALSE), 'E2 Allocators'!$B$15:$W$361, MATCH('O5 Details by Class &amp; Accounts'!I$18, 'E2 Allocators'!$B$15:$W$15, 0),FALSE)*$F108)</f>
        <v>0</v>
      </c>
      <c r="J108" s="1412">
        <f ca="1">IF(ISERROR(VLOOKUP(VLOOKUP($A108, 'E4 TB Allocation Details'!$A$18:$L$205, MATCH("Demand ID", 'E4 TB Allocation Details'!$A$18:$L$18, 0),FALSE), 'E2 Allocators'!$B$15:$W$361, MATCH('O5 Details by Class &amp; Accounts'!J$18, 'E2 Allocators'!$B$15:$W$15, 0),FALSE)*$F108), 0, VLOOKUP(VLOOKUP($A108, 'E4 TB Allocation Details'!$A$18:$L$205, MATCH("Demand ID", 'E4 TB Allocation Details'!$A$18:$L$18, 0),FALSE), 'E2 Allocators'!$B$15:$W$361, MATCH('O5 Details by Class &amp; Accounts'!J$18, 'E2 Allocators'!$B$15:$W$15, 0),FALSE)*$F108)</f>
        <v>0</v>
      </c>
      <c r="K108" s="1412">
        <f ca="1">IF(ISERROR(VLOOKUP(VLOOKUP($A108, 'E4 TB Allocation Details'!$A$18:$L$205, MATCH("Demand ID", 'E4 TB Allocation Details'!$A$18:$L$18, 0),FALSE), 'E2 Allocators'!$B$15:$W$361, MATCH('O5 Details by Class &amp; Accounts'!K$18, 'E2 Allocators'!$B$15:$W$15, 0),FALSE)*$F108), 0, VLOOKUP(VLOOKUP($A108, 'E4 TB Allocation Details'!$A$18:$L$205, MATCH("Demand ID", 'E4 TB Allocation Details'!$A$18:$L$18, 0),FALSE), 'E2 Allocators'!$B$15:$W$361, MATCH('O5 Details by Class &amp; Accounts'!K$18, 'E2 Allocators'!$B$15:$W$15, 0),FALSE)*$F108)</f>
        <v>0</v>
      </c>
      <c r="L108" s="1412">
        <f ca="1">IF(ISERROR(VLOOKUP(VLOOKUP($A108, 'E4 TB Allocation Details'!$A$18:$L$205, MATCH("Demand ID", 'E4 TB Allocation Details'!$A$18:$L$18, 0),FALSE), 'E2 Allocators'!$B$15:$W$361, MATCH('O5 Details by Class &amp; Accounts'!L$18, 'E2 Allocators'!$B$15:$W$15, 0),FALSE)*$F108), 0, VLOOKUP(VLOOKUP($A108, 'E4 TB Allocation Details'!$A$18:$L$205, MATCH("Demand ID", 'E4 TB Allocation Details'!$A$18:$L$18, 0),FALSE), 'E2 Allocators'!$B$15:$W$361, MATCH('O5 Details by Class &amp; Accounts'!L$18, 'E2 Allocators'!$B$15:$W$15, 0),FALSE)*$F108)</f>
        <v>0</v>
      </c>
      <c r="M108" s="1412">
        <f ca="1">IF(ISERROR(VLOOKUP(VLOOKUP($A108, 'E4 TB Allocation Details'!$A$18:$L$205, MATCH("Demand ID", 'E4 TB Allocation Details'!$A$18:$L$18, 0),FALSE), 'E2 Allocators'!$B$15:$W$361, MATCH('O5 Details by Class &amp; Accounts'!M$18, 'E2 Allocators'!$B$15:$W$15, 0),FALSE)*$F108), 0, VLOOKUP(VLOOKUP($A108, 'E4 TB Allocation Details'!$A$18:$L$205, MATCH("Demand ID", 'E4 TB Allocation Details'!$A$18:$L$18, 0),FALSE), 'E2 Allocators'!$B$15:$W$361, MATCH('O5 Details by Class &amp; Accounts'!M$18, 'E2 Allocators'!$B$15:$W$15, 0),FALSE)*$F108)</f>
        <v>0</v>
      </c>
      <c r="N108" s="1412">
        <f ca="1">IF(ISERROR(VLOOKUP(VLOOKUP($A108, 'E4 TB Allocation Details'!$A$18:$L$205, MATCH("Demand ID", 'E4 TB Allocation Details'!$A$18:$L$18, 0),FALSE), 'E2 Allocators'!$B$15:$W$361, MATCH('O5 Details by Class &amp; Accounts'!N$18, 'E2 Allocators'!$B$15:$W$15, 0),FALSE)*$F108), 0, VLOOKUP(VLOOKUP($A108, 'E4 TB Allocation Details'!$A$18:$L$205, MATCH("Demand ID", 'E4 TB Allocation Details'!$A$18:$L$18, 0),FALSE), 'E2 Allocators'!$B$15:$W$361, MATCH('O5 Details by Class &amp; Accounts'!N$18, 'E2 Allocators'!$B$15:$W$15, 0),FALSE)*$F108)</f>
        <v>0</v>
      </c>
      <c r="O108" s="1412">
        <f ca="1">IF(ISERROR(VLOOKUP(VLOOKUP($A108, 'E4 TB Allocation Details'!$A$18:$L$205, MATCH("Demand ID", 'E4 TB Allocation Details'!$A$18:$L$18, 0),FALSE), 'E2 Allocators'!$B$15:$W$361, MATCH('O5 Details by Class &amp; Accounts'!O$18, 'E2 Allocators'!$B$15:$W$15, 0),FALSE)*$F108), 0, VLOOKUP(VLOOKUP($A108, 'E4 TB Allocation Details'!$A$18:$L$205, MATCH("Demand ID", 'E4 TB Allocation Details'!$A$18:$L$18, 0),FALSE), 'E2 Allocators'!$B$15:$W$361, MATCH('O5 Details by Class &amp; Accounts'!O$18, 'E2 Allocators'!$B$15:$W$15, 0),FALSE)*$F108)</f>
        <v>0</v>
      </c>
      <c r="P108" s="1412">
        <f ca="1">IF(ISERROR(VLOOKUP(VLOOKUP($A108, 'E4 TB Allocation Details'!$A$18:$L$205, MATCH("Demand ID", 'E4 TB Allocation Details'!$A$18:$L$18, 0),FALSE), 'E2 Allocators'!$B$15:$W$361, MATCH('O5 Details by Class &amp; Accounts'!P$18, 'E2 Allocators'!$B$15:$W$15, 0),FALSE)*$F108), 0, VLOOKUP(VLOOKUP($A108, 'E4 TB Allocation Details'!$A$18:$L$205, MATCH("Demand ID", 'E4 TB Allocation Details'!$A$18:$L$18, 0),FALSE), 'E2 Allocators'!$B$15:$W$361, MATCH('O5 Details by Class &amp; Accounts'!P$18, 'E2 Allocators'!$B$15:$W$15, 0),FALSE)*$F108)</f>
        <v>0</v>
      </c>
      <c r="Q108" s="1412">
        <f ca="1">IF(ISERROR(VLOOKUP(VLOOKUP($A108, 'E4 TB Allocation Details'!$A$18:$L$205, MATCH("Demand ID", 'E4 TB Allocation Details'!$A$18:$L$18, 0),FALSE), 'E2 Allocators'!$B$15:$W$361, MATCH('O5 Details by Class &amp; Accounts'!Q$18, 'E2 Allocators'!$B$15:$W$15, 0),FALSE)*$F108), 0, VLOOKUP(VLOOKUP($A108, 'E4 TB Allocation Details'!$A$18:$L$205, MATCH("Demand ID", 'E4 TB Allocation Details'!$A$18:$L$18, 0),FALSE), 'E2 Allocators'!$B$15:$W$361, MATCH('O5 Details by Class &amp; Accounts'!Q$18, 'E2 Allocators'!$B$15:$W$15, 0),FALSE)*$F108)</f>
        <v>0</v>
      </c>
      <c r="R108" s="1412">
        <f ca="1">IF(ISERROR(VLOOKUP(VLOOKUP($A108, 'E4 TB Allocation Details'!$A$18:$L$205, MATCH("Demand ID", 'E4 TB Allocation Details'!$A$18:$L$18, 0),FALSE), 'E2 Allocators'!$B$15:$W$361, MATCH('O5 Details by Class &amp; Accounts'!R$18, 'E2 Allocators'!$B$15:$W$15, 0),FALSE)*$F108), 0, VLOOKUP(VLOOKUP($A108, 'E4 TB Allocation Details'!$A$18:$L$205, MATCH("Demand ID", 'E4 TB Allocation Details'!$A$18:$L$18, 0),FALSE), 'E2 Allocators'!$B$15:$W$361, MATCH('O5 Details by Class &amp; Accounts'!R$18, 'E2 Allocators'!$B$15:$W$15, 0),FALSE)*$F108)</f>
        <v>0</v>
      </c>
      <c r="S108" s="1412">
        <f ca="1">IF(ISERROR(VLOOKUP(VLOOKUP($A108, 'E4 TB Allocation Details'!$A$18:$L$205, MATCH("Demand ID", 'E4 TB Allocation Details'!$A$18:$L$18, 0),FALSE), 'E2 Allocators'!$B$15:$W$361, MATCH('O5 Details by Class &amp; Accounts'!S$18, 'E2 Allocators'!$B$15:$W$15, 0),FALSE)*$F108), 0, VLOOKUP(VLOOKUP($A108, 'E4 TB Allocation Details'!$A$18:$L$205, MATCH("Demand ID", 'E4 TB Allocation Details'!$A$18:$L$18, 0),FALSE), 'E2 Allocators'!$B$15:$W$361, MATCH('O5 Details by Class &amp; Accounts'!S$18, 'E2 Allocators'!$B$15:$W$15, 0),FALSE)*$F108)</f>
        <v>0</v>
      </c>
      <c r="T108" s="1412">
        <f ca="1">IF(ISERROR(VLOOKUP(VLOOKUP($A108, 'E4 TB Allocation Details'!$A$18:$L$205, MATCH("Demand ID", 'E4 TB Allocation Details'!$A$18:$L$18, 0),FALSE), 'E2 Allocators'!$B$15:$W$361, MATCH('O5 Details by Class &amp; Accounts'!T$18, 'E2 Allocators'!$B$15:$W$15, 0),FALSE)*$F108), 0, VLOOKUP(VLOOKUP($A108, 'E4 TB Allocation Details'!$A$18:$L$205, MATCH("Demand ID", 'E4 TB Allocation Details'!$A$18:$L$18, 0),FALSE), 'E2 Allocators'!$B$15:$W$361, MATCH('O5 Details by Class &amp; Accounts'!T$18, 'E2 Allocators'!$B$15:$W$15, 0),FALSE)*$F108)</f>
        <v>0</v>
      </c>
      <c r="U108" s="1412">
        <f ca="1">IF(ISERROR(VLOOKUP(VLOOKUP($A108, 'E4 TB Allocation Details'!$A$18:$L$205, MATCH("Demand ID", 'E4 TB Allocation Details'!$A$18:$L$18, 0),FALSE), 'E2 Allocators'!$B$15:$W$361, MATCH('O5 Details by Class &amp; Accounts'!U$18, 'E2 Allocators'!$B$15:$W$15, 0),FALSE)*$F108), 0, VLOOKUP(VLOOKUP($A108, 'E4 TB Allocation Details'!$A$18:$L$205, MATCH("Demand ID", 'E4 TB Allocation Details'!$A$18:$L$18, 0),FALSE), 'E2 Allocators'!$B$15:$W$361, MATCH('O5 Details by Class &amp; Accounts'!U$18, 'E2 Allocators'!$B$15:$W$15, 0),FALSE)*$F108)</f>
        <v>0</v>
      </c>
      <c r="V108" s="1412">
        <f ca="1">IF(ISERROR(VLOOKUP(VLOOKUP($A108, 'E4 TB Allocation Details'!$A$18:$L$205, MATCH("Demand ID", 'E4 TB Allocation Details'!$A$18:$L$18, 0),FALSE), 'E2 Allocators'!$B$15:$W$361, MATCH('O5 Details by Class &amp; Accounts'!V$18, 'E2 Allocators'!$B$15:$W$15, 0),FALSE)*$F108), 0, VLOOKUP(VLOOKUP($A108, 'E4 TB Allocation Details'!$A$18:$L$205, MATCH("Demand ID", 'E4 TB Allocation Details'!$A$18:$L$18, 0),FALSE), 'E2 Allocators'!$B$15:$W$361, MATCH('O5 Details by Class &amp; Accounts'!V$18, 'E2 Allocators'!$B$15:$W$15, 0),FALSE)*$F108)</f>
        <v>0</v>
      </c>
      <c r="W108" s="1412">
        <f ca="1">IF(ISERROR(VLOOKUP(VLOOKUP($A108, 'E4 TB Allocation Details'!$A$18:$L$205, MATCH("Demand ID", 'E4 TB Allocation Details'!$A$18:$L$18, 0),FALSE), 'E2 Allocators'!$B$15:$W$361, MATCH('O5 Details by Class &amp; Accounts'!W$18, 'E2 Allocators'!$B$15:$W$15, 0),FALSE)*$F108), 0, VLOOKUP(VLOOKUP($A108, 'E4 TB Allocation Details'!$A$18:$L$205, MATCH("Demand ID", 'E4 TB Allocation Details'!$A$18:$L$18, 0),FALSE), 'E2 Allocators'!$B$15:$W$361, MATCH('O5 Details by Class &amp; Accounts'!W$18, 'E2 Allocators'!$B$15:$W$15, 0),FALSE)*$F108)</f>
        <v>0</v>
      </c>
      <c r="X108" s="1412">
        <f ca="1">IF(ISERROR(VLOOKUP(VLOOKUP($A108, 'E4 TB Allocation Details'!$A$18:$L$205, MATCH("Demand ID", 'E4 TB Allocation Details'!$A$18:$L$18, 0),FALSE), 'E2 Allocators'!$B$15:$W$361, MATCH('O5 Details by Class &amp; Accounts'!X$18, 'E2 Allocators'!$B$15:$W$15, 0),FALSE)*$F108), 0, VLOOKUP(VLOOKUP($A108, 'E4 TB Allocation Details'!$A$18:$L$205, MATCH("Demand ID", 'E4 TB Allocation Details'!$A$18:$L$18, 0),FALSE), 'E2 Allocators'!$B$15:$W$361, MATCH('O5 Details by Class &amp; Accounts'!X$18, 'E2 Allocators'!$B$15:$W$15, 0),FALSE)*$F108)</f>
        <v>0</v>
      </c>
      <c r="Y108" s="1412">
        <f ca="1">IF(ISERROR(VLOOKUP(VLOOKUP($A108, 'E4 TB Allocation Details'!$A$18:$L$205, MATCH("Demand ID", 'E4 TB Allocation Details'!$A$18:$L$18, 0),FALSE), 'E2 Allocators'!$B$15:$W$361, MATCH('O5 Details by Class &amp; Accounts'!Y$18, 'E2 Allocators'!$B$15:$W$15, 0),FALSE)*$F108), 0, VLOOKUP(VLOOKUP($A108, 'E4 TB Allocation Details'!$A$18:$L$205, MATCH("Demand ID", 'E4 TB Allocation Details'!$A$18:$L$18, 0),FALSE), 'E2 Allocators'!$B$15:$W$361, MATCH('O5 Details by Class &amp; Accounts'!Y$18, 'E2 Allocators'!$B$15:$W$15, 0),FALSE)*$F108)</f>
        <v>0</v>
      </c>
      <c r="Z108" s="1412">
        <f ca="1">IF(ISERROR(VLOOKUP(VLOOKUP($A108, 'E4 TB Allocation Details'!$A$18:$L$205, MATCH("Demand ID", 'E4 TB Allocation Details'!$A$18:$L$18, 0),FALSE), 'E2 Allocators'!$B$15:$W$361, MATCH('O5 Details by Class &amp; Accounts'!Z$18, 'E2 Allocators'!$B$15:$W$15, 0),FALSE)*$F108), 0, VLOOKUP(VLOOKUP($A108, 'E4 TB Allocation Details'!$A$18:$L$205, MATCH("Demand ID", 'E4 TB Allocation Details'!$A$18:$L$18, 0),FALSE), 'E2 Allocators'!$B$15:$W$361, MATCH('O5 Details by Class &amp; Accounts'!Z$18, 'E2 Allocators'!$B$15:$W$15, 0),FALSE)*$F108)</f>
        <v>0</v>
      </c>
      <c r="AA108" s="1412">
        <f ca="1">IF(ISERROR(VLOOKUP(VLOOKUP($A108, 'E4 TB Allocation Details'!$A$18:$L$205, MATCH("Demand ID", 'E4 TB Allocation Details'!$A$18:$L$18, 0),FALSE), 'E2 Allocators'!$B$15:$W$361, MATCH('O5 Details by Class &amp; Accounts'!AA$18, 'E2 Allocators'!$B$15:$W$15, 0),FALSE)*$F108), 0, VLOOKUP(VLOOKUP($A108, 'E4 TB Allocation Details'!$A$18:$L$205, MATCH("Demand ID", 'E4 TB Allocation Details'!$A$18:$L$18, 0),FALSE), 'E2 Allocators'!$B$15:$W$361, MATCH('O5 Details by Class &amp; Accounts'!AA$18, 'E2 Allocators'!$B$15:$W$15, 0),FALSE)*$F108)</f>
        <v>0</v>
      </c>
      <c r="AB108" s="1412">
        <f ca="1">IF(ISERROR(VLOOKUP(VLOOKUP($A108, 'E4 TB Allocation Details'!$A$18:$L$205, MATCH("Demand ID", 'E4 TB Allocation Details'!$A$18:$L$18, 0),FALSE), 'E2 Allocators'!$B$15:$W$361, MATCH('O5 Details by Class &amp; Accounts'!AB$18, 'E2 Allocators'!$B$15:$W$15, 0),FALSE)*$F108), 0, VLOOKUP(VLOOKUP($A108, 'E4 TB Allocation Details'!$A$18:$L$205, MATCH("Demand ID", 'E4 TB Allocation Details'!$A$18:$L$18, 0),FALSE), 'E2 Allocators'!$B$15:$W$361, MATCH('O5 Details by Class &amp; Accounts'!AB$18, 'E2 Allocators'!$B$15:$W$15, 0),FALSE)*$F108)</f>
        <v>0</v>
      </c>
      <c r="AC108" s="1412">
        <f t="shared" si="19"/>
        <v>0</v>
      </c>
      <c r="AD108" s="1412">
        <f ca="1">IF(ISERROR(VLOOKUP(VLOOKUP($A108, 'E4 TB Allocation Details'!$A$18:$L$205, MATCH("Customer ID", 'E4 TB Allocation Details'!$A$18:$L$18, 0),FALSE), 'E2 Allocators'!$B$15:$W$361, MATCH('O5 Details by Class &amp; Accounts'!AD$18, 'E2 Allocators'!$B$15:$W$15, 0),FALSE)*$G108), 0, VLOOKUP(VLOOKUP($A108, 'E4 TB Allocation Details'!$A$18:$L$205, MATCH("Customer ID", 'E4 TB Allocation Details'!$A$18:$L$18, 0),FALSE), 'E2 Allocators'!$B$15:$W$361, MATCH('O5 Details by Class &amp; Accounts'!AD$18, 'E2 Allocators'!$B$15:$W$15, 0),FALSE)*$G108)</f>
        <v>0</v>
      </c>
      <c r="AE108" s="1412">
        <f ca="1">IF(ISERROR(VLOOKUP(VLOOKUP($A108, 'E4 TB Allocation Details'!$A$18:$L$205, MATCH("Customer ID", 'E4 TB Allocation Details'!$A$18:$L$18, 0),FALSE), 'E2 Allocators'!$B$15:$W$361, MATCH('O5 Details by Class &amp; Accounts'!AE$18, 'E2 Allocators'!$B$15:$W$15, 0),FALSE)*$G108), 0, VLOOKUP(VLOOKUP($A108, 'E4 TB Allocation Details'!$A$18:$L$205, MATCH("Customer ID", 'E4 TB Allocation Details'!$A$18:$L$18, 0),FALSE), 'E2 Allocators'!$B$15:$W$361, MATCH('O5 Details by Class &amp; Accounts'!AE$18, 'E2 Allocators'!$B$15:$W$15, 0),FALSE)*$G108)</f>
        <v>0</v>
      </c>
      <c r="AF108" s="1412">
        <f ca="1">IF(ISERROR(VLOOKUP(VLOOKUP($A108, 'E4 TB Allocation Details'!$A$18:$L$205, MATCH("Customer ID", 'E4 TB Allocation Details'!$A$18:$L$18, 0),FALSE), 'E2 Allocators'!$B$15:$W$361, MATCH('O5 Details by Class &amp; Accounts'!AF$18, 'E2 Allocators'!$B$15:$W$15, 0),FALSE)*$G108), 0, VLOOKUP(VLOOKUP($A108, 'E4 TB Allocation Details'!$A$18:$L$205, MATCH("Customer ID", 'E4 TB Allocation Details'!$A$18:$L$18, 0),FALSE), 'E2 Allocators'!$B$15:$W$361, MATCH('O5 Details by Class &amp; Accounts'!AF$18, 'E2 Allocators'!$B$15:$W$15, 0),FALSE)*$G108)</f>
        <v>0</v>
      </c>
      <c r="AG108" s="1412">
        <f ca="1">IF(ISERROR(VLOOKUP(VLOOKUP($A108, 'E4 TB Allocation Details'!$A$18:$L$205, MATCH("Customer ID", 'E4 TB Allocation Details'!$A$18:$L$18, 0),FALSE), 'E2 Allocators'!$B$15:$W$361, MATCH('O5 Details by Class &amp; Accounts'!AG$18, 'E2 Allocators'!$B$15:$W$15, 0),FALSE)*$G108), 0, VLOOKUP(VLOOKUP($A108, 'E4 TB Allocation Details'!$A$18:$L$205, MATCH("Customer ID", 'E4 TB Allocation Details'!$A$18:$L$18, 0),FALSE), 'E2 Allocators'!$B$15:$W$361, MATCH('O5 Details by Class &amp; Accounts'!AG$18, 'E2 Allocators'!$B$15:$W$15, 0),FALSE)*$G108)</f>
        <v>0</v>
      </c>
      <c r="AH108" s="1412">
        <f ca="1">IF(ISERROR(VLOOKUP(VLOOKUP($A108, 'E4 TB Allocation Details'!$A$18:$L$205, MATCH("Customer ID", 'E4 TB Allocation Details'!$A$18:$L$18, 0),FALSE), 'E2 Allocators'!$B$15:$W$361, MATCH('O5 Details by Class &amp; Accounts'!AH$18, 'E2 Allocators'!$B$15:$W$15, 0),FALSE)*$G108), 0, VLOOKUP(VLOOKUP($A108, 'E4 TB Allocation Details'!$A$18:$L$205, MATCH("Customer ID", 'E4 TB Allocation Details'!$A$18:$L$18, 0),FALSE), 'E2 Allocators'!$B$15:$W$361, MATCH('O5 Details by Class &amp; Accounts'!AH$18, 'E2 Allocators'!$B$15:$W$15, 0),FALSE)*$G108)</f>
        <v>0</v>
      </c>
      <c r="AI108" s="1412">
        <f ca="1">IF(ISERROR(VLOOKUP(VLOOKUP($A108, 'E4 TB Allocation Details'!$A$18:$L$205, MATCH("Customer ID", 'E4 TB Allocation Details'!$A$18:$L$18, 0),FALSE), 'E2 Allocators'!$B$15:$W$361, MATCH('O5 Details by Class &amp; Accounts'!AI$18, 'E2 Allocators'!$B$15:$W$15, 0),FALSE)*$G108), 0, VLOOKUP(VLOOKUP($A108, 'E4 TB Allocation Details'!$A$18:$L$205, MATCH("Customer ID", 'E4 TB Allocation Details'!$A$18:$L$18, 0),FALSE), 'E2 Allocators'!$B$15:$W$361, MATCH('O5 Details by Class &amp; Accounts'!AI$18, 'E2 Allocators'!$B$15:$W$15, 0),FALSE)*$G108)</f>
        <v>0</v>
      </c>
      <c r="AJ108" s="1412">
        <f ca="1">IF(ISERROR(VLOOKUP(VLOOKUP($A108, 'E4 TB Allocation Details'!$A$18:$L$205, MATCH("Customer ID", 'E4 TB Allocation Details'!$A$18:$L$18, 0),FALSE), 'E2 Allocators'!$B$15:$W$361, MATCH('O5 Details by Class &amp; Accounts'!AJ$18, 'E2 Allocators'!$B$15:$W$15, 0),FALSE)*$G108), 0, VLOOKUP(VLOOKUP($A108, 'E4 TB Allocation Details'!$A$18:$L$205, MATCH("Customer ID", 'E4 TB Allocation Details'!$A$18:$L$18, 0),FALSE), 'E2 Allocators'!$B$15:$W$361, MATCH('O5 Details by Class &amp; Accounts'!AJ$18, 'E2 Allocators'!$B$15:$W$15, 0),FALSE)*$G108)</f>
        <v>0</v>
      </c>
      <c r="AK108" s="1412">
        <f ca="1">IF(ISERROR(VLOOKUP(VLOOKUP($A108, 'E4 TB Allocation Details'!$A$18:$L$205, MATCH("Customer ID", 'E4 TB Allocation Details'!$A$18:$L$18, 0),FALSE), 'E2 Allocators'!$B$15:$W$361, MATCH('O5 Details by Class &amp; Accounts'!AK$18, 'E2 Allocators'!$B$15:$W$15, 0),FALSE)*$G108), 0, VLOOKUP(VLOOKUP($A108, 'E4 TB Allocation Details'!$A$18:$L$205, MATCH("Customer ID", 'E4 TB Allocation Details'!$A$18:$L$18, 0),FALSE), 'E2 Allocators'!$B$15:$W$361, MATCH('O5 Details by Class &amp; Accounts'!AK$18, 'E2 Allocators'!$B$15:$W$15, 0),FALSE)*$G108)</f>
        <v>0</v>
      </c>
      <c r="AL108" s="1412">
        <f ca="1">IF(ISERROR(VLOOKUP(VLOOKUP($A108, 'E4 TB Allocation Details'!$A$18:$L$205, MATCH("Customer ID", 'E4 TB Allocation Details'!$A$18:$L$18, 0),FALSE), 'E2 Allocators'!$B$15:$W$361, MATCH('O5 Details by Class &amp; Accounts'!AL$18, 'E2 Allocators'!$B$15:$W$15, 0),FALSE)*$G108), 0, VLOOKUP(VLOOKUP($A108, 'E4 TB Allocation Details'!$A$18:$L$205, MATCH("Customer ID", 'E4 TB Allocation Details'!$A$18:$L$18, 0),FALSE), 'E2 Allocators'!$B$15:$W$361, MATCH('O5 Details by Class &amp; Accounts'!AL$18, 'E2 Allocators'!$B$15:$W$15, 0),FALSE)*$G108)</f>
        <v>0</v>
      </c>
      <c r="AM108" s="1412">
        <f ca="1">IF(ISERROR(VLOOKUP(VLOOKUP($A108, 'E4 TB Allocation Details'!$A$18:$L$205, MATCH("Customer ID", 'E4 TB Allocation Details'!$A$18:$L$18, 0),FALSE), 'E2 Allocators'!$B$15:$W$361, MATCH('O5 Details by Class &amp; Accounts'!AM$18, 'E2 Allocators'!$B$15:$W$15, 0),FALSE)*$G108), 0, VLOOKUP(VLOOKUP($A108, 'E4 TB Allocation Details'!$A$18:$L$205, MATCH("Customer ID", 'E4 TB Allocation Details'!$A$18:$L$18, 0),FALSE), 'E2 Allocators'!$B$15:$W$361, MATCH('O5 Details by Class &amp; Accounts'!AM$18, 'E2 Allocators'!$B$15:$W$15, 0),FALSE)*$G108)</f>
        <v>0</v>
      </c>
      <c r="AN108" s="1412">
        <f ca="1">IF(ISERROR(VLOOKUP(VLOOKUP($A108, 'E4 TB Allocation Details'!$A$18:$L$205, MATCH("Customer ID", 'E4 TB Allocation Details'!$A$18:$L$18, 0),FALSE), 'E2 Allocators'!$B$15:$W$361, MATCH('O5 Details by Class &amp; Accounts'!AN$18, 'E2 Allocators'!$B$15:$W$15, 0),FALSE)*$G108), 0, VLOOKUP(VLOOKUP($A108, 'E4 TB Allocation Details'!$A$18:$L$205, MATCH("Customer ID", 'E4 TB Allocation Details'!$A$18:$L$18, 0),FALSE), 'E2 Allocators'!$B$15:$W$361, MATCH('O5 Details by Class &amp; Accounts'!AN$18, 'E2 Allocators'!$B$15:$W$15, 0),FALSE)*$G108)</f>
        <v>0</v>
      </c>
      <c r="AO108" s="1412">
        <f ca="1">IF(ISERROR(VLOOKUP(VLOOKUP($A108, 'E4 TB Allocation Details'!$A$18:$L$205, MATCH("Customer ID", 'E4 TB Allocation Details'!$A$18:$L$18, 0),FALSE), 'E2 Allocators'!$B$15:$W$361, MATCH('O5 Details by Class &amp; Accounts'!AO$18, 'E2 Allocators'!$B$15:$W$15, 0),FALSE)*$G108), 0, VLOOKUP(VLOOKUP($A108, 'E4 TB Allocation Details'!$A$18:$L$205, MATCH("Customer ID", 'E4 TB Allocation Details'!$A$18:$L$18, 0),FALSE), 'E2 Allocators'!$B$15:$W$361, MATCH('O5 Details by Class &amp; Accounts'!AO$18, 'E2 Allocators'!$B$15:$W$15, 0),FALSE)*$G108)</f>
        <v>0</v>
      </c>
      <c r="AP108" s="1412">
        <f ca="1">IF(ISERROR(VLOOKUP(VLOOKUP($A108, 'E4 TB Allocation Details'!$A$18:$L$205, MATCH("Customer ID", 'E4 TB Allocation Details'!$A$18:$L$18, 0),FALSE), 'E2 Allocators'!$B$15:$W$361, MATCH('O5 Details by Class &amp; Accounts'!AP$18, 'E2 Allocators'!$B$15:$W$15, 0),FALSE)*$G108), 0, VLOOKUP(VLOOKUP($A108, 'E4 TB Allocation Details'!$A$18:$L$205, MATCH("Customer ID", 'E4 TB Allocation Details'!$A$18:$L$18, 0),FALSE), 'E2 Allocators'!$B$15:$W$361, MATCH('O5 Details by Class &amp; Accounts'!AP$18, 'E2 Allocators'!$B$15:$W$15, 0),FALSE)*$G108)</f>
        <v>0</v>
      </c>
      <c r="AQ108" s="1412">
        <f ca="1">IF(ISERROR(VLOOKUP(VLOOKUP($A108, 'E4 TB Allocation Details'!$A$18:$L$205, MATCH("Customer ID", 'E4 TB Allocation Details'!$A$18:$L$18, 0),FALSE), 'E2 Allocators'!$B$15:$W$361, MATCH('O5 Details by Class &amp; Accounts'!AQ$18, 'E2 Allocators'!$B$15:$W$15, 0),FALSE)*$G108), 0, VLOOKUP(VLOOKUP($A108, 'E4 TB Allocation Details'!$A$18:$L$205, MATCH("Customer ID", 'E4 TB Allocation Details'!$A$18:$L$18, 0),FALSE), 'E2 Allocators'!$B$15:$W$361, MATCH('O5 Details by Class &amp; Accounts'!AQ$18, 'E2 Allocators'!$B$15:$W$15, 0),FALSE)*$G108)</f>
        <v>0</v>
      </c>
      <c r="AR108" s="1412">
        <f ca="1">IF(ISERROR(VLOOKUP(VLOOKUP($A108, 'E4 TB Allocation Details'!$A$18:$L$205, MATCH("Customer ID", 'E4 TB Allocation Details'!$A$18:$L$18, 0),FALSE), 'E2 Allocators'!$B$15:$W$361, MATCH('O5 Details by Class &amp; Accounts'!AR$18, 'E2 Allocators'!$B$15:$W$15, 0),FALSE)*$G108), 0, VLOOKUP(VLOOKUP($A108, 'E4 TB Allocation Details'!$A$18:$L$205, MATCH("Customer ID", 'E4 TB Allocation Details'!$A$18:$L$18, 0),FALSE), 'E2 Allocators'!$B$15:$W$361, MATCH('O5 Details by Class &amp; Accounts'!AR$18, 'E2 Allocators'!$B$15:$W$15, 0),FALSE)*$G108)</f>
        <v>0</v>
      </c>
      <c r="AS108" s="1412">
        <f ca="1">IF(ISERROR(VLOOKUP(VLOOKUP($A108, 'E4 TB Allocation Details'!$A$18:$L$205, MATCH("Customer ID", 'E4 TB Allocation Details'!$A$18:$L$18, 0),FALSE), 'E2 Allocators'!$B$15:$W$361, MATCH('O5 Details by Class &amp; Accounts'!AS$18, 'E2 Allocators'!$B$15:$W$15, 0),FALSE)*$G108), 0, VLOOKUP(VLOOKUP($A108, 'E4 TB Allocation Details'!$A$18:$L$205, MATCH("Customer ID", 'E4 TB Allocation Details'!$A$18:$L$18, 0),FALSE), 'E2 Allocators'!$B$15:$W$361, MATCH('O5 Details by Class &amp; Accounts'!AS$18, 'E2 Allocators'!$B$15:$W$15, 0),FALSE)*$G108)</f>
        <v>0</v>
      </c>
      <c r="AT108" s="1412">
        <f ca="1">IF(ISERROR(VLOOKUP(VLOOKUP($A108, 'E4 TB Allocation Details'!$A$18:$L$205, MATCH("Customer ID", 'E4 TB Allocation Details'!$A$18:$L$18, 0),FALSE), 'E2 Allocators'!$B$15:$W$361, MATCH('O5 Details by Class &amp; Accounts'!AT$18, 'E2 Allocators'!$B$15:$W$15, 0),FALSE)*$G108), 0, VLOOKUP(VLOOKUP($A108, 'E4 TB Allocation Details'!$A$18:$L$205, MATCH("Customer ID", 'E4 TB Allocation Details'!$A$18:$L$18, 0),FALSE), 'E2 Allocators'!$B$15:$W$361, MATCH('O5 Details by Class &amp; Accounts'!AT$18, 'E2 Allocators'!$B$15:$W$15, 0),FALSE)*$G108)</f>
        <v>0</v>
      </c>
      <c r="AU108" s="1412">
        <f ca="1">IF(ISERROR(VLOOKUP(VLOOKUP($A108, 'E4 TB Allocation Details'!$A$18:$L$205, MATCH("Customer ID", 'E4 TB Allocation Details'!$A$18:$L$18, 0),FALSE), 'E2 Allocators'!$B$15:$W$361, MATCH('O5 Details by Class &amp; Accounts'!AU$18, 'E2 Allocators'!$B$15:$W$15, 0),FALSE)*$G108), 0, VLOOKUP(VLOOKUP($A108, 'E4 TB Allocation Details'!$A$18:$L$205, MATCH("Customer ID", 'E4 TB Allocation Details'!$A$18:$L$18, 0),FALSE), 'E2 Allocators'!$B$15:$W$361, MATCH('O5 Details by Class &amp; Accounts'!AU$18, 'E2 Allocators'!$B$15:$W$15, 0),FALSE)*$G108)</f>
        <v>0</v>
      </c>
      <c r="AV108" s="1412">
        <f ca="1">IF(ISERROR(VLOOKUP(VLOOKUP($A108, 'E4 TB Allocation Details'!$A$18:$L$205, MATCH("Customer ID", 'E4 TB Allocation Details'!$A$18:$L$18, 0),FALSE), 'E2 Allocators'!$B$15:$W$361, MATCH('O5 Details by Class &amp; Accounts'!AV$18, 'E2 Allocators'!$B$15:$W$15, 0),FALSE)*$G108), 0, VLOOKUP(VLOOKUP($A108, 'E4 TB Allocation Details'!$A$18:$L$205, MATCH("Customer ID", 'E4 TB Allocation Details'!$A$18:$L$18, 0),FALSE), 'E2 Allocators'!$B$15:$W$361, MATCH('O5 Details by Class &amp; Accounts'!AV$18, 'E2 Allocators'!$B$15:$W$15, 0),FALSE)*$G108)</f>
        <v>0</v>
      </c>
      <c r="AW108" s="1412">
        <f ca="1">IF(ISERROR(VLOOKUP(VLOOKUP($A108, 'E4 TB Allocation Details'!$A$18:$L$205, MATCH("Customer ID", 'E4 TB Allocation Details'!$A$18:$L$18, 0),FALSE), 'E2 Allocators'!$B$15:$W$361, MATCH('O5 Details by Class &amp; Accounts'!AW$18, 'E2 Allocators'!$B$15:$W$15, 0),FALSE)*$G108), 0, VLOOKUP(VLOOKUP($A108, 'E4 TB Allocation Details'!$A$18:$L$205, MATCH("Customer ID", 'E4 TB Allocation Details'!$A$18:$L$18, 0),FALSE), 'E2 Allocators'!$B$15:$W$361, MATCH('O5 Details by Class &amp; Accounts'!AW$18, 'E2 Allocators'!$B$15:$W$15, 0),FALSE)*$G108)</f>
        <v>0</v>
      </c>
      <c r="AX108" s="1412">
        <f t="shared" si="20"/>
        <v>0</v>
      </c>
      <c r="AY108" s="1412">
        <f ca="1">IF(ISERROR(VLOOKUP(VLOOKUP($A108, 'E4 TB Allocation Details'!$A$18:$L$205, MATCH("Misc ID", 'E4 TB Allocation Details'!$A$18:$L$18, 0),FALSE), 'E2 Allocators'!$B$15:$W$361, MATCH('O5 Details by Class &amp; Accounts'!AY$18, 'E2 Allocators'!$B$15:$W$15, 0),FALSE)*$E108), 0, VLOOKUP(VLOOKUP($A108, 'E4 TB Allocation Details'!$A$18:$L$205, MATCH("Misc ID", 'E4 TB Allocation Details'!$A$18:$L$18, 0),FALSE), 'E2 Allocators'!$B$15:$W$361, MATCH('O5 Details by Class &amp; Accounts'!AY$18, 'E2 Allocators'!$B$15:$W$15, 0),FALSE)*$E108)</f>
        <v>0</v>
      </c>
      <c r="AZ108" s="1412">
        <f ca="1">IF(ISERROR(VLOOKUP(VLOOKUP($A108, 'E4 TB Allocation Details'!$A$18:$L$205, MATCH("Misc ID", 'E4 TB Allocation Details'!$A$18:$L$18, 0),FALSE), 'E2 Allocators'!$B$15:$W$361, MATCH('O5 Details by Class &amp; Accounts'!AZ$18, 'E2 Allocators'!$B$15:$W$15, 0),FALSE)*$E108), 0, VLOOKUP(VLOOKUP($A108, 'E4 TB Allocation Details'!$A$18:$L$205, MATCH("Misc ID", 'E4 TB Allocation Details'!$A$18:$L$18, 0),FALSE), 'E2 Allocators'!$B$15:$W$361, MATCH('O5 Details by Class &amp; Accounts'!AZ$18, 'E2 Allocators'!$B$15:$W$15, 0),FALSE)*$E108)</f>
        <v>0</v>
      </c>
      <c r="BA108" s="1412">
        <f ca="1">IF(ISERROR(VLOOKUP(VLOOKUP($A108, 'E4 TB Allocation Details'!$A$18:$L$205, MATCH("Misc ID", 'E4 TB Allocation Details'!$A$18:$L$18, 0),FALSE), 'E2 Allocators'!$B$15:$W$361, MATCH('O5 Details by Class &amp; Accounts'!BA$18, 'E2 Allocators'!$B$15:$W$15, 0),FALSE)*$E108), 0, VLOOKUP(VLOOKUP($A108, 'E4 TB Allocation Details'!$A$18:$L$205, MATCH("Misc ID", 'E4 TB Allocation Details'!$A$18:$L$18, 0),FALSE), 'E2 Allocators'!$B$15:$W$361, MATCH('O5 Details by Class &amp; Accounts'!BA$18, 'E2 Allocators'!$B$15:$W$15, 0),FALSE)*$E108)</f>
        <v>0</v>
      </c>
      <c r="BB108" s="1412">
        <f ca="1">IF(ISERROR(VLOOKUP(VLOOKUP($A108, 'E4 TB Allocation Details'!$A$18:$L$205, MATCH("Misc ID", 'E4 TB Allocation Details'!$A$18:$L$18, 0),FALSE), 'E2 Allocators'!$B$15:$W$361, MATCH('O5 Details by Class &amp; Accounts'!BB$18, 'E2 Allocators'!$B$15:$W$15, 0),FALSE)*$E108), 0, VLOOKUP(VLOOKUP($A108, 'E4 TB Allocation Details'!$A$18:$L$205, MATCH("Misc ID", 'E4 TB Allocation Details'!$A$18:$L$18, 0),FALSE), 'E2 Allocators'!$B$15:$W$361, MATCH('O5 Details by Class &amp; Accounts'!BB$18, 'E2 Allocators'!$B$15:$W$15, 0),FALSE)*$E108)</f>
        <v>0</v>
      </c>
      <c r="BC108" s="1412">
        <f ca="1">IF(ISERROR(VLOOKUP(VLOOKUP($A108, 'E4 TB Allocation Details'!$A$18:$L$205, MATCH("Misc ID", 'E4 TB Allocation Details'!$A$18:$L$18, 0),FALSE), 'E2 Allocators'!$B$15:$W$361, MATCH('O5 Details by Class &amp; Accounts'!BC$18, 'E2 Allocators'!$B$15:$W$15, 0),FALSE)*$E108), 0, VLOOKUP(VLOOKUP($A108, 'E4 TB Allocation Details'!$A$18:$L$205, MATCH("Misc ID", 'E4 TB Allocation Details'!$A$18:$L$18, 0),FALSE), 'E2 Allocators'!$B$15:$W$361, MATCH('O5 Details by Class &amp; Accounts'!BC$18, 'E2 Allocators'!$B$15:$W$15, 0),FALSE)*$E108)</f>
        <v>0</v>
      </c>
      <c r="BD108" s="1412">
        <f ca="1">IF(ISERROR(VLOOKUP(VLOOKUP($A108, 'E4 TB Allocation Details'!$A$18:$L$205, MATCH("Misc ID", 'E4 TB Allocation Details'!$A$18:$L$18, 0),FALSE), 'E2 Allocators'!$B$15:$W$361, MATCH('O5 Details by Class &amp; Accounts'!BD$18, 'E2 Allocators'!$B$15:$W$15, 0),FALSE)*$E108), 0, VLOOKUP(VLOOKUP($A108, 'E4 TB Allocation Details'!$A$18:$L$205, MATCH("Misc ID", 'E4 TB Allocation Details'!$A$18:$L$18, 0),FALSE), 'E2 Allocators'!$B$15:$W$361, MATCH('O5 Details by Class &amp; Accounts'!BD$18, 'E2 Allocators'!$B$15:$W$15, 0),FALSE)*$E108)</f>
        <v>0</v>
      </c>
      <c r="BE108" s="1412">
        <f ca="1">IF(ISERROR(VLOOKUP(VLOOKUP($A108, 'E4 TB Allocation Details'!$A$18:$L$205, MATCH("Misc ID", 'E4 TB Allocation Details'!$A$18:$L$18, 0),FALSE), 'E2 Allocators'!$B$15:$W$361, MATCH('O5 Details by Class &amp; Accounts'!BE$18, 'E2 Allocators'!$B$15:$W$15, 0),FALSE)*$E108), 0, VLOOKUP(VLOOKUP($A108, 'E4 TB Allocation Details'!$A$18:$L$205, MATCH("Misc ID", 'E4 TB Allocation Details'!$A$18:$L$18, 0),FALSE), 'E2 Allocators'!$B$15:$W$361, MATCH('O5 Details by Class &amp; Accounts'!BE$18, 'E2 Allocators'!$B$15:$W$15, 0),FALSE)*$E108)</f>
        <v>0</v>
      </c>
      <c r="BF108" s="1412">
        <f ca="1">IF(ISERROR(VLOOKUP(VLOOKUP($A108, 'E4 TB Allocation Details'!$A$18:$L$205, MATCH("Misc ID", 'E4 TB Allocation Details'!$A$18:$L$18, 0),FALSE), 'E2 Allocators'!$B$15:$W$361, MATCH('O5 Details by Class &amp; Accounts'!BF$18, 'E2 Allocators'!$B$15:$W$15, 0),FALSE)*$E108), 0, VLOOKUP(VLOOKUP($A108, 'E4 TB Allocation Details'!$A$18:$L$205, MATCH("Misc ID", 'E4 TB Allocation Details'!$A$18:$L$18, 0),FALSE), 'E2 Allocators'!$B$15:$W$361, MATCH('O5 Details by Class &amp; Accounts'!BF$18, 'E2 Allocators'!$B$15:$W$15, 0),FALSE)*$E108)</f>
        <v>0</v>
      </c>
      <c r="BG108" s="1412">
        <f ca="1">IF(ISERROR(VLOOKUP(VLOOKUP($A108, 'E4 TB Allocation Details'!$A$18:$L$205, MATCH("Misc ID", 'E4 TB Allocation Details'!$A$18:$L$18, 0),FALSE), 'E2 Allocators'!$B$15:$W$361, MATCH('O5 Details by Class &amp; Accounts'!BG$18, 'E2 Allocators'!$B$15:$W$15, 0),FALSE)*$E108), 0, VLOOKUP(VLOOKUP($A108, 'E4 TB Allocation Details'!$A$18:$L$205, MATCH("Misc ID", 'E4 TB Allocation Details'!$A$18:$L$18, 0),FALSE), 'E2 Allocators'!$B$15:$W$361, MATCH('O5 Details by Class &amp; Accounts'!BG$18, 'E2 Allocators'!$B$15:$W$15, 0),FALSE)*$E108)</f>
        <v>0</v>
      </c>
      <c r="BH108" s="1412">
        <f ca="1">IF(ISERROR(VLOOKUP(VLOOKUP($A108, 'E4 TB Allocation Details'!$A$18:$L$205, MATCH("Misc ID", 'E4 TB Allocation Details'!$A$18:$L$18, 0),FALSE), 'E2 Allocators'!$B$15:$W$361, MATCH('O5 Details by Class &amp; Accounts'!BH$18, 'E2 Allocators'!$B$15:$W$15, 0),FALSE)*$E108), 0, VLOOKUP(VLOOKUP($A108, 'E4 TB Allocation Details'!$A$18:$L$205, MATCH("Misc ID", 'E4 TB Allocation Details'!$A$18:$L$18, 0),FALSE), 'E2 Allocators'!$B$15:$W$361, MATCH('O5 Details by Class &amp; Accounts'!BH$18, 'E2 Allocators'!$B$15:$W$15, 0),FALSE)*$E108)</f>
        <v>0</v>
      </c>
      <c r="BI108" s="1412">
        <f ca="1">IF(ISERROR(VLOOKUP(VLOOKUP($A108, 'E4 TB Allocation Details'!$A$18:$L$205, MATCH("Misc ID", 'E4 TB Allocation Details'!$A$18:$L$18, 0),FALSE), 'E2 Allocators'!$B$15:$W$361, MATCH('O5 Details by Class &amp; Accounts'!BI$18, 'E2 Allocators'!$B$15:$W$15, 0),FALSE)*$E108), 0, VLOOKUP(VLOOKUP($A108, 'E4 TB Allocation Details'!$A$18:$L$205, MATCH("Misc ID", 'E4 TB Allocation Details'!$A$18:$L$18, 0),FALSE), 'E2 Allocators'!$B$15:$W$361, MATCH('O5 Details by Class &amp; Accounts'!BI$18, 'E2 Allocators'!$B$15:$W$15, 0),FALSE)*$E108)</f>
        <v>0</v>
      </c>
      <c r="BJ108" s="1412">
        <f ca="1">IF(ISERROR(VLOOKUP(VLOOKUP($A108, 'E4 TB Allocation Details'!$A$18:$L$205, MATCH("Misc ID", 'E4 TB Allocation Details'!$A$18:$L$18, 0),FALSE), 'E2 Allocators'!$B$15:$W$361, MATCH('O5 Details by Class &amp; Accounts'!BJ$18, 'E2 Allocators'!$B$15:$W$15, 0),FALSE)*$E108), 0, VLOOKUP(VLOOKUP($A108, 'E4 TB Allocation Details'!$A$18:$L$205, MATCH("Misc ID", 'E4 TB Allocation Details'!$A$18:$L$18, 0),FALSE), 'E2 Allocators'!$B$15:$W$361, MATCH('O5 Details by Class &amp; Accounts'!BJ$18, 'E2 Allocators'!$B$15:$W$15, 0),FALSE)*$E108)</f>
        <v>0</v>
      </c>
      <c r="BK108" s="1412">
        <f ca="1">IF(ISERROR(VLOOKUP(VLOOKUP($A108, 'E4 TB Allocation Details'!$A$18:$L$205, MATCH("Misc ID", 'E4 TB Allocation Details'!$A$18:$L$18, 0),FALSE), 'E2 Allocators'!$B$15:$W$361, MATCH('O5 Details by Class &amp; Accounts'!BK$18, 'E2 Allocators'!$B$15:$W$15, 0),FALSE)*$E108), 0, VLOOKUP(VLOOKUP($A108, 'E4 TB Allocation Details'!$A$18:$L$205, MATCH("Misc ID", 'E4 TB Allocation Details'!$A$18:$L$18, 0),FALSE), 'E2 Allocators'!$B$15:$W$361, MATCH('O5 Details by Class &amp; Accounts'!BK$18, 'E2 Allocators'!$B$15:$W$15, 0),FALSE)*$E108)</f>
        <v>0</v>
      </c>
      <c r="BL108" s="1412">
        <f ca="1">IF(ISERROR(VLOOKUP(VLOOKUP($A108, 'E4 TB Allocation Details'!$A$18:$L$205, MATCH("Misc ID", 'E4 TB Allocation Details'!$A$18:$L$18, 0),FALSE), 'E2 Allocators'!$B$15:$W$361, MATCH('O5 Details by Class &amp; Accounts'!BL$18, 'E2 Allocators'!$B$15:$W$15, 0),FALSE)*$E108), 0, VLOOKUP(VLOOKUP($A108, 'E4 TB Allocation Details'!$A$18:$L$205, MATCH("Misc ID", 'E4 TB Allocation Details'!$A$18:$L$18, 0),FALSE), 'E2 Allocators'!$B$15:$W$361, MATCH('O5 Details by Class &amp; Accounts'!BL$18, 'E2 Allocators'!$B$15:$W$15, 0),FALSE)*$E108)</f>
        <v>0</v>
      </c>
      <c r="BM108" s="1412">
        <f ca="1">IF(ISERROR(VLOOKUP(VLOOKUP($A108, 'E4 TB Allocation Details'!$A$18:$L$205, MATCH("Misc ID", 'E4 TB Allocation Details'!$A$18:$L$18, 0),FALSE), 'E2 Allocators'!$B$15:$W$361, MATCH('O5 Details by Class &amp; Accounts'!BM$18, 'E2 Allocators'!$B$15:$W$15, 0),FALSE)*$E108), 0, VLOOKUP(VLOOKUP($A108, 'E4 TB Allocation Details'!$A$18:$L$205, MATCH("Misc ID", 'E4 TB Allocation Details'!$A$18:$L$18, 0),FALSE), 'E2 Allocators'!$B$15:$W$361, MATCH('O5 Details by Class &amp; Accounts'!BM$18, 'E2 Allocators'!$B$15:$W$15, 0),FALSE)*$E108)</f>
        <v>0</v>
      </c>
      <c r="BN108" s="1412">
        <f ca="1">IF(ISERROR(VLOOKUP(VLOOKUP($A108, 'E4 TB Allocation Details'!$A$18:$L$205, MATCH("Misc ID", 'E4 TB Allocation Details'!$A$18:$L$18, 0),FALSE), 'E2 Allocators'!$B$15:$W$361, MATCH('O5 Details by Class &amp; Accounts'!BN$18, 'E2 Allocators'!$B$15:$W$15, 0),FALSE)*$E108), 0, VLOOKUP(VLOOKUP($A108, 'E4 TB Allocation Details'!$A$18:$L$205, MATCH("Misc ID", 'E4 TB Allocation Details'!$A$18:$L$18, 0),FALSE), 'E2 Allocators'!$B$15:$W$361, MATCH('O5 Details by Class &amp; Accounts'!BN$18, 'E2 Allocators'!$B$15:$W$15, 0),FALSE)*$E108)</f>
        <v>0</v>
      </c>
      <c r="BO108" s="1412">
        <f ca="1">IF(ISERROR(VLOOKUP(VLOOKUP($A108, 'E4 TB Allocation Details'!$A$18:$L$205, MATCH("Misc ID", 'E4 TB Allocation Details'!$A$18:$L$18, 0),FALSE), 'E2 Allocators'!$B$15:$W$361, MATCH('O5 Details by Class &amp; Accounts'!BO$18, 'E2 Allocators'!$B$15:$W$15, 0),FALSE)*$E108), 0, VLOOKUP(VLOOKUP($A108, 'E4 TB Allocation Details'!$A$18:$L$205, MATCH("Misc ID", 'E4 TB Allocation Details'!$A$18:$L$18, 0),FALSE), 'E2 Allocators'!$B$15:$W$361, MATCH('O5 Details by Class &amp; Accounts'!BO$18, 'E2 Allocators'!$B$15:$W$15, 0),FALSE)*$E108)</f>
        <v>0</v>
      </c>
      <c r="BP108" s="1412">
        <f ca="1">IF(ISERROR(VLOOKUP(VLOOKUP($A108, 'E4 TB Allocation Details'!$A$18:$L$205, MATCH("Misc ID", 'E4 TB Allocation Details'!$A$18:$L$18, 0),FALSE), 'E2 Allocators'!$B$15:$W$361, MATCH('O5 Details by Class &amp; Accounts'!BP$18, 'E2 Allocators'!$B$15:$W$15, 0),FALSE)*$E108), 0, VLOOKUP(VLOOKUP($A108, 'E4 TB Allocation Details'!$A$18:$L$205, MATCH("Misc ID", 'E4 TB Allocation Details'!$A$18:$L$18, 0),FALSE), 'E2 Allocators'!$B$15:$W$361, MATCH('O5 Details by Class &amp; Accounts'!BP$18, 'E2 Allocators'!$B$15:$W$15, 0),FALSE)*$E108)</f>
        <v>0</v>
      </c>
      <c r="BQ108" s="1412">
        <f ca="1">IF(ISERROR(VLOOKUP(VLOOKUP($A108, 'E4 TB Allocation Details'!$A$18:$L$205, MATCH("Misc ID", 'E4 TB Allocation Details'!$A$18:$L$18, 0),FALSE), 'E2 Allocators'!$B$15:$W$361, MATCH('O5 Details by Class &amp; Accounts'!BQ$18, 'E2 Allocators'!$B$15:$W$15, 0),FALSE)*$E108), 0, VLOOKUP(VLOOKUP($A108, 'E4 TB Allocation Details'!$A$18:$L$205, MATCH("Misc ID", 'E4 TB Allocation Details'!$A$18:$L$18, 0),FALSE), 'E2 Allocators'!$B$15:$W$361, MATCH('O5 Details by Class &amp; Accounts'!BQ$18, 'E2 Allocators'!$B$15:$W$15, 0),FALSE)*$E108)</f>
        <v>0</v>
      </c>
      <c r="BR108" s="1412">
        <f ca="1">IF(ISERROR(VLOOKUP(VLOOKUP($A108, 'E4 TB Allocation Details'!$A$18:$L$205, MATCH("Misc ID", 'E4 TB Allocation Details'!$A$18:$L$18, 0),FALSE), 'E2 Allocators'!$B$15:$W$361, MATCH('O5 Details by Class &amp; Accounts'!BR$18, 'E2 Allocators'!$B$15:$W$15, 0),FALSE)*$E108), 0, VLOOKUP(VLOOKUP($A108, 'E4 TB Allocation Details'!$A$18:$L$205, MATCH("Misc ID", 'E4 TB Allocation Details'!$A$18:$L$18, 0),FALSE), 'E2 Allocators'!$B$15:$W$361, MATCH('O5 Details by Class &amp; Accounts'!BR$18, 'E2 Allocators'!$B$15:$W$15, 0),FALSE)*$E108)</f>
        <v>0</v>
      </c>
      <c r="BS108" s="1412">
        <f t="shared" si="21"/>
        <v>0</v>
      </c>
      <c r="BT108" s="1412">
        <f ca="1">IF(ISERROR(VLOOKUP(VLOOKUP($A108, 'E4 TB Allocation Details'!$A$18:$L$205, MATCH("A &amp; G ID", 'E4 TB Allocation Details'!$A$18:$L$18, 0),FALSE), 'E2 Allocators'!$B$15:$W$361, MATCH('O5 Details by Class &amp; Accounts'!BT$18, 'E2 Allocators'!$B$15:$W$15, 0),FALSE)*$E108), 0, VLOOKUP(VLOOKUP($A108, 'E4 TB Allocation Details'!$A$18:$L$205, MATCH("A &amp; G ID", 'E4 TB Allocation Details'!$A$18:$L$18, 0),FALSE), 'E2 Allocators'!$B$15:$W$361, MATCH('O5 Details by Class &amp; Accounts'!BT$18, 'E2 Allocators'!$B$15:$W$15, 0),FALSE)*$E108)</f>
        <v>0</v>
      </c>
      <c r="BU108" s="1412">
        <f ca="1">IF(ISERROR(VLOOKUP(VLOOKUP($A108, 'E4 TB Allocation Details'!$A$18:$L$205, MATCH("A &amp; G ID", 'E4 TB Allocation Details'!$A$18:$L$18, 0),FALSE), 'E2 Allocators'!$B$15:$W$361, MATCH('O5 Details by Class &amp; Accounts'!BU$18, 'E2 Allocators'!$B$15:$W$15, 0),FALSE)*$E108), 0, VLOOKUP(VLOOKUP($A108, 'E4 TB Allocation Details'!$A$18:$L$205, MATCH("A &amp; G ID", 'E4 TB Allocation Details'!$A$18:$L$18, 0),FALSE), 'E2 Allocators'!$B$15:$W$361, MATCH('O5 Details by Class &amp; Accounts'!BU$18, 'E2 Allocators'!$B$15:$W$15, 0),FALSE)*$E108)</f>
        <v>0</v>
      </c>
      <c r="BV108" s="1412">
        <f ca="1">IF(ISERROR(VLOOKUP(VLOOKUP($A108, 'E4 TB Allocation Details'!$A$18:$L$205, MATCH("A &amp; G ID", 'E4 TB Allocation Details'!$A$18:$L$18, 0),FALSE), 'E2 Allocators'!$B$15:$W$361, MATCH('O5 Details by Class &amp; Accounts'!BV$18, 'E2 Allocators'!$B$15:$W$15, 0),FALSE)*$E108), 0, VLOOKUP(VLOOKUP($A108, 'E4 TB Allocation Details'!$A$18:$L$205, MATCH("A &amp; G ID", 'E4 TB Allocation Details'!$A$18:$L$18, 0),FALSE), 'E2 Allocators'!$B$15:$W$361, MATCH('O5 Details by Class &amp; Accounts'!BV$18, 'E2 Allocators'!$B$15:$W$15, 0),FALSE)*$E108)</f>
        <v>0</v>
      </c>
      <c r="BW108" s="1412">
        <f ca="1">IF(ISERROR(VLOOKUP(VLOOKUP($A108, 'E4 TB Allocation Details'!$A$18:$L$205, MATCH("A &amp; G ID", 'E4 TB Allocation Details'!$A$18:$L$18, 0),FALSE), 'E2 Allocators'!$B$15:$W$361, MATCH('O5 Details by Class &amp; Accounts'!BW$18, 'E2 Allocators'!$B$15:$W$15, 0),FALSE)*$E108), 0, VLOOKUP(VLOOKUP($A108, 'E4 TB Allocation Details'!$A$18:$L$205, MATCH("A &amp; G ID", 'E4 TB Allocation Details'!$A$18:$L$18, 0),FALSE), 'E2 Allocators'!$B$15:$W$361, MATCH('O5 Details by Class &amp; Accounts'!BW$18, 'E2 Allocators'!$B$15:$W$15, 0),FALSE)*$E108)</f>
        <v>0</v>
      </c>
      <c r="BX108" s="1412">
        <f ca="1">IF(ISERROR(VLOOKUP(VLOOKUP($A108, 'E4 TB Allocation Details'!$A$18:$L$205, MATCH("A &amp; G ID", 'E4 TB Allocation Details'!$A$18:$L$18, 0),FALSE), 'E2 Allocators'!$B$15:$W$361, MATCH('O5 Details by Class &amp; Accounts'!BX$18, 'E2 Allocators'!$B$15:$W$15, 0),FALSE)*$E108), 0, VLOOKUP(VLOOKUP($A108, 'E4 TB Allocation Details'!$A$18:$L$205, MATCH("A &amp; G ID", 'E4 TB Allocation Details'!$A$18:$L$18, 0),FALSE), 'E2 Allocators'!$B$15:$W$361, MATCH('O5 Details by Class &amp; Accounts'!BX$18, 'E2 Allocators'!$B$15:$W$15, 0),FALSE)*$E108)</f>
        <v>0</v>
      </c>
      <c r="BY108" s="1412">
        <f ca="1">IF(ISERROR(VLOOKUP(VLOOKUP($A108, 'E4 TB Allocation Details'!$A$18:$L$205, MATCH("A &amp; G ID", 'E4 TB Allocation Details'!$A$18:$L$18, 0),FALSE), 'E2 Allocators'!$B$15:$W$361, MATCH('O5 Details by Class &amp; Accounts'!BY$18, 'E2 Allocators'!$B$15:$W$15, 0),FALSE)*$E108), 0, VLOOKUP(VLOOKUP($A108, 'E4 TB Allocation Details'!$A$18:$L$205, MATCH("A &amp; G ID", 'E4 TB Allocation Details'!$A$18:$L$18, 0),FALSE), 'E2 Allocators'!$B$15:$W$361, MATCH('O5 Details by Class &amp; Accounts'!BY$18, 'E2 Allocators'!$B$15:$W$15, 0),FALSE)*$E108)</f>
        <v>0</v>
      </c>
      <c r="BZ108" s="1412">
        <f ca="1">IF(ISERROR(VLOOKUP(VLOOKUP($A108, 'E4 TB Allocation Details'!$A$18:$L$205, MATCH("A &amp; G ID", 'E4 TB Allocation Details'!$A$18:$L$18, 0),FALSE), 'E2 Allocators'!$B$15:$W$361, MATCH('O5 Details by Class &amp; Accounts'!BZ$18, 'E2 Allocators'!$B$15:$W$15, 0),FALSE)*$E108), 0, VLOOKUP(VLOOKUP($A108, 'E4 TB Allocation Details'!$A$18:$L$205, MATCH("A &amp; G ID", 'E4 TB Allocation Details'!$A$18:$L$18, 0),FALSE), 'E2 Allocators'!$B$15:$W$361, MATCH('O5 Details by Class &amp; Accounts'!BZ$18, 'E2 Allocators'!$B$15:$W$15, 0),FALSE)*$E108)</f>
        <v>0</v>
      </c>
      <c r="CA108" s="1412">
        <f ca="1">IF(ISERROR(VLOOKUP(VLOOKUP($A108, 'E4 TB Allocation Details'!$A$18:$L$205, MATCH("A &amp; G ID", 'E4 TB Allocation Details'!$A$18:$L$18, 0),FALSE), 'E2 Allocators'!$B$15:$W$361, MATCH('O5 Details by Class &amp; Accounts'!CA$18, 'E2 Allocators'!$B$15:$W$15, 0),FALSE)*$E108), 0, VLOOKUP(VLOOKUP($A108, 'E4 TB Allocation Details'!$A$18:$L$205, MATCH("A &amp; G ID", 'E4 TB Allocation Details'!$A$18:$L$18, 0),FALSE), 'E2 Allocators'!$B$15:$W$361, MATCH('O5 Details by Class &amp; Accounts'!CA$18, 'E2 Allocators'!$B$15:$W$15, 0),FALSE)*$E108)</f>
        <v>0</v>
      </c>
      <c r="CB108" s="1412">
        <f ca="1">IF(ISERROR(VLOOKUP(VLOOKUP($A108, 'E4 TB Allocation Details'!$A$18:$L$205, MATCH("A &amp; G ID", 'E4 TB Allocation Details'!$A$18:$L$18, 0),FALSE), 'E2 Allocators'!$B$15:$W$361, MATCH('O5 Details by Class &amp; Accounts'!CB$18, 'E2 Allocators'!$B$15:$W$15, 0),FALSE)*$E108), 0, VLOOKUP(VLOOKUP($A108, 'E4 TB Allocation Details'!$A$18:$L$205, MATCH("A &amp; G ID", 'E4 TB Allocation Details'!$A$18:$L$18, 0),FALSE), 'E2 Allocators'!$B$15:$W$361, MATCH('O5 Details by Class &amp; Accounts'!CB$18, 'E2 Allocators'!$B$15:$W$15, 0),FALSE)*$E108)</f>
        <v>0</v>
      </c>
      <c r="CC108" s="1412">
        <f ca="1">IF(ISERROR(VLOOKUP(VLOOKUP($A108, 'E4 TB Allocation Details'!$A$18:$L$205, MATCH("A &amp; G ID", 'E4 TB Allocation Details'!$A$18:$L$18, 0),FALSE), 'E2 Allocators'!$B$15:$W$361, MATCH('O5 Details by Class &amp; Accounts'!CC$18, 'E2 Allocators'!$B$15:$W$15, 0),FALSE)*$E108), 0, VLOOKUP(VLOOKUP($A108, 'E4 TB Allocation Details'!$A$18:$L$205, MATCH("A &amp; G ID", 'E4 TB Allocation Details'!$A$18:$L$18, 0),FALSE), 'E2 Allocators'!$B$15:$W$361, MATCH('O5 Details by Class &amp; Accounts'!CC$18, 'E2 Allocators'!$B$15:$W$15, 0),FALSE)*$E108)</f>
        <v>0</v>
      </c>
      <c r="CD108" s="1412">
        <f ca="1">IF(ISERROR(VLOOKUP(VLOOKUP($A108, 'E4 TB Allocation Details'!$A$18:$L$205, MATCH("A &amp; G ID", 'E4 TB Allocation Details'!$A$18:$L$18, 0),FALSE), 'E2 Allocators'!$B$15:$W$361, MATCH('O5 Details by Class &amp; Accounts'!CD$18, 'E2 Allocators'!$B$15:$W$15, 0),FALSE)*$E108), 0, VLOOKUP(VLOOKUP($A108, 'E4 TB Allocation Details'!$A$18:$L$205, MATCH("A &amp; G ID", 'E4 TB Allocation Details'!$A$18:$L$18, 0),FALSE), 'E2 Allocators'!$B$15:$W$361, MATCH('O5 Details by Class &amp; Accounts'!CD$18, 'E2 Allocators'!$B$15:$W$15, 0),FALSE)*$E108)</f>
        <v>0</v>
      </c>
      <c r="CE108" s="1412">
        <f ca="1">IF(ISERROR(VLOOKUP(VLOOKUP($A108, 'E4 TB Allocation Details'!$A$18:$L$205, MATCH("A &amp; G ID", 'E4 TB Allocation Details'!$A$18:$L$18, 0),FALSE), 'E2 Allocators'!$B$15:$W$361, MATCH('O5 Details by Class &amp; Accounts'!CE$18, 'E2 Allocators'!$B$15:$W$15, 0),FALSE)*$E108), 0, VLOOKUP(VLOOKUP($A108, 'E4 TB Allocation Details'!$A$18:$L$205, MATCH("A &amp; G ID", 'E4 TB Allocation Details'!$A$18:$L$18, 0),FALSE), 'E2 Allocators'!$B$15:$W$361, MATCH('O5 Details by Class &amp; Accounts'!CE$18, 'E2 Allocators'!$B$15:$W$15, 0),FALSE)*$E108)</f>
        <v>0</v>
      </c>
      <c r="CF108" s="1412">
        <f ca="1">IF(ISERROR(VLOOKUP(VLOOKUP($A108, 'E4 TB Allocation Details'!$A$18:$L$205, MATCH("A &amp; G ID", 'E4 TB Allocation Details'!$A$18:$L$18, 0),FALSE), 'E2 Allocators'!$B$15:$W$361, MATCH('O5 Details by Class &amp; Accounts'!CF$18, 'E2 Allocators'!$B$15:$W$15, 0),FALSE)*$E108), 0, VLOOKUP(VLOOKUP($A108, 'E4 TB Allocation Details'!$A$18:$L$205, MATCH("A &amp; G ID", 'E4 TB Allocation Details'!$A$18:$L$18, 0),FALSE), 'E2 Allocators'!$B$15:$W$361, MATCH('O5 Details by Class &amp; Accounts'!CF$18, 'E2 Allocators'!$B$15:$W$15, 0),FALSE)*$E108)</f>
        <v>0</v>
      </c>
      <c r="CG108" s="1412">
        <f ca="1">IF(ISERROR(VLOOKUP(VLOOKUP($A108, 'E4 TB Allocation Details'!$A$18:$L$205, MATCH("A &amp; G ID", 'E4 TB Allocation Details'!$A$18:$L$18, 0),FALSE), 'E2 Allocators'!$B$15:$W$361, MATCH('O5 Details by Class &amp; Accounts'!CG$18, 'E2 Allocators'!$B$15:$W$15, 0),FALSE)*$E108), 0, VLOOKUP(VLOOKUP($A108, 'E4 TB Allocation Details'!$A$18:$L$205, MATCH("A &amp; G ID", 'E4 TB Allocation Details'!$A$18:$L$18, 0),FALSE), 'E2 Allocators'!$B$15:$W$361, MATCH('O5 Details by Class &amp; Accounts'!CG$18, 'E2 Allocators'!$B$15:$W$15, 0),FALSE)*$E108)</f>
        <v>0</v>
      </c>
      <c r="CH108" s="1412">
        <f ca="1">IF(ISERROR(VLOOKUP(VLOOKUP($A108, 'E4 TB Allocation Details'!$A$18:$L$205, MATCH("A &amp; G ID", 'E4 TB Allocation Details'!$A$18:$L$18, 0),FALSE), 'E2 Allocators'!$B$15:$W$361, MATCH('O5 Details by Class &amp; Accounts'!CH$18, 'E2 Allocators'!$B$15:$W$15, 0),FALSE)*$E108), 0, VLOOKUP(VLOOKUP($A108, 'E4 TB Allocation Details'!$A$18:$L$205, MATCH("A &amp; G ID", 'E4 TB Allocation Details'!$A$18:$L$18, 0),FALSE), 'E2 Allocators'!$B$15:$W$361, MATCH('O5 Details by Class &amp; Accounts'!CH$18, 'E2 Allocators'!$B$15:$W$15, 0),FALSE)*$E108)</f>
        <v>0</v>
      </c>
      <c r="CI108" s="1412">
        <f ca="1">IF(ISERROR(VLOOKUP(VLOOKUP($A108, 'E4 TB Allocation Details'!$A$18:$L$205, MATCH("A &amp; G ID", 'E4 TB Allocation Details'!$A$18:$L$18, 0),FALSE), 'E2 Allocators'!$B$15:$W$361, MATCH('O5 Details by Class &amp; Accounts'!CI$18, 'E2 Allocators'!$B$15:$W$15, 0),FALSE)*$E108), 0, VLOOKUP(VLOOKUP($A108, 'E4 TB Allocation Details'!$A$18:$L$205, MATCH("A &amp; G ID", 'E4 TB Allocation Details'!$A$18:$L$18, 0),FALSE), 'E2 Allocators'!$B$15:$W$361, MATCH('O5 Details by Class &amp; Accounts'!CI$18, 'E2 Allocators'!$B$15:$W$15, 0),FALSE)*$E108)</f>
        <v>0</v>
      </c>
      <c r="CJ108" s="1412">
        <f ca="1">IF(ISERROR(VLOOKUP(VLOOKUP($A108, 'E4 TB Allocation Details'!$A$18:$L$205, MATCH("A &amp; G ID", 'E4 TB Allocation Details'!$A$18:$L$18, 0),FALSE), 'E2 Allocators'!$B$15:$W$361, MATCH('O5 Details by Class &amp; Accounts'!CJ$18, 'E2 Allocators'!$B$15:$W$15, 0),FALSE)*$E108), 0, VLOOKUP(VLOOKUP($A108, 'E4 TB Allocation Details'!$A$18:$L$205, MATCH("A &amp; G ID", 'E4 TB Allocation Details'!$A$18:$L$18, 0),FALSE), 'E2 Allocators'!$B$15:$W$361, MATCH('O5 Details by Class &amp; Accounts'!CJ$18, 'E2 Allocators'!$B$15:$W$15, 0),FALSE)*$E108)</f>
        <v>0</v>
      </c>
      <c r="CK108" s="1412">
        <f ca="1">IF(ISERROR(VLOOKUP(VLOOKUP($A108, 'E4 TB Allocation Details'!$A$18:$L$205, MATCH("A &amp; G ID", 'E4 TB Allocation Details'!$A$18:$L$18, 0),FALSE), 'E2 Allocators'!$B$15:$W$361, MATCH('O5 Details by Class &amp; Accounts'!CK$18, 'E2 Allocators'!$B$15:$W$15, 0),FALSE)*$E108), 0, VLOOKUP(VLOOKUP($A108, 'E4 TB Allocation Details'!$A$18:$L$205, MATCH("A &amp; G ID", 'E4 TB Allocation Details'!$A$18:$L$18, 0),FALSE), 'E2 Allocators'!$B$15:$W$361, MATCH('O5 Details by Class &amp; Accounts'!CK$18, 'E2 Allocators'!$B$15:$W$15, 0),FALSE)*$E108)</f>
        <v>0</v>
      </c>
      <c r="CL108" s="1412">
        <f ca="1">IF(ISERROR(VLOOKUP(VLOOKUP($A108, 'E4 TB Allocation Details'!$A$18:$L$205, MATCH("A &amp; G ID", 'E4 TB Allocation Details'!$A$18:$L$18, 0),FALSE), 'E2 Allocators'!$B$15:$W$361, MATCH('O5 Details by Class &amp; Accounts'!CL$18, 'E2 Allocators'!$B$15:$W$15, 0),FALSE)*$E108), 0, VLOOKUP(VLOOKUP($A108, 'E4 TB Allocation Details'!$A$18:$L$205, MATCH("A &amp; G ID", 'E4 TB Allocation Details'!$A$18:$L$18, 0),FALSE), 'E2 Allocators'!$B$15:$W$361, MATCH('O5 Details by Class &amp; Accounts'!CL$18, 'E2 Allocators'!$B$15:$W$15, 0),FALSE)*$E108)</f>
        <v>0</v>
      </c>
      <c r="CM108" s="1412">
        <f ca="1">IF(ISERROR(VLOOKUP(VLOOKUP($A108, 'E4 TB Allocation Details'!$A$18:$L$205, MATCH("A &amp; G ID", 'E4 TB Allocation Details'!$A$18:$L$18, 0),FALSE), 'E2 Allocators'!$B$15:$W$361, MATCH('O5 Details by Class &amp; Accounts'!CM$18, 'E2 Allocators'!$B$15:$W$15, 0),FALSE)*$E108), 0, VLOOKUP(VLOOKUP($A108, 'E4 TB Allocation Details'!$A$18:$L$205, MATCH("A &amp; G ID", 'E4 TB Allocation Details'!$A$18:$L$18, 0),FALSE), 'E2 Allocators'!$B$15:$W$361, MATCH('O5 Details by Class &amp; Accounts'!CM$18, 'E2 Allocators'!$B$15:$W$15, 0),FALSE)*$E108)</f>
        <v>0</v>
      </c>
      <c r="CN108" s="1412">
        <f t="shared" si="22"/>
        <v>0</v>
      </c>
      <c r="CO108" s="1792">
        <f t="shared" si="23"/>
        <v>0</v>
      </c>
      <c r="CQ108" s="2087" t="s">
        <v>788</v>
      </c>
    </row>
    <row r="109" spans="1:95" s="81" customFormat="1" ht="25.5">
      <c r="A109" s="1180">
        <v>4370</v>
      </c>
      <c r="B109" s="1181" t="s">
        <v>1127</v>
      </c>
      <c r="C109" s="1789">
        <f ca="1">IF(ISERROR(VLOOKUP($A109,'I3 TB Data'!$A$23:$H$458,MATCH('O5 Details by Class &amp; Accounts'!$C$18, 'I3 TB Data'!$A$23:$H$23,0),0)), 0, VLOOKUP($A109,'I3 TB Data'!$A$23:$H$458,MATCH('O5 Details by Class &amp; Accounts'!$C$18,'I3 TB Data'!$A$23:$H$23,0),0))</f>
        <v>0</v>
      </c>
      <c r="D109" s="1790"/>
      <c r="E109" s="1789">
        <f t="shared" si="17"/>
        <v>0</v>
      </c>
      <c r="F109" s="1791">
        <f ca="1">IF(ISERROR(VLOOKUP($A109, 'E1 Categorization'!A33:E122, MATCH("Customer Component", 'E1 Categorization'!$A$33:$E$33,0), 0)), 0, IF(VLOOKUP($A109, 'E1 Categorization'!A33:E122, MATCH("Customer Component", 'E1 Categorization'!$A$33:$E$33,0), 0)=0, 'O5 Details by Class &amp; Accounts'!$E109, IF(AND(VLOOKUP($A109, 'E1 Categorization'!A33:E122, MATCH("Customer Component", 'E1 Categorization'!$A$33:$E$33,0), 0) &gt;0, VLOOKUP($A109, 'E1 Categorization'!A33:E122, MATCH("Customer Component", 'E1 Categorization'!$A$33:$E$33,0), 0)&lt;1), 'O5 Details by Class &amp; Accounts'!$E109*(1-VLOOKUP($A109, 'E1 Categorization'!A33:E122, MATCH("Customer Component", 'E1 Categorization'!$A$33:$E$33,0), 0)), 0)))</f>
        <v>0</v>
      </c>
      <c r="G109" s="1791">
        <f ca="1">IF(ISERROR(VLOOKUP($A109, 'E1 Categorization'!A33:E122, MATCH("Customer Component", 'E1 Categorization'!$A$33:$E$33,0), 0)),0, IF(VLOOKUP($A109, 'E1 Categorization'!A33:E122, MATCH("Customer Component", 'E1 Categorization'!$A$33:$E$33,0), 0)=0, 0, IF(AND(VLOOKUP($A109, 'E1 Categorization'!A33:E122, MATCH("Customer Component", 'E1 Categorization'!$A$33:$E$33,0), 0) &gt;0, VLOOKUP($A109, 'E1 Categorization'!A33:E122, MATCH("Customer Component", 'E1 Categorization'!$A$33:$E$33,0), 0)&lt;1), 'O5 Details by Class &amp; Accounts'!$E109*(VLOOKUP($A109, 'E1 Categorization'!A33:E122, MATCH("Customer Component", 'E1 Categorization'!$A$33:$E$33,0), 0)), 'O5 Details by Class &amp; Accounts'!$E109)))</f>
        <v>0</v>
      </c>
      <c r="H109" s="1412">
        <f t="shared" si="18"/>
        <v>0</v>
      </c>
      <c r="I109" s="1412">
        <f ca="1">IF(ISERROR(VLOOKUP(VLOOKUP($A109, 'E4 TB Allocation Details'!$A$18:$L$205, MATCH("Demand ID", 'E4 TB Allocation Details'!$A$18:$L$18, 0),FALSE), 'E2 Allocators'!$B$15:$W$361, MATCH('O5 Details by Class &amp; Accounts'!I$18, 'E2 Allocators'!$B$15:$W$15, 0),FALSE)*$F109), 0, VLOOKUP(VLOOKUP($A109, 'E4 TB Allocation Details'!$A$18:$L$205, MATCH("Demand ID", 'E4 TB Allocation Details'!$A$18:$L$18, 0),FALSE), 'E2 Allocators'!$B$15:$W$361, MATCH('O5 Details by Class &amp; Accounts'!I$18, 'E2 Allocators'!$B$15:$W$15, 0),FALSE)*$F109)</f>
        <v>0</v>
      </c>
      <c r="J109" s="1412">
        <f ca="1">IF(ISERROR(VLOOKUP(VLOOKUP($A109, 'E4 TB Allocation Details'!$A$18:$L$205, MATCH("Demand ID", 'E4 TB Allocation Details'!$A$18:$L$18, 0),FALSE), 'E2 Allocators'!$B$15:$W$361, MATCH('O5 Details by Class &amp; Accounts'!J$18, 'E2 Allocators'!$B$15:$W$15, 0),FALSE)*$F109), 0, VLOOKUP(VLOOKUP($A109, 'E4 TB Allocation Details'!$A$18:$L$205, MATCH("Demand ID", 'E4 TB Allocation Details'!$A$18:$L$18, 0),FALSE), 'E2 Allocators'!$B$15:$W$361, MATCH('O5 Details by Class &amp; Accounts'!J$18, 'E2 Allocators'!$B$15:$W$15, 0),FALSE)*$F109)</f>
        <v>0</v>
      </c>
      <c r="K109" s="1412">
        <f ca="1">IF(ISERROR(VLOOKUP(VLOOKUP($A109, 'E4 TB Allocation Details'!$A$18:$L$205, MATCH("Demand ID", 'E4 TB Allocation Details'!$A$18:$L$18, 0),FALSE), 'E2 Allocators'!$B$15:$W$361, MATCH('O5 Details by Class &amp; Accounts'!K$18, 'E2 Allocators'!$B$15:$W$15, 0),FALSE)*$F109), 0, VLOOKUP(VLOOKUP($A109, 'E4 TB Allocation Details'!$A$18:$L$205, MATCH("Demand ID", 'E4 TB Allocation Details'!$A$18:$L$18, 0),FALSE), 'E2 Allocators'!$B$15:$W$361, MATCH('O5 Details by Class &amp; Accounts'!K$18, 'E2 Allocators'!$B$15:$W$15, 0),FALSE)*$F109)</f>
        <v>0</v>
      </c>
      <c r="L109" s="1412">
        <f ca="1">IF(ISERROR(VLOOKUP(VLOOKUP($A109, 'E4 TB Allocation Details'!$A$18:$L$205, MATCH("Demand ID", 'E4 TB Allocation Details'!$A$18:$L$18, 0),FALSE), 'E2 Allocators'!$B$15:$W$361, MATCH('O5 Details by Class &amp; Accounts'!L$18, 'E2 Allocators'!$B$15:$W$15, 0),FALSE)*$F109), 0, VLOOKUP(VLOOKUP($A109, 'E4 TB Allocation Details'!$A$18:$L$205, MATCH("Demand ID", 'E4 TB Allocation Details'!$A$18:$L$18, 0),FALSE), 'E2 Allocators'!$B$15:$W$361, MATCH('O5 Details by Class &amp; Accounts'!L$18, 'E2 Allocators'!$B$15:$W$15, 0),FALSE)*$F109)</f>
        <v>0</v>
      </c>
      <c r="M109" s="1412">
        <f ca="1">IF(ISERROR(VLOOKUP(VLOOKUP($A109, 'E4 TB Allocation Details'!$A$18:$L$205, MATCH("Demand ID", 'E4 TB Allocation Details'!$A$18:$L$18, 0),FALSE), 'E2 Allocators'!$B$15:$W$361, MATCH('O5 Details by Class &amp; Accounts'!M$18, 'E2 Allocators'!$B$15:$W$15, 0),FALSE)*$F109), 0, VLOOKUP(VLOOKUP($A109, 'E4 TB Allocation Details'!$A$18:$L$205, MATCH("Demand ID", 'E4 TB Allocation Details'!$A$18:$L$18, 0),FALSE), 'E2 Allocators'!$B$15:$W$361, MATCH('O5 Details by Class &amp; Accounts'!M$18, 'E2 Allocators'!$B$15:$W$15, 0),FALSE)*$F109)</f>
        <v>0</v>
      </c>
      <c r="N109" s="1412">
        <f ca="1">IF(ISERROR(VLOOKUP(VLOOKUP($A109, 'E4 TB Allocation Details'!$A$18:$L$205, MATCH("Demand ID", 'E4 TB Allocation Details'!$A$18:$L$18, 0),FALSE), 'E2 Allocators'!$B$15:$W$361, MATCH('O5 Details by Class &amp; Accounts'!N$18, 'E2 Allocators'!$B$15:$W$15, 0),FALSE)*$F109), 0, VLOOKUP(VLOOKUP($A109, 'E4 TB Allocation Details'!$A$18:$L$205, MATCH("Demand ID", 'E4 TB Allocation Details'!$A$18:$L$18, 0),FALSE), 'E2 Allocators'!$B$15:$W$361, MATCH('O5 Details by Class &amp; Accounts'!N$18, 'E2 Allocators'!$B$15:$W$15, 0),FALSE)*$F109)</f>
        <v>0</v>
      </c>
      <c r="O109" s="1412">
        <f ca="1">IF(ISERROR(VLOOKUP(VLOOKUP($A109, 'E4 TB Allocation Details'!$A$18:$L$205, MATCH("Demand ID", 'E4 TB Allocation Details'!$A$18:$L$18, 0),FALSE), 'E2 Allocators'!$B$15:$W$361, MATCH('O5 Details by Class &amp; Accounts'!O$18, 'E2 Allocators'!$B$15:$W$15, 0),FALSE)*$F109), 0, VLOOKUP(VLOOKUP($A109, 'E4 TB Allocation Details'!$A$18:$L$205, MATCH("Demand ID", 'E4 TB Allocation Details'!$A$18:$L$18, 0),FALSE), 'E2 Allocators'!$B$15:$W$361, MATCH('O5 Details by Class &amp; Accounts'!O$18, 'E2 Allocators'!$B$15:$W$15, 0),FALSE)*$F109)</f>
        <v>0</v>
      </c>
      <c r="P109" s="1412">
        <f ca="1">IF(ISERROR(VLOOKUP(VLOOKUP($A109, 'E4 TB Allocation Details'!$A$18:$L$205, MATCH("Demand ID", 'E4 TB Allocation Details'!$A$18:$L$18, 0),FALSE), 'E2 Allocators'!$B$15:$W$361, MATCH('O5 Details by Class &amp; Accounts'!P$18, 'E2 Allocators'!$B$15:$W$15, 0),FALSE)*$F109), 0, VLOOKUP(VLOOKUP($A109, 'E4 TB Allocation Details'!$A$18:$L$205, MATCH("Demand ID", 'E4 TB Allocation Details'!$A$18:$L$18, 0),FALSE), 'E2 Allocators'!$B$15:$W$361, MATCH('O5 Details by Class &amp; Accounts'!P$18, 'E2 Allocators'!$B$15:$W$15, 0),FALSE)*$F109)</f>
        <v>0</v>
      </c>
      <c r="Q109" s="1412">
        <f ca="1">IF(ISERROR(VLOOKUP(VLOOKUP($A109, 'E4 TB Allocation Details'!$A$18:$L$205, MATCH("Demand ID", 'E4 TB Allocation Details'!$A$18:$L$18, 0),FALSE), 'E2 Allocators'!$B$15:$W$361, MATCH('O5 Details by Class &amp; Accounts'!Q$18, 'E2 Allocators'!$B$15:$W$15, 0),FALSE)*$F109), 0, VLOOKUP(VLOOKUP($A109, 'E4 TB Allocation Details'!$A$18:$L$205, MATCH("Demand ID", 'E4 TB Allocation Details'!$A$18:$L$18, 0),FALSE), 'E2 Allocators'!$B$15:$W$361, MATCH('O5 Details by Class &amp; Accounts'!Q$18, 'E2 Allocators'!$B$15:$W$15, 0),FALSE)*$F109)</f>
        <v>0</v>
      </c>
      <c r="R109" s="1412">
        <f ca="1">IF(ISERROR(VLOOKUP(VLOOKUP($A109, 'E4 TB Allocation Details'!$A$18:$L$205, MATCH("Demand ID", 'E4 TB Allocation Details'!$A$18:$L$18, 0),FALSE), 'E2 Allocators'!$B$15:$W$361, MATCH('O5 Details by Class &amp; Accounts'!R$18, 'E2 Allocators'!$B$15:$W$15, 0),FALSE)*$F109), 0, VLOOKUP(VLOOKUP($A109, 'E4 TB Allocation Details'!$A$18:$L$205, MATCH("Demand ID", 'E4 TB Allocation Details'!$A$18:$L$18, 0),FALSE), 'E2 Allocators'!$B$15:$W$361, MATCH('O5 Details by Class &amp; Accounts'!R$18, 'E2 Allocators'!$B$15:$W$15, 0),FALSE)*$F109)</f>
        <v>0</v>
      </c>
      <c r="S109" s="1412">
        <f ca="1">IF(ISERROR(VLOOKUP(VLOOKUP($A109, 'E4 TB Allocation Details'!$A$18:$L$205, MATCH("Demand ID", 'E4 TB Allocation Details'!$A$18:$L$18, 0),FALSE), 'E2 Allocators'!$B$15:$W$361, MATCH('O5 Details by Class &amp; Accounts'!S$18, 'E2 Allocators'!$B$15:$W$15, 0),FALSE)*$F109), 0, VLOOKUP(VLOOKUP($A109, 'E4 TB Allocation Details'!$A$18:$L$205, MATCH("Demand ID", 'E4 TB Allocation Details'!$A$18:$L$18, 0),FALSE), 'E2 Allocators'!$B$15:$W$361, MATCH('O5 Details by Class &amp; Accounts'!S$18, 'E2 Allocators'!$B$15:$W$15, 0),FALSE)*$F109)</f>
        <v>0</v>
      </c>
      <c r="T109" s="1412">
        <f ca="1">IF(ISERROR(VLOOKUP(VLOOKUP($A109, 'E4 TB Allocation Details'!$A$18:$L$205, MATCH("Demand ID", 'E4 TB Allocation Details'!$A$18:$L$18, 0),FALSE), 'E2 Allocators'!$B$15:$W$361, MATCH('O5 Details by Class &amp; Accounts'!T$18, 'E2 Allocators'!$B$15:$W$15, 0),FALSE)*$F109), 0, VLOOKUP(VLOOKUP($A109, 'E4 TB Allocation Details'!$A$18:$L$205, MATCH("Demand ID", 'E4 TB Allocation Details'!$A$18:$L$18, 0),FALSE), 'E2 Allocators'!$B$15:$W$361, MATCH('O5 Details by Class &amp; Accounts'!T$18, 'E2 Allocators'!$B$15:$W$15, 0),FALSE)*$F109)</f>
        <v>0</v>
      </c>
      <c r="U109" s="1412">
        <f ca="1">IF(ISERROR(VLOOKUP(VLOOKUP($A109, 'E4 TB Allocation Details'!$A$18:$L$205, MATCH("Demand ID", 'E4 TB Allocation Details'!$A$18:$L$18, 0),FALSE), 'E2 Allocators'!$B$15:$W$361, MATCH('O5 Details by Class &amp; Accounts'!U$18, 'E2 Allocators'!$B$15:$W$15, 0),FALSE)*$F109), 0, VLOOKUP(VLOOKUP($A109, 'E4 TB Allocation Details'!$A$18:$L$205, MATCH("Demand ID", 'E4 TB Allocation Details'!$A$18:$L$18, 0),FALSE), 'E2 Allocators'!$B$15:$W$361, MATCH('O5 Details by Class &amp; Accounts'!U$18, 'E2 Allocators'!$B$15:$W$15, 0),FALSE)*$F109)</f>
        <v>0</v>
      </c>
      <c r="V109" s="1412">
        <f ca="1">IF(ISERROR(VLOOKUP(VLOOKUP($A109, 'E4 TB Allocation Details'!$A$18:$L$205, MATCH("Demand ID", 'E4 TB Allocation Details'!$A$18:$L$18, 0),FALSE), 'E2 Allocators'!$B$15:$W$361, MATCH('O5 Details by Class &amp; Accounts'!V$18, 'E2 Allocators'!$B$15:$W$15, 0),FALSE)*$F109), 0, VLOOKUP(VLOOKUP($A109, 'E4 TB Allocation Details'!$A$18:$L$205, MATCH("Demand ID", 'E4 TB Allocation Details'!$A$18:$L$18, 0),FALSE), 'E2 Allocators'!$B$15:$W$361, MATCH('O5 Details by Class &amp; Accounts'!V$18, 'E2 Allocators'!$B$15:$W$15, 0),FALSE)*$F109)</f>
        <v>0</v>
      </c>
      <c r="W109" s="1412">
        <f ca="1">IF(ISERROR(VLOOKUP(VLOOKUP($A109, 'E4 TB Allocation Details'!$A$18:$L$205, MATCH("Demand ID", 'E4 TB Allocation Details'!$A$18:$L$18, 0),FALSE), 'E2 Allocators'!$B$15:$W$361, MATCH('O5 Details by Class &amp; Accounts'!W$18, 'E2 Allocators'!$B$15:$W$15, 0),FALSE)*$F109), 0, VLOOKUP(VLOOKUP($A109, 'E4 TB Allocation Details'!$A$18:$L$205, MATCH("Demand ID", 'E4 TB Allocation Details'!$A$18:$L$18, 0),FALSE), 'E2 Allocators'!$B$15:$W$361, MATCH('O5 Details by Class &amp; Accounts'!W$18, 'E2 Allocators'!$B$15:$W$15, 0),FALSE)*$F109)</f>
        <v>0</v>
      </c>
      <c r="X109" s="1412">
        <f ca="1">IF(ISERROR(VLOOKUP(VLOOKUP($A109, 'E4 TB Allocation Details'!$A$18:$L$205, MATCH("Demand ID", 'E4 TB Allocation Details'!$A$18:$L$18, 0),FALSE), 'E2 Allocators'!$B$15:$W$361, MATCH('O5 Details by Class &amp; Accounts'!X$18, 'E2 Allocators'!$B$15:$W$15, 0),FALSE)*$F109), 0, VLOOKUP(VLOOKUP($A109, 'E4 TB Allocation Details'!$A$18:$L$205, MATCH("Demand ID", 'E4 TB Allocation Details'!$A$18:$L$18, 0),FALSE), 'E2 Allocators'!$B$15:$W$361, MATCH('O5 Details by Class &amp; Accounts'!X$18, 'E2 Allocators'!$B$15:$W$15, 0),FALSE)*$F109)</f>
        <v>0</v>
      </c>
      <c r="Y109" s="1412">
        <f ca="1">IF(ISERROR(VLOOKUP(VLOOKUP($A109, 'E4 TB Allocation Details'!$A$18:$L$205, MATCH("Demand ID", 'E4 TB Allocation Details'!$A$18:$L$18, 0),FALSE), 'E2 Allocators'!$B$15:$W$361, MATCH('O5 Details by Class &amp; Accounts'!Y$18, 'E2 Allocators'!$B$15:$W$15, 0),FALSE)*$F109), 0, VLOOKUP(VLOOKUP($A109, 'E4 TB Allocation Details'!$A$18:$L$205, MATCH("Demand ID", 'E4 TB Allocation Details'!$A$18:$L$18, 0),FALSE), 'E2 Allocators'!$B$15:$W$361, MATCH('O5 Details by Class &amp; Accounts'!Y$18, 'E2 Allocators'!$B$15:$W$15, 0),FALSE)*$F109)</f>
        <v>0</v>
      </c>
      <c r="Z109" s="1412">
        <f ca="1">IF(ISERROR(VLOOKUP(VLOOKUP($A109, 'E4 TB Allocation Details'!$A$18:$L$205, MATCH("Demand ID", 'E4 TB Allocation Details'!$A$18:$L$18, 0),FALSE), 'E2 Allocators'!$B$15:$W$361, MATCH('O5 Details by Class &amp; Accounts'!Z$18, 'E2 Allocators'!$B$15:$W$15, 0),FALSE)*$F109), 0, VLOOKUP(VLOOKUP($A109, 'E4 TB Allocation Details'!$A$18:$L$205, MATCH("Demand ID", 'E4 TB Allocation Details'!$A$18:$L$18, 0),FALSE), 'E2 Allocators'!$B$15:$W$361, MATCH('O5 Details by Class &amp; Accounts'!Z$18, 'E2 Allocators'!$B$15:$W$15, 0),FALSE)*$F109)</f>
        <v>0</v>
      </c>
      <c r="AA109" s="1412">
        <f ca="1">IF(ISERROR(VLOOKUP(VLOOKUP($A109, 'E4 TB Allocation Details'!$A$18:$L$205, MATCH("Demand ID", 'E4 TB Allocation Details'!$A$18:$L$18, 0),FALSE), 'E2 Allocators'!$B$15:$W$361, MATCH('O5 Details by Class &amp; Accounts'!AA$18, 'E2 Allocators'!$B$15:$W$15, 0),FALSE)*$F109), 0, VLOOKUP(VLOOKUP($A109, 'E4 TB Allocation Details'!$A$18:$L$205, MATCH("Demand ID", 'E4 TB Allocation Details'!$A$18:$L$18, 0),FALSE), 'E2 Allocators'!$B$15:$W$361, MATCH('O5 Details by Class &amp; Accounts'!AA$18, 'E2 Allocators'!$B$15:$W$15, 0),FALSE)*$F109)</f>
        <v>0</v>
      </c>
      <c r="AB109" s="1412">
        <f ca="1">IF(ISERROR(VLOOKUP(VLOOKUP($A109, 'E4 TB Allocation Details'!$A$18:$L$205, MATCH("Demand ID", 'E4 TB Allocation Details'!$A$18:$L$18, 0),FALSE), 'E2 Allocators'!$B$15:$W$361, MATCH('O5 Details by Class &amp; Accounts'!AB$18, 'E2 Allocators'!$B$15:$W$15, 0),FALSE)*$F109), 0, VLOOKUP(VLOOKUP($A109, 'E4 TB Allocation Details'!$A$18:$L$205, MATCH("Demand ID", 'E4 TB Allocation Details'!$A$18:$L$18, 0),FALSE), 'E2 Allocators'!$B$15:$W$361, MATCH('O5 Details by Class &amp; Accounts'!AB$18, 'E2 Allocators'!$B$15:$W$15, 0),FALSE)*$F109)</f>
        <v>0</v>
      </c>
      <c r="AC109" s="1412">
        <f t="shared" si="19"/>
        <v>0</v>
      </c>
      <c r="AD109" s="1412">
        <f ca="1">IF(ISERROR(VLOOKUP(VLOOKUP($A109, 'E4 TB Allocation Details'!$A$18:$L$205, MATCH("Customer ID", 'E4 TB Allocation Details'!$A$18:$L$18, 0),FALSE), 'E2 Allocators'!$B$15:$W$361, MATCH('O5 Details by Class &amp; Accounts'!AD$18, 'E2 Allocators'!$B$15:$W$15, 0),FALSE)*$G109), 0, VLOOKUP(VLOOKUP($A109, 'E4 TB Allocation Details'!$A$18:$L$205, MATCH("Customer ID", 'E4 TB Allocation Details'!$A$18:$L$18, 0),FALSE), 'E2 Allocators'!$B$15:$W$361, MATCH('O5 Details by Class &amp; Accounts'!AD$18, 'E2 Allocators'!$B$15:$W$15, 0),FALSE)*$G109)</f>
        <v>0</v>
      </c>
      <c r="AE109" s="1412">
        <f ca="1">IF(ISERROR(VLOOKUP(VLOOKUP($A109, 'E4 TB Allocation Details'!$A$18:$L$205, MATCH("Customer ID", 'E4 TB Allocation Details'!$A$18:$L$18, 0),FALSE), 'E2 Allocators'!$B$15:$W$361, MATCH('O5 Details by Class &amp; Accounts'!AE$18, 'E2 Allocators'!$B$15:$W$15, 0),FALSE)*$G109), 0, VLOOKUP(VLOOKUP($A109, 'E4 TB Allocation Details'!$A$18:$L$205, MATCH("Customer ID", 'E4 TB Allocation Details'!$A$18:$L$18, 0),FALSE), 'E2 Allocators'!$B$15:$W$361, MATCH('O5 Details by Class &amp; Accounts'!AE$18, 'E2 Allocators'!$B$15:$W$15, 0),FALSE)*$G109)</f>
        <v>0</v>
      </c>
      <c r="AF109" s="1412">
        <f ca="1">IF(ISERROR(VLOOKUP(VLOOKUP($A109, 'E4 TB Allocation Details'!$A$18:$L$205, MATCH("Customer ID", 'E4 TB Allocation Details'!$A$18:$L$18, 0),FALSE), 'E2 Allocators'!$B$15:$W$361, MATCH('O5 Details by Class &amp; Accounts'!AF$18, 'E2 Allocators'!$B$15:$W$15, 0),FALSE)*$G109), 0, VLOOKUP(VLOOKUP($A109, 'E4 TB Allocation Details'!$A$18:$L$205, MATCH("Customer ID", 'E4 TB Allocation Details'!$A$18:$L$18, 0),FALSE), 'E2 Allocators'!$B$15:$W$361, MATCH('O5 Details by Class &amp; Accounts'!AF$18, 'E2 Allocators'!$B$15:$W$15, 0),FALSE)*$G109)</f>
        <v>0</v>
      </c>
      <c r="AG109" s="1412">
        <f ca="1">IF(ISERROR(VLOOKUP(VLOOKUP($A109, 'E4 TB Allocation Details'!$A$18:$L$205, MATCH("Customer ID", 'E4 TB Allocation Details'!$A$18:$L$18, 0),FALSE), 'E2 Allocators'!$B$15:$W$361, MATCH('O5 Details by Class &amp; Accounts'!AG$18, 'E2 Allocators'!$B$15:$W$15, 0),FALSE)*$G109), 0, VLOOKUP(VLOOKUP($A109, 'E4 TB Allocation Details'!$A$18:$L$205, MATCH("Customer ID", 'E4 TB Allocation Details'!$A$18:$L$18, 0),FALSE), 'E2 Allocators'!$B$15:$W$361, MATCH('O5 Details by Class &amp; Accounts'!AG$18, 'E2 Allocators'!$B$15:$W$15, 0),FALSE)*$G109)</f>
        <v>0</v>
      </c>
      <c r="AH109" s="1412">
        <f ca="1">IF(ISERROR(VLOOKUP(VLOOKUP($A109, 'E4 TB Allocation Details'!$A$18:$L$205, MATCH("Customer ID", 'E4 TB Allocation Details'!$A$18:$L$18, 0),FALSE), 'E2 Allocators'!$B$15:$W$361, MATCH('O5 Details by Class &amp; Accounts'!AH$18, 'E2 Allocators'!$B$15:$W$15, 0),FALSE)*$G109), 0, VLOOKUP(VLOOKUP($A109, 'E4 TB Allocation Details'!$A$18:$L$205, MATCH("Customer ID", 'E4 TB Allocation Details'!$A$18:$L$18, 0),FALSE), 'E2 Allocators'!$B$15:$W$361, MATCH('O5 Details by Class &amp; Accounts'!AH$18, 'E2 Allocators'!$B$15:$W$15, 0),FALSE)*$G109)</f>
        <v>0</v>
      </c>
      <c r="AI109" s="1412">
        <f ca="1">IF(ISERROR(VLOOKUP(VLOOKUP($A109, 'E4 TB Allocation Details'!$A$18:$L$205, MATCH("Customer ID", 'E4 TB Allocation Details'!$A$18:$L$18, 0),FALSE), 'E2 Allocators'!$B$15:$W$361, MATCH('O5 Details by Class &amp; Accounts'!AI$18, 'E2 Allocators'!$B$15:$W$15, 0),FALSE)*$G109), 0, VLOOKUP(VLOOKUP($A109, 'E4 TB Allocation Details'!$A$18:$L$205, MATCH("Customer ID", 'E4 TB Allocation Details'!$A$18:$L$18, 0),FALSE), 'E2 Allocators'!$B$15:$W$361, MATCH('O5 Details by Class &amp; Accounts'!AI$18, 'E2 Allocators'!$B$15:$W$15, 0),FALSE)*$G109)</f>
        <v>0</v>
      </c>
      <c r="AJ109" s="1412">
        <f ca="1">IF(ISERROR(VLOOKUP(VLOOKUP($A109, 'E4 TB Allocation Details'!$A$18:$L$205, MATCH("Customer ID", 'E4 TB Allocation Details'!$A$18:$L$18, 0),FALSE), 'E2 Allocators'!$B$15:$W$361, MATCH('O5 Details by Class &amp; Accounts'!AJ$18, 'E2 Allocators'!$B$15:$W$15, 0),FALSE)*$G109), 0, VLOOKUP(VLOOKUP($A109, 'E4 TB Allocation Details'!$A$18:$L$205, MATCH("Customer ID", 'E4 TB Allocation Details'!$A$18:$L$18, 0),FALSE), 'E2 Allocators'!$B$15:$W$361, MATCH('O5 Details by Class &amp; Accounts'!AJ$18, 'E2 Allocators'!$B$15:$W$15, 0),FALSE)*$G109)</f>
        <v>0</v>
      </c>
      <c r="AK109" s="1412">
        <f ca="1">IF(ISERROR(VLOOKUP(VLOOKUP($A109, 'E4 TB Allocation Details'!$A$18:$L$205, MATCH("Customer ID", 'E4 TB Allocation Details'!$A$18:$L$18, 0),FALSE), 'E2 Allocators'!$B$15:$W$361, MATCH('O5 Details by Class &amp; Accounts'!AK$18, 'E2 Allocators'!$B$15:$W$15, 0),FALSE)*$G109), 0, VLOOKUP(VLOOKUP($A109, 'E4 TB Allocation Details'!$A$18:$L$205, MATCH("Customer ID", 'E4 TB Allocation Details'!$A$18:$L$18, 0),FALSE), 'E2 Allocators'!$B$15:$W$361, MATCH('O5 Details by Class &amp; Accounts'!AK$18, 'E2 Allocators'!$B$15:$W$15, 0),FALSE)*$G109)</f>
        <v>0</v>
      </c>
      <c r="AL109" s="1412">
        <f ca="1">IF(ISERROR(VLOOKUP(VLOOKUP($A109, 'E4 TB Allocation Details'!$A$18:$L$205, MATCH("Customer ID", 'E4 TB Allocation Details'!$A$18:$L$18, 0),FALSE), 'E2 Allocators'!$B$15:$W$361, MATCH('O5 Details by Class &amp; Accounts'!AL$18, 'E2 Allocators'!$B$15:$W$15, 0),FALSE)*$G109), 0, VLOOKUP(VLOOKUP($A109, 'E4 TB Allocation Details'!$A$18:$L$205, MATCH("Customer ID", 'E4 TB Allocation Details'!$A$18:$L$18, 0),FALSE), 'E2 Allocators'!$B$15:$W$361, MATCH('O5 Details by Class &amp; Accounts'!AL$18, 'E2 Allocators'!$B$15:$W$15, 0),FALSE)*$G109)</f>
        <v>0</v>
      </c>
      <c r="AM109" s="1412">
        <f ca="1">IF(ISERROR(VLOOKUP(VLOOKUP($A109, 'E4 TB Allocation Details'!$A$18:$L$205, MATCH("Customer ID", 'E4 TB Allocation Details'!$A$18:$L$18, 0),FALSE), 'E2 Allocators'!$B$15:$W$361, MATCH('O5 Details by Class &amp; Accounts'!AM$18, 'E2 Allocators'!$B$15:$W$15, 0),FALSE)*$G109), 0, VLOOKUP(VLOOKUP($A109, 'E4 TB Allocation Details'!$A$18:$L$205, MATCH("Customer ID", 'E4 TB Allocation Details'!$A$18:$L$18, 0),FALSE), 'E2 Allocators'!$B$15:$W$361, MATCH('O5 Details by Class &amp; Accounts'!AM$18, 'E2 Allocators'!$B$15:$W$15, 0),FALSE)*$G109)</f>
        <v>0</v>
      </c>
      <c r="AN109" s="1412">
        <f ca="1">IF(ISERROR(VLOOKUP(VLOOKUP($A109, 'E4 TB Allocation Details'!$A$18:$L$205, MATCH("Customer ID", 'E4 TB Allocation Details'!$A$18:$L$18, 0),FALSE), 'E2 Allocators'!$B$15:$W$361, MATCH('O5 Details by Class &amp; Accounts'!AN$18, 'E2 Allocators'!$B$15:$W$15, 0),FALSE)*$G109), 0, VLOOKUP(VLOOKUP($A109, 'E4 TB Allocation Details'!$A$18:$L$205, MATCH("Customer ID", 'E4 TB Allocation Details'!$A$18:$L$18, 0),FALSE), 'E2 Allocators'!$B$15:$W$361, MATCH('O5 Details by Class &amp; Accounts'!AN$18, 'E2 Allocators'!$B$15:$W$15, 0),FALSE)*$G109)</f>
        <v>0</v>
      </c>
      <c r="AO109" s="1412">
        <f ca="1">IF(ISERROR(VLOOKUP(VLOOKUP($A109, 'E4 TB Allocation Details'!$A$18:$L$205, MATCH("Customer ID", 'E4 TB Allocation Details'!$A$18:$L$18, 0),FALSE), 'E2 Allocators'!$B$15:$W$361, MATCH('O5 Details by Class &amp; Accounts'!AO$18, 'E2 Allocators'!$B$15:$W$15, 0),FALSE)*$G109), 0, VLOOKUP(VLOOKUP($A109, 'E4 TB Allocation Details'!$A$18:$L$205, MATCH("Customer ID", 'E4 TB Allocation Details'!$A$18:$L$18, 0),FALSE), 'E2 Allocators'!$B$15:$W$361, MATCH('O5 Details by Class &amp; Accounts'!AO$18, 'E2 Allocators'!$B$15:$W$15, 0),FALSE)*$G109)</f>
        <v>0</v>
      </c>
      <c r="AP109" s="1412">
        <f ca="1">IF(ISERROR(VLOOKUP(VLOOKUP($A109, 'E4 TB Allocation Details'!$A$18:$L$205, MATCH("Customer ID", 'E4 TB Allocation Details'!$A$18:$L$18, 0),FALSE), 'E2 Allocators'!$B$15:$W$361, MATCH('O5 Details by Class &amp; Accounts'!AP$18, 'E2 Allocators'!$B$15:$W$15, 0),FALSE)*$G109), 0, VLOOKUP(VLOOKUP($A109, 'E4 TB Allocation Details'!$A$18:$L$205, MATCH("Customer ID", 'E4 TB Allocation Details'!$A$18:$L$18, 0),FALSE), 'E2 Allocators'!$B$15:$W$361, MATCH('O5 Details by Class &amp; Accounts'!AP$18, 'E2 Allocators'!$B$15:$W$15, 0),FALSE)*$G109)</f>
        <v>0</v>
      </c>
      <c r="AQ109" s="1412">
        <f ca="1">IF(ISERROR(VLOOKUP(VLOOKUP($A109, 'E4 TB Allocation Details'!$A$18:$L$205, MATCH("Customer ID", 'E4 TB Allocation Details'!$A$18:$L$18, 0),FALSE), 'E2 Allocators'!$B$15:$W$361, MATCH('O5 Details by Class &amp; Accounts'!AQ$18, 'E2 Allocators'!$B$15:$W$15, 0),FALSE)*$G109), 0, VLOOKUP(VLOOKUP($A109, 'E4 TB Allocation Details'!$A$18:$L$205, MATCH("Customer ID", 'E4 TB Allocation Details'!$A$18:$L$18, 0),FALSE), 'E2 Allocators'!$B$15:$W$361, MATCH('O5 Details by Class &amp; Accounts'!AQ$18, 'E2 Allocators'!$B$15:$W$15, 0),FALSE)*$G109)</f>
        <v>0</v>
      </c>
      <c r="AR109" s="1412">
        <f ca="1">IF(ISERROR(VLOOKUP(VLOOKUP($A109, 'E4 TB Allocation Details'!$A$18:$L$205, MATCH("Customer ID", 'E4 TB Allocation Details'!$A$18:$L$18, 0),FALSE), 'E2 Allocators'!$B$15:$W$361, MATCH('O5 Details by Class &amp; Accounts'!AR$18, 'E2 Allocators'!$B$15:$W$15, 0),FALSE)*$G109), 0, VLOOKUP(VLOOKUP($A109, 'E4 TB Allocation Details'!$A$18:$L$205, MATCH("Customer ID", 'E4 TB Allocation Details'!$A$18:$L$18, 0),FALSE), 'E2 Allocators'!$B$15:$W$361, MATCH('O5 Details by Class &amp; Accounts'!AR$18, 'E2 Allocators'!$B$15:$W$15, 0),FALSE)*$G109)</f>
        <v>0</v>
      </c>
      <c r="AS109" s="1412">
        <f ca="1">IF(ISERROR(VLOOKUP(VLOOKUP($A109, 'E4 TB Allocation Details'!$A$18:$L$205, MATCH("Customer ID", 'E4 TB Allocation Details'!$A$18:$L$18, 0),FALSE), 'E2 Allocators'!$B$15:$W$361, MATCH('O5 Details by Class &amp; Accounts'!AS$18, 'E2 Allocators'!$B$15:$W$15, 0),FALSE)*$G109), 0, VLOOKUP(VLOOKUP($A109, 'E4 TB Allocation Details'!$A$18:$L$205, MATCH("Customer ID", 'E4 TB Allocation Details'!$A$18:$L$18, 0),FALSE), 'E2 Allocators'!$B$15:$W$361, MATCH('O5 Details by Class &amp; Accounts'!AS$18, 'E2 Allocators'!$B$15:$W$15, 0),FALSE)*$G109)</f>
        <v>0</v>
      </c>
      <c r="AT109" s="1412">
        <f ca="1">IF(ISERROR(VLOOKUP(VLOOKUP($A109, 'E4 TB Allocation Details'!$A$18:$L$205, MATCH("Customer ID", 'E4 TB Allocation Details'!$A$18:$L$18, 0),FALSE), 'E2 Allocators'!$B$15:$W$361, MATCH('O5 Details by Class &amp; Accounts'!AT$18, 'E2 Allocators'!$B$15:$W$15, 0),FALSE)*$G109), 0, VLOOKUP(VLOOKUP($A109, 'E4 TB Allocation Details'!$A$18:$L$205, MATCH("Customer ID", 'E4 TB Allocation Details'!$A$18:$L$18, 0),FALSE), 'E2 Allocators'!$B$15:$W$361, MATCH('O5 Details by Class &amp; Accounts'!AT$18, 'E2 Allocators'!$B$15:$W$15, 0),FALSE)*$G109)</f>
        <v>0</v>
      </c>
      <c r="AU109" s="1412">
        <f ca="1">IF(ISERROR(VLOOKUP(VLOOKUP($A109, 'E4 TB Allocation Details'!$A$18:$L$205, MATCH("Customer ID", 'E4 TB Allocation Details'!$A$18:$L$18, 0),FALSE), 'E2 Allocators'!$B$15:$W$361, MATCH('O5 Details by Class &amp; Accounts'!AU$18, 'E2 Allocators'!$B$15:$W$15, 0),FALSE)*$G109), 0, VLOOKUP(VLOOKUP($A109, 'E4 TB Allocation Details'!$A$18:$L$205, MATCH("Customer ID", 'E4 TB Allocation Details'!$A$18:$L$18, 0),FALSE), 'E2 Allocators'!$B$15:$W$361, MATCH('O5 Details by Class &amp; Accounts'!AU$18, 'E2 Allocators'!$B$15:$W$15, 0),FALSE)*$G109)</f>
        <v>0</v>
      </c>
      <c r="AV109" s="1412">
        <f ca="1">IF(ISERROR(VLOOKUP(VLOOKUP($A109, 'E4 TB Allocation Details'!$A$18:$L$205, MATCH("Customer ID", 'E4 TB Allocation Details'!$A$18:$L$18, 0),FALSE), 'E2 Allocators'!$B$15:$W$361, MATCH('O5 Details by Class &amp; Accounts'!AV$18, 'E2 Allocators'!$B$15:$W$15, 0),FALSE)*$G109), 0, VLOOKUP(VLOOKUP($A109, 'E4 TB Allocation Details'!$A$18:$L$205, MATCH("Customer ID", 'E4 TB Allocation Details'!$A$18:$L$18, 0),FALSE), 'E2 Allocators'!$B$15:$W$361, MATCH('O5 Details by Class &amp; Accounts'!AV$18, 'E2 Allocators'!$B$15:$W$15, 0),FALSE)*$G109)</f>
        <v>0</v>
      </c>
      <c r="AW109" s="1412">
        <f ca="1">IF(ISERROR(VLOOKUP(VLOOKUP($A109, 'E4 TB Allocation Details'!$A$18:$L$205, MATCH("Customer ID", 'E4 TB Allocation Details'!$A$18:$L$18, 0),FALSE), 'E2 Allocators'!$B$15:$W$361, MATCH('O5 Details by Class &amp; Accounts'!AW$18, 'E2 Allocators'!$B$15:$W$15, 0),FALSE)*$G109), 0, VLOOKUP(VLOOKUP($A109, 'E4 TB Allocation Details'!$A$18:$L$205, MATCH("Customer ID", 'E4 TB Allocation Details'!$A$18:$L$18, 0),FALSE), 'E2 Allocators'!$B$15:$W$361, MATCH('O5 Details by Class &amp; Accounts'!AW$18, 'E2 Allocators'!$B$15:$W$15, 0),FALSE)*$G109)</f>
        <v>0</v>
      </c>
      <c r="AX109" s="1412">
        <f t="shared" si="20"/>
        <v>0</v>
      </c>
      <c r="AY109" s="1412">
        <f ca="1">IF(ISERROR(VLOOKUP(VLOOKUP($A109, 'E4 TB Allocation Details'!$A$18:$L$205, MATCH("Misc ID", 'E4 TB Allocation Details'!$A$18:$L$18, 0),FALSE), 'E2 Allocators'!$B$15:$W$361, MATCH('O5 Details by Class &amp; Accounts'!AY$18, 'E2 Allocators'!$B$15:$W$15, 0),FALSE)*$E109), 0, VLOOKUP(VLOOKUP($A109, 'E4 TB Allocation Details'!$A$18:$L$205, MATCH("Misc ID", 'E4 TB Allocation Details'!$A$18:$L$18, 0),FALSE), 'E2 Allocators'!$B$15:$W$361, MATCH('O5 Details by Class &amp; Accounts'!AY$18, 'E2 Allocators'!$B$15:$W$15, 0),FALSE)*$E109)</f>
        <v>0</v>
      </c>
      <c r="AZ109" s="1412">
        <f ca="1">IF(ISERROR(VLOOKUP(VLOOKUP($A109, 'E4 TB Allocation Details'!$A$18:$L$205, MATCH("Misc ID", 'E4 TB Allocation Details'!$A$18:$L$18, 0),FALSE), 'E2 Allocators'!$B$15:$W$361, MATCH('O5 Details by Class &amp; Accounts'!AZ$18, 'E2 Allocators'!$B$15:$W$15, 0),FALSE)*$E109), 0, VLOOKUP(VLOOKUP($A109, 'E4 TB Allocation Details'!$A$18:$L$205, MATCH("Misc ID", 'E4 TB Allocation Details'!$A$18:$L$18, 0),FALSE), 'E2 Allocators'!$B$15:$W$361, MATCH('O5 Details by Class &amp; Accounts'!AZ$18, 'E2 Allocators'!$B$15:$W$15, 0),FALSE)*$E109)</f>
        <v>0</v>
      </c>
      <c r="BA109" s="1412">
        <f ca="1">IF(ISERROR(VLOOKUP(VLOOKUP($A109, 'E4 TB Allocation Details'!$A$18:$L$205, MATCH("Misc ID", 'E4 TB Allocation Details'!$A$18:$L$18, 0),FALSE), 'E2 Allocators'!$B$15:$W$361, MATCH('O5 Details by Class &amp; Accounts'!BA$18, 'E2 Allocators'!$B$15:$W$15, 0),FALSE)*$E109), 0, VLOOKUP(VLOOKUP($A109, 'E4 TB Allocation Details'!$A$18:$L$205, MATCH("Misc ID", 'E4 TB Allocation Details'!$A$18:$L$18, 0),FALSE), 'E2 Allocators'!$B$15:$W$361, MATCH('O5 Details by Class &amp; Accounts'!BA$18, 'E2 Allocators'!$B$15:$W$15, 0),FALSE)*$E109)</f>
        <v>0</v>
      </c>
      <c r="BB109" s="1412">
        <f ca="1">IF(ISERROR(VLOOKUP(VLOOKUP($A109, 'E4 TB Allocation Details'!$A$18:$L$205, MATCH("Misc ID", 'E4 TB Allocation Details'!$A$18:$L$18, 0),FALSE), 'E2 Allocators'!$B$15:$W$361, MATCH('O5 Details by Class &amp; Accounts'!BB$18, 'E2 Allocators'!$B$15:$W$15, 0),FALSE)*$E109), 0, VLOOKUP(VLOOKUP($A109, 'E4 TB Allocation Details'!$A$18:$L$205, MATCH("Misc ID", 'E4 TB Allocation Details'!$A$18:$L$18, 0),FALSE), 'E2 Allocators'!$B$15:$W$361, MATCH('O5 Details by Class &amp; Accounts'!BB$18, 'E2 Allocators'!$B$15:$W$15, 0),FALSE)*$E109)</f>
        <v>0</v>
      </c>
      <c r="BC109" s="1412">
        <f ca="1">IF(ISERROR(VLOOKUP(VLOOKUP($A109, 'E4 TB Allocation Details'!$A$18:$L$205, MATCH("Misc ID", 'E4 TB Allocation Details'!$A$18:$L$18, 0),FALSE), 'E2 Allocators'!$B$15:$W$361, MATCH('O5 Details by Class &amp; Accounts'!BC$18, 'E2 Allocators'!$B$15:$W$15, 0),FALSE)*$E109), 0, VLOOKUP(VLOOKUP($A109, 'E4 TB Allocation Details'!$A$18:$L$205, MATCH("Misc ID", 'E4 TB Allocation Details'!$A$18:$L$18, 0),FALSE), 'E2 Allocators'!$B$15:$W$361, MATCH('O5 Details by Class &amp; Accounts'!BC$18, 'E2 Allocators'!$B$15:$W$15, 0),FALSE)*$E109)</f>
        <v>0</v>
      </c>
      <c r="BD109" s="1412">
        <f ca="1">IF(ISERROR(VLOOKUP(VLOOKUP($A109, 'E4 TB Allocation Details'!$A$18:$L$205, MATCH("Misc ID", 'E4 TB Allocation Details'!$A$18:$L$18, 0),FALSE), 'E2 Allocators'!$B$15:$W$361, MATCH('O5 Details by Class &amp; Accounts'!BD$18, 'E2 Allocators'!$B$15:$W$15, 0),FALSE)*$E109), 0, VLOOKUP(VLOOKUP($A109, 'E4 TB Allocation Details'!$A$18:$L$205, MATCH("Misc ID", 'E4 TB Allocation Details'!$A$18:$L$18, 0),FALSE), 'E2 Allocators'!$B$15:$W$361, MATCH('O5 Details by Class &amp; Accounts'!BD$18, 'E2 Allocators'!$B$15:$W$15, 0),FALSE)*$E109)</f>
        <v>0</v>
      </c>
      <c r="BE109" s="1412">
        <f ca="1">IF(ISERROR(VLOOKUP(VLOOKUP($A109, 'E4 TB Allocation Details'!$A$18:$L$205, MATCH("Misc ID", 'E4 TB Allocation Details'!$A$18:$L$18, 0),FALSE), 'E2 Allocators'!$B$15:$W$361, MATCH('O5 Details by Class &amp; Accounts'!BE$18, 'E2 Allocators'!$B$15:$W$15, 0),FALSE)*$E109), 0, VLOOKUP(VLOOKUP($A109, 'E4 TB Allocation Details'!$A$18:$L$205, MATCH("Misc ID", 'E4 TB Allocation Details'!$A$18:$L$18, 0),FALSE), 'E2 Allocators'!$B$15:$W$361, MATCH('O5 Details by Class &amp; Accounts'!BE$18, 'E2 Allocators'!$B$15:$W$15, 0),FALSE)*$E109)</f>
        <v>0</v>
      </c>
      <c r="BF109" s="1412">
        <f ca="1">IF(ISERROR(VLOOKUP(VLOOKUP($A109, 'E4 TB Allocation Details'!$A$18:$L$205, MATCH("Misc ID", 'E4 TB Allocation Details'!$A$18:$L$18, 0),FALSE), 'E2 Allocators'!$B$15:$W$361, MATCH('O5 Details by Class &amp; Accounts'!BF$18, 'E2 Allocators'!$B$15:$W$15, 0),FALSE)*$E109), 0, VLOOKUP(VLOOKUP($A109, 'E4 TB Allocation Details'!$A$18:$L$205, MATCH("Misc ID", 'E4 TB Allocation Details'!$A$18:$L$18, 0),FALSE), 'E2 Allocators'!$B$15:$W$361, MATCH('O5 Details by Class &amp; Accounts'!BF$18, 'E2 Allocators'!$B$15:$W$15, 0),FALSE)*$E109)</f>
        <v>0</v>
      </c>
      <c r="BG109" s="1412">
        <f ca="1">IF(ISERROR(VLOOKUP(VLOOKUP($A109, 'E4 TB Allocation Details'!$A$18:$L$205, MATCH("Misc ID", 'E4 TB Allocation Details'!$A$18:$L$18, 0),FALSE), 'E2 Allocators'!$B$15:$W$361, MATCH('O5 Details by Class &amp; Accounts'!BG$18, 'E2 Allocators'!$B$15:$W$15, 0),FALSE)*$E109), 0, VLOOKUP(VLOOKUP($A109, 'E4 TB Allocation Details'!$A$18:$L$205, MATCH("Misc ID", 'E4 TB Allocation Details'!$A$18:$L$18, 0),FALSE), 'E2 Allocators'!$B$15:$W$361, MATCH('O5 Details by Class &amp; Accounts'!BG$18, 'E2 Allocators'!$B$15:$W$15, 0),FALSE)*$E109)</f>
        <v>0</v>
      </c>
      <c r="BH109" s="1412">
        <f ca="1">IF(ISERROR(VLOOKUP(VLOOKUP($A109, 'E4 TB Allocation Details'!$A$18:$L$205, MATCH("Misc ID", 'E4 TB Allocation Details'!$A$18:$L$18, 0),FALSE), 'E2 Allocators'!$B$15:$W$361, MATCH('O5 Details by Class &amp; Accounts'!BH$18, 'E2 Allocators'!$B$15:$W$15, 0),FALSE)*$E109), 0, VLOOKUP(VLOOKUP($A109, 'E4 TB Allocation Details'!$A$18:$L$205, MATCH("Misc ID", 'E4 TB Allocation Details'!$A$18:$L$18, 0),FALSE), 'E2 Allocators'!$B$15:$W$361, MATCH('O5 Details by Class &amp; Accounts'!BH$18, 'E2 Allocators'!$B$15:$W$15, 0),FALSE)*$E109)</f>
        <v>0</v>
      </c>
      <c r="BI109" s="1412">
        <f ca="1">IF(ISERROR(VLOOKUP(VLOOKUP($A109, 'E4 TB Allocation Details'!$A$18:$L$205, MATCH("Misc ID", 'E4 TB Allocation Details'!$A$18:$L$18, 0),FALSE), 'E2 Allocators'!$B$15:$W$361, MATCH('O5 Details by Class &amp; Accounts'!BI$18, 'E2 Allocators'!$B$15:$W$15, 0),FALSE)*$E109), 0, VLOOKUP(VLOOKUP($A109, 'E4 TB Allocation Details'!$A$18:$L$205, MATCH("Misc ID", 'E4 TB Allocation Details'!$A$18:$L$18, 0),FALSE), 'E2 Allocators'!$B$15:$W$361, MATCH('O5 Details by Class &amp; Accounts'!BI$18, 'E2 Allocators'!$B$15:$W$15, 0),FALSE)*$E109)</f>
        <v>0</v>
      </c>
      <c r="BJ109" s="1412">
        <f ca="1">IF(ISERROR(VLOOKUP(VLOOKUP($A109, 'E4 TB Allocation Details'!$A$18:$L$205, MATCH("Misc ID", 'E4 TB Allocation Details'!$A$18:$L$18, 0),FALSE), 'E2 Allocators'!$B$15:$W$361, MATCH('O5 Details by Class &amp; Accounts'!BJ$18, 'E2 Allocators'!$B$15:$W$15, 0),FALSE)*$E109), 0, VLOOKUP(VLOOKUP($A109, 'E4 TB Allocation Details'!$A$18:$L$205, MATCH("Misc ID", 'E4 TB Allocation Details'!$A$18:$L$18, 0),FALSE), 'E2 Allocators'!$B$15:$W$361, MATCH('O5 Details by Class &amp; Accounts'!BJ$18, 'E2 Allocators'!$B$15:$W$15, 0),FALSE)*$E109)</f>
        <v>0</v>
      </c>
      <c r="BK109" s="1412">
        <f ca="1">IF(ISERROR(VLOOKUP(VLOOKUP($A109, 'E4 TB Allocation Details'!$A$18:$L$205, MATCH("Misc ID", 'E4 TB Allocation Details'!$A$18:$L$18, 0),FALSE), 'E2 Allocators'!$B$15:$W$361, MATCH('O5 Details by Class &amp; Accounts'!BK$18, 'E2 Allocators'!$B$15:$W$15, 0),FALSE)*$E109), 0, VLOOKUP(VLOOKUP($A109, 'E4 TB Allocation Details'!$A$18:$L$205, MATCH("Misc ID", 'E4 TB Allocation Details'!$A$18:$L$18, 0),FALSE), 'E2 Allocators'!$B$15:$W$361, MATCH('O5 Details by Class &amp; Accounts'!BK$18, 'E2 Allocators'!$B$15:$W$15, 0),FALSE)*$E109)</f>
        <v>0</v>
      </c>
      <c r="BL109" s="1412">
        <f ca="1">IF(ISERROR(VLOOKUP(VLOOKUP($A109, 'E4 TB Allocation Details'!$A$18:$L$205, MATCH("Misc ID", 'E4 TB Allocation Details'!$A$18:$L$18, 0),FALSE), 'E2 Allocators'!$B$15:$W$361, MATCH('O5 Details by Class &amp; Accounts'!BL$18, 'E2 Allocators'!$B$15:$W$15, 0),FALSE)*$E109), 0, VLOOKUP(VLOOKUP($A109, 'E4 TB Allocation Details'!$A$18:$L$205, MATCH("Misc ID", 'E4 TB Allocation Details'!$A$18:$L$18, 0),FALSE), 'E2 Allocators'!$B$15:$W$361, MATCH('O5 Details by Class &amp; Accounts'!BL$18, 'E2 Allocators'!$B$15:$W$15, 0),FALSE)*$E109)</f>
        <v>0</v>
      </c>
      <c r="BM109" s="1412">
        <f ca="1">IF(ISERROR(VLOOKUP(VLOOKUP($A109, 'E4 TB Allocation Details'!$A$18:$L$205, MATCH("Misc ID", 'E4 TB Allocation Details'!$A$18:$L$18, 0),FALSE), 'E2 Allocators'!$B$15:$W$361, MATCH('O5 Details by Class &amp; Accounts'!BM$18, 'E2 Allocators'!$B$15:$W$15, 0),FALSE)*$E109), 0, VLOOKUP(VLOOKUP($A109, 'E4 TB Allocation Details'!$A$18:$L$205, MATCH("Misc ID", 'E4 TB Allocation Details'!$A$18:$L$18, 0),FALSE), 'E2 Allocators'!$B$15:$W$361, MATCH('O5 Details by Class &amp; Accounts'!BM$18, 'E2 Allocators'!$B$15:$W$15, 0),FALSE)*$E109)</f>
        <v>0</v>
      </c>
      <c r="BN109" s="1412">
        <f ca="1">IF(ISERROR(VLOOKUP(VLOOKUP($A109, 'E4 TB Allocation Details'!$A$18:$L$205, MATCH("Misc ID", 'E4 TB Allocation Details'!$A$18:$L$18, 0),FALSE), 'E2 Allocators'!$B$15:$W$361, MATCH('O5 Details by Class &amp; Accounts'!BN$18, 'E2 Allocators'!$B$15:$W$15, 0),FALSE)*$E109), 0, VLOOKUP(VLOOKUP($A109, 'E4 TB Allocation Details'!$A$18:$L$205, MATCH("Misc ID", 'E4 TB Allocation Details'!$A$18:$L$18, 0),FALSE), 'E2 Allocators'!$B$15:$W$361, MATCH('O5 Details by Class &amp; Accounts'!BN$18, 'E2 Allocators'!$B$15:$W$15, 0),FALSE)*$E109)</f>
        <v>0</v>
      </c>
      <c r="BO109" s="1412">
        <f ca="1">IF(ISERROR(VLOOKUP(VLOOKUP($A109, 'E4 TB Allocation Details'!$A$18:$L$205, MATCH("Misc ID", 'E4 TB Allocation Details'!$A$18:$L$18, 0),FALSE), 'E2 Allocators'!$B$15:$W$361, MATCH('O5 Details by Class &amp; Accounts'!BO$18, 'E2 Allocators'!$B$15:$W$15, 0),FALSE)*$E109), 0, VLOOKUP(VLOOKUP($A109, 'E4 TB Allocation Details'!$A$18:$L$205, MATCH("Misc ID", 'E4 TB Allocation Details'!$A$18:$L$18, 0),FALSE), 'E2 Allocators'!$B$15:$W$361, MATCH('O5 Details by Class &amp; Accounts'!BO$18, 'E2 Allocators'!$B$15:$W$15, 0),FALSE)*$E109)</f>
        <v>0</v>
      </c>
      <c r="BP109" s="1412">
        <f ca="1">IF(ISERROR(VLOOKUP(VLOOKUP($A109, 'E4 TB Allocation Details'!$A$18:$L$205, MATCH("Misc ID", 'E4 TB Allocation Details'!$A$18:$L$18, 0),FALSE), 'E2 Allocators'!$B$15:$W$361, MATCH('O5 Details by Class &amp; Accounts'!BP$18, 'E2 Allocators'!$B$15:$W$15, 0),FALSE)*$E109), 0, VLOOKUP(VLOOKUP($A109, 'E4 TB Allocation Details'!$A$18:$L$205, MATCH("Misc ID", 'E4 TB Allocation Details'!$A$18:$L$18, 0),FALSE), 'E2 Allocators'!$B$15:$W$361, MATCH('O5 Details by Class &amp; Accounts'!BP$18, 'E2 Allocators'!$B$15:$W$15, 0),FALSE)*$E109)</f>
        <v>0</v>
      </c>
      <c r="BQ109" s="1412">
        <f ca="1">IF(ISERROR(VLOOKUP(VLOOKUP($A109, 'E4 TB Allocation Details'!$A$18:$L$205, MATCH("Misc ID", 'E4 TB Allocation Details'!$A$18:$L$18, 0),FALSE), 'E2 Allocators'!$B$15:$W$361, MATCH('O5 Details by Class &amp; Accounts'!BQ$18, 'E2 Allocators'!$B$15:$W$15, 0),FALSE)*$E109), 0, VLOOKUP(VLOOKUP($A109, 'E4 TB Allocation Details'!$A$18:$L$205, MATCH("Misc ID", 'E4 TB Allocation Details'!$A$18:$L$18, 0),FALSE), 'E2 Allocators'!$B$15:$W$361, MATCH('O5 Details by Class &amp; Accounts'!BQ$18, 'E2 Allocators'!$B$15:$W$15, 0),FALSE)*$E109)</f>
        <v>0</v>
      </c>
      <c r="BR109" s="1412">
        <f ca="1">IF(ISERROR(VLOOKUP(VLOOKUP($A109, 'E4 TB Allocation Details'!$A$18:$L$205, MATCH("Misc ID", 'E4 TB Allocation Details'!$A$18:$L$18, 0),FALSE), 'E2 Allocators'!$B$15:$W$361, MATCH('O5 Details by Class &amp; Accounts'!BR$18, 'E2 Allocators'!$B$15:$W$15, 0),FALSE)*$E109), 0, VLOOKUP(VLOOKUP($A109, 'E4 TB Allocation Details'!$A$18:$L$205, MATCH("Misc ID", 'E4 TB Allocation Details'!$A$18:$L$18, 0),FALSE), 'E2 Allocators'!$B$15:$W$361, MATCH('O5 Details by Class &amp; Accounts'!BR$18, 'E2 Allocators'!$B$15:$W$15, 0),FALSE)*$E109)</f>
        <v>0</v>
      </c>
      <c r="BS109" s="1412">
        <f t="shared" si="21"/>
        <v>0</v>
      </c>
      <c r="BT109" s="1412">
        <f ca="1">IF(ISERROR(VLOOKUP(VLOOKUP($A109, 'E4 TB Allocation Details'!$A$18:$L$205, MATCH("A &amp; G ID", 'E4 TB Allocation Details'!$A$18:$L$18, 0),FALSE), 'E2 Allocators'!$B$15:$W$361, MATCH('O5 Details by Class &amp; Accounts'!BT$18, 'E2 Allocators'!$B$15:$W$15, 0),FALSE)*$E109), 0, VLOOKUP(VLOOKUP($A109, 'E4 TB Allocation Details'!$A$18:$L$205, MATCH("A &amp; G ID", 'E4 TB Allocation Details'!$A$18:$L$18, 0),FALSE), 'E2 Allocators'!$B$15:$W$361, MATCH('O5 Details by Class &amp; Accounts'!BT$18, 'E2 Allocators'!$B$15:$W$15, 0),FALSE)*$E109)</f>
        <v>0</v>
      </c>
      <c r="BU109" s="1412">
        <f ca="1">IF(ISERROR(VLOOKUP(VLOOKUP($A109, 'E4 TB Allocation Details'!$A$18:$L$205, MATCH("A &amp; G ID", 'E4 TB Allocation Details'!$A$18:$L$18, 0),FALSE), 'E2 Allocators'!$B$15:$W$361, MATCH('O5 Details by Class &amp; Accounts'!BU$18, 'E2 Allocators'!$B$15:$W$15, 0),FALSE)*$E109), 0, VLOOKUP(VLOOKUP($A109, 'E4 TB Allocation Details'!$A$18:$L$205, MATCH("A &amp; G ID", 'E4 TB Allocation Details'!$A$18:$L$18, 0),FALSE), 'E2 Allocators'!$B$15:$W$361, MATCH('O5 Details by Class &amp; Accounts'!BU$18, 'E2 Allocators'!$B$15:$W$15, 0),FALSE)*$E109)</f>
        <v>0</v>
      </c>
      <c r="BV109" s="1412">
        <f ca="1">IF(ISERROR(VLOOKUP(VLOOKUP($A109, 'E4 TB Allocation Details'!$A$18:$L$205, MATCH("A &amp; G ID", 'E4 TB Allocation Details'!$A$18:$L$18, 0),FALSE), 'E2 Allocators'!$B$15:$W$361, MATCH('O5 Details by Class &amp; Accounts'!BV$18, 'E2 Allocators'!$B$15:$W$15, 0),FALSE)*$E109), 0, VLOOKUP(VLOOKUP($A109, 'E4 TB Allocation Details'!$A$18:$L$205, MATCH("A &amp; G ID", 'E4 TB Allocation Details'!$A$18:$L$18, 0),FALSE), 'E2 Allocators'!$B$15:$W$361, MATCH('O5 Details by Class &amp; Accounts'!BV$18, 'E2 Allocators'!$B$15:$W$15, 0),FALSE)*$E109)</f>
        <v>0</v>
      </c>
      <c r="BW109" s="1412">
        <f ca="1">IF(ISERROR(VLOOKUP(VLOOKUP($A109, 'E4 TB Allocation Details'!$A$18:$L$205, MATCH("A &amp; G ID", 'E4 TB Allocation Details'!$A$18:$L$18, 0),FALSE), 'E2 Allocators'!$B$15:$W$361, MATCH('O5 Details by Class &amp; Accounts'!BW$18, 'E2 Allocators'!$B$15:$W$15, 0),FALSE)*$E109), 0, VLOOKUP(VLOOKUP($A109, 'E4 TB Allocation Details'!$A$18:$L$205, MATCH("A &amp; G ID", 'E4 TB Allocation Details'!$A$18:$L$18, 0),FALSE), 'E2 Allocators'!$B$15:$W$361, MATCH('O5 Details by Class &amp; Accounts'!BW$18, 'E2 Allocators'!$B$15:$W$15, 0),FALSE)*$E109)</f>
        <v>0</v>
      </c>
      <c r="BX109" s="1412">
        <f ca="1">IF(ISERROR(VLOOKUP(VLOOKUP($A109, 'E4 TB Allocation Details'!$A$18:$L$205, MATCH("A &amp; G ID", 'E4 TB Allocation Details'!$A$18:$L$18, 0),FALSE), 'E2 Allocators'!$B$15:$W$361, MATCH('O5 Details by Class &amp; Accounts'!BX$18, 'E2 Allocators'!$B$15:$W$15, 0),FALSE)*$E109), 0, VLOOKUP(VLOOKUP($A109, 'E4 TB Allocation Details'!$A$18:$L$205, MATCH("A &amp; G ID", 'E4 TB Allocation Details'!$A$18:$L$18, 0),FALSE), 'E2 Allocators'!$B$15:$W$361, MATCH('O5 Details by Class &amp; Accounts'!BX$18, 'E2 Allocators'!$B$15:$W$15, 0),FALSE)*$E109)</f>
        <v>0</v>
      </c>
      <c r="BY109" s="1412">
        <f ca="1">IF(ISERROR(VLOOKUP(VLOOKUP($A109, 'E4 TB Allocation Details'!$A$18:$L$205, MATCH("A &amp; G ID", 'E4 TB Allocation Details'!$A$18:$L$18, 0),FALSE), 'E2 Allocators'!$B$15:$W$361, MATCH('O5 Details by Class &amp; Accounts'!BY$18, 'E2 Allocators'!$B$15:$W$15, 0),FALSE)*$E109), 0, VLOOKUP(VLOOKUP($A109, 'E4 TB Allocation Details'!$A$18:$L$205, MATCH("A &amp; G ID", 'E4 TB Allocation Details'!$A$18:$L$18, 0),FALSE), 'E2 Allocators'!$B$15:$W$361, MATCH('O5 Details by Class &amp; Accounts'!BY$18, 'E2 Allocators'!$B$15:$W$15, 0),FALSE)*$E109)</f>
        <v>0</v>
      </c>
      <c r="BZ109" s="1412">
        <f ca="1">IF(ISERROR(VLOOKUP(VLOOKUP($A109, 'E4 TB Allocation Details'!$A$18:$L$205, MATCH("A &amp; G ID", 'E4 TB Allocation Details'!$A$18:$L$18, 0),FALSE), 'E2 Allocators'!$B$15:$W$361, MATCH('O5 Details by Class &amp; Accounts'!BZ$18, 'E2 Allocators'!$B$15:$W$15, 0),FALSE)*$E109), 0, VLOOKUP(VLOOKUP($A109, 'E4 TB Allocation Details'!$A$18:$L$205, MATCH("A &amp; G ID", 'E4 TB Allocation Details'!$A$18:$L$18, 0),FALSE), 'E2 Allocators'!$B$15:$W$361, MATCH('O5 Details by Class &amp; Accounts'!BZ$18, 'E2 Allocators'!$B$15:$W$15, 0),FALSE)*$E109)</f>
        <v>0</v>
      </c>
      <c r="CA109" s="1412">
        <f ca="1">IF(ISERROR(VLOOKUP(VLOOKUP($A109, 'E4 TB Allocation Details'!$A$18:$L$205, MATCH("A &amp; G ID", 'E4 TB Allocation Details'!$A$18:$L$18, 0),FALSE), 'E2 Allocators'!$B$15:$W$361, MATCH('O5 Details by Class &amp; Accounts'!CA$18, 'E2 Allocators'!$B$15:$W$15, 0),FALSE)*$E109), 0, VLOOKUP(VLOOKUP($A109, 'E4 TB Allocation Details'!$A$18:$L$205, MATCH("A &amp; G ID", 'E4 TB Allocation Details'!$A$18:$L$18, 0),FALSE), 'E2 Allocators'!$B$15:$W$361, MATCH('O5 Details by Class &amp; Accounts'!CA$18, 'E2 Allocators'!$B$15:$W$15, 0),FALSE)*$E109)</f>
        <v>0</v>
      </c>
      <c r="CB109" s="1412">
        <f ca="1">IF(ISERROR(VLOOKUP(VLOOKUP($A109, 'E4 TB Allocation Details'!$A$18:$L$205, MATCH("A &amp; G ID", 'E4 TB Allocation Details'!$A$18:$L$18, 0),FALSE), 'E2 Allocators'!$B$15:$W$361, MATCH('O5 Details by Class &amp; Accounts'!CB$18, 'E2 Allocators'!$B$15:$W$15, 0),FALSE)*$E109), 0, VLOOKUP(VLOOKUP($A109, 'E4 TB Allocation Details'!$A$18:$L$205, MATCH("A &amp; G ID", 'E4 TB Allocation Details'!$A$18:$L$18, 0),FALSE), 'E2 Allocators'!$B$15:$W$361, MATCH('O5 Details by Class &amp; Accounts'!CB$18, 'E2 Allocators'!$B$15:$W$15, 0),FALSE)*$E109)</f>
        <v>0</v>
      </c>
      <c r="CC109" s="1412">
        <f ca="1">IF(ISERROR(VLOOKUP(VLOOKUP($A109, 'E4 TB Allocation Details'!$A$18:$L$205, MATCH("A &amp; G ID", 'E4 TB Allocation Details'!$A$18:$L$18, 0),FALSE), 'E2 Allocators'!$B$15:$W$361, MATCH('O5 Details by Class &amp; Accounts'!CC$18, 'E2 Allocators'!$B$15:$W$15, 0),FALSE)*$E109), 0, VLOOKUP(VLOOKUP($A109, 'E4 TB Allocation Details'!$A$18:$L$205, MATCH("A &amp; G ID", 'E4 TB Allocation Details'!$A$18:$L$18, 0),FALSE), 'E2 Allocators'!$B$15:$W$361, MATCH('O5 Details by Class &amp; Accounts'!CC$18, 'E2 Allocators'!$B$15:$W$15, 0),FALSE)*$E109)</f>
        <v>0</v>
      </c>
      <c r="CD109" s="1412">
        <f ca="1">IF(ISERROR(VLOOKUP(VLOOKUP($A109, 'E4 TB Allocation Details'!$A$18:$L$205, MATCH("A &amp; G ID", 'E4 TB Allocation Details'!$A$18:$L$18, 0),FALSE), 'E2 Allocators'!$B$15:$W$361, MATCH('O5 Details by Class &amp; Accounts'!CD$18, 'E2 Allocators'!$B$15:$W$15, 0),FALSE)*$E109), 0, VLOOKUP(VLOOKUP($A109, 'E4 TB Allocation Details'!$A$18:$L$205, MATCH("A &amp; G ID", 'E4 TB Allocation Details'!$A$18:$L$18, 0),FALSE), 'E2 Allocators'!$B$15:$W$361, MATCH('O5 Details by Class &amp; Accounts'!CD$18, 'E2 Allocators'!$B$15:$W$15, 0),FALSE)*$E109)</f>
        <v>0</v>
      </c>
      <c r="CE109" s="1412">
        <f ca="1">IF(ISERROR(VLOOKUP(VLOOKUP($A109, 'E4 TB Allocation Details'!$A$18:$L$205, MATCH("A &amp; G ID", 'E4 TB Allocation Details'!$A$18:$L$18, 0),FALSE), 'E2 Allocators'!$B$15:$W$361, MATCH('O5 Details by Class &amp; Accounts'!CE$18, 'E2 Allocators'!$B$15:$W$15, 0),FALSE)*$E109), 0, VLOOKUP(VLOOKUP($A109, 'E4 TB Allocation Details'!$A$18:$L$205, MATCH("A &amp; G ID", 'E4 TB Allocation Details'!$A$18:$L$18, 0),FALSE), 'E2 Allocators'!$B$15:$W$361, MATCH('O5 Details by Class &amp; Accounts'!CE$18, 'E2 Allocators'!$B$15:$W$15, 0),FALSE)*$E109)</f>
        <v>0</v>
      </c>
      <c r="CF109" s="1412">
        <f ca="1">IF(ISERROR(VLOOKUP(VLOOKUP($A109, 'E4 TB Allocation Details'!$A$18:$L$205, MATCH("A &amp; G ID", 'E4 TB Allocation Details'!$A$18:$L$18, 0),FALSE), 'E2 Allocators'!$B$15:$W$361, MATCH('O5 Details by Class &amp; Accounts'!CF$18, 'E2 Allocators'!$B$15:$W$15, 0),FALSE)*$E109), 0, VLOOKUP(VLOOKUP($A109, 'E4 TB Allocation Details'!$A$18:$L$205, MATCH("A &amp; G ID", 'E4 TB Allocation Details'!$A$18:$L$18, 0),FALSE), 'E2 Allocators'!$B$15:$W$361, MATCH('O5 Details by Class &amp; Accounts'!CF$18, 'E2 Allocators'!$B$15:$W$15, 0),FALSE)*$E109)</f>
        <v>0</v>
      </c>
      <c r="CG109" s="1412">
        <f ca="1">IF(ISERROR(VLOOKUP(VLOOKUP($A109, 'E4 TB Allocation Details'!$A$18:$L$205, MATCH("A &amp; G ID", 'E4 TB Allocation Details'!$A$18:$L$18, 0),FALSE), 'E2 Allocators'!$B$15:$W$361, MATCH('O5 Details by Class &amp; Accounts'!CG$18, 'E2 Allocators'!$B$15:$W$15, 0),FALSE)*$E109), 0, VLOOKUP(VLOOKUP($A109, 'E4 TB Allocation Details'!$A$18:$L$205, MATCH("A &amp; G ID", 'E4 TB Allocation Details'!$A$18:$L$18, 0),FALSE), 'E2 Allocators'!$B$15:$W$361, MATCH('O5 Details by Class &amp; Accounts'!CG$18, 'E2 Allocators'!$B$15:$W$15, 0),FALSE)*$E109)</f>
        <v>0</v>
      </c>
      <c r="CH109" s="1412">
        <f ca="1">IF(ISERROR(VLOOKUP(VLOOKUP($A109, 'E4 TB Allocation Details'!$A$18:$L$205, MATCH("A &amp; G ID", 'E4 TB Allocation Details'!$A$18:$L$18, 0),FALSE), 'E2 Allocators'!$B$15:$W$361, MATCH('O5 Details by Class &amp; Accounts'!CH$18, 'E2 Allocators'!$B$15:$W$15, 0),FALSE)*$E109), 0, VLOOKUP(VLOOKUP($A109, 'E4 TB Allocation Details'!$A$18:$L$205, MATCH("A &amp; G ID", 'E4 TB Allocation Details'!$A$18:$L$18, 0),FALSE), 'E2 Allocators'!$B$15:$W$361, MATCH('O5 Details by Class &amp; Accounts'!CH$18, 'E2 Allocators'!$B$15:$W$15, 0),FALSE)*$E109)</f>
        <v>0</v>
      </c>
      <c r="CI109" s="1412">
        <f ca="1">IF(ISERROR(VLOOKUP(VLOOKUP($A109, 'E4 TB Allocation Details'!$A$18:$L$205, MATCH("A &amp; G ID", 'E4 TB Allocation Details'!$A$18:$L$18, 0),FALSE), 'E2 Allocators'!$B$15:$W$361, MATCH('O5 Details by Class &amp; Accounts'!CI$18, 'E2 Allocators'!$B$15:$W$15, 0),FALSE)*$E109), 0, VLOOKUP(VLOOKUP($A109, 'E4 TB Allocation Details'!$A$18:$L$205, MATCH("A &amp; G ID", 'E4 TB Allocation Details'!$A$18:$L$18, 0),FALSE), 'E2 Allocators'!$B$15:$W$361, MATCH('O5 Details by Class &amp; Accounts'!CI$18, 'E2 Allocators'!$B$15:$W$15, 0),FALSE)*$E109)</f>
        <v>0</v>
      </c>
      <c r="CJ109" s="1412">
        <f ca="1">IF(ISERROR(VLOOKUP(VLOOKUP($A109, 'E4 TB Allocation Details'!$A$18:$L$205, MATCH("A &amp; G ID", 'E4 TB Allocation Details'!$A$18:$L$18, 0),FALSE), 'E2 Allocators'!$B$15:$W$361, MATCH('O5 Details by Class &amp; Accounts'!CJ$18, 'E2 Allocators'!$B$15:$W$15, 0),FALSE)*$E109), 0, VLOOKUP(VLOOKUP($A109, 'E4 TB Allocation Details'!$A$18:$L$205, MATCH("A &amp; G ID", 'E4 TB Allocation Details'!$A$18:$L$18, 0),FALSE), 'E2 Allocators'!$B$15:$W$361, MATCH('O5 Details by Class &amp; Accounts'!CJ$18, 'E2 Allocators'!$B$15:$W$15, 0),FALSE)*$E109)</f>
        <v>0</v>
      </c>
      <c r="CK109" s="1412">
        <f ca="1">IF(ISERROR(VLOOKUP(VLOOKUP($A109, 'E4 TB Allocation Details'!$A$18:$L$205, MATCH("A &amp; G ID", 'E4 TB Allocation Details'!$A$18:$L$18, 0),FALSE), 'E2 Allocators'!$B$15:$W$361, MATCH('O5 Details by Class &amp; Accounts'!CK$18, 'E2 Allocators'!$B$15:$W$15, 0),FALSE)*$E109), 0, VLOOKUP(VLOOKUP($A109, 'E4 TB Allocation Details'!$A$18:$L$205, MATCH("A &amp; G ID", 'E4 TB Allocation Details'!$A$18:$L$18, 0),FALSE), 'E2 Allocators'!$B$15:$W$361, MATCH('O5 Details by Class &amp; Accounts'!CK$18, 'E2 Allocators'!$B$15:$W$15, 0),FALSE)*$E109)</f>
        <v>0</v>
      </c>
      <c r="CL109" s="1412">
        <f ca="1">IF(ISERROR(VLOOKUP(VLOOKUP($A109, 'E4 TB Allocation Details'!$A$18:$L$205, MATCH("A &amp; G ID", 'E4 TB Allocation Details'!$A$18:$L$18, 0),FALSE), 'E2 Allocators'!$B$15:$W$361, MATCH('O5 Details by Class &amp; Accounts'!CL$18, 'E2 Allocators'!$B$15:$W$15, 0),FALSE)*$E109), 0, VLOOKUP(VLOOKUP($A109, 'E4 TB Allocation Details'!$A$18:$L$205, MATCH("A &amp; G ID", 'E4 TB Allocation Details'!$A$18:$L$18, 0),FALSE), 'E2 Allocators'!$B$15:$W$361, MATCH('O5 Details by Class &amp; Accounts'!CL$18, 'E2 Allocators'!$B$15:$W$15, 0),FALSE)*$E109)</f>
        <v>0</v>
      </c>
      <c r="CM109" s="1412">
        <f ca="1">IF(ISERROR(VLOOKUP(VLOOKUP($A109, 'E4 TB Allocation Details'!$A$18:$L$205, MATCH("A &amp; G ID", 'E4 TB Allocation Details'!$A$18:$L$18, 0),FALSE), 'E2 Allocators'!$B$15:$W$361, MATCH('O5 Details by Class &amp; Accounts'!CM$18, 'E2 Allocators'!$B$15:$W$15, 0),FALSE)*$E109), 0, VLOOKUP(VLOOKUP($A109, 'E4 TB Allocation Details'!$A$18:$L$205, MATCH("A &amp; G ID", 'E4 TB Allocation Details'!$A$18:$L$18, 0),FALSE), 'E2 Allocators'!$B$15:$W$361, MATCH('O5 Details by Class &amp; Accounts'!CM$18, 'E2 Allocators'!$B$15:$W$15, 0),FALSE)*$E109)</f>
        <v>0</v>
      </c>
      <c r="CN109" s="1412">
        <f t="shared" si="22"/>
        <v>0</v>
      </c>
      <c r="CO109" s="1792">
        <f t="shared" si="23"/>
        <v>0</v>
      </c>
      <c r="CQ109" s="2087" t="s">
        <v>788</v>
      </c>
    </row>
    <row r="110" spans="1:95" s="81" customFormat="1" ht="12.75">
      <c r="A110" s="1180">
        <v>4390</v>
      </c>
      <c r="B110" s="1181" t="s">
        <v>1102</v>
      </c>
      <c r="C110" s="1789">
        <f ca="1">IF(ISERROR(VLOOKUP($A110,'I3 TB Data'!$A$23:$H$458,MATCH('O5 Details by Class &amp; Accounts'!$C$18, 'I3 TB Data'!$A$23:$H$23,0),0)), 0, VLOOKUP($A110,'I3 TB Data'!$A$23:$H$458,MATCH('O5 Details by Class &amp; Accounts'!$C$18,'I3 TB Data'!$A$23:$H$23,0),0))</f>
        <v>0</v>
      </c>
      <c r="D110" s="1790"/>
      <c r="E110" s="1789">
        <f t="shared" si="17"/>
        <v>0</v>
      </c>
      <c r="F110" s="1791">
        <f ca="1">IF(ISERROR(VLOOKUP($A110, 'E1 Categorization'!A33:E122, MATCH("Customer Component", 'E1 Categorization'!$A$33:$E$33,0), 0)), 0, IF(VLOOKUP($A110, 'E1 Categorization'!A33:E122, MATCH("Customer Component", 'E1 Categorization'!$A$33:$E$33,0), 0)=0, 'O5 Details by Class &amp; Accounts'!$E110, IF(AND(VLOOKUP($A110, 'E1 Categorization'!A33:E122, MATCH("Customer Component", 'E1 Categorization'!$A$33:$E$33,0), 0) &gt;0, VLOOKUP($A110, 'E1 Categorization'!A33:E122, MATCH("Customer Component", 'E1 Categorization'!$A$33:$E$33,0), 0)&lt;1), 'O5 Details by Class &amp; Accounts'!$E110*(1-VLOOKUP($A110, 'E1 Categorization'!A33:E122, MATCH("Customer Component", 'E1 Categorization'!$A$33:$E$33,0), 0)), 0)))</f>
        <v>0</v>
      </c>
      <c r="G110" s="1791">
        <f ca="1">IF(ISERROR(VLOOKUP($A110, 'E1 Categorization'!A33:E122, MATCH("Customer Component", 'E1 Categorization'!$A$33:$E$33,0), 0)),0, IF(VLOOKUP($A110, 'E1 Categorization'!A33:E122, MATCH("Customer Component", 'E1 Categorization'!$A$33:$E$33,0), 0)=0, 0, IF(AND(VLOOKUP($A110, 'E1 Categorization'!A33:E122, MATCH("Customer Component", 'E1 Categorization'!$A$33:$E$33,0), 0) &gt;0, VLOOKUP($A110, 'E1 Categorization'!A33:E122, MATCH("Customer Component", 'E1 Categorization'!$A$33:$E$33,0), 0)&lt;1), 'O5 Details by Class &amp; Accounts'!$E110*(VLOOKUP($A110, 'E1 Categorization'!A33:E122, MATCH("Customer Component", 'E1 Categorization'!$A$33:$E$33,0), 0)), 'O5 Details by Class &amp; Accounts'!$E110)))</f>
        <v>0</v>
      </c>
      <c r="H110" s="1412">
        <f ca="1">F110+G110</f>
        <v>0</v>
      </c>
      <c r="I110" s="1412">
        <f ca="1">IF(ISERROR(VLOOKUP(VLOOKUP($A110, 'E4 TB Allocation Details'!$A$18:$L$205, MATCH("Demand ID", 'E4 TB Allocation Details'!$A$18:$L$18, 0),FALSE), 'E2 Allocators'!$B$15:$W$361, MATCH('O5 Details by Class &amp; Accounts'!I$18, 'E2 Allocators'!$B$15:$W$15, 0),FALSE)*$F110), 0, VLOOKUP(VLOOKUP($A110, 'E4 TB Allocation Details'!$A$18:$L$205, MATCH("Demand ID", 'E4 TB Allocation Details'!$A$18:$L$18, 0),FALSE), 'E2 Allocators'!$B$15:$W$361, MATCH('O5 Details by Class &amp; Accounts'!I$18, 'E2 Allocators'!$B$15:$W$15, 0),FALSE)*$F110)</f>
        <v>0</v>
      </c>
      <c r="J110" s="1412">
        <f ca="1">IF(ISERROR(VLOOKUP(VLOOKUP($A110, 'E4 TB Allocation Details'!$A$18:$L$205, MATCH("Demand ID", 'E4 TB Allocation Details'!$A$18:$L$18, 0),FALSE), 'E2 Allocators'!$B$15:$W$361, MATCH('O5 Details by Class &amp; Accounts'!J$18, 'E2 Allocators'!$B$15:$W$15, 0),FALSE)*$F110), 0, VLOOKUP(VLOOKUP($A110, 'E4 TB Allocation Details'!$A$18:$L$205, MATCH("Demand ID", 'E4 TB Allocation Details'!$A$18:$L$18, 0),FALSE), 'E2 Allocators'!$B$15:$W$361, MATCH('O5 Details by Class &amp; Accounts'!J$18, 'E2 Allocators'!$B$15:$W$15, 0),FALSE)*$F110)</f>
        <v>0</v>
      </c>
      <c r="K110" s="1412">
        <f ca="1">IF(ISERROR(VLOOKUP(VLOOKUP($A110, 'E4 TB Allocation Details'!$A$18:$L$205, MATCH("Demand ID", 'E4 TB Allocation Details'!$A$18:$L$18, 0),FALSE), 'E2 Allocators'!$B$15:$W$361, MATCH('O5 Details by Class &amp; Accounts'!K$18, 'E2 Allocators'!$B$15:$W$15, 0),FALSE)*$F110), 0, VLOOKUP(VLOOKUP($A110, 'E4 TB Allocation Details'!$A$18:$L$205, MATCH("Demand ID", 'E4 TB Allocation Details'!$A$18:$L$18, 0),FALSE), 'E2 Allocators'!$B$15:$W$361, MATCH('O5 Details by Class &amp; Accounts'!K$18, 'E2 Allocators'!$B$15:$W$15, 0),FALSE)*$F110)</f>
        <v>0</v>
      </c>
      <c r="L110" s="1412">
        <f ca="1">IF(ISERROR(VLOOKUP(VLOOKUP($A110, 'E4 TB Allocation Details'!$A$18:$L$205, MATCH("Demand ID", 'E4 TB Allocation Details'!$A$18:$L$18, 0),FALSE), 'E2 Allocators'!$B$15:$W$361, MATCH('O5 Details by Class &amp; Accounts'!L$18, 'E2 Allocators'!$B$15:$W$15, 0),FALSE)*$F110), 0, VLOOKUP(VLOOKUP($A110, 'E4 TB Allocation Details'!$A$18:$L$205, MATCH("Demand ID", 'E4 TB Allocation Details'!$A$18:$L$18, 0),FALSE), 'E2 Allocators'!$B$15:$W$361, MATCH('O5 Details by Class &amp; Accounts'!L$18, 'E2 Allocators'!$B$15:$W$15, 0),FALSE)*$F110)</f>
        <v>0</v>
      </c>
      <c r="M110" s="1412">
        <f ca="1">IF(ISERROR(VLOOKUP(VLOOKUP($A110, 'E4 TB Allocation Details'!$A$18:$L$205, MATCH("Demand ID", 'E4 TB Allocation Details'!$A$18:$L$18, 0),FALSE), 'E2 Allocators'!$B$15:$W$361, MATCH('O5 Details by Class &amp; Accounts'!M$18, 'E2 Allocators'!$B$15:$W$15, 0),FALSE)*$F110), 0, VLOOKUP(VLOOKUP($A110, 'E4 TB Allocation Details'!$A$18:$L$205, MATCH("Demand ID", 'E4 TB Allocation Details'!$A$18:$L$18, 0),FALSE), 'E2 Allocators'!$B$15:$W$361, MATCH('O5 Details by Class &amp; Accounts'!M$18, 'E2 Allocators'!$B$15:$W$15, 0),FALSE)*$F110)</f>
        <v>0</v>
      </c>
      <c r="N110" s="1412">
        <f ca="1">IF(ISERROR(VLOOKUP(VLOOKUP($A110, 'E4 TB Allocation Details'!$A$18:$L$205, MATCH("Demand ID", 'E4 TB Allocation Details'!$A$18:$L$18, 0),FALSE), 'E2 Allocators'!$B$15:$W$361, MATCH('O5 Details by Class &amp; Accounts'!N$18, 'E2 Allocators'!$B$15:$W$15, 0),FALSE)*$F110), 0, VLOOKUP(VLOOKUP($A110, 'E4 TB Allocation Details'!$A$18:$L$205, MATCH("Demand ID", 'E4 TB Allocation Details'!$A$18:$L$18, 0),FALSE), 'E2 Allocators'!$B$15:$W$361, MATCH('O5 Details by Class &amp; Accounts'!N$18, 'E2 Allocators'!$B$15:$W$15, 0),FALSE)*$F110)</f>
        <v>0</v>
      </c>
      <c r="O110" s="1412">
        <f ca="1">IF(ISERROR(VLOOKUP(VLOOKUP($A110, 'E4 TB Allocation Details'!$A$18:$L$205, MATCH("Demand ID", 'E4 TB Allocation Details'!$A$18:$L$18, 0),FALSE), 'E2 Allocators'!$B$15:$W$361, MATCH('O5 Details by Class &amp; Accounts'!O$18, 'E2 Allocators'!$B$15:$W$15, 0),FALSE)*$F110), 0, VLOOKUP(VLOOKUP($A110, 'E4 TB Allocation Details'!$A$18:$L$205, MATCH("Demand ID", 'E4 TB Allocation Details'!$A$18:$L$18, 0),FALSE), 'E2 Allocators'!$B$15:$W$361, MATCH('O5 Details by Class &amp; Accounts'!O$18, 'E2 Allocators'!$B$15:$W$15, 0),FALSE)*$F110)</f>
        <v>0</v>
      </c>
      <c r="P110" s="1412">
        <f ca="1">IF(ISERROR(VLOOKUP(VLOOKUP($A110, 'E4 TB Allocation Details'!$A$18:$L$205, MATCH("Demand ID", 'E4 TB Allocation Details'!$A$18:$L$18, 0),FALSE), 'E2 Allocators'!$B$15:$W$361, MATCH('O5 Details by Class &amp; Accounts'!P$18, 'E2 Allocators'!$B$15:$W$15, 0),FALSE)*$F110), 0, VLOOKUP(VLOOKUP($A110, 'E4 TB Allocation Details'!$A$18:$L$205, MATCH("Demand ID", 'E4 TB Allocation Details'!$A$18:$L$18, 0),FALSE), 'E2 Allocators'!$B$15:$W$361, MATCH('O5 Details by Class &amp; Accounts'!P$18, 'E2 Allocators'!$B$15:$W$15, 0),FALSE)*$F110)</f>
        <v>0</v>
      </c>
      <c r="Q110" s="1412">
        <f ca="1">IF(ISERROR(VLOOKUP(VLOOKUP($A110, 'E4 TB Allocation Details'!$A$18:$L$205, MATCH("Demand ID", 'E4 TB Allocation Details'!$A$18:$L$18, 0),FALSE), 'E2 Allocators'!$B$15:$W$361, MATCH('O5 Details by Class &amp; Accounts'!Q$18, 'E2 Allocators'!$B$15:$W$15, 0),FALSE)*$F110), 0, VLOOKUP(VLOOKUP($A110, 'E4 TB Allocation Details'!$A$18:$L$205, MATCH("Demand ID", 'E4 TB Allocation Details'!$A$18:$L$18, 0),FALSE), 'E2 Allocators'!$B$15:$W$361, MATCH('O5 Details by Class &amp; Accounts'!Q$18, 'E2 Allocators'!$B$15:$W$15, 0),FALSE)*$F110)</f>
        <v>0</v>
      </c>
      <c r="R110" s="1412">
        <f ca="1">IF(ISERROR(VLOOKUP(VLOOKUP($A110, 'E4 TB Allocation Details'!$A$18:$L$205, MATCH("Demand ID", 'E4 TB Allocation Details'!$A$18:$L$18, 0),FALSE), 'E2 Allocators'!$B$15:$W$361, MATCH('O5 Details by Class &amp; Accounts'!R$18, 'E2 Allocators'!$B$15:$W$15, 0),FALSE)*$F110), 0, VLOOKUP(VLOOKUP($A110, 'E4 TB Allocation Details'!$A$18:$L$205, MATCH("Demand ID", 'E4 TB Allocation Details'!$A$18:$L$18, 0),FALSE), 'E2 Allocators'!$B$15:$W$361, MATCH('O5 Details by Class &amp; Accounts'!R$18, 'E2 Allocators'!$B$15:$W$15, 0),FALSE)*$F110)</f>
        <v>0</v>
      </c>
      <c r="S110" s="1412">
        <f ca="1">IF(ISERROR(VLOOKUP(VLOOKUP($A110, 'E4 TB Allocation Details'!$A$18:$L$205, MATCH("Demand ID", 'E4 TB Allocation Details'!$A$18:$L$18, 0),FALSE), 'E2 Allocators'!$B$15:$W$361, MATCH('O5 Details by Class &amp; Accounts'!S$18, 'E2 Allocators'!$B$15:$W$15, 0),FALSE)*$F110), 0, VLOOKUP(VLOOKUP($A110, 'E4 TB Allocation Details'!$A$18:$L$205, MATCH("Demand ID", 'E4 TB Allocation Details'!$A$18:$L$18, 0),FALSE), 'E2 Allocators'!$B$15:$W$361, MATCH('O5 Details by Class &amp; Accounts'!S$18, 'E2 Allocators'!$B$15:$W$15, 0),FALSE)*$F110)</f>
        <v>0</v>
      </c>
      <c r="T110" s="1412">
        <f ca="1">IF(ISERROR(VLOOKUP(VLOOKUP($A110, 'E4 TB Allocation Details'!$A$18:$L$205, MATCH("Demand ID", 'E4 TB Allocation Details'!$A$18:$L$18, 0),FALSE), 'E2 Allocators'!$B$15:$W$361, MATCH('O5 Details by Class &amp; Accounts'!T$18, 'E2 Allocators'!$B$15:$W$15, 0),FALSE)*$F110), 0, VLOOKUP(VLOOKUP($A110, 'E4 TB Allocation Details'!$A$18:$L$205, MATCH("Demand ID", 'E4 TB Allocation Details'!$A$18:$L$18, 0),FALSE), 'E2 Allocators'!$B$15:$W$361, MATCH('O5 Details by Class &amp; Accounts'!T$18, 'E2 Allocators'!$B$15:$W$15, 0),FALSE)*$F110)</f>
        <v>0</v>
      </c>
      <c r="U110" s="1412">
        <f ca="1">IF(ISERROR(VLOOKUP(VLOOKUP($A110, 'E4 TB Allocation Details'!$A$18:$L$205, MATCH("Demand ID", 'E4 TB Allocation Details'!$A$18:$L$18, 0),FALSE), 'E2 Allocators'!$B$15:$W$361, MATCH('O5 Details by Class &amp; Accounts'!U$18, 'E2 Allocators'!$B$15:$W$15, 0),FALSE)*$F110), 0, VLOOKUP(VLOOKUP($A110, 'E4 TB Allocation Details'!$A$18:$L$205, MATCH("Demand ID", 'E4 TB Allocation Details'!$A$18:$L$18, 0),FALSE), 'E2 Allocators'!$B$15:$W$361, MATCH('O5 Details by Class &amp; Accounts'!U$18, 'E2 Allocators'!$B$15:$W$15, 0),FALSE)*$F110)</f>
        <v>0</v>
      </c>
      <c r="V110" s="1412">
        <f ca="1">IF(ISERROR(VLOOKUP(VLOOKUP($A110, 'E4 TB Allocation Details'!$A$18:$L$205, MATCH("Demand ID", 'E4 TB Allocation Details'!$A$18:$L$18, 0),FALSE), 'E2 Allocators'!$B$15:$W$361, MATCH('O5 Details by Class &amp; Accounts'!V$18, 'E2 Allocators'!$B$15:$W$15, 0),FALSE)*$F110), 0, VLOOKUP(VLOOKUP($A110, 'E4 TB Allocation Details'!$A$18:$L$205, MATCH("Demand ID", 'E4 TB Allocation Details'!$A$18:$L$18, 0),FALSE), 'E2 Allocators'!$B$15:$W$361, MATCH('O5 Details by Class &amp; Accounts'!V$18, 'E2 Allocators'!$B$15:$W$15, 0),FALSE)*$F110)</f>
        <v>0</v>
      </c>
      <c r="W110" s="1412">
        <f ca="1">IF(ISERROR(VLOOKUP(VLOOKUP($A110, 'E4 TB Allocation Details'!$A$18:$L$205, MATCH("Demand ID", 'E4 TB Allocation Details'!$A$18:$L$18, 0),FALSE), 'E2 Allocators'!$B$15:$W$361, MATCH('O5 Details by Class &amp; Accounts'!W$18, 'E2 Allocators'!$B$15:$W$15, 0),FALSE)*$F110), 0, VLOOKUP(VLOOKUP($A110, 'E4 TB Allocation Details'!$A$18:$L$205, MATCH("Demand ID", 'E4 TB Allocation Details'!$A$18:$L$18, 0),FALSE), 'E2 Allocators'!$B$15:$W$361, MATCH('O5 Details by Class &amp; Accounts'!W$18, 'E2 Allocators'!$B$15:$W$15, 0),FALSE)*$F110)</f>
        <v>0</v>
      </c>
      <c r="X110" s="1412">
        <f ca="1">IF(ISERROR(VLOOKUP(VLOOKUP($A110, 'E4 TB Allocation Details'!$A$18:$L$205, MATCH("Demand ID", 'E4 TB Allocation Details'!$A$18:$L$18, 0),FALSE), 'E2 Allocators'!$B$15:$W$361, MATCH('O5 Details by Class &amp; Accounts'!X$18, 'E2 Allocators'!$B$15:$W$15, 0),FALSE)*$F110), 0, VLOOKUP(VLOOKUP($A110, 'E4 TB Allocation Details'!$A$18:$L$205, MATCH("Demand ID", 'E4 TB Allocation Details'!$A$18:$L$18, 0),FALSE), 'E2 Allocators'!$B$15:$W$361, MATCH('O5 Details by Class &amp; Accounts'!X$18, 'E2 Allocators'!$B$15:$W$15, 0),FALSE)*$F110)</f>
        <v>0</v>
      </c>
      <c r="Y110" s="1412">
        <f ca="1">IF(ISERROR(VLOOKUP(VLOOKUP($A110, 'E4 TB Allocation Details'!$A$18:$L$205, MATCH("Demand ID", 'E4 TB Allocation Details'!$A$18:$L$18, 0),FALSE), 'E2 Allocators'!$B$15:$W$361, MATCH('O5 Details by Class &amp; Accounts'!Y$18, 'E2 Allocators'!$B$15:$W$15, 0),FALSE)*$F110), 0, VLOOKUP(VLOOKUP($A110, 'E4 TB Allocation Details'!$A$18:$L$205, MATCH("Demand ID", 'E4 TB Allocation Details'!$A$18:$L$18, 0),FALSE), 'E2 Allocators'!$B$15:$W$361, MATCH('O5 Details by Class &amp; Accounts'!Y$18, 'E2 Allocators'!$B$15:$W$15, 0),FALSE)*$F110)</f>
        <v>0</v>
      </c>
      <c r="Z110" s="1412">
        <f ca="1">IF(ISERROR(VLOOKUP(VLOOKUP($A110, 'E4 TB Allocation Details'!$A$18:$L$205, MATCH("Demand ID", 'E4 TB Allocation Details'!$A$18:$L$18, 0),FALSE), 'E2 Allocators'!$B$15:$W$361, MATCH('O5 Details by Class &amp; Accounts'!Z$18, 'E2 Allocators'!$B$15:$W$15, 0),FALSE)*$F110), 0, VLOOKUP(VLOOKUP($A110, 'E4 TB Allocation Details'!$A$18:$L$205, MATCH("Demand ID", 'E4 TB Allocation Details'!$A$18:$L$18, 0),FALSE), 'E2 Allocators'!$B$15:$W$361, MATCH('O5 Details by Class &amp; Accounts'!Z$18, 'E2 Allocators'!$B$15:$W$15, 0),FALSE)*$F110)</f>
        <v>0</v>
      </c>
      <c r="AA110" s="1412">
        <f ca="1">IF(ISERROR(VLOOKUP(VLOOKUP($A110, 'E4 TB Allocation Details'!$A$18:$L$205, MATCH("Demand ID", 'E4 TB Allocation Details'!$A$18:$L$18, 0),FALSE), 'E2 Allocators'!$B$15:$W$361, MATCH('O5 Details by Class &amp; Accounts'!AA$18, 'E2 Allocators'!$B$15:$W$15, 0),FALSE)*$F110), 0, VLOOKUP(VLOOKUP($A110, 'E4 TB Allocation Details'!$A$18:$L$205, MATCH("Demand ID", 'E4 TB Allocation Details'!$A$18:$L$18, 0),FALSE), 'E2 Allocators'!$B$15:$W$361, MATCH('O5 Details by Class &amp; Accounts'!AA$18, 'E2 Allocators'!$B$15:$W$15, 0),FALSE)*$F110)</f>
        <v>0</v>
      </c>
      <c r="AB110" s="1412">
        <f ca="1">IF(ISERROR(VLOOKUP(VLOOKUP($A110, 'E4 TB Allocation Details'!$A$18:$L$205, MATCH("Demand ID", 'E4 TB Allocation Details'!$A$18:$L$18, 0),FALSE), 'E2 Allocators'!$B$15:$W$361, MATCH('O5 Details by Class &amp; Accounts'!AB$18, 'E2 Allocators'!$B$15:$W$15, 0),FALSE)*$F110), 0, VLOOKUP(VLOOKUP($A110, 'E4 TB Allocation Details'!$A$18:$L$205, MATCH("Demand ID", 'E4 TB Allocation Details'!$A$18:$L$18, 0),FALSE), 'E2 Allocators'!$B$15:$W$361, MATCH('O5 Details by Class &amp; Accounts'!AB$18, 'E2 Allocators'!$B$15:$W$15, 0),FALSE)*$F110)</f>
        <v>0</v>
      </c>
      <c r="AC110" s="1412">
        <f ca="1">SUM(I110:AB110)</f>
        <v>0</v>
      </c>
      <c r="AD110" s="1412">
        <f ca="1">IF(ISERROR(VLOOKUP(VLOOKUP($A110, 'E4 TB Allocation Details'!$A$18:$L$205, MATCH("Customer ID", 'E4 TB Allocation Details'!$A$18:$L$18, 0),FALSE), 'E2 Allocators'!$B$15:$W$361, MATCH('O5 Details by Class &amp; Accounts'!AD$18, 'E2 Allocators'!$B$15:$W$15, 0),FALSE)*$G110), 0, VLOOKUP(VLOOKUP($A110, 'E4 TB Allocation Details'!$A$18:$L$205, MATCH("Customer ID", 'E4 TB Allocation Details'!$A$18:$L$18, 0),FALSE), 'E2 Allocators'!$B$15:$W$361, MATCH('O5 Details by Class &amp; Accounts'!AD$18, 'E2 Allocators'!$B$15:$W$15, 0),FALSE)*$G110)</f>
        <v>0</v>
      </c>
      <c r="AE110" s="1412">
        <f ca="1">IF(ISERROR(VLOOKUP(VLOOKUP($A110, 'E4 TB Allocation Details'!$A$18:$L$205, MATCH("Customer ID", 'E4 TB Allocation Details'!$A$18:$L$18, 0),FALSE), 'E2 Allocators'!$B$15:$W$361, MATCH('O5 Details by Class &amp; Accounts'!AE$18, 'E2 Allocators'!$B$15:$W$15, 0),FALSE)*$G110), 0, VLOOKUP(VLOOKUP($A110, 'E4 TB Allocation Details'!$A$18:$L$205, MATCH("Customer ID", 'E4 TB Allocation Details'!$A$18:$L$18, 0),FALSE), 'E2 Allocators'!$B$15:$W$361, MATCH('O5 Details by Class &amp; Accounts'!AE$18, 'E2 Allocators'!$B$15:$W$15, 0),FALSE)*$G110)</f>
        <v>0</v>
      </c>
      <c r="AF110" s="1412">
        <f ca="1">IF(ISERROR(VLOOKUP(VLOOKUP($A110, 'E4 TB Allocation Details'!$A$18:$L$205, MATCH("Customer ID", 'E4 TB Allocation Details'!$A$18:$L$18, 0),FALSE), 'E2 Allocators'!$B$15:$W$361, MATCH('O5 Details by Class &amp; Accounts'!AF$18, 'E2 Allocators'!$B$15:$W$15, 0),FALSE)*$G110), 0, VLOOKUP(VLOOKUP($A110, 'E4 TB Allocation Details'!$A$18:$L$205, MATCH("Customer ID", 'E4 TB Allocation Details'!$A$18:$L$18, 0),FALSE), 'E2 Allocators'!$B$15:$W$361, MATCH('O5 Details by Class &amp; Accounts'!AF$18, 'E2 Allocators'!$B$15:$W$15, 0),FALSE)*$G110)</f>
        <v>0</v>
      </c>
      <c r="AG110" s="1412">
        <f ca="1">IF(ISERROR(VLOOKUP(VLOOKUP($A110, 'E4 TB Allocation Details'!$A$18:$L$205, MATCH("Customer ID", 'E4 TB Allocation Details'!$A$18:$L$18, 0),FALSE), 'E2 Allocators'!$B$15:$W$361, MATCH('O5 Details by Class &amp; Accounts'!AG$18, 'E2 Allocators'!$B$15:$W$15, 0),FALSE)*$G110), 0, VLOOKUP(VLOOKUP($A110, 'E4 TB Allocation Details'!$A$18:$L$205, MATCH("Customer ID", 'E4 TB Allocation Details'!$A$18:$L$18, 0),FALSE), 'E2 Allocators'!$B$15:$W$361, MATCH('O5 Details by Class &amp; Accounts'!AG$18, 'E2 Allocators'!$B$15:$W$15, 0),FALSE)*$G110)</f>
        <v>0</v>
      </c>
      <c r="AH110" s="1412">
        <f ca="1">IF(ISERROR(VLOOKUP(VLOOKUP($A110, 'E4 TB Allocation Details'!$A$18:$L$205, MATCH("Customer ID", 'E4 TB Allocation Details'!$A$18:$L$18, 0),FALSE), 'E2 Allocators'!$B$15:$W$361, MATCH('O5 Details by Class &amp; Accounts'!AH$18, 'E2 Allocators'!$B$15:$W$15, 0),FALSE)*$G110), 0, VLOOKUP(VLOOKUP($A110, 'E4 TB Allocation Details'!$A$18:$L$205, MATCH("Customer ID", 'E4 TB Allocation Details'!$A$18:$L$18, 0),FALSE), 'E2 Allocators'!$B$15:$W$361, MATCH('O5 Details by Class &amp; Accounts'!AH$18, 'E2 Allocators'!$B$15:$W$15, 0),FALSE)*$G110)</f>
        <v>0</v>
      </c>
      <c r="AI110" s="1412">
        <f ca="1">IF(ISERROR(VLOOKUP(VLOOKUP($A110, 'E4 TB Allocation Details'!$A$18:$L$205, MATCH("Customer ID", 'E4 TB Allocation Details'!$A$18:$L$18, 0),FALSE), 'E2 Allocators'!$B$15:$W$361, MATCH('O5 Details by Class &amp; Accounts'!AI$18, 'E2 Allocators'!$B$15:$W$15, 0),FALSE)*$G110), 0, VLOOKUP(VLOOKUP($A110, 'E4 TB Allocation Details'!$A$18:$L$205, MATCH("Customer ID", 'E4 TB Allocation Details'!$A$18:$L$18, 0),FALSE), 'E2 Allocators'!$B$15:$W$361, MATCH('O5 Details by Class &amp; Accounts'!AI$18, 'E2 Allocators'!$B$15:$W$15, 0),FALSE)*$G110)</f>
        <v>0</v>
      </c>
      <c r="AJ110" s="1412">
        <f ca="1">IF(ISERROR(VLOOKUP(VLOOKUP($A110, 'E4 TB Allocation Details'!$A$18:$L$205, MATCH("Customer ID", 'E4 TB Allocation Details'!$A$18:$L$18, 0),FALSE), 'E2 Allocators'!$B$15:$W$361, MATCH('O5 Details by Class &amp; Accounts'!AJ$18, 'E2 Allocators'!$B$15:$W$15, 0),FALSE)*$G110), 0, VLOOKUP(VLOOKUP($A110, 'E4 TB Allocation Details'!$A$18:$L$205, MATCH("Customer ID", 'E4 TB Allocation Details'!$A$18:$L$18, 0),FALSE), 'E2 Allocators'!$B$15:$W$361, MATCH('O5 Details by Class &amp; Accounts'!AJ$18, 'E2 Allocators'!$B$15:$W$15, 0),FALSE)*$G110)</f>
        <v>0</v>
      </c>
      <c r="AK110" s="1412">
        <f ca="1">IF(ISERROR(VLOOKUP(VLOOKUP($A110, 'E4 TB Allocation Details'!$A$18:$L$205, MATCH("Customer ID", 'E4 TB Allocation Details'!$A$18:$L$18, 0),FALSE), 'E2 Allocators'!$B$15:$W$361, MATCH('O5 Details by Class &amp; Accounts'!AK$18, 'E2 Allocators'!$B$15:$W$15, 0),FALSE)*$G110), 0, VLOOKUP(VLOOKUP($A110, 'E4 TB Allocation Details'!$A$18:$L$205, MATCH("Customer ID", 'E4 TB Allocation Details'!$A$18:$L$18, 0),FALSE), 'E2 Allocators'!$B$15:$W$361, MATCH('O5 Details by Class &amp; Accounts'!AK$18, 'E2 Allocators'!$B$15:$W$15, 0),FALSE)*$G110)</f>
        <v>0</v>
      </c>
      <c r="AL110" s="1412">
        <f ca="1">IF(ISERROR(VLOOKUP(VLOOKUP($A110, 'E4 TB Allocation Details'!$A$18:$L$205, MATCH("Customer ID", 'E4 TB Allocation Details'!$A$18:$L$18, 0),FALSE), 'E2 Allocators'!$B$15:$W$361, MATCH('O5 Details by Class &amp; Accounts'!AL$18, 'E2 Allocators'!$B$15:$W$15, 0),FALSE)*$G110), 0, VLOOKUP(VLOOKUP($A110, 'E4 TB Allocation Details'!$A$18:$L$205, MATCH("Customer ID", 'E4 TB Allocation Details'!$A$18:$L$18, 0),FALSE), 'E2 Allocators'!$B$15:$W$361, MATCH('O5 Details by Class &amp; Accounts'!AL$18, 'E2 Allocators'!$B$15:$W$15, 0),FALSE)*$G110)</f>
        <v>0</v>
      </c>
      <c r="AM110" s="1412">
        <f ca="1">IF(ISERROR(VLOOKUP(VLOOKUP($A110, 'E4 TB Allocation Details'!$A$18:$L$205, MATCH("Customer ID", 'E4 TB Allocation Details'!$A$18:$L$18, 0),FALSE), 'E2 Allocators'!$B$15:$W$361, MATCH('O5 Details by Class &amp; Accounts'!AM$18, 'E2 Allocators'!$B$15:$W$15, 0),FALSE)*$G110), 0, VLOOKUP(VLOOKUP($A110, 'E4 TB Allocation Details'!$A$18:$L$205, MATCH("Customer ID", 'E4 TB Allocation Details'!$A$18:$L$18, 0),FALSE), 'E2 Allocators'!$B$15:$W$361, MATCH('O5 Details by Class &amp; Accounts'!AM$18, 'E2 Allocators'!$B$15:$W$15, 0),FALSE)*$G110)</f>
        <v>0</v>
      </c>
      <c r="AN110" s="1412">
        <f ca="1">IF(ISERROR(VLOOKUP(VLOOKUP($A110, 'E4 TB Allocation Details'!$A$18:$L$205, MATCH("Customer ID", 'E4 TB Allocation Details'!$A$18:$L$18, 0),FALSE), 'E2 Allocators'!$B$15:$W$361, MATCH('O5 Details by Class &amp; Accounts'!AN$18, 'E2 Allocators'!$B$15:$W$15, 0),FALSE)*$G110), 0, VLOOKUP(VLOOKUP($A110, 'E4 TB Allocation Details'!$A$18:$L$205, MATCH("Customer ID", 'E4 TB Allocation Details'!$A$18:$L$18, 0),FALSE), 'E2 Allocators'!$B$15:$W$361, MATCH('O5 Details by Class &amp; Accounts'!AN$18, 'E2 Allocators'!$B$15:$W$15, 0),FALSE)*$G110)</f>
        <v>0</v>
      </c>
      <c r="AO110" s="1412">
        <f ca="1">IF(ISERROR(VLOOKUP(VLOOKUP($A110, 'E4 TB Allocation Details'!$A$18:$L$205, MATCH("Customer ID", 'E4 TB Allocation Details'!$A$18:$L$18, 0),FALSE), 'E2 Allocators'!$B$15:$W$361, MATCH('O5 Details by Class &amp; Accounts'!AO$18, 'E2 Allocators'!$B$15:$W$15, 0),FALSE)*$G110), 0, VLOOKUP(VLOOKUP($A110, 'E4 TB Allocation Details'!$A$18:$L$205, MATCH("Customer ID", 'E4 TB Allocation Details'!$A$18:$L$18, 0),FALSE), 'E2 Allocators'!$B$15:$W$361, MATCH('O5 Details by Class &amp; Accounts'!AO$18, 'E2 Allocators'!$B$15:$W$15, 0),FALSE)*$G110)</f>
        <v>0</v>
      </c>
      <c r="AP110" s="1412">
        <f ca="1">IF(ISERROR(VLOOKUP(VLOOKUP($A110, 'E4 TB Allocation Details'!$A$18:$L$205, MATCH("Customer ID", 'E4 TB Allocation Details'!$A$18:$L$18, 0),FALSE), 'E2 Allocators'!$B$15:$W$361, MATCH('O5 Details by Class &amp; Accounts'!AP$18, 'E2 Allocators'!$B$15:$W$15, 0),FALSE)*$G110), 0, VLOOKUP(VLOOKUP($A110, 'E4 TB Allocation Details'!$A$18:$L$205, MATCH("Customer ID", 'E4 TB Allocation Details'!$A$18:$L$18, 0),FALSE), 'E2 Allocators'!$B$15:$W$361, MATCH('O5 Details by Class &amp; Accounts'!AP$18, 'E2 Allocators'!$B$15:$W$15, 0),FALSE)*$G110)</f>
        <v>0</v>
      </c>
      <c r="AQ110" s="1412">
        <f ca="1">IF(ISERROR(VLOOKUP(VLOOKUP($A110, 'E4 TB Allocation Details'!$A$18:$L$205, MATCH("Customer ID", 'E4 TB Allocation Details'!$A$18:$L$18, 0),FALSE), 'E2 Allocators'!$B$15:$W$361, MATCH('O5 Details by Class &amp; Accounts'!AQ$18, 'E2 Allocators'!$B$15:$W$15, 0),FALSE)*$G110), 0, VLOOKUP(VLOOKUP($A110, 'E4 TB Allocation Details'!$A$18:$L$205, MATCH("Customer ID", 'E4 TB Allocation Details'!$A$18:$L$18, 0),FALSE), 'E2 Allocators'!$B$15:$W$361, MATCH('O5 Details by Class &amp; Accounts'!AQ$18, 'E2 Allocators'!$B$15:$W$15, 0),FALSE)*$G110)</f>
        <v>0</v>
      </c>
      <c r="AR110" s="1412">
        <f ca="1">IF(ISERROR(VLOOKUP(VLOOKUP($A110, 'E4 TB Allocation Details'!$A$18:$L$205, MATCH("Customer ID", 'E4 TB Allocation Details'!$A$18:$L$18, 0),FALSE), 'E2 Allocators'!$B$15:$W$361, MATCH('O5 Details by Class &amp; Accounts'!AR$18, 'E2 Allocators'!$B$15:$W$15, 0),FALSE)*$G110), 0, VLOOKUP(VLOOKUP($A110, 'E4 TB Allocation Details'!$A$18:$L$205, MATCH("Customer ID", 'E4 TB Allocation Details'!$A$18:$L$18, 0),FALSE), 'E2 Allocators'!$B$15:$W$361, MATCH('O5 Details by Class &amp; Accounts'!AR$18, 'E2 Allocators'!$B$15:$W$15, 0),FALSE)*$G110)</f>
        <v>0</v>
      </c>
      <c r="AS110" s="1412">
        <f ca="1">IF(ISERROR(VLOOKUP(VLOOKUP($A110, 'E4 TB Allocation Details'!$A$18:$L$205, MATCH("Customer ID", 'E4 TB Allocation Details'!$A$18:$L$18, 0),FALSE), 'E2 Allocators'!$B$15:$W$361, MATCH('O5 Details by Class &amp; Accounts'!AS$18, 'E2 Allocators'!$B$15:$W$15, 0),FALSE)*$G110), 0, VLOOKUP(VLOOKUP($A110, 'E4 TB Allocation Details'!$A$18:$L$205, MATCH("Customer ID", 'E4 TB Allocation Details'!$A$18:$L$18, 0),FALSE), 'E2 Allocators'!$B$15:$W$361, MATCH('O5 Details by Class &amp; Accounts'!AS$18, 'E2 Allocators'!$B$15:$W$15, 0),FALSE)*$G110)</f>
        <v>0</v>
      </c>
      <c r="AT110" s="1412">
        <f ca="1">IF(ISERROR(VLOOKUP(VLOOKUP($A110, 'E4 TB Allocation Details'!$A$18:$L$205, MATCH("Customer ID", 'E4 TB Allocation Details'!$A$18:$L$18, 0),FALSE), 'E2 Allocators'!$B$15:$W$361, MATCH('O5 Details by Class &amp; Accounts'!AT$18, 'E2 Allocators'!$B$15:$W$15, 0),FALSE)*$G110), 0, VLOOKUP(VLOOKUP($A110, 'E4 TB Allocation Details'!$A$18:$L$205, MATCH("Customer ID", 'E4 TB Allocation Details'!$A$18:$L$18, 0),FALSE), 'E2 Allocators'!$B$15:$W$361, MATCH('O5 Details by Class &amp; Accounts'!AT$18, 'E2 Allocators'!$B$15:$W$15, 0),FALSE)*$G110)</f>
        <v>0</v>
      </c>
      <c r="AU110" s="1412">
        <f ca="1">IF(ISERROR(VLOOKUP(VLOOKUP($A110, 'E4 TB Allocation Details'!$A$18:$L$205, MATCH("Customer ID", 'E4 TB Allocation Details'!$A$18:$L$18, 0),FALSE), 'E2 Allocators'!$B$15:$W$361, MATCH('O5 Details by Class &amp; Accounts'!AU$18, 'E2 Allocators'!$B$15:$W$15, 0),FALSE)*$G110), 0, VLOOKUP(VLOOKUP($A110, 'E4 TB Allocation Details'!$A$18:$L$205, MATCH("Customer ID", 'E4 TB Allocation Details'!$A$18:$L$18, 0),FALSE), 'E2 Allocators'!$B$15:$W$361, MATCH('O5 Details by Class &amp; Accounts'!AU$18, 'E2 Allocators'!$B$15:$W$15, 0),FALSE)*$G110)</f>
        <v>0</v>
      </c>
      <c r="AV110" s="1412">
        <f ca="1">IF(ISERROR(VLOOKUP(VLOOKUP($A110, 'E4 TB Allocation Details'!$A$18:$L$205, MATCH("Customer ID", 'E4 TB Allocation Details'!$A$18:$L$18, 0),FALSE), 'E2 Allocators'!$B$15:$W$361, MATCH('O5 Details by Class &amp; Accounts'!AV$18, 'E2 Allocators'!$B$15:$W$15, 0),FALSE)*$G110), 0, VLOOKUP(VLOOKUP($A110, 'E4 TB Allocation Details'!$A$18:$L$205, MATCH("Customer ID", 'E4 TB Allocation Details'!$A$18:$L$18, 0),FALSE), 'E2 Allocators'!$B$15:$W$361, MATCH('O5 Details by Class &amp; Accounts'!AV$18, 'E2 Allocators'!$B$15:$W$15, 0),FALSE)*$G110)</f>
        <v>0</v>
      </c>
      <c r="AW110" s="1412">
        <f ca="1">IF(ISERROR(VLOOKUP(VLOOKUP($A110, 'E4 TB Allocation Details'!$A$18:$L$205, MATCH("Customer ID", 'E4 TB Allocation Details'!$A$18:$L$18, 0),FALSE), 'E2 Allocators'!$B$15:$W$361, MATCH('O5 Details by Class &amp; Accounts'!AW$18, 'E2 Allocators'!$B$15:$W$15, 0),FALSE)*$G110), 0, VLOOKUP(VLOOKUP($A110, 'E4 TB Allocation Details'!$A$18:$L$205, MATCH("Customer ID", 'E4 TB Allocation Details'!$A$18:$L$18, 0),FALSE), 'E2 Allocators'!$B$15:$W$361, MATCH('O5 Details by Class &amp; Accounts'!AW$18, 'E2 Allocators'!$B$15:$W$15, 0),FALSE)*$G110)</f>
        <v>0</v>
      </c>
      <c r="AX110" s="1412">
        <f ca="1">SUM(AD110:AW110)</f>
        <v>0</v>
      </c>
      <c r="AY110" s="1412">
        <f ca="1">IF(ISERROR(VLOOKUP(VLOOKUP($A110, 'E4 TB Allocation Details'!$A$18:$L$205, MATCH("Misc ID", 'E4 TB Allocation Details'!$A$18:$L$18, 0),FALSE), 'E2 Allocators'!$B$15:$W$361, MATCH('O5 Details by Class &amp; Accounts'!AY$18, 'E2 Allocators'!$B$15:$W$15, 0),FALSE)*$E110), 0, VLOOKUP(VLOOKUP($A110, 'E4 TB Allocation Details'!$A$18:$L$205, MATCH("Misc ID", 'E4 TB Allocation Details'!$A$18:$L$18, 0),FALSE), 'E2 Allocators'!$B$15:$W$361, MATCH('O5 Details by Class &amp; Accounts'!AY$18, 'E2 Allocators'!$B$15:$W$15, 0),FALSE)*$E110)</f>
        <v>0</v>
      </c>
      <c r="AZ110" s="1412">
        <f ca="1">IF(ISERROR(VLOOKUP(VLOOKUP($A110, 'E4 TB Allocation Details'!$A$18:$L$205, MATCH("Misc ID", 'E4 TB Allocation Details'!$A$18:$L$18, 0),FALSE), 'E2 Allocators'!$B$15:$W$361, MATCH('O5 Details by Class &amp; Accounts'!AZ$18, 'E2 Allocators'!$B$15:$W$15, 0),FALSE)*$E110), 0, VLOOKUP(VLOOKUP($A110, 'E4 TB Allocation Details'!$A$18:$L$205, MATCH("Misc ID", 'E4 TB Allocation Details'!$A$18:$L$18, 0),FALSE), 'E2 Allocators'!$B$15:$W$361, MATCH('O5 Details by Class &amp; Accounts'!AZ$18, 'E2 Allocators'!$B$15:$W$15, 0),FALSE)*$E110)</f>
        <v>0</v>
      </c>
      <c r="BA110" s="1412">
        <f ca="1">IF(ISERROR(VLOOKUP(VLOOKUP($A110, 'E4 TB Allocation Details'!$A$18:$L$205, MATCH("Misc ID", 'E4 TB Allocation Details'!$A$18:$L$18, 0),FALSE), 'E2 Allocators'!$B$15:$W$361, MATCH('O5 Details by Class &amp; Accounts'!BA$18, 'E2 Allocators'!$B$15:$W$15, 0),FALSE)*$E110), 0, VLOOKUP(VLOOKUP($A110, 'E4 TB Allocation Details'!$A$18:$L$205, MATCH("Misc ID", 'E4 TB Allocation Details'!$A$18:$L$18, 0),FALSE), 'E2 Allocators'!$B$15:$W$361, MATCH('O5 Details by Class &amp; Accounts'!BA$18, 'E2 Allocators'!$B$15:$W$15, 0),FALSE)*$E110)</f>
        <v>0</v>
      </c>
      <c r="BB110" s="1412">
        <f ca="1">IF(ISERROR(VLOOKUP(VLOOKUP($A110, 'E4 TB Allocation Details'!$A$18:$L$205, MATCH("Misc ID", 'E4 TB Allocation Details'!$A$18:$L$18, 0),FALSE), 'E2 Allocators'!$B$15:$W$361, MATCH('O5 Details by Class &amp; Accounts'!BB$18, 'E2 Allocators'!$B$15:$W$15, 0),FALSE)*$E110), 0, VLOOKUP(VLOOKUP($A110, 'E4 TB Allocation Details'!$A$18:$L$205, MATCH("Misc ID", 'E4 TB Allocation Details'!$A$18:$L$18, 0),FALSE), 'E2 Allocators'!$B$15:$W$361, MATCH('O5 Details by Class &amp; Accounts'!BB$18, 'E2 Allocators'!$B$15:$W$15, 0),FALSE)*$E110)</f>
        <v>0</v>
      </c>
      <c r="BC110" s="1412">
        <f ca="1">IF(ISERROR(VLOOKUP(VLOOKUP($A110, 'E4 TB Allocation Details'!$A$18:$L$205, MATCH("Misc ID", 'E4 TB Allocation Details'!$A$18:$L$18, 0),FALSE), 'E2 Allocators'!$B$15:$W$361, MATCH('O5 Details by Class &amp; Accounts'!BC$18, 'E2 Allocators'!$B$15:$W$15, 0),FALSE)*$E110), 0, VLOOKUP(VLOOKUP($A110, 'E4 TB Allocation Details'!$A$18:$L$205, MATCH("Misc ID", 'E4 TB Allocation Details'!$A$18:$L$18, 0),FALSE), 'E2 Allocators'!$B$15:$W$361, MATCH('O5 Details by Class &amp; Accounts'!BC$18, 'E2 Allocators'!$B$15:$W$15, 0),FALSE)*$E110)</f>
        <v>0</v>
      </c>
      <c r="BD110" s="1412">
        <f ca="1">IF(ISERROR(VLOOKUP(VLOOKUP($A110, 'E4 TB Allocation Details'!$A$18:$L$205, MATCH("Misc ID", 'E4 TB Allocation Details'!$A$18:$L$18, 0),FALSE), 'E2 Allocators'!$B$15:$W$361, MATCH('O5 Details by Class &amp; Accounts'!BD$18, 'E2 Allocators'!$B$15:$W$15, 0),FALSE)*$E110), 0, VLOOKUP(VLOOKUP($A110, 'E4 TB Allocation Details'!$A$18:$L$205, MATCH("Misc ID", 'E4 TB Allocation Details'!$A$18:$L$18, 0),FALSE), 'E2 Allocators'!$B$15:$W$361, MATCH('O5 Details by Class &amp; Accounts'!BD$18, 'E2 Allocators'!$B$15:$W$15, 0),FALSE)*$E110)</f>
        <v>0</v>
      </c>
      <c r="BE110" s="1412">
        <f ca="1">IF(ISERROR(VLOOKUP(VLOOKUP($A110, 'E4 TB Allocation Details'!$A$18:$L$205, MATCH("Misc ID", 'E4 TB Allocation Details'!$A$18:$L$18, 0),FALSE), 'E2 Allocators'!$B$15:$W$361, MATCH('O5 Details by Class &amp; Accounts'!BE$18, 'E2 Allocators'!$B$15:$W$15, 0),FALSE)*$E110), 0, VLOOKUP(VLOOKUP($A110, 'E4 TB Allocation Details'!$A$18:$L$205, MATCH("Misc ID", 'E4 TB Allocation Details'!$A$18:$L$18, 0),FALSE), 'E2 Allocators'!$B$15:$W$361, MATCH('O5 Details by Class &amp; Accounts'!BE$18, 'E2 Allocators'!$B$15:$W$15, 0),FALSE)*$E110)</f>
        <v>0</v>
      </c>
      <c r="BF110" s="1412">
        <f ca="1">IF(ISERROR(VLOOKUP(VLOOKUP($A110, 'E4 TB Allocation Details'!$A$18:$L$205, MATCH("Misc ID", 'E4 TB Allocation Details'!$A$18:$L$18, 0),FALSE), 'E2 Allocators'!$B$15:$W$361, MATCH('O5 Details by Class &amp; Accounts'!BF$18, 'E2 Allocators'!$B$15:$W$15, 0),FALSE)*$E110), 0, VLOOKUP(VLOOKUP($A110, 'E4 TB Allocation Details'!$A$18:$L$205, MATCH("Misc ID", 'E4 TB Allocation Details'!$A$18:$L$18, 0),FALSE), 'E2 Allocators'!$B$15:$W$361, MATCH('O5 Details by Class &amp; Accounts'!BF$18, 'E2 Allocators'!$B$15:$W$15, 0),FALSE)*$E110)</f>
        <v>0</v>
      </c>
      <c r="BG110" s="1412">
        <f ca="1">IF(ISERROR(VLOOKUP(VLOOKUP($A110, 'E4 TB Allocation Details'!$A$18:$L$205, MATCH("Misc ID", 'E4 TB Allocation Details'!$A$18:$L$18, 0),FALSE), 'E2 Allocators'!$B$15:$W$361, MATCH('O5 Details by Class &amp; Accounts'!BG$18, 'E2 Allocators'!$B$15:$W$15, 0),FALSE)*$E110), 0, VLOOKUP(VLOOKUP($A110, 'E4 TB Allocation Details'!$A$18:$L$205, MATCH("Misc ID", 'E4 TB Allocation Details'!$A$18:$L$18, 0),FALSE), 'E2 Allocators'!$B$15:$W$361, MATCH('O5 Details by Class &amp; Accounts'!BG$18, 'E2 Allocators'!$B$15:$W$15, 0),FALSE)*$E110)</f>
        <v>0</v>
      </c>
      <c r="BH110" s="1412">
        <f ca="1">IF(ISERROR(VLOOKUP(VLOOKUP($A110, 'E4 TB Allocation Details'!$A$18:$L$205, MATCH("Misc ID", 'E4 TB Allocation Details'!$A$18:$L$18, 0),FALSE), 'E2 Allocators'!$B$15:$W$361, MATCH('O5 Details by Class &amp; Accounts'!BH$18, 'E2 Allocators'!$B$15:$W$15, 0),FALSE)*$E110), 0, VLOOKUP(VLOOKUP($A110, 'E4 TB Allocation Details'!$A$18:$L$205, MATCH("Misc ID", 'E4 TB Allocation Details'!$A$18:$L$18, 0),FALSE), 'E2 Allocators'!$B$15:$W$361, MATCH('O5 Details by Class &amp; Accounts'!BH$18, 'E2 Allocators'!$B$15:$W$15, 0),FALSE)*$E110)</f>
        <v>0</v>
      </c>
      <c r="BI110" s="1412">
        <f ca="1">IF(ISERROR(VLOOKUP(VLOOKUP($A110, 'E4 TB Allocation Details'!$A$18:$L$205, MATCH("Misc ID", 'E4 TB Allocation Details'!$A$18:$L$18, 0),FALSE), 'E2 Allocators'!$B$15:$W$361, MATCH('O5 Details by Class &amp; Accounts'!BI$18, 'E2 Allocators'!$B$15:$W$15, 0),FALSE)*$E110), 0, VLOOKUP(VLOOKUP($A110, 'E4 TB Allocation Details'!$A$18:$L$205, MATCH("Misc ID", 'E4 TB Allocation Details'!$A$18:$L$18, 0),FALSE), 'E2 Allocators'!$B$15:$W$361, MATCH('O5 Details by Class &amp; Accounts'!BI$18, 'E2 Allocators'!$B$15:$W$15, 0),FALSE)*$E110)</f>
        <v>0</v>
      </c>
      <c r="BJ110" s="1412">
        <f ca="1">IF(ISERROR(VLOOKUP(VLOOKUP($A110, 'E4 TB Allocation Details'!$A$18:$L$205, MATCH("Misc ID", 'E4 TB Allocation Details'!$A$18:$L$18, 0),FALSE), 'E2 Allocators'!$B$15:$W$361, MATCH('O5 Details by Class &amp; Accounts'!BJ$18, 'E2 Allocators'!$B$15:$W$15, 0),FALSE)*$E110), 0, VLOOKUP(VLOOKUP($A110, 'E4 TB Allocation Details'!$A$18:$L$205, MATCH("Misc ID", 'E4 TB Allocation Details'!$A$18:$L$18, 0),FALSE), 'E2 Allocators'!$B$15:$W$361, MATCH('O5 Details by Class &amp; Accounts'!BJ$18, 'E2 Allocators'!$B$15:$W$15, 0),FALSE)*$E110)</f>
        <v>0</v>
      </c>
      <c r="BK110" s="1412">
        <f ca="1">IF(ISERROR(VLOOKUP(VLOOKUP($A110, 'E4 TB Allocation Details'!$A$18:$L$205, MATCH("Misc ID", 'E4 TB Allocation Details'!$A$18:$L$18, 0),FALSE), 'E2 Allocators'!$B$15:$W$361, MATCH('O5 Details by Class &amp; Accounts'!BK$18, 'E2 Allocators'!$B$15:$W$15, 0),FALSE)*$E110), 0, VLOOKUP(VLOOKUP($A110, 'E4 TB Allocation Details'!$A$18:$L$205, MATCH("Misc ID", 'E4 TB Allocation Details'!$A$18:$L$18, 0),FALSE), 'E2 Allocators'!$B$15:$W$361, MATCH('O5 Details by Class &amp; Accounts'!BK$18, 'E2 Allocators'!$B$15:$W$15, 0),FALSE)*$E110)</f>
        <v>0</v>
      </c>
      <c r="BL110" s="1412">
        <f ca="1">IF(ISERROR(VLOOKUP(VLOOKUP($A110, 'E4 TB Allocation Details'!$A$18:$L$205, MATCH("Misc ID", 'E4 TB Allocation Details'!$A$18:$L$18, 0),FALSE), 'E2 Allocators'!$B$15:$W$361, MATCH('O5 Details by Class &amp; Accounts'!BL$18, 'E2 Allocators'!$B$15:$W$15, 0),FALSE)*$E110), 0, VLOOKUP(VLOOKUP($A110, 'E4 TB Allocation Details'!$A$18:$L$205, MATCH("Misc ID", 'E4 TB Allocation Details'!$A$18:$L$18, 0),FALSE), 'E2 Allocators'!$B$15:$W$361, MATCH('O5 Details by Class &amp; Accounts'!BL$18, 'E2 Allocators'!$B$15:$W$15, 0),FALSE)*$E110)</f>
        <v>0</v>
      </c>
      <c r="BM110" s="1412">
        <f ca="1">IF(ISERROR(VLOOKUP(VLOOKUP($A110, 'E4 TB Allocation Details'!$A$18:$L$205, MATCH("Misc ID", 'E4 TB Allocation Details'!$A$18:$L$18, 0),FALSE), 'E2 Allocators'!$B$15:$W$361, MATCH('O5 Details by Class &amp; Accounts'!BM$18, 'E2 Allocators'!$B$15:$W$15, 0),FALSE)*$E110), 0, VLOOKUP(VLOOKUP($A110, 'E4 TB Allocation Details'!$A$18:$L$205, MATCH("Misc ID", 'E4 TB Allocation Details'!$A$18:$L$18, 0),FALSE), 'E2 Allocators'!$B$15:$W$361, MATCH('O5 Details by Class &amp; Accounts'!BM$18, 'E2 Allocators'!$B$15:$W$15, 0),FALSE)*$E110)</f>
        <v>0</v>
      </c>
      <c r="BN110" s="1412">
        <f ca="1">IF(ISERROR(VLOOKUP(VLOOKUP($A110, 'E4 TB Allocation Details'!$A$18:$L$205, MATCH("Misc ID", 'E4 TB Allocation Details'!$A$18:$L$18, 0),FALSE), 'E2 Allocators'!$B$15:$W$361, MATCH('O5 Details by Class &amp; Accounts'!BN$18, 'E2 Allocators'!$B$15:$W$15, 0),FALSE)*$E110), 0, VLOOKUP(VLOOKUP($A110, 'E4 TB Allocation Details'!$A$18:$L$205, MATCH("Misc ID", 'E4 TB Allocation Details'!$A$18:$L$18, 0),FALSE), 'E2 Allocators'!$B$15:$W$361, MATCH('O5 Details by Class &amp; Accounts'!BN$18, 'E2 Allocators'!$B$15:$W$15, 0),FALSE)*$E110)</f>
        <v>0</v>
      </c>
      <c r="BO110" s="1412">
        <f ca="1">IF(ISERROR(VLOOKUP(VLOOKUP($A110, 'E4 TB Allocation Details'!$A$18:$L$205, MATCH("Misc ID", 'E4 TB Allocation Details'!$A$18:$L$18, 0),FALSE), 'E2 Allocators'!$B$15:$W$361, MATCH('O5 Details by Class &amp; Accounts'!BO$18, 'E2 Allocators'!$B$15:$W$15, 0),FALSE)*$E110), 0, VLOOKUP(VLOOKUP($A110, 'E4 TB Allocation Details'!$A$18:$L$205, MATCH("Misc ID", 'E4 TB Allocation Details'!$A$18:$L$18, 0),FALSE), 'E2 Allocators'!$B$15:$W$361, MATCH('O5 Details by Class &amp; Accounts'!BO$18, 'E2 Allocators'!$B$15:$W$15, 0),FALSE)*$E110)</f>
        <v>0</v>
      </c>
      <c r="BP110" s="1412">
        <f ca="1">IF(ISERROR(VLOOKUP(VLOOKUP($A110, 'E4 TB Allocation Details'!$A$18:$L$205, MATCH("Misc ID", 'E4 TB Allocation Details'!$A$18:$L$18, 0),FALSE), 'E2 Allocators'!$B$15:$W$361, MATCH('O5 Details by Class &amp; Accounts'!BP$18, 'E2 Allocators'!$B$15:$W$15, 0),FALSE)*$E110), 0, VLOOKUP(VLOOKUP($A110, 'E4 TB Allocation Details'!$A$18:$L$205, MATCH("Misc ID", 'E4 TB Allocation Details'!$A$18:$L$18, 0),FALSE), 'E2 Allocators'!$B$15:$W$361, MATCH('O5 Details by Class &amp; Accounts'!BP$18, 'E2 Allocators'!$B$15:$W$15, 0),FALSE)*$E110)</f>
        <v>0</v>
      </c>
      <c r="BQ110" s="1412">
        <f ca="1">IF(ISERROR(VLOOKUP(VLOOKUP($A110, 'E4 TB Allocation Details'!$A$18:$L$205, MATCH("Misc ID", 'E4 TB Allocation Details'!$A$18:$L$18, 0),FALSE), 'E2 Allocators'!$B$15:$W$361, MATCH('O5 Details by Class &amp; Accounts'!BQ$18, 'E2 Allocators'!$B$15:$W$15, 0),FALSE)*$E110), 0, VLOOKUP(VLOOKUP($A110, 'E4 TB Allocation Details'!$A$18:$L$205, MATCH("Misc ID", 'E4 TB Allocation Details'!$A$18:$L$18, 0),FALSE), 'E2 Allocators'!$B$15:$W$361, MATCH('O5 Details by Class &amp; Accounts'!BQ$18, 'E2 Allocators'!$B$15:$W$15, 0),FALSE)*$E110)</f>
        <v>0</v>
      </c>
      <c r="BR110" s="1412">
        <f ca="1">IF(ISERROR(VLOOKUP(VLOOKUP($A110, 'E4 TB Allocation Details'!$A$18:$L$205, MATCH("Misc ID", 'E4 TB Allocation Details'!$A$18:$L$18, 0),FALSE), 'E2 Allocators'!$B$15:$W$361, MATCH('O5 Details by Class &amp; Accounts'!BR$18, 'E2 Allocators'!$B$15:$W$15, 0),FALSE)*$E110), 0, VLOOKUP(VLOOKUP($A110, 'E4 TB Allocation Details'!$A$18:$L$205, MATCH("Misc ID", 'E4 TB Allocation Details'!$A$18:$L$18, 0),FALSE), 'E2 Allocators'!$B$15:$W$361, MATCH('O5 Details by Class &amp; Accounts'!BR$18, 'E2 Allocators'!$B$15:$W$15, 0),FALSE)*$E110)</f>
        <v>0</v>
      </c>
      <c r="BS110" s="1412">
        <f ca="1">SUM(AY110:BR110)</f>
        <v>0</v>
      </c>
      <c r="BT110" s="1412">
        <f ca="1">IF(ISERROR(VLOOKUP(VLOOKUP($A110, 'E4 TB Allocation Details'!$A$18:$L$205, MATCH("A &amp; G ID", 'E4 TB Allocation Details'!$A$18:$L$18, 0),FALSE), 'E2 Allocators'!$B$15:$W$361, MATCH('O5 Details by Class &amp; Accounts'!BT$18, 'E2 Allocators'!$B$15:$W$15, 0),FALSE)*$E110), 0, VLOOKUP(VLOOKUP($A110, 'E4 TB Allocation Details'!$A$18:$L$205, MATCH("A &amp; G ID", 'E4 TB Allocation Details'!$A$18:$L$18, 0),FALSE), 'E2 Allocators'!$B$15:$W$361, MATCH('O5 Details by Class &amp; Accounts'!BT$18, 'E2 Allocators'!$B$15:$W$15, 0),FALSE)*$E110)</f>
        <v>0</v>
      </c>
      <c r="BU110" s="1412">
        <f ca="1">IF(ISERROR(VLOOKUP(VLOOKUP($A110, 'E4 TB Allocation Details'!$A$18:$L$205, MATCH("A &amp; G ID", 'E4 TB Allocation Details'!$A$18:$L$18, 0),FALSE), 'E2 Allocators'!$B$15:$W$361, MATCH('O5 Details by Class &amp; Accounts'!BU$18, 'E2 Allocators'!$B$15:$W$15, 0),FALSE)*$E110), 0, VLOOKUP(VLOOKUP($A110, 'E4 TB Allocation Details'!$A$18:$L$205, MATCH("A &amp; G ID", 'E4 TB Allocation Details'!$A$18:$L$18, 0),FALSE), 'E2 Allocators'!$B$15:$W$361, MATCH('O5 Details by Class &amp; Accounts'!BU$18, 'E2 Allocators'!$B$15:$W$15, 0),FALSE)*$E110)</f>
        <v>0</v>
      </c>
      <c r="BV110" s="1412">
        <f ca="1">IF(ISERROR(VLOOKUP(VLOOKUP($A110, 'E4 TB Allocation Details'!$A$18:$L$205, MATCH("A &amp; G ID", 'E4 TB Allocation Details'!$A$18:$L$18, 0),FALSE), 'E2 Allocators'!$B$15:$W$361, MATCH('O5 Details by Class &amp; Accounts'!BV$18, 'E2 Allocators'!$B$15:$W$15, 0),FALSE)*$E110), 0, VLOOKUP(VLOOKUP($A110, 'E4 TB Allocation Details'!$A$18:$L$205, MATCH("A &amp; G ID", 'E4 TB Allocation Details'!$A$18:$L$18, 0),FALSE), 'E2 Allocators'!$B$15:$W$361, MATCH('O5 Details by Class &amp; Accounts'!BV$18, 'E2 Allocators'!$B$15:$W$15, 0),FALSE)*$E110)</f>
        <v>0</v>
      </c>
      <c r="BW110" s="1412">
        <f ca="1">IF(ISERROR(VLOOKUP(VLOOKUP($A110, 'E4 TB Allocation Details'!$A$18:$L$205, MATCH("A &amp; G ID", 'E4 TB Allocation Details'!$A$18:$L$18, 0),FALSE), 'E2 Allocators'!$B$15:$W$361, MATCH('O5 Details by Class &amp; Accounts'!BW$18, 'E2 Allocators'!$B$15:$W$15, 0),FALSE)*$E110), 0, VLOOKUP(VLOOKUP($A110, 'E4 TB Allocation Details'!$A$18:$L$205, MATCH("A &amp; G ID", 'E4 TB Allocation Details'!$A$18:$L$18, 0),FALSE), 'E2 Allocators'!$B$15:$W$361, MATCH('O5 Details by Class &amp; Accounts'!BW$18, 'E2 Allocators'!$B$15:$W$15, 0),FALSE)*$E110)</f>
        <v>0</v>
      </c>
      <c r="BX110" s="1412">
        <f ca="1">IF(ISERROR(VLOOKUP(VLOOKUP($A110, 'E4 TB Allocation Details'!$A$18:$L$205, MATCH("A &amp; G ID", 'E4 TB Allocation Details'!$A$18:$L$18, 0),FALSE), 'E2 Allocators'!$B$15:$W$361, MATCH('O5 Details by Class &amp; Accounts'!BX$18, 'E2 Allocators'!$B$15:$W$15, 0),FALSE)*$E110), 0, VLOOKUP(VLOOKUP($A110, 'E4 TB Allocation Details'!$A$18:$L$205, MATCH("A &amp; G ID", 'E4 TB Allocation Details'!$A$18:$L$18, 0),FALSE), 'E2 Allocators'!$B$15:$W$361, MATCH('O5 Details by Class &amp; Accounts'!BX$18, 'E2 Allocators'!$B$15:$W$15, 0),FALSE)*$E110)</f>
        <v>0</v>
      </c>
      <c r="BY110" s="1412">
        <f ca="1">IF(ISERROR(VLOOKUP(VLOOKUP($A110, 'E4 TB Allocation Details'!$A$18:$L$205, MATCH("A &amp; G ID", 'E4 TB Allocation Details'!$A$18:$L$18, 0),FALSE), 'E2 Allocators'!$B$15:$W$361, MATCH('O5 Details by Class &amp; Accounts'!BY$18, 'E2 Allocators'!$B$15:$W$15, 0),FALSE)*$E110), 0, VLOOKUP(VLOOKUP($A110, 'E4 TB Allocation Details'!$A$18:$L$205, MATCH("A &amp; G ID", 'E4 TB Allocation Details'!$A$18:$L$18, 0),FALSE), 'E2 Allocators'!$B$15:$W$361, MATCH('O5 Details by Class &amp; Accounts'!BY$18, 'E2 Allocators'!$B$15:$W$15, 0),FALSE)*$E110)</f>
        <v>0</v>
      </c>
      <c r="BZ110" s="1412">
        <f ca="1">IF(ISERROR(VLOOKUP(VLOOKUP($A110, 'E4 TB Allocation Details'!$A$18:$L$205, MATCH("A &amp; G ID", 'E4 TB Allocation Details'!$A$18:$L$18, 0),FALSE), 'E2 Allocators'!$B$15:$W$361, MATCH('O5 Details by Class &amp; Accounts'!BZ$18, 'E2 Allocators'!$B$15:$W$15, 0),FALSE)*$E110), 0, VLOOKUP(VLOOKUP($A110, 'E4 TB Allocation Details'!$A$18:$L$205, MATCH("A &amp; G ID", 'E4 TB Allocation Details'!$A$18:$L$18, 0),FALSE), 'E2 Allocators'!$B$15:$W$361, MATCH('O5 Details by Class &amp; Accounts'!BZ$18, 'E2 Allocators'!$B$15:$W$15, 0),FALSE)*$E110)</f>
        <v>0</v>
      </c>
      <c r="CA110" s="1412">
        <f ca="1">IF(ISERROR(VLOOKUP(VLOOKUP($A110, 'E4 TB Allocation Details'!$A$18:$L$205, MATCH("A &amp; G ID", 'E4 TB Allocation Details'!$A$18:$L$18, 0),FALSE), 'E2 Allocators'!$B$15:$W$361, MATCH('O5 Details by Class &amp; Accounts'!CA$18, 'E2 Allocators'!$B$15:$W$15, 0),FALSE)*$E110), 0, VLOOKUP(VLOOKUP($A110, 'E4 TB Allocation Details'!$A$18:$L$205, MATCH("A &amp; G ID", 'E4 TB Allocation Details'!$A$18:$L$18, 0),FALSE), 'E2 Allocators'!$B$15:$W$361, MATCH('O5 Details by Class &amp; Accounts'!CA$18, 'E2 Allocators'!$B$15:$W$15, 0),FALSE)*$E110)</f>
        <v>0</v>
      </c>
      <c r="CB110" s="1412">
        <f ca="1">IF(ISERROR(VLOOKUP(VLOOKUP($A110, 'E4 TB Allocation Details'!$A$18:$L$205, MATCH("A &amp; G ID", 'E4 TB Allocation Details'!$A$18:$L$18, 0),FALSE), 'E2 Allocators'!$B$15:$W$361, MATCH('O5 Details by Class &amp; Accounts'!CB$18, 'E2 Allocators'!$B$15:$W$15, 0),FALSE)*$E110), 0, VLOOKUP(VLOOKUP($A110, 'E4 TB Allocation Details'!$A$18:$L$205, MATCH("A &amp; G ID", 'E4 TB Allocation Details'!$A$18:$L$18, 0),FALSE), 'E2 Allocators'!$B$15:$W$361, MATCH('O5 Details by Class &amp; Accounts'!CB$18, 'E2 Allocators'!$B$15:$W$15, 0),FALSE)*$E110)</f>
        <v>0</v>
      </c>
      <c r="CC110" s="1412">
        <f ca="1">IF(ISERROR(VLOOKUP(VLOOKUP($A110, 'E4 TB Allocation Details'!$A$18:$L$205, MATCH("A &amp; G ID", 'E4 TB Allocation Details'!$A$18:$L$18, 0),FALSE), 'E2 Allocators'!$B$15:$W$361, MATCH('O5 Details by Class &amp; Accounts'!CC$18, 'E2 Allocators'!$B$15:$W$15, 0),FALSE)*$E110), 0, VLOOKUP(VLOOKUP($A110, 'E4 TB Allocation Details'!$A$18:$L$205, MATCH("A &amp; G ID", 'E4 TB Allocation Details'!$A$18:$L$18, 0),FALSE), 'E2 Allocators'!$B$15:$W$361, MATCH('O5 Details by Class &amp; Accounts'!CC$18, 'E2 Allocators'!$B$15:$W$15, 0),FALSE)*$E110)</f>
        <v>0</v>
      </c>
      <c r="CD110" s="1412">
        <f ca="1">IF(ISERROR(VLOOKUP(VLOOKUP($A110, 'E4 TB Allocation Details'!$A$18:$L$205, MATCH("A &amp; G ID", 'E4 TB Allocation Details'!$A$18:$L$18, 0),FALSE), 'E2 Allocators'!$B$15:$W$361, MATCH('O5 Details by Class &amp; Accounts'!CD$18, 'E2 Allocators'!$B$15:$W$15, 0),FALSE)*$E110), 0, VLOOKUP(VLOOKUP($A110, 'E4 TB Allocation Details'!$A$18:$L$205, MATCH("A &amp; G ID", 'E4 TB Allocation Details'!$A$18:$L$18, 0),FALSE), 'E2 Allocators'!$B$15:$W$361, MATCH('O5 Details by Class &amp; Accounts'!CD$18, 'E2 Allocators'!$B$15:$W$15, 0),FALSE)*$E110)</f>
        <v>0</v>
      </c>
      <c r="CE110" s="1412">
        <f ca="1">IF(ISERROR(VLOOKUP(VLOOKUP($A110, 'E4 TB Allocation Details'!$A$18:$L$205, MATCH("A &amp; G ID", 'E4 TB Allocation Details'!$A$18:$L$18, 0),FALSE), 'E2 Allocators'!$B$15:$W$361, MATCH('O5 Details by Class &amp; Accounts'!CE$18, 'E2 Allocators'!$B$15:$W$15, 0),FALSE)*$E110), 0, VLOOKUP(VLOOKUP($A110, 'E4 TB Allocation Details'!$A$18:$L$205, MATCH("A &amp; G ID", 'E4 TB Allocation Details'!$A$18:$L$18, 0),FALSE), 'E2 Allocators'!$B$15:$W$361, MATCH('O5 Details by Class &amp; Accounts'!CE$18, 'E2 Allocators'!$B$15:$W$15, 0),FALSE)*$E110)</f>
        <v>0</v>
      </c>
      <c r="CF110" s="1412">
        <f ca="1">IF(ISERROR(VLOOKUP(VLOOKUP($A110, 'E4 TB Allocation Details'!$A$18:$L$205, MATCH("A &amp; G ID", 'E4 TB Allocation Details'!$A$18:$L$18, 0),FALSE), 'E2 Allocators'!$B$15:$W$361, MATCH('O5 Details by Class &amp; Accounts'!CF$18, 'E2 Allocators'!$B$15:$W$15, 0),FALSE)*$E110), 0, VLOOKUP(VLOOKUP($A110, 'E4 TB Allocation Details'!$A$18:$L$205, MATCH("A &amp; G ID", 'E4 TB Allocation Details'!$A$18:$L$18, 0),FALSE), 'E2 Allocators'!$B$15:$W$361, MATCH('O5 Details by Class &amp; Accounts'!CF$18, 'E2 Allocators'!$B$15:$W$15, 0),FALSE)*$E110)</f>
        <v>0</v>
      </c>
      <c r="CG110" s="1412">
        <f ca="1">IF(ISERROR(VLOOKUP(VLOOKUP($A110, 'E4 TB Allocation Details'!$A$18:$L$205, MATCH("A &amp; G ID", 'E4 TB Allocation Details'!$A$18:$L$18, 0),FALSE), 'E2 Allocators'!$B$15:$W$361, MATCH('O5 Details by Class &amp; Accounts'!CG$18, 'E2 Allocators'!$B$15:$W$15, 0),FALSE)*$E110), 0, VLOOKUP(VLOOKUP($A110, 'E4 TB Allocation Details'!$A$18:$L$205, MATCH("A &amp; G ID", 'E4 TB Allocation Details'!$A$18:$L$18, 0),FALSE), 'E2 Allocators'!$B$15:$W$361, MATCH('O5 Details by Class &amp; Accounts'!CG$18, 'E2 Allocators'!$B$15:$W$15, 0),FALSE)*$E110)</f>
        <v>0</v>
      </c>
      <c r="CH110" s="1412">
        <f ca="1">IF(ISERROR(VLOOKUP(VLOOKUP($A110, 'E4 TB Allocation Details'!$A$18:$L$205, MATCH("A &amp; G ID", 'E4 TB Allocation Details'!$A$18:$L$18, 0),FALSE), 'E2 Allocators'!$B$15:$W$361, MATCH('O5 Details by Class &amp; Accounts'!CH$18, 'E2 Allocators'!$B$15:$W$15, 0),FALSE)*$E110), 0, VLOOKUP(VLOOKUP($A110, 'E4 TB Allocation Details'!$A$18:$L$205, MATCH("A &amp; G ID", 'E4 TB Allocation Details'!$A$18:$L$18, 0),FALSE), 'E2 Allocators'!$B$15:$W$361, MATCH('O5 Details by Class &amp; Accounts'!CH$18, 'E2 Allocators'!$B$15:$W$15, 0),FALSE)*$E110)</f>
        <v>0</v>
      </c>
      <c r="CI110" s="1412">
        <f ca="1">IF(ISERROR(VLOOKUP(VLOOKUP($A110, 'E4 TB Allocation Details'!$A$18:$L$205, MATCH("A &amp; G ID", 'E4 TB Allocation Details'!$A$18:$L$18, 0),FALSE), 'E2 Allocators'!$B$15:$W$361, MATCH('O5 Details by Class &amp; Accounts'!CI$18, 'E2 Allocators'!$B$15:$W$15, 0),FALSE)*$E110), 0, VLOOKUP(VLOOKUP($A110, 'E4 TB Allocation Details'!$A$18:$L$205, MATCH("A &amp; G ID", 'E4 TB Allocation Details'!$A$18:$L$18, 0),FALSE), 'E2 Allocators'!$B$15:$W$361, MATCH('O5 Details by Class &amp; Accounts'!CI$18, 'E2 Allocators'!$B$15:$W$15, 0),FALSE)*$E110)</f>
        <v>0</v>
      </c>
      <c r="CJ110" s="1412">
        <f ca="1">IF(ISERROR(VLOOKUP(VLOOKUP($A110, 'E4 TB Allocation Details'!$A$18:$L$205, MATCH("A &amp; G ID", 'E4 TB Allocation Details'!$A$18:$L$18, 0),FALSE), 'E2 Allocators'!$B$15:$W$361, MATCH('O5 Details by Class &amp; Accounts'!CJ$18, 'E2 Allocators'!$B$15:$W$15, 0),FALSE)*$E110), 0, VLOOKUP(VLOOKUP($A110, 'E4 TB Allocation Details'!$A$18:$L$205, MATCH("A &amp; G ID", 'E4 TB Allocation Details'!$A$18:$L$18, 0),FALSE), 'E2 Allocators'!$B$15:$W$361, MATCH('O5 Details by Class &amp; Accounts'!CJ$18, 'E2 Allocators'!$B$15:$W$15, 0),FALSE)*$E110)</f>
        <v>0</v>
      </c>
      <c r="CK110" s="1412">
        <f ca="1">IF(ISERROR(VLOOKUP(VLOOKUP($A110, 'E4 TB Allocation Details'!$A$18:$L$205, MATCH("A &amp; G ID", 'E4 TB Allocation Details'!$A$18:$L$18, 0),FALSE), 'E2 Allocators'!$B$15:$W$361, MATCH('O5 Details by Class &amp; Accounts'!CK$18, 'E2 Allocators'!$B$15:$W$15, 0),FALSE)*$E110), 0, VLOOKUP(VLOOKUP($A110, 'E4 TB Allocation Details'!$A$18:$L$205, MATCH("A &amp; G ID", 'E4 TB Allocation Details'!$A$18:$L$18, 0),FALSE), 'E2 Allocators'!$B$15:$W$361, MATCH('O5 Details by Class &amp; Accounts'!CK$18, 'E2 Allocators'!$B$15:$W$15, 0),FALSE)*$E110)</f>
        <v>0</v>
      </c>
      <c r="CL110" s="1412">
        <f ca="1">IF(ISERROR(VLOOKUP(VLOOKUP($A110, 'E4 TB Allocation Details'!$A$18:$L$205, MATCH("A &amp; G ID", 'E4 TB Allocation Details'!$A$18:$L$18, 0),FALSE), 'E2 Allocators'!$B$15:$W$361, MATCH('O5 Details by Class &amp; Accounts'!CL$18, 'E2 Allocators'!$B$15:$W$15, 0),FALSE)*$E110), 0, VLOOKUP(VLOOKUP($A110, 'E4 TB Allocation Details'!$A$18:$L$205, MATCH("A &amp; G ID", 'E4 TB Allocation Details'!$A$18:$L$18, 0),FALSE), 'E2 Allocators'!$B$15:$W$361, MATCH('O5 Details by Class &amp; Accounts'!CL$18, 'E2 Allocators'!$B$15:$W$15, 0),FALSE)*$E110)</f>
        <v>0</v>
      </c>
      <c r="CM110" s="1412">
        <f ca="1">IF(ISERROR(VLOOKUP(VLOOKUP($A110, 'E4 TB Allocation Details'!$A$18:$L$205, MATCH("A &amp; G ID", 'E4 TB Allocation Details'!$A$18:$L$18, 0),FALSE), 'E2 Allocators'!$B$15:$W$361, MATCH('O5 Details by Class &amp; Accounts'!CM$18, 'E2 Allocators'!$B$15:$W$15, 0),FALSE)*$E110), 0, VLOOKUP(VLOOKUP($A110, 'E4 TB Allocation Details'!$A$18:$L$205, MATCH("A &amp; G ID", 'E4 TB Allocation Details'!$A$18:$L$18, 0),FALSE), 'E2 Allocators'!$B$15:$W$361, MATCH('O5 Details by Class &amp; Accounts'!CM$18, 'E2 Allocators'!$B$15:$W$15, 0),FALSE)*$E110)</f>
        <v>0</v>
      </c>
      <c r="CN110" s="1412">
        <f>SUM(BT110:CM110)</f>
        <v>0</v>
      </c>
      <c r="CO110" s="1792">
        <f t="shared" si="23"/>
        <v>0</v>
      </c>
      <c r="CQ110" s="2087" t="s">
        <v>788</v>
      </c>
    </row>
    <row r="111" spans="1:95" s="81" customFormat="1" ht="12.75">
      <c r="A111" s="1180">
        <v>4395</v>
      </c>
      <c r="B111" s="1181" t="s">
        <v>1160</v>
      </c>
      <c r="C111" s="1789">
        <f ca="1">IF(ISERROR(VLOOKUP($A111,'I3 TB Data'!$A$23:$H$458,MATCH('O5 Details by Class &amp; Accounts'!$C$18, 'I3 TB Data'!$A$23:$H$23,0),0)), 0, VLOOKUP($A111,'I3 TB Data'!$A$23:$H$458,MATCH('O5 Details by Class &amp; Accounts'!$C$18,'I3 TB Data'!$A$23:$H$23,0),0))</f>
        <v>0</v>
      </c>
      <c r="D111" s="1790"/>
      <c r="E111" s="1789">
        <f t="shared" si="17"/>
        <v>0</v>
      </c>
      <c r="F111" s="1791">
        <f ca="1">IF(ISERROR(VLOOKUP($A111, 'E1 Categorization'!A33:E122, MATCH("Customer Component", 'E1 Categorization'!$A$33:$E$33,0), 0)), 0, IF(VLOOKUP($A111, 'E1 Categorization'!A33:E122, MATCH("Customer Component", 'E1 Categorization'!$A$33:$E$33,0), 0)=0, 'O5 Details by Class &amp; Accounts'!$E111, IF(AND(VLOOKUP($A111, 'E1 Categorization'!A33:E122, MATCH("Customer Component", 'E1 Categorization'!$A$33:$E$33,0), 0) &gt;0, VLOOKUP($A111, 'E1 Categorization'!A33:E122, MATCH("Customer Component", 'E1 Categorization'!$A$33:$E$33,0), 0)&lt;1), 'O5 Details by Class &amp; Accounts'!$E111*(1-VLOOKUP($A111, 'E1 Categorization'!A33:E122, MATCH("Customer Component", 'E1 Categorization'!$A$33:$E$33,0), 0)), 0)))</f>
        <v>0</v>
      </c>
      <c r="G111" s="1791">
        <f ca="1">IF(ISERROR(VLOOKUP($A111, 'E1 Categorization'!A33:E122, MATCH("Customer Component", 'E1 Categorization'!$A$33:$E$33,0), 0)),0, IF(VLOOKUP($A111, 'E1 Categorization'!A33:E122, MATCH("Customer Component", 'E1 Categorization'!$A$33:$E$33,0), 0)=0, 0, IF(AND(VLOOKUP($A111, 'E1 Categorization'!A33:E122, MATCH("Customer Component", 'E1 Categorization'!$A$33:$E$33,0), 0) &gt;0, VLOOKUP($A111, 'E1 Categorization'!A33:E122, MATCH("Customer Component", 'E1 Categorization'!$A$33:$E$33,0), 0)&lt;1), 'O5 Details by Class &amp; Accounts'!$E111*(VLOOKUP($A111, 'E1 Categorization'!A33:E122, MATCH("Customer Component", 'E1 Categorization'!$A$33:$E$33,0), 0)), 'O5 Details by Class &amp; Accounts'!$E111)))</f>
        <v>0</v>
      </c>
      <c r="H111" s="1412">
        <f ca="1">F111+G111</f>
        <v>0</v>
      </c>
      <c r="I111" s="1412">
        <f ca="1">IF(ISERROR(VLOOKUP(VLOOKUP($A111, 'E4 TB Allocation Details'!$A$18:$L$205, MATCH("Demand ID", 'E4 TB Allocation Details'!$A$18:$L$18, 0),FALSE), 'E2 Allocators'!$B$15:$W$361, MATCH('O5 Details by Class &amp; Accounts'!I$18, 'E2 Allocators'!$B$15:$W$15, 0),FALSE)*$F111), 0, VLOOKUP(VLOOKUP($A111, 'E4 TB Allocation Details'!$A$18:$L$205, MATCH("Demand ID", 'E4 TB Allocation Details'!$A$18:$L$18, 0),FALSE), 'E2 Allocators'!$B$15:$W$361, MATCH('O5 Details by Class &amp; Accounts'!I$18, 'E2 Allocators'!$B$15:$W$15, 0),FALSE)*$F111)</f>
        <v>0</v>
      </c>
      <c r="J111" s="1412">
        <f ca="1">IF(ISERROR(VLOOKUP(VLOOKUP($A111, 'E4 TB Allocation Details'!$A$18:$L$205, MATCH("Demand ID", 'E4 TB Allocation Details'!$A$18:$L$18, 0),FALSE), 'E2 Allocators'!$B$15:$W$361, MATCH('O5 Details by Class &amp; Accounts'!J$18, 'E2 Allocators'!$B$15:$W$15, 0),FALSE)*$F111), 0, VLOOKUP(VLOOKUP($A111, 'E4 TB Allocation Details'!$A$18:$L$205, MATCH("Demand ID", 'E4 TB Allocation Details'!$A$18:$L$18, 0),FALSE), 'E2 Allocators'!$B$15:$W$361, MATCH('O5 Details by Class &amp; Accounts'!J$18, 'E2 Allocators'!$B$15:$W$15, 0),FALSE)*$F111)</f>
        <v>0</v>
      </c>
      <c r="K111" s="1412">
        <f ca="1">IF(ISERROR(VLOOKUP(VLOOKUP($A111, 'E4 TB Allocation Details'!$A$18:$L$205, MATCH("Demand ID", 'E4 TB Allocation Details'!$A$18:$L$18, 0),FALSE), 'E2 Allocators'!$B$15:$W$361, MATCH('O5 Details by Class &amp; Accounts'!K$18, 'E2 Allocators'!$B$15:$W$15, 0),FALSE)*$F111), 0, VLOOKUP(VLOOKUP($A111, 'E4 TB Allocation Details'!$A$18:$L$205, MATCH("Demand ID", 'E4 TB Allocation Details'!$A$18:$L$18, 0),FALSE), 'E2 Allocators'!$B$15:$W$361, MATCH('O5 Details by Class &amp; Accounts'!K$18, 'E2 Allocators'!$B$15:$W$15, 0),FALSE)*$F111)</f>
        <v>0</v>
      </c>
      <c r="L111" s="1412">
        <f ca="1">IF(ISERROR(VLOOKUP(VLOOKUP($A111, 'E4 TB Allocation Details'!$A$18:$L$205, MATCH("Demand ID", 'E4 TB Allocation Details'!$A$18:$L$18, 0),FALSE), 'E2 Allocators'!$B$15:$W$361, MATCH('O5 Details by Class &amp; Accounts'!L$18, 'E2 Allocators'!$B$15:$W$15, 0),FALSE)*$F111), 0, VLOOKUP(VLOOKUP($A111, 'E4 TB Allocation Details'!$A$18:$L$205, MATCH("Demand ID", 'E4 TB Allocation Details'!$A$18:$L$18, 0),FALSE), 'E2 Allocators'!$B$15:$W$361, MATCH('O5 Details by Class &amp; Accounts'!L$18, 'E2 Allocators'!$B$15:$W$15, 0),FALSE)*$F111)</f>
        <v>0</v>
      </c>
      <c r="M111" s="1412">
        <f ca="1">IF(ISERROR(VLOOKUP(VLOOKUP($A111, 'E4 TB Allocation Details'!$A$18:$L$205, MATCH("Demand ID", 'E4 TB Allocation Details'!$A$18:$L$18, 0),FALSE), 'E2 Allocators'!$B$15:$W$361, MATCH('O5 Details by Class &amp; Accounts'!M$18, 'E2 Allocators'!$B$15:$W$15, 0),FALSE)*$F111), 0, VLOOKUP(VLOOKUP($A111, 'E4 TB Allocation Details'!$A$18:$L$205, MATCH("Demand ID", 'E4 TB Allocation Details'!$A$18:$L$18, 0),FALSE), 'E2 Allocators'!$B$15:$W$361, MATCH('O5 Details by Class &amp; Accounts'!M$18, 'E2 Allocators'!$B$15:$W$15, 0),FALSE)*$F111)</f>
        <v>0</v>
      </c>
      <c r="N111" s="1412">
        <f ca="1">IF(ISERROR(VLOOKUP(VLOOKUP($A111, 'E4 TB Allocation Details'!$A$18:$L$205, MATCH("Demand ID", 'E4 TB Allocation Details'!$A$18:$L$18, 0),FALSE), 'E2 Allocators'!$B$15:$W$361, MATCH('O5 Details by Class &amp; Accounts'!N$18, 'E2 Allocators'!$B$15:$W$15, 0),FALSE)*$F111), 0, VLOOKUP(VLOOKUP($A111, 'E4 TB Allocation Details'!$A$18:$L$205, MATCH("Demand ID", 'E4 TB Allocation Details'!$A$18:$L$18, 0),FALSE), 'E2 Allocators'!$B$15:$W$361, MATCH('O5 Details by Class &amp; Accounts'!N$18, 'E2 Allocators'!$B$15:$W$15, 0),FALSE)*$F111)</f>
        <v>0</v>
      </c>
      <c r="O111" s="1412">
        <f ca="1">IF(ISERROR(VLOOKUP(VLOOKUP($A111, 'E4 TB Allocation Details'!$A$18:$L$205, MATCH("Demand ID", 'E4 TB Allocation Details'!$A$18:$L$18, 0),FALSE), 'E2 Allocators'!$B$15:$W$361, MATCH('O5 Details by Class &amp; Accounts'!O$18, 'E2 Allocators'!$B$15:$W$15, 0),FALSE)*$F111), 0, VLOOKUP(VLOOKUP($A111, 'E4 TB Allocation Details'!$A$18:$L$205, MATCH("Demand ID", 'E4 TB Allocation Details'!$A$18:$L$18, 0),FALSE), 'E2 Allocators'!$B$15:$W$361, MATCH('O5 Details by Class &amp; Accounts'!O$18, 'E2 Allocators'!$B$15:$W$15, 0),FALSE)*$F111)</f>
        <v>0</v>
      </c>
      <c r="P111" s="1412">
        <f ca="1">IF(ISERROR(VLOOKUP(VLOOKUP($A111, 'E4 TB Allocation Details'!$A$18:$L$205, MATCH("Demand ID", 'E4 TB Allocation Details'!$A$18:$L$18, 0),FALSE), 'E2 Allocators'!$B$15:$W$361, MATCH('O5 Details by Class &amp; Accounts'!P$18, 'E2 Allocators'!$B$15:$W$15, 0),FALSE)*$F111), 0, VLOOKUP(VLOOKUP($A111, 'E4 TB Allocation Details'!$A$18:$L$205, MATCH("Demand ID", 'E4 TB Allocation Details'!$A$18:$L$18, 0),FALSE), 'E2 Allocators'!$B$15:$W$361, MATCH('O5 Details by Class &amp; Accounts'!P$18, 'E2 Allocators'!$B$15:$W$15, 0),FALSE)*$F111)</f>
        <v>0</v>
      </c>
      <c r="Q111" s="1412">
        <f ca="1">IF(ISERROR(VLOOKUP(VLOOKUP($A111, 'E4 TB Allocation Details'!$A$18:$L$205, MATCH("Demand ID", 'E4 TB Allocation Details'!$A$18:$L$18, 0),FALSE), 'E2 Allocators'!$B$15:$W$361, MATCH('O5 Details by Class &amp; Accounts'!Q$18, 'E2 Allocators'!$B$15:$W$15, 0),FALSE)*$F111), 0, VLOOKUP(VLOOKUP($A111, 'E4 TB Allocation Details'!$A$18:$L$205, MATCH("Demand ID", 'E4 TB Allocation Details'!$A$18:$L$18, 0),FALSE), 'E2 Allocators'!$B$15:$W$361, MATCH('O5 Details by Class &amp; Accounts'!Q$18, 'E2 Allocators'!$B$15:$W$15, 0),FALSE)*$F111)</f>
        <v>0</v>
      </c>
      <c r="R111" s="1412">
        <f ca="1">IF(ISERROR(VLOOKUP(VLOOKUP($A111, 'E4 TB Allocation Details'!$A$18:$L$205, MATCH("Demand ID", 'E4 TB Allocation Details'!$A$18:$L$18, 0),FALSE), 'E2 Allocators'!$B$15:$W$361, MATCH('O5 Details by Class &amp; Accounts'!R$18, 'E2 Allocators'!$B$15:$W$15, 0),FALSE)*$F111), 0, VLOOKUP(VLOOKUP($A111, 'E4 TB Allocation Details'!$A$18:$L$205, MATCH("Demand ID", 'E4 TB Allocation Details'!$A$18:$L$18, 0),FALSE), 'E2 Allocators'!$B$15:$W$361, MATCH('O5 Details by Class &amp; Accounts'!R$18, 'E2 Allocators'!$B$15:$W$15, 0),FALSE)*$F111)</f>
        <v>0</v>
      </c>
      <c r="S111" s="1412">
        <f ca="1">IF(ISERROR(VLOOKUP(VLOOKUP($A111, 'E4 TB Allocation Details'!$A$18:$L$205, MATCH("Demand ID", 'E4 TB Allocation Details'!$A$18:$L$18, 0),FALSE), 'E2 Allocators'!$B$15:$W$361, MATCH('O5 Details by Class &amp; Accounts'!S$18, 'E2 Allocators'!$B$15:$W$15, 0),FALSE)*$F111), 0, VLOOKUP(VLOOKUP($A111, 'E4 TB Allocation Details'!$A$18:$L$205, MATCH("Demand ID", 'E4 TB Allocation Details'!$A$18:$L$18, 0),FALSE), 'E2 Allocators'!$B$15:$W$361, MATCH('O5 Details by Class &amp; Accounts'!S$18, 'E2 Allocators'!$B$15:$W$15, 0),FALSE)*$F111)</f>
        <v>0</v>
      </c>
      <c r="T111" s="1412">
        <f ca="1">IF(ISERROR(VLOOKUP(VLOOKUP($A111, 'E4 TB Allocation Details'!$A$18:$L$205, MATCH("Demand ID", 'E4 TB Allocation Details'!$A$18:$L$18, 0),FALSE), 'E2 Allocators'!$B$15:$W$361, MATCH('O5 Details by Class &amp; Accounts'!T$18, 'E2 Allocators'!$B$15:$W$15, 0),FALSE)*$F111), 0, VLOOKUP(VLOOKUP($A111, 'E4 TB Allocation Details'!$A$18:$L$205, MATCH("Demand ID", 'E4 TB Allocation Details'!$A$18:$L$18, 0),FALSE), 'E2 Allocators'!$B$15:$W$361, MATCH('O5 Details by Class &amp; Accounts'!T$18, 'E2 Allocators'!$B$15:$W$15, 0),FALSE)*$F111)</f>
        <v>0</v>
      </c>
      <c r="U111" s="1412">
        <f ca="1">IF(ISERROR(VLOOKUP(VLOOKUP($A111, 'E4 TB Allocation Details'!$A$18:$L$205, MATCH("Demand ID", 'E4 TB Allocation Details'!$A$18:$L$18, 0),FALSE), 'E2 Allocators'!$B$15:$W$361, MATCH('O5 Details by Class &amp; Accounts'!U$18, 'E2 Allocators'!$B$15:$W$15, 0),FALSE)*$F111), 0, VLOOKUP(VLOOKUP($A111, 'E4 TB Allocation Details'!$A$18:$L$205, MATCH("Demand ID", 'E4 TB Allocation Details'!$A$18:$L$18, 0),FALSE), 'E2 Allocators'!$B$15:$W$361, MATCH('O5 Details by Class &amp; Accounts'!U$18, 'E2 Allocators'!$B$15:$W$15, 0),FALSE)*$F111)</f>
        <v>0</v>
      </c>
      <c r="V111" s="1412">
        <f ca="1">IF(ISERROR(VLOOKUP(VLOOKUP($A111, 'E4 TB Allocation Details'!$A$18:$L$205, MATCH("Demand ID", 'E4 TB Allocation Details'!$A$18:$L$18, 0),FALSE), 'E2 Allocators'!$B$15:$W$361, MATCH('O5 Details by Class &amp; Accounts'!V$18, 'E2 Allocators'!$B$15:$W$15, 0),FALSE)*$F111), 0, VLOOKUP(VLOOKUP($A111, 'E4 TB Allocation Details'!$A$18:$L$205, MATCH("Demand ID", 'E4 TB Allocation Details'!$A$18:$L$18, 0),FALSE), 'E2 Allocators'!$B$15:$W$361, MATCH('O5 Details by Class &amp; Accounts'!V$18, 'E2 Allocators'!$B$15:$W$15, 0),FALSE)*$F111)</f>
        <v>0</v>
      </c>
      <c r="W111" s="1412">
        <f ca="1">IF(ISERROR(VLOOKUP(VLOOKUP($A111, 'E4 TB Allocation Details'!$A$18:$L$205, MATCH("Demand ID", 'E4 TB Allocation Details'!$A$18:$L$18, 0),FALSE), 'E2 Allocators'!$B$15:$W$361, MATCH('O5 Details by Class &amp; Accounts'!W$18, 'E2 Allocators'!$B$15:$W$15, 0),FALSE)*$F111), 0, VLOOKUP(VLOOKUP($A111, 'E4 TB Allocation Details'!$A$18:$L$205, MATCH("Demand ID", 'E4 TB Allocation Details'!$A$18:$L$18, 0),FALSE), 'E2 Allocators'!$B$15:$W$361, MATCH('O5 Details by Class &amp; Accounts'!W$18, 'E2 Allocators'!$B$15:$W$15, 0),FALSE)*$F111)</f>
        <v>0</v>
      </c>
      <c r="X111" s="1412">
        <f ca="1">IF(ISERROR(VLOOKUP(VLOOKUP($A111, 'E4 TB Allocation Details'!$A$18:$L$205, MATCH("Demand ID", 'E4 TB Allocation Details'!$A$18:$L$18, 0),FALSE), 'E2 Allocators'!$B$15:$W$361, MATCH('O5 Details by Class &amp; Accounts'!X$18, 'E2 Allocators'!$B$15:$W$15, 0),FALSE)*$F111), 0, VLOOKUP(VLOOKUP($A111, 'E4 TB Allocation Details'!$A$18:$L$205, MATCH("Demand ID", 'E4 TB Allocation Details'!$A$18:$L$18, 0),FALSE), 'E2 Allocators'!$B$15:$W$361, MATCH('O5 Details by Class &amp; Accounts'!X$18, 'E2 Allocators'!$B$15:$W$15, 0),FALSE)*$F111)</f>
        <v>0</v>
      </c>
      <c r="Y111" s="1412">
        <f ca="1">IF(ISERROR(VLOOKUP(VLOOKUP($A111, 'E4 TB Allocation Details'!$A$18:$L$205, MATCH("Demand ID", 'E4 TB Allocation Details'!$A$18:$L$18, 0),FALSE), 'E2 Allocators'!$B$15:$W$361, MATCH('O5 Details by Class &amp; Accounts'!Y$18, 'E2 Allocators'!$B$15:$W$15, 0),FALSE)*$F111), 0, VLOOKUP(VLOOKUP($A111, 'E4 TB Allocation Details'!$A$18:$L$205, MATCH("Demand ID", 'E4 TB Allocation Details'!$A$18:$L$18, 0),FALSE), 'E2 Allocators'!$B$15:$W$361, MATCH('O5 Details by Class &amp; Accounts'!Y$18, 'E2 Allocators'!$B$15:$W$15, 0),FALSE)*$F111)</f>
        <v>0</v>
      </c>
      <c r="Z111" s="1412">
        <f ca="1">IF(ISERROR(VLOOKUP(VLOOKUP($A111, 'E4 TB Allocation Details'!$A$18:$L$205, MATCH("Demand ID", 'E4 TB Allocation Details'!$A$18:$L$18, 0),FALSE), 'E2 Allocators'!$B$15:$W$361, MATCH('O5 Details by Class &amp; Accounts'!Z$18, 'E2 Allocators'!$B$15:$W$15, 0),FALSE)*$F111), 0, VLOOKUP(VLOOKUP($A111, 'E4 TB Allocation Details'!$A$18:$L$205, MATCH("Demand ID", 'E4 TB Allocation Details'!$A$18:$L$18, 0),FALSE), 'E2 Allocators'!$B$15:$W$361, MATCH('O5 Details by Class &amp; Accounts'!Z$18, 'E2 Allocators'!$B$15:$W$15, 0),FALSE)*$F111)</f>
        <v>0</v>
      </c>
      <c r="AA111" s="1412">
        <f ca="1">IF(ISERROR(VLOOKUP(VLOOKUP($A111, 'E4 TB Allocation Details'!$A$18:$L$205, MATCH("Demand ID", 'E4 TB Allocation Details'!$A$18:$L$18, 0),FALSE), 'E2 Allocators'!$B$15:$W$361, MATCH('O5 Details by Class &amp; Accounts'!AA$18, 'E2 Allocators'!$B$15:$W$15, 0),FALSE)*$F111), 0, VLOOKUP(VLOOKUP($A111, 'E4 TB Allocation Details'!$A$18:$L$205, MATCH("Demand ID", 'E4 TB Allocation Details'!$A$18:$L$18, 0),FALSE), 'E2 Allocators'!$B$15:$W$361, MATCH('O5 Details by Class &amp; Accounts'!AA$18, 'E2 Allocators'!$B$15:$W$15, 0),FALSE)*$F111)</f>
        <v>0</v>
      </c>
      <c r="AB111" s="1412">
        <f ca="1">IF(ISERROR(VLOOKUP(VLOOKUP($A111, 'E4 TB Allocation Details'!$A$18:$L$205, MATCH("Demand ID", 'E4 TB Allocation Details'!$A$18:$L$18, 0),FALSE), 'E2 Allocators'!$B$15:$W$361, MATCH('O5 Details by Class &amp; Accounts'!AB$18, 'E2 Allocators'!$B$15:$W$15, 0),FALSE)*$F111), 0, VLOOKUP(VLOOKUP($A111, 'E4 TB Allocation Details'!$A$18:$L$205, MATCH("Demand ID", 'E4 TB Allocation Details'!$A$18:$L$18, 0),FALSE), 'E2 Allocators'!$B$15:$W$361, MATCH('O5 Details by Class &amp; Accounts'!AB$18, 'E2 Allocators'!$B$15:$W$15, 0),FALSE)*$F111)</f>
        <v>0</v>
      </c>
      <c r="AC111" s="1412">
        <f ca="1">SUM(I111:AB111)</f>
        <v>0</v>
      </c>
      <c r="AD111" s="1412">
        <f ca="1">IF(ISERROR(VLOOKUP(VLOOKUP($A111, 'E4 TB Allocation Details'!$A$18:$L$205, MATCH("Customer ID", 'E4 TB Allocation Details'!$A$18:$L$18, 0),FALSE), 'E2 Allocators'!$B$15:$W$361, MATCH('O5 Details by Class &amp; Accounts'!AD$18, 'E2 Allocators'!$B$15:$W$15, 0),FALSE)*$G111), 0, VLOOKUP(VLOOKUP($A111, 'E4 TB Allocation Details'!$A$18:$L$205, MATCH("Customer ID", 'E4 TB Allocation Details'!$A$18:$L$18, 0),FALSE), 'E2 Allocators'!$B$15:$W$361, MATCH('O5 Details by Class &amp; Accounts'!AD$18, 'E2 Allocators'!$B$15:$W$15, 0),FALSE)*$G111)</f>
        <v>0</v>
      </c>
      <c r="AE111" s="1412">
        <f ca="1">IF(ISERROR(VLOOKUP(VLOOKUP($A111, 'E4 TB Allocation Details'!$A$18:$L$205, MATCH("Customer ID", 'E4 TB Allocation Details'!$A$18:$L$18, 0),FALSE), 'E2 Allocators'!$B$15:$W$361, MATCH('O5 Details by Class &amp; Accounts'!AE$18, 'E2 Allocators'!$B$15:$W$15, 0),FALSE)*$G111), 0, VLOOKUP(VLOOKUP($A111, 'E4 TB Allocation Details'!$A$18:$L$205, MATCH("Customer ID", 'E4 TB Allocation Details'!$A$18:$L$18, 0),FALSE), 'E2 Allocators'!$B$15:$W$361, MATCH('O5 Details by Class &amp; Accounts'!AE$18, 'E2 Allocators'!$B$15:$W$15, 0),FALSE)*$G111)</f>
        <v>0</v>
      </c>
      <c r="AF111" s="1412">
        <f ca="1">IF(ISERROR(VLOOKUP(VLOOKUP($A111, 'E4 TB Allocation Details'!$A$18:$L$205, MATCH("Customer ID", 'E4 TB Allocation Details'!$A$18:$L$18, 0),FALSE), 'E2 Allocators'!$B$15:$W$361, MATCH('O5 Details by Class &amp; Accounts'!AF$18, 'E2 Allocators'!$B$15:$W$15, 0),FALSE)*$G111), 0, VLOOKUP(VLOOKUP($A111, 'E4 TB Allocation Details'!$A$18:$L$205, MATCH("Customer ID", 'E4 TB Allocation Details'!$A$18:$L$18, 0),FALSE), 'E2 Allocators'!$B$15:$W$361, MATCH('O5 Details by Class &amp; Accounts'!AF$18, 'E2 Allocators'!$B$15:$W$15, 0),FALSE)*$G111)</f>
        <v>0</v>
      </c>
      <c r="AG111" s="1412">
        <f ca="1">IF(ISERROR(VLOOKUP(VLOOKUP($A111, 'E4 TB Allocation Details'!$A$18:$L$205, MATCH("Customer ID", 'E4 TB Allocation Details'!$A$18:$L$18, 0),FALSE), 'E2 Allocators'!$B$15:$W$361, MATCH('O5 Details by Class &amp; Accounts'!AG$18, 'E2 Allocators'!$B$15:$W$15, 0),FALSE)*$G111), 0, VLOOKUP(VLOOKUP($A111, 'E4 TB Allocation Details'!$A$18:$L$205, MATCH("Customer ID", 'E4 TB Allocation Details'!$A$18:$L$18, 0),FALSE), 'E2 Allocators'!$B$15:$W$361, MATCH('O5 Details by Class &amp; Accounts'!AG$18, 'E2 Allocators'!$B$15:$W$15, 0),FALSE)*$G111)</f>
        <v>0</v>
      </c>
      <c r="AH111" s="1412">
        <f ca="1">IF(ISERROR(VLOOKUP(VLOOKUP($A111, 'E4 TB Allocation Details'!$A$18:$L$205, MATCH("Customer ID", 'E4 TB Allocation Details'!$A$18:$L$18, 0),FALSE), 'E2 Allocators'!$B$15:$W$361, MATCH('O5 Details by Class &amp; Accounts'!AH$18, 'E2 Allocators'!$B$15:$W$15, 0),FALSE)*$G111), 0, VLOOKUP(VLOOKUP($A111, 'E4 TB Allocation Details'!$A$18:$L$205, MATCH("Customer ID", 'E4 TB Allocation Details'!$A$18:$L$18, 0),FALSE), 'E2 Allocators'!$B$15:$W$361, MATCH('O5 Details by Class &amp; Accounts'!AH$18, 'E2 Allocators'!$B$15:$W$15, 0),FALSE)*$G111)</f>
        <v>0</v>
      </c>
      <c r="AI111" s="1412">
        <f ca="1">IF(ISERROR(VLOOKUP(VLOOKUP($A111, 'E4 TB Allocation Details'!$A$18:$L$205, MATCH("Customer ID", 'E4 TB Allocation Details'!$A$18:$L$18, 0),FALSE), 'E2 Allocators'!$B$15:$W$361, MATCH('O5 Details by Class &amp; Accounts'!AI$18, 'E2 Allocators'!$B$15:$W$15, 0),FALSE)*$G111), 0, VLOOKUP(VLOOKUP($A111, 'E4 TB Allocation Details'!$A$18:$L$205, MATCH("Customer ID", 'E4 TB Allocation Details'!$A$18:$L$18, 0),FALSE), 'E2 Allocators'!$B$15:$W$361, MATCH('O5 Details by Class &amp; Accounts'!AI$18, 'E2 Allocators'!$B$15:$W$15, 0),FALSE)*$G111)</f>
        <v>0</v>
      </c>
      <c r="AJ111" s="1412">
        <f ca="1">IF(ISERROR(VLOOKUP(VLOOKUP($A111, 'E4 TB Allocation Details'!$A$18:$L$205, MATCH("Customer ID", 'E4 TB Allocation Details'!$A$18:$L$18, 0),FALSE), 'E2 Allocators'!$B$15:$W$361, MATCH('O5 Details by Class &amp; Accounts'!AJ$18, 'E2 Allocators'!$B$15:$W$15, 0),FALSE)*$G111), 0, VLOOKUP(VLOOKUP($A111, 'E4 TB Allocation Details'!$A$18:$L$205, MATCH("Customer ID", 'E4 TB Allocation Details'!$A$18:$L$18, 0),FALSE), 'E2 Allocators'!$B$15:$W$361, MATCH('O5 Details by Class &amp; Accounts'!AJ$18, 'E2 Allocators'!$B$15:$W$15, 0),FALSE)*$G111)</f>
        <v>0</v>
      </c>
      <c r="AK111" s="1412">
        <f ca="1">IF(ISERROR(VLOOKUP(VLOOKUP($A111, 'E4 TB Allocation Details'!$A$18:$L$205, MATCH("Customer ID", 'E4 TB Allocation Details'!$A$18:$L$18, 0),FALSE), 'E2 Allocators'!$B$15:$W$361, MATCH('O5 Details by Class &amp; Accounts'!AK$18, 'E2 Allocators'!$B$15:$W$15, 0),FALSE)*$G111), 0, VLOOKUP(VLOOKUP($A111, 'E4 TB Allocation Details'!$A$18:$L$205, MATCH("Customer ID", 'E4 TB Allocation Details'!$A$18:$L$18, 0),FALSE), 'E2 Allocators'!$B$15:$W$361, MATCH('O5 Details by Class &amp; Accounts'!AK$18, 'E2 Allocators'!$B$15:$W$15, 0),FALSE)*$G111)</f>
        <v>0</v>
      </c>
      <c r="AL111" s="1412">
        <f ca="1">IF(ISERROR(VLOOKUP(VLOOKUP($A111, 'E4 TB Allocation Details'!$A$18:$L$205, MATCH("Customer ID", 'E4 TB Allocation Details'!$A$18:$L$18, 0),FALSE), 'E2 Allocators'!$B$15:$W$361, MATCH('O5 Details by Class &amp; Accounts'!AL$18, 'E2 Allocators'!$B$15:$W$15, 0),FALSE)*$G111), 0, VLOOKUP(VLOOKUP($A111, 'E4 TB Allocation Details'!$A$18:$L$205, MATCH("Customer ID", 'E4 TB Allocation Details'!$A$18:$L$18, 0),FALSE), 'E2 Allocators'!$B$15:$W$361, MATCH('O5 Details by Class &amp; Accounts'!AL$18, 'E2 Allocators'!$B$15:$W$15, 0),FALSE)*$G111)</f>
        <v>0</v>
      </c>
      <c r="AM111" s="1412">
        <f ca="1">IF(ISERROR(VLOOKUP(VLOOKUP($A111, 'E4 TB Allocation Details'!$A$18:$L$205, MATCH("Customer ID", 'E4 TB Allocation Details'!$A$18:$L$18, 0),FALSE), 'E2 Allocators'!$B$15:$W$361, MATCH('O5 Details by Class &amp; Accounts'!AM$18, 'E2 Allocators'!$B$15:$W$15, 0),FALSE)*$G111), 0, VLOOKUP(VLOOKUP($A111, 'E4 TB Allocation Details'!$A$18:$L$205, MATCH("Customer ID", 'E4 TB Allocation Details'!$A$18:$L$18, 0),FALSE), 'E2 Allocators'!$B$15:$W$361, MATCH('O5 Details by Class &amp; Accounts'!AM$18, 'E2 Allocators'!$B$15:$W$15, 0),FALSE)*$G111)</f>
        <v>0</v>
      </c>
      <c r="AN111" s="1412">
        <f ca="1">IF(ISERROR(VLOOKUP(VLOOKUP($A111, 'E4 TB Allocation Details'!$A$18:$L$205, MATCH("Customer ID", 'E4 TB Allocation Details'!$A$18:$L$18, 0),FALSE), 'E2 Allocators'!$B$15:$W$361, MATCH('O5 Details by Class &amp; Accounts'!AN$18, 'E2 Allocators'!$B$15:$W$15, 0),FALSE)*$G111), 0, VLOOKUP(VLOOKUP($A111, 'E4 TB Allocation Details'!$A$18:$L$205, MATCH("Customer ID", 'E4 TB Allocation Details'!$A$18:$L$18, 0),FALSE), 'E2 Allocators'!$B$15:$W$361, MATCH('O5 Details by Class &amp; Accounts'!AN$18, 'E2 Allocators'!$B$15:$W$15, 0),FALSE)*$G111)</f>
        <v>0</v>
      </c>
      <c r="AO111" s="1412">
        <f ca="1">IF(ISERROR(VLOOKUP(VLOOKUP($A111, 'E4 TB Allocation Details'!$A$18:$L$205, MATCH("Customer ID", 'E4 TB Allocation Details'!$A$18:$L$18, 0),FALSE), 'E2 Allocators'!$B$15:$W$361, MATCH('O5 Details by Class &amp; Accounts'!AO$18, 'E2 Allocators'!$B$15:$W$15, 0),FALSE)*$G111), 0, VLOOKUP(VLOOKUP($A111, 'E4 TB Allocation Details'!$A$18:$L$205, MATCH("Customer ID", 'E4 TB Allocation Details'!$A$18:$L$18, 0),FALSE), 'E2 Allocators'!$B$15:$W$361, MATCH('O5 Details by Class &amp; Accounts'!AO$18, 'E2 Allocators'!$B$15:$W$15, 0),FALSE)*$G111)</f>
        <v>0</v>
      </c>
      <c r="AP111" s="1412">
        <f ca="1">IF(ISERROR(VLOOKUP(VLOOKUP($A111, 'E4 TB Allocation Details'!$A$18:$L$205, MATCH("Customer ID", 'E4 TB Allocation Details'!$A$18:$L$18, 0),FALSE), 'E2 Allocators'!$B$15:$W$361, MATCH('O5 Details by Class &amp; Accounts'!AP$18, 'E2 Allocators'!$B$15:$W$15, 0),FALSE)*$G111), 0, VLOOKUP(VLOOKUP($A111, 'E4 TB Allocation Details'!$A$18:$L$205, MATCH("Customer ID", 'E4 TB Allocation Details'!$A$18:$L$18, 0),FALSE), 'E2 Allocators'!$B$15:$W$361, MATCH('O5 Details by Class &amp; Accounts'!AP$18, 'E2 Allocators'!$B$15:$W$15, 0),FALSE)*$G111)</f>
        <v>0</v>
      </c>
      <c r="AQ111" s="1412">
        <f ca="1">IF(ISERROR(VLOOKUP(VLOOKUP($A111, 'E4 TB Allocation Details'!$A$18:$L$205, MATCH("Customer ID", 'E4 TB Allocation Details'!$A$18:$L$18, 0),FALSE), 'E2 Allocators'!$B$15:$W$361, MATCH('O5 Details by Class &amp; Accounts'!AQ$18, 'E2 Allocators'!$B$15:$W$15, 0),FALSE)*$G111), 0, VLOOKUP(VLOOKUP($A111, 'E4 TB Allocation Details'!$A$18:$L$205, MATCH("Customer ID", 'E4 TB Allocation Details'!$A$18:$L$18, 0),FALSE), 'E2 Allocators'!$B$15:$W$361, MATCH('O5 Details by Class &amp; Accounts'!AQ$18, 'E2 Allocators'!$B$15:$W$15, 0),FALSE)*$G111)</f>
        <v>0</v>
      </c>
      <c r="AR111" s="1412">
        <f ca="1">IF(ISERROR(VLOOKUP(VLOOKUP($A111, 'E4 TB Allocation Details'!$A$18:$L$205, MATCH("Customer ID", 'E4 TB Allocation Details'!$A$18:$L$18, 0),FALSE), 'E2 Allocators'!$B$15:$W$361, MATCH('O5 Details by Class &amp; Accounts'!AR$18, 'E2 Allocators'!$B$15:$W$15, 0),FALSE)*$G111), 0, VLOOKUP(VLOOKUP($A111, 'E4 TB Allocation Details'!$A$18:$L$205, MATCH("Customer ID", 'E4 TB Allocation Details'!$A$18:$L$18, 0),FALSE), 'E2 Allocators'!$B$15:$W$361, MATCH('O5 Details by Class &amp; Accounts'!AR$18, 'E2 Allocators'!$B$15:$W$15, 0),FALSE)*$G111)</f>
        <v>0</v>
      </c>
      <c r="AS111" s="1412">
        <f ca="1">IF(ISERROR(VLOOKUP(VLOOKUP($A111, 'E4 TB Allocation Details'!$A$18:$L$205, MATCH("Customer ID", 'E4 TB Allocation Details'!$A$18:$L$18, 0),FALSE), 'E2 Allocators'!$B$15:$W$361, MATCH('O5 Details by Class &amp; Accounts'!AS$18, 'E2 Allocators'!$B$15:$W$15, 0),FALSE)*$G111), 0, VLOOKUP(VLOOKUP($A111, 'E4 TB Allocation Details'!$A$18:$L$205, MATCH("Customer ID", 'E4 TB Allocation Details'!$A$18:$L$18, 0),FALSE), 'E2 Allocators'!$B$15:$W$361, MATCH('O5 Details by Class &amp; Accounts'!AS$18, 'E2 Allocators'!$B$15:$W$15, 0),FALSE)*$G111)</f>
        <v>0</v>
      </c>
      <c r="AT111" s="1412">
        <f ca="1">IF(ISERROR(VLOOKUP(VLOOKUP($A111, 'E4 TB Allocation Details'!$A$18:$L$205, MATCH("Customer ID", 'E4 TB Allocation Details'!$A$18:$L$18, 0),FALSE), 'E2 Allocators'!$B$15:$W$361, MATCH('O5 Details by Class &amp; Accounts'!AT$18, 'E2 Allocators'!$B$15:$W$15, 0),FALSE)*$G111), 0, VLOOKUP(VLOOKUP($A111, 'E4 TB Allocation Details'!$A$18:$L$205, MATCH("Customer ID", 'E4 TB Allocation Details'!$A$18:$L$18, 0),FALSE), 'E2 Allocators'!$B$15:$W$361, MATCH('O5 Details by Class &amp; Accounts'!AT$18, 'E2 Allocators'!$B$15:$W$15, 0),FALSE)*$G111)</f>
        <v>0</v>
      </c>
      <c r="AU111" s="1412">
        <f ca="1">IF(ISERROR(VLOOKUP(VLOOKUP($A111, 'E4 TB Allocation Details'!$A$18:$L$205, MATCH("Customer ID", 'E4 TB Allocation Details'!$A$18:$L$18, 0),FALSE), 'E2 Allocators'!$B$15:$W$361, MATCH('O5 Details by Class &amp; Accounts'!AU$18, 'E2 Allocators'!$B$15:$W$15, 0),FALSE)*$G111), 0, VLOOKUP(VLOOKUP($A111, 'E4 TB Allocation Details'!$A$18:$L$205, MATCH("Customer ID", 'E4 TB Allocation Details'!$A$18:$L$18, 0),FALSE), 'E2 Allocators'!$B$15:$W$361, MATCH('O5 Details by Class &amp; Accounts'!AU$18, 'E2 Allocators'!$B$15:$W$15, 0),FALSE)*$G111)</f>
        <v>0</v>
      </c>
      <c r="AV111" s="1412">
        <f ca="1">IF(ISERROR(VLOOKUP(VLOOKUP($A111, 'E4 TB Allocation Details'!$A$18:$L$205, MATCH("Customer ID", 'E4 TB Allocation Details'!$A$18:$L$18, 0),FALSE), 'E2 Allocators'!$B$15:$W$361, MATCH('O5 Details by Class &amp; Accounts'!AV$18, 'E2 Allocators'!$B$15:$W$15, 0),FALSE)*$G111), 0, VLOOKUP(VLOOKUP($A111, 'E4 TB Allocation Details'!$A$18:$L$205, MATCH("Customer ID", 'E4 TB Allocation Details'!$A$18:$L$18, 0),FALSE), 'E2 Allocators'!$B$15:$W$361, MATCH('O5 Details by Class &amp; Accounts'!AV$18, 'E2 Allocators'!$B$15:$W$15, 0),FALSE)*$G111)</f>
        <v>0</v>
      </c>
      <c r="AW111" s="1412">
        <f ca="1">IF(ISERROR(VLOOKUP(VLOOKUP($A111, 'E4 TB Allocation Details'!$A$18:$L$205, MATCH("Customer ID", 'E4 TB Allocation Details'!$A$18:$L$18, 0),FALSE), 'E2 Allocators'!$B$15:$W$361, MATCH('O5 Details by Class &amp; Accounts'!AW$18, 'E2 Allocators'!$B$15:$W$15, 0),FALSE)*$G111), 0, VLOOKUP(VLOOKUP($A111, 'E4 TB Allocation Details'!$A$18:$L$205, MATCH("Customer ID", 'E4 TB Allocation Details'!$A$18:$L$18, 0),FALSE), 'E2 Allocators'!$B$15:$W$361, MATCH('O5 Details by Class &amp; Accounts'!AW$18, 'E2 Allocators'!$B$15:$W$15, 0),FALSE)*$G111)</f>
        <v>0</v>
      </c>
      <c r="AX111" s="1412">
        <f ca="1">SUM(AD111:AW111)</f>
        <v>0</v>
      </c>
      <c r="AY111" s="1412">
        <f ca="1">IF(ISERROR(VLOOKUP(VLOOKUP($A111, 'E4 TB Allocation Details'!$A$18:$L$205, MATCH("Misc ID", 'E4 TB Allocation Details'!$A$18:$L$18, 0),FALSE), 'E2 Allocators'!$B$15:$W$361, MATCH('O5 Details by Class &amp; Accounts'!AY$18, 'E2 Allocators'!$B$15:$W$15, 0),FALSE)*$E111), 0, VLOOKUP(VLOOKUP($A111, 'E4 TB Allocation Details'!$A$18:$L$205, MATCH("Misc ID", 'E4 TB Allocation Details'!$A$18:$L$18, 0),FALSE), 'E2 Allocators'!$B$15:$W$361, MATCH('O5 Details by Class &amp; Accounts'!AY$18, 'E2 Allocators'!$B$15:$W$15, 0),FALSE)*$E111)</f>
        <v>0</v>
      </c>
      <c r="AZ111" s="1412">
        <f ca="1">IF(ISERROR(VLOOKUP(VLOOKUP($A111, 'E4 TB Allocation Details'!$A$18:$L$205, MATCH("Misc ID", 'E4 TB Allocation Details'!$A$18:$L$18, 0),FALSE), 'E2 Allocators'!$B$15:$W$361, MATCH('O5 Details by Class &amp; Accounts'!AZ$18, 'E2 Allocators'!$B$15:$W$15, 0),FALSE)*$E111), 0, VLOOKUP(VLOOKUP($A111, 'E4 TB Allocation Details'!$A$18:$L$205, MATCH("Misc ID", 'E4 TB Allocation Details'!$A$18:$L$18, 0),FALSE), 'E2 Allocators'!$B$15:$W$361, MATCH('O5 Details by Class &amp; Accounts'!AZ$18, 'E2 Allocators'!$B$15:$W$15, 0),FALSE)*$E111)</f>
        <v>0</v>
      </c>
      <c r="BA111" s="1412">
        <f ca="1">IF(ISERROR(VLOOKUP(VLOOKUP($A111, 'E4 TB Allocation Details'!$A$18:$L$205, MATCH("Misc ID", 'E4 TB Allocation Details'!$A$18:$L$18, 0),FALSE), 'E2 Allocators'!$B$15:$W$361, MATCH('O5 Details by Class &amp; Accounts'!BA$18, 'E2 Allocators'!$B$15:$W$15, 0),FALSE)*$E111), 0, VLOOKUP(VLOOKUP($A111, 'E4 TB Allocation Details'!$A$18:$L$205, MATCH("Misc ID", 'E4 TB Allocation Details'!$A$18:$L$18, 0),FALSE), 'E2 Allocators'!$B$15:$W$361, MATCH('O5 Details by Class &amp; Accounts'!BA$18, 'E2 Allocators'!$B$15:$W$15, 0),FALSE)*$E111)</f>
        <v>0</v>
      </c>
      <c r="BB111" s="1412">
        <f ca="1">IF(ISERROR(VLOOKUP(VLOOKUP($A111, 'E4 TB Allocation Details'!$A$18:$L$205, MATCH("Misc ID", 'E4 TB Allocation Details'!$A$18:$L$18, 0),FALSE), 'E2 Allocators'!$B$15:$W$361, MATCH('O5 Details by Class &amp; Accounts'!BB$18, 'E2 Allocators'!$B$15:$W$15, 0),FALSE)*$E111), 0, VLOOKUP(VLOOKUP($A111, 'E4 TB Allocation Details'!$A$18:$L$205, MATCH("Misc ID", 'E4 TB Allocation Details'!$A$18:$L$18, 0),FALSE), 'E2 Allocators'!$B$15:$W$361, MATCH('O5 Details by Class &amp; Accounts'!BB$18, 'E2 Allocators'!$B$15:$W$15, 0),FALSE)*$E111)</f>
        <v>0</v>
      </c>
      <c r="BC111" s="1412">
        <f ca="1">IF(ISERROR(VLOOKUP(VLOOKUP($A111, 'E4 TB Allocation Details'!$A$18:$L$205, MATCH("Misc ID", 'E4 TB Allocation Details'!$A$18:$L$18, 0),FALSE), 'E2 Allocators'!$B$15:$W$361, MATCH('O5 Details by Class &amp; Accounts'!BC$18, 'E2 Allocators'!$B$15:$W$15, 0),FALSE)*$E111), 0, VLOOKUP(VLOOKUP($A111, 'E4 TB Allocation Details'!$A$18:$L$205, MATCH("Misc ID", 'E4 TB Allocation Details'!$A$18:$L$18, 0),FALSE), 'E2 Allocators'!$B$15:$W$361, MATCH('O5 Details by Class &amp; Accounts'!BC$18, 'E2 Allocators'!$B$15:$W$15, 0),FALSE)*$E111)</f>
        <v>0</v>
      </c>
      <c r="BD111" s="1412">
        <f ca="1">IF(ISERROR(VLOOKUP(VLOOKUP($A111, 'E4 TB Allocation Details'!$A$18:$L$205, MATCH("Misc ID", 'E4 TB Allocation Details'!$A$18:$L$18, 0),FALSE), 'E2 Allocators'!$B$15:$W$361, MATCH('O5 Details by Class &amp; Accounts'!BD$18, 'E2 Allocators'!$B$15:$W$15, 0),FALSE)*$E111), 0, VLOOKUP(VLOOKUP($A111, 'E4 TB Allocation Details'!$A$18:$L$205, MATCH("Misc ID", 'E4 TB Allocation Details'!$A$18:$L$18, 0),FALSE), 'E2 Allocators'!$B$15:$W$361, MATCH('O5 Details by Class &amp; Accounts'!BD$18, 'E2 Allocators'!$B$15:$W$15, 0),FALSE)*$E111)</f>
        <v>0</v>
      </c>
      <c r="BE111" s="1412">
        <f ca="1">IF(ISERROR(VLOOKUP(VLOOKUP($A111, 'E4 TB Allocation Details'!$A$18:$L$205, MATCH("Misc ID", 'E4 TB Allocation Details'!$A$18:$L$18, 0),FALSE), 'E2 Allocators'!$B$15:$W$361, MATCH('O5 Details by Class &amp; Accounts'!BE$18, 'E2 Allocators'!$B$15:$W$15, 0),FALSE)*$E111), 0, VLOOKUP(VLOOKUP($A111, 'E4 TB Allocation Details'!$A$18:$L$205, MATCH("Misc ID", 'E4 TB Allocation Details'!$A$18:$L$18, 0),FALSE), 'E2 Allocators'!$B$15:$W$361, MATCH('O5 Details by Class &amp; Accounts'!BE$18, 'E2 Allocators'!$B$15:$W$15, 0),FALSE)*$E111)</f>
        <v>0</v>
      </c>
      <c r="BF111" s="1412">
        <f ca="1">IF(ISERROR(VLOOKUP(VLOOKUP($A111, 'E4 TB Allocation Details'!$A$18:$L$205, MATCH("Misc ID", 'E4 TB Allocation Details'!$A$18:$L$18, 0),FALSE), 'E2 Allocators'!$B$15:$W$361, MATCH('O5 Details by Class &amp; Accounts'!BF$18, 'E2 Allocators'!$B$15:$W$15, 0),FALSE)*$E111), 0, VLOOKUP(VLOOKUP($A111, 'E4 TB Allocation Details'!$A$18:$L$205, MATCH("Misc ID", 'E4 TB Allocation Details'!$A$18:$L$18, 0),FALSE), 'E2 Allocators'!$B$15:$W$361, MATCH('O5 Details by Class &amp; Accounts'!BF$18, 'E2 Allocators'!$B$15:$W$15, 0),FALSE)*$E111)</f>
        <v>0</v>
      </c>
      <c r="BG111" s="1412">
        <f ca="1">IF(ISERROR(VLOOKUP(VLOOKUP($A111, 'E4 TB Allocation Details'!$A$18:$L$205, MATCH("Misc ID", 'E4 TB Allocation Details'!$A$18:$L$18, 0),FALSE), 'E2 Allocators'!$B$15:$W$361, MATCH('O5 Details by Class &amp; Accounts'!BG$18, 'E2 Allocators'!$B$15:$W$15, 0),FALSE)*$E111), 0, VLOOKUP(VLOOKUP($A111, 'E4 TB Allocation Details'!$A$18:$L$205, MATCH("Misc ID", 'E4 TB Allocation Details'!$A$18:$L$18, 0),FALSE), 'E2 Allocators'!$B$15:$W$361, MATCH('O5 Details by Class &amp; Accounts'!BG$18, 'E2 Allocators'!$B$15:$W$15, 0),FALSE)*$E111)</f>
        <v>0</v>
      </c>
      <c r="BH111" s="1412">
        <f ca="1">IF(ISERROR(VLOOKUP(VLOOKUP($A111, 'E4 TB Allocation Details'!$A$18:$L$205, MATCH("Misc ID", 'E4 TB Allocation Details'!$A$18:$L$18, 0),FALSE), 'E2 Allocators'!$B$15:$W$361, MATCH('O5 Details by Class &amp; Accounts'!BH$18, 'E2 Allocators'!$B$15:$W$15, 0),FALSE)*$E111), 0, VLOOKUP(VLOOKUP($A111, 'E4 TB Allocation Details'!$A$18:$L$205, MATCH("Misc ID", 'E4 TB Allocation Details'!$A$18:$L$18, 0),FALSE), 'E2 Allocators'!$B$15:$W$361, MATCH('O5 Details by Class &amp; Accounts'!BH$18, 'E2 Allocators'!$B$15:$W$15, 0),FALSE)*$E111)</f>
        <v>0</v>
      </c>
      <c r="BI111" s="1412">
        <f ca="1">IF(ISERROR(VLOOKUP(VLOOKUP($A111, 'E4 TB Allocation Details'!$A$18:$L$205, MATCH("Misc ID", 'E4 TB Allocation Details'!$A$18:$L$18, 0),FALSE), 'E2 Allocators'!$B$15:$W$361, MATCH('O5 Details by Class &amp; Accounts'!BI$18, 'E2 Allocators'!$B$15:$W$15, 0),FALSE)*$E111), 0, VLOOKUP(VLOOKUP($A111, 'E4 TB Allocation Details'!$A$18:$L$205, MATCH("Misc ID", 'E4 TB Allocation Details'!$A$18:$L$18, 0),FALSE), 'E2 Allocators'!$B$15:$W$361, MATCH('O5 Details by Class &amp; Accounts'!BI$18, 'E2 Allocators'!$B$15:$W$15, 0),FALSE)*$E111)</f>
        <v>0</v>
      </c>
      <c r="BJ111" s="1412">
        <f ca="1">IF(ISERROR(VLOOKUP(VLOOKUP($A111, 'E4 TB Allocation Details'!$A$18:$L$205, MATCH("Misc ID", 'E4 TB Allocation Details'!$A$18:$L$18, 0),FALSE), 'E2 Allocators'!$B$15:$W$361, MATCH('O5 Details by Class &amp; Accounts'!BJ$18, 'E2 Allocators'!$B$15:$W$15, 0),FALSE)*$E111), 0, VLOOKUP(VLOOKUP($A111, 'E4 TB Allocation Details'!$A$18:$L$205, MATCH("Misc ID", 'E4 TB Allocation Details'!$A$18:$L$18, 0),FALSE), 'E2 Allocators'!$B$15:$W$361, MATCH('O5 Details by Class &amp; Accounts'!BJ$18, 'E2 Allocators'!$B$15:$W$15, 0),FALSE)*$E111)</f>
        <v>0</v>
      </c>
      <c r="BK111" s="1412">
        <f ca="1">IF(ISERROR(VLOOKUP(VLOOKUP($A111, 'E4 TB Allocation Details'!$A$18:$L$205, MATCH("Misc ID", 'E4 TB Allocation Details'!$A$18:$L$18, 0),FALSE), 'E2 Allocators'!$B$15:$W$361, MATCH('O5 Details by Class &amp; Accounts'!BK$18, 'E2 Allocators'!$B$15:$W$15, 0),FALSE)*$E111), 0, VLOOKUP(VLOOKUP($A111, 'E4 TB Allocation Details'!$A$18:$L$205, MATCH("Misc ID", 'E4 TB Allocation Details'!$A$18:$L$18, 0),FALSE), 'E2 Allocators'!$B$15:$W$361, MATCH('O5 Details by Class &amp; Accounts'!BK$18, 'E2 Allocators'!$B$15:$W$15, 0),FALSE)*$E111)</f>
        <v>0</v>
      </c>
      <c r="BL111" s="1412">
        <f ca="1">IF(ISERROR(VLOOKUP(VLOOKUP($A111, 'E4 TB Allocation Details'!$A$18:$L$205, MATCH("Misc ID", 'E4 TB Allocation Details'!$A$18:$L$18, 0),FALSE), 'E2 Allocators'!$B$15:$W$361, MATCH('O5 Details by Class &amp; Accounts'!BL$18, 'E2 Allocators'!$B$15:$W$15, 0),FALSE)*$E111), 0, VLOOKUP(VLOOKUP($A111, 'E4 TB Allocation Details'!$A$18:$L$205, MATCH("Misc ID", 'E4 TB Allocation Details'!$A$18:$L$18, 0),FALSE), 'E2 Allocators'!$B$15:$W$361, MATCH('O5 Details by Class &amp; Accounts'!BL$18, 'E2 Allocators'!$B$15:$W$15, 0),FALSE)*$E111)</f>
        <v>0</v>
      </c>
      <c r="BM111" s="1412">
        <f ca="1">IF(ISERROR(VLOOKUP(VLOOKUP($A111, 'E4 TB Allocation Details'!$A$18:$L$205, MATCH("Misc ID", 'E4 TB Allocation Details'!$A$18:$L$18, 0),FALSE), 'E2 Allocators'!$B$15:$W$361, MATCH('O5 Details by Class &amp; Accounts'!BM$18, 'E2 Allocators'!$B$15:$W$15, 0),FALSE)*$E111), 0, VLOOKUP(VLOOKUP($A111, 'E4 TB Allocation Details'!$A$18:$L$205, MATCH("Misc ID", 'E4 TB Allocation Details'!$A$18:$L$18, 0),FALSE), 'E2 Allocators'!$B$15:$W$361, MATCH('O5 Details by Class &amp; Accounts'!BM$18, 'E2 Allocators'!$B$15:$W$15, 0),FALSE)*$E111)</f>
        <v>0</v>
      </c>
      <c r="BN111" s="1412">
        <f ca="1">IF(ISERROR(VLOOKUP(VLOOKUP($A111, 'E4 TB Allocation Details'!$A$18:$L$205, MATCH("Misc ID", 'E4 TB Allocation Details'!$A$18:$L$18, 0),FALSE), 'E2 Allocators'!$B$15:$W$361, MATCH('O5 Details by Class &amp; Accounts'!BN$18, 'E2 Allocators'!$B$15:$W$15, 0),FALSE)*$E111), 0, VLOOKUP(VLOOKUP($A111, 'E4 TB Allocation Details'!$A$18:$L$205, MATCH("Misc ID", 'E4 TB Allocation Details'!$A$18:$L$18, 0),FALSE), 'E2 Allocators'!$B$15:$W$361, MATCH('O5 Details by Class &amp; Accounts'!BN$18, 'E2 Allocators'!$B$15:$W$15, 0),FALSE)*$E111)</f>
        <v>0</v>
      </c>
      <c r="BO111" s="1412">
        <f ca="1">IF(ISERROR(VLOOKUP(VLOOKUP($A111, 'E4 TB Allocation Details'!$A$18:$L$205, MATCH("Misc ID", 'E4 TB Allocation Details'!$A$18:$L$18, 0),FALSE), 'E2 Allocators'!$B$15:$W$361, MATCH('O5 Details by Class &amp; Accounts'!BO$18, 'E2 Allocators'!$B$15:$W$15, 0),FALSE)*$E111), 0, VLOOKUP(VLOOKUP($A111, 'E4 TB Allocation Details'!$A$18:$L$205, MATCH("Misc ID", 'E4 TB Allocation Details'!$A$18:$L$18, 0),FALSE), 'E2 Allocators'!$B$15:$W$361, MATCH('O5 Details by Class &amp; Accounts'!BO$18, 'E2 Allocators'!$B$15:$W$15, 0),FALSE)*$E111)</f>
        <v>0</v>
      </c>
      <c r="BP111" s="1412">
        <f ca="1">IF(ISERROR(VLOOKUP(VLOOKUP($A111, 'E4 TB Allocation Details'!$A$18:$L$205, MATCH("Misc ID", 'E4 TB Allocation Details'!$A$18:$L$18, 0),FALSE), 'E2 Allocators'!$B$15:$W$361, MATCH('O5 Details by Class &amp; Accounts'!BP$18, 'E2 Allocators'!$B$15:$W$15, 0),FALSE)*$E111), 0, VLOOKUP(VLOOKUP($A111, 'E4 TB Allocation Details'!$A$18:$L$205, MATCH("Misc ID", 'E4 TB Allocation Details'!$A$18:$L$18, 0),FALSE), 'E2 Allocators'!$B$15:$W$361, MATCH('O5 Details by Class &amp; Accounts'!BP$18, 'E2 Allocators'!$B$15:$W$15, 0),FALSE)*$E111)</f>
        <v>0</v>
      </c>
      <c r="BQ111" s="1412">
        <f ca="1">IF(ISERROR(VLOOKUP(VLOOKUP($A111, 'E4 TB Allocation Details'!$A$18:$L$205, MATCH("Misc ID", 'E4 TB Allocation Details'!$A$18:$L$18, 0),FALSE), 'E2 Allocators'!$B$15:$W$361, MATCH('O5 Details by Class &amp; Accounts'!BQ$18, 'E2 Allocators'!$B$15:$W$15, 0),FALSE)*$E111), 0, VLOOKUP(VLOOKUP($A111, 'E4 TB Allocation Details'!$A$18:$L$205, MATCH("Misc ID", 'E4 TB Allocation Details'!$A$18:$L$18, 0),FALSE), 'E2 Allocators'!$B$15:$W$361, MATCH('O5 Details by Class &amp; Accounts'!BQ$18, 'E2 Allocators'!$B$15:$W$15, 0),FALSE)*$E111)</f>
        <v>0</v>
      </c>
      <c r="BR111" s="1412">
        <f ca="1">IF(ISERROR(VLOOKUP(VLOOKUP($A111, 'E4 TB Allocation Details'!$A$18:$L$205, MATCH("Misc ID", 'E4 TB Allocation Details'!$A$18:$L$18, 0),FALSE), 'E2 Allocators'!$B$15:$W$361, MATCH('O5 Details by Class &amp; Accounts'!BR$18, 'E2 Allocators'!$B$15:$W$15, 0),FALSE)*$E111), 0, VLOOKUP(VLOOKUP($A111, 'E4 TB Allocation Details'!$A$18:$L$205, MATCH("Misc ID", 'E4 TB Allocation Details'!$A$18:$L$18, 0),FALSE), 'E2 Allocators'!$B$15:$W$361, MATCH('O5 Details by Class &amp; Accounts'!BR$18, 'E2 Allocators'!$B$15:$W$15, 0),FALSE)*$E111)</f>
        <v>0</v>
      </c>
      <c r="BS111" s="1412">
        <f ca="1">SUM(AY111:BR111)</f>
        <v>0</v>
      </c>
      <c r="BT111" s="1412">
        <f ca="1">IF(ISERROR(VLOOKUP(VLOOKUP($A111, 'E4 TB Allocation Details'!$A$18:$L$205, MATCH("A &amp; G ID", 'E4 TB Allocation Details'!$A$18:$L$18, 0),FALSE), 'E2 Allocators'!$B$15:$W$361, MATCH('O5 Details by Class &amp; Accounts'!BT$18, 'E2 Allocators'!$B$15:$W$15, 0),FALSE)*$E111), 0, VLOOKUP(VLOOKUP($A111, 'E4 TB Allocation Details'!$A$18:$L$205, MATCH("A &amp; G ID", 'E4 TB Allocation Details'!$A$18:$L$18, 0),FALSE), 'E2 Allocators'!$B$15:$W$361, MATCH('O5 Details by Class &amp; Accounts'!BT$18, 'E2 Allocators'!$B$15:$W$15, 0),FALSE)*$E111)</f>
        <v>0</v>
      </c>
      <c r="BU111" s="1412">
        <f ca="1">IF(ISERROR(VLOOKUP(VLOOKUP($A111, 'E4 TB Allocation Details'!$A$18:$L$205, MATCH("A &amp; G ID", 'E4 TB Allocation Details'!$A$18:$L$18, 0),FALSE), 'E2 Allocators'!$B$15:$W$361, MATCH('O5 Details by Class &amp; Accounts'!BU$18, 'E2 Allocators'!$B$15:$W$15, 0),FALSE)*$E111), 0, VLOOKUP(VLOOKUP($A111, 'E4 TB Allocation Details'!$A$18:$L$205, MATCH("A &amp; G ID", 'E4 TB Allocation Details'!$A$18:$L$18, 0),FALSE), 'E2 Allocators'!$B$15:$W$361, MATCH('O5 Details by Class &amp; Accounts'!BU$18, 'E2 Allocators'!$B$15:$W$15, 0),FALSE)*$E111)</f>
        <v>0</v>
      </c>
      <c r="BV111" s="1412">
        <f ca="1">IF(ISERROR(VLOOKUP(VLOOKUP($A111, 'E4 TB Allocation Details'!$A$18:$L$205, MATCH("A &amp; G ID", 'E4 TB Allocation Details'!$A$18:$L$18, 0),FALSE), 'E2 Allocators'!$B$15:$W$361, MATCH('O5 Details by Class &amp; Accounts'!BV$18, 'E2 Allocators'!$B$15:$W$15, 0),FALSE)*$E111), 0, VLOOKUP(VLOOKUP($A111, 'E4 TB Allocation Details'!$A$18:$L$205, MATCH("A &amp; G ID", 'E4 TB Allocation Details'!$A$18:$L$18, 0),FALSE), 'E2 Allocators'!$B$15:$W$361, MATCH('O5 Details by Class &amp; Accounts'!BV$18, 'E2 Allocators'!$B$15:$W$15, 0),FALSE)*$E111)</f>
        <v>0</v>
      </c>
      <c r="BW111" s="1412">
        <f ca="1">IF(ISERROR(VLOOKUP(VLOOKUP($A111, 'E4 TB Allocation Details'!$A$18:$L$205, MATCH("A &amp; G ID", 'E4 TB Allocation Details'!$A$18:$L$18, 0),FALSE), 'E2 Allocators'!$B$15:$W$361, MATCH('O5 Details by Class &amp; Accounts'!BW$18, 'E2 Allocators'!$B$15:$W$15, 0),FALSE)*$E111), 0, VLOOKUP(VLOOKUP($A111, 'E4 TB Allocation Details'!$A$18:$L$205, MATCH("A &amp; G ID", 'E4 TB Allocation Details'!$A$18:$L$18, 0),FALSE), 'E2 Allocators'!$B$15:$W$361, MATCH('O5 Details by Class &amp; Accounts'!BW$18, 'E2 Allocators'!$B$15:$W$15, 0),FALSE)*$E111)</f>
        <v>0</v>
      </c>
      <c r="BX111" s="1412">
        <f ca="1">IF(ISERROR(VLOOKUP(VLOOKUP($A111, 'E4 TB Allocation Details'!$A$18:$L$205, MATCH("A &amp; G ID", 'E4 TB Allocation Details'!$A$18:$L$18, 0),FALSE), 'E2 Allocators'!$B$15:$W$361, MATCH('O5 Details by Class &amp; Accounts'!BX$18, 'E2 Allocators'!$B$15:$W$15, 0),FALSE)*$E111), 0, VLOOKUP(VLOOKUP($A111, 'E4 TB Allocation Details'!$A$18:$L$205, MATCH("A &amp; G ID", 'E4 TB Allocation Details'!$A$18:$L$18, 0),FALSE), 'E2 Allocators'!$B$15:$W$361, MATCH('O5 Details by Class &amp; Accounts'!BX$18, 'E2 Allocators'!$B$15:$W$15, 0),FALSE)*$E111)</f>
        <v>0</v>
      </c>
      <c r="BY111" s="1412">
        <f ca="1">IF(ISERROR(VLOOKUP(VLOOKUP($A111, 'E4 TB Allocation Details'!$A$18:$L$205, MATCH("A &amp; G ID", 'E4 TB Allocation Details'!$A$18:$L$18, 0),FALSE), 'E2 Allocators'!$B$15:$W$361, MATCH('O5 Details by Class &amp; Accounts'!BY$18, 'E2 Allocators'!$B$15:$W$15, 0),FALSE)*$E111), 0, VLOOKUP(VLOOKUP($A111, 'E4 TB Allocation Details'!$A$18:$L$205, MATCH("A &amp; G ID", 'E4 TB Allocation Details'!$A$18:$L$18, 0),FALSE), 'E2 Allocators'!$B$15:$W$361, MATCH('O5 Details by Class &amp; Accounts'!BY$18, 'E2 Allocators'!$B$15:$W$15, 0),FALSE)*$E111)</f>
        <v>0</v>
      </c>
      <c r="BZ111" s="1412">
        <f ca="1">IF(ISERROR(VLOOKUP(VLOOKUP($A111, 'E4 TB Allocation Details'!$A$18:$L$205, MATCH("A &amp; G ID", 'E4 TB Allocation Details'!$A$18:$L$18, 0),FALSE), 'E2 Allocators'!$B$15:$W$361, MATCH('O5 Details by Class &amp; Accounts'!BZ$18, 'E2 Allocators'!$B$15:$W$15, 0),FALSE)*$E111), 0, VLOOKUP(VLOOKUP($A111, 'E4 TB Allocation Details'!$A$18:$L$205, MATCH("A &amp; G ID", 'E4 TB Allocation Details'!$A$18:$L$18, 0),FALSE), 'E2 Allocators'!$B$15:$W$361, MATCH('O5 Details by Class &amp; Accounts'!BZ$18, 'E2 Allocators'!$B$15:$W$15, 0),FALSE)*$E111)</f>
        <v>0</v>
      </c>
      <c r="CA111" s="1412">
        <f ca="1">IF(ISERROR(VLOOKUP(VLOOKUP($A111, 'E4 TB Allocation Details'!$A$18:$L$205, MATCH("A &amp; G ID", 'E4 TB Allocation Details'!$A$18:$L$18, 0),FALSE), 'E2 Allocators'!$B$15:$W$361, MATCH('O5 Details by Class &amp; Accounts'!CA$18, 'E2 Allocators'!$B$15:$W$15, 0),FALSE)*$E111), 0, VLOOKUP(VLOOKUP($A111, 'E4 TB Allocation Details'!$A$18:$L$205, MATCH("A &amp; G ID", 'E4 TB Allocation Details'!$A$18:$L$18, 0),FALSE), 'E2 Allocators'!$B$15:$W$361, MATCH('O5 Details by Class &amp; Accounts'!CA$18, 'E2 Allocators'!$B$15:$W$15, 0),FALSE)*$E111)</f>
        <v>0</v>
      </c>
      <c r="CB111" s="1412">
        <f ca="1">IF(ISERROR(VLOOKUP(VLOOKUP($A111, 'E4 TB Allocation Details'!$A$18:$L$205, MATCH("A &amp; G ID", 'E4 TB Allocation Details'!$A$18:$L$18, 0),FALSE), 'E2 Allocators'!$B$15:$W$361, MATCH('O5 Details by Class &amp; Accounts'!CB$18, 'E2 Allocators'!$B$15:$W$15, 0),FALSE)*$E111), 0, VLOOKUP(VLOOKUP($A111, 'E4 TB Allocation Details'!$A$18:$L$205, MATCH("A &amp; G ID", 'E4 TB Allocation Details'!$A$18:$L$18, 0),FALSE), 'E2 Allocators'!$B$15:$W$361, MATCH('O5 Details by Class &amp; Accounts'!CB$18, 'E2 Allocators'!$B$15:$W$15, 0),FALSE)*$E111)</f>
        <v>0</v>
      </c>
      <c r="CC111" s="1412">
        <f ca="1">IF(ISERROR(VLOOKUP(VLOOKUP($A111, 'E4 TB Allocation Details'!$A$18:$L$205, MATCH("A &amp; G ID", 'E4 TB Allocation Details'!$A$18:$L$18, 0),FALSE), 'E2 Allocators'!$B$15:$W$361, MATCH('O5 Details by Class &amp; Accounts'!CC$18, 'E2 Allocators'!$B$15:$W$15, 0),FALSE)*$E111), 0, VLOOKUP(VLOOKUP($A111, 'E4 TB Allocation Details'!$A$18:$L$205, MATCH("A &amp; G ID", 'E4 TB Allocation Details'!$A$18:$L$18, 0),FALSE), 'E2 Allocators'!$B$15:$W$361, MATCH('O5 Details by Class &amp; Accounts'!CC$18, 'E2 Allocators'!$B$15:$W$15, 0),FALSE)*$E111)</f>
        <v>0</v>
      </c>
      <c r="CD111" s="1412">
        <f ca="1">IF(ISERROR(VLOOKUP(VLOOKUP($A111, 'E4 TB Allocation Details'!$A$18:$L$205, MATCH("A &amp; G ID", 'E4 TB Allocation Details'!$A$18:$L$18, 0),FALSE), 'E2 Allocators'!$B$15:$W$361, MATCH('O5 Details by Class &amp; Accounts'!CD$18, 'E2 Allocators'!$B$15:$W$15, 0),FALSE)*$E111), 0, VLOOKUP(VLOOKUP($A111, 'E4 TB Allocation Details'!$A$18:$L$205, MATCH("A &amp; G ID", 'E4 TB Allocation Details'!$A$18:$L$18, 0),FALSE), 'E2 Allocators'!$B$15:$W$361, MATCH('O5 Details by Class &amp; Accounts'!CD$18, 'E2 Allocators'!$B$15:$W$15, 0),FALSE)*$E111)</f>
        <v>0</v>
      </c>
      <c r="CE111" s="1412">
        <f ca="1">IF(ISERROR(VLOOKUP(VLOOKUP($A111, 'E4 TB Allocation Details'!$A$18:$L$205, MATCH("A &amp; G ID", 'E4 TB Allocation Details'!$A$18:$L$18, 0),FALSE), 'E2 Allocators'!$B$15:$W$361, MATCH('O5 Details by Class &amp; Accounts'!CE$18, 'E2 Allocators'!$B$15:$W$15, 0),FALSE)*$E111), 0, VLOOKUP(VLOOKUP($A111, 'E4 TB Allocation Details'!$A$18:$L$205, MATCH("A &amp; G ID", 'E4 TB Allocation Details'!$A$18:$L$18, 0),FALSE), 'E2 Allocators'!$B$15:$W$361, MATCH('O5 Details by Class &amp; Accounts'!CE$18, 'E2 Allocators'!$B$15:$W$15, 0),FALSE)*$E111)</f>
        <v>0</v>
      </c>
      <c r="CF111" s="1412">
        <f ca="1">IF(ISERROR(VLOOKUP(VLOOKUP($A111, 'E4 TB Allocation Details'!$A$18:$L$205, MATCH("A &amp; G ID", 'E4 TB Allocation Details'!$A$18:$L$18, 0),FALSE), 'E2 Allocators'!$B$15:$W$361, MATCH('O5 Details by Class &amp; Accounts'!CF$18, 'E2 Allocators'!$B$15:$W$15, 0),FALSE)*$E111), 0, VLOOKUP(VLOOKUP($A111, 'E4 TB Allocation Details'!$A$18:$L$205, MATCH("A &amp; G ID", 'E4 TB Allocation Details'!$A$18:$L$18, 0),FALSE), 'E2 Allocators'!$B$15:$W$361, MATCH('O5 Details by Class &amp; Accounts'!CF$18, 'E2 Allocators'!$B$15:$W$15, 0),FALSE)*$E111)</f>
        <v>0</v>
      </c>
      <c r="CG111" s="1412">
        <f ca="1">IF(ISERROR(VLOOKUP(VLOOKUP($A111, 'E4 TB Allocation Details'!$A$18:$L$205, MATCH("A &amp; G ID", 'E4 TB Allocation Details'!$A$18:$L$18, 0),FALSE), 'E2 Allocators'!$B$15:$W$361, MATCH('O5 Details by Class &amp; Accounts'!CG$18, 'E2 Allocators'!$B$15:$W$15, 0),FALSE)*$E111), 0, VLOOKUP(VLOOKUP($A111, 'E4 TB Allocation Details'!$A$18:$L$205, MATCH("A &amp; G ID", 'E4 TB Allocation Details'!$A$18:$L$18, 0),FALSE), 'E2 Allocators'!$B$15:$W$361, MATCH('O5 Details by Class &amp; Accounts'!CG$18, 'E2 Allocators'!$B$15:$W$15, 0),FALSE)*$E111)</f>
        <v>0</v>
      </c>
      <c r="CH111" s="1412">
        <f ca="1">IF(ISERROR(VLOOKUP(VLOOKUP($A111, 'E4 TB Allocation Details'!$A$18:$L$205, MATCH("A &amp; G ID", 'E4 TB Allocation Details'!$A$18:$L$18, 0),FALSE), 'E2 Allocators'!$B$15:$W$361, MATCH('O5 Details by Class &amp; Accounts'!CH$18, 'E2 Allocators'!$B$15:$W$15, 0),FALSE)*$E111), 0, VLOOKUP(VLOOKUP($A111, 'E4 TB Allocation Details'!$A$18:$L$205, MATCH("A &amp; G ID", 'E4 TB Allocation Details'!$A$18:$L$18, 0),FALSE), 'E2 Allocators'!$B$15:$W$361, MATCH('O5 Details by Class &amp; Accounts'!CH$18, 'E2 Allocators'!$B$15:$W$15, 0),FALSE)*$E111)</f>
        <v>0</v>
      </c>
      <c r="CI111" s="1412">
        <f ca="1">IF(ISERROR(VLOOKUP(VLOOKUP($A111, 'E4 TB Allocation Details'!$A$18:$L$205, MATCH("A &amp; G ID", 'E4 TB Allocation Details'!$A$18:$L$18, 0),FALSE), 'E2 Allocators'!$B$15:$W$361, MATCH('O5 Details by Class &amp; Accounts'!CI$18, 'E2 Allocators'!$B$15:$W$15, 0),FALSE)*$E111), 0, VLOOKUP(VLOOKUP($A111, 'E4 TB Allocation Details'!$A$18:$L$205, MATCH("A &amp; G ID", 'E4 TB Allocation Details'!$A$18:$L$18, 0),FALSE), 'E2 Allocators'!$B$15:$W$361, MATCH('O5 Details by Class &amp; Accounts'!CI$18, 'E2 Allocators'!$B$15:$W$15, 0),FALSE)*$E111)</f>
        <v>0</v>
      </c>
      <c r="CJ111" s="1412">
        <f ca="1">IF(ISERROR(VLOOKUP(VLOOKUP($A111, 'E4 TB Allocation Details'!$A$18:$L$205, MATCH("A &amp; G ID", 'E4 TB Allocation Details'!$A$18:$L$18, 0),FALSE), 'E2 Allocators'!$B$15:$W$361, MATCH('O5 Details by Class &amp; Accounts'!CJ$18, 'E2 Allocators'!$B$15:$W$15, 0),FALSE)*$E111), 0, VLOOKUP(VLOOKUP($A111, 'E4 TB Allocation Details'!$A$18:$L$205, MATCH("A &amp; G ID", 'E4 TB Allocation Details'!$A$18:$L$18, 0),FALSE), 'E2 Allocators'!$B$15:$W$361, MATCH('O5 Details by Class &amp; Accounts'!CJ$18, 'E2 Allocators'!$B$15:$W$15, 0),FALSE)*$E111)</f>
        <v>0</v>
      </c>
      <c r="CK111" s="1412">
        <f ca="1">IF(ISERROR(VLOOKUP(VLOOKUP($A111, 'E4 TB Allocation Details'!$A$18:$L$205, MATCH("A &amp; G ID", 'E4 TB Allocation Details'!$A$18:$L$18, 0),FALSE), 'E2 Allocators'!$B$15:$W$361, MATCH('O5 Details by Class &amp; Accounts'!CK$18, 'E2 Allocators'!$B$15:$W$15, 0),FALSE)*$E111), 0, VLOOKUP(VLOOKUP($A111, 'E4 TB Allocation Details'!$A$18:$L$205, MATCH("A &amp; G ID", 'E4 TB Allocation Details'!$A$18:$L$18, 0),FALSE), 'E2 Allocators'!$B$15:$W$361, MATCH('O5 Details by Class &amp; Accounts'!CK$18, 'E2 Allocators'!$B$15:$W$15, 0),FALSE)*$E111)</f>
        <v>0</v>
      </c>
      <c r="CL111" s="1412">
        <f ca="1">IF(ISERROR(VLOOKUP(VLOOKUP($A111, 'E4 TB Allocation Details'!$A$18:$L$205, MATCH("A &amp; G ID", 'E4 TB Allocation Details'!$A$18:$L$18, 0),FALSE), 'E2 Allocators'!$B$15:$W$361, MATCH('O5 Details by Class &amp; Accounts'!CL$18, 'E2 Allocators'!$B$15:$W$15, 0),FALSE)*$E111), 0, VLOOKUP(VLOOKUP($A111, 'E4 TB Allocation Details'!$A$18:$L$205, MATCH("A &amp; G ID", 'E4 TB Allocation Details'!$A$18:$L$18, 0),FALSE), 'E2 Allocators'!$B$15:$W$361, MATCH('O5 Details by Class &amp; Accounts'!CL$18, 'E2 Allocators'!$B$15:$W$15, 0),FALSE)*$E111)</f>
        <v>0</v>
      </c>
      <c r="CM111" s="1412">
        <f ca="1">IF(ISERROR(VLOOKUP(VLOOKUP($A111, 'E4 TB Allocation Details'!$A$18:$L$205, MATCH("A &amp; G ID", 'E4 TB Allocation Details'!$A$18:$L$18, 0),FALSE), 'E2 Allocators'!$B$15:$W$361, MATCH('O5 Details by Class &amp; Accounts'!CM$18, 'E2 Allocators'!$B$15:$W$15, 0),FALSE)*$E111), 0, VLOOKUP(VLOOKUP($A111, 'E4 TB Allocation Details'!$A$18:$L$205, MATCH("A &amp; G ID", 'E4 TB Allocation Details'!$A$18:$L$18, 0),FALSE), 'E2 Allocators'!$B$15:$W$361, MATCH('O5 Details by Class &amp; Accounts'!CM$18, 'E2 Allocators'!$B$15:$W$15, 0),FALSE)*$E111)</f>
        <v>0</v>
      </c>
      <c r="CN111" s="1412">
        <f>SUM(BT111:CM111)</f>
        <v>0</v>
      </c>
      <c r="CO111" s="1792">
        <f t="shared" si="23"/>
        <v>0</v>
      </c>
      <c r="CQ111" s="2087" t="s">
        <v>788</v>
      </c>
    </row>
    <row r="112" spans="1:95" s="81" customFormat="1" ht="25.5">
      <c r="A112" s="1180">
        <v>4398</v>
      </c>
      <c r="B112" s="1181" t="s">
        <v>308</v>
      </c>
      <c r="C112" s="1789">
        <f ca="1">IF(ISERROR(VLOOKUP($A112,'I3 TB Data'!$A$23:$H$458,MATCH('O5 Details by Class &amp; Accounts'!$C$18, 'I3 TB Data'!$A$23:$H$23,0),0)), 0, VLOOKUP($A112,'I3 TB Data'!$A$23:$H$458,MATCH('O5 Details by Class &amp; Accounts'!$C$18,'I3 TB Data'!$A$23:$H$23,0),0))</f>
        <v>0</v>
      </c>
      <c r="D112" s="1790"/>
      <c r="E112" s="1789">
        <f t="shared" si="17"/>
        <v>0</v>
      </c>
      <c r="F112" s="1791">
        <f ca="1">IF(ISERROR(VLOOKUP($A112, 'E1 Categorization'!A33:E122, MATCH("Customer Component", 'E1 Categorization'!$A$33:$E$33,0), 0)), 0, IF(VLOOKUP($A112, 'E1 Categorization'!A33:E122, MATCH("Customer Component", 'E1 Categorization'!$A$33:$E$33,0), 0)=0, 'O5 Details by Class &amp; Accounts'!$E112, IF(AND(VLOOKUP($A112, 'E1 Categorization'!A33:E122, MATCH("Customer Component", 'E1 Categorization'!$A$33:$E$33,0), 0) &gt;0, VLOOKUP($A112, 'E1 Categorization'!A33:E122, MATCH("Customer Component", 'E1 Categorization'!$A$33:$E$33,0), 0)&lt;1), 'O5 Details by Class &amp; Accounts'!$E112*(1-VLOOKUP($A112, 'E1 Categorization'!A33:E122, MATCH("Customer Component", 'E1 Categorization'!$A$33:$E$33,0), 0)), 0)))</f>
        <v>0</v>
      </c>
      <c r="G112" s="1791">
        <f ca="1">IF(ISERROR(VLOOKUP($A112, 'E1 Categorization'!A33:E122, MATCH("Customer Component", 'E1 Categorization'!$A$33:$E$33,0), 0)),0, IF(VLOOKUP($A112, 'E1 Categorization'!A33:E122, MATCH("Customer Component", 'E1 Categorization'!$A$33:$E$33,0), 0)=0, 0, IF(AND(VLOOKUP($A112, 'E1 Categorization'!A33:E122, MATCH("Customer Component", 'E1 Categorization'!$A$33:$E$33,0), 0) &gt;0, VLOOKUP($A112, 'E1 Categorization'!A33:E122, MATCH("Customer Component", 'E1 Categorization'!$A$33:$E$33,0), 0)&lt;1), 'O5 Details by Class &amp; Accounts'!$E112*(VLOOKUP($A112, 'E1 Categorization'!A33:E122, MATCH("Customer Component", 'E1 Categorization'!$A$33:$E$33,0), 0)), 'O5 Details by Class &amp; Accounts'!$E112)))</f>
        <v>0</v>
      </c>
      <c r="H112" s="1412">
        <f ca="1">F112+G112</f>
        <v>0</v>
      </c>
      <c r="I112" s="1412">
        <f ca="1">IF(ISERROR(VLOOKUP(VLOOKUP($A112, 'E4 TB Allocation Details'!$A$18:$L$205, MATCH("Demand ID", 'E4 TB Allocation Details'!$A$18:$L$18, 0),FALSE), 'E2 Allocators'!$B$15:$W$361, MATCH('O5 Details by Class &amp; Accounts'!I$18, 'E2 Allocators'!$B$15:$W$15, 0),FALSE)*$F112), 0, VLOOKUP(VLOOKUP($A112, 'E4 TB Allocation Details'!$A$18:$L$205, MATCH("Demand ID", 'E4 TB Allocation Details'!$A$18:$L$18, 0),FALSE), 'E2 Allocators'!$B$15:$W$361, MATCH('O5 Details by Class &amp; Accounts'!I$18, 'E2 Allocators'!$B$15:$W$15, 0),FALSE)*$F112)</f>
        <v>0</v>
      </c>
      <c r="J112" s="1412">
        <f ca="1">IF(ISERROR(VLOOKUP(VLOOKUP($A112, 'E4 TB Allocation Details'!$A$18:$L$205, MATCH("Demand ID", 'E4 TB Allocation Details'!$A$18:$L$18, 0),FALSE), 'E2 Allocators'!$B$15:$W$361, MATCH('O5 Details by Class &amp; Accounts'!J$18, 'E2 Allocators'!$B$15:$W$15, 0),FALSE)*$F112), 0, VLOOKUP(VLOOKUP($A112, 'E4 TB Allocation Details'!$A$18:$L$205, MATCH("Demand ID", 'E4 TB Allocation Details'!$A$18:$L$18, 0),FALSE), 'E2 Allocators'!$B$15:$W$361, MATCH('O5 Details by Class &amp; Accounts'!J$18, 'E2 Allocators'!$B$15:$W$15, 0),FALSE)*$F112)</f>
        <v>0</v>
      </c>
      <c r="K112" s="1412">
        <f ca="1">IF(ISERROR(VLOOKUP(VLOOKUP($A112, 'E4 TB Allocation Details'!$A$18:$L$205, MATCH("Demand ID", 'E4 TB Allocation Details'!$A$18:$L$18, 0),FALSE), 'E2 Allocators'!$B$15:$W$361, MATCH('O5 Details by Class &amp; Accounts'!K$18, 'E2 Allocators'!$B$15:$W$15, 0),FALSE)*$F112), 0, VLOOKUP(VLOOKUP($A112, 'E4 TB Allocation Details'!$A$18:$L$205, MATCH("Demand ID", 'E4 TB Allocation Details'!$A$18:$L$18, 0),FALSE), 'E2 Allocators'!$B$15:$W$361, MATCH('O5 Details by Class &amp; Accounts'!K$18, 'E2 Allocators'!$B$15:$W$15, 0),FALSE)*$F112)</f>
        <v>0</v>
      </c>
      <c r="L112" s="1412">
        <f ca="1">IF(ISERROR(VLOOKUP(VLOOKUP($A112, 'E4 TB Allocation Details'!$A$18:$L$205, MATCH("Demand ID", 'E4 TB Allocation Details'!$A$18:$L$18, 0),FALSE), 'E2 Allocators'!$B$15:$W$361, MATCH('O5 Details by Class &amp; Accounts'!L$18, 'E2 Allocators'!$B$15:$W$15, 0),FALSE)*$F112), 0, VLOOKUP(VLOOKUP($A112, 'E4 TB Allocation Details'!$A$18:$L$205, MATCH("Demand ID", 'E4 TB Allocation Details'!$A$18:$L$18, 0),FALSE), 'E2 Allocators'!$B$15:$W$361, MATCH('O5 Details by Class &amp; Accounts'!L$18, 'E2 Allocators'!$B$15:$W$15, 0),FALSE)*$F112)</f>
        <v>0</v>
      </c>
      <c r="M112" s="1412">
        <f ca="1">IF(ISERROR(VLOOKUP(VLOOKUP($A112, 'E4 TB Allocation Details'!$A$18:$L$205, MATCH("Demand ID", 'E4 TB Allocation Details'!$A$18:$L$18, 0),FALSE), 'E2 Allocators'!$B$15:$W$361, MATCH('O5 Details by Class &amp; Accounts'!M$18, 'E2 Allocators'!$B$15:$W$15, 0),FALSE)*$F112), 0, VLOOKUP(VLOOKUP($A112, 'E4 TB Allocation Details'!$A$18:$L$205, MATCH("Demand ID", 'E4 TB Allocation Details'!$A$18:$L$18, 0),FALSE), 'E2 Allocators'!$B$15:$W$361, MATCH('O5 Details by Class &amp; Accounts'!M$18, 'E2 Allocators'!$B$15:$W$15, 0),FALSE)*$F112)</f>
        <v>0</v>
      </c>
      <c r="N112" s="1412">
        <f ca="1">IF(ISERROR(VLOOKUP(VLOOKUP($A112, 'E4 TB Allocation Details'!$A$18:$L$205, MATCH("Demand ID", 'E4 TB Allocation Details'!$A$18:$L$18, 0),FALSE), 'E2 Allocators'!$B$15:$W$361, MATCH('O5 Details by Class &amp; Accounts'!N$18, 'E2 Allocators'!$B$15:$W$15, 0),FALSE)*$F112), 0, VLOOKUP(VLOOKUP($A112, 'E4 TB Allocation Details'!$A$18:$L$205, MATCH("Demand ID", 'E4 TB Allocation Details'!$A$18:$L$18, 0),FALSE), 'E2 Allocators'!$B$15:$W$361, MATCH('O5 Details by Class &amp; Accounts'!N$18, 'E2 Allocators'!$B$15:$W$15, 0),FALSE)*$F112)</f>
        <v>0</v>
      </c>
      <c r="O112" s="1412">
        <f ca="1">IF(ISERROR(VLOOKUP(VLOOKUP($A112, 'E4 TB Allocation Details'!$A$18:$L$205, MATCH("Demand ID", 'E4 TB Allocation Details'!$A$18:$L$18, 0),FALSE), 'E2 Allocators'!$B$15:$W$361, MATCH('O5 Details by Class &amp; Accounts'!O$18, 'E2 Allocators'!$B$15:$W$15, 0),FALSE)*$F112), 0, VLOOKUP(VLOOKUP($A112, 'E4 TB Allocation Details'!$A$18:$L$205, MATCH("Demand ID", 'E4 TB Allocation Details'!$A$18:$L$18, 0),FALSE), 'E2 Allocators'!$B$15:$W$361, MATCH('O5 Details by Class &amp; Accounts'!O$18, 'E2 Allocators'!$B$15:$W$15, 0),FALSE)*$F112)</f>
        <v>0</v>
      </c>
      <c r="P112" s="1412">
        <f ca="1">IF(ISERROR(VLOOKUP(VLOOKUP($A112, 'E4 TB Allocation Details'!$A$18:$L$205, MATCH("Demand ID", 'E4 TB Allocation Details'!$A$18:$L$18, 0),FALSE), 'E2 Allocators'!$B$15:$W$361, MATCH('O5 Details by Class &amp; Accounts'!P$18, 'E2 Allocators'!$B$15:$W$15, 0),FALSE)*$F112), 0, VLOOKUP(VLOOKUP($A112, 'E4 TB Allocation Details'!$A$18:$L$205, MATCH("Demand ID", 'E4 TB Allocation Details'!$A$18:$L$18, 0),FALSE), 'E2 Allocators'!$B$15:$W$361, MATCH('O5 Details by Class &amp; Accounts'!P$18, 'E2 Allocators'!$B$15:$W$15, 0),FALSE)*$F112)</f>
        <v>0</v>
      </c>
      <c r="Q112" s="1412">
        <f ca="1">IF(ISERROR(VLOOKUP(VLOOKUP($A112, 'E4 TB Allocation Details'!$A$18:$L$205, MATCH("Demand ID", 'E4 TB Allocation Details'!$A$18:$L$18, 0),FALSE), 'E2 Allocators'!$B$15:$W$361, MATCH('O5 Details by Class &amp; Accounts'!Q$18, 'E2 Allocators'!$B$15:$W$15, 0),FALSE)*$F112), 0, VLOOKUP(VLOOKUP($A112, 'E4 TB Allocation Details'!$A$18:$L$205, MATCH("Demand ID", 'E4 TB Allocation Details'!$A$18:$L$18, 0),FALSE), 'E2 Allocators'!$B$15:$W$361, MATCH('O5 Details by Class &amp; Accounts'!Q$18, 'E2 Allocators'!$B$15:$W$15, 0),FALSE)*$F112)</f>
        <v>0</v>
      </c>
      <c r="R112" s="1412">
        <f ca="1">IF(ISERROR(VLOOKUP(VLOOKUP($A112, 'E4 TB Allocation Details'!$A$18:$L$205, MATCH("Demand ID", 'E4 TB Allocation Details'!$A$18:$L$18, 0),FALSE), 'E2 Allocators'!$B$15:$W$361, MATCH('O5 Details by Class &amp; Accounts'!R$18, 'E2 Allocators'!$B$15:$W$15, 0),FALSE)*$F112), 0, VLOOKUP(VLOOKUP($A112, 'E4 TB Allocation Details'!$A$18:$L$205, MATCH("Demand ID", 'E4 TB Allocation Details'!$A$18:$L$18, 0),FALSE), 'E2 Allocators'!$B$15:$W$361, MATCH('O5 Details by Class &amp; Accounts'!R$18, 'E2 Allocators'!$B$15:$W$15, 0),FALSE)*$F112)</f>
        <v>0</v>
      </c>
      <c r="S112" s="1412">
        <f ca="1">IF(ISERROR(VLOOKUP(VLOOKUP($A112, 'E4 TB Allocation Details'!$A$18:$L$205, MATCH("Demand ID", 'E4 TB Allocation Details'!$A$18:$L$18, 0),FALSE), 'E2 Allocators'!$B$15:$W$361, MATCH('O5 Details by Class &amp; Accounts'!S$18, 'E2 Allocators'!$B$15:$W$15, 0),FALSE)*$F112), 0, VLOOKUP(VLOOKUP($A112, 'E4 TB Allocation Details'!$A$18:$L$205, MATCH("Demand ID", 'E4 TB Allocation Details'!$A$18:$L$18, 0),FALSE), 'E2 Allocators'!$B$15:$W$361, MATCH('O5 Details by Class &amp; Accounts'!S$18, 'E2 Allocators'!$B$15:$W$15, 0),FALSE)*$F112)</f>
        <v>0</v>
      </c>
      <c r="T112" s="1412">
        <f ca="1">IF(ISERROR(VLOOKUP(VLOOKUP($A112, 'E4 TB Allocation Details'!$A$18:$L$205, MATCH("Demand ID", 'E4 TB Allocation Details'!$A$18:$L$18, 0),FALSE), 'E2 Allocators'!$B$15:$W$361, MATCH('O5 Details by Class &amp; Accounts'!T$18, 'E2 Allocators'!$B$15:$W$15, 0),FALSE)*$F112), 0, VLOOKUP(VLOOKUP($A112, 'E4 TB Allocation Details'!$A$18:$L$205, MATCH("Demand ID", 'E4 TB Allocation Details'!$A$18:$L$18, 0),FALSE), 'E2 Allocators'!$B$15:$W$361, MATCH('O5 Details by Class &amp; Accounts'!T$18, 'E2 Allocators'!$B$15:$W$15, 0),FALSE)*$F112)</f>
        <v>0</v>
      </c>
      <c r="U112" s="1412">
        <f ca="1">IF(ISERROR(VLOOKUP(VLOOKUP($A112, 'E4 TB Allocation Details'!$A$18:$L$205, MATCH("Demand ID", 'E4 TB Allocation Details'!$A$18:$L$18, 0),FALSE), 'E2 Allocators'!$B$15:$W$361, MATCH('O5 Details by Class &amp; Accounts'!U$18, 'E2 Allocators'!$B$15:$W$15, 0),FALSE)*$F112), 0, VLOOKUP(VLOOKUP($A112, 'E4 TB Allocation Details'!$A$18:$L$205, MATCH("Demand ID", 'E4 TB Allocation Details'!$A$18:$L$18, 0),FALSE), 'E2 Allocators'!$B$15:$W$361, MATCH('O5 Details by Class &amp; Accounts'!U$18, 'E2 Allocators'!$B$15:$W$15, 0),FALSE)*$F112)</f>
        <v>0</v>
      </c>
      <c r="V112" s="1412">
        <f ca="1">IF(ISERROR(VLOOKUP(VLOOKUP($A112, 'E4 TB Allocation Details'!$A$18:$L$205, MATCH("Demand ID", 'E4 TB Allocation Details'!$A$18:$L$18, 0),FALSE), 'E2 Allocators'!$B$15:$W$361, MATCH('O5 Details by Class &amp; Accounts'!V$18, 'E2 Allocators'!$B$15:$W$15, 0),FALSE)*$F112), 0, VLOOKUP(VLOOKUP($A112, 'E4 TB Allocation Details'!$A$18:$L$205, MATCH("Demand ID", 'E4 TB Allocation Details'!$A$18:$L$18, 0),FALSE), 'E2 Allocators'!$B$15:$W$361, MATCH('O5 Details by Class &amp; Accounts'!V$18, 'E2 Allocators'!$B$15:$W$15, 0),FALSE)*$F112)</f>
        <v>0</v>
      </c>
      <c r="W112" s="1412">
        <f ca="1">IF(ISERROR(VLOOKUP(VLOOKUP($A112, 'E4 TB Allocation Details'!$A$18:$L$205, MATCH("Demand ID", 'E4 TB Allocation Details'!$A$18:$L$18, 0),FALSE), 'E2 Allocators'!$B$15:$W$361, MATCH('O5 Details by Class &amp; Accounts'!W$18, 'E2 Allocators'!$B$15:$W$15, 0),FALSE)*$F112), 0, VLOOKUP(VLOOKUP($A112, 'E4 TB Allocation Details'!$A$18:$L$205, MATCH("Demand ID", 'E4 TB Allocation Details'!$A$18:$L$18, 0),FALSE), 'E2 Allocators'!$B$15:$W$361, MATCH('O5 Details by Class &amp; Accounts'!W$18, 'E2 Allocators'!$B$15:$W$15, 0),FALSE)*$F112)</f>
        <v>0</v>
      </c>
      <c r="X112" s="1412">
        <f ca="1">IF(ISERROR(VLOOKUP(VLOOKUP($A112, 'E4 TB Allocation Details'!$A$18:$L$205, MATCH("Demand ID", 'E4 TB Allocation Details'!$A$18:$L$18, 0),FALSE), 'E2 Allocators'!$B$15:$W$361, MATCH('O5 Details by Class &amp; Accounts'!X$18, 'E2 Allocators'!$B$15:$W$15, 0),FALSE)*$F112), 0, VLOOKUP(VLOOKUP($A112, 'E4 TB Allocation Details'!$A$18:$L$205, MATCH("Demand ID", 'E4 TB Allocation Details'!$A$18:$L$18, 0),FALSE), 'E2 Allocators'!$B$15:$W$361, MATCH('O5 Details by Class &amp; Accounts'!X$18, 'E2 Allocators'!$B$15:$W$15, 0),FALSE)*$F112)</f>
        <v>0</v>
      </c>
      <c r="Y112" s="1412">
        <f ca="1">IF(ISERROR(VLOOKUP(VLOOKUP($A112, 'E4 TB Allocation Details'!$A$18:$L$205, MATCH("Demand ID", 'E4 TB Allocation Details'!$A$18:$L$18, 0),FALSE), 'E2 Allocators'!$B$15:$W$361, MATCH('O5 Details by Class &amp; Accounts'!Y$18, 'E2 Allocators'!$B$15:$W$15, 0),FALSE)*$F112), 0, VLOOKUP(VLOOKUP($A112, 'E4 TB Allocation Details'!$A$18:$L$205, MATCH("Demand ID", 'E4 TB Allocation Details'!$A$18:$L$18, 0),FALSE), 'E2 Allocators'!$B$15:$W$361, MATCH('O5 Details by Class &amp; Accounts'!Y$18, 'E2 Allocators'!$B$15:$W$15, 0),FALSE)*$F112)</f>
        <v>0</v>
      </c>
      <c r="Z112" s="1412">
        <f ca="1">IF(ISERROR(VLOOKUP(VLOOKUP($A112, 'E4 TB Allocation Details'!$A$18:$L$205, MATCH("Demand ID", 'E4 TB Allocation Details'!$A$18:$L$18, 0),FALSE), 'E2 Allocators'!$B$15:$W$361, MATCH('O5 Details by Class &amp; Accounts'!Z$18, 'E2 Allocators'!$B$15:$W$15, 0),FALSE)*$F112), 0, VLOOKUP(VLOOKUP($A112, 'E4 TB Allocation Details'!$A$18:$L$205, MATCH("Demand ID", 'E4 TB Allocation Details'!$A$18:$L$18, 0),FALSE), 'E2 Allocators'!$B$15:$W$361, MATCH('O5 Details by Class &amp; Accounts'!Z$18, 'E2 Allocators'!$B$15:$W$15, 0),FALSE)*$F112)</f>
        <v>0</v>
      </c>
      <c r="AA112" s="1412">
        <f ca="1">IF(ISERROR(VLOOKUP(VLOOKUP($A112, 'E4 TB Allocation Details'!$A$18:$L$205, MATCH("Demand ID", 'E4 TB Allocation Details'!$A$18:$L$18, 0),FALSE), 'E2 Allocators'!$B$15:$W$361, MATCH('O5 Details by Class &amp; Accounts'!AA$18, 'E2 Allocators'!$B$15:$W$15, 0),FALSE)*$F112), 0, VLOOKUP(VLOOKUP($A112, 'E4 TB Allocation Details'!$A$18:$L$205, MATCH("Demand ID", 'E4 TB Allocation Details'!$A$18:$L$18, 0),FALSE), 'E2 Allocators'!$B$15:$W$361, MATCH('O5 Details by Class &amp; Accounts'!AA$18, 'E2 Allocators'!$B$15:$W$15, 0),FALSE)*$F112)</f>
        <v>0</v>
      </c>
      <c r="AB112" s="1412">
        <f ca="1">IF(ISERROR(VLOOKUP(VLOOKUP($A112, 'E4 TB Allocation Details'!$A$18:$L$205, MATCH("Demand ID", 'E4 TB Allocation Details'!$A$18:$L$18, 0),FALSE), 'E2 Allocators'!$B$15:$W$361, MATCH('O5 Details by Class &amp; Accounts'!AB$18, 'E2 Allocators'!$B$15:$W$15, 0),FALSE)*$F112), 0, VLOOKUP(VLOOKUP($A112, 'E4 TB Allocation Details'!$A$18:$L$205, MATCH("Demand ID", 'E4 TB Allocation Details'!$A$18:$L$18, 0),FALSE), 'E2 Allocators'!$B$15:$W$361, MATCH('O5 Details by Class &amp; Accounts'!AB$18, 'E2 Allocators'!$B$15:$W$15, 0),FALSE)*$F112)</f>
        <v>0</v>
      </c>
      <c r="AC112" s="1412">
        <f ca="1">SUM(I112:AB112)</f>
        <v>0</v>
      </c>
      <c r="AD112" s="1412">
        <f ca="1">IF(ISERROR(VLOOKUP(VLOOKUP($A112, 'E4 TB Allocation Details'!$A$18:$L$205, MATCH("Customer ID", 'E4 TB Allocation Details'!$A$18:$L$18, 0),FALSE), 'E2 Allocators'!$B$15:$W$361, MATCH('O5 Details by Class &amp; Accounts'!AD$18, 'E2 Allocators'!$B$15:$W$15, 0),FALSE)*$G112), 0, VLOOKUP(VLOOKUP($A112, 'E4 TB Allocation Details'!$A$18:$L$205, MATCH("Customer ID", 'E4 TB Allocation Details'!$A$18:$L$18, 0),FALSE), 'E2 Allocators'!$B$15:$W$361, MATCH('O5 Details by Class &amp; Accounts'!AD$18, 'E2 Allocators'!$B$15:$W$15, 0),FALSE)*$G112)</f>
        <v>0</v>
      </c>
      <c r="AE112" s="1412">
        <f ca="1">IF(ISERROR(VLOOKUP(VLOOKUP($A112, 'E4 TB Allocation Details'!$A$18:$L$205, MATCH("Customer ID", 'E4 TB Allocation Details'!$A$18:$L$18, 0),FALSE), 'E2 Allocators'!$B$15:$W$361, MATCH('O5 Details by Class &amp; Accounts'!AE$18, 'E2 Allocators'!$B$15:$W$15, 0),FALSE)*$G112), 0, VLOOKUP(VLOOKUP($A112, 'E4 TB Allocation Details'!$A$18:$L$205, MATCH("Customer ID", 'E4 TB Allocation Details'!$A$18:$L$18, 0),FALSE), 'E2 Allocators'!$B$15:$W$361, MATCH('O5 Details by Class &amp; Accounts'!AE$18, 'E2 Allocators'!$B$15:$W$15, 0),FALSE)*$G112)</f>
        <v>0</v>
      </c>
      <c r="AF112" s="1412">
        <f ca="1">IF(ISERROR(VLOOKUP(VLOOKUP($A112, 'E4 TB Allocation Details'!$A$18:$L$205, MATCH("Customer ID", 'E4 TB Allocation Details'!$A$18:$L$18, 0),FALSE), 'E2 Allocators'!$B$15:$W$361, MATCH('O5 Details by Class &amp; Accounts'!AF$18, 'E2 Allocators'!$B$15:$W$15, 0),FALSE)*$G112), 0, VLOOKUP(VLOOKUP($A112, 'E4 TB Allocation Details'!$A$18:$L$205, MATCH("Customer ID", 'E4 TB Allocation Details'!$A$18:$L$18, 0),FALSE), 'E2 Allocators'!$B$15:$W$361, MATCH('O5 Details by Class &amp; Accounts'!AF$18, 'E2 Allocators'!$B$15:$W$15, 0),FALSE)*$G112)</f>
        <v>0</v>
      </c>
      <c r="AG112" s="1412">
        <f ca="1">IF(ISERROR(VLOOKUP(VLOOKUP($A112, 'E4 TB Allocation Details'!$A$18:$L$205, MATCH("Customer ID", 'E4 TB Allocation Details'!$A$18:$L$18, 0),FALSE), 'E2 Allocators'!$B$15:$W$361, MATCH('O5 Details by Class &amp; Accounts'!AG$18, 'E2 Allocators'!$B$15:$W$15, 0),FALSE)*$G112), 0, VLOOKUP(VLOOKUP($A112, 'E4 TB Allocation Details'!$A$18:$L$205, MATCH("Customer ID", 'E4 TB Allocation Details'!$A$18:$L$18, 0),FALSE), 'E2 Allocators'!$B$15:$W$361, MATCH('O5 Details by Class &amp; Accounts'!AG$18, 'E2 Allocators'!$B$15:$W$15, 0),FALSE)*$G112)</f>
        <v>0</v>
      </c>
      <c r="AH112" s="1412">
        <f ca="1">IF(ISERROR(VLOOKUP(VLOOKUP($A112, 'E4 TB Allocation Details'!$A$18:$L$205, MATCH("Customer ID", 'E4 TB Allocation Details'!$A$18:$L$18, 0),FALSE), 'E2 Allocators'!$B$15:$W$361, MATCH('O5 Details by Class &amp; Accounts'!AH$18, 'E2 Allocators'!$B$15:$W$15, 0),FALSE)*$G112), 0, VLOOKUP(VLOOKUP($A112, 'E4 TB Allocation Details'!$A$18:$L$205, MATCH("Customer ID", 'E4 TB Allocation Details'!$A$18:$L$18, 0),FALSE), 'E2 Allocators'!$B$15:$W$361, MATCH('O5 Details by Class &amp; Accounts'!AH$18, 'E2 Allocators'!$B$15:$W$15, 0),FALSE)*$G112)</f>
        <v>0</v>
      </c>
      <c r="AI112" s="1412">
        <f ca="1">IF(ISERROR(VLOOKUP(VLOOKUP($A112, 'E4 TB Allocation Details'!$A$18:$L$205, MATCH("Customer ID", 'E4 TB Allocation Details'!$A$18:$L$18, 0),FALSE), 'E2 Allocators'!$B$15:$W$361, MATCH('O5 Details by Class &amp; Accounts'!AI$18, 'E2 Allocators'!$B$15:$W$15, 0),FALSE)*$G112), 0, VLOOKUP(VLOOKUP($A112, 'E4 TB Allocation Details'!$A$18:$L$205, MATCH("Customer ID", 'E4 TB Allocation Details'!$A$18:$L$18, 0),FALSE), 'E2 Allocators'!$B$15:$W$361, MATCH('O5 Details by Class &amp; Accounts'!AI$18, 'E2 Allocators'!$B$15:$W$15, 0),FALSE)*$G112)</f>
        <v>0</v>
      </c>
      <c r="AJ112" s="1412">
        <f ca="1">IF(ISERROR(VLOOKUP(VLOOKUP($A112, 'E4 TB Allocation Details'!$A$18:$L$205, MATCH("Customer ID", 'E4 TB Allocation Details'!$A$18:$L$18, 0),FALSE), 'E2 Allocators'!$B$15:$W$361, MATCH('O5 Details by Class &amp; Accounts'!AJ$18, 'E2 Allocators'!$B$15:$W$15, 0),FALSE)*$G112), 0, VLOOKUP(VLOOKUP($A112, 'E4 TB Allocation Details'!$A$18:$L$205, MATCH("Customer ID", 'E4 TB Allocation Details'!$A$18:$L$18, 0),FALSE), 'E2 Allocators'!$B$15:$W$361, MATCH('O5 Details by Class &amp; Accounts'!AJ$18, 'E2 Allocators'!$B$15:$W$15, 0),FALSE)*$G112)</f>
        <v>0</v>
      </c>
      <c r="AK112" s="1412">
        <f ca="1">IF(ISERROR(VLOOKUP(VLOOKUP($A112, 'E4 TB Allocation Details'!$A$18:$L$205, MATCH("Customer ID", 'E4 TB Allocation Details'!$A$18:$L$18, 0),FALSE), 'E2 Allocators'!$B$15:$W$361, MATCH('O5 Details by Class &amp; Accounts'!AK$18, 'E2 Allocators'!$B$15:$W$15, 0),FALSE)*$G112), 0, VLOOKUP(VLOOKUP($A112, 'E4 TB Allocation Details'!$A$18:$L$205, MATCH("Customer ID", 'E4 TB Allocation Details'!$A$18:$L$18, 0),FALSE), 'E2 Allocators'!$B$15:$W$361, MATCH('O5 Details by Class &amp; Accounts'!AK$18, 'E2 Allocators'!$B$15:$W$15, 0),FALSE)*$G112)</f>
        <v>0</v>
      </c>
      <c r="AL112" s="1412">
        <f ca="1">IF(ISERROR(VLOOKUP(VLOOKUP($A112, 'E4 TB Allocation Details'!$A$18:$L$205, MATCH("Customer ID", 'E4 TB Allocation Details'!$A$18:$L$18, 0),FALSE), 'E2 Allocators'!$B$15:$W$361, MATCH('O5 Details by Class &amp; Accounts'!AL$18, 'E2 Allocators'!$B$15:$W$15, 0),FALSE)*$G112), 0, VLOOKUP(VLOOKUP($A112, 'E4 TB Allocation Details'!$A$18:$L$205, MATCH("Customer ID", 'E4 TB Allocation Details'!$A$18:$L$18, 0),FALSE), 'E2 Allocators'!$B$15:$W$361, MATCH('O5 Details by Class &amp; Accounts'!AL$18, 'E2 Allocators'!$B$15:$W$15, 0),FALSE)*$G112)</f>
        <v>0</v>
      </c>
      <c r="AM112" s="1412">
        <f ca="1">IF(ISERROR(VLOOKUP(VLOOKUP($A112, 'E4 TB Allocation Details'!$A$18:$L$205, MATCH("Customer ID", 'E4 TB Allocation Details'!$A$18:$L$18, 0),FALSE), 'E2 Allocators'!$B$15:$W$361, MATCH('O5 Details by Class &amp; Accounts'!AM$18, 'E2 Allocators'!$B$15:$W$15, 0),FALSE)*$G112), 0, VLOOKUP(VLOOKUP($A112, 'E4 TB Allocation Details'!$A$18:$L$205, MATCH("Customer ID", 'E4 TB Allocation Details'!$A$18:$L$18, 0),FALSE), 'E2 Allocators'!$B$15:$W$361, MATCH('O5 Details by Class &amp; Accounts'!AM$18, 'E2 Allocators'!$B$15:$W$15, 0),FALSE)*$G112)</f>
        <v>0</v>
      </c>
      <c r="AN112" s="1412">
        <f ca="1">IF(ISERROR(VLOOKUP(VLOOKUP($A112, 'E4 TB Allocation Details'!$A$18:$L$205, MATCH("Customer ID", 'E4 TB Allocation Details'!$A$18:$L$18, 0),FALSE), 'E2 Allocators'!$B$15:$W$361, MATCH('O5 Details by Class &amp; Accounts'!AN$18, 'E2 Allocators'!$B$15:$W$15, 0),FALSE)*$G112), 0, VLOOKUP(VLOOKUP($A112, 'E4 TB Allocation Details'!$A$18:$L$205, MATCH("Customer ID", 'E4 TB Allocation Details'!$A$18:$L$18, 0),FALSE), 'E2 Allocators'!$B$15:$W$361, MATCH('O5 Details by Class &amp; Accounts'!AN$18, 'E2 Allocators'!$B$15:$W$15, 0),FALSE)*$G112)</f>
        <v>0</v>
      </c>
      <c r="AO112" s="1412">
        <f ca="1">IF(ISERROR(VLOOKUP(VLOOKUP($A112, 'E4 TB Allocation Details'!$A$18:$L$205, MATCH("Customer ID", 'E4 TB Allocation Details'!$A$18:$L$18, 0),FALSE), 'E2 Allocators'!$B$15:$W$361, MATCH('O5 Details by Class &amp; Accounts'!AO$18, 'E2 Allocators'!$B$15:$W$15, 0),FALSE)*$G112), 0, VLOOKUP(VLOOKUP($A112, 'E4 TB Allocation Details'!$A$18:$L$205, MATCH("Customer ID", 'E4 TB Allocation Details'!$A$18:$L$18, 0),FALSE), 'E2 Allocators'!$B$15:$W$361, MATCH('O5 Details by Class &amp; Accounts'!AO$18, 'E2 Allocators'!$B$15:$W$15, 0),FALSE)*$G112)</f>
        <v>0</v>
      </c>
      <c r="AP112" s="1412">
        <f ca="1">IF(ISERROR(VLOOKUP(VLOOKUP($A112, 'E4 TB Allocation Details'!$A$18:$L$205, MATCH("Customer ID", 'E4 TB Allocation Details'!$A$18:$L$18, 0),FALSE), 'E2 Allocators'!$B$15:$W$361, MATCH('O5 Details by Class &amp; Accounts'!AP$18, 'E2 Allocators'!$B$15:$W$15, 0),FALSE)*$G112), 0, VLOOKUP(VLOOKUP($A112, 'E4 TB Allocation Details'!$A$18:$L$205, MATCH("Customer ID", 'E4 TB Allocation Details'!$A$18:$L$18, 0),FALSE), 'E2 Allocators'!$B$15:$W$361, MATCH('O5 Details by Class &amp; Accounts'!AP$18, 'E2 Allocators'!$B$15:$W$15, 0),FALSE)*$G112)</f>
        <v>0</v>
      </c>
      <c r="AQ112" s="1412">
        <f ca="1">IF(ISERROR(VLOOKUP(VLOOKUP($A112, 'E4 TB Allocation Details'!$A$18:$L$205, MATCH("Customer ID", 'E4 TB Allocation Details'!$A$18:$L$18, 0),FALSE), 'E2 Allocators'!$B$15:$W$361, MATCH('O5 Details by Class &amp; Accounts'!AQ$18, 'E2 Allocators'!$B$15:$W$15, 0),FALSE)*$G112), 0, VLOOKUP(VLOOKUP($A112, 'E4 TB Allocation Details'!$A$18:$L$205, MATCH("Customer ID", 'E4 TB Allocation Details'!$A$18:$L$18, 0),FALSE), 'E2 Allocators'!$B$15:$W$361, MATCH('O5 Details by Class &amp; Accounts'!AQ$18, 'E2 Allocators'!$B$15:$W$15, 0),FALSE)*$G112)</f>
        <v>0</v>
      </c>
      <c r="AR112" s="1412">
        <f ca="1">IF(ISERROR(VLOOKUP(VLOOKUP($A112, 'E4 TB Allocation Details'!$A$18:$L$205, MATCH("Customer ID", 'E4 TB Allocation Details'!$A$18:$L$18, 0),FALSE), 'E2 Allocators'!$B$15:$W$361, MATCH('O5 Details by Class &amp; Accounts'!AR$18, 'E2 Allocators'!$B$15:$W$15, 0),FALSE)*$G112), 0, VLOOKUP(VLOOKUP($A112, 'E4 TB Allocation Details'!$A$18:$L$205, MATCH("Customer ID", 'E4 TB Allocation Details'!$A$18:$L$18, 0),FALSE), 'E2 Allocators'!$B$15:$W$361, MATCH('O5 Details by Class &amp; Accounts'!AR$18, 'E2 Allocators'!$B$15:$W$15, 0),FALSE)*$G112)</f>
        <v>0</v>
      </c>
      <c r="AS112" s="1412">
        <f ca="1">IF(ISERROR(VLOOKUP(VLOOKUP($A112, 'E4 TB Allocation Details'!$A$18:$L$205, MATCH("Customer ID", 'E4 TB Allocation Details'!$A$18:$L$18, 0),FALSE), 'E2 Allocators'!$B$15:$W$361, MATCH('O5 Details by Class &amp; Accounts'!AS$18, 'E2 Allocators'!$B$15:$W$15, 0),FALSE)*$G112), 0, VLOOKUP(VLOOKUP($A112, 'E4 TB Allocation Details'!$A$18:$L$205, MATCH("Customer ID", 'E4 TB Allocation Details'!$A$18:$L$18, 0),FALSE), 'E2 Allocators'!$B$15:$W$361, MATCH('O5 Details by Class &amp; Accounts'!AS$18, 'E2 Allocators'!$B$15:$W$15, 0),FALSE)*$G112)</f>
        <v>0</v>
      </c>
      <c r="AT112" s="1412">
        <f ca="1">IF(ISERROR(VLOOKUP(VLOOKUP($A112, 'E4 TB Allocation Details'!$A$18:$L$205, MATCH("Customer ID", 'E4 TB Allocation Details'!$A$18:$L$18, 0),FALSE), 'E2 Allocators'!$B$15:$W$361, MATCH('O5 Details by Class &amp; Accounts'!AT$18, 'E2 Allocators'!$B$15:$W$15, 0),FALSE)*$G112), 0, VLOOKUP(VLOOKUP($A112, 'E4 TB Allocation Details'!$A$18:$L$205, MATCH("Customer ID", 'E4 TB Allocation Details'!$A$18:$L$18, 0),FALSE), 'E2 Allocators'!$B$15:$W$361, MATCH('O5 Details by Class &amp; Accounts'!AT$18, 'E2 Allocators'!$B$15:$W$15, 0),FALSE)*$G112)</f>
        <v>0</v>
      </c>
      <c r="AU112" s="1412">
        <f ca="1">IF(ISERROR(VLOOKUP(VLOOKUP($A112, 'E4 TB Allocation Details'!$A$18:$L$205, MATCH("Customer ID", 'E4 TB Allocation Details'!$A$18:$L$18, 0),FALSE), 'E2 Allocators'!$B$15:$W$361, MATCH('O5 Details by Class &amp; Accounts'!AU$18, 'E2 Allocators'!$B$15:$W$15, 0),FALSE)*$G112), 0, VLOOKUP(VLOOKUP($A112, 'E4 TB Allocation Details'!$A$18:$L$205, MATCH("Customer ID", 'E4 TB Allocation Details'!$A$18:$L$18, 0),FALSE), 'E2 Allocators'!$B$15:$W$361, MATCH('O5 Details by Class &amp; Accounts'!AU$18, 'E2 Allocators'!$B$15:$W$15, 0),FALSE)*$G112)</f>
        <v>0</v>
      </c>
      <c r="AV112" s="1412">
        <f ca="1">IF(ISERROR(VLOOKUP(VLOOKUP($A112, 'E4 TB Allocation Details'!$A$18:$L$205, MATCH("Customer ID", 'E4 TB Allocation Details'!$A$18:$L$18, 0),FALSE), 'E2 Allocators'!$B$15:$W$361, MATCH('O5 Details by Class &amp; Accounts'!AV$18, 'E2 Allocators'!$B$15:$W$15, 0),FALSE)*$G112), 0, VLOOKUP(VLOOKUP($A112, 'E4 TB Allocation Details'!$A$18:$L$205, MATCH("Customer ID", 'E4 TB Allocation Details'!$A$18:$L$18, 0),FALSE), 'E2 Allocators'!$B$15:$W$361, MATCH('O5 Details by Class &amp; Accounts'!AV$18, 'E2 Allocators'!$B$15:$W$15, 0),FALSE)*$G112)</f>
        <v>0</v>
      </c>
      <c r="AW112" s="1412">
        <f ca="1">IF(ISERROR(VLOOKUP(VLOOKUP($A112, 'E4 TB Allocation Details'!$A$18:$L$205, MATCH("Customer ID", 'E4 TB Allocation Details'!$A$18:$L$18, 0),FALSE), 'E2 Allocators'!$B$15:$W$361, MATCH('O5 Details by Class &amp; Accounts'!AW$18, 'E2 Allocators'!$B$15:$W$15, 0),FALSE)*$G112), 0, VLOOKUP(VLOOKUP($A112, 'E4 TB Allocation Details'!$A$18:$L$205, MATCH("Customer ID", 'E4 TB Allocation Details'!$A$18:$L$18, 0),FALSE), 'E2 Allocators'!$B$15:$W$361, MATCH('O5 Details by Class &amp; Accounts'!AW$18, 'E2 Allocators'!$B$15:$W$15, 0),FALSE)*$G112)</f>
        <v>0</v>
      </c>
      <c r="AX112" s="1412">
        <f ca="1">SUM(AD112:AW112)</f>
        <v>0</v>
      </c>
      <c r="AY112" s="1412">
        <f ca="1">IF(ISERROR(VLOOKUP(VLOOKUP($A112, 'E4 TB Allocation Details'!$A$18:$L$205, MATCH("Misc ID", 'E4 TB Allocation Details'!$A$18:$L$18, 0),FALSE), 'E2 Allocators'!$B$15:$W$361, MATCH('O5 Details by Class &amp; Accounts'!AY$18, 'E2 Allocators'!$B$15:$W$15, 0),FALSE)*$E112), 0, VLOOKUP(VLOOKUP($A112, 'E4 TB Allocation Details'!$A$18:$L$205, MATCH("Misc ID", 'E4 TB Allocation Details'!$A$18:$L$18, 0),FALSE), 'E2 Allocators'!$B$15:$W$361, MATCH('O5 Details by Class &amp; Accounts'!AY$18, 'E2 Allocators'!$B$15:$W$15, 0),FALSE)*$E112)</f>
        <v>0</v>
      </c>
      <c r="AZ112" s="1412">
        <f ca="1">IF(ISERROR(VLOOKUP(VLOOKUP($A112, 'E4 TB Allocation Details'!$A$18:$L$205, MATCH("Misc ID", 'E4 TB Allocation Details'!$A$18:$L$18, 0),FALSE), 'E2 Allocators'!$B$15:$W$361, MATCH('O5 Details by Class &amp; Accounts'!AZ$18, 'E2 Allocators'!$B$15:$W$15, 0),FALSE)*$E112), 0, VLOOKUP(VLOOKUP($A112, 'E4 TB Allocation Details'!$A$18:$L$205, MATCH("Misc ID", 'E4 TB Allocation Details'!$A$18:$L$18, 0),FALSE), 'E2 Allocators'!$B$15:$W$361, MATCH('O5 Details by Class &amp; Accounts'!AZ$18, 'E2 Allocators'!$B$15:$W$15, 0),FALSE)*$E112)</f>
        <v>0</v>
      </c>
      <c r="BA112" s="1412">
        <f ca="1">IF(ISERROR(VLOOKUP(VLOOKUP($A112, 'E4 TB Allocation Details'!$A$18:$L$205, MATCH("Misc ID", 'E4 TB Allocation Details'!$A$18:$L$18, 0),FALSE), 'E2 Allocators'!$B$15:$W$361, MATCH('O5 Details by Class &amp; Accounts'!BA$18, 'E2 Allocators'!$B$15:$W$15, 0),FALSE)*$E112), 0, VLOOKUP(VLOOKUP($A112, 'E4 TB Allocation Details'!$A$18:$L$205, MATCH("Misc ID", 'E4 TB Allocation Details'!$A$18:$L$18, 0),FALSE), 'E2 Allocators'!$B$15:$W$361, MATCH('O5 Details by Class &amp; Accounts'!BA$18, 'E2 Allocators'!$B$15:$W$15, 0),FALSE)*$E112)</f>
        <v>0</v>
      </c>
      <c r="BB112" s="1412">
        <f ca="1">IF(ISERROR(VLOOKUP(VLOOKUP($A112, 'E4 TB Allocation Details'!$A$18:$L$205, MATCH("Misc ID", 'E4 TB Allocation Details'!$A$18:$L$18, 0),FALSE), 'E2 Allocators'!$B$15:$W$361, MATCH('O5 Details by Class &amp; Accounts'!BB$18, 'E2 Allocators'!$B$15:$W$15, 0),FALSE)*$E112), 0, VLOOKUP(VLOOKUP($A112, 'E4 TB Allocation Details'!$A$18:$L$205, MATCH("Misc ID", 'E4 TB Allocation Details'!$A$18:$L$18, 0),FALSE), 'E2 Allocators'!$B$15:$W$361, MATCH('O5 Details by Class &amp; Accounts'!BB$18, 'E2 Allocators'!$B$15:$W$15, 0),FALSE)*$E112)</f>
        <v>0</v>
      </c>
      <c r="BC112" s="1412">
        <f ca="1">IF(ISERROR(VLOOKUP(VLOOKUP($A112, 'E4 TB Allocation Details'!$A$18:$L$205, MATCH("Misc ID", 'E4 TB Allocation Details'!$A$18:$L$18, 0),FALSE), 'E2 Allocators'!$B$15:$W$361, MATCH('O5 Details by Class &amp; Accounts'!BC$18, 'E2 Allocators'!$B$15:$W$15, 0),FALSE)*$E112), 0, VLOOKUP(VLOOKUP($A112, 'E4 TB Allocation Details'!$A$18:$L$205, MATCH("Misc ID", 'E4 TB Allocation Details'!$A$18:$L$18, 0),FALSE), 'E2 Allocators'!$B$15:$W$361, MATCH('O5 Details by Class &amp; Accounts'!BC$18, 'E2 Allocators'!$B$15:$W$15, 0),FALSE)*$E112)</f>
        <v>0</v>
      </c>
      <c r="BD112" s="1412">
        <f ca="1">IF(ISERROR(VLOOKUP(VLOOKUP($A112, 'E4 TB Allocation Details'!$A$18:$L$205, MATCH("Misc ID", 'E4 TB Allocation Details'!$A$18:$L$18, 0),FALSE), 'E2 Allocators'!$B$15:$W$361, MATCH('O5 Details by Class &amp; Accounts'!BD$18, 'E2 Allocators'!$B$15:$W$15, 0),FALSE)*$E112), 0, VLOOKUP(VLOOKUP($A112, 'E4 TB Allocation Details'!$A$18:$L$205, MATCH("Misc ID", 'E4 TB Allocation Details'!$A$18:$L$18, 0),FALSE), 'E2 Allocators'!$B$15:$W$361, MATCH('O5 Details by Class &amp; Accounts'!BD$18, 'E2 Allocators'!$B$15:$W$15, 0),FALSE)*$E112)</f>
        <v>0</v>
      </c>
      <c r="BE112" s="1412">
        <f ca="1">IF(ISERROR(VLOOKUP(VLOOKUP($A112, 'E4 TB Allocation Details'!$A$18:$L$205, MATCH("Misc ID", 'E4 TB Allocation Details'!$A$18:$L$18, 0),FALSE), 'E2 Allocators'!$B$15:$W$361, MATCH('O5 Details by Class &amp; Accounts'!BE$18, 'E2 Allocators'!$B$15:$W$15, 0),FALSE)*$E112), 0, VLOOKUP(VLOOKUP($A112, 'E4 TB Allocation Details'!$A$18:$L$205, MATCH("Misc ID", 'E4 TB Allocation Details'!$A$18:$L$18, 0),FALSE), 'E2 Allocators'!$B$15:$W$361, MATCH('O5 Details by Class &amp; Accounts'!BE$18, 'E2 Allocators'!$B$15:$W$15, 0),FALSE)*$E112)</f>
        <v>0</v>
      </c>
      <c r="BF112" s="1412">
        <f ca="1">IF(ISERROR(VLOOKUP(VLOOKUP($A112, 'E4 TB Allocation Details'!$A$18:$L$205, MATCH("Misc ID", 'E4 TB Allocation Details'!$A$18:$L$18, 0),FALSE), 'E2 Allocators'!$B$15:$W$361, MATCH('O5 Details by Class &amp; Accounts'!BF$18, 'E2 Allocators'!$B$15:$W$15, 0),FALSE)*$E112), 0, VLOOKUP(VLOOKUP($A112, 'E4 TB Allocation Details'!$A$18:$L$205, MATCH("Misc ID", 'E4 TB Allocation Details'!$A$18:$L$18, 0),FALSE), 'E2 Allocators'!$B$15:$W$361, MATCH('O5 Details by Class &amp; Accounts'!BF$18, 'E2 Allocators'!$B$15:$W$15, 0),FALSE)*$E112)</f>
        <v>0</v>
      </c>
      <c r="BG112" s="1412">
        <f ca="1">IF(ISERROR(VLOOKUP(VLOOKUP($A112, 'E4 TB Allocation Details'!$A$18:$L$205, MATCH("Misc ID", 'E4 TB Allocation Details'!$A$18:$L$18, 0),FALSE), 'E2 Allocators'!$B$15:$W$361, MATCH('O5 Details by Class &amp; Accounts'!BG$18, 'E2 Allocators'!$B$15:$W$15, 0),FALSE)*$E112), 0, VLOOKUP(VLOOKUP($A112, 'E4 TB Allocation Details'!$A$18:$L$205, MATCH("Misc ID", 'E4 TB Allocation Details'!$A$18:$L$18, 0),FALSE), 'E2 Allocators'!$B$15:$W$361, MATCH('O5 Details by Class &amp; Accounts'!BG$18, 'E2 Allocators'!$B$15:$W$15, 0),FALSE)*$E112)</f>
        <v>0</v>
      </c>
      <c r="BH112" s="1412">
        <f ca="1">IF(ISERROR(VLOOKUP(VLOOKUP($A112, 'E4 TB Allocation Details'!$A$18:$L$205, MATCH("Misc ID", 'E4 TB Allocation Details'!$A$18:$L$18, 0),FALSE), 'E2 Allocators'!$B$15:$W$361, MATCH('O5 Details by Class &amp; Accounts'!BH$18, 'E2 Allocators'!$B$15:$W$15, 0),FALSE)*$E112), 0, VLOOKUP(VLOOKUP($A112, 'E4 TB Allocation Details'!$A$18:$L$205, MATCH("Misc ID", 'E4 TB Allocation Details'!$A$18:$L$18, 0),FALSE), 'E2 Allocators'!$B$15:$W$361, MATCH('O5 Details by Class &amp; Accounts'!BH$18, 'E2 Allocators'!$B$15:$W$15, 0),FALSE)*$E112)</f>
        <v>0</v>
      </c>
      <c r="BI112" s="1412">
        <f ca="1">IF(ISERROR(VLOOKUP(VLOOKUP($A112, 'E4 TB Allocation Details'!$A$18:$L$205, MATCH("Misc ID", 'E4 TB Allocation Details'!$A$18:$L$18, 0),FALSE), 'E2 Allocators'!$B$15:$W$361, MATCH('O5 Details by Class &amp; Accounts'!BI$18, 'E2 Allocators'!$B$15:$W$15, 0),FALSE)*$E112), 0, VLOOKUP(VLOOKUP($A112, 'E4 TB Allocation Details'!$A$18:$L$205, MATCH("Misc ID", 'E4 TB Allocation Details'!$A$18:$L$18, 0),FALSE), 'E2 Allocators'!$B$15:$W$361, MATCH('O5 Details by Class &amp; Accounts'!BI$18, 'E2 Allocators'!$B$15:$W$15, 0),FALSE)*$E112)</f>
        <v>0</v>
      </c>
      <c r="BJ112" s="1412">
        <f ca="1">IF(ISERROR(VLOOKUP(VLOOKUP($A112, 'E4 TB Allocation Details'!$A$18:$L$205, MATCH("Misc ID", 'E4 TB Allocation Details'!$A$18:$L$18, 0),FALSE), 'E2 Allocators'!$B$15:$W$361, MATCH('O5 Details by Class &amp; Accounts'!BJ$18, 'E2 Allocators'!$B$15:$W$15, 0),FALSE)*$E112), 0, VLOOKUP(VLOOKUP($A112, 'E4 TB Allocation Details'!$A$18:$L$205, MATCH("Misc ID", 'E4 TB Allocation Details'!$A$18:$L$18, 0),FALSE), 'E2 Allocators'!$B$15:$W$361, MATCH('O5 Details by Class &amp; Accounts'!BJ$18, 'E2 Allocators'!$B$15:$W$15, 0),FALSE)*$E112)</f>
        <v>0</v>
      </c>
      <c r="BK112" s="1412">
        <f ca="1">IF(ISERROR(VLOOKUP(VLOOKUP($A112, 'E4 TB Allocation Details'!$A$18:$L$205, MATCH("Misc ID", 'E4 TB Allocation Details'!$A$18:$L$18, 0),FALSE), 'E2 Allocators'!$B$15:$W$361, MATCH('O5 Details by Class &amp; Accounts'!BK$18, 'E2 Allocators'!$B$15:$W$15, 0),FALSE)*$E112), 0, VLOOKUP(VLOOKUP($A112, 'E4 TB Allocation Details'!$A$18:$L$205, MATCH("Misc ID", 'E4 TB Allocation Details'!$A$18:$L$18, 0),FALSE), 'E2 Allocators'!$B$15:$W$361, MATCH('O5 Details by Class &amp; Accounts'!BK$18, 'E2 Allocators'!$B$15:$W$15, 0),FALSE)*$E112)</f>
        <v>0</v>
      </c>
      <c r="BL112" s="1412">
        <f ca="1">IF(ISERROR(VLOOKUP(VLOOKUP($A112, 'E4 TB Allocation Details'!$A$18:$L$205, MATCH("Misc ID", 'E4 TB Allocation Details'!$A$18:$L$18, 0),FALSE), 'E2 Allocators'!$B$15:$W$361, MATCH('O5 Details by Class &amp; Accounts'!BL$18, 'E2 Allocators'!$B$15:$W$15, 0),FALSE)*$E112), 0, VLOOKUP(VLOOKUP($A112, 'E4 TB Allocation Details'!$A$18:$L$205, MATCH("Misc ID", 'E4 TB Allocation Details'!$A$18:$L$18, 0),FALSE), 'E2 Allocators'!$B$15:$W$361, MATCH('O5 Details by Class &amp; Accounts'!BL$18, 'E2 Allocators'!$B$15:$W$15, 0),FALSE)*$E112)</f>
        <v>0</v>
      </c>
      <c r="BM112" s="1412">
        <f ca="1">IF(ISERROR(VLOOKUP(VLOOKUP($A112, 'E4 TB Allocation Details'!$A$18:$L$205, MATCH("Misc ID", 'E4 TB Allocation Details'!$A$18:$L$18, 0),FALSE), 'E2 Allocators'!$B$15:$W$361, MATCH('O5 Details by Class &amp; Accounts'!BM$18, 'E2 Allocators'!$B$15:$W$15, 0),FALSE)*$E112), 0, VLOOKUP(VLOOKUP($A112, 'E4 TB Allocation Details'!$A$18:$L$205, MATCH("Misc ID", 'E4 TB Allocation Details'!$A$18:$L$18, 0),FALSE), 'E2 Allocators'!$B$15:$W$361, MATCH('O5 Details by Class &amp; Accounts'!BM$18, 'E2 Allocators'!$B$15:$W$15, 0),FALSE)*$E112)</f>
        <v>0</v>
      </c>
      <c r="BN112" s="1412">
        <f ca="1">IF(ISERROR(VLOOKUP(VLOOKUP($A112, 'E4 TB Allocation Details'!$A$18:$L$205, MATCH("Misc ID", 'E4 TB Allocation Details'!$A$18:$L$18, 0),FALSE), 'E2 Allocators'!$B$15:$W$361, MATCH('O5 Details by Class &amp; Accounts'!BN$18, 'E2 Allocators'!$B$15:$W$15, 0),FALSE)*$E112), 0, VLOOKUP(VLOOKUP($A112, 'E4 TB Allocation Details'!$A$18:$L$205, MATCH("Misc ID", 'E4 TB Allocation Details'!$A$18:$L$18, 0),FALSE), 'E2 Allocators'!$B$15:$W$361, MATCH('O5 Details by Class &amp; Accounts'!BN$18, 'E2 Allocators'!$B$15:$W$15, 0),FALSE)*$E112)</f>
        <v>0</v>
      </c>
      <c r="BO112" s="1412">
        <f ca="1">IF(ISERROR(VLOOKUP(VLOOKUP($A112, 'E4 TB Allocation Details'!$A$18:$L$205, MATCH("Misc ID", 'E4 TB Allocation Details'!$A$18:$L$18, 0),FALSE), 'E2 Allocators'!$B$15:$W$361, MATCH('O5 Details by Class &amp; Accounts'!BO$18, 'E2 Allocators'!$B$15:$W$15, 0),FALSE)*$E112), 0, VLOOKUP(VLOOKUP($A112, 'E4 TB Allocation Details'!$A$18:$L$205, MATCH("Misc ID", 'E4 TB Allocation Details'!$A$18:$L$18, 0),FALSE), 'E2 Allocators'!$B$15:$W$361, MATCH('O5 Details by Class &amp; Accounts'!BO$18, 'E2 Allocators'!$B$15:$W$15, 0),FALSE)*$E112)</f>
        <v>0</v>
      </c>
      <c r="BP112" s="1412">
        <f ca="1">IF(ISERROR(VLOOKUP(VLOOKUP($A112, 'E4 TB Allocation Details'!$A$18:$L$205, MATCH("Misc ID", 'E4 TB Allocation Details'!$A$18:$L$18, 0),FALSE), 'E2 Allocators'!$B$15:$W$361, MATCH('O5 Details by Class &amp; Accounts'!BP$18, 'E2 Allocators'!$B$15:$W$15, 0),FALSE)*$E112), 0, VLOOKUP(VLOOKUP($A112, 'E4 TB Allocation Details'!$A$18:$L$205, MATCH("Misc ID", 'E4 TB Allocation Details'!$A$18:$L$18, 0),FALSE), 'E2 Allocators'!$B$15:$W$361, MATCH('O5 Details by Class &amp; Accounts'!BP$18, 'E2 Allocators'!$B$15:$W$15, 0),FALSE)*$E112)</f>
        <v>0</v>
      </c>
      <c r="BQ112" s="1412">
        <f ca="1">IF(ISERROR(VLOOKUP(VLOOKUP($A112, 'E4 TB Allocation Details'!$A$18:$L$205, MATCH("Misc ID", 'E4 TB Allocation Details'!$A$18:$L$18, 0),FALSE), 'E2 Allocators'!$B$15:$W$361, MATCH('O5 Details by Class &amp; Accounts'!BQ$18, 'E2 Allocators'!$B$15:$W$15, 0),FALSE)*$E112), 0, VLOOKUP(VLOOKUP($A112, 'E4 TB Allocation Details'!$A$18:$L$205, MATCH("Misc ID", 'E4 TB Allocation Details'!$A$18:$L$18, 0),FALSE), 'E2 Allocators'!$B$15:$W$361, MATCH('O5 Details by Class &amp; Accounts'!BQ$18, 'E2 Allocators'!$B$15:$W$15, 0),FALSE)*$E112)</f>
        <v>0</v>
      </c>
      <c r="BR112" s="1412">
        <f ca="1">IF(ISERROR(VLOOKUP(VLOOKUP($A112, 'E4 TB Allocation Details'!$A$18:$L$205, MATCH("Misc ID", 'E4 TB Allocation Details'!$A$18:$L$18, 0),FALSE), 'E2 Allocators'!$B$15:$W$361, MATCH('O5 Details by Class &amp; Accounts'!BR$18, 'E2 Allocators'!$B$15:$W$15, 0),FALSE)*$E112), 0, VLOOKUP(VLOOKUP($A112, 'E4 TB Allocation Details'!$A$18:$L$205, MATCH("Misc ID", 'E4 TB Allocation Details'!$A$18:$L$18, 0),FALSE), 'E2 Allocators'!$B$15:$W$361, MATCH('O5 Details by Class &amp; Accounts'!BR$18, 'E2 Allocators'!$B$15:$W$15, 0),FALSE)*$E112)</f>
        <v>0</v>
      </c>
      <c r="BS112" s="1412">
        <f ca="1">SUM(AY112:BR112)</f>
        <v>0</v>
      </c>
      <c r="BT112" s="1412">
        <f ca="1">IF(ISERROR(VLOOKUP(VLOOKUP($A112, 'E4 TB Allocation Details'!$A$18:$L$205, MATCH("A &amp; G ID", 'E4 TB Allocation Details'!$A$18:$L$18, 0),FALSE), 'E2 Allocators'!$B$15:$W$361, MATCH('O5 Details by Class &amp; Accounts'!BT$18, 'E2 Allocators'!$B$15:$W$15, 0),FALSE)*$E112), 0, VLOOKUP(VLOOKUP($A112, 'E4 TB Allocation Details'!$A$18:$L$205, MATCH("A &amp; G ID", 'E4 TB Allocation Details'!$A$18:$L$18, 0),FALSE), 'E2 Allocators'!$B$15:$W$361, MATCH('O5 Details by Class &amp; Accounts'!BT$18, 'E2 Allocators'!$B$15:$W$15, 0),FALSE)*$E112)</f>
        <v>0</v>
      </c>
      <c r="BU112" s="1412">
        <f ca="1">IF(ISERROR(VLOOKUP(VLOOKUP($A112, 'E4 TB Allocation Details'!$A$18:$L$205, MATCH("A &amp; G ID", 'E4 TB Allocation Details'!$A$18:$L$18, 0),FALSE), 'E2 Allocators'!$B$15:$W$361, MATCH('O5 Details by Class &amp; Accounts'!BU$18, 'E2 Allocators'!$B$15:$W$15, 0),FALSE)*$E112), 0, VLOOKUP(VLOOKUP($A112, 'E4 TB Allocation Details'!$A$18:$L$205, MATCH("A &amp; G ID", 'E4 TB Allocation Details'!$A$18:$L$18, 0),FALSE), 'E2 Allocators'!$B$15:$W$361, MATCH('O5 Details by Class &amp; Accounts'!BU$18, 'E2 Allocators'!$B$15:$W$15, 0),FALSE)*$E112)</f>
        <v>0</v>
      </c>
      <c r="BV112" s="1412">
        <f ca="1">IF(ISERROR(VLOOKUP(VLOOKUP($A112, 'E4 TB Allocation Details'!$A$18:$L$205, MATCH("A &amp; G ID", 'E4 TB Allocation Details'!$A$18:$L$18, 0),FALSE), 'E2 Allocators'!$B$15:$W$361, MATCH('O5 Details by Class &amp; Accounts'!BV$18, 'E2 Allocators'!$B$15:$W$15, 0),FALSE)*$E112), 0, VLOOKUP(VLOOKUP($A112, 'E4 TB Allocation Details'!$A$18:$L$205, MATCH("A &amp; G ID", 'E4 TB Allocation Details'!$A$18:$L$18, 0),FALSE), 'E2 Allocators'!$B$15:$W$361, MATCH('O5 Details by Class &amp; Accounts'!BV$18, 'E2 Allocators'!$B$15:$W$15, 0),FALSE)*$E112)</f>
        <v>0</v>
      </c>
      <c r="BW112" s="1412">
        <f ca="1">IF(ISERROR(VLOOKUP(VLOOKUP($A112, 'E4 TB Allocation Details'!$A$18:$L$205, MATCH("A &amp; G ID", 'E4 TB Allocation Details'!$A$18:$L$18, 0),FALSE), 'E2 Allocators'!$B$15:$W$361, MATCH('O5 Details by Class &amp; Accounts'!BW$18, 'E2 Allocators'!$B$15:$W$15, 0),FALSE)*$E112), 0, VLOOKUP(VLOOKUP($A112, 'E4 TB Allocation Details'!$A$18:$L$205, MATCH("A &amp; G ID", 'E4 TB Allocation Details'!$A$18:$L$18, 0),FALSE), 'E2 Allocators'!$B$15:$W$361, MATCH('O5 Details by Class &amp; Accounts'!BW$18, 'E2 Allocators'!$B$15:$W$15, 0),FALSE)*$E112)</f>
        <v>0</v>
      </c>
      <c r="BX112" s="1412">
        <f ca="1">IF(ISERROR(VLOOKUP(VLOOKUP($A112, 'E4 TB Allocation Details'!$A$18:$L$205, MATCH("A &amp; G ID", 'E4 TB Allocation Details'!$A$18:$L$18, 0),FALSE), 'E2 Allocators'!$B$15:$W$361, MATCH('O5 Details by Class &amp; Accounts'!BX$18, 'E2 Allocators'!$B$15:$W$15, 0),FALSE)*$E112), 0, VLOOKUP(VLOOKUP($A112, 'E4 TB Allocation Details'!$A$18:$L$205, MATCH("A &amp; G ID", 'E4 TB Allocation Details'!$A$18:$L$18, 0),FALSE), 'E2 Allocators'!$B$15:$W$361, MATCH('O5 Details by Class &amp; Accounts'!BX$18, 'E2 Allocators'!$B$15:$W$15, 0),FALSE)*$E112)</f>
        <v>0</v>
      </c>
      <c r="BY112" s="1412">
        <f ca="1">IF(ISERROR(VLOOKUP(VLOOKUP($A112, 'E4 TB Allocation Details'!$A$18:$L$205, MATCH("A &amp; G ID", 'E4 TB Allocation Details'!$A$18:$L$18, 0),FALSE), 'E2 Allocators'!$B$15:$W$361, MATCH('O5 Details by Class &amp; Accounts'!BY$18, 'E2 Allocators'!$B$15:$W$15, 0),FALSE)*$E112), 0, VLOOKUP(VLOOKUP($A112, 'E4 TB Allocation Details'!$A$18:$L$205, MATCH("A &amp; G ID", 'E4 TB Allocation Details'!$A$18:$L$18, 0),FALSE), 'E2 Allocators'!$B$15:$W$361, MATCH('O5 Details by Class &amp; Accounts'!BY$18, 'E2 Allocators'!$B$15:$W$15, 0),FALSE)*$E112)</f>
        <v>0</v>
      </c>
      <c r="BZ112" s="1412">
        <f ca="1">IF(ISERROR(VLOOKUP(VLOOKUP($A112, 'E4 TB Allocation Details'!$A$18:$L$205, MATCH("A &amp; G ID", 'E4 TB Allocation Details'!$A$18:$L$18, 0),FALSE), 'E2 Allocators'!$B$15:$W$361, MATCH('O5 Details by Class &amp; Accounts'!BZ$18, 'E2 Allocators'!$B$15:$W$15, 0),FALSE)*$E112), 0, VLOOKUP(VLOOKUP($A112, 'E4 TB Allocation Details'!$A$18:$L$205, MATCH("A &amp; G ID", 'E4 TB Allocation Details'!$A$18:$L$18, 0),FALSE), 'E2 Allocators'!$B$15:$W$361, MATCH('O5 Details by Class &amp; Accounts'!BZ$18, 'E2 Allocators'!$B$15:$W$15, 0),FALSE)*$E112)</f>
        <v>0</v>
      </c>
      <c r="CA112" s="1412">
        <f ca="1">IF(ISERROR(VLOOKUP(VLOOKUP($A112, 'E4 TB Allocation Details'!$A$18:$L$205, MATCH("A &amp; G ID", 'E4 TB Allocation Details'!$A$18:$L$18, 0),FALSE), 'E2 Allocators'!$B$15:$W$361, MATCH('O5 Details by Class &amp; Accounts'!CA$18, 'E2 Allocators'!$B$15:$W$15, 0),FALSE)*$E112), 0, VLOOKUP(VLOOKUP($A112, 'E4 TB Allocation Details'!$A$18:$L$205, MATCH("A &amp; G ID", 'E4 TB Allocation Details'!$A$18:$L$18, 0),FALSE), 'E2 Allocators'!$B$15:$W$361, MATCH('O5 Details by Class &amp; Accounts'!CA$18, 'E2 Allocators'!$B$15:$W$15, 0),FALSE)*$E112)</f>
        <v>0</v>
      </c>
      <c r="CB112" s="1412">
        <f ca="1">IF(ISERROR(VLOOKUP(VLOOKUP($A112, 'E4 TB Allocation Details'!$A$18:$L$205, MATCH("A &amp; G ID", 'E4 TB Allocation Details'!$A$18:$L$18, 0),FALSE), 'E2 Allocators'!$B$15:$W$361, MATCH('O5 Details by Class &amp; Accounts'!CB$18, 'E2 Allocators'!$B$15:$W$15, 0),FALSE)*$E112), 0, VLOOKUP(VLOOKUP($A112, 'E4 TB Allocation Details'!$A$18:$L$205, MATCH("A &amp; G ID", 'E4 TB Allocation Details'!$A$18:$L$18, 0),FALSE), 'E2 Allocators'!$B$15:$W$361, MATCH('O5 Details by Class &amp; Accounts'!CB$18, 'E2 Allocators'!$B$15:$W$15, 0),FALSE)*$E112)</f>
        <v>0</v>
      </c>
      <c r="CC112" s="1412">
        <f ca="1">IF(ISERROR(VLOOKUP(VLOOKUP($A112, 'E4 TB Allocation Details'!$A$18:$L$205, MATCH("A &amp; G ID", 'E4 TB Allocation Details'!$A$18:$L$18, 0),FALSE), 'E2 Allocators'!$B$15:$W$361, MATCH('O5 Details by Class &amp; Accounts'!CC$18, 'E2 Allocators'!$B$15:$W$15, 0),FALSE)*$E112), 0, VLOOKUP(VLOOKUP($A112, 'E4 TB Allocation Details'!$A$18:$L$205, MATCH("A &amp; G ID", 'E4 TB Allocation Details'!$A$18:$L$18, 0),FALSE), 'E2 Allocators'!$B$15:$W$361, MATCH('O5 Details by Class &amp; Accounts'!CC$18, 'E2 Allocators'!$B$15:$W$15, 0),FALSE)*$E112)</f>
        <v>0</v>
      </c>
      <c r="CD112" s="1412">
        <f ca="1">IF(ISERROR(VLOOKUP(VLOOKUP($A112, 'E4 TB Allocation Details'!$A$18:$L$205, MATCH("A &amp; G ID", 'E4 TB Allocation Details'!$A$18:$L$18, 0),FALSE), 'E2 Allocators'!$B$15:$W$361, MATCH('O5 Details by Class &amp; Accounts'!CD$18, 'E2 Allocators'!$B$15:$W$15, 0),FALSE)*$E112), 0, VLOOKUP(VLOOKUP($A112, 'E4 TB Allocation Details'!$A$18:$L$205, MATCH("A &amp; G ID", 'E4 TB Allocation Details'!$A$18:$L$18, 0),FALSE), 'E2 Allocators'!$B$15:$W$361, MATCH('O5 Details by Class &amp; Accounts'!CD$18, 'E2 Allocators'!$B$15:$W$15, 0),FALSE)*$E112)</f>
        <v>0</v>
      </c>
      <c r="CE112" s="1412">
        <f ca="1">IF(ISERROR(VLOOKUP(VLOOKUP($A112, 'E4 TB Allocation Details'!$A$18:$L$205, MATCH("A &amp; G ID", 'E4 TB Allocation Details'!$A$18:$L$18, 0),FALSE), 'E2 Allocators'!$B$15:$W$361, MATCH('O5 Details by Class &amp; Accounts'!CE$18, 'E2 Allocators'!$B$15:$W$15, 0),FALSE)*$E112), 0, VLOOKUP(VLOOKUP($A112, 'E4 TB Allocation Details'!$A$18:$L$205, MATCH("A &amp; G ID", 'E4 TB Allocation Details'!$A$18:$L$18, 0),FALSE), 'E2 Allocators'!$B$15:$W$361, MATCH('O5 Details by Class &amp; Accounts'!CE$18, 'E2 Allocators'!$B$15:$W$15, 0),FALSE)*$E112)</f>
        <v>0</v>
      </c>
      <c r="CF112" s="1412">
        <f ca="1">IF(ISERROR(VLOOKUP(VLOOKUP($A112, 'E4 TB Allocation Details'!$A$18:$L$205, MATCH("A &amp; G ID", 'E4 TB Allocation Details'!$A$18:$L$18, 0),FALSE), 'E2 Allocators'!$B$15:$W$361, MATCH('O5 Details by Class &amp; Accounts'!CF$18, 'E2 Allocators'!$B$15:$W$15, 0),FALSE)*$E112), 0, VLOOKUP(VLOOKUP($A112, 'E4 TB Allocation Details'!$A$18:$L$205, MATCH("A &amp; G ID", 'E4 TB Allocation Details'!$A$18:$L$18, 0),FALSE), 'E2 Allocators'!$B$15:$W$361, MATCH('O5 Details by Class &amp; Accounts'!CF$18, 'E2 Allocators'!$B$15:$W$15, 0),FALSE)*$E112)</f>
        <v>0</v>
      </c>
      <c r="CG112" s="1412">
        <f ca="1">IF(ISERROR(VLOOKUP(VLOOKUP($A112, 'E4 TB Allocation Details'!$A$18:$L$205, MATCH("A &amp; G ID", 'E4 TB Allocation Details'!$A$18:$L$18, 0),FALSE), 'E2 Allocators'!$B$15:$W$361, MATCH('O5 Details by Class &amp; Accounts'!CG$18, 'E2 Allocators'!$B$15:$W$15, 0),FALSE)*$E112), 0, VLOOKUP(VLOOKUP($A112, 'E4 TB Allocation Details'!$A$18:$L$205, MATCH("A &amp; G ID", 'E4 TB Allocation Details'!$A$18:$L$18, 0),FALSE), 'E2 Allocators'!$B$15:$W$361, MATCH('O5 Details by Class &amp; Accounts'!CG$18, 'E2 Allocators'!$B$15:$W$15, 0),FALSE)*$E112)</f>
        <v>0</v>
      </c>
      <c r="CH112" s="1412">
        <f ca="1">IF(ISERROR(VLOOKUP(VLOOKUP($A112, 'E4 TB Allocation Details'!$A$18:$L$205, MATCH("A &amp; G ID", 'E4 TB Allocation Details'!$A$18:$L$18, 0),FALSE), 'E2 Allocators'!$B$15:$W$361, MATCH('O5 Details by Class &amp; Accounts'!CH$18, 'E2 Allocators'!$B$15:$W$15, 0),FALSE)*$E112), 0, VLOOKUP(VLOOKUP($A112, 'E4 TB Allocation Details'!$A$18:$L$205, MATCH("A &amp; G ID", 'E4 TB Allocation Details'!$A$18:$L$18, 0),FALSE), 'E2 Allocators'!$B$15:$W$361, MATCH('O5 Details by Class &amp; Accounts'!CH$18, 'E2 Allocators'!$B$15:$W$15, 0),FALSE)*$E112)</f>
        <v>0</v>
      </c>
      <c r="CI112" s="1412">
        <f ca="1">IF(ISERROR(VLOOKUP(VLOOKUP($A112, 'E4 TB Allocation Details'!$A$18:$L$205, MATCH("A &amp; G ID", 'E4 TB Allocation Details'!$A$18:$L$18, 0),FALSE), 'E2 Allocators'!$B$15:$W$361, MATCH('O5 Details by Class &amp; Accounts'!CI$18, 'E2 Allocators'!$B$15:$W$15, 0),FALSE)*$E112), 0, VLOOKUP(VLOOKUP($A112, 'E4 TB Allocation Details'!$A$18:$L$205, MATCH("A &amp; G ID", 'E4 TB Allocation Details'!$A$18:$L$18, 0),FALSE), 'E2 Allocators'!$B$15:$W$361, MATCH('O5 Details by Class &amp; Accounts'!CI$18, 'E2 Allocators'!$B$15:$W$15, 0),FALSE)*$E112)</f>
        <v>0</v>
      </c>
      <c r="CJ112" s="1412">
        <f ca="1">IF(ISERROR(VLOOKUP(VLOOKUP($A112, 'E4 TB Allocation Details'!$A$18:$L$205, MATCH("A &amp; G ID", 'E4 TB Allocation Details'!$A$18:$L$18, 0),FALSE), 'E2 Allocators'!$B$15:$W$361, MATCH('O5 Details by Class &amp; Accounts'!CJ$18, 'E2 Allocators'!$B$15:$W$15, 0),FALSE)*$E112), 0, VLOOKUP(VLOOKUP($A112, 'E4 TB Allocation Details'!$A$18:$L$205, MATCH("A &amp; G ID", 'E4 TB Allocation Details'!$A$18:$L$18, 0),FALSE), 'E2 Allocators'!$B$15:$W$361, MATCH('O5 Details by Class &amp; Accounts'!CJ$18, 'E2 Allocators'!$B$15:$W$15, 0),FALSE)*$E112)</f>
        <v>0</v>
      </c>
      <c r="CK112" s="1412">
        <f ca="1">IF(ISERROR(VLOOKUP(VLOOKUP($A112, 'E4 TB Allocation Details'!$A$18:$L$205, MATCH("A &amp; G ID", 'E4 TB Allocation Details'!$A$18:$L$18, 0),FALSE), 'E2 Allocators'!$B$15:$W$361, MATCH('O5 Details by Class &amp; Accounts'!CK$18, 'E2 Allocators'!$B$15:$W$15, 0),FALSE)*$E112), 0, VLOOKUP(VLOOKUP($A112, 'E4 TB Allocation Details'!$A$18:$L$205, MATCH("A &amp; G ID", 'E4 TB Allocation Details'!$A$18:$L$18, 0),FALSE), 'E2 Allocators'!$B$15:$W$361, MATCH('O5 Details by Class &amp; Accounts'!CK$18, 'E2 Allocators'!$B$15:$W$15, 0),FALSE)*$E112)</f>
        <v>0</v>
      </c>
      <c r="CL112" s="1412">
        <f ca="1">IF(ISERROR(VLOOKUP(VLOOKUP($A112, 'E4 TB Allocation Details'!$A$18:$L$205, MATCH("A &amp; G ID", 'E4 TB Allocation Details'!$A$18:$L$18, 0),FALSE), 'E2 Allocators'!$B$15:$W$361, MATCH('O5 Details by Class &amp; Accounts'!CL$18, 'E2 Allocators'!$B$15:$W$15, 0),FALSE)*$E112), 0, VLOOKUP(VLOOKUP($A112, 'E4 TB Allocation Details'!$A$18:$L$205, MATCH("A &amp; G ID", 'E4 TB Allocation Details'!$A$18:$L$18, 0),FALSE), 'E2 Allocators'!$B$15:$W$361, MATCH('O5 Details by Class &amp; Accounts'!CL$18, 'E2 Allocators'!$B$15:$W$15, 0),FALSE)*$E112)</f>
        <v>0</v>
      </c>
      <c r="CM112" s="1412">
        <f ca="1">IF(ISERROR(VLOOKUP(VLOOKUP($A112, 'E4 TB Allocation Details'!$A$18:$L$205, MATCH("A &amp; G ID", 'E4 TB Allocation Details'!$A$18:$L$18, 0),FALSE), 'E2 Allocators'!$B$15:$W$361, MATCH('O5 Details by Class &amp; Accounts'!CM$18, 'E2 Allocators'!$B$15:$W$15, 0),FALSE)*$E112), 0, VLOOKUP(VLOOKUP($A112, 'E4 TB Allocation Details'!$A$18:$L$205, MATCH("A &amp; G ID", 'E4 TB Allocation Details'!$A$18:$L$18, 0),FALSE), 'E2 Allocators'!$B$15:$W$361, MATCH('O5 Details by Class &amp; Accounts'!CM$18, 'E2 Allocators'!$B$15:$W$15, 0),FALSE)*$E112)</f>
        <v>0</v>
      </c>
      <c r="CN112" s="1412">
        <f>SUM(BT112:CM112)</f>
        <v>0</v>
      </c>
      <c r="CO112" s="1792">
        <f t="shared" si="23"/>
        <v>0</v>
      </c>
      <c r="CQ112" s="2087" t="s">
        <v>788</v>
      </c>
    </row>
    <row r="113" spans="1:95" s="81" customFormat="1" ht="12.75">
      <c r="A113" s="1180">
        <v>4405</v>
      </c>
      <c r="B113" s="1181" t="s">
        <v>309</v>
      </c>
      <c r="C113" s="1789">
        <f ca="1">IF(ISERROR(VLOOKUP($A113,'I3 TB Data'!$A$23:$H$458,MATCH('O5 Details by Class &amp; Accounts'!$C$18, 'I3 TB Data'!$A$23:$H$23,0),0)), 0, VLOOKUP($A113,'I3 TB Data'!$A$23:$H$458,MATCH('O5 Details by Class &amp; Accounts'!$C$18,'I3 TB Data'!$A$23:$H$23,0),0))</f>
        <v>-8000</v>
      </c>
      <c r="D113" s="1790"/>
      <c r="E113" s="1789">
        <f t="shared" si="17"/>
        <v>-8000</v>
      </c>
      <c r="F113" s="1791">
        <f ca="1">IF(ISERROR(VLOOKUP($A113, 'E1 Categorization'!A33:E122, MATCH("Customer Component", 'E1 Categorization'!$A$33:$E$33,0), 0)), 0, IF(VLOOKUP($A113, 'E1 Categorization'!A33:E122, MATCH("Customer Component", 'E1 Categorization'!$A$33:$E$33,0), 0)=0, 'O5 Details by Class &amp; Accounts'!$E113, IF(AND(VLOOKUP($A113, 'E1 Categorization'!A33:E122, MATCH("Customer Component", 'E1 Categorization'!$A$33:$E$33,0), 0) &gt;0, VLOOKUP($A113, 'E1 Categorization'!A33:E122, MATCH("Customer Component", 'E1 Categorization'!$A$33:$E$33,0), 0)&lt;1), 'O5 Details by Class &amp; Accounts'!$E113*(1-VLOOKUP($A113, 'E1 Categorization'!A33:E122, MATCH("Customer Component", 'E1 Categorization'!$A$33:$E$33,0), 0)), 0)))</f>
        <v>0</v>
      </c>
      <c r="G113" s="1791">
        <f ca="1">IF(ISERROR(VLOOKUP($A113, 'E1 Categorization'!A33:E122, MATCH("Customer Component", 'E1 Categorization'!$A$33:$E$33,0), 0)),0, IF(VLOOKUP($A113, 'E1 Categorization'!A33:E122, MATCH("Customer Component", 'E1 Categorization'!$A$33:$E$33,0), 0)=0, 0, IF(AND(VLOOKUP($A113, 'E1 Categorization'!A33:E122, MATCH("Customer Component", 'E1 Categorization'!$A$33:$E$33,0), 0) &gt;0, VLOOKUP($A113, 'E1 Categorization'!A33:E122, MATCH("Customer Component", 'E1 Categorization'!$A$33:$E$33,0), 0)&lt;1), 'O5 Details by Class &amp; Accounts'!$E113*(VLOOKUP($A113, 'E1 Categorization'!A33:E122, MATCH("Customer Component", 'E1 Categorization'!$A$33:$E$33,0), 0)), 'O5 Details by Class &amp; Accounts'!$E113)))</f>
        <v>0</v>
      </c>
      <c r="H113" s="1412">
        <f ca="1">F113+G113</f>
        <v>0</v>
      </c>
      <c r="I113" s="1412">
        <f ca="1">IF(ISERROR(VLOOKUP(VLOOKUP($A113, 'E4 TB Allocation Details'!$A$18:$L$205, MATCH("Demand ID", 'E4 TB Allocation Details'!$A$18:$L$18, 0),FALSE), 'E2 Allocators'!$B$15:$W$361, MATCH('O5 Details by Class &amp; Accounts'!I$18, 'E2 Allocators'!$B$15:$W$15, 0),FALSE)*$F113), 0, VLOOKUP(VLOOKUP($A113, 'E4 TB Allocation Details'!$A$18:$L$205, MATCH("Demand ID", 'E4 TB Allocation Details'!$A$18:$L$18, 0),FALSE), 'E2 Allocators'!$B$15:$W$361, MATCH('O5 Details by Class &amp; Accounts'!I$18, 'E2 Allocators'!$B$15:$W$15, 0),FALSE)*$F113)</f>
        <v>0</v>
      </c>
      <c r="J113" s="1412">
        <f ca="1">IF(ISERROR(VLOOKUP(VLOOKUP($A113, 'E4 TB Allocation Details'!$A$18:$L$205, MATCH("Demand ID", 'E4 TB Allocation Details'!$A$18:$L$18, 0),FALSE), 'E2 Allocators'!$B$15:$W$361, MATCH('O5 Details by Class &amp; Accounts'!J$18, 'E2 Allocators'!$B$15:$W$15, 0),FALSE)*$F113), 0, VLOOKUP(VLOOKUP($A113, 'E4 TB Allocation Details'!$A$18:$L$205, MATCH("Demand ID", 'E4 TB Allocation Details'!$A$18:$L$18, 0),FALSE), 'E2 Allocators'!$B$15:$W$361, MATCH('O5 Details by Class &amp; Accounts'!J$18, 'E2 Allocators'!$B$15:$W$15, 0),FALSE)*$F113)</f>
        <v>0</v>
      </c>
      <c r="K113" s="1412">
        <f ca="1">IF(ISERROR(VLOOKUP(VLOOKUP($A113, 'E4 TB Allocation Details'!$A$18:$L$205, MATCH("Demand ID", 'E4 TB Allocation Details'!$A$18:$L$18, 0),FALSE), 'E2 Allocators'!$B$15:$W$361, MATCH('O5 Details by Class &amp; Accounts'!K$18, 'E2 Allocators'!$B$15:$W$15, 0),FALSE)*$F113), 0, VLOOKUP(VLOOKUP($A113, 'E4 TB Allocation Details'!$A$18:$L$205, MATCH("Demand ID", 'E4 TB Allocation Details'!$A$18:$L$18, 0),FALSE), 'E2 Allocators'!$B$15:$W$361, MATCH('O5 Details by Class &amp; Accounts'!K$18, 'E2 Allocators'!$B$15:$W$15, 0),FALSE)*$F113)</f>
        <v>0</v>
      </c>
      <c r="L113" s="1412">
        <f ca="1">IF(ISERROR(VLOOKUP(VLOOKUP($A113, 'E4 TB Allocation Details'!$A$18:$L$205, MATCH("Demand ID", 'E4 TB Allocation Details'!$A$18:$L$18, 0),FALSE), 'E2 Allocators'!$B$15:$W$361, MATCH('O5 Details by Class &amp; Accounts'!L$18, 'E2 Allocators'!$B$15:$W$15, 0),FALSE)*$F113), 0, VLOOKUP(VLOOKUP($A113, 'E4 TB Allocation Details'!$A$18:$L$205, MATCH("Demand ID", 'E4 TB Allocation Details'!$A$18:$L$18, 0),FALSE), 'E2 Allocators'!$B$15:$W$361, MATCH('O5 Details by Class &amp; Accounts'!L$18, 'E2 Allocators'!$B$15:$W$15, 0),FALSE)*$F113)</f>
        <v>0</v>
      </c>
      <c r="M113" s="1412">
        <f ca="1">IF(ISERROR(VLOOKUP(VLOOKUP($A113, 'E4 TB Allocation Details'!$A$18:$L$205, MATCH("Demand ID", 'E4 TB Allocation Details'!$A$18:$L$18, 0),FALSE), 'E2 Allocators'!$B$15:$W$361, MATCH('O5 Details by Class &amp; Accounts'!M$18, 'E2 Allocators'!$B$15:$W$15, 0),FALSE)*$F113), 0, VLOOKUP(VLOOKUP($A113, 'E4 TB Allocation Details'!$A$18:$L$205, MATCH("Demand ID", 'E4 TB Allocation Details'!$A$18:$L$18, 0),FALSE), 'E2 Allocators'!$B$15:$W$361, MATCH('O5 Details by Class &amp; Accounts'!M$18, 'E2 Allocators'!$B$15:$W$15, 0),FALSE)*$F113)</f>
        <v>0</v>
      </c>
      <c r="N113" s="1412">
        <f ca="1">IF(ISERROR(VLOOKUP(VLOOKUP($A113, 'E4 TB Allocation Details'!$A$18:$L$205, MATCH("Demand ID", 'E4 TB Allocation Details'!$A$18:$L$18, 0),FALSE), 'E2 Allocators'!$B$15:$W$361, MATCH('O5 Details by Class &amp; Accounts'!N$18, 'E2 Allocators'!$B$15:$W$15, 0),FALSE)*$F113), 0, VLOOKUP(VLOOKUP($A113, 'E4 TB Allocation Details'!$A$18:$L$205, MATCH("Demand ID", 'E4 TB Allocation Details'!$A$18:$L$18, 0),FALSE), 'E2 Allocators'!$B$15:$W$361, MATCH('O5 Details by Class &amp; Accounts'!N$18, 'E2 Allocators'!$B$15:$W$15, 0),FALSE)*$F113)</f>
        <v>0</v>
      </c>
      <c r="O113" s="1412">
        <f ca="1">IF(ISERROR(VLOOKUP(VLOOKUP($A113, 'E4 TB Allocation Details'!$A$18:$L$205, MATCH("Demand ID", 'E4 TB Allocation Details'!$A$18:$L$18, 0),FALSE), 'E2 Allocators'!$B$15:$W$361, MATCH('O5 Details by Class &amp; Accounts'!O$18, 'E2 Allocators'!$B$15:$W$15, 0),FALSE)*$F113), 0, VLOOKUP(VLOOKUP($A113, 'E4 TB Allocation Details'!$A$18:$L$205, MATCH("Demand ID", 'E4 TB Allocation Details'!$A$18:$L$18, 0),FALSE), 'E2 Allocators'!$B$15:$W$361, MATCH('O5 Details by Class &amp; Accounts'!O$18, 'E2 Allocators'!$B$15:$W$15, 0),FALSE)*$F113)</f>
        <v>0</v>
      </c>
      <c r="P113" s="1412">
        <f ca="1">IF(ISERROR(VLOOKUP(VLOOKUP($A113, 'E4 TB Allocation Details'!$A$18:$L$205, MATCH("Demand ID", 'E4 TB Allocation Details'!$A$18:$L$18, 0),FALSE), 'E2 Allocators'!$B$15:$W$361, MATCH('O5 Details by Class &amp; Accounts'!P$18, 'E2 Allocators'!$B$15:$W$15, 0),FALSE)*$F113), 0, VLOOKUP(VLOOKUP($A113, 'E4 TB Allocation Details'!$A$18:$L$205, MATCH("Demand ID", 'E4 TB Allocation Details'!$A$18:$L$18, 0),FALSE), 'E2 Allocators'!$B$15:$W$361, MATCH('O5 Details by Class &amp; Accounts'!P$18, 'E2 Allocators'!$B$15:$W$15, 0),FALSE)*$F113)</f>
        <v>0</v>
      </c>
      <c r="Q113" s="1412">
        <f ca="1">IF(ISERROR(VLOOKUP(VLOOKUP($A113, 'E4 TB Allocation Details'!$A$18:$L$205, MATCH("Demand ID", 'E4 TB Allocation Details'!$A$18:$L$18, 0),FALSE), 'E2 Allocators'!$B$15:$W$361, MATCH('O5 Details by Class &amp; Accounts'!Q$18, 'E2 Allocators'!$B$15:$W$15, 0),FALSE)*$F113), 0, VLOOKUP(VLOOKUP($A113, 'E4 TB Allocation Details'!$A$18:$L$205, MATCH("Demand ID", 'E4 TB Allocation Details'!$A$18:$L$18, 0),FALSE), 'E2 Allocators'!$B$15:$W$361, MATCH('O5 Details by Class &amp; Accounts'!Q$18, 'E2 Allocators'!$B$15:$W$15, 0),FALSE)*$F113)</f>
        <v>0</v>
      </c>
      <c r="R113" s="1412">
        <f ca="1">IF(ISERROR(VLOOKUP(VLOOKUP($A113, 'E4 TB Allocation Details'!$A$18:$L$205, MATCH("Demand ID", 'E4 TB Allocation Details'!$A$18:$L$18, 0),FALSE), 'E2 Allocators'!$B$15:$W$361, MATCH('O5 Details by Class &amp; Accounts'!R$18, 'E2 Allocators'!$B$15:$W$15, 0),FALSE)*$F113), 0, VLOOKUP(VLOOKUP($A113, 'E4 TB Allocation Details'!$A$18:$L$205, MATCH("Demand ID", 'E4 TB Allocation Details'!$A$18:$L$18, 0),FALSE), 'E2 Allocators'!$B$15:$W$361, MATCH('O5 Details by Class &amp; Accounts'!R$18, 'E2 Allocators'!$B$15:$W$15, 0),FALSE)*$F113)</f>
        <v>0</v>
      </c>
      <c r="S113" s="1412">
        <f ca="1">IF(ISERROR(VLOOKUP(VLOOKUP($A113, 'E4 TB Allocation Details'!$A$18:$L$205, MATCH("Demand ID", 'E4 TB Allocation Details'!$A$18:$L$18, 0),FALSE), 'E2 Allocators'!$B$15:$W$361, MATCH('O5 Details by Class &amp; Accounts'!S$18, 'E2 Allocators'!$B$15:$W$15, 0),FALSE)*$F113), 0, VLOOKUP(VLOOKUP($A113, 'E4 TB Allocation Details'!$A$18:$L$205, MATCH("Demand ID", 'E4 TB Allocation Details'!$A$18:$L$18, 0),FALSE), 'E2 Allocators'!$B$15:$W$361, MATCH('O5 Details by Class &amp; Accounts'!S$18, 'E2 Allocators'!$B$15:$W$15, 0),FALSE)*$F113)</f>
        <v>0</v>
      </c>
      <c r="T113" s="1412">
        <f ca="1">IF(ISERROR(VLOOKUP(VLOOKUP($A113, 'E4 TB Allocation Details'!$A$18:$L$205, MATCH("Demand ID", 'E4 TB Allocation Details'!$A$18:$L$18, 0),FALSE), 'E2 Allocators'!$B$15:$W$361, MATCH('O5 Details by Class &amp; Accounts'!T$18, 'E2 Allocators'!$B$15:$W$15, 0),FALSE)*$F113), 0, VLOOKUP(VLOOKUP($A113, 'E4 TB Allocation Details'!$A$18:$L$205, MATCH("Demand ID", 'E4 TB Allocation Details'!$A$18:$L$18, 0),FALSE), 'E2 Allocators'!$B$15:$W$361, MATCH('O5 Details by Class &amp; Accounts'!T$18, 'E2 Allocators'!$B$15:$W$15, 0),FALSE)*$F113)</f>
        <v>0</v>
      </c>
      <c r="U113" s="1412">
        <f ca="1">IF(ISERROR(VLOOKUP(VLOOKUP($A113, 'E4 TB Allocation Details'!$A$18:$L$205, MATCH("Demand ID", 'E4 TB Allocation Details'!$A$18:$L$18, 0),FALSE), 'E2 Allocators'!$B$15:$W$361, MATCH('O5 Details by Class &amp; Accounts'!U$18, 'E2 Allocators'!$B$15:$W$15, 0),FALSE)*$F113), 0, VLOOKUP(VLOOKUP($A113, 'E4 TB Allocation Details'!$A$18:$L$205, MATCH("Demand ID", 'E4 TB Allocation Details'!$A$18:$L$18, 0),FALSE), 'E2 Allocators'!$B$15:$W$361, MATCH('O5 Details by Class &amp; Accounts'!U$18, 'E2 Allocators'!$B$15:$W$15, 0),FALSE)*$F113)</f>
        <v>0</v>
      </c>
      <c r="V113" s="1412">
        <f ca="1">IF(ISERROR(VLOOKUP(VLOOKUP($A113, 'E4 TB Allocation Details'!$A$18:$L$205, MATCH("Demand ID", 'E4 TB Allocation Details'!$A$18:$L$18, 0),FALSE), 'E2 Allocators'!$B$15:$W$361, MATCH('O5 Details by Class &amp; Accounts'!V$18, 'E2 Allocators'!$B$15:$W$15, 0),FALSE)*$F113), 0, VLOOKUP(VLOOKUP($A113, 'E4 TB Allocation Details'!$A$18:$L$205, MATCH("Demand ID", 'E4 TB Allocation Details'!$A$18:$L$18, 0),FALSE), 'E2 Allocators'!$B$15:$W$361, MATCH('O5 Details by Class &amp; Accounts'!V$18, 'E2 Allocators'!$B$15:$W$15, 0),FALSE)*$F113)</f>
        <v>0</v>
      </c>
      <c r="W113" s="1412">
        <f ca="1">IF(ISERROR(VLOOKUP(VLOOKUP($A113, 'E4 TB Allocation Details'!$A$18:$L$205, MATCH("Demand ID", 'E4 TB Allocation Details'!$A$18:$L$18, 0),FALSE), 'E2 Allocators'!$B$15:$W$361, MATCH('O5 Details by Class &amp; Accounts'!W$18, 'E2 Allocators'!$B$15:$W$15, 0),FALSE)*$F113), 0, VLOOKUP(VLOOKUP($A113, 'E4 TB Allocation Details'!$A$18:$L$205, MATCH("Demand ID", 'E4 TB Allocation Details'!$A$18:$L$18, 0),FALSE), 'E2 Allocators'!$B$15:$W$361, MATCH('O5 Details by Class &amp; Accounts'!W$18, 'E2 Allocators'!$B$15:$W$15, 0),FALSE)*$F113)</f>
        <v>0</v>
      </c>
      <c r="X113" s="1412">
        <f ca="1">IF(ISERROR(VLOOKUP(VLOOKUP($A113, 'E4 TB Allocation Details'!$A$18:$L$205, MATCH("Demand ID", 'E4 TB Allocation Details'!$A$18:$L$18, 0),FALSE), 'E2 Allocators'!$B$15:$W$361, MATCH('O5 Details by Class &amp; Accounts'!X$18, 'E2 Allocators'!$B$15:$W$15, 0),FALSE)*$F113), 0, VLOOKUP(VLOOKUP($A113, 'E4 TB Allocation Details'!$A$18:$L$205, MATCH("Demand ID", 'E4 TB Allocation Details'!$A$18:$L$18, 0),FALSE), 'E2 Allocators'!$B$15:$W$361, MATCH('O5 Details by Class &amp; Accounts'!X$18, 'E2 Allocators'!$B$15:$W$15, 0),FALSE)*$F113)</f>
        <v>0</v>
      </c>
      <c r="Y113" s="1412">
        <f ca="1">IF(ISERROR(VLOOKUP(VLOOKUP($A113, 'E4 TB Allocation Details'!$A$18:$L$205, MATCH("Demand ID", 'E4 TB Allocation Details'!$A$18:$L$18, 0),FALSE), 'E2 Allocators'!$B$15:$W$361, MATCH('O5 Details by Class &amp; Accounts'!Y$18, 'E2 Allocators'!$B$15:$W$15, 0),FALSE)*$F113), 0, VLOOKUP(VLOOKUP($A113, 'E4 TB Allocation Details'!$A$18:$L$205, MATCH("Demand ID", 'E4 TB Allocation Details'!$A$18:$L$18, 0),FALSE), 'E2 Allocators'!$B$15:$W$361, MATCH('O5 Details by Class &amp; Accounts'!Y$18, 'E2 Allocators'!$B$15:$W$15, 0),FALSE)*$F113)</f>
        <v>0</v>
      </c>
      <c r="Z113" s="1412">
        <f ca="1">IF(ISERROR(VLOOKUP(VLOOKUP($A113, 'E4 TB Allocation Details'!$A$18:$L$205, MATCH("Demand ID", 'E4 TB Allocation Details'!$A$18:$L$18, 0),FALSE), 'E2 Allocators'!$B$15:$W$361, MATCH('O5 Details by Class &amp; Accounts'!Z$18, 'E2 Allocators'!$B$15:$W$15, 0),FALSE)*$F113), 0, VLOOKUP(VLOOKUP($A113, 'E4 TB Allocation Details'!$A$18:$L$205, MATCH("Demand ID", 'E4 TB Allocation Details'!$A$18:$L$18, 0),FALSE), 'E2 Allocators'!$B$15:$W$361, MATCH('O5 Details by Class &amp; Accounts'!Z$18, 'E2 Allocators'!$B$15:$W$15, 0),FALSE)*$F113)</f>
        <v>0</v>
      </c>
      <c r="AA113" s="1412">
        <f ca="1">IF(ISERROR(VLOOKUP(VLOOKUP($A113, 'E4 TB Allocation Details'!$A$18:$L$205, MATCH("Demand ID", 'E4 TB Allocation Details'!$A$18:$L$18, 0),FALSE), 'E2 Allocators'!$B$15:$W$361, MATCH('O5 Details by Class &amp; Accounts'!AA$18, 'E2 Allocators'!$B$15:$W$15, 0),FALSE)*$F113), 0, VLOOKUP(VLOOKUP($A113, 'E4 TB Allocation Details'!$A$18:$L$205, MATCH("Demand ID", 'E4 TB Allocation Details'!$A$18:$L$18, 0),FALSE), 'E2 Allocators'!$B$15:$W$361, MATCH('O5 Details by Class &amp; Accounts'!AA$18, 'E2 Allocators'!$B$15:$W$15, 0),FALSE)*$F113)</f>
        <v>0</v>
      </c>
      <c r="AB113" s="1412">
        <f ca="1">IF(ISERROR(VLOOKUP(VLOOKUP($A113, 'E4 TB Allocation Details'!$A$18:$L$205, MATCH("Demand ID", 'E4 TB Allocation Details'!$A$18:$L$18, 0),FALSE), 'E2 Allocators'!$B$15:$W$361, MATCH('O5 Details by Class &amp; Accounts'!AB$18, 'E2 Allocators'!$B$15:$W$15, 0),FALSE)*$F113), 0, VLOOKUP(VLOOKUP($A113, 'E4 TB Allocation Details'!$A$18:$L$205, MATCH("Demand ID", 'E4 TB Allocation Details'!$A$18:$L$18, 0),FALSE), 'E2 Allocators'!$B$15:$W$361, MATCH('O5 Details by Class &amp; Accounts'!AB$18, 'E2 Allocators'!$B$15:$W$15, 0),FALSE)*$F113)</f>
        <v>0</v>
      </c>
      <c r="AC113" s="1412">
        <f ca="1">SUM(I113:AB113)</f>
        <v>0</v>
      </c>
      <c r="AD113" s="1412">
        <f ca="1">IF(ISERROR(VLOOKUP(VLOOKUP($A113, 'E4 TB Allocation Details'!$A$18:$L$205, MATCH("Customer ID", 'E4 TB Allocation Details'!$A$18:$L$18, 0),FALSE), 'E2 Allocators'!$B$15:$W$361, MATCH('O5 Details by Class &amp; Accounts'!AD$18, 'E2 Allocators'!$B$15:$W$15, 0),FALSE)*$G113), 0, VLOOKUP(VLOOKUP($A113, 'E4 TB Allocation Details'!$A$18:$L$205, MATCH("Customer ID", 'E4 TB Allocation Details'!$A$18:$L$18, 0),FALSE), 'E2 Allocators'!$B$15:$W$361, MATCH('O5 Details by Class &amp; Accounts'!AD$18, 'E2 Allocators'!$B$15:$W$15, 0),FALSE)*$G113)</f>
        <v>0</v>
      </c>
      <c r="AE113" s="1412">
        <f ca="1">IF(ISERROR(VLOOKUP(VLOOKUP($A113, 'E4 TB Allocation Details'!$A$18:$L$205, MATCH("Customer ID", 'E4 TB Allocation Details'!$A$18:$L$18, 0),FALSE), 'E2 Allocators'!$B$15:$W$361, MATCH('O5 Details by Class &amp; Accounts'!AE$18, 'E2 Allocators'!$B$15:$W$15, 0),FALSE)*$G113), 0, VLOOKUP(VLOOKUP($A113, 'E4 TB Allocation Details'!$A$18:$L$205, MATCH("Customer ID", 'E4 TB Allocation Details'!$A$18:$L$18, 0),FALSE), 'E2 Allocators'!$B$15:$W$361, MATCH('O5 Details by Class &amp; Accounts'!AE$18, 'E2 Allocators'!$B$15:$W$15, 0),FALSE)*$G113)</f>
        <v>0</v>
      </c>
      <c r="AF113" s="1412">
        <f ca="1">IF(ISERROR(VLOOKUP(VLOOKUP($A113, 'E4 TB Allocation Details'!$A$18:$L$205, MATCH("Customer ID", 'E4 TB Allocation Details'!$A$18:$L$18, 0),FALSE), 'E2 Allocators'!$B$15:$W$361, MATCH('O5 Details by Class &amp; Accounts'!AF$18, 'E2 Allocators'!$B$15:$W$15, 0),FALSE)*$G113), 0, VLOOKUP(VLOOKUP($A113, 'E4 TB Allocation Details'!$A$18:$L$205, MATCH("Customer ID", 'E4 TB Allocation Details'!$A$18:$L$18, 0),FALSE), 'E2 Allocators'!$B$15:$W$361, MATCH('O5 Details by Class &amp; Accounts'!AF$18, 'E2 Allocators'!$B$15:$W$15, 0),FALSE)*$G113)</f>
        <v>0</v>
      </c>
      <c r="AG113" s="1412">
        <f ca="1">IF(ISERROR(VLOOKUP(VLOOKUP($A113, 'E4 TB Allocation Details'!$A$18:$L$205, MATCH("Customer ID", 'E4 TB Allocation Details'!$A$18:$L$18, 0),FALSE), 'E2 Allocators'!$B$15:$W$361, MATCH('O5 Details by Class &amp; Accounts'!AG$18, 'E2 Allocators'!$B$15:$W$15, 0),FALSE)*$G113), 0, VLOOKUP(VLOOKUP($A113, 'E4 TB Allocation Details'!$A$18:$L$205, MATCH("Customer ID", 'E4 TB Allocation Details'!$A$18:$L$18, 0),FALSE), 'E2 Allocators'!$B$15:$W$361, MATCH('O5 Details by Class &amp; Accounts'!AG$18, 'E2 Allocators'!$B$15:$W$15, 0),FALSE)*$G113)</f>
        <v>0</v>
      </c>
      <c r="AH113" s="1412">
        <f ca="1">IF(ISERROR(VLOOKUP(VLOOKUP($A113, 'E4 TB Allocation Details'!$A$18:$L$205, MATCH("Customer ID", 'E4 TB Allocation Details'!$A$18:$L$18, 0),FALSE), 'E2 Allocators'!$B$15:$W$361, MATCH('O5 Details by Class &amp; Accounts'!AH$18, 'E2 Allocators'!$B$15:$W$15, 0),FALSE)*$G113), 0, VLOOKUP(VLOOKUP($A113, 'E4 TB Allocation Details'!$A$18:$L$205, MATCH("Customer ID", 'E4 TB Allocation Details'!$A$18:$L$18, 0),FALSE), 'E2 Allocators'!$B$15:$W$361, MATCH('O5 Details by Class &amp; Accounts'!AH$18, 'E2 Allocators'!$B$15:$W$15, 0),FALSE)*$G113)</f>
        <v>0</v>
      </c>
      <c r="AI113" s="1412">
        <f ca="1">IF(ISERROR(VLOOKUP(VLOOKUP($A113, 'E4 TB Allocation Details'!$A$18:$L$205, MATCH("Customer ID", 'E4 TB Allocation Details'!$A$18:$L$18, 0),FALSE), 'E2 Allocators'!$B$15:$W$361, MATCH('O5 Details by Class &amp; Accounts'!AI$18, 'E2 Allocators'!$B$15:$W$15, 0),FALSE)*$G113), 0, VLOOKUP(VLOOKUP($A113, 'E4 TB Allocation Details'!$A$18:$L$205, MATCH("Customer ID", 'E4 TB Allocation Details'!$A$18:$L$18, 0),FALSE), 'E2 Allocators'!$B$15:$W$361, MATCH('O5 Details by Class &amp; Accounts'!AI$18, 'E2 Allocators'!$B$15:$W$15, 0),FALSE)*$G113)</f>
        <v>0</v>
      </c>
      <c r="AJ113" s="1412">
        <f ca="1">IF(ISERROR(VLOOKUP(VLOOKUP($A113, 'E4 TB Allocation Details'!$A$18:$L$205, MATCH("Customer ID", 'E4 TB Allocation Details'!$A$18:$L$18, 0),FALSE), 'E2 Allocators'!$B$15:$W$361, MATCH('O5 Details by Class &amp; Accounts'!AJ$18, 'E2 Allocators'!$B$15:$W$15, 0),FALSE)*$G113), 0, VLOOKUP(VLOOKUP($A113, 'E4 TB Allocation Details'!$A$18:$L$205, MATCH("Customer ID", 'E4 TB Allocation Details'!$A$18:$L$18, 0),FALSE), 'E2 Allocators'!$B$15:$W$361, MATCH('O5 Details by Class &amp; Accounts'!AJ$18, 'E2 Allocators'!$B$15:$W$15, 0),FALSE)*$G113)</f>
        <v>0</v>
      </c>
      <c r="AK113" s="1412">
        <f ca="1">IF(ISERROR(VLOOKUP(VLOOKUP($A113, 'E4 TB Allocation Details'!$A$18:$L$205, MATCH("Customer ID", 'E4 TB Allocation Details'!$A$18:$L$18, 0),FALSE), 'E2 Allocators'!$B$15:$W$361, MATCH('O5 Details by Class &amp; Accounts'!AK$18, 'E2 Allocators'!$B$15:$W$15, 0),FALSE)*$G113), 0, VLOOKUP(VLOOKUP($A113, 'E4 TB Allocation Details'!$A$18:$L$205, MATCH("Customer ID", 'E4 TB Allocation Details'!$A$18:$L$18, 0),FALSE), 'E2 Allocators'!$B$15:$W$361, MATCH('O5 Details by Class &amp; Accounts'!AK$18, 'E2 Allocators'!$B$15:$W$15, 0),FALSE)*$G113)</f>
        <v>0</v>
      </c>
      <c r="AL113" s="1412">
        <f ca="1">IF(ISERROR(VLOOKUP(VLOOKUP($A113, 'E4 TB Allocation Details'!$A$18:$L$205, MATCH("Customer ID", 'E4 TB Allocation Details'!$A$18:$L$18, 0),FALSE), 'E2 Allocators'!$B$15:$W$361, MATCH('O5 Details by Class &amp; Accounts'!AL$18, 'E2 Allocators'!$B$15:$W$15, 0),FALSE)*$G113), 0, VLOOKUP(VLOOKUP($A113, 'E4 TB Allocation Details'!$A$18:$L$205, MATCH("Customer ID", 'E4 TB Allocation Details'!$A$18:$L$18, 0),FALSE), 'E2 Allocators'!$B$15:$W$361, MATCH('O5 Details by Class &amp; Accounts'!AL$18, 'E2 Allocators'!$B$15:$W$15, 0),FALSE)*$G113)</f>
        <v>0</v>
      </c>
      <c r="AM113" s="1412">
        <f ca="1">IF(ISERROR(VLOOKUP(VLOOKUP($A113, 'E4 TB Allocation Details'!$A$18:$L$205, MATCH("Customer ID", 'E4 TB Allocation Details'!$A$18:$L$18, 0),FALSE), 'E2 Allocators'!$B$15:$W$361, MATCH('O5 Details by Class &amp; Accounts'!AM$18, 'E2 Allocators'!$B$15:$W$15, 0),FALSE)*$G113), 0, VLOOKUP(VLOOKUP($A113, 'E4 TB Allocation Details'!$A$18:$L$205, MATCH("Customer ID", 'E4 TB Allocation Details'!$A$18:$L$18, 0),FALSE), 'E2 Allocators'!$B$15:$W$361, MATCH('O5 Details by Class &amp; Accounts'!AM$18, 'E2 Allocators'!$B$15:$W$15, 0),FALSE)*$G113)</f>
        <v>0</v>
      </c>
      <c r="AN113" s="1412">
        <f ca="1">IF(ISERROR(VLOOKUP(VLOOKUP($A113, 'E4 TB Allocation Details'!$A$18:$L$205, MATCH("Customer ID", 'E4 TB Allocation Details'!$A$18:$L$18, 0),FALSE), 'E2 Allocators'!$B$15:$W$361, MATCH('O5 Details by Class &amp; Accounts'!AN$18, 'E2 Allocators'!$B$15:$W$15, 0),FALSE)*$G113), 0, VLOOKUP(VLOOKUP($A113, 'E4 TB Allocation Details'!$A$18:$L$205, MATCH("Customer ID", 'E4 TB Allocation Details'!$A$18:$L$18, 0),FALSE), 'E2 Allocators'!$B$15:$W$361, MATCH('O5 Details by Class &amp; Accounts'!AN$18, 'E2 Allocators'!$B$15:$W$15, 0),FALSE)*$G113)</f>
        <v>0</v>
      </c>
      <c r="AO113" s="1412">
        <f ca="1">IF(ISERROR(VLOOKUP(VLOOKUP($A113, 'E4 TB Allocation Details'!$A$18:$L$205, MATCH("Customer ID", 'E4 TB Allocation Details'!$A$18:$L$18, 0),FALSE), 'E2 Allocators'!$B$15:$W$361, MATCH('O5 Details by Class &amp; Accounts'!AO$18, 'E2 Allocators'!$B$15:$W$15, 0),FALSE)*$G113), 0, VLOOKUP(VLOOKUP($A113, 'E4 TB Allocation Details'!$A$18:$L$205, MATCH("Customer ID", 'E4 TB Allocation Details'!$A$18:$L$18, 0),FALSE), 'E2 Allocators'!$B$15:$W$361, MATCH('O5 Details by Class &amp; Accounts'!AO$18, 'E2 Allocators'!$B$15:$W$15, 0),FALSE)*$G113)</f>
        <v>0</v>
      </c>
      <c r="AP113" s="1412">
        <f ca="1">IF(ISERROR(VLOOKUP(VLOOKUP($A113, 'E4 TB Allocation Details'!$A$18:$L$205, MATCH("Customer ID", 'E4 TB Allocation Details'!$A$18:$L$18, 0),FALSE), 'E2 Allocators'!$B$15:$W$361, MATCH('O5 Details by Class &amp; Accounts'!AP$18, 'E2 Allocators'!$B$15:$W$15, 0),FALSE)*$G113), 0, VLOOKUP(VLOOKUP($A113, 'E4 TB Allocation Details'!$A$18:$L$205, MATCH("Customer ID", 'E4 TB Allocation Details'!$A$18:$L$18, 0),FALSE), 'E2 Allocators'!$B$15:$W$361, MATCH('O5 Details by Class &amp; Accounts'!AP$18, 'E2 Allocators'!$B$15:$W$15, 0),FALSE)*$G113)</f>
        <v>0</v>
      </c>
      <c r="AQ113" s="1412">
        <f ca="1">IF(ISERROR(VLOOKUP(VLOOKUP($A113, 'E4 TB Allocation Details'!$A$18:$L$205, MATCH("Customer ID", 'E4 TB Allocation Details'!$A$18:$L$18, 0),FALSE), 'E2 Allocators'!$B$15:$W$361, MATCH('O5 Details by Class &amp; Accounts'!AQ$18, 'E2 Allocators'!$B$15:$W$15, 0),FALSE)*$G113), 0, VLOOKUP(VLOOKUP($A113, 'E4 TB Allocation Details'!$A$18:$L$205, MATCH("Customer ID", 'E4 TB Allocation Details'!$A$18:$L$18, 0),FALSE), 'E2 Allocators'!$B$15:$W$361, MATCH('O5 Details by Class &amp; Accounts'!AQ$18, 'E2 Allocators'!$B$15:$W$15, 0),FALSE)*$G113)</f>
        <v>0</v>
      </c>
      <c r="AR113" s="1412">
        <f ca="1">IF(ISERROR(VLOOKUP(VLOOKUP($A113, 'E4 TB Allocation Details'!$A$18:$L$205, MATCH("Customer ID", 'E4 TB Allocation Details'!$A$18:$L$18, 0),FALSE), 'E2 Allocators'!$B$15:$W$361, MATCH('O5 Details by Class &amp; Accounts'!AR$18, 'E2 Allocators'!$B$15:$W$15, 0),FALSE)*$G113), 0, VLOOKUP(VLOOKUP($A113, 'E4 TB Allocation Details'!$A$18:$L$205, MATCH("Customer ID", 'E4 TB Allocation Details'!$A$18:$L$18, 0),FALSE), 'E2 Allocators'!$B$15:$W$361, MATCH('O5 Details by Class &amp; Accounts'!AR$18, 'E2 Allocators'!$B$15:$W$15, 0),FALSE)*$G113)</f>
        <v>0</v>
      </c>
      <c r="AS113" s="1412">
        <f ca="1">IF(ISERROR(VLOOKUP(VLOOKUP($A113, 'E4 TB Allocation Details'!$A$18:$L$205, MATCH("Customer ID", 'E4 TB Allocation Details'!$A$18:$L$18, 0),FALSE), 'E2 Allocators'!$B$15:$W$361, MATCH('O5 Details by Class &amp; Accounts'!AS$18, 'E2 Allocators'!$B$15:$W$15, 0),FALSE)*$G113), 0, VLOOKUP(VLOOKUP($A113, 'E4 TB Allocation Details'!$A$18:$L$205, MATCH("Customer ID", 'E4 TB Allocation Details'!$A$18:$L$18, 0),FALSE), 'E2 Allocators'!$B$15:$W$361, MATCH('O5 Details by Class &amp; Accounts'!AS$18, 'E2 Allocators'!$B$15:$W$15, 0),FALSE)*$G113)</f>
        <v>0</v>
      </c>
      <c r="AT113" s="1412">
        <f ca="1">IF(ISERROR(VLOOKUP(VLOOKUP($A113, 'E4 TB Allocation Details'!$A$18:$L$205, MATCH("Customer ID", 'E4 TB Allocation Details'!$A$18:$L$18, 0),FALSE), 'E2 Allocators'!$B$15:$W$361, MATCH('O5 Details by Class &amp; Accounts'!AT$18, 'E2 Allocators'!$B$15:$W$15, 0),FALSE)*$G113), 0, VLOOKUP(VLOOKUP($A113, 'E4 TB Allocation Details'!$A$18:$L$205, MATCH("Customer ID", 'E4 TB Allocation Details'!$A$18:$L$18, 0),FALSE), 'E2 Allocators'!$B$15:$W$361, MATCH('O5 Details by Class &amp; Accounts'!AT$18, 'E2 Allocators'!$B$15:$W$15, 0),FALSE)*$G113)</f>
        <v>0</v>
      </c>
      <c r="AU113" s="1412">
        <f ca="1">IF(ISERROR(VLOOKUP(VLOOKUP($A113, 'E4 TB Allocation Details'!$A$18:$L$205, MATCH("Customer ID", 'E4 TB Allocation Details'!$A$18:$L$18, 0),FALSE), 'E2 Allocators'!$B$15:$W$361, MATCH('O5 Details by Class &amp; Accounts'!AU$18, 'E2 Allocators'!$B$15:$W$15, 0),FALSE)*$G113), 0, VLOOKUP(VLOOKUP($A113, 'E4 TB Allocation Details'!$A$18:$L$205, MATCH("Customer ID", 'E4 TB Allocation Details'!$A$18:$L$18, 0),FALSE), 'E2 Allocators'!$B$15:$W$361, MATCH('O5 Details by Class &amp; Accounts'!AU$18, 'E2 Allocators'!$B$15:$W$15, 0),FALSE)*$G113)</f>
        <v>0</v>
      </c>
      <c r="AV113" s="1412">
        <f ca="1">IF(ISERROR(VLOOKUP(VLOOKUP($A113, 'E4 TB Allocation Details'!$A$18:$L$205, MATCH("Customer ID", 'E4 TB Allocation Details'!$A$18:$L$18, 0),FALSE), 'E2 Allocators'!$B$15:$W$361, MATCH('O5 Details by Class &amp; Accounts'!AV$18, 'E2 Allocators'!$B$15:$W$15, 0),FALSE)*$G113), 0, VLOOKUP(VLOOKUP($A113, 'E4 TB Allocation Details'!$A$18:$L$205, MATCH("Customer ID", 'E4 TB Allocation Details'!$A$18:$L$18, 0),FALSE), 'E2 Allocators'!$B$15:$W$361, MATCH('O5 Details by Class &amp; Accounts'!AV$18, 'E2 Allocators'!$B$15:$W$15, 0),FALSE)*$G113)</f>
        <v>0</v>
      </c>
      <c r="AW113" s="1412">
        <f ca="1">IF(ISERROR(VLOOKUP(VLOOKUP($A113, 'E4 TB Allocation Details'!$A$18:$L$205, MATCH("Customer ID", 'E4 TB Allocation Details'!$A$18:$L$18, 0),FALSE), 'E2 Allocators'!$B$15:$W$361, MATCH('O5 Details by Class &amp; Accounts'!AW$18, 'E2 Allocators'!$B$15:$W$15, 0),FALSE)*$G113), 0, VLOOKUP(VLOOKUP($A113, 'E4 TB Allocation Details'!$A$18:$L$205, MATCH("Customer ID", 'E4 TB Allocation Details'!$A$18:$L$18, 0),FALSE), 'E2 Allocators'!$B$15:$W$361, MATCH('O5 Details by Class &amp; Accounts'!AW$18, 'E2 Allocators'!$B$15:$W$15, 0),FALSE)*$G113)</f>
        <v>0</v>
      </c>
      <c r="AX113" s="1412">
        <f ca="1">SUM(AD113:AW113)</f>
        <v>0</v>
      </c>
      <c r="AY113" s="1412">
        <f ca="1">IF(ISERROR(VLOOKUP(VLOOKUP($A113, 'E4 TB Allocation Details'!$A$18:$L$205, MATCH("Misc ID", 'E4 TB Allocation Details'!$A$18:$L$18, 0),FALSE), 'E2 Allocators'!$B$15:$W$361, MATCH('O5 Details by Class &amp; Accounts'!AY$18, 'E2 Allocators'!$B$15:$W$15, 0),FALSE)*$E113), 0, VLOOKUP(VLOOKUP($A113, 'E4 TB Allocation Details'!$A$18:$L$205, MATCH("Misc ID", 'E4 TB Allocation Details'!$A$18:$L$18, 0),FALSE), 'E2 Allocators'!$B$15:$W$361, MATCH('O5 Details by Class &amp; Accounts'!AY$18, 'E2 Allocators'!$B$15:$W$15, 0),FALSE)*$E113)</f>
        <v>-4000.4798737698907</v>
      </c>
      <c r="AZ113" s="1412">
        <f ca="1">IF(ISERROR(VLOOKUP(VLOOKUP($A113, 'E4 TB Allocation Details'!$A$18:$L$205, MATCH("Misc ID", 'E4 TB Allocation Details'!$A$18:$L$18, 0),FALSE), 'E2 Allocators'!$B$15:$W$361, MATCH('O5 Details by Class &amp; Accounts'!AZ$18, 'E2 Allocators'!$B$15:$W$15, 0),FALSE)*$E113), 0, VLOOKUP(VLOOKUP($A113, 'E4 TB Allocation Details'!$A$18:$L$205, MATCH("Misc ID", 'E4 TB Allocation Details'!$A$18:$L$18, 0),FALSE), 'E2 Allocators'!$B$15:$W$361, MATCH('O5 Details by Class &amp; Accounts'!AZ$18, 'E2 Allocators'!$B$15:$W$15, 0),FALSE)*$E113)</f>
        <v>-1387.4419085008931</v>
      </c>
      <c r="BA113" s="1412">
        <f ca="1">IF(ISERROR(VLOOKUP(VLOOKUP($A113, 'E4 TB Allocation Details'!$A$18:$L$205, MATCH("Misc ID", 'E4 TB Allocation Details'!$A$18:$L$18, 0),FALSE), 'E2 Allocators'!$B$15:$W$361, MATCH('O5 Details by Class &amp; Accounts'!BA$18, 'E2 Allocators'!$B$15:$W$15, 0),FALSE)*$E113), 0, VLOOKUP(VLOOKUP($A113, 'E4 TB Allocation Details'!$A$18:$L$205, MATCH("Misc ID", 'E4 TB Allocation Details'!$A$18:$L$18, 0),FALSE), 'E2 Allocators'!$B$15:$W$361, MATCH('O5 Details by Class &amp; Accounts'!BA$18, 'E2 Allocators'!$B$15:$W$15, 0),FALSE)*$E113)</f>
        <v>-2010.9706232108681</v>
      </c>
      <c r="BB113" s="1412">
        <f ca="1">IF(ISERROR(VLOOKUP(VLOOKUP($A113, 'E4 TB Allocation Details'!$A$18:$L$205, MATCH("Misc ID", 'E4 TB Allocation Details'!$A$18:$L$18, 0),FALSE), 'E2 Allocators'!$B$15:$W$361, MATCH('O5 Details by Class &amp; Accounts'!BB$18, 'E2 Allocators'!$B$15:$W$15, 0),FALSE)*$E113), 0, VLOOKUP(VLOOKUP($A113, 'E4 TB Allocation Details'!$A$18:$L$205, MATCH("Misc ID", 'E4 TB Allocation Details'!$A$18:$L$18, 0),FALSE), 'E2 Allocators'!$B$15:$W$361, MATCH('O5 Details by Class &amp; Accounts'!BB$18, 'E2 Allocators'!$B$15:$W$15, 0),FALSE)*$E113)</f>
        <v>0</v>
      </c>
      <c r="BC113" s="1412">
        <f ca="1">IF(ISERROR(VLOOKUP(VLOOKUP($A113, 'E4 TB Allocation Details'!$A$18:$L$205, MATCH("Misc ID", 'E4 TB Allocation Details'!$A$18:$L$18, 0),FALSE), 'E2 Allocators'!$B$15:$W$361, MATCH('O5 Details by Class &amp; Accounts'!BC$18, 'E2 Allocators'!$B$15:$W$15, 0),FALSE)*$E113), 0, VLOOKUP(VLOOKUP($A113, 'E4 TB Allocation Details'!$A$18:$L$205, MATCH("Misc ID", 'E4 TB Allocation Details'!$A$18:$L$18, 0),FALSE), 'E2 Allocators'!$B$15:$W$361, MATCH('O5 Details by Class &amp; Accounts'!BC$18, 'E2 Allocators'!$B$15:$W$15, 0),FALSE)*$E113)</f>
        <v>0</v>
      </c>
      <c r="BD113" s="1412">
        <f ca="1">IF(ISERROR(VLOOKUP(VLOOKUP($A113, 'E4 TB Allocation Details'!$A$18:$L$205, MATCH("Misc ID", 'E4 TB Allocation Details'!$A$18:$L$18, 0),FALSE), 'E2 Allocators'!$B$15:$W$361, MATCH('O5 Details by Class &amp; Accounts'!BD$18, 'E2 Allocators'!$B$15:$W$15, 0),FALSE)*$E113), 0, VLOOKUP(VLOOKUP($A113, 'E4 TB Allocation Details'!$A$18:$L$205, MATCH("Misc ID", 'E4 TB Allocation Details'!$A$18:$L$18, 0),FALSE), 'E2 Allocators'!$B$15:$W$361, MATCH('O5 Details by Class &amp; Accounts'!BD$18, 'E2 Allocators'!$B$15:$W$15, 0),FALSE)*$E113)</f>
        <v>0</v>
      </c>
      <c r="BE113" s="1412">
        <f ca="1">IF(ISERROR(VLOOKUP(VLOOKUP($A113, 'E4 TB Allocation Details'!$A$18:$L$205, MATCH("Misc ID", 'E4 TB Allocation Details'!$A$18:$L$18, 0),FALSE), 'E2 Allocators'!$B$15:$W$361, MATCH('O5 Details by Class &amp; Accounts'!BE$18, 'E2 Allocators'!$B$15:$W$15, 0),FALSE)*$E113), 0, VLOOKUP(VLOOKUP($A113, 'E4 TB Allocation Details'!$A$18:$L$205, MATCH("Misc ID", 'E4 TB Allocation Details'!$A$18:$L$18, 0),FALSE), 'E2 Allocators'!$B$15:$W$361, MATCH('O5 Details by Class &amp; Accounts'!BE$18, 'E2 Allocators'!$B$15:$W$15, 0),FALSE)*$E113)</f>
        <v>-543.98737950792633</v>
      </c>
      <c r="BF113" s="1412">
        <f ca="1">IF(ISERROR(VLOOKUP(VLOOKUP($A113, 'E4 TB Allocation Details'!$A$18:$L$205, MATCH("Misc ID", 'E4 TB Allocation Details'!$A$18:$L$18, 0),FALSE), 'E2 Allocators'!$B$15:$W$361, MATCH('O5 Details by Class &amp; Accounts'!BF$18, 'E2 Allocators'!$B$15:$W$15, 0),FALSE)*$E113), 0, VLOOKUP(VLOOKUP($A113, 'E4 TB Allocation Details'!$A$18:$L$205, MATCH("Misc ID", 'E4 TB Allocation Details'!$A$18:$L$18, 0),FALSE), 'E2 Allocators'!$B$15:$W$361, MATCH('O5 Details by Class &amp; Accounts'!BF$18, 'E2 Allocators'!$B$15:$W$15, 0),FALSE)*$E113)</f>
        <v>-29.849897018443979</v>
      </c>
      <c r="BG113" s="1412">
        <f ca="1">IF(ISERROR(VLOOKUP(VLOOKUP($A113, 'E4 TB Allocation Details'!$A$18:$L$205, MATCH("Misc ID", 'E4 TB Allocation Details'!$A$18:$L$18, 0),FALSE), 'E2 Allocators'!$B$15:$W$361, MATCH('O5 Details by Class &amp; Accounts'!BG$18, 'E2 Allocators'!$B$15:$W$15, 0),FALSE)*$E113), 0, VLOOKUP(VLOOKUP($A113, 'E4 TB Allocation Details'!$A$18:$L$205, MATCH("Misc ID", 'E4 TB Allocation Details'!$A$18:$L$18, 0),FALSE), 'E2 Allocators'!$B$15:$W$361, MATCH('O5 Details by Class &amp; Accounts'!BG$18, 'E2 Allocators'!$B$15:$W$15, 0),FALSE)*$E113)</f>
        <v>-27.270317991977851</v>
      </c>
      <c r="BH113" s="1412">
        <f ca="1">IF(ISERROR(VLOOKUP(VLOOKUP($A113, 'E4 TB Allocation Details'!$A$18:$L$205, MATCH("Misc ID", 'E4 TB Allocation Details'!$A$18:$L$18, 0),FALSE), 'E2 Allocators'!$B$15:$W$361, MATCH('O5 Details by Class &amp; Accounts'!BH$18, 'E2 Allocators'!$B$15:$W$15, 0),FALSE)*$E113), 0, VLOOKUP(VLOOKUP($A113, 'E4 TB Allocation Details'!$A$18:$L$205, MATCH("Misc ID", 'E4 TB Allocation Details'!$A$18:$L$18, 0),FALSE), 'E2 Allocators'!$B$15:$W$361, MATCH('O5 Details by Class &amp; Accounts'!BH$18, 'E2 Allocators'!$B$15:$W$15, 0),FALSE)*$E113)</f>
        <v>0</v>
      </c>
      <c r="BI113" s="1412">
        <f ca="1">IF(ISERROR(VLOOKUP(VLOOKUP($A113, 'E4 TB Allocation Details'!$A$18:$L$205, MATCH("Misc ID", 'E4 TB Allocation Details'!$A$18:$L$18, 0),FALSE), 'E2 Allocators'!$B$15:$W$361, MATCH('O5 Details by Class &amp; Accounts'!BI$18, 'E2 Allocators'!$B$15:$W$15, 0),FALSE)*$E113), 0, VLOOKUP(VLOOKUP($A113, 'E4 TB Allocation Details'!$A$18:$L$205, MATCH("Misc ID", 'E4 TB Allocation Details'!$A$18:$L$18, 0),FALSE), 'E2 Allocators'!$B$15:$W$361, MATCH('O5 Details by Class &amp; Accounts'!BI$18, 'E2 Allocators'!$B$15:$W$15, 0),FALSE)*$E113)</f>
        <v>0</v>
      </c>
      <c r="BJ113" s="1412">
        <f ca="1">IF(ISERROR(VLOOKUP(VLOOKUP($A113, 'E4 TB Allocation Details'!$A$18:$L$205, MATCH("Misc ID", 'E4 TB Allocation Details'!$A$18:$L$18, 0),FALSE), 'E2 Allocators'!$B$15:$W$361, MATCH('O5 Details by Class &amp; Accounts'!BJ$18, 'E2 Allocators'!$B$15:$W$15, 0),FALSE)*$E113), 0, VLOOKUP(VLOOKUP($A113, 'E4 TB Allocation Details'!$A$18:$L$205, MATCH("Misc ID", 'E4 TB Allocation Details'!$A$18:$L$18, 0),FALSE), 'E2 Allocators'!$B$15:$W$361, MATCH('O5 Details by Class &amp; Accounts'!BJ$18, 'E2 Allocators'!$B$15:$W$15, 0),FALSE)*$E113)</f>
        <v>0</v>
      </c>
      <c r="BK113" s="1412">
        <f ca="1">IF(ISERROR(VLOOKUP(VLOOKUP($A113, 'E4 TB Allocation Details'!$A$18:$L$205, MATCH("Misc ID", 'E4 TB Allocation Details'!$A$18:$L$18, 0),FALSE), 'E2 Allocators'!$B$15:$W$361, MATCH('O5 Details by Class &amp; Accounts'!BK$18, 'E2 Allocators'!$B$15:$W$15, 0),FALSE)*$E113), 0, VLOOKUP(VLOOKUP($A113, 'E4 TB Allocation Details'!$A$18:$L$205, MATCH("Misc ID", 'E4 TB Allocation Details'!$A$18:$L$18, 0),FALSE), 'E2 Allocators'!$B$15:$W$361, MATCH('O5 Details by Class &amp; Accounts'!BK$18, 'E2 Allocators'!$B$15:$W$15, 0),FALSE)*$E113)</f>
        <v>0</v>
      </c>
      <c r="BL113" s="1412">
        <f ca="1">IF(ISERROR(VLOOKUP(VLOOKUP($A113, 'E4 TB Allocation Details'!$A$18:$L$205, MATCH("Misc ID", 'E4 TB Allocation Details'!$A$18:$L$18, 0),FALSE), 'E2 Allocators'!$B$15:$W$361, MATCH('O5 Details by Class &amp; Accounts'!BL$18, 'E2 Allocators'!$B$15:$W$15, 0),FALSE)*$E113), 0, VLOOKUP(VLOOKUP($A113, 'E4 TB Allocation Details'!$A$18:$L$205, MATCH("Misc ID", 'E4 TB Allocation Details'!$A$18:$L$18, 0),FALSE), 'E2 Allocators'!$B$15:$W$361, MATCH('O5 Details by Class &amp; Accounts'!BL$18, 'E2 Allocators'!$B$15:$W$15, 0),FALSE)*$E113)</f>
        <v>0</v>
      </c>
      <c r="BM113" s="1412">
        <f ca="1">IF(ISERROR(VLOOKUP(VLOOKUP($A113, 'E4 TB Allocation Details'!$A$18:$L$205, MATCH("Misc ID", 'E4 TB Allocation Details'!$A$18:$L$18, 0),FALSE), 'E2 Allocators'!$B$15:$W$361, MATCH('O5 Details by Class &amp; Accounts'!BM$18, 'E2 Allocators'!$B$15:$W$15, 0),FALSE)*$E113), 0, VLOOKUP(VLOOKUP($A113, 'E4 TB Allocation Details'!$A$18:$L$205, MATCH("Misc ID", 'E4 TB Allocation Details'!$A$18:$L$18, 0),FALSE), 'E2 Allocators'!$B$15:$W$361, MATCH('O5 Details by Class &amp; Accounts'!BM$18, 'E2 Allocators'!$B$15:$W$15, 0),FALSE)*$E113)</f>
        <v>0</v>
      </c>
      <c r="BN113" s="1412">
        <f ca="1">IF(ISERROR(VLOOKUP(VLOOKUP($A113, 'E4 TB Allocation Details'!$A$18:$L$205, MATCH("Misc ID", 'E4 TB Allocation Details'!$A$18:$L$18, 0),FALSE), 'E2 Allocators'!$B$15:$W$361, MATCH('O5 Details by Class &amp; Accounts'!BN$18, 'E2 Allocators'!$B$15:$W$15, 0),FALSE)*$E113), 0, VLOOKUP(VLOOKUP($A113, 'E4 TB Allocation Details'!$A$18:$L$205, MATCH("Misc ID", 'E4 TB Allocation Details'!$A$18:$L$18, 0),FALSE), 'E2 Allocators'!$B$15:$W$361, MATCH('O5 Details by Class &amp; Accounts'!BN$18, 'E2 Allocators'!$B$15:$W$15, 0),FALSE)*$E113)</f>
        <v>0</v>
      </c>
      <c r="BO113" s="1412">
        <f ca="1">IF(ISERROR(VLOOKUP(VLOOKUP($A113, 'E4 TB Allocation Details'!$A$18:$L$205, MATCH("Misc ID", 'E4 TB Allocation Details'!$A$18:$L$18, 0),FALSE), 'E2 Allocators'!$B$15:$W$361, MATCH('O5 Details by Class &amp; Accounts'!BO$18, 'E2 Allocators'!$B$15:$W$15, 0),FALSE)*$E113), 0, VLOOKUP(VLOOKUP($A113, 'E4 TB Allocation Details'!$A$18:$L$205, MATCH("Misc ID", 'E4 TB Allocation Details'!$A$18:$L$18, 0),FALSE), 'E2 Allocators'!$B$15:$W$361, MATCH('O5 Details by Class &amp; Accounts'!BO$18, 'E2 Allocators'!$B$15:$W$15, 0),FALSE)*$E113)</f>
        <v>0</v>
      </c>
      <c r="BP113" s="1412">
        <f ca="1">IF(ISERROR(VLOOKUP(VLOOKUP($A113, 'E4 TB Allocation Details'!$A$18:$L$205, MATCH("Misc ID", 'E4 TB Allocation Details'!$A$18:$L$18, 0),FALSE), 'E2 Allocators'!$B$15:$W$361, MATCH('O5 Details by Class &amp; Accounts'!BP$18, 'E2 Allocators'!$B$15:$W$15, 0),FALSE)*$E113), 0, VLOOKUP(VLOOKUP($A113, 'E4 TB Allocation Details'!$A$18:$L$205, MATCH("Misc ID", 'E4 TB Allocation Details'!$A$18:$L$18, 0),FALSE), 'E2 Allocators'!$B$15:$W$361, MATCH('O5 Details by Class &amp; Accounts'!BP$18, 'E2 Allocators'!$B$15:$W$15, 0),FALSE)*$E113)</f>
        <v>0</v>
      </c>
      <c r="BQ113" s="1412">
        <f ca="1">IF(ISERROR(VLOOKUP(VLOOKUP($A113, 'E4 TB Allocation Details'!$A$18:$L$205, MATCH("Misc ID", 'E4 TB Allocation Details'!$A$18:$L$18, 0),FALSE), 'E2 Allocators'!$B$15:$W$361, MATCH('O5 Details by Class &amp; Accounts'!BQ$18, 'E2 Allocators'!$B$15:$W$15, 0),FALSE)*$E113), 0, VLOOKUP(VLOOKUP($A113, 'E4 TB Allocation Details'!$A$18:$L$205, MATCH("Misc ID", 'E4 TB Allocation Details'!$A$18:$L$18, 0),FALSE), 'E2 Allocators'!$B$15:$W$361, MATCH('O5 Details by Class &amp; Accounts'!BQ$18, 'E2 Allocators'!$B$15:$W$15, 0),FALSE)*$E113)</f>
        <v>0</v>
      </c>
      <c r="BR113" s="1412">
        <f ca="1">IF(ISERROR(VLOOKUP(VLOOKUP($A113, 'E4 TB Allocation Details'!$A$18:$L$205, MATCH("Misc ID", 'E4 TB Allocation Details'!$A$18:$L$18, 0),FALSE), 'E2 Allocators'!$B$15:$W$361, MATCH('O5 Details by Class &amp; Accounts'!BR$18, 'E2 Allocators'!$B$15:$W$15, 0),FALSE)*$E113), 0, VLOOKUP(VLOOKUP($A113, 'E4 TB Allocation Details'!$A$18:$L$205, MATCH("Misc ID", 'E4 TB Allocation Details'!$A$18:$L$18, 0),FALSE), 'E2 Allocators'!$B$15:$W$361, MATCH('O5 Details by Class &amp; Accounts'!BR$18, 'E2 Allocators'!$B$15:$W$15, 0),FALSE)*$E113)</f>
        <v>0</v>
      </c>
      <c r="BS113" s="1412">
        <f ca="1">SUM(AY113:BR113)</f>
        <v>-8000</v>
      </c>
      <c r="BT113" s="1412">
        <f ca="1">IF(ISERROR(VLOOKUP(VLOOKUP($A113, 'E4 TB Allocation Details'!$A$18:$L$205, MATCH("A &amp; G ID", 'E4 TB Allocation Details'!$A$18:$L$18, 0),FALSE), 'E2 Allocators'!$B$15:$W$361, MATCH('O5 Details by Class &amp; Accounts'!BT$18, 'E2 Allocators'!$B$15:$W$15, 0),FALSE)*$E113), 0, VLOOKUP(VLOOKUP($A113, 'E4 TB Allocation Details'!$A$18:$L$205, MATCH("A &amp; G ID", 'E4 TB Allocation Details'!$A$18:$L$18, 0),FALSE), 'E2 Allocators'!$B$15:$W$361, MATCH('O5 Details by Class &amp; Accounts'!BT$18, 'E2 Allocators'!$B$15:$W$15, 0),FALSE)*$E113)</f>
        <v>0</v>
      </c>
      <c r="BU113" s="1412">
        <f ca="1">IF(ISERROR(VLOOKUP(VLOOKUP($A113, 'E4 TB Allocation Details'!$A$18:$L$205, MATCH("A &amp; G ID", 'E4 TB Allocation Details'!$A$18:$L$18, 0),FALSE), 'E2 Allocators'!$B$15:$W$361, MATCH('O5 Details by Class &amp; Accounts'!BU$18, 'E2 Allocators'!$B$15:$W$15, 0),FALSE)*$E113), 0, VLOOKUP(VLOOKUP($A113, 'E4 TB Allocation Details'!$A$18:$L$205, MATCH("A &amp; G ID", 'E4 TB Allocation Details'!$A$18:$L$18, 0),FALSE), 'E2 Allocators'!$B$15:$W$361, MATCH('O5 Details by Class &amp; Accounts'!BU$18, 'E2 Allocators'!$B$15:$W$15, 0),FALSE)*$E113)</f>
        <v>0</v>
      </c>
      <c r="BV113" s="1412">
        <f ca="1">IF(ISERROR(VLOOKUP(VLOOKUP($A113, 'E4 TB Allocation Details'!$A$18:$L$205, MATCH("A &amp; G ID", 'E4 TB Allocation Details'!$A$18:$L$18, 0),FALSE), 'E2 Allocators'!$B$15:$W$361, MATCH('O5 Details by Class &amp; Accounts'!BV$18, 'E2 Allocators'!$B$15:$W$15, 0),FALSE)*$E113), 0, VLOOKUP(VLOOKUP($A113, 'E4 TB Allocation Details'!$A$18:$L$205, MATCH("A &amp; G ID", 'E4 TB Allocation Details'!$A$18:$L$18, 0),FALSE), 'E2 Allocators'!$B$15:$W$361, MATCH('O5 Details by Class &amp; Accounts'!BV$18, 'E2 Allocators'!$B$15:$W$15, 0),FALSE)*$E113)</f>
        <v>0</v>
      </c>
      <c r="BW113" s="1412">
        <f ca="1">IF(ISERROR(VLOOKUP(VLOOKUP($A113, 'E4 TB Allocation Details'!$A$18:$L$205, MATCH("A &amp; G ID", 'E4 TB Allocation Details'!$A$18:$L$18, 0),FALSE), 'E2 Allocators'!$B$15:$W$361, MATCH('O5 Details by Class &amp; Accounts'!BW$18, 'E2 Allocators'!$B$15:$W$15, 0),FALSE)*$E113), 0, VLOOKUP(VLOOKUP($A113, 'E4 TB Allocation Details'!$A$18:$L$205, MATCH("A &amp; G ID", 'E4 TB Allocation Details'!$A$18:$L$18, 0),FALSE), 'E2 Allocators'!$B$15:$W$361, MATCH('O5 Details by Class &amp; Accounts'!BW$18, 'E2 Allocators'!$B$15:$W$15, 0),FALSE)*$E113)</f>
        <v>0</v>
      </c>
      <c r="BX113" s="1412">
        <f ca="1">IF(ISERROR(VLOOKUP(VLOOKUP($A113, 'E4 TB Allocation Details'!$A$18:$L$205, MATCH("A &amp; G ID", 'E4 TB Allocation Details'!$A$18:$L$18, 0),FALSE), 'E2 Allocators'!$B$15:$W$361, MATCH('O5 Details by Class &amp; Accounts'!BX$18, 'E2 Allocators'!$B$15:$W$15, 0),FALSE)*$E113), 0, VLOOKUP(VLOOKUP($A113, 'E4 TB Allocation Details'!$A$18:$L$205, MATCH("A &amp; G ID", 'E4 TB Allocation Details'!$A$18:$L$18, 0),FALSE), 'E2 Allocators'!$B$15:$W$361, MATCH('O5 Details by Class &amp; Accounts'!BX$18, 'E2 Allocators'!$B$15:$W$15, 0),FALSE)*$E113)</f>
        <v>0</v>
      </c>
      <c r="BY113" s="1412">
        <f ca="1">IF(ISERROR(VLOOKUP(VLOOKUP($A113, 'E4 TB Allocation Details'!$A$18:$L$205, MATCH("A &amp; G ID", 'E4 TB Allocation Details'!$A$18:$L$18, 0),FALSE), 'E2 Allocators'!$B$15:$W$361, MATCH('O5 Details by Class &amp; Accounts'!BY$18, 'E2 Allocators'!$B$15:$W$15, 0),FALSE)*$E113), 0, VLOOKUP(VLOOKUP($A113, 'E4 TB Allocation Details'!$A$18:$L$205, MATCH("A &amp; G ID", 'E4 TB Allocation Details'!$A$18:$L$18, 0),FALSE), 'E2 Allocators'!$B$15:$W$361, MATCH('O5 Details by Class &amp; Accounts'!BY$18, 'E2 Allocators'!$B$15:$W$15, 0),FALSE)*$E113)</f>
        <v>0</v>
      </c>
      <c r="BZ113" s="1412">
        <f ca="1">IF(ISERROR(VLOOKUP(VLOOKUP($A113, 'E4 TB Allocation Details'!$A$18:$L$205, MATCH("A &amp; G ID", 'E4 TB Allocation Details'!$A$18:$L$18, 0),FALSE), 'E2 Allocators'!$B$15:$W$361, MATCH('O5 Details by Class &amp; Accounts'!BZ$18, 'E2 Allocators'!$B$15:$W$15, 0),FALSE)*$E113), 0, VLOOKUP(VLOOKUP($A113, 'E4 TB Allocation Details'!$A$18:$L$205, MATCH("A &amp; G ID", 'E4 TB Allocation Details'!$A$18:$L$18, 0),FALSE), 'E2 Allocators'!$B$15:$W$361, MATCH('O5 Details by Class &amp; Accounts'!BZ$18, 'E2 Allocators'!$B$15:$W$15, 0),FALSE)*$E113)</f>
        <v>0</v>
      </c>
      <c r="CA113" s="1412">
        <f ca="1">IF(ISERROR(VLOOKUP(VLOOKUP($A113, 'E4 TB Allocation Details'!$A$18:$L$205, MATCH("A &amp; G ID", 'E4 TB Allocation Details'!$A$18:$L$18, 0),FALSE), 'E2 Allocators'!$B$15:$W$361, MATCH('O5 Details by Class &amp; Accounts'!CA$18, 'E2 Allocators'!$B$15:$W$15, 0),FALSE)*$E113), 0, VLOOKUP(VLOOKUP($A113, 'E4 TB Allocation Details'!$A$18:$L$205, MATCH("A &amp; G ID", 'E4 TB Allocation Details'!$A$18:$L$18, 0),FALSE), 'E2 Allocators'!$B$15:$W$361, MATCH('O5 Details by Class &amp; Accounts'!CA$18, 'E2 Allocators'!$B$15:$W$15, 0),FALSE)*$E113)</f>
        <v>0</v>
      </c>
      <c r="CB113" s="1412">
        <f ca="1">IF(ISERROR(VLOOKUP(VLOOKUP($A113, 'E4 TB Allocation Details'!$A$18:$L$205, MATCH("A &amp; G ID", 'E4 TB Allocation Details'!$A$18:$L$18, 0),FALSE), 'E2 Allocators'!$B$15:$W$361, MATCH('O5 Details by Class &amp; Accounts'!CB$18, 'E2 Allocators'!$B$15:$W$15, 0),FALSE)*$E113), 0, VLOOKUP(VLOOKUP($A113, 'E4 TB Allocation Details'!$A$18:$L$205, MATCH("A &amp; G ID", 'E4 TB Allocation Details'!$A$18:$L$18, 0),FALSE), 'E2 Allocators'!$B$15:$W$361, MATCH('O5 Details by Class &amp; Accounts'!CB$18, 'E2 Allocators'!$B$15:$W$15, 0),FALSE)*$E113)</f>
        <v>0</v>
      </c>
      <c r="CC113" s="1412">
        <f ca="1">IF(ISERROR(VLOOKUP(VLOOKUP($A113, 'E4 TB Allocation Details'!$A$18:$L$205, MATCH("A &amp; G ID", 'E4 TB Allocation Details'!$A$18:$L$18, 0),FALSE), 'E2 Allocators'!$B$15:$W$361, MATCH('O5 Details by Class &amp; Accounts'!CC$18, 'E2 Allocators'!$B$15:$W$15, 0),FALSE)*$E113), 0, VLOOKUP(VLOOKUP($A113, 'E4 TB Allocation Details'!$A$18:$L$205, MATCH("A &amp; G ID", 'E4 TB Allocation Details'!$A$18:$L$18, 0),FALSE), 'E2 Allocators'!$B$15:$W$361, MATCH('O5 Details by Class &amp; Accounts'!CC$18, 'E2 Allocators'!$B$15:$W$15, 0),FALSE)*$E113)</f>
        <v>0</v>
      </c>
      <c r="CD113" s="1412">
        <f ca="1">IF(ISERROR(VLOOKUP(VLOOKUP($A113, 'E4 TB Allocation Details'!$A$18:$L$205, MATCH("A &amp; G ID", 'E4 TB Allocation Details'!$A$18:$L$18, 0),FALSE), 'E2 Allocators'!$B$15:$W$361, MATCH('O5 Details by Class &amp; Accounts'!CD$18, 'E2 Allocators'!$B$15:$W$15, 0),FALSE)*$E113), 0, VLOOKUP(VLOOKUP($A113, 'E4 TB Allocation Details'!$A$18:$L$205, MATCH("A &amp; G ID", 'E4 TB Allocation Details'!$A$18:$L$18, 0),FALSE), 'E2 Allocators'!$B$15:$W$361, MATCH('O5 Details by Class &amp; Accounts'!CD$18, 'E2 Allocators'!$B$15:$W$15, 0),FALSE)*$E113)</f>
        <v>0</v>
      </c>
      <c r="CE113" s="1412">
        <f ca="1">IF(ISERROR(VLOOKUP(VLOOKUP($A113, 'E4 TB Allocation Details'!$A$18:$L$205, MATCH("A &amp; G ID", 'E4 TB Allocation Details'!$A$18:$L$18, 0),FALSE), 'E2 Allocators'!$B$15:$W$361, MATCH('O5 Details by Class &amp; Accounts'!CE$18, 'E2 Allocators'!$B$15:$W$15, 0),FALSE)*$E113), 0, VLOOKUP(VLOOKUP($A113, 'E4 TB Allocation Details'!$A$18:$L$205, MATCH("A &amp; G ID", 'E4 TB Allocation Details'!$A$18:$L$18, 0),FALSE), 'E2 Allocators'!$B$15:$W$361, MATCH('O5 Details by Class &amp; Accounts'!CE$18, 'E2 Allocators'!$B$15:$W$15, 0),FALSE)*$E113)</f>
        <v>0</v>
      </c>
      <c r="CF113" s="1412">
        <f ca="1">IF(ISERROR(VLOOKUP(VLOOKUP($A113, 'E4 TB Allocation Details'!$A$18:$L$205, MATCH("A &amp; G ID", 'E4 TB Allocation Details'!$A$18:$L$18, 0),FALSE), 'E2 Allocators'!$B$15:$W$361, MATCH('O5 Details by Class &amp; Accounts'!CF$18, 'E2 Allocators'!$B$15:$W$15, 0),FALSE)*$E113), 0, VLOOKUP(VLOOKUP($A113, 'E4 TB Allocation Details'!$A$18:$L$205, MATCH("A &amp; G ID", 'E4 TB Allocation Details'!$A$18:$L$18, 0),FALSE), 'E2 Allocators'!$B$15:$W$361, MATCH('O5 Details by Class &amp; Accounts'!CF$18, 'E2 Allocators'!$B$15:$W$15, 0),FALSE)*$E113)</f>
        <v>0</v>
      </c>
      <c r="CG113" s="1412">
        <f ca="1">IF(ISERROR(VLOOKUP(VLOOKUP($A113, 'E4 TB Allocation Details'!$A$18:$L$205, MATCH("A &amp; G ID", 'E4 TB Allocation Details'!$A$18:$L$18, 0),FALSE), 'E2 Allocators'!$B$15:$W$361, MATCH('O5 Details by Class &amp; Accounts'!CG$18, 'E2 Allocators'!$B$15:$W$15, 0),FALSE)*$E113), 0, VLOOKUP(VLOOKUP($A113, 'E4 TB Allocation Details'!$A$18:$L$205, MATCH("A &amp; G ID", 'E4 TB Allocation Details'!$A$18:$L$18, 0),FALSE), 'E2 Allocators'!$B$15:$W$361, MATCH('O5 Details by Class &amp; Accounts'!CG$18, 'E2 Allocators'!$B$15:$W$15, 0),FALSE)*$E113)</f>
        <v>0</v>
      </c>
      <c r="CH113" s="1412">
        <f ca="1">IF(ISERROR(VLOOKUP(VLOOKUP($A113, 'E4 TB Allocation Details'!$A$18:$L$205, MATCH("A &amp; G ID", 'E4 TB Allocation Details'!$A$18:$L$18, 0),FALSE), 'E2 Allocators'!$B$15:$W$361, MATCH('O5 Details by Class &amp; Accounts'!CH$18, 'E2 Allocators'!$B$15:$W$15, 0),FALSE)*$E113), 0, VLOOKUP(VLOOKUP($A113, 'E4 TB Allocation Details'!$A$18:$L$205, MATCH("A &amp; G ID", 'E4 TB Allocation Details'!$A$18:$L$18, 0),FALSE), 'E2 Allocators'!$B$15:$W$361, MATCH('O5 Details by Class &amp; Accounts'!CH$18, 'E2 Allocators'!$B$15:$W$15, 0),FALSE)*$E113)</f>
        <v>0</v>
      </c>
      <c r="CI113" s="1412">
        <f ca="1">IF(ISERROR(VLOOKUP(VLOOKUP($A113, 'E4 TB Allocation Details'!$A$18:$L$205, MATCH("A &amp; G ID", 'E4 TB Allocation Details'!$A$18:$L$18, 0),FALSE), 'E2 Allocators'!$B$15:$W$361, MATCH('O5 Details by Class &amp; Accounts'!CI$18, 'E2 Allocators'!$B$15:$W$15, 0),FALSE)*$E113), 0, VLOOKUP(VLOOKUP($A113, 'E4 TB Allocation Details'!$A$18:$L$205, MATCH("A &amp; G ID", 'E4 TB Allocation Details'!$A$18:$L$18, 0),FALSE), 'E2 Allocators'!$B$15:$W$361, MATCH('O5 Details by Class &amp; Accounts'!CI$18, 'E2 Allocators'!$B$15:$W$15, 0),FALSE)*$E113)</f>
        <v>0</v>
      </c>
      <c r="CJ113" s="1412">
        <f ca="1">IF(ISERROR(VLOOKUP(VLOOKUP($A113, 'E4 TB Allocation Details'!$A$18:$L$205, MATCH("A &amp; G ID", 'E4 TB Allocation Details'!$A$18:$L$18, 0),FALSE), 'E2 Allocators'!$B$15:$W$361, MATCH('O5 Details by Class &amp; Accounts'!CJ$18, 'E2 Allocators'!$B$15:$W$15, 0),FALSE)*$E113), 0, VLOOKUP(VLOOKUP($A113, 'E4 TB Allocation Details'!$A$18:$L$205, MATCH("A &amp; G ID", 'E4 TB Allocation Details'!$A$18:$L$18, 0),FALSE), 'E2 Allocators'!$B$15:$W$361, MATCH('O5 Details by Class &amp; Accounts'!CJ$18, 'E2 Allocators'!$B$15:$W$15, 0),FALSE)*$E113)</f>
        <v>0</v>
      </c>
      <c r="CK113" s="1412">
        <f ca="1">IF(ISERROR(VLOOKUP(VLOOKUP($A113, 'E4 TB Allocation Details'!$A$18:$L$205, MATCH("A &amp; G ID", 'E4 TB Allocation Details'!$A$18:$L$18, 0),FALSE), 'E2 Allocators'!$B$15:$W$361, MATCH('O5 Details by Class &amp; Accounts'!CK$18, 'E2 Allocators'!$B$15:$W$15, 0),FALSE)*$E113), 0, VLOOKUP(VLOOKUP($A113, 'E4 TB Allocation Details'!$A$18:$L$205, MATCH("A &amp; G ID", 'E4 TB Allocation Details'!$A$18:$L$18, 0),FALSE), 'E2 Allocators'!$B$15:$W$361, MATCH('O5 Details by Class &amp; Accounts'!CK$18, 'E2 Allocators'!$B$15:$W$15, 0),FALSE)*$E113)</f>
        <v>0</v>
      </c>
      <c r="CL113" s="1412">
        <f ca="1">IF(ISERROR(VLOOKUP(VLOOKUP($A113, 'E4 TB Allocation Details'!$A$18:$L$205, MATCH("A &amp; G ID", 'E4 TB Allocation Details'!$A$18:$L$18, 0),FALSE), 'E2 Allocators'!$B$15:$W$361, MATCH('O5 Details by Class &amp; Accounts'!CL$18, 'E2 Allocators'!$B$15:$W$15, 0),FALSE)*$E113), 0, VLOOKUP(VLOOKUP($A113, 'E4 TB Allocation Details'!$A$18:$L$205, MATCH("A &amp; G ID", 'E4 TB Allocation Details'!$A$18:$L$18, 0),FALSE), 'E2 Allocators'!$B$15:$W$361, MATCH('O5 Details by Class &amp; Accounts'!CL$18, 'E2 Allocators'!$B$15:$W$15, 0),FALSE)*$E113)</f>
        <v>0</v>
      </c>
      <c r="CM113" s="1412">
        <f ca="1">IF(ISERROR(VLOOKUP(VLOOKUP($A113, 'E4 TB Allocation Details'!$A$18:$L$205, MATCH("A &amp; G ID", 'E4 TB Allocation Details'!$A$18:$L$18, 0),FALSE), 'E2 Allocators'!$B$15:$W$361, MATCH('O5 Details by Class &amp; Accounts'!CM$18, 'E2 Allocators'!$B$15:$W$15, 0),FALSE)*$E113), 0, VLOOKUP(VLOOKUP($A113, 'E4 TB Allocation Details'!$A$18:$L$205, MATCH("A &amp; G ID", 'E4 TB Allocation Details'!$A$18:$L$18, 0),FALSE), 'E2 Allocators'!$B$15:$W$361, MATCH('O5 Details by Class &amp; Accounts'!CM$18, 'E2 Allocators'!$B$15:$W$15, 0),FALSE)*$E113)</f>
        <v>0</v>
      </c>
      <c r="CN113" s="1412">
        <f>SUM(BT113:CM113)</f>
        <v>0</v>
      </c>
      <c r="CO113" s="1792">
        <f t="shared" si="23"/>
        <v>0</v>
      </c>
      <c r="CQ113" s="2087" t="s">
        <v>788</v>
      </c>
    </row>
    <row r="114" spans="1:95" s="81" customFormat="1" ht="12.75">
      <c r="A114" s="1180">
        <v>4415</v>
      </c>
      <c r="B114" s="1181" t="s">
        <v>310</v>
      </c>
      <c r="C114" s="1789">
        <f ca="1">IF(ISERROR(VLOOKUP($A114,'I3 TB Data'!$A$23:$H$458,MATCH('O5 Details by Class &amp; Accounts'!$C$18, 'I3 TB Data'!$A$23:$H$23,0),0)), 0, VLOOKUP($A114,'I3 TB Data'!$A$23:$H$458,MATCH('O5 Details by Class &amp; Accounts'!$C$18,'I3 TB Data'!$A$23:$H$23,0),0))</f>
        <v>0</v>
      </c>
      <c r="D114" s="1790"/>
      <c r="E114" s="1789">
        <f t="shared" si="17"/>
        <v>0</v>
      </c>
      <c r="F114" s="1791">
        <f ca="1">IF(ISERROR(VLOOKUP($A114, 'E1 Categorization'!A33:E122, MATCH("Customer Component", 'E1 Categorization'!$A$33:$E$33,0), 0)), 0, IF(VLOOKUP($A114, 'E1 Categorization'!A33:E122, MATCH("Customer Component", 'E1 Categorization'!$A$33:$E$33,0), 0)=0, 'O5 Details by Class &amp; Accounts'!$E114, IF(AND(VLOOKUP($A114, 'E1 Categorization'!A33:E122, MATCH("Customer Component", 'E1 Categorization'!$A$33:$E$33,0), 0) &gt;0, VLOOKUP($A114, 'E1 Categorization'!A33:E122, MATCH("Customer Component", 'E1 Categorization'!$A$33:$E$33,0), 0)&lt;1), 'O5 Details by Class &amp; Accounts'!$E114*(1-VLOOKUP($A114, 'E1 Categorization'!A33:E122, MATCH("Customer Component", 'E1 Categorization'!$A$33:$E$33,0), 0)), 0)))</f>
        <v>0</v>
      </c>
      <c r="G114" s="1791">
        <f ca="1">IF(ISERROR(VLOOKUP($A114, 'E1 Categorization'!A33:E122, MATCH("Customer Component", 'E1 Categorization'!$A$33:$E$33,0), 0)),0, IF(VLOOKUP($A114, 'E1 Categorization'!A33:E122, MATCH("Customer Component", 'E1 Categorization'!$A$33:$E$33,0), 0)=0, 0, IF(AND(VLOOKUP($A114, 'E1 Categorization'!A33:E122, MATCH("Customer Component", 'E1 Categorization'!$A$33:$E$33,0), 0) &gt;0, VLOOKUP($A114, 'E1 Categorization'!A33:E122, MATCH("Customer Component", 'E1 Categorization'!$A$33:$E$33,0), 0)&lt;1), 'O5 Details by Class &amp; Accounts'!$E114*(VLOOKUP($A114, 'E1 Categorization'!A33:E122, MATCH("Customer Component", 'E1 Categorization'!$A$33:$E$33,0), 0)), 'O5 Details by Class &amp; Accounts'!$E114)))</f>
        <v>0</v>
      </c>
      <c r="H114" s="1412">
        <f ca="1">F114+G114</f>
        <v>0</v>
      </c>
      <c r="I114" s="1412">
        <f ca="1">IF(ISERROR(VLOOKUP(VLOOKUP($A114, 'E4 TB Allocation Details'!$A$18:$L$205, MATCH("Demand ID", 'E4 TB Allocation Details'!$A$18:$L$18, 0),FALSE), 'E2 Allocators'!$B$15:$W$361, MATCH('O5 Details by Class &amp; Accounts'!I$18, 'E2 Allocators'!$B$15:$W$15, 0),FALSE)*$F114), 0, VLOOKUP(VLOOKUP($A114, 'E4 TB Allocation Details'!$A$18:$L$205, MATCH("Demand ID", 'E4 TB Allocation Details'!$A$18:$L$18, 0),FALSE), 'E2 Allocators'!$B$15:$W$361, MATCH('O5 Details by Class &amp; Accounts'!I$18, 'E2 Allocators'!$B$15:$W$15, 0),FALSE)*$F114)</f>
        <v>0</v>
      </c>
      <c r="J114" s="1412">
        <f ca="1">IF(ISERROR(VLOOKUP(VLOOKUP($A114, 'E4 TB Allocation Details'!$A$18:$L$205, MATCH("Demand ID", 'E4 TB Allocation Details'!$A$18:$L$18, 0),FALSE), 'E2 Allocators'!$B$15:$W$361, MATCH('O5 Details by Class &amp; Accounts'!J$18, 'E2 Allocators'!$B$15:$W$15, 0),FALSE)*$F114), 0, VLOOKUP(VLOOKUP($A114, 'E4 TB Allocation Details'!$A$18:$L$205, MATCH("Demand ID", 'E4 TB Allocation Details'!$A$18:$L$18, 0),FALSE), 'E2 Allocators'!$B$15:$W$361, MATCH('O5 Details by Class &amp; Accounts'!J$18, 'E2 Allocators'!$B$15:$W$15, 0),FALSE)*$F114)</f>
        <v>0</v>
      </c>
      <c r="K114" s="1412">
        <f ca="1">IF(ISERROR(VLOOKUP(VLOOKUP($A114, 'E4 TB Allocation Details'!$A$18:$L$205, MATCH("Demand ID", 'E4 TB Allocation Details'!$A$18:$L$18, 0),FALSE), 'E2 Allocators'!$B$15:$W$361, MATCH('O5 Details by Class &amp; Accounts'!K$18, 'E2 Allocators'!$B$15:$W$15, 0),FALSE)*$F114), 0, VLOOKUP(VLOOKUP($A114, 'E4 TB Allocation Details'!$A$18:$L$205, MATCH("Demand ID", 'E4 TB Allocation Details'!$A$18:$L$18, 0),FALSE), 'E2 Allocators'!$B$15:$W$361, MATCH('O5 Details by Class &amp; Accounts'!K$18, 'E2 Allocators'!$B$15:$W$15, 0),FALSE)*$F114)</f>
        <v>0</v>
      </c>
      <c r="L114" s="1412">
        <f ca="1">IF(ISERROR(VLOOKUP(VLOOKUP($A114, 'E4 TB Allocation Details'!$A$18:$L$205, MATCH("Demand ID", 'E4 TB Allocation Details'!$A$18:$L$18, 0),FALSE), 'E2 Allocators'!$B$15:$W$361, MATCH('O5 Details by Class &amp; Accounts'!L$18, 'E2 Allocators'!$B$15:$W$15, 0),FALSE)*$F114), 0, VLOOKUP(VLOOKUP($A114, 'E4 TB Allocation Details'!$A$18:$L$205, MATCH("Demand ID", 'E4 TB Allocation Details'!$A$18:$L$18, 0),FALSE), 'E2 Allocators'!$B$15:$W$361, MATCH('O5 Details by Class &amp; Accounts'!L$18, 'E2 Allocators'!$B$15:$W$15, 0),FALSE)*$F114)</f>
        <v>0</v>
      </c>
      <c r="M114" s="1412">
        <f ca="1">IF(ISERROR(VLOOKUP(VLOOKUP($A114, 'E4 TB Allocation Details'!$A$18:$L$205, MATCH("Demand ID", 'E4 TB Allocation Details'!$A$18:$L$18, 0),FALSE), 'E2 Allocators'!$B$15:$W$361, MATCH('O5 Details by Class &amp; Accounts'!M$18, 'E2 Allocators'!$B$15:$W$15, 0),FALSE)*$F114), 0, VLOOKUP(VLOOKUP($A114, 'E4 TB Allocation Details'!$A$18:$L$205, MATCH("Demand ID", 'E4 TB Allocation Details'!$A$18:$L$18, 0),FALSE), 'E2 Allocators'!$B$15:$W$361, MATCH('O5 Details by Class &amp; Accounts'!M$18, 'E2 Allocators'!$B$15:$W$15, 0),FALSE)*$F114)</f>
        <v>0</v>
      </c>
      <c r="N114" s="1412">
        <f ca="1">IF(ISERROR(VLOOKUP(VLOOKUP($A114, 'E4 TB Allocation Details'!$A$18:$L$205, MATCH("Demand ID", 'E4 TB Allocation Details'!$A$18:$L$18, 0),FALSE), 'E2 Allocators'!$B$15:$W$361, MATCH('O5 Details by Class &amp; Accounts'!N$18, 'E2 Allocators'!$B$15:$W$15, 0),FALSE)*$F114), 0, VLOOKUP(VLOOKUP($A114, 'E4 TB Allocation Details'!$A$18:$L$205, MATCH("Demand ID", 'E4 TB Allocation Details'!$A$18:$L$18, 0),FALSE), 'E2 Allocators'!$B$15:$W$361, MATCH('O5 Details by Class &amp; Accounts'!N$18, 'E2 Allocators'!$B$15:$W$15, 0),FALSE)*$F114)</f>
        <v>0</v>
      </c>
      <c r="O114" s="1412">
        <f ca="1">IF(ISERROR(VLOOKUP(VLOOKUP($A114, 'E4 TB Allocation Details'!$A$18:$L$205, MATCH("Demand ID", 'E4 TB Allocation Details'!$A$18:$L$18, 0),FALSE), 'E2 Allocators'!$B$15:$W$361, MATCH('O5 Details by Class &amp; Accounts'!O$18, 'E2 Allocators'!$B$15:$W$15, 0),FALSE)*$F114), 0, VLOOKUP(VLOOKUP($A114, 'E4 TB Allocation Details'!$A$18:$L$205, MATCH("Demand ID", 'E4 TB Allocation Details'!$A$18:$L$18, 0),FALSE), 'E2 Allocators'!$B$15:$W$361, MATCH('O5 Details by Class &amp; Accounts'!O$18, 'E2 Allocators'!$B$15:$W$15, 0),FALSE)*$F114)</f>
        <v>0</v>
      </c>
      <c r="P114" s="1412">
        <f ca="1">IF(ISERROR(VLOOKUP(VLOOKUP($A114, 'E4 TB Allocation Details'!$A$18:$L$205, MATCH("Demand ID", 'E4 TB Allocation Details'!$A$18:$L$18, 0),FALSE), 'E2 Allocators'!$B$15:$W$361, MATCH('O5 Details by Class &amp; Accounts'!P$18, 'E2 Allocators'!$B$15:$W$15, 0),FALSE)*$F114), 0, VLOOKUP(VLOOKUP($A114, 'E4 TB Allocation Details'!$A$18:$L$205, MATCH("Demand ID", 'E4 TB Allocation Details'!$A$18:$L$18, 0),FALSE), 'E2 Allocators'!$B$15:$W$361, MATCH('O5 Details by Class &amp; Accounts'!P$18, 'E2 Allocators'!$B$15:$W$15, 0),FALSE)*$F114)</f>
        <v>0</v>
      </c>
      <c r="Q114" s="1412">
        <f ca="1">IF(ISERROR(VLOOKUP(VLOOKUP($A114, 'E4 TB Allocation Details'!$A$18:$L$205, MATCH("Demand ID", 'E4 TB Allocation Details'!$A$18:$L$18, 0),FALSE), 'E2 Allocators'!$B$15:$W$361, MATCH('O5 Details by Class &amp; Accounts'!Q$18, 'E2 Allocators'!$B$15:$W$15, 0),FALSE)*$F114), 0, VLOOKUP(VLOOKUP($A114, 'E4 TB Allocation Details'!$A$18:$L$205, MATCH("Demand ID", 'E4 TB Allocation Details'!$A$18:$L$18, 0),FALSE), 'E2 Allocators'!$B$15:$W$361, MATCH('O5 Details by Class &amp; Accounts'!Q$18, 'E2 Allocators'!$B$15:$W$15, 0),FALSE)*$F114)</f>
        <v>0</v>
      </c>
      <c r="R114" s="1412">
        <f ca="1">IF(ISERROR(VLOOKUP(VLOOKUP($A114, 'E4 TB Allocation Details'!$A$18:$L$205, MATCH("Demand ID", 'E4 TB Allocation Details'!$A$18:$L$18, 0),FALSE), 'E2 Allocators'!$B$15:$W$361, MATCH('O5 Details by Class &amp; Accounts'!R$18, 'E2 Allocators'!$B$15:$W$15, 0),FALSE)*$F114), 0, VLOOKUP(VLOOKUP($A114, 'E4 TB Allocation Details'!$A$18:$L$205, MATCH("Demand ID", 'E4 TB Allocation Details'!$A$18:$L$18, 0),FALSE), 'E2 Allocators'!$B$15:$W$361, MATCH('O5 Details by Class &amp; Accounts'!R$18, 'E2 Allocators'!$B$15:$W$15, 0),FALSE)*$F114)</f>
        <v>0</v>
      </c>
      <c r="S114" s="1412">
        <f ca="1">IF(ISERROR(VLOOKUP(VLOOKUP($A114, 'E4 TB Allocation Details'!$A$18:$L$205, MATCH("Demand ID", 'E4 TB Allocation Details'!$A$18:$L$18, 0),FALSE), 'E2 Allocators'!$B$15:$W$361, MATCH('O5 Details by Class &amp; Accounts'!S$18, 'E2 Allocators'!$B$15:$W$15, 0),FALSE)*$F114), 0, VLOOKUP(VLOOKUP($A114, 'E4 TB Allocation Details'!$A$18:$L$205, MATCH("Demand ID", 'E4 TB Allocation Details'!$A$18:$L$18, 0),FALSE), 'E2 Allocators'!$B$15:$W$361, MATCH('O5 Details by Class &amp; Accounts'!S$18, 'E2 Allocators'!$B$15:$W$15, 0),FALSE)*$F114)</f>
        <v>0</v>
      </c>
      <c r="T114" s="1412">
        <f ca="1">IF(ISERROR(VLOOKUP(VLOOKUP($A114, 'E4 TB Allocation Details'!$A$18:$L$205, MATCH("Demand ID", 'E4 TB Allocation Details'!$A$18:$L$18, 0),FALSE), 'E2 Allocators'!$B$15:$W$361, MATCH('O5 Details by Class &amp; Accounts'!T$18, 'E2 Allocators'!$B$15:$W$15, 0),FALSE)*$F114), 0, VLOOKUP(VLOOKUP($A114, 'E4 TB Allocation Details'!$A$18:$L$205, MATCH("Demand ID", 'E4 TB Allocation Details'!$A$18:$L$18, 0),FALSE), 'E2 Allocators'!$B$15:$W$361, MATCH('O5 Details by Class &amp; Accounts'!T$18, 'E2 Allocators'!$B$15:$W$15, 0),FALSE)*$F114)</f>
        <v>0</v>
      </c>
      <c r="U114" s="1412">
        <f ca="1">IF(ISERROR(VLOOKUP(VLOOKUP($A114, 'E4 TB Allocation Details'!$A$18:$L$205, MATCH("Demand ID", 'E4 TB Allocation Details'!$A$18:$L$18, 0),FALSE), 'E2 Allocators'!$B$15:$W$361, MATCH('O5 Details by Class &amp; Accounts'!U$18, 'E2 Allocators'!$B$15:$W$15, 0),FALSE)*$F114), 0, VLOOKUP(VLOOKUP($A114, 'E4 TB Allocation Details'!$A$18:$L$205, MATCH("Demand ID", 'E4 TB Allocation Details'!$A$18:$L$18, 0),FALSE), 'E2 Allocators'!$B$15:$W$361, MATCH('O5 Details by Class &amp; Accounts'!U$18, 'E2 Allocators'!$B$15:$W$15, 0),FALSE)*$F114)</f>
        <v>0</v>
      </c>
      <c r="V114" s="1412">
        <f ca="1">IF(ISERROR(VLOOKUP(VLOOKUP($A114, 'E4 TB Allocation Details'!$A$18:$L$205, MATCH("Demand ID", 'E4 TB Allocation Details'!$A$18:$L$18, 0),FALSE), 'E2 Allocators'!$B$15:$W$361, MATCH('O5 Details by Class &amp; Accounts'!V$18, 'E2 Allocators'!$B$15:$W$15, 0),FALSE)*$F114), 0, VLOOKUP(VLOOKUP($A114, 'E4 TB Allocation Details'!$A$18:$L$205, MATCH("Demand ID", 'E4 TB Allocation Details'!$A$18:$L$18, 0),FALSE), 'E2 Allocators'!$B$15:$W$361, MATCH('O5 Details by Class &amp; Accounts'!V$18, 'E2 Allocators'!$B$15:$W$15, 0),FALSE)*$F114)</f>
        <v>0</v>
      </c>
      <c r="W114" s="1412">
        <f ca="1">IF(ISERROR(VLOOKUP(VLOOKUP($A114, 'E4 TB Allocation Details'!$A$18:$L$205, MATCH("Demand ID", 'E4 TB Allocation Details'!$A$18:$L$18, 0),FALSE), 'E2 Allocators'!$B$15:$W$361, MATCH('O5 Details by Class &amp; Accounts'!W$18, 'E2 Allocators'!$B$15:$W$15, 0),FALSE)*$F114), 0, VLOOKUP(VLOOKUP($A114, 'E4 TB Allocation Details'!$A$18:$L$205, MATCH("Demand ID", 'E4 TB Allocation Details'!$A$18:$L$18, 0),FALSE), 'E2 Allocators'!$B$15:$W$361, MATCH('O5 Details by Class &amp; Accounts'!W$18, 'E2 Allocators'!$B$15:$W$15, 0),FALSE)*$F114)</f>
        <v>0</v>
      </c>
      <c r="X114" s="1412">
        <f ca="1">IF(ISERROR(VLOOKUP(VLOOKUP($A114, 'E4 TB Allocation Details'!$A$18:$L$205, MATCH("Demand ID", 'E4 TB Allocation Details'!$A$18:$L$18, 0),FALSE), 'E2 Allocators'!$B$15:$W$361, MATCH('O5 Details by Class &amp; Accounts'!X$18, 'E2 Allocators'!$B$15:$W$15, 0),FALSE)*$F114), 0, VLOOKUP(VLOOKUP($A114, 'E4 TB Allocation Details'!$A$18:$L$205, MATCH("Demand ID", 'E4 TB Allocation Details'!$A$18:$L$18, 0),FALSE), 'E2 Allocators'!$B$15:$W$361, MATCH('O5 Details by Class &amp; Accounts'!X$18, 'E2 Allocators'!$B$15:$W$15, 0),FALSE)*$F114)</f>
        <v>0</v>
      </c>
      <c r="Y114" s="1412">
        <f ca="1">IF(ISERROR(VLOOKUP(VLOOKUP($A114, 'E4 TB Allocation Details'!$A$18:$L$205, MATCH("Demand ID", 'E4 TB Allocation Details'!$A$18:$L$18, 0),FALSE), 'E2 Allocators'!$B$15:$W$361, MATCH('O5 Details by Class &amp; Accounts'!Y$18, 'E2 Allocators'!$B$15:$W$15, 0),FALSE)*$F114), 0, VLOOKUP(VLOOKUP($A114, 'E4 TB Allocation Details'!$A$18:$L$205, MATCH("Demand ID", 'E4 TB Allocation Details'!$A$18:$L$18, 0),FALSE), 'E2 Allocators'!$B$15:$W$361, MATCH('O5 Details by Class &amp; Accounts'!Y$18, 'E2 Allocators'!$B$15:$W$15, 0),FALSE)*$F114)</f>
        <v>0</v>
      </c>
      <c r="Z114" s="1412">
        <f ca="1">IF(ISERROR(VLOOKUP(VLOOKUP($A114, 'E4 TB Allocation Details'!$A$18:$L$205, MATCH("Demand ID", 'E4 TB Allocation Details'!$A$18:$L$18, 0),FALSE), 'E2 Allocators'!$B$15:$W$361, MATCH('O5 Details by Class &amp; Accounts'!Z$18, 'E2 Allocators'!$B$15:$W$15, 0),FALSE)*$F114), 0, VLOOKUP(VLOOKUP($A114, 'E4 TB Allocation Details'!$A$18:$L$205, MATCH("Demand ID", 'E4 TB Allocation Details'!$A$18:$L$18, 0),FALSE), 'E2 Allocators'!$B$15:$W$361, MATCH('O5 Details by Class &amp; Accounts'!Z$18, 'E2 Allocators'!$B$15:$W$15, 0),FALSE)*$F114)</f>
        <v>0</v>
      </c>
      <c r="AA114" s="1412">
        <f ca="1">IF(ISERROR(VLOOKUP(VLOOKUP($A114, 'E4 TB Allocation Details'!$A$18:$L$205, MATCH("Demand ID", 'E4 TB Allocation Details'!$A$18:$L$18, 0),FALSE), 'E2 Allocators'!$B$15:$W$361, MATCH('O5 Details by Class &amp; Accounts'!AA$18, 'E2 Allocators'!$B$15:$W$15, 0),FALSE)*$F114), 0, VLOOKUP(VLOOKUP($A114, 'E4 TB Allocation Details'!$A$18:$L$205, MATCH("Demand ID", 'E4 TB Allocation Details'!$A$18:$L$18, 0),FALSE), 'E2 Allocators'!$B$15:$W$361, MATCH('O5 Details by Class &amp; Accounts'!AA$18, 'E2 Allocators'!$B$15:$W$15, 0),FALSE)*$F114)</f>
        <v>0</v>
      </c>
      <c r="AB114" s="1412">
        <f ca="1">IF(ISERROR(VLOOKUP(VLOOKUP($A114, 'E4 TB Allocation Details'!$A$18:$L$205, MATCH("Demand ID", 'E4 TB Allocation Details'!$A$18:$L$18, 0),FALSE), 'E2 Allocators'!$B$15:$W$361, MATCH('O5 Details by Class &amp; Accounts'!AB$18, 'E2 Allocators'!$B$15:$W$15, 0),FALSE)*$F114), 0, VLOOKUP(VLOOKUP($A114, 'E4 TB Allocation Details'!$A$18:$L$205, MATCH("Demand ID", 'E4 TB Allocation Details'!$A$18:$L$18, 0),FALSE), 'E2 Allocators'!$B$15:$W$361, MATCH('O5 Details by Class &amp; Accounts'!AB$18, 'E2 Allocators'!$B$15:$W$15, 0),FALSE)*$F114)</f>
        <v>0</v>
      </c>
      <c r="AC114" s="1412">
        <f ca="1">SUM(I114:AB114)</f>
        <v>0</v>
      </c>
      <c r="AD114" s="1412">
        <f ca="1">IF(ISERROR(VLOOKUP(VLOOKUP($A114, 'E4 TB Allocation Details'!$A$18:$L$205, MATCH("Customer ID", 'E4 TB Allocation Details'!$A$18:$L$18, 0),FALSE), 'E2 Allocators'!$B$15:$W$361, MATCH('O5 Details by Class &amp; Accounts'!AD$18, 'E2 Allocators'!$B$15:$W$15, 0),FALSE)*$G114), 0, VLOOKUP(VLOOKUP($A114, 'E4 TB Allocation Details'!$A$18:$L$205, MATCH("Customer ID", 'E4 TB Allocation Details'!$A$18:$L$18, 0),FALSE), 'E2 Allocators'!$B$15:$W$361, MATCH('O5 Details by Class &amp; Accounts'!AD$18, 'E2 Allocators'!$B$15:$W$15, 0),FALSE)*$G114)</f>
        <v>0</v>
      </c>
      <c r="AE114" s="1412">
        <f ca="1">IF(ISERROR(VLOOKUP(VLOOKUP($A114, 'E4 TB Allocation Details'!$A$18:$L$205, MATCH("Customer ID", 'E4 TB Allocation Details'!$A$18:$L$18, 0),FALSE), 'E2 Allocators'!$B$15:$W$361, MATCH('O5 Details by Class &amp; Accounts'!AE$18, 'E2 Allocators'!$B$15:$W$15, 0),FALSE)*$G114), 0, VLOOKUP(VLOOKUP($A114, 'E4 TB Allocation Details'!$A$18:$L$205, MATCH("Customer ID", 'E4 TB Allocation Details'!$A$18:$L$18, 0),FALSE), 'E2 Allocators'!$B$15:$W$361, MATCH('O5 Details by Class &amp; Accounts'!AE$18, 'E2 Allocators'!$B$15:$W$15, 0),FALSE)*$G114)</f>
        <v>0</v>
      </c>
      <c r="AF114" s="1412">
        <f ca="1">IF(ISERROR(VLOOKUP(VLOOKUP($A114, 'E4 TB Allocation Details'!$A$18:$L$205, MATCH("Customer ID", 'E4 TB Allocation Details'!$A$18:$L$18, 0),FALSE), 'E2 Allocators'!$B$15:$W$361, MATCH('O5 Details by Class &amp; Accounts'!AF$18, 'E2 Allocators'!$B$15:$W$15, 0),FALSE)*$G114), 0, VLOOKUP(VLOOKUP($A114, 'E4 TB Allocation Details'!$A$18:$L$205, MATCH("Customer ID", 'E4 TB Allocation Details'!$A$18:$L$18, 0),FALSE), 'E2 Allocators'!$B$15:$W$361, MATCH('O5 Details by Class &amp; Accounts'!AF$18, 'E2 Allocators'!$B$15:$W$15, 0),FALSE)*$G114)</f>
        <v>0</v>
      </c>
      <c r="AG114" s="1412">
        <f ca="1">IF(ISERROR(VLOOKUP(VLOOKUP($A114, 'E4 TB Allocation Details'!$A$18:$L$205, MATCH("Customer ID", 'E4 TB Allocation Details'!$A$18:$L$18, 0),FALSE), 'E2 Allocators'!$B$15:$W$361, MATCH('O5 Details by Class &amp; Accounts'!AG$18, 'E2 Allocators'!$B$15:$W$15, 0),FALSE)*$G114), 0, VLOOKUP(VLOOKUP($A114, 'E4 TB Allocation Details'!$A$18:$L$205, MATCH("Customer ID", 'E4 TB Allocation Details'!$A$18:$L$18, 0),FALSE), 'E2 Allocators'!$B$15:$W$361, MATCH('O5 Details by Class &amp; Accounts'!AG$18, 'E2 Allocators'!$B$15:$W$15, 0),FALSE)*$G114)</f>
        <v>0</v>
      </c>
      <c r="AH114" s="1412">
        <f ca="1">IF(ISERROR(VLOOKUP(VLOOKUP($A114, 'E4 TB Allocation Details'!$A$18:$L$205, MATCH("Customer ID", 'E4 TB Allocation Details'!$A$18:$L$18, 0),FALSE), 'E2 Allocators'!$B$15:$W$361, MATCH('O5 Details by Class &amp; Accounts'!AH$18, 'E2 Allocators'!$B$15:$W$15, 0),FALSE)*$G114), 0, VLOOKUP(VLOOKUP($A114, 'E4 TB Allocation Details'!$A$18:$L$205, MATCH("Customer ID", 'E4 TB Allocation Details'!$A$18:$L$18, 0),FALSE), 'E2 Allocators'!$B$15:$W$361, MATCH('O5 Details by Class &amp; Accounts'!AH$18, 'E2 Allocators'!$B$15:$W$15, 0),FALSE)*$G114)</f>
        <v>0</v>
      </c>
      <c r="AI114" s="1412">
        <f ca="1">IF(ISERROR(VLOOKUP(VLOOKUP($A114, 'E4 TB Allocation Details'!$A$18:$L$205, MATCH("Customer ID", 'E4 TB Allocation Details'!$A$18:$L$18, 0),FALSE), 'E2 Allocators'!$B$15:$W$361, MATCH('O5 Details by Class &amp; Accounts'!AI$18, 'E2 Allocators'!$B$15:$W$15, 0),FALSE)*$G114), 0, VLOOKUP(VLOOKUP($A114, 'E4 TB Allocation Details'!$A$18:$L$205, MATCH("Customer ID", 'E4 TB Allocation Details'!$A$18:$L$18, 0),FALSE), 'E2 Allocators'!$B$15:$W$361, MATCH('O5 Details by Class &amp; Accounts'!AI$18, 'E2 Allocators'!$B$15:$W$15, 0),FALSE)*$G114)</f>
        <v>0</v>
      </c>
      <c r="AJ114" s="1412">
        <f ca="1">IF(ISERROR(VLOOKUP(VLOOKUP($A114, 'E4 TB Allocation Details'!$A$18:$L$205, MATCH("Customer ID", 'E4 TB Allocation Details'!$A$18:$L$18, 0),FALSE), 'E2 Allocators'!$B$15:$W$361, MATCH('O5 Details by Class &amp; Accounts'!AJ$18, 'E2 Allocators'!$B$15:$W$15, 0),FALSE)*$G114), 0, VLOOKUP(VLOOKUP($A114, 'E4 TB Allocation Details'!$A$18:$L$205, MATCH("Customer ID", 'E4 TB Allocation Details'!$A$18:$L$18, 0),FALSE), 'E2 Allocators'!$B$15:$W$361, MATCH('O5 Details by Class &amp; Accounts'!AJ$18, 'E2 Allocators'!$B$15:$W$15, 0),FALSE)*$G114)</f>
        <v>0</v>
      </c>
      <c r="AK114" s="1412">
        <f ca="1">IF(ISERROR(VLOOKUP(VLOOKUP($A114, 'E4 TB Allocation Details'!$A$18:$L$205, MATCH("Customer ID", 'E4 TB Allocation Details'!$A$18:$L$18, 0),FALSE), 'E2 Allocators'!$B$15:$W$361, MATCH('O5 Details by Class &amp; Accounts'!AK$18, 'E2 Allocators'!$B$15:$W$15, 0),FALSE)*$G114), 0, VLOOKUP(VLOOKUP($A114, 'E4 TB Allocation Details'!$A$18:$L$205, MATCH("Customer ID", 'E4 TB Allocation Details'!$A$18:$L$18, 0),FALSE), 'E2 Allocators'!$B$15:$W$361, MATCH('O5 Details by Class &amp; Accounts'!AK$18, 'E2 Allocators'!$B$15:$W$15, 0),FALSE)*$G114)</f>
        <v>0</v>
      </c>
      <c r="AL114" s="1412">
        <f ca="1">IF(ISERROR(VLOOKUP(VLOOKUP($A114, 'E4 TB Allocation Details'!$A$18:$L$205, MATCH("Customer ID", 'E4 TB Allocation Details'!$A$18:$L$18, 0),FALSE), 'E2 Allocators'!$B$15:$W$361, MATCH('O5 Details by Class &amp; Accounts'!AL$18, 'E2 Allocators'!$B$15:$W$15, 0),FALSE)*$G114), 0, VLOOKUP(VLOOKUP($A114, 'E4 TB Allocation Details'!$A$18:$L$205, MATCH("Customer ID", 'E4 TB Allocation Details'!$A$18:$L$18, 0),FALSE), 'E2 Allocators'!$B$15:$W$361, MATCH('O5 Details by Class &amp; Accounts'!AL$18, 'E2 Allocators'!$B$15:$W$15, 0),FALSE)*$G114)</f>
        <v>0</v>
      </c>
      <c r="AM114" s="1412">
        <f ca="1">IF(ISERROR(VLOOKUP(VLOOKUP($A114, 'E4 TB Allocation Details'!$A$18:$L$205, MATCH("Customer ID", 'E4 TB Allocation Details'!$A$18:$L$18, 0),FALSE), 'E2 Allocators'!$B$15:$W$361, MATCH('O5 Details by Class &amp; Accounts'!AM$18, 'E2 Allocators'!$B$15:$W$15, 0),FALSE)*$G114), 0, VLOOKUP(VLOOKUP($A114, 'E4 TB Allocation Details'!$A$18:$L$205, MATCH("Customer ID", 'E4 TB Allocation Details'!$A$18:$L$18, 0),FALSE), 'E2 Allocators'!$B$15:$W$361, MATCH('O5 Details by Class &amp; Accounts'!AM$18, 'E2 Allocators'!$B$15:$W$15, 0),FALSE)*$G114)</f>
        <v>0</v>
      </c>
      <c r="AN114" s="1412">
        <f ca="1">IF(ISERROR(VLOOKUP(VLOOKUP($A114, 'E4 TB Allocation Details'!$A$18:$L$205, MATCH("Customer ID", 'E4 TB Allocation Details'!$A$18:$L$18, 0),FALSE), 'E2 Allocators'!$B$15:$W$361, MATCH('O5 Details by Class &amp; Accounts'!AN$18, 'E2 Allocators'!$B$15:$W$15, 0),FALSE)*$G114), 0, VLOOKUP(VLOOKUP($A114, 'E4 TB Allocation Details'!$A$18:$L$205, MATCH("Customer ID", 'E4 TB Allocation Details'!$A$18:$L$18, 0),FALSE), 'E2 Allocators'!$B$15:$W$361, MATCH('O5 Details by Class &amp; Accounts'!AN$18, 'E2 Allocators'!$B$15:$W$15, 0),FALSE)*$G114)</f>
        <v>0</v>
      </c>
      <c r="AO114" s="1412">
        <f ca="1">IF(ISERROR(VLOOKUP(VLOOKUP($A114, 'E4 TB Allocation Details'!$A$18:$L$205, MATCH("Customer ID", 'E4 TB Allocation Details'!$A$18:$L$18, 0),FALSE), 'E2 Allocators'!$B$15:$W$361, MATCH('O5 Details by Class &amp; Accounts'!AO$18, 'E2 Allocators'!$B$15:$W$15, 0),FALSE)*$G114), 0, VLOOKUP(VLOOKUP($A114, 'E4 TB Allocation Details'!$A$18:$L$205, MATCH("Customer ID", 'E4 TB Allocation Details'!$A$18:$L$18, 0),FALSE), 'E2 Allocators'!$B$15:$W$361, MATCH('O5 Details by Class &amp; Accounts'!AO$18, 'E2 Allocators'!$B$15:$W$15, 0),FALSE)*$G114)</f>
        <v>0</v>
      </c>
      <c r="AP114" s="1412">
        <f ca="1">IF(ISERROR(VLOOKUP(VLOOKUP($A114, 'E4 TB Allocation Details'!$A$18:$L$205, MATCH("Customer ID", 'E4 TB Allocation Details'!$A$18:$L$18, 0),FALSE), 'E2 Allocators'!$B$15:$W$361, MATCH('O5 Details by Class &amp; Accounts'!AP$18, 'E2 Allocators'!$B$15:$W$15, 0),FALSE)*$G114), 0, VLOOKUP(VLOOKUP($A114, 'E4 TB Allocation Details'!$A$18:$L$205, MATCH("Customer ID", 'E4 TB Allocation Details'!$A$18:$L$18, 0),FALSE), 'E2 Allocators'!$B$15:$W$361, MATCH('O5 Details by Class &amp; Accounts'!AP$18, 'E2 Allocators'!$B$15:$W$15, 0),FALSE)*$G114)</f>
        <v>0</v>
      </c>
      <c r="AQ114" s="1412">
        <f ca="1">IF(ISERROR(VLOOKUP(VLOOKUP($A114, 'E4 TB Allocation Details'!$A$18:$L$205, MATCH("Customer ID", 'E4 TB Allocation Details'!$A$18:$L$18, 0),FALSE), 'E2 Allocators'!$B$15:$W$361, MATCH('O5 Details by Class &amp; Accounts'!AQ$18, 'E2 Allocators'!$B$15:$W$15, 0),FALSE)*$G114), 0, VLOOKUP(VLOOKUP($A114, 'E4 TB Allocation Details'!$A$18:$L$205, MATCH("Customer ID", 'E4 TB Allocation Details'!$A$18:$L$18, 0),FALSE), 'E2 Allocators'!$B$15:$W$361, MATCH('O5 Details by Class &amp; Accounts'!AQ$18, 'E2 Allocators'!$B$15:$W$15, 0),FALSE)*$G114)</f>
        <v>0</v>
      </c>
      <c r="AR114" s="1412">
        <f ca="1">IF(ISERROR(VLOOKUP(VLOOKUP($A114, 'E4 TB Allocation Details'!$A$18:$L$205, MATCH("Customer ID", 'E4 TB Allocation Details'!$A$18:$L$18, 0),FALSE), 'E2 Allocators'!$B$15:$W$361, MATCH('O5 Details by Class &amp; Accounts'!AR$18, 'E2 Allocators'!$B$15:$W$15, 0),FALSE)*$G114), 0, VLOOKUP(VLOOKUP($A114, 'E4 TB Allocation Details'!$A$18:$L$205, MATCH("Customer ID", 'E4 TB Allocation Details'!$A$18:$L$18, 0),FALSE), 'E2 Allocators'!$B$15:$W$361, MATCH('O5 Details by Class &amp; Accounts'!AR$18, 'E2 Allocators'!$B$15:$W$15, 0),FALSE)*$G114)</f>
        <v>0</v>
      </c>
      <c r="AS114" s="1412">
        <f ca="1">IF(ISERROR(VLOOKUP(VLOOKUP($A114, 'E4 TB Allocation Details'!$A$18:$L$205, MATCH("Customer ID", 'E4 TB Allocation Details'!$A$18:$L$18, 0),FALSE), 'E2 Allocators'!$B$15:$W$361, MATCH('O5 Details by Class &amp; Accounts'!AS$18, 'E2 Allocators'!$B$15:$W$15, 0),FALSE)*$G114), 0, VLOOKUP(VLOOKUP($A114, 'E4 TB Allocation Details'!$A$18:$L$205, MATCH("Customer ID", 'E4 TB Allocation Details'!$A$18:$L$18, 0),FALSE), 'E2 Allocators'!$B$15:$W$361, MATCH('O5 Details by Class &amp; Accounts'!AS$18, 'E2 Allocators'!$B$15:$W$15, 0),FALSE)*$G114)</f>
        <v>0</v>
      </c>
      <c r="AT114" s="1412">
        <f ca="1">IF(ISERROR(VLOOKUP(VLOOKUP($A114, 'E4 TB Allocation Details'!$A$18:$L$205, MATCH("Customer ID", 'E4 TB Allocation Details'!$A$18:$L$18, 0),FALSE), 'E2 Allocators'!$B$15:$W$361, MATCH('O5 Details by Class &amp; Accounts'!AT$18, 'E2 Allocators'!$B$15:$W$15, 0),FALSE)*$G114), 0, VLOOKUP(VLOOKUP($A114, 'E4 TB Allocation Details'!$A$18:$L$205, MATCH("Customer ID", 'E4 TB Allocation Details'!$A$18:$L$18, 0),FALSE), 'E2 Allocators'!$B$15:$W$361, MATCH('O5 Details by Class &amp; Accounts'!AT$18, 'E2 Allocators'!$B$15:$W$15, 0),FALSE)*$G114)</f>
        <v>0</v>
      </c>
      <c r="AU114" s="1412">
        <f ca="1">IF(ISERROR(VLOOKUP(VLOOKUP($A114, 'E4 TB Allocation Details'!$A$18:$L$205, MATCH("Customer ID", 'E4 TB Allocation Details'!$A$18:$L$18, 0),FALSE), 'E2 Allocators'!$B$15:$W$361, MATCH('O5 Details by Class &amp; Accounts'!AU$18, 'E2 Allocators'!$B$15:$W$15, 0),FALSE)*$G114), 0, VLOOKUP(VLOOKUP($A114, 'E4 TB Allocation Details'!$A$18:$L$205, MATCH("Customer ID", 'E4 TB Allocation Details'!$A$18:$L$18, 0),FALSE), 'E2 Allocators'!$B$15:$W$361, MATCH('O5 Details by Class &amp; Accounts'!AU$18, 'E2 Allocators'!$B$15:$W$15, 0),FALSE)*$G114)</f>
        <v>0</v>
      </c>
      <c r="AV114" s="1412">
        <f ca="1">IF(ISERROR(VLOOKUP(VLOOKUP($A114, 'E4 TB Allocation Details'!$A$18:$L$205, MATCH("Customer ID", 'E4 TB Allocation Details'!$A$18:$L$18, 0),FALSE), 'E2 Allocators'!$B$15:$W$361, MATCH('O5 Details by Class &amp; Accounts'!AV$18, 'E2 Allocators'!$B$15:$W$15, 0),FALSE)*$G114), 0, VLOOKUP(VLOOKUP($A114, 'E4 TB Allocation Details'!$A$18:$L$205, MATCH("Customer ID", 'E4 TB Allocation Details'!$A$18:$L$18, 0),FALSE), 'E2 Allocators'!$B$15:$W$361, MATCH('O5 Details by Class &amp; Accounts'!AV$18, 'E2 Allocators'!$B$15:$W$15, 0),FALSE)*$G114)</f>
        <v>0</v>
      </c>
      <c r="AW114" s="1412">
        <f ca="1">IF(ISERROR(VLOOKUP(VLOOKUP($A114, 'E4 TB Allocation Details'!$A$18:$L$205, MATCH("Customer ID", 'E4 TB Allocation Details'!$A$18:$L$18, 0),FALSE), 'E2 Allocators'!$B$15:$W$361, MATCH('O5 Details by Class &amp; Accounts'!AW$18, 'E2 Allocators'!$B$15:$W$15, 0),FALSE)*$G114), 0, VLOOKUP(VLOOKUP($A114, 'E4 TB Allocation Details'!$A$18:$L$205, MATCH("Customer ID", 'E4 TB Allocation Details'!$A$18:$L$18, 0),FALSE), 'E2 Allocators'!$B$15:$W$361, MATCH('O5 Details by Class &amp; Accounts'!AW$18, 'E2 Allocators'!$B$15:$W$15, 0),FALSE)*$G114)</f>
        <v>0</v>
      </c>
      <c r="AX114" s="1412">
        <f ca="1">SUM(AD114:AW114)</f>
        <v>0</v>
      </c>
      <c r="AY114" s="1412">
        <f ca="1">IF(ISERROR(VLOOKUP(VLOOKUP($A114, 'E4 TB Allocation Details'!$A$18:$L$205, MATCH("Misc ID", 'E4 TB Allocation Details'!$A$18:$L$18, 0),FALSE), 'E2 Allocators'!$B$15:$W$361, MATCH('O5 Details by Class &amp; Accounts'!AY$18, 'E2 Allocators'!$B$15:$W$15, 0),FALSE)*$E114), 0, VLOOKUP(VLOOKUP($A114, 'E4 TB Allocation Details'!$A$18:$L$205, MATCH("Misc ID", 'E4 TB Allocation Details'!$A$18:$L$18, 0),FALSE), 'E2 Allocators'!$B$15:$W$361, MATCH('O5 Details by Class &amp; Accounts'!AY$18, 'E2 Allocators'!$B$15:$W$15, 0),FALSE)*$E114)</f>
        <v>0</v>
      </c>
      <c r="AZ114" s="1412">
        <f ca="1">IF(ISERROR(VLOOKUP(VLOOKUP($A114, 'E4 TB Allocation Details'!$A$18:$L$205, MATCH("Misc ID", 'E4 TB Allocation Details'!$A$18:$L$18, 0),FALSE), 'E2 Allocators'!$B$15:$W$361, MATCH('O5 Details by Class &amp; Accounts'!AZ$18, 'E2 Allocators'!$B$15:$W$15, 0),FALSE)*$E114), 0, VLOOKUP(VLOOKUP($A114, 'E4 TB Allocation Details'!$A$18:$L$205, MATCH("Misc ID", 'E4 TB Allocation Details'!$A$18:$L$18, 0),FALSE), 'E2 Allocators'!$B$15:$W$361, MATCH('O5 Details by Class &amp; Accounts'!AZ$18, 'E2 Allocators'!$B$15:$W$15, 0),FALSE)*$E114)</f>
        <v>0</v>
      </c>
      <c r="BA114" s="1412">
        <f ca="1">IF(ISERROR(VLOOKUP(VLOOKUP($A114, 'E4 TB Allocation Details'!$A$18:$L$205, MATCH("Misc ID", 'E4 TB Allocation Details'!$A$18:$L$18, 0),FALSE), 'E2 Allocators'!$B$15:$W$361, MATCH('O5 Details by Class &amp; Accounts'!BA$18, 'E2 Allocators'!$B$15:$W$15, 0),FALSE)*$E114), 0, VLOOKUP(VLOOKUP($A114, 'E4 TB Allocation Details'!$A$18:$L$205, MATCH("Misc ID", 'E4 TB Allocation Details'!$A$18:$L$18, 0),FALSE), 'E2 Allocators'!$B$15:$W$361, MATCH('O5 Details by Class &amp; Accounts'!BA$18, 'E2 Allocators'!$B$15:$W$15, 0),FALSE)*$E114)</f>
        <v>0</v>
      </c>
      <c r="BB114" s="1412">
        <f ca="1">IF(ISERROR(VLOOKUP(VLOOKUP($A114, 'E4 TB Allocation Details'!$A$18:$L$205, MATCH("Misc ID", 'E4 TB Allocation Details'!$A$18:$L$18, 0),FALSE), 'E2 Allocators'!$B$15:$W$361, MATCH('O5 Details by Class &amp; Accounts'!BB$18, 'E2 Allocators'!$B$15:$W$15, 0),FALSE)*$E114), 0, VLOOKUP(VLOOKUP($A114, 'E4 TB Allocation Details'!$A$18:$L$205, MATCH("Misc ID", 'E4 TB Allocation Details'!$A$18:$L$18, 0),FALSE), 'E2 Allocators'!$B$15:$W$361, MATCH('O5 Details by Class &amp; Accounts'!BB$18, 'E2 Allocators'!$B$15:$W$15, 0),FALSE)*$E114)</f>
        <v>0</v>
      </c>
      <c r="BC114" s="1412">
        <f ca="1">IF(ISERROR(VLOOKUP(VLOOKUP($A114, 'E4 TB Allocation Details'!$A$18:$L$205, MATCH("Misc ID", 'E4 TB Allocation Details'!$A$18:$L$18, 0),FALSE), 'E2 Allocators'!$B$15:$W$361, MATCH('O5 Details by Class &amp; Accounts'!BC$18, 'E2 Allocators'!$B$15:$W$15, 0),FALSE)*$E114), 0, VLOOKUP(VLOOKUP($A114, 'E4 TB Allocation Details'!$A$18:$L$205, MATCH("Misc ID", 'E4 TB Allocation Details'!$A$18:$L$18, 0),FALSE), 'E2 Allocators'!$B$15:$W$361, MATCH('O5 Details by Class &amp; Accounts'!BC$18, 'E2 Allocators'!$B$15:$W$15, 0),FALSE)*$E114)</f>
        <v>0</v>
      </c>
      <c r="BD114" s="1412">
        <f ca="1">IF(ISERROR(VLOOKUP(VLOOKUP($A114, 'E4 TB Allocation Details'!$A$18:$L$205, MATCH("Misc ID", 'E4 TB Allocation Details'!$A$18:$L$18, 0),FALSE), 'E2 Allocators'!$B$15:$W$361, MATCH('O5 Details by Class &amp; Accounts'!BD$18, 'E2 Allocators'!$B$15:$W$15, 0),FALSE)*$E114), 0, VLOOKUP(VLOOKUP($A114, 'E4 TB Allocation Details'!$A$18:$L$205, MATCH("Misc ID", 'E4 TB Allocation Details'!$A$18:$L$18, 0),FALSE), 'E2 Allocators'!$B$15:$W$361, MATCH('O5 Details by Class &amp; Accounts'!BD$18, 'E2 Allocators'!$B$15:$W$15, 0),FALSE)*$E114)</f>
        <v>0</v>
      </c>
      <c r="BE114" s="1412">
        <f ca="1">IF(ISERROR(VLOOKUP(VLOOKUP($A114, 'E4 TB Allocation Details'!$A$18:$L$205, MATCH("Misc ID", 'E4 TB Allocation Details'!$A$18:$L$18, 0),FALSE), 'E2 Allocators'!$B$15:$W$361, MATCH('O5 Details by Class &amp; Accounts'!BE$18, 'E2 Allocators'!$B$15:$W$15, 0),FALSE)*$E114), 0, VLOOKUP(VLOOKUP($A114, 'E4 TB Allocation Details'!$A$18:$L$205, MATCH("Misc ID", 'E4 TB Allocation Details'!$A$18:$L$18, 0),FALSE), 'E2 Allocators'!$B$15:$W$361, MATCH('O5 Details by Class &amp; Accounts'!BE$18, 'E2 Allocators'!$B$15:$W$15, 0),FALSE)*$E114)</f>
        <v>0</v>
      </c>
      <c r="BF114" s="1412">
        <f ca="1">IF(ISERROR(VLOOKUP(VLOOKUP($A114, 'E4 TB Allocation Details'!$A$18:$L$205, MATCH("Misc ID", 'E4 TB Allocation Details'!$A$18:$L$18, 0),FALSE), 'E2 Allocators'!$B$15:$W$361, MATCH('O5 Details by Class &amp; Accounts'!BF$18, 'E2 Allocators'!$B$15:$W$15, 0),FALSE)*$E114), 0, VLOOKUP(VLOOKUP($A114, 'E4 TB Allocation Details'!$A$18:$L$205, MATCH("Misc ID", 'E4 TB Allocation Details'!$A$18:$L$18, 0),FALSE), 'E2 Allocators'!$B$15:$W$361, MATCH('O5 Details by Class &amp; Accounts'!BF$18, 'E2 Allocators'!$B$15:$W$15, 0),FALSE)*$E114)</f>
        <v>0</v>
      </c>
      <c r="BG114" s="1412">
        <f ca="1">IF(ISERROR(VLOOKUP(VLOOKUP($A114, 'E4 TB Allocation Details'!$A$18:$L$205, MATCH("Misc ID", 'E4 TB Allocation Details'!$A$18:$L$18, 0),FALSE), 'E2 Allocators'!$B$15:$W$361, MATCH('O5 Details by Class &amp; Accounts'!BG$18, 'E2 Allocators'!$B$15:$W$15, 0),FALSE)*$E114), 0, VLOOKUP(VLOOKUP($A114, 'E4 TB Allocation Details'!$A$18:$L$205, MATCH("Misc ID", 'E4 TB Allocation Details'!$A$18:$L$18, 0),FALSE), 'E2 Allocators'!$B$15:$W$361, MATCH('O5 Details by Class &amp; Accounts'!BG$18, 'E2 Allocators'!$B$15:$W$15, 0),FALSE)*$E114)</f>
        <v>0</v>
      </c>
      <c r="BH114" s="1412">
        <f ca="1">IF(ISERROR(VLOOKUP(VLOOKUP($A114, 'E4 TB Allocation Details'!$A$18:$L$205, MATCH("Misc ID", 'E4 TB Allocation Details'!$A$18:$L$18, 0),FALSE), 'E2 Allocators'!$B$15:$W$361, MATCH('O5 Details by Class &amp; Accounts'!BH$18, 'E2 Allocators'!$B$15:$W$15, 0),FALSE)*$E114), 0, VLOOKUP(VLOOKUP($A114, 'E4 TB Allocation Details'!$A$18:$L$205, MATCH("Misc ID", 'E4 TB Allocation Details'!$A$18:$L$18, 0),FALSE), 'E2 Allocators'!$B$15:$W$361, MATCH('O5 Details by Class &amp; Accounts'!BH$18, 'E2 Allocators'!$B$15:$W$15, 0),FALSE)*$E114)</f>
        <v>0</v>
      </c>
      <c r="BI114" s="1412">
        <f ca="1">IF(ISERROR(VLOOKUP(VLOOKUP($A114, 'E4 TB Allocation Details'!$A$18:$L$205, MATCH("Misc ID", 'E4 TB Allocation Details'!$A$18:$L$18, 0),FALSE), 'E2 Allocators'!$B$15:$W$361, MATCH('O5 Details by Class &amp; Accounts'!BI$18, 'E2 Allocators'!$B$15:$W$15, 0),FALSE)*$E114), 0, VLOOKUP(VLOOKUP($A114, 'E4 TB Allocation Details'!$A$18:$L$205, MATCH("Misc ID", 'E4 TB Allocation Details'!$A$18:$L$18, 0),FALSE), 'E2 Allocators'!$B$15:$W$361, MATCH('O5 Details by Class &amp; Accounts'!BI$18, 'E2 Allocators'!$B$15:$W$15, 0),FALSE)*$E114)</f>
        <v>0</v>
      </c>
      <c r="BJ114" s="1412">
        <f ca="1">IF(ISERROR(VLOOKUP(VLOOKUP($A114, 'E4 TB Allocation Details'!$A$18:$L$205, MATCH("Misc ID", 'E4 TB Allocation Details'!$A$18:$L$18, 0),FALSE), 'E2 Allocators'!$B$15:$W$361, MATCH('O5 Details by Class &amp; Accounts'!BJ$18, 'E2 Allocators'!$B$15:$W$15, 0),FALSE)*$E114), 0, VLOOKUP(VLOOKUP($A114, 'E4 TB Allocation Details'!$A$18:$L$205, MATCH("Misc ID", 'E4 TB Allocation Details'!$A$18:$L$18, 0),FALSE), 'E2 Allocators'!$B$15:$W$361, MATCH('O5 Details by Class &amp; Accounts'!BJ$18, 'E2 Allocators'!$B$15:$W$15, 0),FALSE)*$E114)</f>
        <v>0</v>
      </c>
      <c r="BK114" s="1412">
        <f ca="1">IF(ISERROR(VLOOKUP(VLOOKUP($A114, 'E4 TB Allocation Details'!$A$18:$L$205, MATCH("Misc ID", 'E4 TB Allocation Details'!$A$18:$L$18, 0),FALSE), 'E2 Allocators'!$B$15:$W$361, MATCH('O5 Details by Class &amp; Accounts'!BK$18, 'E2 Allocators'!$B$15:$W$15, 0),FALSE)*$E114), 0, VLOOKUP(VLOOKUP($A114, 'E4 TB Allocation Details'!$A$18:$L$205, MATCH("Misc ID", 'E4 TB Allocation Details'!$A$18:$L$18, 0),FALSE), 'E2 Allocators'!$B$15:$W$361, MATCH('O5 Details by Class &amp; Accounts'!BK$18, 'E2 Allocators'!$B$15:$W$15, 0),FALSE)*$E114)</f>
        <v>0</v>
      </c>
      <c r="BL114" s="1412">
        <f ca="1">IF(ISERROR(VLOOKUP(VLOOKUP($A114, 'E4 TB Allocation Details'!$A$18:$L$205, MATCH("Misc ID", 'E4 TB Allocation Details'!$A$18:$L$18, 0),FALSE), 'E2 Allocators'!$B$15:$W$361, MATCH('O5 Details by Class &amp; Accounts'!BL$18, 'E2 Allocators'!$B$15:$W$15, 0),FALSE)*$E114), 0, VLOOKUP(VLOOKUP($A114, 'E4 TB Allocation Details'!$A$18:$L$205, MATCH("Misc ID", 'E4 TB Allocation Details'!$A$18:$L$18, 0),FALSE), 'E2 Allocators'!$B$15:$W$361, MATCH('O5 Details by Class &amp; Accounts'!BL$18, 'E2 Allocators'!$B$15:$W$15, 0),FALSE)*$E114)</f>
        <v>0</v>
      </c>
      <c r="BM114" s="1412">
        <f ca="1">IF(ISERROR(VLOOKUP(VLOOKUP($A114, 'E4 TB Allocation Details'!$A$18:$L$205, MATCH("Misc ID", 'E4 TB Allocation Details'!$A$18:$L$18, 0),FALSE), 'E2 Allocators'!$B$15:$W$361, MATCH('O5 Details by Class &amp; Accounts'!BM$18, 'E2 Allocators'!$B$15:$W$15, 0),FALSE)*$E114), 0, VLOOKUP(VLOOKUP($A114, 'E4 TB Allocation Details'!$A$18:$L$205, MATCH("Misc ID", 'E4 TB Allocation Details'!$A$18:$L$18, 0),FALSE), 'E2 Allocators'!$B$15:$W$361, MATCH('O5 Details by Class &amp; Accounts'!BM$18, 'E2 Allocators'!$B$15:$W$15, 0),FALSE)*$E114)</f>
        <v>0</v>
      </c>
      <c r="BN114" s="1412">
        <f ca="1">IF(ISERROR(VLOOKUP(VLOOKUP($A114, 'E4 TB Allocation Details'!$A$18:$L$205, MATCH("Misc ID", 'E4 TB Allocation Details'!$A$18:$L$18, 0),FALSE), 'E2 Allocators'!$B$15:$W$361, MATCH('O5 Details by Class &amp; Accounts'!BN$18, 'E2 Allocators'!$B$15:$W$15, 0),FALSE)*$E114), 0, VLOOKUP(VLOOKUP($A114, 'E4 TB Allocation Details'!$A$18:$L$205, MATCH("Misc ID", 'E4 TB Allocation Details'!$A$18:$L$18, 0),FALSE), 'E2 Allocators'!$B$15:$W$361, MATCH('O5 Details by Class &amp; Accounts'!BN$18, 'E2 Allocators'!$B$15:$W$15, 0),FALSE)*$E114)</f>
        <v>0</v>
      </c>
      <c r="BO114" s="1412">
        <f ca="1">IF(ISERROR(VLOOKUP(VLOOKUP($A114, 'E4 TB Allocation Details'!$A$18:$L$205, MATCH("Misc ID", 'E4 TB Allocation Details'!$A$18:$L$18, 0),FALSE), 'E2 Allocators'!$B$15:$W$361, MATCH('O5 Details by Class &amp; Accounts'!BO$18, 'E2 Allocators'!$B$15:$W$15, 0),FALSE)*$E114), 0, VLOOKUP(VLOOKUP($A114, 'E4 TB Allocation Details'!$A$18:$L$205, MATCH("Misc ID", 'E4 TB Allocation Details'!$A$18:$L$18, 0),FALSE), 'E2 Allocators'!$B$15:$W$361, MATCH('O5 Details by Class &amp; Accounts'!BO$18, 'E2 Allocators'!$B$15:$W$15, 0),FALSE)*$E114)</f>
        <v>0</v>
      </c>
      <c r="BP114" s="1412">
        <f ca="1">IF(ISERROR(VLOOKUP(VLOOKUP($A114, 'E4 TB Allocation Details'!$A$18:$L$205, MATCH("Misc ID", 'E4 TB Allocation Details'!$A$18:$L$18, 0),FALSE), 'E2 Allocators'!$B$15:$W$361, MATCH('O5 Details by Class &amp; Accounts'!BP$18, 'E2 Allocators'!$B$15:$W$15, 0),FALSE)*$E114), 0, VLOOKUP(VLOOKUP($A114, 'E4 TB Allocation Details'!$A$18:$L$205, MATCH("Misc ID", 'E4 TB Allocation Details'!$A$18:$L$18, 0),FALSE), 'E2 Allocators'!$B$15:$W$361, MATCH('O5 Details by Class &amp; Accounts'!BP$18, 'E2 Allocators'!$B$15:$W$15, 0),FALSE)*$E114)</f>
        <v>0</v>
      </c>
      <c r="BQ114" s="1412">
        <f ca="1">IF(ISERROR(VLOOKUP(VLOOKUP($A114, 'E4 TB Allocation Details'!$A$18:$L$205, MATCH("Misc ID", 'E4 TB Allocation Details'!$A$18:$L$18, 0),FALSE), 'E2 Allocators'!$B$15:$W$361, MATCH('O5 Details by Class &amp; Accounts'!BQ$18, 'E2 Allocators'!$B$15:$W$15, 0),FALSE)*$E114), 0, VLOOKUP(VLOOKUP($A114, 'E4 TB Allocation Details'!$A$18:$L$205, MATCH("Misc ID", 'E4 TB Allocation Details'!$A$18:$L$18, 0),FALSE), 'E2 Allocators'!$B$15:$W$361, MATCH('O5 Details by Class &amp; Accounts'!BQ$18, 'E2 Allocators'!$B$15:$W$15, 0),FALSE)*$E114)</f>
        <v>0</v>
      </c>
      <c r="BR114" s="1412">
        <f ca="1">IF(ISERROR(VLOOKUP(VLOOKUP($A114, 'E4 TB Allocation Details'!$A$18:$L$205, MATCH("Misc ID", 'E4 TB Allocation Details'!$A$18:$L$18, 0),FALSE), 'E2 Allocators'!$B$15:$W$361, MATCH('O5 Details by Class &amp; Accounts'!BR$18, 'E2 Allocators'!$B$15:$W$15, 0),FALSE)*$E114), 0, VLOOKUP(VLOOKUP($A114, 'E4 TB Allocation Details'!$A$18:$L$205, MATCH("Misc ID", 'E4 TB Allocation Details'!$A$18:$L$18, 0),FALSE), 'E2 Allocators'!$B$15:$W$361, MATCH('O5 Details by Class &amp; Accounts'!BR$18, 'E2 Allocators'!$B$15:$W$15, 0),FALSE)*$E114)</f>
        <v>0</v>
      </c>
      <c r="BS114" s="1412">
        <f ca="1">SUM(AY114:BR114)</f>
        <v>0</v>
      </c>
      <c r="BT114" s="1412">
        <f ca="1">IF(ISERROR(VLOOKUP(VLOOKUP($A114, 'E4 TB Allocation Details'!$A$18:$L$205, MATCH("A &amp; G ID", 'E4 TB Allocation Details'!$A$18:$L$18, 0),FALSE), 'E2 Allocators'!$B$15:$W$361, MATCH('O5 Details by Class &amp; Accounts'!BT$18, 'E2 Allocators'!$B$15:$W$15, 0),FALSE)*$E114), 0, VLOOKUP(VLOOKUP($A114, 'E4 TB Allocation Details'!$A$18:$L$205, MATCH("A &amp; G ID", 'E4 TB Allocation Details'!$A$18:$L$18, 0),FALSE), 'E2 Allocators'!$B$15:$W$361, MATCH('O5 Details by Class &amp; Accounts'!BT$18, 'E2 Allocators'!$B$15:$W$15, 0),FALSE)*$E114)</f>
        <v>0</v>
      </c>
      <c r="BU114" s="1412">
        <f ca="1">IF(ISERROR(VLOOKUP(VLOOKUP($A114, 'E4 TB Allocation Details'!$A$18:$L$205, MATCH("A &amp; G ID", 'E4 TB Allocation Details'!$A$18:$L$18, 0),FALSE), 'E2 Allocators'!$B$15:$W$361, MATCH('O5 Details by Class &amp; Accounts'!BU$18, 'E2 Allocators'!$B$15:$W$15, 0),FALSE)*$E114), 0, VLOOKUP(VLOOKUP($A114, 'E4 TB Allocation Details'!$A$18:$L$205, MATCH("A &amp; G ID", 'E4 TB Allocation Details'!$A$18:$L$18, 0),FALSE), 'E2 Allocators'!$B$15:$W$361, MATCH('O5 Details by Class &amp; Accounts'!BU$18, 'E2 Allocators'!$B$15:$W$15, 0),FALSE)*$E114)</f>
        <v>0</v>
      </c>
      <c r="BV114" s="1412">
        <f ca="1">IF(ISERROR(VLOOKUP(VLOOKUP($A114, 'E4 TB Allocation Details'!$A$18:$L$205, MATCH("A &amp; G ID", 'E4 TB Allocation Details'!$A$18:$L$18, 0),FALSE), 'E2 Allocators'!$B$15:$W$361, MATCH('O5 Details by Class &amp; Accounts'!BV$18, 'E2 Allocators'!$B$15:$W$15, 0),FALSE)*$E114), 0, VLOOKUP(VLOOKUP($A114, 'E4 TB Allocation Details'!$A$18:$L$205, MATCH("A &amp; G ID", 'E4 TB Allocation Details'!$A$18:$L$18, 0),FALSE), 'E2 Allocators'!$B$15:$W$361, MATCH('O5 Details by Class &amp; Accounts'!BV$18, 'E2 Allocators'!$B$15:$W$15, 0),FALSE)*$E114)</f>
        <v>0</v>
      </c>
      <c r="BW114" s="1412">
        <f ca="1">IF(ISERROR(VLOOKUP(VLOOKUP($A114, 'E4 TB Allocation Details'!$A$18:$L$205, MATCH("A &amp; G ID", 'E4 TB Allocation Details'!$A$18:$L$18, 0),FALSE), 'E2 Allocators'!$B$15:$W$361, MATCH('O5 Details by Class &amp; Accounts'!BW$18, 'E2 Allocators'!$B$15:$W$15, 0),FALSE)*$E114), 0, VLOOKUP(VLOOKUP($A114, 'E4 TB Allocation Details'!$A$18:$L$205, MATCH("A &amp; G ID", 'E4 TB Allocation Details'!$A$18:$L$18, 0),FALSE), 'E2 Allocators'!$B$15:$W$361, MATCH('O5 Details by Class &amp; Accounts'!BW$18, 'E2 Allocators'!$B$15:$W$15, 0),FALSE)*$E114)</f>
        <v>0</v>
      </c>
      <c r="BX114" s="1412">
        <f ca="1">IF(ISERROR(VLOOKUP(VLOOKUP($A114, 'E4 TB Allocation Details'!$A$18:$L$205, MATCH("A &amp; G ID", 'E4 TB Allocation Details'!$A$18:$L$18, 0),FALSE), 'E2 Allocators'!$B$15:$W$361, MATCH('O5 Details by Class &amp; Accounts'!BX$18, 'E2 Allocators'!$B$15:$W$15, 0),FALSE)*$E114), 0, VLOOKUP(VLOOKUP($A114, 'E4 TB Allocation Details'!$A$18:$L$205, MATCH("A &amp; G ID", 'E4 TB Allocation Details'!$A$18:$L$18, 0),FALSE), 'E2 Allocators'!$B$15:$W$361, MATCH('O5 Details by Class &amp; Accounts'!BX$18, 'E2 Allocators'!$B$15:$W$15, 0),FALSE)*$E114)</f>
        <v>0</v>
      </c>
      <c r="BY114" s="1412">
        <f ca="1">IF(ISERROR(VLOOKUP(VLOOKUP($A114, 'E4 TB Allocation Details'!$A$18:$L$205, MATCH("A &amp; G ID", 'E4 TB Allocation Details'!$A$18:$L$18, 0),FALSE), 'E2 Allocators'!$B$15:$W$361, MATCH('O5 Details by Class &amp; Accounts'!BY$18, 'E2 Allocators'!$B$15:$W$15, 0),FALSE)*$E114), 0, VLOOKUP(VLOOKUP($A114, 'E4 TB Allocation Details'!$A$18:$L$205, MATCH("A &amp; G ID", 'E4 TB Allocation Details'!$A$18:$L$18, 0),FALSE), 'E2 Allocators'!$B$15:$W$361, MATCH('O5 Details by Class &amp; Accounts'!BY$18, 'E2 Allocators'!$B$15:$W$15, 0),FALSE)*$E114)</f>
        <v>0</v>
      </c>
      <c r="BZ114" s="1412">
        <f ca="1">IF(ISERROR(VLOOKUP(VLOOKUP($A114, 'E4 TB Allocation Details'!$A$18:$L$205, MATCH("A &amp; G ID", 'E4 TB Allocation Details'!$A$18:$L$18, 0),FALSE), 'E2 Allocators'!$B$15:$W$361, MATCH('O5 Details by Class &amp; Accounts'!BZ$18, 'E2 Allocators'!$B$15:$W$15, 0),FALSE)*$E114), 0, VLOOKUP(VLOOKUP($A114, 'E4 TB Allocation Details'!$A$18:$L$205, MATCH("A &amp; G ID", 'E4 TB Allocation Details'!$A$18:$L$18, 0),FALSE), 'E2 Allocators'!$B$15:$W$361, MATCH('O5 Details by Class &amp; Accounts'!BZ$18, 'E2 Allocators'!$B$15:$W$15, 0),FALSE)*$E114)</f>
        <v>0</v>
      </c>
      <c r="CA114" s="1412">
        <f ca="1">IF(ISERROR(VLOOKUP(VLOOKUP($A114, 'E4 TB Allocation Details'!$A$18:$L$205, MATCH("A &amp; G ID", 'E4 TB Allocation Details'!$A$18:$L$18, 0),FALSE), 'E2 Allocators'!$B$15:$W$361, MATCH('O5 Details by Class &amp; Accounts'!CA$18, 'E2 Allocators'!$B$15:$W$15, 0),FALSE)*$E114), 0, VLOOKUP(VLOOKUP($A114, 'E4 TB Allocation Details'!$A$18:$L$205, MATCH("A &amp; G ID", 'E4 TB Allocation Details'!$A$18:$L$18, 0),FALSE), 'E2 Allocators'!$B$15:$W$361, MATCH('O5 Details by Class &amp; Accounts'!CA$18, 'E2 Allocators'!$B$15:$W$15, 0),FALSE)*$E114)</f>
        <v>0</v>
      </c>
      <c r="CB114" s="1412">
        <f ca="1">IF(ISERROR(VLOOKUP(VLOOKUP($A114, 'E4 TB Allocation Details'!$A$18:$L$205, MATCH("A &amp; G ID", 'E4 TB Allocation Details'!$A$18:$L$18, 0),FALSE), 'E2 Allocators'!$B$15:$W$361, MATCH('O5 Details by Class &amp; Accounts'!CB$18, 'E2 Allocators'!$B$15:$W$15, 0),FALSE)*$E114), 0, VLOOKUP(VLOOKUP($A114, 'E4 TB Allocation Details'!$A$18:$L$205, MATCH("A &amp; G ID", 'E4 TB Allocation Details'!$A$18:$L$18, 0),FALSE), 'E2 Allocators'!$B$15:$W$361, MATCH('O5 Details by Class &amp; Accounts'!CB$18, 'E2 Allocators'!$B$15:$W$15, 0),FALSE)*$E114)</f>
        <v>0</v>
      </c>
      <c r="CC114" s="1412">
        <f ca="1">IF(ISERROR(VLOOKUP(VLOOKUP($A114, 'E4 TB Allocation Details'!$A$18:$L$205, MATCH("A &amp; G ID", 'E4 TB Allocation Details'!$A$18:$L$18, 0),FALSE), 'E2 Allocators'!$B$15:$W$361, MATCH('O5 Details by Class &amp; Accounts'!CC$18, 'E2 Allocators'!$B$15:$W$15, 0),FALSE)*$E114), 0, VLOOKUP(VLOOKUP($A114, 'E4 TB Allocation Details'!$A$18:$L$205, MATCH("A &amp; G ID", 'E4 TB Allocation Details'!$A$18:$L$18, 0),FALSE), 'E2 Allocators'!$B$15:$W$361, MATCH('O5 Details by Class &amp; Accounts'!CC$18, 'E2 Allocators'!$B$15:$W$15, 0),FALSE)*$E114)</f>
        <v>0</v>
      </c>
      <c r="CD114" s="1412">
        <f ca="1">IF(ISERROR(VLOOKUP(VLOOKUP($A114, 'E4 TB Allocation Details'!$A$18:$L$205, MATCH("A &amp; G ID", 'E4 TB Allocation Details'!$A$18:$L$18, 0),FALSE), 'E2 Allocators'!$B$15:$W$361, MATCH('O5 Details by Class &amp; Accounts'!CD$18, 'E2 Allocators'!$B$15:$W$15, 0),FALSE)*$E114), 0, VLOOKUP(VLOOKUP($A114, 'E4 TB Allocation Details'!$A$18:$L$205, MATCH("A &amp; G ID", 'E4 TB Allocation Details'!$A$18:$L$18, 0),FALSE), 'E2 Allocators'!$B$15:$W$361, MATCH('O5 Details by Class &amp; Accounts'!CD$18, 'E2 Allocators'!$B$15:$W$15, 0),FALSE)*$E114)</f>
        <v>0</v>
      </c>
      <c r="CE114" s="1412">
        <f ca="1">IF(ISERROR(VLOOKUP(VLOOKUP($A114, 'E4 TB Allocation Details'!$A$18:$L$205, MATCH("A &amp; G ID", 'E4 TB Allocation Details'!$A$18:$L$18, 0),FALSE), 'E2 Allocators'!$B$15:$W$361, MATCH('O5 Details by Class &amp; Accounts'!CE$18, 'E2 Allocators'!$B$15:$W$15, 0),FALSE)*$E114), 0, VLOOKUP(VLOOKUP($A114, 'E4 TB Allocation Details'!$A$18:$L$205, MATCH("A &amp; G ID", 'E4 TB Allocation Details'!$A$18:$L$18, 0),FALSE), 'E2 Allocators'!$B$15:$W$361, MATCH('O5 Details by Class &amp; Accounts'!CE$18, 'E2 Allocators'!$B$15:$W$15, 0),FALSE)*$E114)</f>
        <v>0</v>
      </c>
      <c r="CF114" s="1412">
        <f ca="1">IF(ISERROR(VLOOKUP(VLOOKUP($A114, 'E4 TB Allocation Details'!$A$18:$L$205, MATCH("A &amp; G ID", 'E4 TB Allocation Details'!$A$18:$L$18, 0),FALSE), 'E2 Allocators'!$B$15:$W$361, MATCH('O5 Details by Class &amp; Accounts'!CF$18, 'E2 Allocators'!$B$15:$W$15, 0),FALSE)*$E114), 0, VLOOKUP(VLOOKUP($A114, 'E4 TB Allocation Details'!$A$18:$L$205, MATCH("A &amp; G ID", 'E4 TB Allocation Details'!$A$18:$L$18, 0),FALSE), 'E2 Allocators'!$B$15:$W$361, MATCH('O5 Details by Class &amp; Accounts'!CF$18, 'E2 Allocators'!$B$15:$W$15, 0),FALSE)*$E114)</f>
        <v>0</v>
      </c>
      <c r="CG114" s="1412">
        <f ca="1">IF(ISERROR(VLOOKUP(VLOOKUP($A114, 'E4 TB Allocation Details'!$A$18:$L$205, MATCH("A &amp; G ID", 'E4 TB Allocation Details'!$A$18:$L$18, 0),FALSE), 'E2 Allocators'!$B$15:$W$361, MATCH('O5 Details by Class &amp; Accounts'!CG$18, 'E2 Allocators'!$B$15:$W$15, 0),FALSE)*$E114), 0, VLOOKUP(VLOOKUP($A114, 'E4 TB Allocation Details'!$A$18:$L$205, MATCH("A &amp; G ID", 'E4 TB Allocation Details'!$A$18:$L$18, 0),FALSE), 'E2 Allocators'!$B$15:$W$361, MATCH('O5 Details by Class &amp; Accounts'!CG$18, 'E2 Allocators'!$B$15:$W$15, 0),FALSE)*$E114)</f>
        <v>0</v>
      </c>
      <c r="CH114" s="1412">
        <f ca="1">IF(ISERROR(VLOOKUP(VLOOKUP($A114, 'E4 TB Allocation Details'!$A$18:$L$205, MATCH("A &amp; G ID", 'E4 TB Allocation Details'!$A$18:$L$18, 0),FALSE), 'E2 Allocators'!$B$15:$W$361, MATCH('O5 Details by Class &amp; Accounts'!CH$18, 'E2 Allocators'!$B$15:$W$15, 0),FALSE)*$E114), 0, VLOOKUP(VLOOKUP($A114, 'E4 TB Allocation Details'!$A$18:$L$205, MATCH("A &amp; G ID", 'E4 TB Allocation Details'!$A$18:$L$18, 0),FALSE), 'E2 Allocators'!$B$15:$W$361, MATCH('O5 Details by Class &amp; Accounts'!CH$18, 'E2 Allocators'!$B$15:$W$15, 0),FALSE)*$E114)</f>
        <v>0</v>
      </c>
      <c r="CI114" s="1412">
        <f ca="1">IF(ISERROR(VLOOKUP(VLOOKUP($A114, 'E4 TB Allocation Details'!$A$18:$L$205, MATCH("A &amp; G ID", 'E4 TB Allocation Details'!$A$18:$L$18, 0),FALSE), 'E2 Allocators'!$B$15:$W$361, MATCH('O5 Details by Class &amp; Accounts'!CI$18, 'E2 Allocators'!$B$15:$W$15, 0),FALSE)*$E114), 0, VLOOKUP(VLOOKUP($A114, 'E4 TB Allocation Details'!$A$18:$L$205, MATCH("A &amp; G ID", 'E4 TB Allocation Details'!$A$18:$L$18, 0),FALSE), 'E2 Allocators'!$B$15:$W$361, MATCH('O5 Details by Class &amp; Accounts'!CI$18, 'E2 Allocators'!$B$15:$W$15, 0),FALSE)*$E114)</f>
        <v>0</v>
      </c>
      <c r="CJ114" s="1412">
        <f ca="1">IF(ISERROR(VLOOKUP(VLOOKUP($A114, 'E4 TB Allocation Details'!$A$18:$L$205, MATCH("A &amp; G ID", 'E4 TB Allocation Details'!$A$18:$L$18, 0),FALSE), 'E2 Allocators'!$B$15:$W$361, MATCH('O5 Details by Class &amp; Accounts'!CJ$18, 'E2 Allocators'!$B$15:$W$15, 0),FALSE)*$E114), 0, VLOOKUP(VLOOKUP($A114, 'E4 TB Allocation Details'!$A$18:$L$205, MATCH("A &amp; G ID", 'E4 TB Allocation Details'!$A$18:$L$18, 0),FALSE), 'E2 Allocators'!$B$15:$W$361, MATCH('O5 Details by Class &amp; Accounts'!CJ$18, 'E2 Allocators'!$B$15:$W$15, 0),FALSE)*$E114)</f>
        <v>0</v>
      </c>
      <c r="CK114" s="1412">
        <f ca="1">IF(ISERROR(VLOOKUP(VLOOKUP($A114, 'E4 TB Allocation Details'!$A$18:$L$205, MATCH("A &amp; G ID", 'E4 TB Allocation Details'!$A$18:$L$18, 0),FALSE), 'E2 Allocators'!$B$15:$W$361, MATCH('O5 Details by Class &amp; Accounts'!CK$18, 'E2 Allocators'!$B$15:$W$15, 0),FALSE)*$E114), 0, VLOOKUP(VLOOKUP($A114, 'E4 TB Allocation Details'!$A$18:$L$205, MATCH("A &amp; G ID", 'E4 TB Allocation Details'!$A$18:$L$18, 0),FALSE), 'E2 Allocators'!$B$15:$W$361, MATCH('O5 Details by Class &amp; Accounts'!CK$18, 'E2 Allocators'!$B$15:$W$15, 0),FALSE)*$E114)</f>
        <v>0</v>
      </c>
      <c r="CL114" s="1412">
        <f ca="1">IF(ISERROR(VLOOKUP(VLOOKUP($A114, 'E4 TB Allocation Details'!$A$18:$L$205, MATCH("A &amp; G ID", 'E4 TB Allocation Details'!$A$18:$L$18, 0),FALSE), 'E2 Allocators'!$B$15:$W$361, MATCH('O5 Details by Class &amp; Accounts'!CL$18, 'E2 Allocators'!$B$15:$W$15, 0),FALSE)*$E114), 0, VLOOKUP(VLOOKUP($A114, 'E4 TB Allocation Details'!$A$18:$L$205, MATCH("A &amp; G ID", 'E4 TB Allocation Details'!$A$18:$L$18, 0),FALSE), 'E2 Allocators'!$B$15:$W$361, MATCH('O5 Details by Class &amp; Accounts'!CL$18, 'E2 Allocators'!$B$15:$W$15, 0),FALSE)*$E114)</f>
        <v>0</v>
      </c>
      <c r="CM114" s="1412">
        <f ca="1">IF(ISERROR(VLOOKUP(VLOOKUP($A114, 'E4 TB Allocation Details'!$A$18:$L$205, MATCH("A &amp; G ID", 'E4 TB Allocation Details'!$A$18:$L$18, 0),FALSE), 'E2 Allocators'!$B$15:$W$361, MATCH('O5 Details by Class &amp; Accounts'!CM$18, 'E2 Allocators'!$B$15:$W$15, 0),FALSE)*$E114), 0, VLOOKUP(VLOOKUP($A114, 'E4 TB Allocation Details'!$A$18:$L$205, MATCH("A &amp; G ID", 'E4 TB Allocation Details'!$A$18:$L$18, 0),FALSE), 'E2 Allocators'!$B$15:$W$361, MATCH('O5 Details by Class &amp; Accounts'!CM$18, 'E2 Allocators'!$B$15:$W$15, 0),FALSE)*$E114)</f>
        <v>0</v>
      </c>
      <c r="CN114" s="1412">
        <f>SUM(BT114:CM114)</f>
        <v>0</v>
      </c>
      <c r="CO114" s="1792">
        <f t="shared" si="23"/>
        <v>0</v>
      </c>
      <c r="CQ114" s="2087" t="s">
        <v>788</v>
      </c>
    </row>
    <row r="115" spans="1:95" s="81" customFormat="1" ht="12.75">
      <c r="A115" s="1087">
        <v>4705</v>
      </c>
      <c r="B115" s="1087" t="s">
        <v>1085</v>
      </c>
      <c r="C115" s="1789">
        <f ca="1">IF(ISERROR(VLOOKUP($A115,'I3 TB Data'!$A$23:$H$458,MATCH('O5 Details by Class &amp; Accounts'!$C$18, 'I3 TB Data'!$A$23:$H$23,0),0)), 0, VLOOKUP($A115,'I3 TB Data'!$A$23:$H$458,MATCH('O5 Details by Class &amp; Accounts'!$C$18,'I3 TB Data'!$A$23:$H$23,0),0))</f>
        <v>20044000</v>
      </c>
      <c r="D115" s="1790"/>
      <c r="E115" s="1789">
        <f t="shared" ref="E115:E135" si="24">C115+D115</f>
        <v>20044000</v>
      </c>
      <c r="F115" s="1791">
        <f ca="1">IF(ISERROR(VLOOKUP($A115, 'E1 Categorization'!A34:E123, MATCH("Customer Component", 'E1 Categorization'!$A$33:$E$33,0), 0)), 0, IF(VLOOKUP($A115, 'E1 Categorization'!A34:E123, MATCH("Customer Component", 'E1 Categorization'!$A$33:$E$33,0), 0)=0, 'O5 Details by Class &amp; Accounts'!$E115, IF(AND(VLOOKUP($A115, 'E1 Categorization'!A34:E123, MATCH("Customer Component", 'E1 Categorization'!$A$33:$E$33,0), 0) &gt;0, VLOOKUP($A115, 'E1 Categorization'!A34:E123, MATCH("Customer Component", 'E1 Categorization'!$A$33:$E$33,0), 0)&lt;1), 'O5 Details by Class &amp; Accounts'!$E115*(1-VLOOKUP($A115, 'E1 Categorization'!A34:E123, MATCH("Customer Component", 'E1 Categorization'!$A$33:$E$33,0), 0)), 0)))</f>
        <v>0</v>
      </c>
      <c r="G115" s="1791">
        <f ca="1">IF(ISERROR(VLOOKUP($A115, 'E1 Categorization'!A34:E123, MATCH("Customer Component", 'E1 Categorization'!$A$33:$E$33,0), 0)),0, IF(VLOOKUP($A115, 'E1 Categorization'!A34:E123, MATCH("Customer Component", 'E1 Categorization'!$A$33:$E$33,0), 0)=0, 0, IF(AND(VLOOKUP($A115, 'E1 Categorization'!A34:E123, MATCH("Customer Component", 'E1 Categorization'!$A$33:$E$33,0), 0) &gt;0, VLOOKUP($A115, 'E1 Categorization'!A34:E123, MATCH("Customer Component", 'E1 Categorization'!$A$33:$E$33,0), 0)&lt;1), 'O5 Details by Class &amp; Accounts'!$E115*(VLOOKUP($A115, 'E1 Categorization'!A34:E123, MATCH("Customer Component", 'E1 Categorization'!$A$33:$E$33,0), 0)), 'O5 Details by Class &amp; Accounts'!$E115)))</f>
        <v>0</v>
      </c>
      <c r="H115" s="1412">
        <f t="shared" ref="H115:H122" si="25">F115+G115</f>
        <v>0</v>
      </c>
      <c r="I115" s="1412">
        <f ca="1">IF(ISERROR(VLOOKUP(VLOOKUP($A115, 'E4 TB Allocation Details'!$A$18:$L$205, MATCH("Demand ID", 'E4 TB Allocation Details'!$A$18:$L$18, 0),FALSE), 'E2 Allocators'!$B$15:$W$361, MATCH('O5 Details by Class &amp; Accounts'!I$18, 'E2 Allocators'!$B$15:$W$15, 0),FALSE)*$F115), 0, VLOOKUP(VLOOKUP($A115, 'E4 TB Allocation Details'!$A$18:$L$205, MATCH("Demand ID", 'E4 TB Allocation Details'!$A$18:$L$18, 0),FALSE), 'E2 Allocators'!$B$15:$W$361, MATCH('O5 Details by Class &amp; Accounts'!I$18, 'E2 Allocators'!$B$15:$W$15, 0),FALSE)*$F115)</f>
        <v>0</v>
      </c>
      <c r="J115" s="1412">
        <f ca="1">IF(ISERROR(VLOOKUP(VLOOKUP($A115, 'E4 TB Allocation Details'!$A$18:$L$205, MATCH("Demand ID", 'E4 TB Allocation Details'!$A$18:$L$18, 0),FALSE), 'E2 Allocators'!$B$15:$W$361, MATCH('O5 Details by Class &amp; Accounts'!J$18, 'E2 Allocators'!$B$15:$W$15, 0),FALSE)*$F115), 0, VLOOKUP(VLOOKUP($A115, 'E4 TB Allocation Details'!$A$18:$L$205, MATCH("Demand ID", 'E4 TB Allocation Details'!$A$18:$L$18, 0),FALSE), 'E2 Allocators'!$B$15:$W$361, MATCH('O5 Details by Class &amp; Accounts'!J$18, 'E2 Allocators'!$B$15:$W$15, 0),FALSE)*$F115)</f>
        <v>0</v>
      </c>
      <c r="K115" s="1412">
        <f ca="1">IF(ISERROR(VLOOKUP(VLOOKUP($A115, 'E4 TB Allocation Details'!$A$18:$L$205, MATCH("Demand ID", 'E4 TB Allocation Details'!$A$18:$L$18, 0),FALSE), 'E2 Allocators'!$B$15:$W$361, MATCH('O5 Details by Class &amp; Accounts'!K$18, 'E2 Allocators'!$B$15:$W$15, 0),FALSE)*$F115), 0, VLOOKUP(VLOOKUP($A115, 'E4 TB Allocation Details'!$A$18:$L$205, MATCH("Demand ID", 'E4 TB Allocation Details'!$A$18:$L$18, 0),FALSE), 'E2 Allocators'!$B$15:$W$361, MATCH('O5 Details by Class &amp; Accounts'!K$18, 'E2 Allocators'!$B$15:$W$15, 0),FALSE)*$F115)</f>
        <v>0</v>
      </c>
      <c r="L115" s="1412">
        <f ca="1">IF(ISERROR(VLOOKUP(VLOOKUP($A115, 'E4 TB Allocation Details'!$A$18:$L$205, MATCH("Demand ID", 'E4 TB Allocation Details'!$A$18:$L$18, 0),FALSE), 'E2 Allocators'!$B$15:$W$361, MATCH('O5 Details by Class &amp; Accounts'!L$18, 'E2 Allocators'!$B$15:$W$15, 0),FALSE)*$F115), 0, VLOOKUP(VLOOKUP($A115, 'E4 TB Allocation Details'!$A$18:$L$205, MATCH("Demand ID", 'E4 TB Allocation Details'!$A$18:$L$18, 0),FALSE), 'E2 Allocators'!$B$15:$W$361, MATCH('O5 Details by Class &amp; Accounts'!L$18, 'E2 Allocators'!$B$15:$W$15, 0),FALSE)*$F115)</f>
        <v>0</v>
      </c>
      <c r="M115" s="1412">
        <f ca="1">IF(ISERROR(VLOOKUP(VLOOKUP($A115, 'E4 TB Allocation Details'!$A$18:$L$205, MATCH("Demand ID", 'E4 TB Allocation Details'!$A$18:$L$18, 0),FALSE), 'E2 Allocators'!$B$15:$W$361, MATCH('O5 Details by Class &amp; Accounts'!M$18, 'E2 Allocators'!$B$15:$W$15, 0),FALSE)*$F115), 0, VLOOKUP(VLOOKUP($A115, 'E4 TB Allocation Details'!$A$18:$L$205, MATCH("Demand ID", 'E4 TB Allocation Details'!$A$18:$L$18, 0),FALSE), 'E2 Allocators'!$B$15:$W$361, MATCH('O5 Details by Class &amp; Accounts'!M$18, 'E2 Allocators'!$B$15:$W$15, 0),FALSE)*$F115)</f>
        <v>0</v>
      </c>
      <c r="N115" s="1412">
        <f ca="1">IF(ISERROR(VLOOKUP(VLOOKUP($A115, 'E4 TB Allocation Details'!$A$18:$L$205, MATCH("Demand ID", 'E4 TB Allocation Details'!$A$18:$L$18, 0),FALSE), 'E2 Allocators'!$B$15:$W$361, MATCH('O5 Details by Class &amp; Accounts'!N$18, 'E2 Allocators'!$B$15:$W$15, 0),FALSE)*$F115), 0, VLOOKUP(VLOOKUP($A115, 'E4 TB Allocation Details'!$A$18:$L$205, MATCH("Demand ID", 'E4 TB Allocation Details'!$A$18:$L$18, 0),FALSE), 'E2 Allocators'!$B$15:$W$361, MATCH('O5 Details by Class &amp; Accounts'!N$18, 'E2 Allocators'!$B$15:$W$15, 0),FALSE)*$F115)</f>
        <v>0</v>
      </c>
      <c r="O115" s="1412">
        <f ca="1">IF(ISERROR(VLOOKUP(VLOOKUP($A115, 'E4 TB Allocation Details'!$A$18:$L$205, MATCH("Demand ID", 'E4 TB Allocation Details'!$A$18:$L$18, 0),FALSE), 'E2 Allocators'!$B$15:$W$361, MATCH('O5 Details by Class &amp; Accounts'!O$18, 'E2 Allocators'!$B$15:$W$15, 0),FALSE)*$F115), 0, VLOOKUP(VLOOKUP($A115, 'E4 TB Allocation Details'!$A$18:$L$205, MATCH("Demand ID", 'E4 TB Allocation Details'!$A$18:$L$18, 0),FALSE), 'E2 Allocators'!$B$15:$W$361, MATCH('O5 Details by Class &amp; Accounts'!O$18, 'E2 Allocators'!$B$15:$W$15, 0),FALSE)*$F115)</f>
        <v>0</v>
      </c>
      <c r="P115" s="1412">
        <f ca="1">IF(ISERROR(VLOOKUP(VLOOKUP($A115, 'E4 TB Allocation Details'!$A$18:$L$205, MATCH("Demand ID", 'E4 TB Allocation Details'!$A$18:$L$18, 0),FALSE), 'E2 Allocators'!$B$15:$W$361, MATCH('O5 Details by Class &amp; Accounts'!P$18, 'E2 Allocators'!$B$15:$W$15, 0),FALSE)*$F115), 0, VLOOKUP(VLOOKUP($A115, 'E4 TB Allocation Details'!$A$18:$L$205, MATCH("Demand ID", 'E4 TB Allocation Details'!$A$18:$L$18, 0),FALSE), 'E2 Allocators'!$B$15:$W$361, MATCH('O5 Details by Class &amp; Accounts'!P$18, 'E2 Allocators'!$B$15:$W$15, 0),FALSE)*$F115)</f>
        <v>0</v>
      </c>
      <c r="Q115" s="1412">
        <f ca="1">IF(ISERROR(VLOOKUP(VLOOKUP($A115, 'E4 TB Allocation Details'!$A$18:$L$205, MATCH("Demand ID", 'E4 TB Allocation Details'!$A$18:$L$18, 0),FALSE), 'E2 Allocators'!$B$15:$W$361, MATCH('O5 Details by Class &amp; Accounts'!Q$18, 'E2 Allocators'!$B$15:$W$15, 0),FALSE)*$F115), 0, VLOOKUP(VLOOKUP($A115, 'E4 TB Allocation Details'!$A$18:$L$205, MATCH("Demand ID", 'E4 TB Allocation Details'!$A$18:$L$18, 0),FALSE), 'E2 Allocators'!$B$15:$W$361, MATCH('O5 Details by Class &amp; Accounts'!Q$18, 'E2 Allocators'!$B$15:$W$15, 0),FALSE)*$F115)</f>
        <v>0</v>
      </c>
      <c r="R115" s="1412">
        <f ca="1">IF(ISERROR(VLOOKUP(VLOOKUP($A115, 'E4 TB Allocation Details'!$A$18:$L$205, MATCH("Demand ID", 'E4 TB Allocation Details'!$A$18:$L$18, 0),FALSE), 'E2 Allocators'!$B$15:$W$361, MATCH('O5 Details by Class &amp; Accounts'!R$18, 'E2 Allocators'!$B$15:$W$15, 0),FALSE)*$F115), 0, VLOOKUP(VLOOKUP($A115, 'E4 TB Allocation Details'!$A$18:$L$205, MATCH("Demand ID", 'E4 TB Allocation Details'!$A$18:$L$18, 0),FALSE), 'E2 Allocators'!$B$15:$W$361, MATCH('O5 Details by Class &amp; Accounts'!R$18, 'E2 Allocators'!$B$15:$W$15, 0),FALSE)*$F115)</f>
        <v>0</v>
      </c>
      <c r="S115" s="1412">
        <f ca="1">IF(ISERROR(VLOOKUP(VLOOKUP($A115, 'E4 TB Allocation Details'!$A$18:$L$205, MATCH("Demand ID", 'E4 TB Allocation Details'!$A$18:$L$18, 0),FALSE), 'E2 Allocators'!$B$15:$W$361, MATCH('O5 Details by Class &amp; Accounts'!S$18, 'E2 Allocators'!$B$15:$W$15, 0),FALSE)*$F115), 0, VLOOKUP(VLOOKUP($A115, 'E4 TB Allocation Details'!$A$18:$L$205, MATCH("Demand ID", 'E4 TB Allocation Details'!$A$18:$L$18, 0),FALSE), 'E2 Allocators'!$B$15:$W$361, MATCH('O5 Details by Class &amp; Accounts'!S$18, 'E2 Allocators'!$B$15:$W$15, 0),FALSE)*$F115)</f>
        <v>0</v>
      </c>
      <c r="T115" s="1412">
        <f ca="1">IF(ISERROR(VLOOKUP(VLOOKUP($A115, 'E4 TB Allocation Details'!$A$18:$L$205, MATCH("Demand ID", 'E4 TB Allocation Details'!$A$18:$L$18, 0),FALSE), 'E2 Allocators'!$B$15:$W$361, MATCH('O5 Details by Class &amp; Accounts'!T$18, 'E2 Allocators'!$B$15:$W$15, 0),FALSE)*$F115), 0, VLOOKUP(VLOOKUP($A115, 'E4 TB Allocation Details'!$A$18:$L$205, MATCH("Demand ID", 'E4 TB Allocation Details'!$A$18:$L$18, 0),FALSE), 'E2 Allocators'!$B$15:$W$361, MATCH('O5 Details by Class &amp; Accounts'!T$18, 'E2 Allocators'!$B$15:$W$15, 0),FALSE)*$F115)</f>
        <v>0</v>
      </c>
      <c r="U115" s="1412">
        <f ca="1">IF(ISERROR(VLOOKUP(VLOOKUP($A115, 'E4 TB Allocation Details'!$A$18:$L$205, MATCH("Demand ID", 'E4 TB Allocation Details'!$A$18:$L$18, 0),FALSE), 'E2 Allocators'!$B$15:$W$361, MATCH('O5 Details by Class &amp; Accounts'!U$18, 'E2 Allocators'!$B$15:$W$15, 0),FALSE)*$F115), 0, VLOOKUP(VLOOKUP($A115, 'E4 TB Allocation Details'!$A$18:$L$205, MATCH("Demand ID", 'E4 TB Allocation Details'!$A$18:$L$18, 0),FALSE), 'E2 Allocators'!$B$15:$W$361, MATCH('O5 Details by Class &amp; Accounts'!U$18, 'E2 Allocators'!$B$15:$W$15, 0),FALSE)*$F115)</f>
        <v>0</v>
      </c>
      <c r="V115" s="1412">
        <f ca="1">IF(ISERROR(VLOOKUP(VLOOKUP($A115, 'E4 TB Allocation Details'!$A$18:$L$205, MATCH("Demand ID", 'E4 TB Allocation Details'!$A$18:$L$18, 0),FALSE), 'E2 Allocators'!$B$15:$W$361, MATCH('O5 Details by Class &amp; Accounts'!V$18, 'E2 Allocators'!$B$15:$W$15, 0),FALSE)*$F115), 0, VLOOKUP(VLOOKUP($A115, 'E4 TB Allocation Details'!$A$18:$L$205, MATCH("Demand ID", 'E4 TB Allocation Details'!$A$18:$L$18, 0),FALSE), 'E2 Allocators'!$B$15:$W$361, MATCH('O5 Details by Class &amp; Accounts'!V$18, 'E2 Allocators'!$B$15:$W$15, 0),FALSE)*$F115)</f>
        <v>0</v>
      </c>
      <c r="W115" s="1412">
        <f ca="1">IF(ISERROR(VLOOKUP(VLOOKUP($A115, 'E4 TB Allocation Details'!$A$18:$L$205, MATCH("Demand ID", 'E4 TB Allocation Details'!$A$18:$L$18, 0),FALSE), 'E2 Allocators'!$B$15:$W$361, MATCH('O5 Details by Class &amp; Accounts'!W$18, 'E2 Allocators'!$B$15:$W$15, 0),FALSE)*$F115), 0, VLOOKUP(VLOOKUP($A115, 'E4 TB Allocation Details'!$A$18:$L$205, MATCH("Demand ID", 'E4 TB Allocation Details'!$A$18:$L$18, 0),FALSE), 'E2 Allocators'!$B$15:$W$361, MATCH('O5 Details by Class &amp; Accounts'!W$18, 'E2 Allocators'!$B$15:$W$15, 0),FALSE)*$F115)</f>
        <v>0</v>
      </c>
      <c r="X115" s="1412">
        <f ca="1">IF(ISERROR(VLOOKUP(VLOOKUP($A115, 'E4 TB Allocation Details'!$A$18:$L$205, MATCH("Demand ID", 'E4 TB Allocation Details'!$A$18:$L$18, 0),FALSE), 'E2 Allocators'!$B$15:$W$361, MATCH('O5 Details by Class &amp; Accounts'!X$18, 'E2 Allocators'!$B$15:$W$15, 0),FALSE)*$F115), 0, VLOOKUP(VLOOKUP($A115, 'E4 TB Allocation Details'!$A$18:$L$205, MATCH("Demand ID", 'E4 TB Allocation Details'!$A$18:$L$18, 0),FALSE), 'E2 Allocators'!$B$15:$W$361, MATCH('O5 Details by Class &amp; Accounts'!X$18, 'E2 Allocators'!$B$15:$W$15, 0),FALSE)*$F115)</f>
        <v>0</v>
      </c>
      <c r="Y115" s="1412">
        <f ca="1">IF(ISERROR(VLOOKUP(VLOOKUP($A115, 'E4 TB Allocation Details'!$A$18:$L$205, MATCH("Demand ID", 'E4 TB Allocation Details'!$A$18:$L$18, 0),FALSE), 'E2 Allocators'!$B$15:$W$361, MATCH('O5 Details by Class &amp; Accounts'!Y$18, 'E2 Allocators'!$B$15:$W$15, 0),FALSE)*$F115), 0, VLOOKUP(VLOOKUP($A115, 'E4 TB Allocation Details'!$A$18:$L$205, MATCH("Demand ID", 'E4 TB Allocation Details'!$A$18:$L$18, 0),FALSE), 'E2 Allocators'!$B$15:$W$361, MATCH('O5 Details by Class &amp; Accounts'!Y$18, 'E2 Allocators'!$B$15:$W$15, 0),FALSE)*$F115)</f>
        <v>0</v>
      </c>
      <c r="Z115" s="1412">
        <f ca="1">IF(ISERROR(VLOOKUP(VLOOKUP($A115, 'E4 TB Allocation Details'!$A$18:$L$205, MATCH("Demand ID", 'E4 TB Allocation Details'!$A$18:$L$18, 0),FALSE), 'E2 Allocators'!$B$15:$W$361, MATCH('O5 Details by Class &amp; Accounts'!Z$18, 'E2 Allocators'!$B$15:$W$15, 0),FALSE)*$F115), 0, VLOOKUP(VLOOKUP($A115, 'E4 TB Allocation Details'!$A$18:$L$205, MATCH("Demand ID", 'E4 TB Allocation Details'!$A$18:$L$18, 0),FALSE), 'E2 Allocators'!$B$15:$W$361, MATCH('O5 Details by Class &amp; Accounts'!Z$18, 'E2 Allocators'!$B$15:$W$15, 0),FALSE)*$F115)</f>
        <v>0</v>
      </c>
      <c r="AA115" s="1412">
        <f ca="1">IF(ISERROR(VLOOKUP(VLOOKUP($A115, 'E4 TB Allocation Details'!$A$18:$L$205, MATCH("Demand ID", 'E4 TB Allocation Details'!$A$18:$L$18, 0),FALSE), 'E2 Allocators'!$B$15:$W$361, MATCH('O5 Details by Class &amp; Accounts'!AA$18, 'E2 Allocators'!$B$15:$W$15, 0),FALSE)*$F115), 0, VLOOKUP(VLOOKUP($A115, 'E4 TB Allocation Details'!$A$18:$L$205, MATCH("Demand ID", 'E4 TB Allocation Details'!$A$18:$L$18, 0),FALSE), 'E2 Allocators'!$B$15:$W$361, MATCH('O5 Details by Class &amp; Accounts'!AA$18, 'E2 Allocators'!$B$15:$W$15, 0),FALSE)*$F115)</f>
        <v>0</v>
      </c>
      <c r="AB115" s="1412">
        <f ca="1">IF(ISERROR(VLOOKUP(VLOOKUP($A115, 'E4 TB Allocation Details'!$A$18:$L$205, MATCH("Demand ID", 'E4 TB Allocation Details'!$A$18:$L$18, 0),FALSE), 'E2 Allocators'!$B$15:$W$361, MATCH('O5 Details by Class &amp; Accounts'!AB$18, 'E2 Allocators'!$B$15:$W$15, 0),FALSE)*$F115), 0, VLOOKUP(VLOOKUP($A115, 'E4 TB Allocation Details'!$A$18:$L$205, MATCH("Demand ID", 'E4 TB Allocation Details'!$A$18:$L$18, 0),FALSE), 'E2 Allocators'!$B$15:$W$361, MATCH('O5 Details by Class &amp; Accounts'!AB$18, 'E2 Allocators'!$B$15:$W$15, 0),FALSE)*$F115)</f>
        <v>0</v>
      </c>
      <c r="AC115" s="1412">
        <f t="shared" ref="AC115:AC122" si="26">SUM(I115:AB115)</f>
        <v>0</v>
      </c>
      <c r="AD115" s="1412">
        <f ca="1">IF(ISERROR(VLOOKUP(VLOOKUP($A115, 'E4 TB Allocation Details'!$A$18:$L$205, MATCH("Customer ID", 'E4 TB Allocation Details'!$A$18:$L$18, 0),FALSE), 'E2 Allocators'!$B$15:$W$361, MATCH('O5 Details by Class &amp; Accounts'!AD$18, 'E2 Allocators'!$B$15:$W$15, 0),FALSE)*$G115), 0, VLOOKUP(VLOOKUP($A115, 'E4 TB Allocation Details'!$A$18:$L$205, MATCH("Customer ID", 'E4 TB Allocation Details'!$A$18:$L$18, 0),FALSE), 'E2 Allocators'!$B$15:$W$361, MATCH('O5 Details by Class &amp; Accounts'!AD$18, 'E2 Allocators'!$B$15:$W$15, 0),FALSE)*$G115)</f>
        <v>0</v>
      </c>
      <c r="AE115" s="1412">
        <f ca="1">IF(ISERROR(VLOOKUP(VLOOKUP($A115, 'E4 TB Allocation Details'!$A$18:$L$205, MATCH("Customer ID", 'E4 TB Allocation Details'!$A$18:$L$18, 0),FALSE), 'E2 Allocators'!$B$15:$W$361, MATCH('O5 Details by Class &amp; Accounts'!AE$18, 'E2 Allocators'!$B$15:$W$15, 0),FALSE)*$G115), 0, VLOOKUP(VLOOKUP($A115, 'E4 TB Allocation Details'!$A$18:$L$205, MATCH("Customer ID", 'E4 TB Allocation Details'!$A$18:$L$18, 0),FALSE), 'E2 Allocators'!$B$15:$W$361, MATCH('O5 Details by Class &amp; Accounts'!AE$18, 'E2 Allocators'!$B$15:$W$15, 0),FALSE)*$G115)</f>
        <v>0</v>
      </c>
      <c r="AF115" s="1412">
        <f ca="1">IF(ISERROR(VLOOKUP(VLOOKUP($A115, 'E4 TB Allocation Details'!$A$18:$L$205, MATCH("Customer ID", 'E4 TB Allocation Details'!$A$18:$L$18, 0),FALSE), 'E2 Allocators'!$B$15:$W$361, MATCH('O5 Details by Class &amp; Accounts'!AF$18, 'E2 Allocators'!$B$15:$W$15, 0),FALSE)*$G115), 0, VLOOKUP(VLOOKUP($A115, 'E4 TB Allocation Details'!$A$18:$L$205, MATCH("Customer ID", 'E4 TB Allocation Details'!$A$18:$L$18, 0),FALSE), 'E2 Allocators'!$B$15:$W$361, MATCH('O5 Details by Class &amp; Accounts'!AF$18, 'E2 Allocators'!$B$15:$W$15, 0),FALSE)*$G115)</f>
        <v>0</v>
      </c>
      <c r="AG115" s="1412">
        <f ca="1">IF(ISERROR(VLOOKUP(VLOOKUP($A115, 'E4 TB Allocation Details'!$A$18:$L$205, MATCH("Customer ID", 'E4 TB Allocation Details'!$A$18:$L$18, 0),FALSE), 'E2 Allocators'!$B$15:$W$361, MATCH('O5 Details by Class &amp; Accounts'!AG$18, 'E2 Allocators'!$B$15:$W$15, 0),FALSE)*$G115), 0, VLOOKUP(VLOOKUP($A115, 'E4 TB Allocation Details'!$A$18:$L$205, MATCH("Customer ID", 'E4 TB Allocation Details'!$A$18:$L$18, 0),FALSE), 'E2 Allocators'!$B$15:$W$361, MATCH('O5 Details by Class &amp; Accounts'!AG$18, 'E2 Allocators'!$B$15:$W$15, 0),FALSE)*$G115)</f>
        <v>0</v>
      </c>
      <c r="AH115" s="1412">
        <f ca="1">IF(ISERROR(VLOOKUP(VLOOKUP($A115, 'E4 TB Allocation Details'!$A$18:$L$205, MATCH("Customer ID", 'E4 TB Allocation Details'!$A$18:$L$18, 0),FALSE), 'E2 Allocators'!$B$15:$W$361, MATCH('O5 Details by Class &amp; Accounts'!AH$18, 'E2 Allocators'!$B$15:$W$15, 0),FALSE)*$G115), 0, VLOOKUP(VLOOKUP($A115, 'E4 TB Allocation Details'!$A$18:$L$205, MATCH("Customer ID", 'E4 TB Allocation Details'!$A$18:$L$18, 0),FALSE), 'E2 Allocators'!$B$15:$W$361, MATCH('O5 Details by Class &amp; Accounts'!AH$18, 'E2 Allocators'!$B$15:$W$15, 0),FALSE)*$G115)</f>
        <v>0</v>
      </c>
      <c r="AI115" s="1412">
        <f ca="1">IF(ISERROR(VLOOKUP(VLOOKUP($A115, 'E4 TB Allocation Details'!$A$18:$L$205, MATCH("Customer ID", 'E4 TB Allocation Details'!$A$18:$L$18, 0),FALSE), 'E2 Allocators'!$B$15:$W$361, MATCH('O5 Details by Class &amp; Accounts'!AI$18, 'E2 Allocators'!$B$15:$W$15, 0),FALSE)*$G115), 0, VLOOKUP(VLOOKUP($A115, 'E4 TB Allocation Details'!$A$18:$L$205, MATCH("Customer ID", 'E4 TB Allocation Details'!$A$18:$L$18, 0),FALSE), 'E2 Allocators'!$B$15:$W$361, MATCH('O5 Details by Class &amp; Accounts'!AI$18, 'E2 Allocators'!$B$15:$W$15, 0),FALSE)*$G115)</f>
        <v>0</v>
      </c>
      <c r="AJ115" s="1412">
        <f ca="1">IF(ISERROR(VLOOKUP(VLOOKUP($A115, 'E4 TB Allocation Details'!$A$18:$L$205, MATCH("Customer ID", 'E4 TB Allocation Details'!$A$18:$L$18, 0),FALSE), 'E2 Allocators'!$B$15:$W$361, MATCH('O5 Details by Class &amp; Accounts'!AJ$18, 'E2 Allocators'!$B$15:$W$15, 0),FALSE)*$G115), 0, VLOOKUP(VLOOKUP($A115, 'E4 TB Allocation Details'!$A$18:$L$205, MATCH("Customer ID", 'E4 TB Allocation Details'!$A$18:$L$18, 0),FALSE), 'E2 Allocators'!$B$15:$W$361, MATCH('O5 Details by Class &amp; Accounts'!AJ$18, 'E2 Allocators'!$B$15:$W$15, 0),FALSE)*$G115)</f>
        <v>0</v>
      </c>
      <c r="AK115" s="1412">
        <f ca="1">IF(ISERROR(VLOOKUP(VLOOKUP($A115, 'E4 TB Allocation Details'!$A$18:$L$205, MATCH("Customer ID", 'E4 TB Allocation Details'!$A$18:$L$18, 0),FALSE), 'E2 Allocators'!$B$15:$W$361, MATCH('O5 Details by Class &amp; Accounts'!AK$18, 'E2 Allocators'!$B$15:$W$15, 0),FALSE)*$G115), 0, VLOOKUP(VLOOKUP($A115, 'E4 TB Allocation Details'!$A$18:$L$205, MATCH("Customer ID", 'E4 TB Allocation Details'!$A$18:$L$18, 0),FALSE), 'E2 Allocators'!$B$15:$W$361, MATCH('O5 Details by Class &amp; Accounts'!AK$18, 'E2 Allocators'!$B$15:$W$15, 0),FALSE)*$G115)</f>
        <v>0</v>
      </c>
      <c r="AL115" s="1412">
        <f ca="1">IF(ISERROR(VLOOKUP(VLOOKUP($A115, 'E4 TB Allocation Details'!$A$18:$L$205, MATCH("Customer ID", 'E4 TB Allocation Details'!$A$18:$L$18, 0),FALSE), 'E2 Allocators'!$B$15:$W$361, MATCH('O5 Details by Class &amp; Accounts'!AL$18, 'E2 Allocators'!$B$15:$W$15, 0),FALSE)*$G115), 0, VLOOKUP(VLOOKUP($A115, 'E4 TB Allocation Details'!$A$18:$L$205, MATCH("Customer ID", 'E4 TB Allocation Details'!$A$18:$L$18, 0),FALSE), 'E2 Allocators'!$B$15:$W$361, MATCH('O5 Details by Class &amp; Accounts'!AL$18, 'E2 Allocators'!$B$15:$W$15, 0),FALSE)*$G115)</f>
        <v>0</v>
      </c>
      <c r="AM115" s="1412">
        <f ca="1">IF(ISERROR(VLOOKUP(VLOOKUP($A115, 'E4 TB Allocation Details'!$A$18:$L$205, MATCH("Customer ID", 'E4 TB Allocation Details'!$A$18:$L$18, 0),FALSE), 'E2 Allocators'!$B$15:$W$361, MATCH('O5 Details by Class &amp; Accounts'!AM$18, 'E2 Allocators'!$B$15:$W$15, 0),FALSE)*$G115), 0, VLOOKUP(VLOOKUP($A115, 'E4 TB Allocation Details'!$A$18:$L$205, MATCH("Customer ID", 'E4 TB Allocation Details'!$A$18:$L$18, 0),FALSE), 'E2 Allocators'!$B$15:$W$361, MATCH('O5 Details by Class &amp; Accounts'!AM$18, 'E2 Allocators'!$B$15:$W$15, 0),FALSE)*$G115)</f>
        <v>0</v>
      </c>
      <c r="AN115" s="1412">
        <f ca="1">IF(ISERROR(VLOOKUP(VLOOKUP($A115, 'E4 TB Allocation Details'!$A$18:$L$205, MATCH("Customer ID", 'E4 TB Allocation Details'!$A$18:$L$18, 0),FALSE), 'E2 Allocators'!$B$15:$W$361, MATCH('O5 Details by Class &amp; Accounts'!AN$18, 'E2 Allocators'!$B$15:$W$15, 0),FALSE)*$G115), 0, VLOOKUP(VLOOKUP($A115, 'E4 TB Allocation Details'!$A$18:$L$205, MATCH("Customer ID", 'E4 TB Allocation Details'!$A$18:$L$18, 0),FALSE), 'E2 Allocators'!$B$15:$W$361, MATCH('O5 Details by Class &amp; Accounts'!AN$18, 'E2 Allocators'!$B$15:$W$15, 0),FALSE)*$G115)</f>
        <v>0</v>
      </c>
      <c r="AO115" s="1412">
        <f ca="1">IF(ISERROR(VLOOKUP(VLOOKUP($A115, 'E4 TB Allocation Details'!$A$18:$L$205, MATCH("Customer ID", 'E4 TB Allocation Details'!$A$18:$L$18, 0),FALSE), 'E2 Allocators'!$B$15:$W$361, MATCH('O5 Details by Class &amp; Accounts'!AO$18, 'E2 Allocators'!$B$15:$W$15, 0),FALSE)*$G115), 0, VLOOKUP(VLOOKUP($A115, 'E4 TB Allocation Details'!$A$18:$L$205, MATCH("Customer ID", 'E4 TB Allocation Details'!$A$18:$L$18, 0),FALSE), 'E2 Allocators'!$B$15:$W$361, MATCH('O5 Details by Class &amp; Accounts'!AO$18, 'E2 Allocators'!$B$15:$W$15, 0),FALSE)*$G115)</f>
        <v>0</v>
      </c>
      <c r="AP115" s="1412">
        <f ca="1">IF(ISERROR(VLOOKUP(VLOOKUP($A115, 'E4 TB Allocation Details'!$A$18:$L$205, MATCH("Customer ID", 'E4 TB Allocation Details'!$A$18:$L$18, 0),FALSE), 'E2 Allocators'!$B$15:$W$361, MATCH('O5 Details by Class &amp; Accounts'!AP$18, 'E2 Allocators'!$B$15:$W$15, 0),FALSE)*$G115), 0, VLOOKUP(VLOOKUP($A115, 'E4 TB Allocation Details'!$A$18:$L$205, MATCH("Customer ID", 'E4 TB Allocation Details'!$A$18:$L$18, 0),FALSE), 'E2 Allocators'!$B$15:$W$361, MATCH('O5 Details by Class &amp; Accounts'!AP$18, 'E2 Allocators'!$B$15:$W$15, 0),FALSE)*$G115)</f>
        <v>0</v>
      </c>
      <c r="AQ115" s="1412">
        <f ca="1">IF(ISERROR(VLOOKUP(VLOOKUP($A115, 'E4 TB Allocation Details'!$A$18:$L$205, MATCH("Customer ID", 'E4 TB Allocation Details'!$A$18:$L$18, 0),FALSE), 'E2 Allocators'!$B$15:$W$361, MATCH('O5 Details by Class &amp; Accounts'!AQ$18, 'E2 Allocators'!$B$15:$W$15, 0),FALSE)*$G115), 0, VLOOKUP(VLOOKUP($A115, 'E4 TB Allocation Details'!$A$18:$L$205, MATCH("Customer ID", 'E4 TB Allocation Details'!$A$18:$L$18, 0),FALSE), 'E2 Allocators'!$B$15:$W$361, MATCH('O5 Details by Class &amp; Accounts'!AQ$18, 'E2 Allocators'!$B$15:$W$15, 0),FALSE)*$G115)</f>
        <v>0</v>
      </c>
      <c r="AR115" s="1412">
        <f ca="1">IF(ISERROR(VLOOKUP(VLOOKUP($A115, 'E4 TB Allocation Details'!$A$18:$L$205, MATCH("Customer ID", 'E4 TB Allocation Details'!$A$18:$L$18, 0),FALSE), 'E2 Allocators'!$B$15:$W$361, MATCH('O5 Details by Class &amp; Accounts'!AR$18, 'E2 Allocators'!$B$15:$W$15, 0),FALSE)*$G115), 0, VLOOKUP(VLOOKUP($A115, 'E4 TB Allocation Details'!$A$18:$L$205, MATCH("Customer ID", 'E4 TB Allocation Details'!$A$18:$L$18, 0),FALSE), 'E2 Allocators'!$B$15:$W$361, MATCH('O5 Details by Class &amp; Accounts'!AR$18, 'E2 Allocators'!$B$15:$W$15, 0),FALSE)*$G115)</f>
        <v>0</v>
      </c>
      <c r="AS115" s="1412">
        <f ca="1">IF(ISERROR(VLOOKUP(VLOOKUP($A115, 'E4 TB Allocation Details'!$A$18:$L$205, MATCH("Customer ID", 'E4 TB Allocation Details'!$A$18:$L$18, 0),FALSE), 'E2 Allocators'!$B$15:$W$361, MATCH('O5 Details by Class &amp; Accounts'!AS$18, 'E2 Allocators'!$B$15:$W$15, 0),FALSE)*$G115), 0, VLOOKUP(VLOOKUP($A115, 'E4 TB Allocation Details'!$A$18:$L$205, MATCH("Customer ID", 'E4 TB Allocation Details'!$A$18:$L$18, 0),FALSE), 'E2 Allocators'!$B$15:$W$361, MATCH('O5 Details by Class &amp; Accounts'!AS$18, 'E2 Allocators'!$B$15:$W$15, 0),FALSE)*$G115)</f>
        <v>0</v>
      </c>
      <c r="AT115" s="1412">
        <f ca="1">IF(ISERROR(VLOOKUP(VLOOKUP($A115, 'E4 TB Allocation Details'!$A$18:$L$205, MATCH("Customer ID", 'E4 TB Allocation Details'!$A$18:$L$18, 0),FALSE), 'E2 Allocators'!$B$15:$W$361, MATCH('O5 Details by Class &amp; Accounts'!AT$18, 'E2 Allocators'!$B$15:$W$15, 0),FALSE)*$G115), 0, VLOOKUP(VLOOKUP($A115, 'E4 TB Allocation Details'!$A$18:$L$205, MATCH("Customer ID", 'E4 TB Allocation Details'!$A$18:$L$18, 0),FALSE), 'E2 Allocators'!$B$15:$W$361, MATCH('O5 Details by Class &amp; Accounts'!AT$18, 'E2 Allocators'!$B$15:$W$15, 0),FALSE)*$G115)</f>
        <v>0</v>
      </c>
      <c r="AU115" s="1412">
        <f ca="1">IF(ISERROR(VLOOKUP(VLOOKUP($A115, 'E4 TB Allocation Details'!$A$18:$L$205, MATCH("Customer ID", 'E4 TB Allocation Details'!$A$18:$L$18, 0),FALSE), 'E2 Allocators'!$B$15:$W$361, MATCH('O5 Details by Class &amp; Accounts'!AU$18, 'E2 Allocators'!$B$15:$W$15, 0),FALSE)*$G115), 0, VLOOKUP(VLOOKUP($A115, 'E4 TB Allocation Details'!$A$18:$L$205, MATCH("Customer ID", 'E4 TB Allocation Details'!$A$18:$L$18, 0),FALSE), 'E2 Allocators'!$B$15:$W$361, MATCH('O5 Details by Class &amp; Accounts'!AU$18, 'E2 Allocators'!$B$15:$W$15, 0),FALSE)*$G115)</f>
        <v>0</v>
      </c>
      <c r="AV115" s="1412">
        <f ca="1">IF(ISERROR(VLOOKUP(VLOOKUP($A115, 'E4 TB Allocation Details'!$A$18:$L$205, MATCH("Customer ID", 'E4 TB Allocation Details'!$A$18:$L$18, 0),FALSE), 'E2 Allocators'!$B$15:$W$361, MATCH('O5 Details by Class &amp; Accounts'!AV$18, 'E2 Allocators'!$B$15:$W$15, 0),FALSE)*$G115), 0, VLOOKUP(VLOOKUP($A115, 'E4 TB Allocation Details'!$A$18:$L$205, MATCH("Customer ID", 'E4 TB Allocation Details'!$A$18:$L$18, 0),FALSE), 'E2 Allocators'!$B$15:$W$361, MATCH('O5 Details by Class &amp; Accounts'!AV$18, 'E2 Allocators'!$B$15:$W$15, 0),FALSE)*$G115)</f>
        <v>0</v>
      </c>
      <c r="AW115" s="1412">
        <f ca="1">IF(ISERROR(VLOOKUP(VLOOKUP($A115, 'E4 TB Allocation Details'!$A$18:$L$205, MATCH("Customer ID", 'E4 TB Allocation Details'!$A$18:$L$18, 0),FALSE), 'E2 Allocators'!$B$15:$W$361, MATCH('O5 Details by Class &amp; Accounts'!AW$18, 'E2 Allocators'!$B$15:$W$15, 0),FALSE)*$G115), 0, VLOOKUP(VLOOKUP($A115, 'E4 TB Allocation Details'!$A$18:$L$205, MATCH("Customer ID", 'E4 TB Allocation Details'!$A$18:$L$18, 0),FALSE), 'E2 Allocators'!$B$15:$W$361, MATCH('O5 Details by Class &amp; Accounts'!AW$18, 'E2 Allocators'!$B$15:$W$15, 0),FALSE)*$G115)</f>
        <v>0</v>
      </c>
      <c r="AX115" s="1412">
        <f t="shared" ref="AX115:AX122" si="27">SUM(AD115:AW115)</f>
        <v>0</v>
      </c>
      <c r="AY115" s="1412">
        <f ca="1">IF(ISERROR(VLOOKUP(VLOOKUP($A115, 'E4 TB Allocation Details'!$A$18:$L$205, MATCH("Misc ID", 'E4 TB Allocation Details'!$A$18:$L$18, 0),FALSE), 'E2 Allocators'!$B$15:$W$361, MATCH('O5 Details by Class &amp; Accounts'!AY$18, 'E2 Allocators'!$B$15:$W$15, 0),FALSE)*$E115), 0, VLOOKUP(VLOOKUP($A115, 'E4 TB Allocation Details'!$A$18:$L$205, MATCH("Misc ID", 'E4 TB Allocation Details'!$A$18:$L$18, 0),FALSE), 'E2 Allocators'!$B$15:$W$361, MATCH('O5 Details by Class &amp; Accounts'!AY$18, 'E2 Allocators'!$B$15:$W$15, 0),FALSE)*$E115)</f>
        <v>0</v>
      </c>
      <c r="AZ115" s="1412">
        <f ca="1">IF(ISERROR(VLOOKUP(VLOOKUP($A115, 'E4 TB Allocation Details'!$A$18:$L$205, MATCH("Misc ID", 'E4 TB Allocation Details'!$A$18:$L$18, 0),FALSE), 'E2 Allocators'!$B$15:$W$361, MATCH('O5 Details by Class &amp; Accounts'!AZ$18, 'E2 Allocators'!$B$15:$W$15, 0),FALSE)*$E115), 0, VLOOKUP(VLOOKUP($A115, 'E4 TB Allocation Details'!$A$18:$L$205, MATCH("Misc ID", 'E4 TB Allocation Details'!$A$18:$L$18, 0),FALSE), 'E2 Allocators'!$B$15:$W$361, MATCH('O5 Details by Class &amp; Accounts'!AZ$18, 'E2 Allocators'!$B$15:$W$15, 0),FALSE)*$E115)</f>
        <v>0</v>
      </c>
      <c r="BA115" s="1412">
        <f ca="1">IF(ISERROR(VLOOKUP(VLOOKUP($A115, 'E4 TB Allocation Details'!$A$18:$L$205, MATCH("Misc ID", 'E4 TB Allocation Details'!$A$18:$L$18, 0),FALSE), 'E2 Allocators'!$B$15:$W$361, MATCH('O5 Details by Class &amp; Accounts'!BA$18, 'E2 Allocators'!$B$15:$W$15, 0),FALSE)*$E115), 0, VLOOKUP(VLOOKUP($A115, 'E4 TB Allocation Details'!$A$18:$L$205, MATCH("Misc ID", 'E4 TB Allocation Details'!$A$18:$L$18, 0),FALSE), 'E2 Allocators'!$B$15:$W$361, MATCH('O5 Details by Class &amp; Accounts'!BA$18, 'E2 Allocators'!$B$15:$W$15, 0),FALSE)*$E115)</f>
        <v>0</v>
      </c>
      <c r="BB115" s="1412">
        <f ca="1">IF(ISERROR(VLOOKUP(VLOOKUP($A115, 'E4 TB Allocation Details'!$A$18:$L$205, MATCH("Misc ID", 'E4 TB Allocation Details'!$A$18:$L$18, 0),FALSE), 'E2 Allocators'!$B$15:$W$361, MATCH('O5 Details by Class &amp; Accounts'!BB$18, 'E2 Allocators'!$B$15:$W$15, 0),FALSE)*$E115), 0, VLOOKUP(VLOOKUP($A115, 'E4 TB Allocation Details'!$A$18:$L$205, MATCH("Misc ID", 'E4 TB Allocation Details'!$A$18:$L$18, 0),FALSE), 'E2 Allocators'!$B$15:$W$361, MATCH('O5 Details by Class &amp; Accounts'!BB$18, 'E2 Allocators'!$B$15:$W$15, 0),FALSE)*$E115)</f>
        <v>0</v>
      </c>
      <c r="BC115" s="1412">
        <f ca="1">IF(ISERROR(VLOOKUP(VLOOKUP($A115, 'E4 TB Allocation Details'!$A$18:$L$205, MATCH("Misc ID", 'E4 TB Allocation Details'!$A$18:$L$18, 0),FALSE), 'E2 Allocators'!$B$15:$W$361, MATCH('O5 Details by Class &amp; Accounts'!BC$18, 'E2 Allocators'!$B$15:$W$15, 0),FALSE)*$E115), 0, VLOOKUP(VLOOKUP($A115, 'E4 TB Allocation Details'!$A$18:$L$205, MATCH("Misc ID", 'E4 TB Allocation Details'!$A$18:$L$18, 0),FALSE), 'E2 Allocators'!$B$15:$W$361, MATCH('O5 Details by Class &amp; Accounts'!BC$18, 'E2 Allocators'!$B$15:$W$15, 0),FALSE)*$E115)</f>
        <v>0</v>
      </c>
      <c r="BD115" s="1412">
        <f ca="1">IF(ISERROR(VLOOKUP(VLOOKUP($A115, 'E4 TB Allocation Details'!$A$18:$L$205, MATCH("Misc ID", 'E4 TB Allocation Details'!$A$18:$L$18, 0),FALSE), 'E2 Allocators'!$B$15:$W$361, MATCH('O5 Details by Class &amp; Accounts'!BD$18, 'E2 Allocators'!$B$15:$W$15, 0),FALSE)*$E115), 0, VLOOKUP(VLOOKUP($A115, 'E4 TB Allocation Details'!$A$18:$L$205, MATCH("Misc ID", 'E4 TB Allocation Details'!$A$18:$L$18, 0),FALSE), 'E2 Allocators'!$B$15:$W$361, MATCH('O5 Details by Class &amp; Accounts'!BD$18, 'E2 Allocators'!$B$15:$W$15, 0),FALSE)*$E115)</f>
        <v>0</v>
      </c>
      <c r="BE115" s="1412">
        <f ca="1">IF(ISERROR(VLOOKUP(VLOOKUP($A115, 'E4 TB Allocation Details'!$A$18:$L$205, MATCH("Misc ID", 'E4 TB Allocation Details'!$A$18:$L$18, 0),FALSE), 'E2 Allocators'!$B$15:$W$361, MATCH('O5 Details by Class &amp; Accounts'!BE$18, 'E2 Allocators'!$B$15:$W$15, 0),FALSE)*$E115), 0, VLOOKUP(VLOOKUP($A115, 'E4 TB Allocation Details'!$A$18:$L$205, MATCH("Misc ID", 'E4 TB Allocation Details'!$A$18:$L$18, 0),FALSE), 'E2 Allocators'!$B$15:$W$361, MATCH('O5 Details by Class &amp; Accounts'!BE$18, 'E2 Allocators'!$B$15:$W$15, 0),FALSE)*$E115)</f>
        <v>0</v>
      </c>
      <c r="BF115" s="1412">
        <f ca="1">IF(ISERROR(VLOOKUP(VLOOKUP($A115, 'E4 TB Allocation Details'!$A$18:$L$205, MATCH("Misc ID", 'E4 TB Allocation Details'!$A$18:$L$18, 0),FALSE), 'E2 Allocators'!$B$15:$W$361, MATCH('O5 Details by Class &amp; Accounts'!BF$18, 'E2 Allocators'!$B$15:$W$15, 0),FALSE)*$E115), 0, VLOOKUP(VLOOKUP($A115, 'E4 TB Allocation Details'!$A$18:$L$205, MATCH("Misc ID", 'E4 TB Allocation Details'!$A$18:$L$18, 0),FALSE), 'E2 Allocators'!$B$15:$W$361, MATCH('O5 Details by Class &amp; Accounts'!BF$18, 'E2 Allocators'!$B$15:$W$15, 0),FALSE)*$E115)</f>
        <v>0</v>
      </c>
      <c r="BG115" s="1412">
        <f ca="1">IF(ISERROR(VLOOKUP(VLOOKUP($A115, 'E4 TB Allocation Details'!$A$18:$L$205, MATCH("Misc ID", 'E4 TB Allocation Details'!$A$18:$L$18, 0),FALSE), 'E2 Allocators'!$B$15:$W$361, MATCH('O5 Details by Class &amp; Accounts'!BG$18, 'E2 Allocators'!$B$15:$W$15, 0),FALSE)*$E115), 0, VLOOKUP(VLOOKUP($A115, 'E4 TB Allocation Details'!$A$18:$L$205, MATCH("Misc ID", 'E4 TB Allocation Details'!$A$18:$L$18, 0),FALSE), 'E2 Allocators'!$B$15:$W$361, MATCH('O5 Details by Class &amp; Accounts'!BG$18, 'E2 Allocators'!$B$15:$W$15, 0),FALSE)*$E115)</f>
        <v>0</v>
      </c>
      <c r="BH115" s="1412">
        <f ca="1">IF(ISERROR(VLOOKUP(VLOOKUP($A115, 'E4 TB Allocation Details'!$A$18:$L$205, MATCH("Misc ID", 'E4 TB Allocation Details'!$A$18:$L$18, 0),FALSE), 'E2 Allocators'!$B$15:$W$361, MATCH('O5 Details by Class &amp; Accounts'!BH$18, 'E2 Allocators'!$B$15:$W$15, 0),FALSE)*$E115), 0, VLOOKUP(VLOOKUP($A115, 'E4 TB Allocation Details'!$A$18:$L$205, MATCH("Misc ID", 'E4 TB Allocation Details'!$A$18:$L$18, 0),FALSE), 'E2 Allocators'!$B$15:$W$361, MATCH('O5 Details by Class &amp; Accounts'!BH$18, 'E2 Allocators'!$B$15:$W$15, 0),FALSE)*$E115)</f>
        <v>0</v>
      </c>
      <c r="BI115" s="1412">
        <f ca="1">IF(ISERROR(VLOOKUP(VLOOKUP($A115, 'E4 TB Allocation Details'!$A$18:$L$205, MATCH("Misc ID", 'E4 TB Allocation Details'!$A$18:$L$18, 0),FALSE), 'E2 Allocators'!$B$15:$W$361, MATCH('O5 Details by Class &amp; Accounts'!BI$18, 'E2 Allocators'!$B$15:$W$15, 0),FALSE)*$E115), 0, VLOOKUP(VLOOKUP($A115, 'E4 TB Allocation Details'!$A$18:$L$205, MATCH("Misc ID", 'E4 TB Allocation Details'!$A$18:$L$18, 0),FALSE), 'E2 Allocators'!$B$15:$W$361, MATCH('O5 Details by Class &amp; Accounts'!BI$18, 'E2 Allocators'!$B$15:$W$15, 0),FALSE)*$E115)</f>
        <v>0</v>
      </c>
      <c r="BJ115" s="1412">
        <f ca="1">IF(ISERROR(VLOOKUP(VLOOKUP($A115, 'E4 TB Allocation Details'!$A$18:$L$205, MATCH("Misc ID", 'E4 TB Allocation Details'!$A$18:$L$18, 0),FALSE), 'E2 Allocators'!$B$15:$W$361, MATCH('O5 Details by Class &amp; Accounts'!BJ$18, 'E2 Allocators'!$B$15:$W$15, 0),FALSE)*$E115), 0, VLOOKUP(VLOOKUP($A115, 'E4 TB Allocation Details'!$A$18:$L$205, MATCH("Misc ID", 'E4 TB Allocation Details'!$A$18:$L$18, 0),FALSE), 'E2 Allocators'!$B$15:$W$361, MATCH('O5 Details by Class &amp; Accounts'!BJ$18, 'E2 Allocators'!$B$15:$W$15, 0),FALSE)*$E115)</f>
        <v>0</v>
      </c>
      <c r="BK115" s="1412">
        <f ca="1">IF(ISERROR(VLOOKUP(VLOOKUP($A115, 'E4 TB Allocation Details'!$A$18:$L$205, MATCH("Misc ID", 'E4 TB Allocation Details'!$A$18:$L$18, 0),FALSE), 'E2 Allocators'!$B$15:$W$361, MATCH('O5 Details by Class &amp; Accounts'!BK$18, 'E2 Allocators'!$B$15:$W$15, 0),FALSE)*$E115), 0, VLOOKUP(VLOOKUP($A115, 'E4 TB Allocation Details'!$A$18:$L$205, MATCH("Misc ID", 'E4 TB Allocation Details'!$A$18:$L$18, 0),FALSE), 'E2 Allocators'!$B$15:$W$361, MATCH('O5 Details by Class &amp; Accounts'!BK$18, 'E2 Allocators'!$B$15:$W$15, 0),FALSE)*$E115)</f>
        <v>0</v>
      </c>
      <c r="BL115" s="1412">
        <f ca="1">IF(ISERROR(VLOOKUP(VLOOKUP($A115, 'E4 TB Allocation Details'!$A$18:$L$205, MATCH("Misc ID", 'E4 TB Allocation Details'!$A$18:$L$18, 0),FALSE), 'E2 Allocators'!$B$15:$W$361, MATCH('O5 Details by Class &amp; Accounts'!BL$18, 'E2 Allocators'!$B$15:$W$15, 0),FALSE)*$E115), 0, VLOOKUP(VLOOKUP($A115, 'E4 TB Allocation Details'!$A$18:$L$205, MATCH("Misc ID", 'E4 TB Allocation Details'!$A$18:$L$18, 0),FALSE), 'E2 Allocators'!$B$15:$W$361, MATCH('O5 Details by Class &amp; Accounts'!BL$18, 'E2 Allocators'!$B$15:$W$15, 0),FALSE)*$E115)</f>
        <v>0</v>
      </c>
      <c r="BM115" s="1412">
        <f ca="1">IF(ISERROR(VLOOKUP(VLOOKUP($A115, 'E4 TB Allocation Details'!$A$18:$L$205, MATCH("Misc ID", 'E4 TB Allocation Details'!$A$18:$L$18, 0),FALSE), 'E2 Allocators'!$B$15:$W$361, MATCH('O5 Details by Class &amp; Accounts'!BM$18, 'E2 Allocators'!$B$15:$W$15, 0),FALSE)*$E115), 0, VLOOKUP(VLOOKUP($A115, 'E4 TB Allocation Details'!$A$18:$L$205, MATCH("Misc ID", 'E4 TB Allocation Details'!$A$18:$L$18, 0),FALSE), 'E2 Allocators'!$B$15:$W$361, MATCH('O5 Details by Class &amp; Accounts'!BM$18, 'E2 Allocators'!$B$15:$W$15, 0),FALSE)*$E115)</f>
        <v>0</v>
      </c>
      <c r="BN115" s="1412">
        <f ca="1">IF(ISERROR(VLOOKUP(VLOOKUP($A115, 'E4 TB Allocation Details'!$A$18:$L$205, MATCH("Misc ID", 'E4 TB Allocation Details'!$A$18:$L$18, 0),FALSE), 'E2 Allocators'!$B$15:$W$361, MATCH('O5 Details by Class &amp; Accounts'!BN$18, 'E2 Allocators'!$B$15:$W$15, 0),FALSE)*$E115), 0, VLOOKUP(VLOOKUP($A115, 'E4 TB Allocation Details'!$A$18:$L$205, MATCH("Misc ID", 'E4 TB Allocation Details'!$A$18:$L$18, 0),FALSE), 'E2 Allocators'!$B$15:$W$361, MATCH('O5 Details by Class &amp; Accounts'!BN$18, 'E2 Allocators'!$B$15:$W$15, 0),FALSE)*$E115)</f>
        <v>0</v>
      </c>
      <c r="BO115" s="1412">
        <f ca="1">IF(ISERROR(VLOOKUP(VLOOKUP($A115, 'E4 TB Allocation Details'!$A$18:$L$205, MATCH("Misc ID", 'E4 TB Allocation Details'!$A$18:$L$18, 0),FALSE), 'E2 Allocators'!$B$15:$W$361, MATCH('O5 Details by Class &amp; Accounts'!BO$18, 'E2 Allocators'!$B$15:$W$15, 0),FALSE)*$E115), 0, VLOOKUP(VLOOKUP($A115, 'E4 TB Allocation Details'!$A$18:$L$205, MATCH("Misc ID", 'E4 TB Allocation Details'!$A$18:$L$18, 0),FALSE), 'E2 Allocators'!$B$15:$W$361, MATCH('O5 Details by Class &amp; Accounts'!BO$18, 'E2 Allocators'!$B$15:$W$15, 0),FALSE)*$E115)</f>
        <v>0</v>
      </c>
      <c r="BP115" s="1412">
        <f ca="1">IF(ISERROR(VLOOKUP(VLOOKUP($A115, 'E4 TB Allocation Details'!$A$18:$L$205, MATCH("Misc ID", 'E4 TB Allocation Details'!$A$18:$L$18, 0),FALSE), 'E2 Allocators'!$B$15:$W$361, MATCH('O5 Details by Class &amp; Accounts'!BP$18, 'E2 Allocators'!$B$15:$W$15, 0),FALSE)*$E115), 0, VLOOKUP(VLOOKUP($A115, 'E4 TB Allocation Details'!$A$18:$L$205, MATCH("Misc ID", 'E4 TB Allocation Details'!$A$18:$L$18, 0),FALSE), 'E2 Allocators'!$B$15:$W$361, MATCH('O5 Details by Class &amp; Accounts'!BP$18, 'E2 Allocators'!$B$15:$W$15, 0),FALSE)*$E115)</f>
        <v>0</v>
      </c>
      <c r="BQ115" s="1412">
        <f ca="1">IF(ISERROR(VLOOKUP(VLOOKUP($A115, 'E4 TB Allocation Details'!$A$18:$L$205, MATCH("Misc ID", 'E4 TB Allocation Details'!$A$18:$L$18, 0),FALSE), 'E2 Allocators'!$B$15:$W$361, MATCH('O5 Details by Class &amp; Accounts'!BQ$18, 'E2 Allocators'!$B$15:$W$15, 0),FALSE)*$E115), 0, VLOOKUP(VLOOKUP($A115, 'E4 TB Allocation Details'!$A$18:$L$205, MATCH("Misc ID", 'E4 TB Allocation Details'!$A$18:$L$18, 0),FALSE), 'E2 Allocators'!$B$15:$W$361, MATCH('O5 Details by Class &amp; Accounts'!BQ$18, 'E2 Allocators'!$B$15:$W$15, 0),FALSE)*$E115)</f>
        <v>0</v>
      </c>
      <c r="BR115" s="1412">
        <f ca="1">IF(ISERROR(VLOOKUP(VLOOKUP($A115, 'E4 TB Allocation Details'!$A$18:$L$205, MATCH("Misc ID", 'E4 TB Allocation Details'!$A$18:$L$18, 0),FALSE), 'E2 Allocators'!$B$15:$W$361, MATCH('O5 Details by Class &amp; Accounts'!BR$18, 'E2 Allocators'!$B$15:$W$15, 0),FALSE)*$E115), 0, VLOOKUP(VLOOKUP($A115, 'E4 TB Allocation Details'!$A$18:$L$205, MATCH("Misc ID", 'E4 TB Allocation Details'!$A$18:$L$18, 0),FALSE), 'E2 Allocators'!$B$15:$W$361, MATCH('O5 Details by Class &amp; Accounts'!BR$18, 'E2 Allocators'!$B$15:$W$15, 0),FALSE)*$E115)</f>
        <v>0</v>
      </c>
      <c r="BS115" s="1412">
        <f t="shared" ref="BS115:BS122" si="28">SUM(AY115:BR115)</f>
        <v>0</v>
      </c>
      <c r="BT115" s="1412">
        <f ca="1">IF(ISERROR(VLOOKUP(VLOOKUP($A115, 'E4 TB Allocation Details'!$A$18:$L$205, MATCH("A &amp; G ID", 'E4 TB Allocation Details'!$A$18:$L$18, 0),FALSE), 'E2 Allocators'!$B$15:$W$361, MATCH('O5 Details by Class &amp; Accounts'!BT$18, 'E2 Allocators'!$B$15:$W$15, 0),FALSE)*$E115), 0, VLOOKUP(VLOOKUP($A115, 'E4 TB Allocation Details'!$A$18:$L$205, MATCH("A &amp; G ID", 'E4 TB Allocation Details'!$A$18:$L$18, 0),FALSE), 'E2 Allocators'!$B$15:$W$361, MATCH('O5 Details by Class &amp; Accounts'!BT$18, 'E2 Allocators'!$B$15:$W$15, 0),FALSE)*$E115)</f>
        <v>6991356.9662180487</v>
      </c>
      <c r="BU115" s="1412">
        <f ca="1">IF(ISERROR(VLOOKUP(VLOOKUP($A115, 'E4 TB Allocation Details'!$A$18:$L$205, MATCH("A &amp; G ID", 'E4 TB Allocation Details'!$A$18:$L$18, 0),FALSE), 'E2 Allocators'!$B$15:$W$361, MATCH('O5 Details by Class &amp; Accounts'!BU$18, 'E2 Allocators'!$B$15:$W$15, 0),FALSE)*$E115), 0, VLOOKUP(VLOOKUP($A115, 'E4 TB Allocation Details'!$A$18:$L$205, MATCH("A &amp; G ID", 'E4 TB Allocation Details'!$A$18:$L$18, 0),FALSE), 'E2 Allocators'!$B$15:$W$361, MATCH('O5 Details by Class &amp; Accounts'!BU$18, 'E2 Allocators'!$B$15:$W$15, 0),FALSE)*$E115)</f>
        <v>3102762.3470111396</v>
      </c>
      <c r="BV115" s="1412">
        <f ca="1">IF(ISERROR(VLOOKUP(VLOOKUP($A115, 'E4 TB Allocation Details'!$A$18:$L$205, MATCH("A &amp; G ID", 'E4 TB Allocation Details'!$A$18:$L$18, 0),FALSE), 'E2 Allocators'!$B$15:$W$361, MATCH('O5 Details by Class &amp; Accounts'!BV$18, 'E2 Allocators'!$B$15:$W$15, 0),FALSE)*$E115), 0, VLOOKUP(VLOOKUP($A115, 'E4 TB Allocation Details'!$A$18:$L$205, MATCH("A &amp; G ID", 'E4 TB Allocation Details'!$A$18:$L$18, 0),FALSE), 'E2 Allocators'!$B$15:$W$361, MATCH('O5 Details by Class &amp; Accounts'!BV$18, 'E2 Allocators'!$B$15:$W$15, 0),FALSE)*$E115)</f>
        <v>9711330.3557040375</v>
      </c>
      <c r="BW115" s="1412">
        <f ca="1">IF(ISERROR(VLOOKUP(VLOOKUP($A115, 'E4 TB Allocation Details'!$A$18:$L$205, MATCH("A &amp; G ID", 'E4 TB Allocation Details'!$A$18:$L$18, 0),FALSE), 'E2 Allocators'!$B$15:$W$361, MATCH('O5 Details by Class &amp; Accounts'!BW$18, 'E2 Allocators'!$B$15:$W$15, 0),FALSE)*$E115), 0, VLOOKUP(VLOOKUP($A115, 'E4 TB Allocation Details'!$A$18:$L$205, MATCH("A &amp; G ID", 'E4 TB Allocation Details'!$A$18:$L$18, 0),FALSE), 'E2 Allocators'!$B$15:$W$361, MATCH('O5 Details by Class &amp; Accounts'!BW$18, 'E2 Allocators'!$B$15:$W$15, 0),FALSE)*$E115)</f>
        <v>0</v>
      </c>
      <c r="BX115" s="1412">
        <f ca="1">IF(ISERROR(VLOOKUP(VLOOKUP($A115, 'E4 TB Allocation Details'!$A$18:$L$205, MATCH("A &amp; G ID", 'E4 TB Allocation Details'!$A$18:$L$18, 0),FALSE), 'E2 Allocators'!$B$15:$W$361, MATCH('O5 Details by Class &amp; Accounts'!BX$18, 'E2 Allocators'!$B$15:$W$15, 0),FALSE)*$E115), 0, VLOOKUP(VLOOKUP($A115, 'E4 TB Allocation Details'!$A$18:$L$205, MATCH("A &amp; G ID", 'E4 TB Allocation Details'!$A$18:$L$18, 0),FALSE), 'E2 Allocators'!$B$15:$W$361, MATCH('O5 Details by Class &amp; Accounts'!BX$18, 'E2 Allocators'!$B$15:$W$15, 0),FALSE)*$E115)</f>
        <v>0</v>
      </c>
      <c r="BY115" s="1412">
        <f ca="1">IF(ISERROR(VLOOKUP(VLOOKUP($A115, 'E4 TB Allocation Details'!$A$18:$L$205, MATCH("A &amp; G ID", 'E4 TB Allocation Details'!$A$18:$L$18, 0),FALSE), 'E2 Allocators'!$B$15:$W$361, MATCH('O5 Details by Class &amp; Accounts'!BY$18, 'E2 Allocators'!$B$15:$W$15, 0),FALSE)*$E115), 0, VLOOKUP(VLOOKUP($A115, 'E4 TB Allocation Details'!$A$18:$L$205, MATCH("A &amp; G ID", 'E4 TB Allocation Details'!$A$18:$L$18, 0),FALSE), 'E2 Allocators'!$B$15:$W$361, MATCH('O5 Details by Class &amp; Accounts'!BY$18, 'E2 Allocators'!$B$15:$W$15, 0),FALSE)*$E115)</f>
        <v>0</v>
      </c>
      <c r="BZ115" s="1412">
        <f ca="1">IF(ISERROR(VLOOKUP(VLOOKUP($A115, 'E4 TB Allocation Details'!$A$18:$L$205, MATCH("A &amp; G ID", 'E4 TB Allocation Details'!$A$18:$L$18, 0),FALSE), 'E2 Allocators'!$B$15:$W$361, MATCH('O5 Details by Class &amp; Accounts'!BZ$18, 'E2 Allocators'!$B$15:$W$15, 0),FALSE)*$E115), 0, VLOOKUP(VLOOKUP($A115, 'E4 TB Allocation Details'!$A$18:$L$205, MATCH("A &amp; G ID", 'E4 TB Allocation Details'!$A$18:$L$18, 0),FALSE), 'E2 Allocators'!$B$15:$W$361, MATCH('O5 Details by Class &amp; Accounts'!BZ$18, 'E2 Allocators'!$B$15:$W$15, 0),FALSE)*$E115)</f>
        <v>164731.84838981857</v>
      </c>
      <c r="CA115" s="1412">
        <f ca="1">IF(ISERROR(VLOOKUP(VLOOKUP($A115, 'E4 TB Allocation Details'!$A$18:$L$205, MATCH("A &amp; G ID", 'E4 TB Allocation Details'!$A$18:$L$18, 0),FALSE), 'E2 Allocators'!$B$15:$W$361, MATCH('O5 Details by Class &amp; Accounts'!CA$18, 'E2 Allocators'!$B$15:$W$15, 0),FALSE)*$E115), 0, VLOOKUP(VLOOKUP($A115, 'E4 TB Allocation Details'!$A$18:$L$205, MATCH("A &amp; G ID", 'E4 TB Allocation Details'!$A$18:$L$18, 0),FALSE), 'E2 Allocators'!$B$15:$W$361, MATCH('O5 Details by Class &amp; Accounts'!CA$18, 'E2 Allocators'!$B$15:$W$15, 0),FALSE)*$E115)</f>
        <v>20893.302756645302</v>
      </c>
      <c r="CB115" s="1412">
        <f ca="1">IF(ISERROR(VLOOKUP(VLOOKUP($A115, 'E4 TB Allocation Details'!$A$18:$L$205, MATCH("A &amp; G ID", 'E4 TB Allocation Details'!$A$18:$L$18, 0),FALSE), 'E2 Allocators'!$B$15:$W$361, MATCH('O5 Details by Class &amp; Accounts'!CB$18, 'E2 Allocators'!$B$15:$W$15, 0),FALSE)*$E115), 0, VLOOKUP(VLOOKUP($A115, 'E4 TB Allocation Details'!$A$18:$L$205, MATCH("A &amp; G ID", 'E4 TB Allocation Details'!$A$18:$L$18, 0),FALSE), 'E2 Allocators'!$B$15:$W$361, MATCH('O5 Details by Class &amp; Accounts'!CB$18, 'E2 Allocators'!$B$15:$W$15, 0),FALSE)*$E115)</f>
        <v>52925.179920310518</v>
      </c>
      <c r="CC115" s="1412">
        <f ca="1">IF(ISERROR(VLOOKUP(VLOOKUP($A115, 'E4 TB Allocation Details'!$A$18:$L$205, MATCH("A &amp; G ID", 'E4 TB Allocation Details'!$A$18:$L$18, 0),FALSE), 'E2 Allocators'!$B$15:$W$361, MATCH('O5 Details by Class &amp; Accounts'!CC$18, 'E2 Allocators'!$B$15:$W$15, 0),FALSE)*$E115), 0, VLOOKUP(VLOOKUP($A115, 'E4 TB Allocation Details'!$A$18:$L$205, MATCH("A &amp; G ID", 'E4 TB Allocation Details'!$A$18:$L$18, 0),FALSE), 'E2 Allocators'!$B$15:$W$361, MATCH('O5 Details by Class &amp; Accounts'!CC$18, 'E2 Allocators'!$B$15:$W$15, 0),FALSE)*$E115)</f>
        <v>0</v>
      </c>
      <c r="CD115" s="1412">
        <f ca="1">IF(ISERROR(VLOOKUP(VLOOKUP($A115, 'E4 TB Allocation Details'!$A$18:$L$205, MATCH("A &amp; G ID", 'E4 TB Allocation Details'!$A$18:$L$18, 0),FALSE), 'E2 Allocators'!$B$15:$W$361, MATCH('O5 Details by Class &amp; Accounts'!CD$18, 'E2 Allocators'!$B$15:$W$15, 0),FALSE)*$E115), 0, VLOOKUP(VLOOKUP($A115, 'E4 TB Allocation Details'!$A$18:$L$205, MATCH("A &amp; G ID", 'E4 TB Allocation Details'!$A$18:$L$18, 0),FALSE), 'E2 Allocators'!$B$15:$W$361, MATCH('O5 Details by Class &amp; Accounts'!CD$18, 'E2 Allocators'!$B$15:$W$15, 0),FALSE)*$E115)</f>
        <v>0</v>
      </c>
      <c r="CE115" s="1412">
        <f ca="1">IF(ISERROR(VLOOKUP(VLOOKUP($A115, 'E4 TB Allocation Details'!$A$18:$L$205, MATCH("A &amp; G ID", 'E4 TB Allocation Details'!$A$18:$L$18, 0),FALSE), 'E2 Allocators'!$B$15:$W$361, MATCH('O5 Details by Class &amp; Accounts'!CE$18, 'E2 Allocators'!$B$15:$W$15, 0),FALSE)*$E115), 0, VLOOKUP(VLOOKUP($A115, 'E4 TB Allocation Details'!$A$18:$L$205, MATCH("A &amp; G ID", 'E4 TB Allocation Details'!$A$18:$L$18, 0),FALSE), 'E2 Allocators'!$B$15:$W$361, MATCH('O5 Details by Class &amp; Accounts'!CE$18, 'E2 Allocators'!$B$15:$W$15, 0),FALSE)*$E115)</f>
        <v>0</v>
      </c>
      <c r="CF115" s="1412">
        <f ca="1">IF(ISERROR(VLOOKUP(VLOOKUP($A115, 'E4 TB Allocation Details'!$A$18:$L$205, MATCH("A &amp; G ID", 'E4 TB Allocation Details'!$A$18:$L$18, 0),FALSE), 'E2 Allocators'!$B$15:$W$361, MATCH('O5 Details by Class &amp; Accounts'!CF$18, 'E2 Allocators'!$B$15:$W$15, 0),FALSE)*$E115), 0, VLOOKUP(VLOOKUP($A115, 'E4 TB Allocation Details'!$A$18:$L$205, MATCH("A &amp; G ID", 'E4 TB Allocation Details'!$A$18:$L$18, 0),FALSE), 'E2 Allocators'!$B$15:$W$361, MATCH('O5 Details by Class &amp; Accounts'!CF$18, 'E2 Allocators'!$B$15:$W$15, 0),FALSE)*$E115)</f>
        <v>0</v>
      </c>
      <c r="CG115" s="1412">
        <f ca="1">IF(ISERROR(VLOOKUP(VLOOKUP($A115, 'E4 TB Allocation Details'!$A$18:$L$205, MATCH("A &amp; G ID", 'E4 TB Allocation Details'!$A$18:$L$18, 0),FALSE), 'E2 Allocators'!$B$15:$W$361, MATCH('O5 Details by Class &amp; Accounts'!CG$18, 'E2 Allocators'!$B$15:$W$15, 0),FALSE)*$E115), 0, VLOOKUP(VLOOKUP($A115, 'E4 TB Allocation Details'!$A$18:$L$205, MATCH("A &amp; G ID", 'E4 TB Allocation Details'!$A$18:$L$18, 0),FALSE), 'E2 Allocators'!$B$15:$W$361, MATCH('O5 Details by Class &amp; Accounts'!CG$18, 'E2 Allocators'!$B$15:$W$15, 0),FALSE)*$E115)</f>
        <v>0</v>
      </c>
      <c r="CH115" s="1412">
        <f ca="1">IF(ISERROR(VLOOKUP(VLOOKUP($A115, 'E4 TB Allocation Details'!$A$18:$L$205, MATCH("A &amp; G ID", 'E4 TB Allocation Details'!$A$18:$L$18, 0),FALSE), 'E2 Allocators'!$B$15:$W$361, MATCH('O5 Details by Class &amp; Accounts'!CH$18, 'E2 Allocators'!$B$15:$W$15, 0),FALSE)*$E115), 0, VLOOKUP(VLOOKUP($A115, 'E4 TB Allocation Details'!$A$18:$L$205, MATCH("A &amp; G ID", 'E4 TB Allocation Details'!$A$18:$L$18, 0),FALSE), 'E2 Allocators'!$B$15:$W$361, MATCH('O5 Details by Class &amp; Accounts'!CH$18, 'E2 Allocators'!$B$15:$W$15, 0),FALSE)*$E115)</f>
        <v>0</v>
      </c>
      <c r="CI115" s="1412">
        <f ca="1">IF(ISERROR(VLOOKUP(VLOOKUP($A115, 'E4 TB Allocation Details'!$A$18:$L$205, MATCH("A &amp; G ID", 'E4 TB Allocation Details'!$A$18:$L$18, 0),FALSE), 'E2 Allocators'!$B$15:$W$361, MATCH('O5 Details by Class &amp; Accounts'!CI$18, 'E2 Allocators'!$B$15:$W$15, 0),FALSE)*$E115), 0, VLOOKUP(VLOOKUP($A115, 'E4 TB Allocation Details'!$A$18:$L$205, MATCH("A &amp; G ID", 'E4 TB Allocation Details'!$A$18:$L$18, 0),FALSE), 'E2 Allocators'!$B$15:$W$361, MATCH('O5 Details by Class &amp; Accounts'!CI$18, 'E2 Allocators'!$B$15:$W$15, 0),FALSE)*$E115)</f>
        <v>0</v>
      </c>
      <c r="CJ115" s="1412">
        <f ca="1">IF(ISERROR(VLOOKUP(VLOOKUP($A115, 'E4 TB Allocation Details'!$A$18:$L$205, MATCH("A &amp; G ID", 'E4 TB Allocation Details'!$A$18:$L$18, 0),FALSE), 'E2 Allocators'!$B$15:$W$361, MATCH('O5 Details by Class &amp; Accounts'!CJ$18, 'E2 Allocators'!$B$15:$W$15, 0),FALSE)*$E115), 0, VLOOKUP(VLOOKUP($A115, 'E4 TB Allocation Details'!$A$18:$L$205, MATCH("A &amp; G ID", 'E4 TB Allocation Details'!$A$18:$L$18, 0),FALSE), 'E2 Allocators'!$B$15:$W$361, MATCH('O5 Details by Class &amp; Accounts'!CJ$18, 'E2 Allocators'!$B$15:$W$15, 0),FALSE)*$E115)</f>
        <v>0</v>
      </c>
      <c r="CK115" s="1412">
        <f ca="1">IF(ISERROR(VLOOKUP(VLOOKUP($A115, 'E4 TB Allocation Details'!$A$18:$L$205, MATCH("A &amp; G ID", 'E4 TB Allocation Details'!$A$18:$L$18, 0),FALSE), 'E2 Allocators'!$B$15:$W$361, MATCH('O5 Details by Class &amp; Accounts'!CK$18, 'E2 Allocators'!$B$15:$W$15, 0),FALSE)*$E115), 0, VLOOKUP(VLOOKUP($A115, 'E4 TB Allocation Details'!$A$18:$L$205, MATCH("A &amp; G ID", 'E4 TB Allocation Details'!$A$18:$L$18, 0),FALSE), 'E2 Allocators'!$B$15:$W$361, MATCH('O5 Details by Class &amp; Accounts'!CK$18, 'E2 Allocators'!$B$15:$W$15, 0),FALSE)*$E115)</f>
        <v>0</v>
      </c>
      <c r="CL115" s="1412">
        <f ca="1">IF(ISERROR(VLOOKUP(VLOOKUP($A115, 'E4 TB Allocation Details'!$A$18:$L$205, MATCH("A &amp; G ID", 'E4 TB Allocation Details'!$A$18:$L$18, 0),FALSE), 'E2 Allocators'!$B$15:$W$361, MATCH('O5 Details by Class &amp; Accounts'!CL$18, 'E2 Allocators'!$B$15:$W$15, 0),FALSE)*$E115), 0, VLOOKUP(VLOOKUP($A115, 'E4 TB Allocation Details'!$A$18:$L$205, MATCH("A &amp; G ID", 'E4 TB Allocation Details'!$A$18:$L$18, 0),FALSE), 'E2 Allocators'!$B$15:$W$361, MATCH('O5 Details by Class &amp; Accounts'!CL$18, 'E2 Allocators'!$B$15:$W$15, 0),FALSE)*$E115)</f>
        <v>0</v>
      </c>
      <c r="CM115" s="1412">
        <f ca="1">IF(ISERROR(VLOOKUP(VLOOKUP($A115, 'E4 TB Allocation Details'!$A$18:$L$205, MATCH("A &amp; G ID", 'E4 TB Allocation Details'!$A$18:$L$18, 0),FALSE), 'E2 Allocators'!$B$15:$W$361, MATCH('O5 Details by Class &amp; Accounts'!CM$18, 'E2 Allocators'!$B$15:$W$15, 0),FALSE)*$E115), 0, VLOOKUP(VLOOKUP($A115, 'E4 TB Allocation Details'!$A$18:$L$205, MATCH("A &amp; G ID", 'E4 TB Allocation Details'!$A$18:$L$18, 0),FALSE), 'E2 Allocators'!$B$15:$W$361, MATCH('O5 Details by Class &amp; Accounts'!CM$18, 'E2 Allocators'!$B$15:$W$15, 0),FALSE)*$E115)</f>
        <v>0</v>
      </c>
      <c r="CN115" s="1412">
        <f t="shared" ref="CN115:CN122" si="29">SUM(BT115:CM115)</f>
        <v>20044000.000000004</v>
      </c>
      <c r="CO115" s="1792">
        <f t="shared" ref="CO115:CO122" si="30">+E115-AC115-AX115-BS115-CN115</f>
        <v>0</v>
      </c>
      <c r="CQ115" s="2087" t="s">
        <v>881</v>
      </c>
    </row>
    <row r="116" spans="1:95" s="81" customFormat="1" ht="12.75">
      <c r="A116" s="1087">
        <v>4708</v>
      </c>
      <c r="B116" s="1087" t="s">
        <v>1086</v>
      </c>
      <c r="C116" s="1789">
        <f ca="1">IF(ISERROR(VLOOKUP($A116,'I3 TB Data'!$A$23:$H$458,MATCH('O5 Details by Class &amp; Accounts'!$C$18, 'I3 TB Data'!$A$23:$H$23,0),0)), 0, VLOOKUP($A116,'I3 TB Data'!$A$23:$H$458,MATCH('O5 Details by Class &amp; Accounts'!$C$18,'I3 TB Data'!$A$23:$H$23,0),0))</f>
        <v>1459000</v>
      </c>
      <c r="D116" s="1790"/>
      <c r="E116" s="1789">
        <f t="shared" si="24"/>
        <v>1459000</v>
      </c>
      <c r="F116" s="1791">
        <f ca="1">IF(ISERROR(VLOOKUP($A116, 'E1 Categorization'!A35:E124, MATCH("Customer Component", 'E1 Categorization'!$A$33:$E$33,0), 0)), 0, IF(VLOOKUP($A116, 'E1 Categorization'!A35:E124, MATCH("Customer Component", 'E1 Categorization'!$A$33:$E$33,0), 0)=0, 'O5 Details by Class &amp; Accounts'!$E116, IF(AND(VLOOKUP($A116, 'E1 Categorization'!A35:E124, MATCH("Customer Component", 'E1 Categorization'!$A$33:$E$33,0), 0) &gt;0, VLOOKUP($A116, 'E1 Categorization'!A35:E124, MATCH("Customer Component", 'E1 Categorization'!$A$33:$E$33,0), 0)&lt;1), 'O5 Details by Class &amp; Accounts'!$E116*(1-VLOOKUP($A116, 'E1 Categorization'!A35:E124, MATCH("Customer Component", 'E1 Categorization'!$A$33:$E$33,0), 0)), 0)))</f>
        <v>0</v>
      </c>
      <c r="G116" s="1791">
        <f ca="1">IF(ISERROR(VLOOKUP($A116, 'E1 Categorization'!A35:E124, MATCH("Customer Component", 'E1 Categorization'!$A$33:$E$33,0), 0)),0, IF(VLOOKUP($A116, 'E1 Categorization'!A35:E124, MATCH("Customer Component", 'E1 Categorization'!$A$33:$E$33,0), 0)=0, 0, IF(AND(VLOOKUP($A116, 'E1 Categorization'!A35:E124, MATCH("Customer Component", 'E1 Categorization'!$A$33:$E$33,0), 0) &gt;0, VLOOKUP($A116, 'E1 Categorization'!A35:E124, MATCH("Customer Component", 'E1 Categorization'!$A$33:$E$33,0), 0)&lt;1), 'O5 Details by Class &amp; Accounts'!$E116*(VLOOKUP($A116, 'E1 Categorization'!A35:E124, MATCH("Customer Component", 'E1 Categorization'!$A$33:$E$33,0), 0)), 'O5 Details by Class &amp; Accounts'!$E116)))</f>
        <v>0</v>
      </c>
      <c r="H116" s="1412">
        <f t="shared" si="25"/>
        <v>0</v>
      </c>
      <c r="I116" s="1412">
        <f ca="1">IF(ISERROR(VLOOKUP(VLOOKUP($A116, 'E4 TB Allocation Details'!$A$18:$L$205, MATCH("Demand ID", 'E4 TB Allocation Details'!$A$18:$L$18, 0),FALSE), 'E2 Allocators'!$B$15:$W$361, MATCH('O5 Details by Class &amp; Accounts'!I$18, 'E2 Allocators'!$B$15:$W$15, 0),FALSE)*$F116), 0, VLOOKUP(VLOOKUP($A116, 'E4 TB Allocation Details'!$A$18:$L$205, MATCH("Demand ID", 'E4 TB Allocation Details'!$A$18:$L$18, 0),FALSE), 'E2 Allocators'!$B$15:$W$361, MATCH('O5 Details by Class &amp; Accounts'!I$18, 'E2 Allocators'!$B$15:$W$15, 0),FALSE)*$F116)</f>
        <v>0</v>
      </c>
      <c r="J116" s="1412">
        <f ca="1">IF(ISERROR(VLOOKUP(VLOOKUP($A116, 'E4 TB Allocation Details'!$A$18:$L$205, MATCH("Demand ID", 'E4 TB Allocation Details'!$A$18:$L$18, 0),FALSE), 'E2 Allocators'!$B$15:$W$361, MATCH('O5 Details by Class &amp; Accounts'!J$18, 'E2 Allocators'!$B$15:$W$15, 0),FALSE)*$F116), 0, VLOOKUP(VLOOKUP($A116, 'E4 TB Allocation Details'!$A$18:$L$205, MATCH("Demand ID", 'E4 TB Allocation Details'!$A$18:$L$18, 0),FALSE), 'E2 Allocators'!$B$15:$W$361, MATCH('O5 Details by Class &amp; Accounts'!J$18, 'E2 Allocators'!$B$15:$W$15, 0),FALSE)*$F116)</f>
        <v>0</v>
      </c>
      <c r="K116" s="1412">
        <f ca="1">IF(ISERROR(VLOOKUP(VLOOKUP($A116, 'E4 TB Allocation Details'!$A$18:$L$205, MATCH("Demand ID", 'E4 TB Allocation Details'!$A$18:$L$18, 0),FALSE), 'E2 Allocators'!$B$15:$W$361, MATCH('O5 Details by Class &amp; Accounts'!K$18, 'E2 Allocators'!$B$15:$W$15, 0),FALSE)*$F116), 0, VLOOKUP(VLOOKUP($A116, 'E4 TB Allocation Details'!$A$18:$L$205, MATCH("Demand ID", 'E4 TB Allocation Details'!$A$18:$L$18, 0),FALSE), 'E2 Allocators'!$B$15:$W$361, MATCH('O5 Details by Class &amp; Accounts'!K$18, 'E2 Allocators'!$B$15:$W$15, 0),FALSE)*$F116)</f>
        <v>0</v>
      </c>
      <c r="L116" s="1412">
        <f ca="1">IF(ISERROR(VLOOKUP(VLOOKUP($A116, 'E4 TB Allocation Details'!$A$18:$L$205, MATCH("Demand ID", 'E4 TB Allocation Details'!$A$18:$L$18, 0),FALSE), 'E2 Allocators'!$B$15:$W$361, MATCH('O5 Details by Class &amp; Accounts'!L$18, 'E2 Allocators'!$B$15:$W$15, 0),FALSE)*$F116), 0, VLOOKUP(VLOOKUP($A116, 'E4 TB Allocation Details'!$A$18:$L$205, MATCH("Demand ID", 'E4 TB Allocation Details'!$A$18:$L$18, 0),FALSE), 'E2 Allocators'!$B$15:$W$361, MATCH('O5 Details by Class &amp; Accounts'!L$18, 'E2 Allocators'!$B$15:$W$15, 0),FALSE)*$F116)</f>
        <v>0</v>
      </c>
      <c r="M116" s="1412">
        <f ca="1">IF(ISERROR(VLOOKUP(VLOOKUP($A116, 'E4 TB Allocation Details'!$A$18:$L$205, MATCH("Demand ID", 'E4 TB Allocation Details'!$A$18:$L$18, 0),FALSE), 'E2 Allocators'!$B$15:$W$361, MATCH('O5 Details by Class &amp; Accounts'!M$18, 'E2 Allocators'!$B$15:$W$15, 0),FALSE)*$F116), 0, VLOOKUP(VLOOKUP($A116, 'E4 TB Allocation Details'!$A$18:$L$205, MATCH("Demand ID", 'E4 TB Allocation Details'!$A$18:$L$18, 0),FALSE), 'E2 Allocators'!$B$15:$W$361, MATCH('O5 Details by Class &amp; Accounts'!M$18, 'E2 Allocators'!$B$15:$W$15, 0),FALSE)*$F116)</f>
        <v>0</v>
      </c>
      <c r="N116" s="1412">
        <f ca="1">IF(ISERROR(VLOOKUP(VLOOKUP($A116, 'E4 TB Allocation Details'!$A$18:$L$205, MATCH("Demand ID", 'E4 TB Allocation Details'!$A$18:$L$18, 0),FALSE), 'E2 Allocators'!$B$15:$W$361, MATCH('O5 Details by Class &amp; Accounts'!N$18, 'E2 Allocators'!$B$15:$W$15, 0),FALSE)*$F116), 0, VLOOKUP(VLOOKUP($A116, 'E4 TB Allocation Details'!$A$18:$L$205, MATCH("Demand ID", 'E4 TB Allocation Details'!$A$18:$L$18, 0),FALSE), 'E2 Allocators'!$B$15:$W$361, MATCH('O5 Details by Class &amp; Accounts'!N$18, 'E2 Allocators'!$B$15:$W$15, 0),FALSE)*$F116)</f>
        <v>0</v>
      </c>
      <c r="O116" s="1412">
        <f ca="1">IF(ISERROR(VLOOKUP(VLOOKUP($A116, 'E4 TB Allocation Details'!$A$18:$L$205, MATCH("Demand ID", 'E4 TB Allocation Details'!$A$18:$L$18, 0),FALSE), 'E2 Allocators'!$B$15:$W$361, MATCH('O5 Details by Class &amp; Accounts'!O$18, 'E2 Allocators'!$B$15:$W$15, 0),FALSE)*$F116), 0, VLOOKUP(VLOOKUP($A116, 'E4 TB Allocation Details'!$A$18:$L$205, MATCH("Demand ID", 'E4 TB Allocation Details'!$A$18:$L$18, 0),FALSE), 'E2 Allocators'!$B$15:$W$361, MATCH('O5 Details by Class &amp; Accounts'!O$18, 'E2 Allocators'!$B$15:$W$15, 0),FALSE)*$F116)</f>
        <v>0</v>
      </c>
      <c r="P116" s="1412">
        <f ca="1">IF(ISERROR(VLOOKUP(VLOOKUP($A116, 'E4 TB Allocation Details'!$A$18:$L$205, MATCH("Demand ID", 'E4 TB Allocation Details'!$A$18:$L$18, 0),FALSE), 'E2 Allocators'!$B$15:$W$361, MATCH('O5 Details by Class &amp; Accounts'!P$18, 'E2 Allocators'!$B$15:$W$15, 0),FALSE)*$F116), 0, VLOOKUP(VLOOKUP($A116, 'E4 TB Allocation Details'!$A$18:$L$205, MATCH("Demand ID", 'E4 TB Allocation Details'!$A$18:$L$18, 0),FALSE), 'E2 Allocators'!$B$15:$W$361, MATCH('O5 Details by Class &amp; Accounts'!P$18, 'E2 Allocators'!$B$15:$W$15, 0),FALSE)*$F116)</f>
        <v>0</v>
      </c>
      <c r="Q116" s="1412">
        <f ca="1">IF(ISERROR(VLOOKUP(VLOOKUP($A116, 'E4 TB Allocation Details'!$A$18:$L$205, MATCH("Demand ID", 'E4 TB Allocation Details'!$A$18:$L$18, 0),FALSE), 'E2 Allocators'!$B$15:$W$361, MATCH('O5 Details by Class &amp; Accounts'!Q$18, 'E2 Allocators'!$B$15:$W$15, 0),FALSE)*$F116), 0, VLOOKUP(VLOOKUP($A116, 'E4 TB Allocation Details'!$A$18:$L$205, MATCH("Demand ID", 'E4 TB Allocation Details'!$A$18:$L$18, 0),FALSE), 'E2 Allocators'!$B$15:$W$361, MATCH('O5 Details by Class &amp; Accounts'!Q$18, 'E2 Allocators'!$B$15:$W$15, 0),FALSE)*$F116)</f>
        <v>0</v>
      </c>
      <c r="R116" s="1412">
        <f ca="1">IF(ISERROR(VLOOKUP(VLOOKUP($A116, 'E4 TB Allocation Details'!$A$18:$L$205, MATCH("Demand ID", 'E4 TB Allocation Details'!$A$18:$L$18, 0),FALSE), 'E2 Allocators'!$B$15:$W$361, MATCH('O5 Details by Class &amp; Accounts'!R$18, 'E2 Allocators'!$B$15:$W$15, 0),FALSE)*$F116), 0, VLOOKUP(VLOOKUP($A116, 'E4 TB Allocation Details'!$A$18:$L$205, MATCH("Demand ID", 'E4 TB Allocation Details'!$A$18:$L$18, 0),FALSE), 'E2 Allocators'!$B$15:$W$361, MATCH('O5 Details by Class &amp; Accounts'!R$18, 'E2 Allocators'!$B$15:$W$15, 0),FALSE)*$F116)</f>
        <v>0</v>
      </c>
      <c r="S116" s="1412">
        <f ca="1">IF(ISERROR(VLOOKUP(VLOOKUP($A116, 'E4 TB Allocation Details'!$A$18:$L$205, MATCH("Demand ID", 'E4 TB Allocation Details'!$A$18:$L$18, 0),FALSE), 'E2 Allocators'!$B$15:$W$361, MATCH('O5 Details by Class &amp; Accounts'!S$18, 'E2 Allocators'!$B$15:$W$15, 0),FALSE)*$F116), 0, VLOOKUP(VLOOKUP($A116, 'E4 TB Allocation Details'!$A$18:$L$205, MATCH("Demand ID", 'E4 TB Allocation Details'!$A$18:$L$18, 0),FALSE), 'E2 Allocators'!$B$15:$W$361, MATCH('O5 Details by Class &amp; Accounts'!S$18, 'E2 Allocators'!$B$15:$W$15, 0),FALSE)*$F116)</f>
        <v>0</v>
      </c>
      <c r="T116" s="1412">
        <f ca="1">IF(ISERROR(VLOOKUP(VLOOKUP($A116, 'E4 TB Allocation Details'!$A$18:$L$205, MATCH("Demand ID", 'E4 TB Allocation Details'!$A$18:$L$18, 0),FALSE), 'E2 Allocators'!$B$15:$W$361, MATCH('O5 Details by Class &amp; Accounts'!T$18, 'E2 Allocators'!$B$15:$W$15, 0),FALSE)*$F116), 0, VLOOKUP(VLOOKUP($A116, 'E4 TB Allocation Details'!$A$18:$L$205, MATCH("Demand ID", 'E4 TB Allocation Details'!$A$18:$L$18, 0),FALSE), 'E2 Allocators'!$B$15:$W$361, MATCH('O5 Details by Class &amp; Accounts'!T$18, 'E2 Allocators'!$B$15:$W$15, 0),FALSE)*$F116)</f>
        <v>0</v>
      </c>
      <c r="U116" s="1412">
        <f ca="1">IF(ISERROR(VLOOKUP(VLOOKUP($A116, 'E4 TB Allocation Details'!$A$18:$L$205, MATCH("Demand ID", 'E4 TB Allocation Details'!$A$18:$L$18, 0),FALSE), 'E2 Allocators'!$B$15:$W$361, MATCH('O5 Details by Class &amp; Accounts'!U$18, 'E2 Allocators'!$B$15:$W$15, 0),FALSE)*$F116), 0, VLOOKUP(VLOOKUP($A116, 'E4 TB Allocation Details'!$A$18:$L$205, MATCH("Demand ID", 'E4 TB Allocation Details'!$A$18:$L$18, 0),FALSE), 'E2 Allocators'!$B$15:$W$361, MATCH('O5 Details by Class &amp; Accounts'!U$18, 'E2 Allocators'!$B$15:$W$15, 0),FALSE)*$F116)</f>
        <v>0</v>
      </c>
      <c r="V116" s="1412">
        <f ca="1">IF(ISERROR(VLOOKUP(VLOOKUP($A116, 'E4 TB Allocation Details'!$A$18:$L$205, MATCH("Demand ID", 'E4 TB Allocation Details'!$A$18:$L$18, 0),FALSE), 'E2 Allocators'!$B$15:$W$361, MATCH('O5 Details by Class &amp; Accounts'!V$18, 'E2 Allocators'!$B$15:$W$15, 0),FALSE)*$F116), 0, VLOOKUP(VLOOKUP($A116, 'E4 TB Allocation Details'!$A$18:$L$205, MATCH("Demand ID", 'E4 TB Allocation Details'!$A$18:$L$18, 0),FALSE), 'E2 Allocators'!$B$15:$W$361, MATCH('O5 Details by Class &amp; Accounts'!V$18, 'E2 Allocators'!$B$15:$W$15, 0),FALSE)*$F116)</f>
        <v>0</v>
      </c>
      <c r="W116" s="1412">
        <f ca="1">IF(ISERROR(VLOOKUP(VLOOKUP($A116, 'E4 TB Allocation Details'!$A$18:$L$205, MATCH("Demand ID", 'E4 TB Allocation Details'!$A$18:$L$18, 0),FALSE), 'E2 Allocators'!$B$15:$W$361, MATCH('O5 Details by Class &amp; Accounts'!W$18, 'E2 Allocators'!$B$15:$W$15, 0),FALSE)*$F116), 0, VLOOKUP(VLOOKUP($A116, 'E4 TB Allocation Details'!$A$18:$L$205, MATCH("Demand ID", 'E4 TB Allocation Details'!$A$18:$L$18, 0),FALSE), 'E2 Allocators'!$B$15:$W$361, MATCH('O5 Details by Class &amp; Accounts'!W$18, 'E2 Allocators'!$B$15:$W$15, 0),FALSE)*$F116)</f>
        <v>0</v>
      </c>
      <c r="X116" s="1412">
        <f ca="1">IF(ISERROR(VLOOKUP(VLOOKUP($A116, 'E4 TB Allocation Details'!$A$18:$L$205, MATCH("Demand ID", 'E4 TB Allocation Details'!$A$18:$L$18, 0),FALSE), 'E2 Allocators'!$B$15:$W$361, MATCH('O5 Details by Class &amp; Accounts'!X$18, 'E2 Allocators'!$B$15:$W$15, 0),FALSE)*$F116), 0, VLOOKUP(VLOOKUP($A116, 'E4 TB Allocation Details'!$A$18:$L$205, MATCH("Demand ID", 'E4 TB Allocation Details'!$A$18:$L$18, 0),FALSE), 'E2 Allocators'!$B$15:$W$361, MATCH('O5 Details by Class &amp; Accounts'!X$18, 'E2 Allocators'!$B$15:$W$15, 0),FALSE)*$F116)</f>
        <v>0</v>
      </c>
      <c r="Y116" s="1412">
        <f ca="1">IF(ISERROR(VLOOKUP(VLOOKUP($A116, 'E4 TB Allocation Details'!$A$18:$L$205, MATCH("Demand ID", 'E4 TB Allocation Details'!$A$18:$L$18, 0),FALSE), 'E2 Allocators'!$B$15:$W$361, MATCH('O5 Details by Class &amp; Accounts'!Y$18, 'E2 Allocators'!$B$15:$W$15, 0),FALSE)*$F116), 0, VLOOKUP(VLOOKUP($A116, 'E4 TB Allocation Details'!$A$18:$L$205, MATCH("Demand ID", 'E4 TB Allocation Details'!$A$18:$L$18, 0),FALSE), 'E2 Allocators'!$B$15:$W$361, MATCH('O5 Details by Class &amp; Accounts'!Y$18, 'E2 Allocators'!$B$15:$W$15, 0),FALSE)*$F116)</f>
        <v>0</v>
      </c>
      <c r="Z116" s="1412">
        <f ca="1">IF(ISERROR(VLOOKUP(VLOOKUP($A116, 'E4 TB Allocation Details'!$A$18:$L$205, MATCH("Demand ID", 'E4 TB Allocation Details'!$A$18:$L$18, 0),FALSE), 'E2 Allocators'!$B$15:$W$361, MATCH('O5 Details by Class &amp; Accounts'!Z$18, 'E2 Allocators'!$B$15:$W$15, 0),FALSE)*$F116), 0, VLOOKUP(VLOOKUP($A116, 'E4 TB Allocation Details'!$A$18:$L$205, MATCH("Demand ID", 'E4 TB Allocation Details'!$A$18:$L$18, 0),FALSE), 'E2 Allocators'!$B$15:$W$361, MATCH('O5 Details by Class &amp; Accounts'!Z$18, 'E2 Allocators'!$B$15:$W$15, 0),FALSE)*$F116)</f>
        <v>0</v>
      </c>
      <c r="AA116" s="1412">
        <f ca="1">IF(ISERROR(VLOOKUP(VLOOKUP($A116, 'E4 TB Allocation Details'!$A$18:$L$205, MATCH("Demand ID", 'E4 TB Allocation Details'!$A$18:$L$18, 0),FALSE), 'E2 Allocators'!$B$15:$W$361, MATCH('O5 Details by Class &amp; Accounts'!AA$18, 'E2 Allocators'!$B$15:$W$15, 0),FALSE)*$F116), 0, VLOOKUP(VLOOKUP($A116, 'E4 TB Allocation Details'!$A$18:$L$205, MATCH("Demand ID", 'E4 TB Allocation Details'!$A$18:$L$18, 0),FALSE), 'E2 Allocators'!$B$15:$W$361, MATCH('O5 Details by Class &amp; Accounts'!AA$18, 'E2 Allocators'!$B$15:$W$15, 0),FALSE)*$F116)</f>
        <v>0</v>
      </c>
      <c r="AB116" s="1412">
        <f ca="1">IF(ISERROR(VLOOKUP(VLOOKUP($A116, 'E4 TB Allocation Details'!$A$18:$L$205, MATCH("Demand ID", 'E4 TB Allocation Details'!$A$18:$L$18, 0),FALSE), 'E2 Allocators'!$B$15:$W$361, MATCH('O5 Details by Class &amp; Accounts'!AB$18, 'E2 Allocators'!$B$15:$W$15, 0),FALSE)*$F116), 0, VLOOKUP(VLOOKUP($A116, 'E4 TB Allocation Details'!$A$18:$L$205, MATCH("Demand ID", 'E4 TB Allocation Details'!$A$18:$L$18, 0),FALSE), 'E2 Allocators'!$B$15:$W$361, MATCH('O5 Details by Class &amp; Accounts'!AB$18, 'E2 Allocators'!$B$15:$W$15, 0),FALSE)*$F116)</f>
        <v>0</v>
      </c>
      <c r="AC116" s="1412">
        <f t="shared" si="26"/>
        <v>0</v>
      </c>
      <c r="AD116" s="1412">
        <f ca="1">IF(ISERROR(VLOOKUP(VLOOKUP($A116, 'E4 TB Allocation Details'!$A$18:$L$205, MATCH("Customer ID", 'E4 TB Allocation Details'!$A$18:$L$18, 0),FALSE), 'E2 Allocators'!$B$15:$W$361, MATCH('O5 Details by Class &amp; Accounts'!AD$18, 'E2 Allocators'!$B$15:$W$15, 0),FALSE)*$G116), 0, VLOOKUP(VLOOKUP($A116, 'E4 TB Allocation Details'!$A$18:$L$205, MATCH("Customer ID", 'E4 TB Allocation Details'!$A$18:$L$18, 0),FALSE), 'E2 Allocators'!$B$15:$W$361, MATCH('O5 Details by Class &amp; Accounts'!AD$18, 'E2 Allocators'!$B$15:$W$15, 0),FALSE)*$G116)</f>
        <v>0</v>
      </c>
      <c r="AE116" s="1412">
        <f ca="1">IF(ISERROR(VLOOKUP(VLOOKUP($A116, 'E4 TB Allocation Details'!$A$18:$L$205, MATCH("Customer ID", 'E4 TB Allocation Details'!$A$18:$L$18, 0),FALSE), 'E2 Allocators'!$B$15:$W$361, MATCH('O5 Details by Class &amp; Accounts'!AE$18, 'E2 Allocators'!$B$15:$W$15, 0),FALSE)*$G116), 0, VLOOKUP(VLOOKUP($A116, 'E4 TB Allocation Details'!$A$18:$L$205, MATCH("Customer ID", 'E4 TB Allocation Details'!$A$18:$L$18, 0),FALSE), 'E2 Allocators'!$B$15:$W$361, MATCH('O5 Details by Class &amp; Accounts'!AE$18, 'E2 Allocators'!$B$15:$W$15, 0),FALSE)*$G116)</f>
        <v>0</v>
      </c>
      <c r="AF116" s="1412">
        <f ca="1">IF(ISERROR(VLOOKUP(VLOOKUP($A116, 'E4 TB Allocation Details'!$A$18:$L$205, MATCH("Customer ID", 'E4 TB Allocation Details'!$A$18:$L$18, 0),FALSE), 'E2 Allocators'!$B$15:$W$361, MATCH('O5 Details by Class &amp; Accounts'!AF$18, 'E2 Allocators'!$B$15:$W$15, 0),FALSE)*$G116), 0, VLOOKUP(VLOOKUP($A116, 'E4 TB Allocation Details'!$A$18:$L$205, MATCH("Customer ID", 'E4 TB Allocation Details'!$A$18:$L$18, 0),FALSE), 'E2 Allocators'!$B$15:$W$361, MATCH('O5 Details by Class &amp; Accounts'!AF$18, 'E2 Allocators'!$B$15:$W$15, 0),FALSE)*$G116)</f>
        <v>0</v>
      </c>
      <c r="AG116" s="1412">
        <f ca="1">IF(ISERROR(VLOOKUP(VLOOKUP($A116, 'E4 TB Allocation Details'!$A$18:$L$205, MATCH("Customer ID", 'E4 TB Allocation Details'!$A$18:$L$18, 0),FALSE), 'E2 Allocators'!$B$15:$W$361, MATCH('O5 Details by Class &amp; Accounts'!AG$18, 'E2 Allocators'!$B$15:$W$15, 0),FALSE)*$G116), 0, VLOOKUP(VLOOKUP($A116, 'E4 TB Allocation Details'!$A$18:$L$205, MATCH("Customer ID", 'E4 TB Allocation Details'!$A$18:$L$18, 0),FALSE), 'E2 Allocators'!$B$15:$W$361, MATCH('O5 Details by Class &amp; Accounts'!AG$18, 'E2 Allocators'!$B$15:$W$15, 0),FALSE)*$G116)</f>
        <v>0</v>
      </c>
      <c r="AH116" s="1412">
        <f ca="1">IF(ISERROR(VLOOKUP(VLOOKUP($A116, 'E4 TB Allocation Details'!$A$18:$L$205, MATCH("Customer ID", 'E4 TB Allocation Details'!$A$18:$L$18, 0),FALSE), 'E2 Allocators'!$B$15:$W$361, MATCH('O5 Details by Class &amp; Accounts'!AH$18, 'E2 Allocators'!$B$15:$W$15, 0),FALSE)*$G116), 0, VLOOKUP(VLOOKUP($A116, 'E4 TB Allocation Details'!$A$18:$L$205, MATCH("Customer ID", 'E4 TB Allocation Details'!$A$18:$L$18, 0),FALSE), 'E2 Allocators'!$B$15:$W$361, MATCH('O5 Details by Class &amp; Accounts'!AH$18, 'E2 Allocators'!$B$15:$W$15, 0),FALSE)*$G116)</f>
        <v>0</v>
      </c>
      <c r="AI116" s="1412">
        <f ca="1">IF(ISERROR(VLOOKUP(VLOOKUP($A116, 'E4 TB Allocation Details'!$A$18:$L$205, MATCH("Customer ID", 'E4 TB Allocation Details'!$A$18:$L$18, 0),FALSE), 'E2 Allocators'!$B$15:$W$361, MATCH('O5 Details by Class &amp; Accounts'!AI$18, 'E2 Allocators'!$B$15:$W$15, 0),FALSE)*$G116), 0, VLOOKUP(VLOOKUP($A116, 'E4 TB Allocation Details'!$A$18:$L$205, MATCH("Customer ID", 'E4 TB Allocation Details'!$A$18:$L$18, 0),FALSE), 'E2 Allocators'!$B$15:$W$361, MATCH('O5 Details by Class &amp; Accounts'!AI$18, 'E2 Allocators'!$B$15:$W$15, 0),FALSE)*$G116)</f>
        <v>0</v>
      </c>
      <c r="AJ116" s="1412">
        <f ca="1">IF(ISERROR(VLOOKUP(VLOOKUP($A116, 'E4 TB Allocation Details'!$A$18:$L$205, MATCH("Customer ID", 'E4 TB Allocation Details'!$A$18:$L$18, 0),FALSE), 'E2 Allocators'!$B$15:$W$361, MATCH('O5 Details by Class &amp; Accounts'!AJ$18, 'E2 Allocators'!$B$15:$W$15, 0),FALSE)*$G116), 0, VLOOKUP(VLOOKUP($A116, 'E4 TB Allocation Details'!$A$18:$L$205, MATCH("Customer ID", 'E4 TB Allocation Details'!$A$18:$L$18, 0),FALSE), 'E2 Allocators'!$B$15:$W$361, MATCH('O5 Details by Class &amp; Accounts'!AJ$18, 'E2 Allocators'!$B$15:$W$15, 0),FALSE)*$G116)</f>
        <v>0</v>
      </c>
      <c r="AK116" s="1412">
        <f ca="1">IF(ISERROR(VLOOKUP(VLOOKUP($A116, 'E4 TB Allocation Details'!$A$18:$L$205, MATCH("Customer ID", 'E4 TB Allocation Details'!$A$18:$L$18, 0),FALSE), 'E2 Allocators'!$B$15:$W$361, MATCH('O5 Details by Class &amp; Accounts'!AK$18, 'E2 Allocators'!$B$15:$W$15, 0),FALSE)*$G116), 0, VLOOKUP(VLOOKUP($A116, 'E4 TB Allocation Details'!$A$18:$L$205, MATCH("Customer ID", 'E4 TB Allocation Details'!$A$18:$L$18, 0),FALSE), 'E2 Allocators'!$B$15:$W$361, MATCH('O5 Details by Class &amp; Accounts'!AK$18, 'E2 Allocators'!$B$15:$W$15, 0),FALSE)*$G116)</f>
        <v>0</v>
      </c>
      <c r="AL116" s="1412">
        <f ca="1">IF(ISERROR(VLOOKUP(VLOOKUP($A116, 'E4 TB Allocation Details'!$A$18:$L$205, MATCH("Customer ID", 'E4 TB Allocation Details'!$A$18:$L$18, 0),FALSE), 'E2 Allocators'!$B$15:$W$361, MATCH('O5 Details by Class &amp; Accounts'!AL$18, 'E2 Allocators'!$B$15:$W$15, 0),FALSE)*$G116), 0, VLOOKUP(VLOOKUP($A116, 'E4 TB Allocation Details'!$A$18:$L$205, MATCH("Customer ID", 'E4 TB Allocation Details'!$A$18:$L$18, 0),FALSE), 'E2 Allocators'!$B$15:$W$361, MATCH('O5 Details by Class &amp; Accounts'!AL$18, 'E2 Allocators'!$B$15:$W$15, 0),FALSE)*$G116)</f>
        <v>0</v>
      </c>
      <c r="AM116" s="1412">
        <f ca="1">IF(ISERROR(VLOOKUP(VLOOKUP($A116, 'E4 TB Allocation Details'!$A$18:$L$205, MATCH("Customer ID", 'E4 TB Allocation Details'!$A$18:$L$18, 0),FALSE), 'E2 Allocators'!$B$15:$W$361, MATCH('O5 Details by Class &amp; Accounts'!AM$18, 'E2 Allocators'!$B$15:$W$15, 0),FALSE)*$G116), 0, VLOOKUP(VLOOKUP($A116, 'E4 TB Allocation Details'!$A$18:$L$205, MATCH("Customer ID", 'E4 TB Allocation Details'!$A$18:$L$18, 0),FALSE), 'E2 Allocators'!$B$15:$W$361, MATCH('O5 Details by Class &amp; Accounts'!AM$18, 'E2 Allocators'!$B$15:$W$15, 0),FALSE)*$G116)</f>
        <v>0</v>
      </c>
      <c r="AN116" s="1412">
        <f ca="1">IF(ISERROR(VLOOKUP(VLOOKUP($A116, 'E4 TB Allocation Details'!$A$18:$L$205, MATCH("Customer ID", 'E4 TB Allocation Details'!$A$18:$L$18, 0),FALSE), 'E2 Allocators'!$B$15:$W$361, MATCH('O5 Details by Class &amp; Accounts'!AN$18, 'E2 Allocators'!$B$15:$W$15, 0),FALSE)*$G116), 0, VLOOKUP(VLOOKUP($A116, 'E4 TB Allocation Details'!$A$18:$L$205, MATCH("Customer ID", 'E4 TB Allocation Details'!$A$18:$L$18, 0),FALSE), 'E2 Allocators'!$B$15:$W$361, MATCH('O5 Details by Class &amp; Accounts'!AN$18, 'E2 Allocators'!$B$15:$W$15, 0),FALSE)*$G116)</f>
        <v>0</v>
      </c>
      <c r="AO116" s="1412">
        <f ca="1">IF(ISERROR(VLOOKUP(VLOOKUP($A116, 'E4 TB Allocation Details'!$A$18:$L$205, MATCH("Customer ID", 'E4 TB Allocation Details'!$A$18:$L$18, 0),FALSE), 'E2 Allocators'!$B$15:$W$361, MATCH('O5 Details by Class &amp; Accounts'!AO$18, 'E2 Allocators'!$B$15:$W$15, 0),FALSE)*$G116), 0, VLOOKUP(VLOOKUP($A116, 'E4 TB Allocation Details'!$A$18:$L$205, MATCH("Customer ID", 'E4 TB Allocation Details'!$A$18:$L$18, 0),FALSE), 'E2 Allocators'!$B$15:$W$361, MATCH('O5 Details by Class &amp; Accounts'!AO$18, 'E2 Allocators'!$B$15:$W$15, 0),FALSE)*$G116)</f>
        <v>0</v>
      </c>
      <c r="AP116" s="1412">
        <f ca="1">IF(ISERROR(VLOOKUP(VLOOKUP($A116, 'E4 TB Allocation Details'!$A$18:$L$205, MATCH("Customer ID", 'E4 TB Allocation Details'!$A$18:$L$18, 0),FALSE), 'E2 Allocators'!$B$15:$W$361, MATCH('O5 Details by Class &amp; Accounts'!AP$18, 'E2 Allocators'!$B$15:$W$15, 0),FALSE)*$G116), 0, VLOOKUP(VLOOKUP($A116, 'E4 TB Allocation Details'!$A$18:$L$205, MATCH("Customer ID", 'E4 TB Allocation Details'!$A$18:$L$18, 0),FALSE), 'E2 Allocators'!$B$15:$W$361, MATCH('O5 Details by Class &amp; Accounts'!AP$18, 'E2 Allocators'!$B$15:$W$15, 0),FALSE)*$G116)</f>
        <v>0</v>
      </c>
      <c r="AQ116" s="1412">
        <f ca="1">IF(ISERROR(VLOOKUP(VLOOKUP($A116, 'E4 TB Allocation Details'!$A$18:$L$205, MATCH("Customer ID", 'E4 TB Allocation Details'!$A$18:$L$18, 0),FALSE), 'E2 Allocators'!$B$15:$W$361, MATCH('O5 Details by Class &amp; Accounts'!AQ$18, 'E2 Allocators'!$B$15:$W$15, 0),FALSE)*$G116), 0, VLOOKUP(VLOOKUP($A116, 'E4 TB Allocation Details'!$A$18:$L$205, MATCH("Customer ID", 'E4 TB Allocation Details'!$A$18:$L$18, 0),FALSE), 'E2 Allocators'!$B$15:$W$361, MATCH('O5 Details by Class &amp; Accounts'!AQ$18, 'E2 Allocators'!$B$15:$W$15, 0),FALSE)*$G116)</f>
        <v>0</v>
      </c>
      <c r="AR116" s="1412">
        <f ca="1">IF(ISERROR(VLOOKUP(VLOOKUP($A116, 'E4 TB Allocation Details'!$A$18:$L$205, MATCH("Customer ID", 'E4 TB Allocation Details'!$A$18:$L$18, 0),FALSE), 'E2 Allocators'!$B$15:$W$361, MATCH('O5 Details by Class &amp; Accounts'!AR$18, 'E2 Allocators'!$B$15:$W$15, 0),FALSE)*$G116), 0, VLOOKUP(VLOOKUP($A116, 'E4 TB Allocation Details'!$A$18:$L$205, MATCH("Customer ID", 'E4 TB Allocation Details'!$A$18:$L$18, 0),FALSE), 'E2 Allocators'!$B$15:$W$361, MATCH('O5 Details by Class &amp; Accounts'!AR$18, 'E2 Allocators'!$B$15:$W$15, 0),FALSE)*$G116)</f>
        <v>0</v>
      </c>
      <c r="AS116" s="1412">
        <f ca="1">IF(ISERROR(VLOOKUP(VLOOKUP($A116, 'E4 TB Allocation Details'!$A$18:$L$205, MATCH("Customer ID", 'E4 TB Allocation Details'!$A$18:$L$18, 0),FALSE), 'E2 Allocators'!$B$15:$W$361, MATCH('O5 Details by Class &amp; Accounts'!AS$18, 'E2 Allocators'!$B$15:$W$15, 0),FALSE)*$G116), 0, VLOOKUP(VLOOKUP($A116, 'E4 TB Allocation Details'!$A$18:$L$205, MATCH("Customer ID", 'E4 TB Allocation Details'!$A$18:$L$18, 0),FALSE), 'E2 Allocators'!$B$15:$W$361, MATCH('O5 Details by Class &amp; Accounts'!AS$18, 'E2 Allocators'!$B$15:$W$15, 0),FALSE)*$G116)</f>
        <v>0</v>
      </c>
      <c r="AT116" s="1412">
        <f ca="1">IF(ISERROR(VLOOKUP(VLOOKUP($A116, 'E4 TB Allocation Details'!$A$18:$L$205, MATCH("Customer ID", 'E4 TB Allocation Details'!$A$18:$L$18, 0),FALSE), 'E2 Allocators'!$B$15:$W$361, MATCH('O5 Details by Class &amp; Accounts'!AT$18, 'E2 Allocators'!$B$15:$W$15, 0),FALSE)*$G116), 0, VLOOKUP(VLOOKUP($A116, 'E4 TB Allocation Details'!$A$18:$L$205, MATCH("Customer ID", 'E4 TB Allocation Details'!$A$18:$L$18, 0),FALSE), 'E2 Allocators'!$B$15:$W$361, MATCH('O5 Details by Class &amp; Accounts'!AT$18, 'E2 Allocators'!$B$15:$W$15, 0),FALSE)*$G116)</f>
        <v>0</v>
      </c>
      <c r="AU116" s="1412">
        <f ca="1">IF(ISERROR(VLOOKUP(VLOOKUP($A116, 'E4 TB Allocation Details'!$A$18:$L$205, MATCH("Customer ID", 'E4 TB Allocation Details'!$A$18:$L$18, 0),FALSE), 'E2 Allocators'!$B$15:$W$361, MATCH('O5 Details by Class &amp; Accounts'!AU$18, 'E2 Allocators'!$B$15:$W$15, 0),FALSE)*$G116), 0, VLOOKUP(VLOOKUP($A116, 'E4 TB Allocation Details'!$A$18:$L$205, MATCH("Customer ID", 'E4 TB Allocation Details'!$A$18:$L$18, 0),FALSE), 'E2 Allocators'!$B$15:$W$361, MATCH('O5 Details by Class &amp; Accounts'!AU$18, 'E2 Allocators'!$B$15:$W$15, 0),FALSE)*$G116)</f>
        <v>0</v>
      </c>
      <c r="AV116" s="1412">
        <f ca="1">IF(ISERROR(VLOOKUP(VLOOKUP($A116, 'E4 TB Allocation Details'!$A$18:$L$205, MATCH("Customer ID", 'E4 TB Allocation Details'!$A$18:$L$18, 0),FALSE), 'E2 Allocators'!$B$15:$W$361, MATCH('O5 Details by Class &amp; Accounts'!AV$18, 'E2 Allocators'!$B$15:$W$15, 0),FALSE)*$G116), 0, VLOOKUP(VLOOKUP($A116, 'E4 TB Allocation Details'!$A$18:$L$205, MATCH("Customer ID", 'E4 TB Allocation Details'!$A$18:$L$18, 0),FALSE), 'E2 Allocators'!$B$15:$W$361, MATCH('O5 Details by Class &amp; Accounts'!AV$18, 'E2 Allocators'!$B$15:$W$15, 0),FALSE)*$G116)</f>
        <v>0</v>
      </c>
      <c r="AW116" s="1412">
        <f ca="1">IF(ISERROR(VLOOKUP(VLOOKUP($A116, 'E4 TB Allocation Details'!$A$18:$L$205, MATCH("Customer ID", 'E4 TB Allocation Details'!$A$18:$L$18, 0),FALSE), 'E2 Allocators'!$B$15:$W$361, MATCH('O5 Details by Class &amp; Accounts'!AW$18, 'E2 Allocators'!$B$15:$W$15, 0),FALSE)*$G116), 0, VLOOKUP(VLOOKUP($A116, 'E4 TB Allocation Details'!$A$18:$L$205, MATCH("Customer ID", 'E4 TB Allocation Details'!$A$18:$L$18, 0),FALSE), 'E2 Allocators'!$B$15:$W$361, MATCH('O5 Details by Class &amp; Accounts'!AW$18, 'E2 Allocators'!$B$15:$W$15, 0),FALSE)*$G116)</f>
        <v>0</v>
      </c>
      <c r="AX116" s="1412">
        <f t="shared" si="27"/>
        <v>0</v>
      </c>
      <c r="AY116" s="1412">
        <f ca="1">IF(ISERROR(VLOOKUP(VLOOKUP($A116, 'E4 TB Allocation Details'!$A$18:$L$205, MATCH("Misc ID", 'E4 TB Allocation Details'!$A$18:$L$18, 0),FALSE), 'E2 Allocators'!$B$15:$W$361, MATCH('O5 Details by Class &amp; Accounts'!AY$18, 'E2 Allocators'!$B$15:$W$15, 0),FALSE)*$E116), 0, VLOOKUP(VLOOKUP($A116, 'E4 TB Allocation Details'!$A$18:$L$205, MATCH("Misc ID", 'E4 TB Allocation Details'!$A$18:$L$18, 0),FALSE), 'E2 Allocators'!$B$15:$W$361, MATCH('O5 Details by Class &amp; Accounts'!AY$18, 'E2 Allocators'!$B$15:$W$15, 0),FALSE)*$E116)</f>
        <v>0</v>
      </c>
      <c r="AZ116" s="1412">
        <f ca="1">IF(ISERROR(VLOOKUP(VLOOKUP($A116, 'E4 TB Allocation Details'!$A$18:$L$205, MATCH("Misc ID", 'E4 TB Allocation Details'!$A$18:$L$18, 0),FALSE), 'E2 Allocators'!$B$15:$W$361, MATCH('O5 Details by Class &amp; Accounts'!AZ$18, 'E2 Allocators'!$B$15:$W$15, 0),FALSE)*$E116), 0, VLOOKUP(VLOOKUP($A116, 'E4 TB Allocation Details'!$A$18:$L$205, MATCH("Misc ID", 'E4 TB Allocation Details'!$A$18:$L$18, 0),FALSE), 'E2 Allocators'!$B$15:$W$361, MATCH('O5 Details by Class &amp; Accounts'!AZ$18, 'E2 Allocators'!$B$15:$W$15, 0),FALSE)*$E116)</f>
        <v>0</v>
      </c>
      <c r="BA116" s="1412">
        <f ca="1">IF(ISERROR(VLOOKUP(VLOOKUP($A116, 'E4 TB Allocation Details'!$A$18:$L$205, MATCH("Misc ID", 'E4 TB Allocation Details'!$A$18:$L$18, 0),FALSE), 'E2 Allocators'!$B$15:$W$361, MATCH('O5 Details by Class &amp; Accounts'!BA$18, 'E2 Allocators'!$B$15:$W$15, 0),FALSE)*$E116), 0, VLOOKUP(VLOOKUP($A116, 'E4 TB Allocation Details'!$A$18:$L$205, MATCH("Misc ID", 'E4 TB Allocation Details'!$A$18:$L$18, 0),FALSE), 'E2 Allocators'!$B$15:$W$361, MATCH('O5 Details by Class &amp; Accounts'!BA$18, 'E2 Allocators'!$B$15:$W$15, 0),FALSE)*$E116)</f>
        <v>0</v>
      </c>
      <c r="BB116" s="1412">
        <f ca="1">IF(ISERROR(VLOOKUP(VLOOKUP($A116, 'E4 TB Allocation Details'!$A$18:$L$205, MATCH("Misc ID", 'E4 TB Allocation Details'!$A$18:$L$18, 0),FALSE), 'E2 Allocators'!$B$15:$W$361, MATCH('O5 Details by Class &amp; Accounts'!BB$18, 'E2 Allocators'!$B$15:$W$15, 0),FALSE)*$E116), 0, VLOOKUP(VLOOKUP($A116, 'E4 TB Allocation Details'!$A$18:$L$205, MATCH("Misc ID", 'E4 TB Allocation Details'!$A$18:$L$18, 0),FALSE), 'E2 Allocators'!$B$15:$W$361, MATCH('O5 Details by Class &amp; Accounts'!BB$18, 'E2 Allocators'!$B$15:$W$15, 0),FALSE)*$E116)</f>
        <v>0</v>
      </c>
      <c r="BC116" s="1412">
        <f ca="1">IF(ISERROR(VLOOKUP(VLOOKUP($A116, 'E4 TB Allocation Details'!$A$18:$L$205, MATCH("Misc ID", 'E4 TB Allocation Details'!$A$18:$L$18, 0),FALSE), 'E2 Allocators'!$B$15:$W$361, MATCH('O5 Details by Class &amp; Accounts'!BC$18, 'E2 Allocators'!$B$15:$W$15, 0),FALSE)*$E116), 0, VLOOKUP(VLOOKUP($A116, 'E4 TB Allocation Details'!$A$18:$L$205, MATCH("Misc ID", 'E4 TB Allocation Details'!$A$18:$L$18, 0),FALSE), 'E2 Allocators'!$B$15:$W$361, MATCH('O5 Details by Class &amp; Accounts'!BC$18, 'E2 Allocators'!$B$15:$W$15, 0),FALSE)*$E116)</f>
        <v>0</v>
      </c>
      <c r="BD116" s="1412">
        <f ca="1">IF(ISERROR(VLOOKUP(VLOOKUP($A116, 'E4 TB Allocation Details'!$A$18:$L$205, MATCH("Misc ID", 'E4 TB Allocation Details'!$A$18:$L$18, 0),FALSE), 'E2 Allocators'!$B$15:$W$361, MATCH('O5 Details by Class &amp; Accounts'!BD$18, 'E2 Allocators'!$B$15:$W$15, 0),FALSE)*$E116), 0, VLOOKUP(VLOOKUP($A116, 'E4 TB Allocation Details'!$A$18:$L$205, MATCH("Misc ID", 'E4 TB Allocation Details'!$A$18:$L$18, 0),FALSE), 'E2 Allocators'!$B$15:$W$361, MATCH('O5 Details by Class &amp; Accounts'!BD$18, 'E2 Allocators'!$B$15:$W$15, 0),FALSE)*$E116)</f>
        <v>0</v>
      </c>
      <c r="BE116" s="1412">
        <f ca="1">IF(ISERROR(VLOOKUP(VLOOKUP($A116, 'E4 TB Allocation Details'!$A$18:$L$205, MATCH("Misc ID", 'E4 TB Allocation Details'!$A$18:$L$18, 0),FALSE), 'E2 Allocators'!$B$15:$W$361, MATCH('O5 Details by Class &amp; Accounts'!BE$18, 'E2 Allocators'!$B$15:$W$15, 0),FALSE)*$E116), 0, VLOOKUP(VLOOKUP($A116, 'E4 TB Allocation Details'!$A$18:$L$205, MATCH("Misc ID", 'E4 TB Allocation Details'!$A$18:$L$18, 0),FALSE), 'E2 Allocators'!$B$15:$W$361, MATCH('O5 Details by Class &amp; Accounts'!BE$18, 'E2 Allocators'!$B$15:$W$15, 0),FALSE)*$E116)</f>
        <v>0</v>
      </c>
      <c r="BF116" s="1412">
        <f ca="1">IF(ISERROR(VLOOKUP(VLOOKUP($A116, 'E4 TB Allocation Details'!$A$18:$L$205, MATCH("Misc ID", 'E4 TB Allocation Details'!$A$18:$L$18, 0),FALSE), 'E2 Allocators'!$B$15:$W$361, MATCH('O5 Details by Class &amp; Accounts'!BF$18, 'E2 Allocators'!$B$15:$W$15, 0),FALSE)*$E116), 0, VLOOKUP(VLOOKUP($A116, 'E4 TB Allocation Details'!$A$18:$L$205, MATCH("Misc ID", 'E4 TB Allocation Details'!$A$18:$L$18, 0),FALSE), 'E2 Allocators'!$B$15:$W$361, MATCH('O5 Details by Class &amp; Accounts'!BF$18, 'E2 Allocators'!$B$15:$W$15, 0),FALSE)*$E116)</f>
        <v>0</v>
      </c>
      <c r="BG116" s="1412">
        <f ca="1">IF(ISERROR(VLOOKUP(VLOOKUP($A116, 'E4 TB Allocation Details'!$A$18:$L$205, MATCH("Misc ID", 'E4 TB Allocation Details'!$A$18:$L$18, 0),FALSE), 'E2 Allocators'!$B$15:$W$361, MATCH('O5 Details by Class &amp; Accounts'!BG$18, 'E2 Allocators'!$B$15:$W$15, 0),FALSE)*$E116), 0, VLOOKUP(VLOOKUP($A116, 'E4 TB Allocation Details'!$A$18:$L$205, MATCH("Misc ID", 'E4 TB Allocation Details'!$A$18:$L$18, 0),FALSE), 'E2 Allocators'!$B$15:$W$361, MATCH('O5 Details by Class &amp; Accounts'!BG$18, 'E2 Allocators'!$B$15:$W$15, 0),FALSE)*$E116)</f>
        <v>0</v>
      </c>
      <c r="BH116" s="1412">
        <f ca="1">IF(ISERROR(VLOOKUP(VLOOKUP($A116, 'E4 TB Allocation Details'!$A$18:$L$205, MATCH("Misc ID", 'E4 TB Allocation Details'!$A$18:$L$18, 0),FALSE), 'E2 Allocators'!$B$15:$W$361, MATCH('O5 Details by Class &amp; Accounts'!BH$18, 'E2 Allocators'!$B$15:$W$15, 0),FALSE)*$E116), 0, VLOOKUP(VLOOKUP($A116, 'E4 TB Allocation Details'!$A$18:$L$205, MATCH("Misc ID", 'E4 TB Allocation Details'!$A$18:$L$18, 0),FALSE), 'E2 Allocators'!$B$15:$W$361, MATCH('O5 Details by Class &amp; Accounts'!BH$18, 'E2 Allocators'!$B$15:$W$15, 0),FALSE)*$E116)</f>
        <v>0</v>
      </c>
      <c r="BI116" s="1412">
        <f ca="1">IF(ISERROR(VLOOKUP(VLOOKUP($A116, 'E4 TB Allocation Details'!$A$18:$L$205, MATCH("Misc ID", 'E4 TB Allocation Details'!$A$18:$L$18, 0),FALSE), 'E2 Allocators'!$B$15:$W$361, MATCH('O5 Details by Class &amp; Accounts'!BI$18, 'E2 Allocators'!$B$15:$W$15, 0),FALSE)*$E116), 0, VLOOKUP(VLOOKUP($A116, 'E4 TB Allocation Details'!$A$18:$L$205, MATCH("Misc ID", 'E4 TB Allocation Details'!$A$18:$L$18, 0),FALSE), 'E2 Allocators'!$B$15:$W$361, MATCH('O5 Details by Class &amp; Accounts'!BI$18, 'E2 Allocators'!$B$15:$W$15, 0),FALSE)*$E116)</f>
        <v>0</v>
      </c>
      <c r="BJ116" s="1412">
        <f ca="1">IF(ISERROR(VLOOKUP(VLOOKUP($A116, 'E4 TB Allocation Details'!$A$18:$L$205, MATCH("Misc ID", 'E4 TB Allocation Details'!$A$18:$L$18, 0),FALSE), 'E2 Allocators'!$B$15:$W$361, MATCH('O5 Details by Class &amp; Accounts'!BJ$18, 'E2 Allocators'!$B$15:$W$15, 0),FALSE)*$E116), 0, VLOOKUP(VLOOKUP($A116, 'E4 TB Allocation Details'!$A$18:$L$205, MATCH("Misc ID", 'E4 TB Allocation Details'!$A$18:$L$18, 0),FALSE), 'E2 Allocators'!$B$15:$W$361, MATCH('O5 Details by Class &amp; Accounts'!BJ$18, 'E2 Allocators'!$B$15:$W$15, 0),FALSE)*$E116)</f>
        <v>0</v>
      </c>
      <c r="BK116" s="1412">
        <f ca="1">IF(ISERROR(VLOOKUP(VLOOKUP($A116, 'E4 TB Allocation Details'!$A$18:$L$205, MATCH("Misc ID", 'E4 TB Allocation Details'!$A$18:$L$18, 0),FALSE), 'E2 Allocators'!$B$15:$W$361, MATCH('O5 Details by Class &amp; Accounts'!BK$18, 'E2 Allocators'!$B$15:$W$15, 0),FALSE)*$E116), 0, VLOOKUP(VLOOKUP($A116, 'E4 TB Allocation Details'!$A$18:$L$205, MATCH("Misc ID", 'E4 TB Allocation Details'!$A$18:$L$18, 0),FALSE), 'E2 Allocators'!$B$15:$W$361, MATCH('O5 Details by Class &amp; Accounts'!BK$18, 'E2 Allocators'!$B$15:$W$15, 0),FALSE)*$E116)</f>
        <v>0</v>
      </c>
      <c r="BL116" s="1412">
        <f ca="1">IF(ISERROR(VLOOKUP(VLOOKUP($A116, 'E4 TB Allocation Details'!$A$18:$L$205, MATCH("Misc ID", 'E4 TB Allocation Details'!$A$18:$L$18, 0),FALSE), 'E2 Allocators'!$B$15:$W$361, MATCH('O5 Details by Class &amp; Accounts'!BL$18, 'E2 Allocators'!$B$15:$W$15, 0),FALSE)*$E116), 0, VLOOKUP(VLOOKUP($A116, 'E4 TB Allocation Details'!$A$18:$L$205, MATCH("Misc ID", 'E4 TB Allocation Details'!$A$18:$L$18, 0),FALSE), 'E2 Allocators'!$B$15:$W$361, MATCH('O5 Details by Class &amp; Accounts'!BL$18, 'E2 Allocators'!$B$15:$W$15, 0),FALSE)*$E116)</f>
        <v>0</v>
      </c>
      <c r="BM116" s="1412">
        <f ca="1">IF(ISERROR(VLOOKUP(VLOOKUP($A116, 'E4 TB Allocation Details'!$A$18:$L$205, MATCH("Misc ID", 'E4 TB Allocation Details'!$A$18:$L$18, 0),FALSE), 'E2 Allocators'!$B$15:$W$361, MATCH('O5 Details by Class &amp; Accounts'!BM$18, 'E2 Allocators'!$B$15:$W$15, 0),FALSE)*$E116), 0, VLOOKUP(VLOOKUP($A116, 'E4 TB Allocation Details'!$A$18:$L$205, MATCH("Misc ID", 'E4 TB Allocation Details'!$A$18:$L$18, 0),FALSE), 'E2 Allocators'!$B$15:$W$361, MATCH('O5 Details by Class &amp; Accounts'!BM$18, 'E2 Allocators'!$B$15:$W$15, 0),FALSE)*$E116)</f>
        <v>0</v>
      </c>
      <c r="BN116" s="1412">
        <f ca="1">IF(ISERROR(VLOOKUP(VLOOKUP($A116, 'E4 TB Allocation Details'!$A$18:$L$205, MATCH("Misc ID", 'E4 TB Allocation Details'!$A$18:$L$18, 0),FALSE), 'E2 Allocators'!$B$15:$W$361, MATCH('O5 Details by Class &amp; Accounts'!BN$18, 'E2 Allocators'!$B$15:$W$15, 0),FALSE)*$E116), 0, VLOOKUP(VLOOKUP($A116, 'E4 TB Allocation Details'!$A$18:$L$205, MATCH("Misc ID", 'E4 TB Allocation Details'!$A$18:$L$18, 0),FALSE), 'E2 Allocators'!$B$15:$W$361, MATCH('O5 Details by Class &amp; Accounts'!BN$18, 'E2 Allocators'!$B$15:$W$15, 0),FALSE)*$E116)</f>
        <v>0</v>
      </c>
      <c r="BO116" s="1412">
        <f ca="1">IF(ISERROR(VLOOKUP(VLOOKUP($A116, 'E4 TB Allocation Details'!$A$18:$L$205, MATCH("Misc ID", 'E4 TB Allocation Details'!$A$18:$L$18, 0),FALSE), 'E2 Allocators'!$B$15:$W$361, MATCH('O5 Details by Class &amp; Accounts'!BO$18, 'E2 Allocators'!$B$15:$W$15, 0),FALSE)*$E116), 0, VLOOKUP(VLOOKUP($A116, 'E4 TB Allocation Details'!$A$18:$L$205, MATCH("Misc ID", 'E4 TB Allocation Details'!$A$18:$L$18, 0),FALSE), 'E2 Allocators'!$B$15:$W$361, MATCH('O5 Details by Class &amp; Accounts'!BO$18, 'E2 Allocators'!$B$15:$W$15, 0),FALSE)*$E116)</f>
        <v>0</v>
      </c>
      <c r="BP116" s="1412">
        <f ca="1">IF(ISERROR(VLOOKUP(VLOOKUP($A116, 'E4 TB Allocation Details'!$A$18:$L$205, MATCH("Misc ID", 'E4 TB Allocation Details'!$A$18:$L$18, 0),FALSE), 'E2 Allocators'!$B$15:$W$361, MATCH('O5 Details by Class &amp; Accounts'!BP$18, 'E2 Allocators'!$B$15:$W$15, 0),FALSE)*$E116), 0, VLOOKUP(VLOOKUP($A116, 'E4 TB Allocation Details'!$A$18:$L$205, MATCH("Misc ID", 'E4 TB Allocation Details'!$A$18:$L$18, 0),FALSE), 'E2 Allocators'!$B$15:$W$361, MATCH('O5 Details by Class &amp; Accounts'!BP$18, 'E2 Allocators'!$B$15:$W$15, 0),FALSE)*$E116)</f>
        <v>0</v>
      </c>
      <c r="BQ116" s="1412">
        <f ca="1">IF(ISERROR(VLOOKUP(VLOOKUP($A116, 'E4 TB Allocation Details'!$A$18:$L$205, MATCH("Misc ID", 'E4 TB Allocation Details'!$A$18:$L$18, 0),FALSE), 'E2 Allocators'!$B$15:$W$361, MATCH('O5 Details by Class &amp; Accounts'!BQ$18, 'E2 Allocators'!$B$15:$W$15, 0),FALSE)*$E116), 0, VLOOKUP(VLOOKUP($A116, 'E4 TB Allocation Details'!$A$18:$L$205, MATCH("Misc ID", 'E4 TB Allocation Details'!$A$18:$L$18, 0),FALSE), 'E2 Allocators'!$B$15:$W$361, MATCH('O5 Details by Class &amp; Accounts'!BQ$18, 'E2 Allocators'!$B$15:$W$15, 0),FALSE)*$E116)</f>
        <v>0</v>
      </c>
      <c r="BR116" s="1412">
        <f ca="1">IF(ISERROR(VLOOKUP(VLOOKUP($A116, 'E4 TB Allocation Details'!$A$18:$L$205, MATCH("Misc ID", 'E4 TB Allocation Details'!$A$18:$L$18, 0),FALSE), 'E2 Allocators'!$B$15:$W$361, MATCH('O5 Details by Class &amp; Accounts'!BR$18, 'E2 Allocators'!$B$15:$W$15, 0),FALSE)*$E116), 0, VLOOKUP(VLOOKUP($A116, 'E4 TB Allocation Details'!$A$18:$L$205, MATCH("Misc ID", 'E4 TB Allocation Details'!$A$18:$L$18, 0),FALSE), 'E2 Allocators'!$B$15:$W$361, MATCH('O5 Details by Class &amp; Accounts'!BR$18, 'E2 Allocators'!$B$15:$W$15, 0),FALSE)*$E116)</f>
        <v>0</v>
      </c>
      <c r="BS116" s="1412">
        <f t="shared" si="28"/>
        <v>0</v>
      </c>
      <c r="BT116" s="1412">
        <f ca="1">IF(ISERROR(VLOOKUP(VLOOKUP($A116, 'E4 TB Allocation Details'!$A$18:$L$205, MATCH("A &amp; G ID", 'E4 TB Allocation Details'!$A$18:$L$18, 0),FALSE), 'E2 Allocators'!$B$15:$W$361, MATCH('O5 Details by Class &amp; Accounts'!BT$18, 'E2 Allocators'!$B$15:$W$15, 0),FALSE)*$E116), 0, VLOOKUP(VLOOKUP($A116, 'E4 TB Allocation Details'!$A$18:$L$205, MATCH("A &amp; G ID", 'E4 TB Allocation Details'!$A$18:$L$18, 0),FALSE), 'E2 Allocators'!$B$15:$W$361, MATCH('O5 Details by Class &amp; Accounts'!BT$18, 'E2 Allocators'!$B$15:$W$15, 0),FALSE)*$E116)</f>
        <v>508899.91088166693</v>
      </c>
      <c r="BU116" s="1412">
        <f ca="1">IF(ISERROR(VLOOKUP(VLOOKUP($A116, 'E4 TB Allocation Details'!$A$18:$L$205, MATCH("A &amp; G ID", 'E4 TB Allocation Details'!$A$18:$L$18, 0),FALSE), 'E2 Allocators'!$B$15:$W$361, MATCH('O5 Details by Class &amp; Accounts'!BU$18, 'E2 Allocators'!$B$15:$W$15, 0),FALSE)*$E116), 0, VLOOKUP(VLOOKUP($A116, 'E4 TB Allocation Details'!$A$18:$L$205, MATCH("A &amp; G ID", 'E4 TB Allocation Details'!$A$18:$L$18, 0),FALSE), 'E2 Allocators'!$B$15:$W$361, MATCH('O5 Details by Class &amp; Accounts'!BU$18, 'E2 Allocators'!$B$15:$W$15, 0),FALSE)*$E116)</f>
        <v>225849.64399766776</v>
      </c>
      <c r="BV116" s="1412">
        <f ca="1">IF(ISERROR(VLOOKUP(VLOOKUP($A116, 'E4 TB Allocation Details'!$A$18:$L$205, MATCH("A &amp; G ID", 'E4 TB Allocation Details'!$A$18:$L$18, 0),FALSE), 'E2 Allocators'!$B$15:$W$361, MATCH('O5 Details by Class &amp; Accounts'!BV$18, 'E2 Allocators'!$B$15:$W$15, 0),FALSE)*$E116), 0, VLOOKUP(VLOOKUP($A116, 'E4 TB Allocation Details'!$A$18:$L$205, MATCH("A &amp; G ID", 'E4 TB Allocation Details'!$A$18:$L$18, 0),FALSE), 'E2 Allocators'!$B$15:$W$361, MATCH('O5 Details by Class &amp; Accounts'!BV$18, 'E2 Allocators'!$B$15:$W$15, 0),FALSE)*$E116)</f>
        <v>706886.39936999558</v>
      </c>
      <c r="BW116" s="1412">
        <f ca="1">IF(ISERROR(VLOOKUP(VLOOKUP($A116, 'E4 TB Allocation Details'!$A$18:$L$205, MATCH("A &amp; G ID", 'E4 TB Allocation Details'!$A$18:$L$18, 0),FALSE), 'E2 Allocators'!$B$15:$W$361, MATCH('O5 Details by Class &amp; Accounts'!BW$18, 'E2 Allocators'!$B$15:$W$15, 0),FALSE)*$E116), 0, VLOOKUP(VLOOKUP($A116, 'E4 TB Allocation Details'!$A$18:$L$205, MATCH("A &amp; G ID", 'E4 TB Allocation Details'!$A$18:$L$18, 0),FALSE), 'E2 Allocators'!$B$15:$W$361, MATCH('O5 Details by Class &amp; Accounts'!BW$18, 'E2 Allocators'!$B$15:$W$15, 0),FALSE)*$E116)</f>
        <v>0</v>
      </c>
      <c r="BX116" s="1412">
        <f ca="1">IF(ISERROR(VLOOKUP(VLOOKUP($A116, 'E4 TB Allocation Details'!$A$18:$L$205, MATCH("A &amp; G ID", 'E4 TB Allocation Details'!$A$18:$L$18, 0),FALSE), 'E2 Allocators'!$B$15:$W$361, MATCH('O5 Details by Class &amp; Accounts'!BX$18, 'E2 Allocators'!$B$15:$W$15, 0),FALSE)*$E116), 0, VLOOKUP(VLOOKUP($A116, 'E4 TB Allocation Details'!$A$18:$L$205, MATCH("A &amp; G ID", 'E4 TB Allocation Details'!$A$18:$L$18, 0),FALSE), 'E2 Allocators'!$B$15:$W$361, MATCH('O5 Details by Class &amp; Accounts'!BX$18, 'E2 Allocators'!$B$15:$W$15, 0),FALSE)*$E116)</f>
        <v>0</v>
      </c>
      <c r="BY116" s="1412">
        <f ca="1">IF(ISERROR(VLOOKUP(VLOOKUP($A116, 'E4 TB Allocation Details'!$A$18:$L$205, MATCH("A &amp; G ID", 'E4 TB Allocation Details'!$A$18:$L$18, 0),FALSE), 'E2 Allocators'!$B$15:$W$361, MATCH('O5 Details by Class &amp; Accounts'!BY$18, 'E2 Allocators'!$B$15:$W$15, 0),FALSE)*$E116), 0, VLOOKUP(VLOOKUP($A116, 'E4 TB Allocation Details'!$A$18:$L$205, MATCH("A &amp; G ID", 'E4 TB Allocation Details'!$A$18:$L$18, 0),FALSE), 'E2 Allocators'!$B$15:$W$361, MATCH('O5 Details by Class &amp; Accounts'!BY$18, 'E2 Allocators'!$B$15:$W$15, 0),FALSE)*$E116)</f>
        <v>0</v>
      </c>
      <c r="BZ116" s="1412">
        <f ca="1">IF(ISERROR(VLOOKUP(VLOOKUP($A116, 'E4 TB Allocation Details'!$A$18:$L$205, MATCH("A &amp; G ID", 'E4 TB Allocation Details'!$A$18:$L$18, 0),FALSE), 'E2 Allocators'!$B$15:$W$361, MATCH('O5 Details by Class &amp; Accounts'!BZ$18, 'E2 Allocators'!$B$15:$W$15, 0),FALSE)*$E116), 0, VLOOKUP(VLOOKUP($A116, 'E4 TB Allocation Details'!$A$18:$L$205, MATCH("A &amp; G ID", 'E4 TB Allocation Details'!$A$18:$L$18, 0),FALSE), 'E2 Allocators'!$B$15:$W$361, MATCH('O5 Details by Class &amp; Accounts'!BZ$18, 'E2 Allocators'!$B$15:$W$15, 0),FALSE)*$E116)</f>
        <v>11990.808561202619</v>
      </c>
      <c r="CA116" s="1412">
        <f ca="1">IF(ISERROR(VLOOKUP(VLOOKUP($A116, 'E4 TB Allocation Details'!$A$18:$L$205, MATCH("A &amp; G ID", 'E4 TB Allocation Details'!$A$18:$L$18, 0),FALSE), 'E2 Allocators'!$B$15:$W$361, MATCH('O5 Details by Class &amp; Accounts'!CA$18, 'E2 Allocators'!$B$15:$W$15, 0),FALSE)*$E116), 0, VLOOKUP(VLOOKUP($A116, 'E4 TB Allocation Details'!$A$18:$L$205, MATCH("A &amp; G ID", 'E4 TB Allocation Details'!$A$18:$L$18, 0),FALSE), 'E2 Allocators'!$B$15:$W$361, MATCH('O5 Details by Class &amp; Accounts'!CA$18, 'E2 Allocators'!$B$15:$W$15, 0),FALSE)*$E116)</f>
        <v>1520.8206307097134</v>
      </c>
      <c r="CB116" s="1412">
        <f ca="1">IF(ISERROR(VLOOKUP(VLOOKUP($A116, 'E4 TB Allocation Details'!$A$18:$L$205, MATCH("A &amp; G ID", 'E4 TB Allocation Details'!$A$18:$L$18, 0),FALSE), 'E2 Allocators'!$B$15:$W$361, MATCH('O5 Details by Class &amp; Accounts'!CB$18, 'E2 Allocators'!$B$15:$W$15, 0),FALSE)*$E116), 0, VLOOKUP(VLOOKUP($A116, 'E4 TB Allocation Details'!$A$18:$L$205, MATCH("A &amp; G ID", 'E4 TB Allocation Details'!$A$18:$L$18, 0),FALSE), 'E2 Allocators'!$B$15:$W$361, MATCH('O5 Details by Class &amp; Accounts'!CB$18, 'E2 Allocators'!$B$15:$W$15, 0),FALSE)*$E116)</f>
        <v>3852.4165587573862</v>
      </c>
      <c r="CC116" s="1412">
        <f ca="1">IF(ISERROR(VLOOKUP(VLOOKUP($A116, 'E4 TB Allocation Details'!$A$18:$L$205, MATCH("A &amp; G ID", 'E4 TB Allocation Details'!$A$18:$L$18, 0),FALSE), 'E2 Allocators'!$B$15:$W$361, MATCH('O5 Details by Class &amp; Accounts'!CC$18, 'E2 Allocators'!$B$15:$W$15, 0),FALSE)*$E116), 0, VLOOKUP(VLOOKUP($A116, 'E4 TB Allocation Details'!$A$18:$L$205, MATCH("A &amp; G ID", 'E4 TB Allocation Details'!$A$18:$L$18, 0),FALSE), 'E2 Allocators'!$B$15:$W$361, MATCH('O5 Details by Class &amp; Accounts'!CC$18, 'E2 Allocators'!$B$15:$W$15, 0),FALSE)*$E116)</f>
        <v>0</v>
      </c>
      <c r="CD116" s="1412">
        <f ca="1">IF(ISERROR(VLOOKUP(VLOOKUP($A116, 'E4 TB Allocation Details'!$A$18:$L$205, MATCH("A &amp; G ID", 'E4 TB Allocation Details'!$A$18:$L$18, 0),FALSE), 'E2 Allocators'!$B$15:$W$361, MATCH('O5 Details by Class &amp; Accounts'!CD$18, 'E2 Allocators'!$B$15:$W$15, 0),FALSE)*$E116), 0, VLOOKUP(VLOOKUP($A116, 'E4 TB Allocation Details'!$A$18:$L$205, MATCH("A &amp; G ID", 'E4 TB Allocation Details'!$A$18:$L$18, 0),FALSE), 'E2 Allocators'!$B$15:$W$361, MATCH('O5 Details by Class &amp; Accounts'!CD$18, 'E2 Allocators'!$B$15:$W$15, 0),FALSE)*$E116)</f>
        <v>0</v>
      </c>
      <c r="CE116" s="1412">
        <f ca="1">IF(ISERROR(VLOOKUP(VLOOKUP($A116, 'E4 TB Allocation Details'!$A$18:$L$205, MATCH("A &amp; G ID", 'E4 TB Allocation Details'!$A$18:$L$18, 0),FALSE), 'E2 Allocators'!$B$15:$W$361, MATCH('O5 Details by Class &amp; Accounts'!CE$18, 'E2 Allocators'!$B$15:$W$15, 0),FALSE)*$E116), 0, VLOOKUP(VLOOKUP($A116, 'E4 TB Allocation Details'!$A$18:$L$205, MATCH("A &amp; G ID", 'E4 TB Allocation Details'!$A$18:$L$18, 0),FALSE), 'E2 Allocators'!$B$15:$W$361, MATCH('O5 Details by Class &amp; Accounts'!CE$18, 'E2 Allocators'!$B$15:$W$15, 0),FALSE)*$E116)</f>
        <v>0</v>
      </c>
      <c r="CF116" s="1412">
        <f ca="1">IF(ISERROR(VLOOKUP(VLOOKUP($A116, 'E4 TB Allocation Details'!$A$18:$L$205, MATCH("A &amp; G ID", 'E4 TB Allocation Details'!$A$18:$L$18, 0),FALSE), 'E2 Allocators'!$B$15:$W$361, MATCH('O5 Details by Class &amp; Accounts'!CF$18, 'E2 Allocators'!$B$15:$W$15, 0),FALSE)*$E116), 0, VLOOKUP(VLOOKUP($A116, 'E4 TB Allocation Details'!$A$18:$L$205, MATCH("A &amp; G ID", 'E4 TB Allocation Details'!$A$18:$L$18, 0),FALSE), 'E2 Allocators'!$B$15:$W$361, MATCH('O5 Details by Class &amp; Accounts'!CF$18, 'E2 Allocators'!$B$15:$W$15, 0),FALSE)*$E116)</f>
        <v>0</v>
      </c>
      <c r="CG116" s="1412">
        <f ca="1">IF(ISERROR(VLOOKUP(VLOOKUP($A116, 'E4 TB Allocation Details'!$A$18:$L$205, MATCH("A &amp; G ID", 'E4 TB Allocation Details'!$A$18:$L$18, 0),FALSE), 'E2 Allocators'!$B$15:$W$361, MATCH('O5 Details by Class &amp; Accounts'!CG$18, 'E2 Allocators'!$B$15:$W$15, 0),FALSE)*$E116), 0, VLOOKUP(VLOOKUP($A116, 'E4 TB Allocation Details'!$A$18:$L$205, MATCH("A &amp; G ID", 'E4 TB Allocation Details'!$A$18:$L$18, 0),FALSE), 'E2 Allocators'!$B$15:$W$361, MATCH('O5 Details by Class &amp; Accounts'!CG$18, 'E2 Allocators'!$B$15:$W$15, 0),FALSE)*$E116)</f>
        <v>0</v>
      </c>
      <c r="CH116" s="1412">
        <f ca="1">IF(ISERROR(VLOOKUP(VLOOKUP($A116, 'E4 TB Allocation Details'!$A$18:$L$205, MATCH("A &amp; G ID", 'E4 TB Allocation Details'!$A$18:$L$18, 0),FALSE), 'E2 Allocators'!$B$15:$W$361, MATCH('O5 Details by Class &amp; Accounts'!CH$18, 'E2 Allocators'!$B$15:$W$15, 0),FALSE)*$E116), 0, VLOOKUP(VLOOKUP($A116, 'E4 TB Allocation Details'!$A$18:$L$205, MATCH("A &amp; G ID", 'E4 TB Allocation Details'!$A$18:$L$18, 0),FALSE), 'E2 Allocators'!$B$15:$W$361, MATCH('O5 Details by Class &amp; Accounts'!CH$18, 'E2 Allocators'!$B$15:$W$15, 0),FALSE)*$E116)</f>
        <v>0</v>
      </c>
      <c r="CI116" s="1412">
        <f ca="1">IF(ISERROR(VLOOKUP(VLOOKUP($A116, 'E4 TB Allocation Details'!$A$18:$L$205, MATCH("A &amp; G ID", 'E4 TB Allocation Details'!$A$18:$L$18, 0),FALSE), 'E2 Allocators'!$B$15:$W$361, MATCH('O5 Details by Class &amp; Accounts'!CI$18, 'E2 Allocators'!$B$15:$W$15, 0),FALSE)*$E116), 0, VLOOKUP(VLOOKUP($A116, 'E4 TB Allocation Details'!$A$18:$L$205, MATCH("A &amp; G ID", 'E4 TB Allocation Details'!$A$18:$L$18, 0),FALSE), 'E2 Allocators'!$B$15:$W$361, MATCH('O5 Details by Class &amp; Accounts'!CI$18, 'E2 Allocators'!$B$15:$W$15, 0),FALSE)*$E116)</f>
        <v>0</v>
      </c>
      <c r="CJ116" s="1412">
        <f ca="1">IF(ISERROR(VLOOKUP(VLOOKUP($A116, 'E4 TB Allocation Details'!$A$18:$L$205, MATCH("A &amp; G ID", 'E4 TB Allocation Details'!$A$18:$L$18, 0),FALSE), 'E2 Allocators'!$B$15:$W$361, MATCH('O5 Details by Class &amp; Accounts'!CJ$18, 'E2 Allocators'!$B$15:$W$15, 0),FALSE)*$E116), 0, VLOOKUP(VLOOKUP($A116, 'E4 TB Allocation Details'!$A$18:$L$205, MATCH("A &amp; G ID", 'E4 TB Allocation Details'!$A$18:$L$18, 0),FALSE), 'E2 Allocators'!$B$15:$W$361, MATCH('O5 Details by Class &amp; Accounts'!CJ$18, 'E2 Allocators'!$B$15:$W$15, 0),FALSE)*$E116)</f>
        <v>0</v>
      </c>
      <c r="CK116" s="1412">
        <f ca="1">IF(ISERROR(VLOOKUP(VLOOKUP($A116, 'E4 TB Allocation Details'!$A$18:$L$205, MATCH("A &amp; G ID", 'E4 TB Allocation Details'!$A$18:$L$18, 0),FALSE), 'E2 Allocators'!$B$15:$W$361, MATCH('O5 Details by Class &amp; Accounts'!CK$18, 'E2 Allocators'!$B$15:$W$15, 0),FALSE)*$E116), 0, VLOOKUP(VLOOKUP($A116, 'E4 TB Allocation Details'!$A$18:$L$205, MATCH("A &amp; G ID", 'E4 TB Allocation Details'!$A$18:$L$18, 0),FALSE), 'E2 Allocators'!$B$15:$W$361, MATCH('O5 Details by Class &amp; Accounts'!CK$18, 'E2 Allocators'!$B$15:$W$15, 0),FALSE)*$E116)</f>
        <v>0</v>
      </c>
      <c r="CL116" s="1412">
        <f ca="1">IF(ISERROR(VLOOKUP(VLOOKUP($A116, 'E4 TB Allocation Details'!$A$18:$L$205, MATCH("A &amp; G ID", 'E4 TB Allocation Details'!$A$18:$L$18, 0),FALSE), 'E2 Allocators'!$B$15:$W$361, MATCH('O5 Details by Class &amp; Accounts'!CL$18, 'E2 Allocators'!$B$15:$W$15, 0),FALSE)*$E116), 0, VLOOKUP(VLOOKUP($A116, 'E4 TB Allocation Details'!$A$18:$L$205, MATCH("A &amp; G ID", 'E4 TB Allocation Details'!$A$18:$L$18, 0),FALSE), 'E2 Allocators'!$B$15:$W$361, MATCH('O5 Details by Class &amp; Accounts'!CL$18, 'E2 Allocators'!$B$15:$W$15, 0),FALSE)*$E116)</f>
        <v>0</v>
      </c>
      <c r="CM116" s="1412">
        <f ca="1">IF(ISERROR(VLOOKUP(VLOOKUP($A116, 'E4 TB Allocation Details'!$A$18:$L$205, MATCH("A &amp; G ID", 'E4 TB Allocation Details'!$A$18:$L$18, 0),FALSE), 'E2 Allocators'!$B$15:$W$361, MATCH('O5 Details by Class &amp; Accounts'!CM$18, 'E2 Allocators'!$B$15:$W$15, 0),FALSE)*$E116), 0, VLOOKUP(VLOOKUP($A116, 'E4 TB Allocation Details'!$A$18:$L$205, MATCH("A &amp; G ID", 'E4 TB Allocation Details'!$A$18:$L$18, 0),FALSE), 'E2 Allocators'!$B$15:$W$361, MATCH('O5 Details by Class &amp; Accounts'!CM$18, 'E2 Allocators'!$B$15:$W$15, 0),FALSE)*$E116)</f>
        <v>0</v>
      </c>
      <c r="CN116" s="1412">
        <f t="shared" si="29"/>
        <v>1459000</v>
      </c>
      <c r="CO116" s="1792">
        <f t="shared" si="30"/>
        <v>0</v>
      </c>
      <c r="CQ116" s="2087" t="s">
        <v>881</v>
      </c>
    </row>
    <row r="117" spans="1:95" s="81" customFormat="1" ht="12.75">
      <c r="A117" s="1087">
        <v>4710</v>
      </c>
      <c r="B117" s="1087" t="s">
        <v>1109</v>
      </c>
      <c r="C117" s="1789">
        <f ca="1">IF(ISERROR(VLOOKUP($A117,'I3 TB Data'!$A$23:$H$458,MATCH('O5 Details by Class &amp; Accounts'!$C$18, 'I3 TB Data'!$A$23:$H$23,0),0)), 0, VLOOKUP($A117,'I3 TB Data'!$A$23:$H$458,MATCH('O5 Details by Class &amp; Accounts'!$C$18,'I3 TB Data'!$A$23:$H$23,0),0))</f>
        <v>185000</v>
      </c>
      <c r="D117" s="1790"/>
      <c r="E117" s="1789">
        <f t="shared" si="24"/>
        <v>185000</v>
      </c>
      <c r="F117" s="1791">
        <f ca="1">IF(ISERROR(VLOOKUP($A117, 'E1 Categorization'!A36:E125, MATCH("Customer Component", 'E1 Categorization'!$A$33:$E$33,0), 0)), 0, IF(VLOOKUP($A117, 'E1 Categorization'!A36:E125, MATCH("Customer Component", 'E1 Categorization'!$A$33:$E$33,0), 0)=0, 'O5 Details by Class &amp; Accounts'!$E117, IF(AND(VLOOKUP($A117, 'E1 Categorization'!A36:E125, MATCH("Customer Component", 'E1 Categorization'!$A$33:$E$33,0), 0) &gt;0, VLOOKUP($A117, 'E1 Categorization'!A36:E125, MATCH("Customer Component", 'E1 Categorization'!$A$33:$E$33,0), 0)&lt;1), 'O5 Details by Class &amp; Accounts'!$E117*(1-VLOOKUP($A117, 'E1 Categorization'!A36:E125, MATCH("Customer Component", 'E1 Categorization'!$A$33:$E$33,0), 0)), 0)))</f>
        <v>0</v>
      </c>
      <c r="G117" s="1791">
        <f ca="1">IF(ISERROR(VLOOKUP($A117, 'E1 Categorization'!A36:E125, MATCH("Customer Component", 'E1 Categorization'!$A$33:$E$33,0), 0)),0, IF(VLOOKUP($A117, 'E1 Categorization'!A36:E125, MATCH("Customer Component", 'E1 Categorization'!$A$33:$E$33,0), 0)=0, 0, IF(AND(VLOOKUP($A117, 'E1 Categorization'!A36:E125, MATCH("Customer Component", 'E1 Categorization'!$A$33:$E$33,0), 0) &gt;0, VLOOKUP($A117, 'E1 Categorization'!A36:E125, MATCH("Customer Component", 'E1 Categorization'!$A$33:$E$33,0), 0)&lt;1), 'O5 Details by Class &amp; Accounts'!$E117*(VLOOKUP($A117, 'E1 Categorization'!A36:E125, MATCH("Customer Component", 'E1 Categorization'!$A$33:$E$33,0), 0)), 'O5 Details by Class &amp; Accounts'!$E117)))</f>
        <v>0</v>
      </c>
      <c r="H117" s="1412">
        <f t="shared" si="25"/>
        <v>0</v>
      </c>
      <c r="I117" s="1412">
        <f ca="1">IF(ISERROR(VLOOKUP(VLOOKUP($A117, 'E4 TB Allocation Details'!$A$18:$L$205, MATCH("Demand ID", 'E4 TB Allocation Details'!$A$18:$L$18, 0),FALSE), 'E2 Allocators'!$B$15:$W$361, MATCH('O5 Details by Class &amp; Accounts'!I$18, 'E2 Allocators'!$B$15:$W$15, 0),FALSE)*$F117), 0, VLOOKUP(VLOOKUP($A117, 'E4 TB Allocation Details'!$A$18:$L$205, MATCH("Demand ID", 'E4 TB Allocation Details'!$A$18:$L$18, 0),FALSE), 'E2 Allocators'!$B$15:$W$361, MATCH('O5 Details by Class &amp; Accounts'!I$18, 'E2 Allocators'!$B$15:$W$15, 0),FALSE)*$F117)</f>
        <v>0</v>
      </c>
      <c r="J117" s="1412">
        <f ca="1">IF(ISERROR(VLOOKUP(VLOOKUP($A117, 'E4 TB Allocation Details'!$A$18:$L$205, MATCH("Demand ID", 'E4 TB Allocation Details'!$A$18:$L$18, 0),FALSE), 'E2 Allocators'!$B$15:$W$361, MATCH('O5 Details by Class &amp; Accounts'!J$18, 'E2 Allocators'!$B$15:$W$15, 0),FALSE)*$F117), 0, VLOOKUP(VLOOKUP($A117, 'E4 TB Allocation Details'!$A$18:$L$205, MATCH("Demand ID", 'E4 TB Allocation Details'!$A$18:$L$18, 0),FALSE), 'E2 Allocators'!$B$15:$W$361, MATCH('O5 Details by Class &amp; Accounts'!J$18, 'E2 Allocators'!$B$15:$W$15, 0),FALSE)*$F117)</f>
        <v>0</v>
      </c>
      <c r="K117" s="1412">
        <f ca="1">IF(ISERROR(VLOOKUP(VLOOKUP($A117, 'E4 TB Allocation Details'!$A$18:$L$205, MATCH("Demand ID", 'E4 TB Allocation Details'!$A$18:$L$18, 0),FALSE), 'E2 Allocators'!$B$15:$W$361, MATCH('O5 Details by Class &amp; Accounts'!K$18, 'E2 Allocators'!$B$15:$W$15, 0),FALSE)*$F117), 0, VLOOKUP(VLOOKUP($A117, 'E4 TB Allocation Details'!$A$18:$L$205, MATCH("Demand ID", 'E4 TB Allocation Details'!$A$18:$L$18, 0),FALSE), 'E2 Allocators'!$B$15:$W$361, MATCH('O5 Details by Class &amp; Accounts'!K$18, 'E2 Allocators'!$B$15:$W$15, 0),FALSE)*$F117)</f>
        <v>0</v>
      </c>
      <c r="L117" s="1412">
        <f ca="1">IF(ISERROR(VLOOKUP(VLOOKUP($A117, 'E4 TB Allocation Details'!$A$18:$L$205, MATCH("Demand ID", 'E4 TB Allocation Details'!$A$18:$L$18, 0),FALSE), 'E2 Allocators'!$B$15:$W$361, MATCH('O5 Details by Class &amp; Accounts'!L$18, 'E2 Allocators'!$B$15:$W$15, 0),FALSE)*$F117), 0, VLOOKUP(VLOOKUP($A117, 'E4 TB Allocation Details'!$A$18:$L$205, MATCH("Demand ID", 'E4 TB Allocation Details'!$A$18:$L$18, 0),FALSE), 'E2 Allocators'!$B$15:$W$361, MATCH('O5 Details by Class &amp; Accounts'!L$18, 'E2 Allocators'!$B$15:$W$15, 0),FALSE)*$F117)</f>
        <v>0</v>
      </c>
      <c r="M117" s="1412">
        <f ca="1">IF(ISERROR(VLOOKUP(VLOOKUP($A117, 'E4 TB Allocation Details'!$A$18:$L$205, MATCH("Demand ID", 'E4 TB Allocation Details'!$A$18:$L$18, 0),FALSE), 'E2 Allocators'!$B$15:$W$361, MATCH('O5 Details by Class &amp; Accounts'!M$18, 'E2 Allocators'!$B$15:$W$15, 0),FALSE)*$F117), 0, VLOOKUP(VLOOKUP($A117, 'E4 TB Allocation Details'!$A$18:$L$205, MATCH("Demand ID", 'E4 TB Allocation Details'!$A$18:$L$18, 0),FALSE), 'E2 Allocators'!$B$15:$W$361, MATCH('O5 Details by Class &amp; Accounts'!M$18, 'E2 Allocators'!$B$15:$W$15, 0),FALSE)*$F117)</f>
        <v>0</v>
      </c>
      <c r="N117" s="1412">
        <f ca="1">IF(ISERROR(VLOOKUP(VLOOKUP($A117, 'E4 TB Allocation Details'!$A$18:$L$205, MATCH("Demand ID", 'E4 TB Allocation Details'!$A$18:$L$18, 0),FALSE), 'E2 Allocators'!$B$15:$W$361, MATCH('O5 Details by Class &amp; Accounts'!N$18, 'E2 Allocators'!$B$15:$W$15, 0),FALSE)*$F117), 0, VLOOKUP(VLOOKUP($A117, 'E4 TB Allocation Details'!$A$18:$L$205, MATCH("Demand ID", 'E4 TB Allocation Details'!$A$18:$L$18, 0),FALSE), 'E2 Allocators'!$B$15:$W$361, MATCH('O5 Details by Class &amp; Accounts'!N$18, 'E2 Allocators'!$B$15:$W$15, 0),FALSE)*$F117)</f>
        <v>0</v>
      </c>
      <c r="O117" s="1412">
        <f ca="1">IF(ISERROR(VLOOKUP(VLOOKUP($A117, 'E4 TB Allocation Details'!$A$18:$L$205, MATCH("Demand ID", 'E4 TB Allocation Details'!$A$18:$L$18, 0),FALSE), 'E2 Allocators'!$B$15:$W$361, MATCH('O5 Details by Class &amp; Accounts'!O$18, 'E2 Allocators'!$B$15:$W$15, 0),FALSE)*$F117), 0, VLOOKUP(VLOOKUP($A117, 'E4 TB Allocation Details'!$A$18:$L$205, MATCH("Demand ID", 'E4 TB Allocation Details'!$A$18:$L$18, 0),FALSE), 'E2 Allocators'!$B$15:$W$361, MATCH('O5 Details by Class &amp; Accounts'!O$18, 'E2 Allocators'!$B$15:$W$15, 0),FALSE)*$F117)</f>
        <v>0</v>
      </c>
      <c r="P117" s="1412">
        <f ca="1">IF(ISERROR(VLOOKUP(VLOOKUP($A117, 'E4 TB Allocation Details'!$A$18:$L$205, MATCH("Demand ID", 'E4 TB Allocation Details'!$A$18:$L$18, 0),FALSE), 'E2 Allocators'!$B$15:$W$361, MATCH('O5 Details by Class &amp; Accounts'!P$18, 'E2 Allocators'!$B$15:$W$15, 0),FALSE)*$F117), 0, VLOOKUP(VLOOKUP($A117, 'E4 TB Allocation Details'!$A$18:$L$205, MATCH("Demand ID", 'E4 TB Allocation Details'!$A$18:$L$18, 0),FALSE), 'E2 Allocators'!$B$15:$W$361, MATCH('O5 Details by Class &amp; Accounts'!P$18, 'E2 Allocators'!$B$15:$W$15, 0),FALSE)*$F117)</f>
        <v>0</v>
      </c>
      <c r="Q117" s="1412">
        <f ca="1">IF(ISERROR(VLOOKUP(VLOOKUP($A117, 'E4 TB Allocation Details'!$A$18:$L$205, MATCH("Demand ID", 'E4 TB Allocation Details'!$A$18:$L$18, 0),FALSE), 'E2 Allocators'!$B$15:$W$361, MATCH('O5 Details by Class &amp; Accounts'!Q$18, 'E2 Allocators'!$B$15:$W$15, 0),FALSE)*$F117), 0, VLOOKUP(VLOOKUP($A117, 'E4 TB Allocation Details'!$A$18:$L$205, MATCH("Demand ID", 'E4 TB Allocation Details'!$A$18:$L$18, 0),FALSE), 'E2 Allocators'!$B$15:$W$361, MATCH('O5 Details by Class &amp; Accounts'!Q$18, 'E2 Allocators'!$B$15:$W$15, 0),FALSE)*$F117)</f>
        <v>0</v>
      </c>
      <c r="R117" s="1412">
        <f ca="1">IF(ISERROR(VLOOKUP(VLOOKUP($A117, 'E4 TB Allocation Details'!$A$18:$L$205, MATCH("Demand ID", 'E4 TB Allocation Details'!$A$18:$L$18, 0),FALSE), 'E2 Allocators'!$B$15:$W$361, MATCH('O5 Details by Class &amp; Accounts'!R$18, 'E2 Allocators'!$B$15:$W$15, 0),FALSE)*$F117), 0, VLOOKUP(VLOOKUP($A117, 'E4 TB Allocation Details'!$A$18:$L$205, MATCH("Demand ID", 'E4 TB Allocation Details'!$A$18:$L$18, 0),FALSE), 'E2 Allocators'!$B$15:$W$361, MATCH('O5 Details by Class &amp; Accounts'!R$18, 'E2 Allocators'!$B$15:$W$15, 0),FALSE)*$F117)</f>
        <v>0</v>
      </c>
      <c r="S117" s="1412">
        <f ca="1">IF(ISERROR(VLOOKUP(VLOOKUP($A117, 'E4 TB Allocation Details'!$A$18:$L$205, MATCH("Demand ID", 'E4 TB Allocation Details'!$A$18:$L$18, 0),FALSE), 'E2 Allocators'!$B$15:$W$361, MATCH('O5 Details by Class &amp; Accounts'!S$18, 'E2 Allocators'!$B$15:$W$15, 0),FALSE)*$F117), 0, VLOOKUP(VLOOKUP($A117, 'E4 TB Allocation Details'!$A$18:$L$205, MATCH("Demand ID", 'E4 TB Allocation Details'!$A$18:$L$18, 0),FALSE), 'E2 Allocators'!$B$15:$W$361, MATCH('O5 Details by Class &amp; Accounts'!S$18, 'E2 Allocators'!$B$15:$W$15, 0),FALSE)*$F117)</f>
        <v>0</v>
      </c>
      <c r="T117" s="1412">
        <f ca="1">IF(ISERROR(VLOOKUP(VLOOKUP($A117, 'E4 TB Allocation Details'!$A$18:$L$205, MATCH("Demand ID", 'E4 TB Allocation Details'!$A$18:$L$18, 0),FALSE), 'E2 Allocators'!$B$15:$W$361, MATCH('O5 Details by Class &amp; Accounts'!T$18, 'E2 Allocators'!$B$15:$W$15, 0),FALSE)*$F117), 0, VLOOKUP(VLOOKUP($A117, 'E4 TB Allocation Details'!$A$18:$L$205, MATCH("Demand ID", 'E4 TB Allocation Details'!$A$18:$L$18, 0),FALSE), 'E2 Allocators'!$B$15:$W$361, MATCH('O5 Details by Class &amp; Accounts'!T$18, 'E2 Allocators'!$B$15:$W$15, 0),FALSE)*$F117)</f>
        <v>0</v>
      </c>
      <c r="U117" s="1412">
        <f ca="1">IF(ISERROR(VLOOKUP(VLOOKUP($A117, 'E4 TB Allocation Details'!$A$18:$L$205, MATCH("Demand ID", 'E4 TB Allocation Details'!$A$18:$L$18, 0),FALSE), 'E2 Allocators'!$B$15:$W$361, MATCH('O5 Details by Class &amp; Accounts'!U$18, 'E2 Allocators'!$B$15:$W$15, 0),FALSE)*$F117), 0, VLOOKUP(VLOOKUP($A117, 'E4 TB Allocation Details'!$A$18:$L$205, MATCH("Demand ID", 'E4 TB Allocation Details'!$A$18:$L$18, 0),FALSE), 'E2 Allocators'!$B$15:$W$361, MATCH('O5 Details by Class &amp; Accounts'!U$18, 'E2 Allocators'!$B$15:$W$15, 0),FALSE)*$F117)</f>
        <v>0</v>
      </c>
      <c r="V117" s="1412">
        <f ca="1">IF(ISERROR(VLOOKUP(VLOOKUP($A117, 'E4 TB Allocation Details'!$A$18:$L$205, MATCH("Demand ID", 'E4 TB Allocation Details'!$A$18:$L$18, 0),FALSE), 'E2 Allocators'!$B$15:$W$361, MATCH('O5 Details by Class &amp; Accounts'!V$18, 'E2 Allocators'!$B$15:$W$15, 0),FALSE)*$F117), 0, VLOOKUP(VLOOKUP($A117, 'E4 TB Allocation Details'!$A$18:$L$205, MATCH("Demand ID", 'E4 TB Allocation Details'!$A$18:$L$18, 0),FALSE), 'E2 Allocators'!$B$15:$W$361, MATCH('O5 Details by Class &amp; Accounts'!V$18, 'E2 Allocators'!$B$15:$W$15, 0),FALSE)*$F117)</f>
        <v>0</v>
      </c>
      <c r="W117" s="1412">
        <f ca="1">IF(ISERROR(VLOOKUP(VLOOKUP($A117, 'E4 TB Allocation Details'!$A$18:$L$205, MATCH("Demand ID", 'E4 TB Allocation Details'!$A$18:$L$18, 0),FALSE), 'E2 Allocators'!$B$15:$W$361, MATCH('O5 Details by Class &amp; Accounts'!W$18, 'E2 Allocators'!$B$15:$W$15, 0),FALSE)*$F117), 0, VLOOKUP(VLOOKUP($A117, 'E4 TB Allocation Details'!$A$18:$L$205, MATCH("Demand ID", 'E4 TB Allocation Details'!$A$18:$L$18, 0),FALSE), 'E2 Allocators'!$B$15:$W$361, MATCH('O5 Details by Class &amp; Accounts'!W$18, 'E2 Allocators'!$B$15:$W$15, 0),FALSE)*$F117)</f>
        <v>0</v>
      </c>
      <c r="X117" s="1412">
        <f ca="1">IF(ISERROR(VLOOKUP(VLOOKUP($A117, 'E4 TB Allocation Details'!$A$18:$L$205, MATCH("Demand ID", 'E4 TB Allocation Details'!$A$18:$L$18, 0),FALSE), 'E2 Allocators'!$B$15:$W$361, MATCH('O5 Details by Class &amp; Accounts'!X$18, 'E2 Allocators'!$B$15:$W$15, 0),FALSE)*$F117), 0, VLOOKUP(VLOOKUP($A117, 'E4 TB Allocation Details'!$A$18:$L$205, MATCH("Demand ID", 'E4 TB Allocation Details'!$A$18:$L$18, 0),FALSE), 'E2 Allocators'!$B$15:$W$361, MATCH('O5 Details by Class &amp; Accounts'!X$18, 'E2 Allocators'!$B$15:$W$15, 0),FALSE)*$F117)</f>
        <v>0</v>
      </c>
      <c r="Y117" s="1412">
        <f ca="1">IF(ISERROR(VLOOKUP(VLOOKUP($A117, 'E4 TB Allocation Details'!$A$18:$L$205, MATCH("Demand ID", 'E4 TB Allocation Details'!$A$18:$L$18, 0),FALSE), 'E2 Allocators'!$B$15:$W$361, MATCH('O5 Details by Class &amp; Accounts'!Y$18, 'E2 Allocators'!$B$15:$W$15, 0),FALSE)*$F117), 0, VLOOKUP(VLOOKUP($A117, 'E4 TB Allocation Details'!$A$18:$L$205, MATCH("Demand ID", 'E4 TB Allocation Details'!$A$18:$L$18, 0),FALSE), 'E2 Allocators'!$B$15:$W$361, MATCH('O5 Details by Class &amp; Accounts'!Y$18, 'E2 Allocators'!$B$15:$W$15, 0),FALSE)*$F117)</f>
        <v>0</v>
      </c>
      <c r="Z117" s="1412">
        <f ca="1">IF(ISERROR(VLOOKUP(VLOOKUP($A117, 'E4 TB Allocation Details'!$A$18:$L$205, MATCH("Demand ID", 'E4 TB Allocation Details'!$A$18:$L$18, 0),FALSE), 'E2 Allocators'!$B$15:$W$361, MATCH('O5 Details by Class &amp; Accounts'!Z$18, 'E2 Allocators'!$B$15:$W$15, 0),FALSE)*$F117), 0, VLOOKUP(VLOOKUP($A117, 'E4 TB Allocation Details'!$A$18:$L$205, MATCH("Demand ID", 'E4 TB Allocation Details'!$A$18:$L$18, 0),FALSE), 'E2 Allocators'!$B$15:$W$361, MATCH('O5 Details by Class &amp; Accounts'!Z$18, 'E2 Allocators'!$B$15:$W$15, 0),FALSE)*$F117)</f>
        <v>0</v>
      </c>
      <c r="AA117" s="1412">
        <f ca="1">IF(ISERROR(VLOOKUP(VLOOKUP($A117, 'E4 TB Allocation Details'!$A$18:$L$205, MATCH("Demand ID", 'E4 TB Allocation Details'!$A$18:$L$18, 0),FALSE), 'E2 Allocators'!$B$15:$W$361, MATCH('O5 Details by Class &amp; Accounts'!AA$18, 'E2 Allocators'!$B$15:$W$15, 0),FALSE)*$F117), 0, VLOOKUP(VLOOKUP($A117, 'E4 TB Allocation Details'!$A$18:$L$205, MATCH("Demand ID", 'E4 TB Allocation Details'!$A$18:$L$18, 0),FALSE), 'E2 Allocators'!$B$15:$W$361, MATCH('O5 Details by Class &amp; Accounts'!AA$18, 'E2 Allocators'!$B$15:$W$15, 0),FALSE)*$F117)</f>
        <v>0</v>
      </c>
      <c r="AB117" s="1412">
        <f ca="1">IF(ISERROR(VLOOKUP(VLOOKUP($A117, 'E4 TB Allocation Details'!$A$18:$L$205, MATCH("Demand ID", 'E4 TB Allocation Details'!$A$18:$L$18, 0),FALSE), 'E2 Allocators'!$B$15:$W$361, MATCH('O5 Details by Class &amp; Accounts'!AB$18, 'E2 Allocators'!$B$15:$W$15, 0),FALSE)*$F117), 0, VLOOKUP(VLOOKUP($A117, 'E4 TB Allocation Details'!$A$18:$L$205, MATCH("Demand ID", 'E4 TB Allocation Details'!$A$18:$L$18, 0),FALSE), 'E2 Allocators'!$B$15:$W$361, MATCH('O5 Details by Class &amp; Accounts'!AB$18, 'E2 Allocators'!$B$15:$W$15, 0),FALSE)*$F117)</f>
        <v>0</v>
      </c>
      <c r="AC117" s="1412">
        <f t="shared" si="26"/>
        <v>0</v>
      </c>
      <c r="AD117" s="1412">
        <f ca="1">IF(ISERROR(VLOOKUP(VLOOKUP($A117, 'E4 TB Allocation Details'!$A$18:$L$205, MATCH("Customer ID", 'E4 TB Allocation Details'!$A$18:$L$18, 0),FALSE), 'E2 Allocators'!$B$15:$W$361, MATCH('O5 Details by Class &amp; Accounts'!AD$18, 'E2 Allocators'!$B$15:$W$15, 0),FALSE)*$G117), 0, VLOOKUP(VLOOKUP($A117, 'E4 TB Allocation Details'!$A$18:$L$205, MATCH("Customer ID", 'E4 TB Allocation Details'!$A$18:$L$18, 0),FALSE), 'E2 Allocators'!$B$15:$W$361, MATCH('O5 Details by Class &amp; Accounts'!AD$18, 'E2 Allocators'!$B$15:$W$15, 0),FALSE)*$G117)</f>
        <v>0</v>
      </c>
      <c r="AE117" s="1412">
        <f ca="1">IF(ISERROR(VLOOKUP(VLOOKUP($A117, 'E4 TB Allocation Details'!$A$18:$L$205, MATCH("Customer ID", 'E4 TB Allocation Details'!$A$18:$L$18, 0),FALSE), 'E2 Allocators'!$B$15:$W$361, MATCH('O5 Details by Class &amp; Accounts'!AE$18, 'E2 Allocators'!$B$15:$W$15, 0),FALSE)*$G117), 0, VLOOKUP(VLOOKUP($A117, 'E4 TB Allocation Details'!$A$18:$L$205, MATCH("Customer ID", 'E4 TB Allocation Details'!$A$18:$L$18, 0),FALSE), 'E2 Allocators'!$B$15:$W$361, MATCH('O5 Details by Class &amp; Accounts'!AE$18, 'E2 Allocators'!$B$15:$W$15, 0),FALSE)*$G117)</f>
        <v>0</v>
      </c>
      <c r="AF117" s="1412">
        <f ca="1">IF(ISERROR(VLOOKUP(VLOOKUP($A117, 'E4 TB Allocation Details'!$A$18:$L$205, MATCH("Customer ID", 'E4 TB Allocation Details'!$A$18:$L$18, 0),FALSE), 'E2 Allocators'!$B$15:$W$361, MATCH('O5 Details by Class &amp; Accounts'!AF$18, 'E2 Allocators'!$B$15:$W$15, 0),FALSE)*$G117), 0, VLOOKUP(VLOOKUP($A117, 'E4 TB Allocation Details'!$A$18:$L$205, MATCH("Customer ID", 'E4 TB Allocation Details'!$A$18:$L$18, 0),FALSE), 'E2 Allocators'!$B$15:$W$361, MATCH('O5 Details by Class &amp; Accounts'!AF$18, 'E2 Allocators'!$B$15:$W$15, 0),FALSE)*$G117)</f>
        <v>0</v>
      </c>
      <c r="AG117" s="1412">
        <f ca="1">IF(ISERROR(VLOOKUP(VLOOKUP($A117, 'E4 TB Allocation Details'!$A$18:$L$205, MATCH("Customer ID", 'E4 TB Allocation Details'!$A$18:$L$18, 0),FALSE), 'E2 Allocators'!$B$15:$W$361, MATCH('O5 Details by Class &amp; Accounts'!AG$18, 'E2 Allocators'!$B$15:$W$15, 0),FALSE)*$G117), 0, VLOOKUP(VLOOKUP($A117, 'E4 TB Allocation Details'!$A$18:$L$205, MATCH("Customer ID", 'E4 TB Allocation Details'!$A$18:$L$18, 0),FALSE), 'E2 Allocators'!$B$15:$W$361, MATCH('O5 Details by Class &amp; Accounts'!AG$18, 'E2 Allocators'!$B$15:$W$15, 0),FALSE)*$G117)</f>
        <v>0</v>
      </c>
      <c r="AH117" s="1412">
        <f ca="1">IF(ISERROR(VLOOKUP(VLOOKUP($A117, 'E4 TB Allocation Details'!$A$18:$L$205, MATCH("Customer ID", 'E4 TB Allocation Details'!$A$18:$L$18, 0),FALSE), 'E2 Allocators'!$B$15:$W$361, MATCH('O5 Details by Class &amp; Accounts'!AH$18, 'E2 Allocators'!$B$15:$W$15, 0),FALSE)*$G117), 0, VLOOKUP(VLOOKUP($A117, 'E4 TB Allocation Details'!$A$18:$L$205, MATCH("Customer ID", 'E4 TB Allocation Details'!$A$18:$L$18, 0),FALSE), 'E2 Allocators'!$B$15:$W$361, MATCH('O5 Details by Class &amp; Accounts'!AH$18, 'E2 Allocators'!$B$15:$W$15, 0),FALSE)*$G117)</f>
        <v>0</v>
      </c>
      <c r="AI117" s="1412">
        <f ca="1">IF(ISERROR(VLOOKUP(VLOOKUP($A117, 'E4 TB Allocation Details'!$A$18:$L$205, MATCH("Customer ID", 'E4 TB Allocation Details'!$A$18:$L$18, 0),FALSE), 'E2 Allocators'!$B$15:$W$361, MATCH('O5 Details by Class &amp; Accounts'!AI$18, 'E2 Allocators'!$B$15:$W$15, 0),FALSE)*$G117), 0, VLOOKUP(VLOOKUP($A117, 'E4 TB Allocation Details'!$A$18:$L$205, MATCH("Customer ID", 'E4 TB Allocation Details'!$A$18:$L$18, 0),FALSE), 'E2 Allocators'!$B$15:$W$361, MATCH('O5 Details by Class &amp; Accounts'!AI$18, 'E2 Allocators'!$B$15:$W$15, 0),FALSE)*$G117)</f>
        <v>0</v>
      </c>
      <c r="AJ117" s="1412">
        <f ca="1">IF(ISERROR(VLOOKUP(VLOOKUP($A117, 'E4 TB Allocation Details'!$A$18:$L$205, MATCH("Customer ID", 'E4 TB Allocation Details'!$A$18:$L$18, 0),FALSE), 'E2 Allocators'!$B$15:$W$361, MATCH('O5 Details by Class &amp; Accounts'!AJ$18, 'E2 Allocators'!$B$15:$W$15, 0),FALSE)*$G117), 0, VLOOKUP(VLOOKUP($A117, 'E4 TB Allocation Details'!$A$18:$L$205, MATCH("Customer ID", 'E4 TB Allocation Details'!$A$18:$L$18, 0),FALSE), 'E2 Allocators'!$B$15:$W$361, MATCH('O5 Details by Class &amp; Accounts'!AJ$18, 'E2 Allocators'!$B$15:$W$15, 0),FALSE)*$G117)</f>
        <v>0</v>
      </c>
      <c r="AK117" s="1412">
        <f ca="1">IF(ISERROR(VLOOKUP(VLOOKUP($A117, 'E4 TB Allocation Details'!$A$18:$L$205, MATCH("Customer ID", 'E4 TB Allocation Details'!$A$18:$L$18, 0),FALSE), 'E2 Allocators'!$B$15:$W$361, MATCH('O5 Details by Class &amp; Accounts'!AK$18, 'E2 Allocators'!$B$15:$W$15, 0),FALSE)*$G117), 0, VLOOKUP(VLOOKUP($A117, 'E4 TB Allocation Details'!$A$18:$L$205, MATCH("Customer ID", 'E4 TB Allocation Details'!$A$18:$L$18, 0),FALSE), 'E2 Allocators'!$B$15:$W$361, MATCH('O5 Details by Class &amp; Accounts'!AK$18, 'E2 Allocators'!$B$15:$W$15, 0),FALSE)*$G117)</f>
        <v>0</v>
      </c>
      <c r="AL117" s="1412">
        <f ca="1">IF(ISERROR(VLOOKUP(VLOOKUP($A117, 'E4 TB Allocation Details'!$A$18:$L$205, MATCH("Customer ID", 'E4 TB Allocation Details'!$A$18:$L$18, 0),FALSE), 'E2 Allocators'!$B$15:$W$361, MATCH('O5 Details by Class &amp; Accounts'!AL$18, 'E2 Allocators'!$B$15:$W$15, 0),FALSE)*$G117), 0, VLOOKUP(VLOOKUP($A117, 'E4 TB Allocation Details'!$A$18:$L$205, MATCH("Customer ID", 'E4 TB Allocation Details'!$A$18:$L$18, 0),FALSE), 'E2 Allocators'!$B$15:$W$361, MATCH('O5 Details by Class &amp; Accounts'!AL$18, 'E2 Allocators'!$B$15:$W$15, 0),FALSE)*$G117)</f>
        <v>0</v>
      </c>
      <c r="AM117" s="1412">
        <f ca="1">IF(ISERROR(VLOOKUP(VLOOKUP($A117, 'E4 TB Allocation Details'!$A$18:$L$205, MATCH("Customer ID", 'E4 TB Allocation Details'!$A$18:$L$18, 0),FALSE), 'E2 Allocators'!$B$15:$W$361, MATCH('O5 Details by Class &amp; Accounts'!AM$18, 'E2 Allocators'!$B$15:$W$15, 0),FALSE)*$G117), 0, VLOOKUP(VLOOKUP($A117, 'E4 TB Allocation Details'!$A$18:$L$205, MATCH("Customer ID", 'E4 TB Allocation Details'!$A$18:$L$18, 0),FALSE), 'E2 Allocators'!$B$15:$W$361, MATCH('O5 Details by Class &amp; Accounts'!AM$18, 'E2 Allocators'!$B$15:$W$15, 0),FALSE)*$G117)</f>
        <v>0</v>
      </c>
      <c r="AN117" s="1412">
        <f ca="1">IF(ISERROR(VLOOKUP(VLOOKUP($A117, 'E4 TB Allocation Details'!$A$18:$L$205, MATCH("Customer ID", 'E4 TB Allocation Details'!$A$18:$L$18, 0),FALSE), 'E2 Allocators'!$B$15:$W$361, MATCH('O5 Details by Class &amp; Accounts'!AN$18, 'E2 Allocators'!$B$15:$W$15, 0),FALSE)*$G117), 0, VLOOKUP(VLOOKUP($A117, 'E4 TB Allocation Details'!$A$18:$L$205, MATCH("Customer ID", 'E4 TB Allocation Details'!$A$18:$L$18, 0),FALSE), 'E2 Allocators'!$B$15:$W$361, MATCH('O5 Details by Class &amp; Accounts'!AN$18, 'E2 Allocators'!$B$15:$W$15, 0),FALSE)*$G117)</f>
        <v>0</v>
      </c>
      <c r="AO117" s="1412">
        <f ca="1">IF(ISERROR(VLOOKUP(VLOOKUP($A117, 'E4 TB Allocation Details'!$A$18:$L$205, MATCH("Customer ID", 'E4 TB Allocation Details'!$A$18:$L$18, 0),FALSE), 'E2 Allocators'!$B$15:$W$361, MATCH('O5 Details by Class &amp; Accounts'!AO$18, 'E2 Allocators'!$B$15:$W$15, 0),FALSE)*$G117), 0, VLOOKUP(VLOOKUP($A117, 'E4 TB Allocation Details'!$A$18:$L$205, MATCH("Customer ID", 'E4 TB Allocation Details'!$A$18:$L$18, 0),FALSE), 'E2 Allocators'!$B$15:$W$361, MATCH('O5 Details by Class &amp; Accounts'!AO$18, 'E2 Allocators'!$B$15:$W$15, 0),FALSE)*$G117)</f>
        <v>0</v>
      </c>
      <c r="AP117" s="1412">
        <f ca="1">IF(ISERROR(VLOOKUP(VLOOKUP($A117, 'E4 TB Allocation Details'!$A$18:$L$205, MATCH("Customer ID", 'E4 TB Allocation Details'!$A$18:$L$18, 0),FALSE), 'E2 Allocators'!$B$15:$W$361, MATCH('O5 Details by Class &amp; Accounts'!AP$18, 'E2 Allocators'!$B$15:$W$15, 0),FALSE)*$G117), 0, VLOOKUP(VLOOKUP($A117, 'E4 TB Allocation Details'!$A$18:$L$205, MATCH("Customer ID", 'E4 TB Allocation Details'!$A$18:$L$18, 0),FALSE), 'E2 Allocators'!$B$15:$W$361, MATCH('O5 Details by Class &amp; Accounts'!AP$18, 'E2 Allocators'!$B$15:$W$15, 0),FALSE)*$G117)</f>
        <v>0</v>
      </c>
      <c r="AQ117" s="1412">
        <f ca="1">IF(ISERROR(VLOOKUP(VLOOKUP($A117, 'E4 TB Allocation Details'!$A$18:$L$205, MATCH("Customer ID", 'E4 TB Allocation Details'!$A$18:$L$18, 0),FALSE), 'E2 Allocators'!$B$15:$W$361, MATCH('O5 Details by Class &amp; Accounts'!AQ$18, 'E2 Allocators'!$B$15:$W$15, 0),FALSE)*$G117), 0, VLOOKUP(VLOOKUP($A117, 'E4 TB Allocation Details'!$A$18:$L$205, MATCH("Customer ID", 'E4 TB Allocation Details'!$A$18:$L$18, 0),FALSE), 'E2 Allocators'!$B$15:$W$361, MATCH('O5 Details by Class &amp; Accounts'!AQ$18, 'E2 Allocators'!$B$15:$W$15, 0),FALSE)*$G117)</f>
        <v>0</v>
      </c>
      <c r="AR117" s="1412">
        <f ca="1">IF(ISERROR(VLOOKUP(VLOOKUP($A117, 'E4 TB Allocation Details'!$A$18:$L$205, MATCH("Customer ID", 'E4 TB Allocation Details'!$A$18:$L$18, 0),FALSE), 'E2 Allocators'!$B$15:$W$361, MATCH('O5 Details by Class &amp; Accounts'!AR$18, 'E2 Allocators'!$B$15:$W$15, 0),FALSE)*$G117), 0, VLOOKUP(VLOOKUP($A117, 'E4 TB Allocation Details'!$A$18:$L$205, MATCH("Customer ID", 'E4 TB Allocation Details'!$A$18:$L$18, 0),FALSE), 'E2 Allocators'!$B$15:$W$361, MATCH('O5 Details by Class &amp; Accounts'!AR$18, 'E2 Allocators'!$B$15:$W$15, 0),FALSE)*$G117)</f>
        <v>0</v>
      </c>
      <c r="AS117" s="1412">
        <f ca="1">IF(ISERROR(VLOOKUP(VLOOKUP($A117, 'E4 TB Allocation Details'!$A$18:$L$205, MATCH("Customer ID", 'E4 TB Allocation Details'!$A$18:$L$18, 0),FALSE), 'E2 Allocators'!$B$15:$W$361, MATCH('O5 Details by Class &amp; Accounts'!AS$18, 'E2 Allocators'!$B$15:$W$15, 0),FALSE)*$G117), 0, VLOOKUP(VLOOKUP($A117, 'E4 TB Allocation Details'!$A$18:$L$205, MATCH("Customer ID", 'E4 TB Allocation Details'!$A$18:$L$18, 0),FALSE), 'E2 Allocators'!$B$15:$W$361, MATCH('O5 Details by Class &amp; Accounts'!AS$18, 'E2 Allocators'!$B$15:$W$15, 0),FALSE)*$G117)</f>
        <v>0</v>
      </c>
      <c r="AT117" s="1412">
        <f ca="1">IF(ISERROR(VLOOKUP(VLOOKUP($A117, 'E4 TB Allocation Details'!$A$18:$L$205, MATCH("Customer ID", 'E4 TB Allocation Details'!$A$18:$L$18, 0),FALSE), 'E2 Allocators'!$B$15:$W$361, MATCH('O5 Details by Class &amp; Accounts'!AT$18, 'E2 Allocators'!$B$15:$W$15, 0),FALSE)*$G117), 0, VLOOKUP(VLOOKUP($A117, 'E4 TB Allocation Details'!$A$18:$L$205, MATCH("Customer ID", 'E4 TB Allocation Details'!$A$18:$L$18, 0),FALSE), 'E2 Allocators'!$B$15:$W$361, MATCH('O5 Details by Class &amp; Accounts'!AT$18, 'E2 Allocators'!$B$15:$W$15, 0),FALSE)*$G117)</f>
        <v>0</v>
      </c>
      <c r="AU117" s="1412">
        <f ca="1">IF(ISERROR(VLOOKUP(VLOOKUP($A117, 'E4 TB Allocation Details'!$A$18:$L$205, MATCH("Customer ID", 'E4 TB Allocation Details'!$A$18:$L$18, 0),FALSE), 'E2 Allocators'!$B$15:$W$361, MATCH('O5 Details by Class &amp; Accounts'!AU$18, 'E2 Allocators'!$B$15:$W$15, 0),FALSE)*$G117), 0, VLOOKUP(VLOOKUP($A117, 'E4 TB Allocation Details'!$A$18:$L$205, MATCH("Customer ID", 'E4 TB Allocation Details'!$A$18:$L$18, 0),FALSE), 'E2 Allocators'!$B$15:$W$361, MATCH('O5 Details by Class &amp; Accounts'!AU$18, 'E2 Allocators'!$B$15:$W$15, 0),FALSE)*$G117)</f>
        <v>0</v>
      </c>
      <c r="AV117" s="1412">
        <f ca="1">IF(ISERROR(VLOOKUP(VLOOKUP($A117, 'E4 TB Allocation Details'!$A$18:$L$205, MATCH("Customer ID", 'E4 TB Allocation Details'!$A$18:$L$18, 0),FALSE), 'E2 Allocators'!$B$15:$W$361, MATCH('O5 Details by Class &amp; Accounts'!AV$18, 'E2 Allocators'!$B$15:$W$15, 0),FALSE)*$G117), 0, VLOOKUP(VLOOKUP($A117, 'E4 TB Allocation Details'!$A$18:$L$205, MATCH("Customer ID", 'E4 TB Allocation Details'!$A$18:$L$18, 0),FALSE), 'E2 Allocators'!$B$15:$W$361, MATCH('O5 Details by Class &amp; Accounts'!AV$18, 'E2 Allocators'!$B$15:$W$15, 0),FALSE)*$G117)</f>
        <v>0</v>
      </c>
      <c r="AW117" s="1412">
        <f ca="1">IF(ISERROR(VLOOKUP(VLOOKUP($A117, 'E4 TB Allocation Details'!$A$18:$L$205, MATCH("Customer ID", 'E4 TB Allocation Details'!$A$18:$L$18, 0),FALSE), 'E2 Allocators'!$B$15:$W$361, MATCH('O5 Details by Class &amp; Accounts'!AW$18, 'E2 Allocators'!$B$15:$W$15, 0),FALSE)*$G117), 0, VLOOKUP(VLOOKUP($A117, 'E4 TB Allocation Details'!$A$18:$L$205, MATCH("Customer ID", 'E4 TB Allocation Details'!$A$18:$L$18, 0),FALSE), 'E2 Allocators'!$B$15:$W$361, MATCH('O5 Details by Class &amp; Accounts'!AW$18, 'E2 Allocators'!$B$15:$W$15, 0),FALSE)*$G117)</f>
        <v>0</v>
      </c>
      <c r="AX117" s="1412">
        <f t="shared" si="27"/>
        <v>0</v>
      </c>
      <c r="AY117" s="1412">
        <f ca="1">IF(ISERROR(VLOOKUP(VLOOKUP($A117, 'E4 TB Allocation Details'!$A$18:$L$205, MATCH("Misc ID", 'E4 TB Allocation Details'!$A$18:$L$18, 0),FALSE), 'E2 Allocators'!$B$15:$W$361, MATCH('O5 Details by Class &amp; Accounts'!AY$18, 'E2 Allocators'!$B$15:$W$15, 0),FALSE)*$E117), 0, VLOOKUP(VLOOKUP($A117, 'E4 TB Allocation Details'!$A$18:$L$205, MATCH("Misc ID", 'E4 TB Allocation Details'!$A$18:$L$18, 0),FALSE), 'E2 Allocators'!$B$15:$W$361, MATCH('O5 Details by Class &amp; Accounts'!AY$18, 'E2 Allocators'!$B$15:$W$15, 0),FALSE)*$E117)</f>
        <v>0</v>
      </c>
      <c r="AZ117" s="1412">
        <f ca="1">IF(ISERROR(VLOOKUP(VLOOKUP($A117, 'E4 TB Allocation Details'!$A$18:$L$205, MATCH("Misc ID", 'E4 TB Allocation Details'!$A$18:$L$18, 0),FALSE), 'E2 Allocators'!$B$15:$W$361, MATCH('O5 Details by Class &amp; Accounts'!AZ$18, 'E2 Allocators'!$B$15:$W$15, 0),FALSE)*$E117), 0, VLOOKUP(VLOOKUP($A117, 'E4 TB Allocation Details'!$A$18:$L$205, MATCH("Misc ID", 'E4 TB Allocation Details'!$A$18:$L$18, 0),FALSE), 'E2 Allocators'!$B$15:$W$361, MATCH('O5 Details by Class &amp; Accounts'!AZ$18, 'E2 Allocators'!$B$15:$W$15, 0),FALSE)*$E117)</f>
        <v>0</v>
      </c>
      <c r="BA117" s="1412">
        <f ca="1">IF(ISERROR(VLOOKUP(VLOOKUP($A117, 'E4 TB Allocation Details'!$A$18:$L$205, MATCH("Misc ID", 'E4 TB Allocation Details'!$A$18:$L$18, 0),FALSE), 'E2 Allocators'!$B$15:$W$361, MATCH('O5 Details by Class &amp; Accounts'!BA$18, 'E2 Allocators'!$B$15:$W$15, 0),FALSE)*$E117), 0, VLOOKUP(VLOOKUP($A117, 'E4 TB Allocation Details'!$A$18:$L$205, MATCH("Misc ID", 'E4 TB Allocation Details'!$A$18:$L$18, 0),FALSE), 'E2 Allocators'!$B$15:$W$361, MATCH('O5 Details by Class &amp; Accounts'!BA$18, 'E2 Allocators'!$B$15:$W$15, 0),FALSE)*$E117)</f>
        <v>0</v>
      </c>
      <c r="BB117" s="1412">
        <f ca="1">IF(ISERROR(VLOOKUP(VLOOKUP($A117, 'E4 TB Allocation Details'!$A$18:$L$205, MATCH("Misc ID", 'E4 TB Allocation Details'!$A$18:$L$18, 0),FALSE), 'E2 Allocators'!$B$15:$W$361, MATCH('O5 Details by Class &amp; Accounts'!BB$18, 'E2 Allocators'!$B$15:$W$15, 0),FALSE)*$E117), 0, VLOOKUP(VLOOKUP($A117, 'E4 TB Allocation Details'!$A$18:$L$205, MATCH("Misc ID", 'E4 TB Allocation Details'!$A$18:$L$18, 0),FALSE), 'E2 Allocators'!$B$15:$W$361, MATCH('O5 Details by Class &amp; Accounts'!BB$18, 'E2 Allocators'!$B$15:$W$15, 0),FALSE)*$E117)</f>
        <v>0</v>
      </c>
      <c r="BC117" s="1412">
        <f ca="1">IF(ISERROR(VLOOKUP(VLOOKUP($A117, 'E4 TB Allocation Details'!$A$18:$L$205, MATCH("Misc ID", 'E4 TB Allocation Details'!$A$18:$L$18, 0),FALSE), 'E2 Allocators'!$B$15:$W$361, MATCH('O5 Details by Class &amp; Accounts'!BC$18, 'E2 Allocators'!$B$15:$W$15, 0),FALSE)*$E117), 0, VLOOKUP(VLOOKUP($A117, 'E4 TB Allocation Details'!$A$18:$L$205, MATCH("Misc ID", 'E4 TB Allocation Details'!$A$18:$L$18, 0),FALSE), 'E2 Allocators'!$B$15:$W$361, MATCH('O5 Details by Class &amp; Accounts'!BC$18, 'E2 Allocators'!$B$15:$W$15, 0),FALSE)*$E117)</f>
        <v>0</v>
      </c>
      <c r="BD117" s="1412">
        <f ca="1">IF(ISERROR(VLOOKUP(VLOOKUP($A117, 'E4 TB Allocation Details'!$A$18:$L$205, MATCH("Misc ID", 'E4 TB Allocation Details'!$A$18:$L$18, 0),FALSE), 'E2 Allocators'!$B$15:$W$361, MATCH('O5 Details by Class &amp; Accounts'!BD$18, 'E2 Allocators'!$B$15:$W$15, 0),FALSE)*$E117), 0, VLOOKUP(VLOOKUP($A117, 'E4 TB Allocation Details'!$A$18:$L$205, MATCH("Misc ID", 'E4 TB Allocation Details'!$A$18:$L$18, 0),FALSE), 'E2 Allocators'!$B$15:$W$361, MATCH('O5 Details by Class &amp; Accounts'!BD$18, 'E2 Allocators'!$B$15:$W$15, 0),FALSE)*$E117)</f>
        <v>0</v>
      </c>
      <c r="BE117" s="1412">
        <f ca="1">IF(ISERROR(VLOOKUP(VLOOKUP($A117, 'E4 TB Allocation Details'!$A$18:$L$205, MATCH("Misc ID", 'E4 TB Allocation Details'!$A$18:$L$18, 0),FALSE), 'E2 Allocators'!$B$15:$W$361, MATCH('O5 Details by Class &amp; Accounts'!BE$18, 'E2 Allocators'!$B$15:$W$15, 0),FALSE)*$E117), 0, VLOOKUP(VLOOKUP($A117, 'E4 TB Allocation Details'!$A$18:$L$205, MATCH("Misc ID", 'E4 TB Allocation Details'!$A$18:$L$18, 0),FALSE), 'E2 Allocators'!$B$15:$W$361, MATCH('O5 Details by Class &amp; Accounts'!BE$18, 'E2 Allocators'!$B$15:$W$15, 0),FALSE)*$E117)</f>
        <v>0</v>
      </c>
      <c r="BF117" s="1412">
        <f ca="1">IF(ISERROR(VLOOKUP(VLOOKUP($A117, 'E4 TB Allocation Details'!$A$18:$L$205, MATCH("Misc ID", 'E4 TB Allocation Details'!$A$18:$L$18, 0),FALSE), 'E2 Allocators'!$B$15:$W$361, MATCH('O5 Details by Class &amp; Accounts'!BF$18, 'E2 Allocators'!$B$15:$W$15, 0),FALSE)*$E117), 0, VLOOKUP(VLOOKUP($A117, 'E4 TB Allocation Details'!$A$18:$L$205, MATCH("Misc ID", 'E4 TB Allocation Details'!$A$18:$L$18, 0),FALSE), 'E2 Allocators'!$B$15:$W$361, MATCH('O5 Details by Class &amp; Accounts'!BF$18, 'E2 Allocators'!$B$15:$W$15, 0),FALSE)*$E117)</f>
        <v>0</v>
      </c>
      <c r="BG117" s="1412">
        <f ca="1">IF(ISERROR(VLOOKUP(VLOOKUP($A117, 'E4 TB Allocation Details'!$A$18:$L$205, MATCH("Misc ID", 'E4 TB Allocation Details'!$A$18:$L$18, 0),FALSE), 'E2 Allocators'!$B$15:$W$361, MATCH('O5 Details by Class &amp; Accounts'!BG$18, 'E2 Allocators'!$B$15:$W$15, 0),FALSE)*$E117), 0, VLOOKUP(VLOOKUP($A117, 'E4 TB Allocation Details'!$A$18:$L$205, MATCH("Misc ID", 'E4 TB Allocation Details'!$A$18:$L$18, 0),FALSE), 'E2 Allocators'!$B$15:$W$361, MATCH('O5 Details by Class &amp; Accounts'!BG$18, 'E2 Allocators'!$B$15:$W$15, 0),FALSE)*$E117)</f>
        <v>0</v>
      </c>
      <c r="BH117" s="1412">
        <f ca="1">IF(ISERROR(VLOOKUP(VLOOKUP($A117, 'E4 TB Allocation Details'!$A$18:$L$205, MATCH("Misc ID", 'E4 TB Allocation Details'!$A$18:$L$18, 0),FALSE), 'E2 Allocators'!$B$15:$W$361, MATCH('O5 Details by Class &amp; Accounts'!BH$18, 'E2 Allocators'!$B$15:$W$15, 0),FALSE)*$E117), 0, VLOOKUP(VLOOKUP($A117, 'E4 TB Allocation Details'!$A$18:$L$205, MATCH("Misc ID", 'E4 TB Allocation Details'!$A$18:$L$18, 0),FALSE), 'E2 Allocators'!$B$15:$W$361, MATCH('O5 Details by Class &amp; Accounts'!BH$18, 'E2 Allocators'!$B$15:$W$15, 0),FALSE)*$E117)</f>
        <v>0</v>
      </c>
      <c r="BI117" s="1412">
        <f ca="1">IF(ISERROR(VLOOKUP(VLOOKUP($A117, 'E4 TB Allocation Details'!$A$18:$L$205, MATCH("Misc ID", 'E4 TB Allocation Details'!$A$18:$L$18, 0),FALSE), 'E2 Allocators'!$B$15:$W$361, MATCH('O5 Details by Class &amp; Accounts'!BI$18, 'E2 Allocators'!$B$15:$W$15, 0),FALSE)*$E117), 0, VLOOKUP(VLOOKUP($A117, 'E4 TB Allocation Details'!$A$18:$L$205, MATCH("Misc ID", 'E4 TB Allocation Details'!$A$18:$L$18, 0),FALSE), 'E2 Allocators'!$B$15:$W$361, MATCH('O5 Details by Class &amp; Accounts'!BI$18, 'E2 Allocators'!$B$15:$W$15, 0),FALSE)*$E117)</f>
        <v>0</v>
      </c>
      <c r="BJ117" s="1412">
        <f ca="1">IF(ISERROR(VLOOKUP(VLOOKUP($A117, 'E4 TB Allocation Details'!$A$18:$L$205, MATCH("Misc ID", 'E4 TB Allocation Details'!$A$18:$L$18, 0),FALSE), 'E2 Allocators'!$B$15:$W$361, MATCH('O5 Details by Class &amp; Accounts'!BJ$18, 'E2 Allocators'!$B$15:$W$15, 0),FALSE)*$E117), 0, VLOOKUP(VLOOKUP($A117, 'E4 TB Allocation Details'!$A$18:$L$205, MATCH("Misc ID", 'E4 TB Allocation Details'!$A$18:$L$18, 0),FALSE), 'E2 Allocators'!$B$15:$W$361, MATCH('O5 Details by Class &amp; Accounts'!BJ$18, 'E2 Allocators'!$B$15:$W$15, 0),FALSE)*$E117)</f>
        <v>0</v>
      </c>
      <c r="BK117" s="1412">
        <f ca="1">IF(ISERROR(VLOOKUP(VLOOKUP($A117, 'E4 TB Allocation Details'!$A$18:$L$205, MATCH("Misc ID", 'E4 TB Allocation Details'!$A$18:$L$18, 0),FALSE), 'E2 Allocators'!$B$15:$W$361, MATCH('O5 Details by Class &amp; Accounts'!BK$18, 'E2 Allocators'!$B$15:$W$15, 0),FALSE)*$E117), 0, VLOOKUP(VLOOKUP($A117, 'E4 TB Allocation Details'!$A$18:$L$205, MATCH("Misc ID", 'E4 TB Allocation Details'!$A$18:$L$18, 0),FALSE), 'E2 Allocators'!$B$15:$W$361, MATCH('O5 Details by Class &amp; Accounts'!BK$18, 'E2 Allocators'!$B$15:$W$15, 0),FALSE)*$E117)</f>
        <v>0</v>
      </c>
      <c r="BL117" s="1412">
        <f ca="1">IF(ISERROR(VLOOKUP(VLOOKUP($A117, 'E4 TB Allocation Details'!$A$18:$L$205, MATCH("Misc ID", 'E4 TB Allocation Details'!$A$18:$L$18, 0),FALSE), 'E2 Allocators'!$B$15:$W$361, MATCH('O5 Details by Class &amp; Accounts'!BL$18, 'E2 Allocators'!$B$15:$W$15, 0),FALSE)*$E117), 0, VLOOKUP(VLOOKUP($A117, 'E4 TB Allocation Details'!$A$18:$L$205, MATCH("Misc ID", 'E4 TB Allocation Details'!$A$18:$L$18, 0),FALSE), 'E2 Allocators'!$B$15:$W$361, MATCH('O5 Details by Class &amp; Accounts'!BL$18, 'E2 Allocators'!$B$15:$W$15, 0),FALSE)*$E117)</f>
        <v>0</v>
      </c>
      <c r="BM117" s="1412">
        <f ca="1">IF(ISERROR(VLOOKUP(VLOOKUP($A117, 'E4 TB Allocation Details'!$A$18:$L$205, MATCH("Misc ID", 'E4 TB Allocation Details'!$A$18:$L$18, 0),FALSE), 'E2 Allocators'!$B$15:$W$361, MATCH('O5 Details by Class &amp; Accounts'!BM$18, 'E2 Allocators'!$B$15:$W$15, 0),FALSE)*$E117), 0, VLOOKUP(VLOOKUP($A117, 'E4 TB Allocation Details'!$A$18:$L$205, MATCH("Misc ID", 'E4 TB Allocation Details'!$A$18:$L$18, 0),FALSE), 'E2 Allocators'!$B$15:$W$361, MATCH('O5 Details by Class &amp; Accounts'!BM$18, 'E2 Allocators'!$B$15:$W$15, 0),FALSE)*$E117)</f>
        <v>0</v>
      </c>
      <c r="BN117" s="1412">
        <f ca="1">IF(ISERROR(VLOOKUP(VLOOKUP($A117, 'E4 TB Allocation Details'!$A$18:$L$205, MATCH("Misc ID", 'E4 TB Allocation Details'!$A$18:$L$18, 0),FALSE), 'E2 Allocators'!$B$15:$W$361, MATCH('O5 Details by Class &amp; Accounts'!BN$18, 'E2 Allocators'!$B$15:$W$15, 0),FALSE)*$E117), 0, VLOOKUP(VLOOKUP($A117, 'E4 TB Allocation Details'!$A$18:$L$205, MATCH("Misc ID", 'E4 TB Allocation Details'!$A$18:$L$18, 0),FALSE), 'E2 Allocators'!$B$15:$W$361, MATCH('O5 Details by Class &amp; Accounts'!BN$18, 'E2 Allocators'!$B$15:$W$15, 0),FALSE)*$E117)</f>
        <v>0</v>
      </c>
      <c r="BO117" s="1412">
        <f ca="1">IF(ISERROR(VLOOKUP(VLOOKUP($A117, 'E4 TB Allocation Details'!$A$18:$L$205, MATCH("Misc ID", 'E4 TB Allocation Details'!$A$18:$L$18, 0),FALSE), 'E2 Allocators'!$B$15:$W$361, MATCH('O5 Details by Class &amp; Accounts'!BO$18, 'E2 Allocators'!$B$15:$W$15, 0),FALSE)*$E117), 0, VLOOKUP(VLOOKUP($A117, 'E4 TB Allocation Details'!$A$18:$L$205, MATCH("Misc ID", 'E4 TB Allocation Details'!$A$18:$L$18, 0),FALSE), 'E2 Allocators'!$B$15:$W$361, MATCH('O5 Details by Class &amp; Accounts'!BO$18, 'E2 Allocators'!$B$15:$W$15, 0),FALSE)*$E117)</f>
        <v>0</v>
      </c>
      <c r="BP117" s="1412">
        <f ca="1">IF(ISERROR(VLOOKUP(VLOOKUP($A117, 'E4 TB Allocation Details'!$A$18:$L$205, MATCH("Misc ID", 'E4 TB Allocation Details'!$A$18:$L$18, 0),FALSE), 'E2 Allocators'!$B$15:$W$361, MATCH('O5 Details by Class &amp; Accounts'!BP$18, 'E2 Allocators'!$B$15:$W$15, 0),FALSE)*$E117), 0, VLOOKUP(VLOOKUP($A117, 'E4 TB Allocation Details'!$A$18:$L$205, MATCH("Misc ID", 'E4 TB Allocation Details'!$A$18:$L$18, 0),FALSE), 'E2 Allocators'!$B$15:$W$361, MATCH('O5 Details by Class &amp; Accounts'!BP$18, 'E2 Allocators'!$B$15:$W$15, 0),FALSE)*$E117)</f>
        <v>0</v>
      </c>
      <c r="BQ117" s="1412">
        <f ca="1">IF(ISERROR(VLOOKUP(VLOOKUP($A117, 'E4 TB Allocation Details'!$A$18:$L$205, MATCH("Misc ID", 'E4 TB Allocation Details'!$A$18:$L$18, 0),FALSE), 'E2 Allocators'!$B$15:$W$361, MATCH('O5 Details by Class &amp; Accounts'!BQ$18, 'E2 Allocators'!$B$15:$W$15, 0),FALSE)*$E117), 0, VLOOKUP(VLOOKUP($A117, 'E4 TB Allocation Details'!$A$18:$L$205, MATCH("Misc ID", 'E4 TB Allocation Details'!$A$18:$L$18, 0),FALSE), 'E2 Allocators'!$B$15:$W$361, MATCH('O5 Details by Class &amp; Accounts'!BQ$18, 'E2 Allocators'!$B$15:$W$15, 0),FALSE)*$E117)</f>
        <v>0</v>
      </c>
      <c r="BR117" s="1412">
        <f ca="1">IF(ISERROR(VLOOKUP(VLOOKUP($A117, 'E4 TB Allocation Details'!$A$18:$L$205, MATCH("Misc ID", 'E4 TB Allocation Details'!$A$18:$L$18, 0),FALSE), 'E2 Allocators'!$B$15:$W$361, MATCH('O5 Details by Class &amp; Accounts'!BR$18, 'E2 Allocators'!$B$15:$W$15, 0),FALSE)*$E117), 0, VLOOKUP(VLOOKUP($A117, 'E4 TB Allocation Details'!$A$18:$L$205, MATCH("Misc ID", 'E4 TB Allocation Details'!$A$18:$L$18, 0),FALSE), 'E2 Allocators'!$B$15:$W$361, MATCH('O5 Details by Class &amp; Accounts'!BR$18, 'E2 Allocators'!$B$15:$W$15, 0),FALSE)*$E117)</f>
        <v>0</v>
      </c>
      <c r="BS117" s="1412">
        <f t="shared" si="28"/>
        <v>0</v>
      </c>
      <c r="BT117" s="1412">
        <f ca="1">IF(ISERROR(VLOOKUP(VLOOKUP($A117, 'E4 TB Allocation Details'!$A$18:$L$205, MATCH("A &amp; G ID", 'E4 TB Allocation Details'!$A$18:$L$18, 0),FALSE), 'E2 Allocators'!$B$15:$W$361, MATCH('O5 Details by Class &amp; Accounts'!BT$18, 'E2 Allocators'!$B$15:$W$15, 0),FALSE)*$E117), 0, VLOOKUP(VLOOKUP($A117, 'E4 TB Allocation Details'!$A$18:$L$205, MATCH("A &amp; G ID", 'E4 TB Allocation Details'!$A$18:$L$18, 0),FALSE), 'E2 Allocators'!$B$15:$W$361, MATCH('O5 Details by Class &amp; Accounts'!BT$18, 'E2 Allocators'!$B$15:$W$15, 0),FALSE)*$E117)</f>
        <v>64528.090139210683</v>
      </c>
      <c r="BU117" s="1412">
        <f ca="1">IF(ISERROR(VLOOKUP(VLOOKUP($A117, 'E4 TB Allocation Details'!$A$18:$L$205, MATCH("A &amp; G ID", 'E4 TB Allocation Details'!$A$18:$L$18, 0),FALSE), 'E2 Allocators'!$B$15:$W$361, MATCH('O5 Details by Class &amp; Accounts'!BU$18, 'E2 Allocators'!$B$15:$W$15, 0),FALSE)*$E117), 0, VLOOKUP(VLOOKUP($A117, 'E4 TB Allocation Details'!$A$18:$L$205, MATCH("A &amp; G ID", 'E4 TB Allocation Details'!$A$18:$L$18, 0),FALSE), 'E2 Allocators'!$B$15:$W$361, MATCH('O5 Details by Class &amp; Accounts'!BU$18, 'E2 Allocators'!$B$15:$W$15, 0),FALSE)*$E117)</f>
        <v>28637.549101829019</v>
      </c>
      <c r="BV117" s="1412">
        <f ca="1">IF(ISERROR(VLOOKUP(VLOOKUP($A117, 'E4 TB Allocation Details'!$A$18:$L$205, MATCH("A &amp; G ID", 'E4 TB Allocation Details'!$A$18:$L$18, 0),FALSE), 'E2 Allocators'!$B$15:$W$361, MATCH('O5 Details by Class &amp; Accounts'!BV$18, 'E2 Allocators'!$B$15:$W$15, 0),FALSE)*$E117), 0, VLOOKUP(VLOOKUP($A117, 'E4 TB Allocation Details'!$A$18:$L$205, MATCH("A &amp; G ID", 'E4 TB Allocation Details'!$A$18:$L$18, 0),FALSE), 'E2 Allocators'!$B$15:$W$361, MATCH('O5 Details by Class &amp; Accounts'!BV$18, 'E2 Allocators'!$B$15:$W$15, 0),FALSE)*$E117)</f>
        <v>89632.614039375723</v>
      </c>
      <c r="BW117" s="1412">
        <f ca="1">IF(ISERROR(VLOOKUP(VLOOKUP($A117, 'E4 TB Allocation Details'!$A$18:$L$205, MATCH("A &amp; G ID", 'E4 TB Allocation Details'!$A$18:$L$18, 0),FALSE), 'E2 Allocators'!$B$15:$W$361, MATCH('O5 Details by Class &amp; Accounts'!BW$18, 'E2 Allocators'!$B$15:$W$15, 0),FALSE)*$E117), 0, VLOOKUP(VLOOKUP($A117, 'E4 TB Allocation Details'!$A$18:$L$205, MATCH("A &amp; G ID", 'E4 TB Allocation Details'!$A$18:$L$18, 0),FALSE), 'E2 Allocators'!$B$15:$W$361, MATCH('O5 Details by Class &amp; Accounts'!BW$18, 'E2 Allocators'!$B$15:$W$15, 0),FALSE)*$E117)</f>
        <v>0</v>
      </c>
      <c r="BX117" s="1412">
        <f ca="1">IF(ISERROR(VLOOKUP(VLOOKUP($A117, 'E4 TB Allocation Details'!$A$18:$L$205, MATCH("A &amp; G ID", 'E4 TB Allocation Details'!$A$18:$L$18, 0),FALSE), 'E2 Allocators'!$B$15:$W$361, MATCH('O5 Details by Class &amp; Accounts'!BX$18, 'E2 Allocators'!$B$15:$W$15, 0),FALSE)*$E117), 0, VLOOKUP(VLOOKUP($A117, 'E4 TB Allocation Details'!$A$18:$L$205, MATCH("A &amp; G ID", 'E4 TB Allocation Details'!$A$18:$L$18, 0),FALSE), 'E2 Allocators'!$B$15:$W$361, MATCH('O5 Details by Class &amp; Accounts'!BX$18, 'E2 Allocators'!$B$15:$W$15, 0),FALSE)*$E117)</f>
        <v>0</v>
      </c>
      <c r="BY117" s="1412">
        <f ca="1">IF(ISERROR(VLOOKUP(VLOOKUP($A117, 'E4 TB Allocation Details'!$A$18:$L$205, MATCH("A &amp; G ID", 'E4 TB Allocation Details'!$A$18:$L$18, 0),FALSE), 'E2 Allocators'!$B$15:$W$361, MATCH('O5 Details by Class &amp; Accounts'!BY$18, 'E2 Allocators'!$B$15:$W$15, 0),FALSE)*$E117), 0, VLOOKUP(VLOOKUP($A117, 'E4 TB Allocation Details'!$A$18:$L$205, MATCH("A &amp; G ID", 'E4 TB Allocation Details'!$A$18:$L$18, 0),FALSE), 'E2 Allocators'!$B$15:$W$361, MATCH('O5 Details by Class &amp; Accounts'!BY$18, 'E2 Allocators'!$B$15:$W$15, 0),FALSE)*$E117)</f>
        <v>0</v>
      </c>
      <c r="BZ117" s="1412">
        <f ca="1">IF(ISERROR(VLOOKUP(VLOOKUP($A117, 'E4 TB Allocation Details'!$A$18:$L$205, MATCH("A &amp; G ID", 'E4 TB Allocation Details'!$A$18:$L$18, 0),FALSE), 'E2 Allocators'!$B$15:$W$361, MATCH('O5 Details by Class &amp; Accounts'!BZ$18, 'E2 Allocators'!$B$15:$W$15, 0),FALSE)*$E117), 0, VLOOKUP(VLOOKUP($A117, 'E4 TB Allocation Details'!$A$18:$L$205, MATCH("A &amp; G ID", 'E4 TB Allocation Details'!$A$18:$L$18, 0),FALSE), 'E2 Allocators'!$B$15:$W$361, MATCH('O5 Details by Class &amp; Accounts'!BZ$18, 'E2 Allocators'!$B$15:$W$15, 0),FALSE)*$E117)</f>
        <v>1520.4246633464595</v>
      </c>
      <c r="CA117" s="1412">
        <f ca="1">IF(ISERROR(VLOOKUP(VLOOKUP($A117, 'E4 TB Allocation Details'!$A$18:$L$205, MATCH("A &amp; G ID", 'E4 TB Allocation Details'!$A$18:$L$18, 0),FALSE), 'E2 Allocators'!$B$15:$W$361, MATCH('O5 Details by Class &amp; Accounts'!CA$18, 'E2 Allocators'!$B$15:$W$15, 0),FALSE)*$E117), 0, VLOOKUP(VLOOKUP($A117, 'E4 TB Allocation Details'!$A$18:$L$205, MATCH("A &amp; G ID", 'E4 TB Allocation Details'!$A$18:$L$18, 0),FALSE), 'E2 Allocators'!$B$15:$W$361, MATCH('O5 Details by Class &amp; Accounts'!CA$18, 'E2 Allocators'!$B$15:$W$15, 0),FALSE)*$E117)</f>
        <v>192.83880512768812</v>
      </c>
      <c r="CB117" s="1412">
        <f ca="1">IF(ISERROR(VLOOKUP(VLOOKUP($A117, 'E4 TB Allocation Details'!$A$18:$L$205, MATCH("A &amp; G ID", 'E4 TB Allocation Details'!$A$18:$L$18, 0),FALSE), 'E2 Allocators'!$B$15:$W$361, MATCH('O5 Details by Class &amp; Accounts'!CB$18, 'E2 Allocators'!$B$15:$W$15, 0),FALSE)*$E117), 0, VLOOKUP(VLOOKUP($A117, 'E4 TB Allocation Details'!$A$18:$L$205, MATCH("A &amp; G ID", 'E4 TB Allocation Details'!$A$18:$L$18, 0),FALSE), 'E2 Allocators'!$B$15:$W$361, MATCH('O5 Details by Class &amp; Accounts'!CB$18, 'E2 Allocators'!$B$15:$W$15, 0),FALSE)*$E117)</f>
        <v>488.48325111042936</v>
      </c>
      <c r="CC117" s="1412">
        <f ca="1">IF(ISERROR(VLOOKUP(VLOOKUP($A117, 'E4 TB Allocation Details'!$A$18:$L$205, MATCH("A &amp; G ID", 'E4 TB Allocation Details'!$A$18:$L$18, 0),FALSE), 'E2 Allocators'!$B$15:$W$361, MATCH('O5 Details by Class &amp; Accounts'!CC$18, 'E2 Allocators'!$B$15:$W$15, 0),FALSE)*$E117), 0, VLOOKUP(VLOOKUP($A117, 'E4 TB Allocation Details'!$A$18:$L$205, MATCH("A &amp; G ID", 'E4 TB Allocation Details'!$A$18:$L$18, 0),FALSE), 'E2 Allocators'!$B$15:$W$361, MATCH('O5 Details by Class &amp; Accounts'!CC$18, 'E2 Allocators'!$B$15:$W$15, 0),FALSE)*$E117)</f>
        <v>0</v>
      </c>
      <c r="CD117" s="1412">
        <f ca="1">IF(ISERROR(VLOOKUP(VLOOKUP($A117, 'E4 TB Allocation Details'!$A$18:$L$205, MATCH("A &amp; G ID", 'E4 TB Allocation Details'!$A$18:$L$18, 0),FALSE), 'E2 Allocators'!$B$15:$W$361, MATCH('O5 Details by Class &amp; Accounts'!CD$18, 'E2 Allocators'!$B$15:$W$15, 0),FALSE)*$E117), 0, VLOOKUP(VLOOKUP($A117, 'E4 TB Allocation Details'!$A$18:$L$205, MATCH("A &amp; G ID", 'E4 TB Allocation Details'!$A$18:$L$18, 0),FALSE), 'E2 Allocators'!$B$15:$W$361, MATCH('O5 Details by Class &amp; Accounts'!CD$18, 'E2 Allocators'!$B$15:$W$15, 0),FALSE)*$E117)</f>
        <v>0</v>
      </c>
      <c r="CE117" s="1412">
        <f ca="1">IF(ISERROR(VLOOKUP(VLOOKUP($A117, 'E4 TB Allocation Details'!$A$18:$L$205, MATCH("A &amp; G ID", 'E4 TB Allocation Details'!$A$18:$L$18, 0),FALSE), 'E2 Allocators'!$B$15:$W$361, MATCH('O5 Details by Class &amp; Accounts'!CE$18, 'E2 Allocators'!$B$15:$W$15, 0),FALSE)*$E117), 0, VLOOKUP(VLOOKUP($A117, 'E4 TB Allocation Details'!$A$18:$L$205, MATCH("A &amp; G ID", 'E4 TB Allocation Details'!$A$18:$L$18, 0),FALSE), 'E2 Allocators'!$B$15:$W$361, MATCH('O5 Details by Class &amp; Accounts'!CE$18, 'E2 Allocators'!$B$15:$W$15, 0),FALSE)*$E117)</f>
        <v>0</v>
      </c>
      <c r="CF117" s="1412">
        <f ca="1">IF(ISERROR(VLOOKUP(VLOOKUP($A117, 'E4 TB Allocation Details'!$A$18:$L$205, MATCH("A &amp; G ID", 'E4 TB Allocation Details'!$A$18:$L$18, 0),FALSE), 'E2 Allocators'!$B$15:$W$361, MATCH('O5 Details by Class &amp; Accounts'!CF$18, 'E2 Allocators'!$B$15:$W$15, 0),FALSE)*$E117), 0, VLOOKUP(VLOOKUP($A117, 'E4 TB Allocation Details'!$A$18:$L$205, MATCH("A &amp; G ID", 'E4 TB Allocation Details'!$A$18:$L$18, 0),FALSE), 'E2 Allocators'!$B$15:$W$361, MATCH('O5 Details by Class &amp; Accounts'!CF$18, 'E2 Allocators'!$B$15:$W$15, 0),FALSE)*$E117)</f>
        <v>0</v>
      </c>
      <c r="CG117" s="1412">
        <f ca="1">IF(ISERROR(VLOOKUP(VLOOKUP($A117, 'E4 TB Allocation Details'!$A$18:$L$205, MATCH("A &amp; G ID", 'E4 TB Allocation Details'!$A$18:$L$18, 0),FALSE), 'E2 Allocators'!$B$15:$W$361, MATCH('O5 Details by Class &amp; Accounts'!CG$18, 'E2 Allocators'!$B$15:$W$15, 0),FALSE)*$E117), 0, VLOOKUP(VLOOKUP($A117, 'E4 TB Allocation Details'!$A$18:$L$205, MATCH("A &amp; G ID", 'E4 TB Allocation Details'!$A$18:$L$18, 0),FALSE), 'E2 Allocators'!$B$15:$W$361, MATCH('O5 Details by Class &amp; Accounts'!CG$18, 'E2 Allocators'!$B$15:$W$15, 0),FALSE)*$E117)</f>
        <v>0</v>
      </c>
      <c r="CH117" s="1412">
        <f ca="1">IF(ISERROR(VLOOKUP(VLOOKUP($A117, 'E4 TB Allocation Details'!$A$18:$L$205, MATCH("A &amp; G ID", 'E4 TB Allocation Details'!$A$18:$L$18, 0),FALSE), 'E2 Allocators'!$B$15:$W$361, MATCH('O5 Details by Class &amp; Accounts'!CH$18, 'E2 Allocators'!$B$15:$W$15, 0),FALSE)*$E117), 0, VLOOKUP(VLOOKUP($A117, 'E4 TB Allocation Details'!$A$18:$L$205, MATCH("A &amp; G ID", 'E4 TB Allocation Details'!$A$18:$L$18, 0),FALSE), 'E2 Allocators'!$B$15:$W$361, MATCH('O5 Details by Class &amp; Accounts'!CH$18, 'E2 Allocators'!$B$15:$W$15, 0),FALSE)*$E117)</f>
        <v>0</v>
      </c>
      <c r="CI117" s="1412">
        <f ca="1">IF(ISERROR(VLOOKUP(VLOOKUP($A117, 'E4 TB Allocation Details'!$A$18:$L$205, MATCH("A &amp; G ID", 'E4 TB Allocation Details'!$A$18:$L$18, 0),FALSE), 'E2 Allocators'!$B$15:$W$361, MATCH('O5 Details by Class &amp; Accounts'!CI$18, 'E2 Allocators'!$B$15:$W$15, 0),FALSE)*$E117), 0, VLOOKUP(VLOOKUP($A117, 'E4 TB Allocation Details'!$A$18:$L$205, MATCH("A &amp; G ID", 'E4 TB Allocation Details'!$A$18:$L$18, 0),FALSE), 'E2 Allocators'!$B$15:$W$361, MATCH('O5 Details by Class &amp; Accounts'!CI$18, 'E2 Allocators'!$B$15:$W$15, 0),FALSE)*$E117)</f>
        <v>0</v>
      </c>
      <c r="CJ117" s="1412">
        <f ca="1">IF(ISERROR(VLOOKUP(VLOOKUP($A117, 'E4 TB Allocation Details'!$A$18:$L$205, MATCH("A &amp; G ID", 'E4 TB Allocation Details'!$A$18:$L$18, 0),FALSE), 'E2 Allocators'!$B$15:$W$361, MATCH('O5 Details by Class &amp; Accounts'!CJ$18, 'E2 Allocators'!$B$15:$W$15, 0),FALSE)*$E117), 0, VLOOKUP(VLOOKUP($A117, 'E4 TB Allocation Details'!$A$18:$L$205, MATCH("A &amp; G ID", 'E4 TB Allocation Details'!$A$18:$L$18, 0),FALSE), 'E2 Allocators'!$B$15:$W$361, MATCH('O5 Details by Class &amp; Accounts'!CJ$18, 'E2 Allocators'!$B$15:$W$15, 0),FALSE)*$E117)</f>
        <v>0</v>
      </c>
      <c r="CK117" s="1412">
        <f ca="1">IF(ISERROR(VLOOKUP(VLOOKUP($A117, 'E4 TB Allocation Details'!$A$18:$L$205, MATCH("A &amp; G ID", 'E4 TB Allocation Details'!$A$18:$L$18, 0),FALSE), 'E2 Allocators'!$B$15:$W$361, MATCH('O5 Details by Class &amp; Accounts'!CK$18, 'E2 Allocators'!$B$15:$W$15, 0),FALSE)*$E117), 0, VLOOKUP(VLOOKUP($A117, 'E4 TB Allocation Details'!$A$18:$L$205, MATCH("A &amp; G ID", 'E4 TB Allocation Details'!$A$18:$L$18, 0),FALSE), 'E2 Allocators'!$B$15:$W$361, MATCH('O5 Details by Class &amp; Accounts'!CK$18, 'E2 Allocators'!$B$15:$W$15, 0),FALSE)*$E117)</f>
        <v>0</v>
      </c>
      <c r="CL117" s="1412">
        <f ca="1">IF(ISERROR(VLOOKUP(VLOOKUP($A117, 'E4 TB Allocation Details'!$A$18:$L$205, MATCH("A &amp; G ID", 'E4 TB Allocation Details'!$A$18:$L$18, 0),FALSE), 'E2 Allocators'!$B$15:$W$361, MATCH('O5 Details by Class &amp; Accounts'!CL$18, 'E2 Allocators'!$B$15:$W$15, 0),FALSE)*$E117), 0, VLOOKUP(VLOOKUP($A117, 'E4 TB Allocation Details'!$A$18:$L$205, MATCH("A &amp; G ID", 'E4 TB Allocation Details'!$A$18:$L$18, 0),FALSE), 'E2 Allocators'!$B$15:$W$361, MATCH('O5 Details by Class &amp; Accounts'!CL$18, 'E2 Allocators'!$B$15:$W$15, 0),FALSE)*$E117)</f>
        <v>0</v>
      </c>
      <c r="CM117" s="1412">
        <f ca="1">IF(ISERROR(VLOOKUP(VLOOKUP($A117, 'E4 TB Allocation Details'!$A$18:$L$205, MATCH("A &amp; G ID", 'E4 TB Allocation Details'!$A$18:$L$18, 0),FALSE), 'E2 Allocators'!$B$15:$W$361, MATCH('O5 Details by Class &amp; Accounts'!CM$18, 'E2 Allocators'!$B$15:$W$15, 0),FALSE)*$E117), 0, VLOOKUP(VLOOKUP($A117, 'E4 TB Allocation Details'!$A$18:$L$205, MATCH("A &amp; G ID", 'E4 TB Allocation Details'!$A$18:$L$18, 0),FALSE), 'E2 Allocators'!$B$15:$W$361, MATCH('O5 Details by Class &amp; Accounts'!CM$18, 'E2 Allocators'!$B$15:$W$15, 0),FALSE)*$E117)</f>
        <v>0</v>
      </c>
      <c r="CN117" s="1412">
        <f t="shared" si="29"/>
        <v>185000</v>
      </c>
      <c r="CO117" s="1792">
        <f t="shared" si="30"/>
        <v>0</v>
      </c>
      <c r="CQ117" s="2087" t="s">
        <v>881</v>
      </c>
    </row>
    <row r="118" spans="1:95" s="81" customFormat="1" ht="12.75">
      <c r="A118" s="1087">
        <v>4712</v>
      </c>
      <c r="B118" s="1087" t="s">
        <v>1110</v>
      </c>
      <c r="C118" s="1789">
        <f ca="1">IF(ISERROR(VLOOKUP($A118,'I3 TB Data'!$A$23:$H$458,MATCH('O5 Details by Class &amp; Accounts'!$C$18, 'I3 TB Data'!$A$23:$H$23,0),0)), 0, VLOOKUP($A118,'I3 TB Data'!$A$23:$H$458,MATCH('O5 Details by Class &amp; Accounts'!$C$18,'I3 TB Data'!$A$23:$H$23,0),0))</f>
        <v>0</v>
      </c>
      <c r="D118" s="1790"/>
      <c r="E118" s="1789">
        <f t="shared" si="24"/>
        <v>0</v>
      </c>
      <c r="F118" s="1791">
        <f ca="1">IF(ISERROR(VLOOKUP($A118, 'E1 Categorization'!A37:E126, MATCH("Customer Component", 'E1 Categorization'!$A$33:$E$33,0), 0)), 0, IF(VLOOKUP($A118, 'E1 Categorization'!A37:E126, MATCH("Customer Component", 'E1 Categorization'!$A$33:$E$33,0), 0)=0, 'O5 Details by Class &amp; Accounts'!$E118, IF(AND(VLOOKUP($A118, 'E1 Categorization'!A37:E126, MATCH("Customer Component", 'E1 Categorization'!$A$33:$E$33,0), 0) &gt;0, VLOOKUP($A118, 'E1 Categorization'!A37:E126, MATCH("Customer Component", 'E1 Categorization'!$A$33:$E$33,0), 0)&lt;1), 'O5 Details by Class &amp; Accounts'!$E118*(1-VLOOKUP($A118, 'E1 Categorization'!A37:E126, MATCH("Customer Component", 'E1 Categorization'!$A$33:$E$33,0), 0)), 0)))</f>
        <v>0</v>
      </c>
      <c r="G118" s="1791">
        <f ca="1">IF(ISERROR(VLOOKUP($A118, 'E1 Categorization'!A37:E126, MATCH("Customer Component", 'E1 Categorization'!$A$33:$E$33,0), 0)),0, IF(VLOOKUP($A118, 'E1 Categorization'!A37:E126, MATCH("Customer Component", 'E1 Categorization'!$A$33:$E$33,0), 0)=0, 0, IF(AND(VLOOKUP($A118, 'E1 Categorization'!A37:E126, MATCH("Customer Component", 'E1 Categorization'!$A$33:$E$33,0), 0) &gt;0, VLOOKUP($A118, 'E1 Categorization'!A37:E126, MATCH("Customer Component", 'E1 Categorization'!$A$33:$E$33,0), 0)&lt;1), 'O5 Details by Class &amp; Accounts'!$E118*(VLOOKUP($A118, 'E1 Categorization'!A37:E126, MATCH("Customer Component", 'E1 Categorization'!$A$33:$E$33,0), 0)), 'O5 Details by Class &amp; Accounts'!$E118)))</f>
        <v>0</v>
      </c>
      <c r="H118" s="1412">
        <f t="shared" si="25"/>
        <v>0</v>
      </c>
      <c r="I118" s="1412">
        <f ca="1">IF(ISERROR(VLOOKUP(VLOOKUP($A118, 'E4 TB Allocation Details'!$A$18:$L$205, MATCH("Demand ID", 'E4 TB Allocation Details'!$A$18:$L$18, 0),FALSE), 'E2 Allocators'!$B$15:$W$361, MATCH('O5 Details by Class &amp; Accounts'!I$18, 'E2 Allocators'!$B$15:$W$15, 0),FALSE)*$F118), 0, VLOOKUP(VLOOKUP($A118, 'E4 TB Allocation Details'!$A$18:$L$205, MATCH("Demand ID", 'E4 TB Allocation Details'!$A$18:$L$18, 0),FALSE), 'E2 Allocators'!$B$15:$W$361, MATCH('O5 Details by Class &amp; Accounts'!I$18, 'E2 Allocators'!$B$15:$W$15, 0),FALSE)*$F118)</f>
        <v>0</v>
      </c>
      <c r="J118" s="1412">
        <f ca="1">IF(ISERROR(VLOOKUP(VLOOKUP($A118, 'E4 TB Allocation Details'!$A$18:$L$205, MATCH("Demand ID", 'E4 TB Allocation Details'!$A$18:$L$18, 0),FALSE), 'E2 Allocators'!$B$15:$W$361, MATCH('O5 Details by Class &amp; Accounts'!J$18, 'E2 Allocators'!$B$15:$W$15, 0),FALSE)*$F118), 0, VLOOKUP(VLOOKUP($A118, 'E4 TB Allocation Details'!$A$18:$L$205, MATCH("Demand ID", 'E4 TB Allocation Details'!$A$18:$L$18, 0),FALSE), 'E2 Allocators'!$B$15:$W$361, MATCH('O5 Details by Class &amp; Accounts'!J$18, 'E2 Allocators'!$B$15:$W$15, 0),FALSE)*$F118)</f>
        <v>0</v>
      </c>
      <c r="K118" s="1412">
        <f ca="1">IF(ISERROR(VLOOKUP(VLOOKUP($A118, 'E4 TB Allocation Details'!$A$18:$L$205, MATCH("Demand ID", 'E4 TB Allocation Details'!$A$18:$L$18, 0),FALSE), 'E2 Allocators'!$B$15:$W$361, MATCH('O5 Details by Class &amp; Accounts'!K$18, 'E2 Allocators'!$B$15:$W$15, 0),FALSE)*$F118), 0, VLOOKUP(VLOOKUP($A118, 'E4 TB Allocation Details'!$A$18:$L$205, MATCH("Demand ID", 'E4 TB Allocation Details'!$A$18:$L$18, 0),FALSE), 'E2 Allocators'!$B$15:$W$361, MATCH('O5 Details by Class &amp; Accounts'!K$18, 'E2 Allocators'!$B$15:$W$15, 0),FALSE)*$F118)</f>
        <v>0</v>
      </c>
      <c r="L118" s="1412">
        <f ca="1">IF(ISERROR(VLOOKUP(VLOOKUP($A118, 'E4 TB Allocation Details'!$A$18:$L$205, MATCH("Demand ID", 'E4 TB Allocation Details'!$A$18:$L$18, 0),FALSE), 'E2 Allocators'!$B$15:$W$361, MATCH('O5 Details by Class &amp; Accounts'!L$18, 'E2 Allocators'!$B$15:$W$15, 0),FALSE)*$F118), 0, VLOOKUP(VLOOKUP($A118, 'E4 TB Allocation Details'!$A$18:$L$205, MATCH("Demand ID", 'E4 TB Allocation Details'!$A$18:$L$18, 0),FALSE), 'E2 Allocators'!$B$15:$W$361, MATCH('O5 Details by Class &amp; Accounts'!L$18, 'E2 Allocators'!$B$15:$W$15, 0),FALSE)*$F118)</f>
        <v>0</v>
      </c>
      <c r="M118" s="1412">
        <f ca="1">IF(ISERROR(VLOOKUP(VLOOKUP($A118, 'E4 TB Allocation Details'!$A$18:$L$205, MATCH("Demand ID", 'E4 TB Allocation Details'!$A$18:$L$18, 0),FALSE), 'E2 Allocators'!$B$15:$W$361, MATCH('O5 Details by Class &amp; Accounts'!M$18, 'E2 Allocators'!$B$15:$W$15, 0),FALSE)*$F118), 0, VLOOKUP(VLOOKUP($A118, 'E4 TB Allocation Details'!$A$18:$L$205, MATCH("Demand ID", 'E4 TB Allocation Details'!$A$18:$L$18, 0),FALSE), 'E2 Allocators'!$B$15:$W$361, MATCH('O5 Details by Class &amp; Accounts'!M$18, 'E2 Allocators'!$B$15:$W$15, 0),FALSE)*$F118)</f>
        <v>0</v>
      </c>
      <c r="N118" s="1412">
        <f ca="1">IF(ISERROR(VLOOKUP(VLOOKUP($A118, 'E4 TB Allocation Details'!$A$18:$L$205, MATCH("Demand ID", 'E4 TB Allocation Details'!$A$18:$L$18, 0),FALSE), 'E2 Allocators'!$B$15:$W$361, MATCH('O5 Details by Class &amp; Accounts'!N$18, 'E2 Allocators'!$B$15:$W$15, 0),FALSE)*$F118), 0, VLOOKUP(VLOOKUP($A118, 'E4 TB Allocation Details'!$A$18:$L$205, MATCH("Demand ID", 'E4 TB Allocation Details'!$A$18:$L$18, 0),FALSE), 'E2 Allocators'!$B$15:$W$361, MATCH('O5 Details by Class &amp; Accounts'!N$18, 'E2 Allocators'!$B$15:$W$15, 0),FALSE)*$F118)</f>
        <v>0</v>
      </c>
      <c r="O118" s="1412">
        <f ca="1">IF(ISERROR(VLOOKUP(VLOOKUP($A118, 'E4 TB Allocation Details'!$A$18:$L$205, MATCH("Demand ID", 'E4 TB Allocation Details'!$A$18:$L$18, 0),FALSE), 'E2 Allocators'!$B$15:$W$361, MATCH('O5 Details by Class &amp; Accounts'!O$18, 'E2 Allocators'!$B$15:$W$15, 0),FALSE)*$F118), 0, VLOOKUP(VLOOKUP($A118, 'E4 TB Allocation Details'!$A$18:$L$205, MATCH("Demand ID", 'E4 TB Allocation Details'!$A$18:$L$18, 0),FALSE), 'E2 Allocators'!$B$15:$W$361, MATCH('O5 Details by Class &amp; Accounts'!O$18, 'E2 Allocators'!$B$15:$W$15, 0),FALSE)*$F118)</f>
        <v>0</v>
      </c>
      <c r="P118" s="1412">
        <f ca="1">IF(ISERROR(VLOOKUP(VLOOKUP($A118, 'E4 TB Allocation Details'!$A$18:$L$205, MATCH("Demand ID", 'E4 TB Allocation Details'!$A$18:$L$18, 0),FALSE), 'E2 Allocators'!$B$15:$W$361, MATCH('O5 Details by Class &amp; Accounts'!P$18, 'E2 Allocators'!$B$15:$W$15, 0),FALSE)*$F118), 0, VLOOKUP(VLOOKUP($A118, 'E4 TB Allocation Details'!$A$18:$L$205, MATCH("Demand ID", 'E4 TB Allocation Details'!$A$18:$L$18, 0),FALSE), 'E2 Allocators'!$B$15:$W$361, MATCH('O5 Details by Class &amp; Accounts'!P$18, 'E2 Allocators'!$B$15:$W$15, 0),FALSE)*$F118)</f>
        <v>0</v>
      </c>
      <c r="Q118" s="1412">
        <f ca="1">IF(ISERROR(VLOOKUP(VLOOKUP($A118, 'E4 TB Allocation Details'!$A$18:$L$205, MATCH("Demand ID", 'E4 TB Allocation Details'!$A$18:$L$18, 0),FALSE), 'E2 Allocators'!$B$15:$W$361, MATCH('O5 Details by Class &amp; Accounts'!Q$18, 'E2 Allocators'!$B$15:$W$15, 0),FALSE)*$F118), 0, VLOOKUP(VLOOKUP($A118, 'E4 TB Allocation Details'!$A$18:$L$205, MATCH("Demand ID", 'E4 TB Allocation Details'!$A$18:$L$18, 0),FALSE), 'E2 Allocators'!$B$15:$W$361, MATCH('O5 Details by Class &amp; Accounts'!Q$18, 'E2 Allocators'!$B$15:$W$15, 0),FALSE)*$F118)</f>
        <v>0</v>
      </c>
      <c r="R118" s="1412">
        <f ca="1">IF(ISERROR(VLOOKUP(VLOOKUP($A118, 'E4 TB Allocation Details'!$A$18:$L$205, MATCH("Demand ID", 'E4 TB Allocation Details'!$A$18:$L$18, 0),FALSE), 'E2 Allocators'!$B$15:$W$361, MATCH('O5 Details by Class &amp; Accounts'!R$18, 'E2 Allocators'!$B$15:$W$15, 0),FALSE)*$F118), 0, VLOOKUP(VLOOKUP($A118, 'E4 TB Allocation Details'!$A$18:$L$205, MATCH("Demand ID", 'E4 TB Allocation Details'!$A$18:$L$18, 0),FALSE), 'E2 Allocators'!$B$15:$W$361, MATCH('O5 Details by Class &amp; Accounts'!R$18, 'E2 Allocators'!$B$15:$W$15, 0),FALSE)*$F118)</f>
        <v>0</v>
      </c>
      <c r="S118" s="1412">
        <f ca="1">IF(ISERROR(VLOOKUP(VLOOKUP($A118, 'E4 TB Allocation Details'!$A$18:$L$205, MATCH("Demand ID", 'E4 TB Allocation Details'!$A$18:$L$18, 0),FALSE), 'E2 Allocators'!$B$15:$W$361, MATCH('O5 Details by Class &amp; Accounts'!S$18, 'E2 Allocators'!$B$15:$W$15, 0),FALSE)*$F118), 0, VLOOKUP(VLOOKUP($A118, 'E4 TB Allocation Details'!$A$18:$L$205, MATCH("Demand ID", 'E4 TB Allocation Details'!$A$18:$L$18, 0),FALSE), 'E2 Allocators'!$B$15:$W$361, MATCH('O5 Details by Class &amp; Accounts'!S$18, 'E2 Allocators'!$B$15:$W$15, 0),FALSE)*$F118)</f>
        <v>0</v>
      </c>
      <c r="T118" s="1412">
        <f ca="1">IF(ISERROR(VLOOKUP(VLOOKUP($A118, 'E4 TB Allocation Details'!$A$18:$L$205, MATCH("Demand ID", 'E4 TB Allocation Details'!$A$18:$L$18, 0),FALSE), 'E2 Allocators'!$B$15:$W$361, MATCH('O5 Details by Class &amp; Accounts'!T$18, 'E2 Allocators'!$B$15:$W$15, 0),FALSE)*$F118), 0, VLOOKUP(VLOOKUP($A118, 'E4 TB Allocation Details'!$A$18:$L$205, MATCH("Demand ID", 'E4 TB Allocation Details'!$A$18:$L$18, 0),FALSE), 'E2 Allocators'!$B$15:$W$361, MATCH('O5 Details by Class &amp; Accounts'!T$18, 'E2 Allocators'!$B$15:$W$15, 0),FALSE)*$F118)</f>
        <v>0</v>
      </c>
      <c r="U118" s="1412">
        <f ca="1">IF(ISERROR(VLOOKUP(VLOOKUP($A118, 'E4 TB Allocation Details'!$A$18:$L$205, MATCH("Demand ID", 'E4 TB Allocation Details'!$A$18:$L$18, 0),FALSE), 'E2 Allocators'!$B$15:$W$361, MATCH('O5 Details by Class &amp; Accounts'!U$18, 'E2 Allocators'!$B$15:$W$15, 0),FALSE)*$F118), 0, VLOOKUP(VLOOKUP($A118, 'E4 TB Allocation Details'!$A$18:$L$205, MATCH("Demand ID", 'E4 TB Allocation Details'!$A$18:$L$18, 0),FALSE), 'E2 Allocators'!$B$15:$W$361, MATCH('O5 Details by Class &amp; Accounts'!U$18, 'E2 Allocators'!$B$15:$W$15, 0),FALSE)*$F118)</f>
        <v>0</v>
      </c>
      <c r="V118" s="1412">
        <f ca="1">IF(ISERROR(VLOOKUP(VLOOKUP($A118, 'E4 TB Allocation Details'!$A$18:$L$205, MATCH("Demand ID", 'E4 TB Allocation Details'!$A$18:$L$18, 0),FALSE), 'E2 Allocators'!$B$15:$W$361, MATCH('O5 Details by Class &amp; Accounts'!V$18, 'E2 Allocators'!$B$15:$W$15, 0),FALSE)*$F118), 0, VLOOKUP(VLOOKUP($A118, 'E4 TB Allocation Details'!$A$18:$L$205, MATCH("Demand ID", 'E4 TB Allocation Details'!$A$18:$L$18, 0),FALSE), 'E2 Allocators'!$B$15:$W$361, MATCH('O5 Details by Class &amp; Accounts'!V$18, 'E2 Allocators'!$B$15:$W$15, 0),FALSE)*$F118)</f>
        <v>0</v>
      </c>
      <c r="W118" s="1412">
        <f ca="1">IF(ISERROR(VLOOKUP(VLOOKUP($A118, 'E4 TB Allocation Details'!$A$18:$L$205, MATCH("Demand ID", 'E4 TB Allocation Details'!$A$18:$L$18, 0),FALSE), 'E2 Allocators'!$B$15:$W$361, MATCH('O5 Details by Class &amp; Accounts'!W$18, 'E2 Allocators'!$B$15:$W$15, 0),FALSE)*$F118), 0, VLOOKUP(VLOOKUP($A118, 'E4 TB Allocation Details'!$A$18:$L$205, MATCH("Demand ID", 'E4 TB Allocation Details'!$A$18:$L$18, 0),FALSE), 'E2 Allocators'!$B$15:$W$361, MATCH('O5 Details by Class &amp; Accounts'!W$18, 'E2 Allocators'!$B$15:$W$15, 0),FALSE)*$F118)</f>
        <v>0</v>
      </c>
      <c r="X118" s="1412">
        <f ca="1">IF(ISERROR(VLOOKUP(VLOOKUP($A118, 'E4 TB Allocation Details'!$A$18:$L$205, MATCH("Demand ID", 'E4 TB Allocation Details'!$A$18:$L$18, 0),FALSE), 'E2 Allocators'!$B$15:$W$361, MATCH('O5 Details by Class &amp; Accounts'!X$18, 'E2 Allocators'!$B$15:$W$15, 0),FALSE)*$F118), 0, VLOOKUP(VLOOKUP($A118, 'E4 TB Allocation Details'!$A$18:$L$205, MATCH("Demand ID", 'E4 TB Allocation Details'!$A$18:$L$18, 0),FALSE), 'E2 Allocators'!$B$15:$W$361, MATCH('O5 Details by Class &amp; Accounts'!X$18, 'E2 Allocators'!$B$15:$W$15, 0),FALSE)*$F118)</f>
        <v>0</v>
      </c>
      <c r="Y118" s="1412">
        <f ca="1">IF(ISERROR(VLOOKUP(VLOOKUP($A118, 'E4 TB Allocation Details'!$A$18:$L$205, MATCH("Demand ID", 'E4 TB Allocation Details'!$A$18:$L$18, 0),FALSE), 'E2 Allocators'!$B$15:$W$361, MATCH('O5 Details by Class &amp; Accounts'!Y$18, 'E2 Allocators'!$B$15:$W$15, 0),FALSE)*$F118), 0, VLOOKUP(VLOOKUP($A118, 'E4 TB Allocation Details'!$A$18:$L$205, MATCH("Demand ID", 'E4 TB Allocation Details'!$A$18:$L$18, 0),FALSE), 'E2 Allocators'!$B$15:$W$361, MATCH('O5 Details by Class &amp; Accounts'!Y$18, 'E2 Allocators'!$B$15:$W$15, 0),FALSE)*$F118)</f>
        <v>0</v>
      </c>
      <c r="Z118" s="1412">
        <f ca="1">IF(ISERROR(VLOOKUP(VLOOKUP($A118, 'E4 TB Allocation Details'!$A$18:$L$205, MATCH("Demand ID", 'E4 TB Allocation Details'!$A$18:$L$18, 0),FALSE), 'E2 Allocators'!$B$15:$W$361, MATCH('O5 Details by Class &amp; Accounts'!Z$18, 'E2 Allocators'!$B$15:$W$15, 0),FALSE)*$F118), 0, VLOOKUP(VLOOKUP($A118, 'E4 TB Allocation Details'!$A$18:$L$205, MATCH("Demand ID", 'E4 TB Allocation Details'!$A$18:$L$18, 0),FALSE), 'E2 Allocators'!$B$15:$W$361, MATCH('O5 Details by Class &amp; Accounts'!Z$18, 'E2 Allocators'!$B$15:$W$15, 0),FALSE)*$F118)</f>
        <v>0</v>
      </c>
      <c r="AA118" s="1412">
        <f ca="1">IF(ISERROR(VLOOKUP(VLOOKUP($A118, 'E4 TB Allocation Details'!$A$18:$L$205, MATCH("Demand ID", 'E4 TB Allocation Details'!$A$18:$L$18, 0),FALSE), 'E2 Allocators'!$B$15:$W$361, MATCH('O5 Details by Class &amp; Accounts'!AA$18, 'E2 Allocators'!$B$15:$W$15, 0),FALSE)*$F118), 0, VLOOKUP(VLOOKUP($A118, 'E4 TB Allocation Details'!$A$18:$L$205, MATCH("Demand ID", 'E4 TB Allocation Details'!$A$18:$L$18, 0),FALSE), 'E2 Allocators'!$B$15:$W$361, MATCH('O5 Details by Class &amp; Accounts'!AA$18, 'E2 Allocators'!$B$15:$W$15, 0),FALSE)*$F118)</f>
        <v>0</v>
      </c>
      <c r="AB118" s="1412">
        <f ca="1">IF(ISERROR(VLOOKUP(VLOOKUP($A118, 'E4 TB Allocation Details'!$A$18:$L$205, MATCH("Demand ID", 'E4 TB Allocation Details'!$A$18:$L$18, 0),FALSE), 'E2 Allocators'!$B$15:$W$361, MATCH('O5 Details by Class &amp; Accounts'!AB$18, 'E2 Allocators'!$B$15:$W$15, 0),FALSE)*$F118), 0, VLOOKUP(VLOOKUP($A118, 'E4 TB Allocation Details'!$A$18:$L$205, MATCH("Demand ID", 'E4 TB Allocation Details'!$A$18:$L$18, 0),FALSE), 'E2 Allocators'!$B$15:$W$361, MATCH('O5 Details by Class &amp; Accounts'!AB$18, 'E2 Allocators'!$B$15:$W$15, 0),FALSE)*$F118)</f>
        <v>0</v>
      </c>
      <c r="AC118" s="1412">
        <f t="shared" si="26"/>
        <v>0</v>
      </c>
      <c r="AD118" s="1412">
        <f ca="1">IF(ISERROR(VLOOKUP(VLOOKUP($A118, 'E4 TB Allocation Details'!$A$18:$L$205, MATCH("Customer ID", 'E4 TB Allocation Details'!$A$18:$L$18, 0),FALSE), 'E2 Allocators'!$B$15:$W$361, MATCH('O5 Details by Class &amp; Accounts'!AD$18, 'E2 Allocators'!$B$15:$W$15, 0),FALSE)*$G118), 0, VLOOKUP(VLOOKUP($A118, 'E4 TB Allocation Details'!$A$18:$L$205, MATCH("Customer ID", 'E4 TB Allocation Details'!$A$18:$L$18, 0),FALSE), 'E2 Allocators'!$B$15:$W$361, MATCH('O5 Details by Class &amp; Accounts'!AD$18, 'E2 Allocators'!$B$15:$W$15, 0),FALSE)*$G118)</f>
        <v>0</v>
      </c>
      <c r="AE118" s="1412">
        <f ca="1">IF(ISERROR(VLOOKUP(VLOOKUP($A118, 'E4 TB Allocation Details'!$A$18:$L$205, MATCH("Customer ID", 'E4 TB Allocation Details'!$A$18:$L$18, 0),FALSE), 'E2 Allocators'!$B$15:$W$361, MATCH('O5 Details by Class &amp; Accounts'!AE$18, 'E2 Allocators'!$B$15:$W$15, 0),FALSE)*$G118), 0, VLOOKUP(VLOOKUP($A118, 'E4 TB Allocation Details'!$A$18:$L$205, MATCH("Customer ID", 'E4 TB Allocation Details'!$A$18:$L$18, 0),FALSE), 'E2 Allocators'!$B$15:$W$361, MATCH('O5 Details by Class &amp; Accounts'!AE$18, 'E2 Allocators'!$B$15:$W$15, 0),FALSE)*$G118)</f>
        <v>0</v>
      </c>
      <c r="AF118" s="1412">
        <f ca="1">IF(ISERROR(VLOOKUP(VLOOKUP($A118, 'E4 TB Allocation Details'!$A$18:$L$205, MATCH("Customer ID", 'E4 TB Allocation Details'!$A$18:$L$18, 0),FALSE), 'E2 Allocators'!$B$15:$W$361, MATCH('O5 Details by Class &amp; Accounts'!AF$18, 'E2 Allocators'!$B$15:$W$15, 0),FALSE)*$G118), 0, VLOOKUP(VLOOKUP($A118, 'E4 TB Allocation Details'!$A$18:$L$205, MATCH("Customer ID", 'E4 TB Allocation Details'!$A$18:$L$18, 0),FALSE), 'E2 Allocators'!$B$15:$W$361, MATCH('O5 Details by Class &amp; Accounts'!AF$18, 'E2 Allocators'!$B$15:$W$15, 0),FALSE)*$G118)</f>
        <v>0</v>
      </c>
      <c r="AG118" s="1412">
        <f ca="1">IF(ISERROR(VLOOKUP(VLOOKUP($A118, 'E4 TB Allocation Details'!$A$18:$L$205, MATCH("Customer ID", 'E4 TB Allocation Details'!$A$18:$L$18, 0),FALSE), 'E2 Allocators'!$B$15:$W$361, MATCH('O5 Details by Class &amp; Accounts'!AG$18, 'E2 Allocators'!$B$15:$W$15, 0),FALSE)*$G118), 0, VLOOKUP(VLOOKUP($A118, 'E4 TB Allocation Details'!$A$18:$L$205, MATCH("Customer ID", 'E4 TB Allocation Details'!$A$18:$L$18, 0),FALSE), 'E2 Allocators'!$B$15:$W$361, MATCH('O5 Details by Class &amp; Accounts'!AG$18, 'E2 Allocators'!$B$15:$W$15, 0),FALSE)*$G118)</f>
        <v>0</v>
      </c>
      <c r="AH118" s="1412">
        <f ca="1">IF(ISERROR(VLOOKUP(VLOOKUP($A118, 'E4 TB Allocation Details'!$A$18:$L$205, MATCH("Customer ID", 'E4 TB Allocation Details'!$A$18:$L$18, 0),FALSE), 'E2 Allocators'!$B$15:$W$361, MATCH('O5 Details by Class &amp; Accounts'!AH$18, 'E2 Allocators'!$B$15:$W$15, 0),FALSE)*$G118), 0, VLOOKUP(VLOOKUP($A118, 'E4 TB Allocation Details'!$A$18:$L$205, MATCH("Customer ID", 'E4 TB Allocation Details'!$A$18:$L$18, 0),FALSE), 'E2 Allocators'!$B$15:$W$361, MATCH('O5 Details by Class &amp; Accounts'!AH$18, 'E2 Allocators'!$B$15:$W$15, 0),FALSE)*$G118)</f>
        <v>0</v>
      </c>
      <c r="AI118" s="1412">
        <f ca="1">IF(ISERROR(VLOOKUP(VLOOKUP($A118, 'E4 TB Allocation Details'!$A$18:$L$205, MATCH("Customer ID", 'E4 TB Allocation Details'!$A$18:$L$18, 0),FALSE), 'E2 Allocators'!$B$15:$W$361, MATCH('O5 Details by Class &amp; Accounts'!AI$18, 'E2 Allocators'!$B$15:$W$15, 0),FALSE)*$G118), 0, VLOOKUP(VLOOKUP($A118, 'E4 TB Allocation Details'!$A$18:$L$205, MATCH("Customer ID", 'E4 TB Allocation Details'!$A$18:$L$18, 0),FALSE), 'E2 Allocators'!$B$15:$W$361, MATCH('O5 Details by Class &amp; Accounts'!AI$18, 'E2 Allocators'!$B$15:$W$15, 0),FALSE)*$G118)</f>
        <v>0</v>
      </c>
      <c r="AJ118" s="1412">
        <f ca="1">IF(ISERROR(VLOOKUP(VLOOKUP($A118, 'E4 TB Allocation Details'!$A$18:$L$205, MATCH("Customer ID", 'E4 TB Allocation Details'!$A$18:$L$18, 0),FALSE), 'E2 Allocators'!$B$15:$W$361, MATCH('O5 Details by Class &amp; Accounts'!AJ$18, 'E2 Allocators'!$B$15:$W$15, 0),FALSE)*$G118), 0, VLOOKUP(VLOOKUP($A118, 'E4 TB Allocation Details'!$A$18:$L$205, MATCH("Customer ID", 'E4 TB Allocation Details'!$A$18:$L$18, 0),FALSE), 'E2 Allocators'!$B$15:$W$361, MATCH('O5 Details by Class &amp; Accounts'!AJ$18, 'E2 Allocators'!$B$15:$W$15, 0),FALSE)*$G118)</f>
        <v>0</v>
      </c>
      <c r="AK118" s="1412">
        <f ca="1">IF(ISERROR(VLOOKUP(VLOOKUP($A118, 'E4 TB Allocation Details'!$A$18:$L$205, MATCH("Customer ID", 'E4 TB Allocation Details'!$A$18:$L$18, 0),FALSE), 'E2 Allocators'!$B$15:$W$361, MATCH('O5 Details by Class &amp; Accounts'!AK$18, 'E2 Allocators'!$B$15:$W$15, 0),FALSE)*$G118), 0, VLOOKUP(VLOOKUP($A118, 'E4 TB Allocation Details'!$A$18:$L$205, MATCH("Customer ID", 'E4 TB Allocation Details'!$A$18:$L$18, 0),FALSE), 'E2 Allocators'!$B$15:$W$361, MATCH('O5 Details by Class &amp; Accounts'!AK$18, 'E2 Allocators'!$B$15:$W$15, 0),FALSE)*$G118)</f>
        <v>0</v>
      </c>
      <c r="AL118" s="1412">
        <f ca="1">IF(ISERROR(VLOOKUP(VLOOKUP($A118, 'E4 TB Allocation Details'!$A$18:$L$205, MATCH("Customer ID", 'E4 TB Allocation Details'!$A$18:$L$18, 0),FALSE), 'E2 Allocators'!$B$15:$W$361, MATCH('O5 Details by Class &amp; Accounts'!AL$18, 'E2 Allocators'!$B$15:$W$15, 0),FALSE)*$G118), 0, VLOOKUP(VLOOKUP($A118, 'E4 TB Allocation Details'!$A$18:$L$205, MATCH("Customer ID", 'E4 TB Allocation Details'!$A$18:$L$18, 0),FALSE), 'E2 Allocators'!$B$15:$W$361, MATCH('O5 Details by Class &amp; Accounts'!AL$18, 'E2 Allocators'!$B$15:$W$15, 0),FALSE)*$G118)</f>
        <v>0</v>
      </c>
      <c r="AM118" s="1412">
        <f ca="1">IF(ISERROR(VLOOKUP(VLOOKUP($A118, 'E4 TB Allocation Details'!$A$18:$L$205, MATCH("Customer ID", 'E4 TB Allocation Details'!$A$18:$L$18, 0),FALSE), 'E2 Allocators'!$B$15:$W$361, MATCH('O5 Details by Class &amp; Accounts'!AM$18, 'E2 Allocators'!$B$15:$W$15, 0),FALSE)*$G118), 0, VLOOKUP(VLOOKUP($A118, 'E4 TB Allocation Details'!$A$18:$L$205, MATCH("Customer ID", 'E4 TB Allocation Details'!$A$18:$L$18, 0),FALSE), 'E2 Allocators'!$B$15:$W$361, MATCH('O5 Details by Class &amp; Accounts'!AM$18, 'E2 Allocators'!$B$15:$W$15, 0),FALSE)*$G118)</f>
        <v>0</v>
      </c>
      <c r="AN118" s="1412">
        <f ca="1">IF(ISERROR(VLOOKUP(VLOOKUP($A118, 'E4 TB Allocation Details'!$A$18:$L$205, MATCH("Customer ID", 'E4 TB Allocation Details'!$A$18:$L$18, 0),FALSE), 'E2 Allocators'!$B$15:$W$361, MATCH('O5 Details by Class &amp; Accounts'!AN$18, 'E2 Allocators'!$B$15:$W$15, 0),FALSE)*$G118), 0, VLOOKUP(VLOOKUP($A118, 'E4 TB Allocation Details'!$A$18:$L$205, MATCH("Customer ID", 'E4 TB Allocation Details'!$A$18:$L$18, 0),FALSE), 'E2 Allocators'!$B$15:$W$361, MATCH('O5 Details by Class &amp; Accounts'!AN$18, 'E2 Allocators'!$B$15:$W$15, 0),FALSE)*$G118)</f>
        <v>0</v>
      </c>
      <c r="AO118" s="1412">
        <f ca="1">IF(ISERROR(VLOOKUP(VLOOKUP($A118, 'E4 TB Allocation Details'!$A$18:$L$205, MATCH("Customer ID", 'E4 TB Allocation Details'!$A$18:$L$18, 0),FALSE), 'E2 Allocators'!$B$15:$W$361, MATCH('O5 Details by Class &amp; Accounts'!AO$18, 'E2 Allocators'!$B$15:$W$15, 0),FALSE)*$G118), 0, VLOOKUP(VLOOKUP($A118, 'E4 TB Allocation Details'!$A$18:$L$205, MATCH("Customer ID", 'E4 TB Allocation Details'!$A$18:$L$18, 0),FALSE), 'E2 Allocators'!$B$15:$W$361, MATCH('O5 Details by Class &amp; Accounts'!AO$18, 'E2 Allocators'!$B$15:$W$15, 0),FALSE)*$G118)</f>
        <v>0</v>
      </c>
      <c r="AP118" s="1412">
        <f ca="1">IF(ISERROR(VLOOKUP(VLOOKUP($A118, 'E4 TB Allocation Details'!$A$18:$L$205, MATCH("Customer ID", 'E4 TB Allocation Details'!$A$18:$L$18, 0),FALSE), 'E2 Allocators'!$B$15:$W$361, MATCH('O5 Details by Class &amp; Accounts'!AP$18, 'E2 Allocators'!$B$15:$W$15, 0),FALSE)*$G118), 0, VLOOKUP(VLOOKUP($A118, 'E4 TB Allocation Details'!$A$18:$L$205, MATCH("Customer ID", 'E4 TB Allocation Details'!$A$18:$L$18, 0),FALSE), 'E2 Allocators'!$B$15:$W$361, MATCH('O5 Details by Class &amp; Accounts'!AP$18, 'E2 Allocators'!$B$15:$W$15, 0),FALSE)*$G118)</f>
        <v>0</v>
      </c>
      <c r="AQ118" s="1412">
        <f ca="1">IF(ISERROR(VLOOKUP(VLOOKUP($A118, 'E4 TB Allocation Details'!$A$18:$L$205, MATCH("Customer ID", 'E4 TB Allocation Details'!$A$18:$L$18, 0),FALSE), 'E2 Allocators'!$B$15:$W$361, MATCH('O5 Details by Class &amp; Accounts'!AQ$18, 'E2 Allocators'!$B$15:$W$15, 0),FALSE)*$G118), 0, VLOOKUP(VLOOKUP($A118, 'E4 TB Allocation Details'!$A$18:$L$205, MATCH("Customer ID", 'E4 TB Allocation Details'!$A$18:$L$18, 0),FALSE), 'E2 Allocators'!$B$15:$W$361, MATCH('O5 Details by Class &amp; Accounts'!AQ$18, 'E2 Allocators'!$B$15:$W$15, 0),FALSE)*$G118)</f>
        <v>0</v>
      </c>
      <c r="AR118" s="1412">
        <f ca="1">IF(ISERROR(VLOOKUP(VLOOKUP($A118, 'E4 TB Allocation Details'!$A$18:$L$205, MATCH("Customer ID", 'E4 TB Allocation Details'!$A$18:$L$18, 0),FALSE), 'E2 Allocators'!$B$15:$W$361, MATCH('O5 Details by Class &amp; Accounts'!AR$18, 'E2 Allocators'!$B$15:$W$15, 0),FALSE)*$G118), 0, VLOOKUP(VLOOKUP($A118, 'E4 TB Allocation Details'!$A$18:$L$205, MATCH("Customer ID", 'E4 TB Allocation Details'!$A$18:$L$18, 0),FALSE), 'E2 Allocators'!$B$15:$W$361, MATCH('O5 Details by Class &amp; Accounts'!AR$18, 'E2 Allocators'!$B$15:$W$15, 0),FALSE)*$G118)</f>
        <v>0</v>
      </c>
      <c r="AS118" s="1412">
        <f ca="1">IF(ISERROR(VLOOKUP(VLOOKUP($A118, 'E4 TB Allocation Details'!$A$18:$L$205, MATCH("Customer ID", 'E4 TB Allocation Details'!$A$18:$L$18, 0),FALSE), 'E2 Allocators'!$B$15:$W$361, MATCH('O5 Details by Class &amp; Accounts'!AS$18, 'E2 Allocators'!$B$15:$W$15, 0),FALSE)*$G118), 0, VLOOKUP(VLOOKUP($A118, 'E4 TB Allocation Details'!$A$18:$L$205, MATCH("Customer ID", 'E4 TB Allocation Details'!$A$18:$L$18, 0),FALSE), 'E2 Allocators'!$B$15:$W$361, MATCH('O5 Details by Class &amp; Accounts'!AS$18, 'E2 Allocators'!$B$15:$W$15, 0),FALSE)*$G118)</f>
        <v>0</v>
      </c>
      <c r="AT118" s="1412">
        <f ca="1">IF(ISERROR(VLOOKUP(VLOOKUP($A118, 'E4 TB Allocation Details'!$A$18:$L$205, MATCH("Customer ID", 'E4 TB Allocation Details'!$A$18:$L$18, 0),FALSE), 'E2 Allocators'!$B$15:$W$361, MATCH('O5 Details by Class &amp; Accounts'!AT$18, 'E2 Allocators'!$B$15:$W$15, 0),FALSE)*$G118), 0, VLOOKUP(VLOOKUP($A118, 'E4 TB Allocation Details'!$A$18:$L$205, MATCH("Customer ID", 'E4 TB Allocation Details'!$A$18:$L$18, 0),FALSE), 'E2 Allocators'!$B$15:$W$361, MATCH('O5 Details by Class &amp; Accounts'!AT$18, 'E2 Allocators'!$B$15:$W$15, 0),FALSE)*$G118)</f>
        <v>0</v>
      </c>
      <c r="AU118" s="1412">
        <f ca="1">IF(ISERROR(VLOOKUP(VLOOKUP($A118, 'E4 TB Allocation Details'!$A$18:$L$205, MATCH("Customer ID", 'E4 TB Allocation Details'!$A$18:$L$18, 0),FALSE), 'E2 Allocators'!$B$15:$W$361, MATCH('O5 Details by Class &amp; Accounts'!AU$18, 'E2 Allocators'!$B$15:$W$15, 0),FALSE)*$G118), 0, VLOOKUP(VLOOKUP($A118, 'E4 TB Allocation Details'!$A$18:$L$205, MATCH("Customer ID", 'E4 TB Allocation Details'!$A$18:$L$18, 0),FALSE), 'E2 Allocators'!$B$15:$W$361, MATCH('O5 Details by Class &amp; Accounts'!AU$18, 'E2 Allocators'!$B$15:$W$15, 0),FALSE)*$G118)</f>
        <v>0</v>
      </c>
      <c r="AV118" s="1412">
        <f ca="1">IF(ISERROR(VLOOKUP(VLOOKUP($A118, 'E4 TB Allocation Details'!$A$18:$L$205, MATCH("Customer ID", 'E4 TB Allocation Details'!$A$18:$L$18, 0),FALSE), 'E2 Allocators'!$B$15:$W$361, MATCH('O5 Details by Class &amp; Accounts'!AV$18, 'E2 Allocators'!$B$15:$W$15, 0),FALSE)*$G118), 0, VLOOKUP(VLOOKUP($A118, 'E4 TB Allocation Details'!$A$18:$L$205, MATCH("Customer ID", 'E4 TB Allocation Details'!$A$18:$L$18, 0),FALSE), 'E2 Allocators'!$B$15:$W$361, MATCH('O5 Details by Class &amp; Accounts'!AV$18, 'E2 Allocators'!$B$15:$W$15, 0),FALSE)*$G118)</f>
        <v>0</v>
      </c>
      <c r="AW118" s="1412">
        <f ca="1">IF(ISERROR(VLOOKUP(VLOOKUP($A118, 'E4 TB Allocation Details'!$A$18:$L$205, MATCH("Customer ID", 'E4 TB Allocation Details'!$A$18:$L$18, 0),FALSE), 'E2 Allocators'!$B$15:$W$361, MATCH('O5 Details by Class &amp; Accounts'!AW$18, 'E2 Allocators'!$B$15:$W$15, 0),FALSE)*$G118), 0, VLOOKUP(VLOOKUP($A118, 'E4 TB Allocation Details'!$A$18:$L$205, MATCH("Customer ID", 'E4 TB Allocation Details'!$A$18:$L$18, 0),FALSE), 'E2 Allocators'!$B$15:$W$361, MATCH('O5 Details by Class &amp; Accounts'!AW$18, 'E2 Allocators'!$B$15:$W$15, 0),FALSE)*$G118)</f>
        <v>0</v>
      </c>
      <c r="AX118" s="1412">
        <f t="shared" si="27"/>
        <v>0</v>
      </c>
      <c r="AY118" s="1412">
        <f ca="1">IF(ISERROR(VLOOKUP(VLOOKUP($A118, 'E4 TB Allocation Details'!$A$18:$L$205, MATCH("Misc ID", 'E4 TB Allocation Details'!$A$18:$L$18, 0),FALSE), 'E2 Allocators'!$B$15:$W$361, MATCH('O5 Details by Class &amp; Accounts'!AY$18, 'E2 Allocators'!$B$15:$W$15, 0),FALSE)*$E118), 0, VLOOKUP(VLOOKUP($A118, 'E4 TB Allocation Details'!$A$18:$L$205, MATCH("Misc ID", 'E4 TB Allocation Details'!$A$18:$L$18, 0),FALSE), 'E2 Allocators'!$B$15:$W$361, MATCH('O5 Details by Class &amp; Accounts'!AY$18, 'E2 Allocators'!$B$15:$W$15, 0),FALSE)*$E118)</f>
        <v>0</v>
      </c>
      <c r="AZ118" s="1412">
        <f ca="1">IF(ISERROR(VLOOKUP(VLOOKUP($A118, 'E4 TB Allocation Details'!$A$18:$L$205, MATCH("Misc ID", 'E4 TB Allocation Details'!$A$18:$L$18, 0),FALSE), 'E2 Allocators'!$B$15:$W$361, MATCH('O5 Details by Class &amp; Accounts'!AZ$18, 'E2 Allocators'!$B$15:$W$15, 0),FALSE)*$E118), 0, VLOOKUP(VLOOKUP($A118, 'E4 TB Allocation Details'!$A$18:$L$205, MATCH("Misc ID", 'E4 TB Allocation Details'!$A$18:$L$18, 0),FALSE), 'E2 Allocators'!$B$15:$W$361, MATCH('O5 Details by Class &amp; Accounts'!AZ$18, 'E2 Allocators'!$B$15:$W$15, 0),FALSE)*$E118)</f>
        <v>0</v>
      </c>
      <c r="BA118" s="1412">
        <f ca="1">IF(ISERROR(VLOOKUP(VLOOKUP($A118, 'E4 TB Allocation Details'!$A$18:$L$205, MATCH("Misc ID", 'E4 TB Allocation Details'!$A$18:$L$18, 0),FALSE), 'E2 Allocators'!$B$15:$W$361, MATCH('O5 Details by Class &amp; Accounts'!BA$18, 'E2 Allocators'!$B$15:$W$15, 0),FALSE)*$E118), 0, VLOOKUP(VLOOKUP($A118, 'E4 TB Allocation Details'!$A$18:$L$205, MATCH("Misc ID", 'E4 TB Allocation Details'!$A$18:$L$18, 0),FALSE), 'E2 Allocators'!$B$15:$W$361, MATCH('O5 Details by Class &amp; Accounts'!BA$18, 'E2 Allocators'!$B$15:$W$15, 0),FALSE)*$E118)</f>
        <v>0</v>
      </c>
      <c r="BB118" s="1412">
        <f ca="1">IF(ISERROR(VLOOKUP(VLOOKUP($A118, 'E4 TB Allocation Details'!$A$18:$L$205, MATCH("Misc ID", 'E4 TB Allocation Details'!$A$18:$L$18, 0),FALSE), 'E2 Allocators'!$B$15:$W$361, MATCH('O5 Details by Class &amp; Accounts'!BB$18, 'E2 Allocators'!$B$15:$W$15, 0),FALSE)*$E118), 0, VLOOKUP(VLOOKUP($A118, 'E4 TB Allocation Details'!$A$18:$L$205, MATCH("Misc ID", 'E4 TB Allocation Details'!$A$18:$L$18, 0),FALSE), 'E2 Allocators'!$B$15:$W$361, MATCH('O5 Details by Class &amp; Accounts'!BB$18, 'E2 Allocators'!$B$15:$W$15, 0),FALSE)*$E118)</f>
        <v>0</v>
      </c>
      <c r="BC118" s="1412">
        <f ca="1">IF(ISERROR(VLOOKUP(VLOOKUP($A118, 'E4 TB Allocation Details'!$A$18:$L$205, MATCH("Misc ID", 'E4 TB Allocation Details'!$A$18:$L$18, 0),FALSE), 'E2 Allocators'!$B$15:$W$361, MATCH('O5 Details by Class &amp; Accounts'!BC$18, 'E2 Allocators'!$B$15:$W$15, 0),FALSE)*$E118), 0, VLOOKUP(VLOOKUP($A118, 'E4 TB Allocation Details'!$A$18:$L$205, MATCH("Misc ID", 'E4 TB Allocation Details'!$A$18:$L$18, 0),FALSE), 'E2 Allocators'!$B$15:$W$361, MATCH('O5 Details by Class &amp; Accounts'!BC$18, 'E2 Allocators'!$B$15:$W$15, 0),FALSE)*$E118)</f>
        <v>0</v>
      </c>
      <c r="BD118" s="1412">
        <f ca="1">IF(ISERROR(VLOOKUP(VLOOKUP($A118, 'E4 TB Allocation Details'!$A$18:$L$205, MATCH("Misc ID", 'E4 TB Allocation Details'!$A$18:$L$18, 0),FALSE), 'E2 Allocators'!$B$15:$W$361, MATCH('O5 Details by Class &amp; Accounts'!BD$18, 'E2 Allocators'!$B$15:$W$15, 0),FALSE)*$E118), 0, VLOOKUP(VLOOKUP($A118, 'E4 TB Allocation Details'!$A$18:$L$205, MATCH("Misc ID", 'E4 TB Allocation Details'!$A$18:$L$18, 0),FALSE), 'E2 Allocators'!$B$15:$W$361, MATCH('O5 Details by Class &amp; Accounts'!BD$18, 'E2 Allocators'!$B$15:$W$15, 0),FALSE)*$E118)</f>
        <v>0</v>
      </c>
      <c r="BE118" s="1412">
        <f ca="1">IF(ISERROR(VLOOKUP(VLOOKUP($A118, 'E4 TB Allocation Details'!$A$18:$L$205, MATCH("Misc ID", 'E4 TB Allocation Details'!$A$18:$L$18, 0),FALSE), 'E2 Allocators'!$B$15:$W$361, MATCH('O5 Details by Class &amp; Accounts'!BE$18, 'E2 Allocators'!$B$15:$W$15, 0),FALSE)*$E118), 0, VLOOKUP(VLOOKUP($A118, 'E4 TB Allocation Details'!$A$18:$L$205, MATCH("Misc ID", 'E4 TB Allocation Details'!$A$18:$L$18, 0),FALSE), 'E2 Allocators'!$B$15:$W$361, MATCH('O5 Details by Class &amp; Accounts'!BE$18, 'E2 Allocators'!$B$15:$W$15, 0),FALSE)*$E118)</f>
        <v>0</v>
      </c>
      <c r="BF118" s="1412">
        <f ca="1">IF(ISERROR(VLOOKUP(VLOOKUP($A118, 'E4 TB Allocation Details'!$A$18:$L$205, MATCH("Misc ID", 'E4 TB Allocation Details'!$A$18:$L$18, 0),FALSE), 'E2 Allocators'!$B$15:$W$361, MATCH('O5 Details by Class &amp; Accounts'!BF$18, 'E2 Allocators'!$B$15:$W$15, 0),FALSE)*$E118), 0, VLOOKUP(VLOOKUP($A118, 'E4 TB Allocation Details'!$A$18:$L$205, MATCH("Misc ID", 'E4 TB Allocation Details'!$A$18:$L$18, 0),FALSE), 'E2 Allocators'!$B$15:$W$361, MATCH('O5 Details by Class &amp; Accounts'!BF$18, 'E2 Allocators'!$B$15:$W$15, 0),FALSE)*$E118)</f>
        <v>0</v>
      </c>
      <c r="BG118" s="1412">
        <f ca="1">IF(ISERROR(VLOOKUP(VLOOKUP($A118, 'E4 TB Allocation Details'!$A$18:$L$205, MATCH("Misc ID", 'E4 TB Allocation Details'!$A$18:$L$18, 0),FALSE), 'E2 Allocators'!$B$15:$W$361, MATCH('O5 Details by Class &amp; Accounts'!BG$18, 'E2 Allocators'!$B$15:$W$15, 0),FALSE)*$E118), 0, VLOOKUP(VLOOKUP($A118, 'E4 TB Allocation Details'!$A$18:$L$205, MATCH("Misc ID", 'E4 TB Allocation Details'!$A$18:$L$18, 0),FALSE), 'E2 Allocators'!$B$15:$W$361, MATCH('O5 Details by Class &amp; Accounts'!BG$18, 'E2 Allocators'!$B$15:$W$15, 0),FALSE)*$E118)</f>
        <v>0</v>
      </c>
      <c r="BH118" s="1412">
        <f ca="1">IF(ISERROR(VLOOKUP(VLOOKUP($A118, 'E4 TB Allocation Details'!$A$18:$L$205, MATCH("Misc ID", 'E4 TB Allocation Details'!$A$18:$L$18, 0),FALSE), 'E2 Allocators'!$B$15:$W$361, MATCH('O5 Details by Class &amp; Accounts'!BH$18, 'E2 Allocators'!$B$15:$W$15, 0),FALSE)*$E118), 0, VLOOKUP(VLOOKUP($A118, 'E4 TB Allocation Details'!$A$18:$L$205, MATCH("Misc ID", 'E4 TB Allocation Details'!$A$18:$L$18, 0),FALSE), 'E2 Allocators'!$B$15:$W$361, MATCH('O5 Details by Class &amp; Accounts'!BH$18, 'E2 Allocators'!$B$15:$W$15, 0),FALSE)*$E118)</f>
        <v>0</v>
      </c>
      <c r="BI118" s="1412">
        <f ca="1">IF(ISERROR(VLOOKUP(VLOOKUP($A118, 'E4 TB Allocation Details'!$A$18:$L$205, MATCH("Misc ID", 'E4 TB Allocation Details'!$A$18:$L$18, 0),FALSE), 'E2 Allocators'!$B$15:$W$361, MATCH('O5 Details by Class &amp; Accounts'!BI$18, 'E2 Allocators'!$B$15:$W$15, 0),FALSE)*$E118), 0, VLOOKUP(VLOOKUP($A118, 'E4 TB Allocation Details'!$A$18:$L$205, MATCH("Misc ID", 'E4 TB Allocation Details'!$A$18:$L$18, 0),FALSE), 'E2 Allocators'!$B$15:$W$361, MATCH('O5 Details by Class &amp; Accounts'!BI$18, 'E2 Allocators'!$B$15:$W$15, 0),FALSE)*$E118)</f>
        <v>0</v>
      </c>
      <c r="BJ118" s="1412">
        <f ca="1">IF(ISERROR(VLOOKUP(VLOOKUP($A118, 'E4 TB Allocation Details'!$A$18:$L$205, MATCH("Misc ID", 'E4 TB Allocation Details'!$A$18:$L$18, 0),FALSE), 'E2 Allocators'!$B$15:$W$361, MATCH('O5 Details by Class &amp; Accounts'!BJ$18, 'E2 Allocators'!$B$15:$W$15, 0),FALSE)*$E118), 0, VLOOKUP(VLOOKUP($A118, 'E4 TB Allocation Details'!$A$18:$L$205, MATCH("Misc ID", 'E4 TB Allocation Details'!$A$18:$L$18, 0),FALSE), 'E2 Allocators'!$B$15:$W$361, MATCH('O5 Details by Class &amp; Accounts'!BJ$18, 'E2 Allocators'!$B$15:$W$15, 0),FALSE)*$E118)</f>
        <v>0</v>
      </c>
      <c r="BK118" s="1412">
        <f ca="1">IF(ISERROR(VLOOKUP(VLOOKUP($A118, 'E4 TB Allocation Details'!$A$18:$L$205, MATCH("Misc ID", 'E4 TB Allocation Details'!$A$18:$L$18, 0),FALSE), 'E2 Allocators'!$B$15:$W$361, MATCH('O5 Details by Class &amp; Accounts'!BK$18, 'E2 Allocators'!$B$15:$W$15, 0),FALSE)*$E118), 0, VLOOKUP(VLOOKUP($A118, 'E4 TB Allocation Details'!$A$18:$L$205, MATCH("Misc ID", 'E4 TB Allocation Details'!$A$18:$L$18, 0),FALSE), 'E2 Allocators'!$B$15:$W$361, MATCH('O5 Details by Class &amp; Accounts'!BK$18, 'E2 Allocators'!$B$15:$W$15, 0),FALSE)*$E118)</f>
        <v>0</v>
      </c>
      <c r="BL118" s="1412">
        <f ca="1">IF(ISERROR(VLOOKUP(VLOOKUP($A118, 'E4 TB Allocation Details'!$A$18:$L$205, MATCH("Misc ID", 'E4 TB Allocation Details'!$A$18:$L$18, 0),FALSE), 'E2 Allocators'!$B$15:$W$361, MATCH('O5 Details by Class &amp; Accounts'!BL$18, 'E2 Allocators'!$B$15:$W$15, 0),FALSE)*$E118), 0, VLOOKUP(VLOOKUP($A118, 'E4 TB Allocation Details'!$A$18:$L$205, MATCH("Misc ID", 'E4 TB Allocation Details'!$A$18:$L$18, 0),FALSE), 'E2 Allocators'!$B$15:$W$361, MATCH('O5 Details by Class &amp; Accounts'!BL$18, 'E2 Allocators'!$B$15:$W$15, 0),FALSE)*$E118)</f>
        <v>0</v>
      </c>
      <c r="BM118" s="1412">
        <f ca="1">IF(ISERROR(VLOOKUP(VLOOKUP($A118, 'E4 TB Allocation Details'!$A$18:$L$205, MATCH("Misc ID", 'E4 TB Allocation Details'!$A$18:$L$18, 0),FALSE), 'E2 Allocators'!$B$15:$W$361, MATCH('O5 Details by Class &amp; Accounts'!BM$18, 'E2 Allocators'!$B$15:$W$15, 0),FALSE)*$E118), 0, VLOOKUP(VLOOKUP($A118, 'E4 TB Allocation Details'!$A$18:$L$205, MATCH("Misc ID", 'E4 TB Allocation Details'!$A$18:$L$18, 0),FALSE), 'E2 Allocators'!$B$15:$W$361, MATCH('O5 Details by Class &amp; Accounts'!BM$18, 'E2 Allocators'!$B$15:$W$15, 0),FALSE)*$E118)</f>
        <v>0</v>
      </c>
      <c r="BN118" s="1412">
        <f ca="1">IF(ISERROR(VLOOKUP(VLOOKUP($A118, 'E4 TB Allocation Details'!$A$18:$L$205, MATCH("Misc ID", 'E4 TB Allocation Details'!$A$18:$L$18, 0),FALSE), 'E2 Allocators'!$B$15:$W$361, MATCH('O5 Details by Class &amp; Accounts'!BN$18, 'E2 Allocators'!$B$15:$W$15, 0),FALSE)*$E118), 0, VLOOKUP(VLOOKUP($A118, 'E4 TB Allocation Details'!$A$18:$L$205, MATCH("Misc ID", 'E4 TB Allocation Details'!$A$18:$L$18, 0),FALSE), 'E2 Allocators'!$B$15:$W$361, MATCH('O5 Details by Class &amp; Accounts'!BN$18, 'E2 Allocators'!$B$15:$W$15, 0),FALSE)*$E118)</f>
        <v>0</v>
      </c>
      <c r="BO118" s="1412">
        <f ca="1">IF(ISERROR(VLOOKUP(VLOOKUP($A118, 'E4 TB Allocation Details'!$A$18:$L$205, MATCH("Misc ID", 'E4 TB Allocation Details'!$A$18:$L$18, 0),FALSE), 'E2 Allocators'!$B$15:$W$361, MATCH('O5 Details by Class &amp; Accounts'!BO$18, 'E2 Allocators'!$B$15:$W$15, 0),FALSE)*$E118), 0, VLOOKUP(VLOOKUP($A118, 'E4 TB Allocation Details'!$A$18:$L$205, MATCH("Misc ID", 'E4 TB Allocation Details'!$A$18:$L$18, 0),FALSE), 'E2 Allocators'!$B$15:$W$361, MATCH('O5 Details by Class &amp; Accounts'!BO$18, 'E2 Allocators'!$B$15:$W$15, 0),FALSE)*$E118)</f>
        <v>0</v>
      </c>
      <c r="BP118" s="1412">
        <f ca="1">IF(ISERROR(VLOOKUP(VLOOKUP($A118, 'E4 TB Allocation Details'!$A$18:$L$205, MATCH("Misc ID", 'E4 TB Allocation Details'!$A$18:$L$18, 0),FALSE), 'E2 Allocators'!$B$15:$W$361, MATCH('O5 Details by Class &amp; Accounts'!BP$18, 'E2 Allocators'!$B$15:$W$15, 0),FALSE)*$E118), 0, VLOOKUP(VLOOKUP($A118, 'E4 TB Allocation Details'!$A$18:$L$205, MATCH("Misc ID", 'E4 TB Allocation Details'!$A$18:$L$18, 0),FALSE), 'E2 Allocators'!$B$15:$W$361, MATCH('O5 Details by Class &amp; Accounts'!BP$18, 'E2 Allocators'!$B$15:$W$15, 0),FALSE)*$E118)</f>
        <v>0</v>
      </c>
      <c r="BQ118" s="1412">
        <f ca="1">IF(ISERROR(VLOOKUP(VLOOKUP($A118, 'E4 TB Allocation Details'!$A$18:$L$205, MATCH("Misc ID", 'E4 TB Allocation Details'!$A$18:$L$18, 0),FALSE), 'E2 Allocators'!$B$15:$W$361, MATCH('O5 Details by Class &amp; Accounts'!BQ$18, 'E2 Allocators'!$B$15:$W$15, 0),FALSE)*$E118), 0, VLOOKUP(VLOOKUP($A118, 'E4 TB Allocation Details'!$A$18:$L$205, MATCH("Misc ID", 'E4 TB Allocation Details'!$A$18:$L$18, 0),FALSE), 'E2 Allocators'!$B$15:$W$361, MATCH('O5 Details by Class &amp; Accounts'!BQ$18, 'E2 Allocators'!$B$15:$W$15, 0),FALSE)*$E118)</f>
        <v>0</v>
      </c>
      <c r="BR118" s="1412">
        <f ca="1">IF(ISERROR(VLOOKUP(VLOOKUP($A118, 'E4 TB Allocation Details'!$A$18:$L$205, MATCH("Misc ID", 'E4 TB Allocation Details'!$A$18:$L$18, 0),FALSE), 'E2 Allocators'!$B$15:$W$361, MATCH('O5 Details by Class &amp; Accounts'!BR$18, 'E2 Allocators'!$B$15:$W$15, 0),FALSE)*$E118), 0, VLOOKUP(VLOOKUP($A118, 'E4 TB Allocation Details'!$A$18:$L$205, MATCH("Misc ID", 'E4 TB Allocation Details'!$A$18:$L$18, 0),FALSE), 'E2 Allocators'!$B$15:$W$361, MATCH('O5 Details by Class &amp; Accounts'!BR$18, 'E2 Allocators'!$B$15:$W$15, 0),FALSE)*$E118)</f>
        <v>0</v>
      </c>
      <c r="BS118" s="1412">
        <f t="shared" si="28"/>
        <v>0</v>
      </c>
      <c r="BT118" s="1412">
        <f ca="1">IF(ISERROR(VLOOKUP(VLOOKUP($A118, 'E4 TB Allocation Details'!$A$18:$L$205, MATCH("A &amp; G ID", 'E4 TB Allocation Details'!$A$18:$L$18, 0),FALSE), 'E2 Allocators'!$B$15:$W$361, MATCH('O5 Details by Class &amp; Accounts'!BT$18, 'E2 Allocators'!$B$15:$W$15, 0),FALSE)*$E118), 0, VLOOKUP(VLOOKUP($A118, 'E4 TB Allocation Details'!$A$18:$L$205, MATCH("A &amp; G ID", 'E4 TB Allocation Details'!$A$18:$L$18, 0),FALSE), 'E2 Allocators'!$B$15:$W$361, MATCH('O5 Details by Class &amp; Accounts'!BT$18, 'E2 Allocators'!$B$15:$W$15, 0),FALSE)*$E118)</f>
        <v>0</v>
      </c>
      <c r="BU118" s="1412">
        <f ca="1">IF(ISERROR(VLOOKUP(VLOOKUP($A118, 'E4 TB Allocation Details'!$A$18:$L$205, MATCH("A &amp; G ID", 'E4 TB Allocation Details'!$A$18:$L$18, 0),FALSE), 'E2 Allocators'!$B$15:$W$361, MATCH('O5 Details by Class &amp; Accounts'!BU$18, 'E2 Allocators'!$B$15:$W$15, 0),FALSE)*$E118), 0, VLOOKUP(VLOOKUP($A118, 'E4 TB Allocation Details'!$A$18:$L$205, MATCH("A &amp; G ID", 'E4 TB Allocation Details'!$A$18:$L$18, 0),FALSE), 'E2 Allocators'!$B$15:$W$361, MATCH('O5 Details by Class &amp; Accounts'!BU$18, 'E2 Allocators'!$B$15:$W$15, 0),FALSE)*$E118)</f>
        <v>0</v>
      </c>
      <c r="BV118" s="1412">
        <f ca="1">IF(ISERROR(VLOOKUP(VLOOKUP($A118, 'E4 TB Allocation Details'!$A$18:$L$205, MATCH("A &amp; G ID", 'E4 TB Allocation Details'!$A$18:$L$18, 0),FALSE), 'E2 Allocators'!$B$15:$W$361, MATCH('O5 Details by Class &amp; Accounts'!BV$18, 'E2 Allocators'!$B$15:$W$15, 0),FALSE)*$E118), 0, VLOOKUP(VLOOKUP($A118, 'E4 TB Allocation Details'!$A$18:$L$205, MATCH("A &amp; G ID", 'E4 TB Allocation Details'!$A$18:$L$18, 0),FALSE), 'E2 Allocators'!$B$15:$W$361, MATCH('O5 Details by Class &amp; Accounts'!BV$18, 'E2 Allocators'!$B$15:$W$15, 0),FALSE)*$E118)</f>
        <v>0</v>
      </c>
      <c r="BW118" s="1412">
        <f ca="1">IF(ISERROR(VLOOKUP(VLOOKUP($A118, 'E4 TB Allocation Details'!$A$18:$L$205, MATCH("A &amp; G ID", 'E4 TB Allocation Details'!$A$18:$L$18, 0),FALSE), 'E2 Allocators'!$B$15:$W$361, MATCH('O5 Details by Class &amp; Accounts'!BW$18, 'E2 Allocators'!$B$15:$W$15, 0),FALSE)*$E118), 0, VLOOKUP(VLOOKUP($A118, 'E4 TB Allocation Details'!$A$18:$L$205, MATCH("A &amp; G ID", 'E4 TB Allocation Details'!$A$18:$L$18, 0),FALSE), 'E2 Allocators'!$B$15:$W$361, MATCH('O5 Details by Class &amp; Accounts'!BW$18, 'E2 Allocators'!$B$15:$W$15, 0),FALSE)*$E118)</f>
        <v>0</v>
      </c>
      <c r="BX118" s="1412">
        <f ca="1">IF(ISERROR(VLOOKUP(VLOOKUP($A118, 'E4 TB Allocation Details'!$A$18:$L$205, MATCH("A &amp; G ID", 'E4 TB Allocation Details'!$A$18:$L$18, 0),FALSE), 'E2 Allocators'!$B$15:$W$361, MATCH('O5 Details by Class &amp; Accounts'!BX$18, 'E2 Allocators'!$B$15:$W$15, 0),FALSE)*$E118), 0, VLOOKUP(VLOOKUP($A118, 'E4 TB Allocation Details'!$A$18:$L$205, MATCH("A &amp; G ID", 'E4 TB Allocation Details'!$A$18:$L$18, 0),FALSE), 'E2 Allocators'!$B$15:$W$361, MATCH('O5 Details by Class &amp; Accounts'!BX$18, 'E2 Allocators'!$B$15:$W$15, 0),FALSE)*$E118)</f>
        <v>0</v>
      </c>
      <c r="BY118" s="1412">
        <f ca="1">IF(ISERROR(VLOOKUP(VLOOKUP($A118, 'E4 TB Allocation Details'!$A$18:$L$205, MATCH("A &amp; G ID", 'E4 TB Allocation Details'!$A$18:$L$18, 0),FALSE), 'E2 Allocators'!$B$15:$W$361, MATCH('O5 Details by Class &amp; Accounts'!BY$18, 'E2 Allocators'!$B$15:$W$15, 0),FALSE)*$E118), 0, VLOOKUP(VLOOKUP($A118, 'E4 TB Allocation Details'!$A$18:$L$205, MATCH("A &amp; G ID", 'E4 TB Allocation Details'!$A$18:$L$18, 0),FALSE), 'E2 Allocators'!$B$15:$W$361, MATCH('O5 Details by Class &amp; Accounts'!BY$18, 'E2 Allocators'!$B$15:$W$15, 0),FALSE)*$E118)</f>
        <v>0</v>
      </c>
      <c r="BZ118" s="1412">
        <f ca="1">IF(ISERROR(VLOOKUP(VLOOKUP($A118, 'E4 TB Allocation Details'!$A$18:$L$205, MATCH("A &amp; G ID", 'E4 TB Allocation Details'!$A$18:$L$18, 0),FALSE), 'E2 Allocators'!$B$15:$W$361, MATCH('O5 Details by Class &amp; Accounts'!BZ$18, 'E2 Allocators'!$B$15:$W$15, 0),FALSE)*$E118), 0, VLOOKUP(VLOOKUP($A118, 'E4 TB Allocation Details'!$A$18:$L$205, MATCH("A &amp; G ID", 'E4 TB Allocation Details'!$A$18:$L$18, 0),FALSE), 'E2 Allocators'!$B$15:$W$361, MATCH('O5 Details by Class &amp; Accounts'!BZ$18, 'E2 Allocators'!$B$15:$W$15, 0),FALSE)*$E118)</f>
        <v>0</v>
      </c>
      <c r="CA118" s="1412">
        <f ca="1">IF(ISERROR(VLOOKUP(VLOOKUP($A118, 'E4 TB Allocation Details'!$A$18:$L$205, MATCH("A &amp; G ID", 'E4 TB Allocation Details'!$A$18:$L$18, 0),FALSE), 'E2 Allocators'!$B$15:$W$361, MATCH('O5 Details by Class &amp; Accounts'!CA$18, 'E2 Allocators'!$B$15:$W$15, 0),FALSE)*$E118), 0, VLOOKUP(VLOOKUP($A118, 'E4 TB Allocation Details'!$A$18:$L$205, MATCH("A &amp; G ID", 'E4 TB Allocation Details'!$A$18:$L$18, 0),FALSE), 'E2 Allocators'!$B$15:$W$361, MATCH('O5 Details by Class &amp; Accounts'!CA$18, 'E2 Allocators'!$B$15:$W$15, 0),FALSE)*$E118)</f>
        <v>0</v>
      </c>
      <c r="CB118" s="1412">
        <f ca="1">IF(ISERROR(VLOOKUP(VLOOKUP($A118, 'E4 TB Allocation Details'!$A$18:$L$205, MATCH("A &amp; G ID", 'E4 TB Allocation Details'!$A$18:$L$18, 0),FALSE), 'E2 Allocators'!$B$15:$W$361, MATCH('O5 Details by Class &amp; Accounts'!CB$18, 'E2 Allocators'!$B$15:$W$15, 0),FALSE)*$E118), 0, VLOOKUP(VLOOKUP($A118, 'E4 TB Allocation Details'!$A$18:$L$205, MATCH("A &amp; G ID", 'E4 TB Allocation Details'!$A$18:$L$18, 0),FALSE), 'E2 Allocators'!$B$15:$W$361, MATCH('O5 Details by Class &amp; Accounts'!CB$18, 'E2 Allocators'!$B$15:$W$15, 0),FALSE)*$E118)</f>
        <v>0</v>
      </c>
      <c r="CC118" s="1412">
        <f ca="1">IF(ISERROR(VLOOKUP(VLOOKUP($A118, 'E4 TB Allocation Details'!$A$18:$L$205, MATCH("A &amp; G ID", 'E4 TB Allocation Details'!$A$18:$L$18, 0),FALSE), 'E2 Allocators'!$B$15:$W$361, MATCH('O5 Details by Class &amp; Accounts'!CC$18, 'E2 Allocators'!$B$15:$W$15, 0),FALSE)*$E118), 0, VLOOKUP(VLOOKUP($A118, 'E4 TB Allocation Details'!$A$18:$L$205, MATCH("A &amp; G ID", 'E4 TB Allocation Details'!$A$18:$L$18, 0),FALSE), 'E2 Allocators'!$B$15:$W$361, MATCH('O5 Details by Class &amp; Accounts'!CC$18, 'E2 Allocators'!$B$15:$W$15, 0),FALSE)*$E118)</f>
        <v>0</v>
      </c>
      <c r="CD118" s="1412">
        <f ca="1">IF(ISERROR(VLOOKUP(VLOOKUP($A118, 'E4 TB Allocation Details'!$A$18:$L$205, MATCH("A &amp; G ID", 'E4 TB Allocation Details'!$A$18:$L$18, 0),FALSE), 'E2 Allocators'!$B$15:$W$361, MATCH('O5 Details by Class &amp; Accounts'!CD$18, 'E2 Allocators'!$B$15:$W$15, 0),FALSE)*$E118), 0, VLOOKUP(VLOOKUP($A118, 'E4 TB Allocation Details'!$A$18:$L$205, MATCH("A &amp; G ID", 'E4 TB Allocation Details'!$A$18:$L$18, 0),FALSE), 'E2 Allocators'!$B$15:$W$361, MATCH('O5 Details by Class &amp; Accounts'!CD$18, 'E2 Allocators'!$B$15:$W$15, 0),FALSE)*$E118)</f>
        <v>0</v>
      </c>
      <c r="CE118" s="1412">
        <f ca="1">IF(ISERROR(VLOOKUP(VLOOKUP($A118, 'E4 TB Allocation Details'!$A$18:$L$205, MATCH("A &amp; G ID", 'E4 TB Allocation Details'!$A$18:$L$18, 0),FALSE), 'E2 Allocators'!$B$15:$W$361, MATCH('O5 Details by Class &amp; Accounts'!CE$18, 'E2 Allocators'!$B$15:$W$15, 0),FALSE)*$E118), 0, VLOOKUP(VLOOKUP($A118, 'E4 TB Allocation Details'!$A$18:$L$205, MATCH("A &amp; G ID", 'E4 TB Allocation Details'!$A$18:$L$18, 0),FALSE), 'E2 Allocators'!$B$15:$W$361, MATCH('O5 Details by Class &amp; Accounts'!CE$18, 'E2 Allocators'!$B$15:$W$15, 0),FALSE)*$E118)</f>
        <v>0</v>
      </c>
      <c r="CF118" s="1412">
        <f ca="1">IF(ISERROR(VLOOKUP(VLOOKUP($A118, 'E4 TB Allocation Details'!$A$18:$L$205, MATCH("A &amp; G ID", 'E4 TB Allocation Details'!$A$18:$L$18, 0),FALSE), 'E2 Allocators'!$B$15:$W$361, MATCH('O5 Details by Class &amp; Accounts'!CF$18, 'E2 Allocators'!$B$15:$W$15, 0),FALSE)*$E118), 0, VLOOKUP(VLOOKUP($A118, 'E4 TB Allocation Details'!$A$18:$L$205, MATCH("A &amp; G ID", 'E4 TB Allocation Details'!$A$18:$L$18, 0),FALSE), 'E2 Allocators'!$B$15:$W$361, MATCH('O5 Details by Class &amp; Accounts'!CF$18, 'E2 Allocators'!$B$15:$W$15, 0),FALSE)*$E118)</f>
        <v>0</v>
      </c>
      <c r="CG118" s="1412">
        <f ca="1">IF(ISERROR(VLOOKUP(VLOOKUP($A118, 'E4 TB Allocation Details'!$A$18:$L$205, MATCH("A &amp; G ID", 'E4 TB Allocation Details'!$A$18:$L$18, 0),FALSE), 'E2 Allocators'!$B$15:$W$361, MATCH('O5 Details by Class &amp; Accounts'!CG$18, 'E2 Allocators'!$B$15:$W$15, 0),FALSE)*$E118), 0, VLOOKUP(VLOOKUP($A118, 'E4 TB Allocation Details'!$A$18:$L$205, MATCH("A &amp; G ID", 'E4 TB Allocation Details'!$A$18:$L$18, 0),FALSE), 'E2 Allocators'!$B$15:$W$361, MATCH('O5 Details by Class &amp; Accounts'!CG$18, 'E2 Allocators'!$B$15:$W$15, 0),FALSE)*$E118)</f>
        <v>0</v>
      </c>
      <c r="CH118" s="1412">
        <f ca="1">IF(ISERROR(VLOOKUP(VLOOKUP($A118, 'E4 TB Allocation Details'!$A$18:$L$205, MATCH("A &amp; G ID", 'E4 TB Allocation Details'!$A$18:$L$18, 0),FALSE), 'E2 Allocators'!$B$15:$W$361, MATCH('O5 Details by Class &amp; Accounts'!CH$18, 'E2 Allocators'!$B$15:$W$15, 0),FALSE)*$E118), 0, VLOOKUP(VLOOKUP($A118, 'E4 TB Allocation Details'!$A$18:$L$205, MATCH("A &amp; G ID", 'E4 TB Allocation Details'!$A$18:$L$18, 0),FALSE), 'E2 Allocators'!$B$15:$W$361, MATCH('O5 Details by Class &amp; Accounts'!CH$18, 'E2 Allocators'!$B$15:$W$15, 0),FALSE)*$E118)</f>
        <v>0</v>
      </c>
      <c r="CI118" s="1412">
        <f ca="1">IF(ISERROR(VLOOKUP(VLOOKUP($A118, 'E4 TB Allocation Details'!$A$18:$L$205, MATCH("A &amp; G ID", 'E4 TB Allocation Details'!$A$18:$L$18, 0),FALSE), 'E2 Allocators'!$B$15:$W$361, MATCH('O5 Details by Class &amp; Accounts'!CI$18, 'E2 Allocators'!$B$15:$W$15, 0),FALSE)*$E118), 0, VLOOKUP(VLOOKUP($A118, 'E4 TB Allocation Details'!$A$18:$L$205, MATCH("A &amp; G ID", 'E4 TB Allocation Details'!$A$18:$L$18, 0),FALSE), 'E2 Allocators'!$B$15:$W$361, MATCH('O5 Details by Class &amp; Accounts'!CI$18, 'E2 Allocators'!$B$15:$W$15, 0),FALSE)*$E118)</f>
        <v>0</v>
      </c>
      <c r="CJ118" s="1412">
        <f ca="1">IF(ISERROR(VLOOKUP(VLOOKUP($A118, 'E4 TB Allocation Details'!$A$18:$L$205, MATCH("A &amp; G ID", 'E4 TB Allocation Details'!$A$18:$L$18, 0),FALSE), 'E2 Allocators'!$B$15:$W$361, MATCH('O5 Details by Class &amp; Accounts'!CJ$18, 'E2 Allocators'!$B$15:$W$15, 0),FALSE)*$E118), 0, VLOOKUP(VLOOKUP($A118, 'E4 TB Allocation Details'!$A$18:$L$205, MATCH("A &amp; G ID", 'E4 TB Allocation Details'!$A$18:$L$18, 0),FALSE), 'E2 Allocators'!$B$15:$W$361, MATCH('O5 Details by Class &amp; Accounts'!CJ$18, 'E2 Allocators'!$B$15:$W$15, 0),FALSE)*$E118)</f>
        <v>0</v>
      </c>
      <c r="CK118" s="1412">
        <f ca="1">IF(ISERROR(VLOOKUP(VLOOKUP($A118, 'E4 TB Allocation Details'!$A$18:$L$205, MATCH("A &amp; G ID", 'E4 TB Allocation Details'!$A$18:$L$18, 0),FALSE), 'E2 Allocators'!$B$15:$W$361, MATCH('O5 Details by Class &amp; Accounts'!CK$18, 'E2 Allocators'!$B$15:$W$15, 0),FALSE)*$E118), 0, VLOOKUP(VLOOKUP($A118, 'E4 TB Allocation Details'!$A$18:$L$205, MATCH("A &amp; G ID", 'E4 TB Allocation Details'!$A$18:$L$18, 0),FALSE), 'E2 Allocators'!$B$15:$W$361, MATCH('O5 Details by Class &amp; Accounts'!CK$18, 'E2 Allocators'!$B$15:$W$15, 0),FALSE)*$E118)</f>
        <v>0</v>
      </c>
      <c r="CL118" s="1412">
        <f ca="1">IF(ISERROR(VLOOKUP(VLOOKUP($A118, 'E4 TB Allocation Details'!$A$18:$L$205, MATCH("A &amp; G ID", 'E4 TB Allocation Details'!$A$18:$L$18, 0),FALSE), 'E2 Allocators'!$B$15:$W$361, MATCH('O5 Details by Class &amp; Accounts'!CL$18, 'E2 Allocators'!$B$15:$W$15, 0),FALSE)*$E118), 0, VLOOKUP(VLOOKUP($A118, 'E4 TB Allocation Details'!$A$18:$L$205, MATCH("A &amp; G ID", 'E4 TB Allocation Details'!$A$18:$L$18, 0),FALSE), 'E2 Allocators'!$B$15:$W$361, MATCH('O5 Details by Class &amp; Accounts'!CL$18, 'E2 Allocators'!$B$15:$W$15, 0),FALSE)*$E118)</f>
        <v>0</v>
      </c>
      <c r="CM118" s="1412">
        <f ca="1">IF(ISERROR(VLOOKUP(VLOOKUP($A118, 'E4 TB Allocation Details'!$A$18:$L$205, MATCH("A &amp; G ID", 'E4 TB Allocation Details'!$A$18:$L$18, 0),FALSE), 'E2 Allocators'!$B$15:$W$361, MATCH('O5 Details by Class &amp; Accounts'!CM$18, 'E2 Allocators'!$B$15:$W$15, 0),FALSE)*$E118), 0, VLOOKUP(VLOOKUP($A118, 'E4 TB Allocation Details'!$A$18:$L$205, MATCH("A &amp; G ID", 'E4 TB Allocation Details'!$A$18:$L$18, 0),FALSE), 'E2 Allocators'!$B$15:$W$361, MATCH('O5 Details by Class &amp; Accounts'!CM$18, 'E2 Allocators'!$B$15:$W$15, 0),FALSE)*$E118)</f>
        <v>0</v>
      </c>
      <c r="CN118" s="1412">
        <f t="shared" si="29"/>
        <v>0</v>
      </c>
      <c r="CO118" s="1792">
        <f t="shared" si="30"/>
        <v>0</v>
      </c>
      <c r="CQ118" s="2087" t="s">
        <v>881</v>
      </c>
    </row>
    <row r="119" spans="1:95" s="81" customFormat="1" ht="12.75">
      <c r="A119" s="1087">
        <v>4714</v>
      </c>
      <c r="B119" s="1087" t="s">
        <v>1111</v>
      </c>
      <c r="C119" s="1789">
        <f ca="1">IF(ISERROR(VLOOKUP($A119,'I3 TB Data'!$A$23:$H$458,MATCH('O5 Details by Class &amp; Accounts'!$C$18, 'I3 TB Data'!$A$23:$H$23,0),0)), 0, VLOOKUP($A119,'I3 TB Data'!$A$23:$H$458,MATCH('O5 Details by Class &amp; Accounts'!$C$18,'I3 TB Data'!$A$23:$H$23,0),0))</f>
        <v>1055000</v>
      </c>
      <c r="D119" s="1790"/>
      <c r="E119" s="1789">
        <f t="shared" si="24"/>
        <v>1055000</v>
      </c>
      <c r="F119" s="1791">
        <f ca="1">IF(ISERROR(VLOOKUP($A119, 'E1 Categorization'!A38:E127, MATCH("Customer Component", 'E1 Categorization'!$A$33:$E$33,0), 0)), 0, IF(VLOOKUP($A119, 'E1 Categorization'!A38:E127, MATCH("Customer Component", 'E1 Categorization'!$A$33:$E$33,0), 0)=0, 'O5 Details by Class &amp; Accounts'!$E119, IF(AND(VLOOKUP($A119, 'E1 Categorization'!A38:E127, MATCH("Customer Component", 'E1 Categorization'!$A$33:$E$33,0), 0) &gt;0, VLOOKUP($A119, 'E1 Categorization'!A38:E127, MATCH("Customer Component", 'E1 Categorization'!$A$33:$E$33,0), 0)&lt;1), 'O5 Details by Class &amp; Accounts'!$E119*(1-VLOOKUP($A119, 'E1 Categorization'!A38:E127, MATCH("Customer Component", 'E1 Categorization'!$A$33:$E$33,0), 0)), 0)))</f>
        <v>0</v>
      </c>
      <c r="G119" s="1791">
        <f ca="1">IF(ISERROR(VLOOKUP($A119, 'E1 Categorization'!A38:E127, MATCH("Customer Component", 'E1 Categorization'!$A$33:$E$33,0), 0)),0, IF(VLOOKUP($A119, 'E1 Categorization'!A38:E127, MATCH("Customer Component", 'E1 Categorization'!$A$33:$E$33,0), 0)=0, 0, IF(AND(VLOOKUP($A119, 'E1 Categorization'!A38:E127, MATCH("Customer Component", 'E1 Categorization'!$A$33:$E$33,0), 0) &gt;0, VLOOKUP($A119, 'E1 Categorization'!A38:E127, MATCH("Customer Component", 'E1 Categorization'!$A$33:$E$33,0), 0)&lt;1), 'O5 Details by Class &amp; Accounts'!$E119*(VLOOKUP($A119, 'E1 Categorization'!A38:E127, MATCH("Customer Component", 'E1 Categorization'!$A$33:$E$33,0), 0)), 'O5 Details by Class &amp; Accounts'!$E119)))</f>
        <v>0</v>
      </c>
      <c r="H119" s="1412">
        <f t="shared" si="25"/>
        <v>0</v>
      </c>
      <c r="I119" s="1412">
        <f ca="1">IF(ISERROR(VLOOKUP(VLOOKUP($A119, 'E4 TB Allocation Details'!$A$18:$L$205, MATCH("Demand ID", 'E4 TB Allocation Details'!$A$18:$L$18, 0),FALSE), 'E2 Allocators'!$B$15:$W$361, MATCH('O5 Details by Class &amp; Accounts'!I$18, 'E2 Allocators'!$B$15:$W$15, 0),FALSE)*$F119), 0, VLOOKUP(VLOOKUP($A119, 'E4 TB Allocation Details'!$A$18:$L$205, MATCH("Demand ID", 'E4 TB Allocation Details'!$A$18:$L$18, 0),FALSE), 'E2 Allocators'!$B$15:$W$361, MATCH('O5 Details by Class &amp; Accounts'!I$18, 'E2 Allocators'!$B$15:$W$15, 0),FALSE)*$F119)</f>
        <v>0</v>
      </c>
      <c r="J119" s="1412">
        <f ca="1">IF(ISERROR(VLOOKUP(VLOOKUP($A119, 'E4 TB Allocation Details'!$A$18:$L$205, MATCH("Demand ID", 'E4 TB Allocation Details'!$A$18:$L$18, 0),FALSE), 'E2 Allocators'!$B$15:$W$361, MATCH('O5 Details by Class &amp; Accounts'!J$18, 'E2 Allocators'!$B$15:$W$15, 0),FALSE)*$F119), 0, VLOOKUP(VLOOKUP($A119, 'E4 TB Allocation Details'!$A$18:$L$205, MATCH("Demand ID", 'E4 TB Allocation Details'!$A$18:$L$18, 0),FALSE), 'E2 Allocators'!$B$15:$W$361, MATCH('O5 Details by Class &amp; Accounts'!J$18, 'E2 Allocators'!$B$15:$W$15, 0),FALSE)*$F119)</f>
        <v>0</v>
      </c>
      <c r="K119" s="1412">
        <f ca="1">IF(ISERROR(VLOOKUP(VLOOKUP($A119, 'E4 TB Allocation Details'!$A$18:$L$205, MATCH("Demand ID", 'E4 TB Allocation Details'!$A$18:$L$18, 0),FALSE), 'E2 Allocators'!$B$15:$W$361, MATCH('O5 Details by Class &amp; Accounts'!K$18, 'E2 Allocators'!$B$15:$W$15, 0),FALSE)*$F119), 0, VLOOKUP(VLOOKUP($A119, 'E4 TB Allocation Details'!$A$18:$L$205, MATCH("Demand ID", 'E4 TB Allocation Details'!$A$18:$L$18, 0),FALSE), 'E2 Allocators'!$B$15:$W$361, MATCH('O5 Details by Class &amp; Accounts'!K$18, 'E2 Allocators'!$B$15:$W$15, 0),FALSE)*$F119)</f>
        <v>0</v>
      </c>
      <c r="L119" s="1412">
        <f ca="1">IF(ISERROR(VLOOKUP(VLOOKUP($A119, 'E4 TB Allocation Details'!$A$18:$L$205, MATCH("Demand ID", 'E4 TB Allocation Details'!$A$18:$L$18, 0),FALSE), 'E2 Allocators'!$B$15:$W$361, MATCH('O5 Details by Class &amp; Accounts'!L$18, 'E2 Allocators'!$B$15:$W$15, 0),FALSE)*$F119), 0, VLOOKUP(VLOOKUP($A119, 'E4 TB Allocation Details'!$A$18:$L$205, MATCH("Demand ID", 'E4 TB Allocation Details'!$A$18:$L$18, 0),FALSE), 'E2 Allocators'!$B$15:$W$361, MATCH('O5 Details by Class &amp; Accounts'!L$18, 'E2 Allocators'!$B$15:$W$15, 0),FALSE)*$F119)</f>
        <v>0</v>
      </c>
      <c r="M119" s="1412">
        <f ca="1">IF(ISERROR(VLOOKUP(VLOOKUP($A119, 'E4 TB Allocation Details'!$A$18:$L$205, MATCH("Demand ID", 'E4 TB Allocation Details'!$A$18:$L$18, 0),FALSE), 'E2 Allocators'!$B$15:$W$361, MATCH('O5 Details by Class &amp; Accounts'!M$18, 'E2 Allocators'!$B$15:$W$15, 0),FALSE)*$F119), 0, VLOOKUP(VLOOKUP($A119, 'E4 TB Allocation Details'!$A$18:$L$205, MATCH("Demand ID", 'E4 TB Allocation Details'!$A$18:$L$18, 0),FALSE), 'E2 Allocators'!$B$15:$W$361, MATCH('O5 Details by Class &amp; Accounts'!M$18, 'E2 Allocators'!$B$15:$W$15, 0),FALSE)*$F119)</f>
        <v>0</v>
      </c>
      <c r="N119" s="1412">
        <f ca="1">IF(ISERROR(VLOOKUP(VLOOKUP($A119, 'E4 TB Allocation Details'!$A$18:$L$205, MATCH("Demand ID", 'E4 TB Allocation Details'!$A$18:$L$18, 0),FALSE), 'E2 Allocators'!$B$15:$W$361, MATCH('O5 Details by Class &amp; Accounts'!N$18, 'E2 Allocators'!$B$15:$W$15, 0),FALSE)*$F119), 0, VLOOKUP(VLOOKUP($A119, 'E4 TB Allocation Details'!$A$18:$L$205, MATCH("Demand ID", 'E4 TB Allocation Details'!$A$18:$L$18, 0),FALSE), 'E2 Allocators'!$B$15:$W$361, MATCH('O5 Details by Class &amp; Accounts'!N$18, 'E2 Allocators'!$B$15:$W$15, 0),FALSE)*$F119)</f>
        <v>0</v>
      </c>
      <c r="O119" s="1412">
        <f ca="1">IF(ISERROR(VLOOKUP(VLOOKUP($A119, 'E4 TB Allocation Details'!$A$18:$L$205, MATCH("Demand ID", 'E4 TB Allocation Details'!$A$18:$L$18, 0),FALSE), 'E2 Allocators'!$B$15:$W$361, MATCH('O5 Details by Class &amp; Accounts'!O$18, 'E2 Allocators'!$B$15:$W$15, 0),FALSE)*$F119), 0, VLOOKUP(VLOOKUP($A119, 'E4 TB Allocation Details'!$A$18:$L$205, MATCH("Demand ID", 'E4 TB Allocation Details'!$A$18:$L$18, 0),FALSE), 'E2 Allocators'!$B$15:$W$361, MATCH('O5 Details by Class &amp; Accounts'!O$18, 'E2 Allocators'!$B$15:$W$15, 0),FALSE)*$F119)</f>
        <v>0</v>
      </c>
      <c r="P119" s="1412">
        <f ca="1">IF(ISERROR(VLOOKUP(VLOOKUP($A119, 'E4 TB Allocation Details'!$A$18:$L$205, MATCH("Demand ID", 'E4 TB Allocation Details'!$A$18:$L$18, 0),FALSE), 'E2 Allocators'!$B$15:$W$361, MATCH('O5 Details by Class &amp; Accounts'!P$18, 'E2 Allocators'!$B$15:$W$15, 0),FALSE)*$F119), 0, VLOOKUP(VLOOKUP($A119, 'E4 TB Allocation Details'!$A$18:$L$205, MATCH("Demand ID", 'E4 TB Allocation Details'!$A$18:$L$18, 0),FALSE), 'E2 Allocators'!$B$15:$W$361, MATCH('O5 Details by Class &amp; Accounts'!P$18, 'E2 Allocators'!$B$15:$W$15, 0),FALSE)*$F119)</f>
        <v>0</v>
      </c>
      <c r="Q119" s="1412">
        <f ca="1">IF(ISERROR(VLOOKUP(VLOOKUP($A119, 'E4 TB Allocation Details'!$A$18:$L$205, MATCH("Demand ID", 'E4 TB Allocation Details'!$A$18:$L$18, 0),FALSE), 'E2 Allocators'!$B$15:$W$361, MATCH('O5 Details by Class &amp; Accounts'!Q$18, 'E2 Allocators'!$B$15:$W$15, 0),FALSE)*$F119), 0, VLOOKUP(VLOOKUP($A119, 'E4 TB Allocation Details'!$A$18:$L$205, MATCH("Demand ID", 'E4 TB Allocation Details'!$A$18:$L$18, 0),FALSE), 'E2 Allocators'!$B$15:$W$361, MATCH('O5 Details by Class &amp; Accounts'!Q$18, 'E2 Allocators'!$B$15:$W$15, 0),FALSE)*$F119)</f>
        <v>0</v>
      </c>
      <c r="R119" s="1412">
        <f ca="1">IF(ISERROR(VLOOKUP(VLOOKUP($A119, 'E4 TB Allocation Details'!$A$18:$L$205, MATCH("Demand ID", 'E4 TB Allocation Details'!$A$18:$L$18, 0),FALSE), 'E2 Allocators'!$B$15:$W$361, MATCH('O5 Details by Class &amp; Accounts'!R$18, 'E2 Allocators'!$B$15:$W$15, 0),FALSE)*$F119), 0, VLOOKUP(VLOOKUP($A119, 'E4 TB Allocation Details'!$A$18:$L$205, MATCH("Demand ID", 'E4 TB Allocation Details'!$A$18:$L$18, 0),FALSE), 'E2 Allocators'!$B$15:$W$361, MATCH('O5 Details by Class &amp; Accounts'!R$18, 'E2 Allocators'!$B$15:$W$15, 0),FALSE)*$F119)</f>
        <v>0</v>
      </c>
      <c r="S119" s="1412">
        <f ca="1">IF(ISERROR(VLOOKUP(VLOOKUP($A119, 'E4 TB Allocation Details'!$A$18:$L$205, MATCH("Demand ID", 'E4 TB Allocation Details'!$A$18:$L$18, 0),FALSE), 'E2 Allocators'!$B$15:$W$361, MATCH('O5 Details by Class &amp; Accounts'!S$18, 'E2 Allocators'!$B$15:$W$15, 0),FALSE)*$F119), 0, VLOOKUP(VLOOKUP($A119, 'E4 TB Allocation Details'!$A$18:$L$205, MATCH("Demand ID", 'E4 TB Allocation Details'!$A$18:$L$18, 0),FALSE), 'E2 Allocators'!$B$15:$W$361, MATCH('O5 Details by Class &amp; Accounts'!S$18, 'E2 Allocators'!$B$15:$W$15, 0),FALSE)*$F119)</f>
        <v>0</v>
      </c>
      <c r="T119" s="1412">
        <f ca="1">IF(ISERROR(VLOOKUP(VLOOKUP($A119, 'E4 TB Allocation Details'!$A$18:$L$205, MATCH("Demand ID", 'E4 TB Allocation Details'!$A$18:$L$18, 0),FALSE), 'E2 Allocators'!$B$15:$W$361, MATCH('O5 Details by Class &amp; Accounts'!T$18, 'E2 Allocators'!$B$15:$W$15, 0),FALSE)*$F119), 0, VLOOKUP(VLOOKUP($A119, 'E4 TB Allocation Details'!$A$18:$L$205, MATCH("Demand ID", 'E4 TB Allocation Details'!$A$18:$L$18, 0),FALSE), 'E2 Allocators'!$B$15:$W$361, MATCH('O5 Details by Class &amp; Accounts'!T$18, 'E2 Allocators'!$B$15:$W$15, 0),FALSE)*$F119)</f>
        <v>0</v>
      </c>
      <c r="U119" s="1412">
        <f ca="1">IF(ISERROR(VLOOKUP(VLOOKUP($A119, 'E4 TB Allocation Details'!$A$18:$L$205, MATCH("Demand ID", 'E4 TB Allocation Details'!$A$18:$L$18, 0),FALSE), 'E2 Allocators'!$B$15:$W$361, MATCH('O5 Details by Class &amp; Accounts'!U$18, 'E2 Allocators'!$B$15:$W$15, 0),FALSE)*$F119), 0, VLOOKUP(VLOOKUP($A119, 'E4 TB Allocation Details'!$A$18:$L$205, MATCH("Demand ID", 'E4 TB Allocation Details'!$A$18:$L$18, 0),FALSE), 'E2 Allocators'!$B$15:$W$361, MATCH('O5 Details by Class &amp; Accounts'!U$18, 'E2 Allocators'!$B$15:$W$15, 0),FALSE)*$F119)</f>
        <v>0</v>
      </c>
      <c r="V119" s="1412">
        <f ca="1">IF(ISERROR(VLOOKUP(VLOOKUP($A119, 'E4 TB Allocation Details'!$A$18:$L$205, MATCH("Demand ID", 'E4 TB Allocation Details'!$A$18:$L$18, 0),FALSE), 'E2 Allocators'!$B$15:$W$361, MATCH('O5 Details by Class &amp; Accounts'!V$18, 'E2 Allocators'!$B$15:$W$15, 0),FALSE)*$F119), 0, VLOOKUP(VLOOKUP($A119, 'E4 TB Allocation Details'!$A$18:$L$205, MATCH("Demand ID", 'E4 TB Allocation Details'!$A$18:$L$18, 0),FALSE), 'E2 Allocators'!$B$15:$W$361, MATCH('O5 Details by Class &amp; Accounts'!V$18, 'E2 Allocators'!$B$15:$W$15, 0),FALSE)*$F119)</f>
        <v>0</v>
      </c>
      <c r="W119" s="1412">
        <f ca="1">IF(ISERROR(VLOOKUP(VLOOKUP($A119, 'E4 TB Allocation Details'!$A$18:$L$205, MATCH("Demand ID", 'E4 TB Allocation Details'!$A$18:$L$18, 0),FALSE), 'E2 Allocators'!$B$15:$W$361, MATCH('O5 Details by Class &amp; Accounts'!W$18, 'E2 Allocators'!$B$15:$W$15, 0),FALSE)*$F119), 0, VLOOKUP(VLOOKUP($A119, 'E4 TB Allocation Details'!$A$18:$L$205, MATCH("Demand ID", 'E4 TB Allocation Details'!$A$18:$L$18, 0),FALSE), 'E2 Allocators'!$B$15:$W$361, MATCH('O5 Details by Class &amp; Accounts'!W$18, 'E2 Allocators'!$B$15:$W$15, 0),FALSE)*$F119)</f>
        <v>0</v>
      </c>
      <c r="X119" s="1412">
        <f ca="1">IF(ISERROR(VLOOKUP(VLOOKUP($A119, 'E4 TB Allocation Details'!$A$18:$L$205, MATCH("Demand ID", 'E4 TB Allocation Details'!$A$18:$L$18, 0),FALSE), 'E2 Allocators'!$B$15:$W$361, MATCH('O5 Details by Class &amp; Accounts'!X$18, 'E2 Allocators'!$B$15:$W$15, 0),FALSE)*$F119), 0, VLOOKUP(VLOOKUP($A119, 'E4 TB Allocation Details'!$A$18:$L$205, MATCH("Demand ID", 'E4 TB Allocation Details'!$A$18:$L$18, 0),FALSE), 'E2 Allocators'!$B$15:$W$361, MATCH('O5 Details by Class &amp; Accounts'!X$18, 'E2 Allocators'!$B$15:$W$15, 0),FALSE)*$F119)</f>
        <v>0</v>
      </c>
      <c r="Y119" s="1412">
        <f ca="1">IF(ISERROR(VLOOKUP(VLOOKUP($A119, 'E4 TB Allocation Details'!$A$18:$L$205, MATCH("Demand ID", 'E4 TB Allocation Details'!$A$18:$L$18, 0),FALSE), 'E2 Allocators'!$B$15:$W$361, MATCH('O5 Details by Class &amp; Accounts'!Y$18, 'E2 Allocators'!$B$15:$W$15, 0),FALSE)*$F119), 0, VLOOKUP(VLOOKUP($A119, 'E4 TB Allocation Details'!$A$18:$L$205, MATCH("Demand ID", 'E4 TB Allocation Details'!$A$18:$L$18, 0),FALSE), 'E2 Allocators'!$B$15:$W$361, MATCH('O5 Details by Class &amp; Accounts'!Y$18, 'E2 Allocators'!$B$15:$W$15, 0),FALSE)*$F119)</f>
        <v>0</v>
      </c>
      <c r="Z119" s="1412">
        <f ca="1">IF(ISERROR(VLOOKUP(VLOOKUP($A119, 'E4 TB Allocation Details'!$A$18:$L$205, MATCH("Demand ID", 'E4 TB Allocation Details'!$A$18:$L$18, 0),FALSE), 'E2 Allocators'!$B$15:$W$361, MATCH('O5 Details by Class &amp; Accounts'!Z$18, 'E2 Allocators'!$B$15:$W$15, 0),FALSE)*$F119), 0, VLOOKUP(VLOOKUP($A119, 'E4 TB Allocation Details'!$A$18:$L$205, MATCH("Demand ID", 'E4 TB Allocation Details'!$A$18:$L$18, 0),FALSE), 'E2 Allocators'!$B$15:$W$361, MATCH('O5 Details by Class &amp; Accounts'!Z$18, 'E2 Allocators'!$B$15:$W$15, 0),FALSE)*$F119)</f>
        <v>0</v>
      </c>
      <c r="AA119" s="1412">
        <f ca="1">IF(ISERROR(VLOOKUP(VLOOKUP($A119, 'E4 TB Allocation Details'!$A$18:$L$205, MATCH("Demand ID", 'E4 TB Allocation Details'!$A$18:$L$18, 0),FALSE), 'E2 Allocators'!$B$15:$W$361, MATCH('O5 Details by Class &amp; Accounts'!AA$18, 'E2 Allocators'!$B$15:$W$15, 0),FALSE)*$F119), 0, VLOOKUP(VLOOKUP($A119, 'E4 TB Allocation Details'!$A$18:$L$205, MATCH("Demand ID", 'E4 TB Allocation Details'!$A$18:$L$18, 0),FALSE), 'E2 Allocators'!$B$15:$W$361, MATCH('O5 Details by Class &amp; Accounts'!AA$18, 'E2 Allocators'!$B$15:$W$15, 0),FALSE)*$F119)</f>
        <v>0</v>
      </c>
      <c r="AB119" s="1412">
        <f ca="1">IF(ISERROR(VLOOKUP(VLOOKUP($A119, 'E4 TB Allocation Details'!$A$18:$L$205, MATCH("Demand ID", 'E4 TB Allocation Details'!$A$18:$L$18, 0),FALSE), 'E2 Allocators'!$B$15:$W$361, MATCH('O5 Details by Class &amp; Accounts'!AB$18, 'E2 Allocators'!$B$15:$W$15, 0),FALSE)*$F119), 0, VLOOKUP(VLOOKUP($A119, 'E4 TB Allocation Details'!$A$18:$L$205, MATCH("Demand ID", 'E4 TB Allocation Details'!$A$18:$L$18, 0),FALSE), 'E2 Allocators'!$B$15:$W$361, MATCH('O5 Details by Class &amp; Accounts'!AB$18, 'E2 Allocators'!$B$15:$W$15, 0),FALSE)*$F119)</f>
        <v>0</v>
      </c>
      <c r="AC119" s="1412">
        <f t="shared" si="26"/>
        <v>0</v>
      </c>
      <c r="AD119" s="1412">
        <f ca="1">IF(ISERROR(VLOOKUP(VLOOKUP($A119, 'E4 TB Allocation Details'!$A$18:$L$205, MATCH("Customer ID", 'E4 TB Allocation Details'!$A$18:$L$18, 0),FALSE), 'E2 Allocators'!$B$15:$W$361, MATCH('O5 Details by Class &amp; Accounts'!AD$18, 'E2 Allocators'!$B$15:$W$15, 0),FALSE)*$G119), 0, VLOOKUP(VLOOKUP($A119, 'E4 TB Allocation Details'!$A$18:$L$205, MATCH("Customer ID", 'E4 TB Allocation Details'!$A$18:$L$18, 0),FALSE), 'E2 Allocators'!$B$15:$W$361, MATCH('O5 Details by Class &amp; Accounts'!AD$18, 'E2 Allocators'!$B$15:$W$15, 0),FALSE)*$G119)</f>
        <v>0</v>
      </c>
      <c r="AE119" s="1412">
        <f ca="1">IF(ISERROR(VLOOKUP(VLOOKUP($A119, 'E4 TB Allocation Details'!$A$18:$L$205, MATCH("Customer ID", 'E4 TB Allocation Details'!$A$18:$L$18, 0),FALSE), 'E2 Allocators'!$B$15:$W$361, MATCH('O5 Details by Class &amp; Accounts'!AE$18, 'E2 Allocators'!$B$15:$W$15, 0),FALSE)*$G119), 0, VLOOKUP(VLOOKUP($A119, 'E4 TB Allocation Details'!$A$18:$L$205, MATCH("Customer ID", 'E4 TB Allocation Details'!$A$18:$L$18, 0),FALSE), 'E2 Allocators'!$B$15:$W$361, MATCH('O5 Details by Class &amp; Accounts'!AE$18, 'E2 Allocators'!$B$15:$W$15, 0),FALSE)*$G119)</f>
        <v>0</v>
      </c>
      <c r="AF119" s="1412">
        <f ca="1">IF(ISERROR(VLOOKUP(VLOOKUP($A119, 'E4 TB Allocation Details'!$A$18:$L$205, MATCH("Customer ID", 'E4 TB Allocation Details'!$A$18:$L$18, 0),FALSE), 'E2 Allocators'!$B$15:$W$361, MATCH('O5 Details by Class &amp; Accounts'!AF$18, 'E2 Allocators'!$B$15:$W$15, 0),FALSE)*$G119), 0, VLOOKUP(VLOOKUP($A119, 'E4 TB Allocation Details'!$A$18:$L$205, MATCH("Customer ID", 'E4 TB Allocation Details'!$A$18:$L$18, 0),FALSE), 'E2 Allocators'!$B$15:$W$361, MATCH('O5 Details by Class &amp; Accounts'!AF$18, 'E2 Allocators'!$B$15:$W$15, 0),FALSE)*$G119)</f>
        <v>0</v>
      </c>
      <c r="AG119" s="1412">
        <f ca="1">IF(ISERROR(VLOOKUP(VLOOKUP($A119, 'E4 TB Allocation Details'!$A$18:$L$205, MATCH("Customer ID", 'E4 TB Allocation Details'!$A$18:$L$18, 0),FALSE), 'E2 Allocators'!$B$15:$W$361, MATCH('O5 Details by Class &amp; Accounts'!AG$18, 'E2 Allocators'!$B$15:$W$15, 0),FALSE)*$G119), 0, VLOOKUP(VLOOKUP($A119, 'E4 TB Allocation Details'!$A$18:$L$205, MATCH("Customer ID", 'E4 TB Allocation Details'!$A$18:$L$18, 0),FALSE), 'E2 Allocators'!$B$15:$W$361, MATCH('O5 Details by Class &amp; Accounts'!AG$18, 'E2 Allocators'!$B$15:$W$15, 0),FALSE)*$G119)</f>
        <v>0</v>
      </c>
      <c r="AH119" s="1412">
        <f ca="1">IF(ISERROR(VLOOKUP(VLOOKUP($A119, 'E4 TB Allocation Details'!$A$18:$L$205, MATCH("Customer ID", 'E4 TB Allocation Details'!$A$18:$L$18, 0),FALSE), 'E2 Allocators'!$B$15:$W$361, MATCH('O5 Details by Class &amp; Accounts'!AH$18, 'E2 Allocators'!$B$15:$W$15, 0),FALSE)*$G119), 0, VLOOKUP(VLOOKUP($A119, 'E4 TB Allocation Details'!$A$18:$L$205, MATCH("Customer ID", 'E4 TB Allocation Details'!$A$18:$L$18, 0),FALSE), 'E2 Allocators'!$B$15:$W$361, MATCH('O5 Details by Class &amp; Accounts'!AH$18, 'E2 Allocators'!$B$15:$W$15, 0),FALSE)*$G119)</f>
        <v>0</v>
      </c>
      <c r="AI119" s="1412">
        <f ca="1">IF(ISERROR(VLOOKUP(VLOOKUP($A119, 'E4 TB Allocation Details'!$A$18:$L$205, MATCH("Customer ID", 'E4 TB Allocation Details'!$A$18:$L$18, 0),FALSE), 'E2 Allocators'!$B$15:$W$361, MATCH('O5 Details by Class &amp; Accounts'!AI$18, 'E2 Allocators'!$B$15:$W$15, 0),FALSE)*$G119), 0, VLOOKUP(VLOOKUP($A119, 'E4 TB Allocation Details'!$A$18:$L$205, MATCH("Customer ID", 'E4 TB Allocation Details'!$A$18:$L$18, 0),FALSE), 'E2 Allocators'!$B$15:$W$361, MATCH('O5 Details by Class &amp; Accounts'!AI$18, 'E2 Allocators'!$B$15:$W$15, 0),FALSE)*$G119)</f>
        <v>0</v>
      </c>
      <c r="AJ119" s="1412">
        <f ca="1">IF(ISERROR(VLOOKUP(VLOOKUP($A119, 'E4 TB Allocation Details'!$A$18:$L$205, MATCH("Customer ID", 'E4 TB Allocation Details'!$A$18:$L$18, 0),FALSE), 'E2 Allocators'!$B$15:$W$361, MATCH('O5 Details by Class &amp; Accounts'!AJ$18, 'E2 Allocators'!$B$15:$W$15, 0),FALSE)*$G119), 0, VLOOKUP(VLOOKUP($A119, 'E4 TB Allocation Details'!$A$18:$L$205, MATCH("Customer ID", 'E4 TB Allocation Details'!$A$18:$L$18, 0),FALSE), 'E2 Allocators'!$B$15:$W$361, MATCH('O5 Details by Class &amp; Accounts'!AJ$18, 'E2 Allocators'!$B$15:$W$15, 0),FALSE)*$G119)</f>
        <v>0</v>
      </c>
      <c r="AK119" s="1412">
        <f ca="1">IF(ISERROR(VLOOKUP(VLOOKUP($A119, 'E4 TB Allocation Details'!$A$18:$L$205, MATCH("Customer ID", 'E4 TB Allocation Details'!$A$18:$L$18, 0),FALSE), 'E2 Allocators'!$B$15:$W$361, MATCH('O5 Details by Class &amp; Accounts'!AK$18, 'E2 Allocators'!$B$15:$W$15, 0),FALSE)*$G119), 0, VLOOKUP(VLOOKUP($A119, 'E4 TB Allocation Details'!$A$18:$L$205, MATCH("Customer ID", 'E4 TB Allocation Details'!$A$18:$L$18, 0),FALSE), 'E2 Allocators'!$B$15:$W$361, MATCH('O5 Details by Class &amp; Accounts'!AK$18, 'E2 Allocators'!$B$15:$W$15, 0),FALSE)*$G119)</f>
        <v>0</v>
      </c>
      <c r="AL119" s="1412">
        <f ca="1">IF(ISERROR(VLOOKUP(VLOOKUP($A119, 'E4 TB Allocation Details'!$A$18:$L$205, MATCH("Customer ID", 'E4 TB Allocation Details'!$A$18:$L$18, 0),FALSE), 'E2 Allocators'!$B$15:$W$361, MATCH('O5 Details by Class &amp; Accounts'!AL$18, 'E2 Allocators'!$B$15:$W$15, 0),FALSE)*$G119), 0, VLOOKUP(VLOOKUP($A119, 'E4 TB Allocation Details'!$A$18:$L$205, MATCH("Customer ID", 'E4 TB Allocation Details'!$A$18:$L$18, 0),FALSE), 'E2 Allocators'!$B$15:$W$361, MATCH('O5 Details by Class &amp; Accounts'!AL$18, 'E2 Allocators'!$B$15:$W$15, 0),FALSE)*$G119)</f>
        <v>0</v>
      </c>
      <c r="AM119" s="1412">
        <f ca="1">IF(ISERROR(VLOOKUP(VLOOKUP($A119, 'E4 TB Allocation Details'!$A$18:$L$205, MATCH("Customer ID", 'E4 TB Allocation Details'!$A$18:$L$18, 0),FALSE), 'E2 Allocators'!$B$15:$W$361, MATCH('O5 Details by Class &amp; Accounts'!AM$18, 'E2 Allocators'!$B$15:$W$15, 0),FALSE)*$G119), 0, VLOOKUP(VLOOKUP($A119, 'E4 TB Allocation Details'!$A$18:$L$205, MATCH("Customer ID", 'E4 TB Allocation Details'!$A$18:$L$18, 0),FALSE), 'E2 Allocators'!$B$15:$W$361, MATCH('O5 Details by Class &amp; Accounts'!AM$18, 'E2 Allocators'!$B$15:$W$15, 0),FALSE)*$G119)</f>
        <v>0</v>
      </c>
      <c r="AN119" s="1412">
        <f ca="1">IF(ISERROR(VLOOKUP(VLOOKUP($A119, 'E4 TB Allocation Details'!$A$18:$L$205, MATCH("Customer ID", 'E4 TB Allocation Details'!$A$18:$L$18, 0),FALSE), 'E2 Allocators'!$B$15:$W$361, MATCH('O5 Details by Class &amp; Accounts'!AN$18, 'E2 Allocators'!$B$15:$W$15, 0),FALSE)*$G119), 0, VLOOKUP(VLOOKUP($A119, 'E4 TB Allocation Details'!$A$18:$L$205, MATCH("Customer ID", 'E4 TB Allocation Details'!$A$18:$L$18, 0),FALSE), 'E2 Allocators'!$B$15:$W$361, MATCH('O5 Details by Class &amp; Accounts'!AN$18, 'E2 Allocators'!$B$15:$W$15, 0),FALSE)*$G119)</f>
        <v>0</v>
      </c>
      <c r="AO119" s="1412">
        <f ca="1">IF(ISERROR(VLOOKUP(VLOOKUP($A119, 'E4 TB Allocation Details'!$A$18:$L$205, MATCH("Customer ID", 'E4 TB Allocation Details'!$A$18:$L$18, 0),FALSE), 'E2 Allocators'!$B$15:$W$361, MATCH('O5 Details by Class &amp; Accounts'!AO$18, 'E2 Allocators'!$B$15:$W$15, 0),FALSE)*$G119), 0, VLOOKUP(VLOOKUP($A119, 'E4 TB Allocation Details'!$A$18:$L$205, MATCH("Customer ID", 'E4 TB Allocation Details'!$A$18:$L$18, 0),FALSE), 'E2 Allocators'!$B$15:$W$361, MATCH('O5 Details by Class &amp; Accounts'!AO$18, 'E2 Allocators'!$B$15:$W$15, 0),FALSE)*$G119)</f>
        <v>0</v>
      </c>
      <c r="AP119" s="1412">
        <f ca="1">IF(ISERROR(VLOOKUP(VLOOKUP($A119, 'E4 TB Allocation Details'!$A$18:$L$205, MATCH("Customer ID", 'E4 TB Allocation Details'!$A$18:$L$18, 0),FALSE), 'E2 Allocators'!$B$15:$W$361, MATCH('O5 Details by Class &amp; Accounts'!AP$18, 'E2 Allocators'!$B$15:$W$15, 0),FALSE)*$G119), 0, VLOOKUP(VLOOKUP($A119, 'E4 TB Allocation Details'!$A$18:$L$205, MATCH("Customer ID", 'E4 TB Allocation Details'!$A$18:$L$18, 0),FALSE), 'E2 Allocators'!$B$15:$W$361, MATCH('O5 Details by Class &amp; Accounts'!AP$18, 'E2 Allocators'!$B$15:$W$15, 0),FALSE)*$G119)</f>
        <v>0</v>
      </c>
      <c r="AQ119" s="1412">
        <f ca="1">IF(ISERROR(VLOOKUP(VLOOKUP($A119, 'E4 TB Allocation Details'!$A$18:$L$205, MATCH("Customer ID", 'E4 TB Allocation Details'!$A$18:$L$18, 0),FALSE), 'E2 Allocators'!$B$15:$W$361, MATCH('O5 Details by Class &amp; Accounts'!AQ$18, 'E2 Allocators'!$B$15:$W$15, 0),FALSE)*$G119), 0, VLOOKUP(VLOOKUP($A119, 'E4 TB Allocation Details'!$A$18:$L$205, MATCH("Customer ID", 'E4 TB Allocation Details'!$A$18:$L$18, 0),FALSE), 'E2 Allocators'!$B$15:$W$361, MATCH('O5 Details by Class &amp; Accounts'!AQ$18, 'E2 Allocators'!$B$15:$W$15, 0),FALSE)*$G119)</f>
        <v>0</v>
      </c>
      <c r="AR119" s="1412">
        <f ca="1">IF(ISERROR(VLOOKUP(VLOOKUP($A119, 'E4 TB Allocation Details'!$A$18:$L$205, MATCH("Customer ID", 'E4 TB Allocation Details'!$A$18:$L$18, 0),FALSE), 'E2 Allocators'!$B$15:$W$361, MATCH('O5 Details by Class &amp; Accounts'!AR$18, 'E2 Allocators'!$B$15:$W$15, 0),FALSE)*$G119), 0, VLOOKUP(VLOOKUP($A119, 'E4 TB Allocation Details'!$A$18:$L$205, MATCH("Customer ID", 'E4 TB Allocation Details'!$A$18:$L$18, 0),FALSE), 'E2 Allocators'!$B$15:$W$361, MATCH('O5 Details by Class &amp; Accounts'!AR$18, 'E2 Allocators'!$B$15:$W$15, 0),FALSE)*$G119)</f>
        <v>0</v>
      </c>
      <c r="AS119" s="1412">
        <f ca="1">IF(ISERROR(VLOOKUP(VLOOKUP($A119, 'E4 TB Allocation Details'!$A$18:$L$205, MATCH("Customer ID", 'E4 TB Allocation Details'!$A$18:$L$18, 0),FALSE), 'E2 Allocators'!$B$15:$W$361, MATCH('O5 Details by Class &amp; Accounts'!AS$18, 'E2 Allocators'!$B$15:$W$15, 0),FALSE)*$G119), 0, VLOOKUP(VLOOKUP($A119, 'E4 TB Allocation Details'!$A$18:$L$205, MATCH("Customer ID", 'E4 TB Allocation Details'!$A$18:$L$18, 0),FALSE), 'E2 Allocators'!$B$15:$W$361, MATCH('O5 Details by Class &amp; Accounts'!AS$18, 'E2 Allocators'!$B$15:$W$15, 0),FALSE)*$G119)</f>
        <v>0</v>
      </c>
      <c r="AT119" s="1412">
        <f ca="1">IF(ISERROR(VLOOKUP(VLOOKUP($A119, 'E4 TB Allocation Details'!$A$18:$L$205, MATCH("Customer ID", 'E4 TB Allocation Details'!$A$18:$L$18, 0),FALSE), 'E2 Allocators'!$B$15:$W$361, MATCH('O5 Details by Class &amp; Accounts'!AT$18, 'E2 Allocators'!$B$15:$W$15, 0),FALSE)*$G119), 0, VLOOKUP(VLOOKUP($A119, 'E4 TB Allocation Details'!$A$18:$L$205, MATCH("Customer ID", 'E4 TB Allocation Details'!$A$18:$L$18, 0),FALSE), 'E2 Allocators'!$B$15:$W$361, MATCH('O5 Details by Class &amp; Accounts'!AT$18, 'E2 Allocators'!$B$15:$W$15, 0),FALSE)*$G119)</f>
        <v>0</v>
      </c>
      <c r="AU119" s="1412">
        <f ca="1">IF(ISERROR(VLOOKUP(VLOOKUP($A119, 'E4 TB Allocation Details'!$A$18:$L$205, MATCH("Customer ID", 'E4 TB Allocation Details'!$A$18:$L$18, 0),FALSE), 'E2 Allocators'!$B$15:$W$361, MATCH('O5 Details by Class &amp; Accounts'!AU$18, 'E2 Allocators'!$B$15:$W$15, 0),FALSE)*$G119), 0, VLOOKUP(VLOOKUP($A119, 'E4 TB Allocation Details'!$A$18:$L$205, MATCH("Customer ID", 'E4 TB Allocation Details'!$A$18:$L$18, 0),FALSE), 'E2 Allocators'!$B$15:$W$361, MATCH('O5 Details by Class &amp; Accounts'!AU$18, 'E2 Allocators'!$B$15:$W$15, 0),FALSE)*$G119)</f>
        <v>0</v>
      </c>
      <c r="AV119" s="1412">
        <f ca="1">IF(ISERROR(VLOOKUP(VLOOKUP($A119, 'E4 TB Allocation Details'!$A$18:$L$205, MATCH("Customer ID", 'E4 TB Allocation Details'!$A$18:$L$18, 0),FALSE), 'E2 Allocators'!$B$15:$W$361, MATCH('O5 Details by Class &amp; Accounts'!AV$18, 'E2 Allocators'!$B$15:$W$15, 0),FALSE)*$G119), 0, VLOOKUP(VLOOKUP($A119, 'E4 TB Allocation Details'!$A$18:$L$205, MATCH("Customer ID", 'E4 TB Allocation Details'!$A$18:$L$18, 0),FALSE), 'E2 Allocators'!$B$15:$W$361, MATCH('O5 Details by Class &amp; Accounts'!AV$18, 'E2 Allocators'!$B$15:$W$15, 0),FALSE)*$G119)</f>
        <v>0</v>
      </c>
      <c r="AW119" s="1412">
        <f ca="1">IF(ISERROR(VLOOKUP(VLOOKUP($A119, 'E4 TB Allocation Details'!$A$18:$L$205, MATCH("Customer ID", 'E4 TB Allocation Details'!$A$18:$L$18, 0),FALSE), 'E2 Allocators'!$B$15:$W$361, MATCH('O5 Details by Class &amp; Accounts'!AW$18, 'E2 Allocators'!$B$15:$W$15, 0),FALSE)*$G119), 0, VLOOKUP(VLOOKUP($A119, 'E4 TB Allocation Details'!$A$18:$L$205, MATCH("Customer ID", 'E4 TB Allocation Details'!$A$18:$L$18, 0),FALSE), 'E2 Allocators'!$B$15:$W$361, MATCH('O5 Details by Class &amp; Accounts'!AW$18, 'E2 Allocators'!$B$15:$W$15, 0),FALSE)*$G119)</f>
        <v>0</v>
      </c>
      <c r="AX119" s="1412">
        <f t="shared" si="27"/>
        <v>0</v>
      </c>
      <c r="AY119" s="1412">
        <f ca="1">IF(ISERROR(VLOOKUP(VLOOKUP($A119, 'E4 TB Allocation Details'!$A$18:$L$205, MATCH("Misc ID", 'E4 TB Allocation Details'!$A$18:$L$18, 0),FALSE), 'E2 Allocators'!$B$15:$W$361, MATCH('O5 Details by Class &amp; Accounts'!AY$18, 'E2 Allocators'!$B$15:$W$15, 0),FALSE)*$E119), 0, VLOOKUP(VLOOKUP($A119, 'E4 TB Allocation Details'!$A$18:$L$205, MATCH("Misc ID", 'E4 TB Allocation Details'!$A$18:$L$18, 0),FALSE), 'E2 Allocators'!$B$15:$W$361, MATCH('O5 Details by Class &amp; Accounts'!AY$18, 'E2 Allocators'!$B$15:$W$15, 0),FALSE)*$E119)</f>
        <v>0</v>
      </c>
      <c r="AZ119" s="1412">
        <f ca="1">IF(ISERROR(VLOOKUP(VLOOKUP($A119, 'E4 TB Allocation Details'!$A$18:$L$205, MATCH("Misc ID", 'E4 TB Allocation Details'!$A$18:$L$18, 0),FALSE), 'E2 Allocators'!$B$15:$W$361, MATCH('O5 Details by Class &amp; Accounts'!AZ$18, 'E2 Allocators'!$B$15:$W$15, 0),FALSE)*$E119), 0, VLOOKUP(VLOOKUP($A119, 'E4 TB Allocation Details'!$A$18:$L$205, MATCH("Misc ID", 'E4 TB Allocation Details'!$A$18:$L$18, 0),FALSE), 'E2 Allocators'!$B$15:$W$361, MATCH('O5 Details by Class &amp; Accounts'!AZ$18, 'E2 Allocators'!$B$15:$W$15, 0),FALSE)*$E119)</f>
        <v>0</v>
      </c>
      <c r="BA119" s="1412">
        <f ca="1">IF(ISERROR(VLOOKUP(VLOOKUP($A119, 'E4 TB Allocation Details'!$A$18:$L$205, MATCH("Misc ID", 'E4 TB Allocation Details'!$A$18:$L$18, 0),FALSE), 'E2 Allocators'!$B$15:$W$361, MATCH('O5 Details by Class &amp; Accounts'!BA$18, 'E2 Allocators'!$B$15:$W$15, 0),FALSE)*$E119), 0, VLOOKUP(VLOOKUP($A119, 'E4 TB Allocation Details'!$A$18:$L$205, MATCH("Misc ID", 'E4 TB Allocation Details'!$A$18:$L$18, 0),FALSE), 'E2 Allocators'!$B$15:$W$361, MATCH('O5 Details by Class &amp; Accounts'!BA$18, 'E2 Allocators'!$B$15:$W$15, 0),FALSE)*$E119)</f>
        <v>0</v>
      </c>
      <c r="BB119" s="1412">
        <f ca="1">IF(ISERROR(VLOOKUP(VLOOKUP($A119, 'E4 TB Allocation Details'!$A$18:$L$205, MATCH("Misc ID", 'E4 TB Allocation Details'!$A$18:$L$18, 0),FALSE), 'E2 Allocators'!$B$15:$W$361, MATCH('O5 Details by Class &amp; Accounts'!BB$18, 'E2 Allocators'!$B$15:$W$15, 0),FALSE)*$E119), 0, VLOOKUP(VLOOKUP($A119, 'E4 TB Allocation Details'!$A$18:$L$205, MATCH("Misc ID", 'E4 TB Allocation Details'!$A$18:$L$18, 0),FALSE), 'E2 Allocators'!$B$15:$W$361, MATCH('O5 Details by Class &amp; Accounts'!BB$18, 'E2 Allocators'!$B$15:$W$15, 0),FALSE)*$E119)</f>
        <v>0</v>
      </c>
      <c r="BC119" s="1412">
        <f ca="1">IF(ISERROR(VLOOKUP(VLOOKUP($A119, 'E4 TB Allocation Details'!$A$18:$L$205, MATCH("Misc ID", 'E4 TB Allocation Details'!$A$18:$L$18, 0),FALSE), 'E2 Allocators'!$B$15:$W$361, MATCH('O5 Details by Class &amp; Accounts'!BC$18, 'E2 Allocators'!$B$15:$W$15, 0),FALSE)*$E119), 0, VLOOKUP(VLOOKUP($A119, 'E4 TB Allocation Details'!$A$18:$L$205, MATCH("Misc ID", 'E4 TB Allocation Details'!$A$18:$L$18, 0),FALSE), 'E2 Allocators'!$B$15:$W$361, MATCH('O5 Details by Class &amp; Accounts'!BC$18, 'E2 Allocators'!$B$15:$W$15, 0),FALSE)*$E119)</f>
        <v>0</v>
      </c>
      <c r="BD119" s="1412">
        <f ca="1">IF(ISERROR(VLOOKUP(VLOOKUP($A119, 'E4 TB Allocation Details'!$A$18:$L$205, MATCH("Misc ID", 'E4 TB Allocation Details'!$A$18:$L$18, 0),FALSE), 'E2 Allocators'!$B$15:$W$361, MATCH('O5 Details by Class &amp; Accounts'!BD$18, 'E2 Allocators'!$B$15:$W$15, 0),FALSE)*$E119), 0, VLOOKUP(VLOOKUP($A119, 'E4 TB Allocation Details'!$A$18:$L$205, MATCH("Misc ID", 'E4 TB Allocation Details'!$A$18:$L$18, 0),FALSE), 'E2 Allocators'!$B$15:$W$361, MATCH('O5 Details by Class &amp; Accounts'!BD$18, 'E2 Allocators'!$B$15:$W$15, 0),FALSE)*$E119)</f>
        <v>0</v>
      </c>
      <c r="BE119" s="1412">
        <f ca="1">IF(ISERROR(VLOOKUP(VLOOKUP($A119, 'E4 TB Allocation Details'!$A$18:$L$205, MATCH("Misc ID", 'E4 TB Allocation Details'!$A$18:$L$18, 0),FALSE), 'E2 Allocators'!$B$15:$W$361, MATCH('O5 Details by Class &amp; Accounts'!BE$18, 'E2 Allocators'!$B$15:$W$15, 0),FALSE)*$E119), 0, VLOOKUP(VLOOKUP($A119, 'E4 TB Allocation Details'!$A$18:$L$205, MATCH("Misc ID", 'E4 TB Allocation Details'!$A$18:$L$18, 0),FALSE), 'E2 Allocators'!$B$15:$W$361, MATCH('O5 Details by Class &amp; Accounts'!BE$18, 'E2 Allocators'!$B$15:$W$15, 0),FALSE)*$E119)</f>
        <v>0</v>
      </c>
      <c r="BF119" s="1412">
        <f ca="1">IF(ISERROR(VLOOKUP(VLOOKUP($A119, 'E4 TB Allocation Details'!$A$18:$L$205, MATCH("Misc ID", 'E4 TB Allocation Details'!$A$18:$L$18, 0),FALSE), 'E2 Allocators'!$B$15:$W$361, MATCH('O5 Details by Class &amp; Accounts'!BF$18, 'E2 Allocators'!$B$15:$W$15, 0),FALSE)*$E119), 0, VLOOKUP(VLOOKUP($A119, 'E4 TB Allocation Details'!$A$18:$L$205, MATCH("Misc ID", 'E4 TB Allocation Details'!$A$18:$L$18, 0),FALSE), 'E2 Allocators'!$B$15:$W$361, MATCH('O5 Details by Class &amp; Accounts'!BF$18, 'E2 Allocators'!$B$15:$W$15, 0),FALSE)*$E119)</f>
        <v>0</v>
      </c>
      <c r="BG119" s="1412">
        <f ca="1">IF(ISERROR(VLOOKUP(VLOOKUP($A119, 'E4 TB Allocation Details'!$A$18:$L$205, MATCH("Misc ID", 'E4 TB Allocation Details'!$A$18:$L$18, 0),FALSE), 'E2 Allocators'!$B$15:$W$361, MATCH('O5 Details by Class &amp; Accounts'!BG$18, 'E2 Allocators'!$B$15:$W$15, 0),FALSE)*$E119), 0, VLOOKUP(VLOOKUP($A119, 'E4 TB Allocation Details'!$A$18:$L$205, MATCH("Misc ID", 'E4 TB Allocation Details'!$A$18:$L$18, 0),FALSE), 'E2 Allocators'!$B$15:$W$361, MATCH('O5 Details by Class &amp; Accounts'!BG$18, 'E2 Allocators'!$B$15:$W$15, 0),FALSE)*$E119)</f>
        <v>0</v>
      </c>
      <c r="BH119" s="1412">
        <f ca="1">IF(ISERROR(VLOOKUP(VLOOKUP($A119, 'E4 TB Allocation Details'!$A$18:$L$205, MATCH("Misc ID", 'E4 TB Allocation Details'!$A$18:$L$18, 0),FALSE), 'E2 Allocators'!$B$15:$W$361, MATCH('O5 Details by Class &amp; Accounts'!BH$18, 'E2 Allocators'!$B$15:$W$15, 0),FALSE)*$E119), 0, VLOOKUP(VLOOKUP($A119, 'E4 TB Allocation Details'!$A$18:$L$205, MATCH("Misc ID", 'E4 TB Allocation Details'!$A$18:$L$18, 0),FALSE), 'E2 Allocators'!$B$15:$W$361, MATCH('O5 Details by Class &amp; Accounts'!BH$18, 'E2 Allocators'!$B$15:$W$15, 0),FALSE)*$E119)</f>
        <v>0</v>
      </c>
      <c r="BI119" s="1412">
        <f ca="1">IF(ISERROR(VLOOKUP(VLOOKUP($A119, 'E4 TB Allocation Details'!$A$18:$L$205, MATCH("Misc ID", 'E4 TB Allocation Details'!$A$18:$L$18, 0),FALSE), 'E2 Allocators'!$B$15:$W$361, MATCH('O5 Details by Class &amp; Accounts'!BI$18, 'E2 Allocators'!$B$15:$W$15, 0),FALSE)*$E119), 0, VLOOKUP(VLOOKUP($A119, 'E4 TB Allocation Details'!$A$18:$L$205, MATCH("Misc ID", 'E4 TB Allocation Details'!$A$18:$L$18, 0),FALSE), 'E2 Allocators'!$B$15:$W$361, MATCH('O5 Details by Class &amp; Accounts'!BI$18, 'E2 Allocators'!$B$15:$W$15, 0),FALSE)*$E119)</f>
        <v>0</v>
      </c>
      <c r="BJ119" s="1412">
        <f ca="1">IF(ISERROR(VLOOKUP(VLOOKUP($A119, 'E4 TB Allocation Details'!$A$18:$L$205, MATCH("Misc ID", 'E4 TB Allocation Details'!$A$18:$L$18, 0),FALSE), 'E2 Allocators'!$B$15:$W$361, MATCH('O5 Details by Class &amp; Accounts'!BJ$18, 'E2 Allocators'!$B$15:$W$15, 0),FALSE)*$E119), 0, VLOOKUP(VLOOKUP($A119, 'E4 TB Allocation Details'!$A$18:$L$205, MATCH("Misc ID", 'E4 TB Allocation Details'!$A$18:$L$18, 0),FALSE), 'E2 Allocators'!$B$15:$W$361, MATCH('O5 Details by Class &amp; Accounts'!BJ$18, 'E2 Allocators'!$B$15:$W$15, 0),FALSE)*$E119)</f>
        <v>0</v>
      </c>
      <c r="BK119" s="1412">
        <f ca="1">IF(ISERROR(VLOOKUP(VLOOKUP($A119, 'E4 TB Allocation Details'!$A$18:$L$205, MATCH("Misc ID", 'E4 TB Allocation Details'!$A$18:$L$18, 0),FALSE), 'E2 Allocators'!$B$15:$W$361, MATCH('O5 Details by Class &amp; Accounts'!BK$18, 'E2 Allocators'!$B$15:$W$15, 0),FALSE)*$E119), 0, VLOOKUP(VLOOKUP($A119, 'E4 TB Allocation Details'!$A$18:$L$205, MATCH("Misc ID", 'E4 TB Allocation Details'!$A$18:$L$18, 0),FALSE), 'E2 Allocators'!$B$15:$W$361, MATCH('O5 Details by Class &amp; Accounts'!BK$18, 'E2 Allocators'!$B$15:$W$15, 0),FALSE)*$E119)</f>
        <v>0</v>
      </c>
      <c r="BL119" s="1412">
        <f ca="1">IF(ISERROR(VLOOKUP(VLOOKUP($A119, 'E4 TB Allocation Details'!$A$18:$L$205, MATCH("Misc ID", 'E4 TB Allocation Details'!$A$18:$L$18, 0),FALSE), 'E2 Allocators'!$B$15:$W$361, MATCH('O5 Details by Class &amp; Accounts'!BL$18, 'E2 Allocators'!$B$15:$W$15, 0),FALSE)*$E119), 0, VLOOKUP(VLOOKUP($A119, 'E4 TB Allocation Details'!$A$18:$L$205, MATCH("Misc ID", 'E4 TB Allocation Details'!$A$18:$L$18, 0),FALSE), 'E2 Allocators'!$B$15:$W$361, MATCH('O5 Details by Class &amp; Accounts'!BL$18, 'E2 Allocators'!$B$15:$W$15, 0),FALSE)*$E119)</f>
        <v>0</v>
      </c>
      <c r="BM119" s="1412">
        <f ca="1">IF(ISERROR(VLOOKUP(VLOOKUP($A119, 'E4 TB Allocation Details'!$A$18:$L$205, MATCH("Misc ID", 'E4 TB Allocation Details'!$A$18:$L$18, 0),FALSE), 'E2 Allocators'!$B$15:$W$361, MATCH('O5 Details by Class &amp; Accounts'!BM$18, 'E2 Allocators'!$B$15:$W$15, 0),FALSE)*$E119), 0, VLOOKUP(VLOOKUP($A119, 'E4 TB Allocation Details'!$A$18:$L$205, MATCH("Misc ID", 'E4 TB Allocation Details'!$A$18:$L$18, 0),FALSE), 'E2 Allocators'!$B$15:$W$361, MATCH('O5 Details by Class &amp; Accounts'!BM$18, 'E2 Allocators'!$B$15:$W$15, 0),FALSE)*$E119)</f>
        <v>0</v>
      </c>
      <c r="BN119" s="1412">
        <f ca="1">IF(ISERROR(VLOOKUP(VLOOKUP($A119, 'E4 TB Allocation Details'!$A$18:$L$205, MATCH("Misc ID", 'E4 TB Allocation Details'!$A$18:$L$18, 0),FALSE), 'E2 Allocators'!$B$15:$W$361, MATCH('O5 Details by Class &amp; Accounts'!BN$18, 'E2 Allocators'!$B$15:$W$15, 0),FALSE)*$E119), 0, VLOOKUP(VLOOKUP($A119, 'E4 TB Allocation Details'!$A$18:$L$205, MATCH("Misc ID", 'E4 TB Allocation Details'!$A$18:$L$18, 0),FALSE), 'E2 Allocators'!$B$15:$W$361, MATCH('O5 Details by Class &amp; Accounts'!BN$18, 'E2 Allocators'!$B$15:$W$15, 0),FALSE)*$E119)</f>
        <v>0</v>
      </c>
      <c r="BO119" s="1412">
        <f ca="1">IF(ISERROR(VLOOKUP(VLOOKUP($A119, 'E4 TB Allocation Details'!$A$18:$L$205, MATCH("Misc ID", 'E4 TB Allocation Details'!$A$18:$L$18, 0),FALSE), 'E2 Allocators'!$B$15:$W$361, MATCH('O5 Details by Class &amp; Accounts'!BO$18, 'E2 Allocators'!$B$15:$W$15, 0),FALSE)*$E119), 0, VLOOKUP(VLOOKUP($A119, 'E4 TB Allocation Details'!$A$18:$L$205, MATCH("Misc ID", 'E4 TB Allocation Details'!$A$18:$L$18, 0),FALSE), 'E2 Allocators'!$B$15:$W$361, MATCH('O5 Details by Class &amp; Accounts'!BO$18, 'E2 Allocators'!$B$15:$W$15, 0),FALSE)*$E119)</f>
        <v>0</v>
      </c>
      <c r="BP119" s="1412">
        <f ca="1">IF(ISERROR(VLOOKUP(VLOOKUP($A119, 'E4 TB Allocation Details'!$A$18:$L$205, MATCH("Misc ID", 'E4 TB Allocation Details'!$A$18:$L$18, 0),FALSE), 'E2 Allocators'!$B$15:$W$361, MATCH('O5 Details by Class &amp; Accounts'!BP$18, 'E2 Allocators'!$B$15:$W$15, 0),FALSE)*$E119), 0, VLOOKUP(VLOOKUP($A119, 'E4 TB Allocation Details'!$A$18:$L$205, MATCH("Misc ID", 'E4 TB Allocation Details'!$A$18:$L$18, 0),FALSE), 'E2 Allocators'!$B$15:$W$361, MATCH('O5 Details by Class &amp; Accounts'!BP$18, 'E2 Allocators'!$B$15:$W$15, 0),FALSE)*$E119)</f>
        <v>0</v>
      </c>
      <c r="BQ119" s="1412">
        <f ca="1">IF(ISERROR(VLOOKUP(VLOOKUP($A119, 'E4 TB Allocation Details'!$A$18:$L$205, MATCH("Misc ID", 'E4 TB Allocation Details'!$A$18:$L$18, 0),FALSE), 'E2 Allocators'!$B$15:$W$361, MATCH('O5 Details by Class &amp; Accounts'!BQ$18, 'E2 Allocators'!$B$15:$W$15, 0),FALSE)*$E119), 0, VLOOKUP(VLOOKUP($A119, 'E4 TB Allocation Details'!$A$18:$L$205, MATCH("Misc ID", 'E4 TB Allocation Details'!$A$18:$L$18, 0),FALSE), 'E2 Allocators'!$B$15:$W$361, MATCH('O5 Details by Class &amp; Accounts'!BQ$18, 'E2 Allocators'!$B$15:$W$15, 0),FALSE)*$E119)</f>
        <v>0</v>
      </c>
      <c r="BR119" s="1412">
        <f ca="1">IF(ISERROR(VLOOKUP(VLOOKUP($A119, 'E4 TB Allocation Details'!$A$18:$L$205, MATCH("Misc ID", 'E4 TB Allocation Details'!$A$18:$L$18, 0),FALSE), 'E2 Allocators'!$B$15:$W$361, MATCH('O5 Details by Class &amp; Accounts'!BR$18, 'E2 Allocators'!$B$15:$W$15, 0),FALSE)*$E119), 0, VLOOKUP(VLOOKUP($A119, 'E4 TB Allocation Details'!$A$18:$L$205, MATCH("Misc ID", 'E4 TB Allocation Details'!$A$18:$L$18, 0),FALSE), 'E2 Allocators'!$B$15:$W$361, MATCH('O5 Details by Class &amp; Accounts'!BR$18, 'E2 Allocators'!$B$15:$W$15, 0),FALSE)*$E119)</f>
        <v>0</v>
      </c>
      <c r="BS119" s="1412">
        <f t="shared" si="28"/>
        <v>0</v>
      </c>
      <c r="BT119" s="1412">
        <f ca="1">IF(ISERROR(VLOOKUP(VLOOKUP($A119, 'E4 TB Allocation Details'!$A$18:$L$205, MATCH("A &amp; G ID", 'E4 TB Allocation Details'!$A$18:$L$18, 0),FALSE), 'E2 Allocators'!$B$15:$W$361, MATCH('O5 Details by Class &amp; Accounts'!BT$18, 'E2 Allocators'!$B$15:$W$15, 0),FALSE)*$E119), 0, VLOOKUP(VLOOKUP($A119, 'E4 TB Allocation Details'!$A$18:$L$205, MATCH("A &amp; G ID", 'E4 TB Allocation Details'!$A$18:$L$18, 0),FALSE), 'E2 Allocators'!$B$15:$W$361, MATCH('O5 Details by Class &amp; Accounts'!BT$18, 'E2 Allocators'!$B$15:$W$15, 0),FALSE)*$E119)</f>
        <v>367984.51403712039</v>
      </c>
      <c r="BU119" s="1412">
        <f ca="1">IF(ISERROR(VLOOKUP(VLOOKUP($A119, 'E4 TB Allocation Details'!$A$18:$L$205, MATCH("A &amp; G ID", 'E4 TB Allocation Details'!$A$18:$L$18, 0),FALSE), 'E2 Allocators'!$B$15:$W$361, MATCH('O5 Details by Class &amp; Accounts'!BU$18, 'E2 Allocators'!$B$15:$W$15, 0),FALSE)*$E119), 0, VLOOKUP(VLOOKUP($A119, 'E4 TB Allocation Details'!$A$18:$L$205, MATCH("A &amp; G ID", 'E4 TB Allocation Details'!$A$18:$L$18, 0),FALSE), 'E2 Allocators'!$B$15:$W$361, MATCH('O5 Details by Class &amp; Accounts'!BU$18, 'E2 Allocators'!$B$15:$W$15, 0),FALSE)*$E119)</f>
        <v>163311.42866178171</v>
      </c>
      <c r="BV119" s="1412">
        <f ca="1">IF(ISERROR(VLOOKUP(VLOOKUP($A119, 'E4 TB Allocation Details'!$A$18:$L$205, MATCH("A &amp; G ID", 'E4 TB Allocation Details'!$A$18:$L$18, 0),FALSE), 'E2 Allocators'!$B$15:$W$361, MATCH('O5 Details by Class &amp; Accounts'!BV$18, 'E2 Allocators'!$B$15:$W$15, 0),FALSE)*$E119), 0, VLOOKUP(VLOOKUP($A119, 'E4 TB Allocation Details'!$A$18:$L$205, MATCH("A &amp; G ID", 'E4 TB Allocation Details'!$A$18:$L$18, 0),FALSE), 'E2 Allocators'!$B$15:$W$361, MATCH('O5 Details by Class &amp; Accounts'!BV$18, 'E2 Allocators'!$B$15:$W$15, 0),FALSE)*$E119)</f>
        <v>511148.15033265617</v>
      </c>
      <c r="BW119" s="1412">
        <f ca="1">IF(ISERROR(VLOOKUP(VLOOKUP($A119, 'E4 TB Allocation Details'!$A$18:$L$205, MATCH("A &amp; G ID", 'E4 TB Allocation Details'!$A$18:$L$18, 0),FALSE), 'E2 Allocators'!$B$15:$W$361, MATCH('O5 Details by Class &amp; Accounts'!BW$18, 'E2 Allocators'!$B$15:$W$15, 0),FALSE)*$E119), 0, VLOOKUP(VLOOKUP($A119, 'E4 TB Allocation Details'!$A$18:$L$205, MATCH("A &amp; G ID", 'E4 TB Allocation Details'!$A$18:$L$18, 0),FALSE), 'E2 Allocators'!$B$15:$W$361, MATCH('O5 Details by Class &amp; Accounts'!BW$18, 'E2 Allocators'!$B$15:$W$15, 0),FALSE)*$E119)</f>
        <v>0</v>
      </c>
      <c r="BX119" s="1412">
        <f ca="1">IF(ISERROR(VLOOKUP(VLOOKUP($A119, 'E4 TB Allocation Details'!$A$18:$L$205, MATCH("A &amp; G ID", 'E4 TB Allocation Details'!$A$18:$L$18, 0),FALSE), 'E2 Allocators'!$B$15:$W$361, MATCH('O5 Details by Class &amp; Accounts'!BX$18, 'E2 Allocators'!$B$15:$W$15, 0),FALSE)*$E119), 0, VLOOKUP(VLOOKUP($A119, 'E4 TB Allocation Details'!$A$18:$L$205, MATCH("A &amp; G ID", 'E4 TB Allocation Details'!$A$18:$L$18, 0),FALSE), 'E2 Allocators'!$B$15:$W$361, MATCH('O5 Details by Class &amp; Accounts'!BX$18, 'E2 Allocators'!$B$15:$W$15, 0),FALSE)*$E119)</f>
        <v>0</v>
      </c>
      <c r="BY119" s="1412">
        <f ca="1">IF(ISERROR(VLOOKUP(VLOOKUP($A119, 'E4 TB Allocation Details'!$A$18:$L$205, MATCH("A &amp; G ID", 'E4 TB Allocation Details'!$A$18:$L$18, 0),FALSE), 'E2 Allocators'!$B$15:$W$361, MATCH('O5 Details by Class &amp; Accounts'!BY$18, 'E2 Allocators'!$B$15:$W$15, 0),FALSE)*$E119), 0, VLOOKUP(VLOOKUP($A119, 'E4 TB Allocation Details'!$A$18:$L$205, MATCH("A &amp; G ID", 'E4 TB Allocation Details'!$A$18:$L$18, 0),FALSE), 'E2 Allocators'!$B$15:$W$361, MATCH('O5 Details by Class &amp; Accounts'!BY$18, 'E2 Allocators'!$B$15:$W$15, 0),FALSE)*$E119)</f>
        <v>0</v>
      </c>
      <c r="BZ119" s="1412">
        <f ca="1">IF(ISERROR(VLOOKUP(VLOOKUP($A119, 'E4 TB Allocation Details'!$A$18:$L$205, MATCH("A &amp; G ID", 'E4 TB Allocation Details'!$A$18:$L$18, 0),FALSE), 'E2 Allocators'!$B$15:$W$361, MATCH('O5 Details by Class &amp; Accounts'!BZ$18, 'E2 Allocators'!$B$15:$W$15, 0),FALSE)*$E119), 0, VLOOKUP(VLOOKUP($A119, 'E4 TB Allocation Details'!$A$18:$L$205, MATCH("A &amp; G ID", 'E4 TB Allocation Details'!$A$18:$L$18, 0),FALSE), 'E2 Allocators'!$B$15:$W$361, MATCH('O5 Details by Class &amp; Accounts'!BZ$18, 'E2 Allocators'!$B$15:$W$15, 0),FALSE)*$E119)</f>
        <v>8670.5298369217016</v>
      </c>
      <c r="CA119" s="1412">
        <f ca="1">IF(ISERROR(VLOOKUP(VLOOKUP($A119, 'E4 TB Allocation Details'!$A$18:$L$205, MATCH("A &amp; G ID", 'E4 TB Allocation Details'!$A$18:$L$18, 0),FALSE), 'E2 Allocators'!$B$15:$W$361, MATCH('O5 Details by Class &amp; Accounts'!CA$18, 'E2 Allocators'!$B$15:$W$15, 0),FALSE)*$E119), 0, VLOOKUP(VLOOKUP($A119, 'E4 TB Allocation Details'!$A$18:$L$205, MATCH("A &amp; G ID", 'E4 TB Allocation Details'!$A$18:$L$18, 0),FALSE), 'E2 Allocators'!$B$15:$W$361, MATCH('O5 Details by Class &amp; Accounts'!CA$18, 'E2 Allocators'!$B$15:$W$15, 0),FALSE)*$E119)</f>
        <v>1099.7023751876268</v>
      </c>
      <c r="CB119" s="1412">
        <f ca="1">IF(ISERROR(VLOOKUP(VLOOKUP($A119, 'E4 TB Allocation Details'!$A$18:$L$205, MATCH("A &amp; G ID", 'E4 TB Allocation Details'!$A$18:$L$18, 0),FALSE), 'E2 Allocators'!$B$15:$W$361, MATCH('O5 Details by Class &amp; Accounts'!CB$18, 'E2 Allocators'!$B$15:$W$15, 0),FALSE)*$E119), 0, VLOOKUP(VLOOKUP($A119, 'E4 TB Allocation Details'!$A$18:$L$205, MATCH("A &amp; G ID", 'E4 TB Allocation Details'!$A$18:$L$18, 0),FALSE), 'E2 Allocators'!$B$15:$W$361, MATCH('O5 Details by Class &amp; Accounts'!CB$18, 'E2 Allocators'!$B$15:$W$15, 0),FALSE)*$E119)</f>
        <v>2785.6747563324484</v>
      </c>
      <c r="CC119" s="1412">
        <f ca="1">IF(ISERROR(VLOOKUP(VLOOKUP($A119, 'E4 TB Allocation Details'!$A$18:$L$205, MATCH("A &amp; G ID", 'E4 TB Allocation Details'!$A$18:$L$18, 0),FALSE), 'E2 Allocators'!$B$15:$W$361, MATCH('O5 Details by Class &amp; Accounts'!CC$18, 'E2 Allocators'!$B$15:$W$15, 0),FALSE)*$E119), 0, VLOOKUP(VLOOKUP($A119, 'E4 TB Allocation Details'!$A$18:$L$205, MATCH("A &amp; G ID", 'E4 TB Allocation Details'!$A$18:$L$18, 0),FALSE), 'E2 Allocators'!$B$15:$W$361, MATCH('O5 Details by Class &amp; Accounts'!CC$18, 'E2 Allocators'!$B$15:$W$15, 0),FALSE)*$E119)</f>
        <v>0</v>
      </c>
      <c r="CD119" s="1412">
        <f ca="1">IF(ISERROR(VLOOKUP(VLOOKUP($A119, 'E4 TB Allocation Details'!$A$18:$L$205, MATCH("A &amp; G ID", 'E4 TB Allocation Details'!$A$18:$L$18, 0),FALSE), 'E2 Allocators'!$B$15:$W$361, MATCH('O5 Details by Class &amp; Accounts'!CD$18, 'E2 Allocators'!$B$15:$W$15, 0),FALSE)*$E119), 0, VLOOKUP(VLOOKUP($A119, 'E4 TB Allocation Details'!$A$18:$L$205, MATCH("A &amp; G ID", 'E4 TB Allocation Details'!$A$18:$L$18, 0),FALSE), 'E2 Allocators'!$B$15:$W$361, MATCH('O5 Details by Class &amp; Accounts'!CD$18, 'E2 Allocators'!$B$15:$W$15, 0),FALSE)*$E119)</f>
        <v>0</v>
      </c>
      <c r="CE119" s="1412">
        <f ca="1">IF(ISERROR(VLOOKUP(VLOOKUP($A119, 'E4 TB Allocation Details'!$A$18:$L$205, MATCH("A &amp; G ID", 'E4 TB Allocation Details'!$A$18:$L$18, 0),FALSE), 'E2 Allocators'!$B$15:$W$361, MATCH('O5 Details by Class &amp; Accounts'!CE$18, 'E2 Allocators'!$B$15:$W$15, 0),FALSE)*$E119), 0, VLOOKUP(VLOOKUP($A119, 'E4 TB Allocation Details'!$A$18:$L$205, MATCH("A &amp; G ID", 'E4 TB Allocation Details'!$A$18:$L$18, 0),FALSE), 'E2 Allocators'!$B$15:$W$361, MATCH('O5 Details by Class &amp; Accounts'!CE$18, 'E2 Allocators'!$B$15:$W$15, 0),FALSE)*$E119)</f>
        <v>0</v>
      </c>
      <c r="CF119" s="1412">
        <f ca="1">IF(ISERROR(VLOOKUP(VLOOKUP($A119, 'E4 TB Allocation Details'!$A$18:$L$205, MATCH("A &amp; G ID", 'E4 TB Allocation Details'!$A$18:$L$18, 0),FALSE), 'E2 Allocators'!$B$15:$W$361, MATCH('O5 Details by Class &amp; Accounts'!CF$18, 'E2 Allocators'!$B$15:$W$15, 0),FALSE)*$E119), 0, VLOOKUP(VLOOKUP($A119, 'E4 TB Allocation Details'!$A$18:$L$205, MATCH("A &amp; G ID", 'E4 TB Allocation Details'!$A$18:$L$18, 0),FALSE), 'E2 Allocators'!$B$15:$W$361, MATCH('O5 Details by Class &amp; Accounts'!CF$18, 'E2 Allocators'!$B$15:$W$15, 0),FALSE)*$E119)</f>
        <v>0</v>
      </c>
      <c r="CG119" s="1412">
        <f ca="1">IF(ISERROR(VLOOKUP(VLOOKUP($A119, 'E4 TB Allocation Details'!$A$18:$L$205, MATCH("A &amp; G ID", 'E4 TB Allocation Details'!$A$18:$L$18, 0),FALSE), 'E2 Allocators'!$B$15:$W$361, MATCH('O5 Details by Class &amp; Accounts'!CG$18, 'E2 Allocators'!$B$15:$W$15, 0),FALSE)*$E119), 0, VLOOKUP(VLOOKUP($A119, 'E4 TB Allocation Details'!$A$18:$L$205, MATCH("A &amp; G ID", 'E4 TB Allocation Details'!$A$18:$L$18, 0),FALSE), 'E2 Allocators'!$B$15:$W$361, MATCH('O5 Details by Class &amp; Accounts'!CG$18, 'E2 Allocators'!$B$15:$W$15, 0),FALSE)*$E119)</f>
        <v>0</v>
      </c>
      <c r="CH119" s="1412">
        <f ca="1">IF(ISERROR(VLOOKUP(VLOOKUP($A119, 'E4 TB Allocation Details'!$A$18:$L$205, MATCH("A &amp; G ID", 'E4 TB Allocation Details'!$A$18:$L$18, 0),FALSE), 'E2 Allocators'!$B$15:$W$361, MATCH('O5 Details by Class &amp; Accounts'!CH$18, 'E2 Allocators'!$B$15:$W$15, 0),FALSE)*$E119), 0, VLOOKUP(VLOOKUP($A119, 'E4 TB Allocation Details'!$A$18:$L$205, MATCH("A &amp; G ID", 'E4 TB Allocation Details'!$A$18:$L$18, 0),FALSE), 'E2 Allocators'!$B$15:$W$361, MATCH('O5 Details by Class &amp; Accounts'!CH$18, 'E2 Allocators'!$B$15:$W$15, 0),FALSE)*$E119)</f>
        <v>0</v>
      </c>
      <c r="CI119" s="1412">
        <f ca="1">IF(ISERROR(VLOOKUP(VLOOKUP($A119, 'E4 TB Allocation Details'!$A$18:$L$205, MATCH("A &amp; G ID", 'E4 TB Allocation Details'!$A$18:$L$18, 0),FALSE), 'E2 Allocators'!$B$15:$W$361, MATCH('O5 Details by Class &amp; Accounts'!CI$18, 'E2 Allocators'!$B$15:$W$15, 0),FALSE)*$E119), 0, VLOOKUP(VLOOKUP($A119, 'E4 TB Allocation Details'!$A$18:$L$205, MATCH("A &amp; G ID", 'E4 TB Allocation Details'!$A$18:$L$18, 0),FALSE), 'E2 Allocators'!$B$15:$W$361, MATCH('O5 Details by Class &amp; Accounts'!CI$18, 'E2 Allocators'!$B$15:$W$15, 0),FALSE)*$E119)</f>
        <v>0</v>
      </c>
      <c r="CJ119" s="1412">
        <f ca="1">IF(ISERROR(VLOOKUP(VLOOKUP($A119, 'E4 TB Allocation Details'!$A$18:$L$205, MATCH("A &amp; G ID", 'E4 TB Allocation Details'!$A$18:$L$18, 0),FALSE), 'E2 Allocators'!$B$15:$W$361, MATCH('O5 Details by Class &amp; Accounts'!CJ$18, 'E2 Allocators'!$B$15:$W$15, 0),FALSE)*$E119), 0, VLOOKUP(VLOOKUP($A119, 'E4 TB Allocation Details'!$A$18:$L$205, MATCH("A &amp; G ID", 'E4 TB Allocation Details'!$A$18:$L$18, 0),FALSE), 'E2 Allocators'!$B$15:$W$361, MATCH('O5 Details by Class &amp; Accounts'!CJ$18, 'E2 Allocators'!$B$15:$W$15, 0),FALSE)*$E119)</f>
        <v>0</v>
      </c>
      <c r="CK119" s="1412">
        <f ca="1">IF(ISERROR(VLOOKUP(VLOOKUP($A119, 'E4 TB Allocation Details'!$A$18:$L$205, MATCH("A &amp; G ID", 'E4 TB Allocation Details'!$A$18:$L$18, 0),FALSE), 'E2 Allocators'!$B$15:$W$361, MATCH('O5 Details by Class &amp; Accounts'!CK$18, 'E2 Allocators'!$B$15:$W$15, 0),FALSE)*$E119), 0, VLOOKUP(VLOOKUP($A119, 'E4 TB Allocation Details'!$A$18:$L$205, MATCH("A &amp; G ID", 'E4 TB Allocation Details'!$A$18:$L$18, 0),FALSE), 'E2 Allocators'!$B$15:$W$361, MATCH('O5 Details by Class &amp; Accounts'!CK$18, 'E2 Allocators'!$B$15:$W$15, 0),FALSE)*$E119)</f>
        <v>0</v>
      </c>
      <c r="CL119" s="1412">
        <f ca="1">IF(ISERROR(VLOOKUP(VLOOKUP($A119, 'E4 TB Allocation Details'!$A$18:$L$205, MATCH("A &amp; G ID", 'E4 TB Allocation Details'!$A$18:$L$18, 0),FALSE), 'E2 Allocators'!$B$15:$W$361, MATCH('O5 Details by Class &amp; Accounts'!CL$18, 'E2 Allocators'!$B$15:$W$15, 0),FALSE)*$E119), 0, VLOOKUP(VLOOKUP($A119, 'E4 TB Allocation Details'!$A$18:$L$205, MATCH("A &amp; G ID", 'E4 TB Allocation Details'!$A$18:$L$18, 0),FALSE), 'E2 Allocators'!$B$15:$W$361, MATCH('O5 Details by Class &amp; Accounts'!CL$18, 'E2 Allocators'!$B$15:$W$15, 0),FALSE)*$E119)</f>
        <v>0</v>
      </c>
      <c r="CM119" s="1412">
        <f ca="1">IF(ISERROR(VLOOKUP(VLOOKUP($A119, 'E4 TB Allocation Details'!$A$18:$L$205, MATCH("A &amp; G ID", 'E4 TB Allocation Details'!$A$18:$L$18, 0),FALSE), 'E2 Allocators'!$B$15:$W$361, MATCH('O5 Details by Class &amp; Accounts'!CM$18, 'E2 Allocators'!$B$15:$W$15, 0),FALSE)*$E119), 0, VLOOKUP(VLOOKUP($A119, 'E4 TB Allocation Details'!$A$18:$L$205, MATCH("A &amp; G ID", 'E4 TB Allocation Details'!$A$18:$L$18, 0),FALSE), 'E2 Allocators'!$B$15:$W$361, MATCH('O5 Details by Class &amp; Accounts'!CM$18, 'E2 Allocators'!$B$15:$W$15, 0),FALSE)*$E119)</f>
        <v>0</v>
      </c>
      <c r="CN119" s="1412">
        <f t="shared" si="29"/>
        <v>1055000</v>
      </c>
      <c r="CO119" s="1792">
        <f t="shared" si="30"/>
        <v>0</v>
      </c>
      <c r="CQ119" s="2087" t="s">
        <v>86</v>
      </c>
    </row>
    <row r="120" spans="1:95" s="81" customFormat="1" ht="12.75">
      <c r="A120" s="1087">
        <v>4715</v>
      </c>
      <c r="B120" s="1087" t="s">
        <v>1019</v>
      </c>
      <c r="C120" s="1789">
        <f ca="1">IF(ISERROR(VLOOKUP($A120,'I3 TB Data'!$A$23:$H$458,MATCH('O5 Details by Class &amp; Accounts'!$C$18, 'I3 TB Data'!$A$23:$H$23,0),0)), 0, VLOOKUP($A120,'I3 TB Data'!$A$23:$H$458,MATCH('O5 Details by Class &amp; Accounts'!$C$18,'I3 TB Data'!$A$23:$H$23,0),0))</f>
        <v>0</v>
      </c>
      <c r="D120" s="1790"/>
      <c r="E120" s="1789">
        <f t="shared" si="24"/>
        <v>0</v>
      </c>
      <c r="F120" s="1791">
        <f ca="1">IF(ISERROR(VLOOKUP($A120, 'E1 Categorization'!A39:E128, MATCH("Customer Component", 'E1 Categorization'!$A$33:$E$33,0), 0)), 0, IF(VLOOKUP($A120, 'E1 Categorization'!A39:E128, MATCH("Customer Component", 'E1 Categorization'!$A$33:$E$33,0), 0)=0, 'O5 Details by Class &amp; Accounts'!$E120, IF(AND(VLOOKUP($A120, 'E1 Categorization'!A39:E128, MATCH("Customer Component", 'E1 Categorization'!$A$33:$E$33,0), 0) &gt;0, VLOOKUP($A120, 'E1 Categorization'!A39:E128, MATCH("Customer Component", 'E1 Categorization'!$A$33:$E$33,0), 0)&lt;1), 'O5 Details by Class &amp; Accounts'!$E120*(1-VLOOKUP($A120, 'E1 Categorization'!A39:E128, MATCH("Customer Component", 'E1 Categorization'!$A$33:$E$33,0), 0)), 0)))</f>
        <v>0</v>
      </c>
      <c r="G120" s="1791">
        <f ca="1">IF(ISERROR(VLOOKUP($A120, 'E1 Categorization'!A39:E128, MATCH("Customer Component", 'E1 Categorization'!$A$33:$E$33,0), 0)),0, IF(VLOOKUP($A120, 'E1 Categorization'!A39:E128, MATCH("Customer Component", 'E1 Categorization'!$A$33:$E$33,0), 0)=0, 0, IF(AND(VLOOKUP($A120, 'E1 Categorization'!A39:E128, MATCH("Customer Component", 'E1 Categorization'!$A$33:$E$33,0), 0) &gt;0, VLOOKUP($A120, 'E1 Categorization'!A39:E128, MATCH("Customer Component", 'E1 Categorization'!$A$33:$E$33,0), 0)&lt;1), 'O5 Details by Class &amp; Accounts'!$E120*(VLOOKUP($A120, 'E1 Categorization'!A39:E128, MATCH("Customer Component", 'E1 Categorization'!$A$33:$E$33,0), 0)), 'O5 Details by Class &amp; Accounts'!$E120)))</f>
        <v>0</v>
      </c>
      <c r="H120" s="1412">
        <f t="shared" si="25"/>
        <v>0</v>
      </c>
      <c r="I120" s="1412">
        <f ca="1">IF(ISERROR(VLOOKUP(VLOOKUP($A120, 'E4 TB Allocation Details'!$A$18:$L$205, MATCH("Demand ID", 'E4 TB Allocation Details'!$A$18:$L$18, 0),FALSE), 'E2 Allocators'!$B$15:$W$361, MATCH('O5 Details by Class &amp; Accounts'!I$18, 'E2 Allocators'!$B$15:$W$15, 0),FALSE)*$F120), 0, VLOOKUP(VLOOKUP($A120, 'E4 TB Allocation Details'!$A$18:$L$205, MATCH("Demand ID", 'E4 TB Allocation Details'!$A$18:$L$18, 0),FALSE), 'E2 Allocators'!$B$15:$W$361, MATCH('O5 Details by Class &amp; Accounts'!I$18, 'E2 Allocators'!$B$15:$W$15, 0),FALSE)*$F120)</f>
        <v>0</v>
      </c>
      <c r="J120" s="1412">
        <f ca="1">IF(ISERROR(VLOOKUP(VLOOKUP($A120, 'E4 TB Allocation Details'!$A$18:$L$205, MATCH("Demand ID", 'E4 TB Allocation Details'!$A$18:$L$18, 0),FALSE), 'E2 Allocators'!$B$15:$W$361, MATCH('O5 Details by Class &amp; Accounts'!J$18, 'E2 Allocators'!$B$15:$W$15, 0),FALSE)*$F120), 0, VLOOKUP(VLOOKUP($A120, 'E4 TB Allocation Details'!$A$18:$L$205, MATCH("Demand ID", 'E4 TB Allocation Details'!$A$18:$L$18, 0),FALSE), 'E2 Allocators'!$B$15:$W$361, MATCH('O5 Details by Class &amp; Accounts'!J$18, 'E2 Allocators'!$B$15:$W$15, 0),FALSE)*$F120)</f>
        <v>0</v>
      </c>
      <c r="K120" s="1412">
        <f ca="1">IF(ISERROR(VLOOKUP(VLOOKUP($A120, 'E4 TB Allocation Details'!$A$18:$L$205, MATCH("Demand ID", 'E4 TB Allocation Details'!$A$18:$L$18, 0),FALSE), 'E2 Allocators'!$B$15:$W$361, MATCH('O5 Details by Class &amp; Accounts'!K$18, 'E2 Allocators'!$B$15:$W$15, 0),FALSE)*$F120), 0, VLOOKUP(VLOOKUP($A120, 'E4 TB Allocation Details'!$A$18:$L$205, MATCH("Demand ID", 'E4 TB Allocation Details'!$A$18:$L$18, 0),FALSE), 'E2 Allocators'!$B$15:$W$361, MATCH('O5 Details by Class &amp; Accounts'!K$18, 'E2 Allocators'!$B$15:$W$15, 0),FALSE)*$F120)</f>
        <v>0</v>
      </c>
      <c r="L120" s="1412">
        <f ca="1">IF(ISERROR(VLOOKUP(VLOOKUP($A120, 'E4 TB Allocation Details'!$A$18:$L$205, MATCH("Demand ID", 'E4 TB Allocation Details'!$A$18:$L$18, 0),FALSE), 'E2 Allocators'!$B$15:$W$361, MATCH('O5 Details by Class &amp; Accounts'!L$18, 'E2 Allocators'!$B$15:$W$15, 0),FALSE)*$F120), 0, VLOOKUP(VLOOKUP($A120, 'E4 TB Allocation Details'!$A$18:$L$205, MATCH("Demand ID", 'E4 TB Allocation Details'!$A$18:$L$18, 0),FALSE), 'E2 Allocators'!$B$15:$W$361, MATCH('O5 Details by Class &amp; Accounts'!L$18, 'E2 Allocators'!$B$15:$W$15, 0),FALSE)*$F120)</f>
        <v>0</v>
      </c>
      <c r="M120" s="1412">
        <f ca="1">IF(ISERROR(VLOOKUP(VLOOKUP($A120, 'E4 TB Allocation Details'!$A$18:$L$205, MATCH("Demand ID", 'E4 TB Allocation Details'!$A$18:$L$18, 0),FALSE), 'E2 Allocators'!$B$15:$W$361, MATCH('O5 Details by Class &amp; Accounts'!M$18, 'E2 Allocators'!$B$15:$W$15, 0),FALSE)*$F120), 0, VLOOKUP(VLOOKUP($A120, 'E4 TB Allocation Details'!$A$18:$L$205, MATCH("Demand ID", 'E4 TB Allocation Details'!$A$18:$L$18, 0),FALSE), 'E2 Allocators'!$B$15:$W$361, MATCH('O5 Details by Class &amp; Accounts'!M$18, 'E2 Allocators'!$B$15:$W$15, 0),FALSE)*$F120)</f>
        <v>0</v>
      </c>
      <c r="N120" s="1412">
        <f ca="1">IF(ISERROR(VLOOKUP(VLOOKUP($A120, 'E4 TB Allocation Details'!$A$18:$L$205, MATCH("Demand ID", 'E4 TB Allocation Details'!$A$18:$L$18, 0),FALSE), 'E2 Allocators'!$B$15:$W$361, MATCH('O5 Details by Class &amp; Accounts'!N$18, 'E2 Allocators'!$B$15:$W$15, 0),FALSE)*$F120), 0, VLOOKUP(VLOOKUP($A120, 'E4 TB Allocation Details'!$A$18:$L$205, MATCH("Demand ID", 'E4 TB Allocation Details'!$A$18:$L$18, 0),FALSE), 'E2 Allocators'!$B$15:$W$361, MATCH('O5 Details by Class &amp; Accounts'!N$18, 'E2 Allocators'!$B$15:$W$15, 0),FALSE)*$F120)</f>
        <v>0</v>
      </c>
      <c r="O120" s="1412">
        <f ca="1">IF(ISERROR(VLOOKUP(VLOOKUP($A120, 'E4 TB Allocation Details'!$A$18:$L$205, MATCH("Demand ID", 'E4 TB Allocation Details'!$A$18:$L$18, 0),FALSE), 'E2 Allocators'!$B$15:$W$361, MATCH('O5 Details by Class &amp; Accounts'!O$18, 'E2 Allocators'!$B$15:$W$15, 0),FALSE)*$F120), 0, VLOOKUP(VLOOKUP($A120, 'E4 TB Allocation Details'!$A$18:$L$205, MATCH("Demand ID", 'E4 TB Allocation Details'!$A$18:$L$18, 0),FALSE), 'E2 Allocators'!$B$15:$W$361, MATCH('O5 Details by Class &amp; Accounts'!O$18, 'E2 Allocators'!$B$15:$W$15, 0),FALSE)*$F120)</f>
        <v>0</v>
      </c>
      <c r="P120" s="1412">
        <f ca="1">IF(ISERROR(VLOOKUP(VLOOKUP($A120, 'E4 TB Allocation Details'!$A$18:$L$205, MATCH("Demand ID", 'E4 TB Allocation Details'!$A$18:$L$18, 0),FALSE), 'E2 Allocators'!$B$15:$W$361, MATCH('O5 Details by Class &amp; Accounts'!P$18, 'E2 Allocators'!$B$15:$W$15, 0),FALSE)*$F120), 0, VLOOKUP(VLOOKUP($A120, 'E4 TB Allocation Details'!$A$18:$L$205, MATCH("Demand ID", 'E4 TB Allocation Details'!$A$18:$L$18, 0),FALSE), 'E2 Allocators'!$B$15:$W$361, MATCH('O5 Details by Class &amp; Accounts'!P$18, 'E2 Allocators'!$B$15:$W$15, 0),FALSE)*$F120)</f>
        <v>0</v>
      </c>
      <c r="Q120" s="1412">
        <f ca="1">IF(ISERROR(VLOOKUP(VLOOKUP($A120, 'E4 TB Allocation Details'!$A$18:$L$205, MATCH("Demand ID", 'E4 TB Allocation Details'!$A$18:$L$18, 0),FALSE), 'E2 Allocators'!$B$15:$W$361, MATCH('O5 Details by Class &amp; Accounts'!Q$18, 'E2 Allocators'!$B$15:$W$15, 0),FALSE)*$F120), 0, VLOOKUP(VLOOKUP($A120, 'E4 TB Allocation Details'!$A$18:$L$205, MATCH("Demand ID", 'E4 TB Allocation Details'!$A$18:$L$18, 0),FALSE), 'E2 Allocators'!$B$15:$W$361, MATCH('O5 Details by Class &amp; Accounts'!Q$18, 'E2 Allocators'!$B$15:$W$15, 0),FALSE)*$F120)</f>
        <v>0</v>
      </c>
      <c r="R120" s="1412">
        <f ca="1">IF(ISERROR(VLOOKUP(VLOOKUP($A120, 'E4 TB Allocation Details'!$A$18:$L$205, MATCH("Demand ID", 'E4 TB Allocation Details'!$A$18:$L$18, 0),FALSE), 'E2 Allocators'!$B$15:$W$361, MATCH('O5 Details by Class &amp; Accounts'!R$18, 'E2 Allocators'!$B$15:$W$15, 0),FALSE)*$F120), 0, VLOOKUP(VLOOKUP($A120, 'E4 TB Allocation Details'!$A$18:$L$205, MATCH("Demand ID", 'E4 TB Allocation Details'!$A$18:$L$18, 0),FALSE), 'E2 Allocators'!$B$15:$W$361, MATCH('O5 Details by Class &amp; Accounts'!R$18, 'E2 Allocators'!$B$15:$W$15, 0),FALSE)*$F120)</f>
        <v>0</v>
      </c>
      <c r="S120" s="1412">
        <f ca="1">IF(ISERROR(VLOOKUP(VLOOKUP($A120, 'E4 TB Allocation Details'!$A$18:$L$205, MATCH("Demand ID", 'E4 TB Allocation Details'!$A$18:$L$18, 0),FALSE), 'E2 Allocators'!$B$15:$W$361, MATCH('O5 Details by Class &amp; Accounts'!S$18, 'E2 Allocators'!$B$15:$W$15, 0),FALSE)*$F120), 0, VLOOKUP(VLOOKUP($A120, 'E4 TB Allocation Details'!$A$18:$L$205, MATCH("Demand ID", 'E4 TB Allocation Details'!$A$18:$L$18, 0),FALSE), 'E2 Allocators'!$B$15:$W$361, MATCH('O5 Details by Class &amp; Accounts'!S$18, 'E2 Allocators'!$B$15:$W$15, 0),FALSE)*$F120)</f>
        <v>0</v>
      </c>
      <c r="T120" s="1412">
        <f ca="1">IF(ISERROR(VLOOKUP(VLOOKUP($A120, 'E4 TB Allocation Details'!$A$18:$L$205, MATCH("Demand ID", 'E4 TB Allocation Details'!$A$18:$L$18, 0),FALSE), 'E2 Allocators'!$B$15:$W$361, MATCH('O5 Details by Class &amp; Accounts'!T$18, 'E2 Allocators'!$B$15:$W$15, 0),FALSE)*$F120), 0, VLOOKUP(VLOOKUP($A120, 'E4 TB Allocation Details'!$A$18:$L$205, MATCH("Demand ID", 'E4 TB Allocation Details'!$A$18:$L$18, 0),FALSE), 'E2 Allocators'!$B$15:$W$361, MATCH('O5 Details by Class &amp; Accounts'!T$18, 'E2 Allocators'!$B$15:$W$15, 0),FALSE)*$F120)</f>
        <v>0</v>
      </c>
      <c r="U120" s="1412">
        <f ca="1">IF(ISERROR(VLOOKUP(VLOOKUP($A120, 'E4 TB Allocation Details'!$A$18:$L$205, MATCH("Demand ID", 'E4 TB Allocation Details'!$A$18:$L$18, 0),FALSE), 'E2 Allocators'!$B$15:$W$361, MATCH('O5 Details by Class &amp; Accounts'!U$18, 'E2 Allocators'!$B$15:$W$15, 0),FALSE)*$F120), 0, VLOOKUP(VLOOKUP($A120, 'E4 TB Allocation Details'!$A$18:$L$205, MATCH("Demand ID", 'E4 TB Allocation Details'!$A$18:$L$18, 0),FALSE), 'E2 Allocators'!$B$15:$W$361, MATCH('O5 Details by Class &amp; Accounts'!U$18, 'E2 Allocators'!$B$15:$W$15, 0),FALSE)*$F120)</f>
        <v>0</v>
      </c>
      <c r="V120" s="1412">
        <f ca="1">IF(ISERROR(VLOOKUP(VLOOKUP($A120, 'E4 TB Allocation Details'!$A$18:$L$205, MATCH("Demand ID", 'E4 TB Allocation Details'!$A$18:$L$18, 0),FALSE), 'E2 Allocators'!$B$15:$W$361, MATCH('O5 Details by Class &amp; Accounts'!V$18, 'E2 Allocators'!$B$15:$W$15, 0),FALSE)*$F120), 0, VLOOKUP(VLOOKUP($A120, 'E4 TB Allocation Details'!$A$18:$L$205, MATCH("Demand ID", 'E4 TB Allocation Details'!$A$18:$L$18, 0),FALSE), 'E2 Allocators'!$B$15:$W$361, MATCH('O5 Details by Class &amp; Accounts'!V$18, 'E2 Allocators'!$B$15:$W$15, 0),FALSE)*$F120)</f>
        <v>0</v>
      </c>
      <c r="W120" s="1412">
        <f ca="1">IF(ISERROR(VLOOKUP(VLOOKUP($A120, 'E4 TB Allocation Details'!$A$18:$L$205, MATCH("Demand ID", 'E4 TB Allocation Details'!$A$18:$L$18, 0),FALSE), 'E2 Allocators'!$B$15:$W$361, MATCH('O5 Details by Class &amp; Accounts'!W$18, 'E2 Allocators'!$B$15:$W$15, 0),FALSE)*$F120), 0, VLOOKUP(VLOOKUP($A120, 'E4 TB Allocation Details'!$A$18:$L$205, MATCH("Demand ID", 'E4 TB Allocation Details'!$A$18:$L$18, 0),FALSE), 'E2 Allocators'!$B$15:$W$361, MATCH('O5 Details by Class &amp; Accounts'!W$18, 'E2 Allocators'!$B$15:$W$15, 0),FALSE)*$F120)</f>
        <v>0</v>
      </c>
      <c r="X120" s="1412">
        <f ca="1">IF(ISERROR(VLOOKUP(VLOOKUP($A120, 'E4 TB Allocation Details'!$A$18:$L$205, MATCH("Demand ID", 'E4 TB Allocation Details'!$A$18:$L$18, 0),FALSE), 'E2 Allocators'!$B$15:$W$361, MATCH('O5 Details by Class &amp; Accounts'!X$18, 'E2 Allocators'!$B$15:$W$15, 0),FALSE)*$F120), 0, VLOOKUP(VLOOKUP($A120, 'E4 TB Allocation Details'!$A$18:$L$205, MATCH("Demand ID", 'E4 TB Allocation Details'!$A$18:$L$18, 0),FALSE), 'E2 Allocators'!$B$15:$W$361, MATCH('O5 Details by Class &amp; Accounts'!X$18, 'E2 Allocators'!$B$15:$W$15, 0),FALSE)*$F120)</f>
        <v>0</v>
      </c>
      <c r="Y120" s="1412">
        <f ca="1">IF(ISERROR(VLOOKUP(VLOOKUP($A120, 'E4 TB Allocation Details'!$A$18:$L$205, MATCH("Demand ID", 'E4 TB Allocation Details'!$A$18:$L$18, 0),FALSE), 'E2 Allocators'!$B$15:$W$361, MATCH('O5 Details by Class &amp; Accounts'!Y$18, 'E2 Allocators'!$B$15:$W$15, 0),FALSE)*$F120), 0, VLOOKUP(VLOOKUP($A120, 'E4 TB Allocation Details'!$A$18:$L$205, MATCH("Demand ID", 'E4 TB Allocation Details'!$A$18:$L$18, 0),FALSE), 'E2 Allocators'!$B$15:$W$361, MATCH('O5 Details by Class &amp; Accounts'!Y$18, 'E2 Allocators'!$B$15:$W$15, 0),FALSE)*$F120)</f>
        <v>0</v>
      </c>
      <c r="Z120" s="1412">
        <f ca="1">IF(ISERROR(VLOOKUP(VLOOKUP($A120, 'E4 TB Allocation Details'!$A$18:$L$205, MATCH("Demand ID", 'E4 TB Allocation Details'!$A$18:$L$18, 0),FALSE), 'E2 Allocators'!$B$15:$W$361, MATCH('O5 Details by Class &amp; Accounts'!Z$18, 'E2 Allocators'!$B$15:$W$15, 0),FALSE)*$F120), 0, VLOOKUP(VLOOKUP($A120, 'E4 TB Allocation Details'!$A$18:$L$205, MATCH("Demand ID", 'E4 TB Allocation Details'!$A$18:$L$18, 0),FALSE), 'E2 Allocators'!$B$15:$W$361, MATCH('O5 Details by Class &amp; Accounts'!Z$18, 'E2 Allocators'!$B$15:$W$15, 0),FALSE)*$F120)</f>
        <v>0</v>
      </c>
      <c r="AA120" s="1412">
        <f ca="1">IF(ISERROR(VLOOKUP(VLOOKUP($A120, 'E4 TB Allocation Details'!$A$18:$L$205, MATCH("Demand ID", 'E4 TB Allocation Details'!$A$18:$L$18, 0),FALSE), 'E2 Allocators'!$B$15:$W$361, MATCH('O5 Details by Class &amp; Accounts'!AA$18, 'E2 Allocators'!$B$15:$W$15, 0),FALSE)*$F120), 0, VLOOKUP(VLOOKUP($A120, 'E4 TB Allocation Details'!$A$18:$L$205, MATCH("Demand ID", 'E4 TB Allocation Details'!$A$18:$L$18, 0),FALSE), 'E2 Allocators'!$B$15:$W$361, MATCH('O5 Details by Class &amp; Accounts'!AA$18, 'E2 Allocators'!$B$15:$W$15, 0),FALSE)*$F120)</f>
        <v>0</v>
      </c>
      <c r="AB120" s="1412">
        <f ca="1">IF(ISERROR(VLOOKUP(VLOOKUP($A120, 'E4 TB Allocation Details'!$A$18:$L$205, MATCH("Demand ID", 'E4 TB Allocation Details'!$A$18:$L$18, 0),FALSE), 'E2 Allocators'!$B$15:$W$361, MATCH('O5 Details by Class &amp; Accounts'!AB$18, 'E2 Allocators'!$B$15:$W$15, 0),FALSE)*$F120), 0, VLOOKUP(VLOOKUP($A120, 'E4 TB Allocation Details'!$A$18:$L$205, MATCH("Demand ID", 'E4 TB Allocation Details'!$A$18:$L$18, 0),FALSE), 'E2 Allocators'!$B$15:$W$361, MATCH('O5 Details by Class &amp; Accounts'!AB$18, 'E2 Allocators'!$B$15:$W$15, 0),FALSE)*$F120)</f>
        <v>0</v>
      </c>
      <c r="AC120" s="1412">
        <f t="shared" si="26"/>
        <v>0</v>
      </c>
      <c r="AD120" s="1412">
        <f ca="1">IF(ISERROR(VLOOKUP(VLOOKUP($A120, 'E4 TB Allocation Details'!$A$18:$L$205, MATCH("Customer ID", 'E4 TB Allocation Details'!$A$18:$L$18, 0),FALSE), 'E2 Allocators'!$B$15:$W$361, MATCH('O5 Details by Class &amp; Accounts'!AD$18, 'E2 Allocators'!$B$15:$W$15, 0),FALSE)*$G120), 0, VLOOKUP(VLOOKUP($A120, 'E4 TB Allocation Details'!$A$18:$L$205, MATCH("Customer ID", 'E4 TB Allocation Details'!$A$18:$L$18, 0),FALSE), 'E2 Allocators'!$B$15:$W$361, MATCH('O5 Details by Class &amp; Accounts'!AD$18, 'E2 Allocators'!$B$15:$W$15, 0),FALSE)*$G120)</f>
        <v>0</v>
      </c>
      <c r="AE120" s="1412">
        <f ca="1">IF(ISERROR(VLOOKUP(VLOOKUP($A120, 'E4 TB Allocation Details'!$A$18:$L$205, MATCH("Customer ID", 'E4 TB Allocation Details'!$A$18:$L$18, 0),FALSE), 'E2 Allocators'!$B$15:$W$361, MATCH('O5 Details by Class &amp; Accounts'!AE$18, 'E2 Allocators'!$B$15:$W$15, 0),FALSE)*$G120), 0, VLOOKUP(VLOOKUP($A120, 'E4 TB Allocation Details'!$A$18:$L$205, MATCH("Customer ID", 'E4 TB Allocation Details'!$A$18:$L$18, 0),FALSE), 'E2 Allocators'!$B$15:$W$361, MATCH('O5 Details by Class &amp; Accounts'!AE$18, 'E2 Allocators'!$B$15:$W$15, 0),FALSE)*$G120)</f>
        <v>0</v>
      </c>
      <c r="AF120" s="1412">
        <f ca="1">IF(ISERROR(VLOOKUP(VLOOKUP($A120, 'E4 TB Allocation Details'!$A$18:$L$205, MATCH("Customer ID", 'E4 TB Allocation Details'!$A$18:$L$18, 0),FALSE), 'E2 Allocators'!$B$15:$W$361, MATCH('O5 Details by Class &amp; Accounts'!AF$18, 'E2 Allocators'!$B$15:$W$15, 0),FALSE)*$G120), 0, VLOOKUP(VLOOKUP($A120, 'E4 TB Allocation Details'!$A$18:$L$205, MATCH("Customer ID", 'E4 TB Allocation Details'!$A$18:$L$18, 0),FALSE), 'E2 Allocators'!$B$15:$W$361, MATCH('O5 Details by Class &amp; Accounts'!AF$18, 'E2 Allocators'!$B$15:$W$15, 0),FALSE)*$G120)</f>
        <v>0</v>
      </c>
      <c r="AG120" s="1412">
        <f ca="1">IF(ISERROR(VLOOKUP(VLOOKUP($A120, 'E4 TB Allocation Details'!$A$18:$L$205, MATCH("Customer ID", 'E4 TB Allocation Details'!$A$18:$L$18, 0),FALSE), 'E2 Allocators'!$B$15:$W$361, MATCH('O5 Details by Class &amp; Accounts'!AG$18, 'E2 Allocators'!$B$15:$W$15, 0),FALSE)*$G120), 0, VLOOKUP(VLOOKUP($A120, 'E4 TB Allocation Details'!$A$18:$L$205, MATCH("Customer ID", 'E4 TB Allocation Details'!$A$18:$L$18, 0),FALSE), 'E2 Allocators'!$B$15:$W$361, MATCH('O5 Details by Class &amp; Accounts'!AG$18, 'E2 Allocators'!$B$15:$W$15, 0),FALSE)*$G120)</f>
        <v>0</v>
      </c>
      <c r="AH120" s="1412">
        <f ca="1">IF(ISERROR(VLOOKUP(VLOOKUP($A120, 'E4 TB Allocation Details'!$A$18:$L$205, MATCH("Customer ID", 'E4 TB Allocation Details'!$A$18:$L$18, 0),FALSE), 'E2 Allocators'!$B$15:$W$361, MATCH('O5 Details by Class &amp; Accounts'!AH$18, 'E2 Allocators'!$B$15:$W$15, 0),FALSE)*$G120), 0, VLOOKUP(VLOOKUP($A120, 'E4 TB Allocation Details'!$A$18:$L$205, MATCH("Customer ID", 'E4 TB Allocation Details'!$A$18:$L$18, 0),FALSE), 'E2 Allocators'!$B$15:$W$361, MATCH('O5 Details by Class &amp; Accounts'!AH$18, 'E2 Allocators'!$B$15:$W$15, 0),FALSE)*$G120)</f>
        <v>0</v>
      </c>
      <c r="AI120" s="1412">
        <f ca="1">IF(ISERROR(VLOOKUP(VLOOKUP($A120, 'E4 TB Allocation Details'!$A$18:$L$205, MATCH("Customer ID", 'E4 TB Allocation Details'!$A$18:$L$18, 0),FALSE), 'E2 Allocators'!$B$15:$W$361, MATCH('O5 Details by Class &amp; Accounts'!AI$18, 'E2 Allocators'!$B$15:$W$15, 0),FALSE)*$G120), 0, VLOOKUP(VLOOKUP($A120, 'E4 TB Allocation Details'!$A$18:$L$205, MATCH("Customer ID", 'E4 TB Allocation Details'!$A$18:$L$18, 0),FALSE), 'E2 Allocators'!$B$15:$W$361, MATCH('O5 Details by Class &amp; Accounts'!AI$18, 'E2 Allocators'!$B$15:$W$15, 0),FALSE)*$G120)</f>
        <v>0</v>
      </c>
      <c r="AJ120" s="1412">
        <f ca="1">IF(ISERROR(VLOOKUP(VLOOKUP($A120, 'E4 TB Allocation Details'!$A$18:$L$205, MATCH("Customer ID", 'E4 TB Allocation Details'!$A$18:$L$18, 0),FALSE), 'E2 Allocators'!$B$15:$W$361, MATCH('O5 Details by Class &amp; Accounts'!AJ$18, 'E2 Allocators'!$B$15:$W$15, 0),FALSE)*$G120), 0, VLOOKUP(VLOOKUP($A120, 'E4 TB Allocation Details'!$A$18:$L$205, MATCH("Customer ID", 'E4 TB Allocation Details'!$A$18:$L$18, 0),FALSE), 'E2 Allocators'!$B$15:$W$361, MATCH('O5 Details by Class &amp; Accounts'!AJ$18, 'E2 Allocators'!$B$15:$W$15, 0),FALSE)*$G120)</f>
        <v>0</v>
      </c>
      <c r="AK120" s="1412">
        <f ca="1">IF(ISERROR(VLOOKUP(VLOOKUP($A120, 'E4 TB Allocation Details'!$A$18:$L$205, MATCH("Customer ID", 'E4 TB Allocation Details'!$A$18:$L$18, 0),FALSE), 'E2 Allocators'!$B$15:$W$361, MATCH('O5 Details by Class &amp; Accounts'!AK$18, 'E2 Allocators'!$B$15:$W$15, 0),FALSE)*$G120), 0, VLOOKUP(VLOOKUP($A120, 'E4 TB Allocation Details'!$A$18:$L$205, MATCH("Customer ID", 'E4 TB Allocation Details'!$A$18:$L$18, 0),FALSE), 'E2 Allocators'!$B$15:$W$361, MATCH('O5 Details by Class &amp; Accounts'!AK$18, 'E2 Allocators'!$B$15:$W$15, 0),FALSE)*$G120)</f>
        <v>0</v>
      </c>
      <c r="AL120" s="1412">
        <f ca="1">IF(ISERROR(VLOOKUP(VLOOKUP($A120, 'E4 TB Allocation Details'!$A$18:$L$205, MATCH("Customer ID", 'E4 TB Allocation Details'!$A$18:$L$18, 0),FALSE), 'E2 Allocators'!$B$15:$W$361, MATCH('O5 Details by Class &amp; Accounts'!AL$18, 'E2 Allocators'!$B$15:$W$15, 0),FALSE)*$G120), 0, VLOOKUP(VLOOKUP($A120, 'E4 TB Allocation Details'!$A$18:$L$205, MATCH("Customer ID", 'E4 TB Allocation Details'!$A$18:$L$18, 0),FALSE), 'E2 Allocators'!$B$15:$W$361, MATCH('O5 Details by Class &amp; Accounts'!AL$18, 'E2 Allocators'!$B$15:$W$15, 0),FALSE)*$G120)</f>
        <v>0</v>
      </c>
      <c r="AM120" s="1412">
        <f ca="1">IF(ISERROR(VLOOKUP(VLOOKUP($A120, 'E4 TB Allocation Details'!$A$18:$L$205, MATCH("Customer ID", 'E4 TB Allocation Details'!$A$18:$L$18, 0),FALSE), 'E2 Allocators'!$B$15:$W$361, MATCH('O5 Details by Class &amp; Accounts'!AM$18, 'E2 Allocators'!$B$15:$W$15, 0),FALSE)*$G120), 0, VLOOKUP(VLOOKUP($A120, 'E4 TB Allocation Details'!$A$18:$L$205, MATCH("Customer ID", 'E4 TB Allocation Details'!$A$18:$L$18, 0),FALSE), 'E2 Allocators'!$B$15:$W$361, MATCH('O5 Details by Class &amp; Accounts'!AM$18, 'E2 Allocators'!$B$15:$W$15, 0),FALSE)*$G120)</f>
        <v>0</v>
      </c>
      <c r="AN120" s="1412">
        <f ca="1">IF(ISERROR(VLOOKUP(VLOOKUP($A120, 'E4 TB Allocation Details'!$A$18:$L$205, MATCH("Customer ID", 'E4 TB Allocation Details'!$A$18:$L$18, 0),FALSE), 'E2 Allocators'!$B$15:$W$361, MATCH('O5 Details by Class &amp; Accounts'!AN$18, 'E2 Allocators'!$B$15:$W$15, 0),FALSE)*$G120), 0, VLOOKUP(VLOOKUP($A120, 'E4 TB Allocation Details'!$A$18:$L$205, MATCH("Customer ID", 'E4 TB Allocation Details'!$A$18:$L$18, 0),FALSE), 'E2 Allocators'!$B$15:$W$361, MATCH('O5 Details by Class &amp; Accounts'!AN$18, 'E2 Allocators'!$B$15:$W$15, 0),FALSE)*$G120)</f>
        <v>0</v>
      </c>
      <c r="AO120" s="1412">
        <f ca="1">IF(ISERROR(VLOOKUP(VLOOKUP($A120, 'E4 TB Allocation Details'!$A$18:$L$205, MATCH("Customer ID", 'E4 TB Allocation Details'!$A$18:$L$18, 0),FALSE), 'E2 Allocators'!$B$15:$W$361, MATCH('O5 Details by Class &amp; Accounts'!AO$18, 'E2 Allocators'!$B$15:$W$15, 0),FALSE)*$G120), 0, VLOOKUP(VLOOKUP($A120, 'E4 TB Allocation Details'!$A$18:$L$205, MATCH("Customer ID", 'E4 TB Allocation Details'!$A$18:$L$18, 0),FALSE), 'E2 Allocators'!$B$15:$W$361, MATCH('O5 Details by Class &amp; Accounts'!AO$18, 'E2 Allocators'!$B$15:$W$15, 0),FALSE)*$G120)</f>
        <v>0</v>
      </c>
      <c r="AP120" s="1412">
        <f ca="1">IF(ISERROR(VLOOKUP(VLOOKUP($A120, 'E4 TB Allocation Details'!$A$18:$L$205, MATCH("Customer ID", 'E4 TB Allocation Details'!$A$18:$L$18, 0),FALSE), 'E2 Allocators'!$B$15:$W$361, MATCH('O5 Details by Class &amp; Accounts'!AP$18, 'E2 Allocators'!$B$15:$W$15, 0),FALSE)*$G120), 0, VLOOKUP(VLOOKUP($A120, 'E4 TB Allocation Details'!$A$18:$L$205, MATCH("Customer ID", 'E4 TB Allocation Details'!$A$18:$L$18, 0),FALSE), 'E2 Allocators'!$B$15:$W$361, MATCH('O5 Details by Class &amp; Accounts'!AP$18, 'E2 Allocators'!$B$15:$W$15, 0),FALSE)*$G120)</f>
        <v>0</v>
      </c>
      <c r="AQ120" s="1412">
        <f ca="1">IF(ISERROR(VLOOKUP(VLOOKUP($A120, 'E4 TB Allocation Details'!$A$18:$L$205, MATCH("Customer ID", 'E4 TB Allocation Details'!$A$18:$L$18, 0),FALSE), 'E2 Allocators'!$B$15:$W$361, MATCH('O5 Details by Class &amp; Accounts'!AQ$18, 'E2 Allocators'!$B$15:$W$15, 0),FALSE)*$G120), 0, VLOOKUP(VLOOKUP($A120, 'E4 TB Allocation Details'!$A$18:$L$205, MATCH("Customer ID", 'E4 TB Allocation Details'!$A$18:$L$18, 0),FALSE), 'E2 Allocators'!$B$15:$W$361, MATCH('O5 Details by Class &amp; Accounts'!AQ$18, 'E2 Allocators'!$B$15:$W$15, 0),FALSE)*$G120)</f>
        <v>0</v>
      </c>
      <c r="AR120" s="1412">
        <f ca="1">IF(ISERROR(VLOOKUP(VLOOKUP($A120, 'E4 TB Allocation Details'!$A$18:$L$205, MATCH("Customer ID", 'E4 TB Allocation Details'!$A$18:$L$18, 0),FALSE), 'E2 Allocators'!$B$15:$W$361, MATCH('O5 Details by Class &amp; Accounts'!AR$18, 'E2 Allocators'!$B$15:$W$15, 0),FALSE)*$G120), 0, VLOOKUP(VLOOKUP($A120, 'E4 TB Allocation Details'!$A$18:$L$205, MATCH("Customer ID", 'E4 TB Allocation Details'!$A$18:$L$18, 0),FALSE), 'E2 Allocators'!$B$15:$W$361, MATCH('O5 Details by Class &amp; Accounts'!AR$18, 'E2 Allocators'!$B$15:$W$15, 0),FALSE)*$G120)</f>
        <v>0</v>
      </c>
      <c r="AS120" s="1412">
        <f ca="1">IF(ISERROR(VLOOKUP(VLOOKUP($A120, 'E4 TB Allocation Details'!$A$18:$L$205, MATCH("Customer ID", 'E4 TB Allocation Details'!$A$18:$L$18, 0),FALSE), 'E2 Allocators'!$B$15:$W$361, MATCH('O5 Details by Class &amp; Accounts'!AS$18, 'E2 Allocators'!$B$15:$W$15, 0),FALSE)*$G120), 0, VLOOKUP(VLOOKUP($A120, 'E4 TB Allocation Details'!$A$18:$L$205, MATCH("Customer ID", 'E4 TB Allocation Details'!$A$18:$L$18, 0),FALSE), 'E2 Allocators'!$B$15:$W$361, MATCH('O5 Details by Class &amp; Accounts'!AS$18, 'E2 Allocators'!$B$15:$W$15, 0),FALSE)*$G120)</f>
        <v>0</v>
      </c>
      <c r="AT120" s="1412">
        <f ca="1">IF(ISERROR(VLOOKUP(VLOOKUP($A120, 'E4 TB Allocation Details'!$A$18:$L$205, MATCH("Customer ID", 'E4 TB Allocation Details'!$A$18:$L$18, 0),FALSE), 'E2 Allocators'!$B$15:$W$361, MATCH('O5 Details by Class &amp; Accounts'!AT$18, 'E2 Allocators'!$B$15:$W$15, 0),FALSE)*$G120), 0, VLOOKUP(VLOOKUP($A120, 'E4 TB Allocation Details'!$A$18:$L$205, MATCH("Customer ID", 'E4 TB Allocation Details'!$A$18:$L$18, 0),FALSE), 'E2 Allocators'!$B$15:$W$361, MATCH('O5 Details by Class &amp; Accounts'!AT$18, 'E2 Allocators'!$B$15:$W$15, 0),FALSE)*$G120)</f>
        <v>0</v>
      </c>
      <c r="AU120" s="1412">
        <f ca="1">IF(ISERROR(VLOOKUP(VLOOKUP($A120, 'E4 TB Allocation Details'!$A$18:$L$205, MATCH("Customer ID", 'E4 TB Allocation Details'!$A$18:$L$18, 0),FALSE), 'E2 Allocators'!$B$15:$W$361, MATCH('O5 Details by Class &amp; Accounts'!AU$18, 'E2 Allocators'!$B$15:$W$15, 0),FALSE)*$G120), 0, VLOOKUP(VLOOKUP($A120, 'E4 TB Allocation Details'!$A$18:$L$205, MATCH("Customer ID", 'E4 TB Allocation Details'!$A$18:$L$18, 0),FALSE), 'E2 Allocators'!$B$15:$W$361, MATCH('O5 Details by Class &amp; Accounts'!AU$18, 'E2 Allocators'!$B$15:$W$15, 0),FALSE)*$G120)</f>
        <v>0</v>
      </c>
      <c r="AV120" s="1412">
        <f ca="1">IF(ISERROR(VLOOKUP(VLOOKUP($A120, 'E4 TB Allocation Details'!$A$18:$L$205, MATCH("Customer ID", 'E4 TB Allocation Details'!$A$18:$L$18, 0),FALSE), 'E2 Allocators'!$B$15:$W$361, MATCH('O5 Details by Class &amp; Accounts'!AV$18, 'E2 Allocators'!$B$15:$W$15, 0),FALSE)*$G120), 0, VLOOKUP(VLOOKUP($A120, 'E4 TB Allocation Details'!$A$18:$L$205, MATCH("Customer ID", 'E4 TB Allocation Details'!$A$18:$L$18, 0),FALSE), 'E2 Allocators'!$B$15:$W$361, MATCH('O5 Details by Class &amp; Accounts'!AV$18, 'E2 Allocators'!$B$15:$W$15, 0),FALSE)*$G120)</f>
        <v>0</v>
      </c>
      <c r="AW120" s="1412">
        <f ca="1">IF(ISERROR(VLOOKUP(VLOOKUP($A120, 'E4 TB Allocation Details'!$A$18:$L$205, MATCH("Customer ID", 'E4 TB Allocation Details'!$A$18:$L$18, 0),FALSE), 'E2 Allocators'!$B$15:$W$361, MATCH('O5 Details by Class &amp; Accounts'!AW$18, 'E2 Allocators'!$B$15:$W$15, 0),FALSE)*$G120), 0, VLOOKUP(VLOOKUP($A120, 'E4 TB Allocation Details'!$A$18:$L$205, MATCH("Customer ID", 'E4 TB Allocation Details'!$A$18:$L$18, 0),FALSE), 'E2 Allocators'!$B$15:$W$361, MATCH('O5 Details by Class &amp; Accounts'!AW$18, 'E2 Allocators'!$B$15:$W$15, 0),FALSE)*$G120)</f>
        <v>0</v>
      </c>
      <c r="AX120" s="1412">
        <f t="shared" si="27"/>
        <v>0</v>
      </c>
      <c r="AY120" s="1412">
        <f ca="1">IF(ISERROR(VLOOKUP(VLOOKUP($A120, 'E4 TB Allocation Details'!$A$18:$L$205, MATCH("Misc ID", 'E4 TB Allocation Details'!$A$18:$L$18, 0),FALSE), 'E2 Allocators'!$B$15:$W$361, MATCH('O5 Details by Class &amp; Accounts'!AY$18, 'E2 Allocators'!$B$15:$W$15, 0),FALSE)*$E120), 0, VLOOKUP(VLOOKUP($A120, 'E4 TB Allocation Details'!$A$18:$L$205, MATCH("Misc ID", 'E4 TB Allocation Details'!$A$18:$L$18, 0),FALSE), 'E2 Allocators'!$B$15:$W$361, MATCH('O5 Details by Class &amp; Accounts'!AY$18, 'E2 Allocators'!$B$15:$W$15, 0),FALSE)*$E120)</f>
        <v>0</v>
      </c>
      <c r="AZ120" s="1412">
        <f ca="1">IF(ISERROR(VLOOKUP(VLOOKUP($A120, 'E4 TB Allocation Details'!$A$18:$L$205, MATCH("Misc ID", 'E4 TB Allocation Details'!$A$18:$L$18, 0),FALSE), 'E2 Allocators'!$B$15:$W$361, MATCH('O5 Details by Class &amp; Accounts'!AZ$18, 'E2 Allocators'!$B$15:$W$15, 0),FALSE)*$E120), 0, VLOOKUP(VLOOKUP($A120, 'E4 TB Allocation Details'!$A$18:$L$205, MATCH("Misc ID", 'E4 TB Allocation Details'!$A$18:$L$18, 0),FALSE), 'E2 Allocators'!$B$15:$W$361, MATCH('O5 Details by Class &amp; Accounts'!AZ$18, 'E2 Allocators'!$B$15:$W$15, 0),FALSE)*$E120)</f>
        <v>0</v>
      </c>
      <c r="BA120" s="1412">
        <f ca="1">IF(ISERROR(VLOOKUP(VLOOKUP($A120, 'E4 TB Allocation Details'!$A$18:$L$205, MATCH("Misc ID", 'E4 TB Allocation Details'!$A$18:$L$18, 0),FALSE), 'E2 Allocators'!$B$15:$W$361, MATCH('O5 Details by Class &amp; Accounts'!BA$18, 'E2 Allocators'!$B$15:$W$15, 0),FALSE)*$E120), 0, VLOOKUP(VLOOKUP($A120, 'E4 TB Allocation Details'!$A$18:$L$205, MATCH("Misc ID", 'E4 TB Allocation Details'!$A$18:$L$18, 0),FALSE), 'E2 Allocators'!$B$15:$W$361, MATCH('O5 Details by Class &amp; Accounts'!BA$18, 'E2 Allocators'!$B$15:$W$15, 0),FALSE)*$E120)</f>
        <v>0</v>
      </c>
      <c r="BB120" s="1412">
        <f ca="1">IF(ISERROR(VLOOKUP(VLOOKUP($A120, 'E4 TB Allocation Details'!$A$18:$L$205, MATCH("Misc ID", 'E4 TB Allocation Details'!$A$18:$L$18, 0),FALSE), 'E2 Allocators'!$B$15:$W$361, MATCH('O5 Details by Class &amp; Accounts'!BB$18, 'E2 Allocators'!$B$15:$W$15, 0),FALSE)*$E120), 0, VLOOKUP(VLOOKUP($A120, 'E4 TB Allocation Details'!$A$18:$L$205, MATCH("Misc ID", 'E4 TB Allocation Details'!$A$18:$L$18, 0),FALSE), 'E2 Allocators'!$B$15:$W$361, MATCH('O5 Details by Class &amp; Accounts'!BB$18, 'E2 Allocators'!$B$15:$W$15, 0),FALSE)*$E120)</f>
        <v>0</v>
      </c>
      <c r="BC120" s="1412">
        <f ca="1">IF(ISERROR(VLOOKUP(VLOOKUP($A120, 'E4 TB Allocation Details'!$A$18:$L$205, MATCH("Misc ID", 'E4 TB Allocation Details'!$A$18:$L$18, 0),FALSE), 'E2 Allocators'!$B$15:$W$361, MATCH('O5 Details by Class &amp; Accounts'!BC$18, 'E2 Allocators'!$B$15:$W$15, 0),FALSE)*$E120), 0, VLOOKUP(VLOOKUP($A120, 'E4 TB Allocation Details'!$A$18:$L$205, MATCH("Misc ID", 'E4 TB Allocation Details'!$A$18:$L$18, 0),FALSE), 'E2 Allocators'!$B$15:$W$361, MATCH('O5 Details by Class &amp; Accounts'!BC$18, 'E2 Allocators'!$B$15:$W$15, 0),FALSE)*$E120)</f>
        <v>0</v>
      </c>
      <c r="BD120" s="1412">
        <f ca="1">IF(ISERROR(VLOOKUP(VLOOKUP($A120, 'E4 TB Allocation Details'!$A$18:$L$205, MATCH("Misc ID", 'E4 TB Allocation Details'!$A$18:$L$18, 0),FALSE), 'E2 Allocators'!$B$15:$W$361, MATCH('O5 Details by Class &amp; Accounts'!BD$18, 'E2 Allocators'!$B$15:$W$15, 0),FALSE)*$E120), 0, VLOOKUP(VLOOKUP($A120, 'E4 TB Allocation Details'!$A$18:$L$205, MATCH("Misc ID", 'E4 TB Allocation Details'!$A$18:$L$18, 0),FALSE), 'E2 Allocators'!$B$15:$W$361, MATCH('O5 Details by Class &amp; Accounts'!BD$18, 'E2 Allocators'!$B$15:$W$15, 0),FALSE)*$E120)</f>
        <v>0</v>
      </c>
      <c r="BE120" s="1412">
        <f ca="1">IF(ISERROR(VLOOKUP(VLOOKUP($A120, 'E4 TB Allocation Details'!$A$18:$L$205, MATCH("Misc ID", 'E4 TB Allocation Details'!$A$18:$L$18, 0),FALSE), 'E2 Allocators'!$B$15:$W$361, MATCH('O5 Details by Class &amp; Accounts'!BE$18, 'E2 Allocators'!$B$15:$W$15, 0),FALSE)*$E120), 0, VLOOKUP(VLOOKUP($A120, 'E4 TB Allocation Details'!$A$18:$L$205, MATCH("Misc ID", 'E4 TB Allocation Details'!$A$18:$L$18, 0),FALSE), 'E2 Allocators'!$B$15:$W$361, MATCH('O5 Details by Class &amp; Accounts'!BE$18, 'E2 Allocators'!$B$15:$W$15, 0),FALSE)*$E120)</f>
        <v>0</v>
      </c>
      <c r="BF120" s="1412">
        <f ca="1">IF(ISERROR(VLOOKUP(VLOOKUP($A120, 'E4 TB Allocation Details'!$A$18:$L$205, MATCH("Misc ID", 'E4 TB Allocation Details'!$A$18:$L$18, 0),FALSE), 'E2 Allocators'!$B$15:$W$361, MATCH('O5 Details by Class &amp; Accounts'!BF$18, 'E2 Allocators'!$B$15:$W$15, 0),FALSE)*$E120), 0, VLOOKUP(VLOOKUP($A120, 'E4 TB Allocation Details'!$A$18:$L$205, MATCH("Misc ID", 'E4 TB Allocation Details'!$A$18:$L$18, 0),FALSE), 'E2 Allocators'!$B$15:$W$361, MATCH('O5 Details by Class &amp; Accounts'!BF$18, 'E2 Allocators'!$B$15:$W$15, 0),FALSE)*$E120)</f>
        <v>0</v>
      </c>
      <c r="BG120" s="1412">
        <f ca="1">IF(ISERROR(VLOOKUP(VLOOKUP($A120, 'E4 TB Allocation Details'!$A$18:$L$205, MATCH("Misc ID", 'E4 TB Allocation Details'!$A$18:$L$18, 0),FALSE), 'E2 Allocators'!$B$15:$W$361, MATCH('O5 Details by Class &amp; Accounts'!BG$18, 'E2 Allocators'!$B$15:$W$15, 0),FALSE)*$E120), 0, VLOOKUP(VLOOKUP($A120, 'E4 TB Allocation Details'!$A$18:$L$205, MATCH("Misc ID", 'E4 TB Allocation Details'!$A$18:$L$18, 0),FALSE), 'E2 Allocators'!$B$15:$W$361, MATCH('O5 Details by Class &amp; Accounts'!BG$18, 'E2 Allocators'!$B$15:$W$15, 0),FALSE)*$E120)</f>
        <v>0</v>
      </c>
      <c r="BH120" s="1412">
        <f ca="1">IF(ISERROR(VLOOKUP(VLOOKUP($A120, 'E4 TB Allocation Details'!$A$18:$L$205, MATCH("Misc ID", 'E4 TB Allocation Details'!$A$18:$L$18, 0),FALSE), 'E2 Allocators'!$B$15:$W$361, MATCH('O5 Details by Class &amp; Accounts'!BH$18, 'E2 Allocators'!$B$15:$W$15, 0),FALSE)*$E120), 0, VLOOKUP(VLOOKUP($A120, 'E4 TB Allocation Details'!$A$18:$L$205, MATCH("Misc ID", 'E4 TB Allocation Details'!$A$18:$L$18, 0),FALSE), 'E2 Allocators'!$B$15:$W$361, MATCH('O5 Details by Class &amp; Accounts'!BH$18, 'E2 Allocators'!$B$15:$W$15, 0),FALSE)*$E120)</f>
        <v>0</v>
      </c>
      <c r="BI120" s="1412">
        <f ca="1">IF(ISERROR(VLOOKUP(VLOOKUP($A120, 'E4 TB Allocation Details'!$A$18:$L$205, MATCH("Misc ID", 'E4 TB Allocation Details'!$A$18:$L$18, 0),FALSE), 'E2 Allocators'!$B$15:$W$361, MATCH('O5 Details by Class &amp; Accounts'!BI$18, 'E2 Allocators'!$B$15:$W$15, 0),FALSE)*$E120), 0, VLOOKUP(VLOOKUP($A120, 'E4 TB Allocation Details'!$A$18:$L$205, MATCH("Misc ID", 'E4 TB Allocation Details'!$A$18:$L$18, 0),FALSE), 'E2 Allocators'!$B$15:$W$361, MATCH('O5 Details by Class &amp; Accounts'!BI$18, 'E2 Allocators'!$B$15:$W$15, 0),FALSE)*$E120)</f>
        <v>0</v>
      </c>
      <c r="BJ120" s="1412">
        <f ca="1">IF(ISERROR(VLOOKUP(VLOOKUP($A120, 'E4 TB Allocation Details'!$A$18:$L$205, MATCH("Misc ID", 'E4 TB Allocation Details'!$A$18:$L$18, 0),FALSE), 'E2 Allocators'!$B$15:$W$361, MATCH('O5 Details by Class &amp; Accounts'!BJ$18, 'E2 Allocators'!$B$15:$W$15, 0),FALSE)*$E120), 0, VLOOKUP(VLOOKUP($A120, 'E4 TB Allocation Details'!$A$18:$L$205, MATCH("Misc ID", 'E4 TB Allocation Details'!$A$18:$L$18, 0),FALSE), 'E2 Allocators'!$B$15:$W$361, MATCH('O5 Details by Class &amp; Accounts'!BJ$18, 'E2 Allocators'!$B$15:$W$15, 0),FALSE)*$E120)</f>
        <v>0</v>
      </c>
      <c r="BK120" s="1412">
        <f ca="1">IF(ISERROR(VLOOKUP(VLOOKUP($A120, 'E4 TB Allocation Details'!$A$18:$L$205, MATCH("Misc ID", 'E4 TB Allocation Details'!$A$18:$L$18, 0),FALSE), 'E2 Allocators'!$B$15:$W$361, MATCH('O5 Details by Class &amp; Accounts'!BK$18, 'E2 Allocators'!$B$15:$W$15, 0),FALSE)*$E120), 0, VLOOKUP(VLOOKUP($A120, 'E4 TB Allocation Details'!$A$18:$L$205, MATCH("Misc ID", 'E4 TB Allocation Details'!$A$18:$L$18, 0),FALSE), 'E2 Allocators'!$B$15:$W$361, MATCH('O5 Details by Class &amp; Accounts'!BK$18, 'E2 Allocators'!$B$15:$W$15, 0),FALSE)*$E120)</f>
        <v>0</v>
      </c>
      <c r="BL120" s="1412">
        <f ca="1">IF(ISERROR(VLOOKUP(VLOOKUP($A120, 'E4 TB Allocation Details'!$A$18:$L$205, MATCH("Misc ID", 'E4 TB Allocation Details'!$A$18:$L$18, 0),FALSE), 'E2 Allocators'!$B$15:$W$361, MATCH('O5 Details by Class &amp; Accounts'!BL$18, 'E2 Allocators'!$B$15:$W$15, 0),FALSE)*$E120), 0, VLOOKUP(VLOOKUP($A120, 'E4 TB Allocation Details'!$A$18:$L$205, MATCH("Misc ID", 'E4 TB Allocation Details'!$A$18:$L$18, 0),FALSE), 'E2 Allocators'!$B$15:$W$361, MATCH('O5 Details by Class &amp; Accounts'!BL$18, 'E2 Allocators'!$B$15:$W$15, 0),FALSE)*$E120)</f>
        <v>0</v>
      </c>
      <c r="BM120" s="1412">
        <f ca="1">IF(ISERROR(VLOOKUP(VLOOKUP($A120, 'E4 TB Allocation Details'!$A$18:$L$205, MATCH("Misc ID", 'E4 TB Allocation Details'!$A$18:$L$18, 0),FALSE), 'E2 Allocators'!$B$15:$W$361, MATCH('O5 Details by Class &amp; Accounts'!BM$18, 'E2 Allocators'!$B$15:$W$15, 0),FALSE)*$E120), 0, VLOOKUP(VLOOKUP($A120, 'E4 TB Allocation Details'!$A$18:$L$205, MATCH("Misc ID", 'E4 TB Allocation Details'!$A$18:$L$18, 0),FALSE), 'E2 Allocators'!$B$15:$W$361, MATCH('O5 Details by Class &amp; Accounts'!BM$18, 'E2 Allocators'!$B$15:$W$15, 0),FALSE)*$E120)</f>
        <v>0</v>
      </c>
      <c r="BN120" s="1412">
        <f ca="1">IF(ISERROR(VLOOKUP(VLOOKUP($A120, 'E4 TB Allocation Details'!$A$18:$L$205, MATCH("Misc ID", 'E4 TB Allocation Details'!$A$18:$L$18, 0),FALSE), 'E2 Allocators'!$B$15:$W$361, MATCH('O5 Details by Class &amp; Accounts'!BN$18, 'E2 Allocators'!$B$15:$W$15, 0),FALSE)*$E120), 0, VLOOKUP(VLOOKUP($A120, 'E4 TB Allocation Details'!$A$18:$L$205, MATCH("Misc ID", 'E4 TB Allocation Details'!$A$18:$L$18, 0),FALSE), 'E2 Allocators'!$B$15:$W$361, MATCH('O5 Details by Class &amp; Accounts'!BN$18, 'E2 Allocators'!$B$15:$W$15, 0),FALSE)*$E120)</f>
        <v>0</v>
      </c>
      <c r="BO120" s="1412">
        <f ca="1">IF(ISERROR(VLOOKUP(VLOOKUP($A120, 'E4 TB Allocation Details'!$A$18:$L$205, MATCH("Misc ID", 'E4 TB Allocation Details'!$A$18:$L$18, 0),FALSE), 'E2 Allocators'!$B$15:$W$361, MATCH('O5 Details by Class &amp; Accounts'!BO$18, 'E2 Allocators'!$B$15:$W$15, 0),FALSE)*$E120), 0, VLOOKUP(VLOOKUP($A120, 'E4 TB Allocation Details'!$A$18:$L$205, MATCH("Misc ID", 'E4 TB Allocation Details'!$A$18:$L$18, 0),FALSE), 'E2 Allocators'!$B$15:$W$361, MATCH('O5 Details by Class &amp; Accounts'!BO$18, 'E2 Allocators'!$B$15:$W$15, 0),FALSE)*$E120)</f>
        <v>0</v>
      </c>
      <c r="BP120" s="1412">
        <f ca="1">IF(ISERROR(VLOOKUP(VLOOKUP($A120, 'E4 TB Allocation Details'!$A$18:$L$205, MATCH("Misc ID", 'E4 TB Allocation Details'!$A$18:$L$18, 0),FALSE), 'E2 Allocators'!$B$15:$W$361, MATCH('O5 Details by Class &amp; Accounts'!BP$18, 'E2 Allocators'!$B$15:$W$15, 0),FALSE)*$E120), 0, VLOOKUP(VLOOKUP($A120, 'E4 TB Allocation Details'!$A$18:$L$205, MATCH("Misc ID", 'E4 TB Allocation Details'!$A$18:$L$18, 0),FALSE), 'E2 Allocators'!$B$15:$W$361, MATCH('O5 Details by Class &amp; Accounts'!BP$18, 'E2 Allocators'!$B$15:$W$15, 0),FALSE)*$E120)</f>
        <v>0</v>
      </c>
      <c r="BQ120" s="1412">
        <f ca="1">IF(ISERROR(VLOOKUP(VLOOKUP($A120, 'E4 TB Allocation Details'!$A$18:$L$205, MATCH("Misc ID", 'E4 TB Allocation Details'!$A$18:$L$18, 0),FALSE), 'E2 Allocators'!$B$15:$W$361, MATCH('O5 Details by Class &amp; Accounts'!BQ$18, 'E2 Allocators'!$B$15:$W$15, 0),FALSE)*$E120), 0, VLOOKUP(VLOOKUP($A120, 'E4 TB Allocation Details'!$A$18:$L$205, MATCH("Misc ID", 'E4 TB Allocation Details'!$A$18:$L$18, 0),FALSE), 'E2 Allocators'!$B$15:$W$361, MATCH('O5 Details by Class &amp; Accounts'!BQ$18, 'E2 Allocators'!$B$15:$W$15, 0),FALSE)*$E120)</f>
        <v>0</v>
      </c>
      <c r="BR120" s="1412">
        <f ca="1">IF(ISERROR(VLOOKUP(VLOOKUP($A120, 'E4 TB Allocation Details'!$A$18:$L$205, MATCH("Misc ID", 'E4 TB Allocation Details'!$A$18:$L$18, 0),FALSE), 'E2 Allocators'!$B$15:$W$361, MATCH('O5 Details by Class &amp; Accounts'!BR$18, 'E2 Allocators'!$B$15:$W$15, 0),FALSE)*$E120), 0, VLOOKUP(VLOOKUP($A120, 'E4 TB Allocation Details'!$A$18:$L$205, MATCH("Misc ID", 'E4 TB Allocation Details'!$A$18:$L$18, 0),FALSE), 'E2 Allocators'!$B$15:$W$361, MATCH('O5 Details by Class &amp; Accounts'!BR$18, 'E2 Allocators'!$B$15:$W$15, 0),FALSE)*$E120)</f>
        <v>0</v>
      </c>
      <c r="BS120" s="1412">
        <f t="shared" si="28"/>
        <v>0</v>
      </c>
      <c r="BT120" s="1412">
        <f ca="1">IF(ISERROR(VLOOKUP(VLOOKUP($A120, 'E4 TB Allocation Details'!$A$18:$L$205, MATCH("A &amp; G ID", 'E4 TB Allocation Details'!$A$18:$L$18, 0),FALSE), 'E2 Allocators'!$B$15:$W$361, MATCH('O5 Details by Class &amp; Accounts'!BT$18, 'E2 Allocators'!$B$15:$W$15, 0),FALSE)*$E120), 0, VLOOKUP(VLOOKUP($A120, 'E4 TB Allocation Details'!$A$18:$L$205, MATCH("A &amp; G ID", 'E4 TB Allocation Details'!$A$18:$L$18, 0),FALSE), 'E2 Allocators'!$B$15:$W$361, MATCH('O5 Details by Class &amp; Accounts'!BT$18, 'E2 Allocators'!$B$15:$W$15, 0),FALSE)*$E120)</f>
        <v>0</v>
      </c>
      <c r="BU120" s="1412">
        <f ca="1">IF(ISERROR(VLOOKUP(VLOOKUP($A120, 'E4 TB Allocation Details'!$A$18:$L$205, MATCH("A &amp; G ID", 'E4 TB Allocation Details'!$A$18:$L$18, 0),FALSE), 'E2 Allocators'!$B$15:$W$361, MATCH('O5 Details by Class &amp; Accounts'!BU$18, 'E2 Allocators'!$B$15:$W$15, 0),FALSE)*$E120), 0, VLOOKUP(VLOOKUP($A120, 'E4 TB Allocation Details'!$A$18:$L$205, MATCH("A &amp; G ID", 'E4 TB Allocation Details'!$A$18:$L$18, 0),FALSE), 'E2 Allocators'!$B$15:$W$361, MATCH('O5 Details by Class &amp; Accounts'!BU$18, 'E2 Allocators'!$B$15:$W$15, 0),FALSE)*$E120)</f>
        <v>0</v>
      </c>
      <c r="BV120" s="1412">
        <f ca="1">IF(ISERROR(VLOOKUP(VLOOKUP($A120, 'E4 TB Allocation Details'!$A$18:$L$205, MATCH("A &amp; G ID", 'E4 TB Allocation Details'!$A$18:$L$18, 0),FALSE), 'E2 Allocators'!$B$15:$W$361, MATCH('O5 Details by Class &amp; Accounts'!BV$18, 'E2 Allocators'!$B$15:$W$15, 0),FALSE)*$E120), 0, VLOOKUP(VLOOKUP($A120, 'E4 TB Allocation Details'!$A$18:$L$205, MATCH("A &amp; G ID", 'E4 TB Allocation Details'!$A$18:$L$18, 0),FALSE), 'E2 Allocators'!$B$15:$W$361, MATCH('O5 Details by Class &amp; Accounts'!BV$18, 'E2 Allocators'!$B$15:$W$15, 0),FALSE)*$E120)</f>
        <v>0</v>
      </c>
      <c r="BW120" s="1412">
        <f ca="1">IF(ISERROR(VLOOKUP(VLOOKUP($A120, 'E4 TB Allocation Details'!$A$18:$L$205, MATCH("A &amp; G ID", 'E4 TB Allocation Details'!$A$18:$L$18, 0),FALSE), 'E2 Allocators'!$B$15:$W$361, MATCH('O5 Details by Class &amp; Accounts'!BW$18, 'E2 Allocators'!$B$15:$W$15, 0),FALSE)*$E120), 0, VLOOKUP(VLOOKUP($A120, 'E4 TB Allocation Details'!$A$18:$L$205, MATCH("A &amp; G ID", 'E4 TB Allocation Details'!$A$18:$L$18, 0),FALSE), 'E2 Allocators'!$B$15:$W$361, MATCH('O5 Details by Class &amp; Accounts'!BW$18, 'E2 Allocators'!$B$15:$W$15, 0),FALSE)*$E120)</f>
        <v>0</v>
      </c>
      <c r="BX120" s="1412">
        <f ca="1">IF(ISERROR(VLOOKUP(VLOOKUP($A120, 'E4 TB Allocation Details'!$A$18:$L$205, MATCH("A &amp; G ID", 'E4 TB Allocation Details'!$A$18:$L$18, 0),FALSE), 'E2 Allocators'!$B$15:$W$361, MATCH('O5 Details by Class &amp; Accounts'!BX$18, 'E2 Allocators'!$B$15:$W$15, 0),FALSE)*$E120), 0, VLOOKUP(VLOOKUP($A120, 'E4 TB Allocation Details'!$A$18:$L$205, MATCH("A &amp; G ID", 'E4 TB Allocation Details'!$A$18:$L$18, 0),FALSE), 'E2 Allocators'!$B$15:$W$361, MATCH('O5 Details by Class &amp; Accounts'!BX$18, 'E2 Allocators'!$B$15:$W$15, 0),FALSE)*$E120)</f>
        <v>0</v>
      </c>
      <c r="BY120" s="1412">
        <f ca="1">IF(ISERROR(VLOOKUP(VLOOKUP($A120, 'E4 TB Allocation Details'!$A$18:$L$205, MATCH("A &amp; G ID", 'E4 TB Allocation Details'!$A$18:$L$18, 0),FALSE), 'E2 Allocators'!$B$15:$W$361, MATCH('O5 Details by Class &amp; Accounts'!BY$18, 'E2 Allocators'!$B$15:$W$15, 0),FALSE)*$E120), 0, VLOOKUP(VLOOKUP($A120, 'E4 TB Allocation Details'!$A$18:$L$205, MATCH("A &amp; G ID", 'E4 TB Allocation Details'!$A$18:$L$18, 0),FALSE), 'E2 Allocators'!$B$15:$W$361, MATCH('O5 Details by Class &amp; Accounts'!BY$18, 'E2 Allocators'!$B$15:$W$15, 0),FALSE)*$E120)</f>
        <v>0</v>
      </c>
      <c r="BZ120" s="1412">
        <f ca="1">IF(ISERROR(VLOOKUP(VLOOKUP($A120, 'E4 TB Allocation Details'!$A$18:$L$205, MATCH("A &amp; G ID", 'E4 TB Allocation Details'!$A$18:$L$18, 0),FALSE), 'E2 Allocators'!$B$15:$W$361, MATCH('O5 Details by Class &amp; Accounts'!BZ$18, 'E2 Allocators'!$B$15:$W$15, 0),FALSE)*$E120), 0, VLOOKUP(VLOOKUP($A120, 'E4 TB Allocation Details'!$A$18:$L$205, MATCH("A &amp; G ID", 'E4 TB Allocation Details'!$A$18:$L$18, 0),FALSE), 'E2 Allocators'!$B$15:$W$361, MATCH('O5 Details by Class &amp; Accounts'!BZ$18, 'E2 Allocators'!$B$15:$W$15, 0),FALSE)*$E120)</f>
        <v>0</v>
      </c>
      <c r="CA120" s="1412">
        <f ca="1">IF(ISERROR(VLOOKUP(VLOOKUP($A120, 'E4 TB Allocation Details'!$A$18:$L$205, MATCH("A &amp; G ID", 'E4 TB Allocation Details'!$A$18:$L$18, 0),FALSE), 'E2 Allocators'!$B$15:$W$361, MATCH('O5 Details by Class &amp; Accounts'!CA$18, 'E2 Allocators'!$B$15:$W$15, 0),FALSE)*$E120), 0, VLOOKUP(VLOOKUP($A120, 'E4 TB Allocation Details'!$A$18:$L$205, MATCH("A &amp; G ID", 'E4 TB Allocation Details'!$A$18:$L$18, 0),FALSE), 'E2 Allocators'!$B$15:$W$361, MATCH('O5 Details by Class &amp; Accounts'!CA$18, 'E2 Allocators'!$B$15:$W$15, 0),FALSE)*$E120)</f>
        <v>0</v>
      </c>
      <c r="CB120" s="1412">
        <f ca="1">IF(ISERROR(VLOOKUP(VLOOKUP($A120, 'E4 TB Allocation Details'!$A$18:$L$205, MATCH("A &amp; G ID", 'E4 TB Allocation Details'!$A$18:$L$18, 0),FALSE), 'E2 Allocators'!$B$15:$W$361, MATCH('O5 Details by Class &amp; Accounts'!CB$18, 'E2 Allocators'!$B$15:$W$15, 0),FALSE)*$E120), 0, VLOOKUP(VLOOKUP($A120, 'E4 TB Allocation Details'!$A$18:$L$205, MATCH("A &amp; G ID", 'E4 TB Allocation Details'!$A$18:$L$18, 0),FALSE), 'E2 Allocators'!$B$15:$W$361, MATCH('O5 Details by Class &amp; Accounts'!CB$18, 'E2 Allocators'!$B$15:$W$15, 0),FALSE)*$E120)</f>
        <v>0</v>
      </c>
      <c r="CC120" s="1412">
        <f ca="1">IF(ISERROR(VLOOKUP(VLOOKUP($A120, 'E4 TB Allocation Details'!$A$18:$L$205, MATCH("A &amp; G ID", 'E4 TB Allocation Details'!$A$18:$L$18, 0),FALSE), 'E2 Allocators'!$B$15:$W$361, MATCH('O5 Details by Class &amp; Accounts'!CC$18, 'E2 Allocators'!$B$15:$W$15, 0),FALSE)*$E120), 0, VLOOKUP(VLOOKUP($A120, 'E4 TB Allocation Details'!$A$18:$L$205, MATCH("A &amp; G ID", 'E4 TB Allocation Details'!$A$18:$L$18, 0),FALSE), 'E2 Allocators'!$B$15:$W$361, MATCH('O5 Details by Class &amp; Accounts'!CC$18, 'E2 Allocators'!$B$15:$W$15, 0),FALSE)*$E120)</f>
        <v>0</v>
      </c>
      <c r="CD120" s="1412">
        <f ca="1">IF(ISERROR(VLOOKUP(VLOOKUP($A120, 'E4 TB Allocation Details'!$A$18:$L$205, MATCH("A &amp; G ID", 'E4 TB Allocation Details'!$A$18:$L$18, 0),FALSE), 'E2 Allocators'!$B$15:$W$361, MATCH('O5 Details by Class &amp; Accounts'!CD$18, 'E2 Allocators'!$B$15:$W$15, 0),FALSE)*$E120), 0, VLOOKUP(VLOOKUP($A120, 'E4 TB Allocation Details'!$A$18:$L$205, MATCH("A &amp; G ID", 'E4 TB Allocation Details'!$A$18:$L$18, 0),FALSE), 'E2 Allocators'!$B$15:$W$361, MATCH('O5 Details by Class &amp; Accounts'!CD$18, 'E2 Allocators'!$B$15:$W$15, 0),FALSE)*$E120)</f>
        <v>0</v>
      </c>
      <c r="CE120" s="1412">
        <f ca="1">IF(ISERROR(VLOOKUP(VLOOKUP($A120, 'E4 TB Allocation Details'!$A$18:$L$205, MATCH("A &amp; G ID", 'E4 TB Allocation Details'!$A$18:$L$18, 0),FALSE), 'E2 Allocators'!$B$15:$W$361, MATCH('O5 Details by Class &amp; Accounts'!CE$18, 'E2 Allocators'!$B$15:$W$15, 0),FALSE)*$E120), 0, VLOOKUP(VLOOKUP($A120, 'E4 TB Allocation Details'!$A$18:$L$205, MATCH("A &amp; G ID", 'E4 TB Allocation Details'!$A$18:$L$18, 0),FALSE), 'E2 Allocators'!$B$15:$W$361, MATCH('O5 Details by Class &amp; Accounts'!CE$18, 'E2 Allocators'!$B$15:$W$15, 0),FALSE)*$E120)</f>
        <v>0</v>
      </c>
      <c r="CF120" s="1412">
        <f ca="1">IF(ISERROR(VLOOKUP(VLOOKUP($A120, 'E4 TB Allocation Details'!$A$18:$L$205, MATCH("A &amp; G ID", 'E4 TB Allocation Details'!$A$18:$L$18, 0),FALSE), 'E2 Allocators'!$B$15:$W$361, MATCH('O5 Details by Class &amp; Accounts'!CF$18, 'E2 Allocators'!$B$15:$W$15, 0),FALSE)*$E120), 0, VLOOKUP(VLOOKUP($A120, 'E4 TB Allocation Details'!$A$18:$L$205, MATCH("A &amp; G ID", 'E4 TB Allocation Details'!$A$18:$L$18, 0),FALSE), 'E2 Allocators'!$B$15:$W$361, MATCH('O5 Details by Class &amp; Accounts'!CF$18, 'E2 Allocators'!$B$15:$W$15, 0),FALSE)*$E120)</f>
        <v>0</v>
      </c>
      <c r="CG120" s="1412">
        <f ca="1">IF(ISERROR(VLOOKUP(VLOOKUP($A120, 'E4 TB Allocation Details'!$A$18:$L$205, MATCH("A &amp; G ID", 'E4 TB Allocation Details'!$A$18:$L$18, 0),FALSE), 'E2 Allocators'!$B$15:$W$361, MATCH('O5 Details by Class &amp; Accounts'!CG$18, 'E2 Allocators'!$B$15:$W$15, 0),FALSE)*$E120), 0, VLOOKUP(VLOOKUP($A120, 'E4 TB Allocation Details'!$A$18:$L$205, MATCH("A &amp; G ID", 'E4 TB Allocation Details'!$A$18:$L$18, 0),FALSE), 'E2 Allocators'!$B$15:$W$361, MATCH('O5 Details by Class &amp; Accounts'!CG$18, 'E2 Allocators'!$B$15:$W$15, 0),FALSE)*$E120)</f>
        <v>0</v>
      </c>
      <c r="CH120" s="1412">
        <f ca="1">IF(ISERROR(VLOOKUP(VLOOKUP($A120, 'E4 TB Allocation Details'!$A$18:$L$205, MATCH("A &amp; G ID", 'E4 TB Allocation Details'!$A$18:$L$18, 0),FALSE), 'E2 Allocators'!$B$15:$W$361, MATCH('O5 Details by Class &amp; Accounts'!CH$18, 'E2 Allocators'!$B$15:$W$15, 0),FALSE)*$E120), 0, VLOOKUP(VLOOKUP($A120, 'E4 TB Allocation Details'!$A$18:$L$205, MATCH("A &amp; G ID", 'E4 TB Allocation Details'!$A$18:$L$18, 0),FALSE), 'E2 Allocators'!$B$15:$W$361, MATCH('O5 Details by Class &amp; Accounts'!CH$18, 'E2 Allocators'!$B$15:$W$15, 0),FALSE)*$E120)</f>
        <v>0</v>
      </c>
      <c r="CI120" s="1412">
        <f ca="1">IF(ISERROR(VLOOKUP(VLOOKUP($A120, 'E4 TB Allocation Details'!$A$18:$L$205, MATCH("A &amp; G ID", 'E4 TB Allocation Details'!$A$18:$L$18, 0),FALSE), 'E2 Allocators'!$B$15:$W$361, MATCH('O5 Details by Class &amp; Accounts'!CI$18, 'E2 Allocators'!$B$15:$W$15, 0),FALSE)*$E120), 0, VLOOKUP(VLOOKUP($A120, 'E4 TB Allocation Details'!$A$18:$L$205, MATCH("A &amp; G ID", 'E4 TB Allocation Details'!$A$18:$L$18, 0),FALSE), 'E2 Allocators'!$B$15:$W$361, MATCH('O5 Details by Class &amp; Accounts'!CI$18, 'E2 Allocators'!$B$15:$W$15, 0),FALSE)*$E120)</f>
        <v>0</v>
      </c>
      <c r="CJ120" s="1412">
        <f ca="1">IF(ISERROR(VLOOKUP(VLOOKUP($A120, 'E4 TB Allocation Details'!$A$18:$L$205, MATCH("A &amp; G ID", 'E4 TB Allocation Details'!$A$18:$L$18, 0),FALSE), 'E2 Allocators'!$B$15:$W$361, MATCH('O5 Details by Class &amp; Accounts'!CJ$18, 'E2 Allocators'!$B$15:$W$15, 0),FALSE)*$E120), 0, VLOOKUP(VLOOKUP($A120, 'E4 TB Allocation Details'!$A$18:$L$205, MATCH("A &amp; G ID", 'E4 TB Allocation Details'!$A$18:$L$18, 0),FALSE), 'E2 Allocators'!$B$15:$W$361, MATCH('O5 Details by Class &amp; Accounts'!CJ$18, 'E2 Allocators'!$B$15:$W$15, 0),FALSE)*$E120)</f>
        <v>0</v>
      </c>
      <c r="CK120" s="1412">
        <f ca="1">IF(ISERROR(VLOOKUP(VLOOKUP($A120, 'E4 TB Allocation Details'!$A$18:$L$205, MATCH("A &amp; G ID", 'E4 TB Allocation Details'!$A$18:$L$18, 0),FALSE), 'E2 Allocators'!$B$15:$W$361, MATCH('O5 Details by Class &amp; Accounts'!CK$18, 'E2 Allocators'!$B$15:$W$15, 0),FALSE)*$E120), 0, VLOOKUP(VLOOKUP($A120, 'E4 TB Allocation Details'!$A$18:$L$205, MATCH("A &amp; G ID", 'E4 TB Allocation Details'!$A$18:$L$18, 0),FALSE), 'E2 Allocators'!$B$15:$W$361, MATCH('O5 Details by Class &amp; Accounts'!CK$18, 'E2 Allocators'!$B$15:$W$15, 0),FALSE)*$E120)</f>
        <v>0</v>
      </c>
      <c r="CL120" s="1412">
        <f ca="1">IF(ISERROR(VLOOKUP(VLOOKUP($A120, 'E4 TB Allocation Details'!$A$18:$L$205, MATCH("A &amp; G ID", 'E4 TB Allocation Details'!$A$18:$L$18, 0),FALSE), 'E2 Allocators'!$B$15:$W$361, MATCH('O5 Details by Class &amp; Accounts'!CL$18, 'E2 Allocators'!$B$15:$W$15, 0),FALSE)*$E120), 0, VLOOKUP(VLOOKUP($A120, 'E4 TB Allocation Details'!$A$18:$L$205, MATCH("A &amp; G ID", 'E4 TB Allocation Details'!$A$18:$L$18, 0),FALSE), 'E2 Allocators'!$B$15:$W$361, MATCH('O5 Details by Class &amp; Accounts'!CL$18, 'E2 Allocators'!$B$15:$W$15, 0),FALSE)*$E120)</f>
        <v>0</v>
      </c>
      <c r="CM120" s="1412">
        <f ca="1">IF(ISERROR(VLOOKUP(VLOOKUP($A120, 'E4 TB Allocation Details'!$A$18:$L$205, MATCH("A &amp; G ID", 'E4 TB Allocation Details'!$A$18:$L$18, 0),FALSE), 'E2 Allocators'!$B$15:$W$361, MATCH('O5 Details by Class &amp; Accounts'!CM$18, 'E2 Allocators'!$B$15:$W$15, 0),FALSE)*$E120), 0, VLOOKUP(VLOOKUP($A120, 'E4 TB Allocation Details'!$A$18:$L$205, MATCH("A &amp; G ID", 'E4 TB Allocation Details'!$A$18:$L$18, 0),FALSE), 'E2 Allocators'!$B$15:$W$361, MATCH('O5 Details by Class &amp; Accounts'!CM$18, 'E2 Allocators'!$B$15:$W$15, 0),FALSE)*$E120)</f>
        <v>0</v>
      </c>
      <c r="CN120" s="1412">
        <f t="shared" si="29"/>
        <v>0</v>
      </c>
      <c r="CO120" s="1792">
        <f t="shared" si="30"/>
        <v>0</v>
      </c>
      <c r="CQ120" s="2087" t="s">
        <v>881</v>
      </c>
    </row>
    <row r="121" spans="1:95" s="81" customFormat="1" ht="12.75">
      <c r="A121" s="1087">
        <v>4716</v>
      </c>
      <c r="B121" s="1087" t="s">
        <v>1020</v>
      </c>
      <c r="C121" s="1789">
        <f ca="1">IF(ISERROR(VLOOKUP($A121,'I3 TB Data'!$A$23:$H$458,MATCH('O5 Details by Class &amp; Accounts'!$C$18, 'I3 TB Data'!$A$23:$H$23,0),0)), 0, VLOOKUP($A121,'I3 TB Data'!$A$23:$H$458,MATCH('O5 Details by Class &amp; Accounts'!$C$18,'I3 TB Data'!$A$23:$H$23,0),0))</f>
        <v>989000</v>
      </c>
      <c r="D121" s="1790"/>
      <c r="E121" s="1789">
        <f t="shared" si="24"/>
        <v>989000</v>
      </c>
      <c r="F121" s="1791">
        <f ca="1">IF(ISERROR(VLOOKUP($A121, 'E1 Categorization'!A40:E129, MATCH("Customer Component", 'E1 Categorization'!$A$33:$E$33,0), 0)), 0, IF(VLOOKUP($A121, 'E1 Categorization'!A40:E129, MATCH("Customer Component", 'E1 Categorization'!$A$33:$E$33,0), 0)=0, 'O5 Details by Class &amp; Accounts'!$E121, IF(AND(VLOOKUP($A121, 'E1 Categorization'!A40:E129, MATCH("Customer Component", 'E1 Categorization'!$A$33:$E$33,0), 0) &gt;0, VLOOKUP($A121, 'E1 Categorization'!A40:E129, MATCH("Customer Component", 'E1 Categorization'!$A$33:$E$33,0), 0)&lt;1), 'O5 Details by Class &amp; Accounts'!$E121*(1-VLOOKUP($A121, 'E1 Categorization'!A40:E129, MATCH("Customer Component", 'E1 Categorization'!$A$33:$E$33,0), 0)), 0)))</f>
        <v>0</v>
      </c>
      <c r="G121" s="1791">
        <f ca="1">IF(ISERROR(VLOOKUP($A121, 'E1 Categorization'!A40:E129, MATCH("Customer Component", 'E1 Categorization'!$A$33:$E$33,0), 0)),0, IF(VLOOKUP($A121, 'E1 Categorization'!A40:E129, MATCH("Customer Component", 'E1 Categorization'!$A$33:$E$33,0), 0)=0, 0, IF(AND(VLOOKUP($A121, 'E1 Categorization'!A40:E129, MATCH("Customer Component", 'E1 Categorization'!$A$33:$E$33,0), 0) &gt;0, VLOOKUP($A121, 'E1 Categorization'!A40:E129, MATCH("Customer Component", 'E1 Categorization'!$A$33:$E$33,0), 0)&lt;1), 'O5 Details by Class &amp; Accounts'!$E121*(VLOOKUP($A121, 'E1 Categorization'!A40:E129, MATCH("Customer Component", 'E1 Categorization'!$A$33:$E$33,0), 0)), 'O5 Details by Class &amp; Accounts'!$E121)))</f>
        <v>0</v>
      </c>
      <c r="H121" s="1412">
        <f t="shared" si="25"/>
        <v>0</v>
      </c>
      <c r="I121" s="1412">
        <f ca="1">IF(ISERROR(VLOOKUP(VLOOKUP($A121, 'E4 TB Allocation Details'!$A$18:$L$205, MATCH("Demand ID", 'E4 TB Allocation Details'!$A$18:$L$18, 0),FALSE), 'E2 Allocators'!$B$15:$W$361, MATCH('O5 Details by Class &amp; Accounts'!I$18, 'E2 Allocators'!$B$15:$W$15, 0),FALSE)*$F121), 0, VLOOKUP(VLOOKUP($A121, 'E4 TB Allocation Details'!$A$18:$L$205, MATCH("Demand ID", 'E4 TB Allocation Details'!$A$18:$L$18, 0),FALSE), 'E2 Allocators'!$B$15:$W$361, MATCH('O5 Details by Class &amp; Accounts'!I$18, 'E2 Allocators'!$B$15:$W$15, 0),FALSE)*$F121)</f>
        <v>0</v>
      </c>
      <c r="J121" s="1412">
        <f ca="1">IF(ISERROR(VLOOKUP(VLOOKUP($A121, 'E4 TB Allocation Details'!$A$18:$L$205, MATCH("Demand ID", 'E4 TB Allocation Details'!$A$18:$L$18, 0),FALSE), 'E2 Allocators'!$B$15:$W$361, MATCH('O5 Details by Class &amp; Accounts'!J$18, 'E2 Allocators'!$B$15:$W$15, 0),FALSE)*$F121), 0, VLOOKUP(VLOOKUP($A121, 'E4 TB Allocation Details'!$A$18:$L$205, MATCH("Demand ID", 'E4 TB Allocation Details'!$A$18:$L$18, 0),FALSE), 'E2 Allocators'!$B$15:$W$361, MATCH('O5 Details by Class &amp; Accounts'!J$18, 'E2 Allocators'!$B$15:$W$15, 0),FALSE)*$F121)</f>
        <v>0</v>
      </c>
      <c r="K121" s="1412">
        <f ca="1">IF(ISERROR(VLOOKUP(VLOOKUP($A121, 'E4 TB Allocation Details'!$A$18:$L$205, MATCH("Demand ID", 'E4 TB Allocation Details'!$A$18:$L$18, 0),FALSE), 'E2 Allocators'!$B$15:$W$361, MATCH('O5 Details by Class &amp; Accounts'!K$18, 'E2 Allocators'!$B$15:$W$15, 0),FALSE)*$F121), 0, VLOOKUP(VLOOKUP($A121, 'E4 TB Allocation Details'!$A$18:$L$205, MATCH("Demand ID", 'E4 TB Allocation Details'!$A$18:$L$18, 0),FALSE), 'E2 Allocators'!$B$15:$W$361, MATCH('O5 Details by Class &amp; Accounts'!K$18, 'E2 Allocators'!$B$15:$W$15, 0),FALSE)*$F121)</f>
        <v>0</v>
      </c>
      <c r="L121" s="1412">
        <f ca="1">IF(ISERROR(VLOOKUP(VLOOKUP($A121, 'E4 TB Allocation Details'!$A$18:$L$205, MATCH("Demand ID", 'E4 TB Allocation Details'!$A$18:$L$18, 0),FALSE), 'E2 Allocators'!$B$15:$W$361, MATCH('O5 Details by Class &amp; Accounts'!L$18, 'E2 Allocators'!$B$15:$W$15, 0),FALSE)*$F121), 0, VLOOKUP(VLOOKUP($A121, 'E4 TB Allocation Details'!$A$18:$L$205, MATCH("Demand ID", 'E4 TB Allocation Details'!$A$18:$L$18, 0),FALSE), 'E2 Allocators'!$B$15:$W$361, MATCH('O5 Details by Class &amp; Accounts'!L$18, 'E2 Allocators'!$B$15:$W$15, 0),FALSE)*$F121)</f>
        <v>0</v>
      </c>
      <c r="M121" s="1412">
        <f ca="1">IF(ISERROR(VLOOKUP(VLOOKUP($A121, 'E4 TB Allocation Details'!$A$18:$L$205, MATCH("Demand ID", 'E4 TB Allocation Details'!$A$18:$L$18, 0),FALSE), 'E2 Allocators'!$B$15:$W$361, MATCH('O5 Details by Class &amp; Accounts'!M$18, 'E2 Allocators'!$B$15:$W$15, 0),FALSE)*$F121), 0, VLOOKUP(VLOOKUP($A121, 'E4 TB Allocation Details'!$A$18:$L$205, MATCH("Demand ID", 'E4 TB Allocation Details'!$A$18:$L$18, 0),FALSE), 'E2 Allocators'!$B$15:$W$361, MATCH('O5 Details by Class &amp; Accounts'!M$18, 'E2 Allocators'!$B$15:$W$15, 0),FALSE)*$F121)</f>
        <v>0</v>
      </c>
      <c r="N121" s="1412">
        <f ca="1">IF(ISERROR(VLOOKUP(VLOOKUP($A121, 'E4 TB Allocation Details'!$A$18:$L$205, MATCH("Demand ID", 'E4 TB Allocation Details'!$A$18:$L$18, 0),FALSE), 'E2 Allocators'!$B$15:$W$361, MATCH('O5 Details by Class &amp; Accounts'!N$18, 'E2 Allocators'!$B$15:$W$15, 0),FALSE)*$F121), 0, VLOOKUP(VLOOKUP($A121, 'E4 TB Allocation Details'!$A$18:$L$205, MATCH("Demand ID", 'E4 TB Allocation Details'!$A$18:$L$18, 0),FALSE), 'E2 Allocators'!$B$15:$W$361, MATCH('O5 Details by Class &amp; Accounts'!N$18, 'E2 Allocators'!$B$15:$W$15, 0),FALSE)*$F121)</f>
        <v>0</v>
      </c>
      <c r="O121" s="1412">
        <f ca="1">IF(ISERROR(VLOOKUP(VLOOKUP($A121, 'E4 TB Allocation Details'!$A$18:$L$205, MATCH("Demand ID", 'E4 TB Allocation Details'!$A$18:$L$18, 0),FALSE), 'E2 Allocators'!$B$15:$W$361, MATCH('O5 Details by Class &amp; Accounts'!O$18, 'E2 Allocators'!$B$15:$W$15, 0),FALSE)*$F121), 0, VLOOKUP(VLOOKUP($A121, 'E4 TB Allocation Details'!$A$18:$L$205, MATCH("Demand ID", 'E4 TB Allocation Details'!$A$18:$L$18, 0),FALSE), 'E2 Allocators'!$B$15:$W$361, MATCH('O5 Details by Class &amp; Accounts'!O$18, 'E2 Allocators'!$B$15:$W$15, 0),FALSE)*$F121)</f>
        <v>0</v>
      </c>
      <c r="P121" s="1412">
        <f ca="1">IF(ISERROR(VLOOKUP(VLOOKUP($A121, 'E4 TB Allocation Details'!$A$18:$L$205, MATCH("Demand ID", 'E4 TB Allocation Details'!$A$18:$L$18, 0),FALSE), 'E2 Allocators'!$B$15:$W$361, MATCH('O5 Details by Class &amp; Accounts'!P$18, 'E2 Allocators'!$B$15:$W$15, 0),FALSE)*$F121), 0, VLOOKUP(VLOOKUP($A121, 'E4 TB Allocation Details'!$A$18:$L$205, MATCH("Demand ID", 'E4 TB Allocation Details'!$A$18:$L$18, 0),FALSE), 'E2 Allocators'!$B$15:$W$361, MATCH('O5 Details by Class &amp; Accounts'!P$18, 'E2 Allocators'!$B$15:$W$15, 0),FALSE)*$F121)</f>
        <v>0</v>
      </c>
      <c r="Q121" s="1412">
        <f ca="1">IF(ISERROR(VLOOKUP(VLOOKUP($A121, 'E4 TB Allocation Details'!$A$18:$L$205, MATCH("Demand ID", 'E4 TB Allocation Details'!$A$18:$L$18, 0),FALSE), 'E2 Allocators'!$B$15:$W$361, MATCH('O5 Details by Class &amp; Accounts'!Q$18, 'E2 Allocators'!$B$15:$W$15, 0),FALSE)*$F121), 0, VLOOKUP(VLOOKUP($A121, 'E4 TB Allocation Details'!$A$18:$L$205, MATCH("Demand ID", 'E4 TB Allocation Details'!$A$18:$L$18, 0),FALSE), 'E2 Allocators'!$B$15:$W$361, MATCH('O5 Details by Class &amp; Accounts'!Q$18, 'E2 Allocators'!$B$15:$W$15, 0),FALSE)*$F121)</f>
        <v>0</v>
      </c>
      <c r="R121" s="1412">
        <f ca="1">IF(ISERROR(VLOOKUP(VLOOKUP($A121, 'E4 TB Allocation Details'!$A$18:$L$205, MATCH("Demand ID", 'E4 TB Allocation Details'!$A$18:$L$18, 0),FALSE), 'E2 Allocators'!$B$15:$W$361, MATCH('O5 Details by Class &amp; Accounts'!R$18, 'E2 Allocators'!$B$15:$W$15, 0),FALSE)*$F121), 0, VLOOKUP(VLOOKUP($A121, 'E4 TB Allocation Details'!$A$18:$L$205, MATCH("Demand ID", 'E4 TB Allocation Details'!$A$18:$L$18, 0),FALSE), 'E2 Allocators'!$B$15:$W$361, MATCH('O5 Details by Class &amp; Accounts'!R$18, 'E2 Allocators'!$B$15:$W$15, 0),FALSE)*$F121)</f>
        <v>0</v>
      </c>
      <c r="S121" s="1412">
        <f ca="1">IF(ISERROR(VLOOKUP(VLOOKUP($A121, 'E4 TB Allocation Details'!$A$18:$L$205, MATCH("Demand ID", 'E4 TB Allocation Details'!$A$18:$L$18, 0),FALSE), 'E2 Allocators'!$B$15:$W$361, MATCH('O5 Details by Class &amp; Accounts'!S$18, 'E2 Allocators'!$B$15:$W$15, 0),FALSE)*$F121), 0, VLOOKUP(VLOOKUP($A121, 'E4 TB Allocation Details'!$A$18:$L$205, MATCH("Demand ID", 'E4 TB Allocation Details'!$A$18:$L$18, 0),FALSE), 'E2 Allocators'!$B$15:$W$361, MATCH('O5 Details by Class &amp; Accounts'!S$18, 'E2 Allocators'!$B$15:$W$15, 0),FALSE)*$F121)</f>
        <v>0</v>
      </c>
      <c r="T121" s="1412">
        <f ca="1">IF(ISERROR(VLOOKUP(VLOOKUP($A121, 'E4 TB Allocation Details'!$A$18:$L$205, MATCH("Demand ID", 'E4 TB Allocation Details'!$A$18:$L$18, 0),FALSE), 'E2 Allocators'!$B$15:$W$361, MATCH('O5 Details by Class &amp; Accounts'!T$18, 'E2 Allocators'!$B$15:$W$15, 0),FALSE)*$F121), 0, VLOOKUP(VLOOKUP($A121, 'E4 TB Allocation Details'!$A$18:$L$205, MATCH("Demand ID", 'E4 TB Allocation Details'!$A$18:$L$18, 0),FALSE), 'E2 Allocators'!$B$15:$W$361, MATCH('O5 Details by Class &amp; Accounts'!T$18, 'E2 Allocators'!$B$15:$W$15, 0),FALSE)*$F121)</f>
        <v>0</v>
      </c>
      <c r="U121" s="1412">
        <f ca="1">IF(ISERROR(VLOOKUP(VLOOKUP($A121, 'E4 TB Allocation Details'!$A$18:$L$205, MATCH("Demand ID", 'E4 TB Allocation Details'!$A$18:$L$18, 0),FALSE), 'E2 Allocators'!$B$15:$W$361, MATCH('O5 Details by Class &amp; Accounts'!U$18, 'E2 Allocators'!$B$15:$W$15, 0),FALSE)*$F121), 0, VLOOKUP(VLOOKUP($A121, 'E4 TB Allocation Details'!$A$18:$L$205, MATCH("Demand ID", 'E4 TB Allocation Details'!$A$18:$L$18, 0),FALSE), 'E2 Allocators'!$B$15:$W$361, MATCH('O5 Details by Class &amp; Accounts'!U$18, 'E2 Allocators'!$B$15:$W$15, 0),FALSE)*$F121)</f>
        <v>0</v>
      </c>
      <c r="V121" s="1412">
        <f ca="1">IF(ISERROR(VLOOKUP(VLOOKUP($A121, 'E4 TB Allocation Details'!$A$18:$L$205, MATCH("Demand ID", 'E4 TB Allocation Details'!$A$18:$L$18, 0),FALSE), 'E2 Allocators'!$B$15:$W$361, MATCH('O5 Details by Class &amp; Accounts'!V$18, 'E2 Allocators'!$B$15:$W$15, 0),FALSE)*$F121), 0, VLOOKUP(VLOOKUP($A121, 'E4 TB Allocation Details'!$A$18:$L$205, MATCH("Demand ID", 'E4 TB Allocation Details'!$A$18:$L$18, 0),FALSE), 'E2 Allocators'!$B$15:$W$361, MATCH('O5 Details by Class &amp; Accounts'!V$18, 'E2 Allocators'!$B$15:$W$15, 0),FALSE)*$F121)</f>
        <v>0</v>
      </c>
      <c r="W121" s="1412">
        <f ca="1">IF(ISERROR(VLOOKUP(VLOOKUP($A121, 'E4 TB Allocation Details'!$A$18:$L$205, MATCH("Demand ID", 'E4 TB Allocation Details'!$A$18:$L$18, 0),FALSE), 'E2 Allocators'!$B$15:$W$361, MATCH('O5 Details by Class &amp; Accounts'!W$18, 'E2 Allocators'!$B$15:$W$15, 0),FALSE)*$F121), 0, VLOOKUP(VLOOKUP($A121, 'E4 TB Allocation Details'!$A$18:$L$205, MATCH("Demand ID", 'E4 TB Allocation Details'!$A$18:$L$18, 0),FALSE), 'E2 Allocators'!$B$15:$W$361, MATCH('O5 Details by Class &amp; Accounts'!W$18, 'E2 Allocators'!$B$15:$W$15, 0),FALSE)*$F121)</f>
        <v>0</v>
      </c>
      <c r="X121" s="1412">
        <f ca="1">IF(ISERROR(VLOOKUP(VLOOKUP($A121, 'E4 TB Allocation Details'!$A$18:$L$205, MATCH("Demand ID", 'E4 TB Allocation Details'!$A$18:$L$18, 0),FALSE), 'E2 Allocators'!$B$15:$W$361, MATCH('O5 Details by Class &amp; Accounts'!X$18, 'E2 Allocators'!$B$15:$W$15, 0),FALSE)*$F121), 0, VLOOKUP(VLOOKUP($A121, 'E4 TB Allocation Details'!$A$18:$L$205, MATCH("Demand ID", 'E4 TB Allocation Details'!$A$18:$L$18, 0),FALSE), 'E2 Allocators'!$B$15:$W$361, MATCH('O5 Details by Class &amp; Accounts'!X$18, 'E2 Allocators'!$B$15:$W$15, 0),FALSE)*$F121)</f>
        <v>0</v>
      </c>
      <c r="Y121" s="1412">
        <f ca="1">IF(ISERROR(VLOOKUP(VLOOKUP($A121, 'E4 TB Allocation Details'!$A$18:$L$205, MATCH("Demand ID", 'E4 TB Allocation Details'!$A$18:$L$18, 0),FALSE), 'E2 Allocators'!$B$15:$W$361, MATCH('O5 Details by Class &amp; Accounts'!Y$18, 'E2 Allocators'!$B$15:$W$15, 0),FALSE)*$F121), 0, VLOOKUP(VLOOKUP($A121, 'E4 TB Allocation Details'!$A$18:$L$205, MATCH("Demand ID", 'E4 TB Allocation Details'!$A$18:$L$18, 0),FALSE), 'E2 Allocators'!$B$15:$W$361, MATCH('O5 Details by Class &amp; Accounts'!Y$18, 'E2 Allocators'!$B$15:$W$15, 0),FALSE)*$F121)</f>
        <v>0</v>
      </c>
      <c r="Z121" s="1412">
        <f ca="1">IF(ISERROR(VLOOKUP(VLOOKUP($A121, 'E4 TB Allocation Details'!$A$18:$L$205, MATCH("Demand ID", 'E4 TB Allocation Details'!$A$18:$L$18, 0),FALSE), 'E2 Allocators'!$B$15:$W$361, MATCH('O5 Details by Class &amp; Accounts'!Z$18, 'E2 Allocators'!$B$15:$W$15, 0),FALSE)*$F121), 0, VLOOKUP(VLOOKUP($A121, 'E4 TB Allocation Details'!$A$18:$L$205, MATCH("Demand ID", 'E4 TB Allocation Details'!$A$18:$L$18, 0),FALSE), 'E2 Allocators'!$B$15:$W$361, MATCH('O5 Details by Class &amp; Accounts'!Z$18, 'E2 Allocators'!$B$15:$W$15, 0),FALSE)*$F121)</f>
        <v>0</v>
      </c>
      <c r="AA121" s="1412">
        <f ca="1">IF(ISERROR(VLOOKUP(VLOOKUP($A121, 'E4 TB Allocation Details'!$A$18:$L$205, MATCH("Demand ID", 'E4 TB Allocation Details'!$A$18:$L$18, 0),FALSE), 'E2 Allocators'!$B$15:$W$361, MATCH('O5 Details by Class &amp; Accounts'!AA$18, 'E2 Allocators'!$B$15:$W$15, 0),FALSE)*$F121), 0, VLOOKUP(VLOOKUP($A121, 'E4 TB Allocation Details'!$A$18:$L$205, MATCH("Demand ID", 'E4 TB Allocation Details'!$A$18:$L$18, 0),FALSE), 'E2 Allocators'!$B$15:$W$361, MATCH('O5 Details by Class &amp; Accounts'!AA$18, 'E2 Allocators'!$B$15:$W$15, 0),FALSE)*$F121)</f>
        <v>0</v>
      </c>
      <c r="AB121" s="1412">
        <f ca="1">IF(ISERROR(VLOOKUP(VLOOKUP($A121, 'E4 TB Allocation Details'!$A$18:$L$205, MATCH("Demand ID", 'E4 TB Allocation Details'!$A$18:$L$18, 0),FALSE), 'E2 Allocators'!$B$15:$W$361, MATCH('O5 Details by Class &amp; Accounts'!AB$18, 'E2 Allocators'!$B$15:$W$15, 0),FALSE)*$F121), 0, VLOOKUP(VLOOKUP($A121, 'E4 TB Allocation Details'!$A$18:$L$205, MATCH("Demand ID", 'E4 TB Allocation Details'!$A$18:$L$18, 0),FALSE), 'E2 Allocators'!$B$15:$W$361, MATCH('O5 Details by Class &amp; Accounts'!AB$18, 'E2 Allocators'!$B$15:$W$15, 0),FALSE)*$F121)</f>
        <v>0</v>
      </c>
      <c r="AC121" s="1412">
        <f t="shared" si="26"/>
        <v>0</v>
      </c>
      <c r="AD121" s="1412">
        <f ca="1">IF(ISERROR(VLOOKUP(VLOOKUP($A121, 'E4 TB Allocation Details'!$A$18:$L$205, MATCH("Customer ID", 'E4 TB Allocation Details'!$A$18:$L$18, 0),FALSE), 'E2 Allocators'!$B$15:$W$361, MATCH('O5 Details by Class &amp; Accounts'!AD$18, 'E2 Allocators'!$B$15:$W$15, 0),FALSE)*$G121), 0, VLOOKUP(VLOOKUP($A121, 'E4 TB Allocation Details'!$A$18:$L$205, MATCH("Customer ID", 'E4 TB Allocation Details'!$A$18:$L$18, 0),FALSE), 'E2 Allocators'!$B$15:$W$361, MATCH('O5 Details by Class &amp; Accounts'!AD$18, 'E2 Allocators'!$B$15:$W$15, 0),FALSE)*$G121)</f>
        <v>0</v>
      </c>
      <c r="AE121" s="1412">
        <f ca="1">IF(ISERROR(VLOOKUP(VLOOKUP($A121, 'E4 TB Allocation Details'!$A$18:$L$205, MATCH("Customer ID", 'E4 TB Allocation Details'!$A$18:$L$18, 0),FALSE), 'E2 Allocators'!$B$15:$W$361, MATCH('O5 Details by Class &amp; Accounts'!AE$18, 'E2 Allocators'!$B$15:$W$15, 0),FALSE)*$G121), 0, VLOOKUP(VLOOKUP($A121, 'E4 TB Allocation Details'!$A$18:$L$205, MATCH("Customer ID", 'E4 TB Allocation Details'!$A$18:$L$18, 0),FALSE), 'E2 Allocators'!$B$15:$W$361, MATCH('O5 Details by Class &amp; Accounts'!AE$18, 'E2 Allocators'!$B$15:$W$15, 0),FALSE)*$G121)</f>
        <v>0</v>
      </c>
      <c r="AF121" s="1412">
        <f ca="1">IF(ISERROR(VLOOKUP(VLOOKUP($A121, 'E4 TB Allocation Details'!$A$18:$L$205, MATCH("Customer ID", 'E4 TB Allocation Details'!$A$18:$L$18, 0),FALSE), 'E2 Allocators'!$B$15:$W$361, MATCH('O5 Details by Class &amp; Accounts'!AF$18, 'E2 Allocators'!$B$15:$W$15, 0),FALSE)*$G121), 0, VLOOKUP(VLOOKUP($A121, 'E4 TB Allocation Details'!$A$18:$L$205, MATCH("Customer ID", 'E4 TB Allocation Details'!$A$18:$L$18, 0),FALSE), 'E2 Allocators'!$B$15:$W$361, MATCH('O5 Details by Class &amp; Accounts'!AF$18, 'E2 Allocators'!$B$15:$W$15, 0),FALSE)*$G121)</f>
        <v>0</v>
      </c>
      <c r="AG121" s="1412">
        <f ca="1">IF(ISERROR(VLOOKUP(VLOOKUP($A121, 'E4 TB Allocation Details'!$A$18:$L$205, MATCH("Customer ID", 'E4 TB Allocation Details'!$A$18:$L$18, 0),FALSE), 'E2 Allocators'!$B$15:$W$361, MATCH('O5 Details by Class &amp; Accounts'!AG$18, 'E2 Allocators'!$B$15:$W$15, 0),FALSE)*$G121), 0, VLOOKUP(VLOOKUP($A121, 'E4 TB Allocation Details'!$A$18:$L$205, MATCH("Customer ID", 'E4 TB Allocation Details'!$A$18:$L$18, 0),FALSE), 'E2 Allocators'!$B$15:$W$361, MATCH('O5 Details by Class &amp; Accounts'!AG$18, 'E2 Allocators'!$B$15:$W$15, 0),FALSE)*$G121)</f>
        <v>0</v>
      </c>
      <c r="AH121" s="1412">
        <f ca="1">IF(ISERROR(VLOOKUP(VLOOKUP($A121, 'E4 TB Allocation Details'!$A$18:$L$205, MATCH("Customer ID", 'E4 TB Allocation Details'!$A$18:$L$18, 0),FALSE), 'E2 Allocators'!$B$15:$W$361, MATCH('O5 Details by Class &amp; Accounts'!AH$18, 'E2 Allocators'!$B$15:$W$15, 0),FALSE)*$G121), 0, VLOOKUP(VLOOKUP($A121, 'E4 TB Allocation Details'!$A$18:$L$205, MATCH("Customer ID", 'E4 TB Allocation Details'!$A$18:$L$18, 0),FALSE), 'E2 Allocators'!$B$15:$W$361, MATCH('O5 Details by Class &amp; Accounts'!AH$18, 'E2 Allocators'!$B$15:$W$15, 0),FALSE)*$G121)</f>
        <v>0</v>
      </c>
      <c r="AI121" s="1412">
        <f ca="1">IF(ISERROR(VLOOKUP(VLOOKUP($A121, 'E4 TB Allocation Details'!$A$18:$L$205, MATCH("Customer ID", 'E4 TB Allocation Details'!$A$18:$L$18, 0),FALSE), 'E2 Allocators'!$B$15:$W$361, MATCH('O5 Details by Class &amp; Accounts'!AI$18, 'E2 Allocators'!$B$15:$W$15, 0),FALSE)*$G121), 0, VLOOKUP(VLOOKUP($A121, 'E4 TB Allocation Details'!$A$18:$L$205, MATCH("Customer ID", 'E4 TB Allocation Details'!$A$18:$L$18, 0),FALSE), 'E2 Allocators'!$B$15:$W$361, MATCH('O5 Details by Class &amp; Accounts'!AI$18, 'E2 Allocators'!$B$15:$W$15, 0),FALSE)*$G121)</f>
        <v>0</v>
      </c>
      <c r="AJ121" s="1412">
        <f ca="1">IF(ISERROR(VLOOKUP(VLOOKUP($A121, 'E4 TB Allocation Details'!$A$18:$L$205, MATCH("Customer ID", 'E4 TB Allocation Details'!$A$18:$L$18, 0),FALSE), 'E2 Allocators'!$B$15:$W$361, MATCH('O5 Details by Class &amp; Accounts'!AJ$18, 'E2 Allocators'!$B$15:$W$15, 0),FALSE)*$G121), 0, VLOOKUP(VLOOKUP($A121, 'E4 TB Allocation Details'!$A$18:$L$205, MATCH("Customer ID", 'E4 TB Allocation Details'!$A$18:$L$18, 0),FALSE), 'E2 Allocators'!$B$15:$W$361, MATCH('O5 Details by Class &amp; Accounts'!AJ$18, 'E2 Allocators'!$B$15:$W$15, 0),FALSE)*$G121)</f>
        <v>0</v>
      </c>
      <c r="AK121" s="1412">
        <f ca="1">IF(ISERROR(VLOOKUP(VLOOKUP($A121, 'E4 TB Allocation Details'!$A$18:$L$205, MATCH("Customer ID", 'E4 TB Allocation Details'!$A$18:$L$18, 0),FALSE), 'E2 Allocators'!$B$15:$W$361, MATCH('O5 Details by Class &amp; Accounts'!AK$18, 'E2 Allocators'!$B$15:$W$15, 0),FALSE)*$G121), 0, VLOOKUP(VLOOKUP($A121, 'E4 TB Allocation Details'!$A$18:$L$205, MATCH("Customer ID", 'E4 TB Allocation Details'!$A$18:$L$18, 0),FALSE), 'E2 Allocators'!$B$15:$W$361, MATCH('O5 Details by Class &amp; Accounts'!AK$18, 'E2 Allocators'!$B$15:$W$15, 0),FALSE)*$G121)</f>
        <v>0</v>
      </c>
      <c r="AL121" s="1412">
        <f ca="1">IF(ISERROR(VLOOKUP(VLOOKUP($A121, 'E4 TB Allocation Details'!$A$18:$L$205, MATCH("Customer ID", 'E4 TB Allocation Details'!$A$18:$L$18, 0),FALSE), 'E2 Allocators'!$B$15:$W$361, MATCH('O5 Details by Class &amp; Accounts'!AL$18, 'E2 Allocators'!$B$15:$W$15, 0),FALSE)*$G121), 0, VLOOKUP(VLOOKUP($A121, 'E4 TB Allocation Details'!$A$18:$L$205, MATCH("Customer ID", 'E4 TB Allocation Details'!$A$18:$L$18, 0),FALSE), 'E2 Allocators'!$B$15:$W$361, MATCH('O5 Details by Class &amp; Accounts'!AL$18, 'E2 Allocators'!$B$15:$W$15, 0),FALSE)*$G121)</f>
        <v>0</v>
      </c>
      <c r="AM121" s="1412">
        <f ca="1">IF(ISERROR(VLOOKUP(VLOOKUP($A121, 'E4 TB Allocation Details'!$A$18:$L$205, MATCH("Customer ID", 'E4 TB Allocation Details'!$A$18:$L$18, 0),FALSE), 'E2 Allocators'!$B$15:$W$361, MATCH('O5 Details by Class &amp; Accounts'!AM$18, 'E2 Allocators'!$B$15:$W$15, 0),FALSE)*$G121), 0, VLOOKUP(VLOOKUP($A121, 'E4 TB Allocation Details'!$A$18:$L$205, MATCH("Customer ID", 'E4 TB Allocation Details'!$A$18:$L$18, 0),FALSE), 'E2 Allocators'!$B$15:$W$361, MATCH('O5 Details by Class &amp; Accounts'!AM$18, 'E2 Allocators'!$B$15:$W$15, 0),FALSE)*$G121)</f>
        <v>0</v>
      </c>
      <c r="AN121" s="1412">
        <f ca="1">IF(ISERROR(VLOOKUP(VLOOKUP($A121, 'E4 TB Allocation Details'!$A$18:$L$205, MATCH("Customer ID", 'E4 TB Allocation Details'!$A$18:$L$18, 0),FALSE), 'E2 Allocators'!$B$15:$W$361, MATCH('O5 Details by Class &amp; Accounts'!AN$18, 'E2 Allocators'!$B$15:$W$15, 0),FALSE)*$G121), 0, VLOOKUP(VLOOKUP($A121, 'E4 TB Allocation Details'!$A$18:$L$205, MATCH("Customer ID", 'E4 TB Allocation Details'!$A$18:$L$18, 0),FALSE), 'E2 Allocators'!$B$15:$W$361, MATCH('O5 Details by Class &amp; Accounts'!AN$18, 'E2 Allocators'!$B$15:$W$15, 0),FALSE)*$G121)</f>
        <v>0</v>
      </c>
      <c r="AO121" s="1412">
        <f ca="1">IF(ISERROR(VLOOKUP(VLOOKUP($A121, 'E4 TB Allocation Details'!$A$18:$L$205, MATCH("Customer ID", 'E4 TB Allocation Details'!$A$18:$L$18, 0),FALSE), 'E2 Allocators'!$B$15:$W$361, MATCH('O5 Details by Class &amp; Accounts'!AO$18, 'E2 Allocators'!$B$15:$W$15, 0),FALSE)*$G121), 0, VLOOKUP(VLOOKUP($A121, 'E4 TB Allocation Details'!$A$18:$L$205, MATCH("Customer ID", 'E4 TB Allocation Details'!$A$18:$L$18, 0),FALSE), 'E2 Allocators'!$B$15:$W$361, MATCH('O5 Details by Class &amp; Accounts'!AO$18, 'E2 Allocators'!$B$15:$W$15, 0),FALSE)*$G121)</f>
        <v>0</v>
      </c>
      <c r="AP121" s="1412">
        <f ca="1">IF(ISERROR(VLOOKUP(VLOOKUP($A121, 'E4 TB Allocation Details'!$A$18:$L$205, MATCH("Customer ID", 'E4 TB Allocation Details'!$A$18:$L$18, 0),FALSE), 'E2 Allocators'!$B$15:$W$361, MATCH('O5 Details by Class &amp; Accounts'!AP$18, 'E2 Allocators'!$B$15:$W$15, 0),FALSE)*$G121), 0, VLOOKUP(VLOOKUP($A121, 'E4 TB Allocation Details'!$A$18:$L$205, MATCH("Customer ID", 'E4 TB Allocation Details'!$A$18:$L$18, 0),FALSE), 'E2 Allocators'!$B$15:$W$361, MATCH('O5 Details by Class &amp; Accounts'!AP$18, 'E2 Allocators'!$B$15:$W$15, 0),FALSE)*$G121)</f>
        <v>0</v>
      </c>
      <c r="AQ121" s="1412">
        <f ca="1">IF(ISERROR(VLOOKUP(VLOOKUP($A121, 'E4 TB Allocation Details'!$A$18:$L$205, MATCH("Customer ID", 'E4 TB Allocation Details'!$A$18:$L$18, 0),FALSE), 'E2 Allocators'!$B$15:$W$361, MATCH('O5 Details by Class &amp; Accounts'!AQ$18, 'E2 Allocators'!$B$15:$W$15, 0),FALSE)*$G121), 0, VLOOKUP(VLOOKUP($A121, 'E4 TB Allocation Details'!$A$18:$L$205, MATCH("Customer ID", 'E4 TB Allocation Details'!$A$18:$L$18, 0),FALSE), 'E2 Allocators'!$B$15:$W$361, MATCH('O5 Details by Class &amp; Accounts'!AQ$18, 'E2 Allocators'!$B$15:$W$15, 0),FALSE)*$G121)</f>
        <v>0</v>
      </c>
      <c r="AR121" s="1412">
        <f ca="1">IF(ISERROR(VLOOKUP(VLOOKUP($A121, 'E4 TB Allocation Details'!$A$18:$L$205, MATCH("Customer ID", 'E4 TB Allocation Details'!$A$18:$L$18, 0),FALSE), 'E2 Allocators'!$B$15:$W$361, MATCH('O5 Details by Class &amp; Accounts'!AR$18, 'E2 Allocators'!$B$15:$W$15, 0),FALSE)*$G121), 0, VLOOKUP(VLOOKUP($A121, 'E4 TB Allocation Details'!$A$18:$L$205, MATCH("Customer ID", 'E4 TB Allocation Details'!$A$18:$L$18, 0),FALSE), 'E2 Allocators'!$B$15:$W$361, MATCH('O5 Details by Class &amp; Accounts'!AR$18, 'E2 Allocators'!$B$15:$W$15, 0),FALSE)*$G121)</f>
        <v>0</v>
      </c>
      <c r="AS121" s="1412">
        <f ca="1">IF(ISERROR(VLOOKUP(VLOOKUP($A121, 'E4 TB Allocation Details'!$A$18:$L$205, MATCH("Customer ID", 'E4 TB Allocation Details'!$A$18:$L$18, 0),FALSE), 'E2 Allocators'!$B$15:$W$361, MATCH('O5 Details by Class &amp; Accounts'!AS$18, 'E2 Allocators'!$B$15:$W$15, 0),FALSE)*$G121), 0, VLOOKUP(VLOOKUP($A121, 'E4 TB Allocation Details'!$A$18:$L$205, MATCH("Customer ID", 'E4 TB Allocation Details'!$A$18:$L$18, 0),FALSE), 'E2 Allocators'!$B$15:$W$361, MATCH('O5 Details by Class &amp; Accounts'!AS$18, 'E2 Allocators'!$B$15:$W$15, 0),FALSE)*$G121)</f>
        <v>0</v>
      </c>
      <c r="AT121" s="1412">
        <f ca="1">IF(ISERROR(VLOOKUP(VLOOKUP($A121, 'E4 TB Allocation Details'!$A$18:$L$205, MATCH("Customer ID", 'E4 TB Allocation Details'!$A$18:$L$18, 0),FALSE), 'E2 Allocators'!$B$15:$W$361, MATCH('O5 Details by Class &amp; Accounts'!AT$18, 'E2 Allocators'!$B$15:$W$15, 0),FALSE)*$G121), 0, VLOOKUP(VLOOKUP($A121, 'E4 TB Allocation Details'!$A$18:$L$205, MATCH("Customer ID", 'E4 TB Allocation Details'!$A$18:$L$18, 0),FALSE), 'E2 Allocators'!$B$15:$W$361, MATCH('O5 Details by Class &amp; Accounts'!AT$18, 'E2 Allocators'!$B$15:$W$15, 0),FALSE)*$G121)</f>
        <v>0</v>
      </c>
      <c r="AU121" s="1412">
        <f ca="1">IF(ISERROR(VLOOKUP(VLOOKUP($A121, 'E4 TB Allocation Details'!$A$18:$L$205, MATCH("Customer ID", 'E4 TB Allocation Details'!$A$18:$L$18, 0),FALSE), 'E2 Allocators'!$B$15:$W$361, MATCH('O5 Details by Class &amp; Accounts'!AU$18, 'E2 Allocators'!$B$15:$W$15, 0),FALSE)*$G121), 0, VLOOKUP(VLOOKUP($A121, 'E4 TB Allocation Details'!$A$18:$L$205, MATCH("Customer ID", 'E4 TB Allocation Details'!$A$18:$L$18, 0),FALSE), 'E2 Allocators'!$B$15:$W$361, MATCH('O5 Details by Class &amp; Accounts'!AU$18, 'E2 Allocators'!$B$15:$W$15, 0),FALSE)*$G121)</f>
        <v>0</v>
      </c>
      <c r="AV121" s="1412">
        <f ca="1">IF(ISERROR(VLOOKUP(VLOOKUP($A121, 'E4 TB Allocation Details'!$A$18:$L$205, MATCH("Customer ID", 'E4 TB Allocation Details'!$A$18:$L$18, 0),FALSE), 'E2 Allocators'!$B$15:$W$361, MATCH('O5 Details by Class &amp; Accounts'!AV$18, 'E2 Allocators'!$B$15:$W$15, 0),FALSE)*$G121), 0, VLOOKUP(VLOOKUP($A121, 'E4 TB Allocation Details'!$A$18:$L$205, MATCH("Customer ID", 'E4 TB Allocation Details'!$A$18:$L$18, 0),FALSE), 'E2 Allocators'!$B$15:$W$361, MATCH('O5 Details by Class &amp; Accounts'!AV$18, 'E2 Allocators'!$B$15:$W$15, 0),FALSE)*$G121)</f>
        <v>0</v>
      </c>
      <c r="AW121" s="1412">
        <f ca="1">IF(ISERROR(VLOOKUP(VLOOKUP($A121, 'E4 TB Allocation Details'!$A$18:$L$205, MATCH("Customer ID", 'E4 TB Allocation Details'!$A$18:$L$18, 0),FALSE), 'E2 Allocators'!$B$15:$W$361, MATCH('O5 Details by Class &amp; Accounts'!AW$18, 'E2 Allocators'!$B$15:$W$15, 0),FALSE)*$G121), 0, VLOOKUP(VLOOKUP($A121, 'E4 TB Allocation Details'!$A$18:$L$205, MATCH("Customer ID", 'E4 TB Allocation Details'!$A$18:$L$18, 0),FALSE), 'E2 Allocators'!$B$15:$W$361, MATCH('O5 Details by Class &amp; Accounts'!AW$18, 'E2 Allocators'!$B$15:$W$15, 0),FALSE)*$G121)</f>
        <v>0</v>
      </c>
      <c r="AX121" s="1412">
        <f t="shared" si="27"/>
        <v>0</v>
      </c>
      <c r="AY121" s="1412">
        <f ca="1">IF(ISERROR(VLOOKUP(VLOOKUP($A121, 'E4 TB Allocation Details'!$A$18:$L$205, MATCH("Misc ID", 'E4 TB Allocation Details'!$A$18:$L$18, 0),FALSE), 'E2 Allocators'!$B$15:$W$361, MATCH('O5 Details by Class &amp; Accounts'!AY$18, 'E2 Allocators'!$B$15:$W$15, 0),FALSE)*$E121), 0, VLOOKUP(VLOOKUP($A121, 'E4 TB Allocation Details'!$A$18:$L$205, MATCH("Misc ID", 'E4 TB Allocation Details'!$A$18:$L$18, 0),FALSE), 'E2 Allocators'!$B$15:$W$361, MATCH('O5 Details by Class &amp; Accounts'!AY$18, 'E2 Allocators'!$B$15:$W$15, 0),FALSE)*$E121)</f>
        <v>0</v>
      </c>
      <c r="AZ121" s="1412">
        <f ca="1">IF(ISERROR(VLOOKUP(VLOOKUP($A121, 'E4 TB Allocation Details'!$A$18:$L$205, MATCH("Misc ID", 'E4 TB Allocation Details'!$A$18:$L$18, 0),FALSE), 'E2 Allocators'!$B$15:$W$361, MATCH('O5 Details by Class &amp; Accounts'!AZ$18, 'E2 Allocators'!$B$15:$W$15, 0),FALSE)*$E121), 0, VLOOKUP(VLOOKUP($A121, 'E4 TB Allocation Details'!$A$18:$L$205, MATCH("Misc ID", 'E4 TB Allocation Details'!$A$18:$L$18, 0),FALSE), 'E2 Allocators'!$B$15:$W$361, MATCH('O5 Details by Class &amp; Accounts'!AZ$18, 'E2 Allocators'!$B$15:$W$15, 0),FALSE)*$E121)</f>
        <v>0</v>
      </c>
      <c r="BA121" s="1412">
        <f ca="1">IF(ISERROR(VLOOKUP(VLOOKUP($A121, 'E4 TB Allocation Details'!$A$18:$L$205, MATCH("Misc ID", 'E4 TB Allocation Details'!$A$18:$L$18, 0),FALSE), 'E2 Allocators'!$B$15:$W$361, MATCH('O5 Details by Class &amp; Accounts'!BA$18, 'E2 Allocators'!$B$15:$W$15, 0),FALSE)*$E121), 0, VLOOKUP(VLOOKUP($A121, 'E4 TB Allocation Details'!$A$18:$L$205, MATCH("Misc ID", 'E4 TB Allocation Details'!$A$18:$L$18, 0),FALSE), 'E2 Allocators'!$B$15:$W$361, MATCH('O5 Details by Class &amp; Accounts'!BA$18, 'E2 Allocators'!$B$15:$W$15, 0),FALSE)*$E121)</f>
        <v>0</v>
      </c>
      <c r="BB121" s="1412">
        <f ca="1">IF(ISERROR(VLOOKUP(VLOOKUP($A121, 'E4 TB Allocation Details'!$A$18:$L$205, MATCH("Misc ID", 'E4 TB Allocation Details'!$A$18:$L$18, 0),FALSE), 'E2 Allocators'!$B$15:$W$361, MATCH('O5 Details by Class &amp; Accounts'!BB$18, 'E2 Allocators'!$B$15:$W$15, 0),FALSE)*$E121), 0, VLOOKUP(VLOOKUP($A121, 'E4 TB Allocation Details'!$A$18:$L$205, MATCH("Misc ID", 'E4 TB Allocation Details'!$A$18:$L$18, 0),FALSE), 'E2 Allocators'!$B$15:$W$361, MATCH('O5 Details by Class &amp; Accounts'!BB$18, 'E2 Allocators'!$B$15:$W$15, 0),FALSE)*$E121)</f>
        <v>0</v>
      </c>
      <c r="BC121" s="1412">
        <f ca="1">IF(ISERROR(VLOOKUP(VLOOKUP($A121, 'E4 TB Allocation Details'!$A$18:$L$205, MATCH("Misc ID", 'E4 TB Allocation Details'!$A$18:$L$18, 0),FALSE), 'E2 Allocators'!$B$15:$W$361, MATCH('O5 Details by Class &amp; Accounts'!BC$18, 'E2 Allocators'!$B$15:$W$15, 0),FALSE)*$E121), 0, VLOOKUP(VLOOKUP($A121, 'E4 TB Allocation Details'!$A$18:$L$205, MATCH("Misc ID", 'E4 TB Allocation Details'!$A$18:$L$18, 0),FALSE), 'E2 Allocators'!$B$15:$W$361, MATCH('O5 Details by Class &amp; Accounts'!BC$18, 'E2 Allocators'!$B$15:$W$15, 0),FALSE)*$E121)</f>
        <v>0</v>
      </c>
      <c r="BD121" s="1412">
        <f ca="1">IF(ISERROR(VLOOKUP(VLOOKUP($A121, 'E4 TB Allocation Details'!$A$18:$L$205, MATCH("Misc ID", 'E4 TB Allocation Details'!$A$18:$L$18, 0),FALSE), 'E2 Allocators'!$B$15:$W$361, MATCH('O5 Details by Class &amp; Accounts'!BD$18, 'E2 Allocators'!$B$15:$W$15, 0),FALSE)*$E121), 0, VLOOKUP(VLOOKUP($A121, 'E4 TB Allocation Details'!$A$18:$L$205, MATCH("Misc ID", 'E4 TB Allocation Details'!$A$18:$L$18, 0),FALSE), 'E2 Allocators'!$B$15:$W$361, MATCH('O5 Details by Class &amp; Accounts'!BD$18, 'E2 Allocators'!$B$15:$W$15, 0),FALSE)*$E121)</f>
        <v>0</v>
      </c>
      <c r="BE121" s="1412">
        <f ca="1">IF(ISERROR(VLOOKUP(VLOOKUP($A121, 'E4 TB Allocation Details'!$A$18:$L$205, MATCH("Misc ID", 'E4 TB Allocation Details'!$A$18:$L$18, 0),FALSE), 'E2 Allocators'!$B$15:$W$361, MATCH('O5 Details by Class &amp; Accounts'!BE$18, 'E2 Allocators'!$B$15:$W$15, 0),FALSE)*$E121), 0, VLOOKUP(VLOOKUP($A121, 'E4 TB Allocation Details'!$A$18:$L$205, MATCH("Misc ID", 'E4 TB Allocation Details'!$A$18:$L$18, 0),FALSE), 'E2 Allocators'!$B$15:$W$361, MATCH('O5 Details by Class &amp; Accounts'!BE$18, 'E2 Allocators'!$B$15:$W$15, 0),FALSE)*$E121)</f>
        <v>0</v>
      </c>
      <c r="BF121" s="1412">
        <f ca="1">IF(ISERROR(VLOOKUP(VLOOKUP($A121, 'E4 TB Allocation Details'!$A$18:$L$205, MATCH("Misc ID", 'E4 TB Allocation Details'!$A$18:$L$18, 0),FALSE), 'E2 Allocators'!$B$15:$W$361, MATCH('O5 Details by Class &amp; Accounts'!BF$18, 'E2 Allocators'!$B$15:$W$15, 0),FALSE)*$E121), 0, VLOOKUP(VLOOKUP($A121, 'E4 TB Allocation Details'!$A$18:$L$205, MATCH("Misc ID", 'E4 TB Allocation Details'!$A$18:$L$18, 0),FALSE), 'E2 Allocators'!$B$15:$W$361, MATCH('O5 Details by Class &amp; Accounts'!BF$18, 'E2 Allocators'!$B$15:$W$15, 0),FALSE)*$E121)</f>
        <v>0</v>
      </c>
      <c r="BG121" s="1412">
        <f ca="1">IF(ISERROR(VLOOKUP(VLOOKUP($A121, 'E4 TB Allocation Details'!$A$18:$L$205, MATCH("Misc ID", 'E4 TB Allocation Details'!$A$18:$L$18, 0),FALSE), 'E2 Allocators'!$B$15:$W$361, MATCH('O5 Details by Class &amp; Accounts'!BG$18, 'E2 Allocators'!$B$15:$W$15, 0),FALSE)*$E121), 0, VLOOKUP(VLOOKUP($A121, 'E4 TB Allocation Details'!$A$18:$L$205, MATCH("Misc ID", 'E4 TB Allocation Details'!$A$18:$L$18, 0),FALSE), 'E2 Allocators'!$B$15:$W$361, MATCH('O5 Details by Class &amp; Accounts'!BG$18, 'E2 Allocators'!$B$15:$W$15, 0),FALSE)*$E121)</f>
        <v>0</v>
      </c>
      <c r="BH121" s="1412">
        <f ca="1">IF(ISERROR(VLOOKUP(VLOOKUP($A121, 'E4 TB Allocation Details'!$A$18:$L$205, MATCH("Misc ID", 'E4 TB Allocation Details'!$A$18:$L$18, 0),FALSE), 'E2 Allocators'!$B$15:$W$361, MATCH('O5 Details by Class &amp; Accounts'!BH$18, 'E2 Allocators'!$B$15:$W$15, 0),FALSE)*$E121), 0, VLOOKUP(VLOOKUP($A121, 'E4 TB Allocation Details'!$A$18:$L$205, MATCH("Misc ID", 'E4 TB Allocation Details'!$A$18:$L$18, 0),FALSE), 'E2 Allocators'!$B$15:$W$361, MATCH('O5 Details by Class &amp; Accounts'!BH$18, 'E2 Allocators'!$B$15:$W$15, 0),FALSE)*$E121)</f>
        <v>0</v>
      </c>
      <c r="BI121" s="1412">
        <f ca="1">IF(ISERROR(VLOOKUP(VLOOKUP($A121, 'E4 TB Allocation Details'!$A$18:$L$205, MATCH("Misc ID", 'E4 TB Allocation Details'!$A$18:$L$18, 0),FALSE), 'E2 Allocators'!$B$15:$W$361, MATCH('O5 Details by Class &amp; Accounts'!BI$18, 'E2 Allocators'!$B$15:$W$15, 0),FALSE)*$E121), 0, VLOOKUP(VLOOKUP($A121, 'E4 TB Allocation Details'!$A$18:$L$205, MATCH("Misc ID", 'E4 TB Allocation Details'!$A$18:$L$18, 0),FALSE), 'E2 Allocators'!$B$15:$W$361, MATCH('O5 Details by Class &amp; Accounts'!BI$18, 'E2 Allocators'!$B$15:$W$15, 0),FALSE)*$E121)</f>
        <v>0</v>
      </c>
      <c r="BJ121" s="1412">
        <f ca="1">IF(ISERROR(VLOOKUP(VLOOKUP($A121, 'E4 TB Allocation Details'!$A$18:$L$205, MATCH("Misc ID", 'E4 TB Allocation Details'!$A$18:$L$18, 0),FALSE), 'E2 Allocators'!$B$15:$W$361, MATCH('O5 Details by Class &amp; Accounts'!BJ$18, 'E2 Allocators'!$B$15:$W$15, 0),FALSE)*$E121), 0, VLOOKUP(VLOOKUP($A121, 'E4 TB Allocation Details'!$A$18:$L$205, MATCH("Misc ID", 'E4 TB Allocation Details'!$A$18:$L$18, 0),FALSE), 'E2 Allocators'!$B$15:$W$361, MATCH('O5 Details by Class &amp; Accounts'!BJ$18, 'E2 Allocators'!$B$15:$W$15, 0),FALSE)*$E121)</f>
        <v>0</v>
      </c>
      <c r="BK121" s="1412">
        <f ca="1">IF(ISERROR(VLOOKUP(VLOOKUP($A121, 'E4 TB Allocation Details'!$A$18:$L$205, MATCH("Misc ID", 'E4 TB Allocation Details'!$A$18:$L$18, 0),FALSE), 'E2 Allocators'!$B$15:$W$361, MATCH('O5 Details by Class &amp; Accounts'!BK$18, 'E2 Allocators'!$B$15:$W$15, 0),FALSE)*$E121), 0, VLOOKUP(VLOOKUP($A121, 'E4 TB Allocation Details'!$A$18:$L$205, MATCH("Misc ID", 'E4 TB Allocation Details'!$A$18:$L$18, 0),FALSE), 'E2 Allocators'!$B$15:$W$361, MATCH('O5 Details by Class &amp; Accounts'!BK$18, 'E2 Allocators'!$B$15:$W$15, 0),FALSE)*$E121)</f>
        <v>0</v>
      </c>
      <c r="BL121" s="1412">
        <f ca="1">IF(ISERROR(VLOOKUP(VLOOKUP($A121, 'E4 TB Allocation Details'!$A$18:$L$205, MATCH("Misc ID", 'E4 TB Allocation Details'!$A$18:$L$18, 0),FALSE), 'E2 Allocators'!$B$15:$W$361, MATCH('O5 Details by Class &amp; Accounts'!BL$18, 'E2 Allocators'!$B$15:$W$15, 0),FALSE)*$E121), 0, VLOOKUP(VLOOKUP($A121, 'E4 TB Allocation Details'!$A$18:$L$205, MATCH("Misc ID", 'E4 TB Allocation Details'!$A$18:$L$18, 0),FALSE), 'E2 Allocators'!$B$15:$W$361, MATCH('O5 Details by Class &amp; Accounts'!BL$18, 'E2 Allocators'!$B$15:$W$15, 0),FALSE)*$E121)</f>
        <v>0</v>
      </c>
      <c r="BM121" s="1412">
        <f ca="1">IF(ISERROR(VLOOKUP(VLOOKUP($A121, 'E4 TB Allocation Details'!$A$18:$L$205, MATCH("Misc ID", 'E4 TB Allocation Details'!$A$18:$L$18, 0),FALSE), 'E2 Allocators'!$B$15:$W$361, MATCH('O5 Details by Class &amp; Accounts'!BM$18, 'E2 Allocators'!$B$15:$W$15, 0),FALSE)*$E121), 0, VLOOKUP(VLOOKUP($A121, 'E4 TB Allocation Details'!$A$18:$L$205, MATCH("Misc ID", 'E4 TB Allocation Details'!$A$18:$L$18, 0),FALSE), 'E2 Allocators'!$B$15:$W$361, MATCH('O5 Details by Class &amp; Accounts'!BM$18, 'E2 Allocators'!$B$15:$W$15, 0),FALSE)*$E121)</f>
        <v>0</v>
      </c>
      <c r="BN121" s="1412">
        <f ca="1">IF(ISERROR(VLOOKUP(VLOOKUP($A121, 'E4 TB Allocation Details'!$A$18:$L$205, MATCH("Misc ID", 'E4 TB Allocation Details'!$A$18:$L$18, 0),FALSE), 'E2 Allocators'!$B$15:$W$361, MATCH('O5 Details by Class &amp; Accounts'!BN$18, 'E2 Allocators'!$B$15:$W$15, 0),FALSE)*$E121), 0, VLOOKUP(VLOOKUP($A121, 'E4 TB Allocation Details'!$A$18:$L$205, MATCH("Misc ID", 'E4 TB Allocation Details'!$A$18:$L$18, 0),FALSE), 'E2 Allocators'!$B$15:$W$361, MATCH('O5 Details by Class &amp; Accounts'!BN$18, 'E2 Allocators'!$B$15:$W$15, 0),FALSE)*$E121)</f>
        <v>0</v>
      </c>
      <c r="BO121" s="1412">
        <f ca="1">IF(ISERROR(VLOOKUP(VLOOKUP($A121, 'E4 TB Allocation Details'!$A$18:$L$205, MATCH("Misc ID", 'E4 TB Allocation Details'!$A$18:$L$18, 0),FALSE), 'E2 Allocators'!$B$15:$W$361, MATCH('O5 Details by Class &amp; Accounts'!BO$18, 'E2 Allocators'!$B$15:$W$15, 0),FALSE)*$E121), 0, VLOOKUP(VLOOKUP($A121, 'E4 TB Allocation Details'!$A$18:$L$205, MATCH("Misc ID", 'E4 TB Allocation Details'!$A$18:$L$18, 0),FALSE), 'E2 Allocators'!$B$15:$W$361, MATCH('O5 Details by Class &amp; Accounts'!BO$18, 'E2 Allocators'!$B$15:$W$15, 0),FALSE)*$E121)</f>
        <v>0</v>
      </c>
      <c r="BP121" s="1412">
        <f ca="1">IF(ISERROR(VLOOKUP(VLOOKUP($A121, 'E4 TB Allocation Details'!$A$18:$L$205, MATCH("Misc ID", 'E4 TB Allocation Details'!$A$18:$L$18, 0),FALSE), 'E2 Allocators'!$B$15:$W$361, MATCH('O5 Details by Class &amp; Accounts'!BP$18, 'E2 Allocators'!$B$15:$W$15, 0),FALSE)*$E121), 0, VLOOKUP(VLOOKUP($A121, 'E4 TB Allocation Details'!$A$18:$L$205, MATCH("Misc ID", 'E4 TB Allocation Details'!$A$18:$L$18, 0),FALSE), 'E2 Allocators'!$B$15:$W$361, MATCH('O5 Details by Class &amp; Accounts'!BP$18, 'E2 Allocators'!$B$15:$W$15, 0),FALSE)*$E121)</f>
        <v>0</v>
      </c>
      <c r="BQ121" s="1412">
        <f ca="1">IF(ISERROR(VLOOKUP(VLOOKUP($A121, 'E4 TB Allocation Details'!$A$18:$L$205, MATCH("Misc ID", 'E4 TB Allocation Details'!$A$18:$L$18, 0),FALSE), 'E2 Allocators'!$B$15:$W$361, MATCH('O5 Details by Class &amp; Accounts'!BQ$18, 'E2 Allocators'!$B$15:$W$15, 0),FALSE)*$E121), 0, VLOOKUP(VLOOKUP($A121, 'E4 TB Allocation Details'!$A$18:$L$205, MATCH("Misc ID", 'E4 TB Allocation Details'!$A$18:$L$18, 0),FALSE), 'E2 Allocators'!$B$15:$W$361, MATCH('O5 Details by Class &amp; Accounts'!BQ$18, 'E2 Allocators'!$B$15:$W$15, 0),FALSE)*$E121)</f>
        <v>0</v>
      </c>
      <c r="BR121" s="1412">
        <f ca="1">IF(ISERROR(VLOOKUP(VLOOKUP($A121, 'E4 TB Allocation Details'!$A$18:$L$205, MATCH("Misc ID", 'E4 TB Allocation Details'!$A$18:$L$18, 0),FALSE), 'E2 Allocators'!$B$15:$W$361, MATCH('O5 Details by Class &amp; Accounts'!BR$18, 'E2 Allocators'!$B$15:$W$15, 0),FALSE)*$E121), 0, VLOOKUP(VLOOKUP($A121, 'E4 TB Allocation Details'!$A$18:$L$205, MATCH("Misc ID", 'E4 TB Allocation Details'!$A$18:$L$18, 0),FALSE), 'E2 Allocators'!$B$15:$W$361, MATCH('O5 Details by Class &amp; Accounts'!BR$18, 'E2 Allocators'!$B$15:$W$15, 0),FALSE)*$E121)</f>
        <v>0</v>
      </c>
      <c r="BS121" s="1412">
        <f t="shared" si="28"/>
        <v>0</v>
      </c>
      <c r="BT121" s="1412">
        <f ca="1">IF(ISERROR(VLOOKUP(VLOOKUP($A121, 'E4 TB Allocation Details'!$A$18:$L$205, MATCH("A &amp; G ID", 'E4 TB Allocation Details'!$A$18:$L$18, 0),FALSE), 'E2 Allocators'!$B$15:$W$361, MATCH('O5 Details by Class &amp; Accounts'!BT$18, 'E2 Allocators'!$B$15:$W$15, 0),FALSE)*$E121), 0, VLOOKUP(VLOOKUP($A121, 'E4 TB Allocation Details'!$A$18:$L$205, MATCH("A &amp; G ID", 'E4 TB Allocation Details'!$A$18:$L$18, 0),FALSE), 'E2 Allocators'!$B$15:$W$361, MATCH('O5 Details by Class &amp; Accounts'!BT$18, 'E2 Allocators'!$B$15:$W$15, 0),FALSE)*$E121)</f>
        <v>344963.68187934795</v>
      </c>
      <c r="BU121" s="1412">
        <f ca="1">IF(ISERROR(VLOOKUP(VLOOKUP($A121, 'E4 TB Allocation Details'!$A$18:$L$205, MATCH("A &amp; G ID", 'E4 TB Allocation Details'!$A$18:$L$18, 0),FALSE), 'E2 Allocators'!$B$15:$W$361, MATCH('O5 Details by Class &amp; Accounts'!BU$18, 'E2 Allocators'!$B$15:$W$15, 0),FALSE)*$E121), 0, VLOOKUP(VLOOKUP($A121, 'E4 TB Allocation Details'!$A$18:$L$205, MATCH("A &amp; G ID", 'E4 TB Allocation Details'!$A$18:$L$18, 0),FALSE), 'E2 Allocators'!$B$15:$W$361, MATCH('O5 Details by Class &amp; Accounts'!BU$18, 'E2 Allocators'!$B$15:$W$15, 0),FALSE)*$E121)</f>
        <v>153094.7895227508</v>
      </c>
      <c r="BV121" s="1412">
        <f ca="1">IF(ISERROR(VLOOKUP(VLOOKUP($A121, 'E4 TB Allocation Details'!$A$18:$L$205, MATCH("A &amp; G ID", 'E4 TB Allocation Details'!$A$18:$L$18, 0),FALSE), 'E2 Allocators'!$B$15:$W$361, MATCH('O5 Details by Class &amp; Accounts'!BV$18, 'E2 Allocators'!$B$15:$W$15, 0),FALSE)*$E121), 0, VLOOKUP(VLOOKUP($A121, 'E4 TB Allocation Details'!$A$18:$L$205, MATCH("A &amp; G ID", 'E4 TB Allocation Details'!$A$18:$L$18, 0),FALSE), 'E2 Allocators'!$B$15:$W$361, MATCH('O5 Details by Class &amp; Accounts'!BV$18, 'E2 Allocators'!$B$15:$W$15, 0),FALSE)*$E121)</f>
        <v>479171.10964833829</v>
      </c>
      <c r="BW121" s="1412">
        <f ca="1">IF(ISERROR(VLOOKUP(VLOOKUP($A121, 'E4 TB Allocation Details'!$A$18:$L$205, MATCH("A &amp; G ID", 'E4 TB Allocation Details'!$A$18:$L$18, 0),FALSE), 'E2 Allocators'!$B$15:$W$361, MATCH('O5 Details by Class &amp; Accounts'!BW$18, 'E2 Allocators'!$B$15:$W$15, 0),FALSE)*$E121), 0, VLOOKUP(VLOOKUP($A121, 'E4 TB Allocation Details'!$A$18:$L$205, MATCH("A &amp; G ID", 'E4 TB Allocation Details'!$A$18:$L$18, 0),FALSE), 'E2 Allocators'!$B$15:$W$361, MATCH('O5 Details by Class &amp; Accounts'!BW$18, 'E2 Allocators'!$B$15:$W$15, 0),FALSE)*$E121)</f>
        <v>0</v>
      </c>
      <c r="BX121" s="1412">
        <f ca="1">IF(ISERROR(VLOOKUP(VLOOKUP($A121, 'E4 TB Allocation Details'!$A$18:$L$205, MATCH("A &amp; G ID", 'E4 TB Allocation Details'!$A$18:$L$18, 0),FALSE), 'E2 Allocators'!$B$15:$W$361, MATCH('O5 Details by Class &amp; Accounts'!BX$18, 'E2 Allocators'!$B$15:$W$15, 0),FALSE)*$E121), 0, VLOOKUP(VLOOKUP($A121, 'E4 TB Allocation Details'!$A$18:$L$205, MATCH("A &amp; G ID", 'E4 TB Allocation Details'!$A$18:$L$18, 0),FALSE), 'E2 Allocators'!$B$15:$W$361, MATCH('O5 Details by Class &amp; Accounts'!BX$18, 'E2 Allocators'!$B$15:$W$15, 0),FALSE)*$E121)</f>
        <v>0</v>
      </c>
      <c r="BY121" s="1412">
        <f ca="1">IF(ISERROR(VLOOKUP(VLOOKUP($A121, 'E4 TB Allocation Details'!$A$18:$L$205, MATCH("A &amp; G ID", 'E4 TB Allocation Details'!$A$18:$L$18, 0),FALSE), 'E2 Allocators'!$B$15:$W$361, MATCH('O5 Details by Class &amp; Accounts'!BY$18, 'E2 Allocators'!$B$15:$W$15, 0),FALSE)*$E121), 0, VLOOKUP(VLOOKUP($A121, 'E4 TB Allocation Details'!$A$18:$L$205, MATCH("A &amp; G ID", 'E4 TB Allocation Details'!$A$18:$L$18, 0),FALSE), 'E2 Allocators'!$B$15:$W$361, MATCH('O5 Details by Class &amp; Accounts'!BY$18, 'E2 Allocators'!$B$15:$W$15, 0),FALSE)*$E121)</f>
        <v>0</v>
      </c>
      <c r="BZ121" s="1412">
        <f ca="1">IF(ISERROR(VLOOKUP(VLOOKUP($A121, 'E4 TB Allocation Details'!$A$18:$L$205, MATCH("A &amp; G ID", 'E4 TB Allocation Details'!$A$18:$L$18, 0),FALSE), 'E2 Allocators'!$B$15:$W$361, MATCH('O5 Details by Class &amp; Accounts'!BZ$18, 'E2 Allocators'!$B$15:$W$15, 0),FALSE)*$E121), 0, VLOOKUP(VLOOKUP($A121, 'E4 TB Allocation Details'!$A$18:$L$205, MATCH("A &amp; G ID", 'E4 TB Allocation Details'!$A$18:$L$18, 0),FALSE), 'E2 Allocators'!$B$15:$W$361, MATCH('O5 Details by Class &amp; Accounts'!BZ$18, 'E2 Allocators'!$B$15:$W$15, 0),FALSE)*$E121)</f>
        <v>8128.108065133235</v>
      </c>
      <c r="CA121" s="1412">
        <f ca="1">IF(ISERROR(VLOOKUP(VLOOKUP($A121, 'E4 TB Allocation Details'!$A$18:$L$205, MATCH("A &amp; G ID", 'E4 TB Allocation Details'!$A$18:$L$18, 0),FALSE), 'E2 Allocators'!$B$15:$W$361, MATCH('O5 Details by Class &amp; Accounts'!CA$18, 'E2 Allocators'!$B$15:$W$15, 0),FALSE)*$E121), 0, VLOOKUP(VLOOKUP($A121, 'E4 TB Allocation Details'!$A$18:$L$205, MATCH("A &amp; G ID", 'E4 TB Allocation Details'!$A$18:$L$18, 0),FALSE), 'E2 Allocators'!$B$15:$W$361, MATCH('O5 Details by Class &amp; Accounts'!CA$18, 'E2 Allocators'!$B$15:$W$15, 0),FALSE)*$E121)</f>
        <v>1030.9058284934247</v>
      </c>
      <c r="CB121" s="1412">
        <f ca="1">IF(ISERROR(VLOOKUP(VLOOKUP($A121, 'E4 TB Allocation Details'!$A$18:$L$205, MATCH("A &amp; G ID", 'E4 TB Allocation Details'!$A$18:$L$18, 0),FALSE), 'E2 Allocators'!$B$15:$W$361, MATCH('O5 Details by Class &amp; Accounts'!CB$18, 'E2 Allocators'!$B$15:$W$15, 0),FALSE)*$E121), 0, VLOOKUP(VLOOKUP($A121, 'E4 TB Allocation Details'!$A$18:$L$205, MATCH("A &amp; G ID", 'E4 TB Allocation Details'!$A$18:$L$18, 0),FALSE), 'E2 Allocators'!$B$15:$W$361, MATCH('O5 Details by Class &amp; Accounts'!CB$18, 'E2 Allocators'!$B$15:$W$15, 0),FALSE)*$E121)</f>
        <v>2611.4050559362954</v>
      </c>
      <c r="CC121" s="1412">
        <f ca="1">IF(ISERROR(VLOOKUP(VLOOKUP($A121, 'E4 TB Allocation Details'!$A$18:$L$205, MATCH("A &amp; G ID", 'E4 TB Allocation Details'!$A$18:$L$18, 0),FALSE), 'E2 Allocators'!$B$15:$W$361, MATCH('O5 Details by Class &amp; Accounts'!CC$18, 'E2 Allocators'!$B$15:$W$15, 0),FALSE)*$E121), 0, VLOOKUP(VLOOKUP($A121, 'E4 TB Allocation Details'!$A$18:$L$205, MATCH("A &amp; G ID", 'E4 TB Allocation Details'!$A$18:$L$18, 0),FALSE), 'E2 Allocators'!$B$15:$W$361, MATCH('O5 Details by Class &amp; Accounts'!CC$18, 'E2 Allocators'!$B$15:$W$15, 0),FALSE)*$E121)</f>
        <v>0</v>
      </c>
      <c r="CD121" s="1412">
        <f ca="1">IF(ISERROR(VLOOKUP(VLOOKUP($A121, 'E4 TB Allocation Details'!$A$18:$L$205, MATCH("A &amp; G ID", 'E4 TB Allocation Details'!$A$18:$L$18, 0),FALSE), 'E2 Allocators'!$B$15:$W$361, MATCH('O5 Details by Class &amp; Accounts'!CD$18, 'E2 Allocators'!$B$15:$W$15, 0),FALSE)*$E121), 0, VLOOKUP(VLOOKUP($A121, 'E4 TB Allocation Details'!$A$18:$L$205, MATCH("A &amp; G ID", 'E4 TB Allocation Details'!$A$18:$L$18, 0),FALSE), 'E2 Allocators'!$B$15:$W$361, MATCH('O5 Details by Class &amp; Accounts'!CD$18, 'E2 Allocators'!$B$15:$W$15, 0),FALSE)*$E121)</f>
        <v>0</v>
      </c>
      <c r="CE121" s="1412">
        <f ca="1">IF(ISERROR(VLOOKUP(VLOOKUP($A121, 'E4 TB Allocation Details'!$A$18:$L$205, MATCH("A &amp; G ID", 'E4 TB Allocation Details'!$A$18:$L$18, 0),FALSE), 'E2 Allocators'!$B$15:$W$361, MATCH('O5 Details by Class &amp; Accounts'!CE$18, 'E2 Allocators'!$B$15:$W$15, 0),FALSE)*$E121), 0, VLOOKUP(VLOOKUP($A121, 'E4 TB Allocation Details'!$A$18:$L$205, MATCH("A &amp; G ID", 'E4 TB Allocation Details'!$A$18:$L$18, 0),FALSE), 'E2 Allocators'!$B$15:$W$361, MATCH('O5 Details by Class &amp; Accounts'!CE$18, 'E2 Allocators'!$B$15:$W$15, 0),FALSE)*$E121)</f>
        <v>0</v>
      </c>
      <c r="CF121" s="1412">
        <f ca="1">IF(ISERROR(VLOOKUP(VLOOKUP($A121, 'E4 TB Allocation Details'!$A$18:$L$205, MATCH("A &amp; G ID", 'E4 TB Allocation Details'!$A$18:$L$18, 0),FALSE), 'E2 Allocators'!$B$15:$W$361, MATCH('O5 Details by Class &amp; Accounts'!CF$18, 'E2 Allocators'!$B$15:$W$15, 0),FALSE)*$E121), 0, VLOOKUP(VLOOKUP($A121, 'E4 TB Allocation Details'!$A$18:$L$205, MATCH("A &amp; G ID", 'E4 TB Allocation Details'!$A$18:$L$18, 0),FALSE), 'E2 Allocators'!$B$15:$W$361, MATCH('O5 Details by Class &amp; Accounts'!CF$18, 'E2 Allocators'!$B$15:$W$15, 0),FALSE)*$E121)</f>
        <v>0</v>
      </c>
      <c r="CG121" s="1412">
        <f ca="1">IF(ISERROR(VLOOKUP(VLOOKUP($A121, 'E4 TB Allocation Details'!$A$18:$L$205, MATCH("A &amp; G ID", 'E4 TB Allocation Details'!$A$18:$L$18, 0),FALSE), 'E2 Allocators'!$B$15:$W$361, MATCH('O5 Details by Class &amp; Accounts'!CG$18, 'E2 Allocators'!$B$15:$W$15, 0),FALSE)*$E121), 0, VLOOKUP(VLOOKUP($A121, 'E4 TB Allocation Details'!$A$18:$L$205, MATCH("A &amp; G ID", 'E4 TB Allocation Details'!$A$18:$L$18, 0),FALSE), 'E2 Allocators'!$B$15:$W$361, MATCH('O5 Details by Class &amp; Accounts'!CG$18, 'E2 Allocators'!$B$15:$W$15, 0),FALSE)*$E121)</f>
        <v>0</v>
      </c>
      <c r="CH121" s="1412">
        <f ca="1">IF(ISERROR(VLOOKUP(VLOOKUP($A121, 'E4 TB Allocation Details'!$A$18:$L$205, MATCH("A &amp; G ID", 'E4 TB Allocation Details'!$A$18:$L$18, 0),FALSE), 'E2 Allocators'!$B$15:$W$361, MATCH('O5 Details by Class &amp; Accounts'!CH$18, 'E2 Allocators'!$B$15:$W$15, 0),FALSE)*$E121), 0, VLOOKUP(VLOOKUP($A121, 'E4 TB Allocation Details'!$A$18:$L$205, MATCH("A &amp; G ID", 'E4 TB Allocation Details'!$A$18:$L$18, 0),FALSE), 'E2 Allocators'!$B$15:$W$361, MATCH('O5 Details by Class &amp; Accounts'!CH$18, 'E2 Allocators'!$B$15:$W$15, 0),FALSE)*$E121)</f>
        <v>0</v>
      </c>
      <c r="CI121" s="1412">
        <f ca="1">IF(ISERROR(VLOOKUP(VLOOKUP($A121, 'E4 TB Allocation Details'!$A$18:$L$205, MATCH("A &amp; G ID", 'E4 TB Allocation Details'!$A$18:$L$18, 0),FALSE), 'E2 Allocators'!$B$15:$W$361, MATCH('O5 Details by Class &amp; Accounts'!CI$18, 'E2 Allocators'!$B$15:$W$15, 0),FALSE)*$E121), 0, VLOOKUP(VLOOKUP($A121, 'E4 TB Allocation Details'!$A$18:$L$205, MATCH("A &amp; G ID", 'E4 TB Allocation Details'!$A$18:$L$18, 0),FALSE), 'E2 Allocators'!$B$15:$W$361, MATCH('O5 Details by Class &amp; Accounts'!CI$18, 'E2 Allocators'!$B$15:$W$15, 0),FALSE)*$E121)</f>
        <v>0</v>
      </c>
      <c r="CJ121" s="1412">
        <f ca="1">IF(ISERROR(VLOOKUP(VLOOKUP($A121, 'E4 TB Allocation Details'!$A$18:$L$205, MATCH("A &amp; G ID", 'E4 TB Allocation Details'!$A$18:$L$18, 0),FALSE), 'E2 Allocators'!$B$15:$W$361, MATCH('O5 Details by Class &amp; Accounts'!CJ$18, 'E2 Allocators'!$B$15:$W$15, 0),FALSE)*$E121), 0, VLOOKUP(VLOOKUP($A121, 'E4 TB Allocation Details'!$A$18:$L$205, MATCH("A &amp; G ID", 'E4 TB Allocation Details'!$A$18:$L$18, 0),FALSE), 'E2 Allocators'!$B$15:$W$361, MATCH('O5 Details by Class &amp; Accounts'!CJ$18, 'E2 Allocators'!$B$15:$W$15, 0),FALSE)*$E121)</f>
        <v>0</v>
      </c>
      <c r="CK121" s="1412">
        <f ca="1">IF(ISERROR(VLOOKUP(VLOOKUP($A121, 'E4 TB Allocation Details'!$A$18:$L$205, MATCH("A &amp; G ID", 'E4 TB Allocation Details'!$A$18:$L$18, 0),FALSE), 'E2 Allocators'!$B$15:$W$361, MATCH('O5 Details by Class &amp; Accounts'!CK$18, 'E2 Allocators'!$B$15:$W$15, 0),FALSE)*$E121), 0, VLOOKUP(VLOOKUP($A121, 'E4 TB Allocation Details'!$A$18:$L$205, MATCH("A &amp; G ID", 'E4 TB Allocation Details'!$A$18:$L$18, 0),FALSE), 'E2 Allocators'!$B$15:$W$361, MATCH('O5 Details by Class &amp; Accounts'!CK$18, 'E2 Allocators'!$B$15:$W$15, 0),FALSE)*$E121)</f>
        <v>0</v>
      </c>
      <c r="CL121" s="1412">
        <f ca="1">IF(ISERROR(VLOOKUP(VLOOKUP($A121, 'E4 TB Allocation Details'!$A$18:$L$205, MATCH("A &amp; G ID", 'E4 TB Allocation Details'!$A$18:$L$18, 0),FALSE), 'E2 Allocators'!$B$15:$W$361, MATCH('O5 Details by Class &amp; Accounts'!CL$18, 'E2 Allocators'!$B$15:$W$15, 0),FALSE)*$E121), 0, VLOOKUP(VLOOKUP($A121, 'E4 TB Allocation Details'!$A$18:$L$205, MATCH("A &amp; G ID", 'E4 TB Allocation Details'!$A$18:$L$18, 0),FALSE), 'E2 Allocators'!$B$15:$W$361, MATCH('O5 Details by Class &amp; Accounts'!CL$18, 'E2 Allocators'!$B$15:$W$15, 0),FALSE)*$E121)</f>
        <v>0</v>
      </c>
      <c r="CM121" s="1412">
        <f ca="1">IF(ISERROR(VLOOKUP(VLOOKUP($A121, 'E4 TB Allocation Details'!$A$18:$L$205, MATCH("A &amp; G ID", 'E4 TB Allocation Details'!$A$18:$L$18, 0),FALSE), 'E2 Allocators'!$B$15:$W$361, MATCH('O5 Details by Class &amp; Accounts'!CM$18, 'E2 Allocators'!$B$15:$W$15, 0),FALSE)*$E121), 0, VLOOKUP(VLOOKUP($A121, 'E4 TB Allocation Details'!$A$18:$L$205, MATCH("A &amp; G ID", 'E4 TB Allocation Details'!$A$18:$L$18, 0),FALSE), 'E2 Allocators'!$B$15:$W$361, MATCH('O5 Details by Class &amp; Accounts'!CM$18, 'E2 Allocators'!$B$15:$W$15, 0),FALSE)*$E121)</f>
        <v>0</v>
      </c>
      <c r="CN121" s="1412">
        <f t="shared" si="29"/>
        <v>989000</v>
      </c>
      <c r="CO121" s="1792">
        <f t="shared" si="30"/>
        <v>0</v>
      </c>
      <c r="CQ121" s="2087" t="s">
        <v>86</v>
      </c>
    </row>
    <row r="122" spans="1:95" s="81" customFormat="1" ht="12.75">
      <c r="A122" s="1087">
        <v>4730</v>
      </c>
      <c r="B122" s="1087" t="s">
        <v>1023</v>
      </c>
      <c r="C122" s="1789">
        <f ca="1">IF(ISERROR(VLOOKUP($A122,'I3 TB Data'!$A$23:$H$458,MATCH('O5 Details by Class &amp; Accounts'!$C$18, 'I3 TB Data'!$A$23:$H$23,0),0)), 0, VLOOKUP($A122,'I3 TB Data'!$A$23:$H$458,MATCH('O5 Details by Class &amp; Accounts'!$C$18,'I3 TB Data'!$A$23:$H$23,0),0))</f>
        <v>0</v>
      </c>
      <c r="D122" s="1790"/>
      <c r="E122" s="1789">
        <f t="shared" si="24"/>
        <v>0</v>
      </c>
      <c r="F122" s="1791">
        <f ca="1">IF(ISERROR(VLOOKUP($A122, 'E1 Categorization'!A43:E132, MATCH("Customer Component", 'E1 Categorization'!$A$33:$E$33,0), 0)), 0, IF(VLOOKUP($A122, 'E1 Categorization'!A43:E132, MATCH("Customer Component", 'E1 Categorization'!$A$33:$E$33,0), 0)=0, 'O5 Details by Class &amp; Accounts'!$E122, IF(AND(VLOOKUP($A122, 'E1 Categorization'!A43:E132, MATCH("Customer Component", 'E1 Categorization'!$A$33:$E$33,0), 0) &gt;0, VLOOKUP($A122, 'E1 Categorization'!A43:E132, MATCH("Customer Component", 'E1 Categorization'!$A$33:$E$33,0), 0)&lt;1), 'O5 Details by Class &amp; Accounts'!$E122*(1-VLOOKUP($A122, 'E1 Categorization'!A43:E132, MATCH("Customer Component", 'E1 Categorization'!$A$33:$E$33,0), 0)), 0)))</f>
        <v>0</v>
      </c>
      <c r="G122" s="1791">
        <f ca="1">IF(ISERROR(VLOOKUP($A122, 'E1 Categorization'!A43:E132, MATCH("Customer Component", 'E1 Categorization'!$A$33:$E$33,0), 0)),0, IF(VLOOKUP($A122, 'E1 Categorization'!A43:E132, MATCH("Customer Component", 'E1 Categorization'!$A$33:$E$33,0), 0)=0, 0, IF(AND(VLOOKUP($A122, 'E1 Categorization'!A43:E132, MATCH("Customer Component", 'E1 Categorization'!$A$33:$E$33,0), 0) &gt;0, VLOOKUP($A122, 'E1 Categorization'!A43:E132, MATCH("Customer Component", 'E1 Categorization'!$A$33:$E$33,0), 0)&lt;1), 'O5 Details by Class &amp; Accounts'!$E122*(VLOOKUP($A122, 'E1 Categorization'!A43:E132, MATCH("Customer Component", 'E1 Categorization'!$A$33:$E$33,0), 0)), 'O5 Details by Class &amp; Accounts'!$E122)))</f>
        <v>0</v>
      </c>
      <c r="H122" s="1412">
        <f t="shared" si="25"/>
        <v>0</v>
      </c>
      <c r="I122" s="1412">
        <f ca="1">IF(ISERROR(VLOOKUP(VLOOKUP($A122, 'E4 TB Allocation Details'!$A$18:$L$205, MATCH("Demand ID", 'E4 TB Allocation Details'!$A$18:$L$18, 0),FALSE), 'E2 Allocators'!$B$15:$W$361, MATCH('O5 Details by Class &amp; Accounts'!I$18, 'E2 Allocators'!$B$15:$W$15, 0),FALSE)*$F122), 0, VLOOKUP(VLOOKUP($A122, 'E4 TB Allocation Details'!$A$18:$L$205, MATCH("Demand ID", 'E4 TB Allocation Details'!$A$18:$L$18, 0),FALSE), 'E2 Allocators'!$B$15:$W$361, MATCH('O5 Details by Class &amp; Accounts'!I$18, 'E2 Allocators'!$B$15:$W$15, 0),FALSE)*$F122)</f>
        <v>0</v>
      </c>
      <c r="J122" s="1412">
        <f ca="1">IF(ISERROR(VLOOKUP(VLOOKUP($A122, 'E4 TB Allocation Details'!$A$18:$L$205, MATCH("Demand ID", 'E4 TB Allocation Details'!$A$18:$L$18, 0),FALSE), 'E2 Allocators'!$B$15:$W$361, MATCH('O5 Details by Class &amp; Accounts'!J$18, 'E2 Allocators'!$B$15:$W$15, 0),FALSE)*$F122), 0, VLOOKUP(VLOOKUP($A122, 'E4 TB Allocation Details'!$A$18:$L$205, MATCH("Demand ID", 'E4 TB Allocation Details'!$A$18:$L$18, 0),FALSE), 'E2 Allocators'!$B$15:$W$361, MATCH('O5 Details by Class &amp; Accounts'!J$18, 'E2 Allocators'!$B$15:$W$15, 0),FALSE)*$F122)</f>
        <v>0</v>
      </c>
      <c r="K122" s="1412">
        <f ca="1">IF(ISERROR(VLOOKUP(VLOOKUP($A122, 'E4 TB Allocation Details'!$A$18:$L$205, MATCH("Demand ID", 'E4 TB Allocation Details'!$A$18:$L$18, 0),FALSE), 'E2 Allocators'!$B$15:$W$361, MATCH('O5 Details by Class &amp; Accounts'!K$18, 'E2 Allocators'!$B$15:$W$15, 0),FALSE)*$F122), 0, VLOOKUP(VLOOKUP($A122, 'E4 TB Allocation Details'!$A$18:$L$205, MATCH("Demand ID", 'E4 TB Allocation Details'!$A$18:$L$18, 0),FALSE), 'E2 Allocators'!$B$15:$W$361, MATCH('O5 Details by Class &amp; Accounts'!K$18, 'E2 Allocators'!$B$15:$W$15, 0),FALSE)*$F122)</f>
        <v>0</v>
      </c>
      <c r="L122" s="1412">
        <f ca="1">IF(ISERROR(VLOOKUP(VLOOKUP($A122, 'E4 TB Allocation Details'!$A$18:$L$205, MATCH("Demand ID", 'E4 TB Allocation Details'!$A$18:$L$18, 0),FALSE), 'E2 Allocators'!$B$15:$W$361, MATCH('O5 Details by Class &amp; Accounts'!L$18, 'E2 Allocators'!$B$15:$W$15, 0),FALSE)*$F122), 0, VLOOKUP(VLOOKUP($A122, 'E4 TB Allocation Details'!$A$18:$L$205, MATCH("Demand ID", 'E4 TB Allocation Details'!$A$18:$L$18, 0),FALSE), 'E2 Allocators'!$B$15:$W$361, MATCH('O5 Details by Class &amp; Accounts'!L$18, 'E2 Allocators'!$B$15:$W$15, 0),FALSE)*$F122)</f>
        <v>0</v>
      </c>
      <c r="M122" s="1412">
        <f ca="1">IF(ISERROR(VLOOKUP(VLOOKUP($A122, 'E4 TB Allocation Details'!$A$18:$L$205, MATCH("Demand ID", 'E4 TB Allocation Details'!$A$18:$L$18, 0),FALSE), 'E2 Allocators'!$B$15:$W$361, MATCH('O5 Details by Class &amp; Accounts'!M$18, 'E2 Allocators'!$B$15:$W$15, 0),FALSE)*$F122), 0, VLOOKUP(VLOOKUP($A122, 'E4 TB Allocation Details'!$A$18:$L$205, MATCH("Demand ID", 'E4 TB Allocation Details'!$A$18:$L$18, 0),FALSE), 'E2 Allocators'!$B$15:$W$361, MATCH('O5 Details by Class &amp; Accounts'!M$18, 'E2 Allocators'!$B$15:$W$15, 0),FALSE)*$F122)</f>
        <v>0</v>
      </c>
      <c r="N122" s="1412">
        <f ca="1">IF(ISERROR(VLOOKUP(VLOOKUP($A122, 'E4 TB Allocation Details'!$A$18:$L$205, MATCH("Demand ID", 'E4 TB Allocation Details'!$A$18:$L$18, 0),FALSE), 'E2 Allocators'!$B$15:$W$361, MATCH('O5 Details by Class &amp; Accounts'!N$18, 'E2 Allocators'!$B$15:$W$15, 0),FALSE)*$F122), 0, VLOOKUP(VLOOKUP($A122, 'E4 TB Allocation Details'!$A$18:$L$205, MATCH("Demand ID", 'E4 TB Allocation Details'!$A$18:$L$18, 0),FALSE), 'E2 Allocators'!$B$15:$W$361, MATCH('O5 Details by Class &amp; Accounts'!N$18, 'E2 Allocators'!$B$15:$W$15, 0),FALSE)*$F122)</f>
        <v>0</v>
      </c>
      <c r="O122" s="1412">
        <f ca="1">IF(ISERROR(VLOOKUP(VLOOKUP($A122, 'E4 TB Allocation Details'!$A$18:$L$205, MATCH("Demand ID", 'E4 TB Allocation Details'!$A$18:$L$18, 0),FALSE), 'E2 Allocators'!$B$15:$W$361, MATCH('O5 Details by Class &amp; Accounts'!O$18, 'E2 Allocators'!$B$15:$W$15, 0),FALSE)*$F122), 0, VLOOKUP(VLOOKUP($A122, 'E4 TB Allocation Details'!$A$18:$L$205, MATCH("Demand ID", 'E4 TB Allocation Details'!$A$18:$L$18, 0),FALSE), 'E2 Allocators'!$B$15:$W$361, MATCH('O5 Details by Class &amp; Accounts'!O$18, 'E2 Allocators'!$B$15:$W$15, 0),FALSE)*$F122)</f>
        <v>0</v>
      </c>
      <c r="P122" s="1412">
        <f ca="1">IF(ISERROR(VLOOKUP(VLOOKUP($A122, 'E4 TB Allocation Details'!$A$18:$L$205, MATCH("Demand ID", 'E4 TB Allocation Details'!$A$18:$L$18, 0),FALSE), 'E2 Allocators'!$B$15:$W$361, MATCH('O5 Details by Class &amp; Accounts'!P$18, 'E2 Allocators'!$B$15:$W$15, 0),FALSE)*$F122), 0, VLOOKUP(VLOOKUP($A122, 'E4 TB Allocation Details'!$A$18:$L$205, MATCH("Demand ID", 'E4 TB Allocation Details'!$A$18:$L$18, 0),FALSE), 'E2 Allocators'!$B$15:$W$361, MATCH('O5 Details by Class &amp; Accounts'!P$18, 'E2 Allocators'!$B$15:$W$15, 0),FALSE)*$F122)</f>
        <v>0</v>
      </c>
      <c r="Q122" s="1412">
        <f ca="1">IF(ISERROR(VLOOKUP(VLOOKUP($A122, 'E4 TB Allocation Details'!$A$18:$L$205, MATCH("Demand ID", 'E4 TB Allocation Details'!$A$18:$L$18, 0),FALSE), 'E2 Allocators'!$B$15:$W$361, MATCH('O5 Details by Class &amp; Accounts'!Q$18, 'E2 Allocators'!$B$15:$W$15, 0),FALSE)*$F122), 0, VLOOKUP(VLOOKUP($A122, 'E4 TB Allocation Details'!$A$18:$L$205, MATCH("Demand ID", 'E4 TB Allocation Details'!$A$18:$L$18, 0),FALSE), 'E2 Allocators'!$B$15:$W$361, MATCH('O5 Details by Class &amp; Accounts'!Q$18, 'E2 Allocators'!$B$15:$W$15, 0),FALSE)*$F122)</f>
        <v>0</v>
      </c>
      <c r="R122" s="1412">
        <f ca="1">IF(ISERROR(VLOOKUP(VLOOKUP($A122, 'E4 TB Allocation Details'!$A$18:$L$205, MATCH("Demand ID", 'E4 TB Allocation Details'!$A$18:$L$18, 0),FALSE), 'E2 Allocators'!$B$15:$W$361, MATCH('O5 Details by Class &amp; Accounts'!R$18, 'E2 Allocators'!$B$15:$W$15, 0),FALSE)*$F122), 0, VLOOKUP(VLOOKUP($A122, 'E4 TB Allocation Details'!$A$18:$L$205, MATCH("Demand ID", 'E4 TB Allocation Details'!$A$18:$L$18, 0),FALSE), 'E2 Allocators'!$B$15:$W$361, MATCH('O5 Details by Class &amp; Accounts'!R$18, 'E2 Allocators'!$B$15:$W$15, 0),FALSE)*$F122)</f>
        <v>0</v>
      </c>
      <c r="S122" s="1412">
        <f ca="1">IF(ISERROR(VLOOKUP(VLOOKUP($A122, 'E4 TB Allocation Details'!$A$18:$L$205, MATCH("Demand ID", 'E4 TB Allocation Details'!$A$18:$L$18, 0),FALSE), 'E2 Allocators'!$B$15:$W$361, MATCH('O5 Details by Class &amp; Accounts'!S$18, 'E2 Allocators'!$B$15:$W$15, 0),FALSE)*$F122), 0, VLOOKUP(VLOOKUP($A122, 'E4 TB Allocation Details'!$A$18:$L$205, MATCH("Demand ID", 'E4 TB Allocation Details'!$A$18:$L$18, 0),FALSE), 'E2 Allocators'!$B$15:$W$361, MATCH('O5 Details by Class &amp; Accounts'!S$18, 'E2 Allocators'!$B$15:$W$15, 0),FALSE)*$F122)</f>
        <v>0</v>
      </c>
      <c r="T122" s="1412">
        <f ca="1">IF(ISERROR(VLOOKUP(VLOOKUP($A122, 'E4 TB Allocation Details'!$A$18:$L$205, MATCH("Demand ID", 'E4 TB Allocation Details'!$A$18:$L$18, 0),FALSE), 'E2 Allocators'!$B$15:$W$361, MATCH('O5 Details by Class &amp; Accounts'!T$18, 'E2 Allocators'!$B$15:$W$15, 0),FALSE)*$F122), 0, VLOOKUP(VLOOKUP($A122, 'E4 TB Allocation Details'!$A$18:$L$205, MATCH("Demand ID", 'E4 TB Allocation Details'!$A$18:$L$18, 0),FALSE), 'E2 Allocators'!$B$15:$W$361, MATCH('O5 Details by Class &amp; Accounts'!T$18, 'E2 Allocators'!$B$15:$W$15, 0),FALSE)*$F122)</f>
        <v>0</v>
      </c>
      <c r="U122" s="1412">
        <f ca="1">IF(ISERROR(VLOOKUP(VLOOKUP($A122, 'E4 TB Allocation Details'!$A$18:$L$205, MATCH("Demand ID", 'E4 TB Allocation Details'!$A$18:$L$18, 0),FALSE), 'E2 Allocators'!$B$15:$W$361, MATCH('O5 Details by Class &amp; Accounts'!U$18, 'E2 Allocators'!$B$15:$W$15, 0),FALSE)*$F122), 0, VLOOKUP(VLOOKUP($A122, 'E4 TB Allocation Details'!$A$18:$L$205, MATCH("Demand ID", 'E4 TB Allocation Details'!$A$18:$L$18, 0),FALSE), 'E2 Allocators'!$B$15:$W$361, MATCH('O5 Details by Class &amp; Accounts'!U$18, 'E2 Allocators'!$B$15:$W$15, 0),FALSE)*$F122)</f>
        <v>0</v>
      </c>
      <c r="V122" s="1412">
        <f ca="1">IF(ISERROR(VLOOKUP(VLOOKUP($A122, 'E4 TB Allocation Details'!$A$18:$L$205, MATCH("Demand ID", 'E4 TB Allocation Details'!$A$18:$L$18, 0),FALSE), 'E2 Allocators'!$B$15:$W$361, MATCH('O5 Details by Class &amp; Accounts'!V$18, 'E2 Allocators'!$B$15:$W$15, 0),FALSE)*$F122), 0, VLOOKUP(VLOOKUP($A122, 'E4 TB Allocation Details'!$A$18:$L$205, MATCH("Demand ID", 'E4 TB Allocation Details'!$A$18:$L$18, 0),FALSE), 'E2 Allocators'!$B$15:$W$361, MATCH('O5 Details by Class &amp; Accounts'!V$18, 'E2 Allocators'!$B$15:$W$15, 0),FALSE)*$F122)</f>
        <v>0</v>
      </c>
      <c r="W122" s="1412">
        <f ca="1">IF(ISERROR(VLOOKUP(VLOOKUP($A122, 'E4 TB Allocation Details'!$A$18:$L$205, MATCH("Demand ID", 'E4 TB Allocation Details'!$A$18:$L$18, 0),FALSE), 'E2 Allocators'!$B$15:$W$361, MATCH('O5 Details by Class &amp; Accounts'!W$18, 'E2 Allocators'!$B$15:$W$15, 0),FALSE)*$F122), 0, VLOOKUP(VLOOKUP($A122, 'E4 TB Allocation Details'!$A$18:$L$205, MATCH("Demand ID", 'E4 TB Allocation Details'!$A$18:$L$18, 0),FALSE), 'E2 Allocators'!$B$15:$W$361, MATCH('O5 Details by Class &amp; Accounts'!W$18, 'E2 Allocators'!$B$15:$W$15, 0),FALSE)*$F122)</f>
        <v>0</v>
      </c>
      <c r="X122" s="1412">
        <f ca="1">IF(ISERROR(VLOOKUP(VLOOKUP($A122, 'E4 TB Allocation Details'!$A$18:$L$205, MATCH("Demand ID", 'E4 TB Allocation Details'!$A$18:$L$18, 0),FALSE), 'E2 Allocators'!$B$15:$W$361, MATCH('O5 Details by Class &amp; Accounts'!X$18, 'E2 Allocators'!$B$15:$W$15, 0),FALSE)*$F122), 0, VLOOKUP(VLOOKUP($A122, 'E4 TB Allocation Details'!$A$18:$L$205, MATCH("Demand ID", 'E4 TB Allocation Details'!$A$18:$L$18, 0),FALSE), 'E2 Allocators'!$B$15:$W$361, MATCH('O5 Details by Class &amp; Accounts'!X$18, 'E2 Allocators'!$B$15:$W$15, 0),FALSE)*$F122)</f>
        <v>0</v>
      </c>
      <c r="Y122" s="1412">
        <f ca="1">IF(ISERROR(VLOOKUP(VLOOKUP($A122, 'E4 TB Allocation Details'!$A$18:$L$205, MATCH("Demand ID", 'E4 TB Allocation Details'!$A$18:$L$18, 0),FALSE), 'E2 Allocators'!$B$15:$W$361, MATCH('O5 Details by Class &amp; Accounts'!Y$18, 'E2 Allocators'!$B$15:$W$15, 0),FALSE)*$F122), 0, VLOOKUP(VLOOKUP($A122, 'E4 TB Allocation Details'!$A$18:$L$205, MATCH("Demand ID", 'E4 TB Allocation Details'!$A$18:$L$18, 0),FALSE), 'E2 Allocators'!$B$15:$W$361, MATCH('O5 Details by Class &amp; Accounts'!Y$18, 'E2 Allocators'!$B$15:$W$15, 0),FALSE)*$F122)</f>
        <v>0</v>
      </c>
      <c r="Z122" s="1412">
        <f ca="1">IF(ISERROR(VLOOKUP(VLOOKUP($A122, 'E4 TB Allocation Details'!$A$18:$L$205, MATCH("Demand ID", 'E4 TB Allocation Details'!$A$18:$L$18, 0),FALSE), 'E2 Allocators'!$B$15:$W$361, MATCH('O5 Details by Class &amp; Accounts'!Z$18, 'E2 Allocators'!$B$15:$W$15, 0),FALSE)*$F122), 0, VLOOKUP(VLOOKUP($A122, 'E4 TB Allocation Details'!$A$18:$L$205, MATCH("Demand ID", 'E4 TB Allocation Details'!$A$18:$L$18, 0),FALSE), 'E2 Allocators'!$B$15:$W$361, MATCH('O5 Details by Class &amp; Accounts'!Z$18, 'E2 Allocators'!$B$15:$W$15, 0),FALSE)*$F122)</f>
        <v>0</v>
      </c>
      <c r="AA122" s="1412">
        <f ca="1">IF(ISERROR(VLOOKUP(VLOOKUP($A122, 'E4 TB Allocation Details'!$A$18:$L$205, MATCH("Demand ID", 'E4 TB Allocation Details'!$A$18:$L$18, 0),FALSE), 'E2 Allocators'!$B$15:$W$361, MATCH('O5 Details by Class &amp; Accounts'!AA$18, 'E2 Allocators'!$B$15:$W$15, 0),FALSE)*$F122), 0, VLOOKUP(VLOOKUP($A122, 'E4 TB Allocation Details'!$A$18:$L$205, MATCH("Demand ID", 'E4 TB Allocation Details'!$A$18:$L$18, 0),FALSE), 'E2 Allocators'!$B$15:$W$361, MATCH('O5 Details by Class &amp; Accounts'!AA$18, 'E2 Allocators'!$B$15:$W$15, 0),FALSE)*$F122)</f>
        <v>0</v>
      </c>
      <c r="AB122" s="1412">
        <f ca="1">IF(ISERROR(VLOOKUP(VLOOKUP($A122, 'E4 TB Allocation Details'!$A$18:$L$205, MATCH("Demand ID", 'E4 TB Allocation Details'!$A$18:$L$18, 0),FALSE), 'E2 Allocators'!$B$15:$W$361, MATCH('O5 Details by Class &amp; Accounts'!AB$18, 'E2 Allocators'!$B$15:$W$15, 0),FALSE)*$F122), 0, VLOOKUP(VLOOKUP($A122, 'E4 TB Allocation Details'!$A$18:$L$205, MATCH("Demand ID", 'E4 TB Allocation Details'!$A$18:$L$18, 0),FALSE), 'E2 Allocators'!$B$15:$W$361, MATCH('O5 Details by Class &amp; Accounts'!AB$18, 'E2 Allocators'!$B$15:$W$15, 0),FALSE)*$F122)</f>
        <v>0</v>
      </c>
      <c r="AC122" s="1412">
        <f t="shared" si="26"/>
        <v>0</v>
      </c>
      <c r="AD122" s="1412">
        <f ca="1">IF(ISERROR(VLOOKUP(VLOOKUP($A122, 'E4 TB Allocation Details'!$A$18:$L$205, MATCH("Customer ID", 'E4 TB Allocation Details'!$A$18:$L$18, 0),FALSE), 'E2 Allocators'!$B$15:$W$361, MATCH('O5 Details by Class &amp; Accounts'!AD$18, 'E2 Allocators'!$B$15:$W$15, 0),FALSE)*$G122), 0, VLOOKUP(VLOOKUP($A122, 'E4 TB Allocation Details'!$A$18:$L$205, MATCH("Customer ID", 'E4 TB Allocation Details'!$A$18:$L$18, 0),FALSE), 'E2 Allocators'!$B$15:$W$361, MATCH('O5 Details by Class &amp; Accounts'!AD$18, 'E2 Allocators'!$B$15:$W$15, 0),FALSE)*$G122)</f>
        <v>0</v>
      </c>
      <c r="AE122" s="1412">
        <f ca="1">IF(ISERROR(VLOOKUP(VLOOKUP($A122, 'E4 TB Allocation Details'!$A$18:$L$205, MATCH("Customer ID", 'E4 TB Allocation Details'!$A$18:$L$18, 0),FALSE), 'E2 Allocators'!$B$15:$W$361, MATCH('O5 Details by Class &amp; Accounts'!AE$18, 'E2 Allocators'!$B$15:$W$15, 0),FALSE)*$G122), 0, VLOOKUP(VLOOKUP($A122, 'E4 TB Allocation Details'!$A$18:$L$205, MATCH("Customer ID", 'E4 TB Allocation Details'!$A$18:$L$18, 0),FALSE), 'E2 Allocators'!$B$15:$W$361, MATCH('O5 Details by Class &amp; Accounts'!AE$18, 'E2 Allocators'!$B$15:$W$15, 0),FALSE)*$G122)</f>
        <v>0</v>
      </c>
      <c r="AF122" s="1412">
        <f ca="1">IF(ISERROR(VLOOKUP(VLOOKUP($A122, 'E4 TB Allocation Details'!$A$18:$L$205, MATCH("Customer ID", 'E4 TB Allocation Details'!$A$18:$L$18, 0),FALSE), 'E2 Allocators'!$B$15:$W$361, MATCH('O5 Details by Class &amp; Accounts'!AF$18, 'E2 Allocators'!$B$15:$W$15, 0),FALSE)*$G122), 0, VLOOKUP(VLOOKUP($A122, 'E4 TB Allocation Details'!$A$18:$L$205, MATCH("Customer ID", 'E4 TB Allocation Details'!$A$18:$L$18, 0),FALSE), 'E2 Allocators'!$B$15:$W$361, MATCH('O5 Details by Class &amp; Accounts'!AF$18, 'E2 Allocators'!$B$15:$W$15, 0),FALSE)*$G122)</f>
        <v>0</v>
      </c>
      <c r="AG122" s="1412">
        <f ca="1">IF(ISERROR(VLOOKUP(VLOOKUP($A122, 'E4 TB Allocation Details'!$A$18:$L$205, MATCH("Customer ID", 'E4 TB Allocation Details'!$A$18:$L$18, 0),FALSE), 'E2 Allocators'!$B$15:$W$361, MATCH('O5 Details by Class &amp; Accounts'!AG$18, 'E2 Allocators'!$B$15:$W$15, 0),FALSE)*$G122), 0, VLOOKUP(VLOOKUP($A122, 'E4 TB Allocation Details'!$A$18:$L$205, MATCH("Customer ID", 'E4 TB Allocation Details'!$A$18:$L$18, 0),FALSE), 'E2 Allocators'!$B$15:$W$361, MATCH('O5 Details by Class &amp; Accounts'!AG$18, 'E2 Allocators'!$B$15:$W$15, 0),FALSE)*$G122)</f>
        <v>0</v>
      </c>
      <c r="AH122" s="1412">
        <f ca="1">IF(ISERROR(VLOOKUP(VLOOKUP($A122, 'E4 TB Allocation Details'!$A$18:$L$205, MATCH("Customer ID", 'E4 TB Allocation Details'!$A$18:$L$18, 0),FALSE), 'E2 Allocators'!$B$15:$W$361, MATCH('O5 Details by Class &amp; Accounts'!AH$18, 'E2 Allocators'!$B$15:$W$15, 0),FALSE)*$G122), 0, VLOOKUP(VLOOKUP($A122, 'E4 TB Allocation Details'!$A$18:$L$205, MATCH("Customer ID", 'E4 TB Allocation Details'!$A$18:$L$18, 0),FALSE), 'E2 Allocators'!$B$15:$W$361, MATCH('O5 Details by Class &amp; Accounts'!AH$18, 'E2 Allocators'!$B$15:$W$15, 0),FALSE)*$G122)</f>
        <v>0</v>
      </c>
      <c r="AI122" s="1412">
        <f ca="1">IF(ISERROR(VLOOKUP(VLOOKUP($A122, 'E4 TB Allocation Details'!$A$18:$L$205, MATCH("Customer ID", 'E4 TB Allocation Details'!$A$18:$L$18, 0),FALSE), 'E2 Allocators'!$B$15:$W$361, MATCH('O5 Details by Class &amp; Accounts'!AI$18, 'E2 Allocators'!$B$15:$W$15, 0),FALSE)*$G122), 0, VLOOKUP(VLOOKUP($A122, 'E4 TB Allocation Details'!$A$18:$L$205, MATCH("Customer ID", 'E4 TB Allocation Details'!$A$18:$L$18, 0),FALSE), 'E2 Allocators'!$B$15:$W$361, MATCH('O5 Details by Class &amp; Accounts'!AI$18, 'E2 Allocators'!$B$15:$W$15, 0),FALSE)*$G122)</f>
        <v>0</v>
      </c>
      <c r="AJ122" s="1412">
        <f ca="1">IF(ISERROR(VLOOKUP(VLOOKUP($A122, 'E4 TB Allocation Details'!$A$18:$L$205, MATCH("Customer ID", 'E4 TB Allocation Details'!$A$18:$L$18, 0),FALSE), 'E2 Allocators'!$B$15:$W$361, MATCH('O5 Details by Class &amp; Accounts'!AJ$18, 'E2 Allocators'!$B$15:$W$15, 0),FALSE)*$G122), 0, VLOOKUP(VLOOKUP($A122, 'E4 TB Allocation Details'!$A$18:$L$205, MATCH("Customer ID", 'E4 TB Allocation Details'!$A$18:$L$18, 0),FALSE), 'E2 Allocators'!$B$15:$W$361, MATCH('O5 Details by Class &amp; Accounts'!AJ$18, 'E2 Allocators'!$B$15:$W$15, 0),FALSE)*$G122)</f>
        <v>0</v>
      </c>
      <c r="AK122" s="1412">
        <f ca="1">IF(ISERROR(VLOOKUP(VLOOKUP($A122, 'E4 TB Allocation Details'!$A$18:$L$205, MATCH("Customer ID", 'E4 TB Allocation Details'!$A$18:$L$18, 0),FALSE), 'E2 Allocators'!$B$15:$W$361, MATCH('O5 Details by Class &amp; Accounts'!AK$18, 'E2 Allocators'!$B$15:$W$15, 0),FALSE)*$G122), 0, VLOOKUP(VLOOKUP($A122, 'E4 TB Allocation Details'!$A$18:$L$205, MATCH("Customer ID", 'E4 TB Allocation Details'!$A$18:$L$18, 0),FALSE), 'E2 Allocators'!$B$15:$W$361, MATCH('O5 Details by Class &amp; Accounts'!AK$18, 'E2 Allocators'!$B$15:$W$15, 0),FALSE)*$G122)</f>
        <v>0</v>
      </c>
      <c r="AL122" s="1412">
        <f ca="1">IF(ISERROR(VLOOKUP(VLOOKUP($A122, 'E4 TB Allocation Details'!$A$18:$L$205, MATCH("Customer ID", 'E4 TB Allocation Details'!$A$18:$L$18, 0),FALSE), 'E2 Allocators'!$B$15:$W$361, MATCH('O5 Details by Class &amp; Accounts'!AL$18, 'E2 Allocators'!$B$15:$W$15, 0),FALSE)*$G122), 0, VLOOKUP(VLOOKUP($A122, 'E4 TB Allocation Details'!$A$18:$L$205, MATCH("Customer ID", 'E4 TB Allocation Details'!$A$18:$L$18, 0),FALSE), 'E2 Allocators'!$B$15:$W$361, MATCH('O5 Details by Class &amp; Accounts'!AL$18, 'E2 Allocators'!$B$15:$W$15, 0),FALSE)*$G122)</f>
        <v>0</v>
      </c>
      <c r="AM122" s="1412">
        <f ca="1">IF(ISERROR(VLOOKUP(VLOOKUP($A122, 'E4 TB Allocation Details'!$A$18:$L$205, MATCH("Customer ID", 'E4 TB Allocation Details'!$A$18:$L$18, 0),FALSE), 'E2 Allocators'!$B$15:$W$361, MATCH('O5 Details by Class &amp; Accounts'!AM$18, 'E2 Allocators'!$B$15:$W$15, 0),FALSE)*$G122), 0, VLOOKUP(VLOOKUP($A122, 'E4 TB Allocation Details'!$A$18:$L$205, MATCH("Customer ID", 'E4 TB Allocation Details'!$A$18:$L$18, 0),FALSE), 'E2 Allocators'!$B$15:$W$361, MATCH('O5 Details by Class &amp; Accounts'!AM$18, 'E2 Allocators'!$B$15:$W$15, 0),FALSE)*$G122)</f>
        <v>0</v>
      </c>
      <c r="AN122" s="1412">
        <f ca="1">IF(ISERROR(VLOOKUP(VLOOKUP($A122, 'E4 TB Allocation Details'!$A$18:$L$205, MATCH("Customer ID", 'E4 TB Allocation Details'!$A$18:$L$18, 0),FALSE), 'E2 Allocators'!$B$15:$W$361, MATCH('O5 Details by Class &amp; Accounts'!AN$18, 'E2 Allocators'!$B$15:$W$15, 0),FALSE)*$G122), 0, VLOOKUP(VLOOKUP($A122, 'E4 TB Allocation Details'!$A$18:$L$205, MATCH("Customer ID", 'E4 TB Allocation Details'!$A$18:$L$18, 0),FALSE), 'E2 Allocators'!$B$15:$W$361, MATCH('O5 Details by Class &amp; Accounts'!AN$18, 'E2 Allocators'!$B$15:$W$15, 0),FALSE)*$G122)</f>
        <v>0</v>
      </c>
      <c r="AO122" s="1412">
        <f ca="1">IF(ISERROR(VLOOKUP(VLOOKUP($A122, 'E4 TB Allocation Details'!$A$18:$L$205, MATCH("Customer ID", 'E4 TB Allocation Details'!$A$18:$L$18, 0),FALSE), 'E2 Allocators'!$B$15:$W$361, MATCH('O5 Details by Class &amp; Accounts'!AO$18, 'E2 Allocators'!$B$15:$W$15, 0),FALSE)*$G122), 0, VLOOKUP(VLOOKUP($A122, 'E4 TB Allocation Details'!$A$18:$L$205, MATCH("Customer ID", 'E4 TB Allocation Details'!$A$18:$L$18, 0),FALSE), 'E2 Allocators'!$B$15:$W$361, MATCH('O5 Details by Class &amp; Accounts'!AO$18, 'E2 Allocators'!$B$15:$W$15, 0),FALSE)*$G122)</f>
        <v>0</v>
      </c>
      <c r="AP122" s="1412">
        <f ca="1">IF(ISERROR(VLOOKUP(VLOOKUP($A122, 'E4 TB Allocation Details'!$A$18:$L$205, MATCH("Customer ID", 'E4 TB Allocation Details'!$A$18:$L$18, 0),FALSE), 'E2 Allocators'!$B$15:$W$361, MATCH('O5 Details by Class &amp; Accounts'!AP$18, 'E2 Allocators'!$B$15:$W$15, 0),FALSE)*$G122), 0, VLOOKUP(VLOOKUP($A122, 'E4 TB Allocation Details'!$A$18:$L$205, MATCH("Customer ID", 'E4 TB Allocation Details'!$A$18:$L$18, 0),FALSE), 'E2 Allocators'!$B$15:$W$361, MATCH('O5 Details by Class &amp; Accounts'!AP$18, 'E2 Allocators'!$B$15:$W$15, 0),FALSE)*$G122)</f>
        <v>0</v>
      </c>
      <c r="AQ122" s="1412">
        <f ca="1">IF(ISERROR(VLOOKUP(VLOOKUP($A122, 'E4 TB Allocation Details'!$A$18:$L$205, MATCH("Customer ID", 'E4 TB Allocation Details'!$A$18:$L$18, 0),FALSE), 'E2 Allocators'!$B$15:$W$361, MATCH('O5 Details by Class &amp; Accounts'!AQ$18, 'E2 Allocators'!$B$15:$W$15, 0),FALSE)*$G122), 0, VLOOKUP(VLOOKUP($A122, 'E4 TB Allocation Details'!$A$18:$L$205, MATCH("Customer ID", 'E4 TB Allocation Details'!$A$18:$L$18, 0),FALSE), 'E2 Allocators'!$B$15:$W$361, MATCH('O5 Details by Class &amp; Accounts'!AQ$18, 'E2 Allocators'!$B$15:$W$15, 0),FALSE)*$G122)</f>
        <v>0</v>
      </c>
      <c r="AR122" s="1412">
        <f ca="1">IF(ISERROR(VLOOKUP(VLOOKUP($A122, 'E4 TB Allocation Details'!$A$18:$L$205, MATCH("Customer ID", 'E4 TB Allocation Details'!$A$18:$L$18, 0),FALSE), 'E2 Allocators'!$B$15:$W$361, MATCH('O5 Details by Class &amp; Accounts'!AR$18, 'E2 Allocators'!$B$15:$W$15, 0),FALSE)*$G122), 0, VLOOKUP(VLOOKUP($A122, 'E4 TB Allocation Details'!$A$18:$L$205, MATCH("Customer ID", 'E4 TB Allocation Details'!$A$18:$L$18, 0),FALSE), 'E2 Allocators'!$B$15:$W$361, MATCH('O5 Details by Class &amp; Accounts'!AR$18, 'E2 Allocators'!$B$15:$W$15, 0),FALSE)*$G122)</f>
        <v>0</v>
      </c>
      <c r="AS122" s="1412">
        <f ca="1">IF(ISERROR(VLOOKUP(VLOOKUP($A122, 'E4 TB Allocation Details'!$A$18:$L$205, MATCH("Customer ID", 'E4 TB Allocation Details'!$A$18:$L$18, 0),FALSE), 'E2 Allocators'!$B$15:$W$361, MATCH('O5 Details by Class &amp; Accounts'!AS$18, 'E2 Allocators'!$B$15:$W$15, 0),FALSE)*$G122), 0, VLOOKUP(VLOOKUP($A122, 'E4 TB Allocation Details'!$A$18:$L$205, MATCH("Customer ID", 'E4 TB Allocation Details'!$A$18:$L$18, 0),FALSE), 'E2 Allocators'!$B$15:$W$361, MATCH('O5 Details by Class &amp; Accounts'!AS$18, 'E2 Allocators'!$B$15:$W$15, 0),FALSE)*$G122)</f>
        <v>0</v>
      </c>
      <c r="AT122" s="1412">
        <f ca="1">IF(ISERROR(VLOOKUP(VLOOKUP($A122, 'E4 TB Allocation Details'!$A$18:$L$205, MATCH("Customer ID", 'E4 TB Allocation Details'!$A$18:$L$18, 0),FALSE), 'E2 Allocators'!$B$15:$W$361, MATCH('O5 Details by Class &amp; Accounts'!AT$18, 'E2 Allocators'!$B$15:$W$15, 0),FALSE)*$G122), 0, VLOOKUP(VLOOKUP($A122, 'E4 TB Allocation Details'!$A$18:$L$205, MATCH("Customer ID", 'E4 TB Allocation Details'!$A$18:$L$18, 0),FALSE), 'E2 Allocators'!$B$15:$W$361, MATCH('O5 Details by Class &amp; Accounts'!AT$18, 'E2 Allocators'!$B$15:$W$15, 0),FALSE)*$G122)</f>
        <v>0</v>
      </c>
      <c r="AU122" s="1412">
        <f ca="1">IF(ISERROR(VLOOKUP(VLOOKUP($A122, 'E4 TB Allocation Details'!$A$18:$L$205, MATCH("Customer ID", 'E4 TB Allocation Details'!$A$18:$L$18, 0),FALSE), 'E2 Allocators'!$B$15:$W$361, MATCH('O5 Details by Class &amp; Accounts'!AU$18, 'E2 Allocators'!$B$15:$W$15, 0),FALSE)*$G122), 0, VLOOKUP(VLOOKUP($A122, 'E4 TB Allocation Details'!$A$18:$L$205, MATCH("Customer ID", 'E4 TB Allocation Details'!$A$18:$L$18, 0),FALSE), 'E2 Allocators'!$B$15:$W$361, MATCH('O5 Details by Class &amp; Accounts'!AU$18, 'E2 Allocators'!$B$15:$W$15, 0),FALSE)*$G122)</f>
        <v>0</v>
      </c>
      <c r="AV122" s="1412">
        <f ca="1">IF(ISERROR(VLOOKUP(VLOOKUP($A122, 'E4 TB Allocation Details'!$A$18:$L$205, MATCH("Customer ID", 'E4 TB Allocation Details'!$A$18:$L$18, 0),FALSE), 'E2 Allocators'!$B$15:$W$361, MATCH('O5 Details by Class &amp; Accounts'!AV$18, 'E2 Allocators'!$B$15:$W$15, 0),FALSE)*$G122), 0, VLOOKUP(VLOOKUP($A122, 'E4 TB Allocation Details'!$A$18:$L$205, MATCH("Customer ID", 'E4 TB Allocation Details'!$A$18:$L$18, 0),FALSE), 'E2 Allocators'!$B$15:$W$361, MATCH('O5 Details by Class &amp; Accounts'!AV$18, 'E2 Allocators'!$B$15:$W$15, 0),FALSE)*$G122)</f>
        <v>0</v>
      </c>
      <c r="AW122" s="1412">
        <f ca="1">IF(ISERROR(VLOOKUP(VLOOKUP($A122, 'E4 TB Allocation Details'!$A$18:$L$205, MATCH("Customer ID", 'E4 TB Allocation Details'!$A$18:$L$18, 0),FALSE), 'E2 Allocators'!$B$15:$W$361, MATCH('O5 Details by Class &amp; Accounts'!AW$18, 'E2 Allocators'!$B$15:$W$15, 0),FALSE)*$G122), 0, VLOOKUP(VLOOKUP($A122, 'E4 TB Allocation Details'!$A$18:$L$205, MATCH("Customer ID", 'E4 TB Allocation Details'!$A$18:$L$18, 0),FALSE), 'E2 Allocators'!$B$15:$W$361, MATCH('O5 Details by Class &amp; Accounts'!AW$18, 'E2 Allocators'!$B$15:$W$15, 0),FALSE)*$G122)</f>
        <v>0</v>
      </c>
      <c r="AX122" s="1412">
        <f t="shared" si="27"/>
        <v>0</v>
      </c>
      <c r="AY122" s="1412">
        <f ca="1">IF(ISERROR(VLOOKUP(VLOOKUP($A122, 'E4 TB Allocation Details'!$A$18:$L$205, MATCH("Misc ID", 'E4 TB Allocation Details'!$A$18:$L$18, 0),FALSE), 'E2 Allocators'!$B$15:$W$361, MATCH('O5 Details by Class &amp; Accounts'!AY$18, 'E2 Allocators'!$B$15:$W$15, 0),FALSE)*$E122), 0, VLOOKUP(VLOOKUP($A122, 'E4 TB Allocation Details'!$A$18:$L$205, MATCH("Misc ID", 'E4 TB Allocation Details'!$A$18:$L$18, 0),FALSE), 'E2 Allocators'!$B$15:$W$361, MATCH('O5 Details by Class &amp; Accounts'!AY$18, 'E2 Allocators'!$B$15:$W$15, 0),FALSE)*$E122)</f>
        <v>0</v>
      </c>
      <c r="AZ122" s="1412">
        <f ca="1">IF(ISERROR(VLOOKUP(VLOOKUP($A122, 'E4 TB Allocation Details'!$A$18:$L$205, MATCH("Misc ID", 'E4 TB Allocation Details'!$A$18:$L$18, 0),FALSE), 'E2 Allocators'!$B$15:$W$361, MATCH('O5 Details by Class &amp; Accounts'!AZ$18, 'E2 Allocators'!$B$15:$W$15, 0),FALSE)*$E122), 0, VLOOKUP(VLOOKUP($A122, 'E4 TB Allocation Details'!$A$18:$L$205, MATCH("Misc ID", 'E4 TB Allocation Details'!$A$18:$L$18, 0),FALSE), 'E2 Allocators'!$B$15:$W$361, MATCH('O5 Details by Class &amp; Accounts'!AZ$18, 'E2 Allocators'!$B$15:$W$15, 0),FALSE)*$E122)</f>
        <v>0</v>
      </c>
      <c r="BA122" s="1412">
        <f ca="1">IF(ISERROR(VLOOKUP(VLOOKUP($A122, 'E4 TB Allocation Details'!$A$18:$L$205, MATCH("Misc ID", 'E4 TB Allocation Details'!$A$18:$L$18, 0),FALSE), 'E2 Allocators'!$B$15:$W$361, MATCH('O5 Details by Class &amp; Accounts'!BA$18, 'E2 Allocators'!$B$15:$W$15, 0),FALSE)*$E122), 0, VLOOKUP(VLOOKUP($A122, 'E4 TB Allocation Details'!$A$18:$L$205, MATCH("Misc ID", 'E4 TB Allocation Details'!$A$18:$L$18, 0),FALSE), 'E2 Allocators'!$B$15:$W$361, MATCH('O5 Details by Class &amp; Accounts'!BA$18, 'E2 Allocators'!$B$15:$W$15, 0),FALSE)*$E122)</f>
        <v>0</v>
      </c>
      <c r="BB122" s="1412">
        <f ca="1">IF(ISERROR(VLOOKUP(VLOOKUP($A122, 'E4 TB Allocation Details'!$A$18:$L$205, MATCH("Misc ID", 'E4 TB Allocation Details'!$A$18:$L$18, 0),FALSE), 'E2 Allocators'!$B$15:$W$361, MATCH('O5 Details by Class &amp; Accounts'!BB$18, 'E2 Allocators'!$B$15:$W$15, 0),FALSE)*$E122), 0, VLOOKUP(VLOOKUP($A122, 'E4 TB Allocation Details'!$A$18:$L$205, MATCH("Misc ID", 'E4 TB Allocation Details'!$A$18:$L$18, 0),FALSE), 'E2 Allocators'!$B$15:$W$361, MATCH('O5 Details by Class &amp; Accounts'!BB$18, 'E2 Allocators'!$B$15:$W$15, 0),FALSE)*$E122)</f>
        <v>0</v>
      </c>
      <c r="BC122" s="1412">
        <f ca="1">IF(ISERROR(VLOOKUP(VLOOKUP($A122, 'E4 TB Allocation Details'!$A$18:$L$205, MATCH("Misc ID", 'E4 TB Allocation Details'!$A$18:$L$18, 0),FALSE), 'E2 Allocators'!$B$15:$W$361, MATCH('O5 Details by Class &amp; Accounts'!BC$18, 'E2 Allocators'!$B$15:$W$15, 0),FALSE)*$E122), 0, VLOOKUP(VLOOKUP($A122, 'E4 TB Allocation Details'!$A$18:$L$205, MATCH("Misc ID", 'E4 TB Allocation Details'!$A$18:$L$18, 0),FALSE), 'E2 Allocators'!$B$15:$W$361, MATCH('O5 Details by Class &amp; Accounts'!BC$18, 'E2 Allocators'!$B$15:$W$15, 0),FALSE)*$E122)</f>
        <v>0</v>
      </c>
      <c r="BD122" s="1412">
        <f ca="1">IF(ISERROR(VLOOKUP(VLOOKUP($A122, 'E4 TB Allocation Details'!$A$18:$L$205, MATCH("Misc ID", 'E4 TB Allocation Details'!$A$18:$L$18, 0),FALSE), 'E2 Allocators'!$B$15:$W$361, MATCH('O5 Details by Class &amp; Accounts'!BD$18, 'E2 Allocators'!$B$15:$W$15, 0),FALSE)*$E122), 0, VLOOKUP(VLOOKUP($A122, 'E4 TB Allocation Details'!$A$18:$L$205, MATCH("Misc ID", 'E4 TB Allocation Details'!$A$18:$L$18, 0),FALSE), 'E2 Allocators'!$B$15:$W$361, MATCH('O5 Details by Class &amp; Accounts'!BD$18, 'E2 Allocators'!$B$15:$W$15, 0),FALSE)*$E122)</f>
        <v>0</v>
      </c>
      <c r="BE122" s="1412">
        <f ca="1">IF(ISERROR(VLOOKUP(VLOOKUP($A122, 'E4 TB Allocation Details'!$A$18:$L$205, MATCH("Misc ID", 'E4 TB Allocation Details'!$A$18:$L$18, 0),FALSE), 'E2 Allocators'!$B$15:$W$361, MATCH('O5 Details by Class &amp; Accounts'!BE$18, 'E2 Allocators'!$B$15:$W$15, 0),FALSE)*$E122), 0, VLOOKUP(VLOOKUP($A122, 'E4 TB Allocation Details'!$A$18:$L$205, MATCH("Misc ID", 'E4 TB Allocation Details'!$A$18:$L$18, 0),FALSE), 'E2 Allocators'!$B$15:$W$361, MATCH('O5 Details by Class &amp; Accounts'!BE$18, 'E2 Allocators'!$B$15:$W$15, 0),FALSE)*$E122)</f>
        <v>0</v>
      </c>
      <c r="BF122" s="1412">
        <f ca="1">IF(ISERROR(VLOOKUP(VLOOKUP($A122, 'E4 TB Allocation Details'!$A$18:$L$205, MATCH("Misc ID", 'E4 TB Allocation Details'!$A$18:$L$18, 0),FALSE), 'E2 Allocators'!$B$15:$W$361, MATCH('O5 Details by Class &amp; Accounts'!BF$18, 'E2 Allocators'!$B$15:$W$15, 0),FALSE)*$E122), 0, VLOOKUP(VLOOKUP($A122, 'E4 TB Allocation Details'!$A$18:$L$205, MATCH("Misc ID", 'E4 TB Allocation Details'!$A$18:$L$18, 0),FALSE), 'E2 Allocators'!$B$15:$W$361, MATCH('O5 Details by Class &amp; Accounts'!BF$18, 'E2 Allocators'!$B$15:$W$15, 0),FALSE)*$E122)</f>
        <v>0</v>
      </c>
      <c r="BG122" s="1412">
        <f ca="1">IF(ISERROR(VLOOKUP(VLOOKUP($A122, 'E4 TB Allocation Details'!$A$18:$L$205, MATCH("Misc ID", 'E4 TB Allocation Details'!$A$18:$L$18, 0),FALSE), 'E2 Allocators'!$B$15:$W$361, MATCH('O5 Details by Class &amp; Accounts'!BG$18, 'E2 Allocators'!$B$15:$W$15, 0),FALSE)*$E122), 0, VLOOKUP(VLOOKUP($A122, 'E4 TB Allocation Details'!$A$18:$L$205, MATCH("Misc ID", 'E4 TB Allocation Details'!$A$18:$L$18, 0),FALSE), 'E2 Allocators'!$B$15:$W$361, MATCH('O5 Details by Class &amp; Accounts'!BG$18, 'E2 Allocators'!$B$15:$W$15, 0),FALSE)*$E122)</f>
        <v>0</v>
      </c>
      <c r="BH122" s="1412">
        <f ca="1">IF(ISERROR(VLOOKUP(VLOOKUP($A122, 'E4 TB Allocation Details'!$A$18:$L$205, MATCH("Misc ID", 'E4 TB Allocation Details'!$A$18:$L$18, 0),FALSE), 'E2 Allocators'!$B$15:$W$361, MATCH('O5 Details by Class &amp; Accounts'!BH$18, 'E2 Allocators'!$B$15:$W$15, 0),FALSE)*$E122), 0, VLOOKUP(VLOOKUP($A122, 'E4 TB Allocation Details'!$A$18:$L$205, MATCH("Misc ID", 'E4 TB Allocation Details'!$A$18:$L$18, 0),FALSE), 'E2 Allocators'!$B$15:$W$361, MATCH('O5 Details by Class &amp; Accounts'!BH$18, 'E2 Allocators'!$B$15:$W$15, 0),FALSE)*$E122)</f>
        <v>0</v>
      </c>
      <c r="BI122" s="1412">
        <f ca="1">IF(ISERROR(VLOOKUP(VLOOKUP($A122, 'E4 TB Allocation Details'!$A$18:$L$205, MATCH("Misc ID", 'E4 TB Allocation Details'!$A$18:$L$18, 0),FALSE), 'E2 Allocators'!$B$15:$W$361, MATCH('O5 Details by Class &amp; Accounts'!BI$18, 'E2 Allocators'!$B$15:$W$15, 0),FALSE)*$E122), 0, VLOOKUP(VLOOKUP($A122, 'E4 TB Allocation Details'!$A$18:$L$205, MATCH("Misc ID", 'E4 TB Allocation Details'!$A$18:$L$18, 0),FALSE), 'E2 Allocators'!$B$15:$W$361, MATCH('O5 Details by Class &amp; Accounts'!BI$18, 'E2 Allocators'!$B$15:$W$15, 0),FALSE)*$E122)</f>
        <v>0</v>
      </c>
      <c r="BJ122" s="1412">
        <f ca="1">IF(ISERROR(VLOOKUP(VLOOKUP($A122, 'E4 TB Allocation Details'!$A$18:$L$205, MATCH("Misc ID", 'E4 TB Allocation Details'!$A$18:$L$18, 0),FALSE), 'E2 Allocators'!$B$15:$W$361, MATCH('O5 Details by Class &amp; Accounts'!BJ$18, 'E2 Allocators'!$B$15:$W$15, 0),FALSE)*$E122), 0, VLOOKUP(VLOOKUP($A122, 'E4 TB Allocation Details'!$A$18:$L$205, MATCH("Misc ID", 'E4 TB Allocation Details'!$A$18:$L$18, 0),FALSE), 'E2 Allocators'!$B$15:$W$361, MATCH('O5 Details by Class &amp; Accounts'!BJ$18, 'E2 Allocators'!$B$15:$W$15, 0),FALSE)*$E122)</f>
        <v>0</v>
      </c>
      <c r="BK122" s="1412">
        <f ca="1">IF(ISERROR(VLOOKUP(VLOOKUP($A122, 'E4 TB Allocation Details'!$A$18:$L$205, MATCH("Misc ID", 'E4 TB Allocation Details'!$A$18:$L$18, 0),FALSE), 'E2 Allocators'!$B$15:$W$361, MATCH('O5 Details by Class &amp; Accounts'!BK$18, 'E2 Allocators'!$B$15:$W$15, 0),FALSE)*$E122), 0, VLOOKUP(VLOOKUP($A122, 'E4 TB Allocation Details'!$A$18:$L$205, MATCH("Misc ID", 'E4 TB Allocation Details'!$A$18:$L$18, 0),FALSE), 'E2 Allocators'!$B$15:$W$361, MATCH('O5 Details by Class &amp; Accounts'!BK$18, 'E2 Allocators'!$B$15:$W$15, 0),FALSE)*$E122)</f>
        <v>0</v>
      </c>
      <c r="BL122" s="1412">
        <f ca="1">IF(ISERROR(VLOOKUP(VLOOKUP($A122, 'E4 TB Allocation Details'!$A$18:$L$205, MATCH("Misc ID", 'E4 TB Allocation Details'!$A$18:$L$18, 0),FALSE), 'E2 Allocators'!$B$15:$W$361, MATCH('O5 Details by Class &amp; Accounts'!BL$18, 'E2 Allocators'!$B$15:$W$15, 0),FALSE)*$E122), 0, VLOOKUP(VLOOKUP($A122, 'E4 TB Allocation Details'!$A$18:$L$205, MATCH("Misc ID", 'E4 TB Allocation Details'!$A$18:$L$18, 0),FALSE), 'E2 Allocators'!$B$15:$W$361, MATCH('O5 Details by Class &amp; Accounts'!BL$18, 'E2 Allocators'!$B$15:$W$15, 0),FALSE)*$E122)</f>
        <v>0</v>
      </c>
      <c r="BM122" s="1412">
        <f ca="1">IF(ISERROR(VLOOKUP(VLOOKUP($A122, 'E4 TB Allocation Details'!$A$18:$L$205, MATCH("Misc ID", 'E4 TB Allocation Details'!$A$18:$L$18, 0),FALSE), 'E2 Allocators'!$B$15:$W$361, MATCH('O5 Details by Class &amp; Accounts'!BM$18, 'E2 Allocators'!$B$15:$W$15, 0),FALSE)*$E122), 0, VLOOKUP(VLOOKUP($A122, 'E4 TB Allocation Details'!$A$18:$L$205, MATCH("Misc ID", 'E4 TB Allocation Details'!$A$18:$L$18, 0),FALSE), 'E2 Allocators'!$B$15:$W$361, MATCH('O5 Details by Class &amp; Accounts'!BM$18, 'E2 Allocators'!$B$15:$W$15, 0),FALSE)*$E122)</f>
        <v>0</v>
      </c>
      <c r="BN122" s="1412">
        <f ca="1">IF(ISERROR(VLOOKUP(VLOOKUP($A122, 'E4 TB Allocation Details'!$A$18:$L$205, MATCH("Misc ID", 'E4 TB Allocation Details'!$A$18:$L$18, 0),FALSE), 'E2 Allocators'!$B$15:$W$361, MATCH('O5 Details by Class &amp; Accounts'!BN$18, 'E2 Allocators'!$B$15:$W$15, 0),FALSE)*$E122), 0, VLOOKUP(VLOOKUP($A122, 'E4 TB Allocation Details'!$A$18:$L$205, MATCH("Misc ID", 'E4 TB Allocation Details'!$A$18:$L$18, 0),FALSE), 'E2 Allocators'!$B$15:$W$361, MATCH('O5 Details by Class &amp; Accounts'!BN$18, 'E2 Allocators'!$B$15:$W$15, 0),FALSE)*$E122)</f>
        <v>0</v>
      </c>
      <c r="BO122" s="1412">
        <f ca="1">IF(ISERROR(VLOOKUP(VLOOKUP($A122, 'E4 TB Allocation Details'!$A$18:$L$205, MATCH("Misc ID", 'E4 TB Allocation Details'!$A$18:$L$18, 0),FALSE), 'E2 Allocators'!$B$15:$W$361, MATCH('O5 Details by Class &amp; Accounts'!BO$18, 'E2 Allocators'!$B$15:$W$15, 0),FALSE)*$E122), 0, VLOOKUP(VLOOKUP($A122, 'E4 TB Allocation Details'!$A$18:$L$205, MATCH("Misc ID", 'E4 TB Allocation Details'!$A$18:$L$18, 0),FALSE), 'E2 Allocators'!$B$15:$W$361, MATCH('O5 Details by Class &amp; Accounts'!BO$18, 'E2 Allocators'!$B$15:$W$15, 0),FALSE)*$E122)</f>
        <v>0</v>
      </c>
      <c r="BP122" s="1412">
        <f ca="1">IF(ISERROR(VLOOKUP(VLOOKUP($A122, 'E4 TB Allocation Details'!$A$18:$L$205, MATCH("Misc ID", 'E4 TB Allocation Details'!$A$18:$L$18, 0),FALSE), 'E2 Allocators'!$B$15:$W$361, MATCH('O5 Details by Class &amp; Accounts'!BP$18, 'E2 Allocators'!$B$15:$W$15, 0),FALSE)*$E122), 0, VLOOKUP(VLOOKUP($A122, 'E4 TB Allocation Details'!$A$18:$L$205, MATCH("Misc ID", 'E4 TB Allocation Details'!$A$18:$L$18, 0),FALSE), 'E2 Allocators'!$B$15:$W$361, MATCH('O5 Details by Class &amp; Accounts'!BP$18, 'E2 Allocators'!$B$15:$W$15, 0),FALSE)*$E122)</f>
        <v>0</v>
      </c>
      <c r="BQ122" s="1412">
        <f ca="1">IF(ISERROR(VLOOKUP(VLOOKUP($A122, 'E4 TB Allocation Details'!$A$18:$L$205, MATCH("Misc ID", 'E4 TB Allocation Details'!$A$18:$L$18, 0),FALSE), 'E2 Allocators'!$B$15:$W$361, MATCH('O5 Details by Class &amp; Accounts'!BQ$18, 'E2 Allocators'!$B$15:$W$15, 0),FALSE)*$E122), 0, VLOOKUP(VLOOKUP($A122, 'E4 TB Allocation Details'!$A$18:$L$205, MATCH("Misc ID", 'E4 TB Allocation Details'!$A$18:$L$18, 0),FALSE), 'E2 Allocators'!$B$15:$W$361, MATCH('O5 Details by Class &amp; Accounts'!BQ$18, 'E2 Allocators'!$B$15:$W$15, 0),FALSE)*$E122)</f>
        <v>0</v>
      </c>
      <c r="BR122" s="1412">
        <f ca="1">IF(ISERROR(VLOOKUP(VLOOKUP($A122, 'E4 TB Allocation Details'!$A$18:$L$205, MATCH("Misc ID", 'E4 TB Allocation Details'!$A$18:$L$18, 0),FALSE), 'E2 Allocators'!$B$15:$W$361, MATCH('O5 Details by Class &amp; Accounts'!BR$18, 'E2 Allocators'!$B$15:$W$15, 0),FALSE)*$E122), 0, VLOOKUP(VLOOKUP($A122, 'E4 TB Allocation Details'!$A$18:$L$205, MATCH("Misc ID", 'E4 TB Allocation Details'!$A$18:$L$18, 0),FALSE), 'E2 Allocators'!$B$15:$W$361, MATCH('O5 Details by Class &amp; Accounts'!BR$18, 'E2 Allocators'!$B$15:$W$15, 0),FALSE)*$E122)</f>
        <v>0</v>
      </c>
      <c r="BS122" s="1412">
        <f t="shared" si="28"/>
        <v>0</v>
      </c>
      <c r="BT122" s="1412">
        <f ca="1">IF(ISERROR(VLOOKUP(VLOOKUP($A122, 'E4 TB Allocation Details'!$A$18:$L$205, MATCH("A &amp; G ID", 'E4 TB Allocation Details'!$A$18:$L$18, 0),FALSE), 'E2 Allocators'!$B$15:$W$361, MATCH('O5 Details by Class &amp; Accounts'!BT$18, 'E2 Allocators'!$B$15:$W$15, 0),FALSE)*$E122), 0, VLOOKUP(VLOOKUP($A122, 'E4 TB Allocation Details'!$A$18:$L$205, MATCH("A &amp; G ID", 'E4 TB Allocation Details'!$A$18:$L$18, 0),FALSE), 'E2 Allocators'!$B$15:$W$361, MATCH('O5 Details by Class &amp; Accounts'!BT$18, 'E2 Allocators'!$B$15:$W$15, 0),FALSE)*$E122)</f>
        <v>0</v>
      </c>
      <c r="BU122" s="1412">
        <f ca="1">IF(ISERROR(VLOOKUP(VLOOKUP($A122, 'E4 TB Allocation Details'!$A$18:$L$205, MATCH("A &amp; G ID", 'E4 TB Allocation Details'!$A$18:$L$18, 0),FALSE), 'E2 Allocators'!$B$15:$W$361, MATCH('O5 Details by Class &amp; Accounts'!BU$18, 'E2 Allocators'!$B$15:$W$15, 0),FALSE)*$E122), 0, VLOOKUP(VLOOKUP($A122, 'E4 TB Allocation Details'!$A$18:$L$205, MATCH("A &amp; G ID", 'E4 TB Allocation Details'!$A$18:$L$18, 0),FALSE), 'E2 Allocators'!$B$15:$W$361, MATCH('O5 Details by Class &amp; Accounts'!BU$18, 'E2 Allocators'!$B$15:$W$15, 0),FALSE)*$E122)</f>
        <v>0</v>
      </c>
      <c r="BV122" s="1412">
        <f ca="1">IF(ISERROR(VLOOKUP(VLOOKUP($A122, 'E4 TB Allocation Details'!$A$18:$L$205, MATCH("A &amp; G ID", 'E4 TB Allocation Details'!$A$18:$L$18, 0),FALSE), 'E2 Allocators'!$B$15:$W$361, MATCH('O5 Details by Class &amp; Accounts'!BV$18, 'E2 Allocators'!$B$15:$W$15, 0),FALSE)*$E122), 0, VLOOKUP(VLOOKUP($A122, 'E4 TB Allocation Details'!$A$18:$L$205, MATCH("A &amp; G ID", 'E4 TB Allocation Details'!$A$18:$L$18, 0),FALSE), 'E2 Allocators'!$B$15:$W$361, MATCH('O5 Details by Class &amp; Accounts'!BV$18, 'E2 Allocators'!$B$15:$W$15, 0),FALSE)*$E122)</f>
        <v>0</v>
      </c>
      <c r="BW122" s="1412">
        <f ca="1">IF(ISERROR(VLOOKUP(VLOOKUP($A122, 'E4 TB Allocation Details'!$A$18:$L$205, MATCH("A &amp; G ID", 'E4 TB Allocation Details'!$A$18:$L$18, 0),FALSE), 'E2 Allocators'!$B$15:$W$361, MATCH('O5 Details by Class &amp; Accounts'!BW$18, 'E2 Allocators'!$B$15:$W$15, 0),FALSE)*$E122), 0, VLOOKUP(VLOOKUP($A122, 'E4 TB Allocation Details'!$A$18:$L$205, MATCH("A &amp; G ID", 'E4 TB Allocation Details'!$A$18:$L$18, 0),FALSE), 'E2 Allocators'!$B$15:$W$361, MATCH('O5 Details by Class &amp; Accounts'!BW$18, 'E2 Allocators'!$B$15:$W$15, 0),FALSE)*$E122)</f>
        <v>0</v>
      </c>
      <c r="BX122" s="1412">
        <f ca="1">IF(ISERROR(VLOOKUP(VLOOKUP($A122, 'E4 TB Allocation Details'!$A$18:$L$205, MATCH("A &amp; G ID", 'E4 TB Allocation Details'!$A$18:$L$18, 0),FALSE), 'E2 Allocators'!$B$15:$W$361, MATCH('O5 Details by Class &amp; Accounts'!BX$18, 'E2 Allocators'!$B$15:$W$15, 0),FALSE)*$E122), 0, VLOOKUP(VLOOKUP($A122, 'E4 TB Allocation Details'!$A$18:$L$205, MATCH("A &amp; G ID", 'E4 TB Allocation Details'!$A$18:$L$18, 0),FALSE), 'E2 Allocators'!$B$15:$W$361, MATCH('O5 Details by Class &amp; Accounts'!BX$18, 'E2 Allocators'!$B$15:$W$15, 0),FALSE)*$E122)</f>
        <v>0</v>
      </c>
      <c r="BY122" s="1412">
        <f ca="1">IF(ISERROR(VLOOKUP(VLOOKUP($A122, 'E4 TB Allocation Details'!$A$18:$L$205, MATCH("A &amp; G ID", 'E4 TB Allocation Details'!$A$18:$L$18, 0),FALSE), 'E2 Allocators'!$B$15:$W$361, MATCH('O5 Details by Class &amp; Accounts'!BY$18, 'E2 Allocators'!$B$15:$W$15, 0),FALSE)*$E122), 0, VLOOKUP(VLOOKUP($A122, 'E4 TB Allocation Details'!$A$18:$L$205, MATCH("A &amp; G ID", 'E4 TB Allocation Details'!$A$18:$L$18, 0),FALSE), 'E2 Allocators'!$B$15:$W$361, MATCH('O5 Details by Class &amp; Accounts'!BY$18, 'E2 Allocators'!$B$15:$W$15, 0),FALSE)*$E122)</f>
        <v>0</v>
      </c>
      <c r="BZ122" s="1412">
        <f ca="1">IF(ISERROR(VLOOKUP(VLOOKUP($A122, 'E4 TB Allocation Details'!$A$18:$L$205, MATCH("A &amp; G ID", 'E4 TB Allocation Details'!$A$18:$L$18, 0),FALSE), 'E2 Allocators'!$B$15:$W$361, MATCH('O5 Details by Class &amp; Accounts'!BZ$18, 'E2 Allocators'!$B$15:$W$15, 0),FALSE)*$E122), 0, VLOOKUP(VLOOKUP($A122, 'E4 TB Allocation Details'!$A$18:$L$205, MATCH("A &amp; G ID", 'E4 TB Allocation Details'!$A$18:$L$18, 0),FALSE), 'E2 Allocators'!$B$15:$W$361, MATCH('O5 Details by Class &amp; Accounts'!BZ$18, 'E2 Allocators'!$B$15:$W$15, 0),FALSE)*$E122)</f>
        <v>0</v>
      </c>
      <c r="CA122" s="1412">
        <f ca="1">IF(ISERROR(VLOOKUP(VLOOKUP($A122, 'E4 TB Allocation Details'!$A$18:$L$205, MATCH("A &amp; G ID", 'E4 TB Allocation Details'!$A$18:$L$18, 0),FALSE), 'E2 Allocators'!$B$15:$W$361, MATCH('O5 Details by Class &amp; Accounts'!CA$18, 'E2 Allocators'!$B$15:$W$15, 0),FALSE)*$E122), 0, VLOOKUP(VLOOKUP($A122, 'E4 TB Allocation Details'!$A$18:$L$205, MATCH("A &amp; G ID", 'E4 TB Allocation Details'!$A$18:$L$18, 0),FALSE), 'E2 Allocators'!$B$15:$W$361, MATCH('O5 Details by Class &amp; Accounts'!CA$18, 'E2 Allocators'!$B$15:$W$15, 0),FALSE)*$E122)</f>
        <v>0</v>
      </c>
      <c r="CB122" s="1412">
        <f ca="1">IF(ISERROR(VLOOKUP(VLOOKUP($A122, 'E4 TB Allocation Details'!$A$18:$L$205, MATCH("A &amp; G ID", 'E4 TB Allocation Details'!$A$18:$L$18, 0),FALSE), 'E2 Allocators'!$B$15:$W$361, MATCH('O5 Details by Class &amp; Accounts'!CB$18, 'E2 Allocators'!$B$15:$W$15, 0),FALSE)*$E122), 0, VLOOKUP(VLOOKUP($A122, 'E4 TB Allocation Details'!$A$18:$L$205, MATCH("A &amp; G ID", 'E4 TB Allocation Details'!$A$18:$L$18, 0),FALSE), 'E2 Allocators'!$B$15:$W$361, MATCH('O5 Details by Class &amp; Accounts'!CB$18, 'E2 Allocators'!$B$15:$W$15, 0),FALSE)*$E122)</f>
        <v>0</v>
      </c>
      <c r="CC122" s="1412">
        <f ca="1">IF(ISERROR(VLOOKUP(VLOOKUP($A122, 'E4 TB Allocation Details'!$A$18:$L$205, MATCH("A &amp; G ID", 'E4 TB Allocation Details'!$A$18:$L$18, 0),FALSE), 'E2 Allocators'!$B$15:$W$361, MATCH('O5 Details by Class &amp; Accounts'!CC$18, 'E2 Allocators'!$B$15:$W$15, 0),FALSE)*$E122), 0, VLOOKUP(VLOOKUP($A122, 'E4 TB Allocation Details'!$A$18:$L$205, MATCH("A &amp; G ID", 'E4 TB Allocation Details'!$A$18:$L$18, 0),FALSE), 'E2 Allocators'!$B$15:$W$361, MATCH('O5 Details by Class &amp; Accounts'!CC$18, 'E2 Allocators'!$B$15:$W$15, 0),FALSE)*$E122)</f>
        <v>0</v>
      </c>
      <c r="CD122" s="1412">
        <f ca="1">IF(ISERROR(VLOOKUP(VLOOKUP($A122, 'E4 TB Allocation Details'!$A$18:$L$205, MATCH("A &amp; G ID", 'E4 TB Allocation Details'!$A$18:$L$18, 0),FALSE), 'E2 Allocators'!$B$15:$W$361, MATCH('O5 Details by Class &amp; Accounts'!CD$18, 'E2 Allocators'!$B$15:$W$15, 0),FALSE)*$E122), 0, VLOOKUP(VLOOKUP($A122, 'E4 TB Allocation Details'!$A$18:$L$205, MATCH("A &amp; G ID", 'E4 TB Allocation Details'!$A$18:$L$18, 0),FALSE), 'E2 Allocators'!$B$15:$W$361, MATCH('O5 Details by Class &amp; Accounts'!CD$18, 'E2 Allocators'!$B$15:$W$15, 0),FALSE)*$E122)</f>
        <v>0</v>
      </c>
      <c r="CE122" s="1412">
        <f ca="1">IF(ISERROR(VLOOKUP(VLOOKUP($A122, 'E4 TB Allocation Details'!$A$18:$L$205, MATCH("A &amp; G ID", 'E4 TB Allocation Details'!$A$18:$L$18, 0),FALSE), 'E2 Allocators'!$B$15:$W$361, MATCH('O5 Details by Class &amp; Accounts'!CE$18, 'E2 Allocators'!$B$15:$W$15, 0),FALSE)*$E122), 0, VLOOKUP(VLOOKUP($A122, 'E4 TB Allocation Details'!$A$18:$L$205, MATCH("A &amp; G ID", 'E4 TB Allocation Details'!$A$18:$L$18, 0),FALSE), 'E2 Allocators'!$B$15:$W$361, MATCH('O5 Details by Class &amp; Accounts'!CE$18, 'E2 Allocators'!$B$15:$W$15, 0),FALSE)*$E122)</f>
        <v>0</v>
      </c>
      <c r="CF122" s="1412">
        <f ca="1">IF(ISERROR(VLOOKUP(VLOOKUP($A122, 'E4 TB Allocation Details'!$A$18:$L$205, MATCH("A &amp; G ID", 'E4 TB Allocation Details'!$A$18:$L$18, 0),FALSE), 'E2 Allocators'!$B$15:$W$361, MATCH('O5 Details by Class &amp; Accounts'!CF$18, 'E2 Allocators'!$B$15:$W$15, 0),FALSE)*$E122), 0, VLOOKUP(VLOOKUP($A122, 'E4 TB Allocation Details'!$A$18:$L$205, MATCH("A &amp; G ID", 'E4 TB Allocation Details'!$A$18:$L$18, 0),FALSE), 'E2 Allocators'!$B$15:$W$361, MATCH('O5 Details by Class &amp; Accounts'!CF$18, 'E2 Allocators'!$B$15:$W$15, 0),FALSE)*$E122)</f>
        <v>0</v>
      </c>
      <c r="CG122" s="1412">
        <f ca="1">IF(ISERROR(VLOOKUP(VLOOKUP($A122, 'E4 TB Allocation Details'!$A$18:$L$205, MATCH("A &amp; G ID", 'E4 TB Allocation Details'!$A$18:$L$18, 0),FALSE), 'E2 Allocators'!$B$15:$W$361, MATCH('O5 Details by Class &amp; Accounts'!CG$18, 'E2 Allocators'!$B$15:$W$15, 0),FALSE)*$E122), 0, VLOOKUP(VLOOKUP($A122, 'E4 TB Allocation Details'!$A$18:$L$205, MATCH("A &amp; G ID", 'E4 TB Allocation Details'!$A$18:$L$18, 0),FALSE), 'E2 Allocators'!$B$15:$W$361, MATCH('O5 Details by Class &amp; Accounts'!CG$18, 'E2 Allocators'!$B$15:$W$15, 0),FALSE)*$E122)</f>
        <v>0</v>
      </c>
      <c r="CH122" s="1412">
        <f ca="1">IF(ISERROR(VLOOKUP(VLOOKUP($A122, 'E4 TB Allocation Details'!$A$18:$L$205, MATCH("A &amp; G ID", 'E4 TB Allocation Details'!$A$18:$L$18, 0),FALSE), 'E2 Allocators'!$B$15:$W$361, MATCH('O5 Details by Class &amp; Accounts'!CH$18, 'E2 Allocators'!$B$15:$W$15, 0),FALSE)*$E122), 0, VLOOKUP(VLOOKUP($A122, 'E4 TB Allocation Details'!$A$18:$L$205, MATCH("A &amp; G ID", 'E4 TB Allocation Details'!$A$18:$L$18, 0),FALSE), 'E2 Allocators'!$B$15:$W$361, MATCH('O5 Details by Class &amp; Accounts'!CH$18, 'E2 Allocators'!$B$15:$W$15, 0),FALSE)*$E122)</f>
        <v>0</v>
      </c>
      <c r="CI122" s="1412">
        <f ca="1">IF(ISERROR(VLOOKUP(VLOOKUP($A122, 'E4 TB Allocation Details'!$A$18:$L$205, MATCH("A &amp; G ID", 'E4 TB Allocation Details'!$A$18:$L$18, 0),FALSE), 'E2 Allocators'!$B$15:$W$361, MATCH('O5 Details by Class &amp; Accounts'!CI$18, 'E2 Allocators'!$B$15:$W$15, 0),FALSE)*$E122), 0, VLOOKUP(VLOOKUP($A122, 'E4 TB Allocation Details'!$A$18:$L$205, MATCH("A &amp; G ID", 'E4 TB Allocation Details'!$A$18:$L$18, 0),FALSE), 'E2 Allocators'!$B$15:$W$361, MATCH('O5 Details by Class &amp; Accounts'!CI$18, 'E2 Allocators'!$B$15:$W$15, 0),FALSE)*$E122)</f>
        <v>0</v>
      </c>
      <c r="CJ122" s="1412">
        <f ca="1">IF(ISERROR(VLOOKUP(VLOOKUP($A122, 'E4 TB Allocation Details'!$A$18:$L$205, MATCH("A &amp; G ID", 'E4 TB Allocation Details'!$A$18:$L$18, 0),FALSE), 'E2 Allocators'!$B$15:$W$361, MATCH('O5 Details by Class &amp; Accounts'!CJ$18, 'E2 Allocators'!$B$15:$W$15, 0),FALSE)*$E122), 0, VLOOKUP(VLOOKUP($A122, 'E4 TB Allocation Details'!$A$18:$L$205, MATCH("A &amp; G ID", 'E4 TB Allocation Details'!$A$18:$L$18, 0),FALSE), 'E2 Allocators'!$B$15:$W$361, MATCH('O5 Details by Class &amp; Accounts'!CJ$18, 'E2 Allocators'!$B$15:$W$15, 0),FALSE)*$E122)</f>
        <v>0</v>
      </c>
      <c r="CK122" s="1412">
        <f ca="1">IF(ISERROR(VLOOKUP(VLOOKUP($A122, 'E4 TB Allocation Details'!$A$18:$L$205, MATCH("A &amp; G ID", 'E4 TB Allocation Details'!$A$18:$L$18, 0),FALSE), 'E2 Allocators'!$B$15:$W$361, MATCH('O5 Details by Class &amp; Accounts'!CK$18, 'E2 Allocators'!$B$15:$W$15, 0),FALSE)*$E122), 0, VLOOKUP(VLOOKUP($A122, 'E4 TB Allocation Details'!$A$18:$L$205, MATCH("A &amp; G ID", 'E4 TB Allocation Details'!$A$18:$L$18, 0),FALSE), 'E2 Allocators'!$B$15:$W$361, MATCH('O5 Details by Class &amp; Accounts'!CK$18, 'E2 Allocators'!$B$15:$W$15, 0),FALSE)*$E122)</f>
        <v>0</v>
      </c>
      <c r="CL122" s="1412">
        <f ca="1">IF(ISERROR(VLOOKUP(VLOOKUP($A122, 'E4 TB Allocation Details'!$A$18:$L$205, MATCH("A &amp; G ID", 'E4 TB Allocation Details'!$A$18:$L$18, 0),FALSE), 'E2 Allocators'!$B$15:$W$361, MATCH('O5 Details by Class &amp; Accounts'!CL$18, 'E2 Allocators'!$B$15:$W$15, 0),FALSE)*$E122), 0, VLOOKUP(VLOOKUP($A122, 'E4 TB Allocation Details'!$A$18:$L$205, MATCH("A &amp; G ID", 'E4 TB Allocation Details'!$A$18:$L$18, 0),FALSE), 'E2 Allocators'!$B$15:$W$361, MATCH('O5 Details by Class &amp; Accounts'!CL$18, 'E2 Allocators'!$B$15:$W$15, 0),FALSE)*$E122)</f>
        <v>0</v>
      </c>
      <c r="CM122" s="1412">
        <f ca="1">IF(ISERROR(VLOOKUP(VLOOKUP($A122, 'E4 TB Allocation Details'!$A$18:$L$205, MATCH("A &amp; G ID", 'E4 TB Allocation Details'!$A$18:$L$18, 0),FALSE), 'E2 Allocators'!$B$15:$W$361, MATCH('O5 Details by Class &amp; Accounts'!CM$18, 'E2 Allocators'!$B$15:$W$15, 0),FALSE)*$E122), 0, VLOOKUP(VLOOKUP($A122, 'E4 TB Allocation Details'!$A$18:$L$205, MATCH("A &amp; G ID", 'E4 TB Allocation Details'!$A$18:$L$18, 0),FALSE), 'E2 Allocators'!$B$15:$W$361, MATCH('O5 Details by Class &amp; Accounts'!CM$18, 'E2 Allocators'!$B$15:$W$15, 0),FALSE)*$E122)</f>
        <v>0</v>
      </c>
      <c r="CN122" s="1412">
        <f t="shared" si="29"/>
        <v>0</v>
      </c>
      <c r="CO122" s="1792">
        <f t="shared" si="30"/>
        <v>0</v>
      </c>
      <c r="CQ122" s="2087" t="s">
        <v>881</v>
      </c>
    </row>
    <row r="123" spans="1:95" s="81" customFormat="1" ht="12.75">
      <c r="A123" s="1177">
        <v>5005</v>
      </c>
      <c r="B123" s="1176" t="s">
        <v>311</v>
      </c>
      <c r="C123" s="1789">
        <f ca="1">IF(ISERROR(VLOOKUP($A123,'I3 TB Data'!$A$23:$H$458,MATCH('O5 Details by Class &amp; Accounts'!$C$18, 'I3 TB Data'!$A$23:$H$23,0),0)), 0, VLOOKUP($A123,'I3 TB Data'!$A$23:$H$458,MATCH('O5 Details by Class &amp; Accounts'!$C$18,'I3 TB Data'!$A$23:$H$23,0),0))</f>
        <v>645000</v>
      </c>
      <c r="D123" s="1790"/>
      <c r="E123" s="1789">
        <f t="shared" si="24"/>
        <v>645000</v>
      </c>
      <c r="F123" s="1791">
        <f ca="1">IF(ISERROR(VLOOKUP($A123, 'E1 Categorization'!A33:E122, MATCH("Customer Component", 'E1 Categorization'!$A$33:$E$33,0), 0)), 0, IF(VLOOKUP($A123, 'E1 Categorization'!A33:E122, MATCH("Customer Component", 'E1 Categorization'!$A$33:$E$33,0), 0)=0, 'O5 Details by Class &amp; Accounts'!$E123, IF(AND(VLOOKUP($A123, 'E1 Categorization'!A33:E122, MATCH("Customer Component", 'E1 Categorization'!$A$33:$E$33,0), 0) &gt;0, VLOOKUP($A123, 'E1 Categorization'!A33:E122, MATCH("Customer Component", 'E1 Categorization'!$A$33:$E$33,0), 0)&lt;1), 'O5 Details by Class &amp; Accounts'!$E123*(1-VLOOKUP($A123, 'E1 Categorization'!A33:E122, MATCH("Customer Component", 'E1 Categorization'!$A$33:$E$33,0), 0)), 0)))</f>
        <v>419250</v>
      </c>
      <c r="G123" s="1791">
        <f ca="1">IF(ISERROR(VLOOKUP($A123, 'E1 Categorization'!A33:E122, MATCH("Customer Component", 'E1 Categorization'!$A$33:$E$33,0), 0)),0, IF(VLOOKUP($A123, 'E1 Categorization'!A33:E122, MATCH("Customer Component", 'E1 Categorization'!$A$33:$E$33,0), 0)=0, 0, IF(AND(VLOOKUP($A123, 'E1 Categorization'!A33:E122, MATCH("Customer Component", 'E1 Categorization'!$A$33:$E$33,0), 0) &gt;0, VLOOKUP($A123, 'E1 Categorization'!A33:E122, MATCH("Customer Component", 'E1 Categorization'!$A$33:$E$33,0), 0)&lt;1), 'O5 Details by Class &amp; Accounts'!$E123*(VLOOKUP($A123, 'E1 Categorization'!A33:E122, MATCH("Customer Component", 'E1 Categorization'!$A$33:$E$33,0), 0)), 'O5 Details by Class &amp; Accounts'!$E123)))</f>
        <v>225750</v>
      </c>
      <c r="H123" s="1412">
        <f t="shared" ref="H123:H157" si="31">F123+G123</f>
        <v>645000</v>
      </c>
      <c r="I123" s="1412">
        <f ca="1">IF(ISERROR(VLOOKUP(VLOOKUP($A123, 'E4 TB Allocation Details'!$A$18:$L$205, MATCH("Demand ID", 'E4 TB Allocation Details'!$A$18:$L$18, 0),FALSE), 'E2 Allocators'!$B$15:$W$361, MATCH('O5 Details by Class &amp; Accounts'!I$18, 'E2 Allocators'!$B$15:$W$15, 0),FALSE)*$F123), 0, VLOOKUP(VLOOKUP($A123, 'E4 TB Allocation Details'!$A$18:$L$205, MATCH("Demand ID", 'E4 TB Allocation Details'!$A$18:$L$18, 0),FALSE), 'E2 Allocators'!$B$15:$W$361, MATCH('O5 Details by Class &amp; Accounts'!I$18, 'E2 Allocators'!$B$15:$W$15, 0),FALSE)*$F123)</f>
        <v>180509.46187627476</v>
      </c>
      <c r="J123" s="1412">
        <f ca="1">IF(ISERROR(VLOOKUP(VLOOKUP($A123, 'E4 TB Allocation Details'!$A$18:$L$205, MATCH("Demand ID", 'E4 TB Allocation Details'!$A$18:$L$18, 0),FALSE), 'E2 Allocators'!$B$15:$W$361, MATCH('O5 Details by Class &amp; Accounts'!J$18, 'E2 Allocators'!$B$15:$W$15, 0),FALSE)*$F123), 0, VLOOKUP(VLOOKUP($A123, 'E4 TB Allocation Details'!$A$18:$L$205, MATCH("Demand ID", 'E4 TB Allocation Details'!$A$18:$L$18, 0),FALSE), 'E2 Allocators'!$B$15:$W$361, MATCH('O5 Details by Class &amp; Accounts'!J$18, 'E2 Allocators'!$B$15:$W$15, 0),FALSE)*$F123)</f>
        <v>81560.794693653806</v>
      </c>
      <c r="K123" s="1412">
        <f ca="1">IF(ISERROR(VLOOKUP(VLOOKUP($A123, 'E4 TB Allocation Details'!$A$18:$L$205, MATCH("Demand ID", 'E4 TB Allocation Details'!$A$18:$L$18, 0),FALSE), 'E2 Allocators'!$B$15:$W$361, MATCH('O5 Details by Class &amp; Accounts'!K$18, 'E2 Allocators'!$B$15:$W$15, 0),FALSE)*$F123), 0, VLOOKUP(VLOOKUP($A123, 'E4 TB Allocation Details'!$A$18:$L$205, MATCH("Demand ID", 'E4 TB Allocation Details'!$A$18:$L$18, 0),FALSE), 'E2 Allocators'!$B$15:$W$361, MATCH('O5 Details by Class &amp; Accounts'!K$18, 'E2 Allocators'!$B$15:$W$15, 0),FALSE)*$F123)</f>
        <v>156847.02255053166</v>
      </c>
      <c r="L123" s="1412">
        <f ca="1">IF(ISERROR(VLOOKUP(VLOOKUP($A123, 'E4 TB Allocation Details'!$A$18:$L$205, MATCH("Demand ID", 'E4 TB Allocation Details'!$A$18:$L$18, 0),FALSE), 'E2 Allocators'!$B$15:$W$361, MATCH('O5 Details by Class &amp; Accounts'!L$18, 'E2 Allocators'!$B$15:$W$15, 0),FALSE)*$F123), 0, VLOOKUP(VLOOKUP($A123, 'E4 TB Allocation Details'!$A$18:$L$205, MATCH("Demand ID", 'E4 TB Allocation Details'!$A$18:$L$18, 0),FALSE), 'E2 Allocators'!$B$15:$W$361, MATCH('O5 Details by Class &amp; Accounts'!L$18, 'E2 Allocators'!$B$15:$W$15, 0),FALSE)*$F123)</f>
        <v>0</v>
      </c>
      <c r="M123" s="1412">
        <f ca="1">IF(ISERROR(VLOOKUP(VLOOKUP($A123, 'E4 TB Allocation Details'!$A$18:$L$205, MATCH("Demand ID", 'E4 TB Allocation Details'!$A$18:$L$18, 0),FALSE), 'E2 Allocators'!$B$15:$W$361, MATCH('O5 Details by Class &amp; Accounts'!M$18, 'E2 Allocators'!$B$15:$W$15, 0),FALSE)*$F123), 0, VLOOKUP(VLOOKUP($A123, 'E4 TB Allocation Details'!$A$18:$L$205, MATCH("Demand ID", 'E4 TB Allocation Details'!$A$18:$L$18, 0),FALSE), 'E2 Allocators'!$B$15:$W$361, MATCH('O5 Details by Class &amp; Accounts'!M$18, 'E2 Allocators'!$B$15:$W$15, 0),FALSE)*$F123)</f>
        <v>0</v>
      </c>
      <c r="N123" s="1412">
        <f ca="1">IF(ISERROR(VLOOKUP(VLOOKUP($A123, 'E4 TB Allocation Details'!$A$18:$L$205, MATCH("Demand ID", 'E4 TB Allocation Details'!$A$18:$L$18, 0),FALSE), 'E2 Allocators'!$B$15:$W$361, MATCH('O5 Details by Class &amp; Accounts'!N$18, 'E2 Allocators'!$B$15:$W$15, 0),FALSE)*$F123), 0, VLOOKUP(VLOOKUP($A123, 'E4 TB Allocation Details'!$A$18:$L$205, MATCH("Demand ID", 'E4 TB Allocation Details'!$A$18:$L$18, 0),FALSE), 'E2 Allocators'!$B$15:$W$361, MATCH('O5 Details by Class &amp; Accounts'!N$18, 'E2 Allocators'!$B$15:$W$15, 0),FALSE)*$F123)</f>
        <v>0</v>
      </c>
      <c r="O123" s="1412">
        <f ca="1">IF(ISERROR(VLOOKUP(VLOOKUP($A123, 'E4 TB Allocation Details'!$A$18:$L$205, MATCH("Demand ID", 'E4 TB Allocation Details'!$A$18:$L$18, 0),FALSE), 'E2 Allocators'!$B$15:$W$361, MATCH('O5 Details by Class &amp; Accounts'!O$18, 'E2 Allocators'!$B$15:$W$15, 0),FALSE)*$F123), 0, VLOOKUP(VLOOKUP($A123, 'E4 TB Allocation Details'!$A$18:$L$205, MATCH("Demand ID", 'E4 TB Allocation Details'!$A$18:$L$18, 0),FALSE), 'E2 Allocators'!$B$15:$W$361, MATCH('O5 Details by Class &amp; Accounts'!O$18, 'E2 Allocators'!$B$15:$W$15, 0),FALSE)*$F123)</f>
        <v>0</v>
      </c>
      <c r="P123" s="1412">
        <f ca="1">IF(ISERROR(VLOOKUP(VLOOKUP($A123, 'E4 TB Allocation Details'!$A$18:$L$205, MATCH("Demand ID", 'E4 TB Allocation Details'!$A$18:$L$18, 0),FALSE), 'E2 Allocators'!$B$15:$W$361, MATCH('O5 Details by Class &amp; Accounts'!P$18, 'E2 Allocators'!$B$15:$W$15, 0),FALSE)*$F123), 0, VLOOKUP(VLOOKUP($A123, 'E4 TB Allocation Details'!$A$18:$L$205, MATCH("Demand ID", 'E4 TB Allocation Details'!$A$18:$L$18, 0),FALSE), 'E2 Allocators'!$B$15:$W$361, MATCH('O5 Details by Class &amp; Accounts'!P$18, 'E2 Allocators'!$B$15:$W$15, 0),FALSE)*$F123)</f>
        <v>0</v>
      </c>
      <c r="Q123" s="1412">
        <f ca="1">IF(ISERROR(VLOOKUP(VLOOKUP($A123, 'E4 TB Allocation Details'!$A$18:$L$205, MATCH("Demand ID", 'E4 TB Allocation Details'!$A$18:$L$18, 0),FALSE), 'E2 Allocators'!$B$15:$W$361, MATCH('O5 Details by Class &amp; Accounts'!Q$18, 'E2 Allocators'!$B$15:$W$15, 0),FALSE)*$F123), 0, VLOOKUP(VLOOKUP($A123, 'E4 TB Allocation Details'!$A$18:$L$205, MATCH("Demand ID", 'E4 TB Allocation Details'!$A$18:$L$18, 0),FALSE), 'E2 Allocators'!$B$15:$W$361, MATCH('O5 Details by Class &amp; Accounts'!Q$18, 'E2 Allocators'!$B$15:$W$15, 0),FALSE)*$F123)</f>
        <v>332.72087953977291</v>
      </c>
      <c r="R123" s="1412">
        <f ca="1">IF(ISERROR(VLOOKUP(VLOOKUP($A123, 'E4 TB Allocation Details'!$A$18:$L$205, MATCH("Demand ID", 'E4 TB Allocation Details'!$A$18:$L$18, 0),FALSE), 'E2 Allocators'!$B$15:$W$361, MATCH('O5 Details by Class &amp; Accounts'!R$18, 'E2 Allocators'!$B$15:$W$15, 0),FALSE)*$F123), 0, VLOOKUP(VLOOKUP($A123, 'E4 TB Allocation Details'!$A$18:$L$205, MATCH("Demand ID", 'E4 TB Allocation Details'!$A$18:$L$18, 0),FALSE), 'E2 Allocators'!$B$15:$W$361, MATCH('O5 Details by Class &amp; Accounts'!R$18, 'E2 Allocators'!$B$15:$W$15, 0),FALSE)*$F123)</f>
        <v>0</v>
      </c>
      <c r="S123" s="1412">
        <f ca="1">IF(ISERROR(VLOOKUP(VLOOKUP($A123, 'E4 TB Allocation Details'!$A$18:$L$205, MATCH("Demand ID", 'E4 TB Allocation Details'!$A$18:$L$18, 0),FALSE), 'E2 Allocators'!$B$15:$W$361, MATCH('O5 Details by Class &amp; Accounts'!S$18, 'E2 Allocators'!$B$15:$W$15, 0),FALSE)*$F123), 0, VLOOKUP(VLOOKUP($A123, 'E4 TB Allocation Details'!$A$18:$L$205, MATCH("Demand ID", 'E4 TB Allocation Details'!$A$18:$L$18, 0),FALSE), 'E2 Allocators'!$B$15:$W$361, MATCH('O5 Details by Class &amp; Accounts'!S$18, 'E2 Allocators'!$B$15:$W$15, 0),FALSE)*$F123)</f>
        <v>0</v>
      </c>
      <c r="T123" s="1412">
        <f ca="1">IF(ISERROR(VLOOKUP(VLOOKUP($A123, 'E4 TB Allocation Details'!$A$18:$L$205, MATCH("Demand ID", 'E4 TB Allocation Details'!$A$18:$L$18, 0),FALSE), 'E2 Allocators'!$B$15:$W$361, MATCH('O5 Details by Class &amp; Accounts'!T$18, 'E2 Allocators'!$B$15:$W$15, 0),FALSE)*$F123), 0, VLOOKUP(VLOOKUP($A123, 'E4 TB Allocation Details'!$A$18:$L$205, MATCH("Demand ID", 'E4 TB Allocation Details'!$A$18:$L$18, 0),FALSE), 'E2 Allocators'!$B$15:$W$361, MATCH('O5 Details by Class &amp; Accounts'!T$18, 'E2 Allocators'!$B$15:$W$15, 0),FALSE)*$F123)</f>
        <v>0</v>
      </c>
      <c r="U123" s="1412">
        <f ca="1">IF(ISERROR(VLOOKUP(VLOOKUP($A123, 'E4 TB Allocation Details'!$A$18:$L$205, MATCH("Demand ID", 'E4 TB Allocation Details'!$A$18:$L$18, 0),FALSE), 'E2 Allocators'!$B$15:$W$361, MATCH('O5 Details by Class &amp; Accounts'!U$18, 'E2 Allocators'!$B$15:$W$15, 0),FALSE)*$F123), 0, VLOOKUP(VLOOKUP($A123, 'E4 TB Allocation Details'!$A$18:$L$205, MATCH("Demand ID", 'E4 TB Allocation Details'!$A$18:$L$18, 0),FALSE), 'E2 Allocators'!$B$15:$W$361, MATCH('O5 Details by Class &amp; Accounts'!U$18, 'E2 Allocators'!$B$15:$W$15, 0),FALSE)*$F123)</f>
        <v>0</v>
      </c>
      <c r="V123" s="1412">
        <f ca="1">IF(ISERROR(VLOOKUP(VLOOKUP($A123, 'E4 TB Allocation Details'!$A$18:$L$205, MATCH("Demand ID", 'E4 TB Allocation Details'!$A$18:$L$18, 0),FALSE), 'E2 Allocators'!$B$15:$W$361, MATCH('O5 Details by Class &amp; Accounts'!V$18, 'E2 Allocators'!$B$15:$W$15, 0),FALSE)*$F123), 0, VLOOKUP(VLOOKUP($A123, 'E4 TB Allocation Details'!$A$18:$L$205, MATCH("Demand ID", 'E4 TB Allocation Details'!$A$18:$L$18, 0),FALSE), 'E2 Allocators'!$B$15:$W$361, MATCH('O5 Details by Class &amp; Accounts'!V$18, 'E2 Allocators'!$B$15:$W$15, 0),FALSE)*$F123)</f>
        <v>0</v>
      </c>
      <c r="W123" s="1412">
        <f ca="1">IF(ISERROR(VLOOKUP(VLOOKUP($A123, 'E4 TB Allocation Details'!$A$18:$L$205, MATCH("Demand ID", 'E4 TB Allocation Details'!$A$18:$L$18, 0),FALSE), 'E2 Allocators'!$B$15:$W$361, MATCH('O5 Details by Class &amp; Accounts'!W$18, 'E2 Allocators'!$B$15:$W$15, 0),FALSE)*$F123), 0, VLOOKUP(VLOOKUP($A123, 'E4 TB Allocation Details'!$A$18:$L$205, MATCH("Demand ID", 'E4 TB Allocation Details'!$A$18:$L$18, 0),FALSE), 'E2 Allocators'!$B$15:$W$361, MATCH('O5 Details by Class &amp; Accounts'!W$18, 'E2 Allocators'!$B$15:$W$15, 0),FALSE)*$F123)</f>
        <v>0</v>
      </c>
      <c r="X123" s="1412">
        <f ca="1">IF(ISERROR(VLOOKUP(VLOOKUP($A123, 'E4 TB Allocation Details'!$A$18:$L$205, MATCH("Demand ID", 'E4 TB Allocation Details'!$A$18:$L$18, 0),FALSE), 'E2 Allocators'!$B$15:$W$361, MATCH('O5 Details by Class &amp; Accounts'!X$18, 'E2 Allocators'!$B$15:$W$15, 0),FALSE)*$F123), 0, VLOOKUP(VLOOKUP($A123, 'E4 TB Allocation Details'!$A$18:$L$205, MATCH("Demand ID", 'E4 TB Allocation Details'!$A$18:$L$18, 0),FALSE), 'E2 Allocators'!$B$15:$W$361, MATCH('O5 Details by Class &amp; Accounts'!X$18, 'E2 Allocators'!$B$15:$W$15, 0),FALSE)*$F123)</f>
        <v>0</v>
      </c>
      <c r="Y123" s="1412">
        <f ca="1">IF(ISERROR(VLOOKUP(VLOOKUP($A123, 'E4 TB Allocation Details'!$A$18:$L$205, MATCH("Demand ID", 'E4 TB Allocation Details'!$A$18:$L$18, 0),FALSE), 'E2 Allocators'!$B$15:$W$361, MATCH('O5 Details by Class &amp; Accounts'!Y$18, 'E2 Allocators'!$B$15:$W$15, 0),FALSE)*$F123), 0, VLOOKUP(VLOOKUP($A123, 'E4 TB Allocation Details'!$A$18:$L$205, MATCH("Demand ID", 'E4 TB Allocation Details'!$A$18:$L$18, 0),FALSE), 'E2 Allocators'!$B$15:$W$361, MATCH('O5 Details by Class &amp; Accounts'!Y$18, 'E2 Allocators'!$B$15:$W$15, 0),FALSE)*$F123)</f>
        <v>0</v>
      </c>
      <c r="Z123" s="1412">
        <f ca="1">IF(ISERROR(VLOOKUP(VLOOKUP($A123, 'E4 TB Allocation Details'!$A$18:$L$205, MATCH("Demand ID", 'E4 TB Allocation Details'!$A$18:$L$18, 0),FALSE), 'E2 Allocators'!$B$15:$W$361, MATCH('O5 Details by Class &amp; Accounts'!Z$18, 'E2 Allocators'!$B$15:$W$15, 0),FALSE)*$F123), 0, VLOOKUP(VLOOKUP($A123, 'E4 TB Allocation Details'!$A$18:$L$205, MATCH("Demand ID", 'E4 TB Allocation Details'!$A$18:$L$18, 0),FALSE), 'E2 Allocators'!$B$15:$W$361, MATCH('O5 Details by Class &amp; Accounts'!Z$18, 'E2 Allocators'!$B$15:$W$15, 0),FALSE)*$F123)</f>
        <v>0</v>
      </c>
      <c r="AA123" s="1412">
        <f ca="1">IF(ISERROR(VLOOKUP(VLOOKUP($A123, 'E4 TB Allocation Details'!$A$18:$L$205, MATCH("Demand ID", 'E4 TB Allocation Details'!$A$18:$L$18, 0),FALSE), 'E2 Allocators'!$B$15:$W$361, MATCH('O5 Details by Class &amp; Accounts'!AA$18, 'E2 Allocators'!$B$15:$W$15, 0),FALSE)*$F123), 0, VLOOKUP(VLOOKUP($A123, 'E4 TB Allocation Details'!$A$18:$L$205, MATCH("Demand ID", 'E4 TB Allocation Details'!$A$18:$L$18, 0),FALSE), 'E2 Allocators'!$B$15:$W$361, MATCH('O5 Details by Class &amp; Accounts'!AA$18, 'E2 Allocators'!$B$15:$W$15, 0),FALSE)*$F123)</f>
        <v>0</v>
      </c>
      <c r="AB123" s="1412">
        <f ca="1">IF(ISERROR(VLOOKUP(VLOOKUP($A123, 'E4 TB Allocation Details'!$A$18:$L$205, MATCH("Demand ID", 'E4 TB Allocation Details'!$A$18:$L$18, 0),FALSE), 'E2 Allocators'!$B$15:$W$361, MATCH('O5 Details by Class &amp; Accounts'!AB$18, 'E2 Allocators'!$B$15:$W$15, 0),FALSE)*$F123), 0, VLOOKUP(VLOOKUP($A123, 'E4 TB Allocation Details'!$A$18:$L$205, MATCH("Demand ID", 'E4 TB Allocation Details'!$A$18:$L$18, 0),FALSE), 'E2 Allocators'!$B$15:$W$361, MATCH('O5 Details by Class &amp; Accounts'!AB$18, 'E2 Allocators'!$B$15:$W$15, 0),FALSE)*$F123)</f>
        <v>0</v>
      </c>
      <c r="AC123" s="1412">
        <f t="shared" ref="AC123:AC157" si="32">SUM(I123:AB123)</f>
        <v>419250</v>
      </c>
      <c r="AD123" s="1412">
        <f ca="1">IF(ISERROR(VLOOKUP(VLOOKUP($A123, 'E4 TB Allocation Details'!$A$18:$L$205, MATCH("Customer ID", 'E4 TB Allocation Details'!$A$18:$L$18, 0),FALSE), 'E2 Allocators'!$B$15:$W$361, MATCH('O5 Details by Class &amp; Accounts'!AD$18, 'E2 Allocators'!$B$15:$W$15, 0),FALSE)*$G123), 0, VLOOKUP(VLOOKUP($A123, 'E4 TB Allocation Details'!$A$18:$L$205, MATCH("Customer ID", 'E4 TB Allocation Details'!$A$18:$L$18, 0),FALSE), 'E2 Allocators'!$B$15:$W$361, MATCH('O5 Details by Class &amp; Accounts'!AD$18, 'E2 Allocators'!$B$15:$W$15, 0),FALSE)*$G123)</f>
        <v>149430.04902860985</v>
      </c>
      <c r="AE123" s="1412">
        <f ca="1">IF(ISERROR(VLOOKUP(VLOOKUP($A123, 'E4 TB Allocation Details'!$A$18:$L$205, MATCH("Customer ID", 'E4 TB Allocation Details'!$A$18:$L$18, 0),FALSE), 'E2 Allocators'!$B$15:$W$361, MATCH('O5 Details by Class &amp; Accounts'!AE$18, 'E2 Allocators'!$B$15:$W$15, 0),FALSE)*$G123), 0, VLOOKUP(VLOOKUP($A123, 'E4 TB Allocation Details'!$A$18:$L$205, MATCH("Customer ID", 'E4 TB Allocation Details'!$A$18:$L$18, 0),FALSE), 'E2 Allocators'!$B$15:$W$361, MATCH('O5 Details by Class &amp; Accounts'!AE$18, 'E2 Allocators'!$B$15:$W$15, 0),FALSE)*$G123)</f>
        <v>20346.173686106416</v>
      </c>
      <c r="AF123" s="1412">
        <f ca="1">IF(ISERROR(VLOOKUP(VLOOKUP($A123, 'E4 TB Allocation Details'!$A$18:$L$205, MATCH("Customer ID", 'E4 TB Allocation Details'!$A$18:$L$18, 0),FALSE), 'E2 Allocators'!$B$15:$W$361, MATCH('O5 Details by Class &amp; Accounts'!AF$18, 'E2 Allocators'!$B$15:$W$15, 0),FALSE)*$G123), 0, VLOOKUP(VLOOKUP($A123, 'E4 TB Allocation Details'!$A$18:$L$205, MATCH("Customer ID", 'E4 TB Allocation Details'!$A$18:$L$18, 0),FALSE), 'E2 Allocators'!$B$15:$W$361, MATCH('O5 Details by Class &amp; Accounts'!AF$18, 'E2 Allocators'!$B$15:$W$15, 0),FALSE)*$G123)</f>
        <v>2932.7645091558793</v>
      </c>
      <c r="AG123" s="1412">
        <f ca="1">IF(ISERROR(VLOOKUP(VLOOKUP($A123, 'E4 TB Allocation Details'!$A$18:$L$205, MATCH("Customer ID", 'E4 TB Allocation Details'!$A$18:$L$18, 0),FALSE), 'E2 Allocators'!$B$15:$W$361, MATCH('O5 Details by Class &amp; Accounts'!AG$18, 'E2 Allocators'!$B$15:$W$15, 0),FALSE)*$G123), 0, VLOOKUP(VLOOKUP($A123, 'E4 TB Allocation Details'!$A$18:$L$205, MATCH("Customer ID", 'E4 TB Allocation Details'!$A$18:$L$18, 0),FALSE), 'E2 Allocators'!$B$15:$W$361, MATCH('O5 Details by Class &amp; Accounts'!AG$18, 'E2 Allocators'!$B$15:$W$15, 0),FALSE)*$G123)</f>
        <v>0</v>
      </c>
      <c r="AH123" s="1412">
        <f ca="1">IF(ISERROR(VLOOKUP(VLOOKUP($A123, 'E4 TB Allocation Details'!$A$18:$L$205, MATCH("Customer ID", 'E4 TB Allocation Details'!$A$18:$L$18, 0),FALSE), 'E2 Allocators'!$B$15:$W$361, MATCH('O5 Details by Class &amp; Accounts'!AH$18, 'E2 Allocators'!$B$15:$W$15, 0),FALSE)*$G123), 0, VLOOKUP(VLOOKUP($A123, 'E4 TB Allocation Details'!$A$18:$L$205, MATCH("Customer ID", 'E4 TB Allocation Details'!$A$18:$L$18, 0),FALSE), 'E2 Allocators'!$B$15:$W$361, MATCH('O5 Details by Class &amp; Accounts'!AH$18, 'E2 Allocators'!$B$15:$W$15, 0),FALSE)*$G123)</f>
        <v>0</v>
      </c>
      <c r="AI123" s="1412">
        <f ca="1">IF(ISERROR(VLOOKUP(VLOOKUP($A123, 'E4 TB Allocation Details'!$A$18:$L$205, MATCH("Customer ID", 'E4 TB Allocation Details'!$A$18:$L$18, 0),FALSE), 'E2 Allocators'!$B$15:$W$361, MATCH('O5 Details by Class &amp; Accounts'!AI$18, 'E2 Allocators'!$B$15:$W$15, 0),FALSE)*$G123), 0, VLOOKUP(VLOOKUP($A123, 'E4 TB Allocation Details'!$A$18:$L$205, MATCH("Customer ID", 'E4 TB Allocation Details'!$A$18:$L$18, 0),FALSE), 'E2 Allocators'!$B$15:$W$361, MATCH('O5 Details by Class &amp; Accounts'!AI$18, 'E2 Allocators'!$B$15:$W$15, 0),FALSE)*$G123)</f>
        <v>0</v>
      </c>
      <c r="AJ123" s="1412">
        <f ca="1">IF(ISERROR(VLOOKUP(VLOOKUP($A123, 'E4 TB Allocation Details'!$A$18:$L$205, MATCH("Customer ID", 'E4 TB Allocation Details'!$A$18:$L$18, 0),FALSE), 'E2 Allocators'!$B$15:$W$361, MATCH('O5 Details by Class &amp; Accounts'!AJ$18, 'E2 Allocators'!$B$15:$W$15, 0),FALSE)*$G123), 0, VLOOKUP(VLOOKUP($A123, 'E4 TB Allocation Details'!$A$18:$L$205, MATCH("Customer ID", 'E4 TB Allocation Details'!$A$18:$L$18, 0),FALSE), 'E2 Allocators'!$B$15:$W$361, MATCH('O5 Details by Class &amp; Accounts'!AJ$18, 'E2 Allocators'!$B$15:$W$15, 0),FALSE)*$G123)</f>
        <v>48337.734862099074</v>
      </c>
      <c r="AK123" s="1412">
        <f ca="1">IF(ISERROR(VLOOKUP(VLOOKUP($A123, 'E4 TB Allocation Details'!$A$18:$L$205, MATCH("Customer ID", 'E4 TB Allocation Details'!$A$18:$L$18, 0),FALSE), 'E2 Allocators'!$B$15:$W$361, MATCH('O5 Details by Class &amp; Accounts'!AK$18, 'E2 Allocators'!$B$15:$W$15, 0),FALSE)*$G123), 0, VLOOKUP(VLOOKUP($A123, 'E4 TB Allocation Details'!$A$18:$L$205, MATCH("Customer ID", 'E4 TB Allocation Details'!$A$18:$L$18, 0),FALSE), 'E2 Allocators'!$B$15:$W$361, MATCH('O5 Details by Class &amp; Accounts'!AK$18, 'E2 Allocators'!$B$15:$W$15, 0),FALSE)*$G123)</f>
        <v>2650.6913099295057</v>
      </c>
      <c r="AL123" s="1412">
        <f ca="1">IF(ISERROR(VLOOKUP(VLOOKUP($A123, 'E4 TB Allocation Details'!$A$18:$L$205, MATCH("Customer ID", 'E4 TB Allocation Details'!$A$18:$L$18, 0),FALSE), 'E2 Allocators'!$B$15:$W$361, MATCH('O5 Details by Class &amp; Accounts'!AL$18, 'E2 Allocators'!$B$15:$W$15, 0),FALSE)*$G123), 0, VLOOKUP(VLOOKUP($A123, 'E4 TB Allocation Details'!$A$18:$L$205, MATCH("Customer ID", 'E4 TB Allocation Details'!$A$18:$L$18, 0),FALSE), 'E2 Allocators'!$B$15:$W$361, MATCH('O5 Details by Class &amp; Accounts'!AL$18, 'E2 Allocators'!$B$15:$W$15, 0),FALSE)*$G123)</f>
        <v>2052.5866040992578</v>
      </c>
      <c r="AM123" s="1412">
        <f ca="1">IF(ISERROR(VLOOKUP(VLOOKUP($A123, 'E4 TB Allocation Details'!$A$18:$L$205, MATCH("Customer ID", 'E4 TB Allocation Details'!$A$18:$L$18, 0),FALSE), 'E2 Allocators'!$B$15:$W$361, MATCH('O5 Details by Class &amp; Accounts'!AM$18, 'E2 Allocators'!$B$15:$W$15, 0),FALSE)*$G123), 0, VLOOKUP(VLOOKUP($A123, 'E4 TB Allocation Details'!$A$18:$L$205, MATCH("Customer ID", 'E4 TB Allocation Details'!$A$18:$L$18, 0),FALSE), 'E2 Allocators'!$B$15:$W$361, MATCH('O5 Details by Class &amp; Accounts'!AM$18, 'E2 Allocators'!$B$15:$W$15, 0),FALSE)*$G123)</f>
        <v>0</v>
      </c>
      <c r="AN123" s="1412">
        <f ca="1">IF(ISERROR(VLOOKUP(VLOOKUP($A123, 'E4 TB Allocation Details'!$A$18:$L$205, MATCH("Customer ID", 'E4 TB Allocation Details'!$A$18:$L$18, 0),FALSE), 'E2 Allocators'!$B$15:$W$361, MATCH('O5 Details by Class &amp; Accounts'!AN$18, 'E2 Allocators'!$B$15:$W$15, 0),FALSE)*$G123), 0, VLOOKUP(VLOOKUP($A123, 'E4 TB Allocation Details'!$A$18:$L$205, MATCH("Customer ID", 'E4 TB Allocation Details'!$A$18:$L$18, 0),FALSE), 'E2 Allocators'!$B$15:$W$361, MATCH('O5 Details by Class &amp; Accounts'!AN$18, 'E2 Allocators'!$B$15:$W$15, 0),FALSE)*$G123)</f>
        <v>0</v>
      </c>
      <c r="AO123" s="1412">
        <f ca="1">IF(ISERROR(VLOOKUP(VLOOKUP($A123, 'E4 TB Allocation Details'!$A$18:$L$205, MATCH("Customer ID", 'E4 TB Allocation Details'!$A$18:$L$18, 0),FALSE), 'E2 Allocators'!$B$15:$W$361, MATCH('O5 Details by Class &amp; Accounts'!AO$18, 'E2 Allocators'!$B$15:$W$15, 0),FALSE)*$G123), 0, VLOOKUP(VLOOKUP($A123, 'E4 TB Allocation Details'!$A$18:$L$205, MATCH("Customer ID", 'E4 TB Allocation Details'!$A$18:$L$18, 0),FALSE), 'E2 Allocators'!$B$15:$W$361, MATCH('O5 Details by Class &amp; Accounts'!AO$18, 'E2 Allocators'!$B$15:$W$15, 0),FALSE)*$G123)</f>
        <v>0</v>
      </c>
      <c r="AP123" s="1412">
        <f ca="1">IF(ISERROR(VLOOKUP(VLOOKUP($A123, 'E4 TB Allocation Details'!$A$18:$L$205, MATCH("Customer ID", 'E4 TB Allocation Details'!$A$18:$L$18, 0),FALSE), 'E2 Allocators'!$B$15:$W$361, MATCH('O5 Details by Class &amp; Accounts'!AP$18, 'E2 Allocators'!$B$15:$W$15, 0),FALSE)*$G123), 0, VLOOKUP(VLOOKUP($A123, 'E4 TB Allocation Details'!$A$18:$L$205, MATCH("Customer ID", 'E4 TB Allocation Details'!$A$18:$L$18, 0),FALSE), 'E2 Allocators'!$B$15:$W$361, MATCH('O5 Details by Class &amp; Accounts'!AP$18, 'E2 Allocators'!$B$15:$W$15, 0),FALSE)*$G123)</f>
        <v>0</v>
      </c>
      <c r="AQ123" s="1412">
        <f ca="1">IF(ISERROR(VLOOKUP(VLOOKUP($A123, 'E4 TB Allocation Details'!$A$18:$L$205, MATCH("Customer ID", 'E4 TB Allocation Details'!$A$18:$L$18, 0),FALSE), 'E2 Allocators'!$B$15:$W$361, MATCH('O5 Details by Class &amp; Accounts'!AQ$18, 'E2 Allocators'!$B$15:$W$15, 0),FALSE)*$G123), 0, VLOOKUP(VLOOKUP($A123, 'E4 TB Allocation Details'!$A$18:$L$205, MATCH("Customer ID", 'E4 TB Allocation Details'!$A$18:$L$18, 0),FALSE), 'E2 Allocators'!$B$15:$W$361, MATCH('O5 Details by Class &amp; Accounts'!AQ$18, 'E2 Allocators'!$B$15:$W$15, 0),FALSE)*$G123)</f>
        <v>0</v>
      </c>
      <c r="AR123" s="1412">
        <f ca="1">IF(ISERROR(VLOOKUP(VLOOKUP($A123, 'E4 TB Allocation Details'!$A$18:$L$205, MATCH("Customer ID", 'E4 TB Allocation Details'!$A$18:$L$18, 0),FALSE), 'E2 Allocators'!$B$15:$W$361, MATCH('O5 Details by Class &amp; Accounts'!AR$18, 'E2 Allocators'!$B$15:$W$15, 0),FALSE)*$G123), 0, VLOOKUP(VLOOKUP($A123, 'E4 TB Allocation Details'!$A$18:$L$205, MATCH("Customer ID", 'E4 TB Allocation Details'!$A$18:$L$18, 0),FALSE), 'E2 Allocators'!$B$15:$W$361, MATCH('O5 Details by Class &amp; Accounts'!AR$18, 'E2 Allocators'!$B$15:$W$15, 0),FALSE)*$G123)</f>
        <v>0</v>
      </c>
      <c r="AS123" s="1412">
        <f ca="1">IF(ISERROR(VLOOKUP(VLOOKUP($A123, 'E4 TB Allocation Details'!$A$18:$L$205, MATCH("Customer ID", 'E4 TB Allocation Details'!$A$18:$L$18, 0),FALSE), 'E2 Allocators'!$B$15:$W$361, MATCH('O5 Details by Class &amp; Accounts'!AS$18, 'E2 Allocators'!$B$15:$W$15, 0),FALSE)*$G123), 0, VLOOKUP(VLOOKUP($A123, 'E4 TB Allocation Details'!$A$18:$L$205, MATCH("Customer ID", 'E4 TB Allocation Details'!$A$18:$L$18, 0),FALSE), 'E2 Allocators'!$B$15:$W$361, MATCH('O5 Details by Class &amp; Accounts'!AS$18, 'E2 Allocators'!$B$15:$W$15, 0),FALSE)*$G123)</f>
        <v>0</v>
      </c>
      <c r="AT123" s="1412">
        <f ca="1">IF(ISERROR(VLOOKUP(VLOOKUP($A123, 'E4 TB Allocation Details'!$A$18:$L$205, MATCH("Customer ID", 'E4 TB Allocation Details'!$A$18:$L$18, 0),FALSE), 'E2 Allocators'!$B$15:$W$361, MATCH('O5 Details by Class &amp; Accounts'!AT$18, 'E2 Allocators'!$B$15:$W$15, 0),FALSE)*$G123), 0, VLOOKUP(VLOOKUP($A123, 'E4 TB Allocation Details'!$A$18:$L$205, MATCH("Customer ID", 'E4 TB Allocation Details'!$A$18:$L$18, 0),FALSE), 'E2 Allocators'!$B$15:$W$361, MATCH('O5 Details by Class &amp; Accounts'!AT$18, 'E2 Allocators'!$B$15:$W$15, 0),FALSE)*$G123)</f>
        <v>0</v>
      </c>
      <c r="AU123" s="1412">
        <f ca="1">IF(ISERROR(VLOOKUP(VLOOKUP($A123, 'E4 TB Allocation Details'!$A$18:$L$205, MATCH("Customer ID", 'E4 TB Allocation Details'!$A$18:$L$18, 0),FALSE), 'E2 Allocators'!$B$15:$W$361, MATCH('O5 Details by Class &amp; Accounts'!AU$18, 'E2 Allocators'!$B$15:$W$15, 0),FALSE)*$G123), 0, VLOOKUP(VLOOKUP($A123, 'E4 TB Allocation Details'!$A$18:$L$205, MATCH("Customer ID", 'E4 TB Allocation Details'!$A$18:$L$18, 0),FALSE), 'E2 Allocators'!$B$15:$W$361, MATCH('O5 Details by Class &amp; Accounts'!AU$18, 'E2 Allocators'!$B$15:$W$15, 0),FALSE)*$G123)</f>
        <v>0</v>
      </c>
      <c r="AV123" s="1412">
        <f ca="1">IF(ISERROR(VLOOKUP(VLOOKUP($A123, 'E4 TB Allocation Details'!$A$18:$L$205, MATCH("Customer ID", 'E4 TB Allocation Details'!$A$18:$L$18, 0),FALSE), 'E2 Allocators'!$B$15:$W$361, MATCH('O5 Details by Class &amp; Accounts'!AV$18, 'E2 Allocators'!$B$15:$W$15, 0),FALSE)*$G123), 0, VLOOKUP(VLOOKUP($A123, 'E4 TB Allocation Details'!$A$18:$L$205, MATCH("Customer ID", 'E4 TB Allocation Details'!$A$18:$L$18, 0),FALSE), 'E2 Allocators'!$B$15:$W$361, MATCH('O5 Details by Class &amp; Accounts'!AV$18, 'E2 Allocators'!$B$15:$W$15, 0),FALSE)*$G123)</f>
        <v>0</v>
      </c>
      <c r="AW123" s="1412">
        <f ca="1">IF(ISERROR(VLOOKUP(VLOOKUP($A123, 'E4 TB Allocation Details'!$A$18:$L$205, MATCH("Customer ID", 'E4 TB Allocation Details'!$A$18:$L$18, 0),FALSE), 'E2 Allocators'!$B$15:$W$361, MATCH('O5 Details by Class &amp; Accounts'!AW$18, 'E2 Allocators'!$B$15:$W$15, 0),FALSE)*$G123), 0, VLOOKUP(VLOOKUP($A123, 'E4 TB Allocation Details'!$A$18:$L$205, MATCH("Customer ID", 'E4 TB Allocation Details'!$A$18:$L$18, 0),FALSE), 'E2 Allocators'!$B$15:$W$361, MATCH('O5 Details by Class &amp; Accounts'!AW$18, 'E2 Allocators'!$B$15:$W$15, 0),FALSE)*$G123)</f>
        <v>0</v>
      </c>
      <c r="AX123" s="1412">
        <f t="shared" ref="AX123:AX157" si="33">SUM(AD123:AW123)</f>
        <v>225750</v>
      </c>
      <c r="AY123" s="1412">
        <f ca="1">IF(ISERROR(VLOOKUP(VLOOKUP($A123, 'E4 TB Allocation Details'!$A$18:$L$205, MATCH("Misc ID", 'E4 TB Allocation Details'!$A$18:$L$18, 0),FALSE), 'E2 Allocators'!$B$15:$W$361, MATCH('O5 Details by Class &amp; Accounts'!AY$18, 'E2 Allocators'!$B$15:$W$15, 0),FALSE)*$E123), 0, VLOOKUP(VLOOKUP($A123, 'E4 TB Allocation Details'!$A$18:$L$205, MATCH("Misc ID", 'E4 TB Allocation Details'!$A$18:$L$18, 0),FALSE), 'E2 Allocators'!$B$15:$W$361, MATCH('O5 Details by Class &amp; Accounts'!AY$18, 'E2 Allocators'!$B$15:$W$15, 0),FALSE)*$E123)</f>
        <v>0</v>
      </c>
      <c r="AZ123" s="1412">
        <f ca="1">IF(ISERROR(VLOOKUP(VLOOKUP($A123, 'E4 TB Allocation Details'!$A$18:$L$205, MATCH("Misc ID", 'E4 TB Allocation Details'!$A$18:$L$18, 0),FALSE), 'E2 Allocators'!$B$15:$W$361, MATCH('O5 Details by Class &amp; Accounts'!AZ$18, 'E2 Allocators'!$B$15:$W$15, 0),FALSE)*$E123), 0, VLOOKUP(VLOOKUP($A123, 'E4 TB Allocation Details'!$A$18:$L$205, MATCH("Misc ID", 'E4 TB Allocation Details'!$A$18:$L$18, 0),FALSE), 'E2 Allocators'!$B$15:$W$361, MATCH('O5 Details by Class &amp; Accounts'!AZ$18, 'E2 Allocators'!$B$15:$W$15, 0),FALSE)*$E123)</f>
        <v>0</v>
      </c>
      <c r="BA123" s="1412">
        <f ca="1">IF(ISERROR(VLOOKUP(VLOOKUP($A123, 'E4 TB Allocation Details'!$A$18:$L$205, MATCH("Misc ID", 'E4 TB Allocation Details'!$A$18:$L$18, 0),FALSE), 'E2 Allocators'!$B$15:$W$361, MATCH('O5 Details by Class &amp; Accounts'!BA$18, 'E2 Allocators'!$B$15:$W$15, 0),FALSE)*$E123), 0, VLOOKUP(VLOOKUP($A123, 'E4 TB Allocation Details'!$A$18:$L$205, MATCH("Misc ID", 'E4 TB Allocation Details'!$A$18:$L$18, 0),FALSE), 'E2 Allocators'!$B$15:$W$361, MATCH('O5 Details by Class &amp; Accounts'!BA$18, 'E2 Allocators'!$B$15:$W$15, 0),FALSE)*$E123)</f>
        <v>0</v>
      </c>
      <c r="BB123" s="1412">
        <f ca="1">IF(ISERROR(VLOOKUP(VLOOKUP($A123, 'E4 TB Allocation Details'!$A$18:$L$205, MATCH("Misc ID", 'E4 TB Allocation Details'!$A$18:$L$18, 0),FALSE), 'E2 Allocators'!$B$15:$W$361, MATCH('O5 Details by Class &amp; Accounts'!BB$18, 'E2 Allocators'!$B$15:$W$15, 0),FALSE)*$E123), 0, VLOOKUP(VLOOKUP($A123, 'E4 TB Allocation Details'!$A$18:$L$205, MATCH("Misc ID", 'E4 TB Allocation Details'!$A$18:$L$18, 0),FALSE), 'E2 Allocators'!$B$15:$W$361, MATCH('O5 Details by Class &amp; Accounts'!BB$18, 'E2 Allocators'!$B$15:$W$15, 0),FALSE)*$E123)</f>
        <v>0</v>
      </c>
      <c r="BC123" s="1412">
        <f ca="1">IF(ISERROR(VLOOKUP(VLOOKUP($A123, 'E4 TB Allocation Details'!$A$18:$L$205, MATCH("Misc ID", 'E4 TB Allocation Details'!$A$18:$L$18, 0),FALSE), 'E2 Allocators'!$B$15:$W$361, MATCH('O5 Details by Class &amp; Accounts'!BC$18, 'E2 Allocators'!$B$15:$W$15, 0),FALSE)*$E123), 0, VLOOKUP(VLOOKUP($A123, 'E4 TB Allocation Details'!$A$18:$L$205, MATCH("Misc ID", 'E4 TB Allocation Details'!$A$18:$L$18, 0),FALSE), 'E2 Allocators'!$B$15:$W$361, MATCH('O5 Details by Class &amp; Accounts'!BC$18, 'E2 Allocators'!$B$15:$W$15, 0),FALSE)*$E123)</f>
        <v>0</v>
      </c>
      <c r="BD123" s="1412">
        <f ca="1">IF(ISERROR(VLOOKUP(VLOOKUP($A123, 'E4 TB Allocation Details'!$A$18:$L$205, MATCH("Misc ID", 'E4 TB Allocation Details'!$A$18:$L$18, 0),FALSE), 'E2 Allocators'!$B$15:$W$361, MATCH('O5 Details by Class &amp; Accounts'!BD$18, 'E2 Allocators'!$B$15:$W$15, 0),FALSE)*$E123), 0, VLOOKUP(VLOOKUP($A123, 'E4 TB Allocation Details'!$A$18:$L$205, MATCH("Misc ID", 'E4 TB Allocation Details'!$A$18:$L$18, 0),FALSE), 'E2 Allocators'!$B$15:$W$361, MATCH('O5 Details by Class &amp; Accounts'!BD$18, 'E2 Allocators'!$B$15:$W$15, 0),FALSE)*$E123)</f>
        <v>0</v>
      </c>
      <c r="BE123" s="1412">
        <f ca="1">IF(ISERROR(VLOOKUP(VLOOKUP($A123, 'E4 TB Allocation Details'!$A$18:$L$205, MATCH("Misc ID", 'E4 TB Allocation Details'!$A$18:$L$18, 0),FALSE), 'E2 Allocators'!$B$15:$W$361, MATCH('O5 Details by Class &amp; Accounts'!BE$18, 'E2 Allocators'!$B$15:$W$15, 0),FALSE)*$E123), 0, VLOOKUP(VLOOKUP($A123, 'E4 TB Allocation Details'!$A$18:$L$205, MATCH("Misc ID", 'E4 TB Allocation Details'!$A$18:$L$18, 0),FALSE), 'E2 Allocators'!$B$15:$W$361, MATCH('O5 Details by Class &amp; Accounts'!BE$18, 'E2 Allocators'!$B$15:$W$15, 0),FALSE)*$E123)</f>
        <v>0</v>
      </c>
      <c r="BF123" s="1412">
        <f ca="1">IF(ISERROR(VLOOKUP(VLOOKUP($A123, 'E4 TB Allocation Details'!$A$18:$L$205, MATCH("Misc ID", 'E4 TB Allocation Details'!$A$18:$L$18, 0),FALSE), 'E2 Allocators'!$B$15:$W$361, MATCH('O5 Details by Class &amp; Accounts'!BF$18, 'E2 Allocators'!$B$15:$W$15, 0),FALSE)*$E123), 0, VLOOKUP(VLOOKUP($A123, 'E4 TB Allocation Details'!$A$18:$L$205, MATCH("Misc ID", 'E4 TB Allocation Details'!$A$18:$L$18, 0),FALSE), 'E2 Allocators'!$B$15:$W$361, MATCH('O5 Details by Class &amp; Accounts'!BF$18, 'E2 Allocators'!$B$15:$W$15, 0),FALSE)*$E123)</f>
        <v>0</v>
      </c>
      <c r="BG123" s="1412">
        <f ca="1">IF(ISERROR(VLOOKUP(VLOOKUP($A123, 'E4 TB Allocation Details'!$A$18:$L$205, MATCH("Misc ID", 'E4 TB Allocation Details'!$A$18:$L$18, 0),FALSE), 'E2 Allocators'!$B$15:$W$361, MATCH('O5 Details by Class &amp; Accounts'!BG$18, 'E2 Allocators'!$B$15:$W$15, 0),FALSE)*$E123), 0, VLOOKUP(VLOOKUP($A123, 'E4 TB Allocation Details'!$A$18:$L$205, MATCH("Misc ID", 'E4 TB Allocation Details'!$A$18:$L$18, 0),FALSE), 'E2 Allocators'!$B$15:$W$361, MATCH('O5 Details by Class &amp; Accounts'!BG$18, 'E2 Allocators'!$B$15:$W$15, 0),FALSE)*$E123)</f>
        <v>0</v>
      </c>
      <c r="BH123" s="1412">
        <f ca="1">IF(ISERROR(VLOOKUP(VLOOKUP($A123, 'E4 TB Allocation Details'!$A$18:$L$205, MATCH("Misc ID", 'E4 TB Allocation Details'!$A$18:$L$18, 0),FALSE), 'E2 Allocators'!$B$15:$W$361, MATCH('O5 Details by Class &amp; Accounts'!BH$18, 'E2 Allocators'!$B$15:$W$15, 0),FALSE)*$E123), 0, VLOOKUP(VLOOKUP($A123, 'E4 TB Allocation Details'!$A$18:$L$205, MATCH("Misc ID", 'E4 TB Allocation Details'!$A$18:$L$18, 0),FALSE), 'E2 Allocators'!$B$15:$W$361, MATCH('O5 Details by Class &amp; Accounts'!BH$18, 'E2 Allocators'!$B$15:$W$15, 0),FALSE)*$E123)</f>
        <v>0</v>
      </c>
      <c r="BI123" s="1412">
        <f ca="1">IF(ISERROR(VLOOKUP(VLOOKUP($A123, 'E4 TB Allocation Details'!$A$18:$L$205, MATCH("Misc ID", 'E4 TB Allocation Details'!$A$18:$L$18, 0),FALSE), 'E2 Allocators'!$B$15:$W$361, MATCH('O5 Details by Class &amp; Accounts'!BI$18, 'E2 Allocators'!$B$15:$W$15, 0),FALSE)*$E123), 0, VLOOKUP(VLOOKUP($A123, 'E4 TB Allocation Details'!$A$18:$L$205, MATCH("Misc ID", 'E4 TB Allocation Details'!$A$18:$L$18, 0),FALSE), 'E2 Allocators'!$B$15:$W$361, MATCH('O5 Details by Class &amp; Accounts'!BI$18, 'E2 Allocators'!$B$15:$W$15, 0),FALSE)*$E123)</f>
        <v>0</v>
      </c>
      <c r="BJ123" s="1412">
        <f ca="1">IF(ISERROR(VLOOKUP(VLOOKUP($A123, 'E4 TB Allocation Details'!$A$18:$L$205, MATCH("Misc ID", 'E4 TB Allocation Details'!$A$18:$L$18, 0),FALSE), 'E2 Allocators'!$B$15:$W$361, MATCH('O5 Details by Class &amp; Accounts'!BJ$18, 'E2 Allocators'!$B$15:$W$15, 0),FALSE)*$E123), 0, VLOOKUP(VLOOKUP($A123, 'E4 TB Allocation Details'!$A$18:$L$205, MATCH("Misc ID", 'E4 TB Allocation Details'!$A$18:$L$18, 0),FALSE), 'E2 Allocators'!$B$15:$W$361, MATCH('O5 Details by Class &amp; Accounts'!BJ$18, 'E2 Allocators'!$B$15:$W$15, 0),FALSE)*$E123)</f>
        <v>0</v>
      </c>
      <c r="BK123" s="1412">
        <f ca="1">IF(ISERROR(VLOOKUP(VLOOKUP($A123, 'E4 TB Allocation Details'!$A$18:$L$205, MATCH("Misc ID", 'E4 TB Allocation Details'!$A$18:$L$18, 0),FALSE), 'E2 Allocators'!$B$15:$W$361, MATCH('O5 Details by Class &amp; Accounts'!BK$18, 'E2 Allocators'!$B$15:$W$15, 0),FALSE)*$E123), 0, VLOOKUP(VLOOKUP($A123, 'E4 TB Allocation Details'!$A$18:$L$205, MATCH("Misc ID", 'E4 TB Allocation Details'!$A$18:$L$18, 0),FALSE), 'E2 Allocators'!$B$15:$W$361, MATCH('O5 Details by Class &amp; Accounts'!BK$18, 'E2 Allocators'!$B$15:$W$15, 0),FALSE)*$E123)</f>
        <v>0</v>
      </c>
      <c r="BL123" s="1412">
        <f ca="1">IF(ISERROR(VLOOKUP(VLOOKUP($A123, 'E4 TB Allocation Details'!$A$18:$L$205, MATCH("Misc ID", 'E4 TB Allocation Details'!$A$18:$L$18, 0),FALSE), 'E2 Allocators'!$B$15:$W$361, MATCH('O5 Details by Class &amp; Accounts'!BL$18, 'E2 Allocators'!$B$15:$W$15, 0),FALSE)*$E123), 0, VLOOKUP(VLOOKUP($A123, 'E4 TB Allocation Details'!$A$18:$L$205, MATCH("Misc ID", 'E4 TB Allocation Details'!$A$18:$L$18, 0),FALSE), 'E2 Allocators'!$B$15:$W$361, MATCH('O5 Details by Class &amp; Accounts'!BL$18, 'E2 Allocators'!$B$15:$W$15, 0),FALSE)*$E123)</f>
        <v>0</v>
      </c>
      <c r="BM123" s="1412">
        <f ca="1">IF(ISERROR(VLOOKUP(VLOOKUP($A123, 'E4 TB Allocation Details'!$A$18:$L$205, MATCH("Misc ID", 'E4 TB Allocation Details'!$A$18:$L$18, 0),FALSE), 'E2 Allocators'!$B$15:$W$361, MATCH('O5 Details by Class &amp; Accounts'!BM$18, 'E2 Allocators'!$B$15:$W$15, 0),FALSE)*$E123), 0, VLOOKUP(VLOOKUP($A123, 'E4 TB Allocation Details'!$A$18:$L$205, MATCH("Misc ID", 'E4 TB Allocation Details'!$A$18:$L$18, 0),FALSE), 'E2 Allocators'!$B$15:$W$361, MATCH('O5 Details by Class &amp; Accounts'!BM$18, 'E2 Allocators'!$B$15:$W$15, 0),FALSE)*$E123)</f>
        <v>0</v>
      </c>
      <c r="BN123" s="1412">
        <f ca="1">IF(ISERROR(VLOOKUP(VLOOKUP($A123, 'E4 TB Allocation Details'!$A$18:$L$205, MATCH("Misc ID", 'E4 TB Allocation Details'!$A$18:$L$18, 0),FALSE), 'E2 Allocators'!$B$15:$W$361, MATCH('O5 Details by Class &amp; Accounts'!BN$18, 'E2 Allocators'!$B$15:$W$15, 0),FALSE)*$E123), 0, VLOOKUP(VLOOKUP($A123, 'E4 TB Allocation Details'!$A$18:$L$205, MATCH("Misc ID", 'E4 TB Allocation Details'!$A$18:$L$18, 0),FALSE), 'E2 Allocators'!$B$15:$W$361, MATCH('O5 Details by Class &amp; Accounts'!BN$18, 'E2 Allocators'!$B$15:$W$15, 0),FALSE)*$E123)</f>
        <v>0</v>
      </c>
      <c r="BO123" s="1412">
        <f ca="1">IF(ISERROR(VLOOKUP(VLOOKUP($A123, 'E4 TB Allocation Details'!$A$18:$L$205, MATCH("Misc ID", 'E4 TB Allocation Details'!$A$18:$L$18, 0),FALSE), 'E2 Allocators'!$B$15:$W$361, MATCH('O5 Details by Class &amp; Accounts'!BO$18, 'E2 Allocators'!$B$15:$W$15, 0),FALSE)*$E123), 0, VLOOKUP(VLOOKUP($A123, 'E4 TB Allocation Details'!$A$18:$L$205, MATCH("Misc ID", 'E4 TB Allocation Details'!$A$18:$L$18, 0),FALSE), 'E2 Allocators'!$B$15:$W$361, MATCH('O5 Details by Class &amp; Accounts'!BO$18, 'E2 Allocators'!$B$15:$W$15, 0),FALSE)*$E123)</f>
        <v>0</v>
      </c>
      <c r="BP123" s="1412">
        <f ca="1">IF(ISERROR(VLOOKUP(VLOOKUP($A123, 'E4 TB Allocation Details'!$A$18:$L$205, MATCH("Misc ID", 'E4 TB Allocation Details'!$A$18:$L$18, 0),FALSE), 'E2 Allocators'!$B$15:$W$361, MATCH('O5 Details by Class &amp; Accounts'!BP$18, 'E2 Allocators'!$B$15:$W$15, 0),FALSE)*$E123), 0, VLOOKUP(VLOOKUP($A123, 'E4 TB Allocation Details'!$A$18:$L$205, MATCH("Misc ID", 'E4 TB Allocation Details'!$A$18:$L$18, 0),FALSE), 'E2 Allocators'!$B$15:$W$361, MATCH('O5 Details by Class &amp; Accounts'!BP$18, 'E2 Allocators'!$B$15:$W$15, 0),FALSE)*$E123)</f>
        <v>0</v>
      </c>
      <c r="BQ123" s="1412">
        <f ca="1">IF(ISERROR(VLOOKUP(VLOOKUP($A123, 'E4 TB Allocation Details'!$A$18:$L$205, MATCH("Misc ID", 'E4 TB Allocation Details'!$A$18:$L$18, 0),FALSE), 'E2 Allocators'!$B$15:$W$361, MATCH('O5 Details by Class &amp; Accounts'!BQ$18, 'E2 Allocators'!$B$15:$W$15, 0),FALSE)*$E123), 0, VLOOKUP(VLOOKUP($A123, 'E4 TB Allocation Details'!$A$18:$L$205, MATCH("Misc ID", 'E4 TB Allocation Details'!$A$18:$L$18, 0),FALSE), 'E2 Allocators'!$B$15:$W$361, MATCH('O5 Details by Class &amp; Accounts'!BQ$18, 'E2 Allocators'!$B$15:$W$15, 0),FALSE)*$E123)</f>
        <v>0</v>
      </c>
      <c r="BR123" s="1412">
        <f ca="1">IF(ISERROR(VLOOKUP(VLOOKUP($A123, 'E4 TB Allocation Details'!$A$18:$L$205, MATCH("Misc ID", 'E4 TB Allocation Details'!$A$18:$L$18, 0),FALSE), 'E2 Allocators'!$B$15:$W$361, MATCH('O5 Details by Class &amp; Accounts'!BR$18, 'E2 Allocators'!$B$15:$W$15, 0),FALSE)*$E123), 0, VLOOKUP(VLOOKUP($A123, 'E4 TB Allocation Details'!$A$18:$L$205, MATCH("Misc ID", 'E4 TB Allocation Details'!$A$18:$L$18, 0),FALSE), 'E2 Allocators'!$B$15:$W$361, MATCH('O5 Details by Class &amp; Accounts'!BR$18, 'E2 Allocators'!$B$15:$W$15, 0),FALSE)*$E123)</f>
        <v>0</v>
      </c>
      <c r="BS123" s="1412">
        <f t="shared" ref="BS123:BS157" si="34">SUM(AY123:BR123)</f>
        <v>0</v>
      </c>
      <c r="BT123" s="1412">
        <f ca="1">IF(ISERROR(VLOOKUP(VLOOKUP($A123, 'E4 TB Allocation Details'!$A$18:$L$205, MATCH("A &amp; G ID", 'E4 TB Allocation Details'!$A$18:$L$18, 0),FALSE), 'E2 Allocators'!$B$15:$W$361, MATCH('O5 Details by Class &amp; Accounts'!BT$18, 'E2 Allocators'!$B$15:$W$15, 0),FALSE)*$E123), 0, VLOOKUP(VLOOKUP($A123, 'E4 TB Allocation Details'!$A$18:$L$205, MATCH("A &amp; G ID", 'E4 TB Allocation Details'!$A$18:$L$18, 0),FALSE), 'E2 Allocators'!$B$15:$W$361, MATCH('O5 Details by Class &amp; Accounts'!BT$18, 'E2 Allocators'!$B$15:$W$15, 0),FALSE)*$E123)</f>
        <v>0</v>
      </c>
      <c r="BU123" s="1412">
        <f ca="1">IF(ISERROR(VLOOKUP(VLOOKUP($A123, 'E4 TB Allocation Details'!$A$18:$L$205, MATCH("A &amp; G ID", 'E4 TB Allocation Details'!$A$18:$L$18, 0),FALSE), 'E2 Allocators'!$B$15:$W$361, MATCH('O5 Details by Class &amp; Accounts'!BU$18, 'E2 Allocators'!$B$15:$W$15, 0),FALSE)*$E123), 0, VLOOKUP(VLOOKUP($A123, 'E4 TB Allocation Details'!$A$18:$L$205, MATCH("A &amp; G ID", 'E4 TB Allocation Details'!$A$18:$L$18, 0),FALSE), 'E2 Allocators'!$B$15:$W$361, MATCH('O5 Details by Class &amp; Accounts'!BU$18, 'E2 Allocators'!$B$15:$W$15, 0),FALSE)*$E123)</f>
        <v>0</v>
      </c>
      <c r="BV123" s="1412">
        <f ca="1">IF(ISERROR(VLOOKUP(VLOOKUP($A123, 'E4 TB Allocation Details'!$A$18:$L$205, MATCH("A &amp; G ID", 'E4 TB Allocation Details'!$A$18:$L$18, 0),FALSE), 'E2 Allocators'!$B$15:$W$361, MATCH('O5 Details by Class &amp; Accounts'!BV$18, 'E2 Allocators'!$B$15:$W$15, 0),FALSE)*$E123), 0, VLOOKUP(VLOOKUP($A123, 'E4 TB Allocation Details'!$A$18:$L$205, MATCH("A &amp; G ID", 'E4 TB Allocation Details'!$A$18:$L$18, 0),FALSE), 'E2 Allocators'!$B$15:$W$361, MATCH('O5 Details by Class &amp; Accounts'!BV$18, 'E2 Allocators'!$B$15:$W$15, 0),FALSE)*$E123)</f>
        <v>0</v>
      </c>
      <c r="BW123" s="1412">
        <f ca="1">IF(ISERROR(VLOOKUP(VLOOKUP($A123, 'E4 TB Allocation Details'!$A$18:$L$205, MATCH("A &amp; G ID", 'E4 TB Allocation Details'!$A$18:$L$18, 0),FALSE), 'E2 Allocators'!$B$15:$W$361, MATCH('O5 Details by Class &amp; Accounts'!BW$18, 'E2 Allocators'!$B$15:$W$15, 0),FALSE)*$E123), 0, VLOOKUP(VLOOKUP($A123, 'E4 TB Allocation Details'!$A$18:$L$205, MATCH("A &amp; G ID", 'E4 TB Allocation Details'!$A$18:$L$18, 0),FALSE), 'E2 Allocators'!$B$15:$W$361, MATCH('O5 Details by Class &amp; Accounts'!BW$18, 'E2 Allocators'!$B$15:$W$15, 0),FALSE)*$E123)</f>
        <v>0</v>
      </c>
      <c r="BX123" s="1412">
        <f ca="1">IF(ISERROR(VLOOKUP(VLOOKUP($A123, 'E4 TB Allocation Details'!$A$18:$L$205, MATCH("A &amp; G ID", 'E4 TB Allocation Details'!$A$18:$L$18, 0),FALSE), 'E2 Allocators'!$B$15:$W$361, MATCH('O5 Details by Class &amp; Accounts'!BX$18, 'E2 Allocators'!$B$15:$W$15, 0),FALSE)*$E123), 0, VLOOKUP(VLOOKUP($A123, 'E4 TB Allocation Details'!$A$18:$L$205, MATCH("A &amp; G ID", 'E4 TB Allocation Details'!$A$18:$L$18, 0),FALSE), 'E2 Allocators'!$B$15:$W$361, MATCH('O5 Details by Class &amp; Accounts'!BX$18, 'E2 Allocators'!$B$15:$W$15, 0),FALSE)*$E123)</f>
        <v>0</v>
      </c>
      <c r="BY123" s="1412">
        <f ca="1">IF(ISERROR(VLOOKUP(VLOOKUP($A123, 'E4 TB Allocation Details'!$A$18:$L$205, MATCH("A &amp; G ID", 'E4 TB Allocation Details'!$A$18:$L$18, 0),FALSE), 'E2 Allocators'!$B$15:$W$361, MATCH('O5 Details by Class &amp; Accounts'!BY$18, 'E2 Allocators'!$B$15:$W$15, 0),FALSE)*$E123), 0, VLOOKUP(VLOOKUP($A123, 'E4 TB Allocation Details'!$A$18:$L$205, MATCH("A &amp; G ID", 'E4 TB Allocation Details'!$A$18:$L$18, 0),FALSE), 'E2 Allocators'!$B$15:$W$361, MATCH('O5 Details by Class &amp; Accounts'!BY$18, 'E2 Allocators'!$B$15:$W$15, 0),FALSE)*$E123)</f>
        <v>0</v>
      </c>
      <c r="BZ123" s="1412">
        <f ca="1">IF(ISERROR(VLOOKUP(VLOOKUP($A123, 'E4 TB Allocation Details'!$A$18:$L$205, MATCH("A &amp; G ID", 'E4 TB Allocation Details'!$A$18:$L$18, 0),FALSE), 'E2 Allocators'!$B$15:$W$361, MATCH('O5 Details by Class &amp; Accounts'!BZ$18, 'E2 Allocators'!$B$15:$W$15, 0),FALSE)*$E123), 0, VLOOKUP(VLOOKUP($A123, 'E4 TB Allocation Details'!$A$18:$L$205, MATCH("A &amp; G ID", 'E4 TB Allocation Details'!$A$18:$L$18, 0),FALSE), 'E2 Allocators'!$B$15:$W$361, MATCH('O5 Details by Class &amp; Accounts'!BZ$18, 'E2 Allocators'!$B$15:$W$15, 0),FALSE)*$E123)</f>
        <v>0</v>
      </c>
      <c r="CA123" s="1412">
        <f ca="1">IF(ISERROR(VLOOKUP(VLOOKUP($A123, 'E4 TB Allocation Details'!$A$18:$L$205, MATCH("A &amp; G ID", 'E4 TB Allocation Details'!$A$18:$L$18, 0),FALSE), 'E2 Allocators'!$B$15:$W$361, MATCH('O5 Details by Class &amp; Accounts'!CA$18, 'E2 Allocators'!$B$15:$W$15, 0),FALSE)*$E123), 0, VLOOKUP(VLOOKUP($A123, 'E4 TB Allocation Details'!$A$18:$L$205, MATCH("A &amp; G ID", 'E4 TB Allocation Details'!$A$18:$L$18, 0),FALSE), 'E2 Allocators'!$B$15:$W$361, MATCH('O5 Details by Class &amp; Accounts'!CA$18, 'E2 Allocators'!$B$15:$W$15, 0),FALSE)*$E123)</f>
        <v>0</v>
      </c>
      <c r="CB123" s="1412">
        <f ca="1">IF(ISERROR(VLOOKUP(VLOOKUP($A123, 'E4 TB Allocation Details'!$A$18:$L$205, MATCH("A &amp; G ID", 'E4 TB Allocation Details'!$A$18:$L$18, 0),FALSE), 'E2 Allocators'!$B$15:$W$361, MATCH('O5 Details by Class &amp; Accounts'!CB$18, 'E2 Allocators'!$B$15:$W$15, 0),FALSE)*$E123), 0, VLOOKUP(VLOOKUP($A123, 'E4 TB Allocation Details'!$A$18:$L$205, MATCH("A &amp; G ID", 'E4 TB Allocation Details'!$A$18:$L$18, 0),FALSE), 'E2 Allocators'!$B$15:$W$361, MATCH('O5 Details by Class &amp; Accounts'!CB$18, 'E2 Allocators'!$B$15:$W$15, 0),FALSE)*$E123)</f>
        <v>0</v>
      </c>
      <c r="CC123" s="1412">
        <f ca="1">IF(ISERROR(VLOOKUP(VLOOKUP($A123, 'E4 TB Allocation Details'!$A$18:$L$205, MATCH("A &amp; G ID", 'E4 TB Allocation Details'!$A$18:$L$18, 0),FALSE), 'E2 Allocators'!$B$15:$W$361, MATCH('O5 Details by Class &amp; Accounts'!CC$18, 'E2 Allocators'!$B$15:$W$15, 0),FALSE)*$E123), 0, VLOOKUP(VLOOKUP($A123, 'E4 TB Allocation Details'!$A$18:$L$205, MATCH("A &amp; G ID", 'E4 TB Allocation Details'!$A$18:$L$18, 0),FALSE), 'E2 Allocators'!$B$15:$W$361, MATCH('O5 Details by Class &amp; Accounts'!CC$18, 'E2 Allocators'!$B$15:$W$15, 0),FALSE)*$E123)</f>
        <v>0</v>
      </c>
      <c r="CD123" s="1412">
        <f ca="1">IF(ISERROR(VLOOKUP(VLOOKUP($A123, 'E4 TB Allocation Details'!$A$18:$L$205, MATCH("A &amp; G ID", 'E4 TB Allocation Details'!$A$18:$L$18, 0),FALSE), 'E2 Allocators'!$B$15:$W$361, MATCH('O5 Details by Class &amp; Accounts'!CD$18, 'E2 Allocators'!$B$15:$W$15, 0),FALSE)*$E123), 0, VLOOKUP(VLOOKUP($A123, 'E4 TB Allocation Details'!$A$18:$L$205, MATCH("A &amp; G ID", 'E4 TB Allocation Details'!$A$18:$L$18, 0),FALSE), 'E2 Allocators'!$B$15:$W$361, MATCH('O5 Details by Class &amp; Accounts'!CD$18, 'E2 Allocators'!$B$15:$W$15, 0),FALSE)*$E123)</f>
        <v>0</v>
      </c>
      <c r="CE123" s="1412">
        <f ca="1">IF(ISERROR(VLOOKUP(VLOOKUP($A123, 'E4 TB Allocation Details'!$A$18:$L$205, MATCH("A &amp; G ID", 'E4 TB Allocation Details'!$A$18:$L$18, 0),FALSE), 'E2 Allocators'!$B$15:$W$361, MATCH('O5 Details by Class &amp; Accounts'!CE$18, 'E2 Allocators'!$B$15:$W$15, 0),FALSE)*$E123), 0, VLOOKUP(VLOOKUP($A123, 'E4 TB Allocation Details'!$A$18:$L$205, MATCH("A &amp; G ID", 'E4 TB Allocation Details'!$A$18:$L$18, 0),FALSE), 'E2 Allocators'!$B$15:$W$361, MATCH('O5 Details by Class &amp; Accounts'!CE$18, 'E2 Allocators'!$B$15:$W$15, 0),FALSE)*$E123)</f>
        <v>0</v>
      </c>
      <c r="CF123" s="1412">
        <f ca="1">IF(ISERROR(VLOOKUP(VLOOKUP($A123, 'E4 TB Allocation Details'!$A$18:$L$205, MATCH("A &amp; G ID", 'E4 TB Allocation Details'!$A$18:$L$18, 0),FALSE), 'E2 Allocators'!$B$15:$W$361, MATCH('O5 Details by Class &amp; Accounts'!CF$18, 'E2 Allocators'!$B$15:$W$15, 0),FALSE)*$E123), 0, VLOOKUP(VLOOKUP($A123, 'E4 TB Allocation Details'!$A$18:$L$205, MATCH("A &amp; G ID", 'E4 TB Allocation Details'!$A$18:$L$18, 0),FALSE), 'E2 Allocators'!$B$15:$W$361, MATCH('O5 Details by Class &amp; Accounts'!CF$18, 'E2 Allocators'!$B$15:$W$15, 0),FALSE)*$E123)</f>
        <v>0</v>
      </c>
      <c r="CG123" s="1412">
        <f ca="1">IF(ISERROR(VLOOKUP(VLOOKUP($A123, 'E4 TB Allocation Details'!$A$18:$L$205, MATCH("A &amp; G ID", 'E4 TB Allocation Details'!$A$18:$L$18, 0),FALSE), 'E2 Allocators'!$B$15:$W$361, MATCH('O5 Details by Class &amp; Accounts'!CG$18, 'E2 Allocators'!$B$15:$W$15, 0),FALSE)*$E123), 0, VLOOKUP(VLOOKUP($A123, 'E4 TB Allocation Details'!$A$18:$L$205, MATCH("A &amp; G ID", 'E4 TB Allocation Details'!$A$18:$L$18, 0),FALSE), 'E2 Allocators'!$B$15:$W$361, MATCH('O5 Details by Class &amp; Accounts'!CG$18, 'E2 Allocators'!$B$15:$W$15, 0),FALSE)*$E123)</f>
        <v>0</v>
      </c>
      <c r="CH123" s="1412">
        <f ca="1">IF(ISERROR(VLOOKUP(VLOOKUP($A123, 'E4 TB Allocation Details'!$A$18:$L$205, MATCH("A &amp; G ID", 'E4 TB Allocation Details'!$A$18:$L$18, 0),FALSE), 'E2 Allocators'!$B$15:$W$361, MATCH('O5 Details by Class &amp; Accounts'!CH$18, 'E2 Allocators'!$B$15:$W$15, 0),FALSE)*$E123), 0, VLOOKUP(VLOOKUP($A123, 'E4 TB Allocation Details'!$A$18:$L$205, MATCH("A &amp; G ID", 'E4 TB Allocation Details'!$A$18:$L$18, 0),FALSE), 'E2 Allocators'!$B$15:$W$361, MATCH('O5 Details by Class &amp; Accounts'!CH$18, 'E2 Allocators'!$B$15:$W$15, 0),FALSE)*$E123)</f>
        <v>0</v>
      </c>
      <c r="CI123" s="1412">
        <f ca="1">IF(ISERROR(VLOOKUP(VLOOKUP($A123, 'E4 TB Allocation Details'!$A$18:$L$205, MATCH("A &amp; G ID", 'E4 TB Allocation Details'!$A$18:$L$18, 0),FALSE), 'E2 Allocators'!$B$15:$W$361, MATCH('O5 Details by Class &amp; Accounts'!CI$18, 'E2 Allocators'!$B$15:$W$15, 0),FALSE)*$E123), 0, VLOOKUP(VLOOKUP($A123, 'E4 TB Allocation Details'!$A$18:$L$205, MATCH("A &amp; G ID", 'E4 TB Allocation Details'!$A$18:$L$18, 0),FALSE), 'E2 Allocators'!$B$15:$W$361, MATCH('O5 Details by Class &amp; Accounts'!CI$18, 'E2 Allocators'!$B$15:$W$15, 0),FALSE)*$E123)</f>
        <v>0</v>
      </c>
      <c r="CJ123" s="1412">
        <f ca="1">IF(ISERROR(VLOOKUP(VLOOKUP($A123, 'E4 TB Allocation Details'!$A$18:$L$205, MATCH("A &amp; G ID", 'E4 TB Allocation Details'!$A$18:$L$18, 0),FALSE), 'E2 Allocators'!$B$15:$W$361, MATCH('O5 Details by Class &amp; Accounts'!CJ$18, 'E2 Allocators'!$B$15:$W$15, 0),FALSE)*$E123), 0, VLOOKUP(VLOOKUP($A123, 'E4 TB Allocation Details'!$A$18:$L$205, MATCH("A &amp; G ID", 'E4 TB Allocation Details'!$A$18:$L$18, 0),FALSE), 'E2 Allocators'!$B$15:$W$361, MATCH('O5 Details by Class &amp; Accounts'!CJ$18, 'E2 Allocators'!$B$15:$W$15, 0),FALSE)*$E123)</f>
        <v>0</v>
      </c>
      <c r="CK123" s="1412">
        <f ca="1">IF(ISERROR(VLOOKUP(VLOOKUP($A123, 'E4 TB Allocation Details'!$A$18:$L$205, MATCH("A &amp; G ID", 'E4 TB Allocation Details'!$A$18:$L$18, 0),FALSE), 'E2 Allocators'!$B$15:$W$361, MATCH('O5 Details by Class &amp; Accounts'!CK$18, 'E2 Allocators'!$B$15:$W$15, 0),FALSE)*$E123), 0, VLOOKUP(VLOOKUP($A123, 'E4 TB Allocation Details'!$A$18:$L$205, MATCH("A &amp; G ID", 'E4 TB Allocation Details'!$A$18:$L$18, 0),FALSE), 'E2 Allocators'!$B$15:$W$361, MATCH('O5 Details by Class &amp; Accounts'!CK$18, 'E2 Allocators'!$B$15:$W$15, 0),FALSE)*$E123)</f>
        <v>0</v>
      </c>
      <c r="CL123" s="1412">
        <f ca="1">IF(ISERROR(VLOOKUP(VLOOKUP($A123, 'E4 TB Allocation Details'!$A$18:$L$205, MATCH("A &amp; G ID", 'E4 TB Allocation Details'!$A$18:$L$18, 0),FALSE), 'E2 Allocators'!$B$15:$W$361, MATCH('O5 Details by Class &amp; Accounts'!CL$18, 'E2 Allocators'!$B$15:$W$15, 0),FALSE)*$E123), 0, VLOOKUP(VLOOKUP($A123, 'E4 TB Allocation Details'!$A$18:$L$205, MATCH("A &amp; G ID", 'E4 TB Allocation Details'!$A$18:$L$18, 0),FALSE), 'E2 Allocators'!$B$15:$W$361, MATCH('O5 Details by Class &amp; Accounts'!CL$18, 'E2 Allocators'!$B$15:$W$15, 0),FALSE)*$E123)</f>
        <v>0</v>
      </c>
      <c r="CM123" s="1412">
        <f ca="1">IF(ISERROR(VLOOKUP(VLOOKUP($A123, 'E4 TB Allocation Details'!$A$18:$L$205, MATCH("A &amp; G ID", 'E4 TB Allocation Details'!$A$18:$L$18, 0),FALSE), 'E2 Allocators'!$B$15:$W$361, MATCH('O5 Details by Class &amp; Accounts'!CM$18, 'E2 Allocators'!$B$15:$W$15, 0),FALSE)*$E123), 0, VLOOKUP(VLOOKUP($A123, 'E4 TB Allocation Details'!$A$18:$L$205, MATCH("A &amp; G ID", 'E4 TB Allocation Details'!$A$18:$L$18, 0),FALSE), 'E2 Allocators'!$B$15:$W$361, MATCH('O5 Details by Class &amp; Accounts'!CM$18, 'E2 Allocators'!$B$15:$W$15, 0),FALSE)*$E123)</f>
        <v>0</v>
      </c>
      <c r="CN123" s="1412">
        <f t="shared" ref="CN123:CN156" si="35">SUM(BT123:CM123)</f>
        <v>0</v>
      </c>
      <c r="CO123" s="1792">
        <f t="shared" ref="CO123:CO157" si="36">+E123-AC123-AX123-BS123-CN123</f>
        <v>0</v>
      </c>
      <c r="CQ123" s="2087" t="s">
        <v>448</v>
      </c>
    </row>
    <row r="124" spans="1:95" s="81" customFormat="1" ht="12.75">
      <c r="A124" s="1177">
        <v>5010</v>
      </c>
      <c r="B124" s="1176" t="s">
        <v>1024</v>
      </c>
      <c r="C124" s="1789">
        <f ca="1">IF(ISERROR(VLOOKUP($A124,'I3 TB Data'!$A$23:$H$458,MATCH('O5 Details by Class &amp; Accounts'!$C$18, 'I3 TB Data'!$A$23:$H$23,0),0)), 0, VLOOKUP($A124,'I3 TB Data'!$A$23:$H$458,MATCH('O5 Details by Class &amp; Accounts'!$C$18,'I3 TB Data'!$A$23:$H$23,0),0))</f>
        <v>261000</v>
      </c>
      <c r="D124" s="1790"/>
      <c r="E124" s="1789">
        <f t="shared" si="24"/>
        <v>261000</v>
      </c>
      <c r="F124" s="1791">
        <f ca="1">IF(ISERROR(VLOOKUP($A124, 'E1 Categorization'!A33:E122, MATCH("Customer Component", 'E1 Categorization'!$A$33:$E$33,0), 0)), 0, IF(VLOOKUP($A124, 'E1 Categorization'!A33:E122, MATCH("Customer Component", 'E1 Categorization'!$A$33:$E$33,0), 0)=0, 'O5 Details by Class &amp; Accounts'!$E124, IF(AND(VLOOKUP($A124, 'E1 Categorization'!A33:E122, MATCH("Customer Component", 'E1 Categorization'!$A$33:$E$33,0), 0) &gt;0, VLOOKUP($A124, 'E1 Categorization'!A33:E122, MATCH("Customer Component", 'E1 Categorization'!$A$33:$E$33,0), 0)&lt;1), 'O5 Details by Class &amp; Accounts'!$E124*(1-VLOOKUP($A124, 'E1 Categorization'!A33:E122, MATCH("Customer Component", 'E1 Categorization'!$A$33:$E$33,0), 0)), 0)))</f>
        <v>169650</v>
      </c>
      <c r="G124" s="1791">
        <f ca="1">IF(ISERROR(VLOOKUP($A124, 'E1 Categorization'!A33:E122, MATCH("Customer Component", 'E1 Categorization'!$A$33:$E$33,0), 0)),0, IF(VLOOKUP($A124, 'E1 Categorization'!A33:E122, MATCH("Customer Component", 'E1 Categorization'!$A$33:$E$33,0), 0)=0, 0, IF(AND(VLOOKUP($A124, 'E1 Categorization'!A33:E122, MATCH("Customer Component", 'E1 Categorization'!$A$33:$E$33,0), 0) &gt;0, VLOOKUP($A124, 'E1 Categorization'!A33:E122, MATCH("Customer Component", 'E1 Categorization'!$A$33:$E$33,0), 0)&lt;1), 'O5 Details by Class &amp; Accounts'!$E124*(VLOOKUP($A124, 'E1 Categorization'!A33:E122, MATCH("Customer Component", 'E1 Categorization'!$A$33:$E$33,0), 0)), 'O5 Details by Class &amp; Accounts'!$E124)))</f>
        <v>91350</v>
      </c>
      <c r="H124" s="1412">
        <f t="shared" si="31"/>
        <v>261000</v>
      </c>
      <c r="I124" s="1412">
        <f ca="1">IF(ISERROR(VLOOKUP(VLOOKUP($A124, 'E4 TB Allocation Details'!$A$18:$L$205, MATCH("Demand ID", 'E4 TB Allocation Details'!$A$18:$L$18, 0),FALSE), 'E2 Allocators'!$B$15:$W$361, MATCH('O5 Details by Class &amp; Accounts'!I$18, 'E2 Allocators'!$B$15:$W$15, 0),FALSE)*$F124), 0, VLOOKUP(VLOOKUP($A124, 'E4 TB Allocation Details'!$A$18:$L$205, MATCH("Demand ID", 'E4 TB Allocation Details'!$A$18:$L$18, 0),FALSE), 'E2 Allocators'!$B$15:$W$361, MATCH('O5 Details by Class &amp; Accounts'!I$18, 'E2 Allocators'!$B$15:$W$15, 0),FALSE)*$F124)</f>
        <v>73043.363642957687</v>
      </c>
      <c r="J124" s="1412">
        <f ca="1">IF(ISERROR(VLOOKUP(VLOOKUP($A124, 'E4 TB Allocation Details'!$A$18:$L$205, MATCH("Demand ID", 'E4 TB Allocation Details'!$A$18:$L$18, 0),FALSE), 'E2 Allocators'!$B$15:$W$361, MATCH('O5 Details by Class &amp; Accounts'!J$18, 'E2 Allocators'!$B$15:$W$15, 0),FALSE)*$F124), 0, VLOOKUP(VLOOKUP($A124, 'E4 TB Allocation Details'!$A$18:$L$205, MATCH("Demand ID", 'E4 TB Allocation Details'!$A$18:$L$18, 0),FALSE), 'E2 Allocators'!$B$15:$W$361, MATCH('O5 Details by Class &amp; Accounts'!J$18, 'E2 Allocators'!$B$15:$W$15, 0),FALSE)*$F124)</f>
        <v>33003.670410920378</v>
      </c>
      <c r="K124" s="1412">
        <f ca="1">IF(ISERROR(VLOOKUP(VLOOKUP($A124, 'E4 TB Allocation Details'!$A$18:$L$205, MATCH("Demand ID", 'E4 TB Allocation Details'!$A$18:$L$18, 0),FALSE), 'E2 Allocators'!$B$15:$W$361, MATCH('O5 Details by Class &amp; Accounts'!K$18, 'E2 Allocators'!$B$15:$W$15, 0),FALSE)*$F124), 0, VLOOKUP(VLOOKUP($A124, 'E4 TB Allocation Details'!$A$18:$L$205, MATCH("Demand ID", 'E4 TB Allocation Details'!$A$18:$L$18, 0),FALSE), 'E2 Allocators'!$B$15:$W$361, MATCH('O5 Details by Class &amp; Accounts'!K$18, 'E2 Allocators'!$B$15:$W$15, 0),FALSE)*$F124)</f>
        <v>63468.330055331418</v>
      </c>
      <c r="L124" s="1412">
        <f ca="1">IF(ISERROR(VLOOKUP(VLOOKUP($A124, 'E4 TB Allocation Details'!$A$18:$L$205, MATCH("Demand ID", 'E4 TB Allocation Details'!$A$18:$L$18, 0),FALSE), 'E2 Allocators'!$B$15:$W$361, MATCH('O5 Details by Class &amp; Accounts'!L$18, 'E2 Allocators'!$B$15:$W$15, 0),FALSE)*$F124), 0, VLOOKUP(VLOOKUP($A124, 'E4 TB Allocation Details'!$A$18:$L$205, MATCH("Demand ID", 'E4 TB Allocation Details'!$A$18:$L$18, 0),FALSE), 'E2 Allocators'!$B$15:$W$361, MATCH('O5 Details by Class &amp; Accounts'!L$18, 'E2 Allocators'!$B$15:$W$15, 0),FALSE)*$F124)</f>
        <v>0</v>
      </c>
      <c r="M124" s="1412">
        <f ca="1">IF(ISERROR(VLOOKUP(VLOOKUP($A124, 'E4 TB Allocation Details'!$A$18:$L$205, MATCH("Demand ID", 'E4 TB Allocation Details'!$A$18:$L$18, 0),FALSE), 'E2 Allocators'!$B$15:$W$361, MATCH('O5 Details by Class &amp; Accounts'!M$18, 'E2 Allocators'!$B$15:$W$15, 0),FALSE)*$F124), 0, VLOOKUP(VLOOKUP($A124, 'E4 TB Allocation Details'!$A$18:$L$205, MATCH("Demand ID", 'E4 TB Allocation Details'!$A$18:$L$18, 0),FALSE), 'E2 Allocators'!$B$15:$W$361, MATCH('O5 Details by Class &amp; Accounts'!M$18, 'E2 Allocators'!$B$15:$W$15, 0),FALSE)*$F124)</f>
        <v>0</v>
      </c>
      <c r="N124" s="1412">
        <f ca="1">IF(ISERROR(VLOOKUP(VLOOKUP($A124, 'E4 TB Allocation Details'!$A$18:$L$205, MATCH("Demand ID", 'E4 TB Allocation Details'!$A$18:$L$18, 0),FALSE), 'E2 Allocators'!$B$15:$W$361, MATCH('O5 Details by Class &amp; Accounts'!N$18, 'E2 Allocators'!$B$15:$W$15, 0),FALSE)*$F124), 0, VLOOKUP(VLOOKUP($A124, 'E4 TB Allocation Details'!$A$18:$L$205, MATCH("Demand ID", 'E4 TB Allocation Details'!$A$18:$L$18, 0),FALSE), 'E2 Allocators'!$B$15:$W$361, MATCH('O5 Details by Class &amp; Accounts'!N$18, 'E2 Allocators'!$B$15:$W$15, 0),FALSE)*$F124)</f>
        <v>0</v>
      </c>
      <c r="O124" s="1412">
        <f ca="1">IF(ISERROR(VLOOKUP(VLOOKUP($A124, 'E4 TB Allocation Details'!$A$18:$L$205, MATCH("Demand ID", 'E4 TB Allocation Details'!$A$18:$L$18, 0),FALSE), 'E2 Allocators'!$B$15:$W$361, MATCH('O5 Details by Class &amp; Accounts'!O$18, 'E2 Allocators'!$B$15:$W$15, 0),FALSE)*$F124), 0, VLOOKUP(VLOOKUP($A124, 'E4 TB Allocation Details'!$A$18:$L$205, MATCH("Demand ID", 'E4 TB Allocation Details'!$A$18:$L$18, 0),FALSE), 'E2 Allocators'!$B$15:$W$361, MATCH('O5 Details by Class &amp; Accounts'!O$18, 'E2 Allocators'!$B$15:$W$15, 0),FALSE)*$F124)</f>
        <v>0</v>
      </c>
      <c r="P124" s="1412">
        <f ca="1">IF(ISERROR(VLOOKUP(VLOOKUP($A124, 'E4 TB Allocation Details'!$A$18:$L$205, MATCH("Demand ID", 'E4 TB Allocation Details'!$A$18:$L$18, 0),FALSE), 'E2 Allocators'!$B$15:$W$361, MATCH('O5 Details by Class &amp; Accounts'!P$18, 'E2 Allocators'!$B$15:$W$15, 0),FALSE)*$F124), 0, VLOOKUP(VLOOKUP($A124, 'E4 TB Allocation Details'!$A$18:$L$205, MATCH("Demand ID", 'E4 TB Allocation Details'!$A$18:$L$18, 0),FALSE), 'E2 Allocators'!$B$15:$W$361, MATCH('O5 Details by Class &amp; Accounts'!P$18, 'E2 Allocators'!$B$15:$W$15, 0),FALSE)*$F124)</f>
        <v>0</v>
      </c>
      <c r="Q124" s="1412">
        <f ca="1">IF(ISERROR(VLOOKUP(VLOOKUP($A124, 'E4 TB Allocation Details'!$A$18:$L$205, MATCH("Demand ID", 'E4 TB Allocation Details'!$A$18:$L$18, 0),FALSE), 'E2 Allocators'!$B$15:$W$361, MATCH('O5 Details by Class &amp; Accounts'!Q$18, 'E2 Allocators'!$B$15:$W$15, 0),FALSE)*$F124), 0, VLOOKUP(VLOOKUP($A124, 'E4 TB Allocation Details'!$A$18:$L$205, MATCH("Demand ID", 'E4 TB Allocation Details'!$A$18:$L$18, 0),FALSE), 'E2 Allocators'!$B$15:$W$361, MATCH('O5 Details by Class &amp; Accounts'!Q$18, 'E2 Allocators'!$B$15:$W$15, 0),FALSE)*$F124)</f>
        <v>134.63589079051275</v>
      </c>
      <c r="R124" s="1412">
        <f ca="1">IF(ISERROR(VLOOKUP(VLOOKUP($A124, 'E4 TB Allocation Details'!$A$18:$L$205, MATCH("Demand ID", 'E4 TB Allocation Details'!$A$18:$L$18, 0),FALSE), 'E2 Allocators'!$B$15:$W$361, MATCH('O5 Details by Class &amp; Accounts'!R$18, 'E2 Allocators'!$B$15:$W$15, 0),FALSE)*$F124), 0, VLOOKUP(VLOOKUP($A124, 'E4 TB Allocation Details'!$A$18:$L$205, MATCH("Demand ID", 'E4 TB Allocation Details'!$A$18:$L$18, 0),FALSE), 'E2 Allocators'!$B$15:$W$361, MATCH('O5 Details by Class &amp; Accounts'!R$18, 'E2 Allocators'!$B$15:$W$15, 0),FALSE)*$F124)</f>
        <v>0</v>
      </c>
      <c r="S124" s="1412">
        <f ca="1">IF(ISERROR(VLOOKUP(VLOOKUP($A124, 'E4 TB Allocation Details'!$A$18:$L$205, MATCH("Demand ID", 'E4 TB Allocation Details'!$A$18:$L$18, 0),FALSE), 'E2 Allocators'!$B$15:$W$361, MATCH('O5 Details by Class &amp; Accounts'!S$18, 'E2 Allocators'!$B$15:$W$15, 0),FALSE)*$F124), 0, VLOOKUP(VLOOKUP($A124, 'E4 TB Allocation Details'!$A$18:$L$205, MATCH("Demand ID", 'E4 TB Allocation Details'!$A$18:$L$18, 0),FALSE), 'E2 Allocators'!$B$15:$W$361, MATCH('O5 Details by Class &amp; Accounts'!S$18, 'E2 Allocators'!$B$15:$W$15, 0),FALSE)*$F124)</f>
        <v>0</v>
      </c>
      <c r="T124" s="1412">
        <f ca="1">IF(ISERROR(VLOOKUP(VLOOKUP($A124, 'E4 TB Allocation Details'!$A$18:$L$205, MATCH("Demand ID", 'E4 TB Allocation Details'!$A$18:$L$18, 0),FALSE), 'E2 Allocators'!$B$15:$W$361, MATCH('O5 Details by Class &amp; Accounts'!T$18, 'E2 Allocators'!$B$15:$W$15, 0),FALSE)*$F124), 0, VLOOKUP(VLOOKUP($A124, 'E4 TB Allocation Details'!$A$18:$L$205, MATCH("Demand ID", 'E4 TB Allocation Details'!$A$18:$L$18, 0),FALSE), 'E2 Allocators'!$B$15:$W$361, MATCH('O5 Details by Class &amp; Accounts'!T$18, 'E2 Allocators'!$B$15:$W$15, 0),FALSE)*$F124)</f>
        <v>0</v>
      </c>
      <c r="U124" s="1412">
        <f ca="1">IF(ISERROR(VLOOKUP(VLOOKUP($A124, 'E4 TB Allocation Details'!$A$18:$L$205, MATCH("Demand ID", 'E4 TB Allocation Details'!$A$18:$L$18, 0),FALSE), 'E2 Allocators'!$B$15:$W$361, MATCH('O5 Details by Class &amp; Accounts'!U$18, 'E2 Allocators'!$B$15:$W$15, 0),FALSE)*$F124), 0, VLOOKUP(VLOOKUP($A124, 'E4 TB Allocation Details'!$A$18:$L$205, MATCH("Demand ID", 'E4 TB Allocation Details'!$A$18:$L$18, 0),FALSE), 'E2 Allocators'!$B$15:$W$361, MATCH('O5 Details by Class &amp; Accounts'!U$18, 'E2 Allocators'!$B$15:$W$15, 0),FALSE)*$F124)</f>
        <v>0</v>
      </c>
      <c r="V124" s="1412">
        <f ca="1">IF(ISERROR(VLOOKUP(VLOOKUP($A124, 'E4 TB Allocation Details'!$A$18:$L$205, MATCH("Demand ID", 'E4 TB Allocation Details'!$A$18:$L$18, 0),FALSE), 'E2 Allocators'!$B$15:$W$361, MATCH('O5 Details by Class &amp; Accounts'!V$18, 'E2 Allocators'!$B$15:$W$15, 0),FALSE)*$F124), 0, VLOOKUP(VLOOKUP($A124, 'E4 TB Allocation Details'!$A$18:$L$205, MATCH("Demand ID", 'E4 TB Allocation Details'!$A$18:$L$18, 0),FALSE), 'E2 Allocators'!$B$15:$W$361, MATCH('O5 Details by Class &amp; Accounts'!V$18, 'E2 Allocators'!$B$15:$W$15, 0),FALSE)*$F124)</f>
        <v>0</v>
      </c>
      <c r="W124" s="1412">
        <f ca="1">IF(ISERROR(VLOOKUP(VLOOKUP($A124, 'E4 TB Allocation Details'!$A$18:$L$205, MATCH("Demand ID", 'E4 TB Allocation Details'!$A$18:$L$18, 0),FALSE), 'E2 Allocators'!$B$15:$W$361, MATCH('O5 Details by Class &amp; Accounts'!W$18, 'E2 Allocators'!$B$15:$W$15, 0),FALSE)*$F124), 0, VLOOKUP(VLOOKUP($A124, 'E4 TB Allocation Details'!$A$18:$L$205, MATCH("Demand ID", 'E4 TB Allocation Details'!$A$18:$L$18, 0),FALSE), 'E2 Allocators'!$B$15:$W$361, MATCH('O5 Details by Class &amp; Accounts'!W$18, 'E2 Allocators'!$B$15:$W$15, 0),FALSE)*$F124)</f>
        <v>0</v>
      </c>
      <c r="X124" s="1412">
        <f ca="1">IF(ISERROR(VLOOKUP(VLOOKUP($A124, 'E4 TB Allocation Details'!$A$18:$L$205, MATCH("Demand ID", 'E4 TB Allocation Details'!$A$18:$L$18, 0),FALSE), 'E2 Allocators'!$B$15:$W$361, MATCH('O5 Details by Class &amp; Accounts'!X$18, 'E2 Allocators'!$B$15:$W$15, 0),FALSE)*$F124), 0, VLOOKUP(VLOOKUP($A124, 'E4 TB Allocation Details'!$A$18:$L$205, MATCH("Demand ID", 'E4 TB Allocation Details'!$A$18:$L$18, 0),FALSE), 'E2 Allocators'!$B$15:$W$361, MATCH('O5 Details by Class &amp; Accounts'!X$18, 'E2 Allocators'!$B$15:$W$15, 0),FALSE)*$F124)</f>
        <v>0</v>
      </c>
      <c r="Y124" s="1412">
        <f ca="1">IF(ISERROR(VLOOKUP(VLOOKUP($A124, 'E4 TB Allocation Details'!$A$18:$L$205, MATCH("Demand ID", 'E4 TB Allocation Details'!$A$18:$L$18, 0),FALSE), 'E2 Allocators'!$B$15:$W$361, MATCH('O5 Details by Class &amp; Accounts'!Y$18, 'E2 Allocators'!$B$15:$W$15, 0),FALSE)*$F124), 0, VLOOKUP(VLOOKUP($A124, 'E4 TB Allocation Details'!$A$18:$L$205, MATCH("Demand ID", 'E4 TB Allocation Details'!$A$18:$L$18, 0),FALSE), 'E2 Allocators'!$B$15:$W$361, MATCH('O5 Details by Class &amp; Accounts'!Y$18, 'E2 Allocators'!$B$15:$W$15, 0),FALSE)*$F124)</f>
        <v>0</v>
      </c>
      <c r="Z124" s="1412">
        <f ca="1">IF(ISERROR(VLOOKUP(VLOOKUP($A124, 'E4 TB Allocation Details'!$A$18:$L$205, MATCH("Demand ID", 'E4 TB Allocation Details'!$A$18:$L$18, 0),FALSE), 'E2 Allocators'!$B$15:$W$361, MATCH('O5 Details by Class &amp; Accounts'!Z$18, 'E2 Allocators'!$B$15:$W$15, 0),FALSE)*$F124), 0, VLOOKUP(VLOOKUP($A124, 'E4 TB Allocation Details'!$A$18:$L$205, MATCH("Demand ID", 'E4 TB Allocation Details'!$A$18:$L$18, 0),FALSE), 'E2 Allocators'!$B$15:$W$361, MATCH('O5 Details by Class &amp; Accounts'!Z$18, 'E2 Allocators'!$B$15:$W$15, 0),FALSE)*$F124)</f>
        <v>0</v>
      </c>
      <c r="AA124" s="1412">
        <f ca="1">IF(ISERROR(VLOOKUP(VLOOKUP($A124, 'E4 TB Allocation Details'!$A$18:$L$205, MATCH("Demand ID", 'E4 TB Allocation Details'!$A$18:$L$18, 0),FALSE), 'E2 Allocators'!$B$15:$W$361, MATCH('O5 Details by Class &amp; Accounts'!AA$18, 'E2 Allocators'!$B$15:$W$15, 0),FALSE)*$F124), 0, VLOOKUP(VLOOKUP($A124, 'E4 TB Allocation Details'!$A$18:$L$205, MATCH("Demand ID", 'E4 TB Allocation Details'!$A$18:$L$18, 0),FALSE), 'E2 Allocators'!$B$15:$W$361, MATCH('O5 Details by Class &amp; Accounts'!AA$18, 'E2 Allocators'!$B$15:$W$15, 0),FALSE)*$F124)</f>
        <v>0</v>
      </c>
      <c r="AB124" s="1412">
        <f ca="1">IF(ISERROR(VLOOKUP(VLOOKUP($A124, 'E4 TB Allocation Details'!$A$18:$L$205, MATCH("Demand ID", 'E4 TB Allocation Details'!$A$18:$L$18, 0),FALSE), 'E2 Allocators'!$B$15:$W$361, MATCH('O5 Details by Class &amp; Accounts'!AB$18, 'E2 Allocators'!$B$15:$W$15, 0),FALSE)*$F124), 0, VLOOKUP(VLOOKUP($A124, 'E4 TB Allocation Details'!$A$18:$L$205, MATCH("Demand ID", 'E4 TB Allocation Details'!$A$18:$L$18, 0),FALSE), 'E2 Allocators'!$B$15:$W$361, MATCH('O5 Details by Class &amp; Accounts'!AB$18, 'E2 Allocators'!$B$15:$W$15, 0),FALSE)*$F124)</f>
        <v>0</v>
      </c>
      <c r="AC124" s="1412">
        <f t="shared" si="32"/>
        <v>169650.00000000003</v>
      </c>
      <c r="AD124" s="1412">
        <f ca="1">IF(ISERROR(VLOOKUP(VLOOKUP($A124, 'E4 TB Allocation Details'!$A$18:$L$205, MATCH("Customer ID", 'E4 TB Allocation Details'!$A$18:$L$18, 0),FALSE), 'E2 Allocators'!$B$15:$W$361, MATCH('O5 Details by Class &amp; Accounts'!AD$18, 'E2 Allocators'!$B$15:$W$15, 0),FALSE)*$G124), 0, VLOOKUP(VLOOKUP($A124, 'E4 TB Allocation Details'!$A$18:$L$205, MATCH("Customer ID", 'E4 TB Allocation Details'!$A$18:$L$18, 0),FALSE), 'E2 Allocators'!$B$15:$W$361, MATCH('O5 Details by Class &amp; Accounts'!AD$18, 'E2 Allocators'!$B$15:$W$15, 0),FALSE)*$G124)</f>
        <v>60467.043095297944</v>
      </c>
      <c r="AE124" s="1412">
        <f ca="1">IF(ISERROR(VLOOKUP(VLOOKUP($A124, 'E4 TB Allocation Details'!$A$18:$L$205, MATCH("Customer ID", 'E4 TB Allocation Details'!$A$18:$L$18, 0),FALSE), 'E2 Allocators'!$B$15:$W$361, MATCH('O5 Details by Class &amp; Accounts'!AE$18, 'E2 Allocators'!$B$15:$W$15, 0),FALSE)*$G124), 0, VLOOKUP(VLOOKUP($A124, 'E4 TB Allocation Details'!$A$18:$L$205, MATCH("Customer ID", 'E4 TB Allocation Details'!$A$18:$L$18, 0),FALSE), 'E2 Allocators'!$B$15:$W$361, MATCH('O5 Details by Class &amp; Accounts'!AE$18, 'E2 Allocators'!$B$15:$W$15, 0),FALSE)*$G124)</f>
        <v>8233.1028404244571</v>
      </c>
      <c r="AF124" s="1412">
        <f ca="1">IF(ISERROR(VLOOKUP(VLOOKUP($A124, 'E4 TB Allocation Details'!$A$18:$L$205, MATCH("Customer ID", 'E4 TB Allocation Details'!$A$18:$L$18, 0),FALSE), 'E2 Allocators'!$B$15:$W$361, MATCH('O5 Details by Class &amp; Accounts'!AF$18, 'E2 Allocators'!$B$15:$W$15, 0),FALSE)*$G124), 0, VLOOKUP(VLOOKUP($A124, 'E4 TB Allocation Details'!$A$18:$L$205, MATCH("Customer ID", 'E4 TB Allocation Details'!$A$18:$L$18, 0),FALSE), 'E2 Allocators'!$B$15:$W$361, MATCH('O5 Details by Class &amp; Accounts'!AF$18, 'E2 Allocators'!$B$15:$W$15, 0),FALSE)*$G124)</f>
        <v>1186.7465688212162</v>
      </c>
      <c r="AG124" s="1412">
        <f ca="1">IF(ISERROR(VLOOKUP(VLOOKUP($A124, 'E4 TB Allocation Details'!$A$18:$L$205, MATCH("Customer ID", 'E4 TB Allocation Details'!$A$18:$L$18, 0),FALSE), 'E2 Allocators'!$B$15:$W$361, MATCH('O5 Details by Class &amp; Accounts'!AG$18, 'E2 Allocators'!$B$15:$W$15, 0),FALSE)*$G124), 0, VLOOKUP(VLOOKUP($A124, 'E4 TB Allocation Details'!$A$18:$L$205, MATCH("Customer ID", 'E4 TB Allocation Details'!$A$18:$L$18, 0),FALSE), 'E2 Allocators'!$B$15:$W$361, MATCH('O5 Details by Class &amp; Accounts'!AG$18, 'E2 Allocators'!$B$15:$W$15, 0),FALSE)*$G124)</f>
        <v>0</v>
      </c>
      <c r="AH124" s="1412">
        <f ca="1">IF(ISERROR(VLOOKUP(VLOOKUP($A124, 'E4 TB Allocation Details'!$A$18:$L$205, MATCH("Customer ID", 'E4 TB Allocation Details'!$A$18:$L$18, 0),FALSE), 'E2 Allocators'!$B$15:$W$361, MATCH('O5 Details by Class &amp; Accounts'!AH$18, 'E2 Allocators'!$B$15:$W$15, 0),FALSE)*$G124), 0, VLOOKUP(VLOOKUP($A124, 'E4 TB Allocation Details'!$A$18:$L$205, MATCH("Customer ID", 'E4 TB Allocation Details'!$A$18:$L$18, 0),FALSE), 'E2 Allocators'!$B$15:$W$361, MATCH('O5 Details by Class &amp; Accounts'!AH$18, 'E2 Allocators'!$B$15:$W$15, 0),FALSE)*$G124)</f>
        <v>0</v>
      </c>
      <c r="AI124" s="1412">
        <f ca="1">IF(ISERROR(VLOOKUP(VLOOKUP($A124, 'E4 TB Allocation Details'!$A$18:$L$205, MATCH("Customer ID", 'E4 TB Allocation Details'!$A$18:$L$18, 0),FALSE), 'E2 Allocators'!$B$15:$W$361, MATCH('O5 Details by Class &amp; Accounts'!AI$18, 'E2 Allocators'!$B$15:$W$15, 0),FALSE)*$G124), 0, VLOOKUP(VLOOKUP($A124, 'E4 TB Allocation Details'!$A$18:$L$205, MATCH("Customer ID", 'E4 TB Allocation Details'!$A$18:$L$18, 0),FALSE), 'E2 Allocators'!$B$15:$W$361, MATCH('O5 Details by Class &amp; Accounts'!AI$18, 'E2 Allocators'!$B$15:$W$15, 0),FALSE)*$G124)</f>
        <v>0</v>
      </c>
      <c r="AJ124" s="1412">
        <f ca="1">IF(ISERROR(VLOOKUP(VLOOKUP($A124, 'E4 TB Allocation Details'!$A$18:$L$205, MATCH("Customer ID", 'E4 TB Allocation Details'!$A$18:$L$18, 0),FALSE), 'E2 Allocators'!$B$15:$W$361, MATCH('O5 Details by Class &amp; Accounts'!AJ$18, 'E2 Allocators'!$B$15:$W$15, 0),FALSE)*$G124), 0, VLOOKUP(VLOOKUP($A124, 'E4 TB Allocation Details'!$A$18:$L$205, MATCH("Customer ID", 'E4 TB Allocation Details'!$A$18:$L$18, 0),FALSE), 'E2 Allocators'!$B$15:$W$361, MATCH('O5 Details by Class &amp; Accounts'!AJ$18, 'E2 Allocators'!$B$15:$W$15, 0),FALSE)*$G124)</f>
        <v>19559.920618616834</v>
      </c>
      <c r="AK124" s="1412">
        <f ca="1">IF(ISERROR(VLOOKUP(VLOOKUP($A124, 'E4 TB Allocation Details'!$A$18:$L$205, MATCH("Customer ID", 'E4 TB Allocation Details'!$A$18:$L$18, 0),FALSE), 'E2 Allocators'!$B$15:$W$361, MATCH('O5 Details by Class &amp; Accounts'!AK$18, 'E2 Allocators'!$B$15:$W$15, 0),FALSE)*$G124), 0, VLOOKUP(VLOOKUP($A124, 'E4 TB Allocation Details'!$A$18:$L$205, MATCH("Customer ID", 'E4 TB Allocation Details'!$A$18:$L$18, 0),FALSE), 'E2 Allocators'!$B$15:$W$361, MATCH('O5 Details by Class &amp; Accounts'!AK$18, 'E2 Allocators'!$B$15:$W$15, 0),FALSE)*$G124)</f>
        <v>1072.6053207621721</v>
      </c>
      <c r="AL124" s="1412">
        <f ca="1">IF(ISERROR(VLOOKUP(VLOOKUP($A124, 'E4 TB Allocation Details'!$A$18:$L$205, MATCH("Customer ID", 'E4 TB Allocation Details'!$A$18:$L$18, 0),FALSE), 'E2 Allocators'!$B$15:$W$361, MATCH('O5 Details by Class &amp; Accounts'!AL$18, 'E2 Allocators'!$B$15:$W$15, 0),FALSE)*$G124), 0, VLOOKUP(VLOOKUP($A124, 'E4 TB Allocation Details'!$A$18:$L$205, MATCH("Customer ID", 'E4 TB Allocation Details'!$A$18:$L$18, 0),FALSE), 'E2 Allocators'!$B$15:$W$361, MATCH('O5 Details by Class &amp; Accounts'!AL$18, 'E2 Allocators'!$B$15:$W$15, 0),FALSE)*$G124)</f>
        <v>830.58155607737399</v>
      </c>
      <c r="AM124" s="1412">
        <f ca="1">IF(ISERROR(VLOOKUP(VLOOKUP($A124, 'E4 TB Allocation Details'!$A$18:$L$205, MATCH("Customer ID", 'E4 TB Allocation Details'!$A$18:$L$18, 0),FALSE), 'E2 Allocators'!$B$15:$W$361, MATCH('O5 Details by Class &amp; Accounts'!AM$18, 'E2 Allocators'!$B$15:$W$15, 0),FALSE)*$G124), 0, VLOOKUP(VLOOKUP($A124, 'E4 TB Allocation Details'!$A$18:$L$205, MATCH("Customer ID", 'E4 TB Allocation Details'!$A$18:$L$18, 0),FALSE), 'E2 Allocators'!$B$15:$W$361, MATCH('O5 Details by Class &amp; Accounts'!AM$18, 'E2 Allocators'!$B$15:$W$15, 0),FALSE)*$G124)</f>
        <v>0</v>
      </c>
      <c r="AN124" s="1412">
        <f ca="1">IF(ISERROR(VLOOKUP(VLOOKUP($A124, 'E4 TB Allocation Details'!$A$18:$L$205, MATCH("Customer ID", 'E4 TB Allocation Details'!$A$18:$L$18, 0),FALSE), 'E2 Allocators'!$B$15:$W$361, MATCH('O5 Details by Class &amp; Accounts'!AN$18, 'E2 Allocators'!$B$15:$W$15, 0),FALSE)*$G124), 0, VLOOKUP(VLOOKUP($A124, 'E4 TB Allocation Details'!$A$18:$L$205, MATCH("Customer ID", 'E4 TB Allocation Details'!$A$18:$L$18, 0),FALSE), 'E2 Allocators'!$B$15:$W$361, MATCH('O5 Details by Class &amp; Accounts'!AN$18, 'E2 Allocators'!$B$15:$W$15, 0),FALSE)*$G124)</f>
        <v>0</v>
      </c>
      <c r="AO124" s="1412">
        <f ca="1">IF(ISERROR(VLOOKUP(VLOOKUP($A124, 'E4 TB Allocation Details'!$A$18:$L$205, MATCH("Customer ID", 'E4 TB Allocation Details'!$A$18:$L$18, 0),FALSE), 'E2 Allocators'!$B$15:$W$361, MATCH('O5 Details by Class &amp; Accounts'!AO$18, 'E2 Allocators'!$B$15:$W$15, 0),FALSE)*$G124), 0, VLOOKUP(VLOOKUP($A124, 'E4 TB Allocation Details'!$A$18:$L$205, MATCH("Customer ID", 'E4 TB Allocation Details'!$A$18:$L$18, 0),FALSE), 'E2 Allocators'!$B$15:$W$361, MATCH('O5 Details by Class &amp; Accounts'!AO$18, 'E2 Allocators'!$B$15:$W$15, 0),FALSE)*$G124)</f>
        <v>0</v>
      </c>
      <c r="AP124" s="1412">
        <f ca="1">IF(ISERROR(VLOOKUP(VLOOKUP($A124, 'E4 TB Allocation Details'!$A$18:$L$205, MATCH("Customer ID", 'E4 TB Allocation Details'!$A$18:$L$18, 0),FALSE), 'E2 Allocators'!$B$15:$W$361, MATCH('O5 Details by Class &amp; Accounts'!AP$18, 'E2 Allocators'!$B$15:$W$15, 0),FALSE)*$G124), 0, VLOOKUP(VLOOKUP($A124, 'E4 TB Allocation Details'!$A$18:$L$205, MATCH("Customer ID", 'E4 TB Allocation Details'!$A$18:$L$18, 0),FALSE), 'E2 Allocators'!$B$15:$W$361, MATCH('O5 Details by Class &amp; Accounts'!AP$18, 'E2 Allocators'!$B$15:$W$15, 0),FALSE)*$G124)</f>
        <v>0</v>
      </c>
      <c r="AQ124" s="1412">
        <f ca="1">IF(ISERROR(VLOOKUP(VLOOKUP($A124, 'E4 TB Allocation Details'!$A$18:$L$205, MATCH("Customer ID", 'E4 TB Allocation Details'!$A$18:$L$18, 0),FALSE), 'E2 Allocators'!$B$15:$W$361, MATCH('O5 Details by Class &amp; Accounts'!AQ$18, 'E2 Allocators'!$B$15:$W$15, 0),FALSE)*$G124), 0, VLOOKUP(VLOOKUP($A124, 'E4 TB Allocation Details'!$A$18:$L$205, MATCH("Customer ID", 'E4 TB Allocation Details'!$A$18:$L$18, 0),FALSE), 'E2 Allocators'!$B$15:$W$361, MATCH('O5 Details by Class &amp; Accounts'!AQ$18, 'E2 Allocators'!$B$15:$W$15, 0),FALSE)*$G124)</f>
        <v>0</v>
      </c>
      <c r="AR124" s="1412">
        <f ca="1">IF(ISERROR(VLOOKUP(VLOOKUP($A124, 'E4 TB Allocation Details'!$A$18:$L$205, MATCH("Customer ID", 'E4 TB Allocation Details'!$A$18:$L$18, 0),FALSE), 'E2 Allocators'!$B$15:$W$361, MATCH('O5 Details by Class &amp; Accounts'!AR$18, 'E2 Allocators'!$B$15:$W$15, 0),FALSE)*$G124), 0, VLOOKUP(VLOOKUP($A124, 'E4 TB Allocation Details'!$A$18:$L$205, MATCH("Customer ID", 'E4 TB Allocation Details'!$A$18:$L$18, 0),FALSE), 'E2 Allocators'!$B$15:$W$361, MATCH('O5 Details by Class &amp; Accounts'!AR$18, 'E2 Allocators'!$B$15:$W$15, 0),FALSE)*$G124)</f>
        <v>0</v>
      </c>
      <c r="AS124" s="1412">
        <f ca="1">IF(ISERROR(VLOOKUP(VLOOKUP($A124, 'E4 TB Allocation Details'!$A$18:$L$205, MATCH("Customer ID", 'E4 TB Allocation Details'!$A$18:$L$18, 0),FALSE), 'E2 Allocators'!$B$15:$W$361, MATCH('O5 Details by Class &amp; Accounts'!AS$18, 'E2 Allocators'!$B$15:$W$15, 0),FALSE)*$G124), 0, VLOOKUP(VLOOKUP($A124, 'E4 TB Allocation Details'!$A$18:$L$205, MATCH("Customer ID", 'E4 TB Allocation Details'!$A$18:$L$18, 0),FALSE), 'E2 Allocators'!$B$15:$W$361, MATCH('O5 Details by Class &amp; Accounts'!AS$18, 'E2 Allocators'!$B$15:$W$15, 0),FALSE)*$G124)</f>
        <v>0</v>
      </c>
      <c r="AT124" s="1412">
        <f ca="1">IF(ISERROR(VLOOKUP(VLOOKUP($A124, 'E4 TB Allocation Details'!$A$18:$L$205, MATCH("Customer ID", 'E4 TB Allocation Details'!$A$18:$L$18, 0),FALSE), 'E2 Allocators'!$B$15:$W$361, MATCH('O5 Details by Class &amp; Accounts'!AT$18, 'E2 Allocators'!$B$15:$W$15, 0),FALSE)*$G124), 0, VLOOKUP(VLOOKUP($A124, 'E4 TB Allocation Details'!$A$18:$L$205, MATCH("Customer ID", 'E4 TB Allocation Details'!$A$18:$L$18, 0),FALSE), 'E2 Allocators'!$B$15:$W$361, MATCH('O5 Details by Class &amp; Accounts'!AT$18, 'E2 Allocators'!$B$15:$W$15, 0),FALSE)*$G124)</f>
        <v>0</v>
      </c>
      <c r="AU124" s="1412">
        <f ca="1">IF(ISERROR(VLOOKUP(VLOOKUP($A124, 'E4 TB Allocation Details'!$A$18:$L$205, MATCH("Customer ID", 'E4 TB Allocation Details'!$A$18:$L$18, 0),FALSE), 'E2 Allocators'!$B$15:$W$361, MATCH('O5 Details by Class &amp; Accounts'!AU$18, 'E2 Allocators'!$B$15:$W$15, 0),FALSE)*$G124), 0, VLOOKUP(VLOOKUP($A124, 'E4 TB Allocation Details'!$A$18:$L$205, MATCH("Customer ID", 'E4 TB Allocation Details'!$A$18:$L$18, 0),FALSE), 'E2 Allocators'!$B$15:$W$361, MATCH('O5 Details by Class &amp; Accounts'!AU$18, 'E2 Allocators'!$B$15:$W$15, 0),FALSE)*$G124)</f>
        <v>0</v>
      </c>
      <c r="AV124" s="1412">
        <f ca="1">IF(ISERROR(VLOOKUP(VLOOKUP($A124, 'E4 TB Allocation Details'!$A$18:$L$205, MATCH("Customer ID", 'E4 TB Allocation Details'!$A$18:$L$18, 0),FALSE), 'E2 Allocators'!$B$15:$W$361, MATCH('O5 Details by Class &amp; Accounts'!AV$18, 'E2 Allocators'!$B$15:$W$15, 0),FALSE)*$G124), 0, VLOOKUP(VLOOKUP($A124, 'E4 TB Allocation Details'!$A$18:$L$205, MATCH("Customer ID", 'E4 TB Allocation Details'!$A$18:$L$18, 0),FALSE), 'E2 Allocators'!$B$15:$W$361, MATCH('O5 Details by Class &amp; Accounts'!AV$18, 'E2 Allocators'!$B$15:$W$15, 0),FALSE)*$G124)</f>
        <v>0</v>
      </c>
      <c r="AW124" s="1412">
        <f ca="1">IF(ISERROR(VLOOKUP(VLOOKUP($A124, 'E4 TB Allocation Details'!$A$18:$L$205, MATCH("Customer ID", 'E4 TB Allocation Details'!$A$18:$L$18, 0),FALSE), 'E2 Allocators'!$B$15:$W$361, MATCH('O5 Details by Class &amp; Accounts'!AW$18, 'E2 Allocators'!$B$15:$W$15, 0),FALSE)*$G124), 0, VLOOKUP(VLOOKUP($A124, 'E4 TB Allocation Details'!$A$18:$L$205, MATCH("Customer ID", 'E4 TB Allocation Details'!$A$18:$L$18, 0),FALSE), 'E2 Allocators'!$B$15:$W$361, MATCH('O5 Details by Class &amp; Accounts'!AW$18, 'E2 Allocators'!$B$15:$W$15, 0),FALSE)*$G124)</f>
        <v>0</v>
      </c>
      <c r="AX124" s="1412">
        <f t="shared" si="33"/>
        <v>91349.999999999985</v>
      </c>
      <c r="AY124" s="1412">
        <f ca="1">IF(ISERROR(VLOOKUP(VLOOKUP($A124, 'E4 TB Allocation Details'!$A$18:$L$205, MATCH("Misc ID", 'E4 TB Allocation Details'!$A$18:$L$18, 0),FALSE), 'E2 Allocators'!$B$15:$W$361, MATCH('O5 Details by Class &amp; Accounts'!AY$18, 'E2 Allocators'!$B$15:$W$15, 0),FALSE)*$E124), 0, VLOOKUP(VLOOKUP($A124, 'E4 TB Allocation Details'!$A$18:$L$205, MATCH("Misc ID", 'E4 TB Allocation Details'!$A$18:$L$18, 0),FALSE), 'E2 Allocators'!$B$15:$W$361, MATCH('O5 Details by Class &amp; Accounts'!AY$18, 'E2 Allocators'!$B$15:$W$15, 0),FALSE)*$E124)</f>
        <v>0</v>
      </c>
      <c r="AZ124" s="1412">
        <f ca="1">IF(ISERROR(VLOOKUP(VLOOKUP($A124, 'E4 TB Allocation Details'!$A$18:$L$205, MATCH("Misc ID", 'E4 TB Allocation Details'!$A$18:$L$18, 0),FALSE), 'E2 Allocators'!$B$15:$W$361, MATCH('O5 Details by Class &amp; Accounts'!AZ$18, 'E2 Allocators'!$B$15:$W$15, 0),FALSE)*$E124), 0, VLOOKUP(VLOOKUP($A124, 'E4 TB Allocation Details'!$A$18:$L$205, MATCH("Misc ID", 'E4 TB Allocation Details'!$A$18:$L$18, 0),FALSE), 'E2 Allocators'!$B$15:$W$361, MATCH('O5 Details by Class &amp; Accounts'!AZ$18, 'E2 Allocators'!$B$15:$W$15, 0),FALSE)*$E124)</f>
        <v>0</v>
      </c>
      <c r="BA124" s="1412">
        <f ca="1">IF(ISERROR(VLOOKUP(VLOOKUP($A124, 'E4 TB Allocation Details'!$A$18:$L$205, MATCH("Misc ID", 'E4 TB Allocation Details'!$A$18:$L$18, 0),FALSE), 'E2 Allocators'!$B$15:$W$361, MATCH('O5 Details by Class &amp; Accounts'!BA$18, 'E2 Allocators'!$B$15:$W$15, 0),FALSE)*$E124), 0, VLOOKUP(VLOOKUP($A124, 'E4 TB Allocation Details'!$A$18:$L$205, MATCH("Misc ID", 'E4 TB Allocation Details'!$A$18:$L$18, 0),FALSE), 'E2 Allocators'!$B$15:$W$361, MATCH('O5 Details by Class &amp; Accounts'!BA$18, 'E2 Allocators'!$B$15:$W$15, 0),FALSE)*$E124)</f>
        <v>0</v>
      </c>
      <c r="BB124" s="1412">
        <f ca="1">IF(ISERROR(VLOOKUP(VLOOKUP($A124, 'E4 TB Allocation Details'!$A$18:$L$205, MATCH("Misc ID", 'E4 TB Allocation Details'!$A$18:$L$18, 0),FALSE), 'E2 Allocators'!$B$15:$W$361, MATCH('O5 Details by Class &amp; Accounts'!BB$18, 'E2 Allocators'!$B$15:$W$15, 0),FALSE)*$E124), 0, VLOOKUP(VLOOKUP($A124, 'E4 TB Allocation Details'!$A$18:$L$205, MATCH("Misc ID", 'E4 TB Allocation Details'!$A$18:$L$18, 0),FALSE), 'E2 Allocators'!$B$15:$W$361, MATCH('O5 Details by Class &amp; Accounts'!BB$18, 'E2 Allocators'!$B$15:$W$15, 0),FALSE)*$E124)</f>
        <v>0</v>
      </c>
      <c r="BC124" s="1412">
        <f ca="1">IF(ISERROR(VLOOKUP(VLOOKUP($A124, 'E4 TB Allocation Details'!$A$18:$L$205, MATCH("Misc ID", 'E4 TB Allocation Details'!$A$18:$L$18, 0),FALSE), 'E2 Allocators'!$B$15:$W$361, MATCH('O5 Details by Class &amp; Accounts'!BC$18, 'E2 Allocators'!$B$15:$W$15, 0),FALSE)*$E124), 0, VLOOKUP(VLOOKUP($A124, 'E4 TB Allocation Details'!$A$18:$L$205, MATCH("Misc ID", 'E4 TB Allocation Details'!$A$18:$L$18, 0),FALSE), 'E2 Allocators'!$B$15:$W$361, MATCH('O5 Details by Class &amp; Accounts'!BC$18, 'E2 Allocators'!$B$15:$W$15, 0),FALSE)*$E124)</f>
        <v>0</v>
      </c>
      <c r="BD124" s="1412">
        <f ca="1">IF(ISERROR(VLOOKUP(VLOOKUP($A124, 'E4 TB Allocation Details'!$A$18:$L$205, MATCH("Misc ID", 'E4 TB Allocation Details'!$A$18:$L$18, 0),FALSE), 'E2 Allocators'!$B$15:$W$361, MATCH('O5 Details by Class &amp; Accounts'!BD$18, 'E2 Allocators'!$B$15:$W$15, 0),FALSE)*$E124), 0, VLOOKUP(VLOOKUP($A124, 'E4 TB Allocation Details'!$A$18:$L$205, MATCH("Misc ID", 'E4 TB Allocation Details'!$A$18:$L$18, 0),FALSE), 'E2 Allocators'!$B$15:$W$361, MATCH('O5 Details by Class &amp; Accounts'!BD$18, 'E2 Allocators'!$B$15:$W$15, 0),FALSE)*$E124)</f>
        <v>0</v>
      </c>
      <c r="BE124" s="1412">
        <f ca="1">IF(ISERROR(VLOOKUP(VLOOKUP($A124, 'E4 TB Allocation Details'!$A$18:$L$205, MATCH("Misc ID", 'E4 TB Allocation Details'!$A$18:$L$18, 0),FALSE), 'E2 Allocators'!$B$15:$W$361, MATCH('O5 Details by Class &amp; Accounts'!BE$18, 'E2 Allocators'!$B$15:$W$15, 0),FALSE)*$E124), 0, VLOOKUP(VLOOKUP($A124, 'E4 TB Allocation Details'!$A$18:$L$205, MATCH("Misc ID", 'E4 TB Allocation Details'!$A$18:$L$18, 0),FALSE), 'E2 Allocators'!$B$15:$W$361, MATCH('O5 Details by Class &amp; Accounts'!BE$18, 'E2 Allocators'!$B$15:$W$15, 0),FALSE)*$E124)</f>
        <v>0</v>
      </c>
      <c r="BF124" s="1412">
        <f ca="1">IF(ISERROR(VLOOKUP(VLOOKUP($A124, 'E4 TB Allocation Details'!$A$18:$L$205, MATCH("Misc ID", 'E4 TB Allocation Details'!$A$18:$L$18, 0),FALSE), 'E2 Allocators'!$B$15:$W$361, MATCH('O5 Details by Class &amp; Accounts'!BF$18, 'E2 Allocators'!$B$15:$W$15, 0),FALSE)*$E124), 0, VLOOKUP(VLOOKUP($A124, 'E4 TB Allocation Details'!$A$18:$L$205, MATCH("Misc ID", 'E4 TB Allocation Details'!$A$18:$L$18, 0),FALSE), 'E2 Allocators'!$B$15:$W$361, MATCH('O5 Details by Class &amp; Accounts'!BF$18, 'E2 Allocators'!$B$15:$W$15, 0),FALSE)*$E124)</f>
        <v>0</v>
      </c>
      <c r="BG124" s="1412">
        <f ca="1">IF(ISERROR(VLOOKUP(VLOOKUP($A124, 'E4 TB Allocation Details'!$A$18:$L$205, MATCH("Misc ID", 'E4 TB Allocation Details'!$A$18:$L$18, 0),FALSE), 'E2 Allocators'!$B$15:$W$361, MATCH('O5 Details by Class &amp; Accounts'!BG$18, 'E2 Allocators'!$B$15:$W$15, 0),FALSE)*$E124), 0, VLOOKUP(VLOOKUP($A124, 'E4 TB Allocation Details'!$A$18:$L$205, MATCH("Misc ID", 'E4 TB Allocation Details'!$A$18:$L$18, 0),FALSE), 'E2 Allocators'!$B$15:$W$361, MATCH('O5 Details by Class &amp; Accounts'!BG$18, 'E2 Allocators'!$B$15:$W$15, 0),FALSE)*$E124)</f>
        <v>0</v>
      </c>
      <c r="BH124" s="1412">
        <f ca="1">IF(ISERROR(VLOOKUP(VLOOKUP($A124, 'E4 TB Allocation Details'!$A$18:$L$205, MATCH("Misc ID", 'E4 TB Allocation Details'!$A$18:$L$18, 0),FALSE), 'E2 Allocators'!$B$15:$W$361, MATCH('O5 Details by Class &amp; Accounts'!BH$18, 'E2 Allocators'!$B$15:$W$15, 0),FALSE)*$E124), 0, VLOOKUP(VLOOKUP($A124, 'E4 TB Allocation Details'!$A$18:$L$205, MATCH("Misc ID", 'E4 TB Allocation Details'!$A$18:$L$18, 0),FALSE), 'E2 Allocators'!$B$15:$W$361, MATCH('O5 Details by Class &amp; Accounts'!BH$18, 'E2 Allocators'!$B$15:$W$15, 0),FALSE)*$E124)</f>
        <v>0</v>
      </c>
      <c r="BI124" s="1412">
        <f ca="1">IF(ISERROR(VLOOKUP(VLOOKUP($A124, 'E4 TB Allocation Details'!$A$18:$L$205, MATCH("Misc ID", 'E4 TB Allocation Details'!$A$18:$L$18, 0),FALSE), 'E2 Allocators'!$B$15:$W$361, MATCH('O5 Details by Class &amp; Accounts'!BI$18, 'E2 Allocators'!$B$15:$W$15, 0),FALSE)*$E124), 0, VLOOKUP(VLOOKUP($A124, 'E4 TB Allocation Details'!$A$18:$L$205, MATCH("Misc ID", 'E4 TB Allocation Details'!$A$18:$L$18, 0),FALSE), 'E2 Allocators'!$B$15:$W$361, MATCH('O5 Details by Class &amp; Accounts'!BI$18, 'E2 Allocators'!$B$15:$W$15, 0),FALSE)*$E124)</f>
        <v>0</v>
      </c>
      <c r="BJ124" s="1412">
        <f ca="1">IF(ISERROR(VLOOKUP(VLOOKUP($A124, 'E4 TB Allocation Details'!$A$18:$L$205, MATCH("Misc ID", 'E4 TB Allocation Details'!$A$18:$L$18, 0),FALSE), 'E2 Allocators'!$B$15:$W$361, MATCH('O5 Details by Class &amp; Accounts'!BJ$18, 'E2 Allocators'!$B$15:$W$15, 0),FALSE)*$E124), 0, VLOOKUP(VLOOKUP($A124, 'E4 TB Allocation Details'!$A$18:$L$205, MATCH("Misc ID", 'E4 TB Allocation Details'!$A$18:$L$18, 0),FALSE), 'E2 Allocators'!$B$15:$W$361, MATCH('O5 Details by Class &amp; Accounts'!BJ$18, 'E2 Allocators'!$B$15:$W$15, 0),FALSE)*$E124)</f>
        <v>0</v>
      </c>
      <c r="BK124" s="1412">
        <f ca="1">IF(ISERROR(VLOOKUP(VLOOKUP($A124, 'E4 TB Allocation Details'!$A$18:$L$205, MATCH("Misc ID", 'E4 TB Allocation Details'!$A$18:$L$18, 0),FALSE), 'E2 Allocators'!$B$15:$W$361, MATCH('O5 Details by Class &amp; Accounts'!BK$18, 'E2 Allocators'!$B$15:$W$15, 0),FALSE)*$E124), 0, VLOOKUP(VLOOKUP($A124, 'E4 TB Allocation Details'!$A$18:$L$205, MATCH("Misc ID", 'E4 TB Allocation Details'!$A$18:$L$18, 0),FALSE), 'E2 Allocators'!$B$15:$W$361, MATCH('O5 Details by Class &amp; Accounts'!BK$18, 'E2 Allocators'!$B$15:$W$15, 0),FALSE)*$E124)</f>
        <v>0</v>
      </c>
      <c r="BL124" s="1412">
        <f ca="1">IF(ISERROR(VLOOKUP(VLOOKUP($A124, 'E4 TB Allocation Details'!$A$18:$L$205, MATCH("Misc ID", 'E4 TB Allocation Details'!$A$18:$L$18, 0),FALSE), 'E2 Allocators'!$B$15:$W$361, MATCH('O5 Details by Class &amp; Accounts'!BL$18, 'E2 Allocators'!$B$15:$W$15, 0),FALSE)*$E124), 0, VLOOKUP(VLOOKUP($A124, 'E4 TB Allocation Details'!$A$18:$L$205, MATCH("Misc ID", 'E4 TB Allocation Details'!$A$18:$L$18, 0),FALSE), 'E2 Allocators'!$B$15:$W$361, MATCH('O5 Details by Class &amp; Accounts'!BL$18, 'E2 Allocators'!$B$15:$W$15, 0),FALSE)*$E124)</f>
        <v>0</v>
      </c>
      <c r="BM124" s="1412">
        <f ca="1">IF(ISERROR(VLOOKUP(VLOOKUP($A124, 'E4 TB Allocation Details'!$A$18:$L$205, MATCH("Misc ID", 'E4 TB Allocation Details'!$A$18:$L$18, 0),FALSE), 'E2 Allocators'!$B$15:$W$361, MATCH('O5 Details by Class &amp; Accounts'!BM$18, 'E2 Allocators'!$B$15:$W$15, 0),FALSE)*$E124), 0, VLOOKUP(VLOOKUP($A124, 'E4 TB Allocation Details'!$A$18:$L$205, MATCH("Misc ID", 'E4 TB Allocation Details'!$A$18:$L$18, 0),FALSE), 'E2 Allocators'!$B$15:$W$361, MATCH('O5 Details by Class &amp; Accounts'!BM$18, 'E2 Allocators'!$B$15:$W$15, 0),FALSE)*$E124)</f>
        <v>0</v>
      </c>
      <c r="BN124" s="1412">
        <f ca="1">IF(ISERROR(VLOOKUP(VLOOKUP($A124, 'E4 TB Allocation Details'!$A$18:$L$205, MATCH("Misc ID", 'E4 TB Allocation Details'!$A$18:$L$18, 0),FALSE), 'E2 Allocators'!$B$15:$W$361, MATCH('O5 Details by Class &amp; Accounts'!BN$18, 'E2 Allocators'!$B$15:$W$15, 0),FALSE)*$E124), 0, VLOOKUP(VLOOKUP($A124, 'E4 TB Allocation Details'!$A$18:$L$205, MATCH("Misc ID", 'E4 TB Allocation Details'!$A$18:$L$18, 0),FALSE), 'E2 Allocators'!$B$15:$W$361, MATCH('O5 Details by Class &amp; Accounts'!BN$18, 'E2 Allocators'!$B$15:$W$15, 0),FALSE)*$E124)</f>
        <v>0</v>
      </c>
      <c r="BO124" s="1412">
        <f ca="1">IF(ISERROR(VLOOKUP(VLOOKUP($A124, 'E4 TB Allocation Details'!$A$18:$L$205, MATCH("Misc ID", 'E4 TB Allocation Details'!$A$18:$L$18, 0),FALSE), 'E2 Allocators'!$B$15:$W$361, MATCH('O5 Details by Class &amp; Accounts'!BO$18, 'E2 Allocators'!$B$15:$W$15, 0),FALSE)*$E124), 0, VLOOKUP(VLOOKUP($A124, 'E4 TB Allocation Details'!$A$18:$L$205, MATCH("Misc ID", 'E4 TB Allocation Details'!$A$18:$L$18, 0),FALSE), 'E2 Allocators'!$B$15:$W$361, MATCH('O5 Details by Class &amp; Accounts'!BO$18, 'E2 Allocators'!$B$15:$W$15, 0),FALSE)*$E124)</f>
        <v>0</v>
      </c>
      <c r="BP124" s="1412">
        <f ca="1">IF(ISERROR(VLOOKUP(VLOOKUP($A124, 'E4 TB Allocation Details'!$A$18:$L$205, MATCH("Misc ID", 'E4 TB Allocation Details'!$A$18:$L$18, 0),FALSE), 'E2 Allocators'!$B$15:$W$361, MATCH('O5 Details by Class &amp; Accounts'!BP$18, 'E2 Allocators'!$B$15:$W$15, 0),FALSE)*$E124), 0, VLOOKUP(VLOOKUP($A124, 'E4 TB Allocation Details'!$A$18:$L$205, MATCH("Misc ID", 'E4 TB Allocation Details'!$A$18:$L$18, 0),FALSE), 'E2 Allocators'!$B$15:$W$361, MATCH('O5 Details by Class &amp; Accounts'!BP$18, 'E2 Allocators'!$B$15:$W$15, 0),FALSE)*$E124)</f>
        <v>0</v>
      </c>
      <c r="BQ124" s="1412">
        <f ca="1">IF(ISERROR(VLOOKUP(VLOOKUP($A124, 'E4 TB Allocation Details'!$A$18:$L$205, MATCH("Misc ID", 'E4 TB Allocation Details'!$A$18:$L$18, 0),FALSE), 'E2 Allocators'!$B$15:$W$361, MATCH('O5 Details by Class &amp; Accounts'!BQ$18, 'E2 Allocators'!$B$15:$W$15, 0),FALSE)*$E124), 0, VLOOKUP(VLOOKUP($A124, 'E4 TB Allocation Details'!$A$18:$L$205, MATCH("Misc ID", 'E4 TB Allocation Details'!$A$18:$L$18, 0),FALSE), 'E2 Allocators'!$B$15:$W$361, MATCH('O5 Details by Class &amp; Accounts'!BQ$18, 'E2 Allocators'!$B$15:$W$15, 0),FALSE)*$E124)</f>
        <v>0</v>
      </c>
      <c r="BR124" s="1412">
        <f ca="1">IF(ISERROR(VLOOKUP(VLOOKUP($A124, 'E4 TB Allocation Details'!$A$18:$L$205, MATCH("Misc ID", 'E4 TB Allocation Details'!$A$18:$L$18, 0),FALSE), 'E2 Allocators'!$B$15:$W$361, MATCH('O5 Details by Class &amp; Accounts'!BR$18, 'E2 Allocators'!$B$15:$W$15, 0),FALSE)*$E124), 0, VLOOKUP(VLOOKUP($A124, 'E4 TB Allocation Details'!$A$18:$L$205, MATCH("Misc ID", 'E4 TB Allocation Details'!$A$18:$L$18, 0),FALSE), 'E2 Allocators'!$B$15:$W$361, MATCH('O5 Details by Class &amp; Accounts'!BR$18, 'E2 Allocators'!$B$15:$W$15, 0),FALSE)*$E124)</f>
        <v>0</v>
      </c>
      <c r="BS124" s="1412">
        <f t="shared" si="34"/>
        <v>0</v>
      </c>
      <c r="BT124" s="1412">
        <f ca="1">IF(ISERROR(VLOOKUP(VLOOKUP($A124, 'E4 TB Allocation Details'!$A$18:$L$205, MATCH("A &amp; G ID", 'E4 TB Allocation Details'!$A$18:$L$18, 0),FALSE), 'E2 Allocators'!$B$15:$W$361, MATCH('O5 Details by Class &amp; Accounts'!BT$18, 'E2 Allocators'!$B$15:$W$15, 0),FALSE)*$E124), 0, VLOOKUP(VLOOKUP($A124, 'E4 TB Allocation Details'!$A$18:$L$205, MATCH("A &amp; G ID", 'E4 TB Allocation Details'!$A$18:$L$18, 0),FALSE), 'E2 Allocators'!$B$15:$W$361, MATCH('O5 Details by Class &amp; Accounts'!BT$18, 'E2 Allocators'!$B$15:$W$15, 0),FALSE)*$E124)</f>
        <v>0</v>
      </c>
      <c r="BU124" s="1412">
        <f ca="1">IF(ISERROR(VLOOKUP(VLOOKUP($A124, 'E4 TB Allocation Details'!$A$18:$L$205, MATCH("A &amp; G ID", 'E4 TB Allocation Details'!$A$18:$L$18, 0),FALSE), 'E2 Allocators'!$B$15:$W$361, MATCH('O5 Details by Class &amp; Accounts'!BU$18, 'E2 Allocators'!$B$15:$W$15, 0),FALSE)*$E124), 0, VLOOKUP(VLOOKUP($A124, 'E4 TB Allocation Details'!$A$18:$L$205, MATCH("A &amp; G ID", 'E4 TB Allocation Details'!$A$18:$L$18, 0),FALSE), 'E2 Allocators'!$B$15:$W$361, MATCH('O5 Details by Class &amp; Accounts'!BU$18, 'E2 Allocators'!$B$15:$W$15, 0),FALSE)*$E124)</f>
        <v>0</v>
      </c>
      <c r="BV124" s="1412">
        <f ca="1">IF(ISERROR(VLOOKUP(VLOOKUP($A124, 'E4 TB Allocation Details'!$A$18:$L$205, MATCH("A &amp; G ID", 'E4 TB Allocation Details'!$A$18:$L$18, 0),FALSE), 'E2 Allocators'!$B$15:$W$361, MATCH('O5 Details by Class &amp; Accounts'!BV$18, 'E2 Allocators'!$B$15:$W$15, 0),FALSE)*$E124), 0, VLOOKUP(VLOOKUP($A124, 'E4 TB Allocation Details'!$A$18:$L$205, MATCH("A &amp; G ID", 'E4 TB Allocation Details'!$A$18:$L$18, 0),FALSE), 'E2 Allocators'!$B$15:$W$361, MATCH('O5 Details by Class &amp; Accounts'!BV$18, 'E2 Allocators'!$B$15:$W$15, 0),FALSE)*$E124)</f>
        <v>0</v>
      </c>
      <c r="BW124" s="1412">
        <f ca="1">IF(ISERROR(VLOOKUP(VLOOKUP($A124, 'E4 TB Allocation Details'!$A$18:$L$205, MATCH("A &amp; G ID", 'E4 TB Allocation Details'!$A$18:$L$18, 0),FALSE), 'E2 Allocators'!$B$15:$W$361, MATCH('O5 Details by Class &amp; Accounts'!BW$18, 'E2 Allocators'!$B$15:$W$15, 0),FALSE)*$E124), 0, VLOOKUP(VLOOKUP($A124, 'E4 TB Allocation Details'!$A$18:$L$205, MATCH("A &amp; G ID", 'E4 TB Allocation Details'!$A$18:$L$18, 0),FALSE), 'E2 Allocators'!$B$15:$W$361, MATCH('O5 Details by Class &amp; Accounts'!BW$18, 'E2 Allocators'!$B$15:$W$15, 0),FALSE)*$E124)</f>
        <v>0</v>
      </c>
      <c r="BX124" s="1412">
        <f ca="1">IF(ISERROR(VLOOKUP(VLOOKUP($A124, 'E4 TB Allocation Details'!$A$18:$L$205, MATCH("A &amp; G ID", 'E4 TB Allocation Details'!$A$18:$L$18, 0),FALSE), 'E2 Allocators'!$B$15:$W$361, MATCH('O5 Details by Class &amp; Accounts'!BX$18, 'E2 Allocators'!$B$15:$W$15, 0),FALSE)*$E124), 0, VLOOKUP(VLOOKUP($A124, 'E4 TB Allocation Details'!$A$18:$L$205, MATCH("A &amp; G ID", 'E4 TB Allocation Details'!$A$18:$L$18, 0),FALSE), 'E2 Allocators'!$B$15:$W$361, MATCH('O5 Details by Class &amp; Accounts'!BX$18, 'E2 Allocators'!$B$15:$W$15, 0),FALSE)*$E124)</f>
        <v>0</v>
      </c>
      <c r="BY124" s="1412">
        <f ca="1">IF(ISERROR(VLOOKUP(VLOOKUP($A124, 'E4 TB Allocation Details'!$A$18:$L$205, MATCH("A &amp; G ID", 'E4 TB Allocation Details'!$A$18:$L$18, 0),FALSE), 'E2 Allocators'!$B$15:$W$361, MATCH('O5 Details by Class &amp; Accounts'!BY$18, 'E2 Allocators'!$B$15:$W$15, 0),FALSE)*$E124), 0, VLOOKUP(VLOOKUP($A124, 'E4 TB Allocation Details'!$A$18:$L$205, MATCH("A &amp; G ID", 'E4 TB Allocation Details'!$A$18:$L$18, 0),FALSE), 'E2 Allocators'!$B$15:$W$361, MATCH('O5 Details by Class &amp; Accounts'!BY$18, 'E2 Allocators'!$B$15:$W$15, 0),FALSE)*$E124)</f>
        <v>0</v>
      </c>
      <c r="BZ124" s="1412">
        <f ca="1">IF(ISERROR(VLOOKUP(VLOOKUP($A124, 'E4 TB Allocation Details'!$A$18:$L$205, MATCH("A &amp; G ID", 'E4 TB Allocation Details'!$A$18:$L$18, 0),FALSE), 'E2 Allocators'!$B$15:$W$361, MATCH('O5 Details by Class &amp; Accounts'!BZ$18, 'E2 Allocators'!$B$15:$W$15, 0),FALSE)*$E124), 0, VLOOKUP(VLOOKUP($A124, 'E4 TB Allocation Details'!$A$18:$L$205, MATCH("A &amp; G ID", 'E4 TB Allocation Details'!$A$18:$L$18, 0),FALSE), 'E2 Allocators'!$B$15:$W$361, MATCH('O5 Details by Class &amp; Accounts'!BZ$18, 'E2 Allocators'!$B$15:$W$15, 0),FALSE)*$E124)</f>
        <v>0</v>
      </c>
      <c r="CA124" s="1412">
        <f ca="1">IF(ISERROR(VLOOKUP(VLOOKUP($A124, 'E4 TB Allocation Details'!$A$18:$L$205, MATCH("A &amp; G ID", 'E4 TB Allocation Details'!$A$18:$L$18, 0),FALSE), 'E2 Allocators'!$B$15:$W$361, MATCH('O5 Details by Class &amp; Accounts'!CA$18, 'E2 Allocators'!$B$15:$W$15, 0),FALSE)*$E124), 0, VLOOKUP(VLOOKUP($A124, 'E4 TB Allocation Details'!$A$18:$L$205, MATCH("A &amp; G ID", 'E4 TB Allocation Details'!$A$18:$L$18, 0),FALSE), 'E2 Allocators'!$B$15:$W$361, MATCH('O5 Details by Class &amp; Accounts'!CA$18, 'E2 Allocators'!$B$15:$W$15, 0),FALSE)*$E124)</f>
        <v>0</v>
      </c>
      <c r="CB124" s="1412">
        <f ca="1">IF(ISERROR(VLOOKUP(VLOOKUP($A124, 'E4 TB Allocation Details'!$A$18:$L$205, MATCH("A &amp; G ID", 'E4 TB Allocation Details'!$A$18:$L$18, 0),FALSE), 'E2 Allocators'!$B$15:$W$361, MATCH('O5 Details by Class &amp; Accounts'!CB$18, 'E2 Allocators'!$B$15:$W$15, 0),FALSE)*$E124), 0, VLOOKUP(VLOOKUP($A124, 'E4 TB Allocation Details'!$A$18:$L$205, MATCH("A &amp; G ID", 'E4 TB Allocation Details'!$A$18:$L$18, 0),FALSE), 'E2 Allocators'!$B$15:$W$361, MATCH('O5 Details by Class &amp; Accounts'!CB$18, 'E2 Allocators'!$B$15:$W$15, 0),FALSE)*$E124)</f>
        <v>0</v>
      </c>
      <c r="CC124" s="1412">
        <f ca="1">IF(ISERROR(VLOOKUP(VLOOKUP($A124, 'E4 TB Allocation Details'!$A$18:$L$205, MATCH("A &amp; G ID", 'E4 TB Allocation Details'!$A$18:$L$18, 0),FALSE), 'E2 Allocators'!$B$15:$W$361, MATCH('O5 Details by Class &amp; Accounts'!CC$18, 'E2 Allocators'!$B$15:$W$15, 0),FALSE)*$E124), 0, VLOOKUP(VLOOKUP($A124, 'E4 TB Allocation Details'!$A$18:$L$205, MATCH("A &amp; G ID", 'E4 TB Allocation Details'!$A$18:$L$18, 0),FALSE), 'E2 Allocators'!$B$15:$W$361, MATCH('O5 Details by Class &amp; Accounts'!CC$18, 'E2 Allocators'!$B$15:$W$15, 0),FALSE)*$E124)</f>
        <v>0</v>
      </c>
      <c r="CD124" s="1412">
        <f ca="1">IF(ISERROR(VLOOKUP(VLOOKUP($A124, 'E4 TB Allocation Details'!$A$18:$L$205, MATCH("A &amp; G ID", 'E4 TB Allocation Details'!$A$18:$L$18, 0),FALSE), 'E2 Allocators'!$B$15:$W$361, MATCH('O5 Details by Class &amp; Accounts'!CD$18, 'E2 Allocators'!$B$15:$W$15, 0),FALSE)*$E124), 0, VLOOKUP(VLOOKUP($A124, 'E4 TB Allocation Details'!$A$18:$L$205, MATCH("A &amp; G ID", 'E4 TB Allocation Details'!$A$18:$L$18, 0),FALSE), 'E2 Allocators'!$B$15:$W$361, MATCH('O5 Details by Class &amp; Accounts'!CD$18, 'E2 Allocators'!$B$15:$W$15, 0),FALSE)*$E124)</f>
        <v>0</v>
      </c>
      <c r="CE124" s="1412">
        <f ca="1">IF(ISERROR(VLOOKUP(VLOOKUP($A124, 'E4 TB Allocation Details'!$A$18:$L$205, MATCH("A &amp; G ID", 'E4 TB Allocation Details'!$A$18:$L$18, 0),FALSE), 'E2 Allocators'!$B$15:$W$361, MATCH('O5 Details by Class &amp; Accounts'!CE$18, 'E2 Allocators'!$B$15:$W$15, 0),FALSE)*$E124), 0, VLOOKUP(VLOOKUP($A124, 'E4 TB Allocation Details'!$A$18:$L$205, MATCH("A &amp; G ID", 'E4 TB Allocation Details'!$A$18:$L$18, 0),FALSE), 'E2 Allocators'!$B$15:$W$361, MATCH('O5 Details by Class &amp; Accounts'!CE$18, 'E2 Allocators'!$B$15:$W$15, 0),FALSE)*$E124)</f>
        <v>0</v>
      </c>
      <c r="CF124" s="1412">
        <f ca="1">IF(ISERROR(VLOOKUP(VLOOKUP($A124, 'E4 TB Allocation Details'!$A$18:$L$205, MATCH("A &amp; G ID", 'E4 TB Allocation Details'!$A$18:$L$18, 0),FALSE), 'E2 Allocators'!$B$15:$W$361, MATCH('O5 Details by Class &amp; Accounts'!CF$18, 'E2 Allocators'!$B$15:$W$15, 0),FALSE)*$E124), 0, VLOOKUP(VLOOKUP($A124, 'E4 TB Allocation Details'!$A$18:$L$205, MATCH("A &amp; G ID", 'E4 TB Allocation Details'!$A$18:$L$18, 0),FALSE), 'E2 Allocators'!$B$15:$W$361, MATCH('O5 Details by Class &amp; Accounts'!CF$18, 'E2 Allocators'!$B$15:$W$15, 0),FALSE)*$E124)</f>
        <v>0</v>
      </c>
      <c r="CG124" s="1412">
        <f ca="1">IF(ISERROR(VLOOKUP(VLOOKUP($A124, 'E4 TB Allocation Details'!$A$18:$L$205, MATCH("A &amp; G ID", 'E4 TB Allocation Details'!$A$18:$L$18, 0),FALSE), 'E2 Allocators'!$B$15:$W$361, MATCH('O5 Details by Class &amp; Accounts'!CG$18, 'E2 Allocators'!$B$15:$W$15, 0),FALSE)*$E124), 0, VLOOKUP(VLOOKUP($A124, 'E4 TB Allocation Details'!$A$18:$L$205, MATCH("A &amp; G ID", 'E4 TB Allocation Details'!$A$18:$L$18, 0),FALSE), 'E2 Allocators'!$B$15:$W$361, MATCH('O5 Details by Class &amp; Accounts'!CG$18, 'E2 Allocators'!$B$15:$W$15, 0),FALSE)*$E124)</f>
        <v>0</v>
      </c>
      <c r="CH124" s="1412">
        <f ca="1">IF(ISERROR(VLOOKUP(VLOOKUP($A124, 'E4 TB Allocation Details'!$A$18:$L$205, MATCH("A &amp; G ID", 'E4 TB Allocation Details'!$A$18:$L$18, 0),FALSE), 'E2 Allocators'!$B$15:$W$361, MATCH('O5 Details by Class &amp; Accounts'!CH$18, 'E2 Allocators'!$B$15:$W$15, 0),FALSE)*$E124), 0, VLOOKUP(VLOOKUP($A124, 'E4 TB Allocation Details'!$A$18:$L$205, MATCH("A &amp; G ID", 'E4 TB Allocation Details'!$A$18:$L$18, 0),FALSE), 'E2 Allocators'!$B$15:$W$361, MATCH('O5 Details by Class &amp; Accounts'!CH$18, 'E2 Allocators'!$B$15:$W$15, 0),FALSE)*$E124)</f>
        <v>0</v>
      </c>
      <c r="CI124" s="1412">
        <f ca="1">IF(ISERROR(VLOOKUP(VLOOKUP($A124, 'E4 TB Allocation Details'!$A$18:$L$205, MATCH("A &amp; G ID", 'E4 TB Allocation Details'!$A$18:$L$18, 0),FALSE), 'E2 Allocators'!$B$15:$W$361, MATCH('O5 Details by Class &amp; Accounts'!CI$18, 'E2 Allocators'!$B$15:$W$15, 0),FALSE)*$E124), 0, VLOOKUP(VLOOKUP($A124, 'E4 TB Allocation Details'!$A$18:$L$205, MATCH("A &amp; G ID", 'E4 TB Allocation Details'!$A$18:$L$18, 0),FALSE), 'E2 Allocators'!$B$15:$W$361, MATCH('O5 Details by Class &amp; Accounts'!CI$18, 'E2 Allocators'!$B$15:$W$15, 0),FALSE)*$E124)</f>
        <v>0</v>
      </c>
      <c r="CJ124" s="1412">
        <f ca="1">IF(ISERROR(VLOOKUP(VLOOKUP($A124, 'E4 TB Allocation Details'!$A$18:$L$205, MATCH("A &amp; G ID", 'E4 TB Allocation Details'!$A$18:$L$18, 0),FALSE), 'E2 Allocators'!$B$15:$W$361, MATCH('O5 Details by Class &amp; Accounts'!CJ$18, 'E2 Allocators'!$B$15:$W$15, 0),FALSE)*$E124), 0, VLOOKUP(VLOOKUP($A124, 'E4 TB Allocation Details'!$A$18:$L$205, MATCH("A &amp; G ID", 'E4 TB Allocation Details'!$A$18:$L$18, 0),FALSE), 'E2 Allocators'!$B$15:$W$361, MATCH('O5 Details by Class &amp; Accounts'!CJ$18, 'E2 Allocators'!$B$15:$W$15, 0),FALSE)*$E124)</f>
        <v>0</v>
      </c>
      <c r="CK124" s="1412">
        <f ca="1">IF(ISERROR(VLOOKUP(VLOOKUP($A124, 'E4 TB Allocation Details'!$A$18:$L$205, MATCH("A &amp; G ID", 'E4 TB Allocation Details'!$A$18:$L$18, 0),FALSE), 'E2 Allocators'!$B$15:$W$361, MATCH('O5 Details by Class &amp; Accounts'!CK$18, 'E2 Allocators'!$B$15:$W$15, 0),FALSE)*$E124), 0, VLOOKUP(VLOOKUP($A124, 'E4 TB Allocation Details'!$A$18:$L$205, MATCH("A &amp; G ID", 'E4 TB Allocation Details'!$A$18:$L$18, 0),FALSE), 'E2 Allocators'!$B$15:$W$361, MATCH('O5 Details by Class &amp; Accounts'!CK$18, 'E2 Allocators'!$B$15:$W$15, 0),FALSE)*$E124)</f>
        <v>0</v>
      </c>
      <c r="CL124" s="1412">
        <f ca="1">IF(ISERROR(VLOOKUP(VLOOKUP($A124, 'E4 TB Allocation Details'!$A$18:$L$205, MATCH("A &amp; G ID", 'E4 TB Allocation Details'!$A$18:$L$18, 0),FALSE), 'E2 Allocators'!$B$15:$W$361, MATCH('O5 Details by Class &amp; Accounts'!CL$18, 'E2 Allocators'!$B$15:$W$15, 0),FALSE)*$E124), 0, VLOOKUP(VLOOKUP($A124, 'E4 TB Allocation Details'!$A$18:$L$205, MATCH("A &amp; G ID", 'E4 TB Allocation Details'!$A$18:$L$18, 0),FALSE), 'E2 Allocators'!$B$15:$W$361, MATCH('O5 Details by Class &amp; Accounts'!CL$18, 'E2 Allocators'!$B$15:$W$15, 0),FALSE)*$E124)</f>
        <v>0</v>
      </c>
      <c r="CM124" s="1412">
        <f ca="1">IF(ISERROR(VLOOKUP(VLOOKUP($A124, 'E4 TB Allocation Details'!$A$18:$L$205, MATCH("A &amp; G ID", 'E4 TB Allocation Details'!$A$18:$L$18, 0),FALSE), 'E2 Allocators'!$B$15:$W$361, MATCH('O5 Details by Class &amp; Accounts'!CM$18, 'E2 Allocators'!$B$15:$W$15, 0),FALSE)*$E124), 0, VLOOKUP(VLOOKUP($A124, 'E4 TB Allocation Details'!$A$18:$L$205, MATCH("A &amp; G ID", 'E4 TB Allocation Details'!$A$18:$L$18, 0),FALSE), 'E2 Allocators'!$B$15:$W$361, MATCH('O5 Details by Class &amp; Accounts'!CM$18, 'E2 Allocators'!$B$15:$W$15, 0),FALSE)*$E124)</f>
        <v>0</v>
      </c>
      <c r="CN124" s="1412">
        <f t="shared" si="35"/>
        <v>0</v>
      </c>
      <c r="CO124" s="1792">
        <f t="shared" si="36"/>
        <v>-1.4551915228366852E-11</v>
      </c>
      <c r="CQ124" s="2087" t="s">
        <v>448</v>
      </c>
    </row>
    <row r="125" spans="1:95" s="81" customFormat="1" ht="12.75">
      <c r="A125" s="1177">
        <v>5012</v>
      </c>
      <c r="B125" s="1176" t="s">
        <v>302</v>
      </c>
      <c r="C125" s="1789">
        <f ca="1">IF(ISERROR(VLOOKUP($A125,'I3 TB Data'!$A$23:$H$458,MATCH('O5 Details by Class &amp; Accounts'!$C$18, 'I3 TB Data'!$A$23:$H$23,0),0)), 0, VLOOKUP($A125,'I3 TB Data'!$A$23:$H$458,MATCH('O5 Details by Class &amp; Accounts'!$C$18,'I3 TB Data'!$A$23:$H$23,0),0))</f>
        <v>0</v>
      </c>
      <c r="D125" s="1790"/>
      <c r="E125" s="1789">
        <f t="shared" si="24"/>
        <v>0</v>
      </c>
      <c r="F125" s="1791">
        <f ca="1">IF(ISERROR(VLOOKUP($A125, 'E1 Categorization'!A33:E122, MATCH("Customer Component", 'E1 Categorization'!$A$33:$E$33,0), 0)), 0, IF(VLOOKUP($A125, 'E1 Categorization'!A33:E122, MATCH("Customer Component", 'E1 Categorization'!$A$33:$E$33,0), 0)=0, 'O5 Details by Class &amp; Accounts'!$E125, IF(AND(VLOOKUP($A125, 'E1 Categorization'!A33:E122, MATCH("Customer Component", 'E1 Categorization'!$A$33:$E$33,0), 0) &gt;0, VLOOKUP($A125, 'E1 Categorization'!A33:E122, MATCH("Customer Component", 'E1 Categorization'!$A$33:$E$33,0), 0)&lt;1), 'O5 Details by Class &amp; Accounts'!$E125*(1-VLOOKUP($A125, 'E1 Categorization'!A33:E122, MATCH("Customer Component", 'E1 Categorization'!$A$33:$E$33,0), 0)), 0)))</f>
        <v>0</v>
      </c>
      <c r="G125" s="1791">
        <f ca="1">IF(ISERROR(VLOOKUP($A125, 'E1 Categorization'!A33:E122, MATCH("Customer Component", 'E1 Categorization'!$A$33:$E$33,0), 0)),0, IF(VLOOKUP($A125, 'E1 Categorization'!A33:E122, MATCH("Customer Component", 'E1 Categorization'!$A$33:$E$33,0), 0)=0, 0, IF(AND(VLOOKUP($A125, 'E1 Categorization'!A33:E122, MATCH("Customer Component", 'E1 Categorization'!$A$33:$E$33,0), 0) &gt;0, VLOOKUP($A125, 'E1 Categorization'!A33:E122, MATCH("Customer Component", 'E1 Categorization'!$A$33:$E$33,0), 0)&lt;1), 'O5 Details by Class &amp; Accounts'!$E125*(VLOOKUP($A125, 'E1 Categorization'!A33:E122, MATCH("Customer Component", 'E1 Categorization'!$A$33:$E$33,0), 0)), 'O5 Details by Class &amp; Accounts'!$E125)))</f>
        <v>0</v>
      </c>
      <c r="H125" s="1412">
        <f t="shared" si="31"/>
        <v>0</v>
      </c>
      <c r="I125" s="1412">
        <f ca="1">IF(ISERROR(VLOOKUP(VLOOKUP($A125, 'E4 TB Allocation Details'!$A$18:$L$205, MATCH("Demand ID", 'E4 TB Allocation Details'!$A$18:$L$18, 0),FALSE), 'E2 Allocators'!$B$15:$W$361, MATCH('O5 Details by Class &amp; Accounts'!I$18, 'E2 Allocators'!$B$15:$W$15, 0),FALSE)*$F125), 0, VLOOKUP(VLOOKUP($A125, 'E4 TB Allocation Details'!$A$18:$L$205, MATCH("Demand ID", 'E4 TB Allocation Details'!$A$18:$L$18, 0),FALSE), 'E2 Allocators'!$B$15:$W$361, MATCH('O5 Details by Class &amp; Accounts'!I$18, 'E2 Allocators'!$B$15:$W$15, 0),FALSE)*$F125)</f>
        <v>0</v>
      </c>
      <c r="J125" s="1412">
        <f ca="1">IF(ISERROR(VLOOKUP(VLOOKUP($A125, 'E4 TB Allocation Details'!$A$18:$L$205, MATCH("Demand ID", 'E4 TB Allocation Details'!$A$18:$L$18, 0),FALSE), 'E2 Allocators'!$B$15:$W$361, MATCH('O5 Details by Class &amp; Accounts'!J$18, 'E2 Allocators'!$B$15:$W$15, 0),FALSE)*$F125), 0, VLOOKUP(VLOOKUP($A125, 'E4 TB Allocation Details'!$A$18:$L$205, MATCH("Demand ID", 'E4 TB Allocation Details'!$A$18:$L$18, 0),FALSE), 'E2 Allocators'!$B$15:$W$361, MATCH('O5 Details by Class &amp; Accounts'!J$18, 'E2 Allocators'!$B$15:$W$15, 0),FALSE)*$F125)</f>
        <v>0</v>
      </c>
      <c r="K125" s="1412">
        <f ca="1">IF(ISERROR(VLOOKUP(VLOOKUP($A125, 'E4 TB Allocation Details'!$A$18:$L$205, MATCH("Demand ID", 'E4 TB Allocation Details'!$A$18:$L$18, 0),FALSE), 'E2 Allocators'!$B$15:$W$361, MATCH('O5 Details by Class &amp; Accounts'!K$18, 'E2 Allocators'!$B$15:$W$15, 0),FALSE)*$F125), 0, VLOOKUP(VLOOKUP($A125, 'E4 TB Allocation Details'!$A$18:$L$205, MATCH("Demand ID", 'E4 TB Allocation Details'!$A$18:$L$18, 0),FALSE), 'E2 Allocators'!$B$15:$W$361, MATCH('O5 Details by Class &amp; Accounts'!K$18, 'E2 Allocators'!$B$15:$W$15, 0),FALSE)*$F125)</f>
        <v>0</v>
      </c>
      <c r="L125" s="1412">
        <f ca="1">IF(ISERROR(VLOOKUP(VLOOKUP($A125, 'E4 TB Allocation Details'!$A$18:$L$205, MATCH("Demand ID", 'E4 TB Allocation Details'!$A$18:$L$18, 0),FALSE), 'E2 Allocators'!$B$15:$W$361, MATCH('O5 Details by Class &amp; Accounts'!L$18, 'E2 Allocators'!$B$15:$W$15, 0),FALSE)*$F125), 0, VLOOKUP(VLOOKUP($A125, 'E4 TB Allocation Details'!$A$18:$L$205, MATCH("Demand ID", 'E4 TB Allocation Details'!$A$18:$L$18, 0),FALSE), 'E2 Allocators'!$B$15:$W$361, MATCH('O5 Details by Class &amp; Accounts'!L$18, 'E2 Allocators'!$B$15:$W$15, 0),FALSE)*$F125)</f>
        <v>0</v>
      </c>
      <c r="M125" s="1412">
        <f ca="1">IF(ISERROR(VLOOKUP(VLOOKUP($A125, 'E4 TB Allocation Details'!$A$18:$L$205, MATCH("Demand ID", 'E4 TB Allocation Details'!$A$18:$L$18, 0),FALSE), 'E2 Allocators'!$B$15:$W$361, MATCH('O5 Details by Class &amp; Accounts'!M$18, 'E2 Allocators'!$B$15:$W$15, 0),FALSE)*$F125), 0, VLOOKUP(VLOOKUP($A125, 'E4 TB Allocation Details'!$A$18:$L$205, MATCH("Demand ID", 'E4 TB Allocation Details'!$A$18:$L$18, 0),FALSE), 'E2 Allocators'!$B$15:$W$361, MATCH('O5 Details by Class &amp; Accounts'!M$18, 'E2 Allocators'!$B$15:$W$15, 0),FALSE)*$F125)</f>
        <v>0</v>
      </c>
      <c r="N125" s="1412">
        <f ca="1">IF(ISERROR(VLOOKUP(VLOOKUP($A125, 'E4 TB Allocation Details'!$A$18:$L$205, MATCH("Demand ID", 'E4 TB Allocation Details'!$A$18:$L$18, 0),FALSE), 'E2 Allocators'!$B$15:$W$361, MATCH('O5 Details by Class &amp; Accounts'!N$18, 'E2 Allocators'!$B$15:$W$15, 0),FALSE)*$F125), 0, VLOOKUP(VLOOKUP($A125, 'E4 TB Allocation Details'!$A$18:$L$205, MATCH("Demand ID", 'E4 TB Allocation Details'!$A$18:$L$18, 0),FALSE), 'E2 Allocators'!$B$15:$W$361, MATCH('O5 Details by Class &amp; Accounts'!N$18, 'E2 Allocators'!$B$15:$W$15, 0),FALSE)*$F125)</f>
        <v>0</v>
      </c>
      <c r="O125" s="1412">
        <f ca="1">IF(ISERROR(VLOOKUP(VLOOKUP($A125, 'E4 TB Allocation Details'!$A$18:$L$205, MATCH("Demand ID", 'E4 TB Allocation Details'!$A$18:$L$18, 0),FALSE), 'E2 Allocators'!$B$15:$W$361, MATCH('O5 Details by Class &amp; Accounts'!O$18, 'E2 Allocators'!$B$15:$W$15, 0),FALSE)*$F125), 0, VLOOKUP(VLOOKUP($A125, 'E4 TB Allocation Details'!$A$18:$L$205, MATCH("Demand ID", 'E4 TB Allocation Details'!$A$18:$L$18, 0),FALSE), 'E2 Allocators'!$B$15:$W$361, MATCH('O5 Details by Class &amp; Accounts'!O$18, 'E2 Allocators'!$B$15:$W$15, 0),FALSE)*$F125)</f>
        <v>0</v>
      </c>
      <c r="P125" s="1412">
        <f ca="1">IF(ISERROR(VLOOKUP(VLOOKUP($A125, 'E4 TB Allocation Details'!$A$18:$L$205, MATCH("Demand ID", 'E4 TB Allocation Details'!$A$18:$L$18, 0),FALSE), 'E2 Allocators'!$B$15:$W$361, MATCH('O5 Details by Class &amp; Accounts'!P$18, 'E2 Allocators'!$B$15:$W$15, 0),FALSE)*$F125), 0, VLOOKUP(VLOOKUP($A125, 'E4 TB Allocation Details'!$A$18:$L$205, MATCH("Demand ID", 'E4 TB Allocation Details'!$A$18:$L$18, 0),FALSE), 'E2 Allocators'!$B$15:$W$361, MATCH('O5 Details by Class &amp; Accounts'!P$18, 'E2 Allocators'!$B$15:$W$15, 0),FALSE)*$F125)</f>
        <v>0</v>
      </c>
      <c r="Q125" s="1412">
        <f ca="1">IF(ISERROR(VLOOKUP(VLOOKUP($A125, 'E4 TB Allocation Details'!$A$18:$L$205, MATCH("Demand ID", 'E4 TB Allocation Details'!$A$18:$L$18, 0),FALSE), 'E2 Allocators'!$B$15:$W$361, MATCH('O5 Details by Class &amp; Accounts'!Q$18, 'E2 Allocators'!$B$15:$W$15, 0),FALSE)*$F125), 0, VLOOKUP(VLOOKUP($A125, 'E4 TB Allocation Details'!$A$18:$L$205, MATCH("Demand ID", 'E4 TB Allocation Details'!$A$18:$L$18, 0),FALSE), 'E2 Allocators'!$B$15:$W$361, MATCH('O5 Details by Class &amp; Accounts'!Q$18, 'E2 Allocators'!$B$15:$W$15, 0),FALSE)*$F125)</f>
        <v>0</v>
      </c>
      <c r="R125" s="1412">
        <f ca="1">IF(ISERROR(VLOOKUP(VLOOKUP($A125, 'E4 TB Allocation Details'!$A$18:$L$205, MATCH("Demand ID", 'E4 TB Allocation Details'!$A$18:$L$18, 0),FALSE), 'E2 Allocators'!$B$15:$W$361, MATCH('O5 Details by Class &amp; Accounts'!R$18, 'E2 Allocators'!$B$15:$W$15, 0),FALSE)*$F125), 0, VLOOKUP(VLOOKUP($A125, 'E4 TB Allocation Details'!$A$18:$L$205, MATCH("Demand ID", 'E4 TB Allocation Details'!$A$18:$L$18, 0),FALSE), 'E2 Allocators'!$B$15:$W$361, MATCH('O5 Details by Class &amp; Accounts'!R$18, 'E2 Allocators'!$B$15:$W$15, 0),FALSE)*$F125)</f>
        <v>0</v>
      </c>
      <c r="S125" s="1412">
        <f ca="1">IF(ISERROR(VLOOKUP(VLOOKUP($A125, 'E4 TB Allocation Details'!$A$18:$L$205, MATCH("Demand ID", 'E4 TB Allocation Details'!$A$18:$L$18, 0),FALSE), 'E2 Allocators'!$B$15:$W$361, MATCH('O5 Details by Class &amp; Accounts'!S$18, 'E2 Allocators'!$B$15:$W$15, 0),FALSE)*$F125), 0, VLOOKUP(VLOOKUP($A125, 'E4 TB Allocation Details'!$A$18:$L$205, MATCH("Demand ID", 'E4 TB Allocation Details'!$A$18:$L$18, 0),FALSE), 'E2 Allocators'!$B$15:$W$361, MATCH('O5 Details by Class &amp; Accounts'!S$18, 'E2 Allocators'!$B$15:$W$15, 0),FALSE)*$F125)</f>
        <v>0</v>
      </c>
      <c r="T125" s="1412">
        <f ca="1">IF(ISERROR(VLOOKUP(VLOOKUP($A125, 'E4 TB Allocation Details'!$A$18:$L$205, MATCH("Demand ID", 'E4 TB Allocation Details'!$A$18:$L$18, 0),FALSE), 'E2 Allocators'!$B$15:$W$361, MATCH('O5 Details by Class &amp; Accounts'!T$18, 'E2 Allocators'!$B$15:$W$15, 0),FALSE)*$F125), 0, VLOOKUP(VLOOKUP($A125, 'E4 TB Allocation Details'!$A$18:$L$205, MATCH("Demand ID", 'E4 TB Allocation Details'!$A$18:$L$18, 0),FALSE), 'E2 Allocators'!$B$15:$W$361, MATCH('O5 Details by Class &amp; Accounts'!T$18, 'E2 Allocators'!$B$15:$W$15, 0),FALSE)*$F125)</f>
        <v>0</v>
      </c>
      <c r="U125" s="1412">
        <f ca="1">IF(ISERROR(VLOOKUP(VLOOKUP($A125, 'E4 TB Allocation Details'!$A$18:$L$205, MATCH("Demand ID", 'E4 TB Allocation Details'!$A$18:$L$18, 0),FALSE), 'E2 Allocators'!$B$15:$W$361, MATCH('O5 Details by Class &amp; Accounts'!U$18, 'E2 Allocators'!$B$15:$W$15, 0),FALSE)*$F125), 0, VLOOKUP(VLOOKUP($A125, 'E4 TB Allocation Details'!$A$18:$L$205, MATCH("Demand ID", 'E4 TB Allocation Details'!$A$18:$L$18, 0),FALSE), 'E2 Allocators'!$B$15:$W$361, MATCH('O5 Details by Class &amp; Accounts'!U$18, 'E2 Allocators'!$B$15:$W$15, 0),FALSE)*$F125)</f>
        <v>0</v>
      </c>
      <c r="V125" s="1412">
        <f ca="1">IF(ISERROR(VLOOKUP(VLOOKUP($A125, 'E4 TB Allocation Details'!$A$18:$L$205, MATCH("Demand ID", 'E4 TB Allocation Details'!$A$18:$L$18, 0),FALSE), 'E2 Allocators'!$B$15:$W$361, MATCH('O5 Details by Class &amp; Accounts'!V$18, 'E2 Allocators'!$B$15:$W$15, 0),FALSE)*$F125), 0, VLOOKUP(VLOOKUP($A125, 'E4 TB Allocation Details'!$A$18:$L$205, MATCH("Demand ID", 'E4 TB Allocation Details'!$A$18:$L$18, 0),FALSE), 'E2 Allocators'!$B$15:$W$361, MATCH('O5 Details by Class &amp; Accounts'!V$18, 'E2 Allocators'!$B$15:$W$15, 0),FALSE)*$F125)</f>
        <v>0</v>
      </c>
      <c r="W125" s="1412">
        <f ca="1">IF(ISERROR(VLOOKUP(VLOOKUP($A125, 'E4 TB Allocation Details'!$A$18:$L$205, MATCH("Demand ID", 'E4 TB Allocation Details'!$A$18:$L$18, 0),FALSE), 'E2 Allocators'!$B$15:$W$361, MATCH('O5 Details by Class &amp; Accounts'!W$18, 'E2 Allocators'!$B$15:$W$15, 0),FALSE)*$F125), 0, VLOOKUP(VLOOKUP($A125, 'E4 TB Allocation Details'!$A$18:$L$205, MATCH("Demand ID", 'E4 TB Allocation Details'!$A$18:$L$18, 0),FALSE), 'E2 Allocators'!$B$15:$W$361, MATCH('O5 Details by Class &amp; Accounts'!W$18, 'E2 Allocators'!$B$15:$W$15, 0),FALSE)*$F125)</f>
        <v>0</v>
      </c>
      <c r="X125" s="1412">
        <f ca="1">IF(ISERROR(VLOOKUP(VLOOKUP($A125, 'E4 TB Allocation Details'!$A$18:$L$205, MATCH("Demand ID", 'E4 TB Allocation Details'!$A$18:$L$18, 0),FALSE), 'E2 Allocators'!$B$15:$W$361, MATCH('O5 Details by Class &amp; Accounts'!X$18, 'E2 Allocators'!$B$15:$W$15, 0),FALSE)*$F125), 0, VLOOKUP(VLOOKUP($A125, 'E4 TB Allocation Details'!$A$18:$L$205, MATCH("Demand ID", 'E4 TB Allocation Details'!$A$18:$L$18, 0),FALSE), 'E2 Allocators'!$B$15:$W$361, MATCH('O5 Details by Class &amp; Accounts'!X$18, 'E2 Allocators'!$B$15:$W$15, 0),FALSE)*$F125)</f>
        <v>0</v>
      </c>
      <c r="Y125" s="1412">
        <f ca="1">IF(ISERROR(VLOOKUP(VLOOKUP($A125, 'E4 TB Allocation Details'!$A$18:$L$205, MATCH("Demand ID", 'E4 TB Allocation Details'!$A$18:$L$18, 0),FALSE), 'E2 Allocators'!$B$15:$W$361, MATCH('O5 Details by Class &amp; Accounts'!Y$18, 'E2 Allocators'!$B$15:$W$15, 0),FALSE)*$F125), 0, VLOOKUP(VLOOKUP($A125, 'E4 TB Allocation Details'!$A$18:$L$205, MATCH("Demand ID", 'E4 TB Allocation Details'!$A$18:$L$18, 0),FALSE), 'E2 Allocators'!$B$15:$W$361, MATCH('O5 Details by Class &amp; Accounts'!Y$18, 'E2 Allocators'!$B$15:$W$15, 0),FALSE)*$F125)</f>
        <v>0</v>
      </c>
      <c r="Z125" s="1412">
        <f ca="1">IF(ISERROR(VLOOKUP(VLOOKUP($A125, 'E4 TB Allocation Details'!$A$18:$L$205, MATCH("Demand ID", 'E4 TB Allocation Details'!$A$18:$L$18, 0),FALSE), 'E2 Allocators'!$B$15:$W$361, MATCH('O5 Details by Class &amp; Accounts'!Z$18, 'E2 Allocators'!$B$15:$W$15, 0),FALSE)*$F125), 0, VLOOKUP(VLOOKUP($A125, 'E4 TB Allocation Details'!$A$18:$L$205, MATCH("Demand ID", 'E4 TB Allocation Details'!$A$18:$L$18, 0),FALSE), 'E2 Allocators'!$B$15:$W$361, MATCH('O5 Details by Class &amp; Accounts'!Z$18, 'E2 Allocators'!$B$15:$W$15, 0),FALSE)*$F125)</f>
        <v>0</v>
      </c>
      <c r="AA125" s="1412">
        <f ca="1">IF(ISERROR(VLOOKUP(VLOOKUP($A125, 'E4 TB Allocation Details'!$A$18:$L$205, MATCH("Demand ID", 'E4 TB Allocation Details'!$A$18:$L$18, 0),FALSE), 'E2 Allocators'!$B$15:$W$361, MATCH('O5 Details by Class &amp; Accounts'!AA$18, 'E2 Allocators'!$B$15:$W$15, 0),FALSE)*$F125), 0, VLOOKUP(VLOOKUP($A125, 'E4 TB Allocation Details'!$A$18:$L$205, MATCH("Demand ID", 'E4 TB Allocation Details'!$A$18:$L$18, 0),FALSE), 'E2 Allocators'!$B$15:$W$361, MATCH('O5 Details by Class &amp; Accounts'!AA$18, 'E2 Allocators'!$B$15:$W$15, 0),FALSE)*$F125)</f>
        <v>0</v>
      </c>
      <c r="AB125" s="1412">
        <f ca="1">IF(ISERROR(VLOOKUP(VLOOKUP($A125, 'E4 TB Allocation Details'!$A$18:$L$205, MATCH("Demand ID", 'E4 TB Allocation Details'!$A$18:$L$18, 0),FALSE), 'E2 Allocators'!$B$15:$W$361, MATCH('O5 Details by Class &amp; Accounts'!AB$18, 'E2 Allocators'!$B$15:$W$15, 0),FALSE)*$F125), 0, VLOOKUP(VLOOKUP($A125, 'E4 TB Allocation Details'!$A$18:$L$205, MATCH("Demand ID", 'E4 TB Allocation Details'!$A$18:$L$18, 0),FALSE), 'E2 Allocators'!$B$15:$W$361, MATCH('O5 Details by Class &amp; Accounts'!AB$18, 'E2 Allocators'!$B$15:$W$15, 0),FALSE)*$F125)</f>
        <v>0</v>
      </c>
      <c r="AC125" s="1412">
        <f t="shared" si="32"/>
        <v>0</v>
      </c>
      <c r="AD125" s="1412">
        <f ca="1">IF(ISERROR(VLOOKUP(VLOOKUP($A125, 'E4 TB Allocation Details'!$A$18:$L$205, MATCH("Customer ID", 'E4 TB Allocation Details'!$A$18:$L$18, 0),FALSE), 'E2 Allocators'!$B$15:$W$361, MATCH('O5 Details by Class &amp; Accounts'!AD$18, 'E2 Allocators'!$B$15:$W$15, 0),FALSE)*$G125), 0, VLOOKUP(VLOOKUP($A125, 'E4 TB Allocation Details'!$A$18:$L$205, MATCH("Customer ID", 'E4 TB Allocation Details'!$A$18:$L$18, 0),FALSE), 'E2 Allocators'!$B$15:$W$361, MATCH('O5 Details by Class &amp; Accounts'!AD$18, 'E2 Allocators'!$B$15:$W$15, 0),FALSE)*$G125)</f>
        <v>0</v>
      </c>
      <c r="AE125" s="1412">
        <f ca="1">IF(ISERROR(VLOOKUP(VLOOKUP($A125, 'E4 TB Allocation Details'!$A$18:$L$205, MATCH("Customer ID", 'E4 TB Allocation Details'!$A$18:$L$18, 0),FALSE), 'E2 Allocators'!$B$15:$W$361, MATCH('O5 Details by Class &amp; Accounts'!AE$18, 'E2 Allocators'!$B$15:$W$15, 0),FALSE)*$G125), 0, VLOOKUP(VLOOKUP($A125, 'E4 TB Allocation Details'!$A$18:$L$205, MATCH("Customer ID", 'E4 TB Allocation Details'!$A$18:$L$18, 0),FALSE), 'E2 Allocators'!$B$15:$W$361, MATCH('O5 Details by Class &amp; Accounts'!AE$18, 'E2 Allocators'!$B$15:$W$15, 0),FALSE)*$G125)</f>
        <v>0</v>
      </c>
      <c r="AF125" s="1412">
        <f ca="1">IF(ISERROR(VLOOKUP(VLOOKUP($A125, 'E4 TB Allocation Details'!$A$18:$L$205, MATCH("Customer ID", 'E4 TB Allocation Details'!$A$18:$L$18, 0),FALSE), 'E2 Allocators'!$B$15:$W$361, MATCH('O5 Details by Class &amp; Accounts'!AF$18, 'E2 Allocators'!$B$15:$W$15, 0),FALSE)*$G125), 0, VLOOKUP(VLOOKUP($A125, 'E4 TB Allocation Details'!$A$18:$L$205, MATCH("Customer ID", 'E4 TB Allocation Details'!$A$18:$L$18, 0),FALSE), 'E2 Allocators'!$B$15:$W$361, MATCH('O5 Details by Class &amp; Accounts'!AF$18, 'E2 Allocators'!$B$15:$W$15, 0),FALSE)*$G125)</f>
        <v>0</v>
      </c>
      <c r="AG125" s="1412">
        <f ca="1">IF(ISERROR(VLOOKUP(VLOOKUP($A125, 'E4 TB Allocation Details'!$A$18:$L$205, MATCH("Customer ID", 'E4 TB Allocation Details'!$A$18:$L$18, 0),FALSE), 'E2 Allocators'!$B$15:$W$361, MATCH('O5 Details by Class &amp; Accounts'!AG$18, 'E2 Allocators'!$B$15:$W$15, 0),FALSE)*$G125), 0, VLOOKUP(VLOOKUP($A125, 'E4 TB Allocation Details'!$A$18:$L$205, MATCH("Customer ID", 'E4 TB Allocation Details'!$A$18:$L$18, 0),FALSE), 'E2 Allocators'!$B$15:$W$361, MATCH('O5 Details by Class &amp; Accounts'!AG$18, 'E2 Allocators'!$B$15:$W$15, 0),FALSE)*$G125)</f>
        <v>0</v>
      </c>
      <c r="AH125" s="1412">
        <f ca="1">IF(ISERROR(VLOOKUP(VLOOKUP($A125, 'E4 TB Allocation Details'!$A$18:$L$205, MATCH("Customer ID", 'E4 TB Allocation Details'!$A$18:$L$18, 0),FALSE), 'E2 Allocators'!$B$15:$W$361, MATCH('O5 Details by Class &amp; Accounts'!AH$18, 'E2 Allocators'!$B$15:$W$15, 0),FALSE)*$G125), 0, VLOOKUP(VLOOKUP($A125, 'E4 TB Allocation Details'!$A$18:$L$205, MATCH("Customer ID", 'E4 TB Allocation Details'!$A$18:$L$18, 0),FALSE), 'E2 Allocators'!$B$15:$W$361, MATCH('O5 Details by Class &amp; Accounts'!AH$18, 'E2 Allocators'!$B$15:$W$15, 0),FALSE)*$G125)</f>
        <v>0</v>
      </c>
      <c r="AI125" s="1412">
        <f ca="1">IF(ISERROR(VLOOKUP(VLOOKUP($A125, 'E4 TB Allocation Details'!$A$18:$L$205, MATCH("Customer ID", 'E4 TB Allocation Details'!$A$18:$L$18, 0),FALSE), 'E2 Allocators'!$B$15:$W$361, MATCH('O5 Details by Class &amp; Accounts'!AI$18, 'E2 Allocators'!$B$15:$W$15, 0),FALSE)*$G125), 0, VLOOKUP(VLOOKUP($A125, 'E4 TB Allocation Details'!$A$18:$L$205, MATCH("Customer ID", 'E4 TB Allocation Details'!$A$18:$L$18, 0),FALSE), 'E2 Allocators'!$B$15:$W$361, MATCH('O5 Details by Class &amp; Accounts'!AI$18, 'E2 Allocators'!$B$15:$W$15, 0),FALSE)*$G125)</f>
        <v>0</v>
      </c>
      <c r="AJ125" s="1412">
        <f ca="1">IF(ISERROR(VLOOKUP(VLOOKUP($A125, 'E4 TB Allocation Details'!$A$18:$L$205, MATCH("Customer ID", 'E4 TB Allocation Details'!$A$18:$L$18, 0),FALSE), 'E2 Allocators'!$B$15:$W$361, MATCH('O5 Details by Class &amp; Accounts'!AJ$18, 'E2 Allocators'!$B$15:$W$15, 0),FALSE)*$G125), 0, VLOOKUP(VLOOKUP($A125, 'E4 TB Allocation Details'!$A$18:$L$205, MATCH("Customer ID", 'E4 TB Allocation Details'!$A$18:$L$18, 0),FALSE), 'E2 Allocators'!$B$15:$W$361, MATCH('O5 Details by Class &amp; Accounts'!AJ$18, 'E2 Allocators'!$B$15:$W$15, 0),FALSE)*$G125)</f>
        <v>0</v>
      </c>
      <c r="AK125" s="1412">
        <f ca="1">IF(ISERROR(VLOOKUP(VLOOKUP($A125, 'E4 TB Allocation Details'!$A$18:$L$205, MATCH("Customer ID", 'E4 TB Allocation Details'!$A$18:$L$18, 0),FALSE), 'E2 Allocators'!$B$15:$W$361, MATCH('O5 Details by Class &amp; Accounts'!AK$18, 'E2 Allocators'!$B$15:$W$15, 0),FALSE)*$G125), 0, VLOOKUP(VLOOKUP($A125, 'E4 TB Allocation Details'!$A$18:$L$205, MATCH("Customer ID", 'E4 TB Allocation Details'!$A$18:$L$18, 0),FALSE), 'E2 Allocators'!$B$15:$W$361, MATCH('O5 Details by Class &amp; Accounts'!AK$18, 'E2 Allocators'!$B$15:$W$15, 0),FALSE)*$G125)</f>
        <v>0</v>
      </c>
      <c r="AL125" s="1412">
        <f ca="1">IF(ISERROR(VLOOKUP(VLOOKUP($A125, 'E4 TB Allocation Details'!$A$18:$L$205, MATCH("Customer ID", 'E4 TB Allocation Details'!$A$18:$L$18, 0),FALSE), 'E2 Allocators'!$B$15:$W$361, MATCH('O5 Details by Class &amp; Accounts'!AL$18, 'E2 Allocators'!$B$15:$W$15, 0),FALSE)*$G125), 0, VLOOKUP(VLOOKUP($A125, 'E4 TB Allocation Details'!$A$18:$L$205, MATCH("Customer ID", 'E4 TB Allocation Details'!$A$18:$L$18, 0),FALSE), 'E2 Allocators'!$B$15:$W$361, MATCH('O5 Details by Class &amp; Accounts'!AL$18, 'E2 Allocators'!$B$15:$W$15, 0),FALSE)*$G125)</f>
        <v>0</v>
      </c>
      <c r="AM125" s="1412">
        <f ca="1">IF(ISERROR(VLOOKUP(VLOOKUP($A125, 'E4 TB Allocation Details'!$A$18:$L$205, MATCH("Customer ID", 'E4 TB Allocation Details'!$A$18:$L$18, 0),FALSE), 'E2 Allocators'!$B$15:$W$361, MATCH('O5 Details by Class &amp; Accounts'!AM$18, 'E2 Allocators'!$B$15:$W$15, 0),FALSE)*$G125), 0, VLOOKUP(VLOOKUP($A125, 'E4 TB Allocation Details'!$A$18:$L$205, MATCH("Customer ID", 'E4 TB Allocation Details'!$A$18:$L$18, 0),FALSE), 'E2 Allocators'!$B$15:$W$361, MATCH('O5 Details by Class &amp; Accounts'!AM$18, 'E2 Allocators'!$B$15:$W$15, 0),FALSE)*$G125)</f>
        <v>0</v>
      </c>
      <c r="AN125" s="1412">
        <f ca="1">IF(ISERROR(VLOOKUP(VLOOKUP($A125, 'E4 TB Allocation Details'!$A$18:$L$205, MATCH("Customer ID", 'E4 TB Allocation Details'!$A$18:$L$18, 0),FALSE), 'E2 Allocators'!$B$15:$W$361, MATCH('O5 Details by Class &amp; Accounts'!AN$18, 'E2 Allocators'!$B$15:$W$15, 0),FALSE)*$G125), 0, VLOOKUP(VLOOKUP($A125, 'E4 TB Allocation Details'!$A$18:$L$205, MATCH("Customer ID", 'E4 TB Allocation Details'!$A$18:$L$18, 0),FALSE), 'E2 Allocators'!$B$15:$W$361, MATCH('O5 Details by Class &amp; Accounts'!AN$18, 'E2 Allocators'!$B$15:$W$15, 0),FALSE)*$G125)</f>
        <v>0</v>
      </c>
      <c r="AO125" s="1412">
        <f ca="1">IF(ISERROR(VLOOKUP(VLOOKUP($A125, 'E4 TB Allocation Details'!$A$18:$L$205, MATCH("Customer ID", 'E4 TB Allocation Details'!$A$18:$L$18, 0),FALSE), 'E2 Allocators'!$B$15:$W$361, MATCH('O5 Details by Class &amp; Accounts'!AO$18, 'E2 Allocators'!$B$15:$W$15, 0),FALSE)*$G125), 0, VLOOKUP(VLOOKUP($A125, 'E4 TB Allocation Details'!$A$18:$L$205, MATCH("Customer ID", 'E4 TB Allocation Details'!$A$18:$L$18, 0),FALSE), 'E2 Allocators'!$B$15:$W$361, MATCH('O5 Details by Class &amp; Accounts'!AO$18, 'E2 Allocators'!$B$15:$W$15, 0),FALSE)*$G125)</f>
        <v>0</v>
      </c>
      <c r="AP125" s="1412">
        <f ca="1">IF(ISERROR(VLOOKUP(VLOOKUP($A125, 'E4 TB Allocation Details'!$A$18:$L$205, MATCH("Customer ID", 'E4 TB Allocation Details'!$A$18:$L$18, 0),FALSE), 'E2 Allocators'!$B$15:$W$361, MATCH('O5 Details by Class &amp; Accounts'!AP$18, 'E2 Allocators'!$B$15:$W$15, 0),FALSE)*$G125), 0, VLOOKUP(VLOOKUP($A125, 'E4 TB Allocation Details'!$A$18:$L$205, MATCH("Customer ID", 'E4 TB Allocation Details'!$A$18:$L$18, 0),FALSE), 'E2 Allocators'!$B$15:$W$361, MATCH('O5 Details by Class &amp; Accounts'!AP$18, 'E2 Allocators'!$B$15:$W$15, 0),FALSE)*$G125)</f>
        <v>0</v>
      </c>
      <c r="AQ125" s="1412">
        <f ca="1">IF(ISERROR(VLOOKUP(VLOOKUP($A125, 'E4 TB Allocation Details'!$A$18:$L$205, MATCH("Customer ID", 'E4 TB Allocation Details'!$A$18:$L$18, 0),FALSE), 'E2 Allocators'!$B$15:$W$361, MATCH('O5 Details by Class &amp; Accounts'!AQ$18, 'E2 Allocators'!$B$15:$W$15, 0),FALSE)*$G125), 0, VLOOKUP(VLOOKUP($A125, 'E4 TB Allocation Details'!$A$18:$L$205, MATCH("Customer ID", 'E4 TB Allocation Details'!$A$18:$L$18, 0),FALSE), 'E2 Allocators'!$B$15:$W$361, MATCH('O5 Details by Class &amp; Accounts'!AQ$18, 'E2 Allocators'!$B$15:$W$15, 0),FALSE)*$G125)</f>
        <v>0</v>
      </c>
      <c r="AR125" s="1412">
        <f ca="1">IF(ISERROR(VLOOKUP(VLOOKUP($A125, 'E4 TB Allocation Details'!$A$18:$L$205, MATCH("Customer ID", 'E4 TB Allocation Details'!$A$18:$L$18, 0),FALSE), 'E2 Allocators'!$B$15:$W$361, MATCH('O5 Details by Class &amp; Accounts'!AR$18, 'E2 Allocators'!$B$15:$W$15, 0),FALSE)*$G125), 0, VLOOKUP(VLOOKUP($A125, 'E4 TB Allocation Details'!$A$18:$L$205, MATCH("Customer ID", 'E4 TB Allocation Details'!$A$18:$L$18, 0),FALSE), 'E2 Allocators'!$B$15:$W$361, MATCH('O5 Details by Class &amp; Accounts'!AR$18, 'E2 Allocators'!$B$15:$W$15, 0),FALSE)*$G125)</f>
        <v>0</v>
      </c>
      <c r="AS125" s="1412">
        <f ca="1">IF(ISERROR(VLOOKUP(VLOOKUP($A125, 'E4 TB Allocation Details'!$A$18:$L$205, MATCH("Customer ID", 'E4 TB Allocation Details'!$A$18:$L$18, 0),FALSE), 'E2 Allocators'!$B$15:$W$361, MATCH('O5 Details by Class &amp; Accounts'!AS$18, 'E2 Allocators'!$B$15:$W$15, 0),FALSE)*$G125), 0, VLOOKUP(VLOOKUP($A125, 'E4 TB Allocation Details'!$A$18:$L$205, MATCH("Customer ID", 'E4 TB Allocation Details'!$A$18:$L$18, 0),FALSE), 'E2 Allocators'!$B$15:$W$361, MATCH('O5 Details by Class &amp; Accounts'!AS$18, 'E2 Allocators'!$B$15:$W$15, 0),FALSE)*$G125)</f>
        <v>0</v>
      </c>
      <c r="AT125" s="1412">
        <f ca="1">IF(ISERROR(VLOOKUP(VLOOKUP($A125, 'E4 TB Allocation Details'!$A$18:$L$205, MATCH("Customer ID", 'E4 TB Allocation Details'!$A$18:$L$18, 0),FALSE), 'E2 Allocators'!$B$15:$W$361, MATCH('O5 Details by Class &amp; Accounts'!AT$18, 'E2 Allocators'!$B$15:$W$15, 0),FALSE)*$G125), 0, VLOOKUP(VLOOKUP($A125, 'E4 TB Allocation Details'!$A$18:$L$205, MATCH("Customer ID", 'E4 TB Allocation Details'!$A$18:$L$18, 0),FALSE), 'E2 Allocators'!$B$15:$W$361, MATCH('O5 Details by Class &amp; Accounts'!AT$18, 'E2 Allocators'!$B$15:$W$15, 0),FALSE)*$G125)</f>
        <v>0</v>
      </c>
      <c r="AU125" s="1412">
        <f ca="1">IF(ISERROR(VLOOKUP(VLOOKUP($A125, 'E4 TB Allocation Details'!$A$18:$L$205, MATCH("Customer ID", 'E4 TB Allocation Details'!$A$18:$L$18, 0),FALSE), 'E2 Allocators'!$B$15:$W$361, MATCH('O5 Details by Class &amp; Accounts'!AU$18, 'E2 Allocators'!$B$15:$W$15, 0),FALSE)*$G125), 0, VLOOKUP(VLOOKUP($A125, 'E4 TB Allocation Details'!$A$18:$L$205, MATCH("Customer ID", 'E4 TB Allocation Details'!$A$18:$L$18, 0),FALSE), 'E2 Allocators'!$B$15:$W$361, MATCH('O5 Details by Class &amp; Accounts'!AU$18, 'E2 Allocators'!$B$15:$W$15, 0),FALSE)*$G125)</f>
        <v>0</v>
      </c>
      <c r="AV125" s="1412">
        <f ca="1">IF(ISERROR(VLOOKUP(VLOOKUP($A125, 'E4 TB Allocation Details'!$A$18:$L$205, MATCH("Customer ID", 'E4 TB Allocation Details'!$A$18:$L$18, 0),FALSE), 'E2 Allocators'!$B$15:$W$361, MATCH('O5 Details by Class &amp; Accounts'!AV$18, 'E2 Allocators'!$B$15:$W$15, 0),FALSE)*$G125), 0, VLOOKUP(VLOOKUP($A125, 'E4 TB Allocation Details'!$A$18:$L$205, MATCH("Customer ID", 'E4 TB Allocation Details'!$A$18:$L$18, 0),FALSE), 'E2 Allocators'!$B$15:$W$361, MATCH('O5 Details by Class &amp; Accounts'!AV$18, 'E2 Allocators'!$B$15:$W$15, 0),FALSE)*$G125)</f>
        <v>0</v>
      </c>
      <c r="AW125" s="1412">
        <f ca="1">IF(ISERROR(VLOOKUP(VLOOKUP($A125, 'E4 TB Allocation Details'!$A$18:$L$205, MATCH("Customer ID", 'E4 TB Allocation Details'!$A$18:$L$18, 0),FALSE), 'E2 Allocators'!$B$15:$W$361, MATCH('O5 Details by Class &amp; Accounts'!AW$18, 'E2 Allocators'!$B$15:$W$15, 0),FALSE)*$G125), 0, VLOOKUP(VLOOKUP($A125, 'E4 TB Allocation Details'!$A$18:$L$205, MATCH("Customer ID", 'E4 TB Allocation Details'!$A$18:$L$18, 0),FALSE), 'E2 Allocators'!$B$15:$W$361, MATCH('O5 Details by Class &amp; Accounts'!AW$18, 'E2 Allocators'!$B$15:$W$15, 0),FALSE)*$G125)</f>
        <v>0</v>
      </c>
      <c r="AX125" s="1412">
        <f t="shared" si="33"/>
        <v>0</v>
      </c>
      <c r="AY125" s="1412">
        <f ca="1">IF(ISERROR(VLOOKUP(VLOOKUP($A125, 'E4 TB Allocation Details'!$A$18:$L$205, MATCH("Misc ID", 'E4 TB Allocation Details'!$A$18:$L$18, 0),FALSE), 'E2 Allocators'!$B$15:$W$361, MATCH('O5 Details by Class &amp; Accounts'!AY$18, 'E2 Allocators'!$B$15:$W$15, 0),FALSE)*$E125), 0, VLOOKUP(VLOOKUP($A125, 'E4 TB Allocation Details'!$A$18:$L$205, MATCH("Misc ID", 'E4 TB Allocation Details'!$A$18:$L$18, 0),FALSE), 'E2 Allocators'!$B$15:$W$361, MATCH('O5 Details by Class &amp; Accounts'!AY$18, 'E2 Allocators'!$B$15:$W$15, 0),FALSE)*$E125)</f>
        <v>0</v>
      </c>
      <c r="AZ125" s="1412">
        <f ca="1">IF(ISERROR(VLOOKUP(VLOOKUP($A125, 'E4 TB Allocation Details'!$A$18:$L$205, MATCH("Misc ID", 'E4 TB Allocation Details'!$A$18:$L$18, 0),FALSE), 'E2 Allocators'!$B$15:$W$361, MATCH('O5 Details by Class &amp; Accounts'!AZ$18, 'E2 Allocators'!$B$15:$W$15, 0),FALSE)*$E125), 0, VLOOKUP(VLOOKUP($A125, 'E4 TB Allocation Details'!$A$18:$L$205, MATCH("Misc ID", 'E4 TB Allocation Details'!$A$18:$L$18, 0),FALSE), 'E2 Allocators'!$B$15:$W$361, MATCH('O5 Details by Class &amp; Accounts'!AZ$18, 'E2 Allocators'!$B$15:$W$15, 0),FALSE)*$E125)</f>
        <v>0</v>
      </c>
      <c r="BA125" s="1412">
        <f ca="1">IF(ISERROR(VLOOKUP(VLOOKUP($A125, 'E4 TB Allocation Details'!$A$18:$L$205, MATCH("Misc ID", 'E4 TB Allocation Details'!$A$18:$L$18, 0),FALSE), 'E2 Allocators'!$B$15:$W$361, MATCH('O5 Details by Class &amp; Accounts'!BA$18, 'E2 Allocators'!$B$15:$W$15, 0),FALSE)*$E125), 0, VLOOKUP(VLOOKUP($A125, 'E4 TB Allocation Details'!$A$18:$L$205, MATCH("Misc ID", 'E4 TB Allocation Details'!$A$18:$L$18, 0),FALSE), 'E2 Allocators'!$B$15:$W$361, MATCH('O5 Details by Class &amp; Accounts'!BA$18, 'E2 Allocators'!$B$15:$W$15, 0),FALSE)*$E125)</f>
        <v>0</v>
      </c>
      <c r="BB125" s="1412">
        <f ca="1">IF(ISERROR(VLOOKUP(VLOOKUP($A125, 'E4 TB Allocation Details'!$A$18:$L$205, MATCH("Misc ID", 'E4 TB Allocation Details'!$A$18:$L$18, 0),FALSE), 'E2 Allocators'!$B$15:$W$361, MATCH('O5 Details by Class &amp; Accounts'!BB$18, 'E2 Allocators'!$B$15:$W$15, 0),FALSE)*$E125), 0, VLOOKUP(VLOOKUP($A125, 'E4 TB Allocation Details'!$A$18:$L$205, MATCH("Misc ID", 'E4 TB Allocation Details'!$A$18:$L$18, 0),FALSE), 'E2 Allocators'!$B$15:$W$361, MATCH('O5 Details by Class &amp; Accounts'!BB$18, 'E2 Allocators'!$B$15:$W$15, 0),FALSE)*$E125)</f>
        <v>0</v>
      </c>
      <c r="BC125" s="1412">
        <f ca="1">IF(ISERROR(VLOOKUP(VLOOKUP($A125, 'E4 TB Allocation Details'!$A$18:$L$205, MATCH("Misc ID", 'E4 TB Allocation Details'!$A$18:$L$18, 0),FALSE), 'E2 Allocators'!$B$15:$W$361, MATCH('O5 Details by Class &amp; Accounts'!BC$18, 'E2 Allocators'!$B$15:$W$15, 0),FALSE)*$E125), 0, VLOOKUP(VLOOKUP($A125, 'E4 TB Allocation Details'!$A$18:$L$205, MATCH("Misc ID", 'E4 TB Allocation Details'!$A$18:$L$18, 0),FALSE), 'E2 Allocators'!$B$15:$W$361, MATCH('O5 Details by Class &amp; Accounts'!BC$18, 'E2 Allocators'!$B$15:$W$15, 0),FALSE)*$E125)</f>
        <v>0</v>
      </c>
      <c r="BD125" s="1412">
        <f ca="1">IF(ISERROR(VLOOKUP(VLOOKUP($A125, 'E4 TB Allocation Details'!$A$18:$L$205, MATCH("Misc ID", 'E4 TB Allocation Details'!$A$18:$L$18, 0),FALSE), 'E2 Allocators'!$B$15:$W$361, MATCH('O5 Details by Class &amp; Accounts'!BD$18, 'E2 Allocators'!$B$15:$W$15, 0),FALSE)*$E125), 0, VLOOKUP(VLOOKUP($A125, 'E4 TB Allocation Details'!$A$18:$L$205, MATCH("Misc ID", 'E4 TB Allocation Details'!$A$18:$L$18, 0),FALSE), 'E2 Allocators'!$B$15:$W$361, MATCH('O5 Details by Class &amp; Accounts'!BD$18, 'E2 Allocators'!$B$15:$W$15, 0),FALSE)*$E125)</f>
        <v>0</v>
      </c>
      <c r="BE125" s="1412">
        <f ca="1">IF(ISERROR(VLOOKUP(VLOOKUP($A125, 'E4 TB Allocation Details'!$A$18:$L$205, MATCH("Misc ID", 'E4 TB Allocation Details'!$A$18:$L$18, 0),FALSE), 'E2 Allocators'!$B$15:$W$361, MATCH('O5 Details by Class &amp; Accounts'!BE$18, 'E2 Allocators'!$B$15:$W$15, 0),FALSE)*$E125), 0, VLOOKUP(VLOOKUP($A125, 'E4 TB Allocation Details'!$A$18:$L$205, MATCH("Misc ID", 'E4 TB Allocation Details'!$A$18:$L$18, 0),FALSE), 'E2 Allocators'!$B$15:$W$361, MATCH('O5 Details by Class &amp; Accounts'!BE$18, 'E2 Allocators'!$B$15:$W$15, 0),FALSE)*$E125)</f>
        <v>0</v>
      </c>
      <c r="BF125" s="1412">
        <f ca="1">IF(ISERROR(VLOOKUP(VLOOKUP($A125, 'E4 TB Allocation Details'!$A$18:$L$205, MATCH("Misc ID", 'E4 TB Allocation Details'!$A$18:$L$18, 0),FALSE), 'E2 Allocators'!$B$15:$W$361, MATCH('O5 Details by Class &amp; Accounts'!BF$18, 'E2 Allocators'!$B$15:$W$15, 0),FALSE)*$E125), 0, VLOOKUP(VLOOKUP($A125, 'E4 TB Allocation Details'!$A$18:$L$205, MATCH("Misc ID", 'E4 TB Allocation Details'!$A$18:$L$18, 0),FALSE), 'E2 Allocators'!$B$15:$W$361, MATCH('O5 Details by Class &amp; Accounts'!BF$18, 'E2 Allocators'!$B$15:$W$15, 0),FALSE)*$E125)</f>
        <v>0</v>
      </c>
      <c r="BG125" s="1412">
        <f ca="1">IF(ISERROR(VLOOKUP(VLOOKUP($A125, 'E4 TB Allocation Details'!$A$18:$L$205, MATCH("Misc ID", 'E4 TB Allocation Details'!$A$18:$L$18, 0),FALSE), 'E2 Allocators'!$B$15:$W$361, MATCH('O5 Details by Class &amp; Accounts'!BG$18, 'E2 Allocators'!$B$15:$W$15, 0),FALSE)*$E125), 0, VLOOKUP(VLOOKUP($A125, 'E4 TB Allocation Details'!$A$18:$L$205, MATCH("Misc ID", 'E4 TB Allocation Details'!$A$18:$L$18, 0),FALSE), 'E2 Allocators'!$B$15:$W$361, MATCH('O5 Details by Class &amp; Accounts'!BG$18, 'E2 Allocators'!$B$15:$W$15, 0),FALSE)*$E125)</f>
        <v>0</v>
      </c>
      <c r="BH125" s="1412">
        <f ca="1">IF(ISERROR(VLOOKUP(VLOOKUP($A125, 'E4 TB Allocation Details'!$A$18:$L$205, MATCH("Misc ID", 'E4 TB Allocation Details'!$A$18:$L$18, 0),FALSE), 'E2 Allocators'!$B$15:$W$361, MATCH('O5 Details by Class &amp; Accounts'!BH$18, 'E2 Allocators'!$B$15:$W$15, 0),FALSE)*$E125), 0, VLOOKUP(VLOOKUP($A125, 'E4 TB Allocation Details'!$A$18:$L$205, MATCH("Misc ID", 'E4 TB Allocation Details'!$A$18:$L$18, 0),FALSE), 'E2 Allocators'!$B$15:$W$361, MATCH('O5 Details by Class &amp; Accounts'!BH$18, 'E2 Allocators'!$B$15:$W$15, 0),FALSE)*$E125)</f>
        <v>0</v>
      </c>
      <c r="BI125" s="1412">
        <f ca="1">IF(ISERROR(VLOOKUP(VLOOKUP($A125, 'E4 TB Allocation Details'!$A$18:$L$205, MATCH("Misc ID", 'E4 TB Allocation Details'!$A$18:$L$18, 0),FALSE), 'E2 Allocators'!$B$15:$W$361, MATCH('O5 Details by Class &amp; Accounts'!BI$18, 'E2 Allocators'!$B$15:$W$15, 0),FALSE)*$E125), 0, VLOOKUP(VLOOKUP($A125, 'E4 TB Allocation Details'!$A$18:$L$205, MATCH("Misc ID", 'E4 TB Allocation Details'!$A$18:$L$18, 0),FALSE), 'E2 Allocators'!$B$15:$W$361, MATCH('O5 Details by Class &amp; Accounts'!BI$18, 'E2 Allocators'!$B$15:$W$15, 0),FALSE)*$E125)</f>
        <v>0</v>
      </c>
      <c r="BJ125" s="1412">
        <f ca="1">IF(ISERROR(VLOOKUP(VLOOKUP($A125, 'E4 TB Allocation Details'!$A$18:$L$205, MATCH("Misc ID", 'E4 TB Allocation Details'!$A$18:$L$18, 0),FALSE), 'E2 Allocators'!$B$15:$W$361, MATCH('O5 Details by Class &amp; Accounts'!BJ$18, 'E2 Allocators'!$B$15:$W$15, 0),FALSE)*$E125), 0, VLOOKUP(VLOOKUP($A125, 'E4 TB Allocation Details'!$A$18:$L$205, MATCH("Misc ID", 'E4 TB Allocation Details'!$A$18:$L$18, 0),FALSE), 'E2 Allocators'!$B$15:$W$361, MATCH('O5 Details by Class &amp; Accounts'!BJ$18, 'E2 Allocators'!$B$15:$W$15, 0),FALSE)*$E125)</f>
        <v>0</v>
      </c>
      <c r="BK125" s="1412">
        <f ca="1">IF(ISERROR(VLOOKUP(VLOOKUP($A125, 'E4 TB Allocation Details'!$A$18:$L$205, MATCH("Misc ID", 'E4 TB Allocation Details'!$A$18:$L$18, 0),FALSE), 'E2 Allocators'!$B$15:$W$361, MATCH('O5 Details by Class &amp; Accounts'!BK$18, 'E2 Allocators'!$B$15:$W$15, 0),FALSE)*$E125), 0, VLOOKUP(VLOOKUP($A125, 'E4 TB Allocation Details'!$A$18:$L$205, MATCH("Misc ID", 'E4 TB Allocation Details'!$A$18:$L$18, 0),FALSE), 'E2 Allocators'!$B$15:$W$361, MATCH('O5 Details by Class &amp; Accounts'!BK$18, 'E2 Allocators'!$B$15:$W$15, 0),FALSE)*$E125)</f>
        <v>0</v>
      </c>
      <c r="BL125" s="1412">
        <f ca="1">IF(ISERROR(VLOOKUP(VLOOKUP($A125, 'E4 TB Allocation Details'!$A$18:$L$205, MATCH("Misc ID", 'E4 TB Allocation Details'!$A$18:$L$18, 0),FALSE), 'E2 Allocators'!$B$15:$W$361, MATCH('O5 Details by Class &amp; Accounts'!BL$18, 'E2 Allocators'!$B$15:$W$15, 0),FALSE)*$E125), 0, VLOOKUP(VLOOKUP($A125, 'E4 TB Allocation Details'!$A$18:$L$205, MATCH("Misc ID", 'E4 TB Allocation Details'!$A$18:$L$18, 0),FALSE), 'E2 Allocators'!$B$15:$W$361, MATCH('O5 Details by Class &amp; Accounts'!BL$18, 'E2 Allocators'!$B$15:$W$15, 0),FALSE)*$E125)</f>
        <v>0</v>
      </c>
      <c r="BM125" s="1412">
        <f ca="1">IF(ISERROR(VLOOKUP(VLOOKUP($A125, 'E4 TB Allocation Details'!$A$18:$L$205, MATCH("Misc ID", 'E4 TB Allocation Details'!$A$18:$L$18, 0),FALSE), 'E2 Allocators'!$B$15:$W$361, MATCH('O5 Details by Class &amp; Accounts'!BM$18, 'E2 Allocators'!$B$15:$W$15, 0),FALSE)*$E125), 0, VLOOKUP(VLOOKUP($A125, 'E4 TB Allocation Details'!$A$18:$L$205, MATCH("Misc ID", 'E4 TB Allocation Details'!$A$18:$L$18, 0),FALSE), 'E2 Allocators'!$B$15:$W$361, MATCH('O5 Details by Class &amp; Accounts'!BM$18, 'E2 Allocators'!$B$15:$W$15, 0),FALSE)*$E125)</f>
        <v>0</v>
      </c>
      <c r="BN125" s="1412">
        <f ca="1">IF(ISERROR(VLOOKUP(VLOOKUP($A125, 'E4 TB Allocation Details'!$A$18:$L$205, MATCH("Misc ID", 'E4 TB Allocation Details'!$A$18:$L$18, 0),FALSE), 'E2 Allocators'!$B$15:$W$361, MATCH('O5 Details by Class &amp; Accounts'!BN$18, 'E2 Allocators'!$B$15:$W$15, 0),FALSE)*$E125), 0, VLOOKUP(VLOOKUP($A125, 'E4 TB Allocation Details'!$A$18:$L$205, MATCH("Misc ID", 'E4 TB Allocation Details'!$A$18:$L$18, 0),FALSE), 'E2 Allocators'!$B$15:$W$361, MATCH('O5 Details by Class &amp; Accounts'!BN$18, 'E2 Allocators'!$B$15:$W$15, 0),FALSE)*$E125)</f>
        <v>0</v>
      </c>
      <c r="BO125" s="1412">
        <f ca="1">IF(ISERROR(VLOOKUP(VLOOKUP($A125, 'E4 TB Allocation Details'!$A$18:$L$205, MATCH("Misc ID", 'E4 TB Allocation Details'!$A$18:$L$18, 0),FALSE), 'E2 Allocators'!$B$15:$W$361, MATCH('O5 Details by Class &amp; Accounts'!BO$18, 'E2 Allocators'!$B$15:$W$15, 0),FALSE)*$E125), 0, VLOOKUP(VLOOKUP($A125, 'E4 TB Allocation Details'!$A$18:$L$205, MATCH("Misc ID", 'E4 TB Allocation Details'!$A$18:$L$18, 0),FALSE), 'E2 Allocators'!$B$15:$W$361, MATCH('O5 Details by Class &amp; Accounts'!BO$18, 'E2 Allocators'!$B$15:$W$15, 0),FALSE)*$E125)</f>
        <v>0</v>
      </c>
      <c r="BP125" s="1412">
        <f ca="1">IF(ISERROR(VLOOKUP(VLOOKUP($A125, 'E4 TB Allocation Details'!$A$18:$L$205, MATCH("Misc ID", 'E4 TB Allocation Details'!$A$18:$L$18, 0),FALSE), 'E2 Allocators'!$B$15:$W$361, MATCH('O5 Details by Class &amp; Accounts'!BP$18, 'E2 Allocators'!$B$15:$W$15, 0),FALSE)*$E125), 0, VLOOKUP(VLOOKUP($A125, 'E4 TB Allocation Details'!$A$18:$L$205, MATCH("Misc ID", 'E4 TB Allocation Details'!$A$18:$L$18, 0),FALSE), 'E2 Allocators'!$B$15:$W$361, MATCH('O5 Details by Class &amp; Accounts'!BP$18, 'E2 Allocators'!$B$15:$W$15, 0),FALSE)*$E125)</f>
        <v>0</v>
      </c>
      <c r="BQ125" s="1412">
        <f ca="1">IF(ISERROR(VLOOKUP(VLOOKUP($A125, 'E4 TB Allocation Details'!$A$18:$L$205, MATCH("Misc ID", 'E4 TB Allocation Details'!$A$18:$L$18, 0),FALSE), 'E2 Allocators'!$B$15:$W$361, MATCH('O5 Details by Class &amp; Accounts'!BQ$18, 'E2 Allocators'!$B$15:$W$15, 0),FALSE)*$E125), 0, VLOOKUP(VLOOKUP($A125, 'E4 TB Allocation Details'!$A$18:$L$205, MATCH("Misc ID", 'E4 TB Allocation Details'!$A$18:$L$18, 0),FALSE), 'E2 Allocators'!$B$15:$W$361, MATCH('O5 Details by Class &amp; Accounts'!BQ$18, 'E2 Allocators'!$B$15:$W$15, 0),FALSE)*$E125)</f>
        <v>0</v>
      </c>
      <c r="BR125" s="1412">
        <f ca="1">IF(ISERROR(VLOOKUP(VLOOKUP($A125, 'E4 TB Allocation Details'!$A$18:$L$205, MATCH("Misc ID", 'E4 TB Allocation Details'!$A$18:$L$18, 0),FALSE), 'E2 Allocators'!$B$15:$W$361, MATCH('O5 Details by Class &amp; Accounts'!BR$18, 'E2 Allocators'!$B$15:$W$15, 0),FALSE)*$E125), 0, VLOOKUP(VLOOKUP($A125, 'E4 TB Allocation Details'!$A$18:$L$205, MATCH("Misc ID", 'E4 TB Allocation Details'!$A$18:$L$18, 0),FALSE), 'E2 Allocators'!$B$15:$W$361, MATCH('O5 Details by Class &amp; Accounts'!BR$18, 'E2 Allocators'!$B$15:$W$15, 0),FALSE)*$E125)</f>
        <v>0</v>
      </c>
      <c r="BS125" s="1412">
        <f t="shared" si="34"/>
        <v>0</v>
      </c>
      <c r="BT125" s="1412">
        <f ca="1">IF(ISERROR(VLOOKUP(VLOOKUP($A125, 'E4 TB Allocation Details'!$A$18:$L$205, MATCH("A &amp; G ID", 'E4 TB Allocation Details'!$A$18:$L$18, 0),FALSE), 'E2 Allocators'!$B$15:$W$361, MATCH('O5 Details by Class &amp; Accounts'!BT$18, 'E2 Allocators'!$B$15:$W$15, 0),FALSE)*$E125), 0, VLOOKUP(VLOOKUP($A125, 'E4 TB Allocation Details'!$A$18:$L$205, MATCH("A &amp; G ID", 'E4 TB Allocation Details'!$A$18:$L$18, 0),FALSE), 'E2 Allocators'!$B$15:$W$361, MATCH('O5 Details by Class &amp; Accounts'!BT$18, 'E2 Allocators'!$B$15:$W$15, 0),FALSE)*$E125)</f>
        <v>0</v>
      </c>
      <c r="BU125" s="1412">
        <f ca="1">IF(ISERROR(VLOOKUP(VLOOKUP($A125, 'E4 TB Allocation Details'!$A$18:$L$205, MATCH("A &amp; G ID", 'E4 TB Allocation Details'!$A$18:$L$18, 0),FALSE), 'E2 Allocators'!$B$15:$W$361, MATCH('O5 Details by Class &amp; Accounts'!BU$18, 'E2 Allocators'!$B$15:$W$15, 0),FALSE)*$E125), 0, VLOOKUP(VLOOKUP($A125, 'E4 TB Allocation Details'!$A$18:$L$205, MATCH("A &amp; G ID", 'E4 TB Allocation Details'!$A$18:$L$18, 0),FALSE), 'E2 Allocators'!$B$15:$W$361, MATCH('O5 Details by Class &amp; Accounts'!BU$18, 'E2 Allocators'!$B$15:$W$15, 0),FALSE)*$E125)</f>
        <v>0</v>
      </c>
      <c r="BV125" s="1412">
        <f ca="1">IF(ISERROR(VLOOKUP(VLOOKUP($A125, 'E4 TB Allocation Details'!$A$18:$L$205, MATCH("A &amp; G ID", 'E4 TB Allocation Details'!$A$18:$L$18, 0),FALSE), 'E2 Allocators'!$B$15:$W$361, MATCH('O5 Details by Class &amp; Accounts'!BV$18, 'E2 Allocators'!$B$15:$W$15, 0),FALSE)*$E125), 0, VLOOKUP(VLOOKUP($A125, 'E4 TB Allocation Details'!$A$18:$L$205, MATCH("A &amp; G ID", 'E4 TB Allocation Details'!$A$18:$L$18, 0),FALSE), 'E2 Allocators'!$B$15:$W$361, MATCH('O5 Details by Class &amp; Accounts'!BV$18, 'E2 Allocators'!$B$15:$W$15, 0),FALSE)*$E125)</f>
        <v>0</v>
      </c>
      <c r="BW125" s="1412">
        <f ca="1">IF(ISERROR(VLOOKUP(VLOOKUP($A125, 'E4 TB Allocation Details'!$A$18:$L$205, MATCH("A &amp; G ID", 'E4 TB Allocation Details'!$A$18:$L$18, 0),FALSE), 'E2 Allocators'!$B$15:$W$361, MATCH('O5 Details by Class &amp; Accounts'!BW$18, 'E2 Allocators'!$B$15:$W$15, 0),FALSE)*$E125), 0, VLOOKUP(VLOOKUP($A125, 'E4 TB Allocation Details'!$A$18:$L$205, MATCH("A &amp; G ID", 'E4 TB Allocation Details'!$A$18:$L$18, 0),FALSE), 'E2 Allocators'!$B$15:$W$361, MATCH('O5 Details by Class &amp; Accounts'!BW$18, 'E2 Allocators'!$B$15:$W$15, 0),FALSE)*$E125)</f>
        <v>0</v>
      </c>
      <c r="BX125" s="1412">
        <f ca="1">IF(ISERROR(VLOOKUP(VLOOKUP($A125, 'E4 TB Allocation Details'!$A$18:$L$205, MATCH("A &amp; G ID", 'E4 TB Allocation Details'!$A$18:$L$18, 0),FALSE), 'E2 Allocators'!$B$15:$W$361, MATCH('O5 Details by Class &amp; Accounts'!BX$18, 'E2 Allocators'!$B$15:$W$15, 0),FALSE)*$E125), 0, VLOOKUP(VLOOKUP($A125, 'E4 TB Allocation Details'!$A$18:$L$205, MATCH("A &amp; G ID", 'E4 TB Allocation Details'!$A$18:$L$18, 0),FALSE), 'E2 Allocators'!$B$15:$W$361, MATCH('O5 Details by Class &amp; Accounts'!BX$18, 'E2 Allocators'!$B$15:$W$15, 0),FALSE)*$E125)</f>
        <v>0</v>
      </c>
      <c r="BY125" s="1412">
        <f ca="1">IF(ISERROR(VLOOKUP(VLOOKUP($A125, 'E4 TB Allocation Details'!$A$18:$L$205, MATCH("A &amp; G ID", 'E4 TB Allocation Details'!$A$18:$L$18, 0),FALSE), 'E2 Allocators'!$B$15:$W$361, MATCH('O5 Details by Class &amp; Accounts'!BY$18, 'E2 Allocators'!$B$15:$W$15, 0),FALSE)*$E125), 0, VLOOKUP(VLOOKUP($A125, 'E4 TB Allocation Details'!$A$18:$L$205, MATCH("A &amp; G ID", 'E4 TB Allocation Details'!$A$18:$L$18, 0),FALSE), 'E2 Allocators'!$B$15:$W$361, MATCH('O5 Details by Class &amp; Accounts'!BY$18, 'E2 Allocators'!$B$15:$W$15, 0),FALSE)*$E125)</f>
        <v>0</v>
      </c>
      <c r="BZ125" s="1412">
        <f ca="1">IF(ISERROR(VLOOKUP(VLOOKUP($A125, 'E4 TB Allocation Details'!$A$18:$L$205, MATCH("A &amp; G ID", 'E4 TB Allocation Details'!$A$18:$L$18, 0),FALSE), 'E2 Allocators'!$B$15:$W$361, MATCH('O5 Details by Class &amp; Accounts'!BZ$18, 'E2 Allocators'!$B$15:$W$15, 0),FALSE)*$E125), 0, VLOOKUP(VLOOKUP($A125, 'E4 TB Allocation Details'!$A$18:$L$205, MATCH("A &amp; G ID", 'E4 TB Allocation Details'!$A$18:$L$18, 0),FALSE), 'E2 Allocators'!$B$15:$W$361, MATCH('O5 Details by Class &amp; Accounts'!BZ$18, 'E2 Allocators'!$B$15:$W$15, 0),FALSE)*$E125)</f>
        <v>0</v>
      </c>
      <c r="CA125" s="1412">
        <f ca="1">IF(ISERROR(VLOOKUP(VLOOKUP($A125, 'E4 TB Allocation Details'!$A$18:$L$205, MATCH("A &amp; G ID", 'E4 TB Allocation Details'!$A$18:$L$18, 0),FALSE), 'E2 Allocators'!$B$15:$W$361, MATCH('O5 Details by Class &amp; Accounts'!CA$18, 'E2 Allocators'!$B$15:$W$15, 0),FALSE)*$E125), 0, VLOOKUP(VLOOKUP($A125, 'E4 TB Allocation Details'!$A$18:$L$205, MATCH("A &amp; G ID", 'E4 TB Allocation Details'!$A$18:$L$18, 0),FALSE), 'E2 Allocators'!$B$15:$W$361, MATCH('O5 Details by Class &amp; Accounts'!CA$18, 'E2 Allocators'!$B$15:$W$15, 0),FALSE)*$E125)</f>
        <v>0</v>
      </c>
      <c r="CB125" s="1412">
        <f ca="1">IF(ISERROR(VLOOKUP(VLOOKUP($A125, 'E4 TB Allocation Details'!$A$18:$L$205, MATCH("A &amp; G ID", 'E4 TB Allocation Details'!$A$18:$L$18, 0),FALSE), 'E2 Allocators'!$B$15:$W$361, MATCH('O5 Details by Class &amp; Accounts'!CB$18, 'E2 Allocators'!$B$15:$W$15, 0),FALSE)*$E125), 0, VLOOKUP(VLOOKUP($A125, 'E4 TB Allocation Details'!$A$18:$L$205, MATCH("A &amp; G ID", 'E4 TB Allocation Details'!$A$18:$L$18, 0),FALSE), 'E2 Allocators'!$B$15:$W$361, MATCH('O5 Details by Class &amp; Accounts'!CB$18, 'E2 Allocators'!$B$15:$W$15, 0),FALSE)*$E125)</f>
        <v>0</v>
      </c>
      <c r="CC125" s="1412">
        <f ca="1">IF(ISERROR(VLOOKUP(VLOOKUP($A125, 'E4 TB Allocation Details'!$A$18:$L$205, MATCH("A &amp; G ID", 'E4 TB Allocation Details'!$A$18:$L$18, 0),FALSE), 'E2 Allocators'!$B$15:$W$361, MATCH('O5 Details by Class &amp; Accounts'!CC$18, 'E2 Allocators'!$B$15:$W$15, 0),FALSE)*$E125), 0, VLOOKUP(VLOOKUP($A125, 'E4 TB Allocation Details'!$A$18:$L$205, MATCH("A &amp; G ID", 'E4 TB Allocation Details'!$A$18:$L$18, 0),FALSE), 'E2 Allocators'!$B$15:$W$361, MATCH('O5 Details by Class &amp; Accounts'!CC$18, 'E2 Allocators'!$B$15:$W$15, 0),FALSE)*$E125)</f>
        <v>0</v>
      </c>
      <c r="CD125" s="1412">
        <f ca="1">IF(ISERROR(VLOOKUP(VLOOKUP($A125, 'E4 TB Allocation Details'!$A$18:$L$205, MATCH("A &amp; G ID", 'E4 TB Allocation Details'!$A$18:$L$18, 0),FALSE), 'E2 Allocators'!$B$15:$W$361, MATCH('O5 Details by Class &amp; Accounts'!CD$18, 'E2 Allocators'!$B$15:$W$15, 0),FALSE)*$E125), 0, VLOOKUP(VLOOKUP($A125, 'E4 TB Allocation Details'!$A$18:$L$205, MATCH("A &amp; G ID", 'E4 TB Allocation Details'!$A$18:$L$18, 0),FALSE), 'E2 Allocators'!$B$15:$W$361, MATCH('O5 Details by Class &amp; Accounts'!CD$18, 'E2 Allocators'!$B$15:$W$15, 0),FALSE)*$E125)</f>
        <v>0</v>
      </c>
      <c r="CE125" s="1412">
        <f ca="1">IF(ISERROR(VLOOKUP(VLOOKUP($A125, 'E4 TB Allocation Details'!$A$18:$L$205, MATCH("A &amp; G ID", 'E4 TB Allocation Details'!$A$18:$L$18, 0),FALSE), 'E2 Allocators'!$B$15:$W$361, MATCH('O5 Details by Class &amp; Accounts'!CE$18, 'E2 Allocators'!$B$15:$W$15, 0),FALSE)*$E125), 0, VLOOKUP(VLOOKUP($A125, 'E4 TB Allocation Details'!$A$18:$L$205, MATCH("A &amp; G ID", 'E4 TB Allocation Details'!$A$18:$L$18, 0),FALSE), 'E2 Allocators'!$B$15:$W$361, MATCH('O5 Details by Class &amp; Accounts'!CE$18, 'E2 Allocators'!$B$15:$W$15, 0),FALSE)*$E125)</f>
        <v>0</v>
      </c>
      <c r="CF125" s="1412">
        <f ca="1">IF(ISERROR(VLOOKUP(VLOOKUP($A125, 'E4 TB Allocation Details'!$A$18:$L$205, MATCH("A &amp; G ID", 'E4 TB Allocation Details'!$A$18:$L$18, 0),FALSE), 'E2 Allocators'!$B$15:$W$361, MATCH('O5 Details by Class &amp; Accounts'!CF$18, 'E2 Allocators'!$B$15:$W$15, 0),FALSE)*$E125), 0, VLOOKUP(VLOOKUP($A125, 'E4 TB Allocation Details'!$A$18:$L$205, MATCH("A &amp; G ID", 'E4 TB Allocation Details'!$A$18:$L$18, 0),FALSE), 'E2 Allocators'!$B$15:$W$361, MATCH('O5 Details by Class &amp; Accounts'!CF$18, 'E2 Allocators'!$B$15:$W$15, 0),FALSE)*$E125)</f>
        <v>0</v>
      </c>
      <c r="CG125" s="1412">
        <f ca="1">IF(ISERROR(VLOOKUP(VLOOKUP($A125, 'E4 TB Allocation Details'!$A$18:$L$205, MATCH("A &amp; G ID", 'E4 TB Allocation Details'!$A$18:$L$18, 0),FALSE), 'E2 Allocators'!$B$15:$W$361, MATCH('O5 Details by Class &amp; Accounts'!CG$18, 'E2 Allocators'!$B$15:$W$15, 0),FALSE)*$E125), 0, VLOOKUP(VLOOKUP($A125, 'E4 TB Allocation Details'!$A$18:$L$205, MATCH("A &amp; G ID", 'E4 TB Allocation Details'!$A$18:$L$18, 0),FALSE), 'E2 Allocators'!$B$15:$W$361, MATCH('O5 Details by Class &amp; Accounts'!CG$18, 'E2 Allocators'!$B$15:$W$15, 0),FALSE)*$E125)</f>
        <v>0</v>
      </c>
      <c r="CH125" s="1412">
        <f ca="1">IF(ISERROR(VLOOKUP(VLOOKUP($A125, 'E4 TB Allocation Details'!$A$18:$L$205, MATCH("A &amp; G ID", 'E4 TB Allocation Details'!$A$18:$L$18, 0),FALSE), 'E2 Allocators'!$B$15:$W$361, MATCH('O5 Details by Class &amp; Accounts'!CH$18, 'E2 Allocators'!$B$15:$W$15, 0),FALSE)*$E125), 0, VLOOKUP(VLOOKUP($A125, 'E4 TB Allocation Details'!$A$18:$L$205, MATCH("A &amp; G ID", 'E4 TB Allocation Details'!$A$18:$L$18, 0),FALSE), 'E2 Allocators'!$B$15:$W$361, MATCH('O5 Details by Class &amp; Accounts'!CH$18, 'E2 Allocators'!$B$15:$W$15, 0),FALSE)*$E125)</f>
        <v>0</v>
      </c>
      <c r="CI125" s="1412">
        <f ca="1">IF(ISERROR(VLOOKUP(VLOOKUP($A125, 'E4 TB Allocation Details'!$A$18:$L$205, MATCH("A &amp; G ID", 'E4 TB Allocation Details'!$A$18:$L$18, 0),FALSE), 'E2 Allocators'!$B$15:$W$361, MATCH('O5 Details by Class &amp; Accounts'!CI$18, 'E2 Allocators'!$B$15:$W$15, 0),FALSE)*$E125), 0, VLOOKUP(VLOOKUP($A125, 'E4 TB Allocation Details'!$A$18:$L$205, MATCH("A &amp; G ID", 'E4 TB Allocation Details'!$A$18:$L$18, 0),FALSE), 'E2 Allocators'!$B$15:$W$361, MATCH('O5 Details by Class &amp; Accounts'!CI$18, 'E2 Allocators'!$B$15:$W$15, 0),FALSE)*$E125)</f>
        <v>0</v>
      </c>
      <c r="CJ125" s="1412">
        <f ca="1">IF(ISERROR(VLOOKUP(VLOOKUP($A125, 'E4 TB Allocation Details'!$A$18:$L$205, MATCH("A &amp; G ID", 'E4 TB Allocation Details'!$A$18:$L$18, 0),FALSE), 'E2 Allocators'!$B$15:$W$361, MATCH('O5 Details by Class &amp; Accounts'!CJ$18, 'E2 Allocators'!$B$15:$W$15, 0),FALSE)*$E125), 0, VLOOKUP(VLOOKUP($A125, 'E4 TB Allocation Details'!$A$18:$L$205, MATCH("A &amp; G ID", 'E4 TB Allocation Details'!$A$18:$L$18, 0),FALSE), 'E2 Allocators'!$B$15:$W$361, MATCH('O5 Details by Class &amp; Accounts'!CJ$18, 'E2 Allocators'!$B$15:$W$15, 0),FALSE)*$E125)</f>
        <v>0</v>
      </c>
      <c r="CK125" s="1412">
        <f ca="1">IF(ISERROR(VLOOKUP(VLOOKUP($A125, 'E4 TB Allocation Details'!$A$18:$L$205, MATCH("A &amp; G ID", 'E4 TB Allocation Details'!$A$18:$L$18, 0),FALSE), 'E2 Allocators'!$B$15:$W$361, MATCH('O5 Details by Class &amp; Accounts'!CK$18, 'E2 Allocators'!$B$15:$W$15, 0),FALSE)*$E125), 0, VLOOKUP(VLOOKUP($A125, 'E4 TB Allocation Details'!$A$18:$L$205, MATCH("A &amp; G ID", 'E4 TB Allocation Details'!$A$18:$L$18, 0),FALSE), 'E2 Allocators'!$B$15:$W$361, MATCH('O5 Details by Class &amp; Accounts'!CK$18, 'E2 Allocators'!$B$15:$W$15, 0),FALSE)*$E125)</f>
        <v>0</v>
      </c>
      <c r="CL125" s="1412">
        <f ca="1">IF(ISERROR(VLOOKUP(VLOOKUP($A125, 'E4 TB Allocation Details'!$A$18:$L$205, MATCH("A &amp; G ID", 'E4 TB Allocation Details'!$A$18:$L$18, 0),FALSE), 'E2 Allocators'!$B$15:$W$361, MATCH('O5 Details by Class &amp; Accounts'!CL$18, 'E2 Allocators'!$B$15:$W$15, 0),FALSE)*$E125), 0, VLOOKUP(VLOOKUP($A125, 'E4 TB Allocation Details'!$A$18:$L$205, MATCH("A &amp; G ID", 'E4 TB Allocation Details'!$A$18:$L$18, 0),FALSE), 'E2 Allocators'!$B$15:$W$361, MATCH('O5 Details by Class &amp; Accounts'!CL$18, 'E2 Allocators'!$B$15:$W$15, 0),FALSE)*$E125)</f>
        <v>0</v>
      </c>
      <c r="CM125" s="1412">
        <f ca="1">IF(ISERROR(VLOOKUP(VLOOKUP($A125, 'E4 TB Allocation Details'!$A$18:$L$205, MATCH("A &amp; G ID", 'E4 TB Allocation Details'!$A$18:$L$18, 0),FALSE), 'E2 Allocators'!$B$15:$W$361, MATCH('O5 Details by Class &amp; Accounts'!CM$18, 'E2 Allocators'!$B$15:$W$15, 0),FALSE)*$E125), 0, VLOOKUP(VLOOKUP($A125, 'E4 TB Allocation Details'!$A$18:$L$205, MATCH("A &amp; G ID", 'E4 TB Allocation Details'!$A$18:$L$18, 0),FALSE), 'E2 Allocators'!$B$15:$W$361, MATCH('O5 Details by Class &amp; Accounts'!CM$18, 'E2 Allocators'!$B$15:$W$15, 0),FALSE)*$E125)</f>
        <v>0</v>
      </c>
      <c r="CN125" s="1412">
        <f t="shared" si="35"/>
        <v>0</v>
      </c>
      <c r="CO125" s="1792">
        <f t="shared" si="36"/>
        <v>0</v>
      </c>
      <c r="CQ125" s="2087">
        <v>1808</v>
      </c>
    </row>
    <row r="126" spans="1:95" s="81" customFormat="1" ht="25.5">
      <c r="A126" s="1177">
        <v>5014</v>
      </c>
      <c r="B126" s="1176" t="s">
        <v>303</v>
      </c>
      <c r="C126" s="1789">
        <f ca="1">IF(ISERROR(VLOOKUP($A126,'I3 TB Data'!$A$23:$H$458,MATCH('O5 Details by Class &amp; Accounts'!$C$18, 'I3 TB Data'!$A$23:$H$23,0),0)), 0, VLOOKUP($A126,'I3 TB Data'!$A$23:$H$458,MATCH('O5 Details by Class &amp; Accounts'!$C$18,'I3 TB Data'!$A$23:$H$23,0),0))</f>
        <v>0</v>
      </c>
      <c r="D126" s="1790"/>
      <c r="E126" s="1789">
        <f t="shared" si="24"/>
        <v>0</v>
      </c>
      <c r="F126" s="1791">
        <f ca="1">IF(ISERROR(VLOOKUP($A126, 'E1 Categorization'!A33:E122, MATCH("Customer Component", 'E1 Categorization'!$A$33:$E$33,0), 0)), 0, IF(VLOOKUP($A126, 'E1 Categorization'!A33:E122, MATCH("Customer Component", 'E1 Categorization'!$A$33:$E$33,0), 0)=0, 'O5 Details by Class &amp; Accounts'!$E126, IF(AND(VLOOKUP($A126, 'E1 Categorization'!A33:E122, MATCH("Customer Component", 'E1 Categorization'!$A$33:$E$33,0), 0) &gt;0, VLOOKUP($A126, 'E1 Categorization'!A33:E122, MATCH("Customer Component", 'E1 Categorization'!$A$33:$E$33,0), 0)&lt;1), 'O5 Details by Class &amp; Accounts'!$E126*(1-VLOOKUP($A126, 'E1 Categorization'!A33:E122, MATCH("Customer Component", 'E1 Categorization'!$A$33:$E$33,0), 0)), 0)))</f>
        <v>0</v>
      </c>
      <c r="G126" s="1791">
        <f ca="1">IF(ISERROR(VLOOKUP($A126, 'E1 Categorization'!A33:E122, MATCH("Customer Component", 'E1 Categorization'!$A$33:$E$33,0), 0)),0, IF(VLOOKUP($A126, 'E1 Categorization'!A33:E122, MATCH("Customer Component", 'E1 Categorization'!$A$33:$E$33,0), 0)=0, 0, IF(AND(VLOOKUP($A126, 'E1 Categorization'!A33:E122, MATCH("Customer Component", 'E1 Categorization'!$A$33:$E$33,0), 0) &gt;0, VLOOKUP($A126, 'E1 Categorization'!A33:E122, MATCH("Customer Component", 'E1 Categorization'!$A$33:$E$33,0), 0)&lt;1), 'O5 Details by Class &amp; Accounts'!$E126*(VLOOKUP($A126, 'E1 Categorization'!A33:E122, MATCH("Customer Component", 'E1 Categorization'!$A$33:$E$33,0), 0)), 'O5 Details by Class &amp; Accounts'!$E126)))</f>
        <v>0</v>
      </c>
      <c r="H126" s="1412">
        <f t="shared" si="31"/>
        <v>0</v>
      </c>
      <c r="I126" s="1412">
        <f ca="1">IF(ISERROR(VLOOKUP(VLOOKUP($A126, 'E4 TB Allocation Details'!$A$18:$L$205, MATCH("Demand ID", 'E4 TB Allocation Details'!$A$18:$L$18, 0),FALSE), 'E2 Allocators'!$B$15:$W$361, MATCH('O5 Details by Class &amp; Accounts'!I$18, 'E2 Allocators'!$B$15:$W$15, 0),FALSE)*$F126), 0, VLOOKUP(VLOOKUP($A126, 'E4 TB Allocation Details'!$A$18:$L$205, MATCH("Demand ID", 'E4 TB Allocation Details'!$A$18:$L$18, 0),FALSE), 'E2 Allocators'!$B$15:$W$361, MATCH('O5 Details by Class &amp; Accounts'!I$18, 'E2 Allocators'!$B$15:$W$15, 0),FALSE)*$F126)</f>
        <v>0</v>
      </c>
      <c r="J126" s="1412">
        <f ca="1">IF(ISERROR(VLOOKUP(VLOOKUP($A126, 'E4 TB Allocation Details'!$A$18:$L$205, MATCH("Demand ID", 'E4 TB Allocation Details'!$A$18:$L$18, 0),FALSE), 'E2 Allocators'!$B$15:$W$361, MATCH('O5 Details by Class &amp; Accounts'!J$18, 'E2 Allocators'!$B$15:$W$15, 0),FALSE)*$F126), 0, VLOOKUP(VLOOKUP($A126, 'E4 TB Allocation Details'!$A$18:$L$205, MATCH("Demand ID", 'E4 TB Allocation Details'!$A$18:$L$18, 0),FALSE), 'E2 Allocators'!$B$15:$W$361, MATCH('O5 Details by Class &amp; Accounts'!J$18, 'E2 Allocators'!$B$15:$W$15, 0),FALSE)*$F126)</f>
        <v>0</v>
      </c>
      <c r="K126" s="1412">
        <f ca="1">IF(ISERROR(VLOOKUP(VLOOKUP($A126, 'E4 TB Allocation Details'!$A$18:$L$205, MATCH("Demand ID", 'E4 TB Allocation Details'!$A$18:$L$18, 0),FALSE), 'E2 Allocators'!$B$15:$W$361, MATCH('O5 Details by Class &amp; Accounts'!K$18, 'E2 Allocators'!$B$15:$W$15, 0),FALSE)*$F126), 0, VLOOKUP(VLOOKUP($A126, 'E4 TB Allocation Details'!$A$18:$L$205, MATCH("Demand ID", 'E4 TB Allocation Details'!$A$18:$L$18, 0),FALSE), 'E2 Allocators'!$B$15:$W$361, MATCH('O5 Details by Class &amp; Accounts'!K$18, 'E2 Allocators'!$B$15:$W$15, 0),FALSE)*$F126)</f>
        <v>0</v>
      </c>
      <c r="L126" s="1412">
        <f ca="1">IF(ISERROR(VLOOKUP(VLOOKUP($A126, 'E4 TB Allocation Details'!$A$18:$L$205, MATCH("Demand ID", 'E4 TB Allocation Details'!$A$18:$L$18, 0),FALSE), 'E2 Allocators'!$B$15:$W$361, MATCH('O5 Details by Class &amp; Accounts'!L$18, 'E2 Allocators'!$B$15:$W$15, 0),FALSE)*$F126), 0, VLOOKUP(VLOOKUP($A126, 'E4 TB Allocation Details'!$A$18:$L$205, MATCH("Demand ID", 'E4 TB Allocation Details'!$A$18:$L$18, 0),FALSE), 'E2 Allocators'!$B$15:$W$361, MATCH('O5 Details by Class &amp; Accounts'!L$18, 'E2 Allocators'!$B$15:$W$15, 0),FALSE)*$F126)</f>
        <v>0</v>
      </c>
      <c r="M126" s="1412">
        <f ca="1">IF(ISERROR(VLOOKUP(VLOOKUP($A126, 'E4 TB Allocation Details'!$A$18:$L$205, MATCH("Demand ID", 'E4 TB Allocation Details'!$A$18:$L$18, 0),FALSE), 'E2 Allocators'!$B$15:$W$361, MATCH('O5 Details by Class &amp; Accounts'!M$18, 'E2 Allocators'!$B$15:$W$15, 0),FALSE)*$F126), 0, VLOOKUP(VLOOKUP($A126, 'E4 TB Allocation Details'!$A$18:$L$205, MATCH("Demand ID", 'E4 TB Allocation Details'!$A$18:$L$18, 0),FALSE), 'E2 Allocators'!$B$15:$W$361, MATCH('O5 Details by Class &amp; Accounts'!M$18, 'E2 Allocators'!$B$15:$W$15, 0),FALSE)*$F126)</f>
        <v>0</v>
      </c>
      <c r="N126" s="1412">
        <f ca="1">IF(ISERROR(VLOOKUP(VLOOKUP($A126, 'E4 TB Allocation Details'!$A$18:$L$205, MATCH("Demand ID", 'E4 TB Allocation Details'!$A$18:$L$18, 0),FALSE), 'E2 Allocators'!$B$15:$W$361, MATCH('O5 Details by Class &amp; Accounts'!N$18, 'E2 Allocators'!$B$15:$W$15, 0),FALSE)*$F126), 0, VLOOKUP(VLOOKUP($A126, 'E4 TB Allocation Details'!$A$18:$L$205, MATCH("Demand ID", 'E4 TB Allocation Details'!$A$18:$L$18, 0),FALSE), 'E2 Allocators'!$B$15:$W$361, MATCH('O5 Details by Class &amp; Accounts'!N$18, 'E2 Allocators'!$B$15:$W$15, 0),FALSE)*$F126)</f>
        <v>0</v>
      </c>
      <c r="O126" s="1412">
        <f ca="1">IF(ISERROR(VLOOKUP(VLOOKUP($A126, 'E4 TB Allocation Details'!$A$18:$L$205, MATCH("Demand ID", 'E4 TB Allocation Details'!$A$18:$L$18, 0),FALSE), 'E2 Allocators'!$B$15:$W$361, MATCH('O5 Details by Class &amp; Accounts'!O$18, 'E2 Allocators'!$B$15:$W$15, 0),FALSE)*$F126), 0, VLOOKUP(VLOOKUP($A126, 'E4 TB Allocation Details'!$A$18:$L$205, MATCH("Demand ID", 'E4 TB Allocation Details'!$A$18:$L$18, 0),FALSE), 'E2 Allocators'!$B$15:$W$361, MATCH('O5 Details by Class &amp; Accounts'!O$18, 'E2 Allocators'!$B$15:$W$15, 0),FALSE)*$F126)</f>
        <v>0</v>
      </c>
      <c r="P126" s="1412">
        <f ca="1">IF(ISERROR(VLOOKUP(VLOOKUP($A126, 'E4 TB Allocation Details'!$A$18:$L$205, MATCH("Demand ID", 'E4 TB Allocation Details'!$A$18:$L$18, 0),FALSE), 'E2 Allocators'!$B$15:$W$361, MATCH('O5 Details by Class &amp; Accounts'!P$18, 'E2 Allocators'!$B$15:$W$15, 0),FALSE)*$F126), 0, VLOOKUP(VLOOKUP($A126, 'E4 TB Allocation Details'!$A$18:$L$205, MATCH("Demand ID", 'E4 TB Allocation Details'!$A$18:$L$18, 0),FALSE), 'E2 Allocators'!$B$15:$W$361, MATCH('O5 Details by Class &amp; Accounts'!P$18, 'E2 Allocators'!$B$15:$W$15, 0),FALSE)*$F126)</f>
        <v>0</v>
      </c>
      <c r="Q126" s="1412">
        <f ca="1">IF(ISERROR(VLOOKUP(VLOOKUP($A126, 'E4 TB Allocation Details'!$A$18:$L$205, MATCH("Demand ID", 'E4 TB Allocation Details'!$A$18:$L$18, 0),FALSE), 'E2 Allocators'!$B$15:$W$361, MATCH('O5 Details by Class &amp; Accounts'!Q$18, 'E2 Allocators'!$B$15:$W$15, 0),FALSE)*$F126), 0, VLOOKUP(VLOOKUP($A126, 'E4 TB Allocation Details'!$A$18:$L$205, MATCH("Demand ID", 'E4 TB Allocation Details'!$A$18:$L$18, 0),FALSE), 'E2 Allocators'!$B$15:$W$361, MATCH('O5 Details by Class &amp; Accounts'!Q$18, 'E2 Allocators'!$B$15:$W$15, 0),FALSE)*$F126)</f>
        <v>0</v>
      </c>
      <c r="R126" s="1412">
        <f ca="1">IF(ISERROR(VLOOKUP(VLOOKUP($A126, 'E4 TB Allocation Details'!$A$18:$L$205, MATCH("Demand ID", 'E4 TB Allocation Details'!$A$18:$L$18, 0),FALSE), 'E2 Allocators'!$B$15:$W$361, MATCH('O5 Details by Class &amp; Accounts'!R$18, 'E2 Allocators'!$B$15:$W$15, 0),FALSE)*$F126), 0, VLOOKUP(VLOOKUP($A126, 'E4 TB Allocation Details'!$A$18:$L$205, MATCH("Demand ID", 'E4 TB Allocation Details'!$A$18:$L$18, 0),FALSE), 'E2 Allocators'!$B$15:$W$361, MATCH('O5 Details by Class &amp; Accounts'!R$18, 'E2 Allocators'!$B$15:$W$15, 0),FALSE)*$F126)</f>
        <v>0</v>
      </c>
      <c r="S126" s="1412">
        <f ca="1">IF(ISERROR(VLOOKUP(VLOOKUP($A126, 'E4 TB Allocation Details'!$A$18:$L$205, MATCH("Demand ID", 'E4 TB Allocation Details'!$A$18:$L$18, 0),FALSE), 'E2 Allocators'!$B$15:$W$361, MATCH('O5 Details by Class &amp; Accounts'!S$18, 'E2 Allocators'!$B$15:$W$15, 0),FALSE)*$F126), 0, VLOOKUP(VLOOKUP($A126, 'E4 TB Allocation Details'!$A$18:$L$205, MATCH("Demand ID", 'E4 TB Allocation Details'!$A$18:$L$18, 0),FALSE), 'E2 Allocators'!$B$15:$W$361, MATCH('O5 Details by Class &amp; Accounts'!S$18, 'E2 Allocators'!$B$15:$W$15, 0),FALSE)*$F126)</f>
        <v>0</v>
      </c>
      <c r="T126" s="1412">
        <f ca="1">IF(ISERROR(VLOOKUP(VLOOKUP($A126, 'E4 TB Allocation Details'!$A$18:$L$205, MATCH("Demand ID", 'E4 TB Allocation Details'!$A$18:$L$18, 0),FALSE), 'E2 Allocators'!$B$15:$W$361, MATCH('O5 Details by Class &amp; Accounts'!T$18, 'E2 Allocators'!$B$15:$W$15, 0),FALSE)*$F126), 0, VLOOKUP(VLOOKUP($A126, 'E4 TB Allocation Details'!$A$18:$L$205, MATCH("Demand ID", 'E4 TB Allocation Details'!$A$18:$L$18, 0),FALSE), 'E2 Allocators'!$B$15:$W$361, MATCH('O5 Details by Class &amp; Accounts'!T$18, 'E2 Allocators'!$B$15:$W$15, 0),FALSE)*$F126)</f>
        <v>0</v>
      </c>
      <c r="U126" s="1412">
        <f ca="1">IF(ISERROR(VLOOKUP(VLOOKUP($A126, 'E4 TB Allocation Details'!$A$18:$L$205, MATCH("Demand ID", 'E4 TB Allocation Details'!$A$18:$L$18, 0),FALSE), 'E2 Allocators'!$B$15:$W$361, MATCH('O5 Details by Class &amp; Accounts'!U$18, 'E2 Allocators'!$B$15:$W$15, 0),FALSE)*$F126), 0, VLOOKUP(VLOOKUP($A126, 'E4 TB Allocation Details'!$A$18:$L$205, MATCH("Demand ID", 'E4 TB Allocation Details'!$A$18:$L$18, 0),FALSE), 'E2 Allocators'!$B$15:$W$361, MATCH('O5 Details by Class &amp; Accounts'!U$18, 'E2 Allocators'!$B$15:$W$15, 0),FALSE)*$F126)</f>
        <v>0</v>
      </c>
      <c r="V126" s="1412">
        <f ca="1">IF(ISERROR(VLOOKUP(VLOOKUP($A126, 'E4 TB Allocation Details'!$A$18:$L$205, MATCH("Demand ID", 'E4 TB Allocation Details'!$A$18:$L$18, 0),FALSE), 'E2 Allocators'!$B$15:$W$361, MATCH('O5 Details by Class &amp; Accounts'!V$18, 'E2 Allocators'!$B$15:$W$15, 0),FALSE)*$F126), 0, VLOOKUP(VLOOKUP($A126, 'E4 TB Allocation Details'!$A$18:$L$205, MATCH("Demand ID", 'E4 TB Allocation Details'!$A$18:$L$18, 0),FALSE), 'E2 Allocators'!$B$15:$W$361, MATCH('O5 Details by Class &amp; Accounts'!V$18, 'E2 Allocators'!$B$15:$W$15, 0),FALSE)*$F126)</f>
        <v>0</v>
      </c>
      <c r="W126" s="1412">
        <f ca="1">IF(ISERROR(VLOOKUP(VLOOKUP($A126, 'E4 TB Allocation Details'!$A$18:$L$205, MATCH("Demand ID", 'E4 TB Allocation Details'!$A$18:$L$18, 0),FALSE), 'E2 Allocators'!$B$15:$W$361, MATCH('O5 Details by Class &amp; Accounts'!W$18, 'E2 Allocators'!$B$15:$W$15, 0),FALSE)*$F126), 0, VLOOKUP(VLOOKUP($A126, 'E4 TB Allocation Details'!$A$18:$L$205, MATCH("Demand ID", 'E4 TB Allocation Details'!$A$18:$L$18, 0),FALSE), 'E2 Allocators'!$B$15:$W$361, MATCH('O5 Details by Class &amp; Accounts'!W$18, 'E2 Allocators'!$B$15:$W$15, 0),FALSE)*$F126)</f>
        <v>0</v>
      </c>
      <c r="X126" s="1412">
        <f ca="1">IF(ISERROR(VLOOKUP(VLOOKUP($A126, 'E4 TB Allocation Details'!$A$18:$L$205, MATCH("Demand ID", 'E4 TB Allocation Details'!$A$18:$L$18, 0),FALSE), 'E2 Allocators'!$B$15:$W$361, MATCH('O5 Details by Class &amp; Accounts'!X$18, 'E2 Allocators'!$B$15:$W$15, 0),FALSE)*$F126), 0, VLOOKUP(VLOOKUP($A126, 'E4 TB Allocation Details'!$A$18:$L$205, MATCH("Demand ID", 'E4 TB Allocation Details'!$A$18:$L$18, 0),FALSE), 'E2 Allocators'!$B$15:$W$361, MATCH('O5 Details by Class &amp; Accounts'!X$18, 'E2 Allocators'!$B$15:$W$15, 0),FALSE)*$F126)</f>
        <v>0</v>
      </c>
      <c r="Y126" s="1412">
        <f ca="1">IF(ISERROR(VLOOKUP(VLOOKUP($A126, 'E4 TB Allocation Details'!$A$18:$L$205, MATCH("Demand ID", 'E4 TB Allocation Details'!$A$18:$L$18, 0),FALSE), 'E2 Allocators'!$B$15:$W$361, MATCH('O5 Details by Class &amp; Accounts'!Y$18, 'E2 Allocators'!$B$15:$W$15, 0),FALSE)*$F126), 0, VLOOKUP(VLOOKUP($A126, 'E4 TB Allocation Details'!$A$18:$L$205, MATCH("Demand ID", 'E4 TB Allocation Details'!$A$18:$L$18, 0),FALSE), 'E2 Allocators'!$B$15:$W$361, MATCH('O5 Details by Class &amp; Accounts'!Y$18, 'E2 Allocators'!$B$15:$W$15, 0),FALSE)*$F126)</f>
        <v>0</v>
      </c>
      <c r="Z126" s="1412">
        <f ca="1">IF(ISERROR(VLOOKUP(VLOOKUP($A126, 'E4 TB Allocation Details'!$A$18:$L$205, MATCH("Demand ID", 'E4 TB Allocation Details'!$A$18:$L$18, 0),FALSE), 'E2 Allocators'!$B$15:$W$361, MATCH('O5 Details by Class &amp; Accounts'!Z$18, 'E2 Allocators'!$B$15:$W$15, 0),FALSE)*$F126), 0, VLOOKUP(VLOOKUP($A126, 'E4 TB Allocation Details'!$A$18:$L$205, MATCH("Demand ID", 'E4 TB Allocation Details'!$A$18:$L$18, 0),FALSE), 'E2 Allocators'!$B$15:$W$361, MATCH('O5 Details by Class &amp; Accounts'!Z$18, 'E2 Allocators'!$B$15:$W$15, 0),FALSE)*$F126)</f>
        <v>0</v>
      </c>
      <c r="AA126" s="1412">
        <f ca="1">IF(ISERROR(VLOOKUP(VLOOKUP($A126, 'E4 TB Allocation Details'!$A$18:$L$205, MATCH("Demand ID", 'E4 TB Allocation Details'!$A$18:$L$18, 0),FALSE), 'E2 Allocators'!$B$15:$W$361, MATCH('O5 Details by Class &amp; Accounts'!AA$18, 'E2 Allocators'!$B$15:$W$15, 0),FALSE)*$F126), 0, VLOOKUP(VLOOKUP($A126, 'E4 TB Allocation Details'!$A$18:$L$205, MATCH("Demand ID", 'E4 TB Allocation Details'!$A$18:$L$18, 0),FALSE), 'E2 Allocators'!$B$15:$W$361, MATCH('O5 Details by Class &amp; Accounts'!AA$18, 'E2 Allocators'!$B$15:$W$15, 0),FALSE)*$F126)</f>
        <v>0</v>
      </c>
      <c r="AB126" s="1412">
        <f ca="1">IF(ISERROR(VLOOKUP(VLOOKUP($A126, 'E4 TB Allocation Details'!$A$18:$L$205, MATCH("Demand ID", 'E4 TB Allocation Details'!$A$18:$L$18, 0),FALSE), 'E2 Allocators'!$B$15:$W$361, MATCH('O5 Details by Class &amp; Accounts'!AB$18, 'E2 Allocators'!$B$15:$W$15, 0),FALSE)*$F126), 0, VLOOKUP(VLOOKUP($A126, 'E4 TB Allocation Details'!$A$18:$L$205, MATCH("Demand ID", 'E4 TB Allocation Details'!$A$18:$L$18, 0),FALSE), 'E2 Allocators'!$B$15:$W$361, MATCH('O5 Details by Class &amp; Accounts'!AB$18, 'E2 Allocators'!$B$15:$W$15, 0),FALSE)*$F126)</f>
        <v>0</v>
      </c>
      <c r="AC126" s="1412">
        <f t="shared" si="32"/>
        <v>0</v>
      </c>
      <c r="AD126" s="1412">
        <f ca="1">IF(ISERROR(VLOOKUP(VLOOKUP($A126, 'E4 TB Allocation Details'!$A$18:$L$205, MATCH("Customer ID", 'E4 TB Allocation Details'!$A$18:$L$18, 0),FALSE), 'E2 Allocators'!$B$15:$W$361, MATCH('O5 Details by Class &amp; Accounts'!AD$18, 'E2 Allocators'!$B$15:$W$15, 0),FALSE)*$G126), 0, VLOOKUP(VLOOKUP($A126, 'E4 TB Allocation Details'!$A$18:$L$205, MATCH("Customer ID", 'E4 TB Allocation Details'!$A$18:$L$18, 0),FALSE), 'E2 Allocators'!$B$15:$W$361, MATCH('O5 Details by Class &amp; Accounts'!AD$18, 'E2 Allocators'!$B$15:$W$15, 0),FALSE)*$G126)</f>
        <v>0</v>
      </c>
      <c r="AE126" s="1412">
        <f ca="1">IF(ISERROR(VLOOKUP(VLOOKUP($A126, 'E4 TB Allocation Details'!$A$18:$L$205, MATCH("Customer ID", 'E4 TB Allocation Details'!$A$18:$L$18, 0),FALSE), 'E2 Allocators'!$B$15:$W$361, MATCH('O5 Details by Class &amp; Accounts'!AE$18, 'E2 Allocators'!$B$15:$W$15, 0),FALSE)*$G126), 0, VLOOKUP(VLOOKUP($A126, 'E4 TB Allocation Details'!$A$18:$L$205, MATCH("Customer ID", 'E4 TB Allocation Details'!$A$18:$L$18, 0),FALSE), 'E2 Allocators'!$B$15:$W$361, MATCH('O5 Details by Class &amp; Accounts'!AE$18, 'E2 Allocators'!$B$15:$W$15, 0),FALSE)*$G126)</f>
        <v>0</v>
      </c>
      <c r="AF126" s="1412">
        <f ca="1">IF(ISERROR(VLOOKUP(VLOOKUP($A126, 'E4 TB Allocation Details'!$A$18:$L$205, MATCH("Customer ID", 'E4 TB Allocation Details'!$A$18:$L$18, 0),FALSE), 'E2 Allocators'!$B$15:$W$361, MATCH('O5 Details by Class &amp; Accounts'!AF$18, 'E2 Allocators'!$B$15:$W$15, 0),FALSE)*$G126), 0, VLOOKUP(VLOOKUP($A126, 'E4 TB Allocation Details'!$A$18:$L$205, MATCH("Customer ID", 'E4 TB Allocation Details'!$A$18:$L$18, 0),FALSE), 'E2 Allocators'!$B$15:$W$361, MATCH('O5 Details by Class &amp; Accounts'!AF$18, 'E2 Allocators'!$B$15:$W$15, 0),FALSE)*$G126)</f>
        <v>0</v>
      </c>
      <c r="AG126" s="1412">
        <f ca="1">IF(ISERROR(VLOOKUP(VLOOKUP($A126, 'E4 TB Allocation Details'!$A$18:$L$205, MATCH("Customer ID", 'E4 TB Allocation Details'!$A$18:$L$18, 0),FALSE), 'E2 Allocators'!$B$15:$W$361, MATCH('O5 Details by Class &amp; Accounts'!AG$18, 'E2 Allocators'!$B$15:$W$15, 0),FALSE)*$G126), 0, VLOOKUP(VLOOKUP($A126, 'E4 TB Allocation Details'!$A$18:$L$205, MATCH("Customer ID", 'E4 TB Allocation Details'!$A$18:$L$18, 0),FALSE), 'E2 Allocators'!$B$15:$W$361, MATCH('O5 Details by Class &amp; Accounts'!AG$18, 'E2 Allocators'!$B$15:$W$15, 0),FALSE)*$G126)</f>
        <v>0</v>
      </c>
      <c r="AH126" s="1412">
        <f ca="1">IF(ISERROR(VLOOKUP(VLOOKUP($A126, 'E4 TB Allocation Details'!$A$18:$L$205, MATCH("Customer ID", 'E4 TB Allocation Details'!$A$18:$L$18, 0),FALSE), 'E2 Allocators'!$B$15:$W$361, MATCH('O5 Details by Class &amp; Accounts'!AH$18, 'E2 Allocators'!$B$15:$W$15, 0),FALSE)*$G126), 0, VLOOKUP(VLOOKUP($A126, 'E4 TB Allocation Details'!$A$18:$L$205, MATCH("Customer ID", 'E4 TB Allocation Details'!$A$18:$L$18, 0),FALSE), 'E2 Allocators'!$B$15:$W$361, MATCH('O5 Details by Class &amp; Accounts'!AH$18, 'E2 Allocators'!$B$15:$W$15, 0),FALSE)*$G126)</f>
        <v>0</v>
      </c>
      <c r="AI126" s="1412">
        <f ca="1">IF(ISERROR(VLOOKUP(VLOOKUP($A126, 'E4 TB Allocation Details'!$A$18:$L$205, MATCH("Customer ID", 'E4 TB Allocation Details'!$A$18:$L$18, 0),FALSE), 'E2 Allocators'!$B$15:$W$361, MATCH('O5 Details by Class &amp; Accounts'!AI$18, 'E2 Allocators'!$B$15:$W$15, 0),FALSE)*$G126), 0, VLOOKUP(VLOOKUP($A126, 'E4 TB Allocation Details'!$A$18:$L$205, MATCH("Customer ID", 'E4 TB Allocation Details'!$A$18:$L$18, 0),FALSE), 'E2 Allocators'!$B$15:$W$361, MATCH('O5 Details by Class &amp; Accounts'!AI$18, 'E2 Allocators'!$B$15:$W$15, 0),FALSE)*$G126)</f>
        <v>0</v>
      </c>
      <c r="AJ126" s="1412">
        <f ca="1">IF(ISERROR(VLOOKUP(VLOOKUP($A126, 'E4 TB Allocation Details'!$A$18:$L$205, MATCH("Customer ID", 'E4 TB Allocation Details'!$A$18:$L$18, 0),FALSE), 'E2 Allocators'!$B$15:$W$361, MATCH('O5 Details by Class &amp; Accounts'!AJ$18, 'E2 Allocators'!$B$15:$W$15, 0),FALSE)*$G126), 0, VLOOKUP(VLOOKUP($A126, 'E4 TB Allocation Details'!$A$18:$L$205, MATCH("Customer ID", 'E4 TB Allocation Details'!$A$18:$L$18, 0),FALSE), 'E2 Allocators'!$B$15:$W$361, MATCH('O5 Details by Class &amp; Accounts'!AJ$18, 'E2 Allocators'!$B$15:$W$15, 0),FALSE)*$G126)</f>
        <v>0</v>
      </c>
      <c r="AK126" s="1412">
        <f ca="1">IF(ISERROR(VLOOKUP(VLOOKUP($A126, 'E4 TB Allocation Details'!$A$18:$L$205, MATCH("Customer ID", 'E4 TB Allocation Details'!$A$18:$L$18, 0),FALSE), 'E2 Allocators'!$B$15:$W$361, MATCH('O5 Details by Class &amp; Accounts'!AK$18, 'E2 Allocators'!$B$15:$W$15, 0),FALSE)*$G126), 0, VLOOKUP(VLOOKUP($A126, 'E4 TB Allocation Details'!$A$18:$L$205, MATCH("Customer ID", 'E4 TB Allocation Details'!$A$18:$L$18, 0),FALSE), 'E2 Allocators'!$B$15:$W$361, MATCH('O5 Details by Class &amp; Accounts'!AK$18, 'E2 Allocators'!$B$15:$W$15, 0),FALSE)*$G126)</f>
        <v>0</v>
      </c>
      <c r="AL126" s="1412">
        <f ca="1">IF(ISERROR(VLOOKUP(VLOOKUP($A126, 'E4 TB Allocation Details'!$A$18:$L$205, MATCH("Customer ID", 'E4 TB Allocation Details'!$A$18:$L$18, 0),FALSE), 'E2 Allocators'!$B$15:$W$361, MATCH('O5 Details by Class &amp; Accounts'!AL$18, 'E2 Allocators'!$B$15:$W$15, 0),FALSE)*$G126), 0, VLOOKUP(VLOOKUP($A126, 'E4 TB Allocation Details'!$A$18:$L$205, MATCH("Customer ID", 'E4 TB Allocation Details'!$A$18:$L$18, 0),FALSE), 'E2 Allocators'!$B$15:$W$361, MATCH('O5 Details by Class &amp; Accounts'!AL$18, 'E2 Allocators'!$B$15:$W$15, 0),FALSE)*$G126)</f>
        <v>0</v>
      </c>
      <c r="AM126" s="1412">
        <f ca="1">IF(ISERROR(VLOOKUP(VLOOKUP($A126, 'E4 TB Allocation Details'!$A$18:$L$205, MATCH("Customer ID", 'E4 TB Allocation Details'!$A$18:$L$18, 0),FALSE), 'E2 Allocators'!$B$15:$W$361, MATCH('O5 Details by Class &amp; Accounts'!AM$18, 'E2 Allocators'!$B$15:$W$15, 0),FALSE)*$G126), 0, VLOOKUP(VLOOKUP($A126, 'E4 TB Allocation Details'!$A$18:$L$205, MATCH("Customer ID", 'E4 TB Allocation Details'!$A$18:$L$18, 0),FALSE), 'E2 Allocators'!$B$15:$W$361, MATCH('O5 Details by Class &amp; Accounts'!AM$18, 'E2 Allocators'!$B$15:$W$15, 0),FALSE)*$G126)</f>
        <v>0</v>
      </c>
      <c r="AN126" s="1412">
        <f ca="1">IF(ISERROR(VLOOKUP(VLOOKUP($A126, 'E4 TB Allocation Details'!$A$18:$L$205, MATCH("Customer ID", 'E4 TB Allocation Details'!$A$18:$L$18, 0),FALSE), 'E2 Allocators'!$B$15:$W$361, MATCH('O5 Details by Class &amp; Accounts'!AN$18, 'E2 Allocators'!$B$15:$W$15, 0),FALSE)*$G126), 0, VLOOKUP(VLOOKUP($A126, 'E4 TB Allocation Details'!$A$18:$L$205, MATCH("Customer ID", 'E4 TB Allocation Details'!$A$18:$L$18, 0),FALSE), 'E2 Allocators'!$B$15:$W$361, MATCH('O5 Details by Class &amp; Accounts'!AN$18, 'E2 Allocators'!$B$15:$W$15, 0),FALSE)*$G126)</f>
        <v>0</v>
      </c>
      <c r="AO126" s="1412">
        <f ca="1">IF(ISERROR(VLOOKUP(VLOOKUP($A126, 'E4 TB Allocation Details'!$A$18:$L$205, MATCH("Customer ID", 'E4 TB Allocation Details'!$A$18:$L$18, 0),FALSE), 'E2 Allocators'!$B$15:$W$361, MATCH('O5 Details by Class &amp; Accounts'!AO$18, 'E2 Allocators'!$B$15:$W$15, 0),FALSE)*$G126), 0, VLOOKUP(VLOOKUP($A126, 'E4 TB Allocation Details'!$A$18:$L$205, MATCH("Customer ID", 'E4 TB Allocation Details'!$A$18:$L$18, 0),FALSE), 'E2 Allocators'!$B$15:$W$361, MATCH('O5 Details by Class &amp; Accounts'!AO$18, 'E2 Allocators'!$B$15:$W$15, 0),FALSE)*$G126)</f>
        <v>0</v>
      </c>
      <c r="AP126" s="1412">
        <f ca="1">IF(ISERROR(VLOOKUP(VLOOKUP($A126, 'E4 TB Allocation Details'!$A$18:$L$205, MATCH("Customer ID", 'E4 TB Allocation Details'!$A$18:$L$18, 0),FALSE), 'E2 Allocators'!$B$15:$W$361, MATCH('O5 Details by Class &amp; Accounts'!AP$18, 'E2 Allocators'!$B$15:$W$15, 0),FALSE)*$G126), 0, VLOOKUP(VLOOKUP($A126, 'E4 TB Allocation Details'!$A$18:$L$205, MATCH("Customer ID", 'E4 TB Allocation Details'!$A$18:$L$18, 0),FALSE), 'E2 Allocators'!$B$15:$W$361, MATCH('O5 Details by Class &amp; Accounts'!AP$18, 'E2 Allocators'!$B$15:$W$15, 0),FALSE)*$G126)</f>
        <v>0</v>
      </c>
      <c r="AQ126" s="1412">
        <f ca="1">IF(ISERROR(VLOOKUP(VLOOKUP($A126, 'E4 TB Allocation Details'!$A$18:$L$205, MATCH("Customer ID", 'E4 TB Allocation Details'!$A$18:$L$18, 0),FALSE), 'E2 Allocators'!$B$15:$W$361, MATCH('O5 Details by Class &amp; Accounts'!AQ$18, 'E2 Allocators'!$B$15:$W$15, 0),FALSE)*$G126), 0, VLOOKUP(VLOOKUP($A126, 'E4 TB Allocation Details'!$A$18:$L$205, MATCH("Customer ID", 'E4 TB Allocation Details'!$A$18:$L$18, 0),FALSE), 'E2 Allocators'!$B$15:$W$361, MATCH('O5 Details by Class &amp; Accounts'!AQ$18, 'E2 Allocators'!$B$15:$W$15, 0),FALSE)*$G126)</f>
        <v>0</v>
      </c>
      <c r="AR126" s="1412">
        <f ca="1">IF(ISERROR(VLOOKUP(VLOOKUP($A126, 'E4 TB Allocation Details'!$A$18:$L$205, MATCH("Customer ID", 'E4 TB Allocation Details'!$A$18:$L$18, 0),FALSE), 'E2 Allocators'!$B$15:$W$361, MATCH('O5 Details by Class &amp; Accounts'!AR$18, 'E2 Allocators'!$B$15:$W$15, 0),FALSE)*$G126), 0, VLOOKUP(VLOOKUP($A126, 'E4 TB Allocation Details'!$A$18:$L$205, MATCH("Customer ID", 'E4 TB Allocation Details'!$A$18:$L$18, 0),FALSE), 'E2 Allocators'!$B$15:$W$361, MATCH('O5 Details by Class &amp; Accounts'!AR$18, 'E2 Allocators'!$B$15:$W$15, 0),FALSE)*$G126)</f>
        <v>0</v>
      </c>
      <c r="AS126" s="1412">
        <f ca="1">IF(ISERROR(VLOOKUP(VLOOKUP($A126, 'E4 TB Allocation Details'!$A$18:$L$205, MATCH("Customer ID", 'E4 TB Allocation Details'!$A$18:$L$18, 0),FALSE), 'E2 Allocators'!$B$15:$W$361, MATCH('O5 Details by Class &amp; Accounts'!AS$18, 'E2 Allocators'!$B$15:$W$15, 0),FALSE)*$G126), 0, VLOOKUP(VLOOKUP($A126, 'E4 TB Allocation Details'!$A$18:$L$205, MATCH("Customer ID", 'E4 TB Allocation Details'!$A$18:$L$18, 0),FALSE), 'E2 Allocators'!$B$15:$W$361, MATCH('O5 Details by Class &amp; Accounts'!AS$18, 'E2 Allocators'!$B$15:$W$15, 0),FALSE)*$G126)</f>
        <v>0</v>
      </c>
      <c r="AT126" s="1412">
        <f ca="1">IF(ISERROR(VLOOKUP(VLOOKUP($A126, 'E4 TB Allocation Details'!$A$18:$L$205, MATCH("Customer ID", 'E4 TB Allocation Details'!$A$18:$L$18, 0),FALSE), 'E2 Allocators'!$B$15:$W$361, MATCH('O5 Details by Class &amp; Accounts'!AT$18, 'E2 Allocators'!$B$15:$W$15, 0),FALSE)*$G126), 0, VLOOKUP(VLOOKUP($A126, 'E4 TB Allocation Details'!$A$18:$L$205, MATCH("Customer ID", 'E4 TB Allocation Details'!$A$18:$L$18, 0),FALSE), 'E2 Allocators'!$B$15:$W$361, MATCH('O5 Details by Class &amp; Accounts'!AT$18, 'E2 Allocators'!$B$15:$W$15, 0),FALSE)*$G126)</f>
        <v>0</v>
      </c>
      <c r="AU126" s="1412">
        <f ca="1">IF(ISERROR(VLOOKUP(VLOOKUP($A126, 'E4 TB Allocation Details'!$A$18:$L$205, MATCH("Customer ID", 'E4 TB Allocation Details'!$A$18:$L$18, 0),FALSE), 'E2 Allocators'!$B$15:$W$361, MATCH('O5 Details by Class &amp; Accounts'!AU$18, 'E2 Allocators'!$B$15:$W$15, 0),FALSE)*$G126), 0, VLOOKUP(VLOOKUP($A126, 'E4 TB Allocation Details'!$A$18:$L$205, MATCH("Customer ID", 'E4 TB Allocation Details'!$A$18:$L$18, 0),FALSE), 'E2 Allocators'!$B$15:$W$361, MATCH('O5 Details by Class &amp; Accounts'!AU$18, 'E2 Allocators'!$B$15:$W$15, 0),FALSE)*$G126)</f>
        <v>0</v>
      </c>
      <c r="AV126" s="1412">
        <f ca="1">IF(ISERROR(VLOOKUP(VLOOKUP($A126, 'E4 TB Allocation Details'!$A$18:$L$205, MATCH("Customer ID", 'E4 TB Allocation Details'!$A$18:$L$18, 0),FALSE), 'E2 Allocators'!$B$15:$W$361, MATCH('O5 Details by Class &amp; Accounts'!AV$18, 'E2 Allocators'!$B$15:$W$15, 0),FALSE)*$G126), 0, VLOOKUP(VLOOKUP($A126, 'E4 TB Allocation Details'!$A$18:$L$205, MATCH("Customer ID", 'E4 TB Allocation Details'!$A$18:$L$18, 0),FALSE), 'E2 Allocators'!$B$15:$W$361, MATCH('O5 Details by Class &amp; Accounts'!AV$18, 'E2 Allocators'!$B$15:$W$15, 0),FALSE)*$G126)</f>
        <v>0</v>
      </c>
      <c r="AW126" s="1412">
        <f ca="1">IF(ISERROR(VLOOKUP(VLOOKUP($A126, 'E4 TB Allocation Details'!$A$18:$L$205, MATCH("Customer ID", 'E4 TB Allocation Details'!$A$18:$L$18, 0),FALSE), 'E2 Allocators'!$B$15:$W$361, MATCH('O5 Details by Class &amp; Accounts'!AW$18, 'E2 Allocators'!$B$15:$W$15, 0),FALSE)*$G126), 0, VLOOKUP(VLOOKUP($A126, 'E4 TB Allocation Details'!$A$18:$L$205, MATCH("Customer ID", 'E4 TB Allocation Details'!$A$18:$L$18, 0),FALSE), 'E2 Allocators'!$B$15:$W$361, MATCH('O5 Details by Class &amp; Accounts'!AW$18, 'E2 Allocators'!$B$15:$W$15, 0),FALSE)*$G126)</f>
        <v>0</v>
      </c>
      <c r="AX126" s="1412">
        <f t="shared" si="33"/>
        <v>0</v>
      </c>
      <c r="AY126" s="1412">
        <f ca="1">IF(ISERROR(VLOOKUP(VLOOKUP($A126, 'E4 TB Allocation Details'!$A$18:$L$205, MATCH("Misc ID", 'E4 TB Allocation Details'!$A$18:$L$18, 0),FALSE), 'E2 Allocators'!$B$15:$W$361, MATCH('O5 Details by Class &amp; Accounts'!AY$18, 'E2 Allocators'!$B$15:$W$15, 0),FALSE)*$E126), 0, VLOOKUP(VLOOKUP($A126, 'E4 TB Allocation Details'!$A$18:$L$205, MATCH("Misc ID", 'E4 TB Allocation Details'!$A$18:$L$18, 0),FALSE), 'E2 Allocators'!$B$15:$W$361, MATCH('O5 Details by Class &amp; Accounts'!AY$18, 'E2 Allocators'!$B$15:$W$15, 0),FALSE)*$E126)</f>
        <v>0</v>
      </c>
      <c r="AZ126" s="1412">
        <f ca="1">IF(ISERROR(VLOOKUP(VLOOKUP($A126, 'E4 TB Allocation Details'!$A$18:$L$205, MATCH("Misc ID", 'E4 TB Allocation Details'!$A$18:$L$18, 0),FALSE), 'E2 Allocators'!$B$15:$W$361, MATCH('O5 Details by Class &amp; Accounts'!AZ$18, 'E2 Allocators'!$B$15:$W$15, 0),FALSE)*$E126), 0, VLOOKUP(VLOOKUP($A126, 'E4 TB Allocation Details'!$A$18:$L$205, MATCH("Misc ID", 'E4 TB Allocation Details'!$A$18:$L$18, 0),FALSE), 'E2 Allocators'!$B$15:$W$361, MATCH('O5 Details by Class &amp; Accounts'!AZ$18, 'E2 Allocators'!$B$15:$W$15, 0),FALSE)*$E126)</f>
        <v>0</v>
      </c>
      <c r="BA126" s="1412">
        <f ca="1">IF(ISERROR(VLOOKUP(VLOOKUP($A126, 'E4 TB Allocation Details'!$A$18:$L$205, MATCH("Misc ID", 'E4 TB Allocation Details'!$A$18:$L$18, 0),FALSE), 'E2 Allocators'!$B$15:$W$361, MATCH('O5 Details by Class &amp; Accounts'!BA$18, 'E2 Allocators'!$B$15:$W$15, 0),FALSE)*$E126), 0, VLOOKUP(VLOOKUP($A126, 'E4 TB Allocation Details'!$A$18:$L$205, MATCH("Misc ID", 'E4 TB Allocation Details'!$A$18:$L$18, 0),FALSE), 'E2 Allocators'!$B$15:$W$361, MATCH('O5 Details by Class &amp; Accounts'!BA$18, 'E2 Allocators'!$B$15:$W$15, 0),FALSE)*$E126)</f>
        <v>0</v>
      </c>
      <c r="BB126" s="1412">
        <f ca="1">IF(ISERROR(VLOOKUP(VLOOKUP($A126, 'E4 TB Allocation Details'!$A$18:$L$205, MATCH("Misc ID", 'E4 TB Allocation Details'!$A$18:$L$18, 0),FALSE), 'E2 Allocators'!$B$15:$W$361, MATCH('O5 Details by Class &amp; Accounts'!BB$18, 'E2 Allocators'!$B$15:$W$15, 0),FALSE)*$E126), 0, VLOOKUP(VLOOKUP($A126, 'E4 TB Allocation Details'!$A$18:$L$205, MATCH("Misc ID", 'E4 TB Allocation Details'!$A$18:$L$18, 0),FALSE), 'E2 Allocators'!$B$15:$W$361, MATCH('O5 Details by Class &amp; Accounts'!BB$18, 'E2 Allocators'!$B$15:$W$15, 0),FALSE)*$E126)</f>
        <v>0</v>
      </c>
      <c r="BC126" s="1412">
        <f ca="1">IF(ISERROR(VLOOKUP(VLOOKUP($A126, 'E4 TB Allocation Details'!$A$18:$L$205, MATCH("Misc ID", 'E4 TB Allocation Details'!$A$18:$L$18, 0),FALSE), 'E2 Allocators'!$B$15:$W$361, MATCH('O5 Details by Class &amp; Accounts'!BC$18, 'E2 Allocators'!$B$15:$W$15, 0),FALSE)*$E126), 0, VLOOKUP(VLOOKUP($A126, 'E4 TB Allocation Details'!$A$18:$L$205, MATCH("Misc ID", 'E4 TB Allocation Details'!$A$18:$L$18, 0),FALSE), 'E2 Allocators'!$B$15:$W$361, MATCH('O5 Details by Class &amp; Accounts'!BC$18, 'E2 Allocators'!$B$15:$W$15, 0),FALSE)*$E126)</f>
        <v>0</v>
      </c>
      <c r="BD126" s="1412">
        <f ca="1">IF(ISERROR(VLOOKUP(VLOOKUP($A126, 'E4 TB Allocation Details'!$A$18:$L$205, MATCH("Misc ID", 'E4 TB Allocation Details'!$A$18:$L$18, 0),FALSE), 'E2 Allocators'!$B$15:$W$361, MATCH('O5 Details by Class &amp; Accounts'!BD$18, 'E2 Allocators'!$B$15:$W$15, 0),FALSE)*$E126), 0, VLOOKUP(VLOOKUP($A126, 'E4 TB Allocation Details'!$A$18:$L$205, MATCH("Misc ID", 'E4 TB Allocation Details'!$A$18:$L$18, 0),FALSE), 'E2 Allocators'!$B$15:$W$361, MATCH('O5 Details by Class &amp; Accounts'!BD$18, 'E2 Allocators'!$B$15:$W$15, 0),FALSE)*$E126)</f>
        <v>0</v>
      </c>
      <c r="BE126" s="1412">
        <f ca="1">IF(ISERROR(VLOOKUP(VLOOKUP($A126, 'E4 TB Allocation Details'!$A$18:$L$205, MATCH("Misc ID", 'E4 TB Allocation Details'!$A$18:$L$18, 0),FALSE), 'E2 Allocators'!$B$15:$W$361, MATCH('O5 Details by Class &amp; Accounts'!BE$18, 'E2 Allocators'!$B$15:$W$15, 0),FALSE)*$E126), 0, VLOOKUP(VLOOKUP($A126, 'E4 TB Allocation Details'!$A$18:$L$205, MATCH("Misc ID", 'E4 TB Allocation Details'!$A$18:$L$18, 0),FALSE), 'E2 Allocators'!$B$15:$W$361, MATCH('O5 Details by Class &amp; Accounts'!BE$18, 'E2 Allocators'!$B$15:$W$15, 0),FALSE)*$E126)</f>
        <v>0</v>
      </c>
      <c r="BF126" s="1412">
        <f ca="1">IF(ISERROR(VLOOKUP(VLOOKUP($A126, 'E4 TB Allocation Details'!$A$18:$L$205, MATCH("Misc ID", 'E4 TB Allocation Details'!$A$18:$L$18, 0),FALSE), 'E2 Allocators'!$B$15:$W$361, MATCH('O5 Details by Class &amp; Accounts'!BF$18, 'E2 Allocators'!$B$15:$W$15, 0),FALSE)*$E126), 0, VLOOKUP(VLOOKUP($A126, 'E4 TB Allocation Details'!$A$18:$L$205, MATCH("Misc ID", 'E4 TB Allocation Details'!$A$18:$L$18, 0),FALSE), 'E2 Allocators'!$B$15:$W$361, MATCH('O5 Details by Class &amp; Accounts'!BF$18, 'E2 Allocators'!$B$15:$W$15, 0),FALSE)*$E126)</f>
        <v>0</v>
      </c>
      <c r="BG126" s="1412">
        <f ca="1">IF(ISERROR(VLOOKUP(VLOOKUP($A126, 'E4 TB Allocation Details'!$A$18:$L$205, MATCH("Misc ID", 'E4 TB Allocation Details'!$A$18:$L$18, 0),FALSE), 'E2 Allocators'!$B$15:$W$361, MATCH('O5 Details by Class &amp; Accounts'!BG$18, 'E2 Allocators'!$B$15:$W$15, 0),FALSE)*$E126), 0, VLOOKUP(VLOOKUP($A126, 'E4 TB Allocation Details'!$A$18:$L$205, MATCH("Misc ID", 'E4 TB Allocation Details'!$A$18:$L$18, 0),FALSE), 'E2 Allocators'!$B$15:$W$361, MATCH('O5 Details by Class &amp; Accounts'!BG$18, 'E2 Allocators'!$B$15:$W$15, 0),FALSE)*$E126)</f>
        <v>0</v>
      </c>
      <c r="BH126" s="1412">
        <f ca="1">IF(ISERROR(VLOOKUP(VLOOKUP($A126, 'E4 TB Allocation Details'!$A$18:$L$205, MATCH("Misc ID", 'E4 TB Allocation Details'!$A$18:$L$18, 0),FALSE), 'E2 Allocators'!$B$15:$W$361, MATCH('O5 Details by Class &amp; Accounts'!BH$18, 'E2 Allocators'!$B$15:$W$15, 0),FALSE)*$E126), 0, VLOOKUP(VLOOKUP($A126, 'E4 TB Allocation Details'!$A$18:$L$205, MATCH("Misc ID", 'E4 TB Allocation Details'!$A$18:$L$18, 0),FALSE), 'E2 Allocators'!$B$15:$W$361, MATCH('O5 Details by Class &amp; Accounts'!BH$18, 'E2 Allocators'!$B$15:$W$15, 0),FALSE)*$E126)</f>
        <v>0</v>
      </c>
      <c r="BI126" s="1412">
        <f ca="1">IF(ISERROR(VLOOKUP(VLOOKUP($A126, 'E4 TB Allocation Details'!$A$18:$L$205, MATCH("Misc ID", 'E4 TB Allocation Details'!$A$18:$L$18, 0),FALSE), 'E2 Allocators'!$B$15:$W$361, MATCH('O5 Details by Class &amp; Accounts'!BI$18, 'E2 Allocators'!$B$15:$W$15, 0),FALSE)*$E126), 0, VLOOKUP(VLOOKUP($A126, 'E4 TB Allocation Details'!$A$18:$L$205, MATCH("Misc ID", 'E4 TB Allocation Details'!$A$18:$L$18, 0),FALSE), 'E2 Allocators'!$B$15:$W$361, MATCH('O5 Details by Class &amp; Accounts'!BI$18, 'E2 Allocators'!$B$15:$W$15, 0),FALSE)*$E126)</f>
        <v>0</v>
      </c>
      <c r="BJ126" s="1412">
        <f ca="1">IF(ISERROR(VLOOKUP(VLOOKUP($A126, 'E4 TB Allocation Details'!$A$18:$L$205, MATCH("Misc ID", 'E4 TB Allocation Details'!$A$18:$L$18, 0),FALSE), 'E2 Allocators'!$B$15:$W$361, MATCH('O5 Details by Class &amp; Accounts'!BJ$18, 'E2 Allocators'!$B$15:$W$15, 0),FALSE)*$E126), 0, VLOOKUP(VLOOKUP($A126, 'E4 TB Allocation Details'!$A$18:$L$205, MATCH("Misc ID", 'E4 TB Allocation Details'!$A$18:$L$18, 0),FALSE), 'E2 Allocators'!$B$15:$W$361, MATCH('O5 Details by Class &amp; Accounts'!BJ$18, 'E2 Allocators'!$B$15:$W$15, 0),FALSE)*$E126)</f>
        <v>0</v>
      </c>
      <c r="BK126" s="1412">
        <f ca="1">IF(ISERROR(VLOOKUP(VLOOKUP($A126, 'E4 TB Allocation Details'!$A$18:$L$205, MATCH("Misc ID", 'E4 TB Allocation Details'!$A$18:$L$18, 0),FALSE), 'E2 Allocators'!$B$15:$W$361, MATCH('O5 Details by Class &amp; Accounts'!BK$18, 'E2 Allocators'!$B$15:$W$15, 0),FALSE)*$E126), 0, VLOOKUP(VLOOKUP($A126, 'E4 TB Allocation Details'!$A$18:$L$205, MATCH("Misc ID", 'E4 TB Allocation Details'!$A$18:$L$18, 0),FALSE), 'E2 Allocators'!$B$15:$W$361, MATCH('O5 Details by Class &amp; Accounts'!BK$18, 'E2 Allocators'!$B$15:$W$15, 0),FALSE)*$E126)</f>
        <v>0</v>
      </c>
      <c r="BL126" s="1412">
        <f ca="1">IF(ISERROR(VLOOKUP(VLOOKUP($A126, 'E4 TB Allocation Details'!$A$18:$L$205, MATCH("Misc ID", 'E4 TB Allocation Details'!$A$18:$L$18, 0),FALSE), 'E2 Allocators'!$B$15:$W$361, MATCH('O5 Details by Class &amp; Accounts'!BL$18, 'E2 Allocators'!$B$15:$W$15, 0),FALSE)*$E126), 0, VLOOKUP(VLOOKUP($A126, 'E4 TB Allocation Details'!$A$18:$L$205, MATCH("Misc ID", 'E4 TB Allocation Details'!$A$18:$L$18, 0),FALSE), 'E2 Allocators'!$B$15:$W$361, MATCH('O5 Details by Class &amp; Accounts'!BL$18, 'E2 Allocators'!$B$15:$W$15, 0),FALSE)*$E126)</f>
        <v>0</v>
      </c>
      <c r="BM126" s="1412">
        <f ca="1">IF(ISERROR(VLOOKUP(VLOOKUP($A126, 'E4 TB Allocation Details'!$A$18:$L$205, MATCH("Misc ID", 'E4 TB Allocation Details'!$A$18:$L$18, 0),FALSE), 'E2 Allocators'!$B$15:$W$361, MATCH('O5 Details by Class &amp; Accounts'!BM$18, 'E2 Allocators'!$B$15:$W$15, 0),FALSE)*$E126), 0, VLOOKUP(VLOOKUP($A126, 'E4 TB Allocation Details'!$A$18:$L$205, MATCH("Misc ID", 'E4 TB Allocation Details'!$A$18:$L$18, 0),FALSE), 'E2 Allocators'!$B$15:$W$361, MATCH('O5 Details by Class &amp; Accounts'!BM$18, 'E2 Allocators'!$B$15:$W$15, 0),FALSE)*$E126)</f>
        <v>0</v>
      </c>
      <c r="BN126" s="1412">
        <f ca="1">IF(ISERROR(VLOOKUP(VLOOKUP($A126, 'E4 TB Allocation Details'!$A$18:$L$205, MATCH("Misc ID", 'E4 TB Allocation Details'!$A$18:$L$18, 0),FALSE), 'E2 Allocators'!$B$15:$W$361, MATCH('O5 Details by Class &amp; Accounts'!BN$18, 'E2 Allocators'!$B$15:$W$15, 0),FALSE)*$E126), 0, VLOOKUP(VLOOKUP($A126, 'E4 TB Allocation Details'!$A$18:$L$205, MATCH("Misc ID", 'E4 TB Allocation Details'!$A$18:$L$18, 0),FALSE), 'E2 Allocators'!$B$15:$W$361, MATCH('O5 Details by Class &amp; Accounts'!BN$18, 'E2 Allocators'!$B$15:$W$15, 0),FALSE)*$E126)</f>
        <v>0</v>
      </c>
      <c r="BO126" s="1412">
        <f ca="1">IF(ISERROR(VLOOKUP(VLOOKUP($A126, 'E4 TB Allocation Details'!$A$18:$L$205, MATCH("Misc ID", 'E4 TB Allocation Details'!$A$18:$L$18, 0),FALSE), 'E2 Allocators'!$B$15:$W$361, MATCH('O5 Details by Class &amp; Accounts'!BO$18, 'E2 Allocators'!$B$15:$W$15, 0),FALSE)*$E126), 0, VLOOKUP(VLOOKUP($A126, 'E4 TB Allocation Details'!$A$18:$L$205, MATCH("Misc ID", 'E4 TB Allocation Details'!$A$18:$L$18, 0),FALSE), 'E2 Allocators'!$B$15:$W$361, MATCH('O5 Details by Class &amp; Accounts'!BO$18, 'E2 Allocators'!$B$15:$W$15, 0),FALSE)*$E126)</f>
        <v>0</v>
      </c>
      <c r="BP126" s="1412">
        <f ca="1">IF(ISERROR(VLOOKUP(VLOOKUP($A126, 'E4 TB Allocation Details'!$A$18:$L$205, MATCH("Misc ID", 'E4 TB Allocation Details'!$A$18:$L$18, 0),FALSE), 'E2 Allocators'!$B$15:$W$361, MATCH('O5 Details by Class &amp; Accounts'!BP$18, 'E2 Allocators'!$B$15:$W$15, 0),FALSE)*$E126), 0, VLOOKUP(VLOOKUP($A126, 'E4 TB Allocation Details'!$A$18:$L$205, MATCH("Misc ID", 'E4 TB Allocation Details'!$A$18:$L$18, 0),FALSE), 'E2 Allocators'!$B$15:$W$361, MATCH('O5 Details by Class &amp; Accounts'!BP$18, 'E2 Allocators'!$B$15:$W$15, 0),FALSE)*$E126)</f>
        <v>0</v>
      </c>
      <c r="BQ126" s="1412">
        <f ca="1">IF(ISERROR(VLOOKUP(VLOOKUP($A126, 'E4 TB Allocation Details'!$A$18:$L$205, MATCH("Misc ID", 'E4 TB Allocation Details'!$A$18:$L$18, 0),FALSE), 'E2 Allocators'!$B$15:$W$361, MATCH('O5 Details by Class &amp; Accounts'!BQ$18, 'E2 Allocators'!$B$15:$W$15, 0),FALSE)*$E126), 0, VLOOKUP(VLOOKUP($A126, 'E4 TB Allocation Details'!$A$18:$L$205, MATCH("Misc ID", 'E4 TB Allocation Details'!$A$18:$L$18, 0),FALSE), 'E2 Allocators'!$B$15:$W$361, MATCH('O5 Details by Class &amp; Accounts'!BQ$18, 'E2 Allocators'!$B$15:$W$15, 0),FALSE)*$E126)</f>
        <v>0</v>
      </c>
      <c r="BR126" s="1412">
        <f ca="1">IF(ISERROR(VLOOKUP(VLOOKUP($A126, 'E4 TB Allocation Details'!$A$18:$L$205, MATCH("Misc ID", 'E4 TB Allocation Details'!$A$18:$L$18, 0),FALSE), 'E2 Allocators'!$B$15:$W$361, MATCH('O5 Details by Class &amp; Accounts'!BR$18, 'E2 Allocators'!$B$15:$W$15, 0),FALSE)*$E126), 0, VLOOKUP(VLOOKUP($A126, 'E4 TB Allocation Details'!$A$18:$L$205, MATCH("Misc ID", 'E4 TB Allocation Details'!$A$18:$L$18, 0),FALSE), 'E2 Allocators'!$B$15:$W$361, MATCH('O5 Details by Class &amp; Accounts'!BR$18, 'E2 Allocators'!$B$15:$W$15, 0),FALSE)*$E126)</f>
        <v>0</v>
      </c>
      <c r="BS126" s="1412">
        <f t="shared" si="34"/>
        <v>0</v>
      </c>
      <c r="BT126" s="1412">
        <f ca="1">IF(ISERROR(VLOOKUP(VLOOKUP($A126, 'E4 TB Allocation Details'!$A$18:$L$205, MATCH("A &amp; G ID", 'E4 TB Allocation Details'!$A$18:$L$18, 0),FALSE), 'E2 Allocators'!$B$15:$W$361, MATCH('O5 Details by Class &amp; Accounts'!BT$18, 'E2 Allocators'!$B$15:$W$15, 0),FALSE)*$E126), 0, VLOOKUP(VLOOKUP($A126, 'E4 TB Allocation Details'!$A$18:$L$205, MATCH("A &amp; G ID", 'E4 TB Allocation Details'!$A$18:$L$18, 0),FALSE), 'E2 Allocators'!$B$15:$W$361, MATCH('O5 Details by Class &amp; Accounts'!BT$18, 'E2 Allocators'!$B$15:$W$15, 0),FALSE)*$E126)</f>
        <v>0</v>
      </c>
      <c r="BU126" s="1412">
        <f ca="1">IF(ISERROR(VLOOKUP(VLOOKUP($A126, 'E4 TB Allocation Details'!$A$18:$L$205, MATCH("A &amp; G ID", 'E4 TB Allocation Details'!$A$18:$L$18, 0),FALSE), 'E2 Allocators'!$B$15:$W$361, MATCH('O5 Details by Class &amp; Accounts'!BU$18, 'E2 Allocators'!$B$15:$W$15, 0),FALSE)*$E126), 0, VLOOKUP(VLOOKUP($A126, 'E4 TB Allocation Details'!$A$18:$L$205, MATCH("A &amp; G ID", 'E4 TB Allocation Details'!$A$18:$L$18, 0),FALSE), 'E2 Allocators'!$B$15:$W$361, MATCH('O5 Details by Class &amp; Accounts'!BU$18, 'E2 Allocators'!$B$15:$W$15, 0),FALSE)*$E126)</f>
        <v>0</v>
      </c>
      <c r="BV126" s="1412">
        <f ca="1">IF(ISERROR(VLOOKUP(VLOOKUP($A126, 'E4 TB Allocation Details'!$A$18:$L$205, MATCH("A &amp; G ID", 'E4 TB Allocation Details'!$A$18:$L$18, 0),FALSE), 'E2 Allocators'!$B$15:$W$361, MATCH('O5 Details by Class &amp; Accounts'!BV$18, 'E2 Allocators'!$B$15:$W$15, 0),FALSE)*$E126), 0, VLOOKUP(VLOOKUP($A126, 'E4 TB Allocation Details'!$A$18:$L$205, MATCH("A &amp; G ID", 'E4 TB Allocation Details'!$A$18:$L$18, 0),FALSE), 'E2 Allocators'!$B$15:$W$361, MATCH('O5 Details by Class &amp; Accounts'!BV$18, 'E2 Allocators'!$B$15:$W$15, 0),FALSE)*$E126)</f>
        <v>0</v>
      </c>
      <c r="BW126" s="1412">
        <f ca="1">IF(ISERROR(VLOOKUP(VLOOKUP($A126, 'E4 TB Allocation Details'!$A$18:$L$205, MATCH("A &amp; G ID", 'E4 TB Allocation Details'!$A$18:$L$18, 0),FALSE), 'E2 Allocators'!$B$15:$W$361, MATCH('O5 Details by Class &amp; Accounts'!BW$18, 'E2 Allocators'!$B$15:$W$15, 0),FALSE)*$E126), 0, VLOOKUP(VLOOKUP($A126, 'E4 TB Allocation Details'!$A$18:$L$205, MATCH("A &amp; G ID", 'E4 TB Allocation Details'!$A$18:$L$18, 0),FALSE), 'E2 Allocators'!$B$15:$W$361, MATCH('O5 Details by Class &amp; Accounts'!BW$18, 'E2 Allocators'!$B$15:$W$15, 0),FALSE)*$E126)</f>
        <v>0</v>
      </c>
      <c r="BX126" s="1412">
        <f ca="1">IF(ISERROR(VLOOKUP(VLOOKUP($A126, 'E4 TB Allocation Details'!$A$18:$L$205, MATCH("A &amp; G ID", 'E4 TB Allocation Details'!$A$18:$L$18, 0),FALSE), 'E2 Allocators'!$B$15:$W$361, MATCH('O5 Details by Class &amp; Accounts'!BX$18, 'E2 Allocators'!$B$15:$W$15, 0),FALSE)*$E126), 0, VLOOKUP(VLOOKUP($A126, 'E4 TB Allocation Details'!$A$18:$L$205, MATCH("A &amp; G ID", 'E4 TB Allocation Details'!$A$18:$L$18, 0),FALSE), 'E2 Allocators'!$B$15:$W$361, MATCH('O5 Details by Class &amp; Accounts'!BX$18, 'E2 Allocators'!$B$15:$W$15, 0),FALSE)*$E126)</f>
        <v>0</v>
      </c>
      <c r="BY126" s="1412">
        <f ca="1">IF(ISERROR(VLOOKUP(VLOOKUP($A126, 'E4 TB Allocation Details'!$A$18:$L$205, MATCH("A &amp; G ID", 'E4 TB Allocation Details'!$A$18:$L$18, 0),FALSE), 'E2 Allocators'!$B$15:$W$361, MATCH('O5 Details by Class &amp; Accounts'!BY$18, 'E2 Allocators'!$B$15:$W$15, 0),FALSE)*$E126), 0, VLOOKUP(VLOOKUP($A126, 'E4 TB Allocation Details'!$A$18:$L$205, MATCH("A &amp; G ID", 'E4 TB Allocation Details'!$A$18:$L$18, 0),FALSE), 'E2 Allocators'!$B$15:$W$361, MATCH('O5 Details by Class &amp; Accounts'!BY$18, 'E2 Allocators'!$B$15:$W$15, 0),FALSE)*$E126)</f>
        <v>0</v>
      </c>
      <c r="BZ126" s="1412">
        <f ca="1">IF(ISERROR(VLOOKUP(VLOOKUP($A126, 'E4 TB Allocation Details'!$A$18:$L$205, MATCH("A &amp; G ID", 'E4 TB Allocation Details'!$A$18:$L$18, 0),FALSE), 'E2 Allocators'!$B$15:$W$361, MATCH('O5 Details by Class &amp; Accounts'!BZ$18, 'E2 Allocators'!$B$15:$W$15, 0),FALSE)*$E126), 0, VLOOKUP(VLOOKUP($A126, 'E4 TB Allocation Details'!$A$18:$L$205, MATCH("A &amp; G ID", 'E4 TB Allocation Details'!$A$18:$L$18, 0),FALSE), 'E2 Allocators'!$B$15:$W$361, MATCH('O5 Details by Class &amp; Accounts'!BZ$18, 'E2 Allocators'!$B$15:$W$15, 0),FALSE)*$E126)</f>
        <v>0</v>
      </c>
      <c r="CA126" s="1412">
        <f ca="1">IF(ISERROR(VLOOKUP(VLOOKUP($A126, 'E4 TB Allocation Details'!$A$18:$L$205, MATCH("A &amp; G ID", 'E4 TB Allocation Details'!$A$18:$L$18, 0),FALSE), 'E2 Allocators'!$B$15:$W$361, MATCH('O5 Details by Class &amp; Accounts'!CA$18, 'E2 Allocators'!$B$15:$W$15, 0),FALSE)*$E126), 0, VLOOKUP(VLOOKUP($A126, 'E4 TB Allocation Details'!$A$18:$L$205, MATCH("A &amp; G ID", 'E4 TB Allocation Details'!$A$18:$L$18, 0),FALSE), 'E2 Allocators'!$B$15:$W$361, MATCH('O5 Details by Class &amp; Accounts'!CA$18, 'E2 Allocators'!$B$15:$W$15, 0),FALSE)*$E126)</f>
        <v>0</v>
      </c>
      <c r="CB126" s="1412">
        <f ca="1">IF(ISERROR(VLOOKUP(VLOOKUP($A126, 'E4 TB Allocation Details'!$A$18:$L$205, MATCH("A &amp; G ID", 'E4 TB Allocation Details'!$A$18:$L$18, 0),FALSE), 'E2 Allocators'!$B$15:$W$361, MATCH('O5 Details by Class &amp; Accounts'!CB$18, 'E2 Allocators'!$B$15:$W$15, 0),FALSE)*$E126), 0, VLOOKUP(VLOOKUP($A126, 'E4 TB Allocation Details'!$A$18:$L$205, MATCH("A &amp; G ID", 'E4 TB Allocation Details'!$A$18:$L$18, 0),FALSE), 'E2 Allocators'!$B$15:$W$361, MATCH('O5 Details by Class &amp; Accounts'!CB$18, 'E2 Allocators'!$B$15:$W$15, 0),FALSE)*$E126)</f>
        <v>0</v>
      </c>
      <c r="CC126" s="1412">
        <f ca="1">IF(ISERROR(VLOOKUP(VLOOKUP($A126, 'E4 TB Allocation Details'!$A$18:$L$205, MATCH("A &amp; G ID", 'E4 TB Allocation Details'!$A$18:$L$18, 0),FALSE), 'E2 Allocators'!$B$15:$W$361, MATCH('O5 Details by Class &amp; Accounts'!CC$18, 'E2 Allocators'!$B$15:$W$15, 0),FALSE)*$E126), 0, VLOOKUP(VLOOKUP($A126, 'E4 TB Allocation Details'!$A$18:$L$205, MATCH("A &amp; G ID", 'E4 TB Allocation Details'!$A$18:$L$18, 0),FALSE), 'E2 Allocators'!$B$15:$W$361, MATCH('O5 Details by Class &amp; Accounts'!CC$18, 'E2 Allocators'!$B$15:$W$15, 0),FALSE)*$E126)</f>
        <v>0</v>
      </c>
      <c r="CD126" s="1412">
        <f ca="1">IF(ISERROR(VLOOKUP(VLOOKUP($A126, 'E4 TB Allocation Details'!$A$18:$L$205, MATCH("A &amp; G ID", 'E4 TB Allocation Details'!$A$18:$L$18, 0),FALSE), 'E2 Allocators'!$B$15:$W$361, MATCH('O5 Details by Class &amp; Accounts'!CD$18, 'E2 Allocators'!$B$15:$W$15, 0),FALSE)*$E126), 0, VLOOKUP(VLOOKUP($A126, 'E4 TB Allocation Details'!$A$18:$L$205, MATCH("A &amp; G ID", 'E4 TB Allocation Details'!$A$18:$L$18, 0),FALSE), 'E2 Allocators'!$B$15:$W$361, MATCH('O5 Details by Class &amp; Accounts'!CD$18, 'E2 Allocators'!$B$15:$W$15, 0),FALSE)*$E126)</f>
        <v>0</v>
      </c>
      <c r="CE126" s="1412">
        <f ca="1">IF(ISERROR(VLOOKUP(VLOOKUP($A126, 'E4 TB Allocation Details'!$A$18:$L$205, MATCH("A &amp; G ID", 'E4 TB Allocation Details'!$A$18:$L$18, 0),FALSE), 'E2 Allocators'!$B$15:$W$361, MATCH('O5 Details by Class &amp; Accounts'!CE$18, 'E2 Allocators'!$B$15:$W$15, 0),FALSE)*$E126), 0, VLOOKUP(VLOOKUP($A126, 'E4 TB Allocation Details'!$A$18:$L$205, MATCH("A &amp; G ID", 'E4 TB Allocation Details'!$A$18:$L$18, 0),FALSE), 'E2 Allocators'!$B$15:$W$361, MATCH('O5 Details by Class &amp; Accounts'!CE$18, 'E2 Allocators'!$B$15:$W$15, 0),FALSE)*$E126)</f>
        <v>0</v>
      </c>
      <c r="CF126" s="1412">
        <f ca="1">IF(ISERROR(VLOOKUP(VLOOKUP($A126, 'E4 TB Allocation Details'!$A$18:$L$205, MATCH("A &amp; G ID", 'E4 TB Allocation Details'!$A$18:$L$18, 0),FALSE), 'E2 Allocators'!$B$15:$W$361, MATCH('O5 Details by Class &amp; Accounts'!CF$18, 'E2 Allocators'!$B$15:$W$15, 0),FALSE)*$E126), 0, VLOOKUP(VLOOKUP($A126, 'E4 TB Allocation Details'!$A$18:$L$205, MATCH("A &amp; G ID", 'E4 TB Allocation Details'!$A$18:$L$18, 0),FALSE), 'E2 Allocators'!$B$15:$W$361, MATCH('O5 Details by Class &amp; Accounts'!CF$18, 'E2 Allocators'!$B$15:$W$15, 0),FALSE)*$E126)</f>
        <v>0</v>
      </c>
      <c r="CG126" s="1412">
        <f ca="1">IF(ISERROR(VLOOKUP(VLOOKUP($A126, 'E4 TB Allocation Details'!$A$18:$L$205, MATCH("A &amp; G ID", 'E4 TB Allocation Details'!$A$18:$L$18, 0),FALSE), 'E2 Allocators'!$B$15:$W$361, MATCH('O5 Details by Class &amp; Accounts'!CG$18, 'E2 Allocators'!$B$15:$W$15, 0),FALSE)*$E126), 0, VLOOKUP(VLOOKUP($A126, 'E4 TB Allocation Details'!$A$18:$L$205, MATCH("A &amp; G ID", 'E4 TB Allocation Details'!$A$18:$L$18, 0),FALSE), 'E2 Allocators'!$B$15:$W$361, MATCH('O5 Details by Class &amp; Accounts'!CG$18, 'E2 Allocators'!$B$15:$W$15, 0),FALSE)*$E126)</f>
        <v>0</v>
      </c>
      <c r="CH126" s="1412">
        <f ca="1">IF(ISERROR(VLOOKUP(VLOOKUP($A126, 'E4 TB Allocation Details'!$A$18:$L$205, MATCH("A &amp; G ID", 'E4 TB Allocation Details'!$A$18:$L$18, 0),FALSE), 'E2 Allocators'!$B$15:$W$361, MATCH('O5 Details by Class &amp; Accounts'!CH$18, 'E2 Allocators'!$B$15:$W$15, 0),FALSE)*$E126), 0, VLOOKUP(VLOOKUP($A126, 'E4 TB Allocation Details'!$A$18:$L$205, MATCH("A &amp; G ID", 'E4 TB Allocation Details'!$A$18:$L$18, 0),FALSE), 'E2 Allocators'!$B$15:$W$361, MATCH('O5 Details by Class &amp; Accounts'!CH$18, 'E2 Allocators'!$B$15:$W$15, 0),FALSE)*$E126)</f>
        <v>0</v>
      </c>
      <c r="CI126" s="1412">
        <f ca="1">IF(ISERROR(VLOOKUP(VLOOKUP($A126, 'E4 TB Allocation Details'!$A$18:$L$205, MATCH("A &amp; G ID", 'E4 TB Allocation Details'!$A$18:$L$18, 0),FALSE), 'E2 Allocators'!$B$15:$W$361, MATCH('O5 Details by Class &amp; Accounts'!CI$18, 'E2 Allocators'!$B$15:$W$15, 0),FALSE)*$E126), 0, VLOOKUP(VLOOKUP($A126, 'E4 TB Allocation Details'!$A$18:$L$205, MATCH("A &amp; G ID", 'E4 TB Allocation Details'!$A$18:$L$18, 0),FALSE), 'E2 Allocators'!$B$15:$W$361, MATCH('O5 Details by Class &amp; Accounts'!CI$18, 'E2 Allocators'!$B$15:$W$15, 0),FALSE)*$E126)</f>
        <v>0</v>
      </c>
      <c r="CJ126" s="1412">
        <f ca="1">IF(ISERROR(VLOOKUP(VLOOKUP($A126, 'E4 TB Allocation Details'!$A$18:$L$205, MATCH("A &amp; G ID", 'E4 TB Allocation Details'!$A$18:$L$18, 0),FALSE), 'E2 Allocators'!$B$15:$W$361, MATCH('O5 Details by Class &amp; Accounts'!CJ$18, 'E2 Allocators'!$B$15:$W$15, 0),FALSE)*$E126), 0, VLOOKUP(VLOOKUP($A126, 'E4 TB Allocation Details'!$A$18:$L$205, MATCH("A &amp; G ID", 'E4 TB Allocation Details'!$A$18:$L$18, 0),FALSE), 'E2 Allocators'!$B$15:$W$361, MATCH('O5 Details by Class &amp; Accounts'!CJ$18, 'E2 Allocators'!$B$15:$W$15, 0),FALSE)*$E126)</f>
        <v>0</v>
      </c>
      <c r="CK126" s="1412">
        <f ca="1">IF(ISERROR(VLOOKUP(VLOOKUP($A126, 'E4 TB Allocation Details'!$A$18:$L$205, MATCH("A &amp; G ID", 'E4 TB Allocation Details'!$A$18:$L$18, 0),FALSE), 'E2 Allocators'!$B$15:$W$361, MATCH('O5 Details by Class &amp; Accounts'!CK$18, 'E2 Allocators'!$B$15:$W$15, 0),FALSE)*$E126), 0, VLOOKUP(VLOOKUP($A126, 'E4 TB Allocation Details'!$A$18:$L$205, MATCH("A &amp; G ID", 'E4 TB Allocation Details'!$A$18:$L$18, 0),FALSE), 'E2 Allocators'!$B$15:$W$361, MATCH('O5 Details by Class &amp; Accounts'!CK$18, 'E2 Allocators'!$B$15:$W$15, 0),FALSE)*$E126)</f>
        <v>0</v>
      </c>
      <c r="CL126" s="1412">
        <f ca="1">IF(ISERROR(VLOOKUP(VLOOKUP($A126, 'E4 TB Allocation Details'!$A$18:$L$205, MATCH("A &amp; G ID", 'E4 TB Allocation Details'!$A$18:$L$18, 0),FALSE), 'E2 Allocators'!$B$15:$W$361, MATCH('O5 Details by Class &amp; Accounts'!CL$18, 'E2 Allocators'!$B$15:$W$15, 0),FALSE)*$E126), 0, VLOOKUP(VLOOKUP($A126, 'E4 TB Allocation Details'!$A$18:$L$205, MATCH("A &amp; G ID", 'E4 TB Allocation Details'!$A$18:$L$18, 0),FALSE), 'E2 Allocators'!$B$15:$W$361, MATCH('O5 Details by Class &amp; Accounts'!CL$18, 'E2 Allocators'!$B$15:$W$15, 0),FALSE)*$E126)</f>
        <v>0</v>
      </c>
      <c r="CM126" s="1412">
        <f ca="1">IF(ISERROR(VLOOKUP(VLOOKUP($A126, 'E4 TB Allocation Details'!$A$18:$L$205, MATCH("A &amp; G ID", 'E4 TB Allocation Details'!$A$18:$L$18, 0),FALSE), 'E2 Allocators'!$B$15:$W$361, MATCH('O5 Details by Class &amp; Accounts'!CM$18, 'E2 Allocators'!$B$15:$W$15, 0),FALSE)*$E126), 0, VLOOKUP(VLOOKUP($A126, 'E4 TB Allocation Details'!$A$18:$L$205, MATCH("A &amp; G ID", 'E4 TB Allocation Details'!$A$18:$L$18, 0),FALSE), 'E2 Allocators'!$B$15:$W$361, MATCH('O5 Details by Class &amp; Accounts'!CM$18, 'E2 Allocators'!$B$15:$W$15, 0),FALSE)*$E126)</f>
        <v>0</v>
      </c>
      <c r="CN126" s="1412">
        <f t="shared" si="35"/>
        <v>0</v>
      </c>
      <c r="CO126" s="1792">
        <f t="shared" si="36"/>
        <v>0</v>
      </c>
      <c r="CQ126" s="2087">
        <v>1815</v>
      </c>
    </row>
    <row r="127" spans="1:95" s="81" customFormat="1" ht="25.5">
      <c r="A127" s="1177">
        <v>5015</v>
      </c>
      <c r="B127" s="1176" t="s">
        <v>304</v>
      </c>
      <c r="C127" s="1789">
        <f ca="1">IF(ISERROR(VLOOKUP($A127,'I3 TB Data'!$A$23:$H$458,MATCH('O5 Details by Class &amp; Accounts'!$C$18, 'I3 TB Data'!$A$23:$H$23,0),0)), 0, VLOOKUP($A127,'I3 TB Data'!$A$23:$H$458,MATCH('O5 Details by Class &amp; Accounts'!$C$18,'I3 TB Data'!$A$23:$H$23,0),0))</f>
        <v>0</v>
      </c>
      <c r="D127" s="1790"/>
      <c r="E127" s="1789">
        <f t="shared" si="24"/>
        <v>0</v>
      </c>
      <c r="F127" s="1791">
        <f ca="1">IF(ISERROR(VLOOKUP($A127, 'E1 Categorization'!A33:E122, MATCH("Customer Component", 'E1 Categorization'!$A$33:$E$33,0), 0)), 0, IF(VLOOKUP($A127, 'E1 Categorization'!A33:E122, MATCH("Customer Component", 'E1 Categorization'!$A$33:$E$33,0), 0)=0, 'O5 Details by Class &amp; Accounts'!$E127, IF(AND(VLOOKUP($A127, 'E1 Categorization'!A33:E122, MATCH("Customer Component", 'E1 Categorization'!$A$33:$E$33,0), 0) &gt;0, VLOOKUP($A127, 'E1 Categorization'!A33:E122, MATCH("Customer Component", 'E1 Categorization'!$A$33:$E$33,0), 0)&lt;1), 'O5 Details by Class &amp; Accounts'!$E127*(1-VLOOKUP($A127, 'E1 Categorization'!A33:E122, MATCH("Customer Component", 'E1 Categorization'!$A$33:$E$33,0), 0)), 0)))</f>
        <v>0</v>
      </c>
      <c r="G127" s="1791">
        <f ca="1">IF(ISERROR(VLOOKUP($A127, 'E1 Categorization'!A33:E122, MATCH("Customer Component", 'E1 Categorization'!$A$33:$E$33,0), 0)),0, IF(VLOOKUP($A127, 'E1 Categorization'!A33:E122, MATCH("Customer Component", 'E1 Categorization'!$A$33:$E$33,0), 0)=0, 0, IF(AND(VLOOKUP($A127, 'E1 Categorization'!A33:E122, MATCH("Customer Component", 'E1 Categorization'!$A$33:$E$33,0), 0) &gt;0, VLOOKUP($A127, 'E1 Categorization'!A33:E122, MATCH("Customer Component", 'E1 Categorization'!$A$33:$E$33,0), 0)&lt;1), 'O5 Details by Class &amp; Accounts'!$E127*(VLOOKUP($A127, 'E1 Categorization'!A33:E122, MATCH("Customer Component", 'E1 Categorization'!$A$33:$E$33,0), 0)), 'O5 Details by Class &amp; Accounts'!$E127)))</f>
        <v>0</v>
      </c>
      <c r="H127" s="1412">
        <f t="shared" si="31"/>
        <v>0</v>
      </c>
      <c r="I127" s="1412">
        <f ca="1">IF(ISERROR(VLOOKUP(VLOOKUP($A127, 'E4 TB Allocation Details'!$A$18:$L$205, MATCH("Demand ID", 'E4 TB Allocation Details'!$A$18:$L$18, 0),FALSE), 'E2 Allocators'!$B$15:$W$361, MATCH('O5 Details by Class &amp; Accounts'!I$18, 'E2 Allocators'!$B$15:$W$15, 0),FALSE)*$F127), 0, VLOOKUP(VLOOKUP($A127, 'E4 TB Allocation Details'!$A$18:$L$205, MATCH("Demand ID", 'E4 TB Allocation Details'!$A$18:$L$18, 0),FALSE), 'E2 Allocators'!$B$15:$W$361, MATCH('O5 Details by Class &amp; Accounts'!I$18, 'E2 Allocators'!$B$15:$W$15, 0),FALSE)*$F127)</f>
        <v>0</v>
      </c>
      <c r="J127" s="1412">
        <f ca="1">IF(ISERROR(VLOOKUP(VLOOKUP($A127, 'E4 TB Allocation Details'!$A$18:$L$205, MATCH("Demand ID", 'E4 TB Allocation Details'!$A$18:$L$18, 0),FALSE), 'E2 Allocators'!$B$15:$W$361, MATCH('O5 Details by Class &amp; Accounts'!J$18, 'E2 Allocators'!$B$15:$W$15, 0),FALSE)*$F127), 0, VLOOKUP(VLOOKUP($A127, 'E4 TB Allocation Details'!$A$18:$L$205, MATCH("Demand ID", 'E4 TB Allocation Details'!$A$18:$L$18, 0),FALSE), 'E2 Allocators'!$B$15:$W$361, MATCH('O5 Details by Class &amp; Accounts'!J$18, 'E2 Allocators'!$B$15:$W$15, 0),FALSE)*$F127)</f>
        <v>0</v>
      </c>
      <c r="K127" s="1412">
        <f ca="1">IF(ISERROR(VLOOKUP(VLOOKUP($A127, 'E4 TB Allocation Details'!$A$18:$L$205, MATCH("Demand ID", 'E4 TB Allocation Details'!$A$18:$L$18, 0),FALSE), 'E2 Allocators'!$B$15:$W$361, MATCH('O5 Details by Class &amp; Accounts'!K$18, 'E2 Allocators'!$B$15:$W$15, 0),FALSE)*$F127), 0, VLOOKUP(VLOOKUP($A127, 'E4 TB Allocation Details'!$A$18:$L$205, MATCH("Demand ID", 'E4 TB Allocation Details'!$A$18:$L$18, 0),FALSE), 'E2 Allocators'!$B$15:$W$361, MATCH('O5 Details by Class &amp; Accounts'!K$18, 'E2 Allocators'!$B$15:$W$15, 0),FALSE)*$F127)</f>
        <v>0</v>
      </c>
      <c r="L127" s="1412">
        <f ca="1">IF(ISERROR(VLOOKUP(VLOOKUP($A127, 'E4 TB Allocation Details'!$A$18:$L$205, MATCH("Demand ID", 'E4 TB Allocation Details'!$A$18:$L$18, 0),FALSE), 'E2 Allocators'!$B$15:$W$361, MATCH('O5 Details by Class &amp; Accounts'!L$18, 'E2 Allocators'!$B$15:$W$15, 0),FALSE)*$F127), 0, VLOOKUP(VLOOKUP($A127, 'E4 TB Allocation Details'!$A$18:$L$205, MATCH("Demand ID", 'E4 TB Allocation Details'!$A$18:$L$18, 0),FALSE), 'E2 Allocators'!$B$15:$W$361, MATCH('O5 Details by Class &amp; Accounts'!L$18, 'E2 Allocators'!$B$15:$W$15, 0),FALSE)*$F127)</f>
        <v>0</v>
      </c>
      <c r="M127" s="1412">
        <f ca="1">IF(ISERROR(VLOOKUP(VLOOKUP($A127, 'E4 TB Allocation Details'!$A$18:$L$205, MATCH("Demand ID", 'E4 TB Allocation Details'!$A$18:$L$18, 0),FALSE), 'E2 Allocators'!$B$15:$W$361, MATCH('O5 Details by Class &amp; Accounts'!M$18, 'E2 Allocators'!$B$15:$W$15, 0),FALSE)*$F127), 0, VLOOKUP(VLOOKUP($A127, 'E4 TB Allocation Details'!$A$18:$L$205, MATCH("Demand ID", 'E4 TB Allocation Details'!$A$18:$L$18, 0),FALSE), 'E2 Allocators'!$B$15:$W$361, MATCH('O5 Details by Class &amp; Accounts'!M$18, 'E2 Allocators'!$B$15:$W$15, 0),FALSE)*$F127)</f>
        <v>0</v>
      </c>
      <c r="N127" s="1412">
        <f ca="1">IF(ISERROR(VLOOKUP(VLOOKUP($A127, 'E4 TB Allocation Details'!$A$18:$L$205, MATCH("Demand ID", 'E4 TB Allocation Details'!$A$18:$L$18, 0),FALSE), 'E2 Allocators'!$B$15:$W$361, MATCH('O5 Details by Class &amp; Accounts'!N$18, 'E2 Allocators'!$B$15:$W$15, 0),FALSE)*$F127), 0, VLOOKUP(VLOOKUP($A127, 'E4 TB Allocation Details'!$A$18:$L$205, MATCH("Demand ID", 'E4 TB Allocation Details'!$A$18:$L$18, 0),FALSE), 'E2 Allocators'!$B$15:$W$361, MATCH('O5 Details by Class &amp; Accounts'!N$18, 'E2 Allocators'!$B$15:$W$15, 0),FALSE)*$F127)</f>
        <v>0</v>
      </c>
      <c r="O127" s="1412">
        <f ca="1">IF(ISERROR(VLOOKUP(VLOOKUP($A127, 'E4 TB Allocation Details'!$A$18:$L$205, MATCH("Demand ID", 'E4 TB Allocation Details'!$A$18:$L$18, 0),FALSE), 'E2 Allocators'!$B$15:$W$361, MATCH('O5 Details by Class &amp; Accounts'!O$18, 'E2 Allocators'!$B$15:$W$15, 0),FALSE)*$F127), 0, VLOOKUP(VLOOKUP($A127, 'E4 TB Allocation Details'!$A$18:$L$205, MATCH("Demand ID", 'E4 TB Allocation Details'!$A$18:$L$18, 0),FALSE), 'E2 Allocators'!$B$15:$W$361, MATCH('O5 Details by Class &amp; Accounts'!O$18, 'E2 Allocators'!$B$15:$W$15, 0),FALSE)*$F127)</f>
        <v>0</v>
      </c>
      <c r="P127" s="1412">
        <f ca="1">IF(ISERROR(VLOOKUP(VLOOKUP($A127, 'E4 TB Allocation Details'!$A$18:$L$205, MATCH("Demand ID", 'E4 TB Allocation Details'!$A$18:$L$18, 0),FALSE), 'E2 Allocators'!$B$15:$W$361, MATCH('O5 Details by Class &amp; Accounts'!P$18, 'E2 Allocators'!$B$15:$W$15, 0),FALSE)*$F127), 0, VLOOKUP(VLOOKUP($A127, 'E4 TB Allocation Details'!$A$18:$L$205, MATCH("Demand ID", 'E4 TB Allocation Details'!$A$18:$L$18, 0),FALSE), 'E2 Allocators'!$B$15:$W$361, MATCH('O5 Details by Class &amp; Accounts'!P$18, 'E2 Allocators'!$B$15:$W$15, 0),FALSE)*$F127)</f>
        <v>0</v>
      </c>
      <c r="Q127" s="1412">
        <f ca="1">IF(ISERROR(VLOOKUP(VLOOKUP($A127, 'E4 TB Allocation Details'!$A$18:$L$205, MATCH("Demand ID", 'E4 TB Allocation Details'!$A$18:$L$18, 0),FALSE), 'E2 Allocators'!$B$15:$W$361, MATCH('O5 Details by Class &amp; Accounts'!Q$18, 'E2 Allocators'!$B$15:$W$15, 0),FALSE)*$F127), 0, VLOOKUP(VLOOKUP($A127, 'E4 TB Allocation Details'!$A$18:$L$205, MATCH("Demand ID", 'E4 TB Allocation Details'!$A$18:$L$18, 0),FALSE), 'E2 Allocators'!$B$15:$W$361, MATCH('O5 Details by Class &amp; Accounts'!Q$18, 'E2 Allocators'!$B$15:$W$15, 0),FALSE)*$F127)</f>
        <v>0</v>
      </c>
      <c r="R127" s="1412">
        <f ca="1">IF(ISERROR(VLOOKUP(VLOOKUP($A127, 'E4 TB Allocation Details'!$A$18:$L$205, MATCH("Demand ID", 'E4 TB Allocation Details'!$A$18:$L$18, 0),FALSE), 'E2 Allocators'!$B$15:$W$361, MATCH('O5 Details by Class &amp; Accounts'!R$18, 'E2 Allocators'!$B$15:$W$15, 0),FALSE)*$F127), 0, VLOOKUP(VLOOKUP($A127, 'E4 TB Allocation Details'!$A$18:$L$205, MATCH("Demand ID", 'E4 TB Allocation Details'!$A$18:$L$18, 0),FALSE), 'E2 Allocators'!$B$15:$W$361, MATCH('O5 Details by Class &amp; Accounts'!R$18, 'E2 Allocators'!$B$15:$W$15, 0),FALSE)*$F127)</f>
        <v>0</v>
      </c>
      <c r="S127" s="1412">
        <f ca="1">IF(ISERROR(VLOOKUP(VLOOKUP($A127, 'E4 TB Allocation Details'!$A$18:$L$205, MATCH("Demand ID", 'E4 TB Allocation Details'!$A$18:$L$18, 0),FALSE), 'E2 Allocators'!$B$15:$W$361, MATCH('O5 Details by Class &amp; Accounts'!S$18, 'E2 Allocators'!$B$15:$W$15, 0),FALSE)*$F127), 0, VLOOKUP(VLOOKUP($A127, 'E4 TB Allocation Details'!$A$18:$L$205, MATCH("Demand ID", 'E4 TB Allocation Details'!$A$18:$L$18, 0),FALSE), 'E2 Allocators'!$B$15:$W$361, MATCH('O5 Details by Class &amp; Accounts'!S$18, 'E2 Allocators'!$B$15:$W$15, 0),FALSE)*$F127)</f>
        <v>0</v>
      </c>
      <c r="T127" s="1412">
        <f ca="1">IF(ISERROR(VLOOKUP(VLOOKUP($A127, 'E4 TB Allocation Details'!$A$18:$L$205, MATCH("Demand ID", 'E4 TB Allocation Details'!$A$18:$L$18, 0),FALSE), 'E2 Allocators'!$B$15:$W$361, MATCH('O5 Details by Class &amp; Accounts'!T$18, 'E2 Allocators'!$B$15:$W$15, 0),FALSE)*$F127), 0, VLOOKUP(VLOOKUP($A127, 'E4 TB Allocation Details'!$A$18:$L$205, MATCH("Demand ID", 'E4 TB Allocation Details'!$A$18:$L$18, 0),FALSE), 'E2 Allocators'!$B$15:$W$361, MATCH('O5 Details by Class &amp; Accounts'!T$18, 'E2 Allocators'!$B$15:$W$15, 0),FALSE)*$F127)</f>
        <v>0</v>
      </c>
      <c r="U127" s="1412">
        <f ca="1">IF(ISERROR(VLOOKUP(VLOOKUP($A127, 'E4 TB Allocation Details'!$A$18:$L$205, MATCH("Demand ID", 'E4 TB Allocation Details'!$A$18:$L$18, 0),FALSE), 'E2 Allocators'!$B$15:$W$361, MATCH('O5 Details by Class &amp; Accounts'!U$18, 'E2 Allocators'!$B$15:$W$15, 0),FALSE)*$F127), 0, VLOOKUP(VLOOKUP($A127, 'E4 TB Allocation Details'!$A$18:$L$205, MATCH("Demand ID", 'E4 TB Allocation Details'!$A$18:$L$18, 0),FALSE), 'E2 Allocators'!$B$15:$W$361, MATCH('O5 Details by Class &amp; Accounts'!U$18, 'E2 Allocators'!$B$15:$W$15, 0),FALSE)*$F127)</f>
        <v>0</v>
      </c>
      <c r="V127" s="1412">
        <f ca="1">IF(ISERROR(VLOOKUP(VLOOKUP($A127, 'E4 TB Allocation Details'!$A$18:$L$205, MATCH("Demand ID", 'E4 TB Allocation Details'!$A$18:$L$18, 0),FALSE), 'E2 Allocators'!$B$15:$W$361, MATCH('O5 Details by Class &amp; Accounts'!V$18, 'E2 Allocators'!$B$15:$W$15, 0),FALSE)*$F127), 0, VLOOKUP(VLOOKUP($A127, 'E4 TB Allocation Details'!$A$18:$L$205, MATCH("Demand ID", 'E4 TB Allocation Details'!$A$18:$L$18, 0),FALSE), 'E2 Allocators'!$B$15:$W$361, MATCH('O5 Details by Class &amp; Accounts'!V$18, 'E2 Allocators'!$B$15:$W$15, 0),FALSE)*$F127)</f>
        <v>0</v>
      </c>
      <c r="W127" s="1412">
        <f ca="1">IF(ISERROR(VLOOKUP(VLOOKUP($A127, 'E4 TB Allocation Details'!$A$18:$L$205, MATCH("Demand ID", 'E4 TB Allocation Details'!$A$18:$L$18, 0),FALSE), 'E2 Allocators'!$B$15:$W$361, MATCH('O5 Details by Class &amp; Accounts'!W$18, 'E2 Allocators'!$B$15:$W$15, 0),FALSE)*$F127), 0, VLOOKUP(VLOOKUP($A127, 'E4 TB Allocation Details'!$A$18:$L$205, MATCH("Demand ID", 'E4 TB Allocation Details'!$A$18:$L$18, 0),FALSE), 'E2 Allocators'!$B$15:$W$361, MATCH('O5 Details by Class &amp; Accounts'!W$18, 'E2 Allocators'!$B$15:$W$15, 0),FALSE)*$F127)</f>
        <v>0</v>
      </c>
      <c r="X127" s="1412">
        <f ca="1">IF(ISERROR(VLOOKUP(VLOOKUP($A127, 'E4 TB Allocation Details'!$A$18:$L$205, MATCH("Demand ID", 'E4 TB Allocation Details'!$A$18:$L$18, 0),FALSE), 'E2 Allocators'!$B$15:$W$361, MATCH('O5 Details by Class &amp; Accounts'!X$18, 'E2 Allocators'!$B$15:$W$15, 0),FALSE)*$F127), 0, VLOOKUP(VLOOKUP($A127, 'E4 TB Allocation Details'!$A$18:$L$205, MATCH("Demand ID", 'E4 TB Allocation Details'!$A$18:$L$18, 0),FALSE), 'E2 Allocators'!$B$15:$W$361, MATCH('O5 Details by Class &amp; Accounts'!X$18, 'E2 Allocators'!$B$15:$W$15, 0),FALSE)*$F127)</f>
        <v>0</v>
      </c>
      <c r="Y127" s="1412">
        <f ca="1">IF(ISERROR(VLOOKUP(VLOOKUP($A127, 'E4 TB Allocation Details'!$A$18:$L$205, MATCH("Demand ID", 'E4 TB Allocation Details'!$A$18:$L$18, 0),FALSE), 'E2 Allocators'!$B$15:$W$361, MATCH('O5 Details by Class &amp; Accounts'!Y$18, 'E2 Allocators'!$B$15:$W$15, 0),FALSE)*$F127), 0, VLOOKUP(VLOOKUP($A127, 'E4 TB Allocation Details'!$A$18:$L$205, MATCH("Demand ID", 'E4 TB Allocation Details'!$A$18:$L$18, 0),FALSE), 'E2 Allocators'!$B$15:$W$361, MATCH('O5 Details by Class &amp; Accounts'!Y$18, 'E2 Allocators'!$B$15:$W$15, 0),FALSE)*$F127)</f>
        <v>0</v>
      </c>
      <c r="Z127" s="1412">
        <f ca="1">IF(ISERROR(VLOOKUP(VLOOKUP($A127, 'E4 TB Allocation Details'!$A$18:$L$205, MATCH("Demand ID", 'E4 TB Allocation Details'!$A$18:$L$18, 0),FALSE), 'E2 Allocators'!$B$15:$W$361, MATCH('O5 Details by Class &amp; Accounts'!Z$18, 'E2 Allocators'!$B$15:$W$15, 0),FALSE)*$F127), 0, VLOOKUP(VLOOKUP($A127, 'E4 TB Allocation Details'!$A$18:$L$205, MATCH("Demand ID", 'E4 TB Allocation Details'!$A$18:$L$18, 0),FALSE), 'E2 Allocators'!$B$15:$W$361, MATCH('O5 Details by Class &amp; Accounts'!Z$18, 'E2 Allocators'!$B$15:$W$15, 0),FALSE)*$F127)</f>
        <v>0</v>
      </c>
      <c r="AA127" s="1412">
        <f ca="1">IF(ISERROR(VLOOKUP(VLOOKUP($A127, 'E4 TB Allocation Details'!$A$18:$L$205, MATCH("Demand ID", 'E4 TB Allocation Details'!$A$18:$L$18, 0),FALSE), 'E2 Allocators'!$B$15:$W$361, MATCH('O5 Details by Class &amp; Accounts'!AA$18, 'E2 Allocators'!$B$15:$W$15, 0),FALSE)*$F127), 0, VLOOKUP(VLOOKUP($A127, 'E4 TB Allocation Details'!$A$18:$L$205, MATCH("Demand ID", 'E4 TB Allocation Details'!$A$18:$L$18, 0),FALSE), 'E2 Allocators'!$B$15:$W$361, MATCH('O5 Details by Class &amp; Accounts'!AA$18, 'E2 Allocators'!$B$15:$W$15, 0),FALSE)*$F127)</f>
        <v>0</v>
      </c>
      <c r="AB127" s="1412">
        <f ca="1">IF(ISERROR(VLOOKUP(VLOOKUP($A127, 'E4 TB Allocation Details'!$A$18:$L$205, MATCH("Demand ID", 'E4 TB Allocation Details'!$A$18:$L$18, 0),FALSE), 'E2 Allocators'!$B$15:$W$361, MATCH('O5 Details by Class &amp; Accounts'!AB$18, 'E2 Allocators'!$B$15:$W$15, 0),FALSE)*$F127), 0, VLOOKUP(VLOOKUP($A127, 'E4 TB Allocation Details'!$A$18:$L$205, MATCH("Demand ID", 'E4 TB Allocation Details'!$A$18:$L$18, 0),FALSE), 'E2 Allocators'!$B$15:$W$361, MATCH('O5 Details by Class &amp; Accounts'!AB$18, 'E2 Allocators'!$B$15:$W$15, 0),FALSE)*$F127)</f>
        <v>0</v>
      </c>
      <c r="AC127" s="1412">
        <f t="shared" si="32"/>
        <v>0</v>
      </c>
      <c r="AD127" s="1412">
        <f ca="1">IF(ISERROR(VLOOKUP(VLOOKUP($A127, 'E4 TB Allocation Details'!$A$18:$L$205, MATCH("Customer ID", 'E4 TB Allocation Details'!$A$18:$L$18, 0),FALSE), 'E2 Allocators'!$B$15:$W$361, MATCH('O5 Details by Class &amp; Accounts'!AD$18, 'E2 Allocators'!$B$15:$W$15, 0),FALSE)*$G127), 0, VLOOKUP(VLOOKUP($A127, 'E4 TB Allocation Details'!$A$18:$L$205, MATCH("Customer ID", 'E4 TB Allocation Details'!$A$18:$L$18, 0),FALSE), 'E2 Allocators'!$B$15:$W$361, MATCH('O5 Details by Class &amp; Accounts'!AD$18, 'E2 Allocators'!$B$15:$W$15, 0),FALSE)*$G127)</f>
        <v>0</v>
      </c>
      <c r="AE127" s="1412">
        <f ca="1">IF(ISERROR(VLOOKUP(VLOOKUP($A127, 'E4 TB Allocation Details'!$A$18:$L$205, MATCH("Customer ID", 'E4 TB Allocation Details'!$A$18:$L$18, 0),FALSE), 'E2 Allocators'!$B$15:$W$361, MATCH('O5 Details by Class &amp; Accounts'!AE$18, 'E2 Allocators'!$B$15:$W$15, 0),FALSE)*$G127), 0, VLOOKUP(VLOOKUP($A127, 'E4 TB Allocation Details'!$A$18:$L$205, MATCH("Customer ID", 'E4 TB Allocation Details'!$A$18:$L$18, 0),FALSE), 'E2 Allocators'!$B$15:$W$361, MATCH('O5 Details by Class &amp; Accounts'!AE$18, 'E2 Allocators'!$B$15:$W$15, 0),FALSE)*$G127)</f>
        <v>0</v>
      </c>
      <c r="AF127" s="1412">
        <f ca="1">IF(ISERROR(VLOOKUP(VLOOKUP($A127, 'E4 TB Allocation Details'!$A$18:$L$205, MATCH("Customer ID", 'E4 TB Allocation Details'!$A$18:$L$18, 0),FALSE), 'E2 Allocators'!$B$15:$W$361, MATCH('O5 Details by Class &amp; Accounts'!AF$18, 'E2 Allocators'!$B$15:$W$15, 0),FALSE)*$G127), 0, VLOOKUP(VLOOKUP($A127, 'E4 TB Allocation Details'!$A$18:$L$205, MATCH("Customer ID", 'E4 TB Allocation Details'!$A$18:$L$18, 0),FALSE), 'E2 Allocators'!$B$15:$W$361, MATCH('O5 Details by Class &amp; Accounts'!AF$18, 'E2 Allocators'!$B$15:$W$15, 0),FALSE)*$G127)</f>
        <v>0</v>
      </c>
      <c r="AG127" s="1412">
        <f ca="1">IF(ISERROR(VLOOKUP(VLOOKUP($A127, 'E4 TB Allocation Details'!$A$18:$L$205, MATCH("Customer ID", 'E4 TB Allocation Details'!$A$18:$L$18, 0),FALSE), 'E2 Allocators'!$B$15:$W$361, MATCH('O5 Details by Class &amp; Accounts'!AG$18, 'E2 Allocators'!$B$15:$W$15, 0),FALSE)*$G127), 0, VLOOKUP(VLOOKUP($A127, 'E4 TB Allocation Details'!$A$18:$L$205, MATCH("Customer ID", 'E4 TB Allocation Details'!$A$18:$L$18, 0),FALSE), 'E2 Allocators'!$B$15:$W$361, MATCH('O5 Details by Class &amp; Accounts'!AG$18, 'E2 Allocators'!$B$15:$W$15, 0),FALSE)*$G127)</f>
        <v>0</v>
      </c>
      <c r="AH127" s="1412">
        <f ca="1">IF(ISERROR(VLOOKUP(VLOOKUP($A127, 'E4 TB Allocation Details'!$A$18:$L$205, MATCH("Customer ID", 'E4 TB Allocation Details'!$A$18:$L$18, 0),FALSE), 'E2 Allocators'!$B$15:$W$361, MATCH('O5 Details by Class &amp; Accounts'!AH$18, 'E2 Allocators'!$B$15:$W$15, 0),FALSE)*$G127), 0, VLOOKUP(VLOOKUP($A127, 'E4 TB Allocation Details'!$A$18:$L$205, MATCH("Customer ID", 'E4 TB Allocation Details'!$A$18:$L$18, 0),FALSE), 'E2 Allocators'!$B$15:$W$361, MATCH('O5 Details by Class &amp; Accounts'!AH$18, 'E2 Allocators'!$B$15:$W$15, 0),FALSE)*$G127)</f>
        <v>0</v>
      </c>
      <c r="AI127" s="1412">
        <f ca="1">IF(ISERROR(VLOOKUP(VLOOKUP($A127, 'E4 TB Allocation Details'!$A$18:$L$205, MATCH("Customer ID", 'E4 TB Allocation Details'!$A$18:$L$18, 0),FALSE), 'E2 Allocators'!$B$15:$W$361, MATCH('O5 Details by Class &amp; Accounts'!AI$18, 'E2 Allocators'!$B$15:$W$15, 0),FALSE)*$G127), 0, VLOOKUP(VLOOKUP($A127, 'E4 TB Allocation Details'!$A$18:$L$205, MATCH("Customer ID", 'E4 TB Allocation Details'!$A$18:$L$18, 0),FALSE), 'E2 Allocators'!$B$15:$W$361, MATCH('O5 Details by Class &amp; Accounts'!AI$18, 'E2 Allocators'!$B$15:$W$15, 0),FALSE)*$G127)</f>
        <v>0</v>
      </c>
      <c r="AJ127" s="1412">
        <f ca="1">IF(ISERROR(VLOOKUP(VLOOKUP($A127, 'E4 TB Allocation Details'!$A$18:$L$205, MATCH("Customer ID", 'E4 TB Allocation Details'!$A$18:$L$18, 0),FALSE), 'E2 Allocators'!$B$15:$W$361, MATCH('O5 Details by Class &amp; Accounts'!AJ$18, 'E2 Allocators'!$B$15:$W$15, 0),FALSE)*$G127), 0, VLOOKUP(VLOOKUP($A127, 'E4 TB Allocation Details'!$A$18:$L$205, MATCH("Customer ID", 'E4 TB Allocation Details'!$A$18:$L$18, 0),FALSE), 'E2 Allocators'!$B$15:$W$361, MATCH('O5 Details by Class &amp; Accounts'!AJ$18, 'E2 Allocators'!$B$15:$W$15, 0),FALSE)*$G127)</f>
        <v>0</v>
      </c>
      <c r="AK127" s="1412">
        <f ca="1">IF(ISERROR(VLOOKUP(VLOOKUP($A127, 'E4 TB Allocation Details'!$A$18:$L$205, MATCH("Customer ID", 'E4 TB Allocation Details'!$A$18:$L$18, 0),FALSE), 'E2 Allocators'!$B$15:$W$361, MATCH('O5 Details by Class &amp; Accounts'!AK$18, 'E2 Allocators'!$B$15:$W$15, 0),FALSE)*$G127), 0, VLOOKUP(VLOOKUP($A127, 'E4 TB Allocation Details'!$A$18:$L$205, MATCH("Customer ID", 'E4 TB Allocation Details'!$A$18:$L$18, 0),FALSE), 'E2 Allocators'!$B$15:$W$361, MATCH('O5 Details by Class &amp; Accounts'!AK$18, 'E2 Allocators'!$B$15:$W$15, 0),FALSE)*$G127)</f>
        <v>0</v>
      </c>
      <c r="AL127" s="1412">
        <f ca="1">IF(ISERROR(VLOOKUP(VLOOKUP($A127, 'E4 TB Allocation Details'!$A$18:$L$205, MATCH("Customer ID", 'E4 TB Allocation Details'!$A$18:$L$18, 0),FALSE), 'E2 Allocators'!$B$15:$W$361, MATCH('O5 Details by Class &amp; Accounts'!AL$18, 'E2 Allocators'!$B$15:$W$15, 0),FALSE)*$G127), 0, VLOOKUP(VLOOKUP($A127, 'E4 TB Allocation Details'!$A$18:$L$205, MATCH("Customer ID", 'E4 TB Allocation Details'!$A$18:$L$18, 0),FALSE), 'E2 Allocators'!$B$15:$W$361, MATCH('O5 Details by Class &amp; Accounts'!AL$18, 'E2 Allocators'!$B$15:$W$15, 0),FALSE)*$G127)</f>
        <v>0</v>
      </c>
      <c r="AM127" s="1412">
        <f ca="1">IF(ISERROR(VLOOKUP(VLOOKUP($A127, 'E4 TB Allocation Details'!$A$18:$L$205, MATCH("Customer ID", 'E4 TB Allocation Details'!$A$18:$L$18, 0),FALSE), 'E2 Allocators'!$B$15:$W$361, MATCH('O5 Details by Class &amp; Accounts'!AM$18, 'E2 Allocators'!$B$15:$W$15, 0),FALSE)*$G127), 0, VLOOKUP(VLOOKUP($A127, 'E4 TB Allocation Details'!$A$18:$L$205, MATCH("Customer ID", 'E4 TB Allocation Details'!$A$18:$L$18, 0),FALSE), 'E2 Allocators'!$B$15:$W$361, MATCH('O5 Details by Class &amp; Accounts'!AM$18, 'E2 Allocators'!$B$15:$W$15, 0),FALSE)*$G127)</f>
        <v>0</v>
      </c>
      <c r="AN127" s="1412">
        <f ca="1">IF(ISERROR(VLOOKUP(VLOOKUP($A127, 'E4 TB Allocation Details'!$A$18:$L$205, MATCH("Customer ID", 'E4 TB Allocation Details'!$A$18:$L$18, 0),FALSE), 'E2 Allocators'!$B$15:$W$361, MATCH('O5 Details by Class &amp; Accounts'!AN$18, 'E2 Allocators'!$B$15:$W$15, 0),FALSE)*$G127), 0, VLOOKUP(VLOOKUP($A127, 'E4 TB Allocation Details'!$A$18:$L$205, MATCH("Customer ID", 'E4 TB Allocation Details'!$A$18:$L$18, 0),FALSE), 'E2 Allocators'!$B$15:$W$361, MATCH('O5 Details by Class &amp; Accounts'!AN$18, 'E2 Allocators'!$B$15:$W$15, 0),FALSE)*$G127)</f>
        <v>0</v>
      </c>
      <c r="AO127" s="1412">
        <f ca="1">IF(ISERROR(VLOOKUP(VLOOKUP($A127, 'E4 TB Allocation Details'!$A$18:$L$205, MATCH("Customer ID", 'E4 TB Allocation Details'!$A$18:$L$18, 0),FALSE), 'E2 Allocators'!$B$15:$W$361, MATCH('O5 Details by Class &amp; Accounts'!AO$18, 'E2 Allocators'!$B$15:$W$15, 0),FALSE)*$G127), 0, VLOOKUP(VLOOKUP($A127, 'E4 TB Allocation Details'!$A$18:$L$205, MATCH("Customer ID", 'E4 TB Allocation Details'!$A$18:$L$18, 0),FALSE), 'E2 Allocators'!$B$15:$W$361, MATCH('O5 Details by Class &amp; Accounts'!AO$18, 'E2 Allocators'!$B$15:$W$15, 0),FALSE)*$G127)</f>
        <v>0</v>
      </c>
      <c r="AP127" s="1412">
        <f ca="1">IF(ISERROR(VLOOKUP(VLOOKUP($A127, 'E4 TB Allocation Details'!$A$18:$L$205, MATCH("Customer ID", 'E4 TB Allocation Details'!$A$18:$L$18, 0),FALSE), 'E2 Allocators'!$B$15:$W$361, MATCH('O5 Details by Class &amp; Accounts'!AP$18, 'E2 Allocators'!$B$15:$W$15, 0),FALSE)*$G127), 0, VLOOKUP(VLOOKUP($A127, 'E4 TB Allocation Details'!$A$18:$L$205, MATCH("Customer ID", 'E4 TB Allocation Details'!$A$18:$L$18, 0),FALSE), 'E2 Allocators'!$B$15:$W$361, MATCH('O5 Details by Class &amp; Accounts'!AP$18, 'E2 Allocators'!$B$15:$W$15, 0),FALSE)*$G127)</f>
        <v>0</v>
      </c>
      <c r="AQ127" s="1412">
        <f ca="1">IF(ISERROR(VLOOKUP(VLOOKUP($A127, 'E4 TB Allocation Details'!$A$18:$L$205, MATCH("Customer ID", 'E4 TB Allocation Details'!$A$18:$L$18, 0),FALSE), 'E2 Allocators'!$B$15:$W$361, MATCH('O5 Details by Class &amp; Accounts'!AQ$18, 'E2 Allocators'!$B$15:$W$15, 0),FALSE)*$G127), 0, VLOOKUP(VLOOKUP($A127, 'E4 TB Allocation Details'!$A$18:$L$205, MATCH("Customer ID", 'E4 TB Allocation Details'!$A$18:$L$18, 0),FALSE), 'E2 Allocators'!$B$15:$W$361, MATCH('O5 Details by Class &amp; Accounts'!AQ$18, 'E2 Allocators'!$B$15:$W$15, 0),FALSE)*$G127)</f>
        <v>0</v>
      </c>
      <c r="AR127" s="1412">
        <f ca="1">IF(ISERROR(VLOOKUP(VLOOKUP($A127, 'E4 TB Allocation Details'!$A$18:$L$205, MATCH("Customer ID", 'E4 TB Allocation Details'!$A$18:$L$18, 0),FALSE), 'E2 Allocators'!$B$15:$W$361, MATCH('O5 Details by Class &amp; Accounts'!AR$18, 'E2 Allocators'!$B$15:$W$15, 0),FALSE)*$G127), 0, VLOOKUP(VLOOKUP($A127, 'E4 TB Allocation Details'!$A$18:$L$205, MATCH("Customer ID", 'E4 TB Allocation Details'!$A$18:$L$18, 0),FALSE), 'E2 Allocators'!$B$15:$W$361, MATCH('O5 Details by Class &amp; Accounts'!AR$18, 'E2 Allocators'!$B$15:$W$15, 0),FALSE)*$G127)</f>
        <v>0</v>
      </c>
      <c r="AS127" s="1412">
        <f ca="1">IF(ISERROR(VLOOKUP(VLOOKUP($A127, 'E4 TB Allocation Details'!$A$18:$L$205, MATCH("Customer ID", 'E4 TB Allocation Details'!$A$18:$L$18, 0),FALSE), 'E2 Allocators'!$B$15:$W$361, MATCH('O5 Details by Class &amp; Accounts'!AS$18, 'E2 Allocators'!$B$15:$W$15, 0),FALSE)*$G127), 0, VLOOKUP(VLOOKUP($A127, 'E4 TB Allocation Details'!$A$18:$L$205, MATCH("Customer ID", 'E4 TB Allocation Details'!$A$18:$L$18, 0),FALSE), 'E2 Allocators'!$B$15:$W$361, MATCH('O5 Details by Class &amp; Accounts'!AS$18, 'E2 Allocators'!$B$15:$W$15, 0),FALSE)*$G127)</f>
        <v>0</v>
      </c>
      <c r="AT127" s="1412">
        <f ca="1">IF(ISERROR(VLOOKUP(VLOOKUP($A127, 'E4 TB Allocation Details'!$A$18:$L$205, MATCH("Customer ID", 'E4 TB Allocation Details'!$A$18:$L$18, 0),FALSE), 'E2 Allocators'!$B$15:$W$361, MATCH('O5 Details by Class &amp; Accounts'!AT$18, 'E2 Allocators'!$B$15:$W$15, 0),FALSE)*$G127), 0, VLOOKUP(VLOOKUP($A127, 'E4 TB Allocation Details'!$A$18:$L$205, MATCH("Customer ID", 'E4 TB Allocation Details'!$A$18:$L$18, 0),FALSE), 'E2 Allocators'!$B$15:$W$361, MATCH('O5 Details by Class &amp; Accounts'!AT$18, 'E2 Allocators'!$B$15:$W$15, 0),FALSE)*$G127)</f>
        <v>0</v>
      </c>
      <c r="AU127" s="1412">
        <f ca="1">IF(ISERROR(VLOOKUP(VLOOKUP($A127, 'E4 TB Allocation Details'!$A$18:$L$205, MATCH("Customer ID", 'E4 TB Allocation Details'!$A$18:$L$18, 0),FALSE), 'E2 Allocators'!$B$15:$W$361, MATCH('O5 Details by Class &amp; Accounts'!AU$18, 'E2 Allocators'!$B$15:$W$15, 0),FALSE)*$G127), 0, VLOOKUP(VLOOKUP($A127, 'E4 TB Allocation Details'!$A$18:$L$205, MATCH("Customer ID", 'E4 TB Allocation Details'!$A$18:$L$18, 0),FALSE), 'E2 Allocators'!$B$15:$W$361, MATCH('O5 Details by Class &amp; Accounts'!AU$18, 'E2 Allocators'!$B$15:$W$15, 0),FALSE)*$G127)</f>
        <v>0</v>
      </c>
      <c r="AV127" s="1412">
        <f ca="1">IF(ISERROR(VLOOKUP(VLOOKUP($A127, 'E4 TB Allocation Details'!$A$18:$L$205, MATCH("Customer ID", 'E4 TB Allocation Details'!$A$18:$L$18, 0),FALSE), 'E2 Allocators'!$B$15:$W$361, MATCH('O5 Details by Class &amp; Accounts'!AV$18, 'E2 Allocators'!$B$15:$W$15, 0),FALSE)*$G127), 0, VLOOKUP(VLOOKUP($A127, 'E4 TB Allocation Details'!$A$18:$L$205, MATCH("Customer ID", 'E4 TB Allocation Details'!$A$18:$L$18, 0),FALSE), 'E2 Allocators'!$B$15:$W$361, MATCH('O5 Details by Class &amp; Accounts'!AV$18, 'E2 Allocators'!$B$15:$W$15, 0),FALSE)*$G127)</f>
        <v>0</v>
      </c>
      <c r="AW127" s="1412">
        <f ca="1">IF(ISERROR(VLOOKUP(VLOOKUP($A127, 'E4 TB Allocation Details'!$A$18:$L$205, MATCH("Customer ID", 'E4 TB Allocation Details'!$A$18:$L$18, 0),FALSE), 'E2 Allocators'!$B$15:$W$361, MATCH('O5 Details by Class &amp; Accounts'!AW$18, 'E2 Allocators'!$B$15:$W$15, 0),FALSE)*$G127), 0, VLOOKUP(VLOOKUP($A127, 'E4 TB Allocation Details'!$A$18:$L$205, MATCH("Customer ID", 'E4 TB Allocation Details'!$A$18:$L$18, 0),FALSE), 'E2 Allocators'!$B$15:$W$361, MATCH('O5 Details by Class &amp; Accounts'!AW$18, 'E2 Allocators'!$B$15:$W$15, 0),FALSE)*$G127)</f>
        <v>0</v>
      </c>
      <c r="AX127" s="1412">
        <f t="shared" si="33"/>
        <v>0</v>
      </c>
      <c r="AY127" s="1412">
        <f ca="1">IF(ISERROR(VLOOKUP(VLOOKUP($A127, 'E4 TB Allocation Details'!$A$18:$L$205, MATCH("Misc ID", 'E4 TB Allocation Details'!$A$18:$L$18, 0),FALSE), 'E2 Allocators'!$B$15:$W$361, MATCH('O5 Details by Class &amp; Accounts'!AY$18, 'E2 Allocators'!$B$15:$W$15, 0),FALSE)*$E127), 0, VLOOKUP(VLOOKUP($A127, 'E4 TB Allocation Details'!$A$18:$L$205, MATCH("Misc ID", 'E4 TB Allocation Details'!$A$18:$L$18, 0),FALSE), 'E2 Allocators'!$B$15:$W$361, MATCH('O5 Details by Class &amp; Accounts'!AY$18, 'E2 Allocators'!$B$15:$W$15, 0),FALSE)*$E127)</f>
        <v>0</v>
      </c>
      <c r="AZ127" s="1412">
        <f ca="1">IF(ISERROR(VLOOKUP(VLOOKUP($A127, 'E4 TB Allocation Details'!$A$18:$L$205, MATCH("Misc ID", 'E4 TB Allocation Details'!$A$18:$L$18, 0),FALSE), 'E2 Allocators'!$B$15:$W$361, MATCH('O5 Details by Class &amp; Accounts'!AZ$18, 'E2 Allocators'!$B$15:$W$15, 0),FALSE)*$E127), 0, VLOOKUP(VLOOKUP($A127, 'E4 TB Allocation Details'!$A$18:$L$205, MATCH("Misc ID", 'E4 TB Allocation Details'!$A$18:$L$18, 0),FALSE), 'E2 Allocators'!$B$15:$W$361, MATCH('O5 Details by Class &amp; Accounts'!AZ$18, 'E2 Allocators'!$B$15:$W$15, 0),FALSE)*$E127)</f>
        <v>0</v>
      </c>
      <c r="BA127" s="1412">
        <f ca="1">IF(ISERROR(VLOOKUP(VLOOKUP($A127, 'E4 TB Allocation Details'!$A$18:$L$205, MATCH("Misc ID", 'E4 TB Allocation Details'!$A$18:$L$18, 0),FALSE), 'E2 Allocators'!$B$15:$W$361, MATCH('O5 Details by Class &amp; Accounts'!BA$18, 'E2 Allocators'!$B$15:$W$15, 0),FALSE)*$E127), 0, VLOOKUP(VLOOKUP($A127, 'E4 TB Allocation Details'!$A$18:$L$205, MATCH("Misc ID", 'E4 TB Allocation Details'!$A$18:$L$18, 0),FALSE), 'E2 Allocators'!$B$15:$W$361, MATCH('O5 Details by Class &amp; Accounts'!BA$18, 'E2 Allocators'!$B$15:$W$15, 0),FALSE)*$E127)</f>
        <v>0</v>
      </c>
      <c r="BB127" s="1412">
        <f ca="1">IF(ISERROR(VLOOKUP(VLOOKUP($A127, 'E4 TB Allocation Details'!$A$18:$L$205, MATCH("Misc ID", 'E4 TB Allocation Details'!$A$18:$L$18, 0),FALSE), 'E2 Allocators'!$B$15:$W$361, MATCH('O5 Details by Class &amp; Accounts'!BB$18, 'E2 Allocators'!$B$15:$W$15, 0),FALSE)*$E127), 0, VLOOKUP(VLOOKUP($A127, 'E4 TB Allocation Details'!$A$18:$L$205, MATCH("Misc ID", 'E4 TB Allocation Details'!$A$18:$L$18, 0),FALSE), 'E2 Allocators'!$B$15:$W$361, MATCH('O5 Details by Class &amp; Accounts'!BB$18, 'E2 Allocators'!$B$15:$W$15, 0),FALSE)*$E127)</f>
        <v>0</v>
      </c>
      <c r="BC127" s="1412">
        <f ca="1">IF(ISERROR(VLOOKUP(VLOOKUP($A127, 'E4 TB Allocation Details'!$A$18:$L$205, MATCH("Misc ID", 'E4 TB Allocation Details'!$A$18:$L$18, 0),FALSE), 'E2 Allocators'!$B$15:$W$361, MATCH('O5 Details by Class &amp; Accounts'!BC$18, 'E2 Allocators'!$B$15:$W$15, 0),FALSE)*$E127), 0, VLOOKUP(VLOOKUP($A127, 'E4 TB Allocation Details'!$A$18:$L$205, MATCH("Misc ID", 'E4 TB Allocation Details'!$A$18:$L$18, 0),FALSE), 'E2 Allocators'!$B$15:$W$361, MATCH('O5 Details by Class &amp; Accounts'!BC$18, 'E2 Allocators'!$B$15:$W$15, 0),FALSE)*$E127)</f>
        <v>0</v>
      </c>
      <c r="BD127" s="1412">
        <f ca="1">IF(ISERROR(VLOOKUP(VLOOKUP($A127, 'E4 TB Allocation Details'!$A$18:$L$205, MATCH("Misc ID", 'E4 TB Allocation Details'!$A$18:$L$18, 0),FALSE), 'E2 Allocators'!$B$15:$W$361, MATCH('O5 Details by Class &amp; Accounts'!BD$18, 'E2 Allocators'!$B$15:$W$15, 0),FALSE)*$E127), 0, VLOOKUP(VLOOKUP($A127, 'E4 TB Allocation Details'!$A$18:$L$205, MATCH("Misc ID", 'E4 TB Allocation Details'!$A$18:$L$18, 0),FALSE), 'E2 Allocators'!$B$15:$W$361, MATCH('O5 Details by Class &amp; Accounts'!BD$18, 'E2 Allocators'!$B$15:$W$15, 0),FALSE)*$E127)</f>
        <v>0</v>
      </c>
      <c r="BE127" s="1412">
        <f ca="1">IF(ISERROR(VLOOKUP(VLOOKUP($A127, 'E4 TB Allocation Details'!$A$18:$L$205, MATCH("Misc ID", 'E4 TB Allocation Details'!$A$18:$L$18, 0),FALSE), 'E2 Allocators'!$B$15:$W$361, MATCH('O5 Details by Class &amp; Accounts'!BE$18, 'E2 Allocators'!$B$15:$W$15, 0),FALSE)*$E127), 0, VLOOKUP(VLOOKUP($A127, 'E4 TB Allocation Details'!$A$18:$L$205, MATCH("Misc ID", 'E4 TB Allocation Details'!$A$18:$L$18, 0),FALSE), 'E2 Allocators'!$B$15:$W$361, MATCH('O5 Details by Class &amp; Accounts'!BE$18, 'E2 Allocators'!$B$15:$W$15, 0),FALSE)*$E127)</f>
        <v>0</v>
      </c>
      <c r="BF127" s="1412">
        <f ca="1">IF(ISERROR(VLOOKUP(VLOOKUP($A127, 'E4 TB Allocation Details'!$A$18:$L$205, MATCH("Misc ID", 'E4 TB Allocation Details'!$A$18:$L$18, 0),FALSE), 'E2 Allocators'!$B$15:$W$361, MATCH('O5 Details by Class &amp; Accounts'!BF$18, 'E2 Allocators'!$B$15:$W$15, 0),FALSE)*$E127), 0, VLOOKUP(VLOOKUP($A127, 'E4 TB Allocation Details'!$A$18:$L$205, MATCH("Misc ID", 'E4 TB Allocation Details'!$A$18:$L$18, 0),FALSE), 'E2 Allocators'!$B$15:$W$361, MATCH('O5 Details by Class &amp; Accounts'!BF$18, 'E2 Allocators'!$B$15:$W$15, 0),FALSE)*$E127)</f>
        <v>0</v>
      </c>
      <c r="BG127" s="1412">
        <f ca="1">IF(ISERROR(VLOOKUP(VLOOKUP($A127, 'E4 TB Allocation Details'!$A$18:$L$205, MATCH("Misc ID", 'E4 TB Allocation Details'!$A$18:$L$18, 0),FALSE), 'E2 Allocators'!$B$15:$W$361, MATCH('O5 Details by Class &amp; Accounts'!BG$18, 'E2 Allocators'!$B$15:$W$15, 0),FALSE)*$E127), 0, VLOOKUP(VLOOKUP($A127, 'E4 TB Allocation Details'!$A$18:$L$205, MATCH("Misc ID", 'E4 TB Allocation Details'!$A$18:$L$18, 0),FALSE), 'E2 Allocators'!$B$15:$W$361, MATCH('O5 Details by Class &amp; Accounts'!BG$18, 'E2 Allocators'!$B$15:$W$15, 0),FALSE)*$E127)</f>
        <v>0</v>
      </c>
      <c r="BH127" s="1412">
        <f ca="1">IF(ISERROR(VLOOKUP(VLOOKUP($A127, 'E4 TB Allocation Details'!$A$18:$L$205, MATCH("Misc ID", 'E4 TB Allocation Details'!$A$18:$L$18, 0),FALSE), 'E2 Allocators'!$B$15:$W$361, MATCH('O5 Details by Class &amp; Accounts'!BH$18, 'E2 Allocators'!$B$15:$W$15, 0),FALSE)*$E127), 0, VLOOKUP(VLOOKUP($A127, 'E4 TB Allocation Details'!$A$18:$L$205, MATCH("Misc ID", 'E4 TB Allocation Details'!$A$18:$L$18, 0),FALSE), 'E2 Allocators'!$B$15:$W$361, MATCH('O5 Details by Class &amp; Accounts'!BH$18, 'E2 Allocators'!$B$15:$W$15, 0),FALSE)*$E127)</f>
        <v>0</v>
      </c>
      <c r="BI127" s="1412">
        <f ca="1">IF(ISERROR(VLOOKUP(VLOOKUP($A127, 'E4 TB Allocation Details'!$A$18:$L$205, MATCH("Misc ID", 'E4 TB Allocation Details'!$A$18:$L$18, 0),FALSE), 'E2 Allocators'!$B$15:$W$361, MATCH('O5 Details by Class &amp; Accounts'!BI$18, 'E2 Allocators'!$B$15:$W$15, 0),FALSE)*$E127), 0, VLOOKUP(VLOOKUP($A127, 'E4 TB Allocation Details'!$A$18:$L$205, MATCH("Misc ID", 'E4 TB Allocation Details'!$A$18:$L$18, 0),FALSE), 'E2 Allocators'!$B$15:$W$361, MATCH('O5 Details by Class &amp; Accounts'!BI$18, 'E2 Allocators'!$B$15:$W$15, 0),FALSE)*$E127)</f>
        <v>0</v>
      </c>
      <c r="BJ127" s="1412">
        <f ca="1">IF(ISERROR(VLOOKUP(VLOOKUP($A127, 'E4 TB Allocation Details'!$A$18:$L$205, MATCH("Misc ID", 'E4 TB Allocation Details'!$A$18:$L$18, 0),FALSE), 'E2 Allocators'!$B$15:$W$361, MATCH('O5 Details by Class &amp; Accounts'!BJ$18, 'E2 Allocators'!$B$15:$W$15, 0),FALSE)*$E127), 0, VLOOKUP(VLOOKUP($A127, 'E4 TB Allocation Details'!$A$18:$L$205, MATCH("Misc ID", 'E4 TB Allocation Details'!$A$18:$L$18, 0),FALSE), 'E2 Allocators'!$B$15:$W$361, MATCH('O5 Details by Class &amp; Accounts'!BJ$18, 'E2 Allocators'!$B$15:$W$15, 0),FALSE)*$E127)</f>
        <v>0</v>
      </c>
      <c r="BK127" s="1412">
        <f ca="1">IF(ISERROR(VLOOKUP(VLOOKUP($A127, 'E4 TB Allocation Details'!$A$18:$L$205, MATCH("Misc ID", 'E4 TB Allocation Details'!$A$18:$L$18, 0),FALSE), 'E2 Allocators'!$B$15:$W$361, MATCH('O5 Details by Class &amp; Accounts'!BK$18, 'E2 Allocators'!$B$15:$W$15, 0),FALSE)*$E127), 0, VLOOKUP(VLOOKUP($A127, 'E4 TB Allocation Details'!$A$18:$L$205, MATCH("Misc ID", 'E4 TB Allocation Details'!$A$18:$L$18, 0),FALSE), 'E2 Allocators'!$B$15:$W$361, MATCH('O5 Details by Class &amp; Accounts'!BK$18, 'E2 Allocators'!$B$15:$W$15, 0),FALSE)*$E127)</f>
        <v>0</v>
      </c>
      <c r="BL127" s="1412">
        <f ca="1">IF(ISERROR(VLOOKUP(VLOOKUP($A127, 'E4 TB Allocation Details'!$A$18:$L$205, MATCH("Misc ID", 'E4 TB Allocation Details'!$A$18:$L$18, 0),FALSE), 'E2 Allocators'!$B$15:$W$361, MATCH('O5 Details by Class &amp; Accounts'!BL$18, 'E2 Allocators'!$B$15:$W$15, 0),FALSE)*$E127), 0, VLOOKUP(VLOOKUP($A127, 'E4 TB Allocation Details'!$A$18:$L$205, MATCH("Misc ID", 'E4 TB Allocation Details'!$A$18:$L$18, 0),FALSE), 'E2 Allocators'!$B$15:$W$361, MATCH('O5 Details by Class &amp; Accounts'!BL$18, 'E2 Allocators'!$B$15:$W$15, 0),FALSE)*$E127)</f>
        <v>0</v>
      </c>
      <c r="BM127" s="1412">
        <f ca="1">IF(ISERROR(VLOOKUP(VLOOKUP($A127, 'E4 TB Allocation Details'!$A$18:$L$205, MATCH("Misc ID", 'E4 TB Allocation Details'!$A$18:$L$18, 0),FALSE), 'E2 Allocators'!$B$15:$W$361, MATCH('O5 Details by Class &amp; Accounts'!BM$18, 'E2 Allocators'!$B$15:$W$15, 0),FALSE)*$E127), 0, VLOOKUP(VLOOKUP($A127, 'E4 TB Allocation Details'!$A$18:$L$205, MATCH("Misc ID", 'E4 TB Allocation Details'!$A$18:$L$18, 0),FALSE), 'E2 Allocators'!$B$15:$W$361, MATCH('O5 Details by Class &amp; Accounts'!BM$18, 'E2 Allocators'!$B$15:$W$15, 0),FALSE)*$E127)</f>
        <v>0</v>
      </c>
      <c r="BN127" s="1412">
        <f ca="1">IF(ISERROR(VLOOKUP(VLOOKUP($A127, 'E4 TB Allocation Details'!$A$18:$L$205, MATCH("Misc ID", 'E4 TB Allocation Details'!$A$18:$L$18, 0),FALSE), 'E2 Allocators'!$B$15:$W$361, MATCH('O5 Details by Class &amp; Accounts'!BN$18, 'E2 Allocators'!$B$15:$W$15, 0),FALSE)*$E127), 0, VLOOKUP(VLOOKUP($A127, 'E4 TB Allocation Details'!$A$18:$L$205, MATCH("Misc ID", 'E4 TB Allocation Details'!$A$18:$L$18, 0),FALSE), 'E2 Allocators'!$B$15:$W$361, MATCH('O5 Details by Class &amp; Accounts'!BN$18, 'E2 Allocators'!$B$15:$W$15, 0),FALSE)*$E127)</f>
        <v>0</v>
      </c>
      <c r="BO127" s="1412">
        <f ca="1">IF(ISERROR(VLOOKUP(VLOOKUP($A127, 'E4 TB Allocation Details'!$A$18:$L$205, MATCH("Misc ID", 'E4 TB Allocation Details'!$A$18:$L$18, 0),FALSE), 'E2 Allocators'!$B$15:$W$361, MATCH('O5 Details by Class &amp; Accounts'!BO$18, 'E2 Allocators'!$B$15:$W$15, 0),FALSE)*$E127), 0, VLOOKUP(VLOOKUP($A127, 'E4 TB Allocation Details'!$A$18:$L$205, MATCH("Misc ID", 'E4 TB Allocation Details'!$A$18:$L$18, 0),FALSE), 'E2 Allocators'!$B$15:$W$361, MATCH('O5 Details by Class &amp; Accounts'!BO$18, 'E2 Allocators'!$B$15:$W$15, 0),FALSE)*$E127)</f>
        <v>0</v>
      </c>
      <c r="BP127" s="1412">
        <f ca="1">IF(ISERROR(VLOOKUP(VLOOKUP($A127, 'E4 TB Allocation Details'!$A$18:$L$205, MATCH("Misc ID", 'E4 TB Allocation Details'!$A$18:$L$18, 0),FALSE), 'E2 Allocators'!$B$15:$W$361, MATCH('O5 Details by Class &amp; Accounts'!BP$18, 'E2 Allocators'!$B$15:$W$15, 0),FALSE)*$E127), 0, VLOOKUP(VLOOKUP($A127, 'E4 TB Allocation Details'!$A$18:$L$205, MATCH("Misc ID", 'E4 TB Allocation Details'!$A$18:$L$18, 0),FALSE), 'E2 Allocators'!$B$15:$W$361, MATCH('O5 Details by Class &amp; Accounts'!BP$18, 'E2 Allocators'!$B$15:$W$15, 0),FALSE)*$E127)</f>
        <v>0</v>
      </c>
      <c r="BQ127" s="1412">
        <f ca="1">IF(ISERROR(VLOOKUP(VLOOKUP($A127, 'E4 TB Allocation Details'!$A$18:$L$205, MATCH("Misc ID", 'E4 TB Allocation Details'!$A$18:$L$18, 0),FALSE), 'E2 Allocators'!$B$15:$W$361, MATCH('O5 Details by Class &amp; Accounts'!BQ$18, 'E2 Allocators'!$B$15:$W$15, 0),FALSE)*$E127), 0, VLOOKUP(VLOOKUP($A127, 'E4 TB Allocation Details'!$A$18:$L$205, MATCH("Misc ID", 'E4 TB Allocation Details'!$A$18:$L$18, 0),FALSE), 'E2 Allocators'!$B$15:$W$361, MATCH('O5 Details by Class &amp; Accounts'!BQ$18, 'E2 Allocators'!$B$15:$W$15, 0),FALSE)*$E127)</f>
        <v>0</v>
      </c>
      <c r="BR127" s="1412">
        <f ca="1">IF(ISERROR(VLOOKUP(VLOOKUP($A127, 'E4 TB Allocation Details'!$A$18:$L$205, MATCH("Misc ID", 'E4 TB Allocation Details'!$A$18:$L$18, 0),FALSE), 'E2 Allocators'!$B$15:$W$361, MATCH('O5 Details by Class &amp; Accounts'!BR$18, 'E2 Allocators'!$B$15:$W$15, 0),FALSE)*$E127), 0, VLOOKUP(VLOOKUP($A127, 'E4 TB Allocation Details'!$A$18:$L$205, MATCH("Misc ID", 'E4 TB Allocation Details'!$A$18:$L$18, 0),FALSE), 'E2 Allocators'!$B$15:$W$361, MATCH('O5 Details by Class &amp; Accounts'!BR$18, 'E2 Allocators'!$B$15:$W$15, 0),FALSE)*$E127)</f>
        <v>0</v>
      </c>
      <c r="BS127" s="1412">
        <f t="shared" si="34"/>
        <v>0</v>
      </c>
      <c r="BT127" s="1412">
        <f ca="1">IF(ISERROR(VLOOKUP(VLOOKUP($A127, 'E4 TB Allocation Details'!$A$18:$L$205, MATCH("A &amp; G ID", 'E4 TB Allocation Details'!$A$18:$L$18, 0),FALSE), 'E2 Allocators'!$B$15:$W$361, MATCH('O5 Details by Class &amp; Accounts'!BT$18, 'E2 Allocators'!$B$15:$W$15, 0),FALSE)*$E127), 0, VLOOKUP(VLOOKUP($A127, 'E4 TB Allocation Details'!$A$18:$L$205, MATCH("A &amp; G ID", 'E4 TB Allocation Details'!$A$18:$L$18, 0),FALSE), 'E2 Allocators'!$B$15:$W$361, MATCH('O5 Details by Class &amp; Accounts'!BT$18, 'E2 Allocators'!$B$15:$W$15, 0),FALSE)*$E127)</f>
        <v>0</v>
      </c>
      <c r="BU127" s="1412">
        <f ca="1">IF(ISERROR(VLOOKUP(VLOOKUP($A127, 'E4 TB Allocation Details'!$A$18:$L$205, MATCH("A &amp; G ID", 'E4 TB Allocation Details'!$A$18:$L$18, 0),FALSE), 'E2 Allocators'!$B$15:$W$361, MATCH('O5 Details by Class &amp; Accounts'!BU$18, 'E2 Allocators'!$B$15:$W$15, 0),FALSE)*$E127), 0, VLOOKUP(VLOOKUP($A127, 'E4 TB Allocation Details'!$A$18:$L$205, MATCH("A &amp; G ID", 'E4 TB Allocation Details'!$A$18:$L$18, 0),FALSE), 'E2 Allocators'!$B$15:$W$361, MATCH('O5 Details by Class &amp; Accounts'!BU$18, 'E2 Allocators'!$B$15:$W$15, 0),FALSE)*$E127)</f>
        <v>0</v>
      </c>
      <c r="BV127" s="1412">
        <f ca="1">IF(ISERROR(VLOOKUP(VLOOKUP($A127, 'E4 TB Allocation Details'!$A$18:$L$205, MATCH("A &amp; G ID", 'E4 TB Allocation Details'!$A$18:$L$18, 0),FALSE), 'E2 Allocators'!$B$15:$W$361, MATCH('O5 Details by Class &amp; Accounts'!BV$18, 'E2 Allocators'!$B$15:$W$15, 0),FALSE)*$E127), 0, VLOOKUP(VLOOKUP($A127, 'E4 TB Allocation Details'!$A$18:$L$205, MATCH("A &amp; G ID", 'E4 TB Allocation Details'!$A$18:$L$18, 0),FALSE), 'E2 Allocators'!$B$15:$W$361, MATCH('O5 Details by Class &amp; Accounts'!BV$18, 'E2 Allocators'!$B$15:$W$15, 0),FALSE)*$E127)</f>
        <v>0</v>
      </c>
      <c r="BW127" s="1412">
        <f ca="1">IF(ISERROR(VLOOKUP(VLOOKUP($A127, 'E4 TB Allocation Details'!$A$18:$L$205, MATCH("A &amp; G ID", 'E4 TB Allocation Details'!$A$18:$L$18, 0),FALSE), 'E2 Allocators'!$B$15:$W$361, MATCH('O5 Details by Class &amp; Accounts'!BW$18, 'E2 Allocators'!$B$15:$W$15, 0),FALSE)*$E127), 0, VLOOKUP(VLOOKUP($A127, 'E4 TB Allocation Details'!$A$18:$L$205, MATCH("A &amp; G ID", 'E4 TB Allocation Details'!$A$18:$L$18, 0),FALSE), 'E2 Allocators'!$B$15:$W$361, MATCH('O5 Details by Class &amp; Accounts'!BW$18, 'E2 Allocators'!$B$15:$W$15, 0),FALSE)*$E127)</f>
        <v>0</v>
      </c>
      <c r="BX127" s="1412">
        <f ca="1">IF(ISERROR(VLOOKUP(VLOOKUP($A127, 'E4 TB Allocation Details'!$A$18:$L$205, MATCH("A &amp; G ID", 'E4 TB Allocation Details'!$A$18:$L$18, 0),FALSE), 'E2 Allocators'!$B$15:$W$361, MATCH('O5 Details by Class &amp; Accounts'!BX$18, 'E2 Allocators'!$B$15:$W$15, 0),FALSE)*$E127), 0, VLOOKUP(VLOOKUP($A127, 'E4 TB Allocation Details'!$A$18:$L$205, MATCH("A &amp; G ID", 'E4 TB Allocation Details'!$A$18:$L$18, 0),FALSE), 'E2 Allocators'!$B$15:$W$361, MATCH('O5 Details by Class &amp; Accounts'!BX$18, 'E2 Allocators'!$B$15:$W$15, 0),FALSE)*$E127)</f>
        <v>0</v>
      </c>
      <c r="BY127" s="1412">
        <f ca="1">IF(ISERROR(VLOOKUP(VLOOKUP($A127, 'E4 TB Allocation Details'!$A$18:$L$205, MATCH("A &amp; G ID", 'E4 TB Allocation Details'!$A$18:$L$18, 0),FALSE), 'E2 Allocators'!$B$15:$W$361, MATCH('O5 Details by Class &amp; Accounts'!BY$18, 'E2 Allocators'!$B$15:$W$15, 0),FALSE)*$E127), 0, VLOOKUP(VLOOKUP($A127, 'E4 TB Allocation Details'!$A$18:$L$205, MATCH("A &amp; G ID", 'E4 TB Allocation Details'!$A$18:$L$18, 0),FALSE), 'E2 Allocators'!$B$15:$W$361, MATCH('O5 Details by Class &amp; Accounts'!BY$18, 'E2 Allocators'!$B$15:$W$15, 0),FALSE)*$E127)</f>
        <v>0</v>
      </c>
      <c r="BZ127" s="1412">
        <f ca="1">IF(ISERROR(VLOOKUP(VLOOKUP($A127, 'E4 TB Allocation Details'!$A$18:$L$205, MATCH("A &amp; G ID", 'E4 TB Allocation Details'!$A$18:$L$18, 0),FALSE), 'E2 Allocators'!$B$15:$W$361, MATCH('O5 Details by Class &amp; Accounts'!BZ$18, 'E2 Allocators'!$B$15:$W$15, 0),FALSE)*$E127), 0, VLOOKUP(VLOOKUP($A127, 'E4 TB Allocation Details'!$A$18:$L$205, MATCH("A &amp; G ID", 'E4 TB Allocation Details'!$A$18:$L$18, 0),FALSE), 'E2 Allocators'!$B$15:$W$361, MATCH('O5 Details by Class &amp; Accounts'!BZ$18, 'E2 Allocators'!$B$15:$W$15, 0),FALSE)*$E127)</f>
        <v>0</v>
      </c>
      <c r="CA127" s="1412">
        <f ca="1">IF(ISERROR(VLOOKUP(VLOOKUP($A127, 'E4 TB Allocation Details'!$A$18:$L$205, MATCH("A &amp; G ID", 'E4 TB Allocation Details'!$A$18:$L$18, 0),FALSE), 'E2 Allocators'!$B$15:$W$361, MATCH('O5 Details by Class &amp; Accounts'!CA$18, 'E2 Allocators'!$B$15:$W$15, 0),FALSE)*$E127), 0, VLOOKUP(VLOOKUP($A127, 'E4 TB Allocation Details'!$A$18:$L$205, MATCH("A &amp; G ID", 'E4 TB Allocation Details'!$A$18:$L$18, 0),FALSE), 'E2 Allocators'!$B$15:$W$361, MATCH('O5 Details by Class &amp; Accounts'!CA$18, 'E2 Allocators'!$B$15:$W$15, 0),FALSE)*$E127)</f>
        <v>0</v>
      </c>
      <c r="CB127" s="1412">
        <f ca="1">IF(ISERROR(VLOOKUP(VLOOKUP($A127, 'E4 TB Allocation Details'!$A$18:$L$205, MATCH("A &amp; G ID", 'E4 TB Allocation Details'!$A$18:$L$18, 0),FALSE), 'E2 Allocators'!$B$15:$W$361, MATCH('O5 Details by Class &amp; Accounts'!CB$18, 'E2 Allocators'!$B$15:$W$15, 0),FALSE)*$E127), 0, VLOOKUP(VLOOKUP($A127, 'E4 TB Allocation Details'!$A$18:$L$205, MATCH("A &amp; G ID", 'E4 TB Allocation Details'!$A$18:$L$18, 0),FALSE), 'E2 Allocators'!$B$15:$W$361, MATCH('O5 Details by Class &amp; Accounts'!CB$18, 'E2 Allocators'!$B$15:$W$15, 0),FALSE)*$E127)</f>
        <v>0</v>
      </c>
      <c r="CC127" s="1412">
        <f ca="1">IF(ISERROR(VLOOKUP(VLOOKUP($A127, 'E4 TB Allocation Details'!$A$18:$L$205, MATCH("A &amp; G ID", 'E4 TB Allocation Details'!$A$18:$L$18, 0),FALSE), 'E2 Allocators'!$B$15:$W$361, MATCH('O5 Details by Class &amp; Accounts'!CC$18, 'E2 Allocators'!$B$15:$W$15, 0),FALSE)*$E127), 0, VLOOKUP(VLOOKUP($A127, 'E4 TB Allocation Details'!$A$18:$L$205, MATCH("A &amp; G ID", 'E4 TB Allocation Details'!$A$18:$L$18, 0),FALSE), 'E2 Allocators'!$B$15:$W$361, MATCH('O5 Details by Class &amp; Accounts'!CC$18, 'E2 Allocators'!$B$15:$W$15, 0),FALSE)*$E127)</f>
        <v>0</v>
      </c>
      <c r="CD127" s="1412">
        <f ca="1">IF(ISERROR(VLOOKUP(VLOOKUP($A127, 'E4 TB Allocation Details'!$A$18:$L$205, MATCH("A &amp; G ID", 'E4 TB Allocation Details'!$A$18:$L$18, 0),FALSE), 'E2 Allocators'!$B$15:$W$361, MATCH('O5 Details by Class &amp; Accounts'!CD$18, 'E2 Allocators'!$B$15:$W$15, 0),FALSE)*$E127), 0, VLOOKUP(VLOOKUP($A127, 'E4 TB Allocation Details'!$A$18:$L$205, MATCH("A &amp; G ID", 'E4 TB Allocation Details'!$A$18:$L$18, 0),FALSE), 'E2 Allocators'!$B$15:$W$361, MATCH('O5 Details by Class &amp; Accounts'!CD$18, 'E2 Allocators'!$B$15:$W$15, 0),FALSE)*$E127)</f>
        <v>0</v>
      </c>
      <c r="CE127" s="1412">
        <f ca="1">IF(ISERROR(VLOOKUP(VLOOKUP($A127, 'E4 TB Allocation Details'!$A$18:$L$205, MATCH("A &amp; G ID", 'E4 TB Allocation Details'!$A$18:$L$18, 0),FALSE), 'E2 Allocators'!$B$15:$W$361, MATCH('O5 Details by Class &amp; Accounts'!CE$18, 'E2 Allocators'!$B$15:$W$15, 0),FALSE)*$E127), 0, VLOOKUP(VLOOKUP($A127, 'E4 TB Allocation Details'!$A$18:$L$205, MATCH("A &amp; G ID", 'E4 TB Allocation Details'!$A$18:$L$18, 0),FALSE), 'E2 Allocators'!$B$15:$W$361, MATCH('O5 Details by Class &amp; Accounts'!CE$18, 'E2 Allocators'!$B$15:$W$15, 0),FALSE)*$E127)</f>
        <v>0</v>
      </c>
      <c r="CF127" s="1412">
        <f ca="1">IF(ISERROR(VLOOKUP(VLOOKUP($A127, 'E4 TB Allocation Details'!$A$18:$L$205, MATCH("A &amp; G ID", 'E4 TB Allocation Details'!$A$18:$L$18, 0),FALSE), 'E2 Allocators'!$B$15:$W$361, MATCH('O5 Details by Class &amp; Accounts'!CF$18, 'E2 Allocators'!$B$15:$W$15, 0),FALSE)*$E127), 0, VLOOKUP(VLOOKUP($A127, 'E4 TB Allocation Details'!$A$18:$L$205, MATCH("A &amp; G ID", 'E4 TB Allocation Details'!$A$18:$L$18, 0),FALSE), 'E2 Allocators'!$B$15:$W$361, MATCH('O5 Details by Class &amp; Accounts'!CF$18, 'E2 Allocators'!$B$15:$W$15, 0),FALSE)*$E127)</f>
        <v>0</v>
      </c>
      <c r="CG127" s="1412">
        <f ca="1">IF(ISERROR(VLOOKUP(VLOOKUP($A127, 'E4 TB Allocation Details'!$A$18:$L$205, MATCH("A &amp; G ID", 'E4 TB Allocation Details'!$A$18:$L$18, 0),FALSE), 'E2 Allocators'!$B$15:$W$361, MATCH('O5 Details by Class &amp; Accounts'!CG$18, 'E2 Allocators'!$B$15:$W$15, 0),FALSE)*$E127), 0, VLOOKUP(VLOOKUP($A127, 'E4 TB Allocation Details'!$A$18:$L$205, MATCH("A &amp; G ID", 'E4 TB Allocation Details'!$A$18:$L$18, 0),FALSE), 'E2 Allocators'!$B$15:$W$361, MATCH('O5 Details by Class &amp; Accounts'!CG$18, 'E2 Allocators'!$B$15:$W$15, 0),FALSE)*$E127)</f>
        <v>0</v>
      </c>
      <c r="CH127" s="1412">
        <f ca="1">IF(ISERROR(VLOOKUP(VLOOKUP($A127, 'E4 TB Allocation Details'!$A$18:$L$205, MATCH("A &amp; G ID", 'E4 TB Allocation Details'!$A$18:$L$18, 0),FALSE), 'E2 Allocators'!$B$15:$W$361, MATCH('O5 Details by Class &amp; Accounts'!CH$18, 'E2 Allocators'!$B$15:$W$15, 0),FALSE)*$E127), 0, VLOOKUP(VLOOKUP($A127, 'E4 TB Allocation Details'!$A$18:$L$205, MATCH("A &amp; G ID", 'E4 TB Allocation Details'!$A$18:$L$18, 0),FALSE), 'E2 Allocators'!$B$15:$W$361, MATCH('O5 Details by Class &amp; Accounts'!CH$18, 'E2 Allocators'!$B$15:$W$15, 0),FALSE)*$E127)</f>
        <v>0</v>
      </c>
      <c r="CI127" s="1412">
        <f ca="1">IF(ISERROR(VLOOKUP(VLOOKUP($A127, 'E4 TB Allocation Details'!$A$18:$L$205, MATCH("A &amp; G ID", 'E4 TB Allocation Details'!$A$18:$L$18, 0),FALSE), 'E2 Allocators'!$B$15:$W$361, MATCH('O5 Details by Class &amp; Accounts'!CI$18, 'E2 Allocators'!$B$15:$W$15, 0),FALSE)*$E127), 0, VLOOKUP(VLOOKUP($A127, 'E4 TB Allocation Details'!$A$18:$L$205, MATCH("A &amp; G ID", 'E4 TB Allocation Details'!$A$18:$L$18, 0),FALSE), 'E2 Allocators'!$B$15:$W$361, MATCH('O5 Details by Class &amp; Accounts'!CI$18, 'E2 Allocators'!$B$15:$W$15, 0),FALSE)*$E127)</f>
        <v>0</v>
      </c>
      <c r="CJ127" s="1412">
        <f ca="1">IF(ISERROR(VLOOKUP(VLOOKUP($A127, 'E4 TB Allocation Details'!$A$18:$L$205, MATCH("A &amp; G ID", 'E4 TB Allocation Details'!$A$18:$L$18, 0),FALSE), 'E2 Allocators'!$B$15:$W$361, MATCH('O5 Details by Class &amp; Accounts'!CJ$18, 'E2 Allocators'!$B$15:$W$15, 0),FALSE)*$E127), 0, VLOOKUP(VLOOKUP($A127, 'E4 TB Allocation Details'!$A$18:$L$205, MATCH("A &amp; G ID", 'E4 TB Allocation Details'!$A$18:$L$18, 0),FALSE), 'E2 Allocators'!$B$15:$W$361, MATCH('O5 Details by Class &amp; Accounts'!CJ$18, 'E2 Allocators'!$B$15:$W$15, 0),FALSE)*$E127)</f>
        <v>0</v>
      </c>
      <c r="CK127" s="1412">
        <f ca="1">IF(ISERROR(VLOOKUP(VLOOKUP($A127, 'E4 TB Allocation Details'!$A$18:$L$205, MATCH("A &amp; G ID", 'E4 TB Allocation Details'!$A$18:$L$18, 0),FALSE), 'E2 Allocators'!$B$15:$W$361, MATCH('O5 Details by Class &amp; Accounts'!CK$18, 'E2 Allocators'!$B$15:$W$15, 0),FALSE)*$E127), 0, VLOOKUP(VLOOKUP($A127, 'E4 TB Allocation Details'!$A$18:$L$205, MATCH("A &amp; G ID", 'E4 TB Allocation Details'!$A$18:$L$18, 0),FALSE), 'E2 Allocators'!$B$15:$W$361, MATCH('O5 Details by Class &amp; Accounts'!CK$18, 'E2 Allocators'!$B$15:$W$15, 0),FALSE)*$E127)</f>
        <v>0</v>
      </c>
      <c r="CL127" s="1412">
        <f ca="1">IF(ISERROR(VLOOKUP(VLOOKUP($A127, 'E4 TB Allocation Details'!$A$18:$L$205, MATCH("A &amp; G ID", 'E4 TB Allocation Details'!$A$18:$L$18, 0),FALSE), 'E2 Allocators'!$B$15:$W$361, MATCH('O5 Details by Class &amp; Accounts'!CL$18, 'E2 Allocators'!$B$15:$W$15, 0),FALSE)*$E127), 0, VLOOKUP(VLOOKUP($A127, 'E4 TB Allocation Details'!$A$18:$L$205, MATCH("A &amp; G ID", 'E4 TB Allocation Details'!$A$18:$L$18, 0),FALSE), 'E2 Allocators'!$B$15:$W$361, MATCH('O5 Details by Class &amp; Accounts'!CL$18, 'E2 Allocators'!$B$15:$W$15, 0),FALSE)*$E127)</f>
        <v>0</v>
      </c>
      <c r="CM127" s="1412">
        <f ca="1">IF(ISERROR(VLOOKUP(VLOOKUP($A127, 'E4 TB Allocation Details'!$A$18:$L$205, MATCH("A &amp; G ID", 'E4 TB Allocation Details'!$A$18:$L$18, 0),FALSE), 'E2 Allocators'!$B$15:$W$361, MATCH('O5 Details by Class &amp; Accounts'!CM$18, 'E2 Allocators'!$B$15:$W$15, 0),FALSE)*$E127), 0, VLOOKUP(VLOOKUP($A127, 'E4 TB Allocation Details'!$A$18:$L$205, MATCH("A &amp; G ID", 'E4 TB Allocation Details'!$A$18:$L$18, 0),FALSE), 'E2 Allocators'!$B$15:$W$361, MATCH('O5 Details by Class &amp; Accounts'!CM$18, 'E2 Allocators'!$B$15:$W$15, 0),FALSE)*$E127)</f>
        <v>0</v>
      </c>
      <c r="CN127" s="1412">
        <f t="shared" si="35"/>
        <v>0</v>
      </c>
      <c r="CO127" s="1792">
        <f t="shared" si="36"/>
        <v>0</v>
      </c>
      <c r="CQ127" s="2087">
        <v>1815</v>
      </c>
    </row>
    <row r="128" spans="1:95" s="81" customFormat="1" ht="25.5">
      <c r="A128" s="1177">
        <v>5016</v>
      </c>
      <c r="B128" s="1176" t="s">
        <v>305</v>
      </c>
      <c r="C128" s="1789">
        <f ca="1">IF(ISERROR(VLOOKUP($A128,'I3 TB Data'!$A$23:$H$458,MATCH('O5 Details by Class &amp; Accounts'!$C$18, 'I3 TB Data'!$A$23:$H$23,0),0)), 0, VLOOKUP($A128,'I3 TB Data'!$A$23:$H$458,MATCH('O5 Details by Class &amp; Accounts'!$C$18,'I3 TB Data'!$A$23:$H$23,0),0))</f>
        <v>27000</v>
      </c>
      <c r="D128" s="1790"/>
      <c r="E128" s="1789">
        <f t="shared" si="24"/>
        <v>27000</v>
      </c>
      <c r="F128" s="1791">
        <f ca="1">IF(ISERROR(VLOOKUP($A128, 'E1 Categorization'!A33:E122, MATCH("Customer Component", 'E1 Categorization'!$A$33:$E$33,0), 0)), 0, IF(VLOOKUP($A128, 'E1 Categorization'!A33:E122, MATCH("Customer Component", 'E1 Categorization'!$A$33:$E$33,0), 0)=0, 'O5 Details by Class &amp; Accounts'!$E128, IF(AND(VLOOKUP($A128, 'E1 Categorization'!A33:E122, MATCH("Customer Component", 'E1 Categorization'!$A$33:$E$33,0), 0) &gt;0, VLOOKUP($A128, 'E1 Categorization'!A33:E122, MATCH("Customer Component", 'E1 Categorization'!$A$33:$E$33,0), 0)&lt;1), 'O5 Details by Class &amp; Accounts'!$E128*(1-VLOOKUP($A128, 'E1 Categorization'!A33:E122, MATCH("Customer Component", 'E1 Categorization'!$A$33:$E$33,0), 0)), 0)))</f>
        <v>27000</v>
      </c>
      <c r="G128" s="1791">
        <f ca="1">IF(ISERROR(VLOOKUP($A128, 'E1 Categorization'!A33:E122, MATCH("Customer Component", 'E1 Categorization'!$A$33:$E$33,0), 0)),0, IF(VLOOKUP($A128, 'E1 Categorization'!A33:E122, MATCH("Customer Component", 'E1 Categorization'!$A$33:$E$33,0), 0)=0, 0, IF(AND(VLOOKUP($A128, 'E1 Categorization'!A33:E122, MATCH("Customer Component", 'E1 Categorization'!$A$33:$E$33,0), 0) &gt;0, VLOOKUP($A128, 'E1 Categorization'!A33:E122, MATCH("Customer Component", 'E1 Categorization'!$A$33:$E$33,0), 0)&lt;1), 'O5 Details by Class &amp; Accounts'!$E128*(VLOOKUP($A128, 'E1 Categorization'!A33:E122, MATCH("Customer Component", 'E1 Categorization'!$A$33:$E$33,0), 0)), 'O5 Details by Class &amp; Accounts'!$E128)))</f>
        <v>0</v>
      </c>
      <c r="H128" s="1412">
        <f t="shared" si="31"/>
        <v>27000</v>
      </c>
      <c r="I128" s="1412">
        <f ca="1">IF(ISERROR(VLOOKUP(VLOOKUP($A128, 'E4 TB Allocation Details'!$A$18:$L$205, MATCH("Demand ID", 'E4 TB Allocation Details'!$A$18:$L$18, 0),FALSE), 'E2 Allocators'!$B$15:$W$361, MATCH('O5 Details by Class &amp; Accounts'!I$18, 'E2 Allocators'!$B$15:$W$15, 0),FALSE)*$F128), 0, VLOOKUP(VLOOKUP($A128, 'E4 TB Allocation Details'!$A$18:$L$205, MATCH("Demand ID", 'E4 TB Allocation Details'!$A$18:$L$18, 0),FALSE), 'E2 Allocators'!$B$15:$W$361, MATCH('O5 Details by Class &amp; Accounts'!I$18, 'E2 Allocators'!$B$15:$W$15, 0),FALSE)*$F128)</f>
        <v>10176.642912824522</v>
      </c>
      <c r="J128" s="1412">
        <f ca="1">IF(ISERROR(VLOOKUP(VLOOKUP($A128, 'E4 TB Allocation Details'!$A$18:$L$205, MATCH("Demand ID", 'E4 TB Allocation Details'!$A$18:$L$18, 0),FALSE), 'E2 Allocators'!$B$15:$W$361, MATCH('O5 Details by Class &amp; Accounts'!J$18, 'E2 Allocators'!$B$15:$W$15, 0),FALSE)*$F128), 0, VLOOKUP(VLOOKUP($A128, 'E4 TB Allocation Details'!$A$18:$L$205, MATCH("Demand ID", 'E4 TB Allocation Details'!$A$18:$L$18, 0),FALSE), 'E2 Allocators'!$B$15:$W$361, MATCH('O5 Details by Class &amp; Accounts'!J$18, 'E2 Allocators'!$B$15:$W$15, 0),FALSE)*$F128)</f>
        <v>4772.3678388315329</v>
      </c>
      <c r="K128" s="1412">
        <f ca="1">IF(ISERROR(VLOOKUP(VLOOKUP($A128, 'E4 TB Allocation Details'!$A$18:$L$205, MATCH("Demand ID", 'E4 TB Allocation Details'!$A$18:$L$18, 0),FALSE), 'E2 Allocators'!$B$15:$W$361, MATCH('O5 Details by Class &amp; Accounts'!K$18, 'E2 Allocators'!$B$15:$W$15, 0),FALSE)*$F128), 0, VLOOKUP(VLOOKUP($A128, 'E4 TB Allocation Details'!$A$18:$L$205, MATCH("Demand ID", 'E4 TB Allocation Details'!$A$18:$L$18, 0),FALSE), 'E2 Allocators'!$B$15:$W$361, MATCH('O5 Details by Class &amp; Accounts'!K$18, 'E2 Allocators'!$B$15:$W$15, 0),FALSE)*$F128)</f>
        <v>12032.71871842876</v>
      </c>
      <c r="L128" s="1412">
        <f ca="1">IF(ISERROR(VLOOKUP(VLOOKUP($A128, 'E4 TB Allocation Details'!$A$18:$L$205, MATCH("Demand ID", 'E4 TB Allocation Details'!$A$18:$L$18, 0),FALSE), 'E2 Allocators'!$B$15:$W$361, MATCH('O5 Details by Class &amp; Accounts'!L$18, 'E2 Allocators'!$B$15:$W$15, 0),FALSE)*$F128), 0, VLOOKUP(VLOOKUP($A128, 'E4 TB Allocation Details'!$A$18:$L$205, MATCH("Demand ID", 'E4 TB Allocation Details'!$A$18:$L$18, 0),FALSE), 'E2 Allocators'!$B$15:$W$361, MATCH('O5 Details by Class &amp; Accounts'!L$18, 'E2 Allocators'!$B$15:$W$15, 0),FALSE)*$F128)</f>
        <v>0</v>
      </c>
      <c r="M128" s="1412">
        <f ca="1">IF(ISERROR(VLOOKUP(VLOOKUP($A128, 'E4 TB Allocation Details'!$A$18:$L$205, MATCH("Demand ID", 'E4 TB Allocation Details'!$A$18:$L$18, 0),FALSE), 'E2 Allocators'!$B$15:$W$361, MATCH('O5 Details by Class &amp; Accounts'!M$18, 'E2 Allocators'!$B$15:$W$15, 0),FALSE)*$F128), 0, VLOOKUP(VLOOKUP($A128, 'E4 TB Allocation Details'!$A$18:$L$205, MATCH("Demand ID", 'E4 TB Allocation Details'!$A$18:$L$18, 0),FALSE), 'E2 Allocators'!$B$15:$W$361, MATCH('O5 Details by Class &amp; Accounts'!M$18, 'E2 Allocators'!$B$15:$W$15, 0),FALSE)*$F128)</f>
        <v>0</v>
      </c>
      <c r="N128" s="1412">
        <f ca="1">IF(ISERROR(VLOOKUP(VLOOKUP($A128, 'E4 TB Allocation Details'!$A$18:$L$205, MATCH("Demand ID", 'E4 TB Allocation Details'!$A$18:$L$18, 0),FALSE), 'E2 Allocators'!$B$15:$W$361, MATCH('O5 Details by Class &amp; Accounts'!N$18, 'E2 Allocators'!$B$15:$W$15, 0),FALSE)*$F128), 0, VLOOKUP(VLOOKUP($A128, 'E4 TB Allocation Details'!$A$18:$L$205, MATCH("Demand ID", 'E4 TB Allocation Details'!$A$18:$L$18, 0),FALSE), 'E2 Allocators'!$B$15:$W$361, MATCH('O5 Details by Class &amp; Accounts'!N$18, 'E2 Allocators'!$B$15:$W$15, 0),FALSE)*$F128)</f>
        <v>0</v>
      </c>
      <c r="O128" s="1412">
        <f ca="1">IF(ISERROR(VLOOKUP(VLOOKUP($A128, 'E4 TB Allocation Details'!$A$18:$L$205, MATCH("Demand ID", 'E4 TB Allocation Details'!$A$18:$L$18, 0),FALSE), 'E2 Allocators'!$B$15:$W$361, MATCH('O5 Details by Class &amp; Accounts'!O$18, 'E2 Allocators'!$B$15:$W$15, 0),FALSE)*$F128), 0, VLOOKUP(VLOOKUP($A128, 'E4 TB Allocation Details'!$A$18:$L$205, MATCH("Demand ID", 'E4 TB Allocation Details'!$A$18:$L$18, 0),FALSE), 'E2 Allocators'!$B$15:$W$361, MATCH('O5 Details by Class &amp; Accounts'!O$18, 'E2 Allocators'!$B$15:$W$15, 0),FALSE)*$F128)</f>
        <v>0</v>
      </c>
      <c r="P128" s="1412">
        <f ca="1">IF(ISERROR(VLOOKUP(VLOOKUP($A128, 'E4 TB Allocation Details'!$A$18:$L$205, MATCH("Demand ID", 'E4 TB Allocation Details'!$A$18:$L$18, 0),FALSE), 'E2 Allocators'!$B$15:$W$361, MATCH('O5 Details by Class &amp; Accounts'!P$18, 'E2 Allocators'!$B$15:$W$15, 0),FALSE)*$F128), 0, VLOOKUP(VLOOKUP($A128, 'E4 TB Allocation Details'!$A$18:$L$205, MATCH("Demand ID", 'E4 TB Allocation Details'!$A$18:$L$18, 0),FALSE), 'E2 Allocators'!$B$15:$W$361, MATCH('O5 Details by Class &amp; Accounts'!P$18, 'E2 Allocators'!$B$15:$W$15, 0),FALSE)*$F128)</f>
        <v>0</v>
      </c>
      <c r="Q128" s="1412">
        <f ca="1">IF(ISERROR(VLOOKUP(VLOOKUP($A128, 'E4 TB Allocation Details'!$A$18:$L$205, MATCH("Demand ID", 'E4 TB Allocation Details'!$A$18:$L$18, 0),FALSE), 'E2 Allocators'!$B$15:$W$361, MATCH('O5 Details by Class &amp; Accounts'!Q$18, 'E2 Allocators'!$B$15:$W$15, 0),FALSE)*$F128), 0, VLOOKUP(VLOOKUP($A128, 'E4 TB Allocation Details'!$A$18:$L$205, MATCH("Demand ID", 'E4 TB Allocation Details'!$A$18:$L$18, 0),FALSE), 'E2 Allocators'!$B$15:$W$361, MATCH('O5 Details by Class &amp; Accounts'!Q$18, 'E2 Allocators'!$B$15:$W$15, 0),FALSE)*$F128)</f>
        <v>18.27052991518579</v>
      </c>
      <c r="R128" s="1412">
        <f ca="1">IF(ISERROR(VLOOKUP(VLOOKUP($A128, 'E4 TB Allocation Details'!$A$18:$L$205, MATCH("Demand ID", 'E4 TB Allocation Details'!$A$18:$L$18, 0),FALSE), 'E2 Allocators'!$B$15:$W$361, MATCH('O5 Details by Class &amp; Accounts'!R$18, 'E2 Allocators'!$B$15:$W$15, 0),FALSE)*$F128), 0, VLOOKUP(VLOOKUP($A128, 'E4 TB Allocation Details'!$A$18:$L$205, MATCH("Demand ID", 'E4 TB Allocation Details'!$A$18:$L$18, 0),FALSE), 'E2 Allocators'!$B$15:$W$361, MATCH('O5 Details by Class &amp; Accounts'!R$18, 'E2 Allocators'!$B$15:$W$15, 0),FALSE)*$F128)</f>
        <v>0</v>
      </c>
      <c r="S128" s="1412">
        <f ca="1">IF(ISERROR(VLOOKUP(VLOOKUP($A128, 'E4 TB Allocation Details'!$A$18:$L$205, MATCH("Demand ID", 'E4 TB Allocation Details'!$A$18:$L$18, 0),FALSE), 'E2 Allocators'!$B$15:$W$361, MATCH('O5 Details by Class &amp; Accounts'!S$18, 'E2 Allocators'!$B$15:$W$15, 0),FALSE)*$F128), 0, VLOOKUP(VLOOKUP($A128, 'E4 TB Allocation Details'!$A$18:$L$205, MATCH("Demand ID", 'E4 TB Allocation Details'!$A$18:$L$18, 0),FALSE), 'E2 Allocators'!$B$15:$W$361, MATCH('O5 Details by Class &amp; Accounts'!S$18, 'E2 Allocators'!$B$15:$W$15, 0),FALSE)*$F128)</f>
        <v>0</v>
      </c>
      <c r="T128" s="1412">
        <f ca="1">IF(ISERROR(VLOOKUP(VLOOKUP($A128, 'E4 TB Allocation Details'!$A$18:$L$205, MATCH("Demand ID", 'E4 TB Allocation Details'!$A$18:$L$18, 0),FALSE), 'E2 Allocators'!$B$15:$W$361, MATCH('O5 Details by Class &amp; Accounts'!T$18, 'E2 Allocators'!$B$15:$W$15, 0),FALSE)*$F128), 0, VLOOKUP(VLOOKUP($A128, 'E4 TB Allocation Details'!$A$18:$L$205, MATCH("Demand ID", 'E4 TB Allocation Details'!$A$18:$L$18, 0),FALSE), 'E2 Allocators'!$B$15:$W$361, MATCH('O5 Details by Class &amp; Accounts'!T$18, 'E2 Allocators'!$B$15:$W$15, 0),FALSE)*$F128)</f>
        <v>0</v>
      </c>
      <c r="U128" s="1412">
        <f ca="1">IF(ISERROR(VLOOKUP(VLOOKUP($A128, 'E4 TB Allocation Details'!$A$18:$L$205, MATCH("Demand ID", 'E4 TB Allocation Details'!$A$18:$L$18, 0),FALSE), 'E2 Allocators'!$B$15:$W$361, MATCH('O5 Details by Class &amp; Accounts'!U$18, 'E2 Allocators'!$B$15:$W$15, 0),FALSE)*$F128), 0, VLOOKUP(VLOOKUP($A128, 'E4 TB Allocation Details'!$A$18:$L$205, MATCH("Demand ID", 'E4 TB Allocation Details'!$A$18:$L$18, 0),FALSE), 'E2 Allocators'!$B$15:$W$361, MATCH('O5 Details by Class &amp; Accounts'!U$18, 'E2 Allocators'!$B$15:$W$15, 0),FALSE)*$F128)</f>
        <v>0</v>
      </c>
      <c r="V128" s="1412">
        <f ca="1">IF(ISERROR(VLOOKUP(VLOOKUP($A128, 'E4 TB Allocation Details'!$A$18:$L$205, MATCH("Demand ID", 'E4 TB Allocation Details'!$A$18:$L$18, 0),FALSE), 'E2 Allocators'!$B$15:$W$361, MATCH('O5 Details by Class &amp; Accounts'!V$18, 'E2 Allocators'!$B$15:$W$15, 0),FALSE)*$F128), 0, VLOOKUP(VLOOKUP($A128, 'E4 TB Allocation Details'!$A$18:$L$205, MATCH("Demand ID", 'E4 TB Allocation Details'!$A$18:$L$18, 0),FALSE), 'E2 Allocators'!$B$15:$W$361, MATCH('O5 Details by Class &amp; Accounts'!V$18, 'E2 Allocators'!$B$15:$W$15, 0),FALSE)*$F128)</f>
        <v>0</v>
      </c>
      <c r="W128" s="1412">
        <f ca="1">IF(ISERROR(VLOOKUP(VLOOKUP($A128, 'E4 TB Allocation Details'!$A$18:$L$205, MATCH("Demand ID", 'E4 TB Allocation Details'!$A$18:$L$18, 0),FALSE), 'E2 Allocators'!$B$15:$W$361, MATCH('O5 Details by Class &amp; Accounts'!W$18, 'E2 Allocators'!$B$15:$W$15, 0),FALSE)*$F128), 0, VLOOKUP(VLOOKUP($A128, 'E4 TB Allocation Details'!$A$18:$L$205, MATCH("Demand ID", 'E4 TB Allocation Details'!$A$18:$L$18, 0),FALSE), 'E2 Allocators'!$B$15:$W$361, MATCH('O5 Details by Class &amp; Accounts'!W$18, 'E2 Allocators'!$B$15:$W$15, 0),FALSE)*$F128)</f>
        <v>0</v>
      </c>
      <c r="X128" s="1412">
        <f ca="1">IF(ISERROR(VLOOKUP(VLOOKUP($A128, 'E4 TB Allocation Details'!$A$18:$L$205, MATCH("Demand ID", 'E4 TB Allocation Details'!$A$18:$L$18, 0),FALSE), 'E2 Allocators'!$B$15:$W$361, MATCH('O5 Details by Class &amp; Accounts'!X$18, 'E2 Allocators'!$B$15:$W$15, 0),FALSE)*$F128), 0, VLOOKUP(VLOOKUP($A128, 'E4 TB Allocation Details'!$A$18:$L$205, MATCH("Demand ID", 'E4 TB Allocation Details'!$A$18:$L$18, 0),FALSE), 'E2 Allocators'!$B$15:$W$361, MATCH('O5 Details by Class &amp; Accounts'!X$18, 'E2 Allocators'!$B$15:$W$15, 0),FALSE)*$F128)</f>
        <v>0</v>
      </c>
      <c r="Y128" s="1412">
        <f ca="1">IF(ISERROR(VLOOKUP(VLOOKUP($A128, 'E4 TB Allocation Details'!$A$18:$L$205, MATCH("Demand ID", 'E4 TB Allocation Details'!$A$18:$L$18, 0),FALSE), 'E2 Allocators'!$B$15:$W$361, MATCH('O5 Details by Class &amp; Accounts'!Y$18, 'E2 Allocators'!$B$15:$W$15, 0),FALSE)*$F128), 0, VLOOKUP(VLOOKUP($A128, 'E4 TB Allocation Details'!$A$18:$L$205, MATCH("Demand ID", 'E4 TB Allocation Details'!$A$18:$L$18, 0),FALSE), 'E2 Allocators'!$B$15:$W$361, MATCH('O5 Details by Class &amp; Accounts'!Y$18, 'E2 Allocators'!$B$15:$W$15, 0),FALSE)*$F128)</f>
        <v>0</v>
      </c>
      <c r="Z128" s="1412">
        <f ca="1">IF(ISERROR(VLOOKUP(VLOOKUP($A128, 'E4 TB Allocation Details'!$A$18:$L$205, MATCH("Demand ID", 'E4 TB Allocation Details'!$A$18:$L$18, 0),FALSE), 'E2 Allocators'!$B$15:$W$361, MATCH('O5 Details by Class &amp; Accounts'!Z$18, 'E2 Allocators'!$B$15:$W$15, 0),FALSE)*$F128), 0, VLOOKUP(VLOOKUP($A128, 'E4 TB Allocation Details'!$A$18:$L$205, MATCH("Demand ID", 'E4 TB Allocation Details'!$A$18:$L$18, 0),FALSE), 'E2 Allocators'!$B$15:$W$361, MATCH('O5 Details by Class &amp; Accounts'!Z$18, 'E2 Allocators'!$B$15:$W$15, 0),FALSE)*$F128)</f>
        <v>0</v>
      </c>
      <c r="AA128" s="1412">
        <f ca="1">IF(ISERROR(VLOOKUP(VLOOKUP($A128, 'E4 TB Allocation Details'!$A$18:$L$205, MATCH("Demand ID", 'E4 TB Allocation Details'!$A$18:$L$18, 0),FALSE), 'E2 Allocators'!$B$15:$W$361, MATCH('O5 Details by Class &amp; Accounts'!AA$18, 'E2 Allocators'!$B$15:$W$15, 0),FALSE)*$F128), 0, VLOOKUP(VLOOKUP($A128, 'E4 TB Allocation Details'!$A$18:$L$205, MATCH("Demand ID", 'E4 TB Allocation Details'!$A$18:$L$18, 0),FALSE), 'E2 Allocators'!$B$15:$W$361, MATCH('O5 Details by Class &amp; Accounts'!AA$18, 'E2 Allocators'!$B$15:$W$15, 0),FALSE)*$F128)</f>
        <v>0</v>
      </c>
      <c r="AB128" s="1412">
        <f ca="1">IF(ISERROR(VLOOKUP(VLOOKUP($A128, 'E4 TB Allocation Details'!$A$18:$L$205, MATCH("Demand ID", 'E4 TB Allocation Details'!$A$18:$L$18, 0),FALSE), 'E2 Allocators'!$B$15:$W$361, MATCH('O5 Details by Class &amp; Accounts'!AB$18, 'E2 Allocators'!$B$15:$W$15, 0),FALSE)*$F128), 0, VLOOKUP(VLOOKUP($A128, 'E4 TB Allocation Details'!$A$18:$L$205, MATCH("Demand ID", 'E4 TB Allocation Details'!$A$18:$L$18, 0),FALSE), 'E2 Allocators'!$B$15:$W$361, MATCH('O5 Details by Class &amp; Accounts'!AB$18, 'E2 Allocators'!$B$15:$W$15, 0),FALSE)*$F128)</f>
        <v>0</v>
      </c>
      <c r="AC128" s="1412">
        <f t="shared" si="32"/>
        <v>27000</v>
      </c>
      <c r="AD128" s="1412">
        <f ca="1">IF(ISERROR(VLOOKUP(VLOOKUP($A128, 'E4 TB Allocation Details'!$A$18:$L$205, MATCH("Customer ID", 'E4 TB Allocation Details'!$A$18:$L$18, 0),FALSE), 'E2 Allocators'!$B$15:$W$361, MATCH('O5 Details by Class &amp; Accounts'!AD$18, 'E2 Allocators'!$B$15:$W$15, 0),FALSE)*$G128), 0, VLOOKUP(VLOOKUP($A128, 'E4 TB Allocation Details'!$A$18:$L$205, MATCH("Customer ID", 'E4 TB Allocation Details'!$A$18:$L$18, 0),FALSE), 'E2 Allocators'!$B$15:$W$361, MATCH('O5 Details by Class &amp; Accounts'!AD$18, 'E2 Allocators'!$B$15:$W$15, 0),FALSE)*$G128)</f>
        <v>0</v>
      </c>
      <c r="AE128" s="1412">
        <f ca="1">IF(ISERROR(VLOOKUP(VLOOKUP($A128, 'E4 TB Allocation Details'!$A$18:$L$205, MATCH("Customer ID", 'E4 TB Allocation Details'!$A$18:$L$18, 0),FALSE), 'E2 Allocators'!$B$15:$W$361, MATCH('O5 Details by Class &amp; Accounts'!AE$18, 'E2 Allocators'!$B$15:$W$15, 0),FALSE)*$G128), 0, VLOOKUP(VLOOKUP($A128, 'E4 TB Allocation Details'!$A$18:$L$205, MATCH("Customer ID", 'E4 TB Allocation Details'!$A$18:$L$18, 0),FALSE), 'E2 Allocators'!$B$15:$W$361, MATCH('O5 Details by Class &amp; Accounts'!AE$18, 'E2 Allocators'!$B$15:$W$15, 0),FALSE)*$G128)</f>
        <v>0</v>
      </c>
      <c r="AF128" s="1412">
        <f ca="1">IF(ISERROR(VLOOKUP(VLOOKUP($A128, 'E4 TB Allocation Details'!$A$18:$L$205, MATCH("Customer ID", 'E4 TB Allocation Details'!$A$18:$L$18, 0),FALSE), 'E2 Allocators'!$B$15:$W$361, MATCH('O5 Details by Class &amp; Accounts'!AF$18, 'E2 Allocators'!$B$15:$W$15, 0),FALSE)*$G128), 0, VLOOKUP(VLOOKUP($A128, 'E4 TB Allocation Details'!$A$18:$L$205, MATCH("Customer ID", 'E4 TB Allocation Details'!$A$18:$L$18, 0),FALSE), 'E2 Allocators'!$B$15:$W$361, MATCH('O5 Details by Class &amp; Accounts'!AF$18, 'E2 Allocators'!$B$15:$W$15, 0),FALSE)*$G128)</f>
        <v>0</v>
      </c>
      <c r="AG128" s="1412">
        <f ca="1">IF(ISERROR(VLOOKUP(VLOOKUP($A128, 'E4 TB Allocation Details'!$A$18:$L$205, MATCH("Customer ID", 'E4 TB Allocation Details'!$A$18:$L$18, 0),FALSE), 'E2 Allocators'!$B$15:$W$361, MATCH('O5 Details by Class &amp; Accounts'!AG$18, 'E2 Allocators'!$B$15:$W$15, 0),FALSE)*$G128), 0, VLOOKUP(VLOOKUP($A128, 'E4 TB Allocation Details'!$A$18:$L$205, MATCH("Customer ID", 'E4 TB Allocation Details'!$A$18:$L$18, 0),FALSE), 'E2 Allocators'!$B$15:$W$361, MATCH('O5 Details by Class &amp; Accounts'!AG$18, 'E2 Allocators'!$B$15:$W$15, 0),FALSE)*$G128)</f>
        <v>0</v>
      </c>
      <c r="AH128" s="1412">
        <f ca="1">IF(ISERROR(VLOOKUP(VLOOKUP($A128, 'E4 TB Allocation Details'!$A$18:$L$205, MATCH("Customer ID", 'E4 TB Allocation Details'!$A$18:$L$18, 0),FALSE), 'E2 Allocators'!$B$15:$W$361, MATCH('O5 Details by Class &amp; Accounts'!AH$18, 'E2 Allocators'!$B$15:$W$15, 0),FALSE)*$G128), 0, VLOOKUP(VLOOKUP($A128, 'E4 TB Allocation Details'!$A$18:$L$205, MATCH("Customer ID", 'E4 TB Allocation Details'!$A$18:$L$18, 0),FALSE), 'E2 Allocators'!$B$15:$W$361, MATCH('O5 Details by Class &amp; Accounts'!AH$18, 'E2 Allocators'!$B$15:$W$15, 0),FALSE)*$G128)</f>
        <v>0</v>
      </c>
      <c r="AI128" s="1412">
        <f ca="1">IF(ISERROR(VLOOKUP(VLOOKUP($A128, 'E4 TB Allocation Details'!$A$18:$L$205, MATCH("Customer ID", 'E4 TB Allocation Details'!$A$18:$L$18, 0),FALSE), 'E2 Allocators'!$B$15:$W$361, MATCH('O5 Details by Class &amp; Accounts'!AI$18, 'E2 Allocators'!$B$15:$W$15, 0),FALSE)*$G128), 0, VLOOKUP(VLOOKUP($A128, 'E4 TB Allocation Details'!$A$18:$L$205, MATCH("Customer ID", 'E4 TB Allocation Details'!$A$18:$L$18, 0),FALSE), 'E2 Allocators'!$B$15:$W$361, MATCH('O5 Details by Class &amp; Accounts'!AI$18, 'E2 Allocators'!$B$15:$W$15, 0),FALSE)*$G128)</f>
        <v>0</v>
      </c>
      <c r="AJ128" s="1412">
        <f ca="1">IF(ISERROR(VLOOKUP(VLOOKUP($A128, 'E4 TB Allocation Details'!$A$18:$L$205, MATCH("Customer ID", 'E4 TB Allocation Details'!$A$18:$L$18, 0),FALSE), 'E2 Allocators'!$B$15:$W$361, MATCH('O5 Details by Class &amp; Accounts'!AJ$18, 'E2 Allocators'!$B$15:$W$15, 0),FALSE)*$G128), 0, VLOOKUP(VLOOKUP($A128, 'E4 TB Allocation Details'!$A$18:$L$205, MATCH("Customer ID", 'E4 TB Allocation Details'!$A$18:$L$18, 0),FALSE), 'E2 Allocators'!$B$15:$W$361, MATCH('O5 Details by Class &amp; Accounts'!AJ$18, 'E2 Allocators'!$B$15:$W$15, 0),FALSE)*$G128)</f>
        <v>0</v>
      </c>
      <c r="AK128" s="1412">
        <f ca="1">IF(ISERROR(VLOOKUP(VLOOKUP($A128, 'E4 TB Allocation Details'!$A$18:$L$205, MATCH("Customer ID", 'E4 TB Allocation Details'!$A$18:$L$18, 0),FALSE), 'E2 Allocators'!$B$15:$W$361, MATCH('O5 Details by Class &amp; Accounts'!AK$18, 'E2 Allocators'!$B$15:$W$15, 0),FALSE)*$G128), 0, VLOOKUP(VLOOKUP($A128, 'E4 TB Allocation Details'!$A$18:$L$205, MATCH("Customer ID", 'E4 TB Allocation Details'!$A$18:$L$18, 0),FALSE), 'E2 Allocators'!$B$15:$W$361, MATCH('O5 Details by Class &amp; Accounts'!AK$18, 'E2 Allocators'!$B$15:$W$15, 0),FALSE)*$G128)</f>
        <v>0</v>
      </c>
      <c r="AL128" s="1412">
        <f ca="1">IF(ISERROR(VLOOKUP(VLOOKUP($A128, 'E4 TB Allocation Details'!$A$18:$L$205, MATCH("Customer ID", 'E4 TB Allocation Details'!$A$18:$L$18, 0),FALSE), 'E2 Allocators'!$B$15:$W$361, MATCH('O5 Details by Class &amp; Accounts'!AL$18, 'E2 Allocators'!$B$15:$W$15, 0),FALSE)*$G128), 0, VLOOKUP(VLOOKUP($A128, 'E4 TB Allocation Details'!$A$18:$L$205, MATCH("Customer ID", 'E4 TB Allocation Details'!$A$18:$L$18, 0),FALSE), 'E2 Allocators'!$B$15:$W$361, MATCH('O5 Details by Class &amp; Accounts'!AL$18, 'E2 Allocators'!$B$15:$W$15, 0),FALSE)*$G128)</f>
        <v>0</v>
      </c>
      <c r="AM128" s="1412">
        <f ca="1">IF(ISERROR(VLOOKUP(VLOOKUP($A128, 'E4 TB Allocation Details'!$A$18:$L$205, MATCH("Customer ID", 'E4 TB Allocation Details'!$A$18:$L$18, 0),FALSE), 'E2 Allocators'!$B$15:$W$361, MATCH('O5 Details by Class &amp; Accounts'!AM$18, 'E2 Allocators'!$B$15:$W$15, 0),FALSE)*$G128), 0, VLOOKUP(VLOOKUP($A128, 'E4 TB Allocation Details'!$A$18:$L$205, MATCH("Customer ID", 'E4 TB Allocation Details'!$A$18:$L$18, 0),FALSE), 'E2 Allocators'!$B$15:$W$361, MATCH('O5 Details by Class &amp; Accounts'!AM$18, 'E2 Allocators'!$B$15:$W$15, 0),FALSE)*$G128)</f>
        <v>0</v>
      </c>
      <c r="AN128" s="1412">
        <f ca="1">IF(ISERROR(VLOOKUP(VLOOKUP($A128, 'E4 TB Allocation Details'!$A$18:$L$205, MATCH("Customer ID", 'E4 TB Allocation Details'!$A$18:$L$18, 0),FALSE), 'E2 Allocators'!$B$15:$W$361, MATCH('O5 Details by Class &amp; Accounts'!AN$18, 'E2 Allocators'!$B$15:$W$15, 0),FALSE)*$G128), 0, VLOOKUP(VLOOKUP($A128, 'E4 TB Allocation Details'!$A$18:$L$205, MATCH("Customer ID", 'E4 TB Allocation Details'!$A$18:$L$18, 0),FALSE), 'E2 Allocators'!$B$15:$W$361, MATCH('O5 Details by Class &amp; Accounts'!AN$18, 'E2 Allocators'!$B$15:$W$15, 0),FALSE)*$G128)</f>
        <v>0</v>
      </c>
      <c r="AO128" s="1412">
        <f ca="1">IF(ISERROR(VLOOKUP(VLOOKUP($A128, 'E4 TB Allocation Details'!$A$18:$L$205, MATCH("Customer ID", 'E4 TB Allocation Details'!$A$18:$L$18, 0),FALSE), 'E2 Allocators'!$B$15:$W$361, MATCH('O5 Details by Class &amp; Accounts'!AO$18, 'E2 Allocators'!$B$15:$W$15, 0),FALSE)*$G128), 0, VLOOKUP(VLOOKUP($A128, 'E4 TB Allocation Details'!$A$18:$L$205, MATCH("Customer ID", 'E4 TB Allocation Details'!$A$18:$L$18, 0),FALSE), 'E2 Allocators'!$B$15:$W$361, MATCH('O5 Details by Class &amp; Accounts'!AO$18, 'E2 Allocators'!$B$15:$W$15, 0),FALSE)*$G128)</f>
        <v>0</v>
      </c>
      <c r="AP128" s="1412">
        <f ca="1">IF(ISERROR(VLOOKUP(VLOOKUP($A128, 'E4 TB Allocation Details'!$A$18:$L$205, MATCH("Customer ID", 'E4 TB Allocation Details'!$A$18:$L$18, 0),FALSE), 'E2 Allocators'!$B$15:$W$361, MATCH('O5 Details by Class &amp; Accounts'!AP$18, 'E2 Allocators'!$B$15:$W$15, 0),FALSE)*$G128), 0, VLOOKUP(VLOOKUP($A128, 'E4 TB Allocation Details'!$A$18:$L$205, MATCH("Customer ID", 'E4 TB Allocation Details'!$A$18:$L$18, 0),FALSE), 'E2 Allocators'!$B$15:$W$361, MATCH('O5 Details by Class &amp; Accounts'!AP$18, 'E2 Allocators'!$B$15:$W$15, 0),FALSE)*$G128)</f>
        <v>0</v>
      </c>
      <c r="AQ128" s="1412">
        <f ca="1">IF(ISERROR(VLOOKUP(VLOOKUP($A128, 'E4 TB Allocation Details'!$A$18:$L$205, MATCH("Customer ID", 'E4 TB Allocation Details'!$A$18:$L$18, 0),FALSE), 'E2 Allocators'!$B$15:$W$361, MATCH('O5 Details by Class &amp; Accounts'!AQ$18, 'E2 Allocators'!$B$15:$W$15, 0),FALSE)*$G128), 0, VLOOKUP(VLOOKUP($A128, 'E4 TB Allocation Details'!$A$18:$L$205, MATCH("Customer ID", 'E4 TB Allocation Details'!$A$18:$L$18, 0),FALSE), 'E2 Allocators'!$B$15:$W$361, MATCH('O5 Details by Class &amp; Accounts'!AQ$18, 'E2 Allocators'!$B$15:$W$15, 0),FALSE)*$G128)</f>
        <v>0</v>
      </c>
      <c r="AR128" s="1412">
        <f ca="1">IF(ISERROR(VLOOKUP(VLOOKUP($A128, 'E4 TB Allocation Details'!$A$18:$L$205, MATCH("Customer ID", 'E4 TB Allocation Details'!$A$18:$L$18, 0),FALSE), 'E2 Allocators'!$B$15:$W$361, MATCH('O5 Details by Class &amp; Accounts'!AR$18, 'E2 Allocators'!$B$15:$W$15, 0),FALSE)*$G128), 0, VLOOKUP(VLOOKUP($A128, 'E4 TB Allocation Details'!$A$18:$L$205, MATCH("Customer ID", 'E4 TB Allocation Details'!$A$18:$L$18, 0),FALSE), 'E2 Allocators'!$B$15:$W$361, MATCH('O5 Details by Class &amp; Accounts'!AR$18, 'E2 Allocators'!$B$15:$W$15, 0),FALSE)*$G128)</f>
        <v>0</v>
      </c>
      <c r="AS128" s="1412">
        <f ca="1">IF(ISERROR(VLOOKUP(VLOOKUP($A128, 'E4 TB Allocation Details'!$A$18:$L$205, MATCH("Customer ID", 'E4 TB Allocation Details'!$A$18:$L$18, 0),FALSE), 'E2 Allocators'!$B$15:$W$361, MATCH('O5 Details by Class &amp; Accounts'!AS$18, 'E2 Allocators'!$B$15:$W$15, 0),FALSE)*$G128), 0, VLOOKUP(VLOOKUP($A128, 'E4 TB Allocation Details'!$A$18:$L$205, MATCH("Customer ID", 'E4 TB Allocation Details'!$A$18:$L$18, 0),FALSE), 'E2 Allocators'!$B$15:$W$361, MATCH('O5 Details by Class &amp; Accounts'!AS$18, 'E2 Allocators'!$B$15:$W$15, 0),FALSE)*$G128)</f>
        <v>0</v>
      </c>
      <c r="AT128" s="1412">
        <f ca="1">IF(ISERROR(VLOOKUP(VLOOKUP($A128, 'E4 TB Allocation Details'!$A$18:$L$205, MATCH("Customer ID", 'E4 TB Allocation Details'!$A$18:$L$18, 0),FALSE), 'E2 Allocators'!$B$15:$W$361, MATCH('O5 Details by Class &amp; Accounts'!AT$18, 'E2 Allocators'!$B$15:$W$15, 0),FALSE)*$G128), 0, VLOOKUP(VLOOKUP($A128, 'E4 TB Allocation Details'!$A$18:$L$205, MATCH("Customer ID", 'E4 TB Allocation Details'!$A$18:$L$18, 0),FALSE), 'E2 Allocators'!$B$15:$W$361, MATCH('O5 Details by Class &amp; Accounts'!AT$18, 'E2 Allocators'!$B$15:$W$15, 0),FALSE)*$G128)</f>
        <v>0</v>
      </c>
      <c r="AU128" s="1412">
        <f ca="1">IF(ISERROR(VLOOKUP(VLOOKUP($A128, 'E4 TB Allocation Details'!$A$18:$L$205, MATCH("Customer ID", 'E4 TB Allocation Details'!$A$18:$L$18, 0),FALSE), 'E2 Allocators'!$B$15:$W$361, MATCH('O5 Details by Class &amp; Accounts'!AU$18, 'E2 Allocators'!$B$15:$W$15, 0),FALSE)*$G128), 0, VLOOKUP(VLOOKUP($A128, 'E4 TB Allocation Details'!$A$18:$L$205, MATCH("Customer ID", 'E4 TB Allocation Details'!$A$18:$L$18, 0),FALSE), 'E2 Allocators'!$B$15:$W$361, MATCH('O5 Details by Class &amp; Accounts'!AU$18, 'E2 Allocators'!$B$15:$W$15, 0),FALSE)*$G128)</f>
        <v>0</v>
      </c>
      <c r="AV128" s="1412">
        <f ca="1">IF(ISERROR(VLOOKUP(VLOOKUP($A128, 'E4 TB Allocation Details'!$A$18:$L$205, MATCH("Customer ID", 'E4 TB Allocation Details'!$A$18:$L$18, 0),FALSE), 'E2 Allocators'!$B$15:$W$361, MATCH('O5 Details by Class &amp; Accounts'!AV$18, 'E2 Allocators'!$B$15:$W$15, 0),FALSE)*$G128), 0, VLOOKUP(VLOOKUP($A128, 'E4 TB Allocation Details'!$A$18:$L$205, MATCH("Customer ID", 'E4 TB Allocation Details'!$A$18:$L$18, 0),FALSE), 'E2 Allocators'!$B$15:$W$361, MATCH('O5 Details by Class &amp; Accounts'!AV$18, 'E2 Allocators'!$B$15:$W$15, 0),FALSE)*$G128)</f>
        <v>0</v>
      </c>
      <c r="AW128" s="1412">
        <f ca="1">IF(ISERROR(VLOOKUP(VLOOKUP($A128, 'E4 TB Allocation Details'!$A$18:$L$205, MATCH("Customer ID", 'E4 TB Allocation Details'!$A$18:$L$18, 0),FALSE), 'E2 Allocators'!$B$15:$W$361, MATCH('O5 Details by Class &amp; Accounts'!AW$18, 'E2 Allocators'!$B$15:$W$15, 0),FALSE)*$G128), 0, VLOOKUP(VLOOKUP($A128, 'E4 TB Allocation Details'!$A$18:$L$205, MATCH("Customer ID", 'E4 TB Allocation Details'!$A$18:$L$18, 0),FALSE), 'E2 Allocators'!$B$15:$W$361, MATCH('O5 Details by Class &amp; Accounts'!AW$18, 'E2 Allocators'!$B$15:$W$15, 0),FALSE)*$G128)</f>
        <v>0</v>
      </c>
      <c r="AX128" s="1412">
        <f t="shared" si="33"/>
        <v>0</v>
      </c>
      <c r="AY128" s="1412">
        <f ca="1">IF(ISERROR(VLOOKUP(VLOOKUP($A128, 'E4 TB Allocation Details'!$A$18:$L$205, MATCH("Misc ID", 'E4 TB Allocation Details'!$A$18:$L$18, 0),FALSE), 'E2 Allocators'!$B$15:$W$361, MATCH('O5 Details by Class &amp; Accounts'!AY$18, 'E2 Allocators'!$B$15:$W$15, 0),FALSE)*$E128), 0, VLOOKUP(VLOOKUP($A128, 'E4 TB Allocation Details'!$A$18:$L$205, MATCH("Misc ID", 'E4 TB Allocation Details'!$A$18:$L$18, 0),FALSE), 'E2 Allocators'!$B$15:$W$361, MATCH('O5 Details by Class &amp; Accounts'!AY$18, 'E2 Allocators'!$B$15:$W$15, 0),FALSE)*$E128)</f>
        <v>0</v>
      </c>
      <c r="AZ128" s="1412">
        <f ca="1">IF(ISERROR(VLOOKUP(VLOOKUP($A128, 'E4 TB Allocation Details'!$A$18:$L$205, MATCH("Misc ID", 'E4 TB Allocation Details'!$A$18:$L$18, 0),FALSE), 'E2 Allocators'!$B$15:$W$361, MATCH('O5 Details by Class &amp; Accounts'!AZ$18, 'E2 Allocators'!$B$15:$W$15, 0),FALSE)*$E128), 0, VLOOKUP(VLOOKUP($A128, 'E4 TB Allocation Details'!$A$18:$L$205, MATCH("Misc ID", 'E4 TB Allocation Details'!$A$18:$L$18, 0),FALSE), 'E2 Allocators'!$B$15:$W$361, MATCH('O5 Details by Class &amp; Accounts'!AZ$18, 'E2 Allocators'!$B$15:$W$15, 0),FALSE)*$E128)</f>
        <v>0</v>
      </c>
      <c r="BA128" s="1412">
        <f ca="1">IF(ISERROR(VLOOKUP(VLOOKUP($A128, 'E4 TB Allocation Details'!$A$18:$L$205, MATCH("Misc ID", 'E4 TB Allocation Details'!$A$18:$L$18, 0),FALSE), 'E2 Allocators'!$B$15:$W$361, MATCH('O5 Details by Class &amp; Accounts'!BA$18, 'E2 Allocators'!$B$15:$W$15, 0),FALSE)*$E128), 0, VLOOKUP(VLOOKUP($A128, 'E4 TB Allocation Details'!$A$18:$L$205, MATCH("Misc ID", 'E4 TB Allocation Details'!$A$18:$L$18, 0),FALSE), 'E2 Allocators'!$B$15:$W$361, MATCH('O5 Details by Class &amp; Accounts'!BA$18, 'E2 Allocators'!$B$15:$W$15, 0),FALSE)*$E128)</f>
        <v>0</v>
      </c>
      <c r="BB128" s="1412">
        <f ca="1">IF(ISERROR(VLOOKUP(VLOOKUP($A128, 'E4 TB Allocation Details'!$A$18:$L$205, MATCH("Misc ID", 'E4 TB Allocation Details'!$A$18:$L$18, 0),FALSE), 'E2 Allocators'!$B$15:$W$361, MATCH('O5 Details by Class &amp; Accounts'!BB$18, 'E2 Allocators'!$B$15:$W$15, 0),FALSE)*$E128), 0, VLOOKUP(VLOOKUP($A128, 'E4 TB Allocation Details'!$A$18:$L$205, MATCH("Misc ID", 'E4 TB Allocation Details'!$A$18:$L$18, 0),FALSE), 'E2 Allocators'!$B$15:$W$361, MATCH('O5 Details by Class &amp; Accounts'!BB$18, 'E2 Allocators'!$B$15:$W$15, 0),FALSE)*$E128)</f>
        <v>0</v>
      </c>
      <c r="BC128" s="1412">
        <f ca="1">IF(ISERROR(VLOOKUP(VLOOKUP($A128, 'E4 TB Allocation Details'!$A$18:$L$205, MATCH("Misc ID", 'E4 TB Allocation Details'!$A$18:$L$18, 0),FALSE), 'E2 Allocators'!$B$15:$W$361, MATCH('O5 Details by Class &amp; Accounts'!BC$18, 'E2 Allocators'!$B$15:$W$15, 0),FALSE)*$E128), 0, VLOOKUP(VLOOKUP($A128, 'E4 TB Allocation Details'!$A$18:$L$205, MATCH("Misc ID", 'E4 TB Allocation Details'!$A$18:$L$18, 0),FALSE), 'E2 Allocators'!$B$15:$W$361, MATCH('O5 Details by Class &amp; Accounts'!BC$18, 'E2 Allocators'!$B$15:$W$15, 0),FALSE)*$E128)</f>
        <v>0</v>
      </c>
      <c r="BD128" s="1412">
        <f ca="1">IF(ISERROR(VLOOKUP(VLOOKUP($A128, 'E4 TB Allocation Details'!$A$18:$L$205, MATCH("Misc ID", 'E4 TB Allocation Details'!$A$18:$L$18, 0),FALSE), 'E2 Allocators'!$B$15:$W$361, MATCH('O5 Details by Class &amp; Accounts'!BD$18, 'E2 Allocators'!$B$15:$W$15, 0),FALSE)*$E128), 0, VLOOKUP(VLOOKUP($A128, 'E4 TB Allocation Details'!$A$18:$L$205, MATCH("Misc ID", 'E4 TB Allocation Details'!$A$18:$L$18, 0),FALSE), 'E2 Allocators'!$B$15:$W$361, MATCH('O5 Details by Class &amp; Accounts'!BD$18, 'E2 Allocators'!$B$15:$W$15, 0),FALSE)*$E128)</f>
        <v>0</v>
      </c>
      <c r="BE128" s="1412">
        <f ca="1">IF(ISERROR(VLOOKUP(VLOOKUP($A128, 'E4 TB Allocation Details'!$A$18:$L$205, MATCH("Misc ID", 'E4 TB Allocation Details'!$A$18:$L$18, 0),FALSE), 'E2 Allocators'!$B$15:$W$361, MATCH('O5 Details by Class &amp; Accounts'!BE$18, 'E2 Allocators'!$B$15:$W$15, 0),FALSE)*$E128), 0, VLOOKUP(VLOOKUP($A128, 'E4 TB Allocation Details'!$A$18:$L$205, MATCH("Misc ID", 'E4 TB Allocation Details'!$A$18:$L$18, 0),FALSE), 'E2 Allocators'!$B$15:$W$361, MATCH('O5 Details by Class &amp; Accounts'!BE$18, 'E2 Allocators'!$B$15:$W$15, 0),FALSE)*$E128)</f>
        <v>0</v>
      </c>
      <c r="BF128" s="1412">
        <f ca="1">IF(ISERROR(VLOOKUP(VLOOKUP($A128, 'E4 TB Allocation Details'!$A$18:$L$205, MATCH("Misc ID", 'E4 TB Allocation Details'!$A$18:$L$18, 0),FALSE), 'E2 Allocators'!$B$15:$W$361, MATCH('O5 Details by Class &amp; Accounts'!BF$18, 'E2 Allocators'!$B$15:$W$15, 0),FALSE)*$E128), 0, VLOOKUP(VLOOKUP($A128, 'E4 TB Allocation Details'!$A$18:$L$205, MATCH("Misc ID", 'E4 TB Allocation Details'!$A$18:$L$18, 0),FALSE), 'E2 Allocators'!$B$15:$W$361, MATCH('O5 Details by Class &amp; Accounts'!BF$18, 'E2 Allocators'!$B$15:$W$15, 0),FALSE)*$E128)</f>
        <v>0</v>
      </c>
      <c r="BG128" s="1412">
        <f ca="1">IF(ISERROR(VLOOKUP(VLOOKUP($A128, 'E4 TB Allocation Details'!$A$18:$L$205, MATCH("Misc ID", 'E4 TB Allocation Details'!$A$18:$L$18, 0),FALSE), 'E2 Allocators'!$B$15:$W$361, MATCH('O5 Details by Class &amp; Accounts'!BG$18, 'E2 Allocators'!$B$15:$W$15, 0),FALSE)*$E128), 0, VLOOKUP(VLOOKUP($A128, 'E4 TB Allocation Details'!$A$18:$L$205, MATCH("Misc ID", 'E4 TB Allocation Details'!$A$18:$L$18, 0),FALSE), 'E2 Allocators'!$B$15:$W$361, MATCH('O5 Details by Class &amp; Accounts'!BG$18, 'E2 Allocators'!$B$15:$W$15, 0),FALSE)*$E128)</f>
        <v>0</v>
      </c>
      <c r="BH128" s="1412">
        <f ca="1">IF(ISERROR(VLOOKUP(VLOOKUP($A128, 'E4 TB Allocation Details'!$A$18:$L$205, MATCH("Misc ID", 'E4 TB Allocation Details'!$A$18:$L$18, 0),FALSE), 'E2 Allocators'!$B$15:$W$361, MATCH('O5 Details by Class &amp; Accounts'!BH$18, 'E2 Allocators'!$B$15:$W$15, 0),FALSE)*$E128), 0, VLOOKUP(VLOOKUP($A128, 'E4 TB Allocation Details'!$A$18:$L$205, MATCH("Misc ID", 'E4 TB Allocation Details'!$A$18:$L$18, 0),FALSE), 'E2 Allocators'!$B$15:$W$361, MATCH('O5 Details by Class &amp; Accounts'!BH$18, 'E2 Allocators'!$B$15:$W$15, 0),FALSE)*$E128)</f>
        <v>0</v>
      </c>
      <c r="BI128" s="1412">
        <f ca="1">IF(ISERROR(VLOOKUP(VLOOKUP($A128, 'E4 TB Allocation Details'!$A$18:$L$205, MATCH("Misc ID", 'E4 TB Allocation Details'!$A$18:$L$18, 0),FALSE), 'E2 Allocators'!$B$15:$W$361, MATCH('O5 Details by Class &amp; Accounts'!BI$18, 'E2 Allocators'!$B$15:$W$15, 0),FALSE)*$E128), 0, VLOOKUP(VLOOKUP($A128, 'E4 TB Allocation Details'!$A$18:$L$205, MATCH("Misc ID", 'E4 TB Allocation Details'!$A$18:$L$18, 0),FALSE), 'E2 Allocators'!$B$15:$W$361, MATCH('O5 Details by Class &amp; Accounts'!BI$18, 'E2 Allocators'!$B$15:$W$15, 0),FALSE)*$E128)</f>
        <v>0</v>
      </c>
      <c r="BJ128" s="1412">
        <f ca="1">IF(ISERROR(VLOOKUP(VLOOKUP($A128, 'E4 TB Allocation Details'!$A$18:$L$205, MATCH("Misc ID", 'E4 TB Allocation Details'!$A$18:$L$18, 0),FALSE), 'E2 Allocators'!$B$15:$W$361, MATCH('O5 Details by Class &amp; Accounts'!BJ$18, 'E2 Allocators'!$B$15:$W$15, 0),FALSE)*$E128), 0, VLOOKUP(VLOOKUP($A128, 'E4 TB Allocation Details'!$A$18:$L$205, MATCH("Misc ID", 'E4 TB Allocation Details'!$A$18:$L$18, 0),FALSE), 'E2 Allocators'!$B$15:$W$361, MATCH('O5 Details by Class &amp; Accounts'!BJ$18, 'E2 Allocators'!$B$15:$W$15, 0),FALSE)*$E128)</f>
        <v>0</v>
      </c>
      <c r="BK128" s="1412">
        <f ca="1">IF(ISERROR(VLOOKUP(VLOOKUP($A128, 'E4 TB Allocation Details'!$A$18:$L$205, MATCH("Misc ID", 'E4 TB Allocation Details'!$A$18:$L$18, 0),FALSE), 'E2 Allocators'!$B$15:$W$361, MATCH('O5 Details by Class &amp; Accounts'!BK$18, 'E2 Allocators'!$B$15:$W$15, 0),FALSE)*$E128), 0, VLOOKUP(VLOOKUP($A128, 'E4 TB Allocation Details'!$A$18:$L$205, MATCH("Misc ID", 'E4 TB Allocation Details'!$A$18:$L$18, 0),FALSE), 'E2 Allocators'!$B$15:$W$361, MATCH('O5 Details by Class &amp; Accounts'!BK$18, 'E2 Allocators'!$B$15:$W$15, 0),FALSE)*$E128)</f>
        <v>0</v>
      </c>
      <c r="BL128" s="1412">
        <f ca="1">IF(ISERROR(VLOOKUP(VLOOKUP($A128, 'E4 TB Allocation Details'!$A$18:$L$205, MATCH("Misc ID", 'E4 TB Allocation Details'!$A$18:$L$18, 0),FALSE), 'E2 Allocators'!$B$15:$W$361, MATCH('O5 Details by Class &amp; Accounts'!BL$18, 'E2 Allocators'!$B$15:$W$15, 0),FALSE)*$E128), 0, VLOOKUP(VLOOKUP($A128, 'E4 TB Allocation Details'!$A$18:$L$205, MATCH("Misc ID", 'E4 TB Allocation Details'!$A$18:$L$18, 0),FALSE), 'E2 Allocators'!$B$15:$W$361, MATCH('O5 Details by Class &amp; Accounts'!BL$18, 'E2 Allocators'!$B$15:$W$15, 0),FALSE)*$E128)</f>
        <v>0</v>
      </c>
      <c r="BM128" s="1412">
        <f ca="1">IF(ISERROR(VLOOKUP(VLOOKUP($A128, 'E4 TB Allocation Details'!$A$18:$L$205, MATCH("Misc ID", 'E4 TB Allocation Details'!$A$18:$L$18, 0),FALSE), 'E2 Allocators'!$B$15:$W$361, MATCH('O5 Details by Class &amp; Accounts'!BM$18, 'E2 Allocators'!$B$15:$W$15, 0),FALSE)*$E128), 0, VLOOKUP(VLOOKUP($A128, 'E4 TB Allocation Details'!$A$18:$L$205, MATCH("Misc ID", 'E4 TB Allocation Details'!$A$18:$L$18, 0),FALSE), 'E2 Allocators'!$B$15:$W$361, MATCH('O5 Details by Class &amp; Accounts'!BM$18, 'E2 Allocators'!$B$15:$W$15, 0),FALSE)*$E128)</f>
        <v>0</v>
      </c>
      <c r="BN128" s="1412">
        <f ca="1">IF(ISERROR(VLOOKUP(VLOOKUP($A128, 'E4 TB Allocation Details'!$A$18:$L$205, MATCH("Misc ID", 'E4 TB Allocation Details'!$A$18:$L$18, 0),FALSE), 'E2 Allocators'!$B$15:$W$361, MATCH('O5 Details by Class &amp; Accounts'!BN$18, 'E2 Allocators'!$B$15:$W$15, 0),FALSE)*$E128), 0, VLOOKUP(VLOOKUP($A128, 'E4 TB Allocation Details'!$A$18:$L$205, MATCH("Misc ID", 'E4 TB Allocation Details'!$A$18:$L$18, 0),FALSE), 'E2 Allocators'!$B$15:$W$361, MATCH('O5 Details by Class &amp; Accounts'!BN$18, 'E2 Allocators'!$B$15:$W$15, 0),FALSE)*$E128)</f>
        <v>0</v>
      </c>
      <c r="BO128" s="1412">
        <f ca="1">IF(ISERROR(VLOOKUP(VLOOKUP($A128, 'E4 TB Allocation Details'!$A$18:$L$205, MATCH("Misc ID", 'E4 TB Allocation Details'!$A$18:$L$18, 0),FALSE), 'E2 Allocators'!$B$15:$W$361, MATCH('O5 Details by Class &amp; Accounts'!BO$18, 'E2 Allocators'!$B$15:$W$15, 0),FALSE)*$E128), 0, VLOOKUP(VLOOKUP($A128, 'E4 TB Allocation Details'!$A$18:$L$205, MATCH("Misc ID", 'E4 TB Allocation Details'!$A$18:$L$18, 0),FALSE), 'E2 Allocators'!$B$15:$W$361, MATCH('O5 Details by Class &amp; Accounts'!BO$18, 'E2 Allocators'!$B$15:$W$15, 0),FALSE)*$E128)</f>
        <v>0</v>
      </c>
      <c r="BP128" s="1412">
        <f ca="1">IF(ISERROR(VLOOKUP(VLOOKUP($A128, 'E4 TB Allocation Details'!$A$18:$L$205, MATCH("Misc ID", 'E4 TB Allocation Details'!$A$18:$L$18, 0),FALSE), 'E2 Allocators'!$B$15:$W$361, MATCH('O5 Details by Class &amp; Accounts'!BP$18, 'E2 Allocators'!$B$15:$W$15, 0),FALSE)*$E128), 0, VLOOKUP(VLOOKUP($A128, 'E4 TB Allocation Details'!$A$18:$L$205, MATCH("Misc ID", 'E4 TB Allocation Details'!$A$18:$L$18, 0),FALSE), 'E2 Allocators'!$B$15:$W$361, MATCH('O5 Details by Class &amp; Accounts'!BP$18, 'E2 Allocators'!$B$15:$W$15, 0),FALSE)*$E128)</f>
        <v>0</v>
      </c>
      <c r="BQ128" s="1412">
        <f ca="1">IF(ISERROR(VLOOKUP(VLOOKUP($A128, 'E4 TB Allocation Details'!$A$18:$L$205, MATCH("Misc ID", 'E4 TB Allocation Details'!$A$18:$L$18, 0),FALSE), 'E2 Allocators'!$B$15:$W$361, MATCH('O5 Details by Class &amp; Accounts'!BQ$18, 'E2 Allocators'!$B$15:$W$15, 0),FALSE)*$E128), 0, VLOOKUP(VLOOKUP($A128, 'E4 TB Allocation Details'!$A$18:$L$205, MATCH("Misc ID", 'E4 TB Allocation Details'!$A$18:$L$18, 0),FALSE), 'E2 Allocators'!$B$15:$W$361, MATCH('O5 Details by Class &amp; Accounts'!BQ$18, 'E2 Allocators'!$B$15:$W$15, 0),FALSE)*$E128)</f>
        <v>0</v>
      </c>
      <c r="BR128" s="1412">
        <f ca="1">IF(ISERROR(VLOOKUP(VLOOKUP($A128, 'E4 TB Allocation Details'!$A$18:$L$205, MATCH("Misc ID", 'E4 TB Allocation Details'!$A$18:$L$18, 0),FALSE), 'E2 Allocators'!$B$15:$W$361, MATCH('O5 Details by Class &amp; Accounts'!BR$18, 'E2 Allocators'!$B$15:$W$15, 0),FALSE)*$E128), 0, VLOOKUP(VLOOKUP($A128, 'E4 TB Allocation Details'!$A$18:$L$205, MATCH("Misc ID", 'E4 TB Allocation Details'!$A$18:$L$18, 0),FALSE), 'E2 Allocators'!$B$15:$W$361, MATCH('O5 Details by Class &amp; Accounts'!BR$18, 'E2 Allocators'!$B$15:$W$15, 0),FALSE)*$E128)</f>
        <v>0</v>
      </c>
      <c r="BS128" s="1412">
        <f t="shared" si="34"/>
        <v>0</v>
      </c>
      <c r="BT128" s="1412">
        <f ca="1">IF(ISERROR(VLOOKUP(VLOOKUP($A128, 'E4 TB Allocation Details'!$A$18:$L$205, MATCH("A &amp; G ID", 'E4 TB Allocation Details'!$A$18:$L$18, 0),FALSE), 'E2 Allocators'!$B$15:$W$361, MATCH('O5 Details by Class &amp; Accounts'!BT$18, 'E2 Allocators'!$B$15:$W$15, 0),FALSE)*$E128), 0, VLOOKUP(VLOOKUP($A128, 'E4 TB Allocation Details'!$A$18:$L$205, MATCH("A &amp; G ID", 'E4 TB Allocation Details'!$A$18:$L$18, 0),FALSE), 'E2 Allocators'!$B$15:$W$361, MATCH('O5 Details by Class &amp; Accounts'!BT$18, 'E2 Allocators'!$B$15:$W$15, 0),FALSE)*$E128)</f>
        <v>0</v>
      </c>
      <c r="BU128" s="1412">
        <f ca="1">IF(ISERROR(VLOOKUP(VLOOKUP($A128, 'E4 TB Allocation Details'!$A$18:$L$205, MATCH("A &amp; G ID", 'E4 TB Allocation Details'!$A$18:$L$18, 0),FALSE), 'E2 Allocators'!$B$15:$W$361, MATCH('O5 Details by Class &amp; Accounts'!BU$18, 'E2 Allocators'!$B$15:$W$15, 0),FALSE)*$E128), 0, VLOOKUP(VLOOKUP($A128, 'E4 TB Allocation Details'!$A$18:$L$205, MATCH("A &amp; G ID", 'E4 TB Allocation Details'!$A$18:$L$18, 0),FALSE), 'E2 Allocators'!$B$15:$W$361, MATCH('O5 Details by Class &amp; Accounts'!BU$18, 'E2 Allocators'!$B$15:$W$15, 0),FALSE)*$E128)</f>
        <v>0</v>
      </c>
      <c r="BV128" s="1412">
        <f ca="1">IF(ISERROR(VLOOKUP(VLOOKUP($A128, 'E4 TB Allocation Details'!$A$18:$L$205, MATCH("A &amp; G ID", 'E4 TB Allocation Details'!$A$18:$L$18, 0),FALSE), 'E2 Allocators'!$B$15:$W$361, MATCH('O5 Details by Class &amp; Accounts'!BV$18, 'E2 Allocators'!$B$15:$W$15, 0),FALSE)*$E128), 0, VLOOKUP(VLOOKUP($A128, 'E4 TB Allocation Details'!$A$18:$L$205, MATCH("A &amp; G ID", 'E4 TB Allocation Details'!$A$18:$L$18, 0),FALSE), 'E2 Allocators'!$B$15:$W$361, MATCH('O5 Details by Class &amp; Accounts'!BV$18, 'E2 Allocators'!$B$15:$W$15, 0),FALSE)*$E128)</f>
        <v>0</v>
      </c>
      <c r="BW128" s="1412">
        <f ca="1">IF(ISERROR(VLOOKUP(VLOOKUP($A128, 'E4 TB Allocation Details'!$A$18:$L$205, MATCH("A &amp; G ID", 'E4 TB Allocation Details'!$A$18:$L$18, 0),FALSE), 'E2 Allocators'!$B$15:$W$361, MATCH('O5 Details by Class &amp; Accounts'!BW$18, 'E2 Allocators'!$B$15:$W$15, 0),FALSE)*$E128), 0, VLOOKUP(VLOOKUP($A128, 'E4 TB Allocation Details'!$A$18:$L$205, MATCH("A &amp; G ID", 'E4 TB Allocation Details'!$A$18:$L$18, 0),FALSE), 'E2 Allocators'!$B$15:$W$361, MATCH('O5 Details by Class &amp; Accounts'!BW$18, 'E2 Allocators'!$B$15:$W$15, 0),FALSE)*$E128)</f>
        <v>0</v>
      </c>
      <c r="BX128" s="1412">
        <f ca="1">IF(ISERROR(VLOOKUP(VLOOKUP($A128, 'E4 TB Allocation Details'!$A$18:$L$205, MATCH("A &amp; G ID", 'E4 TB Allocation Details'!$A$18:$L$18, 0),FALSE), 'E2 Allocators'!$B$15:$W$361, MATCH('O5 Details by Class &amp; Accounts'!BX$18, 'E2 Allocators'!$B$15:$W$15, 0),FALSE)*$E128), 0, VLOOKUP(VLOOKUP($A128, 'E4 TB Allocation Details'!$A$18:$L$205, MATCH("A &amp; G ID", 'E4 TB Allocation Details'!$A$18:$L$18, 0),FALSE), 'E2 Allocators'!$B$15:$W$361, MATCH('O5 Details by Class &amp; Accounts'!BX$18, 'E2 Allocators'!$B$15:$W$15, 0),FALSE)*$E128)</f>
        <v>0</v>
      </c>
      <c r="BY128" s="1412">
        <f ca="1">IF(ISERROR(VLOOKUP(VLOOKUP($A128, 'E4 TB Allocation Details'!$A$18:$L$205, MATCH("A &amp; G ID", 'E4 TB Allocation Details'!$A$18:$L$18, 0),FALSE), 'E2 Allocators'!$B$15:$W$361, MATCH('O5 Details by Class &amp; Accounts'!BY$18, 'E2 Allocators'!$B$15:$W$15, 0),FALSE)*$E128), 0, VLOOKUP(VLOOKUP($A128, 'E4 TB Allocation Details'!$A$18:$L$205, MATCH("A &amp; G ID", 'E4 TB Allocation Details'!$A$18:$L$18, 0),FALSE), 'E2 Allocators'!$B$15:$W$361, MATCH('O5 Details by Class &amp; Accounts'!BY$18, 'E2 Allocators'!$B$15:$W$15, 0),FALSE)*$E128)</f>
        <v>0</v>
      </c>
      <c r="BZ128" s="1412">
        <f ca="1">IF(ISERROR(VLOOKUP(VLOOKUP($A128, 'E4 TB Allocation Details'!$A$18:$L$205, MATCH("A &amp; G ID", 'E4 TB Allocation Details'!$A$18:$L$18, 0),FALSE), 'E2 Allocators'!$B$15:$W$361, MATCH('O5 Details by Class &amp; Accounts'!BZ$18, 'E2 Allocators'!$B$15:$W$15, 0),FALSE)*$E128), 0, VLOOKUP(VLOOKUP($A128, 'E4 TB Allocation Details'!$A$18:$L$205, MATCH("A &amp; G ID", 'E4 TB Allocation Details'!$A$18:$L$18, 0),FALSE), 'E2 Allocators'!$B$15:$W$361, MATCH('O5 Details by Class &amp; Accounts'!BZ$18, 'E2 Allocators'!$B$15:$W$15, 0),FALSE)*$E128)</f>
        <v>0</v>
      </c>
      <c r="CA128" s="1412">
        <f ca="1">IF(ISERROR(VLOOKUP(VLOOKUP($A128, 'E4 TB Allocation Details'!$A$18:$L$205, MATCH("A &amp; G ID", 'E4 TB Allocation Details'!$A$18:$L$18, 0),FALSE), 'E2 Allocators'!$B$15:$W$361, MATCH('O5 Details by Class &amp; Accounts'!CA$18, 'E2 Allocators'!$B$15:$W$15, 0),FALSE)*$E128), 0, VLOOKUP(VLOOKUP($A128, 'E4 TB Allocation Details'!$A$18:$L$205, MATCH("A &amp; G ID", 'E4 TB Allocation Details'!$A$18:$L$18, 0),FALSE), 'E2 Allocators'!$B$15:$W$361, MATCH('O5 Details by Class &amp; Accounts'!CA$18, 'E2 Allocators'!$B$15:$W$15, 0),FALSE)*$E128)</f>
        <v>0</v>
      </c>
      <c r="CB128" s="1412">
        <f ca="1">IF(ISERROR(VLOOKUP(VLOOKUP($A128, 'E4 TB Allocation Details'!$A$18:$L$205, MATCH("A &amp; G ID", 'E4 TB Allocation Details'!$A$18:$L$18, 0),FALSE), 'E2 Allocators'!$B$15:$W$361, MATCH('O5 Details by Class &amp; Accounts'!CB$18, 'E2 Allocators'!$B$15:$W$15, 0),FALSE)*$E128), 0, VLOOKUP(VLOOKUP($A128, 'E4 TB Allocation Details'!$A$18:$L$205, MATCH("A &amp; G ID", 'E4 TB Allocation Details'!$A$18:$L$18, 0),FALSE), 'E2 Allocators'!$B$15:$W$361, MATCH('O5 Details by Class &amp; Accounts'!CB$18, 'E2 Allocators'!$B$15:$W$15, 0),FALSE)*$E128)</f>
        <v>0</v>
      </c>
      <c r="CC128" s="1412">
        <f ca="1">IF(ISERROR(VLOOKUP(VLOOKUP($A128, 'E4 TB Allocation Details'!$A$18:$L$205, MATCH("A &amp; G ID", 'E4 TB Allocation Details'!$A$18:$L$18, 0),FALSE), 'E2 Allocators'!$B$15:$W$361, MATCH('O5 Details by Class &amp; Accounts'!CC$18, 'E2 Allocators'!$B$15:$W$15, 0),FALSE)*$E128), 0, VLOOKUP(VLOOKUP($A128, 'E4 TB Allocation Details'!$A$18:$L$205, MATCH("A &amp; G ID", 'E4 TB Allocation Details'!$A$18:$L$18, 0),FALSE), 'E2 Allocators'!$B$15:$W$361, MATCH('O5 Details by Class &amp; Accounts'!CC$18, 'E2 Allocators'!$B$15:$W$15, 0),FALSE)*$E128)</f>
        <v>0</v>
      </c>
      <c r="CD128" s="1412">
        <f ca="1">IF(ISERROR(VLOOKUP(VLOOKUP($A128, 'E4 TB Allocation Details'!$A$18:$L$205, MATCH("A &amp; G ID", 'E4 TB Allocation Details'!$A$18:$L$18, 0),FALSE), 'E2 Allocators'!$B$15:$W$361, MATCH('O5 Details by Class &amp; Accounts'!CD$18, 'E2 Allocators'!$B$15:$W$15, 0),FALSE)*$E128), 0, VLOOKUP(VLOOKUP($A128, 'E4 TB Allocation Details'!$A$18:$L$205, MATCH("A &amp; G ID", 'E4 TB Allocation Details'!$A$18:$L$18, 0),FALSE), 'E2 Allocators'!$B$15:$W$361, MATCH('O5 Details by Class &amp; Accounts'!CD$18, 'E2 Allocators'!$B$15:$W$15, 0),FALSE)*$E128)</f>
        <v>0</v>
      </c>
      <c r="CE128" s="1412">
        <f ca="1">IF(ISERROR(VLOOKUP(VLOOKUP($A128, 'E4 TB Allocation Details'!$A$18:$L$205, MATCH("A &amp; G ID", 'E4 TB Allocation Details'!$A$18:$L$18, 0),FALSE), 'E2 Allocators'!$B$15:$W$361, MATCH('O5 Details by Class &amp; Accounts'!CE$18, 'E2 Allocators'!$B$15:$W$15, 0),FALSE)*$E128), 0, VLOOKUP(VLOOKUP($A128, 'E4 TB Allocation Details'!$A$18:$L$205, MATCH("A &amp; G ID", 'E4 TB Allocation Details'!$A$18:$L$18, 0),FALSE), 'E2 Allocators'!$B$15:$W$361, MATCH('O5 Details by Class &amp; Accounts'!CE$18, 'E2 Allocators'!$B$15:$W$15, 0),FALSE)*$E128)</f>
        <v>0</v>
      </c>
      <c r="CF128" s="1412">
        <f ca="1">IF(ISERROR(VLOOKUP(VLOOKUP($A128, 'E4 TB Allocation Details'!$A$18:$L$205, MATCH("A &amp; G ID", 'E4 TB Allocation Details'!$A$18:$L$18, 0),FALSE), 'E2 Allocators'!$B$15:$W$361, MATCH('O5 Details by Class &amp; Accounts'!CF$18, 'E2 Allocators'!$B$15:$W$15, 0),FALSE)*$E128), 0, VLOOKUP(VLOOKUP($A128, 'E4 TB Allocation Details'!$A$18:$L$205, MATCH("A &amp; G ID", 'E4 TB Allocation Details'!$A$18:$L$18, 0),FALSE), 'E2 Allocators'!$B$15:$W$361, MATCH('O5 Details by Class &amp; Accounts'!CF$18, 'E2 Allocators'!$B$15:$W$15, 0),FALSE)*$E128)</f>
        <v>0</v>
      </c>
      <c r="CG128" s="1412">
        <f ca="1">IF(ISERROR(VLOOKUP(VLOOKUP($A128, 'E4 TB Allocation Details'!$A$18:$L$205, MATCH("A &amp; G ID", 'E4 TB Allocation Details'!$A$18:$L$18, 0),FALSE), 'E2 Allocators'!$B$15:$W$361, MATCH('O5 Details by Class &amp; Accounts'!CG$18, 'E2 Allocators'!$B$15:$W$15, 0),FALSE)*$E128), 0, VLOOKUP(VLOOKUP($A128, 'E4 TB Allocation Details'!$A$18:$L$205, MATCH("A &amp; G ID", 'E4 TB Allocation Details'!$A$18:$L$18, 0),FALSE), 'E2 Allocators'!$B$15:$W$361, MATCH('O5 Details by Class &amp; Accounts'!CG$18, 'E2 Allocators'!$B$15:$W$15, 0),FALSE)*$E128)</f>
        <v>0</v>
      </c>
      <c r="CH128" s="1412">
        <f ca="1">IF(ISERROR(VLOOKUP(VLOOKUP($A128, 'E4 TB Allocation Details'!$A$18:$L$205, MATCH("A &amp; G ID", 'E4 TB Allocation Details'!$A$18:$L$18, 0),FALSE), 'E2 Allocators'!$B$15:$W$361, MATCH('O5 Details by Class &amp; Accounts'!CH$18, 'E2 Allocators'!$B$15:$W$15, 0),FALSE)*$E128), 0, VLOOKUP(VLOOKUP($A128, 'E4 TB Allocation Details'!$A$18:$L$205, MATCH("A &amp; G ID", 'E4 TB Allocation Details'!$A$18:$L$18, 0),FALSE), 'E2 Allocators'!$B$15:$W$361, MATCH('O5 Details by Class &amp; Accounts'!CH$18, 'E2 Allocators'!$B$15:$W$15, 0),FALSE)*$E128)</f>
        <v>0</v>
      </c>
      <c r="CI128" s="1412">
        <f ca="1">IF(ISERROR(VLOOKUP(VLOOKUP($A128, 'E4 TB Allocation Details'!$A$18:$L$205, MATCH("A &amp; G ID", 'E4 TB Allocation Details'!$A$18:$L$18, 0),FALSE), 'E2 Allocators'!$B$15:$W$361, MATCH('O5 Details by Class &amp; Accounts'!CI$18, 'E2 Allocators'!$B$15:$W$15, 0),FALSE)*$E128), 0, VLOOKUP(VLOOKUP($A128, 'E4 TB Allocation Details'!$A$18:$L$205, MATCH("A &amp; G ID", 'E4 TB Allocation Details'!$A$18:$L$18, 0),FALSE), 'E2 Allocators'!$B$15:$W$361, MATCH('O5 Details by Class &amp; Accounts'!CI$18, 'E2 Allocators'!$B$15:$W$15, 0),FALSE)*$E128)</f>
        <v>0</v>
      </c>
      <c r="CJ128" s="1412">
        <f ca="1">IF(ISERROR(VLOOKUP(VLOOKUP($A128, 'E4 TB Allocation Details'!$A$18:$L$205, MATCH("A &amp; G ID", 'E4 TB Allocation Details'!$A$18:$L$18, 0),FALSE), 'E2 Allocators'!$B$15:$W$361, MATCH('O5 Details by Class &amp; Accounts'!CJ$18, 'E2 Allocators'!$B$15:$W$15, 0),FALSE)*$E128), 0, VLOOKUP(VLOOKUP($A128, 'E4 TB Allocation Details'!$A$18:$L$205, MATCH("A &amp; G ID", 'E4 TB Allocation Details'!$A$18:$L$18, 0),FALSE), 'E2 Allocators'!$B$15:$W$361, MATCH('O5 Details by Class &amp; Accounts'!CJ$18, 'E2 Allocators'!$B$15:$W$15, 0),FALSE)*$E128)</f>
        <v>0</v>
      </c>
      <c r="CK128" s="1412">
        <f ca="1">IF(ISERROR(VLOOKUP(VLOOKUP($A128, 'E4 TB Allocation Details'!$A$18:$L$205, MATCH("A &amp; G ID", 'E4 TB Allocation Details'!$A$18:$L$18, 0),FALSE), 'E2 Allocators'!$B$15:$W$361, MATCH('O5 Details by Class &amp; Accounts'!CK$18, 'E2 Allocators'!$B$15:$W$15, 0),FALSE)*$E128), 0, VLOOKUP(VLOOKUP($A128, 'E4 TB Allocation Details'!$A$18:$L$205, MATCH("A &amp; G ID", 'E4 TB Allocation Details'!$A$18:$L$18, 0),FALSE), 'E2 Allocators'!$B$15:$W$361, MATCH('O5 Details by Class &amp; Accounts'!CK$18, 'E2 Allocators'!$B$15:$W$15, 0),FALSE)*$E128)</f>
        <v>0</v>
      </c>
      <c r="CL128" s="1412">
        <f ca="1">IF(ISERROR(VLOOKUP(VLOOKUP($A128, 'E4 TB Allocation Details'!$A$18:$L$205, MATCH("A &amp; G ID", 'E4 TB Allocation Details'!$A$18:$L$18, 0),FALSE), 'E2 Allocators'!$B$15:$W$361, MATCH('O5 Details by Class &amp; Accounts'!CL$18, 'E2 Allocators'!$B$15:$W$15, 0),FALSE)*$E128), 0, VLOOKUP(VLOOKUP($A128, 'E4 TB Allocation Details'!$A$18:$L$205, MATCH("A &amp; G ID", 'E4 TB Allocation Details'!$A$18:$L$18, 0),FALSE), 'E2 Allocators'!$B$15:$W$361, MATCH('O5 Details by Class &amp; Accounts'!CL$18, 'E2 Allocators'!$B$15:$W$15, 0),FALSE)*$E128)</f>
        <v>0</v>
      </c>
      <c r="CM128" s="1412">
        <f ca="1">IF(ISERROR(VLOOKUP(VLOOKUP($A128, 'E4 TB Allocation Details'!$A$18:$L$205, MATCH("A &amp; G ID", 'E4 TB Allocation Details'!$A$18:$L$18, 0),FALSE), 'E2 Allocators'!$B$15:$W$361, MATCH('O5 Details by Class &amp; Accounts'!CM$18, 'E2 Allocators'!$B$15:$W$15, 0),FALSE)*$E128), 0, VLOOKUP(VLOOKUP($A128, 'E4 TB Allocation Details'!$A$18:$L$205, MATCH("A &amp; G ID", 'E4 TB Allocation Details'!$A$18:$L$18, 0),FALSE), 'E2 Allocators'!$B$15:$W$361, MATCH('O5 Details by Class &amp; Accounts'!CM$18, 'E2 Allocators'!$B$15:$W$15, 0),FALSE)*$E128)</f>
        <v>0</v>
      </c>
      <c r="CN128" s="1412">
        <f t="shared" si="35"/>
        <v>0</v>
      </c>
      <c r="CO128" s="1792">
        <f t="shared" si="36"/>
        <v>0</v>
      </c>
      <c r="CQ128" s="2087">
        <v>1820</v>
      </c>
    </row>
    <row r="129" spans="1:95" s="81" customFormat="1" ht="25.5">
      <c r="A129" s="1177">
        <v>5017</v>
      </c>
      <c r="B129" s="1176" t="s">
        <v>1000</v>
      </c>
      <c r="C129" s="1789">
        <f ca="1">IF(ISERROR(VLOOKUP($A129,'I3 TB Data'!$A$23:$H$458,MATCH('O5 Details by Class &amp; Accounts'!$C$18, 'I3 TB Data'!$A$23:$H$23,0),0)), 0, VLOOKUP($A129,'I3 TB Data'!$A$23:$H$458,MATCH('O5 Details by Class &amp; Accounts'!$C$18,'I3 TB Data'!$A$23:$H$23,0),0))</f>
        <v>147000</v>
      </c>
      <c r="D129" s="1790"/>
      <c r="E129" s="1789">
        <f t="shared" si="24"/>
        <v>147000</v>
      </c>
      <c r="F129" s="1791">
        <f ca="1">IF(ISERROR(VLOOKUP($A129, 'E1 Categorization'!A33:E122, MATCH("Customer Component", 'E1 Categorization'!$A$33:$E$33,0), 0)), 0, IF(VLOOKUP($A129, 'E1 Categorization'!A33:E122, MATCH("Customer Component", 'E1 Categorization'!$A$33:$E$33,0), 0)=0, 'O5 Details by Class &amp; Accounts'!$E129, IF(AND(VLOOKUP($A129, 'E1 Categorization'!A33:E122, MATCH("Customer Component", 'E1 Categorization'!$A$33:$E$33,0), 0) &gt;0, VLOOKUP($A129, 'E1 Categorization'!A33:E122, MATCH("Customer Component", 'E1 Categorization'!$A$33:$E$33,0), 0)&lt;1), 'O5 Details by Class &amp; Accounts'!$E129*(1-VLOOKUP($A129, 'E1 Categorization'!A33:E122, MATCH("Customer Component", 'E1 Categorization'!$A$33:$E$33,0), 0)), 0)))</f>
        <v>147000</v>
      </c>
      <c r="G129" s="1791">
        <f ca="1">IF(ISERROR(VLOOKUP($A129, 'E1 Categorization'!A33:E122, MATCH("Customer Component", 'E1 Categorization'!$A$33:$E$33,0), 0)),0, IF(VLOOKUP($A129, 'E1 Categorization'!A33:E122, MATCH("Customer Component", 'E1 Categorization'!$A$33:$E$33,0), 0)=0, 0, IF(AND(VLOOKUP($A129, 'E1 Categorization'!A33:E122, MATCH("Customer Component", 'E1 Categorization'!$A$33:$E$33,0), 0) &gt;0, VLOOKUP($A129, 'E1 Categorization'!A33:E122, MATCH("Customer Component", 'E1 Categorization'!$A$33:$E$33,0), 0)&lt;1), 'O5 Details by Class &amp; Accounts'!$E129*(VLOOKUP($A129, 'E1 Categorization'!A33:E122, MATCH("Customer Component", 'E1 Categorization'!$A$33:$E$33,0), 0)), 'O5 Details by Class &amp; Accounts'!$E129)))</f>
        <v>0</v>
      </c>
      <c r="H129" s="1412">
        <f t="shared" si="31"/>
        <v>147000</v>
      </c>
      <c r="I129" s="1412">
        <f ca="1">IF(ISERROR(VLOOKUP(VLOOKUP($A129, 'E4 TB Allocation Details'!$A$18:$L$205, MATCH("Demand ID", 'E4 TB Allocation Details'!$A$18:$L$18, 0),FALSE), 'E2 Allocators'!$B$15:$W$361, MATCH('O5 Details by Class &amp; Accounts'!I$18, 'E2 Allocators'!$B$15:$W$15, 0),FALSE)*$F129), 0, VLOOKUP(VLOOKUP($A129, 'E4 TB Allocation Details'!$A$18:$L$205, MATCH("Demand ID", 'E4 TB Allocation Details'!$A$18:$L$18, 0),FALSE), 'E2 Allocators'!$B$15:$W$361, MATCH('O5 Details by Class &amp; Accounts'!I$18, 'E2 Allocators'!$B$15:$W$15, 0),FALSE)*$F129)</f>
        <v>55406.166969822392</v>
      </c>
      <c r="J129" s="1412">
        <f ca="1">IF(ISERROR(VLOOKUP(VLOOKUP($A129, 'E4 TB Allocation Details'!$A$18:$L$205, MATCH("Demand ID", 'E4 TB Allocation Details'!$A$18:$L$18, 0),FALSE), 'E2 Allocators'!$B$15:$W$361, MATCH('O5 Details by Class &amp; Accounts'!J$18, 'E2 Allocators'!$B$15:$W$15, 0),FALSE)*$F129), 0, VLOOKUP(VLOOKUP($A129, 'E4 TB Allocation Details'!$A$18:$L$205, MATCH("Demand ID", 'E4 TB Allocation Details'!$A$18:$L$18, 0),FALSE), 'E2 Allocators'!$B$15:$W$361, MATCH('O5 Details by Class &amp; Accounts'!J$18, 'E2 Allocators'!$B$15:$W$15, 0),FALSE)*$F129)</f>
        <v>25982.891566971677</v>
      </c>
      <c r="K129" s="1412">
        <f ca="1">IF(ISERROR(VLOOKUP(VLOOKUP($A129, 'E4 TB Allocation Details'!$A$18:$L$205, MATCH("Demand ID", 'E4 TB Allocation Details'!$A$18:$L$18, 0),FALSE), 'E2 Allocators'!$B$15:$W$361, MATCH('O5 Details by Class &amp; Accounts'!K$18, 'E2 Allocators'!$B$15:$W$15, 0),FALSE)*$F129), 0, VLOOKUP(VLOOKUP($A129, 'E4 TB Allocation Details'!$A$18:$L$205, MATCH("Demand ID", 'E4 TB Allocation Details'!$A$18:$L$18, 0),FALSE), 'E2 Allocators'!$B$15:$W$361, MATCH('O5 Details by Class &amp; Accounts'!K$18, 'E2 Allocators'!$B$15:$W$15, 0),FALSE)*$F129)</f>
        <v>65511.468578112137</v>
      </c>
      <c r="L129" s="1412">
        <f ca="1">IF(ISERROR(VLOOKUP(VLOOKUP($A129, 'E4 TB Allocation Details'!$A$18:$L$205, MATCH("Demand ID", 'E4 TB Allocation Details'!$A$18:$L$18, 0),FALSE), 'E2 Allocators'!$B$15:$W$361, MATCH('O5 Details by Class &amp; Accounts'!L$18, 'E2 Allocators'!$B$15:$W$15, 0),FALSE)*$F129), 0, VLOOKUP(VLOOKUP($A129, 'E4 TB Allocation Details'!$A$18:$L$205, MATCH("Demand ID", 'E4 TB Allocation Details'!$A$18:$L$18, 0),FALSE), 'E2 Allocators'!$B$15:$W$361, MATCH('O5 Details by Class &amp; Accounts'!L$18, 'E2 Allocators'!$B$15:$W$15, 0),FALSE)*$F129)</f>
        <v>0</v>
      </c>
      <c r="M129" s="1412">
        <f ca="1">IF(ISERROR(VLOOKUP(VLOOKUP($A129, 'E4 TB Allocation Details'!$A$18:$L$205, MATCH("Demand ID", 'E4 TB Allocation Details'!$A$18:$L$18, 0),FALSE), 'E2 Allocators'!$B$15:$W$361, MATCH('O5 Details by Class &amp; Accounts'!M$18, 'E2 Allocators'!$B$15:$W$15, 0),FALSE)*$F129), 0, VLOOKUP(VLOOKUP($A129, 'E4 TB Allocation Details'!$A$18:$L$205, MATCH("Demand ID", 'E4 TB Allocation Details'!$A$18:$L$18, 0),FALSE), 'E2 Allocators'!$B$15:$W$361, MATCH('O5 Details by Class &amp; Accounts'!M$18, 'E2 Allocators'!$B$15:$W$15, 0),FALSE)*$F129)</f>
        <v>0</v>
      </c>
      <c r="N129" s="1412">
        <f ca="1">IF(ISERROR(VLOOKUP(VLOOKUP($A129, 'E4 TB Allocation Details'!$A$18:$L$205, MATCH("Demand ID", 'E4 TB Allocation Details'!$A$18:$L$18, 0),FALSE), 'E2 Allocators'!$B$15:$W$361, MATCH('O5 Details by Class &amp; Accounts'!N$18, 'E2 Allocators'!$B$15:$W$15, 0),FALSE)*$F129), 0, VLOOKUP(VLOOKUP($A129, 'E4 TB Allocation Details'!$A$18:$L$205, MATCH("Demand ID", 'E4 TB Allocation Details'!$A$18:$L$18, 0),FALSE), 'E2 Allocators'!$B$15:$W$361, MATCH('O5 Details by Class &amp; Accounts'!N$18, 'E2 Allocators'!$B$15:$W$15, 0),FALSE)*$F129)</f>
        <v>0</v>
      </c>
      <c r="O129" s="1412">
        <f ca="1">IF(ISERROR(VLOOKUP(VLOOKUP($A129, 'E4 TB Allocation Details'!$A$18:$L$205, MATCH("Demand ID", 'E4 TB Allocation Details'!$A$18:$L$18, 0),FALSE), 'E2 Allocators'!$B$15:$W$361, MATCH('O5 Details by Class &amp; Accounts'!O$18, 'E2 Allocators'!$B$15:$W$15, 0),FALSE)*$F129), 0, VLOOKUP(VLOOKUP($A129, 'E4 TB Allocation Details'!$A$18:$L$205, MATCH("Demand ID", 'E4 TB Allocation Details'!$A$18:$L$18, 0),FALSE), 'E2 Allocators'!$B$15:$W$361, MATCH('O5 Details by Class &amp; Accounts'!O$18, 'E2 Allocators'!$B$15:$W$15, 0),FALSE)*$F129)</f>
        <v>0</v>
      </c>
      <c r="P129" s="1412">
        <f ca="1">IF(ISERROR(VLOOKUP(VLOOKUP($A129, 'E4 TB Allocation Details'!$A$18:$L$205, MATCH("Demand ID", 'E4 TB Allocation Details'!$A$18:$L$18, 0),FALSE), 'E2 Allocators'!$B$15:$W$361, MATCH('O5 Details by Class &amp; Accounts'!P$18, 'E2 Allocators'!$B$15:$W$15, 0),FALSE)*$F129), 0, VLOOKUP(VLOOKUP($A129, 'E4 TB Allocation Details'!$A$18:$L$205, MATCH("Demand ID", 'E4 TB Allocation Details'!$A$18:$L$18, 0),FALSE), 'E2 Allocators'!$B$15:$W$361, MATCH('O5 Details by Class &amp; Accounts'!P$18, 'E2 Allocators'!$B$15:$W$15, 0),FALSE)*$F129)</f>
        <v>0</v>
      </c>
      <c r="Q129" s="1412">
        <f ca="1">IF(ISERROR(VLOOKUP(VLOOKUP($A129, 'E4 TB Allocation Details'!$A$18:$L$205, MATCH("Demand ID", 'E4 TB Allocation Details'!$A$18:$L$18, 0),FALSE), 'E2 Allocators'!$B$15:$W$361, MATCH('O5 Details by Class &amp; Accounts'!Q$18, 'E2 Allocators'!$B$15:$W$15, 0),FALSE)*$F129), 0, VLOOKUP(VLOOKUP($A129, 'E4 TB Allocation Details'!$A$18:$L$205, MATCH("Demand ID", 'E4 TB Allocation Details'!$A$18:$L$18, 0),FALSE), 'E2 Allocators'!$B$15:$W$361, MATCH('O5 Details by Class &amp; Accounts'!Q$18, 'E2 Allocators'!$B$15:$W$15, 0),FALSE)*$F129)</f>
        <v>99.472885093789301</v>
      </c>
      <c r="R129" s="1412">
        <f ca="1">IF(ISERROR(VLOOKUP(VLOOKUP($A129, 'E4 TB Allocation Details'!$A$18:$L$205, MATCH("Demand ID", 'E4 TB Allocation Details'!$A$18:$L$18, 0),FALSE), 'E2 Allocators'!$B$15:$W$361, MATCH('O5 Details by Class &amp; Accounts'!R$18, 'E2 Allocators'!$B$15:$W$15, 0),FALSE)*$F129), 0, VLOOKUP(VLOOKUP($A129, 'E4 TB Allocation Details'!$A$18:$L$205, MATCH("Demand ID", 'E4 TB Allocation Details'!$A$18:$L$18, 0),FALSE), 'E2 Allocators'!$B$15:$W$361, MATCH('O5 Details by Class &amp; Accounts'!R$18, 'E2 Allocators'!$B$15:$W$15, 0),FALSE)*$F129)</f>
        <v>0</v>
      </c>
      <c r="S129" s="1412">
        <f ca="1">IF(ISERROR(VLOOKUP(VLOOKUP($A129, 'E4 TB Allocation Details'!$A$18:$L$205, MATCH("Demand ID", 'E4 TB Allocation Details'!$A$18:$L$18, 0),FALSE), 'E2 Allocators'!$B$15:$W$361, MATCH('O5 Details by Class &amp; Accounts'!S$18, 'E2 Allocators'!$B$15:$W$15, 0),FALSE)*$F129), 0, VLOOKUP(VLOOKUP($A129, 'E4 TB Allocation Details'!$A$18:$L$205, MATCH("Demand ID", 'E4 TB Allocation Details'!$A$18:$L$18, 0),FALSE), 'E2 Allocators'!$B$15:$W$361, MATCH('O5 Details by Class &amp; Accounts'!S$18, 'E2 Allocators'!$B$15:$W$15, 0),FALSE)*$F129)</f>
        <v>0</v>
      </c>
      <c r="T129" s="1412">
        <f ca="1">IF(ISERROR(VLOOKUP(VLOOKUP($A129, 'E4 TB Allocation Details'!$A$18:$L$205, MATCH("Demand ID", 'E4 TB Allocation Details'!$A$18:$L$18, 0),FALSE), 'E2 Allocators'!$B$15:$W$361, MATCH('O5 Details by Class &amp; Accounts'!T$18, 'E2 Allocators'!$B$15:$W$15, 0),FALSE)*$F129), 0, VLOOKUP(VLOOKUP($A129, 'E4 TB Allocation Details'!$A$18:$L$205, MATCH("Demand ID", 'E4 TB Allocation Details'!$A$18:$L$18, 0),FALSE), 'E2 Allocators'!$B$15:$W$361, MATCH('O5 Details by Class &amp; Accounts'!T$18, 'E2 Allocators'!$B$15:$W$15, 0),FALSE)*$F129)</f>
        <v>0</v>
      </c>
      <c r="U129" s="1412">
        <f ca="1">IF(ISERROR(VLOOKUP(VLOOKUP($A129, 'E4 TB Allocation Details'!$A$18:$L$205, MATCH("Demand ID", 'E4 TB Allocation Details'!$A$18:$L$18, 0),FALSE), 'E2 Allocators'!$B$15:$W$361, MATCH('O5 Details by Class &amp; Accounts'!U$18, 'E2 Allocators'!$B$15:$W$15, 0),FALSE)*$F129), 0, VLOOKUP(VLOOKUP($A129, 'E4 TB Allocation Details'!$A$18:$L$205, MATCH("Demand ID", 'E4 TB Allocation Details'!$A$18:$L$18, 0),FALSE), 'E2 Allocators'!$B$15:$W$361, MATCH('O5 Details by Class &amp; Accounts'!U$18, 'E2 Allocators'!$B$15:$W$15, 0),FALSE)*$F129)</f>
        <v>0</v>
      </c>
      <c r="V129" s="1412">
        <f ca="1">IF(ISERROR(VLOOKUP(VLOOKUP($A129, 'E4 TB Allocation Details'!$A$18:$L$205, MATCH("Demand ID", 'E4 TB Allocation Details'!$A$18:$L$18, 0),FALSE), 'E2 Allocators'!$B$15:$W$361, MATCH('O5 Details by Class &amp; Accounts'!V$18, 'E2 Allocators'!$B$15:$W$15, 0),FALSE)*$F129), 0, VLOOKUP(VLOOKUP($A129, 'E4 TB Allocation Details'!$A$18:$L$205, MATCH("Demand ID", 'E4 TB Allocation Details'!$A$18:$L$18, 0),FALSE), 'E2 Allocators'!$B$15:$W$361, MATCH('O5 Details by Class &amp; Accounts'!V$18, 'E2 Allocators'!$B$15:$W$15, 0),FALSE)*$F129)</f>
        <v>0</v>
      </c>
      <c r="W129" s="1412">
        <f ca="1">IF(ISERROR(VLOOKUP(VLOOKUP($A129, 'E4 TB Allocation Details'!$A$18:$L$205, MATCH("Demand ID", 'E4 TB Allocation Details'!$A$18:$L$18, 0),FALSE), 'E2 Allocators'!$B$15:$W$361, MATCH('O5 Details by Class &amp; Accounts'!W$18, 'E2 Allocators'!$B$15:$W$15, 0),FALSE)*$F129), 0, VLOOKUP(VLOOKUP($A129, 'E4 TB Allocation Details'!$A$18:$L$205, MATCH("Demand ID", 'E4 TB Allocation Details'!$A$18:$L$18, 0),FALSE), 'E2 Allocators'!$B$15:$W$361, MATCH('O5 Details by Class &amp; Accounts'!W$18, 'E2 Allocators'!$B$15:$W$15, 0),FALSE)*$F129)</f>
        <v>0</v>
      </c>
      <c r="X129" s="1412">
        <f ca="1">IF(ISERROR(VLOOKUP(VLOOKUP($A129, 'E4 TB Allocation Details'!$A$18:$L$205, MATCH("Demand ID", 'E4 TB Allocation Details'!$A$18:$L$18, 0),FALSE), 'E2 Allocators'!$B$15:$W$361, MATCH('O5 Details by Class &amp; Accounts'!X$18, 'E2 Allocators'!$B$15:$W$15, 0),FALSE)*$F129), 0, VLOOKUP(VLOOKUP($A129, 'E4 TB Allocation Details'!$A$18:$L$205, MATCH("Demand ID", 'E4 TB Allocation Details'!$A$18:$L$18, 0),FALSE), 'E2 Allocators'!$B$15:$W$361, MATCH('O5 Details by Class &amp; Accounts'!X$18, 'E2 Allocators'!$B$15:$W$15, 0),FALSE)*$F129)</f>
        <v>0</v>
      </c>
      <c r="Y129" s="1412">
        <f ca="1">IF(ISERROR(VLOOKUP(VLOOKUP($A129, 'E4 TB Allocation Details'!$A$18:$L$205, MATCH("Demand ID", 'E4 TB Allocation Details'!$A$18:$L$18, 0),FALSE), 'E2 Allocators'!$B$15:$W$361, MATCH('O5 Details by Class &amp; Accounts'!Y$18, 'E2 Allocators'!$B$15:$W$15, 0),FALSE)*$F129), 0, VLOOKUP(VLOOKUP($A129, 'E4 TB Allocation Details'!$A$18:$L$205, MATCH("Demand ID", 'E4 TB Allocation Details'!$A$18:$L$18, 0),FALSE), 'E2 Allocators'!$B$15:$W$361, MATCH('O5 Details by Class &amp; Accounts'!Y$18, 'E2 Allocators'!$B$15:$W$15, 0),FALSE)*$F129)</f>
        <v>0</v>
      </c>
      <c r="Z129" s="1412">
        <f ca="1">IF(ISERROR(VLOOKUP(VLOOKUP($A129, 'E4 TB Allocation Details'!$A$18:$L$205, MATCH("Demand ID", 'E4 TB Allocation Details'!$A$18:$L$18, 0),FALSE), 'E2 Allocators'!$B$15:$W$361, MATCH('O5 Details by Class &amp; Accounts'!Z$18, 'E2 Allocators'!$B$15:$W$15, 0),FALSE)*$F129), 0, VLOOKUP(VLOOKUP($A129, 'E4 TB Allocation Details'!$A$18:$L$205, MATCH("Demand ID", 'E4 TB Allocation Details'!$A$18:$L$18, 0),FALSE), 'E2 Allocators'!$B$15:$W$361, MATCH('O5 Details by Class &amp; Accounts'!Z$18, 'E2 Allocators'!$B$15:$W$15, 0),FALSE)*$F129)</f>
        <v>0</v>
      </c>
      <c r="AA129" s="1412">
        <f ca="1">IF(ISERROR(VLOOKUP(VLOOKUP($A129, 'E4 TB Allocation Details'!$A$18:$L$205, MATCH("Demand ID", 'E4 TB Allocation Details'!$A$18:$L$18, 0),FALSE), 'E2 Allocators'!$B$15:$W$361, MATCH('O5 Details by Class &amp; Accounts'!AA$18, 'E2 Allocators'!$B$15:$W$15, 0),FALSE)*$F129), 0, VLOOKUP(VLOOKUP($A129, 'E4 TB Allocation Details'!$A$18:$L$205, MATCH("Demand ID", 'E4 TB Allocation Details'!$A$18:$L$18, 0),FALSE), 'E2 Allocators'!$B$15:$W$361, MATCH('O5 Details by Class &amp; Accounts'!AA$18, 'E2 Allocators'!$B$15:$W$15, 0),FALSE)*$F129)</f>
        <v>0</v>
      </c>
      <c r="AB129" s="1412">
        <f ca="1">IF(ISERROR(VLOOKUP(VLOOKUP($A129, 'E4 TB Allocation Details'!$A$18:$L$205, MATCH("Demand ID", 'E4 TB Allocation Details'!$A$18:$L$18, 0),FALSE), 'E2 Allocators'!$B$15:$W$361, MATCH('O5 Details by Class &amp; Accounts'!AB$18, 'E2 Allocators'!$B$15:$W$15, 0),FALSE)*$F129), 0, VLOOKUP(VLOOKUP($A129, 'E4 TB Allocation Details'!$A$18:$L$205, MATCH("Demand ID", 'E4 TB Allocation Details'!$A$18:$L$18, 0),FALSE), 'E2 Allocators'!$B$15:$W$361, MATCH('O5 Details by Class &amp; Accounts'!AB$18, 'E2 Allocators'!$B$15:$W$15, 0),FALSE)*$F129)</f>
        <v>0</v>
      </c>
      <c r="AC129" s="1412">
        <f t="shared" si="32"/>
        <v>147000</v>
      </c>
      <c r="AD129" s="1412">
        <f ca="1">IF(ISERROR(VLOOKUP(VLOOKUP($A129, 'E4 TB Allocation Details'!$A$18:$L$205, MATCH("Customer ID", 'E4 TB Allocation Details'!$A$18:$L$18, 0),FALSE), 'E2 Allocators'!$B$15:$W$361, MATCH('O5 Details by Class &amp; Accounts'!AD$18, 'E2 Allocators'!$B$15:$W$15, 0),FALSE)*$G129), 0, VLOOKUP(VLOOKUP($A129, 'E4 TB Allocation Details'!$A$18:$L$205, MATCH("Customer ID", 'E4 TB Allocation Details'!$A$18:$L$18, 0),FALSE), 'E2 Allocators'!$B$15:$W$361, MATCH('O5 Details by Class &amp; Accounts'!AD$18, 'E2 Allocators'!$B$15:$W$15, 0),FALSE)*$G129)</f>
        <v>0</v>
      </c>
      <c r="AE129" s="1412">
        <f ca="1">IF(ISERROR(VLOOKUP(VLOOKUP($A129, 'E4 TB Allocation Details'!$A$18:$L$205, MATCH("Customer ID", 'E4 TB Allocation Details'!$A$18:$L$18, 0),FALSE), 'E2 Allocators'!$B$15:$W$361, MATCH('O5 Details by Class &amp; Accounts'!AE$18, 'E2 Allocators'!$B$15:$W$15, 0),FALSE)*$G129), 0, VLOOKUP(VLOOKUP($A129, 'E4 TB Allocation Details'!$A$18:$L$205, MATCH("Customer ID", 'E4 TB Allocation Details'!$A$18:$L$18, 0),FALSE), 'E2 Allocators'!$B$15:$W$361, MATCH('O5 Details by Class &amp; Accounts'!AE$18, 'E2 Allocators'!$B$15:$W$15, 0),FALSE)*$G129)</f>
        <v>0</v>
      </c>
      <c r="AF129" s="1412">
        <f ca="1">IF(ISERROR(VLOOKUP(VLOOKUP($A129, 'E4 TB Allocation Details'!$A$18:$L$205, MATCH("Customer ID", 'E4 TB Allocation Details'!$A$18:$L$18, 0),FALSE), 'E2 Allocators'!$B$15:$W$361, MATCH('O5 Details by Class &amp; Accounts'!AF$18, 'E2 Allocators'!$B$15:$W$15, 0),FALSE)*$G129), 0, VLOOKUP(VLOOKUP($A129, 'E4 TB Allocation Details'!$A$18:$L$205, MATCH("Customer ID", 'E4 TB Allocation Details'!$A$18:$L$18, 0),FALSE), 'E2 Allocators'!$B$15:$W$361, MATCH('O5 Details by Class &amp; Accounts'!AF$18, 'E2 Allocators'!$B$15:$W$15, 0),FALSE)*$G129)</f>
        <v>0</v>
      </c>
      <c r="AG129" s="1412">
        <f ca="1">IF(ISERROR(VLOOKUP(VLOOKUP($A129, 'E4 TB Allocation Details'!$A$18:$L$205, MATCH("Customer ID", 'E4 TB Allocation Details'!$A$18:$L$18, 0),FALSE), 'E2 Allocators'!$B$15:$W$361, MATCH('O5 Details by Class &amp; Accounts'!AG$18, 'E2 Allocators'!$B$15:$W$15, 0),FALSE)*$G129), 0, VLOOKUP(VLOOKUP($A129, 'E4 TB Allocation Details'!$A$18:$L$205, MATCH("Customer ID", 'E4 TB Allocation Details'!$A$18:$L$18, 0),FALSE), 'E2 Allocators'!$B$15:$W$361, MATCH('O5 Details by Class &amp; Accounts'!AG$18, 'E2 Allocators'!$B$15:$W$15, 0),FALSE)*$G129)</f>
        <v>0</v>
      </c>
      <c r="AH129" s="1412">
        <f ca="1">IF(ISERROR(VLOOKUP(VLOOKUP($A129, 'E4 TB Allocation Details'!$A$18:$L$205, MATCH("Customer ID", 'E4 TB Allocation Details'!$A$18:$L$18, 0),FALSE), 'E2 Allocators'!$B$15:$W$361, MATCH('O5 Details by Class &amp; Accounts'!AH$18, 'E2 Allocators'!$B$15:$W$15, 0),FALSE)*$G129), 0, VLOOKUP(VLOOKUP($A129, 'E4 TB Allocation Details'!$A$18:$L$205, MATCH("Customer ID", 'E4 TB Allocation Details'!$A$18:$L$18, 0),FALSE), 'E2 Allocators'!$B$15:$W$361, MATCH('O5 Details by Class &amp; Accounts'!AH$18, 'E2 Allocators'!$B$15:$W$15, 0),FALSE)*$G129)</f>
        <v>0</v>
      </c>
      <c r="AI129" s="1412">
        <f ca="1">IF(ISERROR(VLOOKUP(VLOOKUP($A129, 'E4 TB Allocation Details'!$A$18:$L$205, MATCH("Customer ID", 'E4 TB Allocation Details'!$A$18:$L$18, 0),FALSE), 'E2 Allocators'!$B$15:$W$361, MATCH('O5 Details by Class &amp; Accounts'!AI$18, 'E2 Allocators'!$B$15:$W$15, 0),FALSE)*$G129), 0, VLOOKUP(VLOOKUP($A129, 'E4 TB Allocation Details'!$A$18:$L$205, MATCH("Customer ID", 'E4 TB Allocation Details'!$A$18:$L$18, 0),FALSE), 'E2 Allocators'!$B$15:$W$361, MATCH('O5 Details by Class &amp; Accounts'!AI$18, 'E2 Allocators'!$B$15:$W$15, 0),FALSE)*$G129)</f>
        <v>0</v>
      </c>
      <c r="AJ129" s="1412">
        <f ca="1">IF(ISERROR(VLOOKUP(VLOOKUP($A129, 'E4 TB Allocation Details'!$A$18:$L$205, MATCH("Customer ID", 'E4 TB Allocation Details'!$A$18:$L$18, 0),FALSE), 'E2 Allocators'!$B$15:$W$361, MATCH('O5 Details by Class &amp; Accounts'!AJ$18, 'E2 Allocators'!$B$15:$W$15, 0),FALSE)*$G129), 0, VLOOKUP(VLOOKUP($A129, 'E4 TB Allocation Details'!$A$18:$L$205, MATCH("Customer ID", 'E4 TB Allocation Details'!$A$18:$L$18, 0),FALSE), 'E2 Allocators'!$B$15:$W$361, MATCH('O5 Details by Class &amp; Accounts'!AJ$18, 'E2 Allocators'!$B$15:$W$15, 0),FALSE)*$G129)</f>
        <v>0</v>
      </c>
      <c r="AK129" s="1412">
        <f ca="1">IF(ISERROR(VLOOKUP(VLOOKUP($A129, 'E4 TB Allocation Details'!$A$18:$L$205, MATCH("Customer ID", 'E4 TB Allocation Details'!$A$18:$L$18, 0),FALSE), 'E2 Allocators'!$B$15:$W$361, MATCH('O5 Details by Class &amp; Accounts'!AK$18, 'E2 Allocators'!$B$15:$W$15, 0),FALSE)*$G129), 0, VLOOKUP(VLOOKUP($A129, 'E4 TB Allocation Details'!$A$18:$L$205, MATCH("Customer ID", 'E4 TB Allocation Details'!$A$18:$L$18, 0),FALSE), 'E2 Allocators'!$B$15:$W$361, MATCH('O5 Details by Class &amp; Accounts'!AK$18, 'E2 Allocators'!$B$15:$W$15, 0),FALSE)*$G129)</f>
        <v>0</v>
      </c>
      <c r="AL129" s="1412">
        <f ca="1">IF(ISERROR(VLOOKUP(VLOOKUP($A129, 'E4 TB Allocation Details'!$A$18:$L$205, MATCH("Customer ID", 'E4 TB Allocation Details'!$A$18:$L$18, 0),FALSE), 'E2 Allocators'!$B$15:$W$361, MATCH('O5 Details by Class &amp; Accounts'!AL$18, 'E2 Allocators'!$B$15:$W$15, 0),FALSE)*$G129), 0, VLOOKUP(VLOOKUP($A129, 'E4 TB Allocation Details'!$A$18:$L$205, MATCH("Customer ID", 'E4 TB Allocation Details'!$A$18:$L$18, 0),FALSE), 'E2 Allocators'!$B$15:$W$361, MATCH('O5 Details by Class &amp; Accounts'!AL$18, 'E2 Allocators'!$B$15:$W$15, 0),FALSE)*$G129)</f>
        <v>0</v>
      </c>
      <c r="AM129" s="1412">
        <f ca="1">IF(ISERROR(VLOOKUP(VLOOKUP($A129, 'E4 TB Allocation Details'!$A$18:$L$205, MATCH("Customer ID", 'E4 TB Allocation Details'!$A$18:$L$18, 0),FALSE), 'E2 Allocators'!$B$15:$W$361, MATCH('O5 Details by Class &amp; Accounts'!AM$18, 'E2 Allocators'!$B$15:$W$15, 0),FALSE)*$G129), 0, VLOOKUP(VLOOKUP($A129, 'E4 TB Allocation Details'!$A$18:$L$205, MATCH("Customer ID", 'E4 TB Allocation Details'!$A$18:$L$18, 0),FALSE), 'E2 Allocators'!$B$15:$W$361, MATCH('O5 Details by Class &amp; Accounts'!AM$18, 'E2 Allocators'!$B$15:$W$15, 0),FALSE)*$G129)</f>
        <v>0</v>
      </c>
      <c r="AN129" s="1412">
        <f ca="1">IF(ISERROR(VLOOKUP(VLOOKUP($A129, 'E4 TB Allocation Details'!$A$18:$L$205, MATCH("Customer ID", 'E4 TB Allocation Details'!$A$18:$L$18, 0),FALSE), 'E2 Allocators'!$B$15:$W$361, MATCH('O5 Details by Class &amp; Accounts'!AN$18, 'E2 Allocators'!$B$15:$W$15, 0),FALSE)*$G129), 0, VLOOKUP(VLOOKUP($A129, 'E4 TB Allocation Details'!$A$18:$L$205, MATCH("Customer ID", 'E4 TB Allocation Details'!$A$18:$L$18, 0),FALSE), 'E2 Allocators'!$B$15:$W$361, MATCH('O5 Details by Class &amp; Accounts'!AN$18, 'E2 Allocators'!$B$15:$W$15, 0),FALSE)*$G129)</f>
        <v>0</v>
      </c>
      <c r="AO129" s="1412">
        <f ca="1">IF(ISERROR(VLOOKUP(VLOOKUP($A129, 'E4 TB Allocation Details'!$A$18:$L$205, MATCH("Customer ID", 'E4 TB Allocation Details'!$A$18:$L$18, 0),FALSE), 'E2 Allocators'!$B$15:$W$361, MATCH('O5 Details by Class &amp; Accounts'!AO$18, 'E2 Allocators'!$B$15:$W$15, 0),FALSE)*$G129), 0, VLOOKUP(VLOOKUP($A129, 'E4 TB Allocation Details'!$A$18:$L$205, MATCH("Customer ID", 'E4 TB Allocation Details'!$A$18:$L$18, 0),FALSE), 'E2 Allocators'!$B$15:$W$361, MATCH('O5 Details by Class &amp; Accounts'!AO$18, 'E2 Allocators'!$B$15:$W$15, 0),FALSE)*$G129)</f>
        <v>0</v>
      </c>
      <c r="AP129" s="1412">
        <f ca="1">IF(ISERROR(VLOOKUP(VLOOKUP($A129, 'E4 TB Allocation Details'!$A$18:$L$205, MATCH("Customer ID", 'E4 TB Allocation Details'!$A$18:$L$18, 0),FALSE), 'E2 Allocators'!$B$15:$W$361, MATCH('O5 Details by Class &amp; Accounts'!AP$18, 'E2 Allocators'!$B$15:$W$15, 0),FALSE)*$G129), 0, VLOOKUP(VLOOKUP($A129, 'E4 TB Allocation Details'!$A$18:$L$205, MATCH("Customer ID", 'E4 TB Allocation Details'!$A$18:$L$18, 0),FALSE), 'E2 Allocators'!$B$15:$W$361, MATCH('O5 Details by Class &amp; Accounts'!AP$18, 'E2 Allocators'!$B$15:$W$15, 0),FALSE)*$G129)</f>
        <v>0</v>
      </c>
      <c r="AQ129" s="1412">
        <f ca="1">IF(ISERROR(VLOOKUP(VLOOKUP($A129, 'E4 TB Allocation Details'!$A$18:$L$205, MATCH("Customer ID", 'E4 TB Allocation Details'!$A$18:$L$18, 0),FALSE), 'E2 Allocators'!$B$15:$W$361, MATCH('O5 Details by Class &amp; Accounts'!AQ$18, 'E2 Allocators'!$B$15:$W$15, 0),FALSE)*$G129), 0, VLOOKUP(VLOOKUP($A129, 'E4 TB Allocation Details'!$A$18:$L$205, MATCH("Customer ID", 'E4 TB Allocation Details'!$A$18:$L$18, 0),FALSE), 'E2 Allocators'!$B$15:$W$361, MATCH('O5 Details by Class &amp; Accounts'!AQ$18, 'E2 Allocators'!$B$15:$W$15, 0),FALSE)*$G129)</f>
        <v>0</v>
      </c>
      <c r="AR129" s="1412">
        <f ca="1">IF(ISERROR(VLOOKUP(VLOOKUP($A129, 'E4 TB Allocation Details'!$A$18:$L$205, MATCH("Customer ID", 'E4 TB Allocation Details'!$A$18:$L$18, 0),FALSE), 'E2 Allocators'!$B$15:$W$361, MATCH('O5 Details by Class &amp; Accounts'!AR$18, 'E2 Allocators'!$B$15:$W$15, 0),FALSE)*$G129), 0, VLOOKUP(VLOOKUP($A129, 'E4 TB Allocation Details'!$A$18:$L$205, MATCH("Customer ID", 'E4 TB Allocation Details'!$A$18:$L$18, 0),FALSE), 'E2 Allocators'!$B$15:$W$361, MATCH('O5 Details by Class &amp; Accounts'!AR$18, 'E2 Allocators'!$B$15:$W$15, 0),FALSE)*$G129)</f>
        <v>0</v>
      </c>
      <c r="AS129" s="1412">
        <f ca="1">IF(ISERROR(VLOOKUP(VLOOKUP($A129, 'E4 TB Allocation Details'!$A$18:$L$205, MATCH("Customer ID", 'E4 TB Allocation Details'!$A$18:$L$18, 0),FALSE), 'E2 Allocators'!$B$15:$W$361, MATCH('O5 Details by Class &amp; Accounts'!AS$18, 'E2 Allocators'!$B$15:$W$15, 0),FALSE)*$G129), 0, VLOOKUP(VLOOKUP($A129, 'E4 TB Allocation Details'!$A$18:$L$205, MATCH("Customer ID", 'E4 TB Allocation Details'!$A$18:$L$18, 0),FALSE), 'E2 Allocators'!$B$15:$W$361, MATCH('O5 Details by Class &amp; Accounts'!AS$18, 'E2 Allocators'!$B$15:$W$15, 0),FALSE)*$G129)</f>
        <v>0</v>
      </c>
      <c r="AT129" s="1412">
        <f ca="1">IF(ISERROR(VLOOKUP(VLOOKUP($A129, 'E4 TB Allocation Details'!$A$18:$L$205, MATCH("Customer ID", 'E4 TB Allocation Details'!$A$18:$L$18, 0),FALSE), 'E2 Allocators'!$B$15:$W$361, MATCH('O5 Details by Class &amp; Accounts'!AT$18, 'E2 Allocators'!$B$15:$W$15, 0),FALSE)*$G129), 0, VLOOKUP(VLOOKUP($A129, 'E4 TB Allocation Details'!$A$18:$L$205, MATCH("Customer ID", 'E4 TB Allocation Details'!$A$18:$L$18, 0),FALSE), 'E2 Allocators'!$B$15:$W$361, MATCH('O5 Details by Class &amp; Accounts'!AT$18, 'E2 Allocators'!$B$15:$W$15, 0),FALSE)*$G129)</f>
        <v>0</v>
      </c>
      <c r="AU129" s="1412">
        <f ca="1">IF(ISERROR(VLOOKUP(VLOOKUP($A129, 'E4 TB Allocation Details'!$A$18:$L$205, MATCH("Customer ID", 'E4 TB Allocation Details'!$A$18:$L$18, 0),FALSE), 'E2 Allocators'!$B$15:$W$361, MATCH('O5 Details by Class &amp; Accounts'!AU$18, 'E2 Allocators'!$B$15:$W$15, 0),FALSE)*$G129), 0, VLOOKUP(VLOOKUP($A129, 'E4 TB Allocation Details'!$A$18:$L$205, MATCH("Customer ID", 'E4 TB Allocation Details'!$A$18:$L$18, 0),FALSE), 'E2 Allocators'!$B$15:$W$361, MATCH('O5 Details by Class &amp; Accounts'!AU$18, 'E2 Allocators'!$B$15:$W$15, 0),FALSE)*$G129)</f>
        <v>0</v>
      </c>
      <c r="AV129" s="1412">
        <f ca="1">IF(ISERROR(VLOOKUP(VLOOKUP($A129, 'E4 TB Allocation Details'!$A$18:$L$205, MATCH("Customer ID", 'E4 TB Allocation Details'!$A$18:$L$18, 0),FALSE), 'E2 Allocators'!$B$15:$W$361, MATCH('O5 Details by Class &amp; Accounts'!AV$18, 'E2 Allocators'!$B$15:$W$15, 0),FALSE)*$G129), 0, VLOOKUP(VLOOKUP($A129, 'E4 TB Allocation Details'!$A$18:$L$205, MATCH("Customer ID", 'E4 TB Allocation Details'!$A$18:$L$18, 0),FALSE), 'E2 Allocators'!$B$15:$W$361, MATCH('O5 Details by Class &amp; Accounts'!AV$18, 'E2 Allocators'!$B$15:$W$15, 0),FALSE)*$G129)</f>
        <v>0</v>
      </c>
      <c r="AW129" s="1412">
        <f ca="1">IF(ISERROR(VLOOKUP(VLOOKUP($A129, 'E4 TB Allocation Details'!$A$18:$L$205, MATCH("Customer ID", 'E4 TB Allocation Details'!$A$18:$L$18, 0),FALSE), 'E2 Allocators'!$B$15:$W$361, MATCH('O5 Details by Class &amp; Accounts'!AW$18, 'E2 Allocators'!$B$15:$W$15, 0),FALSE)*$G129), 0, VLOOKUP(VLOOKUP($A129, 'E4 TB Allocation Details'!$A$18:$L$205, MATCH("Customer ID", 'E4 TB Allocation Details'!$A$18:$L$18, 0),FALSE), 'E2 Allocators'!$B$15:$W$361, MATCH('O5 Details by Class &amp; Accounts'!AW$18, 'E2 Allocators'!$B$15:$W$15, 0),FALSE)*$G129)</f>
        <v>0</v>
      </c>
      <c r="AX129" s="1412">
        <f t="shared" si="33"/>
        <v>0</v>
      </c>
      <c r="AY129" s="1412">
        <f ca="1">IF(ISERROR(VLOOKUP(VLOOKUP($A129, 'E4 TB Allocation Details'!$A$18:$L$205, MATCH("Misc ID", 'E4 TB Allocation Details'!$A$18:$L$18, 0),FALSE), 'E2 Allocators'!$B$15:$W$361, MATCH('O5 Details by Class &amp; Accounts'!AY$18, 'E2 Allocators'!$B$15:$W$15, 0),FALSE)*$E129), 0, VLOOKUP(VLOOKUP($A129, 'E4 TB Allocation Details'!$A$18:$L$205, MATCH("Misc ID", 'E4 TB Allocation Details'!$A$18:$L$18, 0),FALSE), 'E2 Allocators'!$B$15:$W$361, MATCH('O5 Details by Class &amp; Accounts'!AY$18, 'E2 Allocators'!$B$15:$W$15, 0),FALSE)*$E129)</f>
        <v>0</v>
      </c>
      <c r="AZ129" s="1412">
        <f ca="1">IF(ISERROR(VLOOKUP(VLOOKUP($A129, 'E4 TB Allocation Details'!$A$18:$L$205, MATCH("Misc ID", 'E4 TB Allocation Details'!$A$18:$L$18, 0),FALSE), 'E2 Allocators'!$B$15:$W$361, MATCH('O5 Details by Class &amp; Accounts'!AZ$18, 'E2 Allocators'!$B$15:$W$15, 0),FALSE)*$E129), 0, VLOOKUP(VLOOKUP($A129, 'E4 TB Allocation Details'!$A$18:$L$205, MATCH("Misc ID", 'E4 TB Allocation Details'!$A$18:$L$18, 0),FALSE), 'E2 Allocators'!$B$15:$W$361, MATCH('O5 Details by Class &amp; Accounts'!AZ$18, 'E2 Allocators'!$B$15:$W$15, 0),FALSE)*$E129)</f>
        <v>0</v>
      </c>
      <c r="BA129" s="1412">
        <f ca="1">IF(ISERROR(VLOOKUP(VLOOKUP($A129, 'E4 TB Allocation Details'!$A$18:$L$205, MATCH("Misc ID", 'E4 TB Allocation Details'!$A$18:$L$18, 0),FALSE), 'E2 Allocators'!$B$15:$W$361, MATCH('O5 Details by Class &amp; Accounts'!BA$18, 'E2 Allocators'!$B$15:$W$15, 0),FALSE)*$E129), 0, VLOOKUP(VLOOKUP($A129, 'E4 TB Allocation Details'!$A$18:$L$205, MATCH("Misc ID", 'E4 TB Allocation Details'!$A$18:$L$18, 0),FALSE), 'E2 Allocators'!$B$15:$W$361, MATCH('O5 Details by Class &amp; Accounts'!BA$18, 'E2 Allocators'!$B$15:$W$15, 0),FALSE)*$E129)</f>
        <v>0</v>
      </c>
      <c r="BB129" s="1412">
        <f ca="1">IF(ISERROR(VLOOKUP(VLOOKUP($A129, 'E4 TB Allocation Details'!$A$18:$L$205, MATCH("Misc ID", 'E4 TB Allocation Details'!$A$18:$L$18, 0),FALSE), 'E2 Allocators'!$B$15:$W$361, MATCH('O5 Details by Class &amp; Accounts'!BB$18, 'E2 Allocators'!$B$15:$W$15, 0),FALSE)*$E129), 0, VLOOKUP(VLOOKUP($A129, 'E4 TB Allocation Details'!$A$18:$L$205, MATCH("Misc ID", 'E4 TB Allocation Details'!$A$18:$L$18, 0),FALSE), 'E2 Allocators'!$B$15:$W$361, MATCH('O5 Details by Class &amp; Accounts'!BB$18, 'E2 Allocators'!$B$15:$W$15, 0),FALSE)*$E129)</f>
        <v>0</v>
      </c>
      <c r="BC129" s="1412">
        <f ca="1">IF(ISERROR(VLOOKUP(VLOOKUP($A129, 'E4 TB Allocation Details'!$A$18:$L$205, MATCH("Misc ID", 'E4 TB Allocation Details'!$A$18:$L$18, 0),FALSE), 'E2 Allocators'!$B$15:$W$361, MATCH('O5 Details by Class &amp; Accounts'!BC$18, 'E2 Allocators'!$B$15:$W$15, 0),FALSE)*$E129), 0, VLOOKUP(VLOOKUP($A129, 'E4 TB Allocation Details'!$A$18:$L$205, MATCH("Misc ID", 'E4 TB Allocation Details'!$A$18:$L$18, 0),FALSE), 'E2 Allocators'!$B$15:$W$361, MATCH('O5 Details by Class &amp; Accounts'!BC$18, 'E2 Allocators'!$B$15:$W$15, 0),FALSE)*$E129)</f>
        <v>0</v>
      </c>
      <c r="BD129" s="1412">
        <f ca="1">IF(ISERROR(VLOOKUP(VLOOKUP($A129, 'E4 TB Allocation Details'!$A$18:$L$205, MATCH("Misc ID", 'E4 TB Allocation Details'!$A$18:$L$18, 0),FALSE), 'E2 Allocators'!$B$15:$W$361, MATCH('O5 Details by Class &amp; Accounts'!BD$18, 'E2 Allocators'!$B$15:$W$15, 0),FALSE)*$E129), 0, VLOOKUP(VLOOKUP($A129, 'E4 TB Allocation Details'!$A$18:$L$205, MATCH("Misc ID", 'E4 TB Allocation Details'!$A$18:$L$18, 0),FALSE), 'E2 Allocators'!$B$15:$W$361, MATCH('O5 Details by Class &amp; Accounts'!BD$18, 'E2 Allocators'!$B$15:$W$15, 0),FALSE)*$E129)</f>
        <v>0</v>
      </c>
      <c r="BE129" s="1412">
        <f ca="1">IF(ISERROR(VLOOKUP(VLOOKUP($A129, 'E4 TB Allocation Details'!$A$18:$L$205, MATCH("Misc ID", 'E4 TB Allocation Details'!$A$18:$L$18, 0),FALSE), 'E2 Allocators'!$B$15:$W$361, MATCH('O5 Details by Class &amp; Accounts'!BE$18, 'E2 Allocators'!$B$15:$W$15, 0),FALSE)*$E129), 0, VLOOKUP(VLOOKUP($A129, 'E4 TB Allocation Details'!$A$18:$L$205, MATCH("Misc ID", 'E4 TB Allocation Details'!$A$18:$L$18, 0),FALSE), 'E2 Allocators'!$B$15:$W$361, MATCH('O5 Details by Class &amp; Accounts'!BE$18, 'E2 Allocators'!$B$15:$W$15, 0),FALSE)*$E129)</f>
        <v>0</v>
      </c>
      <c r="BF129" s="1412">
        <f ca="1">IF(ISERROR(VLOOKUP(VLOOKUP($A129, 'E4 TB Allocation Details'!$A$18:$L$205, MATCH("Misc ID", 'E4 TB Allocation Details'!$A$18:$L$18, 0),FALSE), 'E2 Allocators'!$B$15:$W$361, MATCH('O5 Details by Class &amp; Accounts'!BF$18, 'E2 Allocators'!$B$15:$W$15, 0),FALSE)*$E129), 0, VLOOKUP(VLOOKUP($A129, 'E4 TB Allocation Details'!$A$18:$L$205, MATCH("Misc ID", 'E4 TB Allocation Details'!$A$18:$L$18, 0),FALSE), 'E2 Allocators'!$B$15:$W$361, MATCH('O5 Details by Class &amp; Accounts'!BF$18, 'E2 Allocators'!$B$15:$W$15, 0),FALSE)*$E129)</f>
        <v>0</v>
      </c>
      <c r="BG129" s="1412">
        <f ca="1">IF(ISERROR(VLOOKUP(VLOOKUP($A129, 'E4 TB Allocation Details'!$A$18:$L$205, MATCH("Misc ID", 'E4 TB Allocation Details'!$A$18:$L$18, 0),FALSE), 'E2 Allocators'!$B$15:$W$361, MATCH('O5 Details by Class &amp; Accounts'!BG$18, 'E2 Allocators'!$B$15:$W$15, 0),FALSE)*$E129), 0, VLOOKUP(VLOOKUP($A129, 'E4 TB Allocation Details'!$A$18:$L$205, MATCH("Misc ID", 'E4 TB Allocation Details'!$A$18:$L$18, 0),FALSE), 'E2 Allocators'!$B$15:$W$361, MATCH('O5 Details by Class &amp; Accounts'!BG$18, 'E2 Allocators'!$B$15:$W$15, 0),FALSE)*$E129)</f>
        <v>0</v>
      </c>
      <c r="BH129" s="1412">
        <f ca="1">IF(ISERROR(VLOOKUP(VLOOKUP($A129, 'E4 TB Allocation Details'!$A$18:$L$205, MATCH("Misc ID", 'E4 TB Allocation Details'!$A$18:$L$18, 0),FALSE), 'E2 Allocators'!$B$15:$W$361, MATCH('O5 Details by Class &amp; Accounts'!BH$18, 'E2 Allocators'!$B$15:$W$15, 0),FALSE)*$E129), 0, VLOOKUP(VLOOKUP($A129, 'E4 TB Allocation Details'!$A$18:$L$205, MATCH("Misc ID", 'E4 TB Allocation Details'!$A$18:$L$18, 0),FALSE), 'E2 Allocators'!$B$15:$W$361, MATCH('O5 Details by Class &amp; Accounts'!BH$18, 'E2 Allocators'!$B$15:$W$15, 0),FALSE)*$E129)</f>
        <v>0</v>
      </c>
      <c r="BI129" s="1412">
        <f ca="1">IF(ISERROR(VLOOKUP(VLOOKUP($A129, 'E4 TB Allocation Details'!$A$18:$L$205, MATCH("Misc ID", 'E4 TB Allocation Details'!$A$18:$L$18, 0),FALSE), 'E2 Allocators'!$B$15:$W$361, MATCH('O5 Details by Class &amp; Accounts'!BI$18, 'E2 Allocators'!$B$15:$W$15, 0),FALSE)*$E129), 0, VLOOKUP(VLOOKUP($A129, 'E4 TB Allocation Details'!$A$18:$L$205, MATCH("Misc ID", 'E4 TB Allocation Details'!$A$18:$L$18, 0),FALSE), 'E2 Allocators'!$B$15:$W$361, MATCH('O5 Details by Class &amp; Accounts'!BI$18, 'E2 Allocators'!$B$15:$W$15, 0),FALSE)*$E129)</f>
        <v>0</v>
      </c>
      <c r="BJ129" s="1412">
        <f ca="1">IF(ISERROR(VLOOKUP(VLOOKUP($A129, 'E4 TB Allocation Details'!$A$18:$L$205, MATCH("Misc ID", 'E4 TB Allocation Details'!$A$18:$L$18, 0),FALSE), 'E2 Allocators'!$B$15:$W$361, MATCH('O5 Details by Class &amp; Accounts'!BJ$18, 'E2 Allocators'!$B$15:$W$15, 0),FALSE)*$E129), 0, VLOOKUP(VLOOKUP($A129, 'E4 TB Allocation Details'!$A$18:$L$205, MATCH("Misc ID", 'E4 TB Allocation Details'!$A$18:$L$18, 0),FALSE), 'E2 Allocators'!$B$15:$W$361, MATCH('O5 Details by Class &amp; Accounts'!BJ$18, 'E2 Allocators'!$B$15:$W$15, 0),FALSE)*$E129)</f>
        <v>0</v>
      </c>
      <c r="BK129" s="1412">
        <f ca="1">IF(ISERROR(VLOOKUP(VLOOKUP($A129, 'E4 TB Allocation Details'!$A$18:$L$205, MATCH("Misc ID", 'E4 TB Allocation Details'!$A$18:$L$18, 0),FALSE), 'E2 Allocators'!$B$15:$W$361, MATCH('O5 Details by Class &amp; Accounts'!BK$18, 'E2 Allocators'!$B$15:$W$15, 0),FALSE)*$E129), 0, VLOOKUP(VLOOKUP($A129, 'E4 TB Allocation Details'!$A$18:$L$205, MATCH("Misc ID", 'E4 TB Allocation Details'!$A$18:$L$18, 0),FALSE), 'E2 Allocators'!$B$15:$W$361, MATCH('O5 Details by Class &amp; Accounts'!BK$18, 'E2 Allocators'!$B$15:$W$15, 0),FALSE)*$E129)</f>
        <v>0</v>
      </c>
      <c r="BL129" s="1412">
        <f ca="1">IF(ISERROR(VLOOKUP(VLOOKUP($A129, 'E4 TB Allocation Details'!$A$18:$L$205, MATCH("Misc ID", 'E4 TB Allocation Details'!$A$18:$L$18, 0),FALSE), 'E2 Allocators'!$B$15:$W$361, MATCH('O5 Details by Class &amp; Accounts'!BL$18, 'E2 Allocators'!$B$15:$W$15, 0),FALSE)*$E129), 0, VLOOKUP(VLOOKUP($A129, 'E4 TB Allocation Details'!$A$18:$L$205, MATCH("Misc ID", 'E4 TB Allocation Details'!$A$18:$L$18, 0),FALSE), 'E2 Allocators'!$B$15:$W$361, MATCH('O5 Details by Class &amp; Accounts'!BL$18, 'E2 Allocators'!$B$15:$W$15, 0),FALSE)*$E129)</f>
        <v>0</v>
      </c>
      <c r="BM129" s="1412">
        <f ca="1">IF(ISERROR(VLOOKUP(VLOOKUP($A129, 'E4 TB Allocation Details'!$A$18:$L$205, MATCH("Misc ID", 'E4 TB Allocation Details'!$A$18:$L$18, 0),FALSE), 'E2 Allocators'!$B$15:$W$361, MATCH('O5 Details by Class &amp; Accounts'!BM$18, 'E2 Allocators'!$B$15:$W$15, 0),FALSE)*$E129), 0, VLOOKUP(VLOOKUP($A129, 'E4 TB Allocation Details'!$A$18:$L$205, MATCH("Misc ID", 'E4 TB Allocation Details'!$A$18:$L$18, 0),FALSE), 'E2 Allocators'!$B$15:$W$361, MATCH('O5 Details by Class &amp; Accounts'!BM$18, 'E2 Allocators'!$B$15:$W$15, 0),FALSE)*$E129)</f>
        <v>0</v>
      </c>
      <c r="BN129" s="1412">
        <f ca="1">IF(ISERROR(VLOOKUP(VLOOKUP($A129, 'E4 TB Allocation Details'!$A$18:$L$205, MATCH("Misc ID", 'E4 TB Allocation Details'!$A$18:$L$18, 0),FALSE), 'E2 Allocators'!$B$15:$W$361, MATCH('O5 Details by Class &amp; Accounts'!BN$18, 'E2 Allocators'!$B$15:$W$15, 0),FALSE)*$E129), 0, VLOOKUP(VLOOKUP($A129, 'E4 TB Allocation Details'!$A$18:$L$205, MATCH("Misc ID", 'E4 TB Allocation Details'!$A$18:$L$18, 0),FALSE), 'E2 Allocators'!$B$15:$W$361, MATCH('O5 Details by Class &amp; Accounts'!BN$18, 'E2 Allocators'!$B$15:$W$15, 0),FALSE)*$E129)</f>
        <v>0</v>
      </c>
      <c r="BO129" s="1412">
        <f ca="1">IF(ISERROR(VLOOKUP(VLOOKUP($A129, 'E4 TB Allocation Details'!$A$18:$L$205, MATCH("Misc ID", 'E4 TB Allocation Details'!$A$18:$L$18, 0),FALSE), 'E2 Allocators'!$B$15:$W$361, MATCH('O5 Details by Class &amp; Accounts'!BO$18, 'E2 Allocators'!$B$15:$W$15, 0),FALSE)*$E129), 0, VLOOKUP(VLOOKUP($A129, 'E4 TB Allocation Details'!$A$18:$L$205, MATCH("Misc ID", 'E4 TB Allocation Details'!$A$18:$L$18, 0),FALSE), 'E2 Allocators'!$B$15:$W$361, MATCH('O5 Details by Class &amp; Accounts'!BO$18, 'E2 Allocators'!$B$15:$W$15, 0),FALSE)*$E129)</f>
        <v>0</v>
      </c>
      <c r="BP129" s="1412">
        <f ca="1">IF(ISERROR(VLOOKUP(VLOOKUP($A129, 'E4 TB Allocation Details'!$A$18:$L$205, MATCH("Misc ID", 'E4 TB Allocation Details'!$A$18:$L$18, 0),FALSE), 'E2 Allocators'!$B$15:$W$361, MATCH('O5 Details by Class &amp; Accounts'!BP$18, 'E2 Allocators'!$B$15:$W$15, 0),FALSE)*$E129), 0, VLOOKUP(VLOOKUP($A129, 'E4 TB Allocation Details'!$A$18:$L$205, MATCH("Misc ID", 'E4 TB Allocation Details'!$A$18:$L$18, 0),FALSE), 'E2 Allocators'!$B$15:$W$361, MATCH('O5 Details by Class &amp; Accounts'!BP$18, 'E2 Allocators'!$B$15:$W$15, 0),FALSE)*$E129)</f>
        <v>0</v>
      </c>
      <c r="BQ129" s="1412">
        <f ca="1">IF(ISERROR(VLOOKUP(VLOOKUP($A129, 'E4 TB Allocation Details'!$A$18:$L$205, MATCH("Misc ID", 'E4 TB Allocation Details'!$A$18:$L$18, 0),FALSE), 'E2 Allocators'!$B$15:$W$361, MATCH('O5 Details by Class &amp; Accounts'!BQ$18, 'E2 Allocators'!$B$15:$W$15, 0),FALSE)*$E129), 0, VLOOKUP(VLOOKUP($A129, 'E4 TB Allocation Details'!$A$18:$L$205, MATCH("Misc ID", 'E4 TB Allocation Details'!$A$18:$L$18, 0),FALSE), 'E2 Allocators'!$B$15:$W$361, MATCH('O5 Details by Class &amp; Accounts'!BQ$18, 'E2 Allocators'!$B$15:$W$15, 0),FALSE)*$E129)</f>
        <v>0</v>
      </c>
      <c r="BR129" s="1412">
        <f ca="1">IF(ISERROR(VLOOKUP(VLOOKUP($A129, 'E4 TB Allocation Details'!$A$18:$L$205, MATCH("Misc ID", 'E4 TB Allocation Details'!$A$18:$L$18, 0),FALSE), 'E2 Allocators'!$B$15:$W$361, MATCH('O5 Details by Class &amp; Accounts'!BR$18, 'E2 Allocators'!$B$15:$W$15, 0),FALSE)*$E129), 0, VLOOKUP(VLOOKUP($A129, 'E4 TB Allocation Details'!$A$18:$L$205, MATCH("Misc ID", 'E4 TB Allocation Details'!$A$18:$L$18, 0),FALSE), 'E2 Allocators'!$B$15:$W$361, MATCH('O5 Details by Class &amp; Accounts'!BR$18, 'E2 Allocators'!$B$15:$W$15, 0),FALSE)*$E129)</f>
        <v>0</v>
      </c>
      <c r="BS129" s="1412">
        <f t="shared" si="34"/>
        <v>0</v>
      </c>
      <c r="BT129" s="1412">
        <f ca="1">IF(ISERROR(VLOOKUP(VLOOKUP($A129, 'E4 TB Allocation Details'!$A$18:$L$205, MATCH("A &amp; G ID", 'E4 TB Allocation Details'!$A$18:$L$18, 0),FALSE), 'E2 Allocators'!$B$15:$W$361, MATCH('O5 Details by Class &amp; Accounts'!BT$18, 'E2 Allocators'!$B$15:$W$15, 0),FALSE)*$E129), 0, VLOOKUP(VLOOKUP($A129, 'E4 TB Allocation Details'!$A$18:$L$205, MATCH("A &amp; G ID", 'E4 TB Allocation Details'!$A$18:$L$18, 0),FALSE), 'E2 Allocators'!$B$15:$W$361, MATCH('O5 Details by Class &amp; Accounts'!BT$18, 'E2 Allocators'!$B$15:$W$15, 0),FALSE)*$E129)</f>
        <v>0</v>
      </c>
      <c r="BU129" s="1412">
        <f ca="1">IF(ISERROR(VLOOKUP(VLOOKUP($A129, 'E4 TB Allocation Details'!$A$18:$L$205, MATCH("A &amp; G ID", 'E4 TB Allocation Details'!$A$18:$L$18, 0),FALSE), 'E2 Allocators'!$B$15:$W$361, MATCH('O5 Details by Class &amp; Accounts'!BU$18, 'E2 Allocators'!$B$15:$W$15, 0),FALSE)*$E129), 0, VLOOKUP(VLOOKUP($A129, 'E4 TB Allocation Details'!$A$18:$L$205, MATCH("A &amp; G ID", 'E4 TB Allocation Details'!$A$18:$L$18, 0),FALSE), 'E2 Allocators'!$B$15:$W$361, MATCH('O5 Details by Class &amp; Accounts'!BU$18, 'E2 Allocators'!$B$15:$W$15, 0),FALSE)*$E129)</f>
        <v>0</v>
      </c>
      <c r="BV129" s="1412">
        <f ca="1">IF(ISERROR(VLOOKUP(VLOOKUP($A129, 'E4 TB Allocation Details'!$A$18:$L$205, MATCH("A &amp; G ID", 'E4 TB Allocation Details'!$A$18:$L$18, 0),FALSE), 'E2 Allocators'!$B$15:$W$361, MATCH('O5 Details by Class &amp; Accounts'!BV$18, 'E2 Allocators'!$B$15:$W$15, 0),FALSE)*$E129), 0, VLOOKUP(VLOOKUP($A129, 'E4 TB Allocation Details'!$A$18:$L$205, MATCH("A &amp; G ID", 'E4 TB Allocation Details'!$A$18:$L$18, 0),FALSE), 'E2 Allocators'!$B$15:$W$361, MATCH('O5 Details by Class &amp; Accounts'!BV$18, 'E2 Allocators'!$B$15:$W$15, 0),FALSE)*$E129)</f>
        <v>0</v>
      </c>
      <c r="BW129" s="1412">
        <f ca="1">IF(ISERROR(VLOOKUP(VLOOKUP($A129, 'E4 TB Allocation Details'!$A$18:$L$205, MATCH("A &amp; G ID", 'E4 TB Allocation Details'!$A$18:$L$18, 0),FALSE), 'E2 Allocators'!$B$15:$W$361, MATCH('O5 Details by Class &amp; Accounts'!BW$18, 'E2 Allocators'!$B$15:$W$15, 0),FALSE)*$E129), 0, VLOOKUP(VLOOKUP($A129, 'E4 TB Allocation Details'!$A$18:$L$205, MATCH("A &amp; G ID", 'E4 TB Allocation Details'!$A$18:$L$18, 0),FALSE), 'E2 Allocators'!$B$15:$W$361, MATCH('O5 Details by Class &amp; Accounts'!BW$18, 'E2 Allocators'!$B$15:$W$15, 0),FALSE)*$E129)</f>
        <v>0</v>
      </c>
      <c r="BX129" s="1412">
        <f ca="1">IF(ISERROR(VLOOKUP(VLOOKUP($A129, 'E4 TB Allocation Details'!$A$18:$L$205, MATCH("A &amp; G ID", 'E4 TB Allocation Details'!$A$18:$L$18, 0),FALSE), 'E2 Allocators'!$B$15:$W$361, MATCH('O5 Details by Class &amp; Accounts'!BX$18, 'E2 Allocators'!$B$15:$W$15, 0),FALSE)*$E129), 0, VLOOKUP(VLOOKUP($A129, 'E4 TB Allocation Details'!$A$18:$L$205, MATCH("A &amp; G ID", 'E4 TB Allocation Details'!$A$18:$L$18, 0),FALSE), 'E2 Allocators'!$B$15:$W$361, MATCH('O5 Details by Class &amp; Accounts'!BX$18, 'E2 Allocators'!$B$15:$W$15, 0),FALSE)*$E129)</f>
        <v>0</v>
      </c>
      <c r="BY129" s="1412">
        <f ca="1">IF(ISERROR(VLOOKUP(VLOOKUP($A129, 'E4 TB Allocation Details'!$A$18:$L$205, MATCH("A &amp; G ID", 'E4 TB Allocation Details'!$A$18:$L$18, 0),FALSE), 'E2 Allocators'!$B$15:$W$361, MATCH('O5 Details by Class &amp; Accounts'!BY$18, 'E2 Allocators'!$B$15:$W$15, 0),FALSE)*$E129), 0, VLOOKUP(VLOOKUP($A129, 'E4 TB Allocation Details'!$A$18:$L$205, MATCH("A &amp; G ID", 'E4 TB Allocation Details'!$A$18:$L$18, 0),FALSE), 'E2 Allocators'!$B$15:$W$361, MATCH('O5 Details by Class &amp; Accounts'!BY$18, 'E2 Allocators'!$B$15:$W$15, 0),FALSE)*$E129)</f>
        <v>0</v>
      </c>
      <c r="BZ129" s="1412">
        <f ca="1">IF(ISERROR(VLOOKUP(VLOOKUP($A129, 'E4 TB Allocation Details'!$A$18:$L$205, MATCH("A &amp; G ID", 'E4 TB Allocation Details'!$A$18:$L$18, 0),FALSE), 'E2 Allocators'!$B$15:$W$361, MATCH('O5 Details by Class &amp; Accounts'!BZ$18, 'E2 Allocators'!$B$15:$W$15, 0),FALSE)*$E129), 0, VLOOKUP(VLOOKUP($A129, 'E4 TB Allocation Details'!$A$18:$L$205, MATCH("A &amp; G ID", 'E4 TB Allocation Details'!$A$18:$L$18, 0),FALSE), 'E2 Allocators'!$B$15:$W$361, MATCH('O5 Details by Class &amp; Accounts'!BZ$18, 'E2 Allocators'!$B$15:$W$15, 0),FALSE)*$E129)</f>
        <v>0</v>
      </c>
      <c r="CA129" s="1412">
        <f ca="1">IF(ISERROR(VLOOKUP(VLOOKUP($A129, 'E4 TB Allocation Details'!$A$18:$L$205, MATCH("A &amp; G ID", 'E4 TB Allocation Details'!$A$18:$L$18, 0),FALSE), 'E2 Allocators'!$B$15:$W$361, MATCH('O5 Details by Class &amp; Accounts'!CA$18, 'E2 Allocators'!$B$15:$W$15, 0),FALSE)*$E129), 0, VLOOKUP(VLOOKUP($A129, 'E4 TB Allocation Details'!$A$18:$L$205, MATCH("A &amp; G ID", 'E4 TB Allocation Details'!$A$18:$L$18, 0),FALSE), 'E2 Allocators'!$B$15:$W$361, MATCH('O5 Details by Class &amp; Accounts'!CA$18, 'E2 Allocators'!$B$15:$W$15, 0),FALSE)*$E129)</f>
        <v>0</v>
      </c>
      <c r="CB129" s="1412">
        <f ca="1">IF(ISERROR(VLOOKUP(VLOOKUP($A129, 'E4 TB Allocation Details'!$A$18:$L$205, MATCH("A &amp; G ID", 'E4 TB Allocation Details'!$A$18:$L$18, 0),FALSE), 'E2 Allocators'!$B$15:$W$361, MATCH('O5 Details by Class &amp; Accounts'!CB$18, 'E2 Allocators'!$B$15:$W$15, 0),FALSE)*$E129), 0, VLOOKUP(VLOOKUP($A129, 'E4 TB Allocation Details'!$A$18:$L$205, MATCH("A &amp; G ID", 'E4 TB Allocation Details'!$A$18:$L$18, 0),FALSE), 'E2 Allocators'!$B$15:$W$361, MATCH('O5 Details by Class &amp; Accounts'!CB$18, 'E2 Allocators'!$B$15:$W$15, 0),FALSE)*$E129)</f>
        <v>0</v>
      </c>
      <c r="CC129" s="1412">
        <f ca="1">IF(ISERROR(VLOOKUP(VLOOKUP($A129, 'E4 TB Allocation Details'!$A$18:$L$205, MATCH("A &amp; G ID", 'E4 TB Allocation Details'!$A$18:$L$18, 0),FALSE), 'E2 Allocators'!$B$15:$W$361, MATCH('O5 Details by Class &amp; Accounts'!CC$18, 'E2 Allocators'!$B$15:$W$15, 0),FALSE)*$E129), 0, VLOOKUP(VLOOKUP($A129, 'E4 TB Allocation Details'!$A$18:$L$205, MATCH("A &amp; G ID", 'E4 TB Allocation Details'!$A$18:$L$18, 0),FALSE), 'E2 Allocators'!$B$15:$W$361, MATCH('O5 Details by Class &amp; Accounts'!CC$18, 'E2 Allocators'!$B$15:$W$15, 0),FALSE)*$E129)</f>
        <v>0</v>
      </c>
      <c r="CD129" s="1412">
        <f ca="1">IF(ISERROR(VLOOKUP(VLOOKUP($A129, 'E4 TB Allocation Details'!$A$18:$L$205, MATCH("A &amp; G ID", 'E4 TB Allocation Details'!$A$18:$L$18, 0),FALSE), 'E2 Allocators'!$B$15:$W$361, MATCH('O5 Details by Class &amp; Accounts'!CD$18, 'E2 Allocators'!$B$15:$W$15, 0),FALSE)*$E129), 0, VLOOKUP(VLOOKUP($A129, 'E4 TB Allocation Details'!$A$18:$L$205, MATCH("A &amp; G ID", 'E4 TB Allocation Details'!$A$18:$L$18, 0),FALSE), 'E2 Allocators'!$B$15:$W$361, MATCH('O5 Details by Class &amp; Accounts'!CD$18, 'E2 Allocators'!$B$15:$W$15, 0),FALSE)*$E129)</f>
        <v>0</v>
      </c>
      <c r="CE129" s="1412">
        <f ca="1">IF(ISERROR(VLOOKUP(VLOOKUP($A129, 'E4 TB Allocation Details'!$A$18:$L$205, MATCH("A &amp; G ID", 'E4 TB Allocation Details'!$A$18:$L$18, 0),FALSE), 'E2 Allocators'!$B$15:$W$361, MATCH('O5 Details by Class &amp; Accounts'!CE$18, 'E2 Allocators'!$B$15:$W$15, 0),FALSE)*$E129), 0, VLOOKUP(VLOOKUP($A129, 'E4 TB Allocation Details'!$A$18:$L$205, MATCH("A &amp; G ID", 'E4 TB Allocation Details'!$A$18:$L$18, 0),FALSE), 'E2 Allocators'!$B$15:$W$361, MATCH('O5 Details by Class &amp; Accounts'!CE$18, 'E2 Allocators'!$B$15:$W$15, 0),FALSE)*$E129)</f>
        <v>0</v>
      </c>
      <c r="CF129" s="1412">
        <f ca="1">IF(ISERROR(VLOOKUP(VLOOKUP($A129, 'E4 TB Allocation Details'!$A$18:$L$205, MATCH("A &amp; G ID", 'E4 TB Allocation Details'!$A$18:$L$18, 0),FALSE), 'E2 Allocators'!$B$15:$W$361, MATCH('O5 Details by Class &amp; Accounts'!CF$18, 'E2 Allocators'!$B$15:$W$15, 0),FALSE)*$E129), 0, VLOOKUP(VLOOKUP($A129, 'E4 TB Allocation Details'!$A$18:$L$205, MATCH("A &amp; G ID", 'E4 TB Allocation Details'!$A$18:$L$18, 0),FALSE), 'E2 Allocators'!$B$15:$W$361, MATCH('O5 Details by Class &amp; Accounts'!CF$18, 'E2 Allocators'!$B$15:$W$15, 0),FALSE)*$E129)</f>
        <v>0</v>
      </c>
      <c r="CG129" s="1412">
        <f ca="1">IF(ISERROR(VLOOKUP(VLOOKUP($A129, 'E4 TB Allocation Details'!$A$18:$L$205, MATCH("A &amp; G ID", 'E4 TB Allocation Details'!$A$18:$L$18, 0),FALSE), 'E2 Allocators'!$B$15:$W$361, MATCH('O5 Details by Class &amp; Accounts'!CG$18, 'E2 Allocators'!$B$15:$W$15, 0),FALSE)*$E129), 0, VLOOKUP(VLOOKUP($A129, 'E4 TB Allocation Details'!$A$18:$L$205, MATCH("A &amp; G ID", 'E4 TB Allocation Details'!$A$18:$L$18, 0),FALSE), 'E2 Allocators'!$B$15:$W$361, MATCH('O5 Details by Class &amp; Accounts'!CG$18, 'E2 Allocators'!$B$15:$W$15, 0),FALSE)*$E129)</f>
        <v>0</v>
      </c>
      <c r="CH129" s="1412">
        <f ca="1">IF(ISERROR(VLOOKUP(VLOOKUP($A129, 'E4 TB Allocation Details'!$A$18:$L$205, MATCH("A &amp; G ID", 'E4 TB Allocation Details'!$A$18:$L$18, 0),FALSE), 'E2 Allocators'!$B$15:$W$361, MATCH('O5 Details by Class &amp; Accounts'!CH$18, 'E2 Allocators'!$B$15:$W$15, 0),FALSE)*$E129), 0, VLOOKUP(VLOOKUP($A129, 'E4 TB Allocation Details'!$A$18:$L$205, MATCH("A &amp; G ID", 'E4 TB Allocation Details'!$A$18:$L$18, 0),FALSE), 'E2 Allocators'!$B$15:$W$361, MATCH('O5 Details by Class &amp; Accounts'!CH$18, 'E2 Allocators'!$B$15:$W$15, 0),FALSE)*$E129)</f>
        <v>0</v>
      </c>
      <c r="CI129" s="1412">
        <f ca="1">IF(ISERROR(VLOOKUP(VLOOKUP($A129, 'E4 TB Allocation Details'!$A$18:$L$205, MATCH("A &amp; G ID", 'E4 TB Allocation Details'!$A$18:$L$18, 0),FALSE), 'E2 Allocators'!$B$15:$W$361, MATCH('O5 Details by Class &amp; Accounts'!CI$18, 'E2 Allocators'!$B$15:$W$15, 0),FALSE)*$E129), 0, VLOOKUP(VLOOKUP($A129, 'E4 TB Allocation Details'!$A$18:$L$205, MATCH("A &amp; G ID", 'E4 TB Allocation Details'!$A$18:$L$18, 0),FALSE), 'E2 Allocators'!$B$15:$W$361, MATCH('O5 Details by Class &amp; Accounts'!CI$18, 'E2 Allocators'!$B$15:$W$15, 0),FALSE)*$E129)</f>
        <v>0</v>
      </c>
      <c r="CJ129" s="1412">
        <f ca="1">IF(ISERROR(VLOOKUP(VLOOKUP($A129, 'E4 TB Allocation Details'!$A$18:$L$205, MATCH("A &amp; G ID", 'E4 TB Allocation Details'!$A$18:$L$18, 0),FALSE), 'E2 Allocators'!$B$15:$W$361, MATCH('O5 Details by Class &amp; Accounts'!CJ$18, 'E2 Allocators'!$B$15:$W$15, 0),FALSE)*$E129), 0, VLOOKUP(VLOOKUP($A129, 'E4 TB Allocation Details'!$A$18:$L$205, MATCH("A &amp; G ID", 'E4 TB Allocation Details'!$A$18:$L$18, 0),FALSE), 'E2 Allocators'!$B$15:$W$361, MATCH('O5 Details by Class &amp; Accounts'!CJ$18, 'E2 Allocators'!$B$15:$W$15, 0),FALSE)*$E129)</f>
        <v>0</v>
      </c>
      <c r="CK129" s="1412">
        <f ca="1">IF(ISERROR(VLOOKUP(VLOOKUP($A129, 'E4 TB Allocation Details'!$A$18:$L$205, MATCH("A &amp; G ID", 'E4 TB Allocation Details'!$A$18:$L$18, 0),FALSE), 'E2 Allocators'!$B$15:$W$361, MATCH('O5 Details by Class &amp; Accounts'!CK$18, 'E2 Allocators'!$B$15:$W$15, 0),FALSE)*$E129), 0, VLOOKUP(VLOOKUP($A129, 'E4 TB Allocation Details'!$A$18:$L$205, MATCH("A &amp; G ID", 'E4 TB Allocation Details'!$A$18:$L$18, 0),FALSE), 'E2 Allocators'!$B$15:$W$361, MATCH('O5 Details by Class &amp; Accounts'!CK$18, 'E2 Allocators'!$B$15:$W$15, 0),FALSE)*$E129)</f>
        <v>0</v>
      </c>
      <c r="CL129" s="1412">
        <f ca="1">IF(ISERROR(VLOOKUP(VLOOKUP($A129, 'E4 TB Allocation Details'!$A$18:$L$205, MATCH("A &amp; G ID", 'E4 TB Allocation Details'!$A$18:$L$18, 0),FALSE), 'E2 Allocators'!$B$15:$W$361, MATCH('O5 Details by Class &amp; Accounts'!CL$18, 'E2 Allocators'!$B$15:$W$15, 0),FALSE)*$E129), 0, VLOOKUP(VLOOKUP($A129, 'E4 TB Allocation Details'!$A$18:$L$205, MATCH("A &amp; G ID", 'E4 TB Allocation Details'!$A$18:$L$18, 0),FALSE), 'E2 Allocators'!$B$15:$W$361, MATCH('O5 Details by Class &amp; Accounts'!CL$18, 'E2 Allocators'!$B$15:$W$15, 0),FALSE)*$E129)</f>
        <v>0</v>
      </c>
      <c r="CM129" s="1412">
        <f ca="1">IF(ISERROR(VLOOKUP(VLOOKUP($A129, 'E4 TB Allocation Details'!$A$18:$L$205, MATCH("A &amp; G ID", 'E4 TB Allocation Details'!$A$18:$L$18, 0),FALSE), 'E2 Allocators'!$B$15:$W$361, MATCH('O5 Details by Class &amp; Accounts'!CM$18, 'E2 Allocators'!$B$15:$W$15, 0),FALSE)*$E129), 0, VLOOKUP(VLOOKUP($A129, 'E4 TB Allocation Details'!$A$18:$L$205, MATCH("A &amp; G ID", 'E4 TB Allocation Details'!$A$18:$L$18, 0),FALSE), 'E2 Allocators'!$B$15:$W$361, MATCH('O5 Details by Class &amp; Accounts'!CM$18, 'E2 Allocators'!$B$15:$W$15, 0),FALSE)*$E129)</f>
        <v>0</v>
      </c>
      <c r="CN129" s="1412">
        <f t="shared" si="35"/>
        <v>0</v>
      </c>
      <c r="CO129" s="1792">
        <f t="shared" si="36"/>
        <v>0</v>
      </c>
      <c r="CQ129" s="2087">
        <v>1820</v>
      </c>
    </row>
    <row r="130" spans="1:95" s="81" customFormat="1" ht="25.5">
      <c r="A130" s="1177">
        <v>5020</v>
      </c>
      <c r="B130" s="1176" t="s">
        <v>1001</v>
      </c>
      <c r="C130" s="1789">
        <f ca="1">IF(ISERROR(VLOOKUP($A130,'I3 TB Data'!$A$23:$H$458,MATCH('O5 Details by Class &amp; Accounts'!$C$18, 'I3 TB Data'!$A$23:$H$23,0),0)), 0, VLOOKUP($A130,'I3 TB Data'!$A$23:$H$458,MATCH('O5 Details by Class &amp; Accounts'!$C$18,'I3 TB Data'!$A$23:$H$23,0),0))</f>
        <v>13000</v>
      </c>
      <c r="D130" s="1790"/>
      <c r="E130" s="1789">
        <f t="shared" si="24"/>
        <v>13000</v>
      </c>
      <c r="F130" s="1791">
        <f ca="1">IF(ISERROR(VLOOKUP($A130, 'E1 Categorization'!A33:E122, MATCH("Customer Component", 'E1 Categorization'!$A$33:$E$33,0), 0)), 0, IF(VLOOKUP($A130, 'E1 Categorization'!A33:E122, MATCH("Customer Component", 'E1 Categorization'!$A$33:$E$33,0), 0)=0, 'O5 Details by Class &amp; Accounts'!$E130, IF(AND(VLOOKUP($A130, 'E1 Categorization'!A33:E122, MATCH("Customer Component", 'E1 Categorization'!$A$33:$E$33,0), 0) &gt;0, VLOOKUP($A130, 'E1 Categorization'!A33:E122, MATCH("Customer Component", 'E1 Categorization'!$A$33:$E$33,0), 0)&lt;1), 'O5 Details by Class &amp; Accounts'!$E130*(1-VLOOKUP($A130, 'E1 Categorization'!A33:E122, MATCH("Customer Component", 'E1 Categorization'!$A$33:$E$33,0), 0)), 0)))</f>
        <v>8450</v>
      </c>
      <c r="G130" s="1791">
        <f ca="1">IF(ISERROR(VLOOKUP($A130, 'E1 Categorization'!A33:E122, MATCH("Customer Component", 'E1 Categorization'!$A$33:$E$33,0), 0)),0, IF(VLOOKUP($A130, 'E1 Categorization'!A33:E122, MATCH("Customer Component", 'E1 Categorization'!$A$33:$E$33,0), 0)=0, 0, IF(AND(VLOOKUP($A130, 'E1 Categorization'!A33:E122, MATCH("Customer Component", 'E1 Categorization'!$A$33:$E$33,0), 0) &gt;0, VLOOKUP($A130, 'E1 Categorization'!A33:E122, MATCH("Customer Component", 'E1 Categorization'!$A$33:$E$33,0), 0)&lt;1), 'O5 Details by Class &amp; Accounts'!$E130*(VLOOKUP($A130, 'E1 Categorization'!A33:E122, MATCH("Customer Component", 'E1 Categorization'!$A$33:$E$33,0), 0)), 'O5 Details by Class &amp; Accounts'!$E130)))</f>
        <v>4550</v>
      </c>
      <c r="H130" s="1412">
        <f t="shared" si="31"/>
        <v>13000</v>
      </c>
      <c r="I130" s="1412">
        <f ca="1">IF(ISERROR(VLOOKUP(VLOOKUP($A130, 'E4 TB Allocation Details'!$A$18:$L$205, MATCH("Demand ID", 'E4 TB Allocation Details'!$A$18:$L$18, 0),FALSE), 'E2 Allocators'!$B$15:$W$361, MATCH('O5 Details by Class &amp; Accounts'!I$18, 'E2 Allocators'!$B$15:$W$15, 0),FALSE)*$F130), 0, VLOOKUP(VLOOKUP($A130, 'E4 TB Allocation Details'!$A$18:$L$205, MATCH("Demand ID", 'E4 TB Allocation Details'!$A$18:$L$18, 0),FALSE), 'E2 Allocators'!$B$15:$W$361, MATCH('O5 Details by Class &amp; Accounts'!I$18, 'E2 Allocators'!$B$15:$W$15, 0),FALSE)*$F130)</f>
        <v>3820.0399535821366</v>
      </c>
      <c r="J130" s="1412">
        <f ca="1">IF(ISERROR(VLOOKUP(VLOOKUP($A130, 'E4 TB Allocation Details'!$A$18:$L$205, MATCH("Demand ID", 'E4 TB Allocation Details'!$A$18:$L$18, 0),FALSE), 'E2 Allocators'!$B$15:$W$361, MATCH('O5 Details by Class &amp; Accounts'!J$18, 'E2 Allocators'!$B$15:$W$15, 0),FALSE)*$F130), 0, VLOOKUP(VLOOKUP($A130, 'E4 TB Allocation Details'!$A$18:$L$205, MATCH("Demand ID", 'E4 TB Allocation Details'!$A$18:$L$18, 0),FALSE), 'E2 Allocators'!$B$15:$W$361, MATCH('O5 Details by Class &amp; Accounts'!J$18, 'E2 Allocators'!$B$15:$W$15, 0),FALSE)*$F130)</f>
        <v>1646.3475982182154</v>
      </c>
      <c r="K130" s="1412">
        <f ca="1">IF(ISERROR(VLOOKUP(VLOOKUP($A130, 'E4 TB Allocation Details'!$A$18:$L$205, MATCH("Demand ID", 'E4 TB Allocation Details'!$A$18:$L$18, 0),FALSE), 'E2 Allocators'!$B$15:$W$361, MATCH('O5 Details by Class &amp; Accounts'!K$18, 'E2 Allocators'!$B$15:$W$15, 0),FALSE)*$F130), 0, VLOOKUP(VLOOKUP($A130, 'E4 TB Allocation Details'!$A$18:$L$205, MATCH("Demand ID", 'E4 TB Allocation Details'!$A$18:$L$18, 0),FALSE), 'E2 Allocators'!$B$15:$W$361, MATCH('O5 Details by Class &amp; Accounts'!K$18, 'E2 Allocators'!$B$15:$W$15, 0),FALSE)*$F130)</f>
        <v>2976.5105363316788</v>
      </c>
      <c r="L130" s="1412">
        <f ca="1">IF(ISERROR(VLOOKUP(VLOOKUP($A130, 'E4 TB Allocation Details'!$A$18:$L$205, MATCH("Demand ID", 'E4 TB Allocation Details'!$A$18:$L$18, 0),FALSE), 'E2 Allocators'!$B$15:$W$361, MATCH('O5 Details by Class &amp; Accounts'!L$18, 'E2 Allocators'!$B$15:$W$15, 0),FALSE)*$F130), 0, VLOOKUP(VLOOKUP($A130, 'E4 TB Allocation Details'!$A$18:$L$205, MATCH("Demand ID", 'E4 TB Allocation Details'!$A$18:$L$18, 0),FALSE), 'E2 Allocators'!$B$15:$W$361, MATCH('O5 Details by Class &amp; Accounts'!L$18, 'E2 Allocators'!$B$15:$W$15, 0),FALSE)*$F130)</f>
        <v>0</v>
      </c>
      <c r="M130" s="1412">
        <f ca="1">IF(ISERROR(VLOOKUP(VLOOKUP($A130, 'E4 TB Allocation Details'!$A$18:$L$205, MATCH("Demand ID", 'E4 TB Allocation Details'!$A$18:$L$18, 0),FALSE), 'E2 Allocators'!$B$15:$W$361, MATCH('O5 Details by Class &amp; Accounts'!M$18, 'E2 Allocators'!$B$15:$W$15, 0),FALSE)*$F130), 0, VLOOKUP(VLOOKUP($A130, 'E4 TB Allocation Details'!$A$18:$L$205, MATCH("Demand ID", 'E4 TB Allocation Details'!$A$18:$L$18, 0),FALSE), 'E2 Allocators'!$B$15:$W$361, MATCH('O5 Details by Class &amp; Accounts'!M$18, 'E2 Allocators'!$B$15:$W$15, 0),FALSE)*$F130)</f>
        <v>0</v>
      </c>
      <c r="N130" s="1412">
        <f ca="1">IF(ISERROR(VLOOKUP(VLOOKUP($A130, 'E4 TB Allocation Details'!$A$18:$L$205, MATCH("Demand ID", 'E4 TB Allocation Details'!$A$18:$L$18, 0),FALSE), 'E2 Allocators'!$B$15:$W$361, MATCH('O5 Details by Class &amp; Accounts'!N$18, 'E2 Allocators'!$B$15:$W$15, 0),FALSE)*$F130), 0, VLOOKUP(VLOOKUP($A130, 'E4 TB Allocation Details'!$A$18:$L$205, MATCH("Demand ID", 'E4 TB Allocation Details'!$A$18:$L$18, 0),FALSE), 'E2 Allocators'!$B$15:$W$361, MATCH('O5 Details by Class &amp; Accounts'!N$18, 'E2 Allocators'!$B$15:$W$15, 0),FALSE)*$F130)</f>
        <v>0</v>
      </c>
      <c r="O130" s="1412">
        <f ca="1">IF(ISERROR(VLOOKUP(VLOOKUP($A130, 'E4 TB Allocation Details'!$A$18:$L$205, MATCH("Demand ID", 'E4 TB Allocation Details'!$A$18:$L$18, 0),FALSE), 'E2 Allocators'!$B$15:$W$361, MATCH('O5 Details by Class &amp; Accounts'!O$18, 'E2 Allocators'!$B$15:$W$15, 0),FALSE)*$F130), 0, VLOOKUP(VLOOKUP($A130, 'E4 TB Allocation Details'!$A$18:$L$205, MATCH("Demand ID", 'E4 TB Allocation Details'!$A$18:$L$18, 0),FALSE), 'E2 Allocators'!$B$15:$W$361, MATCH('O5 Details by Class &amp; Accounts'!O$18, 'E2 Allocators'!$B$15:$W$15, 0),FALSE)*$F130)</f>
        <v>0</v>
      </c>
      <c r="P130" s="1412">
        <f ca="1">IF(ISERROR(VLOOKUP(VLOOKUP($A130, 'E4 TB Allocation Details'!$A$18:$L$205, MATCH("Demand ID", 'E4 TB Allocation Details'!$A$18:$L$18, 0),FALSE), 'E2 Allocators'!$B$15:$W$361, MATCH('O5 Details by Class &amp; Accounts'!P$18, 'E2 Allocators'!$B$15:$W$15, 0),FALSE)*$F130), 0, VLOOKUP(VLOOKUP($A130, 'E4 TB Allocation Details'!$A$18:$L$205, MATCH("Demand ID", 'E4 TB Allocation Details'!$A$18:$L$18, 0),FALSE), 'E2 Allocators'!$B$15:$W$361, MATCH('O5 Details by Class &amp; Accounts'!P$18, 'E2 Allocators'!$B$15:$W$15, 0),FALSE)*$F130)</f>
        <v>0</v>
      </c>
      <c r="Q130" s="1412">
        <f ca="1">IF(ISERROR(VLOOKUP(VLOOKUP($A130, 'E4 TB Allocation Details'!$A$18:$L$205, MATCH("Demand ID", 'E4 TB Allocation Details'!$A$18:$L$18, 0),FALSE), 'E2 Allocators'!$B$15:$W$361, MATCH('O5 Details by Class &amp; Accounts'!Q$18, 'E2 Allocators'!$B$15:$W$15, 0),FALSE)*$F130), 0, VLOOKUP(VLOOKUP($A130, 'E4 TB Allocation Details'!$A$18:$L$205, MATCH("Demand ID", 'E4 TB Allocation Details'!$A$18:$L$18, 0),FALSE), 'E2 Allocators'!$B$15:$W$361, MATCH('O5 Details by Class &amp; Accounts'!Q$18, 'E2 Allocators'!$B$15:$W$15, 0),FALSE)*$F130)</f>
        <v>7.101911867968818</v>
      </c>
      <c r="R130" s="1412">
        <f ca="1">IF(ISERROR(VLOOKUP(VLOOKUP($A130, 'E4 TB Allocation Details'!$A$18:$L$205, MATCH("Demand ID", 'E4 TB Allocation Details'!$A$18:$L$18, 0),FALSE), 'E2 Allocators'!$B$15:$W$361, MATCH('O5 Details by Class &amp; Accounts'!R$18, 'E2 Allocators'!$B$15:$W$15, 0),FALSE)*$F130), 0, VLOOKUP(VLOOKUP($A130, 'E4 TB Allocation Details'!$A$18:$L$205, MATCH("Demand ID", 'E4 TB Allocation Details'!$A$18:$L$18, 0),FALSE), 'E2 Allocators'!$B$15:$W$361, MATCH('O5 Details by Class &amp; Accounts'!R$18, 'E2 Allocators'!$B$15:$W$15, 0),FALSE)*$F130)</f>
        <v>0</v>
      </c>
      <c r="S130" s="1412">
        <f ca="1">IF(ISERROR(VLOOKUP(VLOOKUP($A130, 'E4 TB Allocation Details'!$A$18:$L$205, MATCH("Demand ID", 'E4 TB Allocation Details'!$A$18:$L$18, 0),FALSE), 'E2 Allocators'!$B$15:$W$361, MATCH('O5 Details by Class &amp; Accounts'!S$18, 'E2 Allocators'!$B$15:$W$15, 0),FALSE)*$F130), 0, VLOOKUP(VLOOKUP($A130, 'E4 TB Allocation Details'!$A$18:$L$205, MATCH("Demand ID", 'E4 TB Allocation Details'!$A$18:$L$18, 0),FALSE), 'E2 Allocators'!$B$15:$W$361, MATCH('O5 Details by Class &amp; Accounts'!S$18, 'E2 Allocators'!$B$15:$W$15, 0),FALSE)*$F130)</f>
        <v>0</v>
      </c>
      <c r="T130" s="1412">
        <f ca="1">IF(ISERROR(VLOOKUP(VLOOKUP($A130, 'E4 TB Allocation Details'!$A$18:$L$205, MATCH("Demand ID", 'E4 TB Allocation Details'!$A$18:$L$18, 0),FALSE), 'E2 Allocators'!$B$15:$W$361, MATCH('O5 Details by Class &amp; Accounts'!T$18, 'E2 Allocators'!$B$15:$W$15, 0),FALSE)*$F130), 0, VLOOKUP(VLOOKUP($A130, 'E4 TB Allocation Details'!$A$18:$L$205, MATCH("Demand ID", 'E4 TB Allocation Details'!$A$18:$L$18, 0),FALSE), 'E2 Allocators'!$B$15:$W$361, MATCH('O5 Details by Class &amp; Accounts'!T$18, 'E2 Allocators'!$B$15:$W$15, 0),FALSE)*$F130)</f>
        <v>0</v>
      </c>
      <c r="U130" s="1412">
        <f ca="1">IF(ISERROR(VLOOKUP(VLOOKUP($A130, 'E4 TB Allocation Details'!$A$18:$L$205, MATCH("Demand ID", 'E4 TB Allocation Details'!$A$18:$L$18, 0),FALSE), 'E2 Allocators'!$B$15:$W$361, MATCH('O5 Details by Class &amp; Accounts'!U$18, 'E2 Allocators'!$B$15:$W$15, 0),FALSE)*$F130), 0, VLOOKUP(VLOOKUP($A130, 'E4 TB Allocation Details'!$A$18:$L$205, MATCH("Demand ID", 'E4 TB Allocation Details'!$A$18:$L$18, 0),FALSE), 'E2 Allocators'!$B$15:$W$361, MATCH('O5 Details by Class &amp; Accounts'!U$18, 'E2 Allocators'!$B$15:$W$15, 0),FALSE)*$F130)</f>
        <v>0</v>
      </c>
      <c r="V130" s="1412">
        <f ca="1">IF(ISERROR(VLOOKUP(VLOOKUP($A130, 'E4 TB Allocation Details'!$A$18:$L$205, MATCH("Demand ID", 'E4 TB Allocation Details'!$A$18:$L$18, 0),FALSE), 'E2 Allocators'!$B$15:$W$361, MATCH('O5 Details by Class &amp; Accounts'!V$18, 'E2 Allocators'!$B$15:$W$15, 0),FALSE)*$F130), 0, VLOOKUP(VLOOKUP($A130, 'E4 TB Allocation Details'!$A$18:$L$205, MATCH("Demand ID", 'E4 TB Allocation Details'!$A$18:$L$18, 0),FALSE), 'E2 Allocators'!$B$15:$W$361, MATCH('O5 Details by Class &amp; Accounts'!V$18, 'E2 Allocators'!$B$15:$W$15, 0),FALSE)*$F130)</f>
        <v>0</v>
      </c>
      <c r="W130" s="1412">
        <f ca="1">IF(ISERROR(VLOOKUP(VLOOKUP($A130, 'E4 TB Allocation Details'!$A$18:$L$205, MATCH("Demand ID", 'E4 TB Allocation Details'!$A$18:$L$18, 0),FALSE), 'E2 Allocators'!$B$15:$W$361, MATCH('O5 Details by Class &amp; Accounts'!W$18, 'E2 Allocators'!$B$15:$W$15, 0),FALSE)*$F130), 0, VLOOKUP(VLOOKUP($A130, 'E4 TB Allocation Details'!$A$18:$L$205, MATCH("Demand ID", 'E4 TB Allocation Details'!$A$18:$L$18, 0),FALSE), 'E2 Allocators'!$B$15:$W$361, MATCH('O5 Details by Class &amp; Accounts'!W$18, 'E2 Allocators'!$B$15:$W$15, 0),FALSE)*$F130)</f>
        <v>0</v>
      </c>
      <c r="X130" s="1412">
        <f ca="1">IF(ISERROR(VLOOKUP(VLOOKUP($A130, 'E4 TB Allocation Details'!$A$18:$L$205, MATCH("Demand ID", 'E4 TB Allocation Details'!$A$18:$L$18, 0),FALSE), 'E2 Allocators'!$B$15:$W$361, MATCH('O5 Details by Class &amp; Accounts'!X$18, 'E2 Allocators'!$B$15:$W$15, 0),FALSE)*$F130), 0, VLOOKUP(VLOOKUP($A130, 'E4 TB Allocation Details'!$A$18:$L$205, MATCH("Demand ID", 'E4 TB Allocation Details'!$A$18:$L$18, 0),FALSE), 'E2 Allocators'!$B$15:$W$361, MATCH('O5 Details by Class &amp; Accounts'!X$18, 'E2 Allocators'!$B$15:$W$15, 0),FALSE)*$F130)</f>
        <v>0</v>
      </c>
      <c r="Y130" s="1412">
        <f ca="1">IF(ISERROR(VLOOKUP(VLOOKUP($A130, 'E4 TB Allocation Details'!$A$18:$L$205, MATCH("Demand ID", 'E4 TB Allocation Details'!$A$18:$L$18, 0),FALSE), 'E2 Allocators'!$B$15:$W$361, MATCH('O5 Details by Class &amp; Accounts'!Y$18, 'E2 Allocators'!$B$15:$W$15, 0),FALSE)*$F130), 0, VLOOKUP(VLOOKUP($A130, 'E4 TB Allocation Details'!$A$18:$L$205, MATCH("Demand ID", 'E4 TB Allocation Details'!$A$18:$L$18, 0),FALSE), 'E2 Allocators'!$B$15:$W$361, MATCH('O5 Details by Class &amp; Accounts'!Y$18, 'E2 Allocators'!$B$15:$W$15, 0),FALSE)*$F130)</f>
        <v>0</v>
      </c>
      <c r="Z130" s="1412">
        <f ca="1">IF(ISERROR(VLOOKUP(VLOOKUP($A130, 'E4 TB Allocation Details'!$A$18:$L$205, MATCH("Demand ID", 'E4 TB Allocation Details'!$A$18:$L$18, 0),FALSE), 'E2 Allocators'!$B$15:$W$361, MATCH('O5 Details by Class &amp; Accounts'!Z$18, 'E2 Allocators'!$B$15:$W$15, 0),FALSE)*$F130), 0, VLOOKUP(VLOOKUP($A130, 'E4 TB Allocation Details'!$A$18:$L$205, MATCH("Demand ID", 'E4 TB Allocation Details'!$A$18:$L$18, 0),FALSE), 'E2 Allocators'!$B$15:$W$361, MATCH('O5 Details by Class &amp; Accounts'!Z$18, 'E2 Allocators'!$B$15:$W$15, 0),FALSE)*$F130)</f>
        <v>0</v>
      </c>
      <c r="AA130" s="1412">
        <f ca="1">IF(ISERROR(VLOOKUP(VLOOKUP($A130, 'E4 TB Allocation Details'!$A$18:$L$205, MATCH("Demand ID", 'E4 TB Allocation Details'!$A$18:$L$18, 0),FALSE), 'E2 Allocators'!$B$15:$W$361, MATCH('O5 Details by Class &amp; Accounts'!AA$18, 'E2 Allocators'!$B$15:$W$15, 0),FALSE)*$F130), 0, VLOOKUP(VLOOKUP($A130, 'E4 TB Allocation Details'!$A$18:$L$205, MATCH("Demand ID", 'E4 TB Allocation Details'!$A$18:$L$18, 0),FALSE), 'E2 Allocators'!$B$15:$W$361, MATCH('O5 Details by Class &amp; Accounts'!AA$18, 'E2 Allocators'!$B$15:$W$15, 0),FALSE)*$F130)</f>
        <v>0</v>
      </c>
      <c r="AB130" s="1412">
        <f ca="1">IF(ISERROR(VLOOKUP(VLOOKUP($A130, 'E4 TB Allocation Details'!$A$18:$L$205, MATCH("Demand ID", 'E4 TB Allocation Details'!$A$18:$L$18, 0),FALSE), 'E2 Allocators'!$B$15:$W$361, MATCH('O5 Details by Class &amp; Accounts'!AB$18, 'E2 Allocators'!$B$15:$W$15, 0),FALSE)*$F130), 0, VLOOKUP(VLOOKUP($A130, 'E4 TB Allocation Details'!$A$18:$L$205, MATCH("Demand ID", 'E4 TB Allocation Details'!$A$18:$L$18, 0),FALSE), 'E2 Allocators'!$B$15:$W$361, MATCH('O5 Details by Class &amp; Accounts'!AB$18, 'E2 Allocators'!$B$15:$W$15, 0),FALSE)*$F130)</f>
        <v>0</v>
      </c>
      <c r="AC130" s="1412">
        <f t="shared" si="32"/>
        <v>8450</v>
      </c>
      <c r="AD130" s="1412">
        <f ca="1">IF(ISERROR(VLOOKUP(VLOOKUP($A130, 'E4 TB Allocation Details'!$A$18:$L$205, MATCH("Customer ID", 'E4 TB Allocation Details'!$A$18:$L$18, 0),FALSE), 'E2 Allocators'!$B$15:$W$361, MATCH('O5 Details by Class &amp; Accounts'!AD$18, 'E2 Allocators'!$B$15:$W$15, 0),FALSE)*$G130), 0, VLOOKUP(VLOOKUP($A130, 'E4 TB Allocation Details'!$A$18:$L$205, MATCH("Customer ID", 'E4 TB Allocation Details'!$A$18:$L$18, 0),FALSE), 'E2 Allocators'!$B$15:$W$361, MATCH('O5 Details by Class &amp; Accounts'!AD$18, 'E2 Allocators'!$B$15:$W$15, 0),FALSE)*$G130)</f>
        <v>3076.2648054640808</v>
      </c>
      <c r="AE130" s="1412">
        <f ca="1">IF(ISERROR(VLOOKUP(VLOOKUP($A130, 'E4 TB Allocation Details'!$A$18:$L$205, MATCH("Customer ID", 'E4 TB Allocation Details'!$A$18:$L$18, 0),FALSE), 'E2 Allocators'!$B$15:$W$361, MATCH('O5 Details by Class &amp; Accounts'!AE$18, 'E2 Allocators'!$B$15:$W$15, 0),FALSE)*$G130), 0, VLOOKUP(VLOOKUP($A130, 'E4 TB Allocation Details'!$A$18:$L$205, MATCH("Customer ID", 'E4 TB Allocation Details'!$A$18:$L$18, 0),FALSE), 'E2 Allocators'!$B$15:$W$361, MATCH('O5 Details by Class &amp; Accounts'!AE$18, 'E2 Allocators'!$B$15:$W$15, 0),FALSE)*$G130)</f>
        <v>357.18475472333745</v>
      </c>
      <c r="AF130" s="1412">
        <f ca="1">IF(ISERROR(VLOOKUP(VLOOKUP($A130, 'E4 TB Allocation Details'!$A$18:$L$205, MATCH("Customer ID", 'E4 TB Allocation Details'!$A$18:$L$18, 0),FALSE), 'E2 Allocators'!$B$15:$W$361, MATCH('O5 Details by Class &amp; Accounts'!AF$18, 'E2 Allocators'!$B$15:$W$15, 0),FALSE)*$G130), 0, VLOOKUP(VLOOKUP($A130, 'E4 TB Allocation Details'!$A$18:$L$205, MATCH("Customer ID", 'E4 TB Allocation Details'!$A$18:$L$18, 0),FALSE), 'E2 Allocators'!$B$15:$W$361, MATCH('O5 Details by Class &amp; Accounts'!AF$18, 'E2 Allocators'!$B$15:$W$15, 0),FALSE)*$G130)</f>
        <v>34.493054385529959</v>
      </c>
      <c r="AG130" s="1412">
        <f ca="1">IF(ISERROR(VLOOKUP(VLOOKUP($A130, 'E4 TB Allocation Details'!$A$18:$L$205, MATCH("Customer ID", 'E4 TB Allocation Details'!$A$18:$L$18, 0),FALSE), 'E2 Allocators'!$B$15:$W$361, MATCH('O5 Details by Class &amp; Accounts'!AG$18, 'E2 Allocators'!$B$15:$W$15, 0),FALSE)*$G130), 0, VLOOKUP(VLOOKUP($A130, 'E4 TB Allocation Details'!$A$18:$L$205, MATCH("Customer ID", 'E4 TB Allocation Details'!$A$18:$L$18, 0),FALSE), 'E2 Allocators'!$B$15:$W$361, MATCH('O5 Details by Class &amp; Accounts'!AG$18, 'E2 Allocators'!$B$15:$W$15, 0),FALSE)*$G130)</f>
        <v>0</v>
      </c>
      <c r="AH130" s="1412">
        <f ca="1">IF(ISERROR(VLOOKUP(VLOOKUP($A130, 'E4 TB Allocation Details'!$A$18:$L$205, MATCH("Customer ID", 'E4 TB Allocation Details'!$A$18:$L$18, 0),FALSE), 'E2 Allocators'!$B$15:$W$361, MATCH('O5 Details by Class &amp; Accounts'!AH$18, 'E2 Allocators'!$B$15:$W$15, 0),FALSE)*$G130), 0, VLOOKUP(VLOOKUP($A130, 'E4 TB Allocation Details'!$A$18:$L$205, MATCH("Customer ID", 'E4 TB Allocation Details'!$A$18:$L$18, 0),FALSE), 'E2 Allocators'!$B$15:$W$361, MATCH('O5 Details by Class &amp; Accounts'!AH$18, 'E2 Allocators'!$B$15:$W$15, 0),FALSE)*$G130)</f>
        <v>0</v>
      </c>
      <c r="AI130" s="1412">
        <f ca="1">IF(ISERROR(VLOOKUP(VLOOKUP($A130, 'E4 TB Allocation Details'!$A$18:$L$205, MATCH("Customer ID", 'E4 TB Allocation Details'!$A$18:$L$18, 0),FALSE), 'E2 Allocators'!$B$15:$W$361, MATCH('O5 Details by Class &amp; Accounts'!AI$18, 'E2 Allocators'!$B$15:$W$15, 0),FALSE)*$G130), 0, VLOOKUP(VLOOKUP($A130, 'E4 TB Allocation Details'!$A$18:$L$205, MATCH("Customer ID", 'E4 TB Allocation Details'!$A$18:$L$18, 0),FALSE), 'E2 Allocators'!$B$15:$W$361, MATCH('O5 Details by Class &amp; Accounts'!AI$18, 'E2 Allocators'!$B$15:$W$15, 0),FALSE)*$G130)</f>
        <v>0</v>
      </c>
      <c r="AJ130" s="1412">
        <f ca="1">IF(ISERROR(VLOOKUP(VLOOKUP($A130, 'E4 TB Allocation Details'!$A$18:$L$205, MATCH("Customer ID", 'E4 TB Allocation Details'!$A$18:$L$18, 0),FALSE), 'E2 Allocators'!$B$15:$W$361, MATCH('O5 Details by Class &amp; Accounts'!AJ$18, 'E2 Allocators'!$B$15:$W$15, 0),FALSE)*$G130), 0, VLOOKUP(VLOOKUP($A130, 'E4 TB Allocation Details'!$A$18:$L$205, MATCH("Customer ID", 'E4 TB Allocation Details'!$A$18:$L$18, 0),FALSE), 'E2 Allocators'!$B$15:$W$361, MATCH('O5 Details by Class &amp; Accounts'!AJ$18, 'E2 Allocators'!$B$15:$W$15, 0),FALSE)*$G130)</f>
        <v>986.10867826207016</v>
      </c>
      <c r="AK130" s="1412">
        <f ca="1">IF(ISERROR(VLOOKUP(VLOOKUP($A130, 'E4 TB Allocation Details'!$A$18:$L$205, MATCH("Customer ID", 'E4 TB Allocation Details'!$A$18:$L$18, 0),FALSE), 'E2 Allocators'!$B$15:$W$361, MATCH('O5 Details by Class &amp; Accounts'!AK$18, 'E2 Allocators'!$B$15:$W$15, 0),FALSE)*$G130), 0, VLOOKUP(VLOOKUP($A130, 'E4 TB Allocation Details'!$A$18:$L$205, MATCH("Customer ID", 'E4 TB Allocation Details'!$A$18:$L$18, 0),FALSE), 'E2 Allocators'!$B$15:$W$361, MATCH('O5 Details by Class &amp; Accounts'!AK$18, 'E2 Allocators'!$B$15:$W$15, 0),FALSE)*$G130)</f>
        <v>54.075138431131528</v>
      </c>
      <c r="AL130" s="1412">
        <f ca="1">IF(ISERROR(VLOOKUP(VLOOKUP($A130, 'E4 TB Allocation Details'!$A$18:$L$205, MATCH("Customer ID", 'E4 TB Allocation Details'!$A$18:$L$18, 0),FALSE), 'E2 Allocators'!$B$15:$W$361, MATCH('O5 Details by Class &amp; Accounts'!AL$18, 'E2 Allocators'!$B$15:$W$15, 0),FALSE)*$G130), 0, VLOOKUP(VLOOKUP($A130, 'E4 TB Allocation Details'!$A$18:$L$205, MATCH("Customer ID", 'E4 TB Allocation Details'!$A$18:$L$18, 0),FALSE), 'E2 Allocators'!$B$15:$W$361, MATCH('O5 Details by Class &amp; Accounts'!AL$18, 'E2 Allocators'!$B$15:$W$15, 0),FALSE)*$G130)</f>
        <v>41.873568733850561</v>
      </c>
      <c r="AM130" s="1412">
        <f ca="1">IF(ISERROR(VLOOKUP(VLOOKUP($A130, 'E4 TB Allocation Details'!$A$18:$L$205, MATCH("Customer ID", 'E4 TB Allocation Details'!$A$18:$L$18, 0),FALSE), 'E2 Allocators'!$B$15:$W$361, MATCH('O5 Details by Class &amp; Accounts'!AM$18, 'E2 Allocators'!$B$15:$W$15, 0),FALSE)*$G130), 0, VLOOKUP(VLOOKUP($A130, 'E4 TB Allocation Details'!$A$18:$L$205, MATCH("Customer ID", 'E4 TB Allocation Details'!$A$18:$L$18, 0),FALSE), 'E2 Allocators'!$B$15:$W$361, MATCH('O5 Details by Class &amp; Accounts'!AM$18, 'E2 Allocators'!$B$15:$W$15, 0),FALSE)*$G130)</f>
        <v>0</v>
      </c>
      <c r="AN130" s="1412">
        <f ca="1">IF(ISERROR(VLOOKUP(VLOOKUP($A130, 'E4 TB Allocation Details'!$A$18:$L$205, MATCH("Customer ID", 'E4 TB Allocation Details'!$A$18:$L$18, 0),FALSE), 'E2 Allocators'!$B$15:$W$361, MATCH('O5 Details by Class &amp; Accounts'!AN$18, 'E2 Allocators'!$B$15:$W$15, 0),FALSE)*$G130), 0, VLOOKUP(VLOOKUP($A130, 'E4 TB Allocation Details'!$A$18:$L$205, MATCH("Customer ID", 'E4 TB Allocation Details'!$A$18:$L$18, 0),FALSE), 'E2 Allocators'!$B$15:$W$361, MATCH('O5 Details by Class &amp; Accounts'!AN$18, 'E2 Allocators'!$B$15:$W$15, 0),FALSE)*$G130)</f>
        <v>0</v>
      </c>
      <c r="AO130" s="1412">
        <f ca="1">IF(ISERROR(VLOOKUP(VLOOKUP($A130, 'E4 TB Allocation Details'!$A$18:$L$205, MATCH("Customer ID", 'E4 TB Allocation Details'!$A$18:$L$18, 0),FALSE), 'E2 Allocators'!$B$15:$W$361, MATCH('O5 Details by Class &amp; Accounts'!AO$18, 'E2 Allocators'!$B$15:$W$15, 0),FALSE)*$G130), 0, VLOOKUP(VLOOKUP($A130, 'E4 TB Allocation Details'!$A$18:$L$205, MATCH("Customer ID", 'E4 TB Allocation Details'!$A$18:$L$18, 0),FALSE), 'E2 Allocators'!$B$15:$W$361, MATCH('O5 Details by Class &amp; Accounts'!AO$18, 'E2 Allocators'!$B$15:$W$15, 0),FALSE)*$G130)</f>
        <v>0</v>
      </c>
      <c r="AP130" s="1412">
        <f ca="1">IF(ISERROR(VLOOKUP(VLOOKUP($A130, 'E4 TB Allocation Details'!$A$18:$L$205, MATCH("Customer ID", 'E4 TB Allocation Details'!$A$18:$L$18, 0),FALSE), 'E2 Allocators'!$B$15:$W$361, MATCH('O5 Details by Class &amp; Accounts'!AP$18, 'E2 Allocators'!$B$15:$W$15, 0),FALSE)*$G130), 0, VLOOKUP(VLOOKUP($A130, 'E4 TB Allocation Details'!$A$18:$L$205, MATCH("Customer ID", 'E4 TB Allocation Details'!$A$18:$L$18, 0),FALSE), 'E2 Allocators'!$B$15:$W$361, MATCH('O5 Details by Class &amp; Accounts'!AP$18, 'E2 Allocators'!$B$15:$W$15, 0),FALSE)*$G130)</f>
        <v>0</v>
      </c>
      <c r="AQ130" s="1412">
        <f ca="1">IF(ISERROR(VLOOKUP(VLOOKUP($A130, 'E4 TB Allocation Details'!$A$18:$L$205, MATCH("Customer ID", 'E4 TB Allocation Details'!$A$18:$L$18, 0),FALSE), 'E2 Allocators'!$B$15:$W$361, MATCH('O5 Details by Class &amp; Accounts'!AQ$18, 'E2 Allocators'!$B$15:$W$15, 0),FALSE)*$G130), 0, VLOOKUP(VLOOKUP($A130, 'E4 TB Allocation Details'!$A$18:$L$205, MATCH("Customer ID", 'E4 TB Allocation Details'!$A$18:$L$18, 0),FALSE), 'E2 Allocators'!$B$15:$W$361, MATCH('O5 Details by Class &amp; Accounts'!AQ$18, 'E2 Allocators'!$B$15:$W$15, 0),FALSE)*$G130)</f>
        <v>0</v>
      </c>
      <c r="AR130" s="1412">
        <f ca="1">IF(ISERROR(VLOOKUP(VLOOKUP($A130, 'E4 TB Allocation Details'!$A$18:$L$205, MATCH("Customer ID", 'E4 TB Allocation Details'!$A$18:$L$18, 0),FALSE), 'E2 Allocators'!$B$15:$W$361, MATCH('O5 Details by Class &amp; Accounts'!AR$18, 'E2 Allocators'!$B$15:$W$15, 0),FALSE)*$G130), 0, VLOOKUP(VLOOKUP($A130, 'E4 TB Allocation Details'!$A$18:$L$205, MATCH("Customer ID", 'E4 TB Allocation Details'!$A$18:$L$18, 0),FALSE), 'E2 Allocators'!$B$15:$W$361, MATCH('O5 Details by Class &amp; Accounts'!AR$18, 'E2 Allocators'!$B$15:$W$15, 0),FALSE)*$G130)</f>
        <v>0</v>
      </c>
      <c r="AS130" s="1412">
        <f ca="1">IF(ISERROR(VLOOKUP(VLOOKUP($A130, 'E4 TB Allocation Details'!$A$18:$L$205, MATCH("Customer ID", 'E4 TB Allocation Details'!$A$18:$L$18, 0),FALSE), 'E2 Allocators'!$B$15:$W$361, MATCH('O5 Details by Class &amp; Accounts'!AS$18, 'E2 Allocators'!$B$15:$W$15, 0),FALSE)*$G130), 0, VLOOKUP(VLOOKUP($A130, 'E4 TB Allocation Details'!$A$18:$L$205, MATCH("Customer ID", 'E4 TB Allocation Details'!$A$18:$L$18, 0),FALSE), 'E2 Allocators'!$B$15:$W$361, MATCH('O5 Details by Class &amp; Accounts'!AS$18, 'E2 Allocators'!$B$15:$W$15, 0),FALSE)*$G130)</f>
        <v>0</v>
      </c>
      <c r="AT130" s="1412">
        <f ca="1">IF(ISERROR(VLOOKUP(VLOOKUP($A130, 'E4 TB Allocation Details'!$A$18:$L$205, MATCH("Customer ID", 'E4 TB Allocation Details'!$A$18:$L$18, 0),FALSE), 'E2 Allocators'!$B$15:$W$361, MATCH('O5 Details by Class &amp; Accounts'!AT$18, 'E2 Allocators'!$B$15:$W$15, 0),FALSE)*$G130), 0, VLOOKUP(VLOOKUP($A130, 'E4 TB Allocation Details'!$A$18:$L$205, MATCH("Customer ID", 'E4 TB Allocation Details'!$A$18:$L$18, 0),FALSE), 'E2 Allocators'!$B$15:$W$361, MATCH('O5 Details by Class &amp; Accounts'!AT$18, 'E2 Allocators'!$B$15:$W$15, 0),FALSE)*$G130)</f>
        <v>0</v>
      </c>
      <c r="AU130" s="1412">
        <f ca="1">IF(ISERROR(VLOOKUP(VLOOKUP($A130, 'E4 TB Allocation Details'!$A$18:$L$205, MATCH("Customer ID", 'E4 TB Allocation Details'!$A$18:$L$18, 0),FALSE), 'E2 Allocators'!$B$15:$W$361, MATCH('O5 Details by Class &amp; Accounts'!AU$18, 'E2 Allocators'!$B$15:$W$15, 0),FALSE)*$G130), 0, VLOOKUP(VLOOKUP($A130, 'E4 TB Allocation Details'!$A$18:$L$205, MATCH("Customer ID", 'E4 TB Allocation Details'!$A$18:$L$18, 0),FALSE), 'E2 Allocators'!$B$15:$W$361, MATCH('O5 Details by Class &amp; Accounts'!AU$18, 'E2 Allocators'!$B$15:$W$15, 0),FALSE)*$G130)</f>
        <v>0</v>
      </c>
      <c r="AV130" s="1412">
        <f ca="1">IF(ISERROR(VLOOKUP(VLOOKUP($A130, 'E4 TB Allocation Details'!$A$18:$L$205, MATCH("Customer ID", 'E4 TB Allocation Details'!$A$18:$L$18, 0),FALSE), 'E2 Allocators'!$B$15:$W$361, MATCH('O5 Details by Class &amp; Accounts'!AV$18, 'E2 Allocators'!$B$15:$W$15, 0),FALSE)*$G130), 0, VLOOKUP(VLOOKUP($A130, 'E4 TB Allocation Details'!$A$18:$L$205, MATCH("Customer ID", 'E4 TB Allocation Details'!$A$18:$L$18, 0),FALSE), 'E2 Allocators'!$B$15:$W$361, MATCH('O5 Details by Class &amp; Accounts'!AV$18, 'E2 Allocators'!$B$15:$W$15, 0),FALSE)*$G130)</f>
        <v>0</v>
      </c>
      <c r="AW130" s="1412">
        <f ca="1">IF(ISERROR(VLOOKUP(VLOOKUP($A130, 'E4 TB Allocation Details'!$A$18:$L$205, MATCH("Customer ID", 'E4 TB Allocation Details'!$A$18:$L$18, 0),FALSE), 'E2 Allocators'!$B$15:$W$361, MATCH('O5 Details by Class &amp; Accounts'!AW$18, 'E2 Allocators'!$B$15:$W$15, 0),FALSE)*$G130), 0, VLOOKUP(VLOOKUP($A130, 'E4 TB Allocation Details'!$A$18:$L$205, MATCH("Customer ID", 'E4 TB Allocation Details'!$A$18:$L$18, 0),FALSE), 'E2 Allocators'!$B$15:$W$361, MATCH('O5 Details by Class &amp; Accounts'!AW$18, 'E2 Allocators'!$B$15:$W$15, 0),FALSE)*$G130)</f>
        <v>0</v>
      </c>
      <c r="AX130" s="1412">
        <f t="shared" si="33"/>
        <v>4550</v>
      </c>
      <c r="AY130" s="1412">
        <f ca="1">IF(ISERROR(VLOOKUP(VLOOKUP($A130, 'E4 TB Allocation Details'!$A$18:$L$205, MATCH("Misc ID", 'E4 TB Allocation Details'!$A$18:$L$18, 0),FALSE), 'E2 Allocators'!$B$15:$W$361, MATCH('O5 Details by Class &amp; Accounts'!AY$18, 'E2 Allocators'!$B$15:$W$15, 0),FALSE)*$E130), 0, VLOOKUP(VLOOKUP($A130, 'E4 TB Allocation Details'!$A$18:$L$205, MATCH("Misc ID", 'E4 TB Allocation Details'!$A$18:$L$18, 0),FALSE), 'E2 Allocators'!$B$15:$W$361, MATCH('O5 Details by Class &amp; Accounts'!AY$18, 'E2 Allocators'!$B$15:$W$15, 0),FALSE)*$E130)</f>
        <v>0</v>
      </c>
      <c r="AZ130" s="1412">
        <f ca="1">IF(ISERROR(VLOOKUP(VLOOKUP($A130, 'E4 TB Allocation Details'!$A$18:$L$205, MATCH("Misc ID", 'E4 TB Allocation Details'!$A$18:$L$18, 0),FALSE), 'E2 Allocators'!$B$15:$W$361, MATCH('O5 Details by Class &amp; Accounts'!AZ$18, 'E2 Allocators'!$B$15:$W$15, 0),FALSE)*$E130), 0, VLOOKUP(VLOOKUP($A130, 'E4 TB Allocation Details'!$A$18:$L$205, MATCH("Misc ID", 'E4 TB Allocation Details'!$A$18:$L$18, 0),FALSE), 'E2 Allocators'!$B$15:$W$361, MATCH('O5 Details by Class &amp; Accounts'!AZ$18, 'E2 Allocators'!$B$15:$W$15, 0),FALSE)*$E130)</f>
        <v>0</v>
      </c>
      <c r="BA130" s="1412">
        <f ca="1">IF(ISERROR(VLOOKUP(VLOOKUP($A130, 'E4 TB Allocation Details'!$A$18:$L$205, MATCH("Misc ID", 'E4 TB Allocation Details'!$A$18:$L$18, 0),FALSE), 'E2 Allocators'!$B$15:$W$361, MATCH('O5 Details by Class &amp; Accounts'!BA$18, 'E2 Allocators'!$B$15:$W$15, 0),FALSE)*$E130), 0, VLOOKUP(VLOOKUP($A130, 'E4 TB Allocation Details'!$A$18:$L$205, MATCH("Misc ID", 'E4 TB Allocation Details'!$A$18:$L$18, 0),FALSE), 'E2 Allocators'!$B$15:$W$361, MATCH('O5 Details by Class &amp; Accounts'!BA$18, 'E2 Allocators'!$B$15:$W$15, 0),FALSE)*$E130)</f>
        <v>0</v>
      </c>
      <c r="BB130" s="1412">
        <f ca="1">IF(ISERROR(VLOOKUP(VLOOKUP($A130, 'E4 TB Allocation Details'!$A$18:$L$205, MATCH("Misc ID", 'E4 TB Allocation Details'!$A$18:$L$18, 0),FALSE), 'E2 Allocators'!$B$15:$W$361, MATCH('O5 Details by Class &amp; Accounts'!BB$18, 'E2 Allocators'!$B$15:$W$15, 0),FALSE)*$E130), 0, VLOOKUP(VLOOKUP($A130, 'E4 TB Allocation Details'!$A$18:$L$205, MATCH("Misc ID", 'E4 TB Allocation Details'!$A$18:$L$18, 0),FALSE), 'E2 Allocators'!$B$15:$W$361, MATCH('O5 Details by Class &amp; Accounts'!BB$18, 'E2 Allocators'!$B$15:$W$15, 0),FALSE)*$E130)</f>
        <v>0</v>
      </c>
      <c r="BC130" s="1412">
        <f ca="1">IF(ISERROR(VLOOKUP(VLOOKUP($A130, 'E4 TB Allocation Details'!$A$18:$L$205, MATCH("Misc ID", 'E4 TB Allocation Details'!$A$18:$L$18, 0),FALSE), 'E2 Allocators'!$B$15:$W$361, MATCH('O5 Details by Class &amp; Accounts'!BC$18, 'E2 Allocators'!$B$15:$W$15, 0),FALSE)*$E130), 0, VLOOKUP(VLOOKUP($A130, 'E4 TB Allocation Details'!$A$18:$L$205, MATCH("Misc ID", 'E4 TB Allocation Details'!$A$18:$L$18, 0),FALSE), 'E2 Allocators'!$B$15:$W$361, MATCH('O5 Details by Class &amp; Accounts'!BC$18, 'E2 Allocators'!$B$15:$W$15, 0),FALSE)*$E130)</f>
        <v>0</v>
      </c>
      <c r="BD130" s="1412">
        <f ca="1">IF(ISERROR(VLOOKUP(VLOOKUP($A130, 'E4 TB Allocation Details'!$A$18:$L$205, MATCH("Misc ID", 'E4 TB Allocation Details'!$A$18:$L$18, 0),FALSE), 'E2 Allocators'!$B$15:$W$361, MATCH('O5 Details by Class &amp; Accounts'!BD$18, 'E2 Allocators'!$B$15:$W$15, 0),FALSE)*$E130), 0, VLOOKUP(VLOOKUP($A130, 'E4 TB Allocation Details'!$A$18:$L$205, MATCH("Misc ID", 'E4 TB Allocation Details'!$A$18:$L$18, 0),FALSE), 'E2 Allocators'!$B$15:$W$361, MATCH('O5 Details by Class &amp; Accounts'!BD$18, 'E2 Allocators'!$B$15:$W$15, 0),FALSE)*$E130)</f>
        <v>0</v>
      </c>
      <c r="BE130" s="1412">
        <f ca="1">IF(ISERROR(VLOOKUP(VLOOKUP($A130, 'E4 TB Allocation Details'!$A$18:$L$205, MATCH("Misc ID", 'E4 TB Allocation Details'!$A$18:$L$18, 0),FALSE), 'E2 Allocators'!$B$15:$W$361, MATCH('O5 Details by Class &amp; Accounts'!BE$18, 'E2 Allocators'!$B$15:$W$15, 0),FALSE)*$E130), 0, VLOOKUP(VLOOKUP($A130, 'E4 TB Allocation Details'!$A$18:$L$205, MATCH("Misc ID", 'E4 TB Allocation Details'!$A$18:$L$18, 0),FALSE), 'E2 Allocators'!$B$15:$W$361, MATCH('O5 Details by Class &amp; Accounts'!BE$18, 'E2 Allocators'!$B$15:$W$15, 0),FALSE)*$E130)</f>
        <v>0</v>
      </c>
      <c r="BF130" s="1412">
        <f ca="1">IF(ISERROR(VLOOKUP(VLOOKUP($A130, 'E4 TB Allocation Details'!$A$18:$L$205, MATCH("Misc ID", 'E4 TB Allocation Details'!$A$18:$L$18, 0),FALSE), 'E2 Allocators'!$B$15:$W$361, MATCH('O5 Details by Class &amp; Accounts'!BF$18, 'E2 Allocators'!$B$15:$W$15, 0),FALSE)*$E130), 0, VLOOKUP(VLOOKUP($A130, 'E4 TB Allocation Details'!$A$18:$L$205, MATCH("Misc ID", 'E4 TB Allocation Details'!$A$18:$L$18, 0),FALSE), 'E2 Allocators'!$B$15:$W$361, MATCH('O5 Details by Class &amp; Accounts'!BF$18, 'E2 Allocators'!$B$15:$W$15, 0),FALSE)*$E130)</f>
        <v>0</v>
      </c>
      <c r="BG130" s="1412">
        <f ca="1">IF(ISERROR(VLOOKUP(VLOOKUP($A130, 'E4 TB Allocation Details'!$A$18:$L$205, MATCH("Misc ID", 'E4 TB Allocation Details'!$A$18:$L$18, 0),FALSE), 'E2 Allocators'!$B$15:$W$361, MATCH('O5 Details by Class &amp; Accounts'!BG$18, 'E2 Allocators'!$B$15:$W$15, 0),FALSE)*$E130), 0, VLOOKUP(VLOOKUP($A130, 'E4 TB Allocation Details'!$A$18:$L$205, MATCH("Misc ID", 'E4 TB Allocation Details'!$A$18:$L$18, 0),FALSE), 'E2 Allocators'!$B$15:$W$361, MATCH('O5 Details by Class &amp; Accounts'!BG$18, 'E2 Allocators'!$B$15:$W$15, 0),FALSE)*$E130)</f>
        <v>0</v>
      </c>
      <c r="BH130" s="1412">
        <f ca="1">IF(ISERROR(VLOOKUP(VLOOKUP($A130, 'E4 TB Allocation Details'!$A$18:$L$205, MATCH("Misc ID", 'E4 TB Allocation Details'!$A$18:$L$18, 0),FALSE), 'E2 Allocators'!$B$15:$W$361, MATCH('O5 Details by Class &amp; Accounts'!BH$18, 'E2 Allocators'!$B$15:$W$15, 0),FALSE)*$E130), 0, VLOOKUP(VLOOKUP($A130, 'E4 TB Allocation Details'!$A$18:$L$205, MATCH("Misc ID", 'E4 TB Allocation Details'!$A$18:$L$18, 0),FALSE), 'E2 Allocators'!$B$15:$W$361, MATCH('O5 Details by Class &amp; Accounts'!BH$18, 'E2 Allocators'!$B$15:$W$15, 0),FALSE)*$E130)</f>
        <v>0</v>
      </c>
      <c r="BI130" s="1412">
        <f ca="1">IF(ISERROR(VLOOKUP(VLOOKUP($A130, 'E4 TB Allocation Details'!$A$18:$L$205, MATCH("Misc ID", 'E4 TB Allocation Details'!$A$18:$L$18, 0),FALSE), 'E2 Allocators'!$B$15:$W$361, MATCH('O5 Details by Class &amp; Accounts'!BI$18, 'E2 Allocators'!$B$15:$W$15, 0),FALSE)*$E130), 0, VLOOKUP(VLOOKUP($A130, 'E4 TB Allocation Details'!$A$18:$L$205, MATCH("Misc ID", 'E4 TB Allocation Details'!$A$18:$L$18, 0),FALSE), 'E2 Allocators'!$B$15:$W$361, MATCH('O5 Details by Class &amp; Accounts'!BI$18, 'E2 Allocators'!$B$15:$W$15, 0),FALSE)*$E130)</f>
        <v>0</v>
      </c>
      <c r="BJ130" s="1412">
        <f ca="1">IF(ISERROR(VLOOKUP(VLOOKUP($A130, 'E4 TB Allocation Details'!$A$18:$L$205, MATCH("Misc ID", 'E4 TB Allocation Details'!$A$18:$L$18, 0),FALSE), 'E2 Allocators'!$B$15:$W$361, MATCH('O5 Details by Class &amp; Accounts'!BJ$18, 'E2 Allocators'!$B$15:$W$15, 0),FALSE)*$E130), 0, VLOOKUP(VLOOKUP($A130, 'E4 TB Allocation Details'!$A$18:$L$205, MATCH("Misc ID", 'E4 TB Allocation Details'!$A$18:$L$18, 0),FALSE), 'E2 Allocators'!$B$15:$W$361, MATCH('O5 Details by Class &amp; Accounts'!BJ$18, 'E2 Allocators'!$B$15:$W$15, 0),FALSE)*$E130)</f>
        <v>0</v>
      </c>
      <c r="BK130" s="1412">
        <f ca="1">IF(ISERROR(VLOOKUP(VLOOKUP($A130, 'E4 TB Allocation Details'!$A$18:$L$205, MATCH("Misc ID", 'E4 TB Allocation Details'!$A$18:$L$18, 0),FALSE), 'E2 Allocators'!$B$15:$W$361, MATCH('O5 Details by Class &amp; Accounts'!BK$18, 'E2 Allocators'!$B$15:$W$15, 0),FALSE)*$E130), 0, VLOOKUP(VLOOKUP($A130, 'E4 TB Allocation Details'!$A$18:$L$205, MATCH("Misc ID", 'E4 TB Allocation Details'!$A$18:$L$18, 0),FALSE), 'E2 Allocators'!$B$15:$W$361, MATCH('O5 Details by Class &amp; Accounts'!BK$18, 'E2 Allocators'!$B$15:$W$15, 0),FALSE)*$E130)</f>
        <v>0</v>
      </c>
      <c r="BL130" s="1412">
        <f ca="1">IF(ISERROR(VLOOKUP(VLOOKUP($A130, 'E4 TB Allocation Details'!$A$18:$L$205, MATCH("Misc ID", 'E4 TB Allocation Details'!$A$18:$L$18, 0),FALSE), 'E2 Allocators'!$B$15:$W$361, MATCH('O5 Details by Class &amp; Accounts'!BL$18, 'E2 Allocators'!$B$15:$W$15, 0),FALSE)*$E130), 0, VLOOKUP(VLOOKUP($A130, 'E4 TB Allocation Details'!$A$18:$L$205, MATCH("Misc ID", 'E4 TB Allocation Details'!$A$18:$L$18, 0),FALSE), 'E2 Allocators'!$B$15:$W$361, MATCH('O5 Details by Class &amp; Accounts'!BL$18, 'E2 Allocators'!$B$15:$W$15, 0),FALSE)*$E130)</f>
        <v>0</v>
      </c>
      <c r="BM130" s="1412">
        <f ca="1">IF(ISERROR(VLOOKUP(VLOOKUP($A130, 'E4 TB Allocation Details'!$A$18:$L$205, MATCH("Misc ID", 'E4 TB Allocation Details'!$A$18:$L$18, 0),FALSE), 'E2 Allocators'!$B$15:$W$361, MATCH('O5 Details by Class &amp; Accounts'!BM$18, 'E2 Allocators'!$B$15:$W$15, 0),FALSE)*$E130), 0, VLOOKUP(VLOOKUP($A130, 'E4 TB Allocation Details'!$A$18:$L$205, MATCH("Misc ID", 'E4 TB Allocation Details'!$A$18:$L$18, 0),FALSE), 'E2 Allocators'!$B$15:$W$361, MATCH('O5 Details by Class &amp; Accounts'!BM$18, 'E2 Allocators'!$B$15:$W$15, 0),FALSE)*$E130)</f>
        <v>0</v>
      </c>
      <c r="BN130" s="1412">
        <f ca="1">IF(ISERROR(VLOOKUP(VLOOKUP($A130, 'E4 TB Allocation Details'!$A$18:$L$205, MATCH("Misc ID", 'E4 TB Allocation Details'!$A$18:$L$18, 0),FALSE), 'E2 Allocators'!$B$15:$W$361, MATCH('O5 Details by Class &amp; Accounts'!BN$18, 'E2 Allocators'!$B$15:$W$15, 0),FALSE)*$E130), 0, VLOOKUP(VLOOKUP($A130, 'E4 TB Allocation Details'!$A$18:$L$205, MATCH("Misc ID", 'E4 TB Allocation Details'!$A$18:$L$18, 0),FALSE), 'E2 Allocators'!$B$15:$W$361, MATCH('O5 Details by Class &amp; Accounts'!BN$18, 'E2 Allocators'!$B$15:$W$15, 0),FALSE)*$E130)</f>
        <v>0</v>
      </c>
      <c r="BO130" s="1412">
        <f ca="1">IF(ISERROR(VLOOKUP(VLOOKUP($A130, 'E4 TB Allocation Details'!$A$18:$L$205, MATCH("Misc ID", 'E4 TB Allocation Details'!$A$18:$L$18, 0),FALSE), 'E2 Allocators'!$B$15:$W$361, MATCH('O5 Details by Class &amp; Accounts'!BO$18, 'E2 Allocators'!$B$15:$W$15, 0),FALSE)*$E130), 0, VLOOKUP(VLOOKUP($A130, 'E4 TB Allocation Details'!$A$18:$L$205, MATCH("Misc ID", 'E4 TB Allocation Details'!$A$18:$L$18, 0),FALSE), 'E2 Allocators'!$B$15:$W$361, MATCH('O5 Details by Class &amp; Accounts'!BO$18, 'E2 Allocators'!$B$15:$W$15, 0),FALSE)*$E130)</f>
        <v>0</v>
      </c>
      <c r="BP130" s="1412">
        <f ca="1">IF(ISERROR(VLOOKUP(VLOOKUP($A130, 'E4 TB Allocation Details'!$A$18:$L$205, MATCH("Misc ID", 'E4 TB Allocation Details'!$A$18:$L$18, 0),FALSE), 'E2 Allocators'!$B$15:$W$361, MATCH('O5 Details by Class &amp; Accounts'!BP$18, 'E2 Allocators'!$B$15:$W$15, 0),FALSE)*$E130), 0, VLOOKUP(VLOOKUP($A130, 'E4 TB Allocation Details'!$A$18:$L$205, MATCH("Misc ID", 'E4 TB Allocation Details'!$A$18:$L$18, 0),FALSE), 'E2 Allocators'!$B$15:$W$361, MATCH('O5 Details by Class &amp; Accounts'!BP$18, 'E2 Allocators'!$B$15:$W$15, 0),FALSE)*$E130)</f>
        <v>0</v>
      </c>
      <c r="BQ130" s="1412">
        <f ca="1">IF(ISERROR(VLOOKUP(VLOOKUP($A130, 'E4 TB Allocation Details'!$A$18:$L$205, MATCH("Misc ID", 'E4 TB Allocation Details'!$A$18:$L$18, 0),FALSE), 'E2 Allocators'!$B$15:$W$361, MATCH('O5 Details by Class &amp; Accounts'!BQ$18, 'E2 Allocators'!$B$15:$W$15, 0),FALSE)*$E130), 0, VLOOKUP(VLOOKUP($A130, 'E4 TB Allocation Details'!$A$18:$L$205, MATCH("Misc ID", 'E4 TB Allocation Details'!$A$18:$L$18, 0),FALSE), 'E2 Allocators'!$B$15:$W$361, MATCH('O5 Details by Class &amp; Accounts'!BQ$18, 'E2 Allocators'!$B$15:$W$15, 0),FALSE)*$E130)</f>
        <v>0</v>
      </c>
      <c r="BR130" s="1412">
        <f ca="1">IF(ISERROR(VLOOKUP(VLOOKUP($A130, 'E4 TB Allocation Details'!$A$18:$L$205, MATCH("Misc ID", 'E4 TB Allocation Details'!$A$18:$L$18, 0),FALSE), 'E2 Allocators'!$B$15:$W$361, MATCH('O5 Details by Class &amp; Accounts'!BR$18, 'E2 Allocators'!$B$15:$W$15, 0),FALSE)*$E130), 0, VLOOKUP(VLOOKUP($A130, 'E4 TB Allocation Details'!$A$18:$L$205, MATCH("Misc ID", 'E4 TB Allocation Details'!$A$18:$L$18, 0),FALSE), 'E2 Allocators'!$B$15:$W$361, MATCH('O5 Details by Class &amp; Accounts'!BR$18, 'E2 Allocators'!$B$15:$W$15, 0),FALSE)*$E130)</f>
        <v>0</v>
      </c>
      <c r="BS130" s="1412">
        <f t="shared" si="34"/>
        <v>0</v>
      </c>
      <c r="BT130" s="1412">
        <f ca="1">IF(ISERROR(VLOOKUP(VLOOKUP($A130, 'E4 TB Allocation Details'!$A$18:$L$205, MATCH("A &amp; G ID", 'E4 TB Allocation Details'!$A$18:$L$18, 0),FALSE), 'E2 Allocators'!$B$15:$W$361, MATCH('O5 Details by Class &amp; Accounts'!BT$18, 'E2 Allocators'!$B$15:$W$15, 0),FALSE)*$E130), 0, VLOOKUP(VLOOKUP($A130, 'E4 TB Allocation Details'!$A$18:$L$205, MATCH("A &amp; G ID", 'E4 TB Allocation Details'!$A$18:$L$18, 0),FALSE), 'E2 Allocators'!$B$15:$W$361, MATCH('O5 Details by Class &amp; Accounts'!BT$18, 'E2 Allocators'!$B$15:$W$15, 0),FALSE)*$E130)</f>
        <v>0</v>
      </c>
      <c r="BU130" s="1412">
        <f ca="1">IF(ISERROR(VLOOKUP(VLOOKUP($A130, 'E4 TB Allocation Details'!$A$18:$L$205, MATCH("A &amp; G ID", 'E4 TB Allocation Details'!$A$18:$L$18, 0),FALSE), 'E2 Allocators'!$B$15:$W$361, MATCH('O5 Details by Class &amp; Accounts'!BU$18, 'E2 Allocators'!$B$15:$W$15, 0),FALSE)*$E130), 0, VLOOKUP(VLOOKUP($A130, 'E4 TB Allocation Details'!$A$18:$L$205, MATCH("A &amp; G ID", 'E4 TB Allocation Details'!$A$18:$L$18, 0),FALSE), 'E2 Allocators'!$B$15:$W$361, MATCH('O5 Details by Class &amp; Accounts'!BU$18, 'E2 Allocators'!$B$15:$W$15, 0),FALSE)*$E130)</f>
        <v>0</v>
      </c>
      <c r="BV130" s="1412">
        <f ca="1">IF(ISERROR(VLOOKUP(VLOOKUP($A130, 'E4 TB Allocation Details'!$A$18:$L$205, MATCH("A &amp; G ID", 'E4 TB Allocation Details'!$A$18:$L$18, 0),FALSE), 'E2 Allocators'!$B$15:$W$361, MATCH('O5 Details by Class &amp; Accounts'!BV$18, 'E2 Allocators'!$B$15:$W$15, 0),FALSE)*$E130), 0, VLOOKUP(VLOOKUP($A130, 'E4 TB Allocation Details'!$A$18:$L$205, MATCH("A &amp; G ID", 'E4 TB Allocation Details'!$A$18:$L$18, 0),FALSE), 'E2 Allocators'!$B$15:$W$361, MATCH('O5 Details by Class &amp; Accounts'!BV$18, 'E2 Allocators'!$B$15:$W$15, 0),FALSE)*$E130)</f>
        <v>0</v>
      </c>
      <c r="BW130" s="1412">
        <f ca="1">IF(ISERROR(VLOOKUP(VLOOKUP($A130, 'E4 TB Allocation Details'!$A$18:$L$205, MATCH("A &amp; G ID", 'E4 TB Allocation Details'!$A$18:$L$18, 0),FALSE), 'E2 Allocators'!$B$15:$W$361, MATCH('O5 Details by Class &amp; Accounts'!BW$18, 'E2 Allocators'!$B$15:$W$15, 0),FALSE)*$E130), 0, VLOOKUP(VLOOKUP($A130, 'E4 TB Allocation Details'!$A$18:$L$205, MATCH("A &amp; G ID", 'E4 TB Allocation Details'!$A$18:$L$18, 0),FALSE), 'E2 Allocators'!$B$15:$W$361, MATCH('O5 Details by Class &amp; Accounts'!BW$18, 'E2 Allocators'!$B$15:$W$15, 0),FALSE)*$E130)</f>
        <v>0</v>
      </c>
      <c r="BX130" s="1412">
        <f ca="1">IF(ISERROR(VLOOKUP(VLOOKUP($A130, 'E4 TB Allocation Details'!$A$18:$L$205, MATCH("A &amp; G ID", 'E4 TB Allocation Details'!$A$18:$L$18, 0),FALSE), 'E2 Allocators'!$B$15:$W$361, MATCH('O5 Details by Class &amp; Accounts'!BX$18, 'E2 Allocators'!$B$15:$W$15, 0),FALSE)*$E130), 0, VLOOKUP(VLOOKUP($A130, 'E4 TB Allocation Details'!$A$18:$L$205, MATCH("A &amp; G ID", 'E4 TB Allocation Details'!$A$18:$L$18, 0),FALSE), 'E2 Allocators'!$B$15:$W$361, MATCH('O5 Details by Class &amp; Accounts'!BX$18, 'E2 Allocators'!$B$15:$W$15, 0),FALSE)*$E130)</f>
        <v>0</v>
      </c>
      <c r="BY130" s="1412">
        <f ca="1">IF(ISERROR(VLOOKUP(VLOOKUP($A130, 'E4 TB Allocation Details'!$A$18:$L$205, MATCH("A &amp; G ID", 'E4 TB Allocation Details'!$A$18:$L$18, 0),FALSE), 'E2 Allocators'!$B$15:$W$361, MATCH('O5 Details by Class &amp; Accounts'!BY$18, 'E2 Allocators'!$B$15:$W$15, 0),FALSE)*$E130), 0, VLOOKUP(VLOOKUP($A130, 'E4 TB Allocation Details'!$A$18:$L$205, MATCH("A &amp; G ID", 'E4 TB Allocation Details'!$A$18:$L$18, 0),FALSE), 'E2 Allocators'!$B$15:$W$361, MATCH('O5 Details by Class &amp; Accounts'!BY$18, 'E2 Allocators'!$B$15:$W$15, 0),FALSE)*$E130)</f>
        <v>0</v>
      </c>
      <c r="BZ130" s="1412">
        <f ca="1">IF(ISERROR(VLOOKUP(VLOOKUP($A130, 'E4 TB Allocation Details'!$A$18:$L$205, MATCH("A &amp; G ID", 'E4 TB Allocation Details'!$A$18:$L$18, 0),FALSE), 'E2 Allocators'!$B$15:$W$361, MATCH('O5 Details by Class &amp; Accounts'!BZ$18, 'E2 Allocators'!$B$15:$W$15, 0),FALSE)*$E130), 0, VLOOKUP(VLOOKUP($A130, 'E4 TB Allocation Details'!$A$18:$L$205, MATCH("A &amp; G ID", 'E4 TB Allocation Details'!$A$18:$L$18, 0),FALSE), 'E2 Allocators'!$B$15:$W$361, MATCH('O5 Details by Class &amp; Accounts'!BZ$18, 'E2 Allocators'!$B$15:$W$15, 0),FALSE)*$E130)</f>
        <v>0</v>
      </c>
      <c r="CA130" s="1412">
        <f ca="1">IF(ISERROR(VLOOKUP(VLOOKUP($A130, 'E4 TB Allocation Details'!$A$18:$L$205, MATCH("A &amp; G ID", 'E4 TB Allocation Details'!$A$18:$L$18, 0),FALSE), 'E2 Allocators'!$B$15:$W$361, MATCH('O5 Details by Class &amp; Accounts'!CA$18, 'E2 Allocators'!$B$15:$W$15, 0),FALSE)*$E130), 0, VLOOKUP(VLOOKUP($A130, 'E4 TB Allocation Details'!$A$18:$L$205, MATCH("A &amp; G ID", 'E4 TB Allocation Details'!$A$18:$L$18, 0),FALSE), 'E2 Allocators'!$B$15:$W$361, MATCH('O5 Details by Class &amp; Accounts'!CA$18, 'E2 Allocators'!$B$15:$W$15, 0),FALSE)*$E130)</f>
        <v>0</v>
      </c>
      <c r="CB130" s="1412">
        <f ca="1">IF(ISERROR(VLOOKUP(VLOOKUP($A130, 'E4 TB Allocation Details'!$A$18:$L$205, MATCH("A &amp; G ID", 'E4 TB Allocation Details'!$A$18:$L$18, 0),FALSE), 'E2 Allocators'!$B$15:$W$361, MATCH('O5 Details by Class &amp; Accounts'!CB$18, 'E2 Allocators'!$B$15:$W$15, 0),FALSE)*$E130), 0, VLOOKUP(VLOOKUP($A130, 'E4 TB Allocation Details'!$A$18:$L$205, MATCH("A &amp; G ID", 'E4 TB Allocation Details'!$A$18:$L$18, 0),FALSE), 'E2 Allocators'!$B$15:$W$361, MATCH('O5 Details by Class &amp; Accounts'!CB$18, 'E2 Allocators'!$B$15:$W$15, 0),FALSE)*$E130)</f>
        <v>0</v>
      </c>
      <c r="CC130" s="1412">
        <f ca="1">IF(ISERROR(VLOOKUP(VLOOKUP($A130, 'E4 TB Allocation Details'!$A$18:$L$205, MATCH("A &amp; G ID", 'E4 TB Allocation Details'!$A$18:$L$18, 0),FALSE), 'E2 Allocators'!$B$15:$W$361, MATCH('O5 Details by Class &amp; Accounts'!CC$18, 'E2 Allocators'!$B$15:$W$15, 0),FALSE)*$E130), 0, VLOOKUP(VLOOKUP($A130, 'E4 TB Allocation Details'!$A$18:$L$205, MATCH("A &amp; G ID", 'E4 TB Allocation Details'!$A$18:$L$18, 0),FALSE), 'E2 Allocators'!$B$15:$W$361, MATCH('O5 Details by Class &amp; Accounts'!CC$18, 'E2 Allocators'!$B$15:$W$15, 0),FALSE)*$E130)</f>
        <v>0</v>
      </c>
      <c r="CD130" s="1412">
        <f ca="1">IF(ISERROR(VLOOKUP(VLOOKUP($A130, 'E4 TB Allocation Details'!$A$18:$L$205, MATCH("A &amp; G ID", 'E4 TB Allocation Details'!$A$18:$L$18, 0),FALSE), 'E2 Allocators'!$B$15:$W$361, MATCH('O5 Details by Class &amp; Accounts'!CD$18, 'E2 Allocators'!$B$15:$W$15, 0),FALSE)*$E130), 0, VLOOKUP(VLOOKUP($A130, 'E4 TB Allocation Details'!$A$18:$L$205, MATCH("A &amp; G ID", 'E4 TB Allocation Details'!$A$18:$L$18, 0),FALSE), 'E2 Allocators'!$B$15:$W$361, MATCH('O5 Details by Class &amp; Accounts'!CD$18, 'E2 Allocators'!$B$15:$W$15, 0),FALSE)*$E130)</f>
        <v>0</v>
      </c>
      <c r="CE130" s="1412">
        <f ca="1">IF(ISERROR(VLOOKUP(VLOOKUP($A130, 'E4 TB Allocation Details'!$A$18:$L$205, MATCH("A &amp; G ID", 'E4 TB Allocation Details'!$A$18:$L$18, 0),FALSE), 'E2 Allocators'!$B$15:$W$361, MATCH('O5 Details by Class &amp; Accounts'!CE$18, 'E2 Allocators'!$B$15:$W$15, 0),FALSE)*$E130), 0, VLOOKUP(VLOOKUP($A130, 'E4 TB Allocation Details'!$A$18:$L$205, MATCH("A &amp; G ID", 'E4 TB Allocation Details'!$A$18:$L$18, 0),FALSE), 'E2 Allocators'!$B$15:$W$361, MATCH('O5 Details by Class &amp; Accounts'!CE$18, 'E2 Allocators'!$B$15:$W$15, 0),FALSE)*$E130)</f>
        <v>0</v>
      </c>
      <c r="CF130" s="1412">
        <f ca="1">IF(ISERROR(VLOOKUP(VLOOKUP($A130, 'E4 TB Allocation Details'!$A$18:$L$205, MATCH("A &amp; G ID", 'E4 TB Allocation Details'!$A$18:$L$18, 0),FALSE), 'E2 Allocators'!$B$15:$W$361, MATCH('O5 Details by Class &amp; Accounts'!CF$18, 'E2 Allocators'!$B$15:$W$15, 0),FALSE)*$E130), 0, VLOOKUP(VLOOKUP($A130, 'E4 TB Allocation Details'!$A$18:$L$205, MATCH("A &amp; G ID", 'E4 TB Allocation Details'!$A$18:$L$18, 0),FALSE), 'E2 Allocators'!$B$15:$W$361, MATCH('O5 Details by Class &amp; Accounts'!CF$18, 'E2 Allocators'!$B$15:$W$15, 0),FALSE)*$E130)</f>
        <v>0</v>
      </c>
      <c r="CG130" s="1412">
        <f ca="1">IF(ISERROR(VLOOKUP(VLOOKUP($A130, 'E4 TB Allocation Details'!$A$18:$L$205, MATCH("A &amp; G ID", 'E4 TB Allocation Details'!$A$18:$L$18, 0),FALSE), 'E2 Allocators'!$B$15:$W$361, MATCH('O5 Details by Class &amp; Accounts'!CG$18, 'E2 Allocators'!$B$15:$W$15, 0),FALSE)*$E130), 0, VLOOKUP(VLOOKUP($A130, 'E4 TB Allocation Details'!$A$18:$L$205, MATCH("A &amp; G ID", 'E4 TB Allocation Details'!$A$18:$L$18, 0),FALSE), 'E2 Allocators'!$B$15:$W$361, MATCH('O5 Details by Class &amp; Accounts'!CG$18, 'E2 Allocators'!$B$15:$W$15, 0),FALSE)*$E130)</f>
        <v>0</v>
      </c>
      <c r="CH130" s="1412">
        <f ca="1">IF(ISERROR(VLOOKUP(VLOOKUP($A130, 'E4 TB Allocation Details'!$A$18:$L$205, MATCH("A &amp; G ID", 'E4 TB Allocation Details'!$A$18:$L$18, 0),FALSE), 'E2 Allocators'!$B$15:$W$361, MATCH('O5 Details by Class &amp; Accounts'!CH$18, 'E2 Allocators'!$B$15:$W$15, 0),FALSE)*$E130), 0, VLOOKUP(VLOOKUP($A130, 'E4 TB Allocation Details'!$A$18:$L$205, MATCH("A &amp; G ID", 'E4 TB Allocation Details'!$A$18:$L$18, 0),FALSE), 'E2 Allocators'!$B$15:$W$361, MATCH('O5 Details by Class &amp; Accounts'!CH$18, 'E2 Allocators'!$B$15:$W$15, 0),FALSE)*$E130)</f>
        <v>0</v>
      </c>
      <c r="CI130" s="1412">
        <f ca="1">IF(ISERROR(VLOOKUP(VLOOKUP($A130, 'E4 TB Allocation Details'!$A$18:$L$205, MATCH("A &amp; G ID", 'E4 TB Allocation Details'!$A$18:$L$18, 0),FALSE), 'E2 Allocators'!$B$15:$W$361, MATCH('O5 Details by Class &amp; Accounts'!CI$18, 'E2 Allocators'!$B$15:$W$15, 0),FALSE)*$E130), 0, VLOOKUP(VLOOKUP($A130, 'E4 TB Allocation Details'!$A$18:$L$205, MATCH("A &amp; G ID", 'E4 TB Allocation Details'!$A$18:$L$18, 0),FALSE), 'E2 Allocators'!$B$15:$W$361, MATCH('O5 Details by Class &amp; Accounts'!CI$18, 'E2 Allocators'!$B$15:$W$15, 0),FALSE)*$E130)</f>
        <v>0</v>
      </c>
      <c r="CJ130" s="1412">
        <f ca="1">IF(ISERROR(VLOOKUP(VLOOKUP($A130, 'E4 TB Allocation Details'!$A$18:$L$205, MATCH("A &amp; G ID", 'E4 TB Allocation Details'!$A$18:$L$18, 0),FALSE), 'E2 Allocators'!$B$15:$W$361, MATCH('O5 Details by Class &amp; Accounts'!CJ$18, 'E2 Allocators'!$B$15:$W$15, 0),FALSE)*$E130), 0, VLOOKUP(VLOOKUP($A130, 'E4 TB Allocation Details'!$A$18:$L$205, MATCH("A &amp; G ID", 'E4 TB Allocation Details'!$A$18:$L$18, 0),FALSE), 'E2 Allocators'!$B$15:$W$361, MATCH('O5 Details by Class &amp; Accounts'!CJ$18, 'E2 Allocators'!$B$15:$W$15, 0),FALSE)*$E130)</f>
        <v>0</v>
      </c>
      <c r="CK130" s="1412">
        <f ca="1">IF(ISERROR(VLOOKUP(VLOOKUP($A130, 'E4 TB Allocation Details'!$A$18:$L$205, MATCH("A &amp; G ID", 'E4 TB Allocation Details'!$A$18:$L$18, 0),FALSE), 'E2 Allocators'!$B$15:$W$361, MATCH('O5 Details by Class &amp; Accounts'!CK$18, 'E2 Allocators'!$B$15:$W$15, 0),FALSE)*$E130), 0, VLOOKUP(VLOOKUP($A130, 'E4 TB Allocation Details'!$A$18:$L$205, MATCH("A &amp; G ID", 'E4 TB Allocation Details'!$A$18:$L$18, 0),FALSE), 'E2 Allocators'!$B$15:$W$361, MATCH('O5 Details by Class &amp; Accounts'!CK$18, 'E2 Allocators'!$B$15:$W$15, 0),FALSE)*$E130)</f>
        <v>0</v>
      </c>
      <c r="CL130" s="1412">
        <f ca="1">IF(ISERROR(VLOOKUP(VLOOKUP($A130, 'E4 TB Allocation Details'!$A$18:$L$205, MATCH("A &amp; G ID", 'E4 TB Allocation Details'!$A$18:$L$18, 0),FALSE), 'E2 Allocators'!$B$15:$W$361, MATCH('O5 Details by Class &amp; Accounts'!CL$18, 'E2 Allocators'!$B$15:$W$15, 0),FALSE)*$E130), 0, VLOOKUP(VLOOKUP($A130, 'E4 TB Allocation Details'!$A$18:$L$205, MATCH("A &amp; G ID", 'E4 TB Allocation Details'!$A$18:$L$18, 0),FALSE), 'E2 Allocators'!$B$15:$W$361, MATCH('O5 Details by Class &amp; Accounts'!CL$18, 'E2 Allocators'!$B$15:$W$15, 0),FALSE)*$E130)</f>
        <v>0</v>
      </c>
      <c r="CM130" s="1412">
        <f ca="1">IF(ISERROR(VLOOKUP(VLOOKUP($A130, 'E4 TB Allocation Details'!$A$18:$L$205, MATCH("A &amp; G ID", 'E4 TB Allocation Details'!$A$18:$L$18, 0),FALSE), 'E2 Allocators'!$B$15:$W$361, MATCH('O5 Details by Class &amp; Accounts'!CM$18, 'E2 Allocators'!$B$15:$W$15, 0),FALSE)*$E130), 0, VLOOKUP(VLOOKUP($A130, 'E4 TB Allocation Details'!$A$18:$L$205, MATCH("A &amp; G ID", 'E4 TB Allocation Details'!$A$18:$L$18, 0),FALSE), 'E2 Allocators'!$B$15:$W$361, MATCH('O5 Details by Class &amp; Accounts'!CM$18, 'E2 Allocators'!$B$15:$W$15, 0),FALSE)*$E130)</f>
        <v>0</v>
      </c>
      <c r="CN130" s="1412">
        <f t="shared" si="35"/>
        <v>0</v>
      </c>
      <c r="CO130" s="1792">
        <f t="shared" si="36"/>
        <v>0</v>
      </c>
      <c r="CQ130" s="2087" t="s">
        <v>950</v>
      </c>
    </row>
    <row r="131" spans="1:95" s="81" customFormat="1" ht="25.5">
      <c r="A131" s="1177">
        <v>5025</v>
      </c>
      <c r="B131" s="1176" t="s">
        <v>1318</v>
      </c>
      <c r="C131" s="1789">
        <f ca="1">IF(ISERROR(VLOOKUP($A131,'I3 TB Data'!$A$23:$H$458,MATCH('O5 Details by Class &amp; Accounts'!$C$18, 'I3 TB Data'!$A$23:$H$23,0),0)), 0, VLOOKUP($A131,'I3 TB Data'!$A$23:$H$458,MATCH('O5 Details by Class &amp; Accounts'!$C$18,'I3 TB Data'!$A$23:$H$23,0),0))</f>
        <v>38000</v>
      </c>
      <c r="D131" s="1790"/>
      <c r="E131" s="1789">
        <f t="shared" si="24"/>
        <v>38000</v>
      </c>
      <c r="F131" s="1791">
        <f ca="1">IF(ISERROR(VLOOKUP($A131, 'E1 Categorization'!A33:E122, MATCH("Customer Component", 'E1 Categorization'!$A$33:$E$33,0), 0)), 0, IF(VLOOKUP($A131, 'E1 Categorization'!A33:E122, MATCH("Customer Component", 'E1 Categorization'!$A$33:$E$33,0), 0)=0, 'O5 Details by Class &amp; Accounts'!$E131, IF(AND(VLOOKUP($A131, 'E1 Categorization'!A33:E122, MATCH("Customer Component", 'E1 Categorization'!$A$33:$E$33,0), 0) &gt;0, VLOOKUP($A131, 'E1 Categorization'!A33:E122, MATCH("Customer Component", 'E1 Categorization'!$A$33:$E$33,0), 0)&lt;1), 'O5 Details by Class &amp; Accounts'!$E131*(1-VLOOKUP($A131, 'E1 Categorization'!A33:E122, MATCH("Customer Component", 'E1 Categorization'!$A$33:$E$33,0), 0)), 0)))</f>
        <v>24700</v>
      </c>
      <c r="G131" s="1791">
        <f ca="1">IF(ISERROR(VLOOKUP($A131, 'E1 Categorization'!A33:E122, MATCH("Customer Component", 'E1 Categorization'!$A$33:$E$33,0), 0)),0, IF(VLOOKUP($A131, 'E1 Categorization'!A33:E122, MATCH("Customer Component", 'E1 Categorization'!$A$33:$E$33,0), 0)=0, 0, IF(AND(VLOOKUP($A131, 'E1 Categorization'!A33:E122, MATCH("Customer Component", 'E1 Categorization'!$A$33:$E$33,0), 0) &gt;0, VLOOKUP($A131, 'E1 Categorization'!A33:E122, MATCH("Customer Component", 'E1 Categorization'!$A$33:$E$33,0), 0)&lt;1), 'O5 Details by Class &amp; Accounts'!$E131*(VLOOKUP($A131, 'E1 Categorization'!A33:E122, MATCH("Customer Component", 'E1 Categorization'!$A$33:$E$33,0), 0)), 'O5 Details by Class &amp; Accounts'!$E131)))</f>
        <v>13300</v>
      </c>
      <c r="H131" s="1412">
        <f t="shared" si="31"/>
        <v>38000</v>
      </c>
      <c r="I131" s="1412">
        <f ca="1">IF(ISERROR(VLOOKUP(VLOOKUP($A131, 'E4 TB Allocation Details'!$A$18:$L$205, MATCH("Demand ID", 'E4 TB Allocation Details'!$A$18:$L$18, 0),FALSE), 'E2 Allocators'!$B$15:$W$361, MATCH('O5 Details by Class &amp; Accounts'!I$18, 'E2 Allocators'!$B$15:$W$15, 0),FALSE)*$F131), 0, VLOOKUP(VLOOKUP($A131, 'E4 TB Allocation Details'!$A$18:$L$205, MATCH("Demand ID", 'E4 TB Allocation Details'!$A$18:$L$18, 0),FALSE), 'E2 Allocators'!$B$15:$W$361, MATCH('O5 Details by Class &amp; Accounts'!I$18, 'E2 Allocators'!$B$15:$W$15, 0),FALSE)*$F131)</f>
        <v>11166.270633547783</v>
      </c>
      <c r="J131" s="1412">
        <f ca="1">IF(ISERROR(VLOOKUP(VLOOKUP($A131, 'E4 TB Allocation Details'!$A$18:$L$205, MATCH("Demand ID", 'E4 TB Allocation Details'!$A$18:$L$18, 0),FALSE), 'E2 Allocators'!$B$15:$W$361, MATCH('O5 Details by Class &amp; Accounts'!J$18, 'E2 Allocators'!$B$15:$W$15, 0),FALSE)*$F131), 0, VLOOKUP(VLOOKUP($A131, 'E4 TB Allocation Details'!$A$18:$L$205, MATCH("Demand ID", 'E4 TB Allocation Details'!$A$18:$L$18, 0),FALSE), 'E2 Allocators'!$B$15:$W$361, MATCH('O5 Details by Class &amp; Accounts'!J$18, 'E2 Allocators'!$B$15:$W$15, 0),FALSE)*$F131)</f>
        <v>4812.400671714784</v>
      </c>
      <c r="K131" s="1412">
        <f ca="1">IF(ISERROR(VLOOKUP(VLOOKUP($A131, 'E4 TB Allocation Details'!$A$18:$L$205, MATCH("Demand ID", 'E4 TB Allocation Details'!$A$18:$L$18, 0),FALSE), 'E2 Allocators'!$B$15:$W$361, MATCH('O5 Details by Class &amp; Accounts'!K$18, 'E2 Allocators'!$B$15:$W$15, 0),FALSE)*$F131), 0, VLOOKUP(VLOOKUP($A131, 'E4 TB Allocation Details'!$A$18:$L$205, MATCH("Demand ID", 'E4 TB Allocation Details'!$A$18:$L$18, 0),FALSE), 'E2 Allocators'!$B$15:$W$361, MATCH('O5 Details by Class &amp; Accounts'!K$18, 'E2 Allocators'!$B$15:$W$15, 0),FALSE)*$F131)</f>
        <v>8700.5692600464463</v>
      </c>
      <c r="L131" s="1412">
        <f ca="1">IF(ISERROR(VLOOKUP(VLOOKUP($A131, 'E4 TB Allocation Details'!$A$18:$L$205, MATCH("Demand ID", 'E4 TB Allocation Details'!$A$18:$L$18, 0),FALSE), 'E2 Allocators'!$B$15:$W$361, MATCH('O5 Details by Class &amp; Accounts'!L$18, 'E2 Allocators'!$B$15:$W$15, 0),FALSE)*$F131), 0, VLOOKUP(VLOOKUP($A131, 'E4 TB Allocation Details'!$A$18:$L$205, MATCH("Demand ID", 'E4 TB Allocation Details'!$A$18:$L$18, 0),FALSE), 'E2 Allocators'!$B$15:$W$361, MATCH('O5 Details by Class &amp; Accounts'!L$18, 'E2 Allocators'!$B$15:$W$15, 0),FALSE)*$F131)</f>
        <v>0</v>
      </c>
      <c r="M131" s="1412">
        <f ca="1">IF(ISERROR(VLOOKUP(VLOOKUP($A131, 'E4 TB Allocation Details'!$A$18:$L$205, MATCH("Demand ID", 'E4 TB Allocation Details'!$A$18:$L$18, 0),FALSE), 'E2 Allocators'!$B$15:$W$361, MATCH('O5 Details by Class &amp; Accounts'!M$18, 'E2 Allocators'!$B$15:$W$15, 0),FALSE)*$F131), 0, VLOOKUP(VLOOKUP($A131, 'E4 TB Allocation Details'!$A$18:$L$205, MATCH("Demand ID", 'E4 TB Allocation Details'!$A$18:$L$18, 0),FALSE), 'E2 Allocators'!$B$15:$W$361, MATCH('O5 Details by Class &amp; Accounts'!M$18, 'E2 Allocators'!$B$15:$W$15, 0),FALSE)*$F131)</f>
        <v>0</v>
      </c>
      <c r="N131" s="1412">
        <f ca="1">IF(ISERROR(VLOOKUP(VLOOKUP($A131, 'E4 TB Allocation Details'!$A$18:$L$205, MATCH("Demand ID", 'E4 TB Allocation Details'!$A$18:$L$18, 0),FALSE), 'E2 Allocators'!$B$15:$W$361, MATCH('O5 Details by Class &amp; Accounts'!N$18, 'E2 Allocators'!$B$15:$W$15, 0),FALSE)*$F131), 0, VLOOKUP(VLOOKUP($A131, 'E4 TB Allocation Details'!$A$18:$L$205, MATCH("Demand ID", 'E4 TB Allocation Details'!$A$18:$L$18, 0),FALSE), 'E2 Allocators'!$B$15:$W$361, MATCH('O5 Details by Class &amp; Accounts'!N$18, 'E2 Allocators'!$B$15:$W$15, 0),FALSE)*$F131)</f>
        <v>0</v>
      </c>
      <c r="O131" s="1412">
        <f ca="1">IF(ISERROR(VLOOKUP(VLOOKUP($A131, 'E4 TB Allocation Details'!$A$18:$L$205, MATCH("Demand ID", 'E4 TB Allocation Details'!$A$18:$L$18, 0),FALSE), 'E2 Allocators'!$B$15:$W$361, MATCH('O5 Details by Class &amp; Accounts'!O$18, 'E2 Allocators'!$B$15:$W$15, 0),FALSE)*$F131), 0, VLOOKUP(VLOOKUP($A131, 'E4 TB Allocation Details'!$A$18:$L$205, MATCH("Demand ID", 'E4 TB Allocation Details'!$A$18:$L$18, 0),FALSE), 'E2 Allocators'!$B$15:$W$361, MATCH('O5 Details by Class &amp; Accounts'!O$18, 'E2 Allocators'!$B$15:$W$15, 0),FALSE)*$F131)</f>
        <v>0</v>
      </c>
      <c r="P131" s="1412">
        <f ca="1">IF(ISERROR(VLOOKUP(VLOOKUP($A131, 'E4 TB Allocation Details'!$A$18:$L$205, MATCH("Demand ID", 'E4 TB Allocation Details'!$A$18:$L$18, 0),FALSE), 'E2 Allocators'!$B$15:$W$361, MATCH('O5 Details by Class &amp; Accounts'!P$18, 'E2 Allocators'!$B$15:$W$15, 0),FALSE)*$F131), 0, VLOOKUP(VLOOKUP($A131, 'E4 TB Allocation Details'!$A$18:$L$205, MATCH("Demand ID", 'E4 TB Allocation Details'!$A$18:$L$18, 0),FALSE), 'E2 Allocators'!$B$15:$W$361, MATCH('O5 Details by Class &amp; Accounts'!P$18, 'E2 Allocators'!$B$15:$W$15, 0),FALSE)*$F131)</f>
        <v>0</v>
      </c>
      <c r="Q131" s="1412">
        <f ca="1">IF(ISERROR(VLOOKUP(VLOOKUP($A131, 'E4 TB Allocation Details'!$A$18:$L$205, MATCH("Demand ID", 'E4 TB Allocation Details'!$A$18:$L$18, 0),FALSE), 'E2 Allocators'!$B$15:$W$361, MATCH('O5 Details by Class &amp; Accounts'!Q$18, 'E2 Allocators'!$B$15:$W$15, 0),FALSE)*$F131), 0, VLOOKUP(VLOOKUP($A131, 'E4 TB Allocation Details'!$A$18:$L$205, MATCH("Demand ID", 'E4 TB Allocation Details'!$A$18:$L$18, 0),FALSE), 'E2 Allocators'!$B$15:$W$361, MATCH('O5 Details by Class &amp; Accounts'!Q$18, 'E2 Allocators'!$B$15:$W$15, 0),FALSE)*$F131)</f>
        <v>20.759434690985774</v>
      </c>
      <c r="R131" s="1412">
        <f ca="1">IF(ISERROR(VLOOKUP(VLOOKUP($A131, 'E4 TB Allocation Details'!$A$18:$L$205, MATCH("Demand ID", 'E4 TB Allocation Details'!$A$18:$L$18, 0),FALSE), 'E2 Allocators'!$B$15:$W$361, MATCH('O5 Details by Class &amp; Accounts'!R$18, 'E2 Allocators'!$B$15:$W$15, 0),FALSE)*$F131), 0, VLOOKUP(VLOOKUP($A131, 'E4 TB Allocation Details'!$A$18:$L$205, MATCH("Demand ID", 'E4 TB Allocation Details'!$A$18:$L$18, 0),FALSE), 'E2 Allocators'!$B$15:$W$361, MATCH('O5 Details by Class &amp; Accounts'!R$18, 'E2 Allocators'!$B$15:$W$15, 0),FALSE)*$F131)</f>
        <v>0</v>
      </c>
      <c r="S131" s="1412">
        <f ca="1">IF(ISERROR(VLOOKUP(VLOOKUP($A131, 'E4 TB Allocation Details'!$A$18:$L$205, MATCH("Demand ID", 'E4 TB Allocation Details'!$A$18:$L$18, 0),FALSE), 'E2 Allocators'!$B$15:$W$361, MATCH('O5 Details by Class &amp; Accounts'!S$18, 'E2 Allocators'!$B$15:$W$15, 0),FALSE)*$F131), 0, VLOOKUP(VLOOKUP($A131, 'E4 TB Allocation Details'!$A$18:$L$205, MATCH("Demand ID", 'E4 TB Allocation Details'!$A$18:$L$18, 0),FALSE), 'E2 Allocators'!$B$15:$W$361, MATCH('O5 Details by Class &amp; Accounts'!S$18, 'E2 Allocators'!$B$15:$W$15, 0),FALSE)*$F131)</f>
        <v>0</v>
      </c>
      <c r="T131" s="1412">
        <f ca="1">IF(ISERROR(VLOOKUP(VLOOKUP($A131, 'E4 TB Allocation Details'!$A$18:$L$205, MATCH("Demand ID", 'E4 TB Allocation Details'!$A$18:$L$18, 0),FALSE), 'E2 Allocators'!$B$15:$W$361, MATCH('O5 Details by Class &amp; Accounts'!T$18, 'E2 Allocators'!$B$15:$W$15, 0),FALSE)*$F131), 0, VLOOKUP(VLOOKUP($A131, 'E4 TB Allocation Details'!$A$18:$L$205, MATCH("Demand ID", 'E4 TB Allocation Details'!$A$18:$L$18, 0),FALSE), 'E2 Allocators'!$B$15:$W$361, MATCH('O5 Details by Class &amp; Accounts'!T$18, 'E2 Allocators'!$B$15:$W$15, 0),FALSE)*$F131)</f>
        <v>0</v>
      </c>
      <c r="U131" s="1412">
        <f ca="1">IF(ISERROR(VLOOKUP(VLOOKUP($A131, 'E4 TB Allocation Details'!$A$18:$L$205, MATCH("Demand ID", 'E4 TB Allocation Details'!$A$18:$L$18, 0),FALSE), 'E2 Allocators'!$B$15:$W$361, MATCH('O5 Details by Class &amp; Accounts'!U$18, 'E2 Allocators'!$B$15:$W$15, 0),FALSE)*$F131), 0, VLOOKUP(VLOOKUP($A131, 'E4 TB Allocation Details'!$A$18:$L$205, MATCH("Demand ID", 'E4 TB Allocation Details'!$A$18:$L$18, 0),FALSE), 'E2 Allocators'!$B$15:$W$361, MATCH('O5 Details by Class &amp; Accounts'!U$18, 'E2 Allocators'!$B$15:$W$15, 0),FALSE)*$F131)</f>
        <v>0</v>
      </c>
      <c r="V131" s="1412">
        <f ca="1">IF(ISERROR(VLOOKUP(VLOOKUP($A131, 'E4 TB Allocation Details'!$A$18:$L$205, MATCH("Demand ID", 'E4 TB Allocation Details'!$A$18:$L$18, 0),FALSE), 'E2 Allocators'!$B$15:$W$361, MATCH('O5 Details by Class &amp; Accounts'!V$18, 'E2 Allocators'!$B$15:$W$15, 0),FALSE)*$F131), 0, VLOOKUP(VLOOKUP($A131, 'E4 TB Allocation Details'!$A$18:$L$205, MATCH("Demand ID", 'E4 TB Allocation Details'!$A$18:$L$18, 0),FALSE), 'E2 Allocators'!$B$15:$W$361, MATCH('O5 Details by Class &amp; Accounts'!V$18, 'E2 Allocators'!$B$15:$W$15, 0),FALSE)*$F131)</f>
        <v>0</v>
      </c>
      <c r="W131" s="1412">
        <f ca="1">IF(ISERROR(VLOOKUP(VLOOKUP($A131, 'E4 TB Allocation Details'!$A$18:$L$205, MATCH("Demand ID", 'E4 TB Allocation Details'!$A$18:$L$18, 0),FALSE), 'E2 Allocators'!$B$15:$W$361, MATCH('O5 Details by Class &amp; Accounts'!W$18, 'E2 Allocators'!$B$15:$W$15, 0),FALSE)*$F131), 0, VLOOKUP(VLOOKUP($A131, 'E4 TB Allocation Details'!$A$18:$L$205, MATCH("Demand ID", 'E4 TB Allocation Details'!$A$18:$L$18, 0),FALSE), 'E2 Allocators'!$B$15:$W$361, MATCH('O5 Details by Class &amp; Accounts'!W$18, 'E2 Allocators'!$B$15:$W$15, 0),FALSE)*$F131)</f>
        <v>0</v>
      </c>
      <c r="X131" s="1412">
        <f ca="1">IF(ISERROR(VLOOKUP(VLOOKUP($A131, 'E4 TB Allocation Details'!$A$18:$L$205, MATCH("Demand ID", 'E4 TB Allocation Details'!$A$18:$L$18, 0),FALSE), 'E2 Allocators'!$B$15:$W$361, MATCH('O5 Details by Class &amp; Accounts'!X$18, 'E2 Allocators'!$B$15:$W$15, 0),FALSE)*$F131), 0, VLOOKUP(VLOOKUP($A131, 'E4 TB Allocation Details'!$A$18:$L$205, MATCH("Demand ID", 'E4 TB Allocation Details'!$A$18:$L$18, 0),FALSE), 'E2 Allocators'!$B$15:$W$361, MATCH('O5 Details by Class &amp; Accounts'!X$18, 'E2 Allocators'!$B$15:$W$15, 0),FALSE)*$F131)</f>
        <v>0</v>
      </c>
      <c r="Y131" s="1412">
        <f ca="1">IF(ISERROR(VLOOKUP(VLOOKUP($A131, 'E4 TB Allocation Details'!$A$18:$L$205, MATCH("Demand ID", 'E4 TB Allocation Details'!$A$18:$L$18, 0),FALSE), 'E2 Allocators'!$B$15:$W$361, MATCH('O5 Details by Class &amp; Accounts'!Y$18, 'E2 Allocators'!$B$15:$W$15, 0),FALSE)*$F131), 0, VLOOKUP(VLOOKUP($A131, 'E4 TB Allocation Details'!$A$18:$L$205, MATCH("Demand ID", 'E4 TB Allocation Details'!$A$18:$L$18, 0),FALSE), 'E2 Allocators'!$B$15:$W$361, MATCH('O5 Details by Class &amp; Accounts'!Y$18, 'E2 Allocators'!$B$15:$W$15, 0),FALSE)*$F131)</f>
        <v>0</v>
      </c>
      <c r="Z131" s="1412">
        <f ca="1">IF(ISERROR(VLOOKUP(VLOOKUP($A131, 'E4 TB Allocation Details'!$A$18:$L$205, MATCH("Demand ID", 'E4 TB Allocation Details'!$A$18:$L$18, 0),FALSE), 'E2 Allocators'!$B$15:$W$361, MATCH('O5 Details by Class &amp; Accounts'!Z$18, 'E2 Allocators'!$B$15:$W$15, 0),FALSE)*$F131), 0, VLOOKUP(VLOOKUP($A131, 'E4 TB Allocation Details'!$A$18:$L$205, MATCH("Demand ID", 'E4 TB Allocation Details'!$A$18:$L$18, 0),FALSE), 'E2 Allocators'!$B$15:$W$361, MATCH('O5 Details by Class &amp; Accounts'!Z$18, 'E2 Allocators'!$B$15:$W$15, 0),FALSE)*$F131)</f>
        <v>0</v>
      </c>
      <c r="AA131" s="1412">
        <f ca="1">IF(ISERROR(VLOOKUP(VLOOKUP($A131, 'E4 TB Allocation Details'!$A$18:$L$205, MATCH("Demand ID", 'E4 TB Allocation Details'!$A$18:$L$18, 0),FALSE), 'E2 Allocators'!$B$15:$W$361, MATCH('O5 Details by Class &amp; Accounts'!AA$18, 'E2 Allocators'!$B$15:$W$15, 0),FALSE)*$F131), 0, VLOOKUP(VLOOKUP($A131, 'E4 TB Allocation Details'!$A$18:$L$205, MATCH("Demand ID", 'E4 TB Allocation Details'!$A$18:$L$18, 0),FALSE), 'E2 Allocators'!$B$15:$W$361, MATCH('O5 Details by Class &amp; Accounts'!AA$18, 'E2 Allocators'!$B$15:$W$15, 0),FALSE)*$F131)</f>
        <v>0</v>
      </c>
      <c r="AB131" s="1412">
        <f ca="1">IF(ISERROR(VLOOKUP(VLOOKUP($A131, 'E4 TB Allocation Details'!$A$18:$L$205, MATCH("Demand ID", 'E4 TB Allocation Details'!$A$18:$L$18, 0),FALSE), 'E2 Allocators'!$B$15:$W$361, MATCH('O5 Details by Class &amp; Accounts'!AB$18, 'E2 Allocators'!$B$15:$W$15, 0),FALSE)*$F131), 0, VLOOKUP(VLOOKUP($A131, 'E4 TB Allocation Details'!$A$18:$L$205, MATCH("Demand ID", 'E4 TB Allocation Details'!$A$18:$L$18, 0),FALSE), 'E2 Allocators'!$B$15:$W$361, MATCH('O5 Details by Class &amp; Accounts'!AB$18, 'E2 Allocators'!$B$15:$W$15, 0),FALSE)*$F131)</f>
        <v>0</v>
      </c>
      <c r="AC131" s="1412">
        <f t="shared" si="32"/>
        <v>24700</v>
      </c>
      <c r="AD131" s="1412">
        <f ca="1">IF(ISERROR(VLOOKUP(VLOOKUP($A131, 'E4 TB Allocation Details'!$A$18:$L$205, MATCH("Customer ID", 'E4 TB Allocation Details'!$A$18:$L$18, 0),FALSE), 'E2 Allocators'!$B$15:$W$361, MATCH('O5 Details by Class &amp; Accounts'!AD$18, 'E2 Allocators'!$B$15:$W$15, 0),FALSE)*$G131), 0, VLOOKUP(VLOOKUP($A131, 'E4 TB Allocation Details'!$A$18:$L$205, MATCH("Customer ID", 'E4 TB Allocation Details'!$A$18:$L$18, 0),FALSE), 'E2 Allocators'!$B$15:$W$361, MATCH('O5 Details by Class &amp; Accounts'!AD$18, 'E2 Allocators'!$B$15:$W$15, 0),FALSE)*$G131)</f>
        <v>8992.1586621257757</v>
      </c>
      <c r="AE131" s="1412">
        <f ca="1">IF(ISERROR(VLOOKUP(VLOOKUP($A131, 'E4 TB Allocation Details'!$A$18:$L$205, MATCH("Customer ID", 'E4 TB Allocation Details'!$A$18:$L$18, 0),FALSE), 'E2 Allocators'!$B$15:$W$361, MATCH('O5 Details by Class &amp; Accounts'!AE$18, 'E2 Allocators'!$B$15:$W$15, 0),FALSE)*$G131), 0, VLOOKUP(VLOOKUP($A131, 'E4 TB Allocation Details'!$A$18:$L$205, MATCH("Customer ID", 'E4 TB Allocation Details'!$A$18:$L$18, 0),FALSE), 'E2 Allocators'!$B$15:$W$361, MATCH('O5 Details by Class &amp; Accounts'!AE$18, 'E2 Allocators'!$B$15:$W$15, 0),FALSE)*$G131)</f>
        <v>1044.0785138066788</v>
      </c>
      <c r="AF131" s="1412">
        <f ca="1">IF(ISERROR(VLOOKUP(VLOOKUP($A131, 'E4 TB Allocation Details'!$A$18:$L$205, MATCH("Customer ID", 'E4 TB Allocation Details'!$A$18:$L$18, 0),FALSE), 'E2 Allocators'!$B$15:$W$361, MATCH('O5 Details by Class &amp; Accounts'!AF$18, 'E2 Allocators'!$B$15:$W$15, 0),FALSE)*$G131), 0, VLOOKUP(VLOOKUP($A131, 'E4 TB Allocation Details'!$A$18:$L$205, MATCH("Customer ID", 'E4 TB Allocation Details'!$A$18:$L$18, 0),FALSE), 'E2 Allocators'!$B$15:$W$361, MATCH('O5 Details by Class &amp; Accounts'!AF$18, 'E2 Allocators'!$B$15:$W$15, 0),FALSE)*$G131)</f>
        <v>100.82585128077989</v>
      </c>
      <c r="AG131" s="1412">
        <f ca="1">IF(ISERROR(VLOOKUP(VLOOKUP($A131, 'E4 TB Allocation Details'!$A$18:$L$205, MATCH("Customer ID", 'E4 TB Allocation Details'!$A$18:$L$18, 0),FALSE), 'E2 Allocators'!$B$15:$W$361, MATCH('O5 Details by Class &amp; Accounts'!AG$18, 'E2 Allocators'!$B$15:$W$15, 0),FALSE)*$G131), 0, VLOOKUP(VLOOKUP($A131, 'E4 TB Allocation Details'!$A$18:$L$205, MATCH("Customer ID", 'E4 TB Allocation Details'!$A$18:$L$18, 0),FALSE), 'E2 Allocators'!$B$15:$W$361, MATCH('O5 Details by Class &amp; Accounts'!AG$18, 'E2 Allocators'!$B$15:$W$15, 0),FALSE)*$G131)</f>
        <v>0</v>
      </c>
      <c r="AH131" s="1412">
        <f ca="1">IF(ISERROR(VLOOKUP(VLOOKUP($A131, 'E4 TB Allocation Details'!$A$18:$L$205, MATCH("Customer ID", 'E4 TB Allocation Details'!$A$18:$L$18, 0),FALSE), 'E2 Allocators'!$B$15:$W$361, MATCH('O5 Details by Class &amp; Accounts'!AH$18, 'E2 Allocators'!$B$15:$W$15, 0),FALSE)*$G131), 0, VLOOKUP(VLOOKUP($A131, 'E4 TB Allocation Details'!$A$18:$L$205, MATCH("Customer ID", 'E4 TB Allocation Details'!$A$18:$L$18, 0),FALSE), 'E2 Allocators'!$B$15:$W$361, MATCH('O5 Details by Class &amp; Accounts'!AH$18, 'E2 Allocators'!$B$15:$W$15, 0),FALSE)*$G131)</f>
        <v>0</v>
      </c>
      <c r="AI131" s="1412">
        <f ca="1">IF(ISERROR(VLOOKUP(VLOOKUP($A131, 'E4 TB Allocation Details'!$A$18:$L$205, MATCH("Customer ID", 'E4 TB Allocation Details'!$A$18:$L$18, 0),FALSE), 'E2 Allocators'!$B$15:$W$361, MATCH('O5 Details by Class &amp; Accounts'!AI$18, 'E2 Allocators'!$B$15:$W$15, 0),FALSE)*$G131), 0, VLOOKUP(VLOOKUP($A131, 'E4 TB Allocation Details'!$A$18:$L$205, MATCH("Customer ID", 'E4 TB Allocation Details'!$A$18:$L$18, 0),FALSE), 'E2 Allocators'!$B$15:$W$361, MATCH('O5 Details by Class &amp; Accounts'!AI$18, 'E2 Allocators'!$B$15:$W$15, 0),FALSE)*$G131)</f>
        <v>0</v>
      </c>
      <c r="AJ131" s="1412">
        <f ca="1">IF(ISERROR(VLOOKUP(VLOOKUP($A131, 'E4 TB Allocation Details'!$A$18:$L$205, MATCH("Customer ID", 'E4 TB Allocation Details'!$A$18:$L$18, 0),FALSE), 'E2 Allocators'!$B$15:$W$361, MATCH('O5 Details by Class &amp; Accounts'!AJ$18, 'E2 Allocators'!$B$15:$W$15, 0),FALSE)*$G131), 0, VLOOKUP(VLOOKUP($A131, 'E4 TB Allocation Details'!$A$18:$L$205, MATCH("Customer ID", 'E4 TB Allocation Details'!$A$18:$L$18, 0),FALSE), 'E2 Allocators'!$B$15:$W$361, MATCH('O5 Details by Class &amp; Accounts'!AJ$18, 'E2 Allocators'!$B$15:$W$15, 0),FALSE)*$G131)</f>
        <v>2882.4715210737436</v>
      </c>
      <c r="AK131" s="1412">
        <f ca="1">IF(ISERROR(VLOOKUP(VLOOKUP($A131, 'E4 TB Allocation Details'!$A$18:$L$205, MATCH("Customer ID", 'E4 TB Allocation Details'!$A$18:$L$18, 0),FALSE), 'E2 Allocators'!$B$15:$W$361, MATCH('O5 Details by Class &amp; Accounts'!AK$18, 'E2 Allocators'!$B$15:$W$15, 0),FALSE)*$G131), 0, VLOOKUP(VLOOKUP($A131, 'E4 TB Allocation Details'!$A$18:$L$205, MATCH("Customer ID", 'E4 TB Allocation Details'!$A$18:$L$18, 0),FALSE), 'E2 Allocators'!$B$15:$W$361, MATCH('O5 Details by Class &amp; Accounts'!AK$18, 'E2 Allocators'!$B$15:$W$15, 0),FALSE)*$G131)</f>
        <v>158.06578926023062</v>
      </c>
      <c r="AL131" s="1412">
        <f ca="1">IF(ISERROR(VLOOKUP(VLOOKUP($A131, 'E4 TB Allocation Details'!$A$18:$L$205, MATCH("Customer ID", 'E4 TB Allocation Details'!$A$18:$L$18, 0),FALSE), 'E2 Allocators'!$B$15:$W$361, MATCH('O5 Details by Class &amp; Accounts'!AL$18, 'E2 Allocators'!$B$15:$W$15, 0),FALSE)*$G131), 0, VLOOKUP(VLOOKUP($A131, 'E4 TB Allocation Details'!$A$18:$L$205, MATCH("Customer ID", 'E4 TB Allocation Details'!$A$18:$L$18, 0),FALSE), 'E2 Allocators'!$B$15:$W$361, MATCH('O5 Details by Class &amp; Accounts'!AL$18, 'E2 Allocators'!$B$15:$W$15, 0),FALSE)*$G131)</f>
        <v>122.39966245279395</v>
      </c>
      <c r="AM131" s="1412">
        <f ca="1">IF(ISERROR(VLOOKUP(VLOOKUP($A131, 'E4 TB Allocation Details'!$A$18:$L$205, MATCH("Customer ID", 'E4 TB Allocation Details'!$A$18:$L$18, 0),FALSE), 'E2 Allocators'!$B$15:$W$361, MATCH('O5 Details by Class &amp; Accounts'!AM$18, 'E2 Allocators'!$B$15:$W$15, 0),FALSE)*$G131), 0, VLOOKUP(VLOOKUP($A131, 'E4 TB Allocation Details'!$A$18:$L$205, MATCH("Customer ID", 'E4 TB Allocation Details'!$A$18:$L$18, 0),FALSE), 'E2 Allocators'!$B$15:$W$361, MATCH('O5 Details by Class &amp; Accounts'!AM$18, 'E2 Allocators'!$B$15:$W$15, 0),FALSE)*$G131)</f>
        <v>0</v>
      </c>
      <c r="AN131" s="1412">
        <f ca="1">IF(ISERROR(VLOOKUP(VLOOKUP($A131, 'E4 TB Allocation Details'!$A$18:$L$205, MATCH("Customer ID", 'E4 TB Allocation Details'!$A$18:$L$18, 0),FALSE), 'E2 Allocators'!$B$15:$W$361, MATCH('O5 Details by Class &amp; Accounts'!AN$18, 'E2 Allocators'!$B$15:$W$15, 0),FALSE)*$G131), 0, VLOOKUP(VLOOKUP($A131, 'E4 TB Allocation Details'!$A$18:$L$205, MATCH("Customer ID", 'E4 TB Allocation Details'!$A$18:$L$18, 0),FALSE), 'E2 Allocators'!$B$15:$W$361, MATCH('O5 Details by Class &amp; Accounts'!AN$18, 'E2 Allocators'!$B$15:$W$15, 0),FALSE)*$G131)</f>
        <v>0</v>
      </c>
      <c r="AO131" s="1412">
        <f ca="1">IF(ISERROR(VLOOKUP(VLOOKUP($A131, 'E4 TB Allocation Details'!$A$18:$L$205, MATCH("Customer ID", 'E4 TB Allocation Details'!$A$18:$L$18, 0),FALSE), 'E2 Allocators'!$B$15:$W$361, MATCH('O5 Details by Class &amp; Accounts'!AO$18, 'E2 Allocators'!$B$15:$W$15, 0),FALSE)*$G131), 0, VLOOKUP(VLOOKUP($A131, 'E4 TB Allocation Details'!$A$18:$L$205, MATCH("Customer ID", 'E4 TB Allocation Details'!$A$18:$L$18, 0),FALSE), 'E2 Allocators'!$B$15:$W$361, MATCH('O5 Details by Class &amp; Accounts'!AO$18, 'E2 Allocators'!$B$15:$W$15, 0),FALSE)*$G131)</f>
        <v>0</v>
      </c>
      <c r="AP131" s="1412">
        <f ca="1">IF(ISERROR(VLOOKUP(VLOOKUP($A131, 'E4 TB Allocation Details'!$A$18:$L$205, MATCH("Customer ID", 'E4 TB Allocation Details'!$A$18:$L$18, 0),FALSE), 'E2 Allocators'!$B$15:$W$361, MATCH('O5 Details by Class &amp; Accounts'!AP$18, 'E2 Allocators'!$B$15:$W$15, 0),FALSE)*$G131), 0, VLOOKUP(VLOOKUP($A131, 'E4 TB Allocation Details'!$A$18:$L$205, MATCH("Customer ID", 'E4 TB Allocation Details'!$A$18:$L$18, 0),FALSE), 'E2 Allocators'!$B$15:$W$361, MATCH('O5 Details by Class &amp; Accounts'!AP$18, 'E2 Allocators'!$B$15:$W$15, 0),FALSE)*$G131)</f>
        <v>0</v>
      </c>
      <c r="AQ131" s="1412">
        <f ca="1">IF(ISERROR(VLOOKUP(VLOOKUP($A131, 'E4 TB Allocation Details'!$A$18:$L$205, MATCH("Customer ID", 'E4 TB Allocation Details'!$A$18:$L$18, 0),FALSE), 'E2 Allocators'!$B$15:$W$361, MATCH('O5 Details by Class &amp; Accounts'!AQ$18, 'E2 Allocators'!$B$15:$W$15, 0),FALSE)*$G131), 0, VLOOKUP(VLOOKUP($A131, 'E4 TB Allocation Details'!$A$18:$L$205, MATCH("Customer ID", 'E4 TB Allocation Details'!$A$18:$L$18, 0),FALSE), 'E2 Allocators'!$B$15:$W$361, MATCH('O5 Details by Class &amp; Accounts'!AQ$18, 'E2 Allocators'!$B$15:$W$15, 0),FALSE)*$G131)</f>
        <v>0</v>
      </c>
      <c r="AR131" s="1412">
        <f ca="1">IF(ISERROR(VLOOKUP(VLOOKUP($A131, 'E4 TB Allocation Details'!$A$18:$L$205, MATCH("Customer ID", 'E4 TB Allocation Details'!$A$18:$L$18, 0),FALSE), 'E2 Allocators'!$B$15:$W$361, MATCH('O5 Details by Class &amp; Accounts'!AR$18, 'E2 Allocators'!$B$15:$W$15, 0),FALSE)*$G131), 0, VLOOKUP(VLOOKUP($A131, 'E4 TB Allocation Details'!$A$18:$L$205, MATCH("Customer ID", 'E4 TB Allocation Details'!$A$18:$L$18, 0),FALSE), 'E2 Allocators'!$B$15:$W$361, MATCH('O5 Details by Class &amp; Accounts'!AR$18, 'E2 Allocators'!$B$15:$W$15, 0),FALSE)*$G131)</f>
        <v>0</v>
      </c>
      <c r="AS131" s="1412">
        <f ca="1">IF(ISERROR(VLOOKUP(VLOOKUP($A131, 'E4 TB Allocation Details'!$A$18:$L$205, MATCH("Customer ID", 'E4 TB Allocation Details'!$A$18:$L$18, 0),FALSE), 'E2 Allocators'!$B$15:$W$361, MATCH('O5 Details by Class &amp; Accounts'!AS$18, 'E2 Allocators'!$B$15:$W$15, 0),FALSE)*$G131), 0, VLOOKUP(VLOOKUP($A131, 'E4 TB Allocation Details'!$A$18:$L$205, MATCH("Customer ID", 'E4 TB Allocation Details'!$A$18:$L$18, 0),FALSE), 'E2 Allocators'!$B$15:$W$361, MATCH('O5 Details by Class &amp; Accounts'!AS$18, 'E2 Allocators'!$B$15:$W$15, 0),FALSE)*$G131)</f>
        <v>0</v>
      </c>
      <c r="AT131" s="1412">
        <f ca="1">IF(ISERROR(VLOOKUP(VLOOKUP($A131, 'E4 TB Allocation Details'!$A$18:$L$205, MATCH("Customer ID", 'E4 TB Allocation Details'!$A$18:$L$18, 0),FALSE), 'E2 Allocators'!$B$15:$W$361, MATCH('O5 Details by Class &amp; Accounts'!AT$18, 'E2 Allocators'!$B$15:$W$15, 0),FALSE)*$G131), 0, VLOOKUP(VLOOKUP($A131, 'E4 TB Allocation Details'!$A$18:$L$205, MATCH("Customer ID", 'E4 TB Allocation Details'!$A$18:$L$18, 0),FALSE), 'E2 Allocators'!$B$15:$W$361, MATCH('O5 Details by Class &amp; Accounts'!AT$18, 'E2 Allocators'!$B$15:$W$15, 0),FALSE)*$G131)</f>
        <v>0</v>
      </c>
      <c r="AU131" s="1412">
        <f ca="1">IF(ISERROR(VLOOKUP(VLOOKUP($A131, 'E4 TB Allocation Details'!$A$18:$L$205, MATCH("Customer ID", 'E4 TB Allocation Details'!$A$18:$L$18, 0),FALSE), 'E2 Allocators'!$B$15:$W$361, MATCH('O5 Details by Class &amp; Accounts'!AU$18, 'E2 Allocators'!$B$15:$W$15, 0),FALSE)*$G131), 0, VLOOKUP(VLOOKUP($A131, 'E4 TB Allocation Details'!$A$18:$L$205, MATCH("Customer ID", 'E4 TB Allocation Details'!$A$18:$L$18, 0),FALSE), 'E2 Allocators'!$B$15:$W$361, MATCH('O5 Details by Class &amp; Accounts'!AU$18, 'E2 Allocators'!$B$15:$W$15, 0),FALSE)*$G131)</f>
        <v>0</v>
      </c>
      <c r="AV131" s="1412">
        <f ca="1">IF(ISERROR(VLOOKUP(VLOOKUP($A131, 'E4 TB Allocation Details'!$A$18:$L$205, MATCH("Customer ID", 'E4 TB Allocation Details'!$A$18:$L$18, 0),FALSE), 'E2 Allocators'!$B$15:$W$361, MATCH('O5 Details by Class &amp; Accounts'!AV$18, 'E2 Allocators'!$B$15:$W$15, 0),FALSE)*$G131), 0, VLOOKUP(VLOOKUP($A131, 'E4 TB Allocation Details'!$A$18:$L$205, MATCH("Customer ID", 'E4 TB Allocation Details'!$A$18:$L$18, 0),FALSE), 'E2 Allocators'!$B$15:$W$361, MATCH('O5 Details by Class &amp; Accounts'!AV$18, 'E2 Allocators'!$B$15:$W$15, 0),FALSE)*$G131)</f>
        <v>0</v>
      </c>
      <c r="AW131" s="1412">
        <f ca="1">IF(ISERROR(VLOOKUP(VLOOKUP($A131, 'E4 TB Allocation Details'!$A$18:$L$205, MATCH("Customer ID", 'E4 TB Allocation Details'!$A$18:$L$18, 0),FALSE), 'E2 Allocators'!$B$15:$W$361, MATCH('O5 Details by Class &amp; Accounts'!AW$18, 'E2 Allocators'!$B$15:$W$15, 0),FALSE)*$G131), 0, VLOOKUP(VLOOKUP($A131, 'E4 TB Allocation Details'!$A$18:$L$205, MATCH("Customer ID", 'E4 TB Allocation Details'!$A$18:$L$18, 0),FALSE), 'E2 Allocators'!$B$15:$W$361, MATCH('O5 Details by Class &amp; Accounts'!AW$18, 'E2 Allocators'!$B$15:$W$15, 0),FALSE)*$G131)</f>
        <v>0</v>
      </c>
      <c r="AX131" s="1412">
        <f t="shared" si="33"/>
        <v>13300.000000000002</v>
      </c>
      <c r="AY131" s="1412">
        <f ca="1">IF(ISERROR(VLOOKUP(VLOOKUP($A131, 'E4 TB Allocation Details'!$A$18:$L$205, MATCH("Misc ID", 'E4 TB Allocation Details'!$A$18:$L$18, 0),FALSE), 'E2 Allocators'!$B$15:$W$361, MATCH('O5 Details by Class &amp; Accounts'!AY$18, 'E2 Allocators'!$B$15:$W$15, 0),FALSE)*$E131), 0, VLOOKUP(VLOOKUP($A131, 'E4 TB Allocation Details'!$A$18:$L$205, MATCH("Misc ID", 'E4 TB Allocation Details'!$A$18:$L$18, 0),FALSE), 'E2 Allocators'!$B$15:$W$361, MATCH('O5 Details by Class &amp; Accounts'!AY$18, 'E2 Allocators'!$B$15:$W$15, 0),FALSE)*$E131)</f>
        <v>0</v>
      </c>
      <c r="AZ131" s="1412">
        <f ca="1">IF(ISERROR(VLOOKUP(VLOOKUP($A131, 'E4 TB Allocation Details'!$A$18:$L$205, MATCH("Misc ID", 'E4 TB Allocation Details'!$A$18:$L$18, 0),FALSE), 'E2 Allocators'!$B$15:$W$361, MATCH('O5 Details by Class &amp; Accounts'!AZ$18, 'E2 Allocators'!$B$15:$W$15, 0),FALSE)*$E131), 0, VLOOKUP(VLOOKUP($A131, 'E4 TB Allocation Details'!$A$18:$L$205, MATCH("Misc ID", 'E4 TB Allocation Details'!$A$18:$L$18, 0),FALSE), 'E2 Allocators'!$B$15:$W$361, MATCH('O5 Details by Class &amp; Accounts'!AZ$18, 'E2 Allocators'!$B$15:$W$15, 0),FALSE)*$E131)</f>
        <v>0</v>
      </c>
      <c r="BA131" s="1412">
        <f ca="1">IF(ISERROR(VLOOKUP(VLOOKUP($A131, 'E4 TB Allocation Details'!$A$18:$L$205, MATCH("Misc ID", 'E4 TB Allocation Details'!$A$18:$L$18, 0),FALSE), 'E2 Allocators'!$B$15:$W$361, MATCH('O5 Details by Class &amp; Accounts'!BA$18, 'E2 Allocators'!$B$15:$W$15, 0),FALSE)*$E131), 0, VLOOKUP(VLOOKUP($A131, 'E4 TB Allocation Details'!$A$18:$L$205, MATCH("Misc ID", 'E4 TB Allocation Details'!$A$18:$L$18, 0),FALSE), 'E2 Allocators'!$B$15:$W$361, MATCH('O5 Details by Class &amp; Accounts'!BA$18, 'E2 Allocators'!$B$15:$W$15, 0),FALSE)*$E131)</f>
        <v>0</v>
      </c>
      <c r="BB131" s="1412">
        <f ca="1">IF(ISERROR(VLOOKUP(VLOOKUP($A131, 'E4 TB Allocation Details'!$A$18:$L$205, MATCH("Misc ID", 'E4 TB Allocation Details'!$A$18:$L$18, 0),FALSE), 'E2 Allocators'!$B$15:$W$361, MATCH('O5 Details by Class &amp; Accounts'!BB$18, 'E2 Allocators'!$B$15:$W$15, 0),FALSE)*$E131), 0, VLOOKUP(VLOOKUP($A131, 'E4 TB Allocation Details'!$A$18:$L$205, MATCH("Misc ID", 'E4 TB Allocation Details'!$A$18:$L$18, 0),FALSE), 'E2 Allocators'!$B$15:$W$361, MATCH('O5 Details by Class &amp; Accounts'!BB$18, 'E2 Allocators'!$B$15:$W$15, 0),FALSE)*$E131)</f>
        <v>0</v>
      </c>
      <c r="BC131" s="1412">
        <f ca="1">IF(ISERROR(VLOOKUP(VLOOKUP($A131, 'E4 TB Allocation Details'!$A$18:$L$205, MATCH("Misc ID", 'E4 TB Allocation Details'!$A$18:$L$18, 0),FALSE), 'E2 Allocators'!$B$15:$W$361, MATCH('O5 Details by Class &amp; Accounts'!BC$18, 'E2 Allocators'!$B$15:$W$15, 0),FALSE)*$E131), 0, VLOOKUP(VLOOKUP($A131, 'E4 TB Allocation Details'!$A$18:$L$205, MATCH("Misc ID", 'E4 TB Allocation Details'!$A$18:$L$18, 0),FALSE), 'E2 Allocators'!$B$15:$W$361, MATCH('O5 Details by Class &amp; Accounts'!BC$18, 'E2 Allocators'!$B$15:$W$15, 0),FALSE)*$E131)</f>
        <v>0</v>
      </c>
      <c r="BD131" s="1412">
        <f ca="1">IF(ISERROR(VLOOKUP(VLOOKUP($A131, 'E4 TB Allocation Details'!$A$18:$L$205, MATCH("Misc ID", 'E4 TB Allocation Details'!$A$18:$L$18, 0),FALSE), 'E2 Allocators'!$B$15:$W$361, MATCH('O5 Details by Class &amp; Accounts'!BD$18, 'E2 Allocators'!$B$15:$W$15, 0),FALSE)*$E131), 0, VLOOKUP(VLOOKUP($A131, 'E4 TB Allocation Details'!$A$18:$L$205, MATCH("Misc ID", 'E4 TB Allocation Details'!$A$18:$L$18, 0),FALSE), 'E2 Allocators'!$B$15:$W$361, MATCH('O5 Details by Class &amp; Accounts'!BD$18, 'E2 Allocators'!$B$15:$W$15, 0),FALSE)*$E131)</f>
        <v>0</v>
      </c>
      <c r="BE131" s="1412">
        <f ca="1">IF(ISERROR(VLOOKUP(VLOOKUP($A131, 'E4 TB Allocation Details'!$A$18:$L$205, MATCH("Misc ID", 'E4 TB Allocation Details'!$A$18:$L$18, 0),FALSE), 'E2 Allocators'!$B$15:$W$361, MATCH('O5 Details by Class &amp; Accounts'!BE$18, 'E2 Allocators'!$B$15:$W$15, 0),FALSE)*$E131), 0, VLOOKUP(VLOOKUP($A131, 'E4 TB Allocation Details'!$A$18:$L$205, MATCH("Misc ID", 'E4 TB Allocation Details'!$A$18:$L$18, 0),FALSE), 'E2 Allocators'!$B$15:$W$361, MATCH('O5 Details by Class &amp; Accounts'!BE$18, 'E2 Allocators'!$B$15:$W$15, 0),FALSE)*$E131)</f>
        <v>0</v>
      </c>
      <c r="BF131" s="1412">
        <f ca="1">IF(ISERROR(VLOOKUP(VLOOKUP($A131, 'E4 TB Allocation Details'!$A$18:$L$205, MATCH("Misc ID", 'E4 TB Allocation Details'!$A$18:$L$18, 0),FALSE), 'E2 Allocators'!$B$15:$W$361, MATCH('O5 Details by Class &amp; Accounts'!BF$18, 'E2 Allocators'!$B$15:$W$15, 0),FALSE)*$E131), 0, VLOOKUP(VLOOKUP($A131, 'E4 TB Allocation Details'!$A$18:$L$205, MATCH("Misc ID", 'E4 TB Allocation Details'!$A$18:$L$18, 0),FALSE), 'E2 Allocators'!$B$15:$W$361, MATCH('O5 Details by Class &amp; Accounts'!BF$18, 'E2 Allocators'!$B$15:$W$15, 0),FALSE)*$E131)</f>
        <v>0</v>
      </c>
      <c r="BG131" s="1412">
        <f ca="1">IF(ISERROR(VLOOKUP(VLOOKUP($A131, 'E4 TB Allocation Details'!$A$18:$L$205, MATCH("Misc ID", 'E4 TB Allocation Details'!$A$18:$L$18, 0),FALSE), 'E2 Allocators'!$B$15:$W$361, MATCH('O5 Details by Class &amp; Accounts'!BG$18, 'E2 Allocators'!$B$15:$W$15, 0),FALSE)*$E131), 0, VLOOKUP(VLOOKUP($A131, 'E4 TB Allocation Details'!$A$18:$L$205, MATCH("Misc ID", 'E4 TB Allocation Details'!$A$18:$L$18, 0),FALSE), 'E2 Allocators'!$B$15:$W$361, MATCH('O5 Details by Class &amp; Accounts'!BG$18, 'E2 Allocators'!$B$15:$W$15, 0),FALSE)*$E131)</f>
        <v>0</v>
      </c>
      <c r="BH131" s="1412">
        <f ca="1">IF(ISERROR(VLOOKUP(VLOOKUP($A131, 'E4 TB Allocation Details'!$A$18:$L$205, MATCH("Misc ID", 'E4 TB Allocation Details'!$A$18:$L$18, 0),FALSE), 'E2 Allocators'!$B$15:$W$361, MATCH('O5 Details by Class &amp; Accounts'!BH$18, 'E2 Allocators'!$B$15:$W$15, 0),FALSE)*$E131), 0, VLOOKUP(VLOOKUP($A131, 'E4 TB Allocation Details'!$A$18:$L$205, MATCH("Misc ID", 'E4 TB Allocation Details'!$A$18:$L$18, 0),FALSE), 'E2 Allocators'!$B$15:$W$361, MATCH('O5 Details by Class &amp; Accounts'!BH$18, 'E2 Allocators'!$B$15:$W$15, 0),FALSE)*$E131)</f>
        <v>0</v>
      </c>
      <c r="BI131" s="1412">
        <f ca="1">IF(ISERROR(VLOOKUP(VLOOKUP($A131, 'E4 TB Allocation Details'!$A$18:$L$205, MATCH("Misc ID", 'E4 TB Allocation Details'!$A$18:$L$18, 0),FALSE), 'E2 Allocators'!$B$15:$W$361, MATCH('O5 Details by Class &amp; Accounts'!BI$18, 'E2 Allocators'!$B$15:$W$15, 0),FALSE)*$E131), 0, VLOOKUP(VLOOKUP($A131, 'E4 TB Allocation Details'!$A$18:$L$205, MATCH("Misc ID", 'E4 TB Allocation Details'!$A$18:$L$18, 0),FALSE), 'E2 Allocators'!$B$15:$W$361, MATCH('O5 Details by Class &amp; Accounts'!BI$18, 'E2 Allocators'!$B$15:$W$15, 0),FALSE)*$E131)</f>
        <v>0</v>
      </c>
      <c r="BJ131" s="1412">
        <f ca="1">IF(ISERROR(VLOOKUP(VLOOKUP($A131, 'E4 TB Allocation Details'!$A$18:$L$205, MATCH("Misc ID", 'E4 TB Allocation Details'!$A$18:$L$18, 0),FALSE), 'E2 Allocators'!$B$15:$W$361, MATCH('O5 Details by Class &amp; Accounts'!BJ$18, 'E2 Allocators'!$B$15:$W$15, 0),FALSE)*$E131), 0, VLOOKUP(VLOOKUP($A131, 'E4 TB Allocation Details'!$A$18:$L$205, MATCH("Misc ID", 'E4 TB Allocation Details'!$A$18:$L$18, 0),FALSE), 'E2 Allocators'!$B$15:$W$361, MATCH('O5 Details by Class &amp; Accounts'!BJ$18, 'E2 Allocators'!$B$15:$W$15, 0),FALSE)*$E131)</f>
        <v>0</v>
      </c>
      <c r="BK131" s="1412">
        <f ca="1">IF(ISERROR(VLOOKUP(VLOOKUP($A131, 'E4 TB Allocation Details'!$A$18:$L$205, MATCH("Misc ID", 'E4 TB Allocation Details'!$A$18:$L$18, 0),FALSE), 'E2 Allocators'!$B$15:$W$361, MATCH('O5 Details by Class &amp; Accounts'!BK$18, 'E2 Allocators'!$B$15:$W$15, 0),FALSE)*$E131), 0, VLOOKUP(VLOOKUP($A131, 'E4 TB Allocation Details'!$A$18:$L$205, MATCH("Misc ID", 'E4 TB Allocation Details'!$A$18:$L$18, 0),FALSE), 'E2 Allocators'!$B$15:$W$361, MATCH('O5 Details by Class &amp; Accounts'!BK$18, 'E2 Allocators'!$B$15:$W$15, 0),FALSE)*$E131)</f>
        <v>0</v>
      </c>
      <c r="BL131" s="1412">
        <f ca="1">IF(ISERROR(VLOOKUP(VLOOKUP($A131, 'E4 TB Allocation Details'!$A$18:$L$205, MATCH("Misc ID", 'E4 TB Allocation Details'!$A$18:$L$18, 0),FALSE), 'E2 Allocators'!$B$15:$W$361, MATCH('O5 Details by Class &amp; Accounts'!BL$18, 'E2 Allocators'!$B$15:$W$15, 0),FALSE)*$E131), 0, VLOOKUP(VLOOKUP($A131, 'E4 TB Allocation Details'!$A$18:$L$205, MATCH("Misc ID", 'E4 TB Allocation Details'!$A$18:$L$18, 0),FALSE), 'E2 Allocators'!$B$15:$W$361, MATCH('O5 Details by Class &amp; Accounts'!BL$18, 'E2 Allocators'!$B$15:$W$15, 0),FALSE)*$E131)</f>
        <v>0</v>
      </c>
      <c r="BM131" s="1412">
        <f ca="1">IF(ISERROR(VLOOKUP(VLOOKUP($A131, 'E4 TB Allocation Details'!$A$18:$L$205, MATCH("Misc ID", 'E4 TB Allocation Details'!$A$18:$L$18, 0),FALSE), 'E2 Allocators'!$B$15:$W$361, MATCH('O5 Details by Class &amp; Accounts'!BM$18, 'E2 Allocators'!$B$15:$W$15, 0),FALSE)*$E131), 0, VLOOKUP(VLOOKUP($A131, 'E4 TB Allocation Details'!$A$18:$L$205, MATCH("Misc ID", 'E4 TB Allocation Details'!$A$18:$L$18, 0),FALSE), 'E2 Allocators'!$B$15:$W$361, MATCH('O5 Details by Class &amp; Accounts'!BM$18, 'E2 Allocators'!$B$15:$W$15, 0),FALSE)*$E131)</f>
        <v>0</v>
      </c>
      <c r="BN131" s="1412">
        <f ca="1">IF(ISERROR(VLOOKUP(VLOOKUP($A131, 'E4 TB Allocation Details'!$A$18:$L$205, MATCH("Misc ID", 'E4 TB Allocation Details'!$A$18:$L$18, 0),FALSE), 'E2 Allocators'!$B$15:$W$361, MATCH('O5 Details by Class &amp; Accounts'!BN$18, 'E2 Allocators'!$B$15:$W$15, 0),FALSE)*$E131), 0, VLOOKUP(VLOOKUP($A131, 'E4 TB Allocation Details'!$A$18:$L$205, MATCH("Misc ID", 'E4 TB Allocation Details'!$A$18:$L$18, 0),FALSE), 'E2 Allocators'!$B$15:$W$361, MATCH('O5 Details by Class &amp; Accounts'!BN$18, 'E2 Allocators'!$B$15:$W$15, 0),FALSE)*$E131)</f>
        <v>0</v>
      </c>
      <c r="BO131" s="1412">
        <f ca="1">IF(ISERROR(VLOOKUP(VLOOKUP($A131, 'E4 TB Allocation Details'!$A$18:$L$205, MATCH("Misc ID", 'E4 TB Allocation Details'!$A$18:$L$18, 0),FALSE), 'E2 Allocators'!$B$15:$W$361, MATCH('O5 Details by Class &amp; Accounts'!BO$18, 'E2 Allocators'!$B$15:$W$15, 0),FALSE)*$E131), 0, VLOOKUP(VLOOKUP($A131, 'E4 TB Allocation Details'!$A$18:$L$205, MATCH("Misc ID", 'E4 TB Allocation Details'!$A$18:$L$18, 0),FALSE), 'E2 Allocators'!$B$15:$W$361, MATCH('O5 Details by Class &amp; Accounts'!BO$18, 'E2 Allocators'!$B$15:$W$15, 0),FALSE)*$E131)</f>
        <v>0</v>
      </c>
      <c r="BP131" s="1412">
        <f ca="1">IF(ISERROR(VLOOKUP(VLOOKUP($A131, 'E4 TB Allocation Details'!$A$18:$L$205, MATCH("Misc ID", 'E4 TB Allocation Details'!$A$18:$L$18, 0),FALSE), 'E2 Allocators'!$B$15:$W$361, MATCH('O5 Details by Class &amp; Accounts'!BP$18, 'E2 Allocators'!$B$15:$W$15, 0),FALSE)*$E131), 0, VLOOKUP(VLOOKUP($A131, 'E4 TB Allocation Details'!$A$18:$L$205, MATCH("Misc ID", 'E4 TB Allocation Details'!$A$18:$L$18, 0),FALSE), 'E2 Allocators'!$B$15:$W$361, MATCH('O5 Details by Class &amp; Accounts'!BP$18, 'E2 Allocators'!$B$15:$W$15, 0),FALSE)*$E131)</f>
        <v>0</v>
      </c>
      <c r="BQ131" s="1412">
        <f ca="1">IF(ISERROR(VLOOKUP(VLOOKUP($A131, 'E4 TB Allocation Details'!$A$18:$L$205, MATCH("Misc ID", 'E4 TB Allocation Details'!$A$18:$L$18, 0),FALSE), 'E2 Allocators'!$B$15:$W$361, MATCH('O5 Details by Class &amp; Accounts'!BQ$18, 'E2 Allocators'!$B$15:$W$15, 0),FALSE)*$E131), 0, VLOOKUP(VLOOKUP($A131, 'E4 TB Allocation Details'!$A$18:$L$205, MATCH("Misc ID", 'E4 TB Allocation Details'!$A$18:$L$18, 0),FALSE), 'E2 Allocators'!$B$15:$W$361, MATCH('O5 Details by Class &amp; Accounts'!BQ$18, 'E2 Allocators'!$B$15:$W$15, 0),FALSE)*$E131)</f>
        <v>0</v>
      </c>
      <c r="BR131" s="1412">
        <f ca="1">IF(ISERROR(VLOOKUP(VLOOKUP($A131, 'E4 TB Allocation Details'!$A$18:$L$205, MATCH("Misc ID", 'E4 TB Allocation Details'!$A$18:$L$18, 0),FALSE), 'E2 Allocators'!$B$15:$W$361, MATCH('O5 Details by Class &amp; Accounts'!BR$18, 'E2 Allocators'!$B$15:$W$15, 0),FALSE)*$E131), 0, VLOOKUP(VLOOKUP($A131, 'E4 TB Allocation Details'!$A$18:$L$205, MATCH("Misc ID", 'E4 TB Allocation Details'!$A$18:$L$18, 0),FALSE), 'E2 Allocators'!$B$15:$W$361, MATCH('O5 Details by Class &amp; Accounts'!BR$18, 'E2 Allocators'!$B$15:$W$15, 0),FALSE)*$E131)</f>
        <v>0</v>
      </c>
      <c r="BS131" s="1412">
        <f t="shared" si="34"/>
        <v>0</v>
      </c>
      <c r="BT131" s="1412">
        <f ca="1">IF(ISERROR(VLOOKUP(VLOOKUP($A131, 'E4 TB Allocation Details'!$A$18:$L$205, MATCH("A &amp; G ID", 'E4 TB Allocation Details'!$A$18:$L$18, 0),FALSE), 'E2 Allocators'!$B$15:$W$361, MATCH('O5 Details by Class &amp; Accounts'!BT$18, 'E2 Allocators'!$B$15:$W$15, 0),FALSE)*$E131), 0, VLOOKUP(VLOOKUP($A131, 'E4 TB Allocation Details'!$A$18:$L$205, MATCH("A &amp; G ID", 'E4 TB Allocation Details'!$A$18:$L$18, 0),FALSE), 'E2 Allocators'!$B$15:$W$361, MATCH('O5 Details by Class &amp; Accounts'!BT$18, 'E2 Allocators'!$B$15:$W$15, 0),FALSE)*$E131)</f>
        <v>0</v>
      </c>
      <c r="BU131" s="1412">
        <f ca="1">IF(ISERROR(VLOOKUP(VLOOKUP($A131, 'E4 TB Allocation Details'!$A$18:$L$205, MATCH("A &amp; G ID", 'E4 TB Allocation Details'!$A$18:$L$18, 0),FALSE), 'E2 Allocators'!$B$15:$W$361, MATCH('O5 Details by Class &amp; Accounts'!BU$18, 'E2 Allocators'!$B$15:$W$15, 0),FALSE)*$E131), 0, VLOOKUP(VLOOKUP($A131, 'E4 TB Allocation Details'!$A$18:$L$205, MATCH("A &amp; G ID", 'E4 TB Allocation Details'!$A$18:$L$18, 0),FALSE), 'E2 Allocators'!$B$15:$W$361, MATCH('O5 Details by Class &amp; Accounts'!BU$18, 'E2 Allocators'!$B$15:$W$15, 0),FALSE)*$E131)</f>
        <v>0</v>
      </c>
      <c r="BV131" s="1412">
        <f ca="1">IF(ISERROR(VLOOKUP(VLOOKUP($A131, 'E4 TB Allocation Details'!$A$18:$L$205, MATCH("A &amp; G ID", 'E4 TB Allocation Details'!$A$18:$L$18, 0),FALSE), 'E2 Allocators'!$B$15:$W$361, MATCH('O5 Details by Class &amp; Accounts'!BV$18, 'E2 Allocators'!$B$15:$W$15, 0),FALSE)*$E131), 0, VLOOKUP(VLOOKUP($A131, 'E4 TB Allocation Details'!$A$18:$L$205, MATCH("A &amp; G ID", 'E4 TB Allocation Details'!$A$18:$L$18, 0),FALSE), 'E2 Allocators'!$B$15:$W$361, MATCH('O5 Details by Class &amp; Accounts'!BV$18, 'E2 Allocators'!$B$15:$W$15, 0),FALSE)*$E131)</f>
        <v>0</v>
      </c>
      <c r="BW131" s="1412">
        <f ca="1">IF(ISERROR(VLOOKUP(VLOOKUP($A131, 'E4 TB Allocation Details'!$A$18:$L$205, MATCH("A &amp; G ID", 'E4 TB Allocation Details'!$A$18:$L$18, 0),FALSE), 'E2 Allocators'!$B$15:$W$361, MATCH('O5 Details by Class &amp; Accounts'!BW$18, 'E2 Allocators'!$B$15:$W$15, 0),FALSE)*$E131), 0, VLOOKUP(VLOOKUP($A131, 'E4 TB Allocation Details'!$A$18:$L$205, MATCH("A &amp; G ID", 'E4 TB Allocation Details'!$A$18:$L$18, 0),FALSE), 'E2 Allocators'!$B$15:$W$361, MATCH('O5 Details by Class &amp; Accounts'!BW$18, 'E2 Allocators'!$B$15:$W$15, 0),FALSE)*$E131)</f>
        <v>0</v>
      </c>
      <c r="BX131" s="1412">
        <f ca="1">IF(ISERROR(VLOOKUP(VLOOKUP($A131, 'E4 TB Allocation Details'!$A$18:$L$205, MATCH("A &amp; G ID", 'E4 TB Allocation Details'!$A$18:$L$18, 0),FALSE), 'E2 Allocators'!$B$15:$W$361, MATCH('O5 Details by Class &amp; Accounts'!BX$18, 'E2 Allocators'!$B$15:$W$15, 0),FALSE)*$E131), 0, VLOOKUP(VLOOKUP($A131, 'E4 TB Allocation Details'!$A$18:$L$205, MATCH("A &amp; G ID", 'E4 TB Allocation Details'!$A$18:$L$18, 0),FALSE), 'E2 Allocators'!$B$15:$W$361, MATCH('O5 Details by Class &amp; Accounts'!BX$18, 'E2 Allocators'!$B$15:$W$15, 0),FALSE)*$E131)</f>
        <v>0</v>
      </c>
      <c r="BY131" s="1412">
        <f ca="1">IF(ISERROR(VLOOKUP(VLOOKUP($A131, 'E4 TB Allocation Details'!$A$18:$L$205, MATCH("A &amp; G ID", 'E4 TB Allocation Details'!$A$18:$L$18, 0),FALSE), 'E2 Allocators'!$B$15:$W$361, MATCH('O5 Details by Class &amp; Accounts'!BY$18, 'E2 Allocators'!$B$15:$W$15, 0),FALSE)*$E131), 0, VLOOKUP(VLOOKUP($A131, 'E4 TB Allocation Details'!$A$18:$L$205, MATCH("A &amp; G ID", 'E4 TB Allocation Details'!$A$18:$L$18, 0),FALSE), 'E2 Allocators'!$B$15:$W$361, MATCH('O5 Details by Class &amp; Accounts'!BY$18, 'E2 Allocators'!$B$15:$W$15, 0),FALSE)*$E131)</f>
        <v>0</v>
      </c>
      <c r="BZ131" s="1412">
        <f ca="1">IF(ISERROR(VLOOKUP(VLOOKUP($A131, 'E4 TB Allocation Details'!$A$18:$L$205, MATCH("A &amp; G ID", 'E4 TB Allocation Details'!$A$18:$L$18, 0),FALSE), 'E2 Allocators'!$B$15:$W$361, MATCH('O5 Details by Class &amp; Accounts'!BZ$18, 'E2 Allocators'!$B$15:$W$15, 0),FALSE)*$E131), 0, VLOOKUP(VLOOKUP($A131, 'E4 TB Allocation Details'!$A$18:$L$205, MATCH("A &amp; G ID", 'E4 TB Allocation Details'!$A$18:$L$18, 0),FALSE), 'E2 Allocators'!$B$15:$W$361, MATCH('O5 Details by Class &amp; Accounts'!BZ$18, 'E2 Allocators'!$B$15:$W$15, 0),FALSE)*$E131)</f>
        <v>0</v>
      </c>
      <c r="CA131" s="1412">
        <f ca="1">IF(ISERROR(VLOOKUP(VLOOKUP($A131, 'E4 TB Allocation Details'!$A$18:$L$205, MATCH("A &amp; G ID", 'E4 TB Allocation Details'!$A$18:$L$18, 0),FALSE), 'E2 Allocators'!$B$15:$W$361, MATCH('O5 Details by Class &amp; Accounts'!CA$18, 'E2 Allocators'!$B$15:$W$15, 0),FALSE)*$E131), 0, VLOOKUP(VLOOKUP($A131, 'E4 TB Allocation Details'!$A$18:$L$205, MATCH("A &amp; G ID", 'E4 TB Allocation Details'!$A$18:$L$18, 0),FALSE), 'E2 Allocators'!$B$15:$W$361, MATCH('O5 Details by Class &amp; Accounts'!CA$18, 'E2 Allocators'!$B$15:$W$15, 0),FALSE)*$E131)</f>
        <v>0</v>
      </c>
      <c r="CB131" s="1412">
        <f ca="1">IF(ISERROR(VLOOKUP(VLOOKUP($A131, 'E4 TB Allocation Details'!$A$18:$L$205, MATCH("A &amp; G ID", 'E4 TB Allocation Details'!$A$18:$L$18, 0),FALSE), 'E2 Allocators'!$B$15:$W$361, MATCH('O5 Details by Class &amp; Accounts'!CB$18, 'E2 Allocators'!$B$15:$W$15, 0),FALSE)*$E131), 0, VLOOKUP(VLOOKUP($A131, 'E4 TB Allocation Details'!$A$18:$L$205, MATCH("A &amp; G ID", 'E4 TB Allocation Details'!$A$18:$L$18, 0),FALSE), 'E2 Allocators'!$B$15:$W$361, MATCH('O5 Details by Class &amp; Accounts'!CB$18, 'E2 Allocators'!$B$15:$W$15, 0),FALSE)*$E131)</f>
        <v>0</v>
      </c>
      <c r="CC131" s="1412">
        <f ca="1">IF(ISERROR(VLOOKUP(VLOOKUP($A131, 'E4 TB Allocation Details'!$A$18:$L$205, MATCH("A &amp; G ID", 'E4 TB Allocation Details'!$A$18:$L$18, 0),FALSE), 'E2 Allocators'!$B$15:$W$361, MATCH('O5 Details by Class &amp; Accounts'!CC$18, 'E2 Allocators'!$B$15:$W$15, 0),FALSE)*$E131), 0, VLOOKUP(VLOOKUP($A131, 'E4 TB Allocation Details'!$A$18:$L$205, MATCH("A &amp; G ID", 'E4 TB Allocation Details'!$A$18:$L$18, 0),FALSE), 'E2 Allocators'!$B$15:$W$361, MATCH('O5 Details by Class &amp; Accounts'!CC$18, 'E2 Allocators'!$B$15:$W$15, 0),FALSE)*$E131)</f>
        <v>0</v>
      </c>
      <c r="CD131" s="1412">
        <f ca="1">IF(ISERROR(VLOOKUP(VLOOKUP($A131, 'E4 TB Allocation Details'!$A$18:$L$205, MATCH("A &amp; G ID", 'E4 TB Allocation Details'!$A$18:$L$18, 0),FALSE), 'E2 Allocators'!$B$15:$W$361, MATCH('O5 Details by Class &amp; Accounts'!CD$18, 'E2 Allocators'!$B$15:$W$15, 0),FALSE)*$E131), 0, VLOOKUP(VLOOKUP($A131, 'E4 TB Allocation Details'!$A$18:$L$205, MATCH("A &amp; G ID", 'E4 TB Allocation Details'!$A$18:$L$18, 0),FALSE), 'E2 Allocators'!$B$15:$W$361, MATCH('O5 Details by Class &amp; Accounts'!CD$18, 'E2 Allocators'!$B$15:$W$15, 0),FALSE)*$E131)</f>
        <v>0</v>
      </c>
      <c r="CE131" s="1412">
        <f ca="1">IF(ISERROR(VLOOKUP(VLOOKUP($A131, 'E4 TB Allocation Details'!$A$18:$L$205, MATCH("A &amp; G ID", 'E4 TB Allocation Details'!$A$18:$L$18, 0),FALSE), 'E2 Allocators'!$B$15:$W$361, MATCH('O5 Details by Class &amp; Accounts'!CE$18, 'E2 Allocators'!$B$15:$W$15, 0),FALSE)*$E131), 0, VLOOKUP(VLOOKUP($A131, 'E4 TB Allocation Details'!$A$18:$L$205, MATCH("A &amp; G ID", 'E4 TB Allocation Details'!$A$18:$L$18, 0),FALSE), 'E2 Allocators'!$B$15:$W$361, MATCH('O5 Details by Class &amp; Accounts'!CE$18, 'E2 Allocators'!$B$15:$W$15, 0),FALSE)*$E131)</f>
        <v>0</v>
      </c>
      <c r="CF131" s="1412">
        <f ca="1">IF(ISERROR(VLOOKUP(VLOOKUP($A131, 'E4 TB Allocation Details'!$A$18:$L$205, MATCH("A &amp; G ID", 'E4 TB Allocation Details'!$A$18:$L$18, 0),FALSE), 'E2 Allocators'!$B$15:$W$361, MATCH('O5 Details by Class &amp; Accounts'!CF$18, 'E2 Allocators'!$B$15:$W$15, 0),FALSE)*$E131), 0, VLOOKUP(VLOOKUP($A131, 'E4 TB Allocation Details'!$A$18:$L$205, MATCH("A &amp; G ID", 'E4 TB Allocation Details'!$A$18:$L$18, 0),FALSE), 'E2 Allocators'!$B$15:$W$361, MATCH('O5 Details by Class &amp; Accounts'!CF$18, 'E2 Allocators'!$B$15:$W$15, 0),FALSE)*$E131)</f>
        <v>0</v>
      </c>
      <c r="CG131" s="1412">
        <f ca="1">IF(ISERROR(VLOOKUP(VLOOKUP($A131, 'E4 TB Allocation Details'!$A$18:$L$205, MATCH("A &amp; G ID", 'E4 TB Allocation Details'!$A$18:$L$18, 0),FALSE), 'E2 Allocators'!$B$15:$W$361, MATCH('O5 Details by Class &amp; Accounts'!CG$18, 'E2 Allocators'!$B$15:$W$15, 0),FALSE)*$E131), 0, VLOOKUP(VLOOKUP($A131, 'E4 TB Allocation Details'!$A$18:$L$205, MATCH("A &amp; G ID", 'E4 TB Allocation Details'!$A$18:$L$18, 0),FALSE), 'E2 Allocators'!$B$15:$W$361, MATCH('O5 Details by Class &amp; Accounts'!CG$18, 'E2 Allocators'!$B$15:$W$15, 0),FALSE)*$E131)</f>
        <v>0</v>
      </c>
      <c r="CH131" s="1412">
        <f ca="1">IF(ISERROR(VLOOKUP(VLOOKUP($A131, 'E4 TB Allocation Details'!$A$18:$L$205, MATCH("A &amp; G ID", 'E4 TB Allocation Details'!$A$18:$L$18, 0),FALSE), 'E2 Allocators'!$B$15:$W$361, MATCH('O5 Details by Class &amp; Accounts'!CH$18, 'E2 Allocators'!$B$15:$W$15, 0),FALSE)*$E131), 0, VLOOKUP(VLOOKUP($A131, 'E4 TB Allocation Details'!$A$18:$L$205, MATCH("A &amp; G ID", 'E4 TB Allocation Details'!$A$18:$L$18, 0),FALSE), 'E2 Allocators'!$B$15:$W$361, MATCH('O5 Details by Class &amp; Accounts'!CH$18, 'E2 Allocators'!$B$15:$W$15, 0),FALSE)*$E131)</f>
        <v>0</v>
      </c>
      <c r="CI131" s="1412">
        <f ca="1">IF(ISERROR(VLOOKUP(VLOOKUP($A131, 'E4 TB Allocation Details'!$A$18:$L$205, MATCH("A &amp; G ID", 'E4 TB Allocation Details'!$A$18:$L$18, 0),FALSE), 'E2 Allocators'!$B$15:$W$361, MATCH('O5 Details by Class &amp; Accounts'!CI$18, 'E2 Allocators'!$B$15:$W$15, 0),FALSE)*$E131), 0, VLOOKUP(VLOOKUP($A131, 'E4 TB Allocation Details'!$A$18:$L$205, MATCH("A &amp; G ID", 'E4 TB Allocation Details'!$A$18:$L$18, 0),FALSE), 'E2 Allocators'!$B$15:$W$361, MATCH('O5 Details by Class &amp; Accounts'!CI$18, 'E2 Allocators'!$B$15:$W$15, 0),FALSE)*$E131)</f>
        <v>0</v>
      </c>
      <c r="CJ131" s="1412">
        <f ca="1">IF(ISERROR(VLOOKUP(VLOOKUP($A131, 'E4 TB Allocation Details'!$A$18:$L$205, MATCH("A &amp; G ID", 'E4 TB Allocation Details'!$A$18:$L$18, 0),FALSE), 'E2 Allocators'!$B$15:$W$361, MATCH('O5 Details by Class &amp; Accounts'!CJ$18, 'E2 Allocators'!$B$15:$W$15, 0),FALSE)*$E131), 0, VLOOKUP(VLOOKUP($A131, 'E4 TB Allocation Details'!$A$18:$L$205, MATCH("A &amp; G ID", 'E4 TB Allocation Details'!$A$18:$L$18, 0),FALSE), 'E2 Allocators'!$B$15:$W$361, MATCH('O5 Details by Class &amp; Accounts'!CJ$18, 'E2 Allocators'!$B$15:$W$15, 0),FALSE)*$E131)</f>
        <v>0</v>
      </c>
      <c r="CK131" s="1412">
        <f ca="1">IF(ISERROR(VLOOKUP(VLOOKUP($A131, 'E4 TB Allocation Details'!$A$18:$L$205, MATCH("A &amp; G ID", 'E4 TB Allocation Details'!$A$18:$L$18, 0),FALSE), 'E2 Allocators'!$B$15:$W$361, MATCH('O5 Details by Class &amp; Accounts'!CK$18, 'E2 Allocators'!$B$15:$W$15, 0),FALSE)*$E131), 0, VLOOKUP(VLOOKUP($A131, 'E4 TB Allocation Details'!$A$18:$L$205, MATCH("A &amp; G ID", 'E4 TB Allocation Details'!$A$18:$L$18, 0),FALSE), 'E2 Allocators'!$B$15:$W$361, MATCH('O5 Details by Class &amp; Accounts'!CK$18, 'E2 Allocators'!$B$15:$W$15, 0),FALSE)*$E131)</f>
        <v>0</v>
      </c>
      <c r="CL131" s="1412">
        <f ca="1">IF(ISERROR(VLOOKUP(VLOOKUP($A131, 'E4 TB Allocation Details'!$A$18:$L$205, MATCH("A &amp; G ID", 'E4 TB Allocation Details'!$A$18:$L$18, 0),FALSE), 'E2 Allocators'!$B$15:$W$361, MATCH('O5 Details by Class &amp; Accounts'!CL$18, 'E2 Allocators'!$B$15:$W$15, 0),FALSE)*$E131), 0, VLOOKUP(VLOOKUP($A131, 'E4 TB Allocation Details'!$A$18:$L$205, MATCH("A &amp; G ID", 'E4 TB Allocation Details'!$A$18:$L$18, 0),FALSE), 'E2 Allocators'!$B$15:$W$361, MATCH('O5 Details by Class &amp; Accounts'!CL$18, 'E2 Allocators'!$B$15:$W$15, 0),FALSE)*$E131)</f>
        <v>0</v>
      </c>
      <c r="CM131" s="1412">
        <f ca="1">IF(ISERROR(VLOOKUP(VLOOKUP($A131, 'E4 TB Allocation Details'!$A$18:$L$205, MATCH("A &amp; G ID", 'E4 TB Allocation Details'!$A$18:$L$18, 0),FALSE), 'E2 Allocators'!$B$15:$W$361, MATCH('O5 Details by Class &amp; Accounts'!CM$18, 'E2 Allocators'!$B$15:$W$15, 0),FALSE)*$E131), 0, VLOOKUP(VLOOKUP($A131, 'E4 TB Allocation Details'!$A$18:$L$205, MATCH("A &amp; G ID", 'E4 TB Allocation Details'!$A$18:$L$18, 0),FALSE), 'E2 Allocators'!$B$15:$W$361, MATCH('O5 Details by Class &amp; Accounts'!CM$18, 'E2 Allocators'!$B$15:$W$15, 0),FALSE)*$E131)</f>
        <v>0</v>
      </c>
      <c r="CN131" s="1412">
        <f t="shared" si="35"/>
        <v>0</v>
      </c>
      <c r="CO131" s="1792">
        <f t="shared" si="36"/>
        <v>-1.8189894035458565E-12</v>
      </c>
      <c r="CQ131" s="2087" t="s">
        <v>950</v>
      </c>
    </row>
    <row r="132" spans="1:95" s="81" customFormat="1" ht="25.5">
      <c r="A132" s="1177">
        <v>5030</v>
      </c>
      <c r="B132" s="1176" t="s">
        <v>1008</v>
      </c>
      <c r="C132" s="1789">
        <f ca="1">IF(ISERROR(VLOOKUP($A132,'I3 TB Data'!$A$23:$H$458,MATCH('O5 Details by Class &amp; Accounts'!$C$18, 'I3 TB Data'!$A$23:$H$23,0),0)), 0, VLOOKUP($A132,'I3 TB Data'!$A$23:$H$458,MATCH('O5 Details by Class &amp; Accounts'!$C$18,'I3 TB Data'!$A$23:$H$23,0),0))</f>
        <v>0</v>
      </c>
      <c r="D132" s="1790"/>
      <c r="E132" s="1789">
        <f t="shared" si="24"/>
        <v>0</v>
      </c>
      <c r="F132" s="1791">
        <f ca="1">IF(ISERROR(VLOOKUP($A132, 'E1 Categorization'!A33:E122, MATCH("Customer Component", 'E1 Categorization'!$A$33:$E$33,0), 0)), 0, IF(VLOOKUP($A132, 'E1 Categorization'!A33:E122, MATCH("Customer Component", 'E1 Categorization'!$A$33:$E$33,0), 0)=0, 'O5 Details by Class &amp; Accounts'!$E132, IF(AND(VLOOKUP($A132, 'E1 Categorization'!A33:E122, MATCH("Customer Component", 'E1 Categorization'!$A$33:$E$33,0), 0) &gt;0, VLOOKUP($A132, 'E1 Categorization'!A33:E122, MATCH("Customer Component", 'E1 Categorization'!$A$33:$E$33,0), 0)&lt;1), 'O5 Details by Class &amp; Accounts'!$E132*(1-VLOOKUP($A132, 'E1 Categorization'!A33:E122, MATCH("Customer Component", 'E1 Categorization'!$A$33:$E$33,0), 0)), 0)))</f>
        <v>0</v>
      </c>
      <c r="G132" s="1791">
        <f ca="1">IF(ISERROR(VLOOKUP($A132, 'E1 Categorization'!A33:E122, MATCH("Customer Component", 'E1 Categorization'!$A$33:$E$33,0), 0)),0, IF(VLOOKUP($A132, 'E1 Categorization'!A33:E122, MATCH("Customer Component", 'E1 Categorization'!$A$33:$E$33,0), 0)=0, 0, IF(AND(VLOOKUP($A132, 'E1 Categorization'!A33:E122, MATCH("Customer Component", 'E1 Categorization'!$A$33:$E$33,0), 0) &gt;0, VLOOKUP($A132, 'E1 Categorization'!A33:E122, MATCH("Customer Component", 'E1 Categorization'!$A$33:$E$33,0), 0)&lt;1), 'O5 Details by Class &amp; Accounts'!$E132*(VLOOKUP($A132, 'E1 Categorization'!A33:E122, MATCH("Customer Component", 'E1 Categorization'!$A$33:$E$33,0), 0)), 'O5 Details by Class &amp; Accounts'!$E132)))</f>
        <v>0</v>
      </c>
      <c r="H132" s="1412">
        <f t="shared" si="31"/>
        <v>0</v>
      </c>
      <c r="I132" s="1412">
        <f ca="1">IF(ISERROR(VLOOKUP(VLOOKUP($A132, 'E4 TB Allocation Details'!$A$18:$L$205, MATCH("Demand ID", 'E4 TB Allocation Details'!$A$18:$L$18, 0),FALSE), 'E2 Allocators'!$B$15:$W$361, MATCH('O5 Details by Class &amp; Accounts'!I$18, 'E2 Allocators'!$B$15:$W$15, 0),FALSE)*$F132), 0, VLOOKUP(VLOOKUP($A132, 'E4 TB Allocation Details'!$A$18:$L$205, MATCH("Demand ID", 'E4 TB Allocation Details'!$A$18:$L$18, 0),FALSE), 'E2 Allocators'!$B$15:$W$361, MATCH('O5 Details by Class &amp; Accounts'!I$18, 'E2 Allocators'!$B$15:$W$15, 0),FALSE)*$F132)</f>
        <v>0</v>
      </c>
      <c r="J132" s="1412">
        <f ca="1">IF(ISERROR(VLOOKUP(VLOOKUP($A132, 'E4 TB Allocation Details'!$A$18:$L$205, MATCH("Demand ID", 'E4 TB Allocation Details'!$A$18:$L$18, 0),FALSE), 'E2 Allocators'!$B$15:$W$361, MATCH('O5 Details by Class &amp; Accounts'!J$18, 'E2 Allocators'!$B$15:$W$15, 0),FALSE)*$F132), 0, VLOOKUP(VLOOKUP($A132, 'E4 TB Allocation Details'!$A$18:$L$205, MATCH("Demand ID", 'E4 TB Allocation Details'!$A$18:$L$18, 0),FALSE), 'E2 Allocators'!$B$15:$W$361, MATCH('O5 Details by Class &amp; Accounts'!J$18, 'E2 Allocators'!$B$15:$W$15, 0),FALSE)*$F132)</f>
        <v>0</v>
      </c>
      <c r="K132" s="1412">
        <f ca="1">IF(ISERROR(VLOOKUP(VLOOKUP($A132, 'E4 TB Allocation Details'!$A$18:$L$205, MATCH("Demand ID", 'E4 TB Allocation Details'!$A$18:$L$18, 0),FALSE), 'E2 Allocators'!$B$15:$W$361, MATCH('O5 Details by Class &amp; Accounts'!K$18, 'E2 Allocators'!$B$15:$W$15, 0),FALSE)*$F132), 0, VLOOKUP(VLOOKUP($A132, 'E4 TB Allocation Details'!$A$18:$L$205, MATCH("Demand ID", 'E4 TB Allocation Details'!$A$18:$L$18, 0),FALSE), 'E2 Allocators'!$B$15:$W$361, MATCH('O5 Details by Class &amp; Accounts'!K$18, 'E2 Allocators'!$B$15:$W$15, 0),FALSE)*$F132)</f>
        <v>0</v>
      </c>
      <c r="L132" s="1412">
        <f ca="1">IF(ISERROR(VLOOKUP(VLOOKUP($A132, 'E4 TB Allocation Details'!$A$18:$L$205, MATCH("Demand ID", 'E4 TB Allocation Details'!$A$18:$L$18, 0),FALSE), 'E2 Allocators'!$B$15:$W$361, MATCH('O5 Details by Class &amp; Accounts'!L$18, 'E2 Allocators'!$B$15:$W$15, 0),FALSE)*$F132), 0, VLOOKUP(VLOOKUP($A132, 'E4 TB Allocation Details'!$A$18:$L$205, MATCH("Demand ID", 'E4 TB Allocation Details'!$A$18:$L$18, 0),FALSE), 'E2 Allocators'!$B$15:$W$361, MATCH('O5 Details by Class &amp; Accounts'!L$18, 'E2 Allocators'!$B$15:$W$15, 0),FALSE)*$F132)</f>
        <v>0</v>
      </c>
      <c r="M132" s="1412">
        <f ca="1">IF(ISERROR(VLOOKUP(VLOOKUP($A132, 'E4 TB Allocation Details'!$A$18:$L$205, MATCH("Demand ID", 'E4 TB Allocation Details'!$A$18:$L$18, 0),FALSE), 'E2 Allocators'!$B$15:$W$361, MATCH('O5 Details by Class &amp; Accounts'!M$18, 'E2 Allocators'!$B$15:$W$15, 0),FALSE)*$F132), 0, VLOOKUP(VLOOKUP($A132, 'E4 TB Allocation Details'!$A$18:$L$205, MATCH("Demand ID", 'E4 TB Allocation Details'!$A$18:$L$18, 0),FALSE), 'E2 Allocators'!$B$15:$W$361, MATCH('O5 Details by Class &amp; Accounts'!M$18, 'E2 Allocators'!$B$15:$W$15, 0),FALSE)*$F132)</f>
        <v>0</v>
      </c>
      <c r="N132" s="1412">
        <f ca="1">IF(ISERROR(VLOOKUP(VLOOKUP($A132, 'E4 TB Allocation Details'!$A$18:$L$205, MATCH("Demand ID", 'E4 TB Allocation Details'!$A$18:$L$18, 0),FALSE), 'E2 Allocators'!$B$15:$W$361, MATCH('O5 Details by Class &amp; Accounts'!N$18, 'E2 Allocators'!$B$15:$W$15, 0),FALSE)*$F132), 0, VLOOKUP(VLOOKUP($A132, 'E4 TB Allocation Details'!$A$18:$L$205, MATCH("Demand ID", 'E4 TB Allocation Details'!$A$18:$L$18, 0),FALSE), 'E2 Allocators'!$B$15:$W$361, MATCH('O5 Details by Class &amp; Accounts'!N$18, 'E2 Allocators'!$B$15:$W$15, 0),FALSE)*$F132)</f>
        <v>0</v>
      </c>
      <c r="O132" s="1412">
        <f ca="1">IF(ISERROR(VLOOKUP(VLOOKUP($A132, 'E4 TB Allocation Details'!$A$18:$L$205, MATCH("Demand ID", 'E4 TB Allocation Details'!$A$18:$L$18, 0),FALSE), 'E2 Allocators'!$B$15:$W$361, MATCH('O5 Details by Class &amp; Accounts'!O$18, 'E2 Allocators'!$B$15:$W$15, 0),FALSE)*$F132), 0, VLOOKUP(VLOOKUP($A132, 'E4 TB Allocation Details'!$A$18:$L$205, MATCH("Demand ID", 'E4 TB Allocation Details'!$A$18:$L$18, 0),FALSE), 'E2 Allocators'!$B$15:$W$361, MATCH('O5 Details by Class &amp; Accounts'!O$18, 'E2 Allocators'!$B$15:$W$15, 0),FALSE)*$F132)</f>
        <v>0</v>
      </c>
      <c r="P132" s="1412">
        <f ca="1">IF(ISERROR(VLOOKUP(VLOOKUP($A132, 'E4 TB Allocation Details'!$A$18:$L$205, MATCH("Demand ID", 'E4 TB Allocation Details'!$A$18:$L$18, 0),FALSE), 'E2 Allocators'!$B$15:$W$361, MATCH('O5 Details by Class &amp; Accounts'!P$18, 'E2 Allocators'!$B$15:$W$15, 0),FALSE)*$F132), 0, VLOOKUP(VLOOKUP($A132, 'E4 TB Allocation Details'!$A$18:$L$205, MATCH("Demand ID", 'E4 TB Allocation Details'!$A$18:$L$18, 0),FALSE), 'E2 Allocators'!$B$15:$W$361, MATCH('O5 Details by Class &amp; Accounts'!P$18, 'E2 Allocators'!$B$15:$W$15, 0),FALSE)*$F132)</f>
        <v>0</v>
      </c>
      <c r="Q132" s="1412">
        <f ca="1">IF(ISERROR(VLOOKUP(VLOOKUP($A132, 'E4 TB Allocation Details'!$A$18:$L$205, MATCH("Demand ID", 'E4 TB Allocation Details'!$A$18:$L$18, 0),FALSE), 'E2 Allocators'!$B$15:$W$361, MATCH('O5 Details by Class &amp; Accounts'!Q$18, 'E2 Allocators'!$B$15:$W$15, 0),FALSE)*$F132), 0, VLOOKUP(VLOOKUP($A132, 'E4 TB Allocation Details'!$A$18:$L$205, MATCH("Demand ID", 'E4 TB Allocation Details'!$A$18:$L$18, 0),FALSE), 'E2 Allocators'!$B$15:$W$361, MATCH('O5 Details by Class &amp; Accounts'!Q$18, 'E2 Allocators'!$B$15:$W$15, 0),FALSE)*$F132)</f>
        <v>0</v>
      </c>
      <c r="R132" s="1412">
        <f ca="1">IF(ISERROR(VLOOKUP(VLOOKUP($A132, 'E4 TB Allocation Details'!$A$18:$L$205, MATCH("Demand ID", 'E4 TB Allocation Details'!$A$18:$L$18, 0),FALSE), 'E2 Allocators'!$B$15:$W$361, MATCH('O5 Details by Class &amp; Accounts'!R$18, 'E2 Allocators'!$B$15:$W$15, 0),FALSE)*$F132), 0, VLOOKUP(VLOOKUP($A132, 'E4 TB Allocation Details'!$A$18:$L$205, MATCH("Demand ID", 'E4 TB Allocation Details'!$A$18:$L$18, 0),FALSE), 'E2 Allocators'!$B$15:$W$361, MATCH('O5 Details by Class &amp; Accounts'!R$18, 'E2 Allocators'!$B$15:$W$15, 0),FALSE)*$F132)</f>
        <v>0</v>
      </c>
      <c r="S132" s="1412">
        <f ca="1">IF(ISERROR(VLOOKUP(VLOOKUP($A132, 'E4 TB Allocation Details'!$A$18:$L$205, MATCH("Demand ID", 'E4 TB Allocation Details'!$A$18:$L$18, 0),FALSE), 'E2 Allocators'!$B$15:$W$361, MATCH('O5 Details by Class &amp; Accounts'!S$18, 'E2 Allocators'!$B$15:$W$15, 0),FALSE)*$F132), 0, VLOOKUP(VLOOKUP($A132, 'E4 TB Allocation Details'!$A$18:$L$205, MATCH("Demand ID", 'E4 TB Allocation Details'!$A$18:$L$18, 0),FALSE), 'E2 Allocators'!$B$15:$W$361, MATCH('O5 Details by Class &amp; Accounts'!S$18, 'E2 Allocators'!$B$15:$W$15, 0),FALSE)*$F132)</f>
        <v>0</v>
      </c>
      <c r="T132" s="1412">
        <f ca="1">IF(ISERROR(VLOOKUP(VLOOKUP($A132, 'E4 TB Allocation Details'!$A$18:$L$205, MATCH("Demand ID", 'E4 TB Allocation Details'!$A$18:$L$18, 0),FALSE), 'E2 Allocators'!$B$15:$W$361, MATCH('O5 Details by Class &amp; Accounts'!T$18, 'E2 Allocators'!$B$15:$W$15, 0),FALSE)*$F132), 0, VLOOKUP(VLOOKUP($A132, 'E4 TB Allocation Details'!$A$18:$L$205, MATCH("Demand ID", 'E4 TB Allocation Details'!$A$18:$L$18, 0),FALSE), 'E2 Allocators'!$B$15:$W$361, MATCH('O5 Details by Class &amp; Accounts'!T$18, 'E2 Allocators'!$B$15:$W$15, 0),FALSE)*$F132)</f>
        <v>0</v>
      </c>
      <c r="U132" s="1412">
        <f ca="1">IF(ISERROR(VLOOKUP(VLOOKUP($A132, 'E4 TB Allocation Details'!$A$18:$L$205, MATCH("Demand ID", 'E4 TB Allocation Details'!$A$18:$L$18, 0),FALSE), 'E2 Allocators'!$B$15:$W$361, MATCH('O5 Details by Class &amp; Accounts'!U$18, 'E2 Allocators'!$B$15:$W$15, 0),FALSE)*$F132), 0, VLOOKUP(VLOOKUP($A132, 'E4 TB Allocation Details'!$A$18:$L$205, MATCH("Demand ID", 'E4 TB Allocation Details'!$A$18:$L$18, 0),FALSE), 'E2 Allocators'!$B$15:$W$361, MATCH('O5 Details by Class &amp; Accounts'!U$18, 'E2 Allocators'!$B$15:$W$15, 0),FALSE)*$F132)</f>
        <v>0</v>
      </c>
      <c r="V132" s="1412">
        <f ca="1">IF(ISERROR(VLOOKUP(VLOOKUP($A132, 'E4 TB Allocation Details'!$A$18:$L$205, MATCH("Demand ID", 'E4 TB Allocation Details'!$A$18:$L$18, 0),FALSE), 'E2 Allocators'!$B$15:$W$361, MATCH('O5 Details by Class &amp; Accounts'!V$18, 'E2 Allocators'!$B$15:$W$15, 0),FALSE)*$F132), 0, VLOOKUP(VLOOKUP($A132, 'E4 TB Allocation Details'!$A$18:$L$205, MATCH("Demand ID", 'E4 TB Allocation Details'!$A$18:$L$18, 0),FALSE), 'E2 Allocators'!$B$15:$W$361, MATCH('O5 Details by Class &amp; Accounts'!V$18, 'E2 Allocators'!$B$15:$W$15, 0),FALSE)*$F132)</f>
        <v>0</v>
      </c>
      <c r="W132" s="1412">
        <f ca="1">IF(ISERROR(VLOOKUP(VLOOKUP($A132, 'E4 TB Allocation Details'!$A$18:$L$205, MATCH("Demand ID", 'E4 TB Allocation Details'!$A$18:$L$18, 0),FALSE), 'E2 Allocators'!$B$15:$W$361, MATCH('O5 Details by Class &amp; Accounts'!W$18, 'E2 Allocators'!$B$15:$W$15, 0),FALSE)*$F132), 0, VLOOKUP(VLOOKUP($A132, 'E4 TB Allocation Details'!$A$18:$L$205, MATCH("Demand ID", 'E4 TB Allocation Details'!$A$18:$L$18, 0),FALSE), 'E2 Allocators'!$B$15:$W$361, MATCH('O5 Details by Class &amp; Accounts'!W$18, 'E2 Allocators'!$B$15:$W$15, 0),FALSE)*$F132)</f>
        <v>0</v>
      </c>
      <c r="X132" s="1412">
        <f ca="1">IF(ISERROR(VLOOKUP(VLOOKUP($A132, 'E4 TB Allocation Details'!$A$18:$L$205, MATCH("Demand ID", 'E4 TB Allocation Details'!$A$18:$L$18, 0),FALSE), 'E2 Allocators'!$B$15:$W$361, MATCH('O5 Details by Class &amp; Accounts'!X$18, 'E2 Allocators'!$B$15:$W$15, 0),FALSE)*$F132), 0, VLOOKUP(VLOOKUP($A132, 'E4 TB Allocation Details'!$A$18:$L$205, MATCH("Demand ID", 'E4 TB Allocation Details'!$A$18:$L$18, 0),FALSE), 'E2 Allocators'!$B$15:$W$361, MATCH('O5 Details by Class &amp; Accounts'!X$18, 'E2 Allocators'!$B$15:$W$15, 0),FALSE)*$F132)</f>
        <v>0</v>
      </c>
      <c r="Y132" s="1412">
        <f ca="1">IF(ISERROR(VLOOKUP(VLOOKUP($A132, 'E4 TB Allocation Details'!$A$18:$L$205, MATCH("Demand ID", 'E4 TB Allocation Details'!$A$18:$L$18, 0),FALSE), 'E2 Allocators'!$B$15:$W$361, MATCH('O5 Details by Class &amp; Accounts'!Y$18, 'E2 Allocators'!$B$15:$W$15, 0),FALSE)*$F132), 0, VLOOKUP(VLOOKUP($A132, 'E4 TB Allocation Details'!$A$18:$L$205, MATCH("Demand ID", 'E4 TB Allocation Details'!$A$18:$L$18, 0),FALSE), 'E2 Allocators'!$B$15:$W$361, MATCH('O5 Details by Class &amp; Accounts'!Y$18, 'E2 Allocators'!$B$15:$W$15, 0),FALSE)*$F132)</f>
        <v>0</v>
      </c>
      <c r="Z132" s="1412">
        <f ca="1">IF(ISERROR(VLOOKUP(VLOOKUP($A132, 'E4 TB Allocation Details'!$A$18:$L$205, MATCH("Demand ID", 'E4 TB Allocation Details'!$A$18:$L$18, 0),FALSE), 'E2 Allocators'!$B$15:$W$361, MATCH('O5 Details by Class &amp; Accounts'!Z$18, 'E2 Allocators'!$B$15:$W$15, 0),FALSE)*$F132), 0, VLOOKUP(VLOOKUP($A132, 'E4 TB Allocation Details'!$A$18:$L$205, MATCH("Demand ID", 'E4 TB Allocation Details'!$A$18:$L$18, 0),FALSE), 'E2 Allocators'!$B$15:$W$361, MATCH('O5 Details by Class &amp; Accounts'!Z$18, 'E2 Allocators'!$B$15:$W$15, 0),FALSE)*$F132)</f>
        <v>0</v>
      </c>
      <c r="AA132" s="1412">
        <f ca="1">IF(ISERROR(VLOOKUP(VLOOKUP($A132, 'E4 TB Allocation Details'!$A$18:$L$205, MATCH("Demand ID", 'E4 TB Allocation Details'!$A$18:$L$18, 0),FALSE), 'E2 Allocators'!$B$15:$W$361, MATCH('O5 Details by Class &amp; Accounts'!AA$18, 'E2 Allocators'!$B$15:$W$15, 0),FALSE)*$F132), 0, VLOOKUP(VLOOKUP($A132, 'E4 TB Allocation Details'!$A$18:$L$205, MATCH("Demand ID", 'E4 TB Allocation Details'!$A$18:$L$18, 0),FALSE), 'E2 Allocators'!$B$15:$W$361, MATCH('O5 Details by Class &amp; Accounts'!AA$18, 'E2 Allocators'!$B$15:$W$15, 0),FALSE)*$F132)</f>
        <v>0</v>
      </c>
      <c r="AB132" s="1412">
        <f ca="1">IF(ISERROR(VLOOKUP(VLOOKUP($A132, 'E4 TB Allocation Details'!$A$18:$L$205, MATCH("Demand ID", 'E4 TB Allocation Details'!$A$18:$L$18, 0),FALSE), 'E2 Allocators'!$B$15:$W$361, MATCH('O5 Details by Class &amp; Accounts'!AB$18, 'E2 Allocators'!$B$15:$W$15, 0),FALSE)*$F132), 0, VLOOKUP(VLOOKUP($A132, 'E4 TB Allocation Details'!$A$18:$L$205, MATCH("Demand ID", 'E4 TB Allocation Details'!$A$18:$L$18, 0),FALSE), 'E2 Allocators'!$B$15:$W$361, MATCH('O5 Details by Class &amp; Accounts'!AB$18, 'E2 Allocators'!$B$15:$W$15, 0),FALSE)*$F132)</f>
        <v>0</v>
      </c>
      <c r="AC132" s="1412">
        <f t="shared" si="32"/>
        <v>0</v>
      </c>
      <c r="AD132" s="1412">
        <f ca="1">IF(ISERROR(VLOOKUP(VLOOKUP($A132, 'E4 TB Allocation Details'!$A$18:$L$205, MATCH("Customer ID", 'E4 TB Allocation Details'!$A$18:$L$18, 0),FALSE), 'E2 Allocators'!$B$15:$W$361, MATCH('O5 Details by Class &amp; Accounts'!AD$18, 'E2 Allocators'!$B$15:$W$15, 0),FALSE)*$G132), 0, VLOOKUP(VLOOKUP($A132, 'E4 TB Allocation Details'!$A$18:$L$205, MATCH("Customer ID", 'E4 TB Allocation Details'!$A$18:$L$18, 0),FALSE), 'E2 Allocators'!$B$15:$W$361, MATCH('O5 Details by Class &amp; Accounts'!AD$18, 'E2 Allocators'!$B$15:$W$15, 0),FALSE)*$G132)</f>
        <v>0</v>
      </c>
      <c r="AE132" s="1412">
        <f ca="1">IF(ISERROR(VLOOKUP(VLOOKUP($A132, 'E4 TB Allocation Details'!$A$18:$L$205, MATCH("Customer ID", 'E4 TB Allocation Details'!$A$18:$L$18, 0),FALSE), 'E2 Allocators'!$B$15:$W$361, MATCH('O5 Details by Class &amp; Accounts'!AE$18, 'E2 Allocators'!$B$15:$W$15, 0),FALSE)*$G132), 0, VLOOKUP(VLOOKUP($A132, 'E4 TB Allocation Details'!$A$18:$L$205, MATCH("Customer ID", 'E4 TB Allocation Details'!$A$18:$L$18, 0),FALSE), 'E2 Allocators'!$B$15:$W$361, MATCH('O5 Details by Class &amp; Accounts'!AE$18, 'E2 Allocators'!$B$15:$W$15, 0),FALSE)*$G132)</f>
        <v>0</v>
      </c>
      <c r="AF132" s="1412">
        <f ca="1">IF(ISERROR(VLOOKUP(VLOOKUP($A132, 'E4 TB Allocation Details'!$A$18:$L$205, MATCH("Customer ID", 'E4 TB Allocation Details'!$A$18:$L$18, 0),FALSE), 'E2 Allocators'!$B$15:$W$361, MATCH('O5 Details by Class &amp; Accounts'!AF$18, 'E2 Allocators'!$B$15:$W$15, 0),FALSE)*$G132), 0, VLOOKUP(VLOOKUP($A132, 'E4 TB Allocation Details'!$A$18:$L$205, MATCH("Customer ID", 'E4 TB Allocation Details'!$A$18:$L$18, 0),FALSE), 'E2 Allocators'!$B$15:$W$361, MATCH('O5 Details by Class &amp; Accounts'!AF$18, 'E2 Allocators'!$B$15:$W$15, 0),FALSE)*$G132)</f>
        <v>0</v>
      </c>
      <c r="AG132" s="1412">
        <f ca="1">IF(ISERROR(VLOOKUP(VLOOKUP($A132, 'E4 TB Allocation Details'!$A$18:$L$205, MATCH("Customer ID", 'E4 TB Allocation Details'!$A$18:$L$18, 0),FALSE), 'E2 Allocators'!$B$15:$W$361, MATCH('O5 Details by Class &amp; Accounts'!AG$18, 'E2 Allocators'!$B$15:$W$15, 0),FALSE)*$G132), 0, VLOOKUP(VLOOKUP($A132, 'E4 TB Allocation Details'!$A$18:$L$205, MATCH("Customer ID", 'E4 TB Allocation Details'!$A$18:$L$18, 0),FALSE), 'E2 Allocators'!$B$15:$W$361, MATCH('O5 Details by Class &amp; Accounts'!AG$18, 'E2 Allocators'!$B$15:$W$15, 0),FALSE)*$G132)</f>
        <v>0</v>
      </c>
      <c r="AH132" s="1412">
        <f ca="1">IF(ISERROR(VLOOKUP(VLOOKUP($A132, 'E4 TB Allocation Details'!$A$18:$L$205, MATCH("Customer ID", 'E4 TB Allocation Details'!$A$18:$L$18, 0),FALSE), 'E2 Allocators'!$B$15:$W$361, MATCH('O5 Details by Class &amp; Accounts'!AH$18, 'E2 Allocators'!$B$15:$W$15, 0),FALSE)*$G132), 0, VLOOKUP(VLOOKUP($A132, 'E4 TB Allocation Details'!$A$18:$L$205, MATCH("Customer ID", 'E4 TB Allocation Details'!$A$18:$L$18, 0),FALSE), 'E2 Allocators'!$B$15:$W$361, MATCH('O5 Details by Class &amp; Accounts'!AH$18, 'E2 Allocators'!$B$15:$W$15, 0),FALSE)*$G132)</f>
        <v>0</v>
      </c>
      <c r="AI132" s="1412">
        <f ca="1">IF(ISERROR(VLOOKUP(VLOOKUP($A132, 'E4 TB Allocation Details'!$A$18:$L$205, MATCH("Customer ID", 'E4 TB Allocation Details'!$A$18:$L$18, 0),FALSE), 'E2 Allocators'!$B$15:$W$361, MATCH('O5 Details by Class &amp; Accounts'!AI$18, 'E2 Allocators'!$B$15:$W$15, 0),FALSE)*$G132), 0, VLOOKUP(VLOOKUP($A132, 'E4 TB Allocation Details'!$A$18:$L$205, MATCH("Customer ID", 'E4 TB Allocation Details'!$A$18:$L$18, 0),FALSE), 'E2 Allocators'!$B$15:$W$361, MATCH('O5 Details by Class &amp; Accounts'!AI$18, 'E2 Allocators'!$B$15:$W$15, 0),FALSE)*$G132)</f>
        <v>0</v>
      </c>
      <c r="AJ132" s="1412">
        <f ca="1">IF(ISERROR(VLOOKUP(VLOOKUP($A132, 'E4 TB Allocation Details'!$A$18:$L$205, MATCH("Customer ID", 'E4 TB Allocation Details'!$A$18:$L$18, 0),FALSE), 'E2 Allocators'!$B$15:$W$361, MATCH('O5 Details by Class &amp; Accounts'!AJ$18, 'E2 Allocators'!$B$15:$W$15, 0),FALSE)*$G132), 0, VLOOKUP(VLOOKUP($A132, 'E4 TB Allocation Details'!$A$18:$L$205, MATCH("Customer ID", 'E4 TB Allocation Details'!$A$18:$L$18, 0),FALSE), 'E2 Allocators'!$B$15:$W$361, MATCH('O5 Details by Class &amp; Accounts'!AJ$18, 'E2 Allocators'!$B$15:$W$15, 0),FALSE)*$G132)</f>
        <v>0</v>
      </c>
      <c r="AK132" s="1412">
        <f ca="1">IF(ISERROR(VLOOKUP(VLOOKUP($A132, 'E4 TB Allocation Details'!$A$18:$L$205, MATCH("Customer ID", 'E4 TB Allocation Details'!$A$18:$L$18, 0),FALSE), 'E2 Allocators'!$B$15:$W$361, MATCH('O5 Details by Class &amp; Accounts'!AK$18, 'E2 Allocators'!$B$15:$W$15, 0),FALSE)*$G132), 0, VLOOKUP(VLOOKUP($A132, 'E4 TB Allocation Details'!$A$18:$L$205, MATCH("Customer ID", 'E4 TB Allocation Details'!$A$18:$L$18, 0),FALSE), 'E2 Allocators'!$B$15:$W$361, MATCH('O5 Details by Class &amp; Accounts'!AK$18, 'E2 Allocators'!$B$15:$W$15, 0),FALSE)*$G132)</f>
        <v>0</v>
      </c>
      <c r="AL132" s="1412">
        <f ca="1">IF(ISERROR(VLOOKUP(VLOOKUP($A132, 'E4 TB Allocation Details'!$A$18:$L$205, MATCH("Customer ID", 'E4 TB Allocation Details'!$A$18:$L$18, 0),FALSE), 'E2 Allocators'!$B$15:$W$361, MATCH('O5 Details by Class &amp; Accounts'!AL$18, 'E2 Allocators'!$B$15:$W$15, 0),FALSE)*$G132), 0, VLOOKUP(VLOOKUP($A132, 'E4 TB Allocation Details'!$A$18:$L$205, MATCH("Customer ID", 'E4 TB Allocation Details'!$A$18:$L$18, 0),FALSE), 'E2 Allocators'!$B$15:$W$361, MATCH('O5 Details by Class &amp; Accounts'!AL$18, 'E2 Allocators'!$B$15:$W$15, 0),FALSE)*$G132)</f>
        <v>0</v>
      </c>
      <c r="AM132" s="1412">
        <f ca="1">IF(ISERROR(VLOOKUP(VLOOKUP($A132, 'E4 TB Allocation Details'!$A$18:$L$205, MATCH("Customer ID", 'E4 TB Allocation Details'!$A$18:$L$18, 0),FALSE), 'E2 Allocators'!$B$15:$W$361, MATCH('O5 Details by Class &amp; Accounts'!AM$18, 'E2 Allocators'!$B$15:$W$15, 0),FALSE)*$G132), 0, VLOOKUP(VLOOKUP($A132, 'E4 TB Allocation Details'!$A$18:$L$205, MATCH("Customer ID", 'E4 TB Allocation Details'!$A$18:$L$18, 0),FALSE), 'E2 Allocators'!$B$15:$W$361, MATCH('O5 Details by Class &amp; Accounts'!AM$18, 'E2 Allocators'!$B$15:$W$15, 0),FALSE)*$G132)</f>
        <v>0</v>
      </c>
      <c r="AN132" s="1412">
        <f ca="1">IF(ISERROR(VLOOKUP(VLOOKUP($A132, 'E4 TB Allocation Details'!$A$18:$L$205, MATCH("Customer ID", 'E4 TB Allocation Details'!$A$18:$L$18, 0),FALSE), 'E2 Allocators'!$B$15:$W$361, MATCH('O5 Details by Class &amp; Accounts'!AN$18, 'E2 Allocators'!$B$15:$W$15, 0),FALSE)*$G132), 0, VLOOKUP(VLOOKUP($A132, 'E4 TB Allocation Details'!$A$18:$L$205, MATCH("Customer ID", 'E4 TB Allocation Details'!$A$18:$L$18, 0),FALSE), 'E2 Allocators'!$B$15:$W$361, MATCH('O5 Details by Class &amp; Accounts'!AN$18, 'E2 Allocators'!$B$15:$W$15, 0),FALSE)*$G132)</f>
        <v>0</v>
      </c>
      <c r="AO132" s="1412">
        <f ca="1">IF(ISERROR(VLOOKUP(VLOOKUP($A132, 'E4 TB Allocation Details'!$A$18:$L$205, MATCH("Customer ID", 'E4 TB Allocation Details'!$A$18:$L$18, 0),FALSE), 'E2 Allocators'!$B$15:$W$361, MATCH('O5 Details by Class &amp; Accounts'!AO$18, 'E2 Allocators'!$B$15:$W$15, 0),FALSE)*$G132), 0, VLOOKUP(VLOOKUP($A132, 'E4 TB Allocation Details'!$A$18:$L$205, MATCH("Customer ID", 'E4 TB Allocation Details'!$A$18:$L$18, 0),FALSE), 'E2 Allocators'!$B$15:$W$361, MATCH('O5 Details by Class &amp; Accounts'!AO$18, 'E2 Allocators'!$B$15:$W$15, 0),FALSE)*$G132)</f>
        <v>0</v>
      </c>
      <c r="AP132" s="1412">
        <f ca="1">IF(ISERROR(VLOOKUP(VLOOKUP($A132, 'E4 TB Allocation Details'!$A$18:$L$205, MATCH("Customer ID", 'E4 TB Allocation Details'!$A$18:$L$18, 0),FALSE), 'E2 Allocators'!$B$15:$W$361, MATCH('O5 Details by Class &amp; Accounts'!AP$18, 'E2 Allocators'!$B$15:$W$15, 0),FALSE)*$G132), 0, VLOOKUP(VLOOKUP($A132, 'E4 TB Allocation Details'!$A$18:$L$205, MATCH("Customer ID", 'E4 TB Allocation Details'!$A$18:$L$18, 0),FALSE), 'E2 Allocators'!$B$15:$W$361, MATCH('O5 Details by Class &amp; Accounts'!AP$18, 'E2 Allocators'!$B$15:$W$15, 0),FALSE)*$G132)</f>
        <v>0</v>
      </c>
      <c r="AQ132" s="1412">
        <f ca="1">IF(ISERROR(VLOOKUP(VLOOKUP($A132, 'E4 TB Allocation Details'!$A$18:$L$205, MATCH("Customer ID", 'E4 TB Allocation Details'!$A$18:$L$18, 0),FALSE), 'E2 Allocators'!$B$15:$W$361, MATCH('O5 Details by Class &amp; Accounts'!AQ$18, 'E2 Allocators'!$B$15:$W$15, 0),FALSE)*$G132), 0, VLOOKUP(VLOOKUP($A132, 'E4 TB Allocation Details'!$A$18:$L$205, MATCH("Customer ID", 'E4 TB Allocation Details'!$A$18:$L$18, 0),FALSE), 'E2 Allocators'!$B$15:$W$361, MATCH('O5 Details by Class &amp; Accounts'!AQ$18, 'E2 Allocators'!$B$15:$W$15, 0),FALSE)*$G132)</f>
        <v>0</v>
      </c>
      <c r="AR132" s="1412">
        <f ca="1">IF(ISERROR(VLOOKUP(VLOOKUP($A132, 'E4 TB Allocation Details'!$A$18:$L$205, MATCH("Customer ID", 'E4 TB Allocation Details'!$A$18:$L$18, 0),FALSE), 'E2 Allocators'!$B$15:$W$361, MATCH('O5 Details by Class &amp; Accounts'!AR$18, 'E2 Allocators'!$B$15:$W$15, 0),FALSE)*$G132), 0, VLOOKUP(VLOOKUP($A132, 'E4 TB Allocation Details'!$A$18:$L$205, MATCH("Customer ID", 'E4 TB Allocation Details'!$A$18:$L$18, 0),FALSE), 'E2 Allocators'!$B$15:$W$361, MATCH('O5 Details by Class &amp; Accounts'!AR$18, 'E2 Allocators'!$B$15:$W$15, 0),FALSE)*$G132)</f>
        <v>0</v>
      </c>
      <c r="AS132" s="1412">
        <f ca="1">IF(ISERROR(VLOOKUP(VLOOKUP($A132, 'E4 TB Allocation Details'!$A$18:$L$205, MATCH("Customer ID", 'E4 TB Allocation Details'!$A$18:$L$18, 0),FALSE), 'E2 Allocators'!$B$15:$W$361, MATCH('O5 Details by Class &amp; Accounts'!AS$18, 'E2 Allocators'!$B$15:$W$15, 0),FALSE)*$G132), 0, VLOOKUP(VLOOKUP($A132, 'E4 TB Allocation Details'!$A$18:$L$205, MATCH("Customer ID", 'E4 TB Allocation Details'!$A$18:$L$18, 0),FALSE), 'E2 Allocators'!$B$15:$W$361, MATCH('O5 Details by Class &amp; Accounts'!AS$18, 'E2 Allocators'!$B$15:$W$15, 0),FALSE)*$G132)</f>
        <v>0</v>
      </c>
      <c r="AT132" s="1412">
        <f ca="1">IF(ISERROR(VLOOKUP(VLOOKUP($A132, 'E4 TB Allocation Details'!$A$18:$L$205, MATCH("Customer ID", 'E4 TB Allocation Details'!$A$18:$L$18, 0),FALSE), 'E2 Allocators'!$B$15:$W$361, MATCH('O5 Details by Class &amp; Accounts'!AT$18, 'E2 Allocators'!$B$15:$W$15, 0),FALSE)*$G132), 0, VLOOKUP(VLOOKUP($A132, 'E4 TB Allocation Details'!$A$18:$L$205, MATCH("Customer ID", 'E4 TB Allocation Details'!$A$18:$L$18, 0),FALSE), 'E2 Allocators'!$B$15:$W$361, MATCH('O5 Details by Class &amp; Accounts'!AT$18, 'E2 Allocators'!$B$15:$W$15, 0),FALSE)*$G132)</f>
        <v>0</v>
      </c>
      <c r="AU132" s="1412">
        <f ca="1">IF(ISERROR(VLOOKUP(VLOOKUP($A132, 'E4 TB Allocation Details'!$A$18:$L$205, MATCH("Customer ID", 'E4 TB Allocation Details'!$A$18:$L$18, 0),FALSE), 'E2 Allocators'!$B$15:$W$361, MATCH('O5 Details by Class &amp; Accounts'!AU$18, 'E2 Allocators'!$B$15:$W$15, 0),FALSE)*$G132), 0, VLOOKUP(VLOOKUP($A132, 'E4 TB Allocation Details'!$A$18:$L$205, MATCH("Customer ID", 'E4 TB Allocation Details'!$A$18:$L$18, 0),FALSE), 'E2 Allocators'!$B$15:$W$361, MATCH('O5 Details by Class &amp; Accounts'!AU$18, 'E2 Allocators'!$B$15:$W$15, 0),FALSE)*$G132)</f>
        <v>0</v>
      </c>
      <c r="AV132" s="1412">
        <f ca="1">IF(ISERROR(VLOOKUP(VLOOKUP($A132, 'E4 TB Allocation Details'!$A$18:$L$205, MATCH("Customer ID", 'E4 TB Allocation Details'!$A$18:$L$18, 0),FALSE), 'E2 Allocators'!$B$15:$W$361, MATCH('O5 Details by Class &amp; Accounts'!AV$18, 'E2 Allocators'!$B$15:$W$15, 0),FALSE)*$G132), 0, VLOOKUP(VLOOKUP($A132, 'E4 TB Allocation Details'!$A$18:$L$205, MATCH("Customer ID", 'E4 TB Allocation Details'!$A$18:$L$18, 0),FALSE), 'E2 Allocators'!$B$15:$W$361, MATCH('O5 Details by Class &amp; Accounts'!AV$18, 'E2 Allocators'!$B$15:$W$15, 0),FALSE)*$G132)</f>
        <v>0</v>
      </c>
      <c r="AW132" s="1412">
        <f ca="1">IF(ISERROR(VLOOKUP(VLOOKUP($A132, 'E4 TB Allocation Details'!$A$18:$L$205, MATCH("Customer ID", 'E4 TB Allocation Details'!$A$18:$L$18, 0),FALSE), 'E2 Allocators'!$B$15:$W$361, MATCH('O5 Details by Class &amp; Accounts'!AW$18, 'E2 Allocators'!$B$15:$W$15, 0),FALSE)*$G132), 0, VLOOKUP(VLOOKUP($A132, 'E4 TB Allocation Details'!$A$18:$L$205, MATCH("Customer ID", 'E4 TB Allocation Details'!$A$18:$L$18, 0),FALSE), 'E2 Allocators'!$B$15:$W$361, MATCH('O5 Details by Class &amp; Accounts'!AW$18, 'E2 Allocators'!$B$15:$W$15, 0),FALSE)*$G132)</f>
        <v>0</v>
      </c>
      <c r="AX132" s="1412">
        <f t="shared" si="33"/>
        <v>0</v>
      </c>
      <c r="AY132" s="1412">
        <f ca="1">IF(ISERROR(VLOOKUP(VLOOKUP($A132, 'E4 TB Allocation Details'!$A$18:$L$205, MATCH("Misc ID", 'E4 TB Allocation Details'!$A$18:$L$18, 0),FALSE), 'E2 Allocators'!$B$15:$W$361, MATCH('O5 Details by Class &amp; Accounts'!AY$18, 'E2 Allocators'!$B$15:$W$15, 0),FALSE)*$E132), 0, VLOOKUP(VLOOKUP($A132, 'E4 TB Allocation Details'!$A$18:$L$205, MATCH("Misc ID", 'E4 TB Allocation Details'!$A$18:$L$18, 0),FALSE), 'E2 Allocators'!$B$15:$W$361, MATCH('O5 Details by Class &amp; Accounts'!AY$18, 'E2 Allocators'!$B$15:$W$15, 0),FALSE)*$E132)</f>
        <v>0</v>
      </c>
      <c r="AZ132" s="1412">
        <f ca="1">IF(ISERROR(VLOOKUP(VLOOKUP($A132, 'E4 TB Allocation Details'!$A$18:$L$205, MATCH("Misc ID", 'E4 TB Allocation Details'!$A$18:$L$18, 0),FALSE), 'E2 Allocators'!$B$15:$W$361, MATCH('O5 Details by Class &amp; Accounts'!AZ$18, 'E2 Allocators'!$B$15:$W$15, 0),FALSE)*$E132), 0, VLOOKUP(VLOOKUP($A132, 'E4 TB Allocation Details'!$A$18:$L$205, MATCH("Misc ID", 'E4 TB Allocation Details'!$A$18:$L$18, 0),FALSE), 'E2 Allocators'!$B$15:$W$361, MATCH('O5 Details by Class &amp; Accounts'!AZ$18, 'E2 Allocators'!$B$15:$W$15, 0),FALSE)*$E132)</f>
        <v>0</v>
      </c>
      <c r="BA132" s="1412">
        <f ca="1">IF(ISERROR(VLOOKUP(VLOOKUP($A132, 'E4 TB Allocation Details'!$A$18:$L$205, MATCH("Misc ID", 'E4 TB Allocation Details'!$A$18:$L$18, 0),FALSE), 'E2 Allocators'!$B$15:$W$361, MATCH('O5 Details by Class &amp; Accounts'!BA$18, 'E2 Allocators'!$B$15:$W$15, 0),FALSE)*$E132), 0, VLOOKUP(VLOOKUP($A132, 'E4 TB Allocation Details'!$A$18:$L$205, MATCH("Misc ID", 'E4 TB Allocation Details'!$A$18:$L$18, 0),FALSE), 'E2 Allocators'!$B$15:$W$361, MATCH('O5 Details by Class &amp; Accounts'!BA$18, 'E2 Allocators'!$B$15:$W$15, 0),FALSE)*$E132)</f>
        <v>0</v>
      </c>
      <c r="BB132" s="1412">
        <f ca="1">IF(ISERROR(VLOOKUP(VLOOKUP($A132, 'E4 TB Allocation Details'!$A$18:$L$205, MATCH("Misc ID", 'E4 TB Allocation Details'!$A$18:$L$18, 0),FALSE), 'E2 Allocators'!$B$15:$W$361, MATCH('O5 Details by Class &amp; Accounts'!BB$18, 'E2 Allocators'!$B$15:$W$15, 0),FALSE)*$E132), 0, VLOOKUP(VLOOKUP($A132, 'E4 TB Allocation Details'!$A$18:$L$205, MATCH("Misc ID", 'E4 TB Allocation Details'!$A$18:$L$18, 0),FALSE), 'E2 Allocators'!$B$15:$W$361, MATCH('O5 Details by Class &amp; Accounts'!BB$18, 'E2 Allocators'!$B$15:$W$15, 0),FALSE)*$E132)</f>
        <v>0</v>
      </c>
      <c r="BC132" s="1412">
        <f ca="1">IF(ISERROR(VLOOKUP(VLOOKUP($A132, 'E4 TB Allocation Details'!$A$18:$L$205, MATCH("Misc ID", 'E4 TB Allocation Details'!$A$18:$L$18, 0),FALSE), 'E2 Allocators'!$B$15:$W$361, MATCH('O5 Details by Class &amp; Accounts'!BC$18, 'E2 Allocators'!$B$15:$W$15, 0),FALSE)*$E132), 0, VLOOKUP(VLOOKUP($A132, 'E4 TB Allocation Details'!$A$18:$L$205, MATCH("Misc ID", 'E4 TB Allocation Details'!$A$18:$L$18, 0),FALSE), 'E2 Allocators'!$B$15:$W$361, MATCH('O5 Details by Class &amp; Accounts'!BC$18, 'E2 Allocators'!$B$15:$W$15, 0),FALSE)*$E132)</f>
        <v>0</v>
      </c>
      <c r="BD132" s="1412">
        <f ca="1">IF(ISERROR(VLOOKUP(VLOOKUP($A132, 'E4 TB Allocation Details'!$A$18:$L$205, MATCH("Misc ID", 'E4 TB Allocation Details'!$A$18:$L$18, 0),FALSE), 'E2 Allocators'!$B$15:$W$361, MATCH('O5 Details by Class &amp; Accounts'!BD$18, 'E2 Allocators'!$B$15:$W$15, 0),FALSE)*$E132), 0, VLOOKUP(VLOOKUP($A132, 'E4 TB Allocation Details'!$A$18:$L$205, MATCH("Misc ID", 'E4 TB Allocation Details'!$A$18:$L$18, 0),FALSE), 'E2 Allocators'!$B$15:$W$361, MATCH('O5 Details by Class &amp; Accounts'!BD$18, 'E2 Allocators'!$B$15:$W$15, 0),FALSE)*$E132)</f>
        <v>0</v>
      </c>
      <c r="BE132" s="1412">
        <f ca="1">IF(ISERROR(VLOOKUP(VLOOKUP($A132, 'E4 TB Allocation Details'!$A$18:$L$205, MATCH("Misc ID", 'E4 TB Allocation Details'!$A$18:$L$18, 0),FALSE), 'E2 Allocators'!$B$15:$W$361, MATCH('O5 Details by Class &amp; Accounts'!BE$18, 'E2 Allocators'!$B$15:$W$15, 0),FALSE)*$E132), 0, VLOOKUP(VLOOKUP($A132, 'E4 TB Allocation Details'!$A$18:$L$205, MATCH("Misc ID", 'E4 TB Allocation Details'!$A$18:$L$18, 0),FALSE), 'E2 Allocators'!$B$15:$W$361, MATCH('O5 Details by Class &amp; Accounts'!BE$18, 'E2 Allocators'!$B$15:$W$15, 0),FALSE)*$E132)</f>
        <v>0</v>
      </c>
      <c r="BF132" s="1412">
        <f ca="1">IF(ISERROR(VLOOKUP(VLOOKUP($A132, 'E4 TB Allocation Details'!$A$18:$L$205, MATCH("Misc ID", 'E4 TB Allocation Details'!$A$18:$L$18, 0),FALSE), 'E2 Allocators'!$B$15:$W$361, MATCH('O5 Details by Class &amp; Accounts'!BF$18, 'E2 Allocators'!$B$15:$W$15, 0),FALSE)*$E132), 0, VLOOKUP(VLOOKUP($A132, 'E4 TB Allocation Details'!$A$18:$L$205, MATCH("Misc ID", 'E4 TB Allocation Details'!$A$18:$L$18, 0),FALSE), 'E2 Allocators'!$B$15:$W$361, MATCH('O5 Details by Class &amp; Accounts'!BF$18, 'E2 Allocators'!$B$15:$W$15, 0),FALSE)*$E132)</f>
        <v>0</v>
      </c>
      <c r="BG132" s="1412">
        <f ca="1">IF(ISERROR(VLOOKUP(VLOOKUP($A132, 'E4 TB Allocation Details'!$A$18:$L$205, MATCH("Misc ID", 'E4 TB Allocation Details'!$A$18:$L$18, 0),FALSE), 'E2 Allocators'!$B$15:$W$361, MATCH('O5 Details by Class &amp; Accounts'!BG$18, 'E2 Allocators'!$B$15:$W$15, 0),FALSE)*$E132), 0, VLOOKUP(VLOOKUP($A132, 'E4 TB Allocation Details'!$A$18:$L$205, MATCH("Misc ID", 'E4 TB Allocation Details'!$A$18:$L$18, 0),FALSE), 'E2 Allocators'!$B$15:$W$361, MATCH('O5 Details by Class &amp; Accounts'!BG$18, 'E2 Allocators'!$B$15:$W$15, 0),FALSE)*$E132)</f>
        <v>0</v>
      </c>
      <c r="BH132" s="1412">
        <f ca="1">IF(ISERROR(VLOOKUP(VLOOKUP($A132, 'E4 TB Allocation Details'!$A$18:$L$205, MATCH("Misc ID", 'E4 TB Allocation Details'!$A$18:$L$18, 0),FALSE), 'E2 Allocators'!$B$15:$W$361, MATCH('O5 Details by Class &amp; Accounts'!BH$18, 'E2 Allocators'!$B$15:$W$15, 0),FALSE)*$E132), 0, VLOOKUP(VLOOKUP($A132, 'E4 TB Allocation Details'!$A$18:$L$205, MATCH("Misc ID", 'E4 TB Allocation Details'!$A$18:$L$18, 0),FALSE), 'E2 Allocators'!$B$15:$W$361, MATCH('O5 Details by Class &amp; Accounts'!BH$18, 'E2 Allocators'!$B$15:$W$15, 0),FALSE)*$E132)</f>
        <v>0</v>
      </c>
      <c r="BI132" s="1412">
        <f ca="1">IF(ISERROR(VLOOKUP(VLOOKUP($A132, 'E4 TB Allocation Details'!$A$18:$L$205, MATCH("Misc ID", 'E4 TB Allocation Details'!$A$18:$L$18, 0),FALSE), 'E2 Allocators'!$B$15:$W$361, MATCH('O5 Details by Class &amp; Accounts'!BI$18, 'E2 Allocators'!$B$15:$W$15, 0),FALSE)*$E132), 0, VLOOKUP(VLOOKUP($A132, 'E4 TB Allocation Details'!$A$18:$L$205, MATCH("Misc ID", 'E4 TB Allocation Details'!$A$18:$L$18, 0),FALSE), 'E2 Allocators'!$B$15:$W$361, MATCH('O5 Details by Class &amp; Accounts'!BI$18, 'E2 Allocators'!$B$15:$W$15, 0),FALSE)*$E132)</f>
        <v>0</v>
      </c>
      <c r="BJ132" s="1412">
        <f ca="1">IF(ISERROR(VLOOKUP(VLOOKUP($A132, 'E4 TB Allocation Details'!$A$18:$L$205, MATCH("Misc ID", 'E4 TB Allocation Details'!$A$18:$L$18, 0),FALSE), 'E2 Allocators'!$B$15:$W$361, MATCH('O5 Details by Class &amp; Accounts'!BJ$18, 'E2 Allocators'!$B$15:$W$15, 0),FALSE)*$E132), 0, VLOOKUP(VLOOKUP($A132, 'E4 TB Allocation Details'!$A$18:$L$205, MATCH("Misc ID", 'E4 TB Allocation Details'!$A$18:$L$18, 0),FALSE), 'E2 Allocators'!$B$15:$W$361, MATCH('O5 Details by Class &amp; Accounts'!BJ$18, 'E2 Allocators'!$B$15:$W$15, 0),FALSE)*$E132)</f>
        <v>0</v>
      </c>
      <c r="BK132" s="1412">
        <f ca="1">IF(ISERROR(VLOOKUP(VLOOKUP($A132, 'E4 TB Allocation Details'!$A$18:$L$205, MATCH("Misc ID", 'E4 TB Allocation Details'!$A$18:$L$18, 0),FALSE), 'E2 Allocators'!$B$15:$W$361, MATCH('O5 Details by Class &amp; Accounts'!BK$18, 'E2 Allocators'!$B$15:$W$15, 0),FALSE)*$E132), 0, VLOOKUP(VLOOKUP($A132, 'E4 TB Allocation Details'!$A$18:$L$205, MATCH("Misc ID", 'E4 TB Allocation Details'!$A$18:$L$18, 0),FALSE), 'E2 Allocators'!$B$15:$W$361, MATCH('O5 Details by Class &amp; Accounts'!BK$18, 'E2 Allocators'!$B$15:$W$15, 0),FALSE)*$E132)</f>
        <v>0</v>
      </c>
      <c r="BL132" s="1412">
        <f ca="1">IF(ISERROR(VLOOKUP(VLOOKUP($A132, 'E4 TB Allocation Details'!$A$18:$L$205, MATCH("Misc ID", 'E4 TB Allocation Details'!$A$18:$L$18, 0),FALSE), 'E2 Allocators'!$B$15:$W$361, MATCH('O5 Details by Class &amp; Accounts'!BL$18, 'E2 Allocators'!$B$15:$W$15, 0),FALSE)*$E132), 0, VLOOKUP(VLOOKUP($A132, 'E4 TB Allocation Details'!$A$18:$L$205, MATCH("Misc ID", 'E4 TB Allocation Details'!$A$18:$L$18, 0),FALSE), 'E2 Allocators'!$B$15:$W$361, MATCH('O5 Details by Class &amp; Accounts'!BL$18, 'E2 Allocators'!$B$15:$W$15, 0),FALSE)*$E132)</f>
        <v>0</v>
      </c>
      <c r="BM132" s="1412">
        <f ca="1">IF(ISERROR(VLOOKUP(VLOOKUP($A132, 'E4 TB Allocation Details'!$A$18:$L$205, MATCH("Misc ID", 'E4 TB Allocation Details'!$A$18:$L$18, 0),FALSE), 'E2 Allocators'!$B$15:$W$361, MATCH('O5 Details by Class &amp; Accounts'!BM$18, 'E2 Allocators'!$B$15:$W$15, 0),FALSE)*$E132), 0, VLOOKUP(VLOOKUP($A132, 'E4 TB Allocation Details'!$A$18:$L$205, MATCH("Misc ID", 'E4 TB Allocation Details'!$A$18:$L$18, 0),FALSE), 'E2 Allocators'!$B$15:$W$361, MATCH('O5 Details by Class &amp; Accounts'!BM$18, 'E2 Allocators'!$B$15:$W$15, 0),FALSE)*$E132)</f>
        <v>0</v>
      </c>
      <c r="BN132" s="1412">
        <f ca="1">IF(ISERROR(VLOOKUP(VLOOKUP($A132, 'E4 TB Allocation Details'!$A$18:$L$205, MATCH("Misc ID", 'E4 TB Allocation Details'!$A$18:$L$18, 0),FALSE), 'E2 Allocators'!$B$15:$W$361, MATCH('O5 Details by Class &amp; Accounts'!BN$18, 'E2 Allocators'!$B$15:$W$15, 0),FALSE)*$E132), 0, VLOOKUP(VLOOKUP($A132, 'E4 TB Allocation Details'!$A$18:$L$205, MATCH("Misc ID", 'E4 TB Allocation Details'!$A$18:$L$18, 0),FALSE), 'E2 Allocators'!$B$15:$W$361, MATCH('O5 Details by Class &amp; Accounts'!BN$18, 'E2 Allocators'!$B$15:$W$15, 0),FALSE)*$E132)</f>
        <v>0</v>
      </c>
      <c r="BO132" s="1412">
        <f ca="1">IF(ISERROR(VLOOKUP(VLOOKUP($A132, 'E4 TB Allocation Details'!$A$18:$L$205, MATCH("Misc ID", 'E4 TB Allocation Details'!$A$18:$L$18, 0),FALSE), 'E2 Allocators'!$B$15:$W$361, MATCH('O5 Details by Class &amp; Accounts'!BO$18, 'E2 Allocators'!$B$15:$W$15, 0),FALSE)*$E132), 0, VLOOKUP(VLOOKUP($A132, 'E4 TB Allocation Details'!$A$18:$L$205, MATCH("Misc ID", 'E4 TB Allocation Details'!$A$18:$L$18, 0),FALSE), 'E2 Allocators'!$B$15:$W$361, MATCH('O5 Details by Class &amp; Accounts'!BO$18, 'E2 Allocators'!$B$15:$W$15, 0),FALSE)*$E132)</f>
        <v>0</v>
      </c>
      <c r="BP132" s="1412">
        <f ca="1">IF(ISERROR(VLOOKUP(VLOOKUP($A132, 'E4 TB Allocation Details'!$A$18:$L$205, MATCH("Misc ID", 'E4 TB Allocation Details'!$A$18:$L$18, 0),FALSE), 'E2 Allocators'!$B$15:$W$361, MATCH('O5 Details by Class &amp; Accounts'!BP$18, 'E2 Allocators'!$B$15:$W$15, 0),FALSE)*$E132), 0, VLOOKUP(VLOOKUP($A132, 'E4 TB Allocation Details'!$A$18:$L$205, MATCH("Misc ID", 'E4 TB Allocation Details'!$A$18:$L$18, 0),FALSE), 'E2 Allocators'!$B$15:$W$361, MATCH('O5 Details by Class &amp; Accounts'!BP$18, 'E2 Allocators'!$B$15:$W$15, 0),FALSE)*$E132)</f>
        <v>0</v>
      </c>
      <c r="BQ132" s="1412">
        <f ca="1">IF(ISERROR(VLOOKUP(VLOOKUP($A132, 'E4 TB Allocation Details'!$A$18:$L$205, MATCH("Misc ID", 'E4 TB Allocation Details'!$A$18:$L$18, 0),FALSE), 'E2 Allocators'!$B$15:$W$361, MATCH('O5 Details by Class &amp; Accounts'!BQ$18, 'E2 Allocators'!$B$15:$W$15, 0),FALSE)*$E132), 0, VLOOKUP(VLOOKUP($A132, 'E4 TB Allocation Details'!$A$18:$L$205, MATCH("Misc ID", 'E4 TB Allocation Details'!$A$18:$L$18, 0),FALSE), 'E2 Allocators'!$B$15:$W$361, MATCH('O5 Details by Class &amp; Accounts'!BQ$18, 'E2 Allocators'!$B$15:$W$15, 0),FALSE)*$E132)</f>
        <v>0</v>
      </c>
      <c r="BR132" s="1412">
        <f ca="1">IF(ISERROR(VLOOKUP(VLOOKUP($A132, 'E4 TB Allocation Details'!$A$18:$L$205, MATCH("Misc ID", 'E4 TB Allocation Details'!$A$18:$L$18, 0),FALSE), 'E2 Allocators'!$B$15:$W$361, MATCH('O5 Details by Class &amp; Accounts'!BR$18, 'E2 Allocators'!$B$15:$W$15, 0),FALSE)*$E132), 0, VLOOKUP(VLOOKUP($A132, 'E4 TB Allocation Details'!$A$18:$L$205, MATCH("Misc ID", 'E4 TB Allocation Details'!$A$18:$L$18, 0),FALSE), 'E2 Allocators'!$B$15:$W$361, MATCH('O5 Details by Class &amp; Accounts'!BR$18, 'E2 Allocators'!$B$15:$W$15, 0),FALSE)*$E132)</f>
        <v>0</v>
      </c>
      <c r="BS132" s="1412">
        <f t="shared" si="34"/>
        <v>0</v>
      </c>
      <c r="BT132" s="1412">
        <f ca="1">IF(ISERROR(VLOOKUP(VLOOKUP($A132, 'E4 TB Allocation Details'!$A$18:$L$205, MATCH("A &amp; G ID", 'E4 TB Allocation Details'!$A$18:$L$18, 0),FALSE), 'E2 Allocators'!$B$15:$W$361, MATCH('O5 Details by Class &amp; Accounts'!BT$18, 'E2 Allocators'!$B$15:$W$15, 0),FALSE)*$E132), 0, VLOOKUP(VLOOKUP($A132, 'E4 TB Allocation Details'!$A$18:$L$205, MATCH("A &amp; G ID", 'E4 TB Allocation Details'!$A$18:$L$18, 0),FALSE), 'E2 Allocators'!$B$15:$W$361, MATCH('O5 Details by Class &amp; Accounts'!BT$18, 'E2 Allocators'!$B$15:$W$15, 0),FALSE)*$E132)</f>
        <v>0</v>
      </c>
      <c r="BU132" s="1412">
        <f ca="1">IF(ISERROR(VLOOKUP(VLOOKUP($A132, 'E4 TB Allocation Details'!$A$18:$L$205, MATCH("A &amp; G ID", 'E4 TB Allocation Details'!$A$18:$L$18, 0),FALSE), 'E2 Allocators'!$B$15:$W$361, MATCH('O5 Details by Class &amp; Accounts'!BU$18, 'E2 Allocators'!$B$15:$W$15, 0),FALSE)*$E132), 0, VLOOKUP(VLOOKUP($A132, 'E4 TB Allocation Details'!$A$18:$L$205, MATCH("A &amp; G ID", 'E4 TB Allocation Details'!$A$18:$L$18, 0),FALSE), 'E2 Allocators'!$B$15:$W$361, MATCH('O5 Details by Class &amp; Accounts'!BU$18, 'E2 Allocators'!$B$15:$W$15, 0),FALSE)*$E132)</f>
        <v>0</v>
      </c>
      <c r="BV132" s="1412">
        <f ca="1">IF(ISERROR(VLOOKUP(VLOOKUP($A132, 'E4 TB Allocation Details'!$A$18:$L$205, MATCH("A &amp; G ID", 'E4 TB Allocation Details'!$A$18:$L$18, 0),FALSE), 'E2 Allocators'!$B$15:$W$361, MATCH('O5 Details by Class &amp; Accounts'!BV$18, 'E2 Allocators'!$B$15:$W$15, 0),FALSE)*$E132), 0, VLOOKUP(VLOOKUP($A132, 'E4 TB Allocation Details'!$A$18:$L$205, MATCH("A &amp; G ID", 'E4 TB Allocation Details'!$A$18:$L$18, 0),FALSE), 'E2 Allocators'!$B$15:$W$361, MATCH('O5 Details by Class &amp; Accounts'!BV$18, 'E2 Allocators'!$B$15:$W$15, 0),FALSE)*$E132)</f>
        <v>0</v>
      </c>
      <c r="BW132" s="1412">
        <f ca="1">IF(ISERROR(VLOOKUP(VLOOKUP($A132, 'E4 TB Allocation Details'!$A$18:$L$205, MATCH("A &amp; G ID", 'E4 TB Allocation Details'!$A$18:$L$18, 0),FALSE), 'E2 Allocators'!$B$15:$W$361, MATCH('O5 Details by Class &amp; Accounts'!BW$18, 'E2 Allocators'!$B$15:$W$15, 0),FALSE)*$E132), 0, VLOOKUP(VLOOKUP($A132, 'E4 TB Allocation Details'!$A$18:$L$205, MATCH("A &amp; G ID", 'E4 TB Allocation Details'!$A$18:$L$18, 0),FALSE), 'E2 Allocators'!$B$15:$W$361, MATCH('O5 Details by Class &amp; Accounts'!BW$18, 'E2 Allocators'!$B$15:$W$15, 0),FALSE)*$E132)</f>
        <v>0</v>
      </c>
      <c r="BX132" s="1412">
        <f ca="1">IF(ISERROR(VLOOKUP(VLOOKUP($A132, 'E4 TB Allocation Details'!$A$18:$L$205, MATCH("A &amp; G ID", 'E4 TB Allocation Details'!$A$18:$L$18, 0),FALSE), 'E2 Allocators'!$B$15:$W$361, MATCH('O5 Details by Class &amp; Accounts'!BX$18, 'E2 Allocators'!$B$15:$W$15, 0),FALSE)*$E132), 0, VLOOKUP(VLOOKUP($A132, 'E4 TB Allocation Details'!$A$18:$L$205, MATCH("A &amp; G ID", 'E4 TB Allocation Details'!$A$18:$L$18, 0),FALSE), 'E2 Allocators'!$B$15:$W$361, MATCH('O5 Details by Class &amp; Accounts'!BX$18, 'E2 Allocators'!$B$15:$W$15, 0),FALSE)*$E132)</f>
        <v>0</v>
      </c>
      <c r="BY132" s="1412">
        <f ca="1">IF(ISERROR(VLOOKUP(VLOOKUP($A132, 'E4 TB Allocation Details'!$A$18:$L$205, MATCH("A &amp; G ID", 'E4 TB Allocation Details'!$A$18:$L$18, 0),FALSE), 'E2 Allocators'!$B$15:$W$361, MATCH('O5 Details by Class &amp; Accounts'!BY$18, 'E2 Allocators'!$B$15:$W$15, 0),FALSE)*$E132), 0, VLOOKUP(VLOOKUP($A132, 'E4 TB Allocation Details'!$A$18:$L$205, MATCH("A &amp; G ID", 'E4 TB Allocation Details'!$A$18:$L$18, 0),FALSE), 'E2 Allocators'!$B$15:$W$361, MATCH('O5 Details by Class &amp; Accounts'!BY$18, 'E2 Allocators'!$B$15:$W$15, 0),FALSE)*$E132)</f>
        <v>0</v>
      </c>
      <c r="BZ132" s="1412">
        <f ca="1">IF(ISERROR(VLOOKUP(VLOOKUP($A132, 'E4 TB Allocation Details'!$A$18:$L$205, MATCH("A &amp; G ID", 'E4 TB Allocation Details'!$A$18:$L$18, 0),FALSE), 'E2 Allocators'!$B$15:$W$361, MATCH('O5 Details by Class &amp; Accounts'!BZ$18, 'E2 Allocators'!$B$15:$W$15, 0),FALSE)*$E132), 0, VLOOKUP(VLOOKUP($A132, 'E4 TB Allocation Details'!$A$18:$L$205, MATCH("A &amp; G ID", 'E4 TB Allocation Details'!$A$18:$L$18, 0),FALSE), 'E2 Allocators'!$B$15:$W$361, MATCH('O5 Details by Class &amp; Accounts'!BZ$18, 'E2 Allocators'!$B$15:$W$15, 0),FALSE)*$E132)</f>
        <v>0</v>
      </c>
      <c r="CA132" s="1412">
        <f ca="1">IF(ISERROR(VLOOKUP(VLOOKUP($A132, 'E4 TB Allocation Details'!$A$18:$L$205, MATCH("A &amp; G ID", 'E4 TB Allocation Details'!$A$18:$L$18, 0),FALSE), 'E2 Allocators'!$B$15:$W$361, MATCH('O5 Details by Class &amp; Accounts'!CA$18, 'E2 Allocators'!$B$15:$W$15, 0),FALSE)*$E132), 0, VLOOKUP(VLOOKUP($A132, 'E4 TB Allocation Details'!$A$18:$L$205, MATCH("A &amp; G ID", 'E4 TB Allocation Details'!$A$18:$L$18, 0),FALSE), 'E2 Allocators'!$B$15:$W$361, MATCH('O5 Details by Class &amp; Accounts'!CA$18, 'E2 Allocators'!$B$15:$W$15, 0),FALSE)*$E132)</f>
        <v>0</v>
      </c>
      <c r="CB132" s="1412">
        <f ca="1">IF(ISERROR(VLOOKUP(VLOOKUP($A132, 'E4 TB Allocation Details'!$A$18:$L$205, MATCH("A &amp; G ID", 'E4 TB Allocation Details'!$A$18:$L$18, 0),FALSE), 'E2 Allocators'!$B$15:$W$361, MATCH('O5 Details by Class &amp; Accounts'!CB$18, 'E2 Allocators'!$B$15:$W$15, 0),FALSE)*$E132), 0, VLOOKUP(VLOOKUP($A132, 'E4 TB Allocation Details'!$A$18:$L$205, MATCH("A &amp; G ID", 'E4 TB Allocation Details'!$A$18:$L$18, 0),FALSE), 'E2 Allocators'!$B$15:$W$361, MATCH('O5 Details by Class &amp; Accounts'!CB$18, 'E2 Allocators'!$B$15:$W$15, 0),FALSE)*$E132)</f>
        <v>0</v>
      </c>
      <c r="CC132" s="1412">
        <f ca="1">IF(ISERROR(VLOOKUP(VLOOKUP($A132, 'E4 TB Allocation Details'!$A$18:$L$205, MATCH("A &amp; G ID", 'E4 TB Allocation Details'!$A$18:$L$18, 0),FALSE), 'E2 Allocators'!$B$15:$W$361, MATCH('O5 Details by Class &amp; Accounts'!CC$18, 'E2 Allocators'!$B$15:$W$15, 0),FALSE)*$E132), 0, VLOOKUP(VLOOKUP($A132, 'E4 TB Allocation Details'!$A$18:$L$205, MATCH("A &amp; G ID", 'E4 TB Allocation Details'!$A$18:$L$18, 0),FALSE), 'E2 Allocators'!$B$15:$W$361, MATCH('O5 Details by Class &amp; Accounts'!CC$18, 'E2 Allocators'!$B$15:$W$15, 0),FALSE)*$E132)</f>
        <v>0</v>
      </c>
      <c r="CD132" s="1412">
        <f ca="1">IF(ISERROR(VLOOKUP(VLOOKUP($A132, 'E4 TB Allocation Details'!$A$18:$L$205, MATCH("A &amp; G ID", 'E4 TB Allocation Details'!$A$18:$L$18, 0),FALSE), 'E2 Allocators'!$B$15:$W$361, MATCH('O5 Details by Class &amp; Accounts'!CD$18, 'E2 Allocators'!$B$15:$W$15, 0),FALSE)*$E132), 0, VLOOKUP(VLOOKUP($A132, 'E4 TB Allocation Details'!$A$18:$L$205, MATCH("A &amp; G ID", 'E4 TB Allocation Details'!$A$18:$L$18, 0),FALSE), 'E2 Allocators'!$B$15:$W$361, MATCH('O5 Details by Class &amp; Accounts'!CD$18, 'E2 Allocators'!$B$15:$W$15, 0),FALSE)*$E132)</f>
        <v>0</v>
      </c>
      <c r="CE132" s="1412">
        <f ca="1">IF(ISERROR(VLOOKUP(VLOOKUP($A132, 'E4 TB Allocation Details'!$A$18:$L$205, MATCH("A &amp; G ID", 'E4 TB Allocation Details'!$A$18:$L$18, 0),FALSE), 'E2 Allocators'!$B$15:$W$361, MATCH('O5 Details by Class &amp; Accounts'!CE$18, 'E2 Allocators'!$B$15:$W$15, 0),FALSE)*$E132), 0, VLOOKUP(VLOOKUP($A132, 'E4 TB Allocation Details'!$A$18:$L$205, MATCH("A &amp; G ID", 'E4 TB Allocation Details'!$A$18:$L$18, 0),FALSE), 'E2 Allocators'!$B$15:$W$361, MATCH('O5 Details by Class &amp; Accounts'!CE$18, 'E2 Allocators'!$B$15:$W$15, 0),FALSE)*$E132)</f>
        <v>0</v>
      </c>
      <c r="CF132" s="1412">
        <f ca="1">IF(ISERROR(VLOOKUP(VLOOKUP($A132, 'E4 TB Allocation Details'!$A$18:$L$205, MATCH("A &amp; G ID", 'E4 TB Allocation Details'!$A$18:$L$18, 0),FALSE), 'E2 Allocators'!$B$15:$W$361, MATCH('O5 Details by Class &amp; Accounts'!CF$18, 'E2 Allocators'!$B$15:$W$15, 0),FALSE)*$E132), 0, VLOOKUP(VLOOKUP($A132, 'E4 TB Allocation Details'!$A$18:$L$205, MATCH("A &amp; G ID", 'E4 TB Allocation Details'!$A$18:$L$18, 0),FALSE), 'E2 Allocators'!$B$15:$W$361, MATCH('O5 Details by Class &amp; Accounts'!CF$18, 'E2 Allocators'!$B$15:$W$15, 0),FALSE)*$E132)</f>
        <v>0</v>
      </c>
      <c r="CG132" s="1412">
        <f ca="1">IF(ISERROR(VLOOKUP(VLOOKUP($A132, 'E4 TB Allocation Details'!$A$18:$L$205, MATCH("A &amp; G ID", 'E4 TB Allocation Details'!$A$18:$L$18, 0),FALSE), 'E2 Allocators'!$B$15:$W$361, MATCH('O5 Details by Class &amp; Accounts'!CG$18, 'E2 Allocators'!$B$15:$W$15, 0),FALSE)*$E132), 0, VLOOKUP(VLOOKUP($A132, 'E4 TB Allocation Details'!$A$18:$L$205, MATCH("A &amp; G ID", 'E4 TB Allocation Details'!$A$18:$L$18, 0),FALSE), 'E2 Allocators'!$B$15:$W$361, MATCH('O5 Details by Class &amp; Accounts'!CG$18, 'E2 Allocators'!$B$15:$W$15, 0),FALSE)*$E132)</f>
        <v>0</v>
      </c>
      <c r="CH132" s="1412">
        <f ca="1">IF(ISERROR(VLOOKUP(VLOOKUP($A132, 'E4 TB Allocation Details'!$A$18:$L$205, MATCH("A &amp; G ID", 'E4 TB Allocation Details'!$A$18:$L$18, 0),FALSE), 'E2 Allocators'!$B$15:$W$361, MATCH('O5 Details by Class &amp; Accounts'!CH$18, 'E2 Allocators'!$B$15:$W$15, 0),FALSE)*$E132), 0, VLOOKUP(VLOOKUP($A132, 'E4 TB Allocation Details'!$A$18:$L$205, MATCH("A &amp; G ID", 'E4 TB Allocation Details'!$A$18:$L$18, 0),FALSE), 'E2 Allocators'!$B$15:$W$361, MATCH('O5 Details by Class &amp; Accounts'!CH$18, 'E2 Allocators'!$B$15:$W$15, 0),FALSE)*$E132)</f>
        <v>0</v>
      </c>
      <c r="CI132" s="1412">
        <f ca="1">IF(ISERROR(VLOOKUP(VLOOKUP($A132, 'E4 TB Allocation Details'!$A$18:$L$205, MATCH("A &amp; G ID", 'E4 TB Allocation Details'!$A$18:$L$18, 0),FALSE), 'E2 Allocators'!$B$15:$W$361, MATCH('O5 Details by Class &amp; Accounts'!CI$18, 'E2 Allocators'!$B$15:$W$15, 0),FALSE)*$E132), 0, VLOOKUP(VLOOKUP($A132, 'E4 TB Allocation Details'!$A$18:$L$205, MATCH("A &amp; G ID", 'E4 TB Allocation Details'!$A$18:$L$18, 0),FALSE), 'E2 Allocators'!$B$15:$W$361, MATCH('O5 Details by Class &amp; Accounts'!CI$18, 'E2 Allocators'!$B$15:$W$15, 0),FALSE)*$E132)</f>
        <v>0</v>
      </c>
      <c r="CJ132" s="1412">
        <f ca="1">IF(ISERROR(VLOOKUP(VLOOKUP($A132, 'E4 TB Allocation Details'!$A$18:$L$205, MATCH("A &amp; G ID", 'E4 TB Allocation Details'!$A$18:$L$18, 0),FALSE), 'E2 Allocators'!$B$15:$W$361, MATCH('O5 Details by Class &amp; Accounts'!CJ$18, 'E2 Allocators'!$B$15:$W$15, 0),FALSE)*$E132), 0, VLOOKUP(VLOOKUP($A132, 'E4 TB Allocation Details'!$A$18:$L$205, MATCH("A &amp; G ID", 'E4 TB Allocation Details'!$A$18:$L$18, 0),FALSE), 'E2 Allocators'!$B$15:$W$361, MATCH('O5 Details by Class &amp; Accounts'!CJ$18, 'E2 Allocators'!$B$15:$W$15, 0),FALSE)*$E132)</f>
        <v>0</v>
      </c>
      <c r="CK132" s="1412">
        <f ca="1">IF(ISERROR(VLOOKUP(VLOOKUP($A132, 'E4 TB Allocation Details'!$A$18:$L$205, MATCH("A &amp; G ID", 'E4 TB Allocation Details'!$A$18:$L$18, 0),FALSE), 'E2 Allocators'!$B$15:$W$361, MATCH('O5 Details by Class &amp; Accounts'!CK$18, 'E2 Allocators'!$B$15:$W$15, 0),FALSE)*$E132), 0, VLOOKUP(VLOOKUP($A132, 'E4 TB Allocation Details'!$A$18:$L$205, MATCH("A &amp; G ID", 'E4 TB Allocation Details'!$A$18:$L$18, 0),FALSE), 'E2 Allocators'!$B$15:$W$361, MATCH('O5 Details by Class &amp; Accounts'!CK$18, 'E2 Allocators'!$B$15:$W$15, 0),FALSE)*$E132)</f>
        <v>0</v>
      </c>
      <c r="CL132" s="1412">
        <f ca="1">IF(ISERROR(VLOOKUP(VLOOKUP($A132, 'E4 TB Allocation Details'!$A$18:$L$205, MATCH("A &amp; G ID", 'E4 TB Allocation Details'!$A$18:$L$18, 0),FALSE), 'E2 Allocators'!$B$15:$W$361, MATCH('O5 Details by Class &amp; Accounts'!CL$18, 'E2 Allocators'!$B$15:$W$15, 0),FALSE)*$E132), 0, VLOOKUP(VLOOKUP($A132, 'E4 TB Allocation Details'!$A$18:$L$205, MATCH("A &amp; G ID", 'E4 TB Allocation Details'!$A$18:$L$18, 0),FALSE), 'E2 Allocators'!$B$15:$W$361, MATCH('O5 Details by Class &amp; Accounts'!CL$18, 'E2 Allocators'!$B$15:$W$15, 0),FALSE)*$E132)</f>
        <v>0</v>
      </c>
      <c r="CM132" s="1412">
        <f ca="1">IF(ISERROR(VLOOKUP(VLOOKUP($A132, 'E4 TB Allocation Details'!$A$18:$L$205, MATCH("A &amp; G ID", 'E4 TB Allocation Details'!$A$18:$L$18, 0),FALSE), 'E2 Allocators'!$B$15:$W$361, MATCH('O5 Details by Class &amp; Accounts'!CM$18, 'E2 Allocators'!$B$15:$W$15, 0),FALSE)*$E132), 0, VLOOKUP(VLOOKUP($A132, 'E4 TB Allocation Details'!$A$18:$L$205, MATCH("A &amp; G ID", 'E4 TB Allocation Details'!$A$18:$L$18, 0),FALSE), 'E2 Allocators'!$B$15:$W$361, MATCH('O5 Details by Class &amp; Accounts'!CM$18, 'E2 Allocators'!$B$15:$W$15, 0),FALSE)*$E132)</f>
        <v>0</v>
      </c>
      <c r="CN132" s="1412">
        <f t="shared" si="35"/>
        <v>0</v>
      </c>
      <c r="CO132" s="1792">
        <f t="shared" si="36"/>
        <v>0</v>
      </c>
      <c r="CQ132" s="2087" t="s">
        <v>950</v>
      </c>
    </row>
    <row r="133" spans="1:95" s="81" customFormat="1" ht="25.5">
      <c r="A133" s="1177">
        <v>5035</v>
      </c>
      <c r="B133" s="1176" t="s">
        <v>1130</v>
      </c>
      <c r="C133" s="1789">
        <f ca="1">IF(ISERROR(VLOOKUP($A133,'I3 TB Data'!$A$23:$H$458,MATCH('O5 Details by Class &amp; Accounts'!$C$18, 'I3 TB Data'!$A$23:$H$23,0),0)), 0, VLOOKUP($A133,'I3 TB Data'!$A$23:$H$458,MATCH('O5 Details by Class &amp; Accounts'!$C$18,'I3 TB Data'!$A$23:$H$23,0),0))</f>
        <v>0</v>
      </c>
      <c r="D133" s="1790"/>
      <c r="E133" s="1789">
        <f t="shared" si="24"/>
        <v>0</v>
      </c>
      <c r="F133" s="1791">
        <f ca="1">IF(ISERROR(VLOOKUP($A133, 'E1 Categorization'!A33:E122, MATCH("Customer Component", 'E1 Categorization'!$A$33:$E$33,0), 0)), 0, IF(VLOOKUP($A133, 'E1 Categorization'!A33:E122, MATCH("Customer Component", 'E1 Categorization'!$A$33:$E$33,0), 0)=0, 'O5 Details by Class &amp; Accounts'!$E133, IF(AND(VLOOKUP($A133, 'E1 Categorization'!A33:E122, MATCH("Customer Component", 'E1 Categorization'!$A$33:$E$33,0), 0) &gt;0, VLOOKUP($A133, 'E1 Categorization'!A33:E122, MATCH("Customer Component", 'E1 Categorization'!$A$33:$E$33,0), 0)&lt;1), 'O5 Details by Class &amp; Accounts'!$E133*(1-VLOOKUP($A133, 'E1 Categorization'!A33:E122, MATCH("Customer Component", 'E1 Categorization'!$A$33:$E$33,0), 0)), 0)))</f>
        <v>0</v>
      </c>
      <c r="G133" s="1791">
        <f ca="1">IF(ISERROR(VLOOKUP($A133, 'E1 Categorization'!A33:E122, MATCH("Customer Component", 'E1 Categorization'!$A$33:$E$33,0), 0)),0, IF(VLOOKUP($A133, 'E1 Categorization'!A33:E122, MATCH("Customer Component", 'E1 Categorization'!$A$33:$E$33,0), 0)=0, 0, IF(AND(VLOOKUP($A133, 'E1 Categorization'!A33:E122, MATCH("Customer Component", 'E1 Categorization'!$A$33:$E$33,0), 0) &gt;0, VLOOKUP($A133, 'E1 Categorization'!A33:E122, MATCH("Customer Component", 'E1 Categorization'!$A$33:$E$33,0), 0)&lt;1), 'O5 Details by Class &amp; Accounts'!$E133*(VLOOKUP($A133, 'E1 Categorization'!A33:E122, MATCH("Customer Component", 'E1 Categorization'!$A$33:$E$33,0), 0)), 'O5 Details by Class &amp; Accounts'!$E133)))</f>
        <v>0</v>
      </c>
      <c r="H133" s="1412">
        <f t="shared" si="31"/>
        <v>0</v>
      </c>
      <c r="I133" s="1412">
        <f ca="1">IF(ISERROR(VLOOKUP(VLOOKUP($A133, 'E4 TB Allocation Details'!$A$18:$L$205, MATCH("Demand ID", 'E4 TB Allocation Details'!$A$18:$L$18, 0),FALSE), 'E2 Allocators'!$B$15:$W$361, MATCH('O5 Details by Class &amp; Accounts'!I$18, 'E2 Allocators'!$B$15:$W$15, 0),FALSE)*$F133), 0, VLOOKUP(VLOOKUP($A133, 'E4 TB Allocation Details'!$A$18:$L$205, MATCH("Demand ID", 'E4 TB Allocation Details'!$A$18:$L$18, 0),FALSE), 'E2 Allocators'!$B$15:$W$361, MATCH('O5 Details by Class &amp; Accounts'!I$18, 'E2 Allocators'!$B$15:$W$15, 0),FALSE)*$F133)</f>
        <v>0</v>
      </c>
      <c r="J133" s="1412">
        <f ca="1">IF(ISERROR(VLOOKUP(VLOOKUP($A133, 'E4 TB Allocation Details'!$A$18:$L$205, MATCH("Demand ID", 'E4 TB Allocation Details'!$A$18:$L$18, 0),FALSE), 'E2 Allocators'!$B$15:$W$361, MATCH('O5 Details by Class &amp; Accounts'!J$18, 'E2 Allocators'!$B$15:$W$15, 0),FALSE)*$F133), 0, VLOOKUP(VLOOKUP($A133, 'E4 TB Allocation Details'!$A$18:$L$205, MATCH("Demand ID", 'E4 TB Allocation Details'!$A$18:$L$18, 0),FALSE), 'E2 Allocators'!$B$15:$W$361, MATCH('O5 Details by Class &amp; Accounts'!J$18, 'E2 Allocators'!$B$15:$W$15, 0),FALSE)*$F133)</f>
        <v>0</v>
      </c>
      <c r="K133" s="1412">
        <f ca="1">IF(ISERROR(VLOOKUP(VLOOKUP($A133, 'E4 TB Allocation Details'!$A$18:$L$205, MATCH("Demand ID", 'E4 TB Allocation Details'!$A$18:$L$18, 0),FALSE), 'E2 Allocators'!$B$15:$W$361, MATCH('O5 Details by Class &amp; Accounts'!K$18, 'E2 Allocators'!$B$15:$W$15, 0),FALSE)*$F133), 0, VLOOKUP(VLOOKUP($A133, 'E4 TB Allocation Details'!$A$18:$L$205, MATCH("Demand ID", 'E4 TB Allocation Details'!$A$18:$L$18, 0),FALSE), 'E2 Allocators'!$B$15:$W$361, MATCH('O5 Details by Class &amp; Accounts'!K$18, 'E2 Allocators'!$B$15:$W$15, 0),FALSE)*$F133)</f>
        <v>0</v>
      </c>
      <c r="L133" s="1412">
        <f ca="1">IF(ISERROR(VLOOKUP(VLOOKUP($A133, 'E4 TB Allocation Details'!$A$18:$L$205, MATCH("Demand ID", 'E4 TB Allocation Details'!$A$18:$L$18, 0),FALSE), 'E2 Allocators'!$B$15:$W$361, MATCH('O5 Details by Class &amp; Accounts'!L$18, 'E2 Allocators'!$B$15:$W$15, 0),FALSE)*$F133), 0, VLOOKUP(VLOOKUP($A133, 'E4 TB Allocation Details'!$A$18:$L$205, MATCH("Demand ID", 'E4 TB Allocation Details'!$A$18:$L$18, 0),FALSE), 'E2 Allocators'!$B$15:$W$361, MATCH('O5 Details by Class &amp; Accounts'!L$18, 'E2 Allocators'!$B$15:$W$15, 0),FALSE)*$F133)</f>
        <v>0</v>
      </c>
      <c r="M133" s="1412">
        <f ca="1">IF(ISERROR(VLOOKUP(VLOOKUP($A133, 'E4 TB Allocation Details'!$A$18:$L$205, MATCH("Demand ID", 'E4 TB Allocation Details'!$A$18:$L$18, 0),FALSE), 'E2 Allocators'!$B$15:$W$361, MATCH('O5 Details by Class &amp; Accounts'!M$18, 'E2 Allocators'!$B$15:$W$15, 0),FALSE)*$F133), 0, VLOOKUP(VLOOKUP($A133, 'E4 TB Allocation Details'!$A$18:$L$205, MATCH("Demand ID", 'E4 TB Allocation Details'!$A$18:$L$18, 0),FALSE), 'E2 Allocators'!$B$15:$W$361, MATCH('O5 Details by Class &amp; Accounts'!M$18, 'E2 Allocators'!$B$15:$W$15, 0),FALSE)*$F133)</f>
        <v>0</v>
      </c>
      <c r="N133" s="1412">
        <f ca="1">IF(ISERROR(VLOOKUP(VLOOKUP($A133, 'E4 TB Allocation Details'!$A$18:$L$205, MATCH("Demand ID", 'E4 TB Allocation Details'!$A$18:$L$18, 0),FALSE), 'E2 Allocators'!$B$15:$W$361, MATCH('O5 Details by Class &amp; Accounts'!N$18, 'E2 Allocators'!$B$15:$W$15, 0),FALSE)*$F133), 0, VLOOKUP(VLOOKUP($A133, 'E4 TB Allocation Details'!$A$18:$L$205, MATCH("Demand ID", 'E4 TB Allocation Details'!$A$18:$L$18, 0),FALSE), 'E2 Allocators'!$B$15:$W$361, MATCH('O5 Details by Class &amp; Accounts'!N$18, 'E2 Allocators'!$B$15:$W$15, 0),FALSE)*$F133)</f>
        <v>0</v>
      </c>
      <c r="O133" s="1412">
        <f ca="1">IF(ISERROR(VLOOKUP(VLOOKUP($A133, 'E4 TB Allocation Details'!$A$18:$L$205, MATCH("Demand ID", 'E4 TB Allocation Details'!$A$18:$L$18, 0),FALSE), 'E2 Allocators'!$B$15:$W$361, MATCH('O5 Details by Class &amp; Accounts'!O$18, 'E2 Allocators'!$B$15:$W$15, 0),FALSE)*$F133), 0, VLOOKUP(VLOOKUP($A133, 'E4 TB Allocation Details'!$A$18:$L$205, MATCH("Demand ID", 'E4 TB Allocation Details'!$A$18:$L$18, 0),FALSE), 'E2 Allocators'!$B$15:$W$361, MATCH('O5 Details by Class &amp; Accounts'!O$18, 'E2 Allocators'!$B$15:$W$15, 0),FALSE)*$F133)</f>
        <v>0</v>
      </c>
      <c r="P133" s="1412">
        <f ca="1">IF(ISERROR(VLOOKUP(VLOOKUP($A133, 'E4 TB Allocation Details'!$A$18:$L$205, MATCH("Demand ID", 'E4 TB Allocation Details'!$A$18:$L$18, 0),FALSE), 'E2 Allocators'!$B$15:$W$361, MATCH('O5 Details by Class &amp; Accounts'!P$18, 'E2 Allocators'!$B$15:$W$15, 0),FALSE)*$F133), 0, VLOOKUP(VLOOKUP($A133, 'E4 TB Allocation Details'!$A$18:$L$205, MATCH("Demand ID", 'E4 TB Allocation Details'!$A$18:$L$18, 0),FALSE), 'E2 Allocators'!$B$15:$W$361, MATCH('O5 Details by Class &amp; Accounts'!P$18, 'E2 Allocators'!$B$15:$W$15, 0),FALSE)*$F133)</f>
        <v>0</v>
      </c>
      <c r="Q133" s="1412">
        <f ca="1">IF(ISERROR(VLOOKUP(VLOOKUP($A133, 'E4 TB Allocation Details'!$A$18:$L$205, MATCH("Demand ID", 'E4 TB Allocation Details'!$A$18:$L$18, 0),FALSE), 'E2 Allocators'!$B$15:$W$361, MATCH('O5 Details by Class &amp; Accounts'!Q$18, 'E2 Allocators'!$B$15:$W$15, 0),FALSE)*$F133), 0, VLOOKUP(VLOOKUP($A133, 'E4 TB Allocation Details'!$A$18:$L$205, MATCH("Demand ID", 'E4 TB Allocation Details'!$A$18:$L$18, 0),FALSE), 'E2 Allocators'!$B$15:$W$361, MATCH('O5 Details by Class &amp; Accounts'!Q$18, 'E2 Allocators'!$B$15:$W$15, 0),FALSE)*$F133)</f>
        <v>0</v>
      </c>
      <c r="R133" s="1412">
        <f ca="1">IF(ISERROR(VLOOKUP(VLOOKUP($A133, 'E4 TB Allocation Details'!$A$18:$L$205, MATCH("Demand ID", 'E4 TB Allocation Details'!$A$18:$L$18, 0),FALSE), 'E2 Allocators'!$B$15:$W$361, MATCH('O5 Details by Class &amp; Accounts'!R$18, 'E2 Allocators'!$B$15:$W$15, 0),FALSE)*$F133), 0, VLOOKUP(VLOOKUP($A133, 'E4 TB Allocation Details'!$A$18:$L$205, MATCH("Demand ID", 'E4 TB Allocation Details'!$A$18:$L$18, 0),FALSE), 'E2 Allocators'!$B$15:$W$361, MATCH('O5 Details by Class &amp; Accounts'!R$18, 'E2 Allocators'!$B$15:$W$15, 0),FALSE)*$F133)</f>
        <v>0</v>
      </c>
      <c r="S133" s="1412">
        <f ca="1">IF(ISERROR(VLOOKUP(VLOOKUP($A133, 'E4 TB Allocation Details'!$A$18:$L$205, MATCH("Demand ID", 'E4 TB Allocation Details'!$A$18:$L$18, 0),FALSE), 'E2 Allocators'!$B$15:$W$361, MATCH('O5 Details by Class &amp; Accounts'!S$18, 'E2 Allocators'!$B$15:$W$15, 0),FALSE)*$F133), 0, VLOOKUP(VLOOKUP($A133, 'E4 TB Allocation Details'!$A$18:$L$205, MATCH("Demand ID", 'E4 TB Allocation Details'!$A$18:$L$18, 0),FALSE), 'E2 Allocators'!$B$15:$W$361, MATCH('O5 Details by Class &amp; Accounts'!S$18, 'E2 Allocators'!$B$15:$W$15, 0),FALSE)*$F133)</f>
        <v>0</v>
      </c>
      <c r="T133" s="1412">
        <f ca="1">IF(ISERROR(VLOOKUP(VLOOKUP($A133, 'E4 TB Allocation Details'!$A$18:$L$205, MATCH("Demand ID", 'E4 TB Allocation Details'!$A$18:$L$18, 0),FALSE), 'E2 Allocators'!$B$15:$W$361, MATCH('O5 Details by Class &amp; Accounts'!T$18, 'E2 Allocators'!$B$15:$W$15, 0),FALSE)*$F133), 0, VLOOKUP(VLOOKUP($A133, 'E4 TB Allocation Details'!$A$18:$L$205, MATCH("Demand ID", 'E4 TB Allocation Details'!$A$18:$L$18, 0),FALSE), 'E2 Allocators'!$B$15:$W$361, MATCH('O5 Details by Class &amp; Accounts'!T$18, 'E2 Allocators'!$B$15:$W$15, 0),FALSE)*$F133)</f>
        <v>0</v>
      </c>
      <c r="U133" s="1412">
        <f ca="1">IF(ISERROR(VLOOKUP(VLOOKUP($A133, 'E4 TB Allocation Details'!$A$18:$L$205, MATCH("Demand ID", 'E4 TB Allocation Details'!$A$18:$L$18, 0),FALSE), 'E2 Allocators'!$B$15:$W$361, MATCH('O5 Details by Class &amp; Accounts'!U$18, 'E2 Allocators'!$B$15:$W$15, 0),FALSE)*$F133), 0, VLOOKUP(VLOOKUP($A133, 'E4 TB Allocation Details'!$A$18:$L$205, MATCH("Demand ID", 'E4 TB Allocation Details'!$A$18:$L$18, 0),FALSE), 'E2 Allocators'!$B$15:$W$361, MATCH('O5 Details by Class &amp; Accounts'!U$18, 'E2 Allocators'!$B$15:$W$15, 0),FALSE)*$F133)</f>
        <v>0</v>
      </c>
      <c r="V133" s="1412">
        <f ca="1">IF(ISERROR(VLOOKUP(VLOOKUP($A133, 'E4 TB Allocation Details'!$A$18:$L$205, MATCH("Demand ID", 'E4 TB Allocation Details'!$A$18:$L$18, 0),FALSE), 'E2 Allocators'!$B$15:$W$361, MATCH('O5 Details by Class &amp; Accounts'!V$18, 'E2 Allocators'!$B$15:$W$15, 0),FALSE)*$F133), 0, VLOOKUP(VLOOKUP($A133, 'E4 TB Allocation Details'!$A$18:$L$205, MATCH("Demand ID", 'E4 TB Allocation Details'!$A$18:$L$18, 0),FALSE), 'E2 Allocators'!$B$15:$W$361, MATCH('O5 Details by Class &amp; Accounts'!V$18, 'E2 Allocators'!$B$15:$W$15, 0),FALSE)*$F133)</f>
        <v>0</v>
      </c>
      <c r="W133" s="1412">
        <f ca="1">IF(ISERROR(VLOOKUP(VLOOKUP($A133, 'E4 TB Allocation Details'!$A$18:$L$205, MATCH("Demand ID", 'E4 TB Allocation Details'!$A$18:$L$18, 0),FALSE), 'E2 Allocators'!$B$15:$W$361, MATCH('O5 Details by Class &amp; Accounts'!W$18, 'E2 Allocators'!$B$15:$W$15, 0),FALSE)*$F133), 0, VLOOKUP(VLOOKUP($A133, 'E4 TB Allocation Details'!$A$18:$L$205, MATCH("Demand ID", 'E4 TB Allocation Details'!$A$18:$L$18, 0),FALSE), 'E2 Allocators'!$B$15:$W$361, MATCH('O5 Details by Class &amp; Accounts'!W$18, 'E2 Allocators'!$B$15:$W$15, 0),FALSE)*$F133)</f>
        <v>0</v>
      </c>
      <c r="X133" s="1412">
        <f ca="1">IF(ISERROR(VLOOKUP(VLOOKUP($A133, 'E4 TB Allocation Details'!$A$18:$L$205, MATCH("Demand ID", 'E4 TB Allocation Details'!$A$18:$L$18, 0),FALSE), 'E2 Allocators'!$B$15:$W$361, MATCH('O5 Details by Class &amp; Accounts'!X$18, 'E2 Allocators'!$B$15:$W$15, 0),FALSE)*$F133), 0, VLOOKUP(VLOOKUP($A133, 'E4 TB Allocation Details'!$A$18:$L$205, MATCH("Demand ID", 'E4 TB Allocation Details'!$A$18:$L$18, 0),FALSE), 'E2 Allocators'!$B$15:$W$361, MATCH('O5 Details by Class &amp; Accounts'!X$18, 'E2 Allocators'!$B$15:$W$15, 0),FALSE)*$F133)</f>
        <v>0</v>
      </c>
      <c r="Y133" s="1412">
        <f ca="1">IF(ISERROR(VLOOKUP(VLOOKUP($A133, 'E4 TB Allocation Details'!$A$18:$L$205, MATCH("Demand ID", 'E4 TB Allocation Details'!$A$18:$L$18, 0),FALSE), 'E2 Allocators'!$B$15:$W$361, MATCH('O5 Details by Class &amp; Accounts'!Y$18, 'E2 Allocators'!$B$15:$W$15, 0),FALSE)*$F133), 0, VLOOKUP(VLOOKUP($A133, 'E4 TB Allocation Details'!$A$18:$L$205, MATCH("Demand ID", 'E4 TB Allocation Details'!$A$18:$L$18, 0),FALSE), 'E2 Allocators'!$B$15:$W$361, MATCH('O5 Details by Class &amp; Accounts'!Y$18, 'E2 Allocators'!$B$15:$W$15, 0),FALSE)*$F133)</f>
        <v>0</v>
      </c>
      <c r="Z133" s="1412">
        <f ca="1">IF(ISERROR(VLOOKUP(VLOOKUP($A133, 'E4 TB Allocation Details'!$A$18:$L$205, MATCH("Demand ID", 'E4 TB Allocation Details'!$A$18:$L$18, 0),FALSE), 'E2 Allocators'!$B$15:$W$361, MATCH('O5 Details by Class &amp; Accounts'!Z$18, 'E2 Allocators'!$B$15:$W$15, 0),FALSE)*$F133), 0, VLOOKUP(VLOOKUP($A133, 'E4 TB Allocation Details'!$A$18:$L$205, MATCH("Demand ID", 'E4 TB Allocation Details'!$A$18:$L$18, 0),FALSE), 'E2 Allocators'!$B$15:$W$361, MATCH('O5 Details by Class &amp; Accounts'!Z$18, 'E2 Allocators'!$B$15:$W$15, 0),FALSE)*$F133)</f>
        <v>0</v>
      </c>
      <c r="AA133" s="1412">
        <f ca="1">IF(ISERROR(VLOOKUP(VLOOKUP($A133, 'E4 TB Allocation Details'!$A$18:$L$205, MATCH("Demand ID", 'E4 TB Allocation Details'!$A$18:$L$18, 0),FALSE), 'E2 Allocators'!$B$15:$W$361, MATCH('O5 Details by Class &amp; Accounts'!AA$18, 'E2 Allocators'!$B$15:$W$15, 0),FALSE)*$F133), 0, VLOOKUP(VLOOKUP($A133, 'E4 TB Allocation Details'!$A$18:$L$205, MATCH("Demand ID", 'E4 TB Allocation Details'!$A$18:$L$18, 0),FALSE), 'E2 Allocators'!$B$15:$W$361, MATCH('O5 Details by Class &amp; Accounts'!AA$18, 'E2 Allocators'!$B$15:$W$15, 0),FALSE)*$F133)</f>
        <v>0</v>
      </c>
      <c r="AB133" s="1412">
        <f ca="1">IF(ISERROR(VLOOKUP(VLOOKUP($A133, 'E4 TB Allocation Details'!$A$18:$L$205, MATCH("Demand ID", 'E4 TB Allocation Details'!$A$18:$L$18, 0),FALSE), 'E2 Allocators'!$B$15:$W$361, MATCH('O5 Details by Class &amp; Accounts'!AB$18, 'E2 Allocators'!$B$15:$W$15, 0),FALSE)*$F133), 0, VLOOKUP(VLOOKUP($A133, 'E4 TB Allocation Details'!$A$18:$L$205, MATCH("Demand ID", 'E4 TB Allocation Details'!$A$18:$L$18, 0),FALSE), 'E2 Allocators'!$B$15:$W$361, MATCH('O5 Details by Class &amp; Accounts'!AB$18, 'E2 Allocators'!$B$15:$W$15, 0),FALSE)*$F133)</f>
        <v>0</v>
      </c>
      <c r="AC133" s="1412">
        <f t="shared" si="32"/>
        <v>0</v>
      </c>
      <c r="AD133" s="1412">
        <f ca="1">IF(ISERROR(VLOOKUP(VLOOKUP($A133, 'E4 TB Allocation Details'!$A$18:$L$205, MATCH("Customer ID", 'E4 TB Allocation Details'!$A$18:$L$18, 0),FALSE), 'E2 Allocators'!$B$15:$W$361, MATCH('O5 Details by Class &amp; Accounts'!AD$18, 'E2 Allocators'!$B$15:$W$15, 0),FALSE)*$G133), 0, VLOOKUP(VLOOKUP($A133, 'E4 TB Allocation Details'!$A$18:$L$205, MATCH("Customer ID", 'E4 TB Allocation Details'!$A$18:$L$18, 0),FALSE), 'E2 Allocators'!$B$15:$W$361, MATCH('O5 Details by Class &amp; Accounts'!AD$18, 'E2 Allocators'!$B$15:$W$15, 0),FALSE)*$G133)</f>
        <v>0</v>
      </c>
      <c r="AE133" s="1412">
        <f ca="1">IF(ISERROR(VLOOKUP(VLOOKUP($A133, 'E4 TB Allocation Details'!$A$18:$L$205, MATCH("Customer ID", 'E4 TB Allocation Details'!$A$18:$L$18, 0),FALSE), 'E2 Allocators'!$B$15:$W$361, MATCH('O5 Details by Class &amp; Accounts'!AE$18, 'E2 Allocators'!$B$15:$W$15, 0),FALSE)*$G133), 0, VLOOKUP(VLOOKUP($A133, 'E4 TB Allocation Details'!$A$18:$L$205, MATCH("Customer ID", 'E4 TB Allocation Details'!$A$18:$L$18, 0),FALSE), 'E2 Allocators'!$B$15:$W$361, MATCH('O5 Details by Class &amp; Accounts'!AE$18, 'E2 Allocators'!$B$15:$W$15, 0),FALSE)*$G133)</f>
        <v>0</v>
      </c>
      <c r="AF133" s="1412">
        <f ca="1">IF(ISERROR(VLOOKUP(VLOOKUP($A133, 'E4 TB Allocation Details'!$A$18:$L$205, MATCH("Customer ID", 'E4 TB Allocation Details'!$A$18:$L$18, 0),FALSE), 'E2 Allocators'!$B$15:$W$361, MATCH('O5 Details by Class &amp; Accounts'!AF$18, 'E2 Allocators'!$B$15:$W$15, 0),FALSE)*$G133), 0, VLOOKUP(VLOOKUP($A133, 'E4 TB Allocation Details'!$A$18:$L$205, MATCH("Customer ID", 'E4 TB Allocation Details'!$A$18:$L$18, 0),FALSE), 'E2 Allocators'!$B$15:$W$361, MATCH('O5 Details by Class &amp; Accounts'!AF$18, 'E2 Allocators'!$B$15:$W$15, 0),FALSE)*$G133)</f>
        <v>0</v>
      </c>
      <c r="AG133" s="1412">
        <f ca="1">IF(ISERROR(VLOOKUP(VLOOKUP($A133, 'E4 TB Allocation Details'!$A$18:$L$205, MATCH("Customer ID", 'E4 TB Allocation Details'!$A$18:$L$18, 0),FALSE), 'E2 Allocators'!$B$15:$W$361, MATCH('O5 Details by Class &amp; Accounts'!AG$18, 'E2 Allocators'!$B$15:$W$15, 0),FALSE)*$G133), 0, VLOOKUP(VLOOKUP($A133, 'E4 TB Allocation Details'!$A$18:$L$205, MATCH("Customer ID", 'E4 TB Allocation Details'!$A$18:$L$18, 0),FALSE), 'E2 Allocators'!$B$15:$W$361, MATCH('O5 Details by Class &amp; Accounts'!AG$18, 'E2 Allocators'!$B$15:$W$15, 0),FALSE)*$G133)</f>
        <v>0</v>
      </c>
      <c r="AH133" s="1412">
        <f ca="1">IF(ISERROR(VLOOKUP(VLOOKUP($A133, 'E4 TB Allocation Details'!$A$18:$L$205, MATCH("Customer ID", 'E4 TB Allocation Details'!$A$18:$L$18, 0),FALSE), 'E2 Allocators'!$B$15:$W$361, MATCH('O5 Details by Class &amp; Accounts'!AH$18, 'E2 Allocators'!$B$15:$W$15, 0),FALSE)*$G133), 0, VLOOKUP(VLOOKUP($A133, 'E4 TB Allocation Details'!$A$18:$L$205, MATCH("Customer ID", 'E4 TB Allocation Details'!$A$18:$L$18, 0),FALSE), 'E2 Allocators'!$B$15:$W$361, MATCH('O5 Details by Class &amp; Accounts'!AH$18, 'E2 Allocators'!$B$15:$W$15, 0),FALSE)*$G133)</f>
        <v>0</v>
      </c>
      <c r="AI133" s="1412">
        <f ca="1">IF(ISERROR(VLOOKUP(VLOOKUP($A133, 'E4 TB Allocation Details'!$A$18:$L$205, MATCH("Customer ID", 'E4 TB Allocation Details'!$A$18:$L$18, 0),FALSE), 'E2 Allocators'!$B$15:$W$361, MATCH('O5 Details by Class &amp; Accounts'!AI$18, 'E2 Allocators'!$B$15:$W$15, 0),FALSE)*$G133), 0, VLOOKUP(VLOOKUP($A133, 'E4 TB Allocation Details'!$A$18:$L$205, MATCH("Customer ID", 'E4 TB Allocation Details'!$A$18:$L$18, 0),FALSE), 'E2 Allocators'!$B$15:$W$361, MATCH('O5 Details by Class &amp; Accounts'!AI$18, 'E2 Allocators'!$B$15:$W$15, 0),FALSE)*$G133)</f>
        <v>0</v>
      </c>
      <c r="AJ133" s="1412">
        <f ca="1">IF(ISERROR(VLOOKUP(VLOOKUP($A133, 'E4 TB Allocation Details'!$A$18:$L$205, MATCH("Customer ID", 'E4 TB Allocation Details'!$A$18:$L$18, 0),FALSE), 'E2 Allocators'!$B$15:$W$361, MATCH('O5 Details by Class &amp; Accounts'!AJ$18, 'E2 Allocators'!$B$15:$W$15, 0),FALSE)*$G133), 0, VLOOKUP(VLOOKUP($A133, 'E4 TB Allocation Details'!$A$18:$L$205, MATCH("Customer ID", 'E4 TB Allocation Details'!$A$18:$L$18, 0),FALSE), 'E2 Allocators'!$B$15:$W$361, MATCH('O5 Details by Class &amp; Accounts'!AJ$18, 'E2 Allocators'!$B$15:$W$15, 0),FALSE)*$G133)</f>
        <v>0</v>
      </c>
      <c r="AK133" s="1412">
        <f ca="1">IF(ISERROR(VLOOKUP(VLOOKUP($A133, 'E4 TB Allocation Details'!$A$18:$L$205, MATCH("Customer ID", 'E4 TB Allocation Details'!$A$18:$L$18, 0),FALSE), 'E2 Allocators'!$B$15:$W$361, MATCH('O5 Details by Class &amp; Accounts'!AK$18, 'E2 Allocators'!$B$15:$W$15, 0),FALSE)*$G133), 0, VLOOKUP(VLOOKUP($A133, 'E4 TB Allocation Details'!$A$18:$L$205, MATCH("Customer ID", 'E4 TB Allocation Details'!$A$18:$L$18, 0),FALSE), 'E2 Allocators'!$B$15:$W$361, MATCH('O5 Details by Class &amp; Accounts'!AK$18, 'E2 Allocators'!$B$15:$W$15, 0),FALSE)*$G133)</f>
        <v>0</v>
      </c>
      <c r="AL133" s="1412">
        <f ca="1">IF(ISERROR(VLOOKUP(VLOOKUP($A133, 'E4 TB Allocation Details'!$A$18:$L$205, MATCH("Customer ID", 'E4 TB Allocation Details'!$A$18:$L$18, 0),FALSE), 'E2 Allocators'!$B$15:$W$361, MATCH('O5 Details by Class &amp; Accounts'!AL$18, 'E2 Allocators'!$B$15:$W$15, 0),FALSE)*$G133), 0, VLOOKUP(VLOOKUP($A133, 'E4 TB Allocation Details'!$A$18:$L$205, MATCH("Customer ID", 'E4 TB Allocation Details'!$A$18:$L$18, 0),FALSE), 'E2 Allocators'!$B$15:$W$361, MATCH('O5 Details by Class &amp; Accounts'!AL$18, 'E2 Allocators'!$B$15:$W$15, 0),FALSE)*$G133)</f>
        <v>0</v>
      </c>
      <c r="AM133" s="1412">
        <f ca="1">IF(ISERROR(VLOOKUP(VLOOKUP($A133, 'E4 TB Allocation Details'!$A$18:$L$205, MATCH("Customer ID", 'E4 TB Allocation Details'!$A$18:$L$18, 0),FALSE), 'E2 Allocators'!$B$15:$W$361, MATCH('O5 Details by Class &amp; Accounts'!AM$18, 'E2 Allocators'!$B$15:$W$15, 0),FALSE)*$G133), 0, VLOOKUP(VLOOKUP($A133, 'E4 TB Allocation Details'!$A$18:$L$205, MATCH("Customer ID", 'E4 TB Allocation Details'!$A$18:$L$18, 0),FALSE), 'E2 Allocators'!$B$15:$W$361, MATCH('O5 Details by Class &amp; Accounts'!AM$18, 'E2 Allocators'!$B$15:$W$15, 0),FALSE)*$G133)</f>
        <v>0</v>
      </c>
      <c r="AN133" s="1412">
        <f ca="1">IF(ISERROR(VLOOKUP(VLOOKUP($A133, 'E4 TB Allocation Details'!$A$18:$L$205, MATCH("Customer ID", 'E4 TB Allocation Details'!$A$18:$L$18, 0),FALSE), 'E2 Allocators'!$B$15:$W$361, MATCH('O5 Details by Class &amp; Accounts'!AN$18, 'E2 Allocators'!$B$15:$W$15, 0),FALSE)*$G133), 0, VLOOKUP(VLOOKUP($A133, 'E4 TB Allocation Details'!$A$18:$L$205, MATCH("Customer ID", 'E4 TB Allocation Details'!$A$18:$L$18, 0),FALSE), 'E2 Allocators'!$B$15:$W$361, MATCH('O5 Details by Class &amp; Accounts'!AN$18, 'E2 Allocators'!$B$15:$W$15, 0),FALSE)*$G133)</f>
        <v>0</v>
      </c>
      <c r="AO133" s="1412">
        <f ca="1">IF(ISERROR(VLOOKUP(VLOOKUP($A133, 'E4 TB Allocation Details'!$A$18:$L$205, MATCH("Customer ID", 'E4 TB Allocation Details'!$A$18:$L$18, 0),FALSE), 'E2 Allocators'!$B$15:$W$361, MATCH('O5 Details by Class &amp; Accounts'!AO$18, 'E2 Allocators'!$B$15:$W$15, 0),FALSE)*$G133), 0, VLOOKUP(VLOOKUP($A133, 'E4 TB Allocation Details'!$A$18:$L$205, MATCH("Customer ID", 'E4 TB Allocation Details'!$A$18:$L$18, 0),FALSE), 'E2 Allocators'!$B$15:$W$361, MATCH('O5 Details by Class &amp; Accounts'!AO$18, 'E2 Allocators'!$B$15:$W$15, 0),FALSE)*$G133)</f>
        <v>0</v>
      </c>
      <c r="AP133" s="1412">
        <f ca="1">IF(ISERROR(VLOOKUP(VLOOKUP($A133, 'E4 TB Allocation Details'!$A$18:$L$205, MATCH("Customer ID", 'E4 TB Allocation Details'!$A$18:$L$18, 0),FALSE), 'E2 Allocators'!$B$15:$W$361, MATCH('O5 Details by Class &amp; Accounts'!AP$18, 'E2 Allocators'!$B$15:$W$15, 0),FALSE)*$G133), 0, VLOOKUP(VLOOKUP($A133, 'E4 TB Allocation Details'!$A$18:$L$205, MATCH("Customer ID", 'E4 TB Allocation Details'!$A$18:$L$18, 0),FALSE), 'E2 Allocators'!$B$15:$W$361, MATCH('O5 Details by Class &amp; Accounts'!AP$18, 'E2 Allocators'!$B$15:$W$15, 0),FALSE)*$G133)</f>
        <v>0</v>
      </c>
      <c r="AQ133" s="1412">
        <f ca="1">IF(ISERROR(VLOOKUP(VLOOKUP($A133, 'E4 TB Allocation Details'!$A$18:$L$205, MATCH("Customer ID", 'E4 TB Allocation Details'!$A$18:$L$18, 0),FALSE), 'E2 Allocators'!$B$15:$W$361, MATCH('O5 Details by Class &amp; Accounts'!AQ$18, 'E2 Allocators'!$B$15:$W$15, 0),FALSE)*$G133), 0, VLOOKUP(VLOOKUP($A133, 'E4 TB Allocation Details'!$A$18:$L$205, MATCH("Customer ID", 'E4 TB Allocation Details'!$A$18:$L$18, 0),FALSE), 'E2 Allocators'!$B$15:$W$361, MATCH('O5 Details by Class &amp; Accounts'!AQ$18, 'E2 Allocators'!$B$15:$W$15, 0),FALSE)*$G133)</f>
        <v>0</v>
      </c>
      <c r="AR133" s="1412">
        <f ca="1">IF(ISERROR(VLOOKUP(VLOOKUP($A133, 'E4 TB Allocation Details'!$A$18:$L$205, MATCH("Customer ID", 'E4 TB Allocation Details'!$A$18:$L$18, 0),FALSE), 'E2 Allocators'!$B$15:$W$361, MATCH('O5 Details by Class &amp; Accounts'!AR$18, 'E2 Allocators'!$B$15:$W$15, 0),FALSE)*$G133), 0, VLOOKUP(VLOOKUP($A133, 'E4 TB Allocation Details'!$A$18:$L$205, MATCH("Customer ID", 'E4 TB Allocation Details'!$A$18:$L$18, 0),FALSE), 'E2 Allocators'!$B$15:$W$361, MATCH('O5 Details by Class &amp; Accounts'!AR$18, 'E2 Allocators'!$B$15:$W$15, 0),FALSE)*$G133)</f>
        <v>0</v>
      </c>
      <c r="AS133" s="1412">
        <f ca="1">IF(ISERROR(VLOOKUP(VLOOKUP($A133, 'E4 TB Allocation Details'!$A$18:$L$205, MATCH("Customer ID", 'E4 TB Allocation Details'!$A$18:$L$18, 0),FALSE), 'E2 Allocators'!$B$15:$W$361, MATCH('O5 Details by Class &amp; Accounts'!AS$18, 'E2 Allocators'!$B$15:$W$15, 0),FALSE)*$G133), 0, VLOOKUP(VLOOKUP($A133, 'E4 TB Allocation Details'!$A$18:$L$205, MATCH("Customer ID", 'E4 TB Allocation Details'!$A$18:$L$18, 0),FALSE), 'E2 Allocators'!$B$15:$W$361, MATCH('O5 Details by Class &amp; Accounts'!AS$18, 'E2 Allocators'!$B$15:$W$15, 0),FALSE)*$G133)</f>
        <v>0</v>
      </c>
      <c r="AT133" s="1412">
        <f ca="1">IF(ISERROR(VLOOKUP(VLOOKUP($A133, 'E4 TB Allocation Details'!$A$18:$L$205, MATCH("Customer ID", 'E4 TB Allocation Details'!$A$18:$L$18, 0),FALSE), 'E2 Allocators'!$B$15:$W$361, MATCH('O5 Details by Class &amp; Accounts'!AT$18, 'E2 Allocators'!$B$15:$W$15, 0),FALSE)*$G133), 0, VLOOKUP(VLOOKUP($A133, 'E4 TB Allocation Details'!$A$18:$L$205, MATCH("Customer ID", 'E4 TB Allocation Details'!$A$18:$L$18, 0),FALSE), 'E2 Allocators'!$B$15:$W$361, MATCH('O5 Details by Class &amp; Accounts'!AT$18, 'E2 Allocators'!$B$15:$W$15, 0),FALSE)*$G133)</f>
        <v>0</v>
      </c>
      <c r="AU133" s="1412">
        <f ca="1">IF(ISERROR(VLOOKUP(VLOOKUP($A133, 'E4 TB Allocation Details'!$A$18:$L$205, MATCH("Customer ID", 'E4 TB Allocation Details'!$A$18:$L$18, 0),FALSE), 'E2 Allocators'!$B$15:$W$361, MATCH('O5 Details by Class &amp; Accounts'!AU$18, 'E2 Allocators'!$B$15:$W$15, 0),FALSE)*$G133), 0, VLOOKUP(VLOOKUP($A133, 'E4 TB Allocation Details'!$A$18:$L$205, MATCH("Customer ID", 'E4 TB Allocation Details'!$A$18:$L$18, 0),FALSE), 'E2 Allocators'!$B$15:$W$361, MATCH('O5 Details by Class &amp; Accounts'!AU$18, 'E2 Allocators'!$B$15:$W$15, 0),FALSE)*$G133)</f>
        <v>0</v>
      </c>
      <c r="AV133" s="1412">
        <f ca="1">IF(ISERROR(VLOOKUP(VLOOKUP($A133, 'E4 TB Allocation Details'!$A$18:$L$205, MATCH("Customer ID", 'E4 TB Allocation Details'!$A$18:$L$18, 0),FALSE), 'E2 Allocators'!$B$15:$W$361, MATCH('O5 Details by Class &amp; Accounts'!AV$18, 'E2 Allocators'!$B$15:$W$15, 0),FALSE)*$G133), 0, VLOOKUP(VLOOKUP($A133, 'E4 TB Allocation Details'!$A$18:$L$205, MATCH("Customer ID", 'E4 TB Allocation Details'!$A$18:$L$18, 0),FALSE), 'E2 Allocators'!$B$15:$W$361, MATCH('O5 Details by Class &amp; Accounts'!AV$18, 'E2 Allocators'!$B$15:$W$15, 0),FALSE)*$G133)</f>
        <v>0</v>
      </c>
      <c r="AW133" s="1412">
        <f ca="1">IF(ISERROR(VLOOKUP(VLOOKUP($A133, 'E4 TB Allocation Details'!$A$18:$L$205, MATCH("Customer ID", 'E4 TB Allocation Details'!$A$18:$L$18, 0),FALSE), 'E2 Allocators'!$B$15:$W$361, MATCH('O5 Details by Class &amp; Accounts'!AW$18, 'E2 Allocators'!$B$15:$W$15, 0),FALSE)*$G133), 0, VLOOKUP(VLOOKUP($A133, 'E4 TB Allocation Details'!$A$18:$L$205, MATCH("Customer ID", 'E4 TB Allocation Details'!$A$18:$L$18, 0),FALSE), 'E2 Allocators'!$B$15:$W$361, MATCH('O5 Details by Class &amp; Accounts'!AW$18, 'E2 Allocators'!$B$15:$W$15, 0),FALSE)*$G133)</f>
        <v>0</v>
      </c>
      <c r="AX133" s="1412">
        <f t="shared" si="33"/>
        <v>0</v>
      </c>
      <c r="AY133" s="1412">
        <f ca="1">IF(ISERROR(VLOOKUP(VLOOKUP($A133, 'E4 TB Allocation Details'!$A$18:$L$205, MATCH("Misc ID", 'E4 TB Allocation Details'!$A$18:$L$18, 0),FALSE), 'E2 Allocators'!$B$15:$W$361, MATCH('O5 Details by Class &amp; Accounts'!AY$18, 'E2 Allocators'!$B$15:$W$15, 0),FALSE)*$E133), 0, VLOOKUP(VLOOKUP($A133, 'E4 TB Allocation Details'!$A$18:$L$205, MATCH("Misc ID", 'E4 TB Allocation Details'!$A$18:$L$18, 0),FALSE), 'E2 Allocators'!$B$15:$W$361, MATCH('O5 Details by Class &amp; Accounts'!AY$18, 'E2 Allocators'!$B$15:$W$15, 0),FALSE)*$E133)</f>
        <v>0</v>
      </c>
      <c r="AZ133" s="1412">
        <f ca="1">IF(ISERROR(VLOOKUP(VLOOKUP($A133, 'E4 TB Allocation Details'!$A$18:$L$205, MATCH("Misc ID", 'E4 TB Allocation Details'!$A$18:$L$18, 0),FALSE), 'E2 Allocators'!$B$15:$W$361, MATCH('O5 Details by Class &amp; Accounts'!AZ$18, 'E2 Allocators'!$B$15:$W$15, 0),FALSE)*$E133), 0, VLOOKUP(VLOOKUP($A133, 'E4 TB Allocation Details'!$A$18:$L$205, MATCH("Misc ID", 'E4 TB Allocation Details'!$A$18:$L$18, 0),FALSE), 'E2 Allocators'!$B$15:$W$361, MATCH('O5 Details by Class &amp; Accounts'!AZ$18, 'E2 Allocators'!$B$15:$W$15, 0),FALSE)*$E133)</f>
        <v>0</v>
      </c>
      <c r="BA133" s="1412">
        <f ca="1">IF(ISERROR(VLOOKUP(VLOOKUP($A133, 'E4 TB Allocation Details'!$A$18:$L$205, MATCH("Misc ID", 'E4 TB Allocation Details'!$A$18:$L$18, 0),FALSE), 'E2 Allocators'!$B$15:$W$361, MATCH('O5 Details by Class &amp; Accounts'!BA$18, 'E2 Allocators'!$B$15:$W$15, 0),FALSE)*$E133), 0, VLOOKUP(VLOOKUP($A133, 'E4 TB Allocation Details'!$A$18:$L$205, MATCH("Misc ID", 'E4 TB Allocation Details'!$A$18:$L$18, 0),FALSE), 'E2 Allocators'!$B$15:$W$361, MATCH('O5 Details by Class &amp; Accounts'!BA$18, 'E2 Allocators'!$B$15:$W$15, 0),FALSE)*$E133)</f>
        <v>0</v>
      </c>
      <c r="BB133" s="1412">
        <f ca="1">IF(ISERROR(VLOOKUP(VLOOKUP($A133, 'E4 TB Allocation Details'!$A$18:$L$205, MATCH("Misc ID", 'E4 TB Allocation Details'!$A$18:$L$18, 0),FALSE), 'E2 Allocators'!$B$15:$W$361, MATCH('O5 Details by Class &amp; Accounts'!BB$18, 'E2 Allocators'!$B$15:$W$15, 0),FALSE)*$E133), 0, VLOOKUP(VLOOKUP($A133, 'E4 TB Allocation Details'!$A$18:$L$205, MATCH("Misc ID", 'E4 TB Allocation Details'!$A$18:$L$18, 0),FALSE), 'E2 Allocators'!$B$15:$W$361, MATCH('O5 Details by Class &amp; Accounts'!BB$18, 'E2 Allocators'!$B$15:$W$15, 0),FALSE)*$E133)</f>
        <v>0</v>
      </c>
      <c r="BC133" s="1412">
        <f ca="1">IF(ISERROR(VLOOKUP(VLOOKUP($A133, 'E4 TB Allocation Details'!$A$18:$L$205, MATCH("Misc ID", 'E4 TB Allocation Details'!$A$18:$L$18, 0),FALSE), 'E2 Allocators'!$B$15:$W$361, MATCH('O5 Details by Class &amp; Accounts'!BC$18, 'E2 Allocators'!$B$15:$W$15, 0),FALSE)*$E133), 0, VLOOKUP(VLOOKUP($A133, 'E4 TB Allocation Details'!$A$18:$L$205, MATCH("Misc ID", 'E4 TB Allocation Details'!$A$18:$L$18, 0),FALSE), 'E2 Allocators'!$B$15:$W$361, MATCH('O5 Details by Class &amp; Accounts'!BC$18, 'E2 Allocators'!$B$15:$W$15, 0),FALSE)*$E133)</f>
        <v>0</v>
      </c>
      <c r="BD133" s="1412">
        <f ca="1">IF(ISERROR(VLOOKUP(VLOOKUP($A133, 'E4 TB Allocation Details'!$A$18:$L$205, MATCH("Misc ID", 'E4 TB Allocation Details'!$A$18:$L$18, 0),FALSE), 'E2 Allocators'!$B$15:$W$361, MATCH('O5 Details by Class &amp; Accounts'!BD$18, 'E2 Allocators'!$B$15:$W$15, 0),FALSE)*$E133), 0, VLOOKUP(VLOOKUP($A133, 'E4 TB Allocation Details'!$A$18:$L$205, MATCH("Misc ID", 'E4 TB Allocation Details'!$A$18:$L$18, 0),FALSE), 'E2 Allocators'!$B$15:$W$361, MATCH('O5 Details by Class &amp; Accounts'!BD$18, 'E2 Allocators'!$B$15:$W$15, 0),FALSE)*$E133)</f>
        <v>0</v>
      </c>
      <c r="BE133" s="1412">
        <f ca="1">IF(ISERROR(VLOOKUP(VLOOKUP($A133, 'E4 TB Allocation Details'!$A$18:$L$205, MATCH("Misc ID", 'E4 TB Allocation Details'!$A$18:$L$18, 0),FALSE), 'E2 Allocators'!$B$15:$W$361, MATCH('O5 Details by Class &amp; Accounts'!BE$18, 'E2 Allocators'!$B$15:$W$15, 0),FALSE)*$E133), 0, VLOOKUP(VLOOKUP($A133, 'E4 TB Allocation Details'!$A$18:$L$205, MATCH("Misc ID", 'E4 TB Allocation Details'!$A$18:$L$18, 0),FALSE), 'E2 Allocators'!$B$15:$W$361, MATCH('O5 Details by Class &amp; Accounts'!BE$18, 'E2 Allocators'!$B$15:$W$15, 0),FALSE)*$E133)</f>
        <v>0</v>
      </c>
      <c r="BF133" s="1412">
        <f ca="1">IF(ISERROR(VLOOKUP(VLOOKUP($A133, 'E4 TB Allocation Details'!$A$18:$L$205, MATCH("Misc ID", 'E4 TB Allocation Details'!$A$18:$L$18, 0),FALSE), 'E2 Allocators'!$B$15:$W$361, MATCH('O5 Details by Class &amp; Accounts'!BF$18, 'E2 Allocators'!$B$15:$W$15, 0),FALSE)*$E133), 0, VLOOKUP(VLOOKUP($A133, 'E4 TB Allocation Details'!$A$18:$L$205, MATCH("Misc ID", 'E4 TB Allocation Details'!$A$18:$L$18, 0),FALSE), 'E2 Allocators'!$B$15:$W$361, MATCH('O5 Details by Class &amp; Accounts'!BF$18, 'E2 Allocators'!$B$15:$W$15, 0),FALSE)*$E133)</f>
        <v>0</v>
      </c>
      <c r="BG133" s="1412">
        <f ca="1">IF(ISERROR(VLOOKUP(VLOOKUP($A133, 'E4 TB Allocation Details'!$A$18:$L$205, MATCH("Misc ID", 'E4 TB Allocation Details'!$A$18:$L$18, 0),FALSE), 'E2 Allocators'!$B$15:$W$361, MATCH('O5 Details by Class &amp; Accounts'!BG$18, 'E2 Allocators'!$B$15:$W$15, 0),FALSE)*$E133), 0, VLOOKUP(VLOOKUP($A133, 'E4 TB Allocation Details'!$A$18:$L$205, MATCH("Misc ID", 'E4 TB Allocation Details'!$A$18:$L$18, 0),FALSE), 'E2 Allocators'!$B$15:$W$361, MATCH('O5 Details by Class &amp; Accounts'!BG$18, 'E2 Allocators'!$B$15:$W$15, 0),FALSE)*$E133)</f>
        <v>0</v>
      </c>
      <c r="BH133" s="1412">
        <f ca="1">IF(ISERROR(VLOOKUP(VLOOKUP($A133, 'E4 TB Allocation Details'!$A$18:$L$205, MATCH("Misc ID", 'E4 TB Allocation Details'!$A$18:$L$18, 0),FALSE), 'E2 Allocators'!$B$15:$W$361, MATCH('O5 Details by Class &amp; Accounts'!BH$18, 'E2 Allocators'!$B$15:$W$15, 0),FALSE)*$E133), 0, VLOOKUP(VLOOKUP($A133, 'E4 TB Allocation Details'!$A$18:$L$205, MATCH("Misc ID", 'E4 TB Allocation Details'!$A$18:$L$18, 0),FALSE), 'E2 Allocators'!$B$15:$W$361, MATCH('O5 Details by Class &amp; Accounts'!BH$18, 'E2 Allocators'!$B$15:$W$15, 0),FALSE)*$E133)</f>
        <v>0</v>
      </c>
      <c r="BI133" s="1412">
        <f ca="1">IF(ISERROR(VLOOKUP(VLOOKUP($A133, 'E4 TB Allocation Details'!$A$18:$L$205, MATCH("Misc ID", 'E4 TB Allocation Details'!$A$18:$L$18, 0),FALSE), 'E2 Allocators'!$B$15:$W$361, MATCH('O5 Details by Class &amp; Accounts'!BI$18, 'E2 Allocators'!$B$15:$W$15, 0),FALSE)*$E133), 0, VLOOKUP(VLOOKUP($A133, 'E4 TB Allocation Details'!$A$18:$L$205, MATCH("Misc ID", 'E4 TB Allocation Details'!$A$18:$L$18, 0),FALSE), 'E2 Allocators'!$B$15:$W$361, MATCH('O5 Details by Class &amp; Accounts'!BI$18, 'E2 Allocators'!$B$15:$W$15, 0),FALSE)*$E133)</f>
        <v>0</v>
      </c>
      <c r="BJ133" s="1412">
        <f ca="1">IF(ISERROR(VLOOKUP(VLOOKUP($A133, 'E4 TB Allocation Details'!$A$18:$L$205, MATCH("Misc ID", 'E4 TB Allocation Details'!$A$18:$L$18, 0),FALSE), 'E2 Allocators'!$B$15:$W$361, MATCH('O5 Details by Class &amp; Accounts'!BJ$18, 'E2 Allocators'!$B$15:$W$15, 0),FALSE)*$E133), 0, VLOOKUP(VLOOKUP($A133, 'E4 TB Allocation Details'!$A$18:$L$205, MATCH("Misc ID", 'E4 TB Allocation Details'!$A$18:$L$18, 0),FALSE), 'E2 Allocators'!$B$15:$W$361, MATCH('O5 Details by Class &amp; Accounts'!BJ$18, 'E2 Allocators'!$B$15:$W$15, 0),FALSE)*$E133)</f>
        <v>0</v>
      </c>
      <c r="BK133" s="1412">
        <f ca="1">IF(ISERROR(VLOOKUP(VLOOKUP($A133, 'E4 TB Allocation Details'!$A$18:$L$205, MATCH("Misc ID", 'E4 TB Allocation Details'!$A$18:$L$18, 0),FALSE), 'E2 Allocators'!$B$15:$W$361, MATCH('O5 Details by Class &amp; Accounts'!BK$18, 'E2 Allocators'!$B$15:$W$15, 0),FALSE)*$E133), 0, VLOOKUP(VLOOKUP($A133, 'E4 TB Allocation Details'!$A$18:$L$205, MATCH("Misc ID", 'E4 TB Allocation Details'!$A$18:$L$18, 0),FALSE), 'E2 Allocators'!$B$15:$W$361, MATCH('O5 Details by Class &amp; Accounts'!BK$18, 'E2 Allocators'!$B$15:$W$15, 0),FALSE)*$E133)</f>
        <v>0</v>
      </c>
      <c r="BL133" s="1412">
        <f ca="1">IF(ISERROR(VLOOKUP(VLOOKUP($A133, 'E4 TB Allocation Details'!$A$18:$L$205, MATCH("Misc ID", 'E4 TB Allocation Details'!$A$18:$L$18, 0),FALSE), 'E2 Allocators'!$B$15:$W$361, MATCH('O5 Details by Class &amp; Accounts'!BL$18, 'E2 Allocators'!$B$15:$W$15, 0),FALSE)*$E133), 0, VLOOKUP(VLOOKUP($A133, 'E4 TB Allocation Details'!$A$18:$L$205, MATCH("Misc ID", 'E4 TB Allocation Details'!$A$18:$L$18, 0),FALSE), 'E2 Allocators'!$B$15:$W$361, MATCH('O5 Details by Class &amp; Accounts'!BL$18, 'E2 Allocators'!$B$15:$W$15, 0),FALSE)*$E133)</f>
        <v>0</v>
      </c>
      <c r="BM133" s="1412">
        <f ca="1">IF(ISERROR(VLOOKUP(VLOOKUP($A133, 'E4 TB Allocation Details'!$A$18:$L$205, MATCH("Misc ID", 'E4 TB Allocation Details'!$A$18:$L$18, 0),FALSE), 'E2 Allocators'!$B$15:$W$361, MATCH('O5 Details by Class &amp; Accounts'!BM$18, 'E2 Allocators'!$B$15:$W$15, 0),FALSE)*$E133), 0, VLOOKUP(VLOOKUP($A133, 'E4 TB Allocation Details'!$A$18:$L$205, MATCH("Misc ID", 'E4 TB Allocation Details'!$A$18:$L$18, 0),FALSE), 'E2 Allocators'!$B$15:$W$361, MATCH('O5 Details by Class &amp; Accounts'!BM$18, 'E2 Allocators'!$B$15:$W$15, 0),FALSE)*$E133)</f>
        <v>0</v>
      </c>
      <c r="BN133" s="1412">
        <f ca="1">IF(ISERROR(VLOOKUP(VLOOKUP($A133, 'E4 TB Allocation Details'!$A$18:$L$205, MATCH("Misc ID", 'E4 TB Allocation Details'!$A$18:$L$18, 0),FALSE), 'E2 Allocators'!$B$15:$W$361, MATCH('O5 Details by Class &amp; Accounts'!BN$18, 'E2 Allocators'!$B$15:$W$15, 0),FALSE)*$E133), 0, VLOOKUP(VLOOKUP($A133, 'E4 TB Allocation Details'!$A$18:$L$205, MATCH("Misc ID", 'E4 TB Allocation Details'!$A$18:$L$18, 0),FALSE), 'E2 Allocators'!$B$15:$W$361, MATCH('O5 Details by Class &amp; Accounts'!BN$18, 'E2 Allocators'!$B$15:$W$15, 0),FALSE)*$E133)</f>
        <v>0</v>
      </c>
      <c r="BO133" s="1412">
        <f ca="1">IF(ISERROR(VLOOKUP(VLOOKUP($A133, 'E4 TB Allocation Details'!$A$18:$L$205, MATCH("Misc ID", 'E4 TB Allocation Details'!$A$18:$L$18, 0),FALSE), 'E2 Allocators'!$B$15:$W$361, MATCH('O5 Details by Class &amp; Accounts'!BO$18, 'E2 Allocators'!$B$15:$W$15, 0),FALSE)*$E133), 0, VLOOKUP(VLOOKUP($A133, 'E4 TB Allocation Details'!$A$18:$L$205, MATCH("Misc ID", 'E4 TB Allocation Details'!$A$18:$L$18, 0),FALSE), 'E2 Allocators'!$B$15:$W$361, MATCH('O5 Details by Class &amp; Accounts'!BO$18, 'E2 Allocators'!$B$15:$W$15, 0),FALSE)*$E133)</f>
        <v>0</v>
      </c>
      <c r="BP133" s="1412">
        <f ca="1">IF(ISERROR(VLOOKUP(VLOOKUP($A133, 'E4 TB Allocation Details'!$A$18:$L$205, MATCH("Misc ID", 'E4 TB Allocation Details'!$A$18:$L$18, 0),FALSE), 'E2 Allocators'!$B$15:$W$361, MATCH('O5 Details by Class &amp; Accounts'!BP$18, 'E2 Allocators'!$B$15:$W$15, 0),FALSE)*$E133), 0, VLOOKUP(VLOOKUP($A133, 'E4 TB Allocation Details'!$A$18:$L$205, MATCH("Misc ID", 'E4 TB Allocation Details'!$A$18:$L$18, 0),FALSE), 'E2 Allocators'!$B$15:$W$361, MATCH('O5 Details by Class &amp; Accounts'!BP$18, 'E2 Allocators'!$B$15:$W$15, 0),FALSE)*$E133)</f>
        <v>0</v>
      </c>
      <c r="BQ133" s="1412">
        <f ca="1">IF(ISERROR(VLOOKUP(VLOOKUP($A133, 'E4 TB Allocation Details'!$A$18:$L$205, MATCH("Misc ID", 'E4 TB Allocation Details'!$A$18:$L$18, 0),FALSE), 'E2 Allocators'!$B$15:$W$361, MATCH('O5 Details by Class &amp; Accounts'!BQ$18, 'E2 Allocators'!$B$15:$W$15, 0),FALSE)*$E133), 0, VLOOKUP(VLOOKUP($A133, 'E4 TB Allocation Details'!$A$18:$L$205, MATCH("Misc ID", 'E4 TB Allocation Details'!$A$18:$L$18, 0),FALSE), 'E2 Allocators'!$B$15:$W$361, MATCH('O5 Details by Class &amp; Accounts'!BQ$18, 'E2 Allocators'!$B$15:$W$15, 0),FALSE)*$E133)</f>
        <v>0</v>
      </c>
      <c r="BR133" s="1412">
        <f ca="1">IF(ISERROR(VLOOKUP(VLOOKUP($A133, 'E4 TB Allocation Details'!$A$18:$L$205, MATCH("Misc ID", 'E4 TB Allocation Details'!$A$18:$L$18, 0),FALSE), 'E2 Allocators'!$B$15:$W$361, MATCH('O5 Details by Class &amp; Accounts'!BR$18, 'E2 Allocators'!$B$15:$W$15, 0),FALSE)*$E133), 0, VLOOKUP(VLOOKUP($A133, 'E4 TB Allocation Details'!$A$18:$L$205, MATCH("Misc ID", 'E4 TB Allocation Details'!$A$18:$L$18, 0),FALSE), 'E2 Allocators'!$B$15:$W$361, MATCH('O5 Details by Class &amp; Accounts'!BR$18, 'E2 Allocators'!$B$15:$W$15, 0),FALSE)*$E133)</f>
        <v>0</v>
      </c>
      <c r="BS133" s="1412">
        <f t="shared" si="34"/>
        <v>0</v>
      </c>
      <c r="BT133" s="1412">
        <f ca="1">IF(ISERROR(VLOOKUP(VLOOKUP($A133, 'E4 TB Allocation Details'!$A$18:$L$205, MATCH("A &amp; G ID", 'E4 TB Allocation Details'!$A$18:$L$18, 0),FALSE), 'E2 Allocators'!$B$15:$W$361, MATCH('O5 Details by Class &amp; Accounts'!BT$18, 'E2 Allocators'!$B$15:$W$15, 0),FALSE)*$E133), 0, VLOOKUP(VLOOKUP($A133, 'E4 TB Allocation Details'!$A$18:$L$205, MATCH("A &amp; G ID", 'E4 TB Allocation Details'!$A$18:$L$18, 0),FALSE), 'E2 Allocators'!$B$15:$W$361, MATCH('O5 Details by Class &amp; Accounts'!BT$18, 'E2 Allocators'!$B$15:$W$15, 0),FALSE)*$E133)</f>
        <v>0</v>
      </c>
      <c r="BU133" s="1412">
        <f ca="1">IF(ISERROR(VLOOKUP(VLOOKUP($A133, 'E4 TB Allocation Details'!$A$18:$L$205, MATCH("A &amp; G ID", 'E4 TB Allocation Details'!$A$18:$L$18, 0),FALSE), 'E2 Allocators'!$B$15:$W$361, MATCH('O5 Details by Class &amp; Accounts'!BU$18, 'E2 Allocators'!$B$15:$W$15, 0),FALSE)*$E133), 0, VLOOKUP(VLOOKUP($A133, 'E4 TB Allocation Details'!$A$18:$L$205, MATCH("A &amp; G ID", 'E4 TB Allocation Details'!$A$18:$L$18, 0),FALSE), 'E2 Allocators'!$B$15:$W$361, MATCH('O5 Details by Class &amp; Accounts'!BU$18, 'E2 Allocators'!$B$15:$W$15, 0),FALSE)*$E133)</f>
        <v>0</v>
      </c>
      <c r="BV133" s="1412">
        <f ca="1">IF(ISERROR(VLOOKUP(VLOOKUP($A133, 'E4 TB Allocation Details'!$A$18:$L$205, MATCH("A &amp; G ID", 'E4 TB Allocation Details'!$A$18:$L$18, 0),FALSE), 'E2 Allocators'!$B$15:$W$361, MATCH('O5 Details by Class &amp; Accounts'!BV$18, 'E2 Allocators'!$B$15:$W$15, 0),FALSE)*$E133), 0, VLOOKUP(VLOOKUP($A133, 'E4 TB Allocation Details'!$A$18:$L$205, MATCH("A &amp; G ID", 'E4 TB Allocation Details'!$A$18:$L$18, 0),FALSE), 'E2 Allocators'!$B$15:$W$361, MATCH('O5 Details by Class &amp; Accounts'!BV$18, 'E2 Allocators'!$B$15:$W$15, 0),FALSE)*$E133)</f>
        <v>0</v>
      </c>
      <c r="BW133" s="1412">
        <f ca="1">IF(ISERROR(VLOOKUP(VLOOKUP($A133, 'E4 TB Allocation Details'!$A$18:$L$205, MATCH("A &amp; G ID", 'E4 TB Allocation Details'!$A$18:$L$18, 0),FALSE), 'E2 Allocators'!$B$15:$W$361, MATCH('O5 Details by Class &amp; Accounts'!BW$18, 'E2 Allocators'!$B$15:$W$15, 0),FALSE)*$E133), 0, VLOOKUP(VLOOKUP($A133, 'E4 TB Allocation Details'!$A$18:$L$205, MATCH("A &amp; G ID", 'E4 TB Allocation Details'!$A$18:$L$18, 0),FALSE), 'E2 Allocators'!$B$15:$W$361, MATCH('O5 Details by Class &amp; Accounts'!BW$18, 'E2 Allocators'!$B$15:$W$15, 0),FALSE)*$E133)</f>
        <v>0</v>
      </c>
      <c r="BX133" s="1412">
        <f ca="1">IF(ISERROR(VLOOKUP(VLOOKUP($A133, 'E4 TB Allocation Details'!$A$18:$L$205, MATCH("A &amp; G ID", 'E4 TB Allocation Details'!$A$18:$L$18, 0),FALSE), 'E2 Allocators'!$B$15:$W$361, MATCH('O5 Details by Class &amp; Accounts'!BX$18, 'E2 Allocators'!$B$15:$W$15, 0),FALSE)*$E133), 0, VLOOKUP(VLOOKUP($A133, 'E4 TB Allocation Details'!$A$18:$L$205, MATCH("A &amp; G ID", 'E4 TB Allocation Details'!$A$18:$L$18, 0),FALSE), 'E2 Allocators'!$B$15:$W$361, MATCH('O5 Details by Class &amp; Accounts'!BX$18, 'E2 Allocators'!$B$15:$W$15, 0),FALSE)*$E133)</f>
        <v>0</v>
      </c>
      <c r="BY133" s="1412">
        <f ca="1">IF(ISERROR(VLOOKUP(VLOOKUP($A133, 'E4 TB Allocation Details'!$A$18:$L$205, MATCH("A &amp; G ID", 'E4 TB Allocation Details'!$A$18:$L$18, 0),FALSE), 'E2 Allocators'!$B$15:$W$361, MATCH('O5 Details by Class &amp; Accounts'!BY$18, 'E2 Allocators'!$B$15:$W$15, 0),FALSE)*$E133), 0, VLOOKUP(VLOOKUP($A133, 'E4 TB Allocation Details'!$A$18:$L$205, MATCH("A &amp; G ID", 'E4 TB Allocation Details'!$A$18:$L$18, 0),FALSE), 'E2 Allocators'!$B$15:$W$361, MATCH('O5 Details by Class &amp; Accounts'!BY$18, 'E2 Allocators'!$B$15:$W$15, 0),FALSE)*$E133)</f>
        <v>0</v>
      </c>
      <c r="BZ133" s="1412">
        <f ca="1">IF(ISERROR(VLOOKUP(VLOOKUP($A133, 'E4 TB Allocation Details'!$A$18:$L$205, MATCH("A &amp; G ID", 'E4 TB Allocation Details'!$A$18:$L$18, 0),FALSE), 'E2 Allocators'!$B$15:$W$361, MATCH('O5 Details by Class &amp; Accounts'!BZ$18, 'E2 Allocators'!$B$15:$W$15, 0),FALSE)*$E133), 0, VLOOKUP(VLOOKUP($A133, 'E4 TB Allocation Details'!$A$18:$L$205, MATCH("A &amp; G ID", 'E4 TB Allocation Details'!$A$18:$L$18, 0),FALSE), 'E2 Allocators'!$B$15:$W$361, MATCH('O5 Details by Class &amp; Accounts'!BZ$18, 'E2 Allocators'!$B$15:$W$15, 0),FALSE)*$E133)</f>
        <v>0</v>
      </c>
      <c r="CA133" s="1412">
        <f ca="1">IF(ISERROR(VLOOKUP(VLOOKUP($A133, 'E4 TB Allocation Details'!$A$18:$L$205, MATCH("A &amp; G ID", 'E4 TB Allocation Details'!$A$18:$L$18, 0),FALSE), 'E2 Allocators'!$B$15:$W$361, MATCH('O5 Details by Class &amp; Accounts'!CA$18, 'E2 Allocators'!$B$15:$W$15, 0),FALSE)*$E133), 0, VLOOKUP(VLOOKUP($A133, 'E4 TB Allocation Details'!$A$18:$L$205, MATCH("A &amp; G ID", 'E4 TB Allocation Details'!$A$18:$L$18, 0),FALSE), 'E2 Allocators'!$B$15:$W$361, MATCH('O5 Details by Class &amp; Accounts'!CA$18, 'E2 Allocators'!$B$15:$W$15, 0),FALSE)*$E133)</f>
        <v>0</v>
      </c>
      <c r="CB133" s="1412">
        <f ca="1">IF(ISERROR(VLOOKUP(VLOOKUP($A133, 'E4 TB Allocation Details'!$A$18:$L$205, MATCH("A &amp; G ID", 'E4 TB Allocation Details'!$A$18:$L$18, 0),FALSE), 'E2 Allocators'!$B$15:$W$361, MATCH('O5 Details by Class &amp; Accounts'!CB$18, 'E2 Allocators'!$B$15:$W$15, 0),FALSE)*$E133), 0, VLOOKUP(VLOOKUP($A133, 'E4 TB Allocation Details'!$A$18:$L$205, MATCH("A &amp; G ID", 'E4 TB Allocation Details'!$A$18:$L$18, 0),FALSE), 'E2 Allocators'!$B$15:$W$361, MATCH('O5 Details by Class &amp; Accounts'!CB$18, 'E2 Allocators'!$B$15:$W$15, 0),FALSE)*$E133)</f>
        <v>0</v>
      </c>
      <c r="CC133" s="1412">
        <f ca="1">IF(ISERROR(VLOOKUP(VLOOKUP($A133, 'E4 TB Allocation Details'!$A$18:$L$205, MATCH("A &amp; G ID", 'E4 TB Allocation Details'!$A$18:$L$18, 0),FALSE), 'E2 Allocators'!$B$15:$W$361, MATCH('O5 Details by Class &amp; Accounts'!CC$18, 'E2 Allocators'!$B$15:$W$15, 0),FALSE)*$E133), 0, VLOOKUP(VLOOKUP($A133, 'E4 TB Allocation Details'!$A$18:$L$205, MATCH("A &amp; G ID", 'E4 TB Allocation Details'!$A$18:$L$18, 0),FALSE), 'E2 Allocators'!$B$15:$W$361, MATCH('O5 Details by Class &amp; Accounts'!CC$18, 'E2 Allocators'!$B$15:$W$15, 0),FALSE)*$E133)</f>
        <v>0</v>
      </c>
      <c r="CD133" s="1412">
        <f ca="1">IF(ISERROR(VLOOKUP(VLOOKUP($A133, 'E4 TB Allocation Details'!$A$18:$L$205, MATCH("A &amp; G ID", 'E4 TB Allocation Details'!$A$18:$L$18, 0),FALSE), 'E2 Allocators'!$B$15:$W$361, MATCH('O5 Details by Class &amp; Accounts'!CD$18, 'E2 Allocators'!$B$15:$W$15, 0),FALSE)*$E133), 0, VLOOKUP(VLOOKUP($A133, 'E4 TB Allocation Details'!$A$18:$L$205, MATCH("A &amp; G ID", 'E4 TB Allocation Details'!$A$18:$L$18, 0),FALSE), 'E2 Allocators'!$B$15:$W$361, MATCH('O5 Details by Class &amp; Accounts'!CD$18, 'E2 Allocators'!$B$15:$W$15, 0),FALSE)*$E133)</f>
        <v>0</v>
      </c>
      <c r="CE133" s="1412">
        <f ca="1">IF(ISERROR(VLOOKUP(VLOOKUP($A133, 'E4 TB Allocation Details'!$A$18:$L$205, MATCH("A &amp; G ID", 'E4 TB Allocation Details'!$A$18:$L$18, 0),FALSE), 'E2 Allocators'!$B$15:$W$361, MATCH('O5 Details by Class &amp; Accounts'!CE$18, 'E2 Allocators'!$B$15:$W$15, 0),FALSE)*$E133), 0, VLOOKUP(VLOOKUP($A133, 'E4 TB Allocation Details'!$A$18:$L$205, MATCH("A &amp; G ID", 'E4 TB Allocation Details'!$A$18:$L$18, 0),FALSE), 'E2 Allocators'!$B$15:$W$361, MATCH('O5 Details by Class &amp; Accounts'!CE$18, 'E2 Allocators'!$B$15:$W$15, 0),FALSE)*$E133)</f>
        <v>0</v>
      </c>
      <c r="CF133" s="1412">
        <f ca="1">IF(ISERROR(VLOOKUP(VLOOKUP($A133, 'E4 TB Allocation Details'!$A$18:$L$205, MATCH("A &amp; G ID", 'E4 TB Allocation Details'!$A$18:$L$18, 0),FALSE), 'E2 Allocators'!$B$15:$W$361, MATCH('O5 Details by Class &amp; Accounts'!CF$18, 'E2 Allocators'!$B$15:$W$15, 0),FALSE)*$E133), 0, VLOOKUP(VLOOKUP($A133, 'E4 TB Allocation Details'!$A$18:$L$205, MATCH("A &amp; G ID", 'E4 TB Allocation Details'!$A$18:$L$18, 0),FALSE), 'E2 Allocators'!$B$15:$W$361, MATCH('O5 Details by Class &amp; Accounts'!CF$18, 'E2 Allocators'!$B$15:$W$15, 0),FALSE)*$E133)</f>
        <v>0</v>
      </c>
      <c r="CG133" s="1412">
        <f ca="1">IF(ISERROR(VLOOKUP(VLOOKUP($A133, 'E4 TB Allocation Details'!$A$18:$L$205, MATCH("A &amp; G ID", 'E4 TB Allocation Details'!$A$18:$L$18, 0),FALSE), 'E2 Allocators'!$B$15:$W$361, MATCH('O5 Details by Class &amp; Accounts'!CG$18, 'E2 Allocators'!$B$15:$W$15, 0),FALSE)*$E133), 0, VLOOKUP(VLOOKUP($A133, 'E4 TB Allocation Details'!$A$18:$L$205, MATCH("A &amp; G ID", 'E4 TB Allocation Details'!$A$18:$L$18, 0),FALSE), 'E2 Allocators'!$B$15:$W$361, MATCH('O5 Details by Class &amp; Accounts'!CG$18, 'E2 Allocators'!$B$15:$W$15, 0),FALSE)*$E133)</f>
        <v>0</v>
      </c>
      <c r="CH133" s="1412">
        <f ca="1">IF(ISERROR(VLOOKUP(VLOOKUP($A133, 'E4 TB Allocation Details'!$A$18:$L$205, MATCH("A &amp; G ID", 'E4 TB Allocation Details'!$A$18:$L$18, 0),FALSE), 'E2 Allocators'!$B$15:$W$361, MATCH('O5 Details by Class &amp; Accounts'!CH$18, 'E2 Allocators'!$B$15:$W$15, 0),FALSE)*$E133), 0, VLOOKUP(VLOOKUP($A133, 'E4 TB Allocation Details'!$A$18:$L$205, MATCH("A &amp; G ID", 'E4 TB Allocation Details'!$A$18:$L$18, 0),FALSE), 'E2 Allocators'!$B$15:$W$361, MATCH('O5 Details by Class &amp; Accounts'!CH$18, 'E2 Allocators'!$B$15:$W$15, 0),FALSE)*$E133)</f>
        <v>0</v>
      </c>
      <c r="CI133" s="1412">
        <f ca="1">IF(ISERROR(VLOOKUP(VLOOKUP($A133, 'E4 TB Allocation Details'!$A$18:$L$205, MATCH("A &amp; G ID", 'E4 TB Allocation Details'!$A$18:$L$18, 0),FALSE), 'E2 Allocators'!$B$15:$W$361, MATCH('O5 Details by Class &amp; Accounts'!CI$18, 'E2 Allocators'!$B$15:$W$15, 0),FALSE)*$E133), 0, VLOOKUP(VLOOKUP($A133, 'E4 TB Allocation Details'!$A$18:$L$205, MATCH("A &amp; G ID", 'E4 TB Allocation Details'!$A$18:$L$18, 0),FALSE), 'E2 Allocators'!$B$15:$W$361, MATCH('O5 Details by Class &amp; Accounts'!CI$18, 'E2 Allocators'!$B$15:$W$15, 0),FALSE)*$E133)</f>
        <v>0</v>
      </c>
      <c r="CJ133" s="1412">
        <f ca="1">IF(ISERROR(VLOOKUP(VLOOKUP($A133, 'E4 TB Allocation Details'!$A$18:$L$205, MATCH("A &amp; G ID", 'E4 TB Allocation Details'!$A$18:$L$18, 0),FALSE), 'E2 Allocators'!$B$15:$W$361, MATCH('O5 Details by Class &amp; Accounts'!CJ$18, 'E2 Allocators'!$B$15:$W$15, 0),FALSE)*$E133), 0, VLOOKUP(VLOOKUP($A133, 'E4 TB Allocation Details'!$A$18:$L$205, MATCH("A &amp; G ID", 'E4 TB Allocation Details'!$A$18:$L$18, 0),FALSE), 'E2 Allocators'!$B$15:$W$361, MATCH('O5 Details by Class &amp; Accounts'!CJ$18, 'E2 Allocators'!$B$15:$W$15, 0),FALSE)*$E133)</f>
        <v>0</v>
      </c>
      <c r="CK133" s="1412">
        <f ca="1">IF(ISERROR(VLOOKUP(VLOOKUP($A133, 'E4 TB Allocation Details'!$A$18:$L$205, MATCH("A &amp; G ID", 'E4 TB Allocation Details'!$A$18:$L$18, 0),FALSE), 'E2 Allocators'!$B$15:$W$361, MATCH('O5 Details by Class &amp; Accounts'!CK$18, 'E2 Allocators'!$B$15:$W$15, 0),FALSE)*$E133), 0, VLOOKUP(VLOOKUP($A133, 'E4 TB Allocation Details'!$A$18:$L$205, MATCH("A &amp; G ID", 'E4 TB Allocation Details'!$A$18:$L$18, 0),FALSE), 'E2 Allocators'!$B$15:$W$361, MATCH('O5 Details by Class &amp; Accounts'!CK$18, 'E2 Allocators'!$B$15:$W$15, 0),FALSE)*$E133)</f>
        <v>0</v>
      </c>
      <c r="CL133" s="1412">
        <f ca="1">IF(ISERROR(VLOOKUP(VLOOKUP($A133, 'E4 TB Allocation Details'!$A$18:$L$205, MATCH("A &amp; G ID", 'E4 TB Allocation Details'!$A$18:$L$18, 0),FALSE), 'E2 Allocators'!$B$15:$W$361, MATCH('O5 Details by Class &amp; Accounts'!CL$18, 'E2 Allocators'!$B$15:$W$15, 0),FALSE)*$E133), 0, VLOOKUP(VLOOKUP($A133, 'E4 TB Allocation Details'!$A$18:$L$205, MATCH("A &amp; G ID", 'E4 TB Allocation Details'!$A$18:$L$18, 0),FALSE), 'E2 Allocators'!$B$15:$W$361, MATCH('O5 Details by Class &amp; Accounts'!CL$18, 'E2 Allocators'!$B$15:$W$15, 0),FALSE)*$E133)</f>
        <v>0</v>
      </c>
      <c r="CM133" s="1412">
        <f ca="1">IF(ISERROR(VLOOKUP(VLOOKUP($A133, 'E4 TB Allocation Details'!$A$18:$L$205, MATCH("A &amp; G ID", 'E4 TB Allocation Details'!$A$18:$L$18, 0),FALSE), 'E2 Allocators'!$B$15:$W$361, MATCH('O5 Details by Class &amp; Accounts'!CM$18, 'E2 Allocators'!$B$15:$W$15, 0),FALSE)*$E133), 0, VLOOKUP(VLOOKUP($A133, 'E4 TB Allocation Details'!$A$18:$L$205, MATCH("A &amp; G ID", 'E4 TB Allocation Details'!$A$18:$L$18, 0),FALSE), 'E2 Allocators'!$B$15:$W$361, MATCH('O5 Details by Class &amp; Accounts'!CM$18, 'E2 Allocators'!$B$15:$W$15, 0),FALSE)*$E133)</f>
        <v>0</v>
      </c>
      <c r="CN133" s="1412">
        <f t="shared" si="35"/>
        <v>0</v>
      </c>
      <c r="CO133" s="1792">
        <f t="shared" si="36"/>
        <v>0</v>
      </c>
      <c r="CQ133" s="2087">
        <v>1850</v>
      </c>
    </row>
    <row r="134" spans="1:95" s="81" customFormat="1" ht="25.5">
      <c r="A134" s="1177">
        <v>5040</v>
      </c>
      <c r="B134" s="1176" t="s">
        <v>342</v>
      </c>
      <c r="C134" s="1789">
        <f ca="1">IF(ISERROR(VLOOKUP($A134,'I3 TB Data'!$A$23:$H$458,MATCH('O5 Details by Class &amp; Accounts'!$C$18, 'I3 TB Data'!$A$23:$H$23,0),0)), 0, VLOOKUP($A134,'I3 TB Data'!$A$23:$H$458,MATCH('O5 Details by Class &amp; Accounts'!$C$18,'I3 TB Data'!$A$23:$H$23,0),0))</f>
        <v>0</v>
      </c>
      <c r="D134" s="1790"/>
      <c r="E134" s="1789">
        <f t="shared" si="24"/>
        <v>0</v>
      </c>
      <c r="F134" s="1791">
        <f ca="1">IF(ISERROR(VLOOKUP($A134, 'E1 Categorization'!A33:E122, MATCH("Customer Component", 'E1 Categorization'!$A$33:$E$33,0), 0)), 0, IF(VLOOKUP($A134, 'E1 Categorization'!A33:E122, MATCH("Customer Component", 'E1 Categorization'!$A$33:$E$33,0), 0)=0, 'O5 Details by Class &amp; Accounts'!$E134, IF(AND(VLOOKUP($A134, 'E1 Categorization'!A33:E122, MATCH("Customer Component", 'E1 Categorization'!$A$33:$E$33,0), 0) &gt;0, VLOOKUP($A134, 'E1 Categorization'!A33:E122, MATCH("Customer Component", 'E1 Categorization'!$A$33:$E$33,0), 0)&lt;1), 'O5 Details by Class &amp; Accounts'!$E134*(1-VLOOKUP($A134, 'E1 Categorization'!A33:E122, MATCH("Customer Component", 'E1 Categorization'!$A$33:$E$33,0), 0)), 0)))</f>
        <v>0</v>
      </c>
      <c r="G134" s="1791">
        <f ca="1">IF(ISERROR(VLOOKUP($A134, 'E1 Categorization'!A33:E122, MATCH("Customer Component", 'E1 Categorization'!$A$33:$E$33,0), 0)),0, IF(VLOOKUP($A134, 'E1 Categorization'!A33:E122, MATCH("Customer Component", 'E1 Categorization'!$A$33:$E$33,0), 0)=0, 0, IF(AND(VLOOKUP($A134, 'E1 Categorization'!A33:E122, MATCH("Customer Component", 'E1 Categorization'!$A$33:$E$33,0), 0) &gt;0, VLOOKUP($A134, 'E1 Categorization'!A33:E122, MATCH("Customer Component", 'E1 Categorization'!$A$33:$E$33,0), 0)&lt;1), 'O5 Details by Class &amp; Accounts'!$E134*(VLOOKUP($A134, 'E1 Categorization'!A33:E122, MATCH("Customer Component", 'E1 Categorization'!$A$33:$E$33,0), 0)), 'O5 Details by Class &amp; Accounts'!$E134)))</f>
        <v>0</v>
      </c>
      <c r="H134" s="1412">
        <f t="shared" si="31"/>
        <v>0</v>
      </c>
      <c r="I134" s="1412">
        <f ca="1">IF(ISERROR(VLOOKUP(VLOOKUP($A134, 'E4 TB Allocation Details'!$A$18:$L$205, MATCH("Demand ID", 'E4 TB Allocation Details'!$A$18:$L$18, 0),FALSE), 'E2 Allocators'!$B$15:$W$361, MATCH('O5 Details by Class &amp; Accounts'!I$18, 'E2 Allocators'!$B$15:$W$15, 0),FALSE)*$F134), 0, VLOOKUP(VLOOKUP($A134, 'E4 TB Allocation Details'!$A$18:$L$205, MATCH("Demand ID", 'E4 TB Allocation Details'!$A$18:$L$18, 0),FALSE), 'E2 Allocators'!$B$15:$W$361, MATCH('O5 Details by Class &amp; Accounts'!I$18, 'E2 Allocators'!$B$15:$W$15, 0),FALSE)*$F134)</f>
        <v>0</v>
      </c>
      <c r="J134" s="1412">
        <f ca="1">IF(ISERROR(VLOOKUP(VLOOKUP($A134, 'E4 TB Allocation Details'!$A$18:$L$205, MATCH("Demand ID", 'E4 TB Allocation Details'!$A$18:$L$18, 0),FALSE), 'E2 Allocators'!$B$15:$W$361, MATCH('O5 Details by Class &amp; Accounts'!J$18, 'E2 Allocators'!$B$15:$W$15, 0),FALSE)*$F134), 0, VLOOKUP(VLOOKUP($A134, 'E4 TB Allocation Details'!$A$18:$L$205, MATCH("Demand ID", 'E4 TB Allocation Details'!$A$18:$L$18, 0),FALSE), 'E2 Allocators'!$B$15:$W$361, MATCH('O5 Details by Class &amp; Accounts'!J$18, 'E2 Allocators'!$B$15:$W$15, 0),FALSE)*$F134)</f>
        <v>0</v>
      </c>
      <c r="K134" s="1412">
        <f ca="1">IF(ISERROR(VLOOKUP(VLOOKUP($A134, 'E4 TB Allocation Details'!$A$18:$L$205, MATCH("Demand ID", 'E4 TB Allocation Details'!$A$18:$L$18, 0),FALSE), 'E2 Allocators'!$B$15:$W$361, MATCH('O5 Details by Class &amp; Accounts'!K$18, 'E2 Allocators'!$B$15:$W$15, 0),FALSE)*$F134), 0, VLOOKUP(VLOOKUP($A134, 'E4 TB Allocation Details'!$A$18:$L$205, MATCH("Demand ID", 'E4 TB Allocation Details'!$A$18:$L$18, 0),FALSE), 'E2 Allocators'!$B$15:$W$361, MATCH('O5 Details by Class &amp; Accounts'!K$18, 'E2 Allocators'!$B$15:$W$15, 0),FALSE)*$F134)</f>
        <v>0</v>
      </c>
      <c r="L134" s="1412">
        <f ca="1">IF(ISERROR(VLOOKUP(VLOOKUP($A134, 'E4 TB Allocation Details'!$A$18:$L$205, MATCH("Demand ID", 'E4 TB Allocation Details'!$A$18:$L$18, 0),FALSE), 'E2 Allocators'!$B$15:$W$361, MATCH('O5 Details by Class &amp; Accounts'!L$18, 'E2 Allocators'!$B$15:$W$15, 0),FALSE)*$F134), 0, VLOOKUP(VLOOKUP($A134, 'E4 TB Allocation Details'!$A$18:$L$205, MATCH("Demand ID", 'E4 TB Allocation Details'!$A$18:$L$18, 0),FALSE), 'E2 Allocators'!$B$15:$W$361, MATCH('O5 Details by Class &amp; Accounts'!L$18, 'E2 Allocators'!$B$15:$W$15, 0),FALSE)*$F134)</f>
        <v>0</v>
      </c>
      <c r="M134" s="1412">
        <f ca="1">IF(ISERROR(VLOOKUP(VLOOKUP($A134, 'E4 TB Allocation Details'!$A$18:$L$205, MATCH("Demand ID", 'E4 TB Allocation Details'!$A$18:$L$18, 0),FALSE), 'E2 Allocators'!$B$15:$W$361, MATCH('O5 Details by Class &amp; Accounts'!M$18, 'E2 Allocators'!$B$15:$W$15, 0),FALSE)*$F134), 0, VLOOKUP(VLOOKUP($A134, 'E4 TB Allocation Details'!$A$18:$L$205, MATCH("Demand ID", 'E4 TB Allocation Details'!$A$18:$L$18, 0),FALSE), 'E2 Allocators'!$B$15:$W$361, MATCH('O5 Details by Class &amp; Accounts'!M$18, 'E2 Allocators'!$B$15:$W$15, 0),FALSE)*$F134)</f>
        <v>0</v>
      </c>
      <c r="N134" s="1412">
        <f ca="1">IF(ISERROR(VLOOKUP(VLOOKUP($A134, 'E4 TB Allocation Details'!$A$18:$L$205, MATCH("Demand ID", 'E4 TB Allocation Details'!$A$18:$L$18, 0),FALSE), 'E2 Allocators'!$B$15:$W$361, MATCH('O5 Details by Class &amp; Accounts'!N$18, 'E2 Allocators'!$B$15:$W$15, 0),FALSE)*$F134), 0, VLOOKUP(VLOOKUP($A134, 'E4 TB Allocation Details'!$A$18:$L$205, MATCH("Demand ID", 'E4 TB Allocation Details'!$A$18:$L$18, 0),FALSE), 'E2 Allocators'!$B$15:$W$361, MATCH('O5 Details by Class &amp; Accounts'!N$18, 'E2 Allocators'!$B$15:$W$15, 0),FALSE)*$F134)</f>
        <v>0</v>
      </c>
      <c r="O134" s="1412">
        <f ca="1">IF(ISERROR(VLOOKUP(VLOOKUP($A134, 'E4 TB Allocation Details'!$A$18:$L$205, MATCH("Demand ID", 'E4 TB Allocation Details'!$A$18:$L$18, 0),FALSE), 'E2 Allocators'!$B$15:$W$361, MATCH('O5 Details by Class &amp; Accounts'!O$18, 'E2 Allocators'!$B$15:$W$15, 0),FALSE)*$F134), 0, VLOOKUP(VLOOKUP($A134, 'E4 TB Allocation Details'!$A$18:$L$205, MATCH("Demand ID", 'E4 TB Allocation Details'!$A$18:$L$18, 0),FALSE), 'E2 Allocators'!$B$15:$W$361, MATCH('O5 Details by Class &amp; Accounts'!O$18, 'E2 Allocators'!$B$15:$W$15, 0),FALSE)*$F134)</f>
        <v>0</v>
      </c>
      <c r="P134" s="1412">
        <f ca="1">IF(ISERROR(VLOOKUP(VLOOKUP($A134, 'E4 TB Allocation Details'!$A$18:$L$205, MATCH("Demand ID", 'E4 TB Allocation Details'!$A$18:$L$18, 0),FALSE), 'E2 Allocators'!$B$15:$W$361, MATCH('O5 Details by Class &amp; Accounts'!P$18, 'E2 Allocators'!$B$15:$W$15, 0),FALSE)*$F134), 0, VLOOKUP(VLOOKUP($A134, 'E4 TB Allocation Details'!$A$18:$L$205, MATCH("Demand ID", 'E4 TB Allocation Details'!$A$18:$L$18, 0),FALSE), 'E2 Allocators'!$B$15:$W$361, MATCH('O5 Details by Class &amp; Accounts'!P$18, 'E2 Allocators'!$B$15:$W$15, 0),FALSE)*$F134)</f>
        <v>0</v>
      </c>
      <c r="Q134" s="1412">
        <f ca="1">IF(ISERROR(VLOOKUP(VLOOKUP($A134, 'E4 TB Allocation Details'!$A$18:$L$205, MATCH("Demand ID", 'E4 TB Allocation Details'!$A$18:$L$18, 0),FALSE), 'E2 Allocators'!$B$15:$W$361, MATCH('O5 Details by Class &amp; Accounts'!Q$18, 'E2 Allocators'!$B$15:$W$15, 0),FALSE)*$F134), 0, VLOOKUP(VLOOKUP($A134, 'E4 TB Allocation Details'!$A$18:$L$205, MATCH("Demand ID", 'E4 TB Allocation Details'!$A$18:$L$18, 0),FALSE), 'E2 Allocators'!$B$15:$W$361, MATCH('O5 Details by Class &amp; Accounts'!Q$18, 'E2 Allocators'!$B$15:$W$15, 0),FALSE)*$F134)</f>
        <v>0</v>
      </c>
      <c r="R134" s="1412">
        <f ca="1">IF(ISERROR(VLOOKUP(VLOOKUP($A134, 'E4 TB Allocation Details'!$A$18:$L$205, MATCH("Demand ID", 'E4 TB Allocation Details'!$A$18:$L$18, 0),FALSE), 'E2 Allocators'!$B$15:$W$361, MATCH('O5 Details by Class &amp; Accounts'!R$18, 'E2 Allocators'!$B$15:$W$15, 0),FALSE)*$F134), 0, VLOOKUP(VLOOKUP($A134, 'E4 TB Allocation Details'!$A$18:$L$205, MATCH("Demand ID", 'E4 TB Allocation Details'!$A$18:$L$18, 0),FALSE), 'E2 Allocators'!$B$15:$W$361, MATCH('O5 Details by Class &amp; Accounts'!R$18, 'E2 Allocators'!$B$15:$W$15, 0),FALSE)*$F134)</f>
        <v>0</v>
      </c>
      <c r="S134" s="1412">
        <f ca="1">IF(ISERROR(VLOOKUP(VLOOKUP($A134, 'E4 TB Allocation Details'!$A$18:$L$205, MATCH("Demand ID", 'E4 TB Allocation Details'!$A$18:$L$18, 0),FALSE), 'E2 Allocators'!$B$15:$W$361, MATCH('O5 Details by Class &amp; Accounts'!S$18, 'E2 Allocators'!$B$15:$W$15, 0),FALSE)*$F134), 0, VLOOKUP(VLOOKUP($A134, 'E4 TB Allocation Details'!$A$18:$L$205, MATCH("Demand ID", 'E4 TB Allocation Details'!$A$18:$L$18, 0),FALSE), 'E2 Allocators'!$B$15:$W$361, MATCH('O5 Details by Class &amp; Accounts'!S$18, 'E2 Allocators'!$B$15:$W$15, 0),FALSE)*$F134)</f>
        <v>0</v>
      </c>
      <c r="T134" s="1412">
        <f ca="1">IF(ISERROR(VLOOKUP(VLOOKUP($A134, 'E4 TB Allocation Details'!$A$18:$L$205, MATCH("Demand ID", 'E4 TB Allocation Details'!$A$18:$L$18, 0),FALSE), 'E2 Allocators'!$B$15:$W$361, MATCH('O5 Details by Class &amp; Accounts'!T$18, 'E2 Allocators'!$B$15:$W$15, 0),FALSE)*$F134), 0, VLOOKUP(VLOOKUP($A134, 'E4 TB Allocation Details'!$A$18:$L$205, MATCH("Demand ID", 'E4 TB Allocation Details'!$A$18:$L$18, 0),FALSE), 'E2 Allocators'!$B$15:$W$361, MATCH('O5 Details by Class &amp; Accounts'!T$18, 'E2 Allocators'!$B$15:$W$15, 0),FALSE)*$F134)</f>
        <v>0</v>
      </c>
      <c r="U134" s="1412">
        <f ca="1">IF(ISERROR(VLOOKUP(VLOOKUP($A134, 'E4 TB Allocation Details'!$A$18:$L$205, MATCH("Demand ID", 'E4 TB Allocation Details'!$A$18:$L$18, 0),FALSE), 'E2 Allocators'!$B$15:$W$361, MATCH('O5 Details by Class &amp; Accounts'!U$18, 'E2 Allocators'!$B$15:$W$15, 0),FALSE)*$F134), 0, VLOOKUP(VLOOKUP($A134, 'E4 TB Allocation Details'!$A$18:$L$205, MATCH("Demand ID", 'E4 TB Allocation Details'!$A$18:$L$18, 0),FALSE), 'E2 Allocators'!$B$15:$W$361, MATCH('O5 Details by Class &amp; Accounts'!U$18, 'E2 Allocators'!$B$15:$W$15, 0),FALSE)*$F134)</f>
        <v>0</v>
      </c>
      <c r="V134" s="1412">
        <f ca="1">IF(ISERROR(VLOOKUP(VLOOKUP($A134, 'E4 TB Allocation Details'!$A$18:$L$205, MATCH("Demand ID", 'E4 TB Allocation Details'!$A$18:$L$18, 0),FALSE), 'E2 Allocators'!$B$15:$W$361, MATCH('O5 Details by Class &amp; Accounts'!V$18, 'E2 Allocators'!$B$15:$W$15, 0),FALSE)*$F134), 0, VLOOKUP(VLOOKUP($A134, 'E4 TB Allocation Details'!$A$18:$L$205, MATCH("Demand ID", 'E4 TB Allocation Details'!$A$18:$L$18, 0),FALSE), 'E2 Allocators'!$B$15:$W$361, MATCH('O5 Details by Class &amp; Accounts'!V$18, 'E2 Allocators'!$B$15:$W$15, 0),FALSE)*$F134)</f>
        <v>0</v>
      </c>
      <c r="W134" s="1412">
        <f ca="1">IF(ISERROR(VLOOKUP(VLOOKUP($A134, 'E4 TB Allocation Details'!$A$18:$L$205, MATCH("Demand ID", 'E4 TB Allocation Details'!$A$18:$L$18, 0),FALSE), 'E2 Allocators'!$B$15:$W$361, MATCH('O5 Details by Class &amp; Accounts'!W$18, 'E2 Allocators'!$B$15:$W$15, 0),FALSE)*$F134), 0, VLOOKUP(VLOOKUP($A134, 'E4 TB Allocation Details'!$A$18:$L$205, MATCH("Demand ID", 'E4 TB Allocation Details'!$A$18:$L$18, 0),FALSE), 'E2 Allocators'!$B$15:$W$361, MATCH('O5 Details by Class &amp; Accounts'!W$18, 'E2 Allocators'!$B$15:$W$15, 0),FALSE)*$F134)</f>
        <v>0</v>
      </c>
      <c r="X134" s="1412">
        <f ca="1">IF(ISERROR(VLOOKUP(VLOOKUP($A134, 'E4 TB Allocation Details'!$A$18:$L$205, MATCH("Demand ID", 'E4 TB Allocation Details'!$A$18:$L$18, 0),FALSE), 'E2 Allocators'!$B$15:$W$361, MATCH('O5 Details by Class &amp; Accounts'!X$18, 'E2 Allocators'!$B$15:$W$15, 0),FALSE)*$F134), 0, VLOOKUP(VLOOKUP($A134, 'E4 TB Allocation Details'!$A$18:$L$205, MATCH("Demand ID", 'E4 TB Allocation Details'!$A$18:$L$18, 0),FALSE), 'E2 Allocators'!$B$15:$W$361, MATCH('O5 Details by Class &amp; Accounts'!X$18, 'E2 Allocators'!$B$15:$W$15, 0),FALSE)*$F134)</f>
        <v>0</v>
      </c>
      <c r="Y134" s="1412">
        <f ca="1">IF(ISERROR(VLOOKUP(VLOOKUP($A134, 'E4 TB Allocation Details'!$A$18:$L$205, MATCH("Demand ID", 'E4 TB Allocation Details'!$A$18:$L$18, 0),FALSE), 'E2 Allocators'!$B$15:$W$361, MATCH('O5 Details by Class &amp; Accounts'!Y$18, 'E2 Allocators'!$B$15:$W$15, 0),FALSE)*$F134), 0, VLOOKUP(VLOOKUP($A134, 'E4 TB Allocation Details'!$A$18:$L$205, MATCH("Demand ID", 'E4 TB Allocation Details'!$A$18:$L$18, 0),FALSE), 'E2 Allocators'!$B$15:$W$361, MATCH('O5 Details by Class &amp; Accounts'!Y$18, 'E2 Allocators'!$B$15:$W$15, 0),FALSE)*$F134)</f>
        <v>0</v>
      </c>
      <c r="Z134" s="1412">
        <f ca="1">IF(ISERROR(VLOOKUP(VLOOKUP($A134, 'E4 TB Allocation Details'!$A$18:$L$205, MATCH("Demand ID", 'E4 TB Allocation Details'!$A$18:$L$18, 0),FALSE), 'E2 Allocators'!$B$15:$W$361, MATCH('O5 Details by Class &amp; Accounts'!Z$18, 'E2 Allocators'!$B$15:$W$15, 0),FALSE)*$F134), 0, VLOOKUP(VLOOKUP($A134, 'E4 TB Allocation Details'!$A$18:$L$205, MATCH("Demand ID", 'E4 TB Allocation Details'!$A$18:$L$18, 0),FALSE), 'E2 Allocators'!$B$15:$W$361, MATCH('O5 Details by Class &amp; Accounts'!Z$18, 'E2 Allocators'!$B$15:$W$15, 0),FALSE)*$F134)</f>
        <v>0</v>
      </c>
      <c r="AA134" s="1412">
        <f ca="1">IF(ISERROR(VLOOKUP(VLOOKUP($A134, 'E4 TB Allocation Details'!$A$18:$L$205, MATCH("Demand ID", 'E4 TB Allocation Details'!$A$18:$L$18, 0),FALSE), 'E2 Allocators'!$B$15:$W$361, MATCH('O5 Details by Class &amp; Accounts'!AA$18, 'E2 Allocators'!$B$15:$W$15, 0),FALSE)*$F134), 0, VLOOKUP(VLOOKUP($A134, 'E4 TB Allocation Details'!$A$18:$L$205, MATCH("Demand ID", 'E4 TB Allocation Details'!$A$18:$L$18, 0),FALSE), 'E2 Allocators'!$B$15:$W$361, MATCH('O5 Details by Class &amp; Accounts'!AA$18, 'E2 Allocators'!$B$15:$W$15, 0),FALSE)*$F134)</f>
        <v>0</v>
      </c>
      <c r="AB134" s="1412">
        <f ca="1">IF(ISERROR(VLOOKUP(VLOOKUP($A134, 'E4 TB Allocation Details'!$A$18:$L$205, MATCH("Demand ID", 'E4 TB Allocation Details'!$A$18:$L$18, 0),FALSE), 'E2 Allocators'!$B$15:$W$361, MATCH('O5 Details by Class &amp; Accounts'!AB$18, 'E2 Allocators'!$B$15:$W$15, 0),FALSE)*$F134), 0, VLOOKUP(VLOOKUP($A134, 'E4 TB Allocation Details'!$A$18:$L$205, MATCH("Demand ID", 'E4 TB Allocation Details'!$A$18:$L$18, 0),FALSE), 'E2 Allocators'!$B$15:$W$361, MATCH('O5 Details by Class &amp; Accounts'!AB$18, 'E2 Allocators'!$B$15:$W$15, 0),FALSE)*$F134)</f>
        <v>0</v>
      </c>
      <c r="AC134" s="1412">
        <f t="shared" si="32"/>
        <v>0</v>
      </c>
      <c r="AD134" s="1412">
        <f ca="1">IF(ISERROR(VLOOKUP(VLOOKUP($A134, 'E4 TB Allocation Details'!$A$18:$L$205, MATCH("Customer ID", 'E4 TB Allocation Details'!$A$18:$L$18, 0),FALSE), 'E2 Allocators'!$B$15:$W$361, MATCH('O5 Details by Class &amp; Accounts'!AD$18, 'E2 Allocators'!$B$15:$W$15, 0),FALSE)*$G134), 0, VLOOKUP(VLOOKUP($A134, 'E4 TB Allocation Details'!$A$18:$L$205, MATCH("Customer ID", 'E4 TB Allocation Details'!$A$18:$L$18, 0),FALSE), 'E2 Allocators'!$B$15:$W$361, MATCH('O5 Details by Class &amp; Accounts'!AD$18, 'E2 Allocators'!$B$15:$W$15, 0),FALSE)*$G134)</f>
        <v>0</v>
      </c>
      <c r="AE134" s="1412">
        <f ca="1">IF(ISERROR(VLOOKUP(VLOOKUP($A134, 'E4 TB Allocation Details'!$A$18:$L$205, MATCH("Customer ID", 'E4 TB Allocation Details'!$A$18:$L$18, 0),FALSE), 'E2 Allocators'!$B$15:$W$361, MATCH('O5 Details by Class &amp; Accounts'!AE$18, 'E2 Allocators'!$B$15:$W$15, 0),FALSE)*$G134), 0, VLOOKUP(VLOOKUP($A134, 'E4 TB Allocation Details'!$A$18:$L$205, MATCH("Customer ID", 'E4 TB Allocation Details'!$A$18:$L$18, 0),FALSE), 'E2 Allocators'!$B$15:$W$361, MATCH('O5 Details by Class &amp; Accounts'!AE$18, 'E2 Allocators'!$B$15:$W$15, 0),FALSE)*$G134)</f>
        <v>0</v>
      </c>
      <c r="AF134" s="1412">
        <f ca="1">IF(ISERROR(VLOOKUP(VLOOKUP($A134, 'E4 TB Allocation Details'!$A$18:$L$205, MATCH("Customer ID", 'E4 TB Allocation Details'!$A$18:$L$18, 0),FALSE), 'E2 Allocators'!$B$15:$W$361, MATCH('O5 Details by Class &amp; Accounts'!AF$18, 'E2 Allocators'!$B$15:$W$15, 0),FALSE)*$G134), 0, VLOOKUP(VLOOKUP($A134, 'E4 TB Allocation Details'!$A$18:$L$205, MATCH("Customer ID", 'E4 TB Allocation Details'!$A$18:$L$18, 0),FALSE), 'E2 Allocators'!$B$15:$W$361, MATCH('O5 Details by Class &amp; Accounts'!AF$18, 'E2 Allocators'!$B$15:$W$15, 0),FALSE)*$G134)</f>
        <v>0</v>
      </c>
      <c r="AG134" s="1412">
        <f ca="1">IF(ISERROR(VLOOKUP(VLOOKUP($A134, 'E4 TB Allocation Details'!$A$18:$L$205, MATCH("Customer ID", 'E4 TB Allocation Details'!$A$18:$L$18, 0),FALSE), 'E2 Allocators'!$B$15:$W$361, MATCH('O5 Details by Class &amp; Accounts'!AG$18, 'E2 Allocators'!$B$15:$W$15, 0),FALSE)*$G134), 0, VLOOKUP(VLOOKUP($A134, 'E4 TB Allocation Details'!$A$18:$L$205, MATCH("Customer ID", 'E4 TB Allocation Details'!$A$18:$L$18, 0),FALSE), 'E2 Allocators'!$B$15:$W$361, MATCH('O5 Details by Class &amp; Accounts'!AG$18, 'E2 Allocators'!$B$15:$W$15, 0),FALSE)*$G134)</f>
        <v>0</v>
      </c>
      <c r="AH134" s="1412">
        <f ca="1">IF(ISERROR(VLOOKUP(VLOOKUP($A134, 'E4 TB Allocation Details'!$A$18:$L$205, MATCH("Customer ID", 'E4 TB Allocation Details'!$A$18:$L$18, 0),FALSE), 'E2 Allocators'!$B$15:$W$361, MATCH('O5 Details by Class &amp; Accounts'!AH$18, 'E2 Allocators'!$B$15:$W$15, 0),FALSE)*$G134), 0, VLOOKUP(VLOOKUP($A134, 'E4 TB Allocation Details'!$A$18:$L$205, MATCH("Customer ID", 'E4 TB Allocation Details'!$A$18:$L$18, 0),FALSE), 'E2 Allocators'!$B$15:$W$361, MATCH('O5 Details by Class &amp; Accounts'!AH$18, 'E2 Allocators'!$B$15:$W$15, 0),FALSE)*$G134)</f>
        <v>0</v>
      </c>
      <c r="AI134" s="1412">
        <f ca="1">IF(ISERROR(VLOOKUP(VLOOKUP($A134, 'E4 TB Allocation Details'!$A$18:$L$205, MATCH("Customer ID", 'E4 TB Allocation Details'!$A$18:$L$18, 0),FALSE), 'E2 Allocators'!$B$15:$W$361, MATCH('O5 Details by Class &amp; Accounts'!AI$18, 'E2 Allocators'!$B$15:$W$15, 0),FALSE)*$G134), 0, VLOOKUP(VLOOKUP($A134, 'E4 TB Allocation Details'!$A$18:$L$205, MATCH("Customer ID", 'E4 TB Allocation Details'!$A$18:$L$18, 0),FALSE), 'E2 Allocators'!$B$15:$W$361, MATCH('O5 Details by Class &amp; Accounts'!AI$18, 'E2 Allocators'!$B$15:$W$15, 0),FALSE)*$G134)</f>
        <v>0</v>
      </c>
      <c r="AJ134" s="1412">
        <f ca="1">IF(ISERROR(VLOOKUP(VLOOKUP($A134, 'E4 TB Allocation Details'!$A$18:$L$205, MATCH("Customer ID", 'E4 TB Allocation Details'!$A$18:$L$18, 0),FALSE), 'E2 Allocators'!$B$15:$W$361, MATCH('O5 Details by Class &amp; Accounts'!AJ$18, 'E2 Allocators'!$B$15:$W$15, 0),FALSE)*$G134), 0, VLOOKUP(VLOOKUP($A134, 'E4 TB Allocation Details'!$A$18:$L$205, MATCH("Customer ID", 'E4 TB Allocation Details'!$A$18:$L$18, 0),FALSE), 'E2 Allocators'!$B$15:$W$361, MATCH('O5 Details by Class &amp; Accounts'!AJ$18, 'E2 Allocators'!$B$15:$W$15, 0),FALSE)*$G134)</f>
        <v>0</v>
      </c>
      <c r="AK134" s="1412">
        <f ca="1">IF(ISERROR(VLOOKUP(VLOOKUP($A134, 'E4 TB Allocation Details'!$A$18:$L$205, MATCH("Customer ID", 'E4 TB Allocation Details'!$A$18:$L$18, 0),FALSE), 'E2 Allocators'!$B$15:$W$361, MATCH('O5 Details by Class &amp; Accounts'!AK$18, 'E2 Allocators'!$B$15:$W$15, 0),FALSE)*$G134), 0, VLOOKUP(VLOOKUP($A134, 'E4 TB Allocation Details'!$A$18:$L$205, MATCH("Customer ID", 'E4 TB Allocation Details'!$A$18:$L$18, 0),FALSE), 'E2 Allocators'!$B$15:$W$361, MATCH('O5 Details by Class &amp; Accounts'!AK$18, 'E2 Allocators'!$B$15:$W$15, 0),FALSE)*$G134)</f>
        <v>0</v>
      </c>
      <c r="AL134" s="1412">
        <f ca="1">IF(ISERROR(VLOOKUP(VLOOKUP($A134, 'E4 TB Allocation Details'!$A$18:$L$205, MATCH("Customer ID", 'E4 TB Allocation Details'!$A$18:$L$18, 0),FALSE), 'E2 Allocators'!$B$15:$W$361, MATCH('O5 Details by Class &amp; Accounts'!AL$18, 'E2 Allocators'!$B$15:$W$15, 0),FALSE)*$G134), 0, VLOOKUP(VLOOKUP($A134, 'E4 TB Allocation Details'!$A$18:$L$205, MATCH("Customer ID", 'E4 TB Allocation Details'!$A$18:$L$18, 0),FALSE), 'E2 Allocators'!$B$15:$W$361, MATCH('O5 Details by Class &amp; Accounts'!AL$18, 'E2 Allocators'!$B$15:$W$15, 0),FALSE)*$G134)</f>
        <v>0</v>
      </c>
      <c r="AM134" s="1412">
        <f ca="1">IF(ISERROR(VLOOKUP(VLOOKUP($A134, 'E4 TB Allocation Details'!$A$18:$L$205, MATCH("Customer ID", 'E4 TB Allocation Details'!$A$18:$L$18, 0),FALSE), 'E2 Allocators'!$B$15:$W$361, MATCH('O5 Details by Class &amp; Accounts'!AM$18, 'E2 Allocators'!$B$15:$W$15, 0),FALSE)*$G134), 0, VLOOKUP(VLOOKUP($A134, 'E4 TB Allocation Details'!$A$18:$L$205, MATCH("Customer ID", 'E4 TB Allocation Details'!$A$18:$L$18, 0),FALSE), 'E2 Allocators'!$B$15:$W$361, MATCH('O5 Details by Class &amp; Accounts'!AM$18, 'E2 Allocators'!$B$15:$W$15, 0),FALSE)*$G134)</f>
        <v>0</v>
      </c>
      <c r="AN134" s="1412">
        <f ca="1">IF(ISERROR(VLOOKUP(VLOOKUP($A134, 'E4 TB Allocation Details'!$A$18:$L$205, MATCH("Customer ID", 'E4 TB Allocation Details'!$A$18:$L$18, 0),FALSE), 'E2 Allocators'!$B$15:$W$361, MATCH('O5 Details by Class &amp; Accounts'!AN$18, 'E2 Allocators'!$B$15:$W$15, 0),FALSE)*$G134), 0, VLOOKUP(VLOOKUP($A134, 'E4 TB Allocation Details'!$A$18:$L$205, MATCH("Customer ID", 'E4 TB Allocation Details'!$A$18:$L$18, 0),FALSE), 'E2 Allocators'!$B$15:$W$361, MATCH('O5 Details by Class &amp; Accounts'!AN$18, 'E2 Allocators'!$B$15:$W$15, 0),FALSE)*$G134)</f>
        <v>0</v>
      </c>
      <c r="AO134" s="1412">
        <f ca="1">IF(ISERROR(VLOOKUP(VLOOKUP($A134, 'E4 TB Allocation Details'!$A$18:$L$205, MATCH("Customer ID", 'E4 TB Allocation Details'!$A$18:$L$18, 0),FALSE), 'E2 Allocators'!$B$15:$W$361, MATCH('O5 Details by Class &amp; Accounts'!AO$18, 'E2 Allocators'!$B$15:$W$15, 0),FALSE)*$G134), 0, VLOOKUP(VLOOKUP($A134, 'E4 TB Allocation Details'!$A$18:$L$205, MATCH("Customer ID", 'E4 TB Allocation Details'!$A$18:$L$18, 0),FALSE), 'E2 Allocators'!$B$15:$W$361, MATCH('O5 Details by Class &amp; Accounts'!AO$18, 'E2 Allocators'!$B$15:$W$15, 0),FALSE)*$G134)</f>
        <v>0</v>
      </c>
      <c r="AP134" s="1412">
        <f ca="1">IF(ISERROR(VLOOKUP(VLOOKUP($A134, 'E4 TB Allocation Details'!$A$18:$L$205, MATCH("Customer ID", 'E4 TB Allocation Details'!$A$18:$L$18, 0),FALSE), 'E2 Allocators'!$B$15:$W$361, MATCH('O5 Details by Class &amp; Accounts'!AP$18, 'E2 Allocators'!$B$15:$W$15, 0),FALSE)*$G134), 0, VLOOKUP(VLOOKUP($A134, 'E4 TB Allocation Details'!$A$18:$L$205, MATCH("Customer ID", 'E4 TB Allocation Details'!$A$18:$L$18, 0),FALSE), 'E2 Allocators'!$B$15:$W$361, MATCH('O5 Details by Class &amp; Accounts'!AP$18, 'E2 Allocators'!$B$15:$W$15, 0),FALSE)*$G134)</f>
        <v>0</v>
      </c>
      <c r="AQ134" s="1412">
        <f ca="1">IF(ISERROR(VLOOKUP(VLOOKUP($A134, 'E4 TB Allocation Details'!$A$18:$L$205, MATCH("Customer ID", 'E4 TB Allocation Details'!$A$18:$L$18, 0),FALSE), 'E2 Allocators'!$B$15:$W$361, MATCH('O5 Details by Class &amp; Accounts'!AQ$18, 'E2 Allocators'!$B$15:$W$15, 0),FALSE)*$G134), 0, VLOOKUP(VLOOKUP($A134, 'E4 TB Allocation Details'!$A$18:$L$205, MATCH("Customer ID", 'E4 TB Allocation Details'!$A$18:$L$18, 0),FALSE), 'E2 Allocators'!$B$15:$W$361, MATCH('O5 Details by Class &amp; Accounts'!AQ$18, 'E2 Allocators'!$B$15:$W$15, 0),FALSE)*$G134)</f>
        <v>0</v>
      </c>
      <c r="AR134" s="1412">
        <f ca="1">IF(ISERROR(VLOOKUP(VLOOKUP($A134, 'E4 TB Allocation Details'!$A$18:$L$205, MATCH("Customer ID", 'E4 TB Allocation Details'!$A$18:$L$18, 0),FALSE), 'E2 Allocators'!$B$15:$W$361, MATCH('O5 Details by Class &amp; Accounts'!AR$18, 'E2 Allocators'!$B$15:$W$15, 0),FALSE)*$G134), 0, VLOOKUP(VLOOKUP($A134, 'E4 TB Allocation Details'!$A$18:$L$205, MATCH("Customer ID", 'E4 TB Allocation Details'!$A$18:$L$18, 0),FALSE), 'E2 Allocators'!$B$15:$W$361, MATCH('O5 Details by Class &amp; Accounts'!AR$18, 'E2 Allocators'!$B$15:$W$15, 0),FALSE)*$G134)</f>
        <v>0</v>
      </c>
      <c r="AS134" s="1412">
        <f ca="1">IF(ISERROR(VLOOKUP(VLOOKUP($A134, 'E4 TB Allocation Details'!$A$18:$L$205, MATCH("Customer ID", 'E4 TB Allocation Details'!$A$18:$L$18, 0),FALSE), 'E2 Allocators'!$B$15:$W$361, MATCH('O5 Details by Class &amp; Accounts'!AS$18, 'E2 Allocators'!$B$15:$W$15, 0),FALSE)*$G134), 0, VLOOKUP(VLOOKUP($A134, 'E4 TB Allocation Details'!$A$18:$L$205, MATCH("Customer ID", 'E4 TB Allocation Details'!$A$18:$L$18, 0),FALSE), 'E2 Allocators'!$B$15:$W$361, MATCH('O5 Details by Class &amp; Accounts'!AS$18, 'E2 Allocators'!$B$15:$W$15, 0),FALSE)*$G134)</f>
        <v>0</v>
      </c>
      <c r="AT134" s="1412">
        <f ca="1">IF(ISERROR(VLOOKUP(VLOOKUP($A134, 'E4 TB Allocation Details'!$A$18:$L$205, MATCH("Customer ID", 'E4 TB Allocation Details'!$A$18:$L$18, 0),FALSE), 'E2 Allocators'!$B$15:$W$361, MATCH('O5 Details by Class &amp; Accounts'!AT$18, 'E2 Allocators'!$B$15:$W$15, 0),FALSE)*$G134), 0, VLOOKUP(VLOOKUP($A134, 'E4 TB Allocation Details'!$A$18:$L$205, MATCH("Customer ID", 'E4 TB Allocation Details'!$A$18:$L$18, 0),FALSE), 'E2 Allocators'!$B$15:$W$361, MATCH('O5 Details by Class &amp; Accounts'!AT$18, 'E2 Allocators'!$B$15:$W$15, 0),FALSE)*$G134)</f>
        <v>0</v>
      </c>
      <c r="AU134" s="1412">
        <f ca="1">IF(ISERROR(VLOOKUP(VLOOKUP($A134, 'E4 TB Allocation Details'!$A$18:$L$205, MATCH("Customer ID", 'E4 TB Allocation Details'!$A$18:$L$18, 0),FALSE), 'E2 Allocators'!$B$15:$W$361, MATCH('O5 Details by Class &amp; Accounts'!AU$18, 'E2 Allocators'!$B$15:$W$15, 0),FALSE)*$G134), 0, VLOOKUP(VLOOKUP($A134, 'E4 TB Allocation Details'!$A$18:$L$205, MATCH("Customer ID", 'E4 TB Allocation Details'!$A$18:$L$18, 0),FALSE), 'E2 Allocators'!$B$15:$W$361, MATCH('O5 Details by Class &amp; Accounts'!AU$18, 'E2 Allocators'!$B$15:$W$15, 0),FALSE)*$G134)</f>
        <v>0</v>
      </c>
      <c r="AV134" s="1412">
        <f ca="1">IF(ISERROR(VLOOKUP(VLOOKUP($A134, 'E4 TB Allocation Details'!$A$18:$L$205, MATCH("Customer ID", 'E4 TB Allocation Details'!$A$18:$L$18, 0),FALSE), 'E2 Allocators'!$B$15:$W$361, MATCH('O5 Details by Class &amp; Accounts'!AV$18, 'E2 Allocators'!$B$15:$W$15, 0),FALSE)*$G134), 0, VLOOKUP(VLOOKUP($A134, 'E4 TB Allocation Details'!$A$18:$L$205, MATCH("Customer ID", 'E4 TB Allocation Details'!$A$18:$L$18, 0),FALSE), 'E2 Allocators'!$B$15:$W$361, MATCH('O5 Details by Class &amp; Accounts'!AV$18, 'E2 Allocators'!$B$15:$W$15, 0),FALSE)*$G134)</f>
        <v>0</v>
      </c>
      <c r="AW134" s="1412">
        <f ca="1">IF(ISERROR(VLOOKUP(VLOOKUP($A134, 'E4 TB Allocation Details'!$A$18:$L$205, MATCH("Customer ID", 'E4 TB Allocation Details'!$A$18:$L$18, 0),FALSE), 'E2 Allocators'!$B$15:$W$361, MATCH('O5 Details by Class &amp; Accounts'!AW$18, 'E2 Allocators'!$B$15:$W$15, 0),FALSE)*$G134), 0, VLOOKUP(VLOOKUP($A134, 'E4 TB Allocation Details'!$A$18:$L$205, MATCH("Customer ID", 'E4 TB Allocation Details'!$A$18:$L$18, 0),FALSE), 'E2 Allocators'!$B$15:$W$361, MATCH('O5 Details by Class &amp; Accounts'!AW$18, 'E2 Allocators'!$B$15:$W$15, 0),FALSE)*$G134)</f>
        <v>0</v>
      </c>
      <c r="AX134" s="1412">
        <f t="shared" si="33"/>
        <v>0</v>
      </c>
      <c r="AY134" s="1412">
        <f ca="1">IF(ISERROR(VLOOKUP(VLOOKUP($A134, 'E4 TB Allocation Details'!$A$18:$L$205, MATCH("Misc ID", 'E4 TB Allocation Details'!$A$18:$L$18, 0),FALSE), 'E2 Allocators'!$B$15:$W$361, MATCH('O5 Details by Class &amp; Accounts'!AY$18, 'E2 Allocators'!$B$15:$W$15, 0),FALSE)*$E134), 0, VLOOKUP(VLOOKUP($A134, 'E4 TB Allocation Details'!$A$18:$L$205, MATCH("Misc ID", 'E4 TB Allocation Details'!$A$18:$L$18, 0),FALSE), 'E2 Allocators'!$B$15:$W$361, MATCH('O5 Details by Class &amp; Accounts'!AY$18, 'E2 Allocators'!$B$15:$W$15, 0),FALSE)*$E134)</f>
        <v>0</v>
      </c>
      <c r="AZ134" s="1412">
        <f ca="1">IF(ISERROR(VLOOKUP(VLOOKUP($A134, 'E4 TB Allocation Details'!$A$18:$L$205, MATCH("Misc ID", 'E4 TB Allocation Details'!$A$18:$L$18, 0),FALSE), 'E2 Allocators'!$B$15:$W$361, MATCH('O5 Details by Class &amp; Accounts'!AZ$18, 'E2 Allocators'!$B$15:$W$15, 0),FALSE)*$E134), 0, VLOOKUP(VLOOKUP($A134, 'E4 TB Allocation Details'!$A$18:$L$205, MATCH("Misc ID", 'E4 TB Allocation Details'!$A$18:$L$18, 0),FALSE), 'E2 Allocators'!$B$15:$W$361, MATCH('O5 Details by Class &amp; Accounts'!AZ$18, 'E2 Allocators'!$B$15:$W$15, 0),FALSE)*$E134)</f>
        <v>0</v>
      </c>
      <c r="BA134" s="1412">
        <f ca="1">IF(ISERROR(VLOOKUP(VLOOKUP($A134, 'E4 TB Allocation Details'!$A$18:$L$205, MATCH("Misc ID", 'E4 TB Allocation Details'!$A$18:$L$18, 0),FALSE), 'E2 Allocators'!$B$15:$W$361, MATCH('O5 Details by Class &amp; Accounts'!BA$18, 'E2 Allocators'!$B$15:$W$15, 0),FALSE)*$E134), 0, VLOOKUP(VLOOKUP($A134, 'E4 TB Allocation Details'!$A$18:$L$205, MATCH("Misc ID", 'E4 TB Allocation Details'!$A$18:$L$18, 0),FALSE), 'E2 Allocators'!$B$15:$W$361, MATCH('O5 Details by Class &amp; Accounts'!BA$18, 'E2 Allocators'!$B$15:$W$15, 0),FALSE)*$E134)</f>
        <v>0</v>
      </c>
      <c r="BB134" s="1412">
        <f ca="1">IF(ISERROR(VLOOKUP(VLOOKUP($A134, 'E4 TB Allocation Details'!$A$18:$L$205, MATCH("Misc ID", 'E4 TB Allocation Details'!$A$18:$L$18, 0),FALSE), 'E2 Allocators'!$B$15:$W$361, MATCH('O5 Details by Class &amp; Accounts'!BB$18, 'E2 Allocators'!$B$15:$W$15, 0),FALSE)*$E134), 0, VLOOKUP(VLOOKUP($A134, 'E4 TB Allocation Details'!$A$18:$L$205, MATCH("Misc ID", 'E4 TB Allocation Details'!$A$18:$L$18, 0),FALSE), 'E2 Allocators'!$B$15:$W$361, MATCH('O5 Details by Class &amp; Accounts'!BB$18, 'E2 Allocators'!$B$15:$W$15, 0),FALSE)*$E134)</f>
        <v>0</v>
      </c>
      <c r="BC134" s="1412">
        <f ca="1">IF(ISERROR(VLOOKUP(VLOOKUP($A134, 'E4 TB Allocation Details'!$A$18:$L$205, MATCH("Misc ID", 'E4 TB Allocation Details'!$A$18:$L$18, 0),FALSE), 'E2 Allocators'!$B$15:$W$361, MATCH('O5 Details by Class &amp; Accounts'!BC$18, 'E2 Allocators'!$B$15:$W$15, 0),FALSE)*$E134), 0, VLOOKUP(VLOOKUP($A134, 'E4 TB Allocation Details'!$A$18:$L$205, MATCH("Misc ID", 'E4 TB Allocation Details'!$A$18:$L$18, 0),FALSE), 'E2 Allocators'!$B$15:$W$361, MATCH('O5 Details by Class &amp; Accounts'!BC$18, 'E2 Allocators'!$B$15:$W$15, 0),FALSE)*$E134)</f>
        <v>0</v>
      </c>
      <c r="BD134" s="1412">
        <f ca="1">IF(ISERROR(VLOOKUP(VLOOKUP($A134, 'E4 TB Allocation Details'!$A$18:$L$205, MATCH("Misc ID", 'E4 TB Allocation Details'!$A$18:$L$18, 0),FALSE), 'E2 Allocators'!$B$15:$W$361, MATCH('O5 Details by Class &amp; Accounts'!BD$18, 'E2 Allocators'!$B$15:$W$15, 0),FALSE)*$E134), 0, VLOOKUP(VLOOKUP($A134, 'E4 TB Allocation Details'!$A$18:$L$205, MATCH("Misc ID", 'E4 TB Allocation Details'!$A$18:$L$18, 0),FALSE), 'E2 Allocators'!$B$15:$W$361, MATCH('O5 Details by Class &amp; Accounts'!BD$18, 'E2 Allocators'!$B$15:$W$15, 0),FALSE)*$E134)</f>
        <v>0</v>
      </c>
      <c r="BE134" s="1412">
        <f ca="1">IF(ISERROR(VLOOKUP(VLOOKUP($A134, 'E4 TB Allocation Details'!$A$18:$L$205, MATCH("Misc ID", 'E4 TB Allocation Details'!$A$18:$L$18, 0),FALSE), 'E2 Allocators'!$B$15:$W$361, MATCH('O5 Details by Class &amp; Accounts'!BE$18, 'E2 Allocators'!$B$15:$W$15, 0),FALSE)*$E134), 0, VLOOKUP(VLOOKUP($A134, 'E4 TB Allocation Details'!$A$18:$L$205, MATCH("Misc ID", 'E4 TB Allocation Details'!$A$18:$L$18, 0),FALSE), 'E2 Allocators'!$B$15:$W$361, MATCH('O5 Details by Class &amp; Accounts'!BE$18, 'E2 Allocators'!$B$15:$W$15, 0),FALSE)*$E134)</f>
        <v>0</v>
      </c>
      <c r="BF134" s="1412">
        <f ca="1">IF(ISERROR(VLOOKUP(VLOOKUP($A134, 'E4 TB Allocation Details'!$A$18:$L$205, MATCH("Misc ID", 'E4 TB Allocation Details'!$A$18:$L$18, 0),FALSE), 'E2 Allocators'!$B$15:$W$361, MATCH('O5 Details by Class &amp; Accounts'!BF$18, 'E2 Allocators'!$B$15:$W$15, 0),FALSE)*$E134), 0, VLOOKUP(VLOOKUP($A134, 'E4 TB Allocation Details'!$A$18:$L$205, MATCH("Misc ID", 'E4 TB Allocation Details'!$A$18:$L$18, 0),FALSE), 'E2 Allocators'!$B$15:$W$361, MATCH('O5 Details by Class &amp; Accounts'!BF$18, 'E2 Allocators'!$B$15:$W$15, 0),FALSE)*$E134)</f>
        <v>0</v>
      </c>
      <c r="BG134" s="1412">
        <f ca="1">IF(ISERROR(VLOOKUP(VLOOKUP($A134, 'E4 TB Allocation Details'!$A$18:$L$205, MATCH("Misc ID", 'E4 TB Allocation Details'!$A$18:$L$18, 0),FALSE), 'E2 Allocators'!$B$15:$W$361, MATCH('O5 Details by Class &amp; Accounts'!BG$18, 'E2 Allocators'!$B$15:$W$15, 0),FALSE)*$E134), 0, VLOOKUP(VLOOKUP($A134, 'E4 TB Allocation Details'!$A$18:$L$205, MATCH("Misc ID", 'E4 TB Allocation Details'!$A$18:$L$18, 0),FALSE), 'E2 Allocators'!$B$15:$W$361, MATCH('O5 Details by Class &amp; Accounts'!BG$18, 'E2 Allocators'!$B$15:$W$15, 0),FALSE)*$E134)</f>
        <v>0</v>
      </c>
      <c r="BH134" s="1412">
        <f ca="1">IF(ISERROR(VLOOKUP(VLOOKUP($A134, 'E4 TB Allocation Details'!$A$18:$L$205, MATCH("Misc ID", 'E4 TB Allocation Details'!$A$18:$L$18, 0),FALSE), 'E2 Allocators'!$B$15:$W$361, MATCH('O5 Details by Class &amp; Accounts'!BH$18, 'E2 Allocators'!$B$15:$W$15, 0),FALSE)*$E134), 0, VLOOKUP(VLOOKUP($A134, 'E4 TB Allocation Details'!$A$18:$L$205, MATCH("Misc ID", 'E4 TB Allocation Details'!$A$18:$L$18, 0),FALSE), 'E2 Allocators'!$B$15:$W$361, MATCH('O5 Details by Class &amp; Accounts'!BH$18, 'E2 Allocators'!$B$15:$W$15, 0),FALSE)*$E134)</f>
        <v>0</v>
      </c>
      <c r="BI134" s="1412">
        <f ca="1">IF(ISERROR(VLOOKUP(VLOOKUP($A134, 'E4 TB Allocation Details'!$A$18:$L$205, MATCH("Misc ID", 'E4 TB Allocation Details'!$A$18:$L$18, 0),FALSE), 'E2 Allocators'!$B$15:$W$361, MATCH('O5 Details by Class &amp; Accounts'!BI$18, 'E2 Allocators'!$B$15:$W$15, 0),FALSE)*$E134), 0, VLOOKUP(VLOOKUP($A134, 'E4 TB Allocation Details'!$A$18:$L$205, MATCH("Misc ID", 'E4 TB Allocation Details'!$A$18:$L$18, 0),FALSE), 'E2 Allocators'!$B$15:$W$361, MATCH('O5 Details by Class &amp; Accounts'!BI$18, 'E2 Allocators'!$B$15:$W$15, 0),FALSE)*$E134)</f>
        <v>0</v>
      </c>
      <c r="BJ134" s="1412">
        <f ca="1">IF(ISERROR(VLOOKUP(VLOOKUP($A134, 'E4 TB Allocation Details'!$A$18:$L$205, MATCH("Misc ID", 'E4 TB Allocation Details'!$A$18:$L$18, 0),FALSE), 'E2 Allocators'!$B$15:$W$361, MATCH('O5 Details by Class &amp; Accounts'!BJ$18, 'E2 Allocators'!$B$15:$W$15, 0),FALSE)*$E134), 0, VLOOKUP(VLOOKUP($A134, 'E4 TB Allocation Details'!$A$18:$L$205, MATCH("Misc ID", 'E4 TB Allocation Details'!$A$18:$L$18, 0),FALSE), 'E2 Allocators'!$B$15:$W$361, MATCH('O5 Details by Class &amp; Accounts'!BJ$18, 'E2 Allocators'!$B$15:$W$15, 0),FALSE)*$E134)</f>
        <v>0</v>
      </c>
      <c r="BK134" s="1412">
        <f ca="1">IF(ISERROR(VLOOKUP(VLOOKUP($A134, 'E4 TB Allocation Details'!$A$18:$L$205, MATCH("Misc ID", 'E4 TB Allocation Details'!$A$18:$L$18, 0),FALSE), 'E2 Allocators'!$B$15:$W$361, MATCH('O5 Details by Class &amp; Accounts'!BK$18, 'E2 Allocators'!$B$15:$W$15, 0),FALSE)*$E134), 0, VLOOKUP(VLOOKUP($A134, 'E4 TB Allocation Details'!$A$18:$L$205, MATCH("Misc ID", 'E4 TB Allocation Details'!$A$18:$L$18, 0),FALSE), 'E2 Allocators'!$B$15:$W$361, MATCH('O5 Details by Class &amp; Accounts'!BK$18, 'E2 Allocators'!$B$15:$W$15, 0),FALSE)*$E134)</f>
        <v>0</v>
      </c>
      <c r="BL134" s="1412">
        <f ca="1">IF(ISERROR(VLOOKUP(VLOOKUP($A134, 'E4 TB Allocation Details'!$A$18:$L$205, MATCH("Misc ID", 'E4 TB Allocation Details'!$A$18:$L$18, 0),FALSE), 'E2 Allocators'!$B$15:$W$361, MATCH('O5 Details by Class &amp; Accounts'!BL$18, 'E2 Allocators'!$B$15:$W$15, 0),FALSE)*$E134), 0, VLOOKUP(VLOOKUP($A134, 'E4 TB Allocation Details'!$A$18:$L$205, MATCH("Misc ID", 'E4 TB Allocation Details'!$A$18:$L$18, 0),FALSE), 'E2 Allocators'!$B$15:$W$361, MATCH('O5 Details by Class &amp; Accounts'!BL$18, 'E2 Allocators'!$B$15:$W$15, 0),FALSE)*$E134)</f>
        <v>0</v>
      </c>
      <c r="BM134" s="1412">
        <f ca="1">IF(ISERROR(VLOOKUP(VLOOKUP($A134, 'E4 TB Allocation Details'!$A$18:$L$205, MATCH("Misc ID", 'E4 TB Allocation Details'!$A$18:$L$18, 0),FALSE), 'E2 Allocators'!$B$15:$W$361, MATCH('O5 Details by Class &amp; Accounts'!BM$18, 'E2 Allocators'!$B$15:$W$15, 0),FALSE)*$E134), 0, VLOOKUP(VLOOKUP($A134, 'E4 TB Allocation Details'!$A$18:$L$205, MATCH("Misc ID", 'E4 TB Allocation Details'!$A$18:$L$18, 0),FALSE), 'E2 Allocators'!$B$15:$W$361, MATCH('O5 Details by Class &amp; Accounts'!BM$18, 'E2 Allocators'!$B$15:$W$15, 0),FALSE)*$E134)</f>
        <v>0</v>
      </c>
      <c r="BN134" s="1412">
        <f ca="1">IF(ISERROR(VLOOKUP(VLOOKUP($A134, 'E4 TB Allocation Details'!$A$18:$L$205, MATCH("Misc ID", 'E4 TB Allocation Details'!$A$18:$L$18, 0),FALSE), 'E2 Allocators'!$B$15:$W$361, MATCH('O5 Details by Class &amp; Accounts'!BN$18, 'E2 Allocators'!$B$15:$W$15, 0),FALSE)*$E134), 0, VLOOKUP(VLOOKUP($A134, 'E4 TB Allocation Details'!$A$18:$L$205, MATCH("Misc ID", 'E4 TB Allocation Details'!$A$18:$L$18, 0),FALSE), 'E2 Allocators'!$B$15:$W$361, MATCH('O5 Details by Class &amp; Accounts'!BN$18, 'E2 Allocators'!$B$15:$W$15, 0),FALSE)*$E134)</f>
        <v>0</v>
      </c>
      <c r="BO134" s="1412">
        <f ca="1">IF(ISERROR(VLOOKUP(VLOOKUP($A134, 'E4 TB Allocation Details'!$A$18:$L$205, MATCH("Misc ID", 'E4 TB Allocation Details'!$A$18:$L$18, 0),FALSE), 'E2 Allocators'!$B$15:$W$361, MATCH('O5 Details by Class &amp; Accounts'!BO$18, 'E2 Allocators'!$B$15:$W$15, 0),FALSE)*$E134), 0, VLOOKUP(VLOOKUP($A134, 'E4 TB Allocation Details'!$A$18:$L$205, MATCH("Misc ID", 'E4 TB Allocation Details'!$A$18:$L$18, 0),FALSE), 'E2 Allocators'!$B$15:$W$361, MATCH('O5 Details by Class &amp; Accounts'!BO$18, 'E2 Allocators'!$B$15:$W$15, 0),FALSE)*$E134)</f>
        <v>0</v>
      </c>
      <c r="BP134" s="1412">
        <f ca="1">IF(ISERROR(VLOOKUP(VLOOKUP($A134, 'E4 TB Allocation Details'!$A$18:$L$205, MATCH("Misc ID", 'E4 TB Allocation Details'!$A$18:$L$18, 0),FALSE), 'E2 Allocators'!$B$15:$W$361, MATCH('O5 Details by Class &amp; Accounts'!BP$18, 'E2 Allocators'!$B$15:$W$15, 0),FALSE)*$E134), 0, VLOOKUP(VLOOKUP($A134, 'E4 TB Allocation Details'!$A$18:$L$205, MATCH("Misc ID", 'E4 TB Allocation Details'!$A$18:$L$18, 0),FALSE), 'E2 Allocators'!$B$15:$W$361, MATCH('O5 Details by Class &amp; Accounts'!BP$18, 'E2 Allocators'!$B$15:$W$15, 0),FALSE)*$E134)</f>
        <v>0</v>
      </c>
      <c r="BQ134" s="1412">
        <f ca="1">IF(ISERROR(VLOOKUP(VLOOKUP($A134, 'E4 TB Allocation Details'!$A$18:$L$205, MATCH("Misc ID", 'E4 TB Allocation Details'!$A$18:$L$18, 0),FALSE), 'E2 Allocators'!$B$15:$W$361, MATCH('O5 Details by Class &amp; Accounts'!BQ$18, 'E2 Allocators'!$B$15:$W$15, 0),FALSE)*$E134), 0, VLOOKUP(VLOOKUP($A134, 'E4 TB Allocation Details'!$A$18:$L$205, MATCH("Misc ID", 'E4 TB Allocation Details'!$A$18:$L$18, 0),FALSE), 'E2 Allocators'!$B$15:$W$361, MATCH('O5 Details by Class &amp; Accounts'!BQ$18, 'E2 Allocators'!$B$15:$W$15, 0),FALSE)*$E134)</f>
        <v>0</v>
      </c>
      <c r="BR134" s="1412">
        <f ca="1">IF(ISERROR(VLOOKUP(VLOOKUP($A134, 'E4 TB Allocation Details'!$A$18:$L$205, MATCH("Misc ID", 'E4 TB Allocation Details'!$A$18:$L$18, 0),FALSE), 'E2 Allocators'!$B$15:$W$361, MATCH('O5 Details by Class &amp; Accounts'!BR$18, 'E2 Allocators'!$B$15:$W$15, 0),FALSE)*$E134), 0, VLOOKUP(VLOOKUP($A134, 'E4 TB Allocation Details'!$A$18:$L$205, MATCH("Misc ID", 'E4 TB Allocation Details'!$A$18:$L$18, 0),FALSE), 'E2 Allocators'!$B$15:$W$361, MATCH('O5 Details by Class &amp; Accounts'!BR$18, 'E2 Allocators'!$B$15:$W$15, 0),FALSE)*$E134)</f>
        <v>0</v>
      </c>
      <c r="BS134" s="1412">
        <f t="shared" si="34"/>
        <v>0</v>
      </c>
      <c r="BT134" s="1412">
        <f ca="1">IF(ISERROR(VLOOKUP(VLOOKUP($A134, 'E4 TB Allocation Details'!$A$18:$L$205, MATCH("A &amp; G ID", 'E4 TB Allocation Details'!$A$18:$L$18, 0),FALSE), 'E2 Allocators'!$B$15:$W$361, MATCH('O5 Details by Class &amp; Accounts'!BT$18, 'E2 Allocators'!$B$15:$W$15, 0),FALSE)*$E134), 0, VLOOKUP(VLOOKUP($A134, 'E4 TB Allocation Details'!$A$18:$L$205, MATCH("A &amp; G ID", 'E4 TB Allocation Details'!$A$18:$L$18, 0),FALSE), 'E2 Allocators'!$B$15:$W$361, MATCH('O5 Details by Class &amp; Accounts'!BT$18, 'E2 Allocators'!$B$15:$W$15, 0),FALSE)*$E134)</f>
        <v>0</v>
      </c>
      <c r="BU134" s="1412">
        <f ca="1">IF(ISERROR(VLOOKUP(VLOOKUP($A134, 'E4 TB Allocation Details'!$A$18:$L$205, MATCH("A &amp; G ID", 'E4 TB Allocation Details'!$A$18:$L$18, 0),FALSE), 'E2 Allocators'!$B$15:$W$361, MATCH('O5 Details by Class &amp; Accounts'!BU$18, 'E2 Allocators'!$B$15:$W$15, 0),FALSE)*$E134), 0, VLOOKUP(VLOOKUP($A134, 'E4 TB Allocation Details'!$A$18:$L$205, MATCH("A &amp; G ID", 'E4 TB Allocation Details'!$A$18:$L$18, 0),FALSE), 'E2 Allocators'!$B$15:$W$361, MATCH('O5 Details by Class &amp; Accounts'!BU$18, 'E2 Allocators'!$B$15:$W$15, 0),FALSE)*$E134)</f>
        <v>0</v>
      </c>
      <c r="BV134" s="1412">
        <f ca="1">IF(ISERROR(VLOOKUP(VLOOKUP($A134, 'E4 TB Allocation Details'!$A$18:$L$205, MATCH("A &amp; G ID", 'E4 TB Allocation Details'!$A$18:$L$18, 0),FALSE), 'E2 Allocators'!$B$15:$W$361, MATCH('O5 Details by Class &amp; Accounts'!BV$18, 'E2 Allocators'!$B$15:$W$15, 0),FALSE)*$E134), 0, VLOOKUP(VLOOKUP($A134, 'E4 TB Allocation Details'!$A$18:$L$205, MATCH("A &amp; G ID", 'E4 TB Allocation Details'!$A$18:$L$18, 0),FALSE), 'E2 Allocators'!$B$15:$W$361, MATCH('O5 Details by Class &amp; Accounts'!BV$18, 'E2 Allocators'!$B$15:$W$15, 0),FALSE)*$E134)</f>
        <v>0</v>
      </c>
      <c r="BW134" s="1412">
        <f ca="1">IF(ISERROR(VLOOKUP(VLOOKUP($A134, 'E4 TB Allocation Details'!$A$18:$L$205, MATCH("A &amp; G ID", 'E4 TB Allocation Details'!$A$18:$L$18, 0),FALSE), 'E2 Allocators'!$B$15:$W$361, MATCH('O5 Details by Class &amp; Accounts'!BW$18, 'E2 Allocators'!$B$15:$W$15, 0),FALSE)*$E134), 0, VLOOKUP(VLOOKUP($A134, 'E4 TB Allocation Details'!$A$18:$L$205, MATCH("A &amp; G ID", 'E4 TB Allocation Details'!$A$18:$L$18, 0),FALSE), 'E2 Allocators'!$B$15:$W$361, MATCH('O5 Details by Class &amp; Accounts'!BW$18, 'E2 Allocators'!$B$15:$W$15, 0),FALSE)*$E134)</f>
        <v>0</v>
      </c>
      <c r="BX134" s="1412">
        <f ca="1">IF(ISERROR(VLOOKUP(VLOOKUP($A134, 'E4 TB Allocation Details'!$A$18:$L$205, MATCH("A &amp; G ID", 'E4 TB Allocation Details'!$A$18:$L$18, 0),FALSE), 'E2 Allocators'!$B$15:$W$361, MATCH('O5 Details by Class &amp; Accounts'!BX$18, 'E2 Allocators'!$B$15:$W$15, 0),FALSE)*$E134), 0, VLOOKUP(VLOOKUP($A134, 'E4 TB Allocation Details'!$A$18:$L$205, MATCH("A &amp; G ID", 'E4 TB Allocation Details'!$A$18:$L$18, 0),FALSE), 'E2 Allocators'!$B$15:$W$361, MATCH('O5 Details by Class &amp; Accounts'!BX$18, 'E2 Allocators'!$B$15:$W$15, 0),FALSE)*$E134)</f>
        <v>0</v>
      </c>
      <c r="BY134" s="1412">
        <f ca="1">IF(ISERROR(VLOOKUP(VLOOKUP($A134, 'E4 TB Allocation Details'!$A$18:$L$205, MATCH("A &amp; G ID", 'E4 TB Allocation Details'!$A$18:$L$18, 0),FALSE), 'E2 Allocators'!$B$15:$W$361, MATCH('O5 Details by Class &amp; Accounts'!BY$18, 'E2 Allocators'!$B$15:$W$15, 0),FALSE)*$E134), 0, VLOOKUP(VLOOKUP($A134, 'E4 TB Allocation Details'!$A$18:$L$205, MATCH("A &amp; G ID", 'E4 TB Allocation Details'!$A$18:$L$18, 0),FALSE), 'E2 Allocators'!$B$15:$W$361, MATCH('O5 Details by Class &amp; Accounts'!BY$18, 'E2 Allocators'!$B$15:$W$15, 0),FALSE)*$E134)</f>
        <v>0</v>
      </c>
      <c r="BZ134" s="1412">
        <f ca="1">IF(ISERROR(VLOOKUP(VLOOKUP($A134, 'E4 TB Allocation Details'!$A$18:$L$205, MATCH("A &amp; G ID", 'E4 TB Allocation Details'!$A$18:$L$18, 0),FALSE), 'E2 Allocators'!$B$15:$W$361, MATCH('O5 Details by Class &amp; Accounts'!BZ$18, 'E2 Allocators'!$B$15:$W$15, 0),FALSE)*$E134), 0, VLOOKUP(VLOOKUP($A134, 'E4 TB Allocation Details'!$A$18:$L$205, MATCH("A &amp; G ID", 'E4 TB Allocation Details'!$A$18:$L$18, 0),FALSE), 'E2 Allocators'!$B$15:$W$361, MATCH('O5 Details by Class &amp; Accounts'!BZ$18, 'E2 Allocators'!$B$15:$W$15, 0),FALSE)*$E134)</f>
        <v>0</v>
      </c>
      <c r="CA134" s="1412">
        <f ca="1">IF(ISERROR(VLOOKUP(VLOOKUP($A134, 'E4 TB Allocation Details'!$A$18:$L$205, MATCH("A &amp; G ID", 'E4 TB Allocation Details'!$A$18:$L$18, 0),FALSE), 'E2 Allocators'!$B$15:$W$361, MATCH('O5 Details by Class &amp; Accounts'!CA$18, 'E2 Allocators'!$B$15:$W$15, 0),FALSE)*$E134), 0, VLOOKUP(VLOOKUP($A134, 'E4 TB Allocation Details'!$A$18:$L$205, MATCH("A &amp; G ID", 'E4 TB Allocation Details'!$A$18:$L$18, 0),FALSE), 'E2 Allocators'!$B$15:$W$361, MATCH('O5 Details by Class &amp; Accounts'!CA$18, 'E2 Allocators'!$B$15:$W$15, 0),FALSE)*$E134)</f>
        <v>0</v>
      </c>
      <c r="CB134" s="1412">
        <f ca="1">IF(ISERROR(VLOOKUP(VLOOKUP($A134, 'E4 TB Allocation Details'!$A$18:$L$205, MATCH("A &amp; G ID", 'E4 TB Allocation Details'!$A$18:$L$18, 0),FALSE), 'E2 Allocators'!$B$15:$W$361, MATCH('O5 Details by Class &amp; Accounts'!CB$18, 'E2 Allocators'!$B$15:$W$15, 0),FALSE)*$E134), 0, VLOOKUP(VLOOKUP($A134, 'E4 TB Allocation Details'!$A$18:$L$205, MATCH("A &amp; G ID", 'E4 TB Allocation Details'!$A$18:$L$18, 0),FALSE), 'E2 Allocators'!$B$15:$W$361, MATCH('O5 Details by Class &amp; Accounts'!CB$18, 'E2 Allocators'!$B$15:$W$15, 0),FALSE)*$E134)</f>
        <v>0</v>
      </c>
      <c r="CC134" s="1412">
        <f ca="1">IF(ISERROR(VLOOKUP(VLOOKUP($A134, 'E4 TB Allocation Details'!$A$18:$L$205, MATCH("A &amp; G ID", 'E4 TB Allocation Details'!$A$18:$L$18, 0),FALSE), 'E2 Allocators'!$B$15:$W$361, MATCH('O5 Details by Class &amp; Accounts'!CC$18, 'E2 Allocators'!$B$15:$W$15, 0),FALSE)*$E134), 0, VLOOKUP(VLOOKUP($A134, 'E4 TB Allocation Details'!$A$18:$L$205, MATCH("A &amp; G ID", 'E4 TB Allocation Details'!$A$18:$L$18, 0),FALSE), 'E2 Allocators'!$B$15:$W$361, MATCH('O5 Details by Class &amp; Accounts'!CC$18, 'E2 Allocators'!$B$15:$W$15, 0),FALSE)*$E134)</f>
        <v>0</v>
      </c>
      <c r="CD134" s="1412">
        <f ca="1">IF(ISERROR(VLOOKUP(VLOOKUP($A134, 'E4 TB Allocation Details'!$A$18:$L$205, MATCH("A &amp; G ID", 'E4 TB Allocation Details'!$A$18:$L$18, 0),FALSE), 'E2 Allocators'!$B$15:$W$361, MATCH('O5 Details by Class &amp; Accounts'!CD$18, 'E2 Allocators'!$B$15:$W$15, 0),FALSE)*$E134), 0, VLOOKUP(VLOOKUP($A134, 'E4 TB Allocation Details'!$A$18:$L$205, MATCH("A &amp; G ID", 'E4 TB Allocation Details'!$A$18:$L$18, 0),FALSE), 'E2 Allocators'!$B$15:$W$361, MATCH('O5 Details by Class &amp; Accounts'!CD$18, 'E2 Allocators'!$B$15:$W$15, 0),FALSE)*$E134)</f>
        <v>0</v>
      </c>
      <c r="CE134" s="1412">
        <f ca="1">IF(ISERROR(VLOOKUP(VLOOKUP($A134, 'E4 TB Allocation Details'!$A$18:$L$205, MATCH("A &amp; G ID", 'E4 TB Allocation Details'!$A$18:$L$18, 0),FALSE), 'E2 Allocators'!$B$15:$W$361, MATCH('O5 Details by Class &amp; Accounts'!CE$18, 'E2 Allocators'!$B$15:$W$15, 0),FALSE)*$E134), 0, VLOOKUP(VLOOKUP($A134, 'E4 TB Allocation Details'!$A$18:$L$205, MATCH("A &amp; G ID", 'E4 TB Allocation Details'!$A$18:$L$18, 0),FALSE), 'E2 Allocators'!$B$15:$W$361, MATCH('O5 Details by Class &amp; Accounts'!CE$18, 'E2 Allocators'!$B$15:$W$15, 0),FALSE)*$E134)</f>
        <v>0</v>
      </c>
      <c r="CF134" s="1412">
        <f ca="1">IF(ISERROR(VLOOKUP(VLOOKUP($A134, 'E4 TB Allocation Details'!$A$18:$L$205, MATCH("A &amp; G ID", 'E4 TB Allocation Details'!$A$18:$L$18, 0),FALSE), 'E2 Allocators'!$B$15:$W$361, MATCH('O5 Details by Class &amp; Accounts'!CF$18, 'E2 Allocators'!$B$15:$W$15, 0),FALSE)*$E134), 0, VLOOKUP(VLOOKUP($A134, 'E4 TB Allocation Details'!$A$18:$L$205, MATCH("A &amp; G ID", 'E4 TB Allocation Details'!$A$18:$L$18, 0),FALSE), 'E2 Allocators'!$B$15:$W$361, MATCH('O5 Details by Class &amp; Accounts'!CF$18, 'E2 Allocators'!$B$15:$W$15, 0),FALSE)*$E134)</f>
        <v>0</v>
      </c>
      <c r="CG134" s="1412">
        <f ca="1">IF(ISERROR(VLOOKUP(VLOOKUP($A134, 'E4 TB Allocation Details'!$A$18:$L$205, MATCH("A &amp; G ID", 'E4 TB Allocation Details'!$A$18:$L$18, 0),FALSE), 'E2 Allocators'!$B$15:$W$361, MATCH('O5 Details by Class &amp; Accounts'!CG$18, 'E2 Allocators'!$B$15:$W$15, 0),FALSE)*$E134), 0, VLOOKUP(VLOOKUP($A134, 'E4 TB Allocation Details'!$A$18:$L$205, MATCH("A &amp; G ID", 'E4 TB Allocation Details'!$A$18:$L$18, 0),FALSE), 'E2 Allocators'!$B$15:$W$361, MATCH('O5 Details by Class &amp; Accounts'!CG$18, 'E2 Allocators'!$B$15:$W$15, 0),FALSE)*$E134)</f>
        <v>0</v>
      </c>
      <c r="CH134" s="1412">
        <f ca="1">IF(ISERROR(VLOOKUP(VLOOKUP($A134, 'E4 TB Allocation Details'!$A$18:$L$205, MATCH("A &amp; G ID", 'E4 TB Allocation Details'!$A$18:$L$18, 0),FALSE), 'E2 Allocators'!$B$15:$W$361, MATCH('O5 Details by Class &amp; Accounts'!CH$18, 'E2 Allocators'!$B$15:$W$15, 0),FALSE)*$E134), 0, VLOOKUP(VLOOKUP($A134, 'E4 TB Allocation Details'!$A$18:$L$205, MATCH("A &amp; G ID", 'E4 TB Allocation Details'!$A$18:$L$18, 0),FALSE), 'E2 Allocators'!$B$15:$W$361, MATCH('O5 Details by Class &amp; Accounts'!CH$18, 'E2 Allocators'!$B$15:$W$15, 0),FALSE)*$E134)</f>
        <v>0</v>
      </c>
      <c r="CI134" s="1412">
        <f ca="1">IF(ISERROR(VLOOKUP(VLOOKUP($A134, 'E4 TB Allocation Details'!$A$18:$L$205, MATCH("A &amp; G ID", 'E4 TB Allocation Details'!$A$18:$L$18, 0),FALSE), 'E2 Allocators'!$B$15:$W$361, MATCH('O5 Details by Class &amp; Accounts'!CI$18, 'E2 Allocators'!$B$15:$W$15, 0),FALSE)*$E134), 0, VLOOKUP(VLOOKUP($A134, 'E4 TB Allocation Details'!$A$18:$L$205, MATCH("A &amp; G ID", 'E4 TB Allocation Details'!$A$18:$L$18, 0),FALSE), 'E2 Allocators'!$B$15:$W$361, MATCH('O5 Details by Class &amp; Accounts'!CI$18, 'E2 Allocators'!$B$15:$W$15, 0),FALSE)*$E134)</f>
        <v>0</v>
      </c>
      <c r="CJ134" s="1412">
        <f ca="1">IF(ISERROR(VLOOKUP(VLOOKUP($A134, 'E4 TB Allocation Details'!$A$18:$L$205, MATCH("A &amp; G ID", 'E4 TB Allocation Details'!$A$18:$L$18, 0),FALSE), 'E2 Allocators'!$B$15:$W$361, MATCH('O5 Details by Class &amp; Accounts'!CJ$18, 'E2 Allocators'!$B$15:$W$15, 0),FALSE)*$E134), 0, VLOOKUP(VLOOKUP($A134, 'E4 TB Allocation Details'!$A$18:$L$205, MATCH("A &amp; G ID", 'E4 TB Allocation Details'!$A$18:$L$18, 0),FALSE), 'E2 Allocators'!$B$15:$W$361, MATCH('O5 Details by Class &amp; Accounts'!CJ$18, 'E2 Allocators'!$B$15:$W$15, 0),FALSE)*$E134)</f>
        <v>0</v>
      </c>
      <c r="CK134" s="1412">
        <f ca="1">IF(ISERROR(VLOOKUP(VLOOKUP($A134, 'E4 TB Allocation Details'!$A$18:$L$205, MATCH("A &amp; G ID", 'E4 TB Allocation Details'!$A$18:$L$18, 0),FALSE), 'E2 Allocators'!$B$15:$W$361, MATCH('O5 Details by Class &amp; Accounts'!CK$18, 'E2 Allocators'!$B$15:$W$15, 0),FALSE)*$E134), 0, VLOOKUP(VLOOKUP($A134, 'E4 TB Allocation Details'!$A$18:$L$205, MATCH("A &amp; G ID", 'E4 TB Allocation Details'!$A$18:$L$18, 0),FALSE), 'E2 Allocators'!$B$15:$W$361, MATCH('O5 Details by Class &amp; Accounts'!CK$18, 'E2 Allocators'!$B$15:$W$15, 0),FALSE)*$E134)</f>
        <v>0</v>
      </c>
      <c r="CL134" s="1412">
        <f ca="1">IF(ISERROR(VLOOKUP(VLOOKUP($A134, 'E4 TB Allocation Details'!$A$18:$L$205, MATCH("A &amp; G ID", 'E4 TB Allocation Details'!$A$18:$L$18, 0),FALSE), 'E2 Allocators'!$B$15:$W$361, MATCH('O5 Details by Class &amp; Accounts'!CL$18, 'E2 Allocators'!$B$15:$W$15, 0),FALSE)*$E134), 0, VLOOKUP(VLOOKUP($A134, 'E4 TB Allocation Details'!$A$18:$L$205, MATCH("A &amp; G ID", 'E4 TB Allocation Details'!$A$18:$L$18, 0),FALSE), 'E2 Allocators'!$B$15:$W$361, MATCH('O5 Details by Class &amp; Accounts'!CL$18, 'E2 Allocators'!$B$15:$W$15, 0),FALSE)*$E134)</f>
        <v>0</v>
      </c>
      <c r="CM134" s="1412">
        <f ca="1">IF(ISERROR(VLOOKUP(VLOOKUP($A134, 'E4 TB Allocation Details'!$A$18:$L$205, MATCH("A &amp; G ID", 'E4 TB Allocation Details'!$A$18:$L$18, 0),FALSE), 'E2 Allocators'!$B$15:$W$361, MATCH('O5 Details by Class &amp; Accounts'!CM$18, 'E2 Allocators'!$B$15:$W$15, 0),FALSE)*$E134), 0, VLOOKUP(VLOOKUP($A134, 'E4 TB Allocation Details'!$A$18:$L$205, MATCH("A &amp; G ID", 'E4 TB Allocation Details'!$A$18:$L$18, 0),FALSE), 'E2 Allocators'!$B$15:$W$361, MATCH('O5 Details by Class &amp; Accounts'!CM$18, 'E2 Allocators'!$B$15:$W$15, 0),FALSE)*$E134)</f>
        <v>0</v>
      </c>
      <c r="CN134" s="1412">
        <f t="shared" si="35"/>
        <v>0</v>
      </c>
      <c r="CO134" s="1792">
        <f t="shared" si="36"/>
        <v>0</v>
      </c>
      <c r="CQ134" s="2087" t="s">
        <v>951</v>
      </c>
    </row>
    <row r="135" spans="1:95" s="81" customFormat="1" ht="25.5">
      <c r="A135" s="1177">
        <v>5045</v>
      </c>
      <c r="B135" s="1176" t="s">
        <v>1319</v>
      </c>
      <c r="C135" s="1789">
        <f ca="1">IF(ISERROR(VLOOKUP($A135,'I3 TB Data'!$A$23:$H$458,MATCH('O5 Details by Class &amp; Accounts'!$C$18, 'I3 TB Data'!$A$23:$H$23,0),0)), 0, VLOOKUP($A135,'I3 TB Data'!$A$23:$H$458,MATCH('O5 Details by Class &amp; Accounts'!$C$18,'I3 TB Data'!$A$23:$H$23,0),0))</f>
        <v>0</v>
      </c>
      <c r="D135" s="1790"/>
      <c r="E135" s="1789">
        <f t="shared" si="24"/>
        <v>0</v>
      </c>
      <c r="F135" s="1791">
        <f ca="1">IF(ISERROR(VLOOKUP($A135, 'E1 Categorization'!A33:E122, MATCH("Customer Component", 'E1 Categorization'!$A$33:$E$33,0), 0)), 0, IF(VLOOKUP($A135, 'E1 Categorization'!A33:E122, MATCH("Customer Component", 'E1 Categorization'!$A$33:$E$33,0), 0)=0, 'O5 Details by Class &amp; Accounts'!$E135, IF(AND(VLOOKUP($A135, 'E1 Categorization'!A33:E122, MATCH("Customer Component", 'E1 Categorization'!$A$33:$E$33,0), 0) &gt;0, VLOOKUP($A135, 'E1 Categorization'!A33:E122, MATCH("Customer Component", 'E1 Categorization'!$A$33:$E$33,0), 0)&lt;1), 'O5 Details by Class &amp; Accounts'!$E135*(1-VLOOKUP($A135, 'E1 Categorization'!A33:E122, MATCH("Customer Component", 'E1 Categorization'!$A$33:$E$33,0), 0)), 0)))</f>
        <v>0</v>
      </c>
      <c r="G135" s="1791">
        <f ca="1">IF(ISERROR(VLOOKUP($A135, 'E1 Categorization'!A33:E122, MATCH("Customer Component", 'E1 Categorization'!$A$33:$E$33,0), 0)),0, IF(VLOOKUP($A135, 'E1 Categorization'!A33:E122, MATCH("Customer Component", 'E1 Categorization'!$A$33:$E$33,0), 0)=0, 0, IF(AND(VLOOKUP($A135, 'E1 Categorization'!A33:E122, MATCH("Customer Component", 'E1 Categorization'!$A$33:$E$33,0), 0) &gt;0, VLOOKUP($A135, 'E1 Categorization'!A33:E122, MATCH("Customer Component", 'E1 Categorization'!$A$33:$E$33,0), 0)&lt;1), 'O5 Details by Class &amp; Accounts'!$E135*(VLOOKUP($A135, 'E1 Categorization'!A33:E122, MATCH("Customer Component", 'E1 Categorization'!$A$33:$E$33,0), 0)), 'O5 Details by Class &amp; Accounts'!$E135)))</f>
        <v>0</v>
      </c>
      <c r="H135" s="1412">
        <f t="shared" si="31"/>
        <v>0</v>
      </c>
      <c r="I135" s="1412">
        <f ca="1">IF(ISERROR(VLOOKUP(VLOOKUP($A135, 'E4 TB Allocation Details'!$A$18:$L$205, MATCH("Demand ID", 'E4 TB Allocation Details'!$A$18:$L$18, 0),FALSE), 'E2 Allocators'!$B$15:$W$361, MATCH('O5 Details by Class &amp; Accounts'!I$18, 'E2 Allocators'!$B$15:$W$15, 0),FALSE)*$F135), 0, VLOOKUP(VLOOKUP($A135, 'E4 TB Allocation Details'!$A$18:$L$205, MATCH("Demand ID", 'E4 TB Allocation Details'!$A$18:$L$18, 0),FALSE), 'E2 Allocators'!$B$15:$W$361, MATCH('O5 Details by Class &amp; Accounts'!I$18, 'E2 Allocators'!$B$15:$W$15, 0),FALSE)*$F135)</f>
        <v>0</v>
      </c>
      <c r="J135" s="1412">
        <f ca="1">IF(ISERROR(VLOOKUP(VLOOKUP($A135, 'E4 TB Allocation Details'!$A$18:$L$205, MATCH("Demand ID", 'E4 TB Allocation Details'!$A$18:$L$18, 0),FALSE), 'E2 Allocators'!$B$15:$W$361, MATCH('O5 Details by Class &amp; Accounts'!J$18, 'E2 Allocators'!$B$15:$W$15, 0),FALSE)*$F135), 0, VLOOKUP(VLOOKUP($A135, 'E4 TB Allocation Details'!$A$18:$L$205, MATCH("Demand ID", 'E4 TB Allocation Details'!$A$18:$L$18, 0),FALSE), 'E2 Allocators'!$B$15:$W$361, MATCH('O5 Details by Class &amp; Accounts'!J$18, 'E2 Allocators'!$B$15:$W$15, 0),FALSE)*$F135)</f>
        <v>0</v>
      </c>
      <c r="K135" s="1412">
        <f ca="1">IF(ISERROR(VLOOKUP(VLOOKUP($A135, 'E4 TB Allocation Details'!$A$18:$L$205, MATCH("Demand ID", 'E4 TB Allocation Details'!$A$18:$L$18, 0),FALSE), 'E2 Allocators'!$B$15:$W$361, MATCH('O5 Details by Class &amp; Accounts'!K$18, 'E2 Allocators'!$B$15:$W$15, 0),FALSE)*$F135), 0, VLOOKUP(VLOOKUP($A135, 'E4 TB Allocation Details'!$A$18:$L$205, MATCH("Demand ID", 'E4 TB Allocation Details'!$A$18:$L$18, 0),FALSE), 'E2 Allocators'!$B$15:$W$361, MATCH('O5 Details by Class &amp; Accounts'!K$18, 'E2 Allocators'!$B$15:$W$15, 0),FALSE)*$F135)</f>
        <v>0</v>
      </c>
      <c r="L135" s="1412">
        <f ca="1">IF(ISERROR(VLOOKUP(VLOOKUP($A135, 'E4 TB Allocation Details'!$A$18:$L$205, MATCH("Demand ID", 'E4 TB Allocation Details'!$A$18:$L$18, 0),FALSE), 'E2 Allocators'!$B$15:$W$361, MATCH('O5 Details by Class &amp; Accounts'!L$18, 'E2 Allocators'!$B$15:$W$15, 0),FALSE)*$F135), 0, VLOOKUP(VLOOKUP($A135, 'E4 TB Allocation Details'!$A$18:$L$205, MATCH("Demand ID", 'E4 TB Allocation Details'!$A$18:$L$18, 0),FALSE), 'E2 Allocators'!$B$15:$W$361, MATCH('O5 Details by Class &amp; Accounts'!L$18, 'E2 Allocators'!$B$15:$W$15, 0),FALSE)*$F135)</f>
        <v>0</v>
      </c>
      <c r="M135" s="1412">
        <f ca="1">IF(ISERROR(VLOOKUP(VLOOKUP($A135, 'E4 TB Allocation Details'!$A$18:$L$205, MATCH("Demand ID", 'E4 TB Allocation Details'!$A$18:$L$18, 0),FALSE), 'E2 Allocators'!$B$15:$W$361, MATCH('O5 Details by Class &amp; Accounts'!M$18, 'E2 Allocators'!$B$15:$W$15, 0),FALSE)*$F135), 0, VLOOKUP(VLOOKUP($A135, 'E4 TB Allocation Details'!$A$18:$L$205, MATCH("Demand ID", 'E4 TB Allocation Details'!$A$18:$L$18, 0),FALSE), 'E2 Allocators'!$B$15:$W$361, MATCH('O5 Details by Class &amp; Accounts'!M$18, 'E2 Allocators'!$B$15:$W$15, 0),FALSE)*$F135)</f>
        <v>0</v>
      </c>
      <c r="N135" s="1412">
        <f ca="1">IF(ISERROR(VLOOKUP(VLOOKUP($A135, 'E4 TB Allocation Details'!$A$18:$L$205, MATCH("Demand ID", 'E4 TB Allocation Details'!$A$18:$L$18, 0),FALSE), 'E2 Allocators'!$B$15:$W$361, MATCH('O5 Details by Class &amp; Accounts'!N$18, 'E2 Allocators'!$B$15:$W$15, 0),FALSE)*$F135), 0, VLOOKUP(VLOOKUP($A135, 'E4 TB Allocation Details'!$A$18:$L$205, MATCH("Demand ID", 'E4 TB Allocation Details'!$A$18:$L$18, 0),FALSE), 'E2 Allocators'!$B$15:$W$361, MATCH('O5 Details by Class &amp; Accounts'!N$18, 'E2 Allocators'!$B$15:$W$15, 0),FALSE)*$F135)</f>
        <v>0</v>
      </c>
      <c r="O135" s="1412">
        <f ca="1">IF(ISERROR(VLOOKUP(VLOOKUP($A135, 'E4 TB Allocation Details'!$A$18:$L$205, MATCH("Demand ID", 'E4 TB Allocation Details'!$A$18:$L$18, 0),FALSE), 'E2 Allocators'!$B$15:$W$361, MATCH('O5 Details by Class &amp; Accounts'!O$18, 'E2 Allocators'!$B$15:$W$15, 0),FALSE)*$F135), 0, VLOOKUP(VLOOKUP($A135, 'E4 TB Allocation Details'!$A$18:$L$205, MATCH("Demand ID", 'E4 TB Allocation Details'!$A$18:$L$18, 0),FALSE), 'E2 Allocators'!$B$15:$W$361, MATCH('O5 Details by Class &amp; Accounts'!O$18, 'E2 Allocators'!$B$15:$W$15, 0),FALSE)*$F135)</f>
        <v>0</v>
      </c>
      <c r="P135" s="1412">
        <f ca="1">IF(ISERROR(VLOOKUP(VLOOKUP($A135, 'E4 TB Allocation Details'!$A$18:$L$205, MATCH("Demand ID", 'E4 TB Allocation Details'!$A$18:$L$18, 0),FALSE), 'E2 Allocators'!$B$15:$W$361, MATCH('O5 Details by Class &amp; Accounts'!P$18, 'E2 Allocators'!$B$15:$W$15, 0),FALSE)*$F135), 0, VLOOKUP(VLOOKUP($A135, 'E4 TB Allocation Details'!$A$18:$L$205, MATCH("Demand ID", 'E4 TB Allocation Details'!$A$18:$L$18, 0),FALSE), 'E2 Allocators'!$B$15:$W$361, MATCH('O5 Details by Class &amp; Accounts'!P$18, 'E2 Allocators'!$B$15:$W$15, 0),FALSE)*$F135)</f>
        <v>0</v>
      </c>
      <c r="Q135" s="1412">
        <f ca="1">IF(ISERROR(VLOOKUP(VLOOKUP($A135, 'E4 TB Allocation Details'!$A$18:$L$205, MATCH("Demand ID", 'E4 TB Allocation Details'!$A$18:$L$18, 0),FALSE), 'E2 Allocators'!$B$15:$W$361, MATCH('O5 Details by Class &amp; Accounts'!Q$18, 'E2 Allocators'!$B$15:$W$15, 0),FALSE)*$F135), 0, VLOOKUP(VLOOKUP($A135, 'E4 TB Allocation Details'!$A$18:$L$205, MATCH("Demand ID", 'E4 TB Allocation Details'!$A$18:$L$18, 0),FALSE), 'E2 Allocators'!$B$15:$W$361, MATCH('O5 Details by Class &amp; Accounts'!Q$18, 'E2 Allocators'!$B$15:$W$15, 0),FALSE)*$F135)</f>
        <v>0</v>
      </c>
      <c r="R135" s="1412">
        <f ca="1">IF(ISERROR(VLOOKUP(VLOOKUP($A135, 'E4 TB Allocation Details'!$A$18:$L$205, MATCH("Demand ID", 'E4 TB Allocation Details'!$A$18:$L$18, 0),FALSE), 'E2 Allocators'!$B$15:$W$361, MATCH('O5 Details by Class &amp; Accounts'!R$18, 'E2 Allocators'!$B$15:$W$15, 0),FALSE)*$F135), 0, VLOOKUP(VLOOKUP($A135, 'E4 TB Allocation Details'!$A$18:$L$205, MATCH("Demand ID", 'E4 TB Allocation Details'!$A$18:$L$18, 0),FALSE), 'E2 Allocators'!$B$15:$W$361, MATCH('O5 Details by Class &amp; Accounts'!R$18, 'E2 Allocators'!$B$15:$W$15, 0),FALSE)*$F135)</f>
        <v>0</v>
      </c>
      <c r="S135" s="1412">
        <f ca="1">IF(ISERROR(VLOOKUP(VLOOKUP($A135, 'E4 TB Allocation Details'!$A$18:$L$205, MATCH("Demand ID", 'E4 TB Allocation Details'!$A$18:$L$18, 0),FALSE), 'E2 Allocators'!$B$15:$W$361, MATCH('O5 Details by Class &amp; Accounts'!S$18, 'E2 Allocators'!$B$15:$W$15, 0),FALSE)*$F135), 0, VLOOKUP(VLOOKUP($A135, 'E4 TB Allocation Details'!$A$18:$L$205, MATCH("Demand ID", 'E4 TB Allocation Details'!$A$18:$L$18, 0),FALSE), 'E2 Allocators'!$B$15:$W$361, MATCH('O5 Details by Class &amp; Accounts'!S$18, 'E2 Allocators'!$B$15:$W$15, 0),FALSE)*$F135)</f>
        <v>0</v>
      </c>
      <c r="T135" s="1412">
        <f ca="1">IF(ISERROR(VLOOKUP(VLOOKUP($A135, 'E4 TB Allocation Details'!$A$18:$L$205, MATCH("Demand ID", 'E4 TB Allocation Details'!$A$18:$L$18, 0),FALSE), 'E2 Allocators'!$B$15:$W$361, MATCH('O5 Details by Class &amp; Accounts'!T$18, 'E2 Allocators'!$B$15:$W$15, 0),FALSE)*$F135), 0, VLOOKUP(VLOOKUP($A135, 'E4 TB Allocation Details'!$A$18:$L$205, MATCH("Demand ID", 'E4 TB Allocation Details'!$A$18:$L$18, 0),FALSE), 'E2 Allocators'!$B$15:$W$361, MATCH('O5 Details by Class &amp; Accounts'!T$18, 'E2 Allocators'!$B$15:$W$15, 0),FALSE)*$F135)</f>
        <v>0</v>
      </c>
      <c r="U135" s="1412">
        <f ca="1">IF(ISERROR(VLOOKUP(VLOOKUP($A135, 'E4 TB Allocation Details'!$A$18:$L$205, MATCH("Demand ID", 'E4 TB Allocation Details'!$A$18:$L$18, 0),FALSE), 'E2 Allocators'!$B$15:$W$361, MATCH('O5 Details by Class &amp; Accounts'!U$18, 'E2 Allocators'!$B$15:$W$15, 0),FALSE)*$F135), 0, VLOOKUP(VLOOKUP($A135, 'E4 TB Allocation Details'!$A$18:$L$205, MATCH("Demand ID", 'E4 TB Allocation Details'!$A$18:$L$18, 0),FALSE), 'E2 Allocators'!$B$15:$W$361, MATCH('O5 Details by Class &amp; Accounts'!U$18, 'E2 Allocators'!$B$15:$W$15, 0),FALSE)*$F135)</f>
        <v>0</v>
      </c>
      <c r="V135" s="1412">
        <f ca="1">IF(ISERROR(VLOOKUP(VLOOKUP($A135, 'E4 TB Allocation Details'!$A$18:$L$205, MATCH("Demand ID", 'E4 TB Allocation Details'!$A$18:$L$18, 0),FALSE), 'E2 Allocators'!$B$15:$W$361, MATCH('O5 Details by Class &amp; Accounts'!V$18, 'E2 Allocators'!$B$15:$W$15, 0),FALSE)*$F135), 0, VLOOKUP(VLOOKUP($A135, 'E4 TB Allocation Details'!$A$18:$L$205, MATCH("Demand ID", 'E4 TB Allocation Details'!$A$18:$L$18, 0),FALSE), 'E2 Allocators'!$B$15:$W$361, MATCH('O5 Details by Class &amp; Accounts'!V$18, 'E2 Allocators'!$B$15:$W$15, 0),FALSE)*$F135)</f>
        <v>0</v>
      </c>
      <c r="W135" s="1412">
        <f ca="1">IF(ISERROR(VLOOKUP(VLOOKUP($A135, 'E4 TB Allocation Details'!$A$18:$L$205, MATCH("Demand ID", 'E4 TB Allocation Details'!$A$18:$L$18, 0),FALSE), 'E2 Allocators'!$B$15:$W$361, MATCH('O5 Details by Class &amp; Accounts'!W$18, 'E2 Allocators'!$B$15:$W$15, 0),FALSE)*$F135), 0, VLOOKUP(VLOOKUP($A135, 'E4 TB Allocation Details'!$A$18:$L$205, MATCH("Demand ID", 'E4 TB Allocation Details'!$A$18:$L$18, 0),FALSE), 'E2 Allocators'!$B$15:$W$361, MATCH('O5 Details by Class &amp; Accounts'!W$18, 'E2 Allocators'!$B$15:$W$15, 0),FALSE)*$F135)</f>
        <v>0</v>
      </c>
      <c r="X135" s="1412">
        <f ca="1">IF(ISERROR(VLOOKUP(VLOOKUP($A135, 'E4 TB Allocation Details'!$A$18:$L$205, MATCH("Demand ID", 'E4 TB Allocation Details'!$A$18:$L$18, 0),FALSE), 'E2 Allocators'!$B$15:$W$361, MATCH('O5 Details by Class &amp; Accounts'!X$18, 'E2 Allocators'!$B$15:$W$15, 0),FALSE)*$F135), 0, VLOOKUP(VLOOKUP($A135, 'E4 TB Allocation Details'!$A$18:$L$205, MATCH("Demand ID", 'E4 TB Allocation Details'!$A$18:$L$18, 0),FALSE), 'E2 Allocators'!$B$15:$W$361, MATCH('O5 Details by Class &amp; Accounts'!X$18, 'E2 Allocators'!$B$15:$W$15, 0),FALSE)*$F135)</f>
        <v>0</v>
      </c>
      <c r="Y135" s="1412">
        <f ca="1">IF(ISERROR(VLOOKUP(VLOOKUP($A135, 'E4 TB Allocation Details'!$A$18:$L$205, MATCH("Demand ID", 'E4 TB Allocation Details'!$A$18:$L$18, 0),FALSE), 'E2 Allocators'!$B$15:$W$361, MATCH('O5 Details by Class &amp; Accounts'!Y$18, 'E2 Allocators'!$B$15:$W$15, 0),FALSE)*$F135), 0, VLOOKUP(VLOOKUP($A135, 'E4 TB Allocation Details'!$A$18:$L$205, MATCH("Demand ID", 'E4 TB Allocation Details'!$A$18:$L$18, 0),FALSE), 'E2 Allocators'!$B$15:$W$361, MATCH('O5 Details by Class &amp; Accounts'!Y$18, 'E2 Allocators'!$B$15:$W$15, 0),FALSE)*$F135)</f>
        <v>0</v>
      </c>
      <c r="Z135" s="1412">
        <f ca="1">IF(ISERROR(VLOOKUP(VLOOKUP($A135, 'E4 TB Allocation Details'!$A$18:$L$205, MATCH("Demand ID", 'E4 TB Allocation Details'!$A$18:$L$18, 0),FALSE), 'E2 Allocators'!$B$15:$W$361, MATCH('O5 Details by Class &amp; Accounts'!Z$18, 'E2 Allocators'!$B$15:$W$15, 0),FALSE)*$F135), 0, VLOOKUP(VLOOKUP($A135, 'E4 TB Allocation Details'!$A$18:$L$205, MATCH("Demand ID", 'E4 TB Allocation Details'!$A$18:$L$18, 0),FALSE), 'E2 Allocators'!$B$15:$W$361, MATCH('O5 Details by Class &amp; Accounts'!Z$18, 'E2 Allocators'!$B$15:$W$15, 0),FALSE)*$F135)</f>
        <v>0</v>
      </c>
      <c r="AA135" s="1412">
        <f ca="1">IF(ISERROR(VLOOKUP(VLOOKUP($A135, 'E4 TB Allocation Details'!$A$18:$L$205, MATCH("Demand ID", 'E4 TB Allocation Details'!$A$18:$L$18, 0),FALSE), 'E2 Allocators'!$B$15:$W$361, MATCH('O5 Details by Class &amp; Accounts'!AA$18, 'E2 Allocators'!$B$15:$W$15, 0),FALSE)*$F135), 0, VLOOKUP(VLOOKUP($A135, 'E4 TB Allocation Details'!$A$18:$L$205, MATCH("Demand ID", 'E4 TB Allocation Details'!$A$18:$L$18, 0),FALSE), 'E2 Allocators'!$B$15:$W$361, MATCH('O5 Details by Class &amp; Accounts'!AA$18, 'E2 Allocators'!$B$15:$W$15, 0),FALSE)*$F135)</f>
        <v>0</v>
      </c>
      <c r="AB135" s="1412">
        <f ca="1">IF(ISERROR(VLOOKUP(VLOOKUP($A135, 'E4 TB Allocation Details'!$A$18:$L$205, MATCH("Demand ID", 'E4 TB Allocation Details'!$A$18:$L$18, 0),FALSE), 'E2 Allocators'!$B$15:$W$361, MATCH('O5 Details by Class &amp; Accounts'!AB$18, 'E2 Allocators'!$B$15:$W$15, 0),FALSE)*$F135), 0, VLOOKUP(VLOOKUP($A135, 'E4 TB Allocation Details'!$A$18:$L$205, MATCH("Demand ID", 'E4 TB Allocation Details'!$A$18:$L$18, 0),FALSE), 'E2 Allocators'!$B$15:$W$361, MATCH('O5 Details by Class &amp; Accounts'!AB$18, 'E2 Allocators'!$B$15:$W$15, 0),FALSE)*$F135)</f>
        <v>0</v>
      </c>
      <c r="AC135" s="1412">
        <f t="shared" si="32"/>
        <v>0</v>
      </c>
      <c r="AD135" s="1412">
        <f ca="1">IF(ISERROR(VLOOKUP(VLOOKUP($A135, 'E4 TB Allocation Details'!$A$18:$L$205, MATCH("Customer ID", 'E4 TB Allocation Details'!$A$18:$L$18, 0),FALSE), 'E2 Allocators'!$B$15:$W$361, MATCH('O5 Details by Class &amp; Accounts'!AD$18, 'E2 Allocators'!$B$15:$W$15, 0),FALSE)*$G135), 0, VLOOKUP(VLOOKUP($A135, 'E4 TB Allocation Details'!$A$18:$L$205, MATCH("Customer ID", 'E4 TB Allocation Details'!$A$18:$L$18, 0),FALSE), 'E2 Allocators'!$B$15:$W$361, MATCH('O5 Details by Class &amp; Accounts'!AD$18, 'E2 Allocators'!$B$15:$W$15, 0),FALSE)*$G135)</f>
        <v>0</v>
      </c>
      <c r="AE135" s="1412">
        <f ca="1">IF(ISERROR(VLOOKUP(VLOOKUP($A135, 'E4 TB Allocation Details'!$A$18:$L$205, MATCH("Customer ID", 'E4 TB Allocation Details'!$A$18:$L$18, 0),FALSE), 'E2 Allocators'!$B$15:$W$361, MATCH('O5 Details by Class &amp; Accounts'!AE$18, 'E2 Allocators'!$B$15:$W$15, 0),FALSE)*$G135), 0, VLOOKUP(VLOOKUP($A135, 'E4 TB Allocation Details'!$A$18:$L$205, MATCH("Customer ID", 'E4 TB Allocation Details'!$A$18:$L$18, 0),FALSE), 'E2 Allocators'!$B$15:$W$361, MATCH('O5 Details by Class &amp; Accounts'!AE$18, 'E2 Allocators'!$B$15:$W$15, 0),FALSE)*$G135)</f>
        <v>0</v>
      </c>
      <c r="AF135" s="1412">
        <f ca="1">IF(ISERROR(VLOOKUP(VLOOKUP($A135, 'E4 TB Allocation Details'!$A$18:$L$205, MATCH("Customer ID", 'E4 TB Allocation Details'!$A$18:$L$18, 0),FALSE), 'E2 Allocators'!$B$15:$W$361, MATCH('O5 Details by Class &amp; Accounts'!AF$18, 'E2 Allocators'!$B$15:$W$15, 0),FALSE)*$G135), 0, VLOOKUP(VLOOKUP($A135, 'E4 TB Allocation Details'!$A$18:$L$205, MATCH("Customer ID", 'E4 TB Allocation Details'!$A$18:$L$18, 0),FALSE), 'E2 Allocators'!$B$15:$W$361, MATCH('O5 Details by Class &amp; Accounts'!AF$18, 'E2 Allocators'!$B$15:$W$15, 0),FALSE)*$G135)</f>
        <v>0</v>
      </c>
      <c r="AG135" s="1412">
        <f ca="1">IF(ISERROR(VLOOKUP(VLOOKUP($A135, 'E4 TB Allocation Details'!$A$18:$L$205, MATCH("Customer ID", 'E4 TB Allocation Details'!$A$18:$L$18, 0),FALSE), 'E2 Allocators'!$B$15:$W$361, MATCH('O5 Details by Class &amp; Accounts'!AG$18, 'E2 Allocators'!$B$15:$W$15, 0),FALSE)*$G135), 0, VLOOKUP(VLOOKUP($A135, 'E4 TB Allocation Details'!$A$18:$L$205, MATCH("Customer ID", 'E4 TB Allocation Details'!$A$18:$L$18, 0),FALSE), 'E2 Allocators'!$B$15:$W$361, MATCH('O5 Details by Class &amp; Accounts'!AG$18, 'E2 Allocators'!$B$15:$W$15, 0),FALSE)*$G135)</f>
        <v>0</v>
      </c>
      <c r="AH135" s="1412">
        <f ca="1">IF(ISERROR(VLOOKUP(VLOOKUP($A135, 'E4 TB Allocation Details'!$A$18:$L$205, MATCH("Customer ID", 'E4 TB Allocation Details'!$A$18:$L$18, 0),FALSE), 'E2 Allocators'!$B$15:$W$361, MATCH('O5 Details by Class &amp; Accounts'!AH$18, 'E2 Allocators'!$B$15:$W$15, 0),FALSE)*$G135), 0, VLOOKUP(VLOOKUP($A135, 'E4 TB Allocation Details'!$A$18:$L$205, MATCH("Customer ID", 'E4 TB Allocation Details'!$A$18:$L$18, 0),FALSE), 'E2 Allocators'!$B$15:$W$361, MATCH('O5 Details by Class &amp; Accounts'!AH$18, 'E2 Allocators'!$B$15:$W$15, 0),FALSE)*$G135)</f>
        <v>0</v>
      </c>
      <c r="AI135" s="1412">
        <f ca="1">IF(ISERROR(VLOOKUP(VLOOKUP($A135, 'E4 TB Allocation Details'!$A$18:$L$205, MATCH("Customer ID", 'E4 TB Allocation Details'!$A$18:$L$18, 0),FALSE), 'E2 Allocators'!$B$15:$W$361, MATCH('O5 Details by Class &amp; Accounts'!AI$18, 'E2 Allocators'!$B$15:$W$15, 0),FALSE)*$G135), 0, VLOOKUP(VLOOKUP($A135, 'E4 TB Allocation Details'!$A$18:$L$205, MATCH("Customer ID", 'E4 TB Allocation Details'!$A$18:$L$18, 0),FALSE), 'E2 Allocators'!$B$15:$W$361, MATCH('O5 Details by Class &amp; Accounts'!AI$18, 'E2 Allocators'!$B$15:$W$15, 0),FALSE)*$G135)</f>
        <v>0</v>
      </c>
      <c r="AJ135" s="1412">
        <f ca="1">IF(ISERROR(VLOOKUP(VLOOKUP($A135, 'E4 TB Allocation Details'!$A$18:$L$205, MATCH("Customer ID", 'E4 TB Allocation Details'!$A$18:$L$18, 0),FALSE), 'E2 Allocators'!$B$15:$W$361, MATCH('O5 Details by Class &amp; Accounts'!AJ$18, 'E2 Allocators'!$B$15:$W$15, 0),FALSE)*$G135), 0, VLOOKUP(VLOOKUP($A135, 'E4 TB Allocation Details'!$A$18:$L$205, MATCH("Customer ID", 'E4 TB Allocation Details'!$A$18:$L$18, 0),FALSE), 'E2 Allocators'!$B$15:$W$361, MATCH('O5 Details by Class &amp; Accounts'!AJ$18, 'E2 Allocators'!$B$15:$W$15, 0),FALSE)*$G135)</f>
        <v>0</v>
      </c>
      <c r="AK135" s="1412">
        <f ca="1">IF(ISERROR(VLOOKUP(VLOOKUP($A135, 'E4 TB Allocation Details'!$A$18:$L$205, MATCH("Customer ID", 'E4 TB Allocation Details'!$A$18:$L$18, 0),FALSE), 'E2 Allocators'!$B$15:$W$361, MATCH('O5 Details by Class &amp; Accounts'!AK$18, 'E2 Allocators'!$B$15:$W$15, 0),FALSE)*$G135), 0, VLOOKUP(VLOOKUP($A135, 'E4 TB Allocation Details'!$A$18:$L$205, MATCH("Customer ID", 'E4 TB Allocation Details'!$A$18:$L$18, 0),FALSE), 'E2 Allocators'!$B$15:$W$361, MATCH('O5 Details by Class &amp; Accounts'!AK$18, 'E2 Allocators'!$B$15:$W$15, 0),FALSE)*$G135)</f>
        <v>0</v>
      </c>
      <c r="AL135" s="1412">
        <f ca="1">IF(ISERROR(VLOOKUP(VLOOKUP($A135, 'E4 TB Allocation Details'!$A$18:$L$205, MATCH("Customer ID", 'E4 TB Allocation Details'!$A$18:$L$18, 0),FALSE), 'E2 Allocators'!$B$15:$W$361, MATCH('O5 Details by Class &amp; Accounts'!AL$18, 'E2 Allocators'!$B$15:$W$15, 0),FALSE)*$G135), 0, VLOOKUP(VLOOKUP($A135, 'E4 TB Allocation Details'!$A$18:$L$205, MATCH("Customer ID", 'E4 TB Allocation Details'!$A$18:$L$18, 0),FALSE), 'E2 Allocators'!$B$15:$W$361, MATCH('O5 Details by Class &amp; Accounts'!AL$18, 'E2 Allocators'!$B$15:$W$15, 0),FALSE)*$G135)</f>
        <v>0</v>
      </c>
      <c r="AM135" s="1412">
        <f ca="1">IF(ISERROR(VLOOKUP(VLOOKUP($A135, 'E4 TB Allocation Details'!$A$18:$L$205, MATCH("Customer ID", 'E4 TB Allocation Details'!$A$18:$L$18, 0),FALSE), 'E2 Allocators'!$B$15:$W$361, MATCH('O5 Details by Class &amp; Accounts'!AM$18, 'E2 Allocators'!$B$15:$W$15, 0),FALSE)*$G135), 0, VLOOKUP(VLOOKUP($A135, 'E4 TB Allocation Details'!$A$18:$L$205, MATCH("Customer ID", 'E4 TB Allocation Details'!$A$18:$L$18, 0),FALSE), 'E2 Allocators'!$B$15:$W$361, MATCH('O5 Details by Class &amp; Accounts'!AM$18, 'E2 Allocators'!$B$15:$W$15, 0),FALSE)*$G135)</f>
        <v>0</v>
      </c>
      <c r="AN135" s="1412">
        <f ca="1">IF(ISERROR(VLOOKUP(VLOOKUP($A135, 'E4 TB Allocation Details'!$A$18:$L$205, MATCH("Customer ID", 'E4 TB Allocation Details'!$A$18:$L$18, 0),FALSE), 'E2 Allocators'!$B$15:$W$361, MATCH('O5 Details by Class &amp; Accounts'!AN$18, 'E2 Allocators'!$B$15:$W$15, 0),FALSE)*$G135), 0, VLOOKUP(VLOOKUP($A135, 'E4 TB Allocation Details'!$A$18:$L$205, MATCH("Customer ID", 'E4 TB Allocation Details'!$A$18:$L$18, 0),FALSE), 'E2 Allocators'!$B$15:$W$361, MATCH('O5 Details by Class &amp; Accounts'!AN$18, 'E2 Allocators'!$B$15:$W$15, 0),FALSE)*$G135)</f>
        <v>0</v>
      </c>
      <c r="AO135" s="1412">
        <f ca="1">IF(ISERROR(VLOOKUP(VLOOKUP($A135, 'E4 TB Allocation Details'!$A$18:$L$205, MATCH("Customer ID", 'E4 TB Allocation Details'!$A$18:$L$18, 0),FALSE), 'E2 Allocators'!$B$15:$W$361, MATCH('O5 Details by Class &amp; Accounts'!AO$18, 'E2 Allocators'!$B$15:$W$15, 0),FALSE)*$G135), 0, VLOOKUP(VLOOKUP($A135, 'E4 TB Allocation Details'!$A$18:$L$205, MATCH("Customer ID", 'E4 TB Allocation Details'!$A$18:$L$18, 0),FALSE), 'E2 Allocators'!$B$15:$W$361, MATCH('O5 Details by Class &amp; Accounts'!AO$18, 'E2 Allocators'!$B$15:$W$15, 0),FALSE)*$G135)</f>
        <v>0</v>
      </c>
      <c r="AP135" s="1412">
        <f ca="1">IF(ISERROR(VLOOKUP(VLOOKUP($A135, 'E4 TB Allocation Details'!$A$18:$L$205, MATCH("Customer ID", 'E4 TB Allocation Details'!$A$18:$L$18, 0),FALSE), 'E2 Allocators'!$B$15:$W$361, MATCH('O5 Details by Class &amp; Accounts'!AP$18, 'E2 Allocators'!$B$15:$W$15, 0),FALSE)*$G135), 0, VLOOKUP(VLOOKUP($A135, 'E4 TB Allocation Details'!$A$18:$L$205, MATCH("Customer ID", 'E4 TB Allocation Details'!$A$18:$L$18, 0),FALSE), 'E2 Allocators'!$B$15:$W$361, MATCH('O5 Details by Class &amp; Accounts'!AP$18, 'E2 Allocators'!$B$15:$W$15, 0),FALSE)*$G135)</f>
        <v>0</v>
      </c>
      <c r="AQ135" s="1412">
        <f ca="1">IF(ISERROR(VLOOKUP(VLOOKUP($A135, 'E4 TB Allocation Details'!$A$18:$L$205, MATCH("Customer ID", 'E4 TB Allocation Details'!$A$18:$L$18, 0),FALSE), 'E2 Allocators'!$B$15:$W$361, MATCH('O5 Details by Class &amp; Accounts'!AQ$18, 'E2 Allocators'!$B$15:$W$15, 0),FALSE)*$G135), 0, VLOOKUP(VLOOKUP($A135, 'E4 TB Allocation Details'!$A$18:$L$205, MATCH("Customer ID", 'E4 TB Allocation Details'!$A$18:$L$18, 0),FALSE), 'E2 Allocators'!$B$15:$W$361, MATCH('O5 Details by Class &amp; Accounts'!AQ$18, 'E2 Allocators'!$B$15:$W$15, 0),FALSE)*$G135)</f>
        <v>0</v>
      </c>
      <c r="AR135" s="1412">
        <f ca="1">IF(ISERROR(VLOOKUP(VLOOKUP($A135, 'E4 TB Allocation Details'!$A$18:$L$205, MATCH("Customer ID", 'E4 TB Allocation Details'!$A$18:$L$18, 0),FALSE), 'E2 Allocators'!$B$15:$W$361, MATCH('O5 Details by Class &amp; Accounts'!AR$18, 'E2 Allocators'!$B$15:$W$15, 0),FALSE)*$G135), 0, VLOOKUP(VLOOKUP($A135, 'E4 TB Allocation Details'!$A$18:$L$205, MATCH("Customer ID", 'E4 TB Allocation Details'!$A$18:$L$18, 0),FALSE), 'E2 Allocators'!$B$15:$W$361, MATCH('O5 Details by Class &amp; Accounts'!AR$18, 'E2 Allocators'!$B$15:$W$15, 0),FALSE)*$G135)</f>
        <v>0</v>
      </c>
      <c r="AS135" s="1412">
        <f ca="1">IF(ISERROR(VLOOKUP(VLOOKUP($A135, 'E4 TB Allocation Details'!$A$18:$L$205, MATCH("Customer ID", 'E4 TB Allocation Details'!$A$18:$L$18, 0),FALSE), 'E2 Allocators'!$B$15:$W$361, MATCH('O5 Details by Class &amp; Accounts'!AS$18, 'E2 Allocators'!$B$15:$W$15, 0),FALSE)*$G135), 0, VLOOKUP(VLOOKUP($A135, 'E4 TB Allocation Details'!$A$18:$L$205, MATCH("Customer ID", 'E4 TB Allocation Details'!$A$18:$L$18, 0),FALSE), 'E2 Allocators'!$B$15:$W$361, MATCH('O5 Details by Class &amp; Accounts'!AS$18, 'E2 Allocators'!$B$15:$W$15, 0),FALSE)*$G135)</f>
        <v>0</v>
      </c>
      <c r="AT135" s="1412">
        <f ca="1">IF(ISERROR(VLOOKUP(VLOOKUP($A135, 'E4 TB Allocation Details'!$A$18:$L$205, MATCH("Customer ID", 'E4 TB Allocation Details'!$A$18:$L$18, 0),FALSE), 'E2 Allocators'!$B$15:$W$361, MATCH('O5 Details by Class &amp; Accounts'!AT$18, 'E2 Allocators'!$B$15:$W$15, 0),FALSE)*$G135), 0, VLOOKUP(VLOOKUP($A135, 'E4 TB Allocation Details'!$A$18:$L$205, MATCH("Customer ID", 'E4 TB Allocation Details'!$A$18:$L$18, 0),FALSE), 'E2 Allocators'!$B$15:$W$361, MATCH('O5 Details by Class &amp; Accounts'!AT$18, 'E2 Allocators'!$B$15:$W$15, 0),FALSE)*$G135)</f>
        <v>0</v>
      </c>
      <c r="AU135" s="1412">
        <f ca="1">IF(ISERROR(VLOOKUP(VLOOKUP($A135, 'E4 TB Allocation Details'!$A$18:$L$205, MATCH("Customer ID", 'E4 TB Allocation Details'!$A$18:$L$18, 0),FALSE), 'E2 Allocators'!$B$15:$W$361, MATCH('O5 Details by Class &amp; Accounts'!AU$18, 'E2 Allocators'!$B$15:$W$15, 0),FALSE)*$G135), 0, VLOOKUP(VLOOKUP($A135, 'E4 TB Allocation Details'!$A$18:$L$205, MATCH("Customer ID", 'E4 TB Allocation Details'!$A$18:$L$18, 0),FALSE), 'E2 Allocators'!$B$15:$W$361, MATCH('O5 Details by Class &amp; Accounts'!AU$18, 'E2 Allocators'!$B$15:$W$15, 0),FALSE)*$G135)</f>
        <v>0</v>
      </c>
      <c r="AV135" s="1412">
        <f ca="1">IF(ISERROR(VLOOKUP(VLOOKUP($A135, 'E4 TB Allocation Details'!$A$18:$L$205, MATCH("Customer ID", 'E4 TB Allocation Details'!$A$18:$L$18, 0),FALSE), 'E2 Allocators'!$B$15:$W$361, MATCH('O5 Details by Class &amp; Accounts'!AV$18, 'E2 Allocators'!$B$15:$W$15, 0),FALSE)*$G135), 0, VLOOKUP(VLOOKUP($A135, 'E4 TB Allocation Details'!$A$18:$L$205, MATCH("Customer ID", 'E4 TB Allocation Details'!$A$18:$L$18, 0),FALSE), 'E2 Allocators'!$B$15:$W$361, MATCH('O5 Details by Class &amp; Accounts'!AV$18, 'E2 Allocators'!$B$15:$W$15, 0),FALSE)*$G135)</f>
        <v>0</v>
      </c>
      <c r="AW135" s="1412">
        <f ca="1">IF(ISERROR(VLOOKUP(VLOOKUP($A135, 'E4 TB Allocation Details'!$A$18:$L$205, MATCH("Customer ID", 'E4 TB Allocation Details'!$A$18:$L$18, 0),FALSE), 'E2 Allocators'!$B$15:$W$361, MATCH('O5 Details by Class &amp; Accounts'!AW$18, 'E2 Allocators'!$B$15:$W$15, 0),FALSE)*$G135), 0, VLOOKUP(VLOOKUP($A135, 'E4 TB Allocation Details'!$A$18:$L$205, MATCH("Customer ID", 'E4 TB Allocation Details'!$A$18:$L$18, 0),FALSE), 'E2 Allocators'!$B$15:$W$361, MATCH('O5 Details by Class &amp; Accounts'!AW$18, 'E2 Allocators'!$B$15:$W$15, 0),FALSE)*$G135)</f>
        <v>0</v>
      </c>
      <c r="AX135" s="1412">
        <f t="shared" si="33"/>
        <v>0</v>
      </c>
      <c r="AY135" s="1412">
        <f ca="1">IF(ISERROR(VLOOKUP(VLOOKUP($A135, 'E4 TB Allocation Details'!$A$18:$L$205, MATCH("Misc ID", 'E4 TB Allocation Details'!$A$18:$L$18, 0),FALSE), 'E2 Allocators'!$B$15:$W$361, MATCH('O5 Details by Class &amp; Accounts'!AY$18, 'E2 Allocators'!$B$15:$W$15, 0),FALSE)*$E135), 0, VLOOKUP(VLOOKUP($A135, 'E4 TB Allocation Details'!$A$18:$L$205, MATCH("Misc ID", 'E4 TB Allocation Details'!$A$18:$L$18, 0),FALSE), 'E2 Allocators'!$B$15:$W$361, MATCH('O5 Details by Class &amp; Accounts'!AY$18, 'E2 Allocators'!$B$15:$W$15, 0),FALSE)*$E135)</f>
        <v>0</v>
      </c>
      <c r="AZ135" s="1412">
        <f ca="1">IF(ISERROR(VLOOKUP(VLOOKUP($A135, 'E4 TB Allocation Details'!$A$18:$L$205, MATCH("Misc ID", 'E4 TB Allocation Details'!$A$18:$L$18, 0),FALSE), 'E2 Allocators'!$B$15:$W$361, MATCH('O5 Details by Class &amp; Accounts'!AZ$18, 'E2 Allocators'!$B$15:$W$15, 0),FALSE)*$E135), 0, VLOOKUP(VLOOKUP($A135, 'E4 TB Allocation Details'!$A$18:$L$205, MATCH("Misc ID", 'E4 TB Allocation Details'!$A$18:$L$18, 0),FALSE), 'E2 Allocators'!$B$15:$W$361, MATCH('O5 Details by Class &amp; Accounts'!AZ$18, 'E2 Allocators'!$B$15:$W$15, 0),FALSE)*$E135)</f>
        <v>0</v>
      </c>
      <c r="BA135" s="1412">
        <f ca="1">IF(ISERROR(VLOOKUP(VLOOKUP($A135, 'E4 TB Allocation Details'!$A$18:$L$205, MATCH("Misc ID", 'E4 TB Allocation Details'!$A$18:$L$18, 0),FALSE), 'E2 Allocators'!$B$15:$W$361, MATCH('O5 Details by Class &amp; Accounts'!BA$18, 'E2 Allocators'!$B$15:$W$15, 0),FALSE)*$E135), 0, VLOOKUP(VLOOKUP($A135, 'E4 TB Allocation Details'!$A$18:$L$205, MATCH("Misc ID", 'E4 TB Allocation Details'!$A$18:$L$18, 0),FALSE), 'E2 Allocators'!$B$15:$W$361, MATCH('O5 Details by Class &amp; Accounts'!BA$18, 'E2 Allocators'!$B$15:$W$15, 0),FALSE)*$E135)</f>
        <v>0</v>
      </c>
      <c r="BB135" s="1412">
        <f ca="1">IF(ISERROR(VLOOKUP(VLOOKUP($A135, 'E4 TB Allocation Details'!$A$18:$L$205, MATCH("Misc ID", 'E4 TB Allocation Details'!$A$18:$L$18, 0),FALSE), 'E2 Allocators'!$B$15:$W$361, MATCH('O5 Details by Class &amp; Accounts'!BB$18, 'E2 Allocators'!$B$15:$W$15, 0),FALSE)*$E135), 0, VLOOKUP(VLOOKUP($A135, 'E4 TB Allocation Details'!$A$18:$L$205, MATCH("Misc ID", 'E4 TB Allocation Details'!$A$18:$L$18, 0),FALSE), 'E2 Allocators'!$B$15:$W$361, MATCH('O5 Details by Class &amp; Accounts'!BB$18, 'E2 Allocators'!$B$15:$W$15, 0),FALSE)*$E135)</f>
        <v>0</v>
      </c>
      <c r="BC135" s="1412">
        <f ca="1">IF(ISERROR(VLOOKUP(VLOOKUP($A135, 'E4 TB Allocation Details'!$A$18:$L$205, MATCH("Misc ID", 'E4 TB Allocation Details'!$A$18:$L$18, 0),FALSE), 'E2 Allocators'!$B$15:$W$361, MATCH('O5 Details by Class &amp; Accounts'!BC$18, 'E2 Allocators'!$B$15:$W$15, 0),FALSE)*$E135), 0, VLOOKUP(VLOOKUP($A135, 'E4 TB Allocation Details'!$A$18:$L$205, MATCH("Misc ID", 'E4 TB Allocation Details'!$A$18:$L$18, 0),FALSE), 'E2 Allocators'!$B$15:$W$361, MATCH('O5 Details by Class &amp; Accounts'!BC$18, 'E2 Allocators'!$B$15:$W$15, 0),FALSE)*$E135)</f>
        <v>0</v>
      </c>
      <c r="BD135" s="1412">
        <f ca="1">IF(ISERROR(VLOOKUP(VLOOKUP($A135, 'E4 TB Allocation Details'!$A$18:$L$205, MATCH("Misc ID", 'E4 TB Allocation Details'!$A$18:$L$18, 0),FALSE), 'E2 Allocators'!$B$15:$W$361, MATCH('O5 Details by Class &amp; Accounts'!BD$18, 'E2 Allocators'!$B$15:$W$15, 0),FALSE)*$E135), 0, VLOOKUP(VLOOKUP($A135, 'E4 TB Allocation Details'!$A$18:$L$205, MATCH("Misc ID", 'E4 TB Allocation Details'!$A$18:$L$18, 0),FALSE), 'E2 Allocators'!$B$15:$W$361, MATCH('O5 Details by Class &amp; Accounts'!BD$18, 'E2 Allocators'!$B$15:$W$15, 0),FALSE)*$E135)</f>
        <v>0</v>
      </c>
      <c r="BE135" s="1412">
        <f ca="1">IF(ISERROR(VLOOKUP(VLOOKUP($A135, 'E4 TB Allocation Details'!$A$18:$L$205, MATCH("Misc ID", 'E4 TB Allocation Details'!$A$18:$L$18, 0),FALSE), 'E2 Allocators'!$B$15:$W$361, MATCH('O5 Details by Class &amp; Accounts'!BE$18, 'E2 Allocators'!$B$15:$W$15, 0),FALSE)*$E135), 0, VLOOKUP(VLOOKUP($A135, 'E4 TB Allocation Details'!$A$18:$L$205, MATCH("Misc ID", 'E4 TB Allocation Details'!$A$18:$L$18, 0),FALSE), 'E2 Allocators'!$B$15:$W$361, MATCH('O5 Details by Class &amp; Accounts'!BE$18, 'E2 Allocators'!$B$15:$W$15, 0),FALSE)*$E135)</f>
        <v>0</v>
      </c>
      <c r="BF135" s="1412">
        <f ca="1">IF(ISERROR(VLOOKUP(VLOOKUP($A135, 'E4 TB Allocation Details'!$A$18:$L$205, MATCH("Misc ID", 'E4 TB Allocation Details'!$A$18:$L$18, 0),FALSE), 'E2 Allocators'!$B$15:$W$361, MATCH('O5 Details by Class &amp; Accounts'!BF$18, 'E2 Allocators'!$B$15:$W$15, 0),FALSE)*$E135), 0, VLOOKUP(VLOOKUP($A135, 'E4 TB Allocation Details'!$A$18:$L$205, MATCH("Misc ID", 'E4 TB Allocation Details'!$A$18:$L$18, 0),FALSE), 'E2 Allocators'!$B$15:$W$361, MATCH('O5 Details by Class &amp; Accounts'!BF$18, 'E2 Allocators'!$B$15:$W$15, 0),FALSE)*$E135)</f>
        <v>0</v>
      </c>
      <c r="BG135" s="1412">
        <f ca="1">IF(ISERROR(VLOOKUP(VLOOKUP($A135, 'E4 TB Allocation Details'!$A$18:$L$205, MATCH("Misc ID", 'E4 TB Allocation Details'!$A$18:$L$18, 0),FALSE), 'E2 Allocators'!$B$15:$W$361, MATCH('O5 Details by Class &amp; Accounts'!BG$18, 'E2 Allocators'!$B$15:$W$15, 0),FALSE)*$E135), 0, VLOOKUP(VLOOKUP($A135, 'E4 TB Allocation Details'!$A$18:$L$205, MATCH("Misc ID", 'E4 TB Allocation Details'!$A$18:$L$18, 0),FALSE), 'E2 Allocators'!$B$15:$W$361, MATCH('O5 Details by Class &amp; Accounts'!BG$18, 'E2 Allocators'!$B$15:$W$15, 0),FALSE)*$E135)</f>
        <v>0</v>
      </c>
      <c r="BH135" s="1412">
        <f ca="1">IF(ISERROR(VLOOKUP(VLOOKUP($A135, 'E4 TB Allocation Details'!$A$18:$L$205, MATCH("Misc ID", 'E4 TB Allocation Details'!$A$18:$L$18, 0),FALSE), 'E2 Allocators'!$B$15:$W$361, MATCH('O5 Details by Class &amp; Accounts'!BH$18, 'E2 Allocators'!$B$15:$W$15, 0),FALSE)*$E135), 0, VLOOKUP(VLOOKUP($A135, 'E4 TB Allocation Details'!$A$18:$L$205, MATCH("Misc ID", 'E4 TB Allocation Details'!$A$18:$L$18, 0),FALSE), 'E2 Allocators'!$B$15:$W$361, MATCH('O5 Details by Class &amp; Accounts'!BH$18, 'E2 Allocators'!$B$15:$W$15, 0),FALSE)*$E135)</f>
        <v>0</v>
      </c>
      <c r="BI135" s="1412">
        <f ca="1">IF(ISERROR(VLOOKUP(VLOOKUP($A135, 'E4 TB Allocation Details'!$A$18:$L$205, MATCH("Misc ID", 'E4 TB Allocation Details'!$A$18:$L$18, 0),FALSE), 'E2 Allocators'!$B$15:$W$361, MATCH('O5 Details by Class &amp; Accounts'!BI$18, 'E2 Allocators'!$B$15:$W$15, 0),FALSE)*$E135), 0, VLOOKUP(VLOOKUP($A135, 'E4 TB Allocation Details'!$A$18:$L$205, MATCH("Misc ID", 'E4 TB Allocation Details'!$A$18:$L$18, 0),FALSE), 'E2 Allocators'!$B$15:$W$361, MATCH('O5 Details by Class &amp; Accounts'!BI$18, 'E2 Allocators'!$B$15:$W$15, 0),FALSE)*$E135)</f>
        <v>0</v>
      </c>
      <c r="BJ135" s="1412">
        <f ca="1">IF(ISERROR(VLOOKUP(VLOOKUP($A135, 'E4 TB Allocation Details'!$A$18:$L$205, MATCH("Misc ID", 'E4 TB Allocation Details'!$A$18:$L$18, 0),FALSE), 'E2 Allocators'!$B$15:$W$361, MATCH('O5 Details by Class &amp; Accounts'!BJ$18, 'E2 Allocators'!$B$15:$W$15, 0),FALSE)*$E135), 0, VLOOKUP(VLOOKUP($A135, 'E4 TB Allocation Details'!$A$18:$L$205, MATCH("Misc ID", 'E4 TB Allocation Details'!$A$18:$L$18, 0),FALSE), 'E2 Allocators'!$B$15:$W$361, MATCH('O5 Details by Class &amp; Accounts'!BJ$18, 'E2 Allocators'!$B$15:$W$15, 0),FALSE)*$E135)</f>
        <v>0</v>
      </c>
      <c r="BK135" s="1412">
        <f ca="1">IF(ISERROR(VLOOKUP(VLOOKUP($A135, 'E4 TB Allocation Details'!$A$18:$L$205, MATCH("Misc ID", 'E4 TB Allocation Details'!$A$18:$L$18, 0),FALSE), 'E2 Allocators'!$B$15:$W$361, MATCH('O5 Details by Class &amp; Accounts'!BK$18, 'E2 Allocators'!$B$15:$W$15, 0),FALSE)*$E135), 0, VLOOKUP(VLOOKUP($A135, 'E4 TB Allocation Details'!$A$18:$L$205, MATCH("Misc ID", 'E4 TB Allocation Details'!$A$18:$L$18, 0),FALSE), 'E2 Allocators'!$B$15:$W$361, MATCH('O5 Details by Class &amp; Accounts'!BK$18, 'E2 Allocators'!$B$15:$W$15, 0),FALSE)*$E135)</f>
        <v>0</v>
      </c>
      <c r="BL135" s="1412">
        <f ca="1">IF(ISERROR(VLOOKUP(VLOOKUP($A135, 'E4 TB Allocation Details'!$A$18:$L$205, MATCH("Misc ID", 'E4 TB Allocation Details'!$A$18:$L$18, 0),FALSE), 'E2 Allocators'!$B$15:$W$361, MATCH('O5 Details by Class &amp; Accounts'!BL$18, 'E2 Allocators'!$B$15:$W$15, 0),FALSE)*$E135), 0, VLOOKUP(VLOOKUP($A135, 'E4 TB Allocation Details'!$A$18:$L$205, MATCH("Misc ID", 'E4 TB Allocation Details'!$A$18:$L$18, 0),FALSE), 'E2 Allocators'!$B$15:$W$361, MATCH('O5 Details by Class &amp; Accounts'!BL$18, 'E2 Allocators'!$B$15:$W$15, 0),FALSE)*$E135)</f>
        <v>0</v>
      </c>
      <c r="BM135" s="1412">
        <f ca="1">IF(ISERROR(VLOOKUP(VLOOKUP($A135, 'E4 TB Allocation Details'!$A$18:$L$205, MATCH("Misc ID", 'E4 TB Allocation Details'!$A$18:$L$18, 0),FALSE), 'E2 Allocators'!$B$15:$W$361, MATCH('O5 Details by Class &amp; Accounts'!BM$18, 'E2 Allocators'!$B$15:$W$15, 0),FALSE)*$E135), 0, VLOOKUP(VLOOKUP($A135, 'E4 TB Allocation Details'!$A$18:$L$205, MATCH("Misc ID", 'E4 TB Allocation Details'!$A$18:$L$18, 0),FALSE), 'E2 Allocators'!$B$15:$W$361, MATCH('O5 Details by Class &amp; Accounts'!BM$18, 'E2 Allocators'!$B$15:$W$15, 0),FALSE)*$E135)</f>
        <v>0</v>
      </c>
      <c r="BN135" s="1412">
        <f ca="1">IF(ISERROR(VLOOKUP(VLOOKUP($A135, 'E4 TB Allocation Details'!$A$18:$L$205, MATCH("Misc ID", 'E4 TB Allocation Details'!$A$18:$L$18, 0),FALSE), 'E2 Allocators'!$B$15:$W$361, MATCH('O5 Details by Class &amp; Accounts'!BN$18, 'E2 Allocators'!$B$15:$W$15, 0),FALSE)*$E135), 0, VLOOKUP(VLOOKUP($A135, 'E4 TB Allocation Details'!$A$18:$L$205, MATCH("Misc ID", 'E4 TB Allocation Details'!$A$18:$L$18, 0),FALSE), 'E2 Allocators'!$B$15:$W$361, MATCH('O5 Details by Class &amp; Accounts'!BN$18, 'E2 Allocators'!$B$15:$W$15, 0),FALSE)*$E135)</f>
        <v>0</v>
      </c>
      <c r="BO135" s="1412">
        <f ca="1">IF(ISERROR(VLOOKUP(VLOOKUP($A135, 'E4 TB Allocation Details'!$A$18:$L$205, MATCH("Misc ID", 'E4 TB Allocation Details'!$A$18:$L$18, 0),FALSE), 'E2 Allocators'!$B$15:$W$361, MATCH('O5 Details by Class &amp; Accounts'!BO$18, 'E2 Allocators'!$B$15:$W$15, 0),FALSE)*$E135), 0, VLOOKUP(VLOOKUP($A135, 'E4 TB Allocation Details'!$A$18:$L$205, MATCH("Misc ID", 'E4 TB Allocation Details'!$A$18:$L$18, 0),FALSE), 'E2 Allocators'!$B$15:$W$361, MATCH('O5 Details by Class &amp; Accounts'!BO$18, 'E2 Allocators'!$B$15:$W$15, 0),FALSE)*$E135)</f>
        <v>0</v>
      </c>
      <c r="BP135" s="1412">
        <f ca="1">IF(ISERROR(VLOOKUP(VLOOKUP($A135, 'E4 TB Allocation Details'!$A$18:$L$205, MATCH("Misc ID", 'E4 TB Allocation Details'!$A$18:$L$18, 0),FALSE), 'E2 Allocators'!$B$15:$W$361, MATCH('O5 Details by Class &amp; Accounts'!BP$18, 'E2 Allocators'!$B$15:$W$15, 0),FALSE)*$E135), 0, VLOOKUP(VLOOKUP($A135, 'E4 TB Allocation Details'!$A$18:$L$205, MATCH("Misc ID", 'E4 TB Allocation Details'!$A$18:$L$18, 0),FALSE), 'E2 Allocators'!$B$15:$W$361, MATCH('O5 Details by Class &amp; Accounts'!BP$18, 'E2 Allocators'!$B$15:$W$15, 0),FALSE)*$E135)</f>
        <v>0</v>
      </c>
      <c r="BQ135" s="1412">
        <f ca="1">IF(ISERROR(VLOOKUP(VLOOKUP($A135, 'E4 TB Allocation Details'!$A$18:$L$205, MATCH("Misc ID", 'E4 TB Allocation Details'!$A$18:$L$18, 0),FALSE), 'E2 Allocators'!$B$15:$W$361, MATCH('O5 Details by Class &amp; Accounts'!BQ$18, 'E2 Allocators'!$B$15:$W$15, 0),FALSE)*$E135), 0, VLOOKUP(VLOOKUP($A135, 'E4 TB Allocation Details'!$A$18:$L$205, MATCH("Misc ID", 'E4 TB Allocation Details'!$A$18:$L$18, 0),FALSE), 'E2 Allocators'!$B$15:$W$361, MATCH('O5 Details by Class &amp; Accounts'!BQ$18, 'E2 Allocators'!$B$15:$W$15, 0),FALSE)*$E135)</f>
        <v>0</v>
      </c>
      <c r="BR135" s="1412">
        <f ca="1">IF(ISERROR(VLOOKUP(VLOOKUP($A135, 'E4 TB Allocation Details'!$A$18:$L$205, MATCH("Misc ID", 'E4 TB Allocation Details'!$A$18:$L$18, 0),FALSE), 'E2 Allocators'!$B$15:$W$361, MATCH('O5 Details by Class &amp; Accounts'!BR$18, 'E2 Allocators'!$B$15:$W$15, 0),FALSE)*$E135), 0, VLOOKUP(VLOOKUP($A135, 'E4 TB Allocation Details'!$A$18:$L$205, MATCH("Misc ID", 'E4 TB Allocation Details'!$A$18:$L$18, 0),FALSE), 'E2 Allocators'!$B$15:$W$361, MATCH('O5 Details by Class &amp; Accounts'!BR$18, 'E2 Allocators'!$B$15:$W$15, 0),FALSE)*$E135)</f>
        <v>0</v>
      </c>
      <c r="BS135" s="1412">
        <f t="shared" si="34"/>
        <v>0</v>
      </c>
      <c r="BT135" s="1412">
        <f ca="1">IF(ISERROR(VLOOKUP(VLOOKUP($A135, 'E4 TB Allocation Details'!$A$18:$L$205, MATCH("A &amp; G ID", 'E4 TB Allocation Details'!$A$18:$L$18, 0),FALSE), 'E2 Allocators'!$B$15:$W$361, MATCH('O5 Details by Class &amp; Accounts'!BT$18, 'E2 Allocators'!$B$15:$W$15, 0),FALSE)*$E135), 0, VLOOKUP(VLOOKUP($A135, 'E4 TB Allocation Details'!$A$18:$L$205, MATCH("A &amp; G ID", 'E4 TB Allocation Details'!$A$18:$L$18, 0),FALSE), 'E2 Allocators'!$B$15:$W$361, MATCH('O5 Details by Class &amp; Accounts'!BT$18, 'E2 Allocators'!$B$15:$W$15, 0),FALSE)*$E135)</f>
        <v>0</v>
      </c>
      <c r="BU135" s="1412">
        <f ca="1">IF(ISERROR(VLOOKUP(VLOOKUP($A135, 'E4 TB Allocation Details'!$A$18:$L$205, MATCH("A &amp; G ID", 'E4 TB Allocation Details'!$A$18:$L$18, 0),FALSE), 'E2 Allocators'!$B$15:$W$361, MATCH('O5 Details by Class &amp; Accounts'!BU$18, 'E2 Allocators'!$B$15:$W$15, 0),FALSE)*$E135), 0, VLOOKUP(VLOOKUP($A135, 'E4 TB Allocation Details'!$A$18:$L$205, MATCH("A &amp; G ID", 'E4 TB Allocation Details'!$A$18:$L$18, 0),FALSE), 'E2 Allocators'!$B$15:$W$361, MATCH('O5 Details by Class &amp; Accounts'!BU$18, 'E2 Allocators'!$B$15:$W$15, 0),FALSE)*$E135)</f>
        <v>0</v>
      </c>
      <c r="BV135" s="1412">
        <f ca="1">IF(ISERROR(VLOOKUP(VLOOKUP($A135, 'E4 TB Allocation Details'!$A$18:$L$205, MATCH("A &amp; G ID", 'E4 TB Allocation Details'!$A$18:$L$18, 0),FALSE), 'E2 Allocators'!$B$15:$W$361, MATCH('O5 Details by Class &amp; Accounts'!BV$18, 'E2 Allocators'!$B$15:$W$15, 0),FALSE)*$E135), 0, VLOOKUP(VLOOKUP($A135, 'E4 TB Allocation Details'!$A$18:$L$205, MATCH("A &amp; G ID", 'E4 TB Allocation Details'!$A$18:$L$18, 0),FALSE), 'E2 Allocators'!$B$15:$W$361, MATCH('O5 Details by Class &amp; Accounts'!BV$18, 'E2 Allocators'!$B$15:$W$15, 0),FALSE)*$E135)</f>
        <v>0</v>
      </c>
      <c r="BW135" s="1412">
        <f ca="1">IF(ISERROR(VLOOKUP(VLOOKUP($A135, 'E4 TB Allocation Details'!$A$18:$L$205, MATCH("A &amp; G ID", 'E4 TB Allocation Details'!$A$18:$L$18, 0),FALSE), 'E2 Allocators'!$B$15:$W$361, MATCH('O5 Details by Class &amp; Accounts'!BW$18, 'E2 Allocators'!$B$15:$W$15, 0),FALSE)*$E135), 0, VLOOKUP(VLOOKUP($A135, 'E4 TB Allocation Details'!$A$18:$L$205, MATCH("A &amp; G ID", 'E4 TB Allocation Details'!$A$18:$L$18, 0),FALSE), 'E2 Allocators'!$B$15:$W$361, MATCH('O5 Details by Class &amp; Accounts'!BW$18, 'E2 Allocators'!$B$15:$W$15, 0),FALSE)*$E135)</f>
        <v>0</v>
      </c>
      <c r="BX135" s="1412">
        <f ca="1">IF(ISERROR(VLOOKUP(VLOOKUP($A135, 'E4 TB Allocation Details'!$A$18:$L$205, MATCH("A &amp; G ID", 'E4 TB Allocation Details'!$A$18:$L$18, 0),FALSE), 'E2 Allocators'!$B$15:$W$361, MATCH('O5 Details by Class &amp; Accounts'!BX$18, 'E2 Allocators'!$B$15:$W$15, 0),FALSE)*$E135), 0, VLOOKUP(VLOOKUP($A135, 'E4 TB Allocation Details'!$A$18:$L$205, MATCH("A &amp; G ID", 'E4 TB Allocation Details'!$A$18:$L$18, 0),FALSE), 'E2 Allocators'!$B$15:$W$361, MATCH('O5 Details by Class &amp; Accounts'!BX$18, 'E2 Allocators'!$B$15:$W$15, 0),FALSE)*$E135)</f>
        <v>0</v>
      </c>
      <c r="BY135" s="1412">
        <f ca="1">IF(ISERROR(VLOOKUP(VLOOKUP($A135, 'E4 TB Allocation Details'!$A$18:$L$205, MATCH("A &amp; G ID", 'E4 TB Allocation Details'!$A$18:$L$18, 0),FALSE), 'E2 Allocators'!$B$15:$W$361, MATCH('O5 Details by Class &amp; Accounts'!BY$18, 'E2 Allocators'!$B$15:$W$15, 0),FALSE)*$E135), 0, VLOOKUP(VLOOKUP($A135, 'E4 TB Allocation Details'!$A$18:$L$205, MATCH("A &amp; G ID", 'E4 TB Allocation Details'!$A$18:$L$18, 0),FALSE), 'E2 Allocators'!$B$15:$W$361, MATCH('O5 Details by Class &amp; Accounts'!BY$18, 'E2 Allocators'!$B$15:$W$15, 0),FALSE)*$E135)</f>
        <v>0</v>
      </c>
      <c r="BZ135" s="1412">
        <f ca="1">IF(ISERROR(VLOOKUP(VLOOKUP($A135, 'E4 TB Allocation Details'!$A$18:$L$205, MATCH("A &amp; G ID", 'E4 TB Allocation Details'!$A$18:$L$18, 0),FALSE), 'E2 Allocators'!$B$15:$W$361, MATCH('O5 Details by Class &amp; Accounts'!BZ$18, 'E2 Allocators'!$B$15:$W$15, 0),FALSE)*$E135), 0, VLOOKUP(VLOOKUP($A135, 'E4 TB Allocation Details'!$A$18:$L$205, MATCH("A &amp; G ID", 'E4 TB Allocation Details'!$A$18:$L$18, 0),FALSE), 'E2 Allocators'!$B$15:$W$361, MATCH('O5 Details by Class &amp; Accounts'!BZ$18, 'E2 Allocators'!$B$15:$W$15, 0),FALSE)*$E135)</f>
        <v>0</v>
      </c>
      <c r="CA135" s="1412">
        <f ca="1">IF(ISERROR(VLOOKUP(VLOOKUP($A135, 'E4 TB Allocation Details'!$A$18:$L$205, MATCH("A &amp; G ID", 'E4 TB Allocation Details'!$A$18:$L$18, 0),FALSE), 'E2 Allocators'!$B$15:$W$361, MATCH('O5 Details by Class &amp; Accounts'!CA$18, 'E2 Allocators'!$B$15:$W$15, 0),FALSE)*$E135), 0, VLOOKUP(VLOOKUP($A135, 'E4 TB Allocation Details'!$A$18:$L$205, MATCH("A &amp; G ID", 'E4 TB Allocation Details'!$A$18:$L$18, 0),FALSE), 'E2 Allocators'!$B$15:$W$361, MATCH('O5 Details by Class &amp; Accounts'!CA$18, 'E2 Allocators'!$B$15:$W$15, 0),FALSE)*$E135)</f>
        <v>0</v>
      </c>
      <c r="CB135" s="1412">
        <f ca="1">IF(ISERROR(VLOOKUP(VLOOKUP($A135, 'E4 TB Allocation Details'!$A$18:$L$205, MATCH("A &amp; G ID", 'E4 TB Allocation Details'!$A$18:$L$18, 0),FALSE), 'E2 Allocators'!$B$15:$W$361, MATCH('O5 Details by Class &amp; Accounts'!CB$18, 'E2 Allocators'!$B$15:$W$15, 0),FALSE)*$E135), 0, VLOOKUP(VLOOKUP($A135, 'E4 TB Allocation Details'!$A$18:$L$205, MATCH("A &amp; G ID", 'E4 TB Allocation Details'!$A$18:$L$18, 0),FALSE), 'E2 Allocators'!$B$15:$W$361, MATCH('O5 Details by Class &amp; Accounts'!CB$18, 'E2 Allocators'!$B$15:$W$15, 0),FALSE)*$E135)</f>
        <v>0</v>
      </c>
      <c r="CC135" s="1412">
        <f ca="1">IF(ISERROR(VLOOKUP(VLOOKUP($A135, 'E4 TB Allocation Details'!$A$18:$L$205, MATCH("A &amp; G ID", 'E4 TB Allocation Details'!$A$18:$L$18, 0),FALSE), 'E2 Allocators'!$B$15:$W$361, MATCH('O5 Details by Class &amp; Accounts'!CC$18, 'E2 Allocators'!$B$15:$W$15, 0),FALSE)*$E135), 0, VLOOKUP(VLOOKUP($A135, 'E4 TB Allocation Details'!$A$18:$L$205, MATCH("A &amp; G ID", 'E4 TB Allocation Details'!$A$18:$L$18, 0),FALSE), 'E2 Allocators'!$B$15:$W$361, MATCH('O5 Details by Class &amp; Accounts'!CC$18, 'E2 Allocators'!$B$15:$W$15, 0),FALSE)*$E135)</f>
        <v>0</v>
      </c>
      <c r="CD135" s="1412">
        <f ca="1">IF(ISERROR(VLOOKUP(VLOOKUP($A135, 'E4 TB Allocation Details'!$A$18:$L$205, MATCH("A &amp; G ID", 'E4 TB Allocation Details'!$A$18:$L$18, 0),FALSE), 'E2 Allocators'!$B$15:$W$361, MATCH('O5 Details by Class &amp; Accounts'!CD$18, 'E2 Allocators'!$B$15:$W$15, 0),FALSE)*$E135), 0, VLOOKUP(VLOOKUP($A135, 'E4 TB Allocation Details'!$A$18:$L$205, MATCH("A &amp; G ID", 'E4 TB Allocation Details'!$A$18:$L$18, 0),FALSE), 'E2 Allocators'!$B$15:$W$361, MATCH('O5 Details by Class &amp; Accounts'!CD$18, 'E2 Allocators'!$B$15:$W$15, 0),FALSE)*$E135)</f>
        <v>0</v>
      </c>
      <c r="CE135" s="1412">
        <f ca="1">IF(ISERROR(VLOOKUP(VLOOKUP($A135, 'E4 TB Allocation Details'!$A$18:$L$205, MATCH("A &amp; G ID", 'E4 TB Allocation Details'!$A$18:$L$18, 0),FALSE), 'E2 Allocators'!$B$15:$W$361, MATCH('O5 Details by Class &amp; Accounts'!CE$18, 'E2 Allocators'!$B$15:$W$15, 0),FALSE)*$E135), 0, VLOOKUP(VLOOKUP($A135, 'E4 TB Allocation Details'!$A$18:$L$205, MATCH("A &amp; G ID", 'E4 TB Allocation Details'!$A$18:$L$18, 0),FALSE), 'E2 Allocators'!$B$15:$W$361, MATCH('O5 Details by Class &amp; Accounts'!CE$18, 'E2 Allocators'!$B$15:$W$15, 0),FALSE)*$E135)</f>
        <v>0</v>
      </c>
      <c r="CF135" s="1412">
        <f ca="1">IF(ISERROR(VLOOKUP(VLOOKUP($A135, 'E4 TB Allocation Details'!$A$18:$L$205, MATCH("A &amp; G ID", 'E4 TB Allocation Details'!$A$18:$L$18, 0),FALSE), 'E2 Allocators'!$B$15:$W$361, MATCH('O5 Details by Class &amp; Accounts'!CF$18, 'E2 Allocators'!$B$15:$W$15, 0),FALSE)*$E135), 0, VLOOKUP(VLOOKUP($A135, 'E4 TB Allocation Details'!$A$18:$L$205, MATCH("A &amp; G ID", 'E4 TB Allocation Details'!$A$18:$L$18, 0),FALSE), 'E2 Allocators'!$B$15:$W$361, MATCH('O5 Details by Class &amp; Accounts'!CF$18, 'E2 Allocators'!$B$15:$W$15, 0),FALSE)*$E135)</f>
        <v>0</v>
      </c>
      <c r="CG135" s="1412">
        <f ca="1">IF(ISERROR(VLOOKUP(VLOOKUP($A135, 'E4 TB Allocation Details'!$A$18:$L$205, MATCH("A &amp; G ID", 'E4 TB Allocation Details'!$A$18:$L$18, 0),FALSE), 'E2 Allocators'!$B$15:$W$361, MATCH('O5 Details by Class &amp; Accounts'!CG$18, 'E2 Allocators'!$B$15:$W$15, 0),FALSE)*$E135), 0, VLOOKUP(VLOOKUP($A135, 'E4 TB Allocation Details'!$A$18:$L$205, MATCH("A &amp; G ID", 'E4 TB Allocation Details'!$A$18:$L$18, 0),FALSE), 'E2 Allocators'!$B$15:$W$361, MATCH('O5 Details by Class &amp; Accounts'!CG$18, 'E2 Allocators'!$B$15:$W$15, 0),FALSE)*$E135)</f>
        <v>0</v>
      </c>
      <c r="CH135" s="1412">
        <f ca="1">IF(ISERROR(VLOOKUP(VLOOKUP($A135, 'E4 TB Allocation Details'!$A$18:$L$205, MATCH("A &amp; G ID", 'E4 TB Allocation Details'!$A$18:$L$18, 0),FALSE), 'E2 Allocators'!$B$15:$W$361, MATCH('O5 Details by Class &amp; Accounts'!CH$18, 'E2 Allocators'!$B$15:$W$15, 0),FALSE)*$E135), 0, VLOOKUP(VLOOKUP($A135, 'E4 TB Allocation Details'!$A$18:$L$205, MATCH("A &amp; G ID", 'E4 TB Allocation Details'!$A$18:$L$18, 0),FALSE), 'E2 Allocators'!$B$15:$W$361, MATCH('O5 Details by Class &amp; Accounts'!CH$18, 'E2 Allocators'!$B$15:$W$15, 0),FALSE)*$E135)</f>
        <v>0</v>
      </c>
      <c r="CI135" s="1412">
        <f ca="1">IF(ISERROR(VLOOKUP(VLOOKUP($A135, 'E4 TB Allocation Details'!$A$18:$L$205, MATCH("A &amp; G ID", 'E4 TB Allocation Details'!$A$18:$L$18, 0),FALSE), 'E2 Allocators'!$B$15:$W$361, MATCH('O5 Details by Class &amp; Accounts'!CI$18, 'E2 Allocators'!$B$15:$W$15, 0),FALSE)*$E135), 0, VLOOKUP(VLOOKUP($A135, 'E4 TB Allocation Details'!$A$18:$L$205, MATCH("A &amp; G ID", 'E4 TB Allocation Details'!$A$18:$L$18, 0),FALSE), 'E2 Allocators'!$B$15:$W$361, MATCH('O5 Details by Class &amp; Accounts'!CI$18, 'E2 Allocators'!$B$15:$W$15, 0),FALSE)*$E135)</f>
        <v>0</v>
      </c>
      <c r="CJ135" s="1412">
        <f ca="1">IF(ISERROR(VLOOKUP(VLOOKUP($A135, 'E4 TB Allocation Details'!$A$18:$L$205, MATCH("A &amp; G ID", 'E4 TB Allocation Details'!$A$18:$L$18, 0),FALSE), 'E2 Allocators'!$B$15:$W$361, MATCH('O5 Details by Class &amp; Accounts'!CJ$18, 'E2 Allocators'!$B$15:$W$15, 0),FALSE)*$E135), 0, VLOOKUP(VLOOKUP($A135, 'E4 TB Allocation Details'!$A$18:$L$205, MATCH("A &amp; G ID", 'E4 TB Allocation Details'!$A$18:$L$18, 0),FALSE), 'E2 Allocators'!$B$15:$W$361, MATCH('O5 Details by Class &amp; Accounts'!CJ$18, 'E2 Allocators'!$B$15:$W$15, 0),FALSE)*$E135)</f>
        <v>0</v>
      </c>
      <c r="CK135" s="1412">
        <f ca="1">IF(ISERROR(VLOOKUP(VLOOKUP($A135, 'E4 TB Allocation Details'!$A$18:$L$205, MATCH("A &amp; G ID", 'E4 TB Allocation Details'!$A$18:$L$18, 0),FALSE), 'E2 Allocators'!$B$15:$W$361, MATCH('O5 Details by Class &amp; Accounts'!CK$18, 'E2 Allocators'!$B$15:$W$15, 0),FALSE)*$E135), 0, VLOOKUP(VLOOKUP($A135, 'E4 TB Allocation Details'!$A$18:$L$205, MATCH("A &amp; G ID", 'E4 TB Allocation Details'!$A$18:$L$18, 0),FALSE), 'E2 Allocators'!$B$15:$W$361, MATCH('O5 Details by Class &amp; Accounts'!CK$18, 'E2 Allocators'!$B$15:$W$15, 0),FALSE)*$E135)</f>
        <v>0</v>
      </c>
      <c r="CL135" s="1412">
        <f ca="1">IF(ISERROR(VLOOKUP(VLOOKUP($A135, 'E4 TB Allocation Details'!$A$18:$L$205, MATCH("A &amp; G ID", 'E4 TB Allocation Details'!$A$18:$L$18, 0),FALSE), 'E2 Allocators'!$B$15:$W$361, MATCH('O5 Details by Class &amp; Accounts'!CL$18, 'E2 Allocators'!$B$15:$W$15, 0),FALSE)*$E135), 0, VLOOKUP(VLOOKUP($A135, 'E4 TB Allocation Details'!$A$18:$L$205, MATCH("A &amp; G ID", 'E4 TB Allocation Details'!$A$18:$L$18, 0),FALSE), 'E2 Allocators'!$B$15:$W$361, MATCH('O5 Details by Class &amp; Accounts'!CL$18, 'E2 Allocators'!$B$15:$W$15, 0),FALSE)*$E135)</f>
        <v>0</v>
      </c>
      <c r="CM135" s="1412">
        <f ca="1">IF(ISERROR(VLOOKUP(VLOOKUP($A135, 'E4 TB Allocation Details'!$A$18:$L$205, MATCH("A &amp; G ID", 'E4 TB Allocation Details'!$A$18:$L$18, 0),FALSE), 'E2 Allocators'!$B$15:$W$361, MATCH('O5 Details by Class &amp; Accounts'!CM$18, 'E2 Allocators'!$B$15:$W$15, 0),FALSE)*$E135), 0, VLOOKUP(VLOOKUP($A135, 'E4 TB Allocation Details'!$A$18:$L$205, MATCH("A &amp; G ID", 'E4 TB Allocation Details'!$A$18:$L$18, 0),FALSE), 'E2 Allocators'!$B$15:$W$361, MATCH('O5 Details by Class &amp; Accounts'!CM$18, 'E2 Allocators'!$B$15:$W$15, 0),FALSE)*$E135)</f>
        <v>0</v>
      </c>
      <c r="CN135" s="1412">
        <f t="shared" si="35"/>
        <v>0</v>
      </c>
      <c r="CO135" s="1792">
        <f t="shared" si="36"/>
        <v>0</v>
      </c>
      <c r="CQ135" s="2087" t="s">
        <v>951</v>
      </c>
    </row>
    <row r="136" spans="1:95" s="81" customFormat="1" ht="25.5">
      <c r="A136" s="1177">
        <v>5050</v>
      </c>
      <c r="B136" s="1176" t="s">
        <v>984</v>
      </c>
      <c r="C136" s="1789">
        <f ca="1">IF(ISERROR(VLOOKUP($A136,'I3 TB Data'!$A$23:$H$458,MATCH('O5 Details by Class &amp; Accounts'!$C$18, 'I3 TB Data'!$A$23:$H$23,0),0)), 0, VLOOKUP($A136,'I3 TB Data'!$A$23:$H$458,MATCH('O5 Details by Class &amp; Accounts'!$C$18,'I3 TB Data'!$A$23:$H$23,0),0))</f>
        <v>0</v>
      </c>
      <c r="D136" s="1790"/>
      <c r="E136" s="1789">
        <f t="shared" ref="E136:E186" si="37">C136+D136</f>
        <v>0</v>
      </c>
      <c r="F136" s="1791">
        <f ca="1">IF(ISERROR(VLOOKUP($A136, 'E1 Categorization'!A33:E122, MATCH("Customer Component", 'E1 Categorization'!$A$33:$E$33,0), 0)), 0, IF(VLOOKUP($A136, 'E1 Categorization'!A33:E122, MATCH("Customer Component", 'E1 Categorization'!$A$33:$E$33,0), 0)=0, 'O5 Details by Class &amp; Accounts'!$E136, IF(AND(VLOOKUP($A136, 'E1 Categorization'!A33:E122, MATCH("Customer Component", 'E1 Categorization'!$A$33:$E$33,0), 0) &gt;0, VLOOKUP($A136, 'E1 Categorization'!A33:E122, MATCH("Customer Component", 'E1 Categorization'!$A$33:$E$33,0), 0)&lt;1), 'O5 Details by Class &amp; Accounts'!$E136*(1-VLOOKUP($A136, 'E1 Categorization'!A33:E122, MATCH("Customer Component", 'E1 Categorization'!$A$33:$E$33,0), 0)), 0)))</f>
        <v>0</v>
      </c>
      <c r="G136" s="1791">
        <f ca="1">IF(ISERROR(VLOOKUP($A136, 'E1 Categorization'!A33:E122, MATCH("Customer Component", 'E1 Categorization'!$A$33:$E$33,0), 0)),0, IF(VLOOKUP($A136, 'E1 Categorization'!A33:E122, MATCH("Customer Component", 'E1 Categorization'!$A$33:$E$33,0), 0)=0, 0, IF(AND(VLOOKUP($A136, 'E1 Categorization'!A33:E122, MATCH("Customer Component", 'E1 Categorization'!$A$33:$E$33,0), 0) &gt;0, VLOOKUP($A136, 'E1 Categorization'!A33:E122, MATCH("Customer Component", 'E1 Categorization'!$A$33:$E$33,0), 0)&lt;1), 'O5 Details by Class &amp; Accounts'!$E136*(VLOOKUP($A136, 'E1 Categorization'!A33:E122, MATCH("Customer Component", 'E1 Categorization'!$A$33:$E$33,0), 0)), 'O5 Details by Class &amp; Accounts'!$E136)))</f>
        <v>0</v>
      </c>
      <c r="H136" s="1412">
        <f t="shared" si="31"/>
        <v>0</v>
      </c>
      <c r="I136" s="1412">
        <f ca="1">IF(ISERROR(VLOOKUP(VLOOKUP($A136, 'E4 TB Allocation Details'!$A$18:$L$205, MATCH("Demand ID", 'E4 TB Allocation Details'!$A$18:$L$18, 0),FALSE), 'E2 Allocators'!$B$15:$W$361, MATCH('O5 Details by Class &amp; Accounts'!I$18, 'E2 Allocators'!$B$15:$W$15, 0),FALSE)*$F136), 0, VLOOKUP(VLOOKUP($A136, 'E4 TB Allocation Details'!$A$18:$L$205, MATCH("Demand ID", 'E4 TB Allocation Details'!$A$18:$L$18, 0),FALSE), 'E2 Allocators'!$B$15:$W$361, MATCH('O5 Details by Class &amp; Accounts'!I$18, 'E2 Allocators'!$B$15:$W$15, 0),FALSE)*$F136)</f>
        <v>0</v>
      </c>
      <c r="J136" s="1412">
        <f ca="1">IF(ISERROR(VLOOKUP(VLOOKUP($A136, 'E4 TB Allocation Details'!$A$18:$L$205, MATCH("Demand ID", 'E4 TB Allocation Details'!$A$18:$L$18, 0),FALSE), 'E2 Allocators'!$B$15:$W$361, MATCH('O5 Details by Class &amp; Accounts'!J$18, 'E2 Allocators'!$B$15:$W$15, 0),FALSE)*$F136), 0, VLOOKUP(VLOOKUP($A136, 'E4 TB Allocation Details'!$A$18:$L$205, MATCH("Demand ID", 'E4 TB Allocation Details'!$A$18:$L$18, 0),FALSE), 'E2 Allocators'!$B$15:$W$361, MATCH('O5 Details by Class &amp; Accounts'!J$18, 'E2 Allocators'!$B$15:$W$15, 0),FALSE)*$F136)</f>
        <v>0</v>
      </c>
      <c r="K136" s="1412">
        <f ca="1">IF(ISERROR(VLOOKUP(VLOOKUP($A136, 'E4 TB Allocation Details'!$A$18:$L$205, MATCH("Demand ID", 'E4 TB Allocation Details'!$A$18:$L$18, 0),FALSE), 'E2 Allocators'!$B$15:$W$361, MATCH('O5 Details by Class &amp; Accounts'!K$18, 'E2 Allocators'!$B$15:$W$15, 0),FALSE)*$F136), 0, VLOOKUP(VLOOKUP($A136, 'E4 TB Allocation Details'!$A$18:$L$205, MATCH("Demand ID", 'E4 TB Allocation Details'!$A$18:$L$18, 0),FALSE), 'E2 Allocators'!$B$15:$W$361, MATCH('O5 Details by Class &amp; Accounts'!K$18, 'E2 Allocators'!$B$15:$W$15, 0),FALSE)*$F136)</f>
        <v>0</v>
      </c>
      <c r="L136" s="1412">
        <f ca="1">IF(ISERROR(VLOOKUP(VLOOKUP($A136, 'E4 TB Allocation Details'!$A$18:$L$205, MATCH("Demand ID", 'E4 TB Allocation Details'!$A$18:$L$18, 0),FALSE), 'E2 Allocators'!$B$15:$W$361, MATCH('O5 Details by Class &amp; Accounts'!L$18, 'E2 Allocators'!$B$15:$W$15, 0),FALSE)*$F136), 0, VLOOKUP(VLOOKUP($A136, 'E4 TB Allocation Details'!$A$18:$L$205, MATCH("Demand ID", 'E4 TB Allocation Details'!$A$18:$L$18, 0),FALSE), 'E2 Allocators'!$B$15:$W$361, MATCH('O5 Details by Class &amp; Accounts'!L$18, 'E2 Allocators'!$B$15:$W$15, 0),FALSE)*$F136)</f>
        <v>0</v>
      </c>
      <c r="M136" s="1412">
        <f ca="1">IF(ISERROR(VLOOKUP(VLOOKUP($A136, 'E4 TB Allocation Details'!$A$18:$L$205, MATCH("Demand ID", 'E4 TB Allocation Details'!$A$18:$L$18, 0),FALSE), 'E2 Allocators'!$B$15:$W$361, MATCH('O5 Details by Class &amp; Accounts'!M$18, 'E2 Allocators'!$B$15:$W$15, 0),FALSE)*$F136), 0, VLOOKUP(VLOOKUP($A136, 'E4 TB Allocation Details'!$A$18:$L$205, MATCH("Demand ID", 'E4 TB Allocation Details'!$A$18:$L$18, 0),FALSE), 'E2 Allocators'!$B$15:$W$361, MATCH('O5 Details by Class &amp; Accounts'!M$18, 'E2 Allocators'!$B$15:$W$15, 0),FALSE)*$F136)</f>
        <v>0</v>
      </c>
      <c r="N136" s="1412">
        <f ca="1">IF(ISERROR(VLOOKUP(VLOOKUP($A136, 'E4 TB Allocation Details'!$A$18:$L$205, MATCH("Demand ID", 'E4 TB Allocation Details'!$A$18:$L$18, 0),FALSE), 'E2 Allocators'!$B$15:$W$361, MATCH('O5 Details by Class &amp; Accounts'!N$18, 'E2 Allocators'!$B$15:$W$15, 0),FALSE)*$F136), 0, VLOOKUP(VLOOKUP($A136, 'E4 TB Allocation Details'!$A$18:$L$205, MATCH("Demand ID", 'E4 TB Allocation Details'!$A$18:$L$18, 0),FALSE), 'E2 Allocators'!$B$15:$W$361, MATCH('O5 Details by Class &amp; Accounts'!N$18, 'E2 Allocators'!$B$15:$W$15, 0),FALSE)*$F136)</f>
        <v>0</v>
      </c>
      <c r="O136" s="1412">
        <f ca="1">IF(ISERROR(VLOOKUP(VLOOKUP($A136, 'E4 TB Allocation Details'!$A$18:$L$205, MATCH("Demand ID", 'E4 TB Allocation Details'!$A$18:$L$18, 0),FALSE), 'E2 Allocators'!$B$15:$W$361, MATCH('O5 Details by Class &amp; Accounts'!O$18, 'E2 Allocators'!$B$15:$W$15, 0),FALSE)*$F136), 0, VLOOKUP(VLOOKUP($A136, 'E4 TB Allocation Details'!$A$18:$L$205, MATCH("Demand ID", 'E4 TB Allocation Details'!$A$18:$L$18, 0),FALSE), 'E2 Allocators'!$B$15:$W$361, MATCH('O5 Details by Class &amp; Accounts'!O$18, 'E2 Allocators'!$B$15:$W$15, 0),FALSE)*$F136)</f>
        <v>0</v>
      </c>
      <c r="P136" s="1412">
        <f ca="1">IF(ISERROR(VLOOKUP(VLOOKUP($A136, 'E4 TB Allocation Details'!$A$18:$L$205, MATCH("Demand ID", 'E4 TB Allocation Details'!$A$18:$L$18, 0),FALSE), 'E2 Allocators'!$B$15:$W$361, MATCH('O5 Details by Class &amp; Accounts'!P$18, 'E2 Allocators'!$B$15:$W$15, 0),FALSE)*$F136), 0, VLOOKUP(VLOOKUP($A136, 'E4 TB Allocation Details'!$A$18:$L$205, MATCH("Demand ID", 'E4 TB Allocation Details'!$A$18:$L$18, 0),FALSE), 'E2 Allocators'!$B$15:$W$361, MATCH('O5 Details by Class &amp; Accounts'!P$18, 'E2 Allocators'!$B$15:$W$15, 0),FALSE)*$F136)</f>
        <v>0</v>
      </c>
      <c r="Q136" s="1412">
        <f ca="1">IF(ISERROR(VLOOKUP(VLOOKUP($A136, 'E4 TB Allocation Details'!$A$18:$L$205, MATCH("Demand ID", 'E4 TB Allocation Details'!$A$18:$L$18, 0),FALSE), 'E2 Allocators'!$B$15:$W$361, MATCH('O5 Details by Class &amp; Accounts'!Q$18, 'E2 Allocators'!$B$15:$W$15, 0),FALSE)*$F136), 0, VLOOKUP(VLOOKUP($A136, 'E4 TB Allocation Details'!$A$18:$L$205, MATCH("Demand ID", 'E4 TB Allocation Details'!$A$18:$L$18, 0),FALSE), 'E2 Allocators'!$B$15:$W$361, MATCH('O5 Details by Class &amp; Accounts'!Q$18, 'E2 Allocators'!$B$15:$W$15, 0),FALSE)*$F136)</f>
        <v>0</v>
      </c>
      <c r="R136" s="1412">
        <f ca="1">IF(ISERROR(VLOOKUP(VLOOKUP($A136, 'E4 TB Allocation Details'!$A$18:$L$205, MATCH("Demand ID", 'E4 TB Allocation Details'!$A$18:$L$18, 0),FALSE), 'E2 Allocators'!$B$15:$W$361, MATCH('O5 Details by Class &amp; Accounts'!R$18, 'E2 Allocators'!$B$15:$W$15, 0),FALSE)*$F136), 0, VLOOKUP(VLOOKUP($A136, 'E4 TB Allocation Details'!$A$18:$L$205, MATCH("Demand ID", 'E4 TB Allocation Details'!$A$18:$L$18, 0),FALSE), 'E2 Allocators'!$B$15:$W$361, MATCH('O5 Details by Class &amp; Accounts'!R$18, 'E2 Allocators'!$B$15:$W$15, 0),FALSE)*$F136)</f>
        <v>0</v>
      </c>
      <c r="S136" s="1412">
        <f ca="1">IF(ISERROR(VLOOKUP(VLOOKUP($A136, 'E4 TB Allocation Details'!$A$18:$L$205, MATCH("Demand ID", 'E4 TB Allocation Details'!$A$18:$L$18, 0),FALSE), 'E2 Allocators'!$B$15:$W$361, MATCH('O5 Details by Class &amp; Accounts'!S$18, 'E2 Allocators'!$B$15:$W$15, 0),FALSE)*$F136), 0, VLOOKUP(VLOOKUP($A136, 'E4 TB Allocation Details'!$A$18:$L$205, MATCH("Demand ID", 'E4 TB Allocation Details'!$A$18:$L$18, 0),FALSE), 'E2 Allocators'!$B$15:$W$361, MATCH('O5 Details by Class &amp; Accounts'!S$18, 'E2 Allocators'!$B$15:$W$15, 0),FALSE)*$F136)</f>
        <v>0</v>
      </c>
      <c r="T136" s="1412">
        <f ca="1">IF(ISERROR(VLOOKUP(VLOOKUP($A136, 'E4 TB Allocation Details'!$A$18:$L$205, MATCH("Demand ID", 'E4 TB Allocation Details'!$A$18:$L$18, 0),FALSE), 'E2 Allocators'!$B$15:$W$361, MATCH('O5 Details by Class &amp; Accounts'!T$18, 'E2 Allocators'!$B$15:$W$15, 0),FALSE)*$F136), 0, VLOOKUP(VLOOKUP($A136, 'E4 TB Allocation Details'!$A$18:$L$205, MATCH("Demand ID", 'E4 TB Allocation Details'!$A$18:$L$18, 0),FALSE), 'E2 Allocators'!$B$15:$W$361, MATCH('O5 Details by Class &amp; Accounts'!T$18, 'E2 Allocators'!$B$15:$W$15, 0),FALSE)*$F136)</f>
        <v>0</v>
      </c>
      <c r="U136" s="1412">
        <f ca="1">IF(ISERROR(VLOOKUP(VLOOKUP($A136, 'E4 TB Allocation Details'!$A$18:$L$205, MATCH("Demand ID", 'E4 TB Allocation Details'!$A$18:$L$18, 0),FALSE), 'E2 Allocators'!$B$15:$W$361, MATCH('O5 Details by Class &amp; Accounts'!U$18, 'E2 Allocators'!$B$15:$W$15, 0),FALSE)*$F136), 0, VLOOKUP(VLOOKUP($A136, 'E4 TB Allocation Details'!$A$18:$L$205, MATCH("Demand ID", 'E4 TB Allocation Details'!$A$18:$L$18, 0),FALSE), 'E2 Allocators'!$B$15:$W$361, MATCH('O5 Details by Class &amp; Accounts'!U$18, 'E2 Allocators'!$B$15:$W$15, 0),FALSE)*$F136)</f>
        <v>0</v>
      </c>
      <c r="V136" s="1412">
        <f ca="1">IF(ISERROR(VLOOKUP(VLOOKUP($A136, 'E4 TB Allocation Details'!$A$18:$L$205, MATCH("Demand ID", 'E4 TB Allocation Details'!$A$18:$L$18, 0),FALSE), 'E2 Allocators'!$B$15:$W$361, MATCH('O5 Details by Class &amp; Accounts'!V$18, 'E2 Allocators'!$B$15:$W$15, 0),FALSE)*$F136), 0, VLOOKUP(VLOOKUP($A136, 'E4 TB Allocation Details'!$A$18:$L$205, MATCH("Demand ID", 'E4 TB Allocation Details'!$A$18:$L$18, 0),FALSE), 'E2 Allocators'!$B$15:$W$361, MATCH('O5 Details by Class &amp; Accounts'!V$18, 'E2 Allocators'!$B$15:$W$15, 0),FALSE)*$F136)</f>
        <v>0</v>
      </c>
      <c r="W136" s="1412">
        <f ca="1">IF(ISERROR(VLOOKUP(VLOOKUP($A136, 'E4 TB Allocation Details'!$A$18:$L$205, MATCH("Demand ID", 'E4 TB Allocation Details'!$A$18:$L$18, 0),FALSE), 'E2 Allocators'!$B$15:$W$361, MATCH('O5 Details by Class &amp; Accounts'!W$18, 'E2 Allocators'!$B$15:$W$15, 0),FALSE)*$F136), 0, VLOOKUP(VLOOKUP($A136, 'E4 TB Allocation Details'!$A$18:$L$205, MATCH("Demand ID", 'E4 TB Allocation Details'!$A$18:$L$18, 0),FALSE), 'E2 Allocators'!$B$15:$W$361, MATCH('O5 Details by Class &amp; Accounts'!W$18, 'E2 Allocators'!$B$15:$W$15, 0),FALSE)*$F136)</f>
        <v>0</v>
      </c>
      <c r="X136" s="1412">
        <f ca="1">IF(ISERROR(VLOOKUP(VLOOKUP($A136, 'E4 TB Allocation Details'!$A$18:$L$205, MATCH("Demand ID", 'E4 TB Allocation Details'!$A$18:$L$18, 0),FALSE), 'E2 Allocators'!$B$15:$W$361, MATCH('O5 Details by Class &amp; Accounts'!X$18, 'E2 Allocators'!$B$15:$W$15, 0),FALSE)*$F136), 0, VLOOKUP(VLOOKUP($A136, 'E4 TB Allocation Details'!$A$18:$L$205, MATCH("Demand ID", 'E4 TB Allocation Details'!$A$18:$L$18, 0),FALSE), 'E2 Allocators'!$B$15:$W$361, MATCH('O5 Details by Class &amp; Accounts'!X$18, 'E2 Allocators'!$B$15:$W$15, 0),FALSE)*$F136)</f>
        <v>0</v>
      </c>
      <c r="Y136" s="1412">
        <f ca="1">IF(ISERROR(VLOOKUP(VLOOKUP($A136, 'E4 TB Allocation Details'!$A$18:$L$205, MATCH("Demand ID", 'E4 TB Allocation Details'!$A$18:$L$18, 0),FALSE), 'E2 Allocators'!$B$15:$W$361, MATCH('O5 Details by Class &amp; Accounts'!Y$18, 'E2 Allocators'!$B$15:$W$15, 0),FALSE)*$F136), 0, VLOOKUP(VLOOKUP($A136, 'E4 TB Allocation Details'!$A$18:$L$205, MATCH("Demand ID", 'E4 TB Allocation Details'!$A$18:$L$18, 0),FALSE), 'E2 Allocators'!$B$15:$W$361, MATCH('O5 Details by Class &amp; Accounts'!Y$18, 'E2 Allocators'!$B$15:$W$15, 0),FALSE)*$F136)</f>
        <v>0</v>
      </c>
      <c r="Z136" s="1412">
        <f ca="1">IF(ISERROR(VLOOKUP(VLOOKUP($A136, 'E4 TB Allocation Details'!$A$18:$L$205, MATCH("Demand ID", 'E4 TB Allocation Details'!$A$18:$L$18, 0),FALSE), 'E2 Allocators'!$B$15:$W$361, MATCH('O5 Details by Class &amp; Accounts'!Z$18, 'E2 Allocators'!$B$15:$W$15, 0),FALSE)*$F136), 0, VLOOKUP(VLOOKUP($A136, 'E4 TB Allocation Details'!$A$18:$L$205, MATCH("Demand ID", 'E4 TB Allocation Details'!$A$18:$L$18, 0),FALSE), 'E2 Allocators'!$B$15:$W$361, MATCH('O5 Details by Class &amp; Accounts'!Z$18, 'E2 Allocators'!$B$15:$W$15, 0),FALSE)*$F136)</f>
        <v>0</v>
      </c>
      <c r="AA136" s="1412">
        <f ca="1">IF(ISERROR(VLOOKUP(VLOOKUP($A136, 'E4 TB Allocation Details'!$A$18:$L$205, MATCH("Demand ID", 'E4 TB Allocation Details'!$A$18:$L$18, 0),FALSE), 'E2 Allocators'!$B$15:$W$361, MATCH('O5 Details by Class &amp; Accounts'!AA$18, 'E2 Allocators'!$B$15:$W$15, 0),FALSE)*$F136), 0, VLOOKUP(VLOOKUP($A136, 'E4 TB Allocation Details'!$A$18:$L$205, MATCH("Demand ID", 'E4 TB Allocation Details'!$A$18:$L$18, 0),FALSE), 'E2 Allocators'!$B$15:$W$361, MATCH('O5 Details by Class &amp; Accounts'!AA$18, 'E2 Allocators'!$B$15:$W$15, 0),FALSE)*$F136)</f>
        <v>0</v>
      </c>
      <c r="AB136" s="1412">
        <f ca="1">IF(ISERROR(VLOOKUP(VLOOKUP($A136, 'E4 TB Allocation Details'!$A$18:$L$205, MATCH("Demand ID", 'E4 TB Allocation Details'!$A$18:$L$18, 0),FALSE), 'E2 Allocators'!$B$15:$W$361, MATCH('O5 Details by Class &amp; Accounts'!AB$18, 'E2 Allocators'!$B$15:$W$15, 0),FALSE)*$F136), 0, VLOOKUP(VLOOKUP($A136, 'E4 TB Allocation Details'!$A$18:$L$205, MATCH("Demand ID", 'E4 TB Allocation Details'!$A$18:$L$18, 0),FALSE), 'E2 Allocators'!$B$15:$W$361, MATCH('O5 Details by Class &amp; Accounts'!AB$18, 'E2 Allocators'!$B$15:$W$15, 0),FALSE)*$F136)</f>
        <v>0</v>
      </c>
      <c r="AC136" s="1412">
        <f t="shared" si="32"/>
        <v>0</v>
      </c>
      <c r="AD136" s="1412">
        <f ca="1">IF(ISERROR(VLOOKUP(VLOOKUP($A136, 'E4 TB Allocation Details'!$A$18:$L$205, MATCH("Customer ID", 'E4 TB Allocation Details'!$A$18:$L$18, 0),FALSE), 'E2 Allocators'!$B$15:$W$361, MATCH('O5 Details by Class &amp; Accounts'!AD$18, 'E2 Allocators'!$B$15:$W$15, 0),FALSE)*$G136), 0, VLOOKUP(VLOOKUP($A136, 'E4 TB Allocation Details'!$A$18:$L$205, MATCH("Customer ID", 'E4 TB Allocation Details'!$A$18:$L$18, 0),FALSE), 'E2 Allocators'!$B$15:$W$361, MATCH('O5 Details by Class &amp; Accounts'!AD$18, 'E2 Allocators'!$B$15:$W$15, 0),FALSE)*$G136)</f>
        <v>0</v>
      </c>
      <c r="AE136" s="1412">
        <f ca="1">IF(ISERROR(VLOOKUP(VLOOKUP($A136, 'E4 TB Allocation Details'!$A$18:$L$205, MATCH("Customer ID", 'E4 TB Allocation Details'!$A$18:$L$18, 0),FALSE), 'E2 Allocators'!$B$15:$W$361, MATCH('O5 Details by Class &amp; Accounts'!AE$18, 'E2 Allocators'!$B$15:$W$15, 0),FALSE)*$G136), 0, VLOOKUP(VLOOKUP($A136, 'E4 TB Allocation Details'!$A$18:$L$205, MATCH("Customer ID", 'E4 TB Allocation Details'!$A$18:$L$18, 0),FALSE), 'E2 Allocators'!$B$15:$W$361, MATCH('O5 Details by Class &amp; Accounts'!AE$18, 'E2 Allocators'!$B$15:$W$15, 0),FALSE)*$G136)</f>
        <v>0</v>
      </c>
      <c r="AF136" s="1412">
        <f ca="1">IF(ISERROR(VLOOKUP(VLOOKUP($A136, 'E4 TB Allocation Details'!$A$18:$L$205, MATCH("Customer ID", 'E4 TB Allocation Details'!$A$18:$L$18, 0),FALSE), 'E2 Allocators'!$B$15:$W$361, MATCH('O5 Details by Class &amp; Accounts'!AF$18, 'E2 Allocators'!$B$15:$W$15, 0),FALSE)*$G136), 0, VLOOKUP(VLOOKUP($A136, 'E4 TB Allocation Details'!$A$18:$L$205, MATCH("Customer ID", 'E4 TB Allocation Details'!$A$18:$L$18, 0),FALSE), 'E2 Allocators'!$B$15:$W$361, MATCH('O5 Details by Class &amp; Accounts'!AF$18, 'E2 Allocators'!$B$15:$W$15, 0),FALSE)*$G136)</f>
        <v>0</v>
      </c>
      <c r="AG136" s="1412">
        <f ca="1">IF(ISERROR(VLOOKUP(VLOOKUP($A136, 'E4 TB Allocation Details'!$A$18:$L$205, MATCH("Customer ID", 'E4 TB Allocation Details'!$A$18:$L$18, 0),FALSE), 'E2 Allocators'!$B$15:$W$361, MATCH('O5 Details by Class &amp; Accounts'!AG$18, 'E2 Allocators'!$B$15:$W$15, 0),FALSE)*$G136), 0, VLOOKUP(VLOOKUP($A136, 'E4 TB Allocation Details'!$A$18:$L$205, MATCH("Customer ID", 'E4 TB Allocation Details'!$A$18:$L$18, 0),FALSE), 'E2 Allocators'!$B$15:$W$361, MATCH('O5 Details by Class &amp; Accounts'!AG$18, 'E2 Allocators'!$B$15:$W$15, 0),FALSE)*$G136)</f>
        <v>0</v>
      </c>
      <c r="AH136" s="1412">
        <f ca="1">IF(ISERROR(VLOOKUP(VLOOKUP($A136, 'E4 TB Allocation Details'!$A$18:$L$205, MATCH("Customer ID", 'E4 TB Allocation Details'!$A$18:$L$18, 0),FALSE), 'E2 Allocators'!$B$15:$W$361, MATCH('O5 Details by Class &amp; Accounts'!AH$18, 'E2 Allocators'!$B$15:$W$15, 0),FALSE)*$G136), 0, VLOOKUP(VLOOKUP($A136, 'E4 TB Allocation Details'!$A$18:$L$205, MATCH("Customer ID", 'E4 TB Allocation Details'!$A$18:$L$18, 0),FALSE), 'E2 Allocators'!$B$15:$W$361, MATCH('O5 Details by Class &amp; Accounts'!AH$18, 'E2 Allocators'!$B$15:$W$15, 0),FALSE)*$G136)</f>
        <v>0</v>
      </c>
      <c r="AI136" s="1412">
        <f ca="1">IF(ISERROR(VLOOKUP(VLOOKUP($A136, 'E4 TB Allocation Details'!$A$18:$L$205, MATCH("Customer ID", 'E4 TB Allocation Details'!$A$18:$L$18, 0),FALSE), 'E2 Allocators'!$B$15:$W$361, MATCH('O5 Details by Class &amp; Accounts'!AI$18, 'E2 Allocators'!$B$15:$W$15, 0),FALSE)*$G136), 0, VLOOKUP(VLOOKUP($A136, 'E4 TB Allocation Details'!$A$18:$L$205, MATCH("Customer ID", 'E4 TB Allocation Details'!$A$18:$L$18, 0),FALSE), 'E2 Allocators'!$B$15:$W$361, MATCH('O5 Details by Class &amp; Accounts'!AI$18, 'E2 Allocators'!$B$15:$W$15, 0),FALSE)*$G136)</f>
        <v>0</v>
      </c>
      <c r="AJ136" s="1412">
        <f ca="1">IF(ISERROR(VLOOKUP(VLOOKUP($A136, 'E4 TB Allocation Details'!$A$18:$L$205, MATCH("Customer ID", 'E4 TB Allocation Details'!$A$18:$L$18, 0),FALSE), 'E2 Allocators'!$B$15:$W$361, MATCH('O5 Details by Class &amp; Accounts'!AJ$18, 'E2 Allocators'!$B$15:$W$15, 0),FALSE)*$G136), 0, VLOOKUP(VLOOKUP($A136, 'E4 TB Allocation Details'!$A$18:$L$205, MATCH("Customer ID", 'E4 TB Allocation Details'!$A$18:$L$18, 0),FALSE), 'E2 Allocators'!$B$15:$W$361, MATCH('O5 Details by Class &amp; Accounts'!AJ$18, 'E2 Allocators'!$B$15:$W$15, 0),FALSE)*$G136)</f>
        <v>0</v>
      </c>
      <c r="AK136" s="1412">
        <f ca="1">IF(ISERROR(VLOOKUP(VLOOKUP($A136, 'E4 TB Allocation Details'!$A$18:$L$205, MATCH("Customer ID", 'E4 TB Allocation Details'!$A$18:$L$18, 0),FALSE), 'E2 Allocators'!$B$15:$W$361, MATCH('O5 Details by Class &amp; Accounts'!AK$18, 'E2 Allocators'!$B$15:$W$15, 0),FALSE)*$G136), 0, VLOOKUP(VLOOKUP($A136, 'E4 TB Allocation Details'!$A$18:$L$205, MATCH("Customer ID", 'E4 TB Allocation Details'!$A$18:$L$18, 0),FALSE), 'E2 Allocators'!$B$15:$W$361, MATCH('O5 Details by Class &amp; Accounts'!AK$18, 'E2 Allocators'!$B$15:$W$15, 0),FALSE)*$G136)</f>
        <v>0</v>
      </c>
      <c r="AL136" s="1412">
        <f ca="1">IF(ISERROR(VLOOKUP(VLOOKUP($A136, 'E4 TB Allocation Details'!$A$18:$L$205, MATCH("Customer ID", 'E4 TB Allocation Details'!$A$18:$L$18, 0),FALSE), 'E2 Allocators'!$B$15:$W$361, MATCH('O5 Details by Class &amp; Accounts'!AL$18, 'E2 Allocators'!$B$15:$W$15, 0),FALSE)*$G136), 0, VLOOKUP(VLOOKUP($A136, 'E4 TB Allocation Details'!$A$18:$L$205, MATCH("Customer ID", 'E4 TB Allocation Details'!$A$18:$L$18, 0),FALSE), 'E2 Allocators'!$B$15:$W$361, MATCH('O5 Details by Class &amp; Accounts'!AL$18, 'E2 Allocators'!$B$15:$W$15, 0),FALSE)*$G136)</f>
        <v>0</v>
      </c>
      <c r="AM136" s="1412">
        <f ca="1">IF(ISERROR(VLOOKUP(VLOOKUP($A136, 'E4 TB Allocation Details'!$A$18:$L$205, MATCH("Customer ID", 'E4 TB Allocation Details'!$A$18:$L$18, 0),FALSE), 'E2 Allocators'!$B$15:$W$361, MATCH('O5 Details by Class &amp; Accounts'!AM$18, 'E2 Allocators'!$B$15:$W$15, 0),FALSE)*$G136), 0, VLOOKUP(VLOOKUP($A136, 'E4 TB Allocation Details'!$A$18:$L$205, MATCH("Customer ID", 'E4 TB Allocation Details'!$A$18:$L$18, 0),FALSE), 'E2 Allocators'!$B$15:$W$361, MATCH('O5 Details by Class &amp; Accounts'!AM$18, 'E2 Allocators'!$B$15:$W$15, 0),FALSE)*$G136)</f>
        <v>0</v>
      </c>
      <c r="AN136" s="1412">
        <f ca="1">IF(ISERROR(VLOOKUP(VLOOKUP($A136, 'E4 TB Allocation Details'!$A$18:$L$205, MATCH("Customer ID", 'E4 TB Allocation Details'!$A$18:$L$18, 0),FALSE), 'E2 Allocators'!$B$15:$W$361, MATCH('O5 Details by Class &amp; Accounts'!AN$18, 'E2 Allocators'!$B$15:$W$15, 0),FALSE)*$G136), 0, VLOOKUP(VLOOKUP($A136, 'E4 TB Allocation Details'!$A$18:$L$205, MATCH("Customer ID", 'E4 TB Allocation Details'!$A$18:$L$18, 0),FALSE), 'E2 Allocators'!$B$15:$W$361, MATCH('O5 Details by Class &amp; Accounts'!AN$18, 'E2 Allocators'!$B$15:$W$15, 0),FALSE)*$G136)</f>
        <v>0</v>
      </c>
      <c r="AO136" s="1412">
        <f ca="1">IF(ISERROR(VLOOKUP(VLOOKUP($A136, 'E4 TB Allocation Details'!$A$18:$L$205, MATCH("Customer ID", 'E4 TB Allocation Details'!$A$18:$L$18, 0),FALSE), 'E2 Allocators'!$B$15:$W$361, MATCH('O5 Details by Class &amp; Accounts'!AO$18, 'E2 Allocators'!$B$15:$W$15, 0),FALSE)*$G136), 0, VLOOKUP(VLOOKUP($A136, 'E4 TB Allocation Details'!$A$18:$L$205, MATCH("Customer ID", 'E4 TB Allocation Details'!$A$18:$L$18, 0),FALSE), 'E2 Allocators'!$B$15:$W$361, MATCH('O5 Details by Class &amp; Accounts'!AO$18, 'E2 Allocators'!$B$15:$W$15, 0),FALSE)*$G136)</f>
        <v>0</v>
      </c>
      <c r="AP136" s="1412">
        <f ca="1">IF(ISERROR(VLOOKUP(VLOOKUP($A136, 'E4 TB Allocation Details'!$A$18:$L$205, MATCH("Customer ID", 'E4 TB Allocation Details'!$A$18:$L$18, 0),FALSE), 'E2 Allocators'!$B$15:$W$361, MATCH('O5 Details by Class &amp; Accounts'!AP$18, 'E2 Allocators'!$B$15:$W$15, 0),FALSE)*$G136), 0, VLOOKUP(VLOOKUP($A136, 'E4 TB Allocation Details'!$A$18:$L$205, MATCH("Customer ID", 'E4 TB Allocation Details'!$A$18:$L$18, 0),FALSE), 'E2 Allocators'!$B$15:$W$361, MATCH('O5 Details by Class &amp; Accounts'!AP$18, 'E2 Allocators'!$B$15:$W$15, 0),FALSE)*$G136)</f>
        <v>0</v>
      </c>
      <c r="AQ136" s="1412">
        <f ca="1">IF(ISERROR(VLOOKUP(VLOOKUP($A136, 'E4 TB Allocation Details'!$A$18:$L$205, MATCH("Customer ID", 'E4 TB Allocation Details'!$A$18:$L$18, 0),FALSE), 'E2 Allocators'!$B$15:$W$361, MATCH('O5 Details by Class &amp; Accounts'!AQ$18, 'E2 Allocators'!$B$15:$W$15, 0),FALSE)*$G136), 0, VLOOKUP(VLOOKUP($A136, 'E4 TB Allocation Details'!$A$18:$L$205, MATCH("Customer ID", 'E4 TB Allocation Details'!$A$18:$L$18, 0),FALSE), 'E2 Allocators'!$B$15:$W$361, MATCH('O5 Details by Class &amp; Accounts'!AQ$18, 'E2 Allocators'!$B$15:$W$15, 0),FALSE)*$G136)</f>
        <v>0</v>
      </c>
      <c r="AR136" s="1412">
        <f ca="1">IF(ISERROR(VLOOKUP(VLOOKUP($A136, 'E4 TB Allocation Details'!$A$18:$L$205, MATCH("Customer ID", 'E4 TB Allocation Details'!$A$18:$L$18, 0),FALSE), 'E2 Allocators'!$B$15:$W$361, MATCH('O5 Details by Class &amp; Accounts'!AR$18, 'E2 Allocators'!$B$15:$W$15, 0),FALSE)*$G136), 0, VLOOKUP(VLOOKUP($A136, 'E4 TB Allocation Details'!$A$18:$L$205, MATCH("Customer ID", 'E4 TB Allocation Details'!$A$18:$L$18, 0),FALSE), 'E2 Allocators'!$B$15:$W$361, MATCH('O5 Details by Class &amp; Accounts'!AR$18, 'E2 Allocators'!$B$15:$W$15, 0),FALSE)*$G136)</f>
        <v>0</v>
      </c>
      <c r="AS136" s="1412">
        <f ca="1">IF(ISERROR(VLOOKUP(VLOOKUP($A136, 'E4 TB Allocation Details'!$A$18:$L$205, MATCH("Customer ID", 'E4 TB Allocation Details'!$A$18:$L$18, 0),FALSE), 'E2 Allocators'!$B$15:$W$361, MATCH('O5 Details by Class &amp; Accounts'!AS$18, 'E2 Allocators'!$B$15:$W$15, 0),FALSE)*$G136), 0, VLOOKUP(VLOOKUP($A136, 'E4 TB Allocation Details'!$A$18:$L$205, MATCH("Customer ID", 'E4 TB Allocation Details'!$A$18:$L$18, 0),FALSE), 'E2 Allocators'!$B$15:$W$361, MATCH('O5 Details by Class &amp; Accounts'!AS$18, 'E2 Allocators'!$B$15:$W$15, 0),FALSE)*$G136)</f>
        <v>0</v>
      </c>
      <c r="AT136" s="1412">
        <f ca="1">IF(ISERROR(VLOOKUP(VLOOKUP($A136, 'E4 TB Allocation Details'!$A$18:$L$205, MATCH("Customer ID", 'E4 TB Allocation Details'!$A$18:$L$18, 0),FALSE), 'E2 Allocators'!$B$15:$W$361, MATCH('O5 Details by Class &amp; Accounts'!AT$18, 'E2 Allocators'!$B$15:$W$15, 0),FALSE)*$G136), 0, VLOOKUP(VLOOKUP($A136, 'E4 TB Allocation Details'!$A$18:$L$205, MATCH("Customer ID", 'E4 TB Allocation Details'!$A$18:$L$18, 0),FALSE), 'E2 Allocators'!$B$15:$W$361, MATCH('O5 Details by Class &amp; Accounts'!AT$18, 'E2 Allocators'!$B$15:$W$15, 0),FALSE)*$G136)</f>
        <v>0</v>
      </c>
      <c r="AU136" s="1412">
        <f ca="1">IF(ISERROR(VLOOKUP(VLOOKUP($A136, 'E4 TB Allocation Details'!$A$18:$L$205, MATCH("Customer ID", 'E4 TB Allocation Details'!$A$18:$L$18, 0),FALSE), 'E2 Allocators'!$B$15:$W$361, MATCH('O5 Details by Class &amp; Accounts'!AU$18, 'E2 Allocators'!$B$15:$W$15, 0),FALSE)*$G136), 0, VLOOKUP(VLOOKUP($A136, 'E4 TB Allocation Details'!$A$18:$L$205, MATCH("Customer ID", 'E4 TB Allocation Details'!$A$18:$L$18, 0),FALSE), 'E2 Allocators'!$B$15:$W$361, MATCH('O5 Details by Class &amp; Accounts'!AU$18, 'E2 Allocators'!$B$15:$W$15, 0),FALSE)*$G136)</f>
        <v>0</v>
      </c>
      <c r="AV136" s="1412">
        <f ca="1">IF(ISERROR(VLOOKUP(VLOOKUP($A136, 'E4 TB Allocation Details'!$A$18:$L$205, MATCH("Customer ID", 'E4 TB Allocation Details'!$A$18:$L$18, 0),FALSE), 'E2 Allocators'!$B$15:$W$361, MATCH('O5 Details by Class &amp; Accounts'!AV$18, 'E2 Allocators'!$B$15:$W$15, 0),FALSE)*$G136), 0, VLOOKUP(VLOOKUP($A136, 'E4 TB Allocation Details'!$A$18:$L$205, MATCH("Customer ID", 'E4 TB Allocation Details'!$A$18:$L$18, 0),FALSE), 'E2 Allocators'!$B$15:$W$361, MATCH('O5 Details by Class &amp; Accounts'!AV$18, 'E2 Allocators'!$B$15:$W$15, 0),FALSE)*$G136)</f>
        <v>0</v>
      </c>
      <c r="AW136" s="1412">
        <f ca="1">IF(ISERROR(VLOOKUP(VLOOKUP($A136, 'E4 TB Allocation Details'!$A$18:$L$205, MATCH("Customer ID", 'E4 TB Allocation Details'!$A$18:$L$18, 0),FALSE), 'E2 Allocators'!$B$15:$W$361, MATCH('O5 Details by Class &amp; Accounts'!AW$18, 'E2 Allocators'!$B$15:$W$15, 0),FALSE)*$G136), 0, VLOOKUP(VLOOKUP($A136, 'E4 TB Allocation Details'!$A$18:$L$205, MATCH("Customer ID", 'E4 TB Allocation Details'!$A$18:$L$18, 0),FALSE), 'E2 Allocators'!$B$15:$W$361, MATCH('O5 Details by Class &amp; Accounts'!AW$18, 'E2 Allocators'!$B$15:$W$15, 0),FALSE)*$G136)</f>
        <v>0</v>
      </c>
      <c r="AX136" s="1412">
        <f t="shared" si="33"/>
        <v>0</v>
      </c>
      <c r="AY136" s="1412">
        <f ca="1">IF(ISERROR(VLOOKUP(VLOOKUP($A136, 'E4 TB Allocation Details'!$A$18:$L$205, MATCH("Misc ID", 'E4 TB Allocation Details'!$A$18:$L$18, 0),FALSE), 'E2 Allocators'!$B$15:$W$361, MATCH('O5 Details by Class &amp; Accounts'!AY$18, 'E2 Allocators'!$B$15:$W$15, 0),FALSE)*$E136), 0, VLOOKUP(VLOOKUP($A136, 'E4 TB Allocation Details'!$A$18:$L$205, MATCH("Misc ID", 'E4 TB Allocation Details'!$A$18:$L$18, 0),FALSE), 'E2 Allocators'!$B$15:$W$361, MATCH('O5 Details by Class &amp; Accounts'!AY$18, 'E2 Allocators'!$B$15:$W$15, 0),FALSE)*$E136)</f>
        <v>0</v>
      </c>
      <c r="AZ136" s="1412">
        <f ca="1">IF(ISERROR(VLOOKUP(VLOOKUP($A136, 'E4 TB Allocation Details'!$A$18:$L$205, MATCH("Misc ID", 'E4 TB Allocation Details'!$A$18:$L$18, 0),FALSE), 'E2 Allocators'!$B$15:$W$361, MATCH('O5 Details by Class &amp; Accounts'!AZ$18, 'E2 Allocators'!$B$15:$W$15, 0),FALSE)*$E136), 0, VLOOKUP(VLOOKUP($A136, 'E4 TB Allocation Details'!$A$18:$L$205, MATCH("Misc ID", 'E4 TB Allocation Details'!$A$18:$L$18, 0),FALSE), 'E2 Allocators'!$B$15:$W$361, MATCH('O5 Details by Class &amp; Accounts'!AZ$18, 'E2 Allocators'!$B$15:$W$15, 0),FALSE)*$E136)</f>
        <v>0</v>
      </c>
      <c r="BA136" s="1412">
        <f ca="1">IF(ISERROR(VLOOKUP(VLOOKUP($A136, 'E4 TB Allocation Details'!$A$18:$L$205, MATCH("Misc ID", 'E4 TB Allocation Details'!$A$18:$L$18, 0),FALSE), 'E2 Allocators'!$B$15:$W$361, MATCH('O5 Details by Class &amp; Accounts'!BA$18, 'E2 Allocators'!$B$15:$W$15, 0),FALSE)*$E136), 0, VLOOKUP(VLOOKUP($A136, 'E4 TB Allocation Details'!$A$18:$L$205, MATCH("Misc ID", 'E4 TB Allocation Details'!$A$18:$L$18, 0),FALSE), 'E2 Allocators'!$B$15:$W$361, MATCH('O5 Details by Class &amp; Accounts'!BA$18, 'E2 Allocators'!$B$15:$W$15, 0),FALSE)*$E136)</f>
        <v>0</v>
      </c>
      <c r="BB136" s="1412">
        <f ca="1">IF(ISERROR(VLOOKUP(VLOOKUP($A136, 'E4 TB Allocation Details'!$A$18:$L$205, MATCH("Misc ID", 'E4 TB Allocation Details'!$A$18:$L$18, 0),FALSE), 'E2 Allocators'!$B$15:$W$361, MATCH('O5 Details by Class &amp; Accounts'!BB$18, 'E2 Allocators'!$B$15:$W$15, 0),FALSE)*$E136), 0, VLOOKUP(VLOOKUP($A136, 'E4 TB Allocation Details'!$A$18:$L$205, MATCH("Misc ID", 'E4 TB Allocation Details'!$A$18:$L$18, 0),FALSE), 'E2 Allocators'!$B$15:$W$361, MATCH('O5 Details by Class &amp; Accounts'!BB$18, 'E2 Allocators'!$B$15:$W$15, 0),FALSE)*$E136)</f>
        <v>0</v>
      </c>
      <c r="BC136" s="1412">
        <f ca="1">IF(ISERROR(VLOOKUP(VLOOKUP($A136, 'E4 TB Allocation Details'!$A$18:$L$205, MATCH("Misc ID", 'E4 TB Allocation Details'!$A$18:$L$18, 0),FALSE), 'E2 Allocators'!$B$15:$W$361, MATCH('O5 Details by Class &amp; Accounts'!BC$18, 'E2 Allocators'!$B$15:$W$15, 0),FALSE)*$E136), 0, VLOOKUP(VLOOKUP($A136, 'E4 TB Allocation Details'!$A$18:$L$205, MATCH("Misc ID", 'E4 TB Allocation Details'!$A$18:$L$18, 0),FALSE), 'E2 Allocators'!$B$15:$W$361, MATCH('O5 Details by Class &amp; Accounts'!BC$18, 'E2 Allocators'!$B$15:$W$15, 0),FALSE)*$E136)</f>
        <v>0</v>
      </c>
      <c r="BD136" s="1412">
        <f ca="1">IF(ISERROR(VLOOKUP(VLOOKUP($A136, 'E4 TB Allocation Details'!$A$18:$L$205, MATCH("Misc ID", 'E4 TB Allocation Details'!$A$18:$L$18, 0),FALSE), 'E2 Allocators'!$B$15:$W$361, MATCH('O5 Details by Class &amp; Accounts'!BD$18, 'E2 Allocators'!$B$15:$W$15, 0),FALSE)*$E136), 0, VLOOKUP(VLOOKUP($A136, 'E4 TB Allocation Details'!$A$18:$L$205, MATCH("Misc ID", 'E4 TB Allocation Details'!$A$18:$L$18, 0),FALSE), 'E2 Allocators'!$B$15:$W$361, MATCH('O5 Details by Class &amp; Accounts'!BD$18, 'E2 Allocators'!$B$15:$W$15, 0),FALSE)*$E136)</f>
        <v>0</v>
      </c>
      <c r="BE136" s="1412">
        <f ca="1">IF(ISERROR(VLOOKUP(VLOOKUP($A136, 'E4 TB Allocation Details'!$A$18:$L$205, MATCH("Misc ID", 'E4 TB Allocation Details'!$A$18:$L$18, 0),FALSE), 'E2 Allocators'!$B$15:$W$361, MATCH('O5 Details by Class &amp; Accounts'!BE$18, 'E2 Allocators'!$B$15:$W$15, 0),FALSE)*$E136), 0, VLOOKUP(VLOOKUP($A136, 'E4 TB Allocation Details'!$A$18:$L$205, MATCH("Misc ID", 'E4 TB Allocation Details'!$A$18:$L$18, 0),FALSE), 'E2 Allocators'!$B$15:$W$361, MATCH('O5 Details by Class &amp; Accounts'!BE$18, 'E2 Allocators'!$B$15:$W$15, 0),FALSE)*$E136)</f>
        <v>0</v>
      </c>
      <c r="BF136" s="1412">
        <f ca="1">IF(ISERROR(VLOOKUP(VLOOKUP($A136, 'E4 TB Allocation Details'!$A$18:$L$205, MATCH("Misc ID", 'E4 TB Allocation Details'!$A$18:$L$18, 0),FALSE), 'E2 Allocators'!$B$15:$W$361, MATCH('O5 Details by Class &amp; Accounts'!BF$18, 'E2 Allocators'!$B$15:$W$15, 0),FALSE)*$E136), 0, VLOOKUP(VLOOKUP($A136, 'E4 TB Allocation Details'!$A$18:$L$205, MATCH("Misc ID", 'E4 TB Allocation Details'!$A$18:$L$18, 0),FALSE), 'E2 Allocators'!$B$15:$W$361, MATCH('O5 Details by Class &amp; Accounts'!BF$18, 'E2 Allocators'!$B$15:$W$15, 0),FALSE)*$E136)</f>
        <v>0</v>
      </c>
      <c r="BG136" s="1412">
        <f ca="1">IF(ISERROR(VLOOKUP(VLOOKUP($A136, 'E4 TB Allocation Details'!$A$18:$L$205, MATCH("Misc ID", 'E4 TB Allocation Details'!$A$18:$L$18, 0),FALSE), 'E2 Allocators'!$B$15:$W$361, MATCH('O5 Details by Class &amp; Accounts'!BG$18, 'E2 Allocators'!$B$15:$W$15, 0),FALSE)*$E136), 0, VLOOKUP(VLOOKUP($A136, 'E4 TB Allocation Details'!$A$18:$L$205, MATCH("Misc ID", 'E4 TB Allocation Details'!$A$18:$L$18, 0),FALSE), 'E2 Allocators'!$B$15:$W$361, MATCH('O5 Details by Class &amp; Accounts'!BG$18, 'E2 Allocators'!$B$15:$W$15, 0),FALSE)*$E136)</f>
        <v>0</v>
      </c>
      <c r="BH136" s="1412">
        <f ca="1">IF(ISERROR(VLOOKUP(VLOOKUP($A136, 'E4 TB Allocation Details'!$A$18:$L$205, MATCH("Misc ID", 'E4 TB Allocation Details'!$A$18:$L$18, 0),FALSE), 'E2 Allocators'!$B$15:$W$361, MATCH('O5 Details by Class &amp; Accounts'!BH$18, 'E2 Allocators'!$B$15:$W$15, 0),FALSE)*$E136), 0, VLOOKUP(VLOOKUP($A136, 'E4 TB Allocation Details'!$A$18:$L$205, MATCH("Misc ID", 'E4 TB Allocation Details'!$A$18:$L$18, 0),FALSE), 'E2 Allocators'!$B$15:$W$361, MATCH('O5 Details by Class &amp; Accounts'!BH$18, 'E2 Allocators'!$B$15:$W$15, 0),FALSE)*$E136)</f>
        <v>0</v>
      </c>
      <c r="BI136" s="1412">
        <f ca="1">IF(ISERROR(VLOOKUP(VLOOKUP($A136, 'E4 TB Allocation Details'!$A$18:$L$205, MATCH("Misc ID", 'E4 TB Allocation Details'!$A$18:$L$18, 0),FALSE), 'E2 Allocators'!$B$15:$W$361, MATCH('O5 Details by Class &amp; Accounts'!BI$18, 'E2 Allocators'!$B$15:$W$15, 0),FALSE)*$E136), 0, VLOOKUP(VLOOKUP($A136, 'E4 TB Allocation Details'!$A$18:$L$205, MATCH("Misc ID", 'E4 TB Allocation Details'!$A$18:$L$18, 0),FALSE), 'E2 Allocators'!$B$15:$W$361, MATCH('O5 Details by Class &amp; Accounts'!BI$18, 'E2 Allocators'!$B$15:$W$15, 0),FALSE)*$E136)</f>
        <v>0</v>
      </c>
      <c r="BJ136" s="1412">
        <f ca="1">IF(ISERROR(VLOOKUP(VLOOKUP($A136, 'E4 TB Allocation Details'!$A$18:$L$205, MATCH("Misc ID", 'E4 TB Allocation Details'!$A$18:$L$18, 0),FALSE), 'E2 Allocators'!$B$15:$W$361, MATCH('O5 Details by Class &amp; Accounts'!BJ$18, 'E2 Allocators'!$B$15:$W$15, 0),FALSE)*$E136), 0, VLOOKUP(VLOOKUP($A136, 'E4 TB Allocation Details'!$A$18:$L$205, MATCH("Misc ID", 'E4 TB Allocation Details'!$A$18:$L$18, 0),FALSE), 'E2 Allocators'!$B$15:$W$361, MATCH('O5 Details by Class &amp; Accounts'!BJ$18, 'E2 Allocators'!$B$15:$W$15, 0),FALSE)*$E136)</f>
        <v>0</v>
      </c>
      <c r="BK136" s="1412">
        <f ca="1">IF(ISERROR(VLOOKUP(VLOOKUP($A136, 'E4 TB Allocation Details'!$A$18:$L$205, MATCH("Misc ID", 'E4 TB Allocation Details'!$A$18:$L$18, 0),FALSE), 'E2 Allocators'!$B$15:$W$361, MATCH('O5 Details by Class &amp; Accounts'!BK$18, 'E2 Allocators'!$B$15:$W$15, 0),FALSE)*$E136), 0, VLOOKUP(VLOOKUP($A136, 'E4 TB Allocation Details'!$A$18:$L$205, MATCH("Misc ID", 'E4 TB Allocation Details'!$A$18:$L$18, 0),FALSE), 'E2 Allocators'!$B$15:$W$361, MATCH('O5 Details by Class &amp; Accounts'!BK$18, 'E2 Allocators'!$B$15:$W$15, 0),FALSE)*$E136)</f>
        <v>0</v>
      </c>
      <c r="BL136" s="1412">
        <f ca="1">IF(ISERROR(VLOOKUP(VLOOKUP($A136, 'E4 TB Allocation Details'!$A$18:$L$205, MATCH("Misc ID", 'E4 TB Allocation Details'!$A$18:$L$18, 0),FALSE), 'E2 Allocators'!$B$15:$W$361, MATCH('O5 Details by Class &amp; Accounts'!BL$18, 'E2 Allocators'!$B$15:$W$15, 0),FALSE)*$E136), 0, VLOOKUP(VLOOKUP($A136, 'E4 TB Allocation Details'!$A$18:$L$205, MATCH("Misc ID", 'E4 TB Allocation Details'!$A$18:$L$18, 0),FALSE), 'E2 Allocators'!$B$15:$W$361, MATCH('O5 Details by Class &amp; Accounts'!BL$18, 'E2 Allocators'!$B$15:$W$15, 0),FALSE)*$E136)</f>
        <v>0</v>
      </c>
      <c r="BM136" s="1412">
        <f ca="1">IF(ISERROR(VLOOKUP(VLOOKUP($A136, 'E4 TB Allocation Details'!$A$18:$L$205, MATCH("Misc ID", 'E4 TB Allocation Details'!$A$18:$L$18, 0),FALSE), 'E2 Allocators'!$B$15:$W$361, MATCH('O5 Details by Class &amp; Accounts'!BM$18, 'E2 Allocators'!$B$15:$W$15, 0),FALSE)*$E136), 0, VLOOKUP(VLOOKUP($A136, 'E4 TB Allocation Details'!$A$18:$L$205, MATCH("Misc ID", 'E4 TB Allocation Details'!$A$18:$L$18, 0),FALSE), 'E2 Allocators'!$B$15:$W$361, MATCH('O5 Details by Class &amp; Accounts'!BM$18, 'E2 Allocators'!$B$15:$W$15, 0),FALSE)*$E136)</f>
        <v>0</v>
      </c>
      <c r="BN136" s="1412">
        <f ca="1">IF(ISERROR(VLOOKUP(VLOOKUP($A136, 'E4 TB Allocation Details'!$A$18:$L$205, MATCH("Misc ID", 'E4 TB Allocation Details'!$A$18:$L$18, 0),FALSE), 'E2 Allocators'!$B$15:$W$361, MATCH('O5 Details by Class &amp; Accounts'!BN$18, 'E2 Allocators'!$B$15:$W$15, 0),FALSE)*$E136), 0, VLOOKUP(VLOOKUP($A136, 'E4 TB Allocation Details'!$A$18:$L$205, MATCH("Misc ID", 'E4 TB Allocation Details'!$A$18:$L$18, 0),FALSE), 'E2 Allocators'!$B$15:$W$361, MATCH('O5 Details by Class &amp; Accounts'!BN$18, 'E2 Allocators'!$B$15:$W$15, 0),FALSE)*$E136)</f>
        <v>0</v>
      </c>
      <c r="BO136" s="1412">
        <f ca="1">IF(ISERROR(VLOOKUP(VLOOKUP($A136, 'E4 TB Allocation Details'!$A$18:$L$205, MATCH("Misc ID", 'E4 TB Allocation Details'!$A$18:$L$18, 0),FALSE), 'E2 Allocators'!$B$15:$W$361, MATCH('O5 Details by Class &amp; Accounts'!BO$18, 'E2 Allocators'!$B$15:$W$15, 0),FALSE)*$E136), 0, VLOOKUP(VLOOKUP($A136, 'E4 TB Allocation Details'!$A$18:$L$205, MATCH("Misc ID", 'E4 TB Allocation Details'!$A$18:$L$18, 0),FALSE), 'E2 Allocators'!$B$15:$W$361, MATCH('O5 Details by Class &amp; Accounts'!BO$18, 'E2 Allocators'!$B$15:$W$15, 0),FALSE)*$E136)</f>
        <v>0</v>
      </c>
      <c r="BP136" s="1412">
        <f ca="1">IF(ISERROR(VLOOKUP(VLOOKUP($A136, 'E4 TB Allocation Details'!$A$18:$L$205, MATCH("Misc ID", 'E4 TB Allocation Details'!$A$18:$L$18, 0),FALSE), 'E2 Allocators'!$B$15:$W$361, MATCH('O5 Details by Class &amp; Accounts'!BP$18, 'E2 Allocators'!$B$15:$W$15, 0),FALSE)*$E136), 0, VLOOKUP(VLOOKUP($A136, 'E4 TB Allocation Details'!$A$18:$L$205, MATCH("Misc ID", 'E4 TB Allocation Details'!$A$18:$L$18, 0),FALSE), 'E2 Allocators'!$B$15:$W$361, MATCH('O5 Details by Class &amp; Accounts'!BP$18, 'E2 Allocators'!$B$15:$W$15, 0),FALSE)*$E136)</f>
        <v>0</v>
      </c>
      <c r="BQ136" s="1412">
        <f ca="1">IF(ISERROR(VLOOKUP(VLOOKUP($A136, 'E4 TB Allocation Details'!$A$18:$L$205, MATCH("Misc ID", 'E4 TB Allocation Details'!$A$18:$L$18, 0),FALSE), 'E2 Allocators'!$B$15:$W$361, MATCH('O5 Details by Class &amp; Accounts'!BQ$18, 'E2 Allocators'!$B$15:$W$15, 0),FALSE)*$E136), 0, VLOOKUP(VLOOKUP($A136, 'E4 TB Allocation Details'!$A$18:$L$205, MATCH("Misc ID", 'E4 TB Allocation Details'!$A$18:$L$18, 0),FALSE), 'E2 Allocators'!$B$15:$W$361, MATCH('O5 Details by Class &amp; Accounts'!BQ$18, 'E2 Allocators'!$B$15:$W$15, 0),FALSE)*$E136)</f>
        <v>0</v>
      </c>
      <c r="BR136" s="1412">
        <f ca="1">IF(ISERROR(VLOOKUP(VLOOKUP($A136, 'E4 TB Allocation Details'!$A$18:$L$205, MATCH("Misc ID", 'E4 TB Allocation Details'!$A$18:$L$18, 0),FALSE), 'E2 Allocators'!$B$15:$W$361, MATCH('O5 Details by Class &amp; Accounts'!BR$18, 'E2 Allocators'!$B$15:$W$15, 0),FALSE)*$E136), 0, VLOOKUP(VLOOKUP($A136, 'E4 TB Allocation Details'!$A$18:$L$205, MATCH("Misc ID", 'E4 TB Allocation Details'!$A$18:$L$18, 0),FALSE), 'E2 Allocators'!$B$15:$W$361, MATCH('O5 Details by Class &amp; Accounts'!BR$18, 'E2 Allocators'!$B$15:$W$15, 0),FALSE)*$E136)</f>
        <v>0</v>
      </c>
      <c r="BS136" s="1412">
        <f t="shared" si="34"/>
        <v>0</v>
      </c>
      <c r="BT136" s="1412">
        <f ca="1">IF(ISERROR(VLOOKUP(VLOOKUP($A136, 'E4 TB Allocation Details'!$A$18:$L$205, MATCH("A &amp; G ID", 'E4 TB Allocation Details'!$A$18:$L$18, 0),FALSE), 'E2 Allocators'!$B$15:$W$361, MATCH('O5 Details by Class &amp; Accounts'!BT$18, 'E2 Allocators'!$B$15:$W$15, 0),FALSE)*$E136), 0, VLOOKUP(VLOOKUP($A136, 'E4 TB Allocation Details'!$A$18:$L$205, MATCH("A &amp; G ID", 'E4 TB Allocation Details'!$A$18:$L$18, 0),FALSE), 'E2 Allocators'!$B$15:$W$361, MATCH('O5 Details by Class &amp; Accounts'!BT$18, 'E2 Allocators'!$B$15:$W$15, 0),FALSE)*$E136)</f>
        <v>0</v>
      </c>
      <c r="BU136" s="1412">
        <f ca="1">IF(ISERROR(VLOOKUP(VLOOKUP($A136, 'E4 TB Allocation Details'!$A$18:$L$205, MATCH("A &amp; G ID", 'E4 TB Allocation Details'!$A$18:$L$18, 0),FALSE), 'E2 Allocators'!$B$15:$W$361, MATCH('O5 Details by Class &amp; Accounts'!BU$18, 'E2 Allocators'!$B$15:$W$15, 0),FALSE)*$E136), 0, VLOOKUP(VLOOKUP($A136, 'E4 TB Allocation Details'!$A$18:$L$205, MATCH("A &amp; G ID", 'E4 TB Allocation Details'!$A$18:$L$18, 0),FALSE), 'E2 Allocators'!$B$15:$W$361, MATCH('O5 Details by Class &amp; Accounts'!BU$18, 'E2 Allocators'!$B$15:$W$15, 0),FALSE)*$E136)</f>
        <v>0</v>
      </c>
      <c r="BV136" s="1412">
        <f ca="1">IF(ISERROR(VLOOKUP(VLOOKUP($A136, 'E4 TB Allocation Details'!$A$18:$L$205, MATCH("A &amp; G ID", 'E4 TB Allocation Details'!$A$18:$L$18, 0),FALSE), 'E2 Allocators'!$B$15:$W$361, MATCH('O5 Details by Class &amp; Accounts'!BV$18, 'E2 Allocators'!$B$15:$W$15, 0),FALSE)*$E136), 0, VLOOKUP(VLOOKUP($A136, 'E4 TB Allocation Details'!$A$18:$L$205, MATCH("A &amp; G ID", 'E4 TB Allocation Details'!$A$18:$L$18, 0),FALSE), 'E2 Allocators'!$B$15:$W$361, MATCH('O5 Details by Class &amp; Accounts'!BV$18, 'E2 Allocators'!$B$15:$W$15, 0),FALSE)*$E136)</f>
        <v>0</v>
      </c>
      <c r="BW136" s="1412">
        <f ca="1">IF(ISERROR(VLOOKUP(VLOOKUP($A136, 'E4 TB Allocation Details'!$A$18:$L$205, MATCH("A &amp; G ID", 'E4 TB Allocation Details'!$A$18:$L$18, 0),FALSE), 'E2 Allocators'!$B$15:$W$361, MATCH('O5 Details by Class &amp; Accounts'!BW$18, 'E2 Allocators'!$B$15:$W$15, 0),FALSE)*$E136), 0, VLOOKUP(VLOOKUP($A136, 'E4 TB Allocation Details'!$A$18:$L$205, MATCH("A &amp; G ID", 'E4 TB Allocation Details'!$A$18:$L$18, 0),FALSE), 'E2 Allocators'!$B$15:$W$361, MATCH('O5 Details by Class &amp; Accounts'!BW$18, 'E2 Allocators'!$B$15:$W$15, 0),FALSE)*$E136)</f>
        <v>0</v>
      </c>
      <c r="BX136" s="1412">
        <f ca="1">IF(ISERROR(VLOOKUP(VLOOKUP($A136, 'E4 TB Allocation Details'!$A$18:$L$205, MATCH("A &amp; G ID", 'E4 TB Allocation Details'!$A$18:$L$18, 0),FALSE), 'E2 Allocators'!$B$15:$W$361, MATCH('O5 Details by Class &amp; Accounts'!BX$18, 'E2 Allocators'!$B$15:$W$15, 0),FALSE)*$E136), 0, VLOOKUP(VLOOKUP($A136, 'E4 TB Allocation Details'!$A$18:$L$205, MATCH("A &amp; G ID", 'E4 TB Allocation Details'!$A$18:$L$18, 0),FALSE), 'E2 Allocators'!$B$15:$W$361, MATCH('O5 Details by Class &amp; Accounts'!BX$18, 'E2 Allocators'!$B$15:$W$15, 0),FALSE)*$E136)</f>
        <v>0</v>
      </c>
      <c r="BY136" s="1412">
        <f ca="1">IF(ISERROR(VLOOKUP(VLOOKUP($A136, 'E4 TB Allocation Details'!$A$18:$L$205, MATCH("A &amp; G ID", 'E4 TB Allocation Details'!$A$18:$L$18, 0),FALSE), 'E2 Allocators'!$B$15:$W$361, MATCH('O5 Details by Class &amp; Accounts'!BY$18, 'E2 Allocators'!$B$15:$W$15, 0),FALSE)*$E136), 0, VLOOKUP(VLOOKUP($A136, 'E4 TB Allocation Details'!$A$18:$L$205, MATCH("A &amp; G ID", 'E4 TB Allocation Details'!$A$18:$L$18, 0),FALSE), 'E2 Allocators'!$B$15:$W$361, MATCH('O5 Details by Class &amp; Accounts'!BY$18, 'E2 Allocators'!$B$15:$W$15, 0),FALSE)*$E136)</f>
        <v>0</v>
      </c>
      <c r="BZ136" s="1412">
        <f ca="1">IF(ISERROR(VLOOKUP(VLOOKUP($A136, 'E4 TB Allocation Details'!$A$18:$L$205, MATCH("A &amp; G ID", 'E4 TB Allocation Details'!$A$18:$L$18, 0),FALSE), 'E2 Allocators'!$B$15:$W$361, MATCH('O5 Details by Class &amp; Accounts'!BZ$18, 'E2 Allocators'!$B$15:$W$15, 0),FALSE)*$E136), 0, VLOOKUP(VLOOKUP($A136, 'E4 TB Allocation Details'!$A$18:$L$205, MATCH("A &amp; G ID", 'E4 TB Allocation Details'!$A$18:$L$18, 0),FALSE), 'E2 Allocators'!$B$15:$W$361, MATCH('O5 Details by Class &amp; Accounts'!BZ$18, 'E2 Allocators'!$B$15:$W$15, 0),FALSE)*$E136)</f>
        <v>0</v>
      </c>
      <c r="CA136" s="1412">
        <f ca="1">IF(ISERROR(VLOOKUP(VLOOKUP($A136, 'E4 TB Allocation Details'!$A$18:$L$205, MATCH("A &amp; G ID", 'E4 TB Allocation Details'!$A$18:$L$18, 0),FALSE), 'E2 Allocators'!$B$15:$W$361, MATCH('O5 Details by Class &amp; Accounts'!CA$18, 'E2 Allocators'!$B$15:$W$15, 0),FALSE)*$E136), 0, VLOOKUP(VLOOKUP($A136, 'E4 TB Allocation Details'!$A$18:$L$205, MATCH("A &amp; G ID", 'E4 TB Allocation Details'!$A$18:$L$18, 0),FALSE), 'E2 Allocators'!$B$15:$W$361, MATCH('O5 Details by Class &amp; Accounts'!CA$18, 'E2 Allocators'!$B$15:$W$15, 0),FALSE)*$E136)</f>
        <v>0</v>
      </c>
      <c r="CB136" s="1412">
        <f ca="1">IF(ISERROR(VLOOKUP(VLOOKUP($A136, 'E4 TB Allocation Details'!$A$18:$L$205, MATCH("A &amp; G ID", 'E4 TB Allocation Details'!$A$18:$L$18, 0),FALSE), 'E2 Allocators'!$B$15:$W$361, MATCH('O5 Details by Class &amp; Accounts'!CB$18, 'E2 Allocators'!$B$15:$W$15, 0),FALSE)*$E136), 0, VLOOKUP(VLOOKUP($A136, 'E4 TB Allocation Details'!$A$18:$L$205, MATCH("A &amp; G ID", 'E4 TB Allocation Details'!$A$18:$L$18, 0),FALSE), 'E2 Allocators'!$B$15:$W$361, MATCH('O5 Details by Class &amp; Accounts'!CB$18, 'E2 Allocators'!$B$15:$W$15, 0),FALSE)*$E136)</f>
        <v>0</v>
      </c>
      <c r="CC136" s="1412">
        <f ca="1">IF(ISERROR(VLOOKUP(VLOOKUP($A136, 'E4 TB Allocation Details'!$A$18:$L$205, MATCH("A &amp; G ID", 'E4 TB Allocation Details'!$A$18:$L$18, 0),FALSE), 'E2 Allocators'!$B$15:$W$361, MATCH('O5 Details by Class &amp; Accounts'!CC$18, 'E2 Allocators'!$B$15:$W$15, 0),FALSE)*$E136), 0, VLOOKUP(VLOOKUP($A136, 'E4 TB Allocation Details'!$A$18:$L$205, MATCH("A &amp; G ID", 'E4 TB Allocation Details'!$A$18:$L$18, 0),FALSE), 'E2 Allocators'!$B$15:$W$361, MATCH('O5 Details by Class &amp; Accounts'!CC$18, 'E2 Allocators'!$B$15:$W$15, 0),FALSE)*$E136)</f>
        <v>0</v>
      </c>
      <c r="CD136" s="1412">
        <f ca="1">IF(ISERROR(VLOOKUP(VLOOKUP($A136, 'E4 TB Allocation Details'!$A$18:$L$205, MATCH("A &amp; G ID", 'E4 TB Allocation Details'!$A$18:$L$18, 0),FALSE), 'E2 Allocators'!$B$15:$W$361, MATCH('O5 Details by Class &amp; Accounts'!CD$18, 'E2 Allocators'!$B$15:$W$15, 0),FALSE)*$E136), 0, VLOOKUP(VLOOKUP($A136, 'E4 TB Allocation Details'!$A$18:$L$205, MATCH("A &amp; G ID", 'E4 TB Allocation Details'!$A$18:$L$18, 0),FALSE), 'E2 Allocators'!$B$15:$W$361, MATCH('O5 Details by Class &amp; Accounts'!CD$18, 'E2 Allocators'!$B$15:$W$15, 0),FALSE)*$E136)</f>
        <v>0</v>
      </c>
      <c r="CE136" s="1412">
        <f ca="1">IF(ISERROR(VLOOKUP(VLOOKUP($A136, 'E4 TB Allocation Details'!$A$18:$L$205, MATCH("A &amp; G ID", 'E4 TB Allocation Details'!$A$18:$L$18, 0),FALSE), 'E2 Allocators'!$B$15:$W$361, MATCH('O5 Details by Class &amp; Accounts'!CE$18, 'E2 Allocators'!$B$15:$W$15, 0),FALSE)*$E136), 0, VLOOKUP(VLOOKUP($A136, 'E4 TB Allocation Details'!$A$18:$L$205, MATCH("A &amp; G ID", 'E4 TB Allocation Details'!$A$18:$L$18, 0),FALSE), 'E2 Allocators'!$B$15:$W$361, MATCH('O5 Details by Class &amp; Accounts'!CE$18, 'E2 Allocators'!$B$15:$W$15, 0),FALSE)*$E136)</f>
        <v>0</v>
      </c>
      <c r="CF136" s="1412">
        <f ca="1">IF(ISERROR(VLOOKUP(VLOOKUP($A136, 'E4 TB Allocation Details'!$A$18:$L$205, MATCH("A &amp; G ID", 'E4 TB Allocation Details'!$A$18:$L$18, 0),FALSE), 'E2 Allocators'!$B$15:$W$361, MATCH('O5 Details by Class &amp; Accounts'!CF$18, 'E2 Allocators'!$B$15:$W$15, 0),FALSE)*$E136), 0, VLOOKUP(VLOOKUP($A136, 'E4 TB Allocation Details'!$A$18:$L$205, MATCH("A &amp; G ID", 'E4 TB Allocation Details'!$A$18:$L$18, 0),FALSE), 'E2 Allocators'!$B$15:$W$361, MATCH('O5 Details by Class &amp; Accounts'!CF$18, 'E2 Allocators'!$B$15:$W$15, 0),FALSE)*$E136)</f>
        <v>0</v>
      </c>
      <c r="CG136" s="1412">
        <f ca="1">IF(ISERROR(VLOOKUP(VLOOKUP($A136, 'E4 TB Allocation Details'!$A$18:$L$205, MATCH("A &amp; G ID", 'E4 TB Allocation Details'!$A$18:$L$18, 0),FALSE), 'E2 Allocators'!$B$15:$W$361, MATCH('O5 Details by Class &amp; Accounts'!CG$18, 'E2 Allocators'!$B$15:$W$15, 0),FALSE)*$E136), 0, VLOOKUP(VLOOKUP($A136, 'E4 TB Allocation Details'!$A$18:$L$205, MATCH("A &amp; G ID", 'E4 TB Allocation Details'!$A$18:$L$18, 0),FALSE), 'E2 Allocators'!$B$15:$W$361, MATCH('O5 Details by Class &amp; Accounts'!CG$18, 'E2 Allocators'!$B$15:$W$15, 0),FALSE)*$E136)</f>
        <v>0</v>
      </c>
      <c r="CH136" s="1412">
        <f ca="1">IF(ISERROR(VLOOKUP(VLOOKUP($A136, 'E4 TB Allocation Details'!$A$18:$L$205, MATCH("A &amp; G ID", 'E4 TB Allocation Details'!$A$18:$L$18, 0),FALSE), 'E2 Allocators'!$B$15:$W$361, MATCH('O5 Details by Class &amp; Accounts'!CH$18, 'E2 Allocators'!$B$15:$W$15, 0),FALSE)*$E136), 0, VLOOKUP(VLOOKUP($A136, 'E4 TB Allocation Details'!$A$18:$L$205, MATCH("A &amp; G ID", 'E4 TB Allocation Details'!$A$18:$L$18, 0),FALSE), 'E2 Allocators'!$B$15:$W$361, MATCH('O5 Details by Class &amp; Accounts'!CH$18, 'E2 Allocators'!$B$15:$W$15, 0),FALSE)*$E136)</f>
        <v>0</v>
      </c>
      <c r="CI136" s="1412">
        <f ca="1">IF(ISERROR(VLOOKUP(VLOOKUP($A136, 'E4 TB Allocation Details'!$A$18:$L$205, MATCH("A &amp; G ID", 'E4 TB Allocation Details'!$A$18:$L$18, 0),FALSE), 'E2 Allocators'!$B$15:$W$361, MATCH('O5 Details by Class &amp; Accounts'!CI$18, 'E2 Allocators'!$B$15:$W$15, 0),FALSE)*$E136), 0, VLOOKUP(VLOOKUP($A136, 'E4 TB Allocation Details'!$A$18:$L$205, MATCH("A &amp; G ID", 'E4 TB Allocation Details'!$A$18:$L$18, 0),FALSE), 'E2 Allocators'!$B$15:$W$361, MATCH('O5 Details by Class &amp; Accounts'!CI$18, 'E2 Allocators'!$B$15:$W$15, 0),FALSE)*$E136)</f>
        <v>0</v>
      </c>
      <c r="CJ136" s="1412">
        <f ca="1">IF(ISERROR(VLOOKUP(VLOOKUP($A136, 'E4 TB Allocation Details'!$A$18:$L$205, MATCH("A &amp; G ID", 'E4 TB Allocation Details'!$A$18:$L$18, 0),FALSE), 'E2 Allocators'!$B$15:$W$361, MATCH('O5 Details by Class &amp; Accounts'!CJ$18, 'E2 Allocators'!$B$15:$W$15, 0),FALSE)*$E136), 0, VLOOKUP(VLOOKUP($A136, 'E4 TB Allocation Details'!$A$18:$L$205, MATCH("A &amp; G ID", 'E4 TB Allocation Details'!$A$18:$L$18, 0),FALSE), 'E2 Allocators'!$B$15:$W$361, MATCH('O5 Details by Class &amp; Accounts'!CJ$18, 'E2 Allocators'!$B$15:$W$15, 0),FALSE)*$E136)</f>
        <v>0</v>
      </c>
      <c r="CK136" s="1412">
        <f ca="1">IF(ISERROR(VLOOKUP(VLOOKUP($A136, 'E4 TB Allocation Details'!$A$18:$L$205, MATCH("A &amp; G ID", 'E4 TB Allocation Details'!$A$18:$L$18, 0),FALSE), 'E2 Allocators'!$B$15:$W$361, MATCH('O5 Details by Class &amp; Accounts'!CK$18, 'E2 Allocators'!$B$15:$W$15, 0),FALSE)*$E136), 0, VLOOKUP(VLOOKUP($A136, 'E4 TB Allocation Details'!$A$18:$L$205, MATCH("A &amp; G ID", 'E4 TB Allocation Details'!$A$18:$L$18, 0),FALSE), 'E2 Allocators'!$B$15:$W$361, MATCH('O5 Details by Class &amp; Accounts'!CK$18, 'E2 Allocators'!$B$15:$W$15, 0),FALSE)*$E136)</f>
        <v>0</v>
      </c>
      <c r="CL136" s="1412">
        <f ca="1">IF(ISERROR(VLOOKUP(VLOOKUP($A136, 'E4 TB Allocation Details'!$A$18:$L$205, MATCH("A &amp; G ID", 'E4 TB Allocation Details'!$A$18:$L$18, 0),FALSE), 'E2 Allocators'!$B$15:$W$361, MATCH('O5 Details by Class &amp; Accounts'!CL$18, 'E2 Allocators'!$B$15:$W$15, 0),FALSE)*$E136), 0, VLOOKUP(VLOOKUP($A136, 'E4 TB Allocation Details'!$A$18:$L$205, MATCH("A &amp; G ID", 'E4 TB Allocation Details'!$A$18:$L$18, 0),FALSE), 'E2 Allocators'!$B$15:$W$361, MATCH('O5 Details by Class &amp; Accounts'!CL$18, 'E2 Allocators'!$B$15:$W$15, 0),FALSE)*$E136)</f>
        <v>0</v>
      </c>
      <c r="CM136" s="1412">
        <f ca="1">IF(ISERROR(VLOOKUP(VLOOKUP($A136, 'E4 TB Allocation Details'!$A$18:$L$205, MATCH("A &amp; G ID", 'E4 TB Allocation Details'!$A$18:$L$18, 0),FALSE), 'E2 Allocators'!$B$15:$W$361, MATCH('O5 Details by Class &amp; Accounts'!CM$18, 'E2 Allocators'!$B$15:$W$15, 0),FALSE)*$E136), 0, VLOOKUP(VLOOKUP($A136, 'E4 TB Allocation Details'!$A$18:$L$205, MATCH("A &amp; G ID", 'E4 TB Allocation Details'!$A$18:$L$18, 0),FALSE), 'E2 Allocators'!$B$15:$W$361, MATCH('O5 Details by Class &amp; Accounts'!CM$18, 'E2 Allocators'!$B$15:$W$15, 0),FALSE)*$E136)</f>
        <v>0</v>
      </c>
      <c r="CN136" s="1412">
        <f t="shared" si="35"/>
        <v>0</v>
      </c>
      <c r="CO136" s="1792">
        <f t="shared" si="36"/>
        <v>0</v>
      </c>
      <c r="CQ136" s="2087" t="s">
        <v>951</v>
      </c>
    </row>
    <row r="137" spans="1:95" s="81" customFormat="1" ht="25.5">
      <c r="A137" s="1177">
        <v>5055</v>
      </c>
      <c r="B137" s="1176" t="s">
        <v>1138</v>
      </c>
      <c r="C137" s="1789">
        <f ca="1">IF(ISERROR(VLOOKUP($A137,'I3 TB Data'!$A$23:$H$458,MATCH('O5 Details by Class &amp; Accounts'!$C$18, 'I3 TB Data'!$A$23:$H$23,0),0)), 0, VLOOKUP($A137,'I3 TB Data'!$A$23:$H$458,MATCH('O5 Details by Class &amp; Accounts'!$C$18,'I3 TB Data'!$A$23:$H$23,0),0))</f>
        <v>0</v>
      </c>
      <c r="D137" s="1790"/>
      <c r="E137" s="1789">
        <f t="shared" si="37"/>
        <v>0</v>
      </c>
      <c r="F137" s="1791">
        <f ca="1">IF(ISERROR(VLOOKUP($A137, 'E1 Categorization'!A33:E122, MATCH("Customer Component", 'E1 Categorization'!$A$33:$E$33,0), 0)), 0, IF(VLOOKUP($A137, 'E1 Categorization'!A33:E122, MATCH("Customer Component", 'E1 Categorization'!$A$33:$E$33,0), 0)=0, 'O5 Details by Class &amp; Accounts'!$E137, IF(AND(VLOOKUP($A137, 'E1 Categorization'!A33:E122, MATCH("Customer Component", 'E1 Categorization'!$A$33:$E$33,0), 0) &gt;0, VLOOKUP($A137, 'E1 Categorization'!A33:E122, MATCH("Customer Component", 'E1 Categorization'!$A$33:$E$33,0), 0)&lt;1), 'O5 Details by Class &amp; Accounts'!$E137*(1-VLOOKUP($A137, 'E1 Categorization'!A33:E122, MATCH("Customer Component", 'E1 Categorization'!$A$33:$E$33,0), 0)), 0)))</f>
        <v>0</v>
      </c>
      <c r="G137" s="1791">
        <f ca="1">IF(ISERROR(VLOOKUP($A137, 'E1 Categorization'!A33:E122, MATCH("Customer Component", 'E1 Categorization'!$A$33:$E$33,0), 0)),0, IF(VLOOKUP($A137, 'E1 Categorization'!A33:E122, MATCH("Customer Component", 'E1 Categorization'!$A$33:$E$33,0), 0)=0, 0, IF(AND(VLOOKUP($A137, 'E1 Categorization'!A33:E122, MATCH("Customer Component", 'E1 Categorization'!$A$33:$E$33,0), 0) &gt;0, VLOOKUP($A137, 'E1 Categorization'!A33:E122, MATCH("Customer Component", 'E1 Categorization'!$A$33:$E$33,0), 0)&lt;1), 'O5 Details by Class &amp; Accounts'!$E137*(VLOOKUP($A137, 'E1 Categorization'!A33:E122, MATCH("Customer Component", 'E1 Categorization'!$A$33:$E$33,0), 0)), 'O5 Details by Class &amp; Accounts'!$E137)))</f>
        <v>0</v>
      </c>
      <c r="H137" s="1412">
        <f t="shared" si="31"/>
        <v>0</v>
      </c>
      <c r="I137" s="1412">
        <f ca="1">IF(ISERROR(VLOOKUP(VLOOKUP($A137, 'E4 TB Allocation Details'!$A$18:$L$205, MATCH("Demand ID", 'E4 TB Allocation Details'!$A$18:$L$18, 0),FALSE), 'E2 Allocators'!$B$15:$W$361, MATCH('O5 Details by Class &amp; Accounts'!I$18, 'E2 Allocators'!$B$15:$W$15, 0),FALSE)*$F137), 0, VLOOKUP(VLOOKUP($A137, 'E4 TB Allocation Details'!$A$18:$L$205, MATCH("Demand ID", 'E4 TB Allocation Details'!$A$18:$L$18, 0),FALSE), 'E2 Allocators'!$B$15:$W$361, MATCH('O5 Details by Class &amp; Accounts'!I$18, 'E2 Allocators'!$B$15:$W$15, 0),FALSE)*$F137)</f>
        <v>0</v>
      </c>
      <c r="J137" s="1412">
        <f ca="1">IF(ISERROR(VLOOKUP(VLOOKUP($A137, 'E4 TB Allocation Details'!$A$18:$L$205, MATCH("Demand ID", 'E4 TB Allocation Details'!$A$18:$L$18, 0),FALSE), 'E2 Allocators'!$B$15:$W$361, MATCH('O5 Details by Class &amp; Accounts'!J$18, 'E2 Allocators'!$B$15:$W$15, 0),FALSE)*$F137), 0, VLOOKUP(VLOOKUP($A137, 'E4 TB Allocation Details'!$A$18:$L$205, MATCH("Demand ID", 'E4 TB Allocation Details'!$A$18:$L$18, 0),FALSE), 'E2 Allocators'!$B$15:$W$361, MATCH('O5 Details by Class &amp; Accounts'!J$18, 'E2 Allocators'!$B$15:$W$15, 0),FALSE)*$F137)</f>
        <v>0</v>
      </c>
      <c r="K137" s="1412">
        <f ca="1">IF(ISERROR(VLOOKUP(VLOOKUP($A137, 'E4 TB Allocation Details'!$A$18:$L$205, MATCH("Demand ID", 'E4 TB Allocation Details'!$A$18:$L$18, 0),FALSE), 'E2 Allocators'!$B$15:$W$361, MATCH('O5 Details by Class &amp; Accounts'!K$18, 'E2 Allocators'!$B$15:$W$15, 0),FALSE)*$F137), 0, VLOOKUP(VLOOKUP($A137, 'E4 TB Allocation Details'!$A$18:$L$205, MATCH("Demand ID", 'E4 TB Allocation Details'!$A$18:$L$18, 0),FALSE), 'E2 Allocators'!$B$15:$W$361, MATCH('O5 Details by Class &amp; Accounts'!K$18, 'E2 Allocators'!$B$15:$W$15, 0),FALSE)*$F137)</f>
        <v>0</v>
      </c>
      <c r="L137" s="1412">
        <f ca="1">IF(ISERROR(VLOOKUP(VLOOKUP($A137, 'E4 TB Allocation Details'!$A$18:$L$205, MATCH("Demand ID", 'E4 TB Allocation Details'!$A$18:$L$18, 0),FALSE), 'E2 Allocators'!$B$15:$W$361, MATCH('O5 Details by Class &amp; Accounts'!L$18, 'E2 Allocators'!$B$15:$W$15, 0),FALSE)*$F137), 0, VLOOKUP(VLOOKUP($A137, 'E4 TB Allocation Details'!$A$18:$L$205, MATCH("Demand ID", 'E4 TB Allocation Details'!$A$18:$L$18, 0),FALSE), 'E2 Allocators'!$B$15:$W$361, MATCH('O5 Details by Class &amp; Accounts'!L$18, 'E2 Allocators'!$B$15:$W$15, 0),FALSE)*$F137)</f>
        <v>0</v>
      </c>
      <c r="M137" s="1412">
        <f ca="1">IF(ISERROR(VLOOKUP(VLOOKUP($A137, 'E4 TB Allocation Details'!$A$18:$L$205, MATCH("Demand ID", 'E4 TB Allocation Details'!$A$18:$L$18, 0),FALSE), 'E2 Allocators'!$B$15:$W$361, MATCH('O5 Details by Class &amp; Accounts'!M$18, 'E2 Allocators'!$B$15:$W$15, 0),FALSE)*$F137), 0, VLOOKUP(VLOOKUP($A137, 'E4 TB Allocation Details'!$A$18:$L$205, MATCH("Demand ID", 'E4 TB Allocation Details'!$A$18:$L$18, 0),FALSE), 'E2 Allocators'!$B$15:$W$361, MATCH('O5 Details by Class &amp; Accounts'!M$18, 'E2 Allocators'!$B$15:$W$15, 0),FALSE)*$F137)</f>
        <v>0</v>
      </c>
      <c r="N137" s="1412">
        <f ca="1">IF(ISERROR(VLOOKUP(VLOOKUP($A137, 'E4 TB Allocation Details'!$A$18:$L$205, MATCH("Demand ID", 'E4 TB Allocation Details'!$A$18:$L$18, 0),FALSE), 'E2 Allocators'!$B$15:$W$361, MATCH('O5 Details by Class &amp; Accounts'!N$18, 'E2 Allocators'!$B$15:$W$15, 0),FALSE)*$F137), 0, VLOOKUP(VLOOKUP($A137, 'E4 TB Allocation Details'!$A$18:$L$205, MATCH("Demand ID", 'E4 TB Allocation Details'!$A$18:$L$18, 0),FALSE), 'E2 Allocators'!$B$15:$W$361, MATCH('O5 Details by Class &amp; Accounts'!N$18, 'E2 Allocators'!$B$15:$W$15, 0),FALSE)*$F137)</f>
        <v>0</v>
      </c>
      <c r="O137" s="1412">
        <f ca="1">IF(ISERROR(VLOOKUP(VLOOKUP($A137, 'E4 TB Allocation Details'!$A$18:$L$205, MATCH("Demand ID", 'E4 TB Allocation Details'!$A$18:$L$18, 0),FALSE), 'E2 Allocators'!$B$15:$W$361, MATCH('O5 Details by Class &amp; Accounts'!O$18, 'E2 Allocators'!$B$15:$W$15, 0),FALSE)*$F137), 0, VLOOKUP(VLOOKUP($A137, 'E4 TB Allocation Details'!$A$18:$L$205, MATCH("Demand ID", 'E4 TB Allocation Details'!$A$18:$L$18, 0),FALSE), 'E2 Allocators'!$B$15:$W$361, MATCH('O5 Details by Class &amp; Accounts'!O$18, 'E2 Allocators'!$B$15:$W$15, 0),FALSE)*$F137)</f>
        <v>0</v>
      </c>
      <c r="P137" s="1412">
        <f ca="1">IF(ISERROR(VLOOKUP(VLOOKUP($A137, 'E4 TB Allocation Details'!$A$18:$L$205, MATCH("Demand ID", 'E4 TB Allocation Details'!$A$18:$L$18, 0),FALSE), 'E2 Allocators'!$B$15:$W$361, MATCH('O5 Details by Class &amp; Accounts'!P$18, 'E2 Allocators'!$B$15:$W$15, 0),FALSE)*$F137), 0, VLOOKUP(VLOOKUP($A137, 'E4 TB Allocation Details'!$A$18:$L$205, MATCH("Demand ID", 'E4 TB Allocation Details'!$A$18:$L$18, 0),FALSE), 'E2 Allocators'!$B$15:$W$361, MATCH('O5 Details by Class &amp; Accounts'!P$18, 'E2 Allocators'!$B$15:$W$15, 0),FALSE)*$F137)</f>
        <v>0</v>
      </c>
      <c r="Q137" s="1412">
        <f ca="1">IF(ISERROR(VLOOKUP(VLOOKUP($A137, 'E4 TB Allocation Details'!$A$18:$L$205, MATCH("Demand ID", 'E4 TB Allocation Details'!$A$18:$L$18, 0),FALSE), 'E2 Allocators'!$B$15:$W$361, MATCH('O5 Details by Class &amp; Accounts'!Q$18, 'E2 Allocators'!$B$15:$W$15, 0),FALSE)*$F137), 0, VLOOKUP(VLOOKUP($A137, 'E4 TB Allocation Details'!$A$18:$L$205, MATCH("Demand ID", 'E4 TB Allocation Details'!$A$18:$L$18, 0),FALSE), 'E2 Allocators'!$B$15:$W$361, MATCH('O5 Details by Class &amp; Accounts'!Q$18, 'E2 Allocators'!$B$15:$W$15, 0),FALSE)*$F137)</f>
        <v>0</v>
      </c>
      <c r="R137" s="1412">
        <f ca="1">IF(ISERROR(VLOOKUP(VLOOKUP($A137, 'E4 TB Allocation Details'!$A$18:$L$205, MATCH("Demand ID", 'E4 TB Allocation Details'!$A$18:$L$18, 0),FALSE), 'E2 Allocators'!$B$15:$W$361, MATCH('O5 Details by Class &amp; Accounts'!R$18, 'E2 Allocators'!$B$15:$W$15, 0),FALSE)*$F137), 0, VLOOKUP(VLOOKUP($A137, 'E4 TB Allocation Details'!$A$18:$L$205, MATCH("Demand ID", 'E4 TB Allocation Details'!$A$18:$L$18, 0),FALSE), 'E2 Allocators'!$B$15:$W$361, MATCH('O5 Details by Class &amp; Accounts'!R$18, 'E2 Allocators'!$B$15:$W$15, 0),FALSE)*$F137)</f>
        <v>0</v>
      </c>
      <c r="S137" s="1412">
        <f ca="1">IF(ISERROR(VLOOKUP(VLOOKUP($A137, 'E4 TB Allocation Details'!$A$18:$L$205, MATCH("Demand ID", 'E4 TB Allocation Details'!$A$18:$L$18, 0),FALSE), 'E2 Allocators'!$B$15:$W$361, MATCH('O5 Details by Class &amp; Accounts'!S$18, 'E2 Allocators'!$B$15:$W$15, 0),FALSE)*$F137), 0, VLOOKUP(VLOOKUP($A137, 'E4 TB Allocation Details'!$A$18:$L$205, MATCH("Demand ID", 'E4 TB Allocation Details'!$A$18:$L$18, 0),FALSE), 'E2 Allocators'!$B$15:$W$361, MATCH('O5 Details by Class &amp; Accounts'!S$18, 'E2 Allocators'!$B$15:$W$15, 0),FALSE)*$F137)</f>
        <v>0</v>
      </c>
      <c r="T137" s="1412">
        <f ca="1">IF(ISERROR(VLOOKUP(VLOOKUP($A137, 'E4 TB Allocation Details'!$A$18:$L$205, MATCH("Demand ID", 'E4 TB Allocation Details'!$A$18:$L$18, 0),FALSE), 'E2 Allocators'!$B$15:$W$361, MATCH('O5 Details by Class &amp; Accounts'!T$18, 'E2 Allocators'!$B$15:$W$15, 0),FALSE)*$F137), 0, VLOOKUP(VLOOKUP($A137, 'E4 TB Allocation Details'!$A$18:$L$205, MATCH("Demand ID", 'E4 TB Allocation Details'!$A$18:$L$18, 0),FALSE), 'E2 Allocators'!$B$15:$W$361, MATCH('O5 Details by Class &amp; Accounts'!T$18, 'E2 Allocators'!$B$15:$W$15, 0),FALSE)*$F137)</f>
        <v>0</v>
      </c>
      <c r="U137" s="1412">
        <f ca="1">IF(ISERROR(VLOOKUP(VLOOKUP($A137, 'E4 TB Allocation Details'!$A$18:$L$205, MATCH("Demand ID", 'E4 TB Allocation Details'!$A$18:$L$18, 0),FALSE), 'E2 Allocators'!$B$15:$W$361, MATCH('O5 Details by Class &amp; Accounts'!U$18, 'E2 Allocators'!$B$15:$W$15, 0),FALSE)*$F137), 0, VLOOKUP(VLOOKUP($A137, 'E4 TB Allocation Details'!$A$18:$L$205, MATCH("Demand ID", 'E4 TB Allocation Details'!$A$18:$L$18, 0),FALSE), 'E2 Allocators'!$B$15:$W$361, MATCH('O5 Details by Class &amp; Accounts'!U$18, 'E2 Allocators'!$B$15:$W$15, 0),FALSE)*$F137)</f>
        <v>0</v>
      </c>
      <c r="V137" s="1412">
        <f ca="1">IF(ISERROR(VLOOKUP(VLOOKUP($A137, 'E4 TB Allocation Details'!$A$18:$L$205, MATCH("Demand ID", 'E4 TB Allocation Details'!$A$18:$L$18, 0),FALSE), 'E2 Allocators'!$B$15:$W$361, MATCH('O5 Details by Class &amp; Accounts'!V$18, 'E2 Allocators'!$B$15:$W$15, 0),FALSE)*$F137), 0, VLOOKUP(VLOOKUP($A137, 'E4 TB Allocation Details'!$A$18:$L$205, MATCH("Demand ID", 'E4 TB Allocation Details'!$A$18:$L$18, 0),FALSE), 'E2 Allocators'!$B$15:$W$361, MATCH('O5 Details by Class &amp; Accounts'!V$18, 'E2 Allocators'!$B$15:$W$15, 0),FALSE)*$F137)</f>
        <v>0</v>
      </c>
      <c r="W137" s="1412">
        <f ca="1">IF(ISERROR(VLOOKUP(VLOOKUP($A137, 'E4 TB Allocation Details'!$A$18:$L$205, MATCH("Demand ID", 'E4 TB Allocation Details'!$A$18:$L$18, 0),FALSE), 'E2 Allocators'!$B$15:$W$361, MATCH('O5 Details by Class &amp; Accounts'!W$18, 'E2 Allocators'!$B$15:$W$15, 0),FALSE)*$F137), 0, VLOOKUP(VLOOKUP($A137, 'E4 TB Allocation Details'!$A$18:$L$205, MATCH("Demand ID", 'E4 TB Allocation Details'!$A$18:$L$18, 0),FALSE), 'E2 Allocators'!$B$15:$W$361, MATCH('O5 Details by Class &amp; Accounts'!W$18, 'E2 Allocators'!$B$15:$W$15, 0),FALSE)*$F137)</f>
        <v>0</v>
      </c>
      <c r="X137" s="1412">
        <f ca="1">IF(ISERROR(VLOOKUP(VLOOKUP($A137, 'E4 TB Allocation Details'!$A$18:$L$205, MATCH("Demand ID", 'E4 TB Allocation Details'!$A$18:$L$18, 0),FALSE), 'E2 Allocators'!$B$15:$W$361, MATCH('O5 Details by Class &amp; Accounts'!X$18, 'E2 Allocators'!$B$15:$W$15, 0),FALSE)*$F137), 0, VLOOKUP(VLOOKUP($A137, 'E4 TB Allocation Details'!$A$18:$L$205, MATCH("Demand ID", 'E4 TB Allocation Details'!$A$18:$L$18, 0),FALSE), 'E2 Allocators'!$B$15:$W$361, MATCH('O5 Details by Class &amp; Accounts'!X$18, 'E2 Allocators'!$B$15:$W$15, 0),FALSE)*$F137)</f>
        <v>0</v>
      </c>
      <c r="Y137" s="1412">
        <f ca="1">IF(ISERROR(VLOOKUP(VLOOKUP($A137, 'E4 TB Allocation Details'!$A$18:$L$205, MATCH("Demand ID", 'E4 TB Allocation Details'!$A$18:$L$18, 0),FALSE), 'E2 Allocators'!$B$15:$W$361, MATCH('O5 Details by Class &amp; Accounts'!Y$18, 'E2 Allocators'!$B$15:$W$15, 0),FALSE)*$F137), 0, VLOOKUP(VLOOKUP($A137, 'E4 TB Allocation Details'!$A$18:$L$205, MATCH("Demand ID", 'E4 TB Allocation Details'!$A$18:$L$18, 0),FALSE), 'E2 Allocators'!$B$15:$W$361, MATCH('O5 Details by Class &amp; Accounts'!Y$18, 'E2 Allocators'!$B$15:$W$15, 0),FALSE)*$F137)</f>
        <v>0</v>
      </c>
      <c r="Z137" s="1412">
        <f ca="1">IF(ISERROR(VLOOKUP(VLOOKUP($A137, 'E4 TB Allocation Details'!$A$18:$L$205, MATCH("Demand ID", 'E4 TB Allocation Details'!$A$18:$L$18, 0),FALSE), 'E2 Allocators'!$B$15:$W$361, MATCH('O5 Details by Class &amp; Accounts'!Z$18, 'E2 Allocators'!$B$15:$W$15, 0),FALSE)*$F137), 0, VLOOKUP(VLOOKUP($A137, 'E4 TB Allocation Details'!$A$18:$L$205, MATCH("Demand ID", 'E4 TB Allocation Details'!$A$18:$L$18, 0),FALSE), 'E2 Allocators'!$B$15:$W$361, MATCH('O5 Details by Class &amp; Accounts'!Z$18, 'E2 Allocators'!$B$15:$W$15, 0),FALSE)*$F137)</f>
        <v>0</v>
      </c>
      <c r="AA137" s="1412">
        <f ca="1">IF(ISERROR(VLOOKUP(VLOOKUP($A137, 'E4 TB Allocation Details'!$A$18:$L$205, MATCH("Demand ID", 'E4 TB Allocation Details'!$A$18:$L$18, 0),FALSE), 'E2 Allocators'!$B$15:$W$361, MATCH('O5 Details by Class &amp; Accounts'!AA$18, 'E2 Allocators'!$B$15:$W$15, 0),FALSE)*$F137), 0, VLOOKUP(VLOOKUP($A137, 'E4 TB Allocation Details'!$A$18:$L$205, MATCH("Demand ID", 'E4 TB Allocation Details'!$A$18:$L$18, 0),FALSE), 'E2 Allocators'!$B$15:$W$361, MATCH('O5 Details by Class &amp; Accounts'!AA$18, 'E2 Allocators'!$B$15:$W$15, 0),FALSE)*$F137)</f>
        <v>0</v>
      </c>
      <c r="AB137" s="1412">
        <f ca="1">IF(ISERROR(VLOOKUP(VLOOKUP($A137, 'E4 TB Allocation Details'!$A$18:$L$205, MATCH("Demand ID", 'E4 TB Allocation Details'!$A$18:$L$18, 0),FALSE), 'E2 Allocators'!$B$15:$W$361, MATCH('O5 Details by Class &amp; Accounts'!AB$18, 'E2 Allocators'!$B$15:$W$15, 0),FALSE)*$F137), 0, VLOOKUP(VLOOKUP($A137, 'E4 TB Allocation Details'!$A$18:$L$205, MATCH("Demand ID", 'E4 TB Allocation Details'!$A$18:$L$18, 0),FALSE), 'E2 Allocators'!$B$15:$W$361, MATCH('O5 Details by Class &amp; Accounts'!AB$18, 'E2 Allocators'!$B$15:$W$15, 0),FALSE)*$F137)</f>
        <v>0</v>
      </c>
      <c r="AC137" s="1412">
        <f t="shared" si="32"/>
        <v>0</v>
      </c>
      <c r="AD137" s="1412">
        <f ca="1">IF(ISERROR(VLOOKUP(VLOOKUP($A137, 'E4 TB Allocation Details'!$A$18:$L$205, MATCH("Customer ID", 'E4 TB Allocation Details'!$A$18:$L$18, 0),FALSE), 'E2 Allocators'!$B$15:$W$361, MATCH('O5 Details by Class &amp; Accounts'!AD$18, 'E2 Allocators'!$B$15:$W$15, 0),FALSE)*$G137), 0, VLOOKUP(VLOOKUP($A137, 'E4 TB Allocation Details'!$A$18:$L$205, MATCH("Customer ID", 'E4 TB Allocation Details'!$A$18:$L$18, 0),FALSE), 'E2 Allocators'!$B$15:$W$361, MATCH('O5 Details by Class &amp; Accounts'!AD$18, 'E2 Allocators'!$B$15:$W$15, 0),FALSE)*$G137)</f>
        <v>0</v>
      </c>
      <c r="AE137" s="1412">
        <f ca="1">IF(ISERROR(VLOOKUP(VLOOKUP($A137, 'E4 TB Allocation Details'!$A$18:$L$205, MATCH("Customer ID", 'E4 TB Allocation Details'!$A$18:$L$18, 0),FALSE), 'E2 Allocators'!$B$15:$W$361, MATCH('O5 Details by Class &amp; Accounts'!AE$18, 'E2 Allocators'!$B$15:$W$15, 0),FALSE)*$G137), 0, VLOOKUP(VLOOKUP($A137, 'E4 TB Allocation Details'!$A$18:$L$205, MATCH("Customer ID", 'E4 TB Allocation Details'!$A$18:$L$18, 0),FALSE), 'E2 Allocators'!$B$15:$W$361, MATCH('O5 Details by Class &amp; Accounts'!AE$18, 'E2 Allocators'!$B$15:$W$15, 0),FALSE)*$G137)</f>
        <v>0</v>
      </c>
      <c r="AF137" s="1412">
        <f ca="1">IF(ISERROR(VLOOKUP(VLOOKUP($A137, 'E4 TB Allocation Details'!$A$18:$L$205, MATCH("Customer ID", 'E4 TB Allocation Details'!$A$18:$L$18, 0),FALSE), 'E2 Allocators'!$B$15:$W$361, MATCH('O5 Details by Class &amp; Accounts'!AF$18, 'E2 Allocators'!$B$15:$W$15, 0),FALSE)*$G137), 0, VLOOKUP(VLOOKUP($A137, 'E4 TB Allocation Details'!$A$18:$L$205, MATCH("Customer ID", 'E4 TB Allocation Details'!$A$18:$L$18, 0),FALSE), 'E2 Allocators'!$B$15:$W$361, MATCH('O5 Details by Class &amp; Accounts'!AF$18, 'E2 Allocators'!$B$15:$W$15, 0),FALSE)*$G137)</f>
        <v>0</v>
      </c>
      <c r="AG137" s="1412">
        <f ca="1">IF(ISERROR(VLOOKUP(VLOOKUP($A137, 'E4 TB Allocation Details'!$A$18:$L$205, MATCH("Customer ID", 'E4 TB Allocation Details'!$A$18:$L$18, 0),FALSE), 'E2 Allocators'!$B$15:$W$361, MATCH('O5 Details by Class &amp; Accounts'!AG$18, 'E2 Allocators'!$B$15:$W$15, 0),FALSE)*$G137), 0, VLOOKUP(VLOOKUP($A137, 'E4 TB Allocation Details'!$A$18:$L$205, MATCH("Customer ID", 'E4 TB Allocation Details'!$A$18:$L$18, 0),FALSE), 'E2 Allocators'!$B$15:$W$361, MATCH('O5 Details by Class &amp; Accounts'!AG$18, 'E2 Allocators'!$B$15:$W$15, 0),FALSE)*$G137)</f>
        <v>0</v>
      </c>
      <c r="AH137" s="1412">
        <f ca="1">IF(ISERROR(VLOOKUP(VLOOKUP($A137, 'E4 TB Allocation Details'!$A$18:$L$205, MATCH("Customer ID", 'E4 TB Allocation Details'!$A$18:$L$18, 0),FALSE), 'E2 Allocators'!$B$15:$W$361, MATCH('O5 Details by Class &amp; Accounts'!AH$18, 'E2 Allocators'!$B$15:$W$15, 0),FALSE)*$G137), 0, VLOOKUP(VLOOKUP($A137, 'E4 TB Allocation Details'!$A$18:$L$205, MATCH("Customer ID", 'E4 TB Allocation Details'!$A$18:$L$18, 0),FALSE), 'E2 Allocators'!$B$15:$W$361, MATCH('O5 Details by Class &amp; Accounts'!AH$18, 'E2 Allocators'!$B$15:$W$15, 0),FALSE)*$G137)</f>
        <v>0</v>
      </c>
      <c r="AI137" s="1412">
        <f ca="1">IF(ISERROR(VLOOKUP(VLOOKUP($A137, 'E4 TB Allocation Details'!$A$18:$L$205, MATCH("Customer ID", 'E4 TB Allocation Details'!$A$18:$L$18, 0),FALSE), 'E2 Allocators'!$B$15:$W$361, MATCH('O5 Details by Class &amp; Accounts'!AI$18, 'E2 Allocators'!$B$15:$W$15, 0),FALSE)*$G137), 0, VLOOKUP(VLOOKUP($A137, 'E4 TB Allocation Details'!$A$18:$L$205, MATCH("Customer ID", 'E4 TB Allocation Details'!$A$18:$L$18, 0),FALSE), 'E2 Allocators'!$B$15:$W$361, MATCH('O5 Details by Class &amp; Accounts'!AI$18, 'E2 Allocators'!$B$15:$W$15, 0),FALSE)*$G137)</f>
        <v>0</v>
      </c>
      <c r="AJ137" s="1412">
        <f ca="1">IF(ISERROR(VLOOKUP(VLOOKUP($A137, 'E4 TB Allocation Details'!$A$18:$L$205, MATCH("Customer ID", 'E4 TB Allocation Details'!$A$18:$L$18, 0),FALSE), 'E2 Allocators'!$B$15:$W$361, MATCH('O5 Details by Class &amp; Accounts'!AJ$18, 'E2 Allocators'!$B$15:$W$15, 0),FALSE)*$G137), 0, VLOOKUP(VLOOKUP($A137, 'E4 TB Allocation Details'!$A$18:$L$205, MATCH("Customer ID", 'E4 TB Allocation Details'!$A$18:$L$18, 0),FALSE), 'E2 Allocators'!$B$15:$W$361, MATCH('O5 Details by Class &amp; Accounts'!AJ$18, 'E2 Allocators'!$B$15:$W$15, 0),FALSE)*$G137)</f>
        <v>0</v>
      </c>
      <c r="AK137" s="1412">
        <f ca="1">IF(ISERROR(VLOOKUP(VLOOKUP($A137, 'E4 TB Allocation Details'!$A$18:$L$205, MATCH("Customer ID", 'E4 TB Allocation Details'!$A$18:$L$18, 0),FALSE), 'E2 Allocators'!$B$15:$W$361, MATCH('O5 Details by Class &amp; Accounts'!AK$18, 'E2 Allocators'!$B$15:$W$15, 0),FALSE)*$G137), 0, VLOOKUP(VLOOKUP($A137, 'E4 TB Allocation Details'!$A$18:$L$205, MATCH("Customer ID", 'E4 TB Allocation Details'!$A$18:$L$18, 0),FALSE), 'E2 Allocators'!$B$15:$W$361, MATCH('O5 Details by Class &amp; Accounts'!AK$18, 'E2 Allocators'!$B$15:$W$15, 0),FALSE)*$G137)</f>
        <v>0</v>
      </c>
      <c r="AL137" s="1412">
        <f ca="1">IF(ISERROR(VLOOKUP(VLOOKUP($A137, 'E4 TB Allocation Details'!$A$18:$L$205, MATCH("Customer ID", 'E4 TB Allocation Details'!$A$18:$L$18, 0),FALSE), 'E2 Allocators'!$B$15:$W$361, MATCH('O5 Details by Class &amp; Accounts'!AL$18, 'E2 Allocators'!$B$15:$W$15, 0),FALSE)*$G137), 0, VLOOKUP(VLOOKUP($A137, 'E4 TB Allocation Details'!$A$18:$L$205, MATCH("Customer ID", 'E4 TB Allocation Details'!$A$18:$L$18, 0),FALSE), 'E2 Allocators'!$B$15:$W$361, MATCH('O5 Details by Class &amp; Accounts'!AL$18, 'E2 Allocators'!$B$15:$W$15, 0),FALSE)*$G137)</f>
        <v>0</v>
      </c>
      <c r="AM137" s="1412">
        <f ca="1">IF(ISERROR(VLOOKUP(VLOOKUP($A137, 'E4 TB Allocation Details'!$A$18:$L$205, MATCH("Customer ID", 'E4 TB Allocation Details'!$A$18:$L$18, 0),FALSE), 'E2 Allocators'!$B$15:$W$361, MATCH('O5 Details by Class &amp; Accounts'!AM$18, 'E2 Allocators'!$B$15:$W$15, 0),FALSE)*$G137), 0, VLOOKUP(VLOOKUP($A137, 'E4 TB Allocation Details'!$A$18:$L$205, MATCH("Customer ID", 'E4 TB Allocation Details'!$A$18:$L$18, 0),FALSE), 'E2 Allocators'!$B$15:$W$361, MATCH('O5 Details by Class &amp; Accounts'!AM$18, 'E2 Allocators'!$B$15:$W$15, 0),FALSE)*$G137)</f>
        <v>0</v>
      </c>
      <c r="AN137" s="1412">
        <f ca="1">IF(ISERROR(VLOOKUP(VLOOKUP($A137, 'E4 TB Allocation Details'!$A$18:$L$205, MATCH("Customer ID", 'E4 TB Allocation Details'!$A$18:$L$18, 0),FALSE), 'E2 Allocators'!$B$15:$W$361, MATCH('O5 Details by Class &amp; Accounts'!AN$18, 'E2 Allocators'!$B$15:$W$15, 0),FALSE)*$G137), 0, VLOOKUP(VLOOKUP($A137, 'E4 TB Allocation Details'!$A$18:$L$205, MATCH("Customer ID", 'E4 TB Allocation Details'!$A$18:$L$18, 0),FALSE), 'E2 Allocators'!$B$15:$W$361, MATCH('O5 Details by Class &amp; Accounts'!AN$18, 'E2 Allocators'!$B$15:$W$15, 0),FALSE)*$G137)</f>
        <v>0</v>
      </c>
      <c r="AO137" s="1412">
        <f ca="1">IF(ISERROR(VLOOKUP(VLOOKUP($A137, 'E4 TB Allocation Details'!$A$18:$L$205, MATCH("Customer ID", 'E4 TB Allocation Details'!$A$18:$L$18, 0),FALSE), 'E2 Allocators'!$B$15:$W$361, MATCH('O5 Details by Class &amp; Accounts'!AO$18, 'E2 Allocators'!$B$15:$W$15, 0),FALSE)*$G137), 0, VLOOKUP(VLOOKUP($A137, 'E4 TB Allocation Details'!$A$18:$L$205, MATCH("Customer ID", 'E4 TB Allocation Details'!$A$18:$L$18, 0),FALSE), 'E2 Allocators'!$B$15:$W$361, MATCH('O5 Details by Class &amp; Accounts'!AO$18, 'E2 Allocators'!$B$15:$W$15, 0),FALSE)*$G137)</f>
        <v>0</v>
      </c>
      <c r="AP137" s="1412">
        <f ca="1">IF(ISERROR(VLOOKUP(VLOOKUP($A137, 'E4 TB Allocation Details'!$A$18:$L$205, MATCH("Customer ID", 'E4 TB Allocation Details'!$A$18:$L$18, 0),FALSE), 'E2 Allocators'!$B$15:$W$361, MATCH('O5 Details by Class &amp; Accounts'!AP$18, 'E2 Allocators'!$B$15:$W$15, 0),FALSE)*$G137), 0, VLOOKUP(VLOOKUP($A137, 'E4 TB Allocation Details'!$A$18:$L$205, MATCH("Customer ID", 'E4 TB Allocation Details'!$A$18:$L$18, 0),FALSE), 'E2 Allocators'!$B$15:$W$361, MATCH('O5 Details by Class &amp; Accounts'!AP$18, 'E2 Allocators'!$B$15:$W$15, 0),FALSE)*$G137)</f>
        <v>0</v>
      </c>
      <c r="AQ137" s="1412">
        <f ca="1">IF(ISERROR(VLOOKUP(VLOOKUP($A137, 'E4 TB Allocation Details'!$A$18:$L$205, MATCH("Customer ID", 'E4 TB Allocation Details'!$A$18:$L$18, 0),FALSE), 'E2 Allocators'!$B$15:$W$361, MATCH('O5 Details by Class &amp; Accounts'!AQ$18, 'E2 Allocators'!$B$15:$W$15, 0),FALSE)*$G137), 0, VLOOKUP(VLOOKUP($A137, 'E4 TB Allocation Details'!$A$18:$L$205, MATCH("Customer ID", 'E4 TB Allocation Details'!$A$18:$L$18, 0),FALSE), 'E2 Allocators'!$B$15:$W$361, MATCH('O5 Details by Class &amp; Accounts'!AQ$18, 'E2 Allocators'!$B$15:$W$15, 0),FALSE)*$G137)</f>
        <v>0</v>
      </c>
      <c r="AR137" s="1412">
        <f ca="1">IF(ISERROR(VLOOKUP(VLOOKUP($A137, 'E4 TB Allocation Details'!$A$18:$L$205, MATCH("Customer ID", 'E4 TB Allocation Details'!$A$18:$L$18, 0),FALSE), 'E2 Allocators'!$B$15:$W$361, MATCH('O5 Details by Class &amp; Accounts'!AR$18, 'E2 Allocators'!$B$15:$W$15, 0),FALSE)*$G137), 0, VLOOKUP(VLOOKUP($A137, 'E4 TB Allocation Details'!$A$18:$L$205, MATCH("Customer ID", 'E4 TB Allocation Details'!$A$18:$L$18, 0),FALSE), 'E2 Allocators'!$B$15:$W$361, MATCH('O5 Details by Class &amp; Accounts'!AR$18, 'E2 Allocators'!$B$15:$W$15, 0),FALSE)*$G137)</f>
        <v>0</v>
      </c>
      <c r="AS137" s="1412">
        <f ca="1">IF(ISERROR(VLOOKUP(VLOOKUP($A137, 'E4 TB Allocation Details'!$A$18:$L$205, MATCH("Customer ID", 'E4 TB Allocation Details'!$A$18:$L$18, 0),FALSE), 'E2 Allocators'!$B$15:$W$361, MATCH('O5 Details by Class &amp; Accounts'!AS$18, 'E2 Allocators'!$B$15:$W$15, 0),FALSE)*$G137), 0, VLOOKUP(VLOOKUP($A137, 'E4 TB Allocation Details'!$A$18:$L$205, MATCH("Customer ID", 'E4 TB Allocation Details'!$A$18:$L$18, 0),FALSE), 'E2 Allocators'!$B$15:$W$361, MATCH('O5 Details by Class &amp; Accounts'!AS$18, 'E2 Allocators'!$B$15:$W$15, 0),FALSE)*$G137)</f>
        <v>0</v>
      </c>
      <c r="AT137" s="1412">
        <f ca="1">IF(ISERROR(VLOOKUP(VLOOKUP($A137, 'E4 TB Allocation Details'!$A$18:$L$205, MATCH("Customer ID", 'E4 TB Allocation Details'!$A$18:$L$18, 0),FALSE), 'E2 Allocators'!$B$15:$W$361, MATCH('O5 Details by Class &amp; Accounts'!AT$18, 'E2 Allocators'!$B$15:$W$15, 0),FALSE)*$G137), 0, VLOOKUP(VLOOKUP($A137, 'E4 TB Allocation Details'!$A$18:$L$205, MATCH("Customer ID", 'E4 TB Allocation Details'!$A$18:$L$18, 0),FALSE), 'E2 Allocators'!$B$15:$W$361, MATCH('O5 Details by Class &amp; Accounts'!AT$18, 'E2 Allocators'!$B$15:$W$15, 0),FALSE)*$G137)</f>
        <v>0</v>
      </c>
      <c r="AU137" s="1412">
        <f ca="1">IF(ISERROR(VLOOKUP(VLOOKUP($A137, 'E4 TB Allocation Details'!$A$18:$L$205, MATCH("Customer ID", 'E4 TB Allocation Details'!$A$18:$L$18, 0),FALSE), 'E2 Allocators'!$B$15:$W$361, MATCH('O5 Details by Class &amp; Accounts'!AU$18, 'E2 Allocators'!$B$15:$W$15, 0),FALSE)*$G137), 0, VLOOKUP(VLOOKUP($A137, 'E4 TB Allocation Details'!$A$18:$L$205, MATCH("Customer ID", 'E4 TB Allocation Details'!$A$18:$L$18, 0),FALSE), 'E2 Allocators'!$B$15:$W$361, MATCH('O5 Details by Class &amp; Accounts'!AU$18, 'E2 Allocators'!$B$15:$W$15, 0),FALSE)*$G137)</f>
        <v>0</v>
      </c>
      <c r="AV137" s="1412">
        <f ca="1">IF(ISERROR(VLOOKUP(VLOOKUP($A137, 'E4 TB Allocation Details'!$A$18:$L$205, MATCH("Customer ID", 'E4 TB Allocation Details'!$A$18:$L$18, 0),FALSE), 'E2 Allocators'!$B$15:$W$361, MATCH('O5 Details by Class &amp; Accounts'!AV$18, 'E2 Allocators'!$B$15:$W$15, 0),FALSE)*$G137), 0, VLOOKUP(VLOOKUP($A137, 'E4 TB Allocation Details'!$A$18:$L$205, MATCH("Customer ID", 'E4 TB Allocation Details'!$A$18:$L$18, 0),FALSE), 'E2 Allocators'!$B$15:$W$361, MATCH('O5 Details by Class &amp; Accounts'!AV$18, 'E2 Allocators'!$B$15:$W$15, 0),FALSE)*$G137)</f>
        <v>0</v>
      </c>
      <c r="AW137" s="1412">
        <f ca="1">IF(ISERROR(VLOOKUP(VLOOKUP($A137, 'E4 TB Allocation Details'!$A$18:$L$205, MATCH("Customer ID", 'E4 TB Allocation Details'!$A$18:$L$18, 0),FALSE), 'E2 Allocators'!$B$15:$W$361, MATCH('O5 Details by Class &amp; Accounts'!AW$18, 'E2 Allocators'!$B$15:$W$15, 0),FALSE)*$G137), 0, VLOOKUP(VLOOKUP($A137, 'E4 TB Allocation Details'!$A$18:$L$205, MATCH("Customer ID", 'E4 TB Allocation Details'!$A$18:$L$18, 0),FALSE), 'E2 Allocators'!$B$15:$W$361, MATCH('O5 Details by Class &amp; Accounts'!AW$18, 'E2 Allocators'!$B$15:$W$15, 0),FALSE)*$G137)</f>
        <v>0</v>
      </c>
      <c r="AX137" s="1412">
        <f t="shared" si="33"/>
        <v>0</v>
      </c>
      <c r="AY137" s="1412">
        <f ca="1">IF(ISERROR(VLOOKUP(VLOOKUP($A137, 'E4 TB Allocation Details'!$A$18:$L$205, MATCH("Misc ID", 'E4 TB Allocation Details'!$A$18:$L$18, 0),FALSE), 'E2 Allocators'!$B$15:$W$361, MATCH('O5 Details by Class &amp; Accounts'!AY$18, 'E2 Allocators'!$B$15:$W$15, 0),FALSE)*$E137), 0, VLOOKUP(VLOOKUP($A137, 'E4 TB Allocation Details'!$A$18:$L$205, MATCH("Misc ID", 'E4 TB Allocation Details'!$A$18:$L$18, 0),FALSE), 'E2 Allocators'!$B$15:$W$361, MATCH('O5 Details by Class &amp; Accounts'!AY$18, 'E2 Allocators'!$B$15:$W$15, 0),FALSE)*$E137)</f>
        <v>0</v>
      </c>
      <c r="AZ137" s="1412">
        <f ca="1">IF(ISERROR(VLOOKUP(VLOOKUP($A137, 'E4 TB Allocation Details'!$A$18:$L$205, MATCH("Misc ID", 'E4 TB Allocation Details'!$A$18:$L$18, 0),FALSE), 'E2 Allocators'!$B$15:$W$361, MATCH('O5 Details by Class &amp; Accounts'!AZ$18, 'E2 Allocators'!$B$15:$W$15, 0),FALSE)*$E137), 0, VLOOKUP(VLOOKUP($A137, 'E4 TB Allocation Details'!$A$18:$L$205, MATCH("Misc ID", 'E4 TB Allocation Details'!$A$18:$L$18, 0),FALSE), 'E2 Allocators'!$B$15:$W$361, MATCH('O5 Details by Class &amp; Accounts'!AZ$18, 'E2 Allocators'!$B$15:$W$15, 0),FALSE)*$E137)</f>
        <v>0</v>
      </c>
      <c r="BA137" s="1412">
        <f ca="1">IF(ISERROR(VLOOKUP(VLOOKUP($A137, 'E4 TB Allocation Details'!$A$18:$L$205, MATCH("Misc ID", 'E4 TB Allocation Details'!$A$18:$L$18, 0),FALSE), 'E2 Allocators'!$B$15:$W$361, MATCH('O5 Details by Class &amp; Accounts'!BA$18, 'E2 Allocators'!$B$15:$W$15, 0),FALSE)*$E137), 0, VLOOKUP(VLOOKUP($A137, 'E4 TB Allocation Details'!$A$18:$L$205, MATCH("Misc ID", 'E4 TB Allocation Details'!$A$18:$L$18, 0),FALSE), 'E2 Allocators'!$B$15:$W$361, MATCH('O5 Details by Class &amp; Accounts'!BA$18, 'E2 Allocators'!$B$15:$W$15, 0),FALSE)*$E137)</f>
        <v>0</v>
      </c>
      <c r="BB137" s="1412">
        <f ca="1">IF(ISERROR(VLOOKUP(VLOOKUP($A137, 'E4 TB Allocation Details'!$A$18:$L$205, MATCH("Misc ID", 'E4 TB Allocation Details'!$A$18:$L$18, 0),FALSE), 'E2 Allocators'!$B$15:$W$361, MATCH('O5 Details by Class &amp; Accounts'!BB$18, 'E2 Allocators'!$B$15:$W$15, 0),FALSE)*$E137), 0, VLOOKUP(VLOOKUP($A137, 'E4 TB Allocation Details'!$A$18:$L$205, MATCH("Misc ID", 'E4 TB Allocation Details'!$A$18:$L$18, 0),FALSE), 'E2 Allocators'!$B$15:$W$361, MATCH('O5 Details by Class &amp; Accounts'!BB$18, 'E2 Allocators'!$B$15:$W$15, 0),FALSE)*$E137)</f>
        <v>0</v>
      </c>
      <c r="BC137" s="1412">
        <f ca="1">IF(ISERROR(VLOOKUP(VLOOKUP($A137, 'E4 TB Allocation Details'!$A$18:$L$205, MATCH("Misc ID", 'E4 TB Allocation Details'!$A$18:$L$18, 0),FALSE), 'E2 Allocators'!$B$15:$W$361, MATCH('O5 Details by Class &amp; Accounts'!BC$18, 'E2 Allocators'!$B$15:$W$15, 0),FALSE)*$E137), 0, VLOOKUP(VLOOKUP($A137, 'E4 TB Allocation Details'!$A$18:$L$205, MATCH("Misc ID", 'E4 TB Allocation Details'!$A$18:$L$18, 0),FALSE), 'E2 Allocators'!$B$15:$W$361, MATCH('O5 Details by Class &amp; Accounts'!BC$18, 'E2 Allocators'!$B$15:$W$15, 0),FALSE)*$E137)</f>
        <v>0</v>
      </c>
      <c r="BD137" s="1412">
        <f ca="1">IF(ISERROR(VLOOKUP(VLOOKUP($A137, 'E4 TB Allocation Details'!$A$18:$L$205, MATCH("Misc ID", 'E4 TB Allocation Details'!$A$18:$L$18, 0),FALSE), 'E2 Allocators'!$B$15:$W$361, MATCH('O5 Details by Class &amp; Accounts'!BD$18, 'E2 Allocators'!$B$15:$W$15, 0),FALSE)*$E137), 0, VLOOKUP(VLOOKUP($A137, 'E4 TB Allocation Details'!$A$18:$L$205, MATCH("Misc ID", 'E4 TB Allocation Details'!$A$18:$L$18, 0),FALSE), 'E2 Allocators'!$B$15:$W$361, MATCH('O5 Details by Class &amp; Accounts'!BD$18, 'E2 Allocators'!$B$15:$W$15, 0),FALSE)*$E137)</f>
        <v>0</v>
      </c>
      <c r="BE137" s="1412">
        <f ca="1">IF(ISERROR(VLOOKUP(VLOOKUP($A137, 'E4 TB Allocation Details'!$A$18:$L$205, MATCH("Misc ID", 'E4 TB Allocation Details'!$A$18:$L$18, 0),FALSE), 'E2 Allocators'!$B$15:$W$361, MATCH('O5 Details by Class &amp; Accounts'!BE$18, 'E2 Allocators'!$B$15:$W$15, 0),FALSE)*$E137), 0, VLOOKUP(VLOOKUP($A137, 'E4 TB Allocation Details'!$A$18:$L$205, MATCH("Misc ID", 'E4 TB Allocation Details'!$A$18:$L$18, 0),FALSE), 'E2 Allocators'!$B$15:$W$361, MATCH('O5 Details by Class &amp; Accounts'!BE$18, 'E2 Allocators'!$B$15:$W$15, 0),FALSE)*$E137)</f>
        <v>0</v>
      </c>
      <c r="BF137" s="1412">
        <f ca="1">IF(ISERROR(VLOOKUP(VLOOKUP($A137, 'E4 TB Allocation Details'!$A$18:$L$205, MATCH("Misc ID", 'E4 TB Allocation Details'!$A$18:$L$18, 0),FALSE), 'E2 Allocators'!$B$15:$W$361, MATCH('O5 Details by Class &amp; Accounts'!BF$18, 'E2 Allocators'!$B$15:$W$15, 0),FALSE)*$E137), 0, VLOOKUP(VLOOKUP($A137, 'E4 TB Allocation Details'!$A$18:$L$205, MATCH("Misc ID", 'E4 TB Allocation Details'!$A$18:$L$18, 0),FALSE), 'E2 Allocators'!$B$15:$W$361, MATCH('O5 Details by Class &amp; Accounts'!BF$18, 'E2 Allocators'!$B$15:$W$15, 0),FALSE)*$E137)</f>
        <v>0</v>
      </c>
      <c r="BG137" s="1412">
        <f ca="1">IF(ISERROR(VLOOKUP(VLOOKUP($A137, 'E4 TB Allocation Details'!$A$18:$L$205, MATCH("Misc ID", 'E4 TB Allocation Details'!$A$18:$L$18, 0),FALSE), 'E2 Allocators'!$B$15:$W$361, MATCH('O5 Details by Class &amp; Accounts'!BG$18, 'E2 Allocators'!$B$15:$W$15, 0),FALSE)*$E137), 0, VLOOKUP(VLOOKUP($A137, 'E4 TB Allocation Details'!$A$18:$L$205, MATCH("Misc ID", 'E4 TB Allocation Details'!$A$18:$L$18, 0),FALSE), 'E2 Allocators'!$B$15:$W$361, MATCH('O5 Details by Class &amp; Accounts'!BG$18, 'E2 Allocators'!$B$15:$W$15, 0),FALSE)*$E137)</f>
        <v>0</v>
      </c>
      <c r="BH137" s="1412">
        <f ca="1">IF(ISERROR(VLOOKUP(VLOOKUP($A137, 'E4 TB Allocation Details'!$A$18:$L$205, MATCH("Misc ID", 'E4 TB Allocation Details'!$A$18:$L$18, 0),FALSE), 'E2 Allocators'!$B$15:$W$361, MATCH('O5 Details by Class &amp; Accounts'!BH$18, 'E2 Allocators'!$B$15:$W$15, 0),FALSE)*$E137), 0, VLOOKUP(VLOOKUP($A137, 'E4 TB Allocation Details'!$A$18:$L$205, MATCH("Misc ID", 'E4 TB Allocation Details'!$A$18:$L$18, 0),FALSE), 'E2 Allocators'!$B$15:$W$361, MATCH('O5 Details by Class &amp; Accounts'!BH$18, 'E2 Allocators'!$B$15:$W$15, 0),FALSE)*$E137)</f>
        <v>0</v>
      </c>
      <c r="BI137" s="1412">
        <f ca="1">IF(ISERROR(VLOOKUP(VLOOKUP($A137, 'E4 TB Allocation Details'!$A$18:$L$205, MATCH("Misc ID", 'E4 TB Allocation Details'!$A$18:$L$18, 0),FALSE), 'E2 Allocators'!$B$15:$W$361, MATCH('O5 Details by Class &amp; Accounts'!BI$18, 'E2 Allocators'!$B$15:$W$15, 0),FALSE)*$E137), 0, VLOOKUP(VLOOKUP($A137, 'E4 TB Allocation Details'!$A$18:$L$205, MATCH("Misc ID", 'E4 TB Allocation Details'!$A$18:$L$18, 0),FALSE), 'E2 Allocators'!$B$15:$W$361, MATCH('O5 Details by Class &amp; Accounts'!BI$18, 'E2 Allocators'!$B$15:$W$15, 0),FALSE)*$E137)</f>
        <v>0</v>
      </c>
      <c r="BJ137" s="1412">
        <f ca="1">IF(ISERROR(VLOOKUP(VLOOKUP($A137, 'E4 TB Allocation Details'!$A$18:$L$205, MATCH("Misc ID", 'E4 TB Allocation Details'!$A$18:$L$18, 0),FALSE), 'E2 Allocators'!$B$15:$W$361, MATCH('O5 Details by Class &amp; Accounts'!BJ$18, 'E2 Allocators'!$B$15:$W$15, 0),FALSE)*$E137), 0, VLOOKUP(VLOOKUP($A137, 'E4 TB Allocation Details'!$A$18:$L$205, MATCH("Misc ID", 'E4 TB Allocation Details'!$A$18:$L$18, 0),FALSE), 'E2 Allocators'!$B$15:$W$361, MATCH('O5 Details by Class &amp; Accounts'!BJ$18, 'E2 Allocators'!$B$15:$W$15, 0),FALSE)*$E137)</f>
        <v>0</v>
      </c>
      <c r="BK137" s="1412">
        <f ca="1">IF(ISERROR(VLOOKUP(VLOOKUP($A137, 'E4 TB Allocation Details'!$A$18:$L$205, MATCH("Misc ID", 'E4 TB Allocation Details'!$A$18:$L$18, 0),FALSE), 'E2 Allocators'!$B$15:$W$361, MATCH('O5 Details by Class &amp; Accounts'!BK$18, 'E2 Allocators'!$B$15:$W$15, 0),FALSE)*$E137), 0, VLOOKUP(VLOOKUP($A137, 'E4 TB Allocation Details'!$A$18:$L$205, MATCH("Misc ID", 'E4 TB Allocation Details'!$A$18:$L$18, 0),FALSE), 'E2 Allocators'!$B$15:$W$361, MATCH('O5 Details by Class &amp; Accounts'!BK$18, 'E2 Allocators'!$B$15:$W$15, 0),FALSE)*$E137)</f>
        <v>0</v>
      </c>
      <c r="BL137" s="1412">
        <f ca="1">IF(ISERROR(VLOOKUP(VLOOKUP($A137, 'E4 TB Allocation Details'!$A$18:$L$205, MATCH("Misc ID", 'E4 TB Allocation Details'!$A$18:$L$18, 0),FALSE), 'E2 Allocators'!$B$15:$W$361, MATCH('O5 Details by Class &amp; Accounts'!BL$18, 'E2 Allocators'!$B$15:$W$15, 0),FALSE)*$E137), 0, VLOOKUP(VLOOKUP($A137, 'E4 TB Allocation Details'!$A$18:$L$205, MATCH("Misc ID", 'E4 TB Allocation Details'!$A$18:$L$18, 0),FALSE), 'E2 Allocators'!$B$15:$W$361, MATCH('O5 Details by Class &amp; Accounts'!BL$18, 'E2 Allocators'!$B$15:$W$15, 0),FALSE)*$E137)</f>
        <v>0</v>
      </c>
      <c r="BM137" s="1412">
        <f ca="1">IF(ISERROR(VLOOKUP(VLOOKUP($A137, 'E4 TB Allocation Details'!$A$18:$L$205, MATCH("Misc ID", 'E4 TB Allocation Details'!$A$18:$L$18, 0),FALSE), 'E2 Allocators'!$B$15:$W$361, MATCH('O5 Details by Class &amp; Accounts'!BM$18, 'E2 Allocators'!$B$15:$W$15, 0),FALSE)*$E137), 0, VLOOKUP(VLOOKUP($A137, 'E4 TB Allocation Details'!$A$18:$L$205, MATCH("Misc ID", 'E4 TB Allocation Details'!$A$18:$L$18, 0),FALSE), 'E2 Allocators'!$B$15:$W$361, MATCH('O5 Details by Class &amp; Accounts'!BM$18, 'E2 Allocators'!$B$15:$W$15, 0),FALSE)*$E137)</f>
        <v>0</v>
      </c>
      <c r="BN137" s="1412">
        <f ca="1">IF(ISERROR(VLOOKUP(VLOOKUP($A137, 'E4 TB Allocation Details'!$A$18:$L$205, MATCH("Misc ID", 'E4 TB Allocation Details'!$A$18:$L$18, 0),FALSE), 'E2 Allocators'!$B$15:$W$361, MATCH('O5 Details by Class &amp; Accounts'!BN$18, 'E2 Allocators'!$B$15:$W$15, 0),FALSE)*$E137), 0, VLOOKUP(VLOOKUP($A137, 'E4 TB Allocation Details'!$A$18:$L$205, MATCH("Misc ID", 'E4 TB Allocation Details'!$A$18:$L$18, 0),FALSE), 'E2 Allocators'!$B$15:$W$361, MATCH('O5 Details by Class &amp; Accounts'!BN$18, 'E2 Allocators'!$B$15:$W$15, 0),FALSE)*$E137)</f>
        <v>0</v>
      </c>
      <c r="BO137" s="1412">
        <f ca="1">IF(ISERROR(VLOOKUP(VLOOKUP($A137, 'E4 TB Allocation Details'!$A$18:$L$205, MATCH("Misc ID", 'E4 TB Allocation Details'!$A$18:$L$18, 0),FALSE), 'E2 Allocators'!$B$15:$W$361, MATCH('O5 Details by Class &amp; Accounts'!BO$18, 'E2 Allocators'!$B$15:$W$15, 0),FALSE)*$E137), 0, VLOOKUP(VLOOKUP($A137, 'E4 TB Allocation Details'!$A$18:$L$205, MATCH("Misc ID", 'E4 TB Allocation Details'!$A$18:$L$18, 0),FALSE), 'E2 Allocators'!$B$15:$W$361, MATCH('O5 Details by Class &amp; Accounts'!BO$18, 'E2 Allocators'!$B$15:$W$15, 0),FALSE)*$E137)</f>
        <v>0</v>
      </c>
      <c r="BP137" s="1412">
        <f ca="1">IF(ISERROR(VLOOKUP(VLOOKUP($A137, 'E4 TB Allocation Details'!$A$18:$L$205, MATCH("Misc ID", 'E4 TB Allocation Details'!$A$18:$L$18, 0),FALSE), 'E2 Allocators'!$B$15:$W$361, MATCH('O5 Details by Class &amp; Accounts'!BP$18, 'E2 Allocators'!$B$15:$W$15, 0),FALSE)*$E137), 0, VLOOKUP(VLOOKUP($A137, 'E4 TB Allocation Details'!$A$18:$L$205, MATCH("Misc ID", 'E4 TB Allocation Details'!$A$18:$L$18, 0),FALSE), 'E2 Allocators'!$B$15:$W$361, MATCH('O5 Details by Class &amp; Accounts'!BP$18, 'E2 Allocators'!$B$15:$W$15, 0),FALSE)*$E137)</f>
        <v>0</v>
      </c>
      <c r="BQ137" s="1412">
        <f ca="1">IF(ISERROR(VLOOKUP(VLOOKUP($A137, 'E4 TB Allocation Details'!$A$18:$L$205, MATCH("Misc ID", 'E4 TB Allocation Details'!$A$18:$L$18, 0),FALSE), 'E2 Allocators'!$B$15:$W$361, MATCH('O5 Details by Class &amp; Accounts'!BQ$18, 'E2 Allocators'!$B$15:$W$15, 0),FALSE)*$E137), 0, VLOOKUP(VLOOKUP($A137, 'E4 TB Allocation Details'!$A$18:$L$205, MATCH("Misc ID", 'E4 TB Allocation Details'!$A$18:$L$18, 0),FALSE), 'E2 Allocators'!$B$15:$W$361, MATCH('O5 Details by Class &amp; Accounts'!BQ$18, 'E2 Allocators'!$B$15:$W$15, 0),FALSE)*$E137)</f>
        <v>0</v>
      </c>
      <c r="BR137" s="1412">
        <f ca="1">IF(ISERROR(VLOOKUP(VLOOKUP($A137, 'E4 TB Allocation Details'!$A$18:$L$205, MATCH("Misc ID", 'E4 TB Allocation Details'!$A$18:$L$18, 0),FALSE), 'E2 Allocators'!$B$15:$W$361, MATCH('O5 Details by Class &amp; Accounts'!BR$18, 'E2 Allocators'!$B$15:$W$15, 0),FALSE)*$E137), 0, VLOOKUP(VLOOKUP($A137, 'E4 TB Allocation Details'!$A$18:$L$205, MATCH("Misc ID", 'E4 TB Allocation Details'!$A$18:$L$18, 0),FALSE), 'E2 Allocators'!$B$15:$W$361, MATCH('O5 Details by Class &amp; Accounts'!BR$18, 'E2 Allocators'!$B$15:$W$15, 0),FALSE)*$E137)</f>
        <v>0</v>
      </c>
      <c r="BS137" s="1412">
        <f t="shared" si="34"/>
        <v>0</v>
      </c>
      <c r="BT137" s="1412">
        <f ca="1">IF(ISERROR(VLOOKUP(VLOOKUP($A137, 'E4 TB Allocation Details'!$A$18:$L$205, MATCH("A &amp; G ID", 'E4 TB Allocation Details'!$A$18:$L$18, 0),FALSE), 'E2 Allocators'!$B$15:$W$361, MATCH('O5 Details by Class &amp; Accounts'!BT$18, 'E2 Allocators'!$B$15:$W$15, 0),FALSE)*$E137), 0, VLOOKUP(VLOOKUP($A137, 'E4 TB Allocation Details'!$A$18:$L$205, MATCH("A &amp; G ID", 'E4 TB Allocation Details'!$A$18:$L$18, 0),FALSE), 'E2 Allocators'!$B$15:$W$361, MATCH('O5 Details by Class &amp; Accounts'!BT$18, 'E2 Allocators'!$B$15:$W$15, 0),FALSE)*$E137)</f>
        <v>0</v>
      </c>
      <c r="BU137" s="1412">
        <f ca="1">IF(ISERROR(VLOOKUP(VLOOKUP($A137, 'E4 TB Allocation Details'!$A$18:$L$205, MATCH("A &amp; G ID", 'E4 TB Allocation Details'!$A$18:$L$18, 0),FALSE), 'E2 Allocators'!$B$15:$W$361, MATCH('O5 Details by Class &amp; Accounts'!BU$18, 'E2 Allocators'!$B$15:$W$15, 0),FALSE)*$E137), 0, VLOOKUP(VLOOKUP($A137, 'E4 TB Allocation Details'!$A$18:$L$205, MATCH("A &amp; G ID", 'E4 TB Allocation Details'!$A$18:$L$18, 0),FALSE), 'E2 Allocators'!$B$15:$W$361, MATCH('O5 Details by Class &amp; Accounts'!BU$18, 'E2 Allocators'!$B$15:$W$15, 0),FALSE)*$E137)</f>
        <v>0</v>
      </c>
      <c r="BV137" s="1412">
        <f ca="1">IF(ISERROR(VLOOKUP(VLOOKUP($A137, 'E4 TB Allocation Details'!$A$18:$L$205, MATCH("A &amp; G ID", 'E4 TB Allocation Details'!$A$18:$L$18, 0),FALSE), 'E2 Allocators'!$B$15:$W$361, MATCH('O5 Details by Class &amp; Accounts'!BV$18, 'E2 Allocators'!$B$15:$W$15, 0),FALSE)*$E137), 0, VLOOKUP(VLOOKUP($A137, 'E4 TB Allocation Details'!$A$18:$L$205, MATCH("A &amp; G ID", 'E4 TB Allocation Details'!$A$18:$L$18, 0),FALSE), 'E2 Allocators'!$B$15:$W$361, MATCH('O5 Details by Class &amp; Accounts'!BV$18, 'E2 Allocators'!$B$15:$W$15, 0),FALSE)*$E137)</f>
        <v>0</v>
      </c>
      <c r="BW137" s="1412">
        <f ca="1">IF(ISERROR(VLOOKUP(VLOOKUP($A137, 'E4 TB Allocation Details'!$A$18:$L$205, MATCH("A &amp; G ID", 'E4 TB Allocation Details'!$A$18:$L$18, 0),FALSE), 'E2 Allocators'!$B$15:$W$361, MATCH('O5 Details by Class &amp; Accounts'!BW$18, 'E2 Allocators'!$B$15:$W$15, 0),FALSE)*$E137), 0, VLOOKUP(VLOOKUP($A137, 'E4 TB Allocation Details'!$A$18:$L$205, MATCH("A &amp; G ID", 'E4 TB Allocation Details'!$A$18:$L$18, 0),FALSE), 'E2 Allocators'!$B$15:$W$361, MATCH('O5 Details by Class &amp; Accounts'!BW$18, 'E2 Allocators'!$B$15:$W$15, 0),FALSE)*$E137)</f>
        <v>0</v>
      </c>
      <c r="BX137" s="1412">
        <f ca="1">IF(ISERROR(VLOOKUP(VLOOKUP($A137, 'E4 TB Allocation Details'!$A$18:$L$205, MATCH("A &amp; G ID", 'E4 TB Allocation Details'!$A$18:$L$18, 0),FALSE), 'E2 Allocators'!$B$15:$W$361, MATCH('O5 Details by Class &amp; Accounts'!BX$18, 'E2 Allocators'!$B$15:$W$15, 0),FALSE)*$E137), 0, VLOOKUP(VLOOKUP($A137, 'E4 TB Allocation Details'!$A$18:$L$205, MATCH("A &amp; G ID", 'E4 TB Allocation Details'!$A$18:$L$18, 0),FALSE), 'E2 Allocators'!$B$15:$W$361, MATCH('O5 Details by Class &amp; Accounts'!BX$18, 'E2 Allocators'!$B$15:$W$15, 0),FALSE)*$E137)</f>
        <v>0</v>
      </c>
      <c r="BY137" s="1412">
        <f ca="1">IF(ISERROR(VLOOKUP(VLOOKUP($A137, 'E4 TB Allocation Details'!$A$18:$L$205, MATCH("A &amp; G ID", 'E4 TB Allocation Details'!$A$18:$L$18, 0),FALSE), 'E2 Allocators'!$B$15:$W$361, MATCH('O5 Details by Class &amp; Accounts'!BY$18, 'E2 Allocators'!$B$15:$W$15, 0),FALSE)*$E137), 0, VLOOKUP(VLOOKUP($A137, 'E4 TB Allocation Details'!$A$18:$L$205, MATCH("A &amp; G ID", 'E4 TB Allocation Details'!$A$18:$L$18, 0),FALSE), 'E2 Allocators'!$B$15:$W$361, MATCH('O5 Details by Class &amp; Accounts'!BY$18, 'E2 Allocators'!$B$15:$W$15, 0),FALSE)*$E137)</f>
        <v>0</v>
      </c>
      <c r="BZ137" s="1412">
        <f ca="1">IF(ISERROR(VLOOKUP(VLOOKUP($A137, 'E4 TB Allocation Details'!$A$18:$L$205, MATCH("A &amp; G ID", 'E4 TB Allocation Details'!$A$18:$L$18, 0),FALSE), 'E2 Allocators'!$B$15:$W$361, MATCH('O5 Details by Class &amp; Accounts'!BZ$18, 'E2 Allocators'!$B$15:$W$15, 0),FALSE)*$E137), 0, VLOOKUP(VLOOKUP($A137, 'E4 TB Allocation Details'!$A$18:$L$205, MATCH("A &amp; G ID", 'E4 TB Allocation Details'!$A$18:$L$18, 0),FALSE), 'E2 Allocators'!$B$15:$W$361, MATCH('O5 Details by Class &amp; Accounts'!BZ$18, 'E2 Allocators'!$B$15:$W$15, 0),FALSE)*$E137)</f>
        <v>0</v>
      </c>
      <c r="CA137" s="1412">
        <f ca="1">IF(ISERROR(VLOOKUP(VLOOKUP($A137, 'E4 TB Allocation Details'!$A$18:$L$205, MATCH("A &amp; G ID", 'E4 TB Allocation Details'!$A$18:$L$18, 0),FALSE), 'E2 Allocators'!$B$15:$W$361, MATCH('O5 Details by Class &amp; Accounts'!CA$18, 'E2 Allocators'!$B$15:$W$15, 0),FALSE)*$E137), 0, VLOOKUP(VLOOKUP($A137, 'E4 TB Allocation Details'!$A$18:$L$205, MATCH("A &amp; G ID", 'E4 TB Allocation Details'!$A$18:$L$18, 0),FALSE), 'E2 Allocators'!$B$15:$W$361, MATCH('O5 Details by Class &amp; Accounts'!CA$18, 'E2 Allocators'!$B$15:$W$15, 0),FALSE)*$E137)</f>
        <v>0</v>
      </c>
      <c r="CB137" s="1412">
        <f ca="1">IF(ISERROR(VLOOKUP(VLOOKUP($A137, 'E4 TB Allocation Details'!$A$18:$L$205, MATCH("A &amp; G ID", 'E4 TB Allocation Details'!$A$18:$L$18, 0),FALSE), 'E2 Allocators'!$B$15:$W$361, MATCH('O5 Details by Class &amp; Accounts'!CB$18, 'E2 Allocators'!$B$15:$W$15, 0),FALSE)*$E137), 0, VLOOKUP(VLOOKUP($A137, 'E4 TB Allocation Details'!$A$18:$L$205, MATCH("A &amp; G ID", 'E4 TB Allocation Details'!$A$18:$L$18, 0),FALSE), 'E2 Allocators'!$B$15:$W$361, MATCH('O5 Details by Class &amp; Accounts'!CB$18, 'E2 Allocators'!$B$15:$W$15, 0),FALSE)*$E137)</f>
        <v>0</v>
      </c>
      <c r="CC137" s="1412">
        <f ca="1">IF(ISERROR(VLOOKUP(VLOOKUP($A137, 'E4 TB Allocation Details'!$A$18:$L$205, MATCH("A &amp; G ID", 'E4 TB Allocation Details'!$A$18:$L$18, 0),FALSE), 'E2 Allocators'!$B$15:$W$361, MATCH('O5 Details by Class &amp; Accounts'!CC$18, 'E2 Allocators'!$B$15:$W$15, 0),FALSE)*$E137), 0, VLOOKUP(VLOOKUP($A137, 'E4 TB Allocation Details'!$A$18:$L$205, MATCH("A &amp; G ID", 'E4 TB Allocation Details'!$A$18:$L$18, 0),FALSE), 'E2 Allocators'!$B$15:$W$361, MATCH('O5 Details by Class &amp; Accounts'!CC$18, 'E2 Allocators'!$B$15:$W$15, 0),FALSE)*$E137)</f>
        <v>0</v>
      </c>
      <c r="CD137" s="1412">
        <f ca="1">IF(ISERROR(VLOOKUP(VLOOKUP($A137, 'E4 TB Allocation Details'!$A$18:$L$205, MATCH("A &amp; G ID", 'E4 TB Allocation Details'!$A$18:$L$18, 0),FALSE), 'E2 Allocators'!$B$15:$W$361, MATCH('O5 Details by Class &amp; Accounts'!CD$18, 'E2 Allocators'!$B$15:$W$15, 0),FALSE)*$E137), 0, VLOOKUP(VLOOKUP($A137, 'E4 TB Allocation Details'!$A$18:$L$205, MATCH("A &amp; G ID", 'E4 TB Allocation Details'!$A$18:$L$18, 0),FALSE), 'E2 Allocators'!$B$15:$W$361, MATCH('O5 Details by Class &amp; Accounts'!CD$18, 'E2 Allocators'!$B$15:$W$15, 0),FALSE)*$E137)</f>
        <v>0</v>
      </c>
      <c r="CE137" s="1412">
        <f ca="1">IF(ISERROR(VLOOKUP(VLOOKUP($A137, 'E4 TB Allocation Details'!$A$18:$L$205, MATCH("A &amp; G ID", 'E4 TB Allocation Details'!$A$18:$L$18, 0),FALSE), 'E2 Allocators'!$B$15:$W$361, MATCH('O5 Details by Class &amp; Accounts'!CE$18, 'E2 Allocators'!$B$15:$W$15, 0),FALSE)*$E137), 0, VLOOKUP(VLOOKUP($A137, 'E4 TB Allocation Details'!$A$18:$L$205, MATCH("A &amp; G ID", 'E4 TB Allocation Details'!$A$18:$L$18, 0),FALSE), 'E2 Allocators'!$B$15:$W$361, MATCH('O5 Details by Class &amp; Accounts'!CE$18, 'E2 Allocators'!$B$15:$W$15, 0),FALSE)*$E137)</f>
        <v>0</v>
      </c>
      <c r="CF137" s="1412">
        <f ca="1">IF(ISERROR(VLOOKUP(VLOOKUP($A137, 'E4 TB Allocation Details'!$A$18:$L$205, MATCH("A &amp; G ID", 'E4 TB Allocation Details'!$A$18:$L$18, 0),FALSE), 'E2 Allocators'!$B$15:$W$361, MATCH('O5 Details by Class &amp; Accounts'!CF$18, 'E2 Allocators'!$B$15:$W$15, 0),FALSE)*$E137), 0, VLOOKUP(VLOOKUP($A137, 'E4 TB Allocation Details'!$A$18:$L$205, MATCH("A &amp; G ID", 'E4 TB Allocation Details'!$A$18:$L$18, 0),FALSE), 'E2 Allocators'!$B$15:$W$361, MATCH('O5 Details by Class &amp; Accounts'!CF$18, 'E2 Allocators'!$B$15:$W$15, 0),FALSE)*$E137)</f>
        <v>0</v>
      </c>
      <c r="CG137" s="1412">
        <f ca="1">IF(ISERROR(VLOOKUP(VLOOKUP($A137, 'E4 TB Allocation Details'!$A$18:$L$205, MATCH("A &amp; G ID", 'E4 TB Allocation Details'!$A$18:$L$18, 0),FALSE), 'E2 Allocators'!$B$15:$W$361, MATCH('O5 Details by Class &amp; Accounts'!CG$18, 'E2 Allocators'!$B$15:$W$15, 0),FALSE)*$E137), 0, VLOOKUP(VLOOKUP($A137, 'E4 TB Allocation Details'!$A$18:$L$205, MATCH("A &amp; G ID", 'E4 TB Allocation Details'!$A$18:$L$18, 0),FALSE), 'E2 Allocators'!$B$15:$W$361, MATCH('O5 Details by Class &amp; Accounts'!CG$18, 'E2 Allocators'!$B$15:$W$15, 0),FALSE)*$E137)</f>
        <v>0</v>
      </c>
      <c r="CH137" s="1412">
        <f ca="1">IF(ISERROR(VLOOKUP(VLOOKUP($A137, 'E4 TB Allocation Details'!$A$18:$L$205, MATCH("A &amp; G ID", 'E4 TB Allocation Details'!$A$18:$L$18, 0),FALSE), 'E2 Allocators'!$B$15:$W$361, MATCH('O5 Details by Class &amp; Accounts'!CH$18, 'E2 Allocators'!$B$15:$W$15, 0),FALSE)*$E137), 0, VLOOKUP(VLOOKUP($A137, 'E4 TB Allocation Details'!$A$18:$L$205, MATCH("A &amp; G ID", 'E4 TB Allocation Details'!$A$18:$L$18, 0),FALSE), 'E2 Allocators'!$B$15:$W$361, MATCH('O5 Details by Class &amp; Accounts'!CH$18, 'E2 Allocators'!$B$15:$W$15, 0),FALSE)*$E137)</f>
        <v>0</v>
      </c>
      <c r="CI137" s="1412">
        <f ca="1">IF(ISERROR(VLOOKUP(VLOOKUP($A137, 'E4 TB Allocation Details'!$A$18:$L$205, MATCH("A &amp; G ID", 'E4 TB Allocation Details'!$A$18:$L$18, 0),FALSE), 'E2 Allocators'!$B$15:$W$361, MATCH('O5 Details by Class &amp; Accounts'!CI$18, 'E2 Allocators'!$B$15:$W$15, 0),FALSE)*$E137), 0, VLOOKUP(VLOOKUP($A137, 'E4 TB Allocation Details'!$A$18:$L$205, MATCH("A &amp; G ID", 'E4 TB Allocation Details'!$A$18:$L$18, 0),FALSE), 'E2 Allocators'!$B$15:$W$361, MATCH('O5 Details by Class &amp; Accounts'!CI$18, 'E2 Allocators'!$B$15:$W$15, 0),FALSE)*$E137)</f>
        <v>0</v>
      </c>
      <c r="CJ137" s="1412">
        <f ca="1">IF(ISERROR(VLOOKUP(VLOOKUP($A137, 'E4 TB Allocation Details'!$A$18:$L$205, MATCH("A &amp; G ID", 'E4 TB Allocation Details'!$A$18:$L$18, 0),FALSE), 'E2 Allocators'!$B$15:$W$361, MATCH('O5 Details by Class &amp; Accounts'!CJ$18, 'E2 Allocators'!$B$15:$W$15, 0),FALSE)*$E137), 0, VLOOKUP(VLOOKUP($A137, 'E4 TB Allocation Details'!$A$18:$L$205, MATCH("A &amp; G ID", 'E4 TB Allocation Details'!$A$18:$L$18, 0),FALSE), 'E2 Allocators'!$B$15:$W$361, MATCH('O5 Details by Class &amp; Accounts'!CJ$18, 'E2 Allocators'!$B$15:$W$15, 0),FALSE)*$E137)</f>
        <v>0</v>
      </c>
      <c r="CK137" s="1412">
        <f ca="1">IF(ISERROR(VLOOKUP(VLOOKUP($A137, 'E4 TB Allocation Details'!$A$18:$L$205, MATCH("A &amp; G ID", 'E4 TB Allocation Details'!$A$18:$L$18, 0),FALSE), 'E2 Allocators'!$B$15:$W$361, MATCH('O5 Details by Class &amp; Accounts'!CK$18, 'E2 Allocators'!$B$15:$W$15, 0),FALSE)*$E137), 0, VLOOKUP(VLOOKUP($A137, 'E4 TB Allocation Details'!$A$18:$L$205, MATCH("A &amp; G ID", 'E4 TB Allocation Details'!$A$18:$L$18, 0),FALSE), 'E2 Allocators'!$B$15:$W$361, MATCH('O5 Details by Class &amp; Accounts'!CK$18, 'E2 Allocators'!$B$15:$W$15, 0),FALSE)*$E137)</f>
        <v>0</v>
      </c>
      <c r="CL137" s="1412">
        <f ca="1">IF(ISERROR(VLOOKUP(VLOOKUP($A137, 'E4 TB Allocation Details'!$A$18:$L$205, MATCH("A &amp; G ID", 'E4 TB Allocation Details'!$A$18:$L$18, 0),FALSE), 'E2 Allocators'!$B$15:$W$361, MATCH('O5 Details by Class &amp; Accounts'!CL$18, 'E2 Allocators'!$B$15:$W$15, 0),FALSE)*$E137), 0, VLOOKUP(VLOOKUP($A137, 'E4 TB Allocation Details'!$A$18:$L$205, MATCH("A &amp; G ID", 'E4 TB Allocation Details'!$A$18:$L$18, 0),FALSE), 'E2 Allocators'!$B$15:$W$361, MATCH('O5 Details by Class &amp; Accounts'!CL$18, 'E2 Allocators'!$B$15:$W$15, 0),FALSE)*$E137)</f>
        <v>0</v>
      </c>
      <c r="CM137" s="1412">
        <f ca="1">IF(ISERROR(VLOOKUP(VLOOKUP($A137, 'E4 TB Allocation Details'!$A$18:$L$205, MATCH("A &amp; G ID", 'E4 TB Allocation Details'!$A$18:$L$18, 0),FALSE), 'E2 Allocators'!$B$15:$W$361, MATCH('O5 Details by Class &amp; Accounts'!CM$18, 'E2 Allocators'!$B$15:$W$15, 0),FALSE)*$E137), 0, VLOOKUP(VLOOKUP($A137, 'E4 TB Allocation Details'!$A$18:$L$205, MATCH("A &amp; G ID", 'E4 TB Allocation Details'!$A$18:$L$18, 0),FALSE), 'E2 Allocators'!$B$15:$W$361, MATCH('O5 Details by Class &amp; Accounts'!CM$18, 'E2 Allocators'!$B$15:$W$15, 0),FALSE)*$E137)</f>
        <v>0</v>
      </c>
      <c r="CN137" s="1412">
        <f t="shared" si="35"/>
        <v>0</v>
      </c>
      <c r="CO137" s="1792">
        <f t="shared" si="36"/>
        <v>0</v>
      </c>
      <c r="CQ137" s="2087">
        <v>1850</v>
      </c>
    </row>
    <row r="138" spans="1:95" s="81" customFormat="1" ht="12.75">
      <c r="A138" s="1177">
        <v>5065</v>
      </c>
      <c r="B138" s="1176" t="s">
        <v>1313</v>
      </c>
      <c r="C138" s="1789">
        <f ca="1">IF(ISERROR(VLOOKUP($A138,'I3 TB Data'!$A$23:$H$458,MATCH('O5 Details by Class &amp; Accounts'!$C$18, 'I3 TB Data'!$A$23:$H$23,0),0)), 0, VLOOKUP($A138,'I3 TB Data'!$A$23:$H$458,MATCH('O5 Details by Class &amp; Accounts'!$C$18,'I3 TB Data'!$A$23:$H$23,0),0))</f>
        <v>0</v>
      </c>
      <c r="D138" s="1790"/>
      <c r="E138" s="1789">
        <f t="shared" si="37"/>
        <v>0</v>
      </c>
      <c r="F138" s="1791">
        <f ca="1">IF(ISERROR(VLOOKUP($A138, 'E1 Categorization'!A33:E122, MATCH("Customer Component", 'E1 Categorization'!$A$33:$E$33,0), 0)), 0, IF(VLOOKUP($A138, 'E1 Categorization'!A33:E122, MATCH("Customer Component", 'E1 Categorization'!$A$33:$E$33,0), 0)=0, 'O5 Details by Class &amp; Accounts'!$E138, IF(AND(VLOOKUP($A138, 'E1 Categorization'!A33:E122, MATCH("Customer Component", 'E1 Categorization'!$A$33:$E$33,0), 0) &gt;0, VLOOKUP($A138, 'E1 Categorization'!A33:E122, MATCH("Customer Component", 'E1 Categorization'!$A$33:$E$33,0), 0)&lt;1), 'O5 Details by Class &amp; Accounts'!$E138*(1-VLOOKUP($A138, 'E1 Categorization'!A33:E122, MATCH("Customer Component", 'E1 Categorization'!$A$33:$E$33,0), 0)), 0)))</f>
        <v>0</v>
      </c>
      <c r="G138" s="1791">
        <f ca="1">IF(ISERROR(VLOOKUP($A138, 'E1 Categorization'!A33:E122, MATCH("Customer Component", 'E1 Categorization'!$A$33:$E$33,0), 0)),0, IF(VLOOKUP($A138, 'E1 Categorization'!A33:E122, MATCH("Customer Component", 'E1 Categorization'!$A$33:$E$33,0), 0)=0, 0, IF(AND(VLOOKUP($A138, 'E1 Categorization'!A33:E122, MATCH("Customer Component", 'E1 Categorization'!$A$33:$E$33,0), 0) &gt;0, VLOOKUP($A138, 'E1 Categorization'!A33:E122, MATCH("Customer Component", 'E1 Categorization'!$A$33:$E$33,0), 0)&lt;1), 'O5 Details by Class &amp; Accounts'!$E138*(VLOOKUP($A138, 'E1 Categorization'!A33:E122, MATCH("Customer Component", 'E1 Categorization'!$A$33:$E$33,0), 0)), 'O5 Details by Class &amp; Accounts'!$E138)))</f>
        <v>0</v>
      </c>
      <c r="H138" s="1412">
        <f t="shared" si="31"/>
        <v>0</v>
      </c>
      <c r="I138" s="1412">
        <f ca="1">IF(ISERROR(VLOOKUP(VLOOKUP($A138, 'E4 TB Allocation Details'!$A$18:$L$205, MATCH("Demand ID", 'E4 TB Allocation Details'!$A$18:$L$18, 0),FALSE), 'E2 Allocators'!$B$15:$W$361, MATCH('O5 Details by Class &amp; Accounts'!I$18, 'E2 Allocators'!$B$15:$W$15, 0),FALSE)*$F138), 0, VLOOKUP(VLOOKUP($A138, 'E4 TB Allocation Details'!$A$18:$L$205, MATCH("Demand ID", 'E4 TB Allocation Details'!$A$18:$L$18, 0),FALSE), 'E2 Allocators'!$B$15:$W$361, MATCH('O5 Details by Class &amp; Accounts'!I$18, 'E2 Allocators'!$B$15:$W$15, 0),FALSE)*$F138)</f>
        <v>0</v>
      </c>
      <c r="J138" s="1412">
        <f ca="1">IF(ISERROR(VLOOKUP(VLOOKUP($A138, 'E4 TB Allocation Details'!$A$18:$L$205, MATCH("Demand ID", 'E4 TB Allocation Details'!$A$18:$L$18, 0),FALSE), 'E2 Allocators'!$B$15:$W$361, MATCH('O5 Details by Class &amp; Accounts'!J$18, 'E2 Allocators'!$B$15:$W$15, 0),FALSE)*$F138), 0, VLOOKUP(VLOOKUP($A138, 'E4 TB Allocation Details'!$A$18:$L$205, MATCH("Demand ID", 'E4 TB Allocation Details'!$A$18:$L$18, 0),FALSE), 'E2 Allocators'!$B$15:$W$361, MATCH('O5 Details by Class &amp; Accounts'!J$18, 'E2 Allocators'!$B$15:$W$15, 0),FALSE)*$F138)</f>
        <v>0</v>
      </c>
      <c r="K138" s="1412">
        <f ca="1">IF(ISERROR(VLOOKUP(VLOOKUP($A138, 'E4 TB Allocation Details'!$A$18:$L$205, MATCH("Demand ID", 'E4 TB Allocation Details'!$A$18:$L$18, 0),FALSE), 'E2 Allocators'!$B$15:$W$361, MATCH('O5 Details by Class &amp; Accounts'!K$18, 'E2 Allocators'!$B$15:$W$15, 0),FALSE)*$F138), 0, VLOOKUP(VLOOKUP($A138, 'E4 TB Allocation Details'!$A$18:$L$205, MATCH("Demand ID", 'E4 TB Allocation Details'!$A$18:$L$18, 0),FALSE), 'E2 Allocators'!$B$15:$W$361, MATCH('O5 Details by Class &amp; Accounts'!K$18, 'E2 Allocators'!$B$15:$W$15, 0),FALSE)*$F138)</f>
        <v>0</v>
      </c>
      <c r="L138" s="1412">
        <f ca="1">IF(ISERROR(VLOOKUP(VLOOKUP($A138, 'E4 TB Allocation Details'!$A$18:$L$205, MATCH("Demand ID", 'E4 TB Allocation Details'!$A$18:$L$18, 0),FALSE), 'E2 Allocators'!$B$15:$W$361, MATCH('O5 Details by Class &amp; Accounts'!L$18, 'E2 Allocators'!$B$15:$W$15, 0),FALSE)*$F138), 0, VLOOKUP(VLOOKUP($A138, 'E4 TB Allocation Details'!$A$18:$L$205, MATCH("Demand ID", 'E4 TB Allocation Details'!$A$18:$L$18, 0),FALSE), 'E2 Allocators'!$B$15:$W$361, MATCH('O5 Details by Class &amp; Accounts'!L$18, 'E2 Allocators'!$B$15:$W$15, 0),FALSE)*$F138)</f>
        <v>0</v>
      </c>
      <c r="M138" s="1412">
        <f ca="1">IF(ISERROR(VLOOKUP(VLOOKUP($A138, 'E4 TB Allocation Details'!$A$18:$L$205, MATCH("Demand ID", 'E4 TB Allocation Details'!$A$18:$L$18, 0),FALSE), 'E2 Allocators'!$B$15:$W$361, MATCH('O5 Details by Class &amp; Accounts'!M$18, 'E2 Allocators'!$B$15:$W$15, 0),FALSE)*$F138), 0, VLOOKUP(VLOOKUP($A138, 'E4 TB Allocation Details'!$A$18:$L$205, MATCH("Demand ID", 'E4 TB Allocation Details'!$A$18:$L$18, 0),FALSE), 'E2 Allocators'!$B$15:$W$361, MATCH('O5 Details by Class &amp; Accounts'!M$18, 'E2 Allocators'!$B$15:$W$15, 0),FALSE)*$F138)</f>
        <v>0</v>
      </c>
      <c r="N138" s="1412">
        <f ca="1">IF(ISERROR(VLOOKUP(VLOOKUP($A138, 'E4 TB Allocation Details'!$A$18:$L$205, MATCH("Demand ID", 'E4 TB Allocation Details'!$A$18:$L$18, 0),FALSE), 'E2 Allocators'!$B$15:$W$361, MATCH('O5 Details by Class &amp; Accounts'!N$18, 'E2 Allocators'!$B$15:$W$15, 0),FALSE)*$F138), 0, VLOOKUP(VLOOKUP($A138, 'E4 TB Allocation Details'!$A$18:$L$205, MATCH("Demand ID", 'E4 TB Allocation Details'!$A$18:$L$18, 0),FALSE), 'E2 Allocators'!$B$15:$W$361, MATCH('O5 Details by Class &amp; Accounts'!N$18, 'E2 Allocators'!$B$15:$W$15, 0),FALSE)*$F138)</f>
        <v>0</v>
      </c>
      <c r="O138" s="1412">
        <f ca="1">IF(ISERROR(VLOOKUP(VLOOKUP($A138, 'E4 TB Allocation Details'!$A$18:$L$205, MATCH("Demand ID", 'E4 TB Allocation Details'!$A$18:$L$18, 0),FALSE), 'E2 Allocators'!$B$15:$W$361, MATCH('O5 Details by Class &amp; Accounts'!O$18, 'E2 Allocators'!$B$15:$W$15, 0),FALSE)*$F138), 0, VLOOKUP(VLOOKUP($A138, 'E4 TB Allocation Details'!$A$18:$L$205, MATCH("Demand ID", 'E4 TB Allocation Details'!$A$18:$L$18, 0),FALSE), 'E2 Allocators'!$B$15:$W$361, MATCH('O5 Details by Class &amp; Accounts'!O$18, 'E2 Allocators'!$B$15:$W$15, 0),FALSE)*$F138)</f>
        <v>0</v>
      </c>
      <c r="P138" s="1412">
        <f ca="1">IF(ISERROR(VLOOKUP(VLOOKUP($A138, 'E4 TB Allocation Details'!$A$18:$L$205, MATCH("Demand ID", 'E4 TB Allocation Details'!$A$18:$L$18, 0),FALSE), 'E2 Allocators'!$B$15:$W$361, MATCH('O5 Details by Class &amp; Accounts'!P$18, 'E2 Allocators'!$B$15:$W$15, 0),FALSE)*$F138), 0, VLOOKUP(VLOOKUP($A138, 'E4 TB Allocation Details'!$A$18:$L$205, MATCH("Demand ID", 'E4 TB Allocation Details'!$A$18:$L$18, 0),FALSE), 'E2 Allocators'!$B$15:$W$361, MATCH('O5 Details by Class &amp; Accounts'!P$18, 'E2 Allocators'!$B$15:$W$15, 0),FALSE)*$F138)</f>
        <v>0</v>
      </c>
      <c r="Q138" s="1412">
        <f ca="1">IF(ISERROR(VLOOKUP(VLOOKUP($A138, 'E4 TB Allocation Details'!$A$18:$L$205, MATCH("Demand ID", 'E4 TB Allocation Details'!$A$18:$L$18, 0),FALSE), 'E2 Allocators'!$B$15:$W$361, MATCH('O5 Details by Class &amp; Accounts'!Q$18, 'E2 Allocators'!$B$15:$W$15, 0),FALSE)*$F138), 0, VLOOKUP(VLOOKUP($A138, 'E4 TB Allocation Details'!$A$18:$L$205, MATCH("Demand ID", 'E4 TB Allocation Details'!$A$18:$L$18, 0),FALSE), 'E2 Allocators'!$B$15:$W$361, MATCH('O5 Details by Class &amp; Accounts'!Q$18, 'E2 Allocators'!$B$15:$W$15, 0),FALSE)*$F138)</f>
        <v>0</v>
      </c>
      <c r="R138" s="1412">
        <f ca="1">IF(ISERROR(VLOOKUP(VLOOKUP($A138, 'E4 TB Allocation Details'!$A$18:$L$205, MATCH("Demand ID", 'E4 TB Allocation Details'!$A$18:$L$18, 0),FALSE), 'E2 Allocators'!$B$15:$W$361, MATCH('O5 Details by Class &amp; Accounts'!R$18, 'E2 Allocators'!$B$15:$W$15, 0),FALSE)*$F138), 0, VLOOKUP(VLOOKUP($A138, 'E4 TB Allocation Details'!$A$18:$L$205, MATCH("Demand ID", 'E4 TB Allocation Details'!$A$18:$L$18, 0),FALSE), 'E2 Allocators'!$B$15:$W$361, MATCH('O5 Details by Class &amp; Accounts'!R$18, 'E2 Allocators'!$B$15:$W$15, 0),FALSE)*$F138)</f>
        <v>0</v>
      </c>
      <c r="S138" s="1412">
        <f ca="1">IF(ISERROR(VLOOKUP(VLOOKUP($A138, 'E4 TB Allocation Details'!$A$18:$L$205, MATCH("Demand ID", 'E4 TB Allocation Details'!$A$18:$L$18, 0),FALSE), 'E2 Allocators'!$B$15:$W$361, MATCH('O5 Details by Class &amp; Accounts'!S$18, 'E2 Allocators'!$B$15:$W$15, 0),FALSE)*$F138), 0, VLOOKUP(VLOOKUP($A138, 'E4 TB Allocation Details'!$A$18:$L$205, MATCH("Demand ID", 'E4 TB Allocation Details'!$A$18:$L$18, 0),FALSE), 'E2 Allocators'!$B$15:$W$361, MATCH('O5 Details by Class &amp; Accounts'!S$18, 'E2 Allocators'!$B$15:$W$15, 0),FALSE)*$F138)</f>
        <v>0</v>
      </c>
      <c r="T138" s="1412">
        <f ca="1">IF(ISERROR(VLOOKUP(VLOOKUP($A138, 'E4 TB Allocation Details'!$A$18:$L$205, MATCH("Demand ID", 'E4 TB Allocation Details'!$A$18:$L$18, 0),FALSE), 'E2 Allocators'!$B$15:$W$361, MATCH('O5 Details by Class &amp; Accounts'!T$18, 'E2 Allocators'!$B$15:$W$15, 0),FALSE)*$F138), 0, VLOOKUP(VLOOKUP($A138, 'E4 TB Allocation Details'!$A$18:$L$205, MATCH("Demand ID", 'E4 TB Allocation Details'!$A$18:$L$18, 0),FALSE), 'E2 Allocators'!$B$15:$W$361, MATCH('O5 Details by Class &amp; Accounts'!T$18, 'E2 Allocators'!$B$15:$W$15, 0),FALSE)*$F138)</f>
        <v>0</v>
      </c>
      <c r="U138" s="1412">
        <f ca="1">IF(ISERROR(VLOOKUP(VLOOKUP($A138, 'E4 TB Allocation Details'!$A$18:$L$205, MATCH("Demand ID", 'E4 TB Allocation Details'!$A$18:$L$18, 0),FALSE), 'E2 Allocators'!$B$15:$W$361, MATCH('O5 Details by Class &amp; Accounts'!U$18, 'E2 Allocators'!$B$15:$W$15, 0),FALSE)*$F138), 0, VLOOKUP(VLOOKUP($A138, 'E4 TB Allocation Details'!$A$18:$L$205, MATCH("Demand ID", 'E4 TB Allocation Details'!$A$18:$L$18, 0),FALSE), 'E2 Allocators'!$B$15:$W$361, MATCH('O5 Details by Class &amp; Accounts'!U$18, 'E2 Allocators'!$B$15:$W$15, 0),FALSE)*$F138)</f>
        <v>0</v>
      </c>
      <c r="V138" s="1412">
        <f ca="1">IF(ISERROR(VLOOKUP(VLOOKUP($A138, 'E4 TB Allocation Details'!$A$18:$L$205, MATCH("Demand ID", 'E4 TB Allocation Details'!$A$18:$L$18, 0),FALSE), 'E2 Allocators'!$B$15:$W$361, MATCH('O5 Details by Class &amp; Accounts'!V$18, 'E2 Allocators'!$B$15:$W$15, 0),FALSE)*$F138), 0, VLOOKUP(VLOOKUP($A138, 'E4 TB Allocation Details'!$A$18:$L$205, MATCH("Demand ID", 'E4 TB Allocation Details'!$A$18:$L$18, 0),FALSE), 'E2 Allocators'!$B$15:$W$361, MATCH('O5 Details by Class &amp; Accounts'!V$18, 'E2 Allocators'!$B$15:$W$15, 0),FALSE)*$F138)</f>
        <v>0</v>
      </c>
      <c r="W138" s="1412">
        <f ca="1">IF(ISERROR(VLOOKUP(VLOOKUP($A138, 'E4 TB Allocation Details'!$A$18:$L$205, MATCH("Demand ID", 'E4 TB Allocation Details'!$A$18:$L$18, 0),FALSE), 'E2 Allocators'!$B$15:$W$361, MATCH('O5 Details by Class &amp; Accounts'!W$18, 'E2 Allocators'!$B$15:$W$15, 0),FALSE)*$F138), 0, VLOOKUP(VLOOKUP($A138, 'E4 TB Allocation Details'!$A$18:$L$205, MATCH("Demand ID", 'E4 TB Allocation Details'!$A$18:$L$18, 0),FALSE), 'E2 Allocators'!$B$15:$W$361, MATCH('O5 Details by Class &amp; Accounts'!W$18, 'E2 Allocators'!$B$15:$W$15, 0),FALSE)*$F138)</f>
        <v>0</v>
      </c>
      <c r="X138" s="1412">
        <f ca="1">IF(ISERROR(VLOOKUP(VLOOKUP($A138, 'E4 TB Allocation Details'!$A$18:$L$205, MATCH("Demand ID", 'E4 TB Allocation Details'!$A$18:$L$18, 0),FALSE), 'E2 Allocators'!$B$15:$W$361, MATCH('O5 Details by Class &amp; Accounts'!X$18, 'E2 Allocators'!$B$15:$W$15, 0),FALSE)*$F138), 0, VLOOKUP(VLOOKUP($A138, 'E4 TB Allocation Details'!$A$18:$L$205, MATCH("Demand ID", 'E4 TB Allocation Details'!$A$18:$L$18, 0),FALSE), 'E2 Allocators'!$B$15:$W$361, MATCH('O5 Details by Class &amp; Accounts'!X$18, 'E2 Allocators'!$B$15:$W$15, 0),FALSE)*$F138)</f>
        <v>0</v>
      </c>
      <c r="Y138" s="1412">
        <f ca="1">IF(ISERROR(VLOOKUP(VLOOKUP($A138, 'E4 TB Allocation Details'!$A$18:$L$205, MATCH("Demand ID", 'E4 TB Allocation Details'!$A$18:$L$18, 0),FALSE), 'E2 Allocators'!$B$15:$W$361, MATCH('O5 Details by Class &amp; Accounts'!Y$18, 'E2 Allocators'!$B$15:$W$15, 0),FALSE)*$F138), 0, VLOOKUP(VLOOKUP($A138, 'E4 TB Allocation Details'!$A$18:$L$205, MATCH("Demand ID", 'E4 TB Allocation Details'!$A$18:$L$18, 0),FALSE), 'E2 Allocators'!$B$15:$W$361, MATCH('O5 Details by Class &amp; Accounts'!Y$18, 'E2 Allocators'!$B$15:$W$15, 0),FALSE)*$F138)</f>
        <v>0</v>
      </c>
      <c r="Z138" s="1412">
        <f ca="1">IF(ISERROR(VLOOKUP(VLOOKUP($A138, 'E4 TB Allocation Details'!$A$18:$L$205, MATCH("Demand ID", 'E4 TB Allocation Details'!$A$18:$L$18, 0),FALSE), 'E2 Allocators'!$B$15:$W$361, MATCH('O5 Details by Class &amp; Accounts'!Z$18, 'E2 Allocators'!$B$15:$W$15, 0),FALSE)*$F138), 0, VLOOKUP(VLOOKUP($A138, 'E4 TB Allocation Details'!$A$18:$L$205, MATCH("Demand ID", 'E4 TB Allocation Details'!$A$18:$L$18, 0),FALSE), 'E2 Allocators'!$B$15:$W$361, MATCH('O5 Details by Class &amp; Accounts'!Z$18, 'E2 Allocators'!$B$15:$W$15, 0),FALSE)*$F138)</f>
        <v>0</v>
      </c>
      <c r="AA138" s="1412">
        <f ca="1">IF(ISERROR(VLOOKUP(VLOOKUP($A138, 'E4 TB Allocation Details'!$A$18:$L$205, MATCH("Demand ID", 'E4 TB Allocation Details'!$A$18:$L$18, 0),FALSE), 'E2 Allocators'!$B$15:$W$361, MATCH('O5 Details by Class &amp; Accounts'!AA$18, 'E2 Allocators'!$B$15:$W$15, 0),FALSE)*$F138), 0, VLOOKUP(VLOOKUP($A138, 'E4 TB Allocation Details'!$A$18:$L$205, MATCH("Demand ID", 'E4 TB Allocation Details'!$A$18:$L$18, 0),FALSE), 'E2 Allocators'!$B$15:$W$361, MATCH('O5 Details by Class &amp; Accounts'!AA$18, 'E2 Allocators'!$B$15:$W$15, 0),FALSE)*$F138)</f>
        <v>0</v>
      </c>
      <c r="AB138" s="1412">
        <f ca="1">IF(ISERROR(VLOOKUP(VLOOKUP($A138, 'E4 TB Allocation Details'!$A$18:$L$205, MATCH("Demand ID", 'E4 TB Allocation Details'!$A$18:$L$18, 0),FALSE), 'E2 Allocators'!$B$15:$W$361, MATCH('O5 Details by Class &amp; Accounts'!AB$18, 'E2 Allocators'!$B$15:$W$15, 0),FALSE)*$F138), 0, VLOOKUP(VLOOKUP($A138, 'E4 TB Allocation Details'!$A$18:$L$205, MATCH("Demand ID", 'E4 TB Allocation Details'!$A$18:$L$18, 0),FALSE), 'E2 Allocators'!$B$15:$W$361, MATCH('O5 Details by Class &amp; Accounts'!AB$18, 'E2 Allocators'!$B$15:$W$15, 0),FALSE)*$F138)</f>
        <v>0</v>
      </c>
      <c r="AC138" s="1412">
        <f t="shared" si="32"/>
        <v>0</v>
      </c>
      <c r="AD138" s="1412">
        <f ca="1">IF(ISERROR(VLOOKUP(VLOOKUP($A138, 'E4 TB Allocation Details'!$A$18:$L$205, MATCH("Customer ID", 'E4 TB Allocation Details'!$A$18:$L$18, 0),FALSE), 'E2 Allocators'!$B$15:$W$361, MATCH('O5 Details by Class &amp; Accounts'!AD$18, 'E2 Allocators'!$B$15:$W$15, 0),FALSE)*$G138), 0, VLOOKUP(VLOOKUP($A138, 'E4 TB Allocation Details'!$A$18:$L$205, MATCH("Customer ID", 'E4 TB Allocation Details'!$A$18:$L$18, 0),FALSE), 'E2 Allocators'!$B$15:$W$361, MATCH('O5 Details by Class &amp; Accounts'!AD$18, 'E2 Allocators'!$B$15:$W$15, 0),FALSE)*$G138)</f>
        <v>0</v>
      </c>
      <c r="AE138" s="1412">
        <f ca="1">IF(ISERROR(VLOOKUP(VLOOKUP($A138, 'E4 TB Allocation Details'!$A$18:$L$205, MATCH("Customer ID", 'E4 TB Allocation Details'!$A$18:$L$18, 0),FALSE), 'E2 Allocators'!$B$15:$W$361, MATCH('O5 Details by Class &amp; Accounts'!AE$18, 'E2 Allocators'!$B$15:$W$15, 0),FALSE)*$G138), 0, VLOOKUP(VLOOKUP($A138, 'E4 TB Allocation Details'!$A$18:$L$205, MATCH("Customer ID", 'E4 TB Allocation Details'!$A$18:$L$18, 0),FALSE), 'E2 Allocators'!$B$15:$W$361, MATCH('O5 Details by Class &amp; Accounts'!AE$18, 'E2 Allocators'!$B$15:$W$15, 0),FALSE)*$G138)</f>
        <v>0</v>
      </c>
      <c r="AF138" s="1412">
        <f ca="1">IF(ISERROR(VLOOKUP(VLOOKUP($A138, 'E4 TB Allocation Details'!$A$18:$L$205, MATCH("Customer ID", 'E4 TB Allocation Details'!$A$18:$L$18, 0),FALSE), 'E2 Allocators'!$B$15:$W$361, MATCH('O5 Details by Class &amp; Accounts'!AF$18, 'E2 Allocators'!$B$15:$W$15, 0),FALSE)*$G138), 0, VLOOKUP(VLOOKUP($A138, 'E4 TB Allocation Details'!$A$18:$L$205, MATCH("Customer ID", 'E4 TB Allocation Details'!$A$18:$L$18, 0),FALSE), 'E2 Allocators'!$B$15:$W$361, MATCH('O5 Details by Class &amp; Accounts'!AF$18, 'E2 Allocators'!$B$15:$W$15, 0),FALSE)*$G138)</f>
        <v>0</v>
      </c>
      <c r="AG138" s="1412">
        <f ca="1">IF(ISERROR(VLOOKUP(VLOOKUP($A138, 'E4 TB Allocation Details'!$A$18:$L$205, MATCH("Customer ID", 'E4 TB Allocation Details'!$A$18:$L$18, 0),FALSE), 'E2 Allocators'!$B$15:$W$361, MATCH('O5 Details by Class &amp; Accounts'!AG$18, 'E2 Allocators'!$B$15:$W$15, 0),FALSE)*$G138), 0, VLOOKUP(VLOOKUP($A138, 'E4 TB Allocation Details'!$A$18:$L$205, MATCH("Customer ID", 'E4 TB Allocation Details'!$A$18:$L$18, 0),FALSE), 'E2 Allocators'!$B$15:$W$361, MATCH('O5 Details by Class &amp; Accounts'!AG$18, 'E2 Allocators'!$B$15:$W$15, 0),FALSE)*$G138)</f>
        <v>0</v>
      </c>
      <c r="AH138" s="1412">
        <f ca="1">IF(ISERROR(VLOOKUP(VLOOKUP($A138, 'E4 TB Allocation Details'!$A$18:$L$205, MATCH("Customer ID", 'E4 TB Allocation Details'!$A$18:$L$18, 0),FALSE), 'E2 Allocators'!$B$15:$W$361, MATCH('O5 Details by Class &amp; Accounts'!AH$18, 'E2 Allocators'!$B$15:$W$15, 0),FALSE)*$G138), 0, VLOOKUP(VLOOKUP($A138, 'E4 TB Allocation Details'!$A$18:$L$205, MATCH("Customer ID", 'E4 TB Allocation Details'!$A$18:$L$18, 0),FALSE), 'E2 Allocators'!$B$15:$W$361, MATCH('O5 Details by Class &amp; Accounts'!AH$18, 'E2 Allocators'!$B$15:$W$15, 0),FALSE)*$G138)</f>
        <v>0</v>
      </c>
      <c r="AI138" s="1412">
        <f ca="1">IF(ISERROR(VLOOKUP(VLOOKUP($A138, 'E4 TB Allocation Details'!$A$18:$L$205, MATCH("Customer ID", 'E4 TB Allocation Details'!$A$18:$L$18, 0),FALSE), 'E2 Allocators'!$B$15:$W$361, MATCH('O5 Details by Class &amp; Accounts'!AI$18, 'E2 Allocators'!$B$15:$W$15, 0),FALSE)*$G138), 0, VLOOKUP(VLOOKUP($A138, 'E4 TB Allocation Details'!$A$18:$L$205, MATCH("Customer ID", 'E4 TB Allocation Details'!$A$18:$L$18, 0),FALSE), 'E2 Allocators'!$B$15:$W$361, MATCH('O5 Details by Class &amp; Accounts'!AI$18, 'E2 Allocators'!$B$15:$W$15, 0),FALSE)*$G138)</f>
        <v>0</v>
      </c>
      <c r="AJ138" s="1412">
        <f ca="1">IF(ISERROR(VLOOKUP(VLOOKUP($A138, 'E4 TB Allocation Details'!$A$18:$L$205, MATCH("Customer ID", 'E4 TB Allocation Details'!$A$18:$L$18, 0),FALSE), 'E2 Allocators'!$B$15:$W$361, MATCH('O5 Details by Class &amp; Accounts'!AJ$18, 'E2 Allocators'!$B$15:$W$15, 0),FALSE)*$G138), 0, VLOOKUP(VLOOKUP($A138, 'E4 TB Allocation Details'!$A$18:$L$205, MATCH("Customer ID", 'E4 TB Allocation Details'!$A$18:$L$18, 0),FALSE), 'E2 Allocators'!$B$15:$W$361, MATCH('O5 Details by Class &amp; Accounts'!AJ$18, 'E2 Allocators'!$B$15:$W$15, 0),FALSE)*$G138)</f>
        <v>0</v>
      </c>
      <c r="AK138" s="1412">
        <f ca="1">IF(ISERROR(VLOOKUP(VLOOKUP($A138, 'E4 TB Allocation Details'!$A$18:$L$205, MATCH("Customer ID", 'E4 TB Allocation Details'!$A$18:$L$18, 0),FALSE), 'E2 Allocators'!$B$15:$W$361, MATCH('O5 Details by Class &amp; Accounts'!AK$18, 'E2 Allocators'!$B$15:$W$15, 0),FALSE)*$G138), 0, VLOOKUP(VLOOKUP($A138, 'E4 TB Allocation Details'!$A$18:$L$205, MATCH("Customer ID", 'E4 TB Allocation Details'!$A$18:$L$18, 0),FALSE), 'E2 Allocators'!$B$15:$W$361, MATCH('O5 Details by Class &amp; Accounts'!AK$18, 'E2 Allocators'!$B$15:$W$15, 0),FALSE)*$G138)</f>
        <v>0</v>
      </c>
      <c r="AL138" s="1412">
        <f ca="1">IF(ISERROR(VLOOKUP(VLOOKUP($A138, 'E4 TB Allocation Details'!$A$18:$L$205, MATCH("Customer ID", 'E4 TB Allocation Details'!$A$18:$L$18, 0),FALSE), 'E2 Allocators'!$B$15:$W$361, MATCH('O5 Details by Class &amp; Accounts'!AL$18, 'E2 Allocators'!$B$15:$W$15, 0),FALSE)*$G138), 0, VLOOKUP(VLOOKUP($A138, 'E4 TB Allocation Details'!$A$18:$L$205, MATCH("Customer ID", 'E4 TB Allocation Details'!$A$18:$L$18, 0),FALSE), 'E2 Allocators'!$B$15:$W$361, MATCH('O5 Details by Class &amp; Accounts'!AL$18, 'E2 Allocators'!$B$15:$W$15, 0),FALSE)*$G138)</f>
        <v>0</v>
      </c>
      <c r="AM138" s="1412">
        <f ca="1">IF(ISERROR(VLOOKUP(VLOOKUP($A138, 'E4 TB Allocation Details'!$A$18:$L$205, MATCH("Customer ID", 'E4 TB Allocation Details'!$A$18:$L$18, 0),FALSE), 'E2 Allocators'!$B$15:$W$361, MATCH('O5 Details by Class &amp; Accounts'!AM$18, 'E2 Allocators'!$B$15:$W$15, 0),FALSE)*$G138), 0, VLOOKUP(VLOOKUP($A138, 'E4 TB Allocation Details'!$A$18:$L$205, MATCH("Customer ID", 'E4 TB Allocation Details'!$A$18:$L$18, 0),FALSE), 'E2 Allocators'!$B$15:$W$361, MATCH('O5 Details by Class &amp; Accounts'!AM$18, 'E2 Allocators'!$B$15:$W$15, 0),FALSE)*$G138)</f>
        <v>0</v>
      </c>
      <c r="AN138" s="1412">
        <f ca="1">IF(ISERROR(VLOOKUP(VLOOKUP($A138, 'E4 TB Allocation Details'!$A$18:$L$205, MATCH("Customer ID", 'E4 TB Allocation Details'!$A$18:$L$18, 0),FALSE), 'E2 Allocators'!$B$15:$W$361, MATCH('O5 Details by Class &amp; Accounts'!AN$18, 'E2 Allocators'!$B$15:$W$15, 0),FALSE)*$G138), 0, VLOOKUP(VLOOKUP($A138, 'E4 TB Allocation Details'!$A$18:$L$205, MATCH("Customer ID", 'E4 TB Allocation Details'!$A$18:$L$18, 0),FALSE), 'E2 Allocators'!$B$15:$W$361, MATCH('O5 Details by Class &amp; Accounts'!AN$18, 'E2 Allocators'!$B$15:$W$15, 0),FALSE)*$G138)</f>
        <v>0</v>
      </c>
      <c r="AO138" s="1412">
        <f ca="1">IF(ISERROR(VLOOKUP(VLOOKUP($A138, 'E4 TB Allocation Details'!$A$18:$L$205, MATCH("Customer ID", 'E4 TB Allocation Details'!$A$18:$L$18, 0),FALSE), 'E2 Allocators'!$B$15:$W$361, MATCH('O5 Details by Class &amp; Accounts'!AO$18, 'E2 Allocators'!$B$15:$W$15, 0),FALSE)*$G138), 0, VLOOKUP(VLOOKUP($A138, 'E4 TB Allocation Details'!$A$18:$L$205, MATCH("Customer ID", 'E4 TB Allocation Details'!$A$18:$L$18, 0),FALSE), 'E2 Allocators'!$B$15:$W$361, MATCH('O5 Details by Class &amp; Accounts'!AO$18, 'E2 Allocators'!$B$15:$W$15, 0),FALSE)*$G138)</f>
        <v>0</v>
      </c>
      <c r="AP138" s="1412">
        <f ca="1">IF(ISERROR(VLOOKUP(VLOOKUP($A138, 'E4 TB Allocation Details'!$A$18:$L$205, MATCH("Customer ID", 'E4 TB Allocation Details'!$A$18:$L$18, 0),FALSE), 'E2 Allocators'!$B$15:$W$361, MATCH('O5 Details by Class &amp; Accounts'!AP$18, 'E2 Allocators'!$B$15:$W$15, 0),FALSE)*$G138), 0, VLOOKUP(VLOOKUP($A138, 'E4 TB Allocation Details'!$A$18:$L$205, MATCH("Customer ID", 'E4 TB Allocation Details'!$A$18:$L$18, 0),FALSE), 'E2 Allocators'!$B$15:$W$361, MATCH('O5 Details by Class &amp; Accounts'!AP$18, 'E2 Allocators'!$B$15:$W$15, 0),FALSE)*$G138)</f>
        <v>0</v>
      </c>
      <c r="AQ138" s="1412">
        <f ca="1">IF(ISERROR(VLOOKUP(VLOOKUP($A138, 'E4 TB Allocation Details'!$A$18:$L$205, MATCH("Customer ID", 'E4 TB Allocation Details'!$A$18:$L$18, 0),FALSE), 'E2 Allocators'!$B$15:$W$361, MATCH('O5 Details by Class &amp; Accounts'!AQ$18, 'E2 Allocators'!$B$15:$W$15, 0),FALSE)*$G138), 0, VLOOKUP(VLOOKUP($A138, 'E4 TB Allocation Details'!$A$18:$L$205, MATCH("Customer ID", 'E4 TB Allocation Details'!$A$18:$L$18, 0),FALSE), 'E2 Allocators'!$B$15:$W$361, MATCH('O5 Details by Class &amp; Accounts'!AQ$18, 'E2 Allocators'!$B$15:$W$15, 0),FALSE)*$G138)</f>
        <v>0</v>
      </c>
      <c r="AR138" s="1412">
        <f ca="1">IF(ISERROR(VLOOKUP(VLOOKUP($A138, 'E4 TB Allocation Details'!$A$18:$L$205, MATCH("Customer ID", 'E4 TB Allocation Details'!$A$18:$L$18, 0),FALSE), 'E2 Allocators'!$B$15:$W$361, MATCH('O5 Details by Class &amp; Accounts'!AR$18, 'E2 Allocators'!$B$15:$W$15, 0),FALSE)*$G138), 0, VLOOKUP(VLOOKUP($A138, 'E4 TB Allocation Details'!$A$18:$L$205, MATCH("Customer ID", 'E4 TB Allocation Details'!$A$18:$L$18, 0),FALSE), 'E2 Allocators'!$B$15:$W$361, MATCH('O5 Details by Class &amp; Accounts'!AR$18, 'E2 Allocators'!$B$15:$W$15, 0),FALSE)*$G138)</f>
        <v>0</v>
      </c>
      <c r="AS138" s="1412">
        <f ca="1">IF(ISERROR(VLOOKUP(VLOOKUP($A138, 'E4 TB Allocation Details'!$A$18:$L$205, MATCH("Customer ID", 'E4 TB Allocation Details'!$A$18:$L$18, 0),FALSE), 'E2 Allocators'!$B$15:$W$361, MATCH('O5 Details by Class &amp; Accounts'!AS$18, 'E2 Allocators'!$B$15:$W$15, 0),FALSE)*$G138), 0, VLOOKUP(VLOOKUP($A138, 'E4 TB Allocation Details'!$A$18:$L$205, MATCH("Customer ID", 'E4 TB Allocation Details'!$A$18:$L$18, 0),FALSE), 'E2 Allocators'!$B$15:$W$361, MATCH('O5 Details by Class &amp; Accounts'!AS$18, 'E2 Allocators'!$B$15:$W$15, 0),FALSE)*$G138)</f>
        <v>0</v>
      </c>
      <c r="AT138" s="1412">
        <f ca="1">IF(ISERROR(VLOOKUP(VLOOKUP($A138, 'E4 TB Allocation Details'!$A$18:$L$205, MATCH("Customer ID", 'E4 TB Allocation Details'!$A$18:$L$18, 0),FALSE), 'E2 Allocators'!$B$15:$W$361, MATCH('O5 Details by Class &amp; Accounts'!AT$18, 'E2 Allocators'!$B$15:$W$15, 0),FALSE)*$G138), 0, VLOOKUP(VLOOKUP($A138, 'E4 TB Allocation Details'!$A$18:$L$205, MATCH("Customer ID", 'E4 TB Allocation Details'!$A$18:$L$18, 0),FALSE), 'E2 Allocators'!$B$15:$W$361, MATCH('O5 Details by Class &amp; Accounts'!AT$18, 'E2 Allocators'!$B$15:$W$15, 0),FALSE)*$G138)</f>
        <v>0</v>
      </c>
      <c r="AU138" s="1412">
        <f ca="1">IF(ISERROR(VLOOKUP(VLOOKUP($A138, 'E4 TB Allocation Details'!$A$18:$L$205, MATCH("Customer ID", 'E4 TB Allocation Details'!$A$18:$L$18, 0),FALSE), 'E2 Allocators'!$B$15:$W$361, MATCH('O5 Details by Class &amp; Accounts'!AU$18, 'E2 Allocators'!$B$15:$W$15, 0),FALSE)*$G138), 0, VLOOKUP(VLOOKUP($A138, 'E4 TB Allocation Details'!$A$18:$L$205, MATCH("Customer ID", 'E4 TB Allocation Details'!$A$18:$L$18, 0),FALSE), 'E2 Allocators'!$B$15:$W$361, MATCH('O5 Details by Class &amp; Accounts'!AU$18, 'E2 Allocators'!$B$15:$W$15, 0),FALSE)*$G138)</f>
        <v>0</v>
      </c>
      <c r="AV138" s="1412">
        <f ca="1">IF(ISERROR(VLOOKUP(VLOOKUP($A138, 'E4 TB Allocation Details'!$A$18:$L$205, MATCH("Customer ID", 'E4 TB Allocation Details'!$A$18:$L$18, 0),FALSE), 'E2 Allocators'!$B$15:$W$361, MATCH('O5 Details by Class &amp; Accounts'!AV$18, 'E2 Allocators'!$B$15:$W$15, 0),FALSE)*$G138), 0, VLOOKUP(VLOOKUP($A138, 'E4 TB Allocation Details'!$A$18:$L$205, MATCH("Customer ID", 'E4 TB Allocation Details'!$A$18:$L$18, 0),FALSE), 'E2 Allocators'!$B$15:$W$361, MATCH('O5 Details by Class &amp; Accounts'!AV$18, 'E2 Allocators'!$B$15:$W$15, 0),FALSE)*$G138)</f>
        <v>0</v>
      </c>
      <c r="AW138" s="1412">
        <f ca="1">IF(ISERROR(VLOOKUP(VLOOKUP($A138, 'E4 TB Allocation Details'!$A$18:$L$205, MATCH("Customer ID", 'E4 TB Allocation Details'!$A$18:$L$18, 0),FALSE), 'E2 Allocators'!$B$15:$W$361, MATCH('O5 Details by Class &amp; Accounts'!AW$18, 'E2 Allocators'!$B$15:$W$15, 0),FALSE)*$G138), 0, VLOOKUP(VLOOKUP($A138, 'E4 TB Allocation Details'!$A$18:$L$205, MATCH("Customer ID", 'E4 TB Allocation Details'!$A$18:$L$18, 0),FALSE), 'E2 Allocators'!$B$15:$W$361, MATCH('O5 Details by Class &amp; Accounts'!AW$18, 'E2 Allocators'!$B$15:$W$15, 0),FALSE)*$G138)</f>
        <v>0</v>
      </c>
      <c r="AX138" s="1412">
        <f t="shared" si="33"/>
        <v>0</v>
      </c>
      <c r="AY138" s="1412">
        <f ca="1">IF(ISERROR(VLOOKUP(VLOOKUP($A138, 'E4 TB Allocation Details'!$A$18:$L$205, MATCH("Misc ID", 'E4 TB Allocation Details'!$A$18:$L$18, 0),FALSE), 'E2 Allocators'!$B$15:$W$361, MATCH('O5 Details by Class &amp; Accounts'!AY$18, 'E2 Allocators'!$B$15:$W$15, 0),FALSE)*$E138), 0, VLOOKUP(VLOOKUP($A138, 'E4 TB Allocation Details'!$A$18:$L$205, MATCH("Misc ID", 'E4 TB Allocation Details'!$A$18:$L$18, 0),FALSE), 'E2 Allocators'!$B$15:$W$361, MATCH('O5 Details by Class &amp; Accounts'!AY$18, 'E2 Allocators'!$B$15:$W$15, 0),FALSE)*$E138)</f>
        <v>0</v>
      </c>
      <c r="AZ138" s="1412">
        <f ca="1">IF(ISERROR(VLOOKUP(VLOOKUP($A138, 'E4 TB Allocation Details'!$A$18:$L$205, MATCH("Misc ID", 'E4 TB Allocation Details'!$A$18:$L$18, 0),FALSE), 'E2 Allocators'!$B$15:$W$361, MATCH('O5 Details by Class &amp; Accounts'!AZ$18, 'E2 Allocators'!$B$15:$W$15, 0),FALSE)*$E138), 0, VLOOKUP(VLOOKUP($A138, 'E4 TB Allocation Details'!$A$18:$L$205, MATCH("Misc ID", 'E4 TB Allocation Details'!$A$18:$L$18, 0),FALSE), 'E2 Allocators'!$B$15:$W$361, MATCH('O5 Details by Class &amp; Accounts'!AZ$18, 'E2 Allocators'!$B$15:$W$15, 0),FALSE)*$E138)</f>
        <v>0</v>
      </c>
      <c r="BA138" s="1412">
        <f ca="1">IF(ISERROR(VLOOKUP(VLOOKUP($A138, 'E4 TB Allocation Details'!$A$18:$L$205, MATCH("Misc ID", 'E4 TB Allocation Details'!$A$18:$L$18, 0),FALSE), 'E2 Allocators'!$B$15:$W$361, MATCH('O5 Details by Class &amp; Accounts'!BA$18, 'E2 Allocators'!$B$15:$W$15, 0),FALSE)*$E138), 0, VLOOKUP(VLOOKUP($A138, 'E4 TB Allocation Details'!$A$18:$L$205, MATCH("Misc ID", 'E4 TB Allocation Details'!$A$18:$L$18, 0),FALSE), 'E2 Allocators'!$B$15:$W$361, MATCH('O5 Details by Class &amp; Accounts'!BA$18, 'E2 Allocators'!$B$15:$W$15, 0),FALSE)*$E138)</f>
        <v>0</v>
      </c>
      <c r="BB138" s="1412">
        <f ca="1">IF(ISERROR(VLOOKUP(VLOOKUP($A138, 'E4 TB Allocation Details'!$A$18:$L$205, MATCH("Misc ID", 'E4 TB Allocation Details'!$A$18:$L$18, 0),FALSE), 'E2 Allocators'!$B$15:$W$361, MATCH('O5 Details by Class &amp; Accounts'!BB$18, 'E2 Allocators'!$B$15:$W$15, 0),FALSE)*$E138), 0, VLOOKUP(VLOOKUP($A138, 'E4 TB Allocation Details'!$A$18:$L$205, MATCH("Misc ID", 'E4 TB Allocation Details'!$A$18:$L$18, 0),FALSE), 'E2 Allocators'!$B$15:$W$361, MATCH('O5 Details by Class &amp; Accounts'!BB$18, 'E2 Allocators'!$B$15:$W$15, 0),FALSE)*$E138)</f>
        <v>0</v>
      </c>
      <c r="BC138" s="1412">
        <f ca="1">IF(ISERROR(VLOOKUP(VLOOKUP($A138, 'E4 TB Allocation Details'!$A$18:$L$205, MATCH("Misc ID", 'E4 TB Allocation Details'!$A$18:$L$18, 0),FALSE), 'E2 Allocators'!$B$15:$W$361, MATCH('O5 Details by Class &amp; Accounts'!BC$18, 'E2 Allocators'!$B$15:$W$15, 0),FALSE)*$E138), 0, VLOOKUP(VLOOKUP($A138, 'E4 TB Allocation Details'!$A$18:$L$205, MATCH("Misc ID", 'E4 TB Allocation Details'!$A$18:$L$18, 0),FALSE), 'E2 Allocators'!$B$15:$W$361, MATCH('O5 Details by Class &amp; Accounts'!BC$18, 'E2 Allocators'!$B$15:$W$15, 0),FALSE)*$E138)</f>
        <v>0</v>
      </c>
      <c r="BD138" s="1412">
        <f ca="1">IF(ISERROR(VLOOKUP(VLOOKUP($A138, 'E4 TB Allocation Details'!$A$18:$L$205, MATCH("Misc ID", 'E4 TB Allocation Details'!$A$18:$L$18, 0),FALSE), 'E2 Allocators'!$B$15:$W$361, MATCH('O5 Details by Class &amp; Accounts'!BD$18, 'E2 Allocators'!$B$15:$W$15, 0),FALSE)*$E138), 0, VLOOKUP(VLOOKUP($A138, 'E4 TB Allocation Details'!$A$18:$L$205, MATCH("Misc ID", 'E4 TB Allocation Details'!$A$18:$L$18, 0),FALSE), 'E2 Allocators'!$B$15:$W$361, MATCH('O5 Details by Class &amp; Accounts'!BD$18, 'E2 Allocators'!$B$15:$W$15, 0),FALSE)*$E138)</f>
        <v>0</v>
      </c>
      <c r="BE138" s="1412">
        <f ca="1">IF(ISERROR(VLOOKUP(VLOOKUP($A138, 'E4 TB Allocation Details'!$A$18:$L$205, MATCH("Misc ID", 'E4 TB Allocation Details'!$A$18:$L$18, 0),FALSE), 'E2 Allocators'!$B$15:$W$361, MATCH('O5 Details by Class &amp; Accounts'!BE$18, 'E2 Allocators'!$B$15:$W$15, 0),FALSE)*$E138), 0, VLOOKUP(VLOOKUP($A138, 'E4 TB Allocation Details'!$A$18:$L$205, MATCH("Misc ID", 'E4 TB Allocation Details'!$A$18:$L$18, 0),FALSE), 'E2 Allocators'!$B$15:$W$361, MATCH('O5 Details by Class &amp; Accounts'!BE$18, 'E2 Allocators'!$B$15:$W$15, 0),FALSE)*$E138)</f>
        <v>0</v>
      </c>
      <c r="BF138" s="1412">
        <f ca="1">IF(ISERROR(VLOOKUP(VLOOKUP($A138, 'E4 TB Allocation Details'!$A$18:$L$205, MATCH("Misc ID", 'E4 TB Allocation Details'!$A$18:$L$18, 0),FALSE), 'E2 Allocators'!$B$15:$W$361, MATCH('O5 Details by Class &amp; Accounts'!BF$18, 'E2 Allocators'!$B$15:$W$15, 0),FALSE)*$E138), 0, VLOOKUP(VLOOKUP($A138, 'E4 TB Allocation Details'!$A$18:$L$205, MATCH("Misc ID", 'E4 TB Allocation Details'!$A$18:$L$18, 0),FALSE), 'E2 Allocators'!$B$15:$W$361, MATCH('O5 Details by Class &amp; Accounts'!BF$18, 'E2 Allocators'!$B$15:$W$15, 0),FALSE)*$E138)</f>
        <v>0</v>
      </c>
      <c r="BG138" s="1412">
        <f ca="1">IF(ISERROR(VLOOKUP(VLOOKUP($A138, 'E4 TB Allocation Details'!$A$18:$L$205, MATCH("Misc ID", 'E4 TB Allocation Details'!$A$18:$L$18, 0),FALSE), 'E2 Allocators'!$B$15:$W$361, MATCH('O5 Details by Class &amp; Accounts'!BG$18, 'E2 Allocators'!$B$15:$W$15, 0),FALSE)*$E138), 0, VLOOKUP(VLOOKUP($A138, 'E4 TB Allocation Details'!$A$18:$L$205, MATCH("Misc ID", 'E4 TB Allocation Details'!$A$18:$L$18, 0),FALSE), 'E2 Allocators'!$B$15:$W$361, MATCH('O5 Details by Class &amp; Accounts'!BG$18, 'E2 Allocators'!$B$15:$W$15, 0),FALSE)*$E138)</f>
        <v>0</v>
      </c>
      <c r="BH138" s="1412">
        <f ca="1">IF(ISERROR(VLOOKUP(VLOOKUP($A138, 'E4 TB Allocation Details'!$A$18:$L$205, MATCH("Misc ID", 'E4 TB Allocation Details'!$A$18:$L$18, 0),FALSE), 'E2 Allocators'!$B$15:$W$361, MATCH('O5 Details by Class &amp; Accounts'!BH$18, 'E2 Allocators'!$B$15:$W$15, 0),FALSE)*$E138), 0, VLOOKUP(VLOOKUP($A138, 'E4 TB Allocation Details'!$A$18:$L$205, MATCH("Misc ID", 'E4 TB Allocation Details'!$A$18:$L$18, 0),FALSE), 'E2 Allocators'!$B$15:$W$361, MATCH('O5 Details by Class &amp; Accounts'!BH$18, 'E2 Allocators'!$B$15:$W$15, 0),FALSE)*$E138)</f>
        <v>0</v>
      </c>
      <c r="BI138" s="1412">
        <f ca="1">IF(ISERROR(VLOOKUP(VLOOKUP($A138, 'E4 TB Allocation Details'!$A$18:$L$205, MATCH("Misc ID", 'E4 TB Allocation Details'!$A$18:$L$18, 0),FALSE), 'E2 Allocators'!$B$15:$W$361, MATCH('O5 Details by Class &amp; Accounts'!BI$18, 'E2 Allocators'!$B$15:$W$15, 0),FALSE)*$E138), 0, VLOOKUP(VLOOKUP($A138, 'E4 TB Allocation Details'!$A$18:$L$205, MATCH("Misc ID", 'E4 TB Allocation Details'!$A$18:$L$18, 0),FALSE), 'E2 Allocators'!$B$15:$W$361, MATCH('O5 Details by Class &amp; Accounts'!BI$18, 'E2 Allocators'!$B$15:$W$15, 0),FALSE)*$E138)</f>
        <v>0</v>
      </c>
      <c r="BJ138" s="1412">
        <f ca="1">IF(ISERROR(VLOOKUP(VLOOKUP($A138, 'E4 TB Allocation Details'!$A$18:$L$205, MATCH("Misc ID", 'E4 TB Allocation Details'!$A$18:$L$18, 0),FALSE), 'E2 Allocators'!$B$15:$W$361, MATCH('O5 Details by Class &amp; Accounts'!BJ$18, 'E2 Allocators'!$B$15:$W$15, 0),FALSE)*$E138), 0, VLOOKUP(VLOOKUP($A138, 'E4 TB Allocation Details'!$A$18:$L$205, MATCH("Misc ID", 'E4 TB Allocation Details'!$A$18:$L$18, 0),FALSE), 'E2 Allocators'!$B$15:$W$361, MATCH('O5 Details by Class &amp; Accounts'!BJ$18, 'E2 Allocators'!$B$15:$W$15, 0),FALSE)*$E138)</f>
        <v>0</v>
      </c>
      <c r="BK138" s="1412">
        <f ca="1">IF(ISERROR(VLOOKUP(VLOOKUP($A138, 'E4 TB Allocation Details'!$A$18:$L$205, MATCH("Misc ID", 'E4 TB Allocation Details'!$A$18:$L$18, 0),FALSE), 'E2 Allocators'!$B$15:$W$361, MATCH('O5 Details by Class &amp; Accounts'!BK$18, 'E2 Allocators'!$B$15:$W$15, 0),FALSE)*$E138), 0, VLOOKUP(VLOOKUP($A138, 'E4 TB Allocation Details'!$A$18:$L$205, MATCH("Misc ID", 'E4 TB Allocation Details'!$A$18:$L$18, 0),FALSE), 'E2 Allocators'!$B$15:$W$361, MATCH('O5 Details by Class &amp; Accounts'!BK$18, 'E2 Allocators'!$B$15:$W$15, 0),FALSE)*$E138)</f>
        <v>0</v>
      </c>
      <c r="BL138" s="1412">
        <f ca="1">IF(ISERROR(VLOOKUP(VLOOKUP($A138, 'E4 TB Allocation Details'!$A$18:$L$205, MATCH("Misc ID", 'E4 TB Allocation Details'!$A$18:$L$18, 0),FALSE), 'E2 Allocators'!$B$15:$W$361, MATCH('O5 Details by Class &amp; Accounts'!BL$18, 'E2 Allocators'!$B$15:$W$15, 0),FALSE)*$E138), 0, VLOOKUP(VLOOKUP($A138, 'E4 TB Allocation Details'!$A$18:$L$205, MATCH("Misc ID", 'E4 TB Allocation Details'!$A$18:$L$18, 0),FALSE), 'E2 Allocators'!$B$15:$W$361, MATCH('O5 Details by Class &amp; Accounts'!BL$18, 'E2 Allocators'!$B$15:$W$15, 0),FALSE)*$E138)</f>
        <v>0</v>
      </c>
      <c r="BM138" s="1412">
        <f ca="1">IF(ISERROR(VLOOKUP(VLOOKUP($A138, 'E4 TB Allocation Details'!$A$18:$L$205, MATCH("Misc ID", 'E4 TB Allocation Details'!$A$18:$L$18, 0),FALSE), 'E2 Allocators'!$B$15:$W$361, MATCH('O5 Details by Class &amp; Accounts'!BM$18, 'E2 Allocators'!$B$15:$W$15, 0),FALSE)*$E138), 0, VLOOKUP(VLOOKUP($A138, 'E4 TB Allocation Details'!$A$18:$L$205, MATCH("Misc ID", 'E4 TB Allocation Details'!$A$18:$L$18, 0),FALSE), 'E2 Allocators'!$B$15:$W$361, MATCH('O5 Details by Class &amp; Accounts'!BM$18, 'E2 Allocators'!$B$15:$W$15, 0),FALSE)*$E138)</f>
        <v>0</v>
      </c>
      <c r="BN138" s="1412">
        <f ca="1">IF(ISERROR(VLOOKUP(VLOOKUP($A138, 'E4 TB Allocation Details'!$A$18:$L$205, MATCH("Misc ID", 'E4 TB Allocation Details'!$A$18:$L$18, 0),FALSE), 'E2 Allocators'!$B$15:$W$361, MATCH('O5 Details by Class &amp; Accounts'!BN$18, 'E2 Allocators'!$B$15:$W$15, 0),FALSE)*$E138), 0, VLOOKUP(VLOOKUP($A138, 'E4 TB Allocation Details'!$A$18:$L$205, MATCH("Misc ID", 'E4 TB Allocation Details'!$A$18:$L$18, 0),FALSE), 'E2 Allocators'!$B$15:$W$361, MATCH('O5 Details by Class &amp; Accounts'!BN$18, 'E2 Allocators'!$B$15:$W$15, 0),FALSE)*$E138)</f>
        <v>0</v>
      </c>
      <c r="BO138" s="1412">
        <f ca="1">IF(ISERROR(VLOOKUP(VLOOKUP($A138, 'E4 TB Allocation Details'!$A$18:$L$205, MATCH("Misc ID", 'E4 TB Allocation Details'!$A$18:$L$18, 0),FALSE), 'E2 Allocators'!$B$15:$W$361, MATCH('O5 Details by Class &amp; Accounts'!BO$18, 'E2 Allocators'!$B$15:$W$15, 0),FALSE)*$E138), 0, VLOOKUP(VLOOKUP($A138, 'E4 TB Allocation Details'!$A$18:$L$205, MATCH("Misc ID", 'E4 TB Allocation Details'!$A$18:$L$18, 0),FALSE), 'E2 Allocators'!$B$15:$W$361, MATCH('O5 Details by Class &amp; Accounts'!BO$18, 'E2 Allocators'!$B$15:$W$15, 0),FALSE)*$E138)</f>
        <v>0</v>
      </c>
      <c r="BP138" s="1412">
        <f ca="1">IF(ISERROR(VLOOKUP(VLOOKUP($A138, 'E4 TB Allocation Details'!$A$18:$L$205, MATCH("Misc ID", 'E4 TB Allocation Details'!$A$18:$L$18, 0),FALSE), 'E2 Allocators'!$B$15:$W$361, MATCH('O5 Details by Class &amp; Accounts'!BP$18, 'E2 Allocators'!$B$15:$W$15, 0),FALSE)*$E138), 0, VLOOKUP(VLOOKUP($A138, 'E4 TB Allocation Details'!$A$18:$L$205, MATCH("Misc ID", 'E4 TB Allocation Details'!$A$18:$L$18, 0),FALSE), 'E2 Allocators'!$B$15:$W$361, MATCH('O5 Details by Class &amp; Accounts'!BP$18, 'E2 Allocators'!$B$15:$W$15, 0),FALSE)*$E138)</f>
        <v>0</v>
      </c>
      <c r="BQ138" s="1412">
        <f ca="1">IF(ISERROR(VLOOKUP(VLOOKUP($A138, 'E4 TB Allocation Details'!$A$18:$L$205, MATCH("Misc ID", 'E4 TB Allocation Details'!$A$18:$L$18, 0),FALSE), 'E2 Allocators'!$B$15:$W$361, MATCH('O5 Details by Class &amp; Accounts'!BQ$18, 'E2 Allocators'!$B$15:$W$15, 0),FALSE)*$E138), 0, VLOOKUP(VLOOKUP($A138, 'E4 TB Allocation Details'!$A$18:$L$205, MATCH("Misc ID", 'E4 TB Allocation Details'!$A$18:$L$18, 0),FALSE), 'E2 Allocators'!$B$15:$W$361, MATCH('O5 Details by Class &amp; Accounts'!BQ$18, 'E2 Allocators'!$B$15:$W$15, 0),FALSE)*$E138)</f>
        <v>0</v>
      </c>
      <c r="BR138" s="1412">
        <f ca="1">IF(ISERROR(VLOOKUP(VLOOKUP($A138, 'E4 TB Allocation Details'!$A$18:$L$205, MATCH("Misc ID", 'E4 TB Allocation Details'!$A$18:$L$18, 0),FALSE), 'E2 Allocators'!$B$15:$W$361, MATCH('O5 Details by Class &amp; Accounts'!BR$18, 'E2 Allocators'!$B$15:$W$15, 0),FALSE)*$E138), 0, VLOOKUP(VLOOKUP($A138, 'E4 TB Allocation Details'!$A$18:$L$205, MATCH("Misc ID", 'E4 TB Allocation Details'!$A$18:$L$18, 0),FALSE), 'E2 Allocators'!$B$15:$W$361, MATCH('O5 Details by Class &amp; Accounts'!BR$18, 'E2 Allocators'!$B$15:$W$15, 0),FALSE)*$E138)</f>
        <v>0</v>
      </c>
      <c r="BS138" s="1412">
        <f t="shared" si="34"/>
        <v>0</v>
      </c>
      <c r="BT138" s="1412">
        <f ca="1">IF(ISERROR(VLOOKUP(VLOOKUP($A138, 'E4 TB Allocation Details'!$A$18:$L$205, MATCH("A &amp; G ID", 'E4 TB Allocation Details'!$A$18:$L$18, 0),FALSE), 'E2 Allocators'!$B$15:$W$361, MATCH('O5 Details by Class &amp; Accounts'!BT$18, 'E2 Allocators'!$B$15:$W$15, 0),FALSE)*$E138), 0, VLOOKUP(VLOOKUP($A138, 'E4 TB Allocation Details'!$A$18:$L$205, MATCH("A &amp; G ID", 'E4 TB Allocation Details'!$A$18:$L$18, 0),FALSE), 'E2 Allocators'!$B$15:$W$361, MATCH('O5 Details by Class &amp; Accounts'!BT$18, 'E2 Allocators'!$B$15:$W$15, 0),FALSE)*$E138)</f>
        <v>0</v>
      </c>
      <c r="BU138" s="1412">
        <f ca="1">IF(ISERROR(VLOOKUP(VLOOKUP($A138, 'E4 TB Allocation Details'!$A$18:$L$205, MATCH("A &amp; G ID", 'E4 TB Allocation Details'!$A$18:$L$18, 0),FALSE), 'E2 Allocators'!$B$15:$W$361, MATCH('O5 Details by Class &amp; Accounts'!BU$18, 'E2 Allocators'!$B$15:$W$15, 0),FALSE)*$E138), 0, VLOOKUP(VLOOKUP($A138, 'E4 TB Allocation Details'!$A$18:$L$205, MATCH("A &amp; G ID", 'E4 TB Allocation Details'!$A$18:$L$18, 0),FALSE), 'E2 Allocators'!$B$15:$W$361, MATCH('O5 Details by Class &amp; Accounts'!BU$18, 'E2 Allocators'!$B$15:$W$15, 0),FALSE)*$E138)</f>
        <v>0</v>
      </c>
      <c r="BV138" s="1412">
        <f ca="1">IF(ISERROR(VLOOKUP(VLOOKUP($A138, 'E4 TB Allocation Details'!$A$18:$L$205, MATCH("A &amp; G ID", 'E4 TB Allocation Details'!$A$18:$L$18, 0),FALSE), 'E2 Allocators'!$B$15:$W$361, MATCH('O5 Details by Class &amp; Accounts'!BV$18, 'E2 Allocators'!$B$15:$W$15, 0),FALSE)*$E138), 0, VLOOKUP(VLOOKUP($A138, 'E4 TB Allocation Details'!$A$18:$L$205, MATCH("A &amp; G ID", 'E4 TB Allocation Details'!$A$18:$L$18, 0),FALSE), 'E2 Allocators'!$B$15:$W$361, MATCH('O5 Details by Class &amp; Accounts'!BV$18, 'E2 Allocators'!$B$15:$W$15, 0),FALSE)*$E138)</f>
        <v>0</v>
      </c>
      <c r="BW138" s="1412">
        <f ca="1">IF(ISERROR(VLOOKUP(VLOOKUP($A138, 'E4 TB Allocation Details'!$A$18:$L$205, MATCH("A &amp; G ID", 'E4 TB Allocation Details'!$A$18:$L$18, 0),FALSE), 'E2 Allocators'!$B$15:$W$361, MATCH('O5 Details by Class &amp; Accounts'!BW$18, 'E2 Allocators'!$B$15:$W$15, 0),FALSE)*$E138), 0, VLOOKUP(VLOOKUP($A138, 'E4 TB Allocation Details'!$A$18:$L$205, MATCH("A &amp; G ID", 'E4 TB Allocation Details'!$A$18:$L$18, 0),FALSE), 'E2 Allocators'!$B$15:$W$361, MATCH('O5 Details by Class &amp; Accounts'!BW$18, 'E2 Allocators'!$B$15:$W$15, 0),FALSE)*$E138)</f>
        <v>0</v>
      </c>
      <c r="BX138" s="1412">
        <f ca="1">IF(ISERROR(VLOOKUP(VLOOKUP($A138, 'E4 TB Allocation Details'!$A$18:$L$205, MATCH("A &amp; G ID", 'E4 TB Allocation Details'!$A$18:$L$18, 0),FALSE), 'E2 Allocators'!$B$15:$W$361, MATCH('O5 Details by Class &amp; Accounts'!BX$18, 'E2 Allocators'!$B$15:$W$15, 0),FALSE)*$E138), 0, VLOOKUP(VLOOKUP($A138, 'E4 TB Allocation Details'!$A$18:$L$205, MATCH("A &amp; G ID", 'E4 TB Allocation Details'!$A$18:$L$18, 0),FALSE), 'E2 Allocators'!$B$15:$W$361, MATCH('O5 Details by Class &amp; Accounts'!BX$18, 'E2 Allocators'!$B$15:$W$15, 0),FALSE)*$E138)</f>
        <v>0</v>
      </c>
      <c r="BY138" s="1412">
        <f ca="1">IF(ISERROR(VLOOKUP(VLOOKUP($A138, 'E4 TB Allocation Details'!$A$18:$L$205, MATCH("A &amp; G ID", 'E4 TB Allocation Details'!$A$18:$L$18, 0),FALSE), 'E2 Allocators'!$B$15:$W$361, MATCH('O5 Details by Class &amp; Accounts'!BY$18, 'E2 Allocators'!$B$15:$W$15, 0),FALSE)*$E138), 0, VLOOKUP(VLOOKUP($A138, 'E4 TB Allocation Details'!$A$18:$L$205, MATCH("A &amp; G ID", 'E4 TB Allocation Details'!$A$18:$L$18, 0),FALSE), 'E2 Allocators'!$B$15:$W$361, MATCH('O5 Details by Class &amp; Accounts'!BY$18, 'E2 Allocators'!$B$15:$W$15, 0),FALSE)*$E138)</f>
        <v>0</v>
      </c>
      <c r="BZ138" s="1412">
        <f ca="1">IF(ISERROR(VLOOKUP(VLOOKUP($A138, 'E4 TB Allocation Details'!$A$18:$L$205, MATCH("A &amp; G ID", 'E4 TB Allocation Details'!$A$18:$L$18, 0),FALSE), 'E2 Allocators'!$B$15:$W$361, MATCH('O5 Details by Class &amp; Accounts'!BZ$18, 'E2 Allocators'!$B$15:$W$15, 0),FALSE)*$E138), 0, VLOOKUP(VLOOKUP($A138, 'E4 TB Allocation Details'!$A$18:$L$205, MATCH("A &amp; G ID", 'E4 TB Allocation Details'!$A$18:$L$18, 0),FALSE), 'E2 Allocators'!$B$15:$W$361, MATCH('O5 Details by Class &amp; Accounts'!BZ$18, 'E2 Allocators'!$B$15:$W$15, 0),FALSE)*$E138)</f>
        <v>0</v>
      </c>
      <c r="CA138" s="1412">
        <f ca="1">IF(ISERROR(VLOOKUP(VLOOKUP($A138, 'E4 TB Allocation Details'!$A$18:$L$205, MATCH("A &amp; G ID", 'E4 TB Allocation Details'!$A$18:$L$18, 0),FALSE), 'E2 Allocators'!$B$15:$W$361, MATCH('O5 Details by Class &amp; Accounts'!CA$18, 'E2 Allocators'!$B$15:$W$15, 0),FALSE)*$E138), 0, VLOOKUP(VLOOKUP($A138, 'E4 TB Allocation Details'!$A$18:$L$205, MATCH("A &amp; G ID", 'E4 TB Allocation Details'!$A$18:$L$18, 0),FALSE), 'E2 Allocators'!$B$15:$W$361, MATCH('O5 Details by Class &amp; Accounts'!CA$18, 'E2 Allocators'!$B$15:$W$15, 0),FALSE)*$E138)</f>
        <v>0</v>
      </c>
      <c r="CB138" s="1412">
        <f ca="1">IF(ISERROR(VLOOKUP(VLOOKUP($A138, 'E4 TB Allocation Details'!$A$18:$L$205, MATCH("A &amp; G ID", 'E4 TB Allocation Details'!$A$18:$L$18, 0),FALSE), 'E2 Allocators'!$B$15:$W$361, MATCH('O5 Details by Class &amp; Accounts'!CB$18, 'E2 Allocators'!$B$15:$W$15, 0),FALSE)*$E138), 0, VLOOKUP(VLOOKUP($A138, 'E4 TB Allocation Details'!$A$18:$L$205, MATCH("A &amp; G ID", 'E4 TB Allocation Details'!$A$18:$L$18, 0),FALSE), 'E2 Allocators'!$B$15:$W$361, MATCH('O5 Details by Class &amp; Accounts'!CB$18, 'E2 Allocators'!$B$15:$W$15, 0),FALSE)*$E138)</f>
        <v>0</v>
      </c>
      <c r="CC138" s="1412">
        <f ca="1">IF(ISERROR(VLOOKUP(VLOOKUP($A138, 'E4 TB Allocation Details'!$A$18:$L$205, MATCH("A &amp; G ID", 'E4 TB Allocation Details'!$A$18:$L$18, 0),FALSE), 'E2 Allocators'!$B$15:$W$361, MATCH('O5 Details by Class &amp; Accounts'!CC$18, 'E2 Allocators'!$B$15:$W$15, 0),FALSE)*$E138), 0, VLOOKUP(VLOOKUP($A138, 'E4 TB Allocation Details'!$A$18:$L$205, MATCH("A &amp; G ID", 'E4 TB Allocation Details'!$A$18:$L$18, 0),FALSE), 'E2 Allocators'!$B$15:$W$361, MATCH('O5 Details by Class &amp; Accounts'!CC$18, 'E2 Allocators'!$B$15:$W$15, 0),FALSE)*$E138)</f>
        <v>0</v>
      </c>
      <c r="CD138" s="1412">
        <f ca="1">IF(ISERROR(VLOOKUP(VLOOKUP($A138, 'E4 TB Allocation Details'!$A$18:$L$205, MATCH("A &amp; G ID", 'E4 TB Allocation Details'!$A$18:$L$18, 0),FALSE), 'E2 Allocators'!$B$15:$W$361, MATCH('O5 Details by Class &amp; Accounts'!CD$18, 'E2 Allocators'!$B$15:$W$15, 0),FALSE)*$E138), 0, VLOOKUP(VLOOKUP($A138, 'E4 TB Allocation Details'!$A$18:$L$205, MATCH("A &amp; G ID", 'E4 TB Allocation Details'!$A$18:$L$18, 0),FALSE), 'E2 Allocators'!$B$15:$W$361, MATCH('O5 Details by Class &amp; Accounts'!CD$18, 'E2 Allocators'!$B$15:$W$15, 0),FALSE)*$E138)</f>
        <v>0</v>
      </c>
      <c r="CE138" s="1412">
        <f ca="1">IF(ISERROR(VLOOKUP(VLOOKUP($A138, 'E4 TB Allocation Details'!$A$18:$L$205, MATCH("A &amp; G ID", 'E4 TB Allocation Details'!$A$18:$L$18, 0),FALSE), 'E2 Allocators'!$B$15:$W$361, MATCH('O5 Details by Class &amp; Accounts'!CE$18, 'E2 Allocators'!$B$15:$W$15, 0),FALSE)*$E138), 0, VLOOKUP(VLOOKUP($A138, 'E4 TB Allocation Details'!$A$18:$L$205, MATCH("A &amp; G ID", 'E4 TB Allocation Details'!$A$18:$L$18, 0),FALSE), 'E2 Allocators'!$B$15:$W$361, MATCH('O5 Details by Class &amp; Accounts'!CE$18, 'E2 Allocators'!$B$15:$W$15, 0),FALSE)*$E138)</f>
        <v>0</v>
      </c>
      <c r="CF138" s="1412">
        <f ca="1">IF(ISERROR(VLOOKUP(VLOOKUP($A138, 'E4 TB Allocation Details'!$A$18:$L$205, MATCH("A &amp; G ID", 'E4 TB Allocation Details'!$A$18:$L$18, 0),FALSE), 'E2 Allocators'!$B$15:$W$361, MATCH('O5 Details by Class &amp; Accounts'!CF$18, 'E2 Allocators'!$B$15:$W$15, 0),FALSE)*$E138), 0, VLOOKUP(VLOOKUP($A138, 'E4 TB Allocation Details'!$A$18:$L$205, MATCH("A &amp; G ID", 'E4 TB Allocation Details'!$A$18:$L$18, 0),FALSE), 'E2 Allocators'!$B$15:$W$361, MATCH('O5 Details by Class &amp; Accounts'!CF$18, 'E2 Allocators'!$B$15:$W$15, 0),FALSE)*$E138)</f>
        <v>0</v>
      </c>
      <c r="CG138" s="1412">
        <f ca="1">IF(ISERROR(VLOOKUP(VLOOKUP($A138, 'E4 TB Allocation Details'!$A$18:$L$205, MATCH("A &amp; G ID", 'E4 TB Allocation Details'!$A$18:$L$18, 0),FALSE), 'E2 Allocators'!$B$15:$W$361, MATCH('O5 Details by Class &amp; Accounts'!CG$18, 'E2 Allocators'!$B$15:$W$15, 0),FALSE)*$E138), 0, VLOOKUP(VLOOKUP($A138, 'E4 TB Allocation Details'!$A$18:$L$205, MATCH("A &amp; G ID", 'E4 TB Allocation Details'!$A$18:$L$18, 0),FALSE), 'E2 Allocators'!$B$15:$W$361, MATCH('O5 Details by Class &amp; Accounts'!CG$18, 'E2 Allocators'!$B$15:$W$15, 0),FALSE)*$E138)</f>
        <v>0</v>
      </c>
      <c r="CH138" s="1412">
        <f ca="1">IF(ISERROR(VLOOKUP(VLOOKUP($A138, 'E4 TB Allocation Details'!$A$18:$L$205, MATCH("A &amp; G ID", 'E4 TB Allocation Details'!$A$18:$L$18, 0),FALSE), 'E2 Allocators'!$B$15:$W$361, MATCH('O5 Details by Class &amp; Accounts'!CH$18, 'E2 Allocators'!$B$15:$W$15, 0),FALSE)*$E138), 0, VLOOKUP(VLOOKUP($A138, 'E4 TB Allocation Details'!$A$18:$L$205, MATCH("A &amp; G ID", 'E4 TB Allocation Details'!$A$18:$L$18, 0),FALSE), 'E2 Allocators'!$B$15:$W$361, MATCH('O5 Details by Class &amp; Accounts'!CH$18, 'E2 Allocators'!$B$15:$W$15, 0),FALSE)*$E138)</f>
        <v>0</v>
      </c>
      <c r="CI138" s="1412">
        <f ca="1">IF(ISERROR(VLOOKUP(VLOOKUP($A138, 'E4 TB Allocation Details'!$A$18:$L$205, MATCH("A &amp; G ID", 'E4 TB Allocation Details'!$A$18:$L$18, 0),FALSE), 'E2 Allocators'!$B$15:$W$361, MATCH('O5 Details by Class &amp; Accounts'!CI$18, 'E2 Allocators'!$B$15:$W$15, 0),FALSE)*$E138), 0, VLOOKUP(VLOOKUP($A138, 'E4 TB Allocation Details'!$A$18:$L$205, MATCH("A &amp; G ID", 'E4 TB Allocation Details'!$A$18:$L$18, 0),FALSE), 'E2 Allocators'!$B$15:$W$361, MATCH('O5 Details by Class &amp; Accounts'!CI$18, 'E2 Allocators'!$B$15:$W$15, 0),FALSE)*$E138)</f>
        <v>0</v>
      </c>
      <c r="CJ138" s="1412">
        <f ca="1">IF(ISERROR(VLOOKUP(VLOOKUP($A138, 'E4 TB Allocation Details'!$A$18:$L$205, MATCH("A &amp; G ID", 'E4 TB Allocation Details'!$A$18:$L$18, 0),FALSE), 'E2 Allocators'!$B$15:$W$361, MATCH('O5 Details by Class &amp; Accounts'!CJ$18, 'E2 Allocators'!$B$15:$W$15, 0),FALSE)*$E138), 0, VLOOKUP(VLOOKUP($A138, 'E4 TB Allocation Details'!$A$18:$L$205, MATCH("A &amp; G ID", 'E4 TB Allocation Details'!$A$18:$L$18, 0),FALSE), 'E2 Allocators'!$B$15:$W$361, MATCH('O5 Details by Class &amp; Accounts'!CJ$18, 'E2 Allocators'!$B$15:$W$15, 0),FALSE)*$E138)</f>
        <v>0</v>
      </c>
      <c r="CK138" s="1412">
        <f ca="1">IF(ISERROR(VLOOKUP(VLOOKUP($A138, 'E4 TB Allocation Details'!$A$18:$L$205, MATCH("A &amp; G ID", 'E4 TB Allocation Details'!$A$18:$L$18, 0),FALSE), 'E2 Allocators'!$B$15:$W$361, MATCH('O5 Details by Class &amp; Accounts'!CK$18, 'E2 Allocators'!$B$15:$W$15, 0),FALSE)*$E138), 0, VLOOKUP(VLOOKUP($A138, 'E4 TB Allocation Details'!$A$18:$L$205, MATCH("A &amp; G ID", 'E4 TB Allocation Details'!$A$18:$L$18, 0),FALSE), 'E2 Allocators'!$B$15:$W$361, MATCH('O5 Details by Class &amp; Accounts'!CK$18, 'E2 Allocators'!$B$15:$W$15, 0),FALSE)*$E138)</f>
        <v>0</v>
      </c>
      <c r="CL138" s="1412">
        <f ca="1">IF(ISERROR(VLOOKUP(VLOOKUP($A138, 'E4 TB Allocation Details'!$A$18:$L$205, MATCH("A &amp; G ID", 'E4 TB Allocation Details'!$A$18:$L$18, 0),FALSE), 'E2 Allocators'!$B$15:$W$361, MATCH('O5 Details by Class &amp; Accounts'!CL$18, 'E2 Allocators'!$B$15:$W$15, 0),FALSE)*$E138), 0, VLOOKUP(VLOOKUP($A138, 'E4 TB Allocation Details'!$A$18:$L$205, MATCH("A &amp; G ID", 'E4 TB Allocation Details'!$A$18:$L$18, 0),FALSE), 'E2 Allocators'!$B$15:$W$361, MATCH('O5 Details by Class &amp; Accounts'!CL$18, 'E2 Allocators'!$B$15:$W$15, 0),FALSE)*$E138)</f>
        <v>0</v>
      </c>
      <c r="CM138" s="1412">
        <f ca="1">IF(ISERROR(VLOOKUP(VLOOKUP($A138, 'E4 TB Allocation Details'!$A$18:$L$205, MATCH("A &amp; G ID", 'E4 TB Allocation Details'!$A$18:$L$18, 0),FALSE), 'E2 Allocators'!$B$15:$W$361, MATCH('O5 Details by Class &amp; Accounts'!CM$18, 'E2 Allocators'!$B$15:$W$15, 0),FALSE)*$E138), 0, VLOOKUP(VLOOKUP($A138, 'E4 TB Allocation Details'!$A$18:$L$205, MATCH("A &amp; G ID", 'E4 TB Allocation Details'!$A$18:$L$18, 0),FALSE), 'E2 Allocators'!$B$15:$W$361, MATCH('O5 Details by Class &amp; Accounts'!CM$18, 'E2 Allocators'!$B$15:$W$15, 0),FALSE)*$E138)</f>
        <v>0</v>
      </c>
      <c r="CN138" s="1412">
        <f t="shared" si="35"/>
        <v>0</v>
      </c>
      <c r="CO138" s="1792">
        <f t="shared" si="36"/>
        <v>0</v>
      </c>
      <c r="CQ138" s="2087" t="s">
        <v>87</v>
      </c>
    </row>
    <row r="139" spans="1:95" s="81" customFormat="1" ht="12.75">
      <c r="A139" s="1177">
        <v>5070</v>
      </c>
      <c r="B139" s="1176" t="s">
        <v>1314</v>
      </c>
      <c r="C139" s="1789">
        <f ca="1">IF(ISERROR(VLOOKUP($A139,'I3 TB Data'!$A$23:$H$458,MATCH('O5 Details by Class &amp; Accounts'!$C$18, 'I3 TB Data'!$A$23:$H$23,0),0)), 0, VLOOKUP($A139,'I3 TB Data'!$A$23:$H$458,MATCH('O5 Details by Class &amp; Accounts'!$C$18,'I3 TB Data'!$A$23:$H$23,0),0))</f>
        <v>2000</v>
      </c>
      <c r="D139" s="1790"/>
      <c r="E139" s="1789">
        <f t="shared" si="37"/>
        <v>2000</v>
      </c>
      <c r="F139" s="1791">
        <f ca="1">IF(ISERROR(VLOOKUP($A139, 'E1 Categorization'!A33:E122, MATCH("Customer Component", 'E1 Categorization'!$A$33:$E$33,0), 0)), 0, IF(VLOOKUP($A139, 'E1 Categorization'!A33:E122, MATCH("Customer Component", 'E1 Categorization'!$A$33:$E$33,0), 0)=0, 'O5 Details by Class &amp; Accounts'!$E139, IF(AND(VLOOKUP($A139, 'E1 Categorization'!A33:E122, MATCH("Customer Component", 'E1 Categorization'!$A$33:$E$33,0), 0) &gt;0, VLOOKUP($A139, 'E1 Categorization'!A33:E122, MATCH("Customer Component", 'E1 Categorization'!$A$33:$E$33,0), 0)&lt;1), 'O5 Details by Class &amp; Accounts'!$E139*(1-VLOOKUP($A139, 'E1 Categorization'!A33:E122, MATCH("Customer Component", 'E1 Categorization'!$A$33:$E$33,0), 0)), 0)))</f>
        <v>0</v>
      </c>
      <c r="G139" s="1791">
        <f ca="1">IF(ISERROR(VLOOKUP($A139, 'E1 Categorization'!A33:E122, MATCH("Customer Component", 'E1 Categorization'!$A$33:$E$33,0), 0)),0, IF(VLOOKUP($A139, 'E1 Categorization'!A33:E122, MATCH("Customer Component", 'E1 Categorization'!$A$33:$E$33,0), 0)=0, 0, IF(AND(VLOOKUP($A139, 'E1 Categorization'!A33:E122, MATCH("Customer Component", 'E1 Categorization'!$A$33:$E$33,0), 0) &gt;0, VLOOKUP($A139, 'E1 Categorization'!A33:E122, MATCH("Customer Component", 'E1 Categorization'!$A$33:$E$33,0), 0)&lt;1), 'O5 Details by Class &amp; Accounts'!$E139*(VLOOKUP($A139, 'E1 Categorization'!A33:E122, MATCH("Customer Component", 'E1 Categorization'!$A$33:$E$33,0), 0)), 'O5 Details by Class &amp; Accounts'!$E139)))</f>
        <v>2000</v>
      </c>
      <c r="H139" s="1412">
        <f t="shared" si="31"/>
        <v>2000</v>
      </c>
      <c r="I139" s="1412">
        <f ca="1">IF(ISERROR(VLOOKUP(VLOOKUP($A139, 'E4 TB Allocation Details'!$A$18:$L$205, MATCH("Demand ID", 'E4 TB Allocation Details'!$A$18:$L$18, 0),FALSE), 'E2 Allocators'!$B$15:$W$361, MATCH('O5 Details by Class &amp; Accounts'!I$18, 'E2 Allocators'!$B$15:$W$15, 0),FALSE)*$F139), 0, VLOOKUP(VLOOKUP($A139, 'E4 TB Allocation Details'!$A$18:$L$205, MATCH("Demand ID", 'E4 TB Allocation Details'!$A$18:$L$18, 0),FALSE), 'E2 Allocators'!$B$15:$W$361, MATCH('O5 Details by Class &amp; Accounts'!I$18, 'E2 Allocators'!$B$15:$W$15, 0),FALSE)*$F139)</f>
        <v>0</v>
      </c>
      <c r="J139" s="1412">
        <f ca="1">IF(ISERROR(VLOOKUP(VLOOKUP($A139, 'E4 TB Allocation Details'!$A$18:$L$205, MATCH("Demand ID", 'E4 TB Allocation Details'!$A$18:$L$18, 0),FALSE), 'E2 Allocators'!$B$15:$W$361, MATCH('O5 Details by Class &amp; Accounts'!J$18, 'E2 Allocators'!$B$15:$W$15, 0),FALSE)*$F139), 0, VLOOKUP(VLOOKUP($A139, 'E4 TB Allocation Details'!$A$18:$L$205, MATCH("Demand ID", 'E4 TB Allocation Details'!$A$18:$L$18, 0),FALSE), 'E2 Allocators'!$B$15:$W$361, MATCH('O5 Details by Class &amp; Accounts'!J$18, 'E2 Allocators'!$B$15:$W$15, 0),FALSE)*$F139)</f>
        <v>0</v>
      </c>
      <c r="K139" s="1412">
        <f ca="1">IF(ISERROR(VLOOKUP(VLOOKUP($A139, 'E4 TB Allocation Details'!$A$18:$L$205, MATCH("Demand ID", 'E4 TB Allocation Details'!$A$18:$L$18, 0),FALSE), 'E2 Allocators'!$B$15:$W$361, MATCH('O5 Details by Class &amp; Accounts'!K$18, 'E2 Allocators'!$B$15:$W$15, 0),FALSE)*$F139), 0, VLOOKUP(VLOOKUP($A139, 'E4 TB Allocation Details'!$A$18:$L$205, MATCH("Demand ID", 'E4 TB Allocation Details'!$A$18:$L$18, 0),FALSE), 'E2 Allocators'!$B$15:$W$361, MATCH('O5 Details by Class &amp; Accounts'!K$18, 'E2 Allocators'!$B$15:$W$15, 0),FALSE)*$F139)</f>
        <v>0</v>
      </c>
      <c r="L139" s="1412">
        <f ca="1">IF(ISERROR(VLOOKUP(VLOOKUP($A139, 'E4 TB Allocation Details'!$A$18:$L$205, MATCH("Demand ID", 'E4 TB Allocation Details'!$A$18:$L$18, 0),FALSE), 'E2 Allocators'!$B$15:$W$361, MATCH('O5 Details by Class &amp; Accounts'!L$18, 'E2 Allocators'!$B$15:$W$15, 0),FALSE)*$F139), 0, VLOOKUP(VLOOKUP($A139, 'E4 TB Allocation Details'!$A$18:$L$205, MATCH("Demand ID", 'E4 TB Allocation Details'!$A$18:$L$18, 0),FALSE), 'E2 Allocators'!$B$15:$W$361, MATCH('O5 Details by Class &amp; Accounts'!L$18, 'E2 Allocators'!$B$15:$W$15, 0),FALSE)*$F139)</f>
        <v>0</v>
      </c>
      <c r="M139" s="1412">
        <f ca="1">IF(ISERROR(VLOOKUP(VLOOKUP($A139, 'E4 TB Allocation Details'!$A$18:$L$205, MATCH("Demand ID", 'E4 TB Allocation Details'!$A$18:$L$18, 0),FALSE), 'E2 Allocators'!$B$15:$W$361, MATCH('O5 Details by Class &amp; Accounts'!M$18, 'E2 Allocators'!$B$15:$W$15, 0),FALSE)*$F139), 0, VLOOKUP(VLOOKUP($A139, 'E4 TB Allocation Details'!$A$18:$L$205, MATCH("Demand ID", 'E4 TB Allocation Details'!$A$18:$L$18, 0),FALSE), 'E2 Allocators'!$B$15:$W$361, MATCH('O5 Details by Class &amp; Accounts'!M$18, 'E2 Allocators'!$B$15:$W$15, 0),FALSE)*$F139)</f>
        <v>0</v>
      </c>
      <c r="N139" s="1412">
        <f ca="1">IF(ISERROR(VLOOKUP(VLOOKUP($A139, 'E4 TB Allocation Details'!$A$18:$L$205, MATCH("Demand ID", 'E4 TB Allocation Details'!$A$18:$L$18, 0),FALSE), 'E2 Allocators'!$B$15:$W$361, MATCH('O5 Details by Class &amp; Accounts'!N$18, 'E2 Allocators'!$B$15:$W$15, 0),FALSE)*$F139), 0, VLOOKUP(VLOOKUP($A139, 'E4 TB Allocation Details'!$A$18:$L$205, MATCH("Demand ID", 'E4 TB Allocation Details'!$A$18:$L$18, 0),FALSE), 'E2 Allocators'!$B$15:$W$361, MATCH('O5 Details by Class &amp; Accounts'!N$18, 'E2 Allocators'!$B$15:$W$15, 0),FALSE)*$F139)</f>
        <v>0</v>
      </c>
      <c r="O139" s="1412">
        <f ca="1">IF(ISERROR(VLOOKUP(VLOOKUP($A139, 'E4 TB Allocation Details'!$A$18:$L$205, MATCH("Demand ID", 'E4 TB Allocation Details'!$A$18:$L$18, 0),FALSE), 'E2 Allocators'!$B$15:$W$361, MATCH('O5 Details by Class &amp; Accounts'!O$18, 'E2 Allocators'!$B$15:$W$15, 0),FALSE)*$F139), 0, VLOOKUP(VLOOKUP($A139, 'E4 TB Allocation Details'!$A$18:$L$205, MATCH("Demand ID", 'E4 TB Allocation Details'!$A$18:$L$18, 0),FALSE), 'E2 Allocators'!$B$15:$W$361, MATCH('O5 Details by Class &amp; Accounts'!O$18, 'E2 Allocators'!$B$15:$W$15, 0),FALSE)*$F139)</f>
        <v>0</v>
      </c>
      <c r="P139" s="1412">
        <f ca="1">IF(ISERROR(VLOOKUP(VLOOKUP($A139, 'E4 TB Allocation Details'!$A$18:$L$205, MATCH("Demand ID", 'E4 TB Allocation Details'!$A$18:$L$18, 0),FALSE), 'E2 Allocators'!$B$15:$W$361, MATCH('O5 Details by Class &amp; Accounts'!P$18, 'E2 Allocators'!$B$15:$W$15, 0),FALSE)*$F139), 0, VLOOKUP(VLOOKUP($A139, 'E4 TB Allocation Details'!$A$18:$L$205, MATCH("Demand ID", 'E4 TB Allocation Details'!$A$18:$L$18, 0),FALSE), 'E2 Allocators'!$B$15:$W$361, MATCH('O5 Details by Class &amp; Accounts'!P$18, 'E2 Allocators'!$B$15:$W$15, 0),FALSE)*$F139)</f>
        <v>0</v>
      </c>
      <c r="Q139" s="1412">
        <f ca="1">IF(ISERROR(VLOOKUP(VLOOKUP($A139, 'E4 TB Allocation Details'!$A$18:$L$205, MATCH("Demand ID", 'E4 TB Allocation Details'!$A$18:$L$18, 0),FALSE), 'E2 Allocators'!$B$15:$W$361, MATCH('O5 Details by Class &amp; Accounts'!Q$18, 'E2 Allocators'!$B$15:$W$15, 0),FALSE)*$F139), 0, VLOOKUP(VLOOKUP($A139, 'E4 TB Allocation Details'!$A$18:$L$205, MATCH("Demand ID", 'E4 TB Allocation Details'!$A$18:$L$18, 0),FALSE), 'E2 Allocators'!$B$15:$W$361, MATCH('O5 Details by Class &amp; Accounts'!Q$18, 'E2 Allocators'!$B$15:$W$15, 0),FALSE)*$F139)</f>
        <v>0</v>
      </c>
      <c r="R139" s="1412">
        <f ca="1">IF(ISERROR(VLOOKUP(VLOOKUP($A139, 'E4 TB Allocation Details'!$A$18:$L$205, MATCH("Demand ID", 'E4 TB Allocation Details'!$A$18:$L$18, 0),FALSE), 'E2 Allocators'!$B$15:$W$361, MATCH('O5 Details by Class &amp; Accounts'!R$18, 'E2 Allocators'!$B$15:$W$15, 0),FALSE)*$F139), 0, VLOOKUP(VLOOKUP($A139, 'E4 TB Allocation Details'!$A$18:$L$205, MATCH("Demand ID", 'E4 TB Allocation Details'!$A$18:$L$18, 0),FALSE), 'E2 Allocators'!$B$15:$W$361, MATCH('O5 Details by Class &amp; Accounts'!R$18, 'E2 Allocators'!$B$15:$W$15, 0),FALSE)*$F139)</f>
        <v>0</v>
      </c>
      <c r="S139" s="1412">
        <f ca="1">IF(ISERROR(VLOOKUP(VLOOKUP($A139, 'E4 TB Allocation Details'!$A$18:$L$205, MATCH("Demand ID", 'E4 TB Allocation Details'!$A$18:$L$18, 0),FALSE), 'E2 Allocators'!$B$15:$W$361, MATCH('O5 Details by Class &amp; Accounts'!S$18, 'E2 Allocators'!$B$15:$W$15, 0),FALSE)*$F139), 0, VLOOKUP(VLOOKUP($A139, 'E4 TB Allocation Details'!$A$18:$L$205, MATCH("Demand ID", 'E4 TB Allocation Details'!$A$18:$L$18, 0),FALSE), 'E2 Allocators'!$B$15:$W$361, MATCH('O5 Details by Class &amp; Accounts'!S$18, 'E2 Allocators'!$B$15:$W$15, 0),FALSE)*$F139)</f>
        <v>0</v>
      </c>
      <c r="T139" s="1412">
        <f ca="1">IF(ISERROR(VLOOKUP(VLOOKUP($A139, 'E4 TB Allocation Details'!$A$18:$L$205, MATCH("Demand ID", 'E4 TB Allocation Details'!$A$18:$L$18, 0),FALSE), 'E2 Allocators'!$B$15:$W$361, MATCH('O5 Details by Class &amp; Accounts'!T$18, 'E2 Allocators'!$B$15:$W$15, 0),FALSE)*$F139), 0, VLOOKUP(VLOOKUP($A139, 'E4 TB Allocation Details'!$A$18:$L$205, MATCH("Demand ID", 'E4 TB Allocation Details'!$A$18:$L$18, 0),FALSE), 'E2 Allocators'!$B$15:$W$361, MATCH('O5 Details by Class &amp; Accounts'!T$18, 'E2 Allocators'!$B$15:$W$15, 0),FALSE)*$F139)</f>
        <v>0</v>
      </c>
      <c r="U139" s="1412">
        <f ca="1">IF(ISERROR(VLOOKUP(VLOOKUP($A139, 'E4 TB Allocation Details'!$A$18:$L$205, MATCH("Demand ID", 'E4 TB Allocation Details'!$A$18:$L$18, 0),FALSE), 'E2 Allocators'!$B$15:$W$361, MATCH('O5 Details by Class &amp; Accounts'!U$18, 'E2 Allocators'!$B$15:$W$15, 0),FALSE)*$F139), 0, VLOOKUP(VLOOKUP($A139, 'E4 TB Allocation Details'!$A$18:$L$205, MATCH("Demand ID", 'E4 TB Allocation Details'!$A$18:$L$18, 0),FALSE), 'E2 Allocators'!$B$15:$W$361, MATCH('O5 Details by Class &amp; Accounts'!U$18, 'E2 Allocators'!$B$15:$W$15, 0),FALSE)*$F139)</f>
        <v>0</v>
      </c>
      <c r="V139" s="1412">
        <f ca="1">IF(ISERROR(VLOOKUP(VLOOKUP($A139, 'E4 TB Allocation Details'!$A$18:$L$205, MATCH("Demand ID", 'E4 TB Allocation Details'!$A$18:$L$18, 0),FALSE), 'E2 Allocators'!$B$15:$W$361, MATCH('O5 Details by Class &amp; Accounts'!V$18, 'E2 Allocators'!$B$15:$W$15, 0),FALSE)*$F139), 0, VLOOKUP(VLOOKUP($A139, 'E4 TB Allocation Details'!$A$18:$L$205, MATCH("Demand ID", 'E4 TB Allocation Details'!$A$18:$L$18, 0),FALSE), 'E2 Allocators'!$B$15:$W$361, MATCH('O5 Details by Class &amp; Accounts'!V$18, 'E2 Allocators'!$B$15:$W$15, 0),FALSE)*$F139)</f>
        <v>0</v>
      </c>
      <c r="W139" s="1412">
        <f ca="1">IF(ISERROR(VLOOKUP(VLOOKUP($A139, 'E4 TB Allocation Details'!$A$18:$L$205, MATCH("Demand ID", 'E4 TB Allocation Details'!$A$18:$L$18, 0),FALSE), 'E2 Allocators'!$B$15:$W$361, MATCH('O5 Details by Class &amp; Accounts'!W$18, 'E2 Allocators'!$B$15:$W$15, 0),FALSE)*$F139), 0, VLOOKUP(VLOOKUP($A139, 'E4 TB Allocation Details'!$A$18:$L$205, MATCH("Demand ID", 'E4 TB Allocation Details'!$A$18:$L$18, 0),FALSE), 'E2 Allocators'!$B$15:$W$361, MATCH('O5 Details by Class &amp; Accounts'!W$18, 'E2 Allocators'!$B$15:$W$15, 0),FALSE)*$F139)</f>
        <v>0</v>
      </c>
      <c r="X139" s="1412">
        <f ca="1">IF(ISERROR(VLOOKUP(VLOOKUP($A139, 'E4 TB Allocation Details'!$A$18:$L$205, MATCH("Demand ID", 'E4 TB Allocation Details'!$A$18:$L$18, 0),FALSE), 'E2 Allocators'!$B$15:$W$361, MATCH('O5 Details by Class &amp; Accounts'!X$18, 'E2 Allocators'!$B$15:$W$15, 0),FALSE)*$F139), 0, VLOOKUP(VLOOKUP($A139, 'E4 TB Allocation Details'!$A$18:$L$205, MATCH("Demand ID", 'E4 TB Allocation Details'!$A$18:$L$18, 0),FALSE), 'E2 Allocators'!$B$15:$W$361, MATCH('O5 Details by Class &amp; Accounts'!X$18, 'E2 Allocators'!$B$15:$W$15, 0),FALSE)*$F139)</f>
        <v>0</v>
      </c>
      <c r="Y139" s="1412">
        <f ca="1">IF(ISERROR(VLOOKUP(VLOOKUP($A139, 'E4 TB Allocation Details'!$A$18:$L$205, MATCH("Demand ID", 'E4 TB Allocation Details'!$A$18:$L$18, 0),FALSE), 'E2 Allocators'!$B$15:$W$361, MATCH('O5 Details by Class &amp; Accounts'!Y$18, 'E2 Allocators'!$B$15:$W$15, 0),FALSE)*$F139), 0, VLOOKUP(VLOOKUP($A139, 'E4 TB Allocation Details'!$A$18:$L$205, MATCH("Demand ID", 'E4 TB Allocation Details'!$A$18:$L$18, 0),FALSE), 'E2 Allocators'!$B$15:$W$361, MATCH('O5 Details by Class &amp; Accounts'!Y$18, 'E2 Allocators'!$B$15:$W$15, 0),FALSE)*$F139)</f>
        <v>0</v>
      </c>
      <c r="Z139" s="1412">
        <f ca="1">IF(ISERROR(VLOOKUP(VLOOKUP($A139, 'E4 TB Allocation Details'!$A$18:$L$205, MATCH("Demand ID", 'E4 TB Allocation Details'!$A$18:$L$18, 0),FALSE), 'E2 Allocators'!$B$15:$W$361, MATCH('O5 Details by Class &amp; Accounts'!Z$18, 'E2 Allocators'!$B$15:$W$15, 0),FALSE)*$F139), 0, VLOOKUP(VLOOKUP($A139, 'E4 TB Allocation Details'!$A$18:$L$205, MATCH("Demand ID", 'E4 TB Allocation Details'!$A$18:$L$18, 0),FALSE), 'E2 Allocators'!$B$15:$W$361, MATCH('O5 Details by Class &amp; Accounts'!Z$18, 'E2 Allocators'!$B$15:$W$15, 0),FALSE)*$F139)</f>
        <v>0</v>
      </c>
      <c r="AA139" s="1412">
        <f ca="1">IF(ISERROR(VLOOKUP(VLOOKUP($A139, 'E4 TB Allocation Details'!$A$18:$L$205, MATCH("Demand ID", 'E4 TB Allocation Details'!$A$18:$L$18, 0),FALSE), 'E2 Allocators'!$B$15:$W$361, MATCH('O5 Details by Class &amp; Accounts'!AA$18, 'E2 Allocators'!$B$15:$W$15, 0),FALSE)*$F139), 0, VLOOKUP(VLOOKUP($A139, 'E4 TB Allocation Details'!$A$18:$L$205, MATCH("Demand ID", 'E4 TB Allocation Details'!$A$18:$L$18, 0),FALSE), 'E2 Allocators'!$B$15:$W$361, MATCH('O5 Details by Class &amp; Accounts'!AA$18, 'E2 Allocators'!$B$15:$W$15, 0),FALSE)*$F139)</f>
        <v>0</v>
      </c>
      <c r="AB139" s="1412">
        <f ca="1">IF(ISERROR(VLOOKUP(VLOOKUP($A139, 'E4 TB Allocation Details'!$A$18:$L$205, MATCH("Demand ID", 'E4 TB Allocation Details'!$A$18:$L$18, 0),FALSE), 'E2 Allocators'!$B$15:$W$361, MATCH('O5 Details by Class &amp; Accounts'!AB$18, 'E2 Allocators'!$B$15:$W$15, 0),FALSE)*$F139), 0, VLOOKUP(VLOOKUP($A139, 'E4 TB Allocation Details'!$A$18:$L$205, MATCH("Demand ID", 'E4 TB Allocation Details'!$A$18:$L$18, 0),FALSE), 'E2 Allocators'!$B$15:$W$361, MATCH('O5 Details by Class &amp; Accounts'!AB$18, 'E2 Allocators'!$B$15:$W$15, 0),FALSE)*$F139)</f>
        <v>0</v>
      </c>
      <c r="AC139" s="1412">
        <f t="shared" si="32"/>
        <v>0</v>
      </c>
      <c r="AD139" s="1412">
        <f ca="1">IF(ISERROR(VLOOKUP(VLOOKUP($A139, 'E4 TB Allocation Details'!$A$18:$L$205, MATCH("Customer ID", 'E4 TB Allocation Details'!$A$18:$L$18, 0),FALSE), 'E2 Allocators'!$B$15:$W$361, MATCH('O5 Details by Class &amp; Accounts'!AD$18, 'E2 Allocators'!$B$15:$W$15, 0),FALSE)*$G139), 0, VLOOKUP(VLOOKUP($A139, 'E4 TB Allocation Details'!$A$18:$L$205, MATCH("Customer ID", 'E4 TB Allocation Details'!$A$18:$L$18, 0),FALSE), 'E2 Allocators'!$B$15:$W$361, MATCH('O5 Details by Class &amp; Accounts'!AD$18, 'E2 Allocators'!$B$15:$W$15, 0),FALSE)*$G139)</f>
        <v>1356.3573678891994</v>
      </c>
      <c r="AE139" s="1412">
        <f ca="1">IF(ISERROR(VLOOKUP(VLOOKUP($A139, 'E4 TB Allocation Details'!$A$18:$L$205, MATCH("Customer ID", 'E4 TB Allocation Details'!$A$18:$L$18, 0),FALSE), 'E2 Allocators'!$B$15:$W$361, MATCH('O5 Details by Class &amp; Accounts'!AE$18, 'E2 Allocators'!$B$15:$W$15, 0),FALSE)*$G139), 0, VLOOKUP(VLOOKUP($A139, 'E4 TB Allocation Details'!$A$18:$L$205, MATCH("Customer ID", 'E4 TB Allocation Details'!$A$18:$L$18, 0),FALSE), 'E2 Allocators'!$B$15:$W$361, MATCH('O5 Details by Class &amp; Accounts'!AE$18, 'E2 Allocators'!$B$15:$W$15, 0),FALSE)*$G139)</f>
        <v>161.08898531771979</v>
      </c>
      <c r="AF139" s="1412">
        <f ca="1">IF(ISERROR(VLOOKUP(VLOOKUP($A139, 'E4 TB Allocation Details'!$A$18:$L$205, MATCH("Customer ID", 'E4 TB Allocation Details'!$A$18:$L$18, 0),FALSE), 'E2 Allocators'!$B$15:$W$361, MATCH('O5 Details by Class &amp; Accounts'!AF$18, 'E2 Allocators'!$B$15:$W$15, 0),FALSE)*$G139), 0, VLOOKUP(VLOOKUP($A139, 'E4 TB Allocation Details'!$A$18:$L$205, MATCH("Customer ID", 'E4 TB Allocation Details'!$A$18:$L$18, 0),FALSE), 'E2 Allocators'!$B$15:$W$361, MATCH('O5 Details by Class &amp; Accounts'!AF$18, 'E2 Allocators'!$B$15:$W$15, 0),FALSE)*$G139)</f>
        <v>18.664923022053141</v>
      </c>
      <c r="AG139" s="1412">
        <f ca="1">IF(ISERROR(VLOOKUP(VLOOKUP($A139, 'E4 TB Allocation Details'!$A$18:$L$205, MATCH("Customer ID", 'E4 TB Allocation Details'!$A$18:$L$18, 0),FALSE), 'E2 Allocators'!$B$15:$W$361, MATCH('O5 Details by Class &amp; Accounts'!AG$18, 'E2 Allocators'!$B$15:$W$15, 0),FALSE)*$G139), 0, VLOOKUP(VLOOKUP($A139, 'E4 TB Allocation Details'!$A$18:$L$205, MATCH("Customer ID", 'E4 TB Allocation Details'!$A$18:$L$18, 0),FALSE), 'E2 Allocators'!$B$15:$W$361, MATCH('O5 Details by Class &amp; Accounts'!AG$18, 'E2 Allocators'!$B$15:$W$15, 0),FALSE)*$G139)</f>
        <v>0</v>
      </c>
      <c r="AH139" s="1412">
        <f ca="1">IF(ISERROR(VLOOKUP(VLOOKUP($A139, 'E4 TB Allocation Details'!$A$18:$L$205, MATCH("Customer ID", 'E4 TB Allocation Details'!$A$18:$L$18, 0),FALSE), 'E2 Allocators'!$B$15:$W$361, MATCH('O5 Details by Class &amp; Accounts'!AH$18, 'E2 Allocators'!$B$15:$W$15, 0),FALSE)*$G139), 0, VLOOKUP(VLOOKUP($A139, 'E4 TB Allocation Details'!$A$18:$L$205, MATCH("Customer ID", 'E4 TB Allocation Details'!$A$18:$L$18, 0),FALSE), 'E2 Allocators'!$B$15:$W$361, MATCH('O5 Details by Class &amp; Accounts'!AH$18, 'E2 Allocators'!$B$15:$W$15, 0),FALSE)*$G139)</f>
        <v>0</v>
      </c>
      <c r="AI139" s="1412">
        <f ca="1">IF(ISERROR(VLOOKUP(VLOOKUP($A139, 'E4 TB Allocation Details'!$A$18:$L$205, MATCH("Customer ID", 'E4 TB Allocation Details'!$A$18:$L$18, 0),FALSE), 'E2 Allocators'!$B$15:$W$361, MATCH('O5 Details by Class &amp; Accounts'!AI$18, 'E2 Allocators'!$B$15:$W$15, 0),FALSE)*$G139), 0, VLOOKUP(VLOOKUP($A139, 'E4 TB Allocation Details'!$A$18:$L$205, MATCH("Customer ID", 'E4 TB Allocation Details'!$A$18:$L$18, 0),FALSE), 'E2 Allocators'!$B$15:$W$361, MATCH('O5 Details by Class &amp; Accounts'!AI$18, 'E2 Allocators'!$B$15:$W$15, 0),FALSE)*$G139)</f>
        <v>0</v>
      </c>
      <c r="AJ139" s="1412">
        <f ca="1">IF(ISERROR(VLOOKUP(VLOOKUP($A139, 'E4 TB Allocation Details'!$A$18:$L$205, MATCH("Customer ID", 'E4 TB Allocation Details'!$A$18:$L$18, 0),FALSE), 'E2 Allocators'!$B$15:$W$361, MATCH('O5 Details by Class &amp; Accounts'!AJ$18, 'E2 Allocators'!$B$15:$W$15, 0),FALSE)*$G139), 0, VLOOKUP(VLOOKUP($A139, 'E4 TB Allocation Details'!$A$18:$L$205, MATCH("Customer ID", 'E4 TB Allocation Details'!$A$18:$L$18, 0),FALSE), 'E2 Allocators'!$B$15:$W$361, MATCH('O5 Details by Class &amp; Accounts'!AJ$18, 'E2 Allocators'!$B$15:$W$15, 0),FALSE)*$G139)</f>
        <v>422.75456220650301</v>
      </c>
      <c r="AK139" s="1412">
        <f ca="1">IF(ISERROR(VLOOKUP(VLOOKUP($A139, 'E4 TB Allocation Details'!$A$18:$L$205, MATCH("Customer ID", 'E4 TB Allocation Details'!$A$18:$L$18, 0),FALSE), 'E2 Allocators'!$B$15:$W$361, MATCH('O5 Details by Class &amp; Accounts'!AK$18, 'E2 Allocators'!$B$15:$W$15, 0),FALSE)*$G139), 0, VLOOKUP(VLOOKUP($A139, 'E4 TB Allocation Details'!$A$18:$L$205, MATCH("Customer ID", 'E4 TB Allocation Details'!$A$18:$L$18, 0),FALSE), 'E2 Allocators'!$B$15:$W$361, MATCH('O5 Details by Class &amp; Accounts'!AK$18, 'E2 Allocators'!$B$15:$W$15, 0),FALSE)*$G139)</f>
        <v>23.182547702550082</v>
      </c>
      <c r="AL139" s="1412">
        <f ca="1">IF(ISERROR(VLOOKUP(VLOOKUP($A139, 'E4 TB Allocation Details'!$A$18:$L$205, MATCH("Customer ID", 'E4 TB Allocation Details'!$A$18:$L$18, 0),FALSE), 'E2 Allocators'!$B$15:$W$361, MATCH('O5 Details by Class &amp; Accounts'!AL$18, 'E2 Allocators'!$B$15:$W$15, 0),FALSE)*$G139), 0, VLOOKUP(VLOOKUP($A139, 'E4 TB Allocation Details'!$A$18:$L$205, MATCH("Customer ID", 'E4 TB Allocation Details'!$A$18:$L$18, 0),FALSE), 'E2 Allocators'!$B$15:$W$361, MATCH('O5 Details by Class &amp; Accounts'!AL$18, 'E2 Allocators'!$B$15:$W$15, 0),FALSE)*$G139)</f>
        <v>17.951613861974678</v>
      </c>
      <c r="AM139" s="1412">
        <f ca="1">IF(ISERROR(VLOOKUP(VLOOKUP($A139, 'E4 TB Allocation Details'!$A$18:$L$205, MATCH("Customer ID", 'E4 TB Allocation Details'!$A$18:$L$18, 0),FALSE), 'E2 Allocators'!$B$15:$W$361, MATCH('O5 Details by Class &amp; Accounts'!AM$18, 'E2 Allocators'!$B$15:$W$15, 0),FALSE)*$G139), 0, VLOOKUP(VLOOKUP($A139, 'E4 TB Allocation Details'!$A$18:$L$205, MATCH("Customer ID", 'E4 TB Allocation Details'!$A$18:$L$18, 0),FALSE), 'E2 Allocators'!$B$15:$W$361, MATCH('O5 Details by Class &amp; Accounts'!AM$18, 'E2 Allocators'!$B$15:$W$15, 0),FALSE)*$G139)</f>
        <v>0</v>
      </c>
      <c r="AN139" s="1412">
        <f ca="1">IF(ISERROR(VLOOKUP(VLOOKUP($A139, 'E4 TB Allocation Details'!$A$18:$L$205, MATCH("Customer ID", 'E4 TB Allocation Details'!$A$18:$L$18, 0),FALSE), 'E2 Allocators'!$B$15:$W$361, MATCH('O5 Details by Class &amp; Accounts'!AN$18, 'E2 Allocators'!$B$15:$W$15, 0),FALSE)*$G139), 0, VLOOKUP(VLOOKUP($A139, 'E4 TB Allocation Details'!$A$18:$L$205, MATCH("Customer ID", 'E4 TB Allocation Details'!$A$18:$L$18, 0),FALSE), 'E2 Allocators'!$B$15:$W$361, MATCH('O5 Details by Class &amp; Accounts'!AN$18, 'E2 Allocators'!$B$15:$W$15, 0),FALSE)*$G139)</f>
        <v>0</v>
      </c>
      <c r="AO139" s="1412">
        <f ca="1">IF(ISERROR(VLOOKUP(VLOOKUP($A139, 'E4 TB Allocation Details'!$A$18:$L$205, MATCH("Customer ID", 'E4 TB Allocation Details'!$A$18:$L$18, 0),FALSE), 'E2 Allocators'!$B$15:$W$361, MATCH('O5 Details by Class &amp; Accounts'!AO$18, 'E2 Allocators'!$B$15:$W$15, 0),FALSE)*$G139), 0, VLOOKUP(VLOOKUP($A139, 'E4 TB Allocation Details'!$A$18:$L$205, MATCH("Customer ID", 'E4 TB Allocation Details'!$A$18:$L$18, 0),FALSE), 'E2 Allocators'!$B$15:$W$361, MATCH('O5 Details by Class &amp; Accounts'!AO$18, 'E2 Allocators'!$B$15:$W$15, 0),FALSE)*$G139)</f>
        <v>0</v>
      </c>
      <c r="AP139" s="1412">
        <f ca="1">IF(ISERROR(VLOOKUP(VLOOKUP($A139, 'E4 TB Allocation Details'!$A$18:$L$205, MATCH("Customer ID", 'E4 TB Allocation Details'!$A$18:$L$18, 0),FALSE), 'E2 Allocators'!$B$15:$W$361, MATCH('O5 Details by Class &amp; Accounts'!AP$18, 'E2 Allocators'!$B$15:$W$15, 0),FALSE)*$G139), 0, VLOOKUP(VLOOKUP($A139, 'E4 TB Allocation Details'!$A$18:$L$205, MATCH("Customer ID", 'E4 TB Allocation Details'!$A$18:$L$18, 0),FALSE), 'E2 Allocators'!$B$15:$W$361, MATCH('O5 Details by Class &amp; Accounts'!AP$18, 'E2 Allocators'!$B$15:$W$15, 0),FALSE)*$G139)</f>
        <v>0</v>
      </c>
      <c r="AQ139" s="1412">
        <f ca="1">IF(ISERROR(VLOOKUP(VLOOKUP($A139, 'E4 TB Allocation Details'!$A$18:$L$205, MATCH("Customer ID", 'E4 TB Allocation Details'!$A$18:$L$18, 0),FALSE), 'E2 Allocators'!$B$15:$W$361, MATCH('O5 Details by Class &amp; Accounts'!AQ$18, 'E2 Allocators'!$B$15:$W$15, 0),FALSE)*$G139), 0, VLOOKUP(VLOOKUP($A139, 'E4 TB Allocation Details'!$A$18:$L$205, MATCH("Customer ID", 'E4 TB Allocation Details'!$A$18:$L$18, 0),FALSE), 'E2 Allocators'!$B$15:$W$361, MATCH('O5 Details by Class &amp; Accounts'!AQ$18, 'E2 Allocators'!$B$15:$W$15, 0),FALSE)*$G139)</f>
        <v>0</v>
      </c>
      <c r="AR139" s="1412">
        <f ca="1">IF(ISERROR(VLOOKUP(VLOOKUP($A139, 'E4 TB Allocation Details'!$A$18:$L$205, MATCH("Customer ID", 'E4 TB Allocation Details'!$A$18:$L$18, 0),FALSE), 'E2 Allocators'!$B$15:$W$361, MATCH('O5 Details by Class &amp; Accounts'!AR$18, 'E2 Allocators'!$B$15:$W$15, 0),FALSE)*$G139), 0, VLOOKUP(VLOOKUP($A139, 'E4 TB Allocation Details'!$A$18:$L$205, MATCH("Customer ID", 'E4 TB Allocation Details'!$A$18:$L$18, 0),FALSE), 'E2 Allocators'!$B$15:$W$361, MATCH('O5 Details by Class &amp; Accounts'!AR$18, 'E2 Allocators'!$B$15:$W$15, 0),FALSE)*$G139)</f>
        <v>0</v>
      </c>
      <c r="AS139" s="1412">
        <f ca="1">IF(ISERROR(VLOOKUP(VLOOKUP($A139, 'E4 TB Allocation Details'!$A$18:$L$205, MATCH("Customer ID", 'E4 TB Allocation Details'!$A$18:$L$18, 0),FALSE), 'E2 Allocators'!$B$15:$W$361, MATCH('O5 Details by Class &amp; Accounts'!AS$18, 'E2 Allocators'!$B$15:$W$15, 0),FALSE)*$G139), 0, VLOOKUP(VLOOKUP($A139, 'E4 TB Allocation Details'!$A$18:$L$205, MATCH("Customer ID", 'E4 TB Allocation Details'!$A$18:$L$18, 0),FALSE), 'E2 Allocators'!$B$15:$W$361, MATCH('O5 Details by Class &amp; Accounts'!AS$18, 'E2 Allocators'!$B$15:$W$15, 0),FALSE)*$G139)</f>
        <v>0</v>
      </c>
      <c r="AT139" s="1412">
        <f ca="1">IF(ISERROR(VLOOKUP(VLOOKUP($A139, 'E4 TB Allocation Details'!$A$18:$L$205, MATCH("Customer ID", 'E4 TB Allocation Details'!$A$18:$L$18, 0),FALSE), 'E2 Allocators'!$B$15:$W$361, MATCH('O5 Details by Class &amp; Accounts'!AT$18, 'E2 Allocators'!$B$15:$W$15, 0),FALSE)*$G139), 0, VLOOKUP(VLOOKUP($A139, 'E4 TB Allocation Details'!$A$18:$L$205, MATCH("Customer ID", 'E4 TB Allocation Details'!$A$18:$L$18, 0),FALSE), 'E2 Allocators'!$B$15:$W$361, MATCH('O5 Details by Class &amp; Accounts'!AT$18, 'E2 Allocators'!$B$15:$W$15, 0),FALSE)*$G139)</f>
        <v>0</v>
      </c>
      <c r="AU139" s="1412">
        <f ca="1">IF(ISERROR(VLOOKUP(VLOOKUP($A139, 'E4 TB Allocation Details'!$A$18:$L$205, MATCH("Customer ID", 'E4 TB Allocation Details'!$A$18:$L$18, 0),FALSE), 'E2 Allocators'!$B$15:$W$361, MATCH('O5 Details by Class &amp; Accounts'!AU$18, 'E2 Allocators'!$B$15:$W$15, 0),FALSE)*$G139), 0, VLOOKUP(VLOOKUP($A139, 'E4 TB Allocation Details'!$A$18:$L$205, MATCH("Customer ID", 'E4 TB Allocation Details'!$A$18:$L$18, 0),FALSE), 'E2 Allocators'!$B$15:$W$361, MATCH('O5 Details by Class &amp; Accounts'!AU$18, 'E2 Allocators'!$B$15:$W$15, 0),FALSE)*$G139)</f>
        <v>0</v>
      </c>
      <c r="AV139" s="1412">
        <f ca="1">IF(ISERROR(VLOOKUP(VLOOKUP($A139, 'E4 TB Allocation Details'!$A$18:$L$205, MATCH("Customer ID", 'E4 TB Allocation Details'!$A$18:$L$18, 0),FALSE), 'E2 Allocators'!$B$15:$W$361, MATCH('O5 Details by Class &amp; Accounts'!AV$18, 'E2 Allocators'!$B$15:$W$15, 0),FALSE)*$G139), 0, VLOOKUP(VLOOKUP($A139, 'E4 TB Allocation Details'!$A$18:$L$205, MATCH("Customer ID", 'E4 TB Allocation Details'!$A$18:$L$18, 0),FALSE), 'E2 Allocators'!$B$15:$W$361, MATCH('O5 Details by Class &amp; Accounts'!AV$18, 'E2 Allocators'!$B$15:$W$15, 0),FALSE)*$G139)</f>
        <v>0</v>
      </c>
      <c r="AW139" s="1412">
        <f ca="1">IF(ISERROR(VLOOKUP(VLOOKUP($A139, 'E4 TB Allocation Details'!$A$18:$L$205, MATCH("Customer ID", 'E4 TB Allocation Details'!$A$18:$L$18, 0),FALSE), 'E2 Allocators'!$B$15:$W$361, MATCH('O5 Details by Class &amp; Accounts'!AW$18, 'E2 Allocators'!$B$15:$W$15, 0),FALSE)*$G139), 0, VLOOKUP(VLOOKUP($A139, 'E4 TB Allocation Details'!$A$18:$L$205, MATCH("Customer ID", 'E4 TB Allocation Details'!$A$18:$L$18, 0),FALSE), 'E2 Allocators'!$B$15:$W$361, MATCH('O5 Details by Class &amp; Accounts'!AW$18, 'E2 Allocators'!$B$15:$W$15, 0),FALSE)*$G139)</f>
        <v>0</v>
      </c>
      <c r="AX139" s="1412">
        <f t="shared" si="33"/>
        <v>2000</v>
      </c>
      <c r="AY139" s="1412">
        <f ca="1">IF(ISERROR(VLOOKUP(VLOOKUP($A139, 'E4 TB Allocation Details'!$A$18:$L$205, MATCH("Misc ID", 'E4 TB Allocation Details'!$A$18:$L$18, 0),FALSE), 'E2 Allocators'!$B$15:$W$361, MATCH('O5 Details by Class &amp; Accounts'!AY$18, 'E2 Allocators'!$B$15:$W$15, 0),FALSE)*$E139), 0, VLOOKUP(VLOOKUP($A139, 'E4 TB Allocation Details'!$A$18:$L$205, MATCH("Misc ID", 'E4 TB Allocation Details'!$A$18:$L$18, 0),FALSE), 'E2 Allocators'!$B$15:$W$361, MATCH('O5 Details by Class &amp; Accounts'!AY$18, 'E2 Allocators'!$B$15:$W$15, 0),FALSE)*$E139)</f>
        <v>0</v>
      </c>
      <c r="AZ139" s="1412">
        <f ca="1">IF(ISERROR(VLOOKUP(VLOOKUP($A139, 'E4 TB Allocation Details'!$A$18:$L$205, MATCH("Misc ID", 'E4 TB Allocation Details'!$A$18:$L$18, 0),FALSE), 'E2 Allocators'!$B$15:$W$361, MATCH('O5 Details by Class &amp; Accounts'!AZ$18, 'E2 Allocators'!$B$15:$W$15, 0),FALSE)*$E139), 0, VLOOKUP(VLOOKUP($A139, 'E4 TB Allocation Details'!$A$18:$L$205, MATCH("Misc ID", 'E4 TB Allocation Details'!$A$18:$L$18, 0),FALSE), 'E2 Allocators'!$B$15:$W$361, MATCH('O5 Details by Class &amp; Accounts'!AZ$18, 'E2 Allocators'!$B$15:$W$15, 0),FALSE)*$E139)</f>
        <v>0</v>
      </c>
      <c r="BA139" s="1412">
        <f ca="1">IF(ISERROR(VLOOKUP(VLOOKUP($A139, 'E4 TB Allocation Details'!$A$18:$L$205, MATCH("Misc ID", 'E4 TB Allocation Details'!$A$18:$L$18, 0),FALSE), 'E2 Allocators'!$B$15:$W$361, MATCH('O5 Details by Class &amp; Accounts'!BA$18, 'E2 Allocators'!$B$15:$W$15, 0),FALSE)*$E139), 0, VLOOKUP(VLOOKUP($A139, 'E4 TB Allocation Details'!$A$18:$L$205, MATCH("Misc ID", 'E4 TB Allocation Details'!$A$18:$L$18, 0),FALSE), 'E2 Allocators'!$B$15:$W$361, MATCH('O5 Details by Class &amp; Accounts'!BA$18, 'E2 Allocators'!$B$15:$W$15, 0),FALSE)*$E139)</f>
        <v>0</v>
      </c>
      <c r="BB139" s="1412">
        <f ca="1">IF(ISERROR(VLOOKUP(VLOOKUP($A139, 'E4 TB Allocation Details'!$A$18:$L$205, MATCH("Misc ID", 'E4 TB Allocation Details'!$A$18:$L$18, 0),FALSE), 'E2 Allocators'!$B$15:$W$361, MATCH('O5 Details by Class &amp; Accounts'!BB$18, 'E2 Allocators'!$B$15:$W$15, 0),FALSE)*$E139), 0, VLOOKUP(VLOOKUP($A139, 'E4 TB Allocation Details'!$A$18:$L$205, MATCH("Misc ID", 'E4 TB Allocation Details'!$A$18:$L$18, 0),FALSE), 'E2 Allocators'!$B$15:$W$361, MATCH('O5 Details by Class &amp; Accounts'!BB$18, 'E2 Allocators'!$B$15:$W$15, 0),FALSE)*$E139)</f>
        <v>0</v>
      </c>
      <c r="BC139" s="1412">
        <f ca="1">IF(ISERROR(VLOOKUP(VLOOKUP($A139, 'E4 TB Allocation Details'!$A$18:$L$205, MATCH("Misc ID", 'E4 TB Allocation Details'!$A$18:$L$18, 0),FALSE), 'E2 Allocators'!$B$15:$W$361, MATCH('O5 Details by Class &amp; Accounts'!BC$18, 'E2 Allocators'!$B$15:$W$15, 0),FALSE)*$E139), 0, VLOOKUP(VLOOKUP($A139, 'E4 TB Allocation Details'!$A$18:$L$205, MATCH("Misc ID", 'E4 TB Allocation Details'!$A$18:$L$18, 0),FALSE), 'E2 Allocators'!$B$15:$W$361, MATCH('O5 Details by Class &amp; Accounts'!BC$18, 'E2 Allocators'!$B$15:$W$15, 0),FALSE)*$E139)</f>
        <v>0</v>
      </c>
      <c r="BD139" s="1412">
        <f ca="1">IF(ISERROR(VLOOKUP(VLOOKUP($A139, 'E4 TB Allocation Details'!$A$18:$L$205, MATCH("Misc ID", 'E4 TB Allocation Details'!$A$18:$L$18, 0),FALSE), 'E2 Allocators'!$B$15:$W$361, MATCH('O5 Details by Class &amp; Accounts'!BD$18, 'E2 Allocators'!$B$15:$W$15, 0),FALSE)*$E139), 0, VLOOKUP(VLOOKUP($A139, 'E4 TB Allocation Details'!$A$18:$L$205, MATCH("Misc ID", 'E4 TB Allocation Details'!$A$18:$L$18, 0),FALSE), 'E2 Allocators'!$B$15:$W$361, MATCH('O5 Details by Class &amp; Accounts'!BD$18, 'E2 Allocators'!$B$15:$W$15, 0),FALSE)*$E139)</f>
        <v>0</v>
      </c>
      <c r="BE139" s="1412">
        <f ca="1">IF(ISERROR(VLOOKUP(VLOOKUP($A139, 'E4 TB Allocation Details'!$A$18:$L$205, MATCH("Misc ID", 'E4 TB Allocation Details'!$A$18:$L$18, 0),FALSE), 'E2 Allocators'!$B$15:$W$361, MATCH('O5 Details by Class &amp; Accounts'!BE$18, 'E2 Allocators'!$B$15:$W$15, 0),FALSE)*$E139), 0, VLOOKUP(VLOOKUP($A139, 'E4 TB Allocation Details'!$A$18:$L$205, MATCH("Misc ID", 'E4 TB Allocation Details'!$A$18:$L$18, 0),FALSE), 'E2 Allocators'!$B$15:$W$361, MATCH('O5 Details by Class &amp; Accounts'!BE$18, 'E2 Allocators'!$B$15:$W$15, 0),FALSE)*$E139)</f>
        <v>0</v>
      </c>
      <c r="BF139" s="1412">
        <f ca="1">IF(ISERROR(VLOOKUP(VLOOKUP($A139, 'E4 TB Allocation Details'!$A$18:$L$205, MATCH("Misc ID", 'E4 TB Allocation Details'!$A$18:$L$18, 0),FALSE), 'E2 Allocators'!$B$15:$W$361, MATCH('O5 Details by Class &amp; Accounts'!BF$18, 'E2 Allocators'!$B$15:$W$15, 0),FALSE)*$E139), 0, VLOOKUP(VLOOKUP($A139, 'E4 TB Allocation Details'!$A$18:$L$205, MATCH("Misc ID", 'E4 TB Allocation Details'!$A$18:$L$18, 0),FALSE), 'E2 Allocators'!$B$15:$W$361, MATCH('O5 Details by Class &amp; Accounts'!BF$18, 'E2 Allocators'!$B$15:$W$15, 0),FALSE)*$E139)</f>
        <v>0</v>
      </c>
      <c r="BG139" s="1412">
        <f ca="1">IF(ISERROR(VLOOKUP(VLOOKUP($A139, 'E4 TB Allocation Details'!$A$18:$L$205, MATCH("Misc ID", 'E4 TB Allocation Details'!$A$18:$L$18, 0),FALSE), 'E2 Allocators'!$B$15:$W$361, MATCH('O5 Details by Class &amp; Accounts'!BG$18, 'E2 Allocators'!$B$15:$W$15, 0),FALSE)*$E139), 0, VLOOKUP(VLOOKUP($A139, 'E4 TB Allocation Details'!$A$18:$L$205, MATCH("Misc ID", 'E4 TB Allocation Details'!$A$18:$L$18, 0),FALSE), 'E2 Allocators'!$B$15:$W$361, MATCH('O5 Details by Class &amp; Accounts'!BG$18, 'E2 Allocators'!$B$15:$W$15, 0),FALSE)*$E139)</f>
        <v>0</v>
      </c>
      <c r="BH139" s="1412">
        <f ca="1">IF(ISERROR(VLOOKUP(VLOOKUP($A139, 'E4 TB Allocation Details'!$A$18:$L$205, MATCH("Misc ID", 'E4 TB Allocation Details'!$A$18:$L$18, 0),FALSE), 'E2 Allocators'!$B$15:$W$361, MATCH('O5 Details by Class &amp; Accounts'!BH$18, 'E2 Allocators'!$B$15:$W$15, 0),FALSE)*$E139), 0, VLOOKUP(VLOOKUP($A139, 'E4 TB Allocation Details'!$A$18:$L$205, MATCH("Misc ID", 'E4 TB Allocation Details'!$A$18:$L$18, 0),FALSE), 'E2 Allocators'!$B$15:$W$361, MATCH('O5 Details by Class &amp; Accounts'!BH$18, 'E2 Allocators'!$B$15:$W$15, 0),FALSE)*$E139)</f>
        <v>0</v>
      </c>
      <c r="BI139" s="1412">
        <f ca="1">IF(ISERROR(VLOOKUP(VLOOKUP($A139, 'E4 TB Allocation Details'!$A$18:$L$205, MATCH("Misc ID", 'E4 TB Allocation Details'!$A$18:$L$18, 0),FALSE), 'E2 Allocators'!$B$15:$W$361, MATCH('O5 Details by Class &amp; Accounts'!BI$18, 'E2 Allocators'!$B$15:$W$15, 0),FALSE)*$E139), 0, VLOOKUP(VLOOKUP($A139, 'E4 TB Allocation Details'!$A$18:$L$205, MATCH("Misc ID", 'E4 TB Allocation Details'!$A$18:$L$18, 0),FALSE), 'E2 Allocators'!$B$15:$W$361, MATCH('O5 Details by Class &amp; Accounts'!BI$18, 'E2 Allocators'!$B$15:$W$15, 0),FALSE)*$E139)</f>
        <v>0</v>
      </c>
      <c r="BJ139" s="1412">
        <f ca="1">IF(ISERROR(VLOOKUP(VLOOKUP($A139, 'E4 TB Allocation Details'!$A$18:$L$205, MATCH("Misc ID", 'E4 TB Allocation Details'!$A$18:$L$18, 0),FALSE), 'E2 Allocators'!$B$15:$W$361, MATCH('O5 Details by Class &amp; Accounts'!BJ$18, 'E2 Allocators'!$B$15:$W$15, 0),FALSE)*$E139), 0, VLOOKUP(VLOOKUP($A139, 'E4 TB Allocation Details'!$A$18:$L$205, MATCH("Misc ID", 'E4 TB Allocation Details'!$A$18:$L$18, 0),FALSE), 'E2 Allocators'!$B$15:$W$361, MATCH('O5 Details by Class &amp; Accounts'!BJ$18, 'E2 Allocators'!$B$15:$W$15, 0),FALSE)*$E139)</f>
        <v>0</v>
      </c>
      <c r="BK139" s="1412">
        <f ca="1">IF(ISERROR(VLOOKUP(VLOOKUP($A139, 'E4 TB Allocation Details'!$A$18:$L$205, MATCH("Misc ID", 'E4 TB Allocation Details'!$A$18:$L$18, 0),FALSE), 'E2 Allocators'!$B$15:$W$361, MATCH('O5 Details by Class &amp; Accounts'!BK$18, 'E2 Allocators'!$B$15:$W$15, 0),FALSE)*$E139), 0, VLOOKUP(VLOOKUP($A139, 'E4 TB Allocation Details'!$A$18:$L$205, MATCH("Misc ID", 'E4 TB Allocation Details'!$A$18:$L$18, 0),FALSE), 'E2 Allocators'!$B$15:$W$361, MATCH('O5 Details by Class &amp; Accounts'!BK$18, 'E2 Allocators'!$B$15:$W$15, 0),FALSE)*$E139)</f>
        <v>0</v>
      </c>
      <c r="BL139" s="1412">
        <f ca="1">IF(ISERROR(VLOOKUP(VLOOKUP($A139, 'E4 TB Allocation Details'!$A$18:$L$205, MATCH("Misc ID", 'E4 TB Allocation Details'!$A$18:$L$18, 0),FALSE), 'E2 Allocators'!$B$15:$W$361, MATCH('O5 Details by Class &amp; Accounts'!BL$18, 'E2 Allocators'!$B$15:$W$15, 0),FALSE)*$E139), 0, VLOOKUP(VLOOKUP($A139, 'E4 TB Allocation Details'!$A$18:$L$205, MATCH("Misc ID", 'E4 TB Allocation Details'!$A$18:$L$18, 0),FALSE), 'E2 Allocators'!$B$15:$W$361, MATCH('O5 Details by Class &amp; Accounts'!BL$18, 'E2 Allocators'!$B$15:$W$15, 0),FALSE)*$E139)</f>
        <v>0</v>
      </c>
      <c r="BM139" s="1412">
        <f ca="1">IF(ISERROR(VLOOKUP(VLOOKUP($A139, 'E4 TB Allocation Details'!$A$18:$L$205, MATCH("Misc ID", 'E4 TB Allocation Details'!$A$18:$L$18, 0),FALSE), 'E2 Allocators'!$B$15:$W$361, MATCH('O5 Details by Class &amp; Accounts'!BM$18, 'E2 Allocators'!$B$15:$W$15, 0),FALSE)*$E139), 0, VLOOKUP(VLOOKUP($A139, 'E4 TB Allocation Details'!$A$18:$L$205, MATCH("Misc ID", 'E4 TB Allocation Details'!$A$18:$L$18, 0),FALSE), 'E2 Allocators'!$B$15:$W$361, MATCH('O5 Details by Class &amp; Accounts'!BM$18, 'E2 Allocators'!$B$15:$W$15, 0),FALSE)*$E139)</f>
        <v>0</v>
      </c>
      <c r="BN139" s="1412">
        <f ca="1">IF(ISERROR(VLOOKUP(VLOOKUP($A139, 'E4 TB Allocation Details'!$A$18:$L$205, MATCH("Misc ID", 'E4 TB Allocation Details'!$A$18:$L$18, 0),FALSE), 'E2 Allocators'!$B$15:$W$361, MATCH('O5 Details by Class &amp; Accounts'!BN$18, 'E2 Allocators'!$B$15:$W$15, 0),FALSE)*$E139), 0, VLOOKUP(VLOOKUP($A139, 'E4 TB Allocation Details'!$A$18:$L$205, MATCH("Misc ID", 'E4 TB Allocation Details'!$A$18:$L$18, 0),FALSE), 'E2 Allocators'!$B$15:$W$361, MATCH('O5 Details by Class &amp; Accounts'!BN$18, 'E2 Allocators'!$B$15:$W$15, 0),FALSE)*$E139)</f>
        <v>0</v>
      </c>
      <c r="BO139" s="1412">
        <f ca="1">IF(ISERROR(VLOOKUP(VLOOKUP($A139, 'E4 TB Allocation Details'!$A$18:$L$205, MATCH("Misc ID", 'E4 TB Allocation Details'!$A$18:$L$18, 0),FALSE), 'E2 Allocators'!$B$15:$W$361, MATCH('O5 Details by Class &amp; Accounts'!BO$18, 'E2 Allocators'!$B$15:$W$15, 0),FALSE)*$E139), 0, VLOOKUP(VLOOKUP($A139, 'E4 TB Allocation Details'!$A$18:$L$205, MATCH("Misc ID", 'E4 TB Allocation Details'!$A$18:$L$18, 0),FALSE), 'E2 Allocators'!$B$15:$W$361, MATCH('O5 Details by Class &amp; Accounts'!BO$18, 'E2 Allocators'!$B$15:$W$15, 0),FALSE)*$E139)</f>
        <v>0</v>
      </c>
      <c r="BP139" s="1412">
        <f ca="1">IF(ISERROR(VLOOKUP(VLOOKUP($A139, 'E4 TB Allocation Details'!$A$18:$L$205, MATCH("Misc ID", 'E4 TB Allocation Details'!$A$18:$L$18, 0),FALSE), 'E2 Allocators'!$B$15:$W$361, MATCH('O5 Details by Class &amp; Accounts'!BP$18, 'E2 Allocators'!$B$15:$W$15, 0),FALSE)*$E139), 0, VLOOKUP(VLOOKUP($A139, 'E4 TB Allocation Details'!$A$18:$L$205, MATCH("Misc ID", 'E4 TB Allocation Details'!$A$18:$L$18, 0),FALSE), 'E2 Allocators'!$B$15:$W$361, MATCH('O5 Details by Class &amp; Accounts'!BP$18, 'E2 Allocators'!$B$15:$W$15, 0),FALSE)*$E139)</f>
        <v>0</v>
      </c>
      <c r="BQ139" s="1412">
        <f ca="1">IF(ISERROR(VLOOKUP(VLOOKUP($A139, 'E4 TB Allocation Details'!$A$18:$L$205, MATCH("Misc ID", 'E4 TB Allocation Details'!$A$18:$L$18, 0),FALSE), 'E2 Allocators'!$B$15:$W$361, MATCH('O5 Details by Class &amp; Accounts'!BQ$18, 'E2 Allocators'!$B$15:$W$15, 0),FALSE)*$E139), 0, VLOOKUP(VLOOKUP($A139, 'E4 TB Allocation Details'!$A$18:$L$205, MATCH("Misc ID", 'E4 TB Allocation Details'!$A$18:$L$18, 0),FALSE), 'E2 Allocators'!$B$15:$W$361, MATCH('O5 Details by Class &amp; Accounts'!BQ$18, 'E2 Allocators'!$B$15:$W$15, 0),FALSE)*$E139)</f>
        <v>0</v>
      </c>
      <c r="BR139" s="1412">
        <f ca="1">IF(ISERROR(VLOOKUP(VLOOKUP($A139, 'E4 TB Allocation Details'!$A$18:$L$205, MATCH("Misc ID", 'E4 TB Allocation Details'!$A$18:$L$18, 0),FALSE), 'E2 Allocators'!$B$15:$W$361, MATCH('O5 Details by Class &amp; Accounts'!BR$18, 'E2 Allocators'!$B$15:$W$15, 0),FALSE)*$E139), 0, VLOOKUP(VLOOKUP($A139, 'E4 TB Allocation Details'!$A$18:$L$205, MATCH("Misc ID", 'E4 TB Allocation Details'!$A$18:$L$18, 0),FALSE), 'E2 Allocators'!$B$15:$W$361, MATCH('O5 Details by Class &amp; Accounts'!BR$18, 'E2 Allocators'!$B$15:$W$15, 0),FALSE)*$E139)</f>
        <v>0</v>
      </c>
      <c r="BS139" s="1412">
        <f t="shared" si="34"/>
        <v>0</v>
      </c>
      <c r="BT139" s="1412">
        <f ca="1">IF(ISERROR(VLOOKUP(VLOOKUP($A139, 'E4 TB Allocation Details'!$A$18:$L$205, MATCH("A &amp; G ID", 'E4 TB Allocation Details'!$A$18:$L$18, 0),FALSE), 'E2 Allocators'!$B$15:$W$361, MATCH('O5 Details by Class &amp; Accounts'!BT$18, 'E2 Allocators'!$B$15:$W$15, 0),FALSE)*$E139), 0, VLOOKUP(VLOOKUP($A139, 'E4 TB Allocation Details'!$A$18:$L$205, MATCH("A &amp; G ID", 'E4 TB Allocation Details'!$A$18:$L$18, 0),FALSE), 'E2 Allocators'!$B$15:$W$361, MATCH('O5 Details by Class &amp; Accounts'!BT$18, 'E2 Allocators'!$B$15:$W$15, 0),FALSE)*$E139)</f>
        <v>0</v>
      </c>
      <c r="BU139" s="1412">
        <f ca="1">IF(ISERROR(VLOOKUP(VLOOKUP($A139, 'E4 TB Allocation Details'!$A$18:$L$205, MATCH("A &amp; G ID", 'E4 TB Allocation Details'!$A$18:$L$18, 0),FALSE), 'E2 Allocators'!$B$15:$W$361, MATCH('O5 Details by Class &amp; Accounts'!BU$18, 'E2 Allocators'!$B$15:$W$15, 0),FALSE)*$E139), 0, VLOOKUP(VLOOKUP($A139, 'E4 TB Allocation Details'!$A$18:$L$205, MATCH("A &amp; G ID", 'E4 TB Allocation Details'!$A$18:$L$18, 0),FALSE), 'E2 Allocators'!$B$15:$W$361, MATCH('O5 Details by Class &amp; Accounts'!BU$18, 'E2 Allocators'!$B$15:$W$15, 0),FALSE)*$E139)</f>
        <v>0</v>
      </c>
      <c r="BV139" s="1412">
        <f ca="1">IF(ISERROR(VLOOKUP(VLOOKUP($A139, 'E4 TB Allocation Details'!$A$18:$L$205, MATCH("A &amp; G ID", 'E4 TB Allocation Details'!$A$18:$L$18, 0),FALSE), 'E2 Allocators'!$B$15:$W$361, MATCH('O5 Details by Class &amp; Accounts'!BV$18, 'E2 Allocators'!$B$15:$W$15, 0),FALSE)*$E139), 0, VLOOKUP(VLOOKUP($A139, 'E4 TB Allocation Details'!$A$18:$L$205, MATCH("A &amp; G ID", 'E4 TB Allocation Details'!$A$18:$L$18, 0),FALSE), 'E2 Allocators'!$B$15:$W$361, MATCH('O5 Details by Class &amp; Accounts'!BV$18, 'E2 Allocators'!$B$15:$W$15, 0),FALSE)*$E139)</f>
        <v>0</v>
      </c>
      <c r="BW139" s="1412">
        <f ca="1">IF(ISERROR(VLOOKUP(VLOOKUP($A139, 'E4 TB Allocation Details'!$A$18:$L$205, MATCH("A &amp; G ID", 'E4 TB Allocation Details'!$A$18:$L$18, 0),FALSE), 'E2 Allocators'!$B$15:$W$361, MATCH('O5 Details by Class &amp; Accounts'!BW$18, 'E2 Allocators'!$B$15:$W$15, 0),FALSE)*$E139), 0, VLOOKUP(VLOOKUP($A139, 'E4 TB Allocation Details'!$A$18:$L$205, MATCH("A &amp; G ID", 'E4 TB Allocation Details'!$A$18:$L$18, 0),FALSE), 'E2 Allocators'!$B$15:$W$361, MATCH('O5 Details by Class &amp; Accounts'!BW$18, 'E2 Allocators'!$B$15:$W$15, 0),FALSE)*$E139)</f>
        <v>0</v>
      </c>
      <c r="BX139" s="1412">
        <f ca="1">IF(ISERROR(VLOOKUP(VLOOKUP($A139, 'E4 TB Allocation Details'!$A$18:$L$205, MATCH("A &amp; G ID", 'E4 TB Allocation Details'!$A$18:$L$18, 0),FALSE), 'E2 Allocators'!$B$15:$W$361, MATCH('O5 Details by Class &amp; Accounts'!BX$18, 'E2 Allocators'!$B$15:$W$15, 0),FALSE)*$E139), 0, VLOOKUP(VLOOKUP($A139, 'E4 TB Allocation Details'!$A$18:$L$205, MATCH("A &amp; G ID", 'E4 TB Allocation Details'!$A$18:$L$18, 0),FALSE), 'E2 Allocators'!$B$15:$W$361, MATCH('O5 Details by Class &amp; Accounts'!BX$18, 'E2 Allocators'!$B$15:$W$15, 0),FALSE)*$E139)</f>
        <v>0</v>
      </c>
      <c r="BY139" s="1412">
        <f ca="1">IF(ISERROR(VLOOKUP(VLOOKUP($A139, 'E4 TB Allocation Details'!$A$18:$L$205, MATCH("A &amp; G ID", 'E4 TB Allocation Details'!$A$18:$L$18, 0),FALSE), 'E2 Allocators'!$B$15:$W$361, MATCH('O5 Details by Class &amp; Accounts'!BY$18, 'E2 Allocators'!$B$15:$W$15, 0),FALSE)*$E139), 0, VLOOKUP(VLOOKUP($A139, 'E4 TB Allocation Details'!$A$18:$L$205, MATCH("A &amp; G ID", 'E4 TB Allocation Details'!$A$18:$L$18, 0),FALSE), 'E2 Allocators'!$B$15:$W$361, MATCH('O5 Details by Class &amp; Accounts'!BY$18, 'E2 Allocators'!$B$15:$W$15, 0),FALSE)*$E139)</f>
        <v>0</v>
      </c>
      <c r="BZ139" s="1412">
        <f ca="1">IF(ISERROR(VLOOKUP(VLOOKUP($A139, 'E4 TB Allocation Details'!$A$18:$L$205, MATCH("A &amp; G ID", 'E4 TB Allocation Details'!$A$18:$L$18, 0),FALSE), 'E2 Allocators'!$B$15:$W$361, MATCH('O5 Details by Class &amp; Accounts'!BZ$18, 'E2 Allocators'!$B$15:$W$15, 0),FALSE)*$E139), 0, VLOOKUP(VLOOKUP($A139, 'E4 TB Allocation Details'!$A$18:$L$205, MATCH("A &amp; G ID", 'E4 TB Allocation Details'!$A$18:$L$18, 0),FALSE), 'E2 Allocators'!$B$15:$W$361, MATCH('O5 Details by Class &amp; Accounts'!BZ$18, 'E2 Allocators'!$B$15:$W$15, 0),FALSE)*$E139)</f>
        <v>0</v>
      </c>
      <c r="CA139" s="1412">
        <f ca="1">IF(ISERROR(VLOOKUP(VLOOKUP($A139, 'E4 TB Allocation Details'!$A$18:$L$205, MATCH("A &amp; G ID", 'E4 TB Allocation Details'!$A$18:$L$18, 0),FALSE), 'E2 Allocators'!$B$15:$W$361, MATCH('O5 Details by Class &amp; Accounts'!CA$18, 'E2 Allocators'!$B$15:$W$15, 0),FALSE)*$E139), 0, VLOOKUP(VLOOKUP($A139, 'E4 TB Allocation Details'!$A$18:$L$205, MATCH("A &amp; G ID", 'E4 TB Allocation Details'!$A$18:$L$18, 0),FALSE), 'E2 Allocators'!$B$15:$W$361, MATCH('O5 Details by Class &amp; Accounts'!CA$18, 'E2 Allocators'!$B$15:$W$15, 0),FALSE)*$E139)</f>
        <v>0</v>
      </c>
      <c r="CB139" s="1412">
        <f ca="1">IF(ISERROR(VLOOKUP(VLOOKUP($A139, 'E4 TB Allocation Details'!$A$18:$L$205, MATCH("A &amp; G ID", 'E4 TB Allocation Details'!$A$18:$L$18, 0),FALSE), 'E2 Allocators'!$B$15:$W$361, MATCH('O5 Details by Class &amp; Accounts'!CB$18, 'E2 Allocators'!$B$15:$W$15, 0),FALSE)*$E139), 0, VLOOKUP(VLOOKUP($A139, 'E4 TB Allocation Details'!$A$18:$L$205, MATCH("A &amp; G ID", 'E4 TB Allocation Details'!$A$18:$L$18, 0),FALSE), 'E2 Allocators'!$B$15:$W$361, MATCH('O5 Details by Class &amp; Accounts'!CB$18, 'E2 Allocators'!$B$15:$W$15, 0),FALSE)*$E139)</f>
        <v>0</v>
      </c>
      <c r="CC139" s="1412">
        <f ca="1">IF(ISERROR(VLOOKUP(VLOOKUP($A139, 'E4 TB Allocation Details'!$A$18:$L$205, MATCH("A &amp; G ID", 'E4 TB Allocation Details'!$A$18:$L$18, 0),FALSE), 'E2 Allocators'!$B$15:$W$361, MATCH('O5 Details by Class &amp; Accounts'!CC$18, 'E2 Allocators'!$B$15:$W$15, 0),FALSE)*$E139), 0, VLOOKUP(VLOOKUP($A139, 'E4 TB Allocation Details'!$A$18:$L$205, MATCH("A &amp; G ID", 'E4 TB Allocation Details'!$A$18:$L$18, 0),FALSE), 'E2 Allocators'!$B$15:$W$361, MATCH('O5 Details by Class &amp; Accounts'!CC$18, 'E2 Allocators'!$B$15:$W$15, 0),FALSE)*$E139)</f>
        <v>0</v>
      </c>
      <c r="CD139" s="1412">
        <f ca="1">IF(ISERROR(VLOOKUP(VLOOKUP($A139, 'E4 TB Allocation Details'!$A$18:$L$205, MATCH("A &amp; G ID", 'E4 TB Allocation Details'!$A$18:$L$18, 0),FALSE), 'E2 Allocators'!$B$15:$W$361, MATCH('O5 Details by Class &amp; Accounts'!CD$18, 'E2 Allocators'!$B$15:$W$15, 0),FALSE)*$E139), 0, VLOOKUP(VLOOKUP($A139, 'E4 TB Allocation Details'!$A$18:$L$205, MATCH("A &amp; G ID", 'E4 TB Allocation Details'!$A$18:$L$18, 0),FALSE), 'E2 Allocators'!$B$15:$W$361, MATCH('O5 Details by Class &amp; Accounts'!CD$18, 'E2 Allocators'!$B$15:$W$15, 0),FALSE)*$E139)</f>
        <v>0</v>
      </c>
      <c r="CE139" s="1412">
        <f ca="1">IF(ISERROR(VLOOKUP(VLOOKUP($A139, 'E4 TB Allocation Details'!$A$18:$L$205, MATCH("A &amp; G ID", 'E4 TB Allocation Details'!$A$18:$L$18, 0),FALSE), 'E2 Allocators'!$B$15:$W$361, MATCH('O5 Details by Class &amp; Accounts'!CE$18, 'E2 Allocators'!$B$15:$W$15, 0),FALSE)*$E139), 0, VLOOKUP(VLOOKUP($A139, 'E4 TB Allocation Details'!$A$18:$L$205, MATCH("A &amp; G ID", 'E4 TB Allocation Details'!$A$18:$L$18, 0),FALSE), 'E2 Allocators'!$B$15:$W$361, MATCH('O5 Details by Class &amp; Accounts'!CE$18, 'E2 Allocators'!$B$15:$W$15, 0),FALSE)*$E139)</f>
        <v>0</v>
      </c>
      <c r="CF139" s="1412">
        <f ca="1">IF(ISERROR(VLOOKUP(VLOOKUP($A139, 'E4 TB Allocation Details'!$A$18:$L$205, MATCH("A &amp; G ID", 'E4 TB Allocation Details'!$A$18:$L$18, 0),FALSE), 'E2 Allocators'!$B$15:$W$361, MATCH('O5 Details by Class &amp; Accounts'!CF$18, 'E2 Allocators'!$B$15:$W$15, 0),FALSE)*$E139), 0, VLOOKUP(VLOOKUP($A139, 'E4 TB Allocation Details'!$A$18:$L$205, MATCH("A &amp; G ID", 'E4 TB Allocation Details'!$A$18:$L$18, 0),FALSE), 'E2 Allocators'!$B$15:$W$361, MATCH('O5 Details by Class &amp; Accounts'!CF$18, 'E2 Allocators'!$B$15:$W$15, 0),FALSE)*$E139)</f>
        <v>0</v>
      </c>
      <c r="CG139" s="1412">
        <f ca="1">IF(ISERROR(VLOOKUP(VLOOKUP($A139, 'E4 TB Allocation Details'!$A$18:$L$205, MATCH("A &amp; G ID", 'E4 TB Allocation Details'!$A$18:$L$18, 0),FALSE), 'E2 Allocators'!$B$15:$W$361, MATCH('O5 Details by Class &amp; Accounts'!CG$18, 'E2 Allocators'!$B$15:$W$15, 0),FALSE)*$E139), 0, VLOOKUP(VLOOKUP($A139, 'E4 TB Allocation Details'!$A$18:$L$205, MATCH("A &amp; G ID", 'E4 TB Allocation Details'!$A$18:$L$18, 0),FALSE), 'E2 Allocators'!$B$15:$W$361, MATCH('O5 Details by Class &amp; Accounts'!CG$18, 'E2 Allocators'!$B$15:$W$15, 0),FALSE)*$E139)</f>
        <v>0</v>
      </c>
      <c r="CH139" s="1412">
        <f ca="1">IF(ISERROR(VLOOKUP(VLOOKUP($A139, 'E4 TB Allocation Details'!$A$18:$L$205, MATCH("A &amp; G ID", 'E4 TB Allocation Details'!$A$18:$L$18, 0),FALSE), 'E2 Allocators'!$B$15:$W$361, MATCH('O5 Details by Class &amp; Accounts'!CH$18, 'E2 Allocators'!$B$15:$W$15, 0),FALSE)*$E139), 0, VLOOKUP(VLOOKUP($A139, 'E4 TB Allocation Details'!$A$18:$L$205, MATCH("A &amp; G ID", 'E4 TB Allocation Details'!$A$18:$L$18, 0),FALSE), 'E2 Allocators'!$B$15:$W$361, MATCH('O5 Details by Class &amp; Accounts'!CH$18, 'E2 Allocators'!$B$15:$W$15, 0),FALSE)*$E139)</f>
        <v>0</v>
      </c>
      <c r="CI139" s="1412">
        <f ca="1">IF(ISERROR(VLOOKUP(VLOOKUP($A139, 'E4 TB Allocation Details'!$A$18:$L$205, MATCH("A &amp; G ID", 'E4 TB Allocation Details'!$A$18:$L$18, 0),FALSE), 'E2 Allocators'!$B$15:$W$361, MATCH('O5 Details by Class &amp; Accounts'!CI$18, 'E2 Allocators'!$B$15:$W$15, 0),FALSE)*$E139), 0, VLOOKUP(VLOOKUP($A139, 'E4 TB Allocation Details'!$A$18:$L$205, MATCH("A &amp; G ID", 'E4 TB Allocation Details'!$A$18:$L$18, 0),FALSE), 'E2 Allocators'!$B$15:$W$361, MATCH('O5 Details by Class &amp; Accounts'!CI$18, 'E2 Allocators'!$B$15:$W$15, 0),FALSE)*$E139)</f>
        <v>0</v>
      </c>
      <c r="CJ139" s="1412">
        <f ca="1">IF(ISERROR(VLOOKUP(VLOOKUP($A139, 'E4 TB Allocation Details'!$A$18:$L$205, MATCH("A &amp; G ID", 'E4 TB Allocation Details'!$A$18:$L$18, 0),FALSE), 'E2 Allocators'!$B$15:$W$361, MATCH('O5 Details by Class &amp; Accounts'!CJ$18, 'E2 Allocators'!$B$15:$W$15, 0),FALSE)*$E139), 0, VLOOKUP(VLOOKUP($A139, 'E4 TB Allocation Details'!$A$18:$L$205, MATCH("A &amp; G ID", 'E4 TB Allocation Details'!$A$18:$L$18, 0),FALSE), 'E2 Allocators'!$B$15:$W$361, MATCH('O5 Details by Class &amp; Accounts'!CJ$18, 'E2 Allocators'!$B$15:$W$15, 0),FALSE)*$E139)</f>
        <v>0</v>
      </c>
      <c r="CK139" s="1412">
        <f ca="1">IF(ISERROR(VLOOKUP(VLOOKUP($A139, 'E4 TB Allocation Details'!$A$18:$L$205, MATCH("A &amp; G ID", 'E4 TB Allocation Details'!$A$18:$L$18, 0),FALSE), 'E2 Allocators'!$B$15:$W$361, MATCH('O5 Details by Class &amp; Accounts'!CK$18, 'E2 Allocators'!$B$15:$W$15, 0),FALSE)*$E139), 0, VLOOKUP(VLOOKUP($A139, 'E4 TB Allocation Details'!$A$18:$L$205, MATCH("A &amp; G ID", 'E4 TB Allocation Details'!$A$18:$L$18, 0),FALSE), 'E2 Allocators'!$B$15:$W$361, MATCH('O5 Details by Class &amp; Accounts'!CK$18, 'E2 Allocators'!$B$15:$W$15, 0),FALSE)*$E139)</f>
        <v>0</v>
      </c>
      <c r="CL139" s="1412">
        <f ca="1">IF(ISERROR(VLOOKUP(VLOOKUP($A139, 'E4 TB Allocation Details'!$A$18:$L$205, MATCH("A &amp; G ID", 'E4 TB Allocation Details'!$A$18:$L$18, 0),FALSE), 'E2 Allocators'!$B$15:$W$361, MATCH('O5 Details by Class &amp; Accounts'!CL$18, 'E2 Allocators'!$B$15:$W$15, 0),FALSE)*$E139), 0, VLOOKUP(VLOOKUP($A139, 'E4 TB Allocation Details'!$A$18:$L$205, MATCH("A &amp; G ID", 'E4 TB Allocation Details'!$A$18:$L$18, 0),FALSE), 'E2 Allocators'!$B$15:$W$361, MATCH('O5 Details by Class &amp; Accounts'!CL$18, 'E2 Allocators'!$B$15:$W$15, 0),FALSE)*$E139)</f>
        <v>0</v>
      </c>
      <c r="CM139" s="1412">
        <f ca="1">IF(ISERROR(VLOOKUP(VLOOKUP($A139, 'E4 TB Allocation Details'!$A$18:$L$205, MATCH("A &amp; G ID", 'E4 TB Allocation Details'!$A$18:$L$18, 0),FALSE), 'E2 Allocators'!$B$15:$W$361, MATCH('O5 Details by Class &amp; Accounts'!CM$18, 'E2 Allocators'!$B$15:$W$15, 0),FALSE)*$E139), 0, VLOOKUP(VLOOKUP($A139, 'E4 TB Allocation Details'!$A$18:$L$205, MATCH("A &amp; G ID", 'E4 TB Allocation Details'!$A$18:$L$18, 0),FALSE), 'E2 Allocators'!$B$15:$W$361, MATCH('O5 Details by Class &amp; Accounts'!CM$18, 'E2 Allocators'!$B$15:$W$15, 0),FALSE)*$E139)</f>
        <v>0</v>
      </c>
      <c r="CN139" s="1412">
        <f t="shared" si="35"/>
        <v>0</v>
      </c>
      <c r="CO139" s="1792">
        <f t="shared" si="36"/>
        <v>0</v>
      </c>
      <c r="CQ139" s="2087" t="s">
        <v>16</v>
      </c>
    </row>
    <row r="140" spans="1:95" s="81" customFormat="1" ht="25.5">
      <c r="A140" s="1177">
        <v>5075</v>
      </c>
      <c r="B140" s="1176" t="s">
        <v>1315</v>
      </c>
      <c r="C140" s="1789">
        <f ca="1">IF(ISERROR(VLOOKUP($A140,'I3 TB Data'!$A$23:$H$458,MATCH('O5 Details by Class &amp; Accounts'!$C$18, 'I3 TB Data'!$A$23:$H$23,0),0)), 0, VLOOKUP($A140,'I3 TB Data'!$A$23:$H$458,MATCH('O5 Details by Class &amp; Accounts'!$C$18,'I3 TB Data'!$A$23:$H$23,0),0))</f>
        <v>0</v>
      </c>
      <c r="D140" s="1790"/>
      <c r="E140" s="1789">
        <f t="shared" si="37"/>
        <v>0</v>
      </c>
      <c r="F140" s="1791">
        <f ca="1">IF(ISERROR(VLOOKUP($A140, 'E1 Categorization'!A33:E122, MATCH("Customer Component", 'E1 Categorization'!$A$33:$E$33,0), 0)), 0, IF(VLOOKUP($A140, 'E1 Categorization'!A33:E122, MATCH("Customer Component", 'E1 Categorization'!$A$33:$E$33,0), 0)=0, 'O5 Details by Class &amp; Accounts'!$E140, IF(AND(VLOOKUP($A140, 'E1 Categorization'!A33:E122, MATCH("Customer Component", 'E1 Categorization'!$A$33:$E$33,0), 0) &gt;0, VLOOKUP($A140, 'E1 Categorization'!A33:E122, MATCH("Customer Component", 'E1 Categorization'!$A$33:$E$33,0), 0)&lt;1), 'O5 Details by Class &amp; Accounts'!$E140*(1-VLOOKUP($A140, 'E1 Categorization'!A33:E122, MATCH("Customer Component", 'E1 Categorization'!$A$33:$E$33,0), 0)), 0)))</f>
        <v>0</v>
      </c>
      <c r="G140" s="1791">
        <f ca="1">IF(ISERROR(VLOOKUP($A140, 'E1 Categorization'!A33:E122, MATCH("Customer Component", 'E1 Categorization'!$A$33:$E$33,0), 0)),0, IF(VLOOKUP($A140, 'E1 Categorization'!A33:E122, MATCH("Customer Component", 'E1 Categorization'!$A$33:$E$33,0), 0)=0, 0, IF(AND(VLOOKUP($A140, 'E1 Categorization'!A33:E122, MATCH("Customer Component", 'E1 Categorization'!$A$33:$E$33,0), 0) &gt;0, VLOOKUP($A140, 'E1 Categorization'!A33:E122, MATCH("Customer Component", 'E1 Categorization'!$A$33:$E$33,0), 0)&lt;1), 'O5 Details by Class &amp; Accounts'!$E140*(VLOOKUP($A140, 'E1 Categorization'!A33:E122, MATCH("Customer Component", 'E1 Categorization'!$A$33:$E$33,0), 0)), 'O5 Details by Class &amp; Accounts'!$E140)))</f>
        <v>0</v>
      </c>
      <c r="H140" s="1412">
        <f t="shared" si="31"/>
        <v>0</v>
      </c>
      <c r="I140" s="1412">
        <f ca="1">IF(ISERROR(VLOOKUP(VLOOKUP($A140, 'E4 TB Allocation Details'!$A$18:$L$205, MATCH("Demand ID", 'E4 TB Allocation Details'!$A$18:$L$18, 0),FALSE), 'E2 Allocators'!$B$15:$W$361, MATCH('O5 Details by Class &amp; Accounts'!I$18, 'E2 Allocators'!$B$15:$W$15, 0),FALSE)*$F140), 0, VLOOKUP(VLOOKUP($A140, 'E4 TB Allocation Details'!$A$18:$L$205, MATCH("Demand ID", 'E4 TB Allocation Details'!$A$18:$L$18, 0),FALSE), 'E2 Allocators'!$B$15:$W$361, MATCH('O5 Details by Class &amp; Accounts'!I$18, 'E2 Allocators'!$B$15:$W$15, 0),FALSE)*$F140)</f>
        <v>0</v>
      </c>
      <c r="J140" s="1412">
        <f ca="1">IF(ISERROR(VLOOKUP(VLOOKUP($A140, 'E4 TB Allocation Details'!$A$18:$L$205, MATCH("Demand ID", 'E4 TB Allocation Details'!$A$18:$L$18, 0),FALSE), 'E2 Allocators'!$B$15:$W$361, MATCH('O5 Details by Class &amp; Accounts'!J$18, 'E2 Allocators'!$B$15:$W$15, 0),FALSE)*$F140), 0, VLOOKUP(VLOOKUP($A140, 'E4 TB Allocation Details'!$A$18:$L$205, MATCH("Demand ID", 'E4 TB Allocation Details'!$A$18:$L$18, 0),FALSE), 'E2 Allocators'!$B$15:$W$361, MATCH('O5 Details by Class &amp; Accounts'!J$18, 'E2 Allocators'!$B$15:$W$15, 0),FALSE)*$F140)</f>
        <v>0</v>
      </c>
      <c r="K140" s="1412">
        <f ca="1">IF(ISERROR(VLOOKUP(VLOOKUP($A140, 'E4 TB Allocation Details'!$A$18:$L$205, MATCH("Demand ID", 'E4 TB Allocation Details'!$A$18:$L$18, 0),FALSE), 'E2 Allocators'!$B$15:$W$361, MATCH('O5 Details by Class &amp; Accounts'!K$18, 'E2 Allocators'!$B$15:$W$15, 0),FALSE)*$F140), 0, VLOOKUP(VLOOKUP($A140, 'E4 TB Allocation Details'!$A$18:$L$205, MATCH("Demand ID", 'E4 TB Allocation Details'!$A$18:$L$18, 0),FALSE), 'E2 Allocators'!$B$15:$W$361, MATCH('O5 Details by Class &amp; Accounts'!K$18, 'E2 Allocators'!$B$15:$W$15, 0),FALSE)*$F140)</f>
        <v>0</v>
      </c>
      <c r="L140" s="1412">
        <f ca="1">IF(ISERROR(VLOOKUP(VLOOKUP($A140, 'E4 TB Allocation Details'!$A$18:$L$205, MATCH("Demand ID", 'E4 TB Allocation Details'!$A$18:$L$18, 0),FALSE), 'E2 Allocators'!$B$15:$W$361, MATCH('O5 Details by Class &amp; Accounts'!L$18, 'E2 Allocators'!$B$15:$W$15, 0),FALSE)*$F140), 0, VLOOKUP(VLOOKUP($A140, 'E4 TB Allocation Details'!$A$18:$L$205, MATCH("Demand ID", 'E4 TB Allocation Details'!$A$18:$L$18, 0),FALSE), 'E2 Allocators'!$B$15:$W$361, MATCH('O5 Details by Class &amp; Accounts'!L$18, 'E2 Allocators'!$B$15:$W$15, 0),FALSE)*$F140)</f>
        <v>0</v>
      </c>
      <c r="M140" s="1412">
        <f ca="1">IF(ISERROR(VLOOKUP(VLOOKUP($A140, 'E4 TB Allocation Details'!$A$18:$L$205, MATCH("Demand ID", 'E4 TB Allocation Details'!$A$18:$L$18, 0),FALSE), 'E2 Allocators'!$B$15:$W$361, MATCH('O5 Details by Class &amp; Accounts'!M$18, 'E2 Allocators'!$B$15:$W$15, 0),FALSE)*$F140), 0, VLOOKUP(VLOOKUP($A140, 'E4 TB Allocation Details'!$A$18:$L$205, MATCH("Demand ID", 'E4 TB Allocation Details'!$A$18:$L$18, 0),FALSE), 'E2 Allocators'!$B$15:$W$361, MATCH('O5 Details by Class &amp; Accounts'!M$18, 'E2 Allocators'!$B$15:$W$15, 0),FALSE)*$F140)</f>
        <v>0</v>
      </c>
      <c r="N140" s="1412">
        <f ca="1">IF(ISERROR(VLOOKUP(VLOOKUP($A140, 'E4 TB Allocation Details'!$A$18:$L$205, MATCH("Demand ID", 'E4 TB Allocation Details'!$A$18:$L$18, 0),FALSE), 'E2 Allocators'!$B$15:$W$361, MATCH('O5 Details by Class &amp; Accounts'!N$18, 'E2 Allocators'!$B$15:$W$15, 0),FALSE)*$F140), 0, VLOOKUP(VLOOKUP($A140, 'E4 TB Allocation Details'!$A$18:$L$205, MATCH("Demand ID", 'E4 TB Allocation Details'!$A$18:$L$18, 0),FALSE), 'E2 Allocators'!$B$15:$W$361, MATCH('O5 Details by Class &amp; Accounts'!N$18, 'E2 Allocators'!$B$15:$W$15, 0),FALSE)*$F140)</f>
        <v>0</v>
      </c>
      <c r="O140" s="1412">
        <f ca="1">IF(ISERROR(VLOOKUP(VLOOKUP($A140, 'E4 TB Allocation Details'!$A$18:$L$205, MATCH("Demand ID", 'E4 TB Allocation Details'!$A$18:$L$18, 0),FALSE), 'E2 Allocators'!$B$15:$W$361, MATCH('O5 Details by Class &amp; Accounts'!O$18, 'E2 Allocators'!$B$15:$W$15, 0),FALSE)*$F140), 0, VLOOKUP(VLOOKUP($A140, 'E4 TB Allocation Details'!$A$18:$L$205, MATCH("Demand ID", 'E4 TB Allocation Details'!$A$18:$L$18, 0),FALSE), 'E2 Allocators'!$B$15:$W$361, MATCH('O5 Details by Class &amp; Accounts'!O$18, 'E2 Allocators'!$B$15:$W$15, 0),FALSE)*$F140)</f>
        <v>0</v>
      </c>
      <c r="P140" s="1412">
        <f ca="1">IF(ISERROR(VLOOKUP(VLOOKUP($A140, 'E4 TB Allocation Details'!$A$18:$L$205, MATCH("Demand ID", 'E4 TB Allocation Details'!$A$18:$L$18, 0),FALSE), 'E2 Allocators'!$B$15:$W$361, MATCH('O5 Details by Class &amp; Accounts'!P$18, 'E2 Allocators'!$B$15:$W$15, 0),FALSE)*$F140), 0, VLOOKUP(VLOOKUP($A140, 'E4 TB Allocation Details'!$A$18:$L$205, MATCH("Demand ID", 'E4 TB Allocation Details'!$A$18:$L$18, 0),FALSE), 'E2 Allocators'!$B$15:$W$361, MATCH('O5 Details by Class &amp; Accounts'!P$18, 'E2 Allocators'!$B$15:$W$15, 0),FALSE)*$F140)</f>
        <v>0</v>
      </c>
      <c r="Q140" s="1412">
        <f ca="1">IF(ISERROR(VLOOKUP(VLOOKUP($A140, 'E4 TB Allocation Details'!$A$18:$L$205, MATCH("Demand ID", 'E4 TB Allocation Details'!$A$18:$L$18, 0),FALSE), 'E2 Allocators'!$B$15:$W$361, MATCH('O5 Details by Class &amp; Accounts'!Q$18, 'E2 Allocators'!$B$15:$W$15, 0),FALSE)*$F140), 0, VLOOKUP(VLOOKUP($A140, 'E4 TB Allocation Details'!$A$18:$L$205, MATCH("Demand ID", 'E4 TB Allocation Details'!$A$18:$L$18, 0),FALSE), 'E2 Allocators'!$B$15:$W$361, MATCH('O5 Details by Class &amp; Accounts'!Q$18, 'E2 Allocators'!$B$15:$W$15, 0),FALSE)*$F140)</f>
        <v>0</v>
      </c>
      <c r="R140" s="1412">
        <f ca="1">IF(ISERROR(VLOOKUP(VLOOKUP($A140, 'E4 TB Allocation Details'!$A$18:$L$205, MATCH("Demand ID", 'E4 TB Allocation Details'!$A$18:$L$18, 0),FALSE), 'E2 Allocators'!$B$15:$W$361, MATCH('O5 Details by Class &amp; Accounts'!R$18, 'E2 Allocators'!$B$15:$W$15, 0),FALSE)*$F140), 0, VLOOKUP(VLOOKUP($A140, 'E4 TB Allocation Details'!$A$18:$L$205, MATCH("Demand ID", 'E4 TB Allocation Details'!$A$18:$L$18, 0),FALSE), 'E2 Allocators'!$B$15:$W$361, MATCH('O5 Details by Class &amp; Accounts'!R$18, 'E2 Allocators'!$B$15:$W$15, 0),FALSE)*$F140)</f>
        <v>0</v>
      </c>
      <c r="S140" s="1412">
        <f ca="1">IF(ISERROR(VLOOKUP(VLOOKUP($A140, 'E4 TB Allocation Details'!$A$18:$L$205, MATCH("Demand ID", 'E4 TB Allocation Details'!$A$18:$L$18, 0),FALSE), 'E2 Allocators'!$B$15:$W$361, MATCH('O5 Details by Class &amp; Accounts'!S$18, 'E2 Allocators'!$B$15:$W$15, 0),FALSE)*$F140), 0, VLOOKUP(VLOOKUP($A140, 'E4 TB Allocation Details'!$A$18:$L$205, MATCH("Demand ID", 'E4 TB Allocation Details'!$A$18:$L$18, 0),FALSE), 'E2 Allocators'!$B$15:$W$361, MATCH('O5 Details by Class &amp; Accounts'!S$18, 'E2 Allocators'!$B$15:$W$15, 0),FALSE)*$F140)</f>
        <v>0</v>
      </c>
      <c r="T140" s="1412">
        <f ca="1">IF(ISERROR(VLOOKUP(VLOOKUP($A140, 'E4 TB Allocation Details'!$A$18:$L$205, MATCH("Demand ID", 'E4 TB Allocation Details'!$A$18:$L$18, 0),FALSE), 'E2 Allocators'!$B$15:$W$361, MATCH('O5 Details by Class &amp; Accounts'!T$18, 'E2 Allocators'!$B$15:$W$15, 0),FALSE)*$F140), 0, VLOOKUP(VLOOKUP($A140, 'E4 TB Allocation Details'!$A$18:$L$205, MATCH("Demand ID", 'E4 TB Allocation Details'!$A$18:$L$18, 0),FALSE), 'E2 Allocators'!$B$15:$W$361, MATCH('O5 Details by Class &amp; Accounts'!T$18, 'E2 Allocators'!$B$15:$W$15, 0),FALSE)*$F140)</f>
        <v>0</v>
      </c>
      <c r="U140" s="1412">
        <f ca="1">IF(ISERROR(VLOOKUP(VLOOKUP($A140, 'E4 TB Allocation Details'!$A$18:$L$205, MATCH("Demand ID", 'E4 TB Allocation Details'!$A$18:$L$18, 0),FALSE), 'E2 Allocators'!$B$15:$W$361, MATCH('O5 Details by Class &amp; Accounts'!U$18, 'E2 Allocators'!$B$15:$W$15, 0),FALSE)*$F140), 0, VLOOKUP(VLOOKUP($A140, 'E4 TB Allocation Details'!$A$18:$L$205, MATCH("Demand ID", 'E4 TB Allocation Details'!$A$18:$L$18, 0),FALSE), 'E2 Allocators'!$B$15:$W$361, MATCH('O5 Details by Class &amp; Accounts'!U$18, 'E2 Allocators'!$B$15:$W$15, 0),FALSE)*$F140)</f>
        <v>0</v>
      </c>
      <c r="V140" s="1412">
        <f ca="1">IF(ISERROR(VLOOKUP(VLOOKUP($A140, 'E4 TB Allocation Details'!$A$18:$L$205, MATCH("Demand ID", 'E4 TB Allocation Details'!$A$18:$L$18, 0),FALSE), 'E2 Allocators'!$B$15:$W$361, MATCH('O5 Details by Class &amp; Accounts'!V$18, 'E2 Allocators'!$B$15:$W$15, 0),FALSE)*$F140), 0, VLOOKUP(VLOOKUP($A140, 'E4 TB Allocation Details'!$A$18:$L$205, MATCH("Demand ID", 'E4 TB Allocation Details'!$A$18:$L$18, 0),FALSE), 'E2 Allocators'!$B$15:$W$361, MATCH('O5 Details by Class &amp; Accounts'!V$18, 'E2 Allocators'!$B$15:$W$15, 0),FALSE)*$F140)</f>
        <v>0</v>
      </c>
      <c r="W140" s="1412">
        <f ca="1">IF(ISERROR(VLOOKUP(VLOOKUP($A140, 'E4 TB Allocation Details'!$A$18:$L$205, MATCH("Demand ID", 'E4 TB Allocation Details'!$A$18:$L$18, 0),FALSE), 'E2 Allocators'!$B$15:$W$361, MATCH('O5 Details by Class &amp; Accounts'!W$18, 'E2 Allocators'!$B$15:$W$15, 0),FALSE)*$F140), 0, VLOOKUP(VLOOKUP($A140, 'E4 TB Allocation Details'!$A$18:$L$205, MATCH("Demand ID", 'E4 TB Allocation Details'!$A$18:$L$18, 0),FALSE), 'E2 Allocators'!$B$15:$W$361, MATCH('O5 Details by Class &amp; Accounts'!W$18, 'E2 Allocators'!$B$15:$W$15, 0),FALSE)*$F140)</f>
        <v>0</v>
      </c>
      <c r="X140" s="1412">
        <f ca="1">IF(ISERROR(VLOOKUP(VLOOKUP($A140, 'E4 TB Allocation Details'!$A$18:$L$205, MATCH("Demand ID", 'E4 TB Allocation Details'!$A$18:$L$18, 0),FALSE), 'E2 Allocators'!$B$15:$W$361, MATCH('O5 Details by Class &amp; Accounts'!X$18, 'E2 Allocators'!$B$15:$W$15, 0),FALSE)*$F140), 0, VLOOKUP(VLOOKUP($A140, 'E4 TB Allocation Details'!$A$18:$L$205, MATCH("Demand ID", 'E4 TB Allocation Details'!$A$18:$L$18, 0),FALSE), 'E2 Allocators'!$B$15:$W$361, MATCH('O5 Details by Class &amp; Accounts'!X$18, 'E2 Allocators'!$B$15:$W$15, 0),FALSE)*$F140)</f>
        <v>0</v>
      </c>
      <c r="Y140" s="1412">
        <f ca="1">IF(ISERROR(VLOOKUP(VLOOKUP($A140, 'E4 TB Allocation Details'!$A$18:$L$205, MATCH("Demand ID", 'E4 TB Allocation Details'!$A$18:$L$18, 0),FALSE), 'E2 Allocators'!$B$15:$W$361, MATCH('O5 Details by Class &amp; Accounts'!Y$18, 'E2 Allocators'!$B$15:$W$15, 0),FALSE)*$F140), 0, VLOOKUP(VLOOKUP($A140, 'E4 TB Allocation Details'!$A$18:$L$205, MATCH("Demand ID", 'E4 TB Allocation Details'!$A$18:$L$18, 0),FALSE), 'E2 Allocators'!$B$15:$W$361, MATCH('O5 Details by Class &amp; Accounts'!Y$18, 'E2 Allocators'!$B$15:$W$15, 0),FALSE)*$F140)</f>
        <v>0</v>
      </c>
      <c r="Z140" s="1412">
        <f ca="1">IF(ISERROR(VLOOKUP(VLOOKUP($A140, 'E4 TB Allocation Details'!$A$18:$L$205, MATCH("Demand ID", 'E4 TB Allocation Details'!$A$18:$L$18, 0),FALSE), 'E2 Allocators'!$B$15:$W$361, MATCH('O5 Details by Class &amp; Accounts'!Z$18, 'E2 Allocators'!$B$15:$W$15, 0),FALSE)*$F140), 0, VLOOKUP(VLOOKUP($A140, 'E4 TB Allocation Details'!$A$18:$L$205, MATCH("Demand ID", 'E4 TB Allocation Details'!$A$18:$L$18, 0),FALSE), 'E2 Allocators'!$B$15:$W$361, MATCH('O5 Details by Class &amp; Accounts'!Z$18, 'E2 Allocators'!$B$15:$W$15, 0),FALSE)*$F140)</f>
        <v>0</v>
      </c>
      <c r="AA140" s="1412">
        <f ca="1">IF(ISERROR(VLOOKUP(VLOOKUP($A140, 'E4 TB Allocation Details'!$A$18:$L$205, MATCH("Demand ID", 'E4 TB Allocation Details'!$A$18:$L$18, 0),FALSE), 'E2 Allocators'!$B$15:$W$361, MATCH('O5 Details by Class &amp; Accounts'!AA$18, 'E2 Allocators'!$B$15:$W$15, 0),FALSE)*$F140), 0, VLOOKUP(VLOOKUP($A140, 'E4 TB Allocation Details'!$A$18:$L$205, MATCH("Demand ID", 'E4 TB Allocation Details'!$A$18:$L$18, 0),FALSE), 'E2 Allocators'!$B$15:$W$361, MATCH('O5 Details by Class &amp; Accounts'!AA$18, 'E2 Allocators'!$B$15:$W$15, 0),FALSE)*$F140)</f>
        <v>0</v>
      </c>
      <c r="AB140" s="1412">
        <f ca="1">IF(ISERROR(VLOOKUP(VLOOKUP($A140, 'E4 TB Allocation Details'!$A$18:$L$205, MATCH("Demand ID", 'E4 TB Allocation Details'!$A$18:$L$18, 0),FALSE), 'E2 Allocators'!$B$15:$W$361, MATCH('O5 Details by Class &amp; Accounts'!AB$18, 'E2 Allocators'!$B$15:$W$15, 0),FALSE)*$F140), 0, VLOOKUP(VLOOKUP($A140, 'E4 TB Allocation Details'!$A$18:$L$205, MATCH("Demand ID", 'E4 TB Allocation Details'!$A$18:$L$18, 0),FALSE), 'E2 Allocators'!$B$15:$W$361, MATCH('O5 Details by Class &amp; Accounts'!AB$18, 'E2 Allocators'!$B$15:$W$15, 0),FALSE)*$F140)</f>
        <v>0</v>
      </c>
      <c r="AC140" s="1412">
        <f t="shared" si="32"/>
        <v>0</v>
      </c>
      <c r="AD140" s="1412">
        <f ca="1">IF(ISERROR(VLOOKUP(VLOOKUP($A140, 'E4 TB Allocation Details'!$A$18:$L$205, MATCH("Customer ID", 'E4 TB Allocation Details'!$A$18:$L$18, 0),FALSE), 'E2 Allocators'!$B$15:$W$361, MATCH('O5 Details by Class &amp; Accounts'!AD$18, 'E2 Allocators'!$B$15:$W$15, 0),FALSE)*$G140), 0, VLOOKUP(VLOOKUP($A140, 'E4 TB Allocation Details'!$A$18:$L$205, MATCH("Customer ID", 'E4 TB Allocation Details'!$A$18:$L$18, 0),FALSE), 'E2 Allocators'!$B$15:$W$361, MATCH('O5 Details by Class &amp; Accounts'!AD$18, 'E2 Allocators'!$B$15:$W$15, 0),FALSE)*$G140)</f>
        <v>0</v>
      </c>
      <c r="AE140" s="1412">
        <f ca="1">IF(ISERROR(VLOOKUP(VLOOKUP($A140, 'E4 TB Allocation Details'!$A$18:$L$205, MATCH("Customer ID", 'E4 TB Allocation Details'!$A$18:$L$18, 0),FALSE), 'E2 Allocators'!$B$15:$W$361, MATCH('O5 Details by Class &amp; Accounts'!AE$18, 'E2 Allocators'!$B$15:$W$15, 0),FALSE)*$G140), 0, VLOOKUP(VLOOKUP($A140, 'E4 TB Allocation Details'!$A$18:$L$205, MATCH("Customer ID", 'E4 TB Allocation Details'!$A$18:$L$18, 0),FALSE), 'E2 Allocators'!$B$15:$W$361, MATCH('O5 Details by Class &amp; Accounts'!AE$18, 'E2 Allocators'!$B$15:$W$15, 0),FALSE)*$G140)</f>
        <v>0</v>
      </c>
      <c r="AF140" s="1412">
        <f ca="1">IF(ISERROR(VLOOKUP(VLOOKUP($A140, 'E4 TB Allocation Details'!$A$18:$L$205, MATCH("Customer ID", 'E4 TB Allocation Details'!$A$18:$L$18, 0),FALSE), 'E2 Allocators'!$B$15:$W$361, MATCH('O5 Details by Class &amp; Accounts'!AF$18, 'E2 Allocators'!$B$15:$W$15, 0),FALSE)*$G140), 0, VLOOKUP(VLOOKUP($A140, 'E4 TB Allocation Details'!$A$18:$L$205, MATCH("Customer ID", 'E4 TB Allocation Details'!$A$18:$L$18, 0),FALSE), 'E2 Allocators'!$B$15:$W$361, MATCH('O5 Details by Class &amp; Accounts'!AF$18, 'E2 Allocators'!$B$15:$W$15, 0),FALSE)*$G140)</f>
        <v>0</v>
      </c>
      <c r="AG140" s="1412">
        <f ca="1">IF(ISERROR(VLOOKUP(VLOOKUP($A140, 'E4 TB Allocation Details'!$A$18:$L$205, MATCH("Customer ID", 'E4 TB Allocation Details'!$A$18:$L$18, 0),FALSE), 'E2 Allocators'!$B$15:$W$361, MATCH('O5 Details by Class &amp; Accounts'!AG$18, 'E2 Allocators'!$B$15:$W$15, 0),FALSE)*$G140), 0, VLOOKUP(VLOOKUP($A140, 'E4 TB Allocation Details'!$A$18:$L$205, MATCH("Customer ID", 'E4 TB Allocation Details'!$A$18:$L$18, 0),FALSE), 'E2 Allocators'!$B$15:$W$361, MATCH('O5 Details by Class &amp; Accounts'!AG$18, 'E2 Allocators'!$B$15:$W$15, 0),FALSE)*$G140)</f>
        <v>0</v>
      </c>
      <c r="AH140" s="1412">
        <f ca="1">IF(ISERROR(VLOOKUP(VLOOKUP($A140, 'E4 TB Allocation Details'!$A$18:$L$205, MATCH("Customer ID", 'E4 TB Allocation Details'!$A$18:$L$18, 0),FALSE), 'E2 Allocators'!$B$15:$W$361, MATCH('O5 Details by Class &amp; Accounts'!AH$18, 'E2 Allocators'!$B$15:$W$15, 0),FALSE)*$G140), 0, VLOOKUP(VLOOKUP($A140, 'E4 TB Allocation Details'!$A$18:$L$205, MATCH("Customer ID", 'E4 TB Allocation Details'!$A$18:$L$18, 0),FALSE), 'E2 Allocators'!$B$15:$W$361, MATCH('O5 Details by Class &amp; Accounts'!AH$18, 'E2 Allocators'!$B$15:$W$15, 0),FALSE)*$G140)</f>
        <v>0</v>
      </c>
      <c r="AI140" s="1412">
        <f ca="1">IF(ISERROR(VLOOKUP(VLOOKUP($A140, 'E4 TB Allocation Details'!$A$18:$L$205, MATCH("Customer ID", 'E4 TB Allocation Details'!$A$18:$L$18, 0),FALSE), 'E2 Allocators'!$B$15:$W$361, MATCH('O5 Details by Class &amp; Accounts'!AI$18, 'E2 Allocators'!$B$15:$W$15, 0),FALSE)*$G140), 0, VLOOKUP(VLOOKUP($A140, 'E4 TB Allocation Details'!$A$18:$L$205, MATCH("Customer ID", 'E4 TB Allocation Details'!$A$18:$L$18, 0),FALSE), 'E2 Allocators'!$B$15:$W$361, MATCH('O5 Details by Class &amp; Accounts'!AI$18, 'E2 Allocators'!$B$15:$W$15, 0),FALSE)*$G140)</f>
        <v>0</v>
      </c>
      <c r="AJ140" s="1412">
        <f ca="1">IF(ISERROR(VLOOKUP(VLOOKUP($A140, 'E4 TB Allocation Details'!$A$18:$L$205, MATCH("Customer ID", 'E4 TB Allocation Details'!$A$18:$L$18, 0),FALSE), 'E2 Allocators'!$B$15:$W$361, MATCH('O5 Details by Class &amp; Accounts'!AJ$18, 'E2 Allocators'!$B$15:$W$15, 0),FALSE)*$G140), 0, VLOOKUP(VLOOKUP($A140, 'E4 TB Allocation Details'!$A$18:$L$205, MATCH("Customer ID", 'E4 TB Allocation Details'!$A$18:$L$18, 0),FALSE), 'E2 Allocators'!$B$15:$W$361, MATCH('O5 Details by Class &amp; Accounts'!AJ$18, 'E2 Allocators'!$B$15:$W$15, 0),FALSE)*$G140)</f>
        <v>0</v>
      </c>
      <c r="AK140" s="1412">
        <f ca="1">IF(ISERROR(VLOOKUP(VLOOKUP($A140, 'E4 TB Allocation Details'!$A$18:$L$205, MATCH("Customer ID", 'E4 TB Allocation Details'!$A$18:$L$18, 0),FALSE), 'E2 Allocators'!$B$15:$W$361, MATCH('O5 Details by Class &amp; Accounts'!AK$18, 'E2 Allocators'!$B$15:$W$15, 0),FALSE)*$G140), 0, VLOOKUP(VLOOKUP($A140, 'E4 TB Allocation Details'!$A$18:$L$205, MATCH("Customer ID", 'E4 TB Allocation Details'!$A$18:$L$18, 0),FALSE), 'E2 Allocators'!$B$15:$W$361, MATCH('O5 Details by Class &amp; Accounts'!AK$18, 'E2 Allocators'!$B$15:$W$15, 0),FALSE)*$G140)</f>
        <v>0</v>
      </c>
      <c r="AL140" s="1412">
        <f ca="1">IF(ISERROR(VLOOKUP(VLOOKUP($A140, 'E4 TB Allocation Details'!$A$18:$L$205, MATCH("Customer ID", 'E4 TB Allocation Details'!$A$18:$L$18, 0),FALSE), 'E2 Allocators'!$B$15:$W$361, MATCH('O5 Details by Class &amp; Accounts'!AL$18, 'E2 Allocators'!$B$15:$W$15, 0),FALSE)*$G140), 0, VLOOKUP(VLOOKUP($A140, 'E4 TB Allocation Details'!$A$18:$L$205, MATCH("Customer ID", 'E4 TB Allocation Details'!$A$18:$L$18, 0),FALSE), 'E2 Allocators'!$B$15:$W$361, MATCH('O5 Details by Class &amp; Accounts'!AL$18, 'E2 Allocators'!$B$15:$W$15, 0),FALSE)*$G140)</f>
        <v>0</v>
      </c>
      <c r="AM140" s="1412">
        <f ca="1">IF(ISERROR(VLOOKUP(VLOOKUP($A140, 'E4 TB Allocation Details'!$A$18:$L$205, MATCH("Customer ID", 'E4 TB Allocation Details'!$A$18:$L$18, 0),FALSE), 'E2 Allocators'!$B$15:$W$361, MATCH('O5 Details by Class &amp; Accounts'!AM$18, 'E2 Allocators'!$B$15:$W$15, 0),FALSE)*$G140), 0, VLOOKUP(VLOOKUP($A140, 'E4 TB Allocation Details'!$A$18:$L$205, MATCH("Customer ID", 'E4 TB Allocation Details'!$A$18:$L$18, 0),FALSE), 'E2 Allocators'!$B$15:$W$361, MATCH('O5 Details by Class &amp; Accounts'!AM$18, 'E2 Allocators'!$B$15:$W$15, 0),FALSE)*$G140)</f>
        <v>0</v>
      </c>
      <c r="AN140" s="1412">
        <f ca="1">IF(ISERROR(VLOOKUP(VLOOKUP($A140, 'E4 TB Allocation Details'!$A$18:$L$205, MATCH("Customer ID", 'E4 TB Allocation Details'!$A$18:$L$18, 0),FALSE), 'E2 Allocators'!$B$15:$W$361, MATCH('O5 Details by Class &amp; Accounts'!AN$18, 'E2 Allocators'!$B$15:$W$15, 0),FALSE)*$G140), 0, VLOOKUP(VLOOKUP($A140, 'E4 TB Allocation Details'!$A$18:$L$205, MATCH("Customer ID", 'E4 TB Allocation Details'!$A$18:$L$18, 0),FALSE), 'E2 Allocators'!$B$15:$W$361, MATCH('O5 Details by Class &amp; Accounts'!AN$18, 'E2 Allocators'!$B$15:$W$15, 0),FALSE)*$G140)</f>
        <v>0</v>
      </c>
      <c r="AO140" s="1412">
        <f ca="1">IF(ISERROR(VLOOKUP(VLOOKUP($A140, 'E4 TB Allocation Details'!$A$18:$L$205, MATCH("Customer ID", 'E4 TB Allocation Details'!$A$18:$L$18, 0),FALSE), 'E2 Allocators'!$B$15:$W$361, MATCH('O5 Details by Class &amp; Accounts'!AO$18, 'E2 Allocators'!$B$15:$W$15, 0),FALSE)*$G140), 0, VLOOKUP(VLOOKUP($A140, 'E4 TB Allocation Details'!$A$18:$L$205, MATCH("Customer ID", 'E4 TB Allocation Details'!$A$18:$L$18, 0),FALSE), 'E2 Allocators'!$B$15:$W$361, MATCH('O5 Details by Class &amp; Accounts'!AO$18, 'E2 Allocators'!$B$15:$W$15, 0),FALSE)*$G140)</f>
        <v>0</v>
      </c>
      <c r="AP140" s="1412">
        <f ca="1">IF(ISERROR(VLOOKUP(VLOOKUP($A140, 'E4 TB Allocation Details'!$A$18:$L$205, MATCH("Customer ID", 'E4 TB Allocation Details'!$A$18:$L$18, 0),FALSE), 'E2 Allocators'!$B$15:$W$361, MATCH('O5 Details by Class &amp; Accounts'!AP$18, 'E2 Allocators'!$B$15:$W$15, 0),FALSE)*$G140), 0, VLOOKUP(VLOOKUP($A140, 'E4 TB Allocation Details'!$A$18:$L$205, MATCH("Customer ID", 'E4 TB Allocation Details'!$A$18:$L$18, 0),FALSE), 'E2 Allocators'!$B$15:$W$361, MATCH('O5 Details by Class &amp; Accounts'!AP$18, 'E2 Allocators'!$B$15:$W$15, 0),FALSE)*$G140)</f>
        <v>0</v>
      </c>
      <c r="AQ140" s="1412">
        <f ca="1">IF(ISERROR(VLOOKUP(VLOOKUP($A140, 'E4 TB Allocation Details'!$A$18:$L$205, MATCH("Customer ID", 'E4 TB Allocation Details'!$A$18:$L$18, 0),FALSE), 'E2 Allocators'!$B$15:$W$361, MATCH('O5 Details by Class &amp; Accounts'!AQ$18, 'E2 Allocators'!$B$15:$W$15, 0),FALSE)*$G140), 0, VLOOKUP(VLOOKUP($A140, 'E4 TB Allocation Details'!$A$18:$L$205, MATCH("Customer ID", 'E4 TB Allocation Details'!$A$18:$L$18, 0),FALSE), 'E2 Allocators'!$B$15:$W$361, MATCH('O5 Details by Class &amp; Accounts'!AQ$18, 'E2 Allocators'!$B$15:$W$15, 0),FALSE)*$G140)</f>
        <v>0</v>
      </c>
      <c r="AR140" s="1412">
        <f ca="1">IF(ISERROR(VLOOKUP(VLOOKUP($A140, 'E4 TB Allocation Details'!$A$18:$L$205, MATCH("Customer ID", 'E4 TB Allocation Details'!$A$18:$L$18, 0),FALSE), 'E2 Allocators'!$B$15:$W$361, MATCH('O5 Details by Class &amp; Accounts'!AR$18, 'E2 Allocators'!$B$15:$W$15, 0),FALSE)*$G140), 0, VLOOKUP(VLOOKUP($A140, 'E4 TB Allocation Details'!$A$18:$L$205, MATCH("Customer ID", 'E4 TB Allocation Details'!$A$18:$L$18, 0),FALSE), 'E2 Allocators'!$B$15:$W$361, MATCH('O5 Details by Class &amp; Accounts'!AR$18, 'E2 Allocators'!$B$15:$W$15, 0),FALSE)*$G140)</f>
        <v>0</v>
      </c>
      <c r="AS140" s="1412">
        <f ca="1">IF(ISERROR(VLOOKUP(VLOOKUP($A140, 'E4 TB Allocation Details'!$A$18:$L$205, MATCH("Customer ID", 'E4 TB Allocation Details'!$A$18:$L$18, 0),FALSE), 'E2 Allocators'!$B$15:$W$361, MATCH('O5 Details by Class &amp; Accounts'!AS$18, 'E2 Allocators'!$B$15:$W$15, 0),FALSE)*$G140), 0, VLOOKUP(VLOOKUP($A140, 'E4 TB Allocation Details'!$A$18:$L$205, MATCH("Customer ID", 'E4 TB Allocation Details'!$A$18:$L$18, 0),FALSE), 'E2 Allocators'!$B$15:$W$361, MATCH('O5 Details by Class &amp; Accounts'!AS$18, 'E2 Allocators'!$B$15:$W$15, 0),FALSE)*$G140)</f>
        <v>0</v>
      </c>
      <c r="AT140" s="1412">
        <f ca="1">IF(ISERROR(VLOOKUP(VLOOKUP($A140, 'E4 TB Allocation Details'!$A$18:$L$205, MATCH("Customer ID", 'E4 TB Allocation Details'!$A$18:$L$18, 0),FALSE), 'E2 Allocators'!$B$15:$W$361, MATCH('O5 Details by Class &amp; Accounts'!AT$18, 'E2 Allocators'!$B$15:$W$15, 0),FALSE)*$G140), 0, VLOOKUP(VLOOKUP($A140, 'E4 TB Allocation Details'!$A$18:$L$205, MATCH("Customer ID", 'E4 TB Allocation Details'!$A$18:$L$18, 0),FALSE), 'E2 Allocators'!$B$15:$W$361, MATCH('O5 Details by Class &amp; Accounts'!AT$18, 'E2 Allocators'!$B$15:$W$15, 0),FALSE)*$G140)</f>
        <v>0</v>
      </c>
      <c r="AU140" s="1412">
        <f ca="1">IF(ISERROR(VLOOKUP(VLOOKUP($A140, 'E4 TB Allocation Details'!$A$18:$L$205, MATCH("Customer ID", 'E4 TB Allocation Details'!$A$18:$L$18, 0),FALSE), 'E2 Allocators'!$B$15:$W$361, MATCH('O5 Details by Class &amp; Accounts'!AU$18, 'E2 Allocators'!$B$15:$W$15, 0),FALSE)*$G140), 0, VLOOKUP(VLOOKUP($A140, 'E4 TB Allocation Details'!$A$18:$L$205, MATCH("Customer ID", 'E4 TB Allocation Details'!$A$18:$L$18, 0),FALSE), 'E2 Allocators'!$B$15:$W$361, MATCH('O5 Details by Class &amp; Accounts'!AU$18, 'E2 Allocators'!$B$15:$W$15, 0),FALSE)*$G140)</f>
        <v>0</v>
      </c>
      <c r="AV140" s="1412">
        <f ca="1">IF(ISERROR(VLOOKUP(VLOOKUP($A140, 'E4 TB Allocation Details'!$A$18:$L$205, MATCH("Customer ID", 'E4 TB Allocation Details'!$A$18:$L$18, 0),FALSE), 'E2 Allocators'!$B$15:$W$361, MATCH('O5 Details by Class &amp; Accounts'!AV$18, 'E2 Allocators'!$B$15:$W$15, 0),FALSE)*$G140), 0, VLOOKUP(VLOOKUP($A140, 'E4 TB Allocation Details'!$A$18:$L$205, MATCH("Customer ID", 'E4 TB Allocation Details'!$A$18:$L$18, 0),FALSE), 'E2 Allocators'!$B$15:$W$361, MATCH('O5 Details by Class &amp; Accounts'!AV$18, 'E2 Allocators'!$B$15:$W$15, 0),FALSE)*$G140)</f>
        <v>0</v>
      </c>
      <c r="AW140" s="1412">
        <f ca="1">IF(ISERROR(VLOOKUP(VLOOKUP($A140, 'E4 TB Allocation Details'!$A$18:$L$205, MATCH("Customer ID", 'E4 TB Allocation Details'!$A$18:$L$18, 0),FALSE), 'E2 Allocators'!$B$15:$W$361, MATCH('O5 Details by Class &amp; Accounts'!AW$18, 'E2 Allocators'!$B$15:$W$15, 0),FALSE)*$G140), 0, VLOOKUP(VLOOKUP($A140, 'E4 TB Allocation Details'!$A$18:$L$205, MATCH("Customer ID", 'E4 TB Allocation Details'!$A$18:$L$18, 0),FALSE), 'E2 Allocators'!$B$15:$W$361, MATCH('O5 Details by Class &amp; Accounts'!AW$18, 'E2 Allocators'!$B$15:$W$15, 0),FALSE)*$G140)</f>
        <v>0</v>
      </c>
      <c r="AX140" s="1412">
        <f t="shared" si="33"/>
        <v>0</v>
      </c>
      <c r="AY140" s="1412">
        <f ca="1">IF(ISERROR(VLOOKUP(VLOOKUP($A140, 'E4 TB Allocation Details'!$A$18:$L$205, MATCH("Misc ID", 'E4 TB Allocation Details'!$A$18:$L$18, 0),FALSE), 'E2 Allocators'!$B$15:$W$361, MATCH('O5 Details by Class &amp; Accounts'!AY$18, 'E2 Allocators'!$B$15:$W$15, 0),FALSE)*$E140), 0, VLOOKUP(VLOOKUP($A140, 'E4 TB Allocation Details'!$A$18:$L$205, MATCH("Misc ID", 'E4 TB Allocation Details'!$A$18:$L$18, 0),FALSE), 'E2 Allocators'!$B$15:$W$361, MATCH('O5 Details by Class &amp; Accounts'!AY$18, 'E2 Allocators'!$B$15:$W$15, 0),FALSE)*$E140)</f>
        <v>0</v>
      </c>
      <c r="AZ140" s="1412">
        <f ca="1">IF(ISERROR(VLOOKUP(VLOOKUP($A140, 'E4 TB Allocation Details'!$A$18:$L$205, MATCH("Misc ID", 'E4 TB Allocation Details'!$A$18:$L$18, 0),FALSE), 'E2 Allocators'!$B$15:$W$361, MATCH('O5 Details by Class &amp; Accounts'!AZ$18, 'E2 Allocators'!$B$15:$W$15, 0),FALSE)*$E140), 0, VLOOKUP(VLOOKUP($A140, 'E4 TB Allocation Details'!$A$18:$L$205, MATCH("Misc ID", 'E4 TB Allocation Details'!$A$18:$L$18, 0),FALSE), 'E2 Allocators'!$B$15:$W$361, MATCH('O5 Details by Class &amp; Accounts'!AZ$18, 'E2 Allocators'!$B$15:$W$15, 0),FALSE)*$E140)</f>
        <v>0</v>
      </c>
      <c r="BA140" s="1412">
        <f ca="1">IF(ISERROR(VLOOKUP(VLOOKUP($A140, 'E4 TB Allocation Details'!$A$18:$L$205, MATCH("Misc ID", 'E4 TB Allocation Details'!$A$18:$L$18, 0),FALSE), 'E2 Allocators'!$B$15:$W$361, MATCH('O5 Details by Class &amp; Accounts'!BA$18, 'E2 Allocators'!$B$15:$W$15, 0),FALSE)*$E140), 0, VLOOKUP(VLOOKUP($A140, 'E4 TB Allocation Details'!$A$18:$L$205, MATCH("Misc ID", 'E4 TB Allocation Details'!$A$18:$L$18, 0),FALSE), 'E2 Allocators'!$B$15:$W$361, MATCH('O5 Details by Class &amp; Accounts'!BA$18, 'E2 Allocators'!$B$15:$W$15, 0),FALSE)*$E140)</f>
        <v>0</v>
      </c>
      <c r="BB140" s="1412">
        <f ca="1">IF(ISERROR(VLOOKUP(VLOOKUP($A140, 'E4 TB Allocation Details'!$A$18:$L$205, MATCH("Misc ID", 'E4 TB Allocation Details'!$A$18:$L$18, 0),FALSE), 'E2 Allocators'!$B$15:$W$361, MATCH('O5 Details by Class &amp; Accounts'!BB$18, 'E2 Allocators'!$B$15:$W$15, 0),FALSE)*$E140), 0, VLOOKUP(VLOOKUP($A140, 'E4 TB Allocation Details'!$A$18:$L$205, MATCH("Misc ID", 'E4 TB Allocation Details'!$A$18:$L$18, 0),FALSE), 'E2 Allocators'!$B$15:$W$361, MATCH('O5 Details by Class &amp; Accounts'!BB$18, 'E2 Allocators'!$B$15:$W$15, 0),FALSE)*$E140)</f>
        <v>0</v>
      </c>
      <c r="BC140" s="1412">
        <f ca="1">IF(ISERROR(VLOOKUP(VLOOKUP($A140, 'E4 TB Allocation Details'!$A$18:$L$205, MATCH("Misc ID", 'E4 TB Allocation Details'!$A$18:$L$18, 0),FALSE), 'E2 Allocators'!$B$15:$W$361, MATCH('O5 Details by Class &amp; Accounts'!BC$18, 'E2 Allocators'!$B$15:$W$15, 0),FALSE)*$E140), 0, VLOOKUP(VLOOKUP($A140, 'E4 TB Allocation Details'!$A$18:$L$205, MATCH("Misc ID", 'E4 TB Allocation Details'!$A$18:$L$18, 0),FALSE), 'E2 Allocators'!$B$15:$W$361, MATCH('O5 Details by Class &amp; Accounts'!BC$18, 'E2 Allocators'!$B$15:$W$15, 0),FALSE)*$E140)</f>
        <v>0</v>
      </c>
      <c r="BD140" s="1412">
        <f ca="1">IF(ISERROR(VLOOKUP(VLOOKUP($A140, 'E4 TB Allocation Details'!$A$18:$L$205, MATCH("Misc ID", 'E4 TB Allocation Details'!$A$18:$L$18, 0),FALSE), 'E2 Allocators'!$B$15:$W$361, MATCH('O5 Details by Class &amp; Accounts'!BD$18, 'E2 Allocators'!$B$15:$W$15, 0),FALSE)*$E140), 0, VLOOKUP(VLOOKUP($A140, 'E4 TB Allocation Details'!$A$18:$L$205, MATCH("Misc ID", 'E4 TB Allocation Details'!$A$18:$L$18, 0),FALSE), 'E2 Allocators'!$B$15:$W$361, MATCH('O5 Details by Class &amp; Accounts'!BD$18, 'E2 Allocators'!$B$15:$W$15, 0),FALSE)*$E140)</f>
        <v>0</v>
      </c>
      <c r="BE140" s="1412">
        <f ca="1">IF(ISERROR(VLOOKUP(VLOOKUP($A140, 'E4 TB Allocation Details'!$A$18:$L$205, MATCH("Misc ID", 'E4 TB Allocation Details'!$A$18:$L$18, 0),FALSE), 'E2 Allocators'!$B$15:$W$361, MATCH('O5 Details by Class &amp; Accounts'!BE$18, 'E2 Allocators'!$B$15:$W$15, 0),FALSE)*$E140), 0, VLOOKUP(VLOOKUP($A140, 'E4 TB Allocation Details'!$A$18:$L$205, MATCH("Misc ID", 'E4 TB Allocation Details'!$A$18:$L$18, 0),FALSE), 'E2 Allocators'!$B$15:$W$361, MATCH('O5 Details by Class &amp; Accounts'!BE$18, 'E2 Allocators'!$B$15:$W$15, 0),FALSE)*$E140)</f>
        <v>0</v>
      </c>
      <c r="BF140" s="1412">
        <f ca="1">IF(ISERROR(VLOOKUP(VLOOKUP($A140, 'E4 TB Allocation Details'!$A$18:$L$205, MATCH("Misc ID", 'E4 TB Allocation Details'!$A$18:$L$18, 0),FALSE), 'E2 Allocators'!$B$15:$W$361, MATCH('O5 Details by Class &amp; Accounts'!BF$18, 'E2 Allocators'!$B$15:$W$15, 0),FALSE)*$E140), 0, VLOOKUP(VLOOKUP($A140, 'E4 TB Allocation Details'!$A$18:$L$205, MATCH("Misc ID", 'E4 TB Allocation Details'!$A$18:$L$18, 0),FALSE), 'E2 Allocators'!$B$15:$W$361, MATCH('O5 Details by Class &amp; Accounts'!BF$18, 'E2 Allocators'!$B$15:$W$15, 0),FALSE)*$E140)</f>
        <v>0</v>
      </c>
      <c r="BG140" s="1412">
        <f ca="1">IF(ISERROR(VLOOKUP(VLOOKUP($A140, 'E4 TB Allocation Details'!$A$18:$L$205, MATCH("Misc ID", 'E4 TB Allocation Details'!$A$18:$L$18, 0),FALSE), 'E2 Allocators'!$B$15:$W$361, MATCH('O5 Details by Class &amp; Accounts'!BG$18, 'E2 Allocators'!$B$15:$W$15, 0),FALSE)*$E140), 0, VLOOKUP(VLOOKUP($A140, 'E4 TB Allocation Details'!$A$18:$L$205, MATCH("Misc ID", 'E4 TB Allocation Details'!$A$18:$L$18, 0),FALSE), 'E2 Allocators'!$B$15:$W$361, MATCH('O5 Details by Class &amp; Accounts'!BG$18, 'E2 Allocators'!$B$15:$W$15, 0),FALSE)*$E140)</f>
        <v>0</v>
      </c>
      <c r="BH140" s="1412">
        <f ca="1">IF(ISERROR(VLOOKUP(VLOOKUP($A140, 'E4 TB Allocation Details'!$A$18:$L$205, MATCH("Misc ID", 'E4 TB Allocation Details'!$A$18:$L$18, 0),FALSE), 'E2 Allocators'!$B$15:$W$361, MATCH('O5 Details by Class &amp; Accounts'!BH$18, 'E2 Allocators'!$B$15:$W$15, 0),FALSE)*$E140), 0, VLOOKUP(VLOOKUP($A140, 'E4 TB Allocation Details'!$A$18:$L$205, MATCH("Misc ID", 'E4 TB Allocation Details'!$A$18:$L$18, 0),FALSE), 'E2 Allocators'!$B$15:$W$361, MATCH('O5 Details by Class &amp; Accounts'!BH$18, 'E2 Allocators'!$B$15:$W$15, 0),FALSE)*$E140)</f>
        <v>0</v>
      </c>
      <c r="BI140" s="1412">
        <f ca="1">IF(ISERROR(VLOOKUP(VLOOKUP($A140, 'E4 TB Allocation Details'!$A$18:$L$205, MATCH("Misc ID", 'E4 TB Allocation Details'!$A$18:$L$18, 0),FALSE), 'E2 Allocators'!$B$15:$W$361, MATCH('O5 Details by Class &amp; Accounts'!BI$18, 'E2 Allocators'!$B$15:$W$15, 0),FALSE)*$E140), 0, VLOOKUP(VLOOKUP($A140, 'E4 TB Allocation Details'!$A$18:$L$205, MATCH("Misc ID", 'E4 TB Allocation Details'!$A$18:$L$18, 0),FALSE), 'E2 Allocators'!$B$15:$W$361, MATCH('O5 Details by Class &amp; Accounts'!BI$18, 'E2 Allocators'!$B$15:$W$15, 0),FALSE)*$E140)</f>
        <v>0</v>
      </c>
      <c r="BJ140" s="1412">
        <f ca="1">IF(ISERROR(VLOOKUP(VLOOKUP($A140, 'E4 TB Allocation Details'!$A$18:$L$205, MATCH("Misc ID", 'E4 TB Allocation Details'!$A$18:$L$18, 0),FALSE), 'E2 Allocators'!$B$15:$W$361, MATCH('O5 Details by Class &amp; Accounts'!BJ$18, 'E2 Allocators'!$B$15:$W$15, 0),FALSE)*$E140), 0, VLOOKUP(VLOOKUP($A140, 'E4 TB Allocation Details'!$A$18:$L$205, MATCH("Misc ID", 'E4 TB Allocation Details'!$A$18:$L$18, 0),FALSE), 'E2 Allocators'!$B$15:$W$361, MATCH('O5 Details by Class &amp; Accounts'!BJ$18, 'E2 Allocators'!$B$15:$W$15, 0),FALSE)*$E140)</f>
        <v>0</v>
      </c>
      <c r="BK140" s="1412">
        <f ca="1">IF(ISERROR(VLOOKUP(VLOOKUP($A140, 'E4 TB Allocation Details'!$A$18:$L$205, MATCH("Misc ID", 'E4 TB Allocation Details'!$A$18:$L$18, 0),FALSE), 'E2 Allocators'!$B$15:$W$361, MATCH('O5 Details by Class &amp; Accounts'!BK$18, 'E2 Allocators'!$B$15:$W$15, 0),FALSE)*$E140), 0, VLOOKUP(VLOOKUP($A140, 'E4 TB Allocation Details'!$A$18:$L$205, MATCH("Misc ID", 'E4 TB Allocation Details'!$A$18:$L$18, 0),FALSE), 'E2 Allocators'!$B$15:$W$361, MATCH('O5 Details by Class &amp; Accounts'!BK$18, 'E2 Allocators'!$B$15:$W$15, 0),FALSE)*$E140)</f>
        <v>0</v>
      </c>
      <c r="BL140" s="1412">
        <f ca="1">IF(ISERROR(VLOOKUP(VLOOKUP($A140, 'E4 TB Allocation Details'!$A$18:$L$205, MATCH("Misc ID", 'E4 TB Allocation Details'!$A$18:$L$18, 0),FALSE), 'E2 Allocators'!$B$15:$W$361, MATCH('O5 Details by Class &amp; Accounts'!BL$18, 'E2 Allocators'!$B$15:$W$15, 0),FALSE)*$E140), 0, VLOOKUP(VLOOKUP($A140, 'E4 TB Allocation Details'!$A$18:$L$205, MATCH("Misc ID", 'E4 TB Allocation Details'!$A$18:$L$18, 0),FALSE), 'E2 Allocators'!$B$15:$W$361, MATCH('O5 Details by Class &amp; Accounts'!BL$18, 'E2 Allocators'!$B$15:$W$15, 0),FALSE)*$E140)</f>
        <v>0</v>
      </c>
      <c r="BM140" s="1412">
        <f ca="1">IF(ISERROR(VLOOKUP(VLOOKUP($A140, 'E4 TB Allocation Details'!$A$18:$L$205, MATCH("Misc ID", 'E4 TB Allocation Details'!$A$18:$L$18, 0),FALSE), 'E2 Allocators'!$B$15:$W$361, MATCH('O5 Details by Class &amp; Accounts'!BM$18, 'E2 Allocators'!$B$15:$W$15, 0),FALSE)*$E140), 0, VLOOKUP(VLOOKUP($A140, 'E4 TB Allocation Details'!$A$18:$L$205, MATCH("Misc ID", 'E4 TB Allocation Details'!$A$18:$L$18, 0),FALSE), 'E2 Allocators'!$B$15:$W$361, MATCH('O5 Details by Class &amp; Accounts'!BM$18, 'E2 Allocators'!$B$15:$W$15, 0),FALSE)*$E140)</f>
        <v>0</v>
      </c>
      <c r="BN140" s="1412">
        <f ca="1">IF(ISERROR(VLOOKUP(VLOOKUP($A140, 'E4 TB Allocation Details'!$A$18:$L$205, MATCH("Misc ID", 'E4 TB Allocation Details'!$A$18:$L$18, 0),FALSE), 'E2 Allocators'!$B$15:$W$361, MATCH('O5 Details by Class &amp; Accounts'!BN$18, 'E2 Allocators'!$B$15:$W$15, 0),FALSE)*$E140), 0, VLOOKUP(VLOOKUP($A140, 'E4 TB Allocation Details'!$A$18:$L$205, MATCH("Misc ID", 'E4 TB Allocation Details'!$A$18:$L$18, 0),FALSE), 'E2 Allocators'!$B$15:$W$361, MATCH('O5 Details by Class &amp; Accounts'!BN$18, 'E2 Allocators'!$B$15:$W$15, 0),FALSE)*$E140)</f>
        <v>0</v>
      </c>
      <c r="BO140" s="1412">
        <f ca="1">IF(ISERROR(VLOOKUP(VLOOKUP($A140, 'E4 TB Allocation Details'!$A$18:$L$205, MATCH("Misc ID", 'E4 TB Allocation Details'!$A$18:$L$18, 0),FALSE), 'E2 Allocators'!$B$15:$W$361, MATCH('O5 Details by Class &amp; Accounts'!BO$18, 'E2 Allocators'!$B$15:$W$15, 0),FALSE)*$E140), 0, VLOOKUP(VLOOKUP($A140, 'E4 TB Allocation Details'!$A$18:$L$205, MATCH("Misc ID", 'E4 TB Allocation Details'!$A$18:$L$18, 0),FALSE), 'E2 Allocators'!$B$15:$W$361, MATCH('O5 Details by Class &amp; Accounts'!BO$18, 'E2 Allocators'!$B$15:$W$15, 0),FALSE)*$E140)</f>
        <v>0</v>
      </c>
      <c r="BP140" s="1412">
        <f ca="1">IF(ISERROR(VLOOKUP(VLOOKUP($A140, 'E4 TB Allocation Details'!$A$18:$L$205, MATCH("Misc ID", 'E4 TB Allocation Details'!$A$18:$L$18, 0),FALSE), 'E2 Allocators'!$B$15:$W$361, MATCH('O5 Details by Class &amp; Accounts'!BP$18, 'E2 Allocators'!$B$15:$W$15, 0),FALSE)*$E140), 0, VLOOKUP(VLOOKUP($A140, 'E4 TB Allocation Details'!$A$18:$L$205, MATCH("Misc ID", 'E4 TB Allocation Details'!$A$18:$L$18, 0),FALSE), 'E2 Allocators'!$B$15:$W$361, MATCH('O5 Details by Class &amp; Accounts'!BP$18, 'E2 Allocators'!$B$15:$W$15, 0),FALSE)*$E140)</f>
        <v>0</v>
      </c>
      <c r="BQ140" s="1412">
        <f ca="1">IF(ISERROR(VLOOKUP(VLOOKUP($A140, 'E4 TB Allocation Details'!$A$18:$L$205, MATCH("Misc ID", 'E4 TB Allocation Details'!$A$18:$L$18, 0),FALSE), 'E2 Allocators'!$B$15:$W$361, MATCH('O5 Details by Class &amp; Accounts'!BQ$18, 'E2 Allocators'!$B$15:$W$15, 0),FALSE)*$E140), 0, VLOOKUP(VLOOKUP($A140, 'E4 TB Allocation Details'!$A$18:$L$205, MATCH("Misc ID", 'E4 TB Allocation Details'!$A$18:$L$18, 0),FALSE), 'E2 Allocators'!$B$15:$W$361, MATCH('O5 Details by Class &amp; Accounts'!BQ$18, 'E2 Allocators'!$B$15:$W$15, 0),FALSE)*$E140)</f>
        <v>0</v>
      </c>
      <c r="BR140" s="1412">
        <f ca="1">IF(ISERROR(VLOOKUP(VLOOKUP($A140, 'E4 TB Allocation Details'!$A$18:$L$205, MATCH("Misc ID", 'E4 TB Allocation Details'!$A$18:$L$18, 0),FALSE), 'E2 Allocators'!$B$15:$W$361, MATCH('O5 Details by Class &amp; Accounts'!BR$18, 'E2 Allocators'!$B$15:$W$15, 0),FALSE)*$E140), 0, VLOOKUP(VLOOKUP($A140, 'E4 TB Allocation Details'!$A$18:$L$205, MATCH("Misc ID", 'E4 TB Allocation Details'!$A$18:$L$18, 0),FALSE), 'E2 Allocators'!$B$15:$W$361, MATCH('O5 Details by Class &amp; Accounts'!BR$18, 'E2 Allocators'!$B$15:$W$15, 0),FALSE)*$E140)</f>
        <v>0</v>
      </c>
      <c r="BS140" s="1412">
        <f t="shared" si="34"/>
        <v>0</v>
      </c>
      <c r="BT140" s="1412">
        <f ca="1">IF(ISERROR(VLOOKUP(VLOOKUP($A140, 'E4 TB Allocation Details'!$A$18:$L$205, MATCH("A &amp; G ID", 'E4 TB Allocation Details'!$A$18:$L$18, 0),FALSE), 'E2 Allocators'!$B$15:$W$361, MATCH('O5 Details by Class &amp; Accounts'!BT$18, 'E2 Allocators'!$B$15:$W$15, 0),FALSE)*$E140), 0, VLOOKUP(VLOOKUP($A140, 'E4 TB Allocation Details'!$A$18:$L$205, MATCH("A &amp; G ID", 'E4 TB Allocation Details'!$A$18:$L$18, 0),FALSE), 'E2 Allocators'!$B$15:$W$361, MATCH('O5 Details by Class &amp; Accounts'!BT$18, 'E2 Allocators'!$B$15:$W$15, 0),FALSE)*$E140)</f>
        <v>0</v>
      </c>
      <c r="BU140" s="1412">
        <f ca="1">IF(ISERROR(VLOOKUP(VLOOKUP($A140, 'E4 TB Allocation Details'!$A$18:$L$205, MATCH("A &amp; G ID", 'E4 TB Allocation Details'!$A$18:$L$18, 0),FALSE), 'E2 Allocators'!$B$15:$W$361, MATCH('O5 Details by Class &amp; Accounts'!BU$18, 'E2 Allocators'!$B$15:$W$15, 0),FALSE)*$E140), 0, VLOOKUP(VLOOKUP($A140, 'E4 TB Allocation Details'!$A$18:$L$205, MATCH("A &amp; G ID", 'E4 TB Allocation Details'!$A$18:$L$18, 0),FALSE), 'E2 Allocators'!$B$15:$W$361, MATCH('O5 Details by Class &amp; Accounts'!BU$18, 'E2 Allocators'!$B$15:$W$15, 0),FALSE)*$E140)</f>
        <v>0</v>
      </c>
      <c r="BV140" s="1412">
        <f ca="1">IF(ISERROR(VLOOKUP(VLOOKUP($A140, 'E4 TB Allocation Details'!$A$18:$L$205, MATCH("A &amp; G ID", 'E4 TB Allocation Details'!$A$18:$L$18, 0),FALSE), 'E2 Allocators'!$B$15:$W$361, MATCH('O5 Details by Class &amp; Accounts'!BV$18, 'E2 Allocators'!$B$15:$W$15, 0),FALSE)*$E140), 0, VLOOKUP(VLOOKUP($A140, 'E4 TB Allocation Details'!$A$18:$L$205, MATCH("A &amp; G ID", 'E4 TB Allocation Details'!$A$18:$L$18, 0),FALSE), 'E2 Allocators'!$B$15:$W$361, MATCH('O5 Details by Class &amp; Accounts'!BV$18, 'E2 Allocators'!$B$15:$W$15, 0),FALSE)*$E140)</f>
        <v>0</v>
      </c>
      <c r="BW140" s="1412">
        <f ca="1">IF(ISERROR(VLOOKUP(VLOOKUP($A140, 'E4 TB Allocation Details'!$A$18:$L$205, MATCH("A &amp; G ID", 'E4 TB Allocation Details'!$A$18:$L$18, 0),FALSE), 'E2 Allocators'!$B$15:$W$361, MATCH('O5 Details by Class &amp; Accounts'!BW$18, 'E2 Allocators'!$B$15:$W$15, 0),FALSE)*$E140), 0, VLOOKUP(VLOOKUP($A140, 'E4 TB Allocation Details'!$A$18:$L$205, MATCH("A &amp; G ID", 'E4 TB Allocation Details'!$A$18:$L$18, 0),FALSE), 'E2 Allocators'!$B$15:$W$361, MATCH('O5 Details by Class &amp; Accounts'!BW$18, 'E2 Allocators'!$B$15:$W$15, 0),FALSE)*$E140)</f>
        <v>0</v>
      </c>
      <c r="BX140" s="1412">
        <f ca="1">IF(ISERROR(VLOOKUP(VLOOKUP($A140, 'E4 TB Allocation Details'!$A$18:$L$205, MATCH("A &amp; G ID", 'E4 TB Allocation Details'!$A$18:$L$18, 0),FALSE), 'E2 Allocators'!$B$15:$W$361, MATCH('O5 Details by Class &amp; Accounts'!BX$18, 'E2 Allocators'!$B$15:$W$15, 0),FALSE)*$E140), 0, VLOOKUP(VLOOKUP($A140, 'E4 TB Allocation Details'!$A$18:$L$205, MATCH("A &amp; G ID", 'E4 TB Allocation Details'!$A$18:$L$18, 0),FALSE), 'E2 Allocators'!$B$15:$W$361, MATCH('O5 Details by Class &amp; Accounts'!BX$18, 'E2 Allocators'!$B$15:$W$15, 0),FALSE)*$E140)</f>
        <v>0</v>
      </c>
      <c r="BY140" s="1412">
        <f ca="1">IF(ISERROR(VLOOKUP(VLOOKUP($A140, 'E4 TB Allocation Details'!$A$18:$L$205, MATCH("A &amp; G ID", 'E4 TB Allocation Details'!$A$18:$L$18, 0),FALSE), 'E2 Allocators'!$B$15:$W$361, MATCH('O5 Details by Class &amp; Accounts'!BY$18, 'E2 Allocators'!$B$15:$W$15, 0),FALSE)*$E140), 0, VLOOKUP(VLOOKUP($A140, 'E4 TB Allocation Details'!$A$18:$L$205, MATCH("A &amp; G ID", 'E4 TB Allocation Details'!$A$18:$L$18, 0),FALSE), 'E2 Allocators'!$B$15:$W$361, MATCH('O5 Details by Class &amp; Accounts'!BY$18, 'E2 Allocators'!$B$15:$W$15, 0),FALSE)*$E140)</f>
        <v>0</v>
      </c>
      <c r="BZ140" s="1412">
        <f ca="1">IF(ISERROR(VLOOKUP(VLOOKUP($A140, 'E4 TB Allocation Details'!$A$18:$L$205, MATCH("A &amp; G ID", 'E4 TB Allocation Details'!$A$18:$L$18, 0),FALSE), 'E2 Allocators'!$B$15:$W$361, MATCH('O5 Details by Class &amp; Accounts'!BZ$18, 'E2 Allocators'!$B$15:$W$15, 0),FALSE)*$E140), 0, VLOOKUP(VLOOKUP($A140, 'E4 TB Allocation Details'!$A$18:$L$205, MATCH("A &amp; G ID", 'E4 TB Allocation Details'!$A$18:$L$18, 0),FALSE), 'E2 Allocators'!$B$15:$W$361, MATCH('O5 Details by Class &amp; Accounts'!BZ$18, 'E2 Allocators'!$B$15:$W$15, 0),FALSE)*$E140)</f>
        <v>0</v>
      </c>
      <c r="CA140" s="1412">
        <f ca="1">IF(ISERROR(VLOOKUP(VLOOKUP($A140, 'E4 TB Allocation Details'!$A$18:$L$205, MATCH("A &amp; G ID", 'E4 TB Allocation Details'!$A$18:$L$18, 0),FALSE), 'E2 Allocators'!$B$15:$W$361, MATCH('O5 Details by Class &amp; Accounts'!CA$18, 'E2 Allocators'!$B$15:$W$15, 0),FALSE)*$E140), 0, VLOOKUP(VLOOKUP($A140, 'E4 TB Allocation Details'!$A$18:$L$205, MATCH("A &amp; G ID", 'E4 TB Allocation Details'!$A$18:$L$18, 0),FALSE), 'E2 Allocators'!$B$15:$W$361, MATCH('O5 Details by Class &amp; Accounts'!CA$18, 'E2 Allocators'!$B$15:$W$15, 0),FALSE)*$E140)</f>
        <v>0</v>
      </c>
      <c r="CB140" s="1412">
        <f ca="1">IF(ISERROR(VLOOKUP(VLOOKUP($A140, 'E4 TB Allocation Details'!$A$18:$L$205, MATCH("A &amp; G ID", 'E4 TB Allocation Details'!$A$18:$L$18, 0),FALSE), 'E2 Allocators'!$B$15:$W$361, MATCH('O5 Details by Class &amp; Accounts'!CB$18, 'E2 Allocators'!$B$15:$W$15, 0),FALSE)*$E140), 0, VLOOKUP(VLOOKUP($A140, 'E4 TB Allocation Details'!$A$18:$L$205, MATCH("A &amp; G ID", 'E4 TB Allocation Details'!$A$18:$L$18, 0),FALSE), 'E2 Allocators'!$B$15:$W$361, MATCH('O5 Details by Class &amp; Accounts'!CB$18, 'E2 Allocators'!$B$15:$W$15, 0),FALSE)*$E140)</f>
        <v>0</v>
      </c>
      <c r="CC140" s="1412">
        <f ca="1">IF(ISERROR(VLOOKUP(VLOOKUP($A140, 'E4 TB Allocation Details'!$A$18:$L$205, MATCH("A &amp; G ID", 'E4 TB Allocation Details'!$A$18:$L$18, 0),FALSE), 'E2 Allocators'!$B$15:$W$361, MATCH('O5 Details by Class &amp; Accounts'!CC$18, 'E2 Allocators'!$B$15:$W$15, 0),FALSE)*$E140), 0, VLOOKUP(VLOOKUP($A140, 'E4 TB Allocation Details'!$A$18:$L$205, MATCH("A &amp; G ID", 'E4 TB Allocation Details'!$A$18:$L$18, 0),FALSE), 'E2 Allocators'!$B$15:$W$361, MATCH('O5 Details by Class &amp; Accounts'!CC$18, 'E2 Allocators'!$B$15:$W$15, 0),FALSE)*$E140)</f>
        <v>0</v>
      </c>
      <c r="CD140" s="1412">
        <f ca="1">IF(ISERROR(VLOOKUP(VLOOKUP($A140, 'E4 TB Allocation Details'!$A$18:$L$205, MATCH("A &amp; G ID", 'E4 TB Allocation Details'!$A$18:$L$18, 0),FALSE), 'E2 Allocators'!$B$15:$W$361, MATCH('O5 Details by Class &amp; Accounts'!CD$18, 'E2 Allocators'!$B$15:$W$15, 0),FALSE)*$E140), 0, VLOOKUP(VLOOKUP($A140, 'E4 TB Allocation Details'!$A$18:$L$205, MATCH("A &amp; G ID", 'E4 TB Allocation Details'!$A$18:$L$18, 0),FALSE), 'E2 Allocators'!$B$15:$W$361, MATCH('O5 Details by Class &amp; Accounts'!CD$18, 'E2 Allocators'!$B$15:$W$15, 0),FALSE)*$E140)</f>
        <v>0</v>
      </c>
      <c r="CE140" s="1412">
        <f ca="1">IF(ISERROR(VLOOKUP(VLOOKUP($A140, 'E4 TB Allocation Details'!$A$18:$L$205, MATCH("A &amp; G ID", 'E4 TB Allocation Details'!$A$18:$L$18, 0),FALSE), 'E2 Allocators'!$B$15:$W$361, MATCH('O5 Details by Class &amp; Accounts'!CE$18, 'E2 Allocators'!$B$15:$W$15, 0),FALSE)*$E140), 0, VLOOKUP(VLOOKUP($A140, 'E4 TB Allocation Details'!$A$18:$L$205, MATCH("A &amp; G ID", 'E4 TB Allocation Details'!$A$18:$L$18, 0),FALSE), 'E2 Allocators'!$B$15:$W$361, MATCH('O5 Details by Class &amp; Accounts'!CE$18, 'E2 Allocators'!$B$15:$W$15, 0),FALSE)*$E140)</f>
        <v>0</v>
      </c>
      <c r="CF140" s="1412">
        <f ca="1">IF(ISERROR(VLOOKUP(VLOOKUP($A140, 'E4 TB Allocation Details'!$A$18:$L$205, MATCH("A &amp; G ID", 'E4 TB Allocation Details'!$A$18:$L$18, 0),FALSE), 'E2 Allocators'!$B$15:$W$361, MATCH('O5 Details by Class &amp; Accounts'!CF$18, 'E2 Allocators'!$B$15:$W$15, 0),FALSE)*$E140), 0, VLOOKUP(VLOOKUP($A140, 'E4 TB Allocation Details'!$A$18:$L$205, MATCH("A &amp; G ID", 'E4 TB Allocation Details'!$A$18:$L$18, 0),FALSE), 'E2 Allocators'!$B$15:$W$361, MATCH('O5 Details by Class &amp; Accounts'!CF$18, 'E2 Allocators'!$B$15:$W$15, 0),FALSE)*$E140)</f>
        <v>0</v>
      </c>
      <c r="CG140" s="1412">
        <f ca="1">IF(ISERROR(VLOOKUP(VLOOKUP($A140, 'E4 TB Allocation Details'!$A$18:$L$205, MATCH("A &amp; G ID", 'E4 TB Allocation Details'!$A$18:$L$18, 0),FALSE), 'E2 Allocators'!$B$15:$W$361, MATCH('O5 Details by Class &amp; Accounts'!CG$18, 'E2 Allocators'!$B$15:$W$15, 0),FALSE)*$E140), 0, VLOOKUP(VLOOKUP($A140, 'E4 TB Allocation Details'!$A$18:$L$205, MATCH("A &amp; G ID", 'E4 TB Allocation Details'!$A$18:$L$18, 0),FALSE), 'E2 Allocators'!$B$15:$W$361, MATCH('O5 Details by Class &amp; Accounts'!CG$18, 'E2 Allocators'!$B$15:$W$15, 0),FALSE)*$E140)</f>
        <v>0</v>
      </c>
      <c r="CH140" s="1412">
        <f ca="1">IF(ISERROR(VLOOKUP(VLOOKUP($A140, 'E4 TB Allocation Details'!$A$18:$L$205, MATCH("A &amp; G ID", 'E4 TB Allocation Details'!$A$18:$L$18, 0),FALSE), 'E2 Allocators'!$B$15:$W$361, MATCH('O5 Details by Class &amp; Accounts'!CH$18, 'E2 Allocators'!$B$15:$W$15, 0),FALSE)*$E140), 0, VLOOKUP(VLOOKUP($A140, 'E4 TB Allocation Details'!$A$18:$L$205, MATCH("A &amp; G ID", 'E4 TB Allocation Details'!$A$18:$L$18, 0),FALSE), 'E2 Allocators'!$B$15:$W$361, MATCH('O5 Details by Class &amp; Accounts'!CH$18, 'E2 Allocators'!$B$15:$W$15, 0),FALSE)*$E140)</f>
        <v>0</v>
      </c>
      <c r="CI140" s="1412">
        <f ca="1">IF(ISERROR(VLOOKUP(VLOOKUP($A140, 'E4 TB Allocation Details'!$A$18:$L$205, MATCH("A &amp; G ID", 'E4 TB Allocation Details'!$A$18:$L$18, 0),FALSE), 'E2 Allocators'!$B$15:$W$361, MATCH('O5 Details by Class &amp; Accounts'!CI$18, 'E2 Allocators'!$B$15:$W$15, 0),FALSE)*$E140), 0, VLOOKUP(VLOOKUP($A140, 'E4 TB Allocation Details'!$A$18:$L$205, MATCH("A &amp; G ID", 'E4 TB Allocation Details'!$A$18:$L$18, 0),FALSE), 'E2 Allocators'!$B$15:$W$361, MATCH('O5 Details by Class &amp; Accounts'!CI$18, 'E2 Allocators'!$B$15:$W$15, 0),FALSE)*$E140)</f>
        <v>0</v>
      </c>
      <c r="CJ140" s="1412">
        <f ca="1">IF(ISERROR(VLOOKUP(VLOOKUP($A140, 'E4 TB Allocation Details'!$A$18:$L$205, MATCH("A &amp; G ID", 'E4 TB Allocation Details'!$A$18:$L$18, 0),FALSE), 'E2 Allocators'!$B$15:$W$361, MATCH('O5 Details by Class &amp; Accounts'!CJ$18, 'E2 Allocators'!$B$15:$W$15, 0),FALSE)*$E140), 0, VLOOKUP(VLOOKUP($A140, 'E4 TB Allocation Details'!$A$18:$L$205, MATCH("A &amp; G ID", 'E4 TB Allocation Details'!$A$18:$L$18, 0),FALSE), 'E2 Allocators'!$B$15:$W$361, MATCH('O5 Details by Class &amp; Accounts'!CJ$18, 'E2 Allocators'!$B$15:$W$15, 0),FALSE)*$E140)</f>
        <v>0</v>
      </c>
      <c r="CK140" s="1412">
        <f ca="1">IF(ISERROR(VLOOKUP(VLOOKUP($A140, 'E4 TB Allocation Details'!$A$18:$L$205, MATCH("A &amp; G ID", 'E4 TB Allocation Details'!$A$18:$L$18, 0),FALSE), 'E2 Allocators'!$B$15:$W$361, MATCH('O5 Details by Class &amp; Accounts'!CK$18, 'E2 Allocators'!$B$15:$W$15, 0),FALSE)*$E140), 0, VLOOKUP(VLOOKUP($A140, 'E4 TB Allocation Details'!$A$18:$L$205, MATCH("A &amp; G ID", 'E4 TB Allocation Details'!$A$18:$L$18, 0),FALSE), 'E2 Allocators'!$B$15:$W$361, MATCH('O5 Details by Class &amp; Accounts'!CK$18, 'E2 Allocators'!$B$15:$W$15, 0),FALSE)*$E140)</f>
        <v>0</v>
      </c>
      <c r="CL140" s="1412">
        <f ca="1">IF(ISERROR(VLOOKUP(VLOOKUP($A140, 'E4 TB Allocation Details'!$A$18:$L$205, MATCH("A &amp; G ID", 'E4 TB Allocation Details'!$A$18:$L$18, 0),FALSE), 'E2 Allocators'!$B$15:$W$361, MATCH('O5 Details by Class &amp; Accounts'!CL$18, 'E2 Allocators'!$B$15:$W$15, 0),FALSE)*$E140), 0, VLOOKUP(VLOOKUP($A140, 'E4 TB Allocation Details'!$A$18:$L$205, MATCH("A &amp; G ID", 'E4 TB Allocation Details'!$A$18:$L$18, 0),FALSE), 'E2 Allocators'!$B$15:$W$361, MATCH('O5 Details by Class &amp; Accounts'!CL$18, 'E2 Allocators'!$B$15:$W$15, 0),FALSE)*$E140)</f>
        <v>0</v>
      </c>
      <c r="CM140" s="1412">
        <f ca="1">IF(ISERROR(VLOOKUP(VLOOKUP($A140, 'E4 TB Allocation Details'!$A$18:$L$205, MATCH("A &amp; G ID", 'E4 TB Allocation Details'!$A$18:$L$18, 0),FALSE), 'E2 Allocators'!$B$15:$W$361, MATCH('O5 Details by Class &amp; Accounts'!CM$18, 'E2 Allocators'!$B$15:$W$15, 0),FALSE)*$E140), 0, VLOOKUP(VLOOKUP($A140, 'E4 TB Allocation Details'!$A$18:$L$205, MATCH("A &amp; G ID", 'E4 TB Allocation Details'!$A$18:$L$18, 0),FALSE), 'E2 Allocators'!$B$15:$W$361, MATCH('O5 Details by Class &amp; Accounts'!CM$18, 'E2 Allocators'!$B$15:$W$15, 0),FALSE)*$E140)</f>
        <v>0</v>
      </c>
      <c r="CN140" s="1412">
        <f t="shared" si="35"/>
        <v>0</v>
      </c>
      <c r="CO140" s="1792">
        <f t="shared" si="36"/>
        <v>0</v>
      </c>
      <c r="CQ140" s="2087" t="s">
        <v>16</v>
      </c>
    </row>
    <row r="141" spans="1:95" s="81" customFormat="1" ht="12.75">
      <c r="A141" s="1177">
        <v>5085</v>
      </c>
      <c r="B141" s="1176" t="s">
        <v>1296</v>
      </c>
      <c r="C141" s="1789">
        <f ca="1">IF(ISERROR(VLOOKUP($A141,'I3 TB Data'!$A$23:$H$458,MATCH('O5 Details by Class &amp; Accounts'!$C$18, 'I3 TB Data'!$A$23:$H$23,0),0)), 0, VLOOKUP($A141,'I3 TB Data'!$A$23:$H$458,MATCH('O5 Details by Class &amp; Accounts'!$C$18,'I3 TB Data'!$A$23:$H$23,0),0))</f>
        <v>0</v>
      </c>
      <c r="D141" s="1790"/>
      <c r="E141" s="1789">
        <f t="shared" si="37"/>
        <v>0</v>
      </c>
      <c r="F141" s="1791">
        <f ca="1">IF(ISERROR(VLOOKUP($A141, 'E1 Categorization'!A33:E122, MATCH("Customer Component", 'E1 Categorization'!$A$33:$E$33,0), 0)), 0, IF(VLOOKUP($A141, 'E1 Categorization'!A33:E122, MATCH("Customer Component", 'E1 Categorization'!$A$33:$E$33,0), 0)=0, 'O5 Details by Class &amp; Accounts'!$E141, IF(AND(VLOOKUP($A141, 'E1 Categorization'!A33:E122, MATCH("Customer Component", 'E1 Categorization'!$A$33:$E$33,0), 0) &gt;0, VLOOKUP($A141, 'E1 Categorization'!A33:E122, MATCH("Customer Component", 'E1 Categorization'!$A$33:$E$33,0), 0)&lt;1), 'O5 Details by Class &amp; Accounts'!$E141*(1-VLOOKUP($A141, 'E1 Categorization'!A33:E122, MATCH("Customer Component", 'E1 Categorization'!$A$33:$E$33,0), 0)), 0)))</f>
        <v>0</v>
      </c>
      <c r="G141" s="1791">
        <f ca="1">IF(ISERROR(VLOOKUP($A141, 'E1 Categorization'!A33:E122, MATCH("Customer Component", 'E1 Categorization'!$A$33:$E$33,0), 0)),0, IF(VLOOKUP($A141, 'E1 Categorization'!A33:E122, MATCH("Customer Component", 'E1 Categorization'!$A$33:$E$33,0), 0)=0, 0, IF(AND(VLOOKUP($A141, 'E1 Categorization'!A33:E122, MATCH("Customer Component", 'E1 Categorization'!$A$33:$E$33,0), 0) &gt;0, VLOOKUP($A141, 'E1 Categorization'!A33:E122, MATCH("Customer Component", 'E1 Categorization'!$A$33:$E$33,0), 0)&lt;1), 'O5 Details by Class &amp; Accounts'!$E141*(VLOOKUP($A141, 'E1 Categorization'!A33:E122, MATCH("Customer Component", 'E1 Categorization'!$A$33:$E$33,0), 0)), 'O5 Details by Class &amp; Accounts'!$E141)))</f>
        <v>0</v>
      </c>
      <c r="H141" s="1412">
        <f t="shared" si="31"/>
        <v>0</v>
      </c>
      <c r="I141" s="1412">
        <f ca="1">IF(ISERROR(VLOOKUP(VLOOKUP($A141, 'E4 TB Allocation Details'!$A$18:$L$205, MATCH("Demand ID", 'E4 TB Allocation Details'!$A$18:$L$18, 0),FALSE), 'E2 Allocators'!$B$15:$W$361, MATCH('O5 Details by Class &amp; Accounts'!I$18, 'E2 Allocators'!$B$15:$W$15, 0),FALSE)*$F141), 0, VLOOKUP(VLOOKUP($A141, 'E4 TB Allocation Details'!$A$18:$L$205, MATCH("Demand ID", 'E4 TB Allocation Details'!$A$18:$L$18, 0),FALSE), 'E2 Allocators'!$B$15:$W$361, MATCH('O5 Details by Class &amp; Accounts'!I$18, 'E2 Allocators'!$B$15:$W$15, 0),FALSE)*$F141)</f>
        <v>0</v>
      </c>
      <c r="J141" s="1412">
        <f ca="1">IF(ISERROR(VLOOKUP(VLOOKUP($A141, 'E4 TB Allocation Details'!$A$18:$L$205, MATCH("Demand ID", 'E4 TB Allocation Details'!$A$18:$L$18, 0),FALSE), 'E2 Allocators'!$B$15:$W$361, MATCH('O5 Details by Class &amp; Accounts'!J$18, 'E2 Allocators'!$B$15:$W$15, 0),FALSE)*$F141), 0, VLOOKUP(VLOOKUP($A141, 'E4 TB Allocation Details'!$A$18:$L$205, MATCH("Demand ID", 'E4 TB Allocation Details'!$A$18:$L$18, 0),FALSE), 'E2 Allocators'!$B$15:$W$361, MATCH('O5 Details by Class &amp; Accounts'!J$18, 'E2 Allocators'!$B$15:$W$15, 0),FALSE)*$F141)</f>
        <v>0</v>
      </c>
      <c r="K141" s="1412">
        <f ca="1">IF(ISERROR(VLOOKUP(VLOOKUP($A141, 'E4 TB Allocation Details'!$A$18:$L$205, MATCH("Demand ID", 'E4 TB Allocation Details'!$A$18:$L$18, 0),FALSE), 'E2 Allocators'!$B$15:$W$361, MATCH('O5 Details by Class &amp; Accounts'!K$18, 'E2 Allocators'!$B$15:$W$15, 0),FALSE)*$F141), 0, VLOOKUP(VLOOKUP($A141, 'E4 TB Allocation Details'!$A$18:$L$205, MATCH("Demand ID", 'E4 TB Allocation Details'!$A$18:$L$18, 0),FALSE), 'E2 Allocators'!$B$15:$W$361, MATCH('O5 Details by Class &amp; Accounts'!K$18, 'E2 Allocators'!$B$15:$W$15, 0),FALSE)*$F141)</f>
        <v>0</v>
      </c>
      <c r="L141" s="1412">
        <f ca="1">IF(ISERROR(VLOOKUP(VLOOKUP($A141, 'E4 TB Allocation Details'!$A$18:$L$205, MATCH("Demand ID", 'E4 TB Allocation Details'!$A$18:$L$18, 0),FALSE), 'E2 Allocators'!$B$15:$W$361, MATCH('O5 Details by Class &amp; Accounts'!L$18, 'E2 Allocators'!$B$15:$W$15, 0),FALSE)*$F141), 0, VLOOKUP(VLOOKUP($A141, 'E4 TB Allocation Details'!$A$18:$L$205, MATCH("Demand ID", 'E4 TB Allocation Details'!$A$18:$L$18, 0),FALSE), 'E2 Allocators'!$B$15:$W$361, MATCH('O5 Details by Class &amp; Accounts'!L$18, 'E2 Allocators'!$B$15:$W$15, 0),FALSE)*$F141)</f>
        <v>0</v>
      </c>
      <c r="M141" s="1412">
        <f ca="1">IF(ISERROR(VLOOKUP(VLOOKUP($A141, 'E4 TB Allocation Details'!$A$18:$L$205, MATCH("Demand ID", 'E4 TB Allocation Details'!$A$18:$L$18, 0),FALSE), 'E2 Allocators'!$B$15:$W$361, MATCH('O5 Details by Class &amp; Accounts'!M$18, 'E2 Allocators'!$B$15:$W$15, 0),FALSE)*$F141), 0, VLOOKUP(VLOOKUP($A141, 'E4 TB Allocation Details'!$A$18:$L$205, MATCH("Demand ID", 'E4 TB Allocation Details'!$A$18:$L$18, 0),FALSE), 'E2 Allocators'!$B$15:$W$361, MATCH('O5 Details by Class &amp; Accounts'!M$18, 'E2 Allocators'!$B$15:$W$15, 0),FALSE)*$F141)</f>
        <v>0</v>
      </c>
      <c r="N141" s="1412">
        <f ca="1">IF(ISERROR(VLOOKUP(VLOOKUP($A141, 'E4 TB Allocation Details'!$A$18:$L$205, MATCH("Demand ID", 'E4 TB Allocation Details'!$A$18:$L$18, 0),FALSE), 'E2 Allocators'!$B$15:$W$361, MATCH('O5 Details by Class &amp; Accounts'!N$18, 'E2 Allocators'!$B$15:$W$15, 0),FALSE)*$F141), 0, VLOOKUP(VLOOKUP($A141, 'E4 TB Allocation Details'!$A$18:$L$205, MATCH("Demand ID", 'E4 TB Allocation Details'!$A$18:$L$18, 0),FALSE), 'E2 Allocators'!$B$15:$W$361, MATCH('O5 Details by Class &amp; Accounts'!N$18, 'E2 Allocators'!$B$15:$W$15, 0),FALSE)*$F141)</f>
        <v>0</v>
      </c>
      <c r="O141" s="1412">
        <f ca="1">IF(ISERROR(VLOOKUP(VLOOKUP($A141, 'E4 TB Allocation Details'!$A$18:$L$205, MATCH("Demand ID", 'E4 TB Allocation Details'!$A$18:$L$18, 0),FALSE), 'E2 Allocators'!$B$15:$W$361, MATCH('O5 Details by Class &amp; Accounts'!O$18, 'E2 Allocators'!$B$15:$W$15, 0),FALSE)*$F141), 0, VLOOKUP(VLOOKUP($A141, 'E4 TB Allocation Details'!$A$18:$L$205, MATCH("Demand ID", 'E4 TB Allocation Details'!$A$18:$L$18, 0),FALSE), 'E2 Allocators'!$B$15:$W$361, MATCH('O5 Details by Class &amp; Accounts'!O$18, 'E2 Allocators'!$B$15:$W$15, 0),FALSE)*$F141)</f>
        <v>0</v>
      </c>
      <c r="P141" s="1412">
        <f ca="1">IF(ISERROR(VLOOKUP(VLOOKUP($A141, 'E4 TB Allocation Details'!$A$18:$L$205, MATCH("Demand ID", 'E4 TB Allocation Details'!$A$18:$L$18, 0),FALSE), 'E2 Allocators'!$B$15:$W$361, MATCH('O5 Details by Class &amp; Accounts'!P$18, 'E2 Allocators'!$B$15:$W$15, 0),FALSE)*$F141), 0, VLOOKUP(VLOOKUP($A141, 'E4 TB Allocation Details'!$A$18:$L$205, MATCH("Demand ID", 'E4 TB Allocation Details'!$A$18:$L$18, 0),FALSE), 'E2 Allocators'!$B$15:$W$361, MATCH('O5 Details by Class &amp; Accounts'!P$18, 'E2 Allocators'!$B$15:$W$15, 0),FALSE)*$F141)</f>
        <v>0</v>
      </c>
      <c r="Q141" s="1412">
        <f ca="1">IF(ISERROR(VLOOKUP(VLOOKUP($A141, 'E4 TB Allocation Details'!$A$18:$L$205, MATCH("Demand ID", 'E4 TB Allocation Details'!$A$18:$L$18, 0),FALSE), 'E2 Allocators'!$B$15:$W$361, MATCH('O5 Details by Class &amp; Accounts'!Q$18, 'E2 Allocators'!$B$15:$W$15, 0),FALSE)*$F141), 0, VLOOKUP(VLOOKUP($A141, 'E4 TB Allocation Details'!$A$18:$L$205, MATCH("Demand ID", 'E4 TB Allocation Details'!$A$18:$L$18, 0),FALSE), 'E2 Allocators'!$B$15:$W$361, MATCH('O5 Details by Class &amp; Accounts'!Q$18, 'E2 Allocators'!$B$15:$W$15, 0),FALSE)*$F141)</f>
        <v>0</v>
      </c>
      <c r="R141" s="1412">
        <f ca="1">IF(ISERROR(VLOOKUP(VLOOKUP($A141, 'E4 TB Allocation Details'!$A$18:$L$205, MATCH("Demand ID", 'E4 TB Allocation Details'!$A$18:$L$18, 0),FALSE), 'E2 Allocators'!$B$15:$W$361, MATCH('O5 Details by Class &amp; Accounts'!R$18, 'E2 Allocators'!$B$15:$W$15, 0),FALSE)*$F141), 0, VLOOKUP(VLOOKUP($A141, 'E4 TB Allocation Details'!$A$18:$L$205, MATCH("Demand ID", 'E4 TB Allocation Details'!$A$18:$L$18, 0),FALSE), 'E2 Allocators'!$B$15:$W$361, MATCH('O5 Details by Class &amp; Accounts'!R$18, 'E2 Allocators'!$B$15:$W$15, 0),FALSE)*$F141)</f>
        <v>0</v>
      </c>
      <c r="S141" s="1412">
        <f ca="1">IF(ISERROR(VLOOKUP(VLOOKUP($A141, 'E4 TB Allocation Details'!$A$18:$L$205, MATCH("Demand ID", 'E4 TB Allocation Details'!$A$18:$L$18, 0),FALSE), 'E2 Allocators'!$B$15:$W$361, MATCH('O5 Details by Class &amp; Accounts'!S$18, 'E2 Allocators'!$B$15:$W$15, 0),FALSE)*$F141), 0, VLOOKUP(VLOOKUP($A141, 'E4 TB Allocation Details'!$A$18:$L$205, MATCH("Demand ID", 'E4 TB Allocation Details'!$A$18:$L$18, 0),FALSE), 'E2 Allocators'!$B$15:$W$361, MATCH('O5 Details by Class &amp; Accounts'!S$18, 'E2 Allocators'!$B$15:$W$15, 0),FALSE)*$F141)</f>
        <v>0</v>
      </c>
      <c r="T141" s="1412">
        <f ca="1">IF(ISERROR(VLOOKUP(VLOOKUP($A141, 'E4 TB Allocation Details'!$A$18:$L$205, MATCH("Demand ID", 'E4 TB Allocation Details'!$A$18:$L$18, 0),FALSE), 'E2 Allocators'!$B$15:$W$361, MATCH('O5 Details by Class &amp; Accounts'!T$18, 'E2 Allocators'!$B$15:$W$15, 0),FALSE)*$F141), 0, VLOOKUP(VLOOKUP($A141, 'E4 TB Allocation Details'!$A$18:$L$205, MATCH("Demand ID", 'E4 TB Allocation Details'!$A$18:$L$18, 0),FALSE), 'E2 Allocators'!$B$15:$W$361, MATCH('O5 Details by Class &amp; Accounts'!T$18, 'E2 Allocators'!$B$15:$W$15, 0),FALSE)*$F141)</f>
        <v>0</v>
      </c>
      <c r="U141" s="1412">
        <f ca="1">IF(ISERROR(VLOOKUP(VLOOKUP($A141, 'E4 TB Allocation Details'!$A$18:$L$205, MATCH("Demand ID", 'E4 TB Allocation Details'!$A$18:$L$18, 0),FALSE), 'E2 Allocators'!$B$15:$W$361, MATCH('O5 Details by Class &amp; Accounts'!U$18, 'E2 Allocators'!$B$15:$W$15, 0),FALSE)*$F141), 0, VLOOKUP(VLOOKUP($A141, 'E4 TB Allocation Details'!$A$18:$L$205, MATCH("Demand ID", 'E4 TB Allocation Details'!$A$18:$L$18, 0),FALSE), 'E2 Allocators'!$B$15:$W$361, MATCH('O5 Details by Class &amp; Accounts'!U$18, 'E2 Allocators'!$B$15:$W$15, 0),FALSE)*$F141)</f>
        <v>0</v>
      </c>
      <c r="V141" s="1412">
        <f ca="1">IF(ISERROR(VLOOKUP(VLOOKUP($A141, 'E4 TB Allocation Details'!$A$18:$L$205, MATCH("Demand ID", 'E4 TB Allocation Details'!$A$18:$L$18, 0),FALSE), 'E2 Allocators'!$B$15:$W$361, MATCH('O5 Details by Class &amp; Accounts'!V$18, 'E2 Allocators'!$B$15:$W$15, 0),FALSE)*$F141), 0, VLOOKUP(VLOOKUP($A141, 'E4 TB Allocation Details'!$A$18:$L$205, MATCH("Demand ID", 'E4 TB Allocation Details'!$A$18:$L$18, 0),FALSE), 'E2 Allocators'!$B$15:$W$361, MATCH('O5 Details by Class &amp; Accounts'!V$18, 'E2 Allocators'!$B$15:$W$15, 0),FALSE)*$F141)</f>
        <v>0</v>
      </c>
      <c r="W141" s="1412">
        <f ca="1">IF(ISERROR(VLOOKUP(VLOOKUP($A141, 'E4 TB Allocation Details'!$A$18:$L$205, MATCH("Demand ID", 'E4 TB Allocation Details'!$A$18:$L$18, 0),FALSE), 'E2 Allocators'!$B$15:$W$361, MATCH('O5 Details by Class &amp; Accounts'!W$18, 'E2 Allocators'!$B$15:$W$15, 0),FALSE)*$F141), 0, VLOOKUP(VLOOKUP($A141, 'E4 TB Allocation Details'!$A$18:$L$205, MATCH("Demand ID", 'E4 TB Allocation Details'!$A$18:$L$18, 0),FALSE), 'E2 Allocators'!$B$15:$W$361, MATCH('O5 Details by Class &amp; Accounts'!W$18, 'E2 Allocators'!$B$15:$W$15, 0),FALSE)*$F141)</f>
        <v>0</v>
      </c>
      <c r="X141" s="1412">
        <f ca="1">IF(ISERROR(VLOOKUP(VLOOKUP($A141, 'E4 TB Allocation Details'!$A$18:$L$205, MATCH("Demand ID", 'E4 TB Allocation Details'!$A$18:$L$18, 0),FALSE), 'E2 Allocators'!$B$15:$W$361, MATCH('O5 Details by Class &amp; Accounts'!X$18, 'E2 Allocators'!$B$15:$W$15, 0),FALSE)*$F141), 0, VLOOKUP(VLOOKUP($A141, 'E4 TB Allocation Details'!$A$18:$L$205, MATCH("Demand ID", 'E4 TB Allocation Details'!$A$18:$L$18, 0),FALSE), 'E2 Allocators'!$B$15:$W$361, MATCH('O5 Details by Class &amp; Accounts'!X$18, 'E2 Allocators'!$B$15:$W$15, 0),FALSE)*$F141)</f>
        <v>0</v>
      </c>
      <c r="Y141" s="1412">
        <f ca="1">IF(ISERROR(VLOOKUP(VLOOKUP($A141, 'E4 TB Allocation Details'!$A$18:$L$205, MATCH("Demand ID", 'E4 TB Allocation Details'!$A$18:$L$18, 0),FALSE), 'E2 Allocators'!$B$15:$W$361, MATCH('O5 Details by Class &amp; Accounts'!Y$18, 'E2 Allocators'!$B$15:$W$15, 0),FALSE)*$F141), 0, VLOOKUP(VLOOKUP($A141, 'E4 TB Allocation Details'!$A$18:$L$205, MATCH("Demand ID", 'E4 TB Allocation Details'!$A$18:$L$18, 0),FALSE), 'E2 Allocators'!$B$15:$W$361, MATCH('O5 Details by Class &amp; Accounts'!Y$18, 'E2 Allocators'!$B$15:$W$15, 0),FALSE)*$F141)</f>
        <v>0</v>
      </c>
      <c r="Z141" s="1412">
        <f ca="1">IF(ISERROR(VLOOKUP(VLOOKUP($A141, 'E4 TB Allocation Details'!$A$18:$L$205, MATCH("Demand ID", 'E4 TB Allocation Details'!$A$18:$L$18, 0),FALSE), 'E2 Allocators'!$B$15:$W$361, MATCH('O5 Details by Class &amp; Accounts'!Z$18, 'E2 Allocators'!$B$15:$W$15, 0),FALSE)*$F141), 0, VLOOKUP(VLOOKUP($A141, 'E4 TB Allocation Details'!$A$18:$L$205, MATCH("Demand ID", 'E4 TB Allocation Details'!$A$18:$L$18, 0),FALSE), 'E2 Allocators'!$B$15:$W$361, MATCH('O5 Details by Class &amp; Accounts'!Z$18, 'E2 Allocators'!$B$15:$W$15, 0),FALSE)*$F141)</f>
        <v>0</v>
      </c>
      <c r="AA141" s="1412">
        <f ca="1">IF(ISERROR(VLOOKUP(VLOOKUP($A141, 'E4 TB Allocation Details'!$A$18:$L$205, MATCH("Demand ID", 'E4 TB Allocation Details'!$A$18:$L$18, 0),FALSE), 'E2 Allocators'!$B$15:$W$361, MATCH('O5 Details by Class &amp; Accounts'!AA$18, 'E2 Allocators'!$B$15:$W$15, 0),FALSE)*$F141), 0, VLOOKUP(VLOOKUP($A141, 'E4 TB Allocation Details'!$A$18:$L$205, MATCH("Demand ID", 'E4 TB Allocation Details'!$A$18:$L$18, 0),FALSE), 'E2 Allocators'!$B$15:$W$361, MATCH('O5 Details by Class &amp; Accounts'!AA$18, 'E2 Allocators'!$B$15:$W$15, 0),FALSE)*$F141)</f>
        <v>0</v>
      </c>
      <c r="AB141" s="1412">
        <f ca="1">IF(ISERROR(VLOOKUP(VLOOKUP($A141, 'E4 TB Allocation Details'!$A$18:$L$205, MATCH("Demand ID", 'E4 TB Allocation Details'!$A$18:$L$18, 0),FALSE), 'E2 Allocators'!$B$15:$W$361, MATCH('O5 Details by Class &amp; Accounts'!AB$18, 'E2 Allocators'!$B$15:$W$15, 0),FALSE)*$F141), 0, VLOOKUP(VLOOKUP($A141, 'E4 TB Allocation Details'!$A$18:$L$205, MATCH("Demand ID", 'E4 TB Allocation Details'!$A$18:$L$18, 0),FALSE), 'E2 Allocators'!$B$15:$W$361, MATCH('O5 Details by Class &amp; Accounts'!AB$18, 'E2 Allocators'!$B$15:$W$15, 0),FALSE)*$F141)</f>
        <v>0</v>
      </c>
      <c r="AC141" s="1412">
        <f t="shared" si="32"/>
        <v>0</v>
      </c>
      <c r="AD141" s="1412">
        <f ca="1">IF(ISERROR(VLOOKUP(VLOOKUP($A141, 'E4 TB Allocation Details'!$A$18:$L$205, MATCH("Customer ID", 'E4 TB Allocation Details'!$A$18:$L$18, 0),FALSE), 'E2 Allocators'!$B$15:$W$361, MATCH('O5 Details by Class &amp; Accounts'!AD$18, 'E2 Allocators'!$B$15:$W$15, 0),FALSE)*$G141), 0, VLOOKUP(VLOOKUP($A141, 'E4 TB Allocation Details'!$A$18:$L$205, MATCH("Customer ID", 'E4 TB Allocation Details'!$A$18:$L$18, 0),FALSE), 'E2 Allocators'!$B$15:$W$361, MATCH('O5 Details by Class &amp; Accounts'!AD$18, 'E2 Allocators'!$B$15:$W$15, 0),FALSE)*$G141)</f>
        <v>0</v>
      </c>
      <c r="AE141" s="1412">
        <f ca="1">IF(ISERROR(VLOOKUP(VLOOKUP($A141, 'E4 TB Allocation Details'!$A$18:$L$205, MATCH("Customer ID", 'E4 TB Allocation Details'!$A$18:$L$18, 0),FALSE), 'E2 Allocators'!$B$15:$W$361, MATCH('O5 Details by Class &amp; Accounts'!AE$18, 'E2 Allocators'!$B$15:$W$15, 0),FALSE)*$G141), 0, VLOOKUP(VLOOKUP($A141, 'E4 TB Allocation Details'!$A$18:$L$205, MATCH("Customer ID", 'E4 TB Allocation Details'!$A$18:$L$18, 0),FALSE), 'E2 Allocators'!$B$15:$W$361, MATCH('O5 Details by Class &amp; Accounts'!AE$18, 'E2 Allocators'!$B$15:$W$15, 0),FALSE)*$G141)</f>
        <v>0</v>
      </c>
      <c r="AF141" s="1412">
        <f ca="1">IF(ISERROR(VLOOKUP(VLOOKUP($A141, 'E4 TB Allocation Details'!$A$18:$L$205, MATCH("Customer ID", 'E4 TB Allocation Details'!$A$18:$L$18, 0),FALSE), 'E2 Allocators'!$B$15:$W$361, MATCH('O5 Details by Class &amp; Accounts'!AF$18, 'E2 Allocators'!$B$15:$W$15, 0),FALSE)*$G141), 0, VLOOKUP(VLOOKUP($A141, 'E4 TB Allocation Details'!$A$18:$L$205, MATCH("Customer ID", 'E4 TB Allocation Details'!$A$18:$L$18, 0),FALSE), 'E2 Allocators'!$B$15:$W$361, MATCH('O5 Details by Class &amp; Accounts'!AF$18, 'E2 Allocators'!$B$15:$W$15, 0),FALSE)*$G141)</f>
        <v>0</v>
      </c>
      <c r="AG141" s="1412">
        <f ca="1">IF(ISERROR(VLOOKUP(VLOOKUP($A141, 'E4 TB Allocation Details'!$A$18:$L$205, MATCH("Customer ID", 'E4 TB Allocation Details'!$A$18:$L$18, 0),FALSE), 'E2 Allocators'!$B$15:$W$361, MATCH('O5 Details by Class &amp; Accounts'!AG$18, 'E2 Allocators'!$B$15:$W$15, 0),FALSE)*$G141), 0, VLOOKUP(VLOOKUP($A141, 'E4 TB Allocation Details'!$A$18:$L$205, MATCH("Customer ID", 'E4 TB Allocation Details'!$A$18:$L$18, 0),FALSE), 'E2 Allocators'!$B$15:$W$361, MATCH('O5 Details by Class &amp; Accounts'!AG$18, 'E2 Allocators'!$B$15:$W$15, 0),FALSE)*$G141)</f>
        <v>0</v>
      </c>
      <c r="AH141" s="1412">
        <f ca="1">IF(ISERROR(VLOOKUP(VLOOKUP($A141, 'E4 TB Allocation Details'!$A$18:$L$205, MATCH("Customer ID", 'E4 TB Allocation Details'!$A$18:$L$18, 0),FALSE), 'E2 Allocators'!$B$15:$W$361, MATCH('O5 Details by Class &amp; Accounts'!AH$18, 'E2 Allocators'!$B$15:$W$15, 0),FALSE)*$G141), 0, VLOOKUP(VLOOKUP($A141, 'E4 TB Allocation Details'!$A$18:$L$205, MATCH("Customer ID", 'E4 TB Allocation Details'!$A$18:$L$18, 0),FALSE), 'E2 Allocators'!$B$15:$W$361, MATCH('O5 Details by Class &amp; Accounts'!AH$18, 'E2 Allocators'!$B$15:$W$15, 0),FALSE)*$G141)</f>
        <v>0</v>
      </c>
      <c r="AI141" s="1412">
        <f ca="1">IF(ISERROR(VLOOKUP(VLOOKUP($A141, 'E4 TB Allocation Details'!$A$18:$L$205, MATCH("Customer ID", 'E4 TB Allocation Details'!$A$18:$L$18, 0),FALSE), 'E2 Allocators'!$B$15:$W$361, MATCH('O5 Details by Class &amp; Accounts'!AI$18, 'E2 Allocators'!$B$15:$W$15, 0),FALSE)*$G141), 0, VLOOKUP(VLOOKUP($A141, 'E4 TB Allocation Details'!$A$18:$L$205, MATCH("Customer ID", 'E4 TB Allocation Details'!$A$18:$L$18, 0),FALSE), 'E2 Allocators'!$B$15:$W$361, MATCH('O5 Details by Class &amp; Accounts'!AI$18, 'E2 Allocators'!$B$15:$W$15, 0),FALSE)*$G141)</f>
        <v>0</v>
      </c>
      <c r="AJ141" s="1412">
        <f ca="1">IF(ISERROR(VLOOKUP(VLOOKUP($A141, 'E4 TB Allocation Details'!$A$18:$L$205, MATCH("Customer ID", 'E4 TB Allocation Details'!$A$18:$L$18, 0),FALSE), 'E2 Allocators'!$B$15:$W$361, MATCH('O5 Details by Class &amp; Accounts'!AJ$18, 'E2 Allocators'!$B$15:$W$15, 0),FALSE)*$G141), 0, VLOOKUP(VLOOKUP($A141, 'E4 TB Allocation Details'!$A$18:$L$205, MATCH("Customer ID", 'E4 TB Allocation Details'!$A$18:$L$18, 0),FALSE), 'E2 Allocators'!$B$15:$W$361, MATCH('O5 Details by Class &amp; Accounts'!AJ$18, 'E2 Allocators'!$B$15:$W$15, 0),FALSE)*$G141)</f>
        <v>0</v>
      </c>
      <c r="AK141" s="1412">
        <f ca="1">IF(ISERROR(VLOOKUP(VLOOKUP($A141, 'E4 TB Allocation Details'!$A$18:$L$205, MATCH("Customer ID", 'E4 TB Allocation Details'!$A$18:$L$18, 0),FALSE), 'E2 Allocators'!$B$15:$W$361, MATCH('O5 Details by Class &amp; Accounts'!AK$18, 'E2 Allocators'!$B$15:$W$15, 0),FALSE)*$G141), 0, VLOOKUP(VLOOKUP($A141, 'E4 TB Allocation Details'!$A$18:$L$205, MATCH("Customer ID", 'E4 TB Allocation Details'!$A$18:$L$18, 0),FALSE), 'E2 Allocators'!$B$15:$W$361, MATCH('O5 Details by Class &amp; Accounts'!AK$18, 'E2 Allocators'!$B$15:$W$15, 0),FALSE)*$G141)</f>
        <v>0</v>
      </c>
      <c r="AL141" s="1412">
        <f ca="1">IF(ISERROR(VLOOKUP(VLOOKUP($A141, 'E4 TB Allocation Details'!$A$18:$L$205, MATCH("Customer ID", 'E4 TB Allocation Details'!$A$18:$L$18, 0),FALSE), 'E2 Allocators'!$B$15:$W$361, MATCH('O5 Details by Class &amp; Accounts'!AL$18, 'E2 Allocators'!$B$15:$W$15, 0),FALSE)*$G141), 0, VLOOKUP(VLOOKUP($A141, 'E4 TB Allocation Details'!$A$18:$L$205, MATCH("Customer ID", 'E4 TB Allocation Details'!$A$18:$L$18, 0),FALSE), 'E2 Allocators'!$B$15:$W$361, MATCH('O5 Details by Class &amp; Accounts'!AL$18, 'E2 Allocators'!$B$15:$W$15, 0),FALSE)*$G141)</f>
        <v>0</v>
      </c>
      <c r="AM141" s="1412">
        <f ca="1">IF(ISERROR(VLOOKUP(VLOOKUP($A141, 'E4 TB Allocation Details'!$A$18:$L$205, MATCH("Customer ID", 'E4 TB Allocation Details'!$A$18:$L$18, 0),FALSE), 'E2 Allocators'!$B$15:$W$361, MATCH('O5 Details by Class &amp; Accounts'!AM$18, 'E2 Allocators'!$B$15:$W$15, 0),FALSE)*$G141), 0, VLOOKUP(VLOOKUP($A141, 'E4 TB Allocation Details'!$A$18:$L$205, MATCH("Customer ID", 'E4 TB Allocation Details'!$A$18:$L$18, 0),FALSE), 'E2 Allocators'!$B$15:$W$361, MATCH('O5 Details by Class &amp; Accounts'!AM$18, 'E2 Allocators'!$B$15:$W$15, 0),FALSE)*$G141)</f>
        <v>0</v>
      </c>
      <c r="AN141" s="1412">
        <f ca="1">IF(ISERROR(VLOOKUP(VLOOKUP($A141, 'E4 TB Allocation Details'!$A$18:$L$205, MATCH("Customer ID", 'E4 TB Allocation Details'!$A$18:$L$18, 0),FALSE), 'E2 Allocators'!$B$15:$W$361, MATCH('O5 Details by Class &amp; Accounts'!AN$18, 'E2 Allocators'!$B$15:$W$15, 0),FALSE)*$G141), 0, VLOOKUP(VLOOKUP($A141, 'E4 TB Allocation Details'!$A$18:$L$205, MATCH("Customer ID", 'E4 TB Allocation Details'!$A$18:$L$18, 0),FALSE), 'E2 Allocators'!$B$15:$W$361, MATCH('O5 Details by Class &amp; Accounts'!AN$18, 'E2 Allocators'!$B$15:$W$15, 0),FALSE)*$G141)</f>
        <v>0</v>
      </c>
      <c r="AO141" s="1412">
        <f ca="1">IF(ISERROR(VLOOKUP(VLOOKUP($A141, 'E4 TB Allocation Details'!$A$18:$L$205, MATCH("Customer ID", 'E4 TB Allocation Details'!$A$18:$L$18, 0),FALSE), 'E2 Allocators'!$B$15:$W$361, MATCH('O5 Details by Class &amp; Accounts'!AO$18, 'E2 Allocators'!$B$15:$W$15, 0),FALSE)*$G141), 0, VLOOKUP(VLOOKUP($A141, 'E4 TB Allocation Details'!$A$18:$L$205, MATCH("Customer ID", 'E4 TB Allocation Details'!$A$18:$L$18, 0),FALSE), 'E2 Allocators'!$B$15:$W$361, MATCH('O5 Details by Class &amp; Accounts'!AO$18, 'E2 Allocators'!$B$15:$W$15, 0),FALSE)*$G141)</f>
        <v>0</v>
      </c>
      <c r="AP141" s="1412">
        <f ca="1">IF(ISERROR(VLOOKUP(VLOOKUP($A141, 'E4 TB Allocation Details'!$A$18:$L$205, MATCH("Customer ID", 'E4 TB Allocation Details'!$A$18:$L$18, 0),FALSE), 'E2 Allocators'!$B$15:$W$361, MATCH('O5 Details by Class &amp; Accounts'!AP$18, 'E2 Allocators'!$B$15:$W$15, 0),FALSE)*$G141), 0, VLOOKUP(VLOOKUP($A141, 'E4 TB Allocation Details'!$A$18:$L$205, MATCH("Customer ID", 'E4 TB Allocation Details'!$A$18:$L$18, 0),FALSE), 'E2 Allocators'!$B$15:$W$361, MATCH('O5 Details by Class &amp; Accounts'!AP$18, 'E2 Allocators'!$B$15:$W$15, 0),FALSE)*$G141)</f>
        <v>0</v>
      </c>
      <c r="AQ141" s="1412">
        <f ca="1">IF(ISERROR(VLOOKUP(VLOOKUP($A141, 'E4 TB Allocation Details'!$A$18:$L$205, MATCH("Customer ID", 'E4 TB Allocation Details'!$A$18:$L$18, 0),FALSE), 'E2 Allocators'!$B$15:$W$361, MATCH('O5 Details by Class &amp; Accounts'!AQ$18, 'E2 Allocators'!$B$15:$W$15, 0),FALSE)*$G141), 0, VLOOKUP(VLOOKUP($A141, 'E4 TB Allocation Details'!$A$18:$L$205, MATCH("Customer ID", 'E4 TB Allocation Details'!$A$18:$L$18, 0),FALSE), 'E2 Allocators'!$B$15:$W$361, MATCH('O5 Details by Class &amp; Accounts'!AQ$18, 'E2 Allocators'!$B$15:$W$15, 0),FALSE)*$G141)</f>
        <v>0</v>
      </c>
      <c r="AR141" s="1412">
        <f ca="1">IF(ISERROR(VLOOKUP(VLOOKUP($A141, 'E4 TB Allocation Details'!$A$18:$L$205, MATCH("Customer ID", 'E4 TB Allocation Details'!$A$18:$L$18, 0),FALSE), 'E2 Allocators'!$B$15:$W$361, MATCH('O5 Details by Class &amp; Accounts'!AR$18, 'E2 Allocators'!$B$15:$W$15, 0),FALSE)*$G141), 0, VLOOKUP(VLOOKUP($A141, 'E4 TB Allocation Details'!$A$18:$L$205, MATCH("Customer ID", 'E4 TB Allocation Details'!$A$18:$L$18, 0),FALSE), 'E2 Allocators'!$B$15:$W$361, MATCH('O5 Details by Class &amp; Accounts'!AR$18, 'E2 Allocators'!$B$15:$W$15, 0),FALSE)*$G141)</f>
        <v>0</v>
      </c>
      <c r="AS141" s="1412">
        <f ca="1">IF(ISERROR(VLOOKUP(VLOOKUP($A141, 'E4 TB Allocation Details'!$A$18:$L$205, MATCH("Customer ID", 'E4 TB Allocation Details'!$A$18:$L$18, 0),FALSE), 'E2 Allocators'!$B$15:$W$361, MATCH('O5 Details by Class &amp; Accounts'!AS$18, 'E2 Allocators'!$B$15:$W$15, 0),FALSE)*$G141), 0, VLOOKUP(VLOOKUP($A141, 'E4 TB Allocation Details'!$A$18:$L$205, MATCH("Customer ID", 'E4 TB Allocation Details'!$A$18:$L$18, 0),FALSE), 'E2 Allocators'!$B$15:$W$361, MATCH('O5 Details by Class &amp; Accounts'!AS$18, 'E2 Allocators'!$B$15:$W$15, 0),FALSE)*$G141)</f>
        <v>0</v>
      </c>
      <c r="AT141" s="1412">
        <f ca="1">IF(ISERROR(VLOOKUP(VLOOKUP($A141, 'E4 TB Allocation Details'!$A$18:$L$205, MATCH("Customer ID", 'E4 TB Allocation Details'!$A$18:$L$18, 0),FALSE), 'E2 Allocators'!$B$15:$W$361, MATCH('O5 Details by Class &amp; Accounts'!AT$18, 'E2 Allocators'!$B$15:$W$15, 0),FALSE)*$G141), 0, VLOOKUP(VLOOKUP($A141, 'E4 TB Allocation Details'!$A$18:$L$205, MATCH("Customer ID", 'E4 TB Allocation Details'!$A$18:$L$18, 0),FALSE), 'E2 Allocators'!$B$15:$W$361, MATCH('O5 Details by Class &amp; Accounts'!AT$18, 'E2 Allocators'!$B$15:$W$15, 0),FALSE)*$G141)</f>
        <v>0</v>
      </c>
      <c r="AU141" s="1412">
        <f ca="1">IF(ISERROR(VLOOKUP(VLOOKUP($A141, 'E4 TB Allocation Details'!$A$18:$L$205, MATCH("Customer ID", 'E4 TB Allocation Details'!$A$18:$L$18, 0),FALSE), 'E2 Allocators'!$B$15:$W$361, MATCH('O5 Details by Class &amp; Accounts'!AU$18, 'E2 Allocators'!$B$15:$W$15, 0),FALSE)*$G141), 0, VLOOKUP(VLOOKUP($A141, 'E4 TB Allocation Details'!$A$18:$L$205, MATCH("Customer ID", 'E4 TB Allocation Details'!$A$18:$L$18, 0),FALSE), 'E2 Allocators'!$B$15:$W$361, MATCH('O5 Details by Class &amp; Accounts'!AU$18, 'E2 Allocators'!$B$15:$W$15, 0),FALSE)*$G141)</f>
        <v>0</v>
      </c>
      <c r="AV141" s="1412">
        <f ca="1">IF(ISERROR(VLOOKUP(VLOOKUP($A141, 'E4 TB Allocation Details'!$A$18:$L$205, MATCH("Customer ID", 'E4 TB Allocation Details'!$A$18:$L$18, 0),FALSE), 'E2 Allocators'!$B$15:$W$361, MATCH('O5 Details by Class &amp; Accounts'!AV$18, 'E2 Allocators'!$B$15:$W$15, 0),FALSE)*$G141), 0, VLOOKUP(VLOOKUP($A141, 'E4 TB Allocation Details'!$A$18:$L$205, MATCH("Customer ID", 'E4 TB Allocation Details'!$A$18:$L$18, 0),FALSE), 'E2 Allocators'!$B$15:$W$361, MATCH('O5 Details by Class &amp; Accounts'!AV$18, 'E2 Allocators'!$B$15:$W$15, 0),FALSE)*$G141)</f>
        <v>0</v>
      </c>
      <c r="AW141" s="1412">
        <f ca="1">IF(ISERROR(VLOOKUP(VLOOKUP($A141, 'E4 TB Allocation Details'!$A$18:$L$205, MATCH("Customer ID", 'E4 TB Allocation Details'!$A$18:$L$18, 0),FALSE), 'E2 Allocators'!$B$15:$W$361, MATCH('O5 Details by Class &amp; Accounts'!AW$18, 'E2 Allocators'!$B$15:$W$15, 0),FALSE)*$G141), 0, VLOOKUP(VLOOKUP($A141, 'E4 TB Allocation Details'!$A$18:$L$205, MATCH("Customer ID", 'E4 TB Allocation Details'!$A$18:$L$18, 0),FALSE), 'E2 Allocators'!$B$15:$W$361, MATCH('O5 Details by Class &amp; Accounts'!AW$18, 'E2 Allocators'!$B$15:$W$15, 0),FALSE)*$G141)</f>
        <v>0</v>
      </c>
      <c r="AX141" s="1412">
        <f t="shared" si="33"/>
        <v>0</v>
      </c>
      <c r="AY141" s="1412">
        <f ca="1">IF(ISERROR(VLOOKUP(VLOOKUP($A141, 'E4 TB Allocation Details'!$A$18:$L$205, MATCH("Misc ID", 'E4 TB Allocation Details'!$A$18:$L$18, 0),FALSE), 'E2 Allocators'!$B$15:$W$361, MATCH('O5 Details by Class &amp; Accounts'!AY$18, 'E2 Allocators'!$B$15:$W$15, 0),FALSE)*$E141), 0, VLOOKUP(VLOOKUP($A141, 'E4 TB Allocation Details'!$A$18:$L$205, MATCH("Misc ID", 'E4 TB Allocation Details'!$A$18:$L$18, 0),FALSE), 'E2 Allocators'!$B$15:$W$361, MATCH('O5 Details by Class &amp; Accounts'!AY$18, 'E2 Allocators'!$B$15:$W$15, 0),FALSE)*$E141)</f>
        <v>0</v>
      </c>
      <c r="AZ141" s="1412">
        <f ca="1">IF(ISERROR(VLOOKUP(VLOOKUP($A141, 'E4 TB Allocation Details'!$A$18:$L$205, MATCH("Misc ID", 'E4 TB Allocation Details'!$A$18:$L$18, 0),FALSE), 'E2 Allocators'!$B$15:$W$361, MATCH('O5 Details by Class &amp; Accounts'!AZ$18, 'E2 Allocators'!$B$15:$W$15, 0),FALSE)*$E141), 0, VLOOKUP(VLOOKUP($A141, 'E4 TB Allocation Details'!$A$18:$L$205, MATCH("Misc ID", 'E4 TB Allocation Details'!$A$18:$L$18, 0),FALSE), 'E2 Allocators'!$B$15:$W$361, MATCH('O5 Details by Class &amp; Accounts'!AZ$18, 'E2 Allocators'!$B$15:$W$15, 0),FALSE)*$E141)</f>
        <v>0</v>
      </c>
      <c r="BA141" s="1412">
        <f ca="1">IF(ISERROR(VLOOKUP(VLOOKUP($A141, 'E4 TB Allocation Details'!$A$18:$L$205, MATCH("Misc ID", 'E4 TB Allocation Details'!$A$18:$L$18, 0),FALSE), 'E2 Allocators'!$B$15:$W$361, MATCH('O5 Details by Class &amp; Accounts'!BA$18, 'E2 Allocators'!$B$15:$W$15, 0),FALSE)*$E141), 0, VLOOKUP(VLOOKUP($A141, 'E4 TB Allocation Details'!$A$18:$L$205, MATCH("Misc ID", 'E4 TB Allocation Details'!$A$18:$L$18, 0),FALSE), 'E2 Allocators'!$B$15:$W$361, MATCH('O5 Details by Class &amp; Accounts'!BA$18, 'E2 Allocators'!$B$15:$W$15, 0),FALSE)*$E141)</f>
        <v>0</v>
      </c>
      <c r="BB141" s="1412">
        <f ca="1">IF(ISERROR(VLOOKUP(VLOOKUP($A141, 'E4 TB Allocation Details'!$A$18:$L$205, MATCH("Misc ID", 'E4 TB Allocation Details'!$A$18:$L$18, 0),FALSE), 'E2 Allocators'!$B$15:$W$361, MATCH('O5 Details by Class &amp; Accounts'!BB$18, 'E2 Allocators'!$B$15:$W$15, 0),FALSE)*$E141), 0, VLOOKUP(VLOOKUP($A141, 'E4 TB Allocation Details'!$A$18:$L$205, MATCH("Misc ID", 'E4 TB Allocation Details'!$A$18:$L$18, 0),FALSE), 'E2 Allocators'!$B$15:$W$361, MATCH('O5 Details by Class &amp; Accounts'!BB$18, 'E2 Allocators'!$B$15:$W$15, 0),FALSE)*$E141)</f>
        <v>0</v>
      </c>
      <c r="BC141" s="1412">
        <f ca="1">IF(ISERROR(VLOOKUP(VLOOKUP($A141, 'E4 TB Allocation Details'!$A$18:$L$205, MATCH("Misc ID", 'E4 TB Allocation Details'!$A$18:$L$18, 0),FALSE), 'E2 Allocators'!$B$15:$W$361, MATCH('O5 Details by Class &amp; Accounts'!BC$18, 'E2 Allocators'!$B$15:$W$15, 0),FALSE)*$E141), 0, VLOOKUP(VLOOKUP($A141, 'E4 TB Allocation Details'!$A$18:$L$205, MATCH("Misc ID", 'E4 TB Allocation Details'!$A$18:$L$18, 0),FALSE), 'E2 Allocators'!$B$15:$W$361, MATCH('O5 Details by Class &amp; Accounts'!BC$18, 'E2 Allocators'!$B$15:$W$15, 0),FALSE)*$E141)</f>
        <v>0</v>
      </c>
      <c r="BD141" s="1412">
        <f ca="1">IF(ISERROR(VLOOKUP(VLOOKUP($A141, 'E4 TB Allocation Details'!$A$18:$L$205, MATCH("Misc ID", 'E4 TB Allocation Details'!$A$18:$L$18, 0),FALSE), 'E2 Allocators'!$B$15:$W$361, MATCH('O5 Details by Class &amp; Accounts'!BD$18, 'E2 Allocators'!$B$15:$W$15, 0),FALSE)*$E141), 0, VLOOKUP(VLOOKUP($A141, 'E4 TB Allocation Details'!$A$18:$L$205, MATCH("Misc ID", 'E4 TB Allocation Details'!$A$18:$L$18, 0),FALSE), 'E2 Allocators'!$B$15:$W$361, MATCH('O5 Details by Class &amp; Accounts'!BD$18, 'E2 Allocators'!$B$15:$W$15, 0),FALSE)*$E141)</f>
        <v>0</v>
      </c>
      <c r="BE141" s="1412">
        <f ca="1">IF(ISERROR(VLOOKUP(VLOOKUP($A141, 'E4 TB Allocation Details'!$A$18:$L$205, MATCH("Misc ID", 'E4 TB Allocation Details'!$A$18:$L$18, 0),FALSE), 'E2 Allocators'!$B$15:$W$361, MATCH('O5 Details by Class &amp; Accounts'!BE$18, 'E2 Allocators'!$B$15:$W$15, 0),FALSE)*$E141), 0, VLOOKUP(VLOOKUP($A141, 'E4 TB Allocation Details'!$A$18:$L$205, MATCH("Misc ID", 'E4 TB Allocation Details'!$A$18:$L$18, 0),FALSE), 'E2 Allocators'!$B$15:$W$361, MATCH('O5 Details by Class &amp; Accounts'!BE$18, 'E2 Allocators'!$B$15:$W$15, 0),FALSE)*$E141)</f>
        <v>0</v>
      </c>
      <c r="BF141" s="1412">
        <f ca="1">IF(ISERROR(VLOOKUP(VLOOKUP($A141, 'E4 TB Allocation Details'!$A$18:$L$205, MATCH("Misc ID", 'E4 TB Allocation Details'!$A$18:$L$18, 0),FALSE), 'E2 Allocators'!$B$15:$W$361, MATCH('O5 Details by Class &amp; Accounts'!BF$18, 'E2 Allocators'!$B$15:$W$15, 0),FALSE)*$E141), 0, VLOOKUP(VLOOKUP($A141, 'E4 TB Allocation Details'!$A$18:$L$205, MATCH("Misc ID", 'E4 TB Allocation Details'!$A$18:$L$18, 0),FALSE), 'E2 Allocators'!$B$15:$W$361, MATCH('O5 Details by Class &amp; Accounts'!BF$18, 'E2 Allocators'!$B$15:$W$15, 0),FALSE)*$E141)</f>
        <v>0</v>
      </c>
      <c r="BG141" s="1412">
        <f ca="1">IF(ISERROR(VLOOKUP(VLOOKUP($A141, 'E4 TB Allocation Details'!$A$18:$L$205, MATCH("Misc ID", 'E4 TB Allocation Details'!$A$18:$L$18, 0),FALSE), 'E2 Allocators'!$B$15:$W$361, MATCH('O5 Details by Class &amp; Accounts'!BG$18, 'E2 Allocators'!$B$15:$W$15, 0),FALSE)*$E141), 0, VLOOKUP(VLOOKUP($A141, 'E4 TB Allocation Details'!$A$18:$L$205, MATCH("Misc ID", 'E4 TB Allocation Details'!$A$18:$L$18, 0),FALSE), 'E2 Allocators'!$B$15:$W$361, MATCH('O5 Details by Class &amp; Accounts'!BG$18, 'E2 Allocators'!$B$15:$W$15, 0),FALSE)*$E141)</f>
        <v>0</v>
      </c>
      <c r="BH141" s="1412">
        <f ca="1">IF(ISERROR(VLOOKUP(VLOOKUP($A141, 'E4 TB Allocation Details'!$A$18:$L$205, MATCH("Misc ID", 'E4 TB Allocation Details'!$A$18:$L$18, 0),FALSE), 'E2 Allocators'!$B$15:$W$361, MATCH('O5 Details by Class &amp; Accounts'!BH$18, 'E2 Allocators'!$B$15:$W$15, 0),FALSE)*$E141), 0, VLOOKUP(VLOOKUP($A141, 'E4 TB Allocation Details'!$A$18:$L$205, MATCH("Misc ID", 'E4 TB Allocation Details'!$A$18:$L$18, 0),FALSE), 'E2 Allocators'!$B$15:$W$361, MATCH('O5 Details by Class &amp; Accounts'!BH$18, 'E2 Allocators'!$B$15:$W$15, 0),FALSE)*$E141)</f>
        <v>0</v>
      </c>
      <c r="BI141" s="1412">
        <f ca="1">IF(ISERROR(VLOOKUP(VLOOKUP($A141, 'E4 TB Allocation Details'!$A$18:$L$205, MATCH("Misc ID", 'E4 TB Allocation Details'!$A$18:$L$18, 0),FALSE), 'E2 Allocators'!$B$15:$W$361, MATCH('O5 Details by Class &amp; Accounts'!BI$18, 'E2 Allocators'!$B$15:$W$15, 0),FALSE)*$E141), 0, VLOOKUP(VLOOKUP($A141, 'E4 TB Allocation Details'!$A$18:$L$205, MATCH("Misc ID", 'E4 TB Allocation Details'!$A$18:$L$18, 0),FALSE), 'E2 Allocators'!$B$15:$W$361, MATCH('O5 Details by Class &amp; Accounts'!BI$18, 'E2 Allocators'!$B$15:$W$15, 0),FALSE)*$E141)</f>
        <v>0</v>
      </c>
      <c r="BJ141" s="1412">
        <f ca="1">IF(ISERROR(VLOOKUP(VLOOKUP($A141, 'E4 TB Allocation Details'!$A$18:$L$205, MATCH("Misc ID", 'E4 TB Allocation Details'!$A$18:$L$18, 0),FALSE), 'E2 Allocators'!$B$15:$W$361, MATCH('O5 Details by Class &amp; Accounts'!BJ$18, 'E2 Allocators'!$B$15:$W$15, 0),FALSE)*$E141), 0, VLOOKUP(VLOOKUP($A141, 'E4 TB Allocation Details'!$A$18:$L$205, MATCH("Misc ID", 'E4 TB Allocation Details'!$A$18:$L$18, 0),FALSE), 'E2 Allocators'!$B$15:$W$361, MATCH('O5 Details by Class &amp; Accounts'!BJ$18, 'E2 Allocators'!$B$15:$W$15, 0),FALSE)*$E141)</f>
        <v>0</v>
      </c>
      <c r="BK141" s="1412">
        <f ca="1">IF(ISERROR(VLOOKUP(VLOOKUP($A141, 'E4 TB Allocation Details'!$A$18:$L$205, MATCH("Misc ID", 'E4 TB Allocation Details'!$A$18:$L$18, 0),FALSE), 'E2 Allocators'!$B$15:$W$361, MATCH('O5 Details by Class &amp; Accounts'!BK$18, 'E2 Allocators'!$B$15:$W$15, 0),FALSE)*$E141), 0, VLOOKUP(VLOOKUP($A141, 'E4 TB Allocation Details'!$A$18:$L$205, MATCH("Misc ID", 'E4 TB Allocation Details'!$A$18:$L$18, 0),FALSE), 'E2 Allocators'!$B$15:$W$361, MATCH('O5 Details by Class &amp; Accounts'!BK$18, 'E2 Allocators'!$B$15:$W$15, 0),FALSE)*$E141)</f>
        <v>0</v>
      </c>
      <c r="BL141" s="1412">
        <f ca="1">IF(ISERROR(VLOOKUP(VLOOKUP($A141, 'E4 TB Allocation Details'!$A$18:$L$205, MATCH("Misc ID", 'E4 TB Allocation Details'!$A$18:$L$18, 0),FALSE), 'E2 Allocators'!$B$15:$W$361, MATCH('O5 Details by Class &amp; Accounts'!BL$18, 'E2 Allocators'!$B$15:$W$15, 0),FALSE)*$E141), 0, VLOOKUP(VLOOKUP($A141, 'E4 TB Allocation Details'!$A$18:$L$205, MATCH("Misc ID", 'E4 TB Allocation Details'!$A$18:$L$18, 0),FALSE), 'E2 Allocators'!$B$15:$W$361, MATCH('O5 Details by Class &amp; Accounts'!BL$18, 'E2 Allocators'!$B$15:$W$15, 0),FALSE)*$E141)</f>
        <v>0</v>
      </c>
      <c r="BM141" s="1412">
        <f ca="1">IF(ISERROR(VLOOKUP(VLOOKUP($A141, 'E4 TB Allocation Details'!$A$18:$L$205, MATCH("Misc ID", 'E4 TB Allocation Details'!$A$18:$L$18, 0),FALSE), 'E2 Allocators'!$B$15:$W$361, MATCH('O5 Details by Class &amp; Accounts'!BM$18, 'E2 Allocators'!$B$15:$W$15, 0),FALSE)*$E141), 0, VLOOKUP(VLOOKUP($A141, 'E4 TB Allocation Details'!$A$18:$L$205, MATCH("Misc ID", 'E4 TB Allocation Details'!$A$18:$L$18, 0),FALSE), 'E2 Allocators'!$B$15:$W$361, MATCH('O5 Details by Class &amp; Accounts'!BM$18, 'E2 Allocators'!$B$15:$W$15, 0),FALSE)*$E141)</f>
        <v>0</v>
      </c>
      <c r="BN141" s="1412">
        <f ca="1">IF(ISERROR(VLOOKUP(VLOOKUP($A141, 'E4 TB Allocation Details'!$A$18:$L$205, MATCH("Misc ID", 'E4 TB Allocation Details'!$A$18:$L$18, 0),FALSE), 'E2 Allocators'!$B$15:$W$361, MATCH('O5 Details by Class &amp; Accounts'!BN$18, 'E2 Allocators'!$B$15:$W$15, 0),FALSE)*$E141), 0, VLOOKUP(VLOOKUP($A141, 'E4 TB Allocation Details'!$A$18:$L$205, MATCH("Misc ID", 'E4 TB Allocation Details'!$A$18:$L$18, 0),FALSE), 'E2 Allocators'!$B$15:$W$361, MATCH('O5 Details by Class &amp; Accounts'!BN$18, 'E2 Allocators'!$B$15:$W$15, 0),FALSE)*$E141)</f>
        <v>0</v>
      </c>
      <c r="BO141" s="1412">
        <f ca="1">IF(ISERROR(VLOOKUP(VLOOKUP($A141, 'E4 TB Allocation Details'!$A$18:$L$205, MATCH("Misc ID", 'E4 TB Allocation Details'!$A$18:$L$18, 0),FALSE), 'E2 Allocators'!$B$15:$W$361, MATCH('O5 Details by Class &amp; Accounts'!BO$18, 'E2 Allocators'!$B$15:$W$15, 0),FALSE)*$E141), 0, VLOOKUP(VLOOKUP($A141, 'E4 TB Allocation Details'!$A$18:$L$205, MATCH("Misc ID", 'E4 TB Allocation Details'!$A$18:$L$18, 0),FALSE), 'E2 Allocators'!$B$15:$W$361, MATCH('O5 Details by Class &amp; Accounts'!BO$18, 'E2 Allocators'!$B$15:$W$15, 0),FALSE)*$E141)</f>
        <v>0</v>
      </c>
      <c r="BP141" s="1412">
        <f ca="1">IF(ISERROR(VLOOKUP(VLOOKUP($A141, 'E4 TB Allocation Details'!$A$18:$L$205, MATCH("Misc ID", 'E4 TB Allocation Details'!$A$18:$L$18, 0),FALSE), 'E2 Allocators'!$B$15:$W$361, MATCH('O5 Details by Class &amp; Accounts'!BP$18, 'E2 Allocators'!$B$15:$W$15, 0),FALSE)*$E141), 0, VLOOKUP(VLOOKUP($A141, 'E4 TB Allocation Details'!$A$18:$L$205, MATCH("Misc ID", 'E4 TB Allocation Details'!$A$18:$L$18, 0),FALSE), 'E2 Allocators'!$B$15:$W$361, MATCH('O5 Details by Class &amp; Accounts'!BP$18, 'E2 Allocators'!$B$15:$W$15, 0),FALSE)*$E141)</f>
        <v>0</v>
      </c>
      <c r="BQ141" s="1412">
        <f ca="1">IF(ISERROR(VLOOKUP(VLOOKUP($A141, 'E4 TB Allocation Details'!$A$18:$L$205, MATCH("Misc ID", 'E4 TB Allocation Details'!$A$18:$L$18, 0),FALSE), 'E2 Allocators'!$B$15:$W$361, MATCH('O5 Details by Class &amp; Accounts'!BQ$18, 'E2 Allocators'!$B$15:$W$15, 0),FALSE)*$E141), 0, VLOOKUP(VLOOKUP($A141, 'E4 TB Allocation Details'!$A$18:$L$205, MATCH("Misc ID", 'E4 TB Allocation Details'!$A$18:$L$18, 0),FALSE), 'E2 Allocators'!$B$15:$W$361, MATCH('O5 Details by Class &amp; Accounts'!BQ$18, 'E2 Allocators'!$B$15:$W$15, 0),FALSE)*$E141)</f>
        <v>0</v>
      </c>
      <c r="BR141" s="1412">
        <f ca="1">IF(ISERROR(VLOOKUP(VLOOKUP($A141, 'E4 TB Allocation Details'!$A$18:$L$205, MATCH("Misc ID", 'E4 TB Allocation Details'!$A$18:$L$18, 0),FALSE), 'E2 Allocators'!$B$15:$W$361, MATCH('O5 Details by Class &amp; Accounts'!BR$18, 'E2 Allocators'!$B$15:$W$15, 0),FALSE)*$E141), 0, VLOOKUP(VLOOKUP($A141, 'E4 TB Allocation Details'!$A$18:$L$205, MATCH("Misc ID", 'E4 TB Allocation Details'!$A$18:$L$18, 0),FALSE), 'E2 Allocators'!$B$15:$W$361, MATCH('O5 Details by Class &amp; Accounts'!BR$18, 'E2 Allocators'!$B$15:$W$15, 0),FALSE)*$E141)</f>
        <v>0</v>
      </c>
      <c r="BS141" s="1412">
        <f t="shared" si="34"/>
        <v>0</v>
      </c>
      <c r="BT141" s="1412">
        <f ca="1">IF(ISERROR(VLOOKUP(VLOOKUP($A141, 'E4 TB Allocation Details'!$A$18:$L$205, MATCH("A &amp; G ID", 'E4 TB Allocation Details'!$A$18:$L$18, 0),FALSE), 'E2 Allocators'!$B$15:$W$361, MATCH('O5 Details by Class &amp; Accounts'!BT$18, 'E2 Allocators'!$B$15:$W$15, 0),FALSE)*$E141), 0, VLOOKUP(VLOOKUP($A141, 'E4 TB Allocation Details'!$A$18:$L$205, MATCH("A &amp; G ID", 'E4 TB Allocation Details'!$A$18:$L$18, 0),FALSE), 'E2 Allocators'!$B$15:$W$361, MATCH('O5 Details by Class &amp; Accounts'!BT$18, 'E2 Allocators'!$B$15:$W$15, 0),FALSE)*$E141)</f>
        <v>0</v>
      </c>
      <c r="BU141" s="1412">
        <f ca="1">IF(ISERROR(VLOOKUP(VLOOKUP($A141, 'E4 TB Allocation Details'!$A$18:$L$205, MATCH("A &amp; G ID", 'E4 TB Allocation Details'!$A$18:$L$18, 0),FALSE), 'E2 Allocators'!$B$15:$W$361, MATCH('O5 Details by Class &amp; Accounts'!BU$18, 'E2 Allocators'!$B$15:$W$15, 0),FALSE)*$E141), 0, VLOOKUP(VLOOKUP($A141, 'E4 TB Allocation Details'!$A$18:$L$205, MATCH("A &amp; G ID", 'E4 TB Allocation Details'!$A$18:$L$18, 0),FALSE), 'E2 Allocators'!$B$15:$W$361, MATCH('O5 Details by Class &amp; Accounts'!BU$18, 'E2 Allocators'!$B$15:$W$15, 0),FALSE)*$E141)</f>
        <v>0</v>
      </c>
      <c r="BV141" s="1412">
        <f ca="1">IF(ISERROR(VLOOKUP(VLOOKUP($A141, 'E4 TB Allocation Details'!$A$18:$L$205, MATCH("A &amp; G ID", 'E4 TB Allocation Details'!$A$18:$L$18, 0),FALSE), 'E2 Allocators'!$B$15:$W$361, MATCH('O5 Details by Class &amp; Accounts'!BV$18, 'E2 Allocators'!$B$15:$W$15, 0),FALSE)*$E141), 0, VLOOKUP(VLOOKUP($A141, 'E4 TB Allocation Details'!$A$18:$L$205, MATCH("A &amp; G ID", 'E4 TB Allocation Details'!$A$18:$L$18, 0),FALSE), 'E2 Allocators'!$B$15:$W$361, MATCH('O5 Details by Class &amp; Accounts'!BV$18, 'E2 Allocators'!$B$15:$W$15, 0),FALSE)*$E141)</f>
        <v>0</v>
      </c>
      <c r="BW141" s="1412">
        <f ca="1">IF(ISERROR(VLOOKUP(VLOOKUP($A141, 'E4 TB Allocation Details'!$A$18:$L$205, MATCH("A &amp; G ID", 'E4 TB Allocation Details'!$A$18:$L$18, 0),FALSE), 'E2 Allocators'!$B$15:$W$361, MATCH('O5 Details by Class &amp; Accounts'!BW$18, 'E2 Allocators'!$B$15:$W$15, 0),FALSE)*$E141), 0, VLOOKUP(VLOOKUP($A141, 'E4 TB Allocation Details'!$A$18:$L$205, MATCH("A &amp; G ID", 'E4 TB Allocation Details'!$A$18:$L$18, 0),FALSE), 'E2 Allocators'!$B$15:$W$361, MATCH('O5 Details by Class &amp; Accounts'!BW$18, 'E2 Allocators'!$B$15:$W$15, 0),FALSE)*$E141)</f>
        <v>0</v>
      </c>
      <c r="BX141" s="1412">
        <f ca="1">IF(ISERROR(VLOOKUP(VLOOKUP($A141, 'E4 TB Allocation Details'!$A$18:$L$205, MATCH("A &amp; G ID", 'E4 TB Allocation Details'!$A$18:$L$18, 0),FALSE), 'E2 Allocators'!$B$15:$W$361, MATCH('O5 Details by Class &amp; Accounts'!BX$18, 'E2 Allocators'!$B$15:$W$15, 0),FALSE)*$E141), 0, VLOOKUP(VLOOKUP($A141, 'E4 TB Allocation Details'!$A$18:$L$205, MATCH("A &amp; G ID", 'E4 TB Allocation Details'!$A$18:$L$18, 0),FALSE), 'E2 Allocators'!$B$15:$W$361, MATCH('O5 Details by Class &amp; Accounts'!BX$18, 'E2 Allocators'!$B$15:$W$15, 0),FALSE)*$E141)</f>
        <v>0</v>
      </c>
      <c r="BY141" s="1412">
        <f ca="1">IF(ISERROR(VLOOKUP(VLOOKUP($A141, 'E4 TB Allocation Details'!$A$18:$L$205, MATCH("A &amp; G ID", 'E4 TB Allocation Details'!$A$18:$L$18, 0),FALSE), 'E2 Allocators'!$B$15:$W$361, MATCH('O5 Details by Class &amp; Accounts'!BY$18, 'E2 Allocators'!$B$15:$W$15, 0),FALSE)*$E141), 0, VLOOKUP(VLOOKUP($A141, 'E4 TB Allocation Details'!$A$18:$L$205, MATCH("A &amp; G ID", 'E4 TB Allocation Details'!$A$18:$L$18, 0),FALSE), 'E2 Allocators'!$B$15:$W$361, MATCH('O5 Details by Class &amp; Accounts'!BY$18, 'E2 Allocators'!$B$15:$W$15, 0),FALSE)*$E141)</f>
        <v>0</v>
      </c>
      <c r="BZ141" s="1412">
        <f ca="1">IF(ISERROR(VLOOKUP(VLOOKUP($A141, 'E4 TB Allocation Details'!$A$18:$L$205, MATCH("A &amp; G ID", 'E4 TB Allocation Details'!$A$18:$L$18, 0),FALSE), 'E2 Allocators'!$B$15:$W$361, MATCH('O5 Details by Class &amp; Accounts'!BZ$18, 'E2 Allocators'!$B$15:$W$15, 0),FALSE)*$E141), 0, VLOOKUP(VLOOKUP($A141, 'E4 TB Allocation Details'!$A$18:$L$205, MATCH("A &amp; G ID", 'E4 TB Allocation Details'!$A$18:$L$18, 0),FALSE), 'E2 Allocators'!$B$15:$W$361, MATCH('O5 Details by Class &amp; Accounts'!BZ$18, 'E2 Allocators'!$B$15:$W$15, 0),FALSE)*$E141)</f>
        <v>0</v>
      </c>
      <c r="CA141" s="1412">
        <f ca="1">IF(ISERROR(VLOOKUP(VLOOKUP($A141, 'E4 TB Allocation Details'!$A$18:$L$205, MATCH("A &amp; G ID", 'E4 TB Allocation Details'!$A$18:$L$18, 0),FALSE), 'E2 Allocators'!$B$15:$W$361, MATCH('O5 Details by Class &amp; Accounts'!CA$18, 'E2 Allocators'!$B$15:$W$15, 0),FALSE)*$E141), 0, VLOOKUP(VLOOKUP($A141, 'E4 TB Allocation Details'!$A$18:$L$205, MATCH("A &amp; G ID", 'E4 TB Allocation Details'!$A$18:$L$18, 0),FALSE), 'E2 Allocators'!$B$15:$W$361, MATCH('O5 Details by Class &amp; Accounts'!CA$18, 'E2 Allocators'!$B$15:$W$15, 0),FALSE)*$E141)</f>
        <v>0</v>
      </c>
      <c r="CB141" s="1412">
        <f ca="1">IF(ISERROR(VLOOKUP(VLOOKUP($A141, 'E4 TB Allocation Details'!$A$18:$L$205, MATCH("A &amp; G ID", 'E4 TB Allocation Details'!$A$18:$L$18, 0),FALSE), 'E2 Allocators'!$B$15:$W$361, MATCH('O5 Details by Class &amp; Accounts'!CB$18, 'E2 Allocators'!$B$15:$W$15, 0),FALSE)*$E141), 0, VLOOKUP(VLOOKUP($A141, 'E4 TB Allocation Details'!$A$18:$L$205, MATCH("A &amp; G ID", 'E4 TB Allocation Details'!$A$18:$L$18, 0),FALSE), 'E2 Allocators'!$B$15:$W$361, MATCH('O5 Details by Class &amp; Accounts'!CB$18, 'E2 Allocators'!$B$15:$W$15, 0),FALSE)*$E141)</f>
        <v>0</v>
      </c>
      <c r="CC141" s="1412">
        <f ca="1">IF(ISERROR(VLOOKUP(VLOOKUP($A141, 'E4 TB Allocation Details'!$A$18:$L$205, MATCH("A &amp; G ID", 'E4 TB Allocation Details'!$A$18:$L$18, 0),FALSE), 'E2 Allocators'!$B$15:$W$361, MATCH('O5 Details by Class &amp; Accounts'!CC$18, 'E2 Allocators'!$B$15:$W$15, 0),FALSE)*$E141), 0, VLOOKUP(VLOOKUP($A141, 'E4 TB Allocation Details'!$A$18:$L$205, MATCH("A &amp; G ID", 'E4 TB Allocation Details'!$A$18:$L$18, 0),FALSE), 'E2 Allocators'!$B$15:$W$361, MATCH('O5 Details by Class &amp; Accounts'!CC$18, 'E2 Allocators'!$B$15:$W$15, 0),FALSE)*$E141)</f>
        <v>0</v>
      </c>
      <c r="CD141" s="1412">
        <f ca="1">IF(ISERROR(VLOOKUP(VLOOKUP($A141, 'E4 TB Allocation Details'!$A$18:$L$205, MATCH("A &amp; G ID", 'E4 TB Allocation Details'!$A$18:$L$18, 0),FALSE), 'E2 Allocators'!$B$15:$W$361, MATCH('O5 Details by Class &amp; Accounts'!CD$18, 'E2 Allocators'!$B$15:$W$15, 0),FALSE)*$E141), 0, VLOOKUP(VLOOKUP($A141, 'E4 TB Allocation Details'!$A$18:$L$205, MATCH("A &amp; G ID", 'E4 TB Allocation Details'!$A$18:$L$18, 0),FALSE), 'E2 Allocators'!$B$15:$W$361, MATCH('O5 Details by Class &amp; Accounts'!CD$18, 'E2 Allocators'!$B$15:$W$15, 0),FALSE)*$E141)</f>
        <v>0</v>
      </c>
      <c r="CE141" s="1412">
        <f ca="1">IF(ISERROR(VLOOKUP(VLOOKUP($A141, 'E4 TB Allocation Details'!$A$18:$L$205, MATCH("A &amp; G ID", 'E4 TB Allocation Details'!$A$18:$L$18, 0),FALSE), 'E2 Allocators'!$B$15:$W$361, MATCH('O5 Details by Class &amp; Accounts'!CE$18, 'E2 Allocators'!$B$15:$W$15, 0),FALSE)*$E141), 0, VLOOKUP(VLOOKUP($A141, 'E4 TB Allocation Details'!$A$18:$L$205, MATCH("A &amp; G ID", 'E4 TB Allocation Details'!$A$18:$L$18, 0),FALSE), 'E2 Allocators'!$B$15:$W$361, MATCH('O5 Details by Class &amp; Accounts'!CE$18, 'E2 Allocators'!$B$15:$W$15, 0),FALSE)*$E141)</f>
        <v>0</v>
      </c>
      <c r="CF141" s="1412">
        <f ca="1">IF(ISERROR(VLOOKUP(VLOOKUP($A141, 'E4 TB Allocation Details'!$A$18:$L$205, MATCH("A &amp; G ID", 'E4 TB Allocation Details'!$A$18:$L$18, 0),FALSE), 'E2 Allocators'!$B$15:$W$361, MATCH('O5 Details by Class &amp; Accounts'!CF$18, 'E2 Allocators'!$B$15:$W$15, 0),FALSE)*$E141), 0, VLOOKUP(VLOOKUP($A141, 'E4 TB Allocation Details'!$A$18:$L$205, MATCH("A &amp; G ID", 'E4 TB Allocation Details'!$A$18:$L$18, 0),FALSE), 'E2 Allocators'!$B$15:$W$361, MATCH('O5 Details by Class &amp; Accounts'!CF$18, 'E2 Allocators'!$B$15:$W$15, 0),FALSE)*$E141)</f>
        <v>0</v>
      </c>
      <c r="CG141" s="1412">
        <f ca="1">IF(ISERROR(VLOOKUP(VLOOKUP($A141, 'E4 TB Allocation Details'!$A$18:$L$205, MATCH("A &amp; G ID", 'E4 TB Allocation Details'!$A$18:$L$18, 0),FALSE), 'E2 Allocators'!$B$15:$W$361, MATCH('O5 Details by Class &amp; Accounts'!CG$18, 'E2 Allocators'!$B$15:$W$15, 0),FALSE)*$E141), 0, VLOOKUP(VLOOKUP($A141, 'E4 TB Allocation Details'!$A$18:$L$205, MATCH("A &amp; G ID", 'E4 TB Allocation Details'!$A$18:$L$18, 0),FALSE), 'E2 Allocators'!$B$15:$W$361, MATCH('O5 Details by Class &amp; Accounts'!CG$18, 'E2 Allocators'!$B$15:$W$15, 0),FALSE)*$E141)</f>
        <v>0</v>
      </c>
      <c r="CH141" s="1412">
        <f ca="1">IF(ISERROR(VLOOKUP(VLOOKUP($A141, 'E4 TB Allocation Details'!$A$18:$L$205, MATCH("A &amp; G ID", 'E4 TB Allocation Details'!$A$18:$L$18, 0),FALSE), 'E2 Allocators'!$B$15:$W$361, MATCH('O5 Details by Class &amp; Accounts'!CH$18, 'E2 Allocators'!$B$15:$W$15, 0),FALSE)*$E141), 0, VLOOKUP(VLOOKUP($A141, 'E4 TB Allocation Details'!$A$18:$L$205, MATCH("A &amp; G ID", 'E4 TB Allocation Details'!$A$18:$L$18, 0),FALSE), 'E2 Allocators'!$B$15:$W$361, MATCH('O5 Details by Class &amp; Accounts'!CH$18, 'E2 Allocators'!$B$15:$W$15, 0),FALSE)*$E141)</f>
        <v>0</v>
      </c>
      <c r="CI141" s="1412">
        <f ca="1">IF(ISERROR(VLOOKUP(VLOOKUP($A141, 'E4 TB Allocation Details'!$A$18:$L$205, MATCH("A &amp; G ID", 'E4 TB Allocation Details'!$A$18:$L$18, 0),FALSE), 'E2 Allocators'!$B$15:$W$361, MATCH('O5 Details by Class &amp; Accounts'!CI$18, 'E2 Allocators'!$B$15:$W$15, 0),FALSE)*$E141), 0, VLOOKUP(VLOOKUP($A141, 'E4 TB Allocation Details'!$A$18:$L$205, MATCH("A &amp; G ID", 'E4 TB Allocation Details'!$A$18:$L$18, 0),FALSE), 'E2 Allocators'!$B$15:$W$361, MATCH('O5 Details by Class &amp; Accounts'!CI$18, 'E2 Allocators'!$B$15:$W$15, 0),FALSE)*$E141)</f>
        <v>0</v>
      </c>
      <c r="CJ141" s="1412">
        <f ca="1">IF(ISERROR(VLOOKUP(VLOOKUP($A141, 'E4 TB Allocation Details'!$A$18:$L$205, MATCH("A &amp; G ID", 'E4 TB Allocation Details'!$A$18:$L$18, 0),FALSE), 'E2 Allocators'!$B$15:$W$361, MATCH('O5 Details by Class &amp; Accounts'!CJ$18, 'E2 Allocators'!$B$15:$W$15, 0),FALSE)*$E141), 0, VLOOKUP(VLOOKUP($A141, 'E4 TB Allocation Details'!$A$18:$L$205, MATCH("A &amp; G ID", 'E4 TB Allocation Details'!$A$18:$L$18, 0),FALSE), 'E2 Allocators'!$B$15:$W$361, MATCH('O5 Details by Class &amp; Accounts'!CJ$18, 'E2 Allocators'!$B$15:$W$15, 0),FALSE)*$E141)</f>
        <v>0</v>
      </c>
      <c r="CK141" s="1412">
        <f ca="1">IF(ISERROR(VLOOKUP(VLOOKUP($A141, 'E4 TB Allocation Details'!$A$18:$L$205, MATCH("A &amp; G ID", 'E4 TB Allocation Details'!$A$18:$L$18, 0),FALSE), 'E2 Allocators'!$B$15:$W$361, MATCH('O5 Details by Class &amp; Accounts'!CK$18, 'E2 Allocators'!$B$15:$W$15, 0),FALSE)*$E141), 0, VLOOKUP(VLOOKUP($A141, 'E4 TB Allocation Details'!$A$18:$L$205, MATCH("A &amp; G ID", 'E4 TB Allocation Details'!$A$18:$L$18, 0),FALSE), 'E2 Allocators'!$B$15:$W$361, MATCH('O5 Details by Class &amp; Accounts'!CK$18, 'E2 Allocators'!$B$15:$W$15, 0),FALSE)*$E141)</f>
        <v>0</v>
      </c>
      <c r="CL141" s="1412">
        <f ca="1">IF(ISERROR(VLOOKUP(VLOOKUP($A141, 'E4 TB Allocation Details'!$A$18:$L$205, MATCH("A &amp; G ID", 'E4 TB Allocation Details'!$A$18:$L$18, 0),FALSE), 'E2 Allocators'!$B$15:$W$361, MATCH('O5 Details by Class &amp; Accounts'!CL$18, 'E2 Allocators'!$B$15:$W$15, 0),FALSE)*$E141), 0, VLOOKUP(VLOOKUP($A141, 'E4 TB Allocation Details'!$A$18:$L$205, MATCH("A &amp; G ID", 'E4 TB Allocation Details'!$A$18:$L$18, 0),FALSE), 'E2 Allocators'!$B$15:$W$361, MATCH('O5 Details by Class &amp; Accounts'!CL$18, 'E2 Allocators'!$B$15:$W$15, 0),FALSE)*$E141)</f>
        <v>0</v>
      </c>
      <c r="CM141" s="1412">
        <f ca="1">IF(ISERROR(VLOOKUP(VLOOKUP($A141, 'E4 TB Allocation Details'!$A$18:$L$205, MATCH("A &amp; G ID", 'E4 TB Allocation Details'!$A$18:$L$18, 0),FALSE), 'E2 Allocators'!$B$15:$W$361, MATCH('O5 Details by Class &amp; Accounts'!CM$18, 'E2 Allocators'!$B$15:$W$15, 0),FALSE)*$E141), 0, VLOOKUP(VLOOKUP($A141, 'E4 TB Allocation Details'!$A$18:$L$205, MATCH("A &amp; G ID", 'E4 TB Allocation Details'!$A$18:$L$18, 0),FALSE), 'E2 Allocators'!$B$15:$W$361, MATCH('O5 Details by Class &amp; Accounts'!CM$18, 'E2 Allocators'!$B$15:$W$15, 0),FALSE)*$E141)</f>
        <v>0</v>
      </c>
      <c r="CN141" s="1412">
        <f t="shared" si="35"/>
        <v>0</v>
      </c>
      <c r="CO141" s="1792">
        <f t="shared" si="36"/>
        <v>0</v>
      </c>
      <c r="CQ141" s="2087" t="s">
        <v>448</v>
      </c>
    </row>
    <row r="142" spans="1:95" s="81" customFormat="1" ht="25.5">
      <c r="A142" s="1177">
        <v>5090</v>
      </c>
      <c r="B142" s="1176" t="s">
        <v>1297</v>
      </c>
      <c r="C142" s="1789">
        <f ca="1">IF(ISERROR(VLOOKUP($A142,'I3 TB Data'!$A$23:$H$458,MATCH('O5 Details by Class &amp; Accounts'!$C$18, 'I3 TB Data'!$A$23:$H$23,0),0)), 0, VLOOKUP($A142,'I3 TB Data'!$A$23:$H$458,MATCH('O5 Details by Class &amp; Accounts'!$C$18,'I3 TB Data'!$A$23:$H$23,0),0))</f>
        <v>0</v>
      </c>
      <c r="D142" s="1790"/>
      <c r="E142" s="1789">
        <f t="shared" si="37"/>
        <v>0</v>
      </c>
      <c r="F142" s="1791">
        <f ca="1">IF(ISERROR(VLOOKUP($A142, 'E1 Categorization'!A33:E122, MATCH("Customer Component", 'E1 Categorization'!$A$33:$E$33,0), 0)), 0, IF(VLOOKUP($A142, 'E1 Categorization'!A33:E122, MATCH("Customer Component", 'E1 Categorization'!$A$33:$E$33,0), 0)=0, 'O5 Details by Class &amp; Accounts'!$E142, IF(AND(VLOOKUP($A142, 'E1 Categorization'!A33:E122, MATCH("Customer Component", 'E1 Categorization'!$A$33:$E$33,0), 0) &gt;0, VLOOKUP($A142, 'E1 Categorization'!A33:E122, MATCH("Customer Component", 'E1 Categorization'!$A$33:$E$33,0), 0)&lt;1), 'O5 Details by Class &amp; Accounts'!$E142*(1-VLOOKUP($A142, 'E1 Categorization'!A33:E122, MATCH("Customer Component", 'E1 Categorization'!$A$33:$E$33,0), 0)), 0)))</f>
        <v>0</v>
      </c>
      <c r="G142" s="1791">
        <f ca="1">IF(ISERROR(VLOOKUP($A142, 'E1 Categorization'!A33:E122, MATCH("Customer Component", 'E1 Categorization'!$A$33:$E$33,0), 0)),0, IF(VLOOKUP($A142, 'E1 Categorization'!A33:E122, MATCH("Customer Component", 'E1 Categorization'!$A$33:$E$33,0), 0)=0, 0, IF(AND(VLOOKUP($A142, 'E1 Categorization'!A33:E122, MATCH("Customer Component", 'E1 Categorization'!$A$33:$E$33,0), 0) &gt;0, VLOOKUP($A142, 'E1 Categorization'!A33:E122, MATCH("Customer Component", 'E1 Categorization'!$A$33:$E$33,0), 0)&lt;1), 'O5 Details by Class &amp; Accounts'!$E142*(VLOOKUP($A142, 'E1 Categorization'!A33:E122, MATCH("Customer Component", 'E1 Categorization'!$A$33:$E$33,0), 0)), 'O5 Details by Class &amp; Accounts'!$E142)))</f>
        <v>0</v>
      </c>
      <c r="H142" s="1412">
        <f t="shared" si="31"/>
        <v>0</v>
      </c>
      <c r="I142" s="1412">
        <f ca="1">IF(ISERROR(VLOOKUP(VLOOKUP($A142, 'E4 TB Allocation Details'!$A$18:$L$205, MATCH("Demand ID", 'E4 TB Allocation Details'!$A$18:$L$18, 0),FALSE), 'E2 Allocators'!$B$15:$W$361, MATCH('O5 Details by Class &amp; Accounts'!I$18, 'E2 Allocators'!$B$15:$W$15, 0),FALSE)*$F142), 0, VLOOKUP(VLOOKUP($A142, 'E4 TB Allocation Details'!$A$18:$L$205, MATCH("Demand ID", 'E4 TB Allocation Details'!$A$18:$L$18, 0),FALSE), 'E2 Allocators'!$B$15:$W$361, MATCH('O5 Details by Class &amp; Accounts'!I$18, 'E2 Allocators'!$B$15:$W$15, 0),FALSE)*$F142)</f>
        <v>0</v>
      </c>
      <c r="J142" s="1412">
        <f ca="1">IF(ISERROR(VLOOKUP(VLOOKUP($A142, 'E4 TB Allocation Details'!$A$18:$L$205, MATCH("Demand ID", 'E4 TB Allocation Details'!$A$18:$L$18, 0),FALSE), 'E2 Allocators'!$B$15:$W$361, MATCH('O5 Details by Class &amp; Accounts'!J$18, 'E2 Allocators'!$B$15:$W$15, 0),FALSE)*$F142), 0, VLOOKUP(VLOOKUP($A142, 'E4 TB Allocation Details'!$A$18:$L$205, MATCH("Demand ID", 'E4 TB Allocation Details'!$A$18:$L$18, 0),FALSE), 'E2 Allocators'!$B$15:$W$361, MATCH('O5 Details by Class &amp; Accounts'!J$18, 'E2 Allocators'!$B$15:$W$15, 0),FALSE)*$F142)</f>
        <v>0</v>
      </c>
      <c r="K142" s="1412">
        <f ca="1">IF(ISERROR(VLOOKUP(VLOOKUP($A142, 'E4 TB Allocation Details'!$A$18:$L$205, MATCH("Demand ID", 'E4 TB Allocation Details'!$A$18:$L$18, 0),FALSE), 'E2 Allocators'!$B$15:$W$361, MATCH('O5 Details by Class &amp; Accounts'!K$18, 'E2 Allocators'!$B$15:$W$15, 0),FALSE)*$F142), 0, VLOOKUP(VLOOKUP($A142, 'E4 TB Allocation Details'!$A$18:$L$205, MATCH("Demand ID", 'E4 TB Allocation Details'!$A$18:$L$18, 0),FALSE), 'E2 Allocators'!$B$15:$W$361, MATCH('O5 Details by Class &amp; Accounts'!K$18, 'E2 Allocators'!$B$15:$W$15, 0),FALSE)*$F142)</f>
        <v>0</v>
      </c>
      <c r="L142" s="1412">
        <f ca="1">IF(ISERROR(VLOOKUP(VLOOKUP($A142, 'E4 TB Allocation Details'!$A$18:$L$205, MATCH("Demand ID", 'E4 TB Allocation Details'!$A$18:$L$18, 0),FALSE), 'E2 Allocators'!$B$15:$W$361, MATCH('O5 Details by Class &amp; Accounts'!L$18, 'E2 Allocators'!$B$15:$W$15, 0),FALSE)*$F142), 0, VLOOKUP(VLOOKUP($A142, 'E4 TB Allocation Details'!$A$18:$L$205, MATCH("Demand ID", 'E4 TB Allocation Details'!$A$18:$L$18, 0),FALSE), 'E2 Allocators'!$B$15:$W$361, MATCH('O5 Details by Class &amp; Accounts'!L$18, 'E2 Allocators'!$B$15:$W$15, 0),FALSE)*$F142)</f>
        <v>0</v>
      </c>
      <c r="M142" s="1412">
        <f ca="1">IF(ISERROR(VLOOKUP(VLOOKUP($A142, 'E4 TB Allocation Details'!$A$18:$L$205, MATCH("Demand ID", 'E4 TB Allocation Details'!$A$18:$L$18, 0),FALSE), 'E2 Allocators'!$B$15:$W$361, MATCH('O5 Details by Class &amp; Accounts'!M$18, 'E2 Allocators'!$B$15:$W$15, 0),FALSE)*$F142), 0, VLOOKUP(VLOOKUP($A142, 'E4 TB Allocation Details'!$A$18:$L$205, MATCH("Demand ID", 'E4 TB Allocation Details'!$A$18:$L$18, 0),FALSE), 'E2 Allocators'!$B$15:$W$361, MATCH('O5 Details by Class &amp; Accounts'!M$18, 'E2 Allocators'!$B$15:$W$15, 0),FALSE)*$F142)</f>
        <v>0</v>
      </c>
      <c r="N142" s="1412">
        <f ca="1">IF(ISERROR(VLOOKUP(VLOOKUP($A142, 'E4 TB Allocation Details'!$A$18:$L$205, MATCH("Demand ID", 'E4 TB Allocation Details'!$A$18:$L$18, 0),FALSE), 'E2 Allocators'!$B$15:$W$361, MATCH('O5 Details by Class &amp; Accounts'!N$18, 'E2 Allocators'!$B$15:$W$15, 0),FALSE)*$F142), 0, VLOOKUP(VLOOKUP($A142, 'E4 TB Allocation Details'!$A$18:$L$205, MATCH("Demand ID", 'E4 TB Allocation Details'!$A$18:$L$18, 0),FALSE), 'E2 Allocators'!$B$15:$W$361, MATCH('O5 Details by Class &amp; Accounts'!N$18, 'E2 Allocators'!$B$15:$W$15, 0),FALSE)*$F142)</f>
        <v>0</v>
      </c>
      <c r="O142" s="1412">
        <f ca="1">IF(ISERROR(VLOOKUP(VLOOKUP($A142, 'E4 TB Allocation Details'!$A$18:$L$205, MATCH("Demand ID", 'E4 TB Allocation Details'!$A$18:$L$18, 0),FALSE), 'E2 Allocators'!$B$15:$W$361, MATCH('O5 Details by Class &amp; Accounts'!O$18, 'E2 Allocators'!$B$15:$W$15, 0),FALSE)*$F142), 0, VLOOKUP(VLOOKUP($A142, 'E4 TB Allocation Details'!$A$18:$L$205, MATCH("Demand ID", 'E4 TB Allocation Details'!$A$18:$L$18, 0),FALSE), 'E2 Allocators'!$B$15:$W$361, MATCH('O5 Details by Class &amp; Accounts'!O$18, 'E2 Allocators'!$B$15:$W$15, 0),FALSE)*$F142)</f>
        <v>0</v>
      </c>
      <c r="P142" s="1412">
        <f ca="1">IF(ISERROR(VLOOKUP(VLOOKUP($A142, 'E4 TB Allocation Details'!$A$18:$L$205, MATCH("Demand ID", 'E4 TB Allocation Details'!$A$18:$L$18, 0),FALSE), 'E2 Allocators'!$B$15:$W$361, MATCH('O5 Details by Class &amp; Accounts'!P$18, 'E2 Allocators'!$B$15:$W$15, 0),FALSE)*$F142), 0, VLOOKUP(VLOOKUP($A142, 'E4 TB Allocation Details'!$A$18:$L$205, MATCH("Demand ID", 'E4 TB Allocation Details'!$A$18:$L$18, 0),FALSE), 'E2 Allocators'!$B$15:$W$361, MATCH('O5 Details by Class &amp; Accounts'!P$18, 'E2 Allocators'!$B$15:$W$15, 0),FALSE)*$F142)</f>
        <v>0</v>
      </c>
      <c r="Q142" s="1412">
        <f ca="1">IF(ISERROR(VLOOKUP(VLOOKUP($A142, 'E4 TB Allocation Details'!$A$18:$L$205, MATCH("Demand ID", 'E4 TB Allocation Details'!$A$18:$L$18, 0),FALSE), 'E2 Allocators'!$B$15:$W$361, MATCH('O5 Details by Class &amp; Accounts'!Q$18, 'E2 Allocators'!$B$15:$W$15, 0),FALSE)*$F142), 0, VLOOKUP(VLOOKUP($A142, 'E4 TB Allocation Details'!$A$18:$L$205, MATCH("Demand ID", 'E4 TB Allocation Details'!$A$18:$L$18, 0),FALSE), 'E2 Allocators'!$B$15:$W$361, MATCH('O5 Details by Class &amp; Accounts'!Q$18, 'E2 Allocators'!$B$15:$W$15, 0),FALSE)*$F142)</f>
        <v>0</v>
      </c>
      <c r="R142" s="1412">
        <f ca="1">IF(ISERROR(VLOOKUP(VLOOKUP($A142, 'E4 TB Allocation Details'!$A$18:$L$205, MATCH("Demand ID", 'E4 TB Allocation Details'!$A$18:$L$18, 0),FALSE), 'E2 Allocators'!$B$15:$W$361, MATCH('O5 Details by Class &amp; Accounts'!R$18, 'E2 Allocators'!$B$15:$W$15, 0),FALSE)*$F142), 0, VLOOKUP(VLOOKUP($A142, 'E4 TB Allocation Details'!$A$18:$L$205, MATCH("Demand ID", 'E4 TB Allocation Details'!$A$18:$L$18, 0),FALSE), 'E2 Allocators'!$B$15:$W$361, MATCH('O5 Details by Class &amp; Accounts'!R$18, 'E2 Allocators'!$B$15:$W$15, 0),FALSE)*$F142)</f>
        <v>0</v>
      </c>
      <c r="S142" s="1412">
        <f ca="1">IF(ISERROR(VLOOKUP(VLOOKUP($A142, 'E4 TB Allocation Details'!$A$18:$L$205, MATCH("Demand ID", 'E4 TB Allocation Details'!$A$18:$L$18, 0),FALSE), 'E2 Allocators'!$B$15:$W$361, MATCH('O5 Details by Class &amp; Accounts'!S$18, 'E2 Allocators'!$B$15:$W$15, 0),FALSE)*$F142), 0, VLOOKUP(VLOOKUP($A142, 'E4 TB Allocation Details'!$A$18:$L$205, MATCH("Demand ID", 'E4 TB Allocation Details'!$A$18:$L$18, 0),FALSE), 'E2 Allocators'!$B$15:$W$361, MATCH('O5 Details by Class &amp; Accounts'!S$18, 'E2 Allocators'!$B$15:$W$15, 0),FALSE)*$F142)</f>
        <v>0</v>
      </c>
      <c r="T142" s="1412">
        <f ca="1">IF(ISERROR(VLOOKUP(VLOOKUP($A142, 'E4 TB Allocation Details'!$A$18:$L$205, MATCH("Demand ID", 'E4 TB Allocation Details'!$A$18:$L$18, 0),FALSE), 'E2 Allocators'!$B$15:$W$361, MATCH('O5 Details by Class &amp; Accounts'!T$18, 'E2 Allocators'!$B$15:$W$15, 0),FALSE)*$F142), 0, VLOOKUP(VLOOKUP($A142, 'E4 TB Allocation Details'!$A$18:$L$205, MATCH("Demand ID", 'E4 TB Allocation Details'!$A$18:$L$18, 0),FALSE), 'E2 Allocators'!$B$15:$W$361, MATCH('O5 Details by Class &amp; Accounts'!T$18, 'E2 Allocators'!$B$15:$W$15, 0),FALSE)*$F142)</f>
        <v>0</v>
      </c>
      <c r="U142" s="1412">
        <f ca="1">IF(ISERROR(VLOOKUP(VLOOKUP($A142, 'E4 TB Allocation Details'!$A$18:$L$205, MATCH("Demand ID", 'E4 TB Allocation Details'!$A$18:$L$18, 0),FALSE), 'E2 Allocators'!$B$15:$W$361, MATCH('O5 Details by Class &amp; Accounts'!U$18, 'E2 Allocators'!$B$15:$W$15, 0),FALSE)*$F142), 0, VLOOKUP(VLOOKUP($A142, 'E4 TB Allocation Details'!$A$18:$L$205, MATCH("Demand ID", 'E4 TB Allocation Details'!$A$18:$L$18, 0),FALSE), 'E2 Allocators'!$B$15:$W$361, MATCH('O5 Details by Class &amp; Accounts'!U$18, 'E2 Allocators'!$B$15:$W$15, 0),FALSE)*$F142)</f>
        <v>0</v>
      </c>
      <c r="V142" s="1412">
        <f ca="1">IF(ISERROR(VLOOKUP(VLOOKUP($A142, 'E4 TB Allocation Details'!$A$18:$L$205, MATCH("Demand ID", 'E4 TB Allocation Details'!$A$18:$L$18, 0),FALSE), 'E2 Allocators'!$B$15:$W$361, MATCH('O5 Details by Class &amp; Accounts'!V$18, 'E2 Allocators'!$B$15:$W$15, 0),FALSE)*$F142), 0, VLOOKUP(VLOOKUP($A142, 'E4 TB Allocation Details'!$A$18:$L$205, MATCH("Demand ID", 'E4 TB Allocation Details'!$A$18:$L$18, 0),FALSE), 'E2 Allocators'!$B$15:$W$361, MATCH('O5 Details by Class &amp; Accounts'!V$18, 'E2 Allocators'!$B$15:$W$15, 0),FALSE)*$F142)</f>
        <v>0</v>
      </c>
      <c r="W142" s="1412">
        <f ca="1">IF(ISERROR(VLOOKUP(VLOOKUP($A142, 'E4 TB Allocation Details'!$A$18:$L$205, MATCH("Demand ID", 'E4 TB Allocation Details'!$A$18:$L$18, 0),FALSE), 'E2 Allocators'!$B$15:$W$361, MATCH('O5 Details by Class &amp; Accounts'!W$18, 'E2 Allocators'!$B$15:$W$15, 0),FALSE)*$F142), 0, VLOOKUP(VLOOKUP($A142, 'E4 TB Allocation Details'!$A$18:$L$205, MATCH("Demand ID", 'E4 TB Allocation Details'!$A$18:$L$18, 0),FALSE), 'E2 Allocators'!$B$15:$W$361, MATCH('O5 Details by Class &amp; Accounts'!W$18, 'E2 Allocators'!$B$15:$W$15, 0),FALSE)*$F142)</f>
        <v>0</v>
      </c>
      <c r="X142" s="1412">
        <f ca="1">IF(ISERROR(VLOOKUP(VLOOKUP($A142, 'E4 TB Allocation Details'!$A$18:$L$205, MATCH("Demand ID", 'E4 TB Allocation Details'!$A$18:$L$18, 0),FALSE), 'E2 Allocators'!$B$15:$W$361, MATCH('O5 Details by Class &amp; Accounts'!X$18, 'E2 Allocators'!$B$15:$W$15, 0),FALSE)*$F142), 0, VLOOKUP(VLOOKUP($A142, 'E4 TB Allocation Details'!$A$18:$L$205, MATCH("Demand ID", 'E4 TB Allocation Details'!$A$18:$L$18, 0),FALSE), 'E2 Allocators'!$B$15:$W$361, MATCH('O5 Details by Class &amp; Accounts'!X$18, 'E2 Allocators'!$B$15:$W$15, 0),FALSE)*$F142)</f>
        <v>0</v>
      </c>
      <c r="Y142" s="1412">
        <f ca="1">IF(ISERROR(VLOOKUP(VLOOKUP($A142, 'E4 TB Allocation Details'!$A$18:$L$205, MATCH("Demand ID", 'E4 TB Allocation Details'!$A$18:$L$18, 0),FALSE), 'E2 Allocators'!$B$15:$W$361, MATCH('O5 Details by Class &amp; Accounts'!Y$18, 'E2 Allocators'!$B$15:$W$15, 0),FALSE)*$F142), 0, VLOOKUP(VLOOKUP($A142, 'E4 TB Allocation Details'!$A$18:$L$205, MATCH("Demand ID", 'E4 TB Allocation Details'!$A$18:$L$18, 0),FALSE), 'E2 Allocators'!$B$15:$W$361, MATCH('O5 Details by Class &amp; Accounts'!Y$18, 'E2 Allocators'!$B$15:$W$15, 0),FALSE)*$F142)</f>
        <v>0</v>
      </c>
      <c r="Z142" s="1412">
        <f ca="1">IF(ISERROR(VLOOKUP(VLOOKUP($A142, 'E4 TB Allocation Details'!$A$18:$L$205, MATCH("Demand ID", 'E4 TB Allocation Details'!$A$18:$L$18, 0),FALSE), 'E2 Allocators'!$B$15:$W$361, MATCH('O5 Details by Class &amp; Accounts'!Z$18, 'E2 Allocators'!$B$15:$W$15, 0),FALSE)*$F142), 0, VLOOKUP(VLOOKUP($A142, 'E4 TB Allocation Details'!$A$18:$L$205, MATCH("Demand ID", 'E4 TB Allocation Details'!$A$18:$L$18, 0),FALSE), 'E2 Allocators'!$B$15:$W$361, MATCH('O5 Details by Class &amp; Accounts'!Z$18, 'E2 Allocators'!$B$15:$W$15, 0),FALSE)*$F142)</f>
        <v>0</v>
      </c>
      <c r="AA142" s="1412">
        <f ca="1">IF(ISERROR(VLOOKUP(VLOOKUP($A142, 'E4 TB Allocation Details'!$A$18:$L$205, MATCH("Demand ID", 'E4 TB Allocation Details'!$A$18:$L$18, 0),FALSE), 'E2 Allocators'!$B$15:$W$361, MATCH('O5 Details by Class &amp; Accounts'!AA$18, 'E2 Allocators'!$B$15:$W$15, 0),FALSE)*$F142), 0, VLOOKUP(VLOOKUP($A142, 'E4 TB Allocation Details'!$A$18:$L$205, MATCH("Demand ID", 'E4 TB Allocation Details'!$A$18:$L$18, 0),FALSE), 'E2 Allocators'!$B$15:$W$361, MATCH('O5 Details by Class &amp; Accounts'!AA$18, 'E2 Allocators'!$B$15:$W$15, 0),FALSE)*$F142)</f>
        <v>0</v>
      </c>
      <c r="AB142" s="1412">
        <f ca="1">IF(ISERROR(VLOOKUP(VLOOKUP($A142, 'E4 TB Allocation Details'!$A$18:$L$205, MATCH("Demand ID", 'E4 TB Allocation Details'!$A$18:$L$18, 0),FALSE), 'E2 Allocators'!$B$15:$W$361, MATCH('O5 Details by Class &amp; Accounts'!AB$18, 'E2 Allocators'!$B$15:$W$15, 0),FALSE)*$F142), 0, VLOOKUP(VLOOKUP($A142, 'E4 TB Allocation Details'!$A$18:$L$205, MATCH("Demand ID", 'E4 TB Allocation Details'!$A$18:$L$18, 0),FALSE), 'E2 Allocators'!$B$15:$W$361, MATCH('O5 Details by Class &amp; Accounts'!AB$18, 'E2 Allocators'!$B$15:$W$15, 0),FALSE)*$F142)</f>
        <v>0</v>
      </c>
      <c r="AC142" s="1412">
        <f t="shared" si="32"/>
        <v>0</v>
      </c>
      <c r="AD142" s="1412">
        <f ca="1">IF(ISERROR(VLOOKUP(VLOOKUP($A142, 'E4 TB Allocation Details'!$A$18:$L$205, MATCH("Customer ID", 'E4 TB Allocation Details'!$A$18:$L$18, 0),FALSE), 'E2 Allocators'!$B$15:$W$361, MATCH('O5 Details by Class &amp; Accounts'!AD$18, 'E2 Allocators'!$B$15:$W$15, 0),FALSE)*$G142), 0, VLOOKUP(VLOOKUP($A142, 'E4 TB Allocation Details'!$A$18:$L$205, MATCH("Customer ID", 'E4 TB Allocation Details'!$A$18:$L$18, 0),FALSE), 'E2 Allocators'!$B$15:$W$361, MATCH('O5 Details by Class &amp; Accounts'!AD$18, 'E2 Allocators'!$B$15:$W$15, 0),FALSE)*$G142)</f>
        <v>0</v>
      </c>
      <c r="AE142" s="1412">
        <f ca="1">IF(ISERROR(VLOOKUP(VLOOKUP($A142, 'E4 TB Allocation Details'!$A$18:$L$205, MATCH("Customer ID", 'E4 TB Allocation Details'!$A$18:$L$18, 0),FALSE), 'E2 Allocators'!$B$15:$W$361, MATCH('O5 Details by Class &amp; Accounts'!AE$18, 'E2 Allocators'!$B$15:$W$15, 0),FALSE)*$G142), 0, VLOOKUP(VLOOKUP($A142, 'E4 TB Allocation Details'!$A$18:$L$205, MATCH("Customer ID", 'E4 TB Allocation Details'!$A$18:$L$18, 0),FALSE), 'E2 Allocators'!$B$15:$W$361, MATCH('O5 Details by Class &amp; Accounts'!AE$18, 'E2 Allocators'!$B$15:$W$15, 0),FALSE)*$G142)</f>
        <v>0</v>
      </c>
      <c r="AF142" s="1412">
        <f ca="1">IF(ISERROR(VLOOKUP(VLOOKUP($A142, 'E4 TB Allocation Details'!$A$18:$L$205, MATCH("Customer ID", 'E4 TB Allocation Details'!$A$18:$L$18, 0),FALSE), 'E2 Allocators'!$B$15:$W$361, MATCH('O5 Details by Class &amp; Accounts'!AF$18, 'E2 Allocators'!$B$15:$W$15, 0),FALSE)*$G142), 0, VLOOKUP(VLOOKUP($A142, 'E4 TB Allocation Details'!$A$18:$L$205, MATCH("Customer ID", 'E4 TB Allocation Details'!$A$18:$L$18, 0),FALSE), 'E2 Allocators'!$B$15:$W$361, MATCH('O5 Details by Class &amp; Accounts'!AF$18, 'E2 Allocators'!$B$15:$W$15, 0),FALSE)*$G142)</f>
        <v>0</v>
      </c>
      <c r="AG142" s="1412">
        <f ca="1">IF(ISERROR(VLOOKUP(VLOOKUP($A142, 'E4 TB Allocation Details'!$A$18:$L$205, MATCH("Customer ID", 'E4 TB Allocation Details'!$A$18:$L$18, 0),FALSE), 'E2 Allocators'!$B$15:$W$361, MATCH('O5 Details by Class &amp; Accounts'!AG$18, 'E2 Allocators'!$B$15:$W$15, 0),FALSE)*$G142), 0, VLOOKUP(VLOOKUP($A142, 'E4 TB Allocation Details'!$A$18:$L$205, MATCH("Customer ID", 'E4 TB Allocation Details'!$A$18:$L$18, 0),FALSE), 'E2 Allocators'!$B$15:$W$361, MATCH('O5 Details by Class &amp; Accounts'!AG$18, 'E2 Allocators'!$B$15:$W$15, 0),FALSE)*$G142)</f>
        <v>0</v>
      </c>
      <c r="AH142" s="1412">
        <f ca="1">IF(ISERROR(VLOOKUP(VLOOKUP($A142, 'E4 TB Allocation Details'!$A$18:$L$205, MATCH("Customer ID", 'E4 TB Allocation Details'!$A$18:$L$18, 0),FALSE), 'E2 Allocators'!$B$15:$W$361, MATCH('O5 Details by Class &amp; Accounts'!AH$18, 'E2 Allocators'!$B$15:$W$15, 0),FALSE)*$G142), 0, VLOOKUP(VLOOKUP($A142, 'E4 TB Allocation Details'!$A$18:$L$205, MATCH("Customer ID", 'E4 TB Allocation Details'!$A$18:$L$18, 0),FALSE), 'E2 Allocators'!$B$15:$W$361, MATCH('O5 Details by Class &amp; Accounts'!AH$18, 'E2 Allocators'!$B$15:$W$15, 0),FALSE)*$G142)</f>
        <v>0</v>
      </c>
      <c r="AI142" s="1412">
        <f ca="1">IF(ISERROR(VLOOKUP(VLOOKUP($A142, 'E4 TB Allocation Details'!$A$18:$L$205, MATCH("Customer ID", 'E4 TB Allocation Details'!$A$18:$L$18, 0),FALSE), 'E2 Allocators'!$B$15:$W$361, MATCH('O5 Details by Class &amp; Accounts'!AI$18, 'E2 Allocators'!$B$15:$W$15, 0),FALSE)*$G142), 0, VLOOKUP(VLOOKUP($A142, 'E4 TB Allocation Details'!$A$18:$L$205, MATCH("Customer ID", 'E4 TB Allocation Details'!$A$18:$L$18, 0),FALSE), 'E2 Allocators'!$B$15:$W$361, MATCH('O5 Details by Class &amp; Accounts'!AI$18, 'E2 Allocators'!$B$15:$W$15, 0),FALSE)*$G142)</f>
        <v>0</v>
      </c>
      <c r="AJ142" s="1412">
        <f ca="1">IF(ISERROR(VLOOKUP(VLOOKUP($A142, 'E4 TB Allocation Details'!$A$18:$L$205, MATCH("Customer ID", 'E4 TB Allocation Details'!$A$18:$L$18, 0),FALSE), 'E2 Allocators'!$B$15:$W$361, MATCH('O5 Details by Class &amp; Accounts'!AJ$18, 'E2 Allocators'!$B$15:$W$15, 0),FALSE)*$G142), 0, VLOOKUP(VLOOKUP($A142, 'E4 TB Allocation Details'!$A$18:$L$205, MATCH("Customer ID", 'E4 TB Allocation Details'!$A$18:$L$18, 0),FALSE), 'E2 Allocators'!$B$15:$W$361, MATCH('O5 Details by Class &amp; Accounts'!AJ$18, 'E2 Allocators'!$B$15:$W$15, 0),FALSE)*$G142)</f>
        <v>0</v>
      </c>
      <c r="AK142" s="1412">
        <f ca="1">IF(ISERROR(VLOOKUP(VLOOKUP($A142, 'E4 TB Allocation Details'!$A$18:$L$205, MATCH("Customer ID", 'E4 TB Allocation Details'!$A$18:$L$18, 0),FALSE), 'E2 Allocators'!$B$15:$W$361, MATCH('O5 Details by Class &amp; Accounts'!AK$18, 'E2 Allocators'!$B$15:$W$15, 0),FALSE)*$G142), 0, VLOOKUP(VLOOKUP($A142, 'E4 TB Allocation Details'!$A$18:$L$205, MATCH("Customer ID", 'E4 TB Allocation Details'!$A$18:$L$18, 0),FALSE), 'E2 Allocators'!$B$15:$W$361, MATCH('O5 Details by Class &amp; Accounts'!AK$18, 'E2 Allocators'!$B$15:$W$15, 0),FALSE)*$G142)</f>
        <v>0</v>
      </c>
      <c r="AL142" s="1412">
        <f ca="1">IF(ISERROR(VLOOKUP(VLOOKUP($A142, 'E4 TB Allocation Details'!$A$18:$L$205, MATCH("Customer ID", 'E4 TB Allocation Details'!$A$18:$L$18, 0),FALSE), 'E2 Allocators'!$B$15:$W$361, MATCH('O5 Details by Class &amp; Accounts'!AL$18, 'E2 Allocators'!$B$15:$W$15, 0),FALSE)*$G142), 0, VLOOKUP(VLOOKUP($A142, 'E4 TB Allocation Details'!$A$18:$L$205, MATCH("Customer ID", 'E4 TB Allocation Details'!$A$18:$L$18, 0),FALSE), 'E2 Allocators'!$B$15:$W$361, MATCH('O5 Details by Class &amp; Accounts'!AL$18, 'E2 Allocators'!$B$15:$W$15, 0),FALSE)*$G142)</f>
        <v>0</v>
      </c>
      <c r="AM142" s="1412">
        <f ca="1">IF(ISERROR(VLOOKUP(VLOOKUP($A142, 'E4 TB Allocation Details'!$A$18:$L$205, MATCH("Customer ID", 'E4 TB Allocation Details'!$A$18:$L$18, 0),FALSE), 'E2 Allocators'!$B$15:$W$361, MATCH('O5 Details by Class &amp; Accounts'!AM$18, 'E2 Allocators'!$B$15:$W$15, 0),FALSE)*$G142), 0, VLOOKUP(VLOOKUP($A142, 'E4 TB Allocation Details'!$A$18:$L$205, MATCH("Customer ID", 'E4 TB Allocation Details'!$A$18:$L$18, 0),FALSE), 'E2 Allocators'!$B$15:$W$361, MATCH('O5 Details by Class &amp; Accounts'!AM$18, 'E2 Allocators'!$B$15:$W$15, 0),FALSE)*$G142)</f>
        <v>0</v>
      </c>
      <c r="AN142" s="1412">
        <f ca="1">IF(ISERROR(VLOOKUP(VLOOKUP($A142, 'E4 TB Allocation Details'!$A$18:$L$205, MATCH("Customer ID", 'E4 TB Allocation Details'!$A$18:$L$18, 0),FALSE), 'E2 Allocators'!$B$15:$W$361, MATCH('O5 Details by Class &amp; Accounts'!AN$18, 'E2 Allocators'!$B$15:$W$15, 0),FALSE)*$G142), 0, VLOOKUP(VLOOKUP($A142, 'E4 TB Allocation Details'!$A$18:$L$205, MATCH("Customer ID", 'E4 TB Allocation Details'!$A$18:$L$18, 0),FALSE), 'E2 Allocators'!$B$15:$W$361, MATCH('O5 Details by Class &amp; Accounts'!AN$18, 'E2 Allocators'!$B$15:$W$15, 0),FALSE)*$G142)</f>
        <v>0</v>
      </c>
      <c r="AO142" s="1412">
        <f ca="1">IF(ISERROR(VLOOKUP(VLOOKUP($A142, 'E4 TB Allocation Details'!$A$18:$L$205, MATCH("Customer ID", 'E4 TB Allocation Details'!$A$18:$L$18, 0),FALSE), 'E2 Allocators'!$B$15:$W$361, MATCH('O5 Details by Class &amp; Accounts'!AO$18, 'E2 Allocators'!$B$15:$W$15, 0),FALSE)*$G142), 0, VLOOKUP(VLOOKUP($A142, 'E4 TB Allocation Details'!$A$18:$L$205, MATCH("Customer ID", 'E4 TB Allocation Details'!$A$18:$L$18, 0),FALSE), 'E2 Allocators'!$B$15:$W$361, MATCH('O5 Details by Class &amp; Accounts'!AO$18, 'E2 Allocators'!$B$15:$W$15, 0),FALSE)*$G142)</f>
        <v>0</v>
      </c>
      <c r="AP142" s="1412">
        <f ca="1">IF(ISERROR(VLOOKUP(VLOOKUP($A142, 'E4 TB Allocation Details'!$A$18:$L$205, MATCH("Customer ID", 'E4 TB Allocation Details'!$A$18:$L$18, 0),FALSE), 'E2 Allocators'!$B$15:$W$361, MATCH('O5 Details by Class &amp; Accounts'!AP$18, 'E2 Allocators'!$B$15:$W$15, 0),FALSE)*$G142), 0, VLOOKUP(VLOOKUP($A142, 'E4 TB Allocation Details'!$A$18:$L$205, MATCH("Customer ID", 'E4 TB Allocation Details'!$A$18:$L$18, 0),FALSE), 'E2 Allocators'!$B$15:$W$361, MATCH('O5 Details by Class &amp; Accounts'!AP$18, 'E2 Allocators'!$B$15:$W$15, 0),FALSE)*$G142)</f>
        <v>0</v>
      </c>
      <c r="AQ142" s="1412">
        <f ca="1">IF(ISERROR(VLOOKUP(VLOOKUP($A142, 'E4 TB Allocation Details'!$A$18:$L$205, MATCH("Customer ID", 'E4 TB Allocation Details'!$A$18:$L$18, 0),FALSE), 'E2 Allocators'!$B$15:$W$361, MATCH('O5 Details by Class &amp; Accounts'!AQ$18, 'E2 Allocators'!$B$15:$W$15, 0),FALSE)*$G142), 0, VLOOKUP(VLOOKUP($A142, 'E4 TB Allocation Details'!$A$18:$L$205, MATCH("Customer ID", 'E4 TB Allocation Details'!$A$18:$L$18, 0),FALSE), 'E2 Allocators'!$B$15:$W$361, MATCH('O5 Details by Class &amp; Accounts'!AQ$18, 'E2 Allocators'!$B$15:$W$15, 0),FALSE)*$G142)</f>
        <v>0</v>
      </c>
      <c r="AR142" s="1412">
        <f ca="1">IF(ISERROR(VLOOKUP(VLOOKUP($A142, 'E4 TB Allocation Details'!$A$18:$L$205, MATCH("Customer ID", 'E4 TB Allocation Details'!$A$18:$L$18, 0),FALSE), 'E2 Allocators'!$B$15:$W$361, MATCH('O5 Details by Class &amp; Accounts'!AR$18, 'E2 Allocators'!$B$15:$W$15, 0),FALSE)*$G142), 0, VLOOKUP(VLOOKUP($A142, 'E4 TB Allocation Details'!$A$18:$L$205, MATCH("Customer ID", 'E4 TB Allocation Details'!$A$18:$L$18, 0),FALSE), 'E2 Allocators'!$B$15:$W$361, MATCH('O5 Details by Class &amp; Accounts'!AR$18, 'E2 Allocators'!$B$15:$W$15, 0),FALSE)*$G142)</f>
        <v>0</v>
      </c>
      <c r="AS142" s="1412">
        <f ca="1">IF(ISERROR(VLOOKUP(VLOOKUP($A142, 'E4 TB Allocation Details'!$A$18:$L$205, MATCH("Customer ID", 'E4 TB Allocation Details'!$A$18:$L$18, 0),FALSE), 'E2 Allocators'!$B$15:$W$361, MATCH('O5 Details by Class &amp; Accounts'!AS$18, 'E2 Allocators'!$B$15:$W$15, 0),FALSE)*$G142), 0, VLOOKUP(VLOOKUP($A142, 'E4 TB Allocation Details'!$A$18:$L$205, MATCH("Customer ID", 'E4 TB Allocation Details'!$A$18:$L$18, 0),FALSE), 'E2 Allocators'!$B$15:$W$361, MATCH('O5 Details by Class &amp; Accounts'!AS$18, 'E2 Allocators'!$B$15:$W$15, 0),FALSE)*$G142)</f>
        <v>0</v>
      </c>
      <c r="AT142" s="1412">
        <f ca="1">IF(ISERROR(VLOOKUP(VLOOKUP($A142, 'E4 TB Allocation Details'!$A$18:$L$205, MATCH("Customer ID", 'E4 TB Allocation Details'!$A$18:$L$18, 0),FALSE), 'E2 Allocators'!$B$15:$W$361, MATCH('O5 Details by Class &amp; Accounts'!AT$18, 'E2 Allocators'!$B$15:$W$15, 0),FALSE)*$G142), 0, VLOOKUP(VLOOKUP($A142, 'E4 TB Allocation Details'!$A$18:$L$205, MATCH("Customer ID", 'E4 TB Allocation Details'!$A$18:$L$18, 0),FALSE), 'E2 Allocators'!$B$15:$W$361, MATCH('O5 Details by Class &amp; Accounts'!AT$18, 'E2 Allocators'!$B$15:$W$15, 0),FALSE)*$G142)</f>
        <v>0</v>
      </c>
      <c r="AU142" s="1412">
        <f ca="1">IF(ISERROR(VLOOKUP(VLOOKUP($A142, 'E4 TB Allocation Details'!$A$18:$L$205, MATCH("Customer ID", 'E4 TB Allocation Details'!$A$18:$L$18, 0),FALSE), 'E2 Allocators'!$B$15:$W$361, MATCH('O5 Details by Class &amp; Accounts'!AU$18, 'E2 Allocators'!$B$15:$W$15, 0),FALSE)*$G142), 0, VLOOKUP(VLOOKUP($A142, 'E4 TB Allocation Details'!$A$18:$L$205, MATCH("Customer ID", 'E4 TB Allocation Details'!$A$18:$L$18, 0),FALSE), 'E2 Allocators'!$B$15:$W$361, MATCH('O5 Details by Class &amp; Accounts'!AU$18, 'E2 Allocators'!$B$15:$W$15, 0),FALSE)*$G142)</f>
        <v>0</v>
      </c>
      <c r="AV142" s="1412">
        <f ca="1">IF(ISERROR(VLOOKUP(VLOOKUP($A142, 'E4 TB Allocation Details'!$A$18:$L$205, MATCH("Customer ID", 'E4 TB Allocation Details'!$A$18:$L$18, 0),FALSE), 'E2 Allocators'!$B$15:$W$361, MATCH('O5 Details by Class &amp; Accounts'!AV$18, 'E2 Allocators'!$B$15:$W$15, 0),FALSE)*$G142), 0, VLOOKUP(VLOOKUP($A142, 'E4 TB Allocation Details'!$A$18:$L$205, MATCH("Customer ID", 'E4 TB Allocation Details'!$A$18:$L$18, 0),FALSE), 'E2 Allocators'!$B$15:$W$361, MATCH('O5 Details by Class &amp; Accounts'!AV$18, 'E2 Allocators'!$B$15:$W$15, 0),FALSE)*$G142)</f>
        <v>0</v>
      </c>
      <c r="AW142" s="1412">
        <f ca="1">IF(ISERROR(VLOOKUP(VLOOKUP($A142, 'E4 TB Allocation Details'!$A$18:$L$205, MATCH("Customer ID", 'E4 TB Allocation Details'!$A$18:$L$18, 0),FALSE), 'E2 Allocators'!$B$15:$W$361, MATCH('O5 Details by Class &amp; Accounts'!AW$18, 'E2 Allocators'!$B$15:$W$15, 0),FALSE)*$G142), 0, VLOOKUP(VLOOKUP($A142, 'E4 TB Allocation Details'!$A$18:$L$205, MATCH("Customer ID", 'E4 TB Allocation Details'!$A$18:$L$18, 0),FALSE), 'E2 Allocators'!$B$15:$W$361, MATCH('O5 Details by Class &amp; Accounts'!AW$18, 'E2 Allocators'!$B$15:$W$15, 0),FALSE)*$G142)</f>
        <v>0</v>
      </c>
      <c r="AX142" s="1412">
        <f t="shared" si="33"/>
        <v>0</v>
      </c>
      <c r="AY142" s="1412">
        <f ca="1">IF(ISERROR(VLOOKUP(VLOOKUP($A142, 'E4 TB Allocation Details'!$A$18:$L$205, MATCH("Misc ID", 'E4 TB Allocation Details'!$A$18:$L$18, 0),FALSE), 'E2 Allocators'!$B$15:$W$361, MATCH('O5 Details by Class &amp; Accounts'!AY$18, 'E2 Allocators'!$B$15:$W$15, 0),FALSE)*$E142), 0, VLOOKUP(VLOOKUP($A142, 'E4 TB Allocation Details'!$A$18:$L$205, MATCH("Misc ID", 'E4 TB Allocation Details'!$A$18:$L$18, 0),FALSE), 'E2 Allocators'!$B$15:$W$361, MATCH('O5 Details by Class &amp; Accounts'!AY$18, 'E2 Allocators'!$B$15:$W$15, 0),FALSE)*$E142)</f>
        <v>0</v>
      </c>
      <c r="AZ142" s="1412">
        <f ca="1">IF(ISERROR(VLOOKUP(VLOOKUP($A142, 'E4 TB Allocation Details'!$A$18:$L$205, MATCH("Misc ID", 'E4 TB Allocation Details'!$A$18:$L$18, 0),FALSE), 'E2 Allocators'!$B$15:$W$361, MATCH('O5 Details by Class &amp; Accounts'!AZ$18, 'E2 Allocators'!$B$15:$W$15, 0),FALSE)*$E142), 0, VLOOKUP(VLOOKUP($A142, 'E4 TB Allocation Details'!$A$18:$L$205, MATCH("Misc ID", 'E4 TB Allocation Details'!$A$18:$L$18, 0),FALSE), 'E2 Allocators'!$B$15:$W$361, MATCH('O5 Details by Class &amp; Accounts'!AZ$18, 'E2 Allocators'!$B$15:$W$15, 0),FALSE)*$E142)</f>
        <v>0</v>
      </c>
      <c r="BA142" s="1412">
        <f ca="1">IF(ISERROR(VLOOKUP(VLOOKUP($A142, 'E4 TB Allocation Details'!$A$18:$L$205, MATCH("Misc ID", 'E4 TB Allocation Details'!$A$18:$L$18, 0),FALSE), 'E2 Allocators'!$B$15:$W$361, MATCH('O5 Details by Class &amp; Accounts'!BA$18, 'E2 Allocators'!$B$15:$W$15, 0),FALSE)*$E142), 0, VLOOKUP(VLOOKUP($A142, 'E4 TB Allocation Details'!$A$18:$L$205, MATCH("Misc ID", 'E4 TB Allocation Details'!$A$18:$L$18, 0),FALSE), 'E2 Allocators'!$B$15:$W$361, MATCH('O5 Details by Class &amp; Accounts'!BA$18, 'E2 Allocators'!$B$15:$W$15, 0),FALSE)*$E142)</f>
        <v>0</v>
      </c>
      <c r="BB142" s="1412">
        <f ca="1">IF(ISERROR(VLOOKUP(VLOOKUP($A142, 'E4 TB Allocation Details'!$A$18:$L$205, MATCH("Misc ID", 'E4 TB Allocation Details'!$A$18:$L$18, 0),FALSE), 'E2 Allocators'!$B$15:$W$361, MATCH('O5 Details by Class &amp; Accounts'!BB$18, 'E2 Allocators'!$B$15:$W$15, 0),FALSE)*$E142), 0, VLOOKUP(VLOOKUP($A142, 'E4 TB Allocation Details'!$A$18:$L$205, MATCH("Misc ID", 'E4 TB Allocation Details'!$A$18:$L$18, 0),FALSE), 'E2 Allocators'!$B$15:$W$361, MATCH('O5 Details by Class &amp; Accounts'!BB$18, 'E2 Allocators'!$B$15:$W$15, 0),FALSE)*$E142)</f>
        <v>0</v>
      </c>
      <c r="BC142" s="1412">
        <f ca="1">IF(ISERROR(VLOOKUP(VLOOKUP($A142, 'E4 TB Allocation Details'!$A$18:$L$205, MATCH("Misc ID", 'E4 TB Allocation Details'!$A$18:$L$18, 0),FALSE), 'E2 Allocators'!$B$15:$W$361, MATCH('O5 Details by Class &amp; Accounts'!BC$18, 'E2 Allocators'!$B$15:$W$15, 0),FALSE)*$E142), 0, VLOOKUP(VLOOKUP($A142, 'E4 TB Allocation Details'!$A$18:$L$205, MATCH("Misc ID", 'E4 TB Allocation Details'!$A$18:$L$18, 0),FALSE), 'E2 Allocators'!$B$15:$W$361, MATCH('O5 Details by Class &amp; Accounts'!BC$18, 'E2 Allocators'!$B$15:$W$15, 0),FALSE)*$E142)</f>
        <v>0</v>
      </c>
      <c r="BD142" s="1412">
        <f ca="1">IF(ISERROR(VLOOKUP(VLOOKUP($A142, 'E4 TB Allocation Details'!$A$18:$L$205, MATCH("Misc ID", 'E4 TB Allocation Details'!$A$18:$L$18, 0),FALSE), 'E2 Allocators'!$B$15:$W$361, MATCH('O5 Details by Class &amp; Accounts'!BD$18, 'E2 Allocators'!$B$15:$W$15, 0),FALSE)*$E142), 0, VLOOKUP(VLOOKUP($A142, 'E4 TB Allocation Details'!$A$18:$L$205, MATCH("Misc ID", 'E4 TB Allocation Details'!$A$18:$L$18, 0),FALSE), 'E2 Allocators'!$B$15:$W$361, MATCH('O5 Details by Class &amp; Accounts'!BD$18, 'E2 Allocators'!$B$15:$W$15, 0),FALSE)*$E142)</f>
        <v>0</v>
      </c>
      <c r="BE142" s="1412">
        <f ca="1">IF(ISERROR(VLOOKUP(VLOOKUP($A142, 'E4 TB Allocation Details'!$A$18:$L$205, MATCH("Misc ID", 'E4 TB Allocation Details'!$A$18:$L$18, 0),FALSE), 'E2 Allocators'!$B$15:$W$361, MATCH('O5 Details by Class &amp; Accounts'!BE$18, 'E2 Allocators'!$B$15:$W$15, 0),FALSE)*$E142), 0, VLOOKUP(VLOOKUP($A142, 'E4 TB Allocation Details'!$A$18:$L$205, MATCH("Misc ID", 'E4 TB Allocation Details'!$A$18:$L$18, 0),FALSE), 'E2 Allocators'!$B$15:$W$361, MATCH('O5 Details by Class &amp; Accounts'!BE$18, 'E2 Allocators'!$B$15:$W$15, 0),FALSE)*$E142)</f>
        <v>0</v>
      </c>
      <c r="BF142" s="1412">
        <f ca="1">IF(ISERROR(VLOOKUP(VLOOKUP($A142, 'E4 TB Allocation Details'!$A$18:$L$205, MATCH("Misc ID", 'E4 TB Allocation Details'!$A$18:$L$18, 0),FALSE), 'E2 Allocators'!$B$15:$W$361, MATCH('O5 Details by Class &amp; Accounts'!BF$18, 'E2 Allocators'!$B$15:$W$15, 0),FALSE)*$E142), 0, VLOOKUP(VLOOKUP($A142, 'E4 TB Allocation Details'!$A$18:$L$205, MATCH("Misc ID", 'E4 TB Allocation Details'!$A$18:$L$18, 0),FALSE), 'E2 Allocators'!$B$15:$W$361, MATCH('O5 Details by Class &amp; Accounts'!BF$18, 'E2 Allocators'!$B$15:$W$15, 0),FALSE)*$E142)</f>
        <v>0</v>
      </c>
      <c r="BG142" s="1412">
        <f ca="1">IF(ISERROR(VLOOKUP(VLOOKUP($A142, 'E4 TB Allocation Details'!$A$18:$L$205, MATCH("Misc ID", 'E4 TB Allocation Details'!$A$18:$L$18, 0),FALSE), 'E2 Allocators'!$B$15:$W$361, MATCH('O5 Details by Class &amp; Accounts'!BG$18, 'E2 Allocators'!$B$15:$W$15, 0),FALSE)*$E142), 0, VLOOKUP(VLOOKUP($A142, 'E4 TB Allocation Details'!$A$18:$L$205, MATCH("Misc ID", 'E4 TB Allocation Details'!$A$18:$L$18, 0),FALSE), 'E2 Allocators'!$B$15:$W$361, MATCH('O5 Details by Class &amp; Accounts'!BG$18, 'E2 Allocators'!$B$15:$W$15, 0),FALSE)*$E142)</f>
        <v>0</v>
      </c>
      <c r="BH142" s="1412">
        <f ca="1">IF(ISERROR(VLOOKUP(VLOOKUP($A142, 'E4 TB Allocation Details'!$A$18:$L$205, MATCH("Misc ID", 'E4 TB Allocation Details'!$A$18:$L$18, 0),FALSE), 'E2 Allocators'!$B$15:$W$361, MATCH('O5 Details by Class &amp; Accounts'!BH$18, 'E2 Allocators'!$B$15:$W$15, 0),FALSE)*$E142), 0, VLOOKUP(VLOOKUP($A142, 'E4 TB Allocation Details'!$A$18:$L$205, MATCH("Misc ID", 'E4 TB Allocation Details'!$A$18:$L$18, 0),FALSE), 'E2 Allocators'!$B$15:$W$361, MATCH('O5 Details by Class &amp; Accounts'!BH$18, 'E2 Allocators'!$B$15:$W$15, 0),FALSE)*$E142)</f>
        <v>0</v>
      </c>
      <c r="BI142" s="1412">
        <f ca="1">IF(ISERROR(VLOOKUP(VLOOKUP($A142, 'E4 TB Allocation Details'!$A$18:$L$205, MATCH("Misc ID", 'E4 TB Allocation Details'!$A$18:$L$18, 0),FALSE), 'E2 Allocators'!$B$15:$W$361, MATCH('O5 Details by Class &amp; Accounts'!BI$18, 'E2 Allocators'!$B$15:$W$15, 0),FALSE)*$E142), 0, VLOOKUP(VLOOKUP($A142, 'E4 TB Allocation Details'!$A$18:$L$205, MATCH("Misc ID", 'E4 TB Allocation Details'!$A$18:$L$18, 0),FALSE), 'E2 Allocators'!$B$15:$W$361, MATCH('O5 Details by Class &amp; Accounts'!BI$18, 'E2 Allocators'!$B$15:$W$15, 0),FALSE)*$E142)</f>
        <v>0</v>
      </c>
      <c r="BJ142" s="1412">
        <f ca="1">IF(ISERROR(VLOOKUP(VLOOKUP($A142, 'E4 TB Allocation Details'!$A$18:$L$205, MATCH("Misc ID", 'E4 TB Allocation Details'!$A$18:$L$18, 0),FALSE), 'E2 Allocators'!$B$15:$W$361, MATCH('O5 Details by Class &amp; Accounts'!BJ$18, 'E2 Allocators'!$B$15:$W$15, 0),FALSE)*$E142), 0, VLOOKUP(VLOOKUP($A142, 'E4 TB Allocation Details'!$A$18:$L$205, MATCH("Misc ID", 'E4 TB Allocation Details'!$A$18:$L$18, 0),FALSE), 'E2 Allocators'!$B$15:$W$361, MATCH('O5 Details by Class &amp; Accounts'!BJ$18, 'E2 Allocators'!$B$15:$W$15, 0),FALSE)*$E142)</f>
        <v>0</v>
      </c>
      <c r="BK142" s="1412">
        <f ca="1">IF(ISERROR(VLOOKUP(VLOOKUP($A142, 'E4 TB Allocation Details'!$A$18:$L$205, MATCH("Misc ID", 'E4 TB Allocation Details'!$A$18:$L$18, 0),FALSE), 'E2 Allocators'!$B$15:$W$361, MATCH('O5 Details by Class &amp; Accounts'!BK$18, 'E2 Allocators'!$B$15:$W$15, 0),FALSE)*$E142), 0, VLOOKUP(VLOOKUP($A142, 'E4 TB Allocation Details'!$A$18:$L$205, MATCH("Misc ID", 'E4 TB Allocation Details'!$A$18:$L$18, 0),FALSE), 'E2 Allocators'!$B$15:$W$361, MATCH('O5 Details by Class &amp; Accounts'!BK$18, 'E2 Allocators'!$B$15:$W$15, 0),FALSE)*$E142)</f>
        <v>0</v>
      </c>
      <c r="BL142" s="1412">
        <f ca="1">IF(ISERROR(VLOOKUP(VLOOKUP($A142, 'E4 TB Allocation Details'!$A$18:$L$205, MATCH("Misc ID", 'E4 TB Allocation Details'!$A$18:$L$18, 0),FALSE), 'E2 Allocators'!$B$15:$W$361, MATCH('O5 Details by Class &amp; Accounts'!BL$18, 'E2 Allocators'!$B$15:$W$15, 0),FALSE)*$E142), 0, VLOOKUP(VLOOKUP($A142, 'E4 TB Allocation Details'!$A$18:$L$205, MATCH("Misc ID", 'E4 TB Allocation Details'!$A$18:$L$18, 0),FALSE), 'E2 Allocators'!$B$15:$W$361, MATCH('O5 Details by Class &amp; Accounts'!BL$18, 'E2 Allocators'!$B$15:$W$15, 0),FALSE)*$E142)</f>
        <v>0</v>
      </c>
      <c r="BM142" s="1412">
        <f ca="1">IF(ISERROR(VLOOKUP(VLOOKUP($A142, 'E4 TB Allocation Details'!$A$18:$L$205, MATCH("Misc ID", 'E4 TB Allocation Details'!$A$18:$L$18, 0),FALSE), 'E2 Allocators'!$B$15:$W$361, MATCH('O5 Details by Class &amp; Accounts'!BM$18, 'E2 Allocators'!$B$15:$W$15, 0),FALSE)*$E142), 0, VLOOKUP(VLOOKUP($A142, 'E4 TB Allocation Details'!$A$18:$L$205, MATCH("Misc ID", 'E4 TB Allocation Details'!$A$18:$L$18, 0),FALSE), 'E2 Allocators'!$B$15:$W$361, MATCH('O5 Details by Class &amp; Accounts'!BM$18, 'E2 Allocators'!$B$15:$W$15, 0),FALSE)*$E142)</f>
        <v>0</v>
      </c>
      <c r="BN142" s="1412">
        <f ca="1">IF(ISERROR(VLOOKUP(VLOOKUP($A142, 'E4 TB Allocation Details'!$A$18:$L$205, MATCH("Misc ID", 'E4 TB Allocation Details'!$A$18:$L$18, 0),FALSE), 'E2 Allocators'!$B$15:$W$361, MATCH('O5 Details by Class &amp; Accounts'!BN$18, 'E2 Allocators'!$B$15:$W$15, 0),FALSE)*$E142), 0, VLOOKUP(VLOOKUP($A142, 'E4 TB Allocation Details'!$A$18:$L$205, MATCH("Misc ID", 'E4 TB Allocation Details'!$A$18:$L$18, 0),FALSE), 'E2 Allocators'!$B$15:$W$361, MATCH('O5 Details by Class &amp; Accounts'!BN$18, 'E2 Allocators'!$B$15:$W$15, 0),FALSE)*$E142)</f>
        <v>0</v>
      </c>
      <c r="BO142" s="1412">
        <f ca="1">IF(ISERROR(VLOOKUP(VLOOKUP($A142, 'E4 TB Allocation Details'!$A$18:$L$205, MATCH("Misc ID", 'E4 TB Allocation Details'!$A$18:$L$18, 0),FALSE), 'E2 Allocators'!$B$15:$W$361, MATCH('O5 Details by Class &amp; Accounts'!BO$18, 'E2 Allocators'!$B$15:$W$15, 0),FALSE)*$E142), 0, VLOOKUP(VLOOKUP($A142, 'E4 TB Allocation Details'!$A$18:$L$205, MATCH("Misc ID", 'E4 TB Allocation Details'!$A$18:$L$18, 0),FALSE), 'E2 Allocators'!$B$15:$W$361, MATCH('O5 Details by Class &amp; Accounts'!BO$18, 'E2 Allocators'!$B$15:$W$15, 0),FALSE)*$E142)</f>
        <v>0</v>
      </c>
      <c r="BP142" s="1412">
        <f ca="1">IF(ISERROR(VLOOKUP(VLOOKUP($A142, 'E4 TB Allocation Details'!$A$18:$L$205, MATCH("Misc ID", 'E4 TB Allocation Details'!$A$18:$L$18, 0),FALSE), 'E2 Allocators'!$B$15:$W$361, MATCH('O5 Details by Class &amp; Accounts'!BP$18, 'E2 Allocators'!$B$15:$W$15, 0),FALSE)*$E142), 0, VLOOKUP(VLOOKUP($A142, 'E4 TB Allocation Details'!$A$18:$L$205, MATCH("Misc ID", 'E4 TB Allocation Details'!$A$18:$L$18, 0),FALSE), 'E2 Allocators'!$B$15:$W$361, MATCH('O5 Details by Class &amp; Accounts'!BP$18, 'E2 Allocators'!$B$15:$W$15, 0),FALSE)*$E142)</f>
        <v>0</v>
      </c>
      <c r="BQ142" s="1412">
        <f ca="1">IF(ISERROR(VLOOKUP(VLOOKUP($A142, 'E4 TB Allocation Details'!$A$18:$L$205, MATCH("Misc ID", 'E4 TB Allocation Details'!$A$18:$L$18, 0),FALSE), 'E2 Allocators'!$B$15:$W$361, MATCH('O5 Details by Class &amp; Accounts'!BQ$18, 'E2 Allocators'!$B$15:$W$15, 0),FALSE)*$E142), 0, VLOOKUP(VLOOKUP($A142, 'E4 TB Allocation Details'!$A$18:$L$205, MATCH("Misc ID", 'E4 TB Allocation Details'!$A$18:$L$18, 0),FALSE), 'E2 Allocators'!$B$15:$W$361, MATCH('O5 Details by Class &amp; Accounts'!BQ$18, 'E2 Allocators'!$B$15:$W$15, 0),FALSE)*$E142)</f>
        <v>0</v>
      </c>
      <c r="BR142" s="1412">
        <f ca="1">IF(ISERROR(VLOOKUP(VLOOKUP($A142, 'E4 TB Allocation Details'!$A$18:$L$205, MATCH("Misc ID", 'E4 TB Allocation Details'!$A$18:$L$18, 0),FALSE), 'E2 Allocators'!$B$15:$W$361, MATCH('O5 Details by Class &amp; Accounts'!BR$18, 'E2 Allocators'!$B$15:$W$15, 0),FALSE)*$E142), 0, VLOOKUP(VLOOKUP($A142, 'E4 TB Allocation Details'!$A$18:$L$205, MATCH("Misc ID", 'E4 TB Allocation Details'!$A$18:$L$18, 0),FALSE), 'E2 Allocators'!$B$15:$W$361, MATCH('O5 Details by Class &amp; Accounts'!BR$18, 'E2 Allocators'!$B$15:$W$15, 0),FALSE)*$E142)</f>
        <v>0</v>
      </c>
      <c r="BS142" s="1412">
        <f t="shared" si="34"/>
        <v>0</v>
      </c>
      <c r="BT142" s="1412">
        <f ca="1">IF(ISERROR(VLOOKUP(VLOOKUP($A142, 'E4 TB Allocation Details'!$A$18:$L$205, MATCH("A &amp; G ID", 'E4 TB Allocation Details'!$A$18:$L$18, 0),FALSE), 'E2 Allocators'!$B$15:$W$361, MATCH('O5 Details by Class &amp; Accounts'!BT$18, 'E2 Allocators'!$B$15:$W$15, 0),FALSE)*$E142), 0, VLOOKUP(VLOOKUP($A142, 'E4 TB Allocation Details'!$A$18:$L$205, MATCH("A &amp; G ID", 'E4 TB Allocation Details'!$A$18:$L$18, 0),FALSE), 'E2 Allocators'!$B$15:$W$361, MATCH('O5 Details by Class &amp; Accounts'!BT$18, 'E2 Allocators'!$B$15:$W$15, 0),FALSE)*$E142)</f>
        <v>0</v>
      </c>
      <c r="BU142" s="1412">
        <f ca="1">IF(ISERROR(VLOOKUP(VLOOKUP($A142, 'E4 TB Allocation Details'!$A$18:$L$205, MATCH("A &amp; G ID", 'E4 TB Allocation Details'!$A$18:$L$18, 0),FALSE), 'E2 Allocators'!$B$15:$W$361, MATCH('O5 Details by Class &amp; Accounts'!BU$18, 'E2 Allocators'!$B$15:$W$15, 0),FALSE)*$E142), 0, VLOOKUP(VLOOKUP($A142, 'E4 TB Allocation Details'!$A$18:$L$205, MATCH("A &amp; G ID", 'E4 TB Allocation Details'!$A$18:$L$18, 0),FALSE), 'E2 Allocators'!$B$15:$W$361, MATCH('O5 Details by Class &amp; Accounts'!BU$18, 'E2 Allocators'!$B$15:$W$15, 0),FALSE)*$E142)</f>
        <v>0</v>
      </c>
      <c r="BV142" s="1412">
        <f ca="1">IF(ISERROR(VLOOKUP(VLOOKUP($A142, 'E4 TB Allocation Details'!$A$18:$L$205, MATCH("A &amp; G ID", 'E4 TB Allocation Details'!$A$18:$L$18, 0),FALSE), 'E2 Allocators'!$B$15:$W$361, MATCH('O5 Details by Class &amp; Accounts'!BV$18, 'E2 Allocators'!$B$15:$W$15, 0),FALSE)*$E142), 0, VLOOKUP(VLOOKUP($A142, 'E4 TB Allocation Details'!$A$18:$L$205, MATCH("A &amp; G ID", 'E4 TB Allocation Details'!$A$18:$L$18, 0),FALSE), 'E2 Allocators'!$B$15:$W$361, MATCH('O5 Details by Class &amp; Accounts'!BV$18, 'E2 Allocators'!$B$15:$W$15, 0),FALSE)*$E142)</f>
        <v>0</v>
      </c>
      <c r="BW142" s="1412">
        <f ca="1">IF(ISERROR(VLOOKUP(VLOOKUP($A142, 'E4 TB Allocation Details'!$A$18:$L$205, MATCH("A &amp; G ID", 'E4 TB Allocation Details'!$A$18:$L$18, 0),FALSE), 'E2 Allocators'!$B$15:$W$361, MATCH('O5 Details by Class &amp; Accounts'!BW$18, 'E2 Allocators'!$B$15:$W$15, 0),FALSE)*$E142), 0, VLOOKUP(VLOOKUP($A142, 'E4 TB Allocation Details'!$A$18:$L$205, MATCH("A &amp; G ID", 'E4 TB Allocation Details'!$A$18:$L$18, 0),FALSE), 'E2 Allocators'!$B$15:$W$361, MATCH('O5 Details by Class &amp; Accounts'!BW$18, 'E2 Allocators'!$B$15:$W$15, 0),FALSE)*$E142)</f>
        <v>0</v>
      </c>
      <c r="BX142" s="1412">
        <f ca="1">IF(ISERROR(VLOOKUP(VLOOKUP($A142, 'E4 TB Allocation Details'!$A$18:$L$205, MATCH("A &amp; G ID", 'E4 TB Allocation Details'!$A$18:$L$18, 0),FALSE), 'E2 Allocators'!$B$15:$W$361, MATCH('O5 Details by Class &amp; Accounts'!BX$18, 'E2 Allocators'!$B$15:$W$15, 0),FALSE)*$E142), 0, VLOOKUP(VLOOKUP($A142, 'E4 TB Allocation Details'!$A$18:$L$205, MATCH("A &amp; G ID", 'E4 TB Allocation Details'!$A$18:$L$18, 0),FALSE), 'E2 Allocators'!$B$15:$W$361, MATCH('O5 Details by Class &amp; Accounts'!BX$18, 'E2 Allocators'!$B$15:$W$15, 0),FALSE)*$E142)</f>
        <v>0</v>
      </c>
      <c r="BY142" s="1412">
        <f ca="1">IF(ISERROR(VLOOKUP(VLOOKUP($A142, 'E4 TB Allocation Details'!$A$18:$L$205, MATCH("A &amp; G ID", 'E4 TB Allocation Details'!$A$18:$L$18, 0),FALSE), 'E2 Allocators'!$B$15:$W$361, MATCH('O5 Details by Class &amp; Accounts'!BY$18, 'E2 Allocators'!$B$15:$W$15, 0),FALSE)*$E142), 0, VLOOKUP(VLOOKUP($A142, 'E4 TB Allocation Details'!$A$18:$L$205, MATCH("A &amp; G ID", 'E4 TB Allocation Details'!$A$18:$L$18, 0),FALSE), 'E2 Allocators'!$B$15:$W$361, MATCH('O5 Details by Class &amp; Accounts'!BY$18, 'E2 Allocators'!$B$15:$W$15, 0),FALSE)*$E142)</f>
        <v>0</v>
      </c>
      <c r="BZ142" s="1412">
        <f ca="1">IF(ISERROR(VLOOKUP(VLOOKUP($A142, 'E4 TB Allocation Details'!$A$18:$L$205, MATCH("A &amp; G ID", 'E4 TB Allocation Details'!$A$18:$L$18, 0),FALSE), 'E2 Allocators'!$B$15:$W$361, MATCH('O5 Details by Class &amp; Accounts'!BZ$18, 'E2 Allocators'!$B$15:$W$15, 0),FALSE)*$E142), 0, VLOOKUP(VLOOKUP($A142, 'E4 TB Allocation Details'!$A$18:$L$205, MATCH("A &amp; G ID", 'E4 TB Allocation Details'!$A$18:$L$18, 0),FALSE), 'E2 Allocators'!$B$15:$W$361, MATCH('O5 Details by Class &amp; Accounts'!BZ$18, 'E2 Allocators'!$B$15:$W$15, 0),FALSE)*$E142)</f>
        <v>0</v>
      </c>
      <c r="CA142" s="1412">
        <f ca="1">IF(ISERROR(VLOOKUP(VLOOKUP($A142, 'E4 TB Allocation Details'!$A$18:$L$205, MATCH("A &amp; G ID", 'E4 TB Allocation Details'!$A$18:$L$18, 0),FALSE), 'E2 Allocators'!$B$15:$W$361, MATCH('O5 Details by Class &amp; Accounts'!CA$18, 'E2 Allocators'!$B$15:$W$15, 0),FALSE)*$E142), 0, VLOOKUP(VLOOKUP($A142, 'E4 TB Allocation Details'!$A$18:$L$205, MATCH("A &amp; G ID", 'E4 TB Allocation Details'!$A$18:$L$18, 0),FALSE), 'E2 Allocators'!$B$15:$W$361, MATCH('O5 Details by Class &amp; Accounts'!CA$18, 'E2 Allocators'!$B$15:$W$15, 0),FALSE)*$E142)</f>
        <v>0</v>
      </c>
      <c r="CB142" s="1412">
        <f ca="1">IF(ISERROR(VLOOKUP(VLOOKUP($A142, 'E4 TB Allocation Details'!$A$18:$L$205, MATCH("A &amp; G ID", 'E4 TB Allocation Details'!$A$18:$L$18, 0),FALSE), 'E2 Allocators'!$B$15:$W$361, MATCH('O5 Details by Class &amp; Accounts'!CB$18, 'E2 Allocators'!$B$15:$W$15, 0),FALSE)*$E142), 0, VLOOKUP(VLOOKUP($A142, 'E4 TB Allocation Details'!$A$18:$L$205, MATCH("A &amp; G ID", 'E4 TB Allocation Details'!$A$18:$L$18, 0),FALSE), 'E2 Allocators'!$B$15:$W$361, MATCH('O5 Details by Class &amp; Accounts'!CB$18, 'E2 Allocators'!$B$15:$W$15, 0),FALSE)*$E142)</f>
        <v>0</v>
      </c>
      <c r="CC142" s="1412">
        <f ca="1">IF(ISERROR(VLOOKUP(VLOOKUP($A142, 'E4 TB Allocation Details'!$A$18:$L$205, MATCH("A &amp; G ID", 'E4 TB Allocation Details'!$A$18:$L$18, 0),FALSE), 'E2 Allocators'!$B$15:$W$361, MATCH('O5 Details by Class &amp; Accounts'!CC$18, 'E2 Allocators'!$B$15:$W$15, 0),FALSE)*$E142), 0, VLOOKUP(VLOOKUP($A142, 'E4 TB Allocation Details'!$A$18:$L$205, MATCH("A &amp; G ID", 'E4 TB Allocation Details'!$A$18:$L$18, 0),FALSE), 'E2 Allocators'!$B$15:$W$361, MATCH('O5 Details by Class &amp; Accounts'!CC$18, 'E2 Allocators'!$B$15:$W$15, 0),FALSE)*$E142)</f>
        <v>0</v>
      </c>
      <c r="CD142" s="1412">
        <f ca="1">IF(ISERROR(VLOOKUP(VLOOKUP($A142, 'E4 TB Allocation Details'!$A$18:$L$205, MATCH("A &amp; G ID", 'E4 TB Allocation Details'!$A$18:$L$18, 0),FALSE), 'E2 Allocators'!$B$15:$W$361, MATCH('O5 Details by Class &amp; Accounts'!CD$18, 'E2 Allocators'!$B$15:$W$15, 0),FALSE)*$E142), 0, VLOOKUP(VLOOKUP($A142, 'E4 TB Allocation Details'!$A$18:$L$205, MATCH("A &amp; G ID", 'E4 TB Allocation Details'!$A$18:$L$18, 0),FALSE), 'E2 Allocators'!$B$15:$W$361, MATCH('O5 Details by Class &amp; Accounts'!CD$18, 'E2 Allocators'!$B$15:$W$15, 0),FALSE)*$E142)</f>
        <v>0</v>
      </c>
      <c r="CE142" s="1412">
        <f ca="1">IF(ISERROR(VLOOKUP(VLOOKUP($A142, 'E4 TB Allocation Details'!$A$18:$L$205, MATCH("A &amp; G ID", 'E4 TB Allocation Details'!$A$18:$L$18, 0),FALSE), 'E2 Allocators'!$B$15:$W$361, MATCH('O5 Details by Class &amp; Accounts'!CE$18, 'E2 Allocators'!$B$15:$W$15, 0),FALSE)*$E142), 0, VLOOKUP(VLOOKUP($A142, 'E4 TB Allocation Details'!$A$18:$L$205, MATCH("A &amp; G ID", 'E4 TB Allocation Details'!$A$18:$L$18, 0),FALSE), 'E2 Allocators'!$B$15:$W$361, MATCH('O5 Details by Class &amp; Accounts'!CE$18, 'E2 Allocators'!$B$15:$W$15, 0),FALSE)*$E142)</f>
        <v>0</v>
      </c>
      <c r="CF142" s="1412">
        <f ca="1">IF(ISERROR(VLOOKUP(VLOOKUP($A142, 'E4 TB Allocation Details'!$A$18:$L$205, MATCH("A &amp; G ID", 'E4 TB Allocation Details'!$A$18:$L$18, 0),FALSE), 'E2 Allocators'!$B$15:$W$361, MATCH('O5 Details by Class &amp; Accounts'!CF$18, 'E2 Allocators'!$B$15:$W$15, 0),FALSE)*$E142), 0, VLOOKUP(VLOOKUP($A142, 'E4 TB Allocation Details'!$A$18:$L$205, MATCH("A &amp; G ID", 'E4 TB Allocation Details'!$A$18:$L$18, 0),FALSE), 'E2 Allocators'!$B$15:$W$361, MATCH('O5 Details by Class &amp; Accounts'!CF$18, 'E2 Allocators'!$B$15:$W$15, 0),FALSE)*$E142)</f>
        <v>0</v>
      </c>
      <c r="CG142" s="1412">
        <f ca="1">IF(ISERROR(VLOOKUP(VLOOKUP($A142, 'E4 TB Allocation Details'!$A$18:$L$205, MATCH("A &amp; G ID", 'E4 TB Allocation Details'!$A$18:$L$18, 0),FALSE), 'E2 Allocators'!$B$15:$W$361, MATCH('O5 Details by Class &amp; Accounts'!CG$18, 'E2 Allocators'!$B$15:$W$15, 0),FALSE)*$E142), 0, VLOOKUP(VLOOKUP($A142, 'E4 TB Allocation Details'!$A$18:$L$205, MATCH("A &amp; G ID", 'E4 TB Allocation Details'!$A$18:$L$18, 0),FALSE), 'E2 Allocators'!$B$15:$W$361, MATCH('O5 Details by Class &amp; Accounts'!CG$18, 'E2 Allocators'!$B$15:$W$15, 0),FALSE)*$E142)</f>
        <v>0</v>
      </c>
      <c r="CH142" s="1412">
        <f ca="1">IF(ISERROR(VLOOKUP(VLOOKUP($A142, 'E4 TB Allocation Details'!$A$18:$L$205, MATCH("A &amp; G ID", 'E4 TB Allocation Details'!$A$18:$L$18, 0),FALSE), 'E2 Allocators'!$B$15:$W$361, MATCH('O5 Details by Class &amp; Accounts'!CH$18, 'E2 Allocators'!$B$15:$W$15, 0),FALSE)*$E142), 0, VLOOKUP(VLOOKUP($A142, 'E4 TB Allocation Details'!$A$18:$L$205, MATCH("A &amp; G ID", 'E4 TB Allocation Details'!$A$18:$L$18, 0),FALSE), 'E2 Allocators'!$B$15:$W$361, MATCH('O5 Details by Class &amp; Accounts'!CH$18, 'E2 Allocators'!$B$15:$W$15, 0),FALSE)*$E142)</f>
        <v>0</v>
      </c>
      <c r="CI142" s="1412">
        <f ca="1">IF(ISERROR(VLOOKUP(VLOOKUP($A142, 'E4 TB Allocation Details'!$A$18:$L$205, MATCH("A &amp; G ID", 'E4 TB Allocation Details'!$A$18:$L$18, 0),FALSE), 'E2 Allocators'!$B$15:$W$361, MATCH('O5 Details by Class &amp; Accounts'!CI$18, 'E2 Allocators'!$B$15:$W$15, 0),FALSE)*$E142), 0, VLOOKUP(VLOOKUP($A142, 'E4 TB Allocation Details'!$A$18:$L$205, MATCH("A &amp; G ID", 'E4 TB Allocation Details'!$A$18:$L$18, 0),FALSE), 'E2 Allocators'!$B$15:$W$361, MATCH('O5 Details by Class &amp; Accounts'!CI$18, 'E2 Allocators'!$B$15:$W$15, 0),FALSE)*$E142)</f>
        <v>0</v>
      </c>
      <c r="CJ142" s="1412">
        <f ca="1">IF(ISERROR(VLOOKUP(VLOOKUP($A142, 'E4 TB Allocation Details'!$A$18:$L$205, MATCH("A &amp; G ID", 'E4 TB Allocation Details'!$A$18:$L$18, 0),FALSE), 'E2 Allocators'!$B$15:$W$361, MATCH('O5 Details by Class &amp; Accounts'!CJ$18, 'E2 Allocators'!$B$15:$W$15, 0),FALSE)*$E142), 0, VLOOKUP(VLOOKUP($A142, 'E4 TB Allocation Details'!$A$18:$L$205, MATCH("A &amp; G ID", 'E4 TB Allocation Details'!$A$18:$L$18, 0),FALSE), 'E2 Allocators'!$B$15:$W$361, MATCH('O5 Details by Class &amp; Accounts'!CJ$18, 'E2 Allocators'!$B$15:$W$15, 0),FALSE)*$E142)</f>
        <v>0</v>
      </c>
      <c r="CK142" s="1412">
        <f ca="1">IF(ISERROR(VLOOKUP(VLOOKUP($A142, 'E4 TB Allocation Details'!$A$18:$L$205, MATCH("A &amp; G ID", 'E4 TB Allocation Details'!$A$18:$L$18, 0),FALSE), 'E2 Allocators'!$B$15:$W$361, MATCH('O5 Details by Class &amp; Accounts'!CK$18, 'E2 Allocators'!$B$15:$W$15, 0),FALSE)*$E142), 0, VLOOKUP(VLOOKUP($A142, 'E4 TB Allocation Details'!$A$18:$L$205, MATCH("A &amp; G ID", 'E4 TB Allocation Details'!$A$18:$L$18, 0),FALSE), 'E2 Allocators'!$B$15:$W$361, MATCH('O5 Details by Class &amp; Accounts'!CK$18, 'E2 Allocators'!$B$15:$W$15, 0),FALSE)*$E142)</f>
        <v>0</v>
      </c>
      <c r="CL142" s="1412">
        <f ca="1">IF(ISERROR(VLOOKUP(VLOOKUP($A142, 'E4 TB Allocation Details'!$A$18:$L$205, MATCH("A &amp; G ID", 'E4 TB Allocation Details'!$A$18:$L$18, 0),FALSE), 'E2 Allocators'!$B$15:$W$361, MATCH('O5 Details by Class &amp; Accounts'!CL$18, 'E2 Allocators'!$B$15:$W$15, 0),FALSE)*$E142), 0, VLOOKUP(VLOOKUP($A142, 'E4 TB Allocation Details'!$A$18:$L$205, MATCH("A &amp; G ID", 'E4 TB Allocation Details'!$A$18:$L$18, 0),FALSE), 'E2 Allocators'!$B$15:$W$361, MATCH('O5 Details by Class &amp; Accounts'!CL$18, 'E2 Allocators'!$B$15:$W$15, 0),FALSE)*$E142)</f>
        <v>0</v>
      </c>
      <c r="CM142" s="1412">
        <f ca="1">IF(ISERROR(VLOOKUP(VLOOKUP($A142, 'E4 TB Allocation Details'!$A$18:$L$205, MATCH("A &amp; G ID", 'E4 TB Allocation Details'!$A$18:$L$18, 0),FALSE), 'E2 Allocators'!$B$15:$W$361, MATCH('O5 Details by Class &amp; Accounts'!CM$18, 'E2 Allocators'!$B$15:$W$15, 0),FALSE)*$E142), 0, VLOOKUP(VLOOKUP($A142, 'E4 TB Allocation Details'!$A$18:$L$205, MATCH("A &amp; G ID", 'E4 TB Allocation Details'!$A$18:$L$18, 0),FALSE), 'E2 Allocators'!$B$15:$W$361, MATCH('O5 Details by Class &amp; Accounts'!CM$18, 'E2 Allocators'!$B$15:$W$15, 0),FALSE)*$E142)</f>
        <v>0</v>
      </c>
      <c r="CN142" s="1412">
        <f t="shared" si="35"/>
        <v>0</v>
      </c>
      <c r="CO142" s="1792">
        <f t="shared" si="36"/>
        <v>0</v>
      </c>
      <c r="CQ142" s="2087" t="s">
        <v>951</v>
      </c>
    </row>
    <row r="143" spans="1:95" s="81" customFormat="1" ht="25.5">
      <c r="A143" s="1177">
        <v>5095</v>
      </c>
      <c r="B143" s="1176" t="s">
        <v>1298</v>
      </c>
      <c r="C143" s="1789">
        <f ca="1">IF(ISERROR(VLOOKUP($A143,'I3 TB Data'!$A$23:$H$458,MATCH('O5 Details by Class &amp; Accounts'!$C$18, 'I3 TB Data'!$A$23:$H$23,0),0)), 0, VLOOKUP($A143,'I3 TB Data'!$A$23:$H$458,MATCH('O5 Details by Class &amp; Accounts'!$C$18,'I3 TB Data'!$A$23:$H$23,0),0))</f>
        <v>0</v>
      </c>
      <c r="D143" s="1790"/>
      <c r="E143" s="1789">
        <f t="shared" si="37"/>
        <v>0</v>
      </c>
      <c r="F143" s="1791">
        <f ca="1">IF(ISERROR(VLOOKUP($A143, 'E1 Categorization'!A33:E122, MATCH("Customer Component", 'E1 Categorization'!$A$33:$E$33,0), 0)), 0, IF(VLOOKUP($A143, 'E1 Categorization'!A33:E122, MATCH("Customer Component", 'E1 Categorization'!$A$33:$E$33,0), 0)=0, 'O5 Details by Class &amp; Accounts'!$E143, IF(AND(VLOOKUP($A143, 'E1 Categorization'!A33:E122, MATCH("Customer Component", 'E1 Categorization'!$A$33:$E$33,0), 0) &gt;0, VLOOKUP($A143, 'E1 Categorization'!A33:E122, MATCH("Customer Component", 'E1 Categorization'!$A$33:$E$33,0), 0)&lt;1), 'O5 Details by Class &amp; Accounts'!$E143*(1-VLOOKUP($A143, 'E1 Categorization'!A33:E122, MATCH("Customer Component", 'E1 Categorization'!$A$33:$E$33,0), 0)), 0)))</f>
        <v>0</v>
      </c>
      <c r="G143" s="1791">
        <f ca="1">IF(ISERROR(VLOOKUP($A143, 'E1 Categorization'!A33:E122, MATCH("Customer Component", 'E1 Categorization'!$A$33:$E$33,0), 0)),0, IF(VLOOKUP($A143, 'E1 Categorization'!A33:E122, MATCH("Customer Component", 'E1 Categorization'!$A$33:$E$33,0), 0)=0, 0, IF(AND(VLOOKUP($A143, 'E1 Categorization'!A33:E122, MATCH("Customer Component", 'E1 Categorization'!$A$33:$E$33,0), 0) &gt;0, VLOOKUP($A143, 'E1 Categorization'!A33:E122, MATCH("Customer Component", 'E1 Categorization'!$A$33:$E$33,0), 0)&lt;1), 'O5 Details by Class &amp; Accounts'!$E143*(VLOOKUP($A143, 'E1 Categorization'!A33:E122, MATCH("Customer Component", 'E1 Categorization'!$A$33:$E$33,0), 0)), 'O5 Details by Class &amp; Accounts'!$E143)))</f>
        <v>0</v>
      </c>
      <c r="H143" s="1412">
        <f t="shared" si="31"/>
        <v>0</v>
      </c>
      <c r="I143" s="1412">
        <f ca="1">IF(ISERROR(VLOOKUP(VLOOKUP($A143, 'E4 TB Allocation Details'!$A$18:$L$205, MATCH("Demand ID", 'E4 TB Allocation Details'!$A$18:$L$18, 0),FALSE), 'E2 Allocators'!$B$15:$W$361, MATCH('O5 Details by Class &amp; Accounts'!I$18, 'E2 Allocators'!$B$15:$W$15, 0),FALSE)*$F143), 0, VLOOKUP(VLOOKUP($A143, 'E4 TB Allocation Details'!$A$18:$L$205, MATCH("Demand ID", 'E4 TB Allocation Details'!$A$18:$L$18, 0),FALSE), 'E2 Allocators'!$B$15:$W$361, MATCH('O5 Details by Class &amp; Accounts'!I$18, 'E2 Allocators'!$B$15:$W$15, 0),FALSE)*$F143)</f>
        <v>0</v>
      </c>
      <c r="J143" s="1412">
        <f ca="1">IF(ISERROR(VLOOKUP(VLOOKUP($A143, 'E4 TB Allocation Details'!$A$18:$L$205, MATCH("Demand ID", 'E4 TB Allocation Details'!$A$18:$L$18, 0),FALSE), 'E2 Allocators'!$B$15:$W$361, MATCH('O5 Details by Class &amp; Accounts'!J$18, 'E2 Allocators'!$B$15:$W$15, 0),FALSE)*$F143), 0, VLOOKUP(VLOOKUP($A143, 'E4 TB Allocation Details'!$A$18:$L$205, MATCH("Demand ID", 'E4 TB Allocation Details'!$A$18:$L$18, 0),FALSE), 'E2 Allocators'!$B$15:$W$361, MATCH('O5 Details by Class &amp; Accounts'!J$18, 'E2 Allocators'!$B$15:$W$15, 0),FALSE)*$F143)</f>
        <v>0</v>
      </c>
      <c r="K143" s="1412">
        <f ca="1">IF(ISERROR(VLOOKUP(VLOOKUP($A143, 'E4 TB Allocation Details'!$A$18:$L$205, MATCH("Demand ID", 'E4 TB Allocation Details'!$A$18:$L$18, 0),FALSE), 'E2 Allocators'!$B$15:$W$361, MATCH('O5 Details by Class &amp; Accounts'!K$18, 'E2 Allocators'!$B$15:$W$15, 0),FALSE)*$F143), 0, VLOOKUP(VLOOKUP($A143, 'E4 TB Allocation Details'!$A$18:$L$205, MATCH("Demand ID", 'E4 TB Allocation Details'!$A$18:$L$18, 0),FALSE), 'E2 Allocators'!$B$15:$W$361, MATCH('O5 Details by Class &amp; Accounts'!K$18, 'E2 Allocators'!$B$15:$W$15, 0),FALSE)*$F143)</f>
        <v>0</v>
      </c>
      <c r="L143" s="1412">
        <f ca="1">IF(ISERROR(VLOOKUP(VLOOKUP($A143, 'E4 TB Allocation Details'!$A$18:$L$205, MATCH("Demand ID", 'E4 TB Allocation Details'!$A$18:$L$18, 0),FALSE), 'E2 Allocators'!$B$15:$W$361, MATCH('O5 Details by Class &amp; Accounts'!L$18, 'E2 Allocators'!$B$15:$W$15, 0),FALSE)*$F143), 0, VLOOKUP(VLOOKUP($A143, 'E4 TB Allocation Details'!$A$18:$L$205, MATCH("Demand ID", 'E4 TB Allocation Details'!$A$18:$L$18, 0),FALSE), 'E2 Allocators'!$B$15:$W$361, MATCH('O5 Details by Class &amp; Accounts'!L$18, 'E2 Allocators'!$B$15:$W$15, 0),FALSE)*$F143)</f>
        <v>0</v>
      </c>
      <c r="M143" s="1412">
        <f ca="1">IF(ISERROR(VLOOKUP(VLOOKUP($A143, 'E4 TB Allocation Details'!$A$18:$L$205, MATCH("Demand ID", 'E4 TB Allocation Details'!$A$18:$L$18, 0),FALSE), 'E2 Allocators'!$B$15:$W$361, MATCH('O5 Details by Class &amp; Accounts'!M$18, 'E2 Allocators'!$B$15:$W$15, 0),FALSE)*$F143), 0, VLOOKUP(VLOOKUP($A143, 'E4 TB Allocation Details'!$A$18:$L$205, MATCH("Demand ID", 'E4 TB Allocation Details'!$A$18:$L$18, 0),FALSE), 'E2 Allocators'!$B$15:$W$361, MATCH('O5 Details by Class &amp; Accounts'!M$18, 'E2 Allocators'!$B$15:$W$15, 0),FALSE)*$F143)</f>
        <v>0</v>
      </c>
      <c r="N143" s="1412">
        <f ca="1">IF(ISERROR(VLOOKUP(VLOOKUP($A143, 'E4 TB Allocation Details'!$A$18:$L$205, MATCH("Demand ID", 'E4 TB Allocation Details'!$A$18:$L$18, 0),FALSE), 'E2 Allocators'!$B$15:$W$361, MATCH('O5 Details by Class &amp; Accounts'!N$18, 'E2 Allocators'!$B$15:$W$15, 0),FALSE)*$F143), 0, VLOOKUP(VLOOKUP($A143, 'E4 TB Allocation Details'!$A$18:$L$205, MATCH("Demand ID", 'E4 TB Allocation Details'!$A$18:$L$18, 0),FALSE), 'E2 Allocators'!$B$15:$W$361, MATCH('O5 Details by Class &amp; Accounts'!N$18, 'E2 Allocators'!$B$15:$W$15, 0),FALSE)*$F143)</f>
        <v>0</v>
      </c>
      <c r="O143" s="1412">
        <f ca="1">IF(ISERROR(VLOOKUP(VLOOKUP($A143, 'E4 TB Allocation Details'!$A$18:$L$205, MATCH("Demand ID", 'E4 TB Allocation Details'!$A$18:$L$18, 0),FALSE), 'E2 Allocators'!$B$15:$W$361, MATCH('O5 Details by Class &amp; Accounts'!O$18, 'E2 Allocators'!$B$15:$W$15, 0),FALSE)*$F143), 0, VLOOKUP(VLOOKUP($A143, 'E4 TB Allocation Details'!$A$18:$L$205, MATCH("Demand ID", 'E4 TB Allocation Details'!$A$18:$L$18, 0),FALSE), 'E2 Allocators'!$B$15:$W$361, MATCH('O5 Details by Class &amp; Accounts'!O$18, 'E2 Allocators'!$B$15:$W$15, 0),FALSE)*$F143)</f>
        <v>0</v>
      </c>
      <c r="P143" s="1412">
        <f ca="1">IF(ISERROR(VLOOKUP(VLOOKUP($A143, 'E4 TB Allocation Details'!$A$18:$L$205, MATCH("Demand ID", 'E4 TB Allocation Details'!$A$18:$L$18, 0),FALSE), 'E2 Allocators'!$B$15:$W$361, MATCH('O5 Details by Class &amp; Accounts'!P$18, 'E2 Allocators'!$B$15:$W$15, 0),FALSE)*$F143), 0, VLOOKUP(VLOOKUP($A143, 'E4 TB Allocation Details'!$A$18:$L$205, MATCH("Demand ID", 'E4 TB Allocation Details'!$A$18:$L$18, 0),FALSE), 'E2 Allocators'!$B$15:$W$361, MATCH('O5 Details by Class &amp; Accounts'!P$18, 'E2 Allocators'!$B$15:$W$15, 0),FALSE)*$F143)</f>
        <v>0</v>
      </c>
      <c r="Q143" s="1412">
        <f ca="1">IF(ISERROR(VLOOKUP(VLOOKUP($A143, 'E4 TB Allocation Details'!$A$18:$L$205, MATCH("Demand ID", 'E4 TB Allocation Details'!$A$18:$L$18, 0),FALSE), 'E2 Allocators'!$B$15:$W$361, MATCH('O5 Details by Class &amp; Accounts'!Q$18, 'E2 Allocators'!$B$15:$W$15, 0),FALSE)*$F143), 0, VLOOKUP(VLOOKUP($A143, 'E4 TB Allocation Details'!$A$18:$L$205, MATCH("Demand ID", 'E4 TB Allocation Details'!$A$18:$L$18, 0),FALSE), 'E2 Allocators'!$B$15:$W$361, MATCH('O5 Details by Class &amp; Accounts'!Q$18, 'E2 Allocators'!$B$15:$W$15, 0),FALSE)*$F143)</f>
        <v>0</v>
      </c>
      <c r="R143" s="1412">
        <f ca="1">IF(ISERROR(VLOOKUP(VLOOKUP($A143, 'E4 TB Allocation Details'!$A$18:$L$205, MATCH("Demand ID", 'E4 TB Allocation Details'!$A$18:$L$18, 0),FALSE), 'E2 Allocators'!$B$15:$W$361, MATCH('O5 Details by Class &amp; Accounts'!R$18, 'E2 Allocators'!$B$15:$W$15, 0),FALSE)*$F143), 0, VLOOKUP(VLOOKUP($A143, 'E4 TB Allocation Details'!$A$18:$L$205, MATCH("Demand ID", 'E4 TB Allocation Details'!$A$18:$L$18, 0),FALSE), 'E2 Allocators'!$B$15:$W$361, MATCH('O5 Details by Class &amp; Accounts'!R$18, 'E2 Allocators'!$B$15:$W$15, 0),FALSE)*$F143)</f>
        <v>0</v>
      </c>
      <c r="S143" s="1412">
        <f ca="1">IF(ISERROR(VLOOKUP(VLOOKUP($A143, 'E4 TB Allocation Details'!$A$18:$L$205, MATCH("Demand ID", 'E4 TB Allocation Details'!$A$18:$L$18, 0),FALSE), 'E2 Allocators'!$B$15:$W$361, MATCH('O5 Details by Class &amp; Accounts'!S$18, 'E2 Allocators'!$B$15:$W$15, 0),FALSE)*$F143), 0, VLOOKUP(VLOOKUP($A143, 'E4 TB Allocation Details'!$A$18:$L$205, MATCH("Demand ID", 'E4 TB Allocation Details'!$A$18:$L$18, 0),FALSE), 'E2 Allocators'!$B$15:$W$361, MATCH('O5 Details by Class &amp; Accounts'!S$18, 'E2 Allocators'!$B$15:$W$15, 0),FALSE)*$F143)</f>
        <v>0</v>
      </c>
      <c r="T143" s="1412">
        <f ca="1">IF(ISERROR(VLOOKUP(VLOOKUP($A143, 'E4 TB Allocation Details'!$A$18:$L$205, MATCH("Demand ID", 'E4 TB Allocation Details'!$A$18:$L$18, 0),FALSE), 'E2 Allocators'!$B$15:$W$361, MATCH('O5 Details by Class &amp; Accounts'!T$18, 'E2 Allocators'!$B$15:$W$15, 0),FALSE)*$F143), 0, VLOOKUP(VLOOKUP($A143, 'E4 TB Allocation Details'!$A$18:$L$205, MATCH("Demand ID", 'E4 TB Allocation Details'!$A$18:$L$18, 0),FALSE), 'E2 Allocators'!$B$15:$W$361, MATCH('O5 Details by Class &amp; Accounts'!T$18, 'E2 Allocators'!$B$15:$W$15, 0),FALSE)*$F143)</f>
        <v>0</v>
      </c>
      <c r="U143" s="1412">
        <f ca="1">IF(ISERROR(VLOOKUP(VLOOKUP($A143, 'E4 TB Allocation Details'!$A$18:$L$205, MATCH("Demand ID", 'E4 TB Allocation Details'!$A$18:$L$18, 0),FALSE), 'E2 Allocators'!$B$15:$W$361, MATCH('O5 Details by Class &amp; Accounts'!U$18, 'E2 Allocators'!$B$15:$W$15, 0),FALSE)*$F143), 0, VLOOKUP(VLOOKUP($A143, 'E4 TB Allocation Details'!$A$18:$L$205, MATCH("Demand ID", 'E4 TB Allocation Details'!$A$18:$L$18, 0),FALSE), 'E2 Allocators'!$B$15:$W$361, MATCH('O5 Details by Class &amp; Accounts'!U$18, 'E2 Allocators'!$B$15:$W$15, 0),FALSE)*$F143)</f>
        <v>0</v>
      </c>
      <c r="V143" s="1412">
        <f ca="1">IF(ISERROR(VLOOKUP(VLOOKUP($A143, 'E4 TB Allocation Details'!$A$18:$L$205, MATCH("Demand ID", 'E4 TB Allocation Details'!$A$18:$L$18, 0),FALSE), 'E2 Allocators'!$B$15:$W$361, MATCH('O5 Details by Class &amp; Accounts'!V$18, 'E2 Allocators'!$B$15:$W$15, 0),FALSE)*$F143), 0, VLOOKUP(VLOOKUP($A143, 'E4 TB Allocation Details'!$A$18:$L$205, MATCH("Demand ID", 'E4 TB Allocation Details'!$A$18:$L$18, 0),FALSE), 'E2 Allocators'!$B$15:$W$361, MATCH('O5 Details by Class &amp; Accounts'!V$18, 'E2 Allocators'!$B$15:$W$15, 0),FALSE)*$F143)</f>
        <v>0</v>
      </c>
      <c r="W143" s="1412">
        <f ca="1">IF(ISERROR(VLOOKUP(VLOOKUP($A143, 'E4 TB Allocation Details'!$A$18:$L$205, MATCH("Demand ID", 'E4 TB Allocation Details'!$A$18:$L$18, 0),FALSE), 'E2 Allocators'!$B$15:$W$361, MATCH('O5 Details by Class &amp; Accounts'!W$18, 'E2 Allocators'!$B$15:$W$15, 0),FALSE)*$F143), 0, VLOOKUP(VLOOKUP($A143, 'E4 TB Allocation Details'!$A$18:$L$205, MATCH("Demand ID", 'E4 TB Allocation Details'!$A$18:$L$18, 0),FALSE), 'E2 Allocators'!$B$15:$W$361, MATCH('O5 Details by Class &amp; Accounts'!W$18, 'E2 Allocators'!$B$15:$W$15, 0),FALSE)*$F143)</f>
        <v>0</v>
      </c>
      <c r="X143" s="1412">
        <f ca="1">IF(ISERROR(VLOOKUP(VLOOKUP($A143, 'E4 TB Allocation Details'!$A$18:$L$205, MATCH("Demand ID", 'E4 TB Allocation Details'!$A$18:$L$18, 0),FALSE), 'E2 Allocators'!$B$15:$W$361, MATCH('O5 Details by Class &amp; Accounts'!X$18, 'E2 Allocators'!$B$15:$W$15, 0),FALSE)*$F143), 0, VLOOKUP(VLOOKUP($A143, 'E4 TB Allocation Details'!$A$18:$L$205, MATCH("Demand ID", 'E4 TB Allocation Details'!$A$18:$L$18, 0),FALSE), 'E2 Allocators'!$B$15:$W$361, MATCH('O5 Details by Class &amp; Accounts'!X$18, 'E2 Allocators'!$B$15:$W$15, 0),FALSE)*$F143)</f>
        <v>0</v>
      </c>
      <c r="Y143" s="1412">
        <f ca="1">IF(ISERROR(VLOOKUP(VLOOKUP($A143, 'E4 TB Allocation Details'!$A$18:$L$205, MATCH("Demand ID", 'E4 TB Allocation Details'!$A$18:$L$18, 0),FALSE), 'E2 Allocators'!$B$15:$W$361, MATCH('O5 Details by Class &amp; Accounts'!Y$18, 'E2 Allocators'!$B$15:$W$15, 0),FALSE)*$F143), 0, VLOOKUP(VLOOKUP($A143, 'E4 TB Allocation Details'!$A$18:$L$205, MATCH("Demand ID", 'E4 TB Allocation Details'!$A$18:$L$18, 0),FALSE), 'E2 Allocators'!$B$15:$W$361, MATCH('O5 Details by Class &amp; Accounts'!Y$18, 'E2 Allocators'!$B$15:$W$15, 0),FALSE)*$F143)</f>
        <v>0</v>
      </c>
      <c r="Z143" s="1412">
        <f ca="1">IF(ISERROR(VLOOKUP(VLOOKUP($A143, 'E4 TB Allocation Details'!$A$18:$L$205, MATCH("Demand ID", 'E4 TB Allocation Details'!$A$18:$L$18, 0),FALSE), 'E2 Allocators'!$B$15:$W$361, MATCH('O5 Details by Class &amp; Accounts'!Z$18, 'E2 Allocators'!$B$15:$W$15, 0),FALSE)*$F143), 0, VLOOKUP(VLOOKUP($A143, 'E4 TB Allocation Details'!$A$18:$L$205, MATCH("Demand ID", 'E4 TB Allocation Details'!$A$18:$L$18, 0),FALSE), 'E2 Allocators'!$B$15:$W$361, MATCH('O5 Details by Class &amp; Accounts'!Z$18, 'E2 Allocators'!$B$15:$W$15, 0),FALSE)*$F143)</f>
        <v>0</v>
      </c>
      <c r="AA143" s="1412">
        <f ca="1">IF(ISERROR(VLOOKUP(VLOOKUP($A143, 'E4 TB Allocation Details'!$A$18:$L$205, MATCH("Demand ID", 'E4 TB Allocation Details'!$A$18:$L$18, 0),FALSE), 'E2 Allocators'!$B$15:$W$361, MATCH('O5 Details by Class &amp; Accounts'!AA$18, 'E2 Allocators'!$B$15:$W$15, 0),FALSE)*$F143), 0, VLOOKUP(VLOOKUP($A143, 'E4 TB Allocation Details'!$A$18:$L$205, MATCH("Demand ID", 'E4 TB Allocation Details'!$A$18:$L$18, 0),FALSE), 'E2 Allocators'!$B$15:$W$361, MATCH('O5 Details by Class &amp; Accounts'!AA$18, 'E2 Allocators'!$B$15:$W$15, 0),FALSE)*$F143)</f>
        <v>0</v>
      </c>
      <c r="AB143" s="1412">
        <f ca="1">IF(ISERROR(VLOOKUP(VLOOKUP($A143, 'E4 TB Allocation Details'!$A$18:$L$205, MATCH("Demand ID", 'E4 TB Allocation Details'!$A$18:$L$18, 0),FALSE), 'E2 Allocators'!$B$15:$W$361, MATCH('O5 Details by Class &amp; Accounts'!AB$18, 'E2 Allocators'!$B$15:$W$15, 0),FALSE)*$F143), 0, VLOOKUP(VLOOKUP($A143, 'E4 TB Allocation Details'!$A$18:$L$205, MATCH("Demand ID", 'E4 TB Allocation Details'!$A$18:$L$18, 0),FALSE), 'E2 Allocators'!$B$15:$W$361, MATCH('O5 Details by Class &amp; Accounts'!AB$18, 'E2 Allocators'!$B$15:$W$15, 0),FALSE)*$F143)</f>
        <v>0</v>
      </c>
      <c r="AC143" s="1412">
        <f t="shared" si="32"/>
        <v>0</v>
      </c>
      <c r="AD143" s="1412">
        <f ca="1">IF(ISERROR(VLOOKUP(VLOOKUP($A143, 'E4 TB Allocation Details'!$A$18:$L$205, MATCH("Customer ID", 'E4 TB Allocation Details'!$A$18:$L$18, 0),FALSE), 'E2 Allocators'!$B$15:$W$361, MATCH('O5 Details by Class &amp; Accounts'!AD$18, 'E2 Allocators'!$B$15:$W$15, 0),FALSE)*$G143), 0, VLOOKUP(VLOOKUP($A143, 'E4 TB Allocation Details'!$A$18:$L$205, MATCH("Customer ID", 'E4 TB Allocation Details'!$A$18:$L$18, 0),FALSE), 'E2 Allocators'!$B$15:$W$361, MATCH('O5 Details by Class &amp; Accounts'!AD$18, 'E2 Allocators'!$B$15:$W$15, 0),FALSE)*$G143)</f>
        <v>0</v>
      </c>
      <c r="AE143" s="1412">
        <f ca="1">IF(ISERROR(VLOOKUP(VLOOKUP($A143, 'E4 TB Allocation Details'!$A$18:$L$205, MATCH("Customer ID", 'E4 TB Allocation Details'!$A$18:$L$18, 0),FALSE), 'E2 Allocators'!$B$15:$W$361, MATCH('O5 Details by Class &amp; Accounts'!AE$18, 'E2 Allocators'!$B$15:$W$15, 0),FALSE)*$G143), 0, VLOOKUP(VLOOKUP($A143, 'E4 TB Allocation Details'!$A$18:$L$205, MATCH("Customer ID", 'E4 TB Allocation Details'!$A$18:$L$18, 0),FALSE), 'E2 Allocators'!$B$15:$W$361, MATCH('O5 Details by Class &amp; Accounts'!AE$18, 'E2 Allocators'!$B$15:$W$15, 0),FALSE)*$G143)</f>
        <v>0</v>
      </c>
      <c r="AF143" s="1412">
        <f ca="1">IF(ISERROR(VLOOKUP(VLOOKUP($A143, 'E4 TB Allocation Details'!$A$18:$L$205, MATCH("Customer ID", 'E4 TB Allocation Details'!$A$18:$L$18, 0),FALSE), 'E2 Allocators'!$B$15:$W$361, MATCH('O5 Details by Class &amp; Accounts'!AF$18, 'E2 Allocators'!$B$15:$W$15, 0),FALSE)*$G143), 0, VLOOKUP(VLOOKUP($A143, 'E4 TB Allocation Details'!$A$18:$L$205, MATCH("Customer ID", 'E4 TB Allocation Details'!$A$18:$L$18, 0),FALSE), 'E2 Allocators'!$B$15:$W$361, MATCH('O5 Details by Class &amp; Accounts'!AF$18, 'E2 Allocators'!$B$15:$W$15, 0),FALSE)*$G143)</f>
        <v>0</v>
      </c>
      <c r="AG143" s="1412">
        <f ca="1">IF(ISERROR(VLOOKUP(VLOOKUP($A143, 'E4 TB Allocation Details'!$A$18:$L$205, MATCH("Customer ID", 'E4 TB Allocation Details'!$A$18:$L$18, 0),FALSE), 'E2 Allocators'!$B$15:$W$361, MATCH('O5 Details by Class &amp; Accounts'!AG$18, 'E2 Allocators'!$B$15:$W$15, 0),FALSE)*$G143), 0, VLOOKUP(VLOOKUP($A143, 'E4 TB Allocation Details'!$A$18:$L$205, MATCH("Customer ID", 'E4 TB Allocation Details'!$A$18:$L$18, 0),FALSE), 'E2 Allocators'!$B$15:$W$361, MATCH('O5 Details by Class &amp; Accounts'!AG$18, 'E2 Allocators'!$B$15:$W$15, 0),FALSE)*$G143)</f>
        <v>0</v>
      </c>
      <c r="AH143" s="1412">
        <f ca="1">IF(ISERROR(VLOOKUP(VLOOKUP($A143, 'E4 TB Allocation Details'!$A$18:$L$205, MATCH("Customer ID", 'E4 TB Allocation Details'!$A$18:$L$18, 0),FALSE), 'E2 Allocators'!$B$15:$W$361, MATCH('O5 Details by Class &amp; Accounts'!AH$18, 'E2 Allocators'!$B$15:$W$15, 0),FALSE)*$G143), 0, VLOOKUP(VLOOKUP($A143, 'E4 TB Allocation Details'!$A$18:$L$205, MATCH("Customer ID", 'E4 TB Allocation Details'!$A$18:$L$18, 0),FALSE), 'E2 Allocators'!$B$15:$W$361, MATCH('O5 Details by Class &amp; Accounts'!AH$18, 'E2 Allocators'!$B$15:$W$15, 0),FALSE)*$G143)</f>
        <v>0</v>
      </c>
      <c r="AI143" s="1412">
        <f ca="1">IF(ISERROR(VLOOKUP(VLOOKUP($A143, 'E4 TB Allocation Details'!$A$18:$L$205, MATCH("Customer ID", 'E4 TB Allocation Details'!$A$18:$L$18, 0),FALSE), 'E2 Allocators'!$B$15:$W$361, MATCH('O5 Details by Class &amp; Accounts'!AI$18, 'E2 Allocators'!$B$15:$W$15, 0),FALSE)*$G143), 0, VLOOKUP(VLOOKUP($A143, 'E4 TB Allocation Details'!$A$18:$L$205, MATCH("Customer ID", 'E4 TB Allocation Details'!$A$18:$L$18, 0),FALSE), 'E2 Allocators'!$B$15:$W$361, MATCH('O5 Details by Class &amp; Accounts'!AI$18, 'E2 Allocators'!$B$15:$W$15, 0),FALSE)*$G143)</f>
        <v>0</v>
      </c>
      <c r="AJ143" s="1412">
        <f ca="1">IF(ISERROR(VLOOKUP(VLOOKUP($A143, 'E4 TB Allocation Details'!$A$18:$L$205, MATCH("Customer ID", 'E4 TB Allocation Details'!$A$18:$L$18, 0),FALSE), 'E2 Allocators'!$B$15:$W$361, MATCH('O5 Details by Class &amp; Accounts'!AJ$18, 'E2 Allocators'!$B$15:$W$15, 0),FALSE)*$G143), 0, VLOOKUP(VLOOKUP($A143, 'E4 TB Allocation Details'!$A$18:$L$205, MATCH("Customer ID", 'E4 TB Allocation Details'!$A$18:$L$18, 0),FALSE), 'E2 Allocators'!$B$15:$W$361, MATCH('O5 Details by Class &amp; Accounts'!AJ$18, 'E2 Allocators'!$B$15:$W$15, 0),FALSE)*$G143)</f>
        <v>0</v>
      </c>
      <c r="AK143" s="1412">
        <f ca="1">IF(ISERROR(VLOOKUP(VLOOKUP($A143, 'E4 TB Allocation Details'!$A$18:$L$205, MATCH("Customer ID", 'E4 TB Allocation Details'!$A$18:$L$18, 0),FALSE), 'E2 Allocators'!$B$15:$W$361, MATCH('O5 Details by Class &amp; Accounts'!AK$18, 'E2 Allocators'!$B$15:$W$15, 0),FALSE)*$G143), 0, VLOOKUP(VLOOKUP($A143, 'E4 TB Allocation Details'!$A$18:$L$205, MATCH("Customer ID", 'E4 TB Allocation Details'!$A$18:$L$18, 0),FALSE), 'E2 Allocators'!$B$15:$W$361, MATCH('O5 Details by Class &amp; Accounts'!AK$18, 'E2 Allocators'!$B$15:$W$15, 0),FALSE)*$G143)</f>
        <v>0</v>
      </c>
      <c r="AL143" s="1412">
        <f ca="1">IF(ISERROR(VLOOKUP(VLOOKUP($A143, 'E4 TB Allocation Details'!$A$18:$L$205, MATCH("Customer ID", 'E4 TB Allocation Details'!$A$18:$L$18, 0),FALSE), 'E2 Allocators'!$B$15:$W$361, MATCH('O5 Details by Class &amp; Accounts'!AL$18, 'E2 Allocators'!$B$15:$W$15, 0),FALSE)*$G143), 0, VLOOKUP(VLOOKUP($A143, 'E4 TB Allocation Details'!$A$18:$L$205, MATCH("Customer ID", 'E4 TB Allocation Details'!$A$18:$L$18, 0),FALSE), 'E2 Allocators'!$B$15:$W$361, MATCH('O5 Details by Class &amp; Accounts'!AL$18, 'E2 Allocators'!$B$15:$W$15, 0),FALSE)*$G143)</f>
        <v>0</v>
      </c>
      <c r="AM143" s="1412">
        <f ca="1">IF(ISERROR(VLOOKUP(VLOOKUP($A143, 'E4 TB Allocation Details'!$A$18:$L$205, MATCH("Customer ID", 'E4 TB Allocation Details'!$A$18:$L$18, 0),FALSE), 'E2 Allocators'!$B$15:$W$361, MATCH('O5 Details by Class &amp; Accounts'!AM$18, 'E2 Allocators'!$B$15:$W$15, 0),FALSE)*$G143), 0, VLOOKUP(VLOOKUP($A143, 'E4 TB Allocation Details'!$A$18:$L$205, MATCH("Customer ID", 'E4 TB Allocation Details'!$A$18:$L$18, 0),FALSE), 'E2 Allocators'!$B$15:$W$361, MATCH('O5 Details by Class &amp; Accounts'!AM$18, 'E2 Allocators'!$B$15:$W$15, 0),FALSE)*$G143)</f>
        <v>0</v>
      </c>
      <c r="AN143" s="1412">
        <f ca="1">IF(ISERROR(VLOOKUP(VLOOKUP($A143, 'E4 TB Allocation Details'!$A$18:$L$205, MATCH("Customer ID", 'E4 TB Allocation Details'!$A$18:$L$18, 0),FALSE), 'E2 Allocators'!$B$15:$W$361, MATCH('O5 Details by Class &amp; Accounts'!AN$18, 'E2 Allocators'!$B$15:$W$15, 0),FALSE)*$G143), 0, VLOOKUP(VLOOKUP($A143, 'E4 TB Allocation Details'!$A$18:$L$205, MATCH("Customer ID", 'E4 TB Allocation Details'!$A$18:$L$18, 0),FALSE), 'E2 Allocators'!$B$15:$W$361, MATCH('O5 Details by Class &amp; Accounts'!AN$18, 'E2 Allocators'!$B$15:$W$15, 0),FALSE)*$G143)</f>
        <v>0</v>
      </c>
      <c r="AO143" s="1412">
        <f ca="1">IF(ISERROR(VLOOKUP(VLOOKUP($A143, 'E4 TB Allocation Details'!$A$18:$L$205, MATCH("Customer ID", 'E4 TB Allocation Details'!$A$18:$L$18, 0),FALSE), 'E2 Allocators'!$B$15:$W$361, MATCH('O5 Details by Class &amp; Accounts'!AO$18, 'E2 Allocators'!$B$15:$W$15, 0),FALSE)*$G143), 0, VLOOKUP(VLOOKUP($A143, 'E4 TB Allocation Details'!$A$18:$L$205, MATCH("Customer ID", 'E4 TB Allocation Details'!$A$18:$L$18, 0),FALSE), 'E2 Allocators'!$B$15:$W$361, MATCH('O5 Details by Class &amp; Accounts'!AO$18, 'E2 Allocators'!$B$15:$W$15, 0),FALSE)*$G143)</f>
        <v>0</v>
      </c>
      <c r="AP143" s="1412">
        <f ca="1">IF(ISERROR(VLOOKUP(VLOOKUP($A143, 'E4 TB Allocation Details'!$A$18:$L$205, MATCH("Customer ID", 'E4 TB Allocation Details'!$A$18:$L$18, 0),FALSE), 'E2 Allocators'!$B$15:$W$361, MATCH('O5 Details by Class &amp; Accounts'!AP$18, 'E2 Allocators'!$B$15:$W$15, 0),FALSE)*$G143), 0, VLOOKUP(VLOOKUP($A143, 'E4 TB Allocation Details'!$A$18:$L$205, MATCH("Customer ID", 'E4 TB Allocation Details'!$A$18:$L$18, 0),FALSE), 'E2 Allocators'!$B$15:$W$361, MATCH('O5 Details by Class &amp; Accounts'!AP$18, 'E2 Allocators'!$B$15:$W$15, 0),FALSE)*$G143)</f>
        <v>0</v>
      </c>
      <c r="AQ143" s="1412">
        <f ca="1">IF(ISERROR(VLOOKUP(VLOOKUP($A143, 'E4 TB Allocation Details'!$A$18:$L$205, MATCH("Customer ID", 'E4 TB Allocation Details'!$A$18:$L$18, 0),FALSE), 'E2 Allocators'!$B$15:$W$361, MATCH('O5 Details by Class &amp; Accounts'!AQ$18, 'E2 Allocators'!$B$15:$W$15, 0),FALSE)*$G143), 0, VLOOKUP(VLOOKUP($A143, 'E4 TB Allocation Details'!$A$18:$L$205, MATCH("Customer ID", 'E4 TB Allocation Details'!$A$18:$L$18, 0),FALSE), 'E2 Allocators'!$B$15:$W$361, MATCH('O5 Details by Class &amp; Accounts'!AQ$18, 'E2 Allocators'!$B$15:$W$15, 0),FALSE)*$G143)</f>
        <v>0</v>
      </c>
      <c r="AR143" s="1412">
        <f ca="1">IF(ISERROR(VLOOKUP(VLOOKUP($A143, 'E4 TB Allocation Details'!$A$18:$L$205, MATCH("Customer ID", 'E4 TB Allocation Details'!$A$18:$L$18, 0),FALSE), 'E2 Allocators'!$B$15:$W$361, MATCH('O5 Details by Class &amp; Accounts'!AR$18, 'E2 Allocators'!$B$15:$W$15, 0),FALSE)*$G143), 0, VLOOKUP(VLOOKUP($A143, 'E4 TB Allocation Details'!$A$18:$L$205, MATCH("Customer ID", 'E4 TB Allocation Details'!$A$18:$L$18, 0),FALSE), 'E2 Allocators'!$B$15:$W$361, MATCH('O5 Details by Class &amp; Accounts'!AR$18, 'E2 Allocators'!$B$15:$W$15, 0),FALSE)*$G143)</f>
        <v>0</v>
      </c>
      <c r="AS143" s="1412">
        <f ca="1">IF(ISERROR(VLOOKUP(VLOOKUP($A143, 'E4 TB Allocation Details'!$A$18:$L$205, MATCH("Customer ID", 'E4 TB Allocation Details'!$A$18:$L$18, 0),FALSE), 'E2 Allocators'!$B$15:$W$361, MATCH('O5 Details by Class &amp; Accounts'!AS$18, 'E2 Allocators'!$B$15:$W$15, 0),FALSE)*$G143), 0, VLOOKUP(VLOOKUP($A143, 'E4 TB Allocation Details'!$A$18:$L$205, MATCH("Customer ID", 'E4 TB Allocation Details'!$A$18:$L$18, 0),FALSE), 'E2 Allocators'!$B$15:$W$361, MATCH('O5 Details by Class &amp; Accounts'!AS$18, 'E2 Allocators'!$B$15:$W$15, 0),FALSE)*$G143)</f>
        <v>0</v>
      </c>
      <c r="AT143" s="1412">
        <f ca="1">IF(ISERROR(VLOOKUP(VLOOKUP($A143, 'E4 TB Allocation Details'!$A$18:$L$205, MATCH("Customer ID", 'E4 TB Allocation Details'!$A$18:$L$18, 0),FALSE), 'E2 Allocators'!$B$15:$W$361, MATCH('O5 Details by Class &amp; Accounts'!AT$18, 'E2 Allocators'!$B$15:$W$15, 0),FALSE)*$G143), 0, VLOOKUP(VLOOKUP($A143, 'E4 TB Allocation Details'!$A$18:$L$205, MATCH("Customer ID", 'E4 TB Allocation Details'!$A$18:$L$18, 0),FALSE), 'E2 Allocators'!$B$15:$W$361, MATCH('O5 Details by Class &amp; Accounts'!AT$18, 'E2 Allocators'!$B$15:$W$15, 0),FALSE)*$G143)</f>
        <v>0</v>
      </c>
      <c r="AU143" s="1412">
        <f ca="1">IF(ISERROR(VLOOKUP(VLOOKUP($A143, 'E4 TB Allocation Details'!$A$18:$L$205, MATCH("Customer ID", 'E4 TB Allocation Details'!$A$18:$L$18, 0),FALSE), 'E2 Allocators'!$B$15:$W$361, MATCH('O5 Details by Class &amp; Accounts'!AU$18, 'E2 Allocators'!$B$15:$W$15, 0),FALSE)*$G143), 0, VLOOKUP(VLOOKUP($A143, 'E4 TB Allocation Details'!$A$18:$L$205, MATCH("Customer ID", 'E4 TB Allocation Details'!$A$18:$L$18, 0),FALSE), 'E2 Allocators'!$B$15:$W$361, MATCH('O5 Details by Class &amp; Accounts'!AU$18, 'E2 Allocators'!$B$15:$W$15, 0),FALSE)*$G143)</f>
        <v>0</v>
      </c>
      <c r="AV143" s="1412">
        <f ca="1">IF(ISERROR(VLOOKUP(VLOOKUP($A143, 'E4 TB Allocation Details'!$A$18:$L$205, MATCH("Customer ID", 'E4 TB Allocation Details'!$A$18:$L$18, 0),FALSE), 'E2 Allocators'!$B$15:$W$361, MATCH('O5 Details by Class &amp; Accounts'!AV$18, 'E2 Allocators'!$B$15:$W$15, 0),FALSE)*$G143), 0, VLOOKUP(VLOOKUP($A143, 'E4 TB Allocation Details'!$A$18:$L$205, MATCH("Customer ID", 'E4 TB Allocation Details'!$A$18:$L$18, 0),FALSE), 'E2 Allocators'!$B$15:$W$361, MATCH('O5 Details by Class &amp; Accounts'!AV$18, 'E2 Allocators'!$B$15:$W$15, 0),FALSE)*$G143)</f>
        <v>0</v>
      </c>
      <c r="AW143" s="1412">
        <f ca="1">IF(ISERROR(VLOOKUP(VLOOKUP($A143, 'E4 TB Allocation Details'!$A$18:$L$205, MATCH("Customer ID", 'E4 TB Allocation Details'!$A$18:$L$18, 0),FALSE), 'E2 Allocators'!$B$15:$W$361, MATCH('O5 Details by Class &amp; Accounts'!AW$18, 'E2 Allocators'!$B$15:$W$15, 0),FALSE)*$G143), 0, VLOOKUP(VLOOKUP($A143, 'E4 TB Allocation Details'!$A$18:$L$205, MATCH("Customer ID", 'E4 TB Allocation Details'!$A$18:$L$18, 0),FALSE), 'E2 Allocators'!$B$15:$W$361, MATCH('O5 Details by Class &amp; Accounts'!AW$18, 'E2 Allocators'!$B$15:$W$15, 0),FALSE)*$G143)</f>
        <v>0</v>
      </c>
      <c r="AX143" s="1412">
        <f t="shared" si="33"/>
        <v>0</v>
      </c>
      <c r="AY143" s="1412">
        <f ca="1">IF(ISERROR(VLOOKUP(VLOOKUP($A143, 'E4 TB Allocation Details'!$A$18:$L$205, MATCH("Misc ID", 'E4 TB Allocation Details'!$A$18:$L$18, 0),FALSE), 'E2 Allocators'!$B$15:$W$361, MATCH('O5 Details by Class &amp; Accounts'!AY$18, 'E2 Allocators'!$B$15:$W$15, 0),FALSE)*$E143), 0, VLOOKUP(VLOOKUP($A143, 'E4 TB Allocation Details'!$A$18:$L$205, MATCH("Misc ID", 'E4 TB Allocation Details'!$A$18:$L$18, 0),FALSE), 'E2 Allocators'!$B$15:$W$361, MATCH('O5 Details by Class &amp; Accounts'!AY$18, 'E2 Allocators'!$B$15:$W$15, 0),FALSE)*$E143)</f>
        <v>0</v>
      </c>
      <c r="AZ143" s="1412">
        <f ca="1">IF(ISERROR(VLOOKUP(VLOOKUP($A143, 'E4 TB Allocation Details'!$A$18:$L$205, MATCH("Misc ID", 'E4 TB Allocation Details'!$A$18:$L$18, 0),FALSE), 'E2 Allocators'!$B$15:$W$361, MATCH('O5 Details by Class &amp; Accounts'!AZ$18, 'E2 Allocators'!$B$15:$W$15, 0),FALSE)*$E143), 0, VLOOKUP(VLOOKUP($A143, 'E4 TB Allocation Details'!$A$18:$L$205, MATCH("Misc ID", 'E4 TB Allocation Details'!$A$18:$L$18, 0),FALSE), 'E2 Allocators'!$B$15:$W$361, MATCH('O5 Details by Class &amp; Accounts'!AZ$18, 'E2 Allocators'!$B$15:$W$15, 0),FALSE)*$E143)</f>
        <v>0</v>
      </c>
      <c r="BA143" s="1412">
        <f ca="1">IF(ISERROR(VLOOKUP(VLOOKUP($A143, 'E4 TB Allocation Details'!$A$18:$L$205, MATCH("Misc ID", 'E4 TB Allocation Details'!$A$18:$L$18, 0),FALSE), 'E2 Allocators'!$B$15:$W$361, MATCH('O5 Details by Class &amp; Accounts'!BA$18, 'E2 Allocators'!$B$15:$W$15, 0),FALSE)*$E143), 0, VLOOKUP(VLOOKUP($A143, 'E4 TB Allocation Details'!$A$18:$L$205, MATCH("Misc ID", 'E4 TB Allocation Details'!$A$18:$L$18, 0),FALSE), 'E2 Allocators'!$B$15:$W$361, MATCH('O5 Details by Class &amp; Accounts'!BA$18, 'E2 Allocators'!$B$15:$W$15, 0),FALSE)*$E143)</f>
        <v>0</v>
      </c>
      <c r="BB143" s="1412">
        <f ca="1">IF(ISERROR(VLOOKUP(VLOOKUP($A143, 'E4 TB Allocation Details'!$A$18:$L$205, MATCH("Misc ID", 'E4 TB Allocation Details'!$A$18:$L$18, 0),FALSE), 'E2 Allocators'!$B$15:$W$361, MATCH('O5 Details by Class &amp; Accounts'!BB$18, 'E2 Allocators'!$B$15:$W$15, 0),FALSE)*$E143), 0, VLOOKUP(VLOOKUP($A143, 'E4 TB Allocation Details'!$A$18:$L$205, MATCH("Misc ID", 'E4 TB Allocation Details'!$A$18:$L$18, 0),FALSE), 'E2 Allocators'!$B$15:$W$361, MATCH('O5 Details by Class &amp; Accounts'!BB$18, 'E2 Allocators'!$B$15:$W$15, 0),FALSE)*$E143)</f>
        <v>0</v>
      </c>
      <c r="BC143" s="1412">
        <f ca="1">IF(ISERROR(VLOOKUP(VLOOKUP($A143, 'E4 TB Allocation Details'!$A$18:$L$205, MATCH("Misc ID", 'E4 TB Allocation Details'!$A$18:$L$18, 0),FALSE), 'E2 Allocators'!$B$15:$W$361, MATCH('O5 Details by Class &amp; Accounts'!BC$18, 'E2 Allocators'!$B$15:$W$15, 0),FALSE)*$E143), 0, VLOOKUP(VLOOKUP($A143, 'E4 TB Allocation Details'!$A$18:$L$205, MATCH("Misc ID", 'E4 TB Allocation Details'!$A$18:$L$18, 0),FALSE), 'E2 Allocators'!$B$15:$W$361, MATCH('O5 Details by Class &amp; Accounts'!BC$18, 'E2 Allocators'!$B$15:$W$15, 0),FALSE)*$E143)</f>
        <v>0</v>
      </c>
      <c r="BD143" s="1412">
        <f ca="1">IF(ISERROR(VLOOKUP(VLOOKUP($A143, 'E4 TB Allocation Details'!$A$18:$L$205, MATCH("Misc ID", 'E4 TB Allocation Details'!$A$18:$L$18, 0),FALSE), 'E2 Allocators'!$B$15:$W$361, MATCH('O5 Details by Class &amp; Accounts'!BD$18, 'E2 Allocators'!$B$15:$W$15, 0),FALSE)*$E143), 0, VLOOKUP(VLOOKUP($A143, 'E4 TB Allocation Details'!$A$18:$L$205, MATCH("Misc ID", 'E4 TB Allocation Details'!$A$18:$L$18, 0),FALSE), 'E2 Allocators'!$B$15:$W$361, MATCH('O5 Details by Class &amp; Accounts'!BD$18, 'E2 Allocators'!$B$15:$W$15, 0),FALSE)*$E143)</f>
        <v>0</v>
      </c>
      <c r="BE143" s="1412">
        <f ca="1">IF(ISERROR(VLOOKUP(VLOOKUP($A143, 'E4 TB Allocation Details'!$A$18:$L$205, MATCH("Misc ID", 'E4 TB Allocation Details'!$A$18:$L$18, 0),FALSE), 'E2 Allocators'!$B$15:$W$361, MATCH('O5 Details by Class &amp; Accounts'!BE$18, 'E2 Allocators'!$B$15:$W$15, 0),FALSE)*$E143), 0, VLOOKUP(VLOOKUP($A143, 'E4 TB Allocation Details'!$A$18:$L$205, MATCH("Misc ID", 'E4 TB Allocation Details'!$A$18:$L$18, 0),FALSE), 'E2 Allocators'!$B$15:$W$361, MATCH('O5 Details by Class &amp; Accounts'!BE$18, 'E2 Allocators'!$B$15:$W$15, 0),FALSE)*$E143)</f>
        <v>0</v>
      </c>
      <c r="BF143" s="1412">
        <f ca="1">IF(ISERROR(VLOOKUP(VLOOKUP($A143, 'E4 TB Allocation Details'!$A$18:$L$205, MATCH("Misc ID", 'E4 TB Allocation Details'!$A$18:$L$18, 0),FALSE), 'E2 Allocators'!$B$15:$W$361, MATCH('O5 Details by Class &amp; Accounts'!BF$18, 'E2 Allocators'!$B$15:$W$15, 0),FALSE)*$E143), 0, VLOOKUP(VLOOKUP($A143, 'E4 TB Allocation Details'!$A$18:$L$205, MATCH("Misc ID", 'E4 TB Allocation Details'!$A$18:$L$18, 0),FALSE), 'E2 Allocators'!$B$15:$W$361, MATCH('O5 Details by Class &amp; Accounts'!BF$18, 'E2 Allocators'!$B$15:$W$15, 0),FALSE)*$E143)</f>
        <v>0</v>
      </c>
      <c r="BG143" s="1412">
        <f ca="1">IF(ISERROR(VLOOKUP(VLOOKUP($A143, 'E4 TB Allocation Details'!$A$18:$L$205, MATCH("Misc ID", 'E4 TB Allocation Details'!$A$18:$L$18, 0),FALSE), 'E2 Allocators'!$B$15:$W$361, MATCH('O5 Details by Class &amp; Accounts'!BG$18, 'E2 Allocators'!$B$15:$W$15, 0),FALSE)*$E143), 0, VLOOKUP(VLOOKUP($A143, 'E4 TB Allocation Details'!$A$18:$L$205, MATCH("Misc ID", 'E4 TB Allocation Details'!$A$18:$L$18, 0),FALSE), 'E2 Allocators'!$B$15:$W$361, MATCH('O5 Details by Class &amp; Accounts'!BG$18, 'E2 Allocators'!$B$15:$W$15, 0),FALSE)*$E143)</f>
        <v>0</v>
      </c>
      <c r="BH143" s="1412">
        <f ca="1">IF(ISERROR(VLOOKUP(VLOOKUP($A143, 'E4 TB Allocation Details'!$A$18:$L$205, MATCH("Misc ID", 'E4 TB Allocation Details'!$A$18:$L$18, 0),FALSE), 'E2 Allocators'!$B$15:$W$361, MATCH('O5 Details by Class &amp; Accounts'!BH$18, 'E2 Allocators'!$B$15:$W$15, 0),FALSE)*$E143), 0, VLOOKUP(VLOOKUP($A143, 'E4 TB Allocation Details'!$A$18:$L$205, MATCH("Misc ID", 'E4 TB Allocation Details'!$A$18:$L$18, 0),FALSE), 'E2 Allocators'!$B$15:$W$361, MATCH('O5 Details by Class &amp; Accounts'!BH$18, 'E2 Allocators'!$B$15:$W$15, 0),FALSE)*$E143)</f>
        <v>0</v>
      </c>
      <c r="BI143" s="1412">
        <f ca="1">IF(ISERROR(VLOOKUP(VLOOKUP($A143, 'E4 TB Allocation Details'!$A$18:$L$205, MATCH("Misc ID", 'E4 TB Allocation Details'!$A$18:$L$18, 0),FALSE), 'E2 Allocators'!$B$15:$W$361, MATCH('O5 Details by Class &amp; Accounts'!BI$18, 'E2 Allocators'!$B$15:$W$15, 0),FALSE)*$E143), 0, VLOOKUP(VLOOKUP($A143, 'E4 TB Allocation Details'!$A$18:$L$205, MATCH("Misc ID", 'E4 TB Allocation Details'!$A$18:$L$18, 0),FALSE), 'E2 Allocators'!$B$15:$W$361, MATCH('O5 Details by Class &amp; Accounts'!BI$18, 'E2 Allocators'!$B$15:$W$15, 0),FALSE)*$E143)</f>
        <v>0</v>
      </c>
      <c r="BJ143" s="1412">
        <f ca="1">IF(ISERROR(VLOOKUP(VLOOKUP($A143, 'E4 TB Allocation Details'!$A$18:$L$205, MATCH("Misc ID", 'E4 TB Allocation Details'!$A$18:$L$18, 0),FALSE), 'E2 Allocators'!$B$15:$W$361, MATCH('O5 Details by Class &amp; Accounts'!BJ$18, 'E2 Allocators'!$B$15:$W$15, 0),FALSE)*$E143), 0, VLOOKUP(VLOOKUP($A143, 'E4 TB Allocation Details'!$A$18:$L$205, MATCH("Misc ID", 'E4 TB Allocation Details'!$A$18:$L$18, 0),FALSE), 'E2 Allocators'!$B$15:$W$361, MATCH('O5 Details by Class &amp; Accounts'!BJ$18, 'E2 Allocators'!$B$15:$W$15, 0),FALSE)*$E143)</f>
        <v>0</v>
      </c>
      <c r="BK143" s="1412">
        <f ca="1">IF(ISERROR(VLOOKUP(VLOOKUP($A143, 'E4 TB Allocation Details'!$A$18:$L$205, MATCH("Misc ID", 'E4 TB Allocation Details'!$A$18:$L$18, 0),FALSE), 'E2 Allocators'!$B$15:$W$361, MATCH('O5 Details by Class &amp; Accounts'!BK$18, 'E2 Allocators'!$B$15:$W$15, 0),FALSE)*$E143), 0, VLOOKUP(VLOOKUP($A143, 'E4 TB Allocation Details'!$A$18:$L$205, MATCH("Misc ID", 'E4 TB Allocation Details'!$A$18:$L$18, 0),FALSE), 'E2 Allocators'!$B$15:$W$361, MATCH('O5 Details by Class &amp; Accounts'!BK$18, 'E2 Allocators'!$B$15:$W$15, 0),FALSE)*$E143)</f>
        <v>0</v>
      </c>
      <c r="BL143" s="1412">
        <f ca="1">IF(ISERROR(VLOOKUP(VLOOKUP($A143, 'E4 TB Allocation Details'!$A$18:$L$205, MATCH("Misc ID", 'E4 TB Allocation Details'!$A$18:$L$18, 0),FALSE), 'E2 Allocators'!$B$15:$W$361, MATCH('O5 Details by Class &amp; Accounts'!BL$18, 'E2 Allocators'!$B$15:$W$15, 0),FALSE)*$E143), 0, VLOOKUP(VLOOKUP($A143, 'E4 TB Allocation Details'!$A$18:$L$205, MATCH("Misc ID", 'E4 TB Allocation Details'!$A$18:$L$18, 0),FALSE), 'E2 Allocators'!$B$15:$W$361, MATCH('O5 Details by Class &amp; Accounts'!BL$18, 'E2 Allocators'!$B$15:$W$15, 0),FALSE)*$E143)</f>
        <v>0</v>
      </c>
      <c r="BM143" s="1412">
        <f ca="1">IF(ISERROR(VLOOKUP(VLOOKUP($A143, 'E4 TB Allocation Details'!$A$18:$L$205, MATCH("Misc ID", 'E4 TB Allocation Details'!$A$18:$L$18, 0),FALSE), 'E2 Allocators'!$B$15:$W$361, MATCH('O5 Details by Class &amp; Accounts'!BM$18, 'E2 Allocators'!$B$15:$W$15, 0),FALSE)*$E143), 0, VLOOKUP(VLOOKUP($A143, 'E4 TB Allocation Details'!$A$18:$L$205, MATCH("Misc ID", 'E4 TB Allocation Details'!$A$18:$L$18, 0),FALSE), 'E2 Allocators'!$B$15:$W$361, MATCH('O5 Details by Class &amp; Accounts'!BM$18, 'E2 Allocators'!$B$15:$W$15, 0),FALSE)*$E143)</f>
        <v>0</v>
      </c>
      <c r="BN143" s="1412">
        <f ca="1">IF(ISERROR(VLOOKUP(VLOOKUP($A143, 'E4 TB Allocation Details'!$A$18:$L$205, MATCH("Misc ID", 'E4 TB Allocation Details'!$A$18:$L$18, 0),FALSE), 'E2 Allocators'!$B$15:$W$361, MATCH('O5 Details by Class &amp; Accounts'!BN$18, 'E2 Allocators'!$B$15:$W$15, 0),FALSE)*$E143), 0, VLOOKUP(VLOOKUP($A143, 'E4 TB Allocation Details'!$A$18:$L$205, MATCH("Misc ID", 'E4 TB Allocation Details'!$A$18:$L$18, 0),FALSE), 'E2 Allocators'!$B$15:$W$361, MATCH('O5 Details by Class &amp; Accounts'!BN$18, 'E2 Allocators'!$B$15:$W$15, 0),FALSE)*$E143)</f>
        <v>0</v>
      </c>
      <c r="BO143" s="1412">
        <f ca="1">IF(ISERROR(VLOOKUP(VLOOKUP($A143, 'E4 TB Allocation Details'!$A$18:$L$205, MATCH("Misc ID", 'E4 TB Allocation Details'!$A$18:$L$18, 0),FALSE), 'E2 Allocators'!$B$15:$W$361, MATCH('O5 Details by Class &amp; Accounts'!BO$18, 'E2 Allocators'!$B$15:$W$15, 0),FALSE)*$E143), 0, VLOOKUP(VLOOKUP($A143, 'E4 TB Allocation Details'!$A$18:$L$205, MATCH("Misc ID", 'E4 TB Allocation Details'!$A$18:$L$18, 0),FALSE), 'E2 Allocators'!$B$15:$W$361, MATCH('O5 Details by Class &amp; Accounts'!BO$18, 'E2 Allocators'!$B$15:$W$15, 0),FALSE)*$E143)</f>
        <v>0</v>
      </c>
      <c r="BP143" s="1412">
        <f ca="1">IF(ISERROR(VLOOKUP(VLOOKUP($A143, 'E4 TB Allocation Details'!$A$18:$L$205, MATCH("Misc ID", 'E4 TB Allocation Details'!$A$18:$L$18, 0),FALSE), 'E2 Allocators'!$B$15:$W$361, MATCH('O5 Details by Class &amp; Accounts'!BP$18, 'E2 Allocators'!$B$15:$W$15, 0),FALSE)*$E143), 0, VLOOKUP(VLOOKUP($A143, 'E4 TB Allocation Details'!$A$18:$L$205, MATCH("Misc ID", 'E4 TB Allocation Details'!$A$18:$L$18, 0),FALSE), 'E2 Allocators'!$B$15:$W$361, MATCH('O5 Details by Class &amp; Accounts'!BP$18, 'E2 Allocators'!$B$15:$W$15, 0),FALSE)*$E143)</f>
        <v>0</v>
      </c>
      <c r="BQ143" s="1412">
        <f ca="1">IF(ISERROR(VLOOKUP(VLOOKUP($A143, 'E4 TB Allocation Details'!$A$18:$L$205, MATCH("Misc ID", 'E4 TB Allocation Details'!$A$18:$L$18, 0),FALSE), 'E2 Allocators'!$B$15:$W$361, MATCH('O5 Details by Class &amp; Accounts'!BQ$18, 'E2 Allocators'!$B$15:$W$15, 0),FALSE)*$E143), 0, VLOOKUP(VLOOKUP($A143, 'E4 TB Allocation Details'!$A$18:$L$205, MATCH("Misc ID", 'E4 TB Allocation Details'!$A$18:$L$18, 0),FALSE), 'E2 Allocators'!$B$15:$W$361, MATCH('O5 Details by Class &amp; Accounts'!BQ$18, 'E2 Allocators'!$B$15:$W$15, 0),FALSE)*$E143)</f>
        <v>0</v>
      </c>
      <c r="BR143" s="1412">
        <f ca="1">IF(ISERROR(VLOOKUP(VLOOKUP($A143, 'E4 TB Allocation Details'!$A$18:$L$205, MATCH("Misc ID", 'E4 TB Allocation Details'!$A$18:$L$18, 0),FALSE), 'E2 Allocators'!$B$15:$W$361, MATCH('O5 Details by Class &amp; Accounts'!BR$18, 'E2 Allocators'!$B$15:$W$15, 0),FALSE)*$E143), 0, VLOOKUP(VLOOKUP($A143, 'E4 TB Allocation Details'!$A$18:$L$205, MATCH("Misc ID", 'E4 TB Allocation Details'!$A$18:$L$18, 0),FALSE), 'E2 Allocators'!$B$15:$W$361, MATCH('O5 Details by Class &amp; Accounts'!BR$18, 'E2 Allocators'!$B$15:$W$15, 0),FALSE)*$E143)</f>
        <v>0</v>
      </c>
      <c r="BS143" s="1412">
        <f t="shared" si="34"/>
        <v>0</v>
      </c>
      <c r="BT143" s="1412">
        <f ca="1">IF(ISERROR(VLOOKUP(VLOOKUP($A143, 'E4 TB Allocation Details'!$A$18:$L$205, MATCH("A &amp; G ID", 'E4 TB Allocation Details'!$A$18:$L$18, 0),FALSE), 'E2 Allocators'!$B$15:$W$361, MATCH('O5 Details by Class &amp; Accounts'!BT$18, 'E2 Allocators'!$B$15:$W$15, 0),FALSE)*$E143), 0, VLOOKUP(VLOOKUP($A143, 'E4 TB Allocation Details'!$A$18:$L$205, MATCH("A &amp; G ID", 'E4 TB Allocation Details'!$A$18:$L$18, 0),FALSE), 'E2 Allocators'!$B$15:$W$361, MATCH('O5 Details by Class &amp; Accounts'!BT$18, 'E2 Allocators'!$B$15:$W$15, 0),FALSE)*$E143)</f>
        <v>0</v>
      </c>
      <c r="BU143" s="1412">
        <f ca="1">IF(ISERROR(VLOOKUP(VLOOKUP($A143, 'E4 TB Allocation Details'!$A$18:$L$205, MATCH("A &amp; G ID", 'E4 TB Allocation Details'!$A$18:$L$18, 0),FALSE), 'E2 Allocators'!$B$15:$W$361, MATCH('O5 Details by Class &amp; Accounts'!BU$18, 'E2 Allocators'!$B$15:$W$15, 0),FALSE)*$E143), 0, VLOOKUP(VLOOKUP($A143, 'E4 TB Allocation Details'!$A$18:$L$205, MATCH("A &amp; G ID", 'E4 TB Allocation Details'!$A$18:$L$18, 0),FALSE), 'E2 Allocators'!$B$15:$W$361, MATCH('O5 Details by Class &amp; Accounts'!BU$18, 'E2 Allocators'!$B$15:$W$15, 0),FALSE)*$E143)</f>
        <v>0</v>
      </c>
      <c r="BV143" s="1412">
        <f ca="1">IF(ISERROR(VLOOKUP(VLOOKUP($A143, 'E4 TB Allocation Details'!$A$18:$L$205, MATCH("A &amp; G ID", 'E4 TB Allocation Details'!$A$18:$L$18, 0),FALSE), 'E2 Allocators'!$B$15:$W$361, MATCH('O5 Details by Class &amp; Accounts'!BV$18, 'E2 Allocators'!$B$15:$W$15, 0),FALSE)*$E143), 0, VLOOKUP(VLOOKUP($A143, 'E4 TB Allocation Details'!$A$18:$L$205, MATCH("A &amp; G ID", 'E4 TB Allocation Details'!$A$18:$L$18, 0),FALSE), 'E2 Allocators'!$B$15:$W$361, MATCH('O5 Details by Class &amp; Accounts'!BV$18, 'E2 Allocators'!$B$15:$W$15, 0),FALSE)*$E143)</f>
        <v>0</v>
      </c>
      <c r="BW143" s="1412">
        <f ca="1">IF(ISERROR(VLOOKUP(VLOOKUP($A143, 'E4 TB Allocation Details'!$A$18:$L$205, MATCH("A &amp; G ID", 'E4 TB Allocation Details'!$A$18:$L$18, 0),FALSE), 'E2 Allocators'!$B$15:$W$361, MATCH('O5 Details by Class &amp; Accounts'!BW$18, 'E2 Allocators'!$B$15:$W$15, 0),FALSE)*$E143), 0, VLOOKUP(VLOOKUP($A143, 'E4 TB Allocation Details'!$A$18:$L$205, MATCH("A &amp; G ID", 'E4 TB Allocation Details'!$A$18:$L$18, 0),FALSE), 'E2 Allocators'!$B$15:$W$361, MATCH('O5 Details by Class &amp; Accounts'!BW$18, 'E2 Allocators'!$B$15:$W$15, 0),FALSE)*$E143)</f>
        <v>0</v>
      </c>
      <c r="BX143" s="1412">
        <f ca="1">IF(ISERROR(VLOOKUP(VLOOKUP($A143, 'E4 TB Allocation Details'!$A$18:$L$205, MATCH("A &amp; G ID", 'E4 TB Allocation Details'!$A$18:$L$18, 0),FALSE), 'E2 Allocators'!$B$15:$W$361, MATCH('O5 Details by Class &amp; Accounts'!BX$18, 'E2 Allocators'!$B$15:$W$15, 0),FALSE)*$E143), 0, VLOOKUP(VLOOKUP($A143, 'E4 TB Allocation Details'!$A$18:$L$205, MATCH("A &amp; G ID", 'E4 TB Allocation Details'!$A$18:$L$18, 0),FALSE), 'E2 Allocators'!$B$15:$W$361, MATCH('O5 Details by Class &amp; Accounts'!BX$18, 'E2 Allocators'!$B$15:$W$15, 0),FALSE)*$E143)</f>
        <v>0</v>
      </c>
      <c r="BY143" s="1412">
        <f ca="1">IF(ISERROR(VLOOKUP(VLOOKUP($A143, 'E4 TB Allocation Details'!$A$18:$L$205, MATCH("A &amp; G ID", 'E4 TB Allocation Details'!$A$18:$L$18, 0),FALSE), 'E2 Allocators'!$B$15:$W$361, MATCH('O5 Details by Class &amp; Accounts'!BY$18, 'E2 Allocators'!$B$15:$W$15, 0),FALSE)*$E143), 0, VLOOKUP(VLOOKUP($A143, 'E4 TB Allocation Details'!$A$18:$L$205, MATCH("A &amp; G ID", 'E4 TB Allocation Details'!$A$18:$L$18, 0),FALSE), 'E2 Allocators'!$B$15:$W$361, MATCH('O5 Details by Class &amp; Accounts'!BY$18, 'E2 Allocators'!$B$15:$W$15, 0),FALSE)*$E143)</f>
        <v>0</v>
      </c>
      <c r="BZ143" s="1412">
        <f ca="1">IF(ISERROR(VLOOKUP(VLOOKUP($A143, 'E4 TB Allocation Details'!$A$18:$L$205, MATCH("A &amp; G ID", 'E4 TB Allocation Details'!$A$18:$L$18, 0),FALSE), 'E2 Allocators'!$B$15:$W$361, MATCH('O5 Details by Class &amp; Accounts'!BZ$18, 'E2 Allocators'!$B$15:$W$15, 0),FALSE)*$E143), 0, VLOOKUP(VLOOKUP($A143, 'E4 TB Allocation Details'!$A$18:$L$205, MATCH("A &amp; G ID", 'E4 TB Allocation Details'!$A$18:$L$18, 0),FALSE), 'E2 Allocators'!$B$15:$W$361, MATCH('O5 Details by Class &amp; Accounts'!BZ$18, 'E2 Allocators'!$B$15:$W$15, 0),FALSE)*$E143)</f>
        <v>0</v>
      </c>
      <c r="CA143" s="1412">
        <f ca="1">IF(ISERROR(VLOOKUP(VLOOKUP($A143, 'E4 TB Allocation Details'!$A$18:$L$205, MATCH("A &amp; G ID", 'E4 TB Allocation Details'!$A$18:$L$18, 0),FALSE), 'E2 Allocators'!$B$15:$W$361, MATCH('O5 Details by Class &amp; Accounts'!CA$18, 'E2 Allocators'!$B$15:$W$15, 0),FALSE)*$E143), 0, VLOOKUP(VLOOKUP($A143, 'E4 TB Allocation Details'!$A$18:$L$205, MATCH("A &amp; G ID", 'E4 TB Allocation Details'!$A$18:$L$18, 0),FALSE), 'E2 Allocators'!$B$15:$W$361, MATCH('O5 Details by Class &amp; Accounts'!CA$18, 'E2 Allocators'!$B$15:$W$15, 0),FALSE)*$E143)</f>
        <v>0</v>
      </c>
      <c r="CB143" s="1412">
        <f ca="1">IF(ISERROR(VLOOKUP(VLOOKUP($A143, 'E4 TB Allocation Details'!$A$18:$L$205, MATCH("A &amp; G ID", 'E4 TB Allocation Details'!$A$18:$L$18, 0),FALSE), 'E2 Allocators'!$B$15:$W$361, MATCH('O5 Details by Class &amp; Accounts'!CB$18, 'E2 Allocators'!$B$15:$W$15, 0),FALSE)*$E143), 0, VLOOKUP(VLOOKUP($A143, 'E4 TB Allocation Details'!$A$18:$L$205, MATCH("A &amp; G ID", 'E4 TB Allocation Details'!$A$18:$L$18, 0),FALSE), 'E2 Allocators'!$B$15:$W$361, MATCH('O5 Details by Class &amp; Accounts'!CB$18, 'E2 Allocators'!$B$15:$W$15, 0),FALSE)*$E143)</f>
        <v>0</v>
      </c>
      <c r="CC143" s="1412">
        <f ca="1">IF(ISERROR(VLOOKUP(VLOOKUP($A143, 'E4 TB Allocation Details'!$A$18:$L$205, MATCH("A &amp; G ID", 'E4 TB Allocation Details'!$A$18:$L$18, 0),FALSE), 'E2 Allocators'!$B$15:$W$361, MATCH('O5 Details by Class &amp; Accounts'!CC$18, 'E2 Allocators'!$B$15:$W$15, 0),FALSE)*$E143), 0, VLOOKUP(VLOOKUP($A143, 'E4 TB Allocation Details'!$A$18:$L$205, MATCH("A &amp; G ID", 'E4 TB Allocation Details'!$A$18:$L$18, 0),FALSE), 'E2 Allocators'!$B$15:$W$361, MATCH('O5 Details by Class &amp; Accounts'!CC$18, 'E2 Allocators'!$B$15:$W$15, 0),FALSE)*$E143)</f>
        <v>0</v>
      </c>
      <c r="CD143" s="1412">
        <f ca="1">IF(ISERROR(VLOOKUP(VLOOKUP($A143, 'E4 TB Allocation Details'!$A$18:$L$205, MATCH("A &amp; G ID", 'E4 TB Allocation Details'!$A$18:$L$18, 0),FALSE), 'E2 Allocators'!$B$15:$W$361, MATCH('O5 Details by Class &amp; Accounts'!CD$18, 'E2 Allocators'!$B$15:$W$15, 0),FALSE)*$E143), 0, VLOOKUP(VLOOKUP($A143, 'E4 TB Allocation Details'!$A$18:$L$205, MATCH("A &amp; G ID", 'E4 TB Allocation Details'!$A$18:$L$18, 0),FALSE), 'E2 Allocators'!$B$15:$W$361, MATCH('O5 Details by Class &amp; Accounts'!CD$18, 'E2 Allocators'!$B$15:$W$15, 0),FALSE)*$E143)</f>
        <v>0</v>
      </c>
      <c r="CE143" s="1412">
        <f ca="1">IF(ISERROR(VLOOKUP(VLOOKUP($A143, 'E4 TB Allocation Details'!$A$18:$L$205, MATCH("A &amp; G ID", 'E4 TB Allocation Details'!$A$18:$L$18, 0),FALSE), 'E2 Allocators'!$B$15:$W$361, MATCH('O5 Details by Class &amp; Accounts'!CE$18, 'E2 Allocators'!$B$15:$W$15, 0),FALSE)*$E143), 0, VLOOKUP(VLOOKUP($A143, 'E4 TB Allocation Details'!$A$18:$L$205, MATCH("A &amp; G ID", 'E4 TB Allocation Details'!$A$18:$L$18, 0),FALSE), 'E2 Allocators'!$B$15:$W$361, MATCH('O5 Details by Class &amp; Accounts'!CE$18, 'E2 Allocators'!$B$15:$W$15, 0),FALSE)*$E143)</f>
        <v>0</v>
      </c>
      <c r="CF143" s="1412">
        <f ca="1">IF(ISERROR(VLOOKUP(VLOOKUP($A143, 'E4 TB Allocation Details'!$A$18:$L$205, MATCH("A &amp; G ID", 'E4 TB Allocation Details'!$A$18:$L$18, 0),FALSE), 'E2 Allocators'!$B$15:$W$361, MATCH('O5 Details by Class &amp; Accounts'!CF$18, 'E2 Allocators'!$B$15:$W$15, 0),FALSE)*$E143), 0, VLOOKUP(VLOOKUP($A143, 'E4 TB Allocation Details'!$A$18:$L$205, MATCH("A &amp; G ID", 'E4 TB Allocation Details'!$A$18:$L$18, 0),FALSE), 'E2 Allocators'!$B$15:$W$361, MATCH('O5 Details by Class &amp; Accounts'!CF$18, 'E2 Allocators'!$B$15:$W$15, 0),FALSE)*$E143)</f>
        <v>0</v>
      </c>
      <c r="CG143" s="1412">
        <f ca="1">IF(ISERROR(VLOOKUP(VLOOKUP($A143, 'E4 TB Allocation Details'!$A$18:$L$205, MATCH("A &amp; G ID", 'E4 TB Allocation Details'!$A$18:$L$18, 0),FALSE), 'E2 Allocators'!$B$15:$W$361, MATCH('O5 Details by Class &amp; Accounts'!CG$18, 'E2 Allocators'!$B$15:$W$15, 0),FALSE)*$E143), 0, VLOOKUP(VLOOKUP($A143, 'E4 TB Allocation Details'!$A$18:$L$205, MATCH("A &amp; G ID", 'E4 TB Allocation Details'!$A$18:$L$18, 0),FALSE), 'E2 Allocators'!$B$15:$W$361, MATCH('O5 Details by Class &amp; Accounts'!CG$18, 'E2 Allocators'!$B$15:$W$15, 0),FALSE)*$E143)</f>
        <v>0</v>
      </c>
      <c r="CH143" s="1412">
        <f ca="1">IF(ISERROR(VLOOKUP(VLOOKUP($A143, 'E4 TB Allocation Details'!$A$18:$L$205, MATCH("A &amp; G ID", 'E4 TB Allocation Details'!$A$18:$L$18, 0),FALSE), 'E2 Allocators'!$B$15:$W$361, MATCH('O5 Details by Class &amp; Accounts'!CH$18, 'E2 Allocators'!$B$15:$W$15, 0),FALSE)*$E143), 0, VLOOKUP(VLOOKUP($A143, 'E4 TB Allocation Details'!$A$18:$L$205, MATCH("A &amp; G ID", 'E4 TB Allocation Details'!$A$18:$L$18, 0),FALSE), 'E2 Allocators'!$B$15:$W$361, MATCH('O5 Details by Class &amp; Accounts'!CH$18, 'E2 Allocators'!$B$15:$W$15, 0),FALSE)*$E143)</f>
        <v>0</v>
      </c>
      <c r="CI143" s="1412">
        <f ca="1">IF(ISERROR(VLOOKUP(VLOOKUP($A143, 'E4 TB Allocation Details'!$A$18:$L$205, MATCH("A &amp; G ID", 'E4 TB Allocation Details'!$A$18:$L$18, 0),FALSE), 'E2 Allocators'!$B$15:$W$361, MATCH('O5 Details by Class &amp; Accounts'!CI$18, 'E2 Allocators'!$B$15:$W$15, 0),FALSE)*$E143), 0, VLOOKUP(VLOOKUP($A143, 'E4 TB Allocation Details'!$A$18:$L$205, MATCH("A &amp; G ID", 'E4 TB Allocation Details'!$A$18:$L$18, 0),FALSE), 'E2 Allocators'!$B$15:$W$361, MATCH('O5 Details by Class &amp; Accounts'!CI$18, 'E2 Allocators'!$B$15:$W$15, 0),FALSE)*$E143)</f>
        <v>0</v>
      </c>
      <c r="CJ143" s="1412">
        <f ca="1">IF(ISERROR(VLOOKUP(VLOOKUP($A143, 'E4 TB Allocation Details'!$A$18:$L$205, MATCH("A &amp; G ID", 'E4 TB Allocation Details'!$A$18:$L$18, 0),FALSE), 'E2 Allocators'!$B$15:$W$361, MATCH('O5 Details by Class &amp; Accounts'!CJ$18, 'E2 Allocators'!$B$15:$W$15, 0),FALSE)*$E143), 0, VLOOKUP(VLOOKUP($A143, 'E4 TB Allocation Details'!$A$18:$L$205, MATCH("A &amp; G ID", 'E4 TB Allocation Details'!$A$18:$L$18, 0),FALSE), 'E2 Allocators'!$B$15:$W$361, MATCH('O5 Details by Class &amp; Accounts'!CJ$18, 'E2 Allocators'!$B$15:$W$15, 0),FALSE)*$E143)</f>
        <v>0</v>
      </c>
      <c r="CK143" s="1412">
        <f ca="1">IF(ISERROR(VLOOKUP(VLOOKUP($A143, 'E4 TB Allocation Details'!$A$18:$L$205, MATCH("A &amp; G ID", 'E4 TB Allocation Details'!$A$18:$L$18, 0),FALSE), 'E2 Allocators'!$B$15:$W$361, MATCH('O5 Details by Class &amp; Accounts'!CK$18, 'E2 Allocators'!$B$15:$W$15, 0),FALSE)*$E143), 0, VLOOKUP(VLOOKUP($A143, 'E4 TB Allocation Details'!$A$18:$L$205, MATCH("A &amp; G ID", 'E4 TB Allocation Details'!$A$18:$L$18, 0),FALSE), 'E2 Allocators'!$B$15:$W$361, MATCH('O5 Details by Class &amp; Accounts'!CK$18, 'E2 Allocators'!$B$15:$W$15, 0),FALSE)*$E143)</f>
        <v>0</v>
      </c>
      <c r="CL143" s="1412">
        <f ca="1">IF(ISERROR(VLOOKUP(VLOOKUP($A143, 'E4 TB Allocation Details'!$A$18:$L$205, MATCH("A &amp; G ID", 'E4 TB Allocation Details'!$A$18:$L$18, 0),FALSE), 'E2 Allocators'!$B$15:$W$361, MATCH('O5 Details by Class &amp; Accounts'!CL$18, 'E2 Allocators'!$B$15:$W$15, 0),FALSE)*$E143), 0, VLOOKUP(VLOOKUP($A143, 'E4 TB Allocation Details'!$A$18:$L$205, MATCH("A &amp; G ID", 'E4 TB Allocation Details'!$A$18:$L$18, 0),FALSE), 'E2 Allocators'!$B$15:$W$361, MATCH('O5 Details by Class &amp; Accounts'!CL$18, 'E2 Allocators'!$B$15:$W$15, 0),FALSE)*$E143)</f>
        <v>0</v>
      </c>
      <c r="CM143" s="1412">
        <f ca="1">IF(ISERROR(VLOOKUP(VLOOKUP($A143, 'E4 TB Allocation Details'!$A$18:$L$205, MATCH("A &amp; G ID", 'E4 TB Allocation Details'!$A$18:$L$18, 0),FALSE), 'E2 Allocators'!$B$15:$W$361, MATCH('O5 Details by Class &amp; Accounts'!CM$18, 'E2 Allocators'!$B$15:$W$15, 0),FALSE)*$E143), 0, VLOOKUP(VLOOKUP($A143, 'E4 TB Allocation Details'!$A$18:$L$205, MATCH("A &amp; G ID", 'E4 TB Allocation Details'!$A$18:$L$18, 0),FALSE), 'E2 Allocators'!$B$15:$W$361, MATCH('O5 Details by Class &amp; Accounts'!CM$18, 'E2 Allocators'!$B$15:$W$15, 0),FALSE)*$E143)</f>
        <v>0</v>
      </c>
      <c r="CN143" s="1412">
        <f t="shared" si="35"/>
        <v>0</v>
      </c>
      <c r="CO143" s="1792">
        <f t="shared" si="36"/>
        <v>0</v>
      </c>
      <c r="CQ143" s="2087" t="s">
        <v>950</v>
      </c>
    </row>
    <row r="144" spans="1:95" s="81" customFormat="1" ht="12.75">
      <c r="A144" s="1170">
        <v>5096</v>
      </c>
      <c r="B144" s="452" t="s">
        <v>1131</v>
      </c>
      <c r="C144" s="1789">
        <f ca="1">IF(ISERROR(VLOOKUP($A144,'I3 TB Data'!$A$23:$H$458,MATCH('O5 Details by Class &amp; Accounts'!$C$18, 'I3 TB Data'!$A$23:$H$23,0),0)), 0, VLOOKUP($A144,'I3 TB Data'!$A$23:$H$458,MATCH('O5 Details by Class &amp; Accounts'!$C$18,'I3 TB Data'!$A$23:$H$23,0),0))</f>
        <v>0</v>
      </c>
      <c r="D144" s="1790"/>
      <c r="E144" s="1789">
        <f t="shared" si="37"/>
        <v>0</v>
      </c>
      <c r="F144" s="1791">
        <f ca="1">IF(ISERROR(VLOOKUP($A144, 'E1 Categorization'!A33:E122, MATCH("Customer Component", 'E1 Categorization'!$A$33:$E$33,0), 0)), 0, IF(VLOOKUP($A144, 'E1 Categorization'!A33:E122, MATCH("Customer Component", 'E1 Categorization'!$A$33:$E$33,0), 0)=0, 'O5 Details by Class &amp; Accounts'!$E144, IF(AND(VLOOKUP($A144, 'E1 Categorization'!A33:E122, MATCH("Customer Component", 'E1 Categorization'!$A$33:$E$33,0), 0) &gt;0, VLOOKUP($A144, 'E1 Categorization'!A33:E122, MATCH("Customer Component", 'E1 Categorization'!$A$33:$E$33,0), 0)&lt;1), 'O5 Details by Class &amp; Accounts'!$E144*(1-VLOOKUP($A144, 'E1 Categorization'!A33:E122, MATCH("Customer Component", 'E1 Categorization'!$A$33:$E$33,0), 0)), 0)))</f>
        <v>0</v>
      </c>
      <c r="G144" s="1791">
        <f ca="1">IF(ISERROR(VLOOKUP($A144, 'E1 Categorization'!A33:E122, MATCH("Customer Component", 'E1 Categorization'!$A$33:$E$33,0), 0)),0, IF(VLOOKUP($A144, 'E1 Categorization'!A33:E122, MATCH("Customer Component", 'E1 Categorization'!$A$33:$E$33,0), 0)=0, 0, IF(AND(VLOOKUP($A144, 'E1 Categorization'!A33:E122, MATCH("Customer Component", 'E1 Categorization'!$A$33:$E$33,0), 0) &gt;0, VLOOKUP($A144, 'E1 Categorization'!A33:E122, MATCH("Customer Component", 'E1 Categorization'!$A$33:$E$33,0), 0)&lt;1), 'O5 Details by Class &amp; Accounts'!$E144*(VLOOKUP($A144, 'E1 Categorization'!A33:E122, MATCH("Customer Component", 'E1 Categorization'!$A$33:$E$33,0), 0)), 'O5 Details by Class &amp; Accounts'!$E144)))</f>
        <v>0</v>
      </c>
      <c r="H144" s="1412">
        <f t="shared" si="31"/>
        <v>0</v>
      </c>
      <c r="I144" s="1412">
        <f ca="1">IF(ISERROR(VLOOKUP(VLOOKUP($A144, 'E4 TB Allocation Details'!$A$18:$L$205, MATCH("Demand ID", 'E4 TB Allocation Details'!$A$18:$L$18, 0),FALSE), 'E2 Allocators'!$B$15:$W$361, MATCH('O5 Details by Class &amp; Accounts'!I$18, 'E2 Allocators'!$B$15:$W$15, 0),FALSE)*$F144), 0, VLOOKUP(VLOOKUP($A144, 'E4 TB Allocation Details'!$A$18:$L$205, MATCH("Demand ID", 'E4 TB Allocation Details'!$A$18:$L$18, 0),FALSE), 'E2 Allocators'!$B$15:$W$361, MATCH('O5 Details by Class &amp; Accounts'!I$18, 'E2 Allocators'!$B$15:$W$15, 0),FALSE)*$F144)</f>
        <v>0</v>
      </c>
      <c r="J144" s="1412">
        <f ca="1">IF(ISERROR(VLOOKUP(VLOOKUP($A144, 'E4 TB Allocation Details'!$A$18:$L$205, MATCH("Demand ID", 'E4 TB Allocation Details'!$A$18:$L$18, 0),FALSE), 'E2 Allocators'!$B$15:$W$361, MATCH('O5 Details by Class &amp; Accounts'!J$18, 'E2 Allocators'!$B$15:$W$15, 0),FALSE)*$F144), 0, VLOOKUP(VLOOKUP($A144, 'E4 TB Allocation Details'!$A$18:$L$205, MATCH("Demand ID", 'E4 TB Allocation Details'!$A$18:$L$18, 0),FALSE), 'E2 Allocators'!$B$15:$W$361, MATCH('O5 Details by Class &amp; Accounts'!J$18, 'E2 Allocators'!$B$15:$W$15, 0),FALSE)*$F144)</f>
        <v>0</v>
      </c>
      <c r="K144" s="1412">
        <f ca="1">IF(ISERROR(VLOOKUP(VLOOKUP($A144, 'E4 TB Allocation Details'!$A$18:$L$205, MATCH("Demand ID", 'E4 TB Allocation Details'!$A$18:$L$18, 0),FALSE), 'E2 Allocators'!$B$15:$W$361, MATCH('O5 Details by Class &amp; Accounts'!K$18, 'E2 Allocators'!$B$15:$W$15, 0),FALSE)*$F144), 0, VLOOKUP(VLOOKUP($A144, 'E4 TB Allocation Details'!$A$18:$L$205, MATCH("Demand ID", 'E4 TB Allocation Details'!$A$18:$L$18, 0),FALSE), 'E2 Allocators'!$B$15:$W$361, MATCH('O5 Details by Class &amp; Accounts'!K$18, 'E2 Allocators'!$B$15:$W$15, 0),FALSE)*$F144)</f>
        <v>0</v>
      </c>
      <c r="L144" s="1412">
        <f ca="1">IF(ISERROR(VLOOKUP(VLOOKUP($A144, 'E4 TB Allocation Details'!$A$18:$L$205, MATCH("Demand ID", 'E4 TB Allocation Details'!$A$18:$L$18, 0),FALSE), 'E2 Allocators'!$B$15:$W$361, MATCH('O5 Details by Class &amp; Accounts'!L$18, 'E2 Allocators'!$B$15:$W$15, 0),FALSE)*$F144), 0, VLOOKUP(VLOOKUP($A144, 'E4 TB Allocation Details'!$A$18:$L$205, MATCH("Demand ID", 'E4 TB Allocation Details'!$A$18:$L$18, 0),FALSE), 'E2 Allocators'!$B$15:$W$361, MATCH('O5 Details by Class &amp; Accounts'!L$18, 'E2 Allocators'!$B$15:$W$15, 0),FALSE)*$F144)</f>
        <v>0</v>
      </c>
      <c r="M144" s="1412">
        <f ca="1">IF(ISERROR(VLOOKUP(VLOOKUP($A144, 'E4 TB Allocation Details'!$A$18:$L$205, MATCH("Demand ID", 'E4 TB Allocation Details'!$A$18:$L$18, 0),FALSE), 'E2 Allocators'!$B$15:$W$361, MATCH('O5 Details by Class &amp; Accounts'!M$18, 'E2 Allocators'!$B$15:$W$15, 0),FALSE)*$F144), 0, VLOOKUP(VLOOKUP($A144, 'E4 TB Allocation Details'!$A$18:$L$205, MATCH("Demand ID", 'E4 TB Allocation Details'!$A$18:$L$18, 0),FALSE), 'E2 Allocators'!$B$15:$W$361, MATCH('O5 Details by Class &amp; Accounts'!M$18, 'E2 Allocators'!$B$15:$W$15, 0),FALSE)*$F144)</f>
        <v>0</v>
      </c>
      <c r="N144" s="1412">
        <f ca="1">IF(ISERROR(VLOOKUP(VLOOKUP($A144, 'E4 TB Allocation Details'!$A$18:$L$205, MATCH("Demand ID", 'E4 TB Allocation Details'!$A$18:$L$18, 0),FALSE), 'E2 Allocators'!$B$15:$W$361, MATCH('O5 Details by Class &amp; Accounts'!N$18, 'E2 Allocators'!$B$15:$W$15, 0),FALSE)*$F144), 0, VLOOKUP(VLOOKUP($A144, 'E4 TB Allocation Details'!$A$18:$L$205, MATCH("Demand ID", 'E4 TB Allocation Details'!$A$18:$L$18, 0),FALSE), 'E2 Allocators'!$B$15:$W$361, MATCH('O5 Details by Class &amp; Accounts'!N$18, 'E2 Allocators'!$B$15:$W$15, 0),FALSE)*$F144)</f>
        <v>0</v>
      </c>
      <c r="O144" s="1412">
        <f ca="1">IF(ISERROR(VLOOKUP(VLOOKUP($A144, 'E4 TB Allocation Details'!$A$18:$L$205, MATCH("Demand ID", 'E4 TB Allocation Details'!$A$18:$L$18, 0),FALSE), 'E2 Allocators'!$B$15:$W$361, MATCH('O5 Details by Class &amp; Accounts'!O$18, 'E2 Allocators'!$B$15:$W$15, 0),FALSE)*$F144), 0, VLOOKUP(VLOOKUP($A144, 'E4 TB Allocation Details'!$A$18:$L$205, MATCH("Demand ID", 'E4 TB Allocation Details'!$A$18:$L$18, 0),FALSE), 'E2 Allocators'!$B$15:$W$361, MATCH('O5 Details by Class &amp; Accounts'!O$18, 'E2 Allocators'!$B$15:$W$15, 0),FALSE)*$F144)</f>
        <v>0</v>
      </c>
      <c r="P144" s="1412">
        <f ca="1">IF(ISERROR(VLOOKUP(VLOOKUP($A144, 'E4 TB Allocation Details'!$A$18:$L$205, MATCH("Demand ID", 'E4 TB Allocation Details'!$A$18:$L$18, 0),FALSE), 'E2 Allocators'!$B$15:$W$361, MATCH('O5 Details by Class &amp; Accounts'!P$18, 'E2 Allocators'!$B$15:$W$15, 0),FALSE)*$F144), 0, VLOOKUP(VLOOKUP($A144, 'E4 TB Allocation Details'!$A$18:$L$205, MATCH("Demand ID", 'E4 TB Allocation Details'!$A$18:$L$18, 0),FALSE), 'E2 Allocators'!$B$15:$W$361, MATCH('O5 Details by Class &amp; Accounts'!P$18, 'E2 Allocators'!$B$15:$W$15, 0),FALSE)*$F144)</f>
        <v>0</v>
      </c>
      <c r="Q144" s="1412">
        <f ca="1">IF(ISERROR(VLOOKUP(VLOOKUP($A144, 'E4 TB Allocation Details'!$A$18:$L$205, MATCH("Demand ID", 'E4 TB Allocation Details'!$A$18:$L$18, 0),FALSE), 'E2 Allocators'!$B$15:$W$361, MATCH('O5 Details by Class &amp; Accounts'!Q$18, 'E2 Allocators'!$B$15:$W$15, 0),FALSE)*$F144), 0, VLOOKUP(VLOOKUP($A144, 'E4 TB Allocation Details'!$A$18:$L$205, MATCH("Demand ID", 'E4 TB Allocation Details'!$A$18:$L$18, 0),FALSE), 'E2 Allocators'!$B$15:$W$361, MATCH('O5 Details by Class &amp; Accounts'!Q$18, 'E2 Allocators'!$B$15:$W$15, 0),FALSE)*$F144)</f>
        <v>0</v>
      </c>
      <c r="R144" s="1412">
        <f ca="1">IF(ISERROR(VLOOKUP(VLOOKUP($A144, 'E4 TB Allocation Details'!$A$18:$L$205, MATCH("Demand ID", 'E4 TB Allocation Details'!$A$18:$L$18, 0),FALSE), 'E2 Allocators'!$B$15:$W$361, MATCH('O5 Details by Class &amp; Accounts'!R$18, 'E2 Allocators'!$B$15:$W$15, 0),FALSE)*$F144), 0, VLOOKUP(VLOOKUP($A144, 'E4 TB Allocation Details'!$A$18:$L$205, MATCH("Demand ID", 'E4 TB Allocation Details'!$A$18:$L$18, 0),FALSE), 'E2 Allocators'!$B$15:$W$361, MATCH('O5 Details by Class &amp; Accounts'!R$18, 'E2 Allocators'!$B$15:$W$15, 0),FALSE)*$F144)</f>
        <v>0</v>
      </c>
      <c r="S144" s="1412">
        <f ca="1">IF(ISERROR(VLOOKUP(VLOOKUP($A144, 'E4 TB Allocation Details'!$A$18:$L$205, MATCH("Demand ID", 'E4 TB Allocation Details'!$A$18:$L$18, 0),FALSE), 'E2 Allocators'!$B$15:$W$361, MATCH('O5 Details by Class &amp; Accounts'!S$18, 'E2 Allocators'!$B$15:$W$15, 0),FALSE)*$F144), 0, VLOOKUP(VLOOKUP($A144, 'E4 TB Allocation Details'!$A$18:$L$205, MATCH("Demand ID", 'E4 TB Allocation Details'!$A$18:$L$18, 0),FALSE), 'E2 Allocators'!$B$15:$W$361, MATCH('O5 Details by Class &amp; Accounts'!S$18, 'E2 Allocators'!$B$15:$W$15, 0),FALSE)*$F144)</f>
        <v>0</v>
      </c>
      <c r="T144" s="1412">
        <f ca="1">IF(ISERROR(VLOOKUP(VLOOKUP($A144, 'E4 TB Allocation Details'!$A$18:$L$205, MATCH("Demand ID", 'E4 TB Allocation Details'!$A$18:$L$18, 0),FALSE), 'E2 Allocators'!$B$15:$W$361, MATCH('O5 Details by Class &amp; Accounts'!T$18, 'E2 Allocators'!$B$15:$W$15, 0),FALSE)*$F144), 0, VLOOKUP(VLOOKUP($A144, 'E4 TB Allocation Details'!$A$18:$L$205, MATCH("Demand ID", 'E4 TB Allocation Details'!$A$18:$L$18, 0),FALSE), 'E2 Allocators'!$B$15:$W$361, MATCH('O5 Details by Class &amp; Accounts'!T$18, 'E2 Allocators'!$B$15:$W$15, 0),FALSE)*$F144)</f>
        <v>0</v>
      </c>
      <c r="U144" s="1412">
        <f ca="1">IF(ISERROR(VLOOKUP(VLOOKUP($A144, 'E4 TB Allocation Details'!$A$18:$L$205, MATCH("Demand ID", 'E4 TB Allocation Details'!$A$18:$L$18, 0),FALSE), 'E2 Allocators'!$B$15:$W$361, MATCH('O5 Details by Class &amp; Accounts'!U$18, 'E2 Allocators'!$B$15:$W$15, 0),FALSE)*$F144), 0, VLOOKUP(VLOOKUP($A144, 'E4 TB Allocation Details'!$A$18:$L$205, MATCH("Demand ID", 'E4 TB Allocation Details'!$A$18:$L$18, 0),FALSE), 'E2 Allocators'!$B$15:$W$361, MATCH('O5 Details by Class &amp; Accounts'!U$18, 'E2 Allocators'!$B$15:$W$15, 0),FALSE)*$F144)</f>
        <v>0</v>
      </c>
      <c r="V144" s="1412">
        <f ca="1">IF(ISERROR(VLOOKUP(VLOOKUP($A144, 'E4 TB Allocation Details'!$A$18:$L$205, MATCH("Demand ID", 'E4 TB Allocation Details'!$A$18:$L$18, 0),FALSE), 'E2 Allocators'!$B$15:$W$361, MATCH('O5 Details by Class &amp; Accounts'!V$18, 'E2 Allocators'!$B$15:$W$15, 0),FALSE)*$F144), 0, VLOOKUP(VLOOKUP($A144, 'E4 TB Allocation Details'!$A$18:$L$205, MATCH("Demand ID", 'E4 TB Allocation Details'!$A$18:$L$18, 0),FALSE), 'E2 Allocators'!$B$15:$W$361, MATCH('O5 Details by Class &amp; Accounts'!V$18, 'E2 Allocators'!$B$15:$W$15, 0),FALSE)*$F144)</f>
        <v>0</v>
      </c>
      <c r="W144" s="1412">
        <f ca="1">IF(ISERROR(VLOOKUP(VLOOKUP($A144, 'E4 TB Allocation Details'!$A$18:$L$205, MATCH("Demand ID", 'E4 TB Allocation Details'!$A$18:$L$18, 0),FALSE), 'E2 Allocators'!$B$15:$W$361, MATCH('O5 Details by Class &amp; Accounts'!W$18, 'E2 Allocators'!$B$15:$W$15, 0),FALSE)*$F144), 0, VLOOKUP(VLOOKUP($A144, 'E4 TB Allocation Details'!$A$18:$L$205, MATCH("Demand ID", 'E4 TB Allocation Details'!$A$18:$L$18, 0),FALSE), 'E2 Allocators'!$B$15:$W$361, MATCH('O5 Details by Class &amp; Accounts'!W$18, 'E2 Allocators'!$B$15:$W$15, 0),FALSE)*$F144)</f>
        <v>0</v>
      </c>
      <c r="X144" s="1412">
        <f ca="1">IF(ISERROR(VLOOKUP(VLOOKUP($A144, 'E4 TB Allocation Details'!$A$18:$L$205, MATCH("Demand ID", 'E4 TB Allocation Details'!$A$18:$L$18, 0),FALSE), 'E2 Allocators'!$B$15:$W$361, MATCH('O5 Details by Class &amp; Accounts'!X$18, 'E2 Allocators'!$B$15:$W$15, 0),FALSE)*$F144), 0, VLOOKUP(VLOOKUP($A144, 'E4 TB Allocation Details'!$A$18:$L$205, MATCH("Demand ID", 'E4 TB Allocation Details'!$A$18:$L$18, 0),FALSE), 'E2 Allocators'!$B$15:$W$361, MATCH('O5 Details by Class &amp; Accounts'!X$18, 'E2 Allocators'!$B$15:$W$15, 0),FALSE)*$F144)</f>
        <v>0</v>
      </c>
      <c r="Y144" s="1412">
        <f ca="1">IF(ISERROR(VLOOKUP(VLOOKUP($A144, 'E4 TB Allocation Details'!$A$18:$L$205, MATCH("Demand ID", 'E4 TB Allocation Details'!$A$18:$L$18, 0),FALSE), 'E2 Allocators'!$B$15:$W$361, MATCH('O5 Details by Class &amp; Accounts'!Y$18, 'E2 Allocators'!$B$15:$W$15, 0),FALSE)*$F144), 0, VLOOKUP(VLOOKUP($A144, 'E4 TB Allocation Details'!$A$18:$L$205, MATCH("Demand ID", 'E4 TB Allocation Details'!$A$18:$L$18, 0),FALSE), 'E2 Allocators'!$B$15:$W$361, MATCH('O5 Details by Class &amp; Accounts'!Y$18, 'E2 Allocators'!$B$15:$W$15, 0),FALSE)*$F144)</f>
        <v>0</v>
      </c>
      <c r="Z144" s="1412">
        <f ca="1">IF(ISERROR(VLOOKUP(VLOOKUP($A144, 'E4 TB Allocation Details'!$A$18:$L$205, MATCH("Demand ID", 'E4 TB Allocation Details'!$A$18:$L$18, 0),FALSE), 'E2 Allocators'!$B$15:$W$361, MATCH('O5 Details by Class &amp; Accounts'!Z$18, 'E2 Allocators'!$B$15:$W$15, 0),FALSE)*$F144), 0, VLOOKUP(VLOOKUP($A144, 'E4 TB Allocation Details'!$A$18:$L$205, MATCH("Demand ID", 'E4 TB Allocation Details'!$A$18:$L$18, 0),FALSE), 'E2 Allocators'!$B$15:$W$361, MATCH('O5 Details by Class &amp; Accounts'!Z$18, 'E2 Allocators'!$B$15:$W$15, 0),FALSE)*$F144)</f>
        <v>0</v>
      </c>
      <c r="AA144" s="1412">
        <f ca="1">IF(ISERROR(VLOOKUP(VLOOKUP($A144, 'E4 TB Allocation Details'!$A$18:$L$205, MATCH("Demand ID", 'E4 TB Allocation Details'!$A$18:$L$18, 0),FALSE), 'E2 Allocators'!$B$15:$W$361, MATCH('O5 Details by Class &amp; Accounts'!AA$18, 'E2 Allocators'!$B$15:$W$15, 0),FALSE)*$F144), 0, VLOOKUP(VLOOKUP($A144, 'E4 TB Allocation Details'!$A$18:$L$205, MATCH("Demand ID", 'E4 TB Allocation Details'!$A$18:$L$18, 0),FALSE), 'E2 Allocators'!$B$15:$W$361, MATCH('O5 Details by Class &amp; Accounts'!AA$18, 'E2 Allocators'!$B$15:$W$15, 0),FALSE)*$F144)</f>
        <v>0</v>
      </c>
      <c r="AB144" s="1412">
        <f ca="1">IF(ISERROR(VLOOKUP(VLOOKUP($A144, 'E4 TB Allocation Details'!$A$18:$L$205, MATCH("Demand ID", 'E4 TB Allocation Details'!$A$18:$L$18, 0),FALSE), 'E2 Allocators'!$B$15:$W$361, MATCH('O5 Details by Class &amp; Accounts'!AB$18, 'E2 Allocators'!$B$15:$W$15, 0),FALSE)*$F144), 0, VLOOKUP(VLOOKUP($A144, 'E4 TB Allocation Details'!$A$18:$L$205, MATCH("Demand ID", 'E4 TB Allocation Details'!$A$18:$L$18, 0),FALSE), 'E2 Allocators'!$B$15:$W$361, MATCH('O5 Details by Class &amp; Accounts'!AB$18, 'E2 Allocators'!$B$15:$W$15, 0),FALSE)*$F144)</f>
        <v>0</v>
      </c>
      <c r="AC144" s="1412">
        <f t="shared" si="32"/>
        <v>0</v>
      </c>
      <c r="AD144" s="1412">
        <f ca="1">IF(ISERROR(VLOOKUP(VLOOKUP($A144, 'E4 TB Allocation Details'!$A$18:$L$205, MATCH("Customer ID", 'E4 TB Allocation Details'!$A$18:$L$18, 0),FALSE), 'E2 Allocators'!$B$15:$W$361, MATCH('O5 Details by Class &amp; Accounts'!AD$18, 'E2 Allocators'!$B$15:$W$15, 0),FALSE)*$G144), 0, VLOOKUP(VLOOKUP($A144, 'E4 TB Allocation Details'!$A$18:$L$205, MATCH("Customer ID", 'E4 TB Allocation Details'!$A$18:$L$18, 0),FALSE), 'E2 Allocators'!$B$15:$W$361, MATCH('O5 Details by Class &amp; Accounts'!AD$18, 'E2 Allocators'!$B$15:$W$15, 0),FALSE)*$G144)</f>
        <v>0</v>
      </c>
      <c r="AE144" s="1412">
        <f ca="1">IF(ISERROR(VLOOKUP(VLOOKUP($A144, 'E4 TB Allocation Details'!$A$18:$L$205, MATCH("Customer ID", 'E4 TB Allocation Details'!$A$18:$L$18, 0),FALSE), 'E2 Allocators'!$B$15:$W$361, MATCH('O5 Details by Class &amp; Accounts'!AE$18, 'E2 Allocators'!$B$15:$W$15, 0),FALSE)*$G144), 0, VLOOKUP(VLOOKUP($A144, 'E4 TB Allocation Details'!$A$18:$L$205, MATCH("Customer ID", 'E4 TB Allocation Details'!$A$18:$L$18, 0),FALSE), 'E2 Allocators'!$B$15:$W$361, MATCH('O5 Details by Class &amp; Accounts'!AE$18, 'E2 Allocators'!$B$15:$W$15, 0),FALSE)*$G144)</f>
        <v>0</v>
      </c>
      <c r="AF144" s="1412">
        <f ca="1">IF(ISERROR(VLOOKUP(VLOOKUP($A144, 'E4 TB Allocation Details'!$A$18:$L$205, MATCH("Customer ID", 'E4 TB Allocation Details'!$A$18:$L$18, 0),FALSE), 'E2 Allocators'!$B$15:$W$361, MATCH('O5 Details by Class &amp; Accounts'!AF$18, 'E2 Allocators'!$B$15:$W$15, 0),FALSE)*$G144), 0, VLOOKUP(VLOOKUP($A144, 'E4 TB Allocation Details'!$A$18:$L$205, MATCH("Customer ID", 'E4 TB Allocation Details'!$A$18:$L$18, 0),FALSE), 'E2 Allocators'!$B$15:$W$361, MATCH('O5 Details by Class &amp; Accounts'!AF$18, 'E2 Allocators'!$B$15:$W$15, 0),FALSE)*$G144)</f>
        <v>0</v>
      </c>
      <c r="AG144" s="1412">
        <f ca="1">IF(ISERROR(VLOOKUP(VLOOKUP($A144, 'E4 TB Allocation Details'!$A$18:$L$205, MATCH("Customer ID", 'E4 TB Allocation Details'!$A$18:$L$18, 0),FALSE), 'E2 Allocators'!$B$15:$W$361, MATCH('O5 Details by Class &amp; Accounts'!AG$18, 'E2 Allocators'!$B$15:$W$15, 0),FALSE)*$G144), 0, VLOOKUP(VLOOKUP($A144, 'E4 TB Allocation Details'!$A$18:$L$205, MATCH("Customer ID", 'E4 TB Allocation Details'!$A$18:$L$18, 0),FALSE), 'E2 Allocators'!$B$15:$W$361, MATCH('O5 Details by Class &amp; Accounts'!AG$18, 'E2 Allocators'!$B$15:$W$15, 0),FALSE)*$G144)</f>
        <v>0</v>
      </c>
      <c r="AH144" s="1412">
        <f ca="1">IF(ISERROR(VLOOKUP(VLOOKUP($A144, 'E4 TB Allocation Details'!$A$18:$L$205, MATCH("Customer ID", 'E4 TB Allocation Details'!$A$18:$L$18, 0),FALSE), 'E2 Allocators'!$B$15:$W$361, MATCH('O5 Details by Class &amp; Accounts'!AH$18, 'E2 Allocators'!$B$15:$W$15, 0),FALSE)*$G144), 0, VLOOKUP(VLOOKUP($A144, 'E4 TB Allocation Details'!$A$18:$L$205, MATCH("Customer ID", 'E4 TB Allocation Details'!$A$18:$L$18, 0),FALSE), 'E2 Allocators'!$B$15:$W$361, MATCH('O5 Details by Class &amp; Accounts'!AH$18, 'E2 Allocators'!$B$15:$W$15, 0),FALSE)*$G144)</f>
        <v>0</v>
      </c>
      <c r="AI144" s="1412">
        <f ca="1">IF(ISERROR(VLOOKUP(VLOOKUP($A144, 'E4 TB Allocation Details'!$A$18:$L$205, MATCH("Customer ID", 'E4 TB Allocation Details'!$A$18:$L$18, 0),FALSE), 'E2 Allocators'!$B$15:$W$361, MATCH('O5 Details by Class &amp; Accounts'!AI$18, 'E2 Allocators'!$B$15:$W$15, 0),FALSE)*$G144), 0, VLOOKUP(VLOOKUP($A144, 'E4 TB Allocation Details'!$A$18:$L$205, MATCH("Customer ID", 'E4 TB Allocation Details'!$A$18:$L$18, 0),FALSE), 'E2 Allocators'!$B$15:$W$361, MATCH('O5 Details by Class &amp; Accounts'!AI$18, 'E2 Allocators'!$B$15:$W$15, 0),FALSE)*$G144)</f>
        <v>0</v>
      </c>
      <c r="AJ144" s="1412">
        <f ca="1">IF(ISERROR(VLOOKUP(VLOOKUP($A144, 'E4 TB Allocation Details'!$A$18:$L$205, MATCH("Customer ID", 'E4 TB Allocation Details'!$A$18:$L$18, 0),FALSE), 'E2 Allocators'!$B$15:$W$361, MATCH('O5 Details by Class &amp; Accounts'!AJ$18, 'E2 Allocators'!$B$15:$W$15, 0),FALSE)*$G144), 0, VLOOKUP(VLOOKUP($A144, 'E4 TB Allocation Details'!$A$18:$L$205, MATCH("Customer ID", 'E4 TB Allocation Details'!$A$18:$L$18, 0),FALSE), 'E2 Allocators'!$B$15:$W$361, MATCH('O5 Details by Class &amp; Accounts'!AJ$18, 'E2 Allocators'!$B$15:$W$15, 0),FALSE)*$G144)</f>
        <v>0</v>
      </c>
      <c r="AK144" s="1412">
        <f ca="1">IF(ISERROR(VLOOKUP(VLOOKUP($A144, 'E4 TB Allocation Details'!$A$18:$L$205, MATCH("Customer ID", 'E4 TB Allocation Details'!$A$18:$L$18, 0),FALSE), 'E2 Allocators'!$B$15:$W$361, MATCH('O5 Details by Class &amp; Accounts'!AK$18, 'E2 Allocators'!$B$15:$W$15, 0),FALSE)*$G144), 0, VLOOKUP(VLOOKUP($A144, 'E4 TB Allocation Details'!$A$18:$L$205, MATCH("Customer ID", 'E4 TB Allocation Details'!$A$18:$L$18, 0),FALSE), 'E2 Allocators'!$B$15:$W$361, MATCH('O5 Details by Class &amp; Accounts'!AK$18, 'E2 Allocators'!$B$15:$W$15, 0),FALSE)*$G144)</f>
        <v>0</v>
      </c>
      <c r="AL144" s="1412">
        <f ca="1">IF(ISERROR(VLOOKUP(VLOOKUP($A144, 'E4 TB Allocation Details'!$A$18:$L$205, MATCH("Customer ID", 'E4 TB Allocation Details'!$A$18:$L$18, 0),FALSE), 'E2 Allocators'!$B$15:$W$361, MATCH('O5 Details by Class &amp; Accounts'!AL$18, 'E2 Allocators'!$B$15:$W$15, 0),FALSE)*$G144), 0, VLOOKUP(VLOOKUP($A144, 'E4 TB Allocation Details'!$A$18:$L$205, MATCH("Customer ID", 'E4 TB Allocation Details'!$A$18:$L$18, 0),FALSE), 'E2 Allocators'!$B$15:$W$361, MATCH('O5 Details by Class &amp; Accounts'!AL$18, 'E2 Allocators'!$B$15:$W$15, 0),FALSE)*$G144)</f>
        <v>0</v>
      </c>
      <c r="AM144" s="1412">
        <f ca="1">IF(ISERROR(VLOOKUP(VLOOKUP($A144, 'E4 TB Allocation Details'!$A$18:$L$205, MATCH("Customer ID", 'E4 TB Allocation Details'!$A$18:$L$18, 0),FALSE), 'E2 Allocators'!$B$15:$W$361, MATCH('O5 Details by Class &amp; Accounts'!AM$18, 'E2 Allocators'!$B$15:$W$15, 0),FALSE)*$G144), 0, VLOOKUP(VLOOKUP($A144, 'E4 TB Allocation Details'!$A$18:$L$205, MATCH("Customer ID", 'E4 TB Allocation Details'!$A$18:$L$18, 0),FALSE), 'E2 Allocators'!$B$15:$W$361, MATCH('O5 Details by Class &amp; Accounts'!AM$18, 'E2 Allocators'!$B$15:$W$15, 0),FALSE)*$G144)</f>
        <v>0</v>
      </c>
      <c r="AN144" s="1412">
        <f ca="1">IF(ISERROR(VLOOKUP(VLOOKUP($A144, 'E4 TB Allocation Details'!$A$18:$L$205, MATCH("Customer ID", 'E4 TB Allocation Details'!$A$18:$L$18, 0),FALSE), 'E2 Allocators'!$B$15:$W$361, MATCH('O5 Details by Class &amp; Accounts'!AN$18, 'E2 Allocators'!$B$15:$W$15, 0),FALSE)*$G144), 0, VLOOKUP(VLOOKUP($A144, 'E4 TB Allocation Details'!$A$18:$L$205, MATCH("Customer ID", 'E4 TB Allocation Details'!$A$18:$L$18, 0),FALSE), 'E2 Allocators'!$B$15:$W$361, MATCH('O5 Details by Class &amp; Accounts'!AN$18, 'E2 Allocators'!$B$15:$W$15, 0),FALSE)*$G144)</f>
        <v>0</v>
      </c>
      <c r="AO144" s="1412">
        <f ca="1">IF(ISERROR(VLOOKUP(VLOOKUP($A144, 'E4 TB Allocation Details'!$A$18:$L$205, MATCH("Customer ID", 'E4 TB Allocation Details'!$A$18:$L$18, 0),FALSE), 'E2 Allocators'!$B$15:$W$361, MATCH('O5 Details by Class &amp; Accounts'!AO$18, 'E2 Allocators'!$B$15:$W$15, 0),FALSE)*$G144), 0, VLOOKUP(VLOOKUP($A144, 'E4 TB Allocation Details'!$A$18:$L$205, MATCH("Customer ID", 'E4 TB Allocation Details'!$A$18:$L$18, 0),FALSE), 'E2 Allocators'!$B$15:$W$361, MATCH('O5 Details by Class &amp; Accounts'!AO$18, 'E2 Allocators'!$B$15:$W$15, 0),FALSE)*$G144)</f>
        <v>0</v>
      </c>
      <c r="AP144" s="1412">
        <f ca="1">IF(ISERROR(VLOOKUP(VLOOKUP($A144, 'E4 TB Allocation Details'!$A$18:$L$205, MATCH("Customer ID", 'E4 TB Allocation Details'!$A$18:$L$18, 0),FALSE), 'E2 Allocators'!$B$15:$W$361, MATCH('O5 Details by Class &amp; Accounts'!AP$18, 'E2 Allocators'!$B$15:$W$15, 0),FALSE)*$G144), 0, VLOOKUP(VLOOKUP($A144, 'E4 TB Allocation Details'!$A$18:$L$205, MATCH("Customer ID", 'E4 TB Allocation Details'!$A$18:$L$18, 0),FALSE), 'E2 Allocators'!$B$15:$W$361, MATCH('O5 Details by Class &amp; Accounts'!AP$18, 'E2 Allocators'!$B$15:$W$15, 0),FALSE)*$G144)</f>
        <v>0</v>
      </c>
      <c r="AQ144" s="1412">
        <f ca="1">IF(ISERROR(VLOOKUP(VLOOKUP($A144, 'E4 TB Allocation Details'!$A$18:$L$205, MATCH("Customer ID", 'E4 TB Allocation Details'!$A$18:$L$18, 0),FALSE), 'E2 Allocators'!$B$15:$W$361, MATCH('O5 Details by Class &amp; Accounts'!AQ$18, 'E2 Allocators'!$B$15:$W$15, 0),FALSE)*$G144), 0, VLOOKUP(VLOOKUP($A144, 'E4 TB Allocation Details'!$A$18:$L$205, MATCH("Customer ID", 'E4 TB Allocation Details'!$A$18:$L$18, 0),FALSE), 'E2 Allocators'!$B$15:$W$361, MATCH('O5 Details by Class &amp; Accounts'!AQ$18, 'E2 Allocators'!$B$15:$W$15, 0),FALSE)*$G144)</f>
        <v>0</v>
      </c>
      <c r="AR144" s="1412">
        <f ca="1">IF(ISERROR(VLOOKUP(VLOOKUP($A144, 'E4 TB Allocation Details'!$A$18:$L$205, MATCH("Customer ID", 'E4 TB Allocation Details'!$A$18:$L$18, 0),FALSE), 'E2 Allocators'!$B$15:$W$361, MATCH('O5 Details by Class &amp; Accounts'!AR$18, 'E2 Allocators'!$B$15:$W$15, 0),FALSE)*$G144), 0, VLOOKUP(VLOOKUP($A144, 'E4 TB Allocation Details'!$A$18:$L$205, MATCH("Customer ID", 'E4 TB Allocation Details'!$A$18:$L$18, 0),FALSE), 'E2 Allocators'!$B$15:$W$361, MATCH('O5 Details by Class &amp; Accounts'!AR$18, 'E2 Allocators'!$B$15:$W$15, 0),FALSE)*$G144)</f>
        <v>0</v>
      </c>
      <c r="AS144" s="1412">
        <f ca="1">IF(ISERROR(VLOOKUP(VLOOKUP($A144, 'E4 TB Allocation Details'!$A$18:$L$205, MATCH("Customer ID", 'E4 TB Allocation Details'!$A$18:$L$18, 0),FALSE), 'E2 Allocators'!$B$15:$W$361, MATCH('O5 Details by Class &amp; Accounts'!AS$18, 'E2 Allocators'!$B$15:$W$15, 0),FALSE)*$G144), 0, VLOOKUP(VLOOKUP($A144, 'E4 TB Allocation Details'!$A$18:$L$205, MATCH("Customer ID", 'E4 TB Allocation Details'!$A$18:$L$18, 0),FALSE), 'E2 Allocators'!$B$15:$W$361, MATCH('O5 Details by Class &amp; Accounts'!AS$18, 'E2 Allocators'!$B$15:$W$15, 0),FALSE)*$G144)</f>
        <v>0</v>
      </c>
      <c r="AT144" s="1412">
        <f ca="1">IF(ISERROR(VLOOKUP(VLOOKUP($A144, 'E4 TB Allocation Details'!$A$18:$L$205, MATCH("Customer ID", 'E4 TB Allocation Details'!$A$18:$L$18, 0),FALSE), 'E2 Allocators'!$B$15:$W$361, MATCH('O5 Details by Class &amp; Accounts'!AT$18, 'E2 Allocators'!$B$15:$W$15, 0),FALSE)*$G144), 0, VLOOKUP(VLOOKUP($A144, 'E4 TB Allocation Details'!$A$18:$L$205, MATCH("Customer ID", 'E4 TB Allocation Details'!$A$18:$L$18, 0),FALSE), 'E2 Allocators'!$B$15:$W$361, MATCH('O5 Details by Class &amp; Accounts'!AT$18, 'E2 Allocators'!$B$15:$W$15, 0),FALSE)*$G144)</f>
        <v>0</v>
      </c>
      <c r="AU144" s="1412">
        <f ca="1">IF(ISERROR(VLOOKUP(VLOOKUP($A144, 'E4 TB Allocation Details'!$A$18:$L$205, MATCH("Customer ID", 'E4 TB Allocation Details'!$A$18:$L$18, 0),FALSE), 'E2 Allocators'!$B$15:$W$361, MATCH('O5 Details by Class &amp; Accounts'!AU$18, 'E2 Allocators'!$B$15:$W$15, 0),FALSE)*$G144), 0, VLOOKUP(VLOOKUP($A144, 'E4 TB Allocation Details'!$A$18:$L$205, MATCH("Customer ID", 'E4 TB Allocation Details'!$A$18:$L$18, 0),FALSE), 'E2 Allocators'!$B$15:$W$361, MATCH('O5 Details by Class &amp; Accounts'!AU$18, 'E2 Allocators'!$B$15:$W$15, 0),FALSE)*$G144)</f>
        <v>0</v>
      </c>
      <c r="AV144" s="1412">
        <f ca="1">IF(ISERROR(VLOOKUP(VLOOKUP($A144, 'E4 TB Allocation Details'!$A$18:$L$205, MATCH("Customer ID", 'E4 TB Allocation Details'!$A$18:$L$18, 0),FALSE), 'E2 Allocators'!$B$15:$W$361, MATCH('O5 Details by Class &amp; Accounts'!AV$18, 'E2 Allocators'!$B$15:$W$15, 0),FALSE)*$G144), 0, VLOOKUP(VLOOKUP($A144, 'E4 TB Allocation Details'!$A$18:$L$205, MATCH("Customer ID", 'E4 TB Allocation Details'!$A$18:$L$18, 0),FALSE), 'E2 Allocators'!$B$15:$W$361, MATCH('O5 Details by Class &amp; Accounts'!AV$18, 'E2 Allocators'!$B$15:$W$15, 0),FALSE)*$G144)</f>
        <v>0</v>
      </c>
      <c r="AW144" s="1412">
        <f ca="1">IF(ISERROR(VLOOKUP(VLOOKUP($A144, 'E4 TB Allocation Details'!$A$18:$L$205, MATCH("Customer ID", 'E4 TB Allocation Details'!$A$18:$L$18, 0),FALSE), 'E2 Allocators'!$B$15:$W$361, MATCH('O5 Details by Class &amp; Accounts'!AW$18, 'E2 Allocators'!$B$15:$W$15, 0),FALSE)*$G144), 0, VLOOKUP(VLOOKUP($A144, 'E4 TB Allocation Details'!$A$18:$L$205, MATCH("Customer ID", 'E4 TB Allocation Details'!$A$18:$L$18, 0),FALSE), 'E2 Allocators'!$B$15:$W$361, MATCH('O5 Details by Class &amp; Accounts'!AW$18, 'E2 Allocators'!$B$15:$W$15, 0),FALSE)*$G144)</f>
        <v>0</v>
      </c>
      <c r="AX144" s="1412">
        <f t="shared" si="33"/>
        <v>0</v>
      </c>
      <c r="AY144" s="1412">
        <f ca="1">IF(ISERROR(VLOOKUP(VLOOKUP($A144, 'E4 TB Allocation Details'!$A$18:$L$205, MATCH("Misc ID", 'E4 TB Allocation Details'!$A$18:$L$18, 0),FALSE), 'E2 Allocators'!$B$15:$W$361, MATCH('O5 Details by Class &amp; Accounts'!AY$18, 'E2 Allocators'!$B$15:$W$15, 0),FALSE)*$E144), 0, VLOOKUP(VLOOKUP($A144, 'E4 TB Allocation Details'!$A$18:$L$205, MATCH("Misc ID", 'E4 TB Allocation Details'!$A$18:$L$18, 0),FALSE), 'E2 Allocators'!$B$15:$W$361, MATCH('O5 Details by Class &amp; Accounts'!AY$18, 'E2 Allocators'!$B$15:$W$15, 0),FALSE)*$E144)</f>
        <v>0</v>
      </c>
      <c r="AZ144" s="1412">
        <f ca="1">IF(ISERROR(VLOOKUP(VLOOKUP($A144, 'E4 TB Allocation Details'!$A$18:$L$205, MATCH("Misc ID", 'E4 TB Allocation Details'!$A$18:$L$18, 0),FALSE), 'E2 Allocators'!$B$15:$W$361, MATCH('O5 Details by Class &amp; Accounts'!AZ$18, 'E2 Allocators'!$B$15:$W$15, 0),FALSE)*$E144), 0, VLOOKUP(VLOOKUP($A144, 'E4 TB Allocation Details'!$A$18:$L$205, MATCH("Misc ID", 'E4 TB Allocation Details'!$A$18:$L$18, 0),FALSE), 'E2 Allocators'!$B$15:$W$361, MATCH('O5 Details by Class &amp; Accounts'!AZ$18, 'E2 Allocators'!$B$15:$W$15, 0),FALSE)*$E144)</f>
        <v>0</v>
      </c>
      <c r="BA144" s="1412">
        <f ca="1">IF(ISERROR(VLOOKUP(VLOOKUP($A144, 'E4 TB Allocation Details'!$A$18:$L$205, MATCH("Misc ID", 'E4 TB Allocation Details'!$A$18:$L$18, 0),FALSE), 'E2 Allocators'!$B$15:$W$361, MATCH('O5 Details by Class &amp; Accounts'!BA$18, 'E2 Allocators'!$B$15:$W$15, 0),FALSE)*$E144), 0, VLOOKUP(VLOOKUP($A144, 'E4 TB Allocation Details'!$A$18:$L$205, MATCH("Misc ID", 'E4 TB Allocation Details'!$A$18:$L$18, 0),FALSE), 'E2 Allocators'!$B$15:$W$361, MATCH('O5 Details by Class &amp; Accounts'!BA$18, 'E2 Allocators'!$B$15:$W$15, 0),FALSE)*$E144)</f>
        <v>0</v>
      </c>
      <c r="BB144" s="1412">
        <f ca="1">IF(ISERROR(VLOOKUP(VLOOKUP($A144, 'E4 TB Allocation Details'!$A$18:$L$205, MATCH("Misc ID", 'E4 TB Allocation Details'!$A$18:$L$18, 0),FALSE), 'E2 Allocators'!$B$15:$W$361, MATCH('O5 Details by Class &amp; Accounts'!BB$18, 'E2 Allocators'!$B$15:$W$15, 0),FALSE)*$E144), 0, VLOOKUP(VLOOKUP($A144, 'E4 TB Allocation Details'!$A$18:$L$205, MATCH("Misc ID", 'E4 TB Allocation Details'!$A$18:$L$18, 0),FALSE), 'E2 Allocators'!$B$15:$W$361, MATCH('O5 Details by Class &amp; Accounts'!BB$18, 'E2 Allocators'!$B$15:$W$15, 0),FALSE)*$E144)</f>
        <v>0</v>
      </c>
      <c r="BC144" s="1412">
        <f ca="1">IF(ISERROR(VLOOKUP(VLOOKUP($A144, 'E4 TB Allocation Details'!$A$18:$L$205, MATCH("Misc ID", 'E4 TB Allocation Details'!$A$18:$L$18, 0),FALSE), 'E2 Allocators'!$B$15:$W$361, MATCH('O5 Details by Class &amp; Accounts'!BC$18, 'E2 Allocators'!$B$15:$W$15, 0),FALSE)*$E144), 0, VLOOKUP(VLOOKUP($A144, 'E4 TB Allocation Details'!$A$18:$L$205, MATCH("Misc ID", 'E4 TB Allocation Details'!$A$18:$L$18, 0),FALSE), 'E2 Allocators'!$B$15:$W$361, MATCH('O5 Details by Class &amp; Accounts'!BC$18, 'E2 Allocators'!$B$15:$W$15, 0),FALSE)*$E144)</f>
        <v>0</v>
      </c>
      <c r="BD144" s="1412">
        <f ca="1">IF(ISERROR(VLOOKUP(VLOOKUP($A144, 'E4 TB Allocation Details'!$A$18:$L$205, MATCH("Misc ID", 'E4 TB Allocation Details'!$A$18:$L$18, 0),FALSE), 'E2 Allocators'!$B$15:$W$361, MATCH('O5 Details by Class &amp; Accounts'!BD$18, 'E2 Allocators'!$B$15:$W$15, 0),FALSE)*$E144), 0, VLOOKUP(VLOOKUP($A144, 'E4 TB Allocation Details'!$A$18:$L$205, MATCH("Misc ID", 'E4 TB Allocation Details'!$A$18:$L$18, 0),FALSE), 'E2 Allocators'!$B$15:$W$361, MATCH('O5 Details by Class &amp; Accounts'!BD$18, 'E2 Allocators'!$B$15:$W$15, 0),FALSE)*$E144)</f>
        <v>0</v>
      </c>
      <c r="BE144" s="1412">
        <f ca="1">IF(ISERROR(VLOOKUP(VLOOKUP($A144, 'E4 TB Allocation Details'!$A$18:$L$205, MATCH("Misc ID", 'E4 TB Allocation Details'!$A$18:$L$18, 0),FALSE), 'E2 Allocators'!$B$15:$W$361, MATCH('O5 Details by Class &amp; Accounts'!BE$18, 'E2 Allocators'!$B$15:$W$15, 0),FALSE)*$E144), 0, VLOOKUP(VLOOKUP($A144, 'E4 TB Allocation Details'!$A$18:$L$205, MATCH("Misc ID", 'E4 TB Allocation Details'!$A$18:$L$18, 0),FALSE), 'E2 Allocators'!$B$15:$W$361, MATCH('O5 Details by Class &amp; Accounts'!BE$18, 'E2 Allocators'!$B$15:$W$15, 0),FALSE)*$E144)</f>
        <v>0</v>
      </c>
      <c r="BF144" s="1412">
        <f ca="1">IF(ISERROR(VLOOKUP(VLOOKUP($A144, 'E4 TB Allocation Details'!$A$18:$L$205, MATCH("Misc ID", 'E4 TB Allocation Details'!$A$18:$L$18, 0),FALSE), 'E2 Allocators'!$B$15:$W$361, MATCH('O5 Details by Class &amp; Accounts'!BF$18, 'E2 Allocators'!$B$15:$W$15, 0),FALSE)*$E144), 0, VLOOKUP(VLOOKUP($A144, 'E4 TB Allocation Details'!$A$18:$L$205, MATCH("Misc ID", 'E4 TB Allocation Details'!$A$18:$L$18, 0),FALSE), 'E2 Allocators'!$B$15:$W$361, MATCH('O5 Details by Class &amp; Accounts'!BF$18, 'E2 Allocators'!$B$15:$W$15, 0),FALSE)*$E144)</f>
        <v>0</v>
      </c>
      <c r="BG144" s="1412">
        <f ca="1">IF(ISERROR(VLOOKUP(VLOOKUP($A144, 'E4 TB Allocation Details'!$A$18:$L$205, MATCH("Misc ID", 'E4 TB Allocation Details'!$A$18:$L$18, 0),FALSE), 'E2 Allocators'!$B$15:$W$361, MATCH('O5 Details by Class &amp; Accounts'!BG$18, 'E2 Allocators'!$B$15:$W$15, 0),FALSE)*$E144), 0, VLOOKUP(VLOOKUP($A144, 'E4 TB Allocation Details'!$A$18:$L$205, MATCH("Misc ID", 'E4 TB Allocation Details'!$A$18:$L$18, 0),FALSE), 'E2 Allocators'!$B$15:$W$361, MATCH('O5 Details by Class &amp; Accounts'!BG$18, 'E2 Allocators'!$B$15:$W$15, 0),FALSE)*$E144)</f>
        <v>0</v>
      </c>
      <c r="BH144" s="1412">
        <f ca="1">IF(ISERROR(VLOOKUP(VLOOKUP($A144, 'E4 TB Allocation Details'!$A$18:$L$205, MATCH("Misc ID", 'E4 TB Allocation Details'!$A$18:$L$18, 0),FALSE), 'E2 Allocators'!$B$15:$W$361, MATCH('O5 Details by Class &amp; Accounts'!BH$18, 'E2 Allocators'!$B$15:$W$15, 0),FALSE)*$E144), 0, VLOOKUP(VLOOKUP($A144, 'E4 TB Allocation Details'!$A$18:$L$205, MATCH("Misc ID", 'E4 TB Allocation Details'!$A$18:$L$18, 0),FALSE), 'E2 Allocators'!$B$15:$W$361, MATCH('O5 Details by Class &amp; Accounts'!BH$18, 'E2 Allocators'!$B$15:$W$15, 0),FALSE)*$E144)</f>
        <v>0</v>
      </c>
      <c r="BI144" s="1412">
        <f ca="1">IF(ISERROR(VLOOKUP(VLOOKUP($A144, 'E4 TB Allocation Details'!$A$18:$L$205, MATCH("Misc ID", 'E4 TB Allocation Details'!$A$18:$L$18, 0),FALSE), 'E2 Allocators'!$B$15:$W$361, MATCH('O5 Details by Class &amp; Accounts'!BI$18, 'E2 Allocators'!$B$15:$W$15, 0),FALSE)*$E144), 0, VLOOKUP(VLOOKUP($A144, 'E4 TB Allocation Details'!$A$18:$L$205, MATCH("Misc ID", 'E4 TB Allocation Details'!$A$18:$L$18, 0),FALSE), 'E2 Allocators'!$B$15:$W$361, MATCH('O5 Details by Class &amp; Accounts'!BI$18, 'E2 Allocators'!$B$15:$W$15, 0),FALSE)*$E144)</f>
        <v>0</v>
      </c>
      <c r="BJ144" s="1412">
        <f ca="1">IF(ISERROR(VLOOKUP(VLOOKUP($A144, 'E4 TB Allocation Details'!$A$18:$L$205, MATCH("Misc ID", 'E4 TB Allocation Details'!$A$18:$L$18, 0),FALSE), 'E2 Allocators'!$B$15:$W$361, MATCH('O5 Details by Class &amp; Accounts'!BJ$18, 'E2 Allocators'!$B$15:$W$15, 0),FALSE)*$E144), 0, VLOOKUP(VLOOKUP($A144, 'E4 TB Allocation Details'!$A$18:$L$205, MATCH("Misc ID", 'E4 TB Allocation Details'!$A$18:$L$18, 0),FALSE), 'E2 Allocators'!$B$15:$W$361, MATCH('O5 Details by Class &amp; Accounts'!BJ$18, 'E2 Allocators'!$B$15:$W$15, 0),FALSE)*$E144)</f>
        <v>0</v>
      </c>
      <c r="BK144" s="1412">
        <f ca="1">IF(ISERROR(VLOOKUP(VLOOKUP($A144, 'E4 TB Allocation Details'!$A$18:$L$205, MATCH("Misc ID", 'E4 TB Allocation Details'!$A$18:$L$18, 0),FALSE), 'E2 Allocators'!$B$15:$W$361, MATCH('O5 Details by Class &amp; Accounts'!BK$18, 'E2 Allocators'!$B$15:$W$15, 0),FALSE)*$E144), 0, VLOOKUP(VLOOKUP($A144, 'E4 TB Allocation Details'!$A$18:$L$205, MATCH("Misc ID", 'E4 TB Allocation Details'!$A$18:$L$18, 0),FALSE), 'E2 Allocators'!$B$15:$W$361, MATCH('O5 Details by Class &amp; Accounts'!BK$18, 'E2 Allocators'!$B$15:$W$15, 0),FALSE)*$E144)</f>
        <v>0</v>
      </c>
      <c r="BL144" s="1412">
        <f ca="1">IF(ISERROR(VLOOKUP(VLOOKUP($A144, 'E4 TB Allocation Details'!$A$18:$L$205, MATCH("Misc ID", 'E4 TB Allocation Details'!$A$18:$L$18, 0),FALSE), 'E2 Allocators'!$B$15:$W$361, MATCH('O5 Details by Class &amp; Accounts'!BL$18, 'E2 Allocators'!$B$15:$W$15, 0),FALSE)*$E144), 0, VLOOKUP(VLOOKUP($A144, 'E4 TB Allocation Details'!$A$18:$L$205, MATCH("Misc ID", 'E4 TB Allocation Details'!$A$18:$L$18, 0),FALSE), 'E2 Allocators'!$B$15:$W$361, MATCH('O5 Details by Class &amp; Accounts'!BL$18, 'E2 Allocators'!$B$15:$W$15, 0),FALSE)*$E144)</f>
        <v>0</v>
      </c>
      <c r="BM144" s="1412">
        <f ca="1">IF(ISERROR(VLOOKUP(VLOOKUP($A144, 'E4 TB Allocation Details'!$A$18:$L$205, MATCH("Misc ID", 'E4 TB Allocation Details'!$A$18:$L$18, 0),FALSE), 'E2 Allocators'!$B$15:$W$361, MATCH('O5 Details by Class &amp; Accounts'!BM$18, 'E2 Allocators'!$B$15:$W$15, 0),FALSE)*$E144), 0, VLOOKUP(VLOOKUP($A144, 'E4 TB Allocation Details'!$A$18:$L$205, MATCH("Misc ID", 'E4 TB Allocation Details'!$A$18:$L$18, 0),FALSE), 'E2 Allocators'!$B$15:$W$361, MATCH('O5 Details by Class &amp; Accounts'!BM$18, 'E2 Allocators'!$B$15:$W$15, 0),FALSE)*$E144)</f>
        <v>0</v>
      </c>
      <c r="BN144" s="1412">
        <f ca="1">IF(ISERROR(VLOOKUP(VLOOKUP($A144, 'E4 TB Allocation Details'!$A$18:$L$205, MATCH("Misc ID", 'E4 TB Allocation Details'!$A$18:$L$18, 0),FALSE), 'E2 Allocators'!$B$15:$W$361, MATCH('O5 Details by Class &amp; Accounts'!BN$18, 'E2 Allocators'!$B$15:$W$15, 0),FALSE)*$E144), 0, VLOOKUP(VLOOKUP($A144, 'E4 TB Allocation Details'!$A$18:$L$205, MATCH("Misc ID", 'E4 TB Allocation Details'!$A$18:$L$18, 0),FALSE), 'E2 Allocators'!$B$15:$W$361, MATCH('O5 Details by Class &amp; Accounts'!BN$18, 'E2 Allocators'!$B$15:$W$15, 0),FALSE)*$E144)</f>
        <v>0</v>
      </c>
      <c r="BO144" s="1412">
        <f ca="1">IF(ISERROR(VLOOKUP(VLOOKUP($A144, 'E4 TB Allocation Details'!$A$18:$L$205, MATCH("Misc ID", 'E4 TB Allocation Details'!$A$18:$L$18, 0),FALSE), 'E2 Allocators'!$B$15:$W$361, MATCH('O5 Details by Class &amp; Accounts'!BO$18, 'E2 Allocators'!$B$15:$W$15, 0),FALSE)*$E144), 0, VLOOKUP(VLOOKUP($A144, 'E4 TB Allocation Details'!$A$18:$L$205, MATCH("Misc ID", 'E4 TB Allocation Details'!$A$18:$L$18, 0),FALSE), 'E2 Allocators'!$B$15:$W$361, MATCH('O5 Details by Class &amp; Accounts'!BO$18, 'E2 Allocators'!$B$15:$W$15, 0),FALSE)*$E144)</f>
        <v>0</v>
      </c>
      <c r="BP144" s="1412">
        <f ca="1">IF(ISERROR(VLOOKUP(VLOOKUP($A144, 'E4 TB Allocation Details'!$A$18:$L$205, MATCH("Misc ID", 'E4 TB Allocation Details'!$A$18:$L$18, 0),FALSE), 'E2 Allocators'!$B$15:$W$361, MATCH('O5 Details by Class &amp; Accounts'!BP$18, 'E2 Allocators'!$B$15:$W$15, 0),FALSE)*$E144), 0, VLOOKUP(VLOOKUP($A144, 'E4 TB Allocation Details'!$A$18:$L$205, MATCH("Misc ID", 'E4 TB Allocation Details'!$A$18:$L$18, 0),FALSE), 'E2 Allocators'!$B$15:$W$361, MATCH('O5 Details by Class &amp; Accounts'!BP$18, 'E2 Allocators'!$B$15:$W$15, 0),FALSE)*$E144)</f>
        <v>0</v>
      </c>
      <c r="BQ144" s="1412">
        <f ca="1">IF(ISERROR(VLOOKUP(VLOOKUP($A144, 'E4 TB Allocation Details'!$A$18:$L$205, MATCH("Misc ID", 'E4 TB Allocation Details'!$A$18:$L$18, 0),FALSE), 'E2 Allocators'!$B$15:$W$361, MATCH('O5 Details by Class &amp; Accounts'!BQ$18, 'E2 Allocators'!$B$15:$W$15, 0),FALSE)*$E144), 0, VLOOKUP(VLOOKUP($A144, 'E4 TB Allocation Details'!$A$18:$L$205, MATCH("Misc ID", 'E4 TB Allocation Details'!$A$18:$L$18, 0),FALSE), 'E2 Allocators'!$B$15:$W$361, MATCH('O5 Details by Class &amp; Accounts'!BQ$18, 'E2 Allocators'!$B$15:$W$15, 0),FALSE)*$E144)</f>
        <v>0</v>
      </c>
      <c r="BR144" s="1412">
        <f ca="1">IF(ISERROR(VLOOKUP(VLOOKUP($A144, 'E4 TB Allocation Details'!$A$18:$L$205, MATCH("Misc ID", 'E4 TB Allocation Details'!$A$18:$L$18, 0),FALSE), 'E2 Allocators'!$B$15:$W$361, MATCH('O5 Details by Class &amp; Accounts'!BR$18, 'E2 Allocators'!$B$15:$W$15, 0),FALSE)*$E144), 0, VLOOKUP(VLOOKUP($A144, 'E4 TB Allocation Details'!$A$18:$L$205, MATCH("Misc ID", 'E4 TB Allocation Details'!$A$18:$L$18, 0),FALSE), 'E2 Allocators'!$B$15:$W$361, MATCH('O5 Details by Class &amp; Accounts'!BR$18, 'E2 Allocators'!$B$15:$W$15, 0),FALSE)*$E144)</f>
        <v>0</v>
      </c>
      <c r="BS144" s="1412">
        <f t="shared" si="34"/>
        <v>0</v>
      </c>
      <c r="BT144" s="1412">
        <f ca="1">IF(ISERROR(VLOOKUP(VLOOKUP($A144, 'E4 TB Allocation Details'!$A$18:$L$205, MATCH("A &amp; G ID", 'E4 TB Allocation Details'!$A$18:$L$18, 0),FALSE), 'E2 Allocators'!$B$15:$W$361, MATCH('O5 Details by Class &amp; Accounts'!BT$18, 'E2 Allocators'!$B$15:$W$15, 0),FALSE)*$E144), 0, VLOOKUP(VLOOKUP($A144, 'E4 TB Allocation Details'!$A$18:$L$205, MATCH("A &amp; G ID", 'E4 TB Allocation Details'!$A$18:$L$18, 0),FALSE), 'E2 Allocators'!$B$15:$W$361, MATCH('O5 Details by Class &amp; Accounts'!BT$18, 'E2 Allocators'!$B$15:$W$15, 0),FALSE)*$E144)</f>
        <v>0</v>
      </c>
      <c r="BU144" s="1412">
        <f ca="1">IF(ISERROR(VLOOKUP(VLOOKUP($A144, 'E4 TB Allocation Details'!$A$18:$L$205, MATCH("A &amp; G ID", 'E4 TB Allocation Details'!$A$18:$L$18, 0),FALSE), 'E2 Allocators'!$B$15:$W$361, MATCH('O5 Details by Class &amp; Accounts'!BU$18, 'E2 Allocators'!$B$15:$W$15, 0),FALSE)*$E144), 0, VLOOKUP(VLOOKUP($A144, 'E4 TB Allocation Details'!$A$18:$L$205, MATCH("A &amp; G ID", 'E4 TB Allocation Details'!$A$18:$L$18, 0),FALSE), 'E2 Allocators'!$B$15:$W$361, MATCH('O5 Details by Class &amp; Accounts'!BU$18, 'E2 Allocators'!$B$15:$W$15, 0),FALSE)*$E144)</f>
        <v>0</v>
      </c>
      <c r="BV144" s="1412">
        <f ca="1">IF(ISERROR(VLOOKUP(VLOOKUP($A144, 'E4 TB Allocation Details'!$A$18:$L$205, MATCH("A &amp; G ID", 'E4 TB Allocation Details'!$A$18:$L$18, 0),FALSE), 'E2 Allocators'!$B$15:$W$361, MATCH('O5 Details by Class &amp; Accounts'!BV$18, 'E2 Allocators'!$B$15:$W$15, 0),FALSE)*$E144), 0, VLOOKUP(VLOOKUP($A144, 'E4 TB Allocation Details'!$A$18:$L$205, MATCH("A &amp; G ID", 'E4 TB Allocation Details'!$A$18:$L$18, 0),FALSE), 'E2 Allocators'!$B$15:$W$361, MATCH('O5 Details by Class &amp; Accounts'!BV$18, 'E2 Allocators'!$B$15:$W$15, 0),FALSE)*$E144)</f>
        <v>0</v>
      </c>
      <c r="BW144" s="1412">
        <f ca="1">IF(ISERROR(VLOOKUP(VLOOKUP($A144, 'E4 TB Allocation Details'!$A$18:$L$205, MATCH("A &amp; G ID", 'E4 TB Allocation Details'!$A$18:$L$18, 0),FALSE), 'E2 Allocators'!$B$15:$W$361, MATCH('O5 Details by Class &amp; Accounts'!BW$18, 'E2 Allocators'!$B$15:$W$15, 0),FALSE)*$E144), 0, VLOOKUP(VLOOKUP($A144, 'E4 TB Allocation Details'!$A$18:$L$205, MATCH("A &amp; G ID", 'E4 TB Allocation Details'!$A$18:$L$18, 0),FALSE), 'E2 Allocators'!$B$15:$W$361, MATCH('O5 Details by Class &amp; Accounts'!BW$18, 'E2 Allocators'!$B$15:$W$15, 0),FALSE)*$E144)</f>
        <v>0</v>
      </c>
      <c r="BX144" s="1412">
        <f ca="1">IF(ISERROR(VLOOKUP(VLOOKUP($A144, 'E4 TB Allocation Details'!$A$18:$L$205, MATCH("A &amp; G ID", 'E4 TB Allocation Details'!$A$18:$L$18, 0),FALSE), 'E2 Allocators'!$B$15:$W$361, MATCH('O5 Details by Class &amp; Accounts'!BX$18, 'E2 Allocators'!$B$15:$W$15, 0),FALSE)*$E144), 0, VLOOKUP(VLOOKUP($A144, 'E4 TB Allocation Details'!$A$18:$L$205, MATCH("A &amp; G ID", 'E4 TB Allocation Details'!$A$18:$L$18, 0),FALSE), 'E2 Allocators'!$B$15:$W$361, MATCH('O5 Details by Class &amp; Accounts'!BX$18, 'E2 Allocators'!$B$15:$W$15, 0),FALSE)*$E144)</f>
        <v>0</v>
      </c>
      <c r="BY144" s="1412">
        <f ca="1">IF(ISERROR(VLOOKUP(VLOOKUP($A144, 'E4 TB Allocation Details'!$A$18:$L$205, MATCH("A &amp; G ID", 'E4 TB Allocation Details'!$A$18:$L$18, 0),FALSE), 'E2 Allocators'!$B$15:$W$361, MATCH('O5 Details by Class &amp; Accounts'!BY$18, 'E2 Allocators'!$B$15:$W$15, 0),FALSE)*$E144), 0, VLOOKUP(VLOOKUP($A144, 'E4 TB Allocation Details'!$A$18:$L$205, MATCH("A &amp; G ID", 'E4 TB Allocation Details'!$A$18:$L$18, 0),FALSE), 'E2 Allocators'!$B$15:$W$361, MATCH('O5 Details by Class &amp; Accounts'!BY$18, 'E2 Allocators'!$B$15:$W$15, 0),FALSE)*$E144)</f>
        <v>0</v>
      </c>
      <c r="BZ144" s="1412">
        <f ca="1">IF(ISERROR(VLOOKUP(VLOOKUP($A144, 'E4 TB Allocation Details'!$A$18:$L$205, MATCH("A &amp; G ID", 'E4 TB Allocation Details'!$A$18:$L$18, 0),FALSE), 'E2 Allocators'!$B$15:$W$361, MATCH('O5 Details by Class &amp; Accounts'!BZ$18, 'E2 Allocators'!$B$15:$W$15, 0),FALSE)*$E144), 0, VLOOKUP(VLOOKUP($A144, 'E4 TB Allocation Details'!$A$18:$L$205, MATCH("A &amp; G ID", 'E4 TB Allocation Details'!$A$18:$L$18, 0),FALSE), 'E2 Allocators'!$B$15:$W$361, MATCH('O5 Details by Class &amp; Accounts'!BZ$18, 'E2 Allocators'!$B$15:$W$15, 0),FALSE)*$E144)</f>
        <v>0</v>
      </c>
      <c r="CA144" s="1412">
        <f ca="1">IF(ISERROR(VLOOKUP(VLOOKUP($A144, 'E4 TB Allocation Details'!$A$18:$L$205, MATCH("A &amp; G ID", 'E4 TB Allocation Details'!$A$18:$L$18, 0),FALSE), 'E2 Allocators'!$B$15:$W$361, MATCH('O5 Details by Class &amp; Accounts'!CA$18, 'E2 Allocators'!$B$15:$W$15, 0),FALSE)*$E144), 0, VLOOKUP(VLOOKUP($A144, 'E4 TB Allocation Details'!$A$18:$L$205, MATCH("A &amp; G ID", 'E4 TB Allocation Details'!$A$18:$L$18, 0),FALSE), 'E2 Allocators'!$B$15:$W$361, MATCH('O5 Details by Class &amp; Accounts'!CA$18, 'E2 Allocators'!$B$15:$W$15, 0),FALSE)*$E144)</f>
        <v>0</v>
      </c>
      <c r="CB144" s="1412">
        <f ca="1">IF(ISERROR(VLOOKUP(VLOOKUP($A144, 'E4 TB Allocation Details'!$A$18:$L$205, MATCH("A &amp; G ID", 'E4 TB Allocation Details'!$A$18:$L$18, 0),FALSE), 'E2 Allocators'!$B$15:$W$361, MATCH('O5 Details by Class &amp; Accounts'!CB$18, 'E2 Allocators'!$B$15:$W$15, 0),FALSE)*$E144), 0, VLOOKUP(VLOOKUP($A144, 'E4 TB Allocation Details'!$A$18:$L$205, MATCH("A &amp; G ID", 'E4 TB Allocation Details'!$A$18:$L$18, 0),FALSE), 'E2 Allocators'!$B$15:$W$361, MATCH('O5 Details by Class &amp; Accounts'!CB$18, 'E2 Allocators'!$B$15:$W$15, 0),FALSE)*$E144)</f>
        <v>0</v>
      </c>
      <c r="CC144" s="1412">
        <f ca="1">IF(ISERROR(VLOOKUP(VLOOKUP($A144, 'E4 TB Allocation Details'!$A$18:$L$205, MATCH("A &amp; G ID", 'E4 TB Allocation Details'!$A$18:$L$18, 0),FALSE), 'E2 Allocators'!$B$15:$W$361, MATCH('O5 Details by Class &amp; Accounts'!CC$18, 'E2 Allocators'!$B$15:$W$15, 0),FALSE)*$E144), 0, VLOOKUP(VLOOKUP($A144, 'E4 TB Allocation Details'!$A$18:$L$205, MATCH("A &amp; G ID", 'E4 TB Allocation Details'!$A$18:$L$18, 0),FALSE), 'E2 Allocators'!$B$15:$W$361, MATCH('O5 Details by Class &amp; Accounts'!CC$18, 'E2 Allocators'!$B$15:$W$15, 0),FALSE)*$E144)</f>
        <v>0</v>
      </c>
      <c r="CD144" s="1412">
        <f ca="1">IF(ISERROR(VLOOKUP(VLOOKUP($A144, 'E4 TB Allocation Details'!$A$18:$L$205, MATCH("A &amp; G ID", 'E4 TB Allocation Details'!$A$18:$L$18, 0),FALSE), 'E2 Allocators'!$B$15:$W$361, MATCH('O5 Details by Class &amp; Accounts'!CD$18, 'E2 Allocators'!$B$15:$W$15, 0),FALSE)*$E144), 0, VLOOKUP(VLOOKUP($A144, 'E4 TB Allocation Details'!$A$18:$L$205, MATCH("A &amp; G ID", 'E4 TB Allocation Details'!$A$18:$L$18, 0),FALSE), 'E2 Allocators'!$B$15:$W$361, MATCH('O5 Details by Class &amp; Accounts'!CD$18, 'E2 Allocators'!$B$15:$W$15, 0),FALSE)*$E144)</f>
        <v>0</v>
      </c>
      <c r="CE144" s="1412">
        <f ca="1">IF(ISERROR(VLOOKUP(VLOOKUP($A144, 'E4 TB Allocation Details'!$A$18:$L$205, MATCH("A &amp; G ID", 'E4 TB Allocation Details'!$A$18:$L$18, 0),FALSE), 'E2 Allocators'!$B$15:$W$361, MATCH('O5 Details by Class &amp; Accounts'!CE$18, 'E2 Allocators'!$B$15:$W$15, 0),FALSE)*$E144), 0, VLOOKUP(VLOOKUP($A144, 'E4 TB Allocation Details'!$A$18:$L$205, MATCH("A &amp; G ID", 'E4 TB Allocation Details'!$A$18:$L$18, 0),FALSE), 'E2 Allocators'!$B$15:$W$361, MATCH('O5 Details by Class &amp; Accounts'!CE$18, 'E2 Allocators'!$B$15:$W$15, 0),FALSE)*$E144)</f>
        <v>0</v>
      </c>
      <c r="CF144" s="1412">
        <f ca="1">IF(ISERROR(VLOOKUP(VLOOKUP($A144, 'E4 TB Allocation Details'!$A$18:$L$205, MATCH("A &amp; G ID", 'E4 TB Allocation Details'!$A$18:$L$18, 0),FALSE), 'E2 Allocators'!$B$15:$W$361, MATCH('O5 Details by Class &amp; Accounts'!CF$18, 'E2 Allocators'!$B$15:$W$15, 0),FALSE)*$E144), 0, VLOOKUP(VLOOKUP($A144, 'E4 TB Allocation Details'!$A$18:$L$205, MATCH("A &amp; G ID", 'E4 TB Allocation Details'!$A$18:$L$18, 0),FALSE), 'E2 Allocators'!$B$15:$W$361, MATCH('O5 Details by Class &amp; Accounts'!CF$18, 'E2 Allocators'!$B$15:$W$15, 0),FALSE)*$E144)</f>
        <v>0</v>
      </c>
      <c r="CG144" s="1412">
        <f ca="1">IF(ISERROR(VLOOKUP(VLOOKUP($A144, 'E4 TB Allocation Details'!$A$18:$L$205, MATCH("A &amp; G ID", 'E4 TB Allocation Details'!$A$18:$L$18, 0),FALSE), 'E2 Allocators'!$B$15:$W$361, MATCH('O5 Details by Class &amp; Accounts'!CG$18, 'E2 Allocators'!$B$15:$W$15, 0),FALSE)*$E144), 0, VLOOKUP(VLOOKUP($A144, 'E4 TB Allocation Details'!$A$18:$L$205, MATCH("A &amp; G ID", 'E4 TB Allocation Details'!$A$18:$L$18, 0),FALSE), 'E2 Allocators'!$B$15:$W$361, MATCH('O5 Details by Class &amp; Accounts'!CG$18, 'E2 Allocators'!$B$15:$W$15, 0),FALSE)*$E144)</f>
        <v>0</v>
      </c>
      <c r="CH144" s="1412">
        <f ca="1">IF(ISERROR(VLOOKUP(VLOOKUP($A144, 'E4 TB Allocation Details'!$A$18:$L$205, MATCH("A &amp; G ID", 'E4 TB Allocation Details'!$A$18:$L$18, 0),FALSE), 'E2 Allocators'!$B$15:$W$361, MATCH('O5 Details by Class &amp; Accounts'!CH$18, 'E2 Allocators'!$B$15:$W$15, 0),FALSE)*$E144), 0, VLOOKUP(VLOOKUP($A144, 'E4 TB Allocation Details'!$A$18:$L$205, MATCH("A &amp; G ID", 'E4 TB Allocation Details'!$A$18:$L$18, 0),FALSE), 'E2 Allocators'!$B$15:$W$361, MATCH('O5 Details by Class &amp; Accounts'!CH$18, 'E2 Allocators'!$B$15:$W$15, 0),FALSE)*$E144)</f>
        <v>0</v>
      </c>
      <c r="CI144" s="1412">
        <f ca="1">IF(ISERROR(VLOOKUP(VLOOKUP($A144, 'E4 TB Allocation Details'!$A$18:$L$205, MATCH("A &amp; G ID", 'E4 TB Allocation Details'!$A$18:$L$18, 0),FALSE), 'E2 Allocators'!$B$15:$W$361, MATCH('O5 Details by Class &amp; Accounts'!CI$18, 'E2 Allocators'!$B$15:$W$15, 0),FALSE)*$E144), 0, VLOOKUP(VLOOKUP($A144, 'E4 TB Allocation Details'!$A$18:$L$205, MATCH("A &amp; G ID", 'E4 TB Allocation Details'!$A$18:$L$18, 0),FALSE), 'E2 Allocators'!$B$15:$W$361, MATCH('O5 Details by Class &amp; Accounts'!CI$18, 'E2 Allocators'!$B$15:$W$15, 0),FALSE)*$E144)</f>
        <v>0</v>
      </c>
      <c r="CJ144" s="1412">
        <f ca="1">IF(ISERROR(VLOOKUP(VLOOKUP($A144, 'E4 TB Allocation Details'!$A$18:$L$205, MATCH("A &amp; G ID", 'E4 TB Allocation Details'!$A$18:$L$18, 0),FALSE), 'E2 Allocators'!$B$15:$W$361, MATCH('O5 Details by Class &amp; Accounts'!CJ$18, 'E2 Allocators'!$B$15:$W$15, 0),FALSE)*$E144), 0, VLOOKUP(VLOOKUP($A144, 'E4 TB Allocation Details'!$A$18:$L$205, MATCH("A &amp; G ID", 'E4 TB Allocation Details'!$A$18:$L$18, 0),FALSE), 'E2 Allocators'!$B$15:$W$361, MATCH('O5 Details by Class &amp; Accounts'!CJ$18, 'E2 Allocators'!$B$15:$W$15, 0),FALSE)*$E144)</f>
        <v>0</v>
      </c>
      <c r="CK144" s="1412">
        <f ca="1">IF(ISERROR(VLOOKUP(VLOOKUP($A144, 'E4 TB Allocation Details'!$A$18:$L$205, MATCH("A &amp; G ID", 'E4 TB Allocation Details'!$A$18:$L$18, 0),FALSE), 'E2 Allocators'!$B$15:$W$361, MATCH('O5 Details by Class &amp; Accounts'!CK$18, 'E2 Allocators'!$B$15:$W$15, 0),FALSE)*$E144), 0, VLOOKUP(VLOOKUP($A144, 'E4 TB Allocation Details'!$A$18:$L$205, MATCH("A &amp; G ID", 'E4 TB Allocation Details'!$A$18:$L$18, 0),FALSE), 'E2 Allocators'!$B$15:$W$361, MATCH('O5 Details by Class &amp; Accounts'!CK$18, 'E2 Allocators'!$B$15:$W$15, 0),FALSE)*$E144)</f>
        <v>0</v>
      </c>
      <c r="CL144" s="1412">
        <f ca="1">IF(ISERROR(VLOOKUP(VLOOKUP($A144, 'E4 TB Allocation Details'!$A$18:$L$205, MATCH("A &amp; G ID", 'E4 TB Allocation Details'!$A$18:$L$18, 0),FALSE), 'E2 Allocators'!$B$15:$W$361, MATCH('O5 Details by Class &amp; Accounts'!CL$18, 'E2 Allocators'!$B$15:$W$15, 0),FALSE)*$E144), 0, VLOOKUP(VLOOKUP($A144, 'E4 TB Allocation Details'!$A$18:$L$205, MATCH("A &amp; G ID", 'E4 TB Allocation Details'!$A$18:$L$18, 0),FALSE), 'E2 Allocators'!$B$15:$W$361, MATCH('O5 Details by Class &amp; Accounts'!CL$18, 'E2 Allocators'!$B$15:$W$15, 0),FALSE)*$E144)</f>
        <v>0</v>
      </c>
      <c r="CM144" s="1412">
        <f ca="1">IF(ISERROR(VLOOKUP(VLOOKUP($A144, 'E4 TB Allocation Details'!$A$18:$L$205, MATCH("A &amp; G ID", 'E4 TB Allocation Details'!$A$18:$L$18, 0),FALSE), 'E2 Allocators'!$B$15:$W$361, MATCH('O5 Details by Class &amp; Accounts'!CM$18, 'E2 Allocators'!$B$15:$W$15, 0),FALSE)*$E144), 0, VLOOKUP(VLOOKUP($A144, 'E4 TB Allocation Details'!$A$18:$L$205, MATCH("A &amp; G ID", 'E4 TB Allocation Details'!$A$18:$L$18, 0),FALSE), 'E2 Allocators'!$B$15:$W$361, MATCH('O5 Details by Class &amp; Accounts'!CM$18, 'E2 Allocators'!$B$15:$W$15, 0),FALSE)*$E144)</f>
        <v>0</v>
      </c>
      <c r="CN144" s="1412">
        <f t="shared" si="35"/>
        <v>0</v>
      </c>
      <c r="CO144" s="1792">
        <f t="shared" si="36"/>
        <v>0</v>
      </c>
      <c r="CQ144" s="2087" t="s">
        <v>675</v>
      </c>
    </row>
    <row r="145" spans="1:95" s="81" customFormat="1" ht="12.75">
      <c r="A145" s="1177">
        <v>5105</v>
      </c>
      <c r="B145" s="1176" t="s">
        <v>1062</v>
      </c>
      <c r="C145" s="1789">
        <f ca="1">IF(ISERROR(VLOOKUP($A145,'I3 TB Data'!$A$23:$H$458,MATCH('O5 Details by Class &amp; Accounts'!$C$18, 'I3 TB Data'!$A$23:$H$23,0),0)), 0, VLOOKUP($A145,'I3 TB Data'!$A$23:$H$458,MATCH('O5 Details by Class &amp; Accounts'!$C$18,'I3 TB Data'!$A$23:$H$23,0),0))</f>
        <v>0</v>
      </c>
      <c r="D145" s="1790"/>
      <c r="E145" s="1789">
        <f t="shared" si="37"/>
        <v>0</v>
      </c>
      <c r="F145" s="1791">
        <f ca="1">IF(ISERROR(VLOOKUP($A145, 'E1 Categorization'!A33:E122, MATCH("Customer Component", 'E1 Categorization'!$A$33:$E$33,0), 0)), 0, IF(VLOOKUP($A145, 'E1 Categorization'!A33:E122, MATCH("Customer Component", 'E1 Categorization'!$A$33:$E$33,0), 0)=0, 'O5 Details by Class &amp; Accounts'!$E145, IF(AND(VLOOKUP($A145, 'E1 Categorization'!A33:E122, MATCH("Customer Component", 'E1 Categorization'!$A$33:$E$33,0), 0) &gt;0, VLOOKUP($A145, 'E1 Categorization'!A33:E122, MATCH("Customer Component", 'E1 Categorization'!$A$33:$E$33,0), 0)&lt;1), 'O5 Details by Class &amp; Accounts'!$E145*(1-VLOOKUP($A145, 'E1 Categorization'!A33:E122, MATCH("Customer Component", 'E1 Categorization'!$A$33:$E$33,0), 0)), 0)))</f>
        <v>0</v>
      </c>
      <c r="G145" s="1791">
        <f ca="1">IF(ISERROR(VLOOKUP($A145, 'E1 Categorization'!A33:E122, MATCH("Customer Component", 'E1 Categorization'!$A$33:$E$33,0), 0)),0, IF(VLOOKUP($A145, 'E1 Categorization'!A33:E122, MATCH("Customer Component", 'E1 Categorization'!$A$33:$E$33,0), 0)=0, 0, IF(AND(VLOOKUP($A145, 'E1 Categorization'!A33:E122, MATCH("Customer Component", 'E1 Categorization'!$A$33:$E$33,0), 0) &gt;0, VLOOKUP($A145, 'E1 Categorization'!A33:E122, MATCH("Customer Component", 'E1 Categorization'!$A$33:$E$33,0), 0)&lt;1), 'O5 Details by Class &amp; Accounts'!$E145*(VLOOKUP($A145, 'E1 Categorization'!A33:E122, MATCH("Customer Component", 'E1 Categorization'!$A$33:$E$33,0), 0)), 'O5 Details by Class &amp; Accounts'!$E145)))</f>
        <v>0</v>
      </c>
      <c r="H145" s="1412">
        <f t="shared" si="31"/>
        <v>0</v>
      </c>
      <c r="I145" s="1412">
        <f ca="1">IF(ISERROR(VLOOKUP(VLOOKUP($A145, 'E4 TB Allocation Details'!$A$18:$L$205, MATCH("Demand ID", 'E4 TB Allocation Details'!$A$18:$L$18, 0),FALSE), 'E2 Allocators'!$B$15:$W$361, MATCH('O5 Details by Class &amp; Accounts'!I$18, 'E2 Allocators'!$B$15:$W$15, 0),FALSE)*$F145), 0, VLOOKUP(VLOOKUP($A145, 'E4 TB Allocation Details'!$A$18:$L$205, MATCH("Demand ID", 'E4 TB Allocation Details'!$A$18:$L$18, 0),FALSE), 'E2 Allocators'!$B$15:$W$361, MATCH('O5 Details by Class &amp; Accounts'!I$18, 'E2 Allocators'!$B$15:$W$15, 0),FALSE)*$F145)</f>
        <v>0</v>
      </c>
      <c r="J145" s="1412">
        <f ca="1">IF(ISERROR(VLOOKUP(VLOOKUP($A145, 'E4 TB Allocation Details'!$A$18:$L$205, MATCH("Demand ID", 'E4 TB Allocation Details'!$A$18:$L$18, 0),FALSE), 'E2 Allocators'!$B$15:$W$361, MATCH('O5 Details by Class &amp; Accounts'!J$18, 'E2 Allocators'!$B$15:$W$15, 0),FALSE)*$F145), 0, VLOOKUP(VLOOKUP($A145, 'E4 TB Allocation Details'!$A$18:$L$205, MATCH("Demand ID", 'E4 TB Allocation Details'!$A$18:$L$18, 0),FALSE), 'E2 Allocators'!$B$15:$W$361, MATCH('O5 Details by Class &amp; Accounts'!J$18, 'E2 Allocators'!$B$15:$W$15, 0),FALSE)*$F145)</f>
        <v>0</v>
      </c>
      <c r="K145" s="1412">
        <f ca="1">IF(ISERROR(VLOOKUP(VLOOKUP($A145, 'E4 TB Allocation Details'!$A$18:$L$205, MATCH("Demand ID", 'E4 TB Allocation Details'!$A$18:$L$18, 0),FALSE), 'E2 Allocators'!$B$15:$W$361, MATCH('O5 Details by Class &amp; Accounts'!K$18, 'E2 Allocators'!$B$15:$W$15, 0),FALSE)*$F145), 0, VLOOKUP(VLOOKUP($A145, 'E4 TB Allocation Details'!$A$18:$L$205, MATCH("Demand ID", 'E4 TB Allocation Details'!$A$18:$L$18, 0),FALSE), 'E2 Allocators'!$B$15:$W$361, MATCH('O5 Details by Class &amp; Accounts'!K$18, 'E2 Allocators'!$B$15:$W$15, 0),FALSE)*$F145)</f>
        <v>0</v>
      </c>
      <c r="L145" s="1412">
        <f ca="1">IF(ISERROR(VLOOKUP(VLOOKUP($A145, 'E4 TB Allocation Details'!$A$18:$L$205, MATCH("Demand ID", 'E4 TB Allocation Details'!$A$18:$L$18, 0),FALSE), 'E2 Allocators'!$B$15:$W$361, MATCH('O5 Details by Class &amp; Accounts'!L$18, 'E2 Allocators'!$B$15:$W$15, 0),FALSE)*$F145), 0, VLOOKUP(VLOOKUP($A145, 'E4 TB Allocation Details'!$A$18:$L$205, MATCH("Demand ID", 'E4 TB Allocation Details'!$A$18:$L$18, 0),FALSE), 'E2 Allocators'!$B$15:$W$361, MATCH('O5 Details by Class &amp; Accounts'!L$18, 'E2 Allocators'!$B$15:$W$15, 0),FALSE)*$F145)</f>
        <v>0</v>
      </c>
      <c r="M145" s="1412">
        <f ca="1">IF(ISERROR(VLOOKUP(VLOOKUP($A145, 'E4 TB Allocation Details'!$A$18:$L$205, MATCH("Demand ID", 'E4 TB Allocation Details'!$A$18:$L$18, 0),FALSE), 'E2 Allocators'!$B$15:$W$361, MATCH('O5 Details by Class &amp; Accounts'!M$18, 'E2 Allocators'!$B$15:$W$15, 0),FALSE)*$F145), 0, VLOOKUP(VLOOKUP($A145, 'E4 TB Allocation Details'!$A$18:$L$205, MATCH("Demand ID", 'E4 TB Allocation Details'!$A$18:$L$18, 0),FALSE), 'E2 Allocators'!$B$15:$W$361, MATCH('O5 Details by Class &amp; Accounts'!M$18, 'E2 Allocators'!$B$15:$W$15, 0),FALSE)*$F145)</f>
        <v>0</v>
      </c>
      <c r="N145" s="1412">
        <f ca="1">IF(ISERROR(VLOOKUP(VLOOKUP($A145, 'E4 TB Allocation Details'!$A$18:$L$205, MATCH("Demand ID", 'E4 TB Allocation Details'!$A$18:$L$18, 0),FALSE), 'E2 Allocators'!$B$15:$W$361, MATCH('O5 Details by Class &amp; Accounts'!N$18, 'E2 Allocators'!$B$15:$W$15, 0),FALSE)*$F145), 0, VLOOKUP(VLOOKUP($A145, 'E4 TB Allocation Details'!$A$18:$L$205, MATCH("Demand ID", 'E4 TB Allocation Details'!$A$18:$L$18, 0),FALSE), 'E2 Allocators'!$B$15:$W$361, MATCH('O5 Details by Class &amp; Accounts'!N$18, 'E2 Allocators'!$B$15:$W$15, 0),FALSE)*$F145)</f>
        <v>0</v>
      </c>
      <c r="O145" s="1412">
        <f ca="1">IF(ISERROR(VLOOKUP(VLOOKUP($A145, 'E4 TB Allocation Details'!$A$18:$L$205, MATCH("Demand ID", 'E4 TB Allocation Details'!$A$18:$L$18, 0),FALSE), 'E2 Allocators'!$B$15:$W$361, MATCH('O5 Details by Class &amp; Accounts'!O$18, 'E2 Allocators'!$B$15:$W$15, 0),FALSE)*$F145), 0, VLOOKUP(VLOOKUP($A145, 'E4 TB Allocation Details'!$A$18:$L$205, MATCH("Demand ID", 'E4 TB Allocation Details'!$A$18:$L$18, 0),FALSE), 'E2 Allocators'!$B$15:$W$361, MATCH('O5 Details by Class &amp; Accounts'!O$18, 'E2 Allocators'!$B$15:$W$15, 0),FALSE)*$F145)</f>
        <v>0</v>
      </c>
      <c r="P145" s="1412">
        <f ca="1">IF(ISERROR(VLOOKUP(VLOOKUP($A145, 'E4 TB Allocation Details'!$A$18:$L$205, MATCH("Demand ID", 'E4 TB Allocation Details'!$A$18:$L$18, 0),FALSE), 'E2 Allocators'!$B$15:$W$361, MATCH('O5 Details by Class &amp; Accounts'!P$18, 'E2 Allocators'!$B$15:$W$15, 0),FALSE)*$F145), 0, VLOOKUP(VLOOKUP($A145, 'E4 TB Allocation Details'!$A$18:$L$205, MATCH("Demand ID", 'E4 TB Allocation Details'!$A$18:$L$18, 0),FALSE), 'E2 Allocators'!$B$15:$W$361, MATCH('O5 Details by Class &amp; Accounts'!P$18, 'E2 Allocators'!$B$15:$W$15, 0),FALSE)*$F145)</f>
        <v>0</v>
      </c>
      <c r="Q145" s="1412">
        <f ca="1">IF(ISERROR(VLOOKUP(VLOOKUP($A145, 'E4 TB Allocation Details'!$A$18:$L$205, MATCH("Demand ID", 'E4 TB Allocation Details'!$A$18:$L$18, 0),FALSE), 'E2 Allocators'!$B$15:$W$361, MATCH('O5 Details by Class &amp; Accounts'!Q$18, 'E2 Allocators'!$B$15:$W$15, 0),FALSE)*$F145), 0, VLOOKUP(VLOOKUP($A145, 'E4 TB Allocation Details'!$A$18:$L$205, MATCH("Demand ID", 'E4 TB Allocation Details'!$A$18:$L$18, 0),FALSE), 'E2 Allocators'!$B$15:$W$361, MATCH('O5 Details by Class &amp; Accounts'!Q$18, 'E2 Allocators'!$B$15:$W$15, 0),FALSE)*$F145)</f>
        <v>0</v>
      </c>
      <c r="R145" s="1412">
        <f ca="1">IF(ISERROR(VLOOKUP(VLOOKUP($A145, 'E4 TB Allocation Details'!$A$18:$L$205, MATCH("Demand ID", 'E4 TB Allocation Details'!$A$18:$L$18, 0),FALSE), 'E2 Allocators'!$B$15:$W$361, MATCH('O5 Details by Class &amp; Accounts'!R$18, 'E2 Allocators'!$B$15:$W$15, 0),FALSE)*$F145), 0, VLOOKUP(VLOOKUP($A145, 'E4 TB Allocation Details'!$A$18:$L$205, MATCH("Demand ID", 'E4 TB Allocation Details'!$A$18:$L$18, 0),FALSE), 'E2 Allocators'!$B$15:$W$361, MATCH('O5 Details by Class &amp; Accounts'!R$18, 'E2 Allocators'!$B$15:$W$15, 0),FALSE)*$F145)</f>
        <v>0</v>
      </c>
      <c r="S145" s="1412">
        <f ca="1">IF(ISERROR(VLOOKUP(VLOOKUP($A145, 'E4 TB Allocation Details'!$A$18:$L$205, MATCH("Demand ID", 'E4 TB Allocation Details'!$A$18:$L$18, 0),FALSE), 'E2 Allocators'!$B$15:$W$361, MATCH('O5 Details by Class &amp; Accounts'!S$18, 'E2 Allocators'!$B$15:$W$15, 0),FALSE)*$F145), 0, VLOOKUP(VLOOKUP($A145, 'E4 TB Allocation Details'!$A$18:$L$205, MATCH("Demand ID", 'E4 TB Allocation Details'!$A$18:$L$18, 0),FALSE), 'E2 Allocators'!$B$15:$W$361, MATCH('O5 Details by Class &amp; Accounts'!S$18, 'E2 Allocators'!$B$15:$W$15, 0),FALSE)*$F145)</f>
        <v>0</v>
      </c>
      <c r="T145" s="1412">
        <f ca="1">IF(ISERROR(VLOOKUP(VLOOKUP($A145, 'E4 TB Allocation Details'!$A$18:$L$205, MATCH("Demand ID", 'E4 TB Allocation Details'!$A$18:$L$18, 0),FALSE), 'E2 Allocators'!$B$15:$W$361, MATCH('O5 Details by Class &amp; Accounts'!T$18, 'E2 Allocators'!$B$15:$W$15, 0),FALSE)*$F145), 0, VLOOKUP(VLOOKUP($A145, 'E4 TB Allocation Details'!$A$18:$L$205, MATCH("Demand ID", 'E4 TB Allocation Details'!$A$18:$L$18, 0),FALSE), 'E2 Allocators'!$B$15:$W$361, MATCH('O5 Details by Class &amp; Accounts'!T$18, 'E2 Allocators'!$B$15:$W$15, 0),FALSE)*$F145)</f>
        <v>0</v>
      </c>
      <c r="U145" s="1412">
        <f ca="1">IF(ISERROR(VLOOKUP(VLOOKUP($A145, 'E4 TB Allocation Details'!$A$18:$L$205, MATCH("Demand ID", 'E4 TB Allocation Details'!$A$18:$L$18, 0),FALSE), 'E2 Allocators'!$B$15:$W$361, MATCH('O5 Details by Class &amp; Accounts'!U$18, 'E2 Allocators'!$B$15:$W$15, 0),FALSE)*$F145), 0, VLOOKUP(VLOOKUP($A145, 'E4 TB Allocation Details'!$A$18:$L$205, MATCH("Demand ID", 'E4 TB Allocation Details'!$A$18:$L$18, 0),FALSE), 'E2 Allocators'!$B$15:$W$361, MATCH('O5 Details by Class &amp; Accounts'!U$18, 'E2 Allocators'!$B$15:$W$15, 0),FALSE)*$F145)</f>
        <v>0</v>
      </c>
      <c r="V145" s="1412">
        <f ca="1">IF(ISERROR(VLOOKUP(VLOOKUP($A145, 'E4 TB Allocation Details'!$A$18:$L$205, MATCH("Demand ID", 'E4 TB Allocation Details'!$A$18:$L$18, 0),FALSE), 'E2 Allocators'!$B$15:$W$361, MATCH('O5 Details by Class &amp; Accounts'!V$18, 'E2 Allocators'!$B$15:$W$15, 0),FALSE)*$F145), 0, VLOOKUP(VLOOKUP($A145, 'E4 TB Allocation Details'!$A$18:$L$205, MATCH("Demand ID", 'E4 TB Allocation Details'!$A$18:$L$18, 0),FALSE), 'E2 Allocators'!$B$15:$W$361, MATCH('O5 Details by Class &amp; Accounts'!V$18, 'E2 Allocators'!$B$15:$W$15, 0),FALSE)*$F145)</f>
        <v>0</v>
      </c>
      <c r="W145" s="1412">
        <f ca="1">IF(ISERROR(VLOOKUP(VLOOKUP($A145, 'E4 TB Allocation Details'!$A$18:$L$205, MATCH("Demand ID", 'E4 TB Allocation Details'!$A$18:$L$18, 0),FALSE), 'E2 Allocators'!$B$15:$W$361, MATCH('O5 Details by Class &amp; Accounts'!W$18, 'E2 Allocators'!$B$15:$W$15, 0),FALSE)*$F145), 0, VLOOKUP(VLOOKUP($A145, 'E4 TB Allocation Details'!$A$18:$L$205, MATCH("Demand ID", 'E4 TB Allocation Details'!$A$18:$L$18, 0),FALSE), 'E2 Allocators'!$B$15:$W$361, MATCH('O5 Details by Class &amp; Accounts'!W$18, 'E2 Allocators'!$B$15:$W$15, 0),FALSE)*$F145)</f>
        <v>0</v>
      </c>
      <c r="X145" s="1412">
        <f ca="1">IF(ISERROR(VLOOKUP(VLOOKUP($A145, 'E4 TB Allocation Details'!$A$18:$L$205, MATCH("Demand ID", 'E4 TB Allocation Details'!$A$18:$L$18, 0),FALSE), 'E2 Allocators'!$B$15:$W$361, MATCH('O5 Details by Class &amp; Accounts'!X$18, 'E2 Allocators'!$B$15:$W$15, 0),FALSE)*$F145), 0, VLOOKUP(VLOOKUP($A145, 'E4 TB Allocation Details'!$A$18:$L$205, MATCH("Demand ID", 'E4 TB Allocation Details'!$A$18:$L$18, 0),FALSE), 'E2 Allocators'!$B$15:$W$361, MATCH('O5 Details by Class &amp; Accounts'!X$18, 'E2 Allocators'!$B$15:$W$15, 0),FALSE)*$F145)</f>
        <v>0</v>
      </c>
      <c r="Y145" s="1412">
        <f ca="1">IF(ISERROR(VLOOKUP(VLOOKUP($A145, 'E4 TB Allocation Details'!$A$18:$L$205, MATCH("Demand ID", 'E4 TB Allocation Details'!$A$18:$L$18, 0),FALSE), 'E2 Allocators'!$B$15:$W$361, MATCH('O5 Details by Class &amp; Accounts'!Y$18, 'E2 Allocators'!$B$15:$W$15, 0),FALSE)*$F145), 0, VLOOKUP(VLOOKUP($A145, 'E4 TB Allocation Details'!$A$18:$L$205, MATCH("Demand ID", 'E4 TB Allocation Details'!$A$18:$L$18, 0),FALSE), 'E2 Allocators'!$B$15:$W$361, MATCH('O5 Details by Class &amp; Accounts'!Y$18, 'E2 Allocators'!$B$15:$W$15, 0),FALSE)*$F145)</f>
        <v>0</v>
      </c>
      <c r="Z145" s="1412">
        <f ca="1">IF(ISERROR(VLOOKUP(VLOOKUP($A145, 'E4 TB Allocation Details'!$A$18:$L$205, MATCH("Demand ID", 'E4 TB Allocation Details'!$A$18:$L$18, 0),FALSE), 'E2 Allocators'!$B$15:$W$361, MATCH('O5 Details by Class &amp; Accounts'!Z$18, 'E2 Allocators'!$B$15:$W$15, 0),FALSE)*$F145), 0, VLOOKUP(VLOOKUP($A145, 'E4 TB Allocation Details'!$A$18:$L$205, MATCH("Demand ID", 'E4 TB Allocation Details'!$A$18:$L$18, 0),FALSE), 'E2 Allocators'!$B$15:$W$361, MATCH('O5 Details by Class &amp; Accounts'!Z$18, 'E2 Allocators'!$B$15:$W$15, 0),FALSE)*$F145)</f>
        <v>0</v>
      </c>
      <c r="AA145" s="1412">
        <f ca="1">IF(ISERROR(VLOOKUP(VLOOKUP($A145, 'E4 TB Allocation Details'!$A$18:$L$205, MATCH("Demand ID", 'E4 TB Allocation Details'!$A$18:$L$18, 0),FALSE), 'E2 Allocators'!$B$15:$W$361, MATCH('O5 Details by Class &amp; Accounts'!AA$18, 'E2 Allocators'!$B$15:$W$15, 0),FALSE)*$F145), 0, VLOOKUP(VLOOKUP($A145, 'E4 TB Allocation Details'!$A$18:$L$205, MATCH("Demand ID", 'E4 TB Allocation Details'!$A$18:$L$18, 0),FALSE), 'E2 Allocators'!$B$15:$W$361, MATCH('O5 Details by Class &amp; Accounts'!AA$18, 'E2 Allocators'!$B$15:$W$15, 0),FALSE)*$F145)</f>
        <v>0</v>
      </c>
      <c r="AB145" s="1412">
        <f ca="1">IF(ISERROR(VLOOKUP(VLOOKUP($A145, 'E4 TB Allocation Details'!$A$18:$L$205, MATCH("Demand ID", 'E4 TB Allocation Details'!$A$18:$L$18, 0),FALSE), 'E2 Allocators'!$B$15:$W$361, MATCH('O5 Details by Class &amp; Accounts'!AB$18, 'E2 Allocators'!$B$15:$W$15, 0),FALSE)*$F145), 0, VLOOKUP(VLOOKUP($A145, 'E4 TB Allocation Details'!$A$18:$L$205, MATCH("Demand ID", 'E4 TB Allocation Details'!$A$18:$L$18, 0),FALSE), 'E2 Allocators'!$B$15:$W$361, MATCH('O5 Details by Class &amp; Accounts'!AB$18, 'E2 Allocators'!$B$15:$W$15, 0),FALSE)*$F145)</f>
        <v>0</v>
      </c>
      <c r="AC145" s="1412">
        <f t="shared" si="32"/>
        <v>0</v>
      </c>
      <c r="AD145" s="1412">
        <f ca="1">IF(ISERROR(VLOOKUP(VLOOKUP($A145, 'E4 TB Allocation Details'!$A$18:$L$205, MATCH("Customer ID", 'E4 TB Allocation Details'!$A$18:$L$18, 0),FALSE), 'E2 Allocators'!$B$15:$W$361, MATCH('O5 Details by Class &amp; Accounts'!AD$18, 'E2 Allocators'!$B$15:$W$15, 0),FALSE)*$G145), 0, VLOOKUP(VLOOKUP($A145, 'E4 TB Allocation Details'!$A$18:$L$205, MATCH("Customer ID", 'E4 TB Allocation Details'!$A$18:$L$18, 0),FALSE), 'E2 Allocators'!$B$15:$W$361, MATCH('O5 Details by Class &amp; Accounts'!AD$18, 'E2 Allocators'!$B$15:$W$15, 0),FALSE)*$G145)</f>
        <v>0</v>
      </c>
      <c r="AE145" s="1412">
        <f ca="1">IF(ISERROR(VLOOKUP(VLOOKUP($A145, 'E4 TB Allocation Details'!$A$18:$L$205, MATCH("Customer ID", 'E4 TB Allocation Details'!$A$18:$L$18, 0),FALSE), 'E2 Allocators'!$B$15:$W$361, MATCH('O5 Details by Class &amp; Accounts'!AE$18, 'E2 Allocators'!$B$15:$W$15, 0),FALSE)*$G145), 0, VLOOKUP(VLOOKUP($A145, 'E4 TB Allocation Details'!$A$18:$L$205, MATCH("Customer ID", 'E4 TB Allocation Details'!$A$18:$L$18, 0),FALSE), 'E2 Allocators'!$B$15:$W$361, MATCH('O5 Details by Class &amp; Accounts'!AE$18, 'E2 Allocators'!$B$15:$W$15, 0),FALSE)*$G145)</f>
        <v>0</v>
      </c>
      <c r="AF145" s="1412">
        <f ca="1">IF(ISERROR(VLOOKUP(VLOOKUP($A145, 'E4 TB Allocation Details'!$A$18:$L$205, MATCH("Customer ID", 'E4 TB Allocation Details'!$A$18:$L$18, 0),FALSE), 'E2 Allocators'!$B$15:$W$361, MATCH('O5 Details by Class &amp; Accounts'!AF$18, 'E2 Allocators'!$B$15:$W$15, 0),FALSE)*$G145), 0, VLOOKUP(VLOOKUP($A145, 'E4 TB Allocation Details'!$A$18:$L$205, MATCH("Customer ID", 'E4 TB Allocation Details'!$A$18:$L$18, 0),FALSE), 'E2 Allocators'!$B$15:$W$361, MATCH('O5 Details by Class &amp; Accounts'!AF$18, 'E2 Allocators'!$B$15:$W$15, 0),FALSE)*$G145)</f>
        <v>0</v>
      </c>
      <c r="AG145" s="1412">
        <f ca="1">IF(ISERROR(VLOOKUP(VLOOKUP($A145, 'E4 TB Allocation Details'!$A$18:$L$205, MATCH("Customer ID", 'E4 TB Allocation Details'!$A$18:$L$18, 0),FALSE), 'E2 Allocators'!$B$15:$W$361, MATCH('O5 Details by Class &amp; Accounts'!AG$18, 'E2 Allocators'!$B$15:$W$15, 0),FALSE)*$G145), 0, VLOOKUP(VLOOKUP($A145, 'E4 TB Allocation Details'!$A$18:$L$205, MATCH("Customer ID", 'E4 TB Allocation Details'!$A$18:$L$18, 0),FALSE), 'E2 Allocators'!$B$15:$W$361, MATCH('O5 Details by Class &amp; Accounts'!AG$18, 'E2 Allocators'!$B$15:$W$15, 0),FALSE)*$G145)</f>
        <v>0</v>
      </c>
      <c r="AH145" s="1412">
        <f ca="1">IF(ISERROR(VLOOKUP(VLOOKUP($A145, 'E4 TB Allocation Details'!$A$18:$L$205, MATCH("Customer ID", 'E4 TB Allocation Details'!$A$18:$L$18, 0),FALSE), 'E2 Allocators'!$B$15:$W$361, MATCH('O5 Details by Class &amp; Accounts'!AH$18, 'E2 Allocators'!$B$15:$W$15, 0),FALSE)*$G145), 0, VLOOKUP(VLOOKUP($A145, 'E4 TB Allocation Details'!$A$18:$L$205, MATCH("Customer ID", 'E4 TB Allocation Details'!$A$18:$L$18, 0),FALSE), 'E2 Allocators'!$B$15:$W$361, MATCH('O5 Details by Class &amp; Accounts'!AH$18, 'E2 Allocators'!$B$15:$W$15, 0),FALSE)*$G145)</f>
        <v>0</v>
      </c>
      <c r="AI145" s="1412">
        <f ca="1">IF(ISERROR(VLOOKUP(VLOOKUP($A145, 'E4 TB Allocation Details'!$A$18:$L$205, MATCH("Customer ID", 'E4 TB Allocation Details'!$A$18:$L$18, 0),FALSE), 'E2 Allocators'!$B$15:$W$361, MATCH('O5 Details by Class &amp; Accounts'!AI$18, 'E2 Allocators'!$B$15:$W$15, 0),FALSE)*$G145), 0, VLOOKUP(VLOOKUP($A145, 'E4 TB Allocation Details'!$A$18:$L$205, MATCH("Customer ID", 'E4 TB Allocation Details'!$A$18:$L$18, 0),FALSE), 'E2 Allocators'!$B$15:$W$361, MATCH('O5 Details by Class &amp; Accounts'!AI$18, 'E2 Allocators'!$B$15:$W$15, 0),FALSE)*$G145)</f>
        <v>0</v>
      </c>
      <c r="AJ145" s="1412">
        <f ca="1">IF(ISERROR(VLOOKUP(VLOOKUP($A145, 'E4 TB Allocation Details'!$A$18:$L$205, MATCH("Customer ID", 'E4 TB Allocation Details'!$A$18:$L$18, 0),FALSE), 'E2 Allocators'!$B$15:$W$361, MATCH('O5 Details by Class &amp; Accounts'!AJ$18, 'E2 Allocators'!$B$15:$W$15, 0),FALSE)*$G145), 0, VLOOKUP(VLOOKUP($A145, 'E4 TB Allocation Details'!$A$18:$L$205, MATCH("Customer ID", 'E4 TB Allocation Details'!$A$18:$L$18, 0),FALSE), 'E2 Allocators'!$B$15:$W$361, MATCH('O5 Details by Class &amp; Accounts'!AJ$18, 'E2 Allocators'!$B$15:$W$15, 0),FALSE)*$G145)</f>
        <v>0</v>
      </c>
      <c r="AK145" s="1412">
        <f ca="1">IF(ISERROR(VLOOKUP(VLOOKUP($A145, 'E4 TB Allocation Details'!$A$18:$L$205, MATCH("Customer ID", 'E4 TB Allocation Details'!$A$18:$L$18, 0),FALSE), 'E2 Allocators'!$B$15:$W$361, MATCH('O5 Details by Class &amp; Accounts'!AK$18, 'E2 Allocators'!$B$15:$W$15, 0),FALSE)*$G145), 0, VLOOKUP(VLOOKUP($A145, 'E4 TB Allocation Details'!$A$18:$L$205, MATCH("Customer ID", 'E4 TB Allocation Details'!$A$18:$L$18, 0),FALSE), 'E2 Allocators'!$B$15:$W$361, MATCH('O5 Details by Class &amp; Accounts'!AK$18, 'E2 Allocators'!$B$15:$W$15, 0),FALSE)*$G145)</f>
        <v>0</v>
      </c>
      <c r="AL145" s="1412">
        <f ca="1">IF(ISERROR(VLOOKUP(VLOOKUP($A145, 'E4 TB Allocation Details'!$A$18:$L$205, MATCH("Customer ID", 'E4 TB Allocation Details'!$A$18:$L$18, 0),FALSE), 'E2 Allocators'!$B$15:$W$361, MATCH('O5 Details by Class &amp; Accounts'!AL$18, 'E2 Allocators'!$B$15:$W$15, 0),FALSE)*$G145), 0, VLOOKUP(VLOOKUP($A145, 'E4 TB Allocation Details'!$A$18:$L$205, MATCH("Customer ID", 'E4 TB Allocation Details'!$A$18:$L$18, 0),FALSE), 'E2 Allocators'!$B$15:$W$361, MATCH('O5 Details by Class &amp; Accounts'!AL$18, 'E2 Allocators'!$B$15:$W$15, 0),FALSE)*$G145)</f>
        <v>0</v>
      </c>
      <c r="AM145" s="1412">
        <f ca="1">IF(ISERROR(VLOOKUP(VLOOKUP($A145, 'E4 TB Allocation Details'!$A$18:$L$205, MATCH("Customer ID", 'E4 TB Allocation Details'!$A$18:$L$18, 0),FALSE), 'E2 Allocators'!$B$15:$W$361, MATCH('O5 Details by Class &amp; Accounts'!AM$18, 'E2 Allocators'!$B$15:$W$15, 0),FALSE)*$G145), 0, VLOOKUP(VLOOKUP($A145, 'E4 TB Allocation Details'!$A$18:$L$205, MATCH("Customer ID", 'E4 TB Allocation Details'!$A$18:$L$18, 0),FALSE), 'E2 Allocators'!$B$15:$W$361, MATCH('O5 Details by Class &amp; Accounts'!AM$18, 'E2 Allocators'!$B$15:$W$15, 0),FALSE)*$G145)</f>
        <v>0</v>
      </c>
      <c r="AN145" s="1412">
        <f ca="1">IF(ISERROR(VLOOKUP(VLOOKUP($A145, 'E4 TB Allocation Details'!$A$18:$L$205, MATCH("Customer ID", 'E4 TB Allocation Details'!$A$18:$L$18, 0),FALSE), 'E2 Allocators'!$B$15:$W$361, MATCH('O5 Details by Class &amp; Accounts'!AN$18, 'E2 Allocators'!$B$15:$W$15, 0),FALSE)*$G145), 0, VLOOKUP(VLOOKUP($A145, 'E4 TB Allocation Details'!$A$18:$L$205, MATCH("Customer ID", 'E4 TB Allocation Details'!$A$18:$L$18, 0),FALSE), 'E2 Allocators'!$B$15:$W$361, MATCH('O5 Details by Class &amp; Accounts'!AN$18, 'E2 Allocators'!$B$15:$W$15, 0),FALSE)*$G145)</f>
        <v>0</v>
      </c>
      <c r="AO145" s="1412">
        <f ca="1">IF(ISERROR(VLOOKUP(VLOOKUP($A145, 'E4 TB Allocation Details'!$A$18:$L$205, MATCH("Customer ID", 'E4 TB Allocation Details'!$A$18:$L$18, 0),FALSE), 'E2 Allocators'!$B$15:$W$361, MATCH('O5 Details by Class &amp; Accounts'!AO$18, 'E2 Allocators'!$B$15:$W$15, 0),FALSE)*$G145), 0, VLOOKUP(VLOOKUP($A145, 'E4 TB Allocation Details'!$A$18:$L$205, MATCH("Customer ID", 'E4 TB Allocation Details'!$A$18:$L$18, 0),FALSE), 'E2 Allocators'!$B$15:$W$361, MATCH('O5 Details by Class &amp; Accounts'!AO$18, 'E2 Allocators'!$B$15:$W$15, 0),FALSE)*$G145)</f>
        <v>0</v>
      </c>
      <c r="AP145" s="1412">
        <f ca="1">IF(ISERROR(VLOOKUP(VLOOKUP($A145, 'E4 TB Allocation Details'!$A$18:$L$205, MATCH("Customer ID", 'E4 TB Allocation Details'!$A$18:$L$18, 0),FALSE), 'E2 Allocators'!$B$15:$W$361, MATCH('O5 Details by Class &amp; Accounts'!AP$18, 'E2 Allocators'!$B$15:$W$15, 0),FALSE)*$G145), 0, VLOOKUP(VLOOKUP($A145, 'E4 TB Allocation Details'!$A$18:$L$205, MATCH("Customer ID", 'E4 TB Allocation Details'!$A$18:$L$18, 0),FALSE), 'E2 Allocators'!$B$15:$W$361, MATCH('O5 Details by Class &amp; Accounts'!AP$18, 'E2 Allocators'!$B$15:$W$15, 0),FALSE)*$G145)</f>
        <v>0</v>
      </c>
      <c r="AQ145" s="1412">
        <f ca="1">IF(ISERROR(VLOOKUP(VLOOKUP($A145, 'E4 TB Allocation Details'!$A$18:$L$205, MATCH("Customer ID", 'E4 TB Allocation Details'!$A$18:$L$18, 0),FALSE), 'E2 Allocators'!$B$15:$W$361, MATCH('O5 Details by Class &amp; Accounts'!AQ$18, 'E2 Allocators'!$B$15:$W$15, 0),FALSE)*$G145), 0, VLOOKUP(VLOOKUP($A145, 'E4 TB Allocation Details'!$A$18:$L$205, MATCH("Customer ID", 'E4 TB Allocation Details'!$A$18:$L$18, 0),FALSE), 'E2 Allocators'!$B$15:$W$361, MATCH('O5 Details by Class &amp; Accounts'!AQ$18, 'E2 Allocators'!$B$15:$W$15, 0),FALSE)*$G145)</f>
        <v>0</v>
      </c>
      <c r="AR145" s="1412">
        <f ca="1">IF(ISERROR(VLOOKUP(VLOOKUP($A145, 'E4 TB Allocation Details'!$A$18:$L$205, MATCH("Customer ID", 'E4 TB Allocation Details'!$A$18:$L$18, 0),FALSE), 'E2 Allocators'!$B$15:$W$361, MATCH('O5 Details by Class &amp; Accounts'!AR$18, 'E2 Allocators'!$B$15:$W$15, 0),FALSE)*$G145), 0, VLOOKUP(VLOOKUP($A145, 'E4 TB Allocation Details'!$A$18:$L$205, MATCH("Customer ID", 'E4 TB Allocation Details'!$A$18:$L$18, 0),FALSE), 'E2 Allocators'!$B$15:$W$361, MATCH('O5 Details by Class &amp; Accounts'!AR$18, 'E2 Allocators'!$B$15:$W$15, 0),FALSE)*$G145)</f>
        <v>0</v>
      </c>
      <c r="AS145" s="1412">
        <f ca="1">IF(ISERROR(VLOOKUP(VLOOKUP($A145, 'E4 TB Allocation Details'!$A$18:$L$205, MATCH("Customer ID", 'E4 TB Allocation Details'!$A$18:$L$18, 0),FALSE), 'E2 Allocators'!$B$15:$W$361, MATCH('O5 Details by Class &amp; Accounts'!AS$18, 'E2 Allocators'!$B$15:$W$15, 0),FALSE)*$G145), 0, VLOOKUP(VLOOKUP($A145, 'E4 TB Allocation Details'!$A$18:$L$205, MATCH("Customer ID", 'E4 TB Allocation Details'!$A$18:$L$18, 0),FALSE), 'E2 Allocators'!$B$15:$W$361, MATCH('O5 Details by Class &amp; Accounts'!AS$18, 'E2 Allocators'!$B$15:$W$15, 0),FALSE)*$G145)</f>
        <v>0</v>
      </c>
      <c r="AT145" s="1412">
        <f ca="1">IF(ISERROR(VLOOKUP(VLOOKUP($A145, 'E4 TB Allocation Details'!$A$18:$L$205, MATCH("Customer ID", 'E4 TB Allocation Details'!$A$18:$L$18, 0),FALSE), 'E2 Allocators'!$B$15:$W$361, MATCH('O5 Details by Class &amp; Accounts'!AT$18, 'E2 Allocators'!$B$15:$W$15, 0),FALSE)*$G145), 0, VLOOKUP(VLOOKUP($A145, 'E4 TB Allocation Details'!$A$18:$L$205, MATCH("Customer ID", 'E4 TB Allocation Details'!$A$18:$L$18, 0),FALSE), 'E2 Allocators'!$B$15:$W$361, MATCH('O5 Details by Class &amp; Accounts'!AT$18, 'E2 Allocators'!$B$15:$W$15, 0),FALSE)*$G145)</f>
        <v>0</v>
      </c>
      <c r="AU145" s="1412">
        <f ca="1">IF(ISERROR(VLOOKUP(VLOOKUP($A145, 'E4 TB Allocation Details'!$A$18:$L$205, MATCH("Customer ID", 'E4 TB Allocation Details'!$A$18:$L$18, 0),FALSE), 'E2 Allocators'!$B$15:$W$361, MATCH('O5 Details by Class &amp; Accounts'!AU$18, 'E2 Allocators'!$B$15:$W$15, 0),FALSE)*$G145), 0, VLOOKUP(VLOOKUP($A145, 'E4 TB Allocation Details'!$A$18:$L$205, MATCH("Customer ID", 'E4 TB Allocation Details'!$A$18:$L$18, 0),FALSE), 'E2 Allocators'!$B$15:$W$361, MATCH('O5 Details by Class &amp; Accounts'!AU$18, 'E2 Allocators'!$B$15:$W$15, 0),FALSE)*$G145)</f>
        <v>0</v>
      </c>
      <c r="AV145" s="1412">
        <f ca="1">IF(ISERROR(VLOOKUP(VLOOKUP($A145, 'E4 TB Allocation Details'!$A$18:$L$205, MATCH("Customer ID", 'E4 TB Allocation Details'!$A$18:$L$18, 0),FALSE), 'E2 Allocators'!$B$15:$W$361, MATCH('O5 Details by Class &amp; Accounts'!AV$18, 'E2 Allocators'!$B$15:$W$15, 0),FALSE)*$G145), 0, VLOOKUP(VLOOKUP($A145, 'E4 TB Allocation Details'!$A$18:$L$205, MATCH("Customer ID", 'E4 TB Allocation Details'!$A$18:$L$18, 0),FALSE), 'E2 Allocators'!$B$15:$W$361, MATCH('O5 Details by Class &amp; Accounts'!AV$18, 'E2 Allocators'!$B$15:$W$15, 0),FALSE)*$G145)</f>
        <v>0</v>
      </c>
      <c r="AW145" s="1412">
        <f ca="1">IF(ISERROR(VLOOKUP(VLOOKUP($A145, 'E4 TB Allocation Details'!$A$18:$L$205, MATCH("Customer ID", 'E4 TB Allocation Details'!$A$18:$L$18, 0),FALSE), 'E2 Allocators'!$B$15:$W$361, MATCH('O5 Details by Class &amp; Accounts'!AW$18, 'E2 Allocators'!$B$15:$W$15, 0),FALSE)*$G145), 0, VLOOKUP(VLOOKUP($A145, 'E4 TB Allocation Details'!$A$18:$L$205, MATCH("Customer ID", 'E4 TB Allocation Details'!$A$18:$L$18, 0),FALSE), 'E2 Allocators'!$B$15:$W$361, MATCH('O5 Details by Class &amp; Accounts'!AW$18, 'E2 Allocators'!$B$15:$W$15, 0),FALSE)*$G145)</f>
        <v>0</v>
      </c>
      <c r="AX145" s="1412">
        <f t="shared" si="33"/>
        <v>0</v>
      </c>
      <c r="AY145" s="1412">
        <f ca="1">IF(ISERROR(VLOOKUP(VLOOKUP($A145, 'E4 TB Allocation Details'!$A$18:$L$205, MATCH("Misc ID", 'E4 TB Allocation Details'!$A$18:$L$18, 0),FALSE), 'E2 Allocators'!$B$15:$W$361, MATCH('O5 Details by Class &amp; Accounts'!AY$18, 'E2 Allocators'!$B$15:$W$15, 0),FALSE)*$E145), 0, VLOOKUP(VLOOKUP($A145, 'E4 TB Allocation Details'!$A$18:$L$205, MATCH("Misc ID", 'E4 TB Allocation Details'!$A$18:$L$18, 0),FALSE), 'E2 Allocators'!$B$15:$W$361, MATCH('O5 Details by Class &amp; Accounts'!AY$18, 'E2 Allocators'!$B$15:$W$15, 0),FALSE)*$E145)</f>
        <v>0</v>
      </c>
      <c r="AZ145" s="1412">
        <f ca="1">IF(ISERROR(VLOOKUP(VLOOKUP($A145, 'E4 TB Allocation Details'!$A$18:$L$205, MATCH("Misc ID", 'E4 TB Allocation Details'!$A$18:$L$18, 0),FALSE), 'E2 Allocators'!$B$15:$W$361, MATCH('O5 Details by Class &amp; Accounts'!AZ$18, 'E2 Allocators'!$B$15:$W$15, 0),FALSE)*$E145), 0, VLOOKUP(VLOOKUP($A145, 'E4 TB Allocation Details'!$A$18:$L$205, MATCH("Misc ID", 'E4 TB Allocation Details'!$A$18:$L$18, 0),FALSE), 'E2 Allocators'!$B$15:$W$361, MATCH('O5 Details by Class &amp; Accounts'!AZ$18, 'E2 Allocators'!$B$15:$W$15, 0),FALSE)*$E145)</f>
        <v>0</v>
      </c>
      <c r="BA145" s="1412">
        <f ca="1">IF(ISERROR(VLOOKUP(VLOOKUP($A145, 'E4 TB Allocation Details'!$A$18:$L$205, MATCH("Misc ID", 'E4 TB Allocation Details'!$A$18:$L$18, 0),FALSE), 'E2 Allocators'!$B$15:$W$361, MATCH('O5 Details by Class &amp; Accounts'!BA$18, 'E2 Allocators'!$B$15:$W$15, 0),FALSE)*$E145), 0, VLOOKUP(VLOOKUP($A145, 'E4 TB Allocation Details'!$A$18:$L$205, MATCH("Misc ID", 'E4 TB Allocation Details'!$A$18:$L$18, 0),FALSE), 'E2 Allocators'!$B$15:$W$361, MATCH('O5 Details by Class &amp; Accounts'!BA$18, 'E2 Allocators'!$B$15:$W$15, 0),FALSE)*$E145)</f>
        <v>0</v>
      </c>
      <c r="BB145" s="1412">
        <f ca="1">IF(ISERROR(VLOOKUP(VLOOKUP($A145, 'E4 TB Allocation Details'!$A$18:$L$205, MATCH("Misc ID", 'E4 TB Allocation Details'!$A$18:$L$18, 0),FALSE), 'E2 Allocators'!$B$15:$W$361, MATCH('O5 Details by Class &amp; Accounts'!BB$18, 'E2 Allocators'!$B$15:$W$15, 0),FALSE)*$E145), 0, VLOOKUP(VLOOKUP($A145, 'E4 TB Allocation Details'!$A$18:$L$205, MATCH("Misc ID", 'E4 TB Allocation Details'!$A$18:$L$18, 0),FALSE), 'E2 Allocators'!$B$15:$W$361, MATCH('O5 Details by Class &amp; Accounts'!BB$18, 'E2 Allocators'!$B$15:$W$15, 0),FALSE)*$E145)</f>
        <v>0</v>
      </c>
      <c r="BC145" s="1412">
        <f ca="1">IF(ISERROR(VLOOKUP(VLOOKUP($A145, 'E4 TB Allocation Details'!$A$18:$L$205, MATCH("Misc ID", 'E4 TB Allocation Details'!$A$18:$L$18, 0),FALSE), 'E2 Allocators'!$B$15:$W$361, MATCH('O5 Details by Class &amp; Accounts'!BC$18, 'E2 Allocators'!$B$15:$W$15, 0),FALSE)*$E145), 0, VLOOKUP(VLOOKUP($A145, 'E4 TB Allocation Details'!$A$18:$L$205, MATCH("Misc ID", 'E4 TB Allocation Details'!$A$18:$L$18, 0),FALSE), 'E2 Allocators'!$B$15:$W$361, MATCH('O5 Details by Class &amp; Accounts'!BC$18, 'E2 Allocators'!$B$15:$W$15, 0),FALSE)*$E145)</f>
        <v>0</v>
      </c>
      <c r="BD145" s="1412">
        <f ca="1">IF(ISERROR(VLOOKUP(VLOOKUP($A145, 'E4 TB Allocation Details'!$A$18:$L$205, MATCH("Misc ID", 'E4 TB Allocation Details'!$A$18:$L$18, 0),FALSE), 'E2 Allocators'!$B$15:$W$361, MATCH('O5 Details by Class &amp; Accounts'!BD$18, 'E2 Allocators'!$B$15:$W$15, 0),FALSE)*$E145), 0, VLOOKUP(VLOOKUP($A145, 'E4 TB Allocation Details'!$A$18:$L$205, MATCH("Misc ID", 'E4 TB Allocation Details'!$A$18:$L$18, 0),FALSE), 'E2 Allocators'!$B$15:$W$361, MATCH('O5 Details by Class &amp; Accounts'!BD$18, 'E2 Allocators'!$B$15:$W$15, 0),FALSE)*$E145)</f>
        <v>0</v>
      </c>
      <c r="BE145" s="1412">
        <f ca="1">IF(ISERROR(VLOOKUP(VLOOKUP($A145, 'E4 TB Allocation Details'!$A$18:$L$205, MATCH("Misc ID", 'E4 TB Allocation Details'!$A$18:$L$18, 0),FALSE), 'E2 Allocators'!$B$15:$W$361, MATCH('O5 Details by Class &amp; Accounts'!BE$18, 'E2 Allocators'!$B$15:$W$15, 0),FALSE)*$E145), 0, VLOOKUP(VLOOKUP($A145, 'E4 TB Allocation Details'!$A$18:$L$205, MATCH("Misc ID", 'E4 TB Allocation Details'!$A$18:$L$18, 0),FALSE), 'E2 Allocators'!$B$15:$W$361, MATCH('O5 Details by Class &amp; Accounts'!BE$18, 'E2 Allocators'!$B$15:$W$15, 0),FALSE)*$E145)</f>
        <v>0</v>
      </c>
      <c r="BF145" s="1412">
        <f ca="1">IF(ISERROR(VLOOKUP(VLOOKUP($A145, 'E4 TB Allocation Details'!$A$18:$L$205, MATCH("Misc ID", 'E4 TB Allocation Details'!$A$18:$L$18, 0),FALSE), 'E2 Allocators'!$B$15:$W$361, MATCH('O5 Details by Class &amp; Accounts'!BF$18, 'E2 Allocators'!$B$15:$W$15, 0),FALSE)*$E145), 0, VLOOKUP(VLOOKUP($A145, 'E4 TB Allocation Details'!$A$18:$L$205, MATCH("Misc ID", 'E4 TB Allocation Details'!$A$18:$L$18, 0),FALSE), 'E2 Allocators'!$B$15:$W$361, MATCH('O5 Details by Class &amp; Accounts'!BF$18, 'E2 Allocators'!$B$15:$W$15, 0),FALSE)*$E145)</f>
        <v>0</v>
      </c>
      <c r="BG145" s="1412">
        <f ca="1">IF(ISERROR(VLOOKUP(VLOOKUP($A145, 'E4 TB Allocation Details'!$A$18:$L$205, MATCH("Misc ID", 'E4 TB Allocation Details'!$A$18:$L$18, 0),FALSE), 'E2 Allocators'!$B$15:$W$361, MATCH('O5 Details by Class &amp; Accounts'!BG$18, 'E2 Allocators'!$B$15:$W$15, 0),FALSE)*$E145), 0, VLOOKUP(VLOOKUP($A145, 'E4 TB Allocation Details'!$A$18:$L$205, MATCH("Misc ID", 'E4 TB Allocation Details'!$A$18:$L$18, 0),FALSE), 'E2 Allocators'!$B$15:$W$361, MATCH('O5 Details by Class &amp; Accounts'!BG$18, 'E2 Allocators'!$B$15:$W$15, 0),FALSE)*$E145)</f>
        <v>0</v>
      </c>
      <c r="BH145" s="1412">
        <f ca="1">IF(ISERROR(VLOOKUP(VLOOKUP($A145, 'E4 TB Allocation Details'!$A$18:$L$205, MATCH("Misc ID", 'E4 TB Allocation Details'!$A$18:$L$18, 0),FALSE), 'E2 Allocators'!$B$15:$W$361, MATCH('O5 Details by Class &amp; Accounts'!BH$18, 'E2 Allocators'!$B$15:$W$15, 0),FALSE)*$E145), 0, VLOOKUP(VLOOKUP($A145, 'E4 TB Allocation Details'!$A$18:$L$205, MATCH("Misc ID", 'E4 TB Allocation Details'!$A$18:$L$18, 0),FALSE), 'E2 Allocators'!$B$15:$W$361, MATCH('O5 Details by Class &amp; Accounts'!BH$18, 'E2 Allocators'!$B$15:$W$15, 0),FALSE)*$E145)</f>
        <v>0</v>
      </c>
      <c r="BI145" s="1412">
        <f ca="1">IF(ISERROR(VLOOKUP(VLOOKUP($A145, 'E4 TB Allocation Details'!$A$18:$L$205, MATCH("Misc ID", 'E4 TB Allocation Details'!$A$18:$L$18, 0),FALSE), 'E2 Allocators'!$B$15:$W$361, MATCH('O5 Details by Class &amp; Accounts'!BI$18, 'E2 Allocators'!$B$15:$W$15, 0),FALSE)*$E145), 0, VLOOKUP(VLOOKUP($A145, 'E4 TB Allocation Details'!$A$18:$L$205, MATCH("Misc ID", 'E4 TB Allocation Details'!$A$18:$L$18, 0),FALSE), 'E2 Allocators'!$B$15:$W$361, MATCH('O5 Details by Class &amp; Accounts'!BI$18, 'E2 Allocators'!$B$15:$W$15, 0),FALSE)*$E145)</f>
        <v>0</v>
      </c>
      <c r="BJ145" s="1412">
        <f ca="1">IF(ISERROR(VLOOKUP(VLOOKUP($A145, 'E4 TB Allocation Details'!$A$18:$L$205, MATCH("Misc ID", 'E4 TB Allocation Details'!$A$18:$L$18, 0),FALSE), 'E2 Allocators'!$B$15:$W$361, MATCH('O5 Details by Class &amp; Accounts'!BJ$18, 'E2 Allocators'!$B$15:$W$15, 0),FALSE)*$E145), 0, VLOOKUP(VLOOKUP($A145, 'E4 TB Allocation Details'!$A$18:$L$205, MATCH("Misc ID", 'E4 TB Allocation Details'!$A$18:$L$18, 0),FALSE), 'E2 Allocators'!$B$15:$W$361, MATCH('O5 Details by Class &amp; Accounts'!BJ$18, 'E2 Allocators'!$B$15:$W$15, 0),FALSE)*$E145)</f>
        <v>0</v>
      </c>
      <c r="BK145" s="1412">
        <f ca="1">IF(ISERROR(VLOOKUP(VLOOKUP($A145, 'E4 TB Allocation Details'!$A$18:$L$205, MATCH("Misc ID", 'E4 TB Allocation Details'!$A$18:$L$18, 0),FALSE), 'E2 Allocators'!$B$15:$W$361, MATCH('O5 Details by Class &amp; Accounts'!BK$18, 'E2 Allocators'!$B$15:$W$15, 0),FALSE)*$E145), 0, VLOOKUP(VLOOKUP($A145, 'E4 TB Allocation Details'!$A$18:$L$205, MATCH("Misc ID", 'E4 TB Allocation Details'!$A$18:$L$18, 0),FALSE), 'E2 Allocators'!$B$15:$W$361, MATCH('O5 Details by Class &amp; Accounts'!BK$18, 'E2 Allocators'!$B$15:$W$15, 0),FALSE)*$E145)</f>
        <v>0</v>
      </c>
      <c r="BL145" s="1412">
        <f ca="1">IF(ISERROR(VLOOKUP(VLOOKUP($A145, 'E4 TB Allocation Details'!$A$18:$L$205, MATCH("Misc ID", 'E4 TB Allocation Details'!$A$18:$L$18, 0),FALSE), 'E2 Allocators'!$B$15:$W$361, MATCH('O5 Details by Class &amp; Accounts'!BL$18, 'E2 Allocators'!$B$15:$W$15, 0),FALSE)*$E145), 0, VLOOKUP(VLOOKUP($A145, 'E4 TB Allocation Details'!$A$18:$L$205, MATCH("Misc ID", 'E4 TB Allocation Details'!$A$18:$L$18, 0),FALSE), 'E2 Allocators'!$B$15:$W$361, MATCH('O5 Details by Class &amp; Accounts'!BL$18, 'E2 Allocators'!$B$15:$W$15, 0),FALSE)*$E145)</f>
        <v>0</v>
      </c>
      <c r="BM145" s="1412">
        <f ca="1">IF(ISERROR(VLOOKUP(VLOOKUP($A145, 'E4 TB Allocation Details'!$A$18:$L$205, MATCH("Misc ID", 'E4 TB Allocation Details'!$A$18:$L$18, 0),FALSE), 'E2 Allocators'!$B$15:$W$361, MATCH('O5 Details by Class &amp; Accounts'!BM$18, 'E2 Allocators'!$B$15:$W$15, 0),FALSE)*$E145), 0, VLOOKUP(VLOOKUP($A145, 'E4 TB Allocation Details'!$A$18:$L$205, MATCH("Misc ID", 'E4 TB Allocation Details'!$A$18:$L$18, 0),FALSE), 'E2 Allocators'!$B$15:$W$361, MATCH('O5 Details by Class &amp; Accounts'!BM$18, 'E2 Allocators'!$B$15:$W$15, 0),FALSE)*$E145)</f>
        <v>0</v>
      </c>
      <c r="BN145" s="1412">
        <f ca="1">IF(ISERROR(VLOOKUP(VLOOKUP($A145, 'E4 TB Allocation Details'!$A$18:$L$205, MATCH("Misc ID", 'E4 TB Allocation Details'!$A$18:$L$18, 0),FALSE), 'E2 Allocators'!$B$15:$W$361, MATCH('O5 Details by Class &amp; Accounts'!BN$18, 'E2 Allocators'!$B$15:$W$15, 0),FALSE)*$E145), 0, VLOOKUP(VLOOKUP($A145, 'E4 TB Allocation Details'!$A$18:$L$205, MATCH("Misc ID", 'E4 TB Allocation Details'!$A$18:$L$18, 0),FALSE), 'E2 Allocators'!$B$15:$W$361, MATCH('O5 Details by Class &amp; Accounts'!BN$18, 'E2 Allocators'!$B$15:$W$15, 0),FALSE)*$E145)</f>
        <v>0</v>
      </c>
      <c r="BO145" s="1412">
        <f ca="1">IF(ISERROR(VLOOKUP(VLOOKUP($A145, 'E4 TB Allocation Details'!$A$18:$L$205, MATCH("Misc ID", 'E4 TB Allocation Details'!$A$18:$L$18, 0),FALSE), 'E2 Allocators'!$B$15:$W$361, MATCH('O5 Details by Class &amp; Accounts'!BO$18, 'E2 Allocators'!$B$15:$W$15, 0),FALSE)*$E145), 0, VLOOKUP(VLOOKUP($A145, 'E4 TB Allocation Details'!$A$18:$L$205, MATCH("Misc ID", 'E4 TB Allocation Details'!$A$18:$L$18, 0),FALSE), 'E2 Allocators'!$B$15:$W$361, MATCH('O5 Details by Class &amp; Accounts'!BO$18, 'E2 Allocators'!$B$15:$W$15, 0),FALSE)*$E145)</f>
        <v>0</v>
      </c>
      <c r="BP145" s="1412">
        <f ca="1">IF(ISERROR(VLOOKUP(VLOOKUP($A145, 'E4 TB Allocation Details'!$A$18:$L$205, MATCH("Misc ID", 'E4 TB Allocation Details'!$A$18:$L$18, 0),FALSE), 'E2 Allocators'!$B$15:$W$361, MATCH('O5 Details by Class &amp; Accounts'!BP$18, 'E2 Allocators'!$B$15:$W$15, 0),FALSE)*$E145), 0, VLOOKUP(VLOOKUP($A145, 'E4 TB Allocation Details'!$A$18:$L$205, MATCH("Misc ID", 'E4 TB Allocation Details'!$A$18:$L$18, 0),FALSE), 'E2 Allocators'!$B$15:$W$361, MATCH('O5 Details by Class &amp; Accounts'!BP$18, 'E2 Allocators'!$B$15:$W$15, 0),FALSE)*$E145)</f>
        <v>0</v>
      </c>
      <c r="BQ145" s="1412">
        <f ca="1">IF(ISERROR(VLOOKUP(VLOOKUP($A145, 'E4 TB Allocation Details'!$A$18:$L$205, MATCH("Misc ID", 'E4 TB Allocation Details'!$A$18:$L$18, 0),FALSE), 'E2 Allocators'!$B$15:$W$361, MATCH('O5 Details by Class &amp; Accounts'!BQ$18, 'E2 Allocators'!$B$15:$W$15, 0),FALSE)*$E145), 0, VLOOKUP(VLOOKUP($A145, 'E4 TB Allocation Details'!$A$18:$L$205, MATCH("Misc ID", 'E4 TB Allocation Details'!$A$18:$L$18, 0),FALSE), 'E2 Allocators'!$B$15:$W$361, MATCH('O5 Details by Class &amp; Accounts'!BQ$18, 'E2 Allocators'!$B$15:$W$15, 0),FALSE)*$E145)</f>
        <v>0</v>
      </c>
      <c r="BR145" s="1412">
        <f ca="1">IF(ISERROR(VLOOKUP(VLOOKUP($A145, 'E4 TB Allocation Details'!$A$18:$L$205, MATCH("Misc ID", 'E4 TB Allocation Details'!$A$18:$L$18, 0),FALSE), 'E2 Allocators'!$B$15:$W$361, MATCH('O5 Details by Class &amp; Accounts'!BR$18, 'E2 Allocators'!$B$15:$W$15, 0),FALSE)*$E145), 0, VLOOKUP(VLOOKUP($A145, 'E4 TB Allocation Details'!$A$18:$L$205, MATCH("Misc ID", 'E4 TB Allocation Details'!$A$18:$L$18, 0),FALSE), 'E2 Allocators'!$B$15:$W$361, MATCH('O5 Details by Class &amp; Accounts'!BR$18, 'E2 Allocators'!$B$15:$W$15, 0),FALSE)*$E145)</f>
        <v>0</v>
      </c>
      <c r="BS145" s="1412">
        <f t="shared" si="34"/>
        <v>0</v>
      </c>
      <c r="BT145" s="1412">
        <f ca="1">IF(ISERROR(VLOOKUP(VLOOKUP($A145, 'E4 TB Allocation Details'!$A$18:$L$205, MATCH("A &amp; G ID", 'E4 TB Allocation Details'!$A$18:$L$18, 0),FALSE), 'E2 Allocators'!$B$15:$W$361, MATCH('O5 Details by Class &amp; Accounts'!BT$18, 'E2 Allocators'!$B$15:$W$15, 0),FALSE)*$E145), 0, VLOOKUP(VLOOKUP($A145, 'E4 TB Allocation Details'!$A$18:$L$205, MATCH("A &amp; G ID", 'E4 TB Allocation Details'!$A$18:$L$18, 0),FALSE), 'E2 Allocators'!$B$15:$W$361, MATCH('O5 Details by Class &amp; Accounts'!BT$18, 'E2 Allocators'!$B$15:$W$15, 0),FALSE)*$E145)</f>
        <v>0</v>
      </c>
      <c r="BU145" s="1412">
        <f ca="1">IF(ISERROR(VLOOKUP(VLOOKUP($A145, 'E4 TB Allocation Details'!$A$18:$L$205, MATCH("A &amp; G ID", 'E4 TB Allocation Details'!$A$18:$L$18, 0),FALSE), 'E2 Allocators'!$B$15:$W$361, MATCH('O5 Details by Class &amp; Accounts'!BU$18, 'E2 Allocators'!$B$15:$W$15, 0),FALSE)*$E145), 0, VLOOKUP(VLOOKUP($A145, 'E4 TB Allocation Details'!$A$18:$L$205, MATCH("A &amp; G ID", 'E4 TB Allocation Details'!$A$18:$L$18, 0),FALSE), 'E2 Allocators'!$B$15:$W$361, MATCH('O5 Details by Class &amp; Accounts'!BU$18, 'E2 Allocators'!$B$15:$W$15, 0),FALSE)*$E145)</f>
        <v>0</v>
      </c>
      <c r="BV145" s="1412">
        <f ca="1">IF(ISERROR(VLOOKUP(VLOOKUP($A145, 'E4 TB Allocation Details'!$A$18:$L$205, MATCH("A &amp; G ID", 'E4 TB Allocation Details'!$A$18:$L$18, 0),FALSE), 'E2 Allocators'!$B$15:$W$361, MATCH('O5 Details by Class &amp; Accounts'!BV$18, 'E2 Allocators'!$B$15:$W$15, 0),FALSE)*$E145), 0, VLOOKUP(VLOOKUP($A145, 'E4 TB Allocation Details'!$A$18:$L$205, MATCH("A &amp; G ID", 'E4 TB Allocation Details'!$A$18:$L$18, 0),FALSE), 'E2 Allocators'!$B$15:$W$361, MATCH('O5 Details by Class &amp; Accounts'!BV$18, 'E2 Allocators'!$B$15:$W$15, 0),FALSE)*$E145)</f>
        <v>0</v>
      </c>
      <c r="BW145" s="1412">
        <f ca="1">IF(ISERROR(VLOOKUP(VLOOKUP($A145, 'E4 TB Allocation Details'!$A$18:$L$205, MATCH("A &amp; G ID", 'E4 TB Allocation Details'!$A$18:$L$18, 0),FALSE), 'E2 Allocators'!$B$15:$W$361, MATCH('O5 Details by Class &amp; Accounts'!BW$18, 'E2 Allocators'!$B$15:$W$15, 0),FALSE)*$E145), 0, VLOOKUP(VLOOKUP($A145, 'E4 TB Allocation Details'!$A$18:$L$205, MATCH("A &amp; G ID", 'E4 TB Allocation Details'!$A$18:$L$18, 0),FALSE), 'E2 Allocators'!$B$15:$W$361, MATCH('O5 Details by Class &amp; Accounts'!BW$18, 'E2 Allocators'!$B$15:$W$15, 0),FALSE)*$E145)</f>
        <v>0</v>
      </c>
      <c r="BX145" s="1412">
        <f ca="1">IF(ISERROR(VLOOKUP(VLOOKUP($A145, 'E4 TB Allocation Details'!$A$18:$L$205, MATCH("A &amp; G ID", 'E4 TB Allocation Details'!$A$18:$L$18, 0),FALSE), 'E2 Allocators'!$B$15:$W$361, MATCH('O5 Details by Class &amp; Accounts'!BX$18, 'E2 Allocators'!$B$15:$W$15, 0),FALSE)*$E145), 0, VLOOKUP(VLOOKUP($A145, 'E4 TB Allocation Details'!$A$18:$L$205, MATCH("A &amp; G ID", 'E4 TB Allocation Details'!$A$18:$L$18, 0),FALSE), 'E2 Allocators'!$B$15:$W$361, MATCH('O5 Details by Class &amp; Accounts'!BX$18, 'E2 Allocators'!$B$15:$W$15, 0),FALSE)*$E145)</f>
        <v>0</v>
      </c>
      <c r="BY145" s="1412">
        <f ca="1">IF(ISERROR(VLOOKUP(VLOOKUP($A145, 'E4 TB Allocation Details'!$A$18:$L$205, MATCH("A &amp; G ID", 'E4 TB Allocation Details'!$A$18:$L$18, 0),FALSE), 'E2 Allocators'!$B$15:$W$361, MATCH('O5 Details by Class &amp; Accounts'!BY$18, 'E2 Allocators'!$B$15:$W$15, 0),FALSE)*$E145), 0, VLOOKUP(VLOOKUP($A145, 'E4 TB Allocation Details'!$A$18:$L$205, MATCH("A &amp; G ID", 'E4 TB Allocation Details'!$A$18:$L$18, 0),FALSE), 'E2 Allocators'!$B$15:$W$361, MATCH('O5 Details by Class &amp; Accounts'!BY$18, 'E2 Allocators'!$B$15:$W$15, 0),FALSE)*$E145)</f>
        <v>0</v>
      </c>
      <c r="BZ145" s="1412">
        <f ca="1">IF(ISERROR(VLOOKUP(VLOOKUP($A145, 'E4 TB Allocation Details'!$A$18:$L$205, MATCH("A &amp; G ID", 'E4 TB Allocation Details'!$A$18:$L$18, 0),FALSE), 'E2 Allocators'!$B$15:$W$361, MATCH('O5 Details by Class &amp; Accounts'!BZ$18, 'E2 Allocators'!$B$15:$W$15, 0),FALSE)*$E145), 0, VLOOKUP(VLOOKUP($A145, 'E4 TB Allocation Details'!$A$18:$L$205, MATCH("A &amp; G ID", 'E4 TB Allocation Details'!$A$18:$L$18, 0),FALSE), 'E2 Allocators'!$B$15:$W$361, MATCH('O5 Details by Class &amp; Accounts'!BZ$18, 'E2 Allocators'!$B$15:$W$15, 0),FALSE)*$E145)</f>
        <v>0</v>
      </c>
      <c r="CA145" s="1412">
        <f ca="1">IF(ISERROR(VLOOKUP(VLOOKUP($A145, 'E4 TB Allocation Details'!$A$18:$L$205, MATCH("A &amp; G ID", 'E4 TB Allocation Details'!$A$18:$L$18, 0),FALSE), 'E2 Allocators'!$B$15:$W$361, MATCH('O5 Details by Class &amp; Accounts'!CA$18, 'E2 Allocators'!$B$15:$W$15, 0),FALSE)*$E145), 0, VLOOKUP(VLOOKUP($A145, 'E4 TB Allocation Details'!$A$18:$L$205, MATCH("A &amp; G ID", 'E4 TB Allocation Details'!$A$18:$L$18, 0),FALSE), 'E2 Allocators'!$B$15:$W$361, MATCH('O5 Details by Class &amp; Accounts'!CA$18, 'E2 Allocators'!$B$15:$W$15, 0),FALSE)*$E145)</f>
        <v>0</v>
      </c>
      <c r="CB145" s="1412">
        <f ca="1">IF(ISERROR(VLOOKUP(VLOOKUP($A145, 'E4 TB Allocation Details'!$A$18:$L$205, MATCH("A &amp; G ID", 'E4 TB Allocation Details'!$A$18:$L$18, 0),FALSE), 'E2 Allocators'!$B$15:$W$361, MATCH('O5 Details by Class &amp; Accounts'!CB$18, 'E2 Allocators'!$B$15:$W$15, 0),FALSE)*$E145), 0, VLOOKUP(VLOOKUP($A145, 'E4 TB Allocation Details'!$A$18:$L$205, MATCH("A &amp; G ID", 'E4 TB Allocation Details'!$A$18:$L$18, 0),FALSE), 'E2 Allocators'!$B$15:$W$361, MATCH('O5 Details by Class &amp; Accounts'!CB$18, 'E2 Allocators'!$B$15:$W$15, 0),FALSE)*$E145)</f>
        <v>0</v>
      </c>
      <c r="CC145" s="1412">
        <f ca="1">IF(ISERROR(VLOOKUP(VLOOKUP($A145, 'E4 TB Allocation Details'!$A$18:$L$205, MATCH("A &amp; G ID", 'E4 TB Allocation Details'!$A$18:$L$18, 0),FALSE), 'E2 Allocators'!$B$15:$W$361, MATCH('O5 Details by Class &amp; Accounts'!CC$18, 'E2 Allocators'!$B$15:$W$15, 0),FALSE)*$E145), 0, VLOOKUP(VLOOKUP($A145, 'E4 TB Allocation Details'!$A$18:$L$205, MATCH("A &amp; G ID", 'E4 TB Allocation Details'!$A$18:$L$18, 0),FALSE), 'E2 Allocators'!$B$15:$W$361, MATCH('O5 Details by Class &amp; Accounts'!CC$18, 'E2 Allocators'!$B$15:$W$15, 0),FALSE)*$E145)</f>
        <v>0</v>
      </c>
      <c r="CD145" s="1412">
        <f ca="1">IF(ISERROR(VLOOKUP(VLOOKUP($A145, 'E4 TB Allocation Details'!$A$18:$L$205, MATCH("A &amp; G ID", 'E4 TB Allocation Details'!$A$18:$L$18, 0),FALSE), 'E2 Allocators'!$B$15:$W$361, MATCH('O5 Details by Class &amp; Accounts'!CD$18, 'E2 Allocators'!$B$15:$W$15, 0),FALSE)*$E145), 0, VLOOKUP(VLOOKUP($A145, 'E4 TB Allocation Details'!$A$18:$L$205, MATCH("A &amp; G ID", 'E4 TB Allocation Details'!$A$18:$L$18, 0),FALSE), 'E2 Allocators'!$B$15:$W$361, MATCH('O5 Details by Class &amp; Accounts'!CD$18, 'E2 Allocators'!$B$15:$W$15, 0),FALSE)*$E145)</f>
        <v>0</v>
      </c>
      <c r="CE145" s="1412">
        <f ca="1">IF(ISERROR(VLOOKUP(VLOOKUP($A145, 'E4 TB Allocation Details'!$A$18:$L$205, MATCH("A &amp; G ID", 'E4 TB Allocation Details'!$A$18:$L$18, 0),FALSE), 'E2 Allocators'!$B$15:$W$361, MATCH('O5 Details by Class &amp; Accounts'!CE$18, 'E2 Allocators'!$B$15:$W$15, 0),FALSE)*$E145), 0, VLOOKUP(VLOOKUP($A145, 'E4 TB Allocation Details'!$A$18:$L$205, MATCH("A &amp; G ID", 'E4 TB Allocation Details'!$A$18:$L$18, 0),FALSE), 'E2 Allocators'!$B$15:$W$361, MATCH('O5 Details by Class &amp; Accounts'!CE$18, 'E2 Allocators'!$B$15:$W$15, 0),FALSE)*$E145)</f>
        <v>0</v>
      </c>
      <c r="CF145" s="1412">
        <f ca="1">IF(ISERROR(VLOOKUP(VLOOKUP($A145, 'E4 TB Allocation Details'!$A$18:$L$205, MATCH("A &amp; G ID", 'E4 TB Allocation Details'!$A$18:$L$18, 0),FALSE), 'E2 Allocators'!$B$15:$W$361, MATCH('O5 Details by Class &amp; Accounts'!CF$18, 'E2 Allocators'!$B$15:$W$15, 0),FALSE)*$E145), 0, VLOOKUP(VLOOKUP($A145, 'E4 TB Allocation Details'!$A$18:$L$205, MATCH("A &amp; G ID", 'E4 TB Allocation Details'!$A$18:$L$18, 0),FALSE), 'E2 Allocators'!$B$15:$W$361, MATCH('O5 Details by Class &amp; Accounts'!CF$18, 'E2 Allocators'!$B$15:$W$15, 0),FALSE)*$E145)</f>
        <v>0</v>
      </c>
      <c r="CG145" s="1412">
        <f ca="1">IF(ISERROR(VLOOKUP(VLOOKUP($A145, 'E4 TB Allocation Details'!$A$18:$L$205, MATCH("A &amp; G ID", 'E4 TB Allocation Details'!$A$18:$L$18, 0),FALSE), 'E2 Allocators'!$B$15:$W$361, MATCH('O5 Details by Class &amp; Accounts'!CG$18, 'E2 Allocators'!$B$15:$W$15, 0),FALSE)*$E145), 0, VLOOKUP(VLOOKUP($A145, 'E4 TB Allocation Details'!$A$18:$L$205, MATCH("A &amp; G ID", 'E4 TB Allocation Details'!$A$18:$L$18, 0),FALSE), 'E2 Allocators'!$B$15:$W$361, MATCH('O5 Details by Class &amp; Accounts'!CG$18, 'E2 Allocators'!$B$15:$W$15, 0),FALSE)*$E145)</f>
        <v>0</v>
      </c>
      <c r="CH145" s="1412">
        <f ca="1">IF(ISERROR(VLOOKUP(VLOOKUP($A145, 'E4 TB Allocation Details'!$A$18:$L$205, MATCH("A &amp; G ID", 'E4 TB Allocation Details'!$A$18:$L$18, 0),FALSE), 'E2 Allocators'!$B$15:$W$361, MATCH('O5 Details by Class &amp; Accounts'!CH$18, 'E2 Allocators'!$B$15:$W$15, 0),FALSE)*$E145), 0, VLOOKUP(VLOOKUP($A145, 'E4 TB Allocation Details'!$A$18:$L$205, MATCH("A &amp; G ID", 'E4 TB Allocation Details'!$A$18:$L$18, 0),FALSE), 'E2 Allocators'!$B$15:$W$361, MATCH('O5 Details by Class &amp; Accounts'!CH$18, 'E2 Allocators'!$B$15:$W$15, 0),FALSE)*$E145)</f>
        <v>0</v>
      </c>
      <c r="CI145" s="1412">
        <f ca="1">IF(ISERROR(VLOOKUP(VLOOKUP($A145, 'E4 TB Allocation Details'!$A$18:$L$205, MATCH("A &amp; G ID", 'E4 TB Allocation Details'!$A$18:$L$18, 0),FALSE), 'E2 Allocators'!$B$15:$W$361, MATCH('O5 Details by Class &amp; Accounts'!CI$18, 'E2 Allocators'!$B$15:$W$15, 0),FALSE)*$E145), 0, VLOOKUP(VLOOKUP($A145, 'E4 TB Allocation Details'!$A$18:$L$205, MATCH("A &amp; G ID", 'E4 TB Allocation Details'!$A$18:$L$18, 0),FALSE), 'E2 Allocators'!$B$15:$W$361, MATCH('O5 Details by Class &amp; Accounts'!CI$18, 'E2 Allocators'!$B$15:$W$15, 0),FALSE)*$E145)</f>
        <v>0</v>
      </c>
      <c r="CJ145" s="1412">
        <f ca="1">IF(ISERROR(VLOOKUP(VLOOKUP($A145, 'E4 TB Allocation Details'!$A$18:$L$205, MATCH("A &amp; G ID", 'E4 TB Allocation Details'!$A$18:$L$18, 0),FALSE), 'E2 Allocators'!$B$15:$W$361, MATCH('O5 Details by Class &amp; Accounts'!CJ$18, 'E2 Allocators'!$B$15:$W$15, 0),FALSE)*$E145), 0, VLOOKUP(VLOOKUP($A145, 'E4 TB Allocation Details'!$A$18:$L$205, MATCH("A &amp; G ID", 'E4 TB Allocation Details'!$A$18:$L$18, 0),FALSE), 'E2 Allocators'!$B$15:$W$361, MATCH('O5 Details by Class &amp; Accounts'!CJ$18, 'E2 Allocators'!$B$15:$W$15, 0),FALSE)*$E145)</f>
        <v>0</v>
      </c>
      <c r="CK145" s="1412">
        <f ca="1">IF(ISERROR(VLOOKUP(VLOOKUP($A145, 'E4 TB Allocation Details'!$A$18:$L$205, MATCH("A &amp; G ID", 'E4 TB Allocation Details'!$A$18:$L$18, 0),FALSE), 'E2 Allocators'!$B$15:$W$361, MATCH('O5 Details by Class &amp; Accounts'!CK$18, 'E2 Allocators'!$B$15:$W$15, 0),FALSE)*$E145), 0, VLOOKUP(VLOOKUP($A145, 'E4 TB Allocation Details'!$A$18:$L$205, MATCH("A &amp; G ID", 'E4 TB Allocation Details'!$A$18:$L$18, 0),FALSE), 'E2 Allocators'!$B$15:$W$361, MATCH('O5 Details by Class &amp; Accounts'!CK$18, 'E2 Allocators'!$B$15:$W$15, 0),FALSE)*$E145)</f>
        <v>0</v>
      </c>
      <c r="CL145" s="1412">
        <f ca="1">IF(ISERROR(VLOOKUP(VLOOKUP($A145, 'E4 TB Allocation Details'!$A$18:$L$205, MATCH("A &amp; G ID", 'E4 TB Allocation Details'!$A$18:$L$18, 0),FALSE), 'E2 Allocators'!$B$15:$W$361, MATCH('O5 Details by Class &amp; Accounts'!CL$18, 'E2 Allocators'!$B$15:$W$15, 0),FALSE)*$E145), 0, VLOOKUP(VLOOKUP($A145, 'E4 TB Allocation Details'!$A$18:$L$205, MATCH("A &amp; G ID", 'E4 TB Allocation Details'!$A$18:$L$18, 0),FALSE), 'E2 Allocators'!$B$15:$W$361, MATCH('O5 Details by Class &amp; Accounts'!CL$18, 'E2 Allocators'!$B$15:$W$15, 0),FALSE)*$E145)</f>
        <v>0</v>
      </c>
      <c r="CM145" s="1412">
        <f ca="1">IF(ISERROR(VLOOKUP(VLOOKUP($A145, 'E4 TB Allocation Details'!$A$18:$L$205, MATCH("A &amp; G ID", 'E4 TB Allocation Details'!$A$18:$L$18, 0),FALSE), 'E2 Allocators'!$B$15:$W$361, MATCH('O5 Details by Class &amp; Accounts'!CM$18, 'E2 Allocators'!$B$15:$W$15, 0),FALSE)*$E145), 0, VLOOKUP(VLOOKUP($A145, 'E4 TB Allocation Details'!$A$18:$L$205, MATCH("A &amp; G ID", 'E4 TB Allocation Details'!$A$18:$L$18, 0),FALSE), 'E2 Allocators'!$B$15:$W$361, MATCH('O5 Details by Class &amp; Accounts'!CM$18, 'E2 Allocators'!$B$15:$W$15, 0),FALSE)*$E145)</f>
        <v>0</v>
      </c>
      <c r="CN145" s="1412">
        <f t="shared" si="35"/>
        <v>0</v>
      </c>
      <c r="CO145" s="1792">
        <f t="shared" si="36"/>
        <v>0</v>
      </c>
      <c r="CQ145" s="2087" t="s">
        <v>448</v>
      </c>
    </row>
    <row r="146" spans="1:95" s="81" customFormat="1" ht="25.5">
      <c r="A146" s="1177">
        <v>5110</v>
      </c>
      <c r="B146" s="1176" t="s">
        <v>1132</v>
      </c>
      <c r="C146" s="1789">
        <f ca="1">IF(ISERROR(VLOOKUP($A146,'I3 TB Data'!$A$23:$H$458,MATCH('O5 Details by Class &amp; Accounts'!$C$18, 'I3 TB Data'!$A$23:$H$23,0),0)), 0, VLOOKUP($A146,'I3 TB Data'!$A$23:$H$458,MATCH('O5 Details by Class &amp; Accounts'!$C$18,'I3 TB Data'!$A$23:$H$23,0),0))</f>
        <v>0</v>
      </c>
      <c r="D146" s="1790"/>
      <c r="E146" s="1789">
        <f t="shared" si="37"/>
        <v>0</v>
      </c>
      <c r="F146" s="1791">
        <f ca="1">IF(ISERROR(VLOOKUP($A146, 'E1 Categorization'!A33:E122, MATCH("Customer Component", 'E1 Categorization'!$A$33:$E$33,0), 0)), 0, IF(VLOOKUP($A146, 'E1 Categorization'!A33:E122, MATCH("Customer Component", 'E1 Categorization'!$A$33:$E$33,0), 0)=0, 'O5 Details by Class &amp; Accounts'!$E146, IF(AND(VLOOKUP($A146, 'E1 Categorization'!A33:E122, MATCH("Customer Component", 'E1 Categorization'!$A$33:$E$33,0), 0) &gt;0, VLOOKUP($A146, 'E1 Categorization'!A33:E122, MATCH("Customer Component", 'E1 Categorization'!$A$33:$E$33,0), 0)&lt;1), 'O5 Details by Class &amp; Accounts'!$E146*(1-VLOOKUP($A146, 'E1 Categorization'!A33:E122, MATCH("Customer Component", 'E1 Categorization'!$A$33:$E$33,0), 0)), 0)))</f>
        <v>0</v>
      </c>
      <c r="G146" s="1791">
        <f ca="1">IF(ISERROR(VLOOKUP($A146, 'E1 Categorization'!A33:E122, MATCH("Customer Component", 'E1 Categorization'!$A$33:$E$33,0), 0)),0, IF(VLOOKUP($A146, 'E1 Categorization'!A33:E122, MATCH("Customer Component", 'E1 Categorization'!$A$33:$E$33,0), 0)=0, 0, IF(AND(VLOOKUP($A146, 'E1 Categorization'!A33:E122, MATCH("Customer Component", 'E1 Categorization'!$A$33:$E$33,0), 0) &gt;0, VLOOKUP($A146, 'E1 Categorization'!A33:E122, MATCH("Customer Component", 'E1 Categorization'!$A$33:$E$33,0), 0)&lt;1), 'O5 Details by Class &amp; Accounts'!$E146*(VLOOKUP($A146, 'E1 Categorization'!A33:E122, MATCH("Customer Component", 'E1 Categorization'!$A$33:$E$33,0), 0)), 'O5 Details by Class &amp; Accounts'!$E146)))</f>
        <v>0</v>
      </c>
      <c r="H146" s="1412">
        <f t="shared" si="31"/>
        <v>0</v>
      </c>
      <c r="I146" s="1412">
        <f ca="1">IF(ISERROR(VLOOKUP(VLOOKUP($A146, 'E4 TB Allocation Details'!$A$18:$L$205, MATCH("Demand ID", 'E4 TB Allocation Details'!$A$18:$L$18, 0),FALSE), 'E2 Allocators'!$B$15:$W$361, MATCH('O5 Details by Class &amp; Accounts'!I$18, 'E2 Allocators'!$B$15:$W$15, 0),FALSE)*$F146), 0, VLOOKUP(VLOOKUP($A146, 'E4 TB Allocation Details'!$A$18:$L$205, MATCH("Demand ID", 'E4 TB Allocation Details'!$A$18:$L$18, 0),FALSE), 'E2 Allocators'!$B$15:$W$361, MATCH('O5 Details by Class &amp; Accounts'!I$18, 'E2 Allocators'!$B$15:$W$15, 0),FALSE)*$F146)</f>
        <v>0</v>
      </c>
      <c r="J146" s="1412">
        <f ca="1">IF(ISERROR(VLOOKUP(VLOOKUP($A146, 'E4 TB Allocation Details'!$A$18:$L$205, MATCH("Demand ID", 'E4 TB Allocation Details'!$A$18:$L$18, 0),FALSE), 'E2 Allocators'!$B$15:$W$361, MATCH('O5 Details by Class &amp; Accounts'!J$18, 'E2 Allocators'!$B$15:$W$15, 0),FALSE)*$F146), 0, VLOOKUP(VLOOKUP($A146, 'E4 TB Allocation Details'!$A$18:$L$205, MATCH("Demand ID", 'E4 TB Allocation Details'!$A$18:$L$18, 0),FALSE), 'E2 Allocators'!$B$15:$W$361, MATCH('O5 Details by Class &amp; Accounts'!J$18, 'E2 Allocators'!$B$15:$W$15, 0),FALSE)*$F146)</f>
        <v>0</v>
      </c>
      <c r="K146" s="1412">
        <f ca="1">IF(ISERROR(VLOOKUP(VLOOKUP($A146, 'E4 TB Allocation Details'!$A$18:$L$205, MATCH("Demand ID", 'E4 TB Allocation Details'!$A$18:$L$18, 0),FALSE), 'E2 Allocators'!$B$15:$W$361, MATCH('O5 Details by Class &amp; Accounts'!K$18, 'E2 Allocators'!$B$15:$W$15, 0),FALSE)*$F146), 0, VLOOKUP(VLOOKUP($A146, 'E4 TB Allocation Details'!$A$18:$L$205, MATCH("Demand ID", 'E4 TB Allocation Details'!$A$18:$L$18, 0),FALSE), 'E2 Allocators'!$B$15:$W$361, MATCH('O5 Details by Class &amp; Accounts'!K$18, 'E2 Allocators'!$B$15:$W$15, 0),FALSE)*$F146)</f>
        <v>0</v>
      </c>
      <c r="L146" s="1412">
        <f ca="1">IF(ISERROR(VLOOKUP(VLOOKUP($A146, 'E4 TB Allocation Details'!$A$18:$L$205, MATCH("Demand ID", 'E4 TB Allocation Details'!$A$18:$L$18, 0),FALSE), 'E2 Allocators'!$B$15:$W$361, MATCH('O5 Details by Class &amp; Accounts'!L$18, 'E2 Allocators'!$B$15:$W$15, 0),FALSE)*$F146), 0, VLOOKUP(VLOOKUP($A146, 'E4 TB Allocation Details'!$A$18:$L$205, MATCH("Demand ID", 'E4 TB Allocation Details'!$A$18:$L$18, 0),FALSE), 'E2 Allocators'!$B$15:$W$361, MATCH('O5 Details by Class &amp; Accounts'!L$18, 'E2 Allocators'!$B$15:$W$15, 0),FALSE)*$F146)</f>
        <v>0</v>
      </c>
      <c r="M146" s="1412">
        <f ca="1">IF(ISERROR(VLOOKUP(VLOOKUP($A146, 'E4 TB Allocation Details'!$A$18:$L$205, MATCH("Demand ID", 'E4 TB Allocation Details'!$A$18:$L$18, 0),FALSE), 'E2 Allocators'!$B$15:$W$361, MATCH('O5 Details by Class &amp; Accounts'!M$18, 'E2 Allocators'!$B$15:$W$15, 0),FALSE)*$F146), 0, VLOOKUP(VLOOKUP($A146, 'E4 TB Allocation Details'!$A$18:$L$205, MATCH("Demand ID", 'E4 TB Allocation Details'!$A$18:$L$18, 0),FALSE), 'E2 Allocators'!$B$15:$W$361, MATCH('O5 Details by Class &amp; Accounts'!M$18, 'E2 Allocators'!$B$15:$W$15, 0),FALSE)*$F146)</f>
        <v>0</v>
      </c>
      <c r="N146" s="1412">
        <f ca="1">IF(ISERROR(VLOOKUP(VLOOKUP($A146, 'E4 TB Allocation Details'!$A$18:$L$205, MATCH("Demand ID", 'E4 TB Allocation Details'!$A$18:$L$18, 0),FALSE), 'E2 Allocators'!$B$15:$W$361, MATCH('O5 Details by Class &amp; Accounts'!N$18, 'E2 Allocators'!$B$15:$W$15, 0),FALSE)*$F146), 0, VLOOKUP(VLOOKUP($A146, 'E4 TB Allocation Details'!$A$18:$L$205, MATCH("Demand ID", 'E4 TB Allocation Details'!$A$18:$L$18, 0),FALSE), 'E2 Allocators'!$B$15:$W$361, MATCH('O5 Details by Class &amp; Accounts'!N$18, 'E2 Allocators'!$B$15:$W$15, 0),FALSE)*$F146)</f>
        <v>0</v>
      </c>
      <c r="O146" s="1412">
        <f ca="1">IF(ISERROR(VLOOKUP(VLOOKUP($A146, 'E4 TB Allocation Details'!$A$18:$L$205, MATCH("Demand ID", 'E4 TB Allocation Details'!$A$18:$L$18, 0),FALSE), 'E2 Allocators'!$B$15:$W$361, MATCH('O5 Details by Class &amp; Accounts'!O$18, 'E2 Allocators'!$B$15:$W$15, 0),FALSE)*$F146), 0, VLOOKUP(VLOOKUP($A146, 'E4 TB Allocation Details'!$A$18:$L$205, MATCH("Demand ID", 'E4 TB Allocation Details'!$A$18:$L$18, 0),FALSE), 'E2 Allocators'!$B$15:$W$361, MATCH('O5 Details by Class &amp; Accounts'!O$18, 'E2 Allocators'!$B$15:$W$15, 0),FALSE)*$F146)</f>
        <v>0</v>
      </c>
      <c r="P146" s="1412">
        <f ca="1">IF(ISERROR(VLOOKUP(VLOOKUP($A146, 'E4 TB Allocation Details'!$A$18:$L$205, MATCH("Demand ID", 'E4 TB Allocation Details'!$A$18:$L$18, 0),FALSE), 'E2 Allocators'!$B$15:$W$361, MATCH('O5 Details by Class &amp; Accounts'!P$18, 'E2 Allocators'!$B$15:$W$15, 0),FALSE)*$F146), 0, VLOOKUP(VLOOKUP($A146, 'E4 TB Allocation Details'!$A$18:$L$205, MATCH("Demand ID", 'E4 TB Allocation Details'!$A$18:$L$18, 0),FALSE), 'E2 Allocators'!$B$15:$W$361, MATCH('O5 Details by Class &amp; Accounts'!P$18, 'E2 Allocators'!$B$15:$W$15, 0),FALSE)*$F146)</f>
        <v>0</v>
      </c>
      <c r="Q146" s="1412">
        <f ca="1">IF(ISERROR(VLOOKUP(VLOOKUP($A146, 'E4 TB Allocation Details'!$A$18:$L$205, MATCH("Demand ID", 'E4 TB Allocation Details'!$A$18:$L$18, 0),FALSE), 'E2 Allocators'!$B$15:$W$361, MATCH('O5 Details by Class &amp; Accounts'!Q$18, 'E2 Allocators'!$B$15:$W$15, 0),FALSE)*$F146), 0, VLOOKUP(VLOOKUP($A146, 'E4 TB Allocation Details'!$A$18:$L$205, MATCH("Demand ID", 'E4 TB Allocation Details'!$A$18:$L$18, 0),FALSE), 'E2 Allocators'!$B$15:$W$361, MATCH('O5 Details by Class &amp; Accounts'!Q$18, 'E2 Allocators'!$B$15:$W$15, 0),FALSE)*$F146)</f>
        <v>0</v>
      </c>
      <c r="R146" s="1412">
        <f ca="1">IF(ISERROR(VLOOKUP(VLOOKUP($A146, 'E4 TB Allocation Details'!$A$18:$L$205, MATCH("Demand ID", 'E4 TB Allocation Details'!$A$18:$L$18, 0),FALSE), 'E2 Allocators'!$B$15:$W$361, MATCH('O5 Details by Class &amp; Accounts'!R$18, 'E2 Allocators'!$B$15:$W$15, 0),FALSE)*$F146), 0, VLOOKUP(VLOOKUP($A146, 'E4 TB Allocation Details'!$A$18:$L$205, MATCH("Demand ID", 'E4 TB Allocation Details'!$A$18:$L$18, 0),FALSE), 'E2 Allocators'!$B$15:$W$361, MATCH('O5 Details by Class &amp; Accounts'!R$18, 'E2 Allocators'!$B$15:$W$15, 0),FALSE)*$F146)</f>
        <v>0</v>
      </c>
      <c r="S146" s="1412">
        <f ca="1">IF(ISERROR(VLOOKUP(VLOOKUP($A146, 'E4 TB Allocation Details'!$A$18:$L$205, MATCH("Demand ID", 'E4 TB Allocation Details'!$A$18:$L$18, 0),FALSE), 'E2 Allocators'!$B$15:$W$361, MATCH('O5 Details by Class &amp; Accounts'!S$18, 'E2 Allocators'!$B$15:$W$15, 0),FALSE)*$F146), 0, VLOOKUP(VLOOKUP($A146, 'E4 TB Allocation Details'!$A$18:$L$205, MATCH("Demand ID", 'E4 TB Allocation Details'!$A$18:$L$18, 0),FALSE), 'E2 Allocators'!$B$15:$W$361, MATCH('O5 Details by Class &amp; Accounts'!S$18, 'E2 Allocators'!$B$15:$W$15, 0),FALSE)*$F146)</f>
        <v>0</v>
      </c>
      <c r="T146" s="1412">
        <f ca="1">IF(ISERROR(VLOOKUP(VLOOKUP($A146, 'E4 TB Allocation Details'!$A$18:$L$205, MATCH("Demand ID", 'E4 TB Allocation Details'!$A$18:$L$18, 0),FALSE), 'E2 Allocators'!$B$15:$W$361, MATCH('O5 Details by Class &amp; Accounts'!T$18, 'E2 Allocators'!$B$15:$W$15, 0),FALSE)*$F146), 0, VLOOKUP(VLOOKUP($A146, 'E4 TB Allocation Details'!$A$18:$L$205, MATCH("Demand ID", 'E4 TB Allocation Details'!$A$18:$L$18, 0),FALSE), 'E2 Allocators'!$B$15:$W$361, MATCH('O5 Details by Class &amp; Accounts'!T$18, 'E2 Allocators'!$B$15:$W$15, 0),FALSE)*$F146)</f>
        <v>0</v>
      </c>
      <c r="U146" s="1412">
        <f ca="1">IF(ISERROR(VLOOKUP(VLOOKUP($A146, 'E4 TB Allocation Details'!$A$18:$L$205, MATCH("Demand ID", 'E4 TB Allocation Details'!$A$18:$L$18, 0),FALSE), 'E2 Allocators'!$B$15:$W$361, MATCH('O5 Details by Class &amp; Accounts'!U$18, 'E2 Allocators'!$B$15:$W$15, 0),FALSE)*$F146), 0, VLOOKUP(VLOOKUP($A146, 'E4 TB Allocation Details'!$A$18:$L$205, MATCH("Demand ID", 'E4 TB Allocation Details'!$A$18:$L$18, 0),FALSE), 'E2 Allocators'!$B$15:$W$361, MATCH('O5 Details by Class &amp; Accounts'!U$18, 'E2 Allocators'!$B$15:$W$15, 0),FALSE)*$F146)</f>
        <v>0</v>
      </c>
      <c r="V146" s="1412">
        <f ca="1">IF(ISERROR(VLOOKUP(VLOOKUP($A146, 'E4 TB Allocation Details'!$A$18:$L$205, MATCH("Demand ID", 'E4 TB Allocation Details'!$A$18:$L$18, 0),FALSE), 'E2 Allocators'!$B$15:$W$361, MATCH('O5 Details by Class &amp; Accounts'!V$18, 'E2 Allocators'!$B$15:$W$15, 0),FALSE)*$F146), 0, VLOOKUP(VLOOKUP($A146, 'E4 TB Allocation Details'!$A$18:$L$205, MATCH("Demand ID", 'E4 TB Allocation Details'!$A$18:$L$18, 0),FALSE), 'E2 Allocators'!$B$15:$W$361, MATCH('O5 Details by Class &amp; Accounts'!V$18, 'E2 Allocators'!$B$15:$W$15, 0),FALSE)*$F146)</f>
        <v>0</v>
      </c>
      <c r="W146" s="1412">
        <f ca="1">IF(ISERROR(VLOOKUP(VLOOKUP($A146, 'E4 TB Allocation Details'!$A$18:$L$205, MATCH("Demand ID", 'E4 TB Allocation Details'!$A$18:$L$18, 0),FALSE), 'E2 Allocators'!$B$15:$W$361, MATCH('O5 Details by Class &amp; Accounts'!W$18, 'E2 Allocators'!$B$15:$W$15, 0),FALSE)*$F146), 0, VLOOKUP(VLOOKUP($A146, 'E4 TB Allocation Details'!$A$18:$L$205, MATCH("Demand ID", 'E4 TB Allocation Details'!$A$18:$L$18, 0),FALSE), 'E2 Allocators'!$B$15:$W$361, MATCH('O5 Details by Class &amp; Accounts'!W$18, 'E2 Allocators'!$B$15:$W$15, 0),FALSE)*$F146)</f>
        <v>0</v>
      </c>
      <c r="X146" s="1412">
        <f ca="1">IF(ISERROR(VLOOKUP(VLOOKUP($A146, 'E4 TB Allocation Details'!$A$18:$L$205, MATCH("Demand ID", 'E4 TB Allocation Details'!$A$18:$L$18, 0),FALSE), 'E2 Allocators'!$B$15:$W$361, MATCH('O5 Details by Class &amp; Accounts'!X$18, 'E2 Allocators'!$B$15:$W$15, 0),FALSE)*$F146), 0, VLOOKUP(VLOOKUP($A146, 'E4 TB Allocation Details'!$A$18:$L$205, MATCH("Demand ID", 'E4 TB Allocation Details'!$A$18:$L$18, 0),FALSE), 'E2 Allocators'!$B$15:$W$361, MATCH('O5 Details by Class &amp; Accounts'!X$18, 'E2 Allocators'!$B$15:$W$15, 0),FALSE)*$F146)</f>
        <v>0</v>
      </c>
      <c r="Y146" s="1412">
        <f ca="1">IF(ISERROR(VLOOKUP(VLOOKUP($A146, 'E4 TB Allocation Details'!$A$18:$L$205, MATCH("Demand ID", 'E4 TB Allocation Details'!$A$18:$L$18, 0),FALSE), 'E2 Allocators'!$B$15:$W$361, MATCH('O5 Details by Class &amp; Accounts'!Y$18, 'E2 Allocators'!$B$15:$W$15, 0),FALSE)*$F146), 0, VLOOKUP(VLOOKUP($A146, 'E4 TB Allocation Details'!$A$18:$L$205, MATCH("Demand ID", 'E4 TB Allocation Details'!$A$18:$L$18, 0),FALSE), 'E2 Allocators'!$B$15:$W$361, MATCH('O5 Details by Class &amp; Accounts'!Y$18, 'E2 Allocators'!$B$15:$W$15, 0),FALSE)*$F146)</f>
        <v>0</v>
      </c>
      <c r="Z146" s="1412">
        <f ca="1">IF(ISERROR(VLOOKUP(VLOOKUP($A146, 'E4 TB Allocation Details'!$A$18:$L$205, MATCH("Demand ID", 'E4 TB Allocation Details'!$A$18:$L$18, 0),FALSE), 'E2 Allocators'!$B$15:$W$361, MATCH('O5 Details by Class &amp; Accounts'!Z$18, 'E2 Allocators'!$B$15:$W$15, 0),FALSE)*$F146), 0, VLOOKUP(VLOOKUP($A146, 'E4 TB Allocation Details'!$A$18:$L$205, MATCH("Demand ID", 'E4 TB Allocation Details'!$A$18:$L$18, 0),FALSE), 'E2 Allocators'!$B$15:$W$361, MATCH('O5 Details by Class &amp; Accounts'!Z$18, 'E2 Allocators'!$B$15:$W$15, 0),FALSE)*$F146)</f>
        <v>0</v>
      </c>
      <c r="AA146" s="1412">
        <f ca="1">IF(ISERROR(VLOOKUP(VLOOKUP($A146, 'E4 TB Allocation Details'!$A$18:$L$205, MATCH("Demand ID", 'E4 TB Allocation Details'!$A$18:$L$18, 0),FALSE), 'E2 Allocators'!$B$15:$W$361, MATCH('O5 Details by Class &amp; Accounts'!AA$18, 'E2 Allocators'!$B$15:$W$15, 0),FALSE)*$F146), 0, VLOOKUP(VLOOKUP($A146, 'E4 TB Allocation Details'!$A$18:$L$205, MATCH("Demand ID", 'E4 TB Allocation Details'!$A$18:$L$18, 0),FALSE), 'E2 Allocators'!$B$15:$W$361, MATCH('O5 Details by Class &amp; Accounts'!AA$18, 'E2 Allocators'!$B$15:$W$15, 0),FALSE)*$F146)</f>
        <v>0</v>
      </c>
      <c r="AB146" s="1412">
        <f ca="1">IF(ISERROR(VLOOKUP(VLOOKUP($A146, 'E4 TB Allocation Details'!$A$18:$L$205, MATCH("Demand ID", 'E4 TB Allocation Details'!$A$18:$L$18, 0),FALSE), 'E2 Allocators'!$B$15:$W$361, MATCH('O5 Details by Class &amp; Accounts'!AB$18, 'E2 Allocators'!$B$15:$W$15, 0),FALSE)*$F146), 0, VLOOKUP(VLOOKUP($A146, 'E4 TB Allocation Details'!$A$18:$L$205, MATCH("Demand ID", 'E4 TB Allocation Details'!$A$18:$L$18, 0),FALSE), 'E2 Allocators'!$B$15:$W$361, MATCH('O5 Details by Class &amp; Accounts'!AB$18, 'E2 Allocators'!$B$15:$W$15, 0),FALSE)*$F146)</f>
        <v>0</v>
      </c>
      <c r="AC146" s="1412">
        <f t="shared" si="32"/>
        <v>0</v>
      </c>
      <c r="AD146" s="1412">
        <f ca="1">IF(ISERROR(VLOOKUP(VLOOKUP($A146, 'E4 TB Allocation Details'!$A$18:$L$205, MATCH("Customer ID", 'E4 TB Allocation Details'!$A$18:$L$18, 0),FALSE), 'E2 Allocators'!$B$15:$W$361, MATCH('O5 Details by Class &amp; Accounts'!AD$18, 'E2 Allocators'!$B$15:$W$15, 0),FALSE)*$G146), 0, VLOOKUP(VLOOKUP($A146, 'E4 TB Allocation Details'!$A$18:$L$205, MATCH("Customer ID", 'E4 TB Allocation Details'!$A$18:$L$18, 0),FALSE), 'E2 Allocators'!$B$15:$W$361, MATCH('O5 Details by Class &amp; Accounts'!AD$18, 'E2 Allocators'!$B$15:$W$15, 0),FALSE)*$G146)</f>
        <v>0</v>
      </c>
      <c r="AE146" s="1412">
        <f ca="1">IF(ISERROR(VLOOKUP(VLOOKUP($A146, 'E4 TB Allocation Details'!$A$18:$L$205, MATCH("Customer ID", 'E4 TB Allocation Details'!$A$18:$L$18, 0),FALSE), 'E2 Allocators'!$B$15:$W$361, MATCH('O5 Details by Class &amp; Accounts'!AE$18, 'E2 Allocators'!$B$15:$W$15, 0),FALSE)*$G146), 0, VLOOKUP(VLOOKUP($A146, 'E4 TB Allocation Details'!$A$18:$L$205, MATCH("Customer ID", 'E4 TB Allocation Details'!$A$18:$L$18, 0),FALSE), 'E2 Allocators'!$B$15:$W$361, MATCH('O5 Details by Class &amp; Accounts'!AE$18, 'E2 Allocators'!$B$15:$W$15, 0),FALSE)*$G146)</f>
        <v>0</v>
      </c>
      <c r="AF146" s="1412">
        <f ca="1">IF(ISERROR(VLOOKUP(VLOOKUP($A146, 'E4 TB Allocation Details'!$A$18:$L$205, MATCH("Customer ID", 'E4 TB Allocation Details'!$A$18:$L$18, 0),FALSE), 'E2 Allocators'!$B$15:$W$361, MATCH('O5 Details by Class &amp; Accounts'!AF$18, 'E2 Allocators'!$B$15:$W$15, 0),FALSE)*$G146), 0, VLOOKUP(VLOOKUP($A146, 'E4 TB Allocation Details'!$A$18:$L$205, MATCH("Customer ID", 'E4 TB Allocation Details'!$A$18:$L$18, 0),FALSE), 'E2 Allocators'!$B$15:$W$361, MATCH('O5 Details by Class &amp; Accounts'!AF$18, 'E2 Allocators'!$B$15:$W$15, 0),FALSE)*$G146)</f>
        <v>0</v>
      </c>
      <c r="AG146" s="1412">
        <f ca="1">IF(ISERROR(VLOOKUP(VLOOKUP($A146, 'E4 TB Allocation Details'!$A$18:$L$205, MATCH("Customer ID", 'E4 TB Allocation Details'!$A$18:$L$18, 0),FALSE), 'E2 Allocators'!$B$15:$W$361, MATCH('O5 Details by Class &amp; Accounts'!AG$18, 'E2 Allocators'!$B$15:$W$15, 0),FALSE)*$G146), 0, VLOOKUP(VLOOKUP($A146, 'E4 TB Allocation Details'!$A$18:$L$205, MATCH("Customer ID", 'E4 TB Allocation Details'!$A$18:$L$18, 0),FALSE), 'E2 Allocators'!$B$15:$W$361, MATCH('O5 Details by Class &amp; Accounts'!AG$18, 'E2 Allocators'!$B$15:$W$15, 0),FALSE)*$G146)</f>
        <v>0</v>
      </c>
      <c r="AH146" s="1412">
        <f ca="1">IF(ISERROR(VLOOKUP(VLOOKUP($A146, 'E4 TB Allocation Details'!$A$18:$L$205, MATCH("Customer ID", 'E4 TB Allocation Details'!$A$18:$L$18, 0),FALSE), 'E2 Allocators'!$B$15:$W$361, MATCH('O5 Details by Class &amp; Accounts'!AH$18, 'E2 Allocators'!$B$15:$W$15, 0),FALSE)*$G146), 0, VLOOKUP(VLOOKUP($A146, 'E4 TB Allocation Details'!$A$18:$L$205, MATCH("Customer ID", 'E4 TB Allocation Details'!$A$18:$L$18, 0),FALSE), 'E2 Allocators'!$B$15:$W$361, MATCH('O5 Details by Class &amp; Accounts'!AH$18, 'E2 Allocators'!$B$15:$W$15, 0),FALSE)*$G146)</f>
        <v>0</v>
      </c>
      <c r="AI146" s="1412">
        <f ca="1">IF(ISERROR(VLOOKUP(VLOOKUP($A146, 'E4 TB Allocation Details'!$A$18:$L$205, MATCH("Customer ID", 'E4 TB Allocation Details'!$A$18:$L$18, 0),FALSE), 'E2 Allocators'!$B$15:$W$361, MATCH('O5 Details by Class &amp; Accounts'!AI$18, 'E2 Allocators'!$B$15:$W$15, 0),FALSE)*$G146), 0, VLOOKUP(VLOOKUP($A146, 'E4 TB Allocation Details'!$A$18:$L$205, MATCH("Customer ID", 'E4 TB Allocation Details'!$A$18:$L$18, 0),FALSE), 'E2 Allocators'!$B$15:$W$361, MATCH('O5 Details by Class &amp; Accounts'!AI$18, 'E2 Allocators'!$B$15:$W$15, 0),FALSE)*$G146)</f>
        <v>0</v>
      </c>
      <c r="AJ146" s="1412">
        <f ca="1">IF(ISERROR(VLOOKUP(VLOOKUP($A146, 'E4 TB Allocation Details'!$A$18:$L$205, MATCH("Customer ID", 'E4 TB Allocation Details'!$A$18:$L$18, 0),FALSE), 'E2 Allocators'!$B$15:$W$361, MATCH('O5 Details by Class &amp; Accounts'!AJ$18, 'E2 Allocators'!$B$15:$W$15, 0),FALSE)*$G146), 0, VLOOKUP(VLOOKUP($A146, 'E4 TB Allocation Details'!$A$18:$L$205, MATCH("Customer ID", 'E4 TB Allocation Details'!$A$18:$L$18, 0),FALSE), 'E2 Allocators'!$B$15:$W$361, MATCH('O5 Details by Class &amp; Accounts'!AJ$18, 'E2 Allocators'!$B$15:$W$15, 0),FALSE)*$G146)</f>
        <v>0</v>
      </c>
      <c r="AK146" s="1412">
        <f ca="1">IF(ISERROR(VLOOKUP(VLOOKUP($A146, 'E4 TB Allocation Details'!$A$18:$L$205, MATCH("Customer ID", 'E4 TB Allocation Details'!$A$18:$L$18, 0),FALSE), 'E2 Allocators'!$B$15:$W$361, MATCH('O5 Details by Class &amp; Accounts'!AK$18, 'E2 Allocators'!$B$15:$W$15, 0),FALSE)*$G146), 0, VLOOKUP(VLOOKUP($A146, 'E4 TB Allocation Details'!$A$18:$L$205, MATCH("Customer ID", 'E4 TB Allocation Details'!$A$18:$L$18, 0),FALSE), 'E2 Allocators'!$B$15:$W$361, MATCH('O5 Details by Class &amp; Accounts'!AK$18, 'E2 Allocators'!$B$15:$W$15, 0),FALSE)*$G146)</f>
        <v>0</v>
      </c>
      <c r="AL146" s="1412">
        <f ca="1">IF(ISERROR(VLOOKUP(VLOOKUP($A146, 'E4 TB Allocation Details'!$A$18:$L$205, MATCH("Customer ID", 'E4 TB Allocation Details'!$A$18:$L$18, 0),FALSE), 'E2 Allocators'!$B$15:$W$361, MATCH('O5 Details by Class &amp; Accounts'!AL$18, 'E2 Allocators'!$B$15:$W$15, 0),FALSE)*$G146), 0, VLOOKUP(VLOOKUP($A146, 'E4 TB Allocation Details'!$A$18:$L$205, MATCH("Customer ID", 'E4 TB Allocation Details'!$A$18:$L$18, 0),FALSE), 'E2 Allocators'!$B$15:$W$361, MATCH('O5 Details by Class &amp; Accounts'!AL$18, 'E2 Allocators'!$B$15:$W$15, 0),FALSE)*$G146)</f>
        <v>0</v>
      </c>
      <c r="AM146" s="1412">
        <f ca="1">IF(ISERROR(VLOOKUP(VLOOKUP($A146, 'E4 TB Allocation Details'!$A$18:$L$205, MATCH("Customer ID", 'E4 TB Allocation Details'!$A$18:$L$18, 0),FALSE), 'E2 Allocators'!$B$15:$W$361, MATCH('O5 Details by Class &amp; Accounts'!AM$18, 'E2 Allocators'!$B$15:$W$15, 0),FALSE)*$G146), 0, VLOOKUP(VLOOKUP($A146, 'E4 TB Allocation Details'!$A$18:$L$205, MATCH("Customer ID", 'E4 TB Allocation Details'!$A$18:$L$18, 0),FALSE), 'E2 Allocators'!$B$15:$W$361, MATCH('O5 Details by Class &amp; Accounts'!AM$18, 'E2 Allocators'!$B$15:$W$15, 0),FALSE)*$G146)</f>
        <v>0</v>
      </c>
      <c r="AN146" s="1412">
        <f ca="1">IF(ISERROR(VLOOKUP(VLOOKUP($A146, 'E4 TB Allocation Details'!$A$18:$L$205, MATCH("Customer ID", 'E4 TB Allocation Details'!$A$18:$L$18, 0),FALSE), 'E2 Allocators'!$B$15:$W$361, MATCH('O5 Details by Class &amp; Accounts'!AN$18, 'E2 Allocators'!$B$15:$W$15, 0),FALSE)*$G146), 0, VLOOKUP(VLOOKUP($A146, 'E4 TB Allocation Details'!$A$18:$L$205, MATCH("Customer ID", 'E4 TB Allocation Details'!$A$18:$L$18, 0),FALSE), 'E2 Allocators'!$B$15:$W$361, MATCH('O5 Details by Class &amp; Accounts'!AN$18, 'E2 Allocators'!$B$15:$W$15, 0),FALSE)*$G146)</f>
        <v>0</v>
      </c>
      <c r="AO146" s="1412">
        <f ca="1">IF(ISERROR(VLOOKUP(VLOOKUP($A146, 'E4 TB Allocation Details'!$A$18:$L$205, MATCH("Customer ID", 'E4 TB Allocation Details'!$A$18:$L$18, 0),FALSE), 'E2 Allocators'!$B$15:$W$361, MATCH('O5 Details by Class &amp; Accounts'!AO$18, 'E2 Allocators'!$B$15:$W$15, 0),FALSE)*$G146), 0, VLOOKUP(VLOOKUP($A146, 'E4 TB Allocation Details'!$A$18:$L$205, MATCH("Customer ID", 'E4 TB Allocation Details'!$A$18:$L$18, 0),FALSE), 'E2 Allocators'!$B$15:$W$361, MATCH('O5 Details by Class &amp; Accounts'!AO$18, 'E2 Allocators'!$B$15:$W$15, 0),FALSE)*$G146)</f>
        <v>0</v>
      </c>
      <c r="AP146" s="1412">
        <f ca="1">IF(ISERROR(VLOOKUP(VLOOKUP($A146, 'E4 TB Allocation Details'!$A$18:$L$205, MATCH("Customer ID", 'E4 TB Allocation Details'!$A$18:$L$18, 0),FALSE), 'E2 Allocators'!$B$15:$W$361, MATCH('O5 Details by Class &amp; Accounts'!AP$18, 'E2 Allocators'!$B$15:$W$15, 0),FALSE)*$G146), 0, VLOOKUP(VLOOKUP($A146, 'E4 TB Allocation Details'!$A$18:$L$205, MATCH("Customer ID", 'E4 TB Allocation Details'!$A$18:$L$18, 0),FALSE), 'E2 Allocators'!$B$15:$W$361, MATCH('O5 Details by Class &amp; Accounts'!AP$18, 'E2 Allocators'!$B$15:$W$15, 0),FALSE)*$G146)</f>
        <v>0</v>
      </c>
      <c r="AQ146" s="1412">
        <f ca="1">IF(ISERROR(VLOOKUP(VLOOKUP($A146, 'E4 TB Allocation Details'!$A$18:$L$205, MATCH("Customer ID", 'E4 TB Allocation Details'!$A$18:$L$18, 0),FALSE), 'E2 Allocators'!$B$15:$W$361, MATCH('O5 Details by Class &amp; Accounts'!AQ$18, 'E2 Allocators'!$B$15:$W$15, 0),FALSE)*$G146), 0, VLOOKUP(VLOOKUP($A146, 'E4 TB Allocation Details'!$A$18:$L$205, MATCH("Customer ID", 'E4 TB Allocation Details'!$A$18:$L$18, 0),FALSE), 'E2 Allocators'!$B$15:$W$361, MATCH('O5 Details by Class &amp; Accounts'!AQ$18, 'E2 Allocators'!$B$15:$W$15, 0),FALSE)*$G146)</f>
        <v>0</v>
      </c>
      <c r="AR146" s="1412">
        <f ca="1">IF(ISERROR(VLOOKUP(VLOOKUP($A146, 'E4 TB Allocation Details'!$A$18:$L$205, MATCH("Customer ID", 'E4 TB Allocation Details'!$A$18:$L$18, 0),FALSE), 'E2 Allocators'!$B$15:$W$361, MATCH('O5 Details by Class &amp; Accounts'!AR$18, 'E2 Allocators'!$B$15:$W$15, 0),FALSE)*$G146), 0, VLOOKUP(VLOOKUP($A146, 'E4 TB Allocation Details'!$A$18:$L$205, MATCH("Customer ID", 'E4 TB Allocation Details'!$A$18:$L$18, 0),FALSE), 'E2 Allocators'!$B$15:$W$361, MATCH('O5 Details by Class &amp; Accounts'!AR$18, 'E2 Allocators'!$B$15:$W$15, 0),FALSE)*$G146)</f>
        <v>0</v>
      </c>
      <c r="AS146" s="1412">
        <f ca="1">IF(ISERROR(VLOOKUP(VLOOKUP($A146, 'E4 TB Allocation Details'!$A$18:$L$205, MATCH("Customer ID", 'E4 TB Allocation Details'!$A$18:$L$18, 0),FALSE), 'E2 Allocators'!$B$15:$W$361, MATCH('O5 Details by Class &amp; Accounts'!AS$18, 'E2 Allocators'!$B$15:$W$15, 0),FALSE)*$G146), 0, VLOOKUP(VLOOKUP($A146, 'E4 TB Allocation Details'!$A$18:$L$205, MATCH("Customer ID", 'E4 TB Allocation Details'!$A$18:$L$18, 0),FALSE), 'E2 Allocators'!$B$15:$W$361, MATCH('O5 Details by Class &amp; Accounts'!AS$18, 'E2 Allocators'!$B$15:$W$15, 0),FALSE)*$G146)</f>
        <v>0</v>
      </c>
      <c r="AT146" s="1412">
        <f ca="1">IF(ISERROR(VLOOKUP(VLOOKUP($A146, 'E4 TB Allocation Details'!$A$18:$L$205, MATCH("Customer ID", 'E4 TB Allocation Details'!$A$18:$L$18, 0),FALSE), 'E2 Allocators'!$B$15:$W$361, MATCH('O5 Details by Class &amp; Accounts'!AT$18, 'E2 Allocators'!$B$15:$W$15, 0),FALSE)*$G146), 0, VLOOKUP(VLOOKUP($A146, 'E4 TB Allocation Details'!$A$18:$L$205, MATCH("Customer ID", 'E4 TB Allocation Details'!$A$18:$L$18, 0),FALSE), 'E2 Allocators'!$B$15:$W$361, MATCH('O5 Details by Class &amp; Accounts'!AT$18, 'E2 Allocators'!$B$15:$W$15, 0),FALSE)*$G146)</f>
        <v>0</v>
      </c>
      <c r="AU146" s="1412">
        <f ca="1">IF(ISERROR(VLOOKUP(VLOOKUP($A146, 'E4 TB Allocation Details'!$A$18:$L$205, MATCH("Customer ID", 'E4 TB Allocation Details'!$A$18:$L$18, 0),FALSE), 'E2 Allocators'!$B$15:$W$361, MATCH('O5 Details by Class &amp; Accounts'!AU$18, 'E2 Allocators'!$B$15:$W$15, 0),FALSE)*$G146), 0, VLOOKUP(VLOOKUP($A146, 'E4 TB Allocation Details'!$A$18:$L$205, MATCH("Customer ID", 'E4 TB Allocation Details'!$A$18:$L$18, 0),FALSE), 'E2 Allocators'!$B$15:$W$361, MATCH('O5 Details by Class &amp; Accounts'!AU$18, 'E2 Allocators'!$B$15:$W$15, 0),FALSE)*$G146)</f>
        <v>0</v>
      </c>
      <c r="AV146" s="1412">
        <f ca="1">IF(ISERROR(VLOOKUP(VLOOKUP($A146, 'E4 TB Allocation Details'!$A$18:$L$205, MATCH("Customer ID", 'E4 TB Allocation Details'!$A$18:$L$18, 0),FALSE), 'E2 Allocators'!$B$15:$W$361, MATCH('O5 Details by Class &amp; Accounts'!AV$18, 'E2 Allocators'!$B$15:$W$15, 0),FALSE)*$G146), 0, VLOOKUP(VLOOKUP($A146, 'E4 TB Allocation Details'!$A$18:$L$205, MATCH("Customer ID", 'E4 TB Allocation Details'!$A$18:$L$18, 0),FALSE), 'E2 Allocators'!$B$15:$W$361, MATCH('O5 Details by Class &amp; Accounts'!AV$18, 'E2 Allocators'!$B$15:$W$15, 0),FALSE)*$G146)</f>
        <v>0</v>
      </c>
      <c r="AW146" s="1412">
        <f ca="1">IF(ISERROR(VLOOKUP(VLOOKUP($A146, 'E4 TB Allocation Details'!$A$18:$L$205, MATCH("Customer ID", 'E4 TB Allocation Details'!$A$18:$L$18, 0),FALSE), 'E2 Allocators'!$B$15:$W$361, MATCH('O5 Details by Class &amp; Accounts'!AW$18, 'E2 Allocators'!$B$15:$W$15, 0),FALSE)*$G146), 0, VLOOKUP(VLOOKUP($A146, 'E4 TB Allocation Details'!$A$18:$L$205, MATCH("Customer ID", 'E4 TB Allocation Details'!$A$18:$L$18, 0),FALSE), 'E2 Allocators'!$B$15:$W$361, MATCH('O5 Details by Class &amp; Accounts'!AW$18, 'E2 Allocators'!$B$15:$W$15, 0),FALSE)*$G146)</f>
        <v>0</v>
      </c>
      <c r="AX146" s="1412">
        <f t="shared" si="33"/>
        <v>0</v>
      </c>
      <c r="AY146" s="1412">
        <f ca="1">IF(ISERROR(VLOOKUP(VLOOKUP($A146, 'E4 TB Allocation Details'!$A$18:$L$205, MATCH("Misc ID", 'E4 TB Allocation Details'!$A$18:$L$18, 0),FALSE), 'E2 Allocators'!$B$15:$W$361, MATCH('O5 Details by Class &amp; Accounts'!AY$18, 'E2 Allocators'!$B$15:$W$15, 0),FALSE)*$E146), 0, VLOOKUP(VLOOKUP($A146, 'E4 TB Allocation Details'!$A$18:$L$205, MATCH("Misc ID", 'E4 TB Allocation Details'!$A$18:$L$18, 0),FALSE), 'E2 Allocators'!$B$15:$W$361, MATCH('O5 Details by Class &amp; Accounts'!AY$18, 'E2 Allocators'!$B$15:$W$15, 0),FALSE)*$E146)</f>
        <v>0</v>
      </c>
      <c r="AZ146" s="1412">
        <f ca="1">IF(ISERROR(VLOOKUP(VLOOKUP($A146, 'E4 TB Allocation Details'!$A$18:$L$205, MATCH("Misc ID", 'E4 TB Allocation Details'!$A$18:$L$18, 0),FALSE), 'E2 Allocators'!$B$15:$W$361, MATCH('O5 Details by Class &amp; Accounts'!AZ$18, 'E2 Allocators'!$B$15:$W$15, 0),FALSE)*$E146), 0, VLOOKUP(VLOOKUP($A146, 'E4 TB Allocation Details'!$A$18:$L$205, MATCH("Misc ID", 'E4 TB Allocation Details'!$A$18:$L$18, 0),FALSE), 'E2 Allocators'!$B$15:$W$361, MATCH('O5 Details by Class &amp; Accounts'!AZ$18, 'E2 Allocators'!$B$15:$W$15, 0),FALSE)*$E146)</f>
        <v>0</v>
      </c>
      <c r="BA146" s="1412">
        <f ca="1">IF(ISERROR(VLOOKUP(VLOOKUP($A146, 'E4 TB Allocation Details'!$A$18:$L$205, MATCH("Misc ID", 'E4 TB Allocation Details'!$A$18:$L$18, 0),FALSE), 'E2 Allocators'!$B$15:$W$361, MATCH('O5 Details by Class &amp; Accounts'!BA$18, 'E2 Allocators'!$B$15:$W$15, 0),FALSE)*$E146), 0, VLOOKUP(VLOOKUP($A146, 'E4 TB Allocation Details'!$A$18:$L$205, MATCH("Misc ID", 'E4 TB Allocation Details'!$A$18:$L$18, 0),FALSE), 'E2 Allocators'!$B$15:$W$361, MATCH('O5 Details by Class &amp; Accounts'!BA$18, 'E2 Allocators'!$B$15:$W$15, 0),FALSE)*$E146)</f>
        <v>0</v>
      </c>
      <c r="BB146" s="1412">
        <f ca="1">IF(ISERROR(VLOOKUP(VLOOKUP($A146, 'E4 TB Allocation Details'!$A$18:$L$205, MATCH("Misc ID", 'E4 TB Allocation Details'!$A$18:$L$18, 0),FALSE), 'E2 Allocators'!$B$15:$W$361, MATCH('O5 Details by Class &amp; Accounts'!BB$18, 'E2 Allocators'!$B$15:$W$15, 0),FALSE)*$E146), 0, VLOOKUP(VLOOKUP($A146, 'E4 TB Allocation Details'!$A$18:$L$205, MATCH("Misc ID", 'E4 TB Allocation Details'!$A$18:$L$18, 0),FALSE), 'E2 Allocators'!$B$15:$W$361, MATCH('O5 Details by Class &amp; Accounts'!BB$18, 'E2 Allocators'!$B$15:$W$15, 0),FALSE)*$E146)</f>
        <v>0</v>
      </c>
      <c r="BC146" s="1412">
        <f ca="1">IF(ISERROR(VLOOKUP(VLOOKUP($A146, 'E4 TB Allocation Details'!$A$18:$L$205, MATCH("Misc ID", 'E4 TB Allocation Details'!$A$18:$L$18, 0),FALSE), 'E2 Allocators'!$B$15:$W$361, MATCH('O5 Details by Class &amp; Accounts'!BC$18, 'E2 Allocators'!$B$15:$W$15, 0),FALSE)*$E146), 0, VLOOKUP(VLOOKUP($A146, 'E4 TB Allocation Details'!$A$18:$L$205, MATCH("Misc ID", 'E4 TB Allocation Details'!$A$18:$L$18, 0),FALSE), 'E2 Allocators'!$B$15:$W$361, MATCH('O5 Details by Class &amp; Accounts'!BC$18, 'E2 Allocators'!$B$15:$W$15, 0),FALSE)*$E146)</f>
        <v>0</v>
      </c>
      <c r="BD146" s="1412">
        <f ca="1">IF(ISERROR(VLOOKUP(VLOOKUP($A146, 'E4 TB Allocation Details'!$A$18:$L$205, MATCH("Misc ID", 'E4 TB Allocation Details'!$A$18:$L$18, 0),FALSE), 'E2 Allocators'!$B$15:$W$361, MATCH('O5 Details by Class &amp; Accounts'!BD$18, 'E2 Allocators'!$B$15:$W$15, 0),FALSE)*$E146), 0, VLOOKUP(VLOOKUP($A146, 'E4 TB Allocation Details'!$A$18:$L$205, MATCH("Misc ID", 'E4 TB Allocation Details'!$A$18:$L$18, 0),FALSE), 'E2 Allocators'!$B$15:$W$361, MATCH('O5 Details by Class &amp; Accounts'!BD$18, 'E2 Allocators'!$B$15:$W$15, 0),FALSE)*$E146)</f>
        <v>0</v>
      </c>
      <c r="BE146" s="1412">
        <f ca="1">IF(ISERROR(VLOOKUP(VLOOKUP($A146, 'E4 TB Allocation Details'!$A$18:$L$205, MATCH("Misc ID", 'E4 TB Allocation Details'!$A$18:$L$18, 0),FALSE), 'E2 Allocators'!$B$15:$W$361, MATCH('O5 Details by Class &amp; Accounts'!BE$18, 'E2 Allocators'!$B$15:$W$15, 0),FALSE)*$E146), 0, VLOOKUP(VLOOKUP($A146, 'E4 TB Allocation Details'!$A$18:$L$205, MATCH("Misc ID", 'E4 TB Allocation Details'!$A$18:$L$18, 0),FALSE), 'E2 Allocators'!$B$15:$W$361, MATCH('O5 Details by Class &amp; Accounts'!BE$18, 'E2 Allocators'!$B$15:$W$15, 0),FALSE)*$E146)</f>
        <v>0</v>
      </c>
      <c r="BF146" s="1412">
        <f ca="1">IF(ISERROR(VLOOKUP(VLOOKUP($A146, 'E4 TB Allocation Details'!$A$18:$L$205, MATCH("Misc ID", 'E4 TB Allocation Details'!$A$18:$L$18, 0),FALSE), 'E2 Allocators'!$B$15:$W$361, MATCH('O5 Details by Class &amp; Accounts'!BF$18, 'E2 Allocators'!$B$15:$W$15, 0),FALSE)*$E146), 0, VLOOKUP(VLOOKUP($A146, 'E4 TB Allocation Details'!$A$18:$L$205, MATCH("Misc ID", 'E4 TB Allocation Details'!$A$18:$L$18, 0),FALSE), 'E2 Allocators'!$B$15:$W$361, MATCH('O5 Details by Class &amp; Accounts'!BF$18, 'E2 Allocators'!$B$15:$W$15, 0),FALSE)*$E146)</f>
        <v>0</v>
      </c>
      <c r="BG146" s="1412">
        <f ca="1">IF(ISERROR(VLOOKUP(VLOOKUP($A146, 'E4 TB Allocation Details'!$A$18:$L$205, MATCH("Misc ID", 'E4 TB Allocation Details'!$A$18:$L$18, 0),FALSE), 'E2 Allocators'!$B$15:$W$361, MATCH('O5 Details by Class &amp; Accounts'!BG$18, 'E2 Allocators'!$B$15:$W$15, 0),FALSE)*$E146), 0, VLOOKUP(VLOOKUP($A146, 'E4 TB Allocation Details'!$A$18:$L$205, MATCH("Misc ID", 'E4 TB Allocation Details'!$A$18:$L$18, 0),FALSE), 'E2 Allocators'!$B$15:$W$361, MATCH('O5 Details by Class &amp; Accounts'!BG$18, 'E2 Allocators'!$B$15:$W$15, 0),FALSE)*$E146)</f>
        <v>0</v>
      </c>
      <c r="BH146" s="1412">
        <f ca="1">IF(ISERROR(VLOOKUP(VLOOKUP($A146, 'E4 TB Allocation Details'!$A$18:$L$205, MATCH("Misc ID", 'E4 TB Allocation Details'!$A$18:$L$18, 0),FALSE), 'E2 Allocators'!$B$15:$W$361, MATCH('O5 Details by Class &amp; Accounts'!BH$18, 'E2 Allocators'!$B$15:$W$15, 0),FALSE)*$E146), 0, VLOOKUP(VLOOKUP($A146, 'E4 TB Allocation Details'!$A$18:$L$205, MATCH("Misc ID", 'E4 TB Allocation Details'!$A$18:$L$18, 0),FALSE), 'E2 Allocators'!$B$15:$W$361, MATCH('O5 Details by Class &amp; Accounts'!BH$18, 'E2 Allocators'!$B$15:$W$15, 0),FALSE)*$E146)</f>
        <v>0</v>
      </c>
      <c r="BI146" s="1412">
        <f ca="1">IF(ISERROR(VLOOKUP(VLOOKUP($A146, 'E4 TB Allocation Details'!$A$18:$L$205, MATCH("Misc ID", 'E4 TB Allocation Details'!$A$18:$L$18, 0),FALSE), 'E2 Allocators'!$B$15:$W$361, MATCH('O5 Details by Class &amp; Accounts'!BI$18, 'E2 Allocators'!$B$15:$W$15, 0),FALSE)*$E146), 0, VLOOKUP(VLOOKUP($A146, 'E4 TB Allocation Details'!$A$18:$L$205, MATCH("Misc ID", 'E4 TB Allocation Details'!$A$18:$L$18, 0),FALSE), 'E2 Allocators'!$B$15:$W$361, MATCH('O5 Details by Class &amp; Accounts'!BI$18, 'E2 Allocators'!$B$15:$W$15, 0),FALSE)*$E146)</f>
        <v>0</v>
      </c>
      <c r="BJ146" s="1412">
        <f ca="1">IF(ISERROR(VLOOKUP(VLOOKUP($A146, 'E4 TB Allocation Details'!$A$18:$L$205, MATCH("Misc ID", 'E4 TB Allocation Details'!$A$18:$L$18, 0),FALSE), 'E2 Allocators'!$B$15:$W$361, MATCH('O5 Details by Class &amp; Accounts'!BJ$18, 'E2 Allocators'!$B$15:$W$15, 0),FALSE)*$E146), 0, VLOOKUP(VLOOKUP($A146, 'E4 TB Allocation Details'!$A$18:$L$205, MATCH("Misc ID", 'E4 TB Allocation Details'!$A$18:$L$18, 0),FALSE), 'E2 Allocators'!$B$15:$W$361, MATCH('O5 Details by Class &amp; Accounts'!BJ$18, 'E2 Allocators'!$B$15:$W$15, 0),FALSE)*$E146)</f>
        <v>0</v>
      </c>
      <c r="BK146" s="1412">
        <f ca="1">IF(ISERROR(VLOOKUP(VLOOKUP($A146, 'E4 TB Allocation Details'!$A$18:$L$205, MATCH("Misc ID", 'E4 TB Allocation Details'!$A$18:$L$18, 0),FALSE), 'E2 Allocators'!$B$15:$W$361, MATCH('O5 Details by Class &amp; Accounts'!BK$18, 'E2 Allocators'!$B$15:$W$15, 0),FALSE)*$E146), 0, VLOOKUP(VLOOKUP($A146, 'E4 TB Allocation Details'!$A$18:$L$205, MATCH("Misc ID", 'E4 TB Allocation Details'!$A$18:$L$18, 0),FALSE), 'E2 Allocators'!$B$15:$W$361, MATCH('O5 Details by Class &amp; Accounts'!BK$18, 'E2 Allocators'!$B$15:$W$15, 0),FALSE)*$E146)</f>
        <v>0</v>
      </c>
      <c r="BL146" s="1412">
        <f ca="1">IF(ISERROR(VLOOKUP(VLOOKUP($A146, 'E4 TB Allocation Details'!$A$18:$L$205, MATCH("Misc ID", 'E4 TB Allocation Details'!$A$18:$L$18, 0),FALSE), 'E2 Allocators'!$B$15:$W$361, MATCH('O5 Details by Class &amp; Accounts'!BL$18, 'E2 Allocators'!$B$15:$W$15, 0),FALSE)*$E146), 0, VLOOKUP(VLOOKUP($A146, 'E4 TB Allocation Details'!$A$18:$L$205, MATCH("Misc ID", 'E4 TB Allocation Details'!$A$18:$L$18, 0),FALSE), 'E2 Allocators'!$B$15:$W$361, MATCH('O5 Details by Class &amp; Accounts'!BL$18, 'E2 Allocators'!$B$15:$W$15, 0),FALSE)*$E146)</f>
        <v>0</v>
      </c>
      <c r="BM146" s="1412">
        <f ca="1">IF(ISERROR(VLOOKUP(VLOOKUP($A146, 'E4 TB Allocation Details'!$A$18:$L$205, MATCH("Misc ID", 'E4 TB Allocation Details'!$A$18:$L$18, 0),FALSE), 'E2 Allocators'!$B$15:$W$361, MATCH('O5 Details by Class &amp; Accounts'!BM$18, 'E2 Allocators'!$B$15:$W$15, 0),FALSE)*$E146), 0, VLOOKUP(VLOOKUP($A146, 'E4 TB Allocation Details'!$A$18:$L$205, MATCH("Misc ID", 'E4 TB Allocation Details'!$A$18:$L$18, 0),FALSE), 'E2 Allocators'!$B$15:$W$361, MATCH('O5 Details by Class &amp; Accounts'!BM$18, 'E2 Allocators'!$B$15:$W$15, 0),FALSE)*$E146)</f>
        <v>0</v>
      </c>
      <c r="BN146" s="1412">
        <f ca="1">IF(ISERROR(VLOOKUP(VLOOKUP($A146, 'E4 TB Allocation Details'!$A$18:$L$205, MATCH("Misc ID", 'E4 TB Allocation Details'!$A$18:$L$18, 0),FALSE), 'E2 Allocators'!$B$15:$W$361, MATCH('O5 Details by Class &amp; Accounts'!BN$18, 'E2 Allocators'!$B$15:$W$15, 0),FALSE)*$E146), 0, VLOOKUP(VLOOKUP($A146, 'E4 TB Allocation Details'!$A$18:$L$205, MATCH("Misc ID", 'E4 TB Allocation Details'!$A$18:$L$18, 0),FALSE), 'E2 Allocators'!$B$15:$W$361, MATCH('O5 Details by Class &amp; Accounts'!BN$18, 'E2 Allocators'!$B$15:$W$15, 0),FALSE)*$E146)</f>
        <v>0</v>
      </c>
      <c r="BO146" s="1412">
        <f ca="1">IF(ISERROR(VLOOKUP(VLOOKUP($A146, 'E4 TB Allocation Details'!$A$18:$L$205, MATCH("Misc ID", 'E4 TB Allocation Details'!$A$18:$L$18, 0),FALSE), 'E2 Allocators'!$B$15:$W$361, MATCH('O5 Details by Class &amp; Accounts'!BO$18, 'E2 Allocators'!$B$15:$W$15, 0),FALSE)*$E146), 0, VLOOKUP(VLOOKUP($A146, 'E4 TB Allocation Details'!$A$18:$L$205, MATCH("Misc ID", 'E4 TB Allocation Details'!$A$18:$L$18, 0),FALSE), 'E2 Allocators'!$B$15:$W$361, MATCH('O5 Details by Class &amp; Accounts'!BO$18, 'E2 Allocators'!$B$15:$W$15, 0),FALSE)*$E146)</f>
        <v>0</v>
      </c>
      <c r="BP146" s="1412">
        <f ca="1">IF(ISERROR(VLOOKUP(VLOOKUP($A146, 'E4 TB Allocation Details'!$A$18:$L$205, MATCH("Misc ID", 'E4 TB Allocation Details'!$A$18:$L$18, 0),FALSE), 'E2 Allocators'!$B$15:$W$361, MATCH('O5 Details by Class &amp; Accounts'!BP$18, 'E2 Allocators'!$B$15:$W$15, 0),FALSE)*$E146), 0, VLOOKUP(VLOOKUP($A146, 'E4 TB Allocation Details'!$A$18:$L$205, MATCH("Misc ID", 'E4 TB Allocation Details'!$A$18:$L$18, 0),FALSE), 'E2 Allocators'!$B$15:$W$361, MATCH('O5 Details by Class &amp; Accounts'!BP$18, 'E2 Allocators'!$B$15:$W$15, 0),FALSE)*$E146)</f>
        <v>0</v>
      </c>
      <c r="BQ146" s="1412">
        <f ca="1">IF(ISERROR(VLOOKUP(VLOOKUP($A146, 'E4 TB Allocation Details'!$A$18:$L$205, MATCH("Misc ID", 'E4 TB Allocation Details'!$A$18:$L$18, 0),FALSE), 'E2 Allocators'!$B$15:$W$361, MATCH('O5 Details by Class &amp; Accounts'!BQ$18, 'E2 Allocators'!$B$15:$W$15, 0),FALSE)*$E146), 0, VLOOKUP(VLOOKUP($A146, 'E4 TB Allocation Details'!$A$18:$L$205, MATCH("Misc ID", 'E4 TB Allocation Details'!$A$18:$L$18, 0),FALSE), 'E2 Allocators'!$B$15:$W$361, MATCH('O5 Details by Class &amp; Accounts'!BQ$18, 'E2 Allocators'!$B$15:$W$15, 0),FALSE)*$E146)</f>
        <v>0</v>
      </c>
      <c r="BR146" s="1412">
        <f ca="1">IF(ISERROR(VLOOKUP(VLOOKUP($A146, 'E4 TB Allocation Details'!$A$18:$L$205, MATCH("Misc ID", 'E4 TB Allocation Details'!$A$18:$L$18, 0),FALSE), 'E2 Allocators'!$B$15:$W$361, MATCH('O5 Details by Class &amp; Accounts'!BR$18, 'E2 Allocators'!$B$15:$W$15, 0),FALSE)*$E146), 0, VLOOKUP(VLOOKUP($A146, 'E4 TB Allocation Details'!$A$18:$L$205, MATCH("Misc ID", 'E4 TB Allocation Details'!$A$18:$L$18, 0),FALSE), 'E2 Allocators'!$B$15:$W$361, MATCH('O5 Details by Class &amp; Accounts'!BR$18, 'E2 Allocators'!$B$15:$W$15, 0),FALSE)*$E146)</f>
        <v>0</v>
      </c>
      <c r="BS146" s="1412">
        <f t="shared" si="34"/>
        <v>0</v>
      </c>
      <c r="BT146" s="1412">
        <f ca="1">IF(ISERROR(VLOOKUP(VLOOKUP($A146, 'E4 TB Allocation Details'!$A$18:$L$205, MATCH("A &amp; G ID", 'E4 TB Allocation Details'!$A$18:$L$18, 0),FALSE), 'E2 Allocators'!$B$15:$W$361, MATCH('O5 Details by Class &amp; Accounts'!BT$18, 'E2 Allocators'!$B$15:$W$15, 0),FALSE)*$E146), 0, VLOOKUP(VLOOKUP($A146, 'E4 TB Allocation Details'!$A$18:$L$205, MATCH("A &amp; G ID", 'E4 TB Allocation Details'!$A$18:$L$18, 0),FALSE), 'E2 Allocators'!$B$15:$W$361, MATCH('O5 Details by Class &amp; Accounts'!BT$18, 'E2 Allocators'!$B$15:$W$15, 0),FALSE)*$E146)</f>
        <v>0</v>
      </c>
      <c r="BU146" s="1412">
        <f ca="1">IF(ISERROR(VLOOKUP(VLOOKUP($A146, 'E4 TB Allocation Details'!$A$18:$L$205, MATCH("A &amp; G ID", 'E4 TB Allocation Details'!$A$18:$L$18, 0),FALSE), 'E2 Allocators'!$B$15:$W$361, MATCH('O5 Details by Class &amp; Accounts'!BU$18, 'E2 Allocators'!$B$15:$W$15, 0),FALSE)*$E146), 0, VLOOKUP(VLOOKUP($A146, 'E4 TB Allocation Details'!$A$18:$L$205, MATCH("A &amp; G ID", 'E4 TB Allocation Details'!$A$18:$L$18, 0),FALSE), 'E2 Allocators'!$B$15:$W$361, MATCH('O5 Details by Class &amp; Accounts'!BU$18, 'E2 Allocators'!$B$15:$W$15, 0),FALSE)*$E146)</f>
        <v>0</v>
      </c>
      <c r="BV146" s="1412">
        <f ca="1">IF(ISERROR(VLOOKUP(VLOOKUP($A146, 'E4 TB Allocation Details'!$A$18:$L$205, MATCH("A &amp; G ID", 'E4 TB Allocation Details'!$A$18:$L$18, 0),FALSE), 'E2 Allocators'!$B$15:$W$361, MATCH('O5 Details by Class &amp; Accounts'!BV$18, 'E2 Allocators'!$B$15:$W$15, 0),FALSE)*$E146), 0, VLOOKUP(VLOOKUP($A146, 'E4 TB Allocation Details'!$A$18:$L$205, MATCH("A &amp; G ID", 'E4 TB Allocation Details'!$A$18:$L$18, 0),FALSE), 'E2 Allocators'!$B$15:$W$361, MATCH('O5 Details by Class &amp; Accounts'!BV$18, 'E2 Allocators'!$B$15:$W$15, 0),FALSE)*$E146)</f>
        <v>0</v>
      </c>
      <c r="BW146" s="1412">
        <f ca="1">IF(ISERROR(VLOOKUP(VLOOKUP($A146, 'E4 TB Allocation Details'!$A$18:$L$205, MATCH("A &amp; G ID", 'E4 TB Allocation Details'!$A$18:$L$18, 0),FALSE), 'E2 Allocators'!$B$15:$W$361, MATCH('O5 Details by Class &amp; Accounts'!BW$18, 'E2 Allocators'!$B$15:$W$15, 0),FALSE)*$E146), 0, VLOOKUP(VLOOKUP($A146, 'E4 TB Allocation Details'!$A$18:$L$205, MATCH("A &amp; G ID", 'E4 TB Allocation Details'!$A$18:$L$18, 0),FALSE), 'E2 Allocators'!$B$15:$W$361, MATCH('O5 Details by Class &amp; Accounts'!BW$18, 'E2 Allocators'!$B$15:$W$15, 0),FALSE)*$E146)</f>
        <v>0</v>
      </c>
      <c r="BX146" s="1412">
        <f ca="1">IF(ISERROR(VLOOKUP(VLOOKUP($A146, 'E4 TB Allocation Details'!$A$18:$L$205, MATCH("A &amp; G ID", 'E4 TB Allocation Details'!$A$18:$L$18, 0),FALSE), 'E2 Allocators'!$B$15:$W$361, MATCH('O5 Details by Class &amp; Accounts'!BX$18, 'E2 Allocators'!$B$15:$W$15, 0),FALSE)*$E146), 0, VLOOKUP(VLOOKUP($A146, 'E4 TB Allocation Details'!$A$18:$L$205, MATCH("A &amp; G ID", 'E4 TB Allocation Details'!$A$18:$L$18, 0),FALSE), 'E2 Allocators'!$B$15:$W$361, MATCH('O5 Details by Class &amp; Accounts'!BX$18, 'E2 Allocators'!$B$15:$W$15, 0),FALSE)*$E146)</f>
        <v>0</v>
      </c>
      <c r="BY146" s="1412">
        <f ca="1">IF(ISERROR(VLOOKUP(VLOOKUP($A146, 'E4 TB Allocation Details'!$A$18:$L$205, MATCH("A &amp; G ID", 'E4 TB Allocation Details'!$A$18:$L$18, 0),FALSE), 'E2 Allocators'!$B$15:$W$361, MATCH('O5 Details by Class &amp; Accounts'!BY$18, 'E2 Allocators'!$B$15:$W$15, 0),FALSE)*$E146), 0, VLOOKUP(VLOOKUP($A146, 'E4 TB Allocation Details'!$A$18:$L$205, MATCH("A &amp; G ID", 'E4 TB Allocation Details'!$A$18:$L$18, 0),FALSE), 'E2 Allocators'!$B$15:$W$361, MATCH('O5 Details by Class &amp; Accounts'!BY$18, 'E2 Allocators'!$B$15:$W$15, 0),FALSE)*$E146)</f>
        <v>0</v>
      </c>
      <c r="BZ146" s="1412">
        <f ca="1">IF(ISERROR(VLOOKUP(VLOOKUP($A146, 'E4 TB Allocation Details'!$A$18:$L$205, MATCH("A &amp; G ID", 'E4 TB Allocation Details'!$A$18:$L$18, 0),FALSE), 'E2 Allocators'!$B$15:$W$361, MATCH('O5 Details by Class &amp; Accounts'!BZ$18, 'E2 Allocators'!$B$15:$W$15, 0),FALSE)*$E146), 0, VLOOKUP(VLOOKUP($A146, 'E4 TB Allocation Details'!$A$18:$L$205, MATCH("A &amp; G ID", 'E4 TB Allocation Details'!$A$18:$L$18, 0),FALSE), 'E2 Allocators'!$B$15:$W$361, MATCH('O5 Details by Class &amp; Accounts'!BZ$18, 'E2 Allocators'!$B$15:$W$15, 0),FALSE)*$E146)</f>
        <v>0</v>
      </c>
      <c r="CA146" s="1412">
        <f ca="1">IF(ISERROR(VLOOKUP(VLOOKUP($A146, 'E4 TB Allocation Details'!$A$18:$L$205, MATCH("A &amp; G ID", 'E4 TB Allocation Details'!$A$18:$L$18, 0),FALSE), 'E2 Allocators'!$B$15:$W$361, MATCH('O5 Details by Class &amp; Accounts'!CA$18, 'E2 Allocators'!$B$15:$W$15, 0),FALSE)*$E146), 0, VLOOKUP(VLOOKUP($A146, 'E4 TB Allocation Details'!$A$18:$L$205, MATCH("A &amp; G ID", 'E4 TB Allocation Details'!$A$18:$L$18, 0),FALSE), 'E2 Allocators'!$B$15:$W$361, MATCH('O5 Details by Class &amp; Accounts'!CA$18, 'E2 Allocators'!$B$15:$W$15, 0),FALSE)*$E146)</f>
        <v>0</v>
      </c>
      <c r="CB146" s="1412">
        <f ca="1">IF(ISERROR(VLOOKUP(VLOOKUP($A146, 'E4 TB Allocation Details'!$A$18:$L$205, MATCH("A &amp; G ID", 'E4 TB Allocation Details'!$A$18:$L$18, 0),FALSE), 'E2 Allocators'!$B$15:$W$361, MATCH('O5 Details by Class &amp; Accounts'!CB$18, 'E2 Allocators'!$B$15:$W$15, 0),FALSE)*$E146), 0, VLOOKUP(VLOOKUP($A146, 'E4 TB Allocation Details'!$A$18:$L$205, MATCH("A &amp; G ID", 'E4 TB Allocation Details'!$A$18:$L$18, 0),FALSE), 'E2 Allocators'!$B$15:$W$361, MATCH('O5 Details by Class &amp; Accounts'!CB$18, 'E2 Allocators'!$B$15:$W$15, 0),FALSE)*$E146)</f>
        <v>0</v>
      </c>
      <c r="CC146" s="1412">
        <f ca="1">IF(ISERROR(VLOOKUP(VLOOKUP($A146, 'E4 TB Allocation Details'!$A$18:$L$205, MATCH("A &amp; G ID", 'E4 TB Allocation Details'!$A$18:$L$18, 0),FALSE), 'E2 Allocators'!$B$15:$W$361, MATCH('O5 Details by Class &amp; Accounts'!CC$18, 'E2 Allocators'!$B$15:$W$15, 0),FALSE)*$E146), 0, VLOOKUP(VLOOKUP($A146, 'E4 TB Allocation Details'!$A$18:$L$205, MATCH("A &amp; G ID", 'E4 TB Allocation Details'!$A$18:$L$18, 0),FALSE), 'E2 Allocators'!$B$15:$W$361, MATCH('O5 Details by Class &amp; Accounts'!CC$18, 'E2 Allocators'!$B$15:$W$15, 0),FALSE)*$E146)</f>
        <v>0</v>
      </c>
      <c r="CD146" s="1412">
        <f ca="1">IF(ISERROR(VLOOKUP(VLOOKUP($A146, 'E4 TB Allocation Details'!$A$18:$L$205, MATCH("A &amp; G ID", 'E4 TB Allocation Details'!$A$18:$L$18, 0),FALSE), 'E2 Allocators'!$B$15:$W$361, MATCH('O5 Details by Class &amp; Accounts'!CD$18, 'E2 Allocators'!$B$15:$W$15, 0),FALSE)*$E146), 0, VLOOKUP(VLOOKUP($A146, 'E4 TB Allocation Details'!$A$18:$L$205, MATCH("A &amp; G ID", 'E4 TB Allocation Details'!$A$18:$L$18, 0),FALSE), 'E2 Allocators'!$B$15:$W$361, MATCH('O5 Details by Class &amp; Accounts'!CD$18, 'E2 Allocators'!$B$15:$W$15, 0),FALSE)*$E146)</f>
        <v>0</v>
      </c>
      <c r="CE146" s="1412">
        <f ca="1">IF(ISERROR(VLOOKUP(VLOOKUP($A146, 'E4 TB Allocation Details'!$A$18:$L$205, MATCH("A &amp; G ID", 'E4 TB Allocation Details'!$A$18:$L$18, 0),FALSE), 'E2 Allocators'!$B$15:$W$361, MATCH('O5 Details by Class &amp; Accounts'!CE$18, 'E2 Allocators'!$B$15:$W$15, 0),FALSE)*$E146), 0, VLOOKUP(VLOOKUP($A146, 'E4 TB Allocation Details'!$A$18:$L$205, MATCH("A &amp; G ID", 'E4 TB Allocation Details'!$A$18:$L$18, 0),FALSE), 'E2 Allocators'!$B$15:$W$361, MATCH('O5 Details by Class &amp; Accounts'!CE$18, 'E2 Allocators'!$B$15:$W$15, 0),FALSE)*$E146)</f>
        <v>0</v>
      </c>
      <c r="CF146" s="1412">
        <f ca="1">IF(ISERROR(VLOOKUP(VLOOKUP($A146, 'E4 TB Allocation Details'!$A$18:$L$205, MATCH("A &amp; G ID", 'E4 TB Allocation Details'!$A$18:$L$18, 0),FALSE), 'E2 Allocators'!$B$15:$W$361, MATCH('O5 Details by Class &amp; Accounts'!CF$18, 'E2 Allocators'!$B$15:$W$15, 0),FALSE)*$E146), 0, VLOOKUP(VLOOKUP($A146, 'E4 TB Allocation Details'!$A$18:$L$205, MATCH("A &amp; G ID", 'E4 TB Allocation Details'!$A$18:$L$18, 0),FALSE), 'E2 Allocators'!$B$15:$W$361, MATCH('O5 Details by Class &amp; Accounts'!CF$18, 'E2 Allocators'!$B$15:$W$15, 0),FALSE)*$E146)</f>
        <v>0</v>
      </c>
      <c r="CG146" s="1412">
        <f ca="1">IF(ISERROR(VLOOKUP(VLOOKUP($A146, 'E4 TB Allocation Details'!$A$18:$L$205, MATCH("A &amp; G ID", 'E4 TB Allocation Details'!$A$18:$L$18, 0),FALSE), 'E2 Allocators'!$B$15:$W$361, MATCH('O5 Details by Class &amp; Accounts'!CG$18, 'E2 Allocators'!$B$15:$W$15, 0),FALSE)*$E146), 0, VLOOKUP(VLOOKUP($A146, 'E4 TB Allocation Details'!$A$18:$L$205, MATCH("A &amp; G ID", 'E4 TB Allocation Details'!$A$18:$L$18, 0),FALSE), 'E2 Allocators'!$B$15:$W$361, MATCH('O5 Details by Class &amp; Accounts'!CG$18, 'E2 Allocators'!$B$15:$W$15, 0),FALSE)*$E146)</f>
        <v>0</v>
      </c>
      <c r="CH146" s="1412">
        <f ca="1">IF(ISERROR(VLOOKUP(VLOOKUP($A146, 'E4 TB Allocation Details'!$A$18:$L$205, MATCH("A &amp; G ID", 'E4 TB Allocation Details'!$A$18:$L$18, 0),FALSE), 'E2 Allocators'!$B$15:$W$361, MATCH('O5 Details by Class &amp; Accounts'!CH$18, 'E2 Allocators'!$B$15:$W$15, 0),FALSE)*$E146), 0, VLOOKUP(VLOOKUP($A146, 'E4 TB Allocation Details'!$A$18:$L$205, MATCH("A &amp; G ID", 'E4 TB Allocation Details'!$A$18:$L$18, 0),FALSE), 'E2 Allocators'!$B$15:$W$361, MATCH('O5 Details by Class &amp; Accounts'!CH$18, 'E2 Allocators'!$B$15:$W$15, 0),FALSE)*$E146)</f>
        <v>0</v>
      </c>
      <c r="CI146" s="1412">
        <f ca="1">IF(ISERROR(VLOOKUP(VLOOKUP($A146, 'E4 TB Allocation Details'!$A$18:$L$205, MATCH("A &amp; G ID", 'E4 TB Allocation Details'!$A$18:$L$18, 0),FALSE), 'E2 Allocators'!$B$15:$W$361, MATCH('O5 Details by Class &amp; Accounts'!CI$18, 'E2 Allocators'!$B$15:$W$15, 0),FALSE)*$E146), 0, VLOOKUP(VLOOKUP($A146, 'E4 TB Allocation Details'!$A$18:$L$205, MATCH("A &amp; G ID", 'E4 TB Allocation Details'!$A$18:$L$18, 0),FALSE), 'E2 Allocators'!$B$15:$W$361, MATCH('O5 Details by Class &amp; Accounts'!CI$18, 'E2 Allocators'!$B$15:$W$15, 0),FALSE)*$E146)</f>
        <v>0</v>
      </c>
      <c r="CJ146" s="1412">
        <f ca="1">IF(ISERROR(VLOOKUP(VLOOKUP($A146, 'E4 TB Allocation Details'!$A$18:$L$205, MATCH("A &amp; G ID", 'E4 TB Allocation Details'!$A$18:$L$18, 0),FALSE), 'E2 Allocators'!$B$15:$W$361, MATCH('O5 Details by Class &amp; Accounts'!CJ$18, 'E2 Allocators'!$B$15:$W$15, 0),FALSE)*$E146), 0, VLOOKUP(VLOOKUP($A146, 'E4 TB Allocation Details'!$A$18:$L$205, MATCH("A &amp; G ID", 'E4 TB Allocation Details'!$A$18:$L$18, 0),FALSE), 'E2 Allocators'!$B$15:$W$361, MATCH('O5 Details by Class &amp; Accounts'!CJ$18, 'E2 Allocators'!$B$15:$W$15, 0),FALSE)*$E146)</f>
        <v>0</v>
      </c>
      <c r="CK146" s="1412">
        <f ca="1">IF(ISERROR(VLOOKUP(VLOOKUP($A146, 'E4 TB Allocation Details'!$A$18:$L$205, MATCH("A &amp; G ID", 'E4 TB Allocation Details'!$A$18:$L$18, 0),FALSE), 'E2 Allocators'!$B$15:$W$361, MATCH('O5 Details by Class &amp; Accounts'!CK$18, 'E2 Allocators'!$B$15:$W$15, 0),FALSE)*$E146), 0, VLOOKUP(VLOOKUP($A146, 'E4 TB Allocation Details'!$A$18:$L$205, MATCH("A &amp; G ID", 'E4 TB Allocation Details'!$A$18:$L$18, 0),FALSE), 'E2 Allocators'!$B$15:$W$361, MATCH('O5 Details by Class &amp; Accounts'!CK$18, 'E2 Allocators'!$B$15:$W$15, 0),FALSE)*$E146)</f>
        <v>0</v>
      </c>
      <c r="CL146" s="1412">
        <f ca="1">IF(ISERROR(VLOOKUP(VLOOKUP($A146, 'E4 TB Allocation Details'!$A$18:$L$205, MATCH("A &amp; G ID", 'E4 TB Allocation Details'!$A$18:$L$18, 0),FALSE), 'E2 Allocators'!$B$15:$W$361, MATCH('O5 Details by Class &amp; Accounts'!CL$18, 'E2 Allocators'!$B$15:$W$15, 0),FALSE)*$E146), 0, VLOOKUP(VLOOKUP($A146, 'E4 TB Allocation Details'!$A$18:$L$205, MATCH("A &amp; G ID", 'E4 TB Allocation Details'!$A$18:$L$18, 0),FALSE), 'E2 Allocators'!$B$15:$W$361, MATCH('O5 Details by Class &amp; Accounts'!CL$18, 'E2 Allocators'!$B$15:$W$15, 0),FALSE)*$E146)</f>
        <v>0</v>
      </c>
      <c r="CM146" s="1412">
        <f ca="1">IF(ISERROR(VLOOKUP(VLOOKUP($A146, 'E4 TB Allocation Details'!$A$18:$L$205, MATCH("A &amp; G ID", 'E4 TB Allocation Details'!$A$18:$L$18, 0),FALSE), 'E2 Allocators'!$B$15:$W$361, MATCH('O5 Details by Class &amp; Accounts'!CM$18, 'E2 Allocators'!$B$15:$W$15, 0),FALSE)*$E146), 0, VLOOKUP(VLOOKUP($A146, 'E4 TB Allocation Details'!$A$18:$L$205, MATCH("A &amp; G ID", 'E4 TB Allocation Details'!$A$18:$L$18, 0),FALSE), 'E2 Allocators'!$B$15:$W$361, MATCH('O5 Details by Class &amp; Accounts'!CM$18, 'E2 Allocators'!$B$15:$W$15, 0),FALSE)*$E146)</f>
        <v>0</v>
      </c>
      <c r="CN146" s="1412">
        <f t="shared" si="35"/>
        <v>0</v>
      </c>
      <c r="CO146" s="1792">
        <f t="shared" si="36"/>
        <v>0</v>
      </c>
      <c r="CQ146" s="2087">
        <v>1808</v>
      </c>
    </row>
    <row r="147" spans="1:95" s="81" customFormat="1" ht="25.5">
      <c r="A147" s="1177">
        <v>5112</v>
      </c>
      <c r="B147" s="1176" t="s">
        <v>1096</v>
      </c>
      <c r="C147" s="1789">
        <f ca="1">IF(ISERROR(VLOOKUP($A147,'I3 TB Data'!$A$23:$H$458,MATCH('O5 Details by Class &amp; Accounts'!$C$18, 'I3 TB Data'!$A$23:$H$23,0),0)), 0, VLOOKUP($A147,'I3 TB Data'!$A$23:$H$458,MATCH('O5 Details by Class &amp; Accounts'!$C$18,'I3 TB Data'!$A$23:$H$23,0),0))</f>
        <v>0</v>
      </c>
      <c r="D147" s="1790"/>
      <c r="E147" s="1789">
        <f t="shared" si="37"/>
        <v>0</v>
      </c>
      <c r="F147" s="1791">
        <f ca="1">IF(ISERROR(VLOOKUP($A147, 'E1 Categorization'!A33:E122, MATCH("Customer Component", 'E1 Categorization'!$A$33:$E$33,0), 0)), 0, IF(VLOOKUP($A147, 'E1 Categorization'!A33:E122, MATCH("Customer Component", 'E1 Categorization'!$A$33:$E$33,0), 0)=0, 'O5 Details by Class &amp; Accounts'!$E147, IF(AND(VLOOKUP($A147, 'E1 Categorization'!A33:E122, MATCH("Customer Component", 'E1 Categorization'!$A$33:$E$33,0), 0) &gt;0, VLOOKUP($A147, 'E1 Categorization'!A33:E122, MATCH("Customer Component", 'E1 Categorization'!$A$33:$E$33,0), 0)&lt;1), 'O5 Details by Class &amp; Accounts'!$E147*(1-VLOOKUP($A147, 'E1 Categorization'!A33:E122, MATCH("Customer Component", 'E1 Categorization'!$A$33:$E$33,0), 0)), 0)))</f>
        <v>0</v>
      </c>
      <c r="G147" s="1791">
        <f ca="1">IF(ISERROR(VLOOKUP($A147, 'E1 Categorization'!A33:E122, MATCH("Customer Component", 'E1 Categorization'!$A$33:$E$33,0), 0)),0, IF(VLOOKUP($A147, 'E1 Categorization'!A33:E122, MATCH("Customer Component", 'E1 Categorization'!$A$33:$E$33,0), 0)=0, 0, IF(AND(VLOOKUP($A147, 'E1 Categorization'!A33:E122, MATCH("Customer Component", 'E1 Categorization'!$A$33:$E$33,0), 0) &gt;0, VLOOKUP($A147, 'E1 Categorization'!A33:E122, MATCH("Customer Component", 'E1 Categorization'!$A$33:$E$33,0), 0)&lt;1), 'O5 Details by Class &amp; Accounts'!$E147*(VLOOKUP($A147, 'E1 Categorization'!A33:E122, MATCH("Customer Component", 'E1 Categorization'!$A$33:$E$33,0), 0)), 'O5 Details by Class &amp; Accounts'!$E147)))</f>
        <v>0</v>
      </c>
      <c r="H147" s="1412">
        <f t="shared" si="31"/>
        <v>0</v>
      </c>
      <c r="I147" s="1412">
        <f ca="1">IF(ISERROR(VLOOKUP(VLOOKUP($A147, 'E4 TB Allocation Details'!$A$18:$L$205, MATCH("Demand ID", 'E4 TB Allocation Details'!$A$18:$L$18, 0),FALSE), 'E2 Allocators'!$B$15:$W$361, MATCH('O5 Details by Class &amp; Accounts'!I$18, 'E2 Allocators'!$B$15:$W$15, 0),FALSE)*$F147), 0, VLOOKUP(VLOOKUP($A147, 'E4 TB Allocation Details'!$A$18:$L$205, MATCH("Demand ID", 'E4 TB Allocation Details'!$A$18:$L$18, 0),FALSE), 'E2 Allocators'!$B$15:$W$361, MATCH('O5 Details by Class &amp; Accounts'!I$18, 'E2 Allocators'!$B$15:$W$15, 0),FALSE)*$F147)</f>
        <v>0</v>
      </c>
      <c r="J147" s="1412">
        <f ca="1">IF(ISERROR(VLOOKUP(VLOOKUP($A147, 'E4 TB Allocation Details'!$A$18:$L$205, MATCH("Demand ID", 'E4 TB Allocation Details'!$A$18:$L$18, 0),FALSE), 'E2 Allocators'!$B$15:$W$361, MATCH('O5 Details by Class &amp; Accounts'!J$18, 'E2 Allocators'!$B$15:$W$15, 0),FALSE)*$F147), 0, VLOOKUP(VLOOKUP($A147, 'E4 TB Allocation Details'!$A$18:$L$205, MATCH("Demand ID", 'E4 TB Allocation Details'!$A$18:$L$18, 0),FALSE), 'E2 Allocators'!$B$15:$W$361, MATCH('O5 Details by Class &amp; Accounts'!J$18, 'E2 Allocators'!$B$15:$W$15, 0),FALSE)*$F147)</f>
        <v>0</v>
      </c>
      <c r="K147" s="1412">
        <f ca="1">IF(ISERROR(VLOOKUP(VLOOKUP($A147, 'E4 TB Allocation Details'!$A$18:$L$205, MATCH("Demand ID", 'E4 TB Allocation Details'!$A$18:$L$18, 0),FALSE), 'E2 Allocators'!$B$15:$W$361, MATCH('O5 Details by Class &amp; Accounts'!K$18, 'E2 Allocators'!$B$15:$W$15, 0),FALSE)*$F147), 0, VLOOKUP(VLOOKUP($A147, 'E4 TB Allocation Details'!$A$18:$L$205, MATCH("Demand ID", 'E4 TB Allocation Details'!$A$18:$L$18, 0),FALSE), 'E2 Allocators'!$B$15:$W$361, MATCH('O5 Details by Class &amp; Accounts'!K$18, 'E2 Allocators'!$B$15:$W$15, 0),FALSE)*$F147)</f>
        <v>0</v>
      </c>
      <c r="L147" s="1412">
        <f ca="1">IF(ISERROR(VLOOKUP(VLOOKUP($A147, 'E4 TB Allocation Details'!$A$18:$L$205, MATCH("Demand ID", 'E4 TB Allocation Details'!$A$18:$L$18, 0),FALSE), 'E2 Allocators'!$B$15:$W$361, MATCH('O5 Details by Class &amp; Accounts'!L$18, 'E2 Allocators'!$B$15:$W$15, 0),FALSE)*$F147), 0, VLOOKUP(VLOOKUP($A147, 'E4 TB Allocation Details'!$A$18:$L$205, MATCH("Demand ID", 'E4 TB Allocation Details'!$A$18:$L$18, 0),FALSE), 'E2 Allocators'!$B$15:$W$361, MATCH('O5 Details by Class &amp; Accounts'!L$18, 'E2 Allocators'!$B$15:$W$15, 0),FALSE)*$F147)</f>
        <v>0</v>
      </c>
      <c r="M147" s="1412">
        <f ca="1">IF(ISERROR(VLOOKUP(VLOOKUP($A147, 'E4 TB Allocation Details'!$A$18:$L$205, MATCH("Demand ID", 'E4 TB Allocation Details'!$A$18:$L$18, 0),FALSE), 'E2 Allocators'!$B$15:$W$361, MATCH('O5 Details by Class &amp; Accounts'!M$18, 'E2 Allocators'!$B$15:$W$15, 0),FALSE)*$F147), 0, VLOOKUP(VLOOKUP($A147, 'E4 TB Allocation Details'!$A$18:$L$205, MATCH("Demand ID", 'E4 TB Allocation Details'!$A$18:$L$18, 0),FALSE), 'E2 Allocators'!$B$15:$W$361, MATCH('O5 Details by Class &amp; Accounts'!M$18, 'E2 Allocators'!$B$15:$W$15, 0),FALSE)*$F147)</f>
        <v>0</v>
      </c>
      <c r="N147" s="1412">
        <f ca="1">IF(ISERROR(VLOOKUP(VLOOKUP($A147, 'E4 TB Allocation Details'!$A$18:$L$205, MATCH("Demand ID", 'E4 TB Allocation Details'!$A$18:$L$18, 0),FALSE), 'E2 Allocators'!$B$15:$W$361, MATCH('O5 Details by Class &amp; Accounts'!N$18, 'E2 Allocators'!$B$15:$W$15, 0),FALSE)*$F147), 0, VLOOKUP(VLOOKUP($A147, 'E4 TB Allocation Details'!$A$18:$L$205, MATCH("Demand ID", 'E4 TB Allocation Details'!$A$18:$L$18, 0),FALSE), 'E2 Allocators'!$B$15:$W$361, MATCH('O5 Details by Class &amp; Accounts'!N$18, 'E2 Allocators'!$B$15:$W$15, 0),FALSE)*$F147)</f>
        <v>0</v>
      </c>
      <c r="O147" s="1412">
        <f ca="1">IF(ISERROR(VLOOKUP(VLOOKUP($A147, 'E4 TB Allocation Details'!$A$18:$L$205, MATCH("Demand ID", 'E4 TB Allocation Details'!$A$18:$L$18, 0),FALSE), 'E2 Allocators'!$B$15:$W$361, MATCH('O5 Details by Class &amp; Accounts'!O$18, 'E2 Allocators'!$B$15:$W$15, 0),FALSE)*$F147), 0, VLOOKUP(VLOOKUP($A147, 'E4 TB Allocation Details'!$A$18:$L$205, MATCH("Demand ID", 'E4 TB Allocation Details'!$A$18:$L$18, 0),FALSE), 'E2 Allocators'!$B$15:$W$361, MATCH('O5 Details by Class &amp; Accounts'!O$18, 'E2 Allocators'!$B$15:$W$15, 0),FALSE)*$F147)</f>
        <v>0</v>
      </c>
      <c r="P147" s="1412">
        <f ca="1">IF(ISERROR(VLOOKUP(VLOOKUP($A147, 'E4 TB Allocation Details'!$A$18:$L$205, MATCH("Demand ID", 'E4 TB Allocation Details'!$A$18:$L$18, 0),FALSE), 'E2 Allocators'!$B$15:$W$361, MATCH('O5 Details by Class &amp; Accounts'!P$18, 'E2 Allocators'!$B$15:$W$15, 0),FALSE)*$F147), 0, VLOOKUP(VLOOKUP($A147, 'E4 TB Allocation Details'!$A$18:$L$205, MATCH("Demand ID", 'E4 TB Allocation Details'!$A$18:$L$18, 0),FALSE), 'E2 Allocators'!$B$15:$W$361, MATCH('O5 Details by Class &amp; Accounts'!P$18, 'E2 Allocators'!$B$15:$W$15, 0),FALSE)*$F147)</f>
        <v>0</v>
      </c>
      <c r="Q147" s="1412">
        <f ca="1">IF(ISERROR(VLOOKUP(VLOOKUP($A147, 'E4 TB Allocation Details'!$A$18:$L$205, MATCH("Demand ID", 'E4 TB Allocation Details'!$A$18:$L$18, 0),FALSE), 'E2 Allocators'!$B$15:$W$361, MATCH('O5 Details by Class &amp; Accounts'!Q$18, 'E2 Allocators'!$B$15:$W$15, 0),FALSE)*$F147), 0, VLOOKUP(VLOOKUP($A147, 'E4 TB Allocation Details'!$A$18:$L$205, MATCH("Demand ID", 'E4 TB Allocation Details'!$A$18:$L$18, 0),FALSE), 'E2 Allocators'!$B$15:$W$361, MATCH('O5 Details by Class &amp; Accounts'!Q$18, 'E2 Allocators'!$B$15:$W$15, 0),FALSE)*$F147)</f>
        <v>0</v>
      </c>
      <c r="R147" s="1412">
        <f ca="1">IF(ISERROR(VLOOKUP(VLOOKUP($A147, 'E4 TB Allocation Details'!$A$18:$L$205, MATCH("Demand ID", 'E4 TB Allocation Details'!$A$18:$L$18, 0),FALSE), 'E2 Allocators'!$B$15:$W$361, MATCH('O5 Details by Class &amp; Accounts'!R$18, 'E2 Allocators'!$B$15:$W$15, 0),FALSE)*$F147), 0, VLOOKUP(VLOOKUP($A147, 'E4 TB Allocation Details'!$A$18:$L$205, MATCH("Demand ID", 'E4 TB Allocation Details'!$A$18:$L$18, 0),FALSE), 'E2 Allocators'!$B$15:$W$361, MATCH('O5 Details by Class &amp; Accounts'!R$18, 'E2 Allocators'!$B$15:$W$15, 0),FALSE)*$F147)</f>
        <v>0</v>
      </c>
      <c r="S147" s="1412">
        <f ca="1">IF(ISERROR(VLOOKUP(VLOOKUP($A147, 'E4 TB Allocation Details'!$A$18:$L$205, MATCH("Demand ID", 'E4 TB Allocation Details'!$A$18:$L$18, 0),FALSE), 'E2 Allocators'!$B$15:$W$361, MATCH('O5 Details by Class &amp; Accounts'!S$18, 'E2 Allocators'!$B$15:$W$15, 0),FALSE)*$F147), 0, VLOOKUP(VLOOKUP($A147, 'E4 TB Allocation Details'!$A$18:$L$205, MATCH("Demand ID", 'E4 TB Allocation Details'!$A$18:$L$18, 0),FALSE), 'E2 Allocators'!$B$15:$W$361, MATCH('O5 Details by Class &amp; Accounts'!S$18, 'E2 Allocators'!$B$15:$W$15, 0),FALSE)*$F147)</f>
        <v>0</v>
      </c>
      <c r="T147" s="1412">
        <f ca="1">IF(ISERROR(VLOOKUP(VLOOKUP($A147, 'E4 TB Allocation Details'!$A$18:$L$205, MATCH("Demand ID", 'E4 TB Allocation Details'!$A$18:$L$18, 0),FALSE), 'E2 Allocators'!$B$15:$W$361, MATCH('O5 Details by Class &amp; Accounts'!T$18, 'E2 Allocators'!$B$15:$W$15, 0),FALSE)*$F147), 0, VLOOKUP(VLOOKUP($A147, 'E4 TB Allocation Details'!$A$18:$L$205, MATCH("Demand ID", 'E4 TB Allocation Details'!$A$18:$L$18, 0),FALSE), 'E2 Allocators'!$B$15:$W$361, MATCH('O5 Details by Class &amp; Accounts'!T$18, 'E2 Allocators'!$B$15:$W$15, 0),FALSE)*$F147)</f>
        <v>0</v>
      </c>
      <c r="U147" s="1412">
        <f ca="1">IF(ISERROR(VLOOKUP(VLOOKUP($A147, 'E4 TB Allocation Details'!$A$18:$L$205, MATCH("Demand ID", 'E4 TB Allocation Details'!$A$18:$L$18, 0),FALSE), 'E2 Allocators'!$B$15:$W$361, MATCH('O5 Details by Class &amp; Accounts'!U$18, 'E2 Allocators'!$B$15:$W$15, 0),FALSE)*$F147), 0, VLOOKUP(VLOOKUP($A147, 'E4 TB Allocation Details'!$A$18:$L$205, MATCH("Demand ID", 'E4 TB Allocation Details'!$A$18:$L$18, 0),FALSE), 'E2 Allocators'!$B$15:$W$361, MATCH('O5 Details by Class &amp; Accounts'!U$18, 'E2 Allocators'!$B$15:$W$15, 0),FALSE)*$F147)</f>
        <v>0</v>
      </c>
      <c r="V147" s="1412">
        <f ca="1">IF(ISERROR(VLOOKUP(VLOOKUP($A147, 'E4 TB Allocation Details'!$A$18:$L$205, MATCH("Demand ID", 'E4 TB Allocation Details'!$A$18:$L$18, 0),FALSE), 'E2 Allocators'!$B$15:$W$361, MATCH('O5 Details by Class &amp; Accounts'!V$18, 'E2 Allocators'!$B$15:$W$15, 0),FALSE)*$F147), 0, VLOOKUP(VLOOKUP($A147, 'E4 TB Allocation Details'!$A$18:$L$205, MATCH("Demand ID", 'E4 TB Allocation Details'!$A$18:$L$18, 0),FALSE), 'E2 Allocators'!$B$15:$W$361, MATCH('O5 Details by Class &amp; Accounts'!V$18, 'E2 Allocators'!$B$15:$W$15, 0),FALSE)*$F147)</f>
        <v>0</v>
      </c>
      <c r="W147" s="1412">
        <f ca="1">IF(ISERROR(VLOOKUP(VLOOKUP($A147, 'E4 TB Allocation Details'!$A$18:$L$205, MATCH("Demand ID", 'E4 TB Allocation Details'!$A$18:$L$18, 0),FALSE), 'E2 Allocators'!$B$15:$W$361, MATCH('O5 Details by Class &amp; Accounts'!W$18, 'E2 Allocators'!$B$15:$W$15, 0),FALSE)*$F147), 0, VLOOKUP(VLOOKUP($A147, 'E4 TB Allocation Details'!$A$18:$L$205, MATCH("Demand ID", 'E4 TB Allocation Details'!$A$18:$L$18, 0),FALSE), 'E2 Allocators'!$B$15:$W$361, MATCH('O5 Details by Class &amp; Accounts'!W$18, 'E2 Allocators'!$B$15:$W$15, 0),FALSE)*$F147)</f>
        <v>0</v>
      </c>
      <c r="X147" s="1412">
        <f ca="1">IF(ISERROR(VLOOKUP(VLOOKUP($A147, 'E4 TB Allocation Details'!$A$18:$L$205, MATCH("Demand ID", 'E4 TB Allocation Details'!$A$18:$L$18, 0),FALSE), 'E2 Allocators'!$B$15:$W$361, MATCH('O5 Details by Class &amp; Accounts'!X$18, 'E2 Allocators'!$B$15:$W$15, 0),FALSE)*$F147), 0, VLOOKUP(VLOOKUP($A147, 'E4 TB Allocation Details'!$A$18:$L$205, MATCH("Demand ID", 'E4 TB Allocation Details'!$A$18:$L$18, 0),FALSE), 'E2 Allocators'!$B$15:$W$361, MATCH('O5 Details by Class &amp; Accounts'!X$18, 'E2 Allocators'!$B$15:$W$15, 0),FALSE)*$F147)</f>
        <v>0</v>
      </c>
      <c r="Y147" s="1412">
        <f ca="1">IF(ISERROR(VLOOKUP(VLOOKUP($A147, 'E4 TB Allocation Details'!$A$18:$L$205, MATCH("Demand ID", 'E4 TB Allocation Details'!$A$18:$L$18, 0),FALSE), 'E2 Allocators'!$B$15:$W$361, MATCH('O5 Details by Class &amp; Accounts'!Y$18, 'E2 Allocators'!$B$15:$W$15, 0),FALSE)*$F147), 0, VLOOKUP(VLOOKUP($A147, 'E4 TB Allocation Details'!$A$18:$L$205, MATCH("Demand ID", 'E4 TB Allocation Details'!$A$18:$L$18, 0),FALSE), 'E2 Allocators'!$B$15:$W$361, MATCH('O5 Details by Class &amp; Accounts'!Y$18, 'E2 Allocators'!$B$15:$W$15, 0),FALSE)*$F147)</f>
        <v>0</v>
      </c>
      <c r="Z147" s="1412">
        <f ca="1">IF(ISERROR(VLOOKUP(VLOOKUP($A147, 'E4 TB Allocation Details'!$A$18:$L$205, MATCH("Demand ID", 'E4 TB Allocation Details'!$A$18:$L$18, 0),FALSE), 'E2 Allocators'!$B$15:$W$361, MATCH('O5 Details by Class &amp; Accounts'!Z$18, 'E2 Allocators'!$B$15:$W$15, 0),FALSE)*$F147), 0, VLOOKUP(VLOOKUP($A147, 'E4 TB Allocation Details'!$A$18:$L$205, MATCH("Demand ID", 'E4 TB Allocation Details'!$A$18:$L$18, 0),FALSE), 'E2 Allocators'!$B$15:$W$361, MATCH('O5 Details by Class &amp; Accounts'!Z$18, 'E2 Allocators'!$B$15:$W$15, 0),FALSE)*$F147)</f>
        <v>0</v>
      </c>
      <c r="AA147" s="1412">
        <f ca="1">IF(ISERROR(VLOOKUP(VLOOKUP($A147, 'E4 TB Allocation Details'!$A$18:$L$205, MATCH("Demand ID", 'E4 TB Allocation Details'!$A$18:$L$18, 0),FALSE), 'E2 Allocators'!$B$15:$W$361, MATCH('O5 Details by Class &amp; Accounts'!AA$18, 'E2 Allocators'!$B$15:$W$15, 0),FALSE)*$F147), 0, VLOOKUP(VLOOKUP($A147, 'E4 TB Allocation Details'!$A$18:$L$205, MATCH("Demand ID", 'E4 TB Allocation Details'!$A$18:$L$18, 0),FALSE), 'E2 Allocators'!$B$15:$W$361, MATCH('O5 Details by Class &amp; Accounts'!AA$18, 'E2 Allocators'!$B$15:$W$15, 0),FALSE)*$F147)</f>
        <v>0</v>
      </c>
      <c r="AB147" s="1412">
        <f ca="1">IF(ISERROR(VLOOKUP(VLOOKUP($A147, 'E4 TB Allocation Details'!$A$18:$L$205, MATCH("Demand ID", 'E4 TB Allocation Details'!$A$18:$L$18, 0),FALSE), 'E2 Allocators'!$B$15:$W$361, MATCH('O5 Details by Class &amp; Accounts'!AB$18, 'E2 Allocators'!$B$15:$W$15, 0),FALSE)*$F147), 0, VLOOKUP(VLOOKUP($A147, 'E4 TB Allocation Details'!$A$18:$L$205, MATCH("Demand ID", 'E4 TB Allocation Details'!$A$18:$L$18, 0),FALSE), 'E2 Allocators'!$B$15:$W$361, MATCH('O5 Details by Class &amp; Accounts'!AB$18, 'E2 Allocators'!$B$15:$W$15, 0),FALSE)*$F147)</f>
        <v>0</v>
      </c>
      <c r="AC147" s="1412">
        <f t="shared" si="32"/>
        <v>0</v>
      </c>
      <c r="AD147" s="1412">
        <f ca="1">IF(ISERROR(VLOOKUP(VLOOKUP($A147, 'E4 TB Allocation Details'!$A$18:$L$205, MATCH("Customer ID", 'E4 TB Allocation Details'!$A$18:$L$18, 0),FALSE), 'E2 Allocators'!$B$15:$W$361, MATCH('O5 Details by Class &amp; Accounts'!AD$18, 'E2 Allocators'!$B$15:$W$15, 0),FALSE)*$G147), 0, VLOOKUP(VLOOKUP($A147, 'E4 TB Allocation Details'!$A$18:$L$205, MATCH("Customer ID", 'E4 TB Allocation Details'!$A$18:$L$18, 0),FALSE), 'E2 Allocators'!$B$15:$W$361, MATCH('O5 Details by Class &amp; Accounts'!AD$18, 'E2 Allocators'!$B$15:$W$15, 0),FALSE)*$G147)</f>
        <v>0</v>
      </c>
      <c r="AE147" s="1412">
        <f ca="1">IF(ISERROR(VLOOKUP(VLOOKUP($A147, 'E4 TB Allocation Details'!$A$18:$L$205, MATCH("Customer ID", 'E4 TB Allocation Details'!$A$18:$L$18, 0),FALSE), 'E2 Allocators'!$B$15:$W$361, MATCH('O5 Details by Class &amp; Accounts'!AE$18, 'E2 Allocators'!$B$15:$W$15, 0),FALSE)*$G147), 0, VLOOKUP(VLOOKUP($A147, 'E4 TB Allocation Details'!$A$18:$L$205, MATCH("Customer ID", 'E4 TB Allocation Details'!$A$18:$L$18, 0),FALSE), 'E2 Allocators'!$B$15:$W$361, MATCH('O5 Details by Class &amp; Accounts'!AE$18, 'E2 Allocators'!$B$15:$W$15, 0),FALSE)*$G147)</f>
        <v>0</v>
      </c>
      <c r="AF147" s="1412">
        <f ca="1">IF(ISERROR(VLOOKUP(VLOOKUP($A147, 'E4 TB Allocation Details'!$A$18:$L$205, MATCH("Customer ID", 'E4 TB Allocation Details'!$A$18:$L$18, 0),FALSE), 'E2 Allocators'!$B$15:$W$361, MATCH('O5 Details by Class &amp; Accounts'!AF$18, 'E2 Allocators'!$B$15:$W$15, 0),FALSE)*$G147), 0, VLOOKUP(VLOOKUP($A147, 'E4 TB Allocation Details'!$A$18:$L$205, MATCH("Customer ID", 'E4 TB Allocation Details'!$A$18:$L$18, 0),FALSE), 'E2 Allocators'!$B$15:$W$361, MATCH('O5 Details by Class &amp; Accounts'!AF$18, 'E2 Allocators'!$B$15:$W$15, 0),FALSE)*$G147)</f>
        <v>0</v>
      </c>
      <c r="AG147" s="1412">
        <f ca="1">IF(ISERROR(VLOOKUP(VLOOKUP($A147, 'E4 TB Allocation Details'!$A$18:$L$205, MATCH("Customer ID", 'E4 TB Allocation Details'!$A$18:$L$18, 0),FALSE), 'E2 Allocators'!$B$15:$W$361, MATCH('O5 Details by Class &amp; Accounts'!AG$18, 'E2 Allocators'!$B$15:$W$15, 0),FALSE)*$G147), 0, VLOOKUP(VLOOKUP($A147, 'E4 TB Allocation Details'!$A$18:$L$205, MATCH("Customer ID", 'E4 TB Allocation Details'!$A$18:$L$18, 0),FALSE), 'E2 Allocators'!$B$15:$W$361, MATCH('O5 Details by Class &amp; Accounts'!AG$18, 'E2 Allocators'!$B$15:$W$15, 0),FALSE)*$G147)</f>
        <v>0</v>
      </c>
      <c r="AH147" s="1412">
        <f ca="1">IF(ISERROR(VLOOKUP(VLOOKUP($A147, 'E4 TB Allocation Details'!$A$18:$L$205, MATCH("Customer ID", 'E4 TB Allocation Details'!$A$18:$L$18, 0),FALSE), 'E2 Allocators'!$B$15:$W$361, MATCH('O5 Details by Class &amp; Accounts'!AH$18, 'E2 Allocators'!$B$15:$W$15, 0),FALSE)*$G147), 0, VLOOKUP(VLOOKUP($A147, 'E4 TB Allocation Details'!$A$18:$L$205, MATCH("Customer ID", 'E4 TB Allocation Details'!$A$18:$L$18, 0),FALSE), 'E2 Allocators'!$B$15:$W$361, MATCH('O5 Details by Class &amp; Accounts'!AH$18, 'E2 Allocators'!$B$15:$W$15, 0),FALSE)*$G147)</f>
        <v>0</v>
      </c>
      <c r="AI147" s="1412">
        <f ca="1">IF(ISERROR(VLOOKUP(VLOOKUP($A147, 'E4 TB Allocation Details'!$A$18:$L$205, MATCH("Customer ID", 'E4 TB Allocation Details'!$A$18:$L$18, 0),FALSE), 'E2 Allocators'!$B$15:$W$361, MATCH('O5 Details by Class &amp; Accounts'!AI$18, 'E2 Allocators'!$B$15:$W$15, 0),FALSE)*$G147), 0, VLOOKUP(VLOOKUP($A147, 'E4 TB Allocation Details'!$A$18:$L$205, MATCH("Customer ID", 'E4 TB Allocation Details'!$A$18:$L$18, 0),FALSE), 'E2 Allocators'!$B$15:$W$361, MATCH('O5 Details by Class &amp; Accounts'!AI$18, 'E2 Allocators'!$B$15:$W$15, 0),FALSE)*$G147)</f>
        <v>0</v>
      </c>
      <c r="AJ147" s="1412">
        <f ca="1">IF(ISERROR(VLOOKUP(VLOOKUP($A147, 'E4 TB Allocation Details'!$A$18:$L$205, MATCH("Customer ID", 'E4 TB Allocation Details'!$A$18:$L$18, 0),FALSE), 'E2 Allocators'!$B$15:$W$361, MATCH('O5 Details by Class &amp; Accounts'!AJ$18, 'E2 Allocators'!$B$15:$W$15, 0),FALSE)*$G147), 0, VLOOKUP(VLOOKUP($A147, 'E4 TB Allocation Details'!$A$18:$L$205, MATCH("Customer ID", 'E4 TB Allocation Details'!$A$18:$L$18, 0),FALSE), 'E2 Allocators'!$B$15:$W$361, MATCH('O5 Details by Class &amp; Accounts'!AJ$18, 'E2 Allocators'!$B$15:$W$15, 0),FALSE)*$G147)</f>
        <v>0</v>
      </c>
      <c r="AK147" s="1412">
        <f ca="1">IF(ISERROR(VLOOKUP(VLOOKUP($A147, 'E4 TB Allocation Details'!$A$18:$L$205, MATCH("Customer ID", 'E4 TB Allocation Details'!$A$18:$L$18, 0),FALSE), 'E2 Allocators'!$B$15:$W$361, MATCH('O5 Details by Class &amp; Accounts'!AK$18, 'E2 Allocators'!$B$15:$W$15, 0),FALSE)*$G147), 0, VLOOKUP(VLOOKUP($A147, 'E4 TB Allocation Details'!$A$18:$L$205, MATCH("Customer ID", 'E4 TB Allocation Details'!$A$18:$L$18, 0),FALSE), 'E2 Allocators'!$B$15:$W$361, MATCH('O5 Details by Class &amp; Accounts'!AK$18, 'E2 Allocators'!$B$15:$W$15, 0),FALSE)*$G147)</f>
        <v>0</v>
      </c>
      <c r="AL147" s="1412">
        <f ca="1">IF(ISERROR(VLOOKUP(VLOOKUP($A147, 'E4 TB Allocation Details'!$A$18:$L$205, MATCH("Customer ID", 'E4 TB Allocation Details'!$A$18:$L$18, 0),FALSE), 'E2 Allocators'!$B$15:$W$361, MATCH('O5 Details by Class &amp; Accounts'!AL$18, 'E2 Allocators'!$B$15:$W$15, 0),FALSE)*$G147), 0, VLOOKUP(VLOOKUP($A147, 'E4 TB Allocation Details'!$A$18:$L$205, MATCH("Customer ID", 'E4 TB Allocation Details'!$A$18:$L$18, 0),FALSE), 'E2 Allocators'!$B$15:$W$361, MATCH('O5 Details by Class &amp; Accounts'!AL$18, 'E2 Allocators'!$B$15:$W$15, 0),FALSE)*$G147)</f>
        <v>0</v>
      </c>
      <c r="AM147" s="1412">
        <f ca="1">IF(ISERROR(VLOOKUP(VLOOKUP($A147, 'E4 TB Allocation Details'!$A$18:$L$205, MATCH("Customer ID", 'E4 TB Allocation Details'!$A$18:$L$18, 0),FALSE), 'E2 Allocators'!$B$15:$W$361, MATCH('O5 Details by Class &amp; Accounts'!AM$18, 'E2 Allocators'!$B$15:$W$15, 0),FALSE)*$G147), 0, VLOOKUP(VLOOKUP($A147, 'E4 TB Allocation Details'!$A$18:$L$205, MATCH("Customer ID", 'E4 TB Allocation Details'!$A$18:$L$18, 0),FALSE), 'E2 Allocators'!$B$15:$W$361, MATCH('O5 Details by Class &amp; Accounts'!AM$18, 'E2 Allocators'!$B$15:$W$15, 0),FALSE)*$G147)</f>
        <v>0</v>
      </c>
      <c r="AN147" s="1412">
        <f ca="1">IF(ISERROR(VLOOKUP(VLOOKUP($A147, 'E4 TB Allocation Details'!$A$18:$L$205, MATCH("Customer ID", 'E4 TB Allocation Details'!$A$18:$L$18, 0),FALSE), 'E2 Allocators'!$B$15:$W$361, MATCH('O5 Details by Class &amp; Accounts'!AN$18, 'E2 Allocators'!$B$15:$W$15, 0),FALSE)*$G147), 0, VLOOKUP(VLOOKUP($A147, 'E4 TB Allocation Details'!$A$18:$L$205, MATCH("Customer ID", 'E4 TB Allocation Details'!$A$18:$L$18, 0),FALSE), 'E2 Allocators'!$B$15:$W$361, MATCH('O5 Details by Class &amp; Accounts'!AN$18, 'E2 Allocators'!$B$15:$W$15, 0),FALSE)*$G147)</f>
        <v>0</v>
      </c>
      <c r="AO147" s="1412">
        <f ca="1">IF(ISERROR(VLOOKUP(VLOOKUP($A147, 'E4 TB Allocation Details'!$A$18:$L$205, MATCH("Customer ID", 'E4 TB Allocation Details'!$A$18:$L$18, 0),FALSE), 'E2 Allocators'!$B$15:$W$361, MATCH('O5 Details by Class &amp; Accounts'!AO$18, 'E2 Allocators'!$B$15:$W$15, 0),FALSE)*$G147), 0, VLOOKUP(VLOOKUP($A147, 'E4 TB Allocation Details'!$A$18:$L$205, MATCH("Customer ID", 'E4 TB Allocation Details'!$A$18:$L$18, 0),FALSE), 'E2 Allocators'!$B$15:$W$361, MATCH('O5 Details by Class &amp; Accounts'!AO$18, 'E2 Allocators'!$B$15:$W$15, 0),FALSE)*$G147)</f>
        <v>0</v>
      </c>
      <c r="AP147" s="1412">
        <f ca="1">IF(ISERROR(VLOOKUP(VLOOKUP($A147, 'E4 TB Allocation Details'!$A$18:$L$205, MATCH("Customer ID", 'E4 TB Allocation Details'!$A$18:$L$18, 0),FALSE), 'E2 Allocators'!$B$15:$W$361, MATCH('O5 Details by Class &amp; Accounts'!AP$18, 'E2 Allocators'!$B$15:$W$15, 0),FALSE)*$G147), 0, VLOOKUP(VLOOKUP($A147, 'E4 TB Allocation Details'!$A$18:$L$205, MATCH("Customer ID", 'E4 TB Allocation Details'!$A$18:$L$18, 0),FALSE), 'E2 Allocators'!$B$15:$W$361, MATCH('O5 Details by Class &amp; Accounts'!AP$18, 'E2 Allocators'!$B$15:$W$15, 0),FALSE)*$G147)</f>
        <v>0</v>
      </c>
      <c r="AQ147" s="1412">
        <f ca="1">IF(ISERROR(VLOOKUP(VLOOKUP($A147, 'E4 TB Allocation Details'!$A$18:$L$205, MATCH("Customer ID", 'E4 TB Allocation Details'!$A$18:$L$18, 0),FALSE), 'E2 Allocators'!$B$15:$W$361, MATCH('O5 Details by Class &amp; Accounts'!AQ$18, 'E2 Allocators'!$B$15:$W$15, 0),FALSE)*$G147), 0, VLOOKUP(VLOOKUP($A147, 'E4 TB Allocation Details'!$A$18:$L$205, MATCH("Customer ID", 'E4 TB Allocation Details'!$A$18:$L$18, 0),FALSE), 'E2 Allocators'!$B$15:$W$361, MATCH('O5 Details by Class &amp; Accounts'!AQ$18, 'E2 Allocators'!$B$15:$W$15, 0),FALSE)*$G147)</f>
        <v>0</v>
      </c>
      <c r="AR147" s="1412">
        <f ca="1">IF(ISERROR(VLOOKUP(VLOOKUP($A147, 'E4 TB Allocation Details'!$A$18:$L$205, MATCH("Customer ID", 'E4 TB Allocation Details'!$A$18:$L$18, 0),FALSE), 'E2 Allocators'!$B$15:$W$361, MATCH('O5 Details by Class &amp; Accounts'!AR$18, 'E2 Allocators'!$B$15:$W$15, 0),FALSE)*$G147), 0, VLOOKUP(VLOOKUP($A147, 'E4 TB Allocation Details'!$A$18:$L$205, MATCH("Customer ID", 'E4 TB Allocation Details'!$A$18:$L$18, 0),FALSE), 'E2 Allocators'!$B$15:$W$361, MATCH('O5 Details by Class &amp; Accounts'!AR$18, 'E2 Allocators'!$B$15:$W$15, 0),FALSE)*$G147)</f>
        <v>0</v>
      </c>
      <c r="AS147" s="1412">
        <f ca="1">IF(ISERROR(VLOOKUP(VLOOKUP($A147, 'E4 TB Allocation Details'!$A$18:$L$205, MATCH("Customer ID", 'E4 TB Allocation Details'!$A$18:$L$18, 0),FALSE), 'E2 Allocators'!$B$15:$W$361, MATCH('O5 Details by Class &amp; Accounts'!AS$18, 'E2 Allocators'!$B$15:$W$15, 0),FALSE)*$G147), 0, VLOOKUP(VLOOKUP($A147, 'E4 TB Allocation Details'!$A$18:$L$205, MATCH("Customer ID", 'E4 TB Allocation Details'!$A$18:$L$18, 0),FALSE), 'E2 Allocators'!$B$15:$W$361, MATCH('O5 Details by Class &amp; Accounts'!AS$18, 'E2 Allocators'!$B$15:$W$15, 0),FALSE)*$G147)</f>
        <v>0</v>
      </c>
      <c r="AT147" s="1412">
        <f ca="1">IF(ISERROR(VLOOKUP(VLOOKUP($A147, 'E4 TB Allocation Details'!$A$18:$L$205, MATCH("Customer ID", 'E4 TB Allocation Details'!$A$18:$L$18, 0),FALSE), 'E2 Allocators'!$B$15:$W$361, MATCH('O5 Details by Class &amp; Accounts'!AT$18, 'E2 Allocators'!$B$15:$W$15, 0),FALSE)*$G147), 0, VLOOKUP(VLOOKUP($A147, 'E4 TB Allocation Details'!$A$18:$L$205, MATCH("Customer ID", 'E4 TB Allocation Details'!$A$18:$L$18, 0),FALSE), 'E2 Allocators'!$B$15:$W$361, MATCH('O5 Details by Class &amp; Accounts'!AT$18, 'E2 Allocators'!$B$15:$W$15, 0),FALSE)*$G147)</f>
        <v>0</v>
      </c>
      <c r="AU147" s="1412">
        <f ca="1">IF(ISERROR(VLOOKUP(VLOOKUP($A147, 'E4 TB Allocation Details'!$A$18:$L$205, MATCH("Customer ID", 'E4 TB Allocation Details'!$A$18:$L$18, 0),FALSE), 'E2 Allocators'!$B$15:$W$361, MATCH('O5 Details by Class &amp; Accounts'!AU$18, 'E2 Allocators'!$B$15:$W$15, 0),FALSE)*$G147), 0, VLOOKUP(VLOOKUP($A147, 'E4 TB Allocation Details'!$A$18:$L$205, MATCH("Customer ID", 'E4 TB Allocation Details'!$A$18:$L$18, 0),FALSE), 'E2 Allocators'!$B$15:$W$361, MATCH('O5 Details by Class &amp; Accounts'!AU$18, 'E2 Allocators'!$B$15:$W$15, 0),FALSE)*$G147)</f>
        <v>0</v>
      </c>
      <c r="AV147" s="1412">
        <f ca="1">IF(ISERROR(VLOOKUP(VLOOKUP($A147, 'E4 TB Allocation Details'!$A$18:$L$205, MATCH("Customer ID", 'E4 TB Allocation Details'!$A$18:$L$18, 0),FALSE), 'E2 Allocators'!$B$15:$W$361, MATCH('O5 Details by Class &amp; Accounts'!AV$18, 'E2 Allocators'!$B$15:$W$15, 0),FALSE)*$G147), 0, VLOOKUP(VLOOKUP($A147, 'E4 TB Allocation Details'!$A$18:$L$205, MATCH("Customer ID", 'E4 TB Allocation Details'!$A$18:$L$18, 0),FALSE), 'E2 Allocators'!$B$15:$W$361, MATCH('O5 Details by Class &amp; Accounts'!AV$18, 'E2 Allocators'!$B$15:$W$15, 0),FALSE)*$G147)</f>
        <v>0</v>
      </c>
      <c r="AW147" s="1412">
        <f ca="1">IF(ISERROR(VLOOKUP(VLOOKUP($A147, 'E4 TB Allocation Details'!$A$18:$L$205, MATCH("Customer ID", 'E4 TB Allocation Details'!$A$18:$L$18, 0),FALSE), 'E2 Allocators'!$B$15:$W$361, MATCH('O5 Details by Class &amp; Accounts'!AW$18, 'E2 Allocators'!$B$15:$W$15, 0),FALSE)*$G147), 0, VLOOKUP(VLOOKUP($A147, 'E4 TB Allocation Details'!$A$18:$L$205, MATCH("Customer ID", 'E4 TB Allocation Details'!$A$18:$L$18, 0),FALSE), 'E2 Allocators'!$B$15:$W$361, MATCH('O5 Details by Class &amp; Accounts'!AW$18, 'E2 Allocators'!$B$15:$W$15, 0),FALSE)*$G147)</f>
        <v>0</v>
      </c>
      <c r="AX147" s="1412">
        <f t="shared" si="33"/>
        <v>0</v>
      </c>
      <c r="AY147" s="1412">
        <f ca="1">IF(ISERROR(VLOOKUP(VLOOKUP($A147, 'E4 TB Allocation Details'!$A$18:$L$205, MATCH("Misc ID", 'E4 TB Allocation Details'!$A$18:$L$18, 0),FALSE), 'E2 Allocators'!$B$15:$W$361, MATCH('O5 Details by Class &amp; Accounts'!AY$18, 'E2 Allocators'!$B$15:$W$15, 0),FALSE)*$E147), 0, VLOOKUP(VLOOKUP($A147, 'E4 TB Allocation Details'!$A$18:$L$205, MATCH("Misc ID", 'E4 TB Allocation Details'!$A$18:$L$18, 0),FALSE), 'E2 Allocators'!$B$15:$W$361, MATCH('O5 Details by Class &amp; Accounts'!AY$18, 'E2 Allocators'!$B$15:$W$15, 0),FALSE)*$E147)</f>
        <v>0</v>
      </c>
      <c r="AZ147" s="1412">
        <f ca="1">IF(ISERROR(VLOOKUP(VLOOKUP($A147, 'E4 TB Allocation Details'!$A$18:$L$205, MATCH("Misc ID", 'E4 TB Allocation Details'!$A$18:$L$18, 0),FALSE), 'E2 Allocators'!$B$15:$W$361, MATCH('O5 Details by Class &amp; Accounts'!AZ$18, 'E2 Allocators'!$B$15:$W$15, 0),FALSE)*$E147), 0, VLOOKUP(VLOOKUP($A147, 'E4 TB Allocation Details'!$A$18:$L$205, MATCH("Misc ID", 'E4 TB Allocation Details'!$A$18:$L$18, 0),FALSE), 'E2 Allocators'!$B$15:$W$361, MATCH('O5 Details by Class &amp; Accounts'!AZ$18, 'E2 Allocators'!$B$15:$W$15, 0),FALSE)*$E147)</f>
        <v>0</v>
      </c>
      <c r="BA147" s="1412">
        <f ca="1">IF(ISERROR(VLOOKUP(VLOOKUP($A147, 'E4 TB Allocation Details'!$A$18:$L$205, MATCH("Misc ID", 'E4 TB Allocation Details'!$A$18:$L$18, 0),FALSE), 'E2 Allocators'!$B$15:$W$361, MATCH('O5 Details by Class &amp; Accounts'!BA$18, 'E2 Allocators'!$B$15:$W$15, 0),FALSE)*$E147), 0, VLOOKUP(VLOOKUP($A147, 'E4 TB Allocation Details'!$A$18:$L$205, MATCH("Misc ID", 'E4 TB Allocation Details'!$A$18:$L$18, 0),FALSE), 'E2 Allocators'!$B$15:$W$361, MATCH('O5 Details by Class &amp; Accounts'!BA$18, 'E2 Allocators'!$B$15:$W$15, 0),FALSE)*$E147)</f>
        <v>0</v>
      </c>
      <c r="BB147" s="1412">
        <f ca="1">IF(ISERROR(VLOOKUP(VLOOKUP($A147, 'E4 TB Allocation Details'!$A$18:$L$205, MATCH("Misc ID", 'E4 TB Allocation Details'!$A$18:$L$18, 0),FALSE), 'E2 Allocators'!$B$15:$W$361, MATCH('O5 Details by Class &amp; Accounts'!BB$18, 'E2 Allocators'!$B$15:$W$15, 0),FALSE)*$E147), 0, VLOOKUP(VLOOKUP($A147, 'E4 TB Allocation Details'!$A$18:$L$205, MATCH("Misc ID", 'E4 TB Allocation Details'!$A$18:$L$18, 0),FALSE), 'E2 Allocators'!$B$15:$W$361, MATCH('O5 Details by Class &amp; Accounts'!BB$18, 'E2 Allocators'!$B$15:$W$15, 0),FALSE)*$E147)</f>
        <v>0</v>
      </c>
      <c r="BC147" s="1412">
        <f ca="1">IF(ISERROR(VLOOKUP(VLOOKUP($A147, 'E4 TB Allocation Details'!$A$18:$L$205, MATCH("Misc ID", 'E4 TB Allocation Details'!$A$18:$L$18, 0),FALSE), 'E2 Allocators'!$B$15:$W$361, MATCH('O5 Details by Class &amp; Accounts'!BC$18, 'E2 Allocators'!$B$15:$W$15, 0),FALSE)*$E147), 0, VLOOKUP(VLOOKUP($A147, 'E4 TB Allocation Details'!$A$18:$L$205, MATCH("Misc ID", 'E4 TB Allocation Details'!$A$18:$L$18, 0),FALSE), 'E2 Allocators'!$B$15:$W$361, MATCH('O5 Details by Class &amp; Accounts'!BC$18, 'E2 Allocators'!$B$15:$W$15, 0),FALSE)*$E147)</f>
        <v>0</v>
      </c>
      <c r="BD147" s="1412">
        <f ca="1">IF(ISERROR(VLOOKUP(VLOOKUP($A147, 'E4 TB Allocation Details'!$A$18:$L$205, MATCH("Misc ID", 'E4 TB Allocation Details'!$A$18:$L$18, 0),FALSE), 'E2 Allocators'!$B$15:$W$361, MATCH('O5 Details by Class &amp; Accounts'!BD$18, 'E2 Allocators'!$B$15:$W$15, 0),FALSE)*$E147), 0, VLOOKUP(VLOOKUP($A147, 'E4 TB Allocation Details'!$A$18:$L$205, MATCH("Misc ID", 'E4 TB Allocation Details'!$A$18:$L$18, 0),FALSE), 'E2 Allocators'!$B$15:$W$361, MATCH('O5 Details by Class &amp; Accounts'!BD$18, 'E2 Allocators'!$B$15:$W$15, 0),FALSE)*$E147)</f>
        <v>0</v>
      </c>
      <c r="BE147" s="1412">
        <f ca="1">IF(ISERROR(VLOOKUP(VLOOKUP($A147, 'E4 TB Allocation Details'!$A$18:$L$205, MATCH("Misc ID", 'E4 TB Allocation Details'!$A$18:$L$18, 0),FALSE), 'E2 Allocators'!$B$15:$W$361, MATCH('O5 Details by Class &amp; Accounts'!BE$18, 'E2 Allocators'!$B$15:$W$15, 0),FALSE)*$E147), 0, VLOOKUP(VLOOKUP($A147, 'E4 TB Allocation Details'!$A$18:$L$205, MATCH("Misc ID", 'E4 TB Allocation Details'!$A$18:$L$18, 0),FALSE), 'E2 Allocators'!$B$15:$W$361, MATCH('O5 Details by Class &amp; Accounts'!BE$18, 'E2 Allocators'!$B$15:$W$15, 0),FALSE)*$E147)</f>
        <v>0</v>
      </c>
      <c r="BF147" s="1412">
        <f ca="1">IF(ISERROR(VLOOKUP(VLOOKUP($A147, 'E4 TB Allocation Details'!$A$18:$L$205, MATCH("Misc ID", 'E4 TB Allocation Details'!$A$18:$L$18, 0),FALSE), 'E2 Allocators'!$B$15:$W$361, MATCH('O5 Details by Class &amp; Accounts'!BF$18, 'E2 Allocators'!$B$15:$W$15, 0),FALSE)*$E147), 0, VLOOKUP(VLOOKUP($A147, 'E4 TB Allocation Details'!$A$18:$L$205, MATCH("Misc ID", 'E4 TB Allocation Details'!$A$18:$L$18, 0),FALSE), 'E2 Allocators'!$B$15:$W$361, MATCH('O5 Details by Class &amp; Accounts'!BF$18, 'E2 Allocators'!$B$15:$W$15, 0),FALSE)*$E147)</f>
        <v>0</v>
      </c>
      <c r="BG147" s="1412">
        <f ca="1">IF(ISERROR(VLOOKUP(VLOOKUP($A147, 'E4 TB Allocation Details'!$A$18:$L$205, MATCH("Misc ID", 'E4 TB Allocation Details'!$A$18:$L$18, 0),FALSE), 'E2 Allocators'!$B$15:$W$361, MATCH('O5 Details by Class &amp; Accounts'!BG$18, 'E2 Allocators'!$B$15:$W$15, 0),FALSE)*$E147), 0, VLOOKUP(VLOOKUP($A147, 'E4 TB Allocation Details'!$A$18:$L$205, MATCH("Misc ID", 'E4 TB Allocation Details'!$A$18:$L$18, 0),FALSE), 'E2 Allocators'!$B$15:$W$361, MATCH('O5 Details by Class &amp; Accounts'!BG$18, 'E2 Allocators'!$B$15:$W$15, 0),FALSE)*$E147)</f>
        <v>0</v>
      </c>
      <c r="BH147" s="1412">
        <f ca="1">IF(ISERROR(VLOOKUP(VLOOKUP($A147, 'E4 TB Allocation Details'!$A$18:$L$205, MATCH("Misc ID", 'E4 TB Allocation Details'!$A$18:$L$18, 0),FALSE), 'E2 Allocators'!$B$15:$W$361, MATCH('O5 Details by Class &amp; Accounts'!BH$18, 'E2 Allocators'!$B$15:$W$15, 0),FALSE)*$E147), 0, VLOOKUP(VLOOKUP($A147, 'E4 TB Allocation Details'!$A$18:$L$205, MATCH("Misc ID", 'E4 TB Allocation Details'!$A$18:$L$18, 0),FALSE), 'E2 Allocators'!$B$15:$W$361, MATCH('O5 Details by Class &amp; Accounts'!BH$18, 'E2 Allocators'!$B$15:$W$15, 0),FALSE)*$E147)</f>
        <v>0</v>
      </c>
      <c r="BI147" s="1412">
        <f ca="1">IF(ISERROR(VLOOKUP(VLOOKUP($A147, 'E4 TB Allocation Details'!$A$18:$L$205, MATCH("Misc ID", 'E4 TB Allocation Details'!$A$18:$L$18, 0),FALSE), 'E2 Allocators'!$B$15:$W$361, MATCH('O5 Details by Class &amp; Accounts'!BI$18, 'E2 Allocators'!$B$15:$W$15, 0),FALSE)*$E147), 0, VLOOKUP(VLOOKUP($A147, 'E4 TB Allocation Details'!$A$18:$L$205, MATCH("Misc ID", 'E4 TB Allocation Details'!$A$18:$L$18, 0),FALSE), 'E2 Allocators'!$B$15:$W$361, MATCH('O5 Details by Class &amp; Accounts'!BI$18, 'E2 Allocators'!$B$15:$W$15, 0),FALSE)*$E147)</f>
        <v>0</v>
      </c>
      <c r="BJ147" s="1412">
        <f ca="1">IF(ISERROR(VLOOKUP(VLOOKUP($A147, 'E4 TB Allocation Details'!$A$18:$L$205, MATCH("Misc ID", 'E4 TB Allocation Details'!$A$18:$L$18, 0),FALSE), 'E2 Allocators'!$B$15:$W$361, MATCH('O5 Details by Class &amp; Accounts'!BJ$18, 'E2 Allocators'!$B$15:$W$15, 0),FALSE)*$E147), 0, VLOOKUP(VLOOKUP($A147, 'E4 TB Allocation Details'!$A$18:$L$205, MATCH("Misc ID", 'E4 TB Allocation Details'!$A$18:$L$18, 0),FALSE), 'E2 Allocators'!$B$15:$W$361, MATCH('O5 Details by Class &amp; Accounts'!BJ$18, 'E2 Allocators'!$B$15:$W$15, 0),FALSE)*$E147)</f>
        <v>0</v>
      </c>
      <c r="BK147" s="1412">
        <f ca="1">IF(ISERROR(VLOOKUP(VLOOKUP($A147, 'E4 TB Allocation Details'!$A$18:$L$205, MATCH("Misc ID", 'E4 TB Allocation Details'!$A$18:$L$18, 0),FALSE), 'E2 Allocators'!$B$15:$W$361, MATCH('O5 Details by Class &amp; Accounts'!BK$18, 'E2 Allocators'!$B$15:$W$15, 0),FALSE)*$E147), 0, VLOOKUP(VLOOKUP($A147, 'E4 TB Allocation Details'!$A$18:$L$205, MATCH("Misc ID", 'E4 TB Allocation Details'!$A$18:$L$18, 0),FALSE), 'E2 Allocators'!$B$15:$W$361, MATCH('O5 Details by Class &amp; Accounts'!BK$18, 'E2 Allocators'!$B$15:$W$15, 0),FALSE)*$E147)</f>
        <v>0</v>
      </c>
      <c r="BL147" s="1412">
        <f ca="1">IF(ISERROR(VLOOKUP(VLOOKUP($A147, 'E4 TB Allocation Details'!$A$18:$L$205, MATCH("Misc ID", 'E4 TB Allocation Details'!$A$18:$L$18, 0),FALSE), 'E2 Allocators'!$B$15:$W$361, MATCH('O5 Details by Class &amp; Accounts'!BL$18, 'E2 Allocators'!$B$15:$W$15, 0),FALSE)*$E147), 0, VLOOKUP(VLOOKUP($A147, 'E4 TB Allocation Details'!$A$18:$L$205, MATCH("Misc ID", 'E4 TB Allocation Details'!$A$18:$L$18, 0),FALSE), 'E2 Allocators'!$B$15:$W$361, MATCH('O5 Details by Class &amp; Accounts'!BL$18, 'E2 Allocators'!$B$15:$W$15, 0),FALSE)*$E147)</f>
        <v>0</v>
      </c>
      <c r="BM147" s="1412">
        <f ca="1">IF(ISERROR(VLOOKUP(VLOOKUP($A147, 'E4 TB Allocation Details'!$A$18:$L$205, MATCH("Misc ID", 'E4 TB Allocation Details'!$A$18:$L$18, 0),FALSE), 'E2 Allocators'!$B$15:$W$361, MATCH('O5 Details by Class &amp; Accounts'!BM$18, 'E2 Allocators'!$B$15:$W$15, 0),FALSE)*$E147), 0, VLOOKUP(VLOOKUP($A147, 'E4 TB Allocation Details'!$A$18:$L$205, MATCH("Misc ID", 'E4 TB Allocation Details'!$A$18:$L$18, 0),FALSE), 'E2 Allocators'!$B$15:$W$361, MATCH('O5 Details by Class &amp; Accounts'!BM$18, 'E2 Allocators'!$B$15:$W$15, 0),FALSE)*$E147)</f>
        <v>0</v>
      </c>
      <c r="BN147" s="1412">
        <f ca="1">IF(ISERROR(VLOOKUP(VLOOKUP($A147, 'E4 TB Allocation Details'!$A$18:$L$205, MATCH("Misc ID", 'E4 TB Allocation Details'!$A$18:$L$18, 0),FALSE), 'E2 Allocators'!$B$15:$W$361, MATCH('O5 Details by Class &amp; Accounts'!BN$18, 'E2 Allocators'!$B$15:$W$15, 0),FALSE)*$E147), 0, VLOOKUP(VLOOKUP($A147, 'E4 TB Allocation Details'!$A$18:$L$205, MATCH("Misc ID", 'E4 TB Allocation Details'!$A$18:$L$18, 0),FALSE), 'E2 Allocators'!$B$15:$W$361, MATCH('O5 Details by Class &amp; Accounts'!BN$18, 'E2 Allocators'!$B$15:$W$15, 0),FALSE)*$E147)</f>
        <v>0</v>
      </c>
      <c r="BO147" s="1412">
        <f ca="1">IF(ISERROR(VLOOKUP(VLOOKUP($A147, 'E4 TB Allocation Details'!$A$18:$L$205, MATCH("Misc ID", 'E4 TB Allocation Details'!$A$18:$L$18, 0),FALSE), 'E2 Allocators'!$B$15:$W$361, MATCH('O5 Details by Class &amp; Accounts'!BO$18, 'E2 Allocators'!$B$15:$W$15, 0),FALSE)*$E147), 0, VLOOKUP(VLOOKUP($A147, 'E4 TB Allocation Details'!$A$18:$L$205, MATCH("Misc ID", 'E4 TB Allocation Details'!$A$18:$L$18, 0),FALSE), 'E2 Allocators'!$B$15:$W$361, MATCH('O5 Details by Class &amp; Accounts'!BO$18, 'E2 Allocators'!$B$15:$W$15, 0),FALSE)*$E147)</f>
        <v>0</v>
      </c>
      <c r="BP147" s="1412">
        <f ca="1">IF(ISERROR(VLOOKUP(VLOOKUP($A147, 'E4 TB Allocation Details'!$A$18:$L$205, MATCH("Misc ID", 'E4 TB Allocation Details'!$A$18:$L$18, 0),FALSE), 'E2 Allocators'!$B$15:$W$361, MATCH('O5 Details by Class &amp; Accounts'!BP$18, 'E2 Allocators'!$B$15:$W$15, 0),FALSE)*$E147), 0, VLOOKUP(VLOOKUP($A147, 'E4 TB Allocation Details'!$A$18:$L$205, MATCH("Misc ID", 'E4 TB Allocation Details'!$A$18:$L$18, 0),FALSE), 'E2 Allocators'!$B$15:$W$361, MATCH('O5 Details by Class &amp; Accounts'!BP$18, 'E2 Allocators'!$B$15:$W$15, 0),FALSE)*$E147)</f>
        <v>0</v>
      </c>
      <c r="BQ147" s="1412">
        <f ca="1">IF(ISERROR(VLOOKUP(VLOOKUP($A147, 'E4 TB Allocation Details'!$A$18:$L$205, MATCH("Misc ID", 'E4 TB Allocation Details'!$A$18:$L$18, 0),FALSE), 'E2 Allocators'!$B$15:$W$361, MATCH('O5 Details by Class &amp; Accounts'!BQ$18, 'E2 Allocators'!$B$15:$W$15, 0),FALSE)*$E147), 0, VLOOKUP(VLOOKUP($A147, 'E4 TB Allocation Details'!$A$18:$L$205, MATCH("Misc ID", 'E4 TB Allocation Details'!$A$18:$L$18, 0),FALSE), 'E2 Allocators'!$B$15:$W$361, MATCH('O5 Details by Class &amp; Accounts'!BQ$18, 'E2 Allocators'!$B$15:$W$15, 0),FALSE)*$E147)</f>
        <v>0</v>
      </c>
      <c r="BR147" s="1412">
        <f ca="1">IF(ISERROR(VLOOKUP(VLOOKUP($A147, 'E4 TB Allocation Details'!$A$18:$L$205, MATCH("Misc ID", 'E4 TB Allocation Details'!$A$18:$L$18, 0),FALSE), 'E2 Allocators'!$B$15:$W$361, MATCH('O5 Details by Class &amp; Accounts'!BR$18, 'E2 Allocators'!$B$15:$W$15, 0),FALSE)*$E147), 0, VLOOKUP(VLOOKUP($A147, 'E4 TB Allocation Details'!$A$18:$L$205, MATCH("Misc ID", 'E4 TB Allocation Details'!$A$18:$L$18, 0),FALSE), 'E2 Allocators'!$B$15:$W$361, MATCH('O5 Details by Class &amp; Accounts'!BR$18, 'E2 Allocators'!$B$15:$W$15, 0),FALSE)*$E147)</f>
        <v>0</v>
      </c>
      <c r="BS147" s="1412">
        <f t="shared" si="34"/>
        <v>0</v>
      </c>
      <c r="BT147" s="1412">
        <f ca="1">IF(ISERROR(VLOOKUP(VLOOKUP($A147, 'E4 TB Allocation Details'!$A$18:$L$205, MATCH("A &amp; G ID", 'E4 TB Allocation Details'!$A$18:$L$18, 0),FALSE), 'E2 Allocators'!$B$15:$W$361, MATCH('O5 Details by Class &amp; Accounts'!BT$18, 'E2 Allocators'!$B$15:$W$15, 0),FALSE)*$E147), 0, VLOOKUP(VLOOKUP($A147, 'E4 TB Allocation Details'!$A$18:$L$205, MATCH("A &amp; G ID", 'E4 TB Allocation Details'!$A$18:$L$18, 0),FALSE), 'E2 Allocators'!$B$15:$W$361, MATCH('O5 Details by Class &amp; Accounts'!BT$18, 'E2 Allocators'!$B$15:$W$15, 0),FALSE)*$E147)</f>
        <v>0</v>
      </c>
      <c r="BU147" s="1412">
        <f ca="1">IF(ISERROR(VLOOKUP(VLOOKUP($A147, 'E4 TB Allocation Details'!$A$18:$L$205, MATCH("A &amp; G ID", 'E4 TB Allocation Details'!$A$18:$L$18, 0),FALSE), 'E2 Allocators'!$B$15:$W$361, MATCH('O5 Details by Class &amp; Accounts'!BU$18, 'E2 Allocators'!$B$15:$W$15, 0),FALSE)*$E147), 0, VLOOKUP(VLOOKUP($A147, 'E4 TB Allocation Details'!$A$18:$L$205, MATCH("A &amp; G ID", 'E4 TB Allocation Details'!$A$18:$L$18, 0),FALSE), 'E2 Allocators'!$B$15:$W$361, MATCH('O5 Details by Class &amp; Accounts'!BU$18, 'E2 Allocators'!$B$15:$W$15, 0),FALSE)*$E147)</f>
        <v>0</v>
      </c>
      <c r="BV147" s="1412">
        <f ca="1">IF(ISERROR(VLOOKUP(VLOOKUP($A147, 'E4 TB Allocation Details'!$A$18:$L$205, MATCH("A &amp; G ID", 'E4 TB Allocation Details'!$A$18:$L$18, 0),FALSE), 'E2 Allocators'!$B$15:$W$361, MATCH('O5 Details by Class &amp; Accounts'!BV$18, 'E2 Allocators'!$B$15:$W$15, 0),FALSE)*$E147), 0, VLOOKUP(VLOOKUP($A147, 'E4 TB Allocation Details'!$A$18:$L$205, MATCH("A &amp; G ID", 'E4 TB Allocation Details'!$A$18:$L$18, 0),FALSE), 'E2 Allocators'!$B$15:$W$361, MATCH('O5 Details by Class &amp; Accounts'!BV$18, 'E2 Allocators'!$B$15:$W$15, 0),FALSE)*$E147)</f>
        <v>0</v>
      </c>
      <c r="BW147" s="1412">
        <f ca="1">IF(ISERROR(VLOOKUP(VLOOKUP($A147, 'E4 TB Allocation Details'!$A$18:$L$205, MATCH("A &amp; G ID", 'E4 TB Allocation Details'!$A$18:$L$18, 0),FALSE), 'E2 Allocators'!$B$15:$W$361, MATCH('O5 Details by Class &amp; Accounts'!BW$18, 'E2 Allocators'!$B$15:$W$15, 0),FALSE)*$E147), 0, VLOOKUP(VLOOKUP($A147, 'E4 TB Allocation Details'!$A$18:$L$205, MATCH("A &amp; G ID", 'E4 TB Allocation Details'!$A$18:$L$18, 0),FALSE), 'E2 Allocators'!$B$15:$W$361, MATCH('O5 Details by Class &amp; Accounts'!BW$18, 'E2 Allocators'!$B$15:$W$15, 0),FALSE)*$E147)</f>
        <v>0</v>
      </c>
      <c r="BX147" s="1412">
        <f ca="1">IF(ISERROR(VLOOKUP(VLOOKUP($A147, 'E4 TB Allocation Details'!$A$18:$L$205, MATCH("A &amp; G ID", 'E4 TB Allocation Details'!$A$18:$L$18, 0),FALSE), 'E2 Allocators'!$B$15:$W$361, MATCH('O5 Details by Class &amp; Accounts'!BX$18, 'E2 Allocators'!$B$15:$W$15, 0),FALSE)*$E147), 0, VLOOKUP(VLOOKUP($A147, 'E4 TB Allocation Details'!$A$18:$L$205, MATCH("A &amp; G ID", 'E4 TB Allocation Details'!$A$18:$L$18, 0),FALSE), 'E2 Allocators'!$B$15:$W$361, MATCH('O5 Details by Class &amp; Accounts'!BX$18, 'E2 Allocators'!$B$15:$W$15, 0),FALSE)*$E147)</f>
        <v>0</v>
      </c>
      <c r="BY147" s="1412">
        <f ca="1">IF(ISERROR(VLOOKUP(VLOOKUP($A147, 'E4 TB Allocation Details'!$A$18:$L$205, MATCH("A &amp; G ID", 'E4 TB Allocation Details'!$A$18:$L$18, 0),FALSE), 'E2 Allocators'!$B$15:$W$361, MATCH('O5 Details by Class &amp; Accounts'!BY$18, 'E2 Allocators'!$B$15:$W$15, 0),FALSE)*$E147), 0, VLOOKUP(VLOOKUP($A147, 'E4 TB Allocation Details'!$A$18:$L$205, MATCH("A &amp; G ID", 'E4 TB Allocation Details'!$A$18:$L$18, 0),FALSE), 'E2 Allocators'!$B$15:$W$361, MATCH('O5 Details by Class &amp; Accounts'!BY$18, 'E2 Allocators'!$B$15:$W$15, 0),FALSE)*$E147)</f>
        <v>0</v>
      </c>
      <c r="BZ147" s="1412">
        <f ca="1">IF(ISERROR(VLOOKUP(VLOOKUP($A147, 'E4 TB Allocation Details'!$A$18:$L$205, MATCH("A &amp; G ID", 'E4 TB Allocation Details'!$A$18:$L$18, 0),FALSE), 'E2 Allocators'!$B$15:$W$361, MATCH('O5 Details by Class &amp; Accounts'!BZ$18, 'E2 Allocators'!$B$15:$W$15, 0),FALSE)*$E147), 0, VLOOKUP(VLOOKUP($A147, 'E4 TB Allocation Details'!$A$18:$L$205, MATCH("A &amp; G ID", 'E4 TB Allocation Details'!$A$18:$L$18, 0),FALSE), 'E2 Allocators'!$B$15:$W$361, MATCH('O5 Details by Class &amp; Accounts'!BZ$18, 'E2 Allocators'!$B$15:$W$15, 0),FALSE)*$E147)</f>
        <v>0</v>
      </c>
      <c r="CA147" s="1412">
        <f ca="1">IF(ISERROR(VLOOKUP(VLOOKUP($A147, 'E4 TB Allocation Details'!$A$18:$L$205, MATCH("A &amp; G ID", 'E4 TB Allocation Details'!$A$18:$L$18, 0),FALSE), 'E2 Allocators'!$B$15:$W$361, MATCH('O5 Details by Class &amp; Accounts'!CA$18, 'E2 Allocators'!$B$15:$W$15, 0),FALSE)*$E147), 0, VLOOKUP(VLOOKUP($A147, 'E4 TB Allocation Details'!$A$18:$L$205, MATCH("A &amp; G ID", 'E4 TB Allocation Details'!$A$18:$L$18, 0),FALSE), 'E2 Allocators'!$B$15:$W$361, MATCH('O5 Details by Class &amp; Accounts'!CA$18, 'E2 Allocators'!$B$15:$W$15, 0),FALSE)*$E147)</f>
        <v>0</v>
      </c>
      <c r="CB147" s="1412">
        <f ca="1">IF(ISERROR(VLOOKUP(VLOOKUP($A147, 'E4 TB Allocation Details'!$A$18:$L$205, MATCH("A &amp; G ID", 'E4 TB Allocation Details'!$A$18:$L$18, 0),FALSE), 'E2 Allocators'!$B$15:$W$361, MATCH('O5 Details by Class &amp; Accounts'!CB$18, 'E2 Allocators'!$B$15:$W$15, 0),FALSE)*$E147), 0, VLOOKUP(VLOOKUP($A147, 'E4 TB Allocation Details'!$A$18:$L$205, MATCH("A &amp; G ID", 'E4 TB Allocation Details'!$A$18:$L$18, 0),FALSE), 'E2 Allocators'!$B$15:$W$361, MATCH('O5 Details by Class &amp; Accounts'!CB$18, 'E2 Allocators'!$B$15:$W$15, 0),FALSE)*$E147)</f>
        <v>0</v>
      </c>
      <c r="CC147" s="1412">
        <f ca="1">IF(ISERROR(VLOOKUP(VLOOKUP($A147, 'E4 TB Allocation Details'!$A$18:$L$205, MATCH("A &amp; G ID", 'E4 TB Allocation Details'!$A$18:$L$18, 0),FALSE), 'E2 Allocators'!$B$15:$W$361, MATCH('O5 Details by Class &amp; Accounts'!CC$18, 'E2 Allocators'!$B$15:$W$15, 0),FALSE)*$E147), 0, VLOOKUP(VLOOKUP($A147, 'E4 TB Allocation Details'!$A$18:$L$205, MATCH("A &amp; G ID", 'E4 TB Allocation Details'!$A$18:$L$18, 0),FALSE), 'E2 Allocators'!$B$15:$W$361, MATCH('O5 Details by Class &amp; Accounts'!CC$18, 'E2 Allocators'!$B$15:$W$15, 0),FALSE)*$E147)</f>
        <v>0</v>
      </c>
      <c r="CD147" s="1412">
        <f ca="1">IF(ISERROR(VLOOKUP(VLOOKUP($A147, 'E4 TB Allocation Details'!$A$18:$L$205, MATCH("A &amp; G ID", 'E4 TB Allocation Details'!$A$18:$L$18, 0),FALSE), 'E2 Allocators'!$B$15:$W$361, MATCH('O5 Details by Class &amp; Accounts'!CD$18, 'E2 Allocators'!$B$15:$W$15, 0),FALSE)*$E147), 0, VLOOKUP(VLOOKUP($A147, 'E4 TB Allocation Details'!$A$18:$L$205, MATCH("A &amp; G ID", 'E4 TB Allocation Details'!$A$18:$L$18, 0),FALSE), 'E2 Allocators'!$B$15:$W$361, MATCH('O5 Details by Class &amp; Accounts'!CD$18, 'E2 Allocators'!$B$15:$W$15, 0),FALSE)*$E147)</f>
        <v>0</v>
      </c>
      <c r="CE147" s="1412">
        <f ca="1">IF(ISERROR(VLOOKUP(VLOOKUP($A147, 'E4 TB Allocation Details'!$A$18:$L$205, MATCH("A &amp; G ID", 'E4 TB Allocation Details'!$A$18:$L$18, 0),FALSE), 'E2 Allocators'!$B$15:$W$361, MATCH('O5 Details by Class &amp; Accounts'!CE$18, 'E2 Allocators'!$B$15:$W$15, 0),FALSE)*$E147), 0, VLOOKUP(VLOOKUP($A147, 'E4 TB Allocation Details'!$A$18:$L$205, MATCH("A &amp; G ID", 'E4 TB Allocation Details'!$A$18:$L$18, 0),FALSE), 'E2 Allocators'!$B$15:$W$361, MATCH('O5 Details by Class &amp; Accounts'!CE$18, 'E2 Allocators'!$B$15:$W$15, 0),FALSE)*$E147)</f>
        <v>0</v>
      </c>
      <c r="CF147" s="1412">
        <f ca="1">IF(ISERROR(VLOOKUP(VLOOKUP($A147, 'E4 TB Allocation Details'!$A$18:$L$205, MATCH("A &amp; G ID", 'E4 TB Allocation Details'!$A$18:$L$18, 0),FALSE), 'E2 Allocators'!$B$15:$W$361, MATCH('O5 Details by Class &amp; Accounts'!CF$18, 'E2 Allocators'!$B$15:$W$15, 0),FALSE)*$E147), 0, VLOOKUP(VLOOKUP($A147, 'E4 TB Allocation Details'!$A$18:$L$205, MATCH("A &amp; G ID", 'E4 TB Allocation Details'!$A$18:$L$18, 0),FALSE), 'E2 Allocators'!$B$15:$W$361, MATCH('O5 Details by Class &amp; Accounts'!CF$18, 'E2 Allocators'!$B$15:$W$15, 0),FALSE)*$E147)</f>
        <v>0</v>
      </c>
      <c r="CG147" s="1412">
        <f ca="1">IF(ISERROR(VLOOKUP(VLOOKUP($A147, 'E4 TB Allocation Details'!$A$18:$L$205, MATCH("A &amp; G ID", 'E4 TB Allocation Details'!$A$18:$L$18, 0),FALSE), 'E2 Allocators'!$B$15:$W$361, MATCH('O5 Details by Class &amp; Accounts'!CG$18, 'E2 Allocators'!$B$15:$W$15, 0),FALSE)*$E147), 0, VLOOKUP(VLOOKUP($A147, 'E4 TB Allocation Details'!$A$18:$L$205, MATCH("A &amp; G ID", 'E4 TB Allocation Details'!$A$18:$L$18, 0),FALSE), 'E2 Allocators'!$B$15:$W$361, MATCH('O5 Details by Class &amp; Accounts'!CG$18, 'E2 Allocators'!$B$15:$W$15, 0),FALSE)*$E147)</f>
        <v>0</v>
      </c>
      <c r="CH147" s="1412">
        <f ca="1">IF(ISERROR(VLOOKUP(VLOOKUP($A147, 'E4 TB Allocation Details'!$A$18:$L$205, MATCH("A &amp; G ID", 'E4 TB Allocation Details'!$A$18:$L$18, 0),FALSE), 'E2 Allocators'!$B$15:$W$361, MATCH('O5 Details by Class &amp; Accounts'!CH$18, 'E2 Allocators'!$B$15:$W$15, 0),FALSE)*$E147), 0, VLOOKUP(VLOOKUP($A147, 'E4 TB Allocation Details'!$A$18:$L$205, MATCH("A &amp; G ID", 'E4 TB Allocation Details'!$A$18:$L$18, 0),FALSE), 'E2 Allocators'!$B$15:$W$361, MATCH('O5 Details by Class &amp; Accounts'!CH$18, 'E2 Allocators'!$B$15:$W$15, 0),FALSE)*$E147)</f>
        <v>0</v>
      </c>
      <c r="CI147" s="1412">
        <f ca="1">IF(ISERROR(VLOOKUP(VLOOKUP($A147, 'E4 TB Allocation Details'!$A$18:$L$205, MATCH("A &amp; G ID", 'E4 TB Allocation Details'!$A$18:$L$18, 0),FALSE), 'E2 Allocators'!$B$15:$W$361, MATCH('O5 Details by Class &amp; Accounts'!CI$18, 'E2 Allocators'!$B$15:$W$15, 0),FALSE)*$E147), 0, VLOOKUP(VLOOKUP($A147, 'E4 TB Allocation Details'!$A$18:$L$205, MATCH("A &amp; G ID", 'E4 TB Allocation Details'!$A$18:$L$18, 0),FALSE), 'E2 Allocators'!$B$15:$W$361, MATCH('O5 Details by Class &amp; Accounts'!CI$18, 'E2 Allocators'!$B$15:$W$15, 0),FALSE)*$E147)</f>
        <v>0</v>
      </c>
      <c r="CJ147" s="1412">
        <f ca="1">IF(ISERROR(VLOOKUP(VLOOKUP($A147, 'E4 TB Allocation Details'!$A$18:$L$205, MATCH("A &amp; G ID", 'E4 TB Allocation Details'!$A$18:$L$18, 0),FALSE), 'E2 Allocators'!$B$15:$W$361, MATCH('O5 Details by Class &amp; Accounts'!CJ$18, 'E2 Allocators'!$B$15:$W$15, 0),FALSE)*$E147), 0, VLOOKUP(VLOOKUP($A147, 'E4 TB Allocation Details'!$A$18:$L$205, MATCH("A &amp; G ID", 'E4 TB Allocation Details'!$A$18:$L$18, 0),FALSE), 'E2 Allocators'!$B$15:$W$361, MATCH('O5 Details by Class &amp; Accounts'!CJ$18, 'E2 Allocators'!$B$15:$W$15, 0),FALSE)*$E147)</f>
        <v>0</v>
      </c>
      <c r="CK147" s="1412">
        <f ca="1">IF(ISERROR(VLOOKUP(VLOOKUP($A147, 'E4 TB Allocation Details'!$A$18:$L$205, MATCH("A &amp; G ID", 'E4 TB Allocation Details'!$A$18:$L$18, 0),FALSE), 'E2 Allocators'!$B$15:$W$361, MATCH('O5 Details by Class &amp; Accounts'!CK$18, 'E2 Allocators'!$B$15:$W$15, 0),FALSE)*$E147), 0, VLOOKUP(VLOOKUP($A147, 'E4 TB Allocation Details'!$A$18:$L$205, MATCH("A &amp; G ID", 'E4 TB Allocation Details'!$A$18:$L$18, 0),FALSE), 'E2 Allocators'!$B$15:$W$361, MATCH('O5 Details by Class &amp; Accounts'!CK$18, 'E2 Allocators'!$B$15:$W$15, 0),FALSE)*$E147)</f>
        <v>0</v>
      </c>
      <c r="CL147" s="1412">
        <f ca="1">IF(ISERROR(VLOOKUP(VLOOKUP($A147, 'E4 TB Allocation Details'!$A$18:$L$205, MATCH("A &amp; G ID", 'E4 TB Allocation Details'!$A$18:$L$18, 0),FALSE), 'E2 Allocators'!$B$15:$W$361, MATCH('O5 Details by Class &amp; Accounts'!CL$18, 'E2 Allocators'!$B$15:$W$15, 0),FALSE)*$E147), 0, VLOOKUP(VLOOKUP($A147, 'E4 TB Allocation Details'!$A$18:$L$205, MATCH("A &amp; G ID", 'E4 TB Allocation Details'!$A$18:$L$18, 0),FALSE), 'E2 Allocators'!$B$15:$W$361, MATCH('O5 Details by Class &amp; Accounts'!CL$18, 'E2 Allocators'!$B$15:$W$15, 0),FALSE)*$E147)</f>
        <v>0</v>
      </c>
      <c r="CM147" s="1412">
        <f ca="1">IF(ISERROR(VLOOKUP(VLOOKUP($A147, 'E4 TB Allocation Details'!$A$18:$L$205, MATCH("A &amp; G ID", 'E4 TB Allocation Details'!$A$18:$L$18, 0),FALSE), 'E2 Allocators'!$B$15:$W$361, MATCH('O5 Details by Class &amp; Accounts'!CM$18, 'E2 Allocators'!$B$15:$W$15, 0),FALSE)*$E147), 0, VLOOKUP(VLOOKUP($A147, 'E4 TB Allocation Details'!$A$18:$L$205, MATCH("A &amp; G ID", 'E4 TB Allocation Details'!$A$18:$L$18, 0),FALSE), 'E2 Allocators'!$B$15:$W$361, MATCH('O5 Details by Class &amp; Accounts'!CM$18, 'E2 Allocators'!$B$15:$W$15, 0),FALSE)*$E147)</f>
        <v>0</v>
      </c>
      <c r="CN147" s="1412">
        <f t="shared" si="35"/>
        <v>0</v>
      </c>
      <c r="CO147" s="1792">
        <f t="shared" si="36"/>
        <v>0</v>
      </c>
      <c r="CQ147" s="2087">
        <v>1815</v>
      </c>
    </row>
    <row r="148" spans="1:95" s="81" customFormat="1" ht="25.5">
      <c r="A148" s="1177">
        <v>5114</v>
      </c>
      <c r="B148" s="1176" t="s">
        <v>345</v>
      </c>
      <c r="C148" s="1789">
        <f ca="1">IF(ISERROR(VLOOKUP($A148,'I3 TB Data'!$A$23:$H$458,MATCH('O5 Details by Class &amp; Accounts'!$C$18, 'I3 TB Data'!$A$23:$H$23,0),0)), 0, VLOOKUP($A148,'I3 TB Data'!$A$23:$H$458,MATCH('O5 Details by Class &amp; Accounts'!$C$18,'I3 TB Data'!$A$23:$H$23,0),0))</f>
        <v>0</v>
      </c>
      <c r="D148" s="1790"/>
      <c r="E148" s="1789">
        <f t="shared" si="37"/>
        <v>0</v>
      </c>
      <c r="F148" s="1791">
        <f ca="1">IF(ISERROR(VLOOKUP($A148, 'E1 Categorization'!A33:E122, MATCH("Customer Component", 'E1 Categorization'!$A$33:$E$33,0), 0)), 0, IF(VLOOKUP($A148, 'E1 Categorization'!A33:E122, MATCH("Customer Component", 'E1 Categorization'!$A$33:$E$33,0), 0)=0, 'O5 Details by Class &amp; Accounts'!$E148, IF(AND(VLOOKUP($A148, 'E1 Categorization'!A33:E122, MATCH("Customer Component", 'E1 Categorization'!$A$33:$E$33,0), 0) &gt;0, VLOOKUP($A148, 'E1 Categorization'!A33:E122, MATCH("Customer Component", 'E1 Categorization'!$A$33:$E$33,0), 0)&lt;1), 'O5 Details by Class &amp; Accounts'!$E148*(1-VLOOKUP($A148, 'E1 Categorization'!A33:E122, MATCH("Customer Component", 'E1 Categorization'!$A$33:$E$33,0), 0)), 0)))</f>
        <v>0</v>
      </c>
      <c r="G148" s="1791">
        <f ca="1">IF(ISERROR(VLOOKUP($A148, 'E1 Categorization'!A33:E122, MATCH("Customer Component", 'E1 Categorization'!$A$33:$E$33,0), 0)),0, IF(VLOOKUP($A148, 'E1 Categorization'!A33:E122, MATCH("Customer Component", 'E1 Categorization'!$A$33:$E$33,0), 0)=0, 0, IF(AND(VLOOKUP($A148, 'E1 Categorization'!A33:E122, MATCH("Customer Component", 'E1 Categorization'!$A$33:$E$33,0), 0) &gt;0, VLOOKUP($A148, 'E1 Categorization'!A33:E122, MATCH("Customer Component", 'E1 Categorization'!$A$33:$E$33,0), 0)&lt;1), 'O5 Details by Class &amp; Accounts'!$E148*(VLOOKUP($A148, 'E1 Categorization'!A33:E122, MATCH("Customer Component", 'E1 Categorization'!$A$33:$E$33,0), 0)), 'O5 Details by Class &amp; Accounts'!$E148)))</f>
        <v>0</v>
      </c>
      <c r="H148" s="1412">
        <f t="shared" si="31"/>
        <v>0</v>
      </c>
      <c r="I148" s="1412">
        <f ca="1">IF(ISERROR(VLOOKUP(VLOOKUP($A148, 'E4 TB Allocation Details'!$A$18:$L$205, MATCH("Demand ID", 'E4 TB Allocation Details'!$A$18:$L$18, 0),FALSE), 'E2 Allocators'!$B$15:$W$361, MATCH('O5 Details by Class &amp; Accounts'!I$18, 'E2 Allocators'!$B$15:$W$15, 0),FALSE)*$F148), 0, VLOOKUP(VLOOKUP($A148, 'E4 TB Allocation Details'!$A$18:$L$205, MATCH("Demand ID", 'E4 TB Allocation Details'!$A$18:$L$18, 0),FALSE), 'E2 Allocators'!$B$15:$W$361, MATCH('O5 Details by Class &amp; Accounts'!I$18, 'E2 Allocators'!$B$15:$W$15, 0),FALSE)*$F148)</f>
        <v>0</v>
      </c>
      <c r="J148" s="1412">
        <f ca="1">IF(ISERROR(VLOOKUP(VLOOKUP($A148, 'E4 TB Allocation Details'!$A$18:$L$205, MATCH("Demand ID", 'E4 TB Allocation Details'!$A$18:$L$18, 0),FALSE), 'E2 Allocators'!$B$15:$W$361, MATCH('O5 Details by Class &amp; Accounts'!J$18, 'E2 Allocators'!$B$15:$W$15, 0),FALSE)*$F148), 0, VLOOKUP(VLOOKUP($A148, 'E4 TB Allocation Details'!$A$18:$L$205, MATCH("Demand ID", 'E4 TB Allocation Details'!$A$18:$L$18, 0),FALSE), 'E2 Allocators'!$B$15:$W$361, MATCH('O5 Details by Class &amp; Accounts'!J$18, 'E2 Allocators'!$B$15:$W$15, 0),FALSE)*$F148)</f>
        <v>0</v>
      </c>
      <c r="K148" s="1412">
        <f ca="1">IF(ISERROR(VLOOKUP(VLOOKUP($A148, 'E4 TB Allocation Details'!$A$18:$L$205, MATCH("Demand ID", 'E4 TB Allocation Details'!$A$18:$L$18, 0),FALSE), 'E2 Allocators'!$B$15:$W$361, MATCH('O5 Details by Class &amp; Accounts'!K$18, 'E2 Allocators'!$B$15:$W$15, 0),FALSE)*$F148), 0, VLOOKUP(VLOOKUP($A148, 'E4 TB Allocation Details'!$A$18:$L$205, MATCH("Demand ID", 'E4 TB Allocation Details'!$A$18:$L$18, 0),FALSE), 'E2 Allocators'!$B$15:$W$361, MATCH('O5 Details by Class &amp; Accounts'!K$18, 'E2 Allocators'!$B$15:$W$15, 0),FALSE)*$F148)</f>
        <v>0</v>
      </c>
      <c r="L148" s="1412">
        <f ca="1">IF(ISERROR(VLOOKUP(VLOOKUP($A148, 'E4 TB Allocation Details'!$A$18:$L$205, MATCH("Demand ID", 'E4 TB Allocation Details'!$A$18:$L$18, 0),FALSE), 'E2 Allocators'!$B$15:$W$361, MATCH('O5 Details by Class &amp; Accounts'!L$18, 'E2 Allocators'!$B$15:$W$15, 0),FALSE)*$F148), 0, VLOOKUP(VLOOKUP($A148, 'E4 TB Allocation Details'!$A$18:$L$205, MATCH("Demand ID", 'E4 TB Allocation Details'!$A$18:$L$18, 0),FALSE), 'E2 Allocators'!$B$15:$W$361, MATCH('O5 Details by Class &amp; Accounts'!L$18, 'E2 Allocators'!$B$15:$W$15, 0),FALSE)*$F148)</f>
        <v>0</v>
      </c>
      <c r="M148" s="1412">
        <f ca="1">IF(ISERROR(VLOOKUP(VLOOKUP($A148, 'E4 TB Allocation Details'!$A$18:$L$205, MATCH("Demand ID", 'E4 TB Allocation Details'!$A$18:$L$18, 0),FALSE), 'E2 Allocators'!$B$15:$W$361, MATCH('O5 Details by Class &amp; Accounts'!M$18, 'E2 Allocators'!$B$15:$W$15, 0),FALSE)*$F148), 0, VLOOKUP(VLOOKUP($A148, 'E4 TB Allocation Details'!$A$18:$L$205, MATCH("Demand ID", 'E4 TB Allocation Details'!$A$18:$L$18, 0),FALSE), 'E2 Allocators'!$B$15:$W$361, MATCH('O5 Details by Class &amp; Accounts'!M$18, 'E2 Allocators'!$B$15:$W$15, 0),FALSE)*$F148)</f>
        <v>0</v>
      </c>
      <c r="N148" s="1412">
        <f ca="1">IF(ISERROR(VLOOKUP(VLOOKUP($A148, 'E4 TB Allocation Details'!$A$18:$L$205, MATCH("Demand ID", 'E4 TB Allocation Details'!$A$18:$L$18, 0),FALSE), 'E2 Allocators'!$B$15:$W$361, MATCH('O5 Details by Class &amp; Accounts'!N$18, 'E2 Allocators'!$B$15:$W$15, 0),FALSE)*$F148), 0, VLOOKUP(VLOOKUP($A148, 'E4 TB Allocation Details'!$A$18:$L$205, MATCH("Demand ID", 'E4 TB Allocation Details'!$A$18:$L$18, 0),FALSE), 'E2 Allocators'!$B$15:$W$361, MATCH('O5 Details by Class &amp; Accounts'!N$18, 'E2 Allocators'!$B$15:$W$15, 0),FALSE)*$F148)</f>
        <v>0</v>
      </c>
      <c r="O148" s="1412">
        <f ca="1">IF(ISERROR(VLOOKUP(VLOOKUP($A148, 'E4 TB Allocation Details'!$A$18:$L$205, MATCH("Demand ID", 'E4 TB Allocation Details'!$A$18:$L$18, 0),FALSE), 'E2 Allocators'!$B$15:$W$361, MATCH('O5 Details by Class &amp; Accounts'!O$18, 'E2 Allocators'!$B$15:$W$15, 0),FALSE)*$F148), 0, VLOOKUP(VLOOKUP($A148, 'E4 TB Allocation Details'!$A$18:$L$205, MATCH("Demand ID", 'E4 TB Allocation Details'!$A$18:$L$18, 0),FALSE), 'E2 Allocators'!$B$15:$W$361, MATCH('O5 Details by Class &amp; Accounts'!O$18, 'E2 Allocators'!$B$15:$W$15, 0),FALSE)*$F148)</f>
        <v>0</v>
      </c>
      <c r="P148" s="1412">
        <f ca="1">IF(ISERROR(VLOOKUP(VLOOKUP($A148, 'E4 TB Allocation Details'!$A$18:$L$205, MATCH("Demand ID", 'E4 TB Allocation Details'!$A$18:$L$18, 0),FALSE), 'E2 Allocators'!$B$15:$W$361, MATCH('O5 Details by Class &amp; Accounts'!P$18, 'E2 Allocators'!$B$15:$W$15, 0),FALSE)*$F148), 0, VLOOKUP(VLOOKUP($A148, 'E4 TB Allocation Details'!$A$18:$L$205, MATCH("Demand ID", 'E4 TB Allocation Details'!$A$18:$L$18, 0),FALSE), 'E2 Allocators'!$B$15:$W$361, MATCH('O5 Details by Class &amp; Accounts'!P$18, 'E2 Allocators'!$B$15:$W$15, 0),FALSE)*$F148)</f>
        <v>0</v>
      </c>
      <c r="Q148" s="1412">
        <f ca="1">IF(ISERROR(VLOOKUP(VLOOKUP($A148, 'E4 TB Allocation Details'!$A$18:$L$205, MATCH("Demand ID", 'E4 TB Allocation Details'!$A$18:$L$18, 0),FALSE), 'E2 Allocators'!$B$15:$W$361, MATCH('O5 Details by Class &amp; Accounts'!Q$18, 'E2 Allocators'!$B$15:$W$15, 0),FALSE)*$F148), 0, VLOOKUP(VLOOKUP($A148, 'E4 TB Allocation Details'!$A$18:$L$205, MATCH("Demand ID", 'E4 TB Allocation Details'!$A$18:$L$18, 0),FALSE), 'E2 Allocators'!$B$15:$W$361, MATCH('O5 Details by Class &amp; Accounts'!Q$18, 'E2 Allocators'!$B$15:$W$15, 0),FALSE)*$F148)</f>
        <v>0</v>
      </c>
      <c r="R148" s="1412">
        <f ca="1">IF(ISERROR(VLOOKUP(VLOOKUP($A148, 'E4 TB Allocation Details'!$A$18:$L$205, MATCH("Demand ID", 'E4 TB Allocation Details'!$A$18:$L$18, 0),FALSE), 'E2 Allocators'!$B$15:$W$361, MATCH('O5 Details by Class &amp; Accounts'!R$18, 'E2 Allocators'!$B$15:$W$15, 0),FALSE)*$F148), 0, VLOOKUP(VLOOKUP($A148, 'E4 TB Allocation Details'!$A$18:$L$205, MATCH("Demand ID", 'E4 TB Allocation Details'!$A$18:$L$18, 0),FALSE), 'E2 Allocators'!$B$15:$W$361, MATCH('O5 Details by Class &amp; Accounts'!R$18, 'E2 Allocators'!$B$15:$W$15, 0),FALSE)*$F148)</f>
        <v>0</v>
      </c>
      <c r="S148" s="1412">
        <f ca="1">IF(ISERROR(VLOOKUP(VLOOKUP($A148, 'E4 TB Allocation Details'!$A$18:$L$205, MATCH("Demand ID", 'E4 TB Allocation Details'!$A$18:$L$18, 0),FALSE), 'E2 Allocators'!$B$15:$W$361, MATCH('O5 Details by Class &amp; Accounts'!S$18, 'E2 Allocators'!$B$15:$W$15, 0),FALSE)*$F148), 0, VLOOKUP(VLOOKUP($A148, 'E4 TB Allocation Details'!$A$18:$L$205, MATCH("Demand ID", 'E4 TB Allocation Details'!$A$18:$L$18, 0),FALSE), 'E2 Allocators'!$B$15:$W$361, MATCH('O5 Details by Class &amp; Accounts'!S$18, 'E2 Allocators'!$B$15:$W$15, 0),FALSE)*$F148)</f>
        <v>0</v>
      </c>
      <c r="T148" s="1412">
        <f ca="1">IF(ISERROR(VLOOKUP(VLOOKUP($A148, 'E4 TB Allocation Details'!$A$18:$L$205, MATCH("Demand ID", 'E4 TB Allocation Details'!$A$18:$L$18, 0),FALSE), 'E2 Allocators'!$B$15:$W$361, MATCH('O5 Details by Class &amp; Accounts'!T$18, 'E2 Allocators'!$B$15:$W$15, 0),FALSE)*$F148), 0, VLOOKUP(VLOOKUP($A148, 'E4 TB Allocation Details'!$A$18:$L$205, MATCH("Demand ID", 'E4 TB Allocation Details'!$A$18:$L$18, 0),FALSE), 'E2 Allocators'!$B$15:$W$361, MATCH('O5 Details by Class &amp; Accounts'!T$18, 'E2 Allocators'!$B$15:$W$15, 0),FALSE)*$F148)</f>
        <v>0</v>
      </c>
      <c r="U148" s="1412">
        <f ca="1">IF(ISERROR(VLOOKUP(VLOOKUP($A148, 'E4 TB Allocation Details'!$A$18:$L$205, MATCH("Demand ID", 'E4 TB Allocation Details'!$A$18:$L$18, 0),FALSE), 'E2 Allocators'!$B$15:$W$361, MATCH('O5 Details by Class &amp; Accounts'!U$18, 'E2 Allocators'!$B$15:$W$15, 0),FALSE)*$F148), 0, VLOOKUP(VLOOKUP($A148, 'E4 TB Allocation Details'!$A$18:$L$205, MATCH("Demand ID", 'E4 TB Allocation Details'!$A$18:$L$18, 0),FALSE), 'E2 Allocators'!$B$15:$W$361, MATCH('O5 Details by Class &amp; Accounts'!U$18, 'E2 Allocators'!$B$15:$W$15, 0),FALSE)*$F148)</f>
        <v>0</v>
      </c>
      <c r="V148" s="1412">
        <f ca="1">IF(ISERROR(VLOOKUP(VLOOKUP($A148, 'E4 TB Allocation Details'!$A$18:$L$205, MATCH("Demand ID", 'E4 TB Allocation Details'!$A$18:$L$18, 0),FALSE), 'E2 Allocators'!$B$15:$W$361, MATCH('O5 Details by Class &amp; Accounts'!V$18, 'E2 Allocators'!$B$15:$W$15, 0),FALSE)*$F148), 0, VLOOKUP(VLOOKUP($A148, 'E4 TB Allocation Details'!$A$18:$L$205, MATCH("Demand ID", 'E4 TB Allocation Details'!$A$18:$L$18, 0),FALSE), 'E2 Allocators'!$B$15:$W$361, MATCH('O5 Details by Class &amp; Accounts'!V$18, 'E2 Allocators'!$B$15:$W$15, 0),FALSE)*$F148)</f>
        <v>0</v>
      </c>
      <c r="W148" s="1412">
        <f ca="1">IF(ISERROR(VLOOKUP(VLOOKUP($A148, 'E4 TB Allocation Details'!$A$18:$L$205, MATCH("Demand ID", 'E4 TB Allocation Details'!$A$18:$L$18, 0),FALSE), 'E2 Allocators'!$B$15:$W$361, MATCH('O5 Details by Class &amp; Accounts'!W$18, 'E2 Allocators'!$B$15:$W$15, 0),FALSE)*$F148), 0, VLOOKUP(VLOOKUP($A148, 'E4 TB Allocation Details'!$A$18:$L$205, MATCH("Demand ID", 'E4 TB Allocation Details'!$A$18:$L$18, 0),FALSE), 'E2 Allocators'!$B$15:$W$361, MATCH('O5 Details by Class &amp; Accounts'!W$18, 'E2 Allocators'!$B$15:$W$15, 0),FALSE)*$F148)</f>
        <v>0</v>
      </c>
      <c r="X148" s="1412">
        <f ca="1">IF(ISERROR(VLOOKUP(VLOOKUP($A148, 'E4 TB Allocation Details'!$A$18:$L$205, MATCH("Demand ID", 'E4 TB Allocation Details'!$A$18:$L$18, 0),FALSE), 'E2 Allocators'!$B$15:$W$361, MATCH('O5 Details by Class &amp; Accounts'!X$18, 'E2 Allocators'!$B$15:$W$15, 0),FALSE)*$F148), 0, VLOOKUP(VLOOKUP($A148, 'E4 TB Allocation Details'!$A$18:$L$205, MATCH("Demand ID", 'E4 TB Allocation Details'!$A$18:$L$18, 0),FALSE), 'E2 Allocators'!$B$15:$W$361, MATCH('O5 Details by Class &amp; Accounts'!X$18, 'E2 Allocators'!$B$15:$W$15, 0),FALSE)*$F148)</f>
        <v>0</v>
      </c>
      <c r="Y148" s="1412">
        <f ca="1">IF(ISERROR(VLOOKUP(VLOOKUP($A148, 'E4 TB Allocation Details'!$A$18:$L$205, MATCH("Demand ID", 'E4 TB Allocation Details'!$A$18:$L$18, 0),FALSE), 'E2 Allocators'!$B$15:$W$361, MATCH('O5 Details by Class &amp; Accounts'!Y$18, 'E2 Allocators'!$B$15:$W$15, 0),FALSE)*$F148), 0, VLOOKUP(VLOOKUP($A148, 'E4 TB Allocation Details'!$A$18:$L$205, MATCH("Demand ID", 'E4 TB Allocation Details'!$A$18:$L$18, 0),FALSE), 'E2 Allocators'!$B$15:$W$361, MATCH('O5 Details by Class &amp; Accounts'!Y$18, 'E2 Allocators'!$B$15:$W$15, 0),FALSE)*$F148)</f>
        <v>0</v>
      </c>
      <c r="Z148" s="1412">
        <f ca="1">IF(ISERROR(VLOOKUP(VLOOKUP($A148, 'E4 TB Allocation Details'!$A$18:$L$205, MATCH("Demand ID", 'E4 TB Allocation Details'!$A$18:$L$18, 0),FALSE), 'E2 Allocators'!$B$15:$W$361, MATCH('O5 Details by Class &amp; Accounts'!Z$18, 'E2 Allocators'!$B$15:$W$15, 0),FALSE)*$F148), 0, VLOOKUP(VLOOKUP($A148, 'E4 TB Allocation Details'!$A$18:$L$205, MATCH("Demand ID", 'E4 TB Allocation Details'!$A$18:$L$18, 0),FALSE), 'E2 Allocators'!$B$15:$W$361, MATCH('O5 Details by Class &amp; Accounts'!Z$18, 'E2 Allocators'!$B$15:$W$15, 0),FALSE)*$F148)</f>
        <v>0</v>
      </c>
      <c r="AA148" s="1412">
        <f ca="1">IF(ISERROR(VLOOKUP(VLOOKUP($A148, 'E4 TB Allocation Details'!$A$18:$L$205, MATCH("Demand ID", 'E4 TB Allocation Details'!$A$18:$L$18, 0),FALSE), 'E2 Allocators'!$B$15:$W$361, MATCH('O5 Details by Class &amp; Accounts'!AA$18, 'E2 Allocators'!$B$15:$W$15, 0),FALSE)*$F148), 0, VLOOKUP(VLOOKUP($A148, 'E4 TB Allocation Details'!$A$18:$L$205, MATCH("Demand ID", 'E4 TB Allocation Details'!$A$18:$L$18, 0),FALSE), 'E2 Allocators'!$B$15:$W$361, MATCH('O5 Details by Class &amp; Accounts'!AA$18, 'E2 Allocators'!$B$15:$W$15, 0),FALSE)*$F148)</f>
        <v>0</v>
      </c>
      <c r="AB148" s="1412">
        <f ca="1">IF(ISERROR(VLOOKUP(VLOOKUP($A148, 'E4 TB Allocation Details'!$A$18:$L$205, MATCH("Demand ID", 'E4 TB Allocation Details'!$A$18:$L$18, 0),FALSE), 'E2 Allocators'!$B$15:$W$361, MATCH('O5 Details by Class &amp; Accounts'!AB$18, 'E2 Allocators'!$B$15:$W$15, 0),FALSE)*$F148), 0, VLOOKUP(VLOOKUP($A148, 'E4 TB Allocation Details'!$A$18:$L$205, MATCH("Demand ID", 'E4 TB Allocation Details'!$A$18:$L$18, 0),FALSE), 'E2 Allocators'!$B$15:$W$361, MATCH('O5 Details by Class &amp; Accounts'!AB$18, 'E2 Allocators'!$B$15:$W$15, 0),FALSE)*$F148)</f>
        <v>0</v>
      </c>
      <c r="AC148" s="1412">
        <f t="shared" si="32"/>
        <v>0</v>
      </c>
      <c r="AD148" s="1412">
        <f ca="1">IF(ISERROR(VLOOKUP(VLOOKUP($A148, 'E4 TB Allocation Details'!$A$18:$L$205, MATCH("Customer ID", 'E4 TB Allocation Details'!$A$18:$L$18, 0),FALSE), 'E2 Allocators'!$B$15:$W$361, MATCH('O5 Details by Class &amp; Accounts'!AD$18, 'E2 Allocators'!$B$15:$W$15, 0),FALSE)*$G148), 0, VLOOKUP(VLOOKUP($A148, 'E4 TB Allocation Details'!$A$18:$L$205, MATCH("Customer ID", 'E4 TB Allocation Details'!$A$18:$L$18, 0),FALSE), 'E2 Allocators'!$B$15:$W$361, MATCH('O5 Details by Class &amp; Accounts'!AD$18, 'E2 Allocators'!$B$15:$W$15, 0),FALSE)*$G148)</f>
        <v>0</v>
      </c>
      <c r="AE148" s="1412">
        <f ca="1">IF(ISERROR(VLOOKUP(VLOOKUP($A148, 'E4 TB Allocation Details'!$A$18:$L$205, MATCH("Customer ID", 'E4 TB Allocation Details'!$A$18:$L$18, 0),FALSE), 'E2 Allocators'!$B$15:$W$361, MATCH('O5 Details by Class &amp; Accounts'!AE$18, 'E2 Allocators'!$B$15:$W$15, 0),FALSE)*$G148), 0, VLOOKUP(VLOOKUP($A148, 'E4 TB Allocation Details'!$A$18:$L$205, MATCH("Customer ID", 'E4 TB Allocation Details'!$A$18:$L$18, 0),FALSE), 'E2 Allocators'!$B$15:$W$361, MATCH('O5 Details by Class &amp; Accounts'!AE$18, 'E2 Allocators'!$B$15:$W$15, 0),FALSE)*$G148)</f>
        <v>0</v>
      </c>
      <c r="AF148" s="1412">
        <f ca="1">IF(ISERROR(VLOOKUP(VLOOKUP($A148, 'E4 TB Allocation Details'!$A$18:$L$205, MATCH("Customer ID", 'E4 TB Allocation Details'!$A$18:$L$18, 0),FALSE), 'E2 Allocators'!$B$15:$W$361, MATCH('O5 Details by Class &amp; Accounts'!AF$18, 'E2 Allocators'!$B$15:$W$15, 0),FALSE)*$G148), 0, VLOOKUP(VLOOKUP($A148, 'E4 TB Allocation Details'!$A$18:$L$205, MATCH("Customer ID", 'E4 TB Allocation Details'!$A$18:$L$18, 0),FALSE), 'E2 Allocators'!$B$15:$W$361, MATCH('O5 Details by Class &amp; Accounts'!AF$18, 'E2 Allocators'!$B$15:$W$15, 0),FALSE)*$G148)</f>
        <v>0</v>
      </c>
      <c r="AG148" s="1412">
        <f ca="1">IF(ISERROR(VLOOKUP(VLOOKUP($A148, 'E4 TB Allocation Details'!$A$18:$L$205, MATCH("Customer ID", 'E4 TB Allocation Details'!$A$18:$L$18, 0),FALSE), 'E2 Allocators'!$B$15:$W$361, MATCH('O5 Details by Class &amp; Accounts'!AG$18, 'E2 Allocators'!$B$15:$W$15, 0),FALSE)*$G148), 0, VLOOKUP(VLOOKUP($A148, 'E4 TB Allocation Details'!$A$18:$L$205, MATCH("Customer ID", 'E4 TB Allocation Details'!$A$18:$L$18, 0),FALSE), 'E2 Allocators'!$B$15:$W$361, MATCH('O5 Details by Class &amp; Accounts'!AG$18, 'E2 Allocators'!$B$15:$W$15, 0),FALSE)*$G148)</f>
        <v>0</v>
      </c>
      <c r="AH148" s="1412">
        <f ca="1">IF(ISERROR(VLOOKUP(VLOOKUP($A148, 'E4 TB Allocation Details'!$A$18:$L$205, MATCH("Customer ID", 'E4 TB Allocation Details'!$A$18:$L$18, 0),FALSE), 'E2 Allocators'!$B$15:$W$361, MATCH('O5 Details by Class &amp; Accounts'!AH$18, 'E2 Allocators'!$B$15:$W$15, 0),FALSE)*$G148), 0, VLOOKUP(VLOOKUP($A148, 'E4 TB Allocation Details'!$A$18:$L$205, MATCH("Customer ID", 'E4 TB Allocation Details'!$A$18:$L$18, 0),FALSE), 'E2 Allocators'!$B$15:$W$361, MATCH('O5 Details by Class &amp; Accounts'!AH$18, 'E2 Allocators'!$B$15:$W$15, 0),FALSE)*$G148)</f>
        <v>0</v>
      </c>
      <c r="AI148" s="1412">
        <f ca="1">IF(ISERROR(VLOOKUP(VLOOKUP($A148, 'E4 TB Allocation Details'!$A$18:$L$205, MATCH("Customer ID", 'E4 TB Allocation Details'!$A$18:$L$18, 0),FALSE), 'E2 Allocators'!$B$15:$W$361, MATCH('O5 Details by Class &amp; Accounts'!AI$18, 'E2 Allocators'!$B$15:$W$15, 0),FALSE)*$G148), 0, VLOOKUP(VLOOKUP($A148, 'E4 TB Allocation Details'!$A$18:$L$205, MATCH("Customer ID", 'E4 TB Allocation Details'!$A$18:$L$18, 0),FALSE), 'E2 Allocators'!$B$15:$W$361, MATCH('O5 Details by Class &amp; Accounts'!AI$18, 'E2 Allocators'!$B$15:$W$15, 0),FALSE)*$G148)</f>
        <v>0</v>
      </c>
      <c r="AJ148" s="1412">
        <f ca="1">IF(ISERROR(VLOOKUP(VLOOKUP($A148, 'E4 TB Allocation Details'!$A$18:$L$205, MATCH("Customer ID", 'E4 TB Allocation Details'!$A$18:$L$18, 0),FALSE), 'E2 Allocators'!$B$15:$W$361, MATCH('O5 Details by Class &amp; Accounts'!AJ$18, 'E2 Allocators'!$B$15:$W$15, 0),FALSE)*$G148), 0, VLOOKUP(VLOOKUP($A148, 'E4 TB Allocation Details'!$A$18:$L$205, MATCH("Customer ID", 'E4 TB Allocation Details'!$A$18:$L$18, 0),FALSE), 'E2 Allocators'!$B$15:$W$361, MATCH('O5 Details by Class &amp; Accounts'!AJ$18, 'E2 Allocators'!$B$15:$W$15, 0),FALSE)*$G148)</f>
        <v>0</v>
      </c>
      <c r="AK148" s="1412">
        <f ca="1">IF(ISERROR(VLOOKUP(VLOOKUP($A148, 'E4 TB Allocation Details'!$A$18:$L$205, MATCH("Customer ID", 'E4 TB Allocation Details'!$A$18:$L$18, 0),FALSE), 'E2 Allocators'!$B$15:$W$361, MATCH('O5 Details by Class &amp; Accounts'!AK$18, 'E2 Allocators'!$B$15:$W$15, 0),FALSE)*$G148), 0, VLOOKUP(VLOOKUP($A148, 'E4 TB Allocation Details'!$A$18:$L$205, MATCH("Customer ID", 'E4 TB Allocation Details'!$A$18:$L$18, 0),FALSE), 'E2 Allocators'!$B$15:$W$361, MATCH('O5 Details by Class &amp; Accounts'!AK$18, 'E2 Allocators'!$B$15:$W$15, 0),FALSE)*$G148)</f>
        <v>0</v>
      </c>
      <c r="AL148" s="1412">
        <f ca="1">IF(ISERROR(VLOOKUP(VLOOKUP($A148, 'E4 TB Allocation Details'!$A$18:$L$205, MATCH("Customer ID", 'E4 TB Allocation Details'!$A$18:$L$18, 0),FALSE), 'E2 Allocators'!$B$15:$W$361, MATCH('O5 Details by Class &amp; Accounts'!AL$18, 'E2 Allocators'!$B$15:$W$15, 0),FALSE)*$G148), 0, VLOOKUP(VLOOKUP($A148, 'E4 TB Allocation Details'!$A$18:$L$205, MATCH("Customer ID", 'E4 TB Allocation Details'!$A$18:$L$18, 0),FALSE), 'E2 Allocators'!$B$15:$W$361, MATCH('O5 Details by Class &amp; Accounts'!AL$18, 'E2 Allocators'!$B$15:$W$15, 0),FALSE)*$G148)</f>
        <v>0</v>
      </c>
      <c r="AM148" s="1412">
        <f ca="1">IF(ISERROR(VLOOKUP(VLOOKUP($A148, 'E4 TB Allocation Details'!$A$18:$L$205, MATCH("Customer ID", 'E4 TB Allocation Details'!$A$18:$L$18, 0),FALSE), 'E2 Allocators'!$B$15:$W$361, MATCH('O5 Details by Class &amp; Accounts'!AM$18, 'E2 Allocators'!$B$15:$W$15, 0),FALSE)*$G148), 0, VLOOKUP(VLOOKUP($A148, 'E4 TB Allocation Details'!$A$18:$L$205, MATCH("Customer ID", 'E4 TB Allocation Details'!$A$18:$L$18, 0),FALSE), 'E2 Allocators'!$B$15:$W$361, MATCH('O5 Details by Class &amp; Accounts'!AM$18, 'E2 Allocators'!$B$15:$W$15, 0),FALSE)*$G148)</f>
        <v>0</v>
      </c>
      <c r="AN148" s="1412">
        <f ca="1">IF(ISERROR(VLOOKUP(VLOOKUP($A148, 'E4 TB Allocation Details'!$A$18:$L$205, MATCH("Customer ID", 'E4 TB Allocation Details'!$A$18:$L$18, 0),FALSE), 'E2 Allocators'!$B$15:$W$361, MATCH('O5 Details by Class &amp; Accounts'!AN$18, 'E2 Allocators'!$B$15:$W$15, 0),FALSE)*$G148), 0, VLOOKUP(VLOOKUP($A148, 'E4 TB Allocation Details'!$A$18:$L$205, MATCH("Customer ID", 'E4 TB Allocation Details'!$A$18:$L$18, 0),FALSE), 'E2 Allocators'!$B$15:$W$361, MATCH('O5 Details by Class &amp; Accounts'!AN$18, 'E2 Allocators'!$B$15:$W$15, 0),FALSE)*$G148)</f>
        <v>0</v>
      </c>
      <c r="AO148" s="1412">
        <f ca="1">IF(ISERROR(VLOOKUP(VLOOKUP($A148, 'E4 TB Allocation Details'!$A$18:$L$205, MATCH("Customer ID", 'E4 TB Allocation Details'!$A$18:$L$18, 0),FALSE), 'E2 Allocators'!$B$15:$W$361, MATCH('O5 Details by Class &amp; Accounts'!AO$18, 'E2 Allocators'!$B$15:$W$15, 0),FALSE)*$G148), 0, VLOOKUP(VLOOKUP($A148, 'E4 TB Allocation Details'!$A$18:$L$205, MATCH("Customer ID", 'E4 TB Allocation Details'!$A$18:$L$18, 0),FALSE), 'E2 Allocators'!$B$15:$W$361, MATCH('O5 Details by Class &amp; Accounts'!AO$18, 'E2 Allocators'!$B$15:$W$15, 0),FALSE)*$G148)</f>
        <v>0</v>
      </c>
      <c r="AP148" s="1412">
        <f ca="1">IF(ISERROR(VLOOKUP(VLOOKUP($A148, 'E4 TB Allocation Details'!$A$18:$L$205, MATCH("Customer ID", 'E4 TB Allocation Details'!$A$18:$L$18, 0),FALSE), 'E2 Allocators'!$B$15:$W$361, MATCH('O5 Details by Class &amp; Accounts'!AP$18, 'E2 Allocators'!$B$15:$W$15, 0),FALSE)*$G148), 0, VLOOKUP(VLOOKUP($A148, 'E4 TB Allocation Details'!$A$18:$L$205, MATCH("Customer ID", 'E4 TB Allocation Details'!$A$18:$L$18, 0),FALSE), 'E2 Allocators'!$B$15:$W$361, MATCH('O5 Details by Class &amp; Accounts'!AP$18, 'E2 Allocators'!$B$15:$W$15, 0),FALSE)*$G148)</f>
        <v>0</v>
      </c>
      <c r="AQ148" s="1412">
        <f ca="1">IF(ISERROR(VLOOKUP(VLOOKUP($A148, 'E4 TB Allocation Details'!$A$18:$L$205, MATCH("Customer ID", 'E4 TB Allocation Details'!$A$18:$L$18, 0),FALSE), 'E2 Allocators'!$B$15:$W$361, MATCH('O5 Details by Class &amp; Accounts'!AQ$18, 'E2 Allocators'!$B$15:$W$15, 0),FALSE)*$G148), 0, VLOOKUP(VLOOKUP($A148, 'E4 TB Allocation Details'!$A$18:$L$205, MATCH("Customer ID", 'E4 TB Allocation Details'!$A$18:$L$18, 0),FALSE), 'E2 Allocators'!$B$15:$W$361, MATCH('O5 Details by Class &amp; Accounts'!AQ$18, 'E2 Allocators'!$B$15:$W$15, 0),FALSE)*$G148)</f>
        <v>0</v>
      </c>
      <c r="AR148" s="1412">
        <f ca="1">IF(ISERROR(VLOOKUP(VLOOKUP($A148, 'E4 TB Allocation Details'!$A$18:$L$205, MATCH("Customer ID", 'E4 TB Allocation Details'!$A$18:$L$18, 0),FALSE), 'E2 Allocators'!$B$15:$W$361, MATCH('O5 Details by Class &amp; Accounts'!AR$18, 'E2 Allocators'!$B$15:$W$15, 0),FALSE)*$G148), 0, VLOOKUP(VLOOKUP($A148, 'E4 TB Allocation Details'!$A$18:$L$205, MATCH("Customer ID", 'E4 TB Allocation Details'!$A$18:$L$18, 0),FALSE), 'E2 Allocators'!$B$15:$W$361, MATCH('O5 Details by Class &amp; Accounts'!AR$18, 'E2 Allocators'!$B$15:$W$15, 0),FALSE)*$G148)</f>
        <v>0</v>
      </c>
      <c r="AS148" s="1412">
        <f ca="1">IF(ISERROR(VLOOKUP(VLOOKUP($A148, 'E4 TB Allocation Details'!$A$18:$L$205, MATCH("Customer ID", 'E4 TB Allocation Details'!$A$18:$L$18, 0),FALSE), 'E2 Allocators'!$B$15:$W$361, MATCH('O5 Details by Class &amp; Accounts'!AS$18, 'E2 Allocators'!$B$15:$W$15, 0),FALSE)*$G148), 0, VLOOKUP(VLOOKUP($A148, 'E4 TB Allocation Details'!$A$18:$L$205, MATCH("Customer ID", 'E4 TB Allocation Details'!$A$18:$L$18, 0),FALSE), 'E2 Allocators'!$B$15:$W$361, MATCH('O5 Details by Class &amp; Accounts'!AS$18, 'E2 Allocators'!$B$15:$W$15, 0),FALSE)*$G148)</f>
        <v>0</v>
      </c>
      <c r="AT148" s="1412">
        <f ca="1">IF(ISERROR(VLOOKUP(VLOOKUP($A148, 'E4 TB Allocation Details'!$A$18:$L$205, MATCH("Customer ID", 'E4 TB Allocation Details'!$A$18:$L$18, 0),FALSE), 'E2 Allocators'!$B$15:$W$361, MATCH('O5 Details by Class &amp; Accounts'!AT$18, 'E2 Allocators'!$B$15:$W$15, 0),FALSE)*$G148), 0, VLOOKUP(VLOOKUP($A148, 'E4 TB Allocation Details'!$A$18:$L$205, MATCH("Customer ID", 'E4 TB Allocation Details'!$A$18:$L$18, 0),FALSE), 'E2 Allocators'!$B$15:$W$361, MATCH('O5 Details by Class &amp; Accounts'!AT$18, 'E2 Allocators'!$B$15:$W$15, 0),FALSE)*$G148)</f>
        <v>0</v>
      </c>
      <c r="AU148" s="1412">
        <f ca="1">IF(ISERROR(VLOOKUP(VLOOKUP($A148, 'E4 TB Allocation Details'!$A$18:$L$205, MATCH("Customer ID", 'E4 TB Allocation Details'!$A$18:$L$18, 0),FALSE), 'E2 Allocators'!$B$15:$W$361, MATCH('O5 Details by Class &amp; Accounts'!AU$18, 'E2 Allocators'!$B$15:$W$15, 0),FALSE)*$G148), 0, VLOOKUP(VLOOKUP($A148, 'E4 TB Allocation Details'!$A$18:$L$205, MATCH("Customer ID", 'E4 TB Allocation Details'!$A$18:$L$18, 0),FALSE), 'E2 Allocators'!$B$15:$W$361, MATCH('O5 Details by Class &amp; Accounts'!AU$18, 'E2 Allocators'!$B$15:$W$15, 0),FALSE)*$G148)</f>
        <v>0</v>
      </c>
      <c r="AV148" s="1412">
        <f ca="1">IF(ISERROR(VLOOKUP(VLOOKUP($A148, 'E4 TB Allocation Details'!$A$18:$L$205, MATCH("Customer ID", 'E4 TB Allocation Details'!$A$18:$L$18, 0),FALSE), 'E2 Allocators'!$B$15:$W$361, MATCH('O5 Details by Class &amp; Accounts'!AV$18, 'E2 Allocators'!$B$15:$W$15, 0),FALSE)*$G148), 0, VLOOKUP(VLOOKUP($A148, 'E4 TB Allocation Details'!$A$18:$L$205, MATCH("Customer ID", 'E4 TB Allocation Details'!$A$18:$L$18, 0),FALSE), 'E2 Allocators'!$B$15:$W$361, MATCH('O5 Details by Class &amp; Accounts'!AV$18, 'E2 Allocators'!$B$15:$W$15, 0),FALSE)*$G148)</f>
        <v>0</v>
      </c>
      <c r="AW148" s="1412">
        <f ca="1">IF(ISERROR(VLOOKUP(VLOOKUP($A148, 'E4 TB Allocation Details'!$A$18:$L$205, MATCH("Customer ID", 'E4 TB Allocation Details'!$A$18:$L$18, 0),FALSE), 'E2 Allocators'!$B$15:$W$361, MATCH('O5 Details by Class &amp; Accounts'!AW$18, 'E2 Allocators'!$B$15:$W$15, 0),FALSE)*$G148), 0, VLOOKUP(VLOOKUP($A148, 'E4 TB Allocation Details'!$A$18:$L$205, MATCH("Customer ID", 'E4 TB Allocation Details'!$A$18:$L$18, 0),FALSE), 'E2 Allocators'!$B$15:$W$361, MATCH('O5 Details by Class &amp; Accounts'!AW$18, 'E2 Allocators'!$B$15:$W$15, 0),FALSE)*$G148)</f>
        <v>0</v>
      </c>
      <c r="AX148" s="1412">
        <f t="shared" si="33"/>
        <v>0</v>
      </c>
      <c r="AY148" s="1412">
        <f ca="1">IF(ISERROR(VLOOKUP(VLOOKUP($A148, 'E4 TB Allocation Details'!$A$18:$L$205, MATCH("Misc ID", 'E4 TB Allocation Details'!$A$18:$L$18, 0),FALSE), 'E2 Allocators'!$B$15:$W$361, MATCH('O5 Details by Class &amp; Accounts'!AY$18, 'E2 Allocators'!$B$15:$W$15, 0),FALSE)*$E148), 0, VLOOKUP(VLOOKUP($A148, 'E4 TB Allocation Details'!$A$18:$L$205, MATCH("Misc ID", 'E4 TB Allocation Details'!$A$18:$L$18, 0),FALSE), 'E2 Allocators'!$B$15:$W$361, MATCH('O5 Details by Class &amp; Accounts'!AY$18, 'E2 Allocators'!$B$15:$W$15, 0),FALSE)*$E148)</f>
        <v>0</v>
      </c>
      <c r="AZ148" s="1412">
        <f ca="1">IF(ISERROR(VLOOKUP(VLOOKUP($A148, 'E4 TB Allocation Details'!$A$18:$L$205, MATCH("Misc ID", 'E4 TB Allocation Details'!$A$18:$L$18, 0),FALSE), 'E2 Allocators'!$B$15:$W$361, MATCH('O5 Details by Class &amp; Accounts'!AZ$18, 'E2 Allocators'!$B$15:$W$15, 0),FALSE)*$E148), 0, VLOOKUP(VLOOKUP($A148, 'E4 TB Allocation Details'!$A$18:$L$205, MATCH("Misc ID", 'E4 TB Allocation Details'!$A$18:$L$18, 0),FALSE), 'E2 Allocators'!$B$15:$W$361, MATCH('O5 Details by Class &amp; Accounts'!AZ$18, 'E2 Allocators'!$B$15:$W$15, 0),FALSE)*$E148)</f>
        <v>0</v>
      </c>
      <c r="BA148" s="1412">
        <f ca="1">IF(ISERROR(VLOOKUP(VLOOKUP($A148, 'E4 TB Allocation Details'!$A$18:$L$205, MATCH("Misc ID", 'E4 TB Allocation Details'!$A$18:$L$18, 0),FALSE), 'E2 Allocators'!$B$15:$W$361, MATCH('O5 Details by Class &amp; Accounts'!BA$18, 'E2 Allocators'!$B$15:$W$15, 0),FALSE)*$E148), 0, VLOOKUP(VLOOKUP($A148, 'E4 TB Allocation Details'!$A$18:$L$205, MATCH("Misc ID", 'E4 TB Allocation Details'!$A$18:$L$18, 0),FALSE), 'E2 Allocators'!$B$15:$W$361, MATCH('O5 Details by Class &amp; Accounts'!BA$18, 'E2 Allocators'!$B$15:$W$15, 0),FALSE)*$E148)</f>
        <v>0</v>
      </c>
      <c r="BB148" s="1412">
        <f ca="1">IF(ISERROR(VLOOKUP(VLOOKUP($A148, 'E4 TB Allocation Details'!$A$18:$L$205, MATCH("Misc ID", 'E4 TB Allocation Details'!$A$18:$L$18, 0),FALSE), 'E2 Allocators'!$B$15:$W$361, MATCH('O5 Details by Class &amp; Accounts'!BB$18, 'E2 Allocators'!$B$15:$W$15, 0),FALSE)*$E148), 0, VLOOKUP(VLOOKUP($A148, 'E4 TB Allocation Details'!$A$18:$L$205, MATCH("Misc ID", 'E4 TB Allocation Details'!$A$18:$L$18, 0),FALSE), 'E2 Allocators'!$B$15:$W$361, MATCH('O5 Details by Class &amp; Accounts'!BB$18, 'E2 Allocators'!$B$15:$W$15, 0),FALSE)*$E148)</f>
        <v>0</v>
      </c>
      <c r="BC148" s="1412">
        <f ca="1">IF(ISERROR(VLOOKUP(VLOOKUP($A148, 'E4 TB Allocation Details'!$A$18:$L$205, MATCH("Misc ID", 'E4 TB Allocation Details'!$A$18:$L$18, 0),FALSE), 'E2 Allocators'!$B$15:$W$361, MATCH('O5 Details by Class &amp; Accounts'!BC$18, 'E2 Allocators'!$B$15:$W$15, 0),FALSE)*$E148), 0, VLOOKUP(VLOOKUP($A148, 'E4 TB Allocation Details'!$A$18:$L$205, MATCH("Misc ID", 'E4 TB Allocation Details'!$A$18:$L$18, 0),FALSE), 'E2 Allocators'!$B$15:$W$361, MATCH('O5 Details by Class &amp; Accounts'!BC$18, 'E2 Allocators'!$B$15:$W$15, 0),FALSE)*$E148)</f>
        <v>0</v>
      </c>
      <c r="BD148" s="1412">
        <f ca="1">IF(ISERROR(VLOOKUP(VLOOKUP($A148, 'E4 TB Allocation Details'!$A$18:$L$205, MATCH("Misc ID", 'E4 TB Allocation Details'!$A$18:$L$18, 0),FALSE), 'E2 Allocators'!$B$15:$W$361, MATCH('O5 Details by Class &amp; Accounts'!BD$18, 'E2 Allocators'!$B$15:$W$15, 0),FALSE)*$E148), 0, VLOOKUP(VLOOKUP($A148, 'E4 TB Allocation Details'!$A$18:$L$205, MATCH("Misc ID", 'E4 TB Allocation Details'!$A$18:$L$18, 0),FALSE), 'E2 Allocators'!$B$15:$W$361, MATCH('O5 Details by Class &amp; Accounts'!BD$18, 'E2 Allocators'!$B$15:$W$15, 0),FALSE)*$E148)</f>
        <v>0</v>
      </c>
      <c r="BE148" s="1412">
        <f ca="1">IF(ISERROR(VLOOKUP(VLOOKUP($A148, 'E4 TB Allocation Details'!$A$18:$L$205, MATCH("Misc ID", 'E4 TB Allocation Details'!$A$18:$L$18, 0),FALSE), 'E2 Allocators'!$B$15:$W$361, MATCH('O5 Details by Class &amp; Accounts'!BE$18, 'E2 Allocators'!$B$15:$W$15, 0),FALSE)*$E148), 0, VLOOKUP(VLOOKUP($A148, 'E4 TB Allocation Details'!$A$18:$L$205, MATCH("Misc ID", 'E4 TB Allocation Details'!$A$18:$L$18, 0),FALSE), 'E2 Allocators'!$B$15:$W$361, MATCH('O5 Details by Class &amp; Accounts'!BE$18, 'E2 Allocators'!$B$15:$W$15, 0),FALSE)*$E148)</f>
        <v>0</v>
      </c>
      <c r="BF148" s="1412">
        <f ca="1">IF(ISERROR(VLOOKUP(VLOOKUP($A148, 'E4 TB Allocation Details'!$A$18:$L$205, MATCH("Misc ID", 'E4 TB Allocation Details'!$A$18:$L$18, 0),FALSE), 'E2 Allocators'!$B$15:$W$361, MATCH('O5 Details by Class &amp; Accounts'!BF$18, 'E2 Allocators'!$B$15:$W$15, 0),FALSE)*$E148), 0, VLOOKUP(VLOOKUP($A148, 'E4 TB Allocation Details'!$A$18:$L$205, MATCH("Misc ID", 'E4 TB Allocation Details'!$A$18:$L$18, 0),FALSE), 'E2 Allocators'!$B$15:$W$361, MATCH('O5 Details by Class &amp; Accounts'!BF$18, 'E2 Allocators'!$B$15:$W$15, 0),FALSE)*$E148)</f>
        <v>0</v>
      </c>
      <c r="BG148" s="1412">
        <f ca="1">IF(ISERROR(VLOOKUP(VLOOKUP($A148, 'E4 TB Allocation Details'!$A$18:$L$205, MATCH("Misc ID", 'E4 TB Allocation Details'!$A$18:$L$18, 0),FALSE), 'E2 Allocators'!$B$15:$W$361, MATCH('O5 Details by Class &amp; Accounts'!BG$18, 'E2 Allocators'!$B$15:$W$15, 0),FALSE)*$E148), 0, VLOOKUP(VLOOKUP($A148, 'E4 TB Allocation Details'!$A$18:$L$205, MATCH("Misc ID", 'E4 TB Allocation Details'!$A$18:$L$18, 0),FALSE), 'E2 Allocators'!$B$15:$W$361, MATCH('O5 Details by Class &amp; Accounts'!BG$18, 'E2 Allocators'!$B$15:$W$15, 0),FALSE)*$E148)</f>
        <v>0</v>
      </c>
      <c r="BH148" s="1412">
        <f ca="1">IF(ISERROR(VLOOKUP(VLOOKUP($A148, 'E4 TB Allocation Details'!$A$18:$L$205, MATCH("Misc ID", 'E4 TB Allocation Details'!$A$18:$L$18, 0),FALSE), 'E2 Allocators'!$B$15:$W$361, MATCH('O5 Details by Class &amp; Accounts'!BH$18, 'E2 Allocators'!$B$15:$W$15, 0),FALSE)*$E148), 0, VLOOKUP(VLOOKUP($A148, 'E4 TB Allocation Details'!$A$18:$L$205, MATCH("Misc ID", 'E4 TB Allocation Details'!$A$18:$L$18, 0),FALSE), 'E2 Allocators'!$B$15:$W$361, MATCH('O5 Details by Class &amp; Accounts'!BH$18, 'E2 Allocators'!$B$15:$W$15, 0),FALSE)*$E148)</f>
        <v>0</v>
      </c>
      <c r="BI148" s="1412">
        <f ca="1">IF(ISERROR(VLOOKUP(VLOOKUP($A148, 'E4 TB Allocation Details'!$A$18:$L$205, MATCH("Misc ID", 'E4 TB Allocation Details'!$A$18:$L$18, 0),FALSE), 'E2 Allocators'!$B$15:$W$361, MATCH('O5 Details by Class &amp; Accounts'!BI$18, 'E2 Allocators'!$B$15:$W$15, 0),FALSE)*$E148), 0, VLOOKUP(VLOOKUP($A148, 'E4 TB Allocation Details'!$A$18:$L$205, MATCH("Misc ID", 'E4 TB Allocation Details'!$A$18:$L$18, 0),FALSE), 'E2 Allocators'!$B$15:$W$361, MATCH('O5 Details by Class &amp; Accounts'!BI$18, 'E2 Allocators'!$B$15:$W$15, 0),FALSE)*$E148)</f>
        <v>0</v>
      </c>
      <c r="BJ148" s="1412">
        <f ca="1">IF(ISERROR(VLOOKUP(VLOOKUP($A148, 'E4 TB Allocation Details'!$A$18:$L$205, MATCH("Misc ID", 'E4 TB Allocation Details'!$A$18:$L$18, 0),FALSE), 'E2 Allocators'!$B$15:$W$361, MATCH('O5 Details by Class &amp; Accounts'!BJ$18, 'E2 Allocators'!$B$15:$W$15, 0),FALSE)*$E148), 0, VLOOKUP(VLOOKUP($A148, 'E4 TB Allocation Details'!$A$18:$L$205, MATCH("Misc ID", 'E4 TB Allocation Details'!$A$18:$L$18, 0),FALSE), 'E2 Allocators'!$B$15:$W$361, MATCH('O5 Details by Class &amp; Accounts'!BJ$18, 'E2 Allocators'!$B$15:$W$15, 0),FALSE)*$E148)</f>
        <v>0</v>
      </c>
      <c r="BK148" s="1412">
        <f ca="1">IF(ISERROR(VLOOKUP(VLOOKUP($A148, 'E4 TB Allocation Details'!$A$18:$L$205, MATCH("Misc ID", 'E4 TB Allocation Details'!$A$18:$L$18, 0),FALSE), 'E2 Allocators'!$B$15:$W$361, MATCH('O5 Details by Class &amp; Accounts'!BK$18, 'E2 Allocators'!$B$15:$W$15, 0),FALSE)*$E148), 0, VLOOKUP(VLOOKUP($A148, 'E4 TB Allocation Details'!$A$18:$L$205, MATCH("Misc ID", 'E4 TB Allocation Details'!$A$18:$L$18, 0),FALSE), 'E2 Allocators'!$B$15:$W$361, MATCH('O5 Details by Class &amp; Accounts'!BK$18, 'E2 Allocators'!$B$15:$W$15, 0),FALSE)*$E148)</f>
        <v>0</v>
      </c>
      <c r="BL148" s="1412">
        <f ca="1">IF(ISERROR(VLOOKUP(VLOOKUP($A148, 'E4 TB Allocation Details'!$A$18:$L$205, MATCH("Misc ID", 'E4 TB Allocation Details'!$A$18:$L$18, 0),FALSE), 'E2 Allocators'!$B$15:$W$361, MATCH('O5 Details by Class &amp; Accounts'!BL$18, 'E2 Allocators'!$B$15:$W$15, 0),FALSE)*$E148), 0, VLOOKUP(VLOOKUP($A148, 'E4 TB Allocation Details'!$A$18:$L$205, MATCH("Misc ID", 'E4 TB Allocation Details'!$A$18:$L$18, 0),FALSE), 'E2 Allocators'!$B$15:$W$361, MATCH('O5 Details by Class &amp; Accounts'!BL$18, 'E2 Allocators'!$B$15:$W$15, 0),FALSE)*$E148)</f>
        <v>0</v>
      </c>
      <c r="BM148" s="1412">
        <f ca="1">IF(ISERROR(VLOOKUP(VLOOKUP($A148, 'E4 TB Allocation Details'!$A$18:$L$205, MATCH("Misc ID", 'E4 TB Allocation Details'!$A$18:$L$18, 0),FALSE), 'E2 Allocators'!$B$15:$W$361, MATCH('O5 Details by Class &amp; Accounts'!BM$18, 'E2 Allocators'!$B$15:$W$15, 0),FALSE)*$E148), 0, VLOOKUP(VLOOKUP($A148, 'E4 TB Allocation Details'!$A$18:$L$205, MATCH("Misc ID", 'E4 TB Allocation Details'!$A$18:$L$18, 0),FALSE), 'E2 Allocators'!$B$15:$W$361, MATCH('O5 Details by Class &amp; Accounts'!BM$18, 'E2 Allocators'!$B$15:$W$15, 0),FALSE)*$E148)</f>
        <v>0</v>
      </c>
      <c r="BN148" s="1412">
        <f ca="1">IF(ISERROR(VLOOKUP(VLOOKUP($A148, 'E4 TB Allocation Details'!$A$18:$L$205, MATCH("Misc ID", 'E4 TB Allocation Details'!$A$18:$L$18, 0),FALSE), 'E2 Allocators'!$B$15:$W$361, MATCH('O5 Details by Class &amp; Accounts'!BN$18, 'E2 Allocators'!$B$15:$W$15, 0),FALSE)*$E148), 0, VLOOKUP(VLOOKUP($A148, 'E4 TB Allocation Details'!$A$18:$L$205, MATCH("Misc ID", 'E4 TB Allocation Details'!$A$18:$L$18, 0),FALSE), 'E2 Allocators'!$B$15:$W$361, MATCH('O5 Details by Class &amp; Accounts'!BN$18, 'E2 Allocators'!$B$15:$W$15, 0),FALSE)*$E148)</f>
        <v>0</v>
      </c>
      <c r="BO148" s="1412">
        <f ca="1">IF(ISERROR(VLOOKUP(VLOOKUP($A148, 'E4 TB Allocation Details'!$A$18:$L$205, MATCH("Misc ID", 'E4 TB Allocation Details'!$A$18:$L$18, 0),FALSE), 'E2 Allocators'!$B$15:$W$361, MATCH('O5 Details by Class &amp; Accounts'!BO$18, 'E2 Allocators'!$B$15:$W$15, 0),FALSE)*$E148), 0, VLOOKUP(VLOOKUP($A148, 'E4 TB Allocation Details'!$A$18:$L$205, MATCH("Misc ID", 'E4 TB Allocation Details'!$A$18:$L$18, 0),FALSE), 'E2 Allocators'!$B$15:$W$361, MATCH('O5 Details by Class &amp; Accounts'!BO$18, 'E2 Allocators'!$B$15:$W$15, 0),FALSE)*$E148)</f>
        <v>0</v>
      </c>
      <c r="BP148" s="1412">
        <f ca="1">IF(ISERROR(VLOOKUP(VLOOKUP($A148, 'E4 TB Allocation Details'!$A$18:$L$205, MATCH("Misc ID", 'E4 TB Allocation Details'!$A$18:$L$18, 0),FALSE), 'E2 Allocators'!$B$15:$W$361, MATCH('O5 Details by Class &amp; Accounts'!BP$18, 'E2 Allocators'!$B$15:$W$15, 0),FALSE)*$E148), 0, VLOOKUP(VLOOKUP($A148, 'E4 TB Allocation Details'!$A$18:$L$205, MATCH("Misc ID", 'E4 TB Allocation Details'!$A$18:$L$18, 0),FALSE), 'E2 Allocators'!$B$15:$W$361, MATCH('O5 Details by Class &amp; Accounts'!BP$18, 'E2 Allocators'!$B$15:$W$15, 0),FALSE)*$E148)</f>
        <v>0</v>
      </c>
      <c r="BQ148" s="1412">
        <f ca="1">IF(ISERROR(VLOOKUP(VLOOKUP($A148, 'E4 TB Allocation Details'!$A$18:$L$205, MATCH("Misc ID", 'E4 TB Allocation Details'!$A$18:$L$18, 0),FALSE), 'E2 Allocators'!$B$15:$W$361, MATCH('O5 Details by Class &amp; Accounts'!BQ$18, 'E2 Allocators'!$B$15:$W$15, 0),FALSE)*$E148), 0, VLOOKUP(VLOOKUP($A148, 'E4 TB Allocation Details'!$A$18:$L$205, MATCH("Misc ID", 'E4 TB Allocation Details'!$A$18:$L$18, 0),FALSE), 'E2 Allocators'!$B$15:$W$361, MATCH('O5 Details by Class &amp; Accounts'!BQ$18, 'E2 Allocators'!$B$15:$W$15, 0),FALSE)*$E148)</f>
        <v>0</v>
      </c>
      <c r="BR148" s="1412">
        <f ca="1">IF(ISERROR(VLOOKUP(VLOOKUP($A148, 'E4 TB Allocation Details'!$A$18:$L$205, MATCH("Misc ID", 'E4 TB Allocation Details'!$A$18:$L$18, 0),FALSE), 'E2 Allocators'!$B$15:$W$361, MATCH('O5 Details by Class &amp; Accounts'!BR$18, 'E2 Allocators'!$B$15:$W$15, 0),FALSE)*$E148), 0, VLOOKUP(VLOOKUP($A148, 'E4 TB Allocation Details'!$A$18:$L$205, MATCH("Misc ID", 'E4 TB Allocation Details'!$A$18:$L$18, 0),FALSE), 'E2 Allocators'!$B$15:$W$361, MATCH('O5 Details by Class &amp; Accounts'!BR$18, 'E2 Allocators'!$B$15:$W$15, 0),FALSE)*$E148)</f>
        <v>0</v>
      </c>
      <c r="BS148" s="1412">
        <f t="shared" si="34"/>
        <v>0</v>
      </c>
      <c r="BT148" s="1412">
        <f ca="1">IF(ISERROR(VLOOKUP(VLOOKUP($A148, 'E4 TB Allocation Details'!$A$18:$L$205, MATCH("A &amp; G ID", 'E4 TB Allocation Details'!$A$18:$L$18, 0),FALSE), 'E2 Allocators'!$B$15:$W$361, MATCH('O5 Details by Class &amp; Accounts'!BT$18, 'E2 Allocators'!$B$15:$W$15, 0),FALSE)*$E148), 0, VLOOKUP(VLOOKUP($A148, 'E4 TB Allocation Details'!$A$18:$L$205, MATCH("A &amp; G ID", 'E4 TB Allocation Details'!$A$18:$L$18, 0),FALSE), 'E2 Allocators'!$B$15:$W$361, MATCH('O5 Details by Class &amp; Accounts'!BT$18, 'E2 Allocators'!$B$15:$W$15, 0),FALSE)*$E148)</f>
        <v>0</v>
      </c>
      <c r="BU148" s="1412">
        <f ca="1">IF(ISERROR(VLOOKUP(VLOOKUP($A148, 'E4 TB Allocation Details'!$A$18:$L$205, MATCH("A &amp; G ID", 'E4 TB Allocation Details'!$A$18:$L$18, 0),FALSE), 'E2 Allocators'!$B$15:$W$361, MATCH('O5 Details by Class &amp; Accounts'!BU$18, 'E2 Allocators'!$B$15:$W$15, 0),FALSE)*$E148), 0, VLOOKUP(VLOOKUP($A148, 'E4 TB Allocation Details'!$A$18:$L$205, MATCH("A &amp; G ID", 'E4 TB Allocation Details'!$A$18:$L$18, 0),FALSE), 'E2 Allocators'!$B$15:$W$361, MATCH('O5 Details by Class &amp; Accounts'!BU$18, 'E2 Allocators'!$B$15:$W$15, 0),FALSE)*$E148)</f>
        <v>0</v>
      </c>
      <c r="BV148" s="1412">
        <f ca="1">IF(ISERROR(VLOOKUP(VLOOKUP($A148, 'E4 TB Allocation Details'!$A$18:$L$205, MATCH("A &amp; G ID", 'E4 TB Allocation Details'!$A$18:$L$18, 0),FALSE), 'E2 Allocators'!$B$15:$W$361, MATCH('O5 Details by Class &amp; Accounts'!BV$18, 'E2 Allocators'!$B$15:$W$15, 0),FALSE)*$E148), 0, VLOOKUP(VLOOKUP($A148, 'E4 TB Allocation Details'!$A$18:$L$205, MATCH("A &amp; G ID", 'E4 TB Allocation Details'!$A$18:$L$18, 0),FALSE), 'E2 Allocators'!$B$15:$W$361, MATCH('O5 Details by Class &amp; Accounts'!BV$18, 'E2 Allocators'!$B$15:$W$15, 0),FALSE)*$E148)</f>
        <v>0</v>
      </c>
      <c r="BW148" s="1412">
        <f ca="1">IF(ISERROR(VLOOKUP(VLOOKUP($A148, 'E4 TB Allocation Details'!$A$18:$L$205, MATCH("A &amp; G ID", 'E4 TB Allocation Details'!$A$18:$L$18, 0),FALSE), 'E2 Allocators'!$B$15:$W$361, MATCH('O5 Details by Class &amp; Accounts'!BW$18, 'E2 Allocators'!$B$15:$W$15, 0),FALSE)*$E148), 0, VLOOKUP(VLOOKUP($A148, 'E4 TB Allocation Details'!$A$18:$L$205, MATCH("A &amp; G ID", 'E4 TB Allocation Details'!$A$18:$L$18, 0),FALSE), 'E2 Allocators'!$B$15:$W$361, MATCH('O5 Details by Class &amp; Accounts'!BW$18, 'E2 Allocators'!$B$15:$W$15, 0),FALSE)*$E148)</f>
        <v>0</v>
      </c>
      <c r="BX148" s="1412">
        <f ca="1">IF(ISERROR(VLOOKUP(VLOOKUP($A148, 'E4 TB Allocation Details'!$A$18:$L$205, MATCH("A &amp; G ID", 'E4 TB Allocation Details'!$A$18:$L$18, 0),FALSE), 'E2 Allocators'!$B$15:$W$361, MATCH('O5 Details by Class &amp; Accounts'!BX$18, 'E2 Allocators'!$B$15:$W$15, 0),FALSE)*$E148), 0, VLOOKUP(VLOOKUP($A148, 'E4 TB Allocation Details'!$A$18:$L$205, MATCH("A &amp; G ID", 'E4 TB Allocation Details'!$A$18:$L$18, 0),FALSE), 'E2 Allocators'!$B$15:$W$361, MATCH('O5 Details by Class &amp; Accounts'!BX$18, 'E2 Allocators'!$B$15:$W$15, 0),FALSE)*$E148)</f>
        <v>0</v>
      </c>
      <c r="BY148" s="1412">
        <f ca="1">IF(ISERROR(VLOOKUP(VLOOKUP($A148, 'E4 TB Allocation Details'!$A$18:$L$205, MATCH("A &amp; G ID", 'E4 TB Allocation Details'!$A$18:$L$18, 0),FALSE), 'E2 Allocators'!$B$15:$W$361, MATCH('O5 Details by Class &amp; Accounts'!BY$18, 'E2 Allocators'!$B$15:$W$15, 0),FALSE)*$E148), 0, VLOOKUP(VLOOKUP($A148, 'E4 TB Allocation Details'!$A$18:$L$205, MATCH("A &amp; G ID", 'E4 TB Allocation Details'!$A$18:$L$18, 0),FALSE), 'E2 Allocators'!$B$15:$W$361, MATCH('O5 Details by Class &amp; Accounts'!BY$18, 'E2 Allocators'!$B$15:$W$15, 0),FALSE)*$E148)</f>
        <v>0</v>
      </c>
      <c r="BZ148" s="1412">
        <f ca="1">IF(ISERROR(VLOOKUP(VLOOKUP($A148, 'E4 TB Allocation Details'!$A$18:$L$205, MATCH("A &amp; G ID", 'E4 TB Allocation Details'!$A$18:$L$18, 0),FALSE), 'E2 Allocators'!$B$15:$W$361, MATCH('O5 Details by Class &amp; Accounts'!BZ$18, 'E2 Allocators'!$B$15:$W$15, 0),FALSE)*$E148), 0, VLOOKUP(VLOOKUP($A148, 'E4 TB Allocation Details'!$A$18:$L$205, MATCH("A &amp; G ID", 'E4 TB Allocation Details'!$A$18:$L$18, 0),FALSE), 'E2 Allocators'!$B$15:$W$361, MATCH('O5 Details by Class &amp; Accounts'!BZ$18, 'E2 Allocators'!$B$15:$W$15, 0),FALSE)*$E148)</f>
        <v>0</v>
      </c>
      <c r="CA148" s="1412">
        <f ca="1">IF(ISERROR(VLOOKUP(VLOOKUP($A148, 'E4 TB Allocation Details'!$A$18:$L$205, MATCH("A &amp; G ID", 'E4 TB Allocation Details'!$A$18:$L$18, 0),FALSE), 'E2 Allocators'!$B$15:$W$361, MATCH('O5 Details by Class &amp; Accounts'!CA$18, 'E2 Allocators'!$B$15:$W$15, 0),FALSE)*$E148), 0, VLOOKUP(VLOOKUP($A148, 'E4 TB Allocation Details'!$A$18:$L$205, MATCH("A &amp; G ID", 'E4 TB Allocation Details'!$A$18:$L$18, 0),FALSE), 'E2 Allocators'!$B$15:$W$361, MATCH('O5 Details by Class &amp; Accounts'!CA$18, 'E2 Allocators'!$B$15:$W$15, 0),FALSE)*$E148)</f>
        <v>0</v>
      </c>
      <c r="CB148" s="1412">
        <f ca="1">IF(ISERROR(VLOOKUP(VLOOKUP($A148, 'E4 TB Allocation Details'!$A$18:$L$205, MATCH("A &amp; G ID", 'E4 TB Allocation Details'!$A$18:$L$18, 0),FALSE), 'E2 Allocators'!$B$15:$W$361, MATCH('O5 Details by Class &amp; Accounts'!CB$18, 'E2 Allocators'!$B$15:$W$15, 0),FALSE)*$E148), 0, VLOOKUP(VLOOKUP($A148, 'E4 TB Allocation Details'!$A$18:$L$205, MATCH("A &amp; G ID", 'E4 TB Allocation Details'!$A$18:$L$18, 0),FALSE), 'E2 Allocators'!$B$15:$W$361, MATCH('O5 Details by Class &amp; Accounts'!CB$18, 'E2 Allocators'!$B$15:$W$15, 0),FALSE)*$E148)</f>
        <v>0</v>
      </c>
      <c r="CC148" s="1412">
        <f ca="1">IF(ISERROR(VLOOKUP(VLOOKUP($A148, 'E4 TB Allocation Details'!$A$18:$L$205, MATCH("A &amp; G ID", 'E4 TB Allocation Details'!$A$18:$L$18, 0),FALSE), 'E2 Allocators'!$B$15:$W$361, MATCH('O5 Details by Class &amp; Accounts'!CC$18, 'E2 Allocators'!$B$15:$W$15, 0),FALSE)*$E148), 0, VLOOKUP(VLOOKUP($A148, 'E4 TB Allocation Details'!$A$18:$L$205, MATCH("A &amp; G ID", 'E4 TB Allocation Details'!$A$18:$L$18, 0),FALSE), 'E2 Allocators'!$B$15:$W$361, MATCH('O5 Details by Class &amp; Accounts'!CC$18, 'E2 Allocators'!$B$15:$W$15, 0),FALSE)*$E148)</f>
        <v>0</v>
      </c>
      <c r="CD148" s="1412">
        <f ca="1">IF(ISERROR(VLOOKUP(VLOOKUP($A148, 'E4 TB Allocation Details'!$A$18:$L$205, MATCH("A &amp; G ID", 'E4 TB Allocation Details'!$A$18:$L$18, 0),FALSE), 'E2 Allocators'!$B$15:$W$361, MATCH('O5 Details by Class &amp; Accounts'!CD$18, 'E2 Allocators'!$B$15:$W$15, 0),FALSE)*$E148), 0, VLOOKUP(VLOOKUP($A148, 'E4 TB Allocation Details'!$A$18:$L$205, MATCH("A &amp; G ID", 'E4 TB Allocation Details'!$A$18:$L$18, 0),FALSE), 'E2 Allocators'!$B$15:$W$361, MATCH('O5 Details by Class &amp; Accounts'!CD$18, 'E2 Allocators'!$B$15:$W$15, 0),FALSE)*$E148)</f>
        <v>0</v>
      </c>
      <c r="CE148" s="1412">
        <f ca="1">IF(ISERROR(VLOOKUP(VLOOKUP($A148, 'E4 TB Allocation Details'!$A$18:$L$205, MATCH("A &amp; G ID", 'E4 TB Allocation Details'!$A$18:$L$18, 0),FALSE), 'E2 Allocators'!$B$15:$W$361, MATCH('O5 Details by Class &amp; Accounts'!CE$18, 'E2 Allocators'!$B$15:$W$15, 0),FALSE)*$E148), 0, VLOOKUP(VLOOKUP($A148, 'E4 TB Allocation Details'!$A$18:$L$205, MATCH("A &amp; G ID", 'E4 TB Allocation Details'!$A$18:$L$18, 0),FALSE), 'E2 Allocators'!$B$15:$W$361, MATCH('O5 Details by Class &amp; Accounts'!CE$18, 'E2 Allocators'!$B$15:$W$15, 0),FALSE)*$E148)</f>
        <v>0</v>
      </c>
      <c r="CF148" s="1412">
        <f ca="1">IF(ISERROR(VLOOKUP(VLOOKUP($A148, 'E4 TB Allocation Details'!$A$18:$L$205, MATCH("A &amp; G ID", 'E4 TB Allocation Details'!$A$18:$L$18, 0),FALSE), 'E2 Allocators'!$B$15:$W$361, MATCH('O5 Details by Class &amp; Accounts'!CF$18, 'E2 Allocators'!$B$15:$W$15, 0),FALSE)*$E148), 0, VLOOKUP(VLOOKUP($A148, 'E4 TB Allocation Details'!$A$18:$L$205, MATCH("A &amp; G ID", 'E4 TB Allocation Details'!$A$18:$L$18, 0),FALSE), 'E2 Allocators'!$B$15:$W$361, MATCH('O5 Details by Class &amp; Accounts'!CF$18, 'E2 Allocators'!$B$15:$W$15, 0),FALSE)*$E148)</f>
        <v>0</v>
      </c>
      <c r="CG148" s="1412">
        <f ca="1">IF(ISERROR(VLOOKUP(VLOOKUP($A148, 'E4 TB Allocation Details'!$A$18:$L$205, MATCH("A &amp; G ID", 'E4 TB Allocation Details'!$A$18:$L$18, 0),FALSE), 'E2 Allocators'!$B$15:$W$361, MATCH('O5 Details by Class &amp; Accounts'!CG$18, 'E2 Allocators'!$B$15:$W$15, 0),FALSE)*$E148), 0, VLOOKUP(VLOOKUP($A148, 'E4 TB Allocation Details'!$A$18:$L$205, MATCH("A &amp; G ID", 'E4 TB Allocation Details'!$A$18:$L$18, 0),FALSE), 'E2 Allocators'!$B$15:$W$361, MATCH('O5 Details by Class &amp; Accounts'!CG$18, 'E2 Allocators'!$B$15:$W$15, 0),FALSE)*$E148)</f>
        <v>0</v>
      </c>
      <c r="CH148" s="1412">
        <f ca="1">IF(ISERROR(VLOOKUP(VLOOKUP($A148, 'E4 TB Allocation Details'!$A$18:$L$205, MATCH("A &amp; G ID", 'E4 TB Allocation Details'!$A$18:$L$18, 0),FALSE), 'E2 Allocators'!$B$15:$W$361, MATCH('O5 Details by Class &amp; Accounts'!CH$18, 'E2 Allocators'!$B$15:$W$15, 0),FALSE)*$E148), 0, VLOOKUP(VLOOKUP($A148, 'E4 TB Allocation Details'!$A$18:$L$205, MATCH("A &amp; G ID", 'E4 TB Allocation Details'!$A$18:$L$18, 0),FALSE), 'E2 Allocators'!$B$15:$W$361, MATCH('O5 Details by Class &amp; Accounts'!CH$18, 'E2 Allocators'!$B$15:$W$15, 0),FALSE)*$E148)</f>
        <v>0</v>
      </c>
      <c r="CI148" s="1412">
        <f ca="1">IF(ISERROR(VLOOKUP(VLOOKUP($A148, 'E4 TB Allocation Details'!$A$18:$L$205, MATCH("A &amp; G ID", 'E4 TB Allocation Details'!$A$18:$L$18, 0),FALSE), 'E2 Allocators'!$B$15:$W$361, MATCH('O5 Details by Class &amp; Accounts'!CI$18, 'E2 Allocators'!$B$15:$W$15, 0),FALSE)*$E148), 0, VLOOKUP(VLOOKUP($A148, 'E4 TB Allocation Details'!$A$18:$L$205, MATCH("A &amp; G ID", 'E4 TB Allocation Details'!$A$18:$L$18, 0),FALSE), 'E2 Allocators'!$B$15:$W$361, MATCH('O5 Details by Class &amp; Accounts'!CI$18, 'E2 Allocators'!$B$15:$W$15, 0),FALSE)*$E148)</f>
        <v>0</v>
      </c>
      <c r="CJ148" s="1412">
        <f ca="1">IF(ISERROR(VLOOKUP(VLOOKUP($A148, 'E4 TB Allocation Details'!$A$18:$L$205, MATCH("A &amp; G ID", 'E4 TB Allocation Details'!$A$18:$L$18, 0),FALSE), 'E2 Allocators'!$B$15:$W$361, MATCH('O5 Details by Class &amp; Accounts'!CJ$18, 'E2 Allocators'!$B$15:$W$15, 0),FALSE)*$E148), 0, VLOOKUP(VLOOKUP($A148, 'E4 TB Allocation Details'!$A$18:$L$205, MATCH("A &amp; G ID", 'E4 TB Allocation Details'!$A$18:$L$18, 0),FALSE), 'E2 Allocators'!$B$15:$W$361, MATCH('O5 Details by Class &amp; Accounts'!CJ$18, 'E2 Allocators'!$B$15:$W$15, 0),FALSE)*$E148)</f>
        <v>0</v>
      </c>
      <c r="CK148" s="1412">
        <f ca="1">IF(ISERROR(VLOOKUP(VLOOKUP($A148, 'E4 TB Allocation Details'!$A$18:$L$205, MATCH("A &amp; G ID", 'E4 TB Allocation Details'!$A$18:$L$18, 0),FALSE), 'E2 Allocators'!$B$15:$W$361, MATCH('O5 Details by Class &amp; Accounts'!CK$18, 'E2 Allocators'!$B$15:$W$15, 0),FALSE)*$E148), 0, VLOOKUP(VLOOKUP($A148, 'E4 TB Allocation Details'!$A$18:$L$205, MATCH("A &amp; G ID", 'E4 TB Allocation Details'!$A$18:$L$18, 0),FALSE), 'E2 Allocators'!$B$15:$W$361, MATCH('O5 Details by Class &amp; Accounts'!CK$18, 'E2 Allocators'!$B$15:$W$15, 0),FALSE)*$E148)</f>
        <v>0</v>
      </c>
      <c r="CL148" s="1412">
        <f ca="1">IF(ISERROR(VLOOKUP(VLOOKUP($A148, 'E4 TB Allocation Details'!$A$18:$L$205, MATCH("A &amp; G ID", 'E4 TB Allocation Details'!$A$18:$L$18, 0),FALSE), 'E2 Allocators'!$B$15:$W$361, MATCH('O5 Details by Class &amp; Accounts'!CL$18, 'E2 Allocators'!$B$15:$W$15, 0),FALSE)*$E148), 0, VLOOKUP(VLOOKUP($A148, 'E4 TB Allocation Details'!$A$18:$L$205, MATCH("A &amp; G ID", 'E4 TB Allocation Details'!$A$18:$L$18, 0),FALSE), 'E2 Allocators'!$B$15:$W$361, MATCH('O5 Details by Class &amp; Accounts'!CL$18, 'E2 Allocators'!$B$15:$W$15, 0),FALSE)*$E148)</f>
        <v>0</v>
      </c>
      <c r="CM148" s="1412">
        <f ca="1">IF(ISERROR(VLOOKUP(VLOOKUP($A148, 'E4 TB Allocation Details'!$A$18:$L$205, MATCH("A &amp; G ID", 'E4 TB Allocation Details'!$A$18:$L$18, 0),FALSE), 'E2 Allocators'!$B$15:$W$361, MATCH('O5 Details by Class &amp; Accounts'!CM$18, 'E2 Allocators'!$B$15:$W$15, 0),FALSE)*$E148), 0, VLOOKUP(VLOOKUP($A148, 'E4 TB Allocation Details'!$A$18:$L$205, MATCH("A &amp; G ID", 'E4 TB Allocation Details'!$A$18:$L$18, 0),FALSE), 'E2 Allocators'!$B$15:$W$361, MATCH('O5 Details by Class &amp; Accounts'!CM$18, 'E2 Allocators'!$B$15:$W$15, 0),FALSE)*$E148)</f>
        <v>0</v>
      </c>
      <c r="CN148" s="1412">
        <f t="shared" si="35"/>
        <v>0</v>
      </c>
      <c r="CO148" s="1792">
        <f t="shared" si="36"/>
        <v>0</v>
      </c>
      <c r="CQ148" s="2087">
        <v>1820</v>
      </c>
    </row>
    <row r="149" spans="1:95" s="81" customFormat="1" ht="12.75">
      <c r="A149" s="1177">
        <v>5120</v>
      </c>
      <c r="B149" s="1176" t="s">
        <v>346</v>
      </c>
      <c r="C149" s="1789">
        <f ca="1">IF(ISERROR(VLOOKUP($A149,'I3 TB Data'!$A$23:$H$458,MATCH('O5 Details by Class &amp; Accounts'!$C$18, 'I3 TB Data'!$A$23:$H$23,0),0)), 0, VLOOKUP($A149,'I3 TB Data'!$A$23:$H$458,MATCH('O5 Details by Class &amp; Accounts'!$C$18,'I3 TB Data'!$A$23:$H$23,0),0))</f>
        <v>396000</v>
      </c>
      <c r="D149" s="1790"/>
      <c r="E149" s="1789">
        <f t="shared" si="37"/>
        <v>396000</v>
      </c>
      <c r="F149" s="1791">
        <f ca="1">IF(ISERROR(VLOOKUP($A149, 'E1 Categorization'!A33:E122, MATCH("Customer Component", 'E1 Categorization'!$A$33:$E$33,0), 0)), 0, IF(VLOOKUP($A149, 'E1 Categorization'!A33:E122, MATCH("Customer Component", 'E1 Categorization'!$A$33:$E$33,0), 0)=0, 'O5 Details by Class &amp; Accounts'!$E149, IF(AND(VLOOKUP($A149, 'E1 Categorization'!A33:E122, MATCH("Customer Component", 'E1 Categorization'!$A$33:$E$33,0), 0) &gt;0, VLOOKUP($A149, 'E1 Categorization'!A33:E122, MATCH("Customer Component", 'E1 Categorization'!$A$33:$E$33,0), 0)&lt;1), 'O5 Details by Class &amp; Accounts'!$E149*(1-VLOOKUP($A149, 'E1 Categorization'!A33:E122, MATCH("Customer Component", 'E1 Categorization'!$A$33:$E$33,0), 0)), 0)))</f>
        <v>257400</v>
      </c>
      <c r="G149" s="1791">
        <f ca="1">IF(ISERROR(VLOOKUP($A149, 'E1 Categorization'!A33:E122, MATCH("Customer Component", 'E1 Categorization'!$A$33:$E$33,0), 0)),0, IF(VLOOKUP($A149, 'E1 Categorization'!A33:E122, MATCH("Customer Component", 'E1 Categorization'!$A$33:$E$33,0), 0)=0, 0, IF(AND(VLOOKUP($A149, 'E1 Categorization'!A33:E122, MATCH("Customer Component", 'E1 Categorization'!$A$33:$E$33,0), 0) &gt;0, VLOOKUP($A149, 'E1 Categorization'!A33:E122, MATCH("Customer Component", 'E1 Categorization'!$A$33:$E$33,0), 0)&lt;1), 'O5 Details by Class &amp; Accounts'!$E149*(VLOOKUP($A149, 'E1 Categorization'!A33:E122, MATCH("Customer Component", 'E1 Categorization'!$A$33:$E$33,0), 0)), 'O5 Details by Class &amp; Accounts'!$E149)))</f>
        <v>138600</v>
      </c>
      <c r="H149" s="1412">
        <f t="shared" si="31"/>
        <v>396000</v>
      </c>
      <c r="I149" s="1412">
        <f ca="1">IF(ISERROR(VLOOKUP(VLOOKUP($A149, 'E4 TB Allocation Details'!$A$18:$L$205, MATCH("Demand ID", 'E4 TB Allocation Details'!$A$18:$L$18, 0),FALSE), 'E2 Allocators'!$B$15:$W$361, MATCH('O5 Details by Class &amp; Accounts'!I$18, 'E2 Allocators'!$B$15:$W$15, 0),FALSE)*$F149), 0, VLOOKUP(VLOOKUP($A149, 'E4 TB Allocation Details'!$A$18:$L$205, MATCH("Demand ID", 'E4 TB Allocation Details'!$A$18:$L$18, 0),FALSE), 'E2 Allocators'!$B$15:$W$361, MATCH('O5 Details by Class &amp; Accounts'!I$18, 'E2 Allocators'!$B$15:$W$15, 0),FALSE)*$F149)</f>
        <v>159426.88298239917</v>
      </c>
      <c r="J149" s="1412">
        <f ca="1">IF(ISERROR(VLOOKUP(VLOOKUP($A149, 'E4 TB Allocation Details'!$A$18:$L$205, MATCH("Demand ID", 'E4 TB Allocation Details'!$A$18:$L$18, 0),FALSE), 'E2 Allocators'!$B$15:$W$361, MATCH('O5 Details by Class &amp; Accounts'!J$18, 'E2 Allocators'!$B$15:$W$15, 0),FALSE)*$F149), 0, VLOOKUP(VLOOKUP($A149, 'E4 TB Allocation Details'!$A$18:$L$205, MATCH("Demand ID", 'E4 TB Allocation Details'!$A$18:$L$18, 0),FALSE), 'E2 Allocators'!$B$15:$W$361, MATCH('O5 Details by Class &amp; Accounts'!J$18, 'E2 Allocators'!$B$15:$W$15, 0),FALSE)*$F149)</f>
        <v>60508.529931973368</v>
      </c>
      <c r="K149" s="1412">
        <f ca="1">IF(ISERROR(VLOOKUP(VLOOKUP($A149, 'E4 TB Allocation Details'!$A$18:$L$205, MATCH("Demand ID", 'E4 TB Allocation Details'!$A$18:$L$18, 0),FALSE), 'E2 Allocators'!$B$15:$W$361, MATCH('O5 Details by Class &amp; Accounts'!K$18, 'E2 Allocators'!$B$15:$W$15, 0),FALSE)*$F149), 0, VLOOKUP(VLOOKUP($A149, 'E4 TB Allocation Details'!$A$18:$L$205, MATCH("Demand ID", 'E4 TB Allocation Details'!$A$18:$L$18, 0),FALSE), 'E2 Allocators'!$B$15:$W$361, MATCH('O5 Details by Class &amp; Accounts'!K$18, 'E2 Allocators'!$B$15:$W$15, 0),FALSE)*$F149)</f>
        <v>37154.42060550837</v>
      </c>
      <c r="L149" s="1412">
        <f ca="1">IF(ISERROR(VLOOKUP(VLOOKUP($A149, 'E4 TB Allocation Details'!$A$18:$L$205, MATCH("Demand ID", 'E4 TB Allocation Details'!$A$18:$L$18, 0),FALSE), 'E2 Allocators'!$B$15:$W$361, MATCH('O5 Details by Class &amp; Accounts'!L$18, 'E2 Allocators'!$B$15:$W$15, 0),FALSE)*$F149), 0, VLOOKUP(VLOOKUP($A149, 'E4 TB Allocation Details'!$A$18:$L$205, MATCH("Demand ID", 'E4 TB Allocation Details'!$A$18:$L$18, 0),FALSE), 'E2 Allocators'!$B$15:$W$361, MATCH('O5 Details by Class &amp; Accounts'!L$18, 'E2 Allocators'!$B$15:$W$15, 0),FALSE)*$F149)</f>
        <v>0</v>
      </c>
      <c r="M149" s="1412">
        <f ca="1">IF(ISERROR(VLOOKUP(VLOOKUP($A149, 'E4 TB Allocation Details'!$A$18:$L$205, MATCH("Demand ID", 'E4 TB Allocation Details'!$A$18:$L$18, 0),FALSE), 'E2 Allocators'!$B$15:$W$361, MATCH('O5 Details by Class &amp; Accounts'!M$18, 'E2 Allocators'!$B$15:$W$15, 0),FALSE)*$F149), 0, VLOOKUP(VLOOKUP($A149, 'E4 TB Allocation Details'!$A$18:$L$205, MATCH("Demand ID", 'E4 TB Allocation Details'!$A$18:$L$18, 0),FALSE), 'E2 Allocators'!$B$15:$W$361, MATCH('O5 Details by Class &amp; Accounts'!M$18, 'E2 Allocators'!$B$15:$W$15, 0),FALSE)*$F149)</f>
        <v>0</v>
      </c>
      <c r="N149" s="1412">
        <f ca="1">IF(ISERROR(VLOOKUP(VLOOKUP($A149, 'E4 TB Allocation Details'!$A$18:$L$205, MATCH("Demand ID", 'E4 TB Allocation Details'!$A$18:$L$18, 0),FALSE), 'E2 Allocators'!$B$15:$W$361, MATCH('O5 Details by Class &amp; Accounts'!N$18, 'E2 Allocators'!$B$15:$W$15, 0),FALSE)*$F149), 0, VLOOKUP(VLOOKUP($A149, 'E4 TB Allocation Details'!$A$18:$L$205, MATCH("Demand ID", 'E4 TB Allocation Details'!$A$18:$L$18, 0),FALSE), 'E2 Allocators'!$B$15:$W$361, MATCH('O5 Details by Class &amp; Accounts'!N$18, 'E2 Allocators'!$B$15:$W$15, 0),FALSE)*$F149)</f>
        <v>0</v>
      </c>
      <c r="O149" s="1412">
        <f ca="1">IF(ISERROR(VLOOKUP(VLOOKUP($A149, 'E4 TB Allocation Details'!$A$18:$L$205, MATCH("Demand ID", 'E4 TB Allocation Details'!$A$18:$L$18, 0),FALSE), 'E2 Allocators'!$B$15:$W$361, MATCH('O5 Details by Class &amp; Accounts'!O$18, 'E2 Allocators'!$B$15:$W$15, 0),FALSE)*$F149), 0, VLOOKUP(VLOOKUP($A149, 'E4 TB Allocation Details'!$A$18:$L$205, MATCH("Demand ID", 'E4 TB Allocation Details'!$A$18:$L$18, 0),FALSE), 'E2 Allocators'!$B$15:$W$361, MATCH('O5 Details by Class &amp; Accounts'!O$18, 'E2 Allocators'!$B$15:$W$15, 0),FALSE)*$F149)</f>
        <v>0</v>
      </c>
      <c r="P149" s="1412">
        <f ca="1">IF(ISERROR(VLOOKUP(VLOOKUP($A149, 'E4 TB Allocation Details'!$A$18:$L$205, MATCH("Demand ID", 'E4 TB Allocation Details'!$A$18:$L$18, 0),FALSE), 'E2 Allocators'!$B$15:$W$361, MATCH('O5 Details by Class &amp; Accounts'!P$18, 'E2 Allocators'!$B$15:$W$15, 0),FALSE)*$F149), 0, VLOOKUP(VLOOKUP($A149, 'E4 TB Allocation Details'!$A$18:$L$205, MATCH("Demand ID", 'E4 TB Allocation Details'!$A$18:$L$18, 0),FALSE), 'E2 Allocators'!$B$15:$W$361, MATCH('O5 Details by Class &amp; Accounts'!P$18, 'E2 Allocators'!$B$15:$W$15, 0),FALSE)*$F149)</f>
        <v>0</v>
      </c>
      <c r="Q149" s="1412">
        <f ca="1">IF(ISERROR(VLOOKUP(VLOOKUP($A149, 'E4 TB Allocation Details'!$A$18:$L$205, MATCH("Demand ID", 'E4 TB Allocation Details'!$A$18:$L$18, 0),FALSE), 'E2 Allocators'!$B$15:$W$361, MATCH('O5 Details by Class &amp; Accounts'!Q$18, 'E2 Allocators'!$B$15:$W$15, 0),FALSE)*$F149), 0, VLOOKUP(VLOOKUP($A149, 'E4 TB Allocation Details'!$A$18:$L$205, MATCH("Demand ID", 'E4 TB Allocation Details'!$A$18:$L$18, 0),FALSE), 'E2 Allocators'!$B$15:$W$361, MATCH('O5 Details by Class &amp; Accounts'!Q$18, 'E2 Allocators'!$B$15:$W$15, 0),FALSE)*$F149)</f>
        <v>310.16648011906256</v>
      </c>
      <c r="R149" s="1412">
        <f ca="1">IF(ISERROR(VLOOKUP(VLOOKUP($A149, 'E4 TB Allocation Details'!$A$18:$L$205, MATCH("Demand ID", 'E4 TB Allocation Details'!$A$18:$L$18, 0),FALSE), 'E2 Allocators'!$B$15:$W$361, MATCH('O5 Details by Class &amp; Accounts'!R$18, 'E2 Allocators'!$B$15:$W$15, 0),FALSE)*$F149), 0, VLOOKUP(VLOOKUP($A149, 'E4 TB Allocation Details'!$A$18:$L$205, MATCH("Demand ID", 'E4 TB Allocation Details'!$A$18:$L$18, 0),FALSE), 'E2 Allocators'!$B$15:$W$361, MATCH('O5 Details by Class &amp; Accounts'!R$18, 'E2 Allocators'!$B$15:$W$15, 0),FALSE)*$F149)</f>
        <v>0</v>
      </c>
      <c r="S149" s="1412">
        <f ca="1">IF(ISERROR(VLOOKUP(VLOOKUP($A149, 'E4 TB Allocation Details'!$A$18:$L$205, MATCH("Demand ID", 'E4 TB Allocation Details'!$A$18:$L$18, 0),FALSE), 'E2 Allocators'!$B$15:$W$361, MATCH('O5 Details by Class &amp; Accounts'!S$18, 'E2 Allocators'!$B$15:$W$15, 0),FALSE)*$F149), 0, VLOOKUP(VLOOKUP($A149, 'E4 TB Allocation Details'!$A$18:$L$205, MATCH("Demand ID", 'E4 TB Allocation Details'!$A$18:$L$18, 0),FALSE), 'E2 Allocators'!$B$15:$W$361, MATCH('O5 Details by Class &amp; Accounts'!S$18, 'E2 Allocators'!$B$15:$W$15, 0),FALSE)*$F149)</f>
        <v>0</v>
      </c>
      <c r="T149" s="1412">
        <f ca="1">IF(ISERROR(VLOOKUP(VLOOKUP($A149, 'E4 TB Allocation Details'!$A$18:$L$205, MATCH("Demand ID", 'E4 TB Allocation Details'!$A$18:$L$18, 0),FALSE), 'E2 Allocators'!$B$15:$W$361, MATCH('O5 Details by Class &amp; Accounts'!T$18, 'E2 Allocators'!$B$15:$W$15, 0),FALSE)*$F149), 0, VLOOKUP(VLOOKUP($A149, 'E4 TB Allocation Details'!$A$18:$L$205, MATCH("Demand ID", 'E4 TB Allocation Details'!$A$18:$L$18, 0),FALSE), 'E2 Allocators'!$B$15:$W$361, MATCH('O5 Details by Class &amp; Accounts'!T$18, 'E2 Allocators'!$B$15:$W$15, 0),FALSE)*$F149)</f>
        <v>0</v>
      </c>
      <c r="U149" s="1412">
        <f ca="1">IF(ISERROR(VLOOKUP(VLOOKUP($A149, 'E4 TB Allocation Details'!$A$18:$L$205, MATCH("Demand ID", 'E4 TB Allocation Details'!$A$18:$L$18, 0),FALSE), 'E2 Allocators'!$B$15:$W$361, MATCH('O5 Details by Class &amp; Accounts'!U$18, 'E2 Allocators'!$B$15:$W$15, 0),FALSE)*$F149), 0, VLOOKUP(VLOOKUP($A149, 'E4 TB Allocation Details'!$A$18:$L$205, MATCH("Demand ID", 'E4 TB Allocation Details'!$A$18:$L$18, 0),FALSE), 'E2 Allocators'!$B$15:$W$361, MATCH('O5 Details by Class &amp; Accounts'!U$18, 'E2 Allocators'!$B$15:$W$15, 0),FALSE)*$F149)</f>
        <v>0</v>
      </c>
      <c r="V149" s="1412">
        <f ca="1">IF(ISERROR(VLOOKUP(VLOOKUP($A149, 'E4 TB Allocation Details'!$A$18:$L$205, MATCH("Demand ID", 'E4 TB Allocation Details'!$A$18:$L$18, 0),FALSE), 'E2 Allocators'!$B$15:$W$361, MATCH('O5 Details by Class &amp; Accounts'!V$18, 'E2 Allocators'!$B$15:$W$15, 0),FALSE)*$F149), 0, VLOOKUP(VLOOKUP($A149, 'E4 TB Allocation Details'!$A$18:$L$205, MATCH("Demand ID", 'E4 TB Allocation Details'!$A$18:$L$18, 0),FALSE), 'E2 Allocators'!$B$15:$W$361, MATCH('O5 Details by Class &amp; Accounts'!V$18, 'E2 Allocators'!$B$15:$W$15, 0),FALSE)*$F149)</f>
        <v>0</v>
      </c>
      <c r="W149" s="1412">
        <f ca="1">IF(ISERROR(VLOOKUP(VLOOKUP($A149, 'E4 TB Allocation Details'!$A$18:$L$205, MATCH("Demand ID", 'E4 TB Allocation Details'!$A$18:$L$18, 0),FALSE), 'E2 Allocators'!$B$15:$W$361, MATCH('O5 Details by Class &amp; Accounts'!W$18, 'E2 Allocators'!$B$15:$W$15, 0),FALSE)*$F149), 0, VLOOKUP(VLOOKUP($A149, 'E4 TB Allocation Details'!$A$18:$L$205, MATCH("Demand ID", 'E4 TB Allocation Details'!$A$18:$L$18, 0),FALSE), 'E2 Allocators'!$B$15:$W$361, MATCH('O5 Details by Class &amp; Accounts'!W$18, 'E2 Allocators'!$B$15:$W$15, 0),FALSE)*$F149)</f>
        <v>0</v>
      </c>
      <c r="X149" s="1412">
        <f ca="1">IF(ISERROR(VLOOKUP(VLOOKUP($A149, 'E4 TB Allocation Details'!$A$18:$L$205, MATCH("Demand ID", 'E4 TB Allocation Details'!$A$18:$L$18, 0),FALSE), 'E2 Allocators'!$B$15:$W$361, MATCH('O5 Details by Class &amp; Accounts'!X$18, 'E2 Allocators'!$B$15:$W$15, 0),FALSE)*$F149), 0, VLOOKUP(VLOOKUP($A149, 'E4 TB Allocation Details'!$A$18:$L$205, MATCH("Demand ID", 'E4 TB Allocation Details'!$A$18:$L$18, 0),FALSE), 'E2 Allocators'!$B$15:$W$361, MATCH('O5 Details by Class &amp; Accounts'!X$18, 'E2 Allocators'!$B$15:$W$15, 0),FALSE)*$F149)</f>
        <v>0</v>
      </c>
      <c r="Y149" s="1412">
        <f ca="1">IF(ISERROR(VLOOKUP(VLOOKUP($A149, 'E4 TB Allocation Details'!$A$18:$L$205, MATCH("Demand ID", 'E4 TB Allocation Details'!$A$18:$L$18, 0),FALSE), 'E2 Allocators'!$B$15:$W$361, MATCH('O5 Details by Class &amp; Accounts'!Y$18, 'E2 Allocators'!$B$15:$W$15, 0),FALSE)*$F149), 0, VLOOKUP(VLOOKUP($A149, 'E4 TB Allocation Details'!$A$18:$L$205, MATCH("Demand ID", 'E4 TB Allocation Details'!$A$18:$L$18, 0),FALSE), 'E2 Allocators'!$B$15:$W$361, MATCH('O5 Details by Class &amp; Accounts'!Y$18, 'E2 Allocators'!$B$15:$W$15, 0),FALSE)*$F149)</f>
        <v>0</v>
      </c>
      <c r="Z149" s="1412">
        <f ca="1">IF(ISERROR(VLOOKUP(VLOOKUP($A149, 'E4 TB Allocation Details'!$A$18:$L$205, MATCH("Demand ID", 'E4 TB Allocation Details'!$A$18:$L$18, 0),FALSE), 'E2 Allocators'!$B$15:$W$361, MATCH('O5 Details by Class &amp; Accounts'!Z$18, 'E2 Allocators'!$B$15:$W$15, 0),FALSE)*$F149), 0, VLOOKUP(VLOOKUP($A149, 'E4 TB Allocation Details'!$A$18:$L$205, MATCH("Demand ID", 'E4 TB Allocation Details'!$A$18:$L$18, 0),FALSE), 'E2 Allocators'!$B$15:$W$361, MATCH('O5 Details by Class &amp; Accounts'!Z$18, 'E2 Allocators'!$B$15:$W$15, 0),FALSE)*$F149)</f>
        <v>0</v>
      </c>
      <c r="AA149" s="1412">
        <f ca="1">IF(ISERROR(VLOOKUP(VLOOKUP($A149, 'E4 TB Allocation Details'!$A$18:$L$205, MATCH("Demand ID", 'E4 TB Allocation Details'!$A$18:$L$18, 0),FALSE), 'E2 Allocators'!$B$15:$W$361, MATCH('O5 Details by Class &amp; Accounts'!AA$18, 'E2 Allocators'!$B$15:$W$15, 0),FALSE)*$F149), 0, VLOOKUP(VLOOKUP($A149, 'E4 TB Allocation Details'!$A$18:$L$205, MATCH("Demand ID", 'E4 TB Allocation Details'!$A$18:$L$18, 0),FALSE), 'E2 Allocators'!$B$15:$W$361, MATCH('O5 Details by Class &amp; Accounts'!AA$18, 'E2 Allocators'!$B$15:$W$15, 0),FALSE)*$F149)</f>
        <v>0</v>
      </c>
      <c r="AB149" s="1412">
        <f ca="1">IF(ISERROR(VLOOKUP(VLOOKUP($A149, 'E4 TB Allocation Details'!$A$18:$L$205, MATCH("Demand ID", 'E4 TB Allocation Details'!$A$18:$L$18, 0),FALSE), 'E2 Allocators'!$B$15:$W$361, MATCH('O5 Details by Class &amp; Accounts'!AB$18, 'E2 Allocators'!$B$15:$W$15, 0),FALSE)*$F149), 0, VLOOKUP(VLOOKUP($A149, 'E4 TB Allocation Details'!$A$18:$L$205, MATCH("Demand ID", 'E4 TB Allocation Details'!$A$18:$L$18, 0),FALSE), 'E2 Allocators'!$B$15:$W$361, MATCH('O5 Details by Class &amp; Accounts'!AB$18, 'E2 Allocators'!$B$15:$W$15, 0),FALSE)*$F149)</f>
        <v>0</v>
      </c>
      <c r="AC149" s="1412">
        <f t="shared" si="32"/>
        <v>257399.99999999997</v>
      </c>
      <c r="AD149" s="1412">
        <f ca="1">IF(ISERROR(VLOOKUP(VLOOKUP($A149, 'E4 TB Allocation Details'!$A$18:$L$205, MATCH("Customer ID", 'E4 TB Allocation Details'!$A$18:$L$18, 0),FALSE), 'E2 Allocators'!$B$15:$W$361, MATCH('O5 Details by Class &amp; Accounts'!AD$18, 'E2 Allocators'!$B$15:$W$15, 0),FALSE)*$G149), 0, VLOOKUP(VLOOKUP($A149, 'E4 TB Allocation Details'!$A$18:$L$205, MATCH("Customer ID", 'E4 TB Allocation Details'!$A$18:$L$18, 0),FALSE), 'E2 Allocators'!$B$15:$W$361, MATCH('O5 Details by Class &amp; Accounts'!AD$18, 'E2 Allocators'!$B$15:$W$15, 0),FALSE)*$G149)</f>
        <v>93067.156375014107</v>
      </c>
      <c r="AE149" s="1412">
        <f ca="1">IF(ISERROR(VLOOKUP(VLOOKUP($A149, 'E4 TB Allocation Details'!$A$18:$L$205, MATCH("Customer ID", 'E4 TB Allocation Details'!$A$18:$L$18, 0),FALSE), 'E2 Allocators'!$B$15:$W$361, MATCH('O5 Details by Class &amp; Accounts'!AE$18, 'E2 Allocators'!$B$15:$W$15, 0),FALSE)*$G149), 0, VLOOKUP(VLOOKUP($A149, 'E4 TB Allocation Details'!$A$18:$L$205, MATCH("Customer ID", 'E4 TB Allocation Details'!$A$18:$L$18, 0),FALSE), 'E2 Allocators'!$B$15:$W$361, MATCH('O5 Details by Class &amp; Accounts'!AE$18, 'E2 Allocators'!$B$15:$W$15, 0),FALSE)*$G149)</f>
        <v>10250.339287930923</v>
      </c>
      <c r="AF149" s="1412">
        <f ca="1">IF(ISERROR(VLOOKUP(VLOOKUP($A149, 'E4 TB Allocation Details'!$A$18:$L$205, MATCH("Customer ID", 'E4 TB Allocation Details'!$A$18:$L$18, 0),FALSE), 'E2 Allocators'!$B$15:$W$361, MATCH('O5 Details by Class &amp; Accounts'!AF$18, 'E2 Allocators'!$B$15:$W$15, 0),FALSE)*$G149), 0, VLOOKUP(VLOOKUP($A149, 'E4 TB Allocation Details'!$A$18:$L$205, MATCH("Customer ID", 'E4 TB Allocation Details'!$A$18:$L$18, 0),FALSE), 'E2 Allocators'!$B$15:$W$361, MATCH('O5 Details by Class &amp; Accounts'!AF$18, 'E2 Allocators'!$B$15:$W$15, 0),FALSE)*$G149)</f>
        <v>510.35780128036856</v>
      </c>
      <c r="AG149" s="1412">
        <f ca="1">IF(ISERROR(VLOOKUP(VLOOKUP($A149, 'E4 TB Allocation Details'!$A$18:$L$205, MATCH("Customer ID", 'E4 TB Allocation Details'!$A$18:$L$18, 0),FALSE), 'E2 Allocators'!$B$15:$W$361, MATCH('O5 Details by Class &amp; Accounts'!AG$18, 'E2 Allocators'!$B$15:$W$15, 0),FALSE)*$G149), 0, VLOOKUP(VLOOKUP($A149, 'E4 TB Allocation Details'!$A$18:$L$205, MATCH("Customer ID", 'E4 TB Allocation Details'!$A$18:$L$18, 0),FALSE), 'E2 Allocators'!$B$15:$W$361, MATCH('O5 Details by Class &amp; Accounts'!AG$18, 'E2 Allocators'!$B$15:$W$15, 0),FALSE)*$G149)</f>
        <v>0</v>
      </c>
      <c r="AH149" s="1412">
        <f ca="1">IF(ISERROR(VLOOKUP(VLOOKUP($A149, 'E4 TB Allocation Details'!$A$18:$L$205, MATCH("Customer ID", 'E4 TB Allocation Details'!$A$18:$L$18, 0),FALSE), 'E2 Allocators'!$B$15:$W$361, MATCH('O5 Details by Class &amp; Accounts'!AH$18, 'E2 Allocators'!$B$15:$W$15, 0),FALSE)*$G149), 0, VLOOKUP(VLOOKUP($A149, 'E4 TB Allocation Details'!$A$18:$L$205, MATCH("Customer ID", 'E4 TB Allocation Details'!$A$18:$L$18, 0),FALSE), 'E2 Allocators'!$B$15:$W$361, MATCH('O5 Details by Class &amp; Accounts'!AH$18, 'E2 Allocators'!$B$15:$W$15, 0),FALSE)*$G149)</f>
        <v>0</v>
      </c>
      <c r="AI149" s="1412">
        <f ca="1">IF(ISERROR(VLOOKUP(VLOOKUP($A149, 'E4 TB Allocation Details'!$A$18:$L$205, MATCH("Customer ID", 'E4 TB Allocation Details'!$A$18:$L$18, 0),FALSE), 'E2 Allocators'!$B$15:$W$361, MATCH('O5 Details by Class &amp; Accounts'!AI$18, 'E2 Allocators'!$B$15:$W$15, 0),FALSE)*$G149), 0, VLOOKUP(VLOOKUP($A149, 'E4 TB Allocation Details'!$A$18:$L$205, MATCH("Customer ID", 'E4 TB Allocation Details'!$A$18:$L$18, 0),FALSE), 'E2 Allocators'!$B$15:$W$361, MATCH('O5 Details by Class &amp; Accounts'!AI$18, 'E2 Allocators'!$B$15:$W$15, 0),FALSE)*$G149)</f>
        <v>0</v>
      </c>
      <c r="AJ149" s="1412">
        <f ca="1">IF(ISERROR(VLOOKUP(VLOOKUP($A149, 'E4 TB Allocation Details'!$A$18:$L$205, MATCH("Customer ID", 'E4 TB Allocation Details'!$A$18:$L$18, 0),FALSE), 'E2 Allocators'!$B$15:$W$361, MATCH('O5 Details by Class &amp; Accounts'!AJ$18, 'E2 Allocators'!$B$15:$W$15, 0),FALSE)*$G149), 0, VLOOKUP(VLOOKUP($A149, 'E4 TB Allocation Details'!$A$18:$L$205, MATCH("Customer ID", 'E4 TB Allocation Details'!$A$18:$L$18, 0),FALSE), 'E2 Allocators'!$B$15:$W$361, MATCH('O5 Details by Class &amp; Accounts'!AJ$18, 'E2 Allocators'!$B$15:$W$15, 0),FALSE)*$G149)</f>
        <v>31688.814218660827</v>
      </c>
      <c r="AK149" s="1412">
        <f ca="1">IF(ISERROR(VLOOKUP(VLOOKUP($A149, 'E4 TB Allocation Details'!$A$18:$L$205, MATCH("Customer ID", 'E4 TB Allocation Details'!$A$18:$L$18, 0),FALSE), 'E2 Allocators'!$B$15:$W$361, MATCH('O5 Details by Class &amp; Accounts'!AK$18, 'E2 Allocators'!$B$15:$W$15, 0),FALSE)*$G149), 0, VLOOKUP(VLOOKUP($A149, 'E4 TB Allocation Details'!$A$18:$L$205, MATCH("Customer ID", 'E4 TB Allocation Details'!$A$18:$L$18, 0),FALSE), 'E2 Allocators'!$B$15:$W$361, MATCH('O5 Details by Class &amp; Accounts'!AK$18, 'E2 Allocators'!$B$15:$W$15, 0),FALSE)*$G149)</f>
        <v>1737.7161902808946</v>
      </c>
      <c r="AL149" s="1412">
        <f ca="1">IF(ISERROR(VLOOKUP(VLOOKUP($A149, 'E4 TB Allocation Details'!$A$18:$L$205, MATCH("Customer ID", 'E4 TB Allocation Details'!$A$18:$L$18, 0),FALSE), 'E2 Allocators'!$B$15:$W$361, MATCH('O5 Details by Class &amp; Accounts'!AL$18, 'E2 Allocators'!$B$15:$W$15, 0),FALSE)*$G149), 0, VLOOKUP(VLOOKUP($A149, 'E4 TB Allocation Details'!$A$18:$L$205, MATCH("Customer ID", 'E4 TB Allocation Details'!$A$18:$L$18, 0),FALSE), 'E2 Allocators'!$B$15:$W$361, MATCH('O5 Details by Class &amp; Accounts'!AL$18, 'E2 Allocators'!$B$15:$W$15, 0),FALSE)*$G149)</f>
        <v>1345.6161268328979</v>
      </c>
      <c r="AM149" s="1412">
        <f ca="1">IF(ISERROR(VLOOKUP(VLOOKUP($A149, 'E4 TB Allocation Details'!$A$18:$L$205, MATCH("Customer ID", 'E4 TB Allocation Details'!$A$18:$L$18, 0),FALSE), 'E2 Allocators'!$B$15:$W$361, MATCH('O5 Details by Class &amp; Accounts'!AM$18, 'E2 Allocators'!$B$15:$W$15, 0),FALSE)*$G149), 0, VLOOKUP(VLOOKUP($A149, 'E4 TB Allocation Details'!$A$18:$L$205, MATCH("Customer ID", 'E4 TB Allocation Details'!$A$18:$L$18, 0),FALSE), 'E2 Allocators'!$B$15:$W$361, MATCH('O5 Details by Class &amp; Accounts'!AM$18, 'E2 Allocators'!$B$15:$W$15, 0),FALSE)*$G149)</f>
        <v>0</v>
      </c>
      <c r="AN149" s="1412">
        <f ca="1">IF(ISERROR(VLOOKUP(VLOOKUP($A149, 'E4 TB Allocation Details'!$A$18:$L$205, MATCH("Customer ID", 'E4 TB Allocation Details'!$A$18:$L$18, 0),FALSE), 'E2 Allocators'!$B$15:$W$361, MATCH('O5 Details by Class &amp; Accounts'!AN$18, 'E2 Allocators'!$B$15:$W$15, 0),FALSE)*$G149), 0, VLOOKUP(VLOOKUP($A149, 'E4 TB Allocation Details'!$A$18:$L$205, MATCH("Customer ID", 'E4 TB Allocation Details'!$A$18:$L$18, 0),FALSE), 'E2 Allocators'!$B$15:$W$361, MATCH('O5 Details by Class &amp; Accounts'!AN$18, 'E2 Allocators'!$B$15:$W$15, 0),FALSE)*$G149)</f>
        <v>0</v>
      </c>
      <c r="AO149" s="1412">
        <f ca="1">IF(ISERROR(VLOOKUP(VLOOKUP($A149, 'E4 TB Allocation Details'!$A$18:$L$205, MATCH("Customer ID", 'E4 TB Allocation Details'!$A$18:$L$18, 0),FALSE), 'E2 Allocators'!$B$15:$W$361, MATCH('O5 Details by Class &amp; Accounts'!AO$18, 'E2 Allocators'!$B$15:$W$15, 0),FALSE)*$G149), 0, VLOOKUP(VLOOKUP($A149, 'E4 TB Allocation Details'!$A$18:$L$205, MATCH("Customer ID", 'E4 TB Allocation Details'!$A$18:$L$18, 0),FALSE), 'E2 Allocators'!$B$15:$W$361, MATCH('O5 Details by Class &amp; Accounts'!AO$18, 'E2 Allocators'!$B$15:$W$15, 0),FALSE)*$G149)</f>
        <v>0</v>
      </c>
      <c r="AP149" s="1412">
        <f ca="1">IF(ISERROR(VLOOKUP(VLOOKUP($A149, 'E4 TB Allocation Details'!$A$18:$L$205, MATCH("Customer ID", 'E4 TB Allocation Details'!$A$18:$L$18, 0),FALSE), 'E2 Allocators'!$B$15:$W$361, MATCH('O5 Details by Class &amp; Accounts'!AP$18, 'E2 Allocators'!$B$15:$W$15, 0),FALSE)*$G149), 0, VLOOKUP(VLOOKUP($A149, 'E4 TB Allocation Details'!$A$18:$L$205, MATCH("Customer ID", 'E4 TB Allocation Details'!$A$18:$L$18, 0),FALSE), 'E2 Allocators'!$B$15:$W$361, MATCH('O5 Details by Class &amp; Accounts'!AP$18, 'E2 Allocators'!$B$15:$W$15, 0),FALSE)*$G149)</f>
        <v>0</v>
      </c>
      <c r="AQ149" s="1412">
        <f ca="1">IF(ISERROR(VLOOKUP(VLOOKUP($A149, 'E4 TB Allocation Details'!$A$18:$L$205, MATCH("Customer ID", 'E4 TB Allocation Details'!$A$18:$L$18, 0),FALSE), 'E2 Allocators'!$B$15:$W$361, MATCH('O5 Details by Class &amp; Accounts'!AQ$18, 'E2 Allocators'!$B$15:$W$15, 0),FALSE)*$G149), 0, VLOOKUP(VLOOKUP($A149, 'E4 TB Allocation Details'!$A$18:$L$205, MATCH("Customer ID", 'E4 TB Allocation Details'!$A$18:$L$18, 0),FALSE), 'E2 Allocators'!$B$15:$W$361, MATCH('O5 Details by Class &amp; Accounts'!AQ$18, 'E2 Allocators'!$B$15:$W$15, 0),FALSE)*$G149)</f>
        <v>0</v>
      </c>
      <c r="AR149" s="1412">
        <f ca="1">IF(ISERROR(VLOOKUP(VLOOKUP($A149, 'E4 TB Allocation Details'!$A$18:$L$205, MATCH("Customer ID", 'E4 TB Allocation Details'!$A$18:$L$18, 0),FALSE), 'E2 Allocators'!$B$15:$W$361, MATCH('O5 Details by Class &amp; Accounts'!AR$18, 'E2 Allocators'!$B$15:$W$15, 0),FALSE)*$G149), 0, VLOOKUP(VLOOKUP($A149, 'E4 TB Allocation Details'!$A$18:$L$205, MATCH("Customer ID", 'E4 TB Allocation Details'!$A$18:$L$18, 0),FALSE), 'E2 Allocators'!$B$15:$W$361, MATCH('O5 Details by Class &amp; Accounts'!AR$18, 'E2 Allocators'!$B$15:$W$15, 0),FALSE)*$G149)</f>
        <v>0</v>
      </c>
      <c r="AS149" s="1412">
        <f ca="1">IF(ISERROR(VLOOKUP(VLOOKUP($A149, 'E4 TB Allocation Details'!$A$18:$L$205, MATCH("Customer ID", 'E4 TB Allocation Details'!$A$18:$L$18, 0),FALSE), 'E2 Allocators'!$B$15:$W$361, MATCH('O5 Details by Class &amp; Accounts'!AS$18, 'E2 Allocators'!$B$15:$W$15, 0),FALSE)*$G149), 0, VLOOKUP(VLOOKUP($A149, 'E4 TB Allocation Details'!$A$18:$L$205, MATCH("Customer ID", 'E4 TB Allocation Details'!$A$18:$L$18, 0),FALSE), 'E2 Allocators'!$B$15:$W$361, MATCH('O5 Details by Class &amp; Accounts'!AS$18, 'E2 Allocators'!$B$15:$W$15, 0),FALSE)*$G149)</f>
        <v>0</v>
      </c>
      <c r="AT149" s="1412">
        <f ca="1">IF(ISERROR(VLOOKUP(VLOOKUP($A149, 'E4 TB Allocation Details'!$A$18:$L$205, MATCH("Customer ID", 'E4 TB Allocation Details'!$A$18:$L$18, 0),FALSE), 'E2 Allocators'!$B$15:$W$361, MATCH('O5 Details by Class &amp; Accounts'!AT$18, 'E2 Allocators'!$B$15:$W$15, 0),FALSE)*$G149), 0, VLOOKUP(VLOOKUP($A149, 'E4 TB Allocation Details'!$A$18:$L$205, MATCH("Customer ID", 'E4 TB Allocation Details'!$A$18:$L$18, 0),FALSE), 'E2 Allocators'!$B$15:$W$361, MATCH('O5 Details by Class &amp; Accounts'!AT$18, 'E2 Allocators'!$B$15:$W$15, 0),FALSE)*$G149)</f>
        <v>0</v>
      </c>
      <c r="AU149" s="1412">
        <f ca="1">IF(ISERROR(VLOOKUP(VLOOKUP($A149, 'E4 TB Allocation Details'!$A$18:$L$205, MATCH("Customer ID", 'E4 TB Allocation Details'!$A$18:$L$18, 0),FALSE), 'E2 Allocators'!$B$15:$W$361, MATCH('O5 Details by Class &amp; Accounts'!AU$18, 'E2 Allocators'!$B$15:$W$15, 0),FALSE)*$G149), 0, VLOOKUP(VLOOKUP($A149, 'E4 TB Allocation Details'!$A$18:$L$205, MATCH("Customer ID", 'E4 TB Allocation Details'!$A$18:$L$18, 0),FALSE), 'E2 Allocators'!$B$15:$W$361, MATCH('O5 Details by Class &amp; Accounts'!AU$18, 'E2 Allocators'!$B$15:$W$15, 0),FALSE)*$G149)</f>
        <v>0</v>
      </c>
      <c r="AV149" s="1412">
        <f ca="1">IF(ISERROR(VLOOKUP(VLOOKUP($A149, 'E4 TB Allocation Details'!$A$18:$L$205, MATCH("Customer ID", 'E4 TB Allocation Details'!$A$18:$L$18, 0),FALSE), 'E2 Allocators'!$B$15:$W$361, MATCH('O5 Details by Class &amp; Accounts'!AV$18, 'E2 Allocators'!$B$15:$W$15, 0),FALSE)*$G149), 0, VLOOKUP(VLOOKUP($A149, 'E4 TB Allocation Details'!$A$18:$L$205, MATCH("Customer ID", 'E4 TB Allocation Details'!$A$18:$L$18, 0),FALSE), 'E2 Allocators'!$B$15:$W$361, MATCH('O5 Details by Class &amp; Accounts'!AV$18, 'E2 Allocators'!$B$15:$W$15, 0),FALSE)*$G149)</f>
        <v>0</v>
      </c>
      <c r="AW149" s="1412">
        <f ca="1">IF(ISERROR(VLOOKUP(VLOOKUP($A149, 'E4 TB Allocation Details'!$A$18:$L$205, MATCH("Customer ID", 'E4 TB Allocation Details'!$A$18:$L$18, 0),FALSE), 'E2 Allocators'!$B$15:$W$361, MATCH('O5 Details by Class &amp; Accounts'!AW$18, 'E2 Allocators'!$B$15:$W$15, 0),FALSE)*$G149), 0, VLOOKUP(VLOOKUP($A149, 'E4 TB Allocation Details'!$A$18:$L$205, MATCH("Customer ID", 'E4 TB Allocation Details'!$A$18:$L$18, 0),FALSE), 'E2 Allocators'!$B$15:$W$361, MATCH('O5 Details by Class &amp; Accounts'!AW$18, 'E2 Allocators'!$B$15:$W$15, 0),FALSE)*$G149)</f>
        <v>0</v>
      </c>
      <c r="AX149" s="1412">
        <f t="shared" si="33"/>
        <v>138600</v>
      </c>
      <c r="AY149" s="1412">
        <f ca="1">IF(ISERROR(VLOOKUP(VLOOKUP($A149, 'E4 TB Allocation Details'!$A$18:$L$205, MATCH("Misc ID", 'E4 TB Allocation Details'!$A$18:$L$18, 0),FALSE), 'E2 Allocators'!$B$15:$W$361, MATCH('O5 Details by Class &amp; Accounts'!AY$18, 'E2 Allocators'!$B$15:$W$15, 0),FALSE)*$E149), 0, VLOOKUP(VLOOKUP($A149, 'E4 TB Allocation Details'!$A$18:$L$205, MATCH("Misc ID", 'E4 TB Allocation Details'!$A$18:$L$18, 0),FALSE), 'E2 Allocators'!$B$15:$W$361, MATCH('O5 Details by Class &amp; Accounts'!AY$18, 'E2 Allocators'!$B$15:$W$15, 0),FALSE)*$E149)</f>
        <v>0</v>
      </c>
      <c r="AZ149" s="1412">
        <f ca="1">IF(ISERROR(VLOOKUP(VLOOKUP($A149, 'E4 TB Allocation Details'!$A$18:$L$205, MATCH("Misc ID", 'E4 TB Allocation Details'!$A$18:$L$18, 0),FALSE), 'E2 Allocators'!$B$15:$W$361, MATCH('O5 Details by Class &amp; Accounts'!AZ$18, 'E2 Allocators'!$B$15:$W$15, 0),FALSE)*$E149), 0, VLOOKUP(VLOOKUP($A149, 'E4 TB Allocation Details'!$A$18:$L$205, MATCH("Misc ID", 'E4 TB Allocation Details'!$A$18:$L$18, 0),FALSE), 'E2 Allocators'!$B$15:$W$361, MATCH('O5 Details by Class &amp; Accounts'!AZ$18, 'E2 Allocators'!$B$15:$W$15, 0),FALSE)*$E149)</f>
        <v>0</v>
      </c>
      <c r="BA149" s="1412">
        <f ca="1">IF(ISERROR(VLOOKUP(VLOOKUP($A149, 'E4 TB Allocation Details'!$A$18:$L$205, MATCH("Misc ID", 'E4 TB Allocation Details'!$A$18:$L$18, 0),FALSE), 'E2 Allocators'!$B$15:$W$361, MATCH('O5 Details by Class &amp; Accounts'!BA$18, 'E2 Allocators'!$B$15:$W$15, 0),FALSE)*$E149), 0, VLOOKUP(VLOOKUP($A149, 'E4 TB Allocation Details'!$A$18:$L$205, MATCH("Misc ID", 'E4 TB Allocation Details'!$A$18:$L$18, 0),FALSE), 'E2 Allocators'!$B$15:$W$361, MATCH('O5 Details by Class &amp; Accounts'!BA$18, 'E2 Allocators'!$B$15:$W$15, 0),FALSE)*$E149)</f>
        <v>0</v>
      </c>
      <c r="BB149" s="1412">
        <f ca="1">IF(ISERROR(VLOOKUP(VLOOKUP($A149, 'E4 TB Allocation Details'!$A$18:$L$205, MATCH("Misc ID", 'E4 TB Allocation Details'!$A$18:$L$18, 0),FALSE), 'E2 Allocators'!$B$15:$W$361, MATCH('O5 Details by Class &amp; Accounts'!BB$18, 'E2 Allocators'!$B$15:$W$15, 0),FALSE)*$E149), 0, VLOOKUP(VLOOKUP($A149, 'E4 TB Allocation Details'!$A$18:$L$205, MATCH("Misc ID", 'E4 TB Allocation Details'!$A$18:$L$18, 0),FALSE), 'E2 Allocators'!$B$15:$W$361, MATCH('O5 Details by Class &amp; Accounts'!BB$18, 'E2 Allocators'!$B$15:$W$15, 0),FALSE)*$E149)</f>
        <v>0</v>
      </c>
      <c r="BC149" s="1412">
        <f ca="1">IF(ISERROR(VLOOKUP(VLOOKUP($A149, 'E4 TB Allocation Details'!$A$18:$L$205, MATCH("Misc ID", 'E4 TB Allocation Details'!$A$18:$L$18, 0),FALSE), 'E2 Allocators'!$B$15:$W$361, MATCH('O5 Details by Class &amp; Accounts'!BC$18, 'E2 Allocators'!$B$15:$W$15, 0),FALSE)*$E149), 0, VLOOKUP(VLOOKUP($A149, 'E4 TB Allocation Details'!$A$18:$L$205, MATCH("Misc ID", 'E4 TB Allocation Details'!$A$18:$L$18, 0),FALSE), 'E2 Allocators'!$B$15:$W$361, MATCH('O5 Details by Class &amp; Accounts'!BC$18, 'E2 Allocators'!$B$15:$W$15, 0),FALSE)*$E149)</f>
        <v>0</v>
      </c>
      <c r="BD149" s="1412">
        <f ca="1">IF(ISERROR(VLOOKUP(VLOOKUP($A149, 'E4 TB Allocation Details'!$A$18:$L$205, MATCH("Misc ID", 'E4 TB Allocation Details'!$A$18:$L$18, 0),FALSE), 'E2 Allocators'!$B$15:$W$361, MATCH('O5 Details by Class &amp; Accounts'!BD$18, 'E2 Allocators'!$B$15:$W$15, 0),FALSE)*$E149), 0, VLOOKUP(VLOOKUP($A149, 'E4 TB Allocation Details'!$A$18:$L$205, MATCH("Misc ID", 'E4 TB Allocation Details'!$A$18:$L$18, 0),FALSE), 'E2 Allocators'!$B$15:$W$361, MATCH('O5 Details by Class &amp; Accounts'!BD$18, 'E2 Allocators'!$B$15:$W$15, 0),FALSE)*$E149)</f>
        <v>0</v>
      </c>
      <c r="BE149" s="1412">
        <f ca="1">IF(ISERROR(VLOOKUP(VLOOKUP($A149, 'E4 TB Allocation Details'!$A$18:$L$205, MATCH("Misc ID", 'E4 TB Allocation Details'!$A$18:$L$18, 0),FALSE), 'E2 Allocators'!$B$15:$W$361, MATCH('O5 Details by Class &amp; Accounts'!BE$18, 'E2 Allocators'!$B$15:$W$15, 0),FALSE)*$E149), 0, VLOOKUP(VLOOKUP($A149, 'E4 TB Allocation Details'!$A$18:$L$205, MATCH("Misc ID", 'E4 TB Allocation Details'!$A$18:$L$18, 0),FALSE), 'E2 Allocators'!$B$15:$W$361, MATCH('O5 Details by Class &amp; Accounts'!BE$18, 'E2 Allocators'!$B$15:$W$15, 0),FALSE)*$E149)</f>
        <v>0</v>
      </c>
      <c r="BF149" s="1412">
        <f ca="1">IF(ISERROR(VLOOKUP(VLOOKUP($A149, 'E4 TB Allocation Details'!$A$18:$L$205, MATCH("Misc ID", 'E4 TB Allocation Details'!$A$18:$L$18, 0),FALSE), 'E2 Allocators'!$B$15:$W$361, MATCH('O5 Details by Class &amp; Accounts'!BF$18, 'E2 Allocators'!$B$15:$W$15, 0),FALSE)*$E149), 0, VLOOKUP(VLOOKUP($A149, 'E4 TB Allocation Details'!$A$18:$L$205, MATCH("Misc ID", 'E4 TB Allocation Details'!$A$18:$L$18, 0),FALSE), 'E2 Allocators'!$B$15:$W$361, MATCH('O5 Details by Class &amp; Accounts'!BF$18, 'E2 Allocators'!$B$15:$W$15, 0),FALSE)*$E149)</f>
        <v>0</v>
      </c>
      <c r="BG149" s="1412">
        <f ca="1">IF(ISERROR(VLOOKUP(VLOOKUP($A149, 'E4 TB Allocation Details'!$A$18:$L$205, MATCH("Misc ID", 'E4 TB Allocation Details'!$A$18:$L$18, 0),FALSE), 'E2 Allocators'!$B$15:$W$361, MATCH('O5 Details by Class &amp; Accounts'!BG$18, 'E2 Allocators'!$B$15:$W$15, 0),FALSE)*$E149), 0, VLOOKUP(VLOOKUP($A149, 'E4 TB Allocation Details'!$A$18:$L$205, MATCH("Misc ID", 'E4 TB Allocation Details'!$A$18:$L$18, 0),FALSE), 'E2 Allocators'!$B$15:$W$361, MATCH('O5 Details by Class &amp; Accounts'!BG$18, 'E2 Allocators'!$B$15:$W$15, 0),FALSE)*$E149)</f>
        <v>0</v>
      </c>
      <c r="BH149" s="1412">
        <f ca="1">IF(ISERROR(VLOOKUP(VLOOKUP($A149, 'E4 TB Allocation Details'!$A$18:$L$205, MATCH("Misc ID", 'E4 TB Allocation Details'!$A$18:$L$18, 0),FALSE), 'E2 Allocators'!$B$15:$W$361, MATCH('O5 Details by Class &amp; Accounts'!BH$18, 'E2 Allocators'!$B$15:$W$15, 0),FALSE)*$E149), 0, VLOOKUP(VLOOKUP($A149, 'E4 TB Allocation Details'!$A$18:$L$205, MATCH("Misc ID", 'E4 TB Allocation Details'!$A$18:$L$18, 0),FALSE), 'E2 Allocators'!$B$15:$W$361, MATCH('O5 Details by Class &amp; Accounts'!BH$18, 'E2 Allocators'!$B$15:$W$15, 0),FALSE)*$E149)</f>
        <v>0</v>
      </c>
      <c r="BI149" s="1412">
        <f ca="1">IF(ISERROR(VLOOKUP(VLOOKUP($A149, 'E4 TB Allocation Details'!$A$18:$L$205, MATCH("Misc ID", 'E4 TB Allocation Details'!$A$18:$L$18, 0),FALSE), 'E2 Allocators'!$B$15:$W$361, MATCH('O5 Details by Class &amp; Accounts'!BI$18, 'E2 Allocators'!$B$15:$W$15, 0),FALSE)*$E149), 0, VLOOKUP(VLOOKUP($A149, 'E4 TB Allocation Details'!$A$18:$L$205, MATCH("Misc ID", 'E4 TB Allocation Details'!$A$18:$L$18, 0),FALSE), 'E2 Allocators'!$B$15:$W$361, MATCH('O5 Details by Class &amp; Accounts'!BI$18, 'E2 Allocators'!$B$15:$W$15, 0),FALSE)*$E149)</f>
        <v>0</v>
      </c>
      <c r="BJ149" s="1412">
        <f ca="1">IF(ISERROR(VLOOKUP(VLOOKUP($A149, 'E4 TB Allocation Details'!$A$18:$L$205, MATCH("Misc ID", 'E4 TB Allocation Details'!$A$18:$L$18, 0),FALSE), 'E2 Allocators'!$B$15:$W$361, MATCH('O5 Details by Class &amp; Accounts'!BJ$18, 'E2 Allocators'!$B$15:$W$15, 0),FALSE)*$E149), 0, VLOOKUP(VLOOKUP($A149, 'E4 TB Allocation Details'!$A$18:$L$205, MATCH("Misc ID", 'E4 TB Allocation Details'!$A$18:$L$18, 0),FALSE), 'E2 Allocators'!$B$15:$W$361, MATCH('O5 Details by Class &amp; Accounts'!BJ$18, 'E2 Allocators'!$B$15:$W$15, 0),FALSE)*$E149)</f>
        <v>0</v>
      </c>
      <c r="BK149" s="1412">
        <f ca="1">IF(ISERROR(VLOOKUP(VLOOKUP($A149, 'E4 TB Allocation Details'!$A$18:$L$205, MATCH("Misc ID", 'E4 TB Allocation Details'!$A$18:$L$18, 0),FALSE), 'E2 Allocators'!$B$15:$W$361, MATCH('O5 Details by Class &amp; Accounts'!BK$18, 'E2 Allocators'!$B$15:$W$15, 0),FALSE)*$E149), 0, VLOOKUP(VLOOKUP($A149, 'E4 TB Allocation Details'!$A$18:$L$205, MATCH("Misc ID", 'E4 TB Allocation Details'!$A$18:$L$18, 0),FALSE), 'E2 Allocators'!$B$15:$W$361, MATCH('O5 Details by Class &amp; Accounts'!BK$18, 'E2 Allocators'!$B$15:$W$15, 0),FALSE)*$E149)</f>
        <v>0</v>
      </c>
      <c r="BL149" s="1412">
        <f ca="1">IF(ISERROR(VLOOKUP(VLOOKUP($A149, 'E4 TB Allocation Details'!$A$18:$L$205, MATCH("Misc ID", 'E4 TB Allocation Details'!$A$18:$L$18, 0),FALSE), 'E2 Allocators'!$B$15:$W$361, MATCH('O5 Details by Class &amp; Accounts'!BL$18, 'E2 Allocators'!$B$15:$W$15, 0),FALSE)*$E149), 0, VLOOKUP(VLOOKUP($A149, 'E4 TB Allocation Details'!$A$18:$L$205, MATCH("Misc ID", 'E4 TB Allocation Details'!$A$18:$L$18, 0),FALSE), 'E2 Allocators'!$B$15:$W$361, MATCH('O5 Details by Class &amp; Accounts'!BL$18, 'E2 Allocators'!$B$15:$W$15, 0),FALSE)*$E149)</f>
        <v>0</v>
      </c>
      <c r="BM149" s="1412">
        <f ca="1">IF(ISERROR(VLOOKUP(VLOOKUP($A149, 'E4 TB Allocation Details'!$A$18:$L$205, MATCH("Misc ID", 'E4 TB Allocation Details'!$A$18:$L$18, 0),FALSE), 'E2 Allocators'!$B$15:$W$361, MATCH('O5 Details by Class &amp; Accounts'!BM$18, 'E2 Allocators'!$B$15:$W$15, 0),FALSE)*$E149), 0, VLOOKUP(VLOOKUP($A149, 'E4 TB Allocation Details'!$A$18:$L$205, MATCH("Misc ID", 'E4 TB Allocation Details'!$A$18:$L$18, 0),FALSE), 'E2 Allocators'!$B$15:$W$361, MATCH('O5 Details by Class &amp; Accounts'!BM$18, 'E2 Allocators'!$B$15:$W$15, 0),FALSE)*$E149)</f>
        <v>0</v>
      </c>
      <c r="BN149" s="1412">
        <f ca="1">IF(ISERROR(VLOOKUP(VLOOKUP($A149, 'E4 TB Allocation Details'!$A$18:$L$205, MATCH("Misc ID", 'E4 TB Allocation Details'!$A$18:$L$18, 0),FALSE), 'E2 Allocators'!$B$15:$W$361, MATCH('O5 Details by Class &amp; Accounts'!BN$18, 'E2 Allocators'!$B$15:$W$15, 0),FALSE)*$E149), 0, VLOOKUP(VLOOKUP($A149, 'E4 TB Allocation Details'!$A$18:$L$205, MATCH("Misc ID", 'E4 TB Allocation Details'!$A$18:$L$18, 0),FALSE), 'E2 Allocators'!$B$15:$W$361, MATCH('O5 Details by Class &amp; Accounts'!BN$18, 'E2 Allocators'!$B$15:$W$15, 0),FALSE)*$E149)</f>
        <v>0</v>
      </c>
      <c r="BO149" s="1412">
        <f ca="1">IF(ISERROR(VLOOKUP(VLOOKUP($A149, 'E4 TB Allocation Details'!$A$18:$L$205, MATCH("Misc ID", 'E4 TB Allocation Details'!$A$18:$L$18, 0),FALSE), 'E2 Allocators'!$B$15:$W$361, MATCH('O5 Details by Class &amp; Accounts'!BO$18, 'E2 Allocators'!$B$15:$W$15, 0),FALSE)*$E149), 0, VLOOKUP(VLOOKUP($A149, 'E4 TB Allocation Details'!$A$18:$L$205, MATCH("Misc ID", 'E4 TB Allocation Details'!$A$18:$L$18, 0),FALSE), 'E2 Allocators'!$B$15:$W$361, MATCH('O5 Details by Class &amp; Accounts'!BO$18, 'E2 Allocators'!$B$15:$W$15, 0),FALSE)*$E149)</f>
        <v>0</v>
      </c>
      <c r="BP149" s="1412">
        <f ca="1">IF(ISERROR(VLOOKUP(VLOOKUP($A149, 'E4 TB Allocation Details'!$A$18:$L$205, MATCH("Misc ID", 'E4 TB Allocation Details'!$A$18:$L$18, 0),FALSE), 'E2 Allocators'!$B$15:$W$361, MATCH('O5 Details by Class &amp; Accounts'!BP$18, 'E2 Allocators'!$B$15:$W$15, 0),FALSE)*$E149), 0, VLOOKUP(VLOOKUP($A149, 'E4 TB Allocation Details'!$A$18:$L$205, MATCH("Misc ID", 'E4 TB Allocation Details'!$A$18:$L$18, 0),FALSE), 'E2 Allocators'!$B$15:$W$361, MATCH('O5 Details by Class &amp; Accounts'!BP$18, 'E2 Allocators'!$B$15:$W$15, 0),FALSE)*$E149)</f>
        <v>0</v>
      </c>
      <c r="BQ149" s="1412">
        <f ca="1">IF(ISERROR(VLOOKUP(VLOOKUP($A149, 'E4 TB Allocation Details'!$A$18:$L$205, MATCH("Misc ID", 'E4 TB Allocation Details'!$A$18:$L$18, 0),FALSE), 'E2 Allocators'!$B$15:$W$361, MATCH('O5 Details by Class &amp; Accounts'!BQ$18, 'E2 Allocators'!$B$15:$W$15, 0),FALSE)*$E149), 0, VLOOKUP(VLOOKUP($A149, 'E4 TB Allocation Details'!$A$18:$L$205, MATCH("Misc ID", 'E4 TB Allocation Details'!$A$18:$L$18, 0),FALSE), 'E2 Allocators'!$B$15:$W$361, MATCH('O5 Details by Class &amp; Accounts'!BQ$18, 'E2 Allocators'!$B$15:$W$15, 0),FALSE)*$E149)</f>
        <v>0</v>
      </c>
      <c r="BR149" s="1412">
        <f ca="1">IF(ISERROR(VLOOKUP(VLOOKUP($A149, 'E4 TB Allocation Details'!$A$18:$L$205, MATCH("Misc ID", 'E4 TB Allocation Details'!$A$18:$L$18, 0),FALSE), 'E2 Allocators'!$B$15:$W$361, MATCH('O5 Details by Class &amp; Accounts'!BR$18, 'E2 Allocators'!$B$15:$W$15, 0),FALSE)*$E149), 0, VLOOKUP(VLOOKUP($A149, 'E4 TB Allocation Details'!$A$18:$L$205, MATCH("Misc ID", 'E4 TB Allocation Details'!$A$18:$L$18, 0),FALSE), 'E2 Allocators'!$B$15:$W$361, MATCH('O5 Details by Class &amp; Accounts'!BR$18, 'E2 Allocators'!$B$15:$W$15, 0),FALSE)*$E149)</f>
        <v>0</v>
      </c>
      <c r="BS149" s="1412">
        <f t="shared" si="34"/>
        <v>0</v>
      </c>
      <c r="BT149" s="1412">
        <f ca="1">IF(ISERROR(VLOOKUP(VLOOKUP($A149, 'E4 TB Allocation Details'!$A$18:$L$205, MATCH("A &amp; G ID", 'E4 TB Allocation Details'!$A$18:$L$18, 0),FALSE), 'E2 Allocators'!$B$15:$W$361, MATCH('O5 Details by Class &amp; Accounts'!BT$18, 'E2 Allocators'!$B$15:$W$15, 0),FALSE)*$E149), 0, VLOOKUP(VLOOKUP($A149, 'E4 TB Allocation Details'!$A$18:$L$205, MATCH("A &amp; G ID", 'E4 TB Allocation Details'!$A$18:$L$18, 0),FALSE), 'E2 Allocators'!$B$15:$W$361, MATCH('O5 Details by Class &amp; Accounts'!BT$18, 'E2 Allocators'!$B$15:$W$15, 0),FALSE)*$E149)</f>
        <v>0</v>
      </c>
      <c r="BU149" s="1412">
        <f ca="1">IF(ISERROR(VLOOKUP(VLOOKUP($A149, 'E4 TB Allocation Details'!$A$18:$L$205, MATCH("A &amp; G ID", 'E4 TB Allocation Details'!$A$18:$L$18, 0),FALSE), 'E2 Allocators'!$B$15:$W$361, MATCH('O5 Details by Class &amp; Accounts'!BU$18, 'E2 Allocators'!$B$15:$W$15, 0),FALSE)*$E149), 0, VLOOKUP(VLOOKUP($A149, 'E4 TB Allocation Details'!$A$18:$L$205, MATCH("A &amp; G ID", 'E4 TB Allocation Details'!$A$18:$L$18, 0),FALSE), 'E2 Allocators'!$B$15:$W$361, MATCH('O5 Details by Class &amp; Accounts'!BU$18, 'E2 Allocators'!$B$15:$W$15, 0),FALSE)*$E149)</f>
        <v>0</v>
      </c>
      <c r="BV149" s="1412">
        <f ca="1">IF(ISERROR(VLOOKUP(VLOOKUP($A149, 'E4 TB Allocation Details'!$A$18:$L$205, MATCH("A &amp; G ID", 'E4 TB Allocation Details'!$A$18:$L$18, 0),FALSE), 'E2 Allocators'!$B$15:$W$361, MATCH('O5 Details by Class &amp; Accounts'!BV$18, 'E2 Allocators'!$B$15:$W$15, 0),FALSE)*$E149), 0, VLOOKUP(VLOOKUP($A149, 'E4 TB Allocation Details'!$A$18:$L$205, MATCH("A &amp; G ID", 'E4 TB Allocation Details'!$A$18:$L$18, 0),FALSE), 'E2 Allocators'!$B$15:$W$361, MATCH('O5 Details by Class &amp; Accounts'!BV$18, 'E2 Allocators'!$B$15:$W$15, 0),FALSE)*$E149)</f>
        <v>0</v>
      </c>
      <c r="BW149" s="1412">
        <f ca="1">IF(ISERROR(VLOOKUP(VLOOKUP($A149, 'E4 TB Allocation Details'!$A$18:$L$205, MATCH("A &amp; G ID", 'E4 TB Allocation Details'!$A$18:$L$18, 0),FALSE), 'E2 Allocators'!$B$15:$W$361, MATCH('O5 Details by Class &amp; Accounts'!BW$18, 'E2 Allocators'!$B$15:$W$15, 0),FALSE)*$E149), 0, VLOOKUP(VLOOKUP($A149, 'E4 TB Allocation Details'!$A$18:$L$205, MATCH("A &amp; G ID", 'E4 TB Allocation Details'!$A$18:$L$18, 0),FALSE), 'E2 Allocators'!$B$15:$W$361, MATCH('O5 Details by Class &amp; Accounts'!BW$18, 'E2 Allocators'!$B$15:$W$15, 0),FALSE)*$E149)</f>
        <v>0</v>
      </c>
      <c r="BX149" s="1412">
        <f ca="1">IF(ISERROR(VLOOKUP(VLOOKUP($A149, 'E4 TB Allocation Details'!$A$18:$L$205, MATCH("A &amp; G ID", 'E4 TB Allocation Details'!$A$18:$L$18, 0),FALSE), 'E2 Allocators'!$B$15:$W$361, MATCH('O5 Details by Class &amp; Accounts'!BX$18, 'E2 Allocators'!$B$15:$W$15, 0),FALSE)*$E149), 0, VLOOKUP(VLOOKUP($A149, 'E4 TB Allocation Details'!$A$18:$L$205, MATCH("A &amp; G ID", 'E4 TB Allocation Details'!$A$18:$L$18, 0),FALSE), 'E2 Allocators'!$B$15:$W$361, MATCH('O5 Details by Class &amp; Accounts'!BX$18, 'E2 Allocators'!$B$15:$W$15, 0),FALSE)*$E149)</f>
        <v>0</v>
      </c>
      <c r="BY149" s="1412">
        <f ca="1">IF(ISERROR(VLOOKUP(VLOOKUP($A149, 'E4 TB Allocation Details'!$A$18:$L$205, MATCH("A &amp; G ID", 'E4 TB Allocation Details'!$A$18:$L$18, 0),FALSE), 'E2 Allocators'!$B$15:$W$361, MATCH('O5 Details by Class &amp; Accounts'!BY$18, 'E2 Allocators'!$B$15:$W$15, 0),FALSE)*$E149), 0, VLOOKUP(VLOOKUP($A149, 'E4 TB Allocation Details'!$A$18:$L$205, MATCH("A &amp; G ID", 'E4 TB Allocation Details'!$A$18:$L$18, 0),FALSE), 'E2 Allocators'!$B$15:$W$361, MATCH('O5 Details by Class &amp; Accounts'!BY$18, 'E2 Allocators'!$B$15:$W$15, 0),FALSE)*$E149)</f>
        <v>0</v>
      </c>
      <c r="BZ149" s="1412">
        <f ca="1">IF(ISERROR(VLOOKUP(VLOOKUP($A149, 'E4 TB Allocation Details'!$A$18:$L$205, MATCH("A &amp; G ID", 'E4 TB Allocation Details'!$A$18:$L$18, 0),FALSE), 'E2 Allocators'!$B$15:$W$361, MATCH('O5 Details by Class &amp; Accounts'!BZ$18, 'E2 Allocators'!$B$15:$W$15, 0),FALSE)*$E149), 0, VLOOKUP(VLOOKUP($A149, 'E4 TB Allocation Details'!$A$18:$L$205, MATCH("A &amp; G ID", 'E4 TB Allocation Details'!$A$18:$L$18, 0),FALSE), 'E2 Allocators'!$B$15:$W$361, MATCH('O5 Details by Class &amp; Accounts'!BZ$18, 'E2 Allocators'!$B$15:$W$15, 0),FALSE)*$E149)</f>
        <v>0</v>
      </c>
      <c r="CA149" s="1412">
        <f ca="1">IF(ISERROR(VLOOKUP(VLOOKUP($A149, 'E4 TB Allocation Details'!$A$18:$L$205, MATCH("A &amp; G ID", 'E4 TB Allocation Details'!$A$18:$L$18, 0),FALSE), 'E2 Allocators'!$B$15:$W$361, MATCH('O5 Details by Class &amp; Accounts'!CA$18, 'E2 Allocators'!$B$15:$W$15, 0),FALSE)*$E149), 0, VLOOKUP(VLOOKUP($A149, 'E4 TB Allocation Details'!$A$18:$L$205, MATCH("A &amp; G ID", 'E4 TB Allocation Details'!$A$18:$L$18, 0),FALSE), 'E2 Allocators'!$B$15:$W$361, MATCH('O5 Details by Class &amp; Accounts'!CA$18, 'E2 Allocators'!$B$15:$W$15, 0),FALSE)*$E149)</f>
        <v>0</v>
      </c>
      <c r="CB149" s="1412">
        <f ca="1">IF(ISERROR(VLOOKUP(VLOOKUP($A149, 'E4 TB Allocation Details'!$A$18:$L$205, MATCH("A &amp; G ID", 'E4 TB Allocation Details'!$A$18:$L$18, 0),FALSE), 'E2 Allocators'!$B$15:$W$361, MATCH('O5 Details by Class &amp; Accounts'!CB$18, 'E2 Allocators'!$B$15:$W$15, 0),FALSE)*$E149), 0, VLOOKUP(VLOOKUP($A149, 'E4 TB Allocation Details'!$A$18:$L$205, MATCH("A &amp; G ID", 'E4 TB Allocation Details'!$A$18:$L$18, 0),FALSE), 'E2 Allocators'!$B$15:$W$361, MATCH('O5 Details by Class &amp; Accounts'!CB$18, 'E2 Allocators'!$B$15:$W$15, 0),FALSE)*$E149)</f>
        <v>0</v>
      </c>
      <c r="CC149" s="1412">
        <f ca="1">IF(ISERROR(VLOOKUP(VLOOKUP($A149, 'E4 TB Allocation Details'!$A$18:$L$205, MATCH("A &amp; G ID", 'E4 TB Allocation Details'!$A$18:$L$18, 0),FALSE), 'E2 Allocators'!$B$15:$W$361, MATCH('O5 Details by Class &amp; Accounts'!CC$18, 'E2 Allocators'!$B$15:$W$15, 0),FALSE)*$E149), 0, VLOOKUP(VLOOKUP($A149, 'E4 TB Allocation Details'!$A$18:$L$205, MATCH("A &amp; G ID", 'E4 TB Allocation Details'!$A$18:$L$18, 0),FALSE), 'E2 Allocators'!$B$15:$W$361, MATCH('O5 Details by Class &amp; Accounts'!CC$18, 'E2 Allocators'!$B$15:$W$15, 0),FALSE)*$E149)</f>
        <v>0</v>
      </c>
      <c r="CD149" s="1412">
        <f ca="1">IF(ISERROR(VLOOKUP(VLOOKUP($A149, 'E4 TB Allocation Details'!$A$18:$L$205, MATCH("A &amp; G ID", 'E4 TB Allocation Details'!$A$18:$L$18, 0),FALSE), 'E2 Allocators'!$B$15:$W$361, MATCH('O5 Details by Class &amp; Accounts'!CD$18, 'E2 Allocators'!$B$15:$W$15, 0),FALSE)*$E149), 0, VLOOKUP(VLOOKUP($A149, 'E4 TB Allocation Details'!$A$18:$L$205, MATCH("A &amp; G ID", 'E4 TB Allocation Details'!$A$18:$L$18, 0),FALSE), 'E2 Allocators'!$B$15:$W$361, MATCH('O5 Details by Class &amp; Accounts'!CD$18, 'E2 Allocators'!$B$15:$W$15, 0),FALSE)*$E149)</f>
        <v>0</v>
      </c>
      <c r="CE149" s="1412">
        <f ca="1">IF(ISERROR(VLOOKUP(VLOOKUP($A149, 'E4 TB Allocation Details'!$A$18:$L$205, MATCH("A &amp; G ID", 'E4 TB Allocation Details'!$A$18:$L$18, 0),FALSE), 'E2 Allocators'!$B$15:$W$361, MATCH('O5 Details by Class &amp; Accounts'!CE$18, 'E2 Allocators'!$B$15:$W$15, 0),FALSE)*$E149), 0, VLOOKUP(VLOOKUP($A149, 'E4 TB Allocation Details'!$A$18:$L$205, MATCH("A &amp; G ID", 'E4 TB Allocation Details'!$A$18:$L$18, 0),FALSE), 'E2 Allocators'!$B$15:$W$361, MATCH('O5 Details by Class &amp; Accounts'!CE$18, 'E2 Allocators'!$B$15:$W$15, 0),FALSE)*$E149)</f>
        <v>0</v>
      </c>
      <c r="CF149" s="1412">
        <f ca="1">IF(ISERROR(VLOOKUP(VLOOKUP($A149, 'E4 TB Allocation Details'!$A$18:$L$205, MATCH("A &amp; G ID", 'E4 TB Allocation Details'!$A$18:$L$18, 0),FALSE), 'E2 Allocators'!$B$15:$W$361, MATCH('O5 Details by Class &amp; Accounts'!CF$18, 'E2 Allocators'!$B$15:$W$15, 0),FALSE)*$E149), 0, VLOOKUP(VLOOKUP($A149, 'E4 TB Allocation Details'!$A$18:$L$205, MATCH("A &amp; G ID", 'E4 TB Allocation Details'!$A$18:$L$18, 0),FALSE), 'E2 Allocators'!$B$15:$W$361, MATCH('O5 Details by Class &amp; Accounts'!CF$18, 'E2 Allocators'!$B$15:$W$15, 0),FALSE)*$E149)</f>
        <v>0</v>
      </c>
      <c r="CG149" s="1412">
        <f ca="1">IF(ISERROR(VLOOKUP(VLOOKUP($A149, 'E4 TB Allocation Details'!$A$18:$L$205, MATCH("A &amp; G ID", 'E4 TB Allocation Details'!$A$18:$L$18, 0),FALSE), 'E2 Allocators'!$B$15:$W$361, MATCH('O5 Details by Class &amp; Accounts'!CG$18, 'E2 Allocators'!$B$15:$W$15, 0),FALSE)*$E149), 0, VLOOKUP(VLOOKUP($A149, 'E4 TB Allocation Details'!$A$18:$L$205, MATCH("A &amp; G ID", 'E4 TB Allocation Details'!$A$18:$L$18, 0),FALSE), 'E2 Allocators'!$B$15:$W$361, MATCH('O5 Details by Class &amp; Accounts'!CG$18, 'E2 Allocators'!$B$15:$W$15, 0),FALSE)*$E149)</f>
        <v>0</v>
      </c>
      <c r="CH149" s="1412">
        <f ca="1">IF(ISERROR(VLOOKUP(VLOOKUP($A149, 'E4 TB Allocation Details'!$A$18:$L$205, MATCH("A &amp; G ID", 'E4 TB Allocation Details'!$A$18:$L$18, 0),FALSE), 'E2 Allocators'!$B$15:$W$361, MATCH('O5 Details by Class &amp; Accounts'!CH$18, 'E2 Allocators'!$B$15:$W$15, 0),FALSE)*$E149), 0, VLOOKUP(VLOOKUP($A149, 'E4 TB Allocation Details'!$A$18:$L$205, MATCH("A &amp; G ID", 'E4 TB Allocation Details'!$A$18:$L$18, 0),FALSE), 'E2 Allocators'!$B$15:$W$361, MATCH('O5 Details by Class &amp; Accounts'!CH$18, 'E2 Allocators'!$B$15:$W$15, 0),FALSE)*$E149)</f>
        <v>0</v>
      </c>
      <c r="CI149" s="1412">
        <f ca="1">IF(ISERROR(VLOOKUP(VLOOKUP($A149, 'E4 TB Allocation Details'!$A$18:$L$205, MATCH("A &amp; G ID", 'E4 TB Allocation Details'!$A$18:$L$18, 0),FALSE), 'E2 Allocators'!$B$15:$W$361, MATCH('O5 Details by Class &amp; Accounts'!CI$18, 'E2 Allocators'!$B$15:$W$15, 0),FALSE)*$E149), 0, VLOOKUP(VLOOKUP($A149, 'E4 TB Allocation Details'!$A$18:$L$205, MATCH("A &amp; G ID", 'E4 TB Allocation Details'!$A$18:$L$18, 0),FALSE), 'E2 Allocators'!$B$15:$W$361, MATCH('O5 Details by Class &amp; Accounts'!CI$18, 'E2 Allocators'!$B$15:$W$15, 0),FALSE)*$E149)</f>
        <v>0</v>
      </c>
      <c r="CJ149" s="1412">
        <f ca="1">IF(ISERROR(VLOOKUP(VLOOKUP($A149, 'E4 TB Allocation Details'!$A$18:$L$205, MATCH("A &amp; G ID", 'E4 TB Allocation Details'!$A$18:$L$18, 0),FALSE), 'E2 Allocators'!$B$15:$W$361, MATCH('O5 Details by Class &amp; Accounts'!CJ$18, 'E2 Allocators'!$B$15:$W$15, 0),FALSE)*$E149), 0, VLOOKUP(VLOOKUP($A149, 'E4 TB Allocation Details'!$A$18:$L$205, MATCH("A &amp; G ID", 'E4 TB Allocation Details'!$A$18:$L$18, 0),FALSE), 'E2 Allocators'!$B$15:$W$361, MATCH('O5 Details by Class &amp; Accounts'!CJ$18, 'E2 Allocators'!$B$15:$W$15, 0),FALSE)*$E149)</f>
        <v>0</v>
      </c>
      <c r="CK149" s="1412">
        <f ca="1">IF(ISERROR(VLOOKUP(VLOOKUP($A149, 'E4 TB Allocation Details'!$A$18:$L$205, MATCH("A &amp; G ID", 'E4 TB Allocation Details'!$A$18:$L$18, 0),FALSE), 'E2 Allocators'!$B$15:$W$361, MATCH('O5 Details by Class &amp; Accounts'!CK$18, 'E2 Allocators'!$B$15:$W$15, 0),FALSE)*$E149), 0, VLOOKUP(VLOOKUP($A149, 'E4 TB Allocation Details'!$A$18:$L$205, MATCH("A &amp; G ID", 'E4 TB Allocation Details'!$A$18:$L$18, 0),FALSE), 'E2 Allocators'!$B$15:$W$361, MATCH('O5 Details by Class &amp; Accounts'!CK$18, 'E2 Allocators'!$B$15:$W$15, 0),FALSE)*$E149)</f>
        <v>0</v>
      </c>
      <c r="CL149" s="1412">
        <f ca="1">IF(ISERROR(VLOOKUP(VLOOKUP($A149, 'E4 TB Allocation Details'!$A$18:$L$205, MATCH("A &amp; G ID", 'E4 TB Allocation Details'!$A$18:$L$18, 0),FALSE), 'E2 Allocators'!$B$15:$W$361, MATCH('O5 Details by Class &amp; Accounts'!CL$18, 'E2 Allocators'!$B$15:$W$15, 0),FALSE)*$E149), 0, VLOOKUP(VLOOKUP($A149, 'E4 TB Allocation Details'!$A$18:$L$205, MATCH("A &amp; G ID", 'E4 TB Allocation Details'!$A$18:$L$18, 0),FALSE), 'E2 Allocators'!$B$15:$W$361, MATCH('O5 Details by Class &amp; Accounts'!CL$18, 'E2 Allocators'!$B$15:$W$15, 0),FALSE)*$E149)</f>
        <v>0</v>
      </c>
      <c r="CM149" s="1412">
        <f ca="1">IF(ISERROR(VLOOKUP(VLOOKUP($A149, 'E4 TB Allocation Details'!$A$18:$L$205, MATCH("A &amp; G ID", 'E4 TB Allocation Details'!$A$18:$L$18, 0),FALSE), 'E2 Allocators'!$B$15:$W$361, MATCH('O5 Details by Class &amp; Accounts'!CM$18, 'E2 Allocators'!$B$15:$W$15, 0),FALSE)*$E149), 0, VLOOKUP(VLOOKUP($A149, 'E4 TB Allocation Details'!$A$18:$L$205, MATCH("A &amp; G ID", 'E4 TB Allocation Details'!$A$18:$L$18, 0),FALSE), 'E2 Allocators'!$B$15:$W$361, MATCH('O5 Details by Class &amp; Accounts'!CM$18, 'E2 Allocators'!$B$15:$W$15, 0),FALSE)*$E149)</f>
        <v>0</v>
      </c>
      <c r="CN149" s="1412">
        <f t="shared" si="35"/>
        <v>0</v>
      </c>
      <c r="CO149" s="1792">
        <f t="shared" si="36"/>
        <v>2.9103830456733704E-11</v>
      </c>
      <c r="CQ149" s="2087">
        <v>1830</v>
      </c>
    </row>
    <row r="150" spans="1:95" s="81" customFormat="1" ht="25.5">
      <c r="A150" s="1177">
        <v>5125</v>
      </c>
      <c r="B150" s="1176" t="s">
        <v>1098</v>
      </c>
      <c r="C150" s="1789">
        <f ca="1">IF(ISERROR(VLOOKUP($A150,'I3 TB Data'!$A$23:$H$458,MATCH('O5 Details by Class &amp; Accounts'!$C$18, 'I3 TB Data'!$A$23:$H$23,0),0)), 0, VLOOKUP($A150,'I3 TB Data'!$A$23:$H$458,MATCH('O5 Details by Class &amp; Accounts'!$C$18,'I3 TB Data'!$A$23:$H$23,0),0))</f>
        <v>102000</v>
      </c>
      <c r="D150" s="1790"/>
      <c r="E150" s="1789">
        <f t="shared" si="37"/>
        <v>102000</v>
      </c>
      <c r="F150" s="1791">
        <f ca="1">IF(ISERROR(VLOOKUP($A150, 'E1 Categorization'!A33:E122, MATCH("Customer Component", 'E1 Categorization'!$A$33:$E$33,0), 0)), 0, IF(VLOOKUP($A150, 'E1 Categorization'!A33:E122, MATCH("Customer Component", 'E1 Categorization'!$A$33:$E$33,0), 0)=0, 'O5 Details by Class &amp; Accounts'!$E150, IF(AND(VLOOKUP($A150, 'E1 Categorization'!A33:E122, MATCH("Customer Component", 'E1 Categorization'!$A$33:$E$33,0), 0) &gt;0, VLOOKUP($A150, 'E1 Categorization'!A33:E122, MATCH("Customer Component", 'E1 Categorization'!$A$33:$E$33,0), 0)&lt;1), 'O5 Details by Class &amp; Accounts'!$E150*(1-VLOOKUP($A150, 'E1 Categorization'!A33:E122, MATCH("Customer Component", 'E1 Categorization'!$A$33:$E$33,0), 0)), 0)))</f>
        <v>66300</v>
      </c>
      <c r="G150" s="1791">
        <f ca="1">IF(ISERROR(VLOOKUP($A150, 'E1 Categorization'!A33:E122, MATCH("Customer Component", 'E1 Categorization'!$A$33:$E$33,0), 0)),0, IF(VLOOKUP($A150, 'E1 Categorization'!A33:E122, MATCH("Customer Component", 'E1 Categorization'!$A$33:$E$33,0), 0)=0, 0, IF(AND(VLOOKUP($A150, 'E1 Categorization'!A33:E122, MATCH("Customer Component", 'E1 Categorization'!$A$33:$E$33,0), 0) &gt;0, VLOOKUP($A150, 'E1 Categorization'!A33:E122, MATCH("Customer Component", 'E1 Categorization'!$A$33:$E$33,0), 0)&lt;1), 'O5 Details by Class &amp; Accounts'!$E150*(VLOOKUP($A150, 'E1 Categorization'!A33:E122, MATCH("Customer Component", 'E1 Categorization'!$A$33:$E$33,0), 0)), 'O5 Details by Class &amp; Accounts'!$E150)))</f>
        <v>35700</v>
      </c>
      <c r="H150" s="1412">
        <f t="shared" si="31"/>
        <v>102000</v>
      </c>
      <c r="I150" s="1412">
        <f ca="1">IF(ISERROR(VLOOKUP(VLOOKUP($A150, 'E4 TB Allocation Details'!$A$18:$L$205, MATCH("Demand ID", 'E4 TB Allocation Details'!$A$18:$L$18, 0),FALSE), 'E2 Allocators'!$B$15:$W$361, MATCH('O5 Details by Class &amp; Accounts'!I$18, 'E2 Allocators'!$B$15:$W$15, 0),FALSE)*$F150), 0, VLOOKUP(VLOOKUP($A150, 'E4 TB Allocation Details'!$A$18:$L$205, MATCH("Demand ID", 'E4 TB Allocation Details'!$A$18:$L$18, 0),FALSE), 'E2 Allocators'!$B$15:$W$361, MATCH('O5 Details by Class &amp; Accounts'!I$18, 'E2 Allocators'!$B$15:$W$15, 0),FALSE)*$F150)</f>
        <v>29972.620358890286</v>
      </c>
      <c r="J150" s="1412">
        <f ca="1">IF(ISERROR(VLOOKUP(VLOOKUP($A150, 'E4 TB Allocation Details'!$A$18:$L$205, MATCH("Demand ID", 'E4 TB Allocation Details'!$A$18:$L$18, 0),FALSE), 'E2 Allocators'!$B$15:$W$361, MATCH('O5 Details by Class &amp; Accounts'!J$18, 'E2 Allocators'!$B$15:$W$15, 0),FALSE)*$F150), 0, VLOOKUP(VLOOKUP($A150, 'E4 TB Allocation Details'!$A$18:$L$205, MATCH("Demand ID", 'E4 TB Allocation Details'!$A$18:$L$18, 0),FALSE), 'E2 Allocators'!$B$15:$W$361, MATCH('O5 Details by Class &amp; Accounts'!J$18, 'E2 Allocators'!$B$15:$W$15, 0),FALSE)*$F150)</f>
        <v>12917.496343737495</v>
      </c>
      <c r="K150" s="1412">
        <f ca="1">IF(ISERROR(VLOOKUP(VLOOKUP($A150, 'E4 TB Allocation Details'!$A$18:$L$205, MATCH("Demand ID", 'E4 TB Allocation Details'!$A$18:$L$18, 0),FALSE), 'E2 Allocators'!$B$15:$W$361, MATCH('O5 Details by Class &amp; Accounts'!K$18, 'E2 Allocators'!$B$15:$W$15, 0),FALSE)*$F150), 0, VLOOKUP(VLOOKUP($A150, 'E4 TB Allocation Details'!$A$18:$L$205, MATCH("Demand ID", 'E4 TB Allocation Details'!$A$18:$L$18, 0),FALSE), 'E2 Allocators'!$B$15:$W$361, MATCH('O5 Details by Class &amp; Accounts'!K$18, 'E2 Allocators'!$B$15:$W$15, 0),FALSE)*$F150)</f>
        <v>23354.160606030964</v>
      </c>
      <c r="L150" s="1412">
        <f ca="1">IF(ISERROR(VLOOKUP(VLOOKUP($A150, 'E4 TB Allocation Details'!$A$18:$L$205, MATCH("Demand ID", 'E4 TB Allocation Details'!$A$18:$L$18, 0),FALSE), 'E2 Allocators'!$B$15:$W$361, MATCH('O5 Details by Class &amp; Accounts'!L$18, 'E2 Allocators'!$B$15:$W$15, 0),FALSE)*$F150), 0, VLOOKUP(VLOOKUP($A150, 'E4 TB Allocation Details'!$A$18:$L$205, MATCH("Demand ID", 'E4 TB Allocation Details'!$A$18:$L$18, 0),FALSE), 'E2 Allocators'!$B$15:$W$361, MATCH('O5 Details by Class &amp; Accounts'!L$18, 'E2 Allocators'!$B$15:$W$15, 0),FALSE)*$F150)</f>
        <v>0</v>
      </c>
      <c r="M150" s="1412">
        <f ca="1">IF(ISERROR(VLOOKUP(VLOOKUP($A150, 'E4 TB Allocation Details'!$A$18:$L$205, MATCH("Demand ID", 'E4 TB Allocation Details'!$A$18:$L$18, 0),FALSE), 'E2 Allocators'!$B$15:$W$361, MATCH('O5 Details by Class &amp; Accounts'!M$18, 'E2 Allocators'!$B$15:$W$15, 0),FALSE)*$F150), 0, VLOOKUP(VLOOKUP($A150, 'E4 TB Allocation Details'!$A$18:$L$205, MATCH("Demand ID", 'E4 TB Allocation Details'!$A$18:$L$18, 0),FALSE), 'E2 Allocators'!$B$15:$W$361, MATCH('O5 Details by Class &amp; Accounts'!M$18, 'E2 Allocators'!$B$15:$W$15, 0),FALSE)*$F150)</f>
        <v>0</v>
      </c>
      <c r="N150" s="1412">
        <f ca="1">IF(ISERROR(VLOOKUP(VLOOKUP($A150, 'E4 TB Allocation Details'!$A$18:$L$205, MATCH("Demand ID", 'E4 TB Allocation Details'!$A$18:$L$18, 0),FALSE), 'E2 Allocators'!$B$15:$W$361, MATCH('O5 Details by Class &amp; Accounts'!N$18, 'E2 Allocators'!$B$15:$W$15, 0),FALSE)*$F150), 0, VLOOKUP(VLOOKUP($A150, 'E4 TB Allocation Details'!$A$18:$L$205, MATCH("Demand ID", 'E4 TB Allocation Details'!$A$18:$L$18, 0),FALSE), 'E2 Allocators'!$B$15:$W$361, MATCH('O5 Details by Class &amp; Accounts'!N$18, 'E2 Allocators'!$B$15:$W$15, 0),FALSE)*$F150)</f>
        <v>0</v>
      </c>
      <c r="O150" s="1412">
        <f ca="1">IF(ISERROR(VLOOKUP(VLOOKUP($A150, 'E4 TB Allocation Details'!$A$18:$L$205, MATCH("Demand ID", 'E4 TB Allocation Details'!$A$18:$L$18, 0),FALSE), 'E2 Allocators'!$B$15:$W$361, MATCH('O5 Details by Class &amp; Accounts'!O$18, 'E2 Allocators'!$B$15:$W$15, 0),FALSE)*$F150), 0, VLOOKUP(VLOOKUP($A150, 'E4 TB Allocation Details'!$A$18:$L$205, MATCH("Demand ID", 'E4 TB Allocation Details'!$A$18:$L$18, 0),FALSE), 'E2 Allocators'!$B$15:$W$361, MATCH('O5 Details by Class &amp; Accounts'!O$18, 'E2 Allocators'!$B$15:$W$15, 0),FALSE)*$F150)</f>
        <v>0</v>
      </c>
      <c r="P150" s="1412">
        <f ca="1">IF(ISERROR(VLOOKUP(VLOOKUP($A150, 'E4 TB Allocation Details'!$A$18:$L$205, MATCH("Demand ID", 'E4 TB Allocation Details'!$A$18:$L$18, 0),FALSE), 'E2 Allocators'!$B$15:$W$361, MATCH('O5 Details by Class &amp; Accounts'!P$18, 'E2 Allocators'!$B$15:$W$15, 0),FALSE)*$F150), 0, VLOOKUP(VLOOKUP($A150, 'E4 TB Allocation Details'!$A$18:$L$205, MATCH("Demand ID", 'E4 TB Allocation Details'!$A$18:$L$18, 0),FALSE), 'E2 Allocators'!$B$15:$W$361, MATCH('O5 Details by Class &amp; Accounts'!P$18, 'E2 Allocators'!$B$15:$W$15, 0),FALSE)*$F150)</f>
        <v>0</v>
      </c>
      <c r="Q150" s="1412">
        <f ca="1">IF(ISERROR(VLOOKUP(VLOOKUP($A150, 'E4 TB Allocation Details'!$A$18:$L$205, MATCH("Demand ID", 'E4 TB Allocation Details'!$A$18:$L$18, 0),FALSE), 'E2 Allocators'!$B$15:$W$361, MATCH('O5 Details by Class &amp; Accounts'!Q$18, 'E2 Allocators'!$B$15:$W$15, 0),FALSE)*$F150), 0, VLOOKUP(VLOOKUP($A150, 'E4 TB Allocation Details'!$A$18:$L$205, MATCH("Demand ID", 'E4 TB Allocation Details'!$A$18:$L$18, 0),FALSE), 'E2 Allocators'!$B$15:$W$361, MATCH('O5 Details by Class &amp; Accounts'!Q$18, 'E2 Allocators'!$B$15:$W$15, 0),FALSE)*$F150)</f>
        <v>55.722691341257978</v>
      </c>
      <c r="R150" s="1412">
        <f ca="1">IF(ISERROR(VLOOKUP(VLOOKUP($A150, 'E4 TB Allocation Details'!$A$18:$L$205, MATCH("Demand ID", 'E4 TB Allocation Details'!$A$18:$L$18, 0),FALSE), 'E2 Allocators'!$B$15:$W$361, MATCH('O5 Details by Class &amp; Accounts'!R$18, 'E2 Allocators'!$B$15:$W$15, 0),FALSE)*$F150), 0, VLOOKUP(VLOOKUP($A150, 'E4 TB Allocation Details'!$A$18:$L$205, MATCH("Demand ID", 'E4 TB Allocation Details'!$A$18:$L$18, 0),FALSE), 'E2 Allocators'!$B$15:$W$361, MATCH('O5 Details by Class &amp; Accounts'!R$18, 'E2 Allocators'!$B$15:$W$15, 0),FALSE)*$F150)</f>
        <v>0</v>
      </c>
      <c r="S150" s="1412">
        <f ca="1">IF(ISERROR(VLOOKUP(VLOOKUP($A150, 'E4 TB Allocation Details'!$A$18:$L$205, MATCH("Demand ID", 'E4 TB Allocation Details'!$A$18:$L$18, 0),FALSE), 'E2 Allocators'!$B$15:$W$361, MATCH('O5 Details by Class &amp; Accounts'!S$18, 'E2 Allocators'!$B$15:$W$15, 0),FALSE)*$F150), 0, VLOOKUP(VLOOKUP($A150, 'E4 TB Allocation Details'!$A$18:$L$205, MATCH("Demand ID", 'E4 TB Allocation Details'!$A$18:$L$18, 0),FALSE), 'E2 Allocators'!$B$15:$W$361, MATCH('O5 Details by Class &amp; Accounts'!S$18, 'E2 Allocators'!$B$15:$W$15, 0),FALSE)*$F150)</f>
        <v>0</v>
      </c>
      <c r="T150" s="1412">
        <f ca="1">IF(ISERROR(VLOOKUP(VLOOKUP($A150, 'E4 TB Allocation Details'!$A$18:$L$205, MATCH("Demand ID", 'E4 TB Allocation Details'!$A$18:$L$18, 0),FALSE), 'E2 Allocators'!$B$15:$W$361, MATCH('O5 Details by Class &amp; Accounts'!T$18, 'E2 Allocators'!$B$15:$W$15, 0),FALSE)*$F150), 0, VLOOKUP(VLOOKUP($A150, 'E4 TB Allocation Details'!$A$18:$L$205, MATCH("Demand ID", 'E4 TB Allocation Details'!$A$18:$L$18, 0),FALSE), 'E2 Allocators'!$B$15:$W$361, MATCH('O5 Details by Class &amp; Accounts'!T$18, 'E2 Allocators'!$B$15:$W$15, 0),FALSE)*$F150)</f>
        <v>0</v>
      </c>
      <c r="U150" s="1412">
        <f ca="1">IF(ISERROR(VLOOKUP(VLOOKUP($A150, 'E4 TB Allocation Details'!$A$18:$L$205, MATCH("Demand ID", 'E4 TB Allocation Details'!$A$18:$L$18, 0),FALSE), 'E2 Allocators'!$B$15:$W$361, MATCH('O5 Details by Class &amp; Accounts'!U$18, 'E2 Allocators'!$B$15:$W$15, 0),FALSE)*$F150), 0, VLOOKUP(VLOOKUP($A150, 'E4 TB Allocation Details'!$A$18:$L$205, MATCH("Demand ID", 'E4 TB Allocation Details'!$A$18:$L$18, 0),FALSE), 'E2 Allocators'!$B$15:$W$361, MATCH('O5 Details by Class &amp; Accounts'!U$18, 'E2 Allocators'!$B$15:$W$15, 0),FALSE)*$F150)</f>
        <v>0</v>
      </c>
      <c r="V150" s="1412">
        <f ca="1">IF(ISERROR(VLOOKUP(VLOOKUP($A150, 'E4 TB Allocation Details'!$A$18:$L$205, MATCH("Demand ID", 'E4 TB Allocation Details'!$A$18:$L$18, 0),FALSE), 'E2 Allocators'!$B$15:$W$361, MATCH('O5 Details by Class &amp; Accounts'!V$18, 'E2 Allocators'!$B$15:$W$15, 0),FALSE)*$F150), 0, VLOOKUP(VLOOKUP($A150, 'E4 TB Allocation Details'!$A$18:$L$205, MATCH("Demand ID", 'E4 TB Allocation Details'!$A$18:$L$18, 0),FALSE), 'E2 Allocators'!$B$15:$W$361, MATCH('O5 Details by Class &amp; Accounts'!V$18, 'E2 Allocators'!$B$15:$W$15, 0),FALSE)*$F150)</f>
        <v>0</v>
      </c>
      <c r="W150" s="1412">
        <f ca="1">IF(ISERROR(VLOOKUP(VLOOKUP($A150, 'E4 TB Allocation Details'!$A$18:$L$205, MATCH("Demand ID", 'E4 TB Allocation Details'!$A$18:$L$18, 0),FALSE), 'E2 Allocators'!$B$15:$W$361, MATCH('O5 Details by Class &amp; Accounts'!W$18, 'E2 Allocators'!$B$15:$W$15, 0),FALSE)*$F150), 0, VLOOKUP(VLOOKUP($A150, 'E4 TB Allocation Details'!$A$18:$L$205, MATCH("Demand ID", 'E4 TB Allocation Details'!$A$18:$L$18, 0),FALSE), 'E2 Allocators'!$B$15:$W$361, MATCH('O5 Details by Class &amp; Accounts'!W$18, 'E2 Allocators'!$B$15:$W$15, 0),FALSE)*$F150)</f>
        <v>0</v>
      </c>
      <c r="X150" s="1412">
        <f ca="1">IF(ISERROR(VLOOKUP(VLOOKUP($A150, 'E4 TB Allocation Details'!$A$18:$L$205, MATCH("Demand ID", 'E4 TB Allocation Details'!$A$18:$L$18, 0),FALSE), 'E2 Allocators'!$B$15:$W$361, MATCH('O5 Details by Class &amp; Accounts'!X$18, 'E2 Allocators'!$B$15:$W$15, 0),FALSE)*$F150), 0, VLOOKUP(VLOOKUP($A150, 'E4 TB Allocation Details'!$A$18:$L$205, MATCH("Demand ID", 'E4 TB Allocation Details'!$A$18:$L$18, 0),FALSE), 'E2 Allocators'!$B$15:$W$361, MATCH('O5 Details by Class &amp; Accounts'!X$18, 'E2 Allocators'!$B$15:$W$15, 0),FALSE)*$F150)</f>
        <v>0</v>
      </c>
      <c r="Y150" s="1412">
        <f ca="1">IF(ISERROR(VLOOKUP(VLOOKUP($A150, 'E4 TB Allocation Details'!$A$18:$L$205, MATCH("Demand ID", 'E4 TB Allocation Details'!$A$18:$L$18, 0),FALSE), 'E2 Allocators'!$B$15:$W$361, MATCH('O5 Details by Class &amp; Accounts'!Y$18, 'E2 Allocators'!$B$15:$W$15, 0),FALSE)*$F150), 0, VLOOKUP(VLOOKUP($A150, 'E4 TB Allocation Details'!$A$18:$L$205, MATCH("Demand ID", 'E4 TB Allocation Details'!$A$18:$L$18, 0),FALSE), 'E2 Allocators'!$B$15:$W$361, MATCH('O5 Details by Class &amp; Accounts'!Y$18, 'E2 Allocators'!$B$15:$W$15, 0),FALSE)*$F150)</f>
        <v>0</v>
      </c>
      <c r="Z150" s="1412">
        <f ca="1">IF(ISERROR(VLOOKUP(VLOOKUP($A150, 'E4 TB Allocation Details'!$A$18:$L$205, MATCH("Demand ID", 'E4 TB Allocation Details'!$A$18:$L$18, 0),FALSE), 'E2 Allocators'!$B$15:$W$361, MATCH('O5 Details by Class &amp; Accounts'!Z$18, 'E2 Allocators'!$B$15:$W$15, 0),FALSE)*$F150), 0, VLOOKUP(VLOOKUP($A150, 'E4 TB Allocation Details'!$A$18:$L$205, MATCH("Demand ID", 'E4 TB Allocation Details'!$A$18:$L$18, 0),FALSE), 'E2 Allocators'!$B$15:$W$361, MATCH('O5 Details by Class &amp; Accounts'!Z$18, 'E2 Allocators'!$B$15:$W$15, 0),FALSE)*$F150)</f>
        <v>0</v>
      </c>
      <c r="AA150" s="1412">
        <f ca="1">IF(ISERROR(VLOOKUP(VLOOKUP($A150, 'E4 TB Allocation Details'!$A$18:$L$205, MATCH("Demand ID", 'E4 TB Allocation Details'!$A$18:$L$18, 0),FALSE), 'E2 Allocators'!$B$15:$W$361, MATCH('O5 Details by Class &amp; Accounts'!AA$18, 'E2 Allocators'!$B$15:$W$15, 0),FALSE)*$F150), 0, VLOOKUP(VLOOKUP($A150, 'E4 TB Allocation Details'!$A$18:$L$205, MATCH("Demand ID", 'E4 TB Allocation Details'!$A$18:$L$18, 0),FALSE), 'E2 Allocators'!$B$15:$W$361, MATCH('O5 Details by Class &amp; Accounts'!AA$18, 'E2 Allocators'!$B$15:$W$15, 0),FALSE)*$F150)</f>
        <v>0</v>
      </c>
      <c r="AB150" s="1412">
        <f ca="1">IF(ISERROR(VLOOKUP(VLOOKUP($A150, 'E4 TB Allocation Details'!$A$18:$L$205, MATCH("Demand ID", 'E4 TB Allocation Details'!$A$18:$L$18, 0),FALSE), 'E2 Allocators'!$B$15:$W$361, MATCH('O5 Details by Class &amp; Accounts'!AB$18, 'E2 Allocators'!$B$15:$W$15, 0),FALSE)*$F150), 0, VLOOKUP(VLOOKUP($A150, 'E4 TB Allocation Details'!$A$18:$L$205, MATCH("Demand ID", 'E4 TB Allocation Details'!$A$18:$L$18, 0),FALSE), 'E2 Allocators'!$B$15:$W$361, MATCH('O5 Details by Class &amp; Accounts'!AB$18, 'E2 Allocators'!$B$15:$W$15, 0),FALSE)*$F150)</f>
        <v>0</v>
      </c>
      <c r="AC150" s="1412">
        <f t="shared" si="32"/>
        <v>66300.000000000015</v>
      </c>
      <c r="AD150" s="1412">
        <f ca="1">IF(ISERROR(VLOOKUP(VLOOKUP($A150, 'E4 TB Allocation Details'!$A$18:$L$205, MATCH("Customer ID", 'E4 TB Allocation Details'!$A$18:$L$18, 0),FALSE), 'E2 Allocators'!$B$15:$W$361, MATCH('O5 Details by Class &amp; Accounts'!AD$18, 'E2 Allocators'!$B$15:$W$15, 0),FALSE)*$G150), 0, VLOOKUP(VLOOKUP($A150, 'E4 TB Allocation Details'!$A$18:$L$205, MATCH("Customer ID", 'E4 TB Allocation Details'!$A$18:$L$18, 0),FALSE), 'E2 Allocators'!$B$15:$W$361, MATCH('O5 Details by Class &amp; Accounts'!AD$18, 'E2 Allocators'!$B$15:$W$15, 0),FALSE)*$G150)</f>
        <v>24136.846947309212</v>
      </c>
      <c r="AE150" s="1412">
        <f ca="1">IF(ISERROR(VLOOKUP(VLOOKUP($A150, 'E4 TB Allocation Details'!$A$18:$L$205, MATCH("Customer ID", 'E4 TB Allocation Details'!$A$18:$L$18, 0),FALSE), 'E2 Allocators'!$B$15:$W$361, MATCH('O5 Details by Class &amp; Accounts'!AE$18, 'E2 Allocators'!$B$15:$W$15, 0),FALSE)*$G150), 0, VLOOKUP(VLOOKUP($A150, 'E4 TB Allocation Details'!$A$18:$L$205, MATCH("Customer ID", 'E4 TB Allocation Details'!$A$18:$L$18, 0),FALSE), 'E2 Allocators'!$B$15:$W$361, MATCH('O5 Details by Class &amp; Accounts'!AE$18, 'E2 Allocators'!$B$15:$W$15, 0),FALSE)*$G150)</f>
        <v>2802.5265489898766</v>
      </c>
      <c r="AF150" s="1412">
        <f ca="1">IF(ISERROR(VLOOKUP(VLOOKUP($A150, 'E4 TB Allocation Details'!$A$18:$L$205, MATCH("Customer ID", 'E4 TB Allocation Details'!$A$18:$L$18, 0),FALSE), 'E2 Allocators'!$B$15:$W$361, MATCH('O5 Details by Class &amp; Accounts'!AF$18, 'E2 Allocators'!$B$15:$W$15, 0),FALSE)*$G150), 0, VLOOKUP(VLOOKUP($A150, 'E4 TB Allocation Details'!$A$18:$L$205, MATCH("Customer ID", 'E4 TB Allocation Details'!$A$18:$L$18, 0),FALSE), 'E2 Allocators'!$B$15:$W$361, MATCH('O5 Details by Class &amp; Accounts'!AF$18, 'E2 Allocators'!$B$15:$W$15, 0),FALSE)*$G150)</f>
        <v>270.63782156395899</v>
      </c>
      <c r="AG150" s="1412">
        <f ca="1">IF(ISERROR(VLOOKUP(VLOOKUP($A150, 'E4 TB Allocation Details'!$A$18:$L$205, MATCH("Customer ID", 'E4 TB Allocation Details'!$A$18:$L$18, 0),FALSE), 'E2 Allocators'!$B$15:$W$361, MATCH('O5 Details by Class &amp; Accounts'!AG$18, 'E2 Allocators'!$B$15:$W$15, 0),FALSE)*$G150), 0, VLOOKUP(VLOOKUP($A150, 'E4 TB Allocation Details'!$A$18:$L$205, MATCH("Customer ID", 'E4 TB Allocation Details'!$A$18:$L$18, 0),FALSE), 'E2 Allocators'!$B$15:$W$361, MATCH('O5 Details by Class &amp; Accounts'!AG$18, 'E2 Allocators'!$B$15:$W$15, 0),FALSE)*$G150)</f>
        <v>0</v>
      </c>
      <c r="AH150" s="1412">
        <f ca="1">IF(ISERROR(VLOOKUP(VLOOKUP($A150, 'E4 TB Allocation Details'!$A$18:$L$205, MATCH("Customer ID", 'E4 TB Allocation Details'!$A$18:$L$18, 0),FALSE), 'E2 Allocators'!$B$15:$W$361, MATCH('O5 Details by Class &amp; Accounts'!AH$18, 'E2 Allocators'!$B$15:$W$15, 0),FALSE)*$G150), 0, VLOOKUP(VLOOKUP($A150, 'E4 TB Allocation Details'!$A$18:$L$205, MATCH("Customer ID", 'E4 TB Allocation Details'!$A$18:$L$18, 0),FALSE), 'E2 Allocators'!$B$15:$W$361, MATCH('O5 Details by Class &amp; Accounts'!AH$18, 'E2 Allocators'!$B$15:$W$15, 0),FALSE)*$G150)</f>
        <v>0</v>
      </c>
      <c r="AI150" s="1412">
        <f ca="1">IF(ISERROR(VLOOKUP(VLOOKUP($A150, 'E4 TB Allocation Details'!$A$18:$L$205, MATCH("Customer ID", 'E4 TB Allocation Details'!$A$18:$L$18, 0),FALSE), 'E2 Allocators'!$B$15:$W$361, MATCH('O5 Details by Class &amp; Accounts'!AI$18, 'E2 Allocators'!$B$15:$W$15, 0),FALSE)*$G150), 0, VLOOKUP(VLOOKUP($A150, 'E4 TB Allocation Details'!$A$18:$L$205, MATCH("Customer ID", 'E4 TB Allocation Details'!$A$18:$L$18, 0),FALSE), 'E2 Allocators'!$B$15:$W$361, MATCH('O5 Details by Class &amp; Accounts'!AI$18, 'E2 Allocators'!$B$15:$W$15, 0),FALSE)*$G150)</f>
        <v>0</v>
      </c>
      <c r="AJ150" s="1412">
        <f ca="1">IF(ISERROR(VLOOKUP(VLOOKUP($A150, 'E4 TB Allocation Details'!$A$18:$L$205, MATCH("Customer ID", 'E4 TB Allocation Details'!$A$18:$L$18, 0),FALSE), 'E2 Allocators'!$B$15:$W$361, MATCH('O5 Details by Class &amp; Accounts'!AJ$18, 'E2 Allocators'!$B$15:$W$15, 0),FALSE)*$G150), 0, VLOOKUP(VLOOKUP($A150, 'E4 TB Allocation Details'!$A$18:$L$205, MATCH("Customer ID", 'E4 TB Allocation Details'!$A$18:$L$18, 0),FALSE), 'E2 Allocators'!$B$15:$W$361, MATCH('O5 Details by Class &amp; Accounts'!AJ$18, 'E2 Allocators'!$B$15:$W$15, 0),FALSE)*$G150)</f>
        <v>7737.1603674215839</v>
      </c>
      <c r="AK150" s="1412">
        <f ca="1">IF(ISERROR(VLOOKUP(VLOOKUP($A150, 'E4 TB Allocation Details'!$A$18:$L$205, MATCH("Customer ID", 'E4 TB Allocation Details'!$A$18:$L$18, 0),FALSE), 'E2 Allocators'!$B$15:$W$361, MATCH('O5 Details by Class &amp; Accounts'!AK$18, 'E2 Allocators'!$B$15:$W$15, 0),FALSE)*$G150), 0, VLOOKUP(VLOOKUP($A150, 'E4 TB Allocation Details'!$A$18:$L$205, MATCH("Customer ID", 'E4 TB Allocation Details'!$A$18:$L$18, 0),FALSE), 'E2 Allocators'!$B$15:$W$361, MATCH('O5 Details by Class &amp; Accounts'!AK$18, 'E2 Allocators'!$B$15:$W$15, 0),FALSE)*$G150)</f>
        <v>424.28185366906894</v>
      </c>
      <c r="AL150" s="1412">
        <f ca="1">IF(ISERROR(VLOOKUP(VLOOKUP($A150, 'E4 TB Allocation Details'!$A$18:$L$205, MATCH("Customer ID", 'E4 TB Allocation Details'!$A$18:$L$18, 0),FALSE), 'E2 Allocators'!$B$15:$W$361, MATCH('O5 Details by Class &amp; Accounts'!AL$18, 'E2 Allocators'!$B$15:$W$15, 0),FALSE)*$G150), 0, VLOOKUP(VLOOKUP($A150, 'E4 TB Allocation Details'!$A$18:$L$205, MATCH("Customer ID", 'E4 TB Allocation Details'!$A$18:$L$18, 0),FALSE), 'E2 Allocators'!$B$15:$W$361, MATCH('O5 Details by Class &amp; Accounts'!AL$18, 'E2 Allocators'!$B$15:$W$15, 0),FALSE)*$G150)</f>
        <v>328.54646104630461</v>
      </c>
      <c r="AM150" s="1412">
        <f ca="1">IF(ISERROR(VLOOKUP(VLOOKUP($A150, 'E4 TB Allocation Details'!$A$18:$L$205, MATCH("Customer ID", 'E4 TB Allocation Details'!$A$18:$L$18, 0),FALSE), 'E2 Allocators'!$B$15:$W$361, MATCH('O5 Details by Class &amp; Accounts'!AM$18, 'E2 Allocators'!$B$15:$W$15, 0),FALSE)*$G150), 0, VLOOKUP(VLOOKUP($A150, 'E4 TB Allocation Details'!$A$18:$L$205, MATCH("Customer ID", 'E4 TB Allocation Details'!$A$18:$L$18, 0),FALSE), 'E2 Allocators'!$B$15:$W$361, MATCH('O5 Details by Class &amp; Accounts'!AM$18, 'E2 Allocators'!$B$15:$W$15, 0),FALSE)*$G150)</f>
        <v>0</v>
      </c>
      <c r="AN150" s="1412">
        <f ca="1">IF(ISERROR(VLOOKUP(VLOOKUP($A150, 'E4 TB Allocation Details'!$A$18:$L$205, MATCH("Customer ID", 'E4 TB Allocation Details'!$A$18:$L$18, 0),FALSE), 'E2 Allocators'!$B$15:$W$361, MATCH('O5 Details by Class &amp; Accounts'!AN$18, 'E2 Allocators'!$B$15:$W$15, 0),FALSE)*$G150), 0, VLOOKUP(VLOOKUP($A150, 'E4 TB Allocation Details'!$A$18:$L$205, MATCH("Customer ID", 'E4 TB Allocation Details'!$A$18:$L$18, 0),FALSE), 'E2 Allocators'!$B$15:$W$361, MATCH('O5 Details by Class &amp; Accounts'!AN$18, 'E2 Allocators'!$B$15:$W$15, 0),FALSE)*$G150)</f>
        <v>0</v>
      </c>
      <c r="AO150" s="1412">
        <f ca="1">IF(ISERROR(VLOOKUP(VLOOKUP($A150, 'E4 TB Allocation Details'!$A$18:$L$205, MATCH("Customer ID", 'E4 TB Allocation Details'!$A$18:$L$18, 0),FALSE), 'E2 Allocators'!$B$15:$W$361, MATCH('O5 Details by Class &amp; Accounts'!AO$18, 'E2 Allocators'!$B$15:$W$15, 0),FALSE)*$G150), 0, VLOOKUP(VLOOKUP($A150, 'E4 TB Allocation Details'!$A$18:$L$205, MATCH("Customer ID", 'E4 TB Allocation Details'!$A$18:$L$18, 0),FALSE), 'E2 Allocators'!$B$15:$W$361, MATCH('O5 Details by Class &amp; Accounts'!AO$18, 'E2 Allocators'!$B$15:$W$15, 0),FALSE)*$G150)</f>
        <v>0</v>
      </c>
      <c r="AP150" s="1412">
        <f ca="1">IF(ISERROR(VLOOKUP(VLOOKUP($A150, 'E4 TB Allocation Details'!$A$18:$L$205, MATCH("Customer ID", 'E4 TB Allocation Details'!$A$18:$L$18, 0),FALSE), 'E2 Allocators'!$B$15:$W$361, MATCH('O5 Details by Class &amp; Accounts'!AP$18, 'E2 Allocators'!$B$15:$W$15, 0),FALSE)*$G150), 0, VLOOKUP(VLOOKUP($A150, 'E4 TB Allocation Details'!$A$18:$L$205, MATCH("Customer ID", 'E4 TB Allocation Details'!$A$18:$L$18, 0),FALSE), 'E2 Allocators'!$B$15:$W$361, MATCH('O5 Details by Class &amp; Accounts'!AP$18, 'E2 Allocators'!$B$15:$W$15, 0),FALSE)*$G150)</f>
        <v>0</v>
      </c>
      <c r="AQ150" s="1412">
        <f ca="1">IF(ISERROR(VLOOKUP(VLOOKUP($A150, 'E4 TB Allocation Details'!$A$18:$L$205, MATCH("Customer ID", 'E4 TB Allocation Details'!$A$18:$L$18, 0),FALSE), 'E2 Allocators'!$B$15:$W$361, MATCH('O5 Details by Class &amp; Accounts'!AQ$18, 'E2 Allocators'!$B$15:$W$15, 0),FALSE)*$G150), 0, VLOOKUP(VLOOKUP($A150, 'E4 TB Allocation Details'!$A$18:$L$205, MATCH("Customer ID", 'E4 TB Allocation Details'!$A$18:$L$18, 0),FALSE), 'E2 Allocators'!$B$15:$W$361, MATCH('O5 Details by Class &amp; Accounts'!AQ$18, 'E2 Allocators'!$B$15:$W$15, 0),FALSE)*$G150)</f>
        <v>0</v>
      </c>
      <c r="AR150" s="1412">
        <f ca="1">IF(ISERROR(VLOOKUP(VLOOKUP($A150, 'E4 TB Allocation Details'!$A$18:$L$205, MATCH("Customer ID", 'E4 TB Allocation Details'!$A$18:$L$18, 0),FALSE), 'E2 Allocators'!$B$15:$W$361, MATCH('O5 Details by Class &amp; Accounts'!AR$18, 'E2 Allocators'!$B$15:$W$15, 0),FALSE)*$G150), 0, VLOOKUP(VLOOKUP($A150, 'E4 TB Allocation Details'!$A$18:$L$205, MATCH("Customer ID", 'E4 TB Allocation Details'!$A$18:$L$18, 0),FALSE), 'E2 Allocators'!$B$15:$W$361, MATCH('O5 Details by Class &amp; Accounts'!AR$18, 'E2 Allocators'!$B$15:$W$15, 0),FALSE)*$G150)</f>
        <v>0</v>
      </c>
      <c r="AS150" s="1412">
        <f ca="1">IF(ISERROR(VLOOKUP(VLOOKUP($A150, 'E4 TB Allocation Details'!$A$18:$L$205, MATCH("Customer ID", 'E4 TB Allocation Details'!$A$18:$L$18, 0),FALSE), 'E2 Allocators'!$B$15:$W$361, MATCH('O5 Details by Class &amp; Accounts'!AS$18, 'E2 Allocators'!$B$15:$W$15, 0),FALSE)*$G150), 0, VLOOKUP(VLOOKUP($A150, 'E4 TB Allocation Details'!$A$18:$L$205, MATCH("Customer ID", 'E4 TB Allocation Details'!$A$18:$L$18, 0),FALSE), 'E2 Allocators'!$B$15:$W$361, MATCH('O5 Details by Class &amp; Accounts'!AS$18, 'E2 Allocators'!$B$15:$W$15, 0),FALSE)*$G150)</f>
        <v>0</v>
      </c>
      <c r="AT150" s="1412">
        <f ca="1">IF(ISERROR(VLOOKUP(VLOOKUP($A150, 'E4 TB Allocation Details'!$A$18:$L$205, MATCH("Customer ID", 'E4 TB Allocation Details'!$A$18:$L$18, 0),FALSE), 'E2 Allocators'!$B$15:$W$361, MATCH('O5 Details by Class &amp; Accounts'!AT$18, 'E2 Allocators'!$B$15:$W$15, 0),FALSE)*$G150), 0, VLOOKUP(VLOOKUP($A150, 'E4 TB Allocation Details'!$A$18:$L$205, MATCH("Customer ID", 'E4 TB Allocation Details'!$A$18:$L$18, 0),FALSE), 'E2 Allocators'!$B$15:$W$361, MATCH('O5 Details by Class &amp; Accounts'!AT$18, 'E2 Allocators'!$B$15:$W$15, 0),FALSE)*$G150)</f>
        <v>0</v>
      </c>
      <c r="AU150" s="1412">
        <f ca="1">IF(ISERROR(VLOOKUP(VLOOKUP($A150, 'E4 TB Allocation Details'!$A$18:$L$205, MATCH("Customer ID", 'E4 TB Allocation Details'!$A$18:$L$18, 0),FALSE), 'E2 Allocators'!$B$15:$W$361, MATCH('O5 Details by Class &amp; Accounts'!AU$18, 'E2 Allocators'!$B$15:$W$15, 0),FALSE)*$G150), 0, VLOOKUP(VLOOKUP($A150, 'E4 TB Allocation Details'!$A$18:$L$205, MATCH("Customer ID", 'E4 TB Allocation Details'!$A$18:$L$18, 0),FALSE), 'E2 Allocators'!$B$15:$W$361, MATCH('O5 Details by Class &amp; Accounts'!AU$18, 'E2 Allocators'!$B$15:$W$15, 0),FALSE)*$G150)</f>
        <v>0</v>
      </c>
      <c r="AV150" s="1412">
        <f ca="1">IF(ISERROR(VLOOKUP(VLOOKUP($A150, 'E4 TB Allocation Details'!$A$18:$L$205, MATCH("Customer ID", 'E4 TB Allocation Details'!$A$18:$L$18, 0),FALSE), 'E2 Allocators'!$B$15:$W$361, MATCH('O5 Details by Class &amp; Accounts'!AV$18, 'E2 Allocators'!$B$15:$W$15, 0),FALSE)*$G150), 0, VLOOKUP(VLOOKUP($A150, 'E4 TB Allocation Details'!$A$18:$L$205, MATCH("Customer ID", 'E4 TB Allocation Details'!$A$18:$L$18, 0),FALSE), 'E2 Allocators'!$B$15:$W$361, MATCH('O5 Details by Class &amp; Accounts'!AV$18, 'E2 Allocators'!$B$15:$W$15, 0),FALSE)*$G150)</f>
        <v>0</v>
      </c>
      <c r="AW150" s="1412">
        <f ca="1">IF(ISERROR(VLOOKUP(VLOOKUP($A150, 'E4 TB Allocation Details'!$A$18:$L$205, MATCH("Customer ID", 'E4 TB Allocation Details'!$A$18:$L$18, 0),FALSE), 'E2 Allocators'!$B$15:$W$361, MATCH('O5 Details by Class &amp; Accounts'!AW$18, 'E2 Allocators'!$B$15:$W$15, 0),FALSE)*$G150), 0, VLOOKUP(VLOOKUP($A150, 'E4 TB Allocation Details'!$A$18:$L$205, MATCH("Customer ID", 'E4 TB Allocation Details'!$A$18:$L$18, 0),FALSE), 'E2 Allocators'!$B$15:$W$361, MATCH('O5 Details by Class &amp; Accounts'!AW$18, 'E2 Allocators'!$B$15:$W$15, 0),FALSE)*$G150)</f>
        <v>0</v>
      </c>
      <c r="AX150" s="1412">
        <f t="shared" si="33"/>
        <v>35700</v>
      </c>
      <c r="AY150" s="1412">
        <f ca="1">IF(ISERROR(VLOOKUP(VLOOKUP($A150, 'E4 TB Allocation Details'!$A$18:$L$205, MATCH("Misc ID", 'E4 TB Allocation Details'!$A$18:$L$18, 0),FALSE), 'E2 Allocators'!$B$15:$W$361, MATCH('O5 Details by Class &amp; Accounts'!AY$18, 'E2 Allocators'!$B$15:$W$15, 0),FALSE)*$E150), 0, VLOOKUP(VLOOKUP($A150, 'E4 TB Allocation Details'!$A$18:$L$205, MATCH("Misc ID", 'E4 TB Allocation Details'!$A$18:$L$18, 0),FALSE), 'E2 Allocators'!$B$15:$W$361, MATCH('O5 Details by Class &amp; Accounts'!AY$18, 'E2 Allocators'!$B$15:$W$15, 0),FALSE)*$E150)</f>
        <v>0</v>
      </c>
      <c r="AZ150" s="1412">
        <f ca="1">IF(ISERROR(VLOOKUP(VLOOKUP($A150, 'E4 TB Allocation Details'!$A$18:$L$205, MATCH("Misc ID", 'E4 TB Allocation Details'!$A$18:$L$18, 0),FALSE), 'E2 Allocators'!$B$15:$W$361, MATCH('O5 Details by Class &amp; Accounts'!AZ$18, 'E2 Allocators'!$B$15:$W$15, 0),FALSE)*$E150), 0, VLOOKUP(VLOOKUP($A150, 'E4 TB Allocation Details'!$A$18:$L$205, MATCH("Misc ID", 'E4 TB Allocation Details'!$A$18:$L$18, 0),FALSE), 'E2 Allocators'!$B$15:$W$361, MATCH('O5 Details by Class &amp; Accounts'!AZ$18, 'E2 Allocators'!$B$15:$W$15, 0),FALSE)*$E150)</f>
        <v>0</v>
      </c>
      <c r="BA150" s="1412">
        <f ca="1">IF(ISERROR(VLOOKUP(VLOOKUP($A150, 'E4 TB Allocation Details'!$A$18:$L$205, MATCH("Misc ID", 'E4 TB Allocation Details'!$A$18:$L$18, 0),FALSE), 'E2 Allocators'!$B$15:$W$361, MATCH('O5 Details by Class &amp; Accounts'!BA$18, 'E2 Allocators'!$B$15:$W$15, 0),FALSE)*$E150), 0, VLOOKUP(VLOOKUP($A150, 'E4 TB Allocation Details'!$A$18:$L$205, MATCH("Misc ID", 'E4 TB Allocation Details'!$A$18:$L$18, 0),FALSE), 'E2 Allocators'!$B$15:$W$361, MATCH('O5 Details by Class &amp; Accounts'!BA$18, 'E2 Allocators'!$B$15:$W$15, 0),FALSE)*$E150)</f>
        <v>0</v>
      </c>
      <c r="BB150" s="1412">
        <f ca="1">IF(ISERROR(VLOOKUP(VLOOKUP($A150, 'E4 TB Allocation Details'!$A$18:$L$205, MATCH("Misc ID", 'E4 TB Allocation Details'!$A$18:$L$18, 0),FALSE), 'E2 Allocators'!$B$15:$W$361, MATCH('O5 Details by Class &amp; Accounts'!BB$18, 'E2 Allocators'!$B$15:$W$15, 0),FALSE)*$E150), 0, VLOOKUP(VLOOKUP($A150, 'E4 TB Allocation Details'!$A$18:$L$205, MATCH("Misc ID", 'E4 TB Allocation Details'!$A$18:$L$18, 0),FALSE), 'E2 Allocators'!$B$15:$W$361, MATCH('O5 Details by Class &amp; Accounts'!BB$18, 'E2 Allocators'!$B$15:$W$15, 0),FALSE)*$E150)</f>
        <v>0</v>
      </c>
      <c r="BC150" s="1412">
        <f ca="1">IF(ISERROR(VLOOKUP(VLOOKUP($A150, 'E4 TB Allocation Details'!$A$18:$L$205, MATCH("Misc ID", 'E4 TB Allocation Details'!$A$18:$L$18, 0),FALSE), 'E2 Allocators'!$B$15:$W$361, MATCH('O5 Details by Class &amp; Accounts'!BC$18, 'E2 Allocators'!$B$15:$W$15, 0),FALSE)*$E150), 0, VLOOKUP(VLOOKUP($A150, 'E4 TB Allocation Details'!$A$18:$L$205, MATCH("Misc ID", 'E4 TB Allocation Details'!$A$18:$L$18, 0),FALSE), 'E2 Allocators'!$B$15:$W$361, MATCH('O5 Details by Class &amp; Accounts'!BC$18, 'E2 Allocators'!$B$15:$W$15, 0),FALSE)*$E150)</f>
        <v>0</v>
      </c>
      <c r="BD150" s="1412">
        <f ca="1">IF(ISERROR(VLOOKUP(VLOOKUP($A150, 'E4 TB Allocation Details'!$A$18:$L$205, MATCH("Misc ID", 'E4 TB Allocation Details'!$A$18:$L$18, 0),FALSE), 'E2 Allocators'!$B$15:$W$361, MATCH('O5 Details by Class &amp; Accounts'!BD$18, 'E2 Allocators'!$B$15:$W$15, 0),FALSE)*$E150), 0, VLOOKUP(VLOOKUP($A150, 'E4 TB Allocation Details'!$A$18:$L$205, MATCH("Misc ID", 'E4 TB Allocation Details'!$A$18:$L$18, 0),FALSE), 'E2 Allocators'!$B$15:$W$361, MATCH('O5 Details by Class &amp; Accounts'!BD$18, 'E2 Allocators'!$B$15:$W$15, 0),FALSE)*$E150)</f>
        <v>0</v>
      </c>
      <c r="BE150" s="1412">
        <f ca="1">IF(ISERROR(VLOOKUP(VLOOKUP($A150, 'E4 TB Allocation Details'!$A$18:$L$205, MATCH("Misc ID", 'E4 TB Allocation Details'!$A$18:$L$18, 0),FALSE), 'E2 Allocators'!$B$15:$W$361, MATCH('O5 Details by Class &amp; Accounts'!BE$18, 'E2 Allocators'!$B$15:$W$15, 0),FALSE)*$E150), 0, VLOOKUP(VLOOKUP($A150, 'E4 TB Allocation Details'!$A$18:$L$205, MATCH("Misc ID", 'E4 TB Allocation Details'!$A$18:$L$18, 0),FALSE), 'E2 Allocators'!$B$15:$W$361, MATCH('O5 Details by Class &amp; Accounts'!BE$18, 'E2 Allocators'!$B$15:$W$15, 0),FALSE)*$E150)</f>
        <v>0</v>
      </c>
      <c r="BF150" s="1412">
        <f ca="1">IF(ISERROR(VLOOKUP(VLOOKUP($A150, 'E4 TB Allocation Details'!$A$18:$L$205, MATCH("Misc ID", 'E4 TB Allocation Details'!$A$18:$L$18, 0),FALSE), 'E2 Allocators'!$B$15:$W$361, MATCH('O5 Details by Class &amp; Accounts'!BF$18, 'E2 Allocators'!$B$15:$W$15, 0),FALSE)*$E150), 0, VLOOKUP(VLOOKUP($A150, 'E4 TB Allocation Details'!$A$18:$L$205, MATCH("Misc ID", 'E4 TB Allocation Details'!$A$18:$L$18, 0),FALSE), 'E2 Allocators'!$B$15:$W$361, MATCH('O5 Details by Class &amp; Accounts'!BF$18, 'E2 Allocators'!$B$15:$W$15, 0),FALSE)*$E150)</f>
        <v>0</v>
      </c>
      <c r="BG150" s="1412">
        <f ca="1">IF(ISERROR(VLOOKUP(VLOOKUP($A150, 'E4 TB Allocation Details'!$A$18:$L$205, MATCH("Misc ID", 'E4 TB Allocation Details'!$A$18:$L$18, 0),FALSE), 'E2 Allocators'!$B$15:$W$361, MATCH('O5 Details by Class &amp; Accounts'!BG$18, 'E2 Allocators'!$B$15:$W$15, 0),FALSE)*$E150), 0, VLOOKUP(VLOOKUP($A150, 'E4 TB Allocation Details'!$A$18:$L$205, MATCH("Misc ID", 'E4 TB Allocation Details'!$A$18:$L$18, 0),FALSE), 'E2 Allocators'!$B$15:$W$361, MATCH('O5 Details by Class &amp; Accounts'!BG$18, 'E2 Allocators'!$B$15:$W$15, 0),FALSE)*$E150)</f>
        <v>0</v>
      </c>
      <c r="BH150" s="1412">
        <f ca="1">IF(ISERROR(VLOOKUP(VLOOKUP($A150, 'E4 TB Allocation Details'!$A$18:$L$205, MATCH("Misc ID", 'E4 TB Allocation Details'!$A$18:$L$18, 0),FALSE), 'E2 Allocators'!$B$15:$W$361, MATCH('O5 Details by Class &amp; Accounts'!BH$18, 'E2 Allocators'!$B$15:$W$15, 0),FALSE)*$E150), 0, VLOOKUP(VLOOKUP($A150, 'E4 TB Allocation Details'!$A$18:$L$205, MATCH("Misc ID", 'E4 TB Allocation Details'!$A$18:$L$18, 0),FALSE), 'E2 Allocators'!$B$15:$W$361, MATCH('O5 Details by Class &amp; Accounts'!BH$18, 'E2 Allocators'!$B$15:$W$15, 0),FALSE)*$E150)</f>
        <v>0</v>
      </c>
      <c r="BI150" s="1412">
        <f ca="1">IF(ISERROR(VLOOKUP(VLOOKUP($A150, 'E4 TB Allocation Details'!$A$18:$L$205, MATCH("Misc ID", 'E4 TB Allocation Details'!$A$18:$L$18, 0),FALSE), 'E2 Allocators'!$B$15:$W$361, MATCH('O5 Details by Class &amp; Accounts'!BI$18, 'E2 Allocators'!$B$15:$W$15, 0),FALSE)*$E150), 0, VLOOKUP(VLOOKUP($A150, 'E4 TB Allocation Details'!$A$18:$L$205, MATCH("Misc ID", 'E4 TB Allocation Details'!$A$18:$L$18, 0),FALSE), 'E2 Allocators'!$B$15:$W$361, MATCH('O5 Details by Class &amp; Accounts'!BI$18, 'E2 Allocators'!$B$15:$W$15, 0),FALSE)*$E150)</f>
        <v>0</v>
      </c>
      <c r="BJ150" s="1412">
        <f ca="1">IF(ISERROR(VLOOKUP(VLOOKUP($A150, 'E4 TB Allocation Details'!$A$18:$L$205, MATCH("Misc ID", 'E4 TB Allocation Details'!$A$18:$L$18, 0),FALSE), 'E2 Allocators'!$B$15:$W$361, MATCH('O5 Details by Class &amp; Accounts'!BJ$18, 'E2 Allocators'!$B$15:$W$15, 0),FALSE)*$E150), 0, VLOOKUP(VLOOKUP($A150, 'E4 TB Allocation Details'!$A$18:$L$205, MATCH("Misc ID", 'E4 TB Allocation Details'!$A$18:$L$18, 0),FALSE), 'E2 Allocators'!$B$15:$W$361, MATCH('O5 Details by Class &amp; Accounts'!BJ$18, 'E2 Allocators'!$B$15:$W$15, 0),FALSE)*$E150)</f>
        <v>0</v>
      </c>
      <c r="BK150" s="1412">
        <f ca="1">IF(ISERROR(VLOOKUP(VLOOKUP($A150, 'E4 TB Allocation Details'!$A$18:$L$205, MATCH("Misc ID", 'E4 TB Allocation Details'!$A$18:$L$18, 0),FALSE), 'E2 Allocators'!$B$15:$W$361, MATCH('O5 Details by Class &amp; Accounts'!BK$18, 'E2 Allocators'!$B$15:$W$15, 0),FALSE)*$E150), 0, VLOOKUP(VLOOKUP($A150, 'E4 TB Allocation Details'!$A$18:$L$205, MATCH("Misc ID", 'E4 TB Allocation Details'!$A$18:$L$18, 0),FALSE), 'E2 Allocators'!$B$15:$W$361, MATCH('O5 Details by Class &amp; Accounts'!BK$18, 'E2 Allocators'!$B$15:$W$15, 0),FALSE)*$E150)</f>
        <v>0</v>
      </c>
      <c r="BL150" s="1412">
        <f ca="1">IF(ISERROR(VLOOKUP(VLOOKUP($A150, 'E4 TB Allocation Details'!$A$18:$L$205, MATCH("Misc ID", 'E4 TB Allocation Details'!$A$18:$L$18, 0),FALSE), 'E2 Allocators'!$B$15:$W$361, MATCH('O5 Details by Class &amp; Accounts'!BL$18, 'E2 Allocators'!$B$15:$W$15, 0),FALSE)*$E150), 0, VLOOKUP(VLOOKUP($A150, 'E4 TB Allocation Details'!$A$18:$L$205, MATCH("Misc ID", 'E4 TB Allocation Details'!$A$18:$L$18, 0),FALSE), 'E2 Allocators'!$B$15:$W$361, MATCH('O5 Details by Class &amp; Accounts'!BL$18, 'E2 Allocators'!$B$15:$W$15, 0),FALSE)*$E150)</f>
        <v>0</v>
      </c>
      <c r="BM150" s="1412">
        <f ca="1">IF(ISERROR(VLOOKUP(VLOOKUP($A150, 'E4 TB Allocation Details'!$A$18:$L$205, MATCH("Misc ID", 'E4 TB Allocation Details'!$A$18:$L$18, 0),FALSE), 'E2 Allocators'!$B$15:$W$361, MATCH('O5 Details by Class &amp; Accounts'!BM$18, 'E2 Allocators'!$B$15:$W$15, 0),FALSE)*$E150), 0, VLOOKUP(VLOOKUP($A150, 'E4 TB Allocation Details'!$A$18:$L$205, MATCH("Misc ID", 'E4 TB Allocation Details'!$A$18:$L$18, 0),FALSE), 'E2 Allocators'!$B$15:$W$361, MATCH('O5 Details by Class &amp; Accounts'!BM$18, 'E2 Allocators'!$B$15:$W$15, 0),FALSE)*$E150)</f>
        <v>0</v>
      </c>
      <c r="BN150" s="1412">
        <f ca="1">IF(ISERROR(VLOOKUP(VLOOKUP($A150, 'E4 TB Allocation Details'!$A$18:$L$205, MATCH("Misc ID", 'E4 TB Allocation Details'!$A$18:$L$18, 0),FALSE), 'E2 Allocators'!$B$15:$W$361, MATCH('O5 Details by Class &amp; Accounts'!BN$18, 'E2 Allocators'!$B$15:$W$15, 0),FALSE)*$E150), 0, VLOOKUP(VLOOKUP($A150, 'E4 TB Allocation Details'!$A$18:$L$205, MATCH("Misc ID", 'E4 TB Allocation Details'!$A$18:$L$18, 0),FALSE), 'E2 Allocators'!$B$15:$W$361, MATCH('O5 Details by Class &amp; Accounts'!BN$18, 'E2 Allocators'!$B$15:$W$15, 0),FALSE)*$E150)</f>
        <v>0</v>
      </c>
      <c r="BO150" s="1412">
        <f ca="1">IF(ISERROR(VLOOKUP(VLOOKUP($A150, 'E4 TB Allocation Details'!$A$18:$L$205, MATCH("Misc ID", 'E4 TB Allocation Details'!$A$18:$L$18, 0),FALSE), 'E2 Allocators'!$B$15:$W$361, MATCH('O5 Details by Class &amp; Accounts'!BO$18, 'E2 Allocators'!$B$15:$W$15, 0),FALSE)*$E150), 0, VLOOKUP(VLOOKUP($A150, 'E4 TB Allocation Details'!$A$18:$L$205, MATCH("Misc ID", 'E4 TB Allocation Details'!$A$18:$L$18, 0),FALSE), 'E2 Allocators'!$B$15:$W$361, MATCH('O5 Details by Class &amp; Accounts'!BO$18, 'E2 Allocators'!$B$15:$W$15, 0),FALSE)*$E150)</f>
        <v>0</v>
      </c>
      <c r="BP150" s="1412">
        <f ca="1">IF(ISERROR(VLOOKUP(VLOOKUP($A150, 'E4 TB Allocation Details'!$A$18:$L$205, MATCH("Misc ID", 'E4 TB Allocation Details'!$A$18:$L$18, 0),FALSE), 'E2 Allocators'!$B$15:$W$361, MATCH('O5 Details by Class &amp; Accounts'!BP$18, 'E2 Allocators'!$B$15:$W$15, 0),FALSE)*$E150), 0, VLOOKUP(VLOOKUP($A150, 'E4 TB Allocation Details'!$A$18:$L$205, MATCH("Misc ID", 'E4 TB Allocation Details'!$A$18:$L$18, 0),FALSE), 'E2 Allocators'!$B$15:$W$361, MATCH('O5 Details by Class &amp; Accounts'!BP$18, 'E2 Allocators'!$B$15:$W$15, 0),FALSE)*$E150)</f>
        <v>0</v>
      </c>
      <c r="BQ150" s="1412">
        <f ca="1">IF(ISERROR(VLOOKUP(VLOOKUP($A150, 'E4 TB Allocation Details'!$A$18:$L$205, MATCH("Misc ID", 'E4 TB Allocation Details'!$A$18:$L$18, 0),FALSE), 'E2 Allocators'!$B$15:$W$361, MATCH('O5 Details by Class &amp; Accounts'!BQ$18, 'E2 Allocators'!$B$15:$W$15, 0),FALSE)*$E150), 0, VLOOKUP(VLOOKUP($A150, 'E4 TB Allocation Details'!$A$18:$L$205, MATCH("Misc ID", 'E4 TB Allocation Details'!$A$18:$L$18, 0),FALSE), 'E2 Allocators'!$B$15:$W$361, MATCH('O5 Details by Class &amp; Accounts'!BQ$18, 'E2 Allocators'!$B$15:$W$15, 0),FALSE)*$E150)</f>
        <v>0</v>
      </c>
      <c r="BR150" s="1412">
        <f ca="1">IF(ISERROR(VLOOKUP(VLOOKUP($A150, 'E4 TB Allocation Details'!$A$18:$L$205, MATCH("Misc ID", 'E4 TB Allocation Details'!$A$18:$L$18, 0),FALSE), 'E2 Allocators'!$B$15:$W$361, MATCH('O5 Details by Class &amp; Accounts'!BR$18, 'E2 Allocators'!$B$15:$W$15, 0),FALSE)*$E150), 0, VLOOKUP(VLOOKUP($A150, 'E4 TB Allocation Details'!$A$18:$L$205, MATCH("Misc ID", 'E4 TB Allocation Details'!$A$18:$L$18, 0),FALSE), 'E2 Allocators'!$B$15:$W$361, MATCH('O5 Details by Class &amp; Accounts'!BR$18, 'E2 Allocators'!$B$15:$W$15, 0),FALSE)*$E150)</f>
        <v>0</v>
      </c>
      <c r="BS150" s="1412">
        <f t="shared" si="34"/>
        <v>0</v>
      </c>
      <c r="BT150" s="1412">
        <f ca="1">IF(ISERROR(VLOOKUP(VLOOKUP($A150, 'E4 TB Allocation Details'!$A$18:$L$205, MATCH("A &amp; G ID", 'E4 TB Allocation Details'!$A$18:$L$18, 0),FALSE), 'E2 Allocators'!$B$15:$W$361, MATCH('O5 Details by Class &amp; Accounts'!BT$18, 'E2 Allocators'!$B$15:$W$15, 0),FALSE)*$E150), 0, VLOOKUP(VLOOKUP($A150, 'E4 TB Allocation Details'!$A$18:$L$205, MATCH("A &amp; G ID", 'E4 TB Allocation Details'!$A$18:$L$18, 0),FALSE), 'E2 Allocators'!$B$15:$W$361, MATCH('O5 Details by Class &amp; Accounts'!BT$18, 'E2 Allocators'!$B$15:$W$15, 0),FALSE)*$E150)</f>
        <v>0</v>
      </c>
      <c r="BU150" s="1412">
        <f ca="1">IF(ISERROR(VLOOKUP(VLOOKUP($A150, 'E4 TB Allocation Details'!$A$18:$L$205, MATCH("A &amp; G ID", 'E4 TB Allocation Details'!$A$18:$L$18, 0),FALSE), 'E2 Allocators'!$B$15:$W$361, MATCH('O5 Details by Class &amp; Accounts'!BU$18, 'E2 Allocators'!$B$15:$W$15, 0),FALSE)*$E150), 0, VLOOKUP(VLOOKUP($A150, 'E4 TB Allocation Details'!$A$18:$L$205, MATCH("A &amp; G ID", 'E4 TB Allocation Details'!$A$18:$L$18, 0),FALSE), 'E2 Allocators'!$B$15:$W$361, MATCH('O5 Details by Class &amp; Accounts'!BU$18, 'E2 Allocators'!$B$15:$W$15, 0),FALSE)*$E150)</f>
        <v>0</v>
      </c>
      <c r="BV150" s="1412">
        <f ca="1">IF(ISERROR(VLOOKUP(VLOOKUP($A150, 'E4 TB Allocation Details'!$A$18:$L$205, MATCH("A &amp; G ID", 'E4 TB Allocation Details'!$A$18:$L$18, 0),FALSE), 'E2 Allocators'!$B$15:$W$361, MATCH('O5 Details by Class &amp; Accounts'!BV$18, 'E2 Allocators'!$B$15:$W$15, 0),FALSE)*$E150), 0, VLOOKUP(VLOOKUP($A150, 'E4 TB Allocation Details'!$A$18:$L$205, MATCH("A &amp; G ID", 'E4 TB Allocation Details'!$A$18:$L$18, 0),FALSE), 'E2 Allocators'!$B$15:$W$361, MATCH('O5 Details by Class &amp; Accounts'!BV$18, 'E2 Allocators'!$B$15:$W$15, 0),FALSE)*$E150)</f>
        <v>0</v>
      </c>
      <c r="BW150" s="1412">
        <f ca="1">IF(ISERROR(VLOOKUP(VLOOKUP($A150, 'E4 TB Allocation Details'!$A$18:$L$205, MATCH("A &amp; G ID", 'E4 TB Allocation Details'!$A$18:$L$18, 0),FALSE), 'E2 Allocators'!$B$15:$W$361, MATCH('O5 Details by Class &amp; Accounts'!BW$18, 'E2 Allocators'!$B$15:$W$15, 0),FALSE)*$E150), 0, VLOOKUP(VLOOKUP($A150, 'E4 TB Allocation Details'!$A$18:$L$205, MATCH("A &amp; G ID", 'E4 TB Allocation Details'!$A$18:$L$18, 0),FALSE), 'E2 Allocators'!$B$15:$W$361, MATCH('O5 Details by Class &amp; Accounts'!BW$18, 'E2 Allocators'!$B$15:$W$15, 0),FALSE)*$E150)</f>
        <v>0</v>
      </c>
      <c r="BX150" s="1412">
        <f ca="1">IF(ISERROR(VLOOKUP(VLOOKUP($A150, 'E4 TB Allocation Details'!$A$18:$L$205, MATCH("A &amp; G ID", 'E4 TB Allocation Details'!$A$18:$L$18, 0),FALSE), 'E2 Allocators'!$B$15:$W$361, MATCH('O5 Details by Class &amp; Accounts'!BX$18, 'E2 Allocators'!$B$15:$W$15, 0),FALSE)*$E150), 0, VLOOKUP(VLOOKUP($A150, 'E4 TB Allocation Details'!$A$18:$L$205, MATCH("A &amp; G ID", 'E4 TB Allocation Details'!$A$18:$L$18, 0),FALSE), 'E2 Allocators'!$B$15:$W$361, MATCH('O5 Details by Class &amp; Accounts'!BX$18, 'E2 Allocators'!$B$15:$W$15, 0),FALSE)*$E150)</f>
        <v>0</v>
      </c>
      <c r="BY150" s="1412">
        <f ca="1">IF(ISERROR(VLOOKUP(VLOOKUP($A150, 'E4 TB Allocation Details'!$A$18:$L$205, MATCH("A &amp; G ID", 'E4 TB Allocation Details'!$A$18:$L$18, 0),FALSE), 'E2 Allocators'!$B$15:$W$361, MATCH('O5 Details by Class &amp; Accounts'!BY$18, 'E2 Allocators'!$B$15:$W$15, 0),FALSE)*$E150), 0, VLOOKUP(VLOOKUP($A150, 'E4 TB Allocation Details'!$A$18:$L$205, MATCH("A &amp; G ID", 'E4 TB Allocation Details'!$A$18:$L$18, 0),FALSE), 'E2 Allocators'!$B$15:$W$361, MATCH('O5 Details by Class &amp; Accounts'!BY$18, 'E2 Allocators'!$B$15:$W$15, 0),FALSE)*$E150)</f>
        <v>0</v>
      </c>
      <c r="BZ150" s="1412">
        <f ca="1">IF(ISERROR(VLOOKUP(VLOOKUP($A150, 'E4 TB Allocation Details'!$A$18:$L$205, MATCH("A &amp; G ID", 'E4 TB Allocation Details'!$A$18:$L$18, 0),FALSE), 'E2 Allocators'!$B$15:$W$361, MATCH('O5 Details by Class &amp; Accounts'!BZ$18, 'E2 Allocators'!$B$15:$W$15, 0),FALSE)*$E150), 0, VLOOKUP(VLOOKUP($A150, 'E4 TB Allocation Details'!$A$18:$L$205, MATCH("A &amp; G ID", 'E4 TB Allocation Details'!$A$18:$L$18, 0),FALSE), 'E2 Allocators'!$B$15:$W$361, MATCH('O5 Details by Class &amp; Accounts'!BZ$18, 'E2 Allocators'!$B$15:$W$15, 0),FALSE)*$E150)</f>
        <v>0</v>
      </c>
      <c r="CA150" s="1412">
        <f ca="1">IF(ISERROR(VLOOKUP(VLOOKUP($A150, 'E4 TB Allocation Details'!$A$18:$L$205, MATCH("A &amp; G ID", 'E4 TB Allocation Details'!$A$18:$L$18, 0),FALSE), 'E2 Allocators'!$B$15:$W$361, MATCH('O5 Details by Class &amp; Accounts'!CA$18, 'E2 Allocators'!$B$15:$W$15, 0),FALSE)*$E150), 0, VLOOKUP(VLOOKUP($A150, 'E4 TB Allocation Details'!$A$18:$L$205, MATCH("A &amp; G ID", 'E4 TB Allocation Details'!$A$18:$L$18, 0),FALSE), 'E2 Allocators'!$B$15:$W$361, MATCH('O5 Details by Class &amp; Accounts'!CA$18, 'E2 Allocators'!$B$15:$W$15, 0),FALSE)*$E150)</f>
        <v>0</v>
      </c>
      <c r="CB150" s="1412">
        <f ca="1">IF(ISERROR(VLOOKUP(VLOOKUP($A150, 'E4 TB Allocation Details'!$A$18:$L$205, MATCH("A &amp; G ID", 'E4 TB Allocation Details'!$A$18:$L$18, 0),FALSE), 'E2 Allocators'!$B$15:$W$361, MATCH('O5 Details by Class &amp; Accounts'!CB$18, 'E2 Allocators'!$B$15:$W$15, 0),FALSE)*$E150), 0, VLOOKUP(VLOOKUP($A150, 'E4 TB Allocation Details'!$A$18:$L$205, MATCH("A &amp; G ID", 'E4 TB Allocation Details'!$A$18:$L$18, 0),FALSE), 'E2 Allocators'!$B$15:$W$361, MATCH('O5 Details by Class &amp; Accounts'!CB$18, 'E2 Allocators'!$B$15:$W$15, 0),FALSE)*$E150)</f>
        <v>0</v>
      </c>
      <c r="CC150" s="1412">
        <f ca="1">IF(ISERROR(VLOOKUP(VLOOKUP($A150, 'E4 TB Allocation Details'!$A$18:$L$205, MATCH("A &amp; G ID", 'E4 TB Allocation Details'!$A$18:$L$18, 0),FALSE), 'E2 Allocators'!$B$15:$W$361, MATCH('O5 Details by Class &amp; Accounts'!CC$18, 'E2 Allocators'!$B$15:$W$15, 0),FALSE)*$E150), 0, VLOOKUP(VLOOKUP($A150, 'E4 TB Allocation Details'!$A$18:$L$205, MATCH("A &amp; G ID", 'E4 TB Allocation Details'!$A$18:$L$18, 0),FALSE), 'E2 Allocators'!$B$15:$W$361, MATCH('O5 Details by Class &amp; Accounts'!CC$18, 'E2 Allocators'!$B$15:$W$15, 0),FALSE)*$E150)</f>
        <v>0</v>
      </c>
      <c r="CD150" s="1412">
        <f ca="1">IF(ISERROR(VLOOKUP(VLOOKUP($A150, 'E4 TB Allocation Details'!$A$18:$L$205, MATCH("A &amp; G ID", 'E4 TB Allocation Details'!$A$18:$L$18, 0),FALSE), 'E2 Allocators'!$B$15:$W$361, MATCH('O5 Details by Class &amp; Accounts'!CD$18, 'E2 Allocators'!$B$15:$W$15, 0),FALSE)*$E150), 0, VLOOKUP(VLOOKUP($A150, 'E4 TB Allocation Details'!$A$18:$L$205, MATCH("A &amp; G ID", 'E4 TB Allocation Details'!$A$18:$L$18, 0),FALSE), 'E2 Allocators'!$B$15:$W$361, MATCH('O5 Details by Class &amp; Accounts'!CD$18, 'E2 Allocators'!$B$15:$W$15, 0),FALSE)*$E150)</f>
        <v>0</v>
      </c>
      <c r="CE150" s="1412">
        <f ca="1">IF(ISERROR(VLOOKUP(VLOOKUP($A150, 'E4 TB Allocation Details'!$A$18:$L$205, MATCH("A &amp; G ID", 'E4 TB Allocation Details'!$A$18:$L$18, 0),FALSE), 'E2 Allocators'!$B$15:$W$361, MATCH('O5 Details by Class &amp; Accounts'!CE$18, 'E2 Allocators'!$B$15:$W$15, 0),FALSE)*$E150), 0, VLOOKUP(VLOOKUP($A150, 'E4 TB Allocation Details'!$A$18:$L$205, MATCH("A &amp; G ID", 'E4 TB Allocation Details'!$A$18:$L$18, 0),FALSE), 'E2 Allocators'!$B$15:$W$361, MATCH('O5 Details by Class &amp; Accounts'!CE$18, 'E2 Allocators'!$B$15:$W$15, 0),FALSE)*$E150)</f>
        <v>0</v>
      </c>
      <c r="CF150" s="1412">
        <f ca="1">IF(ISERROR(VLOOKUP(VLOOKUP($A150, 'E4 TB Allocation Details'!$A$18:$L$205, MATCH("A &amp; G ID", 'E4 TB Allocation Details'!$A$18:$L$18, 0),FALSE), 'E2 Allocators'!$B$15:$W$361, MATCH('O5 Details by Class &amp; Accounts'!CF$18, 'E2 Allocators'!$B$15:$W$15, 0),FALSE)*$E150), 0, VLOOKUP(VLOOKUP($A150, 'E4 TB Allocation Details'!$A$18:$L$205, MATCH("A &amp; G ID", 'E4 TB Allocation Details'!$A$18:$L$18, 0),FALSE), 'E2 Allocators'!$B$15:$W$361, MATCH('O5 Details by Class &amp; Accounts'!CF$18, 'E2 Allocators'!$B$15:$W$15, 0),FALSE)*$E150)</f>
        <v>0</v>
      </c>
      <c r="CG150" s="1412">
        <f ca="1">IF(ISERROR(VLOOKUP(VLOOKUP($A150, 'E4 TB Allocation Details'!$A$18:$L$205, MATCH("A &amp; G ID", 'E4 TB Allocation Details'!$A$18:$L$18, 0),FALSE), 'E2 Allocators'!$B$15:$W$361, MATCH('O5 Details by Class &amp; Accounts'!CG$18, 'E2 Allocators'!$B$15:$W$15, 0),FALSE)*$E150), 0, VLOOKUP(VLOOKUP($A150, 'E4 TB Allocation Details'!$A$18:$L$205, MATCH("A &amp; G ID", 'E4 TB Allocation Details'!$A$18:$L$18, 0),FALSE), 'E2 Allocators'!$B$15:$W$361, MATCH('O5 Details by Class &amp; Accounts'!CG$18, 'E2 Allocators'!$B$15:$W$15, 0),FALSE)*$E150)</f>
        <v>0</v>
      </c>
      <c r="CH150" s="1412">
        <f ca="1">IF(ISERROR(VLOOKUP(VLOOKUP($A150, 'E4 TB Allocation Details'!$A$18:$L$205, MATCH("A &amp; G ID", 'E4 TB Allocation Details'!$A$18:$L$18, 0),FALSE), 'E2 Allocators'!$B$15:$W$361, MATCH('O5 Details by Class &amp; Accounts'!CH$18, 'E2 Allocators'!$B$15:$W$15, 0),FALSE)*$E150), 0, VLOOKUP(VLOOKUP($A150, 'E4 TB Allocation Details'!$A$18:$L$205, MATCH("A &amp; G ID", 'E4 TB Allocation Details'!$A$18:$L$18, 0),FALSE), 'E2 Allocators'!$B$15:$W$361, MATCH('O5 Details by Class &amp; Accounts'!CH$18, 'E2 Allocators'!$B$15:$W$15, 0),FALSE)*$E150)</f>
        <v>0</v>
      </c>
      <c r="CI150" s="1412">
        <f ca="1">IF(ISERROR(VLOOKUP(VLOOKUP($A150, 'E4 TB Allocation Details'!$A$18:$L$205, MATCH("A &amp; G ID", 'E4 TB Allocation Details'!$A$18:$L$18, 0),FALSE), 'E2 Allocators'!$B$15:$W$361, MATCH('O5 Details by Class &amp; Accounts'!CI$18, 'E2 Allocators'!$B$15:$W$15, 0),FALSE)*$E150), 0, VLOOKUP(VLOOKUP($A150, 'E4 TB Allocation Details'!$A$18:$L$205, MATCH("A &amp; G ID", 'E4 TB Allocation Details'!$A$18:$L$18, 0),FALSE), 'E2 Allocators'!$B$15:$W$361, MATCH('O5 Details by Class &amp; Accounts'!CI$18, 'E2 Allocators'!$B$15:$W$15, 0),FALSE)*$E150)</f>
        <v>0</v>
      </c>
      <c r="CJ150" s="1412">
        <f ca="1">IF(ISERROR(VLOOKUP(VLOOKUP($A150, 'E4 TB Allocation Details'!$A$18:$L$205, MATCH("A &amp; G ID", 'E4 TB Allocation Details'!$A$18:$L$18, 0),FALSE), 'E2 Allocators'!$B$15:$W$361, MATCH('O5 Details by Class &amp; Accounts'!CJ$18, 'E2 Allocators'!$B$15:$W$15, 0),FALSE)*$E150), 0, VLOOKUP(VLOOKUP($A150, 'E4 TB Allocation Details'!$A$18:$L$205, MATCH("A &amp; G ID", 'E4 TB Allocation Details'!$A$18:$L$18, 0),FALSE), 'E2 Allocators'!$B$15:$W$361, MATCH('O5 Details by Class &amp; Accounts'!CJ$18, 'E2 Allocators'!$B$15:$W$15, 0),FALSE)*$E150)</f>
        <v>0</v>
      </c>
      <c r="CK150" s="1412">
        <f ca="1">IF(ISERROR(VLOOKUP(VLOOKUP($A150, 'E4 TB Allocation Details'!$A$18:$L$205, MATCH("A &amp; G ID", 'E4 TB Allocation Details'!$A$18:$L$18, 0),FALSE), 'E2 Allocators'!$B$15:$W$361, MATCH('O5 Details by Class &amp; Accounts'!CK$18, 'E2 Allocators'!$B$15:$W$15, 0),FALSE)*$E150), 0, VLOOKUP(VLOOKUP($A150, 'E4 TB Allocation Details'!$A$18:$L$205, MATCH("A &amp; G ID", 'E4 TB Allocation Details'!$A$18:$L$18, 0),FALSE), 'E2 Allocators'!$B$15:$W$361, MATCH('O5 Details by Class &amp; Accounts'!CK$18, 'E2 Allocators'!$B$15:$W$15, 0),FALSE)*$E150)</f>
        <v>0</v>
      </c>
      <c r="CL150" s="1412">
        <f ca="1">IF(ISERROR(VLOOKUP(VLOOKUP($A150, 'E4 TB Allocation Details'!$A$18:$L$205, MATCH("A &amp; G ID", 'E4 TB Allocation Details'!$A$18:$L$18, 0),FALSE), 'E2 Allocators'!$B$15:$W$361, MATCH('O5 Details by Class &amp; Accounts'!CL$18, 'E2 Allocators'!$B$15:$W$15, 0),FALSE)*$E150), 0, VLOOKUP(VLOOKUP($A150, 'E4 TB Allocation Details'!$A$18:$L$205, MATCH("A &amp; G ID", 'E4 TB Allocation Details'!$A$18:$L$18, 0),FALSE), 'E2 Allocators'!$B$15:$W$361, MATCH('O5 Details by Class &amp; Accounts'!CL$18, 'E2 Allocators'!$B$15:$W$15, 0),FALSE)*$E150)</f>
        <v>0</v>
      </c>
      <c r="CM150" s="1412">
        <f ca="1">IF(ISERROR(VLOOKUP(VLOOKUP($A150, 'E4 TB Allocation Details'!$A$18:$L$205, MATCH("A &amp; G ID", 'E4 TB Allocation Details'!$A$18:$L$18, 0),FALSE), 'E2 Allocators'!$B$15:$W$361, MATCH('O5 Details by Class &amp; Accounts'!CM$18, 'E2 Allocators'!$B$15:$W$15, 0),FALSE)*$E150), 0, VLOOKUP(VLOOKUP($A150, 'E4 TB Allocation Details'!$A$18:$L$205, MATCH("A &amp; G ID", 'E4 TB Allocation Details'!$A$18:$L$18, 0),FALSE), 'E2 Allocators'!$B$15:$W$361, MATCH('O5 Details by Class &amp; Accounts'!CM$18, 'E2 Allocators'!$B$15:$W$15, 0),FALSE)*$E150)</f>
        <v>0</v>
      </c>
      <c r="CN150" s="1412">
        <f t="shared" si="35"/>
        <v>0</v>
      </c>
      <c r="CO150" s="1792">
        <f t="shared" si="36"/>
        <v>-1.4551915228366852E-11</v>
      </c>
      <c r="CQ150" s="2087">
        <v>1835</v>
      </c>
    </row>
    <row r="151" spans="1:95" s="81" customFormat="1" ht="12.75">
      <c r="A151" s="1177">
        <v>5130</v>
      </c>
      <c r="B151" s="1176" t="s">
        <v>347</v>
      </c>
      <c r="C151" s="1789">
        <f ca="1">IF(ISERROR(VLOOKUP($A151,'I3 TB Data'!$A$23:$H$458,MATCH('O5 Details by Class &amp; Accounts'!$C$18, 'I3 TB Data'!$A$23:$H$23,0),0)), 0, VLOOKUP($A151,'I3 TB Data'!$A$23:$H$458,MATCH('O5 Details by Class &amp; Accounts'!$C$18,'I3 TB Data'!$A$23:$H$23,0),0))</f>
        <v>0</v>
      </c>
      <c r="D151" s="1790"/>
      <c r="E151" s="1789">
        <f t="shared" si="37"/>
        <v>0</v>
      </c>
      <c r="F151" s="1791">
        <f ca="1">IF(ISERROR(VLOOKUP($A151, 'E1 Categorization'!A33:E122, MATCH("Customer Component", 'E1 Categorization'!$A$33:$E$33,0), 0)), 0, IF(VLOOKUP($A151, 'E1 Categorization'!A33:E122, MATCH("Customer Component", 'E1 Categorization'!$A$33:$E$33,0), 0)=0, 'O5 Details by Class &amp; Accounts'!$E151, IF(AND(VLOOKUP($A151, 'E1 Categorization'!A33:E122, MATCH("Customer Component", 'E1 Categorization'!$A$33:$E$33,0), 0) &gt;0, VLOOKUP($A151, 'E1 Categorization'!A33:E122, MATCH("Customer Component", 'E1 Categorization'!$A$33:$E$33,0), 0)&lt;1), 'O5 Details by Class &amp; Accounts'!$E151*(1-VLOOKUP($A151, 'E1 Categorization'!A33:E122, MATCH("Customer Component", 'E1 Categorization'!$A$33:$E$33,0), 0)), 0)))</f>
        <v>0</v>
      </c>
      <c r="G151" s="1791">
        <f ca="1">IF(ISERROR(VLOOKUP($A151, 'E1 Categorization'!A33:E122, MATCH("Customer Component", 'E1 Categorization'!$A$33:$E$33,0), 0)),0, IF(VLOOKUP($A151, 'E1 Categorization'!A33:E122, MATCH("Customer Component", 'E1 Categorization'!$A$33:$E$33,0), 0)=0, 0, IF(AND(VLOOKUP($A151, 'E1 Categorization'!A33:E122, MATCH("Customer Component", 'E1 Categorization'!$A$33:$E$33,0), 0) &gt;0, VLOOKUP($A151, 'E1 Categorization'!A33:E122, MATCH("Customer Component", 'E1 Categorization'!$A$33:$E$33,0), 0)&lt;1), 'O5 Details by Class &amp; Accounts'!$E151*(VLOOKUP($A151, 'E1 Categorization'!A33:E122, MATCH("Customer Component", 'E1 Categorization'!$A$33:$E$33,0), 0)), 'O5 Details by Class &amp; Accounts'!$E151)))</f>
        <v>0</v>
      </c>
      <c r="H151" s="1412">
        <f t="shared" si="31"/>
        <v>0</v>
      </c>
      <c r="I151" s="1412">
        <f ca="1">IF(ISERROR(VLOOKUP(VLOOKUP($A151, 'E4 TB Allocation Details'!$A$18:$L$205, MATCH("Demand ID", 'E4 TB Allocation Details'!$A$18:$L$18, 0),FALSE), 'E2 Allocators'!$B$15:$W$361, MATCH('O5 Details by Class &amp; Accounts'!I$18, 'E2 Allocators'!$B$15:$W$15, 0),FALSE)*$F151), 0, VLOOKUP(VLOOKUP($A151, 'E4 TB Allocation Details'!$A$18:$L$205, MATCH("Demand ID", 'E4 TB Allocation Details'!$A$18:$L$18, 0),FALSE), 'E2 Allocators'!$B$15:$W$361, MATCH('O5 Details by Class &amp; Accounts'!I$18, 'E2 Allocators'!$B$15:$W$15, 0),FALSE)*$F151)</f>
        <v>0</v>
      </c>
      <c r="J151" s="1412">
        <f ca="1">IF(ISERROR(VLOOKUP(VLOOKUP($A151, 'E4 TB Allocation Details'!$A$18:$L$205, MATCH("Demand ID", 'E4 TB Allocation Details'!$A$18:$L$18, 0),FALSE), 'E2 Allocators'!$B$15:$W$361, MATCH('O5 Details by Class &amp; Accounts'!J$18, 'E2 Allocators'!$B$15:$W$15, 0),FALSE)*$F151), 0, VLOOKUP(VLOOKUP($A151, 'E4 TB Allocation Details'!$A$18:$L$205, MATCH("Demand ID", 'E4 TB Allocation Details'!$A$18:$L$18, 0),FALSE), 'E2 Allocators'!$B$15:$W$361, MATCH('O5 Details by Class &amp; Accounts'!J$18, 'E2 Allocators'!$B$15:$W$15, 0),FALSE)*$F151)</f>
        <v>0</v>
      </c>
      <c r="K151" s="1412">
        <f ca="1">IF(ISERROR(VLOOKUP(VLOOKUP($A151, 'E4 TB Allocation Details'!$A$18:$L$205, MATCH("Demand ID", 'E4 TB Allocation Details'!$A$18:$L$18, 0),FALSE), 'E2 Allocators'!$B$15:$W$361, MATCH('O5 Details by Class &amp; Accounts'!K$18, 'E2 Allocators'!$B$15:$W$15, 0),FALSE)*$F151), 0, VLOOKUP(VLOOKUP($A151, 'E4 TB Allocation Details'!$A$18:$L$205, MATCH("Demand ID", 'E4 TB Allocation Details'!$A$18:$L$18, 0),FALSE), 'E2 Allocators'!$B$15:$W$361, MATCH('O5 Details by Class &amp; Accounts'!K$18, 'E2 Allocators'!$B$15:$W$15, 0),FALSE)*$F151)</f>
        <v>0</v>
      </c>
      <c r="L151" s="1412">
        <f ca="1">IF(ISERROR(VLOOKUP(VLOOKUP($A151, 'E4 TB Allocation Details'!$A$18:$L$205, MATCH("Demand ID", 'E4 TB Allocation Details'!$A$18:$L$18, 0),FALSE), 'E2 Allocators'!$B$15:$W$361, MATCH('O5 Details by Class &amp; Accounts'!L$18, 'E2 Allocators'!$B$15:$W$15, 0),FALSE)*$F151), 0, VLOOKUP(VLOOKUP($A151, 'E4 TB Allocation Details'!$A$18:$L$205, MATCH("Demand ID", 'E4 TB Allocation Details'!$A$18:$L$18, 0),FALSE), 'E2 Allocators'!$B$15:$W$361, MATCH('O5 Details by Class &amp; Accounts'!L$18, 'E2 Allocators'!$B$15:$W$15, 0),FALSE)*$F151)</f>
        <v>0</v>
      </c>
      <c r="M151" s="1412">
        <f ca="1">IF(ISERROR(VLOOKUP(VLOOKUP($A151, 'E4 TB Allocation Details'!$A$18:$L$205, MATCH("Demand ID", 'E4 TB Allocation Details'!$A$18:$L$18, 0),FALSE), 'E2 Allocators'!$B$15:$W$361, MATCH('O5 Details by Class &amp; Accounts'!M$18, 'E2 Allocators'!$B$15:$W$15, 0),FALSE)*$F151), 0, VLOOKUP(VLOOKUP($A151, 'E4 TB Allocation Details'!$A$18:$L$205, MATCH("Demand ID", 'E4 TB Allocation Details'!$A$18:$L$18, 0),FALSE), 'E2 Allocators'!$B$15:$W$361, MATCH('O5 Details by Class &amp; Accounts'!M$18, 'E2 Allocators'!$B$15:$W$15, 0),FALSE)*$F151)</f>
        <v>0</v>
      </c>
      <c r="N151" s="1412">
        <f ca="1">IF(ISERROR(VLOOKUP(VLOOKUP($A151, 'E4 TB Allocation Details'!$A$18:$L$205, MATCH("Demand ID", 'E4 TB Allocation Details'!$A$18:$L$18, 0),FALSE), 'E2 Allocators'!$B$15:$W$361, MATCH('O5 Details by Class &amp; Accounts'!N$18, 'E2 Allocators'!$B$15:$W$15, 0),FALSE)*$F151), 0, VLOOKUP(VLOOKUP($A151, 'E4 TB Allocation Details'!$A$18:$L$205, MATCH("Demand ID", 'E4 TB Allocation Details'!$A$18:$L$18, 0),FALSE), 'E2 Allocators'!$B$15:$W$361, MATCH('O5 Details by Class &amp; Accounts'!N$18, 'E2 Allocators'!$B$15:$W$15, 0),FALSE)*$F151)</f>
        <v>0</v>
      </c>
      <c r="O151" s="1412">
        <f ca="1">IF(ISERROR(VLOOKUP(VLOOKUP($A151, 'E4 TB Allocation Details'!$A$18:$L$205, MATCH("Demand ID", 'E4 TB Allocation Details'!$A$18:$L$18, 0),FALSE), 'E2 Allocators'!$B$15:$W$361, MATCH('O5 Details by Class &amp; Accounts'!O$18, 'E2 Allocators'!$B$15:$W$15, 0),FALSE)*$F151), 0, VLOOKUP(VLOOKUP($A151, 'E4 TB Allocation Details'!$A$18:$L$205, MATCH("Demand ID", 'E4 TB Allocation Details'!$A$18:$L$18, 0),FALSE), 'E2 Allocators'!$B$15:$W$361, MATCH('O5 Details by Class &amp; Accounts'!O$18, 'E2 Allocators'!$B$15:$W$15, 0),FALSE)*$F151)</f>
        <v>0</v>
      </c>
      <c r="P151" s="1412">
        <f ca="1">IF(ISERROR(VLOOKUP(VLOOKUP($A151, 'E4 TB Allocation Details'!$A$18:$L$205, MATCH("Demand ID", 'E4 TB Allocation Details'!$A$18:$L$18, 0),FALSE), 'E2 Allocators'!$B$15:$W$361, MATCH('O5 Details by Class &amp; Accounts'!P$18, 'E2 Allocators'!$B$15:$W$15, 0),FALSE)*$F151), 0, VLOOKUP(VLOOKUP($A151, 'E4 TB Allocation Details'!$A$18:$L$205, MATCH("Demand ID", 'E4 TB Allocation Details'!$A$18:$L$18, 0),FALSE), 'E2 Allocators'!$B$15:$W$361, MATCH('O5 Details by Class &amp; Accounts'!P$18, 'E2 Allocators'!$B$15:$W$15, 0),FALSE)*$F151)</f>
        <v>0</v>
      </c>
      <c r="Q151" s="1412">
        <f ca="1">IF(ISERROR(VLOOKUP(VLOOKUP($A151, 'E4 TB Allocation Details'!$A$18:$L$205, MATCH("Demand ID", 'E4 TB Allocation Details'!$A$18:$L$18, 0),FALSE), 'E2 Allocators'!$B$15:$W$361, MATCH('O5 Details by Class &amp; Accounts'!Q$18, 'E2 Allocators'!$B$15:$W$15, 0),FALSE)*$F151), 0, VLOOKUP(VLOOKUP($A151, 'E4 TB Allocation Details'!$A$18:$L$205, MATCH("Demand ID", 'E4 TB Allocation Details'!$A$18:$L$18, 0),FALSE), 'E2 Allocators'!$B$15:$W$361, MATCH('O5 Details by Class &amp; Accounts'!Q$18, 'E2 Allocators'!$B$15:$W$15, 0),FALSE)*$F151)</f>
        <v>0</v>
      </c>
      <c r="R151" s="1412">
        <f ca="1">IF(ISERROR(VLOOKUP(VLOOKUP($A151, 'E4 TB Allocation Details'!$A$18:$L$205, MATCH("Demand ID", 'E4 TB Allocation Details'!$A$18:$L$18, 0),FALSE), 'E2 Allocators'!$B$15:$W$361, MATCH('O5 Details by Class &amp; Accounts'!R$18, 'E2 Allocators'!$B$15:$W$15, 0),FALSE)*$F151), 0, VLOOKUP(VLOOKUP($A151, 'E4 TB Allocation Details'!$A$18:$L$205, MATCH("Demand ID", 'E4 TB Allocation Details'!$A$18:$L$18, 0),FALSE), 'E2 Allocators'!$B$15:$W$361, MATCH('O5 Details by Class &amp; Accounts'!R$18, 'E2 Allocators'!$B$15:$W$15, 0),FALSE)*$F151)</f>
        <v>0</v>
      </c>
      <c r="S151" s="1412">
        <f ca="1">IF(ISERROR(VLOOKUP(VLOOKUP($A151, 'E4 TB Allocation Details'!$A$18:$L$205, MATCH("Demand ID", 'E4 TB Allocation Details'!$A$18:$L$18, 0),FALSE), 'E2 Allocators'!$B$15:$W$361, MATCH('O5 Details by Class &amp; Accounts'!S$18, 'E2 Allocators'!$B$15:$W$15, 0),FALSE)*$F151), 0, VLOOKUP(VLOOKUP($A151, 'E4 TB Allocation Details'!$A$18:$L$205, MATCH("Demand ID", 'E4 TB Allocation Details'!$A$18:$L$18, 0),FALSE), 'E2 Allocators'!$B$15:$W$361, MATCH('O5 Details by Class &amp; Accounts'!S$18, 'E2 Allocators'!$B$15:$W$15, 0),FALSE)*$F151)</f>
        <v>0</v>
      </c>
      <c r="T151" s="1412">
        <f ca="1">IF(ISERROR(VLOOKUP(VLOOKUP($A151, 'E4 TB Allocation Details'!$A$18:$L$205, MATCH("Demand ID", 'E4 TB Allocation Details'!$A$18:$L$18, 0),FALSE), 'E2 Allocators'!$B$15:$W$361, MATCH('O5 Details by Class &amp; Accounts'!T$18, 'E2 Allocators'!$B$15:$W$15, 0),FALSE)*$F151), 0, VLOOKUP(VLOOKUP($A151, 'E4 TB Allocation Details'!$A$18:$L$205, MATCH("Demand ID", 'E4 TB Allocation Details'!$A$18:$L$18, 0),FALSE), 'E2 Allocators'!$B$15:$W$361, MATCH('O5 Details by Class &amp; Accounts'!T$18, 'E2 Allocators'!$B$15:$W$15, 0),FALSE)*$F151)</f>
        <v>0</v>
      </c>
      <c r="U151" s="1412">
        <f ca="1">IF(ISERROR(VLOOKUP(VLOOKUP($A151, 'E4 TB Allocation Details'!$A$18:$L$205, MATCH("Demand ID", 'E4 TB Allocation Details'!$A$18:$L$18, 0),FALSE), 'E2 Allocators'!$B$15:$W$361, MATCH('O5 Details by Class &amp; Accounts'!U$18, 'E2 Allocators'!$B$15:$W$15, 0),FALSE)*$F151), 0, VLOOKUP(VLOOKUP($A151, 'E4 TB Allocation Details'!$A$18:$L$205, MATCH("Demand ID", 'E4 TB Allocation Details'!$A$18:$L$18, 0),FALSE), 'E2 Allocators'!$B$15:$W$361, MATCH('O5 Details by Class &amp; Accounts'!U$18, 'E2 Allocators'!$B$15:$W$15, 0),FALSE)*$F151)</f>
        <v>0</v>
      </c>
      <c r="V151" s="1412">
        <f ca="1">IF(ISERROR(VLOOKUP(VLOOKUP($A151, 'E4 TB Allocation Details'!$A$18:$L$205, MATCH("Demand ID", 'E4 TB Allocation Details'!$A$18:$L$18, 0),FALSE), 'E2 Allocators'!$B$15:$W$361, MATCH('O5 Details by Class &amp; Accounts'!V$18, 'E2 Allocators'!$B$15:$W$15, 0),FALSE)*$F151), 0, VLOOKUP(VLOOKUP($A151, 'E4 TB Allocation Details'!$A$18:$L$205, MATCH("Demand ID", 'E4 TB Allocation Details'!$A$18:$L$18, 0),FALSE), 'E2 Allocators'!$B$15:$W$361, MATCH('O5 Details by Class &amp; Accounts'!V$18, 'E2 Allocators'!$B$15:$W$15, 0),FALSE)*$F151)</f>
        <v>0</v>
      </c>
      <c r="W151" s="1412">
        <f ca="1">IF(ISERROR(VLOOKUP(VLOOKUP($A151, 'E4 TB Allocation Details'!$A$18:$L$205, MATCH("Demand ID", 'E4 TB Allocation Details'!$A$18:$L$18, 0),FALSE), 'E2 Allocators'!$B$15:$W$361, MATCH('O5 Details by Class &amp; Accounts'!W$18, 'E2 Allocators'!$B$15:$W$15, 0),FALSE)*$F151), 0, VLOOKUP(VLOOKUP($A151, 'E4 TB Allocation Details'!$A$18:$L$205, MATCH("Demand ID", 'E4 TB Allocation Details'!$A$18:$L$18, 0),FALSE), 'E2 Allocators'!$B$15:$W$361, MATCH('O5 Details by Class &amp; Accounts'!W$18, 'E2 Allocators'!$B$15:$W$15, 0),FALSE)*$F151)</f>
        <v>0</v>
      </c>
      <c r="X151" s="1412">
        <f ca="1">IF(ISERROR(VLOOKUP(VLOOKUP($A151, 'E4 TB Allocation Details'!$A$18:$L$205, MATCH("Demand ID", 'E4 TB Allocation Details'!$A$18:$L$18, 0),FALSE), 'E2 Allocators'!$B$15:$W$361, MATCH('O5 Details by Class &amp; Accounts'!X$18, 'E2 Allocators'!$B$15:$W$15, 0),FALSE)*$F151), 0, VLOOKUP(VLOOKUP($A151, 'E4 TB Allocation Details'!$A$18:$L$205, MATCH("Demand ID", 'E4 TB Allocation Details'!$A$18:$L$18, 0),FALSE), 'E2 Allocators'!$B$15:$W$361, MATCH('O5 Details by Class &amp; Accounts'!X$18, 'E2 Allocators'!$B$15:$W$15, 0),FALSE)*$F151)</f>
        <v>0</v>
      </c>
      <c r="Y151" s="1412">
        <f ca="1">IF(ISERROR(VLOOKUP(VLOOKUP($A151, 'E4 TB Allocation Details'!$A$18:$L$205, MATCH("Demand ID", 'E4 TB Allocation Details'!$A$18:$L$18, 0),FALSE), 'E2 Allocators'!$B$15:$W$361, MATCH('O5 Details by Class &amp; Accounts'!Y$18, 'E2 Allocators'!$B$15:$W$15, 0),FALSE)*$F151), 0, VLOOKUP(VLOOKUP($A151, 'E4 TB Allocation Details'!$A$18:$L$205, MATCH("Demand ID", 'E4 TB Allocation Details'!$A$18:$L$18, 0),FALSE), 'E2 Allocators'!$B$15:$W$361, MATCH('O5 Details by Class &amp; Accounts'!Y$18, 'E2 Allocators'!$B$15:$W$15, 0),FALSE)*$F151)</f>
        <v>0</v>
      </c>
      <c r="Z151" s="1412">
        <f ca="1">IF(ISERROR(VLOOKUP(VLOOKUP($A151, 'E4 TB Allocation Details'!$A$18:$L$205, MATCH("Demand ID", 'E4 TB Allocation Details'!$A$18:$L$18, 0),FALSE), 'E2 Allocators'!$B$15:$W$361, MATCH('O5 Details by Class &amp; Accounts'!Z$18, 'E2 Allocators'!$B$15:$W$15, 0),FALSE)*$F151), 0, VLOOKUP(VLOOKUP($A151, 'E4 TB Allocation Details'!$A$18:$L$205, MATCH("Demand ID", 'E4 TB Allocation Details'!$A$18:$L$18, 0),FALSE), 'E2 Allocators'!$B$15:$W$361, MATCH('O5 Details by Class &amp; Accounts'!Z$18, 'E2 Allocators'!$B$15:$W$15, 0),FALSE)*$F151)</f>
        <v>0</v>
      </c>
      <c r="AA151" s="1412">
        <f ca="1">IF(ISERROR(VLOOKUP(VLOOKUP($A151, 'E4 TB Allocation Details'!$A$18:$L$205, MATCH("Demand ID", 'E4 TB Allocation Details'!$A$18:$L$18, 0),FALSE), 'E2 Allocators'!$B$15:$W$361, MATCH('O5 Details by Class &amp; Accounts'!AA$18, 'E2 Allocators'!$B$15:$W$15, 0),FALSE)*$F151), 0, VLOOKUP(VLOOKUP($A151, 'E4 TB Allocation Details'!$A$18:$L$205, MATCH("Demand ID", 'E4 TB Allocation Details'!$A$18:$L$18, 0),FALSE), 'E2 Allocators'!$B$15:$W$361, MATCH('O5 Details by Class &amp; Accounts'!AA$18, 'E2 Allocators'!$B$15:$W$15, 0),FALSE)*$F151)</f>
        <v>0</v>
      </c>
      <c r="AB151" s="1412">
        <f ca="1">IF(ISERROR(VLOOKUP(VLOOKUP($A151, 'E4 TB Allocation Details'!$A$18:$L$205, MATCH("Demand ID", 'E4 TB Allocation Details'!$A$18:$L$18, 0),FALSE), 'E2 Allocators'!$B$15:$W$361, MATCH('O5 Details by Class &amp; Accounts'!AB$18, 'E2 Allocators'!$B$15:$W$15, 0),FALSE)*$F151), 0, VLOOKUP(VLOOKUP($A151, 'E4 TB Allocation Details'!$A$18:$L$205, MATCH("Demand ID", 'E4 TB Allocation Details'!$A$18:$L$18, 0),FALSE), 'E2 Allocators'!$B$15:$W$361, MATCH('O5 Details by Class &amp; Accounts'!AB$18, 'E2 Allocators'!$B$15:$W$15, 0),FALSE)*$F151)</f>
        <v>0</v>
      </c>
      <c r="AC151" s="1412">
        <f t="shared" si="32"/>
        <v>0</v>
      </c>
      <c r="AD151" s="1412">
        <f ca="1">IF(ISERROR(VLOOKUP(VLOOKUP($A151, 'E4 TB Allocation Details'!$A$18:$L$205, MATCH("Customer ID", 'E4 TB Allocation Details'!$A$18:$L$18, 0),FALSE), 'E2 Allocators'!$B$15:$W$361, MATCH('O5 Details by Class &amp; Accounts'!AD$18, 'E2 Allocators'!$B$15:$W$15, 0),FALSE)*$G151), 0, VLOOKUP(VLOOKUP($A151, 'E4 TB Allocation Details'!$A$18:$L$205, MATCH("Customer ID", 'E4 TB Allocation Details'!$A$18:$L$18, 0),FALSE), 'E2 Allocators'!$B$15:$W$361, MATCH('O5 Details by Class &amp; Accounts'!AD$18, 'E2 Allocators'!$B$15:$W$15, 0),FALSE)*$G151)</f>
        <v>0</v>
      </c>
      <c r="AE151" s="1412">
        <f ca="1">IF(ISERROR(VLOOKUP(VLOOKUP($A151, 'E4 TB Allocation Details'!$A$18:$L$205, MATCH("Customer ID", 'E4 TB Allocation Details'!$A$18:$L$18, 0),FALSE), 'E2 Allocators'!$B$15:$W$361, MATCH('O5 Details by Class &amp; Accounts'!AE$18, 'E2 Allocators'!$B$15:$W$15, 0),FALSE)*$G151), 0, VLOOKUP(VLOOKUP($A151, 'E4 TB Allocation Details'!$A$18:$L$205, MATCH("Customer ID", 'E4 TB Allocation Details'!$A$18:$L$18, 0),FALSE), 'E2 Allocators'!$B$15:$W$361, MATCH('O5 Details by Class &amp; Accounts'!AE$18, 'E2 Allocators'!$B$15:$W$15, 0),FALSE)*$G151)</f>
        <v>0</v>
      </c>
      <c r="AF151" s="1412">
        <f ca="1">IF(ISERROR(VLOOKUP(VLOOKUP($A151, 'E4 TB Allocation Details'!$A$18:$L$205, MATCH("Customer ID", 'E4 TB Allocation Details'!$A$18:$L$18, 0),FALSE), 'E2 Allocators'!$B$15:$W$361, MATCH('O5 Details by Class &amp; Accounts'!AF$18, 'E2 Allocators'!$B$15:$W$15, 0),FALSE)*$G151), 0, VLOOKUP(VLOOKUP($A151, 'E4 TB Allocation Details'!$A$18:$L$205, MATCH("Customer ID", 'E4 TB Allocation Details'!$A$18:$L$18, 0),FALSE), 'E2 Allocators'!$B$15:$W$361, MATCH('O5 Details by Class &amp; Accounts'!AF$18, 'E2 Allocators'!$B$15:$W$15, 0),FALSE)*$G151)</f>
        <v>0</v>
      </c>
      <c r="AG151" s="1412">
        <f ca="1">IF(ISERROR(VLOOKUP(VLOOKUP($A151, 'E4 TB Allocation Details'!$A$18:$L$205, MATCH("Customer ID", 'E4 TB Allocation Details'!$A$18:$L$18, 0),FALSE), 'E2 Allocators'!$B$15:$W$361, MATCH('O5 Details by Class &amp; Accounts'!AG$18, 'E2 Allocators'!$B$15:$W$15, 0),FALSE)*$G151), 0, VLOOKUP(VLOOKUP($A151, 'E4 TB Allocation Details'!$A$18:$L$205, MATCH("Customer ID", 'E4 TB Allocation Details'!$A$18:$L$18, 0),FALSE), 'E2 Allocators'!$B$15:$W$361, MATCH('O5 Details by Class &amp; Accounts'!AG$18, 'E2 Allocators'!$B$15:$W$15, 0),FALSE)*$G151)</f>
        <v>0</v>
      </c>
      <c r="AH151" s="1412">
        <f ca="1">IF(ISERROR(VLOOKUP(VLOOKUP($A151, 'E4 TB Allocation Details'!$A$18:$L$205, MATCH("Customer ID", 'E4 TB Allocation Details'!$A$18:$L$18, 0),FALSE), 'E2 Allocators'!$B$15:$W$361, MATCH('O5 Details by Class &amp; Accounts'!AH$18, 'E2 Allocators'!$B$15:$W$15, 0),FALSE)*$G151), 0, VLOOKUP(VLOOKUP($A151, 'E4 TB Allocation Details'!$A$18:$L$205, MATCH("Customer ID", 'E4 TB Allocation Details'!$A$18:$L$18, 0),FALSE), 'E2 Allocators'!$B$15:$W$361, MATCH('O5 Details by Class &amp; Accounts'!AH$18, 'E2 Allocators'!$B$15:$W$15, 0),FALSE)*$G151)</f>
        <v>0</v>
      </c>
      <c r="AI151" s="1412">
        <f ca="1">IF(ISERROR(VLOOKUP(VLOOKUP($A151, 'E4 TB Allocation Details'!$A$18:$L$205, MATCH("Customer ID", 'E4 TB Allocation Details'!$A$18:$L$18, 0),FALSE), 'E2 Allocators'!$B$15:$W$361, MATCH('O5 Details by Class &amp; Accounts'!AI$18, 'E2 Allocators'!$B$15:$W$15, 0),FALSE)*$G151), 0, VLOOKUP(VLOOKUP($A151, 'E4 TB Allocation Details'!$A$18:$L$205, MATCH("Customer ID", 'E4 TB Allocation Details'!$A$18:$L$18, 0),FALSE), 'E2 Allocators'!$B$15:$W$361, MATCH('O5 Details by Class &amp; Accounts'!AI$18, 'E2 Allocators'!$B$15:$W$15, 0),FALSE)*$G151)</f>
        <v>0</v>
      </c>
      <c r="AJ151" s="1412">
        <f ca="1">IF(ISERROR(VLOOKUP(VLOOKUP($A151, 'E4 TB Allocation Details'!$A$18:$L$205, MATCH("Customer ID", 'E4 TB Allocation Details'!$A$18:$L$18, 0),FALSE), 'E2 Allocators'!$B$15:$W$361, MATCH('O5 Details by Class &amp; Accounts'!AJ$18, 'E2 Allocators'!$B$15:$W$15, 0),FALSE)*$G151), 0, VLOOKUP(VLOOKUP($A151, 'E4 TB Allocation Details'!$A$18:$L$205, MATCH("Customer ID", 'E4 TB Allocation Details'!$A$18:$L$18, 0),FALSE), 'E2 Allocators'!$B$15:$W$361, MATCH('O5 Details by Class &amp; Accounts'!AJ$18, 'E2 Allocators'!$B$15:$W$15, 0),FALSE)*$G151)</f>
        <v>0</v>
      </c>
      <c r="AK151" s="1412">
        <f ca="1">IF(ISERROR(VLOOKUP(VLOOKUP($A151, 'E4 TB Allocation Details'!$A$18:$L$205, MATCH("Customer ID", 'E4 TB Allocation Details'!$A$18:$L$18, 0),FALSE), 'E2 Allocators'!$B$15:$W$361, MATCH('O5 Details by Class &amp; Accounts'!AK$18, 'E2 Allocators'!$B$15:$W$15, 0),FALSE)*$G151), 0, VLOOKUP(VLOOKUP($A151, 'E4 TB Allocation Details'!$A$18:$L$205, MATCH("Customer ID", 'E4 TB Allocation Details'!$A$18:$L$18, 0),FALSE), 'E2 Allocators'!$B$15:$W$361, MATCH('O5 Details by Class &amp; Accounts'!AK$18, 'E2 Allocators'!$B$15:$W$15, 0),FALSE)*$G151)</f>
        <v>0</v>
      </c>
      <c r="AL151" s="1412">
        <f ca="1">IF(ISERROR(VLOOKUP(VLOOKUP($A151, 'E4 TB Allocation Details'!$A$18:$L$205, MATCH("Customer ID", 'E4 TB Allocation Details'!$A$18:$L$18, 0),FALSE), 'E2 Allocators'!$B$15:$W$361, MATCH('O5 Details by Class &amp; Accounts'!AL$18, 'E2 Allocators'!$B$15:$W$15, 0),FALSE)*$G151), 0, VLOOKUP(VLOOKUP($A151, 'E4 TB Allocation Details'!$A$18:$L$205, MATCH("Customer ID", 'E4 TB Allocation Details'!$A$18:$L$18, 0),FALSE), 'E2 Allocators'!$B$15:$W$361, MATCH('O5 Details by Class &amp; Accounts'!AL$18, 'E2 Allocators'!$B$15:$W$15, 0),FALSE)*$G151)</f>
        <v>0</v>
      </c>
      <c r="AM151" s="1412">
        <f ca="1">IF(ISERROR(VLOOKUP(VLOOKUP($A151, 'E4 TB Allocation Details'!$A$18:$L$205, MATCH("Customer ID", 'E4 TB Allocation Details'!$A$18:$L$18, 0),FALSE), 'E2 Allocators'!$B$15:$W$361, MATCH('O5 Details by Class &amp; Accounts'!AM$18, 'E2 Allocators'!$B$15:$W$15, 0),FALSE)*$G151), 0, VLOOKUP(VLOOKUP($A151, 'E4 TB Allocation Details'!$A$18:$L$205, MATCH("Customer ID", 'E4 TB Allocation Details'!$A$18:$L$18, 0),FALSE), 'E2 Allocators'!$B$15:$W$361, MATCH('O5 Details by Class &amp; Accounts'!AM$18, 'E2 Allocators'!$B$15:$W$15, 0),FALSE)*$G151)</f>
        <v>0</v>
      </c>
      <c r="AN151" s="1412">
        <f ca="1">IF(ISERROR(VLOOKUP(VLOOKUP($A151, 'E4 TB Allocation Details'!$A$18:$L$205, MATCH("Customer ID", 'E4 TB Allocation Details'!$A$18:$L$18, 0),FALSE), 'E2 Allocators'!$B$15:$W$361, MATCH('O5 Details by Class &amp; Accounts'!AN$18, 'E2 Allocators'!$B$15:$W$15, 0),FALSE)*$G151), 0, VLOOKUP(VLOOKUP($A151, 'E4 TB Allocation Details'!$A$18:$L$205, MATCH("Customer ID", 'E4 TB Allocation Details'!$A$18:$L$18, 0),FALSE), 'E2 Allocators'!$B$15:$W$361, MATCH('O5 Details by Class &amp; Accounts'!AN$18, 'E2 Allocators'!$B$15:$W$15, 0),FALSE)*$G151)</f>
        <v>0</v>
      </c>
      <c r="AO151" s="1412">
        <f ca="1">IF(ISERROR(VLOOKUP(VLOOKUP($A151, 'E4 TB Allocation Details'!$A$18:$L$205, MATCH("Customer ID", 'E4 TB Allocation Details'!$A$18:$L$18, 0),FALSE), 'E2 Allocators'!$B$15:$W$361, MATCH('O5 Details by Class &amp; Accounts'!AO$18, 'E2 Allocators'!$B$15:$W$15, 0),FALSE)*$G151), 0, VLOOKUP(VLOOKUP($A151, 'E4 TB Allocation Details'!$A$18:$L$205, MATCH("Customer ID", 'E4 TB Allocation Details'!$A$18:$L$18, 0),FALSE), 'E2 Allocators'!$B$15:$W$361, MATCH('O5 Details by Class &amp; Accounts'!AO$18, 'E2 Allocators'!$B$15:$W$15, 0),FALSE)*$G151)</f>
        <v>0</v>
      </c>
      <c r="AP151" s="1412">
        <f ca="1">IF(ISERROR(VLOOKUP(VLOOKUP($A151, 'E4 TB Allocation Details'!$A$18:$L$205, MATCH("Customer ID", 'E4 TB Allocation Details'!$A$18:$L$18, 0),FALSE), 'E2 Allocators'!$B$15:$W$361, MATCH('O5 Details by Class &amp; Accounts'!AP$18, 'E2 Allocators'!$B$15:$W$15, 0),FALSE)*$G151), 0, VLOOKUP(VLOOKUP($A151, 'E4 TB Allocation Details'!$A$18:$L$205, MATCH("Customer ID", 'E4 TB Allocation Details'!$A$18:$L$18, 0),FALSE), 'E2 Allocators'!$B$15:$W$361, MATCH('O5 Details by Class &amp; Accounts'!AP$18, 'E2 Allocators'!$B$15:$W$15, 0),FALSE)*$G151)</f>
        <v>0</v>
      </c>
      <c r="AQ151" s="1412">
        <f ca="1">IF(ISERROR(VLOOKUP(VLOOKUP($A151, 'E4 TB Allocation Details'!$A$18:$L$205, MATCH("Customer ID", 'E4 TB Allocation Details'!$A$18:$L$18, 0),FALSE), 'E2 Allocators'!$B$15:$W$361, MATCH('O5 Details by Class &amp; Accounts'!AQ$18, 'E2 Allocators'!$B$15:$W$15, 0),FALSE)*$G151), 0, VLOOKUP(VLOOKUP($A151, 'E4 TB Allocation Details'!$A$18:$L$205, MATCH("Customer ID", 'E4 TB Allocation Details'!$A$18:$L$18, 0),FALSE), 'E2 Allocators'!$B$15:$W$361, MATCH('O5 Details by Class &amp; Accounts'!AQ$18, 'E2 Allocators'!$B$15:$W$15, 0),FALSE)*$G151)</f>
        <v>0</v>
      </c>
      <c r="AR151" s="1412">
        <f ca="1">IF(ISERROR(VLOOKUP(VLOOKUP($A151, 'E4 TB Allocation Details'!$A$18:$L$205, MATCH("Customer ID", 'E4 TB Allocation Details'!$A$18:$L$18, 0),FALSE), 'E2 Allocators'!$B$15:$W$361, MATCH('O5 Details by Class &amp; Accounts'!AR$18, 'E2 Allocators'!$B$15:$W$15, 0),FALSE)*$G151), 0, VLOOKUP(VLOOKUP($A151, 'E4 TB Allocation Details'!$A$18:$L$205, MATCH("Customer ID", 'E4 TB Allocation Details'!$A$18:$L$18, 0),FALSE), 'E2 Allocators'!$B$15:$W$361, MATCH('O5 Details by Class &amp; Accounts'!AR$18, 'E2 Allocators'!$B$15:$W$15, 0),FALSE)*$G151)</f>
        <v>0</v>
      </c>
      <c r="AS151" s="1412">
        <f ca="1">IF(ISERROR(VLOOKUP(VLOOKUP($A151, 'E4 TB Allocation Details'!$A$18:$L$205, MATCH("Customer ID", 'E4 TB Allocation Details'!$A$18:$L$18, 0),FALSE), 'E2 Allocators'!$B$15:$W$361, MATCH('O5 Details by Class &amp; Accounts'!AS$18, 'E2 Allocators'!$B$15:$W$15, 0),FALSE)*$G151), 0, VLOOKUP(VLOOKUP($A151, 'E4 TB Allocation Details'!$A$18:$L$205, MATCH("Customer ID", 'E4 TB Allocation Details'!$A$18:$L$18, 0),FALSE), 'E2 Allocators'!$B$15:$W$361, MATCH('O5 Details by Class &amp; Accounts'!AS$18, 'E2 Allocators'!$B$15:$W$15, 0),FALSE)*$G151)</f>
        <v>0</v>
      </c>
      <c r="AT151" s="1412">
        <f ca="1">IF(ISERROR(VLOOKUP(VLOOKUP($A151, 'E4 TB Allocation Details'!$A$18:$L$205, MATCH("Customer ID", 'E4 TB Allocation Details'!$A$18:$L$18, 0),FALSE), 'E2 Allocators'!$B$15:$W$361, MATCH('O5 Details by Class &amp; Accounts'!AT$18, 'E2 Allocators'!$B$15:$W$15, 0),FALSE)*$G151), 0, VLOOKUP(VLOOKUP($A151, 'E4 TB Allocation Details'!$A$18:$L$205, MATCH("Customer ID", 'E4 TB Allocation Details'!$A$18:$L$18, 0),FALSE), 'E2 Allocators'!$B$15:$W$361, MATCH('O5 Details by Class &amp; Accounts'!AT$18, 'E2 Allocators'!$B$15:$W$15, 0),FALSE)*$G151)</f>
        <v>0</v>
      </c>
      <c r="AU151" s="1412">
        <f ca="1">IF(ISERROR(VLOOKUP(VLOOKUP($A151, 'E4 TB Allocation Details'!$A$18:$L$205, MATCH("Customer ID", 'E4 TB Allocation Details'!$A$18:$L$18, 0),FALSE), 'E2 Allocators'!$B$15:$W$361, MATCH('O5 Details by Class &amp; Accounts'!AU$18, 'E2 Allocators'!$B$15:$W$15, 0),FALSE)*$G151), 0, VLOOKUP(VLOOKUP($A151, 'E4 TB Allocation Details'!$A$18:$L$205, MATCH("Customer ID", 'E4 TB Allocation Details'!$A$18:$L$18, 0),FALSE), 'E2 Allocators'!$B$15:$W$361, MATCH('O5 Details by Class &amp; Accounts'!AU$18, 'E2 Allocators'!$B$15:$W$15, 0),FALSE)*$G151)</f>
        <v>0</v>
      </c>
      <c r="AV151" s="1412">
        <f ca="1">IF(ISERROR(VLOOKUP(VLOOKUP($A151, 'E4 TB Allocation Details'!$A$18:$L$205, MATCH("Customer ID", 'E4 TB Allocation Details'!$A$18:$L$18, 0),FALSE), 'E2 Allocators'!$B$15:$W$361, MATCH('O5 Details by Class &amp; Accounts'!AV$18, 'E2 Allocators'!$B$15:$W$15, 0),FALSE)*$G151), 0, VLOOKUP(VLOOKUP($A151, 'E4 TB Allocation Details'!$A$18:$L$205, MATCH("Customer ID", 'E4 TB Allocation Details'!$A$18:$L$18, 0),FALSE), 'E2 Allocators'!$B$15:$W$361, MATCH('O5 Details by Class &amp; Accounts'!AV$18, 'E2 Allocators'!$B$15:$W$15, 0),FALSE)*$G151)</f>
        <v>0</v>
      </c>
      <c r="AW151" s="1412">
        <f ca="1">IF(ISERROR(VLOOKUP(VLOOKUP($A151, 'E4 TB Allocation Details'!$A$18:$L$205, MATCH("Customer ID", 'E4 TB Allocation Details'!$A$18:$L$18, 0),FALSE), 'E2 Allocators'!$B$15:$W$361, MATCH('O5 Details by Class &amp; Accounts'!AW$18, 'E2 Allocators'!$B$15:$W$15, 0),FALSE)*$G151), 0, VLOOKUP(VLOOKUP($A151, 'E4 TB Allocation Details'!$A$18:$L$205, MATCH("Customer ID", 'E4 TB Allocation Details'!$A$18:$L$18, 0),FALSE), 'E2 Allocators'!$B$15:$W$361, MATCH('O5 Details by Class &amp; Accounts'!AW$18, 'E2 Allocators'!$B$15:$W$15, 0),FALSE)*$G151)</f>
        <v>0</v>
      </c>
      <c r="AX151" s="1412">
        <f t="shared" si="33"/>
        <v>0</v>
      </c>
      <c r="AY151" s="1412">
        <f ca="1">IF(ISERROR(VLOOKUP(VLOOKUP($A151, 'E4 TB Allocation Details'!$A$18:$L$205, MATCH("Misc ID", 'E4 TB Allocation Details'!$A$18:$L$18, 0),FALSE), 'E2 Allocators'!$B$15:$W$361, MATCH('O5 Details by Class &amp; Accounts'!AY$18, 'E2 Allocators'!$B$15:$W$15, 0),FALSE)*$E151), 0, VLOOKUP(VLOOKUP($A151, 'E4 TB Allocation Details'!$A$18:$L$205, MATCH("Misc ID", 'E4 TB Allocation Details'!$A$18:$L$18, 0),FALSE), 'E2 Allocators'!$B$15:$W$361, MATCH('O5 Details by Class &amp; Accounts'!AY$18, 'E2 Allocators'!$B$15:$W$15, 0),FALSE)*$E151)</f>
        <v>0</v>
      </c>
      <c r="AZ151" s="1412">
        <f ca="1">IF(ISERROR(VLOOKUP(VLOOKUP($A151, 'E4 TB Allocation Details'!$A$18:$L$205, MATCH("Misc ID", 'E4 TB Allocation Details'!$A$18:$L$18, 0),FALSE), 'E2 Allocators'!$B$15:$W$361, MATCH('O5 Details by Class &amp; Accounts'!AZ$18, 'E2 Allocators'!$B$15:$W$15, 0),FALSE)*$E151), 0, VLOOKUP(VLOOKUP($A151, 'E4 TB Allocation Details'!$A$18:$L$205, MATCH("Misc ID", 'E4 TB Allocation Details'!$A$18:$L$18, 0),FALSE), 'E2 Allocators'!$B$15:$W$361, MATCH('O5 Details by Class &amp; Accounts'!AZ$18, 'E2 Allocators'!$B$15:$W$15, 0),FALSE)*$E151)</f>
        <v>0</v>
      </c>
      <c r="BA151" s="1412">
        <f ca="1">IF(ISERROR(VLOOKUP(VLOOKUP($A151, 'E4 TB Allocation Details'!$A$18:$L$205, MATCH("Misc ID", 'E4 TB Allocation Details'!$A$18:$L$18, 0),FALSE), 'E2 Allocators'!$B$15:$W$361, MATCH('O5 Details by Class &amp; Accounts'!BA$18, 'E2 Allocators'!$B$15:$W$15, 0),FALSE)*$E151), 0, VLOOKUP(VLOOKUP($A151, 'E4 TB Allocation Details'!$A$18:$L$205, MATCH("Misc ID", 'E4 TB Allocation Details'!$A$18:$L$18, 0),FALSE), 'E2 Allocators'!$B$15:$W$361, MATCH('O5 Details by Class &amp; Accounts'!BA$18, 'E2 Allocators'!$B$15:$W$15, 0),FALSE)*$E151)</f>
        <v>0</v>
      </c>
      <c r="BB151" s="1412">
        <f ca="1">IF(ISERROR(VLOOKUP(VLOOKUP($A151, 'E4 TB Allocation Details'!$A$18:$L$205, MATCH("Misc ID", 'E4 TB Allocation Details'!$A$18:$L$18, 0),FALSE), 'E2 Allocators'!$B$15:$W$361, MATCH('O5 Details by Class &amp; Accounts'!BB$18, 'E2 Allocators'!$B$15:$W$15, 0),FALSE)*$E151), 0, VLOOKUP(VLOOKUP($A151, 'E4 TB Allocation Details'!$A$18:$L$205, MATCH("Misc ID", 'E4 TB Allocation Details'!$A$18:$L$18, 0),FALSE), 'E2 Allocators'!$B$15:$W$361, MATCH('O5 Details by Class &amp; Accounts'!BB$18, 'E2 Allocators'!$B$15:$W$15, 0),FALSE)*$E151)</f>
        <v>0</v>
      </c>
      <c r="BC151" s="1412">
        <f ca="1">IF(ISERROR(VLOOKUP(VLOOKUP($A151, 'E4 TB Allocation Details'!$A$18:$L$205, MATCH("Misc ID", 'E4 TB Allocation Details'!$A$18:$L$18, 0),FALSE), 'E2 Allocators'!$B$15:$W$361, MATCH('O5 Details by Class &amp; Accounts'!BC$18, 'E2 Allocators'!$B$15:$W$15, 0),FALSE)*$E151), 0, VLOOKUP(VLOOKUP($A151, 'E4 TB Allocation Details'!$A$18:$L$205, MATCH("Misc ID", 'E4 TB Allocation Details'!$A$18:$L$18, 0),FALSE), 'E2 Allocators'!$B$15:$W$361, MATCH('O5 Details by Class &amp; Accounts'!BC$18, 'E2 Allocators'!$B$15:$W$15, 0),FALSE)*$E151)</f>
        <v>0</v>
      </c>
      <c r="BD151" s="1412">
        <f ca="1">IF(ISERROR(VLOOKUP(VLOOKUP($A151, 'E4 TB Allocation Details'!$A$18:$L$205, MATCH("Misc ID", 'E4 TB Allocation Details'!$A$18:$L$18, 0),FALSE), 'E2 Allocators'!$B$15:$W$361, MATCH('O5 Details by Class &amp; Accounts'!BD$18, 'E2 Allocators'!$B$15:$W$15, 0),FALSE)*$E151), 0, VLOOKUP(VLOOKUP($A151, 'E4 TB Allocation Details'!$A$18:$L$205, MATCH("Misc ID", 'E4 TB Allocation Details'!$A$18:$L$18, 0),FALSE), 'E2 Allocators'!$B$15:$W$361, MATCH('O5 Details by Class &amp; Accounts'!BD$18, 'E2 Allocators'!$B$15:$W$15, 0),FALSE)*$E151)</f>
        <v>0</v>
      </c>
      <c r="BE151" s="1412">
        <f ca="1">IF(ISERROR(VLOOKUP(VLOOKUP($A151, 'E4 TB Allocation Details'!$A$18:$L$205, MATCH("Misc ID", 'E4 TB Allocation Details'!$A$18:$L$18, 0),FALSE), 'E2 Allocators'!$B$15:$W$361, MATCH('O5 Details by Class &amp; Accounts'!BE$18, 'E2 Allocators'!$B$15:$W$15, 0),FALSE)*$E151), 0, VLOOKUP(VLOOKUP($A151, 'E4 TB Allocation Details'!$A$18:$L$205, MATCH("Misc ID", 'E4 TB Allocation Details'!$A$18:$L$18, 0),FALSE), 'E2 Allocators'!$B$15:$W$361, MATCH('O5 Details by Class &amp; Accounts'!BE$18, 'E2 Allocators'!$B$15:$W$15, 0),FALSE)*$E151)</f>
        <v>0</v>
      </c>
      <c r="BF151" s="1412">
        <f ca="1">IF(ISERROR(VLOOKUP(VLOOKUP($A151, 'E4 TB Allocation Details'!$A$18:$L$205, MATCH("Misc ID", 'E4 TB Allocation Details'!$A$18:$L$18, 0),FALSE), 'E2 Allocators'!$B$15:$W$361, MATCH('O5 Details by Class &amp; Accounts'!BF$18, 'E2 Allocators'!$B$15:$W$15, 0),FALSE)*$E151), 0, VLOOKUP(VLOOKUP($A151, 'E4 TB Allocation Details'!$A$18:$L$205, MATCH("Misc ID", 'E4 TB Allocation Details'!$A$18:$L$18, 0),FALSE), 'E2 Allocators'!$B$15:$W$361, MATCH('O5 Details by Class &amp; Accounts'!BF$18, 'E2 Allocators'!$B$15:$W$15, 0),FALSE)*$E151)</f>
        <v>0</v>
      </c>
      <c r="BG151" s="1412">
        <f ca="1">IF(ISERROR(VLOOKUP(VLOOKUP($A151, 'E4 TB Allocation Details'!$A$18:$L$205, MATCH("Misc ID", 'E4 TB Allocation Details'!$A$18:$L$18, 0),FALSE), 'E2 Allocators'!$B$15:$W$361, MATCH('O5 Details by Class &amp; Accounts'!BG$18, 'E2 Allocators'!$B$15:$W$15, 0),FALSE)*$E151), 0, VLOOKUP(VLOOKUP($A151, 'E4 TB Allocation Details'!$A$18:$L$205, MATCH("Misc ID", 'E4 TB Allocation Details'!$A$18:$L$18, 0),FALSE), 'E2 Allocators'!$B$15:$W$361, MATCH('O5 Details by Class &amp; Accounts'!BG$18, 'E2 Allocators'!$B$15:$W$15, 0),FALSE)*$E151)</f>
        <v>0</v>
      </c>
      <c r="BH151" s="1412">
        <f ca="1">IF(ISERROR(VLOOKUP(VLOOKUP($A151, 'E4 TB Allocation Details'!$A$18:$L$205, MATCH("Misc ID", 'E4 TB Allocation Details'!$A$18:$L$18, 0),FALSE), 'E2 Allocators'!$B$15:$W$361, MATCH('O5 Details by Class &amp; Accounts'!BH$18, 'E2 Allocators'!$B$15:$W$15, 0),FALSE)*$E151), 0, VLOOKUP(VLOOKUP($A151, 'E4 TB Allocation Details'!$A$18:$L$205, MATCH("Misc ID", 'E4 TB Allocation Details'!$A$18:$L$18, 0),FALSE), 'E2 Allocators'!$B$15:$W$361, MATCH('O5 Details by Class &amp; Accounts'!BH$18, 'E2 Allocators'!$B$15:$W$15, 0),FALSE)*$E151)</f>
        <v>0</v>
      </c>
      <c r="BI151" s="1412">
        <f ca="1">IF(ISERROR(VLOOKUP(VLOOKUP($A151, 'E4 TB Allocation Details'!$A$18:$L$205, MATCH("Misc ID", 'E4 TB Allocation Details'!$A$18:$L$18, 0),FALSE), 'E2 Allocators'!$B$15:$W$361, MATCH('O5 Details by Class &amp; Accounts'!BI$18, 'E2 Allocators'!$B$15:$W$15, 0),FALSE)*$E151), 0, VLOOKUP(VLOOKUP($A151, 'E4 TB Allocation Details'!$A$18:$L$205, MATCH("Misc ID", 'E4 TB Allocation Details'!$A$18:$L$18, 0),FALSE), 'E2 Allocators'!$B$15:$W$361, MATCH('O5 Details by Class &amp; Accounts'!BI$18, 'E2 Allocators'!$B$15:$W$15, 0),FALSE)*$E151)</f>
        <v>0</v>
      </c>
      <c r="BJ151" s="1412">
        <f ca="1">IF(ISERROR(VLOOKUP(VLOOKUP($A151, 'E4 TB Allocation Details'!$A$18:$L$205, MATCH("Misc ID", 'E4 TB Allocation Details'!$A$18:$L$18, 0),FALSE), 'E2 Allocators'!$B$15:$W$361, MATCH('O5 Details by Class &amp; Accounts'!BJ$18, 'E2 Allocators'!$B$15:$W$15, 0),FALSE)*$E151), 0, VLOOKUP(VLOOKUP($A151, 'E4 TB Allocation Details'!$A$18:$L$205, MATCH("Misc ID", 'E4 TB Allocation Details'!$A$18:$L$18, 0),FALSE), 'E2 Allocators'!$B$15:$W$361, MATCH('O5 Details by Class &amp; Accounts'!BJ$18, 'E2 Allocators'!$B$15:$W$15, 0),FALSE)*$E151)</f>
        <v>0</v>
      </c>
      <c r="BK151" s="1412">
        <f ca="1">IF(ISERROR(VLOOKUP(VLOOKUP($A151, 'E4 TB Allocation Details'!$A$18:$L$205, MATCH("Misc ID", 'E4 TB Allocation Details'!$A$18:$L$18, 0),FALSE), 'E2 Allocators'!$B$15:$W$361, MATCH('O5 Details by Class &amp; Accounts'!BK$18, 'E2 Allocators'!$B$15:$W$15, 0),FALSE)*$E151), 0, VLOOKUP(VLOOKUP($A151, 'E4 TB Allocation Details'!$A$18:$L$205, MATCH("Misc ID", 'E4 TB Allocation Details'!$A$18:$L$18, 0),FALSE), 'E2 Allocators'!$B$15:$W$361, MATCH('O5 Details by Class &amp; Accounts'!BK$18, 'E2 Allocators'!$B$15:$W$15, 0),FALSE)*$E151)</f>
        <v>0</v>
      </c>
      <c r="BL151" s="1412">
        <f ca="1">IF(ISERROR(VLOOKUP(VLOOKUP($A151, 'E4 TB Allocation Details'!$A$18:$L$205, MATCH("Misc ID", 'E4 TB Allocation Details'!$A$18:$L$18, 0),FALSE), 'E2 Allocators'!$B$15:$W$361, MATCH('O5 Details by Class &amp; Accounts'!BL$18, 'E2 Allocators'!$B$15:$W$15, 0),FALSE)*$E151), 0, VLOOKUP(VLOOKUP($A151, 'E4 TB Allocation Details'!$A$18:$L$205, MATCH("Misc ID", 'E4 TB Allocation Details'!$A$18:$L$18, 0),FALSE), 'E2 Allocators'!$B$15:$W$361, MATCH('O5 Details by Class &amp; Accounts'!BL$18, 'E2 Allocators'!$B$15:$W$15, 0),FALSE)*$E151)</f>
        <v>0</v>
      </c>
      <c r="BM151" s="1412">
        <f ca="1">IF(ISERROR(VLOOKUP(VLOOKUP($A151, 'E4 TB Allocation Details'!$A$18:$L$205, MATCH("Misc ID", 'E4 TB Allocation Details'!$A$18:$L$18, 0),FALSE), 'E2 Allocators'!$B$15:$W$361, MATCH('O5 Details by Class &amp; Accounts'!BM$18, 'E2 Allocators'!$B$15:$W$15, 0),FALSE)*$E151), 0, VLOOKUP(VLOOKUP($A151, 'E4 TB Allocation Details'!$A$18:$L$205, MATCH("Misc ID", 'E4 TB Allocation Details'!$A$18:$L$18, 0),FALSE), 'E2 Allocators'!$B$15:$W$361, MATCH('O5 Details by Class &amp; Accounts'!BM$18, 'E2 Allocators'!$B$15:$W$15, 0),FALSE)*$E151)</f>
        <v>0</v>
      </c>
      <c r="BN151" s="1412">
        <f ca="1">IF(ISERROR(VLOOKUP(VLOOKUP($A151, 'E4 TB Allocation Details'!$A$18:$L$205, MATCH("Misc ID", 'E4 TB Allocation Details'!$A$18:$L$18, 0),FALSE), 'E2 Allocators'!$B$15:$W$361, MATCH('O5 Details by Class &amp; Accounts'!BN$18, 'E2 Allocators'!$B$15:$W$15, 0),FALSE)*$E151), 0, VLOOKUP(VLOOKUP($A151, 'E4 TB Allocation Details'!$A$18:$L$205, MATCH("Misc ID", 'E4 TB Allocation Details'!$A$18:$L$18, 0),FALSE), 'E2 Allocators'!$B$15:$W$361, MATCH('O5 Details by Class &amp; Accounts'!BN$18, 'E2 Allocators'!$B$15:$W$15, 0),FALSE)*$E151)</f>
        <v>0</v>
      </c>
      <c r="BO151" s="1412">
        <f ca="1">IF(ISERROR(VLOOKUP(VLOOKUP($A151, 'E4 TB Allocation Details'!$A$18:$L$205, MATCH("Misc ID", 'E4 TB Allocation Details'!$A$18:$L$18, 0),FALSE), 'E2 Allocators'!$B$15:$W$361, MATCH('O5 Details by Class &amp; Accounts'!BO$18, 'E2 Allocators'!$B$15:$W$15, 0),FALSE)*$E151), 0, VLOOKUP(VLOOKUP($A151, 'E4 TB Allocation Details'!$A$18:$L$205, MATCH("Misc ID", 'E4 TB Allocation Details'!$A$18:$L$18, 0),FALSE), 'E2 Allocators'!$B$15:$W$361, MATCH('O5 Details by Class &amp; Accounts'!BO$18, 'E2 Allocators'!$B$15:$W$15, 0),FALSE)*$E151)</f>
        <v>0</v>
      </c>
      <c r="BP151" s="1412">
        <f ca="1">IF(ISERROR(VLOOKUP(VLOOKUP($A151, 'E4 TB Allocation Details'!$A$18:$L$205, MATCH("Misc ID", 'E4 TB Allocation Details'!$A$18:$L$18, 0),FALSE), 'E2 Allocators'!$B$15:$W$361, MATCH('O5 Details by Class &amp; Accounts'!BP$18, 'E2 Allocators'!$B$15:$W$15, 0),FALSE)*$E151), 0, VLOOKUP(VLOOKUP($A151, 'E4 TB Allocation Details'!$A$18:$L$205, MATCH("Misc ID", 'E4 TB Allocation Details'!$A$18:$L$18, 0),FALSE), 'E2 Allocators'!$B$15:$W$361, MATCH('O5 Details by Class &amp; Accounts'!BP$18, 'E2 Allocators'!$B$15:$W$15, 0),FALSE)*$E151)</f>
        <v>0</v>
      </c>
      <c r="BQ151" s="1412">
        <f ca="1">IF(ISERROR(VLOOKUP(VLOOKUP($A151, 'E4 TB Allocation Details'!$A$18:$L$205, MATCH("Misc ID", 'E4 TB Allocation Details'!$A$18:$L$18, 0),FALSE), 'E2 Allocators'!$B$15:$W$361, MATCH('O5 Details by Class &amp; Accounts'!BQ$18, 'E2 Allocators'!$B$15:$W$15, 0),FALSE)*$E151), 0, VLOOKUP(VLOOKUP($A151, 'E4 TB Allocation Details'!$A$18:$L$205, MATCH("Misc ID", 'E4 TB Allocation Details'!$A$18:$L$18, 0),FALSE), 'E2 Allocators'!$B$15:$W$361, MATCH('O5 Details by Class &amp; Accounts'!BQ$18, 'E2 Allocators'!$B$15:$W$15, 0),FALSE)*$E151)</f>
        <v>0</v>
      </c>
      <c r="BR151" s="1412">
        <f ca="1">IF(ISERROR(VLOOKUP(VLOOKUP($A151, 'E4 TB Allocation Details'!$A$18:$L$205, MATCH("Misc ID", 'E4 TB Allocation Details'!$A$18:$L$18, 0),FALSE), 'E2 Allocators'!$B$15:$W$361, MATCH('O5 Details by Class &amp; Accounts'!BR$18, 'E2 Allocators'!$B$15:$W$15, 0),FALSE)*$E151), 0, VLOOKUP(VLOOKUP($A151, 'E4 TB Allocation Details'!$A$18:$L$205, MATCH("Misc ID", 'E4 TB Allocation Details'!$A$18:$L$18, 0),FALSE), 'E2 Allocators'!$B$15:$W$361, MATCH('O5 Details by Class &amp; Accounts'!BR$18, 'E2 Allocators'!$B$15:$W$15, 0),FALSE)*$E151)</f>
        <v>0</v>
      </c>
      <c r="BS151" s="1412">
        <f t="shared" si="34"/>
        <v>0</v>
      </c>
      <c r="BT151" s="1412">
        <f ca="1">IF(ISERROR(VLOOKUP(VLOOKUP($A151, 'E4 TB Allocation Details'!$A$18:$L$205, MATCH("A &amp; G ID", 'E4 TB Allocation Details'!$A$18:$L$18, 0),FALSE), 'E2 Allocators'!$B$15:$W$361, MATCH('O5 Details by Class &amp; Accounts'!BT$18, 'E2 Allocators'!$B$15:$W$15, 0),FALSE)*$E151), 0, VLOOKUP(VLOOKUP($A151, 'E4 TB Allocation Details'!$A$18:$L$205, MATCH("A &amp; G ID", 'E4 TB Allocation Details'!$A$18:$L$18, 0),FALSE), 'E2 Allocators'!$B$15:$W$361, MATCH('O5 Details by Class &amp; Accounts'!BT$18, 'E2 Allocators'!$B$15:$W$15, 0),FALSE)*$E151)</f>
        <v>0</v>
      </c>
      <c r="BU151" s="1412">
        <f ca="1">IF(ISERROR(VLOOKUP(VLOOKUP($A151, 'E4 TB Allocation Details'!$A$18:$L$205, MATCH("A &amp; G ID", 'E4 TB Allocation Details'!$A$18:$L$18, 0),FALSE), 'E2 Allocators'!$B$15:$W$361, MATCH('O5 Details by Class &amp; Accounts'!BU$18, 'E2 Allocators'!$B$15:$W$15, 0),FALSE)*$E151), 0, VLOOKUP(VLOOKUP($A151, 'E4 TB Allocation Details'!$A$18:$L$205, MATCH("A &amp; G ID", 'E4 TB Allocation Details'!$A$18:$L$18, 0),FALSE), 'E2 Allocators'!$B$15:$W$361, MATCH('O5 Details by Class &amp; Accounts'!BU$18, 'E2 Allocators'!$B$15:$W$15, 0),FALSE)*$E151)</f>
        <v>0</v>
      </c>
      <c r="BV151" s="1412">
        <f ca="1">IF(ISERROR(VLOOKUP(VLOOKUP($A151, 'E4 TB Allocation Details'!$A$18:$L$205, MATCH("A &amp; G ID", 'E4 TB Allocation Details'!$A$18:$L$18, 0),FALSE), 'E2 Allocators'!$B$15:$W$361, MATCH('O5 Details by Class &amp; Accounts'!BV$18, 'E2 Allocators'!$B$15:$W$15, 0),FALSE)*$E151), 0, VLOOKUP(VLOOKUP($A151, 'E4 TB Allocation Details'!$A$18:$L$205, MATCH("A &amp; G ID", 'E4 TB Allocation Details'!$A$18:$L$18, 0),FALSE), 'E2 Allocators'!$B$15:$W$361, MATCH('O5 Details by Class &amp; Accounts'!BV$18, 'E2 Allocators'!$B$15:$W$15, 0),FALSE)*$E151)</f>
        <v>0</v>
      </c>
      <c r="BW151" s="1412">
        <f ca="1">IF(ISERROR(VLOOKUP(VLOOKUP($A151, 'E4 TB Allocation Details'!$A$18:$L$205, MATCH("A &amp; G ID", 'E4 TB Allocation Details'!$A$18:$L$18, 0),FALSE), 'E2 Allocators'!$B$15:$W$361, MATCH('O5 Details by Class &amp; Accounts'!BW$18, 'E2 Allocators'!$B$15:$W$15, 0),FALSE)*$E151), 0, VLOOKUP(VLOOKUP($A151, 'E4 TB Allocation Details'!$A$18:$L$205, MATCH("A &amp; G ID", 'E4 TB Allocation Details'!$A$18:$L$18, 0),FALSE), 'E2 Allocators'!$B$15:$W$361, MATCH('O5 Details by Class &amp; Accounts'!BW$18, 'E2 Allocators'!$B$15:$W$15, 0),FALSE)*$E151)</f>
        <v>0</v>
      </c>
      <c r="BX151" s="1412">
        <f ca="1">IF(ISERROR(VLOOKUP(VLOOKUP($A151, 'E4 TB Allocation Details'!$A$18:$L$205, MATCH("A &amp; G ID", 'E4 TB Allocation Details'!$A$18:$L$18, 0),FALSE), 'E2 Allocators'!$B$15:$W$361, MATCH('O5 Details by Class &amp; Accounts'!BX$18, 'E2 Allocators'!$B$15:$W$15, 0),FALSE)*$E151), 0, VLOOKUP(VLOOKUP($A151, 'E4 TB Allocation Details'!$A$18:$L$205, MATCH("A &amp; G ID", 'E4 TB Allocation Details'!$A$18:$L$18, 0),FALSE), 'E2 Allocators'!$B$15:$W$361, MATCH('O5 Details by Class &amp; Accounts'!BX$18, 'E2 Allocators'!$B$15:$W$15, 0),FALSE)*$E151)</f>
        <v>0</v>
      </c>
      <c r="BY151" s="1412">
        <f ca="1">IF(ISERROR(VLOOKUP(VLOOKUP($A151, 'E4 TB Allocation Details'!$A$18:$L$205, MATCH("A &amp; G ID", 'E4 TB Allocation Details'!$A$18:$L$18, 0),FALSE), 'E2 Allocators'!$B$15:$W$361, MATCH('O5 Details by Class &amp; Accounts'!BY$18, 'E2 Allocators'!$B$15:$W$15, 0),FALSE)*$E151), 0, VLOOKUP(VLOOKUP($A151, 'E4 TB Allocation Details'!$A$18:$L$205, MATCH("A &amp; G ID", 'E4 TB Allocation Details'!$A$18:$L$18, 0),FALSE), 'E2 Allocators'!$B$15:$W$361, MATCH('O5 Details by Class &amp; Accounts'!BY$18, 'E2 Allocators'!$B$15:$W$15, 0),FALSE)*$E151)</f>
        <v>0</v>
      </c>
      <c r="BZ151" s="1412">
        <f ca="1">IF(ISERROR(VLOOKUP(VLOOKUP($A151, 'E4 TB Allocation Details'!$A$18:$L$205, MATCH("A &amp; G ID", 'E4 TB Allocation Details'!$A$18:$L$18, 0),FALSE), 'E2 Allocators'!$B$15:$W$361, MATCH('O5 Details by Class &amp; Accounts'!BZ$18, 'E2 Allocators'!$B$15:$W$15, 0),FALSE)*$E151), 0, VLOOKUP(VLOOKUP($A151, 'E4 TB Allocation Details'!$A$18:$L$205, MATCH("A &amp; G ID", 'E4 TB Allocation Details'!$A$18:$L$18, 0),FALSE), 'E2 Allocators'!$B$15:$W$361, MATCH('O5 Details by Class &amp; Accounts'!BZ$18, 'E2 Allocators'!$B$15:$W$15, 0),FALSE)*$E151)</f>
        <v>0</v>
      </c>
      <c r="CA151" s="1412">
        <f ca="1">IF(ISERROR(VLOOKUP(VLOOKUP($A151, 'E4 TB Allocation Details'!$A$18:$L$205, MATCH("A &amp; G ID", 'E4 TB Allocation Details'!$A$18:$L$18, 0),FALSE), 'E2 Allocators'!$B$15:$W$361, MATCH('O5 Details by Class &amp; Accounts'!CA$18, 'E2 Allocators'!$B$15:$W$15, 0),FALSE)*$E151), 0, VLOOKUP(VLOOKUP($A151, 'E4 TB Allocation Details'!$A$18:$L$205, MATCH("A &amp; G ID", 'E4 TB Allocation Details'!$A$18:$L$18, 0),FALSE), 'E2 Allocators'!$B$15:$W$361, MATCH('O5 Details by Class &amp; Accounts'!CA$18, 'E2 Allocators'!$B$15:$W$15, 0),FALSE)*$E151)</f>
        <v>0</v>
      </c>
      <c r="CB151" s="1412">
        <f ca="1">IF(ISERROR(VLOOKUP(VLOOKUP($A151, 'E4 TB Allocation Details'!$A$18:$L$205, MATCH("A &amp; G ID", 'E4 TB Allocation Details'!$A$18:$L$18, 0),FALSE), 'E2 Allocators'!$B$15:$W$361, MATCH('O5 Details by Class &amp; Accounts'!CB$18, 'E2 Allocators'!$B$15:$W$15, 0),FALSE)*$E151), 0, VLOOKUP(VLOOKUP($A151, 'E4 TB Allocation Details'!$A$18:$L$205, MATCH("A &amp; G ID", 'E4 TB Allocation Details'!$A$18:$L$18, 0),FALSE), 'E2 Allocators'!$B$15:$W$361, MATCH('O5 Details by Class &amp; Accounts'!CB$18, 'E2 Allocators'!$B$15:$W$15, 0),FALSE)*$E151)</f>
        <v>0</v>
      </c>
      <c r="CC151" s="1412">
        <f ca="1">IF(ISERROR(VLOOKUP(VLOOKUP($A151, 'E4 TB Allocation Details'!$A$18:$L$205, MATCH("A &amp; G ID", 'E4 TB Allocation Details'!$A$18:$L$18, 0),FALSE), 'E2 Allocators'!$B$15:$W$361, MATCH('O5 Details by Class &amp; Accounts'!CC$18, 'E2 Allocators'!$B$15:$W$15, 0),FALSE)*$E151), 0, VLOOKUP(VLOOKUP($A151, 'E4 TB Allocation Details'!$A$18:$L$205, MATCH("A &amp; G ID", 'E4 TB Allocation Details'!$A$18:$L$18, 0),FALSE), 'E2 Allocators'!$B$15:$W$361, MATCH('O5 Details by Class &amp; Accounts'!CC$18, 'E2 Allocators'!$B$15:$W$15, 0),FALSE)*$E151)</f>
        <v>0</v>
      </c>
      <c r="CD151" s="1412">
        <f ca="1">IF(ISERROR(VLOOKUP(VLOOKUP($A151, 'E4 TB Allocation Details'!$A$18:$L$205, MATCH("A &amp; G ID", 'E4 TB Allocation Details'!$A$18:$L$18, 0),FALSE), 'E2 Allocators'!$B$15:$W$361, MATCH('O5 Details by Class &amp; Accounts'!CD$18, 'E2 Allocators'!$B$15:$W$15, 0),FALSE)*$E151), 0, VLOOKUP(VLOOKUP($A151, 'E4 TB Allocation Details'!$A$18:$L$205, MATCH("A &amp; G ID", 'E4 TB Allocation Details'!$A$18:$L$18, 0),FALSE), 'E2 Allocators'!$B$15:$W$361, MATCH('O5 Details by Class &amp; Accounts'!CD$18, 'E2 Allocators'!$B$15:$W$15, 0),FALSE)*$E151)</f>
        <v>0</v>
      </c>
      <c r="CE151" s="1412">
        <f ca="1">IF(ISERROR(VLOOKUP(VLOOKUP($A151, 'E4 TB Allocation Details'!$A$18:$L$205, MATCH("A &amp; G ID", 'E4 TB Allocation Details'!$A$18:$L$18, 0),FALSE), 'E2 Allocators'!$B$15:$W$361, MATCH('O5 Details by Class &amp; Accounts'!CE$18, 'E2 Allocators'!$B$15:$W$15, 0),FALSE)*$E151), 0, VLOOKUP(VLOOKUP($A151, 'E4 TB Allocation Details'!$A$18:$L$205, MATCH("A &amp; G ID", 'E4 TB Allocation Details'!$A$18:$L$18, 0),FALSE), 'E2 Allocators'!$B$15:$W$361, MATCH('O5 Details by Class &amp; Accounts'!CE$18, 'E2 Allocators'!$B$15:$W$15, 0),FALSE)*$E151)</f>
        <v>0</v>
      </c>
      <c r="CF151" s="1412">
        <f ca="1">IF(ISERROR(VLOOKUP(VLOOKUP($A151, 'E4 TB Allocation Details'!$A$18:$L$205, MATCH("A &amp; G ID", 'E4 TB Allocation Details'!$A$18:$L$18, 0),FALSE), 'E2 Allocators'!$B$15:$W$361, MATCH('O5 Details by Class &amp; Accounts'!CF$18, 'E2 Allocators'!$B$15:$W$15, 0),FALSE)*$E151), 0, VLOOKUP(VLOOKUP($A151, 'E4 TB Allocation Details'!$A$18:$L$205, MATCH("A &amp; G ID", 'E4 TB Allocation Details'!$A$18:$L$18, 0),FALSE), 'E2 Allocators'!$B$15:$W$361, MATCH('O5 Details by Class &amp; Accounts'!CF$18, 'E2 Allocators'!$B$15:$W$15, 0),FALSE)*$E151)</f>
        <v>0</v>
      </c>
      <c r="CG151" s="1412">
        <f ca="1">IF(ISERROR(VLOOKUP(VLOOKUP($A151, 'E4 TB Allocation Details'!$A$18:$L$205, MATCH("A &amp; G ID", 'E4 TB Allocation Details'!$A$18:$L$18, 0),FALSE), 'E2 Allocators'!$B$15:$W$361, MATCH('O5 Details by Class &amp; Accounts'!CG$18, 'E2 Allocators'!$B$15:$W$15, 0),FALSE)*$E151), 0, VLOOKUP(VLOOKUP($A151, 'E4 TB Allocation Details'!$A$18:$L$205, MATCH("A &amp; G ID", 'E4 TB Allocation Details'!$A$18:$L$18, 0),FALSE), 'E2 Allocators'!$B$15:$W$361, MATCH('O5 Details by Class &amp; Accounts'!CG$18, 'E2 Allocators'!$B$15:$W$15, 0),FALSE)*$E151)</f>
        <v>0</v>
      </c>
      <c r="CH151" s="1412">
        <f ca="1">IF(ISERROR(VLOOKUP(VLOOKUP($A151, 'E4 TB Allocation Details'!$A$18:$L$205, MATCH("A &amp; G ID", 'E4 TB Allocation Details'!$A$18:$L$18, 0),FALSE), 'E2 Allocators'!$B$15:$W$361, MATCH('O5 Details by Class &amp; Accounts'!CH$18, 'E2 Allocators'!$B$15:$W$15, 0),FALSE)*$E151), 0, VLOOKUP(VLOOKUP($A151, 'E4 TB Allocation Details'!$A$18:$L$205, MATCH("A &amp; G ID", 'E4 TB Allocation Details'!$A$18:$L$18, 0),FALSE), 'E2 Allocators'!$B$15:$W$361, MATCH('O5 Details by Class &amp; Accounts'!CH$18, 'E2 Allocators'!$B$15:$W$15, 0),FALSE)*$E151)</f>
        <v>0</v>
      </c>
      <c r="CI151" s="1412">
        <f ca="1">IF(ISERROR(VLOOKUP(VLOOKUP($A151, 'E4 TB Allocation Details'!$A$18:$L$205, MATCH("A &amp; G ID", 'E4 TB Allocation Details'!$A$18:$L$18, 0),FALSE), 'E2 Allocators'!$B$15:$W$361, MATCH('O5 Details by Class &amp; Accounts'!CI$18, 'E2 Allocators'!$B$15:$W$15, 0),FALSE)*$E151), 0, VLOOKUP(VLOOKUP($A151, 'E4 TB Allocation Details'!$A$18:$L$205, MATCH("A &amp; G ID", 'E4 TB Allocation Details'!$A$18:$L$18, 0),FALSE), 'E2 Allocators'!$B$15:$W$361, MATCH('O5 Details by Class &amp; Accounts'!CI$18, 'E2 Allocators'!$B$15:$W$15, 0),FALSE)*$E151)</f>
        <v>0</v>
      </c>
      <c r="CJ151" s="1412">
        <f ca="1">IF(ISERROR(VLOOKUP(VLOOKUP($A151, 'E4 TB Allocation Details'!$A$18:$L$205, MATCH("A &amp; G ID", 'E4 TB Allocation Details'!$A$18:$L$18, 0),FALSE), 'E2 Allocators'!$B$15:$W$361, MATCH('O5 Details by Class &amp; Accounts'!CJ$18, 'E2 Allocators'!$B$15:$W$15, 0),FALSE)*$E151), 0, VLOOKUP(VLOOKUP($A151, 'E4 TB Allocation Details'!$A$18:$L$205, MATCH("A &amp; G ID", 'E4 TB Allocation Details'!$A$18:$L$18, 0),FALSE), 'E2 Allocators'!$B$15:$W$361, MATCH('O5 Details by Class &amp; Accounts'!CJ$18, 'E2 Allocators'!$B$15:$W$15, 0),FALSE)*$E151)</f>
        <v>0</v>
      </c>
      <c r="CK151" s="1412">
        <f ca="1">IF(ISERROR(VLOOKUP(VLOOKUP($A151, 'E4 TB Allocation Details'!$A$18:$L$205, MATCH("A &amp; G ID", 'E4 TB Allocation Details'!$A$18:$L$18, 0),FALSE), 'E2 Allocators'!$B$15:$W$361, MATCH('O5 Details by Class &amp; Accounts'!CK$18, 'E2 Allocators'!$B$15:$W$15, 0),FALSE)*$E151), 0, VLOOKUP(VLOOKUP($A151, 'E4 TB Allocation Details'!$A$18:$L$205, MATCH("A &amp; G ID", 'E4 TB Allocation Details'!$A$18:$L$18, 0),FALSE), 'E2 Allocators'!$B$15:$W$361, MATCH('O5 Details by Class &amp; Accounts'!CK$18, 'E2 Allocators'!$B$15:$W$15, 0),FALSE)*$E151)</f>
        <v>0</v>
      </c>
      <c r="CL151" s="1412">
        <f ca="1">IF(ISERROR(VLOOKUP(VLOOKUP($A151, 'E4 TB Allocation Details'!$A$18:$L$205, MATCH("A &amp; G ID", 'E4 TB Allocation Details'!$A$18:$L$18, 0),FALSE), 'E2 Allocators'!$B$15:$W$361, MATCH('O5 Details by Class &amp; Accounts'!CL$18, 'E2 Allocators'!$B$15:$W$15, 0),FALSE)*$E151), 0, VLOOKUP(VLOOKUP($A151, 'E4 TB Allocation Details'!$A$18:$L$205, MATCH("A &amp; G ID", 'E4 TB Allocation Details'!$A$18:$L$18, 0),FALSE), 'E2 Allocators'!$B$15:$W$361, MATCH('O5 Details by Class &amp; Accounts'!CL$18, 'E2 Allocators'!$B$15:$W$15, 0),FALSE)*$E151)</f>
        <v>0</v>
      </c>
      <c r="CM151" s="1412">
        <f ca="1">IF(ISERROR(VLOOKUP(VLOOKUP($A151, 'E4 TB Allocation Details'!$A$18:$L$205, MATCH("A &amp; G ID", 'E4 TB Allocation Details'!$A$18:$L$18, 0),FALSE), 'E2 Allocators'!$B$15:$W$361, MATCH('O5 Details by Class &amp; Accounts'!CM$18, 'E2 Allocators'!$B$15:$W$15, 0),FALSE)*$E151), 0, VLOOKUP(VLOOKUP($A151, 'E4 TB Allocation Details'!$A$18:$L$205, MATCH("A &amp; G ID", 'E4 TB Allocation Details'!$A$18:$L$18, 0),FALSE), 'E2 Allocators'!$B$15:$W$361, MATCH('O5 Details by Class &amp; Accounts'!CM$18, 'E2 Allocators'!$B$15:$W$15, 0),FALSE)*$E151)</f>
        <v>0</v>
      </c>
      <c r="CN151" s="1412">
        <f t="shared" si="35"/>
        <v>0</v>
      </c>
      <c r="CO151" s="1792">
        <f t="shared" si="36"/>
        <v>0</v>
      </c>
      <c r="CQ151" s="2087">
        <v>1855</v>
      </c>
    </row>
    <row r="152" spans="1:95" s="81" customFormat="1" ht="25.5">
      <c r="A152" s="1177">
        <v>5135</v>
      </c>
      <c r="B152" s="1176" t="s">
        <v>348</v>
      </c>
      <c r="C152" s="1789">
        <f ca="1">IF(ISERROR(VLOOKUP($A152,'I3 TB Data'!$A$23:$H$458,MATCH('O5 Details by Class &amp; Accounts'!$C$18, 'I3 TB Data'!$A$23:$H$23,0),0)), 0, VLOOKUP($A152,'I3 TB Data'!$A$23:$H$458,MATCH('O5 Details by Class &amp; Accounts'!$C$18,'I3 TB Data'!$A$23:$H$23,0),0))</f>
        <v>0</v>
      </c>
      <c r="D152" s="1790"/>
      <c r="E152" s="1789">
        <f t="shared" si="37"/>
        <v>0</v>
      </c>
      <c r="F152" s="1791">
        <f ca="1">IF(ISERROR(VLOOKUP($A152, 'E1 Categorization'!A33:E122, MATCH("Customer Component", 'E1 Categorization'!$A$33:$E$33,0), 0)), 0, IF(VLOOKUP($A152, 'E1 Categorization'!A33:E122, MATCH("Customer Component", 'E1 Categorization'!$A$33:$E$33,0), 0)=0, 'O5 Details by Class &amp; Accounts'!$E152, IF(AND(VLOOKUP($A152, 'E1 Categorization'!A33:E122, MATCH("Customer Component", 'E1 Categorization'!$A$33:$E$33,0), 0) &gt;0, VLOOKUP($A152, 'E1 Categorization'!A33:E122, MATCH("Customer Component", 'E1 Categorization'!$A$33:$E$33,0), 0)&lt;1), 'O5 Details by Class &amp; Accounts'!$E152*(1-VLOOKUP($A152, 'E1 Categorization'!A33:E122, MATCH("Customer Component", 'E1 Categorization'!$A$33:$E$33,0), 0)), 0)))</f>
        <v>0</v>
      </c>
      <c r="G152" s="1791">
        <f ca="1">IF(ISERROR(VLOOKUP($A152, 'E1 Categorization'!A33:E122, MATCH("Customer Component", 'E1 Categorization'!$A$33:$E$33,0), 0)),0, IF(VLOOKUP($A152, 'E1 Categorization'!A33:E122, MATCH("Customer Component", 'E1 Categorization'!$A$33:$E$33,0), 0)=0, 0, IF(AND(VLOOKUP($A152, 'E1 Categorization'!A33:E122, MATCH("Customer Component", 'E1 Categorization'!$A$33:$E$33,0), 0) &gt;0, VLOOKUP($A152, 'E1 Categorization'!A33:E122, MATCH("Customer Component", 'E1 Categorization'!$A$33:$E$33,0), 0)&lt;1), 'O5 Details by Class &amp; Accounts'!$E152*(VLOOKUP($A152, 'E1 Categorization'!A33:E122, MATCH("Customer Component", 'E1 Categorization'!$A$33:$E$33,0), 0)), 'O5 Details by Class &amp; Accounts'!$E152)))</f>
        <v>0</v>
      </c>
      <c r="H152" s="1412">
        <f t="shared" si="31"/>
        <v>0</v>
      </c>
      <c r="I152" s="1412">
        <f ca="1">IF(ISERROR(VLOOKUP(VLOOKUP($A152, 'E4 TB Allocation Details'!$A$18:$L$205, MATCH("Demand ID", 'E4 TB Allocation Details'!$A$18:$L$18, 0),FALSE), 'E2 Allocators'!$B$15:$W$361, MATCH('O5 Details by Class &amp; Accounts'!I$18, 'E2 Allocators'!$B$15:$W$15, 0),FALSE)*$F152), 0, VLOOKUP(VLOOKUP($A152, 'E4 TB Allocation Details'!$A$18:$L$205, MATCH("Demand ID", 'E4 TB Allocation Details'!$A$18:$L$18, 0),FALSE), 'E2 Allocators'!$B$15:$W$361, MATCH('O5 Details by Class &amp; Accounts'!I$18, 'E2 Allocators'!$B$15:$W$15, 0),FALSE)*$F152)</f>
        <v>0</v>
      </c>
      <c r="J152" s="1412">
        <f ca="1">IF(ISERROR(VLOOKUP(VLOOKUP($A152, 'E4 TB Allocation Details'!$A$18:$L$205, MATCH("Demand ID", 'E4 TB Allocation Details'!$A$18:$L$18, 0),FALSE), 'E2 Allocators'!$B$15:$W$361, MATCH('O5 Details by Class &amp; Accounts'!J$18, 'E2 Allocators'!$B$15:$W$15, 0),FALSE)*$F152), 0, VLOOKUP(VLOOKUP($A152, 'E4 TB Allocation Details'!$A$18:$L$205, MATCH("Demand ID", 'E4 TB Allocation Details'!$A$18:$L$18, 0),FALSE), 'E2 Allocators'!$B$15:$W$361, MATCH('O5 Details by Class &amp; Accounts'!J$18, 'E2 Allocators'!$B$15:$W$15, 0),FALSE)*$F152)</f>
        <v>0</v>
      </c>
      <c r="K152" s="1412">
        <f ca="1">IF(ISERROR(VLOOKUP(VLOOKUP($A152, 'E4 TB Allocation Details'!$A$18:$L$205, MATCH("Demand ID", 'E4 TB Allocation Details'!$A$18:$L$18, 0),FALSE), 'E2 Allocators'!$B$15:$W$361, MATCH('O5 Details by Class &amp; Accounts'!K$18, 'E2 Allocators'!$B$15:$W$15, 0),FALSE)*$F152), 0, VLOOKUP(VLOOKUP($A152, 'E4 TB Allocation Details'!$A$18:$L$205, MATCH("Demand ID", 'E4 TB Allocation Details'!$A$18:$L$18, 0),FALSE), 'E2 Allocators'!$B$15:$W$361, MATCH('O5 Details by Class &amp; Accounts'!K$18, 'E2 Allocators'!$B$15:$W$15, 0),FALSE)*$F152)</f>
        <v>0</v>
      </c>
      <c r="L152" s="1412">
        <f ca="1">IF(ISERROR(VLOOKUP(VLOOKUP($A152, 'E4 TB Allocation Details'!$A$18:$L$205, MATCH("Demand ID", 'E4 TB Allocation Details'!$A$18:$L$18, 0),FALSE), 'E2 Allocators'!$B$15:$W$361, MATCH('O5 Details by Class &amp; Accounts'!L$18, 'E2 Allocators'!$B$15:$W$15, 0),FALSE)*$F152), 0, VLOOKUP(VLOOKUP($A152, 'E4 TB Allocation Details'!$A$18:$L$205, MATCH("Demand ID", 'E4 TB Allocation Details'!$A$18:$L$18, 0),FALSE), 'E2 Allocators'!$B$15:$W$361, MATCH('O5 Details by Class &amp; Accounts'!L$18, 'E2 Allocators'!$B$15:$W$15, 0),FALSE)*$F152)</f>
        <v>0</v>
      </c>
      <c r="M152" s="1412">
        <f ca="1">IF(ISERROR(VLOOKUP(VLOOKUP($A152, 'E4 TB Allocation Details'!$A$18:$L$205, MATCH("Demand ID", 'E4 TB Allocation Details'!$A$18:$L$18, 0),FALSE), 'E2 Allocators'!$B$15:$W$361, MATCH('O5 Details by Class &amp; Accounts'!M$18, 'E2 Allocators'!$B$15:$W$15, 0),FALSE)*$F152), 0, VLOOKUP(VLOOKUP($A152, 'E4 TB Allocation Details'!$A$18:$L$205, MATCH("Demand ID", 'E4 TB Allocation Details'!$A$18:$L$18, 0),FALSE), 'E2 Allocators'!$B$15:$W$361, MATCH('O5 Details by Class &amp; Accounts'!M$18, 'E2 Allocators'!$B$15:$W$15, 0),FALSE)*$F152)</f>
        <v>0</v>
      </c>
      <c r="N152" s="1412">
        <f ca="1">IF(ISERROR(VLOOKUP(VLOOKUP($A152, 'E4 TB Allocation Details'!$A$18:$L$205, MATCH("Demand ID", 'E4 TB Allocation Details'!$A$18:$L$18, 0),FALSE), 'E2 Allocators'!$B$15:$W$361, MATCH('O5 Details by Class &amp; Accounts'!N$18, 'E2 Allocators'!$B$15:$W$15, 0),FALSE)*$F152), 0, VLOOKUP(VLOOKUP($A152, 'E4 TB Allocation Details'!$A$18:$L$205, MATCH("Demand ID", 'E4 TB Allocation Details'!$A$18:$L$18, 0),FALSE), 'E2 Allocators'!$B$15:$W$361, MATCH('O5 Details by Class &amp; Accounts'!N$18, 'E2 Allocators'!$B$15:$W$15, 0),FALSE)*$F152)</f>
        <v>0</v>
      </c>
      <c r="O152" s="1412">
        <f ca="1">IF(ISERROR(VLOOKUP(VLOOKUP($A152, 'E4 TB Allocation Details'!$A$18:$L$205, MATCH("Demand ID", 'E4 TB Allocation Details'!$A$18:$L$18, 0),FALSE), 'E2 Allocators'!$B$15:$W$361, MATCH('O5 Details by Class &amp; Accounts'!O$18, 'E2 Allocators'!$B$15:$W$15, 0),FALSE)*$F152), 0, VLOOKUP(VLOOKUP($A152, 'E4 TB Allocation Details'!$A$18:$L$205, MATCH("Demand ID", 'E4 TB Allocation Details'!$A$18:$L$18, 0),FALSE), 'E2 Allocators'!$B$15:$W$361, MATCH('O5 Details by Class &amp; Accounts'!O$18, 'E2 Allocators'!$B$15:$W$15, 0),FALSE)*$F152)</f>
        <v>0</v>
      </c>
      <c r="P152" s="1412">
        <f ca="1">IF(ISERROR(VLOOKUP(VLOOKUP($A152, 'E4 TB Allocation Details'!$A$18:$L$205, MATCH("Demand ID", 'E4 TB Allocation Details'!$A$18:$L$18, 0),FALSE), 'E2 Allocators'!$B$15:$W$361, MATCH('O5 Details by Class &amp; Accounts'!P$18, 'E2 Allocators'!$B$15:$W$15, 0),FALSE)*$F152), 0, VLOOKUP(VLOOKUP($A152, 'E4 TB Allocation Details'!$A$18:$L$205, MATCH("Demand ID", 'E4 TB Allocation Details'!$A$18:$L$18, 0),FALSE), 'E2 Allocators'!$B$15:$W$361, MATCH('O5 Details by Class &amp; Accounts'!P$18, 'E2 Allocators'!$B$15:$W$15, 0),FALSE)*$F152)</f>
        <v>0</v>
      </c>
      <c r="Q152" s="1412">
        <f ca="1">IF(ISERROR(VLOOKUP(VLOOKUP($A152, 'E4 TB Allocation Details'!$A$18:$L$205, MATCH("Demand ID", 'E4 TB Allocation Details'!$A$18:$L$18, 0),FALSE), 'E2 Allocators'!$B$15:$W$361, MATCH('O5 Details by Class &amp; Accounts'!Q$18, 'E2 Allocators'!$B$15:$W$15, 0),FALSE)*$F152), 0, VLOOKUP(VLOOKUP($A152, 'E4 TB Allocation Details'!$A$18:$L$205, MATCH("Demand ID", 'E4 TB Allocation Details'!$A$18:$L$18, 0),FALSE), 'E2 Allocators'!$B$15:$W$361, MATCH('O5 Details by Class &amp; Accounts'!Q$18, 'E2 Allocators'!$B$15:$W$15, 0),FALSE)*$F152)</f>
        <v>0</v>
      </c>
      <c r="R152" s="1412">
        <f ca="1">IF(ISERROR(VLOOKUP(VLOOKUP($A152, 'E4 TB Allocation Details'!$A$18:$L$205, MATCH("Demand ID", 'E4 TB Allocation Details'!$A$18:$L$18, 0),FALSE), 'E2 Allocators'!$B$15:$W$361, MATCH('O5 Details by Class &amp; Accounts'!R$18, 'E2 Allocators'!$B$15:$W$15, 0),FALSE)*$F152), 0, VLOOKUP(VLOOKUP($A152, 'E4 TB Allocation Details'!$A$18:$L$205, MATCH("Demand ID", 'E4 TB Allocation Details'!$A$18:$L$18, 0),FALSE), 'E2 Allocators'!$B$15:$W$361, MATCH('O5 Details by Class &amp; Accounts'!R$18, 'E2 Allocators'!$B$15:$W$15, 0),FALSE)*$F152)</f>
        <v>0</v>
      </c>
      <c r="S152" s="1412">
        <f ca="1">IF(ISERROR(VLOOKUP(VLOOKUP($A152, 'E4 TB Allocation Details'!$A$18:$L$205, MATCH("Demand ID", 'E4 TB Allocation Details'!$A$18:$L$18, 0),FALSE), 'E2 Allocators'!$B$15:$W$361, MATCH('O5 Details by Class &amp; Accounts'!S$18, 'E2 Allocators'!$B$15:$W$15, 0),FALSE)*$F152), 0, VLOOKUP(VLOOKUP($A152, 'E4 TB Allocation Details'!$A$18:$L$205, MATCH("Demand ID", 'E4 TB Allocation Details'!$A$18:$L$18, 0),FALSE), 'E2 Allocators'!$B$15:$W$361, MATCH('O5 Details by Class &amp; Accounts'!S$18, 'E2 Allocators'!$B$15:$W$15, 0),FALSE)*$F152)</f>
        <v>0</v>
      </c>
      <c r="T152" s="1412">
        <f ca="1">IF(ISERROR(VLOOKUP(VLOOKUP($A152, 'E4 TB Allocation Details'!$A$18:$L$205, MATCH("Demand ID", 'E4 TB Allocation Details'!$A$18:$L$18, 0),FALSE), 'E2 Allocators'!$B$15:$W$361, MATCH('O5 Details by Class &amp; Accounts'!T$18, 'E2 Allocators'!$B$15:$W$15, 0),FALSE)*$F152), 0, VLOOKUP(VLOOKUP($A152, 'E4 TB Allocation Details'!$A$18:$L$205, MATCH("Demand ID", 'E4 TB Allocation Details'!$A$18:$L$18, 0),FALSE), 'E2 Allocators'!$B$15:$W$361, MATCH('O5 Details by Class &amp; Accounts'!T$18, 'E2 Allocators'!$B$15:$W$15, 0),FALSE)*$F152)</f>
        <v>0</v>
      </c>
      <c r="U152" s="1412">
        <f ca="1">IF(ISERROR(VLOOKUP(VLOOKUP($A152, 'E4 TB Allocation Details'!$A$18:$L$205, MATCH("Demand ID", 'E4 TB Allocation Details'!$A$18:$L$18, 0),FALSE), 'E2 Allocators'!$B$15:$W$361, MATCH('O5 Details by Class &amp; Accounts'!U$18, 'E2 Allocators'!$B$15:$W$15, 0),FALSE)*$F152), 0, VLOOKUP(VLOOKUP($A152, 'E4 TB Allocation Details'!$A$18:$L$205, MATCH("Demand ID", 'E4 TB Allocation Details'!$A$18:$L$18, 0),FALSE), 'E2 Allocators'!$B$15:$W$361, MATCH('O5 Details by Class &amp; Accounts'!U$18, 'E2 Allocators'!$B$15:$W$15, 0),FALSE)*$F152)</f>
        <v>0</v>
      </c>
      <c r="V152" s="1412">
        <f ca="1">IF(ISERROR(VLOOKUP(VLOOKUP($A152, 'E4 TB Allocation Details'!$A$18:$L$205, MATCH("Demand ID", 'E4 TB Allocation Details'!$A$18:$L$18, 0),FALSE), 'E2 Allocators'!$B$15:$W$361, MATCH('O5 Details by Class &amp; Accounts'!V$18, 'E2 Allocators'!$B$15:$W$15, 0),FALSE)*$F152), 0, VLOOKUP(VLOOKUP($A152, 'E4 TB Allocation Details'!$A$18:$L$205, MATCH("Demand ID", 'E4 TB Allocation Details'!$A$18:$L$18, 0),FALSE), 'E2 Allocators'!$B$15:$W$361, MATCH('O5 Details by Class &amp; Accounts'!V$18, 'E2 Allocators'!$B$15:$W$15, 0),FALSE)*$F152)</f>
        <v>0</v>
      </c>
      <c r="W152" s="1412">
        <f ca="1">IF(ISERROR(VLOOKUP(VLOOKUP($A152, 'E4 TB Allocation Details'!$A$18:$L$205, MATCH("Demand ID", 'E4 TB Allocation Details'!$A$18:$L$18, 0),FALSE), 'E2 Allocators'!$B$15:$W$361, MATCH('O5 Details by Class &amp; Accounts'!W$18, 'E2 Allocators'!$B$15:$W$15, 0),FALSE)*$F152), 0, VLOOKUP(VLOOKUP($A152, 'E4 TB Allocation Details'!$A$18:$L$205, MATCH("Demand ID", 'E4 TB Allocation Details'!$A$18:$L$18, 0),FALSE), 'E2 Allocators'!$B$15:$W$361, MATCH('O5 Details by Class &amp; Accounts'!W$18, 'E2 Allocators'!$B$15:$W$15, 0),FALSE)*$F152)</f>
        <v>0</v>
      </c>
      <c r="X152" s="1412">
        <f ca="1">IF(ISERROR(VLOOKUP(VLOOKUP($A152, 'E4 TB Allocation Details'!$A$18:$L$205, MATCH("Demand ID", 'E4 TB Allocation Details'!$A$18:$L$18, 0),FALSE), 'E2 Allocators'!$B$15:$W$361, MATCH('O5 Details by Class &amp; Accounts'!X$18, 'E2 Allocators'!$B$15:$W$15, 0),FALSE)*$F152), 0, VLOOKUP(VLOOKUP($A152, 'E4 TB Allocation Details'!$A$18:$L$205, MATCH("Demand ID", 'E4 TB Allocation Details'!$A$18:$L$18, 0),FALSE), 'E2 Allocators'!$B$15:$W$361, MATCH('O5 Details by Class &amp; Accounts'!X$18, 'E2 Allocators'!$B$15:$W$15, 0),FALSE)*$F152)</f>
        <v>0</v>
      </c>
      <c r="Y152" s="1412">
        <f ca="1">IF(ISERROR(VLOOKUP(VLOOKUP($A152, 'E4 TB Allocation Details'!$A$18:$L$205, MATCH("Demand ID", 'E4 TB Allocation Details'!$A$18:$L$18, 0),FALSE), 'E2 Allocators'!$B$15:$W$361, MATCH('O5 Details by Class &amp; Accounts'!Y$18, 'E2 Allocators'!$B$15:$W$15, 0),FALSE)*$F152), 0, VLOOKUP(VLOOKUP($A152, 'E4 TB Allocation Details'!$A$18:$L$205, MATCH("Demand ID", 'E4 TB Allocation Details'!$A$18:$L$18, 0),FALSE), 'E2 Allocators'!$B$15:$W$361, MATCH('O5 Details by Class &amp; Accounts'!Y$18, 'E2 Allocators'!$B$15:$W$15, 0),FALSE)*$F152)</f>
        <v>0</v>
      </c>
      <c r="Z152" s="1412">
        <f ca="1">IF(ISERROR(VLOOKUP(VLOOKUP($A152, 'E4 TB Allocation Details'!$A$18:$L$205, MATCH("Demand ID", 'E4 TB Allocation Details'!$A$18:$L$18, 0),FALSE), 'E2 Allocators'!$B$15:$W$361, MATCH('O5 Details by Class &amp; Accounts'!Z$18, 'E2 Allocators'!$B$15:$W$15, 0),FALSE)*$F152), 0, VLOOKUP(VLOOKUP($A152, 'E4 TB Allocation Details'!$A$18:$L$205, MATCH("Demand ID", 'E4 TB Allocation Details'!$A$18:$L$18, 0),FALSE), 'E2 Allocators'!$B$15:$W$361, MATCH('O5 Details by Class &amp; Accounts'!Z$18, 'E2 Allocators'!$B$15:$W$15, 0),FALSE)*$F152)</f>
        <v>0</v>
      </c>
      <c r="AA152" s="1412">
        <f ca="1">IF(ISERROR(VLOOKUP(VLOOKUP($A152, 'E4 TB Allocation Details'!$A$18:$L$205, MATCH("Demand ID", 'E4 TB Allocation Details'!$A$18:$L$18, 0),FALSE), 'E2 Allocators'!$B$15:$W$361, MATCH('O5 Details by Class &amp; Accounts'!AA$18, 'E2 Allocators'!$B$15:$W$15, 0),FALSE)*$F152), 0, VLOOKUP(VLOOKUP($A152, 'E4 TB Allocation Details'!$A$18:$L$205, MATCH("Demand ID", 'E4 TB Allocation Details'!$A$18:$L$18, 0),FALSE), 'E2 Allocators'!$B$15:$W$361, MATCH('O5 Details by Class &amp; Accounts'!AA$18, 'E2 Allocators'!$B$15:$W$15, 0),FALSE)*$F152)</f>
        <v>0</v>
      </c>
      <c r="AB152" s="1412">
        <f ca="1">IF(ISERROR(VLOOKUP(VLOOKUP($A152, 'E4 TB Allocation Details'!$A$18:$L$205, MATCH("Demand ID", 'E4 TB Allocation Details'!$A$18:$L$18, 0),FALSE), 'E2 Allocators'!$B$15:$W$361, MATCH('O5 Details by Class &amp; Accounts'!AB$18, 'E2 Allocators'!$B$15:$W$15, 0),FALSE)*$F152), 0, VLOOKUP(VLOOKUP($A152, 'E4 TB Allocation Details'!$A$18:$L$205, MATCH("Demand ID", 'E4 TB Allocation Details'!$A$18:$L$18, 0),FALSE), 'E2 Allocators'!$B$15:$W$361, MATCH('O5 Details by Class &amp; Accounts'!AB$18, 'E2 Allocators'!$B$15:$W$15, 0),FALSE)*$F152)</f>
        <v>0</v>
      </c>
      <c r="AC152" s="1412">
        <f t="shared" si="32"/>
        <v>0</v>
      </c>
      <c r="AD152" s="1412">
        <f ca="1">IF(ISERROR(VLOOKUP(VLOOKUP($A152, 'E4 TB Allocation Details'!$A$18:$L$205, MATCH("Customer ID", 'E4 TB Allocation Details'!$A$18:$L$18, 0),FALSE), 'E2 Allocators'!$B$15:$W$361, MATCH('O5 Details by Class &amp; Accounts'!AD$18, 'E2 Allocators'!$B$15:$W$15, 0),FALSE)*$G152), 0, VLOOKUP(VLOOKUP($A152, 'E4 TB Allocation Details'!$A$18:$L$205, MATCH("Customer ID", 'E4 TB Allocation Details'!$A$18:$L$18, 0),FALSE), 'E2 Allocators'!$B$15:$W$361, MATCH('O5 Details by Class &amp; Accounts'!AD$18, 'E2 Allocators'!$B$15:$W$15, 0),FALSE)*$G152)</f>
        <v>0</v>
      </c>
      <c r="AE152" s="1412">
        <f ca="1">IF(ISERROR(VLOOKUP(VLOOKUP($A152, 'E4 TB Allocation Details'!$A$18:$L$205, MATCH("Customer ID", 'E4 TB Allocation Details'!$A$18:$L$18, 0),FALSE), 'E2 Allocators'!$B$15:$W$361, MATCH('O5 Details by Class &amp; Accounts'!AE$18, 'E2 Allocators'!$B$15:$W$15, 0),FALSE)*$G152), 0, VLOOKUP(VLOOKUP($A152, 'E4 TB Allocation Details'!$A$18:$L$205, MATCH("Customer ID", 'E4 TB Allocation Details'!$A$18:$L$18, 0),FALSE), 'E2 Allocators'!$B$15:$W$361, MATCH('O5 Details by Class &amp; Accounts'!AE$18, 'E2 Allocators'!$B$15:$W$15, 0),FALSE)*$G152)</f>
        <v>0</v>
      </c>
      <c r="AF152" s="1412">
        <f ca="1">IF(ISERROR(VLOOKUP(VLOOKUP($A152, 'E4 TB Allocation Details'!$A$18:$L$205, MATCH("Customer ID", 'E4 TB Allocation Details'!$A$18:$L$18, 0),FALSE), 'E2 Allocators'!$B$15:$W$361, MATCH('O5 Details by Class &amp; Accounts'!AF$18, 'E2 Allocators'!$B$15:$W$15, 0),FALSE)*$G152), 0, VLOOKUP(VLOOKUP($A152, 'E4 TB Allocation Details'!$A$18:$L$205, MATCH("Customer ID", 'E4 TB Allocation Details'!$A$18:$L$18, 0),FALSE), 'E2 Allocators'!$B$15:$W$361, MATCH('O5 Details by Class &amp; Accounts'!AF$18, 'E2 Allocators'!$B$15:$W$15, 0),FALSE)*$G152)</f>
        <v>0</v>
      </c>
      <c r="AG152" s="1412">
        <f ca="1">IF(ISERROR(VLOOKUP(VLOOKUP($A152, 'E4 TB Allocation Details'!$A$18:$L$205, MATCH("Customer ID", 'E4 TB Allocation Details'!$A$18:$L$18, 0),FALSE), 'E2 Allocators'!$B$15:$W$361, MATCH('O5 Details by Class &amp; Accounts'!AG$18, 'E2 Allocators'!$B$15:$W$15, 0),FALSE)*$G152), 0, VLOOKUP(VLOOKUP($A152, 'E4 TB Allocation Details'!$A$18:$L$205, MATCH("Customer ID", 'E4 TB Allocation Details'!$A$18:$L$18, 0),FALSE), 'E2 Allocators'!$B$15:$W$361, MATCH('O5 Details by Class &amp; Accounts'!AG$18, 'E2 Allocators'!$B$15:$W$15, 0),FALSE)*$G152)</f>
        <v>0</v>
      </c>
      <c r="AH152" s="1412">
        <f ca="1">IF(ISERROR(VLOOKUP(VLOOKUP($A152, 'E4 TB Allocation Details'!$A$18:$L$205, MATCH("Customer ID", 'E4 TB Allocation Details'!$A$18:$L$18, 0),FALSE), 'E2 Allocators'!$B$15:$W$361, MATCH('O5 Details by Class &amp; Accounts'!AH$18, 'E2 Allocators'!$B$15:$W$15, 0),FALSE)*$G152), 0, VLOOKUP(VLOOKUP($A152, 'E4 TB Allocation Details'!$A$18:$L$205, MATCH("Customer ID", 'E4 TB Allocation Details'!$A$18:$L$18, 0),FALSE), 'E2 Allocators'!$B$15:$W$361, MATCH('O5 Details by Class &amp; Accounts'!AH$18, 'E2 Allocators'!$B$15:$W$15, 0),FALSE)*$G152)</f>
        <v>0</v>
      </c>
      <c r="AI152" s="1412">
        <f ca="1">IF(ISERROR(VLOOKUP(VLOOKUP($A152, 'E4 TB Allocation Details'!$A$18:$L$205, MATCH("Customer ID", 'E4 TB Allocation Details'!$A$18:$L$18, 0),FALSE), 'E2 Allocators'!$B$15:$W$361, MATCH('O5 Details by Class &amp; Accounts'!AI$18, 'E2 Allocators'!$B$15:$W$15, 0),FALSE)*$G152), 0, VLOOKUP(VLOOKUP($A152, 'E4 TB Allocation Details'!$A$18:$L$205, MATCH("Customer ID", 'E4 TB Allocation Details'!$A$18:$L$18, 0),FALSE), 'E2 Allocators'!$B$15:$W$361, MATCH('O5 Details by Class &amp; Accounts'!AI$18, 'E2 Allocators'!$B$15:$W$15, 0),FALSE)*$G152)</f>
        <v>0</v>
      </c>
      <c r="AJ152" s="1412">
        <f ca="1">IF(ISERROR(VLOOKUP(VLOOKUP($A152, 'E4 TB Allocation Details'!$A$18:$L$205, MATCH("Customer ID", 'E4 TB Allocation Details'!$A$18:$L$18, 0),FALSE), 'E2 Allocators'!$B$15:$W$361, MATCH('O5 Details by Class &amp; Accounts'!AJ$18, 'E2 Allocators'!$B$15:$W$15, 0),FALSE)*$G152), 0, VLOOKUP(VLOOKUP($A152, 'E4 TB Allocation Details'!$A$18:$L$205, MATCH("Customer ID", 'E4 TB Allocation Details'!$A$18:$L$18, 0),FALSE), 'E2 Allocators'!$B$15:$W$361, MATCH('O5 Details by Class &amp; Accounts'!AJ$18, 'E2 Allocators'!$B$15:$W$15, 0),FALSE)*$G152)</f>
        <v>0</v>
      </c>
      <c r="AK152" s="1412">
        <f ca="1">IF(ISERROR(VLOOKUP(VLOOKUP($A152, 'E4 TB Allocation Details'!$A$18:$L$205, MATCH("Customer ID", 'E4 TB Allocation Details'!$A$18:$L$18, 0),FALSE), 'E2 Allocators'!$B$15:$W$361, MATCH('O5 Details by Class &amp; Accounts'!AK$18, 'E2 Allocators'!$B$15:$W$15, 0),FALSE)*$G152), 0, VLOOKUP(VLOOKUP($A152, 'E4 TB Allocation Details'!$A$18:$L$205, MATCH("Customer ID", 'E4 TB Allocation Details'!$A$18:$L$18, 0),FALSE), 'E2 Allocators'!$B$15:$W$361, MATCH('O5 Details by Class &amp; Accounts'!AK$18, 'E2 Allocators'!$B$15:$W$15, 0),FALSE)*$G152)</f>
        <v>0</v>
      </c>
      <c r="AL152" s="1412">
        <f ca="1">IF(ISERROR(VLOOKUP(VLOOKUP($A152, 'E4 TB Allocation Details'!$A$18:$L$205, MATCH("Customer ID", 'E4 TB Allocation Details'!$A$18:$L$18, 0),FALSE), 'E2 Allocators'!$B$15:$W$361, MATCH('O5 Details by Class &amp; Accounts'!AL$18, 'E2 Allocators'!$B$15:$W$15, 0),FALSE)*$G152), 0, VLOOKUP(VLOOKUP($A152, 'E4 TB Allocation Details'!$A$18:$L$205, MATCH("Customer ID", 'E4 TB Allocation Details'!$A$18:$L$18, 0),FALSE), 'E2 Allocators'!$B$15:$W$361, MATCH('O5 Details by Class &amp; Accounts'!AL$18, 'E2 Allocators'!$B$15:$W$15, 0),FALSE)*$G152)</f>
        <v>0</v>
      </c>
      <c r="AM152" s="1412">
        <f ca="1">IF(ISERROR(VLOOKUP(VLOOKUP($A152, 'E4 TB Allocation Details'!$A$18:$L$205, MATCH("Customer ID", 'E4 TB Allocation Details'!$A$18:$L$18, 0),FALSE), 'E2 Allocators'!$B$15:$W$361, MATCH('O5 Details by Class &amp; Accounts'!AM$18, 'E2 Allocators'!$B$15:$W$15, 0),FALSE)*$G152), 0, VLOOKUP(VLOOKUP($A152, 'E4 TB Allocation Details'!$A$18:$L$205, MATCH("Customer ID", 'E4 TB Allocation Details'!$A$18:$L$18, 0),FALSE), 'E2 Allocators'!$B$15:$W$361, MATCH('O5 Details by Class &amp; Accounts'!AM$18, 'E2 Allocators'!$B$15:$W$15, 0),FALSE)*$G152)</f>
        <v>0</v>
      </c>
      <c r="AN152" s="1412">
        <f ca="1">IF(ISERROR(VLOOKUP(VLOOKUP($A152, 'E4 TB Allocation Details'!$A$18:$L$205, MATCH("Customer ID", 'E4 TB Allocation Details'!$A$18:$L$18, 0),FALSE), 'E2 Allocators'!$B$15:$W$361, MATCH('O5 Details by Class &amp; Accounts'!AN$18, 'E2 Allocators'!$B$15:$W$15, 0),FALSE)*$G152), 0, VLOOKUP(VLOOKUP($A152, 'E4 TB Allocation Details'!$A$18:$L$205, MATCH("Customer ID", 'E4 TB Allocation Details'!$A$18:$L$18, 0),FALSE), 'E2 Allocators'!$B$15:$W$361, MATCH('O5 Details by Class &amp; Accounts'!AN$18, 'E2 Allocators'!$B$15:$W$15, 0),FALSE)*$G152)</f>
        <v>0</v>
      </c>
      <c r="AO152" s="1412">
        <f ca="1">IF(ISERROR(VLOOKUP(VLOOKUP($A152, 'E4 TB Allocation Details'!$A$18:$L$205, MATCH("Customer ID", 'E4 TB Allocation Details'!$A$18:$L$18, 0),FALSE), 'E2 Allocators'!$B$15:$W$361, MATCH('O5 Details by Class &amp; Accounts'!AO$18, 'E2 Allocators'!$B$15:$W$15, 0),FALSE)*$G152), 0, VLOOKUP(VLOOKUP($A152, 'E4 TB Allocation Details'!$A$18:$L$205, MATCH("Customer ID", 'E4 TB Allocation Details'!$A$18:$L$18, 0),FALSE), 'E2 Allocators'!$B$15:$W$361, MATCH('O5 Details by Class &amp; Accounts'!AO$18, 'E2 Allocators'!$B$15:$W$15, 0),FALSE)*$G152)</f>
        <v>0</v>
      </c>
      <c r="AP152" s="1412">
        <f ca="1">IF(ISERROR(VLOOKUP(VLOOKUP($A152, 'E4 TB Allocation Details'!$A$18:$L$205, MATCH("Customer ID", 'E4 TB Allocation Details'!$A$18:$L$18, 0),FALSE), 'E2 Allocators'!$B$15:$W$361, MATCH('O5 Details by Class &amp; Accounts'!AP$18, 'E2 Allocators'!$B$15:$W$15, 0),FALSE)*$G152), 0, VLOOKUP(VLOOKUP($A152, 'E4 TB Allocation Details'!$A$18:$L$205, MATCH("Customer ID", 'E4 TB Allocation Details'!$A$18:$L$18, 0),FALSE), 'E2 Allocators'!$B$15:$W$361, MATCH('O5 Details by Class &amp; Accounts'!AP$18, 'E2 Allocators'!$B$15:$W$15, 0),FALSE)*$G152)</f>
        <v>0</v>
      </c>
      <c r="AQ152" s="1412">
        <f ca="1">IF(ISERROR(VLOOKUP(VLOOKUP($A152, 'E4 TB Allocation Details'!$A$18:$L$205, MATCH("Customer ID", 'E4 TB Allocation Details'!$A$18:$L$18, 0),FALSE), 'E2 Allocators'!$B$15:$W$361, MATCH('O5 Details by Class &amp; Accounts'!AQ$18, 'E2 Allocators'!$B$15:$W$15, 0),FALSE)*$G152), 0, VLOOKUP(VLOOKUP($A152, 'E4 TB Allocation Details'!$A$18:$L$205, MATCH("Customer ID", 'E4 TB Allocation Details'!$A$18:$L$18, 0),FALSE), 'E2 Allocators'!$B$15:$W$361, MATCH('O5 Details by Class &amp; Accounts'!AQ$18, 'E2 Allocators'!$B$15:$W$15, 0),FALSE)*$G152)</f>
        <v>0</v>
      </c>
      <c r="AR152" s="1412">
        <f ca="1">IF(ISERROR(VLOOKUP(VLOOKUP($A152, 'E4 TB Allocation Details'!$A$18:$L$205, MATCH("Customer ID", 'E4 TB Allocation Details'!$A$18:$L$18, 0),FALSE), 'E2 Allocators'!$B$15:$W$361, MATCH('O5 Details by Class &amp; Accounts'!AR$18, 'E2 Allocators'!$B$15:$W$15, 0),FALSE)*$G152), 0, VLOOKUP(VLOOKUP($A152, 'E4 TB Allocation Details'!$A$18:$L$205, MATCH("Customer ID", 'E4 TB Allocation Details'!$A$18:$L$18, 0),FALSE), 'E2 Allocators'!$B$15:$W$361, MATCH('O5 Details by Class &amp; Accounts'!AR$18, 'E2 Allocators'!$B$15:$W$15, 0),FALSE)*$G152)</f>
        <v>0</v>
      </c>
      <c r="AS152" s="1412">
        <f ca="1">IF(ISERROR(VLOOKUP(VLOOKUP($A152, 'E4 TB Allocation Details'!$A$18:$L$205, MATCH("Customer ID", 'E4 TB Allocation Details'!$A$18:$L$18, 0),FALSE), 'E2 Allocators'!$B$15:$W$361, MATCH('O5 Details by Class &amp; Accounts'!AS$18, 'E2 Allocators'!$B$15:$W$15, 0),FALSE)*$G152), 0, VLOOKUP(VLOOKUP($A152, 'E4 TB Allocation Details'!$A$18:$L$205, MATCH("Customer ID", 'E4 TB Allocation Details'!$A$18:$L$18, 0),FALSE), 'E2 Allocators'!$B$15:$W$361, MATCH('O5 Details by Class &amp; Accounts'!AS$18, 'E2 Allocators'!$B$15:$W$15, 0),FALSE)*$G152)</f>
        <v>0</v>
      </c>
      <c r="AT152" s="1412">
        <f ca="1">IF(ISERROR(VLOOKUP(VLOOKUP($A152, 'E4 TB Allocation Details'!$A$18:$L$205, MATCH("Customer ID", 'E4 TB Allocation Details'!$A$18:$L$18, 0),FALSE), 'E2 Allocators'!$B$15:$W$361, MATCH('O5 Details by Class &amp; Accounts'!AT$18, 'E2 Allocators'!$B$15:$W$15, 0),FALSE)*$G152), 0, VLOOKUP(VLOOKUP($A152, 'E4 TB Allocation Details'!$A$18:$L$205, MATCH("Customer ID", 'E4 TB Allocation Details'!$A$18:$L$18, 0),FALSE), 'E2 Allocators'!$B$15:$W$361, MATCH('O5 Details by Class &amp; Accounts'!AT$18, 'E2 Allocators'!$B$15:$W$15, 0),FALSE)*$G152)</f>
        <v>0</v>
      </c>
      <c r="AU152" s="1412">
        <f ca="1">IF(ISERROR(VLOOKUP(VLOOKUP($A152, 'E4 TB Allocation Details'!$A$18:$L$205, MATCH("Customer ID", 'E4 TB Allocation Details'!$A$18:$L$18, 0),FALSE), 'E2 Allocators'!$B$15:$W$361, MATCH('O5 Details by Class &amp; Accounts'!AU$18, 'E2 Allocators'!$B$15:$W$15, 0),FALSE)*$G152), 0, VLOOKUP(VLOOKUP($A152, 'E4 TB Allocation Details'!$A$18:$L$205, MATCH("Customer ID", 'E4 TB Allocation Details'!$A$18:$L$18, 0),FALSE), 'E2 Allocators'!$B$15:$W$361, MATCH('O5 Details by Class &amp; Accounts'!AU$18, 'E2 Allocators'!$B$15:$W$15, 0),FALSE)*$G152)</f>
        <v>0</v>
      </c>
      <c r="AV152" s="1412">
        <f ca="1">IF(ISERROR(VLOOKUP(VLOOKUP($A152, 'E4 TB Allocation Details'!$A$18:$L$205, MATCH("Customer ID", 'E4 TB Allocation Details'!$A$18:$L$18, 0),FALSE), 'E2 Allocators'!$B$15:$W$361, MATCH('O5 Details by Class &amp; Accounts'!AV$18, 'E2 Allocators'!$B$15:$W$15, 0),FALSE)*$G152), 0, VLOOKUP(VLOOKUP($A152, 'E4 TB Allocation Details'!$A$18:$L$205, MATCH("Customer ID", 'E4 TB Allocation Details'!$A$18:$L$18, 0),FALSE), 'E2 Allocators'!$B$15:$W$361, MATCH('O5 Details by Class &amp; Accounts'!AV$18, 'E2 Allocators'!$B$15:$W$15, 0),FALSE)*$G152)</f>
        <v>0</v>
      </c>
      <c r="AW152" s="1412">
        <f ca="1">IF(ISERROR(VLOOKUP(VLOOKUP($A152, 'E4 TB Allocation Details'!$A$18:$L$205, MATCH("Customer ID", 'E4 TB Allocation Details'!$A$18:$L$18, 0),FALSE), 'E2 Allocators'!$B$15:$W$361, MATCH('O5 Details by Class &amp; Accounts'!AW$18, 'E2 Allocators'!$B$15:$W$15, 0),FALSE)*$G152), 0, VLOOKUP(VLOOKUP($A152, 'E4 TB Allocation Details'!$A$18:$L$205, MATCH("Customer ID", 'E4 TB Allocation Details'!$A$18:$L$18, 0),FALSE), 'E2 Allocators'!$B$15:$W$361, MATCH('O5 Details by Class &amp; Accounts'!AW$18, 'E2 Allocators'!$B$15:$W$15, 0),FALSE)*$G152)</f>
        <v>0</v>
      </c>
      <c r="AX152" s="1412">
        <f t="shared" si="33"/>
        <v>0</v>
      </c>
      <c r="AY152" s="1412">
        <f ca="1">IF(ISERROR(VLOOKUP(VLOOKUP($A152, 'E4 TB Allocation Details'!$A$18:$L$205, MATCH("Misc ID", 'E4 TB Allocation Details'!$A$18:$L$18, 0),FALSE), 'E2 Allocators'!$B$15:$W$361, MATCH('O5 Details by Class &amp; Accounts'!AY$18, 'E2 Allocators'!$B$15:$W$15, 0),FALSE)*$E152), 0, VLOOKUP(VLOOKUP($A152, 'E4 TB Allocation Details'!$A$18:$L$205, MATCH("Misc ID", 'E4 TB Allocation Details'!$A$18:$L$18, 0),FALSE), 'E2 Allocators'!$B$15:$W$361, MATCH('O5 Details by Class &amp; Accounts'!AY$18, 'E2 Allocators'!$B$15:$W$15, 0),FALSE)*$E152)</f>
        <v>0</v>
      </c>
      <c r="AZ152" s="1412">
        <f ca="1">IF(ISERROR(VLOOKUP(VLOOKUP($A152, 'E4 TB Allocation Details'!$A$18:$L$205, MATCH("Misc ID", 'E4 TB Allocation Details'!$A$18:$L$18, 0),FALSE), 'E2 Allocators'!$B$15:$W$361, MATCH('O5 Details by Class &amp; Accounts'!AZ$18, 'E2 Allocators'!$B$15:$W$15, 0),FALSE)*$E152), 0, VLOOKUP(VLOOKUP($A152, 'E4 TB Allocation Details'!$A$18:$L$205, MATCH("Misc ID", 'E4 TB Allocation Details'!$A$18:$L$18, 0),FALSE), 'E2 Allocators'!$B$15:$W$361, MATCH('O5 Details by Class &amp; Accounts'!AZ$18, 'E2 Allocators'!$B$15:$W$15, 0),FALSE)*$E152)</f>
        <v>0</v>
      </c>
      <c r="BA152" s="1412">
        <f ca="1">IF(ISERROR(VLOOKUP(VLOOKUP($A152, 'E4 TB Allocation Details'!$A$18:$L$205, MATCH("Misc ID", 'E4 TB Allocation Details'!$A$18:$L$18, 0),FALSE), 'E2 Allocators'!$B$15:$W$361, MATCH('O5 Details by Class &amp; Accounts'!BA$18, 'E2 Allocators'!$B$15:$W$15, 0),FALSE)*$E152), 0, VLOOKUP(VLOOKUP($A152, 'E4 TB Allocation Details'!$A$18:$L$205, MATCH("Misc ID", 'E4 TB Allocation Details'!$A$18:$L$18, 0),FALSE), 'E2 Allocators'!$B$15:$W$361, MATCH('O5 Details by Class &amp; Accounts'!BA$18, 'E2 Allocators'!$B$15:$W$15, 0),FALSE)*$E152)</f>
        <v>0</v>
      </c>
      <c r="BB152" s="1412">
        <f ca="1">IF(ISERROR(VLOOKUP(VLOOKUP($A152, 'E4 TB Allocation Details'!$A$18:$L$205, MATCH("Misc ID", 'E4 TB Allocation Details'!$A$18:$L$18, 0),FALSE), 'E2 Allocators'!$B$15:$W$361, MATCH('O5 Details by Class &amp; Accounts'!BB$18, 'E2 Allocators'!$B$15:$W$15, 0),FALSE)*$E152), 0, VLOOKUP(VLOOKUP($A152, 'E4 TB Allocation Details'!$A$18:$L$205, MATCH("Misc ID", 'E4 TB Allocation Details'!$A$18:$L$18, 0),FALSE), 'E2 Allocators'!$B$15:$W$361, MATCH('O5 Details by Class &amp; Accounts'!BB$18, 'E2 Allocators'!$B$15:$W$15, 0),FALSE)*$E152)</f>
        <v>0</v>
      </c>
      <c r="BC152" s="1412">
        <f ca="1">IF(ISERROR(VLOOKUP(VLOOKUP($A152, 'E4 TB Allocation Details'!$A$18:$L$205, MATCH("Misc ID", 'E4 TB Allocation Details'!$A$18:$L$18, 0),FALSE), 'E2 Allocators'!$B$15:$W$361, MATCH('O5 Details by Class &amp; Accounts'!BC$18, 'E2 Allocators'!$B$15:$W$15, 0),FALSE)*$E152), 0, VLOOKUP(VLOOKUP($A152, 'E4 TB Allocation Details'!$A$18:$L$205, MATCH("Misc ID", 'E4 TB Allocation Details'!$A$18:$L$18, 0),FALSE), 'E2 Allocators'!$B$15:$W$361, MATCH('O5 Details by Class &amp; Accounts'!BC$18, 'E2 Allocators'!$B$15:$W$15, 0),FALSE)*$E152)</f>
        <v>0</v>
      </c>
      <c r="BD152" s="1412">
        <f ca="1">IF(ISERROR(VLOOKUP(VLOOKUP($A152, 'E4 TB Allocation Details'!$A$18:$L$205, MATCH("Misc ID", 'E4 TB Allocation Details'!$A$18:$L$18, 0),FALSE), 'E2 Allocators'!$B$15:$W$361, MATCH('O5 Details by Class &amp; Accounts'!BD$18, 'E2 Allocators'!$B$15:$W$15, 0),FALSE)*$E152), 0, VLOOKUP(VLOOKUP($A152, 'E4 TB Allocation Details'!$A$18:$L$205, MATCH("Misc ID", 'E4 TB Allocation Details'!$A$18:$L$18, 0),FALSE), 'E2 Allocators'!$B$15:$W$361, MATCH('O5 Details by Class &amp; Accounts'!BD$18, 'E2 Allocators'!$B$15:$W$15, 0),FALSE)*$E152)</f>
        <v>0</v>
      </c>
      <c r="BE152" s="1412">
        <f ca="1">IF(ISERROR(VLOOKUP(VLOOKUP($A152, 'E4 TB Allocation Details'!$A$18:$L$205, MATCH("Misc ID", 'E4 TB Allocation Details'!$A$18:$L$18, 0),FALSE), 'E2 Allocators'!$B$15:$W$361, MATCH('O5 Details by Class &amp; Accounts'!BE$18, 'E2 Allocators'!$B$15:$W$15, 0),FALSE)*$E152), 0, VLOOKUP(VLOOKUP($A152, 'E4 TB Allocation Details'!$A$18:$L$205, MATCH("Misc ID", 'E4 TB Allocation Details'!$A$18:$L$18, 0),FALSE), 'E2 Allocators'!$B$15:$W$361, MATCH('O5 Details by Class &amp; Accounts'!BE$18, 'E2 Allocators'!$B$15:$W$15, 0),FALSE)*$E152)</f>
        <v>0</v>
      </c>
      <c r="BF152" s="1412">
        <f ca="1">IF(ISERROR(VLOOKUP(VLOOKUP($A152, 'E4 TB Allocation Details'!$A$18:$L$205, MATCH("Misc ID", 'E4 TB Allocation Details'!$A$18:$L$18, 0),FALSE), 'E2 Allocators'!$B$15:$W$361, MATCH('O5 Details by Class &amp; Accounts'!BF$18, 'E2 Allocators'!$B$15:$W$15, 0),FALSE)*$E152), 0, VLOOKUP(VLOOKUP($A152, 'E4 TB Allocation Details'!$A$18:$L$205, MATCH("Misc ID", 'E4 TB Allocation Details'!$A$18:$L$18, 0),FALSE), 'E2 Allocators'!$B$15:$W$361, MATCH('O5 Details by Class &amp; Accounts'!BF$18, 'E2 Allocators'!$B$15:$W$15, 0),FALSE)*$E152)</f>
        <v>0</v>
      </c>
      <c r="BG152" s="1412">
        <f ca="1">IF(ISERROR(VLOOKUP(VLOOKUP($A152, 'E4 TB Allocation Details'!$A$18:$L$205, MATCH("Misc ID", 'E4 TB Allocation Details'!$A$18:$L$18, 0),FALSE), 'E2 Allocators'!$B$15:$W$361, MATCH('O5 Details by Class &amp; Accounts'!BG$18, 'E2 Allocators'!$B$15:$W$15, 0),FALSE)*$E152), 0, VLOOKUP(VLOOKUP($A152, 'E4 TB Allocation Details'!$A$18:$L$205, MATCH("Misc ID", 'E4 TB Allocation Details'!$A$18:$L$18, 0),FALSE), 'E2 Allocators'!$B$15:$W$361, MATCH('O5 Details by Class &amp; Accounts'!BG$18, 'E2 Allocators'!$B$15:$W$15, 0),FALSE)*$E152)</f>
        <v>0</v>
      </c>
      <c r="BH152" s="1412">
        <f ca="1">IF(ISERROR(VLOOKUP(VLOOKUP($A152, 'E4 TB Allocation Details'!$A$18:$L$205, MATCH("Misc ID", 'E4 TB Allocation Details'!$A$18:$L$18, 0),FALSE), 'E2 Allocators'!$B$15:$W$361, MATCH('O5 Details by Class &amp; Accounts'!BH$18, 'E2 Allocators'!$B$15:$W$15, 0),FALSE)*$E152), 0, VLOOKUP(VLOOKUP($A152, 'E4 TB Allocation Details'!$A$18:$L$205, MATCH("Misc ID", 'E4 TB Allocation Details'!$A$18:$L$18, 0),FALSE), 'E2 Allocators'!$B$15:$W$361, MATCH('O5 Details by Class &amp; Accounts'!BH$18, 'E2 Allocators'!$B$15:$W$15, 0),FALSE)*$E152)</f>
        <v>0</v>
      </c>
      <c r="BI152" s="1412">
        <f ca="1">IF(ISERROR(VLOOKUP(VLOOKUP($A152, 'E4 TB Allocation Details'!$A$18:$L$205, MATCH("Misc ID", 'E4 TB Allocation Details'!$A$18:$L$18, 0),FALSE), 'E2 Allocators'!$B$15:$W$361, MATCH('O5 Details by Class &amp; Accounts'!BI$18, 'E2 Allocators'!$B$15:$W$15, 0),FALSE)*$E152), 0, VLOOKUP(VLOOKUP($A152, 'E4 TB Allocation Details'!$A$18:$L$205, MATCH("Misc ID", 'E4 TB Allocation Details'!$A$18:$L$18, 0),FALSE), 'E2 Allocators'!$B$15:$W$361, MATCH('O5 Details by Class &amp; Accounts'!BI$18, 'E2 Allocators'!$B$15:$W$15, 0),FALSE)*$E152)</f>
        <v>0</v>
      </c>
      <c r="BJ152" s="1412">
        <f ca="1">IF(ISERROR(VLOOKUP(VLOOKUP($A152, 'E4 TB Allocation Details'!$A$18:$L$205, MATCH("Misc ID", 'E4 TB Allocation Details'!$A$18:$L$18, 0),FALSE), 'E2 Allocators'!$B$15:$W$361, MATCH('O5 Details by Class &amp; Accounts'!BJ$18, 'E2 Allocators'!$B$15:$W$15, 0),FALSE)*$E152), 0, VLOOKUP(VLOOKUP($A152, 'E4 TB Allocation Details'!$A$18:$L$205, MATCH("Misc ID", 'E4 TB Allocation Details'!$A$18:$L$18, 0),FALSE), 'E2 Allocators'!$B$15:$W$361, MATCH('O5 Details by Class &amp; Accounts'!BJ$18, 'E2 Allocators'!$B$15:$W$15, 0),FALSE)*$E152)</f>
        <v>0</v>
      </c>
      <c r="BK152" s="1412">
        <f ca="1">IF(ISERROR(VLOOKUP(VLOOKUP($A152, 'E4 TB Allocation Details'!$A$18:$L$205, MATCH("Misc ID", 'E4 TB Allocation Details'!$A$18:$L$18, 0),FALSE), 'E2 Allocators'!$B$15:$W$361, MATCH('O5 Details by Class &amp; Accounts'!BK$18, 'E2 Allocators'!$B$15:$W$15, 0),FALSE)*$E152), 0, VLOOKUP(VLOOKUP($A152, 'E4 TB Allocation Details'!$A$18:$L$205, MATCH("Misc ID", 'E4 TB Allocation Details'!$A$18:$L$18, 0),FALSE), 'E2 Allocators'!$B$15:$W$361, MATCH('O5 Details by Class &amp; Accounts'!BK$18, 'E2 Allocators'!$B$15:$W$15, 0),FALSE)*$E152)</f>
        <v>0</v>
      </c>
      <c r="BL152" s="1412">
        <f ca="1">IF(ISERROR(VLOOKUP(VLOOKUP($A152, 'E4 TB Allocation Details'!$A$18:$L$205, MATCH("Misc ID", 'E4 TB Allocation Details'!$A$18:$L$18, 0),FALSE), 'E2 Allocators'!$B$15:$W$361, MATCH('O5 Details by Class &amp; Accounts'!BL$18, 'E2 Allocators'!$B$15:$W$15, 0),FALSE)*$E152), 0, VLOOKUP(VLOOKUP($A152, 'E4 TB Allocation Details'!$A$18:$L$205, MATCH("Misc ID", 'E4 TB Allocation Details'!$A$18:$L$18, 0),FALSE), 'E2 Allocators'!$B$15:$W$361, MATCH('O5 Details by Class &amp; Accounts'!BL$18, 'E2 Allocators'!$B$15:$W$15, 0),FALSE)*$E152)</f>
        <v>0</v>
      </c>
      <c r="BM152" s="1412">
        <f ca="1">IF(ISERROR(VLOOKUP(VLOOKUP($A152, 'E4 TB Allocation Details'!$A$18:$L$205, MATCH("Misc ID", 'E4 TB Allocation Details'!$A$18:$L$18, 0),FALSE), 'E2 Allocators'!$B$15:$W$361, MATCH('O5 Details by Class &amp; Accounts'!BM$18, 'E2 Allocators'!$B$15:$W$15, 0),FALSE)*$E152), 0, VLOOKUP(VLOOKUP($A152, 'E4 TB Allocation Details'!$A$18:$L$205, MATCH("Misc ID", 'E4 TB Allocation Details'!$A$18:$L$18, 0),FALSE), 'E2 Allocators'!$B$15:$W$361, MATCH('O5 Details by Class &amp; Accounts'!BM$18, 'E2 Allocators'!$B$15:$W$15, 0),FALSE)*$E152)</f>
        <v>0</v>
      </c>
      <c r="BN152" s="1412">
        <f ca="1">IF(ISERROR(VLOOKUP(VLOOKUP($A152, 'E4 TB Allocation Details'!$A$18:$L$205, MATCH("Misc ID", 'E4 TB Allocation Details'!$A$18:$L$18, 0),FALSE), 'E2 Allocators'!$B$15:$W$361, MATCH('O5 Details by Class &amp; Accounts'!BN$18, 'E2 Allocators'!$B$15:$W$15, 0),FALSE)*$E152), 0, VLOOKUP(VLOOKUP($A152, 'E4 TB Allocation Details'!$A$18:$L$205, MATCH("Misc ID", 'E4 TB Allocation Details'!$A$18:$L$18, 0),FALSE), 'E2 Allocators'!$B$15:$W$361, MATCH('O5 Details by Class &amp; Accounts'!BN$18, 'E2 Allocators'!$B$15:$W$15, 0),FALSE)*$E152)</f>
        <v>0</v>
      </c>
      <c r="BO152" s="1412">
        <f ca="1">IF(ISERROR(VLOOKUP(VLOOKUP($A152, 'E4 TB Allocation Details'!$A$18:$L$205, MATCH("Misc ID", 'E4 TB Allocation Details'!$A$18:$L$18, 0),FALSE), 'E2 Allocators'!$B$15:$W$361, MATCH('O5 Details by Class &amp; Accounts'!BO$18, 'E2 Allocators'!$B$15:$W$15, 0),FALSE)*$E152), 0, VLOOKUP(VLOOKUP($A152, 'E4 TB Allocation Details'!$A$18:$L$205, MATCH("Misc ID", 'E4 TB Allocation Details'!$A$18:$L$18, 0),FALSE), 'E2 Allocators'!$B$15:$W$361, MATCH('O5 Details by Class &amp; Accounts'!BO$18, 'E2 Allocators'!$B$15:$W$15, 0),FALSE)*$E152)</f>
        <v>0</v>
      </c>
      <c r="BP152" s="1412">
        <f ca="1">IF(ISERROR(VLOOKUP(VLOOKUP($A152, 'E4 TB Allocation Details'!$A$18:$L$205, MATCH("Misc ID", 'E4 TB Allocation Details'!$A$18:$L$18, 0),FALSE), 'E2 Allocators'!$B$15:$W$361, MATCH('O5 Details by Class &amp; Accounts'!BP$18, 'E2 Allocators'!$B$15:$W$15, 0),FALSE)*$E152), 0, VLOOKUP(VLOOKUP($A152, 'E4 TB Allocation Details'!$A$18:$L$205, MATCH("Misc ID", 'E4 TB Allocation Details'!$A$18:$L$18, 0),FALSE), 'E2 Allocators'!$B$15:$W$361, MATCH('O5 Details by Class &amp; Accounts'!BP$18, 'E2 Allocators'!$B$15:$W$15, 0),FALSE)*$E152)</f>
        <v>0</v>
      </c>
      <c r="BQ152" s="1412">
        <f ca="1">IF(ISERROR(VLOOKUP(VLOOKUP($A152, 'E4 TB Allocation Details'!$A$18:$L$205, MATCH("Misc ID", 'E4 TB Allocation Details'!$A$18:$L$18, 0),FALSE), 'E2 Allocators'!$B$15:$W$361, MATCH('O5 Details by Class &amp; Accounts'!BQ$18, 'E2 Allocators'!$B$15:$W$15, 0),FALSE)*$E152), 0, VLOOKUP(VLOOKUP($A152, 'E4 TB Allocation Details'!$A$18:$L$205, MATCH("Misc ID", 'E4 TB Allocation Details'!$A$18:$L$18, 0),FALSE), 'E2 Allocators'!$B$15:$W$361, MATCH('O5 Details by Class &amp; Accounts'!BQ$18, 'E2 Allocators'!$B$15:$W$15, 0),FALSE)*$E152)</f>
        <v>0</v>
      </c>
      <c r="BR152" s="1412">
        <f ca="1">IF(ISERROR(VLOOKUP(VLOOKUP($A152, 'E4 TB Allocation Details'!$A$18:$L$205, MATCH("Misc ID", 'E4 TB Allocation Details'!$A$18:$L$18, 0),FALSE), 'E2 Allocators'!$B$15:$W$361, MATCH('O5 Details by Class &amp; Accounts'!BR$18, 'E2 Allocators'!$B$15:$W$15, 0),FALSE)*$E152), 0, VLOOKUP(VLOOKUP($A152, 'E4 TB Allocation Details'!$A$18:$L$205, MATCH("Misc ID", 'E4 TB Allocation Details'!$A$18:$L$18, 0),FALSE), 'E2 Allocators'!$B$15:$W$361, MATCH('O5 Details by Class &amp; Accounts'!BR$18, 'E2 Allocators'!$B$15:$W$15, 0),FALSE)*$E152)</f>
        <v>0</v>
      </c>
      <c r="BS152" s="1412">
        <f t="shared" si="34"/>
        <v>0</v>
      </c>
      <c r="BT152" s="1412">
        <f ca="1">IF(ISERROR(VLOOKUP(VLOOKUP($A152, 'E4 TB Allocation Details'!$A$18:$L$205, MATCH("A &amp; G ID", 'E4 TB Allocation Details'!$A$18:$L$18, 0),FALSE), 'E2 Allocators'!$B$15:$W$361, MATCH('O5 Details by Class &amp; Accounts'!BT$18, 'E2 Allocators'!$B$15:$W$15, 0),FALSE)*$E152), 0, VLOOKUP(VLOOKUP($A152, 'E4 TB Allocation Details'!$A$18:$L$205, MATCH("A &amp; G ID", 'E4 TB Allocation Details'!$A$18:$L$18, 0),FALSE), 'E2 Allocators'!$B$15:$W$361, MATCH('O5 Details by Class &amp; Accounts'!BT$18, 'E2 Allocators'!$B$15:$W$15, 0),FALSE)*$E152)</f>
        <v>0</v>
      </c>
      <c r="BU152" s="1412">
        <f ca="1">IF(ISERROR(VLOOKUP(VLOOKUP($A152, 'E4 TB Allocation Details'!$A$18:$L$205, MATCH("A &amp; G ID", 'E4 TB Allocation Details'!$A$18:$L$18, 0),FALSE), 'E2 Allocators'!$B$15:$W$361, MATCH('O5 Details by Class &amp; Accounts'!BU$18, 'E2 Allocators'!$B$15:$W$15, 0),FALSE)*$E152), 0, VLOOKUP(VLOOKUP($A152, 'E4 TB Allocation Details'!$A$18:$L$205, MATCH("A &amp; G ID", 'E4 TB Allocation Details'!$A$18:$L$18, 0),FALSE), 'E2 Allocators'!$B$15:$W$361, MATCH('O5 Details by Class &amp; Accounts'!BU$18, 'E2 Allocators'!$B$15:$W$15, 0),FALSE)*$E152)</f>
        <v>0</v>
      </c>
      <c r="BV152" s="1412">
        <f ca="1">IF(ISERROR(VLOOKUP(VLOOKUP($A152, 'E4 TB Allocation Details'!$A$18:$L$205, MATCH("A &amp; G ID", 'E4 TB Allocation Details'!$A$18:$L$18, 0),FALSE), 'E2 Allocators'!$B$15:$W$361, MATCH('O5 Details by Class &amp; Accounts'!BV$18, 'E2 Allocators'!$B$15:$W$15, 0),FALSE)*$E152), 0, VLOOKUP(VLOOKUP($A152, 'E4 TB Allocation Details'!$A$18:$L$205, MATCH("A &amp; G ID", 'E4 TB Allocation Details'!$A$18:$L$18, 0),FALSE), 'E2 Allocators'!$B$15:$W$361, MATCH('O5 Details by Class &amp; Accounts'!BV$18, 'E2 Allocators'!$B$15:$W$15, 0),FALSE)*$E152)</f>
        <v>0</v>
      </c>
      <c r="BW152" s="1412">
        <f ca="1">IF(ISERROR(VLOOKUP(VLOOKUP($A152, 'E4 TB Allocation Details'!$A$18:$L$205, MATCH("A &amp; G ID", 'E4 TB Allocation Details'!$A$18:$L$18, 0),FALSE), 'E2 Allocators'!$B$15:$W$361, MATCH('O5 Details by Class &amp; Accounts'!BW$18, 'E2 Allocators'!$B$15:$W$15, 0),FALSE)*$E152), 0, VLOOKUP(VLOOKUP($A152, 'E4 TB Allocation Details'!$A$18:$L$205, MATCH("A &amp; G ID", 'E4 TB Allocation Details'!$A$18:$L$18, 0),FALSE), 'E2 Allocators'!$B$15:$W$361, MATCH('O5 Details by Class &amp; Accounts'!BW$18, 'E2 Allocators'!$B$15:$W$15, 0),FALSE)*$E152)</f>
        <v>0</v>
      </c>
      <c r="BX152" s="1412">
        <f ca="1">IF(ISERROR(VLOOKUP(VLOOKUP($A152, 'E4 TB Allocation Details'!$A$18:$L$205, MATCH("A &amp; G ID", 'E4 TB Allocation Details'!$A$18:$L$18, 0),FALSE), 'E2 Allocators'!$B$15:$W$361, MATCH('O5 Details by Class &amp; Accounts'!BX$18, 'E2 Allocators'!$B$15:$W$15, 0),FALSE)*$E152), 0, VLOOKUP(VLOOKUP($A152, 'E4 TB Allocation Details'!$A$18:$L$205, MATCH("A &amp; G ID", 'E4 TB Allocation Details'!$A$18:$L$18, 0),FALSE), 'E2 Allocators'!$B$15:$W$361, MATCH('O5 Details by Class &amp; Accounts'!BX$18, 'E2 Allocators'!$B$15:$W$15, 0),FALSE)*$E152)</f>
        <v>0</v>
      </c>
      <c r="BY152" s="1412">
        <f ca="1">IF(ISERROR(VLOOKUP(VLOOKUP($A152, 'E4 TB Allocation Details'!$A$18:$L$205, MATCH("A &amp; G ID", 'E4 TB Allocation Details'!$A$18:$L$18, 0),FALSE), 'E2 Allocators'!$B$15:$W$361, MATCH('O5 Details by Class &amp; Accounts'!BY$18, 'E2 Allocators'!$B$15:$W$15, 0),FALSE)*$E152), 0, VLOOKUP(VLOOKUP($A152, 'E4 TB Allocation Details'!$A$18:$L$205, MATCH("A &amp; G ID", 'E4 TB Allocation Details'!$A$18:$L$18, 0),FALSE), 'E2 Allocators'!$B$15:$W$361, MATCH('O5 Details by Class &amp; Accounts'!BY$18, 'E2 Allocators'!$B$15:$W$15, 0),FALSE)*$E152)</f>
        <v>0</v>
      </c>
      <c r="BZ152" s="1412">
        <f ca="1">IF(ISERROR(VLOOKUP(VLOOKUP($A152, 'E4 TB Allocation Details'!$A$18:$L$205, MATCH("A &amp; G ID", 'E4 TB Allocation Details'!$A$18:$L$18, 0),FALSE), 'E2 Allocators'!$B$15:$W$361, MATCH('O5 Details by Class &amp; Accounts'!BZ$18, 'E2 Allocators'!$B$15:$W$15, 0),FALSE)*$E152), 0, VLOOKUP(VLOOKUP($A152, 'E4 TB Allocation Details'!$A$18:$L$205, MATCH("A &amp; G ID", 'E4 TB Allocation Details'!$A$18:$L$18, 0),FALSE), 'E2 Allocators'!$B$15:$W$361, MATCH('O5 Details by Class &amp; Accounts'!BZ$18, 'E2 Allocators'!$B$15:$W$15, 0),FALSE)*$E152)</f>
        <v>0</v>
      </c>
      <c r="CA152" s="1412">
        <f ca="1">IF(ISERROR(VLOOKUP(VLOOKUP($A152, 'E4 TB Allocation Details'!$A$18:$L$205, MATCH("A &amp; G ID", 'E4 TB Allocation Details'!$A$18:$L$18, 0),FALSE), 'E2 Allocators'!$B$15:$W$361, MATCH('O5 Details by Class &amp; Accounts'!CA$18, 'E2 Allocators'!$B$15:$W$15, 0),FALSE)*$E152), 0, VLOOKUP(VLOOKUP($A152, 'E4 TB Allocation Details'!$A$18:$L$205, MATCH("A &amp; G ID", 'E4 TB Allocation Details'!$A$18:$L$18, 0),FALSE), 'E2 Allocators'!$B$15:$W$361, MATCH('O5 Details by Class &amp; Accounts'!CA$18, 'E2 Allocators'!$B$15:$W$15, 0),FALSE)*$E152)</f>
        <v>0</v>
      </c>
      <c r="CB152" s="1412">
        <f ca="1">IF(ISERROR(VLOOKUP(VLOOKUP($A152, 'E4 TB Allocation Details'!$A$18:$L$205, MATCH("A &amp; G ID", 'E4 TB Allocation Details'!$A$18:$L$18, 0),FALSE), 'E2 Allocators'!$B$15:$W$361, MATCH('O5 Details by Class &amp; Accounts'!CB$18, 'E2 Allocators'!$B$15:$W$15, 0),FALSE)*$E152), 0, VLOOKUP(VLOOKUP($A152, 'E4 TB Allocation Details'!$A$18:$L$205, MATCH("A &amp; G ID", 'E4 TB Allocation Details'!$A$18:$L$18, 0),FALSE), 'E2 Allocators'!$B$15:$W$361, MATCH('O5 Details by Class &amp; Accounts'!CB$18, 'E2 Allocators'!$B$15:$W$15, 0),FALSE)*$E152)</f>
        <v>0</v>
      </c>
      <c r="CC152" s="1412">
        <f ca="1">IF(ISERROR(VLOOKUP(VLOOKUP($A152, 'E4 TB Allocation Details'!$A$18:$L$205, MATCH("A &amp; G ID", 'E4 TB Allocation Details'!$A$18:$L$18, 0),FALSE), 'E2 Allocators'!$B$15:$W$361, MATCH('O5 Details by Class &amp; Accounts'!CC$18, 'E2 Allocators'!$B$15:$W$15, 0),FALSE)*$E152), 0, VLOOKUP(VLOOKUP($A152, 'E4 TB Allocation Details'!$A$18:$L$205, MATCH("A &amp; G ID", 'E4 TB Allocation Details'!$A$18:$L$18, 0),FALSE), 'E2 Allocators'!$B$15:$W$361, MATCH('O5 Details by Class &amp; Accounts'!CC$18, 'E2 Allocators'!$B$15:$W$15, 0),FALSE)*$E152)</f>
        <v>0</v>
      </c>
      <c r="CD152" s="1412">
        <f ca="1">IF(ISERROR(VLOOKUP(VLOOKUP($A152, 'E4 TB Allocation Details'!$A$18:$L$205, MATCH("A &amp; G ID", 'E4 TB Allocation Details'!$A$18:$L$18, 0),FALSE), 'E2 Allocators'!$B$15:$W$361, MATCH('O5 Details by Class &amp; Accounts'!CD$18, 'E2 Allocators'!$B$15:$W$15, 0),FALSE)*$E152), 0, VLOOKUP(VLOOKUP($A152, 'E4 TB Allocation Details'!$A$18:$L$205, MATCH("A &amp; G ID", 'E4 TB Allocation Details'!$A$18:$L$18, 0),FALSE), 'E2 Allocators'!$B$15:$W$361, MATCH('O5 Details by Class &amp; Accounts'!CD$18, 'E2 Allocators'!$B$15:$W$15, 0),FALSE)*$E152)</f>
        <v>0</v>
      </c>
      <c r="CE152" s="1412">
        <f ca="1">IF(ISERROR(VLOOKUP(VLOOKUP($A152, 'E4 TB Allocation Details'!$A$18:$L$205, MATCH("A &amp; G ID", 'E4 TB Allocation Details'!$A$18:$L$18, 0),FALSE), 'E2 Allocators'!$B$15:$W$361, MATCH('O5 Details by Class &amp; Accounts'!CE$18, 'E2 Allocators'!$B$15:$W$15, 0),FALSE)*$E152), 0, VLOOKUP(VLOOKUP($A152, 'E4 TB Allocation Details'!$A$18:$L$205, MATCH("A &amp; G ID", 'E4 TB Allocation Details'!$A$18:$L$18, 0),FALSE), 'E2 Allocators'!$B$15:$W$361, MATCH('O5 Details by Class &amp; Accounts'!CE$18, 'E2 Allocators'!$B$15:$W$15, 0),FALSE)*$E152)</f>
        <v>0</v>
      </c>
      <c r="CF152" s="1412">
        <f ca="1">IF(ISERROR(VLOOKUP(VLOOKUP($A152, 'E4 TB Allocation Details'!$A$18:$L$205, MATCH("A &amp; G ID", 'E4 TB Allocation Details'!$A$18:$L$18, 0),FALSE), 'E2 Allocators'!$B$15:$W$361, MATCH('O5 Details by Class &amp; Accounts'!CF$18, 'E2 Allocators'!$B$15:$W$15, 0),FALSE)*$E152), 0, VLOOKUP(VLOOKUP($A152, 'E4 TB Allocation Details'!$A$18:$L$205, MATCH("A &amp; G ID", 'E4 TB Allocation Details'!$A$18:$L$18, 0),FALSE), 'E2 Allocators'!$B$15:$W$361, MATCH('O5 Details by Class &amp; Accounts'!CF$18, 'E2 Allocators'!$B$15:$W$15, 0),FALSE)*$E152)</f>
        <v>0</v>
      </c>
      <c r="CG152" s="1412">
        <f ca="1">IF(ISERROR(VLOOKUP(VLOOKUP($A152, 'E4 TB Allocation Details'!$A$18:$L$205, MATCH("A &amp; G ID", 'E4 TB Allocation Details'!$A$18:$L$18, 0),FALSE), 'E2 Allocators'!$B$15:$W$361, MATCH('O5 Details by Class &amp; Accounts'!CG$18, 'E2 Allocators'!$B$15:$W$15, 0),FALSE)*$E152), 0, VLOOKUP(VLOOKUP($A152, 'E4 TB Allocation Details'!$A$18:$L$205, MATCH("A &amp; G ID", 'E4 TB Allocation Details'!$A$18:$L$18, 0),FALSE), 'E2 Allocators'!$B$15:$W$361, MATCH('O5 Details by Class &amp; Accounts'!CG$18, 'E2 Allocators'!$B$15:$W$15, 0),FALSE)*$E152)</f>
        <v>0</v>
      </c>
      <c r="CH152" s="1412">
        <f ca="1">IF(ISERROR(VLOOKUP(VLOOKUP($A152, 'E4 TB Allocation Details'!$A$18:$L$205, MATCH("A &amp; G ID", 'E4 TB Allocation Details'!$A$18:$L$18, 0),FALSE), 'E2 Allocators'!$B$15:$W$361, MATCH('O5 Details by Class &amp; Accounts'!CH$18, 'E2 Allocators'!$B$15:$W$15, 0),FALSE)*$E152), 0, VLOOKUP(VLOOKUP($A152, 'E4 TB Allocation Details'!$A$18:$L$205, MATCH("A &amp; G ID", 'E4 TB Allocation Details'!$A$18:$L$18, 0),FALSE), 'E2 Allocators'!$B$15:$W$361, MATCH('O5 Details by Class &amp; Accounts'!CH$18, 'E2 Allocators'!$B$15:$W$15, 0),FALSE)*$E152)</f>
        <v>0</v>
      </c>
      <c r="CI152" s="1412">
        <f ca="1">IF(ISERROR(VLOOKUP(VLOOKUP($A152, 'E4 TB Allocation Details'!$A$18:$L$205, MATCH("A &amp; G ID", 'E4 TB Allocation Details'!$A$18:$L$18, 0),FALSE), 'E2 Allocators'!$B$15:$W$361, MATCH('O5 Details by Class &amp; Accounts'!CI$18, 'E2 Allocators'!$B$15:$W$15, 0),FALSE)*$E152), 0, VLOOKUP(VLOOKUP($A152, 'E4 TB Allocation Details'!$A$18:$L$205, MATCH("A &amp; G ID", 'E4 TB Allocation Details'!$A$18:$L$18, 0),FALSE), 'E2 Allocators'!$B$15:$W$361, MATCH('O5 Details by Class &amp; Accounts'!CI$18, 'E2 Allocators'!$B$15:$W$15, 0),FALSE)*$E152)</f>
        <v>0</v>
      </c>
      <c r="CJ152" s="1412">
        <f ca="1">IF(ISERROR(VLOOKUP(VLOOKUP($A152, 'E4 TB Allocation Details'!$A$18:$L$205, MATCH("A &amp; G ID", 'E4 TB Allocation Details'!$A$18:$L$18, 0),FALSE), 'E2 Allocators'!$B$15:$W$361, MATCH('O5 Details by Class &amp; Accounts'!CJ$18, 'E2 Allocators'!$B$15:$W$15, 0),FALSE)*$E152), 0, VLOOKUP(VLOOKUP($A152, 'E4 TB Allocation Details'!$A$18:$L$205, MATCH("A &amp; G ID", 'E4 TB Allocation Details'!$A$18:$L$18, 0),FALSE), 'E2 Allocators'!$B$15:$W$361, MATCH('O5 Details by Class &amp; Accounts'!CJ$18, 'E2 Allocators'!$B$15:$W$15, 0),FALSE)*$E152)</f>
        <v>0</v>
      </c>
      <c r="CK152" s="1412">
        <f ca="1">IF(ISERROR(VLOOKUP(VLOOKUP($A152, 'E4 TB Allocation Details'!$A$18:$L$205, MATCH("A &amp; G ID", 'E4 TB Allocation Details'!$A$18:$L$18, 0),FALSE), 'E2 Allocators'!$B$15:$W$361, MATCH('O5 Details by Class &amp; Accounts'!CK$18, 'E2 Allocators'!$B$15:$W$15, 0),FALSE)*$E152), 0, VLOOKUP(VLOOKUP($A152, 'E4 TB Allocation Details'!$A$18:$L$205, MATCH("A &amp; G ID", 'E4 TB Allocation Details'!$A$18:$L$18, 0),FALSE), 'E2 Allocators'!$B$15:$W$361, MATCH('O5 Details by Class &amp; Accounts'!CK$18, 'E2 Allocators'!$B$15:$W$15, 0),FALSE)*$E152)</f>
        <v>0</v>
      </c>
      <c r="CL152" s="1412">
        <f ca="1">IF(ISERROR(VLOOKUP(VLOOKUP($A152, 'E4 TB Allocation Details'!$A$18:$L$205, MATCH("A &amp; G ID", 'E4 TB Allocation Details'!$A$18:$L$18, 0),FALSE), 'E2 Allocators'!$B$15:$W$361, MATCH('O5 Details by Class &amp; Accounts'!CL$18, 'E2 Allocators'!$B$15:$W$15, 0),FALSE)*$E152), 0, VLOOKUP(VLOOKUP($A152, 'E4 TB Allocation Details'!$A$18:$L$205, MATCH("A &amp; G ID", 'E4 TB Allocation Details'!$A$18:$L$18, 0),FALSE), 'E2 Allocators'!$B$15:$W$361, MATCH('O5 Details by Class &amp; Accounts'!CL$18, 'E2 Allocators'!$B$15:$W$15, 0),FALSE)*$E152)</f>
        <v>0</v>
      </c>
      <c r="CM152" s="1412">
        <f ca="1">IF(ISERROR(VLOOKUP(VLOOKUP($A152, 'E4 TB Allocation Details'!$A$18:$L$205, MATCH("A &amp; G ID", 'E4 TB Allocation Details'!$A$18:$L$18, 0),FALSE), 'E2 Allocators'!$B$15:$W$361, MATCH('O5 Details by Class &amp; Accounts'!CM$18, 'E2 Allocators'!$B$15:$W$15, 0),FALSE)*$E152), 0, VLOOKUP(VLOOKUP($A152, 'E4 TB Allocation Details'!$A$18:$L$205, MATCH("A &amp; G ID", 'E4 TB Allocation Details'!$A$18:$L$18, 0),FALSE), 'E2 Allocators'!$B$15:$W$361, MATCH('O5 Details by Class &amp; Accounts'!CM$18, 'E2 Allocators'!$B$15:$W$15, 0),FALSE)*$E152)</f>
        <v>0</v>
      </c>
      <c r="CN152" s="1412">
        <f t="shared" si="35"/>
        <v>0</v>
      </c>
      <c r="CO152" s="1792">
        <f t="shared" si="36"/>
        <v>0</v>
      </c>
      <c r="CQ152" s="2087" t="s">
        <v>950</v>
      </c>
    </row>
    <row r="153" spans="1:95" s="81" customFormat="1" ht="12.75">
      <c r="A153" s="1177">
        <v>5145</v>
      </c>
      <c r="B153" s="1176" t="s">
        <v>349</v>
      </c>
      <c r="C153" s="1789">
        <f ca="1">IF(ISERROR(VLOOKUP($A153,'I3 TB Data'!$A$23:$H$458,MATCH('O5 Details by Class &amp; Accounts'!$C$18, 'I3 TB Data'!$A$23:$H$23,0),0)), 0, VLOOKUP($A153,'I3 TB Data'!$A$23:$H$458,MATCH('O5 Details by Class &amp; Accounts'!$C$18,'I3 TB Data'!$A$23:$H$23,0),0))</f>
        <v>98000</v>
      </c>
      <c r="D153" s="1790"/>
      <c r="E153" s="1789">
        <f t="shared" si="37"/>
        <v>98000</v>
      </c>
      <c r="F153" s="1791">
        <f ca="1">IF(ISERROR(VLOOKUP($A153, 'E1 Categorization'!A33:E122, MATCH("Customer Component", 'E1 Categorization'!$A$33:$E$33,0), 0)), 0, IF(VLOOKUP($A153, 'E1 Categorization'!A33:E122, MATCH("Customer Component", 'E1 Categorization'!$A$33:$E$33,0), 0)=0, 'O5 Details by Class &amp; Accounts'!$E153, IF(AND(VLOOKUP($A153, 'E1 Categorization'!A33:E122, MATCH("Customer Component", 'E1 Categorization'!$A$33:$E$33,0), 0) &gt;0, VLOOKUP($A153, 'E1 Categorization'!A33:E122, MATCH("Customer Component", 'E1 Categorization'!$A$33:$E$33,0), 0)&lt;1), 'O5 Details by Class &amp; Accounts'!$E153*(1-VLOOKUP($A153, 'E1 Categorization'!A33:E122, MATCH("Customer Component", 'E1 Categorization'!$A$33:$E$33,0), 0)), 0)))</f>
        <v>63700</v>
      </c>
      <c r="G153" s="1791">
        <f ca="1">IF(ISERROR(VLOOKUP($A153, 'E1 Categorization'!A33:E122, MATCH("Customer Component", 'E1 Categorization'!$A$33:$E$33,0), 0)),0, IF(VLOOKUP($A153, 'E1 Categorization'!A33:E122, MATCH("Customer Component", 'E1 Categorization'!$A$33:$E$33,0), 0)=0, 0, IF(AND(VLOOKUP($A153, 'E1 Categorization'!A33:E122, MATCH("Customer Component", 'E1 Categorization'!$A$33:$E$33,0), 0) &gt;0, VLOOKUP($A153, 'E1 Categorization'!A33:E122, MATCH("Customer Component", 'E1 Categorization'!$A$33:$E$33,0), 0)&lt;1), 'O5 Details by Class &amp; Accounts'!$E153*(VLOOKUP($A153, 'E1 Categorization'!A33:E122, MATCH("Customer Component", 'E1 Categorization'!$A$33:$E$33,0), 0)), 'O5 Details by Class &amp; Accounts'!$E153)))</f>
        <v>34300</v>
      </c>
      <c r="H153" s="1412">
        <f t="shared" si="31"/>
        <v>98000</v>
      </c>
      <c r="I153" s="1412">
        <f ca="1">IF(ISERROR(VLOOKUP(VLOOKUP($A153, 'E4 TB Allocation Details'!$A$18:$L$205, MATCH("Demand ID", 'E4 TB Allocation Details'!$A$18:$L$18, 0),FALSE), 'E2 Allocators'!$B$15:$W$361, MATCH('O5 Details by Class &amp; Accounts'!I$18, 'E2 Allocators'!$B$15:$W$15, 0),FALSE)*$F153), 0, VLOOKUP(VLOOKUP($A153, 'E4 TB Allocation Details'!$A$18:$L$205, MATCH("Demand ID", 'E4 TB Allocation Details'!$A$18:$L$18, 0),FALSE), 'E2 Allocators'!$B$15:$W$361, MATCH('O5 Details by Class &amp; Accounts'!I$18, 'E2 Allocators'!$B$15:$W$15, 0),FALSE)*$F153)</f>
        <v>24009.339020256368</v>
      </c>
      <c r="J153" s="1412">
        <f ca="1">IF(ISERROR(VLOOKUP(VLOOKUP($A153, 'E4 TB Allocation Details'!$A$18:$L$205, MATCH("Demand ID", 'E4 TB Allocation Details'!$A$18:$L$18, 0),FALSE), 'E2 Allocators'!$B$15:$W$361, MATCH('O5 Details by Class &amp; Accounts'!J$18, 'E2 Allocators'!$B$15:$W$15, 0),FALSE)*$F153), 0, VLOOKUP(VLOOKUP($A153, 'E4 TB Allocation Details'!$A$18:$L$205, MATCH("Demand ID", 'E4 TB Allocation Details'!$A$18:$L$18, 0),FALSE), 'E2 Allocators'!$B$15:$W$361, MATCH('O5 Details by Class &amp; Accounts'!J$18, 'E2 Allocators'!$B$15:$W$15, 0),FALSE)*$F153)</f>
        <v>11259.253012354395</v>
      </c>
      <c r="K153" s="1412">
        <f ca="1">IF(ISERROR(VLOOKUP(VLOOKUP($A153, 'E4 TB Allocation Details'!$A$18:$L$205, MATCH("Demand ID", 'E4 TB Allocation Details'!$A$18:$L$18, 0),FALSE), 'E2 Allocators'!$B$15:$W$361, MATCH('O5 Details by Class &amp; Accounts'!K$18, 'E2 Allocators'!$B$15:$W$15, 0),FALSE)*$F153), 0, VLOOKUP(VLOOKUP($A153, 'E4 TB Allocation Details'!$A$18:$L$205, MATCH("Demand ID", 'E4 TB Allocation Details'!$A$18:$L$18, 0),FALSE), 'E2 Allocators'!$B$15:$W$361, MATCH('O5 Details by Class &amp; Accounts'!K$18, 'E2 Allocators'!$B$15:$W$15, 0),FALSE)*$F153)</f>
        <v>28388.30305051526</v>
      </c>
      <c r="L153" s="1412">
        <f ca="1">IF(ISERROR(VLOOKUP(VLOOKUP($A153, 'E4 TB Allocation Details'!$A$18:$L$205, MATCH("Demand ID", 'E4 TB Allocation Details'!$A$18:$L$18, 0),FALSE), 'E2 Allocators'!$B$15:$W$361, MATCH('O5 Details by Class &amp; Accounts'!L$18, 'E2 Allocators'!$B$15:$W$15, 0),FALSE)*$F153), 0, VLOOKUP(VLOOKUP($A153, 'E4 TB Allocation Details'!$A$18:$L$205, MATCH("Demand ID", 'E4 TB Allocation Details'!$A$18:$L$18, 0),FALSE), 'E2 Allocators'!$B$15:$W$361, MATCH('O5 Details by Class &amp; Accounts'!L$18, 'E2 Allocators'!$B$15:$W$15, 0),FALSE)*$F153)</f>
        <v>0</v>
      </c>
      <c r="M153" s="1412">
        <f ca="1">IF(ISERROR(VLOOKUP(VLOOKUP($A153, 'E4 TB Allocation Details'!$A$18:$L$205, MATCH("Demand ID", 'E4 TB Allocation Details'!$A$18:$L$18, 0),FALSE), 'E2 Allocators'!$B$15:$W$361, MATCH('O5 Details by Class &amp; Accounts'!M$18, 'E2 Allocators'!$B$15:$W$15, 0),FALSE)*$F153), 0, VLOOKUP(VLOOKUP($A153, 'E4 TB Allocation Details'!$A$18:$L$205, MATCH("Demand ID", 'E4 TB Allocation Details'!$A$18:$L$18, 0),FALSE), 'E2 Allocators'!$B$15:$W$361, MATCH('O5 Details by Class &amp; Accounts'!M$18, 'E2 Allocators'!$B$15:$W$15, 0),FALSE)*$F153)</f>
        <v>0</v>
      </c>
      <c r="N153" s="1412">
        <f ca="1">IF(ISERROR(VLOOKUP(VLOOKUP($A153, 'E4 TB Allocation Details'!$A$18:$L$205, MATCH("Demand ID", 'E4 TB Allocation Details'!$A$18:$L$18, 0),FALSE), 'E2 Allocators'!$B$15:$W$361, MATCH('O5 Details by Class &amp; Accounts'!N$18, 'E2 Allocators'!$B$15:$W$15, 0),FALSE)*$F153), 0, VLOOKUP(VLOOKUP($A153, 'E4 TB Allocation Details'!$A$18:$L$205, MATCH("Demand ID", 'E4 TB Allocation Details'!$A$18:$L$18, 0),FALSE), 'E2 Allocators'!$B$15:$W$361, MATCH('O5 Details by Class &amp; Accounts'!N$18, 'E2 Allocators'!$B$15:$W$15, 0),FALSE)*$F153)</f>
        <v>0</v>
      </c>
      <c r="O153" s="1412">
        <f ca="1">IF(ISERROR(VLOOKUP(VLOOKUP($A153, 'E4 TB Allocation Details'!$A$18:$L$205, MATCH("Demand ID", 'E4 TB Allocation Details'!$A$18:$L$18, 0),FALSE), 'E2 Allocators'!$B$15:$W$361, MATCH('O5 Details by Class &amp; Accounts'!O$18, 'E2 Allocators'!$B$15:$W$15, 0),FALSE)*$F153), 0, VLOOKUP(VLOOKUP($A153, 'E4 TB Allocation Details'!$A$18:$L$205, MATCH("Demand ID", 'E4 TB Allocation Details'!$A$18:$L$18, 0),FALSE), 'E2 Allocators'!$B$15:$W$361, MATCH('O5 Details by Class &amp; Accounts'!O$18, 'E2 Allocators'!$B$15:$W$15, 0),FALSE)*$F153)</f>
        <v>0</v>
      </c>
      <c r="P153" s="1412">
        <f ca="1">IF(ISERROR(VLOOKUP(VLOOKUP($A153, 'E4 TB Allocation Details'!$A$18:$L$205, MATCH("Demand ID", 'E4 TB Allocation Details'!$A$18:$L$18, 0),FALSE), 'E2 Allocators'!$B$15:$W$361, MATCH('O5 Details by Class &amp; Accounts'!P$18, 'E2 Allocators'!$B$15:$W$15, 0),FALSE)*$F153), 0, VLOOKUP(VLOOKUP($A153, 'E4 TB Allocation Details'!$A$18:$L$205, MATCH("Demand ID", 'E4 TB Allocation Details'!$A$18:$L$18, 0),FALSE), 'E2 Allocators'!$B$15:$W$361, MATCH('O5 Details by Class &amp; Accounts'!P$18, 'E2 Allocators'!$B$15:$W$15, 0),FALSE)*$F153)</f>
        <v>0</v>
      </c>
      <c r="Q153" s="1412">
        <f ca="1">IF(ISERROR(VLOOKUP(VLOOKUP($A153, 'E4 TB Allocation Details'!$A$18:$L$205, MATCH("Demand ID", 'E4 TB Allocation Details'!$A$18:$L$18, 0),FALSE), 'E2 Allocators'!$B$15:$W$361, MATCH('O5 Details by Class &amp; Accounts'!Q$18, 'E2 Allocators'!$B$15:$W$15, 0),FALSE)*$F153), 0, VLOOKUP(VLOOKUP($A153, 'E4 TB Allocation Details'!$A$18:$L$205, MATCH("Demand ID", 'E4 TB Allocation Details'!$A$18:$L$18, 0),FALSE), 'E2 Allocators'!$B$15:$W$361, MATCH('O5 Details by Class &amp; Accounts'!Q$18, 'E2 Allocators'!$B$15:$W$15, 0),FALSE)*$F153)</f>
        <v>43.10491687397537</v>
      </c>
      <c r="R153" s="1412">
        <f ca="1">IF(ISERROR(VLOOKUP(VLOOKUP($A153, 'E4 TB Allocation Details'!$A$18:$L$205, MATCH("Demand ID", 'E4 TB Allocation Details'!$A$18:$L$18, 0),FALSE), 'E2 Allocators'!$B$15:$W$361, MATCH('O5 Details by Class &amp; Accounts'!R$18, 'E2 Allocators'!$B$15:$W$15, 0),FALSE)*$F153), 0, VLOOKUP(VLOOKUP($A153, 'E4 TB Allocation Details'!$A$18:$L$205, MATCH("Demand ID", 'E4 TB Allocation Details'!$A$18:$L$18, 0),FALSE), 'E2 Allocators'!$B$15:$W$361, MATCH('O5 Details by Class &amp; Accounts'!R$18, 'E2 Allocators'!$B$15:$W$15, 0),FALSE)*$F153)</f>
        <v>0</v>
      </c>
      <c r="S153" s="1412">
        <f ca="1">IF(ISERROR(VLOOKUP(VLOOKUP($A153, 'E4 TB Allocation Details'!$A$18:$L$205, MATCH("Demand ID", 'E4 TB Allocation Details'!$A$18:$L$18, 0),FALSE), 'E2 Allocators'!$B$15:$W$361, MATCH('O5 Details by Class &amp; Accounts'!S$18, 'E2 Allocators'!$B$15:$W$15, 0),FALSE)*$F153), 0, VLOOKUP(VLOOKUP($A153, 'E4 TB Allocation Details'!$A$18:$L$205, MATCH("Demand ID", 'E4 TB Allocation Details'!$A$18:$L$18, 0),FALSE), 'E2 Allocators'!$B$15:$W$361, MATCH('O5 Details by Class &amp; Accounts'!S$18, 'E2 Allocators'!$B$15:$W$15, 0),FALSE)*$F153)</f>
        <v>0</v>
      </c>
      <c r="T153" s="1412">
        <f ca="1">IF(ISERROR(VLOOKUP(VLOOKUP($A153, 'E4 TB Allocation Details'!$A$18:$L$205, MATCH("Demand ID", 'E4 TB Allocation Details'!$A$18:$L$18, 0),FALSE), 'E2 Allocators'!$B$15:$W$361, MATCH('O5 Details by Class &amp; Accounts'!T$18, 'E2 Allocators'!$B$15:$W$15, 0),FALSE)*$F153), 0, VLOOKUP(VLOOKUP($A153, 'E4 TB Allocation Details'!$A$18:$L$205, MATCH("Demand ID", 'E4 TB Allocation Details'!$A$18:$L$18, 0),FALSE), 'E2 Allocators'!$B$15:$W$361, MATCH('O5 Details by Class &amp; Accounts'!T$18, 'E2 Allocators'!$B$15:$W$15, 0),FALSE)*$F153)</f>
        <v>0</v>
      </c>
      <c r="U153" s="1412">
        <f ca="1">IF(ISERROR(VLOOKUP(VLOOKUP($A153, 'E4 TB Allocation Details'!$A$18:$L$205, MATCH("Demand ID", 'E4 TB Allocation Details'!$A$18:$L$18, 0),FALSE), 'E2 Allocators'!$B$15:$W$361, MATCH('O5 Details by Class &amp; Accounts'!U$18, 'E2 Allocators'!$B$15:$W$15, 0),FALSE)*$F153), 0, VLOOKUP(VLOOKUP($A153, 'E4 TB Allocation Details'!$A$18:$L$205, MATCH("Demand ID", 'E4 TB Allocation Details'!$A$18:$L$18, 0),FALSE), 'E2 Allocators'!$B$15:$W$361, MATCH('O5 Details by Class &amp; Accounts'!U$18, 'E2 Allocators'!$B$15:$W$15, 0),FALSE)*$F153)</f>
        <v>0</v>
      </c>
      <c r="V153" s="1412">
        <f ca="1">IF(ISERROR(VLOOKUP(VLOOKUP($A153, 'E4 TB Allocation Details'!$A$18:$L$205, MATCH("Demand ID", 'E4 TB Allocation Details'!$A$18:$L$18, 0),FALSE), 'E2 Allocators'!$B$15:$W$361, MATCH('O5 Details by Class &amp; Accounts'!V$18, 'E2 Allocators'!$B$15:$W$15, 0),FALSE)*$F153), 0, VLOOKUP(VLOOKUP($A153, 'E4 TB Allocation Details'!$A$18:$L$205, MATCH("Demand ID", 'E4 TB Allocation Details'!$A$18:$L$18, 0),FALSE), 'E2 Allocators'!$B$15:$W$361, MATCH('O5 Details by Class &amp; Accounts'!V$18, 'E2 Allocators'!$B$15:$W$15, 0),FALSE)*$F153)</f>
        <v>0</v>
      </c>
      <c r="W153" s="1412">
        <f ca="1">IF(ISERROR(VLOOKUP(VLOOKUP($A153, 'E4 TB Allocation Details'!$A$18:$L$205, MATCH("Demand ID", 'E4 TB Allocation Details'!$A$18:$L$18, 0),FALSE), 'E2 Allocators'!$B$15:$W$361, MATCH('O5 Details by Class &amp; Accounts'!W$18, 'E2 Allocators'!$B$15:$W$15, 0),FALSE)*$F153), 0, VLOOKUP(VLOOKUP($A153, 'E4 TB Allocation Details'!$A$18:$L$205, MATCH("Demand ID", 'E4 TB Allocation Details'!$A$18:$L$18, 0),FALSE), 'E2 Allocators'!$B$15:$W$361, MATCH('O5 Details by Class &amp; Accounts'!W$18, 'E2 Allocators'!$B$15:$W$15, 0),FALSE)*$F153)</f>
        <v>0</v>
      </c>
      <c r="X153" s="1412">
        <f ca="1">IF(ISERROR(VLOOKUP(VLOOKUP($A153, 'E4 TB Allocation Details'!$A$18:$L$205, MATCH("Demand ID", 'E4 TB Allocation Details'!$A$18:$L$18, 0),FALSE), 'E2 Allocators'!$B$15:$W$361, MATCH('O5 Details by Class &amp; Accounts'!X$18, 'E2 Allocators'!$B$15:$W$15, 0),FALSE)*$F153), 0, VLOOKUP(VLOOKUP($A153, 'E4 TB Allocation Details'!$A$18:$L$205, MATCH("Demand ID", 'E4 TB Allocation Details'!$A$18:$L$18, 0),FALSE), 'E2 Allocators'!$B$15:$W$361, MATCH('O5 Details by Class &amp; Accounts'!X$18, 'E2 Allocators'!$B$15:$W$15, 0),FALSE)*$F153)</f>
        <v>0</v>
      </c>
      <c r="Y153" s="1412">
        <f ca="1">IF(ISERROR(VLOOKUP(VLOOKUP($A153, 'E4 TB Allocation Details'!$A$18:$L$205, MATCH("Demand ID", 'E4 TB Allocation Details'!$A$18:$L$18, 0),FALSE), 'E2 Allocators'!$B$15:$W$361, MATCH('O5 Details by Class &amp; Accounts'!Y$18, 'E2 Allocators'!$B$15:$W$15, 0),FALSE)*$F153), 0, VLOOKUP(VLOOKUP($A153, 'E4 TB Allocation Details'!$A$18:$L$205, MATCH("Demand ID", 'E4 TB Allocation Details'!$A$18:$L$18, 0),FALSE), 'E2 Allocators'!$B$15:$W$361, MATCH('O5 Details by Class &amp; Accounts'!Y$18, 'E2 Allocators'!$B$15:$W$15, 0),FALSE)*$F153)</f>
        <v>0</v>
      </c>
      <c r="Z153" s="1412">
        <f ca="1">IF(ISERROR(VLOOKUP(VLOOKUP($A153, 'E4 TB Allocation Details'!$A$18:$L$205, MATCH("Demand ID", 'E4 TB Allocation Details'!$A$18:$L$18, 0),FALSE), 'E2 Allocators'!$B$15:$W$361, MATCH('O5 Details by Class &amp; Accounts'!Z$18, 'E2 Allocators'!$B$15:$W$15, 0),FALSE)*$F153), 0, VLOOKUP(VLOOKUP($A153, 'E4 TB Allocation Details'!$A$18:$L$205, MATCH("Demand ID", 'E4 TB Allocation Details'!$A$18:$L$18, 0),FALSE), 'E2 Allocators'!$B$15:$W$361, MATCH('O5 Details by Class &amp; Accounts'!Z$18, 'E2 Allocators'!$B$15:$W$15, 0),FALSE)*$F153)</f>
        <v>0</v>
      </c>
      <c r="AA153" s="1412">
        <f ca="1">IF(ISERROR(VLOOKUP(VLOOKUP($A153, 'E4 TB Allocation Details'!$A$18:$L$205, MATCH("Demand ID", 'E4 TB Allocation Details'!$A$18:$L$18, 0),FALSE), 'E2 Allocators'!$B$15:$W$361, MATCH('O5 Details by Class &amp; Accounts'!AA$18, 'E2 Allocators'!$B$15:$W$15, 0),FALSE)*$F153), 0, VLOOKUP(VLOOKUP($A153, 'E4 TB Allocation Details'!$A$18:$L$205, MATCH("Demand ID", 'E4 TB Allocation Details'!$A$18:$L$18, 0),FALSE), 'E2 Allocators'!$B$15:$W$361, MATCH('O5 Details by Class &amp; Accounts'!AA$18, 'E2 Allocators'!$B$15:$W$15, 0),FALSE)*$F153)</f>
        <v>0</v>
      </c>
      <c r="AB153" s="1412">
        <f ca="1">IF(ISERROR(VLOOKUP(VLOOKUP($A153, 'E4 TB Allocation Details'!$A$18:$L$205, MATCH("Demand ID", 'E4 TB Allocation Details'!$A$18:$L$18, 0),FALSE), 'E2 Allocators'!$B$15:$W$361, MATCH('O5 Details by Class &amp; Accounts'!AB$18, 'E2 Allocators'!$B$15:$W$15, 0),FALSE)*$F153), 0, VLOOKUP(VLOOKUP($A153, 'E4 TB Allocation Details'!$A$18:$L$205, MATCH("Demand ID", 'E4 TB Allocation Details'!$A$18:$L$18, 0),FALSE), 'E2 Allocators'!$B$15:$W$361, MATCH('O5 Details by Class &amp; Accounts'!AB$18, 'E2 Allocators'!$B$15:$W$15, 0),FALSE)*$F153)</f>
        <v>0</v>
      </c>
      <c r="AC153" s="1412">
        <f t="shared" si="32"/>
        <v>63699.999999999993</v>
      </c>
      <c r="AD153" s="1412">
        <f ca="1">IF(ISERROR(VLOOKUP(VLOOKUP($A153, 'E4 TB Allocation Details'!$A$18:$L$205, MATCH("Customer ID", 'E4 TB Allocation Details'!$A$18:$L$18, 0),FALSE), 'E2 Allocators'!$B$15:$W$361, MATCH('O5 Details by Class &amp; Accounts'!AD$18, 'E2 Allocators'!$B$15:$W$15, 0),FALSE)*$G153), 0, VLOOKUP(VLOOKUP($A153, 'E4 TB Allocation Details'!$A$18:$L$205, MATCH("Customer ID", 'E4 TB Allocation Details'!$A$18:$L$18, 0),FALSE), 'E2 Allocators'!$B$15:$W$361, MATCH('O5 Details by Class &amp; Accounts'!AD$18, 'E2 Allocators'!$B$15:$W$15, 0),FALSE)*$G153)</f>
        <v>23261.528859299771</v>
      </c>
      <c r="AE153" s="1412">
        <f ca="1">IF(ISERROR(VLOOKUP(VLOOKUP($A153, 'E4 TB Allocation Details'!$A$18:$L$205, MATCH("Customer ID", 'E4 TB Allocation Details'!$A$18:$L$18, 0),FALSE), 'E2 Allocators'!$B$15:$W$361, MATCH('O5 Details by Class &amp; Accounts'!AE$18, 'E2 Allocators'!$B$15:$W$15, 0),FALSE)*$G153), 0, VLOOKUP(VLOOKUP($A153, 'E4 TB Allocation Details'!$A$18:$L$205, MATCH("Customer ID", 'E4 TB Allocation Details'!$A$18:$L$18, 0),FALSE), 'E2 Allocators'!$B$15:$W$361, MATCH('O5 Details by Class &amp; Accounts'!AE$18, 'E2 Allocators'!$B$15:$W$15, 0),FALSE)*$G153)</f>
        <v>2762.6760981988946</v>
      </c>
      <c r="AF153" s="1412">
        <f ca="1">IF(ISERROR(VLOOKUP(VLOOKUP($A153, 'E4 TB Allocation Details'!$A$18:$L$205, MATCH("Customer ID", 'E4 TB Allocation Details'!$A$18:$L$18, 0),FALSE), 'E2 Allocators'!$B$15:$W$361, MATCH('O5 Details by Class &amp; Accounts'!AF$18, 'E2 Allocators'!$B$15:$W$15, 0),FALSE)*$G153), 0, VLOOKUP(VLOOKUP($A153, 'E4 TB Allocation Details'!$A$18:$L$205, MATCH("Customer ID", 'E4 TB Allocation Details'!$A$18:$L$18, 0),FALSE), 'E2 Allocators'!$B$15:$W$361, MATCH('O5 Details by Class &amp; Accounts'!AF$18, 'E2 Allocators'!$B$15:$W$15, 0),FALSE)*$G153)</f>
        <v>320.10342982821135</v>
      </c>
      <c r="AG153" s="1412">
        <f ca="1">IF(ISERROR(VLOOKUP(VLOOKUP($A153, 'E4 TB Allocation Details'!$A$18:$L$205, MATCH("Customer ID", 'E4 TB Allocation Details'!$A$18:$L$18, 0),FALSE), 'E2 Allocators'!$B$15:$W$361, MATCH('O5 Details by Class &amp; Accounts'!AG$18, 'E2 Allocators'!$B$15:$W$15, 0),FALSE)*$G153), 0, VLOOKUP(VLOOKUP($A153, 'E4 TB Allocation Details'!$A$18:$L$205, MATCH("Customer ID", 'E4 TB Allocation Details'!$A$18:$L$18, 0),FALSE), 'E2 Allocators'!$B$15:$W$361, MATCH('O5 Details by Class &amp; Accounts'!AG$18, 'E2 Allocators'!$B$15:$W$15, 0),FALSE)*$G153)</f>
        <v>0</v>
      </c>
      <c r="AH153" s="1412">
        <f ca="1">IF(ISERROR(VLOOKUP(VLOOKUP($A153, 'E4 TB Allocation Details'!$A$18:$L$205, MATCH("Customer ID", 'E4 TB Allocation Details'!$A$18:$L$18, 0),FALSE), 'E2 Allocators'!$B$15:$W$361, MATCH('O5 Details by Class &amp; Accounts'!AH$18, 'E2 Allocators'!$B$15:$W$15, 0),FALSE)*$G153), 0, VLOOKUP(VLOOKUP($A153, 'E4 TB Allocation Details'!$A$18:$L$205, MATCH("Customer ID", 'E4 TB Allocation Details'!$A$18:$L$18, 0),FALSE), 'E2 Allocators'!$B$15:$W$361, MATCH('O5 Details by Class &amp; Accounts'!AH$18, 'E2 Allocators'!$B$15:$W$15, 0),FALSE)*$G153)</f>
        <v>0</v>
      </c>
      <c r="AI153" s="1412">
        <f ca="1">IF(ISERROR(VLOOKUP(VLOOKUP($A153, 'E4 TB Allocation Details'!$A$18:$L$205, MATCH("Customer ID", 'E4 TB Allocation Details'!$A$18:$L$18, 0),FALSE), 'E2 Allocators'!$B$15:$W$361, MATCH('O5 Details by Class &amp; Accounts'!AI$18, 'E2 Allocators'!$B$15:$W$15, 0),FALSE)*$G153), 0, VLOOKUP(VLOOKUP($A153, 'E4 TB Allocation Details'!$A$18:$L$205, MATCH("Customer ID", 'E4 TB Allocation Details'!$A$18:$L$18, 0),FALSE), 'E2 Allocators'!$B$15:$W$361, MATCH('O5 Details by Class &amp; Accounts'!AI$18, 'E2 Allocators'!$B$15:$W$15, 0),FALSE)*$G153)</f>
        <v>0</v>
      </c>
      <c r="AJ153" s="1412">
        <f ca="1">IF(ISERROR(VLOOKUP(VLOOKUP($A153, 'E4 TB Allocation Details'!$A$18:$L$205, MATCH("Customer ID", 'E4 TB Allocation Details'!$A$18:$L$18, 0),FALSE), 'E2 Allocators'!$B$15:$W$361, MATCH('O5 Details by Class &amp; Accounts'!AJ$18, 'E2 Allocators'!$B$15:$W$15, 0),FALSE)*$G153), 0, VLOOKUP(VLOOKUP($A153, 'E4 TB Allocation Details'!$A$18:$L$205, MATCH("Customer ID", 'E4 TB Allocation Details'!$A$18:$L$18, 0),FALSE), 'E2 Allocators'!$B$15:$W$361, MATCH('O5 Details by Class &amp; Accounts'!AJ$18, 'E2 Allocators'!$B$15:$W$15, 0),FALSE)*$G153)</f>
        <v>7250.2407418415269</v>
      </c>
      <c r="AK153" s="1412">
        <f ca="1">IF(ISERROR(VLOOKUP(VLOOKUP($A153, 'E4 TB Allocation Details'!$A$18:$L$205, MATCH("Customer ID", 'E4 TB Allocation Details'!$A$18:$L$18, 0),FALSE), 'E2 Allocators'!$B$15:$W$361, MATCH('O5 Details by Class &amp; Accounts'!AK$18, 'E2 Allocators'!$B$15:$W$15, 0),FALSE)*$G153), 0, VLOOKUP(VLOOKUP($A153, 'E4 TB Allocation Details'!$A$18:$L$205, MATCH("Customer ID", 'E4 TB Allocation Details'!$A$18:$L$18, 0),FALSE), 'E2 Allocators'!$B$15:$W$361, MATCH('O5 Details by Class &amp; Accounts'!AK$18, 'E2 Allocators'!$B$15:$W$15, 0),FALSE)*$G153)</f>
        <v>397.58069309873395</v>
      </c>
      <c r="AL153" s="1412">
        <f ca="1">IF(ISERROR(VLOOKUP(VLOOKUP($A153, 'E4 TB Allocation Details'!$A$18:$L$205, MATCH("Customer ID", 'E4 TB Allocation Details'!$A$18:$L$18, 0),FALSE), 'E2 Allocators'!$B$15:$W$361, MATCH('O5 Details by Class &amp; Accounts'!AL$18, 'E2 Allocators'!$B$15:$W$15, 0),FALSE)*$G153), 0, VLOOKUP(VLOOKUP($A153, 'E4 TB Allocation Details'!$A$18:$L$205, MATCH("Customer ID", 'E4 TB Allocation Details'!$A$18:$L$18, 0),FALSE), 'E2 Allocators'!$B$15:$W$361, MATCH('O5 Details by Class &amp; Accounts'!AL$18, 'E2 Allocators'!$B$15:$W$15, 0),FALSE)*$G153)</f>
        <v>307.87017773286578</v>
      </c>
      <c r="AM153" s="1412">
        <f ca="1">IF(ISERROR(VLOOKUP(VLOOKUP($A153, 'E4 TB Allocation Details'!$A$18:$L$205, MATCH("Customer ID", 'E4 TB Allocation Details'!$A$18:$L$18, 0),FALSE), 'E2 Allocators'!$B$15:$W$361, MATCH('O5 Details by Class &amp; Accounts'!AM$18, 'E2 Allocators'!$B$15:$W$15, 0),FALSE)*$G153), 0, VLOOKUP(VLOOKUP($A153, 'E4 TB Allocation Details'!$A$18:$L$205, MATCH("Customer ID", 'E4 TB Allocation Details'!$A$18:$L$18, 0),FALSE), 'E2 Allocators'!$B$15:$W$361, MATCH('O5 Details by Class &amp; Accounts'!AM$18, 'E2 Allocators'!$B$15:$W$15, 0),FALSE)*$G153)</f>
        <v>0</v>
      </c>
      <c r="AN153" s="1412">
        <f ca="1">IF(ISERROR(VLOOKUP(VLOOKUP($A153, 'E4 TB Allocation Details'!$A$18:$L$205, MATCH("Customer ID", 'E4 TB Allocation Details'!$A$18:$L$18, 0),FALSE), 'E2 Allocators'!$B$15:$W$361, MATCH('O5 Details by Class &amp; Accounts'!AN$18, 'E2 Allocators'!$B$15:$W$15, 0),FALSE)*$G153), 0, VLOOKUP(VLOOKUP($A153, 'E4 TB Allocation Details'!$A$18:$L$205, MATCH("Customer ID", 'E4 TB Allocation Details'!$A$18:$L$18, 0),FALSE), 'E2 Allocators'!$B$15:$W$361, MATCH('O5 Details by Class &amp; Accounts'!AN$18, 'E2 Allocators'!$B$15:$W$15, 0),FALSE)*$G153)</f>
        <v>0</v>
      </c>
      <c r="AO153" s="1412">
        <f ca="1">IF(ISERROR(VLOOKUP(VLOOKUP($A153, 'E4 TB Allocation Details'!$A$18:$L$205, MATCH("Customer ID", 'E4 TB Allocation Details'!$A$18:$L$18, 0),FALSE), 'E2 Allocators'!$B$15:$W$361, MATCH('O5 Details by Class &amp; Accounts'!AO$18, 'E2 Allocators'!$B$15:$W$15, 0),FALSE)*$G153), 0, VLOOKUP(VLOOKUP($A153, 'E4 TB Allocation Details'!$A$18:$L$205, MATCH("Customer ID", 'E4 TB Allocation Details'!$A$18:$L$18, 0),FALSE), 'E2 Allocators'!$B$15:$W$361, MATCH('O5 Details by Class &amp; Accounts'!AO$18, 'E2 Allocators'!$B$15:$W$15, 0),FALSE)*$G153)</f>
        <v>0</v>
      </c>
      <c r="AP153" s="1412">
        <f ca="1">IF(ISERROR(VLOOKUP(VLOOKUP($A153, 'E4 TB Allocation Details'!$A$18:$L$205, MATCH("Customer ID", 'E4 TB Allocation Details'!$A$18:$L$18, 0),FALSE), 'E2 Allocators'!$B$15:$W$361, MATCH('O5 Details by Class &amp; Accounts'!AP$18, 'E2 Allocators'!$B$15:$W$15, 0),FALSE)*$G153), 0, VLOOKUP(VLOOKUP($A153, 'E4 TB Allocation Details'!$A$18:$L$205, MATCH("Customer ID", 'E4 TB Allocation Details'!$A$18:$L$18, 0),FALSE), 'E2 Allocators'!$B$15:$W$361, MATCH('O5 Details by Class &amp; Accounts'!AP$18, 'E2 Allocators'!$B$15:$W$15, 0),FALSE)*$G153)</f>
        <v>0</v>
      </c>
      <c r="AQ153" s="1412">
        <f ca="1">IF(ISERROR(VLOOKUP(VLOOKUP($A153, 'E4 TB Allocation Details'!$A$18:$L$205, MATCH("Customer ID", 'E4 TB Allocation Details'!$A$18:$L$18, 0),FALSE), 'E2 Allocators'!$B$15:$W$361, MATCH('O5 Details by Class &amp; Accounts'!AQ$18, 'E2 Allocators'!$B$15:$W$15, 0),FALSE)*$G153), 0, VLOOKUP(VLOOKUP($A153, 'E4 TB Allocation Details'!$A$18:$L$205, MATCH("Customer ID", 'E4 TB Allocation Details'!$A$18:$L$18, 0),FALSE), 'E2 Allocators'!$B$15:$W$361, MATCH('O5 Details by Class &amp; Accounts'!AQ$18, 'E2 Allocators'!$B$15:$W$15, 0),FALSE)*$G153)</f>
        <v>0</v>
      </c>
      <c r="AR153" s="1412">
        <f ca="1">IF(ISERROR(VLOOKUP(VLOOKUP($A153, 'E4 TB Allocation Details'!$A$18:$L$205, MATCH("Customer ID", 'E4 TB Allocation Details'!$A$18:$L$18, 0),FALSE), 'E2 Allocators'!$B$15:$W$361, MATCH('O5 Details by Class &amp; Accounts'!AR$18, 'E2 Allocators'!$B$15:$W$15, 0),FALSE)*$G153), 0, VLOOKUP(VLOOKUP($A153, 'E4 TB Allocation Details'!$A$18:$L$205, MATCH("Customer ID", 'E4 TB Allocation Details'!$A$18:$L$18, 0),FALSE), 'E2 Allocators'!$B$15:$W$361, MATCH('O5 Details by Class &amp; Accounts'!AR$18, 'E2 Allocators'!$B$15:$W$15, 0),FALSE)*$G153)</f>
        <v>0</v>
      </c>
      <c r="AS153" s="1412">
        <f ca="1">IF(ISERROR(VLOOKUP(VLOOKUP($A153, 'E4 TB Allocation Details'!$A$18:$L$205, MATCH("Customer ID", 'E4 TB Allocation Details'!$A$18:$L$18, 0),FALSE), 'E2 Allocators'!$B$15:$W$361, MATCH('O5 Details by Class &amp; Accounts'!AS$18, 'E2 Allocators'!$B$15:$W$15, 0),FALSE)*$G153), 0, VLOOKUP(VLOOKUP($A153, 'E4 TB Allocation Details'!$A$18:$L$205, MATCH("Customer ID", 'E4 TB Allocation Details'!$A$18:$L$18, 0),FALSE), 'E2 Allocators'!$B$15:$W$361, MATCH('O5 Details by Class &amp; Accounts'!AS$18, 'E2 Allocators'!$B$15:$W$15, 0),FALSE)*$G153)</f>
        <v>0</v>
      </c>
      <c r="AT153" s="1412">
        <f ca="1">IF(ISERROR(VLOOKUP(VLOOKUP($A153, 'E4 TB Allocation Details'!$A$18:$L$205, MATCH("Customer ID", 'E4 TB Allocation Details'!$A$18:$L$18, 0),FALSE), 'E2 Allocators'!$B$15:$W$361, MATCH('O5 Details by Class &amp; Accounts'!AT$18, 'E2 Allocators'!$B$15:$W$15, 0),FALSE)*$G153), 0, VLOOKUP(VLOOKUP($A153, 'E4 TB Allocation Details'!$A$18:$L$205, MATCH("Customer ID", 'E4 TB Allocation Details'!$A$18:$L$18, 0),FALSE), 'E2 Allocators'!$B$15:$W$361, MATCH('O5 Details by Class &amp; Accounts'!AT$18, 'E2 Allocators'!$B$15:$W$15, 0),FALSE)*$G153)</f>
        <v>0</v>
      </c>
      <c r="AU153" s="1412">
        <f ca="1">IF(ISERROR(VLOOKUP(VLOOKUP($A153, 'E4 TB Allocation Details'!$A$18:$L$205, MATCH("Customer ID", 'E4 TB Allocation Details'!$A$18:$L$18, 0),FALSE), 'E2 Allocators'!$B$15:$W$361, MATCH('O5 Details by Class &amp; Accounts'!AU$18, 'E2 Allocators'!$B$15:$W$15, 0),FALSE)*$G153), 0, VLOOKUP(VLOOKUP($A153, 'E4 TB Allocation Details'!$A$18:$L$205, MATCH("Customer ID", 'E4 TB Allocation Details'!$A$18:$L$18, 0),FALSE), 'E2 Allocators'!$B$15:$W$361, MATCH('O5 Details by Class &amp; Accounts'!AU$18, 'E2 Allocators'!$B$15:$W$15, 0),FALSE)*$G153)</f>
        <v>0</v>
      </c>
      <c r="AV153" s="1412">
        <f ca="1">IF(ISERROR(VLOOKUP(VLOOKUP($A153, 'E4 TB Allocation Details'!$A$18:$L$205, MATCH("Customer ID", 'E4 TB Allocation Details'!$A$18:$L$18, 0),FALSE), 'E2 Allocators'!$B$15:$W$361, MATCH('O5 Details by Class &amp; Accounts'!AV$18, 'E2 Allocators'!$B$15:$W$15, 0),FALSE)*$G153), 0, VLOOKUP(VLOOKUP($A153, 'E4 TB Allocation Details'!$A$18:$L$205, MATCH("Customer ID", 'E4 TB Allocation Details'!$A$18:$L$18, 0),FALSE), 'E2 Allocators'!$B$15:$W$361, MATCH('O5 Details by Class &amp; Accounts'!AV$18, 'E2 Allocators'!$B$15:$W$15, 0),FALSE)*$G153)</f>
        <v>0</v>
      </c>
      <c r="AW153" s="1412">
        <f ca="1">IF(ISERROR(VLOOKUP(VLOOKUP($A153, 'E4 TB Allocation Details'!$A$18:$L$205, MATCH("Customer ID", 'E4 TB Allocation Details'!$A$18:$L$18, 0),FALSE), 'E2 Allocators'!$B$15:$W$361, MATCH('O5 Details by Class &amp; Accounts'!AW$18, 'E2 Allocators'!$B$15:$W$15, 0),FALSE)*$G153), 0, VLOOKUP(VLOOKUP($A153, 'E4 TB Allocation Details'!$A$18:$L$205, MATCH("Customer ID", 'E4 TB Allocation Details'!$A$18:$L$18, 0),FALSE), 'E2 Allocators'!$B$15:$W$361, MATCH('O5 Details by Class &amp; Accounts'!AW$18, 'E2 Allocators'!$B$15:$W$15, 0),FALSE)*$G153)</f>
        <v>0</v>
      </c>
      <c r="AX153" s="1412">
        <f t="shared" si="33"/>
        <v>34300</v>
      </c>
      <c r="AY153" s="1412">
        <f ca="1">IF(ISERROR(VLOOKUP(VLOOKUP($A153, 'E4 TB Allocation Details'!$A$18:$L$205, MATCH("Misc ID", 'E4 TB Allocation Details'!$A$18:$L$18, 0),FALSE), 'E2 Allocators'!$B$15:$W$361, MATCH('O5 Details by Class &amp; Accounts'!AY$18, 'E2 Allocators'!$B$15:$W$15, 0),FALSE)*$E153), 0, VLOOKUP(VLOOKUP($A153, 'E4 TB Allocation Details'!$A$18:$L$205, MATCH("Misc ID", 'E4 TB Allocation Details'!$A$18:$L$18, 0),FALSE), 'E2 Allocators'!$B$15:$W$361, MATCH('O5 Details by Class &amp; Accounts'!AY$18, 'E2 Allocators'!$B$15:$W$15, 0),FALSE)*$E153)</f>
        <v>0</v>
      </c>
      <c r="AZ153" s="1412">
        <f ca="1">IF(ISERROR(VLOOKUP(VLOOKUP($A153, 'E4 TB Allocation Details'!$A$18:$L$205, MATCH("Misc ID", 'E4 TB Allocation Details'!$A$18:$L$18, 0),FALSE), 'E2 Allocators'!$B$15:$W$361, MATCH('O5 Details by Class &amp; Accounts'!AZ$18, 'E2 Allocators'!$B$15:$W$15, 0),FALSE)*$E153), 0, VLOOKUP(VLOOKUP($A153, 'E4 TB Allocation Details'!$A$18:$L$205, MATCH("Misc ID", 'E4 TB Allocation Details'!$A$18:$L$18, 0),FALSE), 'E2 Allocators'!$B$15:$W$361, MATCH('O5 Details by Class &amp; Accounts'!AZ$18, 'E2 Allocators'!$B$15:$W$15, 0),FALSE)*$E153)</f>
        <v>0</v>
      </c>
      <c r="BA153" s="1412">
        <f ca="1">IF(ISERROR(VLOOKUP(VLOOKUP($A153, 'E4 TB Allocation Details'!$A$18:$L$205, MATCH("Misc ID", 'E4 TB Allocation Details'!$A$18:$L$18, 0),FALSE), 'E2 Allocators'!$B$15:$W$361, MATCH('O5 Details by Class &amp; Accounts'!BA$18, 'E2 Allocators'!$B$15:$W$15, 0),FALSE)*$E153), 0, VLOOKUP(VLOOKUP($A153, 'E4 TB Allocation Details'!$A$18:$L$205, MATCH("Misc ID", 'E4 TB Allocation Details'!$A$18:$L$18, 0),FALSE), 'E2 Allocators'!$B$15:$W$361, MATCH('O5 Details by Class &amp; Accounts'!BA$18, 'E2 Allocators'!$B$15:$W$15, 0),FALSE)*$E153)</f>
        <v>0</v>
      </c>
      <c r="BB153" s="1412">
        <f ca="1">IF(ISERROR(VLOOKUP(VLOOKUP($A153, 'E4 TB Allocation Details'!$A$18:$L$205, MATCH("Misc ID", 'E4 TB Allocation Details'!$A$18:$L$18, 0),FALSE), 'E2 Allocators'!$B$15:$W$361, MATCH('O5 Details by Class &amp; Accounts'!BB$18, 'E2 Allocators'!$B$15:$W$15, 0),FALSE)*$E153), 0, VLOOKUP(VLOOKUP($A153, 'E4 TB Allocation Details'!$A$18:$L$205, MATCH("Misc ID", 'E4 TB Allocation Details'!$A$18:$L$18, 0),FALSE), 'E2 Allocators'!$B$15:$W$361, MATCH('O5 Details by Class &amp; Accounts'!BB$18, 'E2 Allocators'!$B$15:$W$15, 0),FALSE)*$E153)</f>
        <v>0</v>
      </c>
      <c r="BC153" s="1412">
        <f ca="1">IF(ISERROR(VLOOKUP(VLOOKUP($A153, 'E4 TB Allocation Details'!$A$18:$L$205, MATCH("Misc ID", 'E4 TB Allocation Details'!$A$18:$L$18, 0),FALSE), 'E2 Allocators'!$B$15:$W$361, MATCH('O5 Details by Class &amp; Accounts'!BC$18, 'E2 Allocators'!$B$15:$W$15, 0),FALSE)*$E153), 0, VLOOKUP(VLOOKUP($A153, 'E4 TB Allocation Details'!$A$18:$L$205, MATCH("Misc ID", 'E4 TB Allocation Details'!$A$18:$L$18, 0),FALSE), 'E2 Allocators'!$B$15:$W$361, MATCH('O5 Details by Class &amp; Accounts'!BC$18, 'E2 Allocators'!$B$15:$W$15, 0),FALSE)*$E153)</f>
        <v>0</v>
      </c>
      <c r="BD153" s="1412">
        <f ca="1">IF(ISERROR(VLOOKUP(VLOOKUP($A153, 'E4 TB Allocation Details'!$A$18:$L$205, MATCH("Misc ID", 'E4 TB Allocation Details'!$A$18:$L$18, 0),FALSE), 'E2 Allocators'!$B$15:$W$361, MATCH('O5 Details by Class &amp; Accounts'!BD$18, 'E2 Allocators'!$B$15:$W$15, 0),FALSE)*$E153), 0, VLOOKUP(VLOOKUP($A153, 'E4 TB Allocation Details'!$A$18:$L$205, MATCH("Misc ID", 'E4 TB Allocation Details'!$A$18:$L$18, 0),FALSE), 'E2 Allocators'!$B$15:$W$361, MATCH('O5 Details by Class &amp; Accounts'!BD$18, 'E2 Allocators'!$B$15:$W$15, 0),FALSE)*$E153)</f>
        <v>0</v>
      </c>
      <c r="BE153" s="1412">
        <f ca="1">IF(ISERROR(VLOOKUP(VLOOKUP($A153, 'E4 TB Allocation Details'!$A$18:$L$205, MATCH("Misc ID", 'E4 TB Allocation Details'!$A$18:$L$18, 0),FALSE), 'E2 Allocators'!$B$15:$W$361, MATCH('O5 Details by Class &amp; Accounts'!BE$18, 'E2 Allocators'!$B$15:$W$15, 0),FALSE)*$E153), 0, VLOOKUP(VLOOKUP($A153, 'E4 TB Allocation Details'!$A$18:$L$205, MATCH("Misc ID", 'E4 TB Allocation Details'!$A$18:$L$18, 0),FALSE), 'E2 Allocators'!$B$15:$W$361, MATCH('O5 Details by Class &amp; Accounts'!BE$18, 'E2 Allocators'!$B$15:$W$15, 0),FALSE)*$E153)</f>
        <v>0</v>
      </c>
      <c r="BF153" s="1412">
        <f ca="1">IF(ISERROR(VLOOKUP(VLOOKUP($A153, 'E4 TB Allocation Details'!$A$18:$L$205, MATCH("Misc ID", 'E4 TB Allocation Details'!$A$18:$L$18, 0),FALSE), 'E2 Allocators'!$B$15:$W$361, MATCH('O5 Details by Class &amp; Accounts'!BF$18, 'E2 Allocators'!$B$15:$W$15, 0),FALSE)*$E153), 0, VLOOKUP(VLOOKUP($A153, 'E4 TB Allocation Details'!$A$18:$L$205, MATCH("Misc ID", 'E4 TB Allocation Details'!$A$18:$L$18, 0),FALSE), 'E2 Allocators'!$B$15:$W$361, MATCH('O5 Details by Class &amp; Accounts'!BF$18, 'E2 Allocators'!$B$15:$W$15, 0),FALSE)*$E153)</f>
        <v>0</v>
      </c>
      <c r="BG153" s="1412">
        <f ca="1">IF(ISERROR(VLOOKUP(VLOOKUP($A153, 'E4 TB Allocation Details'!$A$18:$L$205, MATCH("Misc ID", 'E4 TB Allocation Details'!$A$18:$L$18, 0),FALSE), 'E2 Allocators'!$B$15:$W$361, MATCH('O5 Details by Class &amp; Accounts'!BG$18, 'E2 Allocators'!$B$15:$W$15, 0),FALSE)*$E153), 0, VLOOKUP(VLOOKUP($A153, 'E4 TB Allocation Details'!$A$18:$L$205, MATCH("Misc ID", 'E4 TB Allocation Details'!$A$18:$L$18, 0),FALSE), 'E2 Allocators'!$B$15:$W$361, MATCH('O5 Details by Class &amp; Accounts'!BG$18, 'E2 Allocators'!$B$15:$W$15, 0),FALSE)*$E153)</f>
        <v>0</v>
      </c>
      <c r="BH153" s="1412">
        <f ca="1">IF(ISERROR(VLOOKUP(VLOOKUP($A153, 'E4 TB Allocation Details'!$A$18:$L$205, MATCH("Misc ID", 'E4 TB Allocation Details'!$A$18:$L$18, 0),FALSE), 'E2 Allocators'!$B$15:$W$361, MATCH('O5 Details by Class &amp; Accounts'!BH$18, 'E2 Allocators'!$B$15:$W$15, 0),FALSE)*$E153), 0, VLOOKUP(VLOOKUP($A153, 'E4 TB Allocation Details'!$A$18:$L$205, MATCH("Misc ID", 'E4 TB Allocation Details'!$A$18:$L$18, 0),FALSE), 'E2 Allocators'!$B$15:$W$361, MATCH('O5 Details by Class &amp; Accounts'!BH$18, 'E2 Allocators'!$B$15:$W$15, 0),FALSE)*$E153)</f>
        <v>0</v>
      </c>
      <c r="BI153" s="1412">
        <f ca="1">IF(ISERROR(VLOOKUP(VLOOKUP($A153, 'E4 TB Allocation Details'!$A$18:$L$205, MATCH("Misc ID", 'E4 TB Allocation Details'!$A$18:$L$18, 0),FALSE), 'E2 Allocators'!$B$15:$W$361, MATCH('O5 Details by Class &amp; Accounts'!BI$18, 'E2 Allocators'!$B$15:$W$15, 0),FALSE)*$E153), 0, VLOOKUP(VLOOKUP($A153, 'E4 TB Allocation Details'!$A$18:$L$205, MATCH("Misc ID", 'E4 TB Allocation Details'!$A$18:$L$18, 0),FALSE), 'E2 Allocators'!$B$15:$W$361, MATCH('O5 Details by Class &amp; Accounts'!BI$18, 'E2 Allocators'!$B$15:$W$15, 0),FALSE)*$E153)</f>
        <v>0</v>
      </c>
      <c r="BJ153" s="1412">
        <f ca="1">IF(ISERROR(VLOOKUP(VLOOKUP($A153, 'E4 TB Allocation Details'!$A$18:$L$205, MATCH("Misc ID", 'E4 TB Allocation Details'!$A$18:$L$18, 0),FALSE), 'E2 Allocators'!$B$15:$W$361, MATCH('O5 Details by Class &amp; Accounts'!BJ$18, 'E2 Allocators'!$B$15:$W$15, 0),FALSE)*$E153), 0, VLOOKUP(VLOOKUP($A153, 'E4 TB Allocation Details'!$A$18:$L$205, MATCH("Misc ID", 'E4 TB Allocation Details'!$A$18:$L$18, 0),FALSE), 'E2 Allocators'!$B$15:$W$361, MATCH('O5 Details by Class &amp; Accounts'!BJ$18, 'E2 Allocators'!$B$15:$W$15, 0),FALSE)*$E153)</f>
        <v>0</v>
      </c>
      <c r="BK153" s="1412">
        <f ca="1">IF(ISERROR(VLOOKUP(VLOOKUP($A153, 'E4 TB Allocation Details'!$A$18:$L$205, MATCH("Misc ID", 'E4 TB Allocation Details'!$A$18:$L$18, 0),FALSE), 'E2 Allocators'!$B$15:$W$361, MATCH('O5 Details by Class &amp; Accounts'!BK$18, 'E2 Allocators'!$B$15:$W$15, 0),FALSE)*$E153), 0, VLOOKUP(VLOOKUP($A153, 'E4 TB Allocation Details'!$A$18:$L$205, MATCH("Misc ID", 'E4 TB Allocation Details'!$A$18:$L$18, 0),FALSE), 'E2 Allocators'!$B$15:$W$361, MATCH('O5 Details by Class &amp; Accounts'!BK$18, 'E2 Allocators'!$B$15:$W$15, 0),FALSE)*$E153)</f>
        <v>0</v>
      </c>
      <c r="BL153" s="1412">
        <f ca="1">IF(ISERROR(VLOOKUP(VLOOKUP($A153, 'E4 TB Allocation Details'!$A$18:$L$205, MATCH("Misc ID", 'E4 TB Allocation Details'!$A$18:$L$18, 0),FALSE), 'E2 Allocators'!$B$15:$W$361, MATCH('O5 Details by Class &amp; Accounts'!BL$18, 'E2 Allocators'!$B$15:$W$15, 0),FALSE)*$E153), 0, VLOOKUP(VLOOKUP($A153, 'E4 TB Allocation Details'!$A$18:$L$205, MATCH("Misc ID", 'E4 TB Allocation Details'!$A$18:$L$18, 0),FALSE), 'E2 Allocators'!$B$15:$W$361, MATCH('O5 Details by Class &amp; Accounts'!BL$18, 'E2 Allocators'!$B$15:$W$15, 0),FALSE)*$E153)</f>
        <v>0</v>
      </c>
      <c r="BM153" s="1412">
        <f ca="1">IF(ISERROR(VLOOKUP(VLOOKUP($A153, 'E4 TB Allocation Details'!$A$18:$L$205, MATCH("Misc ID", 'E4 TB Allocation Details'!$A$18:$L$18, 0),FALSE), 'E2 Allocators'!$B$15:$W$361, MATCH('O5 Details by Class &amp; Accounts'!BM$18, 'E2 Allocators'!$B$15:$W$15, 0),FALSE)*$E153), 0, VLOOKUP(VLOOKUP($A153, 'E4 TB Allocation Details'!$A$18:$L$205, MATCH("Misc ID", 'E4 TB Allocation Details'!$A$18:$L$18, 0),FALSE), 'E2 Allocators'!$B$15:$W$361, MATCH('O5 Details by Class &amp; Accounts'!BM$18, 'E2 Allocators'!$B$15:$W$15, 0),FALSE)*$E153)</f>
        <v>0</v>
      </c>
      <c r="BN153" s="1412">
        <f ca="1">IF(ISERROR(VLOOKUP(VLOOKUP($A153, 'E4 TB Allocation Details'!$A$18:$L$205, MATCH("Misc ID", 'E4 TB Allocation Details'!$A$18:$L$18, 0),FALSE), 'E2 Allocators'!$B$15:$W$361, MATCH('O5 Details by Class &amp; Accounts'!BN$18, 'E2 Allocators'!$B$15:$W$15, 0),FALSE)*$E153), 0, VLOOKUP(VLOOKUP($A153, 'E4 TB Allocation Details'!$A$18:$L$205, MATCH("Misc ID", 'E4 TB Allocation Details'!$A$18:$L$18, 0),FALSE), 'E2 Allocators'!$B$15:$W$361, MATCH('O5 Details by Class &amp; Accounts'!BN$18, 'E2 Allocators'!$B$15:$W$15, 0),FALSE)*$E153)</f>
        <v>0</v>
      </c>
      <c r="BO153" s="1412">
        <f ca="1">IF(ISERROR(VLOOKUP(VLOOKUP($A153, 'E4 TB Allocation Details'!$A$18:$L$205, MATCH("Misc ID", 'E4 TB Allocation Details'!$A$18:$L$18, 0),FALSE), 'E2 Allocators'!$B$15:$W$361, MATCH('O5 Details by Class &amp; Accounts'!BO$18, 'E2 Allocators'!$B$15:$W$15, 0),FALSE)*$E153), 0, VLOOKUP(VLOOKUP($A153, 'E4 TB Allocation Details'!$A$18:$L$205, MATCH("Misc ID", 'E4 TB Allocation Details'!$A$18:$L$18, 0),FALSE), 'E2 Allocators'!$B$15:$W$361, MATCH('O5 Details by Class &amp; Accounts'!BO$18, 'E2 Allocators'!$B$15:$W$15, 0),FALSE)*$E153)</f>
        <v>0</v>
      </c>
      <c r="BP153" s="1412">
        <f ca="1">IF(ISERROR(VLOOKUP(VLOOKUP($A153, 'E4 TB Allocation Details'!$A$18:$L$205, MATCH("Misc ID", 'E4 TB Allocation Details'!$A$18:$L$18, 0),FALSE), 'E2 Allocators'!$B$15:$W$361, MATCH('O5 Details by Class &amp; Accounts'!BP$18, 'E2 Allocators'!$B$15:$W$15, 0),FALSE)*$E153), 0, VLOOKUP(VLOOKUP($A153, 'E4 TB Allocation Details'!$A$18:$L$205, MATCH("Misc ID", 'E4 TB Allocation Details'!$A$18:$L$18, 0),FALSE), 'E2 Allocators'!$B$15:$W$361, MATCH('O5 Details by Class &amp; Accounts'!BP$18, 'E2 Allocators'!$B$15:$W$15, 0),FALSE)*$E153)</f>
        <v>0</v>
      </c>
      <c r="BQ153" s="1412">
        <f ca="1">IF(ISERROR(VLOOKUP(VLOOKUP($A153, 'E4 TB Allocation Details'!$A$18:$L$205, MATCH("Misc ID", 'E4 TB Allocation Details'!$A$18:$L$18, 0),FALSE), 'E2 Allocators'!$B$15:$W$361, MATCH('O5 Details by Class &amp; Accounts'!BQ$18, 'E2 Allocators'!$B$15:$W$15, 0),FALSE)*$E153), 0, VLOOKUP(VLOOKUP($A153, 'E4 TB Allocation Details'!$A$18:$L$205, MATCH("Misc ID", 'E4 TB Allocation Details'!$A$18:$L$18, 0),FALSE), 'E2 Allocators'!$B$15:$W$361, MATCH('O5 Details by Class &amp; Accounts'!BQ$18, 'E2 Allocators'!$B$15:$W$15, 0),FALSE)*$E153)</f>
        <v>0</v>
      </c>
      <c r="BR153" s="1412">
        <f ca="1">IF(ISERROR(VLOOKUP(VLOOKUP($A153, 'E4 TB Allocation Details'!$A$18:$L$205, MATCH("Misc ID", 'E4 TB Allocation Details'!$A$18:$L$18, 0),FALSE), 'E2 Allocators'!$B$15:$W$361, MATCH('O5 Details by Class &amp; Accounts'!BR$18, 'E2 Allocators'!$B$15:$W$15, 0),FALSE)*$E153), 0, VLOOKUP(VLOOKUP($A153, 'E4 TB Allocation Details'!$A$18:$L$205, MATCH("Misc ID", 'E4 TB Allocation Details'!$A$18:$L$18, 0),FALSE), 'E2 Allocators'!$B$15:$W$361, MATCH('O5 Details by Class &amp; Accounts'!BR$18, 'E2 Allocators'!$B$15:$W$15, 0),FALSE)*$E153)</f>
        <v>0</v>
      </c>
      <c r="BS153" s="1412">
        <f t="shared" si="34"/>
        <v>0</v>
      </c>
      <c r="BT153" s="1412">
        <f ca="1">IF(ISERROR(VLOOKUP(VLOOKUP($A153, 'E4 TB Allocation Details'!$A$18:$L$205, MATCH("A &amp; G ID", 'E4 TB Allocation Details'!$A$18:$L$18, 0),FALSE), 'E2 Allocators'!$B$15:$W$361, MATCH('O5 Details by Class &amp; Accounts'!BT$18, 'E2 Allocators'!$B$15:$W$15, 0),FALSE)*$E153), 0, VLOOKUP(VLOOKUP($A153, 'E4 TB Allocation Details'!$A$18:$L$205, MATCH("A &amp; G ID", 'E4 TB Allocation Details'!$A$18:$L$18, 0),FALSE), 'E2 Allocators'!$B$15:$W$361, MATCH('O5 Details by Class &amp; Accounts'!BT$18, 'E2 Allocators'!$B$15:$W$15, 0),FALSE)*$E153)</f>
        <v>0</v>
      </c>
      <c r="BU153" s="1412">
        <f ca="1">IF(ISERROR(VLOOKUP(VLOOKUP($A153, 'E4 TB Allocation Details'!$A$18:$L$205, MATCH("A &amp; G ID", 'E4 TB Allocation Details'!$A$18:$L$18, 0),FALSE), 'E2 Allocators'!$B$15:$W$361, MATCH('O5 Details by Class &amp; Accounts'!BU$18, 'E2 Allocators'!$B$15:$W$15, 0),FALSE)*$E153), 0, VLOOKUP(VLOOKUP($A153, 'E4 TB Allocation Details'!$A$18:$L$205, MATCH("A &amp; G ID", 'E4 TB Allocation Details'!$A$18:$L$18, 0),FALSE), 'E2 Allocators'!$B$15:$W$361, MATCH('O5 Details by Class &amp; Accounts'!BU$18, 'E2 Allocators'!$B$15:$W$15, 0),FALSE)*$E153)</f>
        <v>0</v>
      </c>
      <c r="BV153" s="1412">
        <f ca="1">IF(ISERROR(VLOOKUP(VLOOKUP($A153, 'E4 TB Allocation Details'!$A$18:$L$205, MATCH("A &amp; G ID", 'E4 TB Allocation Details'!$A$18:$L$18, 0),FALSE), 'E2 Allocators'!$B$15:$W$361, MATCH('O5 Details by Class &amp; Accounts'!BV$18, 'E2 Allocators'!$B$15:$W$15, 0),FALSE)*$E153), 0, VLOOKUP(VLOOKUP($A153, 'E4 TB Allocation Details'!$A$18:$L$205, MATCH("A &amp; G ID", 'E4 TB Allocation Details'!$A$18:$L$18, 0),FALSE), 'E2 Allocators'!$B$15:$W$361, MATCH('O5 Details by Class &amp; Accounts'!BV$18, 'E2 Allocators'!$B$15:$W$15, 0),FALSE)*$E153)</f>
        <v>0</v>
      </c>
      <c r="BW153" s="1412">
        <f ca="1">IF(ISERROR(VLOOKUP(VLOOKUP($A153, 'E4 TB Allocation Details'!$A$18:$L$205, MATCH("A &amp; G ID", 'E4 TB Allocation Details'!$A$18:$L$18, 0),FALSE), 'E2 Allocators'!$B$15:$W$361, MATCH('O5 Details by Class &amp; Accounts'!BW$18, 'E2 Allocators'!$B$15:$W$15, 0),FALSE)*$E153), 0, VLOOKUP(VLOOKUP($A153, 'E4 TB Allocation Details'!$A$18:$L$205, MATCH("A &amp; G ID", 'E4 TB Allocation Details'!$A$18:$L$18, 0),FALSE), 'E2 Allocators'!$B$15:$W$361, MATCH('O5 Details by Class &amp; Accounts'!BW$18, 'E2 Allocators'!$B$15:$W$15, 0),FALSE)*$E153)</f>
        <v>0</v>
      </c>
      <c r="BX153" s="1412">
        <f ca="1">IF(ISERROR(VLOOKUP(VLOOKUP($A153, 'E4 TB Allocation Details'!$A$18:$L$205, MATCH("A &amp; G ID", 'E4 TB Allocation Details'!$A$18:$L$18, 0),FALSE), 'E2 Allocators'!$B$15:$W$361, MATCH('O5 Details by Class &amp; Accounts'!BX$18, 'E2 Allocators'!$B$15:$W$15, 0),FALSE)*$E153), 0, VLOOKUP(VLOOKUP($A153, 'E4 TB Allocation Details'!$A$18:$L$205, MATCH("A &amp; G ID", 'E4 TB Allocation Details'!$A$18:$L$18, 0),FALSE), 'E2 Allocators'!$B$15:$W$361, MATCH('O5 Details by Class &amp; Accounts'!BX$18, 'E2 Allocators'!$B$15:$W$15, 0),FALSE)*$E153)</f>
        <v>0</v>
      </c>
      <c r="BY153" s="1412">
        <f ca="1">IF(ISERROR(VLOOKUP(VLOOKUP($A153, 'E4 TB Allocation Details'!$A$18:$L$205, MATCH("A &amp; G ID", 'E4 TB Allocation Details'!$A$18:$L$18, 0),FALSE), 'E2 Allocators'!$B$15:$W$361, MATCH('O5 Details by Class &amp; Accounts'!BY$18, 'E2 Allocators'!$B$15:$W$15, 0),FALSE)*$E153), 0, VLOOKUP(VLOOKUP($A153, 'E4 TB Allocation Details'!$A$18:$L$205, MATCH("A &amp; G ID", 'E4 TB Allocation Details'!$A$18:$L$18, 0),FALSE), 'E2 Allocators'!$B$15:$W$361, MATCH('O5 Details by Class &amp; Accounts'!BY$18, 'E2 Allocators'!$B$15:$W$15, 0),FALSE)*$E153)</f>
        <v>0</v>
      </c>
      <c r="BZ153" s="1412">
        <f ca="1">IF(ISERROR(VLOOKUP(VLOOKUP($A153, 'E4 TB Allocation Details'!$A$18:$L$205, MATCH("A &amp; G ID", 'E4 TB Allocation Details'!$A$18:$L$18, 0),FALSE), 'E2 Allocators'!$B$15:$W$361, MATCH('O5 Details by Class &amp; Accounts'!BZ$18, 'E2 Allocators'!$B$15:$W$15, 0),FALSE)*$E153), 0, VLOOKUP(VLOOKUP($A153, 'E4 TB Allocation Details'!$A$18:$L$205, MATCH("A &amp; G ID", 'E4 TB Allocation Details'!$A$18:$L$18, 0),FALSE), 'E2 Allocators'!$B$15:$W$361, MATCH('O5 Details by Class &amp; Accounts'!BZ$18, 'E2 Allocators'!$B$15:$W$15, 0),FALSE)*$E153)</f>
        <v>0</v>
      </c>
      <c r="CA153" s="1412">
        <f ca="1">IF(ISERROR(VLOOKUP(VLOOKUP($A153, 'E4 TB Allocation Details'!$A$18:$L$205, MATCH("A &amp; G ID", 'E4 TB Allocation Details'!$A$18:$L$18, 0),FALSE), 'E2 Allocators'!$B$15:$W$361, MATCH('O5 Details by Class &amp; Accounts'!CA$18, 'E2 Allocators'!$B$15:$W$15, 0),FALSE)*$E153), 0, VLOOKUP(VLOOKUP($A153, 'E4 TB Allocation Details'!$A$18:$L$205, MATCH("A &amp; G ID", 'E4 TB Allocation Details'!$A$18:$L$18, 0),FALSE), 'E2 Allocators'!$B$15:$W$361, MATCH('O5 Details by Class &amp; Accounts'!CA$18, 'E2 Allocators'!$B$15:$W$15, 0),FALSE)*$E153)</f>
        <v>0</v>
      </c>
      <c r="CB153" s="1412">
        <f ca="1">IF(ISERROR(VLOOKUP(VLOOKUP($A153, 'E4 TB Allocation Details'!$A$18:$L$205, MATCH("A &amp; G ID", 'E4 TB Allocation Details'!$A$18:$L$18, 0),FALSE), 'E2 Allocators'!$B$15:$W$361, MATCH('O5 Details by Class &amp; Accounts'!CB$18, 'E2 Allocators'!$B$15:$W$15, 0),FALSE)*$E153), 0, VLOOKUP(VLOOKUP($A153, 'E4 TB Allocation Details'!$A$18:$L$205, MATCH("A &amp; G ID", 'E4 TB Allocation Details'!$A$18:$L$18, 0),FALSE), 'E2 Allocators'!$B$15:$W$361, MATCH('O5 Details by Class &amp; Accounts'!CB$18, 'E2 Allocators'!$B$15:$W$15, 0),FALSE)*$E153)</f>
        <v>0</v>
      </c>
      <c r="CC153" s="1412">
        <f ca="1">IF(ISERROR(VLOOKUP(VLOOKUP($A153, 'E4 TB Allocation Details'!$A$18:$L$205, MATCH("A &amp; G ID", 'E4 TB Allocation Details'!$A$18:$L$18, 0),FALSE), 'E2 Allocators'!$B$15:$W$361, MATCH('O5 Details by Class &amp; Accounts'!CC$18, 'E2 Allocators'!$B$15:$W$15, 0),FALSE)*$E153), 0, VLOOKUP(VLOOKUP($A153, 'E4 TB Allocation Details'!$A$18:$L$205, MATCH("A &amp; G ID", 'E4 TB Allocation Details'!$A$18:$L$18, 0),FALSE), 'E2 Allocators'!$B$15:$W$361, MATCH('O5 Details by Class &amp; Accounts'!CC$18, 'E2 Allocators'!$B$15:$W$15, 0),FALSE)*$E153)</f>
        <v>0</v>
      </c>
      <c r="CD153" s="1412">
        <f ca="1">IF(ISERROR(VLOOKUP(VLOOKUP($A153, 'E4 TB Allocation Details'!$A$18:$L$205, MATCH("A &amp; G ID", 'E4 TB Allocation Details'!$A$18:$L$18, 0),FALSE), 'E2 Allocators'!$B$15:$W$361, MATCH('O5 Details by Class &amp; Accounts'!CD$18, 'E2 Allocators'!$B$15:$W$15, 0),FALSE)*$E153), 0, VLOOKUP(VLOOKUP($A153, 'E4 TB Allocation Details'!$A$18:$L$205, MATCH("A &amp; G ID", 'E4 TB Allocation Details'!$A$18:$L$18, 0),FALSE), 'E2 Allocators'!$B$15:$W$361, MATCH('O5 Details by Class &amp; Accounts'!CD$18, 'E2 Allocators'!$B$15:$W$15, 0),FALSE)*$E153)</f>
        <v>0</v>
      </c>
      <c r="CE153" s="1412">
        <f ca="1">IF(ISERROR(VLOOKUP(VLOOKUP($A153, 'E4 TB Allocation Details'!$A$18:$L$205, MATCH("A &amp; G ID", 'E4 TB Allocation Details'!$A$18:$L$18, 0),FALSE), 'E2 Allocators'!$B$15:$W$361, MATCH('O5 Details by Class &amp; Accounts'!CE$18, 'E2 Allocators'!$B$15:$W$15, 0),FALSE)*$E153), 0, VLOOKUP(VLOOKUP($A153, 'E4 TB Allocation Details'!$A$18:$L$205, MATCH("A &amp; G ID", 'E4 TB Allocation Details'!$A$18:$L$18, 0),FALSE), 'E2 Allocators'!$B$15:$W$361, MATCH('O5 Details by Class &amp; Accounts'!CE$18, 'E2 Allocators'!$B$15:$W$15, 0),FALSE)*$E153)</f>
        <v>0</v>
      </c>
      <c r="CF153" s="1412">
        <f ca="1">IF(ISERROR(VLOOKUP(VLOOKUP($A153, 'E4 TB Allocation Details'!$A$18:$L$205, MATCH("A &amp; G ID", 'E4 TB Allocation Details'!$A$18:$L$18, 0),FALSE), 'E2 Allocators'!$B$15:$W$361, MATCH('O5 Details by Class &amp; Accounts'!CF$18, 'E2 Allocators'!$B$15:$W$15, 0),FALSE)*$E153), 0, VLOOKUP(VLOOKUP($A153, 'E4 TB Allocation Details'!$A$18:$L$205, MATCH("A &amp; G ID", 'E4 TB Allocation Details'!$A$18:$L$18, 0),FALSE), 'E2 Allocators'!$B$15:$W$361, MATCH('O5 Details by Class &amp; Accounts'!CF$18, 'E2 Allocators'!$B$15:$W$15, 0),FALSE)*$E153)</f>
        <v>0</v>
      </c>
      <c r="CG153" s="1412">
        <f ca="1">IF(ISERROR(VLOOKUP(VLOOKUP($A153, 'E4 TB Allocation Details'!$A$18:$L$205, MATCH("A &amp; G ID", 'E4 TB Allocation Details'!$A$18:$L$18, 0),FALSE), 'E2 Allocators'!$B$15:$W$361, MATCH('O5 Details by Class &amp; Accounts'!CG$18, 'E2 Allocators'!$B$15:$W$15, 0),FALSE)*$E153), 0, VLOOKUP(VLOOKUP($A153, 'E4 TB Allocation Details'!$A$18:$L$205, MATCH("A &amp; G ID", 'E4 TB Allocation Details'!$A$18:$L$18, 0),FALSE), 'E2 Allocators'!$B$15:$W$361, MATCH('O5 Details by Class &amp; Accounts'!CG$18, 'E2 Allocators'!$B$15:$W$15, 0),FALSE)*$E153)</f>
        <v>0</v>
      </c>
      <c r="CH153" s="1412">
        <f ca="1">IF(ISERROR(VLOOKUP(VLOOKUP($A153, 'E4 TB Allocation Details'!$A$18:$L$205, MATCH("A &amp; G ID", 'E4 TB Allocation Details'!$A$18:$L$18, 0),FALSE), 'E2 Allocators'!$B$15:$W$361, MATCH('O5 Details by Class &amp; Accounts'!CH$18, 'E2 Allocators'!$B$15:$W$15, 0),FALSE)*$E153), 0, VLOOKUP(VLOOKUP($A153, 'E4 TB Allocation Details'!$A$18:$L$205, MATCH("A &amp; G ID", 'E4 TB Allocation Details'!$A$18:$L$18, 0),FALSE), 'E2 Allocators'!$B$15:$W$361, MATCH('O5 Details by Class &amp; Accounts'!CH$18, 'E2 Allocators'!$B$15:$W$15, 0),FALSE)*$E153)</f>
        <v>0</v>
      </c>
      <c r="CI153" s="1412">
        <f ca="1">IF(ISERROR(VLOOKUP(VLOOKUP($A153, 'E4 TB Allocation Details'!$A$18:$L$205, MATCH("A &amp; G ID", 'E4 TB Allocation Details'!$A$18:$L$18, 0),FALSE), 'E2 Allocators'!$B$15:$W$361, MATCH('O5 Details by Class &amp; Accounts'!CI$18, 'E2 Allocators'!$B$15:$W$15, 0),FALSE)*$E153), 0, VLOOKUP(VLOOKUP($A153, 'E4 TB Allocation Details'!$A$18:$L$205, MATCH("A &amp; G ID", 'E4 TB Allocation Details'!$A$18:$L$18, 0),FALSE), 'E2 Allocators'!$B$15:$W$361, MATCH('O5 Details by Class &amp; Accounts'!CI$18, 'E2 Allocators'!$B$15:$W$15, 0),FALSE)*$E153)</f>
        <v>0</v>
      </c>
      <c r="CJ153" s="1412">
        <f ca="1">IF(ISERROR(VLOOKUP(VLOOKUP($A153, 'E4 TB Allocation Details'!$A$18:$L$205, MATCH("A &amp; G ID", 'E4 TB Allocation Details'!$A$18:$L$18, 0),FALSE), 'E2 Allocators'!$B$15:$W$361, MATCH('O5 Details by Class &amp; Accounts'!CJ$18, 'E2 Allocators'!$B$15:$W$15, 0),FALSE)*$E153), 0, VLOOKUP(VLOOKUP($A153, 'E4 TB Allocation Details'!$A$18:$L$205, MATCH("A &amp; G ID", 'E4 TB Allocation Details'!$A$18:$L$18, 0),FALSE), 'E2 Allocators'!$B$15:$W$361, MATCH('O5 Details by Class &amp; Accounts'!CJ$18, 'E2 Allocators'!$B$15:$W$15, 0),FALSE)*$E153)</f>
        <v>0</v>
      </c>
      <c r="CK153" s="1412">
        <f ca="1">IF(ISERROR(VLOOKUP(VLOOKUP($A153, 'E4 TB Allocation Details'!$A$18:$L$205, MATCH("A &amp; G ID", 'E4 TB Allocation Details'!$A$18:$L$18, 0),FALSE), 'E2 Allocators'!$B$15:$W$361, MATCH('O5 Details by Class &amp; Accounts'!CK$18, 'E2 Allocators'!$B$15:$W$15, 0),FALSE)*$E153), 0, VLOOKUP(VLOOKUP($A153, 'E4 TB Allocation Details'!$A$18:$L$205, MATCH("A &amp; G ID", 'E4 TB Allocation Details'!$A$18:$L$18, 0),FALSE), 'E2 Allocators'!$B$15:$W$361, MATCH('O5 Details by Class &amp; Accounts'!CK$18, 'E2 Allocators'!$B$15:$W$15, 0),FALSE)*$E153)</f>
        <v>0</v>
      </c>
      <c r="CL153" s="1412">
        <f ca="1">IF(ISERROR(VLOOKUP(VLOOKUP($A153, 'E4 TB Allocation Details'!$A$18:$L$205, MATCH("A &amp; G ID", 'E4 TB Allocation Details'!$A$18:$L$18, 0),FALSE), 'E2 Allocators'!$B$15:$W$361, MATCH('O5 Details by Class &amp; Accounts'!CL$18, 'E2 Allocators'!$B$15:$W$15, 0),FALSE)*$E153), 0, VLOOKUP(VLOOKUP($A153, 'E4 TB Allocation Details'!$A$18:$L$205, MATCH("A &amp; G ID", 'E4 TB Allocation Details'!$A$18:$L$18, 0),FALSE), 'E2 Allocators'!$B$15:$W$361, MATCH('O5 Details by Class &amp; Accounts'!CL$18, 'E2 Allocators'!$B$15:$W$15, 0),FALSE)*$E153)</f>
        <v>0</v>
      </c>
      <c r="CM153" s="1412">
        <f ca="1">IF(ISERROR(VLOOKUP(VLOOKUP($A153, 'E4 TB Allocation Details'!$A$18:$L$205, MATCH("A &amp; G ID", 'E4 TB Allocation Details'!$A$18:$L$18, 0),FALSE), 'E2 Allocators'!$B$15:$W$361, MATCH('O5 Details by Class &amp; Accounts'!CM$18, 'E2 Allocators'!$B$15:$W$15, 0),FALSE)*$E153), 0, VLOOKUP(VLOOKUP($A153, 'E4 TB Allocation Details'!$A$18:$L$205, MATCH("A &amp; G ID", 'E4 TB Allocation Details'!$A$18:$L$18, 0),FALSE), 'E2 Allocators'!$B$15:$W$361, MATCH('O5 Details by Class &amp; Accounts'!CM$18, 'E2 Allocators'!$B$15:$W$15, 0),FALSE)*$E153)</f>
        <v>0</v>
      </c>
      <c r="CN153" s="1412">
        <f t="shared" si="35"/>
        <v>0</v>
      </c>
      <c r="CO153" s="1792">
        <f t="shared" si="36"/>
        <v>7.2759576141834259E-12</v>
      </c>
      <c r="CQ153" s="2087">
        <v>1840</v>
      </c>
    </row>
    <row r="154" spans="1:95" s="81" customFormat="1" ht="25.5">
      <c r="A154" s="1177">
        <v>5150</v>
      </c>
      <c r="B154" s="1176" t="s">
        <v>350</v>
      </c>
      <c r="C154" s="1789">
        <f ca="1">IF(ISERROR(VLOOKUP($A154,'I3 TB Data'!$A$23:$H$458,MATCH('O5 Details by Class &amp; Accounts'!$C$18, 'I3 TB Data'!$A$23:$H$23,0),0)), 0, VLOOKUP($A154,'I3 TB Data'!$A$23:$H$458,MATCH('O5 Details by Class &amp; Accounts'!$C$18,'I3 TB Data'!$A$23:$H$23,0),0))</f>
        <v>0</v>
      </c>
      <c r="D154" s="1790"/>
      <c r="E154" s="1789">
        <f t="shared" si="37"/>
        <v>0</v>
      </c>
      <c r="F154" s="1791">
        <f ca="1">IF(ISERROR(VLOOKUP($A154, 'E1 Categorization'!A33:E122, MATCH("Customer Component", 'E1 Categorization'!$A$33:$E$33,0), 0)), 0, IF(VLOOKUP($A154, 'E1 Categorization'!A33:E122, MATCH("Customer Component", 'E1 Categorization'!$A$33:$E$33,0), 0)=0, 'O5 Details by Class &amp; Accounts'!$E154, IF(AND(VLOOKUP($A154, 'E1 Categorization'!A33:E122, MATCH("Customer Component", 'E1 Categorization'!$A$33:$E$33,0), 0) &gt;0, VLOOKUP($A154, 'E1 Categorization'!A33:E122, MATCH("Customer Component", 'E1 Categorization'!$A$33:$E$33,0), 0)&lt;1), 'O5 Details by Class &amp; Accounts'!$E154*(1-VLOOKUP($A154, 'E1 Categorization'!A33:E122, MATCH("Customer Component", 'E1 Categorization'!$A$33:$E$33,0), 0)), 0)))</f>
        <v>0</v>
      </c>
      <c r="G154" s="1791">
        <f ca="1">IF(ISERROR(VLOOKUP($A154, 'E1 Categorization'!A33:E122, MATCH("Customer Component", 'E1 Categorization'!$A$33:$E$33,0), 0)),0, IF(VLOOKUP($A154, 'E1 Categorization'!A33:E122, MATCH("Customer Component", 'E1 Categorization'!$A$33:$E$33,0), 0)=0, 0, IF(AND(VLOOKUP($A154, 'E1 Categorization'!A33:E122, MATCH("Customer Component", 'E1 Categorization'!$A$33:$E$33,0), 0) &gt;0, VLOOKUP($A154, 'E1 Categorization'!A33:E122, MATCH("Customer Component", 'E1 Categorization'!$A$33:$E$33,0), 0)&lt;1), 'O5 Details by Class &amp; Accounts'!$E154*(VLOOKUP($A154, 'E1 Categorization'!A33:E122, MATCH("Customer Component", 'E1 Categorization'!$A$33:$E$33,0), 0)), 'O5 Details by Class &amp; Accounts'!$E154)))</f>
        <v>0</v>
      </c>
      <c r="H154" s="1412">
        <f t="shared" si="31"/>
        <v>0</v>
      </c>
      <c r="I154" s="1412">
        <f ca="1">IF(ISERROR(VLOOKUP(VLOOKUP($A154, 'E4 TB Allocation Details'!$A$18:$L$205, MATCH("Demand ID", 'E4 TB Allocation Details'!$A$18:$L$18, 0),FALSE), 'E2 Allocators'!$B$15:$W$361, MATCH('O5 Details by Class &amp; Accounts'!I$18, 'E2 Allocators'!$B$15:$W$15, 0),FALSE)*$F154), 0, VLOOKUP(VLOOKUP($A154, 'E4 TB Allocation Details'!$A$18:$L$205, MATCH("Demand ID", 'E4 TB Allocation Details'!$A$18:$L$18, 0),FALSE), 'E2 Allocators'!$B$15:$W$361, MATCH('O5 Details by Class &amp; Accounts'!I$18, 'E2 Allocators'!$B$15:$W$15, 0),FALSE)*$F154)</f>
        <v>0</v>
      </c>
      <c r="J154" s="1412">
        <f ca="1">IF(ISERROR(VLOOKUP(VLOOKUP($A154, 'E4 TB Allocation Details'!$A$18:$L$205, MATCH("Demand ID", 'E4 TB Allocation Details'!$A$18:$L$18, 0),FALSE), 'E2 Allocators'!$B$15:$W$361, MATCH('O5 Details by Class &amp; Accounts'!J$18, 'E2 Allocators'!$B$15:$W$15, 0),FALSE)*$F154), 0, VLOOKUP(VLOOKUP($A154, 'E4 TB Allocation Details'!$A$18:$L$205, MATCH("Demand ID", 'E4 TB Allocation Details'!$A$18:$L$18, 0),FALSE), 'E2 Allocators'!$B$15:$W$361, MATCH('O5 Details by Class &amp; Accounts'!J$18, 'E2 Allocators'!$B$15:$W$15, 0),FALSE)*$F154)</f>
        <v>0</v>
      </c>
      <c r="K154" s="1412">
        <f ca="1">IF(ISERROR(VLOOKUP(VLOOKUP($A154, 'E4 TB Allocation Details'!$A$18:$L$205, MATCH("Demand ID", 'E4 TB Allocation Details'!$A$18:$L$18, 0),FALSE), 'E2 Allocators'!$B$15:$W$361, MATCH('O5 Details by Class &amp; Accounts'!K$18, 'E2 Allocators'!$B$15:$W$15, 0),FALSE)*$F154), 0, VLOOKUP(VLOOKUP($A154, 'E4 TB Allocation Details'!$A$18:$L$205, MATCH("Demand ID", 'E4 TB Allocation Details'!$A$18:$L$18, 0),FALSE), 'E2 Allocators'!$B$15:$W$361, MATCH('O5 Details by Class &amp; Accounts'!K$18, 'E2 Allocators'!$B$15:$W$15, 0),FALSE)*$F154)</f>
        <v>0</v>
      </c>
      <c r="L154" s="1412">
        <f ca="1">IF(ISERROR(VLOOKUP(VLOOKUP($A154, 'E4 TB Allocation Details'!$A$18:$L$205, MATCH("Demand ID", 'E4 TB Allocation Details'!$A$18:$L$18, 0),FALSE), 'E2 Allocators'!$B$15:$W$361, MATCH('O5 Details by Class &amp; Accounts'!L$18, 'E2 Allocators'!$B$15:$W$15, 0),FALSE)*$F154), 0, VLOOKUP(VLOOKUP($A154, 'E4 TB Allocation Details'!$A$18:$L$205, MATCH("Demand ID", 'E4 TB Allocation Details'!$A$18:$L$18, 0),FALSE), 'E2 Allocators'!$B$15:$W$361, MATCH('O5 Details by Class &amp; Accounts'!L$18, 'E2 Allocators'!$B$15:$W$15, 0),FALSE)*$F154)</f>
        <v>0</v>
      </c>
      <c r="M154" s="1412">
        <f ca="1">IF(ISERROR(VLOOKUP(VLOOKUP($A154, 'E4 TB Allocation Details'!$A$18:$L$205, MATCH("Demand ID", 'E4 TB Allocation Details'!$A$18:$L$18, 0),FALSE), 'E2 Allocators'!$B$15:$W$361, MATCH('O5 Details by Class &amp; Accounts'!M$18, 'E2 Allocators'!$B$15:$W$15, 0),FALSE)*$F154), 0, VLOOKUP(VLOOKUP($A154, 'E4 TB Allocation Details'!$A$18:$L$205, MATCH("Demand ID", 'E4 TB Allocation Details'!$A$18:$L$18, 0),FALSE), 'E2 Allocators'!$B$15:$W$361, MATCH('O5 Details by Class &amp; Accounts'!M$18, 'E2 Allocators'!$B$15:$W$15, 0),FALSE)*$F154)</f>
        <v>0</v>
      </c>
      <c r="N154" s="1412">
        <f ca="1">IF(ISERROR(VLOOKUP(VLOOKUP($A154, 'E4 TB Allocation Details'!$A$18:$L$205, MATCH("Demand ID", 'E4 TB Allocation Details'!$A$18:$L$18, 0),FALSE), 'E2 Allocators'!$B$15:$W$361, MATCH('O5 Details by Class &amp; Accounts'!N$18, 'E2 Allocators'!$B$15:$W$15, 0),FALSE)*$F154), 0, VLOOKUP(VLOOKUP($A154, 'E4 TB Allocation Details'!$A$18:$L$205, MATCH("Demand ID", 'E4 TB Allocation Details'!$A$18:$L$18, 0),FALSE), 'E2 Allocators'!$B$15:$W$361, MATCH('O5 Details by Class &amp; Accounts'!N$18, 'E2 Allocators'!$B$15:$W$15, 0),FALSE)*$F154)</f>
        <v>0</v>
      </c>
      <c r="O154" s="1412">
        <f ca="1">IF(ISERROR(VLOOKUP(VLOOKUP($A154, 'E4 TB Allocation Details'!$A$18:$L$205, MATCH("Demand ID", 'E4 TB Allocation Details'!$A$18:$L$18, 0),FALSE), 'E2 Allocators'!$B$15:$W$361, MATCH('O5 Details by Class &amp; Accounts'!O$18, 'E2 Allocators'!$B$15:$W$15, 0),FALSE)*$F154), 0, VLOOKUP(VLOOKUP($A154, 'E4 TB Allocation Details'!$A$18:$L$205, MATCH("Demand ID", 'E4 TB Allocation Details'!$A$18:$L$18, 0),FALSE), 'E2 Allocators'!$B$15:$W$361, MATCH('O5 Details by Class &amp; Accounts'!O$18, 'E2 Allocators'!$B$15:$W$15, 0),FALSE)*$F154)</f>
        <v>0</v>
      </c>
      <c r="P154" s="1412">
        <f ca="1">IF(ISERROR(VLOOKUP(VLOOKUP($A154, 'E4 TB Allocation Details'!$A$18:$L$205, MATCH("Demand ID", 'E4 TB Allocation Details'!$A$18:$L$18, 0),FALSE), 'E2 Allocators'!$B$15:$W$361, MATCH('O5 Details by Class &amp; Accounts'!P$18, 'E2 Allocators'!$B$15:$W$15, 0),FALSE)*$F154), 0, VLOOKUP(VLOOKUP($A154, 'E4 TB Allocation Details'!$A$18:$L$205, MATCH("Demand ID", 'E4 TB Allocation Details'!$A$18:$L$18, 0),FALSE), 'E2 Allocators'!$B$15:$W$361, MATCH('O5 Details by Class &amp; Accounts'!P$18, 'E2 Allocators'!$B$15:$W$15, 0),FALSE)*$F154)</f>
        <v>0</v>
      </c>
      <c r="Q154" s="1412">
        <f ca="1">IF(ISERROR(VLOOKUP(VLOOKUP($A154, 'E4 TB Allocation Details'!$A$18:$L$205, MATCH("Demand ID", 'E4 TB Allocation Details'!$A$18:$L$18, 0),FALSE), 'E2 Allocators'!$B$15:$W$361, MATCH('O5 Details by Class &amp; Accounts'!Q$18, 'E2 Allocators'!$B$15:$W$15, 0),FALSE)*$F154), 0, VLOOKUP(VLOOKUP($A154, 'E4 TB Allocation Details'!$A$18:$L$205, MATCH("Demand ID", 'E4 TB Allocation Details'!$A$18:$L$18, 0),FALSE), 'E2 Allocators'!$B$15:$W$361, MATCH('O5 Details by Class &amp; Accounts'!Q$18, 'E2 Allocators'!$B$15:$W$15, 0),FALSE)*$F154)</f>
        <v>0</v>
      </c>
      <c r="R154" s="1412">
        <f ca="1">IF(ISERROR(VLOOKUP(VLOOKUP($A154, 'E4 TB Allocation Details'!$A$18:$L$205, MATCH("Demand ID", 'E4 TB Allocation Details'!$A$18:$L$18, 0),FALSE), 'E2 Allocators'!$B$15:$W$361, MATCH('O5 Details by Class &amp; Accounts'!R$18, 'E2 Allocators'!$B$15:$W$15, 0),FALSE)*$F154), 0, VLOOKUP(VLOOKUP($A154, 'E4 TB Allocation Details'!$A$18:$L$205, MATCH("Demand ID", 'E4 TB Allocation Details'!$A$18:$L$18, 0),FALSE), 'E2 Allocators'!$B$15:$W$361, MATCH('O5 Details by Class &amp; Accounts'!R$18, 'E2 Allocators'!$B$15:$W$15, 0),FALSE)*$F154)</f>
        <v>0</v>
      </c>
      <c r="S154" s="1412">
        <f ca="1">IF(ISERROR(VLOOKUP(VLOOKUP($A154, 'E4 TB Allocation Details'!$A$18:$L$205, MATCH("Demand ID", 'E4 TB Allocation Details'!$A$18:$L$18, 0),FALSE), 'E2 Allocators'!$B$15:$W$361, MATCH('O5 Details by Class &amp; Accounts'!S$18, 'E2 Allocators'!$B$15:$W$15, 0),FALSE)*$F154), 0, VLOOKUP(VLOOKUP($A154, 'E4 TB Allocation Details'!$A$18:$L$205, MATCH("Demand ID", 'E4 TB Allocation Details'!$A$18:$L$18, 0),FALSE), 'E2 Allocators'!$B$15:$W$361, MATCH('O5 Details by Class &amp; Accounts'!S$18, 'E2 Allocators'!$B$15:$W$15, 0),FALSE)*$F154)</f>
        <v>0</v>
      </c>
      <c r="T154" s="1412">
        <f ca="1">IF(ISERROR(VLOOKUP(VLOOKUP($A154, 'E4 TB Allocation Details'!$A$18:$L$205, MATCH("Demand ID", 'E4 TB Allocation Details'!$A$18:$L$18, 0),FALSE), 'E2 Allocators'!$B$15:$W$361, MATCH('O5 Details by Class &amp; Accounts'!T$18, 'E2 Allocators'!$B$15:$W$15, 0),FALSE)*$F154), 0, VLOOKUP(VLOOKUP($A154, 'E4 TB Allocation Details'!$A$18:$L$205, MATCH("Demand ID", 'E4 TB Allocation Details'!$A$18:$L$18, 0),FALSE), 'E2 Allocators'!$B$15:$W$361, MATCH('O5 Details by Class &amp; Accounts'!T$18, 'E2 Allocators'!$B$15:$W$15, 0),FALSE)*$F154)</f>
        <v>0</v>
      </c>
      <c r="U154" s="1412">
        <f ca="1">IF(ISERROR(VLOOKUP(VLOOKUP($A154, 'E4 TB Allocation Details'!$A$18:$L$205, MATCH("Demand ID", 'E4 TB Allocation Details'!$A$18:$L$18, 0),FALSE), 'E2 Allocators'!$B$15:$W$361, MATCH('O5 Details by Class &amp; Accounts'!U$18, 'E2 Allocators'!$B$15:$W$15, 0),FALSE)*$F154), 0, VLOOKUP(VLOOKUP($A154, 'E4 TB Allocation Details'!$A$18:$L$205, MATCH("Demand ID", 'E4 TB Allocation Details'!$A$18:$L$18, 0),FALSE), 'E2 Allocators'!$B$15:$W$361, MATCH('O5 Details by Class &amp; Accounts'!U$18, 'E2 Allocators'!$B$15:$W$15, 0),FALSE)*$F154)</f>
        <v>0</v>
      </c>
      <c r="V154" s="1412">
        <f ca="1">IF(ISERROR(VLOOKUP(VLOOKUP($A154, 'E4 TB Allocation Details'!$A$18:$L$205, MATCH("Demand ID", 'E4 TB Allocation Details'!$A$18:$L$18, 0),FALSE), 'E2 Allocators'!$B$15:$W$361, MATCH('O5 Details by Class &amp; Accounts'!V$18, 'E2 Allocators'!$B$15:$W$15, 0),FALSE)*$F154), 0, VLOOKUP(VLOOKUP($A154, 'E4 TB Allocation Details'!$A$18:$L$205, MATCH("Demand ID", 'E4 TB Allocation Details'!$A$18:$L$18, 0),FALSE), 'E2 Allocators'!$B$15:$W$361, MATCH('O5 Details by Class &amp; Accounts'!V$18, 'E2 Allocators'!$B$15:$W$15, 0),FALSE)*$F154)</f>
        <v>0</v>
      </c>
      <c r="W154" s="1412">
        <f ca="1">IF(ISERROR(VLOOKUP(VLOOKUP($A154, 'E4 TB Allocation Details'!$A$18:$L$205, MATCH("Demand ID", 'E4 TB Allocation Details'!$A$18:$L$18, 0),FALSE), 'E2 Allocators'!$B$15:$W$361, MATCH('O5 Details by Class &amp; Accounts'!W$18, 'E2 Allocators'!$B$15:$W$15, 0),FALSE)*$F154), 0, VLOOKUP(VLOOKUP($A154, 'E4 TB Allocation Details'!$A$18:$L$205, MATCH("Demand ID", 'E4 TB Allocation Details'!$A$18:$L$18, 0),FALSE), 'E2 Allocators'!$B$15:$W$361, MATCH('O5 Details by Class &amp; Accounts'!W$18, 'E2 Allocators'!$B$15:$W$15, 0),FALSE)*$F154)</f>
        <v>0</v>
      </c>
      <c r="X154" s="1412">
        <f ca="1">IF(ISERROR(VLOOKUP(VLOOKUP($A154, 'E4 TB Allocation Details'!$A$18:$L$205, MATCH("Demand ID", 'E4 TB Allocation Details'!$A$18:$L$18, 0),FALSE), 'E2 Allocators'!$B$15:$W$361, MATCH('O5 Details by Class &amp; Accounts'!X$18, 'E2 Allocators'!$B$15:$W$15, 0),FALSE)*$F154), 0, VLOOKUP(VLOOKUP($A154, 'E4 TB Allocation Details'!$A$18:$L$205, MATCH("Demand ID", 'E4 TB Allocation Details'!$A$18:$L$18, 0),FALSE), 'E2 Allocators'!$B$15:$W$361, MATCH('O5 Details by Class &amp; Accounts'!X$18, 'E2 Allocators'!$B$15:$W$15, 0),FALSE)*$F154)</f>
        <v>0</v>
      </c>
      <c r="Y154" s="1412">
        <f ca="1">IF(ISERROR(VLOOKUP(VLOOKUP($A154, 'E4 TB Allocation Details'!$A$18:$L$205, MATCH("Demand ID", 'E4 TB Allocation Details'!$A$18:$L$18, 0),FALSE), 'E2 Allocators'!$B$15:$W$361, MATCH('O5 Details by Class &amp; Accounts'!Y$18, 'E2 Allocators'!$B$15:$W$15, 0),FALSE)*$F154), 0, VLOOKUP(VLOOKUP($A154, 'E4 TB Allocation Details'!$A$18:$L$205, MATCH("Demand ID", 'E4 TB Allocation Details'!$A$18:$L$18, 0),FALSE), 'E2 Allocators'!$B$15:$W$361, MATCH('O5 Details by Class &amp; Accounts'!Y$18, 'E2 Allocators'!$B$15:$W$15, 0),FALSE)*$F154)</f>
        <v>0</v>
      </c>
      <c r="Z154" s="1412">
        <f ca="1">IF(ISERROR(VLOOKUP(VLOOKUP($A154, 'E4 TB Allocation Details'!$A$18:$L$205, MATCH("Demand ID", 'E4 TB Allocation Details'!$A$18:$L$18, 0),FALSE), 'E2 Allocators'!$B$15:$W$361, MATCH('O5 Details by Class &amp; Accounts'!Z$18, 'E2 Allocators'!$B$15:$W$15, 0),FALSE)*$F154), 0, VLOOKUP(VLOOKUP($A154, 'E4 TB Allocation Details'!$A$18:$L$205, MATCH("Demand ID", 'E4 TB Allocation Details'!$A$18:$L$18, 0),FALSE), 'E2 Allocators'!$B$15:$W$361, MATCH('O5 Details by Class &amp; Accounts'!Z$18, 'E2 Allocators'!$B$15:$W$15, 0),FALSE)*$F154)</f>
        <v>0</v>
      </c>
      <c r="AA154" s="1412">
        <f ca="1">IF(ISERROR(VLOOKUP(VLOOKUP($A154, 'E4 TB Allocation Details'!$A$18:$L$205, MATCH("Demand ID", 'E4 TB Allocation Details'!$A$18:$L$18, 0),FALSE), 'E2 Allocators'!$B$15:$W$361, MATCH('O5 Details by Class &amp; Accounts'!AA$18, 'E2 Allocators'!$B$15:$W$15, 0),FALSE)*$F154), 0, VLOOKUP(VLOOKUP($A154, 'E4 TB Allocation Details'!$A$18:$L$205, MATCH("Demand ID", 'E4 TB Allocation Details'!$A$18:$L$18, 0),FALSE), 'E2 Allocators'!$B$15:$W$361, MATCH('O5 Details by Class &amp; Accounts'!AA$18, 'E2 Allocators'!$B$15:$W$15, 0),FALSE)*$F154)</f>
        <v>0</v>
      </c>
      <c r="AB154" s="1412">
        <f ca="1">IF(ISERROR(VLOOKUP(VLOOKUP($A154, 'E4 TB Allocation Details'!$A$18:$L$205, MATCH("Demand ID", 'E4 TB Allocation Details'!$A$18:$L$18, 0),FALSE), 'E2 Allocators'!$B$15:$W$361, MATCH('O5 Details by Class &amp; Accounts'!AB$18, 'E2 Allocators'!$B$15:$W$15, 0),FALSE)*$F154), 0, VLOOKUP(VLOOKUP($A154, 'E4 TB Allocation Details'!$A$18:$L$205, MATCH("Demand ID", 'E4 TB Allocation Details'!$A$18:$L$18, 0),FALSE), 'E2 Allocators'!$B$15:$W$361, MATCH('O5 Details by Class &amp; Accounts'!AB$18, 'E2 Allocators'!$B$15:$W$15, 0),FALSE)*$F154)</f>
        <v>0</v>
      </c>
      <c r="AC154" s="1412">
        <f t="shared" si="32"/>
        <v>0</v>
      </c>
      <c r="AD154" s="1412">
        <f ca="1">IF(ISERROR(VLOOKUP(VLOOKUP($A154, 'E4 TB Allocation Details'!$A$18:$L$205, MATCH("Customer ID", 'E4 TB Allocation Details'!$A$18:$L$18, 0),FALSE), 'E2 Allocators'!$B$15:$W$361, MATCH('O5 Details by Class &amp; Accounts'!AD$18, 'E2 Allocators'!$B$15:$W$15, 0),FALSE)*$G154), 0, VLOOKUP(VLOOKUP($A154, 'E4 TB Allocation Details'!$A$18:$L$205, MATCH("Customer ID", 'E4 TB Allocation Details'!$A$18:$L$18, 0),FALSE), 'E2 Allocators'!$B$15:$W$361, MATCH('O5 Details by Class &amp; Accounts'!AD$18, 'E2 Allocators'!$B$15:$W$15, 0),FALSE)*$G154)</f>
        <v>0</v>
      </c>
      <c r="AE154" s="1412">
        <f ca="1">IF(ISERROR(VLOOKUP(VLOOKUP($A154, 'E4 TB Allocation Details'!$A$18:$L$205, MATCH("Customer ID", 'E4 TB Allocation Details'!$A$18:$L$18, 0),FALSE), 'E2 Allocators'!$B$15:$W$361, MATCH('O5 Details by Class &amp; Accounts'!AE$18, 'E2 Allocators'!$B$15:$W$15, 0),FALSE)*$G154), 0, VLOOKUP(VLOOKUP($A154, 'E4 TB Allocation Details'!$A$18:$L$205, MATCH("Customer ID", 'E4 TB Allocation Details'!$A$18:$L$18, 0),FALSE), 'E2 Allocators'!$B$15:$W$361, MATCH('O5 Details by Class &amp; Accounts'!AE$18, 'E2 Allocators'!$B$15:$W$15, 0),FALSE)*$G154)</f>
        <v>0</v>
      </c>
      <c r="AF154" s="1412">
        <f ca="1">IF(ISERROR(VLOOKUP(VLOOKUP($A154, 'E4 TB Allocation Details'!$A$18:$L$205, MATCH("Customer ID", 'E4 TB Allocation Details'!$A$18:$L$18, 0),FALSE), 'E2 Allocators'!$B$15:$W$361, MATCH('O5 Details by Class &amp; Accounts'!AF$18, 'E2 Allocators'!$B$15:$W$15, 0),FALSE)*$G154), 0, VLOOKUP(VLOOKUP($A154, 'E4 TB Allocation Details'!$A$18:$L$205, MATCH("Customer ID", 'E4 TB Allocation Details'!$A$18:$L$18, 0),FALSE), 'E2 Allocators'!$B$15:$W$361, MATCH('O5 Details by Class &amp; Accounts'!AF$18, 'E2 Allocators'!$B$15:$W$15, 0),FALSE)*$G154)</f>
        <v>0</v>
      </c>
      <c r="AG154" s="1412">
        <f ca="1">IF(ISERROR(VLOOKUP(VLOOKUP($A154, 'E4 TB Allocation Details'!$A$18:$L$205, MATCH("Customer ID", 'E4 TB Allocation Details'!$A$18:$L$18, 0),FALSE), 'E2 Allocators'!$B$15:$W$361, MATCH('O5 Details by Class &amp; Accounts'!AG$18, 'E2 Allocators'!$B$15:$W$15, 0),FALSE)*$G154), 0, VLOOKUP(VLOOKUP($A154, 'E4 TB Allocation Details'!$A$18:$L$205, MATCH("Customer ID", 'E4 TB Allocation Details'!$A$18:$L$18, 0),FALSE), 'E2 Allocators'!$B$15:$W$361, MATCH('O5 Details by Class &amp; Accounts'!AG$18, 'E2 Allocators'!$B$15:$W$15, 0),FALSE)*$G154)</f>
        <v>0</v>
      </c>
      <c r="AH154" s="1412">
        <f ca="1">IF(ISERROR(VLOOKUP(VLOOKUP($A154, 'E4 TB Allocation Details'!$A$18:$L$205, MATCH("Customer ID", 'E4 TB Allocation Details'!$A$18:$L$18, 0),FALSE), 'E2 Allocators'!$B$15:$W$361, MATCH('O5 Details by Class &amp; Accounts'!AH$18, 'E2 Allocators'!$B$15:$W$15, 0),FALSE)*$G154), 0, VLOOKUP(VLOOKUP($A154, 'E4 TB Allocation Details'!$A$18:$L$205, MATCH("Customer ID", 'E4 TB Allocation Details'!$A$18:$L$18, 0),FALSE), 'E2 Allocators'!$B$15:$W$361, MATCH('O5 Details by Class &amp; Accounts'!AH$18, 'E2 Allocators'!$B$15:$W$15, 0),FALSE)*$G154)</f>
        <v>0</v>
      </c>
      <c r="AI154" s="1412">
        <f ca="1">IF(ISERROR(VLOOKUP(VLOOKUP($A154, 'E4 TB Allocation Details'!$A$18:$L$205, MATCH("Customer ID", 'E4 TB Allocation Details'!$A$18:$L$18, 0),FALSE), 'E2 Allocators'!$B$15:$W$361, MATCH('O5 Details by Class &amp; Accounts'!AI$18, 'E2 Allocators'!$B$15:$W$15, 0),FALSE)*$G154), 0, VLOOKUP(VLOOKUP($A154, 'E4 TB Allocation Details'!$A$18:$L$205, MATCH("Customer ID", 'E4 TB Allocation Details'!$A$18:$L$18, 0),FALSE), 'E2 Allocators'!$B$15:$W$361, MATCH('O5 Details by Class &amp; Accounts'!AI$18, 'E2 Allocators'!$B$15:$W$15, 0),FALSE)*$G154)</f>
        <v>0</v>
      </c>
      <c r="AJ154" s="1412">
        <f ca="1">IF(ISERROR(VLOOKUP(VLOOKUP($A154, 'E4 TB Allocation Details'!$A$18:$L$205, MATCH("Customer ID", 'E4 TB Allocation Details'!$A$18:$L$18, 0),FALSE), 'E2 Allocators'!$B$15:$W$361, MATCH('O5 Details by Class &amp; Accounts'!AJ$18, 'E2 Allocators'!$B$15:$W$15, 0),FALSE)*$G154), 0, VLOOKUP(VLOOKUP($A154, 'E4 TB Allocation Details'!$A$18:$L$205, MATCH("Customer ID", 'E4 TB Allocation Details'!$A$18:$L$18, 0),FALSE), 'E2 Allocators'!$B$15:$W$361, MATCH('O5 Details by Class &amp; Accounts'!AJ$18, 'E2 Allocators'!$B$15:$W$15, 0),FALSE)*$G154)</f>
        <v>0</v>
      </c>
      <c r="AK154" s="1412">
        <f ca="1">IF(ISERROR(VLOOKUP(VLOOKUP($A154, 'E4 TB Allocation Details'!$A$18:$L$205, MATCH("Customer ID", 'E4 TB Allocation Details'!$A$18:$L$18, 0),FALSE), 'E2 Allocators'!$B$15:$W$361, MATCH('O5 Details by Class &amp; Accounts'!AK$18, 'E2 Allocators'!$B$15:$W$15, 0),FALSE)*$G154), 0, VLOOKUP(VLOOKUP($A154, 'E4 TB Allocation Details'!$A$18:$L$205, MATCH("Customer ID", 'E4 TB Allocation Details'!$A$18:$L$18, 0),FALSE), 'E2 Allocators'!$B$15:$W$361, MATCH('O5 Details by Class &amp; Accounts'!AK$18, 'E2 Allocators'!$B$15:$W$15, 0),FALSE)*$G154)</f>
        <v>0</v>
      </c>
      <c r="AL154" s="1412">
        <f ca="1">IF(ISERROR(VLOOKUP(VLOOKUP($A154, 'E4 TB Allocation Details'!$A$18:$L$205, MATCH("Customer ID", 'E4 TB Allocation Details'!$A$18:$L$18, 0),FALSE), 'E2 Allocators'!$B$15:$W$361, MATCH('O5 Details by Class &amp; Accounts'!AL$18, 'E2 Allocators'!$B$15:$W$15, 0),FALSE)*$G154), 0, VLOOKUP(VLOOKUP($A154, 'E4 TB Allocation Details'!$A$18:$L$205, MATCH("Customer ID", 'E4 TB Allocation Details'!$A$18:$L$18, 0),FALSE), 'E2 Allocators'!$B$15:$W$361, MATCH('O5 Details by Class &amp; Accounts'!AL$18, 'E2 Allocators'!$B$15:$W$15, 0),FALSE)*$G154)</f>
        <v>0</v>
      </c>
      <c r="AM154" s="1412">
        <f ca="1">IF(ISERROR(VLOOKUP(VLOOKUP($A154, 'E4 TB Allocation Details'!$A$18:$L$205, MATCH("Customer ID", 'E4 TB Allocation Details'!$A$18:$L$18, 0),FALSE), 'E2 Allocators'!$B$15:$W$361, MATCH('O5 Details by Class &amp; Accounts'!AM$18, 'E2 Allocators'!$B$15:$W$15, 0),FALSE)*$G154), 0, VLOOKUP(VLOOKUP($A154, 'E4 TB Allocation Details'!$A$18:$L$205, MATCH("Customer ID", 'E4 TB Allocation Details'!$A$18:$L$18, 0),FALSE), 'E2 Allocators'!$B$15:$W$361, MATCH('O5 Details by Class &amp; Accounts'!AM$18, 'E2 Allocators'!$B$15:$W$15, 0),FALSE)*$G154)</f>
        <v>0</v>
      </c>
      <c r="AN154" s="1412">
        <f ca="1">IF(ISERROR(VLOOKUP(VLOOKUP($A154, 'E4 TB Allocation Details'!$A$18:$L$205, MATCH("Customer ID", 'E4 TB Allocation Details'!$A$18:$L$18, 0),FALSE), 'E2 Allocators'!$B$15:$W$361, MATCH('O5 Details by Class &amp; Accounts'!AN$18, 'E2 Allocators'!$B$15:$W$15, 0),FALSE)*$G154), 0, VLOOKUP(VLOOKUP($A154, 'E4 TB Allocation Details'!$A$18:$L$205, MATCH("Customer ID", 'E4 TB Allocation Details'!$A$18:$L$18, 0),FALSE), 'E2 Allocators'!$B$15:$W$361, MATCH('O5 Details by Class &amp; Accounts'!AN$18, 'E2 Allocators'!$B$15:$W$15, 0),FALSE)*$G154)</f>
        <v>0</v>
      </c>
      <c r="AO154" s="1412">
        <f ca="1">IF(ISERROR(VLOOKUP(VLOOKUP($A154, 'E4 TB Allocation Details'!$A$18:$L$205, MATCH("Customer ID", 'E4 TB Allocation Details'!$A$18:$L$18, 0),FALSE), 'E2 Allocators'!$B$15:$W$361, MATCH('O5 Details by Class &amp; Accounts'!AO$18, 'E2 Allocators'!$B$15:$W$15, 0),FALSE)*$G154), 0, VLOOKUP(VLOOKUP($A154, 'E4 TB Allocation Details'!$A$18:$L$205, MATCH("Customer ID", 'E4 TB Allocation Details'!$A$18:$L$18, 0),FALSE), 'E2 Allocators'!$B$15:$W$361, MATCH('O5 Details by Class &amp; Accounts'!AO$18, 'E2 Allocators'!$B$15:$W$15, 0),FALSE)*$G154)</f>
        <v>0</v>
      </c>
      <c r="AP154" s="1412">
        <f ca="1">IF(ISERROR(VLOOKUP(VLOOKUP($A154, 'E4 TB Allocation Details'!$A$18:$L$205, MATCH("Customer ID", 'E4 TB Allocation Details'!$A$18:$L$18, 0),FALSE), 'E2 Allocators'!$B$15:$W$361, MATCH('O5 Details by Class &amp; Accounts'!AP$18, 'E2 Allocators'!$B$15:$W$15, 0),FALSE)*$G154), 0, VLOOKUP(VLOOKUP($A154, 'E4 TB Allocation Details'!$A$18:$L$205, MATCH("Customer ID", 'E4 TB Allocation Details'!$A$18:$L$18, 0),FALSE), 'E2 Allocators'!$B$15:$W$361, MATCH('O5 Details by Class &amp; Accounts'!AP$18, 'E2 Allocators'!$B$15:$W$15, 0),FALSE)*$G154)</f>
        <v>0</v>
      </c>
      <c r="AQ154" s="1412">
        <f ca="1">IF(ISERROR(VLOOKUP(VLOOKUP($A154, 'E4 TB Allocation Details'!$A$18:$L$205, MATCH("Customer ID", 'E4 TB Allocation Details'!$A$18:$L$18, 0),FALSE), 'E2 Allocators'!$B$15:$W$361, MATCH('O5 Details by Class &amp; Accounts'!AQ$18, 'E2 Allocators'!$B$15:$W$15, 0),FALSE)*$G154), 0, VLOOKUP(VLOOKUP($A154, 'E4 TB Allocation Details'!$A$18:$L$205, MATCH("Customer ID", 'E4 TB Allocation Details'!$A$18:$L$18, 0),FALSE), 'E2 Allocators'!$B$15:$W$361, MATCH('O5 Details by Class &amp; Accounts'!AQ$18, 'E2 Allocators'!$B$15:$W$15, 0),FALSE)*$G154)</f>
        <v>0</v>
      </c>
      <c r="AR154" s="1412">
        <f ca="1">IF(ISERROR(VLOOKUP(VLOOKUP($A154, 'E4 TB Allocation Details'!$A$18:$L$205, MATCH("Customer ID", 'E4 TB Allocation Details'!$A$18:$L$18, 0),FALSE), 'E2 Allocators'!$B$15:$W$361, MATCH('O5 Details by Class &amp; Accounts'!AR$18, 'E2 Allocators'!$B$15:$W$15, 0),FALSE)*$G154), 0, VLOOKUP(VLOOKUP($A154, 'E4 TB Allocation Details'!$A$18:$L$205, MATCH("Customer ID", 'E4 TB Allocation Details'!$A$18:$L$18, 0),FALSE), 'E2 Allocators'!$B$15:$W$361, MATCH('O5 Details by Class &amp; Accounts'!AR$18, 'E2 Allocators'!$B$15:$W$15, 0),FALSE)*$G154)</f>
        <v>0</v>
      </c>
      <c r="AS154" s="1412">
        <f ca="1">IF(ISERROR(VLOOKUP(VLOOKUP($A154, 'E4 TB Allocation Details'!$A$18:$L$205, MATCH("Customer ID", 'E4 TB Allocation Details'!$A$18:$L$18, 0),FALSE), 'E2 Allocators'!$B$15:$W$361, MATCH('O5 Details by Class &amp; Accounts'!AS$18, 'E2 Allocators'!$B$15:$W$15, 0),FALSE)*$G154), 0, VLOOKUP(VLOOKUP($A154, 'E4 TB Allocation Details'!$A$18:$L$205, MATCH("Customer ID", 'E4 TB Allocation Details'!$A$18:$L$18, 0),FALSE), 'E2 Allocators'!$B$15:$W$361, MATCH('O5 Details by Class &amp; Accounts'!AS$18, 'E2 Allocators'!$B$15:$W$15, 0),FALSE)*$G154)</f>
        <v>0</v>
      </c>
      <c r="AT154" s="1412">
        <f ca="1">IF(ISERROR(VLOOKUP(VLOOKUP($A154, 'E4 TB Allocation Details'!$A$18:$L$205, MATCH("Customer ID", 'E4 TB Allocation Details'!$A$18:$L$18, 0),FALSE), 'E2 Allocators'!$B$15:$W$361, MATCH('O5 Details by Class &amp; Accounts'!AT$18, 'E2 Allocators'!$B$15:$W$15, 0),FALSE)*$G154), 0, VLOOKUP(VLOOKUP($A154, 'E4 TB Allocation Details'!$A$18:$L$205, MATCH("Customer ID", 'E4 TB Allocation Details'!$A$18:$L$18, 0),FALSE), 'E2 Allocators'!$B$15:$W$361, MATCH('O5 Details by Class &amp; Accounts'!AT$18, 'E2 Allocators'!$B$15:$W$15, 0),FALSE)*$G154)</f>
        <v>0</v>
      </c>
      <c r="AU154" s="1412">
        <f ca="1">IF(ISERROR(VLOOKUP(VLOOKUP($A154, 'E4 TB Allocation Details'!$A$18:$L$205, MATCH("Customer ID", 'E4 TB Allocation Details'!$A$18:$L$18, 0),FALSE), 'E2 Allocators'!$B$15:$W$361, MATCH('O5 Details by Class &amp; Accounts'!AU$18, 'E2 Allocators'!$B$15:$W$15, 0),FALSE)*$G154), 0, VLOOKUP(VLOOKUP($A154, 'E4 TB Allocation Details'!$A$18:$L$205, MATCH("Customer ID", 'E4 TB Allocation Details'!$A$18:$L$18, 0),FALSE), 'E2 Allocators'!$B$15:$W$361, MATCH('O5 Details by Class &amp; Accounts'!AU$18, 'E2 Allocators'!$B$15:$W$15, 0),FALSE)*$G154)</f>
        <v>0</v>
      </c>
      <c r="AV154" s="1412">
        <f ca="1">IF(ISERROR(VLOOKUP(VLOOKUP($A154, 'E4 TB Allocation Details'!$A$18:$L$205, MATCH("Customer ID", 'E4 TB Allocation Details'!$A$18:$L$18, 0),FALSE), 'E2 Allocators'!$B$15:$W$361, MATCH('O5 Details by Class &amp; Accounts'!AV$18, 'E2 Allocators'!$B$15:$W$15, 0),FALSE)*$G154), 0, VLOOKUP(VLOOKUP($A154, 'E4 TB Allocation Details'!$A$18:$L$205, MATCH("Customer ID", 'E4 TB Allocation Details'!$A$18:$L$18, 0),FALSE), 'E2 Allocators'!$B$15:$W$361, MATCH('O5 Details by Class &amp; Accounts'!AV$18, 'E2 Allocators'!$B$15:$W$15, 0),FALSE)*$G154)</f>
        <v>0</v>
      </c>
      <c r="AW154" s="1412">
        <f ca="1">IF(ISERROR(VLOOKUP(VLOOKUP($A154, 'E4 TB Allocation Details'!$A$18:$L$205, MATCH("Customer ID", 'E4 TB Allocation Details'!$A$18:$L$18, 0),FALSE), 'E2 Allocators'!$B$15:$W$361, MATCH('O5 Details by Class &amp; Accounts'!AW$18, 'E2 Allocators'!$B$15:$W$15, 0),FALSE)*$G154), 0, VLOOKUP(VLOOKUP($A154, 'E4 TB Allocation Details'!$A$18:$L$205, MATCH("Customer ID", 'E4 TB Allocation Details'!$A$18:$L$18, 0),FALSE), 'E2 Allocators'!$B$15:$W$361, MATCH('O5 Details by Class &amp; Accounts'!AW$18, 'E2 Allocators'!$B$15:$W$15, 0),FALSE)*$G154)</f>
        <v>0</v>
      </c>
      <c r="AX154" s="1412">
        <f t="shared" si="33"/>
        <v>0</v>
      </c>
      <c r="AY154" s="1412">
        <f ca="1">IF(ISERROR(VLOOKUP(VLOOKUP($A154, 'E4 TB Allocation Details'!$A$18:$L$205, MATCH("Misc ID", 'E4 TB Allocation Details'!$A$18:$L$18, 0),FALSE), 'E2 Allocators'!$B$15:$W$361, MATCH('O5 Details by Class &amp; Accounts'!AY$18, 'E2 Allocators'!$B$15:$W$15, 0),FALSE)*$E154), 0, VLOOKUP(VLOOKUP($A154, 'E4 TB Allocation Details'!$A$18:$L$205, MATCH("Misc ID", 'E4 TB Allocation Details'!$A$18:$L$18, 0),FALSE), 'E2 Allocators'!$B$15:$W$361, MATCH('O5 Details by Class &amp; Accounts'!AY$18, 'E2 Allocators'!$B$15:$W$15, 0),FALSE)*$E154)</f>
        <v>0</v>
      </c>
      <c r="AZ154" s="1412">
        <f ca="1">IF(ISERROR(VLOOKUP(VLOOKUP($A154, 'E4 TB Allocation Details'!$A$18:$L$205, MATCH("Misc ID", 'E4 TB Allocation Details'!$A$18:$L$18, 0),FALSE), 'E2 Allocators'!$B$15:$W$361, MATCH('O5 Details by Class &amp; Accounts'!AZ$18, 'E2 Allocators'!$B$15:$W$15, 0),FALSE)*$E154), 0, VLOOKUP(VLOOKUP($A154, 'E4 TB Allocation Details'!$A$18:$L$205, MATCH("Misc ID", 'E4 TB Allocation Details'!$A$18:$L$18, 0),FALSE), 'E2 Allocators'!$B$15:$W$361, MATCH('O5 Details by Class &amp; Accounts'!AZ$18, 'E2 Allocators'!$B$15:$W$15, 0),FALSE)*$E154)</f>
        <v>0</v>
      </c>
      <c r="BA154" s="1412">
        <f ca="1">IF(ISERROR(VLOOKUP(VLOOKUP($A154, 'E4 TB Allocation Details'!$A$18:$L$205, MATCH("Misc ID", 'E4 TB Allocation Details'!$A$18:$L$18, 0),FALSE), 'E2 Allocators'!$B$15:$W$361, MATCH('O5 Details by Class &amp; Accounts'!BA$18, 'E2 Allocators'!$B$15:$W$15, 0),FALSE)*$E154), 0, VLOOKUP(VLOOKUP($A154, 'E4 TB Allocation Details'!$A$18:$L$205, MATCH("Misc ID", 'E4 TB Allocation Details'!$A$18:$L$18, 0),FALSE), 'E2 Allocators'!$B$15:$W$361, MATCH('O5 Details by Class &amp; Accounts'!BA$18, 'E2 Allocators'!$B$15:$W$15, 0),FALSE)*$E154)</f>
        <v>0</v>
      </c>
      <c r="BB154" s="1412">
        <f ca="1">IF(ISERROR(VLOOKUP(VLOOKUP($A154, 'E4 TB Allocation Details'!$A$18:$L$205, MATCH("Misc ID", 'E4 TB Allocation Details'!$A$18:$L$18, 0),FALSE), 'E2 Allocators'!$B$15:$W$361, MATCH('O5 Details by Class &amp; Accounts'!BB$18, 'E2 Allocators'!$B$15:$W$15, 0),FALSE)*$E154), 0, VLOOKUP(VLOOKUP($A154, 'E4 TB Allocation Details'!$A$18:$L$205, MATCH("Misc ID", 'E4 TB Allocation Details'!$A$18:$L$18, 0),FALSE), 'E2 Allocators'!$B$15:$W$361, MATCH('O5 Details by Class &amp; Accounts'!BB$18, 'E2 Allocators'!$B$15:$W$15, 0),FALSE)*$E154)</f>
        <v>0</v>
      </c>
      <c r="BC154" s="1412">
        <f ca="1">IF(ISERROR(VLOOKUP(VLOOKUP($A154, 'E4 TB Allocation Details'!$A$18:$L$205, MATCH("Misc ID", 'E4 TB Allocation Details'!$A$18:$L$18, 0),FALSE), 'E2 Allocators'!$B$15:$W$361, MATCH('O5 Details by Class &amp; Accounts'!BC$18, 'E2 Allocators'!$B$15:$W$15, 0),FALSE)*$E154), 0, VLOOKUP(VLOOKUP($A154, 'E4 TB Allocation Details'!$A$18:$L$205, MATCH("Misc ID", 'E4 TB Allocation Details'!$A$18:$L$18, 0),FALSE), 'E2 Allocators'!$B$15:$W$361, MATCH('O5 Details by Class &amp; Accounts'!BC$18, 'E2 Allocators'!$B$15:$W$15, 0),FALSE)*$E154)</f>
        <v>0</v>
      </c>
      <c r="BD154" s="1412">
        <f ca="1">IF(ISERROR(VLOOKUP(VLOOKUP($A154, 'E4 TB Allocation Details'!$A$18:$L$205, MATCH("Misc ID", 'E4 TB Allocation Details'!$A$18:$L$18, 0),FALSE), 'E2 Allocators'!$B$15:$W$361, MATCH('O5 Details by Class &amp; Accounts'!BD$18, 'E2 Allocators'!$B$15:$W$15, 0),FALSE)*$E154), 0, VLOOKUP(VLOOKUP($A154, 'E4 TB Allocation Details'!$A$18:$L$205, MATCH("Misc ID", 'E4 TB Allocation Details'!$A$18:$L$18, 0),FALSE), 'E2 Allocators'!$B$15:$W$361, MATCH('O5 Details by Class &amp; Accounts'!BD$18, 'E2 Allocators'!$B$15:$W$15, 0),FALSE)*$E154)</f>
        <v>0</v>
      </c>
      <c r="BE154" s="1412">
        <f ca="1">IF(ISERROR(VLOOKUP(VLOOKUP($A154, 'E4 TB Allocation Details'!$A$18:$L$205, MATCH("Misc ID", 'E4 TB Allocation Details'!$A$18:$L$18, 0),FALSE), 'E2 Allocators'!$B$15:$W$361, MATCH('O5 Details by Class &amp; Accounts'!BE$18, 'E2 Allocators'!$B$15:$W$15, 0),FALSE)*$E154), 0, VLOOKUP(VLOOKUP($A154, 'E4 TB Allocation Details'!$A$18:$L$205, MATCH("Misc ID", 'E4 TB Allocation Details'!$A$18:$L$18, 0),FALSE), 'E2 Allocators'!$B$15:$W$361, MATCH('O5 Details by Class &amp; Accounts'!BE$18, 'E2 Allocators'!$B$15:$W$15, 0),FALSE)*$E154)</f>
        <v>0</v>
      </c>
      <c r="BF154" s="1412">
        <f ca="1">IF(ISERROR(VLOOKUP(VLOOKUP($A154, 'E4 TB Allocation Details'!$A$18:$L$205, MATCH("Misc ID", 'E4 TB Allocation Details'!$A$18:$L$18, 0),FALSE), 'E2 Allocators'!$B$15:$W$361, MATCH('O5 Details by Class &amp; Accounts'!BF$18, 'E2 Allocators'!$B$15:$W$15, 0),FALSE)*$E154), 0, VLOOKUP(VLOOKUP($A154, 'E4 TB Allocation Details'!$A$18:$L$205, MATCH("Misc ID", 'E4 TB Allocation Details'!$A$18:$L$18, 0),FALSE), 'E2 Allocators'!$B$15:$W$361, MATCH('O5 Details by Class &amp; Accounts'!BF$18, 'E2 Allocators'!$B$15:$W$15, 0),FALSE)*$E154)</f>
        <v>0</v>
      </c>
      <c r="BG154" s="1412">
        <f ca="1">IF(ISERROR(VLOOKUP(VLOOKUP($A154, 'E4 TB Allocation Details'!$A$18:$L$205, MATCH("Misc ID", 'E4 TB Allocation Details'!$A$18:$L$18, 0),FALSE), 'E2 Allocators'!$B$15:$W$361, MATCH('O5 Details by Class &amp; Accounts'!BG$18, 'E2 Allocators'!$B$15:$W$15, 0),FALSE)*$E154), 0, VLOOKUP(VLOOKUP($A154, 'E4 TB Allocation Details'!$A$18:$L$205, MATCH("Misc ID", 'E4 TB Allocation Details'!$A$18:$L$18, 0),FALSE), 'E2 Allocators'!$B$15:$W$361, MATCH('O5 Details by Class &amp; Accounts'!BG$18, 'E2 Allocators'!$B$15:$W$15, 0),FALSE)*$E154)</f>
        <v>0</v>
      </c>
      <c r="BH154" s="1412">
        <f ca="1">IF(ISERROR(VLOOKUP(VLOOKUP($A154, 'E4 TB Allocation Details'!$A$18:$L$205, MATCH("Misc ID", 'E4 TB Allocation Details'!$A$18:$L$18, 0),FALSE), 'E2 Allocators'!$B$15:$W$361, MATCH('O5 Details by Class &amp; Accounts'!BH$18, 'E2 Allocators'!$B$15:$W$15, 0),FALSE)*$E154), 0, VLOOKUP(VLOOKUP($A154, 'E4 TB Allocation Details'!$A$18:$L$205, MATCH("Misc ID", 'E4 TB Allocation Details'!$A$18:$L$18, 0),FALSE), 'E2 Allocators'!$B$15:$W$361, MATCH('O5 Details by Class &amp; Accounts'!BH$18, 'E2 Allocators'!$B$15:$W$15, 0),FALSE)*$E154)</f>
        <v>0</v>
      </c>
      <c r="BI154" s="1412">
        <f ca="1">IF(ISERROR(VLOOKUP(VLOOKUP($A154, 'E4 TB Allocation Details'!$A$18:$L$205, MATCH("Misc ID", 'E4 TB Allocation Details'!$A$18:$L$18, 0),FALSE), 'E2 Allocators'!$B$15:$W$361, MATCH('O5 Details by Class &amp; Accounts'!BI$18, 'E2 Allocators'!$B$15:$W$15, 0),FALSE)*$E154), 0, VLOOKUP(VLOOKUP($A154, 'E4 TB Allocation Details'!$A$18:$L$205, MATCH("Misc ID", 'E4 TB Allocation Details'!$A$18:$L$18, 0),FALSE), 'E2 Allocators'!$B$15:$W$361, MATCH('O5 Details by Class &amp; Accounts'!BI$18, 'E2 Allocators'!$B$15:$W$15, 0),FALSE)*$E154)</f>
        <v>0</v>
      </c>
      <c r="BJ154" s="1412">
        <f ca="1">IF(ISERROR(VLOOKUP(VLOOKUP($A154, 'E4 TB Allocation Details'!$A$18:$L$205, MATCH("Misc ID", 'E4 TB Allocation Details'!$A$18:$L$18, 0),FALSE), 'E2 Allocators'!$B$15:$W$361, MATCH('O5 Details by Class &amp; Accounts'!BJ$18, 'E2 Allocators'!$B$15:$W$15, 0),FALSE)*$E154), 0, VLOOKUP(VLOOKUP($A154, 'E4 TB Allocation Details'!$A$18:$L$205, MATCH("Misc ID", 'E4 TB Allocation Details'!$A$18:$L$18, 0),FALSE), 'E2 Allocators'!$B$15:$W$361, MATCH('O5 Details by Class &amp; Accounts'!BJ$18, 'E2 Allocators'!$B$15:$W$15, 0),FALSE)*$E154)</f>
        <v>0</v>
      </c>
      <c r="BK154" s="1412">
        <f ca="1">IF(ISERROR(VLOOKUP(VLOOKUP($A154, 'E4 TB Allocation Details'!$A$18:$L$205, MATCH("Misc ID", 'E4 TB Allocation Details'!$A$18:$L$18, 0),FALSE), 'E2 Allocators'!$B$15:$W$361, MATCH('O5 Details by Class &amp; Accounts'!BK$18, 'E2 Allocators'!$B$15:$W$15, 0),FALSE)*$E154), 0, VLOOKUP(VLOOKUP($A154, 'E4 TB Allocation Details'!$A$18:$L$205, MATCH("Misc ID", 'E4 TB Allocation Details'!$A$18:$L$18, 0),FALSE), 'E2 Allocators'!$B$15:$W$361, MATCH('O5 Details by Class &amp; Accounts'!BK$18, 'E2 Allocators'!$B$15:$W$15, 0),FALSE)*$E154)</f>
        <v>0</v>
      </c>
      <c r="BL154" s="1412">
        <f ca="1">IF(ISERROR(VLOOKUP(VLOOKUP($A154, 'E4 TB Allocation Details'!$A$18:$L$205, MATCH("Misc ID", 'E4 TB Allocation Details'!$A$18:$L$18, 0),FALSE), 'E2 Allocators'!$B$15:$W$361, MATCH('O5 Details by Class &amp; Accounts'!BL$18, 'E2 Allocators'!$B$15:$W$15, 0),FALSE)*$E154), 0, VLOOKUP(VLOOKUP($A154, 'E4 TB Allocation Details'!$A$18:$L$205, MATCH("Misc ID", 'E4 TB Allocation Details'!$A$18:$L$18, 0),FALSE), 'E2 Allocators'!$B$15:$W$361, MATCH('O5 Details by Class &amp; Accounts'!BL$18, 'E2 Allocators'!$B$15:$W$15, 0),FALSE)*$E154)</f>
        <v>0</v>
      </c>
      <c r="BM154" s="1412">
        <f ca="1">IF(ISERROR(VLOOKUP(VLOOKUP($A154, 'E4 TB Allocation Details'!$A$18:$L$205, MATCH("Misc ID", 'E4 TB Allocation Details'!$A$18:$L$18, 0),FALSE), 'E2 Allocators'!$B$15:$W$361, MATCH('O5 Details by Class &amp; Accounts'!BM$18, 'E2 Allocators'!$B$15:$W$15, 0),FALSE)*$E154), 0, VLOOKUP(VLOOKUP($A154, 'E4 TB Allocation Details'!$A$18:$L$205, MATCH("Misc ID", 'E4 TB Allocation Details'!$A$18:$L$18, 0),FALSE), 'E2 Allocators'!$B$15:$W$361, MATCH('O5 Details by Class &amp; Accounts'!BM$18, 'E2 Allocators'!$B$15:$W$15, 0),FALSE)*$E154)</f>
        <v>0</v>
      </c>
      <c r="BN154" s="1412">
        <f ca="1">IF(ISERROR(VLOOKUP(VLOOKUP($A154, 'E4 TB Allocation Details'!$A$18:$L$205, MATCH("Misc ID", 'E4 TB Allocation Details'!$A$18:$L$18, 0),FALSE), 'E2 Allocators'!$B$15:$W$361, MATCH('O5 Details by Class &amp; Accounts'!BN$18, 'E2 Allocators'!$B$15:$W$15, 0),FALSE)*$E154), 0, VLOOKUP(VLOOKUP($A154, 'E4 TB Allocation Details'!$A$18:$L$205, MATCH("Misc ID", 'E4 TB Allocation Details'!$A$18:$L$18, 0),FALSE), 'E2 Allocators'!$B$15:$W$361, MATCH('O5 Details by Class &amp; Accounts'!BN$18, 'E2 Allocators'!$B$15:$W$15, 0),FALSE)*$E154)</f>
        <v>0</v>
      </c>
      <c r="BO154" s="1412">
        <f ca="1">IF(ISERROR(VLOOKUP(VLOOKUP($A154, 'E4 TB Allocation Details'!$A$18:$L$205, MATCH("Misc ID", 'E4 TB Allocation Details'!$A$18:$L$18, 0),FALSE), 'E2 Allocators'!$B$15:$W$361, MATCH('O5 Details by Class &amp; Accounts'!BO$18, 'E2 Allocators'!$B$15:$W$15, 0),FALSE)*$E154), 0, VLOOKUP(VLOOKUP($A154, 'E4 TB Allocation Details'!$A$18:$L$205, MATCH("Misc ID", 'E4 TB Allocation Details'!$A$18:$L$18, 0),FALSE), 'E2 Allocators'!$B$15:$W$361, MATCH('O5 Details by Class &amp; Accounts'!BO$18, 'E2 Allocators'!$B$15:$W$15, 0),FALSE)*$E154)</f>
        <v>0</v>
      </c>
      <c r="BP154" s="1412">
        <f ca="1">IF(ISERROR(VLOOKUP(VLOOKUP($A154, 'E4 TB Allocation Details'!$A$18:$L$205, MATCH("Misc ID", 'E4 TB Allocation Details'!$A$18:$L$18, 0),FALSE), 'E2 Allocators'!$B$15:$W$361, MATCH('O5 Details by Class &amp; Accounts'!BP$18, 'E2 Allocators'!$B$15:$W$15, 0),FALSE)*$E154), 0, VLOOKUP(VLOOKUP($A154, 'E4 TB Allocation Details'!$A$18:$L$205, MATCH("Misc ID", 'E4 TB Allocation Details'!$A$18:$L$18, 0),FALSE), 'E2 Allocators'!$B$15:$W$361, MATCH('O5 Details by Class &amp; Accounts'!BP$18, 'E2 Allocators'!$B$15:$W$15, 0),FALSE)*$E154)</f>
        <v>0</v>
      </c>
      <c r="BQ154" s="1412">
        <f ca="1">IF(ISERROR(VLOOKUP(VLOOKUP($A154, 'E4 TB Allocation Details'!$A$18:$L$205, MATCH("Misc ID", 'E4 TB Allocation Details'!$A$18:$L$18, 0),FALSE), 'E2 Allocators'!$B$15:$W$361, MATCH('O5 Details by Class &amp; Accounts'!BQ$18, 'E2 Allocators'!$B$15:$W$15, 0),FALSE)*$E154), 0, VLOOKUP(VLOOKUP($A154, 'E4 TB Allocation Details'!$A$18:$L$205, MATCH("Misc ID", 'E4 TB Allocation Details'!$A$18:$L$18, 0),FALSE), 'E2 Allocators'!$B$15:$W$361, MATCH('O5 Details by Class &amp; Accounts'!BQ$18, 'E2 Allocators'!$B$15:$W$15, 0),FALSE)*$E154)</f>
        <v>0</v>
      </c>
      <c r="BR154" s="1412">
        <f ca="1">IF(ISERROR(VLOOKUP(VLOOKUP($A154, 'E4 TB Allocation Details'!$A$18:$L$205, MATCH("Misc ID", 'E4 TB Allocation Details'!$A$18:$L$18, 0),FALSE), 'E2 Allocators'!$B$15:$W$361, MATCH('O5 Details by Class &amp; Accounts'!BR$18, 'E2 Allocators'!$B$15:$W$15, 0),FALSE)*$E154), 0, VLOOKUP(VLOOKUP($A154, 'E4 TB Allocation Details'!$A$18:$L$205, MATCH("Misc ID", 'E4 TB Allocation Details'!$A$18:$L$18, 0),FALSE), 'E2 Allocators'!$B$15:$W$361, MATCH('O5 Details by Class &amp; Accounts'!BR$18, 'E2 Allocators'!$B$15:$W$15, 0),FALSE)*$E154)</f>
        <v>0</v>
      </c>
      <c r="BS154" s="1412">
        <f t="shared" si="34"/>
        <v>0</v>
      </c>
      <c r="BT154" s="1412">
        <f ca="1">IF(ISERROR(VLOOKUP(VLOOKUP($A154, 'E4 TB Allocation Details'!$A$18:$L$205, MATCH("A &amp; G ID", 'E4 TB Allocation Details'!$A$18:$L$18, 0),FALSE), 'E2 Allocators'!$B$15:$W$361, MATCH('O5 Details by Class &amp; Accounts'!BT$18, 'E2 Allocators'!$B$15:$W$15, 0),FALSE)*$E154), 0, VLOOKUP(VLOOKUP($A154, 'E4 TB Allocation Details'!$A$18:$L$205, MATCH("A &amp; G ID", 'E4 TB Allocation Details'!$A$18:$L$18, 0),FALSE), 'E2 Allocators'!$B$15:$W$361, MATCH('O5 Details by Class &amp; Accounts'!BT$18, 'E2 Allocators'!$B$15:$W$15, 0),FALSE)*$E154)</f>
        <v>0</v>
      </c>
      <c r="BU154" s="1412">
        <f ca="1">IF(ISERROR(VLOOKUP(VLOOKUP($A154, 'E4 TB Allocation Details'!$A$18:$L$205, MATCH("A &amp; G ID", 'E4 TB Allocation Details'!$A$18:$L$18, 0),FALSE), 'E2 Allocators'!$B$15:$W$361, MATCH('O5 Details by Class &amp; Accounts'!BU$18, 'E2 Allocators'!$B$15:$W$15, 0),FALSE)*$E154), 0, VLOOKUP(VLOOKUP($A154, 'E4 TB Allocation Details'!$A$18:$L$205, MATCH("A &amp; G ID", 'E4 TB Allocation Details'!$A$18:$L$18, 0),FALSE), 'E2 Allocators'!$B$15:$W$361, MATCH('O5 Details by Class &amp; Accounts'!BU$18, 'E2 Allocators'!$B$15:$W$15, 0),FALSE)*$E154)</f>
        <v>0</v>
      </c>
      <c r="BV154" s="1412">
        <f ca="1">IF(ISERROR(VLOOKUP(VLOOKUP($A154, 'E4 TB Allocation Details'!$A$18:$L$205, MATCH("A &amp; G ID", 'E4 TB Allocation Details'!$A$18:$L$18, 0),FALSE), 'E2 Allocators'!$B$15:$W$361, MATCH('O5 Details by Class &amp; Accounts'!BV$18, 'E2 Allocators'!$B$15:$W$15, 0),FALSE)*$E154), 0, VLOOKUP(VLOOKUP($A154, 'E4 TB Allocation Details'!$A$18:$L$205, MATCH("A &amp; G ID", 'E4 TB Allocation Details'!$A$18:$L$18, 0),FALSE), 'E2 Allocators'!$B$15:$W$361, MATCH('O5 Details by Class &amp; Accounts'!BV$18, 'E2 Allocators'!$B$15:$W$15, 0),FALSE)*$E154)</f>
        <v>0</v>
      </c>
      <c r="BW154" s="1412">
        <f ca="1">IF(ISERROR(VLOOKUP(VLOOKUP($A154, 'E4 TB Allocation Details'!$A$18:$L$205, MATCH("A &amp; G ID", 'E4 TB Allocation Details'!$A$18:$L$18, 0),FALSE), 'E2 Allocators'!$B$15:$W$361, MATCH('O5 Details by Class &amp; Accounts'!BW$18, 'E2 Allocators'!$B$15:$W$15, 0),FALSE)*$E154), 0, VLOOKUP(VLOOKUP($A154, 'E4 TB Allocation Details'!$A$18:$L$205, MATCH("A &amp; G ID", 'E4 TB Allocation Details'!$A$18:$L$18, 0),FALSE), 'E2 Allocators'!$B$15:$W$361, MATCH('O5 Details by Class &amp; Accounts'!BW$18, 'E2 Allocators'!$B$15:$W$15, 0),FALSE)*$E154)</f>
        <v>0</v>
      </c>
      <c r="BX154" s="1412">
        <f ca="1">IF(ISERROR(VLOOKUP(VLOOKUP($A154, 'E4 TB Allocation Details'!$A$18:$L$205, MATCH("A &amp; G ID", 'E4 TB Allocation Details'!$A$18:$L$18, 0),FALSE), 'E2 Allocators'!$B$15:$W$361, MATCH('O5 Details by Class &amp; Accounts'!BX$18, 'E2 Allocators'!$B$15:$W$15, 0),FALSE)*$E154), 0, VLOOKUP(VLOOKUP($A154, 'E4 TB Allocation Details'!$A$18:$L$205, MATCH("A &amp; G ID", 'E4 TB Allocation Details'!$A$18:$L$18, 0),FALSE), 'E2 Allocators'!$B$15:$W$361, MATCH('O5 Details by Class &amp; Accounts'!BX$18, 'E2 Allocators'!$B$15:$W$15, 0),FALSE)*$E154)</f>
        <v>0</v>
      </c>
      <c r="BY154" s="1412">
        <f ca="1">IF(ISERROR(VLOOKUP(VLOOKUP($A154, 'E4 TB Allocation Details'!$A$18:$L$205, MATCH("A &amp; G ID", 'E4 TB Allocation Details'!$A$18:$L$18, 0),FALSE), 'E2 Allocators'!$B$15:$W$361, MATCH('O5 Details by Class &amp; Accounts'!BY$18, 'E2 Allocators'!$B$15:$W$15, 0),FALSE)*$E154), 0, VLOOKUP(VLOOKUP($A154, 'E4 TB Allocation Details'!$A$18:$L$205, MATCH("A &amp; G ID", 'E4 TB Allocation Details'!$A$18:$L$18, 0),FALSE), 'E2 Allocators'!$B$15:$W$361, MATCH('O5 Details by Class &amp; Accounts'!BY$18, 'E2 Allocators'!$B$15:$W$15, 0),FALSE)*$E154)</f>
        <v>0</v>
      </c>
      <c r="BZ154" s="1412">
        <f ca="1">IF(ISERROR(VLOOKUP(VLOOKUP($A154, 'E4 TB Allocation Details'!$A$18:$L$205, MATCH("A &amp; G ID", 'E4 TB Allocation Details'!$A$18:$L$18, 0),FALSE), 'E2 Allocators'!$B$15:$W$361, MATCH('O5 Details by Class &amp; Accounts'!BZ$18, 'E2 Allocators'!$B$15:$W$15, 0),FALSE)*$E154), 0, VLOOKUP(VLOOKUP($A154, 'E4 TB Allocation Details'!$A$18:$L$205, MATCH("A &amp; G ID", 'E4 TB Allocation Details'!$A$18:$L$18, 0),FALSE), 'E2 Allocators'!$B$15:$W$361, MATCH('O5 Details by Class &amp; Accounts'!BZ$18, 'E2 Allocators'!$B$15:$W$15, 0),FALSE)*$E154)</f>
        <v>0</v>
      </c>
      <c r="CA154" s="1412">
        <f ca="1">IF(ISERROR(VLOOKUP(VLOOKUP($A154, 'E4 TB Allocation Details'!$A$18:$L$205, MATCH("A &amp; G ID", 'E4 TB Allocation Details'!$A$18:$L$18, 0),FALSE), 'E2 Allocators'!$B$15:$W$361, MATCH('O5 Details by Class &amp; Accounts'!CA$18, 'E2 Allocators'!$B$15:$W$15, 0),FALSE)*$E154), 0, VLOOKUP(VLOOKUP($A154, 'E4 TB Allocation Details'!$A$18:$L$205, MATCH("A &amp; G ID", 'E4 TB Allocation Details'!$A$18:$L$18, 0),FALSE), 'E2 Allocators'!$B$15:$W$361, MATCH('O5 Details by Class &amp; Accounts'!CA$18, 'E2 Allocators'!$B$15:$W$15, 0),FALSE)*$E154)</f>
        <v>0</v>
      </c>
      <c r="CB154" s="1412">
        <f ca="1">IF(ISERROR(VLOOKUP(VLOOKUP($A154, 'E4 TB Allocation Details'!$A$18:$L$205, MATCH("A &amp; G ID", 'E4 TB Allocation Details'!$A$18:$L$18, 0),FALSE), 'E2 Allocators'!$B$15:$W$361, MATCH('O5 Details by Class &amp; Accounts'!CB$18, 'E2 Allocators'!$B$15:$W$15, 0),FALSE)*$E154), 0, VLOOKUP(VLOOKUP($A154, 'E4 TB Allocation Details'!$A$18:$L$205, MATCH("A &amp; G ID", 'E4 TB Allocation Details'!$A$18:$L$18, 0),FALSE), 'E2 Allocators'!$B$15:$W$361, MATCH('O5 Details by Class &amp; Accounts'!CB$18, 'E2 Allocators'!$B$15:$W$15, 0),FALSE)*$E154)</f>
        <v>0</v>
      </c>
      <c r="CC154" s="1412">
        <f ca="1">IF(ISERROR(VLOOKUP(VLOOKUP($A154, 'E4 TB Allocation Details'!$A$18:$L$205, MATCH("A &amp; G ID", 'E4 TB Allocation Details'!$A$18:$L$18, 0),FALSE), 'E2 Allocators'!$B$15:$W$361, MATCH('O5 Details by Class &amp; Accounts'!CC$18, 'E2 Allocators'!$B$15:$W$15, 0),FALSE)*$E154), 0, VLOOKUP(VLOOKUP($A154, 'E4 TB Allocation Details'!$A$18:$L$205, MATCH("A &amp; G ID", 'E4 TB Allocation Details'!$A$18:$L$18, 0),FALSE), 'E2 Allocators'!$B$15:$W$361, MATCH('O5 Details by Class &amp; Accounts'!CC$18, 'E2 Allocators'!$B$15:$W$15, 0),FALSE)*$E154)</f>
        <v>0</v>
      </c>
      <c r="CD154" s="1412">
        <f ca="1">IF(ISERROR(VLOOKUP(VLOOKUP($A154, 'E4 TB Allocation Details'!$A$18:$L$205, MATCH("A &amp; G ID", 'E4 TB Allocation Details'!$A$18:$L$18, 0),FALSE), 'E2 Allocators'!$B$15:$W$361, MATCH('O5 Details by Class &amp; Accounts'!CD$18, 'E2 Allocators'!$B$15:$W$15, 0),FALSE)*$E154), 0, VLOOKUP(VLOOKUP($A154, 'E4 TB Allocation Details'!$A$18:$L$205, MATCH("A &amp; G ID", 'E4 TB Allocation Details'!$A$18:$L$18, 0),FALSE), 'E2 Allocators'!$B$15:$W$361, MATCH('O5 Details by Class &amp; Accounts'!CD$18, 'E2 Allocators'!$B$15:$W$15, 0),FALSE)*$E154)</f>
        <v>0</v>
      </c>
      <c r="CE154" s="1412">
        <f ca="1">IF(ISERROR(VLOOKUP(VLOOKUP($A154, 'E4 TB Allocation Details'!$A$18:$L$205, MATCH("A &amp; G ID", 'E4 TB Allocation Details'!$A$18:$L$18, 0),FALSE), 'E2 Allocators'!$B$15:$W$361, MATCH('O5 Details by Class &amp; Accounts'!CE$18, 'E2 Allocators'!$B$15:$W$15, 0),FALSE)*$E154), 0, VLOOKUP(VLOOKUP($A154, 'E4 TB Allocation Details'!$A$18:$L$205, MATCH("A &amp; G ID", 'E4 TB Allocation Details'!$A$18:$L$18, 0),FALSE), 'E2 Allocators'!$B$15:$W$361, MATCH('O5 Details by Class &amp; Accounts'!CE$18, 'E2 Allocators'!$B$15:$W$15, 0),FALSE)*$E154)</f>
        <v>0</v>
      </c>
      <c r="CF154" s="1412">
        <f ca="1">IF(ISERROR(VLOOKUP(VLOOKUP($A154, 'E4 TB Allocation Details'!$A$18:$L$205, MATCH("A &amp; G ID", 'E4 TB Allocation Details'!$A$18:$L$18, 0),FALSE), 'E2 Allocators'!$B$15:$W$361, MATCH('O5 Details by Class &amp; Accounts'!CF$18, 'E2 Allocators'!$B$15:$W$15, 0),FALSE)*$E154), 0, VLOOKUP(VLOOKUP($A154, 'E4 TB Allocation Details'!$A$18:$L$205, MATCH("A &amp; G ID", 'E4 TB Allocation Details'!$A$18:$L$18, 0),FALSE), 'E2 Allocators'!$B$15:$W$361, MATCH('O5 Details by Class &amp; Accounts'!CF$18, 'E2 Allocators'!$B$15:$W$15, 0),FALSE)*$E154)</f>
        <v>0</v>
      </c>
      <c r="CG154" s="1412">
        <f ca="1">IF(ISERROR(VLOOKUP(VLOOKUP($A154, 'E4 TB Allocation Details'!$A$18:$L$205, MATCH("A &amp; G ID", 'E4 TB Allocation Details'!$A$18:$L$18, 0),FALSE), 'E2 Allocators'!$B$15:$W$361, MATCH('O5 Details by Class &amp; Accounts'!CG$18, 'E2 Allocators'!$B$15:$W$15, 0),FALSE)*$E154), 0, VLOOKUP(VLOOKUP($A154, 'E4 TB Allocation Details'!$A$18:$L$205, MATCH("A &amp; G ID", 'E4 TB Allocation Details'!$A$18:$L$18, 0),FALSE), 'E2 Allocators'!$B$15:$W$361, MATCH('O5 Details by Class &amp; Accounts'!CG$18, 'E2 Allocators'!$B$15:$W$15, 0),FALSE)*$E154)</f>
        <v>0</v>
      </c>
      <c r="CH154" s="1412">
        <f ca="1">IF(ISERROR(VLOOKUP(VLOOKUP($A154, 'E4 TB Allocation Details'!$A$18:$L$205, MATCH("A &amp; G ID", 'E4 TB Allocation Details'!$A$18:$L$18, 0),FALSE), 'E2 Allocators'!$B$15:$W$361, MATCH('O5 Details by Class &amp; Accounts'!CH$18, 'E2 Allocators'!$B$15:$W$15, 0),FALSE)*$E154), 0, VLOOKUP(VLOOKUP($A154, 'E4 TB Allocation Details'!$A$18:$L$205, MATCH("A &amp; G ID", 'E4 TB Allocation Details'!$A$18:$L$18, 0),FALSE), 'E2 Allocators'!$B$15:$W$361, MATCH('O5 Details by Class &amp; Accounts'!CH$18, 'E2 Allocators'!$B$15:$W$15, 0),FALSE)*$E154)</f>
        <v>0</v>
      </c>
      <c r="CI154" s="1412">
        <f ca="1">IF(ISERROR(VLOOKUP(VLOOKUP($A154, 'E4 TB Allocation Details'!$A$18:$L$205, MATCH("A &amp; G ID", 'E4 TB Allocation Details'!$A$18:$L$18, 0),FALSE), 'E2 Allocators'!$B$15:$W$361, MATCH('O5 Details by Class &amp; Accounts'!CI$18, 'E2 Allocators'!$B$15:$W$15, 0),FALSE)*$E154), 0, VLOOKUP(VLOOKUP($A154, 'E4 TB Allocation Details'!$A$18:$L$205, MATCH("A &amp; G ID", 'E4 TB Allocation Details'!$A$18:$L$18, 0),FALSE), 'E2 Allocators'!$B$15:$W$361, MATCH('O5 Details by Class &amp; Accounts'!CI$18, 'E2 Allocators'!$B$15:$W$15, 0),FALSE)*$E154)</f>
        <v>0</v>
      </c>
      <c r="CJ154" s="1412">
        <f ca="1">IF(ISERROR(VLOOKUP(VLOOKUP($A154, 'E4 TB Allocation Details'!$A$18:$L$205, MATCH("A &amp; G ID", 'E4 TB Allocation Details'!$A$18:$L$18, 0),FALSE), 'E2 Allocators'!$B$15:$W$361, MATCH('O5 Details by Class &amp; Accounts'!CJ$18, 'E2 Allocators'!$B$15:$W$15, 0),FALSE)*$E154), 0, VLOOKUP(VLOOKUP($A154, 'E4 TB Allocation Details'!$A$18:$L$205, MATCH("A &amp; G ID", 'E4 TB Allocation Details'!$A$18:$L$18, 0),FALSE), 'E2 Allocators'!$B$15:$W$361, MATCH('O5 Details by Class &amp; Accounts'!CJ$18, 'E2 Allocators'!$B$15:$W$15, 0),FALSE)*$E154)</f>
        <v>0</v>
      </c>
      <c r="CK154" s="1412">
        <f ca="1">IF(ISERROR(VLOOKUP(VLOOKUP($A154, 'E4 TB Allocation Details'!$A$18:$L$205, MATCH("A &amp; G ID", 'E4 TB Allocation Details'!$A$18:$L$18, 0),FALSE), 'E2 Allocators'!$B$15:$W$361, MATCH('O5 Details by Class &amp; Accounts'!CK$18, 'E2 Allocators'!$B$15:$W$15, 0),FALSE)*$E154), 0, VLOOKUP(VLOOKUP($A154, 'E4 TB Allocation Details'!$A$18:$L$205, MATCH("A &amp; G ID", 'E4 TB Allocation Details'!$A$18:$L$18, 0),FALSE), 'E2 Allocators'!$B$15:$W$361, MATCH('O5 Details by Class &amp; Accounts'!CK$18, 'E2 Allocators'!$B$15:$W$15, 0),FALSE)*$E154)</f>
        <v>0</v>
      </c>
      <c r="CL154" s="1412">
        <f ca="1">IF(ISERROR(VLOOKUP(VLOOKUP($A154, 'E4 TB Allocation Details'!$A$18:$L$205, MATCH("A &amp; G ID", 'E4 TB Allocation Details'!$A$18:$L$18, 0),FALSE), 'E2 Allocators'!$B$15:$W$361, MATCH('O5 Details by Class &amp; Accounts'!CL$18, 'E2 Allocators'!$B$15:$W$15, 0),FALSE)*$E154), 0, VLOOKUP(VLOOKUP($A154, 'E4 TB Allocation Details'!$A$18:$L$205, MATCH("A &amp; G ID", 'E4 TB Allocation Details'!$A$18:$L$18, 0),FALSE), 'E2 Allocators'!$B$15:$W$361, MATCH('O5 Details by Class &amp; Accounts'!CL$18, 'E2 Allocators'!$B$15:$W$15, 0),FALSE)*$E154)</f>
        <v>0</v>
      </c>
      <c r="CM154" s="1412">
        <f ca="1">IF(ISERROR(VLOOKUP(VLOOKUP($A154, 'E4 TB Allocation Details'!$A$18:$L$205, MATCH("A &amp; G ID", 'E4 TB Allocation Details'!$A$18:$L$18, 0),FALSE), 'E2 Allocators'!$B$15:$W$361, MATCH('O5 Details by Class &amp; Accounts'!CM$18, 'E2 Allocators'!$B$15:$W$15, 0),FALSE)*$E154), 0, VLOOKUP(VLOOKUP($A154, 'E4 TB Allocation Details'!$A$18:$L$205, MATCH("A &amp; G ID", 'E4 TB Allocation Details'!$A$18:$L$18, 0),FALSE), 'E2 Allocators'!$B$15:$W$361, MATCH('O5 Details by Class &amp; Accounts'!CM$18, 'E2 Allocators'!$B$15:$W$15, 0),FALSE)*$E154)</f>
        <v>0</v>
      </c>
      <c r="CN154" s="1412">
        <f t="shared" si="35"/>
        <v>0</v>
      </c>
      <c r="CO154" s="1792">
        <f t="shared" si="36"/>
        <v>0</v>
      </c>
      <c r="CQ154" s="2087">
        <v>1845</v>
      </c>
    </row>
    <row r="155" spans="1:95" s="81" customFormat="1" ht="12.75">
      <c r="A155" s="1177">
        <v>5155</v>
      </c>
      <c r="B155" s="1176" t="s">
        <v>351</v>
      </c>
      <c r="C155" s="1789">
        <f ca="1">IF(ISERROR(VLOOKUP($A155,'I3 TB Data'!$A$23:$H$458,MATCH('O5 Details by Class &amp; Accounts'!$C$18, 'I3 TB Data'!$A$23:$H$23,0),0)), 0, VLOOKUP($A155,'I3 TB Data'!$A$23:$H$458,MATCH('O5 Details by Class &amp; Accounts'!$C$18,'I3 TB Data'!$A$23:$H$23,0),0))</f>
        <v>0</v>
      </c>
      <c r="D155" s="1790"/>
      <c r="E155" s="1789">
        <f t="shared" si="37"/>
        <v>0</v>
      </c>
      <c r="F155" s="1791">
        <f ca="1">IF(ISERROR(VLOOKUP($A155, 'E1 Categorization'!A33:E122, MATCH("Customer Component", 'E1 Categorization'!$A$33:$E$33,0), 0)), 0, IF(VLOOKUP($A155, 'E1 Categorization'!A33:E122, MATCH("Customer Component", 'E1 Categorization'!$A$33:$E$33,0), 0)=0, 'O5 Details by Class &amp; Accounts'!$E155, IF(AND(VLOOKUP($A155, 'E1 Categorization'!A33:E122, MATCH("Customer Component", 'E1 Categorization'!$A$33:$E$33,0), 0) &gt;0, VLOOKUP($A155, 'E1 Categorization'!A33:E122, MATCH("Customer Component", 'E1 Categorization'!$A$33:$E$33,0), 0)&lt;1), 'O5 Details by Class &amp; Accounts'!$E155*(1-VLOOKUP($A155, 'E1 Categorization'!A33:E122, MATCH("Customer Component", 'E1 Categorization'!$A$33:$E$33,0), 0)), 0)))</f>
        <v>0</v>
      </c>
      <c r="G155" s="1791">
        <f ca="1">IF(ISERROR(VLOOKUP($A155, 'E1 Categorization'!A33:E122, MATCH("Customer Component", 'E1 Categorization'!$A$33:$E$33,0), 0)),0, IF(VLOOKUP($A155, 'E1 Categorization'!A33:E122, MATCH("Customer Component", 'E1 Categorization'!$A$33:$E$33,0), 0)=0, 0, IF(AND(VLOOKUP($A155, 'E1 Categorization'!A33:E122, MATCH("Customer Component", 'E1 Categorization'!$A$33:$E$33,0), 0) &gt;0, VLOOKUP($A155, 'E1 Categorization'!A33:E122, MATCH("Customer Component", 'E1 Categorization'!$A$33:$E$33,0), 0)&lt;1), 'O5 Details by Class &amp; Accounts'!$E155*(VLOOKUP($A155, 'E1 Categorization'!A33:E122, MATCH("Customer Component", 'E1 Categorization'!$A$33:$E$33,0), 0)), 'O5 Details by Class &amp; Accounts'!$E155)))</f>
        <v>0</v>
      </c>
      <c r="H155" s="1412">
        <f t="shared" si="31"/>
        <v>0</v>
      </c>
      <c r="I155" s="1412">
        <f ca="1">IF(ISERROR(VLOOKUP(VLOOKUP($A155, 'E4 TB Allocation Details'!$A$18:$L$205, MATCH("Demand ID", 'E4 TB Allocation Details'!$A$18:$L$18, 0),FALSE), 'E2 Allocators'!$B$15:$W$361, MATCH('O5 Details by Class &amp; Accounts'!I$18, 'E2 Allocators'!$B$15:$W$15, 0),FALSE)*$F155), 0, VLOOKUP(VLOOKUP($A155, 'E4 TB Allocation Details'!$A$18:$L$205, MATCH("Demand ID", 'E4 TB Allocation Details'!$A$18:$L$18, 0),FALSE), 'E2 Allocators'!$B$15:$W$361, MATCH('O5 Details by Class &amp; Accounts'!I$18, 'E2 Allocators'!$B$15:$W$15, 0),FALSE)*$F155)</f>
        <v>0</v>
      </c>
      <c r="J155" s="1412">
        <f ca="1">IF(ISERROR(VLOOKUP(VLOOKUP($A155, 'E4 TB Allocation Details'!$A$18:$L$205, MATCH("Demand ID", 'E4 TB Allocation Details'!$A$18:$L$18, 0),FALSE), 'E2 Allocators'!$B$15:$W$361, MATCH('O5 Details by Class &amp; Accounts'!J$18, 'E2 Allocators'!$B$15:$W$15, 0),FALSE)*$F155), 0, VLOOKUP(VLOOKUP($A155, 'E4 TB Allocation Details'!$A$18:$L$205, MATCH("Demand ID", 'E4 TB Allocation Details'!$A$18:$L$18, 0),FALSE), 'E2 Allocators'!$B$15:$W$361, MATCH('O5 Details by Class &amp; Accounts'!J$18, 'E2 Allocators'!$B$15:$W$15, 0),FALSE)*$F155)</f>
        <v>0</v>
      </c>
      <c r="K155" s="1412">
        <f ca="1">IF(ISERROR(VLOOKUP(VLOOKUP($A155, 'E4 TB Allocation Details'!$A$18:$L$205, MATCH("Demand ID", 'E4 TB Allocation Details'!$A$18:$L$18, 0),FALSE), 'E2 Allocators'!$B$15:$W$361, MATCH('O5 Details by Class &amp; Accounts'!K$18, 'E2 Allocators'!$B$15:$W$15, 0),FALSE)*$F155), 0, VLOOKUP(VLOOKUP($A155, 'E4 TB Allocation Details'!$A$18:$L$205, MATCH("Demand ID", 'E4 TB Allocation Details'!$A$18:$L$18, 0),FALSE), 'E2 Allocators'!$B$15:$W$361, MATCH('O5 Details by Class &amp; Accounts'!K$18, 'E2 Allocators'!$B$15:$W$15, 0),FALSE)*$F155)</f>
        <v>0</v>
      </c>
      <c r="L155" s="1412">
        <f ca="1">IF(ISERROR(VLOOKUP(VLOOKUP($A155, 'E4 TB Allocation Details'!$A$18:$L$205, MATCH("Demand ID", 'E4 TB Allocation Details'!$A$18:$L$18, 0),FALSE), 'E2 Allocators'!$B$15:$W$361, MATCH('O5 Details by Class &amp; Accounts'!L$18, 'E2 Allocators'!$B$15:$W$15, 0),FALSE)*$F155), 0, VLOOKUP(VLOOKUP($A155, 'E4 TB Allocation Details'!$A$18:$L$205, MATCH("Demand ID", 'E4 TB Allocation Details'!$A$18:$L$18, 0),FALSE), 'E2 Allocators'!$B$15:$W$361, MATCH('O5 Details by Class &amp; Accounts'!L$18, 'E2 Allocators'!$B$15:$W$15, 0),FALSE)*$F155)</f>
        <v>0</v>
      </c>
      <c r="M155" s="1412">
        <f ca="1">IF(ISERROR(VLOOKUP(VLOOKUP($A155, 'E4 TB Allocation Details'!$A$18:$L$205, MATCH("Demand ID", 'E4 TB Allocation Details'!$A$18:$L$18, 0),FALSE), 'E2 Allocators'!$B$15:$W$361, MATCH('O5 Details by Class &amp; Accounts'!M$18, 'E2 Allocators'!$B$15:$W$15, 0),FALSE)*$F155), 0, VLOOKUP(VLOOKUP($A155, 'E4 TB Allocation Details'!$A$18:$L$205, MATCH("Demand ID", 'E4 TB Allocation Details'!$A$18:$L$18, 0),FALSE), 'E2 Allocators'!$B$15:$W$361, MATCH('O5 Details by Class &amp; Accounts'!M$18, 'E2 Allocators'!$B$15:$W$15, 0),FALSE)*$F155)</f>
        <v>0</v>
      </c>
      <c r="N155" s="1412">
        <f ca="1">IF(ISERROR(VLOOKUP(VLOOKUP($A155, 'E4 TB Allocation Details'!$A$18:$L$205, MATCH("Demand ID", 'E4 TB Allocation Details'!$A$18:$L$18, 0),FALSE), 'E2 Allocators'!$B$15:$W$361, MATCH('O5 Details by Class &amp; Accounts'!N$18, 'E2 Allocators'!$B$15:$W$15, 0),FALSE)*$F155), 0, VLOOKUP(VLOOKUP($A155, 'E4 TB Allocation Details'!$A$18:$L$205, MATCH("Demand ID", 'E4 TB Allocation Details'!$A$18:$L$18, 0),FALSE), 'E2 Allocators'!$B$15:$W$361, MATCH('O5 Details by Class &amp; Accounts'!N$18, 'E2 Allocators'!$B$15:$W$15, 0),FALSE)*$F155)</f>
        <v>0</v>
      </c>
      <c r="O155" s="1412">
        <f ca="1">IF(ISERROR(VLOOKUP(VLOOKUP($A155, 'E4 TB Allocation Details'!$A$18:$L$205, MATCH("Demand ID", 'E4 TB Allocation Details'!$A$18:$L$18, 0),FALSE), 'E2 Allocators'!$B$15:$W$361, MATCH('O5 Details by Class &amp; Accounts'!O$18, 'E2 Allocators'!$B$15:$W$15, 0),FALSE)*$F155), 0, VLOOKUP(VLOOKUP($A155, 'E4 TB Allocation Details'!$A$18:$L$205, MATCH("Demand ID", 'E4 TB Allocation Details'!$A$18:$L$18, 0),FALSE), 'E2 Allocators'!$B$15:$W$361, MATCH('O5 Details by Class &amp; Accounts'!O$18, 'E2 Allocators'!$B$15:$W$15, 0),FALSE)*$F155)</f>
        <v>0</v>
      </c>
      <c r="P155" s="1412">
        <f ca="1">IF(ISERROR(VLOOKUP(VLOOKUP($A155, 'E4 TB Allocation Details'!$A$18:$L$205, MATCH("Demand ID", 'E4 TB Allocation Details'!$A$18:$L$18, 0),FALSE), 'E2 Allocators'!$B$15:$W$361, MATCH('O5 Details by Class &amp; Accounts'!P$18, 'E2 Allocators'!$B$15:$W$15, 0),FALSE)*$F155), 0, VLOOKUP(VLOOKUP($A155, 'E4 TB Allocation Details'!$A$18:$L$205, MATCH("Demand ID", 'E4 TB Allocation Details'!$A$18:$L$18, 0),FALSE), 'E2 Allocators'!$B$15:$W$361, MATCH('O5 Details by Class &amp; Accounts'!P$18, 'E2 Allocators'!$B$15:$W$15, 0),FALSE)*$F155)</f>
        <v>0</v>
      </c>
      <c r="Q155" s="1412">
        <f ca="1">IF(ISERROR(VLOOKUP(VLOOKUP($A155, 'E4 TB Allocation Details'!$A$18:$L$205, MATCH("Demand ID", 'E4 TB Allocation Details'!$A$18:$L$18, 0),FALSE), 'E2 Allocators'!$B$15:$W$361, MATCH('O5 Details by Class &amp; Accounts'!Q$18, 'E2 Allocators'!$B$15:$W$15, 0),FALSE)*$F155), 0, VLOOKUP(VLOOKUP($A155, 'E4 TB Allocation Details'!$A$18:$L$205, MATCH("Demand ID", 'E4 TB Allocation Details'!$A$18:$L$18, 0),FALSE), 'E2 Allocators'!$B$15:$W$361, MATCH('O5 Details by Class &amp; Accounts'!Q$18, 'E2 Allocators'!$B$15:$W$15, 0),FALSE)*$F155)</f>
        <v>0</v>
      </c>
      <c r="R155" s="1412">
        <f ca="1">IF(ISERROR(VLOOKUP(VLOOKUP($A155, 'E4 TB Allocation Details'!$A$18:$L$205, MATCH("Demand ID", 'E4 TB Allocation Details'!$A$18:$L$18, 0),FALSE), 'E2 Allocators'!$B$15:$W$361, MATCH('O5 Details by Class &amp; Accounts'!R$18, 'E2 Allocators'!$B$15:$W$15, 0),FALSE)*$F155), 0, VLOOKUP(VLOOKUP($A155, 'E4 TB Allocation Details'!$A$18:$L$205, MATCH("Demand ID", 'E4 TB Allocation Details'!$A$18:$L$18, 0),FALSE), 'E2 Allocators'!$B$15:$W$361, MATCH('O5 Details by Class &amp; Accounts'!R$18, 'E2 Allocators'!$B$15:$W$15, 0),FALSE)*$F155)</f>
        <v>0</v>
      </c>
      <c r="S155" s="1412">
        <f ca="1">IF(ISERROR(VLOOKUP(VLOOKUP($A155, 'E4 TB Allocation Details'!$A$18:$L$205, MATCH("Demand ID", 'E4 TB Allocation Details'!$A$18:$L$18, 0),FALSE), 'E2 Allocators'!$B$15:$W$361, MATCH('O5 Details by Class &amp; Accounts'!S$18, 'E2 Allocators'!$B$15:$W$15, 0),FALSE)*$F155), 0, VLOOKUP(VLOOKUP($A155, 'E4 TB Allocation Details'!$A$18:$L$205, MATCH("Demand ID", 'E4 TB Allocation Details'!$A$18:$L$18, 0),FALSE), 'E2 Allocators'!$B$15:$W$361, MATCH('O5 Details by Class &amp; Accounts'!S$18, 'E2 Allocators'!$B$15:$W$15, 0),FALSE)*$F155)</f>
        <v>0</v>
      </c>
      <c r="T155" s="1412">
        <f ca="1">IF(ISERROR(VLOOKUP(VLOOKUP($A155, 'E4 TB Allocation Details'!$A$18:$L$205, MATCH("Demand ID", 'E4 TB Allocation Details'!$A$18:$L$18, 0),FALSE), 'E2 Allocators'!$B$15:$W$361, MATCH('O5 Details by Class &amp; Accounts'!T$18, 'E2 Allocators'!$B$15:$W$15, 0),FALSE)*$F155), 0, VLOOKUP(VLOOKUP($A155, 'E4 TB Allocation Details'!$A$18:$L$205, MATCH("Demand ID", 'E4 TB Allocation Details'!$A$18:$L$18, 0),FALSE), 'E2 Allocators'!$B$15:$W$361, MATCH('O5 Details by Class &amp; Accounts'!T$18, 'E2 Allocators'!$B$15:$W$15, 0),FALSE)*$F155)</f>
        <v>0</v>
      </c>
      <c r="U155" s="1412">
        <f ca="1">IF(ISERROR(VLOOKUP(VLOOKUP($A155, 'E4 TB Allocation Details'!$A$18:$L$205, MATCH("Demand ID", 'E4 TB Allocation Details'!$A$18:$L$18, 0),FALSE), 'E2 Allocators'!$B$15:$W$361, MATCH('O5 Details by Class &amp; Accounts'!U$18, 'E2 Allocators'!$B$15:$W$15, 0),FALSE)*$F155), 0, VLOOKUP(VLOOKUP($A155, 'E4 TB Allocation Details'!$A$18:$L$205, MATCH("Demand ID", 'E4 TB Allocation Details'!$A$18:$L$18, 0),FALSE), 'E2 Allocators'!$B$15:$W$361, MATCH('O5 Details by Class &amp; Accounts'!U$18, 'E2 Allocators'!$B$15:$W$15, 0),FALSE)*$F155)</f>
        <v>0</v>
      </c>
      <c r="V155" s="1412">
        <f ca="1">IF(ISERROR(VLOOKUP(VLOOKUP($A155, 'E4 TB Allocation Details'!$A$18:$L$205, MATCH("Demand ID", 'E4 TB Allocation Details'!$A$18:$L$18, 0),FALSE), 'E2 Allocators'!$B$15:$W$361, MATCH('O5 Details by Class &amp; Accounts'!V$18, 'E2 Allocators'!$B$15:$W$15, 0),FALSE)*$F155), 0, VLOOKUP(VLOOKUP($A155, 'E4 TB Allocation Details'!$A$18:$L$205, MATCH("Demand ID", 'E4 TB Allocation Details'!$A$18:$L$18, 0),FALSE), 'E2 Allocators'!$B$15:$W$361, MATCH('O5 Details by Class &amp; Accounts'!V$18, 'E2 Allocators'!$B$15:$W$15, 0),FALSE)*$F155)</f>
        <v>0</v>
      </c>
      <c r="W155" s="1412">
        <f ca="1">IF(ISERROR(VLOOKUP(VLOOKUP($A155, 'E4 TB Allocation Details'!$A$18:$L$205, MATCH("Demand ID", 'E4 TB Allocation Details'!$A$18:$L$18, 0),FALSE), 'E2 Allocators'!$B$15:$W$361, MATCH('O5 Details by Class &amp; Accounts'!W$18, 'E2 Allocators'!$B$15:$W$15, 0),FALSE)*$F155), 0, VLOOKUP(VLOOKUP($A155, 'E4 TB Allocation Details'!$A$18:$L$205, MATCH("Demand ID", 'E4 TB Allocation Details'!$A$18:$L$18, 0),FALSE), 'E2 Allocators'!$B$15:$W$361, MATCH('O5 Details by Class &amp; Accounts'!W$18, 'E2 Allocators'!$B$15:$W$15, 0),FALSE)*$F155)</f>
        <v>0</v>
      </c>
      <c r="X155" s="1412">
        <f ca="1">IF(ISERROR(VLOOKUP(VLOOKUP($A155, 'E4 TB Allocation Details'!$A$18:$L$205, MATCH("Demand ID", 'E4 TB Allocation Details'!$A$18:$L$18, 0),FALSE), 'E2 Allocators'!$B$15:$W$361, MATCH('O5 Details by Class &amp; Accounts'!X$18, 'E2 Allocators'!$B$15:$W$15, 0),FALSE)*$F155), 0, VLOOKUP(VLOOKUP($A155, 'E4 TB Allocation Details'!$A$18:$L$205, MATCH("Demand ID", 'E4 TB Allocation Details'!$A$18:$L$18, 0),FALSE), 'E2 Allocators'!$B$15:$W$361, MATCH('O5 Details by Class &amp; Accounts'!X$18, 'E2 Allocators'!$B$15:$W$15, 0),FALSE)*$F155)</f>
        <v>0</v>
      </c>
      <c r="Y155" s="1412">
        <f ca="1">IF(ISERROR(VLOOKUP(VLOOKUP($A155, 'E4 TB Allocation Details'!$A$18:$L$205, MATCH("Demand ID", 'E4 TB Allocation Details'!$A$18:$L$18, 0),FALSE), 'E2 Allocators'!$B$15:$W$361, MATCH('O5 Details by Class &amp; Accounts'!Y$18, 'E2 Allocators'!$B$15:$W$15, 0),FALSE)*$F155), 0, VLOOKUP(VLOOKUP($A155, 'E4 TB Allocation Details'!$A$18:$L$205, MATCH("Demand ID", 'E4 TB Allocation Details'!$A$18:$L$18, 0),FALSE), 'E2 Allocators'!$B$15:$W$361, MATCH('O5 Details by Class &amp; Accounts'!Y$18, 'E2 Allocators'!$B$15:$W$15, 0),FALSE)*$F155)</f>
        <v>0</v>
      </c>
      <c r="Z155" s="1412">
        <f ca="1">IF(ISERROR(VLOOKUP(VLOOKUP($A155, 'E4 TB Allocation Details'!$A$18:$L$205, MATCH("Demand ID", 'E4 TB Allocation Details'!$A$18:$L$18, 0),FALSE), 'E2 Allocators'!$B$15:$W$361, MATCH('O5 Details by Class &amp; Accounts'!Z$18, 'E2 Allocators'!$B$15:$W$15, 0),FALSE)*$F155), 0, VLOOKUP(VLOOKUP($A155, 'E4 TB Allocation Details'!$A$18:$L$205, MATCH("Demand ID", 'E4 TB Allocation Details'!$A$18:$L$18, 0),FALSE), 'E2 Allocators'!$B$15:$W$361, MATCH('O5 Details by Class &amp; Accounts'!Z$18, 'E2 Allocators'!$B$15:$W$15, 0),FALSE)*$F155)</f>
        <v>0</v>
      </c>
      <c r="AA155" s="1412">
        <f ca="1">IF(ISERROR(VLOOKUP(VLOOKUP($A155, 'E4 TB Allocation Details'!$A$18:$L$205, MATCH("Demand ID", 'E4 TB Allocation Details'!$A$18:$L$18, 0),FALSE), 'E2 Allocators'!$B$15:$W$361, MATCH('O5 Details by Class &amp; Accounts'!AA$18, 'E2 Allocators'!$B$15:$W$15, 0),FALSE)*$F155), 0, VLOOKUP(VLOOKUP($A155, 'E4 TB Allocation Details'!$A$18:$L$205, MATCH("Demand ID", 'E4 TB Allocation Details'!$A$18:$L$18, 0),FALSE), 'E2 Allocators'!$B$15:$W$361, MATCH('O5 Details by Class &amp; Accounts'!AA$18, 'E2 Allocators'!$B$15:$W$15, 0),FALSE)*$F155)</f>
        <v>0</v>
      </c>
      <c r="AB155" s="1412">
        <f ca="1">IF(ISERROR(VLOOKUP(VLOOKUP($A155, 'E4 TB Allocation Details'!$A$18:$L$205, MATCH("Demand ID", 'E4 TB Allocation Details'!$A$18:$L$18, 0),FALSE), 'E2 Allocators'!$B$15:$W$361, MATCH('O5 Details by Class &amp; Accounts'!AB$18, 'E2 Allocators'!$B$15:$W$15, 0),FALSE)*$F155), 0, VLOOKUP(VLOOKUP($A155, 'E4 TB Allocation Details'!$A$18:$L$205, MATCH("Demand ID", 'E4 TB Allocation Details'!$A$18:$L$18, 0),FALSE), 'E2 Allocators'!$B$15:$W$361, MATCH('O5 Details by Class &amp; Accounts'!AB$18, 'E2 Allocators'!$B$15:$W$15, 0),FALSE)*$F155)</f>
        <v>0</v>
      </c>
      <c r="AC155" s="1412">
        <f t="shared" si="32"/>
        <v>0</v>
      </c>
      <c r="AD155" s="1412">
        <f ca="1">IF(ISERROR(VLOOKUP(VLOOKUP($A155, 'E4 TB Allocation Details'!$A$18:$L$205, MATCH("Customer ID", 'E4 TB Allocation Details'!$A$18:$L$18, 0),FALSE), 'E2 Allocators'!$B$15:$W$361, MATCH('O5 Details by Class &amp; Accounts'!AD$18, 'E2 Allocators'!$B$15:$W$15, 0),FALSE)*$G155), 0, VLOOKUP(VLOOKUP($A155, 'E4 TB Allocation Details'!$A$18:$L$205, MATCH("Customer ID", 'E4 TB Allocation Details'!$A$18:$L$18, 0),FALSE), 'E2 Allocators'!$B$15:$W$361, MATCH('O5 Details by Class &amp; Accounts'!AD$18, 'E2 Allocators'!$B$15:$W$15, 0),FALSE)*$G155)</f>
        <v>0</v>
      </c>
      <c r="AE155" s="1412">
        <f ca="1">IF(ISERROR(VLOOKUP(VLOOKUP($A155, 'E4 TB Allocation Details'!$A$18:$L$205, MATCH("Customer ID", 'E4 TB Allocation Details'!$A$18:$L$18, 0),FALSE), 'E2 Allocators'!$B$15:$W$361, MATCH('O5 Details by Class &amp; Accounts'!AE$18, 'E2 Allocators'!$B$15:$W$15, 0),FALSE)*$G155), 0, VLOOKUP(VLOOKUP($A155, 'E4 TB Allocation Details'!$A$18:$L$205, MATCH("Customer ID", 'E4 TB Allocation Details'!$A$18:$L$18, 0),FALSE), 'E2 Allocators'!$B$15:$W$361, MATCH('O5 Details by Class &amp; Accounts'!AE$18, 'E2 Allocators'!$B$15:$W$15, 0),FALSE)*$G155)</f>
        <v>0</v>
      </c>
      <c r="AF155" s="1412">
        <f ca="1">IF(ISERROR(VLOOKUP(VLOOKUP($A155, 'E4 TB Allocation Details'!$A$18:$L$205, MATCH("Customer ID", 'E4 TB Allocation Details'!$A$18:$L$18, 0),FALSE), 'E2 Allocators'!$B$15:$W$361, MATCH('O5 Details by Class &amp; Accounts'!AF$18, 'E2 Allocators'!$B$15:$W$15, 0),FALSE)*$G155), 0, VLOOKUP(VLOOKUP($A155, 'E4 TB Allocation Details'!$A$18:$L$205, MATCH("Customer ID", 'E4 TB Allocation Details'!$A$18:$L$18, 0),FALSE), 'E2 Allocators'!$B$15:$W$361, MATCH('O5 Details by Class &amp; Accounts'!AF$18, 'E2 Allocators'!$B$15:$W$15, 0),FALSE)*$G155)</f>
        <v>0</v>
      </c>
      <c r="AG155" s="1412">
        <f ca="1">IF(ISERROR(VLOOKUP(VLOOKUP($A155, 'E4 TB Allocation Details'!$A$18:$L$205, MATCH("Customer ID", 'E4 TB Allocation Details'!$A$18:$L$18, 0),FALSE), 'E2 Allocators'!$B$15:$W$361, MATCH('O5 Details by Class &amp; Accounts'!AG$18, 'E2 Allocators'!$B$15:$W$15, 0),FALSE)*$G155), 0, VLOOKUP(VLOOKUP($A155, 'E4 TB Allocation Details'!$A$18:$L$205, MATCH("Customer ID", 'E4 TB Allocation Details'!$A$18:$L$18, 0),FALSE), 'E2 Allocators'!$B$15:$W$361, MATCH('O5 Details by Class &amp; Accounts'!AG$18, 'E2 Allocators'!$B$15:$W$15, 0),FALSE)*$G155)</f>
        <v>0</v>
      </c>
      <c r="AH155" s="1412">
        <f ca="1">IF(ISERROR(VLOOKUP(VLOOKUP($A155, 'E4 TB Allocation Details'!$A$18:$L$205, MATCH("Customer ID", 'E4 TB Allocation Details'!$A$18:$L$18, 0),FALSE), 'E2 Allocators'!$B$15:$W$361, MATCH('O5 Details by Class &amp; Accounts'!AH$18, 'E2 Allocators'!$B$15:$W$15, 0),FALSE)*$G155), 0, VLOOKUP(VLOOKUP($A155, 'E4 TB Allocation Details'!$A$18:$L$205, MATCH("Customer ID", 'E4 TB Allocation Details'!$A$18:$L$18, 0),FALSE), 'E2 Allocators'!$B$15:$W$361, MATCH('O5 Details by Class &amp; Accounts'!AH$18, 'E2 Allocators'!$B$15:$W$15, 0),FALSE)*$G155)</f>
        <v>0</v>
      </c>
      <c r="AI155" s="1412">
        <f ca="1">IF(ISERROR(VLOOKUP(VLOOKUP($A155, 'E4 TB Allocation Details'!$A$18:$L$205, MATCH("Customer ID", 'E4 TB Allocation Details'!$A$18:$L$18, 0),FALSE), 'E2 Allocators'!$B$15:$W$361, MATCH('O5 Details by Class &amp; Accounts'!AI$18, 'E2 Allocators'!$B$15:$W$15, 0),FALSE)*$G155), 0, VLOOKUP(VLOOKUP($A155, 'E4 TB Allocation Details'!$A$18:$L$205, MATCH("Customer ID", 'E4 TB Allocation Details'!$A$18:$L$18, 0),FALSE), 'E2 Allocators'!$B$15:$W$361, MATCH('O5 Details by Class &amp; Accounts'!AI$18, 'E2 Allocators'!$B$15:$W$15, 0),FALSE)*$G155)</f>
        <v>0</v>
      </c>
      <c r="AJ155" s="1412">
        <f ca="1">IF(ISERROR(VLOOKUP(VLOOKUP($A155, 'E4 TB Allocation Details'!$A$18:$L$205, MATCH("Customer ID", 'E4 TB Allocation Details'!$A$18:$L$18, 0),FALSE), 'E2 Allocators'!$B$15:$W$361, MATCH('O5 Details by Class &amp; Accounts'!AJ$18, 'E2 Allocators'!$B$15:$W$15, 0),FALSE)*$G155), 0, VLOOKUP(VLOOKUP($A155, 'E4 TB Allocation Details'!$A$18:$L$205, MATCH("Customer ID", 'E4 TB Allocation Details'!$A$18:$L$18, 0),FALSE), 'E2 Allocators'!$B$15:$W$361, MATCH('O5 Details by Class &amp; Accounts'!AJ$18, 'E2 Allocators'!$B$15:$W$15, 0),FALSE)*$G155)</f>
        <v>0</v>
      </c>
      <c r="AK155" s="1412">
        <f ca="1">IF(ISERROR(VLOOKUP(VLOOKUP($A155, 'E4 TB Allocation Details'!$A$18:$L$205, MATCH("Customer ID", 'E4 TB Allocation Details'!$A$18:$L$18, 0),FALSE), 'E2 Allocators'!$B$15:$W$361, MATCH('O5 Details by Class &amp; Accounts'!AK$18, 'E2 Allocators'!$B$15:$W$15, 0),FALSE)*$G155), 0, VLOOKUP(VLOOKUP($A155, 'E4 TB Allocation Details'!$A$18:$L$205, MATCH("Customer ID", 'E4 TB Allocation Details'!$A$18:$L$18, 0),FALSE), 'E2 Allocators'!$B$15:$W$361, MATCH('O5 Details by Class &amp; Accounts'!AK$18, 'E2 Allocators'!$B$15:$W$15, 0),FALSE)*$G155)</f>
        <v>0</v>
      </c>
      <c r="AL155" s="1412">
        <f ca="1">IF(ISERROR(VLOOKUP(VLOOKUP($A155, 'E4 TB Allocation Details'!$A$18:$L$205, MATCH("Customer ID", 'E4 TB Allocation Details'!$A$18:$L$18, 0),FALSE), 'E2 Allocators'!$B$15:$W$361, MATCH('O5 Details by Class &amp; Accounts'!AL$18, 'E2 Allocators'!$B$15:$W$15, 0),FALSE)*$G155), 0, VLOOKUP(VLOOKUP($A155, 'E4 TB Allocation Details'!$A$18:$L$205, MATCH("Customer ID", 'E4 TB Allocation Details'!$A$18:$L$18, 0),FALSE), 'E2 Allocators'!$B$15:$W$361, MATCH('O5 Details by Class &amp; Accounts'!AL$18, 'E2 Allocators'!$B$15:$W$15, 0),FALSE)*$G155)</f>
        <v>0</v>
      </c>
      <c r="AM155" s="1412">
        <f ca="1">IF(ISERROR(VLOOKUP(VLOOKUP($A155, 'E4 TB Allocation Details'!$A$18:$L$205, MATCH("Customer ID", 'E4 TB Allocation Details'!$A$18:$L$18, 0),FALSE), 'E2 Allocators'!$B$15:$W$361, MATCH('O5 Details by Class &amp; Accounts'!AM$18, 'E2 Allocators'!$B$15:$W$15, 0),FALSE)*$G155), 0, VLOOKUP(VLOOKUP($A155, 'E4 TB Allocation Details'!$A$18:$L$205, MATCH("Customer ID", 'E4 TB Allocation Details'!$A$18:$L$18, 0),FALSE), 'E2 Allocators'!$B$15:$W$361, MATCH('O5 Details by Class &amp; Accounts'!AM$18, 'E2 Allocators'!$B$15:$W$15, 0),FALSE)*$G155)</f>
        <v>0</v>
      </c>
      <c r="AN155" s="1412">
        <f ca="1">IF(ISERROR(VLOOKUP(VLOOKUP($A155, 'E4 TB Allocation Details'!$A$18:$L$205, MATCH("Customer ID", 'E4 TB Allocation Details'!$A$18:$L$18, 0),FALSE), 'E2 Allocators'!$B$15:$W$361, MATCH('O5 Details by Class &amp; Accounts'!AN$18, 'E2 Allocators'!$B$15:$W$15, 0),FALSE)*$G155), 0, VLOOKUP(VLOOKUP($A155, 'E4 TB Allocation Details'!$A$18:$L$205, MATCH("Customer ID", 'E4 TB Allocation Details'!$A$18:$L$18, 0),FALSE), 'E2 Allocators'!$B$15:$W$361, MATCH('O5 Details by Class &amp; Accounts'!AN$18, 'E2 Allocators'!$B$15:$W$15, 0),FALSE)*$G155)</f>
        <v>0</v>
      </c>
      <c r="AO155" s="1412">
        <f ca="1">IF(ISERROR(VLOOKUP(VLOOKUP($A155, 'E4 TB Allocation Details'!$A$18:$L$205, MATCH("Customer ID", 'E4 TB Allocation Details'!$A$18:$L$18, 0),FALSE), 'E2 Allocators'!$B$15:$W$361, MATCH('O5 Details by Class &amp; Accounts'!AO$18, 'E2 Allocators'!$B$15:$W$15, 0),FALSE)*$G155), 0, VLOOKUP(VLOOKUP($A155, 'E4 TB Allocation Details'!$A$18:$L$205, MATCH("Customer ID", 'E4 TB Allocation Details'!$A$18:$L$18, 0),FALSE), 'E2 Allocators'!$B$15:$W$361, MATCH('O5 Details by Class &amp; Accounts'!AO$18, 'E2 Allocators'!$B$15:$W$15, 0),FALSE)*$G155)</f>
        <v>0</v>
      </c>
      <c r="AP155" s="1412">
        <f ca="1">IF(ISERROR(VLOOKUP(VLOOKUP($A155, 'E4 TB Allocation Details'!$A$18:$L$205, MATCH("Customer ID", 'E4 TB Allocation Details'!$A$18:$L$18, 0),FALSE), 'E2 Allocators'!$B$15:$W$361, MATCH('O5 Details by Class &amp; Accounts'!AP$18, 'E2 Allocators'!$B$15:$W$15, 0),FALSE)*$G155), 0, VLOOKUP(VLOOKUP($A155, 'E4 TB Allocation Details'!$A$18:$L$205, MATCH("Customer ID", 'E4 TB Allocation Details'!$A$18:$L$18, 0),FALSE), 'E2 Allocators'!$B$15:$W$361, MATCH('O5 Details by Class &amp; Accounts'!AP$18, 'E2 Allocators'!$B$15:$W$15, 0),FALSE)*$G155)</f>
        <v>0</v>
      </c>
      <c r="AQ155" s="1412">
        <f ca="1">IF(ISERROR(VLOOKUP(VLOOKUP($A155, 'E4 TB Allocation Details'!$A$18:$L$205, MATCH("Customer ID", 'E4 TB Allocation Details'!$A$18:$L$18, 0),FALSE), 'E2 Allocators'!$B$15:$W$361, MATCH('O5 Details by Class &amp; Accounts'!AQ$18, 'E2 Allocators'!$B$15:$W$15, 0),FALSE)*$G155), 0, VLOOKUP(VLOOKUP($A155, 'E4 TB Allocation Details'!$A$18:$L$205, MATCH("Customer ID", 'E4 TB Allocation Details'!$A$18:$L$18, 0),FALSE), 'E2 Allocators'!$B$15:$W$361, MATCH('O5 Details by Class &amp; Accounts'!AQ$18, 'E2 Allocators'!$B$15:$W$15, 0),FALSE)*$G155)</f>
        <v>0</v>
      </c>
      <c r="AR155" s="1412">
        <f ca="1">IF(ISERROR(VLOOKUP(VLOOKUP($A155, 'E4 TB Allocation Details'!$A$18:$L$205, MATCH("Customer ID", 'E4 TB Allocation Details'!$A$18:$L$18, 0),FALSE), 'E2 Allocators'!$B$15:$W$361, MATCH('O5 Details by Class &amp; Accounts'!AR$18, 'E2 Allocators'!$B$15:$W$15, 0),FALSE)*$G155), 0, VLOOKUP(VLOOKUP($A155, 'E4 TB Allocation Details'!$A$18:$L$205, MATCH("Customer ID", 'E4 TB Allocation Details'!$A$18:$L$18, 0),FALSE), 'E2 Allocators'!$B$15:$W$361, MATCH('O5 Details by Class &amp; Accounts'!AR$18, 'E2 Allocators'!$B$15:$W$15, 0),FALSE)*$G155)</f>
        <v>0</v>
      </c>
      <c r="AS155" s="1412">
        <f ca="1">IF(ISERROR(VLOOKUP(VLOOKUP($A155, 'E4 TB Allocation Details'!$A$18:$L$205, MATCH("Customer ID", 'E4 TB Allocation Details'!$A$18:$L$18, 0),FALSE), 'E2 Allocators'!$B$15:$W$361, MATCH('O5 Details by Class &amp; Accounts'!AS$18, 'E2 Allocators'!$B$15:$W$15, 0),FALSE)*$G155), 0, VLOOKUP(VLOOKUP($A155, 'E4 TB Allocation Details'!$A$18:$L$205, MATCH("Customer ID", 'E4 TB Allocation Details'!$A$18:$L$18, 0),FALSE), 'E2 Allocators'!$B$15:$W$361, MATCH('O5 Details by Class &amp; Accounts'!AS$18, 'E2 Allocators'!$B$15:$W$15, 0),FALSE)*$G155)</f>
        <v>0</v>
      </c>
      <c r="AT155" s="1412">
        <f ca="1">IF(ISERROR(VLOOKUP(VLOOKUP($A155, 'E4 TB Allocation Details'!$A$18:$L$205, MATCH("Customer ID", 'E4 TB Allocation Details'!$A$18:$L$18, 0),FALSE), 'E2 Allocators'!$B$15:$W$361, MATCH('O5 Details by Class &amp; Accounts'!AT$18, 'E2 Allocators'!$B$15:$W$15, 0),FALSE)*$G155), 0, VLOOKUP(VLOOKUP($A155, 'E4 TB Allocation Details'!$A$18:$L$205, MATCH("Customer ID", 'E4 TB Allocation Details'!$A$18:$L$18, 0),FALSE), 'E2 Allocators'!$B$15:$W$361, MATCH('O5 Details by Class &amp; Accounts'!AT$18, 'E2 Allocators'!$B$15:$W$15, 0),FALSE)*$G155)</f>
        <v>0</v>
      </c>
      <c r="AU155" s="1412">
        <f ca="1">IF(ISERROR(VLOOKUP(VLOOKUP($A155, 'E4 TB Allocation Details'!$A$18:$L$205, MATCH("Customer ID", 'E4 TB Allocation Details'!$A$18:$L$18, 0),FALSE), 'E2 Allocators'!$B$15:$W$361, MATCH('O5 Details by Class &amp; Accounts'!AU$18, 'E2 Allocators'!$B$15:$W$15, 0),FALSE)*$G155), 0, VLOOKUP(VLOOKUP($A155, 'E4 TB Allocation Details'!$A$18:$L$205, MATCH("Customer ID", 'E4 TB Allocation Details'!$A$18:$L$18, 0),FALSE), 'E2 Allocators'!$B$15:$W$361, MATCH('O5 Details by Class &amp; Accounts'!AU$18, 'E2 Allocators'!$B$15:$W$15, 0),FALSE)*$G155)</f>
        <v>0</v>
      </c>
      <c r="AV155" s="1412">
        <f ca="1">IF(ISERROR(VLOOKUP(VLOOKUP($A155, 'E4 TB Allocation Details'!$A$18:$L$205, MATCH("Customer ID", 'E4 TB Allocation Details'!$A$18:$L$18, 0),FALSE), 'E2 Allocators'!$B$15:$W$361, MATCH('O5 Details by Class &amp; Accounts'!AV$18, 'E2 Allocators'!$B$15:$W$15, 0),FALSE)*$G155), 0, VLOOKUP(VLOOKUP($A155, 'E4 TB Allocation Details'!$A$18:$L$205, MATCH("Customer ID", 'E4 TB Allocation Details'!$A$18:$L$18, 0),FALSE), 'E2 Allocators'!$B$15:$W$361, MATCH('O5 Details by Class &amp; Accounts'!AV$18, 'E2 Allocators'!$B$15:$W$15, 0),FALSE)*$G155)</f>
        <v>0</v>
      </c>
      <c r="AW155" s="1412">
        <f ca="1">IF(ISERROR(VLOOKUP(VLOOKUP($A155, 'E4 TB Allocation Details'!$A$18:$L$205, MATCH("Customer ID", 'E4 TB Allocation Details'!$A$18:$L$18, 0),FALSE), 'E2 Allocators'!$B$15:$W$361, MATCH('O5 Details by Class &amp; Accounts'!AW$18, 'E2 Allocators'!$B$15:$W$15, 0),FALSE)*$G155), 0, VLOOKUP(VLOOKUP($A155, 'E4 TB Allocation Details'!$A$18:$L$205, MATCH("Customer ID", 'E4 TB Allocation Details'!$A$18:$L$18, 0),FALSE), 'E2 Allocators'!$B$15:$W$361, MATCH('O5 Details by Class &amp; Accounts'!AW$18, 'E2 Allocators'!$B$15:$W$15, 0),FALSE)*$G155)</f>
        <v>0</v>
      </c>
      <c r="AX155" s="1412">
        <f t="shared" si="33"/>
        <v>0</v>
      </c>
      <c r="AY155" s="1412">
        <f ca="1">IF(ISERROR(VLOOKUP(VLOOKUP($A155, 'E4 TB Allocation Details'!$A$18:$L$205, MATCH("Misc ID", 'E4 TB Allocation Details'!$A$18:$L$18, 0),FALSE), 'E2 Allocators'!$B$15:$W$361, MATCH('O5 Details by Class &amp; Accounts'!AY$18, 'E2 Allocators'!$B$15:$W$15, 0),FALSE)*$E155), 0, VLOOKUP(VLOOKUP($A155, 'E4 TB Allocation Details'!$A$18:$L$205, MATCH("Misc ID", 'E4 TB Allocation Details'!$A$18:$L$18, 0),FALSE), 'E2 Allocators'!$B$15:$W$361, MATCH('O5 Details by Class &amp; Accounts'!AY$18, 'E2 Allocators'!$B$15:$W$15, 0),FALSE)*$E155)</f>
        <v>0</v>
      </c>
      <c r="AZ155" s="1412">
        <f ca="1">IF(ISERROR(VLOOKUP(VLOOKUP($A155, 'E4 TB Allocation Details'!$A$18:$L$205, MATCH("Misc ID", 'E4 TB Allocation Details'!$A$18:$L$18, 0),FALSE), 'E2 Allocators'!$B$15:$W$361, MATCH('O5 Details by Class &amp; Accounts'!AZ$18, 'E2 Allocators'!$B$15:$W$15, 0),FALSE)*$E155), 0, VLOOKUP(VLOOKUP($A155, 'E4 TB Allocation Details'!$A$18:$L$205, MATCH("Misc ID", 'E4 TB Allocation Details'!$A$18:$L$18, 0),FALSE), 'E2 Allocators'!$B$15:$W$361, MATCH('O5 Details by Class &amp; Accounts'!AZ$18, 'E2 Allocators'!$B$15:$W$15, 0),FALSE)*$E155)</f>
        <v>0</v>
      </c>
      <c r="BA155" s="1412">
        <f ca="1">IF(ISERROR(VLOOKUP(VLOOKUP($A155, 'E4 TB Allocation Details'!$A$18:$L$205, MATCH("Misc ID", 'E4 TB Allocation Details'!$A$18:$L$18, 0),FALSE), 'E2 Allocators'!$B$15:$W$361, MATCH('O5 Details by Class &amp; Accounts'!BA$18, 'E2 Allocators'!$B$15:$W$15, 0),FALSE)*$E155), 0, VLOOKUP(VLOOKUP($A155, 'E4 TB Allocation Details'!$A$18:$L$205, MATCH("Misc ID", 'E4 TB Allocation Details'!$A$18:$L$18, 0),FALSE), 'E2 Allocators'!$B$15:$W$361, MATCH('O5 Details by Class &amp; Accounts'!BA$18, 'E2 Allocators'!$B$15:$W$15, 0),FALSE)*$E155)</f>
        <v>0</v>
      </c>
      <c r="BB155" s="1412">
        <f ca="1">IF(ISERROR(VLOOKUP(VLOOKUP($A155, 'E4 TB Allocation Details'!$A$18:$L$205, MATCH("Misc ID", 'E4 TB Allocation Details'!$A$18:$L$18, 0),FALSE), 'E2 Allocators'!$B$15:$W$361, MATCH('O5 Details by Class &amp; Accounts'!BB$18, 'E2 Allocators'!$B$15:$W$15, 0),FALSE)*$E155), 0, VLOOKUP(VLOOKUP($A155, 'E4 TB Allocation Details'!$A$18:$L$205, MATCH("Misc ID", 'E4 TB Allocation Details'!$A$18:$L$18, 0),FALSE), 'E2 Allocators'!$B$15:$W$361, MATCH('O5 Details by Class &amp; Accounts'!BB$18, 'E2 Allocators'!$B$15:$W$15, 0),FALSE)*$E155)</f>
        <v>0</v>
      </c>
      <c r="BC155" s="1412">
        <f ca="1">IF(ISERROR(VLOOKUP(VLOOKUP($A155, 'E4 TB Allocation Details'!$A$18:$L$205, MATCH("Misc ID", 'E4 TB Allocation Details'!$A$18:$L$18, 0),FALSE), 'E2 Allocators'!$B$15:$W$361, MATCH('O5 Details by Class &amp; Accounts'!BC$18, 'E2 Allocators'!$B$15:$W$15, 0),FALSE)*$E155), 0, VLOOKUP(VLOOKUP($A155, 'E4 TB Allocation Details'!$A$18:$L$205, MATCH("Misc ID", 'E4 TB Allocation Details'!$A$18:$L$18, 0),FALSE), 'E2 Allocators'!$B$15:$W$361, MATCH('O5 Details by Class &amp; Accounts'!BC$18, 'E2 Allocators'!$B$15:$W$15, 0),FALSE)*$E155)</f>
        <v>0</v>
      </c>
      <c r="BD155" s="1412">
        <f ca="1">IF(ISERROR(VLOOKUP(VLOOKUP($A155, 'E4 TB Allocation Details'!$A$18:$L$205, MATCH("Misc ID", 'E4 TB Allocation Details'!$A$18:$L$18, 0),FALSE), 'E2 Allocators'!$B$15:$W$361, MATCH('O5 Details by Class &amp; Accounts'!BD$18, 'E2 Allocators'!$B$15:$W$15, 0),FALSE)*$E155), 0, VLOOKUP(VLOOKUP($A155, 'E4 TB Allocation Details'!$A$18:$L$205, MATCH("Misc ID", 'E4 TB Allocation Details'!$A$18:$L$18, 0),FALSE), 'E2 Allocators'!$B$15:$W$361, MATCH('O5 Details by Class &amp; Accounts'!BD$18, 'E2 Allocators'!$B$15:$W$15, 0),FALSE)*$E155)</f>
        <v>0</v>
      </c>
      <c r="BE155" s="1412">
        <f ca="1">IF(ISERROR(VLOOKUP(VLOOKUP($A155, 'E4 TB Allocation Details'!$A$18:$L$205, MATCH("Misc ID", 'E4 TB Allocation Details'!$A$18:$L$18, 0),FALSE), 'E2 Allocators'!$B$15:$W$361, MATCH('O5 Details by Class &amp; Accounts'!BE$18, 'E2 Allocators'!$B$15:$W$15, 0),FALSE)*$E155), 0, VLOOKUP(VLOOKUP($A155, 'E4 TB Allocation Details'!$A$18:$L$205, MATCH("Misc ID", 'E4 TB Allocation Details'!$A$18:$L$18, 0),FALSE), 'E2 Allocators'!$B$15:$W$361, MATCH('O5 Details by Class &amp; Accounts'!BE$18, 'E2 Allocators'!$B$15:$W$15, 0),FALSE)*$E155)</f>
        <v>0</v>
      </c>
      <c r="BF155" s="1412">
        <f ca="1">IF(ISERROR(VLOOKUP(VLOOKUP($A155, 'E4 TB Allocation Details'!$A$18:$L$205, MATCH("Misc ID", 'E4 TB Allocation Details'!$A$18:$L$18, 0),FALSE), 'E2 Allocators'!$B$15:$W$361, MATCH('O5 Details by Class &amp; Accounts'!BF$18, 'E2 Allocators'!$B$15:$W$15, 0),FALSE)*$E155), 0, VLOOKUP(VLOOKUP($A155, 'E4 TB Allocation Details'!$A$18:$L$205, MATCH("Misc ID", 'E4 TB Allocation Details'!$A$18:$L$18, 0),FALSE), 'E2 Allocators'!$B$15:$W$361, MATCH('O5 Details by Class &amp; Accounts'!BF$18, 'E2 Allocators'!$B$15:$W$15, 0),FALSE)*$E155)</f>
        <v>0</v>
      </c>
      <c r="BG155" s="1412">
        <f ca="1">IF(ISERROR(VLOOKUP(VLOOKUP($A155, 'E4 TB Allocation Details'!$A$18:$L$205, MATCH("Misc ID", 'E4 TB Allocation Details'!$A$18:$L$18, 0),FALSE), 'E2 Allocators'!$B$15:$W$361, MATCH('O5 Details by Class &amp; Accounts'!BG$18, 'E2 Allocators'!$B$15:$W$15, 0),FALSE)*$E155), 0, VLOOKUP(VLOOKUP($A155, 'E4 TB Allocation Details'!$A$18:$L$205, MATCH("Misc ID", 'E4 TB Allocation Details'!$A$18:$L$18, 0),FALSE), 'E2 Allocators'!$B$15:$W$361, MATCH('O5 Details by Class &amp; Accounts'!BG$18, 'E2 Allocators'!$B$15:$W$15, 0),FALSE)*$E155)</f>
        <v>0</v>
      </c>
      <c r="BH155" s="1412">
        <f ca="1">IF(ISERROR(VLOOKUP(VLOOKUP($A155, 'E4 TB Allocation Details'!$A$18:$L$205, MATCH("Misc ID", 'E4 TB Allocation Details'!$A$18:$L$18, 0),FALSE), 'E2 Allocators'!$B$15:$W$361, MATCH('O5 Details by Class &amp; Accounts'!BH$18, 'E2 Allocators'!$B$15:$W$15, 0),FALSE)*$E155), 0, VLOOKUP(VLOOKUP($A155, 'E4 TB Allocation Details'!$A$18:$L$205, MATCH("Misc ID", 'E4 TB Allocation Details'!$A$18:$L$18, 0),FALSE), 'E2 Allocators'!$B$15:$W$361, MATCH('O5 Details by Class &amp; Accounts'!BH$18, 'E2 Allocators'!$B$15:$W$15, 0),FALSE)*$E155)</f>
        <v>0</v>
      </c>
      <c r="BI155" s="1412">
        <f ca="1">IF(ISERROR(VLOOKUP(VLOOKUP($A155, 'E4 TB Allocation Details'!$A$18:$L$205, MATCH("Misc ID", 'E4 TB Allocation Details'!$A$18:$L$18, 0),FALSE), 'E2 Allocators'!$B$15:$W$361, MATCH('O5 Details by Class &amp; Accounts'!BI$18, 'E2 Allocators'!$B$15:$W$15, 0),FALSE)*$E155), 0, VLOOKUP(VLOOKUP($A155, 'E4 TB Allocation Details'!$A$18:$L$205, MATCH("Misc ID", 'E4 TB Allocation Details'!$A$18:$L$18, 0),FALSE), 'E2 Allocators'!$B$15:$W$361, MATCH('O5 Details by Class &amp; Accounts'!BI$18, 'E2 Allocators'!$B$15:$W$15, 0),FALSE)*$E155)</f>
        <v>0</v>
      </c>
      <c r="BJ155" s="1412">
        <f ca="1">IF(ISERROR(VLOOKUP(VLOOKUP($A155, 'E4 TB Allocation Details'!$A$18:$L$205, MATCH("Misc ID", 'E4 TB Allocation Details'!$A$18:$L$18, 0),FALSE), 'E2 Allocators'!$B$15:$W$361, MATCH('O5 Details by Class &amp; Accounts'!BJ$18, 'E2 Allocators'!$B$15:$W$15, 0),FALSE)*$E155), 0, VLOOKUP(VLOOKUP($A155, 'E4 TB Allocation Details'!$A$18:$L$205, MATCH("Misc ID", 'E4 TB Allocation Details'!$A$18:$L$18, 0),FALSE), 'E2 Allocators'!$B$15:$W$361, MATCH('O5 Details by Class &amp; Accounts'!BJ$18, 'E2 Allocators'!$B$15:$W$15, 0),FALSE)*$E155)</f>
        <v>0</v>
      </c>
      <c r="BK155" s="1412">
        <f ca="1">IF(ISERROR(VLOOKUP(VLOOKUP($A155, 'E4 TB Allocation Details'!$A$18:$L$205, MATCH("Misc ID", 'E4 TB Allocation Details'!$A$18:$L$18, 0),FALSE), 'E2 Allocators'!$B$15:$W$361, MATCH('O5 Details by Class &amp; Accounts'!BK$18, 'E2 Allocators'!$B$15:$W$15, 0),FALSE)*$E155), 0, VLOOKUP(VLOOKUP($A155, 'E4 TB Allocation Details'!$A$18:$L$205, MATCH("Misc ID", 'E4 TB Allocation Details'!$A$18:$L$18, 0),FALSE), 'E2 Allocators'!$B$15:$W$361, MATCH('O5 Details by Class &amp; Accounts'!BK$18, 'E2 Allocators'!$B$15:$W$15, 0),FALSE)*$E155)</f>
        <v>0</v>
      </c>
      <c r="BL155" s="1412">
        <f ca="1">IF(ISERROR(VLOOKUP(VLOOKUP($A155, 'E4 TB Allocation Details'!$A$18:$L$205, MATCH("Misc ID", 'E4 TB Allocation Details'!$A$18:$L$18, 0),FALSE), 'E2 Allocators'!$B$15:$W$361, MATCH('O5 Details by Class &amp; Accounts'!BL$18, 'E2 Allocators'!$B$15:$W$15, 0),FALSE)*$E155), 0, VLOOKUP(VLOOKUP($A155, 'E4 TB Allocation Details'!$A$18:$L$205, MATCH("Misc ID", 'E4 TB Allocation Details'!$A$18:$L$18, 0),FALSE), 'E2 Allocators'!$B$15:$W$361, MATCH('O5 Details by Class &amp; Accounts'!BL$18, 'E2 Allocators'!$B$15:$W$15, 0),FALSE)*$E155)</f>
        <v>0</v>
      </c>
      <c r="BM155" s="1412">
        <f ca="1">IF(ISERROR(VLOOKUP(VLOOKUP($A155, 'E4 TB Allocation Details'!$A$18:$L$205, MATCH("Misc ID", 'E4 TB Allocation Details'!$A$18:$L$18, 0),FALSE), 'E2 Allocators'!$B$15:$W$361, MATCH('O5 Details by Class &amp; Accounts'!BM$18, 'E2 Allocators'!$B$15:$W$15, 0),FALSE)*$E155), 0, VLOOKUP(VLOOKUP($A155, 'E4 TB Allocation Details'!$A$18:$L$205, MATCH("Misc ID", 'E4 TB Allocation Details'!$A$18:$L$18, 0),FALSE), 'E2 Allocators'!$B$15:$W$361, MATCH('O5 Details by Class &amp; Accounts'!BM$18, 'E2 Allocators'!$B$15:$W$15, 0),FALSE)*$E155)</f>
        <v>0</v>
      </c>
      <c r="BN155" s="1412">
        <f ca="1">IF(ISERROR(VLOOKUP(VLOOKUP($A155, 'E4 TB Allocation Details'!$A$18:$L$205, MATCH("Misc ID", 'E4 TB Allocation Details'!$A$18:$L$18, 0),FALSE), 'E2 Allocators'!$B$15:$W$361, MATCH('O5 Details by Class &amp; Accounts'!BN$18, 'E2 Allocators'!$B$15:$W$15, 0),FALSE)*$E155), 0, VLOOKUP(VLOOKUP($A155, 'E4 TB Allocation Details'!$A$18:$L$205, MATCH("Misc ID", 'E4 TB Allocation Details'!$A$18:$L$18, 0),FALSE), 'E2 Allocators'!$B$15:$W$361, MATCH('O5 Details by Class &amp; Accounts'!BN$18, 'E2 Allocators'!$B$15:$W$15, 0),FALSE)*$E155)</f>
        <v>0</v>
      </c>
      <c r="BO155" s="1412">
        <f ca="1">IF(ISERROR(VLOOKUP(VLOOKUP($A155, 'E4 TB Allocation Details'!$A$18:$L$205, MATCH("Misc ID", 'E4 TB Allocation Details'!$A$18:$L$18, 0),FALSE), 'E2 Allocators'!$B$15:$W$361, MATCH('O5 Details by Class &amp; Accounts'!BO$18, 'E2 Allocators'!$B$15:$W$15, 0),FALSE)*$E155), 0, VLOOKUP(VLOOKUP($A155, 'E4 TB Allocation Details'!$A$18:$L$205, MATCH("Misc ID", 'E4 TB Allocation Details'!$A$18:$L$18, 0),FALSE), 'E2 Allocators'!$B$15:$W$361, MATCH('O5 Details by Class &amp; Accounts'!BO$18, 'E2 Allocators'!$B$15:$W$15, 0),FALSE)*$E155)</f>
        <v>0</v>
      </c>
      <c r="BP155" s="1412">
        <f ca="1">IF(ISERROR(VLOOKUP(VLOOKUP($A155, 'E4 TB Allocation Details'!$A$18:$L$205, MATCH("Misc ID", 'E4 TB Allocation Details'!$A$18:$L$18, 0),FALSE), 'E2 Allocators'!$B$15:$W$361, MATCH('O5 Details by Class &amp; Accounts'!BP$18, 'E2 Allocators'!$B$15:$W$15, 0),FALSE)*$E155), 0, VLOOKUP(VLOOKUP($A155, 'E4 TB Allocation Details'!$A$18:$L$205, MATCH("Misc ID", 'E4 TB Allocation Details'!$A$18:$L$18, 0),FALSE), 'E2 Allocators'!$B$15:$W$361, MATCH('O5 Details by Class &amp; Accounts'!BP$18, 'E2 Allocators'!$B$15:$W$15, 0),FALSE)*$E155)</f>
        <v>0</v>
      </c>
      <c r="BQ155" s="1412">
        <f ca="1">IF(ISERROR(VLOOKUP(VLOOKUP($A155, 'E4 TB Allocation Details'!$A$18:$L$205, MATCH("Misc ID", 'E4 TB Allocation Details'!$A$18:$L$18, 0),FALSE), 'E2 Allocators'!$B$15:$W$361, MATCH('O5 Details by Class &amp; Accounts'!BQ$18, 'E2 Allocators'!$B$15:$W$15, 0),FALSE)*$E155), 0, VLOOKUP(VLOOKUP($A155, 'E4 TB Allocation Details'!$A$18:$L$205, MATCH("Misc ID", 'E4 TB Allocation Details'!$A$18:$L$18, 0),FALSE), 'E2 Allocators'!$B$15:$W$361, MATCH('O5 Details by Class &amp; Accounts'!BQ$18, 'E2 Allocators'!$B$15:$W$15, 0),FALSE)*$E155)</f>
        <v>0</v>
      </c>
      <c r="BR155" s="1412">
        <f ca="1">IF(ISERROR(VLOOKUP(VLOOKUP($A155, 'E4 TB Allocation Details'!$A$18:$L$205, MATCH("Misc ID", 'E4 TB Allocation Details'!$A$18:$L$18, 0),FALSE), 'E2 Allocators'!$B$15:$W$361, MATCH('O5 Details by Class &amp; Accounts'!BR$18, 'E2 Allocators'!$B$15:$W$15, 0),FALSE)*$E155), 0, VLOOKUP(VLOOKUP($A155, 'E4 TB Allocation Details'!$A$18:$L$205, MATCH("Misc ID", 'E4 TB Allocation Details'!$A$18:$L$18, 0),FALSE), 'E2 Allocators'!$B$15:$W$361, MATCH('O5 Details by Class &amp; Accounts'!BR$18, 'E2 Allocators'!$B$15:$W$15, 0),FALSE)*$E155)</f>
        <v>0</v>
      </c>
      <c r="BS155" s="1412">
        <f t="shared" si="34"/>
        <v>0</v>
      </c>
      <c r="BT155" s="1412">
        <f ca="1">IF(ISERROR(VLOOKUP(VLOOKUP($A155, 'E4 TB Allocation Details'!$A$18:$L$205, MATCH("A &amp; G ID", 'E4 TB Allocation Details'!$A$18:$L$18, 0),FALSE), 'E2 Allocators'!$B$15:$W$361, MATCH('O5 Details by Class &amp; Accounts'!BT$18, 'E2 Allocators'!$B$15:$W$15, 0),FALSE)*$E155), 0, VLOOKUP(VLOOKUP($A155, 'E4 TB Allocation Details'!$A$18:$L$205, MATCH("A &amp; G ID", 'E4 TB Allocation Details'!$A$18:$L$18, 0),FALSE), 'E2 Allocators'!$B$15:$W$361, MATCH('O5 Details by Class &amp; Accounts'!BT$18, 'E2 Allocators'!$B$15:$W$15, 0),FALSE)*$E155)</f>
        <v>0</v>
      </c>
      <c r="BU155" s="1412">
        <f ca="1">IF(ISERROR(VLOOKUP(VLOOKUP($A155, 'E4 TB Allocation Details'!$A$18:$L$205, MATCH("A &amp; G ID", 'E4 TB Allocation Details'!$A$18:$L$18, 0),FALSE), 'E2 Allocators'!$B$15:$W$361, MATCH('O5 Details by Class &amp; Accounts'!BU$18, 'E2 Allocators'!$B$15:$W$15, 0),FALSE)*$E155), 0, VLOOKUP(VLOOKUP($A155, 'E4 TB Allocation Details'!$A$18:$L$205, MATCH("A &amp; G ID", 'E4 TB Allocation Details'!$A$18:$L$18, 0),FALSE), 'E2 Allocators'!$B$15:$W$361, MATCH('O5 Details by Class &amp; Accounts'!BU$18, 'E2 Allocators'!$B$15:$W$15, 0),FALSE)*$E155)</f>
        <v>0</v>
      </c>
      <c r="BV155" s="1412">
        <f ca="1">IF(ISERROR(VLOOKUP(VLOOKUP($A155, 'E4 TB Allocation Details'!$A$18:$L$205, MATCH("A &amp; G ID", 'E4 TB Allocation Details'!$A$18:$L$18, 0),FALSE), 'E2 Allocators'!$B$15:$W$361, MATCH('O5 Details by Class &amp; Accounts'!BV$18, 'E2 Allocators'!$B$15:$W$15, 0),FALSE)*$E155), 0, VLOOKUP(VLOOKUP($A155, 'E4 TB Allocation Details'!$A$18:$L$205, MATCH("A &amp; G ID", 'E4 TB Allocation Details'!$A$18:$L$18, 0),FALSE), 'E2 Allocators'!$B$15:$W$361, MATCH('O5 Details by Class &amp; Accounts'!BV$18, 'E2 Allocators'!$B$15:$W$15, 0),FALSE)*$E155)</f>
        <v>0</v>
      </c>
      <c r="BW155" s="1412">
        <f ca="1">IF(ISERROR(VLOOKUP(VLOOKUP($A155, 'E4 TB Allocation Details'!$A$18:$L$205, MATCH("A &amp; G ID", 'E4 TB Allocation Details'!$A$18:$L$18, 0),FALSE), 'E2 Allocators'!$B$15:$W$361, MATCH('O5 Details by Class &amp; Accounts'!BW$18, 'E2 Allocators'!$B$15:$W$15, 0),FALSE)*$E155), 0, VLOOKUP(VLOOKUP($A155, 'E4 TB Allocation Details'!$A$18:$L$205, MATCH("A &amp; G ID", 'E4 TB Allocation Details'!$A$18:$L$18, 0),FALSE), 'E2 Allocators'!$B$15:$W$361, MATCH('O5 Details by Class &amp; Accounts'!BW$18, 'E2 Allocators'!$B$15:$W$15, 0),FALSE)*$E155)</f>
        <v>0</v>
      </c>
      <c r="BX155" s="1412">
        <f ca="1">IF(ISERROR(VLOOKUP(VLOOKUP($A155, 'E4 TB Allocation Details'!$A$18:$L$205, MATCH("A &amp; G ID", 'E4 TB Allocation Details'!$A$18:$L$18, 0),FALSE), 'E2 Allocators'!$B$15:$W$361, MATCH('O5 Details by Class &amp; Accounts'!BX$18, 'E2 Allocators'!$B$15:$W$15, 0),FALSE)*$E155), 0, VLOOKUP(VLOOKUP($A155, 'E4 TB Allocation Details'!$A$18:$L$205, MATCH("A &amp; G ID", 'E4 TB Allocation Details'!$A$18:$L$18, 0),FALSE), 'E2 Allocators'!$B$15:$W$361, MATCH('O5 Details by Class &amp; Accounts'!BX$18, 'E2 Allocators'!$B$15:$W$15, 0),FALSE)*$E155)</f>
        <v>0</v>
      </c>
      <c r="BY155" s="1412">
        <f ca="1">IF(ISERROR(VLOOKUP(VLOOKUP($A155, 'E4 TB Allocation Details'!$A$18:$L$205, MATCH("A &amp; G ID", 'E4 TB Allocation Details'!$A$18:$L$18, 0),FALSE), 'E2 Allocators'!$B$15:$W$361, MATCH('O5 Details by Class &amp; Accounts'!BY$18, 'E2 Allocators'!$B$15:$W$15, 0),FALSE)*$E155), 0, VLOOKUP(VLOOKUP($A155, 'E4 TB Allocation Details'!$A$18:$L$205, MATCH("A &amp; G ID", 'E4 TB Allocation Details'!$A$18:$L$18, 0),FALSE), 'E2 Allocators'!$B$15:$W$361, MATCH('O5 Details by Class &amp; Accounts'!BY$18, 'E2 Allocators'!$B$15:$W$15, 0),FALSE)*$E155)</f>
        <v>0</v>
      </c>
      <c r="BZ155" s="1412">
        <f ca="1">IF(ISERROR(VLOOKUP(VLOOKUP($A155, 'E4 TB Allocation Details'!$A$18:$L$205, MATCH("A &amp; G ID", 'E4 TB Allocation Details'!$A$18:$L$18, 0),FALSE), 'E2 Allocators'!$B$15:$W$361, MATCH('O5 Details by Class &amp; Accounts'!BZ$18, 'E2 Allocators'!$B$15:$W$15, 0),FALSE)*$E155), 0, VLOOKUP(VLOOKUP($A155, 'E4 TB Allocation Details'!$A$18:$L$205, MATCH("A &amp; G ID", 'E4 TB Allocation Details'!$A$18:$L$18, 0),FALSE), 'E2 Allocators'!$B$15:$W$361, MATCH('O5 Details by Class &amp; Accounts'!BZ$18, 'E2 Allocators'!$B$15:$W$15, 0),FALSE)*$E155)</f>
        <v>0</v>
      </c>
      <c r="CA155" s="1412">
        <f ca="1">IF(ISERROR(VLOOKUP(VLOOKUP($A155, 'E4 TB Allocation Details'!$A$18:$L$205, MATCH("A &amp; G ID", 'E4 TB Allocation Details'!$A$18:$L$18, 0),FALSE), 'E2 Allocators'!$B$15:$W$361, MATCH('O5 Details by Class &amp; Accounts'!CA$18, 'E2 Allocators'!$B$15:$W$15, 0),FALSE)*$E155), 0, VLOOKUP(VLOOKUP($A155, 'E4 TB Allocation Details'!$A$18:$L$205, MATCH("A &amp; G ID", 'E4 TB Allocation Details'!$A$18:$L$18, 0),FALSE), 'E2 Allocators'!$B$15:$W$361, MATCH('O5 Details by Class &amp; Accounts'!CA$18, 'E2 Allocators'!$B$15:$W$15, 0),FALSE)*$E155)</f>
        <v>0</v>
      </c>
      <c r="CB155" s="1412">
        <f ca="1">IF(ISERROR(VLOOKUP(VLOOKUP($A155, 'E4 TB Allocation Details'!$A$18:$L$205, MATCH("A &amp; G ID", 'E4 TB Allocation Details'!$A$18:$L$18, 0),FALSE), 'E2 Allocators'!$B$15:$W$361, MATCH('O5 Details by Class &amp; Accounts'!CB$18, 'E2 Allocators'!$B$15:$W$15, 0),FALSE)*$E155), 0, VLOOKUP(VLOOKUP($A155, 'E4 TB Allocation Details'!$A$18:$L$205, MATCH("A &amp; G ID", 'E4 TB Allocation Details'!$A$18:$L$18, 0),FALSE), 'E2 Allocators'!$B$15:$W$361, MATCH('O5 Details by Class &amp; Accounts'!CB$18, 'E2 Allocators'!$B$15:$W$15, 0),FALSE)*$E155)</f>
        <v>0</v>
      </c>
      <c r="CC155" s="1412">
        <f ca="1">IF(ISERROR(VLOOKUP(VLOOKUP($A155, 'E4 TB Allocation Details'!$A$18:$L$205, MATCH("A &amp; G ID", 'E4 TB Allocation Details'!$A$18:$L$18, 0),FALSE), 'E2 Allocators'!$B$15:$W$361, MATCH('O5 Details by Class &amp; Accounts'!CC$18, 'E2 Allocators'!$B$15:$W$15, 0),FALSE)*$E155), 0, VLOOKUP(VLOOKUP($A155, 'E4 TB Allocation Details'!$A$18:$L$205, MATCH("A &amp; G ID", 'E4 TB Allocation Details'!$A$18:$L$18, 0),FALSE), 'E2 Allocators'!$B$15:$W$361, MATCH('O5 Details by Class &amp; Accounts'!CC$18, 'E2 Allocators'!$B$15:$W$15, 0),FALSE)*$E155)</f>
        <v>0</v>
      </c>
      <c r="CD155" s="1412">
        <f ca="1">IF(ISERROR(VLOOKUP(VLOOKUP($A155, 'E4 TB Allocation Details'!$A$18:$L$205, MATCH("A &amp; G ID", 'E4 TB Allocation Details'!$A$18:$L$18, 0),FALSE), 'E2 Allocators'!$B$15:$W$361, MATCH('O5 Details by Class &amp; Accounts'!CD$18, 'E2 Allocators'!$B$15:$W$15, 0),FALSE)*$E155), 0, VLOOKUP(VLOOKUP($A155, 'E4 TB Allocation Details'!$A$18:$L$205, MATCH("A &amp; G ID", 'E4 TB Allocation Details'!$A$18:$L$18, 0),FALSE), 'E2 Allocators'!$B$15:$W$361, MATCH('O5 Details by Class &amp; Accounts'!CD$18, 'E2 Allocators'!$B$15:$W$15, 0),FALSE)*$E155)</f>
        <v>0</v>
      </c>
      <c r="CE155" s="1412">
        <f ca="1">IF(ISERROR(VLOOKUP(VLOOKUP($A155, 'E4 TB Allocation Details'!$A$18:$L$205, MATCH("A &amp; G ID", 'E4 TB Allocation Details'!$A$18:$L$18, 0),FALSE), 'E2 Allocators'!$B$15:$W$361, MATCH('O5 Details by Class &amp; Accounts'!CE$18, 'E2 Allocators'!$B$15:$W$15, 0),FALSE)*$E155), 0, VLOOKUP(VLOOKUP($A155, 'E4 TB Allocation Details'!$A$18:$L$205, MATCH("A &amp; G ID", 'E4 TB Allocation Details'!$A$18:$L$18, 0),FALSE), 'E2 Allocators'!$B$15:$W$361, MATCH('O5 Details by Class &amp; Accounts'!CE$18, 'E2 Allocators'!$B$15:$W$15, 0),FALSE)*$E155)</f>
        <v>0</v>
      </c>
      <c r="CF155" s="1412">
        <f ca="1">IF(ISERROR(VLOOKUP(VLOOKUP($A155, 'E4 TB Allocation Details'!$A$18:$L$205, MATCH("A &amp; G ID", 'E4 TB Allocation Details'!$A$18:$L$18, 0),FALSE), 'E2 Allocators'!$B$15:$W$361, MATCH('O5 Details by Class &amp; Accounts'!CF$18, 'E2 Allocators'!$B$15:$W$15, 0),FALSE)*$E155), 0, VLOOKUP(VLOOKUP($A155, 'E4 TB Allocation Details'!$A$18:$L$205, MATCH("A &amp; G ID", 'E4 TB Allocation Details'!$A$18:$L$18, 0),FALSE), 'E2 Allocators'!$B$15:$W$361, MATCH('O5 Details by Class &amp; Accounts'!CF$18, 'E2 Allocators'!$B$15:$W$15, 0),FALSE)*$E155)</f>
        <v>0</v>
      </c>
      <c r="CG155" s="1412">
        <f ca="1">IF(ISERROR(VLOOKUP(VLOOKUP($A155, 'E4 TB Allocation Details'!$A$18:$L$205, MATCH("A &amp; G ID", 'E4 TB Allocation Details'!$A$18:$L$18, 0),FALSE), 'E2 Allocators'!$B$15:$W$361, MATCH('O5 Details by Class &amp; Accounts'!CG$18, 'E2 Allocators'!$B$15:$W$15, 0),FALSE)*$E155), 0, VLOOKUP(VLOOKUP($A155, 'E4 TB Allocation Details'!$A$18:$L$205, MATCH("A &amp; G ID", 'E4 TB Allocation Details'!$A$18:$L$18, 0),FALSE), 'E2 Allocators'!$B$15:$W$361, MATCH('O5 Details by Class &amp; Accounts'!CG$18, 'E2 Allocators'!$B$15:$W$15, 0),FALSE)*$E155)</f>
        <v>0</v>
      </c>
      <c r="CH155" s="1412">
        <f ca="1">IF(ISERROR(VLOOKUP(VLOOKUP($A155, 'E4 TB Allocation Details'!$A$18:$L$205, MATCH("A &amp; G ID", 'E4 TB Allocation Details'!$A$18:$L$18, 0),FALSE), 'E2 Allocators'!$B$15:$W$361, MATCH('O5 Details by Class &amp; Accounts'!CH$18, 'E2 Allocators'!$B$15:$W$15, 0),FALSE)*$E155), 0, VLOOKUP(VLOOKUP($A155, 'E4 TB Allocation Details'!$A$18:$L$205, MATCH("A &amp; G ID", 'E4 TB Allocation Details'!$A$18:$L$18, 0),FALSE), 'E2 Allocators'!$B$15:$W$361, MATCH('O5 Details by Class &amp; Accounts'!CH$18, 'E2 Allocators'!$B$15:$W$15, 0),FALSE)*$E155)</f>
        <v>0</v>
      </c>
      <c r="CI155" s="1412">
        <f ca="1">IF(ISERROR(VLOOKUP(VLOOKUP($A155, 'E4 TB Allocation Details'!$A$18:$L$205, MATCH("A &amp; G ID", 'E4 TB Allocation Details'!$A$18:$L$18, 0),FALSE), 'E2 Allocators'!$B$15:$W$361, MATCH('O5 Details by Class &amp; Accounts'!CI$18, 'E2 Allocators'!$B$15:$W$15, 0),FALSE)*$E155), 0, VLOOKUP(VLOOKUP($A155, 'E4 TB Allocation Details'!$A$18:$L$205, MATCH("A &amp; G ID", 'E4 TB Allocation Details'!$A$18:$L$18, 0),FALSE), 'E2 Allocators'!$B$15:$W$361, MATCH('O5 Details by Class &amp; Accounts'!CI$18, 'E2 Allocators'!$B$15:$W$15, 0),FALSE)*$E155)</f>
        <v>0</v>
      </c>
      <c r="CJ155" s="1412">
        <f ca="1">IF(ISERROR(VLOOKUP(VLOOKUP($A155, 'E4 TB Allocation Details'!$A$18:$L$205, MATCH("A &amp; G ID", 'E4 TB Allocation Details'!$A$18:$L$18, 0),FALSE), 'E2 Allocators'!$B$15:$W$361, MATCH('O5 Details by Class &amp; Accounts'!CJ$18, 'E2 Allocators'!$B$15:$W$15, 0),FALSE)*$E155), 0, VLOOKUP(VLOOKUP($A155, 'E4 TB Allocation Details'!$A$18:$L$205, MATCH("A &amp; G ID", 'E4 TB Allocation Details'!$A$18:$L$18, 0),FALSE), 'E2 Allocators'!$B$15:$W$361, MATCH('O5 Details by Class &amp; Accounts'!CJ$18, 'E2 Allocators'!$B$15:$W$15, 0),FALSE)*$E155)</f>
        <v>0</v>
      </c>
      <c r="CK155" s="1412">
        <f ca="1">IF(ISERROR(VLOOKUP(VLOOKUP($A155, 'E4 TB Allocation Details'!$A$18:$L$205, MATCH("A &amp; G ID", 'E4 TB Allocation Details'!$A$18:$L$18, 0),FALSE), 'E2 Allocators'!$B$15:$W$361, MATCH('O5 Details by Class &amp; Accounts'!CK$18, 'E2 Allocators'!$B$15:$W$15, 0),FALSE)*$E155), 0, VLOOKUP(VLOOKUP($A155, 'E4 TB Allocation Details'!$A$18:$L$205, MATCH("A &amp; G ID", 'E4 TB Allocation Details'!$A$18:$L$18, 0),FALSE), 'E2 Allocators'!$B$15:$W$361, MATCH('O5 Details by Class &amp; Accounts'!CK$18, 'E2 Allocators'!$B$15:$W$15, 0),FALSE)*$E155)</f>
        <v>0</v>
      </c>
      <c r="CL155" s="1412">
        <f ca="1">IF(ISERROR(VLOOKUP(VLOOKUP($A155, 'E4 TB Allocation Details'!$A$18:$L$205, MATCH("A &amp; G ID", 'E4 TB Allocation Details'!$A$18:$L$18, 0),FALSE), 'E2 Allocators'!$B$15:$W$361, MATCH('O5 Details by Class &amp; Accounts'!CL$18, 'E2 Allocators'!$B$15:$W$15, 0),FALSE)*$E155), 0, VLOOKUP(VLOOKUP($A155, 'E4 TB Allocation Details'!$A$18:$L$205, MATCH("A &amp; G ID", 'E4 TB Allocation Details'!$A$18:$L$18, 0),FALSE), 'E2 Allocators'!$B$15:$W$361, MATCH('O5 Details by Class &amp; Accounts'!CL$18, 'E2 Allocators'!$B$15:$W$15, 0),FALSE)*$E155)</f>
        <v>0</v>
      </c>
      <c r="CM155" s="1412">
        <f ca="1">IF(ISERROR(VLOOKUP(VLOOKUP($A155, 'E4 TB Allocation Details'!$A$18:$L$205, MATCH("A &amp; G ID", 'E4 TB Allocation Details'!$A$18:$L$18, 0),FALSE), 'E2 Allocators'!$B$15:$W$361, MATCH('O5 Details by Class &amp; Accounts'!CM$18, 'E2 Allocators'!$B$15:$W$15, 0),FALSE)*$E155), 0, VLOOKUP(VLOOKUP($A155, 'E4 TB Allocation Details'!$A$18:$L$205, MATCH("A &amp; G ID", 'E4 TB Allocation Details'!$A$18:$L$18, 0),FALSE), 'E2 Allocators'!$B$15:$W$361, MATCH('O5 Details by Class &amp; Accounts'!CM$18, 'E2 Allocators'!$B$15:$W$15, 0),FALSE)*$E155)</f>
        <v>0</v>
      </c>
      <c r="CN155" s="1412">
        <f t="shared" si="35"/>
        <v>0</v>
      </c>
      <c r="CO155" s="1792">
        <f t="shared" si="36"/>
        <v>0</v>
      </c>
      <c r="CQ155" s="2087">
        <v>1855</v>
      </c>
    </row>
    <row r="156" spans="1:95" s="81" customFormat="1" ht="12.75">
      <c r="A156" s="1177">
        <v>5160</v>
      </c>
      <c r="B156" s="1176" t="s">
        <v>352</v>
      </c>
      <c r="C156" s="1789">
        <f ca="1">IF(ISERROR(VLOOKUP($A156,'I3 TB Data'!$A$23:$H$458,MATCH('O5 Details by Class &amp; Accounts'!$C$18, 'I3 TB Data'!$A$23:$H$23,0),0)), 0, VLOOKUP($A156,'I3 TB Data'!$A$23:$H$458,MATCH('O5 Details by Class &amp; Accounts'!$C$18,'I3 TB Data'!$A$23:$H$23,0),0))</f>
        <v>56000</v>
      </c>
      <c r="D156" s="1790"/>
      <c r="E156" s="1789">
        <f t="shared" si="37"/>
        <v>56000</v>
      </c>
      <c r="F156" s="1791">
        <f ca="1">IF(ISERROR(VLOOKUP($A156, 'E1 Categorization'!A33:E122, MATCH("Customer Component", 'E1 Categorization'!$A$33:$E$33,0), 0)), 0, IF(VLOOKUP($A156, 'E1 Categorization'!A33:E122, MATCH("Customer Component", 'E1 Categorization'!$A$33:$E$33,0), 0)=0, 'O5 Details by Class &amp; Accounts'!$E156, IF(AND(VLOOKUP($A156, 'E1 Categorization'!A33:E122, MATCH("Customer Component", 'E1 Categorization'!$A$33:$E$33,0), 0) &gt;0, VLOOKUP($A156, 'E1 Categorization'!A33:E122, MATCH("Customer Component", 'E1 Categorization'!$A$33:$E$33,0), 0)&lt;1), 'O5 Details by Class &amp; Accounts'!$E156*(1-VLOOKUP($A156, 'E1 Categorization'!A33:E122, MATCH("Customer Component", 'E1 Categorization'!$A$33:$E$33,0), 0)), 0)))</f>
        <v>39200</v>
      </c>
      <c r="G156" s="1791">
        <f ca="1">IF(ISERROR(VLOOKUP($A156, 'E1 Categorization'!A33:E122, MATCH("Customer Component", 'E1 Categorization'!$A$33:$E$33,0), 0)),0, IF(VLOOKUP($A156, 'E1 Categorization'!A33:E122, MATCH("Customer Component", 'E1 Categorization'!$A$33:$E$33,0), 0)=0, 0, IF(AND(VLOOKUP($A156, 'E1 Categorization'!A33:E122, MATCH("Customer Component", 'E1 Categorization'!$A$33:$E$33,0), 0) &gt;0, VLOOKUP($A156, 'E1 Categorization'!A33:E122, MATCH("Customer Component", 'E1 Categorization'!$A$33:$E$33,0), 0)&lt;1), 'O5 Details by Class &amp; Accounts'!$E156*(VLOOKUP($A156, 'E1 Categorization'!A33:E122, MATCH("Customer Component", 'E1 Categorization'!$A$33:$E$33,0), 0)), 'O5 Details by Class &amp; Accounts'!$E156)))</f>
        <v>16800</v>
      </c>
      <c r="H156" s="1412">
        <f t="shared" si="31"/>
        <v>56000</v>
      </c>
      <c r="I156" s="1412">
        <f ca="1">IF(ISERROR(VLOOKUP(VLOOKUP($A156, 'E4 TB Allocation Details'!$A$18:$L$205, MATCH("Demand ID", 'E4 TB Allocation Details'!$A$18:$L$18, 0),FALSE), 'E2 Allocators'!$B$15:$W$361, MATCH('O5 Details by Class &amp; Accounts'!I$18, 'E2 Allocators'!$B$15:$W$15, 0),FALSE)*$F156), 0, VLOOKUP(VLOOKUP($A156, 'E4 TB Allocation Details'!$A$18:$L$205, MATCH("Demand ID", 'E4 TB Allocation Details'!$A$18:$L$18, 0),FALSE), 'E2 Allocators'!$B$15:$W$361, MATCH('O5 Details by Class &amp; Accounts'!I$18, 'E2 Allocators'!$B$15:$W$15, 0),FALSE)*$F156)</f>
        <v>19418.052213317438</v>
      </c>
      <c r="J156" s="1412">
        <f ca="1">IF(ISERROR(VLOOKUP(VLOOKUP($A156, 'E4 TB Allocation Details'!$A$18:$L$205, MATCH("Demand ID", 'E4 TB Allocation Details'!$A$18:$L$18, 0),FALSE), 'E2 Allocators'!$B$15:$W$361, MATCH('O5 Details by Class &amp; Accounts'!J$18, 'E2 Allocators'!$B$15:$W$15, 0),FALSE)*$F156), 0, VLOOKUP(VLOOKUP($A156, 'E4 TB Allocation Details'!$A$18:$L$205, MATCH("Demand ID", 'E4 TB Allocation Details'!$A$18:$L$18, 0),FALSE), 'E2 Allocators'!$B$15:$W$361, MATCH('O5 Details by Class &amp; Accounts'!J$18, 'E2 Allocators'!$B$15:$W$15, 0),FALSE)*$F156)</f>
        <v>9270.4015187615587</v>
      </c>
      <c r="K156" s="1412">
        <f ca="1">IF(ISERROR(VLOOKUP(VLOOKUP($A156, 'E4 TB Allocation Details'!$A$18:$L$205, MATCH("Demand ID", 'E4 TB Allocation Details'!$A$18:$L$18, 0),FALSE), 'E2 Allocators'!$B$15:$W$361, MATCH('O5 Details by Class &amp; Accounts'!K$18, 'E2 Allocators'!$B$15:$W$15, 0),FALSE)*$F156), 0, VLOOKUP(VLOOKUP($A156, 'E4 TB Allocation Details'!$A$18:$L$205, MATCH("Demand ID", 'E4 TB Allocation Details'!$A$18:$L$18, 0),FALSE), 'E2 Allocators'!$B$15:$W$361, MATCH('O5 Details by Class &amp; Accounts'!K$18, 'E2 Allocators'!$B$15:$W$15, 0),FALSE)*$F156)</f>
        <v>10474.892295259424</v>
      </c>
      <c r="L156" s="1412">
        <f ca="1">IF(ISERROR(VLOOKUP(VLOOKUP($A156, 'E4 TB Allocation Details'!$A$18:$L$205, MATCH("Demand ID", 'E4 TB Allocation Details'!$A$18:$L$18, 0),FALSE), 'E2 Allocators'!$B$15:$W$361, MATCH('O5 Details by Class &amp; Accounts'!L$18, 'E2 Allocators'!$B$15:$W$15, 0),FALSE)*$F156), 0, VLOOKUP(VLOOKUP($A156, 'E4 TB Allocation Details'!$A$18:$L$205, MATCH("Demand ID", 'E4 TB Allocation Details'!$A$18:$L$18, 0),FALSE), 'E2 Allocators'!$B$15:$W$361, MATCH('O5 Details by Class &amp; Accounts'!L$18, 'E2 Allocators'!$B$15:$W$15, 0),FALSE)*$F156)</f>
        <v>0</v>
      </c>
      <c r="M156" s="1412">
        <f ca="1">IF(ISERROR(VLOOKUP(VLOOKUP($A156, 'E4 TB Allocation Details'!$A$18:$L$205, MATCH("Demand ID", 'E4 TB Allocation Details'!$A$18:$L$18, 0),FALSE), 'E2 Allocators'!$B$15:$W$361, MATCH('O5 Details by Class &amp; Accounts'!M$18, 'E2 Allocators'!$B$15:$W$15, 0),FALSE)*$F156), 0, VLOOKUP(VLOOKUP($A156, 'E4 TB Allocation Details'!$A$18:$L$205, MATCH("Demand ID", 'E4 TB Allocation Details'!$A$18:$L$18, 0),FALSE), 'E2 Allocators'!$B$15:$W$361, MATCH('O5 Details by Class &amp; Accounts'!M$18, 'E2 Allocators'!$B$15:$W$15, 0),FALSE)*$F156)</f>
        <v>0</v>
      </c>
      <c r="N156" s="1412">
        <f ca="1">IF(ISERROR(VLOOKUP(VLOOKUP($A156, 'E4 TB Allocation Details'!$A$18:$L$205, MATCH("Demand ID", 'E4 TB Allocation Details'!$A$18:$L$18, 0),FALSE), 'E2 Allocators'!$B$15:$W$361, MATCH('O5 Details by Class &amp; Accounts'!N$18, 'E2 Allocators'!$B$15:$W$15, 0),FALSE)*$F156), 0, VLOOKUP(VLOOKUP($A156, 'E4 TB Allocation Details'!$A$18:$L$205, MATCH("Demand ID", 'E4 TB Allocation Details'!$A$18:$L$18, 0),FALSE), 'E2 Allocators'!$B$15:$W$361, MATCH('O5 Details by Class &amp; Accounts'!N$18, 'E2 Allocators'!$B$15:$W$15, 0),FALSE)*$F156)</f>
        <v>0</v>
      </c>
      <c r="O156" s="1412">
        <f ca="1">IF(ISERROR(VLOOKUP(VLOOKUP($A156, 'E4 TB Allocation Details'!$A$18:$L$205, MATCH("Demand ID", 'E4 TB Allocation Details'!$A$18:$L$18, 0),FALSE), 'E2 Allocators'!$B$15:$W$361, MATCH('O5 Details by Class &amp; Accounts'!O$18, 'E2 Allocators'!$B$15:$W$15, 0),FALSE)*$F156), 0, VLOOKUP(VLOOKUP($A156, 'E4 TB Allocation Details'!$A$18:$L$205, MATCH("Demand ID", 'E4 TB Allocation Details'!$A$18:$L$18, 0),FALSE), 'E2 Allocators'!$B$15:$W$361, MATCH('O5 Details by Class &amp; Accounts'!O$18, 'E2 Allocators'!$B$15:$W$15, 0),FALSE)*$F156)</f>
        <v>0</v>
      </c>
      <c r="P156" s="1412">
        <f ca="1">IF(ISERROR(VLOOKUP(VLOOKUP($A156, 'E4 TB Allocation Details'!$A$18:$L$205, MATCH("Demand ID", 'E4 TB Allocation Details'!$A$18:$L$18, 0),FALSE), 'E2 Allocators'!$B$15:$W$361, MATCH('O5 Details by Class &amp; Accounts'!P$18, 'E2 Allocators'!$B$15:$W$15, 0),FALSE)*$F156), 0, VLOOKUP(VLOOKUP($A156, 'E4 TB Allocation Details'!$A$18:$L$205, MATCH("Demand ID", 'E4 TB Allocation Details'!$A$18:$L$18, 0),FALSE), 'E2 Allocators'!$B$15:$W$361, MATCH('O5 Details by Class &amp; Accounts'!P$18, 'E2 Allocators'!$B$15:$W$15, 0),FALSE)*$F156)</f>
        <v>0</v>
      </c>
      <c r="Q156" s="1412">
        <f ca="1">IF(ISERROR(VLOOKUP(VLOOKUP($A156, 'E4 TB Allocation Details'!$A$18:$L$205, MATCH("Demand ID", 'E4 TB Allocation Details'!$A$18:$L$18, 0),FALSE), 'E2 Allocators'!$B$15:$W$361, MATCH('O5 Details by Class &amp; Accounts'!Q$18, 'E2 Allocators'!$B$15:$W$15, 0),FALSE)*$F156), 0, VLOOKUP(VLOOKUP($A156, 'E4 TB Allocation Details'!$A$18:$L$205, MATCH("Demand ID", 'E4 TB Allocation Details'!$A$18:$L$18, 0),FALSE), 'E2 Allocators'!$B$15:$W$361, MATCH('O5 Details by Class &amp; Accounts'!Q$18, 'E2 Allocators'!$B$15:$W$15, 0),FALSE)*$F156)</f>
        <v>36.653972661581328</v>
      </c>
      <c r="R156" s="1412">
        <f ca="1">IF(ISERROR(VLOOKUP(VLOOKUP($A156, 'E4 TB Allocation Details'!$A$18:$L$205, MATCH("Demand ID", 'E4 TB Allocation Details'!$A$18:$L$18, 0),FALSE), 'E2 Allocators'!$B$15:$W$361, MATCH('O5 Details by Class &amp; Accounts'!R$18, 'E2 Allocators'!$B$15:$W$15, 0),FALSE)*$F156), 0, VLOOKUP(VLOOKUP($A156, 'E4 TB Allocation Details'!$A$18:$L$205, MATCH("Demand ID", 'E4 TB Allocation Details'!$A$18:$L$18, 0),FALSE), 'E2 Allocators'!$B$15:$W$361, MATCH('O5 Details by Class &amp; Accounts'!R$18, 'E2 Allocators'!$B$15:$W$15, 0),FALSE)*$F156)</f>
        <v>0</v>
      </c>
      <c r="S156" s="1412">
        <f ca="1">IF(ISERROR(VLOOKUP(VLOOKUP($A156, 'E4 TB Allocation Details'!$A$18:$L$205, MATCH("Demand ID", 'E4 TB Allocation Details'!$A$18:$L$18, 0),FALSE), 'E2 Allocators'!$B$15:$W$361, MATCH('O5 Details by Class &amp; Accounts'!S$18, 'E2 Allocators'!$B$15:$W$15, 0),FALSE)*$F156), 0, VLOOKUP(VLOOKUP($A156, 'E4 TB Allocation Details'!$A$18:$L$205, MATCH("Demand ID", 'E4 TB Allocation Details'!$A$18:$L$18, 0),FALSE), 'E2 Allocators'!$B$15:$W$361, MATCH('O5 Details by Class &amp; Accounts'!S$18, 'E2 Allocators'!$B$15:$W$15, 0),FALSE)*$F156)</f>
        <v>0</v>
      </c>
      <c r="T156" s="1412">
        <f ca="1">IF(ISERROR(VLOOKUP(VLOOKUP($A156, 'E4 TB Allocation Details'!$A$18:$L$205, MATCH("Demand ID", 'E4 TB Allocation Details'!$A$18:$L$18, 0),FALSE), 'E2 Allocators'!$B$15:$W$361, MATCH('O5 Details by Class &amp; Accounts'!T$18, 'E2 Allocators'!$B$15:$W$15, 0),FALSE)*$F156), 0, VLOOKUP(VLOOKUP($A156, 'E4 TB Allocation Details'!$A$18:$L$205, MATCH("Demand ID", 'E4 TB Allocation Details'!$A$18:$L$18, 0),FALSE), 'E2 Allocators'!$B$15:$W$361, MATCH('O5 Details by Class &amp; Accounts'!T$18, 'E2 Allocators'!$B$15:$W$15, 0),FALSE)*$F156)</f>
        <v>0</v>
      </c>
      <c r="U156" s="1412">
        <f ca="1">IF(ISERROR(VLOOKUP(VLOOKUP($A156, 'E4 TB Allocation Details'!$A$18:$L$205, MATCH("Demand ID", 'E4 TB Allocation Details'!$A$18:$L$18, 0),FALSE), 'E2 Allocators'!$B$15:$W$361, MATCH('O5 Details by Class &amp; Accounts'!U$18, 'E2 Allocators'!$B$15:$W$15, 0),FALSE)*$F156), 0, VLOOKUP(VLOOKUP($A156, 'E4 TB Allocation Details'!$A$18:$L$205, MATCH("Demand ID", 'E4 TB Allocation Details'!$A$18:$L$18, 0),FALSE), 'E2 Allocators'!$B$15:$W$361, MATCH('O5 Details by Class &amp; Accounts'!U$18, 'E2 Allocators'!$B$15:$W$15, 0),FALSE)*$F156)</f>
        <v>0</v>
      </c>
      <c r="V156" s="1412">
        <f ca="1">IF(ISERROR(VLOOKUP(VLOOKUP($A156, 'E4 TB Allocation Details'!$A$18:$L$205, MATCH("Demand ID", 'E4 TB Allocation Details'!$A$18:$L$18, 0),FALSE), 'E2 Allocators'!$B$15:$W$361, MATCH('O5 Details by Class &amp; Accounts'!V$18, 'E2 Allocators'!$B$15:$W$15, 0),FALSE)*$F156), 0, VLOOKUP(VLOOKUP($A156, 'E4 TB Allocation Details'!$A$18:$L$205, MATCH("Demand ID", 'E4 TB Allocation Details'!$A$18:$L$18, 0),FALSE), 'E2 Allocators'!$B$15:$W$361, MATCH('O5 Details by Class &amp; Accounts'!V$18, 'E2 Allocators'!$B$15:$W$15, 0),FALSE)*$F156)</f>
        <v>0</v>
      </c>
      <c r="W156" s="1412">
        <f ca="1">IF(ISERROR(VLOOKUP(VLOOKUP($A156, 'E4 TB Allocation Details'!$A$18:$L$205, MATCH("Demand ID", 'E4 TB Allocation Details'!$A$18:$L$18, 0),FALSE), 'E2 Allocators'!$B$15:$W$361, MATCH('O5 Details by Class &amp; Accounts'!W$18, 'E2 Allocators'!$B$15:$W$15, 0),FALSE)*$F156), 0, VLOOKUP(VLOOKUP($A156, 'E4 TB Allocation Details'!$A$18:$L$205, MATCH("Demand ID", 'E4 TB Allocation Details'!$A$18:$L$18, 0),FALSE), 'E2 Allocators'!$B$15:$W$361, MATCH('O5 Details by Class &amp; Accounts'!W$18, 'E2 Allocators'!$B$15:$W$15, 0),FALSE)*$F156)</f>
        <v>0</v>
      </c>
      <c r="X156" s="1412">
        <f ca="1">IF(ISERROR(VLOOKUP(VLOOKUP($A156, 'E4 TB Allocation Details'!$A$18:$L$205, MATCH("Demand ID", 'E4 TB Allocation Details'!$A$18:$L$18, 0),FALSE), 'E2 Allocators'!$B$15:$W$361, MATCH('O5 Details by Class &amp; Accounts'!X$18, 'E2 Allocators'!$B$15:$W$15, 0),FALSE)*$F156), 0, VLOOKUP(VLOOKUP($A156, 'E4 TB Allocation Details'!$A$18:$L$205, MATCH("Demand ID", 'E4 TB Allocation Details'!$A$18:$L$18, 0),FALSE), 'E2 Allocators'!$B$15:$W$361, MATCH('O5 Details by Class &amp; Accounts'!X$18, 'E2 Allocators'!$B$15:$W$15, 0),FALSE)*$F156)</f>
        <v>0</v>
      </c>
      <c r="Y156" s="1412">
        <f ca="1">IF(ISERROR(VLOOKUP(VLOOKUP($A156, 'E4 TB Allocation Details'!$A$18:$L$205, MATCH("Demand ID", 'E4 TB Allocation Details'!$A$18:$L$18, 0),FALSE), 'E2 Allocators'!$B$15:$W$361, MATCH('O5 Details by Class &amp; Accounts'!Y$18, 'E2 Allocators'!$B$15:$W$15, 0),FALSE)*$F156), 0, VLOOKUP(VLOOKUP($A156, 'E4 TB Allocation Details'!$A$18:$L$205, MATCH("Demand ID", 'E4 TB Allocation Details'!$A$18:$L$18, 0),FALSE), 'E2 Allocators'!$B$15:$W$361, MATCH('O5 Details by Class &amp; Accounts'!Y$18, 'E2 Allocators'!$B$15:$W$15, 0),FALSE)*$F156)</f>
        <v>0</v>
      </c>
      <c r="Z156" s="1412">
        <f ca="1">IF(ISERROR(VLOOKUP(VLOOKUP($A156, 'E4 TB Allocation Details'!$A$18:$L$205, MATCH("Demand ID", 'E4 TB Allocation Details'!$A$18:$L$18, 0),FALSE), 'E2 Allocators'!$B$15:$W$361, MATCH('O5 Details by Class &amp; Accounts'!Z$18, 'E2 Allocators'!$B$15:$W$15, 0),FALSE)*$F156), 0, VLOOKUP(VLOOKUP($A156, 'E4 TB Allocation Details'!$A$18:$L$205, MATCH("Demand ID", 'E4 TB Allocation Details'!$A$18:$L$18, 0),FALSE), 'E2 Allocators'!$B$15:$W$361, MATCH('O5 Details by Class &amp; Accounts'!Z$18, 'E2 Allocators'!$B$15:$W$15, 0),FALSE)*$F156)</f>
        <v>0</v>
      </c>
      <c r="AA156" s="1412">
        <f ca="1">IF(ISERROR(VLOOKUP(VLOOKUP($A156, 'E4 TB Allocation Details'!$A$18:$L$205, MATCH("Demand ID", 'E4 TB Allocation Details'!$A$18:$L$18, 0),FALSE), 'E2 Allocators'!$B$15:$W$361, MATCH('O5 Details by Class &amp; Accounts'!AA$18, 'E2 Allocators'!$B$15:$W$15, 0),FALSE)*$F156), 0, VLOOKUP(VLOOKUP($A156, 'E4 TB Allocation Details'!$A$18:$L$205, MATCH("Demand ID", 'E4 TB Allocation Details'!$A$18:$L$18, 0),FALSE), 'E2 Allocators'!$B$15:$W$361, MATCH('O5 Details by Class &amp; Accounts'!AA$18, 'E2 Allocators'!$B$15:$W$15, 0),FALSE)*$F156)</f>
        <v>0</v>
      </c>
      <c r="AB156" s="1412">
        <f ca="1">IF(ISERROR(VLOOKUP(VLOOKUP($A156, 'E4 TB Allocation Details'!$A$18:$L$205, MATCH("Demand ID", 'E4 TB Allocation Details'!$A$18:$L$18, 0),FALSE), 'E2 Allocators'!$B$15:$W$361, MATCH('O5 Details by Class &amp; Accounts'!AB$18, 'E2 Allocators'!$B$15:$W$15, 0),FALSE)*$F156), 0, VLOOKUP(VLOOKUP($A156, 'E4 TB Allocation Details'!$A$18:$L$205, MATCH("Demand ID", 'E4 TB Allocation Details'!$A$18:$L$18, 0),FALSE), 'E2 Allocators'!$B$15:$W$361, MATCH('O5 Details by Class &amp; Accounts'!AB$18, 'E2 Allocators'!$B$15:$W$15, 0),FALSE)*$F156)</f>
        <v>0</v>
      </c>
      <c r="AC156" s="1412">
        <f t="shared" si="32"/>
        <v>39200</v>
      </c>
      <c r="AD156" s="1412">
        <f ca="1">IF(ISERROR(VLOOKUP(VLOOKUP($A156, 'E4 TB Allocation Details'!$A$18:$L$205, MATCH("Customer ID", 'E4 TB Allocation Details'!$A$18:$L$18, 0),FALSE), 'E2 Allocators'!$B$15:$W$361, MATCH('O5 Details by Class &amp; Accounts'!AD$18, 'E2 Allocators'!$B$15:$W$15, 0),FALSE)*$G156), 0, VLOOKUP(VLOOKUP($A156, 'E4 TB Allocation Details'!$A$18:$L$205, MATCH("Customer ID", 'E4 TB Allocation Details'!$A$18:$L$18, 0),FALSE), 'E2 Allocators'!$B$15:$W$361, MATCH('O5 Details by Class &amp; Accounts'!AD$18, 'E2 Allocators'!$B$15:$W$15, 0),FALSE)*$G156)</f>
        <v>11249.094305505576</v>
      </c>
      <c r="AE156" s="1412">
        <f ca="1">IF(ISERROR(VLOOKUP(VLOOKUP($A156, 'E4 TB Allocation Details'!$A$18:$L$205, MATCH("Customer ID", 'E4 TB Allocation Details'!$A$18:$L$18, 0),FALSE), 'E2 Allocators'!$B$15:$W$361, MATCH('O5 Details by Class &amp; Accounts'!AE$18, 'E2 Allocators'!$B$15:$W$15, 0),FALSE)*$G156), 0, VLOOKUP(VLOOKUP($A156, 'E4 TB Allocation Details'!$A$18:$L$205, MATCH("Customer ID", 'E4 TB Allocation Details'!$A$18:$L$18, 0),FALSE), 'E2 Allocators'!$B$15:$W$361, MATCH('O5 Details by Class &amp; Accounts'!AE$18, 'E2 Allocators'!$B$15:$W$15, 0),FALSE)*$G156)</f>
        <v>1371.0121719535816</v>
      </c>
      <c r="AF156" s="1412">
        <f ca="1">IF(ISERROR(VLOOKUP(VLOOKUP($A156, 'E4 TB Allocation Details'!$A$18:$L$205, MATCH("Customer ID", 'E4 TB Allocation Details'!$A$18:$L$18, 0),FALSE), 'E2 Allocators'!$B$15:$W$361, MATCH('O5 Details by Class &amp; Accounts'!AF$18, 'E2 Allocators'!$B$15:$W$15, 0),FALSE)*$G156), 0, VLOOKUP(VLOOKUP($A156, 'E4 TB Allocation Details'!$A$18:$L$205, MATCH("Customer ID", 'E4 TB Allocation Details'!$A$18:$L$18, 0),FALSE), 'E2 Allocators'!$B$15:$W$361, MATCH('O5 Details by Class &amp; Accounts'!AF$18, 'E2 Allocators'!$B$15:$W$15, 0),FALSE)*$G156)</f>
        <v>132.1355009232814</v>
      </c>
      <c r="AG156" s="1412">
        <f ca="1">IF(ISERROR(VLOOKUP(VLOOKUP($A156, 'E4 TB Allocation Details'!$A$18:$L$205, MATCH("Customer ID", 'E4 TB Allocation Details'!$A$18:$L$18, 0),FALSE), 'E2 Allocators'!$B$15:$W$361, MATCH('O5 Details by Class &amp; Accounts'!AG$18, 'E2 Allocators'!$B$15:$W$15, 0),FALSE)*$G156), 0, VLOOKUP(VLOOKUP($A156, 'E4 TB Allocation Details'!$A$18:$L$205, MATCH("Customer ID", 'E4 TB Allocation Details'!$A$18:$L$18, 0),FALSE), 'E2 Allocators'!$B$15:$W$361, MATCH('O5 Details by Class &amp; Accounts'!AG$18, 'E2 Allocators'!$B$15:$W$15, 0),FALSE)*$G156)</f>
        <v>0</v>
      </c>
      <c r="AH156" s="1412">
        <f ca="1">IF(ISERROR(VLOOKUP(VLOOKUP($A156, 'E4 TB Allocation Details'!$A$18:$L$205, MATCH("Customer ID", 'E4 TB Allocation Details'!$A$18:$L$18, 0),FALSE), 'E2 Allocators'!$B$15:$W$361, MATCH('O5 Details by Class &amp; Accounts'!AH$18, 'E2 Allocators'!$B$15:$W$15, 0),FALSE)*$G156), 0, VLOOKUP(VLOOKUP($A156, 'E4 TB Allocation Details'!$A$18:$L$205, MATCH("Customer ID", 'E4 TB Allocation Details'!$A$18:$L$18, 0),FALSE), 'E2 Allocators'!$B$15:$W$361, MATCH('O5 Details by Class &amp; Accounts'!AH$18, 'E2 Allocators'!$B$15:$W$15, 0),FALSE)*$G156)</f>
        <v>0</v>
      </c>
      <c r="AI156" s="1412">
        <f ca="1">IF(ISERROR(VLOOKUP(VLOOKUP($A156, 'E4 TB Allocation Details'!$A$18:$L$205, MATCH("Customer ID", 'E4 TB Allocation Details'!$A$18:$L$18, 0),FALSE), 'E2 Allocators'!$B$15:$W$361, MATCH('O5 Details by Class &amp; Accounts'!AI$18, 'E2 Allocators'!$B$15:$W$15, 0),FALSE)*$G156), 0, VLOOKUP(VLOOKUP($A156, 'E4 TB Allocation Details'!$A$18:$L$205, MATCH("Customer ID", 'E4 TB Allocation Details'!$A$18:$L$18, 0),FALSE), 'E2 Allocators'!$B$15:$W$361, MATCH('O5 Details by Class &amp; Accounts'!AI$18, 'E2 Allocators'!$B$15:$W$15, 0),FALSE)*$G156)</f>
        <v>0</v>
      </c>
      <c r="AJ156" s="1412">
        <f ca="1">IF(ISERROR(VLOOKUP(VLOOKUP($A156, 'E4 TB Allocation Details'!$A$18:$L$205, MATCH("Customer ID", 'E4 TB Allocation Details'!$A$18:$L$18, 0),FALSE), 'E2 Allocators'!$B$15:$W$361, MATCH('O5 Details by Class &amp; Accounts'!AJ$18, 'E2 Allocators'!$B$15:$W$15, 0),FALSE)*$G156), 0, VLOOKUP(VLOOKUP($A156, 'E4 TB Allocation Details'!$A$18:$L$205, MATCH("Customer ID", 'E4 TB Allocation Details'!$A$18:$L$18, 0),FALSE), 'E2 Allocators'!$B$15:$W$361, MATCH('O5 Details by Class &amp; Accounts'!AJ$18, 'E2 Allocators'!$B$15:$W$15, 0),FALSE)*$G156)</f>
        <v>3688.8332969943708</v>
      </c>
      <c r="AK156" s="1412">
        <f ca="1">IF(ISERROR(VLOOKUP(VLOOKUP($A156, 'E4 TB Allocation Details'!$A$18:$L$205, MATCH("Customer ID", 'E4 TB Allocation Details'!$A$18:$L$18, 0),FALSE), 'E2 Allocators'!$B$15:$W$361, MATCH('O5 Details by Class &amp; Accounts'!AK$18, 'E2 Allocators'!$B$15:$W$15, 0),FALSE)*$G156), 0, VLOOKUP(VLOOKUP($A156, 'E4 TB Allocation Details'!$A$18:$L$205, MATCH("Customer ID", 'E4 TB Allocation Details'!$A$18:$L$18, 0),FALSE), 'E2 Allocators'!$B$15:$W$361, MATCH('O5 Details by Class &amp; Accounts'!AK$18, 'E2 Allocators'!$B$15:$W$15, 0),FALSE)*$G156)</f>
        <v>202.28416561133363</v>
      </c>
      <c r="AL156" s="1412">
        <f ca="1">IF(ISERROR(VLOOKUP(VLOOKUP($A156, 'E4 TB Allocation Details'!$A$18:$L$205, MATCH("Customer ID", 'E4 TB Allocation Details'!$A$18:$L$18, 0),FALSE), 'E2 Allocators'!$B$15:$W$361, MATCH('O5 Details by Class &amp; Accounts'!AL$18, 'E2 Allocators'!$B$15:$W$15, 0),FALSE)*$G156), 0, VLOOKUP(VLOOKUP($A156, 'E4 TB Allocation Details'!$A$18:$L$205, MATCH("Customer ID", 'E4 TB Allocation Details'!$A$18:$L$18, 0),FALSE), 'E2 Allocators'!$B$15:$W$361, MATCH('O5 Details by Class &amp; Accounts'!AL$18, 'E2 Allocators'!$B$15:$W$15, 0),FALSE)*$G156)</f>
        <v>156.64055901185321</v>
      </c>
      <c r="AM156" s="1412">
        <f ca="1">IF(ISERROR(VLOOKUP(VLOOKUP($A156, 'E4 TB Allocation Details'!$A$18:$L$205, MATCH("Customer ID", 'E4 TB Allocation Details'!$A$18:$L$18, 0),FALSE), 'E2 Allocators'!$B$15:$W$361, MATCH('O5 Details by Class &amp; Accounts'!AM$18, 'E2 Allocators'!$B$15:$W$15, 0),FALSE)*$G156), 0, VLOOKUP(VLOOKUP($A156, 'E4 TB Allocation Details'!$A$18:$L$205, MATCH("Customer ID", 'E4 TB Allocation Details'!$A$18:$L$18, 0),FALSE), 'E2 Allocators'!$B$15:$W$361, MATCH('O5 Details by Class &amp; Accounts'!AM$18, 'E2 Allocators'!$B$15:$W$15, 0),FALSE)*$G156)</f>
        <v>0</v>
      </c>
      <c r="AN156" s="1412">
        <f ca="1">IF(ISERROR(VLOOKUP(VLOOKUP($A156, 'E4 TB Allocation Details'!$A$18:$L$205, MATCH("Customer ID", 'E4 TB Allocation Details'!$A$18:$L$18, 0),FALSE), 'E2 Allocators'!$B$15:$W$361, MATCH('O5 Details by Class &amp; Accounts'!AN$18, 'E2 Allocators'!$B$15:$W$15, 0),FALSE)*$G156), 0, VLOOKUP(VLOOKUP($A156, 'E4 TB Allocation Details'!$A$18:$L$205, MATCH("Customer ID", 'E4 TB Allocation Details'!$A$18:$L$18, 0),FALSE), 'E2 Allocators'!$B$15:$W$361, MATCH('O5 Details by Class &amp; Accounts'!AN$18, 'E2 Allocators'!$B$15:$W$15, 0),FALSE)*$G156)</f>
        <v>0</v>
      </c>
      <c r="AO156" s="1412">
        <f ca="1">IF(ISERROR(VLOOKUP(VLOOKUP($A156, 'E4 TB Allocation Details'!$A$18:$L$205, MATCH("Customer ID", 'E4 TB Allocation Details'!$A$18:$L$18, 0),FALSE), 'E2 Allocators'!$B$15:$W$361, MATCH('O5 Details by Class &amp; Accounts'!AO$18, 'E2 Allocators'!$B$15:$W$15, 0),FALSE)*$G156), 0, VLOOKUP(VLOOKUP($A156, 'E4 TB Allocation Details'!$A$18:$L$205, MATCH("Customer ID", 'E4 TB Allocation Details'!$A$18:$L$18, 0),FALSE), 'E2 Allocators'!$B$15:$W$361, MATCH('O5 Details by Class &amp; Accounts'!AO$18, 'E2 Allocators'!$B$15:$W$15, 0),FALSE)*$G156)</f>
        <v>0</v>
      </c>
      <c r="AP156" s="1412">
        <f ca="1">IF(ISERROR(VLOOKUP(VLOOKUP($A156, 'E4 TB Allocation Details'!$A$18:$L$205, MATCH("Customer ID", 'E4 TB Allocation Details'!$A$18:$L$18, 0),FALSE), 'E2 Allocators'!$B$15:$W$361, MATCH('O5 Details by Class &amp; Accounts'!AP$18, 'E2 Allocators'!$B$15:$W$15, 0),FALSE)*$G156), 0, VLOOKUP(VLOOKUP($A156, 'E4 TB Allocation Details'!$A$18:$L$205, MATCH("Customer ID", 'E4 TB Allocation Details'!$A$18:$L$18, 0),FALSE), 'E2 Allocators'!$B$15:$W$361, MATCH('O5 Details by Class &amp; Accounts'!AP$18, 'E2 Allocators'!$B$15:$W$15, 0),FALSE)*$G156)</f>
        <v>0</v>
      </c>
      <c r="AQ156" s="1412">
        <f ca="1">IF(ISERROR(VLOOKUP(VLOOKUP($A156, 'E4 TB Allocation Details'!$A$18:$L$205, MATCH("Customer ID", 'E4 TB Allocation Details'!$A$18:$L$18, 0),FALSE), 'E2 Allocators'!$B$15:$W$361, MATCH('O5 Details by Class &amp; Accounts'!AQ$18, 'E2 Allocators'!$B$15:$W$15, 0),FALSE)*$G156), 0, VLOOKUP(VLOOKUP($A156, 'E4 TB Allocation Details'!$A$18:$L$205, MATCH("Customer ID", 'E4 TB Allocation Details'!$A$18:$L$18, 0),FALSE), 'E2 Allocators'!$B$15:$W$361, MATCH('O5 Details by Class &amp; Accounts'!AQ$18, 'E2 Allocators'!$B$15:$W$15, 0),FALSE)*$G156)</f>
        <v>0</v>
      </c>
      <c r="AR156" s="1412">
        <f ca="1">IF(ISERROR(VLOOKUP(VLOOKUP($A156, 'E4 TB Allocation Details'!$A$18:$L$205, MATCH("Customer ID", 'E4 TB Allocation Details'!$A$18:$L$18, 0),FALSE), 'E2 Allocators'!$B$15:$W$361, MATCH('O5 Details by Class &amp; Accounts'!AR$18, 'E2 Allocators'!$B$15:$W$15, 0),FALSE)*$G156), 0, VLOOKUP(VLOOKUP($A156, 'E4 TB Allocation Details'!$A$18:$L$205, MATCH("Customer ID", 'E4 TB Allocation Details'!$A$18:$L$18, 0),FALSE), 'E2 Allocators'!$B$15:$W$361, MATCH('O5 Details by Class &amp; Accounts'!AR$18, 'E2 Allocators'!$B$15:$W$15, 0),FALSE)*$G156)</f>
        <v>0</v>
      </c>
      <c r="AS156" s="1412">
        <f ca="1">IF(ISERROR(VLOOKUP(VLOOKUP($A156, 'E4 TB Allocation Details'!$A$18:$L$205, MATCH("Customer ID", 'E4 TB Allocation Details'!$A$18:$L$18, 0),FALSE), 'E2 Allocators'!$B$15:$W$361, MATCH('O5 Details by Class &amp; Accounts'!AS$18, 'E2 Allocators'!$B$15:$W$15, 0),FALSE)*$G156), 0, VLOOKUP(VLOOKUP($A156, 'E4 TB Allocation Details'!$A$18:$L$205, MATCH("Customer ID", 'E4 TB Allocation Details'!$A$18:$L$18, 0),FALSE), 'E2 Allocators'!$B$15:$W$361, MATCH('O5 Details by Class &amp; Accounts'!AS$18, 'E2 Allocators'!$B$15:$W$15, 0),FALSE)*$G156)</f>
        <v>0</v>
      </c>
      <c r="AT156" s="1412">
        <f ca="1">IF(ISERROR(VLOOKUP(VLOOKUP($A156, 'E4 TB Allocation Details'!$A$18:$L$205, MATCH("Customer ID", 'E4 TB Allocation Details'!$A$18:$L$18, 0),FALSE), 'E2 Allocators'!$B$15:$W$361, MATCH('O5 Details by Class &amp; Accounts'!AT$18, 'E2 Allocators'!$B$15:$W$15, 0),FALSE)*$G156), 0, VLOOKUP(VLOOKUP($A156, 'E4 TB Allocation Details'!$A$18:$L$205, MATCH("Customer ID", 'E4 TB Allocation Details'!$A$18:$L$18, 0),FALSE), 'E2 Allocators'!$B$15:$W$361, MATCH('O5 Details by Class &amp; Accounts'!AT$18, 'E2 Allocators'!$B$15:$W$15, 0),FALSE)*$G156)</f>
        <v>0</v>
      </c>
      <c r="AU156" s="1412">
        <f ca="1">IF(ISERROR(VLOOKUP(VLOOKUP($A156, 'E4 TB Allocation Details'!$A$18:$L$205, MATCH("Customer ID", 'E4 TB Allocation Details'!$A$18:$L$18, 0),FALSE), 'E2 Allocators'!$B$15:$W$361, MATCH('O5 Details by Class &amp; Accounts'!AU$18, 'E2 Allocators'!$B$15:$W$15, 0),FALSE)*$G156), 0, VLOOKUP(VLOOKUP($A156, 'E4 TB Allocation Details'!$A$18:$L$205, MATCH("Customer ID", 'E4 TB Allocation Details'!$A$18:$L$18, 0),FALSE), 'E2 Allocators'!$B$15:$W$361, MATCH('O5 Details by Class &amp; Accounts'!AU$18, 'E2 Allocators'!$B$15:$W$15, 0),FALSE)*$G156)</f>
        <v>0</v>
      </c>
      <c r="AV156" s="1412">
        <f ca="1">IF(ISERROR(VLOOKUP(VLOOKUP($A156, 'E4 TB Allocation Details'!$A$18:$L$205, MATCH("Customer ID", 'E4 TB Allocation Details'!$A$18:$L$18, 0),FALSE), 'E2 Allocators'!$B$15:$W$361, MATCH('O5 Details by Class &amp; Accounts'!AV$18, 'E2 Allocators'!$B$15:$W$15, 0),FALSE)*$G156), 0, VLOOKUP(VLOOKUP($A156, 'E4 TB Allocation Details'!$A$18:$L$205, MATCH("Customer ID", 'E4 TB Allocation Details'!$A$18:$L$18, 0),FALSE), 'E2 Allocators'!$B$15:$W$361, MATCH('O5 Details by Class &amp; Accounts'!AV$18, 'E2 Allocators'!$B$15:$W$15, 0),FALSE)*$G156)</f>
        <v>0</v>
      </c>
      <c r="AW156" s="1412">
        <f ca="1">IF(ISERROR(VLOOKUP(VLOOKUP($A156, 'E4 TB Allocation Details'!$A$18:$L$205, MATCH("Customer ID", 'E4 TB Allocation Details'!$A$18:$L$18, 0),FALSE), 'E2 Allocators'!$B$15:$W$361, MATCH('O5 Details by Class &amp; Accounts'!AW$18, 'E2 Allocators'!$B$15:$W$15, 0),FALSE)*$G156), 0, VLOOKUP(VLOOKUP($A156, 'E4 TB Allocation Details'!$A$18:$L$205, MATCH("Customer ID", 'E4 TB Allocation Details'!$A$18:$L$18, 0),FALSE), 'E2 Allocators'!$B$15:$W$361, MATCH('O5 Details by Class &amp; Accounts'!AW$18, 'E2 Allocators'!$B$15:$W$15, 0),FALSE)*$G156)</f>
        <v>0</v>
      </c>
      <c r="AX156" s="1412">
        <f t="shared" si="33"/>
        <v>16799.999999999996</v>
      </c>
      <c r="AY156" s="1412">
        <f ca="1">IF(ISERROR(VLOOKUP(VLOOKUP($A156, 'E4 TB Allocation Details'!$A$18:$L$205, MATCH("Misc ID", 'E4 TB Allocation Details'!$A$18:$L$18, 0),FALSE), 'E2 Allocators'!$B$15:$W$361, MATCH('O5 Details by Class &amp; Accounts'!AY$18, 'E2 Allocators'!$B$15:$W$15, 0),FALSE)*$E156), 0, VLOOKUP(VLOOKUP($A156, 'E4 TB Allocation Details'!$A$18:$L$205, MATCH("Misc ID", 'E4 TB Allocation Details'!$A$18:$L$18, 0),FALSE), 'E2 Allocators'!$B$15:$W$361, MATCH('O5 Details by Class &amp; Accounts'!AY$18, 'E2 Allocators'!$B$15:$W$15, 0),FALSE)*$E156)</f>
        <v>0</v>
      </c>
      <c r="AZ156" s="1412">
        <f ca="1">IF(ISERROR(VLOOKUP(VLOOKUP($A156, 'E4 TB Allocation Details'!$A$18:$L$205, MATCH("Misc ID", 'E4 TB Allocation Details'!$A$18:$L$18, 0),FALSE), 'E2 Allocators'!$B$15:$W$361, MATCH('O5 Details by Class &amp; Accounts'!AZ$18, 'E2 Allocators'!$B$15:$W$15, 0),FALSE)*$E156), 0, VLOOKUP(VLOOKUP($A156, 'E4 TB Allocation Details'!$A$18:$L$205, MATCH("Misc ID", 'E4 TB Allocation Details'!$A$18:$L$18, 0),FALSE), 'E2 Allocators'!$B$15:$W$361, MATCH('O5 Details by Class &amp; Accounts'!AZ$18, 'E2 Allocators'!$B$15:$W$15, 0),FALSE)*$E156)</f>
        <v>0</v>
      </c>
      <c r="BA156" s="1412">
        <f ca="1">IF(ISERROR(VLOOKUP(VLOOKUP($A156, 'E4 TB Allocation Details'!$A$18:$L$205, MATCH("Misc ID", 'E4 TB Allocation Details'!$A$18:$L$18, 0),FALSE), 'E2 Allocators'!$B$15:$W$361, MATCH('O5 Details by Class &amp; Accounts'!BA$18, 'E2 Allocators'!$B$15:$W$15, 0),FALSE)*$E156), 0, VLOOKUP(VLOOKUP($A156, 'E4 TB Allocation Details'!$A$18:$L$205, MATCH("Misc ID", 'E4 TB Allocation Details'!$A$18:$L$18, 0),FALSE), 'E2 Allocators'!$B$15:$W$361, MATCH('O5 Details by Class &amp; Accounts'!BA$18, 'E2 Allocators'!$B$15:$W$15, 0),FALSE)*$E156)</f>
        <v>0</v>
      </c>
      <c r="BB156" s="1412">
        <f ca="1">IF(ISERROR(VLOOKUP(VLOOKUP($A156, 'E4 TB Allocation Details'!$A$18:$L$205, MATCH("Misc ID", 'E4 TB Allocation Details'!$A$18:$L$18, 0),FALSE), 'E2 Allocators'!$B$15:$W$361, MATCH('O5 Details by Class &amp; Accounts'!BB$18, 'E2 Allocators'!$B$15:$W$15, 0),FALSE)*$E156), 0, VLOOKUP(VLOOKUP($A156, 'E4 TB Allocation Details'!$A$18:$L$205, MATCH("Misc ID", 'E4 TB Allocation Details'!$A$18:$L$18, 0),FALSE), 'E2 Allocators'!$B$15:$W$361, MATCH('O5 Details by Class &amp; Accounts'!BB$18, 'E2 Allocators'!$B$15:$W$15, 0),FALSE)*$E156)</f>
        <v>0</v>
      </c>
      <c r="BC156" s="1412">
        <f ca="1">IF(ISERROR(VLOOKUP(VLOOKUP($A156, 'E4 TB Allocation Details'!$A$18:$L$205, MATCH("Misc ID", 'E4 TB Allocation Details'!$A$18:$L$18, 0),FALSE), 'E2 Allocators'!$B$15:$W$361, MATCH('O5 Details by Class &amp; Accounts'!BC$18, 'E2 Allocators'!$B$15:$W$15, 0),FALSE)*$E156), 0, VLOOKUP(VLOOKUP($A156, 'E4 TB Allocation Details'!$A$18:$L$205, MATCH("Misc ID", 'E4 TB Allocation Details'!$A$18:$L$18, 0),FALSE), 'E2 Allocators'!$B$15:$W$361, MATCH('O5 Details by Class &amp; Accounts'!BC$18, 'E2 Allocators'!$B$15:$W$15, 0),FALSE)*$E156)</f>
        <v>0</v>
      </c>
      <c r="BD156" s="1412">
        <f ca="1">IF(ISERROR(VLOOKUP(VLOOKUP($A156, 'E4 TB Allocation Details'!$A$18:$L$205, MATCH("Misc ID", 'E4 TB Allocation Details'!$A$18:$L$18, 0),FALSE), 'E2 Allocators'!$B$15:$W$361, MATCH('O5 Details by Class &amp; Accounts'!BD$18, 'E2 Allocators'!$B$15:$W$15, 0),FALSE)*$E156), 0, VLOOKUP(VLOOKUP($A156, 'E4 TB Allocation Details'!$A$18:$L$205, MATCH("Misc ID", 'E4 TB Allocation Details'!$A$18:$L$18, 0),FALSE), 'E2 Allocators'!$B$15:$W$361, MATCH('O5 Details by Class &amp; Accounts'!BD$18, 'E2 Allocators'!$B$15:$W$15, 0),FALSE)*$E156)</f>
        <v>0</v>
      </c>
      <c r="BE156" s="1412">
        <f ca="1">IF(ISERROR(VLOOKUP(VLOOKUP($A156, 'E4 TB Allocation Details'!$A$18:$L$205, MATCH("Misc ID", 'E4 TB Allocation Details'!$A$18:$L$18, 0),FALSE), 'E2 Allocators'!$B$15:$W$361, MATCH('O5 Details by Class &amp; Accounts'!BE$18, 'E2 Allocators'!$B$15:$W$15, 0),FALSE)*$E156), 0, VLOOKUP(VLOOKUP($A156, 'E4 TB Allocation Details'!$A$18:$L$205, MATCH("Misc ID", 'E4 TB Allocation Details'!$A$18:$L$18, 0),FALSE), 'E2 Allocators'!$B$15:$W$361, MATCH('O5 Details by Class &amp; Accounts'!BE$18, 'E2 Allocators'!$B$15:$W$15, 0),FALSE)*$E156)</f>
        <v>0</v>
      </c>
      <c r="BF156" s="1412">
        <f ca="1">IF(ISERROR(VLOOKUP(VLOOKUP($A156, 'E4 TB Allocation Details'!$A$18:$L$205, MATCH("Misc ID", 'E4 TB Allocation Details'!$A$18:$L$18, 0),FALSE), 'E2 Allocators'!$B$15:$W$361, MATCH('O5 Details by Class &amp; Accounts'!BF$18, 'E2 Allocators'!$B$15:$W$15, 0),FALSE)*$E156), 0, VLOOKUP(VLOOKUP($A156, 'E4 TB Allocation Details'!$A$18:$L$205, MATCH("Misc ID", 'E4 TB Allocation Details'!$A$18:$L$18, 0),FALSE), 'E2 Allocators'!$B$15:$W$361, MATCH('O5 Details by Class &amp; Accounts'!BF$18, 'E2 Allocators'!$B$15:$W$15, 0),FALSE)*$E156)</f>
        <v>0</v>
      </c>
      <c r="BG156" s="1412">
        <f ca="1">IF(ISERROR(VLOOKUP(VLOOKUP($A156, 'E4 TB Allocation Details'!$A$18:$L$205, MATCH("Misc ID", 'E4 TB Allocation Details'!$A$18:$L$18, 0),FALSE), 'E2 Allocators'!$B$15:$W$361, MATCH('O5 Details by Class &amp; Accounts'!BG$18, 'E2 Allocators'!$B$15:$W$15, 0),FALSE)*$E156), 0, VLOOKUP(VLOOKUP($A156, 'E4 TB Allocation Details'!$A$18:$L$205, MATCH("Misc ID", 'E4 TB Allocation Details'!$A$18:$L$18, 0),FALSE), 'E2 Allocators'!$B$15:$W$361, MATCH('O5 Details by Class &amp; Accounts'!BG$18, 'E2 Allocators'!$B$15:$W$15, 0),FALSE)*$E156)</f>
        <v>0</v>
      </c>
      <c r="BH156" s="1412">
        <f ca="1">IF(ISERROR(VLOOKUP(VLOOKUP($A156, 'E4 TB Allocation Details'!$A$18:$L$205, MATCH("Misc ID", 'E4 TB Allocation Details'!$A$18:$L$18, 0),FALSE), 'E2 Allocators'!$B$15:$W$361, MATCH('O5 Details by Class &amp; Accounts'!BH$18, 'E2 Allocators'!$B$15:$W$15, 0),FALSE)*$E156), 0, VLOOKUP(VLOOKUP($A156, 'E4 TB Allocation Details'!$A$18:$L$205, MATCH("Misc ID", 'E4 TB Allocation Details'!$A$18:$L$18, 0),FALSE), 'E2 Allocators'!$B$15:$W$361, MATCH('O5 Details by Class &amp; Accounts'!BH$18, 'E2 Allocators'!$B$15:$W$15, 0),FALSE)*$E156)</f>
        <v>0</v>
      </c>
      <c r="BI156" s="1412">
        <f ca="1">IF(ISERROR(VLOOKUP(VLOOKUP($A156, 'E4 TB Allocation Details'!$A$18:$L$205, MATCH("Misc ID", 'E4 TB Allocation Details'!$A$18:$L$18, 0),FALSE), 'E2 Allocators'!$B$15:$W$361, MATCH('O5 Details by Class &amp; Accounts'!BI$18, 'E2 Allocators'!$B$15:$W$15, 0),FALSE)*$E156), 0, VLOOKUP(VLOOKUP($A156, 'E4 TB Allocation Details'!$A$18:$L$205, MATCH("Misc ID", 'E4 TB Allocation Details'!$A$18:$L$18, 0),FALSE), 'E2 Allocators'!$B$15:$W$361, MATCH('O5 Details by Class &amp; Accounts'!BI$18, 'E2 Allocators'!$B$15:$W$15, 0),FALSE)*$E156)</f>
        <v>0</v>
      </c>
      <c r="BJ156" s="1412">
        <f ca="1">IF(ISERROR(VLOOKUP(VLOOKUP($A156, 'E4 TB Allocation Details'!$A$18:$L$205, MATCH("Misc ID", 'E4 TB Allocation Details'!$A$18:$L$18, 0),FALSE), 'E2 Allocators'!$B$15:$W$361, MATCH('O5 Details by Class &amp; Accounts'!BJ$18, 'E2 Allocators'!$B$15:$W$15, 0),FALSE)*$E156), 0, VLOOKUP(VLOOKUP($A156, 'E4 TB Allocation Details'!$A$18:$L$205, MATCH("Misc ID", 'E4 TB Allocation Details'!$A$18:$L$18, 0),FALSE), 'E2 Allocators'!$B$15:$W$361, MATCH('O5 Details by Class &amp; Accounts'!BJ$18, 'E2 Allocators'!$B$15:$W$15, 0),FALSE)*$E156)</f>
        <v>0</v>
      </c>
      <c r="BK156" s="1412">
        <f ca="1">IF(ISERROR(VLOOKUP(VLOOKUP($A156, 'E4 TB Allocation Details'!$A$18:$L$205, MATCH("Misc ID", 'E4 TB Allocation Details'!$A$18:$L$18, 0),FALSE), 'E2 Allocators'!$B$15:$W$361, MATCH('O5 Details by Class &amp; Accounts'!BK$18, 'E2 Allocators'!$B$15:$W$15, 0),FALSE)*$E156), 0, VLOOKUP(VLOOKUP($A156, 'E4 TB Allocation Details'!$A$18:$L$205, MATCH("Misc ID", 'E4 TB Allocation Details'!$A$18:$L$18, 0),FALSE), 'E2 Allocators'!$B$15:$W$361, MATCH('O5 Details by Class &amp; Accounts'!BK$18, 'E2 Allocators'!$B$15:$W$15, 0),FALSE)*$E156)</f>
        <v>0</v>
      </c>
      <c r="BL156" s="1412">
        <f ca="1">IF(ISERROR(VLOOKUP(VLOOKUP($A156, 'E4 TB Allocation Details'!$A$18:$L$205, MATCH("Misc ID", 'E4 TB Allocation Details'!$A$18:$L$18, 0),FALSE), 'E2 Allocators'!$B$15:$W$361, MATCH('O5 Details by Class &amp; Accounts'!BL$18, 'E2 Allocators'!$B$15:$W$15, 0),FALSE)*$E156), 0, VLOOKUP(VLOOKUP($A156, 'E4 TB Allocation Details'!$A$18:$L$205, MATCH("Misc ID", 'E4 TB Allocation Details'!$A$18:$L$18, 0),FALSE), 'E2 Allocators'!$B$15:$W$361, MATCH('O5 Details by Class &amp; Accounts'!BL$18, 'E2 Allocators'!$B$15:$W$15, 0),FALSE)*$E156)</f>
        <v>0</v>
      </c>
      <c r="BM156" s="1412">
        <f ca="1">IF(ISERROR(VLOOKUP(VLOOKUP($A156, 'E4 TB Allocation Details'!$A$18:$L$205, MATCH("Misc ID", 'E4 TB Allocation Details'!$A$18:$L$18, 0),FALSE), 'E2 Allocators'!$B$15:$W$361, MATCH('O5 Details by Class &amp; Accounts'!BM$18, 'E2 Allocators'!$B$15:$W$15, 0),FALSE)*$E156), 0, VLOOKUP(VLOOKUP($A156, 'E4 TB Allocation Details'!$A$18:$L$205, MATCH("Misc ID", 'E4 TB Allocation Details'!$A$18:$L$18, 0),FALSE), 'E2 Allocators'!$B$15:$W$361, MATCH('O5 Details by Class &amp; Accounts'!BM$18, 'E2 Allocators'!$B$15:$W$15, 0),FALSE)*$E156)</f>
        <v>0</v>
      </c>
      <c r="BN156" s="1412">
        <f ca="1">IF(ISERROR(VLOOKUP(VLOOKUP($A156, 'E4 TB Allocation Details'!$A$18:$L$205, MATCH("Misc ID", 'E4 TB Allocation Details'!$A$18:$L$18, 0),FALSE), 'E2 Allocators'!$B$15:$W$361, MATCH('O5 Details by Class &amp; Accounts'!BN$18, 'E2 Allocators'!$B$15:$W$15, 0),FALSE)*$E156), 0, VLOOKUP(VLOOKUP($A156, 'E4 TB Allocation Details'!$A$18:$L$205, MATCH("Misc ID", 'E4 TB Allocation Details'!$A$18:$L$18, 0),FALSE), 'E2 Allocators'!$B$15:$W$361, MATCH('O5 Details by Class &amp; Accounts'!BN$18, 'E2 Allocators'!$B$15:$W$15, 0),FALSE)*$E156)</f>
        <v>0</v>
      </c>
      <c r="BO156" s="1412">
        <f ca="1">IF(ISERROR(VLOOKUP(VLOOKUP($A156, 'E4 TB Allocation Details'!$A$18:$L$205, MATCH("Misc ID", 'E4 TB Allocation Details'!$A$18:$L$18, 0),FALSE), 'E2 Allocators'!$B$15:$W$361, MATCH('O5 Details by Class &amp; Accounts'!BO$18, 'E2 Allocators'!$B$15:$W$15, 0),FALSE)*$E156), 0, VLOOKUP(VLOOKUP($A156, 'E4 TB Allocation Details'!$A$18:$L$205, MATCH("Misc ID", 'E4 TB Allocation Details'!$A$18:$L$18, 0),FALSE), 'E2 Allocators'!$B$15:$W$361, MATCH('O5 Details by Class &amp; Accounts'!BO$18, 'E2 Allocators'!$B$15:$W$15, 0),FALSE)*$E156)</f>
        <v>0</v>
      </c>
      <c r="BP156" s="1412">
        <f ca="1">IF(ISERROR(VLOOKUP(VLOOKUP($A156, 'E4 TB Allocation Details'!$A$18:$L$205, MATCH("Misc ID", 'E4 TB Allocation Details'!$A$18:$L$18, 0),FALSE), 'E2 Allocators'!$B$15:$W$361, MATCH('O5 Details by Class &amp; Accounts'!BP$18, 'E2 Allocators'!$B$15:$W$15, 0),FALSE)*$E156), 0, VLOOKUP(VLOOKUP($A156, 'E4 TB Allocation Details'!$A$18:$L$205, MATCH("Misc ID", 'E4 TB Allocation Details'!$A$18:$L$18, 0),FALSE), 'E2 Allocators'!$B$15:$W$361, MATCH('O5 Details by Class &amp; Accounts'!BP$18, 'E2 Allocators'!$B$15:$W$15, 0),FALSE)*$E156)</f>
        <v>0</v>
      </c>
      <c r="BQ156" s="1412">
        <f ca="1">IF(ISERROR(VLOOKUP(VLOOKUP($A156, 'E4 TB Allocation Details'!$A$18:$L$205, MATCH("Misc ID", 'E4 TB Allocation Details'!$A$18:$L$18, 0),FALSE), 'E2 Allocators'!$B$15:$W$361, MATCH('O5 Details by Class &amp; Accounts'!BQ$18, 'E2 Allocators'!$B$15:$W$15, 0),FALSE)*$E156), 0, VLOOKUP(VLOOKUP($A156, 'E4 TB Allocation Details'!$A$18:$L$205, MATCH("Misc ID", 'E4 TB Allocation Details'!$A$18:$L$18, 0),FALSE), 'E2 Allocators'!$B$15:$W$361, MATCH('O5 Details by Class &amp; Accounts'!BQ$18, 'E2 Allocators'!$B$15:$W$15, 0),FALSE)*$E156)</f>
        <v>0</v>
      </c>
      <c r="BR156" s="1412">
        <f ca="1">IF(ISERROR(VLOOKUP(VLOOKUP($A156, 'E4 TB Allocation Details'!$A$18:$L$205, MATCH("Misc ID", 'E4 TB Allocation Details'!$A$18:$L$18, 0),FALSE), 'E2 Allocators'!$B$15:$W$361, MATCH('O5 Details by Class &amp; Accounts'!BR$18, 'E2 Allocators'!$B$15:$W$15, 0),FALSE)*$E156), 0, VLOOKUP(VLOOKUP($A156, 'E4 TB Allocation Details'!$A$18:$L$205, MATCH("Misc ID", 'E4 TB Allocation Details'!$A$18:$L$18, 0),FALSE), 'E2 Allocators'!$B$15:$W$361, MATCH('O5 Details by Class &amp; Accounts'!BR$18, 'E2 Allocators'!$B$15:$W$15, 0),FALSE)*$E156)</f>
        <v>0</v>
      </c>
      <c r="BS156" s="1412">
        <f t="shared" si="34"/>
        <v>0</v>
      </c>
      <c r="BT156" s="1412">
        <f ca="1">IF(ISERROR(VLOOKUP(VLOOKUP($A156, 'E4 TB Allocation Details'!$A$18:$L$205, MATCH("A &amp; G ID", 'E4 TB Allocation Details'!$A$18:$L$18, 0),FALSE), 'E2 Allocators'!$B$15:$W$361, MATCH('O5 Details by Class &amp; Accounts'!BT$18, 'E2 Allocators'!$B$15:$W$15, 0),FALSE)*$E156), 0, VLOOKUP(VLOOKUP($A156, 'E4 TB Allocation Details'!$A$18:$L$205, MATCH("A &amp; G ID", 'E4 TB Allocation Details'!$A$18:$L$18, 0),FALSE), 'E2 Allocators'!$B$15:$W$361, MATCH('O5 Details by Class &amp; Accounts'!BT$18, 'E2 Allocators'!$B$15:$W$15, 0),FALSE)*$E156)</f>
        <v>0</v>
      </c>
      <c r="BU156" s="1412">
        <f ca="1">IF(ISERROR(VLOOKUP(VLOOKUP($A156, 'E4 TB Allocation Details'!$A$18:$L$205, MATCH("A &amp; G ID", 'E4 TB Allocation Details'!$A$18:$L$18, 0),FALSE), 'E2 Allocators'!$B$15:$W$361, MATCH('O5 Details by Class &amp; Accounts'!BU$18, 'E2 Allocators'!$B$15:$W$15, 0),FALSE)*$E156), 0, VLOOKUP(VLOOKUP($A156, 'E4 TB Allocation Details'!$A$18:$L$205, MATCH("A &amp; G ID", 'E4 TB Allocation Details'!$A$18:$L$18, 0),FALSE), 'E2 Allocators'!$B$15:$W$361, MATCH('O5 Details by Class &amp; Accounts'!BU$18, 'E2 Allocators'!$B$15:$W$15, 0),FALSE)*$E156)</f>
        <v>0</v>
      </c>
      <c r="BV156" s="1412">
        <f ca="1">IF(ISERROR(VLOOKUP(VLOOKUP($A156, 'E4 TB Allocation Details'!$A$18:$L$205, MATCH("A &amp; G ID", 'E4 TB Allocation Details'!$A$18:$L$18, 0),FALSE), 'E2 Allocators'!$B$15:$W$361, MATCH('O5 Details by Class &amp; Accounts'!BV$18, 'E2 Allocators'!$B$15:$W$15, 0),FALSE)*$E156), 0, VLOOKUP(VLOOKUP($A156, 'E4 TB Allocation Details'!$A$18:$L$205, MATCH("A &amp; G ID", 'E4 TB Allocation Details'!$A$18:$L$18, 0),FALSE), 'E2 Allocators'!$B$15:$W$361, MATCH('O5 Details by Class &amp; Accounts'!BV$18, 'E2 Allocators'!$B$15:$W$15, 0),FALSE)*$E156)</f>
        <v>0</v>
      </c>
      <c r="BW156" s="1412">
        <f ca="1">IF(ISERROR(VLOOKUP(VLOOKUP($A156, 'E4 TB Allocation Details'!$A$18:$L$205, MATCH("A &amp; G ID", 'E4 TB Allocation Details'!$A$18:$L$18, 0),FALSE), 'E2 Allocators'!$B$15:$W$361, MATCH('O5 Details by Class &amp; Accounts'!BW$18, 'E2 Allocators'!$B$15:$W$15, 0),FALSE)*$E156), 0, VLOOKUP(VLOOKUP($A156, 'E4 TB Allocation Details'!$A$18:$L$205, MATCH("A &amp; G ID", 'E4 TB Allocation Details'!$A$18:$L$18, 0),FALSE), 'E2 Allocators'!$B$15:$W$361, MATCH('O5 Details by Class &amp; Accounts'!BW$18, 'E2 Allocators'!$B$15:$W$15, 0),FALSE)*$E156)</f>
        <v>0</v>
      </c>
      <c r="BX156" s="1412">
        <f ca="1">IF(ISERROR(VLOOKUP(VLOOKUP($A156, 'E4 TB Allocation Details'!$A$18:$L$205, MATCH("A &amp; G ID", 'E4 TB Allocation Details'!$A$18:$L$18, 0),FALSE), 'E2 Allocators'!$B$15:$W$361, MATCH('O5 Details by Class &amp; Accounts'!BX$18, 'E2 Allocators'!$B$15:$W$15, 0),FALSE)*$E156), 0, VLOOKUP(VLOOKUP($A156, 'E4 TB Allocation Details'!$A$18:$L$205, MATCH("A &amp; G ID", 'E4 TB Allocation Details'!$A$18:$L$18, 0),FALSE), 'E2 Allocators'!$B$15:$W$361, MATCH('O5 Details by Class &amp; Accounts'!BX$18, 'E2 Allocators'!$B$15:$W$15, 0),FALSE)*$E156)</f>
        <v>0</v>
      </c>
      <c r="BY156" s="1412">
        <f ca="1">IF(ISERROR(VLOOKUP(VLOOKUP($A156, 'E4 TB Allocation Details'!$A$18:$L$205, MATCH("A &amp; G ID", 'E4 TB Allocation Details'!$A$18:$L$18, 0),FALSE), 'E2 Allocators'!$B$15:$W$361, MATCH('O5 Details by Class &amp; Accounts'!BY$18, 'E2 Allocators'!$B$15:$W$15, 0),FALSE)*$E156), 0, VLOOKUP(VLOOKUP($A156, 'E4 TB Allocation Details'!$A$18:$L$205, MATCH("A &amp; G ID", 'E4 TB Allocation Details'!$A$18:$L$18, 0),FALSE), 'E2 Allocators'!$B$15:$W$361, MATCH('O5 Details by Class &amp; Accounts'!BY$18, 'E2 Allocators'!$B$15:$W$15, 0),FALSE)*$E156)</f>
        <v>0</v>
      </c>
      <c r="BZ156" s="1412">
        <f ca="1">IF(ISERROR(VLOOKUP(VLOOKUP($A156, 'E4 TB Allocation Details'!$A$18:$L$205, MATCH("A &amp; G ID", 'E4 TB Allocation Details'!$A$18:$L$18, 0),FALSE), 'E2 Allocators'!$B$15:$W$361, MATCH('O5 Details by Class &amp; Accounts'!BZ$18, 'E2 Allocators'!$B$15:$W$15, 0),FALSE)*$E156), 0, VLOOKUP(VLOOKUP($A156, 'E4 TB Allocation Details'!$A$18:$L$205, MATCH("A &amp; G ID", 'E4 TB Allocation Details'!$A$18:$L$18, 0),FALSE), 'E2 Allocators'!$B$15:$W$361, MATCH('O5 Details by Class &amp; Accounts'!BZ$18, 'E2 Allocators'!$B$15:$W$15, 0),FALSE)*$E156)</f>
        <v>0</v>
      </c>
      <c r="CA156" s="1412">
        <f ca="1">IF(ISERROR(VLOOKUP(VLOOKUP($A156, 'E4 TB Allocation Details'!$A$18:$L$205, MATCH("A &amp; G ID", 'E4 TB Allocation Details'!$A$18:$L$18, 0),FALSE), 'E2 Allocators'!$B$15:$W$361, MATCH('O5 Details by Class &amp; Accounts'!CA$18, 'E2 Allocators'!$B$15:$W$15, 0),FALSE)*$E156), 0, VLOOKUP(VLOOKUP($A156, 'E4 TB Allocation Details'!$A$18:$L$205, MATCH("A &amp; G ID", 'E4 TB Allocation Details'!$A$18:$L$18, 0),FALSE), 'E2 Allocators'!$B$15:$W$361, MATCH('O5 Details by Class &amp; Accounts'!CA$18, 'E2 Allocators'!$B$15:$W$15, 0),FALSE)*$E156)</f>
        <v>0</v>
      </c>
      <c r="CB156" s="1412">
        <f ca="1">IF(ISERROR(VLOOKUP(VLOOKUP($A156, 'E4 TB Allocation Details'!$A$18:$L$205, MATCH("A &amp; G ID", 'E4 TB Allocation Details'!$A$18:$L$18, 0),FALSE), 'E2 Allocators'!$B$15:$W$361, MATCH('O5 Details by Class &amp; Accounts'!CB$18, 'E2 Allocators'!$B$15:$W$15, 0),FALSE)*$E156), 0, VLOOKUP(VLOOKUP($A156, 'E4 TB Allocation Details'!$A$18:$L$205, MATCH("A &amp; G ID", 'E4 TB Allocation Details'!$A$18:$L$18, 0),FALSE), 'E2 Allocators'!$B$15:$W$361, MATCH('O5 Details by Class &amp; Accounts'!CB$18, 'E2 Allocators'!$B$15:$W$15, 0),FALSE)*$E156)</f>
        <v>0</v>
      </c>
      <c r="CC156" s="1412">
        <f ca="1">IF(ISERROR(VLOOKUP(VLOOKUP($A156, 'E4 TB Allocation Details'!$A$18:$L$205, MATCH("A &amp; G ID", 'E4 TB Allocation Details'!$A$18:$L$18, 0),FALSE), 'E2 Allocators'!$B$15:$W$361, MATCH('O5 Details by Class &amp; Accounts'!CC$18, 'E2 Allocators'!$B$15:$W$15, 0),FALSE)*$E156), 0, VLOOKUP(VLOOKUP($A156, 'E4 TB Allocation Details'!$A$18:$L$205, MATCH("A &amp; G ID", 'E4 TB Allocation Details'!$A$18:$L$18, 0),FALSE), 'E2 Allocators'!$B$15:$W$361, MATCH('O5 Details by Class &amp; Accounts'!CC$18, 'E2 Allocators'!$B$15:$W$15, 0),FALSE)*$E156)</f>
        <v>0</v>
      </c>
      <c r="CD156" s="1412">
        <f ca="1">IF(ISERROR(VLOOKUP(VLOOKUP($A156, 'E4 TB Allocation Details'!$A$18:$L$205, MATCH("A &amp; G ID", 'E4 TB Allocation Details'!$A$18:$L$18, 0),FALSE), 'E2 Allocators'!$B$15:$W$361, MATCH('O5 Details by Class &amp; Accounts'!CD$18, 'E2 Allocators'!$B$15:$W$15, 0),FALSE)*$E156), 0, VLOOKUP(VLOOKUP($A156, 'E4 TB Allocation Details'!$A$18:$L$205, MATCH("A &amp; G ID", 'E4 TB Allocation Details'!$A$18:$L$18, 0),FALSE), 'E2 Allocators'!$B$15:$W$361, MATCH('O5 Details by Class &amp; Accounts'!CD$18, 'E2 Allocators'!$B$15:$W$15, 0),FALSE)*$E156)</f>
        <v>0</v>
      </c>
      <c r="CE156" s="1412">
        <f ca="1">IF(ISERROR(VLOOKUP(VLOOKUP($A156, 'E4 TB Allocation Details'!$A$18:$L$205, MATCH("A &amp; G ID", 'E4 TB Allocation Details'!$A$18:$L$18, 0),FALSE), 'E2 Allocators'!$B$15:$W$361, MATCH('O5 Details by Class &amp; Accounts'!CE$18, 'E2 Allocators'!$B$15:$W$15, 0),FALSE)*$E156), 0, VLOOKUP(VLOOKUP($A156, 'E4 TB Allocation Details'!$A$18:$L$205, MATCH("A &amp; G ID", 'E4 TB Allocation Details'!$A$18:$L$18, 0),FALSE), 'E2 Allocators'!$B$15:$W$361, MATCH('O5 Details by Class &amp; Accounts'!CE$18, 'E2 Allocators'!$B$15:$W$15, 0),FALSE)*$E156)</f>
        <v>0</v>
      </c>
      <c r="CF156" s="1412">
        <f ca="1">IF(ISERROR(VLOOKUP(VLOOKUP($A156, 'E4 TB Allocation Details'!$A$18:$L$205, MATCH("A &amp; G ID", 'E4 TB Allocation Details'!$A$18:$L$18, 0),FALSE), 'E2 Allocators'!$B$15:$W$361, MATCH('O5 Details by Class &amp; Accounts'!CF$18, 'E2 Allocators'!$B$15:$W$15, 0),FALSE)*$E156), 0, VLOOKUP(VLOOKUP($A156, 'E4 TB Allocation Details'!$A$18:$L$205, MATCH("A &amp; G ID", 'E4 TB Allocation Details'!$A$18:$L$18, 0),FALSE), 'E2 Allocators'!$B$15:$W$361, MATCH('O5 Details by Class &amp; Accounts'!CF$18, 'E2 Allocators'!$B$15:$W$15, 0),FALSE)*$E156)</f>
        <v>0</v>
      </c>
      <c r="CG156" s="1412">
        <f ca="1">IF(ISERROR(VLOOKUP(VLOOKUP($A156, 'E4 TB Allocation Details'!$A$18:$L$205, MATCH("A &amp; G ID", 'E4 TB Allocation Details'!$A$18:$L$18, 0),FALSE), 'E2 Allocators'!$B$15:$W$361, MATCH('O5 Details by Class &amp; Accounts'!CG$18, 'E2 Allocators'!$B$15:$W$15, 0),FALSE)*$E156), 0, VLOOKUP(VLOOKUP($A156, 'E4 TB Allocation Details'!$A$18:$L$205, MATCH("A &amp; G ID", 'E4 TB Allocation Details'!$A$18:$L$18, 0),FALSE), 'E2 Allocators'!$B$15:$W$361, MATCH('O5 Details by Class &amp; Accounts'!CG$18, 'E2 Allocators'!$B$15:$W$15, 0),FALSE)*$E156)</f>
        <v>0</v>
      </c>
      <c r="CH156" s="1412">
        <f ca="1">IF(ISERROR(VLOOKUP(VLOOKUP($A156, 'E4 TB Allocation Details'!$A$18:$L$205, MATCH("A &amp; G ID", 'E4 TB Allocation Details'!$A$18:$L$18, 0),FALSE), 'E2 Allocators'!$B$15:$W$361, MATCH('O5 Details by Class &amp; Accounts'!CH$18, 'E2 Allocators'!$B$15:$W$15, 0),FALSE)*$E156), 0, VLOOKUP(VLOOKUP($A156, 'E4 TB Allocation Details'!$A$18:$L$205, MATCH("A &amp; G ID", 'E4 TB Allocation Details'!$A$18:$L$18, 0),FALSE), 'E2 Allocators'!$B$15:$W$361, MATCH('O5 Details by Class &amp; Accounts'!CH$18, 'E2 Allocators'!$B$15:$W$15, 0),FALSE)*$E156)</f>
        <v>0</v>
      </c>
      <c r="CI156" s="1412">
        <f ca="1">IF(ISERROR(VLOOKUP(VLOOKUP($A156, 'E4 TB Allocation Details'!$A$18:$L$205, MATCH("A &amp; G ID", 'E4 TB Allocation Details'!$A$18:$L$18, 0),FALSE), 'E2 Allocators'!$B$15:$W$361, MATCH('O5 Details by Class &amp; Accounts'!CI$18, 'E2 Allocators'!$B$15:$W$15, 0),FALSE)*$E156), 0, VLOOKUP(VLOOKUP($A156, 'E4 TB Allocation Details'!$A$18:$L$205, MATCH("A &amp; G ID", 'E4 TB Allocation Details'!$A$18:$L$18, 0),FALSE), 'E2 Allocators'!$B$15:$W$361, MATCH('O5 Details by Class &amp; Accounts'!CI$18, 'E2 Allocators'!$B$15:$W$15, 0),FALSE)*$E156)</f>
        <v>0</v>
      </c>
      <c r="CJ156" s="1412">
        <f ca="1">IF(ISERROR(VLOOKUP(VLOOKUP($A156, 'E4 TB Allocation Details'!$A$18:$L$205, MATCH("A &amp; G ID", 'E4 TB Allocation Details'!$A$18:$L$18, 0),FALSE), 'E2 Allocators'!$B$15:$W$361, MATCH('O5 Details by Class &amp; Accounts'!CJ$18, 'E2 Allocators'!$B$15:$W$15, 0),FALSE)*$E156), 0, VLOOKUP(VLOOKUP($A156, 'E4 TB Allocation Details'!$A$18:$L$205, MATCH("A &amp; G ID", 'E4 TB Allocation Details'!$A$18:$L$18, 0),FALSE), 'E2 Allocators'!$B$15:$W$361, MATCH('O5 Details by Class &amp; Accounts'!CJ$18, 'E2 Allocators'!$B$15:$W$15, 0),FALSE)*$E156)</f>
        <v>0</v>
      </c>
      <c r="CK156" s="1412">
        <f ca="1">IF(ISERROR(VLOOKUP(VLOOKUP($A156, 'E4 TB Allocation Details'!$A$18:$L$205, MATCH("A &amp; G ID", 'E4 TB Allocation Details'!$A$18:$L$18, 0),FALSE), 'E2 Allocators'!$B$15:$W$361, MATCH('O5 Details by Class &amp; Accounts'!CK$18, 'E2 Allocators'!$B$15:$W$15, 0),FALSE)*$E156), 0, VLOOKUP(VLOOKUP($A156, 'E4 TB Allocation Details'!$A$18:$L$205, MATCH("A &amp; G ID", 'E4 TB Allocation Details'!$A$18:$L$18, 0),FALSE), 'E2 Allocators'!$B$15:$W$361, MATCH('O5 Details by Class &amp; Accounts'!CK$18, 'E2 Allocators'!$B$15:$W$15, 0),FALSE)*$E156)</f>
        <v>0</v>
      </c>
      <c r="CL156" s="1412">
        <f ca="1">IF(ISERROR(VLOOKUP(VLOOKUP($A156, 'E4 TB Allocation Details'!$A$18:$L$205, MATCH("A &amp; G ID", 'E4 TB Allocation Details'!$A$18:$L$18, 0),FALSE), 'E2 Allocators'!$B$15:$W$361, MATCH('O5 Details by Class &amp; Accounts'!CL$18, 'E2 Allocators'!$B$15:$W$15, 0),FALSE)*$E156), 0, VLOOKUP(VLOOKUP($A156, 'E4 TB Allocation Details'!$A$18:$L$205, MATCH("A &amp; G ID", 'E4 TB Allocation Details'!$A$18:$L$18, 0),FALSE), 'E2 Allocators'!$B$15:$W$361, MATCH('O5 Details by Class &amp; Accounts'!CL$18, 'E2 Allocators'!$B$15:$W$15, 0),FALSE)*$E156)</f>
        <v>0</v>
      </c>
      <c r="CM156" s="1412">
        <f ca="1">IF(ISERROR(VLOOKUP(VLOOKUP($A156, 'E4 TB Allocation Details'!$A$18:$L$205, MATCH("A &amp; G ID", 'E4 TB Allocation Details'!$A$18:$L$18, 0),FALSE), 'E2 Allocators'!$B$15:$W$361, MATCH('O5 Details by Class &amp; Accounts'!CM$18, 'E2 Allocators'!$B$15:$W$15, 0),FALSE)*$E156), 0, VLOOKUP(VLOOKUP($A156, 'E4 TB Allocation Details'!$A$18:$L$205, MATCH("A &amp; G ID", 'E4 TB Allocation Details'!$A$18:$L$18, 0),FALSE), 'E2 Allocators'!$B$15:$W$361, MATCH('O5 Details by Class &amp; Accounts'!CM$18, 'E2 Allocators'!$B$15:$W$15, 0),FALSE)*$E156)</f>
        <v>0</v>
      </c>
      <c r="CN156" s="1412">
        <f t="shared" si="35"/>
        <v>0</v>
      </c>
      <c r="CO156" s="1792">
        <f t="shared" si="36"/>
        <v>3.637978807091713E-12</v>
      </c>
      <c r="CQ156" s="2087">
        <v>1850</v>
      </c>
    </row>
    <row r="157" spans="1:95" s="81" customFormat="1" ht="12.75">
      <c r="A157" s="1182">
        <v>5175</v>
      </c>
      <c r="B157" s="1183" t="s">
        <v>1257</v>
      </c>
      <c r="C157" s="1789">
        <f ca="1">IF(ISERROR(VLOOKUP($A157,'I3 TB Data'!$A$23:$H$458,MATCH('O5 Details by Class &amp; Accounts'!$C$18, 'I3 TB Data'!$A$23:$H$23,0),0)), 0, VLOOKUP($A157,'I3 TB Data'!$A$23:$H$458,MATCH('O5 Details by Class &amp; Accounts'!$C$18,'I3 TB Data'!$A$23:$H$23,0),0))</f>
        <v>38000</v>
      </c>
      <c r="D157" s="1790"/>
      <c r="E157" s="1789">
        <f t="shared" si="37"/>
        <v>38000</v>
      </c>
      <c r="F157" s="1791">
        <f ca="1">IF(ISERROR(VLOOKUP($A157, 'E1 Categorization'!A33:E122, MATCH("Customer Component", 'E1 Categorization'!$A$33:$E$33,0), 0)), 0, IF(VLOOKUP($A157, 'E1 Categorization'!A33:E122, MATCH("Customer Component", 'E1 Categorization'!$A$33:$E$33,0), 0)=0, 'O5 Details by Class &amp; Accounts'!$E157, IF(AND(VLOOKUP($A157, 'E1 Categorization'!A33:E122, MATCH("Customer Component", 'E1 Categorization'!$A$33:$E$33,0), 0) &gt;0, VLOOKUP($A157, 'E1 Categorization'!A33:E122, MATCH("Customer Component", 'E1 Categorization'!$A$33:$E$33,0), 0)&lt;1), 'O5 Details by Class &amp; Accounts'!$E157*(1-VLOOKUP($A157, 'E1 Categorization'!A33:E122, MATCH("Customer Component", 'E1 Categorization'!$A$33:$E$33,0), 0)), 0)))</f>
        <v>0</v>
      </c>
      <c r="G157" s="1791">
        <f ca="1">IF(ISERROR(VLOOKUP($A157, 'E1 Categorization'!A33:E122, MATCH("Customer Component", 'E1 Categorization'!$A$33:$E$33,0), 0)),0, IF(VLOOKUP($A157, 'E1 Categorization'!A33:E122, MATCH("Customer Component", 'E1 Categorization'!$A$33:$E$33,0), 0)=0, 0, IF(AND(VLOOKUP($A157, 'E1 Categorization'!A33:E122, MATCH("Customer Component", 'E1 Categorization'!$A$33:$E$33,0), 0) &gt;0, VLOOKUP($A157, 'E1 Categorization'!A33:E122, MATCH("Customer Component", 'E1 Categorization'!$A$33:$E$33,0), 0)&lt;1), 'O5 Details by Class &amp; Accounts'!$E157*(VLOOKUP($A157, 'E1 Categorization'!A33:E122, MATCH("Customer Component", 'E1 Categorization'!$A$33:$E$33,0), 0)), 'O5 Details by Class &amp; Accounts'!$E157)))</f>
        <v>38000</v>
      </c>
      <c r="H157" s="1412">
        <f t="shared" si="31"/>
        <v>38000</v>
      </c>
      <c r="I157" s="1412">
        <f ca="1">IF(ISERROR(VLOOKUP(VLOOKUP($A157, 'E4 TB Allocation Details'!$A$18:$L$205, MATCH("Demand ID", 'E4 TB Allocation Details'!$A$18:$L$18, 0),FALSE), 'E2 Allocators'!$B$15:$W$361, MATCH('O5 Details by Class &amp; Accounts'!I$18, 'E2 Allocators'!$B$15:$W$15, 0),FALSE)*$F157), 0, VLOOKUP(VLOOKUP($A157, 'E4 TB Allocation Details'!$A$18:$L$205, MATCH("Demand ID", 'E4 TB Allocation Details'!$A$18:$L$18, 0),FALSE), 'E2 Allocators'!$B$15:$W$361, MATCH('O5 Details by Class &amp; Accounts'!I$18, 'E2 Allocators'!$B$15:$W$15, 0),FALSE)*$F157)</f>
        <v>0</v>
      </c>
      <c r="J157" s="1412">
        <f ca="1">IF(ISERROR(VLOOKUP(VLOOKUP($A157, 'E4 TB Allocation Details'!$A$18:$L$205, MATCH("Demand ID", 'E4 TB Allocation Details'!$A$18:$L$18, 0),FALSE), 'E2 Allocators'!$B$15:$W$361, MATCH('O5 Details by Class &amp; Accounts'!J$18, 'E2 Allocators'!$B$15:$W$15, 0),FALSE)*$F157), 0, VLOOKUP(VLOOKUP($A157, 'E4 TB Allocation Details'!$A$18:$L$205, MATCH("Demand ID", 'E4 TB Allocation Details'!$A$18:$L$18, 0),FALSE), 'E2 Allocators'!$B$15:$W$361, MATCH('O5 Details by Class &amp; Accounts'!J$18, 'E2 Allocators'!$B$15:$W$15, 0),FALSE)*$F157)</f>
        <v>0</v>
      </c>
      <c r="K157" s="1412">
        <f ca="1">IF(ISERROR(VLOOKUP(VLOOKUP($A157, 'E4 TB Allocation Details'!$A$18:$L$205, MATCH("Demand ID", 'E4 TB Allocation Details'!$A$18:$L$18, 0),FALSE), 'E2 Allocators'!$B$15:$W$361, MATCH('O5 Details by Class &amp; Accounts'!K$18, 'E2 Allocators'!$B$15:$W$15, 0),FALSE)*$F157), 0, VLOOKUP(VLOOKUP($A157, 'E4 TB Allocation Details'!$A$18:$L$205, MATCH("Demand ID", 'E4 TB Allocation Details'!$A$18:$L$18, 0),FALSE), 'E2 Allocators'!$B$15:$W$361, MATCH('O5 Details by Class &amp; Accounts'!K$18, 'E2 Allocators'!$B$15:$W$15, 0),FALSE)*$F157)</f>
        <v>0</v>
      </c>
      <c r="L157" s="1412">
        <f ca="1">IF(ISERROR(VLOOKUP(VLOOKUP($A157, 'E4 TB Allocation Details'!$A$18:$L$205, MATCH("Demand ID", 'E4 TB Allocation Details'!$A$18:$L$18, 0),FALSE), 'E2 Allocators'!$B$15:$W$361, MATCH('O5 Details by Class &amp; Accounts'!L$18, 'E2 Allocators'!$B$15:$W$15, 0),FALSE)*$F157), 0, VLOOKUP(VLOOKUP($A157, 'E4 TB Allocation Details'!$A$18:$L$205, MATCH("Demand ID", 'E4 TB Allocation Details'!$A$18:$L$18, 0),FALSE), 'E2 Allocators'!$B$15:$W$361, MATCH('O5 Details by Class &amp; Accounts'!L$18, 'E2 Allocators'!$B$15:$W$15, 0),FALSE)*$F157)</f>
        <v>0</v>
      </c>
      <c r="M157" s="1412">
        <f ca="1">IF(ISERROR(VLOOKUP(VLOOKUP($A157, 'E4 TB Allocation Details'!$A$18:$L$205, MATCH("Demand ID", 'E4 TB Allocation Details'!$A$18:$L$18, 0),FALSE), 'E2 Allocators'!$B$15:$W$361, MATCH('O5 Details by Class &amp; Accounts'!M$18, 'E2 Allocators'!$B$15:$W$15, 0),FALSE)*$F157), 0, VLOOKUP(VLOOKUP($A157, 'E4 TB Allocation Details'!$A$18:$L$205, MATCH("Demand ID", 'E4 TB Allocation Details'!$A$18:$L$18, 0),FALSE), 'E2 Allocators'!$B$15:$W$361, MATCH('O5 Details by Class &amp; Accounts'!M$18, 'E2 Allocators'!$B$15:$W$15, 0),FALSE)*$F157)</f>
        <v>0</v>
      </c>
      <c r="N157" s="1412">
        <f ca="1">IF(ISERROR(VLOOKUP(VLOOKUP($A157, 'E4 TB Allocation Details'!$A$18:$L$205, MATCH("Demand ID", 'E4 TB Allocation Details'!$A$18:$L$18, 0),FALSE), 'E2 Allocators'!$B$15:$W$361, MATCH('O5 Details by Class &amp; Accounts'!N$18, 'E2 Allocators'!$B$15:$W$15, 0),FALSE)*$F157), 0, VLOOKUP(VLOOKUP($A157, 'E4 TB Allocation Details'!$A$18:$L$205, MATCH("Demand ID", 'E4 TB Allocation Details'!$A$18:$L$18, 0),FALSE), 'E2 Allocators'!$B$15:$W$361, MATCH('O5 Details by Class &amp; Accounts'!N$18, 'E2 Allocators'!$B$15:$W$15, 0),FALSE)*$F157)</f>
        <v>0</v>
      </c>
      <c r="O157" s="1412">
        <f ca="1">IF(ISERROR(VLOOKUP(VLOOKUP($A157, 'E4 TB Allocation Details'!$A$18:$L$205, MATCH("Demand ID", 'E4 TB Allocation Details'!$A$18:$L$18, 0),FALSE), 'E2 Allocators'!$B$15:$W$361, MATCH('O5 Details by Class &amp; Accounts'!O$18, 'E2 Allocators'!$B$15:$W$15, 0),FALSE)*$F157), 0, VLOOKUP(VLOOKUP($A157, 'E4 TB Allocation Details'!$A$18:$L$205, MATCH("Demand ID", 'E4 TB Allocation Details'!$A$18:$L$18, 0),FALSE), 'E2 Allocators'!$B$15:$W$361, MATCH('O5 Details by Class &amp; Accounts'!O$18, 'E2 Allocators'!$B$15:$W$15, 0),FALSE)*$F157)</f>
        <v>0</v>
      </c>
      <c r="P157" s="1412">
        <f ca="1">IF(ISERROR(VLOOKUP(VLOOKUP($A157, 'E4 TB Allocation Details'!$A$18:$L$205, MATCH("Demand ID", 'E4 TB Allocation Details'!$A$18:$L$18, 0),FALSE), 'E2 Allocators'!$B$15:$W$361, MATCH('O5 Details by Class &amp; Accounts'!P$18, 'E2 Allocators'!$B$15:$W$15, 0),FALSE)*$F157), 0, VLOOKUP(VLOOKUP($A157, 'E4 TB Allocation Details'!$A$18:$L$205, MATCH("Demand ID", 'E4 TB Allocation Details'!$A$18:$L$18, 0),FALSE), 'E2 Allocators'!$B$15:$W$361, MATCH('O5 Details by Class &amp; Accounts'!P$18, 'E2 Allocators'!$B$15:$W$15, 0),FALSE)*$F157)</f>
        <v>0</v>
      </c>
      <c r="Q157" s="1412">
        <f ca="1">IF(ISERROR(VLOOKUP(VLOOKUP($A157, 'E4 TB Allocation Details'!$A$18:$L$205, MATCH("Demand ID", 'E4 TB Allocation Details'!$A$18:$L$18, 0),FALSE), 'E2 Allocators'!$B$15:$W$361, MATCH('O5 Details by Class &amp; Accounts'!Q$18, 'E2 Allocators'!$B$15:$W$15, 0),FALSE)*$F157), 0, VLOOKUP(VLOOKUP($A157, 'E4 TB Allocation Details'!$A$18:$L$205, MATCH("Demand ID", 'E4 TB Allocation Details'!$A$18:$L$18, 0),FALSE), 'E2 Allocators'!$B$15:$W$361, MATCH('O5 Details by Class &amp; Accounts'!Q$18, 'E2 Allocators'!$B$15:$W$15, 0),FALSE)*$F157)</f>
        <v>0</v>
      </c>
      <c r="R157" s="1412">
        <f ca="1">IF(ISERROR(VLOOKUP(VLOOKUP($A157, 'E4 TB Allocation Details'!$A$18:$L$205, MATCH("Demand ID", 'E4 TB Allocation Details'!$A$18:$L$18, 0),FALSE), 'E2 Allocators'!$B$15:$W$361, MATCH('O5 Details by Class &amp; Accounts'!R$18, 'E2 Allocators'!$B$15:$W$15, 0),FALSE)*$F157), 0, VLOOKUP(VLOOKUP($A157, 'E4 TB Allocation Details'!$A$18:$L$205, MATCH("Demand ID", 'E4 TB Allocation Details'!$A$18:$L$18, 0),FALSE), 'E2 Allocators'!$B$15:$W$361, MATCH('O5 Details by Class &amp; Accounts'!R$18, 'E2 Allocators'!$B$15:$W$15, 0),FALSE)*$F157)</f>
        <v>0</v>
      </c>
      <c r="S157" s="1412">
        <f ca="1">IF(ISERROR(VLOOKUP(VLOOKUP($A157, 'E4 TB Allocation Details'!$A$18:$L$205, MATCH("Demand ID", 'E4 TB Allocation Details'!$A$18:$L$18, 0),FALSE), 'E2 Allocators'!$B$15:$W$361, MATCH('O5 Details by Class &amp; Accounts'!S$18, 'E2 Allocators'!$B$15:$W$15, 0),FALSE)*$F157), 0, VLOOKUP(VLOOKUP($A157, 'E4 TB Allocation Details'!$A$18:$L$205, MATCH("Demand ID", 'E4 TB Allocation Details'!$A$18:$L$18, 0),FALSE), 'E2 Allocators'!$B$15:$W$361, MATCH('O5 Details by Class &amp; Accounts'!S$18, 'E2 Allocators'!$B$15:$W$15, 0),FALSE)*$F157)</f>
        <v>0</v>
      </c>
      <c r="T157" s="1412">
        <f ca="1">IF(ISERROR(VLOOKUP(VLOOKUP($A157, 'E4 TB Allocation Details'!$A$18:$L$205, MATCH("Demand ID", 'E4 TB Allocation Details'!$A$18:$L$18, 0),FALSE), 'E2 Allocators'!$B$15:$W$361, MATCH('O5 Details by Class &amp; Accounts'!T$18, 'E2 Allocators'!$B$15:$W$15, 0),FALSE)*$F157), 0, VLOOKUP(VLOOKUP($A157, 'E4 TB Allocation Details'!$A$18:$L$205, MATCH("Demand ID", 'E4 TB Allocation Details'!$A$18:$L$18, 0),FALSE), 'E2 Allocators'!$B$15:$W$361, MATCH('O5 Details by Class &amp; Accounts'!T$18, 'E2 Allocators'!$B$15:$W$15, 0),FALSE)*$F157)</f>
        <v>0</v>
      </c>
      <c r="U157" s="1412">
        <f ca="1">IF(ISERROR(VLOOKUP(VLOOKUP($A157, 'E4 TB Allocation Details'!$A$18:$L$205, MATCH("Demand ID", 'E4 TB Allocation Details'!$A$18:$L$18, 0),FALSE), 'E2 Allocators'!$B$15:$W$361, MATCH('O5 Details by Class &amp; Accounts'!U$18, 'E2 Allocators'!$B$15:$W$15, 0),FALSE)*$F157), 0, VLOOKUP(VLOOKUP($A157, 'E4 TB Allocation Details'!$A$18:$L$205, MATCH("Demand ID", 'E4 TB Allocation Details'!$A$18:$L$18, 0),FALSE), 'E2 Allocators'!$B$15:$W$361, MATCH('O5 Details by Class &amp; Accounts'!U$18, 'E2 Allocators'!$B$15:$W$15, 0),FALSE)*$F157)</f>
        <v>0</v>
      </c>
      <c r="V157" s="1412">
        <f ca="1">IF(ISERROR(VLOOKUP(VLOOKUP($A157, 'E4 TB Allocation Details'!$A$18:$L$205, MATCH("Demand ID", 'E4 TB Allocation Details'!$A$18:$L$18, 0),FALSE), 'E2 Allocators'!$B$15:$W$361, MATCH('O5 Details by Class &amp; Accounts'!V$18, 'E2 Allocators'!$B$15:$W$15, 0),FALSE)*$F157), 0, VLOOKUP(VLOOKUP($A157, 'E4 TB Allocation Details'!$A$18:$L$205, MATCH("Demand ID", 'E4 TB Allocation Details'!$A$18:$L$18, 0),FALSE), 'E2 Allocators'!$B$15:$W$361, MATCH('O5 Details by Class &amp; Accounts'!V$18, 'E2 Allocators'!$B$15:$W$15, 0),FALSE)*$F157)</f>
        <v>0</v>
      </c>
      <c r="W157" s="1412">
        <f ca="1">IF(ISERROR(VLOOKUP(VLOOKUP($A157, 'E4 TB Allocation Details'!$A$18:$L$205, MATCH("Demand ID", 'E4 TB Allocation Details'!$A$18:$L$18, 0),FALSE), 'E2 Allocators'!$B$15:$W$361, MATCH('O5 Details by Class &amp; Accounts'!W$18, 'E2 Allocators'!$B$15:$W$15, 0),FALSE)*$F157), 0, VLOOKUP(VLOOKUP($A157, 'E4 TB Allocation Details'!$A$18:$L$205, MATCH("Demand ID", 'E4 TB Allocation Details'!$A$18:$L$18, 0),FALSE), 'E2 Allocators'!$B$15:$W$361, MATCH('O5 Details by Class &amp; Accounts'!W$18, 'E2 Allocators'!$B$15:$W$15, 0),FALSE)*$F157)</f>
        <v>0</v>
      </c>
      <c r="X157" s="1412">
        <f ca="1">IF(ISERROR(VLOOKUP(VLOOKUP($A157, 'E4 TB Allocation Details'!$A$18:$L$205, MATCH("Demand ID", 'E4 TB Allocation Details'!$A$18:$L$18, 0),FALSE), 'E2 Allocators'!$B$15:$W$361, MATCH('O5 Details by Class &amp; Accounts'!X$18, 'E2 Allocators'!$B$15:$W$15, 0),FALSE)*$F157), 0, VLOOKUP(VLOOKUP($A157, 'E4 TB Allocation Details'!$A$18:$L$205, MATCH("Demand ID", 'E4 TB Allocation Details'!$A$18:$L$18, 0),FALSE), 'E2 Allocators'!$B$15:$W$361, MATCH('O5 Details by Class &amp; Accounts'!X$18, 'E2 Allocators'!$B$15:$W$15, 0),FALSE)*$F157)</f>
        <v>0</v>
      </c>
      <c r="Y157" s="1412">
        <f ca="1">IF(ISERROR(VLOOKUP(VLOOKUP($A157, 'E4 TB Allocation Details'!$A$18:$L$205, MATCH("Demand ID", 'E4 TB Allocation Details'!$A$18:$L$18, 0),FALSE), 'E2 Allocators'!$B$15:$W$361, MATCH('O5 Details by Class &amp; Accounts'!Y$18, 'E2 Allocators'!$B$15:$W$15, 0),FALSE)*$F157), 0, VLOOKUP(VLOOKUP($A157, 'E4 TB Allocation Details'!$A$18:$L$205, MATCH("Demand ID", 'E4 TB Allocation Details'!$A$18:$L$18, 0),FALSE), 'E2 Allocators'!$B$15:$W$361, MATCH('O5 Details by Class &amp; Accounts'!Y$18, 'E2 Allocators'!$B$15:$W$15, 0),FALSE)*$F157)</f>
        <v>0</v>
      </c>
      <c r="Z157" s="1412">
        <f ca="1">IF(ISERROR(VLOOKUP(VLOOKUP($A157, 'E4 TB Allocation Details'!$A$18:$L$205, MATCH("Demand ID", 'E4 TB Allocation Details'!$A$18:$L$18, 0),FALSE), 'E2 Allocators'!$B$15:$W$361, MATCH('O5 Details by Class &amp; Accounts'!Z$18, 'E2 Allocators'!$B$15:$W$15, 0),FALSE)*$F157), 0, VLOOKUP(VLOOKUP($A157, 'E4 TB Allocation Details'!$A$18:$L$205, MATCH("Demand ID", 'E4 TB Allocation Details'!$A$18:$L$18, 0),FALSE), 'E2 Allocators'!$B$15:$W$361, MATCH('O5 Details by Class &amp; Accounts'!Z$18, 'E2 Allocators'!$B$15:$W$15, 0),FALSE)*$F157)</f>
        <v>0</v>
      </c>
      <c r="AA157" s="1412">
        <f ca="1">IF(ISERROR(VLOOKUP(VLOOKUP($A157, 'E4 TB Allocation Details'!$A$18:$L$205, MATCH("Demand ID", 'E4 TB Allocation Details'!$A$18:$L$18, 0),FALSE), 'E2 Allocators'!$B$15:$W$361, MATCH('O5 Details by Class &amp; Accounts'!AA$18, 'E2 Allocators'!$B$15:$W$15, 0),FALSE)*$F157), 0, VLOOKUP(VLOOKUP($A157, 'E4 TB Allocation Details'!$A$18:$L$205, MATCH("Demand ID", 'E4 TB Allocation Details'!$A$18:$L$18, 0),FALSE), 'E2 Allocators'!$B$15:$W$361, MATCH('O5 Details by Class &amp; Accounts'!AA$18, 'E2 Allocators'!$B$15:$W$15, 0),FALSE)*$F157)</f>
        <v>0</v>
      </c>
      <c r="AB157" s="1412">
        <f ca="1">IF(ISERROR(VLOOKUP(VLOOKUP($A157, 'E4 TB Allocation Details'!$A$18:$L$205, MATCH("Demand ID", 'E4 TB Allocation Details'!$A$18:$L$18, 0),FALSE), 'E2 Allocators'!$B$15:$W$361, MATCH('O5 Details by Class &amp; Accounts'!AB$18, 'E2 Allocators'!$B$15:$W$15, 0),FALSE)*$F157), 0, VLOOKUP(VLOOKUP($A157, 'E4 TB Allocation Details'!$A$18:$L$205, MATCH("Demand ID", 'E4 TB Allocation Details'!$A$18:$L$18, 0),FALSE), 'E2 Allocators'!$B$15:$W$361, MATCH('O5 Details by Class &amp; Accounts'!AB$18, 'E2 Allocators'!$B$15:$W$15, 0),FALSE)*$F157)</f>
        <v>0</v>
      </c>
      <c r="AC157" s="1412">
        <f t="shared" si="32"/>
        <v>0</v>
      </c>
      <c r="AD157" s="1412">
        <f ca="1">IF(ISERROR(VLOOKUP(VLOOKUP($A157, 'E4 TB Allocation Details'!$A$18:$L$205, MATCH("Customer ID", 'E4 TB Allocation Details'!$A$18:$L$18, 0),FALSE), 'E2 Allocators'!$B$15:$W$361, MATCH('O5 Details by Class &amp; Accounts'!AD$18, 'E2 Allocators'!$B$15:$W$15, 0),FALSE)*$G157), 0, VLOOKUP(VLOOKUP($A157, 'E4 TB Allocation Details'!$A$18:$L$205, MATCH("Customer ID", 'E4 TB Allocation Details'!$A$18:$L$18, 0),FALSE), 'E2 Allocators'!$B$15:$W$361, MATCH('O5 Details by Class &amp; Accounts'!AD$18, 'E2 Allocators'!$B$15:$W$15, 0),FALSE)*$G157)</f>
        <v>13339.365545025841</v>
      </c>
      <c r="AE157" s="1412">
        <f ca="1">IF(ISERROR(VLOOKUP(VLOOKUP($A157, 'E4 TB Allocation Details'!$A$18:$L$205, MATCH("Customer ID", 'E4 TB Allocation Details'!$A$18:$L$18, 0),FALSE), 'E2 Allocators'!$B$15:$W$361, MATCH('O5 Details by Class &amp; Accounts'!AE$18, 'E2 Allocators'!$B$15:$W$15, 0),FALSE)*$G157), 0, VLOOKUP(VLOOKUP($A157, 'E4 TB Allocation Details'!$A$18:$L$205, MATCH("Customer ID", 'E4 TB Allocation Details'!$A$18:$L$18, 0),FALSE), 'E2 Allocators'!$B$15:$W$361, MATCH('O5 Details by Class &amp; Accounts'!AE$18, 'E2 Allocators'!$B$15:$W$15, 0),FALSE)*$G157)</f>
        <v>22830.907154898836</v>
      </c>
      <c r="AF157" s="1412">
        <f ca="1">IF(ISERROR(VLOOKUP(VLOOKUP($A157, 'E4 TB Allocation Details'!$A$18:$L$205, MATCH("Customer ID", 'E4 TB Allocation Details'!$A$18:$L$18, 0),FALSE), 'E2 Allocators'!$B$15:$W$361, MATCH('O5 Details by Class &amp; Accounts'!AF$18, 'E2 Allocators'!$B$15:$W$15, 0),FALSE)*$G157), 0, VLOOKUP(VLOOKUP($A157, 'E4 TB Allocation Details'!$A$18:$L$205, MATCH("Customer ID", 'E4 TB Allocation Details'!$A$18:$L$18, 0),FALSE), 'E2 Allocators'!$B$15:$W$361, MATCH('O5 Details by Class &amp; Accounts'!AF$18, 'E2 Allocators'!$B$15:$W$15, 0),FALSE)*$G157)</f>
        <v>1829.7273000753173</v>
      </c>
      <c r="AG157" s="1412">
        <f ca="1">IF(ISERROR(VLOOKUP(VLOOKUP($A157, 'E4 TB Allocation Details'!$A$18:$L$205, MATCH("Customer ID", 'E4 TB Allocation Details'!$A$18:$L$18, 0),FALSE), 'E2 Allocators'!$B$15:$W$361, MATCH('O5 Details by Class &amp; Accounts'!AG$18, 'E2 Allocators'!$B$15:$W$15, 0),FALSE)*$G157), 0, VLOOKUP(VLOOKUP($A157, 'E4 TB Allocation Details'!$A$18:$L$205, MATCH("Customer ID", 'E4 TB Allocation Details'!$A$18:$L$18, 0),FALSE), 'E2 Allocators'!$B$15:$W$361, MATCH('O5 Details by Class &amp; Accounts'!AG$18, 'E2 Allocators'!$B$15:$W$15, 0),FALSE)*$G157)</f>
        <v>0</v>
      </c>
      <c r="AH157" s="1412">
        <f ca="1">IF(ISERROR(VLOOKUP(VLOOKUP($A157, 'E4 TB Allocation Details'!$A$18:$L$205, MATCH("Customer ID", 'E4 TB Allocation Details'!$A$18:$L$18, 0),FALSE), 'E2 Allocators'!$B$15:$W$361, MATCH('O5 Details by Class &amp; Accounts'!AH$18, 'E2 Allocators'!$B$15:$W$15, 0),FALSE)*$G157), 0, VLOOKUP(VLOOKUP($A157, 'E4 TB Allocation Details'!$A$18:$L$205, MATCH("Customer ID", 'E4 TB Allocation Details'!$A$18:$L$18, 0),FALSE), 'E2 Allocators'!$B$15:$W$361, MATCH('O5 Details by Class &amp; Accounts'!AH$18, 'E2 Allocators'!$B$15:$W$15, 0),FALSE)*$G157)</f>
        <v>0</v>
      </c>
      <c r="AI157" s="1412">
        <f ca="1">IF(ISERROR(VLOOKUP(VLOOKUP($A157, 'E4 TB Allocation Details'!$A$18:$L$205, MATCH("Customer ID", 'E4 TB Allocation Details'!$A$18:$L$18, 0),FALSE), 'E2 Allocators'!$B$15:$W$361, MATCH('O5 Details by Class &amp; Accounts'!AI$18, 'E2 Allocators'!$B$15:$W$15, 0),FALSE)*$G157), 0, VLOOKUP(VLOOKUP($A157, 'E4 TB Allocation Details'!$A$18:$L$205, MATCH("Customer ID", 'E4 TB Allocation Details'!$A$18:$L$18, 0),FALSE), 'E2 Allocators'!$B$15:$W$361, MATCH('O5 Details by Class &amp; Accounts'!AI$18, 'E2 Allocators'!$B$15:$W$15, 0),FALSE)*$G157)</f>
        <v>0</v>
      </c>
      <c r="AJ157" s="1412">
        <f ca="1">IF(ISERROR(VLOOKUP(VLOOKUP($A157, 'E4 TB Allocation Details'!$A$18:$L$205, MATCH("Customer ID", 'E4 TB Allocation Details'!$A$18:$L$18, 0),FALSE), 'E2 Allocators'!$B$15:$W$361, MATCH('O5 Details by Class &amp; Accounts'!AJ$18, 'E2 Allocators'!$B$15:$W$15, 0),FALSE)*$G157), 0, VLOOKUP(VLOOKUP($A157, 'E4 TB Allocation Details'!$A$18:$L$205, MATCH("Customer ID", 'E4 TB Allocation Details'!$A$18:$L$18, 0),FALSE), 'E2 Allocators'!$B$15:$W$361, MATCH('O5 Details by Class &amp; Accounts'!AJ$18, 'E2 Allocators'!$B$15:$W$15, 0),FALSE)*$G157)</f>
        <v>0</v>
      </c>
      <c r="AK157" s="1412">
        <f ca="1">IF(ISERROR(VLOOKUP(VLOOKUP($A157, 'E4 TB Allocation Details'!$A$18:$L$205, MATCH("Customer ID", 'E4 TB Allocation Details'!$A$18:$L$18, 0),FALSE), 'E2 Allocators'!$B$15:$W$361, MATCH('O5 Details by Class &amp; Accounts'!AK$18, 'E2 Allocators'!$B$15:$W$15, 0),FALSE)*$G157), 0, VLOOKUP(VLOOKUP($A157, 'E4 TB Allocation Details'!$A$18:$L$205, MATCH("Customer ID", 'E4 TB Allocation Details'!$A$18:$L$18, 0),FALSE), 'E2 Allocators'!$B$15:$W$361, MATCH('O5 Details by Class &amp; Accounts'!AK$18, 'E2 Allocators'!$B$15:$W$15, 0),FALSE)*$G157)</f>
        <v>0</v>
      </c>
      <c r="AL157" s="1412">
        <f ca="1">IF(ISERROR(VLOOKUP(VLOOKUP($A157, 'E4 TB Allocation Details'!$A$18:$L$205, MATCH("Customer ID", 'E4 TB Allocation Details'!$A$18:$L$18, 0),FALSE), 'E2 Allocators'!$B$15:$W$361, MATCH('O5 Details by Class &amp; Accounts'!AL$18, 'E2 Allocators'!$B$15:$W$15, 0),FALSE)*$G157), 0, VLOOKUP(VLOOKUP($A157, 'E4 TB Allocation Details'!$A$18:$L$205, MATCH("Customer ID", 'E4 TB Allocation Details'!$A$18:$L$18, 0),FALSE), 'E2 Allocators'!$B$15:$W$361, MATCH('O5 Details by Class &amp; Accounts'!AL$18, 'E2 Allocators'!$B$15:$W$15, 0),FALSE)*$G157)</f>
        <v>0</v>
      </c>
      <c r="AM157" s="1412">
        <f ca="1">IF(ISERROR(VLOOKUP(VLOOKUP($A157, 'E4 TB Allocation Details'!$A$18:$L$205, MATCH("Customer ID", 'E4 TB Allocation Details'!$A$18:$L$18, 0),FALSE), 'E2 Allocators'!$B$15:$W$361, MATCH('O5 Details by Class &amp; Accounts'!AM$18, 'E2 Allocators'!$B$15:$W$15, 0),FALSE)*$G157), 0, VLOOKUP(VLOOKUP($A157, 'E4 TB Allocation Details'!$A$18:$L$205, MATCH("Customer ID", 'E4 TB Allocation Details'!$A$18:$L$18, 0),FALSE), 'E2 Allocators'!$B$15:$W$361, MATCH('O5 Details by Class &amp; Accounts'!AM$18, 'E2 Allocators'!$B$15:$W$15, 0),FALSE)*$G157)</f>
        <v>0</v>
      </c>
      <c r="AN157" s="1412">
        <f ca="1">IF(ISERROR(VLOOKUP(VLOOKUP($A157, 'E4 TB Allocation Details'!$A$18:$L$205, MATCH("Customer ID", 'E4 TB Allocation Details'!$A$18:$L$18, 0),FALSE), 'E2 Allocators'!$B$15:$W$361, MATCH('O5 Details by Class &amp; Accounts'!AN$18, 'E2 Allocators'!$B$15:$W$15, 0),FALSE)*$G157), 0, VLOOKUP(VLOOKUP($A157, 'E4 TB Allocation Details'!$A$18:$L$205, MATCH("Customer ID", 'E4 TB Allocation Details'!$A$18:$L$18, 0),FALSE), 'E2 Allocators'!$B$15:$W$361, MATCH('O5 Details by Class &amp; Accounts'!AN$18, 'E2 Allocators'!$B$15:$W$15, 0),FALSE)*$G157)</f>
        <v>0</v>
      </c>
      <c r="AO157" s="1412">
        <f ca="1">IF(ISERROR(VLOOKUP(VLOOKUP($A157, 'E4 TB Allocation Details'!$A$18:$L$205, MATCH("Customer ID", 'E4 TB Allocation Details'!$A$18:$L$18, 0),FALSE), 'E2 Allocators'!$B$15:$W$361, MATCH('O5 Details by Class &amp; Accounts'!AO$18, 'E2 Allocators'!$B$15:$W$15, 0),FALSE)*$G157), 0, VLOOKUP(VLOOKUP($A157, 'E4 TB Allocation Details'!$A$18:$L$205, MATCH("Customer ID", 'E4 TB Allocation Details'!$A$18:$L$18, 0),FALSE), 'E2 Allocators'!$B$15:$W$361, MATCH('O5 Details by Class &amp; Accounts'!AO$18, 'E2 Allocators'!$B$15:$W$15, 0),FALSE)*$G157)</f>
        <v>0</v>
      </c>
      <c r="AP157" s="1412">
        <f ca="1">IF(ISERROR(VLOOKUP(VLOOKUP($A157, 'E4 TB Allocation Details'!$A$18:$L$205, MATCH("Customer ID", 'E4 TB Allocation Details'!$A$18:$L$18, 0),FALSE), 'E2 Allocators'!$B$15:$W$361, MATCH('O5 Details by Class &amp; Accounts'!AP$18, 'E2 Allocators'!$B$15:$W$15, 0),FALSE)*$G157), 0, VLOOKUP(VLOOKUP($A157, 'E4 TB Allocation Details'!$A$18:$L$205, MATCH("Customer ID", 'E4 TB Allocation Details'!$A$18:$L$18, 0),FALSE), 'E2 Allocators'!$B$15:$W$361, MATCH('O5 Details by Class &amp; Accounts'!AP$18, 'E2 Allocators'!$B$15:$W$15, 0),FALSE)*$G157)</f>
        <v>0</v>
      </c>
      <c r="AQ157" s="1412">
        <f ca="1">IF(ISERROR(VLOOKUP(VLOOKUP($A157, 'E4 TB Allocation Details'!$A$18:$L$205, MATCH("Customer ID", 'E4 TB Allocation Details'!$A$18:$L$18, 0),FALSE), 'E2 Allocators'!$B$15:$W$361, MATCH('O5 Details by Class &amp; Accounts'!AQ$18, 'E2 Allocators'!$B$15:$W$15, 0),FALSE)*$G157), 0, VLOOKUP(VLOOKUP($A157, 'E4 TB Allocation Details'!$A$18:$L$205, MATCH("Customer ID", 'E4 TB Allocation Details'!$A$18:$L$18, 0),FALSE), 'E2 Allocators'!$B$15:$W$361, MATCH('O5 Details by Class &amp; Accounts'!AQ$18, 'E2 Allocators'!$B$15:$W$15, 0),FALSE)*$G157)</f>
        <v>0</v>
      </c>
      <c r="AR157" s="1412">
        <f ca="1">IF(ISERROR(VLOOKUP(VLOOKUP($A157, 'E4 TB Allocation Details'!$A$18:$L$205, MATCH("Customer ID", 'E4 TB Allocation Details'!$A$18:$L$18, 0),FALSE), 'E2 Allocators'!$B$15:$W$361, MATCH('O5 Details by Class &amp; Accounts'!AR$18, 'E2 Allocators'!$B$15:$W$15, 0),FALSE)*$G157), 0, VLOOKUP(VLOOKUP($A157, 'E4 TB Allocation Details'!$A$18:$L$205, MATCH("Customer ID", 'E4 TB Allocation Details'!$A$18:$L$18, 0),FALSE), 'E2 Allocators'!$B$15:$W$361, MATCH('O5 Details by Class &amp; Accounts'!AR$18, 'E2 Allocators'!$B$15:$W$15, 0),FALSE)*$G157)</f>
        <v>0</v>
      </c>
      <c r="AS157" s="1412">
        <f ca="1">IF(ISERROR(VLOOKUP(VLOOKUP($A157, 'E4 TB Allocation Details'!$A$18:$L$205, MATCH("Customer ID", 'E4 TB Allocation Details'!$A$18:$L$18, 0),FALSE), 'E2 Allocators'!$B$15:$W$361, MATCH('O5 Details by Class &amp; Accounts'!AS$18, 'E2 Allocators'!$B$15:$W$15, 0),FALSE)*$G157), 0, VLOOKUP(VLOOKUP($A157, 'E4 TB Allocation Details'!$A$18:$L$205, MATCH("Customer ID", 'E4 TB Allocation Details'!$A$18:$L$18, 0),FALSE), 'E2 Allocators'!$B$15:$W$361, MATCH('O5 Details by Class &amp; Accounts'!AS$18, 'E2 Allocators'!$B$15:$W$15, 0),FALSE)*$G157)</f>
        <v>0</v>
      </c>
      <c r="AT157" s="1412">
        <f ca="1">IF(ISERROR(VLOOKUP(VLOOKUP($A157, 'E4 TB Allocation Details'!$A$18:$L$205, MATCH("Customer ID", 'E4 TB Allocation Details'!$A$18:$L$18, 0),FALSE), 'E2 Allocators'!$B$15:$W$361, MATCH('O5 Details by Class &amp; Accounts'!AT$18, 'E2 Allocators'!$B$15:$W$15, 0),FALSE)*$G157), 0, VLOOKUP(VLOOKUP($A157, 'E4 TB Allocation Details'!$A$18:$L$205, MATCH("Customer ID", 'E4 TB Allocation Details'!$A$18:$L$18, 0),FALSE), 'E2 Allocators'!$B$15:$W$361, MATCH('O5 Details by Class &amp; Accounts'!AT$18, 'E2 Allocators'!$B$15:$W$15, 0),FALSE)*$G157)</f>
        <v>0</v>
      </c>
      <c r="AU157" s="1412">
        <f ca="1">IF(ISERROR(VLOOKUP(VLOOKUP($A157, 'E4 TB Allocation Details'!$A$18:$L$205, MATCH("Customer ID", 'E4 TB Allocation Details'!$A$18:$L$18, 0),FALSE), 'E2 Allocators'!$B$15:$W$361, MATCH('O5 Details by Class &amp; Accounts'!AU$18, 'E2 Allocators'!$B$15:$W$15, 0),FALSE)*$G157), 0, VLOOKUP(VLOOKUP($A157, 'E4 TB Allocation Details'!$A$18:$L$205, MATCH("Customer ID", 'E4 TB Allocation Details'!$A$18:$L$18, 0),FALSE), 'E2 Allocators'!$B$15:$W$361, MATCH('O5 Details by Class &amp; Accounts'!AU$18, 'E2 Allocators'!$B$15:$W$15, 0),FALSE)*$G157)</f>
        <v>0</v>
      </c>
      <c r="AV157" s="1412">
        <f ca="1">IF(ISERROR(VLOOKUP(VLOOKUP($A157, 'E4 TB Allocation Details'!$A$18:$L$205, MATCH("Customer ID", 'E4 TB Allocation Details'!$A$18:$L$18, 0),FALSE), 'E2 Allocators'!$B$15:$W$361, MATCH('O5 Details by Class &amp; Accounts'!AV$18, 'E2 Allocators'!$B$15:$W$15, 0),FALSE)*$G157), 0, VLOOKUP(VLOOKUP($A157, 'E4 TB Allocation Details'!$A$18:$L$205, MATCH("Customer ID", 'E4 TB Allocation Details'!$A$18:$L$18, 0),FALSE), 'E2 Allocators'!$B$15:$W$361, MATCH('O5 Details by Class &amp; Accounts'!AV$18, 'E2 Allocators'!$B$15:$W$15, 0),FALSE)*$G157)</f>
        <v>0</v>
      </c>
      <c r="AW157" s="1412">
        <f ca="1">IF(ISERROR(VLOOKUP(VLOOKUP($A157, 'E4 TB Allocation Details'!$A$18:$L$205, MATCH("Customer ID", 'E4 TB Allocation Details'!$A$18:$L$18, 0),FALSE), 'E2 Allocators'!$B$15:$W$361, MATCH('O5 Details by Class &amp; Accounts'!AW$18, 'E2 Allocators'!$B$15:$W$15, 0),FALSE)*$G157), 0, VLOOKUP(VLOOKUP($A157, 'E4 TB Allocation Details'!$A$18:$L$205, MATCH("Customer ID", 'E4 TB Allocation Details'!$A$18:$L$18, 0),FALSE), 'E2 Allocators'!$B$15:$W$361, MATCH('O5 Details by Class &amp; Accounts'!AW$18, 'E2 Allocators'!$B$15:$W$15, 0),FALSE)*$G157)</f>
        <v>0</v>
      </c>
      <c r="AX157" s="1412">
        <f t="shared" si="33"/>
        <v>38000</v>
      </c>
      <c r="AY157" s="1412">
        <f ca="1">IF(ISERROR(VLOOKUP(VLOOKUP($A157, 'E4 TB Allocation Details'!$A$18:$L$205, MATCH("Misc ID", 'E4 TB Allocation Details'!$A$18:$L$18, 0),FALSE), 'E2 Allocators'!$B$15:$W$361, MATCH('O5 Details by Class &amp; Accounts'!AY$18, 'E2 Allocators'!$B$15:$W$15, 0),FALSE)*$E157), 0, VLOOKUP(VLOOKUP($A157, 'E4 TB Allocation Details'!$A$18:$L$205, MATCH("Misc ID", 'E4 TB Allocation Details'!$A$18:$L$18, 0),FALSE), 'E2 Allocators'!$B$15:$W$361, MATCH('O5 Details by Class &amp; Accounts'!AY$18, 'E2 Allocators'!$B$15:$W$15, 0),FALSE)*$E157)</f>
        <v>0</v>
      </c>
      <c r="AZ157" s="1412">
        <f ca="1">IF(ISERROR(VLOOKUP(VLOOKUP($A157, 'E4 TB Allocation Details'!$A$18:$L$205, MATCH("Misc ID", 'E4 TB Allocation Details'!$A$18:$L$18, 0),FALSE), 'E2 Allocators'!$B$15:$W$361, MATCH('O5 Details by Class &amp; Accounts'!AZ$18, 'E2 Allocators'!$B$15:$W$15, 0),FALSE)*$E157), 0, VLOOKUP(VLOOKUP($A157, 'E4 TB Allocation Details'!$A$18:$L$205, MATCH("Misc ID", 'E4 TB Allocation Details'!$A$18:$L$18, 0),FALSE), 'E2 Allocators'!$B$15:$W$361, MATCH('O5 Details by Class &amp; Accounts'!AZ$18, 'E2 Allocators'!$B$15:$W$15, 0),FALSE)*$E157)</f>
        <v>0</v>
      </c>
      <c r="BA157" s="1412">
        <f ca="1">IF(ISERROR(VLOOKUP(VLOOKUP($A157, 'E4 TB Allocation Details'!$A$18:$L$205, MATCH("Misc ID", 'E4 TB Allocation Details'!$A$18:$L$18, 0),FALSE), 'E2 Allocators'!$B$15:$W$361, MATCH('O5 Details by Class &amp; Accounts'!BA$18, 'E2 Allocators'!$B$15:$W$15, 0),FALSE)*$E157), 0, VLOOKUP(VLOOKUP($A157, 'E4 TB Allocation Details'!$A$18:$L$205, MATCH("Misc ID", 'E4 TB Allocation Details'!$A$18:$L$18, 0),FALSE), 'E2 Allocators'!$B$15:$W$361, MATCH('O5 Details by Class &amp; Accounts'!BA$18, 'E2 Allocators'!$B$15:$W$15, 0),FALSE)*$E157)</f>
        <v>0</v>
      </c>
      <c r="BB157" s="1412">
        <f ca="1">IF(ISERROR(VLOOKUP(VLOOKUP($A157, 'E4 TB Allocation Details'!$A$18:$L$205, MATCH("Misc ID", 'E4 TB Allocation Details'!$A$18:$L$18, 0),FALSE), 'E2 Allocators'!$B$15:$W$361, MATCH('O5 Details by Class &amp; Accounts'!BB$18, 'E2 Allocators'!$B$15:$W$15, 0),FALSE)*$E157), 0, VLOOKUP(VLOOKUP($A157, 'E4 TB Allocation Details'!$A$18:$L$205, MATCH("Misc ID", 'E4 TB Allocation Details'!$A$18:$L$18, 0),FALSE), 'E2 Allocators'!$B$15:$W$361, MATCH('O5 Details by Class &amp; Accounts'!BB$18, 'E2 Allocators'!$B$15:$W$15, 0),FALSE)*$E157)</f>
        <v>0</v>
      </c>
      <c r="BC157" s="1412">
        <f ca="1">IF(ISERROR(VLOOKUP(VLOOKUP($A157, 'E4 TB Allocation Details'!$A$18:$L$205, MATCH("Misc ID", 'E4 TB Allocation Details'!$A$18:$L$18, 0),FALSE), 'E2 Allocators'!$B$15:$W$361, MATCH('O5 Details by Class &amp; Accounts'!BC$18, 'E2 Allocators'!$B$15:$W$15, 0),FALSE)*$E157), 0, VLOOKUP(VLOOKUP($A157, 'E4 TB Allocation Details'!$A$18:$L$205, MATCH("Misc ID", 'E4 TB Allocation Details'!$A$18:$L$18, 0),FALSE), 'E2 Allocators'!$B$15:$W$361, MATCH('O5 Details by Class &amp; Accounts'!BC$18, 'E2 Allocators'!$B$15:$W$15, 0),FALSE)*$E157)</f>
        <v>0</v>
      </c>
      <c r="BD157" s="1412">
        <f ca="1">IF(ISERROR(VLOOKUP(VLOOKUP($A157, 'E4 TB Allocation Details'!$A$18:$L$205, MATCH("Misc ID", 'E4 TB Allocation Details'!$A$18:$L$18, 0),FALSE), 'E2 Allocators'!$B$15:$W$361, MATCH('O5 Details by Class &amp; Accounts'!BD$18, 'E2 Allocators'!$B$15:$W$15, 0),FALSE)*$E157), 0, VLOOKUP(VLOOKUP($A157, 'E4 TB Allocation Details'!$A$18:$L$205, MATCH("Misc ID", 'E4 TB Allocation Details'!$A$18:$L$18, 0),FALSE), 'E2 Allocators'!$B$15:$W$361, MATCH('O5 Details by Class &amp; Accounts'!BD$18, 'E2 Allocators'!$B$15:$W$15, 0),FALSE)*$E157)</f>
        <v>0</v>
      </c>
      <c r="BE157" s="1412">
        <f ca="1">IF(ISERROR(VLOOKUP(VLOOKUP($A157, 'E4 TB Allocation Details'!$A$18:$L$205, MATCH("Misc ID", 'E4 TB Allocation Details'!$A$18:$L$18, 0),FALSE), 'E2 Allocators'!$B$15:$W$361, MATCH('O5 Details by Class &amp; Accounts'!BE$18, 'E2 Allocators'!$B$15:$W$15, 0),FALSE)*$E157), 0, VLOOKUP(VLOOKUP($A157, 'E4 TB Allocation Details'!$A$18:$L$205, MATCH("Misc ID", 'E4 TB Allocation Details'!$A$18:$L$18, 0),FALSE), 'E2 Allocators'!$B$15:$W$361, MATCH('O5 Details by Class &amp; Accounts'!BE$18, 'E2 Allocators'!$B$15:$W$15, 0),FALSE)*$E157)</f>
        <v>0</v>
      </c>
      <c r="BF157" s="1412">
        <f ca="1">IF(ISERROR(VLOOKUP(VLOOKUP($A157, 'E4 TB Allocation Details'!$A$18:$L$205, MATCH("Misc ID", 'E4 TB Allocation Details'!$A$18:$L$18, 0),FALSE), 'E2 Allocators'!$B$15:$W$361, MATCH('O5 Details by Class &amp; Accounts'!BF$18, 'E2 Allocators'!$B$15:$W$15, 0),FALSE)*$E157), 0, VLOOKUP(VLOOKUP($A157, 'E4 TB Allocation Details'!$A$18:$L$205, MATCH("Misc ID", 'E4 TB Allocation Details'!$A$18:$L$18, 0),FALSE), 'E2 Allocators'!$B$15:$W$361, MATCH('O5 Details by Class &amp; Accounts'!BF$18, 'E2 Allocators'!$B$15:$W$15, 0),FALSE)*$E157)</f>
        <v>0</v>
      </c>
      <c r="BG157" s="1412">
        <f ca="1">IF(ISERROR(VLOOKUP(VLOOKUP($A157, 'E4 TB Allocation Details'!$A$18:$L$205, MATCH("Misc ID", 'E4 TB Allocation Details'!$A$18:$L$18, 0),FALSE), 'E2 Allocators'!$B$15:$W$361, MATCH('O5 Details by Class &amp; Accounts'!BG$18, 'E2 Allocators'!$B$15:$W$15, 0),FALSE)*$E157), 0, VLOOKUP(VLOOKUP($A157, 'E4 TB Allocation Details'!$A$18:$L$205, MATCH("Misc ID", 'E4 TB Allocation Details'!$A$18:$L$18, 0),FALSE), 'E2 Allocators'!$B$15:$W$361, MATCH('O5 Details by Class &amp; Accounts'!BG$18, 'E2 Allocators'!$B$15:$W$15, 0),FALSE)*$E157)</f>
        <v>0</v>
      </c>
      <c r="BH157" s="1412">
        <f ca="1">IF(ISERROR(VLOOKUP(VLOOKUP($A157, 'E4 TB Allocation Details'!$A$18:$L$205, MATCH("Misc ID", 'E4 TB Allocation Details'!$A$18:$L$18, 0),FALSE), 'E2 Allocators'!$B$15:$W$361, MATCH('O5 Details by Class &amp; Accounts'!BH$18, 'E2 Allocators'!$B$15:$W$15, 0),FALSE)*$E157), 0, VLOOKUP(VLOOKUP($A157, 'E4 TB Allocation Details'!$A$18:$L$205, MATCH("Misc ID", 'E4 TB Allocation Details'!$A$18:$L$18, 0),FALSE), 'E2 Allocators'!$B$15:$W$361, MATCH('O5 Details by Class &amp; Accounts'!BH$18, 'E2 Allocators'!$B$15:$W$15, 0),FALSE)*$E157)</f>
        <v>0</v>
      </c>
      <c r="BI157" s="1412">
        <f ca="1">IF(ISERROR(VLOOKUP(VLOOKUP($A157, 'E4 TB Allocation Details'!$A$18:$L$205, MATCH("Misc ID", 'E4 TB Allocation Details'!$A$18:$L$18, 0),FALSE), 'E2 Allocators'!$B$15:$W$361, MATCH('O5 Details by Class &amp; Accounts'!BI$18, 'E2 Allocators'!$B$15:$W$15, 0),FALSE)*$E157), 0, VLOOKUP(VLOOKUP($A157, 'E4 TB Allocation Details'!$A$18:$L$205, MATCH("Misc ID", 'E4 TB Allocation Details'!$A$18:$L$18, 0),FALSE), 'E2 Allocators'!$B$15:$W$361, MATCH('O5 Details by Class &amp; Accounts'!BI$18, 'E2 Allocators'!$B$15:$W$15, 0),FALSE)*$E157)</f>
        <v>0</v>
      </c>
      <c r="BJ157" s="1412">
        <f ca="1">IF(ISERROR(VLOOKUP(VLOOKUP($A157, 'E4 TB Allocation Details'!$A$18:$L$205, MATCH("Misc ID", 'E4 TB Allocation Details'!$A$18:$L$18, 0),FALSE), 'E2 Allocators'!$B$15:$W$361, MATCH('O5 Details by Class &amp; Accounts'!BJ$18, 'E2 Allocators'!$B$15:$W$15, 0),FALSE)*$E157), 0, VLOOKUP(VLOOKUP($A157, 'E4 TB Allocation Details'!$A$18:$L$205, MATCH("Misc ID", 'E4 TB Allocation Details'!$A$18:$L$18, 0),FALSE), 'E2 Allocators'!$B$15:$W$361, MATCH('O5 Details by Class &amp; Accounts'!BJ$18, 'E2 Allocators'!$B$15:$W$15, 0),FALSE)*$E157)</f>
        <v>0</v>
      </c>
      <c r="BK157" s="1412">
        <f ca="1">IF(ISERROR(VLOOKUP(VLOOKUP($A157, 'E4 TB Allocation Details'!$A$18:$L$205, MATCH("Misc ID", 'E4 TB Allocation Details'!$A$18:$L$18, 0),FALSE), 'E2 Allocators'!$B$15:$W$361, MATCH('O5 Details by Class &amp; Accounts'!BK$18, 'E2 Allocators'!$B$15:$W$15, 0),FALSE)*$E157), 0, VLOOKUP(VLOOKUP($A157, 'E4 TB Allocation Details'!$A$18:$L$205, MATCH("Misc ID", 'E4 TB Allocation Details'!$A$18:$L$18, 0),FALSE), 'E2 Allocators'!$B$15:$W$361, MATCH('O5 Details by Class &amp; Accounts'!BK$18, 'E2 Allocators'!$B$15:$W$15, 0),FALSE)*$E157)</f>
        <v>0</v>
      </c>
      <c r="BL157" s="1412">
        <f ca="1">IF(ISERROR(VLOOKUP(VLOOKUP($A157, 'E4 TB Allocation Details'!$A$18:$L$205, MATCH("Misc ID", 'E4 TB Allocation Details'!$A$18:$L$18, 0),FALSE), 'E2 Allocators'!$B$15:$W$361, MATCH('O5 Details by Class &amp; Accounts'!BL$18, 'E2 Allocators'!$B$15:$W$15, 0),FALSE)*$E157), 0, VLOOKUP(VLOOKUP($A157, 'E4 TB Allocation Details'!$A$18:$L$205, MATCH("Misc ID", 'E4 TB Allocation Details'!$A$18:$L$18, 0),FALSE), 'E2 Allocators'!$B$15:$W$361, MATCH('O5 Details by Class &amp; Accounts'!BL$18, 'E2 Allocators'!$B$15:$W$15, 0),FALSE)*$E157)</f>
        <v>0</v>
      </c>
      <c r="BM157" s="1412">
        <f ca="1">IF(ISERROR(VLOOKUP(VLOOKUP($A157, 'E4 TB Allocation Details'!$A$18:$L$205, MATCH("Misc ID", 'E4 TB Allocation Details'!$A$18:$L$18, 0),FALSE), 'E2 Allocators'!$B$15:$W$361, MATCH('O5 Details by Class &amp; Accounts'!BM$18, 'E2 Allocators'!$B$15:$W$15, 0),FALSE)*$E157), 0, VLOOKUP(VLOOKUP($A157, 'E4 TB Allocation Details'!$A$18:$L$205, MATCH("Misc ID", 'E4 TB Allocation Details'!$A$18:$L$18, 0),FALSE), 'E2 Allocators'!$B$15:$W$361, MATCH('O5 Details by Class &amp; Accounts'!BM$18, 'E2 Allocators'!$B$15:$W$15, 0),FALSE)*$E157)</f>
        <v>0</v>
      </c>
      <c r="BN157" s="1412">
        <f ca="1">IF(ISERROR(VLOOKUP(VLOOKUP($A157, 'E4 TB Allocation Details'!$A$18:$L$205, MATCH("Misc ID", 'E4 TB Allocation Details'!$A$18:$L$18, 0),FALSE), 'E2 Allocators'!$B$15:$W$361, MATCH('O5 Details by Class &amp; Accounts'!BN$18, 'E2 Allocators'!$B$15:$W$15, 0),FALSE)*$E157), 0, VLOOKUP(VLOOKUP($A157, 'E4 TB Allocation Details'!$A$18:$L$205, MATCH("Misc ID", 'E4 TB Allocation Details'!$A$18:$L$18, 0),FALSE), 'E2 Allocators'!$B$15:$W$361, MATCH('O5 Details by Class &amp; Accounts'!BN$18, 'E2 Allocators'!$B$15:$W$15, 0),FALSE)*$E157)</f>
        <v>0</v>
      </c>
      <c r="BO157" s="1412">
        <f ca="1">IF(ISERROR(VLOOKUP(VLOOKUP($A157, 'E4 TB Allocation Details'!$A$18:$L$205, MATCH("Misc ID", 'E4 TB Allocation Details'!$A$18:$L$18, 0),FALSE), 'E2 Allocators'!$B$15:$W$361, MATCH('O5 Details by Class &amp; Accounts'!BO$18, 'E2 Allocators'!$B$15:$W$15, 0),FALSE)*$E157), 0, VLOOKUP(VLOOKUP($A157, 'E4 TB Allocation Details'!$A$18:$L$205, MATCH("Misc ID", 'E4 TB Allocation Details'!$A$18:$L$18, 0),FALSE), 'E2 Allocators'!$B$15:$W$361, MATCH('O5 Details by Class &amp; Accounts'!BO$18, 'E2 Allocators'!$B$15:$W$15, 0),FALSE)*$E157)</f>
        <v>0</v>
      </c>
      <c r="BP157" s="1412">
        <f ca="1">IF(ISERROR(VLOOKUP(VLOOKUP($A157, 'E4 TB Allocation Details'!$A$18:$L$205, MATCH("Misc ID", 'E4 TB Allocation Details'!$A$18:$L$18, 0),FALSE), 'E2 Allocators'!$B$15:$W$361, MATCH('O5 Details by Class &amp; Accounts'!BP$18, 'E2 Allocators'!$B$15:$W$15, 0),FALSE)*$E157), 0, VLOOKUP(VLOOKUP($A157, 'E4 TB Allocation Details'!$A$18:$L$205, MATCH("Misc ID", 'E4 TB Allocation Details'!$A$18:$L$18, 0),FALSE), 'E2 Allocators'!$B$15:$W$361, MATCH('O5 Details by Class &amp; Accounts'!BP$18, 'E2 Allocators'!$B$15:$W$15, 0),FALSE)*$E157)</f>
        <v>0</v>
      </c>
      <c r="BQ157" s="1412">
        <f ca="1">IF(ISERROR(VLOOKUP(VLOOKUP($A157, 'E4 TB Allocation Details'!$A$18:$L$205, MATCH("Misc ID", 'E4 TB Allocation Details'!$A$18:$L$18, 0),FALSE), 'E2 Allocators'!$B$15:$W$361, MATCH('O5 Details by Class &amp; Accounts'!BQ$18, 'E2 Allocators'!$B$15:$W$15, 0),FALSE)*$E157), 0, VLOOKUP(VLOOKUP($A157, 'E4 TB Allocation Details'!$A$18:$L$205, MATCH("Misc ID", 'E4 TB Allocation Details'!$A$18:$L$18, 0),FALSE), 'E2 Allocators'!$B$15:$W$361, MATCH('O5 Details by Class &amp; Accounts'!BQ$18, 'E2 Allocators'!$B$15:$W$15, 0),FALSE)*$E157)</f>
        <v>0</v>
      </c>
      <c r="BR157" s="1412">
        <f ca="1">IF(ISERROR(VLOOKUP(VLOOKUP($A157, 'E4 TB Allocation Details'!$A$18:$L$205, MATCH("Misc ID", 'E4 TB Allocation Details'!$A$18:$L$18, 0),FALSE), 'E2 Allocators'!$B$15:$W$361, MATCH('O5 Details by Class &amp; Accounts'!BR$18, 'E2 Allocators'!$B$15:$W$15, 0),FALSE)*$E157), 0, VLOOKUP(VLOOKUP($A157, 'E4 TB Allocation Details'!$A$18:$L$205, MATCH("Misc ID", 'E4 TB Allocation Details'!$A$18:$L$18, 0),FALSE), 'E2 Allocators'!$B$15:$W$361, MATCH('O5 Details by Class &amp; Accounts'!BR$18, 'E2 Allocators'!$B$15:$W$15, 0),FALSE)*$E157)</f>
        <v>0</v>
      </c>
      <c r="BS157" s="1412">
        <f t="shared" si="34"/>
        <v>0</v>
      </c>
      <c r="BT157" s="1412">
        <f ca="1">IF(ISERROR(VLOOKUP(VLOOKUP($A157, 'E4 TB Allocation Details'!$A$18:$L$205, MATCH("A &amp; G ID", 'E4 TB Allocation Details'!$A$18:$L$18, 0),FALSE), 'E2 Allocators'!$B$15:$W$361, MATCH('O5 Details by Class &amp; Accounts'!BT$18, 'E2 Allocators'!$B$15:$W$15, 0),FALSE)*$E157), 0, VLOOKUP(VLOOKUP($A157, 'E4 TB Allocation Details'!$A$18:$L$205, MATCH("A &amp; G ID", 'E4 TB Allocation Details'!$A$18:$L$18, 0),FALSE), 'E2 Allocators'!$B$15:$W$361, MATCH('O5 Details by Class &amp; Accounts'!BT$18, 'E2 Allocators'!$B$15:$W$15, 0),FALSE)*$E157)</f>
        <v>0</v>
      </c>
      <c r="BU157" s="1412">
        <f ca="1">IF(ISERROR(VLOOKUP(VLOOKUP($A157, 'E4 TB Allocation Details'!$A$18:$L$205, MATCH("A &amp; G ID", 'E4 TB Allocation Details'!$A$18:$L$18, 0),FALSE), 'E2 Allocators'!$B$15:$W$361, MATCH('O5 Details by Class &amp; Accounts'!BU$18, 'E2 Allocators'!$B$15:$W$15, 0),FALSE)*$E157), 0, VLOOKUP(VLOOKUP($A157, 'E4 TB Allocation Details'!$A$18:$L$205, MATCH("A &amp; G ID", 'E4 TB Allocation Details'!$A$18:$L$18, 0),FALSE), 'E2 Allocators'!$B$15:$W$361, MATCH('O5 Details by Class &amp; Accounts'!BU$18, 'E2 Allocators'!$B$15:$W$15, 0),FALSE)*$E157)</f>
        <v>0</v>
      </c>
      <c r="BV157" s="1412">
        <f ca="1">IF(ISERROR(VLOOKUP(VLOOKUP($A157, 'E4 TB Allocation Details'!$A$18:$L$205, MATCH("A &amp; G ID", 'E4 TB Allocation Details'!$A$18:$L$18, 0),FALSE), 'E2 Allocators'!$B$15:$W$361, MATCH('O5 Details by Class &amp; Accounts'!BV$18, 'E2 Allocators'!$B$15:$W$15, 0),FALSE)*$E157), 0, VLOOKUP(VLOOKUP($A157, 'E4 TB Allocation Details'!$A$18:$L$205, MATCH("A &amp; G ID", 'E4 TB Allocation Details'!$A$18:$L$18, 0),FALSE), 'E2 Allocators'!$B$15:$W$361, MATCH('O5 Details by Class &amp; Accounts'!BV$18, 'E2 Allocators'!$B$15:$W$15, 0),FALSE)*$E157)</f>
        <v>0</v>
      </c>
      <c r="BW157" s="1412">
        <f ca="1">IF(ISERROR(VLOOKUP(VLOOKUP($A157, 'E4 TB Allocation Details'!$A$18:$L$205, MATCH("A &amp; G ID", 'E4 TB Allocation Details'!$A$18:$L$18, 0),FALSE), 'E2 Allocators'!$B$15:$W$361, MATCH('O5 Details by Class &amp; Accounts'!BW$18, 'E2 Allocators'!$B$15:$W$15, 0),FALSE)*$E157), 0, VLOOKUP(VLOOKUP($A157, 'E4 TB Allocation Details'!$A$18:$L$205, MATCH("A &amp; G ID", 'E4 TB Allocation Details'!$A$18:$L$18, 0),FALSE), 'E2 Allocators'!$B$15:$W$361, MATCH('O5 Details by Class &amp; Accounts'!BW$18, 'E2 Allocators'!$B$15:$W$15, 0),FALSE)*$E157)</f>
        <v>0</v>
      </c>
      <c r="BX157" s="1412">
        <f ca="1">IF(ISERROR(VLOOKUP(VLOOKUP($A157, 'E4 TB Allocation Details'!$A$18:$L$205, MATCH("A &amp; G ID", 'E4 TB Allocation Details'!$A$18:$L$18, 0),FALSE), 'E2 Allocators'!$B$15:$W$361, MATCH('O5 Details by Class &amp; Accounts'!BX$18, 'E2 Allocators'!$B$15:$W$15, 0),FALSE)*$E157), 0, VLOOKUP(VLOOKUP($A157, 'E4 TB Allocation Details'!$A$18:$L$205, MATCH("A &amp; G ID", 'E4 TB Allocation Details'!$A$18:$L$18, 0),FALSE), 'E2 Allocators'!$B$15:$W$361, MATCH('O5 Details by Class &amp; Accounts'!BX$18, 'E2 Allocators'!$B$15:$W$15, 0),FALSE)*$E157)</f>
        <v>0</v>
      </c>
      <c r="BY157" s="1412">
        <f ca="1">IF(ISERROR(VLOOKUP(VLOOKUP($A157, 'E4 TB Allocation Details'!$A$18:$L$205, MATCH("A &amp; G ID", 'E4 TB Allocation Details'!$A$18:$L$18, 0),FALSE), 'E2 Allocators'!$B$15:$W$361, MATCH('O5 Details by Class &amp; Accounts'!BY$18, 'E2 Allocators'!$B$15:$W$15, 0),FALSE)*$E157), 0, VLOOKUP(VLOOKUP($A157, 'E4 TB Allocation Details'!$A$18:$L$205, MATCH("A &amp; G ID", 'E4 TB Allocation Details'!$A$18:$L$18, 0),FALSE), 'E2 Allocators'!$B$15:$W$361, MATCH('O5 Details by Class &amp; Accounts'!BY$18, 'E2 Allocators'!$B$15:$W$15, 0),FALSE)*$E157)</f>
        <v>0</v>
      </c>
      <c r="BZ157" s="1412">
        <f ca="1">IF(ISERROR(VLOOKUP(VLOOKUP($A157, 'E4 TB Allocation Details'!$A$18:$L$205, MATCH("A &amp; G ID", 'E4 TB Allocation Details'!$A$18:$L$18, 0),FALSE), 'E2 Allocators'!$B$15:$W$361, MATCH('O5 Details by Class &amp; Accounts'!BZ$18, 'E2 Allocators'!$B$15:$W$15, 0),FALSE)*$E157), 0, VLOOKUP(VLOOKUP($A157, 'E4 TB Allocation Details'!$A$18:$L$205, MATCH("A &amp; G ID", 'E4 TB Allocation Details'!$A$18:$L$18, 0),FALSE), 'E2 Allocators'!$B$15:$W$361, MATCH('O5 Details by Class &amp; Accounts'!BZ$18, 'E2 Allocators'!$B$15:$W$15, 0),FALSE)*$E157)</f>
        <v>0</v>
      </c>
      <c r="CA157" s="1412">
        <f ca="1">IF(ISERROR(VLOOKUP(VLOOKUP($A157, 'E4 TB Allocation Details'!$A$18:$L$205, MATCH("A &amp; G ID", 'E4 TB Allocation Details'!$A$18:$L$18, 0),FALSE), 'E2 Allocators'!$B$15:$W$361, MATCH('O5 Details by Class &amp; Accounts'!CA$18, 'E2 Allocators'!$B$15:$W$15, 0),FALSE)*$E157), 0, VLOOKUP(VLOOKUP($A157, 'E4 TB Allocation Details'!$A$18:$L$205, MATCH("A &amp; G ID", 'E4 TB Allocation Details'!$A$18:$L$18, 0),FALSE), 'E2 Allocators'!$B$15:$W$361, MATCH('O5 Details by Class &amp; Accounts'!CA$18, 'E2 Allocators'!$B$15:$W$15, 0),FALSE)*$E157)</f>
        <v>0</v>
      </c>
      <c r="CB157" s="1412">
        <f ca="1">IF(ISERROR(VLOOKUP(VLOOKUP($A157, 'E4 TB Allocation Details'!$A$18:$L$205, MATCH("A &amp; G ID", 'E4 TB Allocation Details'!$A$18:$L$18, 0),FALSE), 'E2 Allocators'!$B$15:$W$361, MATCH('O5 Details by Class &amp; Accounts'!CB$18, 'E2 Allocators'!$B$15:$W$15, 0),FALSE)*$E157), 0, VLOOKUP(VLOOKUP($A157, 'E4 TB Allocation Details'!$A$18:$L$205, MATCH("A &amp; G ID", 'E4 TB Allocation Details'!$A$18:$L$18, 0),FALSE), 'E2 Allocators'!$B$15:$W$361, MATCH('O5 Details by Class &amp; Accounts'!CB$18, 'E2 Allocators'!$B$15:$W$15, 0),FALSE)*$E157)</f>
        <v>0</v>
      </c>
      <c r="CC157" s="1412">
        <f ca="1">IF(ISERROR(VLOOKUP(VLOOKUP($A157, 'E4 TB Allocation Details'!$A$18:$L$205, MATCH("A &amp; G ID", 'E4 TB Allocation Details'!$A$18:$L$18, 0),FALSE), 'E2 Allocators'!$B$15:$W$361, MATCH('O5 Details by Class &amp; Accounts'!CC$18, 'E2 Allocators'!$B$15:$W$15, 0),FALSE)*$E157), 0, VLOOKUP(VLOOKUP($A157, 'E4 TB Allocation Details'!$A$18:$L$205, MATCH("A &amp; G ID", 'E4 TB Allocation Details'!$A$18:$L$18, 0),FALSE), 'E2 Allocators'!$B$15:$W$361, MATCH('O5 Details by Class &amp; Accounts'!CC$18, 'E2 Allocators'!$B$15:$W$15, 0),FALSE)*$E157)</f>
        <v>0</v>
      </c>
      <c r="CD157" s="1412">
        <f ca="1">IF(ISERROR(VLOOKUP(VLOOKUP($A157, 'E4 TB Allocation Details'!$A$18:$L$205, MATCH("A &amp; G ID", 'E4 TB Allocation Details'!$A$18:$L$18, 0),FALSE), 'E2 Allocators'!$B$15:$W$361, MATCH('O5 Details by Class &amp; Accounts'!CD$18, 'E2 Allocators'!$B$15:$W$15, 0),FALSE)*$E157), 0, VLOOKUP(VLOOKUP($A157, 'E4 TB Allocation Details'!$A$18:$L$205, MATCH("A &amp; G ID", 'E4 TB Allocation Details'!$A$18:$L$18, 0),FALSE), 'E2 Allocators'!$B$15:$W$361, MATCH('O5 Details by Class &amp; Accounts'!CD$18, 'E2 Allocators'!$B$15:$W$15, 0),FALSE)*$E157)</f>
        <v>0</v>
      </c>
      <c r="CE157" s="1412">
        <f ca="1">IF(ISERROR(VLOOKUP(VLOOKUP($A157, 'E4 TB Allocation Details'!$A$18:$L$205, MATCH("A &amp; G ID", 'E4 TB Allocation Details'!$A$18:$L$18, 0),FALSE), 'E2 Allocators'!$B$15:$W$361, MATCH('O5 Details by Class &amp; Accounts'!CE$18, 'E2 Allocators'!$B$15:$W$15, 0),FALSE)*$E157), 0, VLOOKUP(VLOOKUP($A157, 'E4 TB Allocation Details'!$A$18:$L$205, MATCH("A &amp; G ID", 'E4 TB Allocation Details'!$A$18:$L$18, 0),FALSE), 'E2 Allocators'!$B$15:$W$361, MATCH('O5 Details by Class &amp; Accounts'!CE$18, 'E2 Allocators'!$B$15:$W$15, 0),FALSE)*$E157)</f>
        <v>0</v>
      </c>
      <c r="CF157" s="1412">
        <f ca="1">IF(ISERROR(VLOOKUP(VLOOKUP($A157, 'E4 TB Allocation Details'!$A$18:$L$205, MATCH("A &amp; G ID", 'E4 TB Allocation Details'!$A$18:$L$18, 0),FALSE), 'E2 Allocators'!$B$15:$W$361, MATCH('O5 Details by Class &amp; Accounts'!CF$18, 'E2 Allocators'!$B$15:$W$15, 0),FALSE)*$E157), 0, VLOOKUP(VLOOKUP($A157, 'E4 TB Allocation Details'!$A$18:$L$205, MATCH("A &amp; G ID", 'E4 TB Allocation Details'!$A$18:$L$18, 0),FALSE), 'E2 Allocators'!$B$15:$W$361, MATCH('O5 Details by Class &amp; Accounts'!CF$18, 'E2 Allocators'!$B$15:$W$15, 0),FALSE)*$E157)</f>
        <v>0</v>
      </c>
      <c r="CG157" s="1412">
        <f ca="1">IF(ISERROR(VLOOKUP(VLOOKUP($A157, 'E4 TB Allocation Details'!$A$18:$L$205, MATCH("A &amp; G ID", 'E4 TB Allocation Details'!$A$18:$L$18, 0),FALSE), 'E2 Allocators'!$B$15:$W$361, MATCH('O5 Details by Class &amp; Accounts'!CG$18, 'E2 Allocators'!$B$15:$W$15, 0),FALSE)*$E157), 0, VLOOKUP(VLOOKUP($A157, 'E4 TB Allocation Details'!$A$18:$L$205, MATCH("A &amp; G ID", 'E4 TB Allocation Details'!$A$18:$L$18, 0),FALSE), 'E2 Allocators'!$B$15:$W$361, MATCH('O5 Details by Class &amp; Accounts'!CG$18, 'E2 Allocators'!$B$15:$W$15, 0),FALSE)*$E157)</f>
        <v>0</v>
      </c>
      <c r="CH157" s="1412">
        <f ca="1">IF(ISERROR(VLOOKUP(VLOOKUP($A157, 'E4 TB Allocation Details'!$A$18:$L$205, MATCH("A &amp; G ID", 'E4 TB Allocation Details'!$A$18:$L$18, 0),FALSE), 'E2 Allocators'!$B$15:$W$361, MATCH('O5 Details by Class &amp; Accounts'!CH$18, 'E2 Allocators'!$B$15:$W$15, 0),FALSE)*$E157), 0, VLOOKUP(VLOOKUP($A157, 'E4 TB Allocation Details'!$A$18:$L$205, MATCH("A &amp; G ID", 'E4 TB Allocation Details'!$A$18:$L$18, 0),FALSE), 'E2 Allocators'!$B$15:$W$361, MATCH('O5 Details by Class &amp; Accounts'!CH$18, 'E2 Allocators'!$B$15:$W$15, 0),FALSE)*$E157)</f>
        <v>0</v>
      </c>
      <c r="CI157" s="1412">
        <f ca="1">IF(ISERROR(VLOOKUP(VLOOKUP($A157, 'E4 TB Allocation Details'!$A$18:$L$205, MATCH("A &amp; G ID", 'E4 TB Allocation Details'!$A$18:$L$18, 0),FALSE), 'E2 Allocators'!$B$15:$W$361, MATCH('O5 Details by Class &amp; Accounts'!CI$18, 'E2 Allocators'!$B$15:$W$15, 0),FALSE)*$E157), 0, VLOOKUP(VLOOKUP($A157, 'E4 TB Allocation Details'!$A$18:$L$205, MATCH("A &amp; G ID", 'E4 TB Allocation Details'!$A$18:$L$18, 0),FALSE), 'E2 Allocators'!$B$15:$W$361, MATCH('O5 Details by Class &amp; Accounts'!CI$18, 'E2 Allocators'!$B$15:$W$15, 0),FALSE)*$E157)</f>
        <v>0</v>
      </c>
      <c r="CJ157" s="1412">
        <f ca="1">IF(ISERROR(VLOOKUP(VLOOKUP($A157, 'E4 TB Allocation Details'!$A$18:$L$205, MATCH("A &amp; G ID", 'E4 TB Allocation Details'!$A$18:$L$18, 0),FALSE), 'E2 Allocators'!$B$15:$W$361, MATCH('O5 Details by Class &amp; Accounts'!CJ$18, 'E2 Allocators'!$B$15:$W$15, 0),FALSE)*$E157), 0, VLOOKUP(VLOOKUP($A157, 'E4 TB Allocation Details'!$A$18:$L$205, MATCH("A &amp; G ID", 'E4 TB Allocation Details'!$A$18:$L$18, 0),FALSE), 'E2 Allocators'!$B$15:$W$361, MATCH('O5 Details by Class &amp; Accounts'!CJ$18, 'E2 Allocators'!$B$15:$W$15, 0),FALSE)*$E157)</f>
        <v>0</v>
      </c>
      <c r="CK157" s="1412">
        <f ca="1">IF(ISERROR(VLOOKUP(VLOOKUP($A157, 'E4 TB Allocation Details'!$A$18:$L$205, MATCH("A &amp; G ID", 'E4 TB Allocation Details'!$A$18:$L$18, 0),FALSE), 'E2 Allocators'!$B$15:$W$361, MATCH('O5 Details by Class &amp; Accounts'!CK$18, 'E2 Allocators'!$B$15:$W$15, 0),FALSE)*$E157), 0, VLOOKUP(VLOOKUP($A157, 'E4 TB Allocation Details'!$A$18:$L$205, MATCH("A &amp; G ID", 'E4 TB Allocation Details'!$A$18:$L$18, 0),FALSE), 'E2 Allocators'!$B$15:$W$361, MATCH('O5 Details by Class &amp; Accounts'!CK$18, 'E2 Allocators'!$B$15:$W$15, 0),FALSE)*$E157)</f>
        <v>0</v>
      </c>
      <c r="CL157" s="1412">
        <f ca="1">IF(ISERROR(VLOOKUP(VLOOKUP($A157, 'E4 TB Allocation Details'!$A$18:$L$205, MATCH("A &amp; G ID", 'E4 TB Allocation Details'!$A$18:$L$18, 0),FALSE), 'E2 Allocators'!$B$15:$W$361, MATCH('O5 Details by Class &amp; Accounts'!CL$18, 'E2 Allocators'!$B$15:$W$15, 0),FALSE)*$E157), 0, VLOOKUP(VLOOKUP($A157, 'E4 TB Allocation Details'!$A$18:$L$205, MATCH("A &amp; G ID", 'E4 TB Allocation Details'!$A$18:$L$18, 0),FALSE), 'E2 Allocators'!$B$15:$W$361, MATCH('O5 Details by Class &amp; Accounts'!CL$18, 'E2 Allocators'!$B$15:$W$15, 0),FALSE)*$E157)</f>
        <v>0</v>
      </c>
      <c r="CM157" s="1412">
        <f ca="1">IF(ISERROR(VLOOKUP(VLOOKUP($A157, 'E4 TB Allocation Details'!$A$18:$L$205, MATCH("A &amp; G ID", 'E4 TB Allocation Details'!$A$18:$L$18, 0),FALSE), 'E2 Allocators'!$B$15:$W$361, MATCH('O5 Details by Class &amp; Accounts'!CM$18, 'E2 Allocators'!$B$15:$W$15, 0),FALSE)*$E157), 0, VLOOKUP(VLOOKUP($A157, 'E4 TB Allocation Details'!$A$18:$L$205, MATCH("A &amp; G ID", 'E4 TB Allocation Details'!$A$18:$L$18, 0),FALSE), 'E2 Allocators'!$B$15:$W$361, MATCH('O5 Details by Class &amp; Accounts'!CM$18, 'E2 Allocators'!$B$15:$W$15, 0),FALSE)*$E157)</f>
        <v>0</v>
      </c>
      <c r="CN157" s="1412">
        <f>SUM(BT157:CM157)</f>
        <v>0</v>
      </c>
      <c r="CO157" s="1792">
        <f t="shared" si="36"/>
        <v>0</v>
      </c>
      <c r="CQ157" s="2087">
        <v>1860</v>
      </c>
    </row>
    <row r="158" spans="1:95" s="81" customFormat="1" ht="12.75">
      <c r="A158" s="1182">
        <v>5305</v>
      </c>
      <c r="B158" s="1183" t="s">
        <v>1267</v>
      </c>
      <c r="C158" s="1789">
        <f ca="1">IF(ISERROR(VLOOKUP($A158,'I3 TB Data'!$A$23:$H$458,MATCH('O5 Details by Class &amp; Accounts'!$C$18, 'I3 TB Data'!$A$23:$H$23,0),0)), 0, VLOOKUP($A158,'I3 TB Data'!$A$23:$H$458,MATCH('O5 Details by Class &amp; Accounts'!$C$18,'I3 TB Data'!$A$23:$H$23,0),0))</f>
        <v>0</v>
      </c>
      <c r="D158" s="1790"/>
      <c r="E158" s="1789">
        <f t="shared" si="37"/>
        <v>0</v>
      </c>
      <c r="F158" s="1791">
        <f ca="1">IF(ISERROR(VLOOKUP($A158, 'E1 Categorization'!A33:E122, MATCH("Customer Component", 'E1 Categorization'!$A$33:$E$33,0), 0)), 0, IF(VLOOKUP($A158, 'E1 Categorization'!A33:E122, MATCH("Customer Component", 'E1 Categorization'!$A$33:$E$33,0), 0)=0, 'O5 Details by Class &amp; Accounts'!$E158, IF(AND(VLOOKUP($A158, 'E1 Categorization'!A33:E122, MATCH("Customer Component", 'E1 Categorization'!$A$33:$E$33,0), 0) &gt;0, VLOOKUP($A158, 'E1 Categorization'!A33:E122, MATCH("Customer Component", 'E1 Categorization'!$A$33:$E$33,0), 0)&lt;1), 'O5 Details by Class &amp; Accounts'!$E158*(1-VLOOKUP($A158, 'E1 Categorization'!A33:E122, MATCH("Customer Component", 'E1 Categorization'!$A$33:$E$33,0), 0)), 0)))</f>
        <v>0</v>
      </c>
      <c r="G158" s="1791">
        <f t="shared" ref="G158:G165" si="38">E158</f>
        <v>0</v>
      </c>
      <c r="H158" s="1412">
        <f t="shared" ref="H158:H205" si="39">F158+G158</f>
        <v>0</v>
      </c>
      <c r="I158" s="1412">
        <f ca="1">IF(ISERROR(VLOOKUP(VLOOKUP($A158, 'E4 TB Allocation Details'!$A$18:$L$205, MATCH("Demand ID", 'E4 TB Allocation Details'!$A$18:$L$18, 0),FALSE), 'E2 Allocators'!$B$15:$W$361, MATCH('O5 Details by Class &amp; Accounts'!I$18, 'E2 Allocators'!$B$15:$W$15, 0),FALSE)*$F158), 0, VLOOKUP(VLOOKUP($A158, 'E4 TB Allocation Details'!$A$18:$L$205, MATCH("Demand ID", 'E4 TB Allocation Details'!$A$18:$L$18, 0),FALSE), 'E2 Allocators'!$B$15:$W$361, MATCH('O5 Details by Class &amp; Accounts'!I$18, 'E2 Allocators'!$B$15:$W$15, 0),FALSE)*$F158)</f>
        <v>0</v>
      </c>
      <c r="J158" s="1412">
        <f ca="1">IF(ISERROR(VLOOKUP(VLOOKUP($A158, 'E4 TB Allocation Details'!$A$18:$L$205, MATCH("Demand ID", 'E4 TB Allocation Details'!$A$18:$L$18, 0),FALSE), 'E2 Allocators'!$B$15:$W$361, MATCH('O5 Details by Class &amp; Accounts'!J$18, 'E2 Allocators'!$B$15:$W$15, 0),FALSE)*$F158), 0, VLOOKUP(VLOOKUP($A158, 'E4 TB Allocation Details'!$A$18:$L$205, MATCH("Demand ID", 'E4 TB Allocation Details'!$A$18:$L$18, 0),FALSE), 'E2 Allocators'!$B$15:$W$361, MATCH('O5 Details by Class &amp; Accounts'!J$18, 'E2 Allocators'!$B$15:$W$15, 0),FALSE)*$F158)</f>
        <v>0</v>
      </c>
      <c r="K158" s="1412">
        <f ca="1">IF(ISERROR(VLOOKUP(VLOOKUP($A158, 'E4 TB Allocation Details'!$A$18:$L$205, MATCH("Demand ID", 'E4 TB Allocation Details'!$A$18:$L$18, 0),FALSE), 'E2 Allocators'!$B$15:$W$361, MATCH('O5 Details by Class &amp; Accounts'!K$18, 'E2 Allocators'!$B$15:$W$15, 0),FALSE)*$F158), 0, VLOOKUP(VLOOKUP($A158, 'E4 TB Allocation Details'!$A$18:$L$205, MATCH("Demand ID", 'E4 TB Allocation Details'!$A$18:$L$18, 0),FALSE), 'E2 Allocators'!$B$15:$W$361, MATCH('O5 Details by Class &amp; Accounts'!K$18, 'E2 Allocators'!$B$15:$W$15, 0),FALSE)*$F158)</f>
        <v>0</v>
      </c>
      <c r="L158" s="1412">
        <f ca="1">IF(ISERROR(VLOOKUP(VLOOKUP($A158, 'E4 TB Allocation Details'!$A$18:$L$205, MATCH("Demand ID", 'E4 TB Allocation Details'!$A$18:$L$18, 0),FALSE), 'E2 Allocators'!$B$15:$W$361, MATCH('O5 Details by Class &amp; Accounts'!L$18, 'E2 Allocators'!$B$15:$W$15, 0),FALSE)*$F158), 0, VLOOKUP(VLOOKUP($A158, 'E4 TB Allocation Details'!$A$18:$L$205, MATCH("Demand ID", 'E4 TB Allocation Details'!$A$18:$L$18, 0),FALSE), 'E2 Allocators'!$B$15:$W$361, MATCH('O5 Details by Class &amp; Accounts'!L$18, 'E2 Allocators'!$B$15:$W$15, 0),FALSE)*$F158)</f>
        <v>0</v>
      </c>
      <c r="M158" s="1412">
        <f ca="1">IF(ISERROR(VLOOKUP(VLOOKUP($A158, 'E4 TB Allocation Details'!$A$18:$L$205, MATCH("Demand ID", 'E4 TB Allocation Details'!$A$18:$L$18, 0),FALSE), 'E2 Allocators'!$B$15:$W$361, MATCH('O5 Details by Class &amp; Accounts'!M$18, 'E2 Allocators'!$B$15:$W$15, 0),FALSE)*$F158), 0, VLOOKUP(VLOOKUP($A158, 'E4 TB Allocation Details'!$A$18:$L$205, MATCH("Demand ID", 'E4 TB Allocation Details'!$A$18:$L$18, 0),FALSE), 'E2 Allocators'!$B$15:$W$361, MATCH('O5 Details by Class &amp; Accounts'!M$18, 'E2 Allocators'!$B$15:$W$15, 0),FALSE)*$F158)</f>
        <v>0</v>
      </c>
      <c r="N158" s="1412">
        <f ca="1">IF(ISERROR(VLOOKUP(VLOOKUP($A158, 'E4 TB Allocation Details'!$A$18:$L$205, MATCH("Demand ID", 'E4 TB Allocation Details'!$A$18:$L$18, 0),FALSE), 'E2 Allocators'!$B$15:$W$361, MATCH('O5 Details by Class &amp; Accounts'!N$18, 'E2 Allocators'!$B$15:$W$15, 0),FALSE)*$F158), 0, VLOOKUP(VLOOKUP($A158, 'E4 TB Allocation Details'!$A$18:$L$205, MATCH("Demand ID", 'E4 TB Allocation Details'!$A$18:$L$18, 0),FALSE), 'E2 Allocators'!$B$15:$W$361, MATCH('O5 Details by Class &amp; Accounts'!N$18, 'E2 Allocators'!$B$15:$W$15, 0),FALSE)*$F158)</f>
        <v>0</v>
      </c>
      <c r="O158" s="1412">
        <f ca="1">IF(ISERROR(VLOOKUP(VLOOKUP($A158, 'E4 TB Allocation Details'!$A$18:$L$205, MATCH("Demand ID", 'E4 TB Allocation Details'!$A$18:$L$18, 0),FALSE), 'E2 Allocators'!$B$15:$W$361, MATCH('O5 Details by Class &amp; Accounts'!O$18, 'E2 Allocators'!$B$15:$W$15, 0),FALSE)*$F158), 0, VLOOKUP(VLOOKUP($A158, 'E4 TB Allocation Details'!$A$18:$L$205, MATCH("Demand ID", 'E4 TB Allocation Details'!$A$18:$L$18, 0),FALSE), 'E2 Allocators'!$B$15:$W$361, MATCH('O5 Details by Class &amp; Accounts'!O$18, 'E2 Allocators'!$B$15:$W$15, 0),FALSE)*$F158)</f>
        <v>0</v>
      </c>
      <c r="P158" s="1412">
        <f ca="1">IF(ISERROR(VLOOKUP(VLOOKUP($A158, 'E4 TB Allocation Details'!$A$18:$L$205, MATCH("Demand ID", 'E4 TB Allocation Details'!$A$18:$L$18, 0),FALSE), 'E2 Allocators'!$B$15:$W$361, MATCH('O5 Details by Class &amp; Accounts'!P$18, 'E2 Allocators'!$B$15:$W$15, 0),FALSE)*$F158), 0, VLOOKUP(VLOOKUP($A158, 'E4 TB Allocation Details'!$A$18:$L$205, MATCH("Demand ID", 'E4 TB Allocation Details'!$A$18:$L$18, 0),FALSE), 'E2 Allocators'!$B$15:$W$361, MATCH('O5 Details by Class &amp; Accounts'!P$18, 'E2 Allocators'!$B$15:$W$15, 0),FALSE)*$F158)</f>
        <v>0</v>
      </c>
      <c r="Q158" s="1412">
        <f ca="1">IF(ISERROR(VLOOKUP(VLOOKUP($A158, 'E4 TB Allocation Details'!$A$18:$L$205, MATCH("Demand ID", 'E4 TB Allocation Details'!$A$18:$L$18, 0),FALSE), 'E2 Allocators'!$B$15:$W$361, MATCH('O5 Details by Class &amp; Accounts'!Q$18, 'E2 Allocators'!$B$15:$W$15, 0),FALSE)*$F158), 0, VLOOKUP(VLOOKUP($A158, 'E4 TB Allocation Details'!$A$18:$L$205, MATCH("Demand ID", 'E4 TB Allocation Details'!$A$18:$L$18, 0),FALSE), 'E2 Allocators'!$B$15:$W$361, MATCH('O5 Details by Class &amp; Accounts'!Q$18, 'E2 Allocators'!$B$15:$W$15, 0),FALSE)*$F158)</f>
        <v>0</v>
      </c>
      <c r="R158" s="1412">
        <f ca="1">IF(ISERROR(VLOOKUP(VLOOKUP($A158, 'E4 TB Allocation Details'!$A$18:$L$205, MATCH("Demand ID", 'E4 TB Allocation Details'!$A$18:$L$18, 0),FALSE), 'E2 Allocators'!$B$15:$W$361, MATCH('O5 Details by Class &amp; Accounts'!R$18, 'E2 Allocators'!$B$15:$W$15, 0),FALSE)*$F158), 0, VLOOKUP(VLOOKUP($A158, 'E4 TB Allocation Details'!$A$18:$L$205, MATCH("Demand ID", 'E4 TB Allocation Details'!$A$18:$L$18, 0),FALSE), 'E2 Allocators'!$B$15:$W$361, MATCH('O5 Details by Class &amp; Accounts'!R$18, 'E2 Allocators'!$B$15:$W$15, 0),FALSE)*$F158)</f>
        <v>0</v>
      </c>
      <c r="S158" s="1412">
        <f ca="1">IF(ISERROR(VLOOKUP(VLOOKUP($A158, 'E4 TB Allocation Details'!$A$18:$L$205, MATCH("Demand ID", 'E4 TB Allocation Details'!$A$18:$L$18, 0),FALSE), 'E2 Allocators'!$B$15:$W$361, MATCH('O5 Details by Class &amp; Accounts'!S$18, 'E2 Allocators'!$B$15:$W$15, 0),FALSE)*$F158), 0, VLOOKUP(VLOOKUP($A158, 'E4 TB Allocation Details'!$A$18:$L$205, MATCH("Demand ID", 'E4 TB Allocation Details'!$A$18:$L$18, 0),FALSE), 'E2 Allocators'!$B$15:$W$361, MATCH('O5 Details by Class &amp; Accounts'!S$18, 'E2 Allocators'!$B$15:$W$15, 0),FALSE)*$F158)</f>
        <v>0</v>
      </c>
      <c r="T158" s="1412">
        <f ca="1">IF(ISERROR(VLOOKUP(VLOOKUP($A158, 'E4 TB Allocation Details'!$A$18:$L$205, MATCH("Demand ID", 'E4 TB Allocation Details'!$A$18:$L$18, 0),FALSE), 'E2 Allocators'!$B$15:$W$361, MATCH('O5 Details by Class &amp; Accounts'!T$18, 'E2 Allocators'!$B$15:$W$15, 0),FALSE)*$F158), 0, VLOOKUP(VLOOKUP($A158, 'E4 TB Allocation Details'!$A$18:$L$205, MATCH("Demand ID", 'E4 TB Allocation Details'!$A$18:$L$18, 0),FALSE), 'E2 Allocators'!$B$15:$W$361, MATCH('O5 Details by Class &amp; Accounts'!T$18, 'E2 Allocators'!$B$15:$W$15, 0),FALSE)*$F158)</f>
        <v>0</v>
      </c>
      <c r="U158" s="1412">
        <f ca="1">IF(ISERROR(VLOOKUP(VLOOKUP($A158, 'E4 TB Allocation Details'!$A$18:$L$205, MATCH("Demand ID", 'E4 TB Allocation Details'!$A$18:$L$18, 0),FALSE), 'E2 Allocators'!$B$15:$W$361, MATCH('O5 Details by Class &amp; Accounts'!U$18, 'E2 Allocators'!$B$15:$W$15, 0),FALSE)*$F158), 0, VLOOKUP(VLOOKUP($A158, 'E4 TB Allocation Details'!$A$18:$L$205, MATCH("Demand ID", 'E4 TB Allocation Details'!$A$18:$L$18, 0),FALSE), 'E2 Allocators'!$B$15:$W$361, MATCH('O5 Details by Class &amp; Accounts'!U$18, 'E2 Allocators'!$B$15:$W$15, 0),FALSE)*$F158)</f>
        <v>0</v>
      </c>
      <c r="V158" s="1412">
        <f ca="1">IF(ISERROR(VLOOKUP(VLOOKUP($A158, 'E4 TB Allocation Details'!$A$18:$L$205, MATCH("Demand ID", 'E4 TB Allocation Details'!$A$18:$L$18, 0),FALSE), 'E2 Allocators'!$B$15:$W$361, MATCH('O5 Details by Class &amp; Accounts'!V$18, 'E2 Allocators'!$B$15:$W$15, 0),FALSE)*$F158), 0, VLOOKUP(VLOOKUP($A158, 'E4 TB Allocation Details'!$A$18:$L$205, MATCH("Demand ID", 'E4 TB Allocation Details'!$A$18:$L$18, 0),FALSE), 'E2 Allocators'!$B$15:$W$361, MATCH('O5 Details by Class &amp; Accounts'!V$18, 'E2 Allocators'!$B$15:$W$15, 0),FALSE)*$F158)</f>
        <v>0</v>
      </c>
      <c r="W158" s="1412">
        <f ca="1">IF(ISERROR(VLOOKUP(VLOOKUP($A158, 'E4 TB Allocation Details'!$A$18:$L$205, MATCH("Demand ID", 'E4 TB Allocation Details'!$A$18:$L$18, 0),FALSE), 'E2 Allocators'!$B$15:$W$361, MATCH('O5 Details by Class &amp; Accounts'!W$18, 'E2 Allocators'!$B$15:$W$15, 0),FALSE)*$F158), 0, VLOOKUP(VLOOKUP($A158, 'E4 TB Allocation Details'!$A$18:$L$205, MATCH("Demand ID", 'E4 TB Allocation Details'!$A$18:$L$18, 0),FALSE), 'E2 Allocators'!$B$15:$W$361, MATCH('O5 Details by Class &amp; Accounts'!W$18, 'E2 Allocators'!$B$15:$W$15, 0),FALSE)*$F158)</f>
        <v>0</v>
      </c>
      <c r="X158" s="1412">
        <f ca="1">IF(ISERROR(VLOOKUP(VLOOKUP($A158, 'E4 TB Allocation Details'!$A$18:$L$205, MATCH("Demand ID", 'E4 TB Allocation Details'!$A$18:$L$18, 0),FALSE), 'E2 Allocators'!$B$15:$W$361, MATCH('O5 Details by Class &amp; Accounts'!X$18, 'E2 Allocators'!$B$15:$W$15, 0),FALSE)*$F158), 0, VLOOKUP(VLOOKUP($A158, 'E4 TB Allocation Details'!$A$18:$L$205, MATCH("Demand ID", 'E4 TB Allocation Details'!$A$18:$L$18, 0),FALSE), 'E2 Allocators'!$B$15:$W$361, MATCH('O5 Details by Class &amp; Accounts'!X$18, 'E2 Allocators'!$B$15:$W$15, 0),FALSE)*$F158)</f>
        <v>0</v>
      </c>
      <c r="Y158" s="1412">
        <f ca="1">IF(ISERROR(VLOOKUP(VLOOKUP($A158, 'E4 TB Allocation Details'!$A$18:$L$205, MATCH("Demand ID", 'E4 TB Allocation Details'!$A$18:$L$18, 0),FALSE), 'E2 Allocators'!$B$15:$W$361, MATCH('O5 Details by Class &amp; Accounts'!Y$18, 'E2 Allocators'!$B$15:$W$15, 0),FALSE)*$F158), 0, VLOOKUP(VLOOKUP($A158, 'E4 TB Allocation Details'!$A$18:$L$205, MATCH("Demand ID", 'E4 TB Allocation Details'!$A$18:$L$18, 0),FALSE), 'E2 Allocators'!$B$15:$W$361, MATCH('O5 Details by Class &amp; Accounts'!Y$18, 'E2 Allocators'!$B$15:$W$15, 0),FALSE)*$F158)</f>
        <v>0</v>
      </c>
      <c r="Z158" s="1412">
        <f ca="1">IF(ISERROR(VLOOKUP(VLOOKUP($A158, 'E4 TB Allocation Details'!$A$18:$L$205, MATCH("Demand ID", 'E4 TB Allocation Details'!$A$18:$L$18, 0),FALSE), 'E2 Allocators'!$B$15:$W$361, MATCH('O5 Details by Class &amp; Accounts'!Z$18, 'E2 Allocators'!$B$15:$W$15, 0),FALSE)*$F158), 0, VLOOKUP(VLOOKUP($A158, 'E4 TB Allocation Details'!$A$18:$L$205, MATCH("Demand ID", 'E4 TB Allocation Details'!$A$18:$L$18, 0),FALSE), 'E2 Allocators'!$B$15:$W$361, MATCH('O5 Details by Class &amp; Accounts'!Z$18, 'E2 Allocators'!$B$15:$W$15, 0),FALSE)*$F158)</f>
        <v>0</v>
      </c>
      <c r="AA158" s="1412">
        <f ca="1">IF(ISERROR(VLOOKUP(VLOOKUP($A158, 'E4 TB Allocation Details'!$A$18:$L$205, MATCH("Demand ID", 'E4 TB Allocation Details'!$A$18:$L$18, 0),FALSE), 'E2 Allocators'!$B$15:$W$361, MATCH('O5 Details by Class &amp; Accounts'!AA$18, 'E2 Allocators'!$B$15:$W$15, 0),FALSE)*$F158), 0, VLOOKUP(VLOOKUP($A158, 'E4 TB Allocation Details'!$A$18:$L$205, MATCH("Demand ID", 'E4 TB Allocation Details'!$A$18:$L$18, 0),FALSE), 'E2 Allocators'!$B$15:$W$361, MATCH('O5 Details by Class &amp; Accounts'!AA$18, 'E2 Allocators'!$B$15:$W$15, 0),FALSE)*$F158)</f>
        <v>0</v>
      </c>
      <c r="AB158" s="1412">
        <f ca="1">IF(ISERROR(VLOOKUP(VLOOKUP($A158, 'E4 TB Allocation Details'!$A$18:$L$205, MATCH("Demand ID", 'E4 TB Allocation Details'!$A$18:$L$18, 0),FALSE), 'E2 Allocators'!$B$15:$W$361, MATCH('O5 Details by Class &amp; Accounts'!AB$18, 'E2 Allocators'!$B$15:$W$15, 0),FALSE)*$F158), 0, VLOOKUP(VLOOKUP($A158, 'E4 TB Allocation Details'!$A$18:$L$205, MATCH("Demand ID", 'E4 TB Allocation Details'!$A$18:$L$18, 0),FALSE), 'E2 Allocators'!$B$15:$W$361, MATCH('O5 Details by Class &amp; Accounts'!AB$18, 'E2 Allocators'!$B$15:$W$15, 0),FALSE)*$F158)</f>
        <v>0</v>
      </c>
      <c r="AC158" s="1412">
        <f t="shared" ref="AC158:AC205" si="40">SUM(I158:AB158)</f>
        <v>0</v>
      </c>
      <c r="AD158" s="1412">
        <f ca="1">IF(ISERROR(VLOOKUP(VLOOKUP($A158, 'E4 TB Allocation Details'!$A$18:$L$205, MATCH("Customer ID", 'E4 TB Allocation Details'!$A$18:$L$18, 0),FALSE), 'E2 Allocators'!$B$15:$W$361, MATCH('O5 Details by Class &amp; Accounts'!AD$18, 'E2 Allocators'!$B$15:$W$15, 0),FALSE)*$G158), 0, VLOOKUP(VLOOKUP($A158, 'E4 TB Allocation Details'!$A$18:$L$205, MATCH("Customer ID", 'E4 TB Allocation Details'!$A$18:$L$18, 0),FALSE), 'E2 Allocators'!$B$15:$W$361, MATCH('O5 Details by Class &amp; Accounts'!AD$18, 'E2 Allocators'!$B$15:$W$15, 0),FALSE)*$G158)</f>
        <v>0</v>
      </c>
      <c r="AE158" s="1412">
        <f ca="1">IF(ISERROR(VLOOKUP(VLOOKUP($A158, 'E4 TB Allocation Details'!$A$18:$L$205, MATCH("Customer ID", 'E4 TB Allocation Details'!$A$18:$L$18, 0),FALSE), 'E2 Allocators'!$B$15:$W$361, MATCH('O5 Details by Class &amp; Accounts'!AE$18, 'E2 Allocators'!$B$15:$W$15, 0),FALSE)*$G158), 0, VLOOKUP(VLOOKUP($A158, 'E4 TB Allocation Details'!$A$18:$L$205, MATCH("Customer ID", 'E4 TB Allocation Details'!$A$18:$L$18, 0),FALSE), 'E2 Allocators'!$B$15:$W$361, MATCH('O5 Details by Class &amp; Accounts'!AE$18, 'E2 Allocators'!$B$15:$W$15, 0),FALSE)*$G158)</f>
        <v>0</v>
      </c>
      <c r="AF158" s="1412">
        <f ca="1">IF(ISERROR(VLOOKUP(VLOOKUP($A158, 'E4 TB Allocation Details'!$A$18:$L$205, MATCH("Customer ID", 'E4 TB Allocation Details'!$A$18:$L$18, 0),FALSE), 'E2 Allocators'!$B$15:$W$361, MATCH('O5 Details by Class &amp; Accounts'!AF$18, 'E2 Allocators'!$B$15:$W$15, 0),FALSE)*$G158), 0, VLOOKUP(VLOOKUP($A158, 'E4 TB Allocation Details'!$A$18:$L$205, MATCH("Customer ID", 'E4 TB Allocation Details'!$A$18:$L$18, 0),FALSE), 'E2 Allocators'!$B$15:$W$361, MATCH('O5 Details by Class &amp; Accounts'!AF$18, 'E2 Allocators'!$B$15:$W$15, 0),FALSE)*$G158)</f>
        <v>0</v>
      </c>
      <c r="AG158" s="1412">
        <f ca="1">IF(ISERROR(VLOOKUP(VLOOKUP($A158, 'E4 TB Allocation Details'!$A$18:$L$205, MATCH("Customer ID", 'E4 TB Allocation Details'!$A$18:$L$18, 0),FALSE), 'E2 Allocators'!$B$15:$W$361, MATCH('O5 Details by Class &amp; Accounts'!AG$18, 'E2 Allocators'!$B$15:$W$15, 0),FALSE)*$G158), 0, VLOOKUP(VLOOKUP($A158, 'E4 TB Allocation Details'!$A$18:$L$205, MATCH("Customer ID", 'E4 TB Allocation Details'!$A$18:$L$18, 0),FALSE), 'E2 Allocators'!$B$15:$W$361, MATCH('O5 Details by Class &amp; Accounts'!AG$18, 'E2 Allocators'!$B$15:$W$15, 0),FALSE)*$G158)</f>
        <v>0</v>
      </c>
      <c r="AH158" s="1412">
        <f ca="1">IF(ISERROR(VLOOKUP(VLOOKUP($A158, 'E4 TB Allocation Details'!$A$18:$L$205, MATCH("Customer ID", 'E4 TB Allocation Details'!$A$18:$L$18, 0),FALSE), 'E2 Allocators'!$B$15:$W$361, MATCH('O5 Details by Class &amp; Accounts'!AH$18, 'E2 Allocators'!$B$15:$W$15, 0),FALSE)*$G158), 0, VLOOKUP(VLOOKUP($A158, 'E4 TB Allocation Details'!$A$18:$L$205, MATCH("Customer ID", 'E4 TB Allocation Details'!$A$18:$L$18, 0),FALSE), 'E2 Allocators'!$B$15:$W$361, MATCH('O5 Details by Class &amp; Accounts'!AH$18, 'E2 Allocators'!$B$15:$W$15, 0),FALSE)*$G158)</f>
        <v>0</v>
      </c>
      <c r="AI158" s="1412">
        <f ca="1">IF(ISERROR(VLOOKUP(VLOOKUP($A158, 'E4 TB Allocation Details'!$A$18:$L$205, MATCH("Customer ID", 'E4 TB Allocation Details'!$A$18:$L$18, 0),FALSE), 'E2 Allocators'!$B$15:$W$361, MATCH('O5 Details by Class &amp; Accounts'!AI$18, 'E2 Allocators'!$B$15:$W$15, 0),FALSE)*$G158), 0, VLOOKUP(VLOOKUP($A158, 'E4 TB Allocation Details'!$A$18:$L$205, MATCH("Customer ID", 'E4 TB Allocation Details'!$A$18:$L$18, 0),FALSE), 'E2 Allocators'!$B$15:$W$361, MATCH('O5 Details by Class &amp; Accounts'!AI$18, 'E2 Allocators'!$B$15:$W$15, 0),FALSE)*$G158)</f>
        <v>0</v>
      </c>
      <c r="AJ158" s="1412">
        <f ca="1">IF(ISERROR(VLOOKUP(VLOOKUP($A158, 'E4 TB Allocation Details'!$A$18:$L$205, MATCH("Customer ID", 'E4 TB Allocation Details'!$A$18:$L$18, 0),FALSE), 'E2 Allocators'!$B$15:$W$361, MATCH('O5 Details by Class &amp; Accounts'!AJ$18, 'E2 Allocators'!$B$15:$W$15, 0),FALSE)*$G158), 0, VLOOKUP(VLOOKUP($A158, 'E4 TB Allocation Details'!$A$18:$L$205, MATCH("Customer ID", 'E4 TB Allocation Details'!$A$18:$L$18, 0),FALSE), 'E2 Allocators'!$B$15:$W$361, MATCH('O5 Details by Class &amp; Accounts'!AJ$18, 'E2 Allocators'!$B$15:$W$15, 0),FALSE)*$G158)</f>
        <v>0</v>
      </c>
      <c r="AK158" s="1412">
        <f ca="1">IF(ISERROR(VLOOKUP(VLOOKUP($A158, 'E4 TB Allocation Details'!$A$18:$L$205, MATCH("Customer ID", 'E4 TB Allocation Details'!$A$18:$L$18, 0),FALSE), 'E2 Allocators'!$B$15:$W$361, MATCH('O5 Details by Class &amp; Accounts'!AK$18, 'E2 Allocators'!$B$15:$W$15, 0),FALSE)*$G158), 0, VLOOKUP(VLOOKUP($A158, 'E4 TB Allocation Details'!$A$18:$L$205, MATCH("Customer ID", 'E4 TB Allocation Details'!$A$18:$L$18, 0),FALSE), 'E2 Allocators'!$B$15:$W$361, MATCH('O5 Details by Class &amp; Accounts'!AK$18, 'E2 Allocators'!$B$15:$W$15, 0),FALSE)*$G158)</f>
        <v>0</v>
      </c>
      <c r="AL158" s="1412">
        <f ca="1">IF(ISERROR(VLOOKUP(VLOOKUP($A158, 'E4 TB Allocation Details'!$A$18:$L$205, MATCH("Customer ID", 'E4 TB Allocation Details'!$A$18:$L$18, 0),FALSE), 'E2 Allocators'!$B$15:$W$361, MATCH('O5 Details by Class &amp; Accounts'!AL$18, 'E2 Allocators'!$B$15:$W$15, 0),FALSE)*$G158), 0, VLOOKUP(VLOOKUP($A158, 'E4 TB Allocation Details'!$A$18:$L$205, MATCH("Customer ID", 'E4 TB Allocation Details'!$A$18:$L$18, 0),FALSE), 'E2 Allocators'!$B$15:$W$361, MATCH('O5 Details by Class &amp; Accounts'!AL$18, 'E2 Allocators'!$B$15:$W$15, 0),FALSE)*$G158)</f>
        <v>0</v>
      </c>
      <c r="AM158" s="1412">
        <f ca="1">IF(ISERROR(VLOOKUP(VLOOKUP($A158, 'E4 TB Allocation Details'!$A$18:$L$205, MATCH("Customer ID", 'E4 TB Allocation Details'!$A$18:$L$18, 0),FALSE), 'E2 Allocators'!$B$15:$W$361, MATCH('O5 Details by Class &amp; Accounts'!AM$18, 'E2 Allocators'!$B$15:$W$15, 0),FALSE)*$G158), 0, VLOOKUP(VLOOKUP($A158, 'E4 TB Allocation Details'!$A$18:$L$205, MATCH("Customer ID", 'E4 TB Allocation Details'!$A$18:$L$18, 0),FALSE), 'E2 Allocators'!$B$15:$W$361, MATCH('O5 Details by Class &amp; Accounts'!AM$18, 'E2 Allocators'!$B$15:$W$15, 0),FALSE)*$G158)</f>
        <v>0</v>
      </c>
      <c r="AN158" s="1412">
        <f ca="1">IF(ISERROR(VLOOKUP(VLOOKUP($A158, 'E4 TB Allocation Details'!$A$18:$L$205, MATCH("Customer ID", 'E4 TB Allocation Details'!$A$18:$L$18, 0),FALSE), 'E2 Allocators'!$B$15:$W$361, MATCH('O5 Details by Class &amp; Accounts'!AN$18, 'E2 Allocators'!$B$15:$W$15, 0),FALSE)*$G158), 0, VLOOKUP(VLOOKUP($A158, 'E4 TB Allocation Details'!$A$18:$L$205, MATCH("Customer ID", 'E4 TB Allocation Details'!$A$18:$L$18, 0),FALSE), 'E2 Allocators'!$B$15:$W$361, MATCH('O5 Details by Class &amp; Accounts'!AN$18, 'E2 Allocators'!$B$15:$W$15, 0),FALSE)*$G158)</f>
        <v>0</v>
      </c>
      <c r="AO158" s="1412">
        <f ca="1">IF(ISERROR(VLOOKUP(VLOOKUP($A158, 'E4 TB Allocation Details'!$A$18:$L$205, MATCH("Customer ID", 'E4 TB Allocation Details'!$A$18:$L$18, 0),FALSE), 'E2 Allocators'!$B$15:$W$361, MATCH('O5 Details by Class &amp; Accounts'!AO$18, 'E2 Allocators'!$B$15:$W$15, 0),FALSE)*$G158), 0, VLOOKUP(VLOOKUP($A158, 'E4 TB Allocation Details'!$A$18:$L$205, MATCH("Customer ID", 'E4 TB Allocation Details'!$A$18:$L$18, 0),FALSE), 'E2 Allocators'!$B$15:$W$361, MATCH('O5 Details by Class &amp; Accounts'!AO$18, 'E2 Allocators'!$B$15:$W$15, 0),FALSE)*$G158)</f>
        <v>0</v>
      </c>
      <c r="AP158" s="1412">
        <f ca="1">IF(ISERROR(VLOOKUP(VLOOKUP($A158, 'E4 TB Allocation Details'!$A$18:$L$205, MATCH("Customer ID", 'E4 TB Allocation Details'!$A$18:$L$18, 0),FALSE), 'E2 Allocators'!$B$15:$W$361, MATCH('O5 Details by Class &amp; Accounts'!AP$18, 'E2 Allocators'!$B$15:$W$15, 0),FALSE)*$G158), 0, VLOOKUP(VLOOKUP($A158, 'E4 TB Allocation Details'!$A$18:$L$205, MATCH("Customer ID", 'E4 TB Allocation Details'!$A$18:$L$18, 0),FALSE), 'E2 Allocators'!$B$15:$W$361, MATCH('O5 Details by Class &amp; Accounts'!AP$18, 'E2 Allocators'!$B$15:$W$15, 0),FALSE)*$G158)</f>
        <v>0</v>
      </c>
      <c r="AQ158" s="1412">
        <f ca="1">IF(ISERROR(VLOOKUP(VLOOKUP($A158, 'E4 TB Allocation Details'!$A$18:$L$205, MATCH("Customer ID", 'E4 TB Allocation Details'!$A$18:$L$18, 0),FALSE), 'E2 Allocators'!$B$15:$W$361, MATCH('O5 Details by Class &amp; Accounts'!AQ$18, 'E2 Allocators'!$B$15:$W$15, 0),FALSE)*$G158), 0, VLOOKUP(VLOOKUP($A158, 'E4 TB Allocation Details'!$A$18:$L$205, MATCH("Customer ID", 'E4 TB Allocation Details'!$A$18:$L$18, 0),FALSE), 'E2 Allocators'!$B$15:$W$361, MATCH('O5 Details by Class &amp; Accounts'!AQ$18, 'E2 Allocators'!$B$15:$W$15, 0),FALSE)*$G158)</f>
        <v>0</v>
      </c>
      <c r="AR158" s="1412">
        <f ca="1">IF(ISERROR(VLOOKUP(VLOOKUP($A158, 'E4 TB Allocation Details'!$A$18:$L$205, MATCH("Customer ID", 'E4 TB Allocation Details'!$A$18:$L$18, 0),FALSE), 'E2 Allocators'!$B$15:$W$361, MATCH('O5 Details by Class &amp; Accounts'!AR$18, 'E2 Allocators'!$B$15:$W$15, 0),FALSE)*$G158), 0, VLOOKUP(VLOOKUP($A158, 'E4 TB Allocation Details'!$A$18:$L$205, MATCH("Customer ID", 'E4 TB Allocation Details'!$A$18:$L$18, 0),FALSE), 'E2 Allocators'!$B$15:$W$361, MATCH('O5 Details by Class &amp; Accounts'!AR$18, 'E2 Allocators'!$B$15:$W$15, 0),FALSE)*$G158)</f>
        <v>0</v>
      </c>
      <c r="AS158" s="1412">
        <f ca="1">IF(ISERROR(VLOOKUP(VLOOKUP($A158, 'E4 TB Allocation Details'!$A$18:$L$205, MATCH("Customer ID", 'E4 TB Allocation Details'!$A$18:$L$18, 0),FALSE), 'E2 Allocators'!$B$15:$W$361, MATCH('O5 Details by Class &amp; Accounts'!AS$18, 'E2 Allocators'!$B$15:$W$15, 0),FALSE)*$G158), 0, VLOOKUP(VLOOKUP($A158, 'E4 TB Allocation Details'!$A$18:$L$205, MATCH("Customer ID", 'E4 TB Allocation Details'!$A$18:$L$18, 0),FALSE), 'E2 Allocators'!$B$15:$W$361, MATCH('O5 Details by Class &amp; Accounts'!AS$18, 'E2 Allocators'!$B$15:$W$15, 0),FALSE)*$G158)</f>
        <v>0</v>
      </c>
      <c r="AT158" s="1412">
        <f ca="1">IF(ISERROR(VLOOKUP(VLOOKUP($A158, 'E4 TB Allocation Details'!$A$18:$L$205, MATCH("Customer ID", 'E4 TB Allocation Details'!$A$18:$L$18, 0),FALSE), 'E2 Allocators'!$B$15:$W$361, MATCH('O5 Details by Class &amp; Accounts'!AT$18, 'E2 Allocators'!$B$15:$W$15, 0),FALSE)*$G158), 0, VLOOKUP(VLOOKUP($A158, 'E4 TB Allocation Details'!$A$18:$L$205, MATCH("Customer ID", 'E4 TB Allocation Details'!$A$18:$L$18, 0),FALSE), 'E2 Allocators'!$B$15:$W$361, MATCH('O5 Details by Class &amp; Accounts'!AT$18, 'E2 Allocators'!$B$15:$W$15, 0),FALSE)*$G158)</f>
        <v>0</v>
      </c>
      <c r="AU158" s="1412">
        <f ca="1">IF(ISERROR(VLOOKUP(VLOOKUP($A158, 'E4 TB Allocation Details'!$A$18:$L$205, MATCH("Customer ID", 'E4 TB Allocation Details'!$A$18:$L$18, 0),FALSE), 'E2 Allocators'!$B$15:$W$361, MATCH('O5 Details by Class &amp; Accounts'!AU$18, 'E2 Allocators'!$B$15:$W$15, 0),FALSE)*$G158), 0, VLOOKUP(VLOOKUP($A158, 'E4 TB Allocation Details'!$A$18:$L$205, MATCH("Customer ID", 'E4 TB Allocation Details'!$A$18:$L$18, 0),FALSE), 'E2 Allocators'!$B$15:$W$361, MATCH('O5 Details by Class &amp; Accounts'!AU$18, 'E2 Allocators'!$B$15:$W$15, 0),FALSE)*$G158)</f>
        <v>0</v>
      </c>
      <c r="AV158" s="1412">
        <f ca="1">IF(ISERROR(VLOOKUP(VLOOKUP($A158, 'E4 TB Allocation Details'!$A$18:$L$205, MATCH("Customer ID", 'E4 TB Allocation Details'!$A$18:$L$18, 0),FALSE), 'E2 Allocators'!$B$15:$W$361, MATCH('O5 Details by Class &amp; Accounts'!AV$18, 'E2 Allocators'!$B$15:$W$15, 0),FALSE)*$G158), 0, VLOOKUP(VLOOKUP($A158, 'E4 TB Allocation Details'!$A$18:$L$205, MATCH("Customer ID", 'E4 TB Allocation Details'!$A$18:$L$18, 0),FALSE), 'E2 Allocators'!$B$15:$W$361, MATCH('O5 Details by Class &amp; Accounts'!AV$18, 'E2 Allocators'!$B$15:$W$15, 0),FALSE)*$G158)</f>
        <v>0</v>
      </c>
      <c r="AW158" s="1412">
        <f ca="1">IF(ISERROR(VLOOKUP(VLOOKUP($A158, 'E4 TB Allocation Details'!$A$18:$L$205, MATCH("Customer ID", 'E4 TB Allocation Details'!$A$18:$L$18, 0),FALSE), 'E2 Allocators'!$B$15:$W$361, MATCH('O5 Details by Class &amp; Accounts'!AW$18, 'E2 Allocators'!$B$15:$W$15, 0),FALSE)*$G158), 0, VLOOKUP(VLOOKUP($A158, 'E4 TB Allocation Details'!$A$18:$L$205, MATCH("Customer ID", 'E4 TB Allocation Details'!$A$18:$L$18, 0),FALSE), 'E2 Allocators'!$B$15:$W$361, MATCH('O5 Details by Class &amp; Accounts'!AW$18, 'E2 Allocators'!$B$15:$W$15, 0),FALSE)*$G158)</f>
        <v>0</v>
      </c>
      <c r="AX158" s="1412">
        <f ca="1">SUM(AD158:AW158)</f>
        <v>0</v>
      </c>
      <c r="AY158" s="1412">
        <f ca="1">IF(ISERROR(VLOOKUP(VLOOKUP($A158, 'E4 TB Allocation Details'!$A$18:$L$205, MATCH("Misc ID", 'E4 TB Allocation Details'!$A$18:$L$18, 0),FALSE), 'E2 Allocators'!$B$15:$W$361, MATCH('O5 Details by Class &amp; Accounts'!AY$18, 'E2 Allocators'!$B$15:$W$15, 0),FALSE)*$E158), 0, VLOOKUP(VLOOKUP($A158, 'E4 TB Allocation Details'!$A$18:$L$205, MATCH("Misc ID", 'E4 TB Allocation Details'!$A$18:$L$18, 0),FALSE), 'E2 Allocators'!$B$15:$W$361, MATCH('O5 Details by Class &amp; Accounts'!AY$18, 'E2 Allocators'!$B$15:$W$15, 0),FALSE)*$E158)</f>
        <v>0</v>
      </c>
      <c r="AZ158" s="1412">
        <f ca="1">IF(ISERROR(VLOOKUP(VLOOKUP($A158, 'E4 TB Allocation Details'!$A$18:$L$205, MATCH("Misc ID", 'E4 TB Allocation Details'!$A$18:$L$18, 0),FALSE), 'E2 Allocators'!$B$15:$W$361, MATCH('O5 Details by Class &amp; Accounts'!AZ$18, 'E2 Allocators'!$B$15:$W$15, 0),FALSE)*$E158), 0, VLOOKUP(VLOOKUP($A158, 'E4 TB Allocation Details'!$A$18:$L$205, MATCH("Misc ID", 'E4 TB Allocation Details'!$A$18:$L$18, 0),FALSE), 'E2 Allocators'!$B$15:$W$361, MATCH('O5 Details by Class &amp; Accounts'!AZ$18, 'E2 Allocators'!$B$15:$W$15, 0),FALSE)*$E158)</f>
        <v>0</v>
      </c>
      <c r="BA158" s="1412">
        <f ca="1">IF(ISERROR(VLOOKUP(VLOOKUP($A158, 'E4 TB Allocation Details'!$A$18:$L$205, MATCH("Misc ID", 'E4 TB Allocation Details'!$A$18:$L$18, 0),FALSE), 'E2 Allocators'!$B$15:$W$361, MATCH('O5 Details by Class &amp; Accounts'!BA$18, 'E2 Allocators'!$B$15:$W$15, 0),FALSE)*$E158), 0, VLOOKUP(VLOOKUP($A158, 'E4 TB Allocation Details'!$A$18:$L$205, MATCH("Misc ID", 'E4 TB Allocation Details'!$A$18:$L$18, 0),FALSE), 'E2 Allocators'!$B$15:$W$361, MATCH('O5 Details by Class &amp; Accounts'!BA$18, 'E2 Allocators'!$B$15:$W$15, 0),FALSE)*$E158)</f>
        <v>0</v>
      </c>
      <c r="BB158" s="1412">
        <f ca="1">IF(ISERROR(VLOOKUP(VLOOKUP($A158, 'E4 TB Allocation Details'!$A$18:$L$205, MATCH("Misc ID", 'E4 TB Allocation Details'!$A$18:$L$18, 0),FALSE), 'E2 Allocators'!$B$15:$W$361, MATCH('O5 Details by Class &amp; Accounts'!BB$18, 'E2 Allocators'!$B$15:$W$15, 0),FALSE)*$E158), 0, VLOOKUP(VLOOKUP($A158, 'E4 TB Allocation Details'!$A$18:$L$205, MATCH("Misc ID", 'E4 TB Allocation Details'!$A$18:$L$18, 0),FALSE), 'E2 Allocators'!$B$15:$W$361, MATCH('O5 Details by Class &amp; Accounts'!BB$18, 'E2 Allocators'!$B$15:$W$15, 0),FALSE)*$E158)</f>
        <v>0</v>
      </c>
      <c r="BC158" s="1412">
        <f ca="1">IF(ISERROR(VLOOKUP(VLOOKUP($A158, 'E4 TB Allocation Details'!$A$18:$L$205, MATCH("Misc ID", 'E4 TB Allocation Details'!$A$18:$L$18, 0),FALSE), 'E2 Allocators'!$B$15:$W$361, MATCH('O5 Details by Class &amp; Accounts'!BC$18, 'E2 Allocators'!$B$15:$W$15, 0),FALSE)*$E158), 0, VLOOKUP(VLOOKUP($A158, 'E4 TB Allocation Details'!$A$18:$L$205, MATCH("Misc ID", 'E4 TB Allocation Details'!$A$18:$L$18, 0),FALSE), 'E2 Allocators'!$B$15:$W$361, MATCH('O5 Details by Class &amp; Accounts'!BC$18, 'E2 Allocators'!$B$15:$W$15, 0),FALSE)*$E158)</f>
        <v>0</v>
      </c>
      <c r="BD158" s="1412">
        <f ca="1">IF(ISERROR(VLOOKUP(VLOOKUP($A158, 'E4 TB Allocation Details'!$A$18:$L$205, MATCH("Misc ID", 'E4 TB Allocation Details'!$A$18:$L$18, 0),FALSE), 'E2 Allocators'!$B$15:$W$361, MATCH('O5 Details by Class &amp; Accounts'!BD$18, 'E2 Allocators'!$B$15:$W$15, 0),FALSE)*$E158), 0, VLOOKUP(VLOOKUP($A158, 'E4 TB Allocation Details'!$A$18:$L$205, MATCH("Misc ID", 'E4 TB Allocation Details'!$A$18:$L$18, 0),FALSE), 'E2 Allocators'!$B$15:$W$361, MATCH('O5 Details by Class &amp; Accounts'!BD$18, 'E2 Allocators'!$B$15:$W$15, 0),FALSE)*$E158)</f>
        <v>0</v>
      </c>
      <c r="BE158" s="1412">
        <f ca="1">IF(ISERROR(VLOOKUP(VLOOKUP($A158, 'E4 TB Allocation Details'!$A$18:$L$205, MATCH("Misc ID", 'E4 TB Allocation Details'!$A$18:$L$18, 0),FALSE), 'E2 Allocators'!$B$15:$W$361, MATCH('O5 Details by Class &amp; Accounts'!BE$18, 'E2 Allocators'!$B$15:$W$15, 0),FALSE)*$E158), 0, VLOOKUP(VLOOKUP($A158, 'E4 TB Allocation Details'!$A$18:$L$205, MATCH("Misc ID", 'E4 TB Allocation Details'!$A$18:$L$18, 0),FALSE), 'E2 Allocators'!$B$15:$W$361, MATCH('O5 Details by Class &amp; Accounts'!BE$18, 'E2 Allocators'!$B$15:$W$15, 0),FALSE)*$E158)</f>
        <v>0</v>
      </c>
      <c r="BF158" s="1412">
        <f ca="1">IF(ISERROR(VLOOKUP(VLOOKUP($A158, 'E4 TB Allocation Details'!$A$18:$L$205, MATCH("Misc ID", 'E4 TB Allocation Details'!$A$18:$L$18, 0),FALSE), 'E2 Allocators'!$B$15:$W$361, MATCH('O5 Details by Class &amp; Accounts'!BF$18, 'E2 Allocators'!$B$15:$W$15, 0),FALSE)*$E158), 0, VLOOKUP(VLOOKUP($A158, 'E4 TB Allocation Details'!$A$18:$L$205, MATCH("Misc ID", 'E4 TB Allocation Details'!$A$18:$L$18, 0),FALSE), 'E2 Allocators'!$B$15:$W$361, MATCH('O5 Details by Class &amp; Accounts'!BF$18, 'E2 Allocators'!$B$15:$W$15, 0),FALSE)*$E158)</f>
        <v>0</v>
      </c>
      <c r="BG158" s="1412">
        <f ca="1">IF(ISERROR(VLOOKUP(VLOOKUP($A158, 'E4 TB Allocation Details'!$A$18:$L$205, MATCH("Misc ID", 'E4 TB Allocation Details'!$A$18:$L$18, 0),FALSE), 'E2 Allocators'!$B$15:$W$361, MATCH('O5 Details by Class &amp; Accounts'!BG$18, 'E2 Allocators'!$B$15:$W$15, 0),FALSE)*$E158), 0, VLOOKUP(VLOOKUP($A158, 'E4 TB Allocation Details'!$A$18:$L$205, MATCH("Misc ID", 'E4 TB Allocation Details'!$A$18:$L$18, 0),FALSE), 'E2 Allocators'!$B$15:$W$361, MATCH('O5 Details by Class &amp; Accounts'!BG$18, 'E2 Allocators'!$B$15:$W$15, 0),FALSE)*$E158)</f>
        <v>0</v>
      </c>
      <c r="BH158" s="1412">
        <f ca="1">IF(ISERROR(VLOOKUP(VLOOKUP($A158, 'E4 TB Allocation Details'!$A$18:$L$205, MATCH("Misc ID", 'E4 TB Allocation Details'!$A$18:$L$18, 0),FALSE), 'E2 Allocators'!$B$15:$W$361, MATCH('O5 Details by Class &amp; Accounts'!BH$18, 'E2 Allocators'!$B$15:$W$15, 0),FALSE)*$E158), 0, VLOOKUP(VLOOKUP($A158, 'E4 TB Allocation Details'!$A$18:$L$205, MATCH("Misc ID", 'E4 TB Allocation Details'!$A$18:$L$18, 0),FALSE), 'E2 Allocators'!$B$15:$W$361, MATCH('O5 Details by Class &amp; Accounts'!BH$18, 'E2 Allocators'!$B$15:$W$15, 0),FALSE)*$E158)</f>
        <v>0</v>
      </c>
      <c r="BI158" s="1412">
        <f ca="1">IF(ISERROR(VLOOKUP(VLOOKUP($A158, 'E4 TB Allocation Details'!$A$18:$L$205, MATCH("Misc ID", 'E4 TB Allocation Details'!$A$18:$L$18, 0),FALSE), 'E2 Allocators'!$B$15:$W$361, MATCH('O5 Details by Class &amp; Accounts'!BI$18, 'E2 Allocators'!$B$15:$W$15, 0),FALSE)*$E158), 0, VLOOKUP(VLOOKUP($A158, 'E4 TB Allocation Details'!$A$18:$L$205, MATCH("Misc ID", 'E4 TB Allocation Details'!$A$18:$L$18, 0),FALSE), 'E2 Allocators'!$B$15:$W$361, MATCH('O5 Details by Class &amp; Accounts'!BI$18, 'E2 Allocators'!$B$15:$W$15, 0),FALSE)*$E158)</f>
        <v>0</v>
      </c>
      <c r="BJ158" s="1412">
        <f ca="1">IF(ISERROR(VLOOKUP(VLOOKUP($A158, 'E4 TB Allocation Details'!$A$18:$L$205, MATCH("Misc ID", 'E4 TB Allocation Details'!$A$18:$L$18, 0),FALSE), 'E2 Allocators'!$B$15:$W$361, MATCH('O5 Details by Class &amp; Accounts'!BJ$18, 'E2 Allocators'!$B$15:$W$15, 0),FALSE)*$E158), 0, VLOOKUP(VLOOKUP($A158, 'E4 TB Allocation Details'!$A$18:$L$205, MATCH("Misc ID", 'E4 TB Allocation Details'!$A$18:$L$18, 0),FALSE), 'E2 Allocators'!$B$15:$W$361, MATCH('O5 Details by Class &amp; Accounts'!BJ$18, 'E2 Allocators'!$B$15:$W$15, 0),FALSE)*$E158)</f>
        <v>0</v>
      </c>
      <c r="BK158" s="1412">
        <f ca="1">IF(ISERROR(VLOOKUP(VLOOKUP($A158, 'E4 TB Allocation Details'!$A$18:$L$205, MATCH("Misc ID", 'E4 TB Allocation Details'!$A$18:$L$18, 0),FALSE), 'E2 Allocators'!$B$15:$W$361, MATCH('O5 Details by Class &amp; Accounts'!BK$18, 'E2 Allocators'!$B$15:$W$15, 0),FALSE)*$E158), 0, VLOOKUP(VLOOKUP($A158, 'E4 TB Allocation Details'!$A$18:$L$205, MATCH("Misc ID", 'E4 TB Allocation Details'!$A$18:$L$18, 0),FALSE), 'E2 Allocators'!$B$15:$W$361, MATCH('O5 Details by Class &amp; Accounts'!BK$18, 'E2 Allocators'!$B$15:$W$15, 0),FALSE)*$E158)</f>
        <v>0</v>
      </c>
      <c r="BL158" s="1412">
        <f ca="1">IF(ISERROR(VLOOKUP(VLOOKUP($A158, 'E4 TB Allocation Details'!$A$18:$L$205, MATCH("Misc ID", 'E4 TB Allocation Details'!$A$18:$L$18, 0),FALSE), 'E2 Allocators'!$B$15:$W$361, MATCH('O5 Details by Class &amp; Accounts'!BL$18, 'E2 Allocators'!$B$15:$W$15, 0),FALSE)*$E158), 0, VLOOKUP(VLOOKUP($A158, 'E4 TB Allocation Details'!$A$18:$L$205, MATCH("Misc ID", 'E4 TB Allocation Details'!$A$18:$L$18, 0),FALSE), 'E2 Allocators'!$B$15:$W$361, MATCH('O5 Details by Class &amp; Accounts'!BL$18, 'E2 Allocators'!$B$15:$W$15, 0),FALSE)*$E158)</f>
        <v>0</v>
      </c>
      <c r="BM158" s="1412">
        <f ca="1">IF(ISERROR(VLOOKUP(VLOOKUP($A158, 'E4 TB Allocation Details'!$A$18:$L$205, MATCH("Misc ID", 'E4 TB Allocation Details'!$A$18:$L$18, 0),FALSE), 'E2 Allocators'!$B$15:$W$361, MATCH('O5 Details by Class &amp; Accounts'!BM$18, 'E2 Allocators'!$B$15:$W$15, 0),FALSE)*$E158), 0, VLOOKUP(VLOOKUP($A158, 'E4 TB Allocation Details'!$A$18:$L$205, MATCH("Misc ID", 'E4 TB Allocation Details'!$A$18:$L$18, 0),FALSE), 'E2 Allocators'!$B$15:$W$361, MATCH('O5 Details by Class &amp; Accounts'!BM$18, 'E2 Allocators'!$B$15:$W$15, 0),FALSE)*$E158)</f>
        <v>0</v>
      </c>
      <c r="BN158" s="1412">
        <f ca="1">IF(ISERROR(VLOOKUP(VLOOKUP($A158, 'E4 TB Allocation Details'!$A$18:$L$205, MATCH("Misc ID", 'E4 TB Allocation Details'!$A$18:$L$18, 0),FALSE), 'E2 Allocators'!$B$15:$W$361, MATCH('O5 Details by Class &amp; Accounts'!BN$18, 'E2 Allocators'!$B$15:$W$15, 0),FALSE)*$E158), 0, VLOOKUP(VLOOKUP($A158, 'E4 TB Allocation Details'!$A$18:$L$205, MATCH("Misc ID", 'E4 TB Allocation Details'!$A$18:$L$18, 0),FALSE), 'E2 Allocators'!$B$15:$W$361, MATCH('O5 Details by Class &amp; Accounts'!BN$18, 'E2 Allocators'!$B$15:$W$15, 0),FALSE)*$E158)</f>
        <v>0</v>
      </c>
      <c r="BO158" s="1412">
        <f ca="1">IF(ISERROR(VLOOKUP(VLOOKUP($A158, 'E4 TB Allocation Details'!$A$18:$L$205, MATCH("Misc ID", 'E4 TB Allocation Details'!$A$18:$L$18, 0),FALSE), 'E2 Allocators'!$B$15:$W$361, MATCH('O5 Details by Class &amp; Accounts'!BO$18, 'E2 Allocators'!$B$15:$W$15, 0),FALSE)*$E158), 0, VLOOKUP(VLOOKUP($A158, 'E4 TB Allocation Details'!$A$18:$L$205, MATCH("Misc ID", 'E4 TB Allocation Details'!$A$18:$L$18, 0),FALSE), 'E2 Allocators'!$B$15:$W$361, MATCH('O5 Details by Class &amp; Accounts'!BO$18, 'E2 Allocators'!$B$15:$W$15, 0),FALSE)*$E158)</f>
        <v>0</v>
      </c>
      <c r="BP158" s="1412">
        <f ca="1">IF(ISERROR(VLOOKUP(VLOOKUP($A158, 'E4 TB Allocation Details'!$A$18:$L$205, MATCH("Misc ID", 'E4 TB Allocation Details'!$A$18:$L$18, 0),FALSE), 'E2 Allocators'!$B$15:$W$361, MATCH('O5 Details by Class &amp; Accounts'!BP$18, 'E2 Allocators'!$B$15:$W$15, 0),FALSE)*$E158), 0, VLOOKUP(VLOOKUP($A158, 'E4 TB Allocation Details'!$A$18:$L$205, MATCH("Misc ID", 'E4 TB Allocation Details'!$A$18:$L$18, 0),FALSE), 'E2 Allocators'!$B$15:$W$361, MATCH('O5 Details by Class &amp; Accounts'!BP$18, 'E2 Allocators'!$B$15:$W$15, 0),FALSE)*$E158)</f>
        <v>0</v>
      </c>
      <c r="BQ158" s="1412">
        <f ca="1">IF(ISERROR(VLOOKUP(VLOOKUP($A158, 'E4 TB Allocation Details'!$A$18:$L$205, MATCH("Misc ID", 'E4 TB Allocation Details'!$A$18:$L$18, 0),FALSE), 'E2 Allocators'!$B$15:$W$361, MATCH('O5 Details by Class &amp; Accounts'!BQ$18, 'E2 Allocators'!$B$15:$W$15, 0),FALSE)*$E158), 0, VLOOKUP(VLOOKUP($A158, 'E4 TB Allocation Details'!$A$18:$L$205, MATCH("Misc ID", 'E4 TB Allocation Details'!$A$18:$L$18, 0),FALSE), 'E2 Allocators'!$B$15:$W$361, MATCH('O5 Details by Class &amp; Accounts'!BQ$18, 'E2 Allocators'!$B$15:$W$15, 0),FALSE)*$E158)</f>
        <v>0</v>
      </c>
      <c r="BR158" s="1412">
        <f ca="1">IF(ISERROR(VLOOKUP(VLOOKUP($A158, 'E4 TB Allocation Details'!$A$18:$L$205, MATCH("Misc ID", 'E4 TB Allocation Details'!$A$18:$L$18, 0),FALSE), 'E2 Allocators'!$B$15:$W$361, MATCH('O5 Details by Class &amp; Accounts'!BR$18, 'E2 Allocators'!$B$15:$W$15, 0),FALSE)*$E158), 0, VLOOKUP(VLOOKUP($A158, 'E4 TB Allocation Details'!$A$18:$L$205, MATCH("Misc ID", 'E4 TB Allocation Details'!$A$18:$L$18, 0),FALSE), 'E2 Allocators'!$B$15:$W$361, MATCH('O5 Details by Class &amp; Accounts'!BR$18, 'E2 Allocators'!$B$15:$W$15, 0),FALSE)*$E158)</f>
        <v>0</v>
      </c>
      <c r="BS158" s="1412">
        <f t="shared" ref="BS158:BS205" si="41">SUM(AY158:BR158)</f>
        <v>0</v>
      </c>
      <c r="BT158" s="1412">
        <f ca="1">IF(ISERROR(VLOOKUP(VLOOKUP($A158, 'E4 TB Allocation Details'!$A$18:$L$205, MATCH("A &amp; G ID", 'E4 TB Allocation Details'!$A$18:$L$18, 0),FALSE), 'E2 Allocators'!$B$15:$W$361, MATCH('O5 Details by Class &amp; Accounts'!BT$18, 'E2 Allocators'!$B$15:$W$15, 0),FALSE)*$E158), 0, VLOOKUP(VLOOKUP($A158, 'E4 TB Allocation Details'!$A$18:$L$205, MATCH("A &amp; G ID", 'E4 TB Allocation Details'!$A$18:$L$18, 0),FALSE), 'E2 Allocators'!$B$15:$W$361, MATCH('O5 Details by Class &amp; Accounts'!BT$18, 'E2 Allocators'!$B$15:$W$15, 0),FALSE)*$E158)</f>
        <v>0</v>
      </c>
      <c r="BU158" s="1412">
        <f ca="1">IF(ISERROR(VLOOKUP(VLOOKUP($A158, 'E4 TB Allocation Details'!$A$18:$L$205, MATCH("A &amp; G ID", 'E4 TB Allocation Details'!$A$18:$L$18, 0),FALSE), 'E2 Allocators'!$B$15:$W$361, MATCH('O5 Details by Class &amp; Accounts'!BU$18, 'E2 Allocators'!$B$15:$W$15, 0),FALSE)*$E158), 0, VLOOKUP(VLOOKUP($A158, 'E4 TB Allocation Details'!$A$18:$L$205, MATCH("A &amp; G ID", 'E4 TB Allocation Details'!$A$18:$L$18, 0),FALSE), 'E2 Allocators'!$B$15:$W$361, MATCH('O5 Details by Class &amp; Accounts'!BU$18, 'E2 Allocators'!$B$15:$W$15, 0),FALSE)*$E158)</f>
        <v>0</v>
      </c>
      <c r="BV158" s="1412">
        <f ca="1">IF(ISERROR(VLOOKUP(VLOOKUP($A158, 'E4 TB Allocation Details'!$A$18:$L$205, MATCH("A &amp; G ID", 'E4 TB Allocation Details'!$A$18:$L$18, 0),FALSE), 'E2 Allocators'!$B$15:$W$361, MATCH('O5 Details by Class &amp; Accounts'!BV$18, 'E2 Allocators'!$B$15:$W$15, 0),FALSE)*$E158), 0, VLOOKUP(VLOOKUP($A158, 'E4 TB Allocation Details'!$A$18:$L$205, MATCH("A &amp; G ID", 'E4 TB Allocation Details'!$A$18:$L$18, 0),FALSE), 'E2 Allocators'!$B$15:$W$361, MATCH('O5 Details by Class &amp; Accounts'!BV$18, 'E2 Allocators'!$B$15:$W$15, 0),FALSE)*$E158)</f>
        <v>0</v>
      </c>
      <c r="BW158" s="1412">
        <f ca="1">IF(ISERROR(VLOOKUP(VLOOKUP($A158, 'E4 TB Allocation Details'!$A$18:$L$205, MATCH("A &amp; G ID", 'E4 TB Allocation Details'!$A$18:$L$18, 0),FALSE), 'E2 Allocators'!$B$15:$W$361, MATCH('O5 Details by Class &amp; Accounts'!BW$18, 'E2 Allocators'!$B$15:$W$15, 0),FALSE)*$E158), 0, VLOOKUP(VLOOKUP($A158, 'E4 TB Allocation Details'!$A$18:$L$205, MATCH("A &amp; G ID", 'E4 TB Allocation Details'!$A$18:$L$18, 0),FALSE), 'E2 Allocators'!$B$15:$W$361, MATCH('O5 Details by Class &amp; Accounts'!BW$18, 'E2 Allocators'!$B$15:$W$15, 0),FALSE)*$E158)</f>
        <v>0</v>
      </c>
      <c r="BX158" s="1412">
        <f ca="1">IF(ISERROR(VLOOKUP(VLOOKUP($A158, 'E4 TB Allocation Details'!$A$18:$L$205, MATCH("A &amp; G ID", 'E4 TB Allocation Details'!$A$18:$L$18, 0),FALSE), 'E2 Allocators'!$B$15:$W$361, MATCH('O5 Details by Class &amp; Accounts'!BX$18, 'E2 Allocators'!$B$15:$W$15, 0),FALSE)*$E158), 0, VLOOKUP(VLOOKUP($A158, 'E4 TB Allocation Details'!$A$18:$L$205, MATCH("A &amp; G ID", 'E4 TB Allocation Details'!$A$18:$L$18, 0),FALSE), 'E2 Allocators'!$B$15:$W$361, MATCH('O5 Details by Class &amp; Accounts'!BX$18, 'E2 Allocators'!$B$15:$W$15, 0),FALSE)*$E158)</f>
        <v>0</v>
      </c>
      <c r="BY158" s="1412">
        <f ca="1">IF(ISERROR(VLOOKUP(VLOOKUP($A158, 'E4 TB Allocation Details'!$A$18:$L$205, MATCH("A &amp; G ID", 'E4 TB Allocation Details'!$A$18:$L$18, 0),FALSE), 'E2 Allocators'!$B$15:$W$361, MATCH('O5 Details by Class &amp; Accounts'!BY$18, 'E2 Allocators'!$B$15:$W$15, 0),FALSE)*$E158), 0, VLOOKUP(VLOOKUP($A158, 'E4 TB Allocation Details'!$A$18:$L$205, MATCH("A &amp; G ID", 'E4 TB Allocation Details'!$A$18:$L$18, 0),FALSE), 'E2 Allocators'!$B$15:$W$361, MATCH('O5 Details by Class &amp; Accounts'!BY$18, 'E2 Allocators'!$B$15:$W$15, 0),FALSE)*$E158)</f>
        <v>0</v>
      </c>
      <c r="BZ158" s="1412">
        <f ca="1">IF(ISERROR(VLOOKUP(VLOOKUP($A158, 'E4 TB Allocation Details'!$A$18:$L$205, MATCH("A &amp; G ID", 'E4 TB Allocation Details'!$A$18:$L$18, 0),FALSE), 'E2 Allocators'!$B$15:$W$361, MATCH('O5 Details by Class &amp; Accounts'!BZ$18, 'E2 Allocators'!$B$15:$W$15, 0),FALSE)*$E158), 0, VLOOKUP(VLOOKUP($A158, 'E4 TB Allocation Details'!$A$18:$L$205, MATCH("A &amp; G ID", 'E4 TB Allocation Details'!$A$18:$L$18, 0),FALSE), 'E2 Allocators'!$B$15:$W$361, MATCH('O5 Details by Class &amp; Accounts'!BZ$18, 'E2 Allocators'!$B$15:$W$15, 0),FALSE)*$E158)</f>
        <v>0</v>
      </c>
      <c r="CA158" s="1412">
        <f ca="1">IF(ISERROR(VLOOKUP(VLOOKUP($A158, 'E4 TB Allocation Details'!$A$18:$L$205, MATCH("A &amp; G ID", 'E4 TB Allocation Details'!$A$18:$L$18, 0),FALSE), 'E2 Allocators'!$B$15:$W$361, MATCH('O5 Details by Class &amp; Accounts'!CA$18, 'E2 Allocators'!$B$15:$W$15, 0),FALSE)*$E158), 0, VLOOKUP(VLOOKUP($A158, 'E4 TB Allocation Details'!$A$18:$L$205, MATCH("A &amp; G ID", 'E4 TB Allocation Details'!$A$18:$L$18, 0),FALSE), 'E2 Allocators'!$B$15:$W$361, MATCH('O5 Details by Class &amp; Accounts'!CA$18, 'E2 Allocators'!$B$15:$W$15, 0),FALSE)*$E158)</f>
        <v>0</v>
      </c>
      <c r="CB158" s="1412">
        <f ca="1">IF(ISERROR(VLOOKUP(VLOOKUP($A158, 'E4 TB Allocation Details'!$A$18:$L$205, MATCH("A &amp; G ID", 'E4 TB Allocation Details'!$A$18:$L$18, 0),FALSE), 'E2 Allocators'!$B$15:$W$361, MATCH('O5 Details by Class &amp; Accounts'!CB$18, 'E2 Allocators'!$B$15:$W$15, 0),FALSE)*$E158), 0, VLOOKUP(VLOOKUP($A158, 'E4 TB Allocation Details'!$A$18:$L$205, MATCH("A &amp; G ID", 'E4 TB Allocation Details'!$A$18:$L$18, 0),FALSE), 'E2 Allocators'!$B$15:$W$361, MATCH('O5 Details by Class &amp; Accounts'!CB$18, 'E2 Allocators'!$B$15:$W$15, 0),FALSE)*$E158)</f>
        <v>0</v>
      </c>
      <c r="CC158" s="1412">
        <f ca="1">IF(ISERROR(VLOOKUP(VLOOKUP($A158, 'E4 TB Allocation Details'!$A$18:$L$205, MATCH("A &amp; G ID", 'E4 TB Allocation Details'!$A$18:$L$18, 0),FALSE), 'E2 Allocators'!$B$15:$W$361, MATCH('O5 Details by Class &amp; Accounts'!CC$18, 'E2 Allocators'!$B$15:$W$15, 0),FALSE)*$E158), 0, VLOOKUP(VLOOKUP($A158, 'E4 TB Allocation Details'!$A$18:$L$205, MATCH("A &amp; G ID", 'E4 TB Allocation Details'!$A$18:$L$18, 0),FALSE), 'E2 Allocators'!$B$15:$W$361, MATCH('O5 Details by Class &amp; Accounts'!CC$18, 'E2 Allocators'!$B$15:$W$15, 0),FALSE)*$E158)</f>
        <v>0</v>
      </c>
      <c r="CD158" s="1412">
        <f ca="1">IF(ISERROR(VLOOKUP(VLOOKUP($A158, 'E4 TB Allocation Details'!$A$18:$L$205, MATCH("A &amp; G ID", 'E4 TB Allocation Details'!$A$18:$L$18, 0),FALSE), 'E2 Allocators'!$B$15:$W$361, MATCH('O5 Details by Class &amp; Accounts'!CD$18, 'E2 Allocators'!$B$15:$W$15, 0),FALSE)*$E158), 0, VLOOKUP(VLOOKUP($A158, 'E4 TB Allocation Details'!$A$18:$L$205, MATCH("A &amp; G ID", 'E4 TB Allocation Details'!$A$18:$L$18, 0),FALSE), 'E2 Allocators'!$B$15:$W$361, MATCH('O5 Details by Class &amp; Accounts'!CD$18, 'E2 Allocators'!$B$15:$W$15, 0),FALSE)*$E158)</f>
        <v>0</v>
      </c>
      <c r="CE158" s="1412">
        <f ca="1">IF(ISERROR(VLOOKUP(VLOOKUP($A158, 'E4 TB Allocation Details'!$A$18:$L$205, MATCH("A &amp; G ID", 'E4 TB Allocation Details'!$A$18:$L$18, 0),FALSE), 'E2 Allocators'!$B$15:$W$361, MATCH('O5 Details by Class &amp; Accounts'!CE$18, 'E2 Allocators'!$B$15:$W$15, 0),FALSE)*$E158), 0, VLOOKUP(VLOOKUP($A158, 'E4 TB Allocation Details'!$A$18:$L$205, MATCH("A &amp; G ID", 'E4 TB Allocation Details'!$A$18:$L$18, 0),FALSE), 'E2 Allocators'!$B$15:$W$361, MATCH('O5 Details by Class &amp; Accounts'!CE$18, 'E2 Allocators'!$B$15:$W$15, 0),FALSE)*$E158)</f>
        <v>0</v>
      </c>
      <c r="CF158" s="1412">
        <f ca="1">IF(ISERROR(VLOOKUP(VLOOKUP($A158, 'E4 TB Allocation Details'!$A$18:$L$205, MATCH("A &amp; G ID", 'E4 TB Allocation Details'!$A$18:$L$18, 0),FALSE), 'E2 Allocators'!$B$15:$W$361, MATCH('O5 Details by Class &amp; Accounts'!CF$18, 'E2 Allocators'!$B$15:$W$15, 0),FALSE)*$E158), 0, VLOOKUP(VLOOKUP($A158, 'E4 TB Allocation Details'!$A$18:$L$205, MATCH("A &amp; G ID", 'E4 TB Allocation Details'!$A$18:$L$18, 0),FALSE), 'E2 Allocators'!$B$15:$W$361, MATCH('O5 Details by Class &amp; Accounts'!CF$18, 'E2 Allocators'!$B$15:$W$15, 0),FALSE)*$E158)</f>
        <v>0</v>
      </c>
      <c r="CG158" s="1412">
        <f ca="1">IF(ISERROR(VLOOKUP(VLOOKUP($A158, 'E4 TB Allocation Details'!$A$18:$L$205, MATCH("A &amp; G ID", 'E4 TB Allocation Details'!$A$18:$L$18, 0),FALSE), 'E2 Allocators'!$B$15:$W$361, MATCH('O5 Details by Class &amp; Accounts'!CG$18, 'E2 Allocators'!$B$15:$W$15, 0),FALSE)*$E158), 0, VLOOKUP(VLOOKUP($A158, 'E4 TB Allocation Details'!$A$18:$L$205, MATCH("A &amp; G ID", 'E4 TB Allocation Details'!$A$18:$L$18, 0),FALSE), 'E2 Allocators'!$B$15:$W$361, MATCH('O5 Details by Class &amp; Accounts'!CG$18, 'E2 Allocators'!$B$15:$W$15, 0),FALSE)*$E158)</f>
        <v>0</v>
      </c>
      <c r="CH158" s="1412">
        <f ca="1">IF(ISERROR(VLOOKUP(VLOOKUP($A158, 'E4 TB Allocation Details'!$A$18:$L$205, MATCH("A &amp; G ID", 'E4 TB Allocation Details'!$A$18:$L$18, 0),FALSE), 'E2 Allocators'!$B$15:$W$361, MATCH('O5 Details by Class &amp; Accounts'!CH$18, 'E2 Allocators'!$B$15:$W$15, 0),FALSE)*$E158), 0, VLOOKUP(VLOOKUP($A158, 'E4 TB Allocation Details'!$A$18:$L$205, MATCH("A &amp; G ID", 'E4 TB Allocation Details'!$A$18:$L$18, 0),FALSE), 'E2 Allocators'!$B$15:$W$361, MATCH('O5 Details by Class &amp; Accounts'!CH$18, 'E2 Allocators'!$B$15:$W$15, 0),FALSE)*$E158)</f>
        <v>0</v>
      </c>
      <c r="CI158" s="1412">
        <f ca="1">IF(ISERROR(VLOOKUP(VLOOKUP($A158, 'E4 TB Allocation Details'!$A$18:$L$205, MATCH("A &amp; G ID", 'E4 TB Allocation Details'!$A$18:$L$18, 0),FALSE), 'E2 Allocators'!$B$15:$W$361, MATCH('O5 Details by Class &amp; Accounts'!CI$18, 'E2 Allocators'!$B$15:$W$15, 0),FALSE)*$E158), 0, VLOOKUP(VLOOKUP($A158, 'E4 TB Allocation Details'!$A$18:$L$205, MATCH("A &amp; G ID", 'E4 TB Allocation Details'!$A$18:$L$18, 0),FALSE), 'E2 Allocators'!$B$15:$W$361, MATCH('O5 Details by Class &amp; Accounts'!CI$18, 'E2 Allocators'!$B$15:$W$15, 0),FALSE)*$E158)</f>
        <v>0</v>
      </c>
      <c r="CJ158" s="1412">
        <f ca="1">IF(ISERROR(VLOOKUP(VLOOKUP($A158, 'E4 TB Allocation Details'!$A$18:$L$205, MATCH("A &amp; G ID", 'E4 TB Allocation Details'!$A$18:$L$18, 0),FALSE), 'E2 Allocators'!$B$15:$W$361, MATCH('O5 Details by Class &amp; Accounts'!CJ$18, 'E2 Allocators'!$B$15:$W$15, 0),FALSE)*$E158), 0, VLOOKUP(VLOOKUP($A158, 'E4 TB Allocation Details'!$A$18:$L$205, MATCH("A &amp; G ID", 'E4 TB Allocation Details'!$A$18:$L$18, 0),FALSE), 'E2 Allocators'!$B$15:$W$361, MATCH('O5 Details by Class &amp; Accounts'!CJ$18, 'E2 Allocators'!$B$15:$W$15, 0),FALSE)*$E158)</f>
        <v>0</v>
      </c>
      <c r="CK158" s="1412">
        <f ca="1">IF(ISERROR(VLOOKUP(VLOOKUP($A158, 'E4 TB Allocation Details'!$A$18:$L$205, MATCH("A &amp; G ID", 'E4 TB Allocation Details'!$A$18:$L$18, 0),FALSE), 'E2 Allocators'!$B$15:$W$361, MATCH('O5 Details by Class &amp; Accounts'!CK$18, 'E2 Allocators'!$B$15:$W$15, 0),FALSE)*$E158), 0, VLOOKUP(VLOOKUP($A158, 'E4 TB Allocation Details'!$A$18:$L$205, MATCH("A &amp; G ID", 'E4 TB Allocation Details'!$A$18:$L$18, 0),FALSE), 'E2 Allocators'!$B$15:$W$361, MATCH('O5 Details by Class &amp; Accounts'!CK$18, 'E2 Allocators'!$B$15:$W$15, 0),FALSE)*$E158)</f>
        <v>0</v>
      </c>
      <c r="CL158" s="1412">
        <f ca="1">IF(ISERROR(VLOOKUP(VLOOKUP($A158, 'E4 TB Allocation Details'!$A$18:$L$205, MATCH("A &amp; G ID", 'E4 TB Allocation Details'!$A$18:$L$18, 0),FALSE), 'E2 Allocators'!$B$15:$W$361, MATCH('O5 Details by Class &amp; Accounts'!CL$18, 'E2 Allocators'!$B$15:$W$15, 0),FALSE)*$E158), 0, VLOOKUP(VLOOKUP($A158, 'E4 TB Allocation Details'!$A$18:$L$205, MATCH("A &amp; G ID", 'E4 TB Allocation Details'!$A$18:$L$18, 0),FALSE), 'E2 Allocators'!$B$15:$W$361, MATCH('O5 Details by Class &amp; Accounts'!CL$18, 'E2 Allocators'!$B$15:$W$15, 0),FALSE)*$E158)</f>
        <v>0</v>
      </c>
      <c r="CM158" s="1412">
        <f ca="1">IF(ISERROR(VLOOKUP(VLOOKUP($A158, 'E4 TB Allocation Details'!$A$18:$L$205, MATCH("A &amp; G ID", 'E4 TB Allocation Details'!$A$18:$L$18, 0),FALSE), 'E2 Allocators'!$B$15:$W$361, MATCH('O5 Details by Class &amp; Accounts'!CM$18, 'E2 Allocators'!$B$15:$W$15, 0),FALSE)*$E158), 0, VLOOKUP(VLOOKUP($A158, 'E4 TB Allocation Details'!$A$18:$L$205, MATCH("A &amp; G ID", 'E4 TB Allocation Details'!$A$18:$L$18, 0),FALSE), 'E2 Allocators'!$B$15:$W$361, MATCH('O5 Details by Class &amp; Accounts'!CM$18, 'E2 Allocators'!$B$15:$W$15, 0),FALSE)*$E158)</f>
        <v>0</v>
      </c>
      <c r="CN158" s="1412">
        <f t="shared" ref="CN158:CN185" si="42">SUM(BT158:CM158)</f>
        <v>0</v>
      </c>
      <c r="CO158" s="1792">
        <f t="shared" ref="CO158:CO205" si="43">+E158-AC158-AX158-BS158-CN158</f>
        <v>0</v>
      </c>
      <c r="CQ158" s="2087" t="s">
        <v>891</v>
      </c>
    </row>
    <row r="159" spans="1:95" s="81" customFormat="1" ht="12.75">
      <c r="A159" s="1182">
        <v>5310</v>
      </c>
      <c r="B159" s="1183" t="s">
        <v>627</v>
      </c>
      <c r="C159" s="1789">
        <f ca="1">IF(ISERROR(VLOOKUP($A159,'I3 TB Data'!$A$23:$H$458,MATCH('O5 Details by Class &amp; Accounts'!$C$18, 'I3 TB Data'!$A$23:$H$23,0),0)), 0, VLOOKUP($A159,'I3 TB Data'!$A$23:$H$458,MATCH('O5 Details by Class &amp; Accounts'!$C$18,'I3 TB Data'!$A$23:$H$23,0),0))</f>
        <v>302794</v>
      </c>
      <c r="D159" s="1790"/>
      <c r="E159" s="1789">
        <f t="shared" si="37"/>
        <v>302794</v>
      </c>
      <c r="F159" s="1791">
        <f ca="1">IF(ISERROR(VLOOKUP($A159, 'E1 Categorization'!A33:E122, MATCH("Customer Component", 'E1 Categorization'!$A$33:$E$33,0), 0)), 0, IF(VLOOKUP($A159, 'E1 Categorization'!A33:E122, MATCH("Customer Component", 'E1 Categorization'!$A$33:$E$33,0), 0)=0, 'O5 Details by Class &amp; Accounts'!$E159, IF(AND(VLOOKUP($A159, 'E1 Categorization'!A33:E122, MATCH("Customer Component", 'E1 Categorization'!$A$33:$E$33,0), 0) &gt;0, VLOOKUP($A159, 'E1 Categorization'!A33:E122, MATCH("Customer Component", 'E1 Categorization'!$A$33:$E$33,0), 0)&lt;1), 'O5 Details by Class &amp; Accounts'!$E159*(1-VLOOKUP($A159, 'E1 Categorization'!A33:E122, MATCH("Customer Component", 'E1 Categorization'!$A$33:$E$33,0), 0)), 0)))</f>
        <v>0</v>
      </c>
      <c r="G159" s="1791">
        <f t="shared" si="38"/>
        <v>302794</v>
      </c>
      <c r="H159" s="1412">
        <f t="shared" si="39"/>
        <v>302794</v>
      </c>
      <c r="I159" s="1412">
        <f ca="1">IF(ISERROR(VLOOKUP(VLOOKUP($A159, 'E4 TB Allocation Details'!$A$18:$L$205, MATCH("Demand ID", 'E4 TB Allocation Details'!$A$18:$L$18, 0),FALSE), 'E2 Allocators'!$B$15:$W$361, MATCH('O5 Details by Class &amp; Accounts'!I$18, 'E2 Allocators'!$B$15:$W$15, 0),FALSE)*$F159), 0, VLOOKUP(VLOOKUP($A159, 'E4 TB Allocation Details'!$A$18:$L$205, MATCH("Demand ID", 'E4 TB Allocation Details'!$A$18:$L$18, 0),FALSE), 'E2 Allocators'!$B$15:$W$361, MATCH('O5 Details by Class &amp; Accounts'!I$18, 'E2 Allocators'!$B$15:$W$15, 0),FALSE)*$F159)</f>
        <v>0</v>
      </c>
      <c r="J159" s="1412">
        <f ca="1">IF(ISERROR(VLOOKUP(VLOOKUP($A159, 'E4 TB Allocation Details'!$A$18:$L$205, MATCH("Demand ID", 'E4 TB Allocation Details'!$A$18:$L$18, 0),FALSE), 'E2 Allocators'!$B$15:$W$361, MATCH('O5 Details by Class &amp; Accounts'!J$18, 'E2 Allocators'!$B$15:$W$15, 0),FALSE)*$F159), 0, VLOOKUP(VLOOKUP($A159, 'E4 TB Allocation Details'!$A$18:$L$205, MATCH("Demand ID", 'E4 TB Allocation Details'!$A$18:$L$18, 0),FALSE), 'E2 Allocators'!$B$15:$W$361, MATCH('O5 Details by Class &amp; Accounts'!J$18, 'E2 Allocators'!$B$15:$W$15, 0),FALSE)*$F159)</f>
        <v>0</v>
      </c>
      <c r="K159" s="1412">
        <f ca="1">IF(ISERROR(VLOOKUP(VLOOKUP($A159, 'E4 TB Allocation Details'!$A$18:$L$205, MATCH("Demand ID", 'E4 TB Allocation Details'!$A$18:$L$18, 0),FALSE), 'E2 Allocators'!$B$15:$W$361, MATCH('O5 Details by Class &amp; Accounts'!K$18, 'E2 Allocators'!$B$15:$W$15, 0),FALSE)*$F159), 0, VLOOKUP(VLOOKUP($A159, 'E4 TB Allocation Details'!$A$18:$L$205, MATCH("Demand ID", 'E4 TB Allocation Details'!$A$18:$L$18, 0),FALSE), 'E2 Allocators'!$B$15:$W$361, MATCH('O5 Details by Class &amp; Accounts'!K$18, 'E2 Allocators'!$B$15:$W$15, 0),FALSE)*$F159)</f>
        <v>0</v>
      </c>
      <c r="L159" s="1412">
        <f ca="1">IF(ISERROR(VLOOKUP(VLOOKUP($A159, 'E4 TB Allocation Details'!$A$18:$L$205, MATCH("Demand ID", 'E4 TB Allocation Details'!$A$18:$L$18, 0),FALSE), 'E2 Allocators'!$B$15:$W$361, MATCH('O5 Details by Class &amp; Accounts'!L$18, 'E2 Allocators'!$B$15:$W$15, 0),FALSE)*$F159), 0, VLOOKUP(VLOOKUP($A159, 'E4 TB Allocation Details'!$A$18:$L$205, MATCH("Demand ID", 'E4 TB Allocation Details'!$A$18:$L$18, 0),FALSE), 'E2 Allocators'!$B$15:$W$361, MATCH('O5 Details by Class &amp; Accounts'!L$18, 'E2 Allocators'!$B$15:$W$15, 0),FALSE)*$F159)</f>
        <v>0</v>
      </c>
      <c r="M159" s="1412">
        <f ca="1">IF(ISERROR(VLOOKUP(VLOOKUP($A159, 'E4 TB Allocation Details'!$A$18:$L$205, MATCH("Demand ID", 'E4 TB Allocation Details'!$A$18:$L$18, 0),FALSE), 'E2 Allocators'!$B$15:$W$361, MATCH('O5 Details by Class &amp; Accounts'!M$18, 'E2 Allocators'!$B$15:$W$15, 0),FALSE)*$F159), 0, VLOOKUP(VLOOKUP($A159, 'E4 TB Allocation Details'!$A$18:$L$205, MATCH("Demand ID", 'E4 TB Allocation Details'!$A$18:$L$18, 0),FALSE), 'E2 Allocators'!$B$15:$W$361, MATCH('O5 Details by Class &amp; Accounts'!M$18, 'E2 Allocators'!$B$15:$W$15, 0),FALSE)*$F159)</f>
        <v>0</v>
      </c>
      <c r="N159" s="1412">
        <f ca="1">IF(ISERROR(VLOOKUP(VLOOKUP($A159, 'E4 TB Allocation Details'!$A$18:$L$205, MATCH("Demand ID", 'E4 TB Allocation Details'!$A$18:$L$18, 0),FALSE), 'E2 Allocators'!$B$15:$W$361, MATCH('O5 Details by Class &amp; Accounts'!N$18, 'E2 Allocators'!$B$15:$W$15, 0),FALSE)*$F159), 0, VLOOKUP(VLOOKUP($A159, 'E4 TB Allocation Details'!$A$18:$L$205, MATCH("Demand ID", 'E4 TB Allocation Details'!$A$18:$L$18, 0),FALSE), 'E2 Allocators'!$B$15:$W$361, MATCH('O5 Details by Class &amp; Accounts'!N$18, 'E2 Allocators'!$B$15:$W$15, 0),FALSE)*$F159)</f>
        <v>0</v>
      </c>
      <c r="O159" s="1412">
        <f ca="1">IF(ISERROR(VLOOKUP(VLOOKUP($A159, 'E4 TB Allocation Details'!$A$18:$L$205, MATCH("Demand ID", 'E4 TB Allocation Details'!$A$18:$L$18, 0),FALSE), 'E2 Allocators'!$B$15:$W$361, MATCH('O5 Details by Class &amp; Accounts'!O$18, 'E2 Allocators'!$B$15:$W$15, 0),FALSE)*$F159), 0, VLOOKUP(VLOOKUP($A159, 'E4 TB Allocation Details'!$A$18:$L$205, MATCH("Demand ID", 'E4 TB Allocation Details'!$A$18:$L$18, 0),FALSE), 'E2 Allocators'!$B$15:$W$361, MATCH('O5 Details by Class &amp; Accounts'!O$18, 'E2 Allocators'!$B$15:$W$15, 0),FALSE)*$F159)</f>
        <v>0</v>
      </c>
      <c r="P159" s="1412">
        <f ca="1">IF(ISERROR(VLOOKUP(VLOOKUP($A159, 'E4 TB Allocation Details'!$A$18:$L$205, MATCH("Demand ID", 'E4 TB Allocation Details'!$A$18:$L$18, 0),FALSE), 'E2 Allocators'!$B$15:$W$361, MATCH('O5 Details by Class &amp; Accounts'!P$18, 'E2 Allocators'!$B$15:$W$15, 0),FALSE)*$F159), 0, VLOOKUP(VLOOKUP($A159, 'E4 TB Allocation Details'!$A$18:$L$205, MATCH("Demand ID", 'E4 TB Allocation Details'!$A$18:$L$18, 0),FALSE), 'E2 Allocators'!$B$15:$W$361, MATCH('O5 Details by Class &amp; Accounts'!P$18, 'E2 Allocators'!$B$15:$W$15, 0),FALSE)*$F159)</f>
        <v>0</v>
      </c>
      <c r="Q159" s="1412">
        <f ca="1">IF(ISERROR(VLOOKUP(VLOOKUP($A159, 'E4 TB Allocation Details'!$A$18:$L$205, MATCH("Demand ID", 'E4 TB Allocation Details'!$A$18:$L$18, 0),FALSE), 'E2 Allocators'!$B$15:$W$361, MATCH('O5 Details by Class &amp; Accounts'!Q$18, 'E2 Allocators'!$B$15:$W$15, 0),FALSE)*$F159), 0, VLOOKUP(VLOOKUP($A159, 'E4 TB Allocation Details'!$A$18:$L$205, MATCH("Demand ID", 'E4 TB Allocation Details'!$A$18:$L$18, 0),FALSE), 'E2 Allocators'!$B$15:$W$361, MATCH('O5 Details by Class &amp; Accounts'!Q$18, 'E2 Allocators'!$B$15:$W$15, 0),FALSE)*$F159)</f>
        <v>0</v>
      </c>
      <c r="R159" s="1412">
        <f ca="1">IF(ISERROR(VLOOKUP(VLOOKUP($A159, 'E4 TB Allocation Details'!$A$18:$L$205, MATCH("Demand ID", 'E4 TB Allocation Details'!$A$18:$L$18, 0),FALSE), 'E2 Allocators'!$B$15:$W$361, MATCH('O5 Details by Class &amp; Accounts'!R$18, 'E2 Allocators'!$B$15:$W$15, 0),FALSE)*$F159), 0, VLOOKUP(VLOOKUP($A159, 'E4 TB Allocation Details'!$A$18:$L$205, MATCH("Demand ID", 'E4 TB Allocation Details'!$A$18:$L$18, 0),FALSE), 'E2 Allocators'!$B$15:$W$361, MATCH('O5 Details by Class &amp; Accounts'!R$18, 'E2 Allocators'!$B$15:$W$15, 0),FALSE)*$F159)</f>
        <v>0</v>
      </c>
      <c r="S159" s="1412">
        <f ca="1">IF(ISERROR(VLOOKUP(VLOOKUP($A159, 'E4 TB Allocation Details'!$A$18:$L$205, MATCH("Demand ID", 'E4 TB Allocation Details'!$A$18:$L$18, 0),FALSE), 'E2 Allocators'!$B$15:$W$361, MATCH('O5 Details by Class &amp; Accounts'!S$18, 'E2 Allocators'!$B$15:$W$15, 0),FALSE)*$F159), 0, VLOOKUP(VLOOKUP($A159, 'E4 TB Allocation Details'!$A$18:$L$205, MATCH("Demand ID", 'E4 TB Allocation Details'!$A$18:$L$18, 0),FALSE), 'E2 Allocators'!$B$15:$W$361, MATCH('O5 Details by Class &amp; Accounts'!S$18, 'E2 Allocators'!$B$15:$W$15, 0),FALSE)*$F159)</f>
        <v>0</v>
      </c>
      <c r="T159" s="1412">
        <f ca="1">IF(ISERROR(VLOOKUP(VLOOKUP($A159, 'E4 TB Allocation Details'!$A$18:$L$205, MATCH("Demand ID", 'E4 TB Allocation Details'!$A$18:$L$18, 0),FALSE), 'E2 Allocators'!$B$15:$W$361, MATCH('O5 Details by Class &amp; Accounts'!T$18, 'E2 Allocators'!$B$15:$W$15, 0),FALSE)*$F159), 0, VLOOKUP(VLOOKUP($A159, 'E4 TB Allocation Details'!$A$18:$L$205, MATCH("Demand ID", 'E4 TB Allocation Details'!$A$18:$L$18, 0),FALSE), 'E2 Allocators'!$B$15:$W$361, MATCH('O5 Details by Class &amp; Accounts'!T$18, 'E2 Allocators'!$B$15:$W$15, 0),FALSE)*$F159)</f>
        <v>0</v>
      </c>
      <c r="U159" s="1412">
        <f ca="1">IF(ISERROR(VLOOKUP(VLOOKUP($A159, 'E4 TB Allocation Details'!$A$18:$L$205, MATCH("Demand ID", 'E4 TB Allocation Details'!$A$18:$L$18, 0),FALSE), 'E2 Allocators'!$B$15:$W$361, MATCH('O5 Details by Class &amp; Accounts'!U$18, 'E2 Allocators'!$B$15:$W$15, 0),FALSE)*$F159), 0, VLOOKUP(VLOOKUP($A159, 'E4 TB Allocation Details'!$A$18:$L$205, MATCH("Demand ID", 'E4 TB Allocation Details'!$A$18:$L$18, 0),FALSE), 'E2 Allocators'!$B$15:$W$361, MATCH('O5 Details by Class &amp; Accounts'!U$18, 'E2 Allocators'!$B$15:$W$15, 0),FALSE)*$F159)</f>
        <v>0</v>
      </c>
      <c r="V159" s="1412">
        <f ca="1">IF(ISERROR(VLOOKUP(VLOOKUP($A159, 'E4 TB Allocation Details'!$A$18:$L$205, MATCH("Demand ID", 'E4 TB Allocation Details'!$A$18:$L$18, 0),FALSE), 'E2 Allocators'!$B$15:$W$361, MATCH('O5 Details by Class &amp; Accounts'!V$18, 'E2 Allocators'!$B$15:$W$15, 0),FALSE)*$F159), 0, VLOOKUP(VLOOKUP($A159, 'E4 TB Allocation Details'!$A$18:$L$205, MATCH("Demand ID", 'E4 TB Allocation Details'!$A$18:$L$18, 0),FALSE), 'E2 Allocators'!$B$15:$W$361, MATCH('O5 Details by Class &amp; Accounts'!V$18, 'E2 Allocators'!$B$15:$W$15, 0),FALSE)*$F159)</f>
        <v>0</v>
      </c>
      <c r="W159" s="1412">
        <f ca="1">IF(ISERROR(VLOOKUP(VLOOKUP($A159, 'E4 TB Allocation Details'!$A$18:$L$205, MATCH("Demand ID", 'E4 TB Allocation Details'!$A$18:$L$18, 0),FALSE), 'E2 Allocators'!$B$15:$W$361, MATCH('O5 Details by Class &amp; Accounts'!W$18, 'E2 Allocators'!$B$15:$W$15, 0),FALSE)*$F159), 0, VLOOKUP(VLOOKUP($A159, 'E4 TB Allocation Details'!$A$18:$L$205, MATCH("Demand ID", 'E4 TB Allocation Details'!$A$18:$L$18, 0),FALSE), 'E2 Allocators'!$B$15:$W$361, MATCH('O5 Details by Class &amp; Accounts'!W$18, 'E2 Allocators'!$B$15:$W$15, 0),FALSE)*$F159)</f>
        <v>0</v>
      </c>
      <c r="X159" s="1412">
        <f ca="1">IF(ISERROR(VLOOKUP(VLOOKUP($A159, 'E4 TB Allocation Details'!$A$18:$L$205, MATCH("Demand ID", 'E4 TB Allocation Details'!$A$18:$L$18, 0),FALSE), 'E2 Allocators'!$B$15:$W$361, MATCH('O5 Details by Class &amp; Accounts'!X$18, 'E2 Allocators'!$B$15:$W$15, 0),FALSE)*$F159), 0, VLOOKUP(VLOOKUP($A159, 'E4 TB Allocation Details'!$A$18:$L$205, MATCH("Demand ID", 'E4 TB Allocation Details'!$A$18:$L$18, 0),FALSE), 'E2 Allocators'!$B$15:$W$361, MATCH('O5 Details by Class &amp; Accounts'!X$18, 'E2 Allocators'!$B$15:$W$15, 0),FALSE)*$F159)</f>
        <v>0</v>
      </c>
      <c r="Y159" s="1412">
        <f ca="1">IF(ISERROR(VLOOKUP(VLOOKUP($A159, 'E4 TB Allocation Details'!$A$18:$L$205, MATCH("Demand ID", 'E4 TB Allocation Details'!$A$18:$L$18, 0),FALSE), 'E2 Allocators'!$B$15:$W$361, MATCH('O5 Details by Class &amp; Accounts'!Y$18, 'E2 Allocators'!$B$15:$W$15, 0),FALSE)*$F159), 0, VLOOKUP(VLOOKUP($A159, 'E4 TB Allocation Details'!$A$18:$L$205, MATCH("Demand ID", 'E4 TB Allocation Details'!$A$18:$L$18, 0),FALSE), 'E2 Allocators'!$B$15:$W$361, MATCH('O5 Details by Class &amp; Accounts'!Y$18, 'E2 Allocators'!$B$15:$W$15, 0),FALSE)*$F159)</f>
        <v>0</v>
      </c>
      <c r="Z159" s="1412">
        <f ca="1">IF(ISERROR(VLOOKUP(VLOOKUP($A159, 'E4 TB Allocation Details'!$A$18:$L$205, MATCH("Demand ID", 'E4 TB Allocation Details'!$A$18:$L$18, 0),FALSE), 'E2 Allocators'!$B$15:$W$361, MATCH('O5 Details by Class &amp; Accounts'!Z$18, 'E2 Allocators'!$B$15:$W$15, 0),FALSE)*$F159), 0, VLOOKUP(VLOOKUP($A159, 'E4 TB Allocation Details'!$A$18:$L$205, MATCH("Demand ID", 'E4 TB Allocation Details'!$A$18:$L$18, 0),FALSE), 'E2 Allocators'!$B$15:$W$361, MATCH('O5 Details by Class &amp; Accounts'!Z$18, 'E2 Allocators'!$B$15:$W$15, 0),FALSE)*$F159)</f>
        <v>0</v>
      </c>
      <c r="AA159" s="1412">
        <f ca="1">IF(ISERROR(VLOOKUP(VLOOKUP($A159, 'E4 TB Allocation Details'!$A$18:$L$205, MATCH("Demand ID", 'E4 TB Allocation Details'!$A$18:$L$18, 0),FALSE), 'E2 Allocators'!$B$15:$W$361, MATCH('O5 Details by Class &amp; Accounts'!AA$18, 'E2 Allocators'!$B$15:$W$15, 0),FALSE)*$F159), 0, VLOOKUP(VLOOKUP($A159, 'E4 TB Allocation Details'!$A$18:$L$205, MATCH("Demand ID", 'E4 TB Allocation Details'!$A$18:$L$18, 0),FALSE), 'E2 Allocators'!$B$15:$W$361, MATCH('O5 Details by Class &amp; Accounts'!AA$18, 'E2 Allocators'!$B$15:$W$15, 0),FALSE)*$F159)</f>
        <v>0</v>
      </c>
      <c r="AB159" s="1412">
        <f ca="1">IF(ISERROR(VLOOKUP(VLOOKUP($A159, 'E4 TB Allocation Details'!$A$18:$L$205, MATCH("Demand ID", 'E4 TB Allocation Details'!$A$18:$L$18, 0),FALSE), 'E2 Allocators'!$B$15:$W$361, MATCH('O5 Details by Class &amp; Accounts'!AB$18, 'E2 Allocators'!$B$15:$W$15, 0),FALSE)*$F159), 0, VLOOKUP(VLOOKUP($A159, 'E4 TB Allocation Details'!$A$18:$L$205, MATCH("Demand ID", 'E4 TB Allocation Details'!$A$18:$L$18, 0),FALSE), 'E2 Allocators'!$B$15:$W$361, MATCH('O5 Details by Class &amp; Accounts'!AB$18, 'E2 Allocators'!$B$15:$W$15, 0),FALSE)*$F159)</f>
        <v>0</v>
      </c>
      <c r="AC159" s="1412">
        <f t="shared" si="40"/>
        <v>0</v>
      </c>
      <c r="AD159" s="1412">
        <f ca="1">IF(ISERROR(VLOOKUP(VLOOKUP($A159, 'E4 TB Allocation Details'!$A$18:$L$205, MATCH("Customer ID", 'E4 TB Allocation Details'!$A$18:$L$18, 0),FALSE), 'E2 Allocators'!$B$15:$W$361, MATCH('O5 Details by Class &amp; Accounts'!AD$18, 'E2 Allocators'!$B$15:$W$15, 0),FALSE)*$G159), 0, VLOOKUP(VLOOKUP($A159, 'E4 TB Allocation Details'!$A$18:$L$205, MATCH("Customer ID", 'E4 TB Allocation Details'!$A$18:$L$18, 0),FALSE), 'E2 Allocators'!$B$15:$W$361, MATCH('O5 Details by Class &amp; Accounts'!AD$18, 'E2 Allocators'!$B$15:$W$15, 0),FALSE)*$G159)</f>
        <v>232197.08889590731</v>
      </c>
      <c r="AE159" s="1412">
        <f ca="1">IF(ISERROR(VLOOKUP(VLOOKUP($A159, 'E4 TB Allocation Details'!$A$18:$L$205, MATCH("Customer ID", 'E4 TB Allocation Details'!$A$18:$L$18, 0),FALSE), 'E2 Allocators'!$B$15:$W$361, MATCH('O5 Details by Class &amp; Accounts'!AE$18, 'E2 Allocators'!$B$15:$W$15, 0),FALSE)*$G159), 0, VLOOKUP(VLOOKUP($A159, 'E4 TB Allocation Details'!$A$18:$L$205, MATCH("Customer ID", 'E4 TB Allocation Details'!$A$18:$L$18, 0),FALSE), 'E2 Allocators'!$B$15:$W$361, MATCH('O5 Details by Class &amp; Accounts'!AE$18, 'E2 Allocators'!$B$15:$W$15, 0),FALSE)*$G159)</f>
        <v>52300.584115561454</v>
      </c>
      <c r="AF159" s="1412">
        <f ca="1">IF(ISERROR(VLOOKUP(VLOOKUP($A159, 'E4 TB Allocation Details'!$A$18:$L$205, MATCH("Customer ID", 'E4 TB Allocation Details'!$A$18:$L$18, 0),FALSE), 'E2 Allocators'!$B$15:$W$361, MATCH('O5 Details by Class &amp; Accounts'!AF$18, 'E2 Allocators'!$B$15:$W$15, 0),FALSE)*$G159), 0, VLOOKUP(VLOOKUP($A159, 'E4 TB Allocation Details'!$A$18:$L$205, MATCH("Customer ID", 'E4 TB Allocation Details'!$A$18:$L$18, 0),FALSE), 'E2 Allocators'!$B$15:$W$361, MATCH('O5 Details by Class &amp; Accounts'!AF$18, 'E2 Allocators'!$B$15:$W$15, 0),FALSE)*$G159)</f>
        <v>18296.326988531251</v>
      </c>
      <c r="AG159" s="1412">
        <f ca="1">IF(ISERROR(VLOOKUP(VLOOKUP($A159, 'E4 TB Allocation Details'!$A$18:$L$205, MATCH("Customer ID", 'E4 TB Allocation Details'!$A$18:$L$18, 0),FALSE), 'E2 Allocators'!$B$15:$W$361, MATCH('O5 Details by Class &amp; Accounts'!AG$18, 'E2 Allocators'!$B$15:$W$15, 0),FALSE)*$G159), 0, VLOOKUP(VLOOKUP($A159, 'E4 TB Allocation Details'!$A$18:$L$205, MATCH("Customer ID", 'E4 TB Allocation Details'!$A$18:$L$18, 0),FALSE), 'E2 Allocators'!$B$15:$W$361, MATCH('O5 Details by Class &amp; Accounts'!AG$18, 'E2 Allocators'!$B$15:$W$15, 0),FALSE)*$G159)</f>
        <v>0</v>
      </c>
      <c r="AH159" s="1412">
        <f ca="1">IF(ISERROR(VLOOKUP(VLOOKUP($A159, 'E4 TB Allocation Details'!$A$18:$L$205, MATCH("Customer ID", 'E4 TB Allocation Details'!$A$18:$L$18, 0),FALSE), 'E2 Allocators'!$B$15:$W$361, MATCH('O5 Details by Class &amp; Accounts'!AH$18, 'E2 Allocators'!$B$15:$W$15, 0),FALSE)*$G159), 0, VLOOKUP(VLOOKUP($A159, 'E4 TB Allocation Details'!$A$18:$L$205, MATCH("Customer ID", 'E4 TB Allocation Details'!$A$18:$L$18, 0),FALSE), 'E2 Allocators'!$B$15:$W$361, MATCH('O5 Details by Class &amp; Accounts'!AH$18, 'E2 Allocators'!$B$15:$W$15, 0),FALSE)*$G159)</f>
        <v>0</v>
      </c>
      <c r="AI159" s="1412">
        <f ca="1">IF(ISERROR(VLOOKUP(VLOOKUP($A159, 'E4 TB Allocation Details'!$A$18:$L$205, MATCH("Customer ID", 'E4 TB Allocation Details'!$A$18:$L$18, 0),FALSE), 'E2 Allocators'!$B$15:$W$361, MATCH('O5 Details by Class &amp; Accounts'!AI$18, 'E2 Allocators'!$B$15:$W$15, 0),FALSE)*$G159), 0, VLOOKUP(VLOOKUP($A159, 'E4 TB Allocation Details'!$A$18:$L$205, MATCH("Customer ID", 'E4 TB Allocation Details'!$A$18:$L$18, 0),FALSE), 'E2 Allocators'!$B$15:$W$361, MATCH('O5 Details by Class &amp; Accounts'!AI$18, 'E2 Allocators'!$B$15:$W$15, 0),FALSE)*$G159)</f>
        <v>0</v>
      </c>
      <c r="AJ159" s="1412">
        <f ca="1">IF(ISERROR(VLOOKUP(VLOOKUP($A159, 'E4 TB Allocation Details'!$A$18:$L$205, MATCH("Customer ID", 'E4 TB Allocation Details'!$A$18:$L$18, 0),FALSE), 'E2 Allocators'!$B$15:$W$361, MATCH('O5 Details by Class &amp; Accounts'!AJ$18, 'E2 Allocators'!$B$15:$W$15, 0),FALSE)*$G159), 0, VLOOKUP(VLOOKUP($A159, 'E4 TB Allocation Details'!$A$18:$L$205, MATCH("Customer ID", 'E4 TB Allocation Details'!$A$18:$L$18, 0),FALSE), 'E2 Allocators'!$B$15:$W$361, MATCH('O5 Details by Class &amp; Accounts'!AJ$18, 'E2 Allocators'!$B$15:$W$15, 0),FALSE)*$G159)</f>
        <v>0</v>
      </c>
      <c r="AK159" s="1412">
        <f ca="1">IF(ISERROR(VLOOKUP(VLOOKUP($A159, 'E4 TB Allocation Details'!$A$18:$L$205, MATCH("Customer ID", 'E4 TB Allocation Details'!$A$18:$L$18, 0),FALSE), 'E2 Allocators'!$B$15:$W$361, MATCH('O5 Details by Class &amp; Accounts'!AK$18, 'E2 Allocators'!$B$15:$W$15, 0),FALSE)*$G159), 0, VLOOKUP(VLOOKUP($A159, 'E4 TB Allocation Details'!$A$18:$L$205, MATCH("Customer ID", 'E4 TB Allocation Details'!$A$18:$L$18, 0),FALSE), 'E2 Allocators'!$B$15:$W$361, MATCH('O5 Details by Class &amp; Accounts'!AK$18, 'E2 Allocators'!$B$15:$W$15, 0),FALSE)*$G159)</f>
        <v>0</v>
      </c>
      <c r="AL159" s="1412">
        <f ca="1">IF(ISERROR(VLOOKUP(VLOOKUP($A159, 'E4 TB Allocation Details'!$A$18:$L$205, MATCH("Customer ID", 'E4 TB Allocation Details'!$A$18:$L$18, 0),FALSE), 'E2 Allocators'!$B$15:$W$361, MATCH('O5 Details by Class &amp; Accounts'!AL$18, 'E2 Allocators'!$B$15:$W$15, 0),FALSE)*$G159), 0, VLOOKUP(VLOOKUP($A159, 'E4 TB Allocation Details'!$A$18:$L$205, MATCH("Customer ID", 'E4 TB Allocation Details'!$A$18:$L$18, 0),FALSE), 'E2 Allocators'!$B$15:$W$361, MATCH('O5 Details by Class &amp; Accounts'!AL$18, 'E2 Allocators'!$B$15:$W$15, 0),FALSE)*$G159)</f>
        <v>0</v>
      </c>
      <c r="AM159" s="1412">
        <f ca="1">IF(ISERROR(VLOOKUP(VLOOKUP($A159, 'E4 TB Allocation Details'!$A$18:$L$205, MATCH("Customer ID", 'E4 TB Allocation Details'!$A$18:$L$18, 0),FALSE), 'E2 Allocators'!$B$15:$W$361, MATCH('O5 Details by Class &amp; Accounts'!AM$18, 'E2 Allocators'!$B$15:$W$15, 0),FALSE)*$G159), 0, VLOOKUP(VLOOKUP($A159, 'E4 TB Allocation Details'!$A$18:$L$205, MATCH("Customer ID", 'E4 TB Allocation Details'!$A$18:$L$18, 0),FALSE), 'E2 Allocators'!$B$15:$W$361, MATCH('O5 Details by Class &amp; Accounts'!AM$18, 'E2 Allocators'!$B$15:$W$15, 0),FALSE)*$G159)</f>
        <v>0</v>
      </c>
      <c r="AN159" s="1412">
        <f ca="1">IF(ISERROR(VLOOKUP(VLOOKUP($A159, 'E4 TB Allocation Details'!$A$18:$L$205, MATCH("Customer ID", 'E4 TB Allocation Details'!$A$18:$L$18, 0),FALSE), 'E2 Allocators'!$B$15:$W$361, MATCH('O5 Details by Class &amp; Accounts'!AN$18, 'E2 Allocators'!$B$15:$W$15, 0),FALSE)*$G159), 0, VLOOKUP(VLOOKUP($A159, 'E4 TB Allocation Details'!$A$18:$L$205, MATCH("Customer ID", 'E4 TB Allocation Details'!$A$18:$L$18, 0),FALSE), 'E2 Allocators'!$B$15:$W$361, MATCH('O5 Details by Class &amp; Accounts'!AN$18, 'E2 Allocators'!$B$15:$W$15, 0),FALSE)*$G159)</f>
        <v>0</v>
      </c>
      <c r="AO159" s="1412">
        <f ca="1">IF(ISERROR(VLOOKUP(VLOOKUP($A159, 'E4 TB Allocation Details'!$A$18:$L$205, MATCH("Customer ID", 'E4 TB Allocation Details'!$A$18:$L$18, 0),FALSE), 'E2 Allocators'!$B$15:$W$361, MATCH('O5 Details by Class &amp; Accounts'!AO$18, 'E2 Allocators'!$B$15:$W$15, 0),FALSE)*$G159), 0, VLOOKUP(VLOOKUP($A159, 'E4 TB Allocation Details'!$A$18:$L$205, MATCH("Customer ID", 'E4 TB Allocation Details'!$A$18:$L$18, 0),FALSE), 'E2 Allocators'!$B$15:$W$361, MATCH('O5 Details by Class &amp; Accounts'!AO$18, 'E2 Allocators'!$B$15:$W$15, 0),FALSE)*$G159)</f>
        <v>0</v>
      </c>
      <c r="AP159" s="1412">
        <f ca="1">IF(ISERROR(VLOOKUP(VLOOKUP($A159, 'E4 TB Allocation Details'!$A$18:$L$205, MATCH("Customer ID", 'E4 TB Allocation Details'!$A$18:$L$18, 0),FALSE), 'E2 Allocators'!$B$15:$W$361, MATCH('O5 Details by Class &amp; Accounts'!AP$18, 'E2 Allocators'!$B$15:$W$15, 0),FALSE)*$G159), 0, VLOOKUP(VLOOKUP($A159, 'E4 TB Allocation Details'!$A$18:$L$205, MATCH("Customer ID", 'E4 TB Allocation Details'!$A$18:$L$18, 0),FALSE), 'E2 Allocators'!$B$15:$W$361, MATCH('O5 Details by Class &amp; Accounts'!AP$18, 'E2 Allocators'!$B$15:$W$15, 0),FALSE)*$G159)</f>
        <v>0</v>
      </c>
      <c r="AQ159" s="1412">
        <f ca="1">IF(ISERROR(VLOOKUP(VLOOKUP($A159, 'E4 TB Allocation Details'!$A$18:$L$205, MATCH("Customer ID", 'E4 TB Allocation Details'!$A$18:$L$18, 0),FALSE), 'E2 Allocators'!$B$15:$W$361, MATCH('O5 Details by Class &amp; Accounts'!AQ$18, 'E2 Allocators'!$B$15:$W$15, 0),FALSE)*$G159), 0, VLOOKUP(VLOOKUP($A159, 'E4 TB Allocation Details'!$A$18:$L$205, MATCH("Customer ID", 'E4 TB Allocation Details'!$A$18:$L$18, 0),FALSE), 'E2 Allocators'!$B$15:$W$361, MATCH('O5 Details by Class &amp; Accounts'!AQ$18, 'E2 Allocators'!$B$15:$W$15, 0),FALSE)*$G159)</f>
        <v>0</v>
      </c>
      <c r="AR159" s="1412">
        <f ca="1">IF(ISERROR(VLOOKUP(VLOOKUP($A159, 'E4 TB Allocation Details'!$A$18:$L$205, MATCH("Customer ID", 'E4 TB Allocation Details'!$A$18:$L$18, 0),FALSE), 'E2 Allocators'!$B$15:$W$361, MATCH('O5 Details by Class &amp; Accounts'!AR$18, 'E2 Allocators'!$B$15:$W$15, 0),FALSE)*$G159), 0, VLOOKUP(VLOOKUP($A159, 'E4 TB Allocation Details'!$A$18:$L$205, MATCH("Customer ID", 'E4 TB Allocation Details'!$A$18:$L$18, 0),FALSE), 'E2 Allocators'!$B$15:$W$361, MATCH('O5 Details by Class &amp; Accounts'!AR$18, 'E2 Allocators'!$B$15:$W$15, 0),FALSE)*$G159)</f>
        <v>0</v>
      </c>
      <c r="AS159" s="1412">
        <f ca="1">IF(ISERROR(VLOOKUP(VLOOKUP($A159, 'E4 TB Allocation Details'!$A$18:$L$205, MATCH("Customer ID", 'E4 TB Allocation Details'!$A$18:$L$18, 0),FALSE), 'E2 Allocators'!$B$15:$W$361, MATCH('O5 Details by Class &amp; Accounts'!AS$18, 'E2 Allocators'!$B$15:$W$15, 0),FALSE)*$G159), 0, VLOOKUP(VLOOKUP($A159, 'E4 TB Allocation Details'!$A$18:$L$205, MATCH("Customer ID", 'E4 TB Allocation Details'!$A$18:$L$18, 0),FALSE), 'E2 Allocators'!$B$15:$W$361, MATCH('O5 Details by Class &amp; Accounts'!AS$18, 'E2 Allocators'!$B$15:$W$15, 0),FALSE)*$G159)</f>
        <v>0</v>
      </c>
      <c r="AT159" s="1412">
        <f ca="1">IF(ISERROR(VLOOKUP(VLOOKUP($A159, 'E4 TB Allocation Details'!$A$18:$L$205, MATCH("Customer ID", 'E4 TB Allocation Details'!$A$18:$L$18, 0),FALSE), 'E2 Allocators'!$B$15:$W$361, MATCH('O5 Details by Class &amp; Accounts'!AT$18, 'E2 Allocators'!$B$15:$W$15, 0),FALSE)*$G159), 0, VLOOKUP(VLOOKUP($A159, 'E4 TB Allocation Details'!$A$18:$L$205, MATCH("Customer ID", 'E4 TB Allocation Details'!$A$18:$L$18, 0),FALSE), 'E2 Allocators'!$B$15:$W$361, MATCH('O5 Details by Class &amp; Accounts'!AT$18, 'E2 Allocators'!$B$15:$W$15, 0),FALSE)*$G159)</f>
        <v>0</v>
      </c>
      <c r="AU159" s="1412">
        <f ca="1">IF(ISERROR(VLOOKUP(VLOOKUP($A159, 'E4 TB Allocation Details'!$A$18:$L$205, MATCH("Customer ID", 'E4 TB Allocation Details'!$A$18:$L$18, 0),FALSE), 'E2 Allocators'!$B$15:$W$361, MATCH('O5 Details by Class &amp; Accounts'!AU$18, 'E2 Allocators'!$B$15:$W$15, 0),FALSE)*$G159), 0, VLOOKUP(VLOOKUP($A159, 'E4 TB Allocation Details'!$A$18:$L$205, MATCH("Customer ID", 'E4 TB Allocation Details'!$A$18:$L$18, 0),FALSE), 'E2 Allocators'!$B$15:$W$361, MATCH('O5 Details by Class &amp; Accounts'!AU$18, 'E2 Allocators'!$B$15:$W$15, 0),FALSE)*$G159)</f>
        <v>0</v>
      </c>
      <c r="AV159" s="1412">
        <f ca="1">IF(ISERROR(VLOOKUP(VLOOKUP($A159, 'E4 TB Allocation Details'!$A$18:$L$205, MATCH("Customer ID", 'E4 TB Allocation Details'!$A$18:$L$18, 0),FALSE), 'E2 Allocators'!$B$15:$W$361, MATCH('O5 Details by Class &amp; Accounts'!AV$18, 'E2 Allocators'!$B$15:$W$15, 0),FALSE)*$G159), 0, VLOOKUP(VLOOKUP($A159, 'E4 TB Allocation Details'!$A$18:$L$205, MATCH("Customer ID", 'E4 TB Allocation Details'!$A$18:$L$18, 0),FALSE), 'E2 Allocators'!$B$15:$W$361, MATCH('O5 Details by Class &amp; Accounts'!AV$18, 'E2 Allocators'!$B$15:$W$15, 0),FALSE)*$G159)</f>
        <v>0</v>
      </c>
      <c r="AW159" s="1412">
        <f ca="1">IF(ISERROR(VLOOKUP(VLOOKUP($A159, 'E4 TB Allocation Details'!$A$18:$L$205, MATCH("Customer ID", 'E4 TB Allocation Details'!$A$18:$L$18, 0),FALSE), 'E2 Allocators'!$B$15:$W$361, MATCH('O5 Details by Class &amp; Accounts'!AW$18, 'E2 Allocators'!$B$15:$W$15, 0),FALSE)*$G159), 0, VLOOKUP(VLOOKUP($A159, 'E4 TB Allocation Details'!$A$18:$L$205, MATCH("Customer ID", 'E4 TB Allocation Details'!$A$18:$L$18, 0),FALSE), 'E2 Allocators'!$B$15:$W$361, MATCH('O5 Details by Class &amp; Accounts'!AW$18, 'E2 Allocators'!$B$15:$W$15, 0),FALSE)*$G159)</f>
        <v>0</v>
      </c>
      <c r="AX159" s="1412">
        <f t="shared" ref="AX159:AX205" si="44">SUM(AD159:AW159)</f>
        <v>302794.00000000006</v>
      </c>
      <c r="AY159" s="1412">
        <f ca="1">IF(ISERROR(VLOOKUP(VLOOKUP($A159, 'E4 TB Allocation Details'!$A$18:$L$205, MATCH("Misc ID", 'E4 TB Allocation Details'!$A$18:$L$18, 0),FALSE), 'E2 Allocators'!$B$15:$W$361, MATCH('O5 Details by Class &amp; Accounts'!AY$18, 'E2 Allocators'!$B$15:$W$15, 0),FALSE)*$E159), 0, VLOOKUP(VLOOKUP($A159, 'E4 TB Allocation Details'!$A$18:$L$205, MATCH("Misc ID", 'E4 TB Allocation Details'!$A$18:$L$18, 0),FALSE), 'E2 Allocators'!$B$15:$W$361, MATCH('O5 Details by Class &amp; Accounts'!AY$18, 'E2 Allocators'!$B$15:$W$15, 0),FALSE)*$E159)</f>
        <v>0</v>
      </c>
      <c r="AZ159" s="1412">
        <f ca="1">IF(ISERROR(VLOOKUP(VLOOKUP($A159, 'E4 TB Allocation Details'!$A$18:$L$205, MATCH("Misc ID", 'E4 TB Allocation Details'!$A$18:$L$18, 0),FALSE), 'E2 Allocators'!$B$15:$W$361, MATCH('O5 Details by Class &amp; Accounts'!AZ$18, 'E2 Allocators'!$B$15:$W$15, 0),FALSE)*$E159), 0, VLOOKUP(VLOOKUP($A159, 'E4 TB Allocation Details'!$A$18:$L$205, MATCH("Misc ID", 'E4 TB Allocation Details'!$A$18:$L$18, 0),FALSE), 'E2 Allocators'!$B$15:$W$361, MATCH('O5 Details by Class &amp; Accounts'!AZ$18, 'E2 Allocators'!$B$15:$W$15, 0),FALSE)*$E159)</f>
        <v>0</v>
      </c>
      <c r="BA159" s="1412">
        <f ca="1">IF(ISERROR(VLOOKUP(VLOOKUP($A159, 'E4 TB Allocation Details'!$A$18:$L$205, MATCH("Misc ID", 'E4 TB Allocation Details'!$A$18:$L$18, 0),FALSE), 'E2 Allocators'!$B$15:$W$361, MATCH('O5 Details by Class &amp; Accounts'!BA$18, 'E2 Allocators'!$B$15:$W$15, 0),FALSE)*$E159), 0, VLOOKUP(VLOOKUP($A159, 'E4 TB Allocation Details'!$A$18:$L$205, MATCH("Misc ID", 'E4 TB Allocation Details'!$A$18:$L$18, 0),FALSE), 'E2 Allocators'!$B$15:$W$361, MATCH('O5 Details by Class &amp; Accounts'!BA$18, 'E2 Allocators'!$B$15:$W$15, 0),FALSE)*$E159)</f>
        <v>0</v>
      </c>
      <c r="BB159" s="1412">
        <f ca="1">IF(ISERROR(VLOOKUP(VLOOKUP($A159, 'E4 TB Allocation Details'!$A$18:$L$205, MATCH("Misc ID", 'E4 TB Allocation Details'!$A$18:$L$18, 0),FALSE), 'E2 Allocators'!$B$15:$W$361, MATCH('O5 Details by Class &amp; Accounts'!BB$18, 'E2 Allocators'!$B$15:$W$15, 0),FALSE)*$E159), 0, VLOOKUP(VLOOKUP($A159, 'E4 TB Allocation Details'!$A$18:$L$205, MATCH("Misc ID", 'E4 TB Allocation Details'!$A$18:$L$18, 0),FALSE), 'E2 Allocators'!$B$15:$W$361, MATCH('O5 Details by Class &amp; Accounts'!BB$18, 'E2 Allocators'!$B$15:$W$15, 0),FALSE)*$E159)</f>
        <v>0</v>
      </c>
      <c r="BC159" s="1412">
        <f ca="1">IF(ISERROR(VLOOKUP(VLOOKUP($A159, 'E4 TB Allocation Details'!$A$18:$L$205, MATCH("Misc ID", 'E4 TB Allocation Details'!$A$18:$L$18, 0),FALSE), 'E2 Allocators'!$B$15:$W$361, MATCH('O5 Details by Class &amp; Accounts'!BC$18, 'E2 Allocators'!$B$15:$W$15, 0),FALSE)*$E159), 0, VLOOKUP(VLOOKUP($A159, 'E4 TB Allocation Details'!$A$18:$L$205, MATCH("Misc ID", 'E4 TB Allocation Details'!$A$18:$L$18, 0),FALSE), 'E2 Allocators'!$B$15:$W$361, MATCH('O5 Details by Class &amp; Accounts'!BC$18, 'E2 Allocators'!$B$15:$W$15, 0),FALSE)*$E159)</f>
        <v>0</v>
      </c>
      <c r="BD159" s="1412">
        <f ca="1">IF(ISERROR(VLOOKUP(VLOOKUP($A159, 'E4 TB Allocation Details'!$A$18:$L$205, MATCH("Misc ID", 'E4 TB Allocation Details'!$A$18:$L$18, 0),FALSE), 'E2 Allocators'!$B$15:$W$361, MATCH('O5 Details by Class &amp; Accounts'!BD$18, 'E2 Allocators'!$B$15:$W$15, 0),FALSE)*$E159), 0, VLOOKUP(VLOOKUP($A159, 'E4 TB Allocation Details'!$A$18:$L$205, MATCH("Misc ID", 'E4 TB Allocation Details'!$A$18:$L$18, 0),FALSE), 'E2 Allocators'!$B$15:$W$361, MATCH('O5 Details by Class &amp; Accounts'!BD$18, 'E2 Allocators'!$B$15:$W$15, 0),FALSE)*$E159)</f>
        <v>0</v>
      </c>
      <c r="BE159" s="1412">
        <f ca="1">IF(ISERROR(VLOOKUP(VLOOKUP($A159, 'E4 TB Allocation Details'!$A$18:$L$205, MATCH("Misc ID", 'E4 TB Allocation Details'!$A$18:$L$18, 0),FALSE), 'E2 Allocators'!$B$15:$W$361, MATCH('O5 Details by Class &amp; Accounts'!BE$18, 'E2 Allocators'!$B$15:$W$15, 0),FALSE)*$E159), 0, VLOOKUP(VLOOKUP($A159, 'E4 TB Allocation Details'!$A$18:$L$205, MATCH("Misc ID", 'E4 TB Allocation Details'!$A$18:$L$18, 0),FALSE), 'E2 Allocators'!$B$15:$W$361, MATCH('O5 Details by Class &amp; Accounts'!BE$18, 'E2 Allocators'!$B$15:$W$15, 0),FALSE)*$E159)</f>
        <v>0</v>
      </c>
      <c r="BF159" s="1412">
        <f ca="1">IF(ISERROR(VLOOKUP(VLOOKUP($A159, 'E4 TB Allocation Details'!$A$18:$L$205, MATCH("Misc ID", 'E4 TB Allocation Details'!$A$18:$L$18, 0),FALSE), 'E2 Allocators'!$B$15:$W$361, MATCH('O5 Details by Class &amp; Accounts'!BF$18, 'E2 Allocators'!$B$15:$W$15, 0),FALSE)*$E159), 0, VLOOKUP(VLOOKUP($A159, 'E4 TB Allocation Details'!$A$18:$L$205, MATCH("Misc ID", 'E4 TB Allocation Details'!$A$18:$L$18, 0),FALSE), 'E2 Allocators'!$B$15:$W$361, MATCH('O5 Details by Class &amp; Accounts'!BF$18, 'E2 Allocators'!$B$15:$W$15, 0),FALSE)*$E159)</f>
        <v>0</v>
      </c>
      <c r="BG159" s="1412">
        <f ca="1">IF(ISERROR(VLOOKUP(VLOOKUP($A159, 'E4 TB Allocation Details'!$A$18:$L$205, MATCH("Misc ID", 'E4 TB Allocation Details'!$A$18:$L$18, 0),FALSE), 'E2 Allocators'!$B$15:$W$361, MATCH('O5 Details by Class &amp; Accounts'!BG$18, 'E2 Allocators'!$B$15:$W$15, 0),FALSE)*$E159), 0, VLOOKUP(VLOOKUP($A159, 'E4 TB Allocation Details'!$A$18:$L$205, MATCH("Misc ID", 'E4 TB Allocation Details'!$A$18:$L$18, 0),FALSE), 'E2 Allocators'!$B$15:$W$361, MATCH('O5 Details by Class &amp; Accounts'!BG$18, 'E2 Allocators'!$B$15:$W$15, 0),FALSE)*$E159)</f>
        <v>0</v>
      </c>
      <c r="BH159" s="1412">
        <f ca="1">IF(ISERROR(VLOOKUP(VLOOKUP($A159, 'E4 TB Allocation Details'!$A$18:$L$205, MATCH("Misc ID", 'E4 TB Allocation Details'!$A$18:$L$18, 0),FALSE), 'E2 Allocators'!$B$15:$W$361, MATCH('O5 Details by Class &amp; Accounts'!BH$18, 'E2 Allocators'!$B$15:$W$15, 0),FALSE)*$E159), 0, VLOOKUP(VLOOKUP($A159, 'E4 TB Allocation Details'!$A$18:$L$205, MATCH("Misc ID", 'E4 TB Allocation Details'!$A$18:$L$18, 0),FALSE), 'E2 Allocators'!$B$15:$W$361, MATCH('O5 Details by Class &amp; Accounts'!BH$18, 'E2 Allocators'!$B$15:$W$15, 0),FALSE)*$E159)</f>
        <v>0</v>
      </c>
      <c r="BI159" s="1412">
        <f ca="1">IF(ISERROR(VLOOKUP(VLOOKUP($A159, 'E4 TB Allocation Details'!$A$18:$L$205, MATCH("Misc ID", 'E4 TB Allocation Details'!$A$18:$L$18, 0),FALSE), 'E2 Allocators'!$B$15:$W$361, MATCH('O5 Details by Class &amp; Accounts'!BI$18, 'E2 Allocators'!$B$15:$W$15, 0),FALSE)*$E159), 0, VLOOKUP(VLOOKUP($A159, 'E4 TB Allocation Details'!$A$18:$L$205, MATCH("Misc ID", 'E4 TB Allocation Details'!$A$18:$L$18, 0),FALSE), 'E2 Allocators'!$B$15:$W$361, MATCH('O5 Details by Class &amp; Accounts'!BI$18, 'E2 Allocators'!$B$15:$W$15, 0),FALSE)*$E159)</f>
        <v>0</v>
      </c>
      <c r="BJ159" s="1412">
        <f ca="1">IF(ISERROR(VLOOKUP(VLOOKUP($A159, 'E4 TB Allocation Details'!$A$18:$L$205, MATCH("Misc ID", 'E4 TB Allocation Details'!$A$18:$L$18, 0),FALSE), 'E2 Allocators'!$B$15:$W$361, MATCH('O5 Details by Class &amp; Accounts'!BJ$18, 'E2 Allocators'!$B$15:$W$15, 0),FALSE)*$E159), 0, VLOOKUP(VLOOKUP($A159, 'E4 TB Allocation Details'!$A$18:$L$205, MATCH("Misc ID", 'E4 TB Allocation Details'!$A$18:$L$18, 0),FALSE), 'E2 Allocators'!$B$15:$W$361, MATCH('O5 Details by Class &amp; Accounts'!BJ$18, 'E2 Allocators'!$B$15:$W$15, 0),FALSE)*$E159)</f>
        <v>0</v>
      </c>
      <c r="BK159" s="1412">
        <f ca="1">IF(ISERROR(VLOOKUP(VLOOKUP($A159, 'E4 TB Allocation Details'!$A$18:$L$205, MATCH("Misc ID", 'E4 TB Allocation Details'!$A$18:$L$18, 0),FALSE), 'E2 Allocators'!$B$15:$W$361, MATCH('O5 Details by Class &amp; Accounts'!BK$18, 'E2 Allocators'!$B$15:$W$15, 0),FALSE)*$E159), 0, VLOOKUP(VLOOKUP($A159, 'E4 TB Allocation Details'!$A$18:$L$205, MATCH("Misc ID", 'E4 TB Allocation Details'!$A$18:$L$18, 0),FALSE), 'E2 Allocators'!$B$15:$W$361, MATCH('O5 Details by Class &amp; Accounts'!BK$18, 'E2 Allocators'!$B$15:$W$15, 0),FALSE)*$E159)</f>
        <v>0</v>
      </c>
      <c r="BL159" s="1412">
        <f ca="1">IF(ISERROR(VLOOKUP(VLOOKUP($A159, 'E4 TB Allocation Details'!$A$18:$L$205, MATCH("Misc ID", 'E4 TB Allocation Details'!$A$18:$L$18, 0),FALSE), 'E2 Allocators'!$B$15:$W$361, MATCH('O5 Details by Class &amp; Accounts'!BL$18, 'E2 Allocators'!$B$15:$W$15, 0),FALSE)*$E159), 0, VLOOKUP(VLOOKUP($A159, 'E4 TB Allocation Details'!$A$18:$L$205, MATCH("Misc ID", 'E4 TB Allocation Details'!$A$18:$L$18, 0),FALSE), 'E2 Allocators'!$B$15:$W$361, MATCH('O5 Details by Class &amp; Accounts'!BL$18, 'E2 Allocators'!$B$15:$W$15, 0),FALSE)*$E159)</f>
        <v>0</v>
      </c>
      <c r="BM159" s="1412">
        <f ca="1">IF(ISERROR(VLOOKUP(VLOOKUP($A159, 'E4 TB Allocation Details'!$A$18:$L$205, MATCH("Misc ID", 'E4 TB Allocation Details'!$A$18:$L$18, 0),FALSE), 'E2 Allocators'!$B$15:$W$361, MATCH('O5 Details by Class &amp; Accounts'!BM$18, 'E2 Allocators'!$B$15:$W$15, 0),FALSE)*$E159), 0, VLOOKUP(VLOOKUP($A159, 'E4 TB Allocation Details'!$A$18:$L$205, MATCH("Misc ID", 'E4 TB Allocation Details'!$A$18:$L$18, 0),FALSE), 'E2 Allocators'!$B$15:$W$361, MATCH('O5 Details by Class &amp; Accounts'!BM$18, 'E2 Allocators'!$B$15:$W$15, 0),FALSE)*$E159)</f>
        <v>0</v>
      </c>
      <c r="BN159" s="1412">
        <f ca="1">IF(ISERROR(VLOOKUP(VLOOKUP($A159, 'E4 TB Allocation Details'!$A$18:$L$205, MATCH("Misc ID", 'E4 TB Allocation Details'!$A$18:$L$18, 0),FALSE), 'E2 Allocators'!$B$15:$W$361, MATCH('O5 Details by Class &amp; Accounts'!BN$18, 'E2 Allocators'!$B$15:$W$15, 0),FALSE)*$E159), 0, VLOOKUP(VLOOKUP($A159, 'E4 TB Allocation Details'!$A$18:$L$205, MATCH("Misc ID", 'E4 TB Allocation Details'!$A$18:$L$18, 0),FALSE), 'E2 Allocators'!$B$15:$W$361, MATCH('O5 Details by Class &amp; Accounts'!BN$18, 'E2 Allocators'!$B$15:$W$15, 0),FALSE)*$E159)</f>
        <v>0</v>
      </c>
      <c r="BO159" s="1412">
        <f ca="1">IF(ISERROR(VLOOKUP(VLOOKUP($A159, 'E4 TB Allocation Details'!$A$18:$L$205, MATCH("Misc ID", 'E4 TB Allocation Details'!$A$18:$L$18, 0),FALSE), 'E2 Allocators'!$B$15:$W$361, MATCH('O5 Details by Class &amp; Accounts'!BO$18, 'E2 Allocators'!$B$15:$W$15, 0),FALSE)*$E159), 0, VLOOKUP(VLOOKUP($A159, 'E4 TB Allocation Details'!$A$18:$L$205, MATCH("Misc ID", 'E4 TB Allocation Details'!$A$18:$L$18, 0),FALSE), 'E2 Allocators'!$B$15:$W$361, MATCH('O5 Details by Class &amp; Accounts'!BO$18, 'E2 Allocators'!$B$15:$W$15, 0),FALSE)*$E159)</f>
        <v>0</v>
      </c>
      <c r="BP159" s="1412">
        <f ca="1">IF(ISERROR(VLOOKUP(VLOOKUP($A159, 'E4 TB Allocation Details'!$A$18:$L$205, MATCH("Misc ID", 'E4 TB Allocation Details'!$A$18:$L$18, 0),FALSE), 'E2 Allocators'!$B$15:$W$361, MATCH('O5 Details by Class &amp; Accounts'!BP$18, 'E2 Allocators'!$B$15:$W$15, 0),FALSE)*$E159), 0, VLOOKUP(VLOOKUP($A159, 'E4 TB Allocation Details'!$A$18:$L$205, MATCH("Misc ID", 'E4 TB Allocation Details'!$A$18:$L$18, 0),FALSE), 'E2 Allocators'!$B$15:$W$361, MATCH('O5 Details by Class &amp; Accounts'!BP$18, 'E2 Allocators'!$B$15:$W$15, 0),FALSE)*$E159)</f>
        <v>0</v>
      </c>
      <c r="BQ159" s="1412">
        <f ca="1">IF(ISERROR(VLOOKUP(VLOOKUP($A159, 'E4 TB Allocation Details'!$A$18:$L$205, MATCH("Misc ID", 'E4 TB Allocation Details'!$A$18:$L$18, 0),FALSE), 'E2 Allocators'!$B$15:$W$361, MATCH('O5 Details by Class &amp; Accounts'!BQ$18, 'E2 Allocators'!$B$15:$W$15, 0),FALSE)*$E159), 0, VLOOKUP(VLOOKUP($A159, 'E4 TB Allocation Details'!$A$18:$L$205, MATCH("Misc ID", 'E4 TB Allocation Details'!$A$18:$L$18, 0),FALSE), 'E2 Allocators'!$B$15:$W$361, MATCH('O5 Details by Class &amp; Accounts'!BQ$18, 'E2 Allocators'!$B$15:$W$15, 0),FALSE)*$E159)</f>
        <v>0</v>
      </c>
      <c r="BR159" s="1412">
        <f ca="1">IF(ISERROR(VLOOKUP(VLOOKUP($A159, 'E4 TB Allocation Details'!$A$18:$L$205, MATCH("Misc ID", 'E4 TB Allocation Details'!$A$18:$L$18, 0),FALSE), 'E2 Allocators'!$B$15:$W$361, MATCH('O5 Details by Class &amp; Accounts'!BR$18, 'E2 Allocators'!$B$15:$W$15, 0),FALSE)*$E159), 0, VLOOKUP(VLOOKUP($A159, 'E4 TB Allocation Details'!$A$18:$L$205, MATCH("Misc ID", 'E4 TB Allocation Details'!$A$18:$L$18, 0),FALSE), 'E2 Allocators'!$B$15:$W$361, MATCH('O5 Details by Class &amp; Accounts'!BR$18, 'E2 Allocators'!$B$15:$W$15, 0),FALSE)*$E159)</f>
        <v>0</v>
      </c>
      <c r="BS159" s="1412">
        <f t="shared" si="41"/>
        <v>0</v>
      </c>
      <c r="BT159" s="1412">
        <f ca="1">IF(ISERROR(VLOOKUP(VLOOKUP($A159, 'E4 TB Allocation Details'!$A$18:$L$205, MATCH("A &amp; G ID", 'E4 TB Allocation Details'!$A$18:$L$18, 0),FALSE), 'E2 Allocators'!$B$15:$W$361, MATCH('O5 Details by Class &amp; Accounts'!BT$18, 'E2 Allocators'!$B$15:$W$15, 0),FALSE)*$E159), 0, VLOOKUP(VLOOKUP($A159, 'E4 TB Allocation Details'!$A$18:$L$205, MATCH("A &amp; G ID", 'E4 TB Allocation Details'!$A$18:$L$18, 0),FALSE), 'E2 Allocators'!$B$15:$W$361, MATCH('O5 Details by Class &amp; Accounts'!BT$18, 'E2 Allocators'!$B$15:$W$15, 0),FALSE)*$E159)</f>
        <v>0</v>
      </c>
      <c r="BU159" s="1412">
        <f ca="1">IF(ISERROR(VLOOKUP(VLOOKUP($A159, 'E4 TB Allocation Details'!$A$18:$L$205, MATCH("A &amp; G ID", 'E4 TB Allocation Details'!$A$18:$L$18, 0),FALSE), 'E2 Allocators'!$B$15:$W$361, MATCH('O5 Details by Class &amp; Accounts'!BU$18, 'E2 Allocators'!$B$15:$W$15, 0),FALSE)*$E159), 0, VLOOKUP(VLOOKUP($A159, 'E4 TB Allocation Details'!$A$18:$L$205, MATCH("A &amp; G ID", 'E4 TB Allocation Details'!$A$18:$L$18, 0),FALSE), 'E2 Allocators'!$B$15:$W$361, MATCH('O5 Details by Class &amp; Accounts'!BU$18, 'E2 Allocators'!$B$15:$W$15, 0),FALSE)*$E159)</f>
        <v>0</v>
      </c>
      <c r="BV159" s="1412">
        <f ca="1">IF(ISERROR(VLOOKUP(VLOOKUP($A159, 'E4 TB Allocation Details'!$A$18:$L$205, MATCH("A &amp; G ID", 'E4 TB Allocation Details'!$A$18:$L$18, 0),FALSE), 'E2 Allocators'!$B$15:$W$361, MATCH('O5 Details by Class &amp; Accounts'!BV$18, 'E2 Allocators'!$B$15:$W$15, 0),FALSE)*$E159), 0, VLOOKUP(VLOOKUP($A159, 'E4 TB Allocation Details'!$A$18:$L$205, MATCH("A &amp; G ID", 'E4 TB Allocation Details'!$A$18:$L$18, 0),FALSE), 'E2 Allocators'!$B$15:$W$361, MATCH('O5 Details by Class &amp; Accounts'!BV$18, 'E2 Allocators'!$B$15:$W$15, 0),FALSE)*$E159)</f>
        <v>0</v>
      </c>
      <c r="BW159" s="1412">
        <f ca="1">IF(ISERROR(VLOOKUP(VLOOKUP($A159, 'E4 TB Allocation Details'!$A$18:$L$205, MATCH("A &amp; G ID", 'E4 TB Allocation Details'!$A$18:$L$18, 0),FALSE), 'E2 Allocators'!$B$15:$W$361, MATCH('O5 Details by Class &amp; Accounts'!BW$18, 'E2 Allocators'!$B$15:$W$15, 0),FALSE)*$E159), 0, VLOOKUP(VLOOKUP($A159, 'E4 TB Allocation Details'!$A$18:$L$205, MATCH("A &amp; G ID", 'E4 TB Allocation Details'!$A$18:$L$18, 0),FALSE), 'E2 Allocators'!$B$15:$W$361, MATCH('O5 Details by Class &amp; Accounts'!BW$18, 'E2 Allocators'!$B$15:$W$15, 0),FALSE)*$E159)</f>
        <v>0</v>
      </c>
      <c r="BX159" s="1412">
        <f ca="1">IF(ISERROR(VLOOKUP(VLOOKUP($A159, 'E4 TB Allocation Details'!$A$18:$L$205, MATCH("A &amp; G ID", 'E4 TB Allocation Details'!$A$18:$L$18, 0),FALSE), 'E2 Allocators'!$B$15:$W$361, MATCH('O5 Details by Class &amp; Accounts'!BX$18, 'E2 Allocators'!$B$15:$W$15, 0),FALSE)*$E159), 0, VLOOKUP(VLOOKUP($A159, 'E4 TB Allocation Details'!$A$18:$L$205, MATCH("A &amp; G ID", 'E4 TB Allocation Details'!$A$18:$L$18, 0),FALSE), 'E2 Allocators'!$B$15:$W$361, MATCH('O5 Details by Class &amp; Accounts'!BX$18, 'E2 Allocators'!$B$15:$W$15, 0),FALSE)*$E159)</f>
        <v>0</v>
      </c>
      <c r="BY159" s="1412">
        <f ca="1">IF(ISERROR(VLOOKUP(VLOOKUP($A159, 'E4 TB Allocation Details'!$A$18:$L$205, MATCH("A &amp; G ID", 'E4 TB Allocation Details'!$A$18:$L$18, 0),FALSE), 'E2 Allocators'!$B$15:$W$361, MATCH('O5 Details by Class &amp; Accounts'!BY$18, 'E2 Allocators'!$B$15:$W$15, 0),FALSE)*$E159), 0, VLOOKUP(VLOOKUP($A159, 'E4 TB Allocation Details'!$A$18:$L$205, MATCH("A &amp; G ID", 'E4 TB Allocation Details'!$A$18:$L$18, 0),FALSE), 'E2 Allocators'!$B$15:$W$361, MATCH('O5 Details by Class &amp; Accounts'!BY$18, 'E2 Allocators'!$B$15:$W$15, 0),FALSE)*$E159)</f>
        <v>0</v>
      </c>
      <c r="BZ159" s="1412">
        <f ca="1">IF(ISERROR(VLOOKUP(VLOOKUP($A159, 'E4 TB Allocation Details'!$A$18:$L$205, MATCH("A &amp; G ID", 'E4 TB Allocation Details'!$A$18:$L$18, 0),FALSE), 'E2 Allocators'!$B$15:$W$361, MATCH('O5 Details by Class &amp; Accounts'!BZ$18, 'E2 Allocators'!$B$15:$W$15, 0),FALSE)*$E159), 0, VLOOKUP(VLOOKUP($A159, 'E4 TB Allocation Details'!$A$18:$L$205, MATCH("A &amp; G ID", 'E4 TB Allocation Details'!$A$18:$L$18, 0),FALSE), 'E2 Allocators'!$B$15:$W$361, MATCH('O5 Details by Class &amp; Accounts'!BZ$18, 'E2 Allocators'!$B$15:$W$15, 0),FALSE)*$E159)</f>
        <v>0</v>
      </c>
      <c r="CA159" s="1412">
        <f ca="1">IF(ISERROR(VLOOKUP(VLOOKUP($A159, 'E4 TB Allocation Details'!$A$18:$L$205, MATCH("A &amp; G ID", 'E4 TB Allocation Details'!$A$18:$L$18, 0),FALSE), 'E2 Allocators'!$B$15:$W$361, MATCH('O5 Details by Class &amp; Accounts'!CA$18, 'E2 Allocators'!$B$15:$W$15, 0),FALSE)*$E159), 0, VLOOKUP(VLOOKUP($A159, 'E4 TB Allocation Details'!$A$18:$L$205, MATCH("A &amp; G ID", 'E4 TB Allocation Details'!$A$18:$L$18, 0),FALSE), 'E2 Allocators'!$B$15:$W$361, MATCH('O5 Details by Class &amp; Accounts'!CA$18, 'E2 Allocators'!$B$15:$W$15, 0),FALSE)*$E159)</f>
        <v>0</v>
      </c>
      <c r="CB159" s="1412">
        <f ca="1">IF(ISERROR(VLOOKUP(VLOOKUP($A159, 'E4 TB Allocation Details'!$A$18:$L$205, MATCH("A &amp; G ID", 'E4 TB Allocation Details'!$A$18:$L$18, 0),FALSE), 'E2 Allocators'!$B$15:$W$361, MATCH('O5 Details by Class &amp; Accounts'!CB$18, 'E2 Allocators'!$B$15:$W$15, 0),FALSE)*$E159), 0, VLOOKUP(VLOOKUP($A159, 'E4 TB Allocation Details'!$A$18:$L$205, MATCH("A &amp; G ID", 'E4 TB Allocation Details'!$A$18:$L$18, 0),FALSE), 'E2 Allocators'!$B$15:$W$361, MATCH('O5 Details by Class &amp; Accounts'!CB$18, 'E2 Allocators'!$B$15:$W$15, 0),FALSE)*$E159)</f>
        <v>0</v>
      </c>
      <c r="CC159" s="1412">
        <f ca="1">IF(ISERROR(VLOOKUP(VLOOKUP($A159, 'E4 TB Allocation Details'!$A$18:$L$205, MATCH("A &amp; G ID", 'E4 TB Allocation Details'!$A$18:$L$18, 0),FALSE), 'E2 Allocators'!$B$15:$W$361, MATCH('O5 Details by Class &amp; Accounts'!CC$18, 'E2 Allocators'!$B$15:$W$15, 0),FALSE)*$E159), 0, VLOOKUP(VLOOKUP($A159, 'E4 TB Allocation Details'!$A$18:$L$205, MATCH("A &amp; G ID", 'E4 TB Allocation Details'!$A$18:$L$18, 0),FALSE), 'E2 Allocators'!$B$15:$W$361, MATCH('O5 Details by Class &amp; Accounts'!CC$18, 'E2 Allocators'!$B$15:$W$15, 0),FALSE)*$E159)</f>
        <v>0</v>
      </c>
      <c r="CD159" s="1412">
        <f ca="1">IF(ISERROR(VLOOKUP(VLOOKUP($A159, 'E4 TB Allocation Details'!$A$18:$L$205, MATCH("A &amp; G ID", 'E4 TB Allocation Details'!$A$18:$L$18, 0),FALSE), 'E2 Allocators'!$B$15:$W$361, MATCH('O5 Details by Class &amp; Accounts'!CD$18, 'E2 Allocators'!$B$15:$W$15, 0),FALSE)*$E159), 0, VLOOKUP(VLOOKUP($A159, 'E4 TB Allocation Details'!$A$18:$L$205, MATCH("A &amp; G ID", 'E4 TB Allocation Details'!$A$18:$L$18, 0),FALSE), 'E2 Allocators'!$B$15:$W$361, MATCH('O5 Details by Class &amp; Accounts'!CD$18, 'E2 Allocators'!$B$15:$W$15, 0),FALSE)*$E159)</f>
        <v>0</v>
      </c>
      <c r="CE159" s="1412">
        <f ca="1">IF(ISERROR(VLOOKUP(VLOOKUP($A159, 'E4 TB Allocation Details'!$A$18:$L$205, MATCH("A &amp; G ID", 'E4 TB Allocation Details'!$A$18:$L$18, 0),FALSE), 'E2 Allocators'!$B$15:$W$361, MATCH('O5 Details by Class &amp; Accounts'!CE$18, 'E2 Allocators'!$B$15:$W$15, 0),FALSE)*$E159), 0, VLOOKUP(VLOOKUP($A159, 'E4 TB Allocation Details'!$A$18:$L$205, MATCH("A &amp; G ID", 'E4 TB Allocation Details'!$A$18:$L$18, 0),FALSE), 'E2 Allocators'!$B$15:$W$361, MATCH('O5 Details by Class &amp; Accounts'!CE$18, 'E2 Allocators'!$B$15:$W$15, 0),FALSE)*$E159)</f>
        <v>0</v>
      </c>
      <c r="CF159" s="1412">
        <f ca="1">IF(ISERROR(VLOOKUP(VLOOKUP($A159, 'E4 TB Allocation Details'!$A$18:$L$205, MATCH("A &amp; G ID", 'E4 TB Allocation Details'!$A$18:$L$18, 0),FALSE), 'E2 Allocators'!$B$15:$W$361, MATCH('O5 Details by Class &amp; Accounts'!CF$18, 'E2 Allocators'!$B$15:$W$15, 0),FALSE)*$E159), 0, VLOOKUP(VLOOKUP($A159, 'E4 TB Allocation Details'!$A$18:$L$205, MATCH("A &amp; G ID", 'E4 TB Allocation Details'!$A$18:$L$18, 0),FALSE), 'E2 Allocators'!$B$15:$W$361, MATCH('O5 Details by Class &amp; Accounts'!CF$18, 'E2 Allocators'!$B$15:$W$15, 0),FALSE)*$E159)</f>
        <v>0</v>
      </c>
      <c r="CG159" s="1412">
        <f ca="1">IF(ISERROR(VLOOKUP(VLOOKUP($A159, 'E4 TB Allocation Details'!$A$18:$L$205, MATCH("A &amp; G ID", 'E4 TB Allocation Details'!$A$18:$L$18, 0),FALSE), 'E2 Allocators'!$B$15:$W$361, MATCH('O5 Details by Class &amp; Accounts'!CG$18, 'E2 Allocators'!$B$15:$W$15, 0),FALSE)*$E159), 0, VLOOKUP(VLOOKUP($A159, 'E4 TB Allocation Details'!$A$18:$L$205, MATCH("A &amp; G ID", 'E4 TB Allocation Details'!$A$18:$L$18, 0),FALSE), 'E2 Allocators'!$B$15:$W$361, MATCH('O5 Details by Class &amp; Accounts'!CG$18, 'E2 Allocators'!$B$15:$W$15, 0),FALSE)*$E159)</f>
        <v>0</v>
      </c>
      <c r="CH159" s="1412">
        <f ca="1">IF(ISERROR(VLOOKUP(VLOOKUP($A159, 'E4 TB Allocation Details'!$A$18:$L$205, MATCH("A &amp; G ID", 'E4 TB Allocation Details'!$A$18:$L$18, 0),FALSE), 'E2 Allocators'!$B$15:$W$361, MATCH('O5 Details by Class &amp; Accounts'!CH$18, 'E2 Allocators'!$B$15:$W$15, 0),FALSE)*$E159), 0, VLOOKUP(VLOOKUP($A159, 'E4 TB Allocation Details'!$A$18:$L$205, MATCH("A &amp; G ID", 'E4 TB Allocation Details'!$A$18:$L$18, 0),FALSE), 'E2 Allocators'!$B$15:$W$361, MATCH('O5 Details by Class &amp; Accounts'!CH$18, 'E2 Allocators'!$B$15:$W$15, 0),FALSE)*$E159)</f>
        <v>0</v>
      </c>
      <c r="CI159" s="1412">
        <f ca="1">IF(ISERROR(VLOOKUP(VLOOKUP($A159, 'E4 TB Allocation Details'!$A$18:$L$205, MATCH("A &amp; G ID", 'E4 TB Allocation Details'!$A$18:$L$18, 0),FALSE), 'E2 Allocators'!$B$15:$W$361, MATCH('O5 Details by Class &amp; Accounts'!CI$18, 'E2 Allocators'!$B$15:$W$15, 0),FALSE)*$E159), 0, VLOOKUP(VLOOKUP($A159, 'E4 TB Allocation Details'!$A$18:$L$205, MATCH("A &amp; G ID", 'E4 TB Allocation Details'!$A$18:$L$18, 0),FALSE), 'E2 Allocators'!$B$15:$W$361, MATCH('O5 Details by Class &amp; Accounts'!CI$18, 'E2 Allocators'!$B$15:$W$15, 0),FALSE)*$E159)</f>
        <v>0</v>
      </c>
      <c r="CJ159" s="1412">
        <f ca="1">IF(ISERROR(VLOOKUP(VLOOKUP($A159, 'E4 TB Allocation Details'!$A$18:$L$205, MATCH("A &amp; G ID", 'E4 TB Allocation Details'!$A$18:$L$18, 0),FALSE), 'E2 Allocators'!$B$15:$W$361, MATCH('O5 Details by Class &amp; Accounts'!CJ$18, 'E2 Allocators'!$B$15:$W$15, 0),FALSE)*$E159), 0, VLOOKUP(VLOOKUP($A159, 'E4 TB Allocation Details'!$A$18:$L$205, MATCH("A &amp; G ID", 'E4 TB Allocation Details'!$A$18:$L$18, 0),FALSE), 'E2 Allocators'!$B$15:$W$361, MATCH('O5 Details by Class &amp; Accounts'!CJ$18, 'E2 Allocators'!$B$15:$W$15, 0),FALSE)*$E159)</f>
        <v>0</v>
      </c>
      <c r="CK159" s="1412">
        <f ca="1">IF(ISERROR(VLOOKUP(VLOOKUP($A159, 'E4 TB Allocation Details'!$A$18:$L$205, MATCH("A &amp; G ID", 'E4 TB Allocation Details'!$A$18:$L$18, 0),FALSE), 'E2 Allocators'!$B$15:$W$361, MATCH('O5 Details by Class &amp; Accounts'!CK$18, 'E2 Allocators'!$B$15:$W$15, 0),FALSE)*$E159), 0, VLOOKUP(VLOOKUP($A159, 'E4 TB Allocation Details'!$A$18:$L$205, MATCH("A &amp; G ID", 'E4 TB Allocation Details'!$A$18:$L$18, 0),FALSE), 'E2 Allocators'!$B$15:$W$361, MATCH('O5 Details by Class &amp; Accounts'!CK$18, 'E2 Allocators'!$B$15:$W$15, 0),FALSE)*$E159)</f>
        <v>0</v>
      </c>
      <c r="CL159" s="1412">
        <f ca="1">IF(ISERROR(VLOOKUP(VLOOKUP($A159, 'E4 TB Allocation Details'!$A$18:$L$205, MATCH("A &amp; G ID", 'E4 TB Allocation Details'!$A$18:$L$18, 0),FALSE), 'E2 Allocators'!$B$15:$W$361, MATCH('O5 Details by Class &amp; Accounts'!CL$18, 'E2 Allocators'!$B$15:$W$15, 0),FALSE)*$E159), 0, VLOOKUP(VLOOKUP($A159, 'E4 TB Allocation Details'!$A$18:$L$205, MATCH("A &amp; G ID", 'E4 TB Allocation Details'!$A$18:$L$18, 0),FALSE), 'E2 Allocators'!$B$15:$W$361, MATCH('O5 Details by Class &amp; Accounts'!CL$18, 'E2 Allocators'!$B$15:$W$15, 0),FALSE)*$E159)</f>
        <v>0</v>
      </c>
      <c r="CM159" s="1412">
        <f ca="1">IF(ISERROR(VLOOKUP(VLOOKUP($A159, 'E4 TB Allocation Details'!$A$18:$L$205, MATCH("A &amp; G ID", 'E4 TB Allocation Details'!$A$18:$L$18, 0),FALSE), 'E2 Allocators'!$B$15:$W$361, MATCH('O5 Details by Class &amp; Accounts'!CM$18, 'E2 Allocators'!$B$15:$W$15, 0),FALSE)*$E159), 0, VLOOKUP(VLOOKUP($A159, 'E4 TB Allocation Details'!$A$18:$L$205, MATCH("A &amp; G ID", 'E4 TB Allocation Details'!$A$18:$L$18, 0),FALSE), 'E2 Allocators'!$B$15:$W$361, MATCH('O5 Details by Class &amp; Accounts'!CM$18, 'E2 Allocators'!$B$15:$W$15, 0),FALSE)*$E159)</f>
        <v>0</v>
      </c>
      <c r="CN159" s="1412">
        <f t="shared" si="42"/>
        <v>0</v>
      </c>
      <c r="CO159" s="1792">
        <f t="shared" si="43"/>
        <v>-5.8207660913467407E-11</v>
      </c>
      <c r="CQ159" s="2087" t="s">
        <v>88</v>
      </c>
    </row>
    <row r="160" spans="1:95" s="81" customFormat="1" ht="12.75">
      <c r="A160" s="1182">
        <v>5315</v>
      </c>
      <c r="B160" s="1183" t="s">
        <v>731</v>
      </c>
      <c r="C160" s="1789">
        <f ca="1">IF(ISERROR(VLOOKUP($A160,'I3 TB Data'!$A$23:$H$458,MATCH('O5 Details by Class &amp; Accounts'!$C$18, 'I3 TB Data'!$A$23:$H$23,0),0)), 0, VLOOKUP($A160,'I3 TB Data'!$A$23:$H$458,MATCH('O5 Details by Class &amp; Accounts'!$C$18,'I3 TB Data'!$A$23:$H$23,0),0))</f>
        <v>506206</v>
      </c>
      <c r="D160" s="1790"/>
      <c r="E160" s="1789">
        <f t="shared" si="37"/>
        <v>506206</v>
      </c>
      <c r="F160" s="1791">
        <f ca="1">IF(ISERROR(VLOOKUP($A160, 'E1 Categorization'!A33:E122, MATCH("Customer Component", 'E1 Categorization'!$A$33:$E$33,0), 0)), 0, IF(VLOOKUP($A160, 'E1 Categorization'!A33:E122, MATCH("Customer Component", 'E1 Categorization'!$A$33:$E$33,0), 0)=0, 'O5 Details by Class &amp; Accounts'!$E160, IF(AND(VLOOKUP($A160, 'E1 Categorization'!A33:E122, MATCH("Customer Component", 'E1 Categorization'!$A$33:$E$33,0), 0) &gt;0, VLOOKUP($A160, 'E1 Categorization'!A33:E122, MATCH("Customer Component", 'E1 Categorization'!$A$33:$E$33,0), 0)&lt;1), 'O5 Details by Class &amp; Accounts'!$E160*(1-VLOOKUP($A160, 'E1 Categorization'!A33:E122, MATCH("Customer Component", 'E1 Categorization'!$A$33:$E$33,0), 0)), 0)))</f>
        <v>0</v>
      </c>
      <c r="G160" s="1791">
        <f t="shared" si="38"/>
        <v>506206</v>
      </c>
      <c r="H160" s="1412">
        <f t="shared" si="39"/>
        <v>506206</v>
      </c>
      <c r="I160" s="1412">
        <f ca="1">IF(ISERROR(VLOOKUP(VLOOKUP($A160, 'E4 TB Allocation Details'!$A$18:$L$205, MATCH("Demand ID", 'E4 TB Allocation Details'!$A$18:$L$18, 0),FALSE), 'E2 Allocators'!$B$15:$W$361, MATCH('O5 Details by Class &amp; Accounts'!I$18, 'E2 Allocators'!$B$15:$W$15, 0),FALSE)*$F160), 0, VLOOKUP(VLOOKUP($A160, 'E4 TB Allocation Details'!$A$18:$L$205, MATCH("Demand ID", 'E4 TB Allocation Details'!$A$18:$L$18, 0),FALSE), 'E2 Allocators'!$B$15:$W$361, MATCH('O5 Details by Class &amp; Accounts'!I$18, 'E2 Allocators'!$B$15:$W$15, 0),FALSE)*$F160)</f>
        <v>0</v>
      </c>
      <c r="J160" s="1412">
        <f ca="1">IF(ISERROR(VLOOKUP(VLOOKUP($A160, 'E4 TB Allocation Details'!$A$18:$L$205, MATCH("Demand ID", 'E4 TB Allocation Details'!$A$18:$L$18, 0),FALSE), 'E2 Allocators'!$B$15:$W$361, MATCH('O5 Details by Class &amp; Accounts'!J$18, 'E2 Allocators'!$B$15:$W$15, 0),FALSE)*$F160), 0, VLOOKUP(VLOOKUP($A160, 'E4 TB Allocation Details'!$A$18:$L$205, MATCH("Demand ID", 'E4 TB Allocation Details'!$A$18:$L$18, 0),FALSE), 'E2 Allocators'!$B$15:$W$361, MATCH('O5 Details by Class &amp; Accounts'!J$18, 'E2 Allocators'!$B$15:$W$15, 0),FALSE)*$F160)</f>
        <v>0</v>
      </c>
      <c r="K160" s="1412">
        <f ca="1">IF(ISERROR(VLOOKUP(VLOOKUP($A160, 'E4 TB Allocation Details'!$A$18:$L$205, MATCH("Demand ID", 'E4 TB Allocation Details'!$A$18:$L$18, 0),FALSE), 'E2 Allocators'!$B$15:$W$361, MATCH('O5 Details by Class &amp; Accounts'!K$18, 'E2 Allocators'!$B$15:$W$15, 0),FALSE)*$F160), 0, VLOOKUP(VLOOKUP($A160, 'E4 TB Allocation Details'!$A$18:$L$205, MATCH("Demand ID", 'E4 TB Allocation Details'!$A$18:$L$18, 0),FALSE), 'E2 Allocators'!$B$15:$W$361, MATCH('O5 Details by Class &amp; Accounts'!K$18, 'E2 Allocators'!$B$15:$W$15, 0),FALSE)*$F160)</f>
        <v>0</v>
      </c>
      <c r="L160" s="1412">
        <f ca="1">IF(ISERROR(VLOOKUP(VLOOKUP($A160, 'E4 TB Allocation Details'!$A$18:$L$205, MATCH("Demand ID", 'E4 TB Allocation Details'!$A$18:$L$18, 0),FALSE), 'E2 Allocators'!$B$15:$W$361, MATCH('O5 Details by Class &amp; Accounts'!L$18, 'E2 Allocators'!$B$15:$W$15, 0),FALSE)*$F160), 0, VLOOKUP(VLOOKUP($A160, 'E4 TB Allocation Details'!$A$18:$L$205, MATCH("Demand ID", 'E4 TB Allocation Details'!$A$18:$L$18, 0),FALSE), 'E2 Allocators'!$B$15:$W$361, MATCH('O5 Details by Class &amp; Accounts'!L$18, 'E2 Allocators'!$B$15:$W$15, 0),FALSE)*$F160)</f>
        <v>0</v>
      </c>
      <c r="M160" s="1412">
        <f ca="1">IF(ISERROR(VLOOKUP(VLOOKUP($A160, 'E4 TB Allocation Details'!$A$18:$L$205, MATCH("Demand ID", 'E4 TB Allocation Details'!$A$18:$L$18, 0),FALSE), 'E2 Allocators'!$B$15:$W$361, MATCH('O5 Details by Class &amp; Accounts'!M$18, 'E2 Allocators'!$B$15:$W$15, 0),FALSE)*$F160), 0, VLOOKUP(VLOOKUP($A160, 'E4 TB Allocation Details'!$A$18:$L$205, MATCH("Demand ID", 'E4 TB Allocation Details'!$A$18:$L$18, 0),FALSE), 'E2 Allocators'!$B$15:$W$361, MATCH('O5 Details by Class &amp; Accounts'!M$18, 'E2 Allocators'!$B$15:$W$15, 0),FALSE)*$F160)</f>
        <v>0</v>
      </c>
      <c r="N160" s="1412">
        <f ca="1">IF(ISERROR(VLOOKUP(VLOOKUP($A160, 'E4 TB Allocation Details'!$A$18:$L$205, MATCH("Demand ID", 'E4 TB Allocation Details'!$A$18:$L$18, 0),FALSE), 'E2 Allocators'!$B$15:$W$361, MATCH('O5 Details by Class &amp; Accounts'!N$18, 'E2 Allocators'!$B$15:$W$15, 0),FALSE)*$F160), 0, VLOOKUP(VLOOKUP($A160, 'E4 TB Allocation Details'!$A$18:$L$205, MATCH("Demand ID", 'E4 TB Allocation Details'!$A$18:$L$18, 0),FALSE), 'E2 Allocators'!$B$15:$W$361, MATCH('O5 Details by Class &amp; Accounts'!N$18, 'E2 Allocators'!$B$15:$W$15, 0),FALSE)*$F160)</f>
        <v>0</v>
      </c>
      <c r="O160" s="1412">
        <f ca="1">IF(ISERROR(VLOOKUP(VLOOKUP($A160, 'E4 TB Allocation Details'!$A$18:$L$205, MATCH("Demand ID", 'E4 TB Allocation Details'!$A$18:$L$18, 0),FALSE), 'E2 Allocators'!$B$15:$W$361, MATCH('O5 Details by Class &amp; Accounts'!O$18, 'E2 Allocators'!$B$15:$W$15, 0),FALSE)*$F160), 0, VLOOKUP(VLOOKUP($A160, 'E4 TB Allocation Details'!$A$18:$L$205, MATCH("Demand ID", 'E4 TB Allocation Details'!$A$18:$L$18, 0),FALSE), 'E2 Allocators'!$B$15:$W$361, MATCH('O5 Details by Class &amp; Accounts'!O$18, 'E2 Allocators'!$B$15:$W$15, 0),FALSE)*$F160)</f>
        <v>0</v>
      </c>
      <c r="P160" s="1412">
        <f ca="1">IF(ISERROR(VLOOKUP(VLOOKUP($A160, 'E4 TB Allocation Details'!$A$18:$L$205, MATCH("Demand ID", 'E4 TB Allocation Details'!$A$18:$L$18, 0),FALSE), 'E2 Allocators'!$B$15:$W$361, MATCH('O5 Details by Class &amp; Accounts'!P$18, 'E2 Allocators'!$B$15:$W$15, 0),FALSE)*$F160), 0, VLOOKUP(VLOOKUP($A160, 'E4 TB Allocation Details'!$A$18:$L$205, MATCH("Demand ID", 'E4 TB Allocation Details'!$A$18:$L$18, 0),FALSE), 'E2 Allocators'!$B$15:$W$361, MATCH('O5 Details by Class &amp; Accounts'!P$18, 'E2 Allocators'!$B$15:$W$15, 0),FALSE)*$F160)</f>
        <v>0</v>
      </c>
      <c r="Q160" s="1412">
        <f ca="1">IF(ISERROR(VLOOKUP(VLOOKUP($A160, 'E4 TB Allocation Details'!$A$18:$L$205, MATCH("Demand ID", 'E4 TB Allocation Details'!$A$18:$L$18, 0),FALSE), 'E2 Allocators'!$B$15:$W$361, MATCH('O5 Details by Class &amp; Accounts'!Q$18, 'E2 Allocators'!$B$15:$W$15, 0),FALSE)*$F160), 0, VLOOKUP(VLOOKUP($A160, 'E4 TB Allocation Details'!$A$18:$L$205, MATCH("Demand ID", 'E4 TB Allocation Details'!$A$18:$L$18, 0),FALSE), 'E2 Allocators'!$B$15:$W$361, MATCH('O5 Details by Class &amp; Accounts'!Q$18, 'E2 Allocators'!$B$15:$W$15, 0),FALSE)*$F160)</f>
        <v>0</v>
      </c>
      <c r="R160" s="1412">
        <f ca="1">IF(ISERROR(VLOOKUP(VLOOKUP($A160, 'E4 TB Allocation Details'!$A$18:$L$205, MATCH("Demand ID", 'E4 TB Allocation Details'!$A$18:$L$18, 0),FALSE), 'E2 Allocators'!$B$15:$W$361, MATCH('O5 Details by Class &amp; Accounts'!R$18, 'E2 Allocators'!$B$15:$W$15, 0),FALSE)*$F160), 0, VLOOKUP(VLOOKUP($A160, 'E4 TB Allocation Details'!$A$18:$L$205, MATCH("Demand ID", 'E4 TB Allocation Details'!$A$18:$L$18, 0),FALSE), 'E2 Allocators'!$B$15:$W$361, MATCH('O5 Details by Class &amp; Accounts'!R$18, 'E2 Allocators'!$B$15:$W$15, 0),FALSE)*$F160)</f>
        <v>0</v>
      </c>
      <c r="S160" s="1412">
        <f ca="1">IF(ISERROR(VLOOKUP(VLOOKUP($A160, 'E4 TB Allocation Details'!$A$18:$L$205, MATCH("Demand ID", 'E4 TB Allocation Details'!$A$18:$L$18, 0),FALSE), 'E2 Allocators'!$B$15:$W$361, MATCH('O5 Details by Class &amp; Accounts'!S$18, 'E2 Allocators'!$B$15:$W$15, 0),FALSE)*$F160), 0, VLOOKUP(VLOOKUP($A160, 'E4 TB Allocation Details'!$A$18:$L$205, MATCH("Demand ID", 'E4 TB Allocation Details'!$A$18:$L$18, 0),FALSE), 'E2 Allocators'!$B$15:$W$361, MATCH('O5 Details by Class &amp; Accounts'!S$18, 'E2 Allocators'!$B$15:$W$15, 0),FALSE)*$F160)</f>
        <v>0</v>
      </c>
      <c r="T160" s="1412">
        <f ca="1">IF(ISERROR(VLOOKUP(VLOOKUP($A160, 'E4 TB Allocation Details'!$A$18:$L$205, MATCH("Demand ID", 'E4 TB Allocation Details'!$A$18:$L$18, 0),FALSE), 'E2 Allocators'!$B$15:$W$361, MATCH('O5 Details by Class &amp; Accounts'!T$18, 'E2 Allocators'!$B$15:$W$15, 0),FALSE)*$F160), 0, VLOOKUP(VLOOKUP($A160, 'E4 TB Allocation Details'!$A$18:$L$205, MATCH("Demand ID", 'E4 TB Allocation Details'!$A$18:$L$18, 0),FALSE), 'E2 Allocators'!$B$15:$W$361, MATCH('O5 Details by Class &amp; Accounts'!T$18, 'E2 Allocators'!$B$15:$W$15, 0),FALSE)*$F160)</f>
        <v>0</v>
      </c>
      <c r="U160" s="1412">
        <f ca="1">IF(ISERROR(VLOOKUP(VLOOKUP($A160, 'E4 TB Allocation Details'!$A$18:$L$205, MATCH("Demand ID", 'E4 TB Allocation Details'!$A$18:$L$18, 0),FALSE), 'E2 Allocators'!$B$15:$W$361, MATCH('O5 Details by Class &amp; Accounts'!U$18, 'E2 Allocators'!$B$15:$W$15, 0),FALSE)*$F160), 0, VLOOKUP(VLOOKUP($A160, 'E4 TB Allocation Details'!$A$18:$L$205, MATCH("Demand ID", 'E4 TB Allocation Details'!$A$18:$L$18, 0),FALSE), 'E2 Allocators'!$B$15:$W$361, MATCH('O5 Details by Class &amp; Accounts'!U$18, 'E2 Allocators'!$B$15:$W$15, 0),FALSE)*$F160)</f>
        <v>0</v>
      </c>
      <c r="V160" s="1412">
        <f ca="1">IF(ISERROR(VLOOKUP(VLOOKUP($A160, 'E4 TB Allocation Details'!$A$18:$L$205, MATCH("Demand ID", 'E4 TB Allocation Details'!$A$18:$L$18, 0),FALSE), 'E2 Allocators'!$B$15:$W$361, MATCH('O5 Details by Class &amp; Accounts'!V$18, 'E2 Allocators'!$B$15:$W$15, 0),FALSE)*$F160), 0, VLOOKUP(VLOOKUP($A160, 'E4 TB Allocation Details'!$A$18:$L$205, MATCH("Demand ID", 'E4 TB Allocation Details'!$A$18:$L$18, 0),FALSE), 'E2 Allocators'!$B$15:$W$361, MATCH('O5 Details by Class &amp; Accounts'!V$18, 'E2 Allocators'!$B$15:$W$15, 0),FALSE)*$F160)</f>
        <v>0</v>
      </c>
      <c r="W160" s="1412">
        <f ca="1">IF(ISERROR(VLOOKUP(VLOOKUP($A160, 'E4 TB Allocation Details'!$A$18:$L$205, MATCH("Demand ID", 'E4 TB Allocation Details'!$A$18:$L$18, 0),FALSE), 'E2 Allocators'!$B$15:$W$361, MATCH('O5 Details by Class &amp; Accounts'!W$18, 'E2 Allocators'!$B$15:$W$15, 0),FALSE)*$F160), 0, VLOOKUP(VLOOKUP($A160, 'E4 TB Allocation Details'!$A$18:$L$205, MATCH("Demand ID", 'E4 TB Allocation Details'!$A$18:$L$18, 0),FALSE), 'E2 Allocators'!$B$15:$W$361, MATCH('O5 Details by Class &amp; Accounts'!W$18, 'E2 Allocators'!$B$15:$W$15, 0),FALSE)*$F160)</f>
        <v>0</v>
      </c>
      <c r="X160" s="1412">
        <f ca="1">IF(ISERROR(VLOOKUP(VLOOKUP($A160, 'E4 TB Allocation Details'!$A$18:$L$205, MATCH("Demand ID", 'E4 TB Allocation Details'!$A$18:$L$18, 0),FALSE), 'E2 Allocators'!$B$15:$W$361, MATCH('O5 Details by Class &amp; Accounts'!X$18, 'E2 Allocators'!$B$15:$W$15, 0),FALSE)*$F160), 0, VLOOKUP(VLOOKUP($A160, 'E4 TB Allocation Details'!$A$18:$L$205, MATCH("Demand ID", 'E4 TB Allocation Details'!$A$18:$L$18, 0),FALSE), 'E2 Allocators'!$B$15:$W$361, MATCH('O5 Details by Class &amp; Accounts'!X$18, 'E2 Allocators'!$B$15:$W$15, 0),FALSE)*$F160)</f>
        <v>0</v>
      </c>
      <c r="Y160" s="1412">
        <f ca="1">IF(ISERROR(VLOOKUP(VLOOKUP($A160, 'E4 TB Allocation Details'!$A$18:$L$205, MATCH("Demand ID", 'E4 TB Allocation Details'!$A$18:$L$18, 0),FALSE), 'E2 Allocators'!$B$15:$W$361, MATCH('O5 Details by Class &amp; Accounts'!Y$18, 'E2 Allocators'!$B$15:$W$15, 0),FALSE)*$F160), 0, VLOOKUP(VLOOKUP($A160, 'E4 TB Allocation Details'!$A$18:$L$205, MATCH("Demand ID", 'E4 TB Allocation Details'!$A$18:$L$18, 0),FALSE), 'E2 Allocators'!$B$15:$W$361, MATCH('O5 Details by Class &amp; Accounts'!Y$18, 'E2 Allocators'!$B$15:$W$15, 0),FALSE)*$F160)</f>
        <v>0</v>
      </c>
      <c r="Z160" s="1412">
        <f ca="1">IF(ISERROR(VLOOKUP(VLOOKUP($A160, 'E4 TB Allocation Details'!$A$18:$L$205, MATCH("Demand ID", 'E4 TB Allocation Details'!$A$18:$L$18, 0),FALSE), 'E2 Allocators'!$B$15:$W$361, MATCH('O5 Details by Class &amp; Accounts'!Z$18, 'E2 Allocators'!$B$15:$W$15, 0),FALSE)*$F160), 0, VLOOKUP(VLOOKUP($A160, 'E4 TB Allocation Details'!$A$18:$L$205, MATCH("Demand ID", 'E4 TB Allocation Details'!$A$18:$L$18, 0),FALSE), 'E2 Allocators'!$B$15:$W$361, MATCH('O5 Details by Class &amp; Accounts'!Z$18, 'E2 Allocators'!$B$15:$W$15, 0),FALSE)*$F160)</f>
        <v>0</v>
      </c>
      <c r="AA160" s="1412">
        <f ca="1">IF(ISERROR(VLOOKUP(VLOOKUP($A160, 'E4 TB Allocation Details'!$A$18:$L$205, MATCH("Demand ID", 'E4 TB Allocation Details'!$A$18:$L$18, 0),FALSE), 'E2 Allocators'!$B$15:$W$361, MATCH('O5 Details by Class &amp; Accounts'!AA$18, 'E2 Allocators'!$B$15:$W$15, 0),FALSE)*$F160), 0, VLOOKUP(VLOOKUP($A160, 'E4 TB Allocation Details'!$A$18:$L$205, MATCH("Demand ID", 'E4 TB Allocation Details'!$A$18:$L$18, 0),FALSE), 'E2 Allocators'!$B$15:$W$361, MATCH('O5 Details by Class &amp; Accounts'!AA$18, 'E2 Allocators'!$B$15:$W$15, 0),FALSE)*$F160)</f>
        <v>0</v>
      </c>
      <c r="AB160" s="1412">
        <f ca="1">IF(ISERROR(VLOOKUP(VLOOKUP($A160, 'E4 TB Allocation Details'!$A$18:$L$205, MATCH("Demand ID", 'E4 TB Allocation Details'!$A$18:$L$18, 0),FALSE), 'E2 Allocators'!$B$15:$W$361, MATCH('O5 Details by Class &amp; Accounts'!AB$18, 'E2 Allocators'!$B$15:$W$15, 0),FALSE)*$F160), 0, VLOOKUP(VLOOKUP($A160, 'E4 TB Allocation Details'!$A$18:$L$205, MATCH("Demand ID", 'E4 TB Allocation Details'!$A$18:$L$18, 0),FALSE), 'E2 Allocators'!$B$15:$W$361, MATCH('O5 Details by Class &amp; Accounts'!AB$18, 'E2 Allocators'!$B$15:$W$15, 0),FALSE)*$F160)</f>
        <v>0</v>
      </c>
      <c r="AC160" s="1412">
        <f t="shared" si="40"/>
        <v>0</v>
      </c>
      <c r="AD160" s="1412">
        <f ca="1">IF(ISERROR(VLOOKUP(VLOOKUP($A160, 'E4 TB Allocation Details'!$A$18:$L$205, MATCH("Customer ID", 'E4 TB Allocation Details'!$A$18:$L$18, 0),FALSE), 'E2 Allocators'!$B$15:$W$361, MATCH('O5 Details by Class &amp; Accounts'!AD$18, 'E2 Allocators'!$B$15:$W$15, 0),FALSE)*$G160), 0, VLOOKUP(VLOOKUP($A160, 'E4 TB Allocation Details'!$A$18:$L$205, MATCH("Customer ID", 'E4 TB Allocation Details'!$A$18:$L$18, 0),FALSE), 'E2 Allocators'!$B$15:$W$361, MATCH('O5 Details by Class &amp; Accounts'!AD$18, 'E2 Allocators'!$B$15:$W$15, 0),FALSE)*$G160)</f>
        <v>378336.34156567312</v>
      </c>
      <c r="AE160" s="1412">
        <f ca="1">IF(ISERROR(VLOOKUP(VLOOKUP($A160, 'E4 TB Allocation Details'!$A$18:$L$205, MATCH("Customer ID", 'E4 TB Allocation Details'!$A$18:$L$18, 0),FALSE), 'E2 Allocators'!$B$15:$W$361, MATCH('O5 Details by Class &amp; Accounts'!AE$18, 'E2 Allocators'!$B$15:$W$15, 0),FALSE)*$G160), 0, VLOOKUP(VLOOKUP($A160, 'E4 TB Allocation Details'!$A$18:$L$205, MATCH("Customer ID", 'E4 TB Allocation Details'!$A$18:$L$18, 0),FALSE), 'E2 Allocators'!$B$15:$W$361, MATCH('O5 Details by Class &amp; Accounts'!AE$18, 'E2 Allocators'!$B$15:$W$15, 0),FALSE)*$G160)</f>
        <v>89866.902063544054</v>
      </c>
      <c r="AF160" s="1412">
        <f ca="1">IF(ISERROR(VLOOKUP(VLOOKUP($A160, 'E4 TB Allocation Details'!$A$18:$L$205, MATCH("Customer ID", 'E4 TB Allocation Details'!$A$18:$L$18, 0),FALSE), 'E2 Allocators'!$B$15:$W$361, MATCH('O5 Details by Class &amp; Accounts'!AF$18, 'E2 Allocators'!$B$15:$W$15, 0),FALSE)*$G160), 0, VLOOKUP(VLOOKUP($A160, 'E4 TB Allocation Details'!$A$18:$L$205, MATCH("Customer ID", 'E4 TB Allocation Details'!$A$18:$L$18, 0),FALSE), 'E2 Allocators'!$B$15:$W$361, MATCH('O5 Details by Class &amp; Accounts'!AF$18, 'E2 Allocators'!$B$15:$W$15, 0),FALSE)*$G160)</f>
        <v>36444.17910252211</v>
      </c>
      <c r="AG160" s="1412">
        <f ca="1">IF(ISERROR(VLOOKUP(VLOOKUP($A160, 'E4 TB Allocation Details'!$A$18:$L$205, MATCH("Customer ID", 'E4 TB Allocation Details'!$A$18:$L$18, 0),FALSE), 'E2 Allocators'!$B$15:$W$361, MATCH('O5 Details by Class &amp; Accounts'!AG$18, 'E2 Allocators'!$B$15:$W$15, 0),FALSE)*$G160), 0, VLOOKUP(VLOOKUP($A160, 'E4 TB Allocation Details'!$A$18:$L$205, MATCH("Customer ID", 'E4 TB Allocation Details'!$A$18:$L$18, 0),FALSE), 'E2 Allocators'!$B$15:$W$361, MATCH('O5 Details by Class &amp; Accounts'!AG$18, 'E2 Allocators'!$B$15:$W$15, 0),FALSE)*$G160)</f>
        <v>0</v>
      </c>
      <c r="AH160" s="1412">
        <f ca="1">IF(ISERROR(VLOOKUP(VLOOKUP($A160, 'E4 TB Allocation Details'!$A$18:$L$205, MATCH("Customer ID", 'E4 TB Allocation Details'!$A$18:$L$18, 0),FALSE), 'E2 Allocators'!$B$15:$W$361, MATCH('O5 Details by Class &amp; Accounts'!AH$18, 'E2 Allocators'!$B$15:$W$15, 0),FALSE)*$G160), 0, VLOOKUP(VLOOKUP($A160, 'E4 TB Allocation Details'!$A$18:$L$205, MATCH("Customer ID", 'E4 TB Allocation Details'!$A$18:$L$18, 0),FALSE), 'E2 Allocators'!$B$15:$W$361, MATCH('O5 Details by Class &amp; Accounts'!AH$18, 'E2 Allocators'!$B$15:$W$15, 0),FALSE)*$G160)</f>
        <v>0</v>
      </c>
      <c r="AI160" s="1412">
        <f ca="1">IF(ISERROR(VLOOKUP(VLOOKUP($A160, 'E4 TB Allocation Details'!$A$18:$L$205, MATCH("Customer ID", 'E4 TB Allocation Details'!$A$18:$L$18, 0),FALSE), 'E2 Allocators'!$B$15:$W$361, MATCH('O5 Details by Class &amp; Accounts'!AI$18, 'E2 Allocators'!$B$15:$W$15, 0),FALSE)*$G160), 0, VLOOKUP(VLOOKUP($A160, 'E4 TB Allocation Details'!$A$18:$L$205, MATCH("Customer ID", 'E4 TB Allocation Details'!$A$18:$L$18, 0),FALSE), 'E2 Allocators'!$B$15:$W$361, MATCH('O5 Details by Class &amp; Accounts'!AI$18, 'E2 Allocators'!$B$15:$W$15, 0),FALSE)*$G160)</f>
        <v>0</v>
      </c>
      <c r="AJ160" s="1412">
        <f ca="1">IF(ISERROR(VLOOKUP(VLOOKUP($A160, 'E4 TB Allocation Details'!$A$18:$L$205, MATCH("Customer ID", 'E4 TB Allocation Details'!$A$18:$L$18, 0),FALSE), 'E2 Allocators'!$B$15:$W$361, MATCH('O5 Details by Class &amp; Accounts'!AJ$18, 'E2 Allocators'!$B$15:$W$15, 0),FALSE)*$G160), 0, VLOOKUP(VLOOKUP($A160, 'E4 TB Allocation Details'!$A$18:$L$205, MATCH("Customer ID", 'E4 TB Allocation Details'!$A$18:$L$18, 0),FALSE), 'E2 Allocators'!$B$15:$W$361, MATCH('O5 Details by Class &amp; Accounts'!AJ$18, 'E2 Allocators'!$B$15:$W$15, 0),FALSE)*$G160)</f>
        <v>165.80609236816244</v>
      </c>
      <c r="AK160" s="1412">
        <f ca="1">IF(ISERROR(VLOOKUP(VLOOKUP($A160, 'E4 TB Allocation Details'!$A$18:$L$205, MATCH("Customer ID", 'E4 TB Allocation Details'!$A$18:$L$18, 0),FALSE), 'E2 Allocators'!$B$15:$W$361, MATCH('O5 Details by Class &amp; Accounts'!AK$18, 'E2 Allocators'!$B$15:$W$15, 0),FALSE)*$G160), 0, VLOOKUP(VLOOKUP($A160, 'E4 TB Allocation Details'!$A$18:$L$205, MATCH("Customer ID", 'E4 TB Allocation Details'!$A$18:$L$18, 0),FALSE), 'E2 Allocators'!$B$15:$W$361, MATCH('O5 Details by Class &amp; Accounts'!AK$18, 'E2 Allocators'!$B$15:$W$15, 0),FALSE)*$G160)</f>
        <v>895.35289878807725</v>
      </c>
      <c r="AL160" s="1412">
        <f ca="1">IF(ISERROR(VLOOKUP(VLOOKUP($A160, 'E4 TB Allocation Details'!$A$18:$L$205, MATCH("Customer ID", 'E4 TB Allocation Details'!$A$18:$L$18, 0),FALSE), 'E2 Allocators'!$B$15:$W$361, MATCH('O5 Details by Class &amp; Accounts'!AL$18, 'E2 Allocators'!$B$15:$W$15, 0),FALSE)*$G160), 0, VLOOKUP(VLOOKUP($A160, 'E4 TB Allocation Details'!$A$18:$L$205, MATCH("Customer ID", 'E4 TB Allocation Details'!$A$18:$L$18, 0),FALSE), 'E2 Allocators'!$B$15:$W$361, MATCH('O5 Details by Class &amp; Accounts'!AL$18, 'E2 Allocators'!$B$15:$W$15, 0),FALSE)*$G160)</f>
        <v>497.41827710448734</v>
      </c>
      <c r="AM160" s="1412">
        <f ca="1">IF(ISERROR(VLOOKUP(VLOOKUP($A160, 'E4 TB Allocation Details'!$A$18:$L$205, MATCH("Customer ID", 'E4 TB Allocation Details'!$A$18:$L$18, 0),FALSE), 'E2 Allocators'!$B$15:$W$361, MATCH('O5 Details by Class &amp; Accounts'!AM$18, 'E2 Allocators'!$B$15:$W$15, 0),FALSE)*$G160), 0, VLOOKUP(VLOOKUP($A160, 'E4 TB Allocation Details'!$A$18:$L$205, MATCH("Customer ID", 'E4 TB Allocation Details'!$A$18:$L$18, 0),FALSE), 'E2 Allocators'!$B$15:$W$361, MATCH('O5 Details by Class &amp; Accounts'!AM$18, 'E2 Allocators'!$B$15:$W$15, 0),FALSE)*$G160)</f>
        <v>0</v>
      </c>
      <c r="AN160" s="1412">
        <f ca="1">IF(ISERROR(VLOOKUP(VLOOKUP($A160, 'E4 TB Allocation Details'!$A$18:$L$205, MATCH("Customer ID", 'E4 TB Allocation Details'!$A$18:$L$18, 0),FALSE), 'E2 Allocators'!$B$15:$W$361, MATCH('O5 Details by Class &amp; Accounts'!AN$18, 'E2 Allocators'!$B$15:$W$15, 0),FALSE)*$G160), 0, VLOOKUP(VLOOKUP($A160, 'E4 TB Allocation Details'!$A$18:$L$205, MATCH("Customer ID", 'E4 TB Allocation Details'!$A$18:$L$18, 0),FALSE), 'E2 Allocators'!$B$15:$W$361, MATCH('O5 Details by Class &amp; Accounts'!AN$18, 'E2 Allocators'!$B$15:$W$15, 0),FALSE)*$G160)</f>
        <v>0</v>
      </c>
      <c r="AO160" s="1412">
        <f ca="1">IF(ISERROR(VLOOKUP(VLOOKUP($A160, 'E4 TB Allocation Details'!$A$18:$L$205, MATCH("Customer ID", 'E4 TB Allocation Details'!$A$18:$L$18, 0),FALSE), 'E2 Allocators'!$B$15:$W$361, MATCH('O5 Details by Class &amp; Accounts'!AO$18, 'E2 Allocators'!$B$15:$W$15, 0),FALSE)*$G160), 0, VLOOKUP(VLOOKUP($A160, 'E4 TB Allocation Details'!$A$18:$L$205, MATCH("Customer ID", 'E4 TB Allocation Details'!$A$18:$L$18, 0),FALSE), 'E2 Allocators'!$B$15:$W$361, MATCH('O5 Details by Class &amp; Accounts'!AO$18, 'E2 Allocators'!$B$15:$W$15, 0),FALSE)*$G160)</f>
        <v>0</v>
      </c>
      <c r="AP160" s="1412">
        <f ca="1">IF(ISERROR(VLOOKUP(VLOOKUP($A160, 'E4 TB Allocation Details'!$A$18:$L$205, MATCH("Customer ID", 'E4 TB Allocation Details'!$A$18:$L$18, 0),FALSE), 'E2 Allocators'!$B$15:$W$361, MATCH('O5 Details by Class &amp; Accounts'!AP$18, 'E2 Allocators'!$B$15:$W$15, 0),FALSE)*$G160), 0, VLOOKUP(VLOOKUP($A160, 'E4 TB Allocation Details'!$A$18:$L$205, MATCH("Customer ID", 'E4 TB Allocation Details'!$A$18:$L$18, 0),FALSE), 'E2 Allocators'!$B$15:$W$361, MATCH('O5 Details by Class &amp; Accounts'!AP$18, 'E2 Allocators'!$B$15:$W$15, 0),FALSE)*$G160)</f>
        <v>0</v>
      </c>
      <c r="AQ160" s="1412">
        <f ca="1">IF(ISERROR(VLOOKUP(VLOOKUP($A160, 'E4 TB Allocation Details'!$A$18:$L$205, MATCH("Customer ID", 'E4 TB Allocation Details'!$A$18:$L$18, 0),FALSE), 'E2 Allocators'!$B$15:$W$361, MATCH('O5 Details by Class &amp; Accounts'!AQ$18, 'E2 Allocators'!$B$15:$W$15, 0),FALSE)*$G160), 0, VLOOKUP(VLOOKUP($A160, 'E4 TB Allocation Details'!$A$18:$L$205, MATCH("Customer ID", 'E4 TB Allocation Details'!$A$18:$L$18, 0),FALSE), 'E2 Allocators'!$B$15:$W$361, MATCH('O5 Details by Class &amp; Accounts'!AQ$18, 'E2 Allocators'!$B$15:$W$15, 0),FALSE)*$G160)</f>
        <v>0</v>
      </c>
      <c r="AR160" s="1412">
        <f ca="1">IF(ISERROR(VLOOKUP(VLOOKUP($A160, 'E4 TB Allocation Details'!$A$18:$L$205, MATCH("Customer ID", 'E4 TB Allocation Details'!$A$18:$L$18, 0),FALSE), 'E2 Allocators'!$B$15:$W$361, MATCH('O5 Details by Class &amp; Accounts'!AR$18, 'E2 Allocators'!$B$15:$W$15, 0),FALSE)*$G160), 0, VLOOKUP(VLOOKUP($A160, 'E4 TB Allocation Details'!$A$18:$L$205, MATCH("Customer ID", 'E4 TB Allocation Details'!$A$18:$L$18, 0),FALSE), 'E2 Allocators'!$B$15:$W$361, MATCH('O5 Details by Class &amp; Accounts'!AR$18, 'E2 Allocators'!$B$15:$W$15, 0),FALSE)*$G160)</f>
        <v>0</v>
      </c>
      <c r="AS160" s="1412">
        <f ca="1">IF(ISERROR(VLOOKUP(VLOOKUP($A160, 'E4 TB Allocation Details'!$A$18:$L$205, MATCH("Customer ID", 'E4 TB Allocation Details'!$A$18:$L$18, 0),FALSE), 'E2 Allocators'!$B$15:$W$361, MATCH('O5 Details by Class &amp; Accounts'!AS$18, 'E2 Allocators'!$B$15:$W$15, 0),FALSE)*$G160), 0, VLOOKUP(VLOOKUP($A160, 'E4 TB Allocation Details'!$A$18:$L$205, MATCH("Customer ID", 'E4 TB Allocation Details'!$A$18:$L$18, 0),FALSE), 'E2 Allocators'!$B$15:$W$361, MATCH('O5 Details by Class &amp; Accounts'!AS$18, 'E2 Allocators'!$B$15:$W$15, 0),FALSE)*$G160)</f>
        <v>0</v>
      </c>
      <c r="AT160" s="1412">
        <f ca="1">IF(ISERROR(VLOOKUP(VLOOKUP($A160, 'E4 TB Allocation Details'!$A$18:$L$205, MATCH("Customer ID", 'E4 TB Allocation Details'!$A$18:$L$18, 0),FALSE), 'E2 Allocators'!$B$15:$W$361, MATCH('O5 Details by Class &amp; Accounts'!AT$18, 'E2 Allocators'!$B$15:$W$15, 0),FALSE)*$G160), 0, VLOOKUP(VLOOKUP($A160, 'E4 TB Allocation Details'!$A$18:$L$205, MATCH("Customer ID", 'E4 TB Allocation Details'!$A$18:$L$18, 0),FALSE), 'E2 Allocators'!$B$15:$W$361, MATCH('O5 Details by Class &amp; Accounts'!AT$18, 'E2 Allocators'!$B$15:$W$15, 0),FALSE)*$G160)</f>
        <v>0</v>
      </c>
      <c r="AU160" s="1412">
        <f ca="1">IF(ISERROR(VLOOKUP(VLOOKUP($A160, 'E4 TB Allocation Details'!$A$18:$L$205, MATCH("Customer ID", 'E4 TB Allocation Details'!$A$18:$L$18, 0),FALSE), 'E2 Allocators'!$B$15:$W$361, MATCH('O5 Details by Class &amp; Accounts'!AU$18, 'E2 Allocators'!$B$15:$W$15, 0),FALSE)*$G160), 0, VLOOKUP(VLOOKUP($A160, 'E4 TB Allocation Details'!$A$18:$L$205, MATCH("Customer ID", 'E4 TB Allocation Details'!$A$18:$L$18, 0),FALSE), 'E2 Allocators'!$B$15:$W$361, MATCH('O5 Details by Class &amp; Accounts'!AU$18, 'E2 Allocators'!$B$15:$W$15, 0),FALSE)*$G160)</f>
        <v>0</v>
      </c>
      <c r="AV160" s="1412">
        <f ca="1">IF(ISERROR(VLOOKUP(VLOOKUP($A160, 'E4 TB Allocation Details'!$A$18:$L$205, MATCH("Customer ID", 'E4 TB Allocation Details'!$A$18:$L$18, 0),FALSE), 'E2 Allocators'!$B$15:$W$361, MATCH('O5 Details by Class &amp; Accounts'!AV$18, 'E2 Allocators'!$B$15:$W$15, 0),FALSE)*$G160), 0, VLOOKUP(VLOOKUP($A160, 'E4 TB Allocation Details'!$A$18:$L$205, MATCH("Customer ID", 'E4 TB Allocation Details'!$A$18:$L$18, 0),FALSE), 'E2 Allocators'!$B$15:$W$361, MATCH('O5 Details by Class &amp; Accounts'!AV$18, 'E2 Allocators'!$B$15:$W$15, 0),FALSE)*$G160)</f>
        <v>0</v>
      </c>
      <c r="AW160" s="1412">
        <f ca="1">IF(ISERROR(VLOOKUP(VLOOKUP($A160, 'E4 TB Allocation Details'!$A$18:$L$205, MATCH("Customer ID", 'E4 TB Allocation Details'!$A$18:$L$18, 0),FALSE), 'E2 Allocators'!$B$15:$W$361, MATCH('O5 Details by Class &amp; Accounts'!AW$18, 'E2 Allocators'!$B$15:$W$15, 0),FALSE)*$G160), 0, VLOOKUP(VLOOKUP($A160, 'E4 TB Allocation Details'!$A$18:$L$205, MATCH("Customer ID", 'E4 TB Allocation Details'!$A$18:$L$18, 0),FALSE), 'E2 Allocators'!$B$15:$W$361, MATCH('O5 Details by Class &amp; Accounts'!AW$18, 'E2 Allocators'!$B$15:$W$15, 0),FALSE)*$G160)</f>
        <v>0</v>
      </c>
      <c r="AX160" s="1412">
        <f t="shared" si="44"/>
        <v>506205.99999999994</v>
      </c>
      <c r="AY160" s="1412">
        <f ca="1">IF(ISERROR(VLOOKUP(VLOOKUP($A160, 'E4 TB Allocation Details'!$A$18:$L$205, MATCH("Misc ID", 'E4 TB Allocation Details'!$A$18:$L$18, 0),FALSE), 'E2 Allocators'!$B$15:$W$361, MATCH('O5 Details by Class &amp; Accounts'!AY$18, 'E2 Allocators'!$B$15:$W$15, 0),FALSE)*$E160), 0, VLOOKUP(VLOOKUP($A160, 'E4 TB Allocation Details'!$A$18:$L$205, MATCH("Misc ID", 'E4 TB Allocation Details'!$A$18:$L$18, 0),FALSE), 'E2 Allocators'!$B$15:$W$361, MATCH('O5 Details by Class &amp; Accounts'!AY$18, 'E2 Allocators'!$B$15:$W$15, 0),FALSE)*$E160)</f>
        <v>0</v>
      </c>
      <c r="AZ160" s="1412">
        <f ca="1">IF(ISERROR(VLOOKUP(VLOOKUP($A160, 'E4 TB Allocation Details'!$A$18:$L$205, MATCH("Misc ID", 'E4 TB Allocation Details'!$A$18:$L$18, 0),FALSE), 'E2 Allocators'!$B$15:$W$361, MATCH('O5 Details by Class &amp; Accounts'!AZ$18, 'E2 Allocators'!$B$15:$W$15, 0),FALSE)*$E160), 0, VLOOKUP(VLOOKUP($A160, 'E4 TB Allocation Details'!$A$18:$L$205, MATCH("Misc ID", 'E4 TB Allocation Details'!$A$18:$L$18, 0),FALSE), 'E2 Allocators'!$B$15:$W$361, MATCH('O5 Details by Class &amp; Accounts'!AZ$18, 'E2 Allocators'!$B$15:$W$15, 0),FALSE)*$E160)</f>
        <v>0</v>
      </c>
      <c r="BA160" s="1412">
        <f ca="1">IF(ISERROR(VLOOKUP(VLOOKUP($A160, 'E4 TB Allocation Details'!$A$18:$L$205, MATCH("Misc ID", 'E4 TB Allocation Details'!$A$18:$L$18, 0),FALSE), 'E2 Allocators'!$B$15:$W$361, MATCH('O5 Details by Class &amp; Accounts'!BA$18, 'E2 Allocators'!$B$15:$W$15, 0),FALSE)*$E160), 0, VLOOKUP(VLOOKUP($A160, 'E4 TB Allocation Details'!$A$18:$L$205, MATCH("Misc ID", 'E4 TB Allocation Details'!$A$18:$L$18, 0),FALSE), 'E2 Allocators'!$B$15:$W$361, MATCH('O5 Details by Class &amp; Accounts'!BA$18, 'E2 Allocators'!$B$15:$W$15, 0),FALSE)*$E160)</f>
        <v>0</v>
      </c>
      <c r="BB160" s="1412">
        <f ca="1">IF(ISERROR(VLOOKUP(VLOOKUP($A160, 'E4 TB Allocation Details'!$A$18:$L$205, MATCH("Misc ID", 'E4 TB Allocation Details'!$A$18:$L$18, 0),FALSE), 'E2 Allocators'!$B$15:$W$361, MATCH('O5 Details by Class &amp; Accounts'!BB$18, 'E2 Allocators'!$B$15:$W$15, 0),FALSE)*$E160), 0, VLOOKUP(VLOOKUP($A160, 'E4 TB Allocation Details'!$A$18:$L$205, MATCH("Misc ID", 'E4 TB Allocation Details'!$A$18:$L$18, 0),FALSE), 'E2 Allocators'!$B$15:$W$361, MATCH('O5 Details by Class &amp; Accounts'!BB$18, 'E2 Allocators'!$B$15:$W$15, 0),FALSE)*$E160)</f>
        <v>0</v>
      </c>
      <c r="BC160" s="1412">
        <f ca="1">IF(ISERROR(VLOOKUP(VLOOKUP($A160, 'E4 TB Allocation Details'!$A$18:$L$205, MATCH("Misc ID", 'E4 TB Allocation Details'!$A$18:$L$18, 0),FALSE), 'E2 Allocators'!$B$15:$W$361, MATCH('O5 Details by Class &amp; Accounts'!BC$18, 'E2 Allocators'!$B$15:$W$15, 0),FALSE)*$E160), 0, VLOOKUP(VLOOKUP($A160, 'E4 TB Allocation Details'!$A$18:$L$205, MATCH("Misc ID", 'E4 TB Allocation Details'!$A$18:$L$18, 0),FALSE), 'E2 Allocators'!$B$15:$W$361, MATCH('O5 Details by Class &amp; Accounts'!BC$18, 'E2 Allocators'!$B$15:$W$15, 0),FALSE)*$E160)</f>
        <v>0</v>
      </c>
      <c r="BD160" s="1412">
        <f ca="1">IF(ISERROR(VLOOKUP(VLOOKUP($A160, 'E4 TB Allocation Details'!$A$18:$L$205, MATCH("Misc ID", 'E4 TB Allocation Details'!$A$18:$L$18, 0),FALSE), 'E2 Allocators'!$B$15:$W$361, MATCH('O5 Details by Class &amp; Accounts'!BD$18, 'E2 Allocators'!$B$15:$W$15, 0),FALSE)*$E160), 0, VLOOKUP(VLOOKUP($A160, 'E4 TB Allocation Details'!$A$18:$L$205, MATCH("Misc ID", 'E4 TB Allocation Details'!$A$18:$L$18, 0),FALSE), 'E2 Allocators'!$B$15:$W$361, MATCH('O5 Details by Class &amp; Accounts'!BD$18, 'E2 Allocators'!$B$15:$W$15, 0),FALSE)*$E160)</f>
        <v>0</v>
      </c>
      <c r="BE160" s="1412">
        <f ca="1">IF(ISERROR(VLOOKUP(VLOOKUP($A160, 'E4 TB Allocation Details'!$A$18:$L$205, MATCH("Misc ID", 'E4 TB Allocation Details'!$A$18:$L$18, 0),FALSE), 'E2 Allocators'!$B$15:$W$361, MATCH('O5 Details by Class &amp; Accounts'!BE$18, 'E2 Allocators'!$B$15:$W$15, 0),FALSE)*$E160), 0, VLOOKUP(VLOOKUP($A160, 'E4 TB Allocation Details'!$A$18:$L$205, MATCH("Misc ID", 'E4 TB Allocation Details'!$A$18:$L$18, 0),FALSE), 'E2 Allocators'!$B$15:$W$361, MATCH('O5 Details by Class &amp; Accounts'!BE$18, 'E2 Allocators'!$B$15:$W$15, 0),FALSE)*$E160)</f>
        <v>0</v>
      </c>
      <c r="BF160" s="1412">
        <f ca="1">IF(ISERROR(VLOOKUP(VLOOKUP($A160, 'E4 TB Allocation Details'!$A$18:$L$205, MATCH("Misc ID", 'E4 TB Allocation Details'!$A$18:$L$18, 0),FALSE), 'E2 Allocators'!$B$15:$W$361, MATCH('O5 Details by Class &amp; Accounts'!BF$18, 'E2 Allocators'!$B$15:$W$15, 0),FALSE)*$E160), 0, VLOOKUP(VLOOKUP($A160, 'E4 TB Allocation Details'!$A$18:$L$205, MATCH("Misc ID", 'E4 TB Allocation Details'!$A$18:$L$18, 0),FALSE), 'E2 Allocators'!$B$15:$W$361, MATCH('O5 Details by Class &amp; Accounts'!BF$18, 'E2 Allocators'!$B$15:$W$15, 0),FALSE)*$E160)</f>
        <v>0</v>
      </c>
      <c r="BG160" s="1412">
        <f ca="1">IF(ISERROR(VLOOKUP(VLOOKUP($A160, 'E4 TB Allocation Details'!$A$18:$L$205, MATCH("Misc ID", 'E4 TB Allocation Details'!$A$18:$L$18, 0),FALSE), 'E2 Allocators'!$B$15:$W$361, MATCH('O5 Details by Class &amp; Accounts'!BG$18, 'E2 Allocators'!$B$15:$W$15, 0),FALSE)*$E160), 0, VLOOKUP(VLOOKUP($A160, 'E4 TB Allocation Details'!$A$18:$L$205, MATCH("Misc ID", 'E4 TB Allocation Details'!$A$18:$L$18, 0),FALSE), 'E2 Allocators'!$B$15:$W$361, MATCH('O5 Details by Class &amp; Accounts'!BG$18, 'E2 Allocators'!$B$15:$W$15, 0),FALSE)*$E160)</f>
        <v>0</v>
      </c>
      <c r="BH160" s="1412">
        <f ca="1">IF(ISERROR(VLOOKUP(VLOOKUP($A160, 'E4 TB Allocation Details'!$A$18:$L$205, MATCH("Misc ID", 'E4 TB Allocation Details'!$A$18:$L$18, 0),FALSE), 'E2 Allocators'!$B$15:$W$361, MATCH('O5 Details by Class &amp; Accounts'!BH$18, 'E2 Allocators'!$B$15:$W$15, 0),FALSE)*$E160), 0, VLOOKUP(VLOOKUP($A160, 'E4 TB Allocation Details'!$A$18:$L$205, MATCH("Misc ID", 'E4 TB Allocation Details'!$A$18:$L$18, 0),FALSE), 'E2 Allocators'!$B$15:$W$361, MATCH('O5 Details by Class &amp; Accounts'!BH$18, 'E2 Allocators'!$B$15:$W$15, 0),FALSE)*$E160)</f>
        <v>0</v>
      </c>
      <c r="BI160" s="1412">
        <f ca="1">IF(ISERROR(VLOOKUP(VLOOKUP($A160, 'E4 TB Allocation Details'!$A$18:$L$205, MATCH("Misc ID", 'E4 TB Allocation Details'!$A$18:$L$18, 0),FALSE), 'E2 Allocators'!$B$15:$W$361, MATCH('O5 Details by Class &amp; Accounts'!BI$18, 'E2 Allocators'!$B$15:$W$15, 0),FALSE)*$E160), 0, VLOOKUP(VLOOKUP($A160, 'E4 TB Allocation Details'!$A$18:$L$205, MATCH("Misc ID", 'E4 TB Allocation Details'!$A$18:$L$18, 0),FALSE), 'E2 Allocators'!$B$15:$W$361, MATCH('O5 Details by Class &amp; Accounts'!BI$18, 'E2 Allocators'!$B$15:$W$15, 0),FALSE)*$E160)</f>
        <v>0</v>
      </c>
      <c r="BJ160" s="1412">
        <f ca="1">IF(ISERROR(VLOOKUP(VLOOKUP($A160, 'E4 TB Allocation Details'!$A$18:$L$205, MATCH("Misc ID", 'E4 TB Allocation Details'!$A$18:$L$18, 0),FALSE), 'E2 Allocators'!$B$15:$W$361, MATCH('O5 Details by Class &amp; Accounts'!BJ$18, 'E2 Allocators'!$B$15:$W$15, 0),FALSE)*$E160), 0, VLOOKUP(VLOOKUP($A160, 'E4 TB Allocation Details'!$A$18:$L$205, MATCH("Misc ID", 'E4 TB Allocation Details'!$A$18:$L$18, 0),FALSE), 'E2 Allocators'!$B$15:$W$361, MATCH('O5 Details by Class &amp; Accounts'!BJ$18, 'E2 Allocators'!$B$15:$W$15, 0),FALSE)*$E160)</f>
        <v>0</v>
      </c>
      <c r="BK160" s="1412">
        <f ca="1">IF(ISERROR(VLOOKUP(VLOOKUP($A160, 'E4 TB Allocation Details'!$A$18:$L$205, MATCH("Misc ID", 'E4 TB Allocation Details'!$A$18:$L$18, 0),FALSE), 'E2 Allocators'!$B$15:$W$361, MATCH('O5 Details by Class &amp; Accounts'!BK$18, 'E2 Allocators'!$B$15:$W$15, 0),FALSE)*$E160), 0, VLOOKUP(VLOOKUP($A160, 'E4 TB Allocation Details'!$A$18:$L$205, MATCH("Misc ID", 'E4 TB Allocation Details'!$A$18:$L$18, 0),FALSE), 'E2 Allocators'!$B$15:$W$361, MATCH('O5 Details by Class &amp; Accounts'!BK$18, 'E2 Allocators'!$B$15:$W$15, 0),FALSE)*$E160)</f>
        <v>0</v>
      </c>
      <c r="BL160" s="1412">
        <f ca="1">IF(ISERROR(VLOOKUP(VLOOKUP($A160, 'E4 TB Allocation Details'!$A$18:$L$205, MATCH("Misc ID", 'E4 TB Allocation Details'!$A$18:$L$18, 0),FALSE), 'E2 Allocators'!$B$15:$W$361, MATCH('O5 Details by Class &amp; Accounts'!BL$18, 'E2 Allocators'!$B$15:$W$15, 0),FALSE)*$E160), 0, VLOOKUP(VLOOKUP($A160, 'E4 TB Allocation Details'!$A$18:$L$205, MATCH("Misc ID", 'E4 TB Allocation Details'!$A$18:$L$18, 0),FALSE), 'E2 Allocators'!$B$15:$W$361, MATCH('O5 Details by Class &amp; Accounts'!BL$18, 'E2 Allocators'!$B$15:$W$15, 0),FALSE)*$E160)</f>
        <v>0</v>
      </c>
      <c r="BM160" s="1412">
        <f ca="1">IF(ISERROR(VLOOKUP(VLOOKUP($A160, 'E4 TB Allocation Details'!$A$18:$L$205, MATCH("Misc ID", 'E4 TB Allocation Details'!$A$18:$L$18, 0),FALSE), 'E2 Allocators'!$B$15:$W$361, MATCH('O5 Details by Class &amp; Accounts'!BM$18, 'E2 Allocators'!$B$15:$W$15, 0),FALSE)*$E160), 0, VLOOKUP(VLOOKUP($A160, 'E4 TB Allocation Details'!$A$18:$L$205, MATCH("Misc ID", 'E4 TB Allocation Details'!$A$18:$L$18, 0),FALSE), 'E2 Allocators'!$B$15:$W$361, MATCH('O5 Details by Class &amp; Accounts'!BM$18, 'E2 Allocators'!$B$15:$W$15, 0),FALSE)*$E160)</f>
        <v>0</v>
      </c>
      <c r="BN160" s="1412">
        <f ca="1">IF(ISERROR(VLOOKUP(VLOOKUP($A160, 'E4 TB Allocation Details'!$A$18:$L$205, MATCH("Misc ID", 'E4 TB Allocation Details'!$A$18:$L$18, 0),FALSE), 'E2 Allocators'!$B$15:$W$361, MATCH('O5 Details by Class &amp; Accounts'!BN$18, 'E2 Allocators'!$B$15:$W$15, 0),FALSE)*$E160), 0, VLOOKUP(VLOOKUP($A160, 'E4 TB Allocation Details'!$A$18:$L$205, MATCH("Misc ID", 'E4 TB Allocation Details'!$A$18:$L$18, 0),FALSE), 'E2 Allocators'!$B$15:$W$361, MATCH('O5 Details by Class &amp; Accounts'!BN$18, 'E2 Allocators'!$B$15:$W$15, 0),FALSE)*$E160)</f>
        <v>0</v>
      </c>
      <c r="BO160" s="1412">
        <f ca="1">IF(ISERROR(VLOOKUP(VLOOKUP($A160, 'E4 TB Allocation Details'!$A$18:$L$205, MATCH("Misc ID", 'E4 TB Allocation Details'!$A$18:$L$18, 0),FALSE), 'E2 Allocators'!$B$15:$W$361, MATCH('O5 Details by Class &amp; Accounts'!BO$18, 'E2 Allocators'!$B$15:$W$15, 0),FALSE)*$E160), 0, VLOOKUP(VLOOKUP($A160, 'E4 TB Allocation Details'!$A$18:$L$205, MATCH("Misc ID", 'E4 TB Allocation Details'!$A$18:$L$18, 0),FALSE), 'E2 Allocators'!$B$15:$W$361, MATCH('O5 Details by Class &amp; Accounts'!BO$18, 'E2 Allocators'!$B$15:$W$15, 0),FALSE)*$E160)</f>
        <v>0</v>
      </c>
      <c r="BP160" s="1412">
        <f ca="1">IF(ISERROR(VLOOKUP(VLOOKUP($A160, 'E4 TB Allocation Details'!$A$18:$L$205, MATCH("Misc ID", 'E4 TB Allocation Details'!$A$18:$L$18, 0),FALSE), 'E2 Allocators'!$B$15:$W$361, MATCH('O5 Details by Class &amp; Accounts'!BP$18, 'E2 Allocators'!$B$15:$W$15, 0),FALSE)*$E160), 0, VLOOKUP(VLOOKUP($A160, 'E4 TB Allocation Details'!$A$18:$L$205, MATCH("Misc ID", 'E4 TB Allocation Details'!$A$18:$L$18, 0),FALSE), 'E2 Allocators'!$B$15:$W$361, MATCH('O5 Details by Class &amp; Accounts'!BP$18, 'E2 Allocators'!$B$15:$W$15, 0),FALSE)*$E160)</f>
        <v>0</v>
      </c>
      <c r="BQ160" s="1412">
        <f ca="1">IF(ISERROR(VLOOKUP(VLOOKUP($A160, 'E4 TB Allocation Details'!$A$18:$L$205, MATCH("Misc ID", 'E4 TB Allocation Details'!$A$18:$L$18, 0),FALSE), 'E2 Allocators'!$B$15:$W$361, MATCH('O5 Details by Class &amp; Accounts'!BQ$18, 'E2 Allocators'!$B$15:$W$15, 0),FALSE)*$E160), 0, VLOOKUP(VLOOKUP($A160, 'E4 TB Allocation Details'!$A$18:$L$205, MATCH("Misc ID", 'E4 TB Allocation Details'!$A$18:$L$18, 0),FALSE), 'E2 Allocators'!$B$15:$W$361, MATCH('O5 Details by Class &amp; Accounts'!BQ$18, 'E2 Allocators'!$B$15:$W$15, 0),FALSE)*$E160)</f>
        <v>0</v>
      </c>
      <c r="BR160" s="1412">
        <f ca="1">IF(ISERROR(VLOOKUP(VLOOKUP($A160, 'E4 TB Allocation Details'!$A$18:$L$205, MATCH("Misc ID", 'E4 TB Allocation Details'!$A$18:$L$18, 0),FALSE), 'E2 Allocators'!$B$15:$W$361, MATCH('O5 Details by Class &amp; Accounts'!BR$18, 'E2 Allocators'!$B$15:$W$15, 0),FALSE)*$E160), 0, VLOOKUP(VLOOKUP($A160, 'E4 TB Allocation Details'!$A$18:$L$205, MATCH("Misc ID", 'E4 TB Allocation Details'!$A$18:$L$18, 0),FALSE), 'E2 Allocators'!$B$15:$W$361, MATCH('O5 Details by Class &amp; Accounts'!BR$18, 'E2 Allocators'!$B$15:$W$15, 0),FALSE)*$E160)</f>
        <v>0</v>
      </c>
      <c r="BS160" s="1412">
        <f t="shared" si="41"/>
        <v>0</v>
      </c>
      <c r="BT160" s="1412">
        <f ca="1">IF(ISERROR(VLOOKUP(VLOOKUP($A160, 'E4 TB Allocation Details'!$A$18:$L$205, MATCH("A &amp; G ID", 'E4 TB Allocation Details'!$A$18:$L$18, 0),FALSE), 'E2 Allocators'!$B$15:$W$361, MATCH('O5 Details by Class &amp; Accounts'!BT$18, 'E2 Allocators'!$B$15:$W$15, 0),FALSE)*$E160), 0, VLOOKUP(VLOOKUP($A160, 'E4 TB Allocation Details'!$A$18:$L$205, MATCH("A &amp; G ID", 'E4 TB Allocation Details'!$A$18:$L$18, 0),FALSE), 'E2 Allocators'!$B$15:$W$361, MATCH('O5 Details by Class &amp; Accounts'!BT$18, 'E2 Allocators'!$B$15:$W$15, 0),FALSE)*$E160)</f>
        <v>0</v>
      </c>
      <c r="BU160" s="1412">
        <f ca="1">IF(ISERROR(VLOOKUP(VLOOKUP($A160, 'E4 TB Allocation Details'!$A$18:$L$205, MATCH("A &amp; G ID", 'E4 TB Allocation Details'!$A$18:$L$18, 0),FALSE), 'E2 Allocators'!$B$15:$W$361, MATCH('O5 Details by Class &amp; Accounts'!BU$18, 'E2 Allocators'!$B$15:$W$15, 0),FALSE)*$E160), 0, VLOOKUP(VLOOKUP($A160, 'E4 TB Allocation Details'!$A$18:$L$205, MATCH("A &amp; G ID", 'E4 TB Allocation Details'!$A$18:$L$18, 0),FALSE), 'E2 Allocators'!$B$15:$W$361, MATCH('O5 Details by Class &amp; Accounts'!BU$18, 'E2 Allocators'!$B$15:$W$15, 0),FALSE)*$E160)</f>
        <v>0</v>
      </c>
      <c r="BV160" s="1412">
        <f ca="1">IF(ISERROR(VLOOKUP(VLOOKUP($A160, 'E4 TB Allocation Details'!$A$18:$L$205, MATCH("A &amp; G ID", 'E4 TB Allocation Details'!$A$18:$L$18, 0),FALSE), 'E2 Allocators'!$B$15:$W$361, MATCH('O5 Details by Class &amp; Accounts'!BV$18, 'E2 Allocators'!$B$15:$W$15, 0),FALSE)*$E160), 0, VLOOKUP(VLOOKUP($A160, 'E4 TB Allocation Details'!$A$18:$L$205, MATCH("A &amp; G ID", 'E4 TB Allocation Details'!$A$18:$L$18, 0),FALSE), 'E2 Allocators'!$B$15:$W$361, MATCH('O5 Details by Class &amp; Accounts'!BV$18, 'E2 Allocators'!$B$15:$W$15, 0),FALSE)*$E160)</f>
        <v>0</v>
      </c>
      <c r="BW160" s="1412">
        <f ca="1">IF(ISERROR(VLOOKUP(VLOOKUP($A160, 'E4 TB Allocation Details'!$A$18:$L$205, MATCH("A &amp; G ID", 'E4 TB Allocation Details'!$A$18:$L$18, 0),FALSE), 'E2 Allocators'!$B$15:$W$361, MATCH('O5 Details by Class &amp; Accounts'!BW$18, 'E2 Allocators'!$B$15:$W$15, 0),FALSE)*$E160), 0, VLOOKUP(VLOOKUP($A160, 'E4 TB Allocation Details'!$A$18:$L$205, MATCH("A &amp; G ID", 'E4 TB Allocation Details'!$A$18:$L$18, 0),FALSE), 'E2 Allocators'!$B$15:$W$361, MATCH('O5 Details by Class &amp; Accounts'!BW$18, 'E2 Allocators'!$B$15:$W$15, 0),FALSE)*$E160)</f>
        <v>0</v>
      </c>
      <c r="BX160" s="1412">
        <f ca="1">IF(ISERROR(VLOOKUP(VLOOKUP($A160, 'E4 TB Allocation Details'!$A$18:$L$205, MATCH("A &amp; G ID", 'E4 TB Allocation Details'!$A$18:$L$18, 0),FALSE), 'E2 Allocators'!$B$15:$W$361, MATCH('O5 Details by Class &amp; Accounts'!BX$18, 'E2 Allocators'!$B$15:$W$15, 0),FALSE)*$E160), 0, VLOOKUP(VLOOKUP($A160, 'E4 TB Allocation Details'!$A$18:$L$205, MATCH("A &amp; G ID", 'E4 TB Allocation Details'!$A$18:$L$18, 0),FALSE), 'E2 Allocators'!$B$15:$W$361, MATCH('O5 Details by Class &amp; Accounts'!BX$18, 'E2 Allocators'!$B$15:$W$15, 0),FALSE)*$E160)</f>
        <v>0</v>
      </c>
      <c r="BY160" s="1412">
        <f ca="1">IF(ISERROR(VLOOKUP(VLOOKUP($A160, 'E4 TB Allocation Details'!$A$18:$L$205, MATCH("A &amp; G ID", 'E4 TB Allocation Details'!$A$18:$L$18, 0),FALSE), 'E2 Allocators'!$B$15:$W$361, MATCH('O5 Details by Class &amp; Accounts'!BY$18, 'E2 Allocators'!$B$15:$W$15, 0),FALSE)*$E160), 0, VLOOKUP(VLOOKUP($A160, 'E4 TB Allocation Details'!$A$18:$L$205, MATCH("A &amp; G ID", 'E4 TB Allocation Details'!$A$18:$L$18, 0),FALSE), 'E2 Allocators'!$B$15:$W$361, MATCH('O5 Details by Class &amp; Accounts'!BY$18, 'E2 Allocators'!$B$15:$W$15, 0),FALSE)*$E160)</f>
        <v>0</v>
      </c>
      <c r="BZ160" s="1412">
        <f ca="1">IF(ISERROR(VLOOKUP(VLOOKUP($A160, 'E4 TB Allocation Details'!$A$18:$L$205, MATCH("A &amp; G ID", 'E4 TB Allocation Details'!$A$18:$L$18, 0),FALSE), 'E2 Allocators'!$B$15:$W$361, MATCH('O5 Details by Class &amp; Accounts'!BZ$18, 'E2 Allocators'!$B$15:$W$15, 0),FALSE)*$E160), 0, VLOOKUP(VLOOKUP($A160, 'E4 TB Allocation Details'!$A$18:$L$205, MATCH("A &amp; G ID", 'E4 TB Allocation Details'!$A$18:$L$18, 0),FALSE), 'E2 Allocators'!$B$15:$W$361, MATCH('O5 Details by Class &amp; Accounts'!BZ$18, 'E2 Allocators'!$B$15:$W$15, 0),FALSE)*$E160)</f>
        <v>0</v>
      </c>
      <c r="CA160" s="1412">
        <f ca="1">IF(ISERROR(VLOOKUP(VLOOKUP($A160, 'E4 TB Allocation Details'!$A$18:$L$205, MATCH("A &amp; G ID", 'E4 TB Allocation Details'!$A$18:$L$18, 0),FALSE), 'E2 Allocators'!$B$15:$W$361, MATCH('O5 Details by Class &amp; Accounts'!CA$18, 'E2 Allocators'!$B$15:$W$15, 0),FALSE)*$E160), 0, VLOOKUP(VLOOKUP($A160, 'E4 TB Allocation Details'!$A$18:$L$205, MATCH("A &amp; G ID", 'E4 TB Allocation Details'!$A$18:$L$18, 0),FALSE), 'E2 Allocators'!$B$15:$W$361, MATCH('O5 Details by Class &amp; Accounts'!CA$18, 'E2 Allocators'!$B$15:$W$15, 0),FALSE)*$E160)</f>
        <v>0</v>
      </c>
      <c r="CB160" s="1412">
        <f ca="1">IF(ISERROR(VLOOKUP(VLOOKUP($A160, 'E4 TB Allocation Details'!$A$18:$L$205, MATCH("A &amp; G ID", 'E4 TB Allocation Details'!$A$18:$L$18, 0),FALSE), 'E2 Allocators'!$B$15:$W$361, MATCH('O5 Details by Class &amp; Accounts'!CB$18, 'E2 Allocators'!$B$15:$W$15, 0),FALSE)*$E160), 0, VLOOKUP(VLOOKUP($A160, 'E4 TB Allocation Details'!$A$18:$L$205, MATCH("A &amp; G ID", 'E4 TB Allocation Details'!$A$18:$L$18, 0),FALSE), 'E2 Allocators'!$B$15:$W$361, MATCH('O5 Details by Class &amp; Accounts'!CB$18, 'E2 Allocators'!$B$15:$W$15, 0),FALSE)*$E160)</f>
        <v>0</v>
      </c>
      <c r="CC160" s="1412">
        <f ca="1">IF(ISERROR(VLOOKUP(VLOOKUP($A160, 'E4 TB Allocation Details'!$A$18:$L$205, MATCH("A &amp; G ID", 'E4 TB Allocation Details'!$A$18:$L$18, 0),FALSE), 'E2 Allocators'!$B$15:$W$361, MATCH('O5 Details by Class &amp; Accounts'!CC$18, 'E2 Allocators'!$B$15:$W$15, 0),FALSE)*$E160), 0, VLOOKUP(VLOOKUP($A160, 'E4 TB Allocation Details'!$A$18:$L$205, MATCH("A &amp; G ID", 'E4 TB Allocation Details'!$A$18:$L$18, 0),FALSE), 'E2 Allocators'!$B$15:$W$361, MATCH('O5 Details by Class &amp; Accounts'!CC$18, 'E2 Allocators'!$B$15:$W$15, 0),FALSE)*$E160)</f>
        <v>0</v>
      </c>
      <c r="CD160" s="1412">
        <f ca="1">IF(ISERROR(VLOOKUP(VLOOKUP($A160, 'E4 TB Allocation Details'!$A$18:$L$205, MATCH("A &amp; G ID", 'E4 TB Allocation Details'!$A$18:$L$18, 0),FALSE), 'E2 Allocators'!$B$15:$W$361, MATCH('O5 Details by Class &amp; Accounts'!CD$18, 'E2 Allocators'!$B$15:$W$15, 0),FALSE)*$E160), 0, VLOOKUP(VLOOKUP($A160, 'E4 TB Allocation Details'!$A$18:$L$205, MATCH("A &amp; G ID", 'E4 TB Allocation Details'!$A$18:$L$18, 0),FALSE), 'E2 Allocators'!$B$15:$W$361, MATCH('O5 Details by Class &amp; Accounts'!CD$18, 'E2 Allocators'!$B$15:$W$15, 0),FALSE)*$E160)</f>
        <v>0</v>
      </c>
      <c r="CE160" s="1412">
        <f ca="1">IF(ISERROR(VLOOKUP(VLOOKUP($A160, 'E4 TB Allocation Details'!$A$18:$L$205, MATCH("A &amp; G ID", 'E4 TB Allocation Details'!$A$18:$L$18, 0),FALSE), 'E2 Allocators'!$B$15:$W$361, MATCH('O5 Details by Class &amp; Accounts'!CE$18, 'E2 Allocators'!$B$15:$W$15, 0),FALSE)*$E160), 0, VLOOKUP(VLOOKUP($A160, 'E4 TB Allocation Details'!$A$18:$L$205, MATCH("A &amp; G ID", 'E4 TB Allocation Details'!$A$18:$L$18, 0),FALSE), 'E2 Allocators'!$B$15:$W$361, MATCH('O5 Details by Class &amp; Accounts'!CE$18, 'E2 Allocators'!$B$15:$W$15, 0),FALSE)*$E160)</f>
        <v>0</v>
      </c>
      <c r="CF160" s="1412">
        <f ca="1">IF(ISERROR(VLOOKUP(VLOOKUP($A160, 'E4 TB Allocation Details'!$A$18:$L$205, MATCH("A &amp; G ID", 'E4 TB Allocation Details'!$A$18:$L$18, 0),FALSE), 'E2 Allocators'!$B$15:$W$361, MATCH('O5 Details by Class &amp; Accounts'!CF$18, 'E2 Allocators'!$B$15:$W$15, 0),FALSE)*$E160), 0, VLOOKUP(VLOOKUP($A160, 'E4 TB Allocation Details'!$A$18:$L$205, MATCH("A &amp; G ID", 'E4 TB Allocation Details'!$A$18:$L$18, 0),FALSE), 'E2 Allocators'!$B$15:$W$361, MATCH('O5 Details by Class &amp; Accounts'!CF$18, 'E2 Allocators'!$B$15:$W$15, 0),FALSE)*$E160)</f>
        <v>0</v>
      </c>
      <c r="CG160" s="1412">
        <f ca="1">IF(ISERROR(VLOOKUP(VLOOKUP($A160, 'E4 TB Allocation Details'!$A$18:$L$205, MATCH("A &amp; G ID", 'E4 TB Allocation Details'!$A$18:$L$18, 0),FALSE), 'E2 Allocators'!$B$15:$W$361, MATCH('O5 Details by Class &amp; Accounts'!CG$18, 'E2 Allocators'!$B$15:$W$15, 0),FALSE)*$E160), 0, VLOOKUP(VLOOKUP($A160, 'E4 TB Allocation Details'!$A$18:$L$205, MATCH("A &amp; G ID", 'E4 TB Allocation Details'!$A$18:$L$18, 0),FALSE), 'E2 Allocators'!$B$15:$W$361, MATCH('O5 Details by Class &amp; Accounts'!CG$18, 'E2 Allocators'!$B$15:$W$15, 0),FALSE)*$E160)</f>
        <v>0</v>
      </c>
      <c r="CH160" s="1412">
        <f ca="1">IF(ISERROR(VLOOKUP(VLOOKUP($A160, 'E4 TB Allocation Details'!$A$18:$L$205, MATCH("A &amp; G ID", 'E4 TB Allocation Details'!$A$18:$L$18, 0),FALSE), 'E2 Allocators'!$B$15:$W$361, MATCH('O5 Details by Class &amp; Accounts'!CH$18, 'E2 Allocators'!$B$15:$W$15, 0),FALSE)*$E160), 0, VLOOKUP(VLOOKUP($A160, 'E4 TB Allocation Details'!$A$18:$L$205, MATCH("A &amp; G ID", 'E4 TB Allocation Details'!$A$18:$L$18, 0),FALSE), 'E2 Allocators'!$B$15:$W$361, MATCH('O5 Details by Class &amp; Accounts'!CH$18, 'E2 Allocators'!$B$15:$W$15, 0),FALSE)*$E160)</f>
        <v>0</v>
      </c>
      <c r="CI160" s="1412">
        <f ca="1">IF(ISERROR(VLOOKUP(VLOOKUP($A160, 'E4 TB Allocation Details'!$A$18:$L$205, MATCH("A &amp; G ID", 'E4 TB Allocation Details'!$A$18:$L$18, 0),FALSE), 'E2 Allocators'!$B$15:$W$361, MATCH('O5 Details by Class &amp; Accounts'!CI$18, 'E2 Allocators'!$B$15:$W$15, 0),FALSE)*$E160), 0, VLOOKUP(VLOOKUP($A160, 'E4 TB Allocation Details'!$A$18:$L$205, MATCH("A &amp; G ID", 'E4 TB Allocation Details'!$A$18:$L$18, 0),FALSE), 'E2 Allocators'!$B$15:$W$361, MATCH('O5 Details by Class &amp; Accounts'!CI$18, 'E2 Allocators'!$B$15:$W$15, 0),FALSE)*$E160)</f>
        <v>0</v>
      </c>
      <c r="CJ160" s="1412">
        <f ca="1">IF(ISERROR(VLOOKUP(VLOOKUP($A160, 'E4 TB Allocation Details'!$A$18:$L$205, MATCH("A &amp; G ID", 'E4 TB Allocation Details'!$A$18:$L$18, 0),FALSE), 'E2 Allocators'!$B$15:$W$361, MATCH('O5 Details by Class &amp; Accounts'!CJ$18, 'E2 Allocators'!$B$15:$W$15, 0),FALSE)*$E160), 0, VLOOKUP(VLOOKUP($A160, 'E4 TB Allocation Details'!$A$18:$L$205, MATCH("A &amp; G ID", 'E4 TB Allocation Details'!$A$18:$L$18, 0),FALSE), 'E2 Allocators'!$B$15:$W$361, MATCH('O5 Details by Class &amp; Accounts'!CJ$18, 'E2 Allocators'!$B$15:$W$15, 0),FALSE)*$E160)</f>
        <v>0</v>
      </c>
      <c r="CK160" s="1412">
        <f ca="1">IF(ISERROR(VLOOKUP(VLOOKUP($A160, 'E4 TB Allocation Details'!$A$18:$L$205, MATCH("A &amp; G ID", 'E4 TB Allocation Details'!$A$18:$L$18, 0),FALSE), 'E2 Allocators'!$B$15:$W$361, MATCH('O5 Details by Class &amp; Accounts'!CK$18, 'E2 Allocators'!$B$15:$W$15, 0),FALSE)*$E160), 0, VLOOKUP(VLOOKUP($A160, 'E4 TB Allocation Details'!$A$18:$L$205, MATCH("A &amp; G ID", 'E4 TB Allocation Details'!$A$18:$L$18, 0),FALSE), 'E2 Allocators'!$B$15:$W$361, MATCH('O5 Details by Class &amp; Accounts'!CK$18, 'E2 Allocators'!$B$15:$W$15, 0),FALSE)*$E160)</f>
        <v>0</v>
      </c>
      <c r="CL160" s="1412">
        <f ca="1">IF(ISERROR(VLOOKUP(VLOOKUP($A160, 'E4 TB Allocation Details'!$A$18:$L$205, MATCH("A &amp; G ID", 'E4 TB Allocation Details'!$A$18:$L$18, 0),FALSE), 'E2 Allocators'!$B$15:$W$361, MATCH('O5 Details by Class &amp; Accounts'!CL$18, 'E2 Allocators'!$B$15:$W$15, 0),FALSE)*$E160), 0, VLOOKUP(VLOOKUP($A160, 'E4 TB Allocation Details'!$A$18:$L$205, MATCH("A &amp; G ID", 'E4 TB Allocation Details'!$A$18:$L$18, 0),FALSE), 'E2 Allocators'!$B$15:$W$361, MATCH('O5 Details by Class &amp; Accounts'!CL$18, 'E2 Allocators'!$B$15:$W$15, 0),FALSE)*$E160)</f>
        <v>0</v>
      </c>
      <c r="CM160" s="1412">
        <f ca="1">IF(ISERROR(VLOOKUP(VLOOKUP($A160, 'E4 TB Allocation Details'!$A$18:$L$205, MATCH("A &amp; G ID", 'E4 TB Allocation Details'!$A$18:$L$18, 0),FALSE), 'E2 Allocators'!$B$15:$W$361, MATCH('O5 Details by Class &amp; Accounts'!CM$18, 'E2 Allocators'!$B$15:$W$15, 0),FALSE)*$E160), 0, VLOOKUP(VLOOKUP($A160, 'E4 TB Allocation Details'!$A$18:$L$205, MATCH("A &amp; G ID", 'E4 TB Allocation Details'!$A$18:$L$18, 0),FALSE), 'E2 Allocators'!$B$15:$W$361, MATCH('O5 Details by Class &amp; Accounts'!CM$18, 'E2 Allocators'!$B$15:$W$15, 0),FALSE)*$E160)</f>
        <v>0</v>
      </c>
      <c r="CN160" s="1412">
        <f t="shared" si="42"/>
        <v>0</v>
      </c>
      <c r="CO160" s="1792">
        <f t="shared" si="43"/>
        <v>5.8207660913467407E-11</v>
      </c>
      <c r="CQ160" s="2087" t="s">
        <v>891</v>
      </c>
    </row>
    <row r="161" spans="1:95" s="81" customFormat="1" ht="12.75">
      <c r="A161" s="1182">
        <v>5320</v>
      </c>
      <c r="B161" s="1183" t="s">
        <v>732</v>
      </c>
      <c r="C161" s="1789">
        <f ca="1">IF(ISERROR(VLOOKUP($A161,'I3 TB Data'!$A$23:$H$458,MATCH('O5 Details by Class &amp; Accounts'!$C$18, 'I3 TB Data'!$A$23:$H$23,0),0)), 0, VLOOKUP($A161,'I3 TB Data'!$A$23:$H$458,MATCH('O5 Details by Class &amp; Accounts'!$C$18,'I3 TB Data'!$A$23:$H$23,0),0))</f>
        <v>50000</v>
      </c>
      <c r="D161" s="1790"/>
      <c r="E161" s="1789">
        <f t="shared" si="37"/>
        <v>50000</v>
      </c>
      <c r="F161" s="1791">
        <f ca="1">IF(ISERROR(VLOOKUP($A161, 'E1 Categorization'!A33:E122, MATCH("Customer Component", 'E1 Categorization'!$A$33:$E$33,0), 0)), 0, IF(VLOOKUP($A161, 'E1 Categorization'!A33:E122, MATCH("Customer Component", 'E1 Categorization'!$A$33:$E$33,0), 0)=0, 'O5 Details by Class &amp; Accounts'!$E161, IF(AND(VLOOKUP($A161, 'E1 Categorization'!A33:E122, MATCH("Customer Component", 'E1 Categorization'!$A$33:$E$33,0), 0) &gt;0, VLOOKUP($A161, 'E1 Categorization'!A33:E122, MATCH("Customer Component", 'E1 Categorization'!$A$33:$E$33,0), 0)&lt;1), 'O5 Details by Class &amp; Accounts'!$E161*(1-VLOOKUP($A161, 'E1 Categorization'!A33:E122, MATCH("Customer Component", 'E1 Categorization'!$A$33:$E$33,0), 0)), 0)))</f>
        <v>0</v>
      </c>
      <c r="G161" s="1791">
        <f t="shared" si="38"/>
        <v>50000</v>
      </c>
      <c r="H161" s="1412">
        <f t="shared" si="39"/>
        <v>50000</v>
      </c>
      <c r="I161" s="1412">
        <f ca="1">IF(ISERROR(VLOOKUP(VLOOKUP($A161, 'E4 TB Allocation Details'!$A$18:$L$205, MATCH("Demand ID", 'E4 TB Allocation Details'!$A$18:$L$18, 0),FALSE), 'E2 Allocators'!$B$15:$W$361, MATCH('O5 Details by Class &amp; Accounts'!I$18, 'E2 Allocators'!$B$15:$W$15, 0),FALSE)*$F161), 0, VLOOKUP(VLOOKUP($A161, 'E4 TB Allocation Details'!$A$18:$L$205, MATCH("Demand ID", 'E4 TB Allocation Details'!$A$18:$L$18, 0),FALSE), 'E2 Allocators'!$B$15:$W$361, MATCH('O5 Details by Class &amp; Accounts'!I$18, 'E2 Allocators'!$B$15:$W$15, 0),FALSE)*$F161)</f>
        <v>0</v>
      </c>
      <c r="J161" s="1412">
        <f ca="1">IF(ISERROR(VLOOKUP(VLOOKUP($A161, 'E4 TB Allocation Details'!$A$18:$L$205, MATCH("Demand ID", 'E4 TB Allocation Details'!$A$18:$L$18, 0),FALSE), 'E2 Allocators'!$B$15:$W$361, MATCH('O5 Details by Class &amp; Accounts'!J$18, 'E2 Allocators'!$B$15:$W$15, 0),FALSE)*$F161), 0, VLOOKUP(VLOOKUP($A161, 'E4 TB Allocation Details'!$A$18:$L$205, MATCH("Demand ID", 'E4 TB Allocation Details'!$A$18:$L$18, 0),FALSE), 'E2 Allocators'!$B$15:$W$361, MATCH('O5 Details by Class &amp; Accounts'!J$18, 'E2 Allocators'!$B$15:$W$15, 0),FALSE)*$F161)</f>
        <v>0</v>
      </c>
      <c r="K161" s="1412">
        <f ca="1">IF(ISERROR(VLOOKUP(VLOOKUP($A161, 'E4 TB Allocation Details'!$A$18:$L$205, MATCH("Demand ID", 'E4 TB Allocation Details'!$A$18:$L$18, 0),FALSE), 'E2 Allocators'!$B$15:$W$361, MATCH('O5 Details by Class &amp; Accounts'!K$18, 'E2 Allocators'!$B$15:$W$15, 0),FALSE)*$F161), 0, VLOOKUP(VLOOKUP($A161, 'E4 TB Allocation Details'!$A$18:$L$205, MATCH("Demand ID", 'E4 TB Allocation Details'!$A$18:$L$18, 0),FALSE), 'E2 Allocators'!$B$15:$W$361, MATCH('O5 Details by Class &amp; Accounts'!K$18, 'E2 Allocators'!$B$15:$W$15, 0),FALSE)*$F161)</f>
        <v>0</v>
      </c>
      <c r="L161" s="1412">
        <f ca="1">IF(ISERROR(VLOOKUP(VLOOKUP($A161, 'E4 TB Allocation Details'!$A$18:$L$205, MATCH("Demand ID", 'E4 TB Allocation Details'!$A$18:$L$18, 0),FALSE), 'E2 Allocators'!$B$15:$W$361, MATCH('O5 Details by Class &amp; Accounts'!L$18, 'E2 Allocators'!$B$15:$W$15, 0),FALSE)*$F161), 0, VLOOKUP(VLOOKUP($A161, 'E4 TB Allocation Details'!$A$18:$L$205, MATCH("Demand ID", 'E4 TB Allocation Details'!$A$18:$L$18, 0),FALSE), 'E2 Allocators'!$B$15:$W$361, MATCH('O5 Details by Class &amp; Accounts'!L$18, 'E2 Allocators'!$B$15:$W$15, 0),FALSE)*$F161)</f>
        <v>0</v>
      </c>
      <c r="M161" s="1412">
        <f ca="1">IF(ISERROR(VLOOKUP(VLOOKUP($A161, 'E4 TB Allocation Details'!$A$18:$L$205, MATCH("Demand ID", 'E4 TB Allocation Details'!$A$18:$L$18, 0),FALSE), 'E2 Allocators'!$B$15:$W$361, MATCH('O5 Details by Class &amp; Accounts'!M$18, 'E2 Allocators'!$B$15:$W$15, 0),FALSE)*$F161), 0, VLOOKUP(VLOOKUP($A161, 'E4 TB Allocation Details'!$A$18:$L$205, MATCH("Demand ID", 'E4 TB Allocation Details'!$A$18:$L$18, 0),FALSE), 'E2 Allocators'!$B$15:$W$361, MATCH('O5 Details by Class &amp; Accounts'!M$18, 'E2 Allocators'!$B$15:$W$15, 0),FALSE)*$F161)</f>
        <v>0</v>
      </c>
      <c r="N161" s="1412">
        <f ca="1">IF(ISERROR(VLOOKUP(VLOOKUP($A161, 'E4 TB Allocation Details'!$A$18:$L$205, MATCH("Demand ID", 'E4 TB Allocation Details'!$A$18:$L$18, 0),FALSE), 'E2 Allocators'!$B$15:$W$361, MATCH('O5 Details by Class &amp; Accounts'!N$18, 'E2 Allocators'!$B$15:$W$15, 0),FALSE)*$F161), 0, VLOOKUP(VLOOKUP($A161, 'E4 TB Allocation Details'!$A$18:$L$205, MATCH("Demand ID", 'E4 TB Allocation Details'!$A$18:$L$18, 0),FALSE), 'E2 Allocators'!$B$15:$W$361, MATCH('O5 Details by Class &amp; Accounts'!N$18, 'E2 Allocators'!$B$15:$W$15, 0),FALSE)*$F161)</f>
        <v>0</v>
      </c>
      <c r="O161" s="1412">
        <f ca="1">IF(ISERROR(VLOOKUP(VLOOKUP($A161, 'E4 TB Allocation Details'!$A$18:$L$205, MATCH("Demand ID", 'E4 TB Allocation Details'!$A$18:$L$18, 0),FALSE), 'E2 Allocators'!$B$15:$W$361, MATCH('O5 Details by Class &amp; Accounts'!O$18, 'E2 Allocators'!$B$15:$W$15, 0),FALSE)*$F161), 0, VLOOKUP(VLOOKUP($A161, 'E4 TB Allocation Details'!$A$18:$L$205, MATCH("Demand ID", 'E4 TB Allocation Details'!$A$18:$L$18, 0),FALSE), 'E2 Allocators'!$B$15:$W$361, MATCH('O5 Details by Class &amp; Accounts'!O$18, 'E2 Allocators'!$B$15:$W$15, 0),FALSE)*$F161)</f>
        <v>0</v>
      </c>
      <c r="P161" s="1412">
        <f ca="1">IF(ISERROR(VLOOKUP(VLOOKUP($A161, 'E4 TB Allocation Details'!$A$18:$L$205, MATCH("Demand ID", 'E4 TB Allocation Details'!$A$18:$L$18, 0),FALSE), 'E2 Allocators'!$B$15:$W$361, MATCH('O5 Details by Class &amp; Accounts'!P$18, 'E2 Allocators'!$B$15:$W$15, 0),FALSE)*$F161), 0, VLOOKUP(VLOOKUP($A161, 'E4 TB Allocation Details'!$A$18:$L$205, MATCH("Demand ID", 'E4 TB Allocation Details'!$A$18:$L$18, 0),FALSE), 'E2 Allocators'!$B$15:$W$361, MATCH('O5 Details by Class &amp; Accounts'!P$18, 'E2 Allocators'!$B$15:$W$15, 0),FALSE)*$F161)</f>
        <v>0</v>
      </c>
      <c r="Q161" s="1412">
        <f ca="1">IF(ISERROR(VLOOKUP(VLOOKUP($A161, 'E4 TB Allocation Details'!$A$18:$L$205, MATCH("Demand ID", 'E4 TB Allocation Details'!$A$18:$L$18, 0),FALSE), 'E2 Allocators'!$B$15:$W$361, MATCH('O5 Details by Class &amp; Accounts'!Q$18, 'E2 Allocators'!$B$15:$W$15, 0),FALSE)*$F161), 0, VLOOKUP(VLOOKUP($A161, 'E4 TB Allocation Details'!$A$18:$L$205, MATCH("Demand ID", 'E4 TB Allocation Details'!$A$18:$L$18, 0),FALSE), 'E2 Allocators'!$B$15:$W$361, MATCH('O5 Details by Class &amp; Accounts'!Q$18, 'E2 Allocators'!$B$15:$W$15, 0),FALSE)*$F161)</f>
        <v>0</v>
      </c>
      <c r="R161" s="1412">
        <f ca="1">IF(ISERROR(VLOOKUP(VLOOKUP($A161, 'E4 TB Allocation Details'!$A$18:$L$205, MATCH("Demand ID", 'E4 TB Allocation Details'!$A$18:$L$18, 0),FALSE), 'E2 Allocators'!$B$15:$W$361, MATCH('O5 Details by Class &amp; Accounts'!R$18, 'E2 Allocators'!$B$15:$W$15, 0),FALSE)*$F161), 0, VLOOKUP(VLOOKUP($A161, 'E4 TB Allocation Details'!$A$18:$L$205, MATCH("Demand ID", 'E4 TB Allocation Details'!$A$18:$L$18, 0),FALSE), 'E2 Allocators'!$B$15:$W$361, MATCH('O5 Details by Class &amp; Accounts'!R$18, 'E2 Allocators'!$B$15:$W$15, 0),FALSE)*$F161)</f>
        <v>0</v>
      </c>
      <c r="S161" s="1412">
        <f ca="1">IF(ISERROR(VLOOKUP(VLOOKUP($A161, 'E4 TB Allocation Details'!$A$18:$L$205, MATCH("Demand ID", 'E4 TB Allocation Details'!$A$18:$L$18, 0),FALSE), 'E2 Allocators'!$B$15:$W$361, MATCH('O5 Details by Class &amp; Accounts'!S$18, 'E2 Allocators'!$B$15:$W$15, 0),FALSE)*$F161), 0, VLOOKUP(VLOOKUP($A161, 'E4 TB Allocation Details'!$A$18:$L$205, MATCH("Demand ID", 'E4 TB Allocation Details'!$A$18:$L$18, 0),FALSE), 'E2 Allocators'!$B$15:$W$361, MATCH('O5 Details by Class &amp; Accounts'!S$18, 'E2 Allocators'!$B$15:$W$15, 0),FALSE)*$F161)</f>
        <v>0</v>
      </c>
      <c r="T161" s="1412">
        <f ca="1">IF(ISERROR(VLOOKUP(VLOOKUP($A161, 'E4 TB Allocation Details'!$A$18:$L$205, MATCH("Demand ID", 'E4 TB Allocation Details'!$A$18:$L$18, 0),FALSE), 'E2 Allocators'!$B$15:$W$361, MATCH('O5 Details by Class &amp; Accounts'!T$18, 'E2 Allocators'!$B$15:$W$15, 0),FALSE)*$F161), 0, VLOOKUP(VLOOKUP($A161, 'E4 TB Allocation Details'!$A$18:$L$205, MATCH("Demand ID", 'E4 TB Allocation Details'!$A$18:$L$18, 0),FALSE), 'E2 Allocators'!$B$15:$W$361, MATCH('O5 Details by Class &amp; Accounts'!T$18, 'E2 Allocators'!$B$15:$W$15, 0),FALSE)*$F161)</f>
        <v>0</v>
      </c>
      <c r="U161" s="1412">
        <f ca="1">IF(ISERROR(VLOOKUP(VLOOKUP($A161, 'E4 TB Allocation Details'!$A$18:$L$205, MATCH("Demand ID", 'E4 TB Allocation Details'!$A$18:$L$18, 0),FALSE), 'E2 Allocators'!$B$15:$W$361, MATCH('O5 Details by Class &amp; Accounts'!U$18, 'E2 Allocators'!$B$15:$W$15, 0),FALSE)*$F161), 0, VLOOKUP(VLOOKUP($A161, 'E4 TB Allocation Details'!$A$18:$L$205, MATCH("Demand ID", 'E4 TB Allocation Details'!$A$18:$L$18, 0),FALSE), 'E2 Allocators'!$B$15:$W$361, MATCH('O5 Details by Class &amp; Accounts'!U$18, 'E2 Allocators'!$B$15:$W$15, 0),FALSE)*$F161)</f>
        <v>0</v>
      </c>
      <c r="V161" s="1412">
        <f ca="1">IF(ISERROR(VLOOKUP(VLOOKUP($A161, 'E4 TB Allocation Details'!$A$18:$L$205, MATCH("Demand ID", 'E4 TB Allocation Details'!$A$18:$L$18, 0),FALSE), 'E2 Allocators'!$B$15:$W$361, MATCH('O5 Details by Class &amp; Accounts'!V$18, 'E2 Allocators'!$B$15:$W$15, 0),FALSE)*$F161), 0, VLOOKUP(VLOOKUP($A161, 'E4 TB Allocation Details'!$A$18:$L$205, MATCH("Demand ID", 'E4 TB Allocation Details'!$A$18:$L$18, 0),FALSE), 'E2 Allocators'!$B$15:$W$361, MATCH('O5 Details by Class &amp; Accounts'!V$18, 'E2 Allocators'!$B$15:$W$15, 0),FALSE)*$F161)</f>
        <v>0</v>
      </c>
      <c r="W161" s="1412">
        <f ca="1">IF(ISERROR(VLOOKUP(VLOOKUP($A161, 'E4 TB Allocation Details'!$A$18:$L$205, MATCH("Demand ID", 'E4 TB Allocation Details'!$A$18:$L$18, 0),FALSE), 'E2 Allocators'!$B$15:$W$361, MATCH('O5 Details by Class &amp; Accounts'!W$18, 'E2 Allocators'!$B$15:$W$15, 0),FALSE)*$F161), 0, VLOOKUP(VLOOKUP($A161, 'E4 TB Allocation Details'!$A$18:$L$205, MATCH("Demand ID", 'E4 TB Allocation Details'!$A$18:$L$18, 0),FALSE), 'E2 Allocators'!$B$15:$W$361, MATCH('O5 Details by Class &amp; Accounts'!W$18, 'E2 Allocators'!$B$15:$W$15, 0),FALSE)*$F161)</f>
        <v>0</v>
      </c>
      <c r="X161" s="1412">
        <f ca="1">IF(ISERROR(VLOOKUP(VLOOKUP($A161, 'E4 TB Allocation Details'!$A$18:$L$205, MATCH("Demand ID", 'E4 TB Allocation Details'!$A$18:$L$18, 0),FALSE), 'E2 Allocators'!$B$15:$W$361, MATCH('O5 Details by Class &amp; Accounts'!X$18, 'E2 Allocators'!$B$15:$W$15, 0),FALSE)*$F161), 0, VLOOKUP(VLOOKUP($A161, 'E4 TB Allocation Details'!$A$18:$L$205, MATCH("Demand ID", 'E4 TB Allocation Details'!$A$18:$L$18, 0),FALSE), 'E2 Allocators'!$B$15:$W$361, MATCH('O5 Details by Class &amp; Accounts'!X$18, 'E2 Allocators'!$B$15:$W$15, 0),FALSE)*$F161)</f>
        <v>0</v>
      </c>
      <c r="Y161" s="1412">
        <f ca="1">IF(ISERROR(VLOOKUP(VLOOKUP($A161, 'E4 TB Allocation Details'!$A$18:$L$205, MATCH("Demand ID", 'E4 TB Allocation Details'!$A$18:$L$18, 0),FALSE), 'E2 Allocators'!$B$15:$W$361, MATCH('O5 Details by Class &amp; Accounts'!Y$18, 'E2 Allocators'!$B$15:$W$15, 0),FALSE)*$F161), 0, VLOOKUP(VLOOKUP($A161, 'E4 TB Allocation Details'!$A$18:$L$205, MATCH("Demand ID", 'E4 TB Allocation Details'!$A$18:$L$18, 0),FALSE), 'E2 Allocators'!$B$15:$W$361, MATCH('O5 Details by Class &amp; Accounts'!Y$18, 'E2 Allocators'!$B$15:$W$15, 0),FALSE)*$F161)</f>
        <v>0</v>
      </c>
      <c r="Z161" s="1412">
        <f ca="1">IF(ISERROR(VLOOKUP(VLOOKUP($A161, 'E4 TB Allocation Details'!$A$18:$L$205, MATCH("Demand ID", 'E4 TB Allocation Details'!$A$18:$L$18, 0),FALSE), 'E2 Allocators'!$B$15:$W$361, MATCH('O5 Details by Class &amp; Accounts'!Z$18, 'E2 Allocators'!$B$15:$W$15, 0),FALSE)*$F161), 0, VLOOKUP(VLOOKUP($A161, 'E4 TB Allocation Details'!$A$18:$L$205, MATCH("Demand ID", 'E4 TB Allocation Details'!$A$18:$L$18, 0),FALSE), 'E2 Allocators'!$B$15:$W$361, MATCH('O5 Details by Class &amp; Accounts'!Z$18, 'E2 Allocators'!$B$15:$W$15, 0),FALSE)*$F161)</f>
        <v>0</v>
      </c>
      <c r="AA161" s="1412">
        <f ca="1">IF(ISERROR(VLOOKUP(VLOOKUP($A161, 'E4 TB Allocation Details'!$A$18:$L$205, MATCH("Demand ID", 'E4 TB Allocation Details'!$A$18:$L$18, 0),FALSE), 'E2 Allocators'!$B$15:$W$361, MATCH('O5 Details by Class &amp; Accounts'!AA$18, 'E2 Allocators'!$B$15:$W$15, 0),FALSE)*$F161), 0, VLOOKUP(VLOOKUP($A161, 'E4 TB Allocation Details'!$A$18:$L$205, MATCH("Demand ID", 'E4 TB Allocation Details'!$A$18:$L$18, 0),FALSE), 'E2 Allocators'!$B$15:$W$361, MATCH('O5 Details by Class &amp; Accounts'!AA$18, 'E2 Allocators'!$B$15:$W$15, 0),FALSE)*$F161)</f>
        <v>0</v>
      </c>
      <c r="AB161" s="1412">
        <f ca="1">IF(ISERROR(VLOOKUP(VLOOKUP($A161, 'E4 TB Allocation Details'!$A$18:$L$205, MATCH("Demand ID", 'E4 TB Allocation Details'!$A$18:$L$18, 0),FALSE), 'E2 Allocators'!$B$15:$W$361, MATCH('O5 Details by Class &amp; Accounts'!AB$18, 'E2 Allocators'!$B$15:$W$15, 0),FALSE)*$F161), 0, VLOOKUP(VLOOKUP($A161, 'E4 TB Allocation Details'!$A$18:$L$205, MATCH("Demand ID", 'E4 TB Allocation Details'!$A$18:$L$18, 0),FALSE), 'E2 Allocators'!$B$15:$W$361, MATCH('O5 Details by Class &amp; Accounts'!AB$18, 'E2 Allocators'!$B$15:$W$15, 0),FALSE)*$F161)</f>
        <v>0</v>
      </c>
      <c r="AC161" s="1412">
        <f t="shared" si="40"/>
        <v>0</v>
      </c>
      <c r="AD161" s="1412">
        <f ca="1">IF(ISERROR(VLOOKUP(VLOOKUP($A161, 'E4 TB Allocation Details'!$A$18:$L$205, MATCH("Customer ID", 'E4 TB Allocation Details'!$A$18:$L$18, 0),FALSE), 'E2 Allocators'!$B$15:$W$361, MATCH('O5 Details by Class &amp; Accounts'!AD$18, 'E2 Allocators'!$B$15:$W$15, 0),FALSE)*$G161), 0, VLOOKUP(VLOOKUP($A161, 'E4 TB Allocation Details'!$A$18:$L$205, MATCH("Customer ID", 'E4 TB Allocation Details'!$A$18:$L$18, 0),FALSE), 'E2 Allocators'!$B$15:$W$361, MATCH('O5 Details by Class &amp; Accounts'!AD$18, 'E2 Allocators'!$B$15:$W$15, 0),FALSE)*$G161)</f>
        <v>37369.800196528005</v>
      </c>
      <c r="AE161" s="1412">
        <f ca="1">IF(ISERROR(VLOOKUP(VLOOKUP($A161, 'E4 TB Allocation Details'!$A$18:$L$205, MATCH("Customer ID", 'E4 TB Allocation Details'!$A$18:$L$18, 0),FALSE), 'E2 Allocators'!$B$15:$W$361, MATCH('O5 Details by Class &amp; Accounts'!AE$18, 'E2 Allocators'!$B$15:$W$15, 0),FALSE)*$G161), 0, VLOOKUP(VLOOKUP($A161, 'E4 TB Allocation Details'!$A$18:$L$205, MATCH("Customer ID", 'E4 TB Allocation Details'!$A$18:$L$18, 0),FALSE), 'E2 Allocators'!$B$15:$W$361, MATCH('O5 Details by Class &amp; Accounts'!AE$18, 'E2 Allocators'!$B$15:$W$15, 0),FALSE)*$G161)</f>
        <v>8876.5149033737307</v>
      </c>
      <c r="AF161" s="1412">
        <f ca="1">IF(ISERROR(VLOOKUP(VLOOKUP($A161, 'E4 TB Allocation Details'!$A$18:$L$205, MATCH("Customer ID", 'E4 TB Allocation Details'!$A$18:$L$18, 0),FALSE), 'E2 Allocators'!$B$15:$W$361, MATCH('O5 Details by Class &amp; Accounts'!AF$18, 'E2 Allocators'!$B$15:$W$15, 0),FALSE)*$G161), 0, VLOOKUP(VLOOKUP($A161, 'E4 TB Allocation Details'!$A$18:$L$205, MATCH("Customer ID", 'E4 TB Allocation Details'!$A$18:$L$18, 0),FALSE), 'E2 Allocators'!$B$15:$W$361, MATCH('O5 Details by Class &amp; Accounts'!AF$18, 'E2 Allocators'!$B$15:$W$15, 0),FALSE)*$G161)</f>
        <v>3599.7379626596789</v>
      </c>
      <c r="AG161" s="1412">
        <f ca="1">IF(ISERROR(VLOOKUP(VLOOKUP($A161, 'E4 TB Allocation Details'!$A$18:$L$205, MATCH("Customer ID", 'E4 TB Allocation Details'!$A$18:$L$18, 0),FALSE), 'E2 Allocators'!$B$15:$W$361, MATCH('O5 Details by Class &amp; Accounts'!AG$18, 'E2 Allocators'!$B$15:$W$15, 0),FALSE)*$G161), 0, VLOOKUP(VLOOKUP($A161, 'E4 TB Allocation Details'!$A$18:$L$205, MATCH("Customer ID", 'E4 TB Allocation Details'!$A$18:$L$18, 0),FALSE), 'E2 Allocators'!$B$15:$W$361, MATCH('O5 Details by Class &amp; Accounts'!AG$18, 'E2 Allocators'!$B$15:$W$15, 0),FALSE)*$G161)</f>
        <v>0</v>
      </c>
      <c r="AH161" s="1412">
        <f ca="1">IF(ISERROR(VLOOKUP(VLOOKUP($A161, 'E4 TB Allocation Details'!$A$18:$L$205, MATCH("Customer ID", 'E4 TB Allocation Details'!$A$18:$L$18, 0),FALSE), 'E2 Allocators'!$B$15:$W$361, MATCH('O5 Details by Class &amp; Accounts'!AH$18, 'E2 Allocators'!$B$15:$W$15, 0),FALSE)*$G161), 0, VLOOKUP(VLOOKUP($A161, 'E4 TB Allocation Details'!$A$18:$L$205, MATCH("Customer ID", 'E4 TB Allocation Details'!$A$18:$L$18, 0),FALSE), 'E2 Allocators'!$B$15:$W$361, MATCH('O5 Details by Class &amp; Accounts'!AH$18, 'E2 Allocators'!$B$15:$W$15, 0),FALSE)*$G161)</f>
        <v>0</v>
      </c>
      <c r="AI161" s="1412">
        <f ca="1">IF(ISERROR(VLOOKUP(VLOOKUP($A161, 'E4 TB Allocation Details'!$A$18:$L$205, MATCH("Customer ID", 'E4 TB Allocation Details'!$A$18:$L$18, 0),FALSE), 'E2 Allocators'!$B$15:$W$361, MATCH('O5 Details by Class &amp; Accounts'!AI$18, 'E2 Allocators'!$B$15:$W$15, 0),FALSE)*$G161), 0, VLOOKUP(VLOOKUP($A161, 'E4 TB Allocation Details'!$A$18:$L$205, MATCH("Customer ID", 'E4 TB Allocation Details'!$A$18:$L$18, 0),FALSE), 'E2 Allocators'!$B$15:$W$361, MATCH('O5 Details by Class &amp; Accounts'!AI$18, 'E2 Allocators'!$B$15:$W$15, 0),FALSE)*$G161)</f>
        <v>0</v>
      </c>
      <c r="AJ161" s="1412">
        <f ca="1">IF(ISERROR(VLOOKUP(VLOOKUP($A161, 'E4 TB Allocation Details'!$A$18:$L$205, MATCH("Customer ID", 'E4 TB Allocation Details'!$A$18:$L$18, 0),FALSE), 'E2 Allocators'!$B$15:$W$361, MATCH('O5 Details by Class &amp; Accounts'!AJ$18, 'E2 Allocators'!$B$15:$W$15, 0),FALSE)*$G161), 0, VLOOKUP(VLOOKUP($A161, 'E4 TB Allocation Details'!$A$18:$L$205, MATCH("Customer ID", 'E4 TB Allocation Details'!$A$18:$L$18, 0),FALSE), 'E2 Allocators'!$B$15:$W$361, MATCH('O5 Details by Class &amp; Accounts'!AJ$18, 'E2 Allocators'!$B$15:$W$15, 0),FALSE)*$G161)</f>
        <v>16.377333770062233</v>
      </c>
      <c r="AK161" s="1412">
        <f ca="1">IF(ISERROR(VLOOKUP(VLOOKUP($A161, 'E4 TB Allocation Details'!$A$18:$L$205, MATCH("Customer ID", 'E4 TB Allocation Details'!$A$18:$L$18, 0),FALSE), 'E2 Allocators'!$B$15:$W$361, MATCH('O5 Details by Class &amp; Accounts'!AK$18, 'E2 Allocators'!$B$15:$W$15, 0),FALSE)*$G161), 0, VLOOKUP(VLOOKUP($A161, 'E4 TB Allocation Details'!$A$18:$L$205, MATCH("Customer ID", 'E4 TB Allocation Details'!$A$18:$L$18, 0),FALSE), 'E2 Allocators'!$B$15:$W$361, MATCH('O5 Details by Class &amp; Accounts'!AK$18, 'E2 Allocators'!$B$15:$W$15, 0),FALSE)*$G161)</f>
        <v>88.437602358336065</v>
      </c>
      <c r="AL161" s="1412">
        <f ca="1">IF(ISERROR(VLOOKUP(VLOOKUP($A161, 'E4 TB Allocation Details'!$A$18:$L$205, MATCH("Customer ID", 'E4 TB Allocation Details'!$A$18:$L$18, 0),FALSE), 'E2 Allocators'!$B$15:$W$361, MATCH('O5 Details by Class &amp; Accounts'!AL$18, 'E2 Allocators'!$B$15:$W$15, 0),FALSE)*$G161), 0, VLOOKUP(VLOOKUP($A161, 'E4 TB Allocation Details'!$A$18:$L$205, MATCH("Customer ID", 'E4 TB Allocation Details'!$A$18:$L$18, 0),FALSE), 'E2 Allocators'!$B$15:$W$361, MATCH('O5 Details by Class &amp; Accounts'!AL$18, 'E2 Allocators'!$B$15:$W$15, 0),FALSE)*$G161)</f>
        <v>49.132001310186695</v>
      </c>
      <c r="AM161" s="1412">
        <f ca="1">IF(ISERROR(VLOOKUP(VLOOKUP($A161, 'E4 TB Allocation Details'!$A$18:$L$205, MATCH("Customer ID", 'E4 TB Allocation Details'!$A$18:$L$18, 0),FALSE), 'E2 Allocators'!$B$15:$W$361, MATCH('O5 Details by Class &amp; Accounts'!AM$18, 'E2 Allocators'!$B$15:$W$15, 0),FALSE)*$G161), 0, VLOOKUP(VLOOKUP($A161, 'E4 TB Allocation Details'!$A$18:$L$205, MATCH("Customer ID", 'E4 TB Allocation Details'!$A$18:$L$18, 0),FALSE), 'E2 Allocators'!$B$15:$W$361, MATCH('O5 Details by Class &amp; Accounts'!AM$18, 'E2 Allocators'!$B$15:$W$15, 0),FALSE)*$G161)</f>
        <v>0</v>
      </c>
      <c r="AN161" s="1412">
        <f ca="1">IF(ISERROR(VLOOKUP(VLOOKUP($A161, 'E4 TB Allocation Details'!$A$18:$L$205, MATCH("Customer ID", 'E4 TB Allocation Details'!$A$18:$L$18, 0),FALSE), 'E2 Allocators'!$B$15:$W$361, MATCH('O5 Details by Class &amp; Accounts'!AN$18, 'E2 Allocators'!$B$15:$W$15, 0),FALSE)*$G161), 0, VLOOKUP(VLOOKUP($A161, 'E4 TB Allocation Details'!$A$18:$L$205, MATCH("Customer ID", 'E4 TB Allocation Details'!$A$18:$L$18, 0),FALSE), 'E2 Allocators'!$B$15:$W$361, MATCH('O5 Details by Class &amp; Accounts'!AN$18, 'E2 Allocators'!$B$15:$W$15, 0),FALSE)*$G161)</f>
        <v>0</v>
      </c>
      <c r="AO161" s="1412">
        <f ca="1">IF(ISERROR(VLOOKUP(VLOOKUP($A161, 'E4 TB Allocation Details'!$A$18:$L$205, MATCH("Customer ID", 'E4 TB Allocation Details'!$A$18:$L$18, 0),FALSE), 'E2 Allocators'!$B$15:$W$361, MATCH('O5 Details by Class &amp; Accounts'!AO$18, 'E2 Allocators'!$B$15:$W$15, 0),FALSE)*$G161), 0, VLOOKUP(VLOOKUP($A161, 'E4 TB Allocation Details'!$A$18:$L$205, MATCH("Customer ID", 'E4 TB Allocation Details'!$A$18:$L$18, 0),FALSE), 'E2 Allocators'!$B$15:$W$361, MATCH('O5 Details by Class &amp; Accounts'!AO$18, 'E2 Allocators'!$B$15:$W$15, 0),FALSE)*$G161)</f>
        <v>0</v>
      </c>
      <c r="AP161" s="1412">
        <f ca="1">IF(ISERROR(VLOOKUP(VLOOKUP($A161, 'E4 TB Allocation Details'!$A$18:$L$205, MATCH("Customer ID", 'E4 TB Allocation Details'!$A$18:$L$18, 0),FALSE), 'E2 Allocators'!$B$15:$W$361, MATCH('O5 Details by Class &amp; Accounts'!AP$18, 'E2 Allocators'!$B$15:$W$15, 0),FALSE)*$G161), 0, VLOOKUP(VLOOKUP($A161, 'E4 TB Allocation Details'!$A$18:$L$205, MATCH("Customer ID", 'E4 TB Allocation Details'!$A$18:$L$18, 0),FALSE), 'E2 Allocators'!$B$15:$W$361, MATCH('O5 Details by Class &amp; Accounts'!AP$18, 'E2 Allocators'!$B$15:$W$15, 0),FALSE)*$G161)</f>
        <v>0</v>
      </c>
      <c r="AQ161" s="1412">
        <f ca="1">IF(ISERROR(VLOOKUP(VLOOKUP($A161, 'E4 TB Allocation Details'!$A$18:$L$205, MATCH("Customer ID", 'E4 TB Allocation Details'!$A$18:$L$18, 0),FALSE), 'E2 Allocators'!$B$15:$W$361, MATCH('O5 Details by Class &amp; Accounts'!AQ$18, 'E2 Allocators'!$B$15:$W$15, 0),FALSE)*$G161), 0, VLOOKUP(VLOOKUP($A161, 'E4 TB Allocation Details'!$A$18:$L$205, MATCH("Customer ID", 'E4 TB Allocation Details'!$A$18:$L$18, 0),FALSE), 'E2 Allocators'!$B$15:$W$361, MATCH('O5 Details by Class &amp; Accounts'!AQ$18, 'E2 Allocators'!$B$15:$W$15, 0),FALSE)*$G161)</f>
        <v>0</v>
      </c>
      <c r="AR161" s="1412">
        <f ca="1">IF(ISERROR(VLOOKUP(VLOOKUP($A161, 'E4 TB Allocation Details'!$A$18:$L$205, MATCH("Customer ID", 'E4 TB Allocation Details'!$A$18:$L$18, 0),FALSE), 'E2 Allocators'!$B$15:$W$361, MATCH('O5 Details by Class &amp; Accounts'!AR$18, 'E2 Allocators'!$B$15:$W$15, 0),FALSE)*$G161), 0, VLOOKUP(VLOOKUP($A161, 'E4 TB Allocation Details'!$A$18:$L$205, MATCH("Customer ID", 'E4 TB Allocation Details'!$A$18:$L$18, 0),FALSE), 'E2 Allocators'!$B$15:$W$361, MATCH('O5 Details by Class &amp; Accounts'!AR$18, 'E2 Allocators'!$B$15:$W$15, 0),FALSE)*$G161)</f>
        <v>0</v>
      </c>
      <c r="AS161" s="1412">
        <f ca="1">IF(ISERROR(VLOOKUP(VLOOKUP($A161, 'E4 TB Allocation Details'!$A$18:$L$205, MATCH("Customer ID", 'E4 TB Allocation Details'!$A$18:$L$18, 0),FALSE), 'E2 Allocators'!$B$15:$W$361, MATCH('O5 Details by Class &amp; Accounts'!AS$18, 'E2 Allocators'!$B$15:$W$15, 0),FALSE)*$G161), 0, VLOOKUP(VLOOKUP($A161, 'E4 TB Allocation Details'!$A$18:$L$205, MATCH("Customer ID", 'E4 TB Allocation Details'!$A$18:$L$18, 0),FALSE), 'E2 Allocators'!$B$15:$W$361, MATCH('O5 Details by Class &amp; Accounts'!AS$18, 'E2 Allocators'!$B$15:$W$15, 0),FALSE)*$G161)</f>
        <v>0</v>
      </c>
      <c r="AT161" s="1412">
        <f ca="1">IF(ISERROR(VLOOKUP(VLOOKUP($A161, 'E4 TB Allocation Details'!$A$18:$L$205, MATCH("Customer ID", 'E4 TB Allocation Details'!$A$18:$L$18, 0),FALSE), 'E2 Allocators'!$B$15:$W$361, MATCH('O5 Details by Class &amp; Accounts'!AT$18, 'E2 Allocators'!$B$15:$W$15, 0),FALSE)*$G161), 0, VLOOKUP(VLOOKUP($A161, 'E4 TB Allocation Details'!$A$18:$L$205, MATCH("Customer ID", 'E4 TB Allocation Details'!$A$18:$L$18, 0),FALSE), 'E2 Allocators'!$B$15:$W$361, MATCH('O5 Details by Class &amp; Accounts'!AT$18, 'E2 Allocators'!$B$15:$W$15, 0),FALSE)*$G161)</f>
        <v>0</v>
      </c>
      <c r="AU161" s="1412">
        <f ca="1">IF(ISERROR(VLOOKUP(VLOOKUP($A161, 'E4 TB Allocation Details'!$A$18:$L$205, MATCH("Customer ID", 'E4 TB Allocation Details'!$A$18:$L$18, 0),FALSE), 'E2 Allocators'!$B$15:$W$361, MATCH('O5 Details by Class &amp; Accounts'!AU$18, 'E2 Allocators'!$B$15:$W$15, 0),FALSE)*$G161), 0, VLOOKUP(VLOOKUP($A161, 'E4 TB Allocation Details'!$A$18:$L$205, MATCH("Customer ID", 'E4 TB Allocation Details'!$A$18:$L$18, 0),FALSE), 'E2 Allocators'!$B$15:$W$361, MATCH('O5 Details by Class &amp; Accounts'!AU$18, 'E2 Allocators'!$B$15:$W$15, 0),FALSE)*$G161)</f>
        <v>0</v>
      </c>
      <c r="AV161" s="1412">
        <f ca="1">IF(ISERROR(VLOOKUP(VLOOKUP($A161, 'E4 TB Allocation Details'!$A$18:$L$205, MATCH("Customer ID", 'E4 TB Allocation Details'!$A$18:$L$18, 0),FALSE), 'E2 Allocators'!$B$15:$W$361, MATCH('O5 Details by Class &amp; Accounts'!AV$18, 'E2 Allocators'!$B$15:$W$15, 0),FALSE)*$G161), 0, VLOOKUP(VLOOKUP($A161, 'E4 TB Allocation Details'!$A$18:$L$205, MATCH("Customer ID", 'E4 TB Allocation Details'!$A$18:$L$18, 0),FALSE), 'E2 Allocators'!$B$15:$W$361, MATCH('O5 Details by Class &amp; Accounts'!AV$18, 'E2 Allocators'!$B$15:$W$15, 0),FALSE)*$G161)</f>
        <v>0</v>
      </c>
      <c r="AW161" s="1412">
        <f ca="1">IF(ISERROR(VLOOKUP(VLOOKUP($A161, 'E4 TB Allocation Details'!$A$18:$L$205, MATCH("Customer ID", 'E4 TB Allocation Details'!$A$18:$L$18, 0),FALSE), 'E2 Allocators'!$B$15:$W$361, MATCH('O5 Details by Class &amp; Accounts'!AW$18, 'E2 Allocators'!$B$15:$W$15, 0),FALSE)*$G161), 0, VLOOKUP(VLOOKUP($A161, 'E4 TB Allocation Details'!$A$18:$L$205, MATCH("Customer ID", 'E4 TB Allocation Details'!$A$18:$L$18, 0),FALSE), 'E2 Allocators'!$B$15:$W$361, MATCH('O5 Details by Class &amp; Accounts'!AW$18, 'E2 Allocators'!$B$15:$W$15, 0),FALSE)*$G161)</f>
        <v>0</v>
      </c>
      <c r="AX161" s="1412">
        <f t="shared" si="44"/>
        <v>50000.000000000007</v>
      </c>
      <c r="AY161" s="1412">
        <f ca="1">IF(ISERROR(VLOOKUP(VLOOKUP($A161, 'E4 TB Allocation Details'!$A$18:$L$205, MATCH("Misc ID", 'E4 TB Allocation Details'!$A$18:$L$18, 0),FALSE), 'E2 Allocators'!$B$15:$W$361, MATCH('O5 Details by Class &amp; Accounts'!AY$18, 'E2 Allocators'!$B$15:$W$15, 0),FALSE)*$E161), 0, VLOOKUP(VLOOKUP($A161, 'E4 TB Allocation Details'!$A$18:$L$205, MATCH("Misc ID", 'E4 TB Allocation Details'!$A$18:$L$18, 0),FALSE), 'E2 Allocators'!$B$15:$W$361, MATCH('O5 Details by Class &amp; Accounts'!AY$18, 'E2 Allocators'!$B$15:$W$15, 0),FALSE)*$E161)</f>
        <v>0</v>
      </c>
      <c r="AZ161" s="1412">
        <f ca="1">IF(ISERROR(VLOOKUP(VLOOKUP($A161, 'E4 TB Allocation Details'!$A$18:$L$205, MATCH("Misc ID", 'E4 TB Allocation Details'!$A$18:$L$18, 0),FALSE), 'E2 Allocators'!$B$15:$W$361, MATCH('O5 Details by Class &amp; Accounts'!AZ$18, 'E2 Allocators'!$B$15:$W$15, 0),FALSE)*$E161), 0, VLOOKUP(VLOOKUP($A161, 'E4 TB Allocation Details'!$A$18:$L$205, MATCH("Misc ID", 'E4 TB Allocation Details'!$A$18:$L$18, 0),FALSE), 'E2 Allocators'!$B$15:$W$361, MATCH('O5 Details by Class &amp; Accounts'!AZ$18, 'E2 Allocators'!$B$15:$W$15, 0),FALSE)*$E161)</f>
        <v>0</v>
      </c>
      <c r="BA161" s="1412">
        <f ca="1">IF(ISERROR(VLOOKUP(VLOOKUP($A161, 'E4 TB Allocation Details'!$A$18:$L$205, MATCH("Misc ID", 'E4 TB Allocation Details'!$A$18:$L$18, 0),FALSE), 'E2 Allocators'!$B$15:$W$361, MATCH('O5 Details by Class &amp; Accounts'!BA$18, 'E2 Allocators'!$B$15:$W$15, 0),FALSE)*$E161), 0, VLOOKUP(VLOOKUP($A161, 'E4 TB Allocation Details'!$A$18:$L$205, MATCH("Misc ID", 'E4 TB Allocation Details'!$A$18:$L$18, 0),FALSE), 'E2 Allocators'!$B$15:$W$361, MATCH('O5 Details by Class &amp; Accounts'!BA$18, 'E2 Allocators'!$B$15:$W$15, 0),FALSE)*$E161)</f>
        <v>0</v>
      </c>
      <c r="BB161" s="1412">
        <f ca="1">IF(ISERROR(VLOOKUP(VLOOKUP($A161, 'E4 TB Allocation Details'!$A$18:$L$205, MATCH("Misc ID", 'E4 TB Allocation Details'!$A$18:$L$18, 0),FALSE), 'E2 Allocators'!$B$15:$W$361, MATCH('O5 Details by Class &amp; Accounts'!BB$18, 'E2 Allocators'!$B$15:$W$15, 0),FALSE)*$E161), 0, VLOOKUP(VLOOKUP($A161, 'E4 TB Allocation Details'!$A$18:$L$205, MATCH("Misc ID", 'E4 TB Allocation Details'!$A$18:$L$18, 0),FALSE), 'E2 Allocators'!$B$15:$W$361, MATCH('O5 Details by Class &amp; Accounts'!BB$18, 'E2 Allocators'!$B$15:$W$15, 0),FALSE)*$E161)</f>
        <v>0</v>
      </c>
      <c r="BC161" s="1412">
        <f ca="1">IF(ISERROR(VLOOKUP(VLOOKUP($A161, 'E4 TB Allocation Details'!$A$18:$L$205, MATCH("Misc ID", 'E4 TB Allocation Details'!$A$18:$L$18, 0),FALSE), 'E2 Allocators'!$B$15:$W$361, MATCH('O5 Details by Class &amp; Accounts'!BC$18, 'E2 Allocators'!$B$15:$W$15, 0),FALSE)*$E161), 0, VLOOKUP(VLOOKUP($A161, 'E4 TB Allocation Details'!$A$18:$L$205, MATCH("Misc ID", 'E4 TB Allocation Details'!$A$18:$L$18, 0),FALSE), 'E2 Allocators'!$B$15:$W$361, MATCH('O5 Details by Class &amp; Accounts'!BC$18, 'E2 Allocators'!$B$15:$W$15, 0),FALSE)*$E161)</f>
        <v>0</v>
      </c>
      <c r="BD161" s="1412">
        <f ca="1">IF(ISERROR(VLOOKUP(VLOOKUP($A161, 'E4 TB Allocation Details'!$A$18:$L$205, MATCH("Misc ID", 'E4 TB Allocation Details'!$A$18:$L$18, 0),FALSE), 'E2 Allocators'!$B$15:$W$361, MATCH('O5 Details by Class &amp; Accounts'!BD$18, 'E2 Allocators'!$B$15:$W$15, 0),FALSE)*$E161), 0, VLOOKUP(VLOOKUP($A161, 'E4 TB Allocation Details'!$A$18:$L$205, MATCH("Misc ID", 'E4 TB Allocation Details'!$A$18:$L$18, 0),FALSE), 'E2 Allocators'!$B$15:$W$361, MATCH('O5 Details by Class &amp; Accounts'!BD$18, 'E2 Allocators'!$B$15:$W$15, 0),FALSE)*$E161)</f>
        <v>0</v>
      </c>
      <c r="BE161" s="1412">
        <f ca="1">IF(ISERROR(VLOOKUP(VLOOKUP($A161, 'E4 TB Allocation Details'!$A$18:$L$205, MATCH("Misc ID", 'E4 TB Allocation Details'!$A$18:$L$18, 0),FALSE), 'E2 Allocators'!$B$15:$W$361, MATCH('O5 Details by Class &amp; Accounts'!BE$18, 'E2 Allocators'!$B$15:$W$15, 0),FALSE)*$E161), 0, VLOOKUP(VLOOKUP($A161, 'E4 TB Allocation Details'!$A$18:$L$205, MATCH("Misc ID", 'E4 TB Allocation Details'!$A$18:$L$18, 0),FALSE), 'E2 Allocators'!$B$15:$W$361, MATCH('O5 Details by Class &amp; Accounts'!BE$18, 'E2 Allocators'!$B$15:$W$15, 0),FALSE)*$E161)</f>
        <v>0</v>
      </c>
      <c r="BF161" s="1412">
        <f ca="1">IF(ISERROR(VLOOKUP(VLOOKUP($A161, 'E4 TB Allocation Details'!$A$18:$L$205, MATCH("Misc ID", 'E4 TB Allocation Details'!$A$18:$L$18, 0),FALSE), 'E2 Allocators'!$B$15:$W$361, MATCH('O5 Details by Class &amp; Accounts'!BF$18, 'E2 Allocators'!$B$15:$W$15, 0),FALSE)*$E161), 0, VLOOKUP(VLOOKUP($A161, 'E4 TB Allocation Details'!$A$18:$L$205, MATCH("Misc ID", 'E4 TB Allocation Details'!$A$18:$L$18, 0),FALSE), 'E2 Allocators'!$B$15:$W$361, MATCH('O5 Details by Class &amp; Accounts'!BF$18, 'E2 Allocators'!$B$15:$W$15, 0),FALSE)*$E161)</f>
        <v>0</v>
      </c>
      <c r="BG161" s="1412">
        <f ca="1">IF(ISERROR(VLOOKUP(VLOOKUP($A161, 'E4 TB Allocation Details'!$A$18:$L$205, MATCH("Misc ID", 'E4 TB Allocation Details'!$A$18:$L$18, 0),FALSE), 'E2 Allocators'!$B$15:$W$361, MATCH('O5 Details by Class &amp; Accounts'!BG$18, 'E2 Allocators'!$B$15:$W$15, 0),FALSE)*$E161), 0, VLOOKUP(VLOOKUP($A161, 'E4 TB Allocation Details'!$A$18:$L$205, MATCH("Misc ID", 'E4 TB Allocation Details'!$A$18:$L$18, 0),FALSE), 'E2 Allocators'!$B$15:$W$361, MATCH('O5 Details by Class &amp; Accounts'!BG$18, 'E2 Allocators'!$B$15:$W$15, 0),FALSE)*$E161)</f>
        <v>0</v>
      </c>
      <c r="BH161" s="1412">
        <f ca="1">IF(ISERROR(VLOOKUP(VLOOKUP($A161, 'E4 TB Allocation Details'!$A$18:$L$205, MATCH("Misc ID", 'E4 TB Allocation Details'!$A$18:$L$18, 0),FALSE), 'E2 Allocators'!$B$15:$W$361, MATCH('O5 Details by Class &amp; Accounts'!BH$18, 'E2 Allocators'!$B$15:$W$15, 0),FALSE)*$E161), 0, VLOOKUP(VLOOKUP($A161, 'E4 TB Allocation Details'!$A$18:$L$205, MATCH("Misc ID", 'E4 TB Allocation Details'!$A$18:$L$18, 0),FALSE), 'E2 Allocators'!$B$15:$W$361, MATCH('O5 Details by Class &amp; Accounts'!BH$18, 'E2 Allocators'!$B$15:$W$15, 0),FALSE)*$E161)</f>
        <v>0</v>
      </c>
      <c r="BI161" s="1412">
        <f ca="1">IF(ISERROR(VLOOKUP(VLOOKUP($A161, 'E4 TB Allocation Details'!$A$18:$L$205, MATCH("Misc ID", 'E4 TB Allocation Details'!$A$18:$L$18, 0),FALSE), 'E2 Allocators'!$B$15:$W$361, MATCH('O5 Details by Class &amp; Accounts'!BI$18, 'E2 Allocators'!$B$15:$W$15, 0),FALSE)*$E161), 0, VLOOKUP(VLOOKUP($A161, 'E4 TB Allocation Details'!$A$18:$L$205, MATCH("Misc ID", 'E4 TB Allocation Details'!$A$18:$L$18, 0),FALSE), 'E2 Allocators'!$B$15:$W$361, MATCH('O5 Details by Class &amp; Accounts'!BI$18, 'E2 Allocators'!$B$15:$W$15, 0),FALSE)*$E161)</f>
        <v>0</v>
      </c>
      <c r="BJ161" s="1412">
        <f ca="1">IF(ISERROR(VLOOKUP(VLOOKUP($A161, 'E4 TB Allocation Details'!$A$18:$L$205, MATCH("Misc ID", 'E4 TB Allocation Details'!$A$18:$L$18, 0),FALSE), 'E2 Allocators'!$B$15:$W$361, MATCH('O5 Details by Class &amp; Accounts'!BJ$18, 'E2 Allocators'!$B$15:$W$15, 0),FALSE)*$E161), 0, VLOOKUP(VLOOKUP($A161, 'E4 TB Allocation Details'!$A$18:$L$205, MATCH("Misc ID", 'E4 TB Allocation Details'!$A$18:$L$18, 0),FALSE), 'E2 Allocators'!$B$15:$W$361, MATCH('O5 Details by Class &amp; Accounts'!BJ$18, 'E2 Allocators'!$B$15:$W$15, 0),FALSE)*$E161)</f>
        <v>0</v>
      </c>
      <c r="BK161" s="1412">
        <f ca="1">IF(ISERROR(VLOOKUP(VLOOKUP($A161, 'E4 TB Allocation Details'!$A$18:$L$205, MATCH("Misc ID", 'E4 TB Allocation Details'!$A$18:$L$18, 0),FALSE), 'E2 Allocators'!$B$15:$W$361, MATCH('O5 Details by Class &amp; Accounts'!BK$18, 'E2 Allocators'!$B$15:$W$15, 0),FALSE)*$E161), 0, VLOOKUP(VLOOKUP($A161, 'E4 TB Allocation Details'!$A$18:$L$205, MATCH("Misc ID", 'E4 TB Allocation Details'!$A$18:$L$18, 0),FALSE), 'E2 Allocators'!$B$15:$W$361, MATCH('O5 Details by Class &amp; Accounts'!BK$18, 'E2 Allocators'!$B$15:$W$15, 0),FALSE)*$E161)</f>
        <v>0</v>
      </c>
      <c r="BL161" s="1412">
        <f ca="1">IF(ISERROR(VLOOKUP(VLOOKUP($A161, 'E4 TB Allocation Details'!$A$18:$L$205, MATCH("Misc ID", 'E4 TB Allocation Details'!$A$18:$L$18, 0),FALSE), 'E2 Allocators'!$B$15:$W$361, MATCH('O5 Details by Class &amp; Accounts'!BL$18, 'E2 Allocators'!$B$15:$W$15, 0),FALSE)*$E161), 0, VLOOKUP(VLOOKUP($A161, 'E4 TB Allocation Details'!$A$18:$L$205, MATCH("Misc ID", 'E4 TB Allocation Details'!$A$18:$L$18, 0),FALSE), 'E2 Allocators'!$B$15:$W$361, MATCH('O5 Details by Class &amp; Accounts'!BL$18, 'E2 Allocators'!$B$15:$W$15, 0),FALSE)*$E161)</f>
        <v>0</v>
      </c>
      <c r="BM161" s="1412">
        <f ca="1">IF(ISERROR(VLOOKUP(VLOOKUP($A161, 'E4 TB Allocation Details'!$A$18:$L$205, MATCH("Misc ID", 'E4 TB Allocation Details'!$A$18:$L$18, 0),FALSE), 'E2 Allocators'!$B$15:$W$361, MATCH('O5 Details by Class &amp; Accounts'!BM$18, 'E2 Allocators'!$B$15:$W$15, 0),FALSE)*$E161), 0, VLOOKUP(VLOOKUP($A161, 'E4 TB Allocation Details'!$A$18:$L$205, MATCH("Misc ID", 'E4 TB Allocation Details'!$A$18:$L$18, 0),FALSE), 'E2 Allocators'!$B$15:$W$361, MATCH('O5 Details by Class &amp; Accounts'!BM$18, 'E2 Allocators'!$B$15:$W$15, 0),FALSE)*$E161)</f>
        <v>0</v>
      </c>
      <c r="BN161" s="1412">
        <f ca="1">IF(ISERROR(VLOOKUP(VLOOKUP($A161, 'E4 TB Allocation Details'!$A$18:$L$205, MATCH("Misc ID", 'E4 TB Allocation Details'!$A$18:$L$18, 0),FALSE), 'E2 Allocators'!$B$15:$W$361, MATCH('O5 Details by Class &amp; Accounts'!BN$18, 'E2 Allocators'!$B$15:$W$15, 0),FALSE)*$E161), 0, VLOOKUP(VLOOKUP($A161, 'E4 TB Allocation Details'!$A$18:$L$205, MATCH("Misc ID", 'E4 TB Allocation Details'!$A$18:$L$18, 0),FALSE), 'E2 Allocators'!$B$15:$W$361, MATCH('O5 Details by Class &amp; Accounts'!BN$18, 'E2 Allocators'!$B$15:$W$15, 0),FALSE)*$E161)</f>
        <v>0</v>
      </c>
      <c r="BO161" s="1412">
        <f ca="1">IF(ISERROR(VLOOKUP(VLOOKUP($A161, 'E4 TB Allocation Details'!$A$18:$L$205, MATCH("Misc ID", 'E4 TB Allocation Details'!$A$18:$L$18, 0),FALSE), 'E2 Allocators'!$B$15:$W$361, MATCH('O5 Details by Class &amp; Accounts'!BO$18, 'E2 Allocators'!$B$15:$W$15, 0),FALSE)*$E161), 0, VLOOKUP(VLOOKUP($A161, 'E4 TB Allocation Details'!$A$18:$L$205, MATCH("Misc ID", 'E4 TB Allocation Details'!$A$18:$L$18, 0),FALSE), 'E2 Allocators'!$B$15:$W$361, MATCH('O5 Details by Class &amp; Accounts'!BO$18, 'E2 Allocators'!$B$15:$W$15, 0),FALSE)*$E161)</f>
        <v>0</v>
      </c>
      <c r="BP161" s="1412">
        <f ca="1">IF(ISERROR(VLOOKUP(VLOOKUP($A161, 'E4 TB Allocation Details'!$A$18:$L$205, MATCH("Misc ID", 'E4 TB Allocation Details'!$A$18:$L$18, 0),FALSE), 'E2 Allocators'!$B$15:$W$361, MATCH('O5 Details by Class &amp; Accounts'!BP$18, 'E2 Allocators'!$B$15:$W$15, 0),FALSE)*$E161), 0, VLOOKUP(VLOOKUP($A161, 'E4 TB Allocation Details'!$A$18:$L$205, MATCH("Misc ID", 'E4 TB Allocation Details'!$A$18:$L$18, 0),FALSE), 'E2 Allocators'!$B$15:$W$361, MATCH('O5 Details by Class &amp; Accounts'!BP$18, 'E2 Allocators'!$B$15:$W$15, 0),FALSE)*$E161)</f>
        <v>0</v>
      </c>
      <c r="BQ161" s="1412">
        <f ca="1">IF(ISERROR(VLOOKUP(VLOOKUP($A161, 'E4 TB Allocation Details'!$A$18:$L$205, MATCH("Misc ID", 'E4 TB Allocation Details'!$A$18:$L$18, 0),FALSE), 'E2 Allocators'!$B$15:$W$361, MATCH('O5 Details by Class &amp; Accounts'!BQ$18, 'E2 Allocators'!$B$15:$W$15, 0),FALSE)*$E161), 0, VLOOKUP(VLOOKUP($A161, 'E4 TB Allocation Details'!$A$18:$L$205, MATCH("Misc ID", 'E4 TB Allocation Details'!$A$18:$L$18, 0),FALSE), 'E2 Allocators'!$B$15:$W$361, MATCH('O5 Details by Class &amp; Accounts'!BQ$18, 'E2 Allocators'!$B$15:$W$15, 0),FALSE)*$E161)</f>
        <v>0</v>
      </c>
      <c r="BR161" s="1412">
        <f ca="1">IF(ISERROR(VLOOKUP(VLOOKUP($A161, 'E4 TB Allocation Details'!$A$18:$L$205, MATCH("Misc ID", 'E4 TB Allocation Details'!$A$18:$L$18, 0),FALSE), 'E2 Allocators'!$B$15:$W$361, MATCH('O5 Details by Class &amp; Accounts'!BR$18, 'E2 Allocators'!$B$15:$W$15, 0),FALSE)*$E161), 0, VLOOKUP(VLOOKUP($A161, 'E4 TB Allocation Details'!$A$18:$L$205, MATCH("Misc ID", 'E4 TB Allocation Details'!$A$18:$L$18, 0),FALSE), 'E2 Allocators'!$B$15:$W$361, MATCH('O5 Details by Class &amp; Accounts'!BR$18, 'E2 Allocators'!$B$15:$W$15, 0),FALSE)*$E161)</f>
        <v>0</v>
      </c>
      <c r="BS161" s="1412">
        <f t="shared" si="41"/>
        <v>0</v>
      </c>
      <c r="BT161" s="1412">
        <f ca="1">IF(ISERROR(VLOOKUP(VLOOKUP($A161, 'E4 TB Allocation Details'!$A$18:$L$205, MATCH("A &amp; G ID", 'E4 TB Allocation Details'!$A$18:$L$18, 0),FALSE), 'E2 Allocators'!$B$15:$W$361, MATCH('O5 Details by Class &amp; Accounts'!BT$18, 'E2 Allocators'!$B$15:$W$15, 0),FALSE)*$E161), 0, VLOOKUP(VLOOKUP($A161, 'E4 TB Allocation Details'!$A$18:$L$205, MATCH("A &amp; G ID", 'E4 TB Allocation Details'!$A$18:$L$18, 0),FALSE), 'E2 Allocators'!$B$15:$W$361, MATCH('O5 Details by Class &amp; Accounts'!BT$18, 'E2 Allocators'!$B$15:$W$15, 0),FALSE)*$E161)</f>
        <v>0</v>
      </c>
      <c r="BU161" s="1412">
        <f ca="1">IF(ISERROR(VLOOKUP(VLOOKUP($A161, 'E4 TB Allocation Details'!$A$18:$L$205, MATCH("A &amp; G ID", 'E4 TB Allocation Details'!$A$18:$L$18, 0),FALSE), 'E2 Allocators'!$B$15:$W$361, MATCH('O5 Details by Class &amp; Accounts'!BU$18, 'E2 Allocators'!$B$15:$W$15, 0),FALSE)*$E161), 0, VLOOKUP(VLOOKUP($A161, 'E4 TB Allocation Details'!$A$18:$L$205, MATCH("A &amp; G ID", 'E4 TB Allocation Details'!$A$18:$L$18, 0),FALSE), 'E2 Allocators'!$B$15:$W$361, MATCH('O5 Details by Class &amp; Accounts'!BU$18, 'E2 Allocators'!$B$15:$W$15, 0),FALSE)*$E161)</f>
        <v>0</v>
      </c>
      <c r="BV161" s="1412">
        <f ca="1">IF(ISERROR(VLOOKUP(VLOOKUP($A161, 'E4 TB Allocation Details'!$A$18:$L$205, MATCH("A &amp; G ID", 'E4 TB Allocation Details'!$A$18:$L$18, 0),FALSE), 'E2 Allocators'!$B$15:$W$361, MATCH('O5 Details by Class &amp; Accounts'!BV$18, 'E2 Allocators'!$B$15:$W$15, 0),FALSE)*$E161), 0, VLOOKUP(VLOOKUP($A161, 'E4 TB Allocation Details'!$A$18:$L$205, MATCH("A &amp; G ID", 'E4 TB Allocation Details'!$A$18:$L$18, 0),FALSE), 'E2 Allocators'!$B$15:$W$361, MATCH('O5 Details by Class &amp; Accounts'!BV$18, 'E2 Allocators'!$B$15:$W$15, 0),FALSE)*$E161)</f>
        <v>0</v>
      </c>
      <c r="BW161" s="1412">
        <f ca="1">IF(ISERROR(VLOOKUP(VLOOKUP($A161, 'E4 TB Allocation Details'!$A$18:$L$205, MATCH("A &amp; G ID", 'E4 TB Allocation Details'!$A$18:$L$18, 0),FALSE), 'E2 Allocators'!$B$15:$W$361, MATCH('O5 Details by Class &amp; Accounts'!BW$18, 'E2 Allocators'!$B$15:$W$15, 0),FALSE)*$E161), 0, VLOOKUP(VLOOKUP($A161, 'E4 TB Allocation Details'!$A$18:$L$205, MATCH("A &amp; G ID", 'E4 TB Allocation Details'!$A$18:$L$18, 0),FALSE), 'E2 Allocators'!$B$15:$W$361, MATCH('O5 Details by Class &amp; Accounts'!BW$18, 'E2 Allocators'!$B$15:$W$15, 0),FALSE)*$E161)</f>
        <v>0</v>
      </c>
      <c r="BX161" s="1412">
        <f ca="1">IF(ISERROR(VLOOKUP(VLOOKUP($A161, 'E4 TB Allocation Details'!$A$18:$L$205, MATCH("A &amp; G ID", 'E4 TB Allocation Details'!$A$18:$L$18, 0),FALSE), 'E2 Allocators'!$B$15:$W$361, MATCH('O5 Details by Class &amp; Accounts'!BX$18, 'E2 Allocators'!$B$15:$W$15, 0),FALSE)*$E161), 0, VLOOKUP(VLOOKUP($A161, 'E4 TB Allocation Details'!$A$18:$L$205, MATCH("A &amp; G ID", 'E4 TB Allocation Details'!$A$18:$L$18, 0),FALSE), 'E2 Allocators'!$B$15:$W$361, MATCH('O5 Details by Class &amp; Accounts'!BX$18, 'E2 Allocators'!$B$15:$W$15, 0),FALSE)*$E161)</f>
        <v>0</v>
      </c>
      <c r="BY161" s="1412">
        <f ca="1">IF(ISERROR(VLOOKUP(VLOOKUP($A161, 'E4 TB Allocation Details'!$A$18:$L$205, MATCH("A &amp; G ID", 'E4 TB Allocation Details'!$A$18:$L$18, 0),FALSE), 'E2 Allocators'!$B$15:$W$361, MATCH('O5 Details by Class &amp; Accounts'!BY$18, 'E2 Allocators'!$B$15:$W$15, 0),FALSE)*$E161), 0, VLOOKUP(VLOOKUP($A161, 'E4 TB Allocation Details'!$A$18:$L$205, MATCH("A &amp; G ID", 'E4 TB Allocation Details'!$A$18:$L$18, 0),FALSE), 'E2 Allocators'!$B$15:$W$361, MATCH('O5 Details by Class &amp; Accounts'!BY$18, 'E2 Allocators'!$B$15:$W$15, 0),FALSE)*$E161)</f>
        <v>0</v>
      </c>
      <c r="BZ161" s="1412">
        <f ca="1">IF(ISERROR(VLOOKUP(VLOOKUP($A161, 'E4 TB Allocation Details'!$A$18:$L$205, MATCH("A &amp; G ID", 'E4 TB Allocation Details'!$A$18:$L$18, 0),FALSE), 'E2 Allocators'!$B$15:$W$361, MATCH('O5 Details by Class &amp; Accounts'!BZ$18, 'E2 Allocators'!$B$15:$W$15, 0),FALSE)*$E161), 0, VLOOKUP(VLOOKUP($A161, 'E4 TB Allocation Details'!$A$18:$L$205, MATCH("A &amp; G ID", 'E4 TB Allocation Details'!$A$18:$L$18, 0),FALSE), 'E2 Allocators'!$B$15:$W$361, MATCH('O5 Details by Class &amp; Accounts'!BZ$18, 'E2 Allocators'!$B$15:$W$15, 0),FALSE)*$E161)</f>
        <v>0</v>
      </c>
      <c r="CA161" s="1412">
        <f ca="1">IF(ISERROR(VLOOKUP(VLOOKUP($A161, 'E4 TB Allocation Details'!$A$18:$L$205, MATCH("A &amp; G ID", 'E4 TB Allocation Details'!$A$18:$L$18, 0),FALSE), 'E2 Allocators'!$B$15:$W$361, MATCH('O5 Details by Class &amp; Accounts'!CA$18, 'E2 Allocators'!$B$15:$W$15, 0),FALSE)*$E161), 0, VLOOKUP(VLOOKUP($A161, 'E4 TB Allocation Details'!$A$18:$L$205, MATCH("A &amp; G ID", 'E4 TB Allocation Details'!$A$18:$L$18, 0),FALSE), 'E2 Allocators'!$B$15:$W$361, MATCH('O5 Details by Class &amp; Accounts'!CA$18, 'E2 Allocators'!$B$15:$W$15, 0),FALSE)*$E161)</f>
        <v>0</v>
      </c>
      <c r="CB161" s="1412">
        <f ca="1">IF(ISERROR(VLOOKUP(VLOOKUP($A161, 'E4 TB Allocation Details'!$A$18:$L$205, MATCH("A &amp; G ID", 'E4 TB Allocation Details'!$A$18:$L$18, 0),FALSE), 'E2 Allocators'!$B$15:$W$361, MATCH('O5 Details by Class &amp; Accounts'!CB$18, 'E2 Allocators'!$B$15:$W$15, 0),FALSE)*$E161), 0, VLOOKUP(VLOOKUP($A161, 'E4 TB Allocation Details'!$A$18:$L$205, MATCH("A &amp; G ID", 'E4 TB Allocation Details'!$A$18:$L$18, 0),FALSE), 'E2 Allocators'!$B$15:$W$361, MATCH('O5 Details by Class &amp; Accounts'!CB$18, 'E2 Allocators'!$B$15:$W$15, 0),FALSE)*$E161)</f>
        <v>0</v>
      </c>
      <c r="CC161" s="1412">
        <f ca="1">IF(ISERROR(VLOOKUP(VLOOKUP($A161, 'E4 TB Allocation Details'!$A$18:$L$205, MATCH("A &amp; G ID", 'E4 TB Allocation Details'!$A$18:$L$18, 0),FALSE), 'E2 Allocators'!$B$15:$W$361, MATCH('O5 Details by Class &amp; Accounts'!CC$18, 'E2 Allocators'!$B$15:$W$15, 0),FALSE)*$E161), 0, VLOOKUP(VLOOKUP($A161, 'E4 TB Allocation Details'!$A$18:$L$205, MATCH("A &amp; G ID", 'E4 TB Allocation Details'!$A$18:$L$18, 0),FALSE), 'E2 Allocators'!$B$15:$W$361, MATCH('O5 Details by Class &amp; Accounts'!CC$18, 'E2 Allocators'!$B$15:$W$15, 0),FALSE)*$E161)</f>
        <v>0</v>
      </c>
      <c r="CD161" s="1412">
        <f ca="1">IF(ISERROR(VLOOKUP(VLOOKUP($A161, 'E4 TB Allocation Details'!$A$18:$L$205, MATCH("A &amp; G ID", 'E4 TB Allocation Details'!$A$18:$L$18, 0),FALSE), 'E2 Allocators'!$B$15:$W$361, MATCH('O5 Details by Class &amp; Accounts'!CD$18, 'E2 Allocators'!$B$15:$W$15, 0),FALSE)*$E161), 0, VLOOKUP(VLOOKUP($A161, 'E4 TB Allocation Details'!$A$18:$L$205, MATCH("A &amp; G ID", 'E4 TB Allocation Details'!$A$18:$L$18, 0),FALSE), 'E2 Allocators'!$B$15:$W$361, MATCH('O5 Details by Class &amp; Accounts'!CD$18, 'E2 Allocators'!$B$15:$W$15, 0),FALSE)*$E161)</f>
        <v>0</v>
      </c>
      <c r="CE161" s="1412">
        <f ca="1">IF(ISERROR(VLOOKUP(VLOOKUP($A161, 'E4 TB Allocation Details'!$A$18:$L$205, MATCH("A &amp; G ID", 'E4 TB Allocation Details'!$A$18:$L$18, 0),FALSE), 'E2 Allocators'!$B$15:$W$361, MATCH('O5 Details by Class &amp; Accounts'!CE$18, 'E2 Allocators'!$B$15:$W$15, 0),FALSE)*$E161), 0, VLOOKUP(VLOOKUP($A161, 'E4 TB Allocation Details'!$A$18:$L$205, MATCH("A &amp; G ID", 'E4 TB Allocation Details'!$A$18:$L$18, 0),FALSE), 'E2 Allocators'!$B$15:$W$361, MATCH('O5 Details by Class &amp; Accounts'!CE$18, 'E2 Allocators'!$B$15:$W$15, 0),FALSE)*$E161)</f>
        <v>0</v>
      </c>
      <c r="CF161" s="1412">
        <f ca="1">IF(ISERROR(VLOOKUP(VLOOKUP($A161, 'E4 TB Allocation Details'!$A$18:$L$205, MATCH("A &amp; G ID", 'E4 TB Allocation Details'!$A$18:$L$18, 0),FALSE), 'E2 Allocators'!$B$15:$W$361, MATCH('O5 Details by Class &amp; Accounts'!CF$18, 'E2 Allocators'!$B$15:$W$15, 0),FALSE)*$E161), 0, VLOOKUP(VLOOKUP($A161, 'E4 TB Allocation Details'!$A$18:$L$205, MATCH("A &amp; G ID", 'E4 TB Allocation Details'!$A$18:$L$18, 0),FALSE), 'E2 Allocators'!$B$15:$W$361, MATCH('O5 Details by Class &amp; Accounts'!CF$18, 'E2 Allocators'!$B$15:$W$15, 0),FALSE)*$E161)</f>
        <v>0</v>
      </c>
      <c r="CG161" s="1412">
        <f ca="1">IF(ISERROR(VLOOKUP(VLOOKUP($A161, 'E4 TB Allocation Details'!$A$18:$L$205, MATCH("A &amp; G ID", 'E4 TB Allocation Details'!$A$18:$L$18, 0),FALSE), 'E2 Allocators'!$B$15:$W$361, MATCH('O5 Details by Class &amp; Accounts'!CG$18, 'E2 Allocators'!$B$15:$W$15, 0),FALSE)*$E161), 0, VLOOKUP(VLOOKUP($A161, 'E4 TB Allocation Details'!$A$18:$L$205, MATCH("A &amp; G ID", 'E4 TB Allocation Details'!$A$18:$L$18, 0),FALSE), 'E2 Allocators'!$B$15:$W$361, MATCH('O5 Details by Class &amp; Accounts'!CG$18, 'E2 Allocators'!$B$15:$W$15, 0),FALSE)*$E161)</f>
        <v>0</v>
      </c>
      <c r="CH161" s="1412">
        <f ca="1">IF(ISERROR(VLOOKUP(VLOOKUP($A161, 'E4 TB Allocation Details'!$A$18:$L$205, MATCH("A &amp; G ID", 'E4 TB Allocation Details'!$A$18:$L$18, 0),FALSE), 'E2 Allocators'!$B$15:$W$361, MATCH('O5 Details by Class &amp; Accounts'!CH$18, 'E2 Allocators'!$B$15:$W$15, 0),FALSE)*$E161), 0, VLOOKUP(VLOOKUP($A161, 'E4 TB Allocation Details'!$A$18:$L$205, MATCH("A &amp; G ID", 'E4 TB Allocation Details'!$A$18:$L$18, 0),FALSE), 'E2 Allocators'!$B$15:$W$361, MATCH('O5 Details by Class &amp; Accounts'!CH$18, 'E2 Allocators'!$B$15:$W$15, 0),FALSE)*$E161)</f>
        <v>0</v>
      </c>
      <c r="CI161" s="1412">
        <f ca="1">IF(ISERROR(VLOOKUP(VLOOKUP($A161, 'E4 TB Allocation Details'!$A$18:$L$205, MATCH("A &amp; G ID", 'E4 TB Allocation Details'!$A$18:$L$18, 0),FALSE), 'E2 Allocators'!$B$15:$W$361, MATCH('O5 Details by Class &amp; Accounts'!CI$18, 'E2 Allocators'!$B$15:$W$15, 0),FALSE)*$E161), 0, VLOOKUP(VLOOKUP($A161, 'E4 TB Allocation Details'!$A$18:$L$205, MATCH("A &amp; G ID", 'E4 TB Allocation Details'!$A$18:$L$18, 0),FALSE), 'E2 Allocators'!$B$15:$W$361, MATCH('O5 Details by Class &amp; Accounts'!CI$18, 'E2 Allocators'!$B$15:$W$15, 0),FALSE)*$E161)</f>
        <v>0</v>
      </c>
      <c r="CJ161" s="1412">
        <f ca="1">IF(ISERROR(VLOOKUP(VLOOKUP($A161, 'E4 TB Allocation Details'!$A$18:$L$205, MATCH("A &amp; G ID", 'E4 TB Allocation Details'!$A$18:$L$18, 0),FALSE), 'E2 Allocators'!$B$15:$W$361, MATCH('O5 Details by Class &amp; Accounts'!CJ$18, 'E2 Allocators'!$B$15:$W$15, 0),FALSE)*$E161), 0, VLOOKUP(VLOOKUP($A161, 'E4 TB Allocation Details'!$A$18:$L$205, MATCH("A &amp; G ID", 'E4 TB Allocation Details'!$A$18:$L$18, 0),FALSE), 'E2 Allocators'!$B$15:$W$361, MATCH('O5 Details by Class &amp; Accounts'!CJ$18, 'E2 Allocators'!$B$15:$W$15, 0),FALSE)*$E161)</f>
        <v>0</v>
      </c>
      <c r="CK161" s="1412">
        <f ca="1">IF(ISERROR(VLOOKUP(VLOOKUP($A161, 'E4 TB Allocation Details'!$A$18:$L$205, MATCH("A &amp; G ID", 'E4 TB Allocation Details'!$A$18:$L$18, 0),FALSE), 'E2 Allocators'!$B$15:$W$361, MATCH('O5 Details by Class &amp; Accounts'!CK$18, 'E2 Allocators'!$B$15:$W$15, 0),FALSE)*$E161), 0, VLOOKUP(VLOOKUP($A161, 'E4 TB Allocation Details'!$A$18:$L$205, MATCH("A &amp; G ID", 'E4 TB Allocation Details'!$A$18:$L$18, 0),FALSE), 'E2 Allocators'!$B$15:$W$361, MATCH('O5 Details by Class &amp; Accounts'!CK$18, 'E2 Allocators'!$B$15:$W$15, 0),FALSE)*$E161)</f>
        <v>0</v>
      </c>
      <c r="CL161" s="1412">
        <f ca="1">IF(ISERROR(VLOOKUP(VLOOKUP($A161, 'E4 TB Allocation Details'!$A$18:$L$205, MATCH("A &amp; G ID", 'E4 TB Allocation Details'!$A$18:$L$18, 0),FALSE), 'E2 Allocators'!$B$15:$W$361, MATCH('O5 Details by Class &amp; Accounts'!CL$18, 'E2 Allocators'!$B$15:$W$15, 0),FALSE)*$E161), 0, VLOOKUP(VLOOKUP($A161, 'E4 TB Allocation Details'!$A$18:$L$205, MATCH("A &amp; G ID", 'E4 TB Allocation Details'!$A$18:$L$18, 0),FALSE), 'E2 Allocators'!$B$15:$W$361, MATCH('O5 Details by Class &amp; Accounts'!CL$18, 'E2 Allocators'!$B$15:$W$15, 0),FALSE)*$E161)</f>
        <v>0</v>
      </c>
      <c r="CM161" s="1412">
        <f ca="1">IF(ISERROR(VLOOKUP(VLOOKUP($A161, 'E4 TB Allocation Details'!$A$18:$L$205, MATCH("A &amp; G ID", 'E4 TB Allocation Details'!$A$18:$L$18, 0),FALSE), 'E2 Allocators'!$B$15:$W$361, MATCH('O5 Details by Class &amp; Accounts'!CM$18, 'E2 Allocators'!$B$15:$W$15, 0),FALSE)*$E161), 0, VLOOKUP(VLOOKUP($A161, 'E4 TB Allocation Details'!$A$18:$L$205, MATCH("A &amp; G ID", 'E4 TB Allocation Details'!$A$18:$L$18, 0),FALSE), 'E2 Allocators'!$B$15:$W$361, MATCH('O5 Details by Class &amp; Accounts'!CM$18, 'E2 Allocators'!$B$15:$W$15, 0),FALSE)*$E161)</f>
        <v>0</v>
      </c>
      <c r="CN161" s="1412">
        <f t="shared" si="42"/>
        <v>0</v>
      </c>
      <c r="CO161" s="1792">
        <f t="shared" si="43"/>
        <v>-7.2759576141834259E-12</v>
      </c>
      <c r="CQ161" s="2087" t="s">
        <v>891</v>
      </c>
    </row>
    <row r="162" spans="1:95" s="81" customFormat="1" ht="12.75">
      <c r="A162" s="1182">
        <v>5325</v>
      </c>
      <c r="B162" s="1183" t="s">
        <v>733</v>
      </c>
      <c r="C162" s="1789">
        <f ca="1">IF(ISERROR(VLOOKUP($A162,'I3 TB Data'!$A$23:$H$458,MATCH('O5 Details by Class &amp; Accounts'!$C$18, 'I3 TB Data'!$A$23:$H$23,0),0)), 0, VLOOKUP($A162,'I3 TB Data'!$A$23:$H$458,MATCH('O5 Details by Class &amp; Accounts'!$C$18,'I3 TB Data'!$A$23:$H$23,0),0))</f>
        <v>0</v>
      </c>
      <c r="D162" s="1790"/>
      <c r="E162" s="1789">
        <f t="shared" si="37"/>
        <v>0</v>
      </c>
      <c r="F162" s="1791">
        <f ca="1">IF(ISERROR(VLOOKUP($A162, 'E1 Categorization'!A33:E122, MATCH("Customer Component", 'E1 Categorization'!$A$33:$E$33,0), 0)), 0, IF(VLOOKUP($A162, 'E1 Categorization'!A33:E122, MATCH("Customer Component", 'E1 Categorization'!$A$33:$E$33,0), 0)=0, 'O5 Details by Class &amp; Accounts'!$E162, IF(AND(VLOOKUP($A162, 'E1 Categorization'!A33:E122, MATCH("Customer Component", 'E1 Categorization'!$A$33:$E$33,0), 0) &gt;0, VLOOKUP($A162, 'E1 Categorization'!A33:E122, MATCH("Customer Component", 'E1 Categorization'!$A$33:$E$33,0), 0)&lt;1), 'O5 Details by Class &amp; Accounts'!$E162*(1-VLOOKUP($A162, 'E1 Categorization'!A33:E122, MATCH("Customer Component", 'E1 Categorization'!$A$33:$E$33,0), 0)), 0)))</f>
        <v>0</v>
      </c>
      <c r="G162" s="1791">
        <f t="shared" si="38"/>
        <v>0</v>
      </c>
      <c r="H162" s="1412">
        <f t="shared" si="39"/>
        <v>0</v>
      </c>
      <c r="I162" s="1412">
        <f ca="1">IF(ISERROR(VLOOKUP(VLOOKUP($A162, 'E4 TB Allocation Details'!$A$18:$L$205, MATCH("Demand ID", 'E4 TB Allocation Details'!$A$18:$L$18, 0),FALSE), 'E2 Allocators'!$B$15:$W$361, MATCH('O5 Details by Class &amp; Accounts'!I$18, 'E2 Allocators'!$B$15:$W$15, 0),FALSE)*$F162), 0, VLOOKUP(VLOOKUP($A162, 'E4 TB Allocation Details'!$A$18:$L$205, MATCH("Demand ID", 'E4 TB Allocation Details'!$A$18:$L$18, 0),FALSE), 'E2 Allocators'!$B$15:$W$361, MATCH('O5 Details by Class &amp; Accounts'!I$18, 'E2 Allocators'!$B$15:$W$15, 0),FALSE)*$F162)</f>
        <v>0</v>
      </c>
      <c r="J162" s="1412">
        <f ca="1">IF(ISERROR(VLOOKUP(VLOOKUP($A162, 'E4 TB Allocation Details'!$A$18:$L$205, MATCH("Demand ID", 'E4 TB Allocation Details'!$A$18:$L$18, 0),FALSE), 'E2 Allocators'!$B$15:$W$361, MATCH('O5 Details by Class &amp; Accounts'!J$18, 'E2 Allocators'!$B$15:$W$15, 0),FALSE)*$F162), 0, VLOOKUP(VLOOKUP($A162, 'E4 TB Allocation Details'!$A$18:$L$205, MATCH("Demand ID", 'E4 TB Allocation Details'!$A$18:$L$18, 0),FALSE), 'E2 Allocators'!$B$15:$W$361, MATCH('O5 Details by Class &amp; Accounts'!J$18, 'E2 Allocators'!$B$15:$W$15, 0),FALSE)*$F162)</f>
        <v>0</v>
      </c>
      <c r="K162" s="1412">
        <f ca="1">IF(ISERROR(VLOOKUP(VLOOKUP($A162, 'E4 TB Allocation Details'!$A$18:$L$205, MATCH("Demand ID", 'E4 TB Allocation Details'!$A$18:$L$18, 0),FALSE), 'E2 Allocators'!$B$15:$W$361, MATCH('O5 Details by Class &amp; Accounts'!K$18, 'E2 Allocators'!$B$15:$W$15, 0),FALSE)*$F162), 0, VLOOKUP(VLOOKUP($A162, 'E4 TB Allocation Details'!$A$18:$L$205, MATCH("Demand ID", 'E4 TB Allocation Details'!$A$18:$L$18, 0),FALSE), 'E2 Allocators'!$B$15:$W$361, MATCH('O5 Details by Class &amp; Accounts'!K$18, 'E2 Allocators'!$B$15:$W$15, 0),FALSE)*$F162)</f>
        <v>0</v>
      </c>
      <c r="L162" s="1412">
        <f ca="1">IF(ISERROR(VLOOKUP(VLOOKUP($A162, 'E4 TB Allocation Details'!$A$18:$L$205, MATCH("Demand ID", 'E4 TB Allocation Details'!$A$18:$L$18, 0),FALSE), 'E2 Allocators'!$B$15:$W$361, MATCH('O5 Details by Class &amp; Accounts'!L$18, 'E2 Allocators'!$B$15:$W$15, 0),FALSE)*$F162), 0, VLOOKUP(VLOOKUP($A162, 'E4 TB Allocation Details'!$A$18:$L$205, MATCH("Demand ID", 'E4 TB Allocation Details'!$A$18:$L$18, 0),FALSE), 'E2 Allocators'!$B$15:$W$361, MATCH('O5 Details by Class &amp; Accounts'!L$18, 'E2 Allocators'!$B$15:$W$15, 0),FALSE)*$F162)</f>
        <v>0</v>
      </c>
      <c r="M162" s="1412">
        <f ca="1">IF(ISERROR(VLOOKUP(VLOOKUP($A162, 'E4 TB Allocation Details'!$A$18:$L$205, MATCH("Demand ID", 'E4 TB Allocation Details'!$A$18:$L$18, 0),FALSE), 'E2 Allocators'!$B$15:$W$361, MATCH('O5 Details by Class &amp; Accounts'!M$18, 'E2 Allocators'!$B$15:$W$15, 0),FALSE)*$F162), 0, VLOOKUP(VLOOKUP($A162, 'E4 TB Allocation Details'!$A$18:$L$205, MATCH("Demand ID", 'E4 TB Allocation Details'!$A$18:$L$18, 0),FALSE), 'E2 Allocators'!$B$15:$W$361, MATCH('O5 Details by Class &amp; Accounts'!M$18, 'E2 Allocators'!$B$15:$W$15, 0),FALSE)*$F162)</f>
        <v>0</v>
      </c>
      <c r="N162" s="1412">
        <f ca="1">IF(ISERROR(VLOOKUP(VLOOKUP($A162, 'E4 TB Allocation Details'!$A$18:$L$205, MATCH("Demand ID", 'E4 TB Allocation Details'!$A$18:$L$18, 0),FALSE), 'E2 Allocators'!$B$15:$W$361, MATCH('O5 Details by Class &amp; Accounts'!N$18, 'E2 Allocators'!$B$15:$W$15, 0),FALSE)*$F162), 0, VLOOKUP(VLOOKUP($A162, 'E4 TB Allocation Details'!$A$18:$L$205, MATCH("Demand ID", 'E4 TB Allocation Details'!$A$18:$L$18, 0),FALSE), 'E2 Allocators'!$B$15:$W$361, MATCH('O5 Details by Class &amp; Accounts'!N$18, 'E2 Allocators'!$B$15:$W$15, 0),FALSE)*$F162)</f>
        <v>0</v>
      </c>
      <c r="O162" s="1412">
        <f ca="1">IF(ISERROR(VLOOKUP(VLOOKUP($A162, 'E4 TB Allocation Details'!$A$18:$L$205, MATCH("Demand ID", 'E4 TB Allocation Details'!$A$18:$L$18, 0),FALSE), 'E2 Allocators'!$B$15:$W$361, MATCH('O5 Details by Class &amp; Accounts'!O$18, 'E2 Allocators'!$B$15:$W$15, 0),FALSE)*$F162), 0, VLOOKUP(VLOOKUP($A162, 'E4 TB Allocation Details'!$A$18:$L$205, MATCH("Demand ID", 'E4 TB Allocation Details'!$A$18:$L$18, 0),FALSE), 'E2 Allocators'!$B$15:$W$361, MATCH('O5 Details by Class &amp; Accounts'!O$18, 'E2 Allocators'!$B$15:$W$15, 0),FALSE)*$F162)</f>
        <v>0</v>
      </c>
      <c r="P162" s="1412">
        <f ca="1">IF(ISERROR(VLOOKUP(VLOOKUP($A162, 'E4 TB Allocation Details'!$A$18:$L$205, MATCH("Demand ID", 'E4 TB Allocation Details'!$A$18:$L$18, 0),FALSE), 'E2 Allocators'!$B$15:$W$361, MATCH('O5 Details by Class &amp; Accounts'!P$18, 'E2 Allocators'!$B$15:$W$15, 0),FALSE)*$F162), 0, VLOOKUP(VLOOKUP($A162, 'E4 TB Allocation Details'!$A$18:$L$205, MATCH("Demand ID", 'E4 TB Allocation Details'!$A$18:$L$18, 0),FALSE), 'E2 Allocators'!$B$15:$W$361, MATCH('O5 Details by Class &amp; Accounts'!P$18, 'E2 Allocators'!$B$15:$W$15, 0),FALSE)*$F162)</f>
        <v>0</v>
      </c>
      <c r="Q162" s="1412">
        <f ca="1">IF(ISERROR(VLOOKUP(VLOOKUP($A162, 'E4 TB Allocation Details'!$A$18:$L$205, MATCH("Demand ID", 'E4 TB Allocation Details'!$A$18:$L$18, 0),FALSE), 'E2 Allocators'!$B$15:$W$361, MATCH('O5 Details by Class &amp; Accounts'!Q$18, 'E2 Allocators'!$B$15:$W$15, 0),FALSE)*$F162), 0, VLOOKUP(VLOOKUP($A162, 'E4 TB Allocation Details'!$A$18:$L$205, MATCH("Demand ID", 'E4 TB Allocation Details'!$A$18:$L$18, 0),FALSE), 'E2 Allocators'!$B$15:$W$361, MATCH('O5 Details by Class &amp; Accounts'!Q$18, 'E2 Allocators'!$B$15:$W$15, 0),FALSE)*$F162)</f>
        <v>0</v>
      </c>
      <c r="R162" s="1412">
        <f ca="1">IF(ISERROR(VLOOKUP(VLOOKUP($A162, 'E4 TB Allocation Details'!$A$18:$L$205, MATCH("Demand ID", 'E4 TB Allocation Details'!$A$18:$L$18, 0),FALSE), 'E2 Allocators'!$B$15:$W$361, MATCH('O5 Details by Class &amp; Accounts'!R$18, 'E2 Allocators'!$B$15:$W$15, 0),FALSE)*$F162), 0, VLOOKUP(VLOOKUP($A162, 'E4 TB Allocation Details'!$A$18:$L$205, MATCH("Demand ID", 'E4 TB Allocation Details'!$A$18:$L$18, 0),FALSE), 'E2 Allocators'!$B$15:$W$361, MATCH('O5 Details by Class &amp; Accounts'!R$18, 'E2 Allocators'!$B$15:$W$15, 0),FALSE)*$F162)</f>
        <v>0</v>
      </c>
      <c r="S162" s="1412">
        <f ca="1">IF(ISERROR(VLOOKUP(VLOOKUP($A162, 'E4 TB Allocation Details'!$A$18:$L$205, MATCH("Demand ID", 'E4 TB Allocation Details'!$A$18:$L$18, 0),FALSE), 'E2 Allocators'!$B$15:$W$361, MATCH('O5 Details by Class &amp; Accounts'!S$18, 'E2 Allocators'!$B$15:$W$15, 0),FALSE)*$F162), 0, VLOOKUP(VLOOKUP($A162, 'E4 TB Allocation Details'!$A$18:$L$205, MATCH("Demand ID", 'E4 TB Allocation Details'!$A$18:$L$18, 0),FALSE), 'E2 Allocators'!$B$15:$W$361, MATCH('O5 Details by Class &amp; Accounts'!S$18, 'E2 Allocators'!$B$15:$W$15, 0),FALSE)*$F162)</f>
        <v>0</v>
      </c>
      <c r="T162" s="1412">
        <f ca="1">IF(ISERROR(VLOOKUP(VLOOKUP($A162, 'E4 TB Allocation Details'!$A$18:$L$205, MATCH("Demand ID", 'E4 TB Allocation Details'!$A$18:$L$18, 0),FALSE), 'E2 Allocators'!$B$15:$W$361, MATCH('O5 Details by Class &amp; Accounts'!T$18, 'E2 Allocators'!$B$15:$W$15, 0),FALSE)*$F162), 0, VLOOKUP(VLOOKUP($A162, 'E4 TB Allocation Details'!$A$18:$L$205, MATCH("Demand ID", 'E4 TB Allocation Details'!$A$18:$L$18, 0),FALSE), 'E2 Allocators'!$B$15:$W$361, MATCH('O5 Details by Class &amp; Accounts'!T$18, 'E2 Allocators'!$B$15:$W$15, 0),FALSE)*$F162)</f>
        <v>0</v>
      </c>
      <c r="U162" s="1412">
        <f ca="1">IF(ISERROR(VLOOKUP(VLOOKUP($A162, 'E4 TB Allocation Details'!$A$18:$L$205, MATCH("Demand ID", 'E4 TB Allocation Details'!$A$18:$L$18, 0),FALSE), 'E2 Allocators'!$B$15:$W$361, MATCH('O5 Details by Class &amp; Accounts'!U$18, 'E2 Allocators'!$B$15:$W$15, 0),FALSE)*$F162), 0, VLOOKUP(VLOOKUP($A162, 'E4 TB Allocation Details'!$A$18:$L$205, MATCH("Demand ID", 'E4 TB Allocation Details'!$A$18:$L$18, 0),FALSE), 'E2 Allocators'!$B$15:$W$361, MATCH('O5 Details by Class &amp; Accounts'!U$18, 'E2 Allocators'!$B$15:$W$15, 0),FALSE)*$F162)</f>
        <v>0</v>
      </c>
      <c r="V162" s="1412">
        <f ca="1">IF(ISERROR(VLOOKUP(VLOOKUP($A162, 'E4 TB Allocation Details'!$A$18:$L$205, MATCH("Demand ID", 'E4 TB Allocation Details'!$A$18:$L$18, 0),FALSE), 'E2 Allocators'!$B$15:$W$361, MATCH('O5 Details by Class &amp; Accounts'!V$18, 'E2 Allocators'!$B$15:$W$15, 0),FALSE)*$F162), 0, VLOOKUP(VLOOKUP($A162, 'E4 TB Allocation Details'!$A$18:$L$205, MATCH("Demand ID", 'E4 TB Allocation Details'!$A$18:$L$18, 0),FALSE), 'E2 Allocators'!$B$15:$W$361, MATCH('O5 Details by Class &amp; Accounts'!V$18, 'E2 Allocators'!$B$15:$W$15, 0),FALSE)*$F162)</f>
        <v>0</v>
      </c>
      <c r="W162" s="1412">
        <f ca="1">IF(ISERROR(VLOOKUP(VLOOKUP($A162, 'E4 TB Allocation Details'!$A$18:$L$205, MATCH("Demand ID", 'E4 TB Allocation Details'!$A$18:$L$18, 0),FALSE), 'E2 Allocators'!$B$15:$W$361, MATCH('O5 Details by Class &amp; Accounts'!W$18, 'E2 Allocators'!$B$15:$W$15, 0),FALSE)*$F162), 0, VLOOKUP(VLOOKUP($A162, 'E4 TB Allocation Details'!$A$18:$L$205, MATCH("Demand ID", 'E4 TB Allocation Details'!$A$18:$L$18, 0),FALSE), 'E2 Allocators'!$B$15:$W$361, MATCH('O5 Details by Class &amp; Accounts'!W$18, 'E2 Allocators'!$B$15:$W$15, 0),FALSE)*$F162)</f>
        <v>0</v>
      </c>
      <c r="X162" s="1412">
        <f ca="1">IF(ISERROR(VLOOKUP(VLOOKUP($A162, 'E4 TB Allocation Details'!$A$18:$L$205, MATCH("Demand ID", 'E4 TB Allocation Details'!$A$18:$L$18, 0),FALSE), 'E2 Allocators'!$B$15:$W$361, MATCH('O5 Details by Class &amp; Accounts'!X$18, 'E2 Allocators'!$B$15:$W$15, 0),FALSE)*$F162), 0, VLOOKUP(VLOOKUP($A162, 'E4 TB Allocation Details'!$A$18:$L$205, MATCH("Demand ID", 'E4 TB Allocation Details'!$A$18:$L$18, 0),FALSE), 'E2 Allocators'!$B$15:$W$361, MATCH('O5 Details by Class &amp; Accounts'!X$18, 'E2 Allocators'!$B$15:$W$15, 0),FALSE)*$F162)</f>
        <v>0</v>
      </c>
      <c r="Y162" s="1412">
        <f ca="1">IF(ISERROR(VLOOKUP(VLOOKUP($A162, 'E4 TB Allocation Details'!$A$18:$L$205, MATCH("Demand ID", 'E4 TB Allocation Details'!$A$18:$L$18, 0),FALSE), 'E2 Allocators'!$B$15:$W$361, MATCH('O5 Details by Class &amp; Accounts'!Y$18, 'E2 Allocators'!$B$15:$W$15, 0),FALSE)*$F162), 0, VLOOKUP(VLOOKUP($A162, 'E4 TB Allocation Details'!$A$18:$L$205, MATCH("Demand ID", 'E4 TB Allocation Details'!$A$18:$L$18, 0),FALSE), 'E2 Allocators'!$B$15:$W$361, MATCH('O5 Details by Class &amp; Accounts'!Y$18, 'E2 Allocators'!$B$15:$W$15, 0),FALSE)*$F162)</f>
        <v>0</v>
      </c>
      <c r="Z162" s="1412">
        <f ca="1">IF(ISERROR(VLOOKUP(VLOOKUP($A162, 'E4 TB Allocation Details'!$A$18:$L$205, MATCH("Demand ID", 'E4 TB Allocation Details'!$A$18:$L$18, 0),FALSE), 'E2 Allocators'!$B$15:$W$361, MATCH('O5 Details by Class &amp; Accounts'!Z$18, 'E2 Allocators'!$B$15:$W$15, 0),FALSE)*$F162), 0, VLOOKUP(VLOOKUP($A162, 'E4 TB Allocation Details'!$A$18:$L$205, MATCH("Demand ID", 'E4 TB Allocation Details'!$A$18:$L$18, 0),FALSE), 'E2 Allocators'!$B$15:$W$361, MATCH('O5 Details by Class &amp; Accounts'!Z$18, 'E2 Allocators'!$B$15:$W$15, 0),FALSE)*$F162)</f>
        <v>0</v>
      </c>
      <c r="AA162" s="1412">
        <f ca="1">IF(ISERROR(VLOOKUP(VLOOKUP($A162, 'E4 TB Allocation Details'!$A$18:$L$205, MATCH("Demand ID", 'E4 TB Allocation Details'!$A$18:$L$18, 0),FALSE), 'E2 Allocators'!$B$15:$W$361, MATCH('O5 Details by Class &amp; Accounts'!AA$18, 'E2 Allocators'!$B$15:$W$15, 0),FALSE)*$F162), 0, VLOOKUP(VLOOKUP($A162, 'E4 TB Allocation Details'!$A$18:$L$205, MATCH("Demand ID", 'E4 TB Allocation Details'!$A$18:$L$18, 0),FALSE), 'E2 Allocators'!$B$15:$W$361, MATCH('O5 Details by Class &amp; Accounts'!AA$18, 'E2 Allocators'!$B$15:$W$15, 0),FALSE)*$F162)</f>
        <v>0</v>
      </c>
      <c r="AB162" s="1412">
        <f ca="1">IF(ISERROR(VLOOKUP(VLOOKUP($A162, 'E4 TB Allocation Details'!$A$18:$L$205, MATCH("Demand ID", 'E4 TB Allocation Details'!$A$18:$L$18, 0),FALSE), 'E2 Allocators'!$B$15:$W$361, MATCH('O5 Details by Class &amp; Accounts'!AB$18, 'E2 Allocators'!$B$15:$W$15, 0),FALSE)*$F162), 0, VLOOKUP(VLOOKUP($A162, 'E4 TB Allocation Details'!$A$18:$L$205, MATCH("Demand ID", 'E4 TB Allocation Details'!$A$18:$L$18, 0),FALSE), 'E2 Allocators'!$B$15:$W$361, MATCH('O5 Details by Class &amp; Accounts'!AB$18, 'E2 Allocators'!$B$15:$W$15, 0),FALSE)*$F162)</f>
        <v>0</v>
      </c>
      <c r="AC162" s="1412">
        <f t="shared" si="40"/>
        <v>0</v>
      </c>
      <c r="AD162" s="1412">
        <f ca="1">IF(ISERROR(VLOOKUP(VLOOKUP($A162, 'E4 TB Allocation Details'!$A$18:$L$205, MATCH("Customer ID", 'E4 TB Allocation Details'!$A$18:$L$18, 0),FALSE), 'E2 Allocators'!$B$15:$W$361, MATCH('O5 Details by Class &amp; Accounts'!AD$18, 'E2 Allocators'!$B$15:$W$15, 0),FALSE)*$G162), 0, VLOOKUP(VLOOKUP($A162, 'E4 TB Allocation Details'!$A$18:$L$205, MATCH("Customer ID", 'E4 TB Allocation Details'!$A$18:$L$18, 0),FALSE), 'E2 Allocators'!$B$15:$W$361, MATCH('O5 Details by Class &amp; Accounts'!AD$18, 'E2 Allocators'!$B$15:$W$15, 0),FALSE)*$G162)</f>
        <v>0</v>
      </c>
      <c r="AE162" s="1412">
        <f ca="1">IF(ISERROR(VLOOKUP(VLOOKUP($A162, 'E4 TB Allocation Details'!$A$18:$L$205, MATCH("Customer ID", 'E4 TB Allocation Details'!$A$18:$L$18, 0),FALSE), 'E2 Allocators'!$B$15:$W$361, MATCH('O5 Details by Class &amp; Accounts'!AE$18, 'E2 Allocators'!$B$15:$W$15, 0),FALSE)*$G162), 0, VLOOKUP(VLOOKUP($A162, 'E4 TB Allocation Details'!$A$18:$L$205, MATCH("Customer ID", 'E4 TB Allocation Details'!$A$18:$L$18, 0),FALSE), 'E2 Allocators'!$B$15:$W$361, MATCH('O5 Details by Class &amp; Accounts'!AE$18, 'E2 Allocators'!$B$15:$W$15, 0),FALSE)*$G162)</f>
        <v>0</v>
      </c>
      <c r="AF162" s="1412">
        <f ca="1">IF(ISERROR(VLOOKUP(VLOOKUP($A162, 'E4 TB Allocation Details'!$A$18:$L$205, MATCH("Customer ID", 'E4 TB Allocation Details'!$A$18:$L$18, 0),FALSE), 'E2 Allocators'!$B$15:$W$361, MATCH('O5 Details by Class &amp; Accounts'!AF$18, 'E2 Allocators'!$B$15:$W$15, 0),FALSE)*$G162), 0, VLOOKUP(VLOOKUP($A162, 'E4 TB Allocation Details'!$A$18:$L$205, MATCH("Customer ID", 'E4 TB Allocation Details'!$A$18:$L$18, 0),FALSE), 'E2 Allocators'!$B$15:$W$361, MATCH('O5 Details by Class &amp; Accounts'!AF$18, 'E2 Allocators'!$B$15:$W$15, 0),FALSE)*$G162)</f>
        <v>0</v>
      </c>
      <c r="AG162" s="1412">
        <f ca="1">IF(ISERROR(VLOOKUP(VLOOKUP($A162, 'E4 TB Allocation Details'!$A$18:$L$205, MATCH("Customer ID", 'E4 TB Allocation Details'!$A$18:$L$18, 0),FALSE), 'E2 Allocators'!$B$15:$W$361, MATCH('O5 Details by Class &amp; Accounts'!AG$18, 'E2 Allocators'!$B$15:$W$15, 0),FALSE)*$G162), 0, VLOOKUP(VLOOKUP($A162, 'E4 TB Allocation Details'!$A$18:$L$205, MATCH("Customer ID", 'E4 TB Allocation Details'!$A$18:$L$18, 0),FALSE), 'E2 Allocators'!$B$15:$W$361, MATCH('O5 Details by Class &amp; Accounts'!AG$18, 'E2 Allocators'!$B$15:$W$15, 0),FALSE)*$G162)</f>
        <v>0</v>
      </c>
      <c r="AH162" s="1412">
        <f ca="1">IF(ISERROR(VLOOKUP(VLOOKUP($A162, 'E4 TB Allocation Details'!$A$18:$L$205, MATCH("Customer ID", 'E4 TB Allocation Details'!$A$18:$L$18, 0),FALSE), 'E2 Allocators'!$B$15:$W$361, MATCH('O5 Details by Class &amp; Accounts'!AH$18, 'E2 Allocators'!$B$15:$W$15, 0),FALSE)*$G162), 0, VLOOKUP(VLOOKUP($A162, 'E4 TB Allocation Details'!$A$18:$L$205, MATCH("Customer ID", 'E4 TB Allocation Details'!$A$18:$L$18, 0),FALSE), 'E2 Allocators'!$B$15:$W$361, MATCH('O5 Details by Class &amp; Accounts'!AH$18, 'E2 Allocators'!$B$15:$W$15, 0),FALSE)*$G162)</f>
        <v>0</v>
      </c>
      <c r="AI162" s="1412">
        <f ca="1">IF(ISERROR(VLOOKUP(VLOOKUP($A162, 'E4 TB Allocation Details'!$A$18:$L$205, MATCH("Customer ID", 'E4 TB Allocation Details'!$A$18:$L$18, 0),FALSE), 'E2 Allocators'!$B$15:$W$361, MATCH('O5 Details by Class &amp; Accounts'!AI$18, 'E2 Allocators'!$B$15:$W$15, 0),FALSE)*$G162), 0, VLOOKUP(VLOOKUP($A162, 'E4 TB Allocation Details'!$A$18:$L$205, MATCH("Customer ID", 'E4 TB Allocation Details'!$A$18:$L$18, 0),FALSE), 'E2 Allocators'!$B$15:$W$361, MATCH('O5 Details by Class &amp; Accounts'!AI$18, 'E2 Allocators'!$B$15:$W$15, 0),FALSE)*$G162)</f>
        <v>0</v>
      </c>
      <c r="AJ162" s="1412">
        <f ca="1">IF(ISERROR(VLOOKUP(VLOOKUP($A162, 'E4 TB Allocation Details'!$A$18:$L$205, MATCH("Customer ID", 'E4 TB Allocation Details'!$A$18:$L$18, 0),FALSE), 'E2 Allocators'!$B$15:$W$361, MATCH('O5 Details by Class &amp; Accounts'!AJ$18, 'E2 Allocators'!$B$15:$W$15, 0),FALSE)*$G162), 0, VLOOKUP(VLOOKUP($A162, 'E4 TB Allocation Details'!$A$18:$L$205, MATCH("Customer ID", 'E4 TB Allocation Details'!$A$18:$L$18, 0),FALSE), 'E2 Allocators'!$B$15:$W$361, MATCH('O5 Details by Class &amp; Accounts'!AJ$18, 'E2 Allocators'!$B$15:$W$15, 0),FALSE)*$G162)</f>
        <v>0</v>
      </c>
      <c r="AK162" s="1412">
        <f ca="1">IF(ISERROR(VLOOKUP(VLOOKUP($A162, 'E4 TB Allocation Details'!$A$18:$L$205, MATCH("Customer ID", 'E4 TB Allocation Details'!$A$18:$L$18, 0),FALSE), 'E2 Allocators'!$B$15:$W$361, MATCH('O5 Details by Class &amp; Accounts'!AK$18, 'E2 Allocators'!$B$15:$W$15, 0),FALSE)*$G162), 0, VLOOKUP(VLOOKUP($A162, 'E4 TB Allocation Details'!$A$18:$L$205, MATCH("Customer ID", 'E4 TB Allocation Details'!$A$18:$L$18, 0),FALSE), 'E2 Allocators'!$B$15:$W$361, MATCH('O5 Details by Class &amp; Accounts'!AK$18, 'E2 Allocators'!$B$15:$W$15, 0),FALSE)*$G162)</f>
        <v>0</v>
      </c>
      <c r="AL162" s="1412">
        <f ca="1">IF(ISERROR(VLOOKUP(VLOOKUP($A162, 'E4 TB Allocation Details'!$A$18:$L$205, MATCH("Customer ID", 'E4 TB Allocation Details'!$A$18:$L$18, 0),FALSE), 'E2 Allocators'!$B$15:$W$361, MATCH('O5 Details by Class &amp; Accounts'!AL$18, 'E2 Allocators'!$B$15:$W$15, 0),FALSE)*$G162), 0, VLOOKUP(VLOOKUP($A162, 'E4 TB Allocation Details'!$A$18:$L$205, MATCH("Customer ID", 'E4 TB Allocation Details'!$A$18:$L$18, 0),FALSE), 'E2 Allocators'!$B$15:$W$361, MATCH('O5 Details by Class &amp; Accounts'!AL$18, 'E2 Allocators'!$B$15:$W$15, 0),FALSE)*$G162)</f>
        <v>0</v>
      </c>
      <c r="AM162" s="1412">
        <f ca="1">IF(ISERROR(VLOOKUP(VLOOKUP($A162, 'E4 TB Allocation Details'!$A$18:$L$205, MATCH("Customer ID", 'E4 TB Allocation Details'!$A$18:$L$18, 0),FALSE), 'E2 Allocators'!$B$15:$W$361, MATCH('O5 Details by Class &amp; Accounts'!AM$18, 'E2 Allocators'!$B$15:$W$15, 0),FALSE)*$G162), 0, VLOOKUP(VLOOKUP($A162, 'E4 TB Allocation Details'!$A$18:$L$205, MATCH("Customer ID", 'E4 TB Allocation Details'!$A$18:$L$18, 0),FALSE), 'E2 Allocators'!$B$15:$W$361, MATCH('O5 Details by Class &amp; Accounts'!AM$18, 'E2 Allocators'!$B$15:$W$15, 0),FALSE)*$G162)</f>
        <v>0</v>
      </c>
      <c r="AN162" s="1412">
        <f ca="1">IF(ISERROR(VLOOKUP(VLOOKUP($A162, 'E4 TB Allocation Details'!$A$18:$L$205, MATCH("Customer ID", 'E4 TB Allocation Details'!$A$18:$L$18, 0),FALSE), 'E2 Allocators'!$B$15:$W$361, MATCH('O5 Details by Class &amp; Accounts'!AN$18, 'E2 Allocators'!$B$15:$W$15, 0),FALSE)*$G162), 0, VLOOKUP(VLOOKUP($A162, 'E4 TB Allocation Details'!$A$18:$L$205, MATCH("Customer ID", 'E4 TB Allocation Details'!$A$18:$L$18, 0),FALSE), 'E2 Allocators'!$B$15:$W$361, MATCH('O5 Details by Class &amp; Accounts'!AN$18, 'E2 Allocators'!$B$15:$W$15, 0),FALSE)*$G162)</f>
        <v>0</v>
      </c>
      <c r="AO162" s="1412">
        <f ca="1">IF(ISERROR(VLOOKUP(VLOOKUP($A162, 'E4 TB Allocation Details'!$A$18:$L$205, MATCH("Customer ID", 'E4 TB Allocation Details'!$A$18:$L$18, 0),FALSE), 'E2 Allocators'!$B$15:$W$361, MATCH('O5 Details by Class &amp; Accounts'!AO$18, 'E2 Allocators'!$B$15:$W$15, 0),FALSE)*$G162), 0, VLOOKUP(VLOOKUP($A162, 'E4 TB Allocation Details'!$A$18:$L$205, MATCH("Customer ID", 'E4 TB Allocation Details'!$A$18:$L$18, 0),FALSE), 'E2 Allocators'!$B$15:$W$361, MATCH('O5 Details by Class &amp; Accounts'!AO$18, 'E2 Allocators'!$B$15:$W$15, 0),FALSE)*$G162)</f>
        <v>0</v>
      </c>
      <c r="AP162" s="1412">
        <f ca="1">IF(ISERROR(VLOOKUP(VLOOKUP($A162, 'E4 TB Allocation Details'!$A$18:$L$205, MATCH("Customer ID", 'E4 TB Allocation Details'!$A$18:$L$18, 0),FALSE), 'E2 Allocators'!$B$15:$W$361, MATCH('O5 Details by Class &amp; Accounts'!AP$18, 'E2 Allocators'!$B$15:$W$15, 0),FALSE)*$G162), 0, VLOOKUP(VLOOKUP($A162, 'E4 TB Allocation Details'!$A$18:$L$205, MATCH("Customer ID", 'E4 TB Allocation Details'!$A$18:$L$18, 0),FALSE), 'E2 Allocators'!$B$15:$W$361, MATCH('O5 Details by Class &amp; Accounts'!AP$18, 'E2 Allocators'!$B$15:$W$15, 0),FALSE)*$G162)</f>
        <v>0</v>
      </c>
      <c r="AQ162" s="1412">
        <f ca="1">IF(ISERROR(VLOOKUP(VLOOKUP($A162, 'E4 TB Allocation Details'!$A$18:$L$205, MATCH("Customer ID", 'E4 TB Allocation Details'!$A$18:$L$18, 0),FALSE), 'E2 Allocators'!$B$15:$W$361, MATCH('O5 Details by Class &amp; Accounts'!AQ$18, 'E2 Allocators'!$B$15:$W$15, 0),FALSE)*$G162), 0, VLOOKUP(VLOOKUP($A162, 'E4 TB Allocation Details'!$A$18:$L$205, MATCH("Customer ID", 'E4 TB Allocation Details'!$A$18:$L$18, 0),FALSE), 'E2 Allocators'!$B$15:$W$361, MATCH('O5 Details by Class &amp; Accounts'!AQ$18, 'E2 Allocators'!$B$15:$W$15, 0),FALSE)*$G162)</f>
        <v>0</v>
      </c>
      <c r="AR162" s="1412">
        <f ca="1">IF(ISERROR(VLOOKUP(VLOOKUP($A162, 'E4 TB Allocation Details'!$A$18:$L$205, MATCH("Customer ID", 'E4 TB Allocation Details'!$A$18:$L$18, 0),FALSE), 'E2 Allocators'!$B$15:$W$361, MATCH('O5 Details by Class &amp; Accounts'!AR$18, 'E2 Allocators'!$B$15:$W$15, 0),FALSE)*$G162), 0, VLOOKUP(VLOOKUP($A162, 'E4 TB Allocation Details'!$A$18:$L$205, MATCH("Customer ID", 'E4 TB Allocation Details'!$A$18:$L$18, 0),FALSE), 'E2 Allocators'!$B$15:$W$361, MATCH('O5 Details by Class &amp; Accounts'!AR$18, 'E2 Allocators'!$B$15:$W$15, 0),FALSE)*$G162)</f>
        <v>0</v>
      </c>
      <c r="AS162" s="1412">
        <f ca="1">IF(ISERROR(VLOOKUP(VLOOKUP($A162, 'E4 TB Allocation Details'!$A$18:$L$205, MATCH("Customer ID", 'E4 TB Allocation Details'!$A$18:$L$18, 0),FALSE), 'E2 Allocators'!$B$15:$W$361, MATCH('O5 Details by Class &amp; Accounts'!AS$18, 'E2 Allocators'!$B$15:$W$15, 0),FALSE)*$G162), 0, VLOOKUP(VLOOKUP($A162, 'E4 TB Allocation Details'!$A$18:$L$205, MATCH("Customer ID", 'E4 TB Allocation Details'!$A$18:$L$18, 0),FALSE), 'E2 Allocators'!$B$15:$W$361, MATCH('O5 Details by Class &amp; Accounts'!AS$18, 'E2 Allocators'!$B$15:$W$15, 0),FALSE)*$G162)</f>
        <v>0</v>
      </c>
      <c r="AT162" s="1412">
        <f ca="1">IF(ISERROR(VLOOKUP(VLOOKUP($A162, 'E4 TB Allocation Details'!$A$18:$L$205, MATCH("Customer ID", 'E4 TB Allocation Details'!$A$18:$L$18, 0),FALSE), 'E2 Allocators'!$B$15:$W$361, MATCH('O5 Details by Class &amp; Accounts'!AT$18, 'E2 Allocators'!$B$15:$W$15, 0),FALSE)*$G162), 0, VLOOKUP(VLOOKUP($A162, 'E4 TB Allocation Details'!$A$18:$L$205, MATCH("Customer ID", 'E4 TB Allocation Details'!$A$18:$L$18, 0),FALSE), 'E2 Allocators'!$B$15:$W$361, MATCH('O5 Details by Class &amp; Accounts'!AT$18, 'E2 Allocators'!$B$15:$W$15, 0),FALSE)*$G162)</f>
        <v>0</v>
      </c>
      <c r="AU162" s="1412">
        <f ca="1">IF(ISERROR(VLOOKUP(VLOOKUP($A162, 'E4 TB Allocation Details'!$A$18:$L$205, MATCH("Customer ID", 'E4 TB Allocation Details'!$A$18:$L$18, 0),FALSE), 'E2 Allocators'!$B$15:$W$361, MATCH('O5 Details by Class &amp; Accounts'!AU$18, 'E2 Allocators'!$B$15:$W$15, 0),FALSE)*$G162), 0, VLOOKUP(VLOOKUP($A162, 'E4 TB Allocation Details'!$A$18:$L$205, MATCH("Customer ID", 'E4 TB Allocation Details'!$A$18:$L$18, 0),FALSE), 'E2 Allocators'!$B$15:$W$361, MATCH('O5 Details by Class &amp; Accounts'!AU$18, 'E2 Allocators'!$B$15:$W$15, 0),FALSE)*$G162)</f>
        <v>0</v>
      </c>
      <c r="AV162" s="1412">
        <f ca="1">IF(ISERROR(VLOOKUP(VLOOKUP($A162, 'E4 TB Allocation Details'!$A$18:$L$205, MATCH("Customer ID", 'E4 TB Allocation Details'!$A$18:$L$18, 0),FALSE), 'E2 Allocators'!$B$15:$W$361, MATCH('O5 Details by Class &amp; Accounts'!AV$18, 'E2 Allocators'!$B$15:$W$15, 0),FALSE)*$G162), 0, VLOOKUP(VLOOKUP($A162, 'E4 TB Allocation Details'!$A$18:$L$205, MATCH("Customer ID", 'E4 TB Allocation Details'!$A$18:$L$18, 0),FALSE), 'E2 Allocators'!$B$15:$W$361, MATCH('O5 Details by Class &amp; Accounts'!AV$18, 'E2 Allocators'!$B$15:$W$15, 0),FALSE)*$G162)</f>
        <v>0</v>
      </c>
      <c r="AW162" s="1412">
        <f ca="1">IF(ISERROR(VLOOKUP(VLOOKUP($A162, 'E4 TB Allocation Details'!$A$18:$L$205, MATCH("Customer ID", 'E4 TB Allocation Details'!$A$18:$L$18, 0),FALSE), 'E2 Allocators'!$B$15:$W$361, MATCH('O5 Details by Class &amp; Accounts'!AW$18, 'E2 Allocators'!$B$15:$W$15, 0),FALSE)*$G162), 0, VLOOKUP(VLOOKUP($A162, 'E4 TB Allocation Details'!$A$18:$L$205, MATCH("Customer ID", 'E4 TB Allocation Details'!$A$18:$L$18, 0),FALSE), 'E2 Allocators'!$B$15:$W$361, MATCH('O5 Details by Class &amp; Accounts'!AW$18, 'E2 Allocators'!$B$15:$W$15, 0),FALSE)*$G162)</f>
        <v>0</v>
      </c>
      <c r="AX162" s="1412">
        <f t="shared" si="44"/>
        <v>0</v>
      </c>
      <c r="AY162" s="1412">
        <f ca="1">IF(ISERROR(VLOOKUP(VLOOKUP($A162, 'E4 TB Allocation Details'!$A$18:$L$205, MATCH("Misc ID", 'E4 TB Allocation Details'!$A$18:$L$18, 0),FALSE), 'E2 Allocators'!$B$15:$W$361, MATCH('O5 Details by Class &amp; Accounts'!AY$18, 'E2 Allocators'!$B$15:$W$15, 0),FALSE)*$E162), 0, VLOOKUP(VLOOKUP($A162, 'E4 TB Allocation Details'!$A$18:$L$205, MATCH("Misc ID", 'E4 TB Allocation Details'!$A$18:$L$18, 0),FALSE), 'E2 Allocators'!$B$15:$W$361, MATCH('O5 Details by Class &amp; Accounts'!AY$18, 'E2 Allocators'!$B$15:$W$15, 0),FALSE)*$E162)</f>
        <v>0</v>
      </c>
      <c r="AZ162" s="1412">
        <f ca="1">IF(ISERROR(VLOOKUP(VLOOKUP($A162, 'E4 TB Allocation Details'!$A$18:$L$205, MATCH("Misc ID", 'E4 TB Allocation Details'!$A$18:$L$18, 0),FALSE), 'E2 Allocators'!$B$15:$W$361, MATCH('O5 Details by Class &amp; Accounts'!AZ$18, 'E2 Allocators'!$B$15:$W$15, 0),FALSE)*$E162), 0, VLOOKUP(VLOOKUP($A162, 'E4 TB Allocation Details'!$A$18:$L$205, MATCH("Misc ID", 'E4 TB Allocation Details'!$A$18:$L$18, 0),FALSE), 'E2 Allocators'!$B$15:$W$361, MATCH('O5 Details by Class &amp; Accounts'!AZ$18, 'E2 Allocators'!$B$15:$W$15, 0),FALSE)*$E162)</f>
        <v>0</v>
      </c>
      <c r="BA162" s="1412">
        <f ca="1">IF(ISERROR(VLOOKUP(VLOOKUP($A162, 'E4 TB Allocation Details'!$A$18:$L$205, MATCH("Misc ID", 'E4 TB Allocation Details'!$A$18:$L$18, 0),FALSE), 'E2 Allocators'!$B$15:$W$361, MATCH('O5 Details by Class &amp; Accounts'!BA$18, 'E2 Allocators'!$B$15:$W$15, 0),FALSE)*$E162), 0, VLOOKUP(VLOOKUP($A162, 'E4 TB Allocation Details'!$A$18:$L$205, MATCH("Misc ID", 'E4 TB Allocation Details'!$A$18:$L$18, 0),FALSE), 'E2 Allocators'!$B$15:$W$361, MATCH('O5 Details by Class &amp; Accounts'!BA$18, 'E2 Allocators'!$B$15:$W$15, 0),FALSE)*$E162)</f>
        <v>0</v>
      </c>
      <c r="BB162" s="1412">
        <f ca="1">IF(ISERROR(VLOOKUP(VLOOKUP($A162, 'E4 TB Allocation Details'!$A$18:$L$205, MATCH("Misc ID", 'E4 TB Allocation Details'!$A$18:$L$18, 0),FALSE), 'E2 Allocators'!$B$15:$W$361, MATCH('O5 Details by Class &amp; Accounts'!BB$18, 'E2 Allocators'!$B$15:$W$15, 0),FALSE)*$E162), 0, VLOOKUP(VLOOKUP($A162, 'E4 TB Allocation Details'!$A$18:$L$205, MATCH("Misc ID", 'E4 TB Allocation Details'!$A$18:$L$18, 0),FALSE), 'E2 Allocators'!$B$15:$W$361, MATCH('O5 Details by Class &amp; Accounts'!BB$18, 'E2 Allocators'!$B$15:$W$15, 0),FALSE)*$E162)</f>
        <v>0</v>
      </c>
      <c r="BC162" s="1412">
        <f ca="1">IF(ISERROR(VLOOKUP(VLOOKUP($A162, 'E4 TB Allocation Details'!$A$18:$L$205, MATCH("Misc ID", 'E4 TB Allocation Details'!$A$18:$L$18, 0),FALSE), 'E2 Allocators'!$B$15:$W$361, MATCH('O5 Details by Class &amp; Accounts'!BC$18, 'E2 Allocators'!$B$15:$W$15, 0),FALSE)*$E162), 0, VLOOKUP(VLOOKUP($A162, 'E4 TB Allocation Details'!$A$18:$L$205, MATCH("Misc ID", 'E4 TB Allocation Details'!$A$18:$L$18, 0),FALSE), 'E2 Allocators'!$B$15:$W$361, MATCH('O5 Details by Class &amp; Accounts'!BC$18, 'E2 Allocators'!$B$15:$W$15, 0),FALSE)*$E162)</f>
        <v>0</v>
      </c>
      <c r="BD162" s="1412">
        <f ca="1">IF(ISERROR(VLOOKUP(VLOOKUP($A162, 'E4 TB Allocation Details'!$A$18:$L$205, MATCH("Misc ID", 'E4 TB Allocation Details'!$A$18:$L$18, 0),FALSE), 'E2 Allocators'!$B$15:$W$361, MATCH('O5 Details by Class &amp; Accounts'!BD$18, 'E2 Allocators'!$B$15:$W$15, 0),FALSE)*$E162), 0, VLOOKUP(VLOOKUP($A162, 'E4 TB Allocation Details'!$A$18:$L$205, MATCH("Misc ID", 'E4 TB Allocation Details'!$A$18:$L$18, 0),FALSE), 'E2 Allocators'!$B$15:$W$361, MATCH('O5 Details by Class &amp; Accounts'!BD$18, 'E2 Allocators'!$B$15:$W$15, 0),FALSE)*$E162)</f>
        <v>0</v>
      </c>
      <c r="BE162" s="1412">
        <f ca="1">IF(ISERROR(VLOOKUP(VLOOKUP($A162, 'E4 TB Allocation Details'!$A$18:$L$205, MATCH("Misc ID", 'E4 TB Allocation Details'!$A$18:$L$18, 0),FALSE), 'E2 Allocators'!$B$15:$W$361, MATCH('O5 Details by Class &amp; Accounts'!BE$18, 'E2 Allocators'!$B$15:$W$15, 0),FALSE)*$E162), 0, VLOOKUP(VLOOKUP($A162, 'E4 TB Allocation Details'!$A$18:$L$205, MATCH("Misc ID", 'E4 TB Allocation Details'!$A$18:$L$18, 0),FALSE), 'E2 Allocators'!$B$15:$W$361, MATCH('O5 Details by Class &amp; Accounts'!BE$18, 'E2 Allocators'!$B$15:$W$15, 0),FALSE)*$E162)</f>
        <v>0</v>
      </c>
      <c r="BF162" s="1412">
        <f ca="1">IF(ISERROR(VLOOKUP(VLOOKUP($A162, 'E4 TB Allocation Details'!$A$18:$L$205, MATCH("Misc ID", 'E4 TB Allocation Details'!$A$18:$L$18, 0),FALSE), 'E2 Allocators'!$B$15:$W$361, MATCH('O5 Details by Class &amp; Accounts'!BF$18, 'E2 Allocators'!$B$15:$W$15, 0),FALSE)*$E162), 0, VLOOKUP(VLOOKUP($A162, 'E4 TB Allocation Details'!$A$18:$L$205, MATCH("Misc ID", 'E4 TB Allocation Details'!$A$18:$L$18, 0),FALSE), 'E2 Allocators'!$B$15:$W$361, MATCH('O5 Details by Class &amp; Accounts'!BF$18, 'E2 Allocators'!$B$15:$W$15, 0),FALSE)*$E162)</f>
        <v>0</v>
      </c>
      <c r="BG162" s="1412">
        <f ca="1">IF(ISERROR(VLOOKUP(VLOOKUP($A162, 'E4 TB Allocation Details'!$A$18:$L$205, MATCH("Misc ID", 'E4 TB Allocation Details'!$A$18:$L$18, 0),FALSE), 'E2 Allocators'!$B$15:$W$361, MATCH('O5 Details by Class &amp; Accounts'!BG$18, 'E2 Allocators'!$B$15:$W$15, 0),FALSE)*$E162), 0, VLOOKUP(VLOOKUP($A162, 'E4 TB Allocation Details'!$A$18:$L$205, MATCH("Misc ID", 'E4 TB Allocation Details'!$A$18:$L$18, 0),FALSE), 'E2 Allocators'!$B$15:$W$361, MATCH('O5 Details by Class &amp; Accounts'!BG$18, 'E2 Allocators'!$B$15:$W$15, 0),FALSE)*$E162)</f>
        <v>0</v>
      </c>
      <c r="BH162" s="1412">
        <f ca="1">IF(ISERROR(VLOOKUP(VLOOKUP($A162, 'E4 TB Allocation Details'!$A$18:$L$205, MATCH("Misc ID", 'E4 TB Allocation Details'!$A$18:$L$18, 0),FALSE), 'E2 Allocators'!$B$15:$W$361, MATCH('O5 Details by Class &amp; Accounts'!BH$18, 'E2 Allocators'!$B$15:$W$15, 0),FALSE)*$E162), 0, VLOOKUP(VLOOKUP($A162, 'E4 TB Allocation Details'!$A$18:$L$205, MATCH("Misc ID", 'E4 TB Allocation Details'!$A$18:$L$18, 0),FALSE), 'E2 Allocators'!$B$15:$W$361, MATCH('O5 Details by Class &amp; Accounts'!BH$18, 'E2 Allocators'!$B$15:$W$15, 0),FALSE)*$E162)</f>
        <v>0</v>
      </c>
      <c r="BI162" s="1412">
        <f ca="1">IF(ISERROR(VLOOKUP(VLOOKUP($A162, 'E4 TB Allocation Details'!$A$18:$L$205, MATCH("Misc ID", 'E4 TB Allocation Details'!$A$18:$L$18, 0),FALSE), 'E2 Allocators'!$B$15:$W$361, MATCH('O5 Details by Class &amp; Accounts'!BI$18, 'E2 Allocators'!$B$15:$W$15, 0),FALSE)*$E162), 0, VLOOKUP(VLOOKUP($A162, 'E4 TB Allocation Details'!$A$18:$L$205, MATCH("Misc ID", 'E4 TB Allocation Details'!$A$18:$L$18, 0),FALSE), 'E2 Allocators'!$B$15:$W$361, MATCH('O5 Details by Class &amp; Accounts'!BI$18, 'E2 Allocators'!$B$15:$W$15, 0),FALSE)*$E162)</f>
        <v>0</v>
      </c>
      <c r="BJ162" s="1412">
        <f ca="1">IF(ISERROR(VLOOKUP(VLOOKUP($A162, 'E4 TB Allocation Details'!$A$18:$L$205, MATCH("Misc ID", 'E4 TB Allocation Details'!$A$18:$L$18, 0),FALSE), 'E2 Allocators'!$B$15:$W$361, MATCH('O5 Details by Class &amp; Accounts'!BJ$18, 'E2 Allocators'!$B$15:$W$15, 0),FALSE)*$E162), 0, VLOOKUP(VLOOKUP($A162, 'E4 TB Allocation Details'!$A$18:$L$205, MATCH("Misc ID", 'E4 TB Allocation Details'!$A$18:$L$18, 0),FALSE), 'E2 Allocators'!$B$15:$W$361, MATCH('O5 Details by Class &amp; Accounts'!BJ$18, 'E2 Allocators'!$B$15:$W$15, 0),FALSE)*$E162)</f>
        <v>0</v>
      </c>
      <c r="BK162" s="1412">
        <f ca="1">IF(ISERROR(VLOOKUP(VLOOKUP($A162, 'E4 TB Allocation Details'!$A$18:$L$205, MATCH("Misc ID", 'E4 TB Allocation Details'!$A$18:$L$18, 0),FALSE), 'E2 Allocators'!$B$15:$W$361, MATCH('O5 Details by Class &amp; Accounts'!BK$18, 'E2 Allocators'!$B$15:$W$15, 0),FALSE)*$E162), 0, VLOOKUP(VLOOKUP($A162, 'E4 TB Allocation Details'!$A$18:$L$205, MATCH("Misc ID", 'E4 TB Allocation Details'!$A$18:$L$18, 0),FALSE), 'E2 Allocators'!$B$15:$W$361, MATCH('O5 Details by Class &amp; Accounts'!BK$18, 'E2 Allocators'!$B$15:$W$15, 0),FALSE)*$E162)</f>
        <v>0</v>
      </c>
      <c r="BL162" s="1412">
        <f ca="1">IF(ISERROR(VLOOKUP(VLOOKUP($A162, 'E4 TB Allocation Details'!$A$18:$L$205, MATCH("Misc ID", 'E4 TB Allocation Details'!$A$18:$L$18, 0),FALSE), 'E2 Allocators'!$B$15:$W$361, MATCH('O5 Details by Class &amp; Accounts'!BL$18, 'E2 Allocators'!$B$15:$W$15, 0),FALSE)*$E162), 0, VLOOKUP(VLOOKUP($A162, 'E4 TB Allocation Details'!$A$18:$L$205, MATCH("Misc ID", 'E4 TB Allocation Details'!$A$18:$L$18, 0),FALSE), 'E2 Allocators'!$B$15:$W$361, MATCH('O5 Details by Class &amp; Accounts'!BL$18, 'E2 Allocators'!$B$15:$W$15, 0),FALSE)*$E162)</f>
        <v>0</v>
      </c>
      <c r="BM162" s="1412">
        <f ca="1">IF(ISERROR(VLOOKUP(VLOOKUP($A162, 'E4 TB Allocation Details'!$A$18:$L$205, MATCH("Misc ID", 'E4 TB Allocation Details'!$A$18:$L$18, 0),FALSE), 'E2 Allocators'!$B$15:$W$361, MATCH('O5 Details by Class &amp; Accounts'!BM$18, 'E2 Allocators'!$B$15:$W$15, 0),FALSE)*$E162), 0, VLOOKUP(VLOOKUP($A162, 'E4 TB Allocation Details'!$A$18:$L$205, MATCH("Misc ID", 'E4 TB Allocation Details'!$A$18:$L$18, 0),FALSE), 'E2 Allocators'!$B$15:$W$361, MATCH('O5 Details by Class &amp; Accounts'!BM$18, 'E2 Allocators'!$B$15:$W$15, 0),FALSE)*$E162)</f>
        <v>0</v>
      </c>
      <c r="BN162" s="1412">
        <f ca="1">IF(ISERROR(VLOOKUP(VLOOKUP($A162, 'E4 TB Allocation Details'!$A$18:$L$205, MATCH("Misc ID", 'E4 TB Allocation Details'!$A$18:$L$18, 0),FALSE), 'E2 Allocators'!$B$15:$W$361, MATCH('O5 Details by Class &amp; Accounts'!BN$18, 'E2 Allocators'!$B$15:$W$15, 0),FALSE)*$E162), 0, VLOOKUP(VLOOKUP($A162, 'E4 TB Allocation Details'!$A$18:$L$205, MATCH("Misc ID", 'E4 TB Allocation Details'!$A$18:$L$18, 0),FALSE), 'E2 Allocators'!$B$15:$W$361, MATCH('O5 Details by Class &amp; Accounts'!BN$18, 'E2 Allocators'!$B$15:$W$15, 0),FALSE)*$E162)</f>
        <v>0</v>
      </c>
      <c r="BO162" s="1412">
        <f ca="1">IF(ISERROR(VLOOKUP(VLOOKUP($A162, 'E4 TB Allocation Details'!$A$18:$L$205, MATCH("Misc ID", 'E4 TB Allocation Details'!$A$18:$L$18, 0),FALSE), 'E2 Allocators'!$B$15:$W$361, MATCH('O5 Details by Class &amp; Accounts'!BO$18, 'E2 Allocators'!$B$15:$W$15, 0),FALSE)*$E162), 0, VLOOKUP(VLOOKUP($A162, 'E4 TB Allocation Details'!$A$18:$L$205, MATCH("Misc ID", 'E4 TB Allocation Details'!$A$18:$L$18, 0),FALSE), 'E2 Allocators'!$B$15:$W$361, MATCH('O5 Details by Class &amp; Accounts'!BO$18, 'E2 Allocators'!$B$15:$W$15, 0),FALSE)*$E162)</f>
        <v>0</v>
      </c>
      <c r="BP162" s="1412">
        <f ca="1">IF(ISERROR(VLOOKUP(VLOOKUP($A162, 'E4 TB Allocation Details'!$A$18:$L$205, MATCH("Misc ID", 'E4 TB Allocation Details'!$A$18:$L$18, 0),FALSE), 'E2 Allocators'!$B$15:$W$361, MATCH('O5 Details by Class &amp; Accounts'!BP$18, 'E2 Allocators'!$B$15:$W$15, 0),FALSE)*$E162), 0, VLOOKUP(VLOOKUP($A162, 'E4 TB Allocation Details'!$A$18:$L$205, MATCH("Misc ID", 'E4 TB Allocation Details'!$A$18:$L$18, 0),FALSE), 'E2 Allocators'!$B$15:$W$361, MATCH('O5 Details by Class &amp; Accounts'!BP$18, 'E2 Allocators'!$B$15:$W$15, 0),FALSE)*$E162)</f>
        <v>0</v>
      </c>
      <c r="BQ162" s="1412">
        <f ca="1">IF(ISERROR(VLOOKUP(VLOOKUP($A162, 'E4 TB Allocation Details'!$A$18:$L$205, MATCH("Misc ID", 'E4 TB Allocation Details'!$A$18:$L$18, 0),FALSE), 'E2 Allocators'!$B$15:$W$361, MATCH('O5 Details by Class &amp; Accounts'!BQ$18, 'E2 Allocators'!$B$15:$W$15, 0),FALSE)*$E162), 0, VLOOKUP(VLOOKUP($A162, 'E4 TB Allocation Details'!$A$18:$L$205, MATCH("Misc ID", 'E4 TB Allocation Details'!$A$18:$L$18, 0),FALSE), 'E2 Allocators'!$B$15:$W$361, MATCH('O5 Details by Class &amp; Accounts'!BQ$18, 'E2 Allocators'!$B$15:$W$15, 0),FALSE)*$E162)</f>
        <v>0</v>
      </c>
      <c r="BR162" s="1412">
        <f ca="1">IF(ISERROR(VLOOKUP(VLOOKUP($A162, 'E4 TB Allocation Details'!$A$18:$L$205, MATCH("Misc ID", 'E4 TB Allocation Details'!$A$18:$L$18, 0),FALSE), 'E2 Allocators'!$B$15:$W$361, MATCH('O5 Details by Class &amp; Accounts'!BR$18, 'E2 Allocators'!$B$15:$W$15, 0),FALSE)*$E162), 0, VLOOKUP(VLOOKUP($A162, 'E4 TB Allocation Details'!$A$18:$L$205, MATCH("Misc ID", 'E4 TB Allocation Details'!$A$18:$L$18, 0),FALSE), 'E2 Allocators'!$B$15:$W$361, MATCH('O5 Details by Class &amp; Accounts'!BR$18, 'E2 Allocators'!$B$15:$W$15, 0),FALSE)*$E162)</f>
        <v>0</v>
      </c>
      <c r="BS162" s="1412">
        <f t="shared" si="41"/>
        <v>0</v>
      </c>
      <c r="BT162" s="1412">
        <f ca="1">IF(ISERROR(VLOOKUP(VLOOKUP($A162, 'E4 TB Allocation Details'!$A$18:$L$205, MATCH("A &amp; G ID", 'E4 TB Allocation Details'!$A$18:$L$18, 0),FALSE), 'E2 Allocators'!$B$15:$W$361, MATCH('O5 Details by Class &amp; Accounts'!BT$18, 'E2 Allocators'!$B$15:$W$15, 0),FALSE)*$E162), 0, VLOOKUP(VLOOKUP($A162, 'E4 TB Allocation Details'!$A$18:$L$205, MATCH("A &amp; G ID", 'E4 TB Allocation Details'!$A$18:$L$18, 0),FALSE), 'E2 Allocators'!$B$15:$W$361, MATCH('O5 Details by Class &amp; Accounts'!BT$18, 'E2 Allocators'!$B$15:$W$15, 0),FALSE)*$E162)</f>
        <v>0</v>
      </c>
      <c r="BU162" s="1412">
        <f ca="1">IF(ISERROR(VLOOKUP(VLOOKUP($A162, 'E4 TB Allocation Details'!$A$18:$L$205, MATCH("A &amp; G ID", 'E4 TB Allocation Details'!$A$18:$L$18, 0),FALSE), 'E2 Allocators'!$B$15:$W$361, MATCH('O5 Details by Class &amp; Accounts'!BU$18, 'E2 Allocators'!$B$15:$W$15, 0),FALSE)*$E162), 0, VLOOKUP(VLOOKUP($A162, 'E4 TB Allocation Details'!$A$18:$L$205, MATCH("A &amp; G ID", 'E4 TB Allocation Details'!$A$18:$L$18, 0),FALSE), 'E2 Allocators'!$B$15:$W$361, MATCH('O5 Details by Class &amp; Accounts'!BU$18, 'E2 Allocators'!$B$15:$W$15, 0),FALSE)*$E162)</f>
        <v>0</v>
      </c>
      <c r="BV162" s="1412">
        <f ca="1">IF(ISERROR(VLOOKUP(VLOOKUP($A162, 'E4 TB Allocation Details'!$A$18:$L$205, MATCH("A &amp; G ID", 'E4 TB Allocation Details'!$A$18:$L$18, 0),FALSE), 'E2 Allocators'!$B$15:$W$361, MATCH('O5 Details by Class &amp; Accounts'!BV$18, 'E2 Allocators'!$B$15:$W$15, 0),FALSE)*$E162), 0, VLOOKUP(VLOOKUP($A162, 'E4 TB Allocation Details'!$A$18:$L$205, MATCH("A &amp; G ID", 'E4 TB Allocation Details'!$A$18:$L$18, 0),FALSE), 'E2 Allocators'!$B$15:$W$361, MATCH('O5 Details by Class &amp; Accounts'!BV$18, 'E2 Allocators'!$B$15:$W$15, 0),FALSE)*$E162)</f>
        <v>0</v>
      </c>
      <c r="BW162" s="1412">
        <f ca="1">IF(ISERROR(VLOOKUP(VLOOKUP($A162, 'E4 TB Allocation Details'!$A$18:$L$205, MATCH("A &amp; G ID", 'E4 TB Allocation Details'!$A$18:$L$18, 0),FALSE), 'E2 Allocators'!$B$15:$W$361, MATCH('O5 Details by Class &amp; Accounts'!BW$18, 'E2 Allocators'!$B$15:$W$15, 0),FALSE)*$E162), 0, VLOOKUP(VLOOKUP($A162, 'E4 TB Allocation Details'!$A$18:$L$205, MATCH("A &amp; G ID", 'E4 TB Allocation Details'!$A$18:$L$18, 0),FALSE), 'E2 Allocators'!$B$15:$W$361, MATCH('O5 Details by Class &amp; Accounts'!BW$18, 'E2 Allocators'!$B$15:$W$15, 0),FALSE)*$E162)</f>
        <v>0</v>
      </c>
      <c r="BX162" s="1412">
        <f ca="1">IF(ISERROR(VLOOKUP(VLOOKUP($A162, 'E4 TB Allocation Details'!$A$18:$L$205, MATCH("A &amp; G ID", 'E4 TB Allocation Details'!$A$18:$L$18, 0),FALSE), 'E2 Allocators'!$B$15:$W$361, MATCH('O5 Details by Class &amp; Accounts'!BX$18, 'E2 Allocators'!$B$15:$W$15, 0),FALSE)*$E162), 0, VLOOKUP(VLOOKUP($A162, 'E4 TB Allocation Details'!$A$18:$L$205, MATCH("A &amp; G ID", 'E4 TB Allocation Details'!$A$18:$L$18, 0),FALSE), 'E2 Allocators'!$B$15:$W$361, MATCH('O5 Details by Class &amp; Accounts'!BX$18, 'E2 Allocators'!$B$15:$W$15, 0),FALSE)*$E162)</f>
        <v>0</v>
      </c>
      <c r="BY162" s="1412">
        <f ca="1">IF(ISERROR(VLOOKUP(VLOOKUP($A162, 'E4 TB Allocation Details'!$A$18:$L$205, MATCH("A &amp; G ID", 'E4 TB Allocation Details'!$A$18:$L$18, 0),FALSE), 'E2 Allocators'!$B$15:$W$361, MATCH('O5 Details by Class &amp; Accounts'!BY$18, 'E2 Allocators'!$B$15:$W$15, 0),FALSE)*$E162), 0, VLOOKUP(VLOOKUP($A162, 'E4 TB Allocation Details'!$A$18:$L$205, MATCH("A &amp; G ID", 'E4 TB Allocation Details'!$A$18:$L$18, 0),FALSE), 'E2 Allocators'!$B$15:$W$361, MATCH('O5 Details by Class &amp; Accounts'!BY$18, 'E2 Allocators'!$B$15:$W$15, 0),FALSE)*$E162)</f>
        <v>0</v>
      </c>
      <c r="BZ162" s="1412">
        <f ca="1">IF(ISERROR(VLOOKUP(VLOOKUP($A162, 'E4 TB Allocation Details'!$A$18:$L$205, MATCH("A &amp; G ID", 'E4 TB Allocation Details'!$A$18:$L$18, 0),FALSE), 'E2 Allocators'!$B$15:$W$361, MATCH('O5 Details by Class &amp; Accounts'!BZ$18, 'E2 Allocators'!$B$15:$W$15, 0),FALSE)*$E162), 0, VLOOKUP(VLOOKUP($A162, 'E4 TB Allocation Details'!$A$18:$L$205, MATCH("A &amp; G ID", 'E4 TB Allocation Details'!$A$18:$L$18, 0),FALSE), 'E2 Allocators'!$B$15:$W$361, MATCH('O5 Details by Class &amp; Accounts'!BZ$18, 'E2 Allocators'!$B$15:$W$15, 0),FALSE)*$E162)</f>
        <v>0</v>
      </c>
      <c r="CA162" s="1412">
        <f ca="1">IF(ISERROR(VLOOKUP(VLOOKUP($A162, 'E4 TB Allocation Details'!$A$18:$L$205, MATCH("A &amp; G ID", 'E4 TB Allocation Details'!$A$18:$L$18, 0),FALSE), 'E2 Allocators'!$B$15:$W$361, MATCH('O5 Details by Class &amp; Accounts'!CA$18, 'E2 Allocators'!$B$15:$W$15, 0),FALSE)*$E162), 0, VLOOKUP(VLOOKUP($A162, 'E4 TB Allocation Details'!$A$18:$L$205, MATCH("A &amp; G ID", 'E4 TB Allocation Details'!$A$18:$L$18, 0),FALSE), 'E2 Allocators'!$B$15:$W$361, MATCH('O5 Details by Class &amp; Accounts'!CA$18, 'E2 Allocators'!$B$15:$W$15, 0),FALSE)*$E162)</f>
        <v>0</v>
      </c>
      <c r="CB162" s="1412">
        <f ca="1">IF(ISERROR(VLOOKUP(VLOOKUP($A162, 'E4 TB Allocation Details'!$A$18:$L$205, MATCH("A &amp; G ID", 'E4 TB Allocation Details'!$A$18:$L$18, 0),FALSE), 'E2 Allocators'!$B$15:$W$361, MATCH('O5 Details by Class &amp; Accounts'!CB$18, 'E2 Allocators'!$B$15:$W$15, 0),FALSE)*$E162), 0, VLOOKUP(VLOOKUP($A162, 'E4 TB Allocation Details'!$A$18:$L$205, MATCH("A &amp; G ID", 'E4 TB Allocation Details'!$A$18:$L$18, 0),FALSE), 'E2 Allocators'!$B$15:$W$361, MATCH('O5 Details by Class &amp; Accounts'!CB$18, 'E2 Allocators'!$B$15:$W$15, 0),FALSE)*$E162)</f>
        <v>0</v>
      </c>
      <c r="CC162" s="1412">
        <f ca="1">IF(ISERROR(VLOOKUP(VLOOKUP($A162, 'E4 TB Allocation Details'!$A$18:$L$205, MATCH("A &amp; G ID", 'E4 TB Allocation Details'!$A$18:$L$18, 0),FALSE), 'E2 Allocators'!$B$15:$W$361, MATCH('O5 Details by Class &amp; Accounts'!CC$18, 'E2 Allocators'!$B$15:$W$15, 0),FALSE)*$E162), 0, VLOOKUP(VLOOKUP($A162, 'E4 TB Allocation Details'!$A$18:$L$205, MATCH("A &amp; G ID", 'E4 TB Allocation Details'!$A$18:$L$18, 0),FALSE), 'E2 Allocators'!$B$15:$W$361, MATCH('O5 Details by Class &amp; Accounts'!CC$18, 'E2 Allocators'!$B$15:$W$15, 0),FALSE)*$E162)</f>
        <v>0</v>
      </c>
      <c r="CD162" s="1412">
        <f ca="1">IF(ISERROR(VLOOKUP(VLOOKUP($A162, 'E4 TB Allocation Details'!$A$18:$L$205, MATCH("A &amp; G ID", 'E4 TB Allocation Details'!$A$18:$L$18, 0),FALSE), 'E2 Allocators'!$B$15:$W$361, MATCH('O5 Details by Class &amp; Accounts'!CD$18, 'E2 Allocators'!$B$15:$W$15, 0),FALSE)*$E162), 0, VLOOKUP(VLOOKUP($A162, 'E4 TB Allocation Details'!$A$18:$L$205, MATCH("A &amp; G ID", 'E4 TB Allocation Details'!$A$18:$L$18, 0),FALSE), 'E2 Allocators'!$B$15:$W$361, MATCH('O5 Details by Class &amp; Accounts'!CD$18, 'E2 Allocators'!$B$15:$W$15, 0),FALSE)*$E162)</f>
        <v>0</v>
      </c>
      <c r="CE162" s="1412">
        <f ca="1">IF(ISERROR(VLOOKUP(VLOOKUP($A162, 'E4 TB Allocation Details'!$A$18:$L$205, MATCH("A &amp; G ID", 'E4 TB Allocation Details'!$A$18:$L$18, 0),FALSE), 'E2 Allocators'!$B$15:$W$361, MATCH('O5 Details by Class &amp; Accounts'!CE$18, 'E2 Allocators'!$B$15:$W$15, 0),FALSE)*$E162), 0, VLOOKUP(VLOOKUP($A162, 'E4 TB Allocation Details'!$A$18:$L$205, MATCH("A &amp; G ID", 'E4 TB Allocation Details'!$A$18:$L$18, 0),FALSE), 'E2 Allocators'!$B$15:$W$361, MATCH('O5 Details by Class &amp; Accounts'!CE$18, 'E2 Allocators'!$B$15:$W$15, 0),FALSE)*$E162)</f>
        <v>0</v>
      </c>
      <c r="CF162" s="1412">
        <f ca="1">IF(ISERROR(VLOOKUP(VLOOKUP($A162, 'E4 TB Allocation Details'!$A$18:$L$205, MATCH("A &amp; G ID", 'E4 TB Allocation Details'!$A$18:$L$18, 0),FALSE), 'E2 Allocators'!$B$15:$W$361, MATCH('O5 Details by Class &amp; Accounts'!CF$18, 'E2 Allocators'!$B$15:$W$15, 0),FALSE)*$E162), 0, VLOOKUP(VLOOKUP($A162, 'E4 TB Allocation Details'!$A$18:$L$205, MATCH("A &amp; G ID", 'E4 TB Allocation Details'!$A$18:$L$18, 0),FALSE), 'E2 Allocators'!$B$15:$W$361, MATCH('O5 Details by Class &amp; Accounts'!CF$18, 'E2 Allocators'!$B$15:$W$15, 0),FALSE)*$E162)</f>
        <v>0</v>
      </c>
      <c r="CG162" s="1412">
        <f ca="1">IF(ISERROR(VLOOKUP(VLOOKUP($A162, 'E4 TB Allocation Details'!$A$18:$L$205, MATCH("A &amp; G ID", 'E4 TB Allocation Details'!$A$18:$L$18, 0),FALSE), 'E2 Allocators'!$B$15:$W$361, MATCH('O5 Details by Class &amp; Accounts'!CG$18, 'E2 Allocators'!$B$15:$W$15, 0),FALSE)*$E162), 0, VLOOKUP(VLOOKUP($A162, 'E4 TB Allocation Details'!$A$18:$L$205, MATCH("A &amp; G ID", 'E4 TB Allocation Details'!$A$18:$L$18, 0),FALSE), 'E2 Allocators'!$B$15:$W$361, MATCH('O5 Details by Class &amp; Accounts'!CG$18, 'E2 Allocators'!$B$15:$W$15, 0),FALSE)*$E162)</f>
        <v>0</v>
      </c>
      <c r="CH162" s="1412">
        <f ca="1">IF(ISERROR(VLOOKUP(VLOOKUP($A162, 'E4 TB Allocation Details'!$A$18:$L$205, MATCH("A &amp; G ID", 'E4 TB Allocation Details'!$A$18:$L$18, 0),FALSE), 'E2 Allocators'!$B$15:$W$361, MATCH('O5 Details by Class &amp; Accounts'!CH$18, 'E2 Allocators'!$B$15:$W$15, 0),FALSE)*$E162), 0, VLOOKUP(VLOOKUP($A162, 'E4 TB Allocation Details'!$A$18:$L$205, MATCH("A &amp; G ID", 'E4 TB Allocation Details'!$A$18:$L$18, 0),FALSE), 'E2 Allocators'!$B$15:$W$361, MATCH('O5 Details by Class &amp; Accounts'!CH$18, 'E2 Allocators'!$B$15:$W$15, 0),FALSE)*$E162)</f>
        <v>0</v>
      </c>
      <c r="CI162" s="1412">
        <f ca="1">IF(ISERROR(VLOOKUP(VLOOKUP($A162, 'E4 TB Allocation Details'!$A$18:$L$205, MATCH("A &amp; G ID", 'E4 TB Allocation Details'!$A$18:$L$18, 0),FALSE), 'E2 Allocators'!$B$15:$W$361, MATCH('O5 Details by Class &amp; Accounts'!CI$18, 'E2 Allocators'!$B$15:$W$15, 0),FALSE)*$E162), 0, VLOOKUP(VLOOKUP($A162, 'E4 TB Allocation Details'!$A$18:$L$205, MATCH("A &amp; G ID", 'E4 TB Allocation Details'!$A$18:$L$18, 0),FALSE), 'E2 Allocators'!$B$15:$W$361, MATCH('O5 Details by Class &amp; Accounts'!CI$18, 'E2 Allocators'!$B$15:$W$15, 0),FALSE)*$E162)</f>
        <v>0</v>
      </c>
      <c r="CJ162" s="1412">
        <f ca="1">IF(ISERROR(VLOOKUP(VLOOKUP($A162, 'E4 TB Allocation Details'!$A$18:$L$205, MATCH("A &amp; G ID", 'E4 TB Allocation Details'!$A$18:$L$18, 0),FALSE), 'E2 Allocators'!$B$15:$W$361, MATCH('O5 Details by Class &amp; Accounts'!CJ$18, 'E2 Allocators'!$B$15:$W$15, 0),FALSE)*$E162), 0, VLOOKUP(VLOOKUP($A162, 'E4 TB Allocation Details'!$A$18:$L$205, MATCH("A &amp; G ID", 'E4 TB Allocation Details'!$A$18:$L$18, 0),FALSE), 'E2 Allocators'!$B$15:$W$361, MATCH('O5 Details by Class &amp; Accounts'!CJ$18, 'E2 Allocators'!$B$15:$W$15, 0),FALSE)*$E162)</f>
        <v>0</v>
      </c>
      <c r="CK162" s="1412">
        <f ca="1">IF(ISERROR(VLOOKUP(VLOOKUP($A162, 'E4 TB Allocation Details'!$A$18:$L$205, MATCH("A &amp; G ID", 'E4 TB Allocation Details'!$A$18:$L$18, 0),FALSE), 'E2 Allocators'!$B$15:$W$361, MATCH('O5 Details by Class &amp; Accounts'!CK$18, 'E2 Allocators'!$B$15:$W$15, 0),FALSE)*$E162), 0, VLOOKUP(VLOOKUP($A162, 'E4 TB Allocation Details'!$A$18:$L$205, MATCH("A &amp; G ID", 'E4 TB Allocation Details'!$A$18:$L$18, 0),FALSE), 'E2 Allocators'!$B$15:$W$361, MATCH('O5 Details by Class &amp; Accounts'!CK$18, 'E2 Allocators'!$B$15:$W$15, 0),FALSE)*$E162)</f>
        <v>0</v>
      </c>
      <c r="CL162" s="1412">
        <f ca="1">IF(ISERROR(VLOOKUP(VLOOKUP($A162, 'E4 TB Allocation Details'!$A$18:$L$205, MATCH("A &amp; G ID", 'E4 TB Allocation Details'!$A$18:$L$18, 0),FALSE), 'E2 Allocators'!$B$15:$W$361, MATCH('O5 Details by Class &amp; Accounts'!CL$18, 'E2 Allocators'!$B$15:$W$15, 0),FALSE)*$E162), 0, VLOOKUP(VLOOKUP($A162, 'E4 TB Allocation Details'!$A$18:$L$205, MATCH("A &amp; G ID", 'E4 TB Allocation Details'!$A$18:$L$18, 0),FALSE), 'E2 Allocators'!$B$15:$W$361, MATCH('O5 Details by Class &amp; Accounts'!CL$18, 'E2 Allocators'!$B$15:$W$15, 0),FALSE)*$E162)</f>
        <v>0</v>
      </c>
      <c r="CM162" s="1412">
        <f ca="1">IF(ISERROR(VLOOKUP(VLOOKUP($A162, 'E4 TB Allocation Details'!$A$18:$L$205, MATCH("A &amp; G ID", 'E4 TB Allocation Details'!$A$18:$L$18, 0),FALSE), 'E2 Allocators'!$B$15:$W$361, MATCH('O5 Details by Class &amp; Accounts'!CM$18, 'E2 Allocators'!$B$15:$W$15, 0),FALSE)*$E162), 0, VLOOKUP(VLOOKUP($A162, 'E4 TB Allocation Details'!$A$18:$L$205, MATCH("A &amp; G ID", 'E4 TB Allocation Details'!$A$18:$L$18, 0),FALSE), 'E2 Allocators'!$B$15:$W$361, MATCH('O5 Details by Class &amp; Accounts'!CM$18, 'E2 Allocators'!$B$15:$W$15, 0),FALSE)*$E162)</f>
        <v>0</v>
      </c>
      <c r="CN162" s="1412">
        <f t="shared" si="42"/>
        <v>0</v>
      </c>
      <c r="CO162" s="1792">
        <f t="shared" si="43"/>
        <v>0</v>
      </c>
      <c r="CQ162" s="2087" t="s">
        <v>891</v>
      </c>
    </row>
    <row r="163" spans="1:95" s="81" customFormat="1" ht="12.75">
      <c r="A163" s="1182">
        <v>5330</v>
      </c>
      <c r="B163" s="1183" t="s">
        <v>734</v>
      </c>
      <c r="C163" s="1789">
        <f ca="1">IF(ISERROR(VLOOKUP($A163,'I3 TB Data'!$A$23:$H$458,MATCH('O5 Details by Class &amp; Accounts'!$C$18, 'I3 TB Data'!$A$23:$H$23,0),0)), 0, VLOOKUP($A163,'I3 TB Data'!$A$23:$H$458,MATCH('O5 Details by Class &amp; Accounts'!$C$18,'I3 TB Data'!$A$23:$H$23,0),0))</f>
        <v>22000</v>
      </c>
      <c r="D163" s="1790"/>
      <c r="E163" s="1789">
        <f t="shared" si="37"/>
        <v>22000</v>
      </c>
      <c r="F163" s="1791">
        <f ca="1">IF(ISERROR(VLOOKUP($A163, 'E1 Categorization'!A33:E122, MATCH("Customer Component", 'E1 Categorization'!$A$33:$E$33,0), 0)), 0, IF(VLOOKUP($A163, 'E1 Categorization'!A33:E122, MATCH("Customer Component", 'E1 Categorization'!$A$33:$E$33,0), 0)=0, 'O5 Details by Class &amp; Accounts'!$E163, IF(AND(VLOOKUP($A163, 'E1 Categorization'!A33:E122, MATCH("Customer Component", 'E1 Categorization'!$A$33:$E$33,0), 0) &gt;0, VLOOKUP($A163, 'E1 Categorization'!A33:E122, MATCH("Customer Component", 'E1 Categorization'!$A$33:$E$33,0), 0)&lt;1), 'O5 Details by Class &amp; Accounts'!$E163*(1-VLOOKUP($A163, 'E1 Categorization'!A33:E122, MATCH("Customer Component", 'E1 Categorization'!$A$33:$E$33,0), 0)), 0)))</f>
        <v>0</v>
      </c>
      <c r="G163" s="1791">
        <f t="shared" si="38"/>
        <v>22000</v>
      </c>
      <c r="H163" s="1412">
        <f t="shared" si="39"/>
        <v>22000</v>
      </c>
      <c r="I163" s="1412">
        <f ca="1">IF(ISERROR(VLOOKUP(VLOOKUP($A163, 'E4 TB Allocation Details'!$A$18:$L$205, MATCH("Demand ID", 'E4 TB Allocation Details'!$A$18:$L$18, 0),FALSE), 'E2 Allocators'!$B$15:$W$361, MATCH('O5 Details by Class &amp; Accounts'!I$18, 'E2 Allocators'!$B$15:$W$15, 0),FALSE)*$F163), 0, VLOOKUP(VLOOKUP($A163, 'E4 TB Allocation Details'!$A$18:$L$205, MATCH("Demand ID", 'E4 TB Allocation Details'!$A$18:$L$18, 0),FALSE), 'E2 Allocators'!$B$15:$W$361, MATCH('O5 Details by Class &amp; Accounts'!I$18, 'E2 Allocators'!$B$15:$W$15, 0),FALSE)*$F163)</f>
        <v>0</v>
      </c>
      <c r="J163" s="1412">
        <f ca="1">IF(ISERROR(VLOOKUP(VLOOKUP($A163, 'E4 TB Allocation Details'!$A$18:$L$205, MATCH("Demand ID", 'E4 TB Allocation Details'!$A$18:$L$18, 0),FALSE), 'E2 Allocators'!$B$15:$W$361, MATCH('O5 Details by Class &amp; Accounts'!J$18, 'E2 Allocators'!$B$15:$W$15, 0),FALSE)*$F163), 0, VLOOKUP(VLOOKUP($A163, 'E4 TB Allocation Details'!$A$18:$L$205, MATCH("Demand ID", 'E4 TB Allocation Details'!$A$18:$L$18, 0),FALSE), 'E2 Allocators'!$B$15:$W$361, MATCH('O5 Details by Class &amp; Accounts'!J$18, 'E2 Allocators'!$B$15:$W$15, 0),FALSE)*$F163)</f>
        <v>0</v>
      </c>
      <c r="K163" s="1412">
        <f ca="1">IF(ISERROR(VLOOKUP(VLOOKUP($A163, 'E4 TB Allocation Details'!$A$18:$L$205, MATCH("Demand ID", 'E4 TB Allocation Details'!$A$18:$L$18, 0),FALSE), 'E2 Allocators'!$B$15:$W$361, MATCH('O5 Details by Class &amp; Accounts'!K$18, 'E2 Allocators'!$B$15:$W$15, 0),FALSE)*$F163), 0, VLOOKUP(VLOOKUP($A163, 'E4 TB Allocation Details'!$A$18:$L$205, MATCH("Demand ID", 'E4 TB Allocation Details'!$A$18:$L$18, 0),FALSE), 'E2 Allocators'!$B$15:$W$361, MATCH('O5 Details by Class &amp; Accounts'!K$18, 'E2 Allocators'!$B$15:$W$15, 0),FALSE)*$F163)</f>
        <v>0</v>
      </c>
      <c r="L163" s="1412">
        <f ca="1">IF(ISERROR(VLOOKUP(VLOOKUP($A163, 'E4 TB Allocation Details'!$A$18:$L$205, MATCH("Demand ID", 'E4 TB Allocation Details'!$A$18:$L$18, 0),FALSE), 'E2 Allocators'!$B$15:$W$361, MATCH('O5 Details by Class &amp; Accounts'!L$18, 'E2 Allocators'!$B$15:$W$15, 0),FALSE)*$F163), 0, VLOOKUP(VLOOKUP($A163, 'E4 TB Allocation Details'!$A$18:$L$205, MATCH("Demand ID", 'E4 TB Allocation Details'!$A$18:$L$18, 0),FALSE), 'E2 Allocators'!$B$15:$W$361, MATCH('O5 Details by Class &amp; Accounts'!L$18, 'E2 Allocators'!$B$15:$W$15, 0),FALSE)*$F163)</f>
        <v>0</v>
      </c>
      <c r="M163" s="1412">
        <f ca="1">IF(ISERROR(VLOOKUP(VLOOKUP($A163, 'E4 TB Allocation Details'!$A$18:$L$205, MATCH("Demand ID", 'E4 TB Allocation Details'!$A$18:$L$18, 0),FALSE), 'E2 Allocators'!$B$15:$W$361, MATCH('O5 Details by Class &amp; Accounts'!M$18, 'E2 Allocators'!$B$15:$W$15, 0),FALSE)*$F163), 0, VLOOKUP(VLOOKUP($A163, 'E4 TB Allocation Details'!$A$18:$L$205, MATCH("Demand ID", 'E4 TB Allocation Details'!$A$18:$L$18, 0),FALSE), 'E2 Allocators'!$B$15:$W$361, MATCH('O5 Details by Class &amp; Accounts'!M$18, 'E2 Allocators'!$B$15:$W$15, 0),FALSE)*$F163)</f>
        <v>0</v>
      </c>
      <c r="N163" s="1412">
        <f ca="1">IF(ISERROR(VLOOKUP(VLOOKUP($A163, 'E4 TB Allocation Details'!$A$18:$L$205, MATCH("Demand ID", 'E4 TB Allocation Details'!$A$18:$L$18, 0),FALSE), 'E2 Allocators'!$B$15:$W$361, MATCH('O5 Details by Class &amp; Accounts'!N$18, 'E2 Allocators'!$B$15:$W$15, 0),FALSE)*$F163), 0, VLOOKUP(VLOOKUP($A163, 'E4 TB Allocation Details'!$A$18:$L$205, MATCH("Demand ID", 'E4 TB Allocation Details'!$A$18:$L$18, 0),FALSE), 'E2 Allocators'!$B$15:$W$361, MATCH('O5 Details by Class &amp; Accounts'!N$18, 'E2 Allocators'!$B$15:$W$15, 0),FALSE)*$F163)</f>
        <v>0</v>
      </c>
      <c r="O163" s="1412">
        <f ca="1">IF(ISERROR(VLOOKUP(VLOOKUP($A163, 'E4 TB Allocation Details'!$A$18:$L$205, MATCH("Demand ID", 'E4 TB Allocation Details'!$A$18:$L$18, 0),FALSE), 'E2 Allocators'!$B$15:$W$361, MATCH('O5 Details by Class &amp; Accounts'!O$18, 'E2 Allocators'!$B$15:$W$15, 0),FALSE)*$F163), 0, VLOOKUP(VLOOKUP($A163, 'E4 TB Allocation Details'!$A$18:$L$205, MATCH("Demand ID", 'E4 TB Allocation Details'!$A$18:$L$18, 0),FALSE), 'E2 Allocators'!$B$15:$W$361, MATCH('O5 Details by Class &amp; Accounts'!O$18, 'E2 Allocators'!$B$15:$W$15, 0),FALSE)*$F163)</f>
        <v>0</v>
      </c>
      <c r="P163" s="1412">
        <f ca="1">IF(ISERROR(VLOOKUP(VLOOKUP($A163, 'E4 TB Allocation Details'!$A$18:$L$205, MATCH("Demand ID", 'E4 TB Allocation Details'!$A$18:$L$18, 0),FALSE), 'E2 Allocators'!$B$15:$W$361, MATCH('O5 Details by Class &amp; Accounts'!P$18, 'E2 Allocators'!$B$15:$W$15, 0),FALSE)*$F163), 0, VLOOKUP(VLOOKUP($A163, 'E4 TB Allocation Details'!$A$18:$L$205, MATCH("Demand ID", 'E4 TB Allocation Details'!$A$18:$L$18, 0),FALSE), 'E2 Allocators'!$B$15:$W$361, MATCH('O5 Details by Class &amp; Accounts'!P$18, 'E2 Allocators'!$B$15:$W$15, 0),FALSE)*$F163)</f>
        <v>0</v>
      </c>
      <c r="Q163" s="1412">
        <f ca="1">IF(ISERROR(VLOOKUP(VLOOKUP($A163, 'E4 TB Allocation Details'!$A$18:$L$205, MATCH("Demand ID", 'E4 TB Allocation Details'!$A$18:$L$18, 0),FALSE), 'E2 Allocators'!$B$15:$W$361, MATCH('O5 Details by Class &amp; Accounts'!Q$18, 'E2 Allocators'!$B$15:$W$15, 0),FALSE)*$F163), 0, VLOOKUP(VLOOKUP($A163, 'E4 TB Allocation Details'!$A$18:$L$205, MATCH("Demand ID", 'E4 TB Allocation Details'!$A$18:$L$18, 0),FALSE), 'E2 Allocators'!$B$15:$W$361, MATCH('O5 Details by Class &amp; Accounts'!Q$18, 'E2 Allocators'!$B$15:$W$15, 0),FALSE)*$F163)</f>
        <v>0</v>
      </c>
      <c r="R163" s="1412">
        <f ca="1">IF(ISERROR(VLOOKUP(VLOOKUP($A163, 'E4 TB Allocation Details'!$A$18:$L$205, MATCH("Demand ID", 'E4 TB Allocation Details'!$A$18:$L$18, 0),FALSE), 'E2 Allocators'!$B$15:$W$361, MATCH('O5 Details by Class &amp; Accounts'!R$18, 'E2 Allocators'!$B$15:$W$15, 0),FALSE)*$F163), 0, VLOOKUP(VLOOKUP($A163, 'E4 TB Allocation Details'!$A$18:$L$205, MATCH("Demand ID", 'E4 TB Allocation Details'!$A$18:$L$18, 0),FALSE), 'E2 Allocators'!$B$15:$W$361, MATCH('O5 Details by Class &amp; Accounts'!R$18, 'E2 Allocators'!$B$15:$W$15, 0),FALSE)*$F163)</f>
        <v>0</v>
      </c>
      <c r="S163" s="1412">
        <f ca="1">IF(ISERROR(VLOOKUP(VLOOKUP($A163, 'E4 TB Allocation Details'!$A$18:$L$205, MATCH("Demand ID", 'E4 TB Allocation Details'!$A$18:$L$18, 0),FALSE), 'E2 Allocators'!$B$15:$W$361, MATCH('O5 Details by Class &amp; Accounts'!S$18, 'E2 Allocators'!$B$15:$W$15, 0),FALSE)*$F163), 0, VLOOKUP(VLOOKUP($A163, 'E4 TB Allocation Details'!$A$18:$L$205, MATCH("Demand ID", 'E4 TB Allocation Details'!$A$18:$L$18, 0),FALSE), 'E2 Allocators'!$B$15:$W$361, MATCH('O5 Details by Class &amp; Accounts'!S$18, 'E2 Allocators'!$B$15:$W$15, 0),FALSE)*$F163)</f>
        <v>0</v>
      </c>
      <c r="T163" s="1412">
        <f ca="1">IF(ISERROR(VLOOKUP(VLOOKUP($A163, 'E4 TB Allocation Details'!$A$18:$L$205, MATCH("Demand ID", 'E4 TB Allocation Details'!$A$18:$L$18, 0),FALSE), 'E2 Allocators'!$B$15:$W$361, MATCH('O5 Details by Class &amp; Accounts'!T$18, 'E2 Allocators'!$B$15:$W$15, 0),FALSE)*$F163), 0, VLOOKUP(VLOOKUP($A163, 'E4 TB Allocation Details'!$A$18:$L$205, MATCH("Demand ID", 'E4 TB Allocation Details'!$A$18:$L$18, 0),FALSE), 'E2 Allocators'!$B$15:$W$361, MATCH('O5 Details by Class &amp; Accounts'!T$18, 'E2 Allocators'!$B$15:$W$15, 0),FALSE)*$F163)</f>
        <v>0</v>
      </c>
      <c r="U163" s="1412">
        <f ca="1">IF(ISERROR(VLOOKUP(VLOOKUP($A163, 'E4 TB Allocation Details'!$A$18:$L$205, MATCH("Demand ID", 'E4 TB Allocation Details'!$A$18:$L$18, 0),FALSE), 'E2 Allocators'!$B$15:$W$361, MATCH('O5 Details by Class &amp; Accounts'!U$18, 'E2 Allocators'!$B$15:$W$15, 0),FALSE)*$F163), 0, VLOOKUP(VLOOKUP($A163, 'E4 TB Allocation Details'!$A$18:$L$205, MATCH("Demand ID", 'E4 TB Allocation Details'!$A$18:$L$18, 0),FALSE), 'E2 Allocators'!$B$15:$W$361, MATCH('O5 Details by Class &amp; Accounts'!U$18, 'E2 Allocators'!$B$15:$W$15, 0),FALSE)*$F163)</f>
        <v>0</v>
      </c>
      <c r="V163" s="1412">
        <f ca="1">IF(ISERROR(VLOOKUP(VLOOKUP($A163, 'E4 TB Allocation Details'!$A$18:$L$205, MATCH("Demand ID", 'E4 TB Allocation Details'!$A$18:$L$18, 0),FALSE), 'E2 Allocators'!$B$15:$W$361, MATCH('O5 Details by Class &amp; Accounts'!V$18, 'E2 Allocators'!$B$15:$W$15, 0),FALSE)*$F163), 0, VLOOKUP(VLOOKUP($A163, 'E4 TB Allocation Details'!$A$18:$L$205, MATCH("Demand ID", 'E4 TB Allocation Details'!$A$18:$L$18, 0),FALSE), 'E2 Allocators'!$B$15:$W$361, MATCH('O5 Details by Class &amp; Accounts'!V$18, 'E2 Allocators'!$B$15:$W$15, 0),FALSE)*$F163)</f>
        <v>0</v>
      </c>
      <c r="W163" s="1412">
        <f ca="1">IF(ISERROR(VLOOKUP(VLOOKUP($A163, 'E4 TB Allocation Details'!$A$18:$L$205, MATCH("Demand ID", 'E4 TB Allocation Details'!$A$18:$L$18, 0),FALSE), 'E2 Allocators'!$B$15:$W$361, MATCH('O5 Details by Class &amp; Accounts'!W$18, 'E2 Allocators'!$B$15:$W$15, 0),FALSE)*$F163), 0, VLOOKUP(VLOOKUP($A163, 'E4 TB Allocation Details'!$A$18:$L$205, MATCH("Demand ID", 'E4 TB Allocation Details'!$A$18:$L$18, 0),FALSE), 'E2 Allocators'!$B$15:$W$361, MATCH('O5 Details by Class &amp; Accounts'!W$18, 'E2 Allocators'!$B$15:$W$15, 0),FALSE)*$F163)</f>
        <v>0</v>
      </c>
      <c r="X163" s="1412">
        <f ca="1">IF(ISERROR(VLOOKUP(VLOOKUP($A163, 'E4 TB Allocation Details'!$A$18:$L$205, MATCH("Demand ID", 'E4 TB Allocation Details'!$A$18:$L$18, 0),FALSE), 'E2 Allocators'!$B$15:$W$361, MATCH('O5 Details by Class &amp; Accounts'!X$18, 'E2 Allocators'!$B$15:$W$15, 0),FALSE)*$F163), 0, VLOOKUP(VLOOKUP($A163, 'E4 TB Allocation Details'!$A$18:$L$205, MATCH("Demand ID", 'E4 TB Allocation Details'!$A$18:$L$18, 0),FALSE), 'E2 Allocators'!$B$15:$W$361, MATCH('O5 Details by Class &amp; Accounts'!X$18, 'E2 Allocators'!$B$15:$W$15, 0),FALSE)*$F163)</f>
        <v>0</v>
      </c>
      <c r="Y163" s="1412">
        <f ca="1">IF(ISERROR(VLOOKUP(VLOOKUP($A163, 'E4 TB Allocation Details'!$A$18:$L$205, MATCH("Demand ID", 'E4 TB Allocation Details'!$A$18:$L$18, 0),FALSE), 'E2 Allocators'!$B$15:$W$361, MATCH('O5 Details by Class &amp; Accounts'!Y$18, 'E2 Allocators'!$B$15:$W$15, 0),FALSE)*$F163), 0, VLOOKUP(VLOOKUP($A163, 'E4 TB Allocation Details'!$A$18:$L$205, MATCH("Demand ID", 'E4 TB Allocation Details'!$A$18:$L$18, 0),FALSE), 'E2 Allocators'!$B$15:$W$361, MATCH('O5 Details by Class &amp; Accounts'!Y$18, 'E2 Allocators'!$B$15:$W$15, 0),FALSE)*$F163)</f>
        <v>0</v>
      </c>
      <c r="Z163" s="1412">
        <f ca="1">IF(ISERROR(VLOOKUP(VLOOKUP($A163, 'E4 TB Allocation Details'!$A$18:$L$205, MATCH("Demand ID", 'E4 TB Allocation Details'!$A$18:$L$18, 0),FALSE), 'E2 Allocators'!$B$15:$W$361, MATCH('O5 Details by Class &amp; Accounts'!Z$18, 'E2 Allocators'!$B$15:$W$15, 0),FALSE)*$F163), 0, VLOOKUP(VLOOKUP($A163, 'E4 TB Allocation Details'!$A$18:$L$205, MATCH("Demand ID", 'E4 TB Allocation Details'!$A$18:$L$18, 0),FALSE), 'E2 Allocators'!$B$15:$W$361, MATCH('O5 Details by Class &amp; Accounts'!Z$18, 'E2 Allocators'!$B$15:$W$15, 0),FALSE)*$F163)</f>
        <v>0</v>
      </c>
      <c r="AA163" s="1412">
        <f ca="1">IF(ISERROR(VLOOKUP(VLOOKUP($A163, 'E4 TB Allocation Details'!$A$18:$L$205, MATCH("Demand ID", 'E4 TB Allocation Details'!$A$18:$L$18, 0),FALSE), 'E2 Allocators'!$B$15:$W$361, MATCH('O5 Details by Class &amp; Accounts'!AA$18, 'E2 Allocators'!$B$15:$W$15, 0),FALSE)*$F163), 0, VLOOKUP(VLOOKUP($A163, 'E4 TB Allocation Details'!$A$18:$L$205, MATCH("Demand ID", 'E4 TB Allocation Details'!$A$18:$L$18, 0),FALSE), 'E2 Allocators'!$B$15:$W$361, MATCH('O5 Details by Class &amp; Accounts'!AA$18, 'E2 Allocators'!$B$15:$W$15, 0),FALSE)*$F163)</f>
        <v>0</v>
      </c>
      <c r="AB163" s="1412">
        <f ca="1">IF(ISERROR(VLOOKUP(VLOOKUP($A163, 'E4 TB Allocation Details'!$A$18:$L$205, MATCH("Demand ID", 'E4 TB Allocation Details'!$A$18:$L$18, 0),FALSE), 'E2 Allocators'!$B$15:$W$361, MATCH('O5 Details by Class &amp; Accounts'!AB$18, 'E2 Allocators'!$B$15:$W$15, 0),FALSE)*$F163), 0, VLOOKUP(VLOOKUP($A163, 'E4 TB Allocation Details'!$A$18:$L$205, MATCH("Demand ID", 'E4 TB Allocation Details'!$A$18:$L$18, 0),FALSE), 'E2 Allocators'!$B$15:$W$361, MATCH('O5 Details by Class &amp; Accounts'!AB$18, 'E2 Allocators'!$B$15:$W$15, 0),FALSE)*$F163)</f>
        <v>0</v>
      </c>
      <c r="AC163" s="1412">
        <f t="shared" si="40"/>
        <v>0</v>
      </c>
      <c r="AD163" s="1412">
        <f ca="1">IF(ISERROR(VLOOKUP(VLOOKUP($A163, 'E4 TB Allocation Details'!$A$18:$L$205, MATCH("Customer ID", 'E4 TB Allocation Details'!$A$18:$L$18, 0),FALSE), 'E2 Allocators'!$B$15:$W$361, MATCH('O5 Details by Class &amp; Accounts'!AD$18, 'E2 Allocators'!$B$15:$W$15, 0),FALSE)*$G163), 0, VLOOKUP(VLOOKUP($A163, 'E4 TB Allocation Details'!$A$18:$L$205, MATCH("Customer ID", 'E4 TB Allocation Details'!$A$18:$L$18, 0),FALSE), 'E2 Allocators'!$B$15:$W$361, MATCH('O5 Details by Class &amp; Accounts'!AD$18, 'E2 Allocators'!$B$15:$W$15, 0),FALSE)*$G163)</f>
        <v>16442.712086472322</v>
      </c>
      <c r="AE163" s="1412">
        <f ca="1">IF(ISERROR(VLOOKUP(VLOOKUP($A163, 'E4 TB Allocation Details'!$A$18:$L$205, MATCH("Customer ID", 'E4 TB Allocation Details'!$A$18:$L$18, 0),FALSE), 'E2 Allocators'!$B$15:$W$361, MATCH('O5 Details by Class &amp; Accounts'!AE$18, 'E2 Allocators'!$B$15:$W$15, 0),FALSE)*$G163), 0, VLOOKUP(VLOOKUP($A163, 'E4 TB Allocation Details'!$A$18:$L$205, MATCH("Customer ID", 'E4 TB Allocation Details'!$A$18:$L$18, 0),FALSE), 'E2 Allocators'!$B$15:$W$361, MATCH('O5 Details by Class &amp; Accounts'!AE$18, 'E2 Allocators'!$B$15:$W$15, 0),FALSE)*$G163)</f>
        <v>3905.6665574844415</v>
      </c>
      <c r="AF163" s="1412">
        <f ca="1">IF(ISERROR(VLOOKUP(VLOOKUP($A163, 'E4 TB Allocation Details'!$A$18:$L$205, MATCH("Customer ID", 'E4 TB Allocation Details'!$A$18:$L$18, 0),FALSE), 'E2 Allocators'!$B$15:$W$361, MATCH('O5 Details by Class &amp; Accounts'!AF$18, 'E2 Allocators'!$B$15:$W$15, 0),FALSE)*$G163), 0, VLOOKUP(VLOOKUP($A163, 'E4 TB Allocation Details'!$A$18:$L$205, MATCH("Customer ID", 'E4 TB Allocation Details'!$A$18:$L$18, 0),FALSE), 'E2 Allocators'!$B$15:$W$361, MATCH('O5 Details by Class &amp; Accounts'!AF$18, 'E2 Allocators'!$B$15:$W$15, 0),FALSE)*$G163)</f>
        <v>1583.8847035702588</v>
      </c>
      <c r="AG163" s="1412">
        <f ca="1">IF(ISERROR(VLOOKUP(VLOOKUP($A163, 'E4 TB Allocation Details'!$A$18:$L$205, MATCH("Customer ID", 'E4 TB Allocation Details'!$A$18:$L$18, 0),FALSE), 'E2 Allocators'!$B$15:$W$361, MATCH('O5 Details by Class &amp; Accounts'!AG$18, 'E2 Allocators'!$B$15:$W$15, 0),FALSE)*$G163), 0, VLOOKUP(VLOOKUP($A163, 'E4 TB Allocation Details'!$A$18:$L$205, MATCH("Customer ID", 'E4 TB Allocation Details'!$A$18:$L$18, 0),FALSE), 'E2 Allocators'!$B$15:$W$361, MATCH('O5 Details by Class &amp; Accounts'!AG$18, 'E2 Allocators'!$B$15:$W$15, 0),FALSE)*$G163)</f>
        <v>0</v>
      </c>
      <c r="AH163" s="1412">
        <f ca="1">IF(ISERROR(VLOOKUP(VLOOKUP($A163, 'E4 TB Allocation Details'!$A$18:$L$205, MATCH("Customer ID", 'E4 TB Allocation Details'!$A$18:$L$18, 0),FALSE), 'E2 Allocators'!$B$15:$W$361, MATCH('O5 Details by Class &amp; Accounts'!AH$18, 'E2 Allocators'!$B$15:$W$15, 0),FALSE)*$G163), 0, VLOOKUP(VLOOKUP($A163, 'E4 TB Allocation Details'!$A$18:$L$205, MATCH("Customer ID", 'E4 TB Allocation Details'!$A$18:$L$18, 0),FALSE), 'E2 Allocators'!$B$15:$W$361, MATCH('O5 Details by Class &amp; Accounts'!AH$18, 'E2 Allocators'!$B$15:$W$15, 0),FALSE)*$G163)</f>
        <v>0</v>
      </c>
      <c r="AI163" s="1412">
        <f ca="1">IF(ISERROR(VLOOKUP(VLOOKUP($A163, 'E4 TB Allocation Details'!$A$18:$L$205, MATCH("Customer ID", 'E4 TB Allocation Details'!$A$18:$L$18, 0),FALSE), 'E2 Allocators'!$B$15:$W$361, MATCH('O5 Details by Class &amp; Accounts'!AI$18, 'E2 Allocators'!$B$15:$W$15, 0),FALSE)*$G163), 0, VLOOKUP(VLOOKUP($A163, 'E4 TB Allocation Details'!$A$18:$L$205, MATCH("Customer ID", 'E4 TB Allocation Details'!$A$18:$L$18, 0),FALSE), 'E2 Allocators'!$B$15:$W$361, MATCH('O5 Details by Class &amp; Accounts'!AI$18, 'E2 Allocators'!$B$15:$W$15, 0),FALSE)*$G163)</f>
        <v>0</v>
      </c>
      <c r="AJ163" s="1412">
        <f ca="1">IF(ISERROR(VLOOKUP(VLOOKUP($A163, 'E4 TB Allocation Details'!$A$18:$L$205, MATCH("Customer ID", 'E4 TB Allocation Details'!$A$18:$L$18, 0),FALSE), 'E2 Allocators'!$B$15:$W$361, MATCH('O5 Details by Class &amp; Accounts'!AJ$18, 'E2 Allocators'!$B$15:$W$15, 0),FALSE)*$G163), 0, VLOOKUP(VLOOKUP($A163, 'E4 TB Allocation Details'!$A$18:$L$205, MATCH("Customer ID", 'E4 TB Allocation Details'!$A$18:$L$18, 0),FALSE), 'E2 Allocators'!$B$15:$W$361, MATCH('O5 Details by Class &amp; Accounts'!AJ$18, 'E2 Allocators'!$B$15:$W$15, 0),FALSE)*$G163)</f>
        <v>7.2060268588273821</v>
      </c>
      <c r="AK163" s="1412">
        <f ca="1">IF(ISERROR(VLOOKUP(VLOOKUP($A163, 'E4 TB Allocation Details'!$A$18:$L$205, MATCH("Customer ID", 'E4 TB Allocation Details'!$A$18:$L$18, 0),FALSE), 'E2 Allocators'!$B$15:$W$361, MATCH('O5 Details by Class &amp; Accounts'!AK$18, 'E2 Allocators'!$B$15:$W$15, 0),FALSE)*$G163), 0, VLOOKUP(VLOOKUP($A163, 'E4 TB Allocation Details'!$A$18:$L$205, MATCH("Customer ID", 'E4 TB Allocation Details'!$A$18:$L$18, 0),FALSE), 'E2 Allocators'!$B$15:$W$361, MATCH('O5 Details by Class &amp; Accounts'!AK$18, 'E2 Allocators'!$B$15:$W$15, 0),FALSE)*$G163)</f>
        <v>38.912545037667869</v>
      </c>
      <c r="AL163" s="1412">
        <f ca="1">IF(ISERROR(VLOOKUP(VLOOKUP($A163, 'E4 TB Allocation Details'!$A$18:$L$205, MATCH("Customer ID", 'E4 TB Allocation Details'!$A$18:$L$18, 0),FALSE), 'E2 Allocators'!$B$15:$W$361, MATCH('O5 Details by Class &amp; Accounts'!AL$18, 'E2 Allocators'!$B$15:$W$15, 0),FALSE)*$G163), 0, VLOOKUP(VLOOKUP($A163, 'E4 TB Allocation Details'!$A$18:$L$205, MATCH("Customer ID", 'E4 TB Allocation Details'!$A$18:$L$18, 0),FALSE), 'E2 Allocators'!$B$15:$W$361, MATCH('O5 Details by Class &amp; Accounts'!AL$18, 'E2 Allocators'!$B$15:$W$15, 0),FALSE)*$G163)</f>
        <v>21.618080576482146</v>
      </c>
      <c r="AM163" s="1412">
        <f ca="1">IF(ISERROR(VLOOKUP(VLOOKUP($A163, 'E4 TB Allocation Details'!$A$18:$L$205, MATCH("Customer ID", 'E4 TB Allocation Details'!$A$18:$L$18, 0),FALSE), 'E2 Allocators'!$B$15:$W$361, MATCH('O5 Details by Class &amp; Accounts'!AM$18, 'E2 Allocators'!$B$15:$W$15, 0),FALSE)*$G163), 0, VLOOKUP(VLOOKUP($A163, 'E4 TB Allocation Details'!$A$18:$L$205, MATCH("Customer ID", 'E4 TB Allocation Details'!$A$18:$L$18, 0),FALSE), 'E2 Allocators'!$B$15:$W$361, MATCH('O5 Details by Class &amp; Accounts'!AM$18, 'E2 Allocators'!$B$15:$W$15, 0),FALSE)*$G163)</f>
        <v>0</v>
      </c>
      <c r="AN163" s="1412">
        <f ca="1">IF(ISERROR(VLOOKUP(VLOOKUP($A163, 'E4 TB Allocation Details'!$A$18:$L$205, MATCH("Customer ID", 'E4 TB Allocation Details'!$A$18:$L$18, 0),FALSE), 'E2 Allocators'!$B$15:$W$361, MATCH('O5 Details by Class &amp; Accounts'!AN$18, 'E2 Allocators'!$B$15:$W$15, 0),FALSE)*$G163), 0, VLOOKUP(VLOOKUP($A163, 'E4 TB Allocation Details'!$A$18:$L$205, MATCH("Customer ID", 'E4 TB Allocation Details'!$A$18:$L$18, 0),FALSE), 'E2 Allocators'!$B$15:$W$361, MATCH('O5 Details by Class &amp; Accounts'!AN$18, 'E2 Allocators'!$B$15:$W$15, 0),FALSE)*$G163)</f>
        <v>0</v>
      </c>
      <c r="AO163" s="1412">
        <f ca="1">IF(ISERROR(VLOOKUP(VLOOKUP($A163, 'E4 TB Allocation Details'!$A$18:$L$205, MATCH("Customer ID", 'E4 TB Allocation Details'!$A$18:$L$18, 0),FALSE), 'E2 Allocators'!$B$15:$W$361, MATCH('O5 Details by Class &amp; Accounts'!AO$18, 'E2 Allocators'!$B$15:$W$15, 0),FALSE)*$G163), 0, VLOOKUP(VLOOKUP($A163, 'E4 TB Allocation Details'!$A$18:$L$205, MATCH("Customer ID", 'E4 TB Allocation Details'!$A$18:$L$18, 0),FALSE), 'E2 Allocators'!$B$15:$W$361, MATCH('O5 Details by Class &amp; Accounts'!AO$18, 'E2 Allocators'!$B$15:$W$15, 0),FALSE)*$G163)</f>
        <v>0</v>
      </c>
      <c r="AP163" s="1412">
        <f ca="1">IF(ISERROR(VLOOKUP(VLOOKUP($A163, 'E4 TB Allocation Details'!$A$18:$L$205, MATCH("Customer ID", 'E4 TB Allocation Details'!$A$18:$L$18, 0),FALSE), 'E2 Allocators'!$B$15:$W$361, MATCH('O5 Details by Class &amp; Accounts'!AP$18, 'E2 Allocators'!$B$15:$W$15, 0),FALSE)*$G163), 0, VLOOKUP(VLOOKUP($A163, 'E4 TB Allocation Details'!$A$18:$L$205, MATCH("Customer ID", 'E4 TB Allocation Details'!$A$18:$L$18, 0),FALSE), 'E2 Allocators'!$B$15:$W$361, MATCH('O5 Details by Class &amp; Accounts'!AP$18, 'E2 Allocators'!$B$15:$W$15, 0),FALSE)*$G163)</f>
        <v>0</v>
      </c>
      <c r="AQ163" s="1412">
        <f ca="1">IF(ISERROR(VLOOKUP(VLOOKUP($A163, 'E4 TB Allocation Details'!$A$18:$L$205, MATCH("Customer ID", 'E4 TB Allocation Details'!$A$18:$L$18, 0),FALSE), 'E2 Allocators'!$B$15:$W$361, MATCH('O5 Details by Class &amp; Accounts'!AQ$18, 'E2 Allocators'!$B$15:$W$15, 0),FALSE)*$G163), 0, VLOOKUP(VLOOKUP($A163, 'E4 TB Allocation Details'!$A$18:$L$205, MATCH("Customer ID", 'E4 TB Allocation Details'!$A$18:$L$18, 0),FALSE), 'E2 Allocators'!$B$15:$W$361, MATCH('O5 Details by Class &amp; Accounts'!AQ$18, 'E2 Allocators'!$B$15:$W$15, 0),FALSE)*$G163)</f>
        <v>0</v>
      </c>
      <c r="AR163" s="1412">
        <f ca="1">IF(ISERROR(VLOOKUP(VLOOKUP($A163, 'E4 TB Allocation Details'!$A$18:$L$205, MATCH("Customer ID", 'E4 TB Allocation Details'!$A$18:$L$18, 0),FALSE), 'E2 Allocators'!$B$15:$W$361, MATCH('O5 Details by Class &amp; Accounts'!AR$18, 'E2 Allocators'!$B$15:$W$15, 0),FALSE)*$G163), 0, VLOOKUP(VLOOKUP($A163, 'E4 TB Allocation Details'!$A$18:$L$205, MATCH("Customer ID", 'E4 TB Allocation Details'!$A$18:$L$18, 0),FALSE), 'E2 Allocators'!$B$15:$W$361, MATCH('O5 Details by Class &amp; Accounts'!AR$18, 'E2 Allocators'!$B$15:$W$15, 0),FALSE)*$G163)</f>
        <v>0</v>
      </c>
      <c r="AS163" s="1412">
        <f ca="1">IF(ISERROR(VLOOKUP(VLOOKUP($A163, 'E4 TB Allocation Details'!$A$18:$L$205, MATCH("Customer ID", 'E4 TB Allocation Details'!$A$18:$L$18, 0),FALSE), 'E2 Allocators'!$B$15:$W$361, MATCH('O5 Details by Class &amp; Accounts'!AS$18, 'E2 Allocators'!$B$15:$W$15, 0),FALSE)*$G163), 0, VLOOKUP(VLOOKUP($A163, 'E4 TB Allocation Details'!$A$18:$L$205, MATCH("Customer ID", 'E4 TB Allocation Details'!$A$18:$L$18, 0),FALSE), 'E2 Allocators'!$B$15:$W$361, MATCH('O5 Details by Class &amp; Accounts'!AS$18, 'E2 Allocators'!$B$15:$W$15, 0),FALSE)*$G163)</f>
        <v>0</v>
      </c>
      <c r="AT163" s="1412">
        <f ca="1">IF(ISERROR(VLOOKUP(VLOOKUP($A163, 'E4 TB Allocation Details'!$A$18:$L$205, MATCH("Customer ID", 'E4 TB Allocation Details'!$A$18:$L$18, 0),FALSE), 'E2 Allocators'!$B$15:$W$361, MATCH('O5 Details by Class &amp; Accounts'!AT$18, 'E2 Allocators'!$B$15:$W$15, 0),FALSE)*$G163), 0, VLOOKUP(VLOOKUP($A163, 'E4 TB Allocation Details'!$A$18:$L$205, MATCH("Customer ID", 'E4 TB Allocation Details'!$A$18:$L$18, 0),FALSE), 'E2 Allocators'!$B$15:$W$361, MATCH('O5 Details by Class &amp; Accounts'!AT$18, 'E2 Allocators'!$B$15:$W$15, 0),FALSE)*$G163)</f>
        <v>0</v>
      </c>
      <c r="AU163" s="1412">
        <f ca="1">IF(ISERROR(VLOOKUP(VLOOKUP($A163, 'E4 TB Allocation Details'!$A$18:$L$205, MATCH("Customer ID", 'E4 TB Allocation Details'!$A$18:$L$18, 0),FALSE), 'E2 Allocators'!$B$15:$W$361, MATCH('O5 Details by Class &amp; Accounts'!AU$18, 'E2 Allocators'!$B$15:$W$15, 0),FALSE)*$G163), 0, VLOOKUP(VLOOKUP($A163, 'E4 TB Allocation Details'!$A$18:$L$205, MATCH("Customer ID", 'E4 TB Allocation Details'!$A$18:$L$18, 0),FALSE), 'E2 Allocators'!$B$15:$W$361, MATCH('O5 Details by Class &amp; Accounts'!AU$18, 'E2 Allocators'!$B$15:$W$15, 0),FALSE)*$G163)</f>
        <v>0</v>
      </c>
      <c r="AV163" s="1412">
        <f ca="1">IF(ISERROR(VLOOKUP(VLOOKUP($A163, 'E4 TB Allocation Details'!$A$18:$L$205, MATCH("Customer ID", 'E4 TB Allocation Details'!$A$18:$L$18, 0),FALSE), 'E2 Allocators'!$B$15:$W$361, MATCH('O5 Details by Class &amp; Accounts'!AV$18, 'E2 Allocators'!$B$15:$W$15, 0),FALSE)*$G163), 0, VLOOKUP(VLOOKUP($A163, 'E4 TB Allocation Details'!$A$18:$L$205, MATCH("Customer ID", 'E4 TB Allocation Details'!$A$18:$L$18, 0),FALSE), 'E2 Allocators'!$B$15:$W$361, MATCH('O5 Details by Class &amp; Accounts'!AV$18, 'E2 Allocators'!$B$15:$W$15, 0),FALSE)*$G163)</f>
        <v>0</v>
      </c>
      <c r="AW163" s="1412">
        <f ca="1">IF(ISERROR(VLOOKUP(VLOOKUP($A163, 'E4 TB Allocation Details'!$A$18:$L$205, MATCH("Customer ID", 'E4 TB Allocation Details'!$A$18:$L$18, 0),FALSE), 'E2 Allocators'!$B$15:$W$361, MATCH('O5 Details by Class &amp; Accounts'!AW$18, 'E2 Allocators'!$B$15:$W$15, 0),FALSE)*$G163), 0, VLOOKUP(VLOOKUP($A163, 'E4 TB Allocation Details'!$A$18:$L$205, MATCH("Customer ID", 'E4 TB Allocation Details'!$A$18:$L$18, 0),FALSE), 'E2 Allocators'!$B$15:$W$361, MATCH('O5 Details by Class &amp; Accounts'!AW$18, 'E2 Allocators'!$B$15:$W$15, 0),FALSE)*$G163)</f>
        <v>0</v>
      </c>
      <c r="AX163" s="1412">
        <f t="shared" si="44"/>
        <v>22000</v>
      </c>
      <c r="AY163" s="1412">
        <f ca="1">IF(ISERROR(VLOOKUP(VLOOKUP($A163, 'E4 TB Allocation Details'!$A$18:$L$205, MATCH("Misc ID", 'E4 TB Allocation Details'!$A$18:$L$18, 0),FALSE), 'E2 Allocators'!$B$15:$W$361, MATCH('O5 Details by Class &amp; Accounts'!AY$18, 'E2 Allocators'!$B$15:$W$15, 0),FALSE)*$E163), 0, VLOOKUP(VLOOKUP($A163, 'E4 TB Allocation Details'!$A$18:$L$205, MATCH("Misc ID", 'E4 TB Allocation Details'!$A$18:$L$18, 0),FALSE), 'E2 Allocators'!$B$15:$W$361, MATCH('O5 Details by Class &amp; Accounts'!AY$18, 'E2 Allocators'!$B$15:$W$15, 0),FALSE)*$E163)</f>
        <v>0</v>
      </c>
      <c r="AZ163" s="1412">
        <f ca="1">IF(ISERROR(VLOOKUP(VLOOKUP($A163, 'E4 TB Allocation Details'!$A$18:$L$205, MATCH("Misc ID", 'E4 TB Allocation Details'!$A$18:$L$18, 0),FALSE), 'E2 Allocators'!$B$15:$W$361, MATCH('O5 Details by Class &amp; Accounts'!AZ$18, 'E2 Allocators'!$B$15:$W$15, 0),FALSE)*$E163), 0, VLOOKUP(VLOOKUP($A163, 'E4 TB Allocation Details'!$A$18:$L$205, MATCH("Misc ID", 'E4 TB Allocation Details'!$A$18:$L$18, 0),FALSE), 'E2 Allocators'!$B$15:$W$361, MATCH('O5 Details by Class &amp; Accounts'!AZ$18, 'E2 Allocators'!$B$15:$W$15, 0),FALSE)*$E163)</f>
        <v>0</v>
      </c>
      <c r="BA163" s="1412">
        <f ca="1">IF(ISERROR(VLOOKUP(VLOOKUP($A163, 'E4 TB Allocation Details'!$A$18:$L$205, MATCH("Misc ID", 'E4 TB Allocation Details'!$A$18:$L$18, 0),FALSE), 'E2 Allocators'!$B$15:$W$361, MATCH('O5 Details by Class &amp; Accounts'!BA$18, 'E2 Allocators'!$B$15:$W$15, 0),FALSE)*$E163), 0, VLOOKUP(VLOOKUP($A163, 'E4 TB Allocation Details'!$A$18:$L$205, MATCH("Misc ID", 'E4 TB Allocation Details'!$A$18:$L$18, 0),FALSE), 'E2 Allocators'!$B$15:$W$361, MATCH('O5 Details by Class &amp; Accounts'!BA$18, 'E2 Allocators'!$B$15:$W$15, 0),FALSE)*$E163)</f>
        <v>0</v>
      </c>
      <c r="BB163" s="1412">
        <f ca="1">IF(ISERROR(VLOOKUP(VLOOKUP($A163, 'E4 TB Allocation Details'!$A$18:$L$205, MATCH("Misc ID", 'E4 TB Allocation Details'!$A$18:$L$18, 0),FALSE), 'E2 Allocators'!$B$15:$W$361, MATCH('O5 Details by Class &amp; Accounts'!BB$18, 'E2 Allocators'!$B$15:$W$15, 0),FALSE)*$E163), 0, VLOOKUP(VLOOKUP($A163, 'E4 TB Allocation Details'!$A$18:$L$205, MATCH("Misc ID", 'E4 TB Allocation Details'!$A$18:$L$18, 0),FALSE), 'E2 Allocators'!$B$15:$W$361, MATCH('O5 Details by Class &amp; Accounts'!BB$18, 'E2 Allocators'!$B$15:$W$15, 0),FALSE)*$E163)</f>
        <v>0</v>
      </c>
      <c r="BC163" s="1412">
        <f ca="1">IF(ISERROR(VLOOKUP(VLOOKUP($A163, 'E4 TB Allocation Details'!$A$18:$L$205, MATCH("Misc ID", 'E4 TB Allocation Details'!$A$18:$L$18, 0),FALSE), 'E2 Allocators'!$B$15:$W$361, MATCH('O5 Details by Class &amp; Accounts'!BC$18, 'E2 Allocators'!$B$15:$W$15, 0),FALSE)*$E163), 0, VLOOKUP(VLOOKUP($A163, 'E4 TB Allocation Details'!$A$18:$L$205, MATCH("Misc ID", 'E4 TB Allocation Details'!$A$18:$L$18, 0),FALSE), 'E2 Allocators'!$B$15:$W$361, MATCH('O5 Details by Class &amp; Accounts'!BC$18, 'E2 Allocators'!$B$15:$W$15, 0),FALSE)*$E163)</f>
        <v>0</v>
      </c>
      <c r="BD163" s="1412">
        <f ca="1">IF(ISERROR(VLOOKUP(VLOOKUP($A163, 'E4 TB Allocation Details'!$A$18:$L$205, MATCH("Misc ID", 'E4 TB Allocation Details'!$A$18:$L$18, 0),FALSE), 'E2 Allocators'!$B$15:$W$361, MATCH('O5 Details by Class &amp; Accounts'!BD$18, 'E2 Allocators'!$B$15:$W$15, 0),FALSE)*$E163), 0, VLOOKUP(VLOOKUP($A163, 'E4 TB Allocation Details'!$A$18:$L$205, MATCH("Misc ID", 'E4 TB Allocation Details'!$A$18:$L$18, 0),FALSE), 'E2 Allocators'!$B$15:$W$361, MATCH('O5 Details by Class &amp; Accounts'!BD$18, 'E2 Allocators'!$B$15:$W$15, 0),FALSE)*$E163)</f>
        <v>0</v>
      </c>
      <c r="BE163" s="1412">
        <f ca="1">IF(ISERROR(VLOOKUP(VLOOKUP($A163, 'E4 TB Allocation Details'!$A$18:$L$205, MATCH("Misc ID", 'E4 TB Allocation Details'!$A$18:$L$18, 0),FALSE), 'E2 Allocators'!$B$15:$W$361, MATCH('O5 Details by Class &amp; Accounts'!BE$18, 'E2 Allocators'!$B$15:$W$15, 0),FALSE)*$E163), 0, VLOOKUP(VLOOKUP($A163, 'E4 TB Allocation Details'!$A$18:$L$205, MATCH("Misc ID", 'E4 TB Allocation Details'!$A$18:$L$18, 0),FALSE), 'E2 Allocators'!$B$15:$W$361, MATCH('O5 Details by Class &amp; Accounts'!BE$18, 'E2 Allocators'!$B$15:$W$15, 0),FALSE)*$E163)</f>
        <v>0</v>
      </c>
      <c r="BF163" s="1412">
        <f ca="1">IF(ISERROR(VLOOKUP(VLOOKUP($A163, 'E4 TB Allocation Details'!$A$18:$L$205, MATCH("Misc ID", 'E4 TB Allocation Details'!$A$18:$L$18, 0),FALSE), 'E2 Allocators'!$B$15:$W$361, MATCH('O5 Details by Class &amp; Accounts'!BF$18, 'E2 Allocators'!$B$15:$W$15, 0),FALSE)*$E163), 0, VLOOKUP(VLOOKUP($A163, 'E4 TB Allocation Details'!$A$18:$L$205, MATCH("Misc ID", 'E4 TB Allocation Details'!$A$18:$L$18, 0),FALSE), 'E2 Allocators'!$B$15:$W$361, MATCH('O5 Details by Class &amp; Accounts'!BF$18, 'E2 Allocators'!$B$15:$W$15, 0),FALSE)*$E163)</f>
        <v>0</v>
      </c>
      <c r="BG163" s="1412">
        <f ca="1">IF(ISERROR(VLOOKUP(VLOOKUP($A163, 'E4 TB Allocation Details'!$A$18:$L$205, MATCH("Misc ID", 'E4 TB Allocation Details'!$A$18:$L$18, 0),FALSE), 'E2 Allocators'!$B$15:$W$361, MATCH('O5 Details by Class &amp; Accounts'!BG$18, 'E2 Allocators'!$B$15:$W$15, 0),FALSE)*$E163), 0, VLOOKUP(VLOOKUP($A163, 'E4 TB Allocation Details'!$A$18:$L$205, MATCH("Misc ID", 'E4 TB Allocation Details'!$A$18:$L$18, 0),FALSE), 'E2 Allocators'!$B$15:$W$361, MATCH('O5 Details by Class &amp; Accounts'!BG$18, 'E2 Allocators'!$B$15:$W$15, 0),FALSE)*$E163)</f>
        <v>0</v>
      </c>
      <c r="BH163" s="1412">
        <f ca="1">IF(ISERROR(VLOOKUP(VLOOKUP($A163, 'E4 TB Allocation Details'!$A$18:$L$205, MATCH("Misc ID", 'E4 TB Allocation Details'!$A$18:$L$18, 0),FALSE), 'E2 Allocators'!$B$15:$W$361, MATCH('O5 Details by Class &amp; Accounts'!BH$18, 'E2 Allocators'!$B$15:$W$15, 0),FALSE)*$E163), 0, VLOOKUP(VLOOKUP($A163, 'E4 TB Allocation Details'!$A$18:$L$205, MATCH("Misc ID", 'E4 TB Allocation Details'!$A$18:$L$18, 0),FALSE), 'E2 Allocators'!$B$15:$W$361, MATCH('O5 Details by Class &amp; Accounts'!BH$18, 'E2 Allocators'!$B$15:$W$15, 0),FALSE)*$E163)</f>
        <v>0</v>
      </c>
      <c r="BI163" s="1412">
        <f ca="1">IF(ISERROR(VLOOKUP(VLOOKUP($A163, 'E4 TB Allocation Details'!$A$18:$L$205, MATCH("Misc ID", 'E4 TB Allocation Details'!$A$18:$L$18, 0),FALSE), 'E2 Allocators'!$B$15:$W$361, MATCH('O5 Details by Class &amp; Accounts'!BI$18, 'E2 Allocators'!$B$15:$W$15, 0),FALSE)*$E163), 0, VLOOKUP(VLOOKUP($A163, 'E4 TB Allocation Details'!$A$18:$L$205, MATCH("Misc ID", 'E4 TB Allocation Details'!$A$18:$L$18, 0),FALSE), 'E2 Allocators'!$B$15:$W$361, MATCH('O5 Details by Class &amp; Accounts'!BI$18, 'E2 Allocators'!$B$15:$W$15, 0),FALSE)*$E163)</f>
        <v>0</v>
      </c>
      <c r="BJ163" s="1412">
        <f ca="1">IF(ISERROR(VLOOKUP(VLOOKUP($A163, 'E4 TB Allocation Details'!$A$18:$L$205, MATCH("Misc ID", 'E4 TB Allocation Details'!$A$18:$L$18, 0),FALSE), 'E2 Allocators'!$B$15:$W$361, MATCH('O5 Details by Class &amp; Accounts'!BJ$18, 'E2 Allocators'!$B$15:$W$15, 0),FALSE)*$E163), 0, VLOOKUP(VLOOKUP($A163, 'E4 TB Allocation Details'!$A$18:$L$205, MATCH("Misc ID", 'E4 TB Allocation Details'!$A$18:$L$18, 0),FALSE), 'E2 Allocators'!$B$15:$W$361, MATCH('O5 Details by Class &amp; Accounts'!BJ$18, 'E2 Allocators'!$B$15:$W$15, 0),FALSE)*$E163)</f>
        <v>0</v>
      </c>
      <c r="BK163" s="1412">
        <f ca="1">IF(ISERROR(VLOOKUP(VLOOKUP($A163, 'E4 TB Allocation Details'!$A$18:$L$205, MATCH("Misc ID", 'E4 TB Allocation Details'!$A$18:$L$18, 0),FALSE), 'E2 Allocators'!$B$15:$W$361, MATCH('O5 Details by Class &amp; Accounts'!BK$18, 'E2 Allocators'!$B$15:$W$15, 0),FALSE)*$E163), 0, VLOOKUP(VLOOKUP($A163, 'E4 TB Allocation Details'!$A$18:$L$205, MATCH("Misc ID", 'E4 TB Allocation Details'!$A$18:$L$18, 0),FALSE), 'E2 Allocators'!$B$15:$W$361, MATCH('O5 Details by Class &amp; Accounts'!BK$18, 'E2 Allocators'!$B$15:$W$15, 0),FALSE)*$E163)</f>
        <v>0</v>
      </c>
      <c r="BL163" s="1412">
        <f ca="1">IF(ISERROR(VLOOKUP(VLOOKUP($A163, 'E4 TB Allocation Details'!$A$18:$L$205, MATCH("Misc ID", 'E4 TB Allocation Details'!$A$18:$L$18, 0),FALSE), 'E2 Allocators'!$B$15:$W$361, MATCH('O5 Details by Class &amp; Accounts'!BL$18, 'E2 Allocators'!$B$15:$W$15, 0),FALSE)*$E163), 0, VLOOKUP(VLOOKUP($A163, 'E4 TB Allocation Details'!$A$18:$L$205, MATCH("Misc ID", 'E4 TB Allocation Details'!$A$18:$L$18, 0),FALSE), 'E2 Allocators'!$B$15:$W$361, MATCH('O5 Details by Class &amp; Accounts'!BL$18, 'E2 Allocators'!$B$15:$W$15, 0),FALSE)*$E163)</f>
        <v>0</v>
      </c>
      <c r="BM163" s="1412">
        <f ca="1">IF(ISERROR(VLOOKUP(VLOOKUP($A163, 'E4 TB Allocation Details'!$A$18:$L$205, MATCH("Misc ID", 'E4 TB Allocation Details'!$A$18:$L$18, 0),FALSE), 'E2 Allocators'!$B$15:$W$361, MATCH('O5 Details by Class &amp; Accounts'!BM$18, 'E2 Allocators'!$B$15:$W$15, 0),FALSE)*$E163), 0, VLOOKUP(VLOOKUP($A163, 'E4 TB Allocation Details'!$A$18:$L$205, MATCH("Misc ID", 'E4 TB Allocation Details'!$A$18:$L$18, 0),FALSE), 'E2 Allocators'!$B$15:$W$361, MATCH('O5 Details by Class &amp; Accounts'!BM$18, 'E2 Allocators'!$B$15:$W$15, 0),FALSE)*$E163)</f>
        <v>0</v>
      </c>
      <c r="BN163" s="1412">
        <f ca="1">IF(ISERROR(VLOOKUP(VLOOKUP($A163, 'E4 TB Allocation Details'!$A$18:$L$205, MATCH("Misc ID", 'E4 TB Allocation Details'!$A$18:$L$18, 0),FALSE), 'E2 Allocators'!$B$15:$W$361, MATCH('O5 Details by Class &amp; Accounts'!BN$18, 'E2 Allocators'!$B$15:$W$15, 0),FALSE)*$E163), 0, VLOOKUP(VLOOKUP($A163, 'E4 TB Allocation Details'!$A$18:$L$205, MATCH("Misc ID", 'E4 TB Allocation Details'!$A$18:$L$18, 0),FALSE), 'E2 Allocators'!$B$15:$W$361, MATCH('O5 Details by Class &amp; Accounts'!BN$18, 'E2 Allocators'!$B$15:$W$15, 0),FALSE)*$E163)</f>
        <v>0</v>
      </c>
      <c r="BO163" s="1412">
        <f ca="1">IF(ISERROR(VLOOKUP(VLOOKUP($A163, 'E4 TB Allocation Details'!$A$18:$L$205, MATCH("Misc ID", 'E4 TB Allocation Details'!$A$18:$L$18, 0),FALSE), 'E2 Allocators'!$B$15:$W$361, MATCH('O5 Details by Class &amp; Accounts'!BO$18, 'E2 Allocators'!$B$15:$W$15, 0),FALSE)*$E163), 0, VLOOKUP(VLOOKUP($A163, 'E4 TB Allocation Details'!$A$18:$L$205, MATCH("Misc ID", 'E4 TB Allocation Details'!$A$18:$L$18, 0),FALSE), 'E2 Allocators'!$B$15:$W$361, MATCH('O5 Details by Class &amp; Accounts'!BO$18, 'E2 Allocators'!$B$15:$W$15, 0),FALSE)*$E163)</f>
        <v>0</v>
      </c>
      <c r="BP163" s="1412">
        <f ca="1">IF(ISERROR(VLOOKUP(VLOOKUP($A163, 'E4 TB Allocation Details'!$A$18:$L$205, MATCH("Misc ID", 'E4 TB Allocation Details'!$A$18:$L$18, 0),FALSE), 'E2 Allocators'!$B$15:$W$361, MATCH('O5 Details by Class &amp; Accounts'!BP$18, 'E2 Allocators'!$B$15:$W$15, 0),FALSE)*$E163), 0, VLOOKUP(VLOOKUP($A163, 'E4 TB Allocation Details'!$A$18:$L$205, MATCH("Misc ID", 'E4 TB Allocation Details'!$A$18:$L$18, 0),FALSE), 'E2 Allocators'!$B$15:$W$361, MATCH('O5 Details by Class &amp; Accounts'!BP$18, 'E2 Allocators'!$B$15:$W$15, 0),FALSE)*$E163)</f>
        <v>0</v>
      </c>
      <c r="BQ163" s="1412">
        <f ca="1">IF(ISERROR(VLOOKUP(VLOOKUP($A163, 'E4 TB Allocation Details'!$A$18:$L$205, MATCH("Misc ID", 'E4 TB Allocation Details'!$A$18:$L$18, 0),FALSE), 'E2 Allocators'!$B$15:$W$361, MATCH('O5 Details by Class &amp; Accounts'!BQ$18, 'E2 Allocators'!$B$15:$W$15, 0),FALSE)*$E163), 0, VLOOKUP(VLOOKUP($A163, 'E4 TB Allocation Details'!$A$18:$L$205, MATCH("Misc ID", 'E4 TB Allocation Details'!$A$18:$L$18, 0),FALSE), 'E2 Allocators'!$B$15:$W$361, MATCH('O5 Details by Class &amp; Accounts'!BQ$18, 'E2 Allocators'!$B$15:$W$15, 0),FALSE)*$E163)</f>
        <v>0</v>
      </c>
      <c r="BR163" s="1412">
        <f ca="1">IF(ISERROR(VLOOKUP(VLOOKUP($A163, 'E4 TB Allocation Details'!$A$18:$L$205, MATCH("Misc ID", 'E4 TB Allocation Details'!$A$18:$L$18, 0),FALSE), 'E2 Allocators'!$B$15:$W$361, MATCH('O5 Details by Class &amp; Accounts'!BR$18, 'E2 Allocators'!$B$15:$W$15, 0),FALSE)*$E163), 0, VLOOKUP(VLOOKUP($A163, 'E4 TB Allocation Details'!$A$18:$L$205, MATCH("Misc ID", 'E4 TB Allocation Details'!$A$18:$L$18, 0),FALSE), 'E2 Allocators'!$B$15:$W$361, MATCH('O5 Details by Class &amp; Accounts'!BR$18, 'E2 Allocators'!$B$15:$W$15, 0),FALSE)*$E163)</f>
        <v>0</v>
      </c>
      <c r="BS163" s="1412">
        <f t="shared" si="41"/>
        <v>0</v>
      </c>
      <c r="BT163" s="1412">
        <f ca="1">IF(ISERROR(VLOOKUP(VLOOKUP($A163, 'E4 TB Allocation Details'!$A$18:$L$205, MATCH("A &amp; G ID", 'E4 TB Allocation Details'!$A$18:$L$18, 0),FALSE), 'E2 Allocators'!$B$15:$W$361, MATCH('O5 Details by Class &amp; Accounts'!BT$18, 'E2 Allocators'!$B$15:$W$15, 0),FALSE)*$E163), 0, VLOOKUP(VLOOKUP($A163, 'E4 TB Allocation Details'!$A$18:$L$205, MATCH("A &amp; G ID", 'E4 TB Allocation Details'!$A$18:$L$18, 0),FALSE), 'E2 Allocators'!$B$15:$W$361, MATCH('O5 Details by Class &amp; Accounts'!BT$18, 'E2 Allocators'!$B$15:$W$15, 0),FALSE)*$E163)</f>
        <v>0</v>
      </c>
      <c r="BU163" s="1412">
        <f ca="1">IF(ISERROR(VLOOKUP(VLOOKUP($A163, 'E4 TB Allocation Details'!$A$18:$L$205, MATCH("A &amp; G ID", 'E4 TB Allocation Details'!$A$18:$L$18, 0),FALSE), 'E2 Allocators'!$B$15:$W$361, MATCH('O5 Details by Class &amp; Accounts'!BU$18, 'E2 Allocators'!$B$15:$W$15, 0),FALSE)*$E163), 0, VLOOKUP(VLOOKUP($A163, 'E4 TB Allocation Details'!$A$18:$L$205, MATCH("A &amp; G ID", 'E4 TB Allocation Details'!$A$18:$L$18, 0),FALSE), 'E2 Allocators'!$B$15:$W$361, MATCH('O5 Details by Class &amp; Accounts'!BU$18, 'E2 Allocators'!$B$15:$W$15, 0),FALSE)*$E163)</f>
        <v>0</v>
      </c>
      <c r="BV163" s="1412">
        <f ca="1">IF(ISERROR(VLOOKUP(VLOOKUP($A163, 'E4 TB Allocation Details'!$A$18:$L$205, MATCH("A &amp; G ID", 'E4 TB Allocation Details'!$A$18:$L$18, 0),FALSE), 'E2 Allocators'!$B$15:$W$361, MATCH('O5 Details by Class &amp; Accounts'!BV$18, 'E2 Allocators'!$B$15:$W$15, 0),FALSE)*$E163), 0, VLOOKUP(VLOOKUP($A163, 'E4 TB Allocation Details'!$A$18:$L$205, MATCH("A &amp; G ID", 'E4 TB Allocation Details'!$A$18:$L$18, 0),FALSE), 'E2 Allocators'!$B$15:$W$361, MATCH('O5 Details by Class &amp; Accounts'!BV$18, 'E2 Allocators'!$B$15:$W$15, 0),FALSE)*$E163)</f>
        <v>0</v>
      </c>
      <c r="BW163" s="1412">
        <f ca="1">IF(ISERROR(VLOOKUP(VLOOKUP($A163, 'E4 TB Allocation Details'!$A$18:$L$205, MATCH("A &amp; G ID", 'E4 TB Allocation Details'!$A$18:$L$18, 0),FALSE), 'E2 Allocators'!$B$15:$W$361, MATCH('O5 Details by Class &amp; Accounts'!BW$18, 'E2 Allocators'!$B$15:$W$15, 0),FALSE)*$E163), 0, VLOOKUP(VLOOKUP($A163, 'E4 TB Allocation Details'!$A$18:$L$205, MATCH("A &amp; G ID", 'E4 TB Allocation Details'!$A$18:$L$18, 0),FALSE), 'E2 Allocators'!$B$15:$W$361, MATCH('O5 Details by Class &amp; Accounts'!BW$18, 'E2 Allocators'!$B$15:$W$15, 0),FALSE)*$E163)</f>
        <v>0</v>
      </c>
      <c r="BX163" s="1412">
        <f ca="1">IF(ISERROR(VLOOKUP(VLOOKUP($A163, 'E4 TB Allocation Details'!$A$18:$L$205, MATCH("A &amp; G ID", 'E4 TB Allocation Details'!$A$18:$L$18, 0),FALSE), 'E2 Allocators'!$B$15:$W$361, MATCH('O5 Details by Class &amp; Accounts'!BX$18, 'E2 Allocators'!$B$15:$W$15, 0),FALSE)*$E163), 0, VLOOKUP(VLOOKUP($A163, 'E4 TB Allocation Details'!$A$18:$L$205, MATCH("A &amp; G ID", 'E4 TB Allocation Details'!$A$18:$L$18, 0),FALSE), 'E2 Allocators'!$B$15:$W$361, MATCH('O5 Details by Class &amp; Accounts'!BX$18, 'E2 Allocators'!$B$15:$W$15, 0),FALSE)*$E163)</f>
        <v>0</v>
      </c>
      <c r="BY163" s="1412">
        <f ca="1">IF(ISERROR(VLOOKUP(VLOOKUP($A163, 'E4 TB Allocation Details'!$A$18:$L$205, MATCH("A &amp; G ID", 'E4 TB Allocation Details'!$A$18:$L$18, 0),FALSE), 'E2 Allocators'!$B$15:$W$361, MATCH('O5 Details by Class &amp; Accounts'!BY$18, 'E2 Allocators'!$B$15:$W$15, 0),FALSE)*$E163), 0, VLOOKUP(VLOOKUP($A163, 'E4 TB Allocation Details'!$A$18:$L$205, MATCH("A &amp; G ID", 'E4 TB Allocation Details'!$A$18:$L$18, 0),FALSE), 'E2 Allocators'!$B$15:$W$361, MATCH('O5 Details by Class &amp; Accounts'!BY$18, 'E2 Allocators'!$B$15:$W$15, 0),FALSE)*$E163)</f>
        <v>0</v>
      </c>
      <c r="BZ163" s="1412">
        <f ca="1">IF(ISERROR(VLOOKUP(VLOOKUP($A163, 'E4 TB Allocation Details'!$A$18:$L$205, MATCH("A &amp; G ID", 'E4 TB Allocation Details'!$A$18:$L$18, 0),FALSE), 'E2 Allocators'!$B$15:$W$361, MATCH('O5 Details by Class &amp; Accounts'!BZ$18, 'E2 Allocators'!$B$15:$W$15, 0),FALSE)*$E163), 0, VLOOKUP(VLOOKUP($A163, 'E4 TB Allocation Details'!$A$18:$L$205, MATCH("A &amp; G ID", 'E4 TB Allocation Details'!$A$18:$L$18, 0),FALSE), 'E2 Allocators'!$B$15:$W$361, MATCH('O5 Details by Class &amp; Accounts'!BZ$18, 'E2 Allocators'!$B$15:$W$15, 0),FALSE)*$E163)</f>
        <v>0</v>
      </c>
      <c r="CA163" s="1412">
        <f ca="1">IF(ISERROR(VLOOKUP(VLOOKUP($A163, 'E4 TB Allocation Details'!$A$18:$L$205, MATCH("A &amp; G ID", 'E4 TB Allocation Details'!$A$18:$L$18, 0),FALSE), 'E2 Allocators'!$B$15:$W$361, MATCH('O5 Details by Class &amp; Accounts'!CA$18, 'E2 Allocators'!$B$15:$W$15, 0),FALSE)*$E163), 0, VLOOKUP(VLOOKUP($A163, 'E4 TB Allocation Details'!$A$18:$L$205, MATCH("A &amp; G ID", 'E4 TB Allocation Details'!$A$18:$L$18, 0),FALSE), 'E2 Allocators'!$B$15:$W$361, MATCH('O5 Details by Class &amp; Accounts'!CA$18, 'E2 Allocators'!$B$15:$W$15, 0),FALSE)*$E163)</f>
        <v>0</v>
      </c>
      <c r="CB163" s="1412">
        <f ca="1">IF(ISERROR(VLOOKUP(VLOOKUP($A163, 'E4 TB Allocation Details'!$A$18:$L$205, MATCH("A &amp; G ID", 'E4 TB Allocation Details'!$A$18:$L$18, 0),FALSE), 'E2 Allocators'!$B$15:$W$361, MATCH('O5 Details by Class &amp; Accounts'!CB$18, 'E2 Allocators'!$B$15:$W$15, 0),FALSE)*$E163), 0, VLOOKUP(VLOOKUP($A163, 'E4 TB Allocation Details'!$A$18:$L$205, MATCH("A &amp; G ID", 'E4 TB Allocation Details'!$A$18:$L$18, 0),FALSE), 'E2 Allocators'!$B$15:$W$361, MATCH('O5 Details by Class &amp; Accounts'!CB$18, 'E2 Allocators'!$B$15:$W$15, 0),FALSE)*$E163)</f>
        <v>0</v>
      </c>
      <c r="CC163" s="1412">
        <f ca="1">IF(ISERROR(VLOOKUP(VLOOKUP($A163, 'E4 TB Allocation Details'!$A$18:$L$205, MATCH("A &amp; G ID", 'E4 TB Allocation Details'!$A$18:$L$18, 0),FALSE), 'E2 Allocators'!$B$15:$W$361, MATCH('O5 Details by Class &amp; Accounts'!CC$18, 'E2 Allocators'!$B$15:$W$15, 0),FALSE)*$E163), 0, VLOOKUP(VLOOKUP($A163, 'E4 TB Allocation Details'!$A$18:$L$205, MATCH("A &amp; G ID", 'E4 TB Allocation Details'!$A$18:$L$18, 0),FALSE), 'E2 Allocators'!$B$15:$W$361, MATCH('O5 Details by Class &amp; Accounts'!CC$18, 'E2 Allocators'!$B$15:$W$15, 0),FALSE)*$E163)</f>
        <v>0</v>
      </c>
      <c r="CD163" s="1412">
        <f ca="1">IF(ISERROR(VLOOKUP(VLOOKUP($A163, 'E4 TB Allocation Details'!$A$18:$L$205, MATCH("A &amp; G ID", 'E4 TB Allocation Details'!$A$18:$L$18, 0),FALSE), 'E2 Allocators'!$B$15:$W$361, MATCH('O5 Details by Class &amp; Accounts'!CD$18, 'E2 Allocators'!$B$15:$W$15, 0),FALSE)*$E163), 0, VLOOKUP(VLOOKUP($A163, 'E4 TB Allocation Details'!$A$18:$L$205, MATCH("A &amp; G ID", 'E4 TB Allocation Details'!$A$18:$L$18, 0),FALSE), 'E2 Allocators'!$B$15:$W$361, MATCH('O5 Details by Class &amp; Accounts'!CD$18, 'E2 Allocators'!$B$15:$W$15, 0),FALSE)*$E163)</f>
        <v>0</v>
      </c>
      <c r="CE163" s="1412">
        <f ca="1">IF(ISERROR(VLOOKUP(VLOOKUP($A163, 'E4 TB Allocation Details'!$A$18:$L$205, MATCH("A &amp; G ID", 'E4 TB Allocation Details'!$A$18:$L$18, 0),FALSE), 'E2 Allocators'!$B$15:$W$361, MATCH('O5 Details by Class &amp; Accounts'!CE$18, 'E2 Allocators'!$B$15:$W$15, 0),FALSE)*$E163), 0, VLOOKUP(VLOOKUP($A163, 'E4 TB Allocation Details'!$A$18:$L$205, MATCH("A &amp; G ID", 'E4 TB Allocation Details'!$A$18:$L$18, 0),FALSE), 'E2 Allocators'!$B$15:$W$361, MATCH('O5 Details by Class &amp; Accounts'!CE$18, 'E2 Allocators'!$B$15:$W$15, 0),FALSE)*$E163)</f>
        <v>0</v>
      </c>
      <c r="CF163" s="1412">
        <f ca="1">IF(ISERROR(VLOOKUP(VLOOKUP($A163, 'E4 TB Allocation Details'!$A$18:$L$205, MATCH("A &amp; G ID", 'E4 TB Allocation Details'!$A$18:$L$18, 0),FALSE), 'E2 Allocators'!$B$15:$W$361, MATCH('O5 Details by Class &amp; Accounts'!CF$18, 'E2 Allocators'!$B$15:$W$15, 0),FALSE)*$E163), 0, VLOOKUP(VLOOKUP($A163, 'E4 TB Allocation Details'!$A$18:$L$205, MATCH("A &amp; G ID", 'E4 TB Allocation Details'!$A$18:$L$18, 0),FALSE), 'E2 Allocators'!$B$15:$W$361, MATCH('O5 Details by Class &amp; Accounts'!CF$18, 'E2 Allocators'!$B$15:$W$15, 0),FALSE)*$E163)</f>
        <v>0</v>
      </c>
      <c r="CG163" s="1412">
        <f ca="1">IF(ISERROR(VLOOKUP(VLOOKUP($A163, 'E4 TB Allocation Details'!$A$18:$L$205, MATCH("A &amp; G ID", 'E4 TB Allocation Details'!$A$18:$L$18, 0),FALSE), 'E2 Allocators'!$B$15:$W$361, MATCH('O5 Details by Class &amp; Accounts'!CG$18, 'E2 Allocators'!$B$15:$W$15, 0),FALSE)*$E163), 0, VLOOKUP(VLOOKUP($A163, 'E4 TB Allocation Details'!$A$18:$L$205, MATCH("A &amp; G ID", 'E4 TB Allocation Details'!$A$18:$L$18, 0),FALSE), 'E2 Allocators'!$B$15:$W$361, MATCH('O5 Details by Class &amp; Accounts'!CG$18, 'E2 Allocators'!$B$15:$W$15, 0),FALSE)*$E163)</f>
        <v>0</v>
      </c>
      <c r="CH163" s="1412">
        <f ca="1">IF(ISERROR(VLOOKUP(VLOOKUP($A163, 'E4 TB Allocation Details'!$A$18:$L$205, MATCH("A &amp; G ID", 'E4 TB Allocation Details'!$A$18:$L$18, 0),FALSE), 'E2 Allocators'!$B$15:$W$361, MATCH('O5 Details by Class &amp; Accounts'!CH$18, 'E2 Allocators'!$B$15:$W$15, 0),FALSE)*$E163), 0, VLOOKUP(VLOOKUP($A163, 'E4 TB Allocation Details'!$A$18:$L$205, MATCH("A &amp; G ID", 'E4 TB Allocation Details'!$A$18:$L$18, 0),FALSE), 'E2 Allocators'!$B$15:$W$361, MATCH('O5 Details by Class &amp; Accounts'!CH$18, 'E2 Allocators'!$B$15:$W$15, 0),FALSE)*$E163)</f>
        <v>0</v>
      </c>
      <c r="CI163" s="1412">
        <f ca="1">IF(ISERROR(VLOOKUP(VLOOKUP($A163, 'E4 TB Allocation Details'!$A$18:$L$205, MATCH("A &amp; G ID", 'E4 TB Allocation Details'!$A$18:$L$18, 0),FALSE), 'E2 Allocators'!$B$15:$W$361, MATCH('O5 Details by Class &amp; Accounts'!CI$18, 'E2 Allocators'!$B$15:$W$15, 0),FALSE)*$E163), 0, VLOOKUP(VLOOKUP($A163, 'E4 TB Allocation Details'!$A$18:$L$205, MATCH("A &amp; G ID", 'E4 TB Allocation Details'!$A$18:$L$18, 0),FALSE), 'E2 Allocators'!$B$15:$W$361, MATCH('O5 Details by Class &amp; Accounts'!CI$18, 'E2 Allocators'!$B$15:$W$15, 0),FALSE)*$E163)</f>
        <v>0</v>
      </c>
      <c r="CJ163" s="1412">
        <f ca="1">IF(ISERROR(VLOOKUP(VLOOKUP($A163, 'E4 TB Allocation Details'!$A$18:$L$205, MATCH("A &amp; G ID", 'E4 TB Allocation Details'!$A$18:$L$18, 0),FALSE), 'E2 Allocators'!$B$15:$W$361, MATCH('O5 Details by Class &amp; Accounts'!CJ$18, 'E2 Allocators'!$B$15:$W$15, 0),FALSE)*$E163), 0, VLOOKUP(VLOOKUP($A163, 'E4 TB Allocation Details'!$A$18:$L$205, MATCH("A &amp; G ID", 'E4 TB Allocation Details'!$A$18:$L$18, 0),FALSE), 'E2 Allocators'!$B$15:$W$361, MATCH('O5 Details by Class &amp; Accounts'!CJ$18, 'E2 Allocators'!$B$15:$W$15, 0),FALSE)*$E163)</f>
        <v>0</v>
      </c>
      <c r="CK163" s="1412">
        <f ca="1">IF(ISERROR(VLOOKUP(VLOOKUP($A163, 'E4 TB Allocation Details'!$A$18:$L$205, MATCH("A &amp; G ID", 'E4 TB Allocation Details'!$A$18:$L$18, 0),FALSE), 'E2 Allocators'!$B$15:$W$361, MATCH('O5 Details by Class &amp; Accounts'!CK$18, 'E2 Allocators'!$B$15:$W$15, 0),FALSE)*$E163), 0, VLOOKUP(VLOOKUP($A163, 'E4 TB Allocation Details'!$A$18:$L$205, MATCH("A &amp; G ID", 'E4 TB Allocation Details'!$A$18:$L$18, 0),FALSE), 'E2 Allocators'!$B$15:$W$361, MATCH('O5 Details by Class &amp; Accounts'!CK$18, 'E2 Allocators'!$B$15:$W$15, 0),FALSE)*$E163)</f>
        <v>0</v>
      </c>
      <c r="CL163" s="1412">
        <f ca="1">IF(ISERROR(VLOOKUP(VLOOKUP($A163, 'E4 TB Allocation Details'!$A$18:$L$205, MATCH("A &amp; G ID", 'E4 TB Allocation Details'!$A$18:$L$18, 0),FALSE), 'E2 Allocators'!$B$15:$W$361, MATCH('O5 Details by Class &amp; Accounts'!CL$18, 'E2 Allocators'!$B$15:$W$15, 0),FALSE)*$E163), 0, VLOOKUP(VLOOKUP($A163, 'E4 TB Allocation Details'!$A$18:$L$205, MATCH("A &amp; G ID", 'E4 TB Allocation Details'!$A$18:$L$18, 0),FALSE), 'E2 Allocators'!$B$15:$W$361, MATCH('O5 Details by Class &amp; Accounts'!CL$18, 'E2 Allocators'!$B$15:$W$15, 0),FALSE)*$E163)</f>
        <v>0</v>
      </c>
      <c r="CM163" s="1412">
        <f ca="1">IF(ISERROR(VLOOKUP(VLOOKUP($A163, 'E4 TB Allocation Details'!$A$18:$L$205, MATCH("A &amp; G ID", 'E4 TB Allocation Details'!$A$18:$L$18, 0),FALSE), 'E2 Allocators'!$B$15:$W$361, MATCH('O5 Details by Class &amp; Accounts'!CM$18, 'E2 Allocators'!$B$15:$W$15, 0),FALSE)*$E163), 0, VLOOKUP(VLOOKUP($A163, 'E4 TB Allocation Details'!$A$18:$L$205, MATCH("A &amp; G ID", 'E4 TB Allocation Details'!$A$18:$L$18, 0),FALSE), 'E2 Allocators'!$B$15:$W$361, MATCH('O5 Details by Class &amp; Accounts'!CM$18, 'E2 Allocators'!$B$15:$W$15, 0),FALSE)*$E163)</f>
        <v>0</v>
      </c>
      <c r="CN163" s="1412">
        <f t="shared" si="42"/>
        <v>0</v>
      </c>
      <c r="CO163" s="1792">
        <f t="shared" si="43"/>
        <v>0</v>
      </c>
      <c r="CQ163" s="2087" t="s">
        <v>891</v>
      </c>
    </row>
    <row r="164" spans="1:95" s="81" customFormat="1" ht="12.75">
      <c r="A164" s="1182">
        <v>5335</v>
      </c>
      <c r="B164" s="1183" t="s">
        <v>735</v>
      </c>
      <c r="C164" s="1789">
        <f ca="1">IF(ISERROR(VLOOKUP($A164,'I3 TB Data'!$A$23:$H$458,MATCH('O5 Details by Class &amp; Accounts'!$C$18, 'I3 TB Data'!$A$23:$H$23,0),0)), 0, VLOOKUP($A164,'I3 TB Data'!$A$23:$H$458,MATCH('O5 Details by Class &amp; Accounts'!$C$18,'I3 TB Data'!$A$23:$H$23,0),0))</f>
        <v>160000</v>
      </c>
      <c r="D164" s="1790"/>
      <c r="E164" s="1789">
        <f t="shared" si="37"/>
        <v>160000</v>
      </c>
      <c r="F164" s="1791">
        <f ca="1">IF(ISERROR(VLOOKUP($A164, 'E1 Categorization'!A33:E122, MATCH("Customer Component", 'E1 Categorization'!$A$33:$E$33,0), 0)), 0, IF(VLOOKUP($A164, 'E1 Categorization'!A33:E122, MATCH("Customer Component", 'E1 Categorization'!$A$33:$E$33,0), 0)=0, 'O5 Details by Class &amp; Accounts'!$E164, IF(AND(VLOOKUP($A164, 'E1 Categorization'!A33:E122, MATCH("Customer Component", 'E1 Categorization'!$A$33:$E$33,0), 0) &gt;0, VLOOKUP($A164, 'E1 Categorization'!A33:E122, MATCH("Customer Component", 'E1 Categorization'!$A$33:$E$33,0), 0)&lt;1), 'O5 Details by Class &amp; Accounts'!$E164*(1-VLOOKUP($A164, 'E1 Categorization'!A33:E122, MATCH("Customer Component", 'E1 Categorization'!$A$33:$E$33,0), 0)), 0)))</f>
        <v>0</v>
      </c>
      <c r="G164" s="1791">
        <f t="shared" si="38"/>
        <v>160000</v>
      </c>
      <c r="H164" s="1412">
        <f t="shared" si="39"/>
        <v>160000</v>
      </c>
      <c r="I164" s="1412">
        <f ca="1">IF(ISERROR(VLOOKUP(VLOOKUP($A164, 'E4 TB Allocation Details'!$A$18:$L$205, MATCH("Demand ID", 'E4 TB Allocation Details'!$A$18:$L$18, 0),FALSE), 'E2 Allocators'!$B$15:$W$361, MATCH('O5 Details by Class &amp; Accounts'!I$18, 'E2 Allocators'!$B$15:$W$15, 0),FALSE)*$F164), 0, VLOOKUP(VLOOKUP($A164, 'E4 TB Allocation Details'!$A$18:$L$205, MATCH("Demand ID", 'E4 TB Allocation Details'!$A$18:$L$18, 0),FALSE), 'E2 Allocators'!$B$15:$W$361, MATCH('O5 Details by Class &amp; Accounts'!I$18, 'E2 Allocators'!$B$15:$W$15, 0),FALSE)*$F164)</f>
        <v>0</v>
      </c>
      <c r="J164" s="1412">
        <f ca="1">IF(ISERROR(VLOOKUP(VLOOKUP($A164, 'E4 TB Allocation Details'!$A$18:$L$205, MATCH("Demand ID", 'E4 TB Allocation Details'!$A$18:$L$18, 0),FALSE), 'E2 Allocators'!$B$15:$W$361, MATCH('O5 Details by Class &amp; Accounts'!J$18, 'E2 Allocators'!$B$15:$W$15, 0),FALSE)*$F164), 0, VLOOKUP(VLOOKUP($A164, 'E4 TB Allocation Details'!$A$18:$L$205, MATCH("Demand ID", 'E4 TB Allocation Details'!$A$18:$L$18, 0),FALSE), 'E2 Allocators'!$B$15:$W$361, MATCH('O5 Details by Class &amp; Accounts'!J$18, 'E2 Allocators'!$B$15:$W$15, 0),FALSE)*$F164)</f>
        <v>0</v>
      </c>
      <c r="K164" s="1412">
        <f ca="1">IF(ISERROR(VLOOKUP(VLOOKUP($A164, 'E4 TB Allocation Details'!$A$18:$L$205, MATCH("Demand ID", 'E4 TB Allocation Details'!$A$18:$L$18, 0),FALSE), 'E2 Allocators'!$B$15:$W$361, MATCH('O5 Details by Class &amp; Accounts'!K$18, 'E2 Allocators'!$B$15:$W$15, 0),FALSE)*$F164), 0, VLOOKUP(VLOOKUP($A164, 'E4 TB Allocation Details'!$A$18:$L$205, MATCH("Demand ID", 'E4 TB Allocation Details'!$A$18:$L$18, 0),FALSE), 'E2 Allocators'!$B$15:$W$361, MATCH('O5 Details by Class &amp; Accounts'!K$18, 'E2 Allocators'!$B$15:$W$15, 0),FALSE)*$F164)</f>
        <v>0</v>
      </c>
      <c r="L164" s="1412">
        <f ca="1">IF(ISERROR(VLOOKUP(VLOOKUP($A164, 'E4 TB Allocation Details'!$A$18:$L$205, MATCH("Demand ID", 'E4 TB Allocation Details'!$A$18:$L$18, 0),FALSE), 'E2 Allocators'!$B$15:$W$361, MATCH('O5 Details by Class &amp; Accounts'!L$18, 'E2 Allocators'!$B$15:$W$15, 0),FALSE)*$F164), 0, VLOOKUP(VLOOKUP($A164, 'E4 TB Allocation Details'!$A$18:$L$205, MATCH("Demand ID", 'E4 TB Allocation Details'!$A$18:$L$18, 0),FALSE), 'E2 Allocators'!$B$15:$W$361, MATCH('O5 Details by Class &amp; Accounts'!L$18, 'E2 Allocators'!$B$15:$W$15, 0),FALSE)*$F164)</f>
        <v>0</v>
      </c>
      <c r="M164" s="1412">
        <f ca="1">IF(ISERROR(VLOOKUP(VLOOKUP($A164, 'E4 TB Allocation Details'!$A$18:$L$205, MATCH("Demand ID", 'E4 TB Allocation Details'!$A$18:$L$18, 0),FALSE), 'E2 Allocators'!$B$15:$W$361, MATCH('O5 Details by Class &amp; Accounts'!M$18, 'E2 Allocators'!$B$15:$W$15, 0),FALSE)*$F164), 0, VLOOKUP(VLOOKUP($A164, 'E4 TB Allocation Details'!$A$18:$L$205, MATCH("Demand ID", 'E4 TB Allocation Details'!$A$18:$L$18, 0),FALSE), 'E2 Allocators'!$B$15:$W$361, MATCH('O5 Details by Class &amp; Accounts'!M$18, 'E2 Allocators'!$B$15:$W$15, 0),FALSE)*$F164)</f>
        <v>0</v>
      </c>
      <c r="N164" s="1412">
        <f ca="1">IF(ISERROR(VLOOKUP(VLOOKUP($A164, 'E4 TB Allocation Details'!$A$18:$L$205, MATCH("Demand ID", 'E4 TB Allocation Details'!$A$18:$L$18, 0),FALSE), 'E2 Allocators'!$B$15:$W$361, MATCH('O5 Details by Class &amp; Accounts'!N$18, 'E2 Allocators'!$B$15:$W$15, 0),FALSE)*$F164), 0, VLOOKUP(VLOOKUP($A164, 'E4 TB Allocation Details'!$A$18:$L$205, MATCH("Demand ID", 'E4 TB Allocation Details'!$A$18:$L$18, 0),FALSE), 'E2 Allocators'!$B$15:$W$361, MATCH('O5 Details by Class &amp; Accounts'!N$18, 'E2 Allocators'!$B$15:$W$15, 0),FALSE)*$F164)</f>
        <v>0</v>
      </c>
      <c r="O164" s="1412">
        <f ca="1">IF(ISERROR(VLOOKUP(VLOOKUP($A164, 'E4 TB Allocation Details'!$A$18:$L$205, MATCH("Demand ID", 'E4 TB Allocation Details'!$A$18:$L$18, 0),FALSE), 'E2 Allocators'!$B$15:$W$361, MATCH('O5 Details by Class &amp; Accounts'!O$18, 'E2 Allocators'!$B$15:$W$15, 0),FALSE)*$F164), 0, VLOOKUP(VLOOKUP($A164, 'E4 TB Allocation Details'!$A$18:$L$205, MATCH("Demand ID", 'E4 TB Allocation Details'!$A$18:$L$18, 0),FALSE), 'E2 Allocators'!$B$15:$W$361, MATCH('O5 Details by Class &amp; Accounts'!O$18, 'E2 Allocators'!$B$15:$W$15, 0),FALSE)*$F164)</f>
        <v>0</v>
      </c>
      <c r="P164" s="1412">
        <f ca="1">IF(ISERROR(VLOOKUP(VLOOKUP($A164, 'E4 TB Allocation Details'!$A$18:$L$205, MATCH("Demand ID", 'E4 TB Allocation Details'!$A$18:$L$18, 0),FALSE), 'E2 Allocators'!$B$15:$W$361, MATCH('O5 Details by Class &amp; Accounts'!P$18, 'E2 Allocators'!$B$15:$W$15, 0),FALSE)*$F164), 0, VLOOKUP(VLOOKUP($A164, 'E4 TB Allocation Details'!$A$18:$L$205, MATCH("Demand ID", 'E4 TB Allocation Details'!$A$18:$L$18, 0),FALSE), 'E2 Allocators'!$B$15:$W$361, MATCH('O5 Details by Class &amp; Accounts'!P$18, 'E2 Allocators'!$B$15:$W$15, 0),FALSE)*$F164)</f>
        <v>0</v>
      </c>
      <c r="Q164" s="1412">
        <f ca="1">IF(ISERROR(VLOOKUP(VLOOKUP($A164, 'E4 TB Allocation Details'!$A$18:$L$205, MATCH("Demand ID", 'E4 TB Allocation Details'!$A$18:$L$18, 0),FALSE), 'E2 Allocators'!$B$15:$W$361, MATCH('O5 Details by Class &amp; Accounts'!Q$18, 'E2 Allocators'!$B$15:$W$15, 0),FALSE)*$F164), 0, VLOOKUP(VLOOKUP($A164, 'E4 TB Allocation Details'!$A$18:$L$205, MATCH("Demand ID", 'E4 TB Allocation Details'!$A$18:$L$18, 0),FALSE), 'E2 Allocators'!$B$15:$W$361, MATCH('O5 Details by Class &amp; Accounts'!Q$18, 'E2 Allocators'!$B$15:$W$15, 0),FALSE)*$F164)</f>
        <v>0</v>
      </c>
      <c r="R164" s="1412">
        <f ca="1">IF(ISERROR(VLOOKUP(VLOOKUP($A164, 'E4 TB Allocation Details'!$A$18:$L$205, MATCH("Demand ID", 'E4 TB Allocation Details'!$A$18:$L$18, 0),FALSE), 'E2 Allocators'!$B$15:$W$361, MATCH('O5 Details by Class &amp; Accounts'!R$18, 'E2 Allocators'!$B$15:$W$15, 0),FALSE)*$F164), 0, VLOOKUP(VLOOKUP($A164, 'E4 TB Allocation Details'!$A$18:$L$205, MATCH("Demand ID", 'E4 TB Allocation Details'!$A$18:$L$18, 0),FALSE), 'E2 Allocators'!$B$15:$W$361, MATCH('O5 Details by Class &amp; Accounts'!R$18, 'E2 Allocators'!$B$15:$W$15, 0),FALSE)*$F164)</f>
        <v>0</v>
      </c>
      <c r="S164" s="1412">
        <f ca="1">IF(ISERROR(VLOOKUP(VLOOKUP($A164, 'E4 TB Allocation Details'!$A$18:$L$205, MATCH("Demand ID", 'E4 TB Allocation Details'!$A$18:$L$18, 0),FALSE), 'E2 Allocators'!$B$15:$W$361, MATCH('O5 Details by Class &amp; Accounts'!S$18, 'E2 Allocators'!$B$15:$W$15, 0),FALSE)*$F164), 0, VLOOKUP(VLOOKUP($A164, 'E4 TB Allocation Details'!$A$18:$L$205, MATCH("Demand ID", 'E4 TB Allocation Details'!$A$18:$L$18, 0),FALSE), 'E2 Allocators'!$B$15:$W$361, MATCH('O5 Details by Class &amp; Accounts'!S$18, 'E2 Allocators'!$B$15:$W$15, 0),FALSE)*$F164)</f>
        <v>0</v>
      </c>
      <c r="T164" s="1412">
        <f ca="1">IF(ISERROR(VLOOKUP(VLOOKUP($A164, 'E4 TB Allocation Details'!$A$18:$L$205, MATCH("Demand ID", 'E4 TB Allocation Details'!$A$18:$L$18, 0),FALSE), 'E2 Allocators'!$B$15:$W$361, MATCH('O5 Details by Class &amp; Accounts'!T$18, 'E2 Allocators'!$B$15:$W$15, 0),FALSE)*$F164), 0, VLOOKUP(VLOOKUP($A164, 'E4 TB Allocation Details'!$A$18:$L$205, MATCH("Demand ID", 'E4 TB Allocation Details'!$A$18:$L$18, 0),FALSE), 'E2 Allocators'!$B$15:$W$361, MATCH('O5 Details by Class &amp; Accounts'!T$18, 'E2 Allocators'!$B$15:$W$15, 0),FALSE)*$F164)</f>
        <v>0</v>
      </c>
      <c r="U164" s="1412">
        <f ca="1">IF(ISERROR(VLOOKUP(VLOOKUP($A164, 'E4 TB Allocation Details'!$A$18:$L$205, MATCH("Demand ID", 'E4 TB Allocation Details'!$A$18:$L$18, 0),FALSE), 'E2 Allocators'!$B$15:$W$361, MATCH('O5 Details by Class &amp; Accounts'!U$18, 'E2 Allocators'!$B$15:$W$15, 0),FALSE)*$F164), 0, VLOOKUP(VLOOKUP($A164, 'E4 TB Allocation Details'!$A$18:$L$205, MATCH("Demand ID", 'E4 TB Allocation Details'!$A$18:$L$18, 0),FALSE), 'E2 Allocators'!$B$15:$W$361, MATCH('O5 Details by Class &amp; Accounts'!U$18, 'E2 Allocators'!$B$15:$W$15, 0),FALSE)*$F164)</f>
        <v>0</v>
      </c>
      <c r="V164" s="1412">
        <f ca="1">IF(ISERROR(VLOOKUP(VLOOKUP($A164, 'E4 TB Allocation Details'!$A$18:$L$205, MATCH("Demand ID", 'E4 TB Allocation Details'!$A$18:$L$18, 0),FALSE), 'E2 Allocators'!$B$15:$W$361, MATCH('O5 Details by Class &amp; Accounts'!V$18, 'E2 Allocators'!$B$15:$W$15, 0),FALSE)*$F164), 0, VLOOKUP(VLOOKUP($A164, 'E4 TB Allocation Details'!$A$18:$L$205, MATCH("Demand ID", 'E4 TB Allocation Details'!$A$18:$L$18, 0),FALSE), 'E2 Allocators'!$B$15:$W$361, MATCH('O5 Details by Class &amp; Accounts'!V$18, 'E2 Allocators'!$B$15:$W$15, 0),FALSE)*$F164)</f>
        <v>0</v>
      </c>
      <c r="W164" s="1412">
        <f ca="1">IF(ISERROR(VLOOKUP(VLOOKUP($A164, 'E4 TB Allocation Details'!$A$18:$L$205, MATCH("Demand ID", 'E4 TB Allocation Details'!$A$18:$L$18, 0),FALSE), 'E2 Allocators'!$B$15:$W$361, MATCH('O5 Details by Class &amp; Accounts'!W$18, 'E2 Allocators'!$B$15:$W$15, 0),FALSE)*$F164), 0, VLOOKUP(VLOOKUP($A164, 'E4 TB Allocation Details'!$A$18:$L$205, MATCH("Demand ID", 'E4 TB Allocation Details'!$A$18:$L$18, 0),FALSE), 'E2 Allocators'!$B$15:$W$361, MATCH('O5 Details by Class &amp; Accounts'!W$18, 'E2 Allocators'!$B$15:$W$15, 0),FALSE)*$F164)</f>
        <v>0</v>
      </c>
      <c r="X164" s="1412">
        <f ca="1">IF(ISERROR(VLOOKUP(VLOOKUP($A164, 'E4 TB Allocation Details'!$A$18:$L$205, MATCH("Demand ID", 'E4 TB Allocation Details'!$A$18:$L$18, 0),FALSE), 'E2 Allocators'!$B$15:$W$361, MATCH('O5 Details by Class &amp; Accounts'!X$18, 'E2 Allocators'!$B$15:$W$15, 0),FALSE)*$F164), 0, VLOOKUP(VLOOKUP($A164, 'E4 TB Allocation Details'!$A$18:$L$205, MATCH("Demand ID", 'E4 TB Allocation Details'!$A$18:$L$18, 0),FALSE), 'E2 Allocators'!$B$15:$W$361, MATCH('O5 Details by Class &amp; Accounts'!X$18, 'E2 Allocators'!$B$15:$W$15, 0),FALSE)*$F164)</f>
        <v>0</v>
      </c>
      <c r="Y164" s="1412">
        <f ca="1">IF(ISERROR(VLOOKUP(VLOOKUP($A164, 'E4 TB Allocation Details'!$A$18:$L$205, MATCH("Demand ID", 'E4 TB Allocation Details'!$A$18:$L$18, 0),FALSE), 'E2 Allocators'!$B$15:$W$361, MATCH('O5 Details by Class &amp; Accounts'!Y$18, 'E2 Allocators'!$B$15:$W$15, 0),FALSE)*$F164), 0, VLOOKUP(VLOOKUP($A164, 'E4 TB Allocation Details'!$A$18:$L$205, MATCH("Demand ID", 'E4 TB Allocation Details'!$A$18:$L$18, 0),FALSE), 'E2 Allocators'!$B$15:$W$361, MATCH('O5 Details by Class &amp; Accounts'!Y$18, 'E2 Allocators'!$B$15:$W$15, 0),FALSE)*$F164)</f>
        <v>0</v>
      </c>
      <c r="Z164" s="1412">
        <f ca="1">IF(ISERROR(VLOOKUP(VLOOKUP($A164, 'E4 TB Allocation Details'!$A$18:$L$205, MATCH("Demand ID", 'E4 TB Allocation Details'!$A$18:$L$18, 0),FALSE), 'E2 Allocators'!$B$15:$W$361, MATCH('O5 Details by Class &amp; Accounts'!Z$18, 'E2 Allocators'!$B$15:$W$15, 0),FALSE)*$F164), 0, VLOOKUP(VLOOKUP($A164, 'E4 TB Allocation Details'!$A$18:$L$205, MATCH("Demand ID", 'E4 TB Allocation Details'!$A$18:$L$18, 0),FALSE), 'E2 Allocators'!$B$15:$W$361, MATCH('O5 Details by Class &amp; Accounts'!Z$18, 'E2 Allocators'!$B$15:$W$15, 0),FALSE)*$F164)</f>
        <v>0</v>
      </c>
      <c r="AA164" s="1412">
        <f ca="1">IF(ISERROR(VLOOKUP(VLOOKUP($A164, 'E4 TB Allocation Details'!$A$18:$L$205, MATCH("Demand ID", 'E4 TB Allocation Details'!$A$18:$L$18, 0),FALSE), 'E2 Allocators'!$B$15:$W$361, MATCH('O5 Details by Class &amp; Accounts'!AA$18, 'E2 Allocators'!$B$15:$W$15, 0),FALSE)*$F164), 0, VLOOKUP(VLOOKUP($A164, 'E4 TB Allocation Details'!$A$18:$L$205, MATCH("Demand ID", 'E4 TB Allocation Details'!$A$18:$L$18, 0),FALSE), 'E2 Allocators'!$B$15:$W$361, MATCH('O5 Details by Class &amp; Accounts'!AA$18, 'E2 Allocators'!$B$15:$W$15, 0),FALSE)*$F164)</f>
        <v>0</v>
      </c>
      <c r="AB164" s="1412">
        <f ca="1">IF(ISERROR(VLOOKUP(VLOOKUP($A164, 'E4 TB Allocation Details'!$A$18:$L$205, MATCH("Demand ID", 'E4 TB Allocation Details'!$A$18:$L$18, 0),FALSE), 'E2 Allocators'!$B$15:$W$361, MATCH('O5 Details by Class &amp; Accounts'!AB$18, 'E2 Allocators'!$B$15:$W$15, 0),FALSE)*$F164), 0, VLOOKUP(VLOOKUP($A164, 'E4 TB Allocation Details'!$A$18:$L$205, MATCH("Demand ID", 'E4 TB Allocation Details'!$A$18:$L$18, 0),FALSE), 'E2 Allocators'!$B$15:$W$361, MATCH('O5 Details by Class &amp; Accounts'!AB$18, 'E2 Allocators'!$B$15:$W$15, 0),FALSE)*$F164)</f>
        <v>0</v>
      </c>
      <c r="AC164" s="1412">
        <f t="shared" si="40"/>
        <v>0</v>
      </c>
      <c r="AD164" s="1412">
        <f ca="1">IF(ISERROR(VLOOKUP(VLOOKUP($A164, 'E4 TB Allocation Details'!$A$18:$L$205, MATCH("Customer ID", 'E4 TB Allocation Details'!$A$18:$L$18, 0),FALSE), 'E2 Allocators'!$B$15:$W$361, MATCH('O5 Details by Class &amp; Accounts'!AD$18, 'E2 Allocators'!$B$15:$W$15, 0),FALSE)*$G164), 0, VLOOKUP(VLOOKUP($A164, 'E4 TB Allocation Details'!$A$18:$L$205, MATCH("Customer ID", 'E4 TB Allocation Details'!$A$18:$L$18, 0),FALSE), 'E2 Allocators'!$B$15:$W$361, MATCH('O5 Details by Class &amp; Accounts'!AD$18, 'E2 Allocators'!$B$15:$W$15, 0),FALSE)*$G164)</f>
        <v>100962.9059369633</v>
      </c>
      <c r="AE164" s="1412">
        <f ca="1">IF(ISERROR(VLOOKUP(VLOOKUP($A164, 'E4 TB Allocation Details'!$A$18:$L$205, MATCH("Customer ID", 'E4 TB Allocation Details'!$A$18:$L$18, 0),FALSE), 'E2 Allocators'!$B$15:$W$361, MATCH('O5 Details by Class &amp; Accounts'!AE$18, 'E2 Allocators'!$B$15:$W$15, 0),FALSE)*$G164), 0, VLOOKUP(VLOOKUP($A164, 'E4 TB Allocation Details'!$A$18:$L$205, MATCH("Customer ID", 'E4 TB Allocation Details'!$A$18:$L$18, 0),FALSE), 'E2 Allocators'!$B$15:$W$361, MATCH('O5 Details by Class &amp; Accounts'!AE$18, 'E2 Allocators'!$B$15:$W$15, 0),FALSE)*$G164)</f>
        <v>13848.207249354278</v>
      </c>
      <c r="AF164" s="1412">
        <f ca="1">IF(ISERROR(VLOOKUP(VLOOKUP($A164, 'E4 TB Allocation Details'!$A$18:$L$205, MATCH("Customer ID", 'E4 TB Allocation Details'!$A$18:$L$18, 0),FALSE), 'E2 Allocators'!$B$15:$W$361, MATCH('O5 Details by Class &amp; Accounts'!AF$18, 'E2 Allocators'!$B$15:$W$15, 0),FALSE)*$G164), 0, VLOOKUP(VLOOKUP($A164, 'E4 TB Allocation Details'!$A$18:$L$205, MATCH("Customer ID", 'E4 TB Allocation Details'!$A$18:$L$18, 0),FALSE), 'E2 Allocators'!$B$15:$W$361, MATCH('O5 Details by Class &amp; Accounts'!AF$18, 'E2 Allocators'!$B$15:$W$15, 0),FALSE)*$G164)</f>
        <v>45188.886813682388</v>
      </c>
      <c r="AG164" s="1412">
        <f ca="1">IF(ISERROR(VLOOKUP(VLOOKUP($A164, 'E4 TB Allocation Details'!$A$18:$L$205, MATCH("Customer ID", 'E4 TB Allocation Details'!$A$18:$L$18, 0),FALSE), 'E2 Allocators'!$B$15:$W$361, MATCH('O5 Details by Class &amp; Accounts'!AG$18, 'E2 Allocators'!$B$15:$W$15, 0),FALSE)*$G164), 0, VLOOKUP(VLOOKUP($A164, 'E4 TB Allocation Details'!$A$18:$L$205, MATCH("Customer ID", 'E4 TB Allocation Details'!$A$18:$L$18, 0),FALSE), 'E2 Allocators'!$B$15:$W$361, MATCH('O5 Details by Class &amp; Accounts'!AG$18, 'E2 Allocators'!$B$15:$W$15, 0),FALSE)*$G164)</f>
        <v>0</v>
      </c>
      <c r="AH164" s="1412">
        <f ca="1">IF(ISERROR(VLOOKUP(VLOOKUP($A164, 'E4 TB Allocation Details'!$A$18:$L$205, MATCH("Customer ID", 'E4 TB Allocation Details'!$A$18:$L$18, 0),FALSE), 'E2 Allocators'!$B$15:$W$361, MATCH('O5 Details by Class &amp; Accounts'!AH$18, 'E2 Allocators'!$B$15:$W$15, 0),FALSE)*$G164), 0, VLOOKUP(VLOOKUP($A164, 'E4 TB Allocation Details'!$A$18:$L$205, MATCH("Customer ID", 'E4 TB Allocation Details'!$A$18:$L$18, 0),FALSE), 'E2 Allocators'!$B$15:$W$361, MATCH('O5 Details by Class &amp; Accounts'!AH$18, 'E2 Allocators'!$B$15:$W$15, 0),FALSE)*$G164)</f>
        <v>0</v>
      </c>
      <c r="AI164" s="1412">
        <f ca="1">IF(ISERROR(VLOOKUP(VLOOKUP($A164, 'E4 TB Allocation Details'!$A$18:$L$205, MATCH("Customer ID", 'E4 TB Allocation Details'!$A$18:$L$18, 0),FALSE), 'E2 Allocators'!$B$15:$W$361, MATCH('O5 Details by Class &amp; Accounts'!AI$18, 'E2 Allocators'!$B$15:$W$15, 0),FALSE)*$G164), 0, VLOOKUP(VLOOKUP($A164, 'E4 TB Allocation Details'!$A$18:$L$205, MATCH("Customer ID", 'E4 TB Allocation Details'!$A$18:$L$18, 0),FALSE), 'E2 Allocators'!$B$15:$W$361, MATCH('O5 Details by Class &amp; Accounts'!AI$18, 'E2 Allocators'!$B$15:$W$15, 0),FALSE)*$G164)</f>
        <v>0</v>
      </c>
      <c r="AJ164" s="1412">
        <f ca="1">IF(ISERROR(VLOOKUP(VLOOKUP($A164, 'E4 TB Allocation Details'!$A$18:$L$205, MATCH("Customer ID", 'E4 TB Allocation Details'!$A$18:$L$18, 0),FALSE), 'E2 Allocators'!$B$15:$W$361, MATCH('O5 Details by Class &amp; Accounts'!AJ$18, 'E2 Allocators'!$B$15:$W$15, 0),FALSE)*$G164), 0, VLOOKUP(VLOOKUP($A164, 'E4 TB Allocation Details'!$A$18:$L$205, MATCH("Customer ID", 'E4 TB Allocation Details'!$A$18:$L$18, 0),FALSE), 'E2 Allocators'!$B$15:$W$361, MATCH('O5 Details by Class &amp; Accounts'!AJ$18, 'E2 Allocators'!$B$15:$W$15, 0),FALSE)*$G164)</f>
        <v>0</v>
      </c>
      <c r="AK164" s="1412">
        <f ca="1">IF(ISERROR(VLOOKUP(VLOOKUP($A164, 'E4 TB Allocation Details'!$A$18:$L$205, MATCH("Customer ID", 'E4 TB Allocation Details'!$A$18:$L$18, 0),FALSE), 'E2 Allocators'!$B$15:$W$361, MATCH('O5 Details by Class &amp; Accounts'!AK$18, 'E2 Allocators'!$B$15:$W$15, 0),FALSE)*$G164), 0, VLOOKUP(VLOOKUP($A164, 'E4 TB Allocation Details'!$A$18:$L$205, MATCH("Customer ID", 'E4 TB Allocation Details'!$A$18:$L$18, 0),FALSE), 'E2 Allocators'!$B$15:$W$361, MATCH('O5 Details by Class &amp; Accounts'!AK$18, 'E2 Allocators'!$B$15:$W$15, 0),FALSE)*$G164)</f>
        <v>0</v>
      </c>
      <c r="AL164" s="1412">
        <f ca="1">IF(ISERROR(VLOOKUP(VLOOKUP($A164, 'E4 TB Allocation Details'!$A$18:$L$205, MATCH("Customer ID", 'E4 TB Allocation Details'!$A$18:$L$18, 0),FALSE), 'E2 Allocators'!$B$15:$W$361, MATCH('O5 Details by Class &amp; Accounts'!AL$18, 'E2 Allocators'!$B$15:$W$15, 0),FALSE)*$G164), 0, VLOOKUP(VLOOKUP($A164, 'E4 TB Allocation Details'!$A$18:$L$205, MATCH("Customer ID", 'E4 TB Allocation Details'!$A$18:$L$18, 0),FALSE), 'E2 Allocators'!$B$15:$W$361, MATCH('O5 Details by Class &amp; Accounts'!AL$18, 'E2 Allocators'!$B$15:$W$15, 0),FALSE)*$G164)</f>
        <v>0</v>
      </c>
      <c r="AM164" s="1412">
        <f ca="1">IF(ISERROR(VLOOKUP(VLOOKUP($A164, 'E4 TB Allocation Details'!$A$18:$L$205, MATCH("Customer ID", 'E4 TB Allocation Details'!$A$18:$L$18, 0),FALSE), 'E2 Allocators'!$B$15:$W$361, MATCH('O5 Details by Class &amp; Accounts'!AM$18, 'E2 Allocators'!$B$15:$W$15, 0),FALSE)*$G164), 0, VLOOKUP(VLOOKUP($A164, 'E4 TB Allocation Details'!$A$18:$L$205, MATCH("Customer ID", 'E4 TB Allocation Details'!$A$18:$L$18, 0),FALSE), 'E2 Allocators'!$B$15:$W$361, MATCH('O5 Details by Class &amp; Accounts'!AM$18, 'E2 Allocators'!$B$15:$W$15, 0),FALSE)*$G164)</f>
        <v>0</v>
      </c>
      <c r="AN164" s="1412">
        <f ca="1">IF(ISERROR(VLOOKUP(VLOOKUP($A164, 'E4 TB Allocation Details'!$A$18:$L$205, MATCH("Customer ID", 'E4 TB Allocation Details'!$A$18:$L$18, 0),FALSE), 'E2 Allocators'!$B$15:$W$361, MATCH('O5 Details by Class &amp; Accounts'!AN$18, 'E2 Allocators'!$B$15:$W$15, 0),FALSE)*$G164), 0, VLOOKUP(VLOOKUP($A164, 'E4 TB Allocation Details'!$A$18:$L$205, MATCH("Customer ID", 'E4 TB Allocation Details'!$A$18:$L$18, 0),FALSE), 'E2 Allocators'!$B$15:$W$361, MATCH('O5 Details by Class &amp; Accounts'!AN$18, 'E2 Allocators'!$B$15:$W$15, 0),FALSE)*$G164)</f>
        <v>0</v>
      </c>
      <c r="AO164" s="1412">
        <f ca="1">IF(ISERROR(VLOOKUP(VLOOKUP($A164, 'E4 TB Allocation Details'!$A$18:$L$205, MATCH("Customer ID", 'E4 TB Allocation Details'!$A$18:$L$18, 0),FALSE), 'E2 Allocators'!$B$15:$W$361, MATCH('O5 Details by Class &amp; Accounts'!AO$18, 'E2 Allocators'!$B$15:$W$15, 0),FALSE)*$G164), 0, VLOOKUP(VLOOKUP($A164, 'E4 TB Allocation Details'!$A$18:$L$205, MATCH("Customer ID", 'E4 TB Allocation Details'!$A$18:$L$18, 0),FALSE), 'E2 Allocators'!$B$15:$W$361, MATCH('O5 Details by Class &amp; Accounts'!AO$18, 'E2 Allocators'!$B$15:$W$15, 0),FALSE)*$G164)</f>
        <v>0</v>
      </c>
      <c r="AP164" s="1412">
        <f ca="1">IF(ISERROR(VLOOKUP(VLOOKUP($A164, 'E4 TB Allocation Details'!$A$18:$L$205, MATCH("Customer ID", 'E4 TB Allocation Details'!$A$18:$L$18, 0),FALSE), 'E2 Allocators'!$B$15:$W$361, MATCH('O5 Details by Class &amp; Accounts'!AP$18, 'E2 Allocators'!$B$15:$W$15, 0),FALSE)*$G164), 0, VLOOKUP(VLOOKUP($A164, 'E4 TB Allocation Details'!$A$18:$L$205, MATCH("Customer ID", 'E4 TB Allocation Details'!$A$18:$L$18, 0),FALSE), 'E2 Allocators'!$B$15:$W$361, MATCH('O5 Details by Class &amp; Accounts'!AP$18, 'E2 Allocators'!$B$15:$W$15, 0),FALSE)*$G164)</f>
        <v>0</v>
      </c>
      <c r="AQ164" s="1412">
        <f ca="1">IF(ISERROR(VLOOKUP(VLOOKUP($A164, 'E4 TB Allocation Details'!$A$18:$L$205, MATCH("Customer ID", 'E4 TB Allocation Details'!$A$18:$L$18, 0),FALSE), 'E2 Allocators'!$B$15:$W$361, MATCH('O5 Details by Class &amp; Accounts'!AQ$18, 'E2 Allocators'!$B$15:$W$15, 0),FALSE)*$G164), 0, VLOOKUP(VLOOKUP($A164, 'E4 TB Allocation Details'!$A$18:$L$205, MATCH("Customer ID", 'E4 TB Allocation Details'!$A$18:$L$18, 0),FALSE), 'E2 Allocators'!$B$15:$W$361, MATCH('O5 Details by Class &amp; Accounts'!AQ$18, 'E2 Allocators'!$B$15:$W$15, 0),FALSE)*$G164)</f>
        <v>0</v>
      </c>
      <c r="AR164" s="1412">
        <f ca="1">IF(ISERROR(VLOOKUP(VLOOKUP($A164, 'E4 TB Allocation Details'!$A$18:$L$205, MATCH("Customer ID", 'E4 TB Allocation Details'!$A$18:$L$18, 0),FALSE), 'E2 Allocators'!$B$15:$W$361, MATCH('O5 Details by Class &amp; Accounts'!AR$18, 'E2 Allocators'!$B$15:$W$15, 0),FALSE)*$G164), 0, VLOOKUP(VLOOKUP($A164, 'E4 TB Allocation Details'!$A$18:$L$205, MATCH("Customer ID", 'E4 TB Allocation Details'!$A$18:$L$18, 0),FALSE), 'E2 Allocators'!$B$15:$W$361, MATCH('O5 Details by Class &amp; Accounts'!AR$18, 'E2 Allocators'!$B$15:$W$15, 0),FALSE)*$G164)</f>
        <v>0</v>
      </c>
      <c r="AS164" s="1412">
        <f ca="1">IF(ISERROR(VLOOKUP(VLOOKUP($A164, 'E4 TB Allocation Details'!$A$18:$L$205, MATCH("Customer ID", 'E4 TB Allocation Details'!$A$18:$L$18, 0),FALSE), 'E2 Allocators'!$B$15:$W$361, MATCH('O5 Details by Class &amp; Accounts'!AS$18, 'E2 Allocators'!$B$15:$W$15, 0),FALSE)*$G164), 0, VLOOKUP(VLOOKUP($A164, 'E4 TB Allocation Details'!$A$18:$L$205, MATCH("Customer ID", 'E4 TB Allocation Details'!$A$18:$L$18, 0),FALSE), 'E2 Allocators'!$B$15:$W$361, MATCH('O5 Details by Class &amp; Accounts'!AS$18, 'E2 Allocators'!$B$15:$W$15, 0),FALSE)*$G164)</f>
        <v>0</v>
      </c>
      <c r="AT164" s="1412">
        <f ca="1">IF(ISERROR(VLOOKUP(VLOOKUP($A164, 'E4 TB Allocation Details'!$A$18:$L$205, MATCH("Customer ID", 'E4 TB Allocation Details'!$A$18:$L$18, 0),FALSE), 'E2 Allocators'!$B$15:$W$361, MATCH('O5 Details by Class &amp; Accounts'!AT$18, 'E2 Allocators'!$B$15:$W$15, 0),FALSE)*$G164), 0, VLOOKUP(VLOOKUP($A164, 'E4 TB Allocation Details'!$A$18:$L$205, MATCH("Customer ID", 'E4 TB Allocation Details'!$A$18:$L$18, 0),FALSE), 'E2 Allocators'!$B$15:$W$361, MATCH('O5 Details by Class &amp; Accounts'!AT$18, 'E2 Allocators'!$B$15:$W$15, 0),FALSE)*$G164)</f>
        <v>0</v>
      </c>
      <c r="AU164" s="1412">
        <f ca="1">IF(ISERROR(VLOOKUP(VLOOKUP($A164, 'E4 TB Allocation Details'!$A$18:$L$205, MATCH("Customer ID", 'E4 TB Allocation Details'!$A$18:$L$18, 0),FALSE), 'E2 Allocators'!$B$15:$W$361, MATCH('O5 Details by Class &amp; Accounts'!AU$18, 'E2 Allocators'!$B$15:$W$15, 0),FALSE)*$G164), 0, VLOOKUP(VLOOKUP($A164, 'E4 TB Allocation Details'!$A$18:$L$205, MATCH("Customer ID", 'E4 TB Allocation Details'!$A$18:$L$18, 0),FALSE), 'E2 Allocators'!$B$15:$W$361, MATCH('O5 Details by Class &amp; Accounts'!AU$18, 'E2 Allocators'!$B$15:$W$15, 0),FALSE)*$G164)</f>
        <v>0</v>
      </c>
      <c r="AV164" s="1412">
        <f ca="1">IF(ISERROR(VLOOKUP(VLOOKUP($A164, 'E4 TB Allocation Details'!$A$18:$L$205, MATCH("Customer ID", 'E4 TB Allocation Details'!$A$18:$L$18, 0),FALSE), 'E2 Allocators'!$B$15:$W$361, MATCH('O5 Details by Class &amp; Accounts'!AV$18, 'E2 Allocators'!$B$15:$W$15, 0),FALSE)*$G164), 0, VLOOKUP(VLOOKUP($A164, 'E4 TB Allocation Details'!$A$18:$L$205, MATCH("Customer ID", 'E4 TB Allocation Details'!$A$18:$L$18, 0),FALSE), 'E2 Allocators'!$B$15:$W$361, MATCH('O5 Details by Class &amp; Accounts'!AV$18, 'E2 Allocators'!$B$15:$W$15, 0),FALSE)*$G164)</f>
        <v>0</v>
      </c>
      <c r="AW164" s="1412">
        <f ca="1">IF(ISERROR(VLOOKUP(VLOOKUP($A164, 'E4 TB Allocation Details'!$A$18:$L$205, MATCH("Customer ID", 'E4 TB Allocation Details'!$A$18:$L$18, 0),FALSE), 'E2 Allocators'!$B$15:$W$361, MATCH('O5 Details by Class &amp; Accounts'!AW$18, 'E2 Allocators'!$B$15:$W$15, 0),FALSE)*$G164), 0, VLOOKUP(VLOOKUP($A164, 'E4 TB Allocation Details'!$A$18:$L$205, MATCH("Customer ID", 'E4 TB Allocation Details'!$A$18:$L$18, 0),FALSE), 'E2 Allocators'!$B$15:$W$361, MATCH('O5 Details by Class &amp; Accounts'!AW$18, 'E2 Allocators'!$B$15:$W$15, 0),FALSE)*$G164)</f>
        <v>0</v>
      </c>
      <c r="AX164" s="1412">
        <f t="shared" si="44"/>
        <v>159999.99999999997</v>
      </c>
      <c r="AY164" s="1412">
        <f ca="1">IF(ISERROR(VLOOKUP(VLOOKUP($A164, 'E4 TB Allocation Details'!$A$18:$L$205, MATCH("Misc ID", 'E4 TB Allocation Details'!$A$18:$L$18, 0),FALSE), 'E2 Allocators'!$B$15:$W$361, MATCH('O5 Details by Class &amp; Accounts'!AY$18, 'E2 Allocators'!$B$15:$W$15, 0),FALSE)*$E164), 0, VLOOKUP(VLOOKUP($A164, 'E4 TB Allocation Details'!$A$18:$L$205, MATCH("Misc ID", 'E4 TB Allocation Details'!$A$18:$L$18, 0),FALSE), 'E2 Allocators'!$B$15:$W$361, MATCH('O5 Details by Class &amp; Accounts'!AY$18, 'E2 Allocators'!$B$15:$W$15, 0),FALSE)*$E164)</f>
        <v>0</v>
      </c>
      <c r="AZ164" s="1412">
        <f ca="1">IF(ISERROR(VLOOKUP(VLOOKUP($A164, 'E4 TB Allocation Details'!$A$18:$L$205, MATCH("Misc ID", 'E4 TB Allocation Details'!$A$18:$L$18, 0),FALSE), 'E2 Allocators'!$B$15:$W$361, MATCH('O5 Details by Class &amp; Accounts'!AZ$18, 'E2 Allocators'!$B$15:$W$15, 0),FALSE)*$E164), 0, VLOOKUP(VLOOKUP($A164, 'E4 TB Allocation Details'!$A$18:$L$205, MATCH("Misc ID", 'E4 TB Allocation Details'!$A$18:$L$18, 0),FALSE), 'E2 Allocators'!$B$15:$W$361, MATCH('O5 Details by Class &amp; Accounts'!AZ$18, 'E2 Allocators'!$B$15:$W$15, 0),FALSE)*$E164)</f>
        <v>0</v>
      </c>
      <c r="BA164" s="1412">
        <f ca="1">IF(ISERROR(VLOOKUP(VLOOKUP($A164, 'E4 TB Allocation Details'!$A$18:$L$205, MATCH("Misc ID", 'E4 TB Allocation Details'!$A$18:$L$18, 0),FALSE), 'E2 Allocators'!$B$15:$W$361, MATCH('O5 Details by Class &amp; Accounts'!BA$18, 'E2 Allocators'!$B$15:$W$15, 0),FALSE)*$E164), 0, VLOOKUP(VLOOKUP($A164, 'E4 TB Allocation Details'!$A$18:$L$205, MATCH("Misc ID", 'E4 TB Allocation Details'!$A$18:$L$18, 0),FALSE), 'E2 Allocators'!$B$15:$W$361, MATCH('O5 Details by Class &amp; Accounts'!BA$18, 'E2 Allocators'!$B$15:$W$15, 0),FALSE)*$E164)</f>
        <v>0</v>
      </c>
      <c r="BB164" s="1412">
        <f ca="1">IF(ISERROR(VLOOKUP(VLOOKUP($A164, 'E4 TB Allocation Details'!$A$18:$L$205, MATCH("Misc ID", 'E4 TB Allocation Details'!$A$18:$L$18, 0),FALSE), 'E2 Allocators'!$B$15:$W$361, MATCH('O5 Details by Class &amp; Accounts'!BB$18, 'E2 Allocators'!$B$15:$W$15, 0),FALSE)*$E164), 0, VLOOKUP(VLOOKUP($A164, 'E4 TB Allocation Details'!$A$18:$L$205, MATCH("Misc ID", 'E4 TB Allocation Details'!$A$18:$L$18, 0),FALSE), 'E2 Allocators'!$B$15:$W$361, MATCH('O5 Details by Class &amp; Accounts'!BB$18, 'E2 Allocators'!$B$15:$W$15, 0),FALSE)*$E164)</f>
        <v>0</v>
      </c>
      <c r="BC164" s="1412">
        <f ca="1">IF(ISERROR(VLOOKUP(VLOOKUP($A164, 'E4 TB Allocation Details'!$A$18:$L$205, MATCH("Misc ID", 'E4 TB Allocation Details'!$A$18:$L$18, 0),FALSE), 'E2 Allocators'!$B$15:$W$361, MATCH('O5 Details by Class &amp; Accounts'!BC$18, 'E2 Allocators'!$B$15:$W$15, 0),FALSE)*$E164), 0, VLOOKUP(VLOOKUP($A164, 'E4 TB Allocation Details'!$A$18:$L$205, MATCH("Misc ID", 'E4 TB Allocation Details'!$A$18:$L$18, 0),FALSE), 'E2 Allocators'!$B$15:$W$361, MATCH('O5 Details by Class &amp; Accounts'!BC$18, 'E2 Allocators'!$B$15:$W$15, 0),FALSE)*$E164)</f>
        <v>0</v>
      </c>
      <c r="BD164" s="1412">
        <f ca="1">IF(ISERROR(VLOOKUP(VLOOKUP($A164, 'E4 TB Allocation Details'!$A$18:$L$205, MATCH("Misc ID", 'E4 TB Allocation Details'!$A$18:$L$18, 0),FALSE), 'E2 Allocators'!$B$15:$W$361, MATCH('O5 Details by Class &amp; Accounts'!BD$18, 'E2 Allocators'!$B$15:$W$15, 0),FALSE)*$E164), 0, VLOOKUP(VLOOKUP($A164, 'E4 TB Allocation Details'!$A$18:$L$205, MATCH("Misc ID", 'E4 TB Allocation Details'!$A$18:$L$18, 0),FALSE), 'E2 Allocators'!$B$15:$W$361, MATCH('O5 Details by Class &amp; Accounts'!BD$18, 'E2 Allocators'!$B$15:$W$15, 0),FALSE)*$E164)</f>
        <v>0</v>
      </c>
      <c r="BE164" s="1412">
        <f ca="1">IF(ISERROR(VLOOKUP(VLOOKUP($A164, 'E4 TB Allocation Details'!$A$18:$L$205, MATCH("Misc ID", 'E4 TB Allocation Details'!$A$18:$L$18, 0),FALSE), 'E2 Allocators'!$B$15:$W$361, MATCH('O5 Details by Class &amp; Accounts'!BE$18, 'E2 Allocators'!$B$15:$W$15, 0),FALSE)*$E164), 0, VLOOKUP(VLOOKUP($A164, 'E4 TB Allocation Details'!$A$18:$L$205, MATCH("Misc ID", 'E4 TB Allocation Details'!$A$18:$L$18, 0),FALSE), 'E2 Allocators'!$B$15:$W$361, MATCH('O5 Details by Class &amp; Accounts'!BE$18, 'E2 Allocators'!$B$15:$W$15, 0),FALSE)*$E164)</f>
        <v>0</v>
      </c>
      <c r="BF164" s="1412">
        <f ca="1">IF(ISERROR(VLOOKUP(VLOOKUP($A164, 'E4 TB Allocation Details'!$A$18:$L$205, MATCH("Misc ID", 'E4 TB Allocation Details'!$A$18:$L$18, 0),FALSE), 'E2 Allocators'!$B$15:$W$361, MATCH('O5 Details by Class &amp; Accounts'!BF$18, 'E2 Allocators'!$B$15:$W$15, 0),FALSE)*$E164), 0, VLOOKUP(VLOOKUP($A164, 'E4 TB Allocation Details'!$A$18:$L$205, MATCH("Misc ID", 'E4 TB Allocation Details'!$A$18:$L$18, 0),FALSE), 'E2 Allocators'!$B$15:$W$361, MATCH('O5 Details by Class &amp; Accounts'!BF$18, 'E2 Allocators'!$B$15:$W$15, 0),FALSE)*$E164)</f>
        <v>0</v>
      </c>
      <c r="BG164" s="1412">
        <f ca="1">IF(ISERROR(VLOOKUP(VLOOKUP($A164, 'E4 TB Allocation Details'!$A$18:$L$205, MATCH("Misc ID", 'E4 TB Allocation Details'!$A$18:$L$18, 0),FALSE), 'E2 Allocators'!$B$15:$W$361, MATCH('O5 Details by Class &amp; Accounts'!BG$18, 'E2 Allocators'!$B$15:$W$15, 0),FALSE)*$E164), 0, VLOOKUP(VLOOKUP($A164, 'E4 TB Allocation Details'!$A$18:$L$205, MATCH("Misc ID", 'E4 TB Allocation Details'!$A$18:$L$18, 0),FALSE), 'E2 Allocators'!$B$15:$W$361, MATCH('O5 Details by Class &amp; Accounts'!BG$18, 'E2 Allocators'!$B$15:$W$15, 0),FALSE)*$E164)</f>
        <v>0</v>
      </c>
      <c r="BH164" s="1412">
        <f ca="1">IF(ISERROR(VLOOKUP(VLOOKUP($A164, 'E4 TB Allocation Details'!$A$18:$L$205, MATCH("Misc ID", 'E4 TB Allocation Details'!$A$18:$L$18, 0),FALSE), 'E2 Allocators'!$B$15:$W$361, MATCH('O5 Details by Class &amp; Accounts'!BH$18, 'E2 Allocators'!$B$15:$W$15, 0),FALSE)*$E164), 0, VLOOKUP(VLOOKUP($A164, 'E4 TB Allocation Details'!$A$18:$L$205, MATCH("Misc ID", 'E4 TB Allocation Details'!$A$18:$L$18, 0),FALSE), 'E2 Allocators'!$B$15:$W$361, MATCH('O5 Details by Class &amp; Accounts'!BH$18, 'E2 Allocators'!$B$15:$W$15, 0),FALSE)*$E164)</f>
        <v>0</v>
      </c>
      <c r="BI164" s="1412">
        <f ca="1">IF(ISERROR(VLOOKUP(VLOOKUP($A164, 'E4 TB Allocation Details'!$A$18:$L$205, MATCH("Misc ID", 'E4 TB Allocation Details'!$A$18:$L$18, 0),FALSE), 'E2 Allocators'!$B$15:$W$361, MATCH('O5 Details by Class &amp; Accounts'!BI$18, 'E2 Allocators'!$B$15:$W$15, 0),FALSE)*$E164), 0, VLOOKUP(VLOOKUP($A164, 'E4 TB Allocation Details'!$A$18:$L$205, MATCH("Misc ID", 'E4 TB Allocation Details'!$A$18:$L$18, 0),FALSE), 'E2 Allocators'!$B$15:$W$361, MATCH('O5 Details by Class &amp; Accounts'!BI$18, 'E2 Allocators'!$B$15:$W$15, 0),FALSE)*$E164)</f>
        <v>0</v>
      </c>
      <c r="BJ164" s="1412">
        <f ca="1">IF(ISERROR(VLOOKUP(VLOOKUP($A164, 'E4 TB Allocation Details'!$A$18:$L$205, MATCH("Misc ID", 'E4 TB Allocation Details'!$A$18:$L$18, 0),FALSE), 'E2 Allocators'!$B$15:$W$361, MATCH('O5 Details by Class &amp; Accounts'!BJ$18, 'E2 Allocators'!$B$15:$W$15, 0),FALSE)*$E164), 0, VLOOKUP(VLOOKUP($A164, 'E4 TB Allocation Details'!$A$18:$L$205, MATCH("Misc ID", 'E4 TB Allocation Details'!$A$18:$L$18, 0),FALSE), 'E2 Allocators'!$B$15:$W$361, MATCH('O5 Details by Class &amp; Accounts'!BJ$18, 'E2 Allocators'!$B$15:$W$15, 0),FALSE)*$E164)</f>
        <v>0</v>
      </c>
      <c r="BK164" s="1412">
        <f ca="1">IF(ISERROR(VLOOKUP(VLOOKUP($A164, 'E4 TB Allocation Details'!$A$18:$L$205, MATCH("Misc ID", 'E4 TB Allocation Details'!$A$18:$L$18, 0),FALSE), 'E2 Allocators'!$B$15:$W$361, MATCH('O5 Details by Class &amp; Accounts'!BK$18, 'E2 Allocators'!$B$15:$W$15, 0),FALSE)*$E164), 0, VLOOKUP(VLOOKUP($A164, 'E4 TB Allocation Details'!$A$18:$L$205, MATCH("Misc ID", 'E4 TB Allocation Details'!$A$18:$L$18, 0),FALSE), 'E2 Allocators'!$B$15:$W$361, MATCH('O5 Details by Class &amp; Accounts'!BK$18, 'E2 Allocators'!$B$15:$W$15, 0),FALSE)*$E164)</f>
        <v>0</v>
      </c>
      <c r="BL164" s="1412">
        <f ca="1">IF(ISERROR(VLOOKUP(VLOOKUP($A164, 'E4 TB Allocation Details'!$A$18:$L$205, MATCH("Misc ID", 'E4 TB Allocation Details'!$A$18:$L$18, 0),FALSE), 'E2 Allocators'!$B$15:$W$361, MATCH('O5 Details by Class &amp; Accounts'!BL$18, 'E2 Allocators'!$B$15:$W$15, 0),FALSE)*$E164), 0, VLOOKUP(VLOOKUP($A164, 'E4 TB Allocation Details'!$A$18:$L$205, MATCH("Misc ID", 'E4 TB Allocation Details'!$A$18:$L$18, 0),FALSE), 'E2 Allocators'!$B$15:$W$361, MATCH('O5 Details by Class &amp; Accounts'!BL$18, 'E2 Allocators'!$B$15:$W$15, 0),FALSE)*$E164)</f>
        <v>0</v>
      </c>
      <c r="BM164" s="1412">
        <f ca="1">IF(ISERROR(VLOOKUP(VLOOKUP($A164, 'E4 TB Allocation Details'!$A$18:$L$205, MATCH("Misc ID", 'E4 TB Allocation Details'!$A$18:$L$18, 0),FALSE), 'E2 Allocators'!$B$15:$W$361, MATCH('O5 Details by Class &amp; Accounts'!BM$18, 'E2 Allocators'!$B$15:$W$15, 0),FALSE)*$E164), 0, VLOOKUP(VLOOKUP($A164, 'E4 TB Allocation Details'!$A$18:$L$205, MATCH("Misc ID", 'E4 TB Allocation Details'!$A$18:$L$18, 0),FALSE), 'E2 Allocators'!$B$15:$W$361, MATCH('O5 Details by Class &amp; Accounts'!BM$18, 'E2 Allocators'!$B$15:$W$15, 0),FALSE)*$E164)</f>
        <v>0</v>
      </c>
      <c r="BN164" s="1412">
        <f ca="1">IF(ISERROR(VLOOKUP(VLOOKUP($A164, 'E4 TB Allocation Details'!$A$18:$L$205, MATCH("Misc ID", 'E4 TB Allocation Details'!$A$18:$L$18, 0),FALSE), 'E2 Allocators'!$B$15:$W$361, MATCH('O5 Details by Class &amp; Accounts'!BN$18, 'E2 Allocators'!$B$15:$W$15, 0),FALSE)*$E164), 0, VLOOKUP(VLOOKUP($A164, 'E4 TB Allocation Details'!$A$18:$L$205, MATCH("Misc ID", 'E4 TB Allocation Details'!$A$18:$L$18, 0),FALSE), 'E2 Allocators'!$B$15:$W$361, MATCH('O5 Details by Class &amp; Accounts'!BN$18, 'E2 Allocators'!$B$15:$W$15, 0),FALSE)*$E164)</f>
        <v>0</v>
      </c>
      <c r="BO164" s="1412">
        <f ca="1">IF(ISERROR(VLOOKUP(VLOOKUP($A164, 'E4 TB Allocation Details'!$A$18:$L$205, MATCH("Misc ID", 'E4 TB Allocation Details'!$A$18:$L$18, 0),FALSE), 'E2 Allocators'!$B$15:$W$361, MATCH('O5 Details by Class &amp; Accounts'!BO$18, 'E2 Allocators'!$B$15:$W$15, 0),FALSE)*$E164), 0, VLOOKUP(VLOOKUP($A164, 'E4 TB Allocation Details'!$A$18:$L$205, MATCH("Misc ID", 'E4 TB Allocation Details'!$A$18:$L$18, 0),FALSE), 'E2 Allocators'!$B$15:$W$361, MATCH('O5 Details by Class &amp; Accounts'!BO$18, 'E2 Allocators'!$B$15:$W$15, 0),FALSE)*$E164)</f>
        <v>0</v>
      </c>
      <c r="BP164" s="1412">
        <f ca="1">IF(ISERROR(VLOOKUP(VLOOKUP($A164, 'E4 TB Allocation Details'!$A$18:$L$205, MATCH("Misc ID", 'E4 TB Allocation Details'!$A$18:$L$18, 0),FALSE), 'E2 Allocators'!$B$15:$W$361, MATCH('O5 Details by Class &amp; Accounts'!BP$18, 'E2 Allocators'!$B$15:$W$15, 0),FALSE)*$E164), 0, VLOOKUP(VLOOKUP($A164, 'E4 TB Allocation Details'!$A$18:$L$205, MATCH("Misc ID", 'E4 TB Allocation Details'!$A$18:$L$18, 0),FALSE), 'E2 Allocators'!$B$15:$W$361, MATCH('O5 Details by Class &amp; Accounts'!BP$18, 'E2 Allocators'!$B$15:$W$15, 0),FALSE)*$E164)</f>
        <v>0</v>
      </c>
      <c r="BQ164" s="1412">
        <f ca="1">IF(ISERROR(VLOOKUP(VLOOKUP($A164, 'E4 TB Allocation Details'!$A$18:$L$205, MATCH("Misc ID", 'E4 TB Allocation Details'!$A$18:$L$18, 0),FALSE), 'E2 Allocators'!$B$15:$W$361, MATCH('O5 Details by Class &amp; Accounts'!BQ$18, 'E2 Allocators'!$B$15:$W$15, 0),FALSE)*$E164), 0, VLOOKUP(VLOOKUP($A164, 'E4 TB Allocation Details'!$A$18:$L$205, MATCH("Misc ID", 'E4 TB Allocation Details'!$A$18:$L$18, 0),FALSE), 'E2 Allocators'!$B$15:$W$361, MATCH('O5 Details by Class &amp; Accounts'!BQ$18, 'E2 Allocators'!$B$15:$W$15, 0),FALSE)*$E164)</f>
        <v>0</v>
      </c>
      <c r="BR164" s="1412">
        <f ca="1">IF(ISERROR(VLOOKUP(VLOOKUP($A164, 'E4 TB Allocation Details'!$A$18:$L$205, MATCH("Misc ID", 'E4 TB Allocation Details'!$A$18:$L$18, 0),FALSE), 'E2 Allocators'!$B$15:$W$361, MATCH('O5 Details by Class &amp; Accounts'!BR$18, 'E2 Allocators'!$B$15:$W$15, 0),FALSE)*$E164), 0, VLOOKUP(VLOOKUP($A164, 'E4 TB Allocation Details'!$A$18:$L$205, MATCH("Misc ID", 'E4 TB Allocation Details'!$A$18:$L$18, 0),FALSE), 'E2 Allocators'!$B$15:$W$361, MATCH('O5 Details by Class &amp; Accounts'!BR$18, 'E2 Allocators'!$B$15:$W$15, 0),FALSE)*$E164)</f>
        <v>0</v>
      </c>
      <c r="BS164" s="1412">
        <f t="shared" si="41"/>
        <v>0</v>
      </c>
      <c r="BT164" s="1412">
        <f ca="1">IF(ISERROR(VLOOKUP(VLOOKUP($A164, 'E4 TB Allocation Details'!$A$18:$L$205, MATCH("A &amp; G ID", 'E4 TB Allocation Details'!$A$18:$L$18, 0),FALSE), 'E2 Allocators'!$B$15:$W$361, MATCH('O5 Details by Class &amp; Accounts'!BT$18, 'E2 Allocators'!$B$15:$W$15, 0),FALSE)*$E164), 0, VLOOKUP(VLOOKUP($A164, 'E4 TB Allocation Details'!$A$18:$L$205, MATCH("A &amp; G ID", 'E4 TB Allocation Details'!$A$18:$L$18, 0),FALSE), 'E2 Allocators'!$B$15:$W$361, MATCH('O5 Details by Class &amp; Accounts'!BT$18, 'E2 Allocators'!$B$15:$W$15, 0),FALSE)*$E164)</f>
        <v>0</v>
      </c>
      <c r="BU164" s="1412">
        <f ca="1">IF(ISERROR(VLOOKUP(VLOOKUP($A164, 'E4 TB Allocation Details'!$A$18:$L$205, MATCH("A &amp; G ID", 'E4 TB Allocation Details'!$A$18:$L$18, 0),FALSE), 'E2 Allocators'!$B$15:$W$361, MATCH('O5 Details by Class &amp; Accounts'!BU$18, 'E2 Allocators'!$B$15:$W$15, 0),FALSE)*$E164), 0, VLOOKUP(VLOOKUP($A164, 'E4 TB Allocation Details'!$A$18:$L$205, MATCH("A &amp; G ID", 'E4 TB Allocation Details'!$A$18:$L$18, 0),FALSE), 'E2 Allocators'!$B$15:$W$361, MATCH('O5 Details by Class &amp; Accounts'!BU$18, 'E2 Allocators'!$B$15:$W$15, 0),FALSE)*$E164)</f>
        <v>0</v>
      </c>
      <c r="BV164" s="1412">
        <f ca="1">IF(ISERROR(VLOOKUP(VLOOKUP($A164, 'E4 TB Allocation Details'!$A$18:$L$205, MATCH("A &amp; G ID", 'E4 TB Allocation Details'!$A$18:$L$18, 0),FALSE), 'E2 Allocators'!$B$15:$W$361, MATCH('O5 Details by Class &amp; Accounts'!BV$18, 'E2 Allocators'!$B$15:$W$15, 0),FALSE)*$E164), 0, VLOOKUP(VLOOKUP($A164, 'E4 TB Allocation Details'!$A$18:$L$205, MATCH("A &amp; G ID", 'E4 TB Allocation Details'!$A$18:$L$18, 0),FALSE), 'E2 Allocators'!$B$15:$W$361, MATCH('O5 Details by Class &amp; Accounts'!BV$18, 'E2 Allocators'!$B$15:$W$15, 0),FALSE)*$E164)</f>
        <v>0</v>
      </c>
      <c r="BW164" s="1412">
        <f ca="1">IF(ISERROR(VLOOKUP(VLOOKUP($A164, 'E4 TB Allocation Details'!$A$18:$L$205, MATCH("A &amp; G ID", 'E4 TB Allocation Details'!$A$18:$L$18, 0),FALSE), 'E2 Allocators'!$B$15:$W$361, MATCH('O5 Details by Class &amp; Accounts'!BW$18, 'E2 Allocators'!$B$15:$W$15, 0),FALSE)*$E164), 0, VLOOKUP(VLOOKUP($A164, 'E4 TB Allocation Details'!$A$18:$L$205, MATCH("A &amp; G ID", 'E4 TB Allocation Details'!$A$18:$L$18, 0),FALSE), 'E2 Allocators'!$B$15:$W$361, MATCH('O5 Details by Class &amp; Accounts'!BW$18, 'E2 Allocators'!$B$15:$W$15, 0),FALSE)*$E164)</f>
        <v>0</v>
      </c>
      <c r="BX164" s="1412">
        <f ca="1">IF(ISERROR(VLOOKUP(VLOOKUP($A164, 'E4 TB Allocation Details'!$A$18:$L$205, MATCH("A &amp; G ID", 'E4 TB Allocation Details'!$A$18:$L$18, 0),FALSE), 'E2 Allocators'!$B$15:$W$361, MATCH('O5 Details by Class &amp; Accounts'!BX$18, 'E2 Allocators'!$B$15:$W$15, 0),FALSE)*$E164), 0, VLOOKUP(VLOOKUP($A164, 'E4 TB Allocation Details'!$A$18:$L$205, MATCH("A &amp; G ID", 'E4 TB Allocation Details'!$A$18:$L$18, 0),FALSE), 'E2 Allocators'!$B$15:$W$361, MATCH('O5 Details by Class &amp; Accounts'!BX$18, 'E2 Allocators'!$B$15:$W$15, 0),FALSE)*$E164)</f>
        <v>0</v>
      </c>
      <c r="BY164" s="1412">
        <f ca="1">IF(ISERROR(VLOOKUP(VLOOKUP($A164, 'E4 TB Allocation Details'!$A$18:$L$205, MATCH("A &amp; G ID", 'E4 TB Allocation Details'!$A$18:$L$18, 0),FALSE), 'E2 Allocators'!$B$15:$W$361, MATCH('O5 Details by Class &amp; Accounts'!BY$18, 'E2 Allocators'!$B$15:$W$15, 0),FALSE)*$E164), 0, VLOOKUP(VLOOKUP($A164, 'E4 TB Allocation Details'!$A$18:$L$205, MATCH("A &amp; G ID", 'E4 TB Allocation Details'!$A$18:$L$18, 0),FALSE), 'E2 Allocators'!$B$15:$W$361, MATCH('O5 Details by Class &amp; Accounts'!BY$18, 'E2 Allocators'!$B$15:$W$15, 0),FALSE)*$E164)</f>
        <v>0</v>
      </c>
      <c r="BZ164" s="1412">
        <f ca="1">IF(ISERROR(VLOOKUP(VLOOKUP($A164, 'E4 TB Allocation Details'!$A$18:$L$205, MATCH("A &amp; G ID", 'E4 TB Allocation Details'!$A$18:$L$18, 0),FALSE), 'E2 Allocators'!$B$15:$W$361, MATCH('O5 Details by Class &amp; Accounts'!BZ$18, 'E2 Allocators'!$B$15:$W$15, 0),FALSE)*$E164), 0, VLOOKUP(VLOOKUP($A164, 'E4 TB Allocation Details'!$A$18:$L$205, MATCH("A &amp; G ID", 'E4 TB Allocation Details'!$A$18:$L$18, 0),FALSE), 'E2 Allocators'!$B$15:$W$361, MATCH('O5 Details by Class &amp; Accounts'!BZ$18, 'E2 Allocators'!$B$15:$W$15, 0),FALSE)*$E164)</f>
        <v>0</v>
      </c>
      <c r="CA164" s="1412">
        <f ca="1">IF(ISERROR(VLOOKUP(VLOOKUP($A164, 'E4 TB Allocation Details'!$A$18:$L$205, MATCH("A &amp; G ID", 'E4 TB Allocation Details'!$A$18:$L$18, 0),FALSE), 'E2 Allocators'!$B$15:$W$361, MATCH('O5 Details by Class &amp; Accounts'!CA$18, 'E2 Allocators'!$B$15:$W$15, 0),FALSE)*$E164), 0, VLOOKUP(VLOOKUP($A164, 'E4 TB Allocation Details'!$A$18:$L$205, MATCH("A &amp; G ID", 'E4 TB Allocation Details'!$A$18:$L$18, 0),FALSE), 'E2 Allocators'!$B$15:$W$361, MATCH('O5 Details by Class &amp; Accounts'!CA$18, 'E2 Allocators'!$B$15:$W$15, 0),FALSE)*$E164)</f>
        <v>0</v>
      </c>
      <c r="CB164" s="1412">
        <f ca="1">IF(ISERROR(VLOOKUP(VLOOKUP($A164, 'E4 TB Allocation Details'!$A$18:$L$205, MATCH("A &amp; G ID", 'E4 TB Allocation Details'!$A$18:$L$18, 0),FALSE), 'E2 Allocators'!$B$15:$W$361, MATCH('O5 Details by Class &amp; Accounts'!CB$18, 'E2 Allocators'!$B$15:$W$15, 0),FALSE)*$E164), 0, VLOOKUP(VLOOKUP($A164, 'E4 TB Allocation Details'!$A$18:$L$205, MATCH("A &amp; G ID", 'E4 TB Allocation Details'!$A$18:$L$18, 0),FALSE), 'E2 Allocators'!$B$15:$W$361, MATCH('O5 Details by Class &amp; Accounts'!CB$18, 'E2 Allocators'!$B$15:$W$15, 0),FALSE)*$E164)</f>
        <v>0</v>
      </c>
      <c r="CC164" s="1412">
        <f ca="1">IF(ISERROR(VLOOKUP(VLOOKUP($A164, 'E4 TB Allocation Details'!$A$18:$L$205, MATCH("A &amp; G ID", 'E4 TB Allocation Details'!$A$18:$L$18, 0),FALSE), 'E2 Allocators'!$B$15:$W$361, MATCH('O5 Details by Class &amp; Accounts'!CC$18, 'E2 Allocators'!$B$15:$W$15, 0),FALSE)*$E164), 0, VLOOKUP(VLOOKUP($A164, 'E4 TB Allocation Details'!$A$18:$L$205, MATCH("A &amp; G ID", 'E4 TB Allocation Details'!$A$18:$L$18, 0),FALSE), 'E2 Allocators'!$B$15:$W$361, MATCH('O5 Details by Class &amp; Accounts'!CC$18, 'E2 Allocators'!$B$15:$W$15, 0),FALSE)*$E164)</f>
        <v>0</v>
      </c>
      <c r="CD164" s="1412">
        <f ca="1">IF(ISERROR(VLOOKUP(VLOOKUP($A164, 'E4 TB Allocation Details'!$A$18:$L$205, MATCH("A &amp; G ID", 'E4 TB Allocation Details'!$A$18:$L$18, 0),FALSE), 'E2 Allocators'!$B$15:$W$361, MATCH('O5 Details by Class &amp; Accounts'!CD$18, 'E2 Allocators'!$B$15:$W$15, 0),FALSE)*$E164), 0, VLOOKUP(VLOOKUP($A164, 'E4 TB Allocation Details'!$A$18:$L$205, MATCH("A &amp; G ID", 'E4 TB Allocation Details'!$A$18:$L$18, 0),FALSE), 'E2 Allocators'!$B$15:$W$361, MATCH('O5 Details by Class &amp; Accounts'!CD$18, 'E2 Allocators'!$B$15:$W$15, 0),FALSE)*$E164)</f>
        <v>0</v>
      </c>
      <c r="CE164" s="1412">
        <f ca="1">IF(ISERROR(VLOOKUP(VLOOKUP($A164, 'E4 TB Allocation Details'!$A$18:$L$205, MATCH("A &amp; G ID", 'E4 TB Allocation Details'!$A$18:$L$18, 0),FALSE), 'E2 Allocators'!$B$15:$W$361, MATCH('O5 Details by Class &amp; Accounts'!CE$18, 'E2 Allocators'!$B$15:$W$15, 0),FALSE)*$E164), 0, VLOOKUP(VLOOKUP($A164, 'E4 TB Allocation Details'!$A$18:$L$205, MATCH("A &amp; G ID", 'E4 TB Allocation Details'!$A$18:$L$18, 0),FALSE), 'E2 Allocators'!$B$15:$W$361, MATCH('O5 Details by Class &amp; Accounts'!CE$18, 'E2 Allocators'!$B$15:$W$15, 0),FALSE)*$E164)</f>
        <v>0</v>
      </c>
      <c r="CF164" s="1412">
        <f ca="1">IF(ISERROR(VLOOKUP(VLOOKUP($A164, 'E4 TB Allocation Details'!$A$18:$L$205, MATCH("A &amp; G ID", 'E4 TB Allocation Details'!$A$18:$L$18, 0),FALSE), 'E2 Allocators'!$B$15:$W$361, MATCH('O5 Details by Class &amp; Accounts'!CF$18, 'E2 Allocators'!$B$15:$W$15, 0),FALSE)*$E164), 0, VLOOKUP(VLOOKUP($A164, 'E4 TB Allocation Details'!$A$18:$L$205, MATCH("A &amp; G ID", 'E4 TB Allocation Details'!$A$18:$L$18, 0),FALSE), 'E2 Allocators'!$B$15:$W$361, MATCH('O5 Details by Class &amp; Accounts'!CF$18, 'E2 Allocators'!$B$15:$W$15, 0),FALSE)*$E164)</f>
        <v>0</v>
      </c>
      <c r="CG164" s="1412">
        <f ca="1">IF(ISERROR(VLOOKUP(VLOOKUP($A164, 'E4 TB Allocation Details'!$A$18:$L$205, MATCH("A &amp; G ID", 'E4 TB Allocation Details'!$A$18:$L$18, 0),FALSE), 'E2 Allocators'!$B$15:$W$361, MATCH('O5 Details by Class &amp; Accounts'!CG$18, 'E2 Allocators'!$B$15:$W$15, 0),FALSE)*$E164), 0, VLOOKUP(VLOOKUP($A164, 'E4 TB Allocation Details'!$A$18:$L$205, MATCH("A &amp; G ID", 'E4 TB Allocation Details'!$A$18:$L$18, 0),FALSE), 'E2 Allocators'!$B$15:$W$361, MATCH('O5 Details by Class &amp; Accounts'!CG$18, 'E2 Allocators'!$B$15:$W$15, 0),FALSE)*$E164)</f>
        <v>0</v>
      </c>
      <c r="CH164" s="1412">
        <f ca="1">IF(ISERROR(VLOOKUP(VLOOKUP($A164, 'E4 TB Allocation Details'!$A$18:$L$205, MATCH("A &amp; G ID", 'E4 TB Allocation Details'!$A$18:$L$18, 0),FALSE), 'E2 Allocators'!$B$15:$W$361, MATCH('O5 Details by Class &amp; Accounts'!CH$18, 'E2 Allocators'!$B$15:$W$15, 0),FALSE)*$E164), 0, VLOOKUP(VLOOKUP($A164, 'E4 TB Allocation Details'!$A$18:$L$205, MATCH("A &amp; G ID", 'E4 TB Allocation Details'!$A$18:$L$18, 0),FALSE), 'E2 Allocators'!$B$15:$W$361, MATCH('O5 Details by Class &amp; Accounts'!CH$18, 'E2 Allocators'!$B$15:$W$15, 0),FALSE)*$E164)</f>
        <v>0</v>
      </c>
      <c r="CI164" s="1412">
        <f ca="1">IF(ISERROR(VLOOKUP(VLOOKUP($A164, 'E4 TB Allocation Details'!$A$18:$L$205, MATCH("A &amp; G ID", 'E4 TB Allocation Details'!$A$18:$L$18, 0),FALSE), 'E2 Allocators'!$B$15:$W$361, MATCH('O5 Details by Class &amp; Accounts'!CI$18, 'E2 Allocators'!$B$15:$W$15, 0),FALSE)*$E164), 0, VLOOKUP(VLOOKUP($A164, 'E4 TB Allocation Details'!$A$18:$L$205, MATCH("A &amp; G ID", 'E4 TB Allocation Details'!$A$18:$L$18, 0),FALSE), 'E2 Allocators'!$B$15:$W$361, MATCH('O5 Details by Class &amp; Accounts'!CI$18, 'E2 Allocators'!$B$15:$W$15, 0),FALSE)*$E164)</f>
        <v>0</v>
      </c>
      <c r="CJ164" s="1412">
        <f ca="1">IF(ISERROR(VLOOKUP(VLOOKUP($A164, 'E4 TB Allocation Details'!$A$18:$L$205, MATCH("A &amp; G ID", 'E4 TB Allocation Details'!$A$18:$L$18, 0),FALSE), 'E2 Allocators'!$B$15:$W$361, MATCH('O5 Details by Class &amp; Accounts'!CJ$18, 'E2 Allocators'!$B$15:$W$15, 0),FALSE)*$E164), 0, VLOOKUP(VLOOKUP($A164, 'E4 TB Allocation Details'!$A$18:$L$205, MATCH("A &amp; G ID", 'E4 TB Allocation Details'!$A$18:$L$18, 0),FALSE), 'E2 Allocators'!$B$15:$W$361, MATCH('O5 Details by Class &amp; Accounts'!CJ$18, 'E2 Allocators'!$B$15:$W$15, 0),FALSE)*$E164)</f>
        <v>0</v>
      </c>
      <c r="CK164" s="1412">
        <f ca="1">IF(ISERROR(VLOOKUP(VLOOKUP($A164, 'E4 TB Allocation Details'!$A$18:$L$205, MATCH("A &amp; G ID", 'E4 TB Allocation Details'!$A$18:$L$18, 0),FALSE), 'E2 Allocators'!$B$15:$W$361, MATCH('O5 Details by Class &amp; Accounts'!CK$18, 'E2 Allocators'!$B$15:$W$15, 0),FALSE)*$E164), 0, VLOOKUP(VLOOKUP($A164, 'E4 TB Allocation Details'!$A$18:$L$205, MATCH("A &amp; G ID", 'E4 TB Allocation Details'!$A$18:$L$18, 0),FALSE), 'E2 Allocators'!$B$15:$W$361, MATCH('O5 Details by Class &amp; Accounts'!CK$18, 'E2 Allocators'!$B$15:$W$15, 0),FALSE)*$E164)</f>
        <v>0</v>
      </c>
      <c r="CL164" s="1412">
        <f ca="1">IF(ISERROR(VLOOKUP(VLOOKUP($A164, 'E4 TB Allocation Details'!$A$18:$L$205, MATCH("A &amp; G ID", 'E4 TB Allocation Details'!$A$18:$L$18, 0),FALSE), 'E2 Allocators'!$B$15:$W$361, MATCH('O5 Details by Class &amp; Accounts'!CL$18, 'E2 Allocators'!$B$15:$W$15, 0),FALSE)*$E164), 0, VLOOKUP(VLOOKUP($A164, 'E4 TB Allocation Details'!$A$18:$L$205, MATCH("A &amp; G ID", 'E4 TB Allocation Details'!$A$18:$L$18, 0),FALSE), 'E2 Allocators'!$B$15:$W$361, MATCH('O5 Details by Class &amp; Accounts'!CL$18, 'E2 Allocators'!$B$15:$W$15, 0),FALSE)*$E164)</f>
        <v>0</v>
      </c>
      <c r="CM164" s="1412">
        <f ca="1">IF(ISERROR(VLOOKUP(VLOOKUP($A164, 'E4 TB Allocation Details'!$A$18:$L$205, MATCH("A &amp; G ID", 'E4 TB Allocation Details'!$A$18:$L$18, 0),FALSE), 'E2 Allocators'!$B$15:$W$361, MATCH('O5 Details by Class &amp; Accounts'!CM$18, 'E2 Allocators'!$B$15:$W$15, 0),FALSE)*$E164), 0, VLOOKUP(VLOOKUP($A164, 'E4 TB Allocation Details'!$A$18:$L$205, MATCH("A &amp; G ID", 'E4 TB Allocation Details'!$A$18:$L$18, 0),FALSE), 'E2 Allocators'!$B$15:$W$361, MATCH('O5 Details by Class &amp; Accounts'!CM$18, 'E2 Allocators'!$B$15:$W$15, 0),FALSE)*$E164)</f>
        <v>0</v>
      </c>
      <c r="CN164" s="1412">
        <f t="shared" si="42"/>
        <v>0</v>
      </c>
      <c r="CO164" s="1792">
        <f t="shared" si="43"/>
        <v>2.9103830456733704E-11</v>
      </c>
      <c r="CQ164" s="2087" t="s">
        <v>1068</v>
      </c>
    </row>
    <row r="165" spans="1:95" s="81" customFormat="1" ht="25.5">
      <c r="A165" s="1182">
        <v>5340</v>
      </c>
      <c r="B165" s="1183" t="s">
        <v>736</v>
      </c>
      <c r="C165" s="1789">
        <f ca="1">IF(ISERROR(VLOOKUP($A165,'I3 TB Data'!$A$23:$H$458,MATCH('O5 Details by Class &amp; Accounts'!$C$18, 'I3 TB Data'!$A$23:$H$23,0),0)), 0, VLOOKUP($A165,'I3 TB Data'!$A$23:$H$458,MATCH('O5 Details by Class &amp; Accounts'!$C$18,'I3 TB Data'!$A$23:$H$23,0),0))</f>
        <v>0</v>
      </c>
      <c r="D165" s="1790"/>
      <c r="E165" s="1789">
        <f t="shared" si="37"/>
        <v>0</v>
      </c>
      <c r="F165" s="1791">
        <f ca="1">IF(ISERROR(VLOOKUP($A165, 'E1 Categorization'!A33:E122, MATCH("Customer Component", 'E1 Categorization'!$A$33:$E$33,0), 0)), 0, IF(VLOOKUP($A165, 'E1 Categorization'!A33:E122, MATCH("Customer Component", 'E1 Categorization'!$A$33:$E$33,0), 0)=0, 'O5 Details by Class &amp; Accounts'!$E165, IF(AND(VLOOKUP($A165, 'E1 Categorization'!A33:E122, MATCH("Customer Component", 'E1 Categorization'!$A$33:$E$33,0), 0) &gt;0, VLOOKUP($A165, 'E1 Categorization'!A33:E122, MATCH("Customer Component", 'E1 Categorization'!$A$33:$E$33,0), 0)&lt;1), 'O5 Details by Class &amp; Accounts'!$E165*(1-VLOOKUP($A165, 'E1 Categorization'!A33:E122, MATCH("Customer Component", 'E1 Categorization'!$A$33:$E$33,0), 0)), 0)))</f>
        <v>0</v>
      </c>
      <c r="G165" s="1791">
        <f t="shared" si="38"/>
        <v>0</v>
      </c>
      <c r="H165" s="1412">
        <f t="shared" si="39"/>
        <v>0</v>
      </c>
      <c r="I165" s="1412">
        <f ca="1">IF(ISERROR(VLOOKUP(VLOOKUP($A165, 'E4 TB Allocation Details'!$A$18:$L$205, MATCH("Demand ID", 'E4 TB Allocation Details'!$A$18:$L$18, 0),FALSE), 'E2 Allocators'!$B$15:$W$361, MATCH('O5 Details by Class &amp; Accounts'!I$18, 'E2 Allocators'!$B$15:$W$15, 0),FALSE)*$F165), 0, VLOOKUP(VLOOKUP($A165, 'E4 TB Allocation Details'!$A$18:$L$205, MATCH("Demand ID", 'E4 TB Allocation Details'!$A$18:$L$18, 0),FALSE), 'E2 Allocators'!$B$15:$W$361, MATCH('O5 Details by Class &amp; Accounts'!I$18, 'E2 Allocators'!$B$15:$W$15, 0),FALSE)*$F165)</f>
        <v>0</v>
      </c>
      <c r="J165" s="1412">
        <f ca="1">IF(ISERROR(VLOOKUP(VLOOKUP($A165, 'E4 TB Allocation Details'!$A$18:$L$205, MATCH("Demand ID", 'E4 TB Allocation Details'!$A$18:$L$18, 0),FALSE), 'E2 Allocators'!$B$15:$W$361, MATCH('O5 Details by Class &amp; Accounts'!J$18, 'E2 Allocators'!$B$15:$W$15, 0),FALSE)*$F165), 0, VLOOKUP(VLOOKUP($A165, 'E4 TB Allocation Details'!$A$18:$L$205, MATCH("Demand ID", 'E4 TB Allocation Details'!$A$18:$L$18, 0),FALSE), 'E2 Allocators'!$B$15:$W$361, MATCH('O5 Details by Class &amp; Accounts'!J$18, 'E2 Allocators'!$B$15:$W$15, 0),FALSE)*$F165)</f>
        <v>0</v>
      </c>
      <c r="K165" s="1412">
        <f ca="1">IF(ISERROR(VLOOKUP(VLOOKUP($A165, 'E4 TB Allocation Details'!$A$18:$L$205, MATCH("Demand ID", 'E4 TB Allocation Details'!$A$18:$L$18, 0),FALSE), 'E2 Allocators'!$B$15:$W$361, MATCH('O5 Details by Class &amp; Accounts'!K$18, 'E2 Allocators'!$B$15:$W$15, 0),FALSE)*$F165), 0, VLOOKUP(VLOOKUP($A165, 'E4 TB Allocation Details'!$A$18:$L$205, MATCH("Demand ID", 'E4 TB Allocation Details'!$A$18:$L$18, 0),FALSE), 'E2 Allocators'!$B$15:$W$361, MATCH('O5 Details by Class &amp; Accounts'!K$18, 'E2 Allocators'!$B$15:$W$15, 0),FALSE)*$F165)</f>
        <v>0</v>
      </c>
      <c r="L165" s="1412">
        <f ca="1">IF(ISERROR(VLOOKUP(VLOOKUP($A165, 'E4 TB Allocation Details'!$A$18:$L$205, MATCH("Demand ID", 'E4 TB Allocation Details'!$A$18:$L$18, 0),FALSE), 'E2 Allocators'!$B$15:$W$361, MATCH('O5 Details by Class &amp; Accounts'!L$18, 'E2 Allocators'!$B$15:$W$15, 0),FALSE)*$F165), 0, VLOOKUP(VLOOKUP($A165, 'E4 TB Allocation Details'!$A$18:$L$205, MATCH("Demand ID", 'E4 TB Allocation Details'!$A$18:$L$18, 0),FALSE), 'E2 Allocators'!$B$15:$W$361, MATCH('O5 Details by Class &amp; Accounts'!L$18, 'E2 Allocators'!$B$15:$W$15, 0),FALSE)*$F165)</f>
        <v>0</v>
      </c>
      <c r="M165" s="1412">
        <f ca="1">IF(ISERROR(VLOOKUP(VLOOKUP($A165, 'E4 TB Allocation Details'!$A$18:$L$205, MATCH("Demand ID", 'E4 TB Allocation Details'!$A$18:$L$18, 0),FALSE), 'E2 Allocators'!$B$15:$W$361, MATCH('O5 Details by Class &amp; Accounts'!M$18, 'E2 Allocators'!$B$15:$W$15, 0),FALSE)*$F165), 0, VLOOKUP(VLOOKUP($A165, 'E4 TB Allocation Details'!$A$18:$L$205, MATCH("Demand ID", 'E4 TB Allocation Details'!$A$18:$L$18, 0),FALSE), 'E2 Allocators'!$B$15:$W$361, MATCH('O5 Details by Class &amp; Accounts'!M$18, 'E2 Allocators'!$B$15:$W$15, 0),FALSE)*$F165)</f>
        <v>0</v>
      </c>
      <c r="N165" s="1412">
        <f ca="1">IF(ISERROR(VLOOKUP(VLOOKUP($A165, 'E4 TB Allocation Details'!$A$18:$L$205, MATCH("Demand ID", 'E4 TB Allocation Details'!$A$18:$L$18, 0),FALSE), 'E2 Allocators'!$B$15:$W$361, MATCH('O5 Details by Class &amp; Accounts'!N$18, 'E2 Allocators'!$B$15:$W$15, 0),FALSE)*$F165), 0, VLOOKUP(VLOOKUP($A165, 'E4 TB Allocation Details'!$A$18:$L$205, MATCH("Demand ID", 'E4 TB Allocation Details'!$A$18:$L$18, 0),FALSE), 'E2 Allocators'!$B$15:$W$361, MATCH('O5 Details by Class &amp; Accounts'!N$18, 'E2 Allocators'!$B$15:$W$15, 0),FALSE)*$F165)</f>
        <v>0</v>
      </c>
      <c r="O165" s="1412">
        <f ca="1">IF(ISERROR(VLOOKUP(VLOOKUP($A165, 'E4 TB Allocation Details'!$A$18:$L$205, MATCH("Demand ID", 'E4 TB Allocation Details'!$A$18:$L$18, 0),FALSE), 'E2 Allocators'!$B$15:$W$361, MATCH('O5 Details by Class &amp; Accounts'!O$18, 'E2 Allocators'!$B$15:$W$15, 0),FALSE)*$F165), 0, VLOOKUP(VLOOKUP($A165, 'E4 TB Allocation Details'!$A$18:$L$205, MATCH("Demand ID", 'E4 TB Allocation Details'!$A$18:$L$18, 0),FALSE), 'E2 Allocators'!$B$15:$W$361, MATCH('O5 Details by Class &amp; Accounts'!O$18, 'E2 Allocators'!$B$15:$W$15, 0),FALSE)*$F165)</f>
        <v>0</v>
      </c>
      <c r="P165" s="1412">
        <f ca="1">IF(ISERROR(VLOOKUP(VLOOKUP($A165, 'E4 TB Allocation Details'!$A$18:$L$205, MATCH("Demand ID", 'E4 TB Allocation Details'!$A$18:$L$18, 0),FALSE), 'E2 Allocators'!$B$15:$W$361, MATCH('O5 Details by Class &amp; Accounts'!P$18, 'E2 Allocators'!$B$15:$W$15, 0),FALSE)*$F165), 0, VLOOKUP(VLOOKUP($A165, 'E4 TB Allocation Details'!$A$18:$L$205, MATCH("Demand ID", 'E4 TB Allocation Details'!$A$18:$L$18, 0),FALSE), 'E2 Allocators'!$B$15:$W$361, MATCH('O5 Details by Class &amp; Accounts'!P$18, 'E2 Allocators'!$B$15:$W$15, 0),FALSE)*$F165)</f>
        <v>0</v>
      </c>
      <c r="Q165" s="1412">
        <f ca="1">IF(ISERROR(VLOOKUP(VLOOKUP($A165, 'E4 TB Allocation Details'!$A$18:$L$205, MATCH("Demand ID", 'E4 TB Allocation Details'!$A$18:$L$18, 0),FALSE), 'E2 Allocators'!$B$15:$W$361, MATCH('O5 Details by Class &amp; Accounts'!Q$18, 'E2 Allocators'!$B$15:$W$15, 0),FALSE)*$F165), 0, VLOOKUP(VLOOKUP($A165, 'E4 TB Allocation Details'!$A$18:$L$205, MATCH("Demand ID", 'E4 TB Allocation Details'!$A$18:$L$18, 0),FALSE), 'E2 Allocators'!$B$15:$W$361, MATCH('O5 Details by Class &amp; Accounts'!Q$18, 'E2 Allocators'!$B$15:$W$15, 0),FALSE)*$F165)</f>
        <v>0</v>
      </c>
      <c r="R165" s="1412">
        <f ca="1">IF(ISERROR(VLOOKUP(VLOOKUP($A165, 'E4 TB Allocation Details'!$A$18:$L$205, MATCH("Demand ID", 'E4 TB Allocation Details'!$A$18:$L$18, 0),FALSE), 'E2 Allocators'!$B$15:$W$361, MATCH('O5 Details by Class &amp; Accounts'!R$18, 'E2 Allocators'!$B$15:$W$15, 0),FALSE)*$F165), 0, VLOOKUP(VLOOKUP($A165, 'E4 TB Allocation Details'!$A$18:$L$205, MATCH("Demand ID", 'E4 TB Allocation Details'!$A$18:$L$18, 0),FALSE), 'E2 Allocators'!$B$15:$W$361, MATCH('O5 Details by Class &amp; Accounts'!R$18, 'E2 Allocators'!$B$15:$W$15, 0),FALSE)*$F165)</f>
        <v>0</v>
      </c>
      <c r="S165" s="1412">
        <f ca="1">IF(ISERROR(VLOOKUP(VLOOKUP($A165, 'E4 TB Allocation Details'!$A$18:$L$205, MATCH("Demand ID", 'E4 TB Allocation Details'!$A$18:$L$18, 0),FALSE), 'E2 Allocators'!$B$15:$W$361, MATCH('O5 Details by Class &amp; Accounts'!S$18, 'E2 Allocators'!$B$15:$W$15, 0),FALSE)*$F165), 0, VLOOKUP(VLOOKUP($A165, 'E4 TB Allocation Details'!$A$18:$L$205, MATCH("Demand ID", 'E4 TB Allocation Details'!$A$18:$L$18, 0),FALSE), 'E2 Allocators'!$B$15:$W$361, MATCH('O5 Details by Class &amp; Accounts'!S$18, 'E2 Allocators'!$B$15:$W$15, 0),FALSE)*$F165)</f>
        <v>0</v>
      </c>
      <c r="T165" s="1412">
        <f ca="1">IF(ISERROR(VLOOKUP(VLOOKUP($A165, 'E4 TB Allocation Details'!$A$18:$L$205, MATCH("Demand ID", 'E4 TB Allocation Details'!$A$18:$L$18, 0),FALSE), 'E2 Allocators'!$B$15:$W$361, MATCH('O5 Details by Class &amp; Accounts'!T$18, 'E2 Allocators'!$B$15:$W$15, 0),FALSE)*$F165), 0, VLOOKUP(VLOOKUP($A165, 'E4 TB Allocation Details'!$A$18:$L$205, MATCH("Demand ID", 'E4 TB Allocation Details'!$A$18:$L$18, 0),FALSE), 'E2 Allocators'!$B$15:$W$361, MATCH('O5 Details by Class &amp; Accounts'!T$18, 'E2 Allocators'!$B$15:$W$15, 0),FALSE)*$F165)</f>
        <v>0</v>
      </c>
      <c r="U165" s="1412">
        <f ca="1">IF(ISERROR(VLOOKUP(VLOOKUP($A165, 'E4 TB Allocation Details'!$A$18:$L$205, MATCH("Demand ID", 'E4 TB Allocation Details'!$A$18:$L$18, 0),FALSE), 'E2 Allocators'!$B$15:$W$361, MATCH('O5 Details by Class &amp; Accounts'!U$18, 'E2 Allocators'!$B$15:$W$15, 0),FALSE)*$F165), 0, VLOOKUP(VLOOKUP($A165, 'E4 TB Allocation Details'!$A$18:$L$205, MATCH("Demand ID", 'E4 TB Allocation Details'!$A$18:$L$18, 0),FALSE), 'E2 Allocators'!$B$15:$W$361, MATCH('O5 Details by Class &amp; Accounts'!U$18, 'E2 Allocators'!$B$15:$W$15, 0),FALSE)*$F165)</f>
        <v>0</v>
      </c>
      <c r="V165" s="1412">
        <f ca="1">IF(ISERROR(VLOOKUP(VLOOKUP($A165, 'E4 TB Allocation Details'!$A$18:$L$205, MATCH("Demand ID", 'E4 TB Allocation Details'!$A$18:$L$18, 0),FALSE), 'E2 Allocators'!$B$15:$W$361, MATCH('O5 Details by Class &amp; Accounts'!V$18, 'E2 Allocators'!$B$15:$W$15, 0),FALSE)*$F165), 0, VLOOKUP(VLOOKUP($A165, 'E4 TB Allocation Details'!$A$18:$L$205, MATCH("Demand ID", 'E4 TB Allocation Details'!$A$18:$L$18, 0),FALSE), 'E2 Allocators'!$B$15:$W$361, MATCH('O5 Details by Class &amp; Accounts'!V$18, 'E2 Allocators'!$B$15:$W$15, 0),FALSE)*$F165)</f>
        <v>0</v>
      </c>
      <c r="W165" s="1412">
        <f ca="1">IF(ISERROR(VLOOKUP(VLOOKUP($A165, 'E4 TB Allocation Details'!$A$18:$L$205, MATCH("Demand ID", 'E4 TB Allocation Details'!$A$18:$L$18, 0),FALSE), 'E2 Allocators'!$B$15:$W$361, MATCH('O5 Details by Class &amp; Accounts'!W$18, 'E2 Allocators'!$B$15:$W$15, 0),FALSE)*$F165), 0, VLOOKUP(VLOOKUP($A165, 'E4 TB Allocation Details'!$A$18:$L$205, MATCH("Demand ID", 'E4 TB Allocation Details'!$A$18:$L$18, 0),FALSE), 'E2 Allocators'!$B$15:$W$361, MATCH('O5 Details by Class &amp; Accounts'!W$18, 'E2 Allocators'!$B$15:$W$15, 0),FALSE)*$F165)</f>
        <v>0</v>
      </c>
      <c r="X165" s="1412">
        <f ca="1">IF(ISERROR(VLOOKUP(VLOOKUP($A165, 'E4 TB Allocation Details'!$A$18:$L$205, MATCH("Demand ID", 'E4 TB Allocation Details'!$A$18:$L$18, 0),FALSE), 'E2 Allocators'!$B$15:$W$361, MATCH('O5 Details by Class &amp; Accounts'!X$18, 'E2 Allocators'!$B$15:$W$15, 0),FALSE)*$F165), 0, VLOOKUP(VLOOKUP($A165, 'E4 TB Allocation Details'!$A$18:$L$205, MATCH("Demand ID", 'E4 TB Allocation Details'!$A$18:$L$18, 0),FALSE), 'E2 Allocators'!$B$15:$W$361, MATCH('O5 Details by Class &amp; Accounts'!X$18, 'E2 Allocators'!$B$15:$W$15, 0),FALSE)*$F165)</f>
        <v>0</v>
      </c>
      <c r="Y165" s="1412">
        <f ca="1">IF(ISERROR(VLOOKUP(VLOOKUP($A165, 'E4 TB Allocation Details'!$A$18:$L$205, MATCH("Demand ID", 'E4 TB Allocation Details'!$A$18:$L$18, 0),FALSE), 'E2 Allocators'!$B$15:$W$361, MATCH('O5 Details by Class &amp; Accounts'!Y$18, 'E2 Allocators'!$B$15:$W$15, 0),FALSE)*$F165), 0, VLOOKUP(VLOOKUP($A165, 'E4 TB Allocation Details'!$A$18:$L$205, MATCH("Demand ID", 'E4 TB Allocation Details'!$A$18:$L$18, 0),FALSE), 'E2 Allocators'!$B$15:$W$361, MATCH('O5 Details by Class &amp; Accounts'!Y$18, 'E2 Allocators'!$B$15:$W$15, 0),FALSE)*$F165)</f>
        <v>0</v>
      </c>
      <c r="Z165" s="1412">
        <f ca="1">IF(ISERROR(VLOOKUP(VLOOKUP($A165, 'E4 TB Allocation Details'!$A$18:$L$205, MATCH("Demand ID", 'E4 TB Allocation Details'!$A$18:$L$18, 0),FALSE), 'E2 Allocators'!$B$15:$W$361, MATCH('O5 Details by Class &amp; Accounts'!Z$18, 'E2 Allocators'!$B$15:$W$15, 0),FALSE)*$F165), 0, VLOOKUP(VLOOKUP($A165, 'E4 TB Allocation Details'!$A$18:$L$205, MATCH("Demand ID", 'E4 TB Allocation Details'!$A$18:$L$18, 0),FALSE), 'E2 Allocators'!$B$15:$W$361, MATCH('O5 Details by Class &amp; Accounts'!Z$18, 'E2 Allocators'!$B$15:$W$15, 0),FALSE)*$F165)</f>
        <v>0</v>
      </c>
      <c r="AA165" s="1412">
        <f ca="1">IF(ISERROR(VLOOKUP(VLOOKUP($A165, 'E4 TB Allocation Details'!$A$18:$L$205, MATCH("Demand ID", 'E4 TB Allocation Details'!$A$18:$L$18, 0),FALSE), 'E2 Allocators'!$B$15:$W$361, MATCH('O5 Details by Class &amp; Accounts'!AA$18, 'E2 Allocators'!$B$15:$W$15, 0),FALSE)*$F165), 0, VLOOKUP(VLOOKUP($A165, 'E4 TB Allocation Details'!$A$18:$L$205, MATCH("Demand ID", 'E4 TB Allocation Details'!$A$18:$L$18, 0),FALSE), 'E2 Allocators'!$B$15:$W$361, MATCH('O5 Details by Class &amp; Accounts'!AA$18, 'E2 Allocators'!$B$15:$W$15, 0),FALSE)*$F165)</f>
        <v>0</v>
      </c>
      <c r="AB165" s="1412">
        <f ca="1">IF(ISERROR(VLOOKUP(VLOOKUP($A165, 'E4 TB Allocation Details'!$A$18:$L$205, MATCH("Demand ID", 'E4 TB Allocation Details'!$A$18:$L$18, 0),FALSE), 'E2 Allocators'!$B$15:$W$361, MATCH('O5 Details by Class &amp; Accounts'!AB$18, 'E2 Allocators'!$B$15:$W$15, 0),FALSE)*$F165), 0, VLOOKUP(VLOOKUP($A165, 'E4 TB Allocation Details'!$A$18:$L$205, MATCH("Demand ID", 'E4 TB Allocation Details'!$A$18:$L$18, 0),FALSE), 'E2 Allocators'!$B$15:$W$361, MATCH('O5 Details by Class &amp; Accounts'!AB$18, 'E2 Allocators'!$B$15:$W$15, 0),FALSE)*$F165)</f>
        <v>0</v>
      </c>
      <c r="AC165" s="1412">
        <f t="shared" si="40"/>
        <v>0</v>
      </c>
      <c r="AD165" s="1412">
        <f ca="1">IF(ISERROR(VLOOKUP(VLOOKUP($A165, 'E4 TB Allocation Details'!$A$18:$L$205, MATCH("Customer ID", 'E4 TB Allocation Details'!$A$18:$L$18, 0),FALSE), 'E2 Allocators'!$B$15:$W$361, MATCH('O5 Details by Class &amp; Accounts'!AD$18, 'E2 Allocators'!$B$15:$W$15, 0),FALSE)*$G165), 0, VLOOKUP(VLOOKUP($A165, 'E4 TB Allocation Details'!$A$18:$L$205, MATCH("Customer ID", 'E4 TB Allocation Details'!$A$18:$L$18, 0),FALSE), 'E2 Allocators'!$B$15:$W$361, MATCH('O5 Details by Class &amp; Accounts'!AD$18, 'E2 Allocators'!$B$15:$W$15, 0),FALSE)*$G165)</f>
        <v>0</v>
      </c>
      <c r="AE165" s="1412">
        <f ca="1">IF(ISERROR(VLOOKUP(VLOOKUP($A165, 'E4 TB Allocation Details'!$A$18:$L$205, MATCH("Customer ID", 'E4 TB Allocation Details'!$A$18:$L$18, 0),FALSE), 'E2 Allocators'!$B$15:$W$361, MATCH('O5 Details by Class &amp; Accounts'!AE$18, 'E2 Allocators'!$B$15:$W$15, 0),FALSE)*$G165), 0, VLOOKUP(VLOOKUP($A165, 'E4 TB Allocation Details'!$A$18:$L$205, MATCH("Customer ID", 'E4 TB Allocation Details'!$A$18:$L$18, 0),FALSE), 'E2 Allocators'!$B$15:$W$361, MATCH('O5 Details by Class &amp; Accounts'!AE$18, 'E2 Allocators'!$B$15:$W$15, 0),FALSE)*$G165)</f>
        <v>0</v>
      </c>
      <c r="AF165" s="1412">
        <f ca="1">IF(ISERROR(VLOOKUP(VLOOKUP($A165, 'E4 TB Allocation Details'!$A$18:$L$205, MATCH("Customer ID", 'E4 TB Allocation Details'!$A$18:$L$18, 0),FALSE), 'E2 Allocators'!$B$15:$W$361, MATCH('O5 Details by Class &amp; Accounts'!AF$18, 'E2 Allocators'!$B$15:$W$15, 0),FALSE)*$G165), 0, VLOOKUP(VLOOKUP($A165, 'E4 TB Allocation Details'!$A$18:$L$205, MATCH("Customer ID", 'E4 TB Allocation Details'!$A$18:$L$18, 0),FALSE), 'E2 Allocators'!$B$15:$W$361, MATCH('O5 Details by Class &amp; Accounts'!AF$18, 'E2 Allocators'!$B$15:$W$15, 0),FALSE)*$G165)</f>
        <v>0</v>
      </c>
      <c r="AG165" s="1412">
        <f ca="1">IF(ISERROR(VLOOKUP(VLOOKUP($A165, 'E4 TB Allocation Details'!$A$18:$L$205, MATCH("Customer ID", 'E4 TB Allocation Details'!$A$18:$L$18, 0),FALSE), 'E2 Allocators'!$B$15:$W$361, MATCH('O5 Details by Class &amp; Accounts'!AG$18, 'E2 Allocators'!$B$15:$W$15, 0),FALSE)*$G165), 0, VLOOKUP(VLOOKUP($A165, 'E4 TB Allocation Details'!$A$18:$L$205, MATCH("Customer ID", 'E4 TB Allocation Details'!$A$18:$L$18, 0),FALSE), 'E2 Allocators'!$B$15:$W$361, MATCH('O5 Details by Class &amp; Accounts'!AG$18, 'E2 Allocators'!$B$15:$W$15, 0),FALSE)*$G165)</f>
        <v>0</v>
      </c>
      <c r="AH165" s="1412">
        <f ca="1">IF(ISERROR(VLOOKUP(VLOOKUP($A165, 'E4 TB Allocation Details'!$A$18:$L$205, MATCH("Customer ID", 'E4 TB Allocation Details'!$A$18:$L$18, 0),FALSE), 'E2 Allocators'!$B$15:$W$361, MATCH('O5 Details by Class &amp; Accounts'!AH$18, 'E2 Allocators'!$B$15:$W$15, 0),FALSE)*$G165), 0, VLOOKUP(VLOOKUP($A165, 'E4 TB Allocation Details'!$A$18:$L$205, MATCH("Customer ID", 'E4 TB Allocation Details'!$A$18:$L$18, 0),FALSE), 'E2 Allocators'!$B$15:$W$361, MATCH('O5 Details by Class &amp; Accounts'!AH$18, 'E2 Allocators'!$B$15:$W$15, 0),FALSE)*$G165)</f>
        <v>0</v>
      </c>
      <c r="AI165" s="1412">
        <f ca="1">IF(ISERROR(VLOOKUP(VLOOKUP($A165, 'E4 TB Allocation Details'!$A$18:$L$205, MATCH("Customer ID", 'E4 TB Allocation Details'!$A$18:$L$18, 0),FALSE), 'E2 Allocators'!$B$15:$W$361, MATCH('O5 Details by Class &amp; Accounts'!AI$18, 'E2 Allocators'!$B$15:$W$15, 0),FALSE)*$G165), 0, VLOOKUP(VLOOKUP($A165, 'E4 TB Allocation Details'!$A$18:$L$205, MATCH("Customer ID", 'E4 TB Allocation Details'!$A$18:$L$18, 0),FALSE), 'E2 Allocators'!$B$15:$W$361, MATCH('O5 Details by Class &amp; Accounts'!AI$18, 'E2 Allocators'!$B$15:$W$15, 0),FALSE)*$G165)</f>
        <v>0</v>
      </c>
      <c r="AJ165" s="1412">
        <f ca="1">IF(ISERROR(VLOOKUP(VLOOKUP($A165, 'E4 TB Allocation Details'!$A$18:$L$205, MATCH("Customer ID", 'E4 TB Allocation Details'!$A$18:$L$18, 0),FALSE), 'E2 Allocators'!$B$15:$W$361, MATCH('O5 Details by Class &amp; Accounts'!AJ$18, 'E2 Allocators'!$B$15:$W$15, 0),FALSE)*$G165), 0, VLOOKUP(VLOOKUP($A165, 'E4 TB Allocation Details'!$A$18:$L$205, MATCH("Customer ID", 'E4 TB Allocation Details'!$A$18:$L$18, 0),FALSE), 'E2 Allocators'!$B$15:$W$361, MATCH('O5 Details by Class &amp; Accounts'!AJ$18, 'E2 Allocators'!$B$15:$W$15, 0),FALSE)*$G165)</f>
        <v>0</v>
      </c>
      <c r="AK165" s="1412">
        <f ca="1">IF(ISERROR(VLOOKUP(VLOOKUP($A165, 'E4 TB Allocation Details'!$A$18:$L$205, MATCH("Customer ID", 'E4 TB Allocation Details'!$A$18:$L$18, 0),FALSE), 'E2 Allocators'!$B$15:$W$361, MATCH('O5 Details by Class &amp; Accounts'!AK$18, 'E2 Allocators'!$B$15:$W$15, 0),FALSE)*$G165), 0, VLOOKUP(VLOOKUP($A165, 'E4 TB Allocation Details'!$A$18:$L$205, MATCH("Customer ID", 'E4 TB Allocation Details'!$A$18:$L$18, 0),FALSE), 'E2 Allocators'!$B$15:$W$361, MATCH('O5 Details by Class &amp; Accounts'!AK$18, 'E2 Allocators'!$B$15:$W$15, 0),FALSE)*$G165)</f>
        <v>0</v>
      </c>
      <c r="AL165" s="1412">
        <f ca="1">IF(ISERROR(VLOOKUP(VLOOKUP($A165, 'E4 TB Allocation Details'!$A$18:$L$205, MATCH("Customer ID", 'E4 TB Allocation Details'!$A$18:$L$18, 0),FALSE), 'E2 Allocators'!$B$15:$W$361, MATCH('O5 Details by Class &amp; Accounts'!AL$18, 'E2 Allocators'!$B$15:$W$15, 0),FALSE)*$G165), 0, VLOOKUP(VLOOKUP($A165, 'E4 TB Allocation Details'!$A$18:$L$205, MATCH("Customer ID", 'E4 TB Allocation Details'!$A$18:$L$18, 0),FALSE), 'E2 Allocators'!$B$15:$W$361, MATCH('O5 Details by Class &amp; Accounts'!AL$18, 'E2 Allocators'!$B$15:$W$15, 0),FALSE)*$G165)</f>
        <v>0</v>
      </c>
      <c r="AM165" s="1412">
        <f ca="1">IF(ISERROR(VLOOKUP(VLOOKUP($A165, 'E4 TB Allocation Details'!$A$18:$L$205, MATCH("Customer ID", 'E4 TB Allocation Details'!$A$18:$L$18, 0),FALSE), 'E2 Allocators'!$B$15:$W$361, MATCH('O5 Details by Class &amp; Accounts'!AM$18, 'E2 Allocators'!$B$15:$W$15, 0),FALSE)*$G165), 0, VLOOKUP(VLOOKUP($A165, 'E4 TB Allocation Details'!$A$18:$L$205, MATCH("Customer ID", 'E4 TB Allocation Details'!$A$18:$L$18, 0),FALSE), 'E2 Allocators'!$B$15:$W$361, MATCH('O5 Details by Class &amp; Accounts'!AM$18, 'E2 Allocators'!$B$15:$W$15, 0),FALSE)*$G165)</f>
        <v>0</v>
      </c>
      <c r="AN165" s="1412">
        <f ca="1">IF(ISERROR(VLOOKUP(VLOOKUP($A165, 'E4 TB Allocation Details'!$A$18:$L$205, MATCH("Customer ID", 'E4 TB Allocation Details'!$A$18:$L$18, 0),FALSE), 'E2 Allocators'!$B$15:$W$361, MATCH('O5 Details by Class &amp; Accounts'!AN$18, 'E2 Allocators'!$B$15:$W$15, 0),FALSE)*$G165), 0, VLOOKUP(VLOOKUP($A165, 'E4 TB Allocation Details'!$A$18:$L$205, MATCH("Customer ID", 'E4 TB Allocation Details'!$A$18:$L$18, 0),FALSE), 'E2 Allocators'!$B$15:$W$361, MATCH('O5 Details by Class &amp; Accounts'!AN$18, 'E2 Allocators'!$B$15:$W$15, 0),FALSE)*$G165)</f>
        <v>0</v>
      </c>
      <c r="AO165" s="1412">
        <f ca="1">IF(ISERROR(VLOOKUP(VLOOKUP($A165, 'E4 TB Allocation Details'!$A$18:$L$205, MATCH("Customer ID", 'E4 TB Allocation Details'!$A$18:$L$18, 0),FALSE), 'E2 Allocators'!$B$15:$W$361, MATCH('O5 Details by Class &amp; Accounts'!AO$18, 'E2 Allocators'!$B$15:$W$15, 0),FALSE)*$G165), 0, VLOOKUP(VLOOKUP($A165, 'E4 TB Allocation Details'!$A$18:$L$205, MATCH("Customer ID", 'E4 TB Allocation Details'!$A$18:$L$18, 0),FALSE), 'E2 Allocators'!$B$15:$W$361, MATCH('O5 Details by Class &amp; Accounts'!AO$18, 'E2 Allocators'!$B$15:$W$15, 0),FALSE)*$G165)</f>
        <v>0</v>
      </c>
      <c r="AP165" s="1412">
        <f ca="1">IF(ISERROR(VLOOKUP(VLOOKUP($A165, 'E4 TB Allocation Details'!$A$18:$L$205, MATCH("Customer ID", 'E4 TB Allocation Details'!$A$18:$L$18, 0),FALSE), 'E2 Allocators'!$B$15:$W$361, MATCH('O5 Details by Class &amp; Accounts'!AP$18, 'E2 Allocators'!$B$15:$W$15, 0),FALSE)*$G165), 0, VLOOKUP(VLOOKUP($A165, 'E4 TB Allocation Details'!$A$18:$L$205, MATCH("Customer ID", 'E4 TB Allocation Details'!$A$18:$L$18, 0),FALSE), 'E2 Allocators'!$B$15:$W$361, MATCH('O5 Details by Class &amp; Accounts'!AP$18, 'E2 Allocators'!$B$15:$W$15, 0),FALSE)*$G165)</f>
        <v>0</v>
      </c>
      <c r="AQ165" s="1412">
        <f ca="1">IF(ISERROR(VLOOKUP(VLOOKUP($A165, 'E4 TB Allocation Details'!$A$18:$L$205, MATCH("Customer ID", 'E4 TB Allocation Details'!$A$18:$L$18, 0),FALSE), 'E2 Allocators'!$B$15:$W$361, MATCH('O5 Details by Class &amp; Accounts'!AQ$18, 'E2 Allocators'!$B$15:$W$15, 0),FALSE)*$G165), 0, VLOOKUP(VLOOKUP($A165, 'E4 TB Allocation Details'!$A$18:$L$205, MATCH("Customer ID", 'E4 TB Allocation Details'!$A$18:$L$18, 0),FALSE), 'E2 Allocators'!$B$15:$W$361, MATCH('O5 Details by Class &amp; Accounts'!AQ$18, 'E2 Allocators'!$B$15:$W$15, 0),FALSE)*$G165)</f>
        <v>0</v>
      </c>
      <c r="AR165" s="1412">
        <f ca="1">IF(ISERROR(VLOOKUP(VLOOKUP($A165, 'E4 TB Allocation Details'!$A$18:$L$205, MATCH("Customer ID", 'E4 TB Allocation Details'!$A$18:$L$18, 0),FALSE), 'E2 Allocators'!$B$15:$W$361, MATCH('O5 Details by Class &amp; Accounts'!AR$18, 'E2 Allocators'!$B$15:$W$15, 0),FALSE)*$G165), 0, VLOOKUP(VLOOKUP($A165, 'E4 TB Allocation Details'!$A$18:$L$205, MATCH("Customer ID", 'E4 TB Allocation Details'!$A$18:$L$18, 0),FALSE), 'E2 Allocators'!$B$15:$W$361, MATCH('O5 Details by Class &amp; Accounts'!AR$18, 'E2 Allocators'!$B$15:$W$15, 0),FALSE)*$G165)</f>
        <v>0</v>
      </c>
      <c r="AS165" s="1412">
        <f ca="1">IF(ISERROR(VLOOKUP(VLOOKUP($A165, 'E4 TB Allocation Details'!$A$18:$L$205, MATCH("Customer ID", 'E4 TB Allocation Details'!$A$18:$L$18, 0),FALSE), 'E2 Allocators'!$B$15:$W$361, MATCH('O5 Details by Class &amp; Accounts'!AS$18, 'E2 Allocators'!$B$15:$W$15, 0),FALSE)*$G165), 0, VLOOKUP(VLOOKUP($A165, 'E4 TB Allocation Details'!$A$18:$L$205, MATCH("Customer ID", 'E4 TB Allocation Details'!$A$18:$L$18, 0),FALSE), 'E2 Allocators'!$B$15:$W$361, MATCH('O5 Details by Class &amp; Accounts'!AS$18, 'E2 Allocators'!$B$15:$W$15, 0),FALSE)*$G165)</f>
        <v>0</v>
      </c>
      <c r="AT165" s="1412">
        <f ca="1">IF(ISERROR(VLOOKUP(VLOOKUP($A165, 'E4 TB Allocation Details'!$A$18:$L$205, MATCH("Customer ID", 'E4 TB Allocation Details'!$A$18:$L$18, 0),FALSE), 'E2 Allocators'!$B$15:$W$361, MATCH('O5 Details by Class &amp; Accounts'!AT$18, 'E2 Allocators'!$B$15:$W$15, 0),FALSE)*$G165), 0, VLOOKUP(VLOOKUP($A165, 'E4 TB Allocation Details'!$A$18:$L$205, MATCH("Customer ID", 'E4 TB Allocation Details'!$A$18:$L$18, 0),FALSE), 'E2 Allocators'!$B$15:$W$361, MATCH('O5 Details by Class &amp; Accounts'!AT$18, 'E2 Allocators'!$B$15:$W$15, 0),FALSE)*$G165)</f>
        <v>0</v>
      </c>
      <c r="AU165" s="1412">
        <f ca="1">IF(ISERROR(VLOOKUP(VLOOKUP($A165, 'E4 TB Allocation Details'!$A$18:$L$205, MATCH("Customer ID", 'E4 TB Allocation Details'!$A$18:$L$18, 0),FALSE), 'E2 Allocators'!$B$15:$W$361, MATCH('O5 Details by Class &amp; Accounts'!AU$18, 'E2 Allocators'!$B$15:$W$15, 0),FALSE)*$G165), 0, VLOOKUP(VLOOKUP($A165, 'E4 TB Allocation Details'!$A$18:$L$205, MATCH("Customer ID", 'E4 TB Allocation Details'!$A$18:$L$18, 0),FALSE), 'E2 Allocators'!$B$15:$W$361, MATCH('O5 Details by Class &amp; Accounts'!AU$18, 'E2 Allocators'!$B$15:$W$15, 0),FALSE)*$G165)</f>
        <v>0</v>
      </c>
      <c r="AV165" s="1412">
        <f ca="1">IF(ISERROR(VLOOKUP(VLOOKUP($A165, 'E4 TB Allocation Details'!$A$18:$L$205, MATCH("Customer ID", 'E4 TB Allocation Details'!$A$18:$L$18, 0),FALSE), 'E2 Allocators'!$B$15:$W$361, MATCH('O5 Details by Class &amp; Accounts'!AV$18, 'E2 Allocators'!$B$15:$W$15, 0),FALSE)*$G165), 0, VLOOKUP(VLOOKUP($A165, 'E4 TB Allocation Details'!$A$18:$L$205, MATCH("Customer ID", 'E4 TB Allocation Details'!$A$18:$L$18, 0),FALSE), 'E2 Allocators'!$B$15:$W$361, MATCH('O5 Details by Class &amp; Accounts'!AV$18, 'E2 Allocators'!$B$15:$W$15, 0),FALSE)*$G165)</f>
        <v>0</v>
      </c>
      <c r="AW165" s="1412">
        <f ca="1">IF(ISERROR(VLOOKUP(VLOOKUP($A165, 'E4 TB Allocation Details'!$A$18:$L$205, MATCH("Customer ID", 'E4 TB Allocation Details'!$A$18:$L$18, 0),FALSE), 'E2 Allocators'!$B$15:$W$361, MATCH('O5 Details by Class &amp; Accounts'!AW$18, 'E2 Allocators'!$B$15:$W$15, 0),FALSE)*$G165), 0, VLOOKUP(VLOOKUP($A165, 'E4 TB Allocation Details'!$A$18:$L$205, MATCH("Customer ID", 'E4 TB Allocation Details'!$A$18:$L$18, 0),FALSE), 'E2 Allocators'!$B$15:$W$361, MATCH('O5 Details by Class &amp; Accounts'!AW$18, 'E2 Allocators'!$B$15:$W$15, 0),FALSE)*$G165)</f>
        <v>0</v>
      </c>
      <c r="AX165" s="1412">
        <f t="shared" si="44"/>
        <v>0</v>
      </c>
      <c r="AY165" s="1412">
        <f ca="1">IF(ISERROR(VLOOKUP(VLOOKUP($A165, 'E4 TB Allocation Details'!$A$18:$L$205, MATCH("Misc ID", 'E4 TB Allocation Details'!$A$18:$L$18, 0),FALSE), 'E2 Allocators'!$B$15:$W$361, MATCH('O5 Details by Class &amp; Accounts'!AY$18, 'E2 Allocators'!$B$15:$W$15, 0),FALSE)*$E165), 0, VLOOKUP(VLOOKUP($A165, 'E4 TB Allocation Details'!$A$18:$L$205, MATCH("Misc ID", 'E4 TB Allocation Details'!$A$18:$L$18, 0),FALSE), 'E2 Allocators'!$B$15:$W$361, MATCH('O5 Details by Class &amp; Accounts'!AY$18, 'E2 Allocators'!$B$15:$W$15, 0),FALSE)*$E165)</f>
        <v>0</v>
      </c>
      <c r="AZ165" s="1412">
        <f ca="1">IF(ISERROR(VLOOKUP(VLOOKUP($A165, 'E4 TB Allocation Details'!$A$18:$L$205, MATCH("Misc ID", 'E4 TB Allocation Details'!$A$18:$L$18, 0),FALSE), 'E2 Allocators'!$B$15:$W$361, MATCH('O5 Details by Class &amp; Accounts'!AZ$18, 'E2 Allocators'!$B$15:$W$15, 0),FALSE)*$E165), 0, VLOOKUP(VLOOKUP($A165, 'E4 TB Allocation Details'!$A$18:$L$205, MATCH("Misc ID", 'E4 TB Allocation Details'!$A$18:$L$18, 0),FALSE), 'E2 Allocators'!$B$15:$W$361, MATCH('O5 Details by Class &amp; Accounts'!AZ$18, 'E2 Allocators'!$B$15:$W$15, 0),FALSE)*$E165)</f>
        <v>0</v>
      </c>
      <c r="BA165" s="1412">
        <f ca="1">IF(ISERROR(VLOOKUP(VLOOKUP($A165, 'E4 TB Allocation Details'!$A$18:$L$205, MATCH("Misc ID", 'E4 TB Allocation Details'!$A$18:$L$18, 0),FALSE), 'E2 Allocators'!$B$15:$W$361, MATCH('O5 Details by Class &amp; Accounts'!BA$18, 'E2 Allocators'!$B$15:$W$15, 0),FALSE)*$E165), 0, VLOOKUP(VLOOKUP($A165, 'E4 TB Allocation Details'!$A$18:$L$205, MATCH("Misc ID", 'E4 TB Allocation Details'!$A$18:$L$18, 0),FALSE), 'E2 Allocators'!$B$15:$W$361, MATCH('O5 Details by Class &amp; Accounts'!BA$18, 'E2 Allocators'!$B$15:$W$15, 0),FALSE)*$E165)</f>
        <v>0</v>
      </c>
      <c r="BB165" s="1412">
        <f ca="1">IF(ISERROR(VLOOKUP(VLOOKUP($A165, 'E4 TB Allocation Details'!$A$18:$L$205, MATCH("Misc ID", 'E4 TB Allocation Details'!$A$18:$L$18, 0),FALSE), 'E2 Allocators'!$B$15:$W$361, MATCH('O5 Details by Class &amp; Accounts'!BB$18, 'E2 Allocators'!$B$15:$W$15, 0),FALSE)*$E165), 0, VLOOKUP(VLOOKUP($A165, 'E4 TB Allocation Details'!$A$18:$L$205, MATCH("Misc ID", 'E4 TB Allocation Details'!$A$18:$L$18, 0),FALSE), 'E2 Allocators'!$B$15:$W$361, MATCH('O5 Details by Class &amp; Accounts'!BB$18, 'E2 Allocators'!$B$15:$W$15, 0),FALSE)*$E165)</f>
        <v>0</v>
      </c>
      <c r="BC165" s="1412">
        <f ca="1">IF(ISERROR(VLOOKUP(VLOOKUP($A165, 'E4 TB Allocation Details'!$A$18:$L$205, MATCH("Misc ID", 'E4 TB Allocation Details'!$A$18:$L$18, 0),FALSE), 'E2 Allocators'!$B$15:$W$361, MATCH('O5 Details by Class &amp; Accounts'!BC$18, 'E2 Allocators'!$B$15:$W$15, 0),FALSE)*$E165), 0, VLOOKUP(VLOOKUP($A165, 'E4 TB Allocation Details'!$A$18:$L$205, MATCH("Misc ID", 'E4 TB Allocation Details'!$A$18:$L$18, 0),FALSE), 'E2 Allocators'!$B$15:$W$361, MATCH('O5 Details by Class &amp; Accounts'!BC$18, 'E2 Allocators'!$B$15:$W$15, 0),FALSE)*$E165)</f>
        <v>0</v>
      </c>
      <c r="BD165" s="1412">
        <f ca="1">IF(ISERROR(VLOOKUP(VLOOKUP($A165, 'E4 TB Allocation Details'!$A$18:$L$205, MATCH("Misc ID", 'E4 TB Allocation Details'!$A$18:$L$18, 0),FALSE), 'E2 Allocators'!$B$15:$W$361, MATCH('O5 Details by Class &amp; Accounts'!BD$18, 'E2 Allocators'!$B$15:$W$15, 0),FALSE)*$E165), 0, VLOOKUP(VLOOKUP($A165, 'E4 TB Allocation Details'!$A$18:$L$205, MATCH("Misc ID", 'E4 TB Allocation Details'!$A$18:$L$18, 0),FALSE), 'E2 Allocators'!$B$15:$W$361, MATCH('O5 Details by Class &amp; Accounts'!BD$18, 'E2 Allocators'!$B$15:$W$15, 0),FALSE)*$E165)</f>
        <v>0</v>
      </c>
      <c r="BE165" s="1412">
        <f ca="1">IF(ISERROR(VLOOKUP(VLOOKUP($A165, 'E4 TB Allocation Details'!$A$18:$L$205, MATCH("Misc ID", 'E4 TB Allocation Details'!$A$18:$L$18, 0),FALSE), 'E2 Allocators'!$B$15:$W$361, MATCH('O5 Details by Class &amp; Accounts'!BE$18, 'E2 Allocators'!$B$15:$W$15, 0),FALSE)*$E165), 0, VLOOKUP(VLOOKUP($A165, 'E4 TB Allocation Details'!$A$18:$L$205, MATCH("Misc ID", 'E4 TB Allocation Details'!$A$18:$L$18, 0),FALSE), 'E2 Allocators'!$B$15:$W$361, MATCH('O5 Details by Class &amp; Accounts'!BE$18, 'E2 Allocators'!$B$15:$W$15, 0),FALSE)*$E165)</f>
        <v>0</v>
      </c>
      <c r="BF165" s="1412">
        <f ca="1">IF(ISERROR(VLOOKUP(VLOOKUP($A165, 'E4 TB Allocation Details'!$A$18:$L$205, MATCH("Misc ID", 'E4 TB Allocation Details'!$A$18:$L$18, 0),FALSE), 'E2 Allocators'!$B$15:$W$361, MATCH('O5 Details by Class &amp; Accounts'!BF$18, 'E2 Allocators'!$B$15:$W$15, 0),FALSE)*$E165), 0, VLOOKUP(VLOOKUP($A165, 'E4 TB Allocation Details'!$A$18:$L$205, MATCH("Misc ID", 'E4 TB Allocation Details'!$A$18:$L$18, 0),FALSE), 'E2 Allocators'!$B$15:$W$361, MATCH('O5 Details by Class &amp; Accounts'!BF$18, 'E2 Allocators'!$B$15:$W$15, 0),FALSE)*$E165)</f>
        <v>0</v>
      </c>
      <c r="BG165" s="1412">
        <f ca="1">IF(ISERROR(VLOOKUP(VLOOKUP($A165, 'E4 TB Allocation Details'!$A$18:$L$205, MATCH("Misc ID", 'E4 TB Allocation Details'!$A$18:$L$18, 0),FALSE), 'E2 Allocators'!$B$15:$W$361, MATCH('O5 Details by Class &amp; Accounts'!BG$18, 'E2 Allocators'!$B$15:$W$15, 0),FALSE)*$E165), 0, VLOOKUP(VLOOKUP($A165, 'E4 TB Allocation Details'!$A$18:$L$205, MATCH("Misc ID", 'E4 TB Allocation Details'!$A$18:$L$18, 0),FALSE), 'E2 Allocators'!$B$15:$W$361, MATCH('O5 Details by Class &amp; Accounts'!BG$18, 'E2 Allocators'!$B$15:$W$15, 0),FALSE)*$E165)</f>
        <v>0</v>
      </c>
      <c r="BH165" s="1412">
        <f ca="1">IF(ISERROR(VLOOKUP(VLOOKUP($A165, 'E4 TB Allocation Details'!$A$18:$L$205, MATCH("Misc ID", 'E4 TB Allocation Details'!$A$18:$L$18, 0),FALSE), 'E2 Allocators'!$B$15:$W$361, MATCH('O5 Details by Class &amp; Accounts'!BH$18, 'E2 Allocators'!$B$15:$W$15, 0),FALSE)*$E165), 0, VLOOKUP(VLOOKUP($A165, 'E4 TB Allocation Details'!$A$18:$L$205, MATCH("Misc ID", 'E4 TB Allocation Details'!$A$18:$L$18, 0),FALSE), 'E2 Allocators'!$B$15:$W$361, MATCH('O5 Details by Class &amp; Accounts'!BH$18, 'E2 Allocators'!$B$15:$W$15, 0),FALSE)*$E165)</f>
        <v>0</v>
      </c>
      <c r="BI165" s="1412">
        <f ca="1">IF(ISERROR(VLOOKUP(VLOOKUP($A165, 'E4 TB Allocation Details'!$A$18:$L$205, MATCH("Misc ID", 'E4 TB Allocation Details'!$A$18:$L$18, 0),FALSE), 'E2 Allocators'!$B$15:$W$361, MATCH('O5 Details by Class &amp; Accounts'!BI$18, 'E2 Allocators'!$B$15:$W$15, 0),FALSE)*$E165), 0, VLOOKUP(VLOOKUP($A165, 'E4 TB Allocation Details'!$A$18:$L$205, MATCH("Misc ID", 'E4 TB Allocation Details'!$A$18:$L$18, 0),FALSE), 'E2 Allocators'!$B$15:$W$361, MATCH('O5 Details by Class &amp; Accounts'!BI$18, 'E2 Allocators'!$B$15:$W$15, 0),FALSE)*$E165)</f>
        <v>0</v>
      </c>
      <c r="BJ165" s="1412">
        <f ca="1">IF(ISERROR(VLOOKUP(VLOOKUP($A165, 'E4 TB Allocation Details'!$A$18:$L$205, MATCH("Misc ID", 'E4 TB Allocation Details'!$A$18:$L$18, 0),FALSE), 'E2 Allocators'!$B$15:$W$361, MATCH('O5 Details by Class &amp; Accounts'!BJ$18, 'E2 Allocators'!$B$15:$W$15, 0),FALSE)*$E165), 0, VLOOKUP(VLOOKUP($A165, 'E4 TB Allocation Details'!$A$18:$L$205, MATCH("Misc ID", 'E4 TB Allocation Details'!$A$18:$L$18, 0),FALSE), 'E2 Allocators'!$B$15:$W$361, MATCH('O5 Details by Class &amp; Accounts'!BJ$18, 'E2 Allocators'!$B$15:$W$15, 0),FALSE)*$E165)</f>
        <v>0</v>
      </c>
      <c r="BK165" s="1412">
        <f ca="1">IF(ISERROR(VLOOKUP(VLOOKUP($A165, 'E4 TB Allocation Details'!$A$18:$L$205, MATCH("Misc ID", 'E4 TB Allocation Details'!$A$18:$L$18, 0),FALSE), 'E2 Allocators'!$B$15:$W$361, MATCH('O5 Details by Class &amp; Accounts'!BK$18, 'E2 Allocators'!$B$15:$W$15, 0),FALSE)*$E165), 0, VLOOKUP(VLOOKUP($A165, 'E4 TB Allocation Details'!$A$18:$L$205, MATCH("Misc ID", 'E4 TB Allocation Details'!$A$18:$L$18, 0),FALSE), 'E2 Allocators'!$B$15:$W$361, MATCH('O5 Details by Class &amp; Accounts'!BK$18, 'E2 Allocators'!$B$15:$W$15, 0),FALSE)*$E165)</f>
        <v>0</v>
      </c>
      <c r="BL165" s="1412">
        <f ca="1">IF(ISERROR(VLOOKUP(VLOOKUP($A165, 'E4 TB Allocation Details'!$A$18:$L$205, MATCH("Misc ID", 'E4 TB Allocation Details'!$A$18:$L$18, 0),FALSE), 'E2 Allocators'!$B$15:$W$361, MATCH('O5 Details by Class &amp; Accounts'!BL$18, 'E2 Allocators'!$B$15:$W$15, 0),FALSE)*$E165), 0, VLOOKUP(VLOOKUP($A165, 'E4 TB Allocation Details'!$A$18:$L$205, MATCH("Misc ID", 'E4 TB Allocation Details'!$A$18:$L$18, 0),FALSE), 'E2 Allocators'!$B$15:$W$361, MATCH('O5 Details by Class &amp; Accounts'!BL$18, 'E2 Allocators'!$B$15:$W$15, 0),FALSE)*$E165)</f>
        <v>0</v>
      </c>
      <c r="BM165" s="1412">
        <f ca="1">IF(ISERROR(VLOOKUP(VLOOKUP($A165, 'E4 TB Allocation Details'!$A$18:$L$205, MATCH("Misc ID", 'E4 TB Allocation Details'!$A$18:$L$18, 0),FALSE), 'E2 Allocators'!$B$15:$W$361, MATCH('O5 Details by Class &amp; Accounts'!BM$18, 'E2 Allocators'!$B$15:$W$15, 0),FALSE)*$E165), 0, VLOOKUP(VLOOKUP($A165, 'E4 TB Allocation Details'!$A$18:$L$205, MATCH("Misc ID", 'E4 TB Allocation Details'!$A$18:$L$18, 0),FALSE), 'E2 Allocators'!$B$15:$W$361, MATCH('O5 Details by Class &amp; Accounts'!BM$18, 'E2 Allocators'!$B$15:$W$15, 0),FALSE)*$E165)</f>
        <v>0</v>
      </c>
      <c r="BN165" s="1412">
        <f ca="1">IF(ISERROR(VLOOKUP(VLOOKUP($A165, 'E4 TB Allocation Details'!$A$18:$L$205, MATCH("Misc ID", 'E4 TB Allocation Details'!$A$18:$L$18, 0),FALSE), 'E2 Allocators'!$B$15:$W$361, MATCH('O5 Details by Class &amp; Accounts'!BN$18, 'E2 Allocators'!$B$15:$W$15, 0),FALSE)*$E165), 0, VLOOKUP(VLOOKUP($A165, 'E4 TB Allocation Details'!$A$18:$L$205, MATCH("Misc ID", 'E4 TB Allocation Details'!$A$18:$L$18, 0),FALSE), 'E2 Allocators'!$B$15:$W$361, MATCH('O5 Details by Class &amp; Accounts'!BN$18, 'E2 Allocators'!$B$15:$W$15, 0),FALSE)*$E165)</f>
        <v>0</v>
      </c>
      <c r="BO165" s="1412">
        <f ca="1">IF(ISERROR(VLOOKUP(VLOOKUP($A165, 'E4 TB Allocation Details'!$A$18:$L$205, MATCH("Misc ID", 'E4 TB Allocation Details'!$A$18:$L$18, 0),FALSE), 'E2 Allocators'!$B$15:$W$361, MATCH('O5 Details by Class &amp; Accounts'!BO$18, 'E2 Allocators'!$B$15:$W$15, 0),FALSE)*$E165), 0, VLOOKUP(VLOOKUP($A165, 'E4 TB Allocation Details'!$A$18:$L$205, MATCH("Misc ID", 'E4 TB Allocation Details'!$A$18:$L$18, 0),FALSE), 'E2 Allocators'!$B$15:$W$361, MATCH('O5 Details by Class &amp; Accounts'!BO$18, 'E2 Allocators'!$B$15:$W$15, 0),FALSE)*$E165)</f>
        <v>0</v>
      </c>
      <c r="BP165" s="1412">
        <f ca="1">IF(ISERROR(VLOOKUP(VLOOKUP($A165, 'E4 TB Allocation Details'!$A$18:$L$205, MATCH("Misc ID", 'E4 TB Allocation Details'!$A$18:$L$18, 0),FALSE), 'E2 Allocators'!$B$15:$W$361, MATCH('O5 Details by Class &amp; Accounts'!BP$18, 'E2 Allocators'!$B$15:$W$15, 0),FALSE)*$E165), 0, VLOOKUP(VLOOKUP($A165, 'E4 TB Allocation Details'!$A$18:$L$205, MATCH("Misc ID", 'E4 TB Allocation Details'!$A$18:$L$18, 0),FALSE), 'E2 Allocators'!$B$15:$W$361, MATCH('O5 Details by Class &amp; Accounts'!BP$18, 'E2 Allocators'!$B$15:$W$15, 0),FALSE)*$E165)</f>
        <v>0</v>
      </c>
      <c r="BQ165" s="1412">
        <f ca="1">IF(ISERROR(VLOOKUP(VLOOKUP($A165, 'E4 TB Allocation Details'!$A$18:$L$205, MATCH("Misc ID", 'E4 TB Allocation Details'!$A$18:$L$18, 0),FALSE), 'E2 Allocators'!$B$15:$W$361, MATCH('O5 Details by Class &amp; Accounts'!BQ$18, 'E2 Allocators'!$B$15:$W$15, 0),FALSE)*$E165), 0, VLOOKUP(VLOOKUP($A165, 'E4 TB Allocation Details'!$A$18:$L$205, MATCH("Misc ID", 'E4 TB Allocation Details'!$A$18:$L$18, 0),FALSE), 'E2 Allocators'!$B$15:$W$361, MATCH('O5 Details by Class &amp; Accounts'!BQ$18, 'E2 Allocators'!$B$15:$W$15, 0),FALSE)*$E165)</f>
        <v>0</v>
      </c>
      <c r="BR165" s="1412">
        <f ca="1">IF(ISERROR(VLOOKUP(VLOOKUP($A165, 'E4 TB Allocation Details'!$A$18:$L$205, MATCH("Misc ID", 'E4 TB Allocation Details'!$A$18:$L$18, 0),FALSE), 'E2 Allocators'!$B$15:$W$361, MATCH('O5 Details by Class &amp; Accounts'!BR$18, 'E2 Allocators'!$B$15:$W$15, 0),FALSE)*$E165), 0, VLOOKUP(VLOOKUP($A165, 'E4 TB Allocation Details'!$A$18:$L$205, MATCH("Misc ID", 'E4 TB Allocation Details'!$A$18:$L$18, 0),FALSE), 'E2 Allocators'!$B$15:$W$361, MATCH('O5 Details by Class &amp; Accounts'!BR$18, 'E2 Allocators'!$B$15:$W$15, 0),FALSE)*$E165)</f>
        <v>0</v>
      </c>
      <c r="BS165" s="1412">
        <f t="shared" si="41"/>
        <v>0</v>
      </c>
      <c r="BT165" s="1412">
        <f ca="1">IF(ISERROR(VLOOKUP(VLOOKUP($A165, 'E4 TB Allocation Details'!$A$18:$L$205, MATCH("A &amp; G ID", 'E4 TB Allocation Details'!$A$18:$L$18, 0),FALSE), 'E2 Allocators'!$B$15:$W$361, MATCH('O5 Details by Class &amp; Accounts'!BT$18, 'E2 Allocators'!$B$15:$W$15, 0),FALSE)*$E165), 0, VLOOKUP(VLOOKUP($A165, 'E4 TB Allocation Details'!$A$18:$L$205, MATCH("A &amp; G ID", 'E4 TB Allocation Details'!$A$18:$L$18, 0),FALSE), 'E2 Allocators'!$B$15:$W$361, MATCH('O5 Details by Class &amp; Accounts'!BT$18, 'E2 Allocators'!$B$15:$W$15, 0),FALSE)*$E165)</f>
        <v>0</v>
      </c>
      <c r="BU165" s="1412">
        <f ca="1">IF(ISERROR(VLOOKUP(VLOOKUP($A165, 'E4 TB Allocation Details'!$A$18:$L$205, MATCH("A &amp; G ID", 'E4 TB Allocation Details'!$A$18:$L$18, 0),FALSE), 'E2 Allocators'!$B$15:$W$361, MATCH('O5 Details by Class &amp; Accounts'!BU$18, 'E2 Allocators'!$B$15:$W$15, 0),FALSE)*$E165), 0, VLOOKUP(VLOOKUP($A165, 'E4 TB Allocation Details'!$A$18:$L$205, MATCH("A &amp; G ID", 'E4 TB Allocation Details'!$A$18:$L$18, 0),FALSE), 'E2 Allocators'!$B$15:$W$361, MATCH('O5 Details by Class &amp; Accounts'!BU$18, 'E2 Allocators'!$B$15:$W$15, 0),FALSE)*$E165)</f>
        <v>0</v>
      </c>
      <c r="BV165" s="1412">
        <f ca="1">IF(ISERROR(VLOOKUP(VLOOKUP($A165, 'E4 TB Allocation Details'!$A$18:$L$205, MATCH("A &amp; G ID", 'E4 TB Allocation Details'!$A$18:$L$18, 0),FALSE), 'E2 Allocators'!$B$15:$W$361, MATCH('O5 Details by Class &amp; Accounts'!BV$18, 'E2 Allocators'!$B$15:$W$15, 0),FALSE)*$E165), 0, VLOOKUP(VLOOKUP($A165, 'E4 TB Allocation Details'!$A$18:$L$205, MATCH("A &amp; G ID", 'E4 TB Allocation Details'!$A$18:$L$18, 0),FALSE), 'E2 Allocators'!$B$15:$W$361, MATCH('O5 Details by Class &amp; Accounts'!BV$18, 'E2 Allocators'!$B$15:$W$15, 0),FALSE)*$E165)</f>
        <v>0</v>
      </c>
      <c r="BW165" s="1412">
        <f ca="1">IF(ISERROR(VLOOKUP(VLOOKUP($A165, 'E4 TB Allocation Details'!$A$18:$L$205, MATCH("A &amp; G ID", 'E4 TB Allocation Details'!$A$18:$L$18, 0),FALSE), 'E2 Allocators'!$B$15:$W$361, MATCH('O5 Details by Class &amp; Accounts'!BW$18, 'E2 Allocators'!$B$15:$W$15, 0),FALSE)*$E165), 0, VLOOKUP(VLOOKUP($A165, 'E4 TB Allocation Details'!$A$18:$L$205, MATCH("A &amp; G ID", 'E4 TB Allocation Details'!$A$18:$L$18, 0),FALSE), 'E2 Allocators'!$B$15:$W$361, MATCH('O5 Details by Class &amp; Accounts'!BW$18, 'E2 Allocators'!$B$15:$W$15, 0),FALSE)*$E165)</f>
        <v>0</v>
      </c>
      <c r="BX165" s="1412">
        <f ca="1">IF(ISERROR(VLOOKUP(VLOOKUP($A165, 'E4 TB Allocation Details'!$A$18:$L$205, MATCH("A &amp; G ID", 'E4 TB Allocation Details'!$A$18:$L$18, 0),FALSE), 'E2 Allocators'!$B$15:$W$361, MATCH('O5 Details by Class &amp; Accounts'!BX$18, 'E2 Allocators'!$B$15:$W$15, 0),FALSE)*$E165), 0, VLOOKUP(VLOOKUP($A165, 'E4 TB Allocation Details'!$A$18:$L$205, MATCH("A &amp; G ID", 'E4 TB Allocation Details'!$A$18:$L$18, 0),FALSE), 'E2 Allocators'!$B$15:$W$361, MATCH('O5 Details by Class &amp; Accounts'!BX$18, 'E2 Allocators'!$B$15:$W$15, 0),FALSE)*$E165)</f>
        <v>0</v>
      </c>
      <c r="BY165" s="1412">
        <f ca="1">IF(ISERROR(VLOOKUP(VLOOKUP($A165, 'E4 TB Allocation Details'!$A$18:$L$205, MATCH("A &amp; G ID", 'E4 TB Allocation Details'!$A$18:$L$18, 0),FALSE), 'E2 Allocators'!$B$15:$W$361, MATCH('O5 Details by Class &amp; Accounts'!BY$18, 'E2 Allocators'!$B$15:$W$15, 0),FALSE)*$E165), 0, VLOOKUP(VLOOKUP($A165, 'E4 TB Allocation Details'!$A$18:$L$205, MATCH("A &amp; G ID", 'E4 TB Allocation Details'!$A$18:$L$18, 0),FALSE), 'E2 Allocators'!$B$15:$W$361, MATCH('O5 Details by Class &amp; Accounts'!BY$18, 'E2 Allocators'!$B$15:$W$15, 0),FALSE)*$E165)</f>
        <v>0</v>
      </c>
      <c r="BZ165" s="1412">
        <f ca="1">IF(ISERROR(VLOOKUP(VLOOKUP($A165, 'E4 TB Allocation Details'!$A$18:$L$205, MATCH("A &amp; G ID", 'E4 TB Allocation Details'!$A$18:$L$18, 0),FALSE), 'E2 Allocators'!$B$15:$W$361, MATCH('O5 Details by Class &amp; Accounts'!BZ$18, 'E2 Allocators'!$B$15:$W$15, 0),FALSE)*$E165), 0, VLOOKUP(VLOOKUP($A165, 'E4 TB Allocation Details'!$A$18:$L$205, MATCH("A &amp; G ID", 'E4 TB Allocation Details'!$A$18:$L$18, 0),FALSE), 'E2 Allocators'!$B$15:$W$361, MATCH('O5 Details by Class &amp; Accounts'!BZ$18, 'E2 Allocators'!$B$15:$W$15, 0),FALSE)*$E165)</f>
        <v>0</v>
      </c>
      <c r="CA165" s="1412">
        <f ca="1">IF(ISERROR(VLOOKUP(VLOOKUP($A165, 'E4 TB Allocation Details'!$A$18:$L$205, MATCH("A &amp; G ID", 'E4 TB Allocation Details'!$A$18:$L$18, 0),FALSE), 'E2 Allocators'!$B$15:$W$361, MATCH('O5 Details by Class &amp; Accounts'!CA$18, 'E2 Allocators'!$B$15:$W$15, 0),FALSE)*$E165), 0, VLOOKUP(VLOOKUP($A165, 'E4 TB Allocation Details'!$A$18:$L$205, MATCH("A &amp; G ID", 'E4 TB Allocation Details'!$A$18:$L$18, 0),FALSE), 'E2 Allocators'!$B$15:$W$361, MATCH('O5 Details by Class &amp; Accounts'!CA$18, 'E2 Allocators'!$B$15:$W$15, 0),FALSE)*$E165)</f>
        <v>0</v>
      </c>
      <c r="CB165" s="1412">
        <f ca="1">IF(ISERROR(VLOOKUP(VLOOKUP($A165, 'E4 TB Allocation Details'!$A$18:$L$205, MATCH("A &amp; G ID", 'E4 TB Allocation Details'!$A$18:$L$18, 0),FALSE), 'E2 Allocators'!$B$15:$W$361, MATCH('O5 Details by Class &amp; Accounts'!CB$18, 'E2 Allocators'!$B$15:$W$15, 0),FALSE)*$E165), 0, VLOOKUP(VLOOKUP($A165, 'E4 TB Allocation Details'!$A$18:$L$205, MATCH("A &amp; G ID", 'E4 TB Allocation Details'!$A$18:$L$18, 0),FALSE), 'E2 Allocators'!$B$15:$W$361, MATCH('O5 Details by Class &amp; Accounts'!CB$18, 'E2 Allocators'!$B$15:$W$15, 0),FALSE)*$E165)</f>
        <v>0</v>
      </c>
      <c r="CC165" s="1412">
        <f ca="1">IF(ISERROR(VLOOKUP(VLOOKUP($A165, 'E4 TB Allocation Details'!$A$18:$L$205, MATCH("A &amp; G ID", 'E4 TB Allocation Details'!$A$18:$L$18, 0),FALSE), 'E2 Allocators'!$B$15:$W$361, MATCH('O5 Details by Class &amp; Accounts'!CC$18, 'E2 Allocators'!$B$15:$W$15, 0),FALSE)*$E165), 0, VLOOKUP(VLOOKUP($A165, 'E4 TB Allocation Details'!$A$18:$L$205, MATCH("A &amp; G ID", 'E4 TB Allocation Details'!$A$18:$L$18, 0),FALSE), 'E2 Allocators'!$B$15:$W$361, MATCH('O5 Details by Class &amp; Accounts'!CC$18, 'E2 Allocators'!$B$15:$W$15, 0),FALSE)*$E165)</f>
        <v>0</v>
      </c>
      <c r="CD165" s="1412">
        <f ca="1">IF(ISERROR(VLOOKUP(VLOOKUP($A165, 'E4 TB Allocation Details'!$A$18:$L$205, MATCH("A &amp; G ID", 'E4 TB Allocation Details'!$A$18:$L$18, 0),FALSE), 'E2 Allocators'!$B$15:$W$361, MATCH('O5 Details by Class &amp; Accounts'!CD$18, 'E2 Allocators'!$B$15:$W$15, 0),FALSE)*$E165), 0, VLOOKUP(VLOOKUP($A165, 'E4 TB Allocation Details'!$A$18:$L$205, MATCH("A &amp; G ID", 'E4 TB Allocation Details'!$A$18:$L$18, 0),FALSE), 'E2 Allocators'!$B$15:$W$361, MATCH('O5 Details by Class &amp; Accounts'!CD$18, 'E2 Allocators'!$B$15:$W$15, 0),FALSE)*$E165)</f>
        <v>0</v>
      </c>
      <c r="CE165" s="1412">
        <f ca="1">IF(ISERROR(VLOOKUP(VLOOKUP($A165, 'E4 TB Allocation Details'!$A$18:$L$205, MATCH("A &amp; G ID", 'E4 TB Allocation Details'!$A$18:$L$18, 0),FALSE), 'E2 Allocators'!$B$15:$W$361, MATCH('O5 Details by Class &amp; Accounts'!CE$18, 'E2 Allocators'!$B$15:$W$15, 0),FALSE)*$E165), 0, VLOOKUP(VLOOKUP($A165, 'E4 TB Allocation Details'!$A$18:$L$205, MATCH("A &amp; G ID", 'E4 TB Allocation Details'!$A$18:$L$18, 0),FALSE), 'E2 Allocators'!$B$15:$W$361, MATCH('O5 Details by Class &amp; Accounts'!CE$18, 'E2 Allocators'!$B$15:$W$15, 0),FALSE)*$E165)</f>
        <v>0</v>
      </c>
      <c r="CF165" s="1412">
        <f ca="1">IF(ISERROR(VLOOKUP(VLOOKUP($A165, 'E4 TB Allocation Details'!$A$18:$L$205, MATCH("A &amp; G ID", 'E4 TB Allocation Details'!$A$18:$L$18, 0),FALSE), 'E2 Allocators'!$B$15:$W$361, MATCH('O5 Details by Class &amp; Accounts'!CF$18, 'E2 Allocators'!$B$15:$W$15, 0),FALSE)*$E165), 0, VLOOKUP(VLOOKUP($A165, 'E4 TB Allocation Details'!$A$18:$L$205, MATCH("A &amp; G ID", 'E4 TB Allocation Details'!$A$18:$L$18, 0),FALSE), 'E2 Allocators'!$B$15:$W$361, MATCH('O5 Details by Class &amp; Accounts'!CF$18, 'E2 Allocators'!$B$15:$W$15, 0),FALSE)*$E165)</f>
        <v>0</v>
      </c>
      <c r="CG165" s="1412">
        <f ca="1">IF(ISERROR(VLOOKUP(VLOOKUP($A165, 'E4 TB Allocation Details'!$A$18:$L$205, MATCH("A &amp; G ID", 'E4 TB Allocation Details'!$A$18:$L$18, 0),FALSE), 'E2 Allocators'!$B$15:$W$361, MATCH('O5 Details by Class &amp; Accounts'!CG$18, 'E2 Allocators'!$B$15:$W$15, 0),FALSE)*$E165), 0, VLOOKUP(VLOOKUP($A165, 'E4 TB Allocation Details'!$A$18:$L$205, MATCH("A &amp; G ID", 'E4 TB Allocation Details'!$A$18:$L$18, 0),FALSE), 'E2 Allocators'!$B$15:$W$361, MATCH('O5 Details by Class &amp; Accounts'!CG$18, 'E2 Allocators'!$B$15:$W$15, 0),FALSE)*$E165)</f>
        <v>0</v>
      </c>
      <c r="CH165" s="1412">
        <f ca="1">IF(ISERROR(VLOOKUP(VLOOKUP($A165, 'E4 TB Allocation Details'!$A$18:$L$205, MATCH("A &amp; G ID", 'E4 TB Allocation Details'!$A$18:$L$18, 0),FALSE), 'E2 Allocators'!$B$15:$W$361, MATCH('O5 Details by Class &amp; Accounts'!CH$18, 'E2 Allocators'!$B$15:$W$15, 0),FALSE)*$E165), 0, VLOOKUP(VLOOKUP($A165, 'E4 TB Allocation Details'!$A$18:$L$205, MATCH("A &amp; G ID", 'E4 TB Allocation Details'!$A$18:$L$18, 0),FALSE), 'E2 Allocators'!$B$15:$W$361, MATCH('O5 Details by Class &amp; Accounts'!CH$18, 'E2 Allocators'!$B$15:$W$15, 0),FALSE)*$E165)</f>
        <v>0</v>
      </c>
      <c r="CI165" s="1412">
        <f ca="1">IF(ISERROR(VLOOKUP(VLOOKUP($A165, 'E4 TB Allocation Details'!$A$18:$L$205, MATCH("A &amp; G ID", 'E4 TB Allocation Details'!$A$18:$L$18, 0),FALSE), 'E2 Allocators'!$B$15:$W$361, MATCH('O5 Details by Class &amp; Accounts'!CI$18, 'E2 Allocators'!$B$15:$W$15, 0),FALSE)*$E165), 0, VLOOKUP(VLOOKUP($A165, 'E4 TB Allocation Details'!$A$18:$L$205, MATCH("A &amp; G ID", 'E4 TB Allocation Details'!$A$18:$L$18, 0),FALSE), 'E2 Allocators'!$B$15:$W$361, MATCH('O5 Details by Class &amp; Accounts'!CI$18, 'E2 Allocators'!$B$15:$W$15, 0),FALSE)*$E165)</f>
        <v>0</v>
      </c>
      <c r="CJ165" s="1412">
        <f ca="1">IF(ISERROR(VLOOKUP(VLOOKUP($A165, 'E4 TB Allocation Details'!$A$18:$L$205, MATCH("A &amp; G ID", 'E4 TB Allocation Details'!$A$18:$L$18, 0),FALSE), 'E2 Allocators'!$B$15:$W$361, MATCH('O5 Details by Class &amp; Accounts'!CJ$18, 'E2 Allocators'!$B$15:$W$15, 0),FALSE)*$E165), 0, VLOOKUP(VLOOKUP($A165, 'E4 TB Allocation Details'!$A$18:$L$205, MATCH("A &amp; G ID", 'E4 TB Allocation Details'!$A$18:$L$18, 0),FALSE), 'E2 Allocators'!$B$15:$W$361, MATCH('O5 Details by Class &amp; Accounts'!CJ$18, 'E2 Allocators'!$B$15:$W$15, 0),FALSE)*$E165)</f>
        <v>0</v>
      </c>
      <c r="CK165" s="1412">
        <f ca="1">IF(ISERROR(VLOOKUP(VLOOKUP($A165, 'E4 TB Allocation Details'!$A$18:$L$205, MATCH("A &amp; G ID", 'E4 TB Allocation Details'!$A$18:$L$18, 0),FALSE), 'E2 Allocators'!$B$15:$W$361, MATCH('O5 Details by Class &amp; Accounts'!CK$18, 'E2 Allocators'!$B$15:$W$15, 0),FALSE)*$E165), 0, VLOOKUP(VLOOKUP($A165, 'E4 TB Allocation Details'!$A$18:$L$205, MATCH("A &amp; G ID", 'E4 TB Allocation Details'!$A$18:$L$18, 0),FALSE), 'E2 Allocators'!$B$15:$W$361, MATCH('O5 Details by Class &amp; Accounts'!CK$18, 'E2 Allocators'!$B$15:$W$15, 0),FALSE)*$E165)</f>
        <v>0</v>
      </c>
      <c r="CL165" s="1412">
        <f ca="1">IF(ISERROR(VLOOKUP(VLOOKUP($A165, 'E4 TB Allocation Details'!$A$18:$L$205, MATCH("A &amp; G ID", 'E4 TB Allocation Details'!$A$18:$L$18, 0),FALSE), 'E2 Allocators'!$B$15:$W$361, MATCH('O5 Details by Class &amp; Accounts'!CL$18, 'E2 Allocators'!$B$15:$W$15, 0),FALSE)*$E165), 0, VLOOKUP(VLOOKUP($A165, 'E4 TB Allocation Details'!$A$18:$L$205, MATCH("A &amp; G ID", 'E4 TB Allocation Details'!$A$18:$L$18, 0),FALSE), 'E2 Allocators'!$B$15:$W$361, MATCH('O5 Details by Class &amp; Accounts'!CL$18, 'E2 Allocators'!$B$15:$W$15, 0),FALSE)*$E165)</f>
        <v>0</v>
      </c>
      <c r="CM165" s="1412">
        <f ca="1">IF(ISERROR(VLOOKUP(VLOOKUP($A165, 'E4 TB Allocation Details'!$A$18:$L$205, MATCH("A &amp; G ID", 'E4 TB Allocation Details'!$A$18:$L$18, 0),FALSE), 'E2 Allocators'!$B$15:$W$361, MATCH('O5 Details by Class &amp; Accounts'!CM$18, 'E2 Allocators'!$B$15:$W$15, 0),FALSE)*$E165), 0, VLOOKUP(VLOOKUP($A165, 'E4 TB Allocation Details'!$A$18:$L$205, MATCH("A &amp; G ID", 'E4 TB Allocation Details'!$A$18:$L$18, 0),FALSE), 'E2 Allocators'!$B$15:$W$361, MATCH('O5 Details by Class &amp; Accounts'!CM$18, 'E2 Allocators'!$B$15:$W$15, 0),FALSE)*$E165)</f>
        <v>0</v>
      </c>
      <c r="CN165" s="1412">
        <f t="shared" si="42"/>
        <v>0</v>
      </c>
      <c r="CO165" s="1792">
        <f t="shared" si="43"/>
        <v>0</v>
      </c>
      <c r="CQ165" s="2087" t="s">
        <v>891</v>
      </c>
    </row>
    <row r="166" spans="1:95" s="81" customFormat="1" ht="12.75">
      <c r="A166" s="1170">
        <v>5405</v>
      </c>
      <c r="B166" s="452" t="s">
        <v>1267</v>
      </c>
      <c r="C166" s="1789">
        <f ca="1">IF(ISERROR(VLOOKUP($A166,'I3 TB Data'!$A$23:$H$458,MATCH('O5 Details by Class &amp; Accounts'!$C$18, 'I3 TB Data'!$A$23:$H$23,0),0)), 0, VLOOKUP($A166,'I3 TB Data'!$A$23:$H$458,MATCH('O5 Details by Class &amp; Accounts'!$C$18,'I3 TB Data'!$A$23:$H$23,0),0))</f>
        <v>0</v>
      </c>
      <c r="D166" s="1790"/>
      <c r="E166" s="1789">
        <f t="shared" si="37"/>
        <v>0</v>
      </c>
      <c r="F166" s="1791"/>
      <c r="G166" s="1791"/>
      <c r="H166" s="1412">
        <f t="shared" si="39"/>
        <v>0</v>
      </c>
      <c r="I166" s="1412">
        <f ca="1">IF(ISERROR(VLOOKUP(VLOOKUP($A166, 'E4 TB Allocation Details'!$A$18:$L$205, MATCH("Demand ID", 'E4 TB Allocation Details'!$A$18:$L$18, 0),FALSE), 'E2 Allocators'!$B$15:$W$361, MATCH('O5 Details by Class &amp; Accounts'!I$18, 'E2 Allocators'!$B$15:$W$15, 0),FALSE)*$F166), 0, VLOOKUP(VLOOKUP($A166, 'E4 TB Allocation Details'!$A$18:$L$205, MATCH("Demand ID", 'E4 TB Allocation Details'!$A$18:$L$18, 0),FALSE), 'E2 Allocators'!$B$15:$W$361, MATCH('O5 Details by Class &amp; Accounts'!I$18, 'E2 Allocators'!$B$15:$W$15, 0),FALSE)*$F166)</f>
        <v>0</v>
      </c>
      <c r="J166" s="1412">
        <f ca="1">IF(ISERROR(VLOOKUP(VLOOKUP($A166, 'E4 TB Allocation Details'!$A$18:$L$205, MATCH("Demand ID", 'E4 TB Allocation Details'!$A$18:$L$18, 0),FALSE), 'E2 Allocators'!$B$15:$W$361, MATCH('O5 Details by Class &amp; Accounts'!J$18, 'E2 Allocators'!$B$15:$W$15, 0),FALSE)*$F166), 0, VLOOKUP(VLOOKUP($A166, 'E4 TB Allocation Details'!$A$18:$L$205, MATCH("Demand ID", 'E4 TB Allocation Details'!$A$18:$L$18, 0),FALSE), 'E2 Allocators'!$B$15:$W$361, MATCH('O5 Details by Class &amp; Accounts'!J$18, 'E2 Allocators'!$B$15:$W$15, 0),FALSE)*$F166)</f>
        <v>0</v>
      </c>
      <c r="K166" s="1412">
        <f ca="1">IF(ISERROR(VLOOKUP(VLOOKUP($A166, 'E4 TB Allocation Details'!$A$18:$L$205, MATCH("Demand ID", 'E4 TB Allocation Details'!$A$18:$L$18, 0),FALSE), 'E2 Allocators'!$B$15:$W$361, MATCH('O5 Details by Class &amp; Accounts'!K$18, 'E2 Allocators'!$B$15:$W$15, 0),FALSE)*$F166), 0, VLOOKUP(VLOOKUP($A166, 'E4 TB Allocation Details'!$A$18:$L$205, MATCH("Demand ID", 'E4 TB Allocation Details'!$A$18:$L$18, 0),FALSE), 'E2 Allocators'!$B$15:$W$361, MATCH('O5 Details by Class &amp; Accounts'!K$18, 'E2 Allocators'!$B$15:$W$15, 0),FALSE)*$F166)</f>
        <v>0</v>
      </c>
      <c r="L166" s="1412">
        <f ca="1">IF(ISERROR(VLOOKUP(VLOOKUP($A166, 'E4 TB Allocation Details'!$A$18:$L$205, MATCH("Demand ID", 'E4 TB Allocation Details'!$A$18:$L$18, 0),FALSE), 'E2 Allocators'!$B$15:$W$361, MATCH('O5 Details by Class &amp; Accounts'!L$18, 'E2 Allocators'!$B$15:$W$15, 0),FALSE)*$F166), 0, VLOOKUP(VLOOKUP($A166, 'E4 TB Allocation Details'!$A$18:$L$205, MATCH("Demand ID", 'E4 TB Allocation Details'!$A$18:$L$18, 0),FALSE), 'E2 Allocators'!$B$15:$W$361, MATCH('O5 Details by Class &amp; Accounts'!L$18, 'E2 Allocators'!$B$15:$W$15, 0),FALSE)*$F166)</f>
        <v>0</v>
      </c>
      <c r="M166" s="1412">
        <f ca="1">IF(ISERROR(VLOOKUP(VLOOKUP($A166, 'E4 TB Allocation Details'!$A$18:$L$205, MATCH("Demand ID", 'E4 TB Allocation Details'!$A$18:$L$18, 0),FALSE), 'E2 Allocators'!$B$15:$W$361, MATCH('O5 Details by Class &amp; Accounts'!M$18, 'E2 Allocators'!$B$15:$W$15, 0),FALSE)*$F166), 0, VLOOKUP(VLOOKUP($A166, 'E4 TB Allocation Details'!$A$18:$L$205, MATCH("Demand ID", 'E4 TB Allocation Details'!$A$18:$L$18, 0),FALSE), 'E2 Allocators'!$B$15:$W$361, MATCH('O5 Details by Class &amp; Accounts'!M$18, 'E2 Allocators'!$B$15:$W$15, 0),FALSE)*$F166)</f>
        <v>0</v>
      </c>
      <c r="N166" s="1412">
        <f ca="1">IF(ISERROR(VLOOKUP(VLOOKUP($A166, 'E4 TB Allocation Details'!$A$18:$L$205, MATCH("Demand ID", 'E4 TB Allocation Details'!$A$18:$L$18, 0),FALSE), 'E2 Allocators'!$B$15:$W$361, MATCH('O5 Details by Class &amp; Accounts'!N$18, 'E2 Allocators'!$B$15:$W$15, 0),FALSE)*$F166), 0, VLOOKUP(VLOOKUP($A166, 'E4 TB Allocation Details'!$A$18:$L$205, MATCH("Demand ID", 'E4 TB Allocation Details'!$A$18:$L$18, 0),FALSE), 'E2 Allocators'!$B$15:$W$361, MATCH('O5 Details by Class &amp; Accounts'!N$18, 'E2 Allocators'!$B$15:$W$15, 0),FALSE)*$F166)</f>
        <v>0</v>
      </c>
      <c r="O166" s="1412">
        <f ca="1">IF(ISERROR(VLOOKUP(VLOOKUP($A166, 'E4 TB Allocation Details'!$A$18:$L$205, MATCH("Demand ID", 'E4 TB Allocation Details'!$A$18:$L$18, 0),FALSE), 'E2 Allocators'!$B$15:$W$361, MATCH('O5 Details by Class &amp; Accounts'!O$18, 'E2 Allocators'!$B$15:$W$15, 0),FALSE)*$F166), 0, VLOOKUP(VLOOKUP($A166, 'E4 TB Allocation Details'!$A$18:$L$205, MATCH("Demand ID", 'E4 TB Allocation Details'!$A$18:$L$18, 0),FALSE), 'E2 Allocators'!$B$15:$W$361, MATCH('O5 Details by Class &amp; Accounts'!O$18, 'E2 Allocators'!$B$15:$W$15, 0),FALSE)*$F166)</f>
        <v>0</v>
      </c>
      <c r="P166" s="1412">
        <f ca="1">IF(ISERROR(VLOOKUP(VLOOKUP($A166, 'E4 TB Allocation Details'!$A$18:$L$205, MATCH("Demand ID", 'E4 TB Allocation Details'!$A$18:$L$18, 0),FALSE), 'E2 Allocators'!$B$15:$W$361, MATCH('O5 Details by Class &amp; Accounts'!P$18, 'E2 Allocators'!$B$15:$W$15, 0),FALSE)*$F166), 0, VLOOKUP(VLOOKUP($A166, 'E4 TB Allocation Details'!$A$18:$L$205, MATCH("Demand ID", 'E4 TB Allocation Details'!$A$18:$L$18, 0),FALSE), 'E2 Allocators'!$B$15:$W$361, MATCH('O5 Details by Class &amp; Accounts'!P$18, 'E2 Allocators'!$B$15:$W$15, 0),FALSE)*$F166)</f>
        <v>0</v>
      </c>
      <c r="Q166" s="1412">
        <f ca="1">IF(ISERROR(VLOOKUP(VLOOKUP($A166, 'E4 TB Allocation Details'!$A$18:$L$205, MATCH("Demand ID", 'E4 TB Allocation Details'!$A$18:$L$18, 0),FALSE), 'E2 Allocators'!$B$15:$W$361, MATCH('O5 Details by Class &amp; Accounts'!Q$18, 'E2 Allocators'!$B$15:$W$15, 0),FALSE)*$F166), 0, VLOOKUP(VLOOKUP($A166, 'E4 TB Allocation Details'!$A$18:$L$205, MATCH("Demand ID", 'E4 TB Allocation Details'!$A$18:$L$18, 0),FALSE), 'E2 Allocators'!$B$15:$W$361, MATCH('O5 Details by Class &amp; Accounts'!Q$18, 'E2 Allocators'!$B$15:$W$15, 0),FALSE)*$F166)</f>
        <v>0</v>
      </c>
      <c r="R166" s="1412">
        <f ca="1">IF(ISERROR(VLOOKUP(VLOOKUP($A166, 'E4 TB Allocation Details'!$A$18:$L$205, MATCH("Demand ID", 'E4 TB Allocation Details'!$A$18:$L$18, 0),FALSE), 'E2 Allocators'!$B$15:$W$361, MATCH('O5 Details by Class &amp; Accounts'!R$18, 'E2 Allocators'!$B$15:$W$15, 0),FALSE)*$F166), 0, VLOOKUP(VLOOKUP($A166, 'E4 TB Allocation Details'!$A$18:$L$205, MATCH("Demand ID", 'E4 TB Allocation Details'!$A$18:$L$18, 0),FALSE), 'E2 Allocators'!$B$15:$W$361, MATCH('O5 Details by Class &amp; Accounts'!R$18, 'E2 Allocators'!$B$15:$W$15, 0),FALSE)*$F166)</f>
        <v>0</v>
      </c>
      <c r="S166" s="1412">
        <f ca="1">IF(ISERROR(VLOOKUP(VLOOKUP($A166, 'E4 TB Allocation Details'!$A$18:$L$205, MATCH("Demand ID", 'E4 TB Allocation Details'!$A$18:$L$18, 0),FALSE), 'E2 Allocators'!$B$15:$W$361, MATCH('O5 Details by Class &amp; Accounts'!S$18, 'E2 Allocators'!$B$15:$W$15, 0),FALSE)*$F166), 0, VLOOKUP(VLOOKUP($A166, 'E4 TB Allocation Details'!$A$18:$L$205, MATCH("Demand ID", 'E4 TB Allocation Details'!$A$18:$L$18, 0),FALSE), 'E2 Allocators'!$B$15:$W$361, MATCH('O5 Details by Class &amp; Accounts'!S$18, 'E2 Allocators'!$B$15:$W$15, 0),FALSE)*$F166)</f>
        <v>0</v>
      </c>
      <c r="T166" s="1412">
        <f ca="1">IF(ISERROR(VLOOKUP(VLOOKUP($A166, 'E4 TB Allocation Details'!$A$18:$L$205, MATCH("Demand ID", 'E4 TB Allocation Details'!$A$18:$L$18, 0),FALSE), 'E2 Allocators'!$B$15:$W$361, MATCH('O5 Details by Class &amp; Accounts'!T$18, 'E2 Allocators'!$B$15:$W$15, 0),FALSE)*$F166), 0, VLOOKUP(VLOOKUP($A166, 'E4 TB Allocation Details'!$A$18:$L$205, MATCH("Demand ID", 'E4 TB Allocation Details'!$A$18:$L$18, 0),FALSE), 'E2 Allocators'!$B$15:$W$361, MATCH('O5 Details by Class &amp; Accounts'!T$18, 'E2 Allocators'!$B$15:$W$15, 0),FALSE)*$F166)</f>
        <v>0</v>
      </c>
      <c r="U166" s="1412">
        <f ca="1">IF(ISERROR(VLOOKUP(VLOOKUP($A166, 'E4 TB Allocation Details'!$A$18:$L$205, MATCH("Demand ID", 'E4 TB Allocation Details'!$A$18:$L$18, 0),FALSE), 'E2 Allocators'!$B$15:$W$361, MATCH('O5 Details by Class &amp; Accounts'!U$18, 'E2 Allocators'!$B$15:$W$15, 0),FALSE)*$F166), 0, VLOOKUP(VLOOKUP($A166, 'E4 TB Allocation Details'!$A$18:$L$205, MATCH("Demand ID", 'E4 TB Allocation Details'!$A$18:$L$18, 0),FALSE), 'E2 Allocators'!$B$15:$W$361, MATCH('O5 Details by Class &amp; Accounts'!U$18, 'E2 Allocators'!$B$15:$W$15, 0),FALSE)*$F166)</f>
        <v>0</v>
      </c>
      <c r="V166" s="1412">
        <f ca="1">IF(ISERROR(VLOOKUP(VLOOKUP($A166, 'E4 TB Allocation Details'!$A$18:$L$205, MATCH("Demand ID", 'E4 TB Allocation Details'!$A$18:$L$18, 0),FALSE), 'E2 Allocators'!$B$15:$W$361, MATCH('O5 Details by Class &amp; Accounts'!V$18, 'E2 Allocators'!$B$15:$W$15, 0),FALSE)*$F166), 0, VLOOKUP(VLOOKUP($A166, 'E4 TB Allocation Details'!$A$18:$L$205, MATCH("Demand ID", 'E4 TB Allocation Details'!$A$18:$L$18, 0),FALSE), 'E2 Allocators'!$B$15:$W$361, MATCH('O5 Details by Class &amp; Accounts'!V$18, 'E2 Allocators'!$B$15:$W$15, 0),FALSE)*$F166)</f>
        <v>0</v>
      </c>
      <c r="W166" s="1412">
        <f ca="1">IF(ISERROR(VLOOKUP(VLOOKUP($A166, 'E4 TB Allocation Details'!$A$18:$L$205, MATCH("Demand ID", 'E4 TB Allocation Details'!$A$18:$L$18, 0),FALSE), 'E2 Allocators'!$B$15:$W$361, MATCH('O5 Details by Class &amp; Accounts'!W$18, 'E2 Allocators'!$B$15:$W$15, 0),FALSE)*$F166), 0, VLOOKUP(VLOOKUP($A166, 'E4 TB Allocation Details'!$A$18:$L$205, MATCH("Demand ID", 'E4 TB Allocation Details'!$A$18:$L$18, 0),FALSE), 'E2 Allocators'!$B$15:$W$361, MATCH('O5 Details by Class &amp; Accounts'!W$18, 'E2 Allocators'!$B$15:$W$15, 0),FALSE)*$F166)</f>
        <v>0</v>
      </c>
      <c r="X166" s="1412">
        <f ca="1">IF(ISERROR(VLOOKUP(VLOOKUP($A166, 'E4 TB Allocation Details'!$A$18:$L$205, MATCH("Demand ID", 'E4 TB Allocation Details'!$A$18:$L$18, 0),FALSE), 'E2 Allocators'!$B$15:$W$361, MATCH('O5 Details by Class &amp; Accounts'!X$18, 'E2 Allocators'!$B$15:$W$15, 0),FALSE)*$F166), 0, VLOOKUP(VLOOKUP($A166, 'E4 TB Allocation Details'!$A$18:$L$205, MATCH("Demand ID", 'E4 TB Allocation Details'!$A$18:$L$18, 0),FALSE), 'E2 Allocators'!$B$15:$W$361, MATCH('O5 Details by Class &amp; Accounts'!X$18, 'E2 Allocators'!$B$15:$W$15, 0),FALSE)*$F166)</f>
        <v>0</v>
      </c>
      <c r="Y166" s="1412">
        <f ca="1">IF(ISERROR(VLOOKUP(VLOOKUP($A166, 'E4 TB Allocation Details'!$A$18:$L$205, MATCH("Demand ID", 'E4 TB Allocation Details'!$A$18:$L$18, 0),FALSE), 'E2 Allocators'!$B$15:$W$361, MATCH('O5 Details by Class &amp; Accounts'!Y$18, 'E2 Allocators'!$B$15:$W$15, 0),FALSE)*$F166), 0, VLOOKUP(VLOOKUP($A166, 'E4 TB Allocation Details'!$A$18:$L$205, MATCH("Demand ID", 'E4 TB Allocation Details'!$A$18:$L$18, 0),FALSE), 'E2 Allocators'!$B$15:$W$361, MATCH('O5 Details by Class &amp; Accounts'!Y$18, 'E2 Allocators'!$B$15:$W$15, 0),FALSE)*$F166)</f>
        <v>0</v>
      </c>
      <c r="Z166" s="1412">
        <f ca="1">IF(ISERROR(VLOOKUP(VLOOKUP($A166, 'E4 TB Allocation Details'!$A$18:$L$205, MATCH("Demand ID", 'E4 TB Allocation Details'!$A$18:$L$18, 0),FALSE), 'E2 Allocators'!$B$15:$W$361, MATCH('O5 Details by Class &amp; Accounts'!Z$18, 'E2 Allocators'!$B$15:$W$15, 0),FALSE)*$F166), 0, VLOOKUP(VLOOKUP($A166, 'E4 TB Allocation Details'!$A$18:$L$205, MATCH("Demand ID", 'E4 TB Allocation Details'!$A$18:$L$18, 0),FALSE), 'E2 Allocators'!$B$15:$W$361, MATCH('O5 Details by Class &amp; Accounts'!Z$18, 'E2 Allocators'!$B$15:$W$15, 0),FALSE)*$F166)</f>
        <v>0</v>
      </c>
      <c r="AA166" s="1412">
        <f ca="1">IF(ISERROR(VLOOKUP(VLOOKUP($A166, 'E4 TB Allocation Details'!$A$18:$L$205, MATCH("Demand ID", 'E4 TB Allocation Details'!$A$18:$L$18, 0),FALSE), 'E2 Allocators'!$B$15:$W$361, MATCH('O5 Details by Class &amp; Accounts'!AA$18, 'E2 Allocators'!$B$15:$W$15, 0),FALSE)*$F166), 0, VLOOKUP(VLOOKUP($A166, 'E4 TB Allocation Details'!$A$18:$L$205, MATCH("Demand ID", 'E4 TB Allocation Details'!$A$18:$L$18, 0),FALSE), 'E2 Allocators'!$B$15:$W$361, MATCH('O5 Details by Class &amp; Accounts'!AA$18, 'E2 Allocators'!$B$15:$W$15, 0),FALSE)*$F166)</f>
        <v>0</v>
      </c>
      <c r="AB166" s="1412">
        <f ca="1">IF(ISERROR(VLOOKUP(VLOOKUP($A166, 'E4 TB Allocation Details'!$A$18:$L$205, MATCH("Demand ID", 'E4 TB Allocation Details'!$A$18:$L$18, 0),FALSE), 'E2 Allocators'!$B$15:$W$361, MATCH('O5 Details by Class &amp; Accounts'!AB$18, 'E2 Allocators'!$B$15:$W$15, 0),FALSE)*$F166), 0, VLOOKUP(VLOOKUP($A166, 'E4 TB Allocation Details'!$A$18:$L$205, MATCH("Demand ID", 'E4 TB Allocation Details'!$A$18:$L$18, 0),FALSE), 'E2 Allocators'!$B$15:$W$361, MATCH('O5 Details by Class &amp; Accounts'!AB$18, 'E2 Allocators'!$B$15:$W$15, 0),FALSE)*$F166)</f>
        <v>0</v>
      </c>
      <c r="AC166" s="1412">
        <f t="shared" si="40"/>
        <v>0</v>
      </c>
      <c r="AD166" s="1412">
        <f ca="1">IF(ISERROR(VLOOKUP(VLOOKUP($A166, 'E4 TB Allocation Details'!$A$18:$L$205, MATCH("Customer ID", 'E4 TB Allocation Details'!$A$18:$L$18, 0),FALSE), 'E2 Allocators'!$B$15:$W$361, MATCH('O5 Details by Class &amp; Accounts'!AD$18, 'E2 Allocators'!$B$15:$W$15, 0),FALSE)*$G166), 0, VLOOKUP(VLOOKUP($A166, 'E4 TB Allocation Details'!$A$18:$L$205, MATCH("Customer ID", 'E4 TB Allocation Details'!$A$18:$L$18, 0),FALSE), 'E2 Allocators'!$B$15:$W$361, MATCH('O5 Details by Class &amp; Accounts'!AD$18, 'E2 Allocators'!$B$15:$W$15, 0),FALSE)*$G166)</f>
        <v>0</v>
      </c>
      <c r="AE166" s="1412">
        <f ca="1">IF(ISERROR(VLOOKUP(VLOOKUP($A166, 'E4 TB Allocation Details'!$A$18:$L$205, MATCH("Customer ID", 'E4 TB Allocation Details'!$A$18:$L$18, 0),FALSE), 'E2 Allocators'!$B$15:$W$361, MATCH('O5 Details by Class &amp; Accounts'!AE$18, 'E2 Allocators'!$B$15:$W$15, 0),FALSE)*$G166), 0, VLOOKUP(VLOOKUP($A166, 'E4 TB Allocation Details'!$A$18:$L$205, MATCH("Customer ID", 'E4 TB Allocation Details'!$A$18:$L$18, 0),FALSE), 'E2 Allocators'!$B$15:$W$361, MATCH('O5 Details by Class &amp; Accounts'!AE$18, 'E2 Allocators'!$B$15:$W$15, 0),FALSE)*$G166)</f>
        <v>0</v>
      </c>
      <c r="AF166" s="1412">
        <f ca="1">IF(ISERROR(VLOOKUP(VLOOKUP($A166, 'E4 TB Allocation Details'!$A$18:$L$205, MATCH("Customer ID", 'E4 TB Allocation Details'!$A$18:$L$18, 0),FALSE), 'E2 Allocators'!$B$15:$W$361, MATCH('O5 Details by Class &amp; Accounts'!AF$18, 'E2 Allocators'!$B$15:$W$15, 0),FALSE)*$G166), 0, VLOOKUP(VLOOKUP($A166, 'E4 TB Allocation Details'!$A$18:$L$205, MATCH("Customer ID", 'E4 TB Allocation Details'!$A$18:$L$18, 0),FALSE), 'E2 Allocators'!$B$15:$W$361, MATCH('O5 Details by Class &amp; Accounts'!AF$18, 'E2 Allocators'!$B$15:$W$15, 0),FALSE)*$G166)</f>
        <v>0</v>
      </c>
      <c r="AG166" s="1412">
        <f ca="1">IF(ISERROR(VLOOKUP(VLOOKUP($A166, 'E4 TB Allocation Details'!$A$18:$L$205, MATCH("Customer ID", 'E4 TB Allocation Details'!$A$18:$L$18, 0),FALSE), 'E2 Allocators'!$B$15:$W$361, MATCH('O5 Details by Class &amp; Accounts'!AG$18, 'E2 Allocators'!$B$15:$W$15, 0),FALSE)*$G166), 0, VLOOKUP(VLOOKUP($A166, 'E4 TB Allocation Details'!$A$18:$L$205, MATCH("Customer ID", 'E4 TB Allocation Details'!$A$18:$L$18, 0),FALSE), 'E2 Allocators'!$B$15:$W$361, MATCH('O5 Details by Class &amp; Accounts'!AG$18, 'E2 Allocators'!$B$15:$W$15, 0),FALSE)*$G166)</f>
        <v>0</v>
      </c>
      <c r="AH166" s="1412">
        <f ca="1">IF(ISERROR(VLOOKUP(VLOOKUP($A166, 'E4 TB Allocation Details'!$A$18:$L$205, MATCH("Customer ID", 'E4 TB Allocation Details'!$A$18:$L$18, 0),FALSE), 'E2 Allocators'!$B$15:$W$361, MATCH('O5 Details by Class &amp; Accounts'!AH$18, 'E2 Allocators'!$B$15:$W$15, 0),FALSE)*$G166), 0, VLOOKUP(VLOOKUP($A166, 'E4 TB Allocation Details'!$A$18:$L$205, MATCH("Customer ID", 'E4 TB Allocation Details'!$A$18:$L$18, 0),FALSE), 'E2 Allocators'!$B$15:$W$361, MATCH('O5 Details by Class &amp; Accounts'!AH$18, 'E2 Allocators'!$B$15:$W$15, 0),FALSE)*$G166)</f>
        <v>0</v>
      </c>
      <c r="AI166" s="1412">
        <f ca="1">IF(ISERROR(VLOOKUP(VLOOKUP($A166, 'E4 TB Allocation Details'!$A$18:$L$205, MATCH("Customer ID", 'E4 TB Allocation Details'!$A$18:$L$18, 0),FALSE), 'E2 Allocators'!$B$15:$W$361, MATCH('O5 Details by Class &amp; Accounts'!AI$18, 'E2 Allocators'!$B$15:$W$15, 0),FALSE)*$G166), 0, VLOOKUP(VLOOKUP($A166, 'E4 TB Allocation Details'!$A$18:$L$205, MATCH("Customer ID", 'E4 TB Allocation Details'!$A$18:$L$18, 0),FALSE), 'E2 Allocators'!$B$15:$W$361, MATCH('O5 Details by Class &amp; Accounts'!AI$18, 'E2 Allocators'!$B$15:$W$15, 0),FALSE)*$G166)</f>
        <v>0</v>
      </c>
      <c r="AJ166" s="1412">
        <f ca="1">IF(ISERROR(VLOOKUP(VLOOKUP($A166, 'E4 TB Allocation Details'!$A$18:$L$205, MATCH("Customer ID", 'E4 TB Allocation Details'!$A$18:$L$18, 0),FALSE), 'E2 Allocators'!$B$15:$W$361, MATCH('O5 Details by Class &amp; Accounts'!AJ$18, 'E2 Allocators'!$B$15:$W$15, 0),FALSE)*$G166), 0, VLOOKUP(VLOOKUP($A166, 'E4 TB Allocation Details'!$A$18:$L$205, MATCH("Customer ID", 'E4 TB Allocation Details'!$A$18:$L$18, 0),FALSE), 'E2 Allocators'!$B$15:$W$361, MATCH('O5 Details by Class &amp; Accounts'!AJ$18, 'E2 Allocators'!$B$15:$W$15, 0),FALSE)*$G166)</f>
        <v>0</v>
      </c>
      <c r="AK166" s="1412">
        <f ca="1">IF(ISERROR(VLOOKUP(VLOOKUP($A166, 'E4 TB Allocation Details'!$A$18:$L$205, MATCH("Customer ID", 'E4 TB Allocation Details'!$A$18:$L$18, 0),FALSE), 'E2 Allocators'!$B$15:$W$361, MATCH('O5 Details by Class &amp; Accounts'!AK$18, 'E2 Allocators'!$B$15:$W$15, 0),FALSE)*$G166), 0, VLOOKUP(VLOOKUP($A166, 'E4 TB Allocation Details'!$A$18:$L$205, MATCH("Customer ID", 'E4 TB Allocation Details'!$A$18:$L$18, 0),FALSE), 'E2 Allocators'!$B$15:$W$361, MATCH('O5 Details by Class &amp; Accounts'!AK$18, 'E2 Allocators'!$B$15:$W$15, 0),FALSE)*$G166)</f>
        <v>0</v>
      </c>
      <c r="AL166" s="1412">
        <f ca="1">IF(ISERROR(VLOOKUP(VLOOKUP($A166, 'E4 TB Allocation Details'!$A$18:$L$205, MATCH("Customer ID", 'E4 TB Allocation Details'!$A$18:$L$18, 0),FALSE), 'E2 Allocators'!$B$15:$W$361, MATCH('O5 Details by Class &amp; Accounts'!AL$18, 'E2 Allocators'!$B$15:$W$15, 0),FALSE)*$G166), 0, VLOOKUP(VLOOKUP($A166, 'E4 TB Allocation Details'!$A$18:$L$205, MATCH("Customer ID", 'E4 TB Allocation Details'!$A$18:$L$18, 0),FALSE), 'E2 Allocators'!$B$15:$W$361, MATCH('O5 Details by Class &amp; Accounts'!AL$18, 'E2 Allocators'!$B$15:$W$15, 0),FALSE)*$G166)</f>
        <v>0</v>
      </c>
      <c r="AM166" s="1412">
        <f ca="1">IF(ISERROR(VLOOKUP(VLOOKUP($A166, 'E4 TB Allocation Details'!$A$18:$L$205, MATCH("Customer ID", 'E4 TB Allocation Details'!$A$18:$L$18, 0),FALSE), 'E2 Allocators'!$B$15:$W$361, MATCH('O5 Details by Class &amp; Accounts'!AM$18, 'E2 Allocators'!$B$15:$W$15, 0),FALSE)*$G166), 0, VLOOKUP(VLOOKUP($A166, 'E4 TB Allocation Details'!$A$18:$L$205, MATCH("Customer ID", 'E4 TB Allocation Details'!$A$18:$L$18, 0),FALSE), 'E2 Allocators'!$B$15:$W$361, MATCH('O5 Details by Class &amp; Accounts'!AM$18, 'E2 Allocators'!$B$15:$W$15, 0),FALSE)*$G166)</f>
        <v>0</v>
      </c>
      <c r="AN166" s="1412">
        <f ca="1">IF(ISERROR(VLOOKUP(VLOOKUP($A166, 'E4 TB Allocation Details'!$A$18:$L$205, MATCH("Customer ID", 'E4 TB Allocation Details'!$A$18:$L$18, 0),FALSE), 'E2 Allocators'!$B$15:$W$361, MATCH('O5 Details by Class &amp; Accounts'!AN$18, 'E2 Allocators'!$B$15:$W$15, 0),FALSE)*$G166), 0, VLOOKUP(VLOOKUP($A166, 'E4 TB Allocation Details'!$A$18:$L$205, MATCH("Customer ID", 'E4 TB Allocation Details'!$A$18:$L$18, 0),FALSE), 'E2 Allocators'!$B$15:$W$361, MATCH('O5 Details by Class &amp; Accounts'!AN$18, 'E2 Allocators'!$B$15:$W$15, 0),FALSE)*$G166)</f>
        <v>0</v>
      </c>
      <c r="AO166" s="1412">
        <f ca="1">IF(ISERROR(VLOOKUP(VLOOKUP($A166, 'E4 TB Allocation Details'!$A$18:$L$205, MATCH("Customer ID", 'E4 TB Allocation Details'!$A$18:$L$18, 0),FALSE), 'E2 Allocators'!$B$15:$W$361, MATCH('O5 Details by Class &amp; Accounts'!AO$18, 'E2 Allocators'!$B$15:$W$15, 0),FALSE)*$G166), 0, VLOOKUP(VLOOKUP($A166, 'E4 TB Allocation Details'!$A$18:$L$205, MATCH("Customer ID", 'E4 TB Allocation Details'!$A$18:$L$18, 0),FALSE), 'E2 Allocators'!$B$15:$W$361, MATCH('O5 Details by Class &amp; Accounts'!AO$18, 'E2 Allocators'!$B$15:$W$15, 0),FALSE)*$G166)</f>
        <v>0</v>
      </c>
      <c r="AP166" s="1412">
        <f ca="1">IF(ISERROR(VLOOKUP(VLOOKUP($A166, 'E4 TB Allocation Details'!$A$18:$L$205, MATCH("Customer ID", 'E4 TB Allocation Details'!$A$18:$L$18, 0),FALSE), 'E2 Allocators'!$B$15:$W$361, MATCH('O5 Details by Class &amp; Accounts'!AP$18, 'E2 Allocators'!$B$15:$W$15, 0),FALSE)*$G166), 0, VLOOKUP(VLOOKUP($A166, 'E4 TB Allocation Details'!$A$18:$L$205, MATCH("Customer ID", 'E4 TB Allocation Details'!$A$18:$L$18, 0),FALSE), 'E2 Allocators'!$B$15:$W$361, MATCH('O5 Details by Class &amp; Accounts'!AP$18, 'E2 Allocators'!$B$15:$W$15, 0),FALSE)*$G166)</f>
        <v>0</v>
      </c>
      <c r="AQ166" s="1412">
        <f ca="1">IF(ISERROR(VLOOKUP(VLOOKUP($A166, 'E4 TB Allocation Details'!$A$18:$L$205, MATCH("Customer ID", 'E4 TB Allocation Details'!$A$18:$L$18, 0),FALSE), 'E2 Allocators'!$B$15:$W$361, MATCH('O5 Details by Class &amp; Accounts'!AQ$18, 'E2 Allocators'!$B$15:$W$15, 0),FALSE)*$G166), 0, VLOOKUP(VLOOKUP($A166, 'E4 TB Allocation Details'!$A$18:$L$205, MATCH("Customer ID", 'E4 TB Allocation Details'!$A$18:$L$18, 0),FALSE), 'E2 Allocators'!$B$15:$W$361, MATCH('O5 Details by Class &amp; Accounts'!AQ$18, 'E2 Allocators'!$B$15:$W$15, 0),FALSE)*$G166)</f>
        <v>0</v>
      </c>
      <c r="AR166" s="1412">
        <f ca="1">IF(ISERROR(VLOOKUP(VLOOKUP($A166, 'E4 TB Allocation Details'!$A$18:$L$205, MATCH("Customer ID", 'E4 TB Allocation Details'!$A$18:$L$18, 0),FALSE), 'E2 Allocators'!$B$15:$W$361, MATCH('O5 Details by Class &amp; Accounts'!AR$18, 'E2 Allocators'!$B$15:$W$15, 0),FALSE)*$G166), 0, VLOOKUP(VLOOKUP($A166, 'E4 TB Allocation Details'!$A$18:$L$205, MATCH("Customer ID", 'E4 TB Allocation Details'!$A$18:$L$18, 0),FALSE), 'E2 Allocators'!$B$15:$W$361, MATCH('O5 Details by Class &amp; Accounts'!AR$18, 'E2 Allocators'!$B$15:$W$15, 0),FALSE)*$G166)</f>
        <v>0</v>
      </c>
      <c r="AS166" s="1412">
        <f ca="1">IF(ISERROR(VLOOKUP(VLOOKUP($A166, 'E4 TB Allocation Details'!$A$18:$L$205, MATCH("Customer ID", 'E4 TB Allocation Details'!$A$18:$L$18, 0),FALSE), 'E2 Allocators'!$B$15:$W$361, MATCH('O5 Details by Class &amp; Accounts'!AS$18, 'E2 Allocators'!$B$15:$W$15, 0),FALSE)*$G166), 0, VLOOKUP(VLOOKUP($A166, 'E4 TB Allocation Details'!$A$18:$L$205, MATCH("Customer ID", 'E4 TB Allocation Details'!$A$18:$L$18, 0),FALSE), 'E2 Allocators'!$B$15:$W$361, MATCH('O5 Details by Class &amp; Accounts'!AS$18, 'E2 Allocators'!$B$15:$W$15, 0),FALSE)*$G166)</f>
        <v>0</v>
      </c>
      <c r="AT166" s="1412">
        <f ca="1">IF(ISERROR(VLOOKUP(VLOOKUP($A166, 'E4 TB Allocation Details'!$A$18:$L$205, MATCH("Customer ID", 'E4 TB Allocation Details'!$A$18:$L$18, 0),FALSE), 'E2 Allocators'!$B$15:$W$361, MATCH('O5 Details by Class &amp; Accounts'!AT$18, 'E2 Allocators'!$B$15:$W$15, 0),FALSE)*$G166), 0, VLOOKUP(VLOOKUP($A166, 'E4 TB Allocation Details'!$A$18:$L$205, MATCH("Customer ID", 'E4 TB Allocation Details'!$A$18:$L$18, 0),FALSE), 'E2 Allocators'!$B$15:$W$361, MATCH('O5 Details by Class &amp; Accounts'!AT$18, 'E2 Allocators'!$B$15:$W$15, 0),FALSE)*$G166)</f>
        <v>0</v>
      </c>
      <c r="AU166" s="1412">
        <f ca="1">IF(ISERROR(VLOOKUP(VLOOKUP($A166, 'E4 TB Allocation Details'!$A$18:$L$205, MATCH("Customer ID", 'E4 TB Allocation Details'!$A$18:$L$18, 0),FALSE), 'E2 Allocators'!$B$15:$W$361, MATCH('O5 Details by Class &amp; Accounts'!AU$18, 'E2 Allocators'!$B$15:$W$15, 0),FALSE)*$G166), 0, VLOOKUP(VLOOKUP($A166, 'E4 TB Allocation Details'!$A$18:$L$205, MATCH("Customer ID", 'E4 TB Allocation Details'!$A$18:$L$18, 0),FALSE), 'E2 Allocators'!$B$15:$W$361, MATCH('O5 Details by Class &amp; Accounts'!AU$18, 'E2 Allocators'!$B$15:$W$15, 0),FALSE)*$G166)</f>
        <v>0</v>
      </c>
      <c r="AV166" s="1412">
        <f ca="1">IF(ISERROR(VLOOKUP(VLOOKUP($A166, 'E4 TB Allocation Details'!$A$18:$L$205, MATCH("Customer ID", 'E4 TB Allocation Details'!$A$18:$L$18, 0),FALSE), 'E2 Allocators'!$B$15:$W$361, MATCH('O5 Details by Class &amp; Accounts'!AV$18, 'E2 Allocators'!$B$15:$W$15, 0),FALSE)*$G166), 0, VLOOKUP(VLOOKUP($A166, 'E4 TB Allocation Details'!$A$18:$L$205, MATCH("Customer ID", 'E4 TB Allocation Details'!$A$18:$L$18, 0),FALSE), 'E2 Allocators'!$B$15:$W$361, MATCH('O5 Details by Class &amp; Accounts'!AV$18, 'E2 Allocators'!$B$15:$W$15, 0),FALSE)*$G166)</f>
        <v>0</v>
      </c>
      <c r="AW166" s="1412">
        <f ca="1">IF(ISERROR(VLOOKUP(VLOOKUP($A166, 'E4 TB Allocation Details'!$A$18:$L$205, MATCH("Customer ID", 'E4 TB Allocation Details'!$A$18:$L$18, 0),FALSE), 'E2 Allocators'!$B$15:$W$361, MATCH('O5 Details by Class &amp; Accounts'!AW$18, 'E2 Allocators'!$B$15:$W$15, 0),FALSE)*$G166), 0, VLOOKUP(VLOOKUP($A166, 'E4 TB Allocation Details'!$A$18:$L$205, MATCH("Customer ID", 'E4 TB Allocation Details'!$A$18:$L$18, 0),FALSE), 'E2 Allocators'!$B$15:$W$361, MATCH('O5 Details by Class &amp; Accounts'!AW$18, 'E2 Allocators'!$B$15:$W$15, 0),FALSE)*$G166)</f>
        <v>0</v>
      </c>
      <c r="AX166" s="1412">
        <f t="shared" si="44"/>
        <v>0</v>
      </c>
      <c r="AY166" s="1412">
        <f ca="1">IF(ISERROR(VLOOKUP(VLOOKUP($A166, 'E4 TB Allocation Details'!$A$18:$L$205, MATCH("Misc ID", 'E4 TB Allocation Details'!$A$18:$L$18, 0),FALSE), 'E2 Allocators'!$B$15:$W$361, MATCH('O5 Details by Class &amp; Accounts'!AY$18, 'E2 Allocators'!$B$15:$W$15, 0),FALSE)*$E166), 0, VLOOKUP(VLOOKUP($A166, 'E4 TB Allocation Details'!$A$18:$L$205, MATCH("Misc ID", 'E4 TB Allocation Details'!$A$18:$L$18, 0),FALSE), 'E2 Allocators'!$B$15:$W$361, MATCH('O5 Details by Class &amp; Accounts'!AY$18, 'E2 Allocators'!$B$15:$W$15, 0),FALSE)*$E166)</f>
        <v>0</v>
      </c>
      <c r="AZ166" s="1412">
        <f ca="1">IF(ISERROR(VLOOKUP(VLOOKUP($A166, 'E4 TB Allocation Details'!$A$18:$L$205, MATCH("Misc ID", 'E4 TB Allocation Details'!$A$18:$L$18, 0),FALSE), 'E2 Allocators'!$B$15:$W$361, MATCH('O5 Details by Class &amp; Accounts'!AZ$18, 'E2 Allocators'!$B$15:$W$15, 0),FALSE)*$E166), 0, VLOOKUP(VLOOKUP($A166, 'E4 TB Allocation Details'!$A$18:$L$205, MATCH("Misc ID", 'E4 TB Allocation Details'!$A$18:$L$18, 0),FALSE), 'E2 Allocators'!$B$15:$W$361, MATCH('O5 Details by Class &amp; Accounts'!AZ$18, 'E2 Allocators'!$B$15:$W$15, 0),FALSE)*$E166)</f>
        <v>0</v>
      </c>
      <c r="BA166" s="1412">
        <f ca="1">IF(ISERROR(VLOOKUP(VLOOKUP($A166, 'E4 TB Allocation Details'!$A$18:$L$205, MATCH("Misc ID", 'E4 TB Allocation Details'!$A$18:$L$18, 0),FALSE), 'E2 Allocators'!$B$15:$W$361, MATCH('O5 Details by Class &amp; Accounts'!BA$18, 'E2 Allocators'!$B$15:$W$15, 0),FALSE)*$E166), 0, VLOOKUP(VLOOKUP($A166, 'E4 TB Allocation Details'!$A$18:$L$205, MATCH("Misc ID", 'E4 TB Allocation Details'!$A$18:$L$18, 0),FALSE), 'E2 Allocators'!$B$15:$W$361, MATCH('O5 Details by Class &amp; Accounts'!BA$18, 'E2 Allocators'!$B$15:$W$15, 0),FALSE)*$E166)</f>
        <v>0</v>
      </c>
      <c r="BB166" s="1412">
        <f ca="1">IF(ISERROR(VLOOKUP(VLOOKUP($A166, 'E4 TB Allocation Details'!$A$18:$L$205, MATCH("Misc ID", 'E4 TB Allocation Details'!$A$18:$L$18, 0),FALSE), 'E2 Allocators'!$B$15:$W$361, MATCH('O5 Details by Class &amp; Accounts'!BB$18, 'E2 Allocators'!$B$15:$W$15, 0),FALSE)*$E166), 0, VLOOKUP(VLOOKUP($A166, 'E4 TB Allocation Details'!$A$18:$L$205, MATCH("Misc ID", 'E4 TB Allocation Details'!$A$18:$L$18, 0),FALSE), 'E2 Allocators'!$B$15:$W$361, MATCH('O5 Details by Class &amp; Accounts'!BB$18, 'E2 Allocators'!$B$15:$W$15, 0),FALSE)*$E166)</f>
        <v>0</v>
      </c>
      <c r="BC166" s="1412">
        <f ca="1">IF(ISERROR(VLOOKUP(VLOOKUP($A166, 'E4 TB Allocation Details'!$A$18:$L$205, MATCH("Misc ID", 'E4 TB Allocation Details'!$A$18:$L$18, 0),FALSE), 'E2 Allocators'!$B$15:$W$361, MATCH('O5 Details by Class &amp; Accounts'!BC$18, 'E2 Allocators'!$B$15:$W$15, 0),FALSE)*$E166), 0, VLOOKUP(VLOOKUP($A166, 'E4 TB Allocation Details'!$A$18:$L$205, MATCH("Misc ID", 'E4 TB Allocation Details'!$A$18:$L$18, 0),FALSE), 'E2 Allocators'!$B$15:$W$361, MATCH('O5 Details by Class &amp; Accounts'!BC$18, 'E2 Allocators'!$B$15:$W$15, 0),FALSE)*$E166)</f>
        <v>0</v>
      </c>
      <c r="BD166" s="1412">
        <f ca="1">IF(ISERROR(VLOOKUP(VLOOKUP($A166, 'E4 TB Allocation Details'!$A$18:$L$205, MATCH("Misc ID", 'E4 TB Allocation Details'!$A$18:$L$18, 0),FALSE), 'E2 Allocators'!$B$15:$W$361, MATCH('O5 Details by Class &amp; Accounts'!BD$18, 'E2 Allocators'!$B$15:$W$15, 0),FALSE)*$E166), 0, VLOOKUP(VLOOKUP($A166, 'E4 TB Allocation Details'!$A$18:$L$205, MATCH("Misc ID", 'E4 TB Allocation Details'!$A$18:$L$18, 0),FALSE), 'E2 Allocators'!$B$15:$W$361, MATCH('O5 Details by Class &amp; Accounts'!BD$18, 'E2 Allocators'!$B$15:$W$15, 0),FALSE)*$E166)</f>
        <v>0</v>
      </c>
      <c r="BE166" s="1412">
        <f ca="1">IF(ISERROR(VLOOKUP(VLOOKUP($A166, 'E4 TB Allocation Details'!$A$18:$L$205, MATCH("Misc ID", 'E4 TB Allocation Details'!$A$18:$L$18, 0),FALSE), 'E2 Allocators'!$B$15:$W$361, MATCH('O5 Details by Class &amp; Accounts'!BE$18, 'E2 Allocators'!$B$15:$W$15, 0),FALSE)*$E166), 0, VLOOKUP(VLOOKUP($A166, 'E4 TB Allocation Details'!$A$18:$L$205, MATCH("Misc ID", 'E4 TB Allocation Details'!$A$18:$L$18, 0),FALSE), 'E2 Allocators'!$B$15:$W$361, MATCH('O5 Details by Class &amp; Accounts'!BE$18, 'E2 Allocators'!$B$15:$W$15, 0),FALSE)*$E166)</f>
        <v>0</v>
      </c>
      <c r="BF166" s="1412">
        <f ca="1">IF(ISERROR(VLOOKUP(VLOOKUP($A166, 'E4 TB Allocation Details'!$A$18:$L$205, MATCH("Misc ID", 'E4 TB Allocation Details'!$A$18:$L$18, 0),FALSE), 'E2 Allocators'!$B$15:$W$361, MATCH('O5 Details by Class &amp; Accounts'!BF$18, 'E2 Allocators'!$B$15:$W$15, 0),FALSE)*$E166), 0, VLOOKUP(VLOOKUP($A166, 'E4 TB Allocation Details'!$A$18:$L$205, MATCH("Misc ID", 'E4 TB Allocation Details'!$A$18:$L$18, 0),FALSE), 'E2 Allocators'!$B$15:$W$361, MATCH('O5 Details by Class &amp; Accounts'!BF$18, 'E2 Allocators'!$B$15:$W$15, 0),FALSE)*$E166)</f>
        <v>0</v>
      </c>
      <c r="BG166" s="1412">
        <f ca="1">IF(ISERROR(VLOOKUP(VLOOKUP($A166, 'E4 TB Allocation Details'!$A$18:$L$205, MATCH("Misc ID", 'E4 TB Allocation Details'!$A$18:$L$18, 0),FALSE), 'E2 Allocators'!$B$15:$W$361, MATCH('O5 Details by Class &amp; Accounts'!BG$18, 'E2 Allocators'!$B$15:$W$15, 0),FALSE)*$E166), 0, VLOOKUP(VLOOKUP($A166, 'E4 TB Allocation Details'!$A$18:$L$205, MATCH("Misc ID", 'E4 TB Allocation Details'!$A$18:$L$18, 0),FALSE), 'E2 Allocators'!$B$15:$W$361, MATCH('O5 Details by Class &amp; Accounts'!BG$18, 'E2 Allocators'!$B$15:$W$15, 0),FALSE)*$E166)</f>
        <v>0</v>
      </c>
      <c r="BH166" s="1412">
        <f ca="1">IF(ISERROR(VLOOKUP(VLOOKUP($A166, 'E4 TB Allocation Details'!$A$18:$L$205, MATCH("Misc ID", 'E4 TB Allocation Details'!$A$18:$L$18, 0),FALSE), 'E2 Allocators'!$B$15:$W$361, MATCH('O5 Details by Class &amp; Accounts'!BH$18, 'E2 Allocators'!$B$15:$W$15, 0),FALSE)*$E166), 0, VLOOKUP(VLOOKUP($A166, 'E4 TB Allocation Details'!$A$18:$L$205, MATCH("Misc ID", 'E4 TB Allocation Details'!$A$18:$L$18, 0),FALSE), 'E2 Allocators'!$B$15:$W$361, MATCH('O5 Details by Class &amp; Accounts'!BH$18, 'E2 Allocators'!$B$15:$W$15, 0),FALSE)*$E166)</f>
        <v>0</v>
      </c>
      <c r="BI166" s="1412">
        <f ca="1">IF(ISERROR(VLOOKUP(VLOOKUP($A166, 'E4 TB Allocation Details'!$A$18:$L$205, MATCH("Misc ID", 'E4 TB Allocation Details'!$A$18:$L$18, 0),FALSE), 'E2 Allocators'!$B$15:$W$361, MATCH('O5 Details by Class &amp; Accounts'!BI$18, 'E2 Allocators'!$B$15:$W$15, 0),FALSE)*$E166), 0, VLOOKUP(VLOOKUP($A166, 'E4 TB Allocation Details'!$A$18:$L$205, MATCH("Misc ID", 'E4 TB Allocation Details'!$A$18:$L$18, 0),FALSE), 'E2 Allocators'!$B$15:$W$361, MATCH('O5 Details by Class &amp; Accounts'!BI$18, 'E2 Allocators'!$B$15:$W$15, 0),FALSE)*$E166)</f>
        <v>0</v>
      </c>
      <c r="BJ166" s="1412">
        <f ca="1">IF(ISERROR(VLOOKUP(VLOOKUP($A166, 'E4 TB Allocation Details'!$A$18:$L$205, MATCH("Misc ID", 'E4 TB Allocation Details'!$A$18:$L$18, 0),FALSE), 'E2 Allocators'!$B$15:$W$361, MATCH('O5 Details by Class &amp; Accounts'!BJ$18, 'E2 Allocators'!$B$15:$W$15, 0),FALSE)*$E166), 0, VLOOKUP(VLOOKUP($A166, 'E4 TB Allocation Details'!$A$18:$L$205, MATCH("Misc ID", 'E4 TB Allocation Details'!$A$18:$L$18, 0),FALSE), 'E2 Allocators'!$B$15:$W$361, MATCH('O5 Details by Class &amp; Accounts'!BJ$18, 'E2 Allocators'!$B$15:$W$15, 0),FALSE)*$E166)</f>
        <v>0</v>
      </c>
      <c r="BK166" s="1412">
        <f ca="1">IF(ISERROR(VLOOKUP(VLOOKUP($A166, 'E4 TB Allocation Details'!$A$18:$L$205, MATCH("Misc ID", 'E4 TB Allocation Details'!$A$18:$L$18, 0),FALSE), 'E2 Allocators'!$B$15:$W$361, MATCH('O5 Details by Class &amp; Accounts'!BK$18, 'E2 Allocators'!$B$15:$W$15, 0),FALSE)*$E166), 0, VLOOKUP(VLOOKUP($A166, 'E4 TB Allocation Details'!$A$18:$L$205, MATCH("Misc ID", 'E4 TB Allocation Details'!$A$18:$L$18, 0),FALSE), 'E2 Allocators'!$B$15:$W$361, MATCH('O5 Details by Class &amp; Accounts'!BK$18, 'E2 Allocators'!$B$15:$W$15, 0),FALSE)*$E166)</f>
        <v>0</v>
      </c>
      <c r="BL166" s="1412">
        <f ca="1">IF(ISERROR(VLOOKUP(VLOOKUP($A166, 'E4 TB Allocation Details'!$A$18:$L$205, MATCH("Misc ID", 'E4 TB Allocation Details'!$A$18:$L$18, 0),FALSE), 'E2 Allocators'!$B$15:$W$361, MATCH('O5 Details by Class &amp; Accounts'!BL$18, 'E2 Allocators'!$B$15:$W$15, 0),FALSE)*$E166), 0, VLOOKUP(VLOOKUP($A166, 'E4 TB Allocation Details'!$A$18:$L$205, MATCH("Misc ID", 'E4 TB Allocation Details'!$A$18:$L$18, 0),FALSE), 'E2 Allocators'!$B$15:$W$361, MATCH('O5 Details by Class &amp; Accounts'!BL$18, 'E2 Allocators'!$B$15:$W$15, 0),FALSE)*$E166)</f>
        <v>0</v>
      </c>
      <c r="BM166" s="1412">
        <f ca="1">IF(ISERROR(VLOOKUP(VLOOKUP($A166, 'E4 TB Allocation Details'!$A$18:$L$205, MATCH("Misc ID", 'E4 TB Allocation Details'!$A$18:$L$18, 0),FALSE), 'E2 Allocators'!$B$15:$W$361, MATCH('O5 Details by Class &amp; Accounts'!BM$18, 'E2 Allocators'!$B$15:$W$15, 0),FALSE)*$E166), 0, VLOOKUP(VLOOKUP($A166, 'E4 TB Allocation Details'!$A$18:$L$205, MATCH("Misc ID", 'E4 TB Allocation Details'!$A$18:$L$18, 0),FALSE), 'E2 Allocators'!$B$15:$W$361, MATCH('O5 Details by Class &amp; Accounts'!BM$18, 'E2 Allocators'!$B$15:$W$15, 0),FALSE)*$E166)</f>
        <v>0</v>
      </c>
      <c r="BN166" s="1412">
        <f ca="1">IF(ISERROR(VLOOKUP(VLOOKUP($A166, 'E4 TB Allocation Details'!$A$18:$L$205, MATCH("Misc ID", 'E4 TB Allocation Details'!$A$18:$L$18, 0),FALSE), 'E2 Allocators'!$B$15:$W$361, MATCH('O5 Details by Class &amp; Accounts'!BN$18, 'E2 Allocators'!$B$15:$W$15, 0),FALSE)*$E166), 0, VLOOKUP(VLOOKUP($A166, 'E4 TB Allocation Details'!$A$18:$L$205, MATCH("Misc ID", 'E4 TB Allocation Details'!$A$18:$L$18, 0),FALSE), 'E2 Allocators'!$B$15:$W$361, MATCH('O5 Details by Class &amp; Accounts'!BN$18, 'E2 Allocators'!$B$15:$W$15, 0),FALSE)*$E166)</f>
        <v>0</v>
      </c>
      <c r="BO166" s="1412">
        <f ca="1">IF(ISERROR(VLOOKUP(VLOOKUP($A166, 'E4 TB Allocation Details'!$A$18:$L$205, MATCH("Misc ID", 'E4 TB Allocation Details'!$A$18:$L$18, 0),FALSE), 'E2 Allocators'!$B$15:$W$361, MATCH('O5 Details by Class &amp; Accounts'!BO$18, 'E2 Allocators'!$B$15:$W$15, 0),FALSE)*$E166), 0, VLOOKUP(VLOOKUP($A166, 'E4 TB Allocation Details'!$A$18:$L$205, MATCH("Misc ID", 'E4 TB Allocation Details'!$A$18:$L$18, 0),FALSE), 'E2 Allocators'!$B$15:$W$361, MATCH('O5 Details by Class &amp; Accounts'!BO$18, 'E2 Allocators'!$B$15:$W$15, 0),FALSE)*$E166)</f>
        <v>0</v>
      </c>
      <c r="BP166" s="1412">
        <f ca="1">IF(ISERROR(VLOOKUP(VLOOKUP($A166, 'E4 TB Allocation Details'!$A$18:$L$205, MATCH("Misc ID", 'E4 TB Allocation Details'!$A$18:$L$18, 0),FALSE), 'E2 Allocators'!$B$15:$W$361, MATCH('O5 Details by Class &amp; Accounts'!BP$18, 'E2 Allocators'!$B$15:$W$15, 0),FALSE)*$E166), 0, VLOOKUP(VLOOKUP($A166, 'E4 TB Allocation Details'!$A$18:$L$205, MATCH("Misc ID", 'E4 TB Allocation Details'!$A$18:$L$18, 0),FALSE), 'E2 Allocators'!$B$15:$W$361, MATCH('O5 Details by Class &amp; Accounts'!BP$18, 'E2 Allocators'!$B$15:$W$15, 0),FALSE)*$E166)</f>
        <v>0</v>
      </c>
      <c r="BQ166" s="1412">
        <f ca="1">IF(ISERROR(VLOOKUP(VLOOKUP($A166, 'E4 TB Allocation Details'!$A$18:$L$205, MATCH("Misc ID", 'E4 TB Allocation Details'!$A$18:$L$18, 0),FALSE), 'E2 Allocators'!$B$15:$W$361, MATCH('O5 Details by Class &amp; Accounts'!BQ$18, 'E2 Allocators'!$B$15:$W$15, 0),FALSE)*$E166), 0, VLOOKUP(VLOOKUP($A166, 'E4 TB Allocation Details'!$A$18:$L$205, MATCH("Misc ID", 'E4 TB Allocation Details'!$A$18:$L$18, 0),FALSE), 'E2 Allocators'!$B$15:$W$361, MATCH('O5 Details by Class &amp; Accounts'!BQ$18, 'E2 Allocators'!$B$15:$W$15, 0),FALSE)*$E166)</f>
        <v>0</v>
      </c>
      <c r="BR166" s="1412">
        <f ca="1">IF(ISERROR(VLOOKUP(VLOOKUP($A166, 'E4 TB Allocation Details'!$A$18:$L$205, MATCH("Misc ID", 'E4 TB Allocation Details'!$A$18:$L$18, 0),FALSE), 'E2 Allocators'!$B$15:$W$361, MATCH('O5 Details by Class &amp; Accounts'!BR$18, 'E2 Allocators'!$B$15:$W$15, 0),FALSE)*$E166), 0, VLOOKUP(VLOOKUP($A166, 'E4 TB Allocation Details'!$A$18:$L$205, MATCH("Misc ID", 'E4 TB Allocation Details'!$A$18:$L$18, 0),FALSE), 'E2 Allocators'!$B$15:$W$361, MATCH('O5 Details by Class &amp; Accounts'!BR$18, 'E2 Allocators'!$B$15:$W$15, 0),FALSE)*$E166)</f>
        <v>0</v>
      </c>
      <c r="BS166" s="1412">
        <f t="shared" si="41"/>
        <v>0</v>
      </c>
      <c r="BT166" s="1412">
        <f ca="1">IF(ISERROR(VLOOKUP(VLOOKUP($A166, 'E4 TB Allocation Details'!$A$18:$L$205, MATCH("A &amp; G ID", 'E4 TB Allocation Details'!$A$18:$L$18, 0),FALSE), 'E2 Allocators'!$B$15:$W$361, MATCH('O5 Details by Class &amp; Accounts'!BT$18, 'E2 Allocators'!$B$15:$W$15, 0),FALSE)*$E166), 0, VLOOKUP(VLOOKUP($A166, 'E4 TB Allocation Details'!$A$18:$L$205, MATCH("A &amp; G ID", 'E4 TB Allocation Details'!$A$18:$L$18, 0),FALSE), 'E2 Allocators'!$B$15:$W$361, MATCH('O5 Details by Class &amp; Accounts'!BT$18, 'E2 Allocators'!$B$15:$W$15, 0),FALSE)*$E166)</f>
        <v>0</v>
      </c>
      <c r="BU166" s="1412">
        <f ca="1">IF(ISERROR(VLOOKUP(VLOOKUP($A166, 'E4 TB Allocation Details'!$A$18:$L$205, MATCH("A &amp; G ID", 'E4 TB Allocation Details'!$A$18:$L$18, 0),FALSE), 'E2 Allocators'!$B$15:$W$361, MATCH('O5 Details by Class &amp; Accounts'!BU$18, 'E2 Allocators'!$B$15:$W$15, 0),FALSE)*$E166), 0, VLOOKUP(VLOOKUP($A166, 'E4 TB Allocation Details'!$A$18:$L$205, MATCH("A &amp; G ID", 'E4 TB Allocation Details'!$A$18:$L$18, 0),FALSE), 'E2 Allocators'!$B$15:$W$361, MATCH('O5 Details by Class &amp; Accounts'!BU$18, 'E2 Allocators'!$B$15:$W$15, 0),FALSE)*$E166)</f>
        <v>0</v>
      </c>
      <c r="BV166" s="1412">
        <f ca="1">IF(ISERROR(VLOOKUP(VLOOKUP($A166, 'E4 TB Allocation Details'!$A$18:$L$205, MATCH("A &amp; G ID", 'E4 TB Allocation Details'!$A$18:$L$18, 0),FALSE), 'E2 Allocators'!$B$15:$W$361, MATCH('O5 Details by Class &amp; Accounts'!BV$18, 'E2 Allocators'!$B$15:$W$15, 0),FALSE)*$E166), 0, VLOOKUP(VLOOKUP($A166, 'E4 TB Allocation Details'!$A$18:$L$205, MATCH("A &amp; G ID", 'E4 TB Allocation Details'!$A$18:$L$18, 0),FALSE), 'E2 Allocators'!$B$15:$W$361, MATCH('O5 Details by Class &amp; Accounts'!BV$18, 'E2 Allocators'!$B$15:$W$15, 0),FALSE)*$E166)</f>
        <v>0</v>
      </c>
      <c r="BW166" s="1412">
        <f ca="1">IF(ISERROR(VLOOKUP(VLOOKUP($A166, 'E4 TB Allocation Details'!$A$18:$L$205, MATCH("A &amp; G ID", 'E4 TB Allocation Details'!$A$18:$L$18, 0),FALSE), 'E2 Allocators'!$B$15:$W$361, MATCH('O5 Details by Class &amp; Accounts'!BW$18, 'E2 Allocators'!$B$15:$W$15, 0),FALSE)*$E166), 0, VLOOKUP(VLOOKUP($A166, 'E4 TB Allocation Details'!$A$18:$L$205, MATCH("A &amp; G ID", 'E4 TB Allocation Details'!$A$18:$L$18, 0),FALSE), 'E2 Allocators'!$B$15:$W$361, MATCH('O5 Details by Class &amp; Accounts'!BW$18, 'E2 Allocators'!$B$15:$W$15, 0),FALSE)*$E166)</f>
        <v>0</v>
      </c>
      <c r="BX166" s="1412">
        <f ca="1">IF(ISERROR(VLOOKUP(VLOOKUP($A166, 'E4 TB Allocation Details'!$A$18:$L$205, MATCH("A &amp; G ID", 'E4 TB Allocation Details'!$A$18:$L$18, 0),FALSE), 'E2 Allocators'!$B$15:$W$361, MATCH('O5 Details by Class &amp; Accounts'!BX$18, 'E2 Allocators'!$B$15:$W$15, 0),FALSE)*$E166), 0, VLOOKUP(VLOOKUP($A166, 'E4 TB Allocation Details'!$A$18:$L$205, MATCH("A &amp; G ID", 'E4 TB Allocation Details'!$A$18:$L$18, 0),FALSE), 'E2 Allocators'!$B$15:$W$361, MATCH('O5 Details by Class &amp; Accounts'!BX$18, 'E2 Allocators'!$B$15:$W$15, 0),FALSE)*$E166)</f>
        <v>0</v>
      </c>
      <c r="BY166" s="1412">
        <f ca="1">IF(ISERROR(VLOOKUP(VLOOKUP($A166, 'E4 TB Allocation Details'!$A$18:$L$205, MATCH("A &amp; G ID", 'E4 TB Allocation Details'!$A$18:$L$18, 0),FALSE), 'E2 Allocators'!$B$15:$W$361, MATCH('O5 Details by Class &amp; Accounts'!BY$18, 'E2 Allocators'!$B$15:$W$15, 0),FALSE)*$E166), 0, VLOOKUP(VLOOKUP($A166, 'E4 TB Allocation Details'!$A$18:$L$205, MATCH("A &amp; G ID", 'E4 TB Allocation Details'!$A$18:$L$18, 0),FALSE), 'E2 Allocators'!$B$15:$W$361, MATCH('O5 Details by Class &amp; Accounts'!BY$18, 'E2 Allocators'!$B$15:$W$15, 0),FALSE)*$E166)</f>
        <v>0</v>
      </c>
      <c r="BZ166" s="1412">
        <f ca="1">IF(ISERROR(VLOOKUP(VLOOKUP($A166, 'E4 TB Allocation Details'!$A$18:$L$205, MATCH("A &amp; G ID", 'E4 TB Allocation Details'!$A$18:$L$18, 0),FALSE), 'E2 Allocators'!$B$15:$W$361, MATCH('O5 Details by Class &amp; Accounts'!BZ$18, 'E2 Allocators'!$B$15:$W$15, 0),FALSE)*$E166), 0, VLOOKUP(VLOOKUP($A166, 'E4 TB Allocation Details'!$A$18:$L$205, MATCH("A &amp; G ID", 'E4 TB Allocation Details'!$A$18:$L$18, 0),FALSE), 'E2 Allocators'!$B$15:$W$361, MATCH('O5 Details by Class &amp; Accounts'!BZ$18, 'E2 Allocators'!$B$15:$W$15, 0),FALSE)*$E166)</f>
        <v>0</v>
      </c>
      <c r="CA166" s="1412">
        <f ca="1">IF(ISERROR(VLOOKUP(VLOOKUP($A166, 'E4 TB Allocation Details'!$A$18:$L$205, MATCH("A &amp; G ID", 'E4 TB Allocation Details'!$A$18:$L$18, 0),FALSE), 'E2 Allocators'!$B$15:$W$361, MATCH('O5 Details by Class &amp; Accounts'!CA$18, 'E2 Allocators'!$B$15:$W$15, 0),FALSE)*$E166), 0, VLOOKUP(VLOOKUP($A166, 'E4 TB Allocation Details'!$A$18:$L$205, MATCH("A &amp; G ID", 'E4 TB Allocation Details'!$A$18:$L$18, 0),FALSE), 'E2 Allocators'!$B$15:$W$361, MATCH('O5 Details by Class &amp; Accounts'!CA$18, 'E2 Allocators'!$B$15:$W$15, 0),FALSE)*$E166)</f>
        <v>0</v>
      </c>
      <c r="CB166" s="1412">
        <f ca="1">IF(ISERROR(VLOOKUP(VLOOKUP($A166, 'E4 TB Allocation Details'!$A$18:$L$205, MATCH("A &amp; G ID", 'E4 TB Allocation Details'!$A$18:$L$18, 0),FALSE), 'E2 Allocators'!$B$15:$W$361, MATCH('O5 Details by Class &amp; Accounts'!CB$18, 'E2 Allocators'!$B$15:$W$15, 0),FALSE)*$E166), 0, VLOOKUP(VLOOKUP($A166, 'E4 TB Allocation Details'!$A$18:$L$205, MATCH("A &amp; G ID", 'E4 TB Allocation Details'!$A$18:$L$18, 0),FALSE), 'E2 Allocators'!$B$15:$W$361, MATCH('O5 Details by Class &amp; Accounts'!CB$18, 'E2 Allocators'!$B$15:$W$15, 0),FALSE)*$E166)</f>
        <v>0</v>
      </c>
      <c r="CC166" s="1412">
        <f ca="1">IF(ISERROR(VLOOKUP(VLOOKUP($A166, 'E4 TB Allocation Details'!$A$18:$L$205, MATCH("A &amp; G ID", 'E4 TB Allocation Details'!$A$18:$L$18, 0),FALSE), 'E2 Allocators'!$B$15:$W$361, MATCH('O5 Details by Class &amp; Accounts'!CC$18, 'E2 Allocators'!$B$15:$W$15, 0),FALSE)*$E166), 0, VLOOKUP(VLOOKUP($A166, 'E4 TB Allocation Details'!$A$18:$L$205, MATCH("A &amp; G ID", 'E4 TB Allocation Details'!$A$18:$L$18, 0),FALSE), 'E2 Allocators'!$B$15:$W$361, MATCH('O5 Details by Class &amp; Accounts'!CC$18, 'E2 Allocators'!$B$15:$W$15, 0),FALSE)*$E166)</f>
        <v>0</v>
      </c>
      <c r="CD166" s="1412">
        <f ca="1">IF(ISERROR(VLOOKUP(VLOOKUP($A166, 'E4 TB Allocation Details'!$A$18:$L$205, MATCH("A &amp; G ID", 'E4 TB Allocation Details'!$A$18:$L$18, 0),FALSE), 'E2 Allocators'!$B$15:$W$361, MATCH('O5 Details by Class &amp; Accounts'!CD$18, 'E2 Allocators'!$B$15:$W$15, 0),FALSE)*$E166), 0, VLOOKUP(VLOOKUP($A166, 'E4 TB Allocation Details'!$A$18:$L$205, MATCH("A &amp; G ID", 'E4 TB Allocation Details'!$A$18:$L$18, 0),FALSE), 'E2 Allocators'!$B$15:$W$361, MATCH('O5 Details by Class &amp; Accounts'!CD$18, 'E2 Allocators'!$B$15:$W$15, 0),FALSE)*$E166)</f>
        <v>0</v>
      </c>
      <c r="CE166" s="1412">
        <f ca="1">IF(ISERROR(VLOOKUP(VLOOKUP($A166, 'E4 TB Allocation Details'!$A$18:$L$205, MATCH("A &amp; G ID", 'E4 TB Allocation Details'!$A$18:$L$18, 0),FALSE), 'E2 Allocators'!$B$15:$W$361, MATCH('O5 Details by Class &amp; Accounts'!CE$18, 'E2 Allocators'!$B$15:$W$15, 0),FALSE)*$E166), 0, VLOOKUP(VLOOKUP($A166, 'E4 TB Allocation Details'!$A$18:$L$205, MATCH("A &amp; G ID", 'E4 TB Allocation Details'!$A$18:$L$18, 0),FALSE), 'E2 Allocators'!$B$15:$W$361, MATCH('O5 Details by Class &amp; Accounts'!CE$18, 'E2 Allocators'!$B$15:$W$15, 0),FALSE)*$E166)</f>
        <v>0</v>
      </c>
      <c r="CF166" s="1412">
        <f ca="1">IF(ISERROR(VLOOKUP(VLOOKUP($A166, 'E4 TB Allocation Details'!$A$18:$L$205, MATCH("A &amp; G ID", 'E4 TB Allocation Details'!$A$18:$L$18, 0),FALSE), 'E2 Allocators'!$B$15:$W$361, MATCH('O5 Details by Class &amp; Accounts'!CF$18, 'E2 Allocators'!$B$15:$W$15, 0),FALSE)*$E166), 0, VLOOKUP(VLOOKUP($A166, 'E4 TB Allocation Details'!$A$18:$L$205, MATCH("A &amp; G ID", 'E4 TB Allocation Details'!$A$18:$L$18, 0),FALSE), 'E2 Allocators'!$B$15:$W$361, MATCH('O5 Details by Class &amp; Accounts'!CF$18, 'E2 Allocators'!$B$15:$W$15, 0),FALSE)*$E166)</f>
        <v>0</v>
      </c>
      <c r="CG166" s="1412">
        <f ca="1">IF(ISERROR(VLOOKUP(VLOOKUP($A166, 'E4 TB Allocation Details'!$A$18:$L$205, MATCH("A &amp; G ID", 'E4 TB Allocation Details'!$A$18:$L$18, 0),FALSE), 'E2 Allocators'!$B$15:$W$361, MATCH('O5 Details by Class &amp; Accounts'!CG$18, 'E2 Allocators'!$B$15:$W$15, 0),FALSE)*$E166), 0, VLOOKUP(VLOOKUP($A166, 'E4 TB Allocation Details'!$A$18:$L$205, MATCH("A &amp; G ID", 'E4 TB Allocation Details'!$A$18:$L$18, 0),FALSE), 'E2 Allocators'!$B$15:$W$361, MATCH('O5 Details by Class &amp; Accounts'!CG$18, 'E2 Allocators'!$B$15:$W$15, 0),FALSE)*$E166)</f>
        <v>0</v>
      </c>
      <c r="CH166" s="1412">
        <f ca="1">IF(ISERROR(VLOOKUP(VLOOKUP($A166, 'E4 TB Allocation Details'!$A$18:$L$205, MATCH("A &amp; G ID", 'E4 TB Allocation Details'!$A$18:$L$18, 0),FALSE), 'E2 Allocators'!$B$15:$W$361, MATCH('O5 Details by Class &amp; Accounts'!CH$18, 'E2 Allocators'!$B$15:$W$15, 0),FALSE)*$E166), 0, VLOOKUP(VLOOKUP($A166, 'E4 TB Allocation Details'!$A$18:$L$205, MATCH("A &amp; G ID", 'E4 TB Allocation Details'!$A$18:$L$18, 0),FALSE), 'E2 Allocators'!$B$15:$W$361, MATCH('O5 Details by Class &amp; Accounts'!CH$18, 'E2 Allocators'!$B$15:$W$15, 0),FALSE)*$E166)</f>
        <v>0</v>
      </c>
      <c r="CI166" s="1412">
        <f ca="1">IF(ISERROR(VLOOKUP(VLOOKUP($A166, 'E4 TB Allocation Details'!$A$18:$L$205, MATCH("A &amp; G ID", 'E4 TB Allocation Details'!$A$18:$L$18, 0),FALSE), 'E2 Allocators'!$B$15:$W$361, MATCH('O5 Details by Class &amp; Accounts'!CI$18, 'E2 Allocators'!$B$15:$W$15, 0),FALSE)*$E166), 0, VLOOKUP(VLOOKUP($A166, 'E4 TB Allocation Details'!$A$18:$L$205, MATCH("A &amp; G ID", 'E4 TB Allocation Details'!$A$18:$L$18, 0),FALSE), 'E2 Allocators'!$B$15:$W$361, MATCH('O5 Details by Class &amp; Accounts'!CI$18, 'E2 Allocators'!$B$15:$W$15, 0),FALSE)*$E166)</f>
        <v>0</v>
      </c>
      <c r="CJ166" s="1412">
        <f ca="1">IF(ISERROR(VLOOKUP(VLOOKUP($A166, 'E4 TB Allocation Details'!$A$18:$L$205, MATCH("A &amp; G ID", 'E4 TB Allocation Details'!$A$18:$L$18, 0),FALSE), 'E2 Allocators'!$B$15:$W$361, MATCH('O5 Details by Class &amp; Accounts'!CJ$18, 'E2 Allocators'!$B$15:$W$15, 0),FALSE)*$E166), 0, VLOOKUP(VLOOKUP($A166, 'E4 TB Allocation Details'!$A$18:$L$205, MATCH("A &amp; G ID", 'E4 TB Allocation Details'!$A$18:$L$18, 0),FALSE), 'E2 Allocators'!$B$15:$W$361, MATCH('O5 Details by Class &amp; Accounts'!CJ$18, 'E2 Allocators'!$B$15:$W$15, 0),FALSE)*$E166)</f>
        <v>0</v>
      </c>
      <c r="CK166" s="1412">
        <f ca="1">IF(ISERROR(VLOOKUP(VLOOKUP($A166, 'E4 TB Allocation Details'!$A$18:$L$205, MATCH("A &amp; G ID", 'E4 TB Allocation Details'!$A$18:$L$18, 0),FALSE), 'E2 Allocators'!$B$15:$W$361, MATCH('O5 Details by Class &amp; Accounts'!CK$18, 'E2 Allocators'!$B$15:$W$15, 0),FALSE)*$E166), 0, VLOOKUP(VLOOKUP($A166, 'E4 TB Allocation Details'!$A$18:$L$205, MATCH("A &amp; G ID", 'E4 TB Allocation Details'!$A$18:$L$18, 0),FALSE), 'E2 Allocators'!$B$15:$W$361, MATCH('O5 Details by Class &amp; Accounts'!CK$18, 'E2 Allocators'!$B$15:$W$15, 0),FALSE)*$E166)</f>
        <v>0</v>
      </c>
      <c r="CL166" s="1412">
        <f ca="1">IF(ISERROR(VLOOKUP(VLOOKUP($A166, 'E4 TB Allocation Details'!$A$18:$L$205, MATCH("A &amp; G ID", 'E4 TB Allocation Details'!$A$18:$L$18, 0),FALSE), 'E2 Allocators'!$B$15:$W$361, MATCH('O5 Details by Class &amp; Accounts'!CL$18, 'E2 Allocators'!$B$15:$W$15, 0),FALSE)*$E166), 0, VLOOKUP(VLOOKUP($A166, 'E4 TB Allocation Details'!$A$18:$L$205, MATCH("A &amp; G ID", 'E4 TB Allocation Details'!$A$18:$L$18, 0),FALSE), 'E2 Allocators'!$B$15:$W$361, MATCH('O5 Details by Class &amp; Accounts'!CL$18, 'E2 Allocators'!$B$15:$W$15, 0),FALSE)*$E166)</f>
        <v>0</v>
      </c>
      <c r="CM166" s="1412">
        <f ca="1">IF(ISERROR(VLOOKUP(VLOOKUP($A166, 'E4 TB Allocation Details'!$A$18:$L$205, MATCH("A &amp; G ID", 'E4 TB Allocation Details'!$A$18:$L$18, 0),FALSE), 'E2 Allocators'!$B$15:$W$361, MATCH('O5 Details by Class &amp; Accounts'!CM$18, 'E2 Allocators'!$B$15:$W$15, 0),FALSE)*$E166), 0, VLOOKUP(VLOOKUP($A166, 'E4 TB Allocation Details'!$A$18:$L$205, MATCH("A &amp; G ID", 'E4 TB Allocation Details'!$A$18:$L$18, 0),FALSE), 'E2 Allocators'!$B$15:$W$361, MATCH('O5 Details by Class &amp; Accounts'!CM$18, 'E2 Allocators'!$B$15:$W$15, 0),FALSE)*$E166)</f>
        <v>0</v>
      </c>
      <c r="CN166" s="1412">
        <f t="shared" si="42"/>
        <v>0</v>
      </c>
      <c r="CO166" s="1792">
        <f t="shared" si="43"/>
        <v>0</v>
      </c>
      <c r="CQ166" s="2087" t="s">
        <v>675</v>
      </c>
    </row>
    <row r="167" spans="1:95" s="81" customFormat="1" ht="12.75">
      <c r="A167" s="1170">
        <v>5410</v>
      </c>
      <c r="B167" s="452" t="s">
        <v>737</v>
      </c>
      <c r="C167" s="1789">
        <f ca="1">IF(ISERROR(VLOOKUP($A167,'I3 TB Data'!$A$23:$H$458,MATCH('O5 Details by Class &amp; Accounts'!$C$18, 'I3 TB Data'!$A$23:$H$23,0),0)), 0, VLOOKUP($A167,'I3 TB Data'!$A$23:$H$458,MATCH('O5 Details by Class &amp; Accounts'!$C$18,'I3 TB Data'!$A$23:$H$23,0),0))</f>
        <v>21000</v>
      </c>
      <c r="D167" s="1790"/>
      <c r="E167" s="1789">
        <f t="shared" si="37"/>
        <v>21000</v>
      </c>
      <c r="F167" s="1791"/>
      <c r="G167" s="1791"/>
      <c r="H167" s="1412">
        <f t="shared" si="39"/>
        <v>0</v>
      </c>
      <c r="I167" s="1412">
        <f ca="1">IF(ISERROR(VLOOKUP(VLOOKUP($A167, 'E4 TB Allocation Details'!$A$18:$L$205, MATCH("Demand ID", 'E4 TB Allocation Details'!$A$18:$L$18, 0),FALSE), 'E2 Allocators'!$B$15:$W$361, MATCH('O5 Details by Class &amp; Accounts'!I$18, 'E2 Allocators'!$B$15:$W$15, 0),FALSE)*$F167), 0, VLOOKUP(VLOOKUP($A167, 'E4 TB Allocation Details'!$A$18:$L$205, MATCH("Demand ID", 'E4 TB Allocation Details'!$A$18:$L$18, 0),FALSE), 'E2 Allocators'!$B$15:$W$361, MATCH('O5 Details by Class &amp; Accounts'!I$18, 'E2 Allocators'!$B$15:$W$15, 0),FALSE)*$F167)</f>
        <v>0</v>
      </c>
      <c r="J167" s="1412">
        <f ca="1">IF(ISERROR(VLOOKUP(VLOOKUP($A167, 'E4 TB Allocation Details'!$A$18:$L$205, MATCH("Demand ID", 'E4 TB Allocation Details'!$A$18:$L$18, 0),FALSE), 'E2 Allocators'!$B$15:$W$361, MATCH('O5 Details by Class &amp; Accounts'!J$18, 'E2 Allocators'!$B$15:$W$15, 0),FALSE)*$F167), 0, VLOOKUP(VLOOKUP($A167, 'E4 TB Allocation Details'!$A$18:$L$205, MATCH("Demand ID", 'E4 TB Allocation Details'!$A$18:$L$18, 0),FALSE), 'E2 Allocators'!$B$15:$W$361, MATCH('O5 Details by Class &amp; Accounts'!J$18, 'E2 Allocators'!$B$15:$W$15, 0),FALSE)*$F167)</f>
        <v>0</v>
      </c>
      <c r="K167" s="1412">
        <f ca="1">IF(ISERROR(VLOOKUP(VLOOKUP($A167, 'E4 TB Allocation Details'!$A$18:$L$205, MATCH("Demand ID", 'E4 TB Allocation Details'!$A$18:$L$18, 0),FALSE), 'E2 Allocators'!$B$15:$W$361, MATCH('O5 Details by Class &amp; Accounts'!K$18, 'E2 Allocators'!$B$15:$W$15, 0),FALSE)*$F167), 0, VLOOKUP(VLOOKUP($A167, 'E4 TB Allocation Details'!$A$18:$L$205, MATCH("Demand ID", 'E4 TB Allocation Details'!$A$18:$L$18, 0),FALSE), 'E2 Allocators'!$B$15:$W$361, MATCH('O5 Details by Class &amp; Accounts'!K$18, 'E2 Allocators'!$B$15:$W$15, 0),FALSE)*$F167)</f>
        <v>0</v>
      </c>
      <c r="L167" s="1412">
        <f ca="1">IF(ISERROR(VLOOKUP(VLOOKUP($A167, 'E4 TB Allocation Details'!$A$18:$L$205, MATCH("Demand ID", 'E4 TB Allocation Details'!$A$18:$L$18, 0),FALSE), 'E2 Allocators'!$B$15:$W$361, MATCH('O5 Details by Class &amp; Accounts'!L$18, 'E2 Allocators'!$B$15:$W$15, 0),FALSE)*$F167), 0, VLOOKUP(VLOOKUP($A167, 'E4 TB Allocation Details'!$A$18:$L$205, MATCH("Demand ID", 'E4 TB Allocation Details'!$A$18:$L$18, 0),FALSE), 'E2 Allocators'!$B$15:$W$361, MATCH('O5 Details by Class &amp; Accounts'!L$18, 'E2 Allocators'!$B$15:$W$15, 0),FALSE)*$F167)</f>
        <v>0</v>
      </c>
      <c r="M167" s="1412">
        <f ca="1">IF(ISERROR(VLOOKUP(VLOOKUP($A167, 'E4 TB Allocation Details'!$A$18:$L$205, MATCH("Demand ID", 'E4 TB Allocation Details'!$A$18:$L$18, 0),FALSE), 'E2 Allocators'!$B$15:$W$361, MATCH('O5 Details by Class &amp; Accounts'!M$18, 'E2 Allocators'!$B$15:$W$15, 0),FALSE)*$F167), 0, VLOOKUP(VLOOKUP($A167, 'E4 TB Allocation Details'!$A$18:$L$205, MATCH("Demand ID", 'E4 TB Allocation Details'!$A$18:$L$18, 0),FALSE), 'E2 Allocators'!$B$15:$W$361, MATCH('O5 Details by Class &amp; Accounts'!M$18, 'E2 Allocators'!$B$15:$W$15, 0),FALSE)*$F167)</f>
        <v>0</v>
      </c>
      <c r="N167" s="1412">
        <f ca="1">IF(ISERROR(VLOOKUP(VLOOKUP($A167, 'E4 TB Allocation Details'!$A$18:$L$205, MATCH("Demand ID", 'E4 TB Allocation Details'!$A$18:$L$18, 0),FALSE), 'E2 Allocators'!$B$15:$W$361, MATCH('O5 Details by Class &amp; Accounts'!N$18, 'E2 Allocators'!$B$15:$W$15, 0),FALSE)*$F167), 0, VLOOKUP(VLOOKUP($A167, 'E4 TB Allocation Details'!$A$18:$L$205, MATCH("Demand ID", 'E4 TB Allocation Details'!$A$18:$L$18, 0),FALSE), 'E2 Allocators'!$B$15:$W$361, MATCH('O5 Details by Class &amp; Accounts'!N$18, 'E2 Allocators'!$B$15:$W$15, 0),FALSE)*$F167)</f>
        <v>0</v>
      </c>
      <c r="O167" s="1412">
        <f ca="1">IF(ISERROR(VLOOKUP(VLOOKUP($A167, 'E4 TB Allocation Details'!$A$18:$L$205, MATCH("Demand ID", 'E4 TB Allocation Details'!$A$18:$L$18, 0),FALSE), 'E2 Allocators'!$B$15:$W$361, MATCH('O5 Details by Class &amp; Accounts'!O$18, 'E2 Allocators'!$B$15:$W$15, 0),FALSE)*$F167), 0, VLOOKUP(VLOOKUP($A167, 'E4 TB Allocation Details'!$A$18:$L$205, MATCH("Demand ID", 'E4 TB Allocation Details'!$A$18:$L$18, 0),FALSE), 'E2 Allocators'!$B$15:$W$361, MATCH('O5 Details by Class &amp; Accounts'!O$18, 'E2 Allocators'!$B$15:$W$15, 0),FALSE)*$F167)</f>
        <v>0</v>
      </c>
      <c r="P167" s="1412">
        <f ca="1">IF(ISERROR(VLOOKUP(VLOOKUP($A167, 'E4 TB Allocation Details'!$A$18:$L$205, MATCH("Demand ID", 'E4 TB Allocation Details'!$A$18:$L$18, 0),FALSE), 'E2 Allocators'!$B$15:$W$361, MATCH('O5 Details by Class &amp; Accounts'!P$18, 'E2 Allocators'!$B$15:$W$15, 0),FALSE)*$F167), 0, VLOOKUP(VLOOKUP($A167, 'E4 TB Allocation Details'!$A$18:$L$205, MATCH("Demand ID", 'E4 TB Allocation Details'!$A$18:$L$18, 0),FALSE), 'E2 Allocators'!$B$15:$W$361, MATCH('O5 Details by Class &amp; Accounts'!P$18, 'E2 Allocators'!$B$15:$W$15, 0),FALSE)*$F167)</f>
        <v>0</v>
      </c>
      <c r="Q167" s="1412">
        <f ca="1">IF(ISERROR(VLOOKUP(VLOOKUP($A167, 'E4 TB Allocation Details'!$A$18:$L$205, MATCH("Demand ID", 'E4 TB Allocation Details'!$A$18:$L$18, 0),FALSE), 'E2 Allocators'!$B$15:$W$361, MATCH('O5 Details by Class &amp; Accounts'!Q$18, 'E2 Allocators'!$B$15:$W$15, 0),FALSE)*$F167), 0, VLOOKUP(VLOOKUP($A167, 'E4 TB Allocation Details'!$A$18:$L$205, MATCH("Demand ID", 'E4 TB Allocation Details'!$A$18:$L$18, 0),FALSE), 'E2 Allocators'!$B$15:$W$361, MATCH('O5 Details by Class &amp; Accounts'!Q$18, 'E2 Allocators'!$B$15:$W$15, 0),FALSE)*$F167)</f>
        <v>0</v>
      </c>
      <c r="R167" s="1412">
        <f ca="1">IF(ISERROR(VLOOKUP(VLOOKUP($A167, 'E4 TB Allocation Details'!$A$18:$L$205, MATCH("Demand ID", 'E4 TB Allocation Details'!$A$18:$L$18, 0),FALSE), 'E2 Allocators'!$B$15:$W$361, MATCH('O5 Details by Class &amp; Accounts'!R$18, 'E2 Allocators'!$B$15:$W$15, 0),FALSE)*$F167), 0, VLOOKUP(VLOOKUP($A167, 'E4 TB Allocation Details'!$A$18:$L$205, MATCH("Demand ID", 'E4 TB Allocation Details'!$A$18:$L$18, 0),FALSE), 'E2 Allocators'!$B$15:$W$361, MATCH('O5 Details by Class &amp; Accounts'!R$18, 'E2 Allocators'!$B$15:$W$15, 0),FALSE)*$F167)</f>
        <v>0</v>
      </c>
      <c r="S167" s="1412">
        <f ca="1">IF(ISERROR(VLOOKUP(VLOOKUP($A167, 'E4 TB Allocation Details'!$A$18:$L$205, MATCH("Demand ID", 'E4 TB Allocation Details'!$A$18:$L$18, 0),FALSE), 'E2 Allocators'!$B$15:$W$361, MATCH('O5 Details by Class &amp; Accounts'!S$18, 'E2 Allocators'!$B$15:$W$15, 0),FALSE)*$F167), 0, VLOOKUP(VLOOKUP($A167, 'E4 TB Allocation Details'!$A$18:$L$205, MATCH("Demand ID", 'E4 TB Allocation Details'!$A$18:$L$18, 0),FALSE), 'E2 Allocators'!$B$15:$W$361, MATCH('O5 Details by Class &amp; Accounts'!S$18, 'E2 Allocators'!$B$15:$W$15, 0),FALSE)*$F167)</f>
        <v>0</v>
      </c>
      <c r="T167" s="1412">
        <f ca="1">IF(ISERROR(VLOOKUP(VLOOKUP($A167, 'E4 TB Allocation Details'!$A$18:$L$205, MATCH("Demand ID", 'E4 TB Allocation Details'!$A$18:$L$18, 0),FALSE), 'E2 Allocators'!$B$15:$W$361, MATCH('O5 Details by Class &amp; Accounts'!T$18, 'E2 Allocators'!$B$15:$W$15, 0),FALSE)*$F167), 0, VLOOKUP(VLOOKUP($A167, 'E4 TB Allocation Details'!$A$18:$L$205, MATCH("Demand ID", 'E4 TB Allocation Details'!$A$18:$L$18, 0),FALSE), 'E2 Allocators'!$B$15:$W$361, MATCH('O5 Details by Class &amp; Accounts'!T$18, 'E2 Allocators'!$B$15:$W$15, 0),FALSE)*$F167)</f>
        <v>0</v>
      </c>
      <c r="U167" s="1412">
        <f ca="1">IF(ISERROR(VLOOKUP(VLOOKUP($A167, 'E4 TB Allocation Details'!$A$18:$L$205, MATCH("Demand ID", 'E4 TB Allocation Details'!$A$18:$L$18, 0),FALSE), 'E2 Allocators'!$B$15:$W$361, MATCH('O5 Details by Class &amp; Accounts'!U$18, 'E2 Allocators'!$B$15:$W$15, 0),FALSE)*$F167), 0, VLOOKUP(VLOOKUP($A167, 'E4 TB Allocation Details'!$A$18:$L$205, MATCH("Demand ID", 'E4 TB Allocation Details'!$A$18:$L$18, 0),FALSE), 'E2 Allocators'!$B$15:$W$361, MATCH('O5 Details by Class &amp; Accounts'!U$18, 'E2 Allocators'!$B$15:$W$15, 0),FALSE)*$F167)</f>
        <v>0</v>
      </c>
      <c r="V167" s="1412">
        <f ca="1">IF(ISERROR(VLOOKUP(VLOOKUP($A167, 'E4 TB Allocation Details'!$A$18:$L$205, MATCH("Demand ID", 'E4 TB Allocation Details'!$A$18:$L$18, 0),FALSE), 'E2 Allocators'!$B$15:$W$361, MATCH('O5 Details by Class &amp; Accounts'!V$18, 'E2 Allocators'!$B$15:$W$15, 0),FALSE)*$F167), 0, VLOOKUP(VLOOKUP($A167, 'E4 TB Allocation Details'!$A$18:$L$205, MATCH("Demand ID", 'E4 TB Allocation Details'!$A$18:$L$18, 0),FALSE), 'E2 Allocators'!$B$15:$W$361, MATCH('O5 Details by Class &amp; Accounts'!V$18, 'E2 Allocators'!$B$15:$W$15, 0),FALSE)*$F167)</f>
        <v>0</v>
      </c>
      <c r="W167" s="1412">
        <f ca="1">IF(ISERROR(VLOOKUP(VLOOKUP($A167, 'E4 TB Allocation Details'!$A$18:$L$205, MATCH("Demand ID", 'E4 TB Allocation Details'!$A$18:$L$18, 0),FALSE), 'E2 Allocators'!$B$15:$W$361, MATCH('O5 Details by Class &amp; Accounts'!W$18, 'E2 Allocators'!$B$15:$W$15, 0),FALSE)*$F167), 0, VLOOKUP(VLOOKUP($A167, 'E4 TB Allocation Details'!$A$18:$L$205, MATCH("Demand ID", 'E4 TB Allocation Details'!$A$18:$L$18, 0),FALSE), 'E2 Allocators'!$B$15:$W$361, MATCH('O5 Details by Class &amp; Accounts'!W$18, 'E2 Allocators'!$B$15:$W$15, 0),FALSE)*$F167)</f>
        <v>0</v>
      </c>
      <c r="X167" s="1412">
        <f ca="1">IF(ISERROR(VLOOKUP(VLOOKUP($A167, 'E4 TB Allocation Details'!$A$18:$L$205, MATCH("Demand ID", 'E4 TB Allocation Details'!$A$18:$L$18, 0),FALSE), 'E2 Allocators'!$B$15:$W$361, MATCH('O5 Details by Class &amp; Accounts'!X$18, 'E2 Allocators'!$B$15:$W$15, 0),FALSE)*$F167), 0, VLOOKUP(VLOOKUP($A167, 'E4 TB Allocation Details'!$A$18:$L$205, MATCH("Demand ID", 'E4 TB Allocation Details'!$A$18:$L$18, 0),FALSE), 'E2 Allocators'!$B$15:$W$361, MATCH('O5 Details by Class &amp; Accounts'!X$18, 'E2 Allocators'!$B$15:$W$15, 0),FALSE)*$F167)</f>
        <v>0</v>
      </c>
      <c r="Y167" s="1412">
        <f ca="1">IF(ISERROR(VLOOKUP(VLOOKUP($A167, 'E4 TB Allocation Details'!$A$18:$L$205, MATCH("Demand ID", 'E4 TB Allocation Details'!$A$18:$L$18, 0),FALSE), 'E2 Allocators'!$B$15:$W$361, MATCH('O5 Details by Class &amp; Accounts'!Y$18, 'E2 Allocators'!$B$15:$W$15, 0),FALSE)*$F167), 0, VLOOKUP(VLOOKUP($A167, 'E4 TB Allocation Details'!$A$18:$L$205, MATCH("Demand ID", 'E4 TB Allocation Details'!$A$18:$L$18, 0),FALSE), 'E2 Allocators'!$B$15:$W$361, MATCH('O5 Details by Class &amp; Accounts'!Y$18, 'E2 Allocators'!$B$15:$W$15, 0),FALSE)*$F167)</f>
        <v>0</v>
      </c>
      <c r="Z167" s="1412">
        <f ca="1">IF(ISERROR(VLOOKUP(VLOOKUP($A167, 'E4 TB Allocation Details'!$A$18:$L$205, MATCH("Demand ID", 'E4 TB Allocation Details'!$A$18:$L$18, 0),FALSE), 'E2 Allocators'!$B$15:$W$361, MATCH('O5 Details by Class &amp; Accounts'!Z$18, 'E2 Allocators'!$B$15:$W$15, 0),FALSE)*$F167), 0, VLOOKUP(VLOOKUP($A167, 'E4 TB Allocation Details'!$A$18:$L$205, MATCH("Demand ID", 'E4 TB Allocation Details'!$A$18:$L$18, 0),FALSE), 'E2 Allocators'!$B$15:$W$361, MATCH('O5 Details by Class &amp; Accounts'!Z$18, 'E2 Allocators'!$B$15:$W$15, 0),FALSE)*$F167)</f>
        <v>0</v>
      </c>
      <c r="AA167" s="1412">
        <f ca="1">IF(ISERROR(VLOOKUP(VLOOKUP($A167, 'E4 TB Allocation Details'!$A$18:$L$205, MATCH("Demand ID", 'E4 TB Allocation Details'!$A$18:$L$18, 0),FALSE), 'E2 Allocators'!$B$15:$W$361, MATCH('O5 Details by Class &amp; Accounts'!AA$18, 'E2 Allocators'!$B$15:$W$15, 0),FALSE)*$F167), 0, VLOOKUP(VLOOKUP($A167, 'E4 TB Allocation Details'!$A$18:$L$205, MATCH("Demand ID", 'E4 TB Allocation Details'!$A$18:$L$18, 0),FALSE), 'E2 Allocators'!$B$15:$W$361, MATCH('O5 Details by Class &amp; Accounts'!AA$18, 'E2 Allocators'!$B$15:$W$15, 0),FALSE)*$F167)</f>
        <v>0</v>
      </c>
      <c r="AB167" s="1412">
        <f ca="1">IF(ISERROR(VLOOKUP(VLOOKUP($A167, 'E4 TB Allocation Details'!$A$18:$L$205, MATCH("Demand ID", 'E4 TB Allocation Details'!$A$18:$L$18, 0),FALSE), 'E2 Allocators'!$B$15:$W$361, MATCH('O5 Details by Class &amp; Accounts'!AB$18, 'E2 Allocators'!$B$15:$W$15, 0),FALSE)*$F167), 0, VLOOKUP(VLOOKUP($A167, 'E4 TB Allocation Details'!$A$18:$L$205, MATCH("Demand ID", 'E4 TB Allocation Details'!$A$18:$L$18, 0),FALSE), 'E2 Allocators'!$B$15:$W$361, MATCH('O5 Details by Class &amp; Accounts'!AB$18, 'E2 Allocators'!$B$15:$W$15, 0),FALSE)*$F167)</f>
        <v>0</v>
      </c>
      <c r="AC167" s="1412">
        <f t="shared" si="40"/>
        <v>0</v>
      </c>
      <c r="AD167" s="1412">
        <f ca="1">IF(ISERROR(VLOOKUP(VLOOKUP($A167, 'E4 TB Allocation Details'!$A$18:$L$205, MATCH("Customer ID", 'E4 TB Allocation Details'!$A$18:$L$18, 0),FALSE), 'E2 Allocators'!$B$15:$W$361, MATCH('O5 Details by Class &amp; Accounts'!AD$18, 'E2 Allocators'!$B$15:$W$15, 0),FALSE)*$G167), 0, VLOOKUP(VLOOKUP($A167, 'E4 TB Allocation Details'!$A$18:$L$205, MATCH("Customer ID", 'E4 TB Allocation Details'!$A$18:$L$18, 0),FALSE), 'E2 Allocators'!$B$15:$W$361, MATCH('O5 Details by Class &amp; Accounts'!AD$18, 'E2 Allocators'!$B$15:$W$15, 0),FALSE)*$G167)</f>
        <v>0</v>
      </c>
      <c r="AE167" s="1412">
        <f ca="1">IF(ISERROR(VLOOKUP(VLOOKUP($A167, 'E4 TB Allocation Details'!$A$18:$L$205, MATCH("Customer ID", 'E4 TB Allocation Details'!$A$18:$L$18, 0),FALSE), 'E2 Allocators'!$B$15:$W$361, MATCH('O5 Details by Class &amp; Accounts'!AE$18, 'E2 Allocators'!$B$15:$W$15, 0),FALSE)*$G167), 0, VLOOKUP(VLOOKUP($A167, 'E4 TB Allocation Details'!$A$18:$L$205, MATCH("Customer ID", 'E4 TB Allocation Details'!$A$18:$L$18, 0),FALSE), 'E2 Allocators'!$B$15:$W$361, MATCH('O5 Details by Class &amp; Accounts'!AE$18, 'E2 Allocators'!$B$15:$W$15, 0),FALSE)*$G167)</f>
        <v>0</v>
      </c>
      <c r="AF167" s="1412">
        <f ca="1">IF(ISERROR(VLOOKUP(VLOOKUP($A167, 'E4 TB Allocation Details'!$A$18:$L$205, MATCH("Customer ID", 'E4 TB Allocation Details'!$A$18:$L$18, 0),FALSE), 'E2 Allocators'!$B$15:$W$361, MATCH('O5 Details by Class &amp; Accounts'!AF$18, 'E2 Allocators'!$B$15:$W$15, 0),FALSE)*$G167), 0, VLOOKUP(VLOOKUP($A167, 'E4 TB Allocation Details'!$A$18:$L$205, MATCH("Customer ID", 'E4 TB Allocation Details'!$A$18:$L$18, 0),FALSE), 'E2 Allocators'!$B$15:$W$361, MATCH('O5 Details by Class &amp; Accounts'!AF$18, 'E2 Allocators'!$B$15:$W$15, 0),FALSE)*$G167)</f>
        <v>0</v>
      </c>
      <c r="AG167" s="1412">
        <f ca="1">IF(ISERROR(VLOOKUP(VLOOKUP($A167, 'E4 TB Allocation Details'!$A$18:$L$205, MATCH("Customer ID", 'E4 TB Allocation Details'!$A$18:$L$18, 0),FALSE), 'E2 Allocators'!$B$15:$W$361, MATCH('O5 Details by Class &amp; Accounts'!AG$18, 'E2 Allocators'!$B$15:$W$15, 0),FALSE)*$G167), 0, VLOOKUP(VLOOKUP($A167, 'E4 TB Allocation Details'!$A$18:$L$205, MATCH("Customer ID", 'E4 TB Allocation Details'!$A$18:$L$18, 0),FALSE), 'E2 Allocators'!$B$15:$W$361, MATCH('O5 Details by Class &amp; Accounts'!AG$18, 'E2 Allocators'!$B$15:$W$15, 0),FALSE)*$G167)</f>
        <v>0</v>
      </c>
      <c r="AH167" s="1412">
        <f ca="1">IF(ISERROR(VLOOKUP(VLOOKUP($A167, 'E4 TB Allocation Details'!$A$18:$L$205, MATCH("Customer ID", 'E4 TB Allocation Details'!$A$18:$L$18, 0),FALSE), 'E2 Allocators'!$B$15:$W$361, MATCH('O5 Details by Class &amp; Accounts'!AH$18, 'E2 Allocators'!$B$15:$W$15, 0),FALSE)*$G167), 0, VLOOKUP(VLOOKUP($A167, 'E4 TB Allocation Details'!$A$18:$L$205, MATCH("Customer ID", 'E4 TB Allocation Details'!$A$18:$L$18, 0),FALSE), 'E2 Allocators'!$B$15:$W$361, MATCH('O5 Details by Class &amp; Accounts'!AH$18, 'E2 Allocators'!$B$15:$W$15, 0),FALSE)*$G167)</f>
        <v>0</v>
      </c>
      <c r="AI167" s="1412">
        <f ca="1">IF(ISERROR(VLOOKUP(VLOOKUP($A167, 'E4 TB Allocation Details'!$A$18:$L$205, MATCH("Customer ID", 'E4 TB Allocation Details'!$A$18:$L$18, 0),FALSE), 'E2 Allocators'!$B$15:$W$361, MATCH('O5 Details by Class &amp; Accounts'!AI$18, 'E2 Allocators'!$B$15:$W$15, 0),FALSE)*$G167), 0, VLOOKUP(VLOOKUP($A167, 'E4 TB Allocation Details'!$A$18:$L$205, MATCH("Customer ID", 'E4 TB Allocation Details'!$A$18:$L$18, 0),FALSE), 'E2 Allocators'!$B$15:$W$361, MATCH('O5 Details by Class &amp; Accounts'!AI$18, 'E2 Allocators'!$B$15:$W$15, 0),FALSE)*$G167)</f>
        <v>0</v>
      </c>
      <c r="AJ167" s="1412">
        <f ca="1">IF(ISERROR(VLOOKUP(VLOOKUP($A167, 'E4 TB Allocation Details'!$A$18:$L$205, MATCH("Customer ID", 'E4 TB Allocation Details'!$A$18:$L$18, 0),FALSE), 'E2 Allocators'!$B$15:$W$361, MATCH('O5 Details by Class &amp; Accounts'!AJ$18, 'E2 Allocators'!$B$15:$W$15, 0),FALSE)*$G167), 0, VLOOKUP(VLOOKUP($A167, 'E4 TB Allocation Details'!$A$18:$L$205, MATCH("Customer ID", 'E4 TB Allocation Details'!$A$18:$L$18, 0),FALSE), 'E2 Allocators'!$B$15:$W$361, MATCH('O5 Details by Class &amp; Accounts'!AJ$18, 'E2 Allocators'!$B$15:$W$15, 0),FALSE)*$G167)</f>
        <v>0</v>
      </c>
      <c r="AK167" s="1412">
        <f ca="1">IF(ISERROR(VLOOKUP(VLOOKUP($A167, 'E4 TB Allocation Details'!$A$18:$L$205, MATCH("Customer ID", 'E4 TB Allocation Details'!$A$18:$L$18, 0),FALSE), 'E2 Allocators'!$B$15:$W$361, MATCH('O5 Details by Class &amp; Accounts'!AK$18, 'E2 Allocators'!$B$15:$W$15, 0),FALSE)*$G167), 0, VLOOKUP(VLOOKUP($A167, 'E4 TB Allocation Details'!$A$18:$L$205, MATCH("Customer ID", 'E4 TB Allocation Details'!$A$18:$L$18, 0),FALSE), 'E2 Allocators'!$B$15:$W$361, MATCH('O5 Details by Class &amp; Accounts'!AK$18, 'E2 Allocators'!$B$15:$W$15, 0),FALSE)*$G167)</f>
        <v>0</v>
      </c>
      <c r="AL167" s="1412">
        <f ca="1">IF(ISERROR(VLOOKUP(VLOOKUP($A167, 'E4 TB Allocation Details'!$A$18:$L$205, MATCH("Customer ID", 'E4 TB Allocation Details'!$A$18:$L$18, 0),FALSE), 'E2 Allocators'!$B$15:$W$361, MATCH('O5 Details by Class &amp; Accounts'!AL$18, 'E2 Allocators'!$B$15:$W$15, 0),FALSE)*$G167), 0, VLOOKUP(VLOOKUP($A167, 'E4 TB Allocation Details'!$A$18:$L$205, MATCH("Customer ID", 'E4 TB Allocation Details'!$A$18:$L$18, 0),FALSE), 'E2 Allocators'!$B$15:$W$361, MATCH('O5 Details by Class &amp; Accounts'!AL$18, 'E2 Allocators'!$B$15:$W$15, 0),FALSE)*$G167)</f>
        <v>0</v>
      </c>
      <c r="AM167" s="1412">
        <f ca="1">IF(ISERROR(VLOOKUP(VLOOKUP($A167, 'E4 TB Allocation Details'!$A$18:$L$205, MATCH("Customer ID", 'E4 TB Allocation Details'!$A$18:$L$18, 0),FALSE), 'E2 Allocators'!$B$15:$W$361, MATCH('O5 Details by Class &amp; Accounts'!AM$18, 'E2 Allocators'!$B$15:$W$15, 0),FALSE)*$G167), 0, VLOOKUP(VLOOKUP($A167, 'E4 TB Allocation Details'!$A$18:$L$205, MATCH("Customer ID", 'E4 TB Allocation Details'!$A$18:$L$18, 0),FALSE), 'E2 Allocators'!$B$15:$W$361, MATCH('O5 Details by Class &amp; Accounts'!AM$18, 'E2 Allocators'!$B$15:$W$15, 0),FALSE)*$G167)</f>
        <v>0</v>
      </c>
      <c r="AN167" s="1412">
        <f ca="1">IF(ISERROR(VLOOKUP(VLOOKUP($A167, 'E4 TB Allocation Details'!$A$18:$L$205, MATCH("Customer ID", 'E4 TB Allocation Details'!$A$18:$L$18, 0),FALSE), 'E2 Allocators'!$B$15:$W$361, MATCH('O5 Details by Class &amp; Accounts'!AN$18, 'E2 Allocators'!$B$15:$W$15, 0),FALSE)*$G167), 0, VLOOKUP(VLOOKUP($A167, 'E4 TB Allocation Details'!$A$18:$L$205, MATCH("Customer ID", 'E4 TB Allocation Details'!$A$18:$L$18, 0),FALSE), 'E2 Allocators'!$B$15:$W$361, MATCH('O5 Details by Class &amp; Accounts'!AN$18, 'E2 Allocators'!$B$15:$W$15, 0),FALSE)*$G167)</f>
        <v>0</v>
      </c>
      <c r="AO167" s="1412">
        <f ca="1">IF(ISERROR(VLOOKUP(VLOOKUP($A167, 'E4 TB Allocation Details'!$A$18:$L$205, MATCH("Customer ID", 'E4 TB Allocation Details'!$A$18:$L$18, 0),FALSE), 'E2 Allocators'!$B$15:$W$361, MATCH('O5 Details by Class &amp; Accounts'!AO$18, 'E2 Allocators'!$B$15:$W$15, 0),FALSE)*$G167), 0, VLOOKUP(VLOOKUP($A167, 'E4 TB Allocation Details'!$A$18:$L$205, MATCH("Customer ID", 'E4 TB Allocation Details'!$A$18:$L$18, 0),FALSE), 'E2 Allocators'!$B$15:$W$361, MATCH('O5 Details by Class &amp; Accounts'!AO$18, 'E2 Allocators'!$B$15:$W$15, 0),FALSE)*$G167)</f>
        <v>0</v>
      </c>
      <c r="AP167" s="1412">
        <f ca="1">IF(ISERROR(VLOOKUP(VLOOKUP($A167, 'E4 TB Allocation Details'!$A$18:$L$205, MATCH("Customer ID", 'E4 TB Allocation Details'!$A$18:$L$18, 0),FALSE), 'E2 Allocators'!$B$15:$W$361, MATCH('O5 Details by Class &amp; Accounts'!AP$18, 'E2 Allocators'!$B$15:$W$15, 0),FALSE)*$G167), 0, VLOOKUP(VLOOKUP($A167, 'E4 TB Allocation Details'!$A$18:$L$205, MATCH("Customer ID", 'E4 TB Allocation Details'!$A$18:$L$18, 0),FALSE), 'E2 Allocators'!$B$15:$W$361, MATCH('O5 Details by Class &amp; Accounts'!AP$18, 'E2 Allocators'!$B$15:$W$15, 0),FALSE)*$G167)</f>
        <v>0</v>
      </c>
      <c r="AQ167" s="1412">
        <f ca="1">IF(ISERROR(VLOOKUP(VLOOKUP($A167, 'E4 TB Allocation Details'!$A$18:$L$205, MATCH("Customer ID", 'E4 TB Allocation Details'!$A$18:$L$18, 0),FALSE), 'E2 Allocators'!$B$15:$W$361, MATCH('O5 Details by Class &amp; Accounts'!AQ$18, 'E2 Allocators'!$B$15:$W$15, 0),FALSE)*$G167), 0, VLOOKUP(VLOOKUP($A167, 'E4 TB Allocation Details'!$A$18:$L$205, MATCH("Customer ID", 'E4 TB Allocation Details'!$A$18:$L$18, 0),FALSE), 'E2 Allocators'!$B$15:$W$361, MATCH('O5 Details by Class &amp; Accounts'!AQ$18, 'E2 Allocators'!$B$15:$W$15, 0),FALSE)*$G167)</f>
        <v>0</v>
      </c>
      <c r="AR167" s="1412">
        <f ca="1">IF(ISERROR(VLOOKUP(VLOOKUP($A167, 'E4 TB Allocation Details'!$A$18:$L$205, MATCH("Customer ID", 'E4 TB Allocation Details'!$A$18:$L$18, 0),FALSE), 'E2 Allocators'!$B$15:$W$361, MATCH('O5 Details by Class &amp; Accounts'!AR$18, 'E2 Allocators'!$B$15:$W$15, 0),FALSE)*$G167), 0, VLOOKUP(VLOOKUP($A167, 'E4 TB Allocation Details'!$A$18:$L$205, MATCH("Customer ID", 'E4 TB Allocation Details'!$A$18:$L$18, 0),FALSE), 'E2 Allocators'!$B$15:$W$361, MATCH('O5 Details by Class &amp; Accounts'!AR$18, 'E2 Allocators'!$B$15:$W$15, 0),FALSE)*$G167)</f>
        <v>0</v>
      </c>
      <c r="AS167" s="1412">
        <f ca="1">IF(ISERROR(VLOOKUP(VLOOKUP($A167, 'E4 TB Allocation Details'!$A$18:$L$205, MATCH("Customer ID", 'E4 TB Allocation Details'!$A$18:$L$18, 0),FALSE), 'E2 Allocators'!$B$15:$W$361, MATCH('O5 Details by Class &amp; Accounts'!AS$18, 'E2 Allocators'!$B$15:$W$15, 0),FALSE)*$G167), 0, VLOOKUP(VLOOKUP($A167, 'E4 TB Allocation Details'!$A$18:$L$205, MATCH("Customer ID", 'E4 TB Allocation Details'!$A$18:$L$18, 0),FALSE), 'E2 Allocators'!$B$15:$W$361, MATCH('O5 Details by Class &amp; Accounts'!AS$18, 'E2 Allocators'!$B$15:$W$15, 0),FALSE)*$G167)</f>
        <v>0</v>
      </c>
      <c r="AT167" s="1412">
        <f ca="1">IF(ISERROR(VLOOKUP(VLOOKUP($A167, 'E4 TB Allocation Details'!$A$18:$L$205, MATCH("Customer ID", 'E4 TB Allocation Details'!$A$18:$L$18, 0),FALSE), 'E2 Allocators'!$B$15:$W$361, MATCH('O5 Details by Class &amp; Accounts'!AT$18, 'E2 Allocators'!$B$15:$W$15, 0),FALSE)*$G167), 0, VLOOKUP(VLOOKUP($A167, 'E4 TB Allocation Details'!$A$18:$L$205, MATCH("Customer ID", 'E4 TB Allocation Details'!$A$18:$L$18, 0),FALSE), 'E2 Allocators'!$B$15:$W$361, MATCH('O5 Details by Class &amp; Accounts'!AT$18, 'E2 Allocators'!$B$15:$W$15, 0),FALSE)*$G167)</f>
        <v>0</v>
      </c>
      <c r="AU167" s="1412">
        <f ca="1">IF(ISERROR(VLOOKUP(VLOOKUP($A167, 'E4 TB Allocation Details'!$A$18:$L$205, MATCH("Customer ID", 'E4 TB Allocation Details'!$A$18:$L$18, 0),FALSE), 'E2 Allocators'!$B$15:$W$361, MATCH('O5 Details by Class &amp; Accounts'!AU$18, 'E2 Allocators'!$B$15:$W$15, 0),FALSE)*$G167), 0, VLOOKUP(VLOOKUP($A167, 'E4 TB Allocation Details'!$A$18:$L$205, MATCH("Customer ID", 'E4 TB Allocation Details'!$A$18:$L$18, 0),FALSE), 'E2 Allocators'!$B$15:$W$361, MATCH('O5 Details by Class &amp; Accounts'!AU$18, 'E2 Allocators'!$B$15:$W$15, 0),FALSE)*$G167)</f>
        <v>0</v>
      </c>
      <c r="AV167" s="1412">
        <f ca="1">IF(ISERROR(VLOOKUP(VLOOKUP($A167, 'E4 TB Allocation Details'!$A$18:$L$205, MATCH("Customer ID", 'E4 TB Allocation Details'!$A$18:$L$18, 0),FALSE), 'E2 Allocators'!$B$15:$W$361, MATCH('O5 Details by Class &amp; Accounts'!AV$18, 'E2 Allocators'!$B$15:$W$15, 0),FALSE)*$G167), 0, VLOOKUP(VLOOKUP($A167, 'E4 TB Allocation Details'!$A$18:$L$205, MATCH("Customer ID", 'E4 TB Allocation Details'!$A$18:$L$18, 0),FALSE), 'E2 Allocators'!$B$15:$W$361, MATCH('O5 Details by Class &amp; Accounts'!AV$18, 'E2 Allocators'!$B$15:$W$15, 0),FALSE)*$G167)</f>
        <v>0</v>
      </c>
      <c r="AW167" s="1412">
        <f ca="1">IF(ISERROR(VLOOKUP(VLOOKUP($A167, 'E4 TB Allocation Details'!$A$18:$L$205, MATCH("Customer ID", 'E4 TB Allocation Details'!$A$18:$L$18, 0),FALSE), 'E2 Allocators'!$B$15:$W$361, MATCH('O5 Details by Class &amp; Accounts'!AW$18, 'E2 Allocators'!$B$15:$W$15, 0),FALSE)*$G167), 0, VLOOKUP(VLOOKUP($A167, 'E4 TB Allocation Details'!$A$18:$L$205, MATCH("Customer ID", 'E4 TB Allocation Details'!$A$18:$L$18, 0),FALSE), 'E2 Allocators'!$B$15:$W$361, MATCH('O5 Details by Class &amp; Accounts'!AW$18, 'E2 Allocators'!$B$15:$W$15, 0),FALSE)*$G167)</f>
        <v>0</v>
      </c>
      <c r="AX167" s="1412">
        <f t="shared" si="44"/>
        <v>0</v>
      </c>
      <c r="AY167" s="1412">
        <f ca="1">IF(ISERROR(VLOOKUP(VLOOKUP($A167, 'E4 TB Allocation Details'!$A$18:$L$205, MATCH("Misc ID", 'E4 TB Allocation Details'!$A$18:$L$18, 0),FALSE), 'E2 Allocators'!$B$15:$W$361, MATCH('O5 Details by Class &amp; Accounts'!AY$18, 'E2 Allocators'!$B$15:$W$15, 0),FALSE)*$E167), 0, VLOOKUP(VLOOKUP($A167, 'E4 TB Allocation Details'!$A$18:$L$205, MATCH("Misc ID", 'E4 TB Allocation Details'!$A$18:$L$18, 0),FALSE), 'E2 Allocators'!$B$15:$W$361, MATCH('O5 Details by Class &amp; Accounts'!AY$18, 'E2 Allocators'!$B$15:$W$15, 0),FALSE)*$E167)</f>
        <v>0</v>
      </c>
      <c r="AZ167" s="1412">
        <f ca="1">IF(ISERROR(VLOOKUP(VLOOKUP($A167, 'E4 TB Allocation Details'!$A$18:$L$205, MATCH("Misc ID", 'E4 TB Allocation Details'!$A$18:$L$18, 0),FALSE), 'E2 Allocators'!$B$15:$W$361, MATCH('O5 Details by Class &amp; Accounts'!AZ$18, 'E2 Allocators'!$B$15:$W$15, 0),FALSE)*$E167), 0, VLOOKUP(VLOOKUP($A167, 'E4 TB Allocation Details'!$A$18:$L$205, MATCH("Misc ID", 'E4 TB Allocation Details'!$A$18:$L$18, 0),FALSE), 'E2 Allocators'!$B$15:$W$361, MATCH('O5 Details by Class &amp; Accounts'!AZ$18, 'E2 Allocators'!$B$15:$W$15, 0),FALSE)*$E167)</f>
        <v>0</v>
      </c>
      <c r="BA167" s="1412">
        <f ca="1">IF(ISERROR(VLOOKUP(VLOOKUP($A167, 'E4 TB Allocation Details'!$A$18:$L$205, MATCH("Misc ID", 'E4 TB Allocation Details'!$A$18:$L$18, 0),FALSE), 'E2 Allocators'!$B$15:$W$361, MATCH('O5 Details by Class &amp; Accounts'!BA$18, 'E2 Allocators'!$B$15:$W$15, 0),FALSE)*$E167), 0, VLOOKUP(VLOOKUP($A167, 'E4 TB Allocation Details'!$A$18:$L$205, MATCH("Misc ID", 'E4 TB Allocation Details'!$A$18:$L$18, 0),FALSE), 'E2 Allocators'!$B$15:$W$361, MATCH('O5 Details by Class &amp; Accounts'!BA$18, 'E2 Allocators'!$B$15:$W$15, 0),FALSE)*$E167)</f>
        <v>0</v>
      </c>
      <c r="BB167" s="1412">
        <f ca="1">IF(ISERROR(VLOOKUP(VLOOKUP($A167, 'E4 TB Allocation Details'!$A$18:$L$205, MATCH("Misc ID", 'E4 TB Allocation Details'!$A$18:$L$18, 0),FALSE), 'E2 Allocators'!$B$15:$W$361, MATCH('O5 Details by Class &amp; Accounts'!BB$18, 'E2 Allocators'!$B$15:$W$15, 0),FALSE)*$E167), 0, VLOOKUP(VLOOKUP($A167, 'E4 TB Allocation Details'!$A$18:$L$205, MATCH("Misc ID", 'E4 TB Allocation Details'!$A$18:$L$18, 0),FALSE), 'E2 Allocators'!$B$15:$W$361, MATCH('O5 Details by Class &amp; Accounts'!BB$18, 'E2 Allocators'!$B$15:$W$15, 0),FALSE)*$E167)</f>
        <v>0</v>
      </c>
      <c r="BC167" s="1412">
        <f ca="1">IF(ISERROR(VLOOKUP(VLOOKUP($A167, 'E4 TB Allocation Details'!$A$18:$L$205, MATCH("Misc ID", 'E4 TB Allocation Details'!$A$18:$L$18, 0),FALSE), 'E2 Allocators'!$B$15:$W$361, MATCH('O5 Details by Class &amp; Accounts'!BC$18, 'E2 Allocators'!$B$15:$W$15, 0),FALSE)*$E167), 0, VLOOKUP(VLOOKUP($A167, 'E4 TB Allocation Details'!$A$18:$L$205, MATCH("Misc ID", 'E4 TB Allocation Details'!$A$18:$L$18, 0),FALSE), 'E2 Allocators'!$B$15:$W$361, MATCH('O5 Details by Class &amp; Accounts'!BC$18, 'E2 Allocators'!$B$15:$W$15, 0),FALSE)*$E167)</f>
        <v>0</v>
      </c>
      <c r="BD167" s="1412">
        <f ca="1">IF(ISERROR(VLOOKUP(VLOOKUP($A167, 'E4 TB Allocation Details'!$A$18:$L$205, MATCH("Misc ID", 'E4 TB Allocation Details'!$A$18:$L$18, 0),FALSE), 'E2 Allocators'!$B$15:$W$361, MATCH('O5 Details by Class &amp; Accounts'!BD$18, 'E2 Allocators'!$B$15:$W$15, 0),FALSE)*$E167), 0, VLOOKUP(VLOOKUP($A167, 'E4 TB Allocation Details'!$A$18:$L$205, MATCH("Misc ID", 'E4 TB Allocation Details'!$A$18:$L$18, 0),FALSE), 'E2 Allocators'!$B$15:$W$361, MATCH('O5 Details by Class &amp; Accounts'!BD$18, 'E2 Allocators'!$B$15:$W$15, 0),FALSE)*$E167)</f>
        <v>0</v>
      </c>
      <c r="BE167" s="1412">
        <f ca="1">IF(ISERROR(VLOOKUP(VLOOKUP($A167, 'E4 TB Allocation Details'!$A$18:$L$205, MATCH("Misc ID", 'E4 TB Allocation Details'!$A$18:$L$18, 0),FALSE), 'E2 Allocators'!$B$15:$W$361, MATCH('O5 Details by Class &amp; Accounts'!BE$18, 'E2 Allocators'!$B$15:$W$15, 0),FALSE)*$E167), 0, VLOOKUP(VLOOKUP($A167, 'E4 TB Allocation Details'!$A$18:$L$205, MATCH("Misc ID", 'E4 TB Allocation Details'!$A$18:$L$18, 0),FALSE), 'E2 Allocators'!$B$15:$W$361, MATCH('O5 Details by Class &amp; Accounts'!BE$18, 'E2 Allocators'!$B$15:$W$15, 0),FALSE)*$E167)</f>
        <v>0</v>
      </c>
      <c r="BF167" s="1412">
        <f ca="1">IF(ISERROR(VLOOKUP(VLOOKUP($A167, 'E4 TB Allocation Details'!$A$18:$L$205, MATCH("Misc ID", 'E4 TB Allocation Details'!$A$18:$L$18, 0),FALSE), 'E2 Allocators'!$B$15:$W$361, MATCH('O5 Details by Class &amp; Accounts'!BF$18, 'E2 Allocators'!$B$15:$W$15, 0),FALSE)*$E167), 0, VLOOKUP(VLOOKUP($A167, 'E4 TB Allocation Details'!$A$18:$L$205, MATCH("Misc ID", 'E4 TB Allocation Details'!$A$18:$L$18, 0),FALSE), 'E2 Allocators'!$B$15:$W$361, MATCH('O5 Details by Class &amp; Accounts'!BF$18, 'E2 Allocators'!$B$15:$W$15, 0),FALSE)*$E167)</f>
        <v>0</v>
      </c>
      <c r="BG167" s="1412">
        <f ca="1">IF(ISERROR(VLOOKUP(VLOOKUP($A167, 'E4 TB Allocation Details'!$A$18:$L$205, MATCH("Misc ID", 'E4 TB Allocation Details'!$A$18:$L$18, 0),FALSE), 'E2 Allocators'!$B$15:$W$361, MATCH('O5 Details by Class &amp; Accounts'!BG$18, 'E2 Allocators'!$B$15:$W$15, 0),FALSE)*$E167), 0, VLOOKUP(VLOOKUP($A167, 'E4 TB Allocation Details'!$A$18:$L$205, MATCH("Misc ID", 'E4 TB Allocation Details'!$A$18:$L$18, 0),FALSE), 'E2 Allocators'!$B$15:$W$361, MATCH('O5 Details by Class &amp; Accounts'!BG$18, 'E2 Allocators'!$B$15:$W$15, 0),FALSE)*$E167)</f>
        <v>0</v>
      </c>
      <c r="BH167" s="1412">
        <f ca="1">IF(ISERROR(VLOOKUP(VLOOKUP($A167, 'E4 TB Allocation Details'!$A$18:$L$205, MATCH("Misc ID", 'E4 TB Allocation Details'!$A$18:$L$18, 0),FALSE), 'E2 Allocators'!$B$15:$W$361, MATCH('O5 Details by Class &amp; Accounts'!BH$18, 'E2 Allocators'!$B$15:$W$15, 0),FALSE)*$E167), 0, VLOOKUP(VLOOKUP($A167, 'E4 TB Allocation Details'!$A$18:$L$205, MATCH("Misc ID", 'E4 TB Allocation Details'!$A$18:$L$18, 0),FALSE), 'E2 Allocators'!$B$15:$W$361, MATCH('O5 Details by Class &amp; Accounts'!BH$18, 'E2 Allocators'!$B$15:$W$15, 0),FALSE)*$E167)</f>
        <v>0</v>
      </c>
      <c r="BI167" s="1412">
        <f ca="1">IF(ISERROR(VLOOKUP(VLOOKUP($A167, 'E4 TB Allocation Details'!$A$18:$L$205, MATCH("Misc ID", 'E4 TB Allocation Details'!$A$18:$L$18, 0),FALSE), 'E2 Allocators'!$B$15:$W$361, MATCH('O5 Details by Class &amp; Accounts'!BI$18, 'E2 Allocators'!$B$15:$W$15, 0),FALSE)*$E167), 0, VLOOKUP(VLOOKUP($A167, 'E4 TB Allocation Details'!$A$18:$L$205, MATCH("Misc ID", 'E4 TB Allocation Details'!$A$18:$L$18, 0),FALSE), 'E2 Allocators'!$B$15:$W$361, MATCH('O5 Details by Class &amp; Accounts'!BI$18, 'E2 Allocators'!$B$15:$W$15, 0),FALSE)*$E167)</f>
        <v>0</v>
      </c>
      <c r="BJ167" s="1412">
        <f ca="1">IF(ISERROR(VLOOKUP(VLOOKUP($A167, 'E4 TB Allocation Details'!$A$18:$L$205, MATCH("Misc ID", 'E4 TB Allocation Details'!$A$18:$L$18, 0),FALSE), 'E2 Allocators'!$B$15:$W$361, MATCH('O5 Details by Class &amp; Accounts'!BJ$18, 'E2 Allocators'!$B$15:$W$15, 0),FALSE)*$E167), 0, VLOOKUP(VLOOKUP($A167, 'E4 TB Allocation Details'!$A$18:$L$205, MATCH("Misc ID", 'E4 TB Allocation Details'!$A$18:$L$18, 0),FALSE), 'E2 Allocators'!$B$15:$W$361, MATCH('O5 Details by Class &amp; Accounts'!BJ$18, 'E2 Allocators'!$B$15:$W$15, 0),FALSE)*$E167)</f>
        <v>0</v>
      </c>
      <c r="BK167" s="1412">
        <f ca="1">IF(ISERROR(VLOOKUP(VLOOKUP($A167, 'E4 TB Allocation Details'!$A$18:$L$205, MATCH("Misc ID", 'E4 TB Allocation Details'!$A$18:$L$18, 0),FALSE), 'E2 Allocators'!$B$15:$W$361, MATCH('O5 Details by Class &amp; Accounts'!BK$18, 'E2 Allocators'!$B$15:$W$15, 0),FALSE)*$E167), 0, VLOOKUP(VLOOKUP($A167, 'E4 TB Allocation Details'!$A$18:$L$205, MATCH("Misc ID", 'E4 TB Allocation Details'!$A$18:$L$18, 0),FALSE), 'E2 Allocators'!$B$15:$W$361, MATCH('O5 Details by Class &amp; Accounts'!BK$18, 'E2 Allocators'!$B$15:$W$15, 0),FALSE)*$E167)</f>
        <v>0</v>
      </c>
      <c r="BL167" s="1412">
        <f ca="1">IF(ISERROR(VLOOKUP(VLOOKUP($A167, 'E4 TB Allocation Details'!$A$18:$L$205, MATCH("Misc ID", 'E4 TB Allocation Details'!$A$18:$L$18, 0),FALSE), 'E2 Allocators'!$B$15:$W$361, MATCH('O5 Details by Class &amp; Accounts'!BL$18, 'E2 Allocators'!$B$15:$W$15, 0),FALSE)*$E167), 0, VLOOKUP(VLOOKUP($A167, 'E4 TB Allocation Details'!$A$18:$L$205, MATCH("Misc ID", 'E4 TB Allocation Details'!$A$18:$L$18, 0),FALSE), 'E2 Allocators'!$B$15:$W$361, MATCH('O5 Details by Class &amp; Accounts'!BL$18, 'E2 Allocators'!$B$15:$W$15, 0),FALSE)*$E167)</f>
        <v>0</v>
      </c>
      <c r="BM167" s="1412">
        <f ca="1">IF(ISERROR(VLOOKUP(VLOOKUP($A167, 'E4 TB Allocation Details'!$A$18:$L$205, MATCH("Misc ID", 'E4 TB Allocation Details'!$A$18:$L$18, 0),FALSE), 'E2 Allocators'!$B$15:$W$361, MATCH('O5 Details by Class &amp; Accounts'!BM$18, 'E2 Allocators'!$B$15:$W$15, 0),FALSE)*$E167), 0, VLOOKUP(VLOOKUP($A167, 'E4 TB Allocation Details'!$A$18:$L$205, MATCH("Misc ID", 'E4 TB Allocation Details'!$A$18:$L$18, 0),FALSE), 'E2 Allocators'!$B$15:$W$361, MATCH('O5 Details by Class &amp; Accounts'!BM$18, 'E2 Allocators'!$B$15:$W$15, 0),FALSE)*$E167)</f>
        <v>0</v>
      </c>
      <c r="BN167" s="1412">
        <f ca="1">IF(ISERROR(VLOOKUP(VLOOKUP($A167, 'E4 TB Allocation Details'!$A$18:$L$205, MATCH("Misc ID", 'E4 TB Allocation Details'!$A$18:$L$18, 0),FALSE), 'E2 Allocators'!$B$15:$W$361, MATCH('O5 Details by Class &amp; Accounts'!BN$18, 'E2 Allocators'!$B$15:$W$15, 0),FALSE)*$E167), 0, VLOOKUP(VLOOKUP($A167, 'E4 TB Allocation Details'!$A$18:$L$205, MATCH("Misc ID", 'E4 TB Allocation Details'!$A$18:$L$18, 0),FALSE), 'E2 Allocators'!$B$15:$W$361, MATCH('O5 Details by Class &amp; Accounts'!BN$18, 'E2 Allocators'!$B$15:$W$15, 0),FALSE)*$E167)</f>
        <v>0</v>
      </c>
      <c r="BO167" s="1412">
        <f ca="1">IF(ISERROR(VLOOKUP(VLOOKUP($A167, 'E4 TB Allocation Details'!$A$18:$L$205, MATCH("Misc ID", 'E4 TB Allocation Details'!$A$18:$L$18, 0),FALSE), 'E2 Allocators'!$B$15:$W$361, MATCH('O5 Details by Class &amp; Accounts'!BO$18, 'E2 Allocators'!$B$15:$W$15, 0),FALSE)*$E167), 0, VLOOKUP(VLOOKUP($A167, 'E4 TB Allocation Details'!$A$18:$L$205, MATCH("Misc ID", 'E4 TB Allocation Details'!$A$18:$L$18, 0),FALSE), 'E2 Allocators'!$B$15:$W$361, MATCH('O5 Details by Class &amp; Accounts'!BO$18, 'E2 Allocators'!$B$15:$W$15, 0),FALSE)*$E167)</f>
        <v>0</v>
      </c>
      <c r="BP167" s="1412">
        <f ca="1">IF(ISERROR(VLOOKUP(VLOOKUP($A167, 'E4 TB Allocation Details'!$A$18:$L$205, MATCH("Misc ID", 'E4 TB Allocation Details'!$A$18:$L$18, 0),FALSE), 'E2 Allocators'!$B$15:$W$361, MATCH('O5 Details by Class &amp; Accounts'!BP$18, 'E2 Allocators'!$B$15:$W$15, 0),FALSE)*$E167), 0, VLOOKUP(VLOOKUP($A167, 'E4 TB Allocation Details'!$A$18:$L$205, MATCH("Misc ID", 'E4 TB Allocation Details'!$A$18:$L$18, 0),FALSE), 'E2 Allocators'!$B$15:$W$361, MATCH('O5 Details by Class &amp; Accounts'!BP$18, 'E2 Allocators'!$B$15:$W$15, 0),FALSE)*$E167)</f>
        <v>0</v>
      </c>
      <c r="BQ167" s="1412">
        <f ca="1">IF(ISERROR(VLOOKUP(VLOOKUP($A167, 'E4 TB Allocation Details'!$A$18:$L$205, MATCH("Misc ID", 'E4 TB Allocation Details'!$A$18:$L$18, 0),FALSE), 'E2 Allocators'!$B$15:$W$361, MATCH('O5 Details by Class &amp; Accounts'!BQ$18, 'E2 Allocators'!$B$15:$W$15, 0),FALSE)*$E167), 0, VLOOKUP(VLOOKUP($A167, 'E4 TB Allocation Details'!$A$18:$L$205, MATCH("Misc ID", 'E4 TB Allocation Details'!$A$18:$L$18, 0),FALSE), 'E2 Allocators'!$B$15:$W$361, MATCH('O5 Details by Class &amp; Accounts'!BQ$18, 'E2 Allocators'!$B$15:$W$15, 0),FALSE)*$E167)</f>
        <v>0</v>
      </c>
      <c r="BR167" s="1412">
        <f ca="1">IF(ISERROR(VLOOKUP(VLOOKUP($A167, 'E4 TB Allocation Details'!$A$18:$L$205, MATCH("Misc ID", 'E4 TB Allocation Details'!$A$18:$L$18, 0),FALSE), 'E2 Allocators'!$B$15:$W$361, MATCH('O5 Details by Class &amp; Accounts'!BR$18, 'E2 Allocators'!$B$15:$W$15, 0),FALSE)*$E167), 0, VLOOKUP(VLOOKUP($A167, 'E4 TB Allocation Details'!$A$18:$L$205, MATCH("Misc ID", 'E4 TB Allocation Details'!$A$18:$L$18, 0),FALSE), 'E2 Allocators'!$B$15:$W$361, MATCH('O5 Details by Class &amp; Accounts'!BR$18, 'E2 Allocators'!$B$15:$W$15, 0),FALSE)*$E167)</f>
        <v>0</v>
      </c>
      <c r="BS167" s="1412">
        <f t="shared" si="41"/>
        <v>0</v>
      </c>
      <c r="BT167" s="1412">
        <f ca="1">IF(ISERROR(VLOOKUP(VLOOKUP($A167, 'E4 TB Allocation Details'!$A$18:$L$205, MATCH("A &amp; G ID", 'E4 TB Allocation Details'!$A$18:$L$18, 0),FALSE), 'E2 Allocators'!$B$15:$W$361, MATCH('O5 Details by Class &amp; Accounts'!BT$18, 'E2 Allocators'!$B$15:$W$15, 0),FALSE)*$E167), 0, VLOOKUP(VLOOKUP($A167, 'E4 TB Allocation Details'!$A$18:$L$205, MATCH("A &amp; G ID", 'E4 TB Allocation Details'!$A$18:$L$18, 0),FALSE), 'E2 Allocators'!$B$15:$W$361, MATCH('O5 Details by Class &amp; Accounts'!BT$18, 'E2 Allocators'!$B$15:$W$15, 0),FALSE)*$E167)</f>
        <v>12616.377318078254</v>
      </c>
      <c r="BU167" s="1412">
        <f ca="1">IF(ISERROR(VLOOKUP(VLOOKUP($A167, 'E4 TB Allocation Details'!$A$18:$L$205, MATCH("A &amp; G ID", 'E4 TB Allocation Details'!$A$18:$L$18, 0),FALSE), 'E2 Allocators'!$B$15:$W$361, MATCH('O5 Details by Class &amp; Accounts'!BU$18, 'E2 Allocators'!$B$15:$W$15, 0),FALSE)*$E167), 0, VLOOKUP(VLOOKUP($A167, 'E4 TB Allocation Details'!$A$18:$L$205, MATCH("A &amp; G ID", 'E4 TB Allocation Details'!$A$18:$L$18, 0),FALSE), 'E2 Allocators'!$B$15:$W$361, MATCH('O5 Details by Class &amp; Accounts'!BU$18, 'E2 Allocators'!$B$15:$W$15, 0),FALSE)*$E167)</f>
        <v>3553.9502405359372</v>
      </c>
      <c r="BV167" s="1412">
        <f ca="1">IF(ISERROR(VLOOKUP(VLOOKUP($A167, 'E4 TB Allocation Details'!$A$18:$L$205, MATCH("A &amp; G ID", 'E4 TB Allocation Details'!$A$18:$L$18, 0),FALSE), 'E2 Allocators'!$B$15:$W$361, MATCH('O5 Details by Class &amp; Accounts'!BV$18, 'E2 Allocators'!$B$15:$W$15, 0),FALSE)*$E167), 0, VLOOKUP(VLOOKUP($A167, 'E4 TB Allocation Details'!$A$18:$L$205, MATCH("A &amp; G ID", 'E4 TB Allocation Details'!$A$18:$L$18, 0),FALSE), 'E2 Allocators'!$B$15:$W$361, MATCH('O5 Details by Class &amp; Accounts'!BV$18, 'E2 Allocators'!$B$15:$W$15, 0),FALSE)*$E167)</f>
        <v>3822.8056006757565</v>
      </c>
      <c r="BW167" s="1412">
        <f ca="1">IF(ISERROR(VLOOKUP(VLOOKUP($A167, 'E4 TB Allocation Details'!$A$18:$L$205, MATCH("A &amp; G ID", 'E4 TB Allocation Details'!$A$18:$L$18, 0),FALSE), 'E2 Allocators'!$B$15:$W$361, MATCH('O5 Details by Class &amp; Accounts'!BW$18, 'E2 Allocators'!$B$15:$W$15, 0),FALSE)*$E167), 0, VLOOKUP(VLOOKUP($A167, 'E4 TB Allocation Details'!$A$18:$L$205, MATCH("A &amp; G ID", 'E4 TB Allocation Details'!$A$18:$L$18, 0),FALSE), 'E2 Allocators'!$B$15:$W$361, MATCH('O5 Details by Class &amp; Accounts'!BW$18, 'E2 Allocators'!$B$15:$W$15, 0),FALSE)*$E167)</f>
        <v>0</v>
      </c>
      <c r="BX167" s="1412">
        <f ca="1">IF(ISERROR(VLOOKUP(VLOOKUP($A167, 'E4 TB Allocation Details'!$A$18:$L$205, MATCH("A &amp; G ID", 'E4 TB Allocation Details'!$A$18:$L$18, 0),FALSE), 'E2 Allocators'!$B$15:$W$361, MATCH('O5 Details by Class &amp; Accounts'!BX$18, 'E2 Allocators'!$B$15:$W$15, 0),FALSE)*$E167), 0, VLOOKUP(VLOOKUP($A167, 'E4 TB Allocation Details'!$A$18:$L$205, MATCH("A &amp; G ID", 'E4 TB Allocation Details'!$A$18:$L$18, 0),FALSE), 'E2 Allocators'!$B$15:$W$361, MATCH('O5 Details by Class &amp; Accounts'!BX$18, 'E2 Allocators'!$B$15:$W$15, 0),FALSE)*$E167)</f>
        <v>0</v>
      </c>
      <c r="BY167" s="1412">
        <f ca="1">IF(ISERROR(VLOOKUP(VLOOKUP($A167, 'E4 TB Allocation Details'!$A$18:$L$205, MATCH("A &amp; G ID", 'E4 TB Allocation Details'!$A$18:$L$18, 0),FALSE), 'E2 Allocators'!$B$15:$W$361, MATCH('O5 Details by Class &amp; Accounts'!BY$18, 'E2 Allocators'!$B$15:$W$15, 0),FALSE)*$E167), 0, VLOOKUP(VLOOKUP($A167, 'E4 TB Allocation Details'!$A$18:$L$205, MATCH("A &amp; G ID", 'E4 TB Allocation Details'!$A$18:$L$18, 0),FALSE), 'E2 Allocators'!$B$15:$W$361, MATCH('O5 Details by Class &amp; Accounts'!BY$18, 'E2 Allocators'!$B$15:$W$15, 0),FALSE)*$E167)</f>
        <v>0</v>
      </c>
      <c r="BZ167" s="1412">
        <f ca="1">IF(ISERROR(VLOOKUP(VLOOKUP($A167, 'E4 TB Allocation Details'!$A$18:$L$205, MATCH("A &amp; G ID", 'E4 TB Allocation Details'!$A$18:$L$18, 0),FALSE), 'E2 Allocators'!$B$15:$W$361, MATCH('O5 Details by Class &amp; Accounts'!BZ$18, 'E2 Allocators'!$B$15:$W$15, 0),FALSE)*$E167), 0, VLOOKUP(VLOOKUP($A167, 'E4 TB Allocation Details'!$A$18:$L$205, MATCH("A &amp; G ID", 'E4 TB Allocation Details'!$A$18:$L$18, 0),FALSE), 'E2 Allocators'!$B$15:$W$361, MATCH('O5 Details by Class &amp; Accounts'!BZ$18, 'E2 Allocators'!$B$15:$W$15, 0),FALSE)*$E167)</f>
        <v>900.00418810183157</v>
      </c>
      <c r="CA167" s="1412">
        <f ca="1">IF(ISERROR(VLOOKUP(VLOOKUP($A167, 'E4 TB Allocation Details'!$A$18:$L$205, MATCH("A &amp; G ID", 'E4 TB Allocation Details'!$A$18:$L$18, 0),FALSE), 'E2 Allocators'!$B$15:$W$361, MATCH('O5 Details by Class &amp; Accounts'!CA$18, 'E2 Allocators'!$B$15:$W$15, 0),FALSE)*$E167), 0, VLOOKUP(VLOOKUP($A167, 'E4 TB Allocation Details'!$A$18:$L$205, MATCH("A &amp; G ID", 'E4 TB Allocation Details'!$A$18:$L$18, 0),FALSE), 'E2 Allocators'!$B$15:$W$361, MATCH('O5 Details by Class &amp; Accounts'!CA$18, 'E2 Allocators'!$B$15:$W$15, 0),FALSE)*$E167)</f>
        <v>56.776154732375609</v>
      </c>
      <c r="CB167" s="1412">
        <f ca="1">IF(ISERROR(VLOOKUP(VLOOKUP($A167, 'E4 TB Allocation Details'!$A$18:$L$205, MATCH("A &amp; G ID", 'E4 TB Allocation Details'!$A$18:$L$18, 0),FALSE), 'E2 Allocators'!$B$15:$W$361, MATCH('O5 Details by Class &amp; Accounts'!CB$18, 'E2 Allocators'!$B$15:$W$15, 0),FALSE)*$E167), 0, VLOOKUP(VLOOKUP($A167, 'E4 TB Allocation Details'!$A$18:$L$205, MATCH("A &amp; G ID", 'E4 TB Allocation Details'!$A$18:$L$18, 0),FALSE), 'E2 Allocators'!$B$15:$W$361, MATCH('O5 Details by Class &amp; Accounts'!CB$18, 'E2 Allocators'!$B$15:$W$15, 0),FALSE)*$E167)</f>
        <v>50.086497875845971</v>
      </c>
      <c r="CC167" s="1412">
        <f ca="1">IF(ISERROR(VLOOKUP(VLOOKUP($A167, 'E4 TB Allocation Details'!$A$18:$L$205, MATCH("A &amp; G ID", 'E4 TB Allocation Details'!$A$18:$L$18, 0),FALSE), 'E2 Allocators'!$B$15:$W$361, MATCH('O5 Details by Class &amp; Accounts'!CC$18, 'E2 Allocators'!$B$15:$W$15, 0),FALSE)*$E167), 0, VLOOKUP(VLOOKUP($A167, 'E4 TB Allocation Details'!$A$18:$L$205, MATCH("A &amp; G ID", 'E4 TB Allocation Details'!$A$18:$L$18, 0),FALSE), 'E2 Allocators'!$B$15:$W$361, MATCH('O5 Details by Class &amp; Accounts'!CC$18, 'E2 Allocators'!$B$15:$W$15, 0),FALSE)*$E167)</f>
        <v>0</v>
      </c>
      <c r="CD167" s="1412">
        <f ca="1">IF(ISERROR(VLOOKUP(VLOOKUP($A167, 'E4 TB Allocation Details'!$A$18:$L$205, MATCH("A &amp; G ID", 'E4 TB Allocation Details'!$A$18:$L$18, 0),FALSE), 'E2 Allocators'!$B$15:$W$361, MATCH('O5 Details by Class &amp; Accounts'!CD$18, 'E2 Allocators'!$B$15:$W$15, 0),FALSE)*$E167), 0, VLOOKUP(VLOOKUP($A167, 'E4 TB Allocation Details'!$A$18:$L$205, MATCH("A &amp; G ID", 'E4 TB Allocation Details'!$A$18:$L$18, 0),FALSE), 'E2 Allocators'!$B$15:$W$361, MATCH('O5 Details by Class &amp; Accounts'!CD$18, 'E2 Allocators'!$B$15:$W$15, 0),FALSE)*$E167)</f>
        <v>0</v>
      </c>
      <c r="CE167" s="1412">
        <f ca="1">IF(ISERROR(VLOOKUP(VLOOKUP($A167, 'E4 TB Allocation Details'!$A$18:$L$205, MATCH("A &amp; G ID", 'E4 TB Allocation Details'!$A$18:$L$18, 0),FALSE), 'E2 Allocators'!$B$15:$W$361, MATCH('O5 Details by Class &amp; Accounts'!CE$18, 'E2 Allocators'!$B$15:$W$15, 0),FALSE)*$E167), 0, VLOOKUP(VLOOKUP($A167, 'E4 TB Allocation Details'!$A$18:$L$205, MATCH("A &amp; G ID", 'E4 TB Allocation Details'!$A$18:$L$18, 0),FALSE), 'E2 Allocators'!$B$15:$W$361, MATCH('O5 Details by Class &amp; Accounts'!CE$18, 'E2 Allocators'!$B$15:$W$15, 0),FALSE)*$E167)</f>
        <v>0</v>
      </c>
      <c r="CF167" s="1412">
        <f ca="1">IF(ISERROR(VLOOKUP(VLOOKUP($A167, 'E4 TB Allocation Details'!$A$18:$L$205, MATCH("A &amp; G ID", 'E4 TB Allocation Details'!$A$18:$L$18, 0),FALSE), 'E2 Allocators'!$B$15:$W$361, MATCH('O5 Details by Class &amp; Accounts'!CF$18, 'E2 Allocators'!$B$15:$W$15, 0),FALSE)*$E167), 0, VLOOKUP(VLOOKUP($A167, 'E4 TB Allocation Details'!$A$18:$L$205, MATCH("A &amp; G ID", 'E4 TB Allocation Details'!$A$18:$L$18, 0),FALSE), 'E2 Allocators'!$B$15:$W$361, MATCH('O5 Details by Class &amp; Accounts'!CF$18, 'E2 Allocators'!$B$15:$W$15, 0),FALSE)*$E167)</f>
        <v>0</v>
      </c>
      <c r="CG167" s="1412">
        <f ca="1">IF(ISERROR(VLOOKUP(VLOOKUP($A167, 'E4 TB Allocation Details'!$A$18:$L$205, MATCH("A &amp; G ID", 'E4 TB Allocation Details'!$A$18:$L$18, 0),FALSE), 'E2 Allocators'!$B$15:$W$361, MATCH('O5 Details by Class &amp; Accounts'!CG$18, 'E2 Allocators'!$B$15:$W$15, 0),FALSE)*$E167), 0, VLOOKUP(VLOOKUP($A167, 'E4 TB Allocation Details'!$A$18:$L$205, MATCH("A &amp; G ID", 'E4 TB Allocation Details'!$A$18:$L$18, 0),FALSE), 'E2 Allocators'!$B$15:$W$361, MATCH('O5 Details by Class &amp; Accounts'!CG$18, 'E2 Allocators'!$B$15:$W$15, 0),FALSE)*$E167)</f>
        <v>0</v>
      </c>
      <c r="CH167" s="1412">
        <f ca="1">IF(ISERROR(VLOOKUP(VLOOKUP($A167, 'E4 TB Allocation Details'!$A$18:$L$205, MATCH("A &amp; G ID", 'E4 TB Allocation Details'!$A$18:$L$18, 0),FALSE), 'E2 Allocators'!$B$15:$W$361, MATCH('O5 Details by Class &amp; Accounts'!CH$18, 'E2 Allocators'!$B$15:$W$15, 0),FALSE)*$E167), 0, VLOOKUP(VLOOKUP($A167, 'E4 TB Allocation Details'!$A$18:$L$205, MATCH("A &amp; G ID", 'E4 TB Allocation Details'!$A$18:$L$18, 0),FALSE), 'E2 Allocators'!$B$15:$W$361, MATCH('O5 Details by Class &amp; Accounts'!CH$18, 'E2 Allocators'!$B$15:$W$15, 0),FALSE)*$E167)</f>
        <v>0</v>
      </c>
      <c r="CI167" s="1412">
        <f ca="1">IF(ISERROR(VLOOKUP(VLOOKUP($A167, 'E4 TB Allocation Details'!$A$18:$L$205, MATCH("A &amp; G ID", 'E4 TB Allocation Details'!$A$18:$L$18, 0),FALSE), 'E2 Allocators'!$B$15:$W$361, MATCH('O5 Details by Class &amp; Accounts'!CI$18, 'E2 Allocators'!$B$15:$W$15, 0),FALSE)*$E167), 0, VLOOKUP(VLOOKUP($A167, 'E4 TB Allocation Details'!$A$18:$L$205, MATCH("A &amp; G ID", 'E4 TB Allocation Details'!$A$18:$L$18, 0),FALSE), 'E2 Allocators'!$B$15:$W$361, MATCH('O5 Details by Class &amp; Accounts'!CI$18, 'E2 Allocators'!$B$15:$W$15, 0),FALSE)*$E167)</f>
        <v>0</v>
      </c>
      <c r="CJ167" s="1412">
        <f ca="1">IF(ISERROR(VLOOKUP(VLOOKUP($A167, 'E4 TB Allocation Details'!$A$18:$L$205, MATCH("A &amp; G ID", 'E4 TB Allocation Details'!$A$18:$L$18, 0),FALSE), 'E2 Allocators'!$B$15:$W$361, MATCH('O5 Details by Class &amp; Accounts'!CJ$18, 'E2 Allocators'!$B$15:$W$15, 0),FALSE)*$E167), 0, VLOOKUP(VLOOKUP($A167, 'E4 TB Allocation Details'!$A$18:$L$205, MATCH("A &amp; G ID", 'E4 TB Allocation Details'!$A$18:$L$18, 0),FALSE), 'E2 Allocators'!$B$15:$W$361, MATCH('O5 Details by Class &amp; Accounts'!CJ$18, 'E2 Allocators'!$B$15:$W$15, 0),FALSE)*$E167)</f>
        <v>0</v>
      </c>
      <c r="CK167" s="1412">
        <f ca="1">IF(ISERROR(VLOOKUP(VLOOKUP($A167, 'E4 TB Allocation Details'!$A$18:$L$205, MATCH("A &amp; G ID", 'E4 TB Allocation Details'!$A$18:$L$18, 0),FALSE), 'E2 Allocators'!$B$15:$W$361, MATCH('O5 Details by Class &amp; Accounts'!CK$18, 'E2 Allocators'!$B$15:$W$15, 0),FALSE)*$E167), 0, VLOOKUP(VLOOKUP($A167, 'E4 TB Allocation Details'!$A$18:$L$205, MATCH("A &amp; G ID", 'E4 TB Allocation Details'!$A$18:$L$18, 0),FALSE), 'E2 Allocators'!$B$15:$W$361, MATCH('O5 Details by Class &amp; Accounts'!CK$18, 'E2 Allocators'!$B$15:$W$15, 0),FALSE)*$E167)</f>
        <v>0</v>
      </c>
      <c r="CL167" s="1412">
        <f ca="1">IF(ISERROR(VLOOKUP(VLOOKUP($A167, 'E4 TB Allocation Details'!$A$18:$L$205, MATCH("A &amp; G ID", 'E4 TB Allocation Details'!$A$18:$L$18, 0),FALSE), 'E2 Allocators'!$B$15:$W$361, MATCH('O5 Details by Class &amp; Accounts'!CL$18, 'E2 Allocators'!$B$15:$W$15, 0),FALSE)*$E167), 0, VLOOKUP(VLOOKUP($A167, 'E4 TB Allocation Details'!$A$18:$L$205, MATCH("A &amp; G ID", 'E4 TB Allocation Details'!$A$18:$L$18, 0),FALSE), 'E2 Allocators'!$B$15:$W$361, MATCH('O5 Details by Class &amp; Accounts'!CL$18, 'E2 Allocators'!$B$15:$W$15, 0),FALSE)*$E167)</f>
        <v>0</v>
      </c>
      <c r="CM167" s="1412">
        <f ca="1">IF(ISERROR(VLOOKUP(VLOOKUP($A167, 'E4 TB Allocation Details'!$A$18:$L$205, MATCH("A &amp; G ID", 'E4 TB Allocation Details'!$A$18:$L$18, 0),FALSE), 'E2 Allocators'!$B$15:$W$361, MATCH('O5 Details by Class &amp; Accounts'!CM$18, 'E2 Allocators'!$B$15:$W$15, 0),FALSE)*$E167), 0, VLOOKUP(VLOOKUP($A167, 'E4 TB Allocation Details'!$A$18:$L$205, MATCH("A &amp; G ID", 'E4 TB Allocation Details'!$A$18:$L$18, 0),FALSE), 'E2 Allocators'!$B$15:$W$361, MATCH('O5 Details by Class &amp; Accounts'!CM$18, 'E2 Allocators'!$B$15:$W$15, 0),FALSE)*$E167)</f>
        <v>0</v>
      </c>
      <c r="CN167" s="1412">
        <f t="shared" si="42"/>
        <v>21000.000000000004</v>
      </c>
      <c r="CO167" s="1792">
        <f t="shared" si="43"/>
        <v>0</v>
      </c>
      <c r="CQ167" s="2087" t="s">
        <v>675</v>
      </c>
    </row>
    <row r="168" spans="1:95" s="81" customFormat="1" ht="12.75">
      <c r="A168" s="1170">
        <v>5415</v>
      </c>
      <c r="B168" s="452" t="s">
        <v>374</v>
      </c>
      <c r="C168" s="1789">
        <f ca="1">IF(ISERROR(VLOOKUP($A168,'I3 TB Data'!$A$23:$H$458,MATCH('O5 Details by Class &amp; Accounts'!$C$18, 'I3 TB Data'!$A$23:$H$23,0),0)), 0, VLOOKUP($A168,'I3 TB Data'!$A$23:$H$458,MATCH('O5 Details by Class &amp; Accounts'!$C$18,'I3 TB Data'!$A$23:$H$23,0),0))</f>
        <v>0</v>
      </c>
      <c r="D168" s="1790"/>
      <c r="E168" s="1789">
        <f t="shared" si="37"/>
        <v>0</v>
      </c>
      <c r="F168" s="1791"/>
      <c r="G168" s="1791"/>
      <c r="H168" s="1412">
        <f t="shared" si="39"/>
        <v>0</v>
      </c>
      <c r="I168" s="1412">
        <f ca="1">IF(ISERROR(VLOOKUP(VLOOKUP($A168, 'E4 TB Allocation Details'!$A$18:$L$205, MATCH("Demand ID", 'E4 TB Allocation Details'!$A$18:$L$18, 0),FALSE), 'E2 Allocators'!$B$15:$W$361, MATCH('O5 Details by Class &amp; Accounts'!I$18, 'E2 Allocators'!$B$15:$W$15, 0),FALSE)*$F168), 0, VLOOKUP(VLOOKUP($A168, 'E4 TB Allocation Details'!$A$18:$L$205, MATCH("Demand ID", 'E4 TB Allocation Details'!$A$18:$L$18, 0),FALSE), 'E2 Allocators'!$B$15:$W$361, MATCH('O5 Details by Class &amp; Accounts'!I$18, 'E2 Allocators'!$B$15:$W$15, 0),FALSE)*$F168)</f>
        <v>0</v>
      </c>
      <c r="J168" s="1412">
        <f ca="1">IF(ISERROR(VLOOKUP(VLOOKUP($A168, 'E4 TB Allocation Details'!$A$18:$L$205, MATCH("Demand ID", 'E4 TB Allocation Details'!$A$18:$L$18, 0),FALSE), 'E2 Allocators'!$B$15:$W$361, MATCH('O5 Details by Class &amp; Accounts'!J$18, 'E2 Allocators'!$B$15:$W$15, 0),FALSE)*$F168), 0, VLOOKUP(VLOOKUP($A168, 'E4 TB Allocation Details'!$A$18:$L$205, MATCH("Demand ID", 'E4 TB Allocation Details'!$A$18:$L$18, 0),FALSE), 'E2 Allocators'!$B$15:$W$361, MATCH('O5 Details by Class &amp; Accounts'!J$18, 'E2 Allocators'!$B$15:$W$15, 0),FALSE)*$F168)</f>
        <v>0</v>
      </c>
      <c r="K168" s="1412">
        <f ca="1">IF(ISERROR(VLOOKUP(VLOOKUP($A168, 'E4 TB Allocation Details'!$A$18:$L$205, MATCH("Demand ID", 'E4 TB Allocation Details'!$A$18:$L$18, 0),FALSE), 'E2 Allocators'!$B$15:$W$361, MATCH('O5 Details by Class &amp; Accounts'!K$18, 'E2 Allocators'!$B$15:$W$15, 0),FALSE)*$F168), 0, VLOOKUP(VLOOKUP($A168, 'E4 TB Allocation Details'!$A$18:$L$205, MATCH("Demand ID", 'E4 TB Allocation Details'!$A$18:$L$18, 0),FALSE), 'E2 Allocators'!$B$15:$W$361, MATCH('O5 Details by Class &amp; Accounts'!K$18, 'E2 Allocators'!$B$15:$W$15, 0),FALSE)*$F168)</f>
        <v>0</v>
      </c>
      <c r="L168" s="1412">
        <f ca="1">IF(ISERROR(VLOOKUP(VLOOKUP($A168, 'E4 TB Allocation Details'!$A$18:$L$205, MATCH("Demand ID", 'E4 TB Allocation Details'!$A$18:$L$18, 0),FALSE), 'E2 Allocators'!$B$15:$W$361, MATCH('O5 Details by Class &amp; Accounts'!L$18, 'E2 Allocators'!$B$15:$W$15, 0),FALSE)*$F168), 0, VLOOKUP(VLOOKUP($A168, 'E4 TB Allocation Details'!$A$18:$L$205, MATCH("Demand ID", 'E4 TB Allocation Details'!$A$18:$L$18, 0),FALSE), 'E2 Allocators'!$B$15:$W$361, MATCH('O5 Details by Class &amp; Accounts'!L$18, 'E2 Allocators'!$B$15:$W$15, 0),FALSE)*$F168)</f>
        <v>0</v>
      </c>
      <c r="M168" s="1412">
        <f ca="1">IF(ISERROR(VLOOKUP(VLOOKUP($A168, 'E4 TB Allocation Details'!$A$18:$L$205, MATCH("Demand ID", 'E4 TB Allocation Details'!$A$18:$L$18, 0),FALSE), 'E2 Allocators'!$B$15:$W$361, MATCH('O5 Details by Class &amp; Accounts'!M$18, 'E2 Allocators'!$B$15:$W$15, 0),FALSE)*$F168), 0, VLOOKUP(VLOOKUP($A168, 'E4 TB Allocation Details'!$A$18:$L$205, MATCH("Demand ID", 'E4 TB Allocation Details'!$A$18:$L$18, 0),FALSE), 'E2 Allocators'!$B$15:$W$361, MATCH('O5 Details by Class &amp; Accounts'!M$18, 'E2 Allocators'!$B$15:$W$15, 0),FALSE)*$F168)</f>
        <v>0</v>
      </c>
      <c r="N168" s="1412">
        <f ca="1">IF(ISERROR(VLOOKUP(VLOOKUP($A168, 'E4 TB Allocation Details'!$A$18:$L$205, MATCH("Demand ID", 'E4 TB Allocation Details'!$A$18:$L$18, 0),FALSE), 'E2 Allocators'!$B$15:$W$361, MATCH('O5 Details by Class &amp; Accounts'!N$18, 'E2 Allocators'!$B$15:$W$15, 0),FALSE)*$F168), 0, VLOOKUP(VLOOKUP($A168, 'E4 TB Allocation Details'!$A$18:$L$205, MATCH("Demand ID", 'E4 TB Allocation Details'!$A$18:$L$18, 0),FALSE), 'E2 Allocators'!$B$15:$W$361, MATCH('O5 Details by Class &amp; Accounts'!N$18, 'E2 Allocators'!$B$15:$W$15, 0),FALSE)*$F168)</f>
        <v>0</v>
      </c>
      <c r="O168" s="1412">
        <f ca="1">IF(ISERROR(VLOOKUP(VLOOKUP($A168, 'E4 TB Allocation Details'!$A$18:$L$205, MATCH("Demand ID", 'E4 TB Allocation Details'!$A$18:$L$18, 0),FALSE), 'E2 Allocators'!$B$15:$W$361, MATCH('O5 Details by Class &amp; Accounts'!O$18, 'E2 Allocators'!$B$15:$W$15, 0),FALSE)*$F168), 0, VLOOKUP(VLOOKUP($A168, 'E4 TB Allocation Details'!$A$18:$L$205, MATCH("Demand ID", 'E4 TB Allocation Details'!$A$18:$L$18, 0),FALSE), 'E2 Allocators'!$B$15:$W$361, MATCH('O5 Details by Class &amp; Accounts'!O$18, 'E2 Allocators'!$B$15:$W$15, 0),FALSE)*$F168)</f>
        <v>0</v>
      </c>
      <c r="P168" s="1412">
        <f ca="1">IF(ISERROR(VLOOKUP(VLOOKUP($A168, 'E4 TB Allocation Details'!$A$18:$L$205, MATCH("Demand ID", 'E4 TB Allocation Details'!$A$18:$L$18, 0),FALSE), 'E2 Allocators'!$B$15:$W$361, MATCH('O5 Details by Class &amp; Accounts'!P$18, 'E2 Allocators'!$B$15:$W$15, 0),FALSE)*$F168), 0, VLOOKUP(VLOOKUP($A168, 'E4 TB Allocation Details'!$A$18:$L$205, MATCH("Demand ID", 'E4 TB Allocation Details'!$A$18:$L$18, 0),FALSE), 'E2 Allocators'!$B$15:$W$361, MATCH('O5 Details by Class &amp; Accounts'!P$18, 'E2 Allocators'!$B$15:$W$15, 0),FALSE)*$F168)</f>
        <v>0</v>
      </c>
      <c r="Q168" s="1412">
        <f ca="1">IF(ISERROR(VLOOKUP(VLOOKUP($A168, 'E4 TB Allocation Details'!$A$18:$L$205, MATCH("Demand ID", 'E4 TB Allocation Details'!$A$18:$L$18, 0),FALSE), 'E2 Allocators'!$B$15:$W$361, MATCH('O5 Details by Class &amp; Accounts'!Q$18, 'E2 Allocators'!$B$15:$W$15, 0),FALSE)*$F168), 0, VLOOKUP(VLOOKUP($A168, 'E4 TB Allocation Details'!$A$18:$L$205, MATCH("Demand ID", 'E4 TB Allocation Details'!$A$18:$L$18, 0),FALSE), 'E2 Allocators'!$B$15:$W$361, MATCH('O5 Details by Class &amp; Accounts'!Q$18, 'E2 Allocators'!$B$15:$W$15, 0),FALSE)*$F168)</f>
        <v>0</v>
      </c>
      <c r="R168" s="1412">
        <f ca="1">IF(ISERROR(VLOOKUP(VLOOKUP($A168, 'E4 TB Allocation Details'!$A$18:$L$205, MATCH("Demand ID", 'E4 TB Allocation Details'!$A$18:$L$18, 0),FALSE), 'E2 Allocators'!$B$15:$W$361, MATCH('O5 Details by Class &amp; Accounts'!R$18, 'E2 Allocators'!$B$15:$W$15, 0),FALSE)*$F168), 0, VLOOKUP(VLOOKUP($A168, 'E4 TB Allocation Details'!$A$18:$L$205, MATCH("Demand ID", 'E4 TB Allocation Details'!$A$18:$L$18, 0),FALSE), 'E2 Allocators'!$B$15:$W$361, MATCH('O5 Details by Class &amp; Accounts'!R$18, 'E2 Allocators'!$B$15:$W$15, 0),FALSE)*$F168)</f>
        <v>0</v>
      </c>
      <c r="S168" s="1412">
        <f ca="1">IF(ISERROR(VLOOKUP(VLOOKUP($A168, 'E4 TB Allocation Details'!$A$18:$L$205, MATCH("Demand ID", 'E4 TB Allocation Details'!$A$18:$L$18, 0),FALSE), 'E2 Allocators'!$B$15:$W$361, MATCH('O5 Details by Class &amp; Accounts'!S$18, 'E2 Allocators'!$B$15:$W$15, 0),FALSE)*$F168), 0, VLOOKUP(VLOOKUP($A168, 'E4 TB Allocation Details'!$A$18:$L$205, MATCH("Demand ID", 'E4 TB Allocation Details'!$A$18:$L$18, 0),FALSE), 'E2 Allocators'!$B$15:$W$361, MATCH('O5 Details by Class &amp; Accounts'!S$18, 'E2 Allocators'!$B$15:$W$15, 0),FALSE)*$F168)</f>
        <v>0</v>
      </c>
      <c r="T168" s="1412">
        <f ca="1">IF(ISERROR(VLOOKUP(VLOOKUP($A168, 'E4 TB Allocation Details'!$A$18:$L$205, MATCH("Demand ID", 'E4 TB Allocation Details'!$A$18:$L$18, 0),FALSE), 'E2 Allocators'!$B$15:$W$361, MATCH('O5 Details by Class &amp; Accounts'!T$18, 'E2 Allocators'!$B$15:$W$15, 0),FALSE)*$F168), 0, VLOOKUP(VLOOKUP($A168, 'E4 TB Allocation Details'!$A$18:$L$205, MATCH("Demand ID", 'E4 TB Allocation Details'!$A$18:$L$18, 0),FALSE), 'E2 Allocators'!$B$15:$W$361, MATCH('O5 Details by Class &amp; Accounts'!T$18, 'E2 Allocators'!$B$15:$W$15, 0),FALSE)*$F168)</f>
        <v>0</v>
      </c>
      <c r="U168" s="1412">
        <f ca="1">IF(ISERROR(VLOOKUP(VLOOKUP($A168, 'E4 TB Allocation Details'!$A$18:$L$205, MATCH("Demand ID", 'E4 TB Allocation Details'!$A$18:$L$18, 0),FALSE), 'E2 Allocators'!$B$15:$W$361, MATCH('O5 Details by Class &amp; Accounts'!U$18, 'E2 Allocators'!$B$15:$W$15, 0),FALSE)*$F168), 0, VLOOKUP(VLOOKUP($A168, 'E4 TB Allocation Details'!$A$18:$L$205, MATCH("Demand ID", 'E4 TB Allocation Details'!$A$18:$L$18, 0),FALSE), 'E2 Allocators'!$B$15:$W$361, MATCH('O5 Details by Class &amp; Accounts'!U$18, 'E2 Allocators'!$B$15:$W$15, 0),FALSE)*$F168)</f>
        <v>0</v>
      </c>
      <c r="V168" s="1412">
        <f ca="1">IF(ISERROR(VLOOKUP(VLOOKUP($A168, 'E4 TB Allocation Details'!$A$18:$L$205, MATCH("Demand ID", 'E4 TB Allocation Details'!$A$18:$L$18, 0),FALSE), 'E2 Allocators'!$B$15:$W$361, MATCH('O5 Details by Class &amp; Accounts'!V$18, 'E2 Allocators'!$B$15:$W$15, 0),FALSE)*$F168), 0, VLOOKUP(VLOOKUP($A168, 'E4 TB Allocation Details'!$A$18:$L$205, MATCH("Demand ID", 'E4 TB Allocation Details'!$A$18:$L$18, 0),FALSE), 'E2 Allocators'!$B$15:$W$361, MATCH('O5 Details by Class &amp; Accounts'!V$18, 'E2 Allocators'!$B$15:$W$15, 0),FALSE)*$F168)</f>
        <v>0</v>
      </c>
      <c r="W168" s="1412">
        <f ca="1">IF(ISERROR(VLOOKUP(VLOOKUP($A168, 'E4 TB Allocation Details'!$A$18:$L$205, MATCH("Demand ID", 'E4 TB Allocation Details'!$A$18:$L$18, 0),FALSE), 'E2 Allocators'!$B$15:$W$361, MATCH('O5 Details by Class &amp; Accounts'!W$18, 'E2 Allocators'!$B$15:$W$15, 0),FALSE)*$F168), 0, VLOOKUP(VLOOKUP($A168, 'E4 TB Allocation Details'!$A$18:$L$205, MATCH("Demand ID", 'E4 TB Allocation Details'!$A$18:$L$18, 0),FALSE), 'E2 Allocators'!$B$15:$W$361, MATCH('O5 Details by Class &amp; Accounts'!W$18, 'E2 Allocators'!$B$15:$W$15, 0),FALSE)*$F168)</f>
        <v>0</v>
      </c>
      <c r="X168" s="1412">
        <f ca="1">IF(ISERROR(VLOOKUP(VLOOKUP($A168, 'E4 TB Allocation Details'!$A$18:$L$205, MATCH("Demand ID", 'E4 TB Allocation Details'!$A$18:$L$18, 0),FALSE), 'E2 Allocators'!$B$15:$W$361, MATCH('O5 Details by Class &amp; Accounts'!X$18, 'E2 Allocators'!$B$15:$W$15, 0),FALSE)*$F168), 0, VLOOKUP(VLOOKUP($A168, 'E4 TB Allocation Details'!$A$18:$L$205, MATCH("Demand ID", 'E4 TB Allocation Details'!$A$18:$L$18, 0),FALSE), 'E2 Allocators'!$B$15:$W$361, MATCH('O5 Details by Class &amp; Accounts'!X$18, 'E2 Allocators'!$B$15:$W$15, 0),FALSE)*$F168)</f>
        <v>0</v>
      </c>
      <c r="Y168" s="1412">
        <f ca="1">IF(ISERROR(VLOOKUP(VLOOKUP($A168, 'E4 TB Allocation Details'!$A$18:$L$205, MATCH("Demand ID", 'E4 TB Allocation Details'!$A$18:$L$18, 0),FALSE), 'E2 Allocators'!$B$15:$W$361, MATCH('O5 Details by Class &amp; Accounts'!Y$18, 'E2 Allocators'!$B$15:$W$15, 0),FALSE)*$F168), 0, VLOOKUP(VLOOKUP($A168, 'E4 TB Allocation Details'!$A$18:$L$205, MATCH("Demand ID", 'E4 TB Allocation Details'!$A$18:$L$18, 0),FALSE), 'E2 Allocators'!$B$15:$W$361, MATCH('O5 Details by Class &amp; Accounts'!Y$18, 'E2 Allocators'!$B$15:$W$15, 0),FALSE)*$F168)</f>
        <v>0</v>
      </c>
      <c r="Z168" s="1412">
        <f ca="1">IF(ISERROR(VLOOKUP(VLOOKUP($A168, 'E4 TB Allocation Details'!$A$18:$L$205, MATCH("Demand ID", 'E4 TB Allocation Details'!$A$18:$L$18, 0),FALSE), 'E2 Allocators'!$B$15:$W$361, MATCH('O5 Details by Class &amp; Accounts'!Z$18, 'E2 Allocators'!$B$15:$W$15, 0),FALSE)*$F168), 0, VLOOKUP(VLOOKUP($A168, 'E4 TB Allocation Details'!$A$18:$L$205, MATCH("Demand ID", 'E4 TB Allocation Details'!$A$18:$L$18, 0),FALSE), 'E2 Allocators'!$B$15:$W$361, MATCH('O5 Details by Class &amp; Accounts'!Z$18, 'E2 Allocators'!$B$15:$W$15, 0),FALSE)*$F168)</f>
        <v>0</v>
      </c>
      <c r="AA168" s="1412">
        <f ca="1">IF(ISERROR(VLOOKUP(VLOOKUP($A168, 'E4 TB Allocation Details'!$A$18:$L$205, MATCH("Demand ID", 'E4 TB Allocation Details'!$A$18:$L$18, 0),FALSE), 'E2 Allocators'!$B$15:$W$361, MATCH('O5 Details by Class &amp; Accounts'!AA$18, 'E2 Allocators'!$B$15:$W$15, 0),FALSE)*$F168), 0, VLOOKUP(VLOOKUP($A168, 'E4 TB Allocation Details'!$A$18:$L$205, MATCH("Demand ID", 'E4 TB Allocation Details'!$A$18:$L$18, 0),FALSE), 'E2 Allocators'!$B$15:$W$361, MATCH('O5 Details by Class &amp; Accounts'!AA$18, 'E2 Allocators'!$B$15:$W$15, 0),FALSE)*$F168)</f>
        <v>0</v>
      </c>
      <c r="AB168" s="1412">
        <f ca="1">IF(ISERROR(VLOOKUP(VLOOKUP($A168, 'E4 TB Allocation Details'!$A$18:$L$205, MATCH("Demand ID", 'E4 TB Allocation Details'!$A$18:$L$18, 0),FALSE), 'E2 Allocators'!$B$15:$W$361, MATCH('O5 Details by Class &amp; Accounts'!AB$18, 'E2 Allocators'!$B$15:$W$15, 0),FALSE)*$F168), 0, VLOOKUP(VLOOKUP($A168, 'E4 TB Allocation Details'!$A$18:$L$205, MATCH("Demand ID", 'E4 TB Allocation Details'!$A$18:$L$18, 0),FALSE), 'E2 Allocators'!$B$15:$W$361, MATCH('O5 Details by Class &amp; Accounts'!AB$18, 'E2 Allocators'!$B$15:$W$15, 0),FALSE)*$F168)</f>
        <v>0</v>
      </c>
      <c r="AC168" s="1412">
        <f t="shared" si="40"/>
        <v>0</v>
      </c>
      <c r="AD168" s="1412">
        <f ca="1">IF(ISERROR(VLOOKUP(VLOOKUP($A168, 'E4 TB Allocation Details'!$A$18:$L$205, MATCH("Customer ID", 'E4 TB Allocation Details'!$A$18:$L$18, 0),FALSE), 'E2 Allocators'!$B$15:$W$361, MATCH('O5 Details by Class &amp; Accounts'!AD$18, 'E2 Allocators'!$B$15:$W$15, 0),FALSE)*$G168), 0, VLOOKUP(VLOOKUP($A168, 'E4 TB Allocation Details'!$A$18:$L$205, MATCH("Customer ID", 'E4 TB Allocation Details'!$A$18:$L$18, 0),FALSE), 'E2 Allocators'!$B$15:$W$361, MATCH('O5 Details by Class &amp; Accounts'!AD$18, 'E2 Allocators'!$B$15:$W$15, 0),FALSE)*$G168)</f>
        <v>0</v>
      </c>
      <c r="AE168" s="1412">
        <f ca="1">IF(ISERROR(VLOOKUP(VLOOKUP($A168, 'E4 TB Allocation Details'!$A$18:$L$205, MATCH("Customer ID", 'E4 TB Allocation Details'!$A$18:$L$18, 0),FALSE), 'E2 Allocators'!$B$15:$W$361, MATCH('O5 Details by Class &amp; Accounts'!AE$18, 'E2 Allocators'!$B$15:$W$15, 0),FALSE)*$G168), 0, VLOOKUP(VLOOKUP($A168, 'E4 TB Allocation Details'!$A$18:$L$205, MATCH("Customer ID", 'E4 TB Allocation Details'!$A$18:$L$18, 0),FALSE), 'E2 Allocators'!$B$15:$W$361, MATCH('O5 Details by Class &amp; Accounts'!AE$18, 'E2 Allocators'!$B$15:$W$15, 0),FALSE)*$G168)</f>
        <v>0</v>
      </c>
      <c r="AF168" s="1412">
        <f ca="1">IF(ISERROR(VLOOKUP(VLOOKUP($A168, 'E4 TB Allocation Details'!$A$18:$L$205, MATCH("Customer ID", 'E4 TB Allocation Details'!$A$18:$L$18, 0),FALSE), 'E2 Allocators'!$B$15:$W$361, MATCH('O5 Details by Class &amp; Accounts'!AF$18, 'E2 Allocators'!$B$15:$W$15, 0),FALSE)*$G168), 0, VLOOKUP(VLOOKUP($A168, 'E4 TB Allocation Details'!$A$18:$L$205, MATCH("Customer ID", 'E4 TB Allocation Details'!$A$18:$L$18, 0),FALSE), 'E2 Allocators'!$B$15:$W$361, MATCH('O5 Details by Class &amp; Accounts'!AF$18, 'E2 Allocators'!$B$15:$W$15, 0),FALSE)*$G168)</f>
        <v>0</v>
      </c>
      <c r="AG168" s="1412">
        <f ca="1">IF(ISERROR(VLOOKUP(VLOOKUP($A168, 'E4 TB Allocation Details'!$A$18:$L$205, MATCH("Customer ID", 'E4 TB Allocation Details'!$A$18:$L$18, 0),FALSE), 'E2 Allocators'!$B$15:$W$361, MATCH('O5 Details by Class &amp; Accounts'!AG$18, 'E2 Allocators'!$B$15:$W$15, 0),FALSE)*$G168), 0, VLOOKUP(VLOOKUP($A168, 'E4 TB Allocation Details'!$A$18:$L$205, MATCH("Customer ID", 'E4 TB Allocation Details'!$A$18:$L$18, 0),FALSE), 'E2 Allocators'!$B$15:$W$361, MATCH('O5 Details by Class &amp; Accounts'!AG$18, 'E2 Allocators'!$B$15:$W$15, 0),FALSE)*$G168)</f>
        <v>0</v>
      </c>
      <c r="AH168" s="1412">
        <f ca="1">IF(ISERROR(VLOOKUP(VLOOKUP($A168, 'E4 TB Allocation Details'!$A$18:$L$205, MATCH("Customer ID", 'E4 TB Allocation Details'!$A$18:$L$18, 0),FALSE), 'E2 Allocators'!$B$15:$W$361, MATCH('O5 Details by Class &amp; Accounts'!AH$18, 'E2 Allocators'!$B$15:$W$15, 0),FALSE)*$G168), 0, VLOOKUP(VLOOKUP($A168, 'E4 TB Allocation Details'!$A$18:$L$205, MATCH("Customer ID", 'E4 TB Allocation Details'!$A$18:$L$18, 0),FALSE), 'E2 Allocators'!$B$15:$W$361, MATCH('O5 Details by Class &amp; Accounts'!AH$18, 'E2 Allocators'!$B$15:$W$15, 0),FALSE)*$G168)</f>
        <v>0</v>
      </c>
      <c r="AI168" s="1412">
        <f ca="1">IF(ISERROR(VLOOKUP(VLOOKUP($A168, 'E4 TB Allocation Details'!$A$18:$L$205, MATCH("Customer ID", 'E4 TB Allocation Details'!$A$18:$L$18, 0),FALSE), 'E2 Allocators'!$B$15:$W$361, MATCH('O5 Details by Class &amp; Accounts'!AI$18, 'E2 Allocators'!$B$15:$W$15, 0),FALSE)*$G168), 0, VLOOKUP(VLOOKUP($A168, 'E4 TB Allocation Details'!$A$18:$L$205, MATCH("Customer ID", 'E4 TB Allocation Details'!$A$18:$L$18, 0),FALSE), 'E2 Allocators'!$B$15:$W$361, MATCH('O5 Details by Class &amp; Accounts'!AI$18, 'E2 Allocators'!$B$15:$W$15, 0),FALSE)*$G168)</f>
        <v>0</v>
      </c>
      <c r="AJ168" s="1412">
        <f ca="1">IF(ISERROR(VLOOKUP(VLOOKUP($A168, 'E4 TB Allocation Details'!$A$18:$L$205, MATCH("Customer ID", 'E4 TB Allocation Details'!$A$18:$L$18, 0),FALSE), 'E2 Allocators'!$B$15:$W$361, MATCH('O5 Details by Class &amp; Accounts'!AJ$18, 'E2 Allocators'!$B$15:$W$15, 0),FALSE)*$G168), 0, VLOOKUP(VLOOKUP($A168, 'E4 TB Allocation Details'!$A$18:$L$205, MATCH("Customer ID", 'E4 TB Allocation Details'!$A$18:$L$18, 0),FALSE), 'E2 Allocators'!$B$15:$W$361, MATCH('O5 Details by Class &amp; Accounts'!AJ$18, 'E2 Allocators'!$B$15:$W$15, 0),FALSE)*$G168)</f>
        <v>0</v>
      </c>
      <c r="AK168" s="1412">
        <f ca="1">IF(ISERROR(VLOOKUP(VLOOKUP($A168, 'E4 TB Allocation Details'!$A$18:$L$205, MATCH("Customer ID", 'E4 TB Allocation Details'!$A$18:$L$18, 0),FALSE), 'E2 Allocators'!$B$15:$W$361, MATCH('O5 Details by Class &amp; Accounts'!AK$18, 'E2 Allocators'!$B$15:$W$15, 0),FALSE)*$G168), 0, VLOOKUP(VLOOKUP($A168, 'E4 TB Allocation Details'!$A$18:$L$205, MATCH("Customer ID", 'E4 TB Allocation Details'!$A$18:$L$18, 0),FALSE), 'E2 Allocators'!$B$15:$W$361, MATCH('O5 Details by Class &amp; Accounts'!AK$18, 'E2 Allocators'!$B$15:$W$15, 0),FALSE)*$G168)</f>
        <v>0</v>
      </c>
      <c r="AL168" s="1412">
        <f ca="1">IF(ISERROR(VLOOKUP(VLOOKUP($A168, 'E4 TB Allocation Details'!$A$18:$L$205, MATCH("Customer ID", 'E4 TB Allocation Details'!$A$18:$L$18, 0),FALSE), 'E2 Allocators'!$B$15:$W$361, MATCH('O5 Details by Class &amp; Accounts'!AL$18, 'E2 Allocators'!$B$15:$W$15, 0),FALSE)*$G168), 0, VLOOKUP(VLOOKUP($A168, 'E4 TB Allocation Details'!$A$18:$L$205, MATCH("Customer ID", 'E4 TB Allocation Details'!$A$18:$L$18, 0),FALSE), 'E2 Allocators'!$B$15:$W$361, MATCH('O5 Details by Class &amp; Accounts'!AL$18, 'E2 Allocators'!$B$15:$W$15, 0),FALSE)*$G168)</f>
        <v>0</v>
      </c>
      <c r="AM168" s="1412">
        <f ca="1">IF(ISERROR(VLOOKUP(VLOOKUP($A168, 'E4 TB Allocation Details'!$A$18:$L$205, MATCH("Customer ID", 'E4 TB Allocation Details'!$A$18:$L$18, 0),FALSE), 'E2 Allocators'!$B$15:$W$361, MATCH('O5 Details by Class &amp; Accounts'!AM$18, 'E2 Allocators'!$B$15:$W$15, 0),FALSE)*$G168), 0, VLOOKUP(VLOOKUP($A168, 'E4 TB Allocation Details'!$A$18:$L$205, MATCH("Customer ID", 'E4 TB Allocation Details'!$A$18:$L$18, 0),FALSE), 'E2 Allocators'!$B$15:$W$361, MATCH('O5 Details by Class &amp; Accounts'!AM$18, 'E2 Allocators'!$B$15:$W$15, 0),FALSE)*$G168)</f>
        <v>0</v>
      </c>
      <c r="AN168" s="1412">
        <f ca="1">IF(ISERROR(VLOOKUP(VLOOKUP($A168, 'E4 TB Allocation Details'!$A$18:$L$205, MATCH("Customer ID", 'E4 TB Allocation Details'!$A$18:$L$18, 0),FALSE), 'E2 Allocators'!$B$15:$W$361, MATCH('O5 Details by Class &amp; Accounts'!AN$18, 'E2 Allocators'!$B$15:$W$15, 0),FALSE)*$G168), 0, VLOOKUP(VLOOKUP($A168, 'E4 TB Allocation Details'!$A$18:$L$205, MATCH("Customer ID", 'E4 TB Allocation Details'!$A$18:$L$18, 0),FALSE), 'E2 Allocators'!$B$15:$W$361, MATCH('O5 Details by Class &amp; Accounts'!AN$18, 'E2 Allocators'!$B$15:$W$15, 0),FALSE)*$G168)</f>
        <v>0</v>
      </c>
      <c r="AO168" s="1412">
        <f ca="1">IF(ISERROR(VLOOKUP(VLOOKUP($A168, 'E4 TB Allocation Details'!$A$18:$L$205, MATCH("Customer ID", 'E4 TB Allocation Details'!$A$18:$L$18, 0),FALSE), 'E2 Allocators'!$B$15:$W$361, MATCH('O5 Details by Class &amp; Accounts'!AO$18, 'E2 Allocators'!$B$15:$W$15, 0),FALSE)*$G168), 0, VLOOKUP(VLOOKUP($A168, 'E4 TB Allocation Details'!$A$18:$L$205, MATCH("Customer ID", 'E4 TB Allocation Details'!$A$18:$L$18, 0),FALSE), 'E2 Allocators'!$B$15:$W$361, MATCH('O5 Details by Class &amp; Accounts'!AO$18, 'E2 Allocators'!$B$15:$W$15, 0),FALSE)*$G168)</f>
        <v>0</v>
      </c>
      <c r="AP168" s="1412">
        <f ca="1">IF(ISERROR(VLOOKUP(VLOOKUP($A168, 'E4 TB Allocation Details'!$A$18:$L$205, MATCH("Customer ID", 'E4 TB Allocation Details'!$A$18:$L$18, 0),FALSE), 'E2 Allocators'!$B$15:$W$361, MATCH('O5 Details by Class &amp; Accounts'!AP$18, 'E2 Allocators'!$B$15:$W$15, 0),FALSE)*$G168), 0, VLOOKUP(VLOOKUP($A168, 'E4 TB Allocation Details'!$A$18:$L$205, MATCH("Customer ID", 'E4 TB Allocation Details'!$A$18:$L$18, 0),FALSE), 'E2 Allocators'!$B$15:$W$361, MATCH('O5 Details by Class &amp; Accounts'!AP$18, 'E2 Allocators'!$B$15:$W$15, 0),FALSE)*$G168)</f>
        <v>0</v>
      </c>
      <c r="AQ168" s="1412">
        <f ca="1">IF(ISERROR(VLOOKUP(VLOOKUP($A168, 'E4 TB Allocation Details'!$A$18:$L$205, MATCH("Customer ID", 'E4 TB Allocation Details'!$A$18:$L$18, 0),FALSE), 'E2 Allocators'!$B$15:$W$361, MATCH('O5 Details by Class &amp; Accounts'!AQ$18, 'E2 Allocators'!$B$15:$W$15, 0),FALSE)*$G168), 0, VLOOKUP(VLOOKUP($A168, 'E4 TB Allocation Details'!$A$18:$L$205, MATCH("Customer ID", 'E4 TB Allocation Details'!$A$18:$L$18, 0),FALSE), 'E2 Allocators'!$B$15:$W$361, MATCH('O5 Details by Class &amp; Accounts'!AQ$18, 'E2 Allocators'!$B$15:$W$15, 0),FALSE)*$G168)</f>
        <v>0</v>
      </c>
      <c r="AR168" s="1412">
        <f ca="1">IF(ISERROR(VLOOKUP(VLOOKUP($A168, 'E4 TB Allocation Details'!$A$18:$L$205, MATCH("Customer ID", 'E4 TB Allocation Details'!$A$18:$L$18, 0),FALSE), 'E2 Allocators'!$B$15:$W$361, MATCH('O5 Details by Class &amp; Accounts'!AR$18, 'E2 Allocators'!$B$15:$W$15, 0),FALSE)*$G168), 0, VLOOKUP(VLOOKUP($A168, 'E4 TB Allocation Details'!$A$18:$L$205, MATCH("Customer ID", 'E4 TB Allocation Details'!$A$18:$L$18, 0),FALSE), 'E2 Allocators'!$B$15:$W$361, MATCH('O5 Details by Class &amp; Accounts'!AR$18, 'E2 Allocators'!$B$15:$W$15, 0),FALSE)*$G168)</f>
        <v>0</v>
      </c>
      <c r="AS168" s="1412">
        <f ca="1">IF(ISERROR(VLOOKUP(VLOOKUP($A168, 'E4 TB Allocation Details'!$A$18:$L$205, MATCH("Customer ID", 'E4 TB Allocation Details'!$A$18:$L$18, 0),FALSE), 'E2 Allocators'!$B$15:$W$361, MATCH('O5 Details by Class &amp; Accounts'!AS$18, 'E2 Allocators'!$B$15:$W$15, 0),FALSE)*$G168), 0, VLOOKUP(VLOOKUP($A168, 'E4 TB Allocation Details'!$A$18:$L$205, MATCH("Customer ID", 'E4 TB Allocation Details'!$A$18:$L$18, 0),FALSE), 'E2 Allocators'!$B$15:$W$361, MATCH('O5 Details by Class &amp; Accounts'!AS$18, 'E2 Allocators'!$B$15:$W$15, 0),FALSE)*$G168)</f>
        <v>0</v>
      </c>
      <c r="AT168" s="1412">
        <f ca="1">IF(ISERROR(VLOOKUP(VLOOKUP($A168, 'E4 TB Allocation Details'!$A$18:$L$205, MATCH("Customer ID", 'E4 TB Allocation Details'!$A$18:$L$18, 0),FALSE), 'E2 Allocators'!$B$15:$W$361, MATCH('O5 Details by Class &amp; Accounts'!AT$18, 'E2 Allocators'!$B$15:$W$15, 0),FALSE)*$G168), 0, VLOOKUP(VLOOKUP($A168, 'E4 TB Allocation Details'!$A$18:$L$205, MATCH("Customer ID", 'E4 TB Allocation Details'!$A$18:$L$18, 0),FALSE), 'E2 Allocators'!$B$15:$W$361, MATCH('O5 Details by Class &amp; Accounts'!AT$18, 'E2 Allocators'!$B$15:$W$15, 0),FALSE)*$G168)</f>
        <v>0</v>
      </c>
      <c r="AU168" s="1412">
        <f ca="1">IF(ISERROR(VLOOKUP(VLOOKUP($A168, 'E4 TB Allocation Details'!$A$18:$L$205, MATCH("Customer ID", 'E4 TB Allocation Details'!$A$18:$L$18, 0),FALSE), 'E2 Allocators'!$B$15:$W$361, MATCH('O5 Details by Class &amp; Accounts'!AU$18, 'E2 Allocators'!$B$15:$W$15, 0),FALSE)*$G168), 0, VLOOKUP(VLOOKUP($A168, 'E4 TB Allocation Details'!$A$18:$L$205, MATCH("Customer ID", 'E4 TB Allocation Details'!$A$18:$L$18, 0),FALSE), 'E2 Allocators'!$B$15:$W$361, MATCH('O5 Details by Class &amp; Accounts'!AU$18, 'E2 Allocators'!$B$15:$W$15, 0),FALSE)*$G168)</f>
        <v>0</v>
      </c>
      <c r="AV168" s="1412">
        <f ca="1">IF(ISERROR(VLOOKUP(VLOOKUP($A168, 'E4 TB Allocation Details'!$A$18:$L$205, MATCH("Customer ID", 'E4 TB Allocation Details'!$A$18:$L$18, 0),FALSE), 'E2 Allocators'!$B$15:$W$361, MATCH('O5 Details by Class &amp; Accounts'!AV$18, 'E2 Allocators'!$B$15:$W$15, 0),FALSE)*$G168), 0, VLOOKUP(VLOOKUP($A168, 'E4 TB Allocation Details'!$A$18:$L$205, MATCH("Customer ID", 'E4 TB Allocation Details'!$A$18:$L$18, 0),FALSE), 'E2 Allocators'!$B$15:$W$361, MATCH('O5 Details by Class &amp; Accounts'!AV$18, 'E2 Allocators'!$B$15:$W$15, 0),FALSE)*$G168)</f>
        <v>0</v>
      </c>
      <c r="AW168" s="1412">
        <f ca="1">IF(ISERROR(VLOOKUP(VLOOKUP($A168, 'E4 TB Allocation Details'!$A$18:$L$205, MATCH("Customer ID", 'E4 TB Allocation Details'!$A$18:$L$18, 0),FALSE), 'E2 Allocators'!$B$15:$W$361, MATCH('O5 Details by Class &amp; Accounts'!AW$18, 'E2 Allocators'!$B$15:$W$15, 0),FALSE)*$G168), 0, VLOOKUP(VLOOKUP($A168, 'E4 TB Allocation Details'!$A$18:$L$205, MATCH("Customer ID", 'E4 TB Allocation Details'!$A$18:$L$18, 0),FALSE), 'E2 Allocators'!$B$15:$W$361, MATCH('O5 Details by Class &amp; Accounts'!AW$18, 'E2 Allocators'!$B$15:$W$15, 0),FALSE)*$G168)</f>
        <v>0</v>
      </c>
      <c r="AX168" s="1412">
        <f t="shared" si="44"/>
        <v>0</v>
      </c>
      <c r="AY168" s="1412">
        <f ca="1">IF(ISERROR(VLOOKUP(VLOOKUP($A168, 'E4 TB Allocation Details'!$A$18:$L$205, MATCH("Misc ID", 'E4 TB Allocation Details'!$A$18:$L$18, 0),FALSE), 'E2 Allocators'!$B$15:$W$361, MATCH('O5 Details by Class &amp; Accounts'!AY$18, 'E2 Allocators'!$B$15:$W$15, 0),FALSE)*$E168), 0, VLOOKUP(VLOOKUP($A168, 'E4 TB Allocation Details'!$A$18:$L$205, MATCH("Misc ID", 'E4 TB Allocation Details'!$A$18:$L$18, 0),FALSE), 'E2 Allocators'!$B$15:$W$361, MATCH('O5 Details by Class &amp; Accounts'!AY$18, 'E2 Allocators'!$B$15:$W$15, 0),FALSE)*$E168)</f>
        <v>0</v>
      </c>
      <c r="AZ168" s="1412">
        <f ca="1">IF(ISERROR(VLOOKUP(VLOOKUP($A168, 'E4 TB Allocation Details'!$A$18:$L$205, MATCH("Misc ID", 'E4 TB Allocation Details'!$A$18:$L$18, 0),FALSE), 'E2 Allocators'!$B$15:$W$361, MATCH('O5 Details by Class &amp; Accounts'!AZ$18, 'E2 Allocators'!$B$15:$W$15, 0),FALSE)*$E168), 0, VLOOKUP(VLOOKUP($A168, 'E4 TB Allocation Details'!$A$18:$L$205, MATCH("Misc ID", 'E4 TB Allocation Details'!$A$18:$L$18, 0),FALSE), 'E2 Allocators'!$B$15:$W$361, MATCH('O5 Details by Class &amp; Accounts'!AZ$18, 'E2 Allocators'!$B$15:$W$15, 0),FALSE)*$E168)</f>
        <v>0</v>
      </c>
      <c r="BA168" s="1412">
        <f ca="1">IF(ISERROR(VLOOKUP(VLOOKUP($A168, 'E4 TB Allocation Details'!$A$18:$L$205, MATCH("Misc ID", 'E4 TB Allocation Details'!$A$18:$L$18, 0),FALSE), 'E2 Allocators'!$B$15:$W$361, MATCH('O5 Details by Class &amp; Accounts'!BA$18, 'E2 Allocators'!$B$15:$W$15, 0),FALSE)*$E168), 0, VLOOKUP(VLOOKUP($A168, 'E4 TB Allocation Details'!$A$18:$L$205, MATCH("Misc ID", 'E4 TB Allocation Details'!$A$18:$L$18, 0),FALSE), 'E2 Allocators'!$B$15:$W$361, MATCH('O5 Details by Class &amp; Accounts'!BA$18, 'E2 Allocators'!$B$15:$W$15, 0),FALSE)*$E168)</f>
        <v>0</v>
      </c>
      <c r="BB168" s="1412">
        <f ca="1">IF(ISERROR(VLOOKUP(VLOOKUP($A168, 'E4 TB Allocation Details'!$A$18:$L$205, MATCH("Misc ID", 'E4 TB Allocation Details'!$A$18:$L$18, 0),FALSE), 'E2 Allocators'!$B$15:$W$361, MATCH('O5 Details by Class &amp; Accounts'!BB$18, 'E2 Allocators'!$B$15:$W$15, 0),FALSE)*$E168), 0, VLOOKUP(VLOOKUP($A168, 'E4 TB Allocation Details'!$A$18:$L$205, MATCH("Misc ID", 'E4 TB Allocation Details'!$A$18:$L$18, 0),FALSE), 'E2 Allocators'!$B$15:$W$361, MATCH('O5 Details by Class &amp; Accounts'!BB$18, 'E2 Allocators'!$B$15:$W$15, 0),FALSE)*$E168)</f>
        <v>0</v>
      </c>
      <c r="BC168" s="1412">
        <f ca="1">IF(ISERROR(VLOOKUP(VLOOKUP($A168, 'E4 TB Allocation Details'!$A$18:$L$205, MATCH("Misc ID", 'E4 TB Allocation Details'!$A$18:$L$18, 0),FALSE), 'E2 Allocators'!$B$15:$W$361, MATCH('O5 Details by Class &amp; Accounts'!BC$18, 'E2 Allocators'!$B$15:$W$15, 0),FALSE)*$E168), 0, VLOOKUP(VLOOKUP($A168, 'E4 TB Allocation Details'!$A$18:$L$205, MATCH("Misc ID", 'E4 TB Allocation Details'!$A$18:$L$18, 0),FALSE), 'E2 Allocators'!$B$15:$W$361, MATCH('O5 Details by Class &amp; Accounts'!BC$18, 'E2 Allocators'!$B$15:$W$15, 0),FALSE)*$E168)</f>
        <v>0</v>
      </c>
      <c r="BD168" s="1412">
        <f ca="1">IF(ISERROR(VLOOKUP(VLOOKUP($A168, 'E4 TB Allocation Details'!$A$18:$L$205, MATCH("Misc ID", 'E4 TB Allocation Details'!$A$18:$L$18, 0),FALSE), 'E2 Allocators'!$B$15:$W$361, MATCH('O5 Details by Class &amp; Accounts'!BD$18, 'E2 Allocators'!$B$15:$W$15, 0),FALSE)*$E168), 0, VLOOKUP(VLOOKUP($A168, 'E4 TB Allocation Details'!$A$18:$L$205, MATCH("Misc ID", 'E4 TB Allocation Details'!$A$18:$L$18, 0),FALSE), 'E2 Allocators'!$B$15:$W$361, MATCH('O5 Details by Class &amp; Accounts'!BD$18, 'E2 Allocators'!$B$15:$W$15, 0),FALSE)*$E168)</f>
        <v>0</v>
      </c>
      <c r="BE168" s="1412">
        <f ca="1">IF(ISERROR(VLOOKUP(VLOOKUP($A168, 'E4 TB Allocation Details'!$A$18:$L$205, MATCH("Misc ID", 'E4 TB Allocation Details'!$A$18:$L$18, 0),FALSE), 'E2 Allocators'!$B$15:$W$361, MATCH('O5 Details by Class &amp; Accounts'!BE$18, 'E2 Allocators'!$B$15:$W$15, 0),FALSE)*$E168), 0, VLOOKUP(VLOOKUP($A168, 'E4 TB Allocation Details'!$A$18:$L$205, MATCH("Misc ID", 'E4 TB Allocation Details'!$A$18:$L$18, 0),FALSE), 'E2 Allocators'!$B$15:$W$361, MATCH('O5 Details by Class &amp; Accounts'!BE$18, 'E2 Allocators'!$B$15:$W$15, 0),FALSE)*$E168)</f>
        <v>0</v>
      </c>
      <c r="BF168" s="1412">
        <f ca="1">IF(ISERROR(VLOOKUP(VLOOKUP($A168, 'E4 TB Allocation Details'!$A$18:$L$205, MATCH("Misc ID", 'E4 TB Allocation Details'!$A$18:$L$18, 0),FALSE), 'E2 Allocators'!$B$15:$W$361, MATCH('O5 Details by Class &amp; Accounts'!BF$18, 'E2 Allocators'!$B$15:$W$15, 0),FALSE)*$E168), 0, VLOOKUP(VLOOKUP($A168, 'E4 TB Allocation Details'!$A$18:$L$205, MATCH("Misc ID", 'E4 TB Allocation Details'!$A$18:$L$18, 0),FALSE), 'E2 Allocators'!$B$15:$W$361, MATCH('O5 Details by Class &amp; Accounts'!BF$18, 'E2 Allocators'!$B$15:$W$15, 0),FALSE)*$E168)</f>
        <v>0</v>
      </c>
      <c r="BG168" s="1412">
        <f ca="1">IF(ISERROR(VLOOKUP(VLOOKUP($A168, 'E4 TB Allocation Details'!$A$18:$L$205, MATCH("Misc ID", 'E4 TB Allocation Details'!$A$18:$L$18, 0),FALSE), 'E2 Allocators'!$B$15:$W$361, MATCH('O5 Details by Class &amp; Accounts'!BG$18, 'E2 Allocators'!$B$15:$W$15, 0),FALSE)*$E168), 0, VLOOKUP(VLOOKUP($A168, 'E4 TB Allocation Details'!$A$18:$L$205, MATCH("Misc ID", 'E4 TB Allocation Details'!$A$18:$L$18, 0),FALSE), 'E2 Allocators'!$B$15:$W$361, MATCH('O5 Details by Class &amp; Accounts'!BG$18, 'E2 Allocators'!$B$15:$W$15, 0),FALSE)*$E168)</f>
        <v>0</v>
      </c>
      <c r="BH168" s="1412">
        <f ca="1">IF(ISERROR(VLOOKUP(VLOOKUP($A168, 'E4 TB Allocation Details'!$A$18:$L$205, MATCH("Misc ID", 'E4 TB Allocation Details'!$A$18:$L$18, 0),FALSE), 'E2 Allocators'!$B$15:$W$361, MATCH('O5 Details by Class &amp; Accounts'!BH$18, 'E2 Allocators'!$B$15:$W$15, 0),FALSE)*$E168), 0, VLOOKUP(VLOOKUP($A168, 'E4 TB Allocation Details'!$A$18:$L$205, MATCH("Misc ID", 'E4 TB Allocation Details'!$A$18:$L$18, 0),FALSE), 'E2 Allocators'!$B$15:$W$361, MATCH('O5 Details by Class &amp; Accounts'!BH$18, 'E2 Allocators'!$B$15:$W$15, 0),FALSE)*$E168)</f>
        <v>0</v>
      </c>
      <c r="BI168" s="1412">
        <f ca="1">IF(ISERROR(VLOOKUP(VLOOKUP($A168, 'E4 TB Allocation Details'!$A$18:$L$205, MATCH("Misc ID", 'E4 TB Allocation Details'!$A$18:$L$18, 0),FALSE), 'E2 Allocators'!$B$15:$W$361, MATCH('O5 Details by Class &amp; Accounts'!BI$18, 'E2 Allocators'!$B$15:$W$15, 0),FALSE)*$E168), 0, VLOOKUP(VLOOKUP($A168, 'E4 TB Allocation Details'!$A$18:$L$205, MATCH("Misc ID", 'E4 TB Allocation Details'!$A$18:$L$18, 0),FALSE), 'E2 Allocators'!$B$15:$W$361, MATCH('O5 Details by Class &amp; Accounts'!BI$18, 'E2 Allocators'!$B$15:$W$15, 0),FALSE)*$E168)</f>
        <v>0</v>
      </c>
      <c r="BJ168" s="1412">
        <f ca="1">IF(ISERROR(VLOOKUP(VLOOKUP($A168, 'E4 TB Allocation Details'!$A$18:$L$205, MATCH("Misc ID", 'E4 TB Allocation Details'!$A$18:$L$18, 0),FALSE), 'E2 Allocators'!$B$15:$W$361, MATCH('O5 Details by Class &amp; Accounts'!BJ$18, 'E2 Allocators'!$B$15:$W$15, 0),FALSE)*$E168), 0, VLOOKUP(VLOOKUP($A168, 'E4 TB Allocation Details'!$A$18:$L$205, MATCH("Misc ID", 'E4 TB Allocation Details'!$A$18:$L$18, 0),FALSE), 'E2 Allocators'!$B$15:$W$361, MATCH('O5 Details by Class &amp; Accounts'!BJ$18, 'E2 Allocators'!$B$15:$W$15, 0),FALSE)*$E168)</f>
        <v>0</v>
      </c>
      <c r="BK168" s="1412">
        <f ca="1">IF(ISERROR(VLOOKUP(VLOOKUP($A168, 'E4 TB Allocation Details'!$A$18:$L$205, MATCH("Misc ID", 'E4 TB Allocation Details'!$A$18:$L$18, 0),FALSE), 'E2 Allocators'!$B$15:$W$361, MATCH('O5 Details by Class &amp; Accounts'!BK$18, 'E2 Allocators'!$B$15:$W$15, 0),FALSE)*$E168), 0, VLOOKUP(VLOOKUP($A168, 'E4 TB Allocation Details'!$A$18:$L$205, MATCH("Misc ID", 'E4 TB Allocation Details'!$A$18:$L$18, 0),FALSE), 'E2 Allocators'!$B$15:$W$361, MATCH('O5 Details by Class &amp; Accounts'!BK$18, 'E2 Allocators'!$B$15:$W$15, 0),FALSE)*$E168)</f>
        <v>0</v>
      </c>
      <c r="BL168" s="1412">
        <f ca="1">IF(ISERROR(VLOOKUP(VLOOKUP($A168, 'E4 TB Allocation Details'!$A$18:$L$205, MATCH("Misc ID", 'E4 TB Allocation Details'!$A$18:$L$18, 0),FALSE), 'E2 Allocators'!$B$15:$W$361, MATCH('O5 Details by Class &amp; Accounts'!BL$18, 'E2 Allocators'!$B$15:$W$15, 0),FALSE)*$E168), 0, VLOOKUP(VLOOKUP($A168, 'E4 TB Allocation Details'!$A$18:$L$205, MATCH("Misc ID", 'E4 TB Allocation Details'!$A$18:$L$18, 0),FALSE), 'E2 Allocators'!$B$15:$W$361, MATCH('O5 Details by Class &amp; Accounts'!BL$18, 'E2 Allocators'!$B$15:$W$15, 0),FALSE)*$E168)</f>
        <v>0</v>
      </c>
      <c r="BM168" s="1412">
        <f ca="1">IF(ISERROR(VLOOKUP(VLOOKUP($A168, 'E4 TB Allocation Details'!$A$18:$L$205, MATCH("Misc ID", 'E4 TB Allocation Details'!$A$18:$L$18, 0),FALSE), 'E2 Allocators'!$B$15:$W$361, MATCH('O5 Details by Class &amp; Accounts'!BM$18, 'E2 Allocators'!$B$15:$W$15, 0),FALSE)*$E168), 0, VLOOKUP(VLOOKUP($A168, 'E4 TB Allocation Details'!$A$18:$L$205, MATCH("Misc ID", 'E4 TB Allocation Details'!$A$18:$L$18, 0),FALSE), 'E2 Allocators'!$B$15:$W$361, MATCH('O5 Details by Class &amp; Accounts'!BM$18, 'E2 Allocators'!$B$15:$W$15, 0),FALSE)*$E168)</f>
        <v>0</v>
      </c>
      <c r="BN168" s="1412">
        <f ca="1">IF(ISERROR(VLOOKUP(VLOOKUP($A168, 'E4 TB Allocation Details'!$A$18:$L$205, MATCH("Misc ID", 'E4 TB Allocation Details'!$A$18:$L$18, 0),FALSE), 'E2 Allocators'!$B$15:$W$361, MATCH('O5 Details by Class &amp; Accounts'!BN$18, 'E2 Allocators'!$B$15:$W$15, 0),FALSE)*$E168), 0, VLOOKUP(VLOOKUP($A168, 'E4 TB Allocation Details'!$A$18:$L$205, MATCH("Misc ID", 'E4 TB Allocation Details'!$A$18:$L$18, 0),FALSE), 'E2 Allocators'!$B$15:$W$361, MATCH('O5 Details by Class &amp; Accounts'!BN$18, 'E2 Allocators'!$B$15:$W$15, 0),FALSE)*$E168)</f>
        <v>0</v>
      </c>
      <c r="BO168" s="1412">
        <f ca="1">IF(ISERROR(VLOOKUP(VLOOKUP($A168, 'E4 TB Allocation Details'!$A$18:$L$205, MATCH("Misc ID", 'E4 TB Allocation Details'!$A$18:$L$18, 0),FALSE), 'E2 Allocators'!$B$15:$W$361, MATCH('O5 Details by Class &amp; Accounts'!BO$18, 'E2 Allocators'!$B$15:$W$15, 0),FALSE)*$E168), 0, VLOOKUP(VLOOKUP($A168, 'E4 TB Allocation Details'!$A$18:$L$205, MATCH("Misc ID", 'E4 TB Allocation Details'!$A$18:$L$18, 0),FALSE), 'E2 Allocators'!$B$15:$W$361, MATCH('O5 Details by Class &amp; Accounts'!BO$18, 'E2 Allocators'!$B$15:$W$15, 0),FALSE)*$E168)</f>
        <v>0</v>
      </c>
      <c r="BP168" s="1412">
        <f ca="1">IF(ISERROR(VLOOKUP(VLOOKUP($A168, 'E4 TB Allocation Details'!$A$18:$L$205, MATCH("Misc ID", 'E4 TB Allocation Details'!$A$18:$L$18, 0),FALSE), 'E2 Allocators'!$B$15:$W$361, MATCH('O5 Details by Class &amp; Accounts'!BP$18, 'E2 Allocators'!$B$15:$W$15, 0),FALSE)*$E168), 0, VLOOKUP(VLOOKUP($A168, 'E4 TB Allocation Details'!$A$18:$L$205, MATCH("Misc ID", 'E4 TB Allocation Details'!$A$18:$L$18, 0),FALSE), 'E2 Allocators'!$B$15:$W$361, MATCH('O5 Details by Class &amp; Accounts'!BP$18, 'E2 Allocators'!$B$15:$W$15, 0),FALSE)*$E168)</f>
        <v>0</v>
      </c>
      <c r="BQ168" s="1412">
        <f ca="1">IF(ISERROR(VLOOKUP(VLOOKUP($A168, 'E4 TB Allocation Details'!$A$18:$L$205, MATCH("Misc ID", 'E4 TB Allocation Details'!$A$18:$L$18, 0),FALSE), 'E2 Allocators'!$B$15:$W$361, MATCH('O5 Details by Class &amp; Accounts'!BQ$18, 'E2 Allocators'!$B$15:$W$15, 0),FALSE)*$E168), 0, VLOOKUP(VLOOKUP($A168, 'E4 TB Allocation Details'!$A$18:$L$205, MATCH("Misc ID", 'E4 TB Allocation Details'!$A$18:$L$18, 0),FALSE), 'E2 Allocators'!$B$15:$W$361, MATCH('O5 Details by Class &amp; Accounts'!BQ$18, 'E2 Allocators'!$B$15:$W$15, 0),FALSE)*$E168)</f>
        <v>0</v>
      </c>
      <c r="BR168" s="1412">
        <f ca="1">IF(ISERROR(VLOOKUP(VLOOKUP($A168, 'E4 TB Allocation Details'!$A$18:$L$205, MATCH("Misc ID", 'E4 TB Allocation Details'!$A$18:$L$18, 0),FALSE), 'E2 Allocators'!$B$15:$W$361, MATCH('O5 Details by Class &amp; Accounts'!BR$18, 'E2 Allocators'!$B$15:$W$15, 0),FALSE)*$E168), 0, VLOOKUP(VLOOKUP($A168, 'E4 TB Allocation Details'!$A$18:$L$205, MATCH("Misc ID", 'E4 TB Allocation Details'!$A$18:$L$18, 0),FALSE), 'E2 Allocators'!$B$15:$W$361, MATCH('O5 Details by Class &amp; Accounts'!BR$18, 'E2 Allocators'!$B$15:$W$15, 0),FALSE)*$E168)</f>
        <v>0</v>
      </c>
      <c r="BS168" s="1412">
        <f t="shared" si="41"/>
        <v>0</v>
      </c>
      <c r="BT168" s="1412">
        <f ca="1">IF(ISERROR(VLOOKUP(VLOOKUP($A168, 'E4 TB Allocation Details'!$A$18:$L$205, MATCH("A &amp; G ID", 'E4 TB Allocation Details'!$A$18:$L$18, 0),FALSE), 'E2 Allocators'!$B$15:$W$361, MATCH('O5 Details by Class &amp; Accounts'!BT$18, 'E2 Allocators'!$B$15:$W$15, 0),FALSE)*$E168), 0, VLOOKUP(VLOOKUP($A168, 'E4 TB Allocation Details'!$A$18:$L$205, MATCH("A &amp; G ID", 'E4 TB Allocation Details'!$A$18:$L$18, 0),FALSE), 'E2 Allocators'!$B$15:$W$361, MATCH('O5 Details by Class &amp; Accounts'!BT$18, 'E2 Allocators'!$B$15:$W$15, 0),FALSE)*$E168)</f>
        <v>0</v>
      </c>
      <c r="BU168" s="1412">
        <f ca="1">IF(ISERROR(VLOOKUP(VLOOKUP($A168, 'E4 TB Allocation Details'!$A$18:$L$205, MATCH("A &amp; G ID", 'E4 TB Allocation Details'!$A$18:$L$18, 0),FALSE), 'E2 Allocators'!$B$15:$W$361, MATCH('O5 Details by Class &amp; Accounts'!BU$18, 'E2 Allocators'!$B$15:$W$15, 0),FALSE)*$E168), 0, VLOOKUP(VLOOKUP($A168, 'E4 TB Allocation Details'!$A$18:$L$205, MATCH("A &amp; G ID", 'E4 TB Allocation Details'!$A$18:$L$18, 0),FALSE), 'E2 Allocators'!$B$15:$W$361, MATCH('O5 Details by Class &amp; Accounts'!BU$18, 'E2 Allocators'!$B$15:$W$15, 0),FALSE)*$E168)</f>
        <v>0</v>
      </c>
      <c r="BV168" s="1412">
        <f ca="1">IF(ISERROR(VLOOKUP(VLOOKUP($A168, 'E4 TB Allocation Details'!$A$18:$L$205, MATCH("A &amp; G ID", 'E4 TB Allocation Details'!$A$18:$L$18, 0),FALSE), 'E2 Allocators'!$B$15:$W$361, MATCH('O5 Details by Class &amp; Accounts'!BV$18, 'E2 Allocators'!$B$15:$W$15, 0),FALSE)*$E168), 0, VLOOKUP(VLOOKUP($A168, 'E4 TB Allocation Details'!$A$18:$L$205, MATCH("A &amp; G ID", 'E4 TB Allocation Details'!$A$18:$L$18, 0),FALSE), 'E2 Allocators'!$B$15:$W$361, MATCH('O5 Details by Class &amp; Accounts'!BV$18, 'E2 Allocators'!$B$15:$W$15, 0),FALSE)*$E168)</f>
        <v>0</v>
      </c>
      <c r="BW168" s="1412">
        <f ca="1">IF(ISERROR(VLOOKUP(VLOOKUP($A168, 'E4 TB Allocation Details'!$A$18:$L$205, MATCH("A &amp; G ID", 'E4 TB Allocation Details'!$A$18:$L$18, 0),FALSE), 'E2 Allocators'!$B$15:$W$361, MATCH('O5 Details by Class &amp; Accounts'!BW$18, 'E2 Allocators'!$B$15:$W$15, 0),FALSE)*$E168), 0, VLOOKUP(VLOOKUP($A168, 'E4 TB Allocation Details'!$A$18:$L$205, MATCH("A &amp; G ID", 'E4 TB Allocation Details'!$A$18:$L$18, 0),FALSE), 'E2 Allocators'!$B$15:$W$361, MATCH('O5 Details by Class &amp; Accounts'!BW$18, 'E2 Allocators'!$B$15:$W$15, 0),FALSE)*$E168)</f>
        <v>0</v>
      </c>
      <c r="BX168" s="1412">
        <f ca="1">IF(ISERROR(VLOOKUP(VLOOKUP($A168, 'E4 TB Allocation Details'!$A$18:$L$205, MATCH("A &amp; G ID", 'E4 TB Allocation Details'!$A$18:$L$18, 0),FALSE), 'E2 Allocators'!$B$15:$W$361, MATCH('O5 Details by Class &amp; Accounts'!BX$18, 'E2 Allocators'!$B$15:$W$15, 0),FALSE)*$E168), 0, VLOOKUP(VLOOKUP($A168, 'E4 TB Allocation Details'!$A$18:$L$205, MATCH("A &amp; G ID", 'E4 TB Allocation Details'!$A$18:$L$18, 0),FALSE), 'E2 Allocators'!$B$15:$W$361, MATCH('O5 Details by Class &amp; Accounts'!BX$18, 'E2 Allocators'!$B$15:$W$15, 0),FALSE)*$E168)</f>
        <v>0</v>
      </c>
      <c r="BY168" s="1412">
        <f ca="1">IF(ISERROR(VLOOKUP(VLOOKUP($A168, 'E4 TB Allocation Details'!$A$18:$L$205, MATCH("A &amp; G ID", 'E4 TB Allocation Details'!$A$18:$L$18, 0),FALSE), 'E2 Allocators'!$B$15:$W$361, MATCH('O5 Details by Class &amp; Accounts'!BY$18, 'E2 Allocators'!$B$15:$W$15, 0),FALSE)*$E168), 0, VLOOKUP(VLOOKUP($A168, 'E4 TB Allocation Details'!$A$18:$L$205, MATCH("A &amp; G ID", 'E4 TB Allocation Details'!$A$18:$L$18, 0),FALSE), 'E2 Allocators'!$B$15:$W$361, MATCH('O5 Details by Class &amp; Accounts'!BY$18, 'E2 Allocators'!$B$15:$W$15, 0),FALSE)*$E168)</f>
        <v>0</v>
      </c>
      <c r="BZ168" s="1412">
        <f ca="1">IF(ISERROR(VLOOKUP(VLOOKUP($A168, 'E4 TB Allocation Details'!$A$18:$L$205, MATCH("A &amp; G ID", 'E4 TB Allocation Details'!$A$18:$L$18, 0),FALSE), 'E2 Allocators'!$B$15:$W$361, MATCH('O5 Details by Class &amp; Accounts'!BZ$18, 'E2 Allocators'!$B$15:$W$15, 0),FALSE)*$E168), 0, VLOOKUP(VLOOKUP($A168, 'E4 TB Allocation Details'!$A$18:$L$205, MATCH("A &amp; G ID", 'E4 TB Allocation Details'!$A$18:$L$18, 0),FALSE), 'E2 Allocators'!$B$15:$W$361, MATCH('O5 Details by Class &amp; Accounts'!BZ$18, 'E2 Allocators'!$B$15:$W$15, 0),FALSE)*$E168)</f>
        <v>0</v>
      </c>
      <c r="CA168" s="1412">
        <f ca="1">IF(ISERROR(VLOOKUP(VLOOKUP($A168, 'E4 TB Allocation Details'!$A$18:$L$205, MATCH("A &amp; G ID", 'E4 TB Allocation Details'!$A$18:$L$18, 0),FALSE), 'E2 Allocators'!$B$15:$W$361, MATCH('O5 Details by Class &amp; Accounts'!CA$18, 'E2 Allocators'!$B$15:$W$15, 0),FALSE)*$E168), 0, VLOOKUP(VLOOKUP($A168, 'E4 TB Allocation Details'!$A$18:$L$205, MATCH("A &amp; G ID", 'E4 TB Allocation Details'!$A$18:$L$18, 0),FALSE), 'E2 Allocators'!$B$15:$W$361, MATCH('O5 Details by Class &amp; Accounts'!CA$18, 'E2 Allocators'!$B$15:$W$15, 0),FALSE)*$E168)</f>
        <v>0</v>
      </c>
      <c r="CB168" s="1412">
        <f ca="1">IF(ISERROR(VLOOKUP(VLOOKUP($A168, 'E4 TB Allocation Details'!$A$18:$L$205, MATCH("A &amp; G ID", 'E4 TB Allocation Details'!$A$18:$L$18, 0),FALSE), 'E2 Allocators'!$B$15:$W$361, MATCH('O5 Details by Class &amp; Accounts'!CB$18, 'E2 Allocators'!$B$15:$W$15, 0),FALSE)*$E168), 0, VLOOKUP(VLOOKUP($A168, 'E4 TB Allocation Details'!$A$18:$L$205, MATCH("A &amp; G ID", 'E4 TB Allocation Details'!$A$18:$L$18, 0),FALSE), 'E2 Allocators'!$B$15:$W$361, MATCH('O5 Details by Class &amp; Accounts'!CB$18, 'E2 Allocators'!$B$15:$W$15, 0),FALSE)*$E168)</f>
        <v>0</v>
      </c>
      <c r="CC168" s="1412">
        <f ca="1">IF(ISERROR(VLOOKUP(VLOOKUP($A168, 'E4 TB Allocation Details'!$A$18:$L$205, MATCH("A &amp; G ID", 'E4 TB Allocation Details'!$A$18:$L$18, 0),FALSE), 'E2 Allocators'!$B$15:$W$361, MATCH('O5 Details by Class &amp; Accounts'!CC$18, 'E2 Allocators'!$B$15:$W$15, 0),FALSE)*$E168), 0, VLOOKUP(VLOOKUP($A168, 'E4 TB Allocation Details'!$A$18:$L$205, MATCH("A &amp; G ID", 'E4 TB Allocation Details'!$A$18:$L$18, 0),FALSE), 'E2 Allocators'!$B$15:$W$361, MATCH('O5 Details by Class &amp; Accounts'!CC$18, 'E2 Allocators'!$B$15:$W$15, 0),FALSE)*$E168)</f>
        <v>0</v>
      </c>
      <c r="CD168" s="1412">
        <f ca="1">IF(ISERROR(VLOOKUP(VLOOKUP($A168, 'E4 TB Allocation Details'!$A$18:$L$205, MATCH("A &amp; G ID", 'E4 TB Allocation Details'!$A$18:$L$18, 0),FALSE), 'E2 Allocators'!$B$15:$W$361, MATCH('O5 Details by Class &amp; Accounts'!CD$18, 'E2 Allocators'!$B$15:$W$15, 0),FALSE)*$E168), 0, VLOOKUP(VLOOKUP($A168, 'E4 TB Allocation Details'!$A$18:$L$205, MATCH("A &amp; G ID", 'E4 TB Allocation Details'!$A$18:$L$18, 0),FALSE), 'E2 Allocators'!$B$15:$W$361, MATCH('O5 Details by Class &amp; Accounts'!CD$18, 'E2 Allocators'!$B$15:$W$15, 0),FALSE)*$E168)</f>
        <v>0</v>
      </c>
      <c r="CE168" s="1412">
        <f ca="1">IF(ISERROR(VLOOKUP(VLOOKUP($A168, 'E4 TB Allocation Details'!$A$18:$L$205, MATCH("A &amp; G ID", 'E4 TB Allocation Details'!$A$18:$L$18, 0),FALSE), 'E2 Allocators'!$B$15:$W$361, MATCH('O5 Details by Class &amp; Accounts'!CE$18, 'E2 Allocators'!$B$15:$W$15, 0),FALSE)*$E168), 0, VLOOKUP(VLOOKUP($A168, 'E4 TB Allocation Details'!$A$18:$L$205, MATCH("A &amp; G ID", 'E4 TB Allocation Details'!$A$18:$L$18, 0),FALSE), 'E2 Allocators'!$B$15:$W$361, MATCH('O5 Details by Class &amp; Accounts'!CE$18, 'E2 Allocators'!$B$15:$W$15, 0),FALSE)*$E168)</f>
        <v>0</v>
      </c>
      <c r="CF168" s="1412">
        <f ca="1">IF(ISERROR(VLOOKUP(VLOOKUP($A168, 'E4 TB Allocation Details'!$A$18:$L$205, MATCH("A &amp; G ID", 'E4 TB Allocation Details'!$A$18:$L$18, 0),FALSE), 'E2 Allocators'!$B$15:$W$361, MATCH('O5 Details by Class &amp; Accounts'!CF$18, 'E2 Allocators'!$B$15:$W$15, 0),FALSE)*$E168), 0, VLOOKUP(VLOOKUP($A168, 'E4 TB Allocation Details'!$A$18:$L$205, MATCH("A &amp; G ID", 'E4 TB Allocation Details'!$A$18:$L$18, 0),FALSE), 'E2 Allocators'!$B$15:$W$361, MATCH('O5 Details by Class &amp; Accounts'!CF$18, 'E2 Allocators'!$B$15:$W$15, 0),FALSE)*$E168)</f>
        <v>0</v>
      </c>
      <c r="CG168" s="1412">
        <f ca="1">IF(ISERROR(VLOOKUP(VLOOKUP($A168, 'E4 TB Allocation Details'!$A$18:$L$205, MATCH("A &amp; G ID", 'E4 TB Allocation Details'!$A$18:$L$18, 0),FALSE), 'E2 Allocators'!$B$15:$W$361, MATCH('O5 Details by Class &amp; Accounts'!CG$18, 'E2 Allocators'!$B$15:$W$15, 0),FALSE)*$E168), 0, VLOOKUP(VLOOKUP($A168, 'E4 TB Allocation Details'!$A$18:$L$205, MATCH("A &amp; G ID", 'E4 TB Allocation Details'!$A$18:$L$18, 0),FALSE), 'E2 Allocators'!$B$15:$W$361, MATCH('O5 Details by Class &amp; Accounts'!CG$18, 'E2 Allocators'!$B$15:$W$15, 0),FALSE)*$E168)</f>
        <v>0</v>
      </c>
      <c r="CH168" s="1412">
        <f ca="1">IF(ISERROR(VLOOKUP(VLOOKUP($A168, 'E4 TB Allocation Details'!$A$18:$L$205, MATCH("A &amp; G ID", 'E4 TB Allocation Details'!$A$18:$L$18, 0),FALSE), 'E2 Allocators'!$B$15:$W$361, MATCH('O5 Details by Class &amp; Accounts'!CH$18, 'E2 Allocators'!$B$15:$W$15, 0),FALSE)*$E168), 0, VLOOKUP(VLOOKUP($A168, 'E4 TB Allocation Details'!$A$18:$L$205, MATCH("A &amp; G ID", 'E4 TB Allocation Details'!$A$18:$L$18, 0),FALSE), 'E2 Allocators'!$B$15:$W$361, MATCH('O5 Details by Class &amp; Accounts'!CH$18, 'E2 Allocators'!$B$15:$W$15, 0),FALSE)*$E168)</f>
        <v>0</v>
      </c>
      <c r="CI168" s="1412">
        <f ca="1">IF(ISERROR(VLOOKUP(VLOOKUP($A168, 'E4 TB Allocation Details'!$A$18:$L$205, MATCH("A &amp; G ID", 'E4 TB Allocation Details'!$A$18:$L$18, 0),FALSE), 'E2 Allocators'!$B$15:$W$361, MATCH('O5 Details by Class &amp; Accounts'!CI$18, 'E2 Allocators'!$B$15:$W$15, 0),FALSE)*$E168), 0, VLOOKUP(VLOOKUP($A168, 'E4 TB Allocation Details'!$A$18:$L$205, MATCH("A &amp; G ID", 'E4 TB Allocation Details'!$A$18:$L$18, 0),FALSE), 'E2 Allocators'!$B$15:$W$361, MATCH('O5 Details by Class &amp; Accounts'!CI$18, 'E2 Allocators'!$B$15:$W$15, 0),FALSE)*$E168)</f>
        <v>0</v>
      </c>
      <c r="CJ168" s="1412">
        <f ca="1">IF(ISERROR(VLOOKUP(VLOOKUP($A168, 'E4 TB Allocation Details'!$A$18:$L$205, MATCH("A &amp; G ID", 'E4 TB Allocation Details'!$A$18:$L$18, 0),FALSE), 'E2 Allocators'!$B$15:$W$361, MATCH('O5 Details by Class &amp; Accounts'!CJ$18, 'E2 Allocators'!$B$15:$W$15, 0),FALSE)*$E168), 0, VLOOKUP(VLOOKUP($A168, 'E4 TB Allocation Details'!$A$18:$L$205, MATCH("A &amp; G ID", 'E4 TB Allocation Details'!$A$18:$L$18, 0),FALSE), 'E2 Allocators'!$B$15:$W$361, MATCH('O5 Details by Class &amp; Accounts'!CJ$18, 'E2 Allocators'!$B$15:$W$15, 0),FALSE)*$E168)</f>
        <v>0</v>
      </c>
      <c r="CK168" s="1412">
        <f ca="1">IF(ISERROR(VLOOKUP(VLOOKUP($A168, 'E4 TB Allocation Details'!$A$18:$L$205, MATCH("A &amp; G ID", 'E4 TB Allocation Details'!$A$18:$L$18, 0),FALSE), 'E2 Allocators'!$B$15:$W$361, MATCH('O5 Details by Class &amp; Accounts'!CK$18, 'E2 Allocators'!$B$15:$W$15, 0),FALSE)*$E168), 0, VLOOKUP(VLOOKUP($A168, 'E4 TB Allocation Details'!$A$18:$L$205, MATCH("A &amp; G ID", 'E4 TB Allocation Details'!$A$18:$L$18, 0),FALSE), 'E2 Allocators'!$B$15:$W$361, MATCH('O5 Details by Class &amp; Accounts'!CK$18, 'E2 Allocators'!$B$15:$W$15, 0),FALSE)*$E168)</f>
        <v>0</v>
      </c>
      <c r="CL168" s="1412">
        <f ca="1">IF(ISERROR(VLOOKUP(VLOOKUP($A168, 'E4 TB Allocation Details'!$A$18:$L$205, MATCH("A &amp; G ID", 'E4 TB Allocation Details'!$A$18:$L$18, 0),FALSE), 'E2 Allocators'!$B$15:$W$361, MATCH('O5 Details by Class &amp; Accounts'!CL$18, 'E2 Allocators'!$B$15:$W$15, 0),FALSE)*$E168), 0, VLOOKUP(VLOOKUP($A168, 'E4 TB Allocation Details'!$A$18:$L$205, MATCH("A &amp; G ID", 'E4 TB Allocation Details'!$A$18:$L$18, 0),FALSE), 'E2 Allocators'!$B$15:$W$361, MATCH('O5 Details by Class &amp; Accounts'!CL$18, 'E2 Allocators'!$B$15:$W$15, 0),FALSE)*$E168)</f>
        <v>0</v>
      </c>
      <c r="CM168" s="1412">
        <f ca="1">IF(ISERROR(VLOOKUP(VLOOKUP($A168, 'E4 TB Allocation Details'!$A$18:$L$205, MATCH("A &amp; G ID", 'E4 TB Allocation Details'!$A$18:$L$18, 0),FALSE), 'E2 Allocators'!$B$15:$W$361, MATCH('O5 Details by Class &amp; Accounts'!CM$18, 'E2 Allocators'!$B$15:$W$15, 0),FALSE)*$E168), 0, VLOOKUP(VLOOKUP($A168, 'E4 TB Allocation Details'!$A$18:$L$205, MATCH("A &amp; G ID", 'E4 TB Allocation Details'!$A$18:$L$18, 0),FALSE), 'E2 Allocators'!$B$15:$W$361, MATCH('O5 Details by Class &amp; Accounts'!CM$18, 'E2 Allocators'!$B$15:$W$15, 0),FALSE)*$E168)</f>
        <v>0</v>
      </c>
      <c r="CN168" s="1412">
        <f t="shared" si="42"/>
        <v>0</v>
      </c>
      <c r="CO168" s="1792">
        <f t="shared" si="43"/>
        <v>0</v>
      </c>
      <c r="CQ168" s="2087" t="s">
        <v>888</v>
      </c>
    </row>
    <row r="169" spans="1:95" s="81" customFormat="1" ht="12.75">
      <c r="A169" s="1170">
        <v>5420</v>
      </c>
      <c r="B169" s="452" t="s">
        <v>375</v>
      </c>
      <c r="C169" s="1789">
        <f ca="1">IF(ISERROR(VLOOKUP($A169,'I3 TB Data'!$A$23:$H$458,MATCH('O5 Details by Class &amp; Accounts'!$C$18, 'I3 TB Data'!$A$23:$H$23,0),0)), 0, VLOOKUP($A169,'I3 TB Data'!$A$23:$H$458,MATCH('O5 Details by Class &amp; Accounts'!$C$18,'I3 TB Data'!$A$23:$H$23,0),0))</f>
        <v>0</v>
      </c>
      <c r="D169" s="1790"/>
      <c r="E169" s="1789">
        <f t="shared" si="37"/>
        <v>0</v>
      </c>
      <c r="F169" s="1791"/>
      <c r="G169" s="1791"/>
      <c r="H169" s="1412">
        <f t="shared" si="39"/>
        <v>0</v>
      </c>
      <c r="I169" s="1412">
        <f ca="1">IF(ISERROR(VLOOKUP(VLOOKUP($A169, 'E4 TB Allocation Details'!$A$18:$L$205, MATCH("Demand ID", 'E4 TB Allocation Details'!$A$18:$L$18, 0),FALSE), 'E2 Allocators'!$B$15:$W$361, MATCH('O5 Details by Class &amp; Accounts'!I$18, 'E2 Allocators'!$B$15:$W$15, 0),FALSE)*$F169), 0, VLOOKUP(VLOOKUP($A169, 'E4 TB Allocation Details'!$A$18:$L$205, MATCH("Demand ID", 'E4 TB Allocation Details'!$A$18:$L$18, 0),FALSE), 'E2 Allocators'!$B$15:$W$361, MATCH('O5 Details by Class &amp; Accounts'!I$18, 'E2 Allocators'!$B$15:$W$15, 0),FALSE)*$F169)</f>
        <v>0</v>
      </c>
      <c r="J169" s="1412">
        <f ca="1">IF(ISERROR(VLOOKUP(VLOOKUP($A169, 'E4 TB Allocation Details'!$A$18:$L$205, MATCH("Demand ID", 'E4 TB Allocation Details'!$A$18:$L$18, 0),FALSE), 'E2 Allocators'!$B$15:$W$361, MATCH('O5 Details by Class &amp; Accounts'!J$18, 'E2 Allocators'!$B$15:$W$15, 0),FALSE)*$F169), 0, VLOOKUP(VLOOKUP($A169, 'E4 TB Allocation Details'!$A$18:$L$205, MATCH("Demand ID", 'E4 TB Allocation Details'!$A$18:$L$18, 0),FALSE), 'E2 Allocators'!$B$15:$W$361, MATCH('O5 Details by Class &amp; Accounts'!J$18, 'E2 Allocators'!$B$15:$W$15, 0),FALSE)*$F169)</f>
        <v>0</v>
      </c>
      <c r="K169" s="1412">
        <f ca="1">IF(ISERROR(VLOOKUP(VLOOKUP($A169, 'E4 TB Allocation Details'!$A$18:$L$205, MATCH("Demand ID", 'E4 TB Allocation Details'!$A$18:$L$18, 0),FALSE), 'E2 Allocators'!$B$15:$W$361, MATCH('O5 Details by Class &amp; Accounts'!K$18, 'E2 Allocators'!$B$15:$W$15, 0),FALSE)*$F169), 0, VLOOKUP(VLOOKUP($A169, 'E4 TB Allocation Details'!$A$18:$L$205, MATCH("Demand ID", 'E4 TB Allocation Details'!$A$18:$L$18, 0),FALSE), 'E2 Allocators'!$B$15:$W$361, MATCH('O5 Details by Class &amp; Accounts'!K$18, 'E2 Allocators'!$B$15:$W$15, 0),FALSE)*$F169)</f>
        <v>0</v>
      </c>
      <c r="L169" s="1412">
        <f ca="1">IF(ISERROR(VLOOKUP(VLOOKUP($A169, 'E4 TB Allocation Details'!$A$18:$L$205, MATCH("Demand ID", 'E4 TB Allocation Details'!$A$18:$L$18, 0),FALSE), 'E2 Allocators'!$B$15:$W$361, MATCH('O5 Details by Class &amp; Accounts'!L$18, 'E2 Allocators'!$B$15:$W$15, 0),FALSE)*$F169), 0, VLOOKUP(VLOOKUP($A169, 'E4 TB Allocation Details'!$A$18:$L$205, MATCH("Demand ID", 'E4 TB Allocation Details'!$A$18:$L$18, 0),FALSE), 'E2 Allocators'!$B$15:$W$361, MATCH('O5 Details by Class &amp; Accounts'!L$18, 'E2 Allocators'!$B$15:$W$15, 0),FALSE)*$F169)</f>
        <v>0</v>
      </c>
      <c r="M169" s="1412">
        <f ca="1">IF(ISERROR(VLOOKUP(VLOOKUP($A169, 'E4 TB Allocation Details'!$A$18:$L$205, MATCH("Demand ID", 'E4 TB Allocation Details'!$A$18:$L$18, 0),FALSE), 'E2 Allocators'!$B$15:$W$361, MATCH('O5 Details by Class &amp; Accounts'!M$18, 'E2 Allocators'!$B$15:$W$15, 0),FALSE)*$F169), 0, VLOOKUP(VLOOKUP($A169, 'E4 TB Allocation Details'!$A$18:$L$205, MATCH("Demand ID", 'E4 TB Allocation Details'!$A$18:$L$18, 0),FALSE), 'E2 Allocators'!$B$15:$W$361, MATCH('O5 Details by Class &amp; Accounts'!M$18, 'E2 Allocators'!$B$15:$W$15, 0),FALSE)*$F169)</f>
        <v>0</v>
      </c>
      <c r="N169" s="1412">
        <f ca="1">IF(ISERROR(VLOOKUP(VLOOKUP($A169, 'E4 TB Allocation Details'!$A$18:$L$205, MATCH("Demand ID", 'E4 TB Allocation Details'!$A$18:$L$18, 0),FALSE), 'E2 Allocators'!$B$15:$W$361, MATCH('O5 Details by Class &amp; Accounts'!N$18, 'E2 Allocators'!$B$15:$W$15, 0),FALSE)*$F169), 0, VLOOKUP(VLOOKUP($A169, 'E4 TB Allocation Details'!$A$18:$L$205, MATCH("Demand ID", 'E4 TB Allocation Details'!$A$18:$L$18, 0),FALSE), 'E2 Allocators'!$B$15:$W$361, MATCH('O5 Details by Class &amp; Accounts'!N$18, 'E2 Allocators'!$B$15:$W$15, 0),FALSE)*$F169)</f>
        <v>0</v>
      </c>
      <c r="O169" s="1412">
        <f ca="1">IF(ISERROR(VLOOKUP(VLOOKUP($A169, 'E4 TB Allocation Details'!$A$18:$L$205, MATCH("Demand ID", 'E4 TB Allocation Details'!$A$18:$L$18, 0),FALSE), 'E2 Allocators'!$B$15:$W$361, MATCH('O5 Details by Class &amp; Accounts'!O$18, 'E2 Allocators'!$B$15:$W$15, 0),FALSE)*$F169), 0, VLOOKUP(VLOOKUP($A169, 'E4 TB Allocation Details'!$A$18:$L$205, MATCH("Demand ID", 'E4 TB Allocation Details'!$A$18:$L$18, 0),FALSE), 'E2 Allocators'!$B$15:$W$361, MATCH('O5 Details by Class &amp; Accounts'!O$18, 'E2 Allocators'!$B$15:$W$15, 0),FALSE)*$F169)</f>
        <v>0</v>
      </c>
      <c r="P169" s="1412">
        <f ca="1">IF(ISERROR(VLOOKUP(VLOOKUP($A169, 'E4 TB Allocation Details'!$A$18:$L$205, MATCH("Demand ID", 'E4 TB Allocation Details'!$A$18:$L$18, 0),FALSE), 'E2 Allocators'!$B$15:$W$361, MATCH('O5 Details by Class &amp; Accounts'!P$18, 'E2 Allocators'!$B$15:$W$15, 0),FALSE)*$F169), 0, VLOOKUP(VLOOKUP($A169, 'E4 TB Allocation Details'!$A$18:$L$205, MATCH("Demand ID", 'E4 TB Allocation Details'!$A$18:$L$18, 0),FALSE), 'E2 Allocators'!$B$15:$W$361, MATCH('O5 Details by Class &amp; Accounts'!P$18, 'E2 Allocators'!$B$15:$W$15, 0),FALSE)*$F169)</f>
        <v>0</v>
      </c>
      <c r="Q169" s="1412">
        <f ca="1">IF(ISERROR(VLOOKUP(VLOOKUP($A169, 'E4 TB Allocation Details'!$A$18:$L$205, MATCH("Demand ID", 'E4 TB Allocation Details'!$A$18:$L$18, 0),FALSE), 'E2 Allocators'!$B$15:$W$361, MATCH('O5 Details by Class &amp; Accounts'!Q$18, 'E2 Allocators'!$B$15:$W$15, 0),FALSE)*$F169), 0, VLOOKUP(VLOOKUP($A169, 'E4 TB Allocation Details'!$A$18:$L$205, MATCH("Demand ID", 'E4 TB Allocation Details'!$A$18:$L$18, 0),FALSE), 'E2 Allocators'!$B$15:$W$361, MATCH('O5 Details by Class &amp; Accounts'!Q$18, 'E2 Allocators'!$B$15:$W$15, 0),FALSE)*$F169)</f>
        <v>0</v>
      </c>
      <c r="R169" s="1412">
        <f ca="1">IF(ISERROR(VLOOKUP(VLOOKUP($A169, 'E4 TB Allocation Details'!$A$18:$L$205, MATCH("Demand ID", 'E4 TB Allocation Details'!$A$18:$L$18, 0),FALSE), 'E2 Allocators'!$B$15:$W$361, MATCH('O5 Details by Class &amp; Accounts'!R$18, 'E2 Allocators'!$B$15:$W$15, 0),FALSE)*$F169), 0, VLOOKUP(VLOOKUP($A169, 'E4 TB Allocation Details'!$A$18:$L$205, MATCH("Demand ID", 'E4 TB Allocation Details'!$A$18:$L$18, 0),FALSE), 'E2 Allocators'!$B$15:$W$361, MATCH('O5 Details by Class &amp; Accounts'!R$18, 'E2 Allocators'!$B$15:$W$15, 0),FALSE)*$F169)</f>
        <v>0</v>
      </c>
      <c r="S169" s="1412">
        <f ca="1">IF(ISERROR(VLOOKUP(VLOOKUP($A169, 'E4 TB Allocation Details'!$A$18:$L$205, MATCH("Demand ID", 'E4 TB Allocation Details'!$A$18:$L$18, 0),FALSE), 'E2 Allocators'!$B$15:$W$361, MATCH('O5 Details by Class &amp; Accounts'!S$18, 'E2 Allocators'!$B$15:$W$15, 0),FALSE)*$F169), 0, VLOOKUP(VLOOKUP($A169, 'E4 TB Allocation Details'!$A$18:$L$205, MATCH("Demand ID", 'E4 TB Allocation Details'!$A$18:$L$18, 0),FALSE), 'E2 Allocators'!$B$15:$W$361, MATCH('O5 Details by Class &amp; Accounts'!S$18, 'E2 Allocators'!$B$15:$W$15, 0),FALSE)*$F169)</f>
        <v>0</v>
      </c>
      <c r="T169" s="1412">
        <f ca="1">IF(ISERROR(VLOOKUP(VLOOKUP($A169, 'E4 TB Allocation Details'!$A$18:$L$205, MATCH("Demand ID", 'E4 TB Allocation Details'!$A$18:$L$18, 0),FALSE), 'E2 Allocators'!$B$15:$W$361, MATCH('O5 Details by Class &amp; Accounts'!T$18, 'E2 Allocators'!$B$15:$W$15, 0),FALSE)*$F169), 0, VLOOKUP(VLOOKUP($A169, 'E4 TB Allocation Details'!$A$18:$L$205, MATCH("Demand ID", 'E4 TB Allocation Details'!$A$18:$L$18, 0),FALSE), 'E2 Allocators'!$B$15:$W$361, MATCH('O5 Details by Class &amp; Accounts'!T$18, 'E2 Allocators'!$B$15:$W$15, 0),FALSE)*$F169)</f>
        <v>0</v>
      </c>
      <c r="U169" s="1412">
        <f ca="1">IF(ISERROR(VLOOKUP(VLOOKUP($A169, 'E4 TB Allocation Details'!$A$18:$L$205, MATCH("Demand ID", 'E4 TB Allocation Details'!$A$18:$L$18, 0),FALSE), 'E2 Allocators'!$B$15:$W$361, MATCH('O5 Details by Class &amp; Accounts'!U$18, 'E2 Allocators'!$B$15:$W$15, 0),FALSE)*$F169), 0, VLOOKUP(VLOOKUP($A169, 'E4 TB Allocation Details'!$A$18:$L$205, MATCH("Demand ID", 'E4 TB Allocation Details'!$A$18:$L$18, 0),FALSE), 'E2 Allocators'!$B$15:$W$361, MATCH('O5 Details by Class &amp; Accounts'!U$18, 'E2 Allocators'!$B$15:$W$15, 0),FALSE)*$F169)</f>
        <v>0</v>
      </c>
      <c r="V169" s="1412">
        <f ca="1">IF(ISERROR(VLOOKUP(VLOOKUP($A169, 'E4 TB Allocation Details'!$A$18:$L$205, MATCH("Demand ID", 'E4 TB Allocation Details'!$A$18:$L$18, 0),FALSE), 'E2 Allocators'!$B$15:$W$361, MATCH('O5 Details by Class &amp; Accounts'!V$18, 'E2 Allocators'!$B$15:$W$15, 0),FALSE)*$F169), 0, VLOOKUP(VLOOKUP($A169, 'E4 TB Allocation Details'!$A$18:$L$205, MATCH("Demand ID", 'E4 TB Allocation Details'!$A$18:$L$18, 0),FALSE), 'E2 Allocators'!$B$15:$W$361, MATCH('O5 Details by Class &amp; Accounts'!V$18, 'E2 Allocators'!$B$15:$W$15, 0),FALSE)*$F169)</f>
        <v>0</v>
      </c>
      <c r="W169" s="1412">
        <f ca="1">IF(ISERROR(VLOOKUP(VLOOKUP($A169, 'E4 TB Allocation Details'!$A$18:$L$205, MATCH("Demand ID", 'E4 TB Allocation Details'!$A$18:$L$18, 0),FALSE), 'E2 Allocators'!$B$15:$W$361, MATCH('O5 Details by Class &amp; Accounts'!W$18, 'E2 Allocators'!$B$15:$W$15, 0),FALSE)*$F169), 0, VLOOKUP(VLOOKUP($A169, 'E4 TB Allocation Details'!$A$18:$L$205, MATCH("Demand ID", 'E4 TB Allocation Details'!$A$18:$L$18, 0),FALSE), 'E2 Allocators'!$B$15:$W$361, MATCH('O5 Details by Class &amp; Accounts'!W$18, 'E2 Allocators'!$B$15:$W$15, 0),FALSE)*$F169)</f>
        <v>0</v>
      </c>
      <c r="X169" s="1412">
        <f ca="1">IF(ISERROR(VLOOKUP(VLOOKUP($A169, 'E4 TB Allocation Details'!$A$18:$L$205, MATCH("Demand ID", 'E4 TB Allocation Details'!$A$18:$L$18, 0),FALSE), 'E2 Allocators'!$B$15:$W$361, MATCH('O5 Details by Class &amp; Accounts'!X$18, 'E2 Allocators'!$B$15:$W$15, 0),FALSE)*$F169), 0, VLOOKUP(VLOOKUP($A169, 'E4 TB Allocation Details'!$A$18:$L$205, MATCH("Demand ID", 'E4 TB Allocation Details'!$A$18:$L$18, 0),FALSE), 'E2 Allocators'!$B$15:$W$361, MATCH('O5 Details by Class &amp; Accounts'!X$18, 'E2 Allocators'!$B$15:$W$15, 0),FALSE)*$F169)</f>
        <v>0</v>
      </c>
      <c r="Y169" s="1412">
        <f ca="1">IF(ISERROR(VLOOKUP(VLOOKUP($A169, 'E4 TB Allocation Details'!$A$18:$L$205, MATCH("Demand ID", 'E4 TB Allocation Details'!$A$18:$L$18, 0),FALSE), 'E2 Allocators'!$B$15:$W$361, MATCH('O5 Details by Class &amp; Accounts'!Y$18, 'E2 Allocators'!$B$15:$W$15, 0),FALSE)*$F169), 0, VLOOKUP(VLOOKUP($A169, 'E4 TB Allocation Details'!$A$18:$L$205, MATCH("Demand ID", 'E4 TB Allocation Details'!$A$18:$L$18, 0),FALSE), 'E2 Allocators'!$B$15:$W$361, MATCH('O5 Details by Class &amp; Accounts'!Y$18, 'E2 Allocators'!$B$15:$W$15, 0),FALSE)*$F169)</f>
        <v>0</v>
      </c>
      <c r="Z169" s="1412">
        <f ca="1">IF(ISERROR(VLOOKUP(VLOOKUP($A169, 'E4 TB Allocation Details'!$A$18:$L$205, MATCH("Demand ID", 'E4 TB Allocation Details'!$A$18:$L$18, 0),FALSE), 'E2 Allocators'!$B$15:$W$361, MATCH('O5 Details by Class &amp; Accounts'!Z$18, 'E2 Allocators'!$B$15:$W$15, 0),FALSE)*$F169), 0, VLOOKUP(VLOOKUP($A169, 'E4 TB Allocation Details'!$A$18:$L$205, MATCH("Demand ID", 'E4 TB Allocation Details'!$A$18:$L$18, 0),FALSE), 'E2 Allocators'!$B$15:$W$361, MATCH('O5 Details by Class &amp; Accounts'!Z$18, 'E2 Allocators'!$B$15:$W$15, 0),FALSE)*$F169)</f>
        <v>0</v>
      </c>
      <c r="AA169" s="1412">
        <f ca="1">IF(ISERROR(VLOOKUP(VLOOKUP($A169, 'E4 TB Allocation Details'!$A$18:$L$205, MATCH("Demand ID", 'E4 TB Allocation Details'!$A$18:$L$18, 0),FALSE), 'E2 Allocators'!$B$15:$W$361, MATCH('O5 Details by Class &amp; Accounts'!AA$18, 'E2 Allocators'!$B$15:$W$15, 0),FALSE)*$F169), 0, VLOOKUP(VLOOKUP($A169, 'E4 TB Allocation Details'!$A$18:$L$205, MATCH("Demand ID", 'E4 TB Allocation Details'!$A$18:$L$18, 0),FALSE), 'E2 Allocators'!$B$15:$W$361, MATCH('O5 Details by Class &amp; Accounts'!AA$18, 'E2 Allocators'!$B$15:$W$15, 0),FALSE)*$F169)</f>
        <v>0</v>
      </c>
      <c r="AB169" s="1412">
        <f ca="1">IF(ISERROR(VLOOKUP(VLOOKUP($A169, 'E4 TB Allocation Details'!$A$18:$L$205, MATCH("Demand ID", 'E4 TB Allocation Details'!$A$18:$L$18, 0),FALSE), 'E2 Allocators'!$B$15:$W$361, MATCH('O5 Details by Class &amp; Accounts'!AB$18, 'E2 Allocators'!$B$15:$W$15, 0),FALSE)*$F169), 0, VLOOKUP(VLOOKUP($A169, 'E4 TB Allocation Details'!$A$18:$L$205, MATCH("Demand ID", 'E4 TB Allocation Details'!$A$18:$L$18, 0),FALSE), 'E2 Allocators'!$B$15:$W$361, MATCH('O5 Details by Class &amp; Accounts'!AB$18, 'E2 Allocators'!$B$15:$W$15, 0),FALSE)*$F169)</f>
        <v>0</v>
      </c>
      <c r="AC169" s="1412">
        <f t="shared" si="40"/>
        <v>0</v>
      </c>
      <c r="AD169" s="1412">
        <f ca="1">IF(ISERROR(VLOOKUP(VLOOKUP($A169, 'E4 TB Allocation Details'!$A$18:$L$205, MATCH("Customer ID", 'E4 TB Allocation Details'!$A$18:$L$18, 0),FALSE), 'E2 Allocators'!$B$15:$W$361, MATCH('O5 Details by Class &amp; Accounts'!AD$18, 'E2 Allocators'!$B$15:$W$15, 0),FALSE)*$G169), 0, VLOOKUP(VLOOKUP($A169, 'E4 TB Allocation Details'!$A$18:$L$205, MATCH("Customer ID", 'E4 TB Allocation Details'!$A$18:$L$18, 0),FALSE), 'E2 Allocators'!$B$15:$W$361, MATCH('O5 Details by Class &amp; Accounts'!AD$18, 'E2 Allocators'!$B$15:$W$15, 0),FALSE)*$G169)</f>
        <v>0</v>
      </c>
      <c r="AE169" s="1412">
        <f ca="1">IF(ISERROR(VLOOKUP(VLOOKUP($A169, 'E4 TB Allocation Details'!$A$18:$L$205, MATCH("Customer ID", 'E4 TB Allocation Details'!$A$18:$L$18, 0),FALSE), 'E2 Allocators'!$B$15:$W$361, MATCH('O5 Details by Class &amp; Accounts'!AE$18, 'E2 Allocators'!$B$15:$W$15, 0),FALSE)*$G169), 0, VLOOKUP(VLOOKUP($A169, 'E4 TB Allocation Details'!$A$18:$L$205, MATCH("Customer ID", 'E4 TB Allocation Details'!$A$18:$L$18, 0),FALSE), 'E2 Allocators'!$B$15:$W$361, MATCH('O5 Details by Class &amp; Accounts'!AE$18, 'E2 Allocators'!$B$15:$W$15, 0),FALSE)*$G169)</f>
        <v>0</v>
      </c>
      <c r="AF169" s="1412">
        <f ca="1">IF(ISERROR(VLOOKUP(VLOOKUP($A169, 'E4 TB Allocation Details'!$A$18:$L$205, MATCH("Customer ID", 'E4 TB Allocation Details'!$A$18:$L$18, 0),FALSE), 'E2 Allocators'!$B$15:$W$361, MATCH('O5 Details by Class &amp; Accounts'!AF$18, 'E2 Allocators'!$B$15:$W$15, 0),FALSE)*$G169), 0, VLOOKUP(VLOOKUP($A169, 'E4 TB Allocation Details'!$A$18:$L$205, MATCH("Customer ID", 'E4 TB Allocation Details'!$A$18:$L$18, 0),FALSE), 'E2 Allocators'!$B$15:$W$361, MATCH('O5 Details by Class &amp; Accounts'!AF$18, 'E2 Allocators'!$B$15:$W$15, 0),FALSE)*$G169)</f>
        <v>0</v>
      </c>
      <c r="AG169" s="1412">
        <f ca="1">IF(ISERROR(VLOOKUP(VLOOKUP($A169, 'E4 TB Allocation Details'!$A$18:$L$205, MATCH("Customer ID", 'E4 TB Allocation Details'!$A$18:$L$18, 0),FALSE), 'E2 Allocators'!$B$15:$W$361, MATCH('O5 Details by Class &amp; Accounts'!AG$18, 'E2 Allocators'!$B$15:$W$15, 0),FALSE)*$G169), 0, VLOOKUP(VLOOKUP($A169, 'E4 TB Allocation Details'!$A$18:$L$205, MATCH("Customer ID", 'E4 TB Allocation Details'!$A$18:$L$18, 0),FALSE), 'E2 Allocators'!$B$15:$W$361, MATCH('O5 Details by Class &amp; Accounts'!AG$18, 'E2 Allocators'!$B$15:$W$15, 0),FALSE)*$G169)</f>
        <v>0</v>
      </c>
      <c r="AH169" s="1412">
        <f ca="1">IF(ISERROR(VLOOKUP(VLOOKUP($A169, 'E4 TB Allocation Details'!$A$18:$L$205, MATCH("Customer ID", 'E4 TB Allocation Details'!$A$18:$L$18, 0),FALSE), 'E2 Allocators'!$B$15:$W$361, MATCH('O5 Details by Class &amp; Accounts'!AH$18, 'E2 Allocators'!$B$15:$W$15, 0),FALSE)*$G169), 0, VLOOKUP(VLOOKUP($A169, 'E4 TB Allocation Details'!$A$18:$L$205, MATCH("Customer ID", 'E4 TB Allocation Details'!$A$18:$L$18, 0),FALSE), 'E2 Allocators'!$B$15:$W$361, MATCH('O5 Details by Class &amp; Accounts'!AH$18, 'E2 Allocators'!$B$15:$W$15, 0),FALSE)*$G169)</f>
        <v>0</v>
      </c>
      <c r="AI169" s="1412">
        <f ca="1">IF(ISERROR(VLOOKUP(VLOOKUP($A169, 'E4 TB Allocation Details'!$A$18:$L$205, MATCH("Customer ID", 'E4 TB Allocation Details'!$A$18:$L$18, 0),FALSE), 'E2 Allocators'!$B$15:$W$361, MATCH('O5 Details by Class &amp; Accounts'!AI$18, 'E2 Allocators'!$B$15:$W$15, 0),FALSE)*$G169), 0, VLOOKUP(VLOOKUP($A169, 'E4 TB Allocation Details'!$A$18:$L$205, MATCH("Customer ID", 'E4 TB Allocation Details'!$A$18:$L$18, 0),FALSE), 'E2 Allocators'!$B$15:$W$361, MATCH('O5 Details by Class &amp; Accounts'!AI$18, 'E2 Allocators'!$B$15:$W$15, 0),FALSE)*$G169)</f>
        <v>0</v>
      </c>
      <c r="AJ169" s="1412">
        <f ca="1">IF(ISERROR(VLOOKUP(VLOOKUP($A169, 'E4 TB Allocation Details'!$A$18:$L$205, MATCH("Customer ID", 'E4 TB Allocation Details'!$A$18:$L$18, 0),FALSE), 'E2 Allocators'!$B$15:$W$361, MATCH('O5 Details by Class &amp; Accounts'!AJ$18, 'E2 Allocators'!$B$15:$W$15, 0),FALSE)*$G169), 0, VLOOKUP(VLOOKUP($A169, 'E4 TB Allocation Details'!$A$18:$L$205, MATCH("Customer ID", 'E4 TB Allocation Details'!$A$18:$L$18, 0),FALSE), 'E2 Allocators'!$B$15:$W$361, MATCH('O5 Details by Class &amp; Accounts'!AJ$18, 'E2 Allocators'!$B$15:$W$15, 0),FALSE)*$G169)</f>
        <v>0</v>
      </c>
      <c r="AK169" s="1412">
        <f ca="1">IF(ISERROR(VLOOKUP(VLOOKUP($A169, 'E4 TB Allocation Details'!$A$18:$L$205, MATCH("Customer ID", 'E4 TB Allocation Details'!$A$18:$L$18, 0),FALSE), 'E2 Allocators'!$B$15:$W$361, MATCH('O5 Details by Class &amp; Accounts'!AK$18, 'E2 Allocators'!$B$15:$W$15, 0),FALSE)*$G169), 0, VLOOKUP(VLOOKUP($A169, 'E4 TB Allocation Details'!$A$18:$L$205, MATCH("Customer ID", 'E4 TB Allocation Details'!$A$18:$L$18, 0),FALSE), 'E2 Allocators'!$B$15:$W$361, MATCH('O5 Details by Class &amp; Accounts'!AK$18, 'E2 Allocators'!$B$15:$W$15, 0),FALSE)*$G169)</f>
        <v>0</v>
      </c>
      <c r="AL169" s="1412">
        <f ca="1">IF(ISERROR(VLOOKUP(VLOOKUP($A169, 'E4 TB Allocation Details'!$A$18:$L$205, MATCH("Customer ID", 'E4 TB Allocation Details'!$A$18:$L$18, 0),FALSE), 'E2 Allocators'!$B$15:$W$361, MATCH('O5 Details by Class &amp; Accounts'!AL$18, 'E2 Allocators'!$B$15:$W$15, 0),FALSE)*$G169), 0, VLOOKUP(VLOOKUP($A169, 'E4 TB Allocation Details'!$A$18:$L$205, MATCH("Customer ID", 'E4 TB Allocation Details'!$A$18:$L$18, 0),FALSE), 'E2 Allocators'!$B$15:$W$361, MATCH('O5 Details by Class &amp; Accounts'!AL$18, 'E2 Allocators'!$B$15:$W$15, 0),FALSE)*$G169)</f>
        <v>0</v>
      </c>
      <c r="AM169" s="1412">
        <f ca="1">IF(ISERROR(VLOOKUP(VLOOKUP($A169, 'E4 TB Allocation Details'!$A$18:$L$205, MATCH("Customer ID", 'E4 TB Allocation Details'!$A$18:$L$18, 0),FALSE), 'E2 Allocators'!$B$15:$W$361, MATCH('O5 Details by Class &amp; Accounts'!AM$18, 'E2 Allocators'!$B$15:$W$15, 0),FALSE)*$G169), 0, VLOOKUP(VLOOKUP($A169, 'E4 TB Allocation Details'!$A$18:$L$205, MATCH("Customer ID", 'E4 TB Allocation Details'!$A$18:$L$18, 0),FALSE), 'E2 Allocators'!$B$15:$W$361, MATCH('O5 Details by Class &amp; Accounts'!AM$18, 'E2 Allocators'!$B$15:$W$15, 0),FALSE)*$G169)</f>
        <v>0</v>
      </c>
      <c r="AN169" s="1412">
        <f ca="1">IF(ISERROR(VLOOKUP(VLOOKUP($A169, 'E4 TB Allocation Details'!$A$18:$L$205, MATCH("Customer ID", 'E4 TB Allocation Details'!$A$18:$L$18, 0),FALSE), 'E2 Allocators'!$B$15:$W$361, MATCH('O5 Details by Class &amp; Accounts'!AN$18, 'E2 Allocators'!$B$15:$W$15, 0),FALSE)*$G169), 0, VLOOKUP(VLOOKUP($A169, 'E4 TB Allocation Details'!$A$18:$L$205, MATCH("Customer ID", 'E4 TB Allocation Details'!$A$18:$L$18, 0),FALSE), 'E2 Allocators'!$B$15:$W$361, MATCH('O5 Details by Class &amp; Accounts'!AN$18, 'E2 Allocators'!$B$15:$W$15, 0),FALSE)*$G169)</f>
        <v>0</v>
      </c>
      <c r="AO169" s="1412">
        <f ca="1">IF(ISERROR(VLOOKUP(VLOOKUP($A169, 'E4 TB Allocation Details'!$A$18:$L$205, MATCH("Customer ID", 'E4 TB Allocation Details'!$A$18:$L$18, 0),FALSE), 'E2 Allocators'!$B$15:$W$361, MATCH('O5 Details by Class &amp; Accounts'!AO$18, 'E2 Allocators'!$B$15:$W$15, 0),FALSE)*$G169), 0, VLOOKUP(VLOOKUP($A169, 'E4 TB Allocation Details'!$A$18:$L$205, MATCH("Customer ID", 'E4 TB Allocation Details'!$A$18:$L$18, 0),FALSE), 'E2 Allocators'!$B$15:$W$361, MATCH('O5 Details by Class &amp; Accounts'!AO$18, 'E2 Allocators'!$B$15:$W$15, 0),FALSE)*$G169)</f>
        <v>0</v>
      </c>
      <c r="AP169" s="1412">
        <f ca="1">IF(ISERROR(VLOOKUP(VLOOKUP($A169, 'E4 TB Allocation Details'!$A$18:$L$205, MATCH("Customer ID", 'E4 TB Allocation Details'!$A$18:$L$18, 0),FALSE), 'E2 Allocators'!$B$15:$W$361, MATCH('O5 Details by Class &amp; Accounts'!AP$18, 'E2 Allocators'!$B$15:$W$15, 0),FALSE)*$G169), 0, VLOOKUP(VLOOKUP($A169, 'E4 TB Allocation Details'!$A$18:$L$205, MATCH("Customer ID", 'E4 TB Allocation Details'!$A$18:$L$18, 0),FALSE), 'E2 Allocators'!$B$15:$W$361, MATCH('O5 Details by Class &amp; Accounts'!AP$18, 'E2 Allocators'!$B$15:$W$15, 0),FALSE)*$G169)</f>
        <v>0</v>
      </c>
      <c r="AQ169" s="1412">
        <f ca="1">IF(ISERROR(VLOOKUP(VLOOKUP($A169, 'E4 TB Allocation Details'!$A$18:$L$205, MATCH("Customer ID", 'E4 TB Allocation Details'!$A$18:$L$18, 0),FALSE), 'E2 Allocators'!$B$15:$W$361, MATCH('O5 Details by Class &amp; Accounts'!AQ$18, 'E2 Allocators'!$B$15:$W$15, 0),FALSE)*$G169), 0, VLOOKUP(VLOOKUP($A169, 'E4 TB Allocation Details'!$A$18:$L$205, MATCH("Customer ID", 'E4 TB Allocation Details'!$A$18:$L$18, 0),FALSE), 'E2 Allocators'!$B$15:$W$361, MATCH('O5 Details by Class &amp; Accounts'!AQ$18, 'E2 Allocators'!$B$15:$W$15, 0),FALSE)*$G169)</f>
        <v>0</v>
      </c>
      <c r="AR169" s="1412">
        <f ca="1">IF(ISERROR(VLOOKUP(VLOOKUP($A169, 'E4 TB Allocation Details'!$A$18:$L$205, MATCH("Customer ID", 'E4 TB Allocation Details'!$A$18:$L$18, 0),FALSE), 'E2 Allocators'!$B$15:$W$361, MATCH('O5 Details by Class &amp; Accounts'!AR$18, 'E2 Allocators'!$B$15:$W$15, 0),FALSE)*$G169), 0, VLOOKUP(VLOOKUP($A169, 'E4 TB Allocation Details'!$A$18:$L$205, MATCH("Customer ID", 'E4 TB Allocation Details'!$A$18:$L$18, 0),FALSE), 'E2 Allocators'!$B$15:$W$361, MATCH('O5 Details by Class &amp; Accounts'!AR$18, 'E2 Allocators'!$B$15:$W$15, 0),FALSE)*$G169)</f>
        <v>0</v>
      </c>
      <c r="AS169" s="1412">
        <f ca="1">IF(ISERROR(VLOOKUP(VLOOKUP($A169, 'E4 TB Allocation Details'!$A$18:$L$205, MATCH("Customer ID", 'E4 TB Allocation Details'!$A$18:$L$18, 0),FALSE), 'E2 Allocators'!$B$15:$W$361, MATCH('O5 Details by Class &amp; Accounts'!AS$18, 'E2 Allocators'!$B$15:$W$15, 0),FALSE)*$G169), 0, VLOOKUP(VLOOKUP($A169, 'E4 TB Allocation Details'!$A$18:$L$205, MATCH("Customer ID", 'E4 TB Allocation Details'!$A$18:$L$18, 0),FALSE), 'E2 Allocators'!$B$15:$W$361, MATCH('O5 Details by Class &amp; Accounts'!AS$18, 'E2 Allocators'!$B$15:$W$15, 0),FALSE)*$G169)</f>
        <v>0</v>
      </c>
      <c r="AT169" s="1412">
        <f ca="1">IF(ISERROR(VLOOKUP(VLOOKUP($A169, 'E4 TB Allocation Details'!$A$18:$L$205, MATCH("Customer ID", 'E4 TB Allocation Details'!$A$18:$L$18, 0),FALSE), 'E2 Allocators'!$B$15:$W$361, MATCH('O5 Details by Class &amp; Accounts'!AT$18, 'E2 Allocators'!$B$15:$W$15, 0),FALSE)*$G169), 0, VLOOKUP(VLOOKUP($A169, 'E4 TB Allocation Details'!$A$18:$L$205, MATCH("Customer ID", 'E4 TB Allocation Details'!$A$18:$L$18, 0),FALSE), 'E2 Allocators'!$B$15:$W$361, MATCH('O5 Details by Class &amp; Accounts'!AT$18, 'E2 Allocators'!$B$15:$W$15, 0),FALSE)*$G169)</f>
        <v>0</v>
      </c>
      <c r="AU169" s="1412">
        <f ca="1">IF(ISERROR(VLOOKUP(VLOOKUP($A169, 'E4 TB Allocation Details'!$A$18:$L$205, MATCH("Customer ID", 'E4 TB Allocation Details'!$A$18:$L$18, 0),FALSE), 'E2 Allocators'!$B$15:$W$361, MATCH('O5 Details by Class &amp; Accounts'!AU$18, 'E2 Allocators'!$B$15:$W$15, 0),FALSE)*$G169), 0, VLOOKUP(VLOOKUP($A169, 'E4 TB Allocation Details'!$A$18:$L$205, MATCH("Customer ID", 'E4 TB Allocation Details'!$A$18:$L$18, 0),FALSE), 'E2 Allocators'!$B$15:$W$361, MATCH('O5 Details by Class &amp; Accounts'!AU$18, 'E2 Allocators'!$B$15:$W$15, 0),FALSE)*$G169)</f>
        <v>0</v>
      </c>
      <c r="AV169" s="1412">
        <f ca="1">IF(ISERROR(VLOOKUP(VLOOKUP($A169, 'E4 TB Allocation Details'!$A$18:$L$205, MATCH("Customer ID", 'E4 TB Allocation Details'!$A$18:$L$18, 0),FALSE), 'E2 Allocators'!$B$15:$W$361, MATCH('O5 Details by Class &amp; Accounts'!AV$18, 'E2 Allocators'!$B$15:$W$15, 0),FALSE)*$G169), 0, VLOOKUP(VLOOKUP($A169, 'E4 TB Allocation Details'!$A$18:$L$205, MATCH("Customer ID", 'E4 TB Allocation Details'!$A$18:$L$18, 0),FALSE), 'E2 Allocators'!$B$15:$W$361, MATCH('O5 Details by Class &amp; Accounts'!AV$18, 'E2 Allocators'!$B$15:$W$15, 0),FALSE)*$G169)</f>
        <v>0</v>
      </c>
      <c r="AW169" s="1412">
        <f ca="1">IF(ISERROR(VLOOKUP(VLOOKUP($A169, 'E4 TB Allocation Details'!$A$18:$L$205, MATCH("Customer ID", 'E4 TB Allocation Details'!$A$18:$L$18, 0),FALSE), 'E2 Allocators'!$B$15:$W$361, MATCH('O5 Details by Class &amp; Accounts'!AW$18, 'E2 Allocators'!$B$15:$W$15, 0),FALSE)*$G169), 0, VLOOKUP(VLOOKUP($A169, 'E4 TB Allocation Details'!$A$18:$L$205, MATCH("Customer ID", 'E4 TB Allocation Details'!$A$18:$L$18, 0),FALSE), 'E2 Allocators'!$B$15:$W$361, MATCH('O5 Details by Class &amp; Accounts'!AW$18, 'E2 Allocators'!$B$15:$W$15, 0),FALSE)*$G169)</f>
        <v>0</v>
      </c>
      <c r="AX169" s="1412">
        <f t="shared" si="44"/>
        <v>0</v>
      </c>
      <c r="AY169" s="1412">
        <f ca="1">IF(ISERROR(VLOOKUP(VLOOKUP($A169, 'E4 TB Allocation Details'!$A$18:$L$205, MATCH("Misc ID", 'E4 TB Allocation Details'!$A$18:$L$18, 0),FALSE), 'E2 Allocators'!$B$15:$W$361, MATCH('O5 Details by Class &amp; Accounts'!AY$18, 'E2 Allocators'!$B$15:$W$15, 0),FALSE)*$E169), 0, VLOOKUP(VLOOKUP($A169, 'E4 TB Allocation Details'!$A$18:$L$205, MATCH("Misc ID", 'E4 TB Allocation Details'!$A$18:$L$18, 0),FALSE), 'E2 Allocators'!$B$15:$W$361, MATCH('O5 Details by Class &amp; Accounts'!AY$18, 'E2 Allocators'!$B$15:$W$15, 0),FALSE)*$E169)</f>
        <v>0</v>
      </c>
      <c r="AZ169" s="1412">
        <f ca="1">IF(ISERROR(VLOOKUP(VLOOKUP($A169, 'E4 TB Allocation Details'!$A$18:$L$205, MATCH("Misc ID", 'E4 TB Allocation Details'!$A$18:$L$18, 0),FALSE), 'E2 Allocators'!$B$15:$W$361, MATCH('O5 Details by Class &amp; Accounts'!AZ$18, 'E2 Allocators'!$B$15:$W$15, 0),FALSE)*$E169), 0, VLOOKUP(VLOOKUP($A169, 'E4 TB Allocation Details'!$A$18:$L$205, MATCH("Misc ID", 'E4 TB Allocation Details'!$A$18:$L$18, 0),FALSE), 'E2 Allocators'!$B$15:$W$361, MATCH('O5 Details by Class &amp; Accounts'!AZ$18, 'E2 Allocators'!$B$15:$W$15, 0),FALSE)*$E169)</f>
        <v>0</v>
      </c>
      <c r="BA169" s="1412">
        <f ca="1">IF(ISERROR(VLOOKUP(VLOOKUP($A169, 'E4 TB Allocation Details'!$A$18:$L$205, MATCH("Misc ID", 'E4 TB Allocation Details'!$A$18:$L$18, 0),FALSE), 'E2 Allocators'!$B$15:$W$361, MATCH('O5 Details by Class &amp; Accounts'!BA$18, 'E2 Allocators'!$B$15:$W$15, 0),FALSE)*$E169), 0, VLOOKUP(VLOOKUP($A169, 'E4 TB Allocation Details'!$A$18:$L$205, MATCH("Misc ID", 'E4 TB Allocation Details'!$A$18:$L$18, 0),FALSE), 'E2 Allocators'!$B$15:$W$361, MATCH('O5 Details by Class &amp; Accounts'!BA$18, 'E2 Allocators'!$B$15:$W$15, 0),FALSE)*$E169)</f>
        <v>0</v>
      </c>
      <c r="BB169" s="1412">
        <f ca="1">IF(ISERROR(VLOOKUP(VLOOKUP($A169, 'E4 TB Allocation Details'!$A$18:$L$205, MATCH("Misc ID", 'E4 TB Allocation Details'!$A$18:$L$18, 0),FALSE), 'E2 Allocators'!$B$15:$W$361, MATCH('O5 Details by Class &amp; Accounts'!BB$18, 'E2 Allocators'!$B$15:$W$15, 0),FALSE)*$E169), 0, VLOOKUP(VLOOKUP($A169, 'E4 TB Allocation Details'!$A$18:$L$205, MATCH("Misc ID", 'E4 TB Allocation Details'!$A$18:$L$18, 0),FALSE), 'E2 Allocators'!$B$15:$W$361, MATCH('O5 Details by Class &amp; Accounts'!BB$18, 'E2 Allocators'!$B$15:$W$15, 0),FALSE)*$E169)</f>
        <v>0</v>
      </c>
      <c r="BC169" s="1412">
        <f ca="1">IF(ISERROR(VLOOKUP(VLOOKUP($A169, 'E4 TB Allocation Details'!$A$18:$L$205, MATCH("Misc ID", 'E4 TB Allocation Details'!$A$18:$L$18, 0),FALSE), 'E2 Allocators'!$B$15:$W$361, MATCH('O5 Details by Class &amp; Accounts'!BC$18, 'E2 Allocators'!$B$15:$W$15, 0),FALSE)*$E169), 0, VLOOKUP(VLOOKUP($A169, 'E4 TB Allocation Details'!$A$18:$L$205, MATCH("Misc ID", 'E4 TB Allocation Details'!$A$18:$L$18, 0),FALSE), 'E2 Allocators'!$B$15:$W$361, MATCH('O5 Details by Class &amp; Accounts'!BC$18, 'E2 Allocators'!$B$15:$W$15, 0),FALSE)*$E169)</f>
        <v>0</v>
      </c>
      <c r="BD169" s="1412">
        <f ca="1">IF(ISERROR(VLOOKUP(VLOOKUP($A169, 'E4 TB Allocation Details'!$A$18:$L$205, MATCH("Misc ID", 'E4 TB Allocation Details'!$A$18:$L$18, 0),FALSE), 'E2 Allocators'!$B$15:$W$361, MATCH('O5 Details by Class &amp; Accounts'!BD$18, 'E2 Allocators'!$B$15:$W$15, 0),FALSE)*$E169), 0, VLOOKUP(VLOOKUP($A169, 'E4 TB Allocation Details'!$A$18:$L$205, MATCH("Misc ID", 'E4 TB Allocation Details'!$A$18:$L$18, 0),FALSE), 'E2 Allocators'!$B$15:$W$361, MATCH('O5 Details by Class &amp; Accounts'!BD$18, 'E2 Allocators'!$B$15:$W$15, 0),FALSE)*$E169)</f>
        <v>0</v>
      </c>
      <c r="BE169" s="1412">
        <f ca="1">IF(ISERROR(VLOOKUP(VLOOKUP($A169, 'E4 TB Allocation Details'!$A$18:$L$205, MATCH("Misc ID", 'E4 TB Allocation Details'!$A$18:$L$18, 0),FALSE), 'E2 Allocators'!$B$15:$W$361, MATCH('O5 Details by Class &amp; Accounts'!BE$18, 'E2 Allocators'!$B$15:$W$15, 0),FALSE)*$E169), 0, VLOOKUP(VLOOKUP($A169, 'E4 TB Allocation Details'!$A$18:$L$205, MATCH("Misc ID", 'E4 TB Allocation Details'!$A$18:$L$18, 0),FALSE), 'E2 Allocators'!$B$15:$W$361, MATCH('O5 Details by Class &amp; Accounts'!BE$18, 'E2 Allocators'!$B$15:$W$15, 0),FALSE)*$E169)</f>
        <v>0</v>
      </c>
      <c r="BF169" s="1412">
        <f ca="1">IF(ISERROR(VLOOKUP(VLOOKUP($A169, 'E4 TB Allocation Details'!$A$18:$L$205, MATCH("Misc ID", 'E4 TB Allocation Details'!$A$18:$L$18, 0),FALSE), 'E2 Allocators'!$B$15:$W$361, MATCH('O5 Details by Class &amp; Accounts'!BF$18, 'E2 Allocators'!$B$15:$W$15, 0),FALSE)*$E169), 0, VLOOKUP(VLOOKUP($A169, 'E4 TB Allocation Details'!$A$18:$L$205, MATCH("Misc ID", 'E4 TB Allocation Details'!$A$18:$L$18, 0),FALSE), 'E2 Allocators'!$B$15:$W$361, MATCH('O5 Details by Class &amp; Accounts'!BF$18, 'E2 Allocators'!$B$15:$W$15, 0),FALSE)*$E169)</f>
        <v>0</v>
      </c>
      <c r="BG169" s="1412">
        <f ca="1">IF(ISERROR(VLOOKUP(VLOOKUP($A169, 'E4 TB Allocation Details'!$A$18:$L$205, MATCH("Misc ID", 'E4 TB Allocation Details'!$A$18:$L$18, 0),FALSE), 'E2 Allocators'!$B$15:$W$361, MATCH('O5 Details by Class &amp; Accounts'!BG$18, 'E2 Allocators'!$B$15:$W$15, 0),FALSE)*$E169), 0, VLOOKUP(VLOOKUP($A169, 'E4 TB Allocation Details'!$A$18:$L$205, MATCH("Misc ID", 'E4 TB Allocation Details'!$A$18:$L$18, 0),FALSE), 'E2 Allocators'!$B$15:$W$361, MATCH('O5 Details by Class &amp; Accounts'!BG$18, 'E2 Allocators'!$B$15:$W$15, 0),FALSE)*$E169)</f>
        <v>0</v>
      </c>
      <c r="BH169" s="1412">
        <f ca="1">IF(ISERROR(VLOOKUP(VLOOKUP($A169, 'E4 TB Allocation Details'!$A$18:$L$205, MATCH("Misc ID", 'E4 TB Allocation Details'!$A$18:$L$18, 0),FALSE), 'E2 Allocators'!$B$15:$W$361, MATCH('O5 Details by Class &amp; Accounts'!BH$18, 'E2 Allocators'!$B$15:$W$15, 0),FALSE)*$E169), 0, VLOOKUP(VLOOKUP($A169, 'E4 TB Allocation Details'!$A$18:$L$205, MATCH("Misc ID", 'E4 TB Allocation Details'!$A$18:$L$18, 0),FALSE), 'E2 Allocators'!$B$15:$W$361, MATCH('O5 Details by Class &amp; Accounts'!BH$18, 'E2 Allocators'!$B$15:$W$15, 0),FALSE)*$E169)</f>
        <v>0</v>
      </c>
      <c r="BI169" s="1412">
        <f ca="1">IF(ISERROR(VLOOKUP(VLOOKUP($A169, 'E4 TB Allocation Details'!$A$18:$L$205, MATCH("Misc ID", 'E4 TB Allocation Details'!$A$18:$L$18, 0),FALSE), 'E2 Allocators'!$B$15:$W$361, MATCH('O5 Details by Class &amp; Accounts'!BI$18, 'E2 Allocators'!$B$15:$W$15, 0),FALSE)*$E169), 0, VLOOKUP(VLOOKUP($A169, 'E4 TB Allocation Details'!$A$18:$L$205, MATCH("Misc ID", 'E4 TB Allocation Details'!$A$18:$L$18, 0),FALSE), 'E2 Allocators'!$B$15:$W$361, MATCH('O5 Details by Class &amp; Accounts'!BI$18, 'E2 Allocators'!$B$15:$W$15, 0),FALSE)*$E169)</f>
        <v>0</v>
      </c>
      <c r="BJ169" s="1412">
        <f ca="1">IF(ISERROR(VLOOKUP(VLOOKUP($A169, 'E4 TB Allocation Details'!$A$18:$L$205, MATCH("Misc ID", 'E4 TB Allocation Details'!$A$18:$L$18, 0),FALSE), 'E2 Allocators'!$B$15:$W$361, MATCH('O5 Details by Class &amp; Accounts'!BJ$18, 'E2 Allocators'!$B$15:$W$15, 0),FALSE)*$E169), 0, VLOOKUP(VLOOKUP($A169, 'E4 TB Allocation Details'!$A$18:$L$205, MATCH("Misc ID", 'E4 TB Allocation Details'!$A$18:$L$18, 0),FALSE), 'E2 Allocators'!$B$15:$W$361, MATCH('O5 Details by Class &amp; Accounts'!BJ$18, 'E2 Allocators'!$B$15:$W$15, 0),FALSE)*$E169)</f>
        <v>0</v>
      </c>
      <c r="BK169" s="1412">
        <f ca="1">IF(ISERROR(VLOOKUP(VLOOKUP($A169, 'E4 TB Allocation Details'!$A$18:$L$205, MATCH("Misc ID", 'E4 TB Allocation Details'!$A$18:$L$18, 0),FALSE), 'E2 Allocators'!$B$15:$W$361, MATCH('O5 Details by Class &amp; Accounts'!BK$18, 'E2 Allocators'!$B$15:$W$15, 0),FALSE)*$E169), 0, VLOOKUP(VLOOKUP($A169, 'E4 TB Allocation Details'!$A$18:$L$205, MATCH("Misc ID", 'E4 TB Allocation Details'!$A$18:$L$18, 0),FALSE), 'E2 Allocators'!$B$15:$W$361, MATCH('O5 Details by Class &amp; Accounts'!BK$18, 'E2 Allocators'!$B$15:$W$15, 0),FALSE)*$E169)</f>
        <v>0</v>
      </c>
      <c r="BL169" s="1412">
        <f ca="1">IF(ISERROR(VLOOKUP(VLOOKUP($A169, 'E4 TB Allocation Details'!$A$18:$L$205, MATCH("Misc ID", 'E4 TB Allocation Details'!$A$18:$L$18, 0),FALSE), 'E2 Allocators'!$B$15:$W$361, MATCH('O5 Details by Class &amp; Accounts'!BL$18, 'E2 Allocators'!$B$15:$W$15, 0),FALSE)*$E169), 0, VLOOKUP(VLOOKUP($A169, 'E4 TB Allocation Details'!$A$18:$L$205, MATCH("Misc ID", 'E4 TB Allocation Details'!$A$18:$L$18, 0),FALSE), 'E2 Allocators'!$B$15:$W$361, MATCH('O5 Details by Class &amp; Accounts'!BL$18, 'E2 Allocators'!$B$15:$W$15, 0),FALSE)*$E169)</f>
        <v>0</v>
      </c>
      <c r="BM169" s="1412">
        <f ca="1">IF(ISERROR(VLOOKUP(VLOOKUP($A169, 'E4 TB Allocation Details'!$A$18:$L$205, MATCH("Misc ID", 'E4 TB Allocation Details'!$A$18:$L$18, 0),FALSE), 'E2 Allocators'!$B$15:$W$361, MATCH('O5 Details by Class &amp; Accounts'!BM$18, 'E2 Allocators'!$B$15:$W$15, 0),FALSE)*$E169), 0, VLOOKUP(VLOOKUP($A169, 'E4 TB Allocation Details'!$A$18:$L$205, MATCH("Misc ID", 'E4 TB Allocation Details'!$A$18:$L$18, 0),FALSE), 'E2 Allocators'!$B$15:$W$361, MATCH('O5 Details by Class &amp; Accounts'!BM$18, 'E2 Allocators'!$B$15:$W$15, 0),FALSE)*$E169)</f>
        <v>0</v>
      </c>
      <c r="BN169" s="1412">
        <f ca="1">IF(ISERROR(VLOOKUP(VLOOKUP($A169, 'E4 TB Allocation Details'!$A$18:$L$205, MATCH("Misc ID", 'E4 TB Allocation Details'!$A$18:$L$18, 0),FALSE), 'E2 Allocators'!$B$15:$W$361, MATCH('O5 Details by Class &amp; Accounts'!BN$18, 'E2 Allocators'!$B$15:$W$15, 0),FALSE)*$E169), 0, VLOOKUP(VLOOKUP($A169, 'E4 TB Allocation Details'!$A$18:$L$205, MATCH("Misc ID", 'E4 TB Allocation Details'!$A$18:$L$18, 0),FALSE), 'E2 Allocators'!$B$15:$W$361, MATCH('O5 Details by Class &amp; Accounts'!BN$18, 'E2 Allocators'!$B$15:$W$15, 0),FALSE)*$E169)</f>
        <v>0</v>
      </c>
      <c r="BO169" s="1412">
        <f ca="1">IF(ISERROR(VLOOKUP(VLOOKUP($A169, 'E4 TB Allocation Details'!$A$18:$L$205, MATCH("Misc ID", 'E4 TB Allocation Details'!$A$18:$L$18, 0),FALSE), 'E2 Allocators'!$B$15:$W$361, MATCH('O5 Details by Class &amp; Accounts'!BO$18, 'E2 Allocators'!$B$15:$W$15, 0),FALSE)*$E169), 0, VLOOKUP(VLOOKUP($A169, 'E4 TB Allocation Details'!$A$18:$L$205, MATCH("Misc ID", 'E4 TB Allocation Details'!$A$18:$L$18, 0),FALSE), 'E2 Allocators'!$B$15:$W$361, MATCH('O5 Details by Class &amp; Accounts'!BO$18, 'E2 Allocators'!$B$15:$W$15, 0),FALSE)*$E169)</f>
        <v>0</v>
      </c>
      <c r="BP169" s="1412">
        <f ca="1">IF(ISERROR(VLOOKUP(VLOOKUP($A169, 'E4 TB Allocation Details'!$A$18:$L$205, MATCH("Misc ID", 'E4 TB Allocation Details'!$A$18:$L$18, 0),FALSE), 'E2 Allocators'!$B$15:$W$361, MATCH('O5 Details by Class &amp; Accounts'!BP$18, 'E2 Allocators'!$B$15:$W$15, 0),FALSE)*$E169), 0, VLOOKUP(VLOOKUP($A169, 'E4 TB Allocation Details'!$A$18:$L$205, MATCH("Misc ID", 'E4 TB Allocation Details'!$A$18:$L$18, 0),FALSE), 'E2 Allocators'!$B$15:$W$361, MATCH('O5 Details by Class &amp; Accounts'!BP$18, 'E2 Allocators'!$B$15:$W$15, 0),FALSE)*$E169)</f>
        <v>0</v>
      </c>
      <c r="BQ169" s="1412">
        <f ca="1">IF(ISERROR(VLOOKUP(VLOOKUP($A169, 'E4 TB Allocation Details'!$A$18:$L$205, MATCH("Misc ID", 'E4 TB Allocation Details'!$A$18:$L$18, 0),FALSE), 'E2 Allocators'!$B$15:$W$361, MATCH('O5 Details by Class &amp; Accounts'!BQ$18, 'E2 Allocators'!$B$15:$W$15, 0),FALSE)*$E169), 0, VLOOKUP(VLOOKUP($A169, 'E4 TB Allocation Details'!$A$18:$L$205, MATCH("Misc ID", 'E4 TB Allocation Details'!$A$18:$L$18, 0),FALSE), 'E2 Allocators'!$B$15:$W$361, MATCH('O5 Details by Class &amp; Accounts'!BQ$18, 'E2 Allocators'!$B$15:$W$15, 0),FALSE)*$E169)</f>
        <v>0</v>
      </c>
      <c r="BR169" s="1412">
        <f ca="1">IF(ISERROR(VLOOKUP(VLOOKUP($A169, 'E4 TB Allocation Details'!$A$18:$L$205, MATCH("Misc ID", 'E4 TB Allocation Details'!$A$18:$L$18, 0),FALSE), 'E2 Allocators'!$B$15:$W$361, MATCH('O5 Details by Class &amp; Accounts'!BR$18, 'E2 Allocators'!$B$15:$W$15, 0),FALSE)*$E169), 0, VLOOKUP(VLOOKUP($A169, 'E4 TB Allocation Details'!$A$18:$L$205, MATCH("Misc ID", 'E4 TB Allocation Details'!$A$18:$L$18, 0),FALSE), 'E2 Allocators'!$B$15:$W$361, MATCH('O5 Details by Class &amp; Accounts'!BR$18, 'E2 Allocators'!$B$15:$W$15, 0),FALSE)*$E169)</f>
        <v>0</v>
      </c>
      <c r="BS169" s="1412">
        <f t="shared" si="41"/>
        <v>0</v>
      </c>
      <c r="BT169" s="1412">
        <f ca="1">IF(ISERROR(VLOOKUP(VLOOKUP($A169, 'E4 TB Allocation Details'!$A$18:$L$205, MATCH("A &amp; G ID", 'E4 TB Allocation Details'!$A$18:$L$18, 0),FALSE), 'E2 Allocators'!$B$15:$W$361, MATCH('O5 Details by Class &amp; Accounts'!BT$18, 'E2 Allocators'!$B$15:$W$15, 0),FALSE)*$E169), 0, VLOOKUP(VLOOKUP($A169, 'E4 TB Allocation Details'!$A$18:$L$205, MATCH("A &amp; G ID", 'E4 TB Allocation Details'!$A$18:$L$18, 0),FALSE), 'E2 Allocators'!$B$15:$W$361, MATCH('O5 Details by Class &amp; Accounts'!BT$18, 'E2 Allocators'!$B$15:$W$15, 0),FALSE)*$E169)</f>
        <v>0</v>
      </c>
      <c r="BU169" s="1412">
        <f ca="1">IF(ISERROR(VLOOKUP(VLOOKUP($A169, 'E4 TB Allocation Details'!$A$18:$L$205, MATCH("A &amp; G ID", 'E4 TB Allocation Details'!$A$18:$L$18, 0),FALSE), 'E2 Allocators'!$B$15:$W$361, MATCH('O5 Details by Class &amp; Accounts'!BU$18, 'E2 Allocators'!$B$15:$W$15, 0),FALSE)*$E169), 0, VLOOKUP(VLOOKUP($A169, 'E4 TB Allocation Details'!$A$18:$L$205, MATCH("A &amp; G ID", 'E4 TB Allocation Details'!$A$18:$L$18, 0),FALSE), 'E2 Allocators'!$B$15:$W$361, MATCH('O5 Details by Class &amp; Accounts'!BU$18, 'E2 Allocators'!$B$15:$W$15, 0),FALSE)*$E169)</f>
        <v>0</v>
      </c>
      <c r="BV169" s="1412">
        <f ca="1">IF(ISERROR(VLOOKUP(VLOOKUP($A169, 'E4 TB Allocation Details'!$A$18:$L$205, MATCH("A &amp; G ID", 'E4 TB Allocation Details'!$A$18:$L$18, 0),FALSE), 'E2 Allocators'!$B$15:$W$361, MATCH('O5 Details by Class &amp; Accounts'!BV$18, 'E2 Allocators'!$B$15:$W$15, 0),FALSE)*$E169), 0, VLOOKUP(VLOOKUP($A169, 'E4 TB Allocation Details'!$A$18:$L$205, MATCH("A &amp; G ID", 'E4 TB Allocation Details'!$A$18:$L$18, 0),FALSE), 'E2 Allocators'!$B$15:$W$361, MATCH('O5 Details by Class &amp; Accounts'!BV$18, 'E2 Allocators'!$B$15:$W$15, 0),FALSE)*$E169)</f>
        <v>0</v>
      </c>
      <c r="BW169" s="1412">
        <f ca="1">IF(ISERROR(VLOOKUP(VLOOKUP($A169, 'E4 TB Allocation Details'!$A$18:$L$205, MATCH("A &amp; G ID", 'E4 TB Allocation Details'!$A$18:$L$18, 0),FALSE), 'E2 Allocators'!$B$15:$W$361, MATCH('O5 Details by Class &amp; Accounts'!BW$18, 'E2 Allocators'!$B$15:$W$15, 0),FALSE)*$E169), 0, VLOOKUP(VLOOKUP($A169, 'E4 TB Allocation Details'!$A$18:$L$205, MATCH("A &amp; G ID", 'E4 TB Allocation Details'!$A$18:$L$18, 0),FALSE), 'E2 Allocators'!$B$15:$W$361, MATCH('O5 Details by Class &amp; Accounts'!BW$18, 'E2 Allocators'!$B$15:$W$15, 0),FALSE)*$E169)</f>
        <v>0</v>
      </c>
      <c r="BX169" s="1412">
        <f ca="1">IF(ISERROR(VLOOKUP(VLOOKUP($A169, 'E4 TB Allocation Details'!$A$18:$L$205, MATCH("A &amp; G ID", 'E4 TB Allocation Details'!$A$18:$L$18, 0),FALSE), 'E2 Allocators'!$B$15:$W$361, MATCH('O5 Details by Class &amp; Accounts'!BX$18, 'E2 Allocators'!$B$15:$W$15, 0),FALSE)*$E169), 0, VLOOKUP(VLOOKUP($A169, 'E4 TB Allocation Details'!$A$18:$L$205, MATCH("A &amp; G ID", 'E4 TB Allocation Details'!$A$18:$L$18, 0),FALSE), 'E2 Allocators'!$B$15:$W$361, MATCH('O5 Details by Class &amp; Accounts'!BX$18, 'E2 Allocators'!$B$15:$W$15, 0),FALSE)*$E169)</f>
        <v>0</v>
      </c>
      <c r="BY169" s="1412">
        <f ca="1">IF(ISERROR(VLOOKUP(VLOOKUP($A169, 'E4 TB Allocation Details'!$A$18:$L$205, MATCH("A &amp; G ID", 'E4 TB Allocation Details'!$A$18:$L$18, 0),FALSE), 'E2 Allocators'!$B$15:$W$361, MATCH('O5 Details by Class &amp; Accounts'!BY$18, 'E2 Allocators'!$B$15:$W$15, 0),FALSE)*$E169), 0, VLOOKUP(VLOOKUP($A169, 'E4 TB Allocation Details'!$A$18:$L$205, MATCH("A &amp; G ID", 'E4 TB Allocation Details'!$A$18:$L$18, 0),FALSE), 'E2 Allocators'!$B$15:$W$361, MATCH('O5 Details by Class &amp; Accounts'!BY$18, 'E2 Allocators'!$B$15:$W$15, 0),FALSE)*$E169)</f>
        <v>0</v>
      </c>
      <c r="BZ169" s="1412">
        <f ca="1">IF(ISERROR(VLOOKUP(VLOOKUP($A169, 'E4 TB Allocation Details'!$A$18:$L$205, MATCH("A &amp; G ID", 'E4 TB Allocation Details'!$A$18:$L$18, 0),FALSE), 'E2 Allocators'!$B$15:$W$361, MATCH('O5 Details by Class &amp; Accounts'!BZ$18, 'E2 Allocators'!$B$15:$W$15, 0),FALSE)*$E169), 0, VLOOKUP(VLOOKUP($A169, 'E4 TB Allocation Details'!$A$18:$L$205, MATCH("A &amp; G ID", 'E4 TB Allocation Details'!$A$18:$L$18, 0),FALSE), 'E2 Allocators'!$B$15:$W$361, MATCH('O5 Details by Class &amp; Accounts'!BZ$18, 'E2 Allocators'!$B$15:$W$15, 0),FALSE)*$E169)</f>
        <v>0</v>
      </c>
      <c r="CA169" s="1412">
        <f ca="1">IF(ISERROR(VLOOKUP(VLOOKUP($A169, 'E4 TB Allocation Details'!$A$18:$L$205, MATCH("A &amp; G ID", 'E4 TB Allocation Details'!$A$18:$L$18, 0),FALSE), 'E2 Allocators'!$B$15:$W$361, MATCH('O5 Details by Class &amp; Accounts'!CA$18, 'E2 Allocators'!$B$15:$W$15, 0),FALSE)*$E169), 0, VLOOKUP(VLOOKUP($A169, 'E4 TB Allocation Details'!$A$18:$L$205, MATCH("A &amp; G ID", 'E4 TB Allocation Details'!$A$18:$L$18, 0),FALSE), 'E2 Allocators'!$B$15:$W$361, MATCH('O5 Details by Class &amp; Accounts'!CA$18, 'E2 Allocators'!$B$15:$W$15, 0),FALSE)*$E169)</f>
        <v>0</v>
      </c>
      <c r="CB169" s="1412">
        <f ca="1">IF(ISERROR(VLOOKUP(VLOOKUP($A169, 'E4 TB Allocation Details'!$A$18:$L$205, MATCH("A &amp; G ID", 'E4 TB Allocation Details'!$A$18:$L$18, 0),FALSE), 'E2 Allocators'!$B$15:$W$361, MATCH('O5 Details by Class &amp; Accounts'!CB$18, 'E2 Allocators'!$B$15:$W$15, 0),FALSE)*$E169), 0, VLOOKUP(VLOOKUP($A169, 'E4 TB Allocation Details'!$A$18:$L$205, MATCH("A &amp; G ID", 'E4 TB Allocation Details'!$A$18:$L$18, 0),FALSE), 'E2 Allocators'!$B$15:$W$361, MATCH('O5 Details by Class &amp; Accounts'!CB$18, 'E2 Allocators'!$B$15:$W$15, 0),FALSE)*$E169)</f>
        <v>0</v>
      </c>
      <c r="CC169" s="1412">
        <f ca="1">IF(ISERROR(VLOOKUP(VLOOKUP($A169, 'E4 TB Allocation Details'!$A$18:$L$205, MATCH("A &amp; G ID", 'E4 TB Allocation Details'!$A$18:$L$18, 0),FALSE), 'E2 Allocators'!$B$15:$W$361, MATCH('O5 Details by Class &amp; Accounts'!CC$18, 'E2 Allocators'!$B$15:$W$15, 0),FALSE)*$E169), 0, VLOOKUP(VLOOKUP($A169, 'E4 TB Allocation Details'!$A$18:$L$205, MATCH("A &amp; G ID", 'E4 TB Allocation Details'!$A$18:$L$18, 0),FALSE), 'E2 Allocators'!$B$15:$W$361, MATCH('O5 Details by Class &amp; Accounts'!CC$18, 'E2 Allocators'!$B$15:$W$15, 0),FALSE)*$E169)</f>
        <v>0</v>
      </c>
      <c r="CD169" s="1412">
        <f ca="1">IF(ISERROR(VLOOKUP(VLOOKUP($A169, 'E4 TB Allocation Details'!$A$18:$L$205, MATCH("A &amp; G ID", 'E4 TB Allocation Details'!$A$18:$L$18, 0),FALSE), 'E2 Allocators'!$B$15:$W$361, MATCH('O5 Details by Class &amp; Accounts'!CD$18, 'E2 Allocators'!$B$15:$W$15, 0),FALSE)*$E169), 0, VLOOKUP(VLOOKUP($A169, 'E4 TB Allocation Details'!$A$18:$L$205, MATCH("A &amp; G ID", 'E4 TB Allocation Details'!$A$18:$L$18, 0),FALSE), 'E2 Allocators'!$B$15:$W$361, MATCH('O5 Details by Class &amp; Accounts'!CD$18, 'E2 Allocators'!$B$15:$W$15, 0),FALSE)*$E169)</f>
        <v>0</v>
      </c>
      <c r="CE169" s="1412">
        <f ca="1">IF(ISERROR(VLOOKUP(VLOOKUP($A169, 'E4 TB Allocation Details'!$A$18:$L$205, MATCH("A &amp; G ID", 'E4 TB Allocation Details'!$A$18:$L$18, 0),FALSE), 'E2 Allocators'!$B$15:$W$361, MATCH('O5 Details by Class &amp; Accounts'!CE$18, 'E2 Allocators'!$B$15:$W$15, 0),FALSE)*$E169), 0, VLOOKUP(VLOOKUP($A169, 'E4 TB Allocation Details'!$A$18:$L$205, MATCH("A &amp; G ID", 'E4 TB Allocation Details'!$A$18:$L$18, 0),FALSE), 'E2 Allocators'!$B$15:$W$361, MATCH('O5 Details by Class &amp; Accounts'!CE$18, 'E2 Allocators'!$B$15:$W$15, 0),FALSE)*$E169)</f>
        <v>0</v>
      </c>
      <c r="CF169" s="1412">
        <f ca="1">IF(ISERROR(VLOOKUP(VLOOKUP($A169, 'E4 TB Allocation Details'!$A$18:$L$205, MATCH("A &amp; G ID", 'E4 TB Allocation Details'!$A$18:$L$18, 0),FALSE), 'E2 Allocators'!$B$15:$W$361, MATCH('O5 Details by Class &amp; Accounts'!CF$18, 'E2 Allocators'!$B$15:$W$15, 0),FALSE)*$E169), 0, VLOOKUP(VLOOKUP($A169, 'E4 TB Allocation Details'!$A$18:$L$205, MATCH("A &amp; G ID", 'E4 TB Allocation Details'!$A$18:$L$18, 0),FALSE), 'E2 Allocators'!$B$15:$W$361, MATCH('O5 Details by Class &amp; Accounts'!CF$18, 'E2 Allocators'!$B$15:$W$15, 0),FALSE)*$E169)</f>
        <v>0</v>
      </c>
      <c r="CG169" s="1412">
        <f ca="1">IF(ISERROR(VLOOKUP(VLOOKUP($A169, 'E4 TB Allocation Details'!$A$18:$L$205, MATCH("A &amp; G ID", 'E4 TB Allocation Details'!$A$18:$L$18, 0),FALSE), 'E2 Allocators'!$B$15:$W$361, MATCH('O5 Details by Class &amp; Accounts'!CG$18, 'E2 Allocators'!$B$15:$W$15, 0),FALSE)*$E169), 0, VLOOKUP(VLOOKUP($A169, 'E4 TB Allocation Details'!$A$18:$L$205, MATCH("A &amp; G ID", 'E4 TB Allocation Details'!$A$18:$L$18, 0),FALSE), 'E2 Allocators'!$B$15:$W$361, MATCH('O5 Details by Class &amp; Accounts'!CG$18, 'E2 Allocators'!$B$15:$W$15, 0),FALSE)*$E169)</f>
        <v>0</v>
      </c>
      <c r="CH169" s="1412">
        <f ca="1">IF(ISERROR(VLOOKUP(VLOOKUP($A169, 'E4 TB Allocation Details'!$A$18:$L$205, MATCH("A &amp; G ID", 'E4 TB Allocation Details'!$A$18:$L$18, 0),FALSE), 'E2 Allocators'!$B$15:$W$361, MATCH('O5 Details by Class &amp; Accounts'!CH$18, 'E2 Allocators'!$B$15:$W$15, 0),FALSE)*$E169), 0, VLOOKUP(VLOOKUP($A169, 'E4 TB Allocation Details'!$A$18:$L$205, MATCH("A &amp; G ID", 'E4 TB Allocation Details'!$A$18:$L$18, 0),FALSE), 'E2 Allocators'!$B$15:$W$361, MATCH('O5 Details by Class &amp; Accounts'!CH$18, 'E2 Allocators'!$B$15:$W$15, 0),FALSE)*$E169)</f>
        <v>0</v>
      </c>
      <c r="CI169" s="1412">
        <f ca="1">IF(ISERROR(VLOOKUP(VLOOKUP($A169, 'E4 TB Allocation Details'!$A$18:$L$205, MATCH("A &amp; G ID", 'E4 TB Allocation Details'!$A$18:$L$18, 0),FALSE), 'E2 Allocators'!$B$15:$W$361, MATCH('O5 Details by Class &amp; Accounts'!CI$18, 'E2 Allocators'!$B$15:$W$15, 0),FALSE)*$E169), 0, VLOOKUP(VLOOKUP($A169, 'E4 TB Allocation Details'!$A$18:$L$205, MATCH("A &amp; G ID", 'E4 TB Allocation Details'!$A$18:$L$18, 0),FALSE), 'E2 Allocators'!$B$15:$W$361, MATCH('O5 Details by Class &amp; Accounts'!CI$18, 'E2 Allocators'!$B$15:$W$15, 0),FALSE)*$E169)</f>
        <v>0</v>
      </c>
      <c r="CJ169" s="1412">
        <f ca="1">IF(ISERROR(VLOOKUP(VLOOKUP($A169, 'E4 TB Allocation Details'!$A$18:$L$205, MATCH("A &amp; G ID", 'E4 TB Allocation Details'!$A$18:$L$18, 0),FALSE), 'E2 Allocators'!$B$15:$W$361, MATCH('O5 Details by Class &amp; Accounts'!CJ$18, 'E2 Allocators'!$B$15:$W$15, 0),FALSE)*$E169), 0, VLOOKUP(VLOOKUP($A169, 'E4 TB Allocation Details'!$A$18:$L$205, MATCH("A &amp; G ID", 'E4 TB Allocation Details'!$A$18:$L$18, 0),FALSE), 'E2 Allocators'!$B$15:$W$361, MATCH('O5 Details by Class &amp; Accounts'!CJ$18, 'E2 Allocators'!$B$15:$W$15, 0),FALSE)*$E169)</f>
        <v>0</v>
      </c>
      <c r="CK169" s="1412">
        <f ca="1">IF(ISERROR(VLOOKUP(VLOOKUP($A169, 'E4 TB Allocation Details'!$A$18:$L$205, MATCH("A &amp; G ID", 'E4 TB Allocation Details'!$A$18:$L$18, 0),FALSE), 'E2 Allocators'!$B$15:$W$361, MATCH('O5 Details by Class &amp; Accounts'!CK$18, 'E2 Allocators'!$B$15:$W$15, 0),FALSE)*$E169), 0, VLOOKUP(VLOOKUP($A169, 'E4 TB Allocation Details'!$A$18:$L$205, MATCH("A &amp; G ID", 'E4 TB Allocation Details'!$A$18:$L$18, 0),FALSE), 'E2 Allocators'!$B$15:$W$361, MATCH('O5 Details by Class &amp; Accounts'!CK$18, 'E2 Allocators'!$B$15:$W$15, 0),FALSE)*$E169)</f>
        <v>0</v>
      </c>
      <c r="CL169" s="1412">
        <f ca="1">IF(ISERROR(VLOOKUP(VLOOKUP($A169, 'E4 TB Allocation Details'!$A$18:$L$205, MATCH("A &amp; G ID", 'E4 TB Allocation Details'!$A$18:$L$18, 0),FALSE), 'E2 Allocators'!$B$15:$W$361, MATCH('O5 Details by Class &amp; Accounts'!CL$18, 'E2 Allocators'!$B$15:$W$15, 0),FALSE)*$E169), 0, VLOOKUP(VLOOKUP($A169, 'E4 TB Allocation Details'!$A$18:$L$205, MATCH("A &amp; G ID", 'E4 TB Allocation Details'!$A$18:$L$18, 0),FALSE), 'E2 Allocators'!$B$15:$W$361, MATCH('O5 Details by Class &amp; Accounts'!CL$18, 'E2 Allocators'!$B$15:$W$15, 0),FALSE)*$E169)</f>
        <v>0</v>
      </c>
      <c r="CM169" s="1412">
        <f ca="1">IF(ISERROR(VLOOKUP(VLOOKUP($A169, 'E4 TB Allocation Details'!$A$18:$L$205, MATCH("A &amp; G ID", 'E4 TB Allocation Details'!$A$18:$L$18, 0),FALSE), 'E2 Allocators'!$B$15:$W$361, MATCH('O5 Details by Class &amp; Accounts'!CM$18, 'E2 Allocators'!$B$15:$W$15, 0),FALSE)*$E169), 0, VLOOKUP(VLOOKUP($A169, 'E4 TB Allocation Details'!$A$18:$L$205, MATCH("A &amp; G ID", 'E4 TB Allocation Details'!$A$18:$L$18, 0),FALSE), 'E2 Allocators'!$B$15:$W$361, MATCH('O5 Details by Class &amp; Accounts'!CM$18, 'E2 Allocators'!$B$15:$W$15, 0),FALSE)*$E169)</f>
        <v>0</v>
      </c>
      <c r="CN169" s="1412">
        <f t="shared" si="42"/>
        <v>0</v>
      </c>
      <c r="CO169" s="1792">
        <f t="shared" si="43"/>
        <v>0</v>
      </c>
      <c r="CQ169" s="2087" t="s">
        <v>343</v>
      </c>
    </row>
    <row r="170" spans="1:95" s="81" customFormat="1" ht="25.5">
      <c r="A170" s="1170">
        <v>5425</v>
      </c>
      <c r="B170" s="452" t="s">
        <v>376</v>
      </c>
      <c r="C170" s="1789">
        <f ca="1">IF(ISERROR(VLOOKUP($A170,'I3 TB Data'!$A$23:$H$458,MATCH('O5 Details by Class &amp; Accounts'!$C$18, 'I3 TB Data'!$A$23:$H$23,0),0)), 0, VLOOKUP($A170,'I3 TB Data'!$A$23:$H$458,MATCH('O5 Details by Class &amp; Accounts'!$C$18,'I3 TB Data'!$A$23:$H$23,0),0))</f>
        <v>0</v>
      </c>
      <c r="D170" s="1790"/>
      <c r="E170" s="1789">
        <f t="shared" si="37"/>
        <v>0</v>
      </c>
      <c r="F170" s="1791"/>
      <c r="G170" s="1791"/>
      <c r="H170" s="1412">
        <f t="shared" si="39"/>
        <v>0</v>
      </c>
      <c r="I170" s="1412">
        <f ca="1">IF(ISERROR(VLOOKUP(VLOOKUP($A170, 'E4 TB Allocation Details'!$A$18:$L$205, MATCH("Demand ID", 'E4 TB Allocation Details'!$A$18:$L$18, 0),FALSE), 'E2 Allocators'!$B$15:$W$361, MATCH('O5 Details by Class &amp; Accounts'!I$18, 'E2 Allocators'!$B$15:$W$15, 0),FALSE)*$F170), 0, VLOOKUP(VLOOKUP($A170, 'E4 TB Allocation Details'!$A$18:$L$205, MATCH("Demand ID", 'E4 TB Allocation Details'!$A$18:$L$18, 0),FALSE), 'E2 Allocators'!$B$15:$W$361, MATCH('O5 Details by Class &amp; Accounts'!I$18, 'E2 Allocators'!$B$15:$W$15, 0),FALSE)*$F170)</f>
        <v>0</v>
      </c>
      <c r="J170" s="1412">
        <f ca="1">IF(ISERROR(VLOOKUP(VLOOKUP($A170, 'E4 TB Allocation Details'!$A$18:$L$205, MATCH("Demand ID", 'E4 TB Allocation Details'!$A$18:$L$18, 0),FALSE), 'E2 Allocators'!$B$15:$W$361, MATCH('O5 Details by Class &amp; Accounts'!J$18, 'E2 Allocators'!$B$15:$W$15, 0),FALSE)*$F170), 0, VLOOKUP(VLOOKUP($A170, 'E4 TB Allocation Details'!$A$18:$L$205, MATCH("Demand ID", 'E4 TB Allocation Details'!$A$18:$L$18, 0),FALSE), 'E2 Allocators'!$B$15:$W$361, MATCH('O5 Details by Class &amp; Accounts'!J$18, 'E2 Allocators'!$B$15:$W$15, 0),FALSE)*$F170)</f>
        <v>0</v>
      </c>
      <c r="K170" s="1412">
        <f ca="1">IF(ISERROR(VLOOKUP(VLOOKUP($A170, 'E4 TB Allocation Details'!$A$18:$L$205, MATCH("Demand ID", 'E4 TB Allocation Details'!$A$18:$L$18, 0),FALSE), 'E2 Allocators'!$B$15:$W$361, MATCH('O5 Details by Class &amp; Accounts'!K$18, 'E2 Allocators'!$B$15:$W$15, 0),FALSE)*$F170), 0, VLOOKUP(VLOOKUP($A170, 'E4 TB Allocation Details'!$A$18:$L$205, MATCH("Demand ID", 'E4 TB Allocation Details'!$A$18:$L$18, 0),FALSE), 'E2 Allocators'!$B$15:$W$361, MATCH('O5 Details by Class &amp; Accounts'!K$18, 'E2 Allocators'!$B$15:$W$15, 0),FALSE)*$F170)</f>
        <v>0</v>
      </c>
      <c r="L170" s="1412">
        <f ca="1">IF(ISERROR(VLOOKUP(VLOOKUP($A170, 'E4 TB Allocation Details'!$A$18:$L$205, MATCH("Demand ID", 'E4 TB Allocation Details'!$A$18:$L$18, 0),FALSE), 'E2 Allocators'!$B$15:$W$361, MATCH('O5 Details by Class &amp; Accounts'!L$18, 'E2 Allocators'!$B$15:$W$15, 0),FALSE)*$F170), 0, VLOOKUP(VLOOKUP($A170, 'E4 TB Allocation Details'!$A$18:$L$205, MATCH("Demand ID", 'E4 TB Allocation Details'!$A$18:$L$18, 0),FALSE), 'E2 Allocators'!$B$15:$W$361, MATCH('O5 Details by Class &amp; Accounts'!L$18, 'E2 Allocators'!$B$15:$W$15, 0),FALSE)*$F170)</f>
        <v>0</v>
      </c>
      <c r="M170" s="1412">
        <f ca="1">IF(ISERROR(VLOOKUP(VLOOKUP($A170, 'E4 TB Allocation Details'!$A$18:$L$205, MATCH("Demand ID", 'E4 TB Allocation Details'!$A$18:$L$18, 0),FALSE), 'E2 Allocators'!$B$15:$W$361, MATCH('O5 Details by Class &amp; Accounts'!M$18, 'E2 Allocators'!$B$15:$W$15, 0),FALSE)*$F170), 0, VLOOKUP(VLOOKUP($A170, 'E4 TB Allocation Details'!$A$18:$L$205, MATCH("Demand ID", 'E4 TB Allocation Details'!$A$18:$L$18, 0),FALSE), 'E2 Allocators'!$B$15:$W$361, MATCH('O5 Details by Class &amp; Accounts'!M$18, 'E2 Allocators'!$B$15:$W$15, 0),FALSE)*$F170)</f>
        <v>0</v>
      </c>
      <c r="N170" s="1412">
        <f ca="1">IF(ISERROR(VLOOKUP(VLOOKUP($A170, 'E4 TB Allocation Details'!$A$18:$L$205, MATCH("Demand ID", 'E4 TB Allocation Details'!$A$18:$L$18, 0),FALSE), 'E2 Allocators'!$B$15:$W$361, MATCH('O5 Details by Class &amp; Accounts'!N$18, 'E2 Allocators'!$B$15:$W$15, 0),FALSE)*$F170), 0, VLOOKUP(VLOOKUP($A170, 'E4 TB Allocation Details'!$A$18:$L$205, MATCH("Demand ID", 'E4 TB Allocation Details'!$A$18:$L$18, 0),FALSE), 'E2 Allocators'!$B$15:$W$361, MATCH('O5 Details by Class &amp; Accounts'!N$18, 'E2 Allocators'!$B$15:$W$15, 0),FALSE)*$F170)</f>
        <v>0</v>
      </c>
      <c r="O170" s="1412">
        <f ca="1">IF(ISERROR(VLOOKUP(VLOOKUP($A170, 'E4 TB Allocation Details'!$A$18:$L$205, MATCH("Demand ID", 'E4 TB Allocation Details'!$A$18:$L$18, 0),FALSE), 'E2 Allocators'!$B$15:$W$361, MATCH('O5 Details by Class &amp; Accounts'!O$18, 'E2 Allocators'!$B$15:$W$15, 0),FALSE)*$F170), 0, VLOOKUP(VLOOKUP($A170, 'E4 TB Allocation Details'!$A$18:$L$205, MATCH("Demand ID", 'E4 TB Allocation Details'!$A$18:$L$18, 0),FALSE), 'E2 Allocators'!$B$15:$W$361, MATCH('O5 Details by Class &amp; Accounts'!O$18, 'E2 Allocators'!$B$15:$W$15, 0),FALSE)*$F170)</f>
        <v>0</v>
      </c>
      <c r="P170" s="1412">
        <f ca="1">IF(ISERROR(VLOOKUP(VLOOKUP($A170, 'E4 TB Allocation Details'!$A$18:$L$205, MATCH("Demand ID", 'E4 TB Allocation Details'!$A$18:$L$18, 0),FALSE), 'E2 Allocators'!$B$15:$W$361, MATCH('O5 Details by Class &amp; Accounts'!P$18, 'E2 Allocators'!$B$15:$W$15, 0),FALSE)*$F170), 0, VLOOKUP(VLOOKUP($A170, 'E4 TB Allocation Details'!$A$18:$L$205, MATCH("Demand ID", 'E4 TB Allocation Details'!$A$18:$L$18, 0),FALSE), 'E2 Allocators'!$B$15:$W$361, MATCH('O5 Details by Class &amp; Accounts'!P$18, 'E2 Allocators'!$B$15:$W$15, 0),FALSE)*$F170)</f>
        <v>0</v>
      </c>
      <c r="Q170" s="1412">
        <f ca="1">IF(ISERROR(VLOOKUP(VLOOKUP($A170, 'E4 TB Allocation Details'!$A$18:$L$205, MATCH("Demand ID", 'E4 TB Allocation Details'!$A$18:$L$18, 0),FALSE), 'E2 Allocators'!$B$15:$W$361, MATCH('O5 Details by Class &amp; Accounts'!Q$18, 'E2 Allocators'!$B$15:$W$15, 0),FALSE)*$F170), 0, VLOOKUP(VLOOKUP($A170, 'E4 TB Allocation Details'!$A$18:$L$205, MATCH("Demand ID", 'E4 TB Allocation Details'!$A$18:$L$18, 0),FALSE), 'E2 Allocators'!$B$15:$W$361, MATCH('O5 Details by Class &amp; Accounts'!Q$18, 'E2 Allocators'!$B$15:$W$15, 0),FALSE)*$F170)</f>
        <v>0</v>
      </c>
      <c r="R170" s="1412">
        <f ca="1">IF(ISERROR(VLOOKUP(VLOOKUP($A170, 'E4 TB Allocation Details'!$A$18:$L$205, MATCH("Demand ID", 'E4 TB Allocation Details'!$A$18:$L$18, 0),FALSE), 'E2 Allocators'!$B$15:$W$361, MATCH('O5 Details by Class &amp; Accounts'!R$18, 'E2 Allocators'!$B$15:$W$15, 0),FALSE)*$F170), 0, VLOOKUP(VLOOKUP($A170, 'E4 TB Allocation Details'!$A$18:$L$205, MATCH("Demand ID", 'E4 TB Allocation Details'!$A$18:$L$18, 0),FALSE), 'E2 Allocators'!$B$15:$W$361, MATCH('O5 Details by Class &amp; Accounts'!R$18, 'E2 Allocators'!$B$15:$W$15, 0),FALSE)*$F170)</f>
        <v>0</v>
      </c>
      <c r="S170" s="1412">
        <f ca="1">IF(ISERROR(VLOOKUP(VLOOKUP($A170, 'E4 TB Allocation Details'!$A$18:$L$205, MATCH("Demand ID", 'E4 TB Allocation Details'!$A$18:$L$18, 0),FALSE), 'E2 Allocators'!$B$15:$W$361, MATCH('O5 Details by Class &amp; Accounts'!S$18, 'E2 Allocators'!$B$15:$W$15, 0),FALSE)*$F170), 0, VLOOKUP(VLOOKUP($A170, 'E4 TB Allocation Details'!$A$18:$L$205, MATCH("Demand ID", 'E4 TB Allocation Details'!$A$18:$L$18, 0),FALSE), 'E2 Allocators'!$B$15:$W$361, MATCH('O5 Details by Class &amp; Accounts'!S$18, 'E2 Allocators'!$B$15:$W$15, 0),FALSE)*$F170)</f>
        <v>0</v>
      </c>
      <c r="T170" s="1412">
        <f ca="1">IF(ISERROR(VLOOKUP(VLOOKUP($A170, 'E4 TB Allocation Details'!$A$18:$L$205, MATCH("Demand ID", 'E4 TB Allocation Details'!$A$18:$L$18, 0),FALSE), 'E2 Allocators'!$B$15:$W$361, MATCH('O5 Details by Class &amp; Accounts'!T$18, 'E2 Allocators'!$B$15:$W$15, 0),FALSE)*$F170), 0, VLOOKUP(VLOOKUP($A170, 'E4 TB Allocation Details'!$A$18:$L$205, MATCH("Demand ID", 'E4 TB Allocation Details'!$A$18:$L$18, 0),FALSE), 'E2 Allocators'!$B$15:$W$361, MATCH('O5 Details by Class &amp; Accounts'!T$18, 'E2 Allocators'!$B$15:$W$15, 0),FALSE)*$F170)</f>
        <v>0</v>
      </c>
      <c r="U170" s="1412">
        <f ca="1">IF(ISERROR(VLOOKUP(VLOOKUP($A170, 'E4 TB Allocation Details'!$A$18:$L$205, MATCH("Demand ID", 'E4 TB Allocation Details'!$A$18:$L$18, 0),FALSE), 'E2 Allocators'!$B$15:$W$361, MATCH('O5 Details by Class &amp; Accounts'!U$18, 'E2 Allocators'!$B$15:$W$15, 0),FALSE)*$F170), 0, VLOOKUP(VLOOKUP($A170, 'E4 TB Allocation Details'!$A$18:$L$205, MATCH("Demand ID", 'E4 TB Allocation Details'!$A$18:$L$18, 0),FALSE), 'E2 Allocators'!$B$15:$W$361, MATCH('O5 Details by Class &amp; Accounts'!U$18, 'E2 Allocators'!$B$15:$W$15, 0),FALSE)*$F170)</f>
        <v>0</v>
      </c>
      <c r="V170" s="1412">
        <f ca="1">IF(ISERROR(VLOOKUP(VLOOKUP($A170, 'E4 TB Allocation Details'!$A$18:$L$205, MATCH("Demand ID", 'E4 TB Allocation Details'!$A$18:$L$18, 0),FALSE), 'E2 Allocators'!$B$15:$W$361, MATCH('O5 Details by Class &amp; Accounts'!V$18, 'E2 Allocators'!$B$15:$W$15, 0),FALSE)*$F170), 0, VLOOKUP(VLOOKUP($A170, 'E4 TB Allocation Details'!$A$18:$L$205, MATCH("Demand ID", 'E4 TB Allocation Details'!$A$18:$L$18, 0),FALSE), 'E2 Allocators'!$B$15:$W$361, MATCH('O5 Details by Class &amp; Accounts'!V$18, 'E2 Allocators'!$B$15:$W$15, 0),FALSE)*$F170)</f>
        <v>0</v>
      </c>
      <c r="W170" s="1412">
        <f ca="1">IF(ISERROR(VLOOKUP(VLOOKUP($A170, 'E4 TB Allocation Details'!$A$18:$L$205, MATCH("Demand ID", 'E4 TB Allocation Details'!$A$18:$L$18, 0),FALSE), 'E2 Allocators'!$B$15:$W$361, MATCH('O5 Details by Class &amp; Accounts'!W$18, 'E2 Allocators'!$B$15:$W$15, 0),FALSE)*$F170), 0, VLOOKUP(VLOOKUP($A170, 'E4 TB Allocation Details'!$A$18:$L$205, MATCH("Demand ID", 'E4 TB Allocation Details'!$A$18:$L$18, 0),FALSE), 'E2 Allocators'!$B$15:$W$361, MATCH('O5 Details by Class &amp; Accounts'!W$18, 'E2 Allocators'!$B$15:$W$15, 0),FALSE)*$F170)</f>
        <v>0</v>
      </c>
      <c r="X170" s="1412">
        <f ca="1">IF(ISERROR(VLOOKUP(VLOOKUP($A170, 'E4 TB Allocation Details'!$A$18:$L$205, MATCH("Demand ID", 'E4 TB Allocation Details'!$A$18:$L$18, 0),FALSE), 'E2 Allocators'!$B$15:$W$361, MATCH('O5 Details by Class &amp; Accounts'!X$18, 'E2 Allocators'!$B$15:$W$15, 0),FALSE)*$F170), 0, VLOOKUP(VLOOKUP($A170, 'E4 TB Allocation Details'!$A$18:$L$205, MATCH("Demand ID", 'E4 TB Allocation Details'!$A$18:$L$18, 0),FALSE), 'E2 Allocators'!$B$15:$W$361, MATCH('O5 Details by Class &amp; Accounts'!X$18, 'E2 Allocators'!$B$15:$W$15, 0),FALSE)*$F170)</f>
        <v>0</v>
      </c>
      <c r="Y170" s="1412">
        <f ca="1">IF(ISERROR(VLOOKUP(VLOOKUP($A170, 'E4 TB Allocation Details'!$A$18:$L$205, MATCH("Demand ID", 'E4 TB Allocation Details'!$A$18:$L$18, 0),FALSE), 'E2 Allocators'!$B$15:$W$361, MATCH('O5 Details by Class &amp; Accounts'!Y$18, 'E2 Allocators'!$B$15:$W$15, 0),FALSE)*$F170), 0, VLOOKUP(VLOOKUP($A170, 'E4 TB Allocation Details'!$A$18:$L$205, MATCH("Demand ID", 'E4 TB Allocation Details'!$A$18:$L$18, 0),FALSE), 'E2 Allocators'!$B$15:$W$361, MATCH('O5 Details by Class &amp; Accounts'!Y$18, 'E2 Allocators'!$B$15:$W$15, 0),FALSE)*$F170)</f>
        <v>0</v>
      </c>
      <c r="Z170" s="1412">
        <f ca="1">IF(ISERROR(VLOOKUP(VLOOKUP($A170, 'E4 TB Allocation Details'!$A$18:$L$205, MATCH("Demand ID", 'E4 TB Allocation Details'!$A$18:$L$18, 0),FALSE), 'E2 Allocators'!$B$15:$W$361, MATCH('O5 Details by Class &amp; Accounts'!Z$18, 'E2 Allocators'!$B$15:$W$15, 0),FALSE)*$F170), 0, VLOOKUP(VLOOKUP($A170, 'E4 TB Allocation Details'!$A$18:$L$205, MATCH("Demand ID", 'E4 TB Allocation Details'!$A$18:$L$18, 0),FALSE), 'E2 Allocators'!$B$15:$W$361, MATCH('O5 Details by Class &amp; Accounts'!Z$18, 'E2 Allocators'!$B$15:$W$15, 0),FALSE)*$F170)</f>
        <v>0</v>
      </c>
      <c r="AA170" s="1412">
        <f ca="1">IF(ISERROR(VLOOKUP(VLOOKUP($A170, 'E4 TB Allocation Details'!$A$18:$L$205, MATCH("Demand ID", 'E4 TB Allocation Details'!$A$18:$L$18, 0),FALSE), 'E2 Allocators'!$B$15:$W$361, MATCH('O5 Details by Class &amp; Accounts'!AA$18, 'E2 Allocators'!$B$15:$W$15, 0),FALSE)*$F170), 0, VLOOKUP(VLOOKUP($A170, 'E4 TB Allocation Details'!$A$18:$L$205, MATCH("Demand ID", 'E4 TB Allocation Details'!$A$18:$L$18, 0),FALSE), 'E2 Allocators'!$B$15:$W$361, MATCH('O5 Details by Class &amp; Accounts'!AA$18, 'E2 Allocators'!$B$15:$W$15, 0),FALSE)*$F170)</f>
        <v>0</v>
      </c>
      <c r="AB170" s="1412">
        <f ca="1">IF(ISERROR(VLOOKUP(VLOOKUP($A170, 'E4 TB Allocation Details'!$A$18:$L$205, MATCH("Demand ID", 'E4 TB Allocation Details'!$A$18:$L$18, 0),FALSE), 'E2 Allocators'!$B$15:$W$361, MATCH('O5 Details by Class &amp; Accounts'!AB$18, 'E2 Allocators'!$B$15:$W$15, 0),FALSE)*$F170), 0, VLOOKUP(VLOOKUP($A170, 'E4 TB Allocation Details'!$A$18:$L$205, MATCH("Demand ID", 'E4 TB Allocation Details'!$A$18:$L$18, 0),FALSE), 'E2 Allocators'!$B$15:$W$361, MATCH('O5 Details by Class &amp; Accounts'!AB$18, 'E2 Allocators'!$B$15:$W$15, 0),FALSE)*$F170)</f>
        <v>0</v>
      </c>
      <c r="AC170" s="1412">
        <f t="shared" si="40"/>
        <v>0</v>
      </c>
      <c r="AD170" s="1412">
        <f ca="1">IF(ISERROR(VLOOKUP(VLOOKUP($A170, 'E4 TB Allocation Details'!$A$18:$L$205, MATCH("Customer ID", 'E4 TB Allocation Details'!$A$18:$L$18, 0),FALSE), 'E2 Allocators'!$B$15:$W$361, MATCH('O5 Details by Class &amp; Accounts'!AD$18, 'E2 Allocators'!$B$15:$W$15, 0),FALSE)*$G170), 0, VLOOKUP(VLOOKUP($A170, 'E4 TB Allocation Details'!$A$18:$L$205, MATCH("Customer ID", 'E4 TB Allocation Details'!$A$18:$L$18, 0),FALSE), 'E2 Allocators'!$B$15:$W$361, MATCH('O5 Details by Class &amp; Accounts'!AD$18, 'E2 Allocators'!$B$15:$W$15, 0),FALSE)*$G170)</f>
        <v>0</v>
      </c>
      <c r="AE170" s="1412">
        <f ca="1">IF(ISERROR(VLOOKUP(VLOOKUP($A170, 'E4 TB Allocation Details'!$A$18:$L$205, MATCH("Customer ID", 'E4 TB Allocation Details'!$A$18:$L$18, 0),FALSE), 'E2 Allocators'!$B$15:$W$361, MATCH('O5 Details by Class &amp; Accounts'!AE$18, 'E2 Allocators'!$B$15:$W$15, 0),FALSE)*$G170), 0, VLOOKUP(VLOOKUP($A170, 'E4 TB Allocation Details'!$A$18:$L$205, MATCH("Customer ID", 'E4 TB Allocation Details'!$A$18:$L$18, 0),FALSE), 'E2 Allocators'!$B$15:$W$361, MATCH('O5 Details by Class &amp; Accounts'!AE$18, 'E2 Allocators'!$B$15:$W$15, 0),FALSE)*$G170)</f>
        <v>0</v>
      </c>
      <c r="AF170" s="1412">
        <f ca="1">IF(ISERROR(VLOOKUP(VLOOKUP($A170, 'E4 TB Allocation Details'!$A$18:$L$205, MATCH("Customer ID", 'E4 TB Allocation Details'!$A$18:$L$18, 0),FALSE), 'E2 Allocators'!$B$15:$W$361, MATCH('O5 Details by Class &amp; Accounts'!AF$18, 'E2 Allocators'!$B$15:$W$15, 0),FALSE)*$G170), 0, VLOOKUP(VLOOKUP($A170, 'E4 TB Allocation Details'!$A$18:$L$205, MATCH("Customer ID", 'E4 TB Allocation Details'!$A$18:$L$18, 0),FALSE), 'E2 Allocators'!$B$15:$W$361, MATCH('O5 Details by Class &amp; Accounts'!AF$18, 'E2 Allocators'!$B$15:$W$15, 0),FALSE)*$G170)</f>
        <v>0</v>
      </c>
      <c r="AG170" s="1412">
        <f ca="1">IF(ISERROR(VLOOKUP(VLOOKUP($A170, 'E4 TB Allocation Details'!$A$18:$L$205, MATCH("Customer ID", 'E4 TB Allocation Details'!$A$18:$L$18, 0),FALSE), 'E2 Allocators'!$B$15:$W$361, MATCH('O5 Details by Class &amp; Accounts'!AG$18, 'E2 Allocators'!$B$15:$W$15, 0),FALSE)*$G170), 0, VLOOKUP(VLOOKUP($A170, 'E4 TB Allocation Details'!$A$18:$L$205, MATCH("Customer ID", 'E4 TB Allocation Details'!$A$18:$L$18, 0),FALSE), 'E2 Allocators'!$B$15:$W$361, MATCH('O5 Details by Class &amp; Accounts'!AG$18, 'E2 Allocators'!$B$15:$W$15, 0),FALSE)*$G170)</f>
        <v>0</v>
      </c>
      <c r="AH170" s="1412">
        <f ca="1">IF(ISERROR(VLOOKUP(VLOOKUP($A170, 'E4 TB Allocation Details'!$A$18:$L$205, MATCH("Customer ID", 'E4 TB Allocation Details'!$A$18:$L$18, 0),FALSE), 'E2 Allocators'!$B$15:$W$361, MATCH('O5 Details by Class &amp; Accounts'!AH$18, 'E2 Allocators'!$B$15:$W$15, 0),FALSE)*$G170), 0, VLOOKUP(VLOOKUP($A170, 'E4 TB Allocation Details'!$A$18:$L$205, MATCH("Customer ID", 'E4 TB Allocation Details'!$A$18:$L$18, 0),FALSE), 'E2 Allocators'!$B$15:$W$361, MATCH('O5 Details by Class &amp; Accounts'!AH$18, 'E2 Allocators'!$B$15:$W$15, 0),FALSE)*$G170)</f>
        <v>0</v>
      </c>
      <c r="AI170" s="1412">
        <f ca="1">IF(ISERROR(VLOOKUP(VLOOKUP($A170, 'E4 TB Allocation Details'!$A$18:$L$205, MATCH("Customer ID", 'E4 TB Allocation Details'!$A$18:$L$18, 0),FALSE), 'E2 Allocators'!$B$15:$W$361, MATCH('O5 Details by Class &amp; Accounts'!AI$18, 'E2 Allocators'!$B$15:$W$15, 0),FALSE)*$G170), 0, VLOOKUP(VLOOKUP($A170, 'E4 TB Allocation Details'!$A$18:$L$205, MATCH("Customer ID", 'E4 TB Allocation Details'!$A$18:$L$18, 0),FALSE), 'E2 Allocators'!$B$15:$W$361, MATCH('O5 Details by Class &amp; Accounts'!AI$18, 'E2 Allocators'!$B$15:$W$15, 0),FALSE)*$G170)</f>
        <v>0</v>
      </c>
      <c r="AJ170" s="1412">
        <f ca="1">IF(ISERROR(VLOOKUP(VLOOKUP($A170, 'E4 TB Allocation Details'!$A$18:$L$205, MATCH("Customer ID", 'E4 TB Allocation Details'!$A$18:$L$18, 0),FALSE), 'E2 Allocators'!$B$15:$W$361, MATCH('O5 Details by Class &amp; Accounts'!AJ$18, 'E2 Allocators'!$B$15:$W$15, 0),FALSE)*$G170), 0, VLOOKUP(VLOOKUP($A170, 'E4 TB Allocation Details'!$A$18:$L$205, MATCH("Customer ID", 'E4 TB Allocation Details'!$A$18:$L$18, 0),FALSE), 'E2 Allocators'!$B$15:$W$361, MATCH('O5 Details by Class &amp; Accounts'!AJ$18, 'E2 Allocators'!$B$15:$W$15, 0),FALSE)*$G170)</f>
        <v>0</v>
      </c>
      <c r="AK170" s="1412">
        <f ca="1">IF(ISERROR(VLOOKUP(VLOOKUP($A170, 'E4 TB Allocation Details'!$A$18:$L$205, MATCH("Customer ID", 'E4 TB Allocation Details'!$A$18:$L$18, 0),FALSE), 'E2 Allocators'!$B$15:$W$361, MATCH('O5 Details by Class &amp; Accounts'!AK$18, 'E2 Allocators'!$B$15:$W$15, 0),FALSE)*$G170), 0, VLOOKUP(VLOOKUP($A170, 'E4 TB Allocation Details'!$A$18:$L$205, MATCH("Customer ID", 'E4 TB Allocation Details'!$A$18:$L$18, 0),FALSE), 'E2 Allocators'!$B$15:$W$361, MATCH('O5 Details by Class &amp; Accounts'!AK$18, 'E2 Allocators'!$B$15:$W$15, 0),FALSE)*$G170)</f>
        <v>0</v>
      </c>
      <c r="AL170" s="1412">
        <f ca="1">IF(ISERROR(VLOOKUP(VLOOKUP($A170, 'E4 TB Allocation Details'!$A$18:$L$205, MATCH("Customer ID", 'E4 TB Allocation Details'!$A$18:$L$18, 0),FALSE), 'E2 Allocators'!$B$15:$W$361, MATCH('O5 Details by Class &amp; Accounts'!AL$18, 'E2 Allocators'!$B$15:$W$15, 0),FALSE)*$G170), 0, VLOOKUP(VLOOKUP($A170, 'E4 TB Allocation Details'!$A$18:$L$205, MATCH("Customer ID", 'E4 TB Allocation Details'!$A$18:$L$18, 0),FALSE), 'E2 Allocators'!$B$15:$W$361, MATCH('O5 Details by Class &amp; Accounts'!AL$18, 'E2 Allocators'!$B$15:$W$15, 0),FALSE)*$G170)</f>
        <v>0</v>
      </c>
      <c r="AM170" s="1412">
        <f ca="1">IF(ISERROR(VLOOKUP(VLOOKUP($A170, 'E4 TB Allocation Details'!$A$18:$L$205, MATCH("Customer ID", 'E4 TB Allocation Details'!$A$18:$L$18, 0),FALSE), 'E2 Allocators'!$B$15:$W$361, MATCH('O5 Details by Class &amp; Accounts'!AM$18, 'E2 Allocators'!$B$15:$W$15, 0),FALSE)*$G170), 0, VLOOKUP(VLOOKUP($A170, 'E4 TB Allocation Details'!$A$18:$L$205, MATCH("Customer ID", 'E4 TB Allocation Details'!$A$18:$L$18, 0),FALSE), 'E2 Allocators'!$B$15:$W$361, MATCH('O5 Details by Class &amp; Accounts'!AM$18, 'E2 Allocators'!$B$15:$W$15, 0),FALSE)*$G170)</f>
        <v>0</v>
      </c>
      <c r="AN170" s="1412">
        <f ca="1">IF(ISERROR(VLOOKUP(VLOOKUP($A170, 'E4 TB Allocation Details'!$A$18:$L$205, MATCH("Customer ID", 'E4 TB Allocation Details'!$A$18:$L$18, 0),FALSE), 'E2 Allocators'!$B$15:$W$361, MATCH('O5 Details by Class &amp; Accounts'!AN$18, 'E2 Allocators'!$B$15:$W$15, 0),FALSE)*$G170), 0, VLOOKUP(VLOOKUP($A170, 'E4 TB Allocation Details'!$A$18:$L$205, MATCH("Customer ID", 'E4 TB Allocation Details'!$A$18:$L$18, 0),FALSE), 'E2 Allocators'!$B$15:$W$361, MATCH('O5 Details by Class &amp; Accounts'!AN$18, 'E2 Allocators'!$B$15:$W$15, 0),FALSE)*$G170)</f>
        <v>0</v>
      </c>
      <c r="AO170" s="1412">
        <f ca="1">IF(ISERROR(VLOOKUP(VLOOKUP($A170, 'E4 TB Allocation Details'!$A$18:$L$205, MATCH("Customer ID", 'E4 TB Allocation Details'!$A$18:$L$18, 0),FALSE), 'E2 Allocators'!$B$15:$W$361, MATCH('O5 Details by Class &amp; Accounts'!AO$18, 'E2 Allocators'!$B$15:$W$15, 0),FALSE)*$G170), 0, VLOOKUP(VLOOKUP($A170, 'E4 TB Allocation Details'!$A$18:$L$205, MATCH("Customer ID", 'E4 TB Allocation Details'!$A$18:$L$18, 0),FALSE), 'E2 Allocators'!$B$15:$W$361, MATCH('O5 Details by Class &amp; Accounts'!AO$18, 'E2 Allocators'!$B$15:$W$15, 0),FALSE)*$G170)</f>
        <v>0</v>
      </c>
      <c r="AP170" s="1412">
        <f ca="1">IF(ISERROR(VLOOKUP(VLOOKUP($A170, 'E4 TB Allocation Details'!$A$18:$L$205, MATCH("Customer ID", 'E4 TB Allocation Details'!$A$18:$L$18, 0),FALSE), 'E2 Allocators'!$B$15:$W$361, MATCH('O5 Details by Class &amp; Accounts'!AP$18, 'E2 Allocators'!$B$15:$W$15, 0),FALSE)*$G170), 0, VLOOKUP(VLOOKUP($A170, 'E4 TB Allocation Details'!$A$18:$L$205, MATCH("Customer ID", 'E4 TB Allocation Details'!$A$18:$L$18, 0),FALSE), 'E2 Allocators'!$B$15:$W$361, MATCH('O5 Details by Class &amp; Accounts'!AP$18, 'E2 Allocators'!$B$15:$W$15, 0),FALSE)*$G170)</f>
        <v>0</v>
      </c>
      <c r="AQ170" s="1412">
        <f ca="1">IF(ISERROR(VLOOKUP(VLOOKUP($A170, 'E4 TB Allocation Details'!$A$18:$L$205, MATCH("Customer ID", 'E4 TB Allocation Details'!$A$18:$L$18, 0),FALSE), 'E2 Allocators'!$B$15:$W$361, MATCH('O5 Details by Class &amp; Accounts'!AQ$18, 'E2 Allocators'!$B$15:$W$15, 0),FALSE)*$G170), 0, VLOOKUP(VLOOKUP($A170, 'E4 TB Allocation Details'!$A$18:$L$205, MATCH("Customer ID", 'E4 TB Allocation Details'!$A$18:$L$18, 0),FALSE), 'E2 Allocators'!$B$15:$W$361, MATCH('O5 Details by Class &amp; Accounts'!AQ$18, 'E2 Allocators'!$B$15:$W$15, 0),FALSE)*$G170)</f>
        <v>0</v>
      </c>
      <c r="AR170" s="1412">
        <f ca="1">IF(ISERROR(VLOOKUP(VLOOKUP($A170, 'E4 TB Allocation Details'!$A$18:$L$205, MATCH("Customer ID", 'E4 TB Allocation Details'!$A$18:$L$18, 0),FALSE), 'E2 Allocators'!$B$15:$W$361, MATCH('O5 Details by Class &amp; Accounts'!AR$18, 'E2 Allocators'!$B$15:$W$15, 0),FALSE)*$G170), 0, VLOOKUP(VLOOKUP($A170, 'E4 TB Allocation Details'!$A$18:$L$205, MATCH("Customer ID", 'E4 TB Allocation Details'!$A$18:$L$18, 0),FALSE), 'E2 Allocators'!$B$15:$W$361, MATCH('O5 Details by Class &amp; Accounts'!AR$18, 'E2 Allocators'!$B$15:$W$15, 0),FALSE)*$G170)</f>
        <v>0</v>
      </c>
      <c r="AS170" s="1412">
        <f ca="1">IF(ISERROR(VLOOKUP(VLOOKUP($A170, 'E4 TB Allocation Details'!$A$18:$L$205, MATCH("Customer ID", 'E4 TB Allocation Details'!$A$18:$L$18, 0),FALSE), 'E2 Allocators'!$B$15:$W$361, MATCH('O5 Details by Class &amp; Accounts'!AS$18, 'E2 Allocators'!$B$15:$W$15, 0),FALSE)*$G170), 0, VLOOKUP(VLOOKUP($A170, 'E4 TB Allocation Details'!$A$18:$L$205, MATCH("Customer ID", 'E4 TB Allocation Details'!$A$18:$L$18, 0),FALSE), 'E2 Allocators'!$B$15:$W$361, MATCH('O5 Details by Class &amp; Accounts'!AS$18, 'E2 Allocators'!$B$15:$W$15, 0),FALSE)*$G170)</f>
        <v>0</v>
      </c>
      <c r="AT170" s="1412">
        <f ca="1">IF(ISERROR(VLOOKUP(VLOOKUP($A170, 'E4 TB Allocation Details'!$A$18:$L$205, MATCH("Customer ID", 'E4 TB Allocation Details'!$A$18:$L$18, 0),FALSE), 'E2 Allocators'!$B$15:$W$361, MATCH('O5 Details by Class &amp; Accounts'!AT$18, 'E2 Allocators'!$B$15:$W$15, 0),FALSE)*$G170), 0, VLOOKUP(VLOOKUP($A170, 'E4 TB Allocation Details'!$A$18:$L$205, MATCH("Customer ID", 'E4 TB Allocation Details'!$A$18:$L$18, 0),FALSE), 'E2 Allocators'!$B$15:$W$361, MATCH('O5 Details by Class &amp; Accounts'!AT$18, 'E2 Allocators'!$B$15:$W$15, 0),FALSE)*$G170)</f>
        <v>0</v>
      </c>
      <c r="AU170" s="1412">
        <f ca="1">IF(ISERROR(VLOOKUP(VLOOKUP($A170, 'E4 TB Allocation Details'!$A$18:$L$205, MATCH("Customer ID", 'E4 TB Allocation Details'!$A$18:$L$18, 0),FALSE), 'E2 Allocators'!$B$15:$W$361, MATCH('O5 Details by Class &amp; Accounts'!AU$18, 'E2 Allocators'!$B$15:$W$15, 0),FALSE)*$G170), 0, VLOOKUP(VLOOKUP($A170, 'E4 TB Allocation Details'!$A$18:$L$205, MATCH("Customer ID", 'E4 TB Allocation Details'!$A$18:$L$18, 0),FALSE), 'E2 Allocators'!$B$15:$W$361, MATCH('O5 Details by Class &amp; Accounts'!AU$18, 'E2 Allocators'!$B$15:$W$15, 0),FALSE)*$G170)</f>
        <v>0</v>
      </c>
      <c r="AV170" s="1412">
        <f ca="1">IF(ISERROR(VLOOKUP(VLOOKUP($A170, 'E4 TB Allocation Details'!$A$18:$L$205, MATCH("Customer ID", 'E4 TB Allocation Details'!$A$18:$L$18, 0),FALSE), 'E2 Allocators'!$B$15:$W$361, MATCH('O5 Details by Class &amp; Accounts'!AV$18, 'E2 Allocators'!$B$15:$W$15, 0),FALSE)*$G170), 0, VLOOKUP(VLOOKUP($A170, 'E4 TB Allocation Details'!$A$18:$L$205, MATCH("Customer ID", 'E4 TB Allocation Details'!$A$18:$L$18, 0),FALSE), 'E2 Allocators'!$B$15:$W$361, MATCH('O5 Details by Class &amp; Accounts'!AV$18, 'E2 Allocators'!$B$15:$W$15, 0),FALSE)*$G170)</f>
        <v>0</v>
      </c>
      <c r="AW170" s="1412">
        <f ca="1">IF(ISERROR(VLOOKUP(VLOOKUP($A170, 'E4 TB Allocation Details'!$A$18:$L$205, MATCH("Customer ID", 'E4 TB Allocation Details'!$A$18:$L$18, 0),FALSE), 'E2 Allocators'!$B$15:$W$361, MATCH('O5 Details by Class &amp; Accounts'!AW$18, 'E2 Allocators'!$B$15:$W$15, 0),FALSE)*$G170), 0, VLOOKUP(VLOOKUP($A170, 'E4 TB Allocation Details'!$A$18:$L$205, MATCH("Customer ID", 'E4 TB Allocation Details'!$A$18:$L$18, 0),FALSE), 'E2 Allocators'!$B$15:$W$361, MATCH('O5 Details by Class &amp; Accounts'!AW$18, 'E2 Allocators'!$B$15:$W$15, 0),FALSE)*$G170)</f>
        <v>0</v>
      </c>
      <c r="AX170" s="1412">
        <f t="shared" si="44"/>
        <v>0</v>
      </c>
      <c r="AY170" s="1412">
        <f ca="1">IF(ISERROR(VLOOKUP(VLOOKUP($A170, 'E4 TB Allocation Details'!$A$18:$L$205, MATCH("Misc ID", 'E4 TB Allocation Details'!$A$18:$L$18, 0),FALSE), 'E2 Allocators'!$B$15:$W$361, MATCH('O5 Details by Class &amp; Accounts'!AY$18, 'E2 Allocators'!$B$15:$W$15, 0),FALSE)*$E170), 0, VLOOKUP(VLOOKUP($A170, 'E4 TB Allocation Details'!$A$18:$L$205, MATCH("Misc ID", 'E4 TB Allocation Details'!$A$18:$L$18, 0),FALSE), 'E2 Allocators'!$B$15:$W$361, MATCH('O5 Details by Class &amp; Accounts'!AY$18, 'E2 Allocators'!$B$15:$W$15, 0),FALSE)*$E170)</f>
        <v>0</v>
      </c>
      <c r="AZ170" s="1412">
        <f ca="1">IF(ISERROR(VLOOKUP(VLOOKUP($A170, 'E4 TB Allocation Details'!$A$18:$L$205, MATCH("Misc ID", 'E4 TB Allocation Details'!$A$18:$L$18, 0),FALSE), 'E2 Allocators'!$B$15:$W$361, MATCH('O5 Details by Class &amp; Accounts'!AZ$18, 'E2 Allocators'!$B$15:$W$15, 0),FALSE)*$E170), 0, VLOOKUP(VLOOKUP($A170, 'E4 TB Allocation Details'!$A$18:$L$205, MATCH("Misc ID", 'E4 TB Allocation Details'!$A$18:$L$18, 0),FALSE), 'E2 Allocators'!$B$15:$W$361, MATCH('O5 Details by Class &amp; Accounts'!AZ$18, 'E2 Allocators'!$B$15:$W$15, 0),FALSE)*$E170)</f>
        <v>0</v>
      </c>
      <c r="BA170" s="1412">
        <f ca="1">IF(ISERROR(VLOOKUP(VLOOKUP($A170, 'E4 TB Allocation Details'!$A$18:$L$205, MATCH("Misc ID", 'E4 TB Allocation Details'!$A$18:$L$18, 0),FALSE), 'E2 Allocators'!$B$15:$W$361, MATCH('O5 Details by Class &amp; Accounts'!BA$18, 'E2 Allocators'!$B$15:$W$15, 0),FALSE)*$E170), 0, VLOOKUP(VLOOKUP($A170, 'E4 TB Allocation Details'!$A$18:$L$205, MATCH("Misc ID", 'E4 TB Allocation Details'!$A$18:$L$18, 0),FALSE), 'E2 Allocators'!$B$15:$W$361, MATCH('O5 Details by Class &amp; Accounts'!BA$18, 'E2 Allocators'!$B$15:$W$15, 0),FALSE)*$E170)</f>
        <v>0</v>
      </c>
      <c r="BB170" s="1412">
        <f ca="1">IF(ISERROR(VLOOKUP(VLOOKUP($A170, 'E4 TB Allocation Details'!$A$18:$L$205, MATCH("Misc ID", 'E4 TB Allocation Details'!$A$18:$L$18, 0),FALSE), 'E2 Allocators'!$B$15:$W$361, MATCH('O5 Details by Class &amp; Accounts'!BB$18, 'E2 Allocators'!$B$15:$W$15, 0),FALSE)*$E170), 0, VLOOKUP(VLOOKUP($A170, 'E4 TB Allocation Details'!$A$18:$L$205, MATCH("Misc ID", 'E4 TB Allocation Details'!$A$18:$L$18, 0),FALSE), 'E2 Allocators'!$B$15:$W$361, MATCH('O5 Details by Class &amp; Accounts'!BB$18, 'E2 Allocators'!$B$15:$W$15, 0),FALSE)*$E170)</f>
        <v>0</v>
      </c>
      <c r="BC170" s="1412">
        <f ca="1">IF(ISERROR(VLOOKUP(VLOOKUP($A170, 'E4 TB Allocation Details'!$A$18:$L$205, MATCH("Misc ID", 'E4 TB Allocation Details'!$A$18:$L$18, 0),FALSE), 'E2 Allocators'!$B$15:$W$361, MATCH('O5 Details by Class &amp; Accounts'!BC$18, 'E2 Allocators'!$B$15:$W$15, 0),FALSE)*$E170), 0, VLOOKUP(VLOOKUP($A170, 'E4 TB Allocation Details'!$A$18:$L$205, MATCH("Misc ID", 'E4 TB Allocation Details'!$A$18:$L$18, 0),FALSE), 'E2 Allocators'!$B$15:$W$361, MATCH('O5 Details by Class &amp; Accounts'!BC$18, 'E2 Allocators'!$B$15:$W$15, 0),FALSE)*$E170)</f>
        <v>0</v>
      </c>
      <c r="BD170" s="1412">
        <f ca="1">IF(ISERROR(VLOOKUP(VLOOKUP($A170, 'E4 TB Allocation Details'!$A$18:$L$205, MATCH("Misc ID", 'E4 TB Allocation Details'!$A$18:$L$18, 0),FALSE), 'E2 Allocators'!$B$15:$W$361, MATCH('O5 Details by Class &amp; Accounts'!BD$18, 'E2 Allocators'!$B$15:$W$15, 0),FALSE)*$E170), 0, VLOOKUP(VLOOKUP($A170, 'E4 TB Allocation Details'!$A$18:$L$205, MATCH("Misc ID", 'E4 TB Allocation Details'!$A$18:$L$18, 0),FALSE), 'E2 Allocators'!$B$15:$W$361, MATCH('O5 Details by Class &amp; Accounts'!BD$18, 'E2 Allocators'!$B$15:$W$15, 0),FALSE)*$E170)</f>
        <v>0</v>
      </c>
      <c r="BE170" s="1412">
        <f ca="1">IF(ISERROR(VLOOKUP(VLOOKUP($A170, 'E4 TB Allocation Details'!$A$18:$L$205, MATCH("Misc ID", 'E4 TB Allocation Details'!$A$18:$L$18, 0),FALSE), 'E2 Allocators'!$B$15:$W$361, MATCH('O5 Details by Class &amp; Accounts'!BE$18, 'E2 Allocators'!$B$15:$W$15, 0),FALSE)*$E170), 0, VLOOKUP(VLOOKUP($A170, 'E4 TB Allocation Details'!$A$18:$L$205, MATCH("Misc ID", 'E4 TB Allocation Details'!$A$18:$L$18, 0),FALSE), 'E2 Allocators'!$B$15:$W$361, MATCH('O5 Details by Class &amp; Accounts'!BE$18, 'E2 Allocators'!$B$15:$W$15, 0),FALSE)*$E170)</f>
        <v>0</v>
      </c>
      <c r="BF170" s="1412">
        <f ca="1">IF(ISERROR(VLOOKUP(VLOOKUP($A170, 'E4 TB Allocation Details'!$A$18:$L$205, MATCH("Misc ID", 'E4 TB Allocation Details'!$A$18:$L$18, 0),FALSE), 'E2 Allocators'!$B$15:$W$361, MATCH('O5 Details by Class &amp; Accounts'!BF$18, 'E2 Allocators'!$B$15:$W$15, 0),FALSE)*$E170), 0, VLOOKUP(VLOOKUP($A170, 'E4 TB Allocation Details'!$A$18:$L$205, MATCH("Misc ID", 'E4 TB Allocation Details'!$A$18:$L$18, 0),FALSE), 'E2 Allocators'!$B$15:$W$361, MATCH('O5 Details by Class &amp; Accounts'!BF$18, 'E2 Allocators'!$B$15:$W$15, 0),FALSE)*$E170)</f>
        <v>0</v>
      </c>
      <c r="BG170" s="1412">
        <f ca="1">IF(ISERROR(VLOOKUP(VLOOKUP($A170, 'E4 TB Allocation Details'!$A$18:$L$205, MATCH("Misc ID", 'E4 TB Allocation Details'!$A$18:$L$18, 0),FALSE), 'E2 Allocators'!$B$15:$W$361, MATCH('O5 Details by Class &amp; Accounts'!BG$18, 'E2 Allocators'!$B$15:$W$15, 0),FALSE)*$E170), 0, VLOOKUP(VLOOKUP($A170, 'E4 TB Allocation Details'!$A$18:$L$205, MATCH("Misc ID", 'E4 TB Allocation Details'!$A$18:$L$18, 0),FALSE), 'E2 Allocators'!$B$15:$W$361, MATCH('O5 Details by Class &amp; Accounts'!BG$18, 'E2 Allocators'!$B$15:$W$15, 0),FALSE)*$E170)</f>
        <v>0</v>
      </c>
      <c r="BH170" s="1412">
        <f ca="1">IF(ISERROR(VLOOKUP(VLOOKUP($A170, 'E4 TB Allocation Details'!$A$18:$L$205, MATCH("Misc ID", 'E4 TB Allocation Details'!$A$18:$L$18, 0),FALSE), 'E2 Allocators'!$B$15:$W$361, MATCH('O5 Details by Class &amp; Accounts'!BH$18, 'E2 Allocators'!$B$15:$W$15, 0),FALSE)*$E170), 0, VLOOKUP(VLOOKUP($A170, 'E4 TB Allocation Details'!$A$18:$L$205, MATCH("Misc ID", 'E4 TB Allocation Details'!$A$18:$L$18, 0),FALSE), 'E2 Allocators'!$B$15:$W$361, MATCH('O5 Details by Class &amp; Accounts'!BH$18, 'E2 Allocators'!$B$15:$W$15, 0),FALSE)*$E170)</f>
        <v>0</v>
      </c>
      <c r="BI170" s="1412">
        <f ca="1">IF(ISERROR(VLOOKUP(VLOOKUP($A170, 'E4 TB Allocation Details'!$A$18:$L$205, MATCH("Misc ID", 'E4 TB Allocation Details'!$A$18:$L$18, 0),FALSE), 'E2 Allocators'!$B$15:$W$361, MATCH('O5 Details by Class &amp; Accounts'!BI$18, 'E2 Allocators'!$B$15:$W$15, 0),FALSE)*$E170), 0, VLOOKUP(VLOOKUP($A170, 'E4 TB Allocation Details'!$A$18:$L$205, MATCH("Misc ID", 'E4 TB Allocation Details'!$A$18:$L$18, 0),FALSE), 'E2 Allocators'!$B$15:$W$361, MATCH('O5 Details by Class &amp; Accounts'!BI$18, 'E2 Allocators'!$B$15:$W$15, 0),FALSE)*$E170)</f>
        <v>0</v>
      </c>
      <c r="BJ170" s="1412">
        <f ca="1">IF(ISERROR(VLOOKUP(VLOOKUP($A170, 'E4 TB Allocation Details'!$A$18:$L$205, MATCH("Misc ID", 'E4 TB Allocation Details'!$A$18:$L$18, 0),FALSE), 'E2 Allocators'!$B$15:$W$361, MATCH('O5 Details by Class &amp; Accounts'!BJ$18, 'E2 Allocators'!$B$15:$W$15, 0),FALSE)*$E170), 0, VLOOKUP(VLOOKUP($A170, 'E4 TB Allocation Details'!$A$18:$L$205, MATCH("Misc ID", 'E4 TB Allocation Details'!$A$18:$L$18, 0),FALSE), 'E2 Allocators'!$B$15:$W$361, MATCH('O5 Details by Class &amp; Accounts'!BJ$18, 'E2 Allocators'!$B$15:$W$15, 0),FALSE)*$E170)</f>
        <v>0</v>
      </c>
      <c r="BK170" s="1412">
        <f ca="1">IF(ISERROR(VLOOKUP(VLOOKUP($A170, 'E4 TB Allocation Details'!$A$18:$L$205, MATCH("Misc ID", 'E4 TB Allocation Details'!$A$18:$L$18, 0),FALSE), 'E2 Allocators'!$B$15:$W$361, MATCH('O5 Details by Class &amp; Accounts'!BK$18, 'E2 Allocators'!$B$15:$W$15, 0),FALSE)*$E170), 0, VLOOKUP(VLOOKUP($A170, 'E4 TB Allocation Details'!$A$18:$L$205, MATCH("Misc ID", 'E4 TB Allocation Details'!$A$18:$L$18, 0),FALSE), 'E2 Allocators'!$B$15:$W$361, MATCH('O5 Details by Class &amp; Accounts'!BK$18, 'E2 Allocators'!$B$15:$W$15, 0),FALSE)*$E170)</f>
        <v>0</v>
      </c>
      <c r="BL170" s="1412">
        <f ca="1">IF(ISERROR(VLOOKUP(VLOOKUP($A170, 'E4 TB Allocation Details'!$A$18:$L$205, MATCH("Misc ID", 'E4 TB Allocation Details'!$A$18:$L$18, 0),FALSE), 'E2 Allocators'!$B$15:$W$361, MATCH('O5 Details by Class &amp; Accounts'!BL$18, 'E2 Allocators'!$B$15:$W$15, 0),FALSE)*$E170), 0, VLOOKUP(VLOOKUP($A170, 'E4 TB Allocation Details'!$A$18:$L$205, MATCH("Misc ID", 'E4 TB Allocation Details'!$A$18:$L$18, 0),FALSE), 'E2 Allocators'!$B$15:$W$361, MATCH('O5 Details by Class &amp; Accounts'!BL$18, 'E2 Allocators'!$B$15:$W$15, 0),FALSE)*$E170)</f>
        <v>0</v>
      </c>
      <c r="BM170" s="1412">
        <f ca="1">IF(ISERROR(VLOOKUP(VLOOKUP($A170, 'E4 TB Allocation Details'!$A$18:$L$205, MATCH("Misc ID", 'E4 TB Allocation Details'!$A$18:$L$18, 0),FALSE), 'E2 Allocators'!$B$15:$W$361, MATCH('O5 Details by Class &amp; Accounts'!BM$18, 'E2 Allocators'!$B$15:$W$15, 0),FALSE)*$E170), 0, VLOOKUP(VLOOKUP($A170, 'E4 TB Allocation Details'!$A$18:$L$205, MATCH("Misc ID", 'E4 TB Allocation Details'!$A$18:$L$18, 0),FALSE), 'E2 Allocators'!$B$15:$W$361, MATCH('O5 Details by Class &amp; Accounts'!BM$18, 'E2 Allocators'!$B$15:$W$15, 0),FALSE)*$E170)</f>
        <v>0</v>
      </c>
      <c r="BN170" s="1412">
        <f ca="1">IF(ISERROR(VLOOKUP(VLOOKUP($A170, 'E4 TB Allocation Details'!$A$18:$L$205, MATCH("Misc ID", 'E4 TB Allocation Details'!$A$18:$L$18, 0),FALSE), 'E2 Allocators'!$B$15:$W$361, MATCH('O5 Details by Class &amp; Accounts'!BN$18, 'E2 Allocators'!$B$15:$W$15, 0),FALSE)*$E170), 0, VLOOKUP(VLOOKUP($A170, 'E4 TB Allocation Details'!$A$18:$L$205, MATCH("Misc ID", 'E4 TB Allocation Details'!$A$18:$L$18, 0),FALSE), 'E2 Allocators'!$B$15:$W$361, MATCH('O5 Details by Class &amp; Accounts'!BN$18, 'E2 Allocators'!$B$15:$W$15, 0),FALSE)*$E170)</f>
        <v>0</v>
      </c>
      <c r="BO170" s="1412">
        <f ca="1">IF(ISERROR(VLOOKUP(VLOOKUP($A170, 'E4 TB Allocation Details'!$A$18:$L$205, MATCH("Misc ID", 'E4 TB Allocation Details'!$A$18:$L$18, 0),FALSE), 'E2 Allocators'!$B$15:$W$361, MATCH('O5 Details by Class &amp; Accounts'!BO$18, 'E2 Allocators'!$B$15:$W$15, 0),FALSE)*$E170), 0, VLOOKUP(VLOOKUP($A170, 'E4 TB Allocation Details'!$A$18:$L$205, MATCH("Misc ID", 'E4 TB Allocation Details'!$A$18:$L$18, 0),FALSE), 'E2 Allocators'!$B$15:$W$361, MATCH('O5 Details by Class &amp; Accounts'!BO$18, 'E2 Allocators'!$B$15:$W$15, 0),FALSE)*$E170)</f>
        <v>0</v>
      </c>
      <c r="BP170" s="1412">
        <f ca="1">IF(ISERROR(VLOOKUP(VLOOKUP($A170, 'E4 TB Allocation Details'!$A$18:$L$205, MATCH("Misc ID", 'E4 TB Allocation Details'!$A$18:$L$18, 0),FALSE), 'E2 Allocators'!$B$15:$W$361, MATCH('O5 Details by Class &amp; Accounts'!BP$18, 'E2 Allocators'!$B$15:$W$15, 0),FALSE)*$E170), 0, VLOOKUP(VLOOKUP($A170, 'E4 TB Allocation Details'!$A$18:$L$205, MATCH("Misc ID", 'E4 TB Allocation Details'!$A$18:$L$18, 0),FALSE), 'E2 Allocators'!$B$15:$W$361, MATCH('O5 Details by Class &amp; Accounts'!BP$18, 'E2 Allocators'!$B$15:$W$15, 0),FALSE)*$E170)</f>
        <v>0</v>
      </c>
      <c r="BQ170" s="1412">
        <f ca="1">IF(ISERROR(VLOOKUP(VLOOKUP($A170, 'E4 TB Allocation Details'!$A$18:$L$205, MATCH("Misc ID", 'E4 TB Allocation Details'!$A$18:$L$18, 0),FALSE), 'E2 Allocators'!$B$15:$W$361, MATCH('O5 Details by Class &amp; Accounts'!BQ$18, 'E2 Allocators'!$B$15:$W$15, 0),FALSE)*$E170), 0, VLOOKUP(VLOOKUP($A170, 'E4 TB Allocation Details'!$A$18:$L$205, MATCH("Misc ID", 'E4 TB Allocation Details'!$A$18:$L$18, 0),FALSE), 'E2 Allocators'!$B$15:$W$361, MATCH('O5 Details by Class &amp; Accounts'!BQ$18, 'E2 Allocators'!$B$15:$W$15, 0),FALSE)*$E170)</f>
        <v>0</v>
      </c>
      <c r="BR170" s="1412">
        <f ca="1">IF(ISERROR(VLOOKUP(VLOOKUP($A170, 'E4 TB Allocation Details'!$A$18:$L$205, MATCH("Misc ID", 'E4 TB Allocation Details'!$A$18:$L$18, 0),FALSE), 'E2 Allocators'!$B$15:$W$361, MATCH('O5 Details by Class &amp; Accounts'!BR$18, 'E2 Allocators'!$B$15:$W$15, 0),FALSE)*$E170), 0, VLOOKUP(VLOOKUP($A170, 'E4 TB Allocation Details'!$A$18:$L$205, MATCH("Misc ID", 'E4 TB Allocation Details'!$A$18:$L$18, 0),FALSE), 'E2 Allocators'!$B$15:$W$361, MATCH('O5 Details by Class &amp; Accounts'!BR$18, 'E2 Allocators'!$B$15:$W$15, 0),FALSE)*$E170)</f>
        <v>0</v>
      </c>
      <c r="BS170" s="1412">
        <f t="shared" si="41"/>
        <v>0</v>
      </c>
      <c r="BT170" s="1412">
        <f ca="1">IF(ISERROR(VLOOKUP(VLOOKUP($A170, 'E4 TB Allocation Details'!$A$18:$L$205, MATCH("A &amp; G ID", 'E4 TB Allocation Details'!$A$18:$L$18, 0),FALSE), 'E2 Allocators'!$B$15:$W$361, MATCH('O5 Details by Class &amp; Accounts'!BT$18, 'E2 Allocators'!$B$15:$W$15, 0),FALSE)*$E170), 0, VLOOKUP(VLOOKUP($A170, 'E4 TB Allocation Details'!$A$18:$L$205, MATCH("A &amp; G ID", 'E4 TB Allocation Details'!$A$18:$L$18, 0),FALSE), 'E2 Allocators'!$B$15:$W$361, MATCH('O5 Details by Class &amp; Accounts'!BT$18, 'E2 Allocators'!$B$15:$W$15, 0),FALSE)*$E170)</f>
        <v>0</v>
      </c>
      <c r="BU170" s="1412">
        <f ca="1">IF(ISERROR(VLOOKUP(VLOOKUP($A170, 'E4 TB Allocation Details'!$A$18:$L$205, MATCH("A &amp; G ID", 'E4 TB Allocation Details'!$A$18:$L$18, 0),FALSE), 'E2 Allocators'!$B$15:$W$361, MATCH('O5 Details by Class &amp; Accounts'!BU$18, 'E2 Allocators'!$B$15:$W$15, 0),FALSE)*$E170), 0, VLOOKUP(VLOOKUP($A170, 'E4 TB Allocation Details'!$A$18:$L$205, MATCH("A &amp; G ID", 'E4 TB Allocation Details'!$A$18:$L$18, 0),FALSE), 'E2 Allocators'!$B$15:$W$361, MATCH('O5 Details by Class &amp; Accounts'!BU$18, 'E2 Allocators'!$B$15:$W$15, 0),FALSE)*$E170)</f>
        <v>0</v>
      </c>
      <c r="BV170" s="1412">
        <f ca="1">IF(ISERROR(VLOOKUP(VLOOKUP($A170, 'E4 TB Allocation Details'!$A$18:$L$205, MATCH("A &amp; G ID", 'E4 TB Allocation Details'!$A$18:$L$18, 0),FALSE), 'E2 Allocators'!$B$15:$W$361, MATCH('O5 Details by Class &amp; Accounts'!BV$18, 'E2 Allocators'!$B$15:$W$15, 0),FALSE)*$E170), 0, VLOOKUP(VLOOKUP($A170, 'E4 TB Allocation Details'!$A$18:$L$205, MATCH("A &amp; G ID", 'E4 TB Allocation Details'!$A$18:$L$18, 0),FALSE), 'E2 Allocators'!$B$15:$W$361, MATCH('O5 Details by Class &amp; Accounts'!BV$18, 'E2 Allocators'!$B$15:$W$15, 0),FALSE)*$E170)</f>
        <v>0</v>
      </c>
      <c r="BW170" s="1412">
        <f ca="1">IF(ISERROR(VLOOKUP(VLOOKUP($A170, 'E4 TB Allocation Details'!$A$18:$L$205, MATCH("A &amp; G ID", 'E4 TB Allocation Details'!$A$18:$L$18, 0),FALSE), 'E2 Allocators'!$B$15:$W$361, MATCH('O5 Details by Class &amp; Accounts'!BW$18, 'E2 Allocators'!$B$15:$W$15, 0),FALSE)*$E170), 0, VLOOKUP(VLOOKUP($A170, 'E4 TB Allocation Details'!$A$18:$L$205, MATCH("A &amp; G ID", 'E4 TB Allocation Details'!$A$18:$L$18, 0),FALSE), 'E2 Allocators'!$B$15:$W$361, MATCH('O5 Details by Class &amp; Accounts'!BW$18, 'E2 Allocators'!$B$15:$W$15, 0),FALSE)*$E170)</f>
        <v>0</v>
      </c>
      <c r="BX170" s="1412">
        <f ca="1">IF(ISERROR(VLOOKUP(VLOOKUP($A170, 'E4 TB Allocation Details'!$A$18:$L$205, MATCH("A &amp; G ID", 'E4 TB Allocation Details'!$A$18:$L$18, 0),FALSE), 'E2 Allocators'!$B$15:$W$361, MATCH('O5 Details by Class &amp; Accounts'!BX$18, 'E2 Allocators'!$B$15:$W$15, 0),FALSE)*$E170), 0, VLOOKUP(VLOOKUP($A170, 'E4 TB Allocation Details'!$A$18:$L$205, MATCH("A &amp; G ID", 'E4 TB Allocation Details'!$A$18:$L$18, 0),FALSE), 'E2 Allocators'!$B$15:$W$361, MATCH('O5 Details by Class &amp; Accounts'!BX$18, 'E2 Allocators'!$B$15:$W$15, 0),FALSE)*$E170)</f>
        <v>0</v>
      </c>
      <c r="BY170" s="1412">
        <f ca="1">IF(ISERROR(VLOOKUP(VLOOKUP($A170, 'E4 TB Allocation Details'!$A$18:$L$205, MATCH("A &amp; G ID", 'E4 TB Allocation Details'!$A$18:$L$18, 0),FALSE), 'E2 Allocators'!$B$15:$W$361, MATCH('O5 Details by Class &amp; Accounts'!BY$18, 'E2 Allocators'!$B$15:$W$15, 0),FALSE)*$E170), 0, VLOOKUP(VLOOKUP($A170, 'E4 TB Allocation Details'!$A$18:$L$205, MATCH("A &amp; G ID", 'E4 TB Allocation Details'!$A$18:$L$18, 0),FALSE), 'E2 Allocators'!$B$15:$W$361, MATCH('O5 Details by Class &amp; Accounts'!BY$18, 'E2 Allocators'!$B$15:$W$15, 0),FALSE)*$E170)</f>
        <v>0</v>
      </c>
      <c r="BZ170" s="1412">
        <f ca="1">IF(ISERROR(VLOOKUP(VLOOKUP($A170, 'E4 TB Allocation Details'!$A$18:$L$205, MATCH("A &amp; G ID", 'E4 TB Allocation Details'!$A$18:$L$18, 0),FALSE), 'E2 Allocators'!$B$15:$W$361, MATCH('O5 Details by Class &amp; Accounts'!BZ$18, 'E2 Allocators'!$B$15:$W$15, 0),FALSE)*$E170), 0, VLOOKUP(VLOOKUP($A170, 'E4 TB Allocation Details'!$A$18:$L$205, MATCH("A &amp; G ID", 'E4 TB Allocation Details'!$A$18:$L$18, 0),FALSE), 'E2 Allocators'!$B$15:$W$361, MATCH('O5 Details by Class &amp; Accounts'!BZ$18, 'E2 Allocators'!$B$15:$W$15, 0),FALSE)*$E170)</f>
        <v>0</v>
      </c>
      <c r="CA170" s="1412">
        <f ca="1">IF(ISERROR(VLOOKUP(VLOOKUP($A170, 'E4 TB Allocation Details'!$A$18:$L$205, MATCH("A &amp; G ID", 'E4 TB Allocation Details'!$A$18:$L$18, 0),FALSE), 'E2 Allocators'!$B$15:$W$361, MATCH('O5 Details by Class &amp; Accounts'!CA$18, 'E2 Allocators'!$B$15:$W$15, 0),FALSE)*$E170), 0, VLOOKUP(VLOOKUP($A170, 'E4 TB Allocation Details'!$A$18:$L$205, MATCH("A &amp; G ID", 'E4 TB Allocation Details'!$A$18:$L$18, 0),FALSE), 'E2 Allocators'!$B$15:$W$361, MATCH('O5 Details by Class &amp; Accounts'!CA$18, 'E2 Allocators'!$B$15:$W$15, 0),FALSE)*$E170)</f>
        <v>0</v>
      </c>
      <c r="CB170" s="1412">
        <f ca="1">IF(ISERROR(VLOOKUP(VLOOKUP($A170, 'E4 TB Allocation Details'!$A$18:$L$205, MATCH("A &amp; G ID", 'E4 TB Allocation Details'!$A$18:$L$18, 0),FALSE), 'E2 Allocators'!$B$15:$W$361, MATCH('O5 Details by Class &amp; Accounts'!CB$18, 'E2 Allocators'!$B$15:$W$15, 0),FALSE)*$E170), 0, VLOOKUP(VLOOKUP($A170, 'E4 TB Allocation Details'!$A$18:$L$205, MATCH("A &amp; G ID", 'E4 TB Allocation Details'!$A$18:$L$18, 0),FALSE), 'E2 Allocators'!$B$15:$W$361, MATCH('O5 Details by Class &amp; Accounts'!CB$18, 'E2 Allocators'!$B$15:$W$15, 0),FALSE)*$E170)</f>
        <v>0</v>
      </c>
      <c r="CC170" s="1412">
        <f ca="1">IF(ISERROR(VLOOKUP(VLOOKUP($A170, 'E4 TB Allocation Details'!$A$18:$L$205, MATCH("A &amp; G ID", 'E4 TB Allocation Details'!$A$18:$L$18, 0),FALSE), 'E2 Allocators'!$B$15:$W$361, MATCH('O5 Details by Class &amp; Accounts'!CC$18, 'E2 Allocators'!$B$15:$W$15, 0),FALSE)*$E170), 0, VLOOKUP(VLOOKUP($A170, 'E4 TB Allocation Details'!$A$18:$L$205, MATCH("A &amp; G ID", 'E4 TB Allocation Details'!$A$18:$L$18, 0),FALSE), 'E2 Allocators'!$B$15:$W$361, MATCH('O5 Details by Class &amp; Accounts'!CC$18, 'E2 Allocators'!$B$15:$W$15, 0),FALSE)*$E170)</f>
        <v>0</v>
      </c>
      <c r="CD170" s="1412">
        <f ca="1">IF(ISERROR(VLOOKUP(VLOOKUP($A170, 'E4 TB Allocation Details'!$A$18:$L$205, MATCH("A &amp; G ID", 'E4 TB Allocation Details'!$A$18:$L$18, 0),FALSE), 'E2 Allocators'!$B$15:$W$361, MATCH('O5 Details by Class &amp; Accounts'!CD$18, 'E2 Allocators'!$B$15:$W$15, 0),FALSE)*$E170), 0, VLOOKUP(VLOOKUP($A170, 'E4 TB Allocation Details'!$A$18:$L$205, MATCH("A &amp; G ID", 'E4 TB Allocation Details'!$A$18:$L$18, 0),FALSE), 'E2 Allocators'!$B$15:$W$361, MATCH('O5 Details by Class &amp; Accounts'!CD$18, 'E2 Allocators'!$B$15:$W$15, 0),FALSE)*$E170)</f>
        <v>0</v>
      </c>
      <c r="CE170" s="1412">
        <f ca="1">IF(ISERROR(VLOOKUP(VLOOKUP($A170, 'E4 TB Allocation Details'!$A$18:$L$205, MATCH("A &amp; G ID", 'E4 TB Allocation Details'!$A$18:$L$18, 0),FALSE), 'E2 Allocators'!$B$15:$W$361, MATCH('O5 Details by Class &amp; Accounts'!CE$18, 'E2 Allocators'!$B$15:$W$15, 0),FALSE)*$E170), 0, VLOOKUP(VLOOKUP($A170, 'E4 TB Allocation Details'!$A$18:$L$205, MATCH("A &amp; G ID", 'E4 TB Allocation Details'!$A$18:$L$18, 0),FALSE), 'E2 Allocators'!$B$15:$W$361, MATCH('O5 Details by Class &amp; Accounts'!CE$18, 'E2 Allocators'!$B$15:$W$15, 0),FALSE)*$E170)</f>
        <v>0</v>
      </c>
      <c r="CF170" s="1412">
        <f ca="1">IF(ISERROR(VLOOKUP(VLOOKUP($A170, 'E4 TB Allocation Details'!$A$18:$L$205, MATCH("A &amp; G ID", 'E4 TB Allocation Details'!$A$18:$L$18, 0),FALSE), 'E2 Allocators'!$B$15:$W$361, MATCH('O5 Details by Class &amp; Accounts'!CF$18, 'E2 Allocators'!$B$15:$W$15, 0),FALSE)*$E170), 0, VLOOKUP(VLOOKUP($A170, 'E4 TB Allocation Details'!$A$18:$L$205, MATCH("A &amp; G ID", 'E4 TB Allocation Details'!$A$18:$L$18, 0),FALSE), 'E2 Allocators'!$B$15:$W$361, MATCH('O5 Details by Class &amp; Accounts'!CF$18, 'E2 Allocators'!$B$15:$W$15, 0),FALSE)*$E170)</f>
        <v>0</v>
      </c>
      <c r="CG170" s="1412">
        <f ca="1">IF(ISERROR(VLOOKUP(VLOOKUP($A170, 'E4 TB Allocation Details'!$A$18:$L$205, MATCH("A &amp; G ID", 'E4 TB Allocation Details'!$A$18:$L$18, 0),FALSE), 'E2 Allocators'!$B$15:$W$361, MATCH('O5 Details by Class &amp; Accounts'!CG$18, 'E2 Allocators'!$B$15:$W$15, 0),FALSE)*$E170), 0, VLOOKUP(VLOOKUP($A170, 'E4 TB Allocation Details'!$A$18:$L$205, MATCH("A &amp; G ID", 'E4 TB Allocation Details'!$A$18:$L$18, 0),FALSE), 'E2 Allocators'!$B$15:$W$361, MATCH('O5 Details by Class &amp; Accounts'!CG$18, 'E2 Allocators'!$B$15:$W$15, 0),FALSE)*$E170)</f>
        <v>0</v>
      </c>
      <c r="CH170" s="1412">
        <f ca="1">IF(ISERROR(VLOOKUP(VLOOKUP($A170, 'E4 TB Allocation Details'!$A$18:$L$205, MATCH("A &amp; G ID", 'E4 TB Allocation Details'!$A$18:$L$18, 0),FALSE), 'E2 Allocators'!$B$15:$W$361, MATCH('O5 Details by Class &amp; Accounts'!CH$18, 'E2 Allocators'!$B$15:$W$15, 0),FALSE)*$E170), 0, VLOOKUP(VLOOKUP($A170, 'E4 TB Allocation Details'!$A$18:$L$205, MATCH("A &amp; G ID", 'E4 TB Allocation Details'!$A$18:$L$18, 0),FALSE), 'E2 Allocators'!$B$15:$W$361, MATCH('O5 Details by Class &amp; Accounts'!CH$18, 'E2 Allocators'!$B$15:$W$15, 0),FALSE)*$E170)</f>
        <v>0</v>
      </c>
      <c r="CI170" s="1412">
        <f ca="1">IF(ISERROR(VLOOKUP(VLOOKUP($A170, 'E4 TB Allocation Details'!$A$18:$L$205, MATCH("A &amp; G ID", 'E4 TB Allocation Details'!$A$18:$L$18, 0),FALSE), 'E2 Allocators'!$B$15:$W$361, MATCH('O5 Details by Class &amp; Accounts'!CI$18, 'E2 Allocators'!$B$15:$W$15, 0),FALSE)*$E170), 0, VLOOKUP(VLOOKUP($A170, 'E4 TB Allocation Details'!$A$18:$L$205, MATCH("A &amp; G ID", 'E4 TB Allocation Details'!$A$18:$L$18, 0),FALSE), 'E2 Allocators'!$B$15:$W$361, MATCH('O5 Details by Class &amp; Accounts'!CI$18, 'E2 Allocators'!$B$15:$W$15, 0),FALSE)*$E170)</f>
        <v>0</v>
      </c>
      <c r="CJ170" s="1412">
        <f ca="1">IF(ISERROR(VLOOKUP(VLOOKUP($A170, 'E4 TB Allocation Details'!$A$18:$L$205, MATCH("A &amp; G ID", 'E4 TB Allocation Details'!$A$18:$L$18, 0),FALSE), 'E2 Allocators'!$B$15:$W$361, MATCH('O5 Details by Class &amp; Accounts'!CJ$18, 'E2 Allocators'!$B$15:$W$15, 0),FALSE)*$E170), 0, VLOOKUP(VLOOKUP($A170, 'E4 TB Allocation Details'!$A$18:$L$205, MATCH("A &amp; G ID", 'E4 TB Allocation Details'!$A$18:$L$18, 0),FALSE), 'E2 Allocators'!$B$15:$W$361, MATCH('O5 Details by Class &amp; Accounts'!CJ$18, 'E2 Allocators'!$B$15:$W$15, 0),FALSE)*$E170)</f>
        <v>0</v>
      </c>
      <c r="CK170" s="1412">
        <f ca="1">IF(ISERROR(VLOOKUP(VLOOKUP($A170, 'E4 TB Allocation Details'!$A$18:$L$205, MATCH("A &amp; G ID", 'E4 TB Allocation Details'!$A$18:$L$18, 0),FALSE), 'E2 Allocators'!$B$15:$W$361, MATCH('O5 Details by Class &amp; Accounts'!CK$18, 'E2 Allocators'!$B$15:$W$15, 0),FALSE)*$E170), 0, VLOOKUP(VLOOKUP($A170, 'E4 TB Allocation Details'!$A$18:$L$205, MATCH("A &amp; G ID", 'E4 TB Allocation Details'!$A$18:$L$18, 0),FALSE), 'E2 Allocators'!$B$15:$W$361, MATCH('O5 Details by Class &amp; Accounts'!CK$18, 'E2 Allocators'!$B$15:$W$15, 0),FALSE)*$E170)</f>
        <v>0</v>
      </c>
      <c r="CL170" s="1412">
        <f ca="1">IF(ISERROR(VLOOKUP(VLOOKUP($A170, 'E4 TB Allocation Details'!$A$18:$L$205, MATCH("A &amp; G ID", 'E4 TB Allocation Details'!$A$18:$L$18, 0),FALSE), 'E2 Allocators'!$B$15:$W$361, MATCH('O5 Details by Class &amp; Accounts'!CL$18, 'E2 Allocators'!$B$15:$W$15, 0),FALSE)*$E170), 0, VLOOKUP(VLOOKUP($A170, 'E4 TB Allocation Details'!$A$18:$L$205, MATCH("A &amp; G ID", 'E4 TB Allocation Details'!$A$18:$L$18, 0),FALSE), 'E2 Allocators'!$B$15:$W$361, MATCH('O5 Details by Class &amp; Accounts'!CL$18, 'E2 Allocators'!$B$15:$W$15, 0),FALSE)*$E170)</f>
        <v>0</v>
      </c>
      <c r="CM170" s="1412">
        <f ca="1">IF(ISERROR(VLOOKUP(VLOOKUP($A170, 'E4 TB Allocation Details'!$A$18:$L$205, MATCH("A &amp; G ID", 'E4 TB Allocation Details'!$A$18:$L$18, 0),FALSE), 'E2 Allocators'!$B$15:$W$361, MATCH('O5 Details by Class &amp; Accounts'!CM$18, 'E2 Allocators'!$B$15:$W$15, 0),FALSE)*$E170), 0, VLOOKUP(VLOOKUP($A170, 'E4 TB Allocation Details'!$A$18:$L$205, MATCH("A &amp; G ID", 'E4 TB Allocation Details'!$A$18:$L$18, 0),FALSE), 'E2 Allocators'!$B$15:$W$361, MATCH('O5 Details by Class &amp; Accounts'!CM$18, 'E2 Allocators'!$B$15:$W$15, 0),FALSE)*$E170)</f>
        <v>0</v>
      </c>
      <c r="CN170" s="1412">
        <f t="shared" si="42"/>
        <v>0</v>
      </c>
      <c r="CO170" s="1792">
        <f t="shared" si="43"/>
        <v>0</v>
      </c>
      <c r="CQ170" s="2087" t="s">
        <v>675</v>
      </c>
    </row>
    <row r="171" spans="1:95" s="81" customFormat="1" ht="12.75">
      <c r="A171" s="1170">
        <v>5505</v>
      </c>
      <c r="B171" s="452" t="s">
        <v>1267</v>
      </c>
      <c r="C171" s="1789">
        <f ca="1">IF(ISERROR(VLOOKUP($A171,'I3 TB Data'!$A$23:$H$458,MATCH('O5 Details by Class &amp; Accounts'!$C$18, 'I3 TB Data'!$A$23:$H$23,0),0)), 0, VLOOKUP($A171,'I3 TB Data'!$A$23:$H$458,MATCH('O5 Details by Class &amp; Accounts'!$C$18,'I3 TB Data'!$A$23:$H$23,0),0))</f>
        <v>0</v>
      </c>
      <c r="D171" s="1790"/>
      <c r="E171" s="1789">
        <f t="shared" si="37"/>
        <v>0</v>
      </c>
      <c r="F171" s="1791"/>
      <c r="G171" s="1791"/>
      <c r="H171" s="1412">
        <f t="shared" si="39"/>
        <v>0</v>
      </c>
      <c r="I171" s="1412">
        <f ca="1">IF(ISERROR(VLOOKUP(VLOOKUP($A171, 'E4 TB Allocation Details'!$A$18:$L$205, MATCH("Demand ID", 'E4 TB Allocation Details'!$A$18:$L$18, 0),FALSE), 'E2 Allocators'!$B$15:$W$361, MATCH('O5 Details by Class &amp; Accounts'!I$18, 'E2 Allocators'!$B$15:$W$15, 0),FALSE)*$F171), 0, VLOOKUP(VLOOKUP($A171, 'E4 TB Allocation Details'!$A$18:$L$205, MATCH("Demand ID", 'E4 TB Allocation Details'!$A$18:$L$18, 0),FALSE), 'E2 Allocators'!$B$15:$W$361, MATCH('O5 Details by Class &amp; Accounts'!I$18, 'E2 Allocators'!$B$15:$W$15, 0),FALSE)*$F171)</f>
        <v>0</v>
      </c>
      <c r="J171" s="1412">
        <f ca="1">IF(ISERROR(VLOOKUP(VLOOKUP($A171, 'E4 TB Allocation Details'!$A$18:$L$205, MATCH("Demand ID", 'E4 TB Allocation Details'!$A$18:$L$18, 0),FALSE), 'E2 Allocators'!$B$15:$W$361, MATCH('O5 Details by Class &amp; Accounts'!J$18, 'E2 Allocators'!$B$15:$W$15, 0),FALSE)*$F171), 0, VLOOKUP(VLOOKUP($A171, 'E4 TB Allocation Details'!$A$18:$L$205, MATCH("Demand ID", 'E4 TB Allocation Details'!$A$18:$L$18, 0),FALSE), 'E2 Allocators'!$B$15:$W$361, MATCH('O5 Details by Class &amp; Accounts'!J$18, 'E2 Allocators'!$B$15:$W$15, 0),FALSE)*$F171)</f>
        <v>0</v>
      </c>
      <c r="K171" s="1412">
        <f ca="1">IF(ISERROR(VLOOKUP(VLOOKUP($A171, 'E4 TB Allocation Details'!$A$18:$L$205, MATCH("Demand ID", 'E4 TB Allocation Details'!$A$18:$L$18, 0),FALSE), 'E2 Allocators'!$B$15:$W$361, MATCH('O5 Details by Class &amp; Accounts'!K$18, 'E2 Allocators'!$B$15:$W$15, 0),FALSE)*$F171), 0, VLOOKUP(VLOOKUP($A171, 'E4 TB Allocation Details'!$A$18:$L$205, MATCH("Demand ID", 'E4 TB Allocation Details'!$A$18:$L$18, 0),FALSE), 'E2 Allocators'!$B$15:$W$361, MATCH('O5 Details by Class &amp; Accounts'!K$18, 'E2 Allocators'!$B$15:$W$15, 0),FALSE)*$F171)</f>
        <v>0</v>
      </c>
      <c r="L171" s="1412">
        <f ca="1">IF(ISERROR(VLOOKUP(VLOOKUP($A171, 'E4 TB Allocation Details'!$A$18:$L$205, MATCH("Demand ID", 'E4 TB Allocation Details'!$A$18:$L$18, 0),FALSE), 'E2 Allocators'!$B$15:$W$361, MATCH('O5 Details by Class &amp; Accounts'!L$18, 'E2 Allocators'!$B$15:$W$15, 0),FALSE)*$F171), 0, VLOOKUP(VLOOKUP($A171, 'E4 TB Allocation Details'!$A$18:$L$205, MATCH("Demand ID", 'E4 TB Allocation Details'!$A$18:$L$18, 0),FALSE), 'E2 Allocators'!$B$15:$W$361, MATCH('O5 Details by Class &amp; Accounts'!L$18, 'E2 Allocators'!$B$15:$W$15, 0),FALSE)*$F171)</f>
        <v>0</v>
      </c>
      <c r="M171" s="1412">
        <f ca="1">IF(ISERROR(VLOOKUP(VLOOKUP($A171, 'E4 TB Allocation Details'!$A$18:$L$205, MATCH("Demand ID", 'E4 TB Allocation Details'!$A$18:$L$18, 0),FALSE), 'E2 Allocators'!$B$15:$W$361, MATCH('O5 Details by Class &amp; Accounts'!M$18, 'E2 Allocators'!$B$15:$W$15, 0),FALSE)*$F171), 0, VLOOKUP(VLOOKUP($A171, 'E4 TB Allocation Details'!$A$18:$L$205, MATCH("Demand ID", 'E4 TB Allocation Details'!$A$18:$L$18, 0),FALSE), 'E2 Allocators'!$B$15:$W$361, MATCH('O5 Details by Class &amp; Accounts'!M$18, 'E2 Allocators'!$B$15:$W$15, 0),FALSE)*$F171)</f>
        <v>0</v>
      </c>
      <c r="N171" s="1412">
        <f ca="1">IF(ISERROR(VLOOKUP(VLOOKUP($A171, 'E4 TB Allocation Details'!$A$18:$L$205, MATCH("Demand ID", 'E4 TB Allocation Details'!$A$18:$L$18, 0),FALSE), 'E2 Allocators'!$B$15:$W$361, MATCH('O5 Details by Class &amp; Accounts'!N$18, 'E2 Allocators'!$B$15:$W$15, 0),FALSE)*$F171), 0, VLOOKUP(VLOOKUP($A171, 'E4 TB Allocation Details'!$A$18:$L$205, MATCH("Demand ID", 'E4 TB Allocation Details'!$A$18:$L$18, 0),FALSE), 'E2 Allocators'!$B$15:$W$361, MATCH('O5 Details by Class &amp; Accounts'!N$18, 'E2 Allocators'!$B$15:$W$15, 0),FALSE)*$F171)</f>
        <v>0</v>
      </c>
      <c r="O171" s="1412">
        <f ca="1">IF(ISERROR(VLOOKUP(VLOOKUP($A171, 'E4 TB Allocation Details'!$A$18:$L$205, MATCH("Demand ID", 'E4 TB Allocation Details'!$A$18:$L$18, 0),FALSE), 'E2 Allocators'!$B$15:$W$361, MATCH('O5 Details by Class &amp; Accounts'!O$18, 'E2 Allocators'!$B$15:$W$15, 0),FALSE)*$F171), 0, VLOOKUP(VLOOKUP($A171, 'E4 TB Allocation Details'!$A$18:$L$205, MATCH("Demand ID", 'E4 TB Allocation Details'!$A$18:$L$18, 0),FALSE), 'E2 Allocators'!$B$15:$W$361, MATCH('O5 Details by Class &amp; Accounts'!O$18, 'E2 Allocators'!$B$15:$W$15, 0),FALSE)*$F171)</f>
        <v>0</v>
      </c>
      <c r="P171" s="1412">
        <f ca="1">IF(ISERROR(VLOOKUP(VLOOKUP($A171, 'E4 TB Allocation Details'!$A$18:$L$205, MATCH("Demand ID", 'E4 TB Allocation Details'!$A$18:$L$18, 0),FALSE), 'E2 Allocators'!$B$15:$W$361, MATCH('O5 Details by Class &amp; Accounts'!P$18, 'E2 Allocators'!$B$15:$W$15, 0),FALSE)*$F171), 0, VLOOKUP(VLOOKUP($A171, 'E4 TB Allocation Details'!$A$18:$L$205, MATCH("Demand ID", 'E4 TB Allocation Details'!$A$18:$L$18, 0),FALSE), 'E2 Allocators'!$B$15:$W$361, MATCH('O5 Details by Class &amp; Accounts'!P$18, 'E2 Allocators'!$B$15:$W$15, 0),FALSE)*$F171)</f>
        <v>0</v>
      </c>
      <c r="Q171" s="1412">
        <f ca="1">IF(ISERROR(VLOOKUP(VLOOKUP($A171, 'E4 TB Allocation Details'!$A$18:$L$205, MATCH("Demand ID", 'E4 TB Allocation Details'!$A$18:$L$18, 0),FALSE), 'E2 Allocators'!$B$15:$W$361, MATCH('O5 Details by Class &amp; Accounts'!Q$18, 'E2 Allocators'!$B$15:$W$15, 0),FALSE)*$F171), 0, VLOOKUP(VLOOKUP($A171, 'E4 TB Allocation Details'!$A$18:$L$205, MATCH("Demand ID", 'E4 TB Allocation Details'!$A$18:$L$18, 0),FALSE), 'E2 Allocators'!$B$15:$W$361, MATCH('O5 Details by Class &amp; Accounts'!Q$18, 'E2 Allocators'!$B$15:$W$15, 0),FALSE)*$F171)</f>
        <v>0</v>
      </c>
      <c r="R171" s="1412">
        <f ca="1">IF(ISERROR(VLOOKUP(VLOOKUP($A171, 'E4 TB Allocation Details'!$A$18:$L$205, MATCH("Demand ID", 'E4 TB Allocation Details'!$A$18:$L$18, 0),FALSE), 'E2 Allocators'!$B$15:$W$361, MATCH('O5 Details by Class &amp; Accounts'!R$18, 'E2 Allocators'!$B$15:$W$15, 0),FALSE)*$F171), 0, VLOOKUP(VLOOKUP($A171, 'E4 TB Allocation Details'!$A$18:$L$205, MATCH("Demand ID", 'E4 TB Allocation Details'!$A$18:$L$18, 0),FALSE), 'E2 Allocators'!$B$15:$W$361, MATCH('O5 Details by Class &amp; Accounts'!R$18, 'E2 Allocators'!$B$15:$W$15, 0),FALSE)*$F171)</f>
        <v>0</v>
      </c>
      <c r="S171" s="1412">
        <f ca="1">IF(ISERROR(VLOOKUP(VLOOKUP($A171, 'E4 TB Allocation Details'!$A$18:$L$205, MATCH("Demand ID", 'E4 TB Allocation Details'!$A$18:$L$18, 0),FALSE), 'E2 Allocators'!$B$15:$W$361, MATCH('O5 Details by Class &amp; Accounts'!S$18, 'E2 Allocators'!$B$15:$W$15, 0),FALSE)*$F171), 0, VLOOKUP(VLOOKUP($A171, 'E4 TB Allocation Details'!$A$18:$L$205, MATCH("Demand ID", 'E4 TB Allocation Details'!$A$18:$L$18, 0),FALSE), 'E2 Allocators'!$B$15:$W$361, MATCH('O5 Details by Class &amp; Accounts'!S$18, 'E2 Allocators'!$B$15:$W$15, 0),FALSE)*$F171)</f>
        <v>0</v>
      </c>
      <c r="T171" s="1412">
        <f ca="1">IF(ISERROR(VLOOKUP(VLOOKUP($A171, 'E4 TB Allocation Details'!$A$18:$L$205, MATCH("Demand ID", 'E4 TB Allocation Details'!$A$18:$L$18, 0),FALSE), 'E2 Allocators'!$B$15:$W$361, MATCH('O5 Details by Class &amp; Accounts'!T$18, 'E2 Allocators'!$B$15:$W$15, 0),FALSE)*$F171), 0, VLOOKUP(VLOOKUP($A171, 'E4 TB Allocation Details'!$A$18:$L$205, MATCH("Demand ID", 'E4 TB Allocation Details'!$A$18:$L$18, 0),FALSE), 'E2 Allocators'!$B$15:$W$361, MATCH('O5 Details by Class &amp; Accounts'!T$18, 'E2 Allocators'!$B$15:$W$15, 0),FALSE)*$F171)</f>
        <v>0</v>
      </c>
      <c r="U171" s="1412">
        <f ca="1">IF(ISERROR(VLOOKUP(VLOOKUP($A171, 'E4 TB Allocation Details'!$A$18:$L$205, MATCH("Demand ID", 'E4 TB Allocation Details'!$A$18:$L$18, 0),FALSE), 'E2 Allocators'!$B$15:$W$361, MATCH('O5 Details by Class &amp; Accounts'!U$18, 'E2 Allocators'!$B$15:$W$15, 0),FALSE)*$F171), 0, VLOOKUP(VLOOKUP($A171, 'E4 TB Allocation Details'!$A$18:$L$205, MATCH("Demand ID", 'E4 TB Allocation Details'!$A$18:$L$18, 0),FALSE), 'E2 Allocators'!$B$15:$W$361, MATCH('O5 Details by Class &amp; Accounts'!U$18, 'E2 Allocators'!$B$15:$W$15, 0),FALSE)*$F171)</f>
        <v>0</v>
      </c>
      <c r="V171" s="1412">
        <f ca="1">IF(ISERROR(VLOOKUP(VLOOKUP($A171, 'E4 TB Allocation Details'!$A$18:$L$205, MATCH("Demand ID", 'E4 TB Allocation Details'!$A$18:$L$18, 0),FALSE), 'E2 Allocators'!$B$15:$W$361, MATCH('O5 Details by Class &amp; Accounts'!V$18, 'E2 Allocators'!$B$15:$W$15, 0),FALSE)*$F171), 0, VLOOKUP(VLOOKUP($A171, 'E4 TB Allocation Details'!$A$18:$L$205, MATCH("Demand ID", 'E4 TB Allocation Details'!$A$18:$L$18, 0),FALSE), 'E2 Allocators'!$B$15:$W$361, MATCH('O5 Details by Class &amp; Accounts'!V$18, 'E2 Allocators'!$B$15:$W$15, 0),FALSE)*$F171)</f>
        <v>0</v>
      </c>
      <c r="W171" s="1412">
        <f ca="1">IF(ISERROR(VLOOKUP(VLOOKUP($A171, 'E4 TB Allocation Details'!$A$18:$L$205, MATCH("Demand ID", 'E4 TB Allocation Details'!$A$18:$L$18, 0),FALSE), 'E2 Allocators'!$B$15:$W$361, MATCH('O5 Details by Class &amp; Accounts'!W$18, 'E2 Allocators'!$B$15:$W$15, 0),FALSE)*$F171), 0, VLOOKUP(VLOOKUP($A171, 'E4 TB Allocation Details'!$A$18:$L$205, MATCH("Demand ID", 'E4 TB Allocation Details'!$A$18:$L$18, 0),FALSE), 'E2 Allocators'!$B$15:$W$361, MATCH('O5 Details by Class &amp; Accounts'!W$18, 'E2 Allocators'!$B$15:$W$15, 0),FALSE)*$F171)</f>
        <v>0</v>
      </c>
      <c r="X171" s="1412">
        <f ca="1">IF(ISERROR(VLOOKUP(VLOOKUP($A171, 'E4 TB Allocation Details'!$A$18:$L$205, MATCH("Demand ID", 'E4 TB Allocation Details'!$A$18:$L$18, 0),FALSE), 'E2 Allocators'!$B$15:$W$361, MATCH('O5 Details by Class &amp; Accounts'!X$18, 'E2 Allocators'!$B$15:$W$15, 0),FALSE)*$F171), 0, VLOOKUP(VLOOKUP($A171, 'E4 TB Allocation Details'!$A$18:$L$205, MATCH("Demand ID", 'E4 TB Allocation Details'!$A$18:$L$18, 0),FALSE), 'E2 Allocators'!$B$15:$W$361, MATCH('O5 Details by Class &amp; Accounts'!X$18, 'E2 Allocators'!$B$15:$W$15, 0),FALSE)*$F171)</f>
        <v>0</v>
      </c>
      <c r="Y171" s="1412">
        <f ca="1">IF(ISERROR(VLOOKUP(VLOOKUP($A171, 'E4 TB Allocation Details'!$A$18:$L$205, MATCH("Demand ID", 'E4 TB Allocation Details'!$A$18:$L$18, 0),FALSE), 'E2 Allocators'!$B$15:$W$361, MATCH('O5 Details by Class &amp; Accounts'!Y$18, 'E2 Allocators'!$B$15:$W$15, 0),FALSE)*$F171), 0, VLOOKUP(VLOOKUP($A171, 'E4 TB Allocation Details'!$A$18:$L$205, MATCH("Demand ID", 'E4 TB Allocation Details'!$A$18:$L$18, 0),FALSE), 'E2 Allocators'!$B$15:$W$361, MATCH('O5 Details by Class &amp; Accounts'!Y$18, 'E2 Allocators'!$B$15:$W$15, 0),FALSE)*$F171)</f>
        <v>0</v>
      </c>
      <c r="Z171" s="1412">
        <f ca="1">IF(ISERROR(VLOOKUP(VLOOKUP($A171, 'E4 TB Allocation Details'!$A$18:$L$205, MATCH("Demand ID", 'E4 TB Allocation Details'!$A$18:$L$18, 0),FALSE), 'E2 Allocators'!$B$15:$W$361, MATCH('O5 Details by Class &amp; Accounts'!Z$18, 'E2 Allocators'!$B$15:$W$15, 0),FALSE)*$F171), 0, VLOOKUP(VLOOKUP($A171, 'E4 TB Allocation Details'!$A$18:$L$205, MATCH("Demand ID", 'E4 TB Allocation Details'!$A$18:$L$18, 0),FALSE), 'E2 Allocators'!$B$15:$W$361, MATCH('O5 Details by Class &amp; Accounts'!Z$18, 'E2 Allocators'!$B$15:$W$15, 0),FALSE)*$F171)</f>
        <v>0</v>
      </c>
      <c r="AA171" s="1412">
        <f ca="1">IF(ISERROR(VLOOKUP(VLOOKUP($A171, 'E4 TB Allocation Details'!$A$18:$L$205, MATCH("Demand ID", 'E4 TB Allocation Details'!$A$18:$L$18, 0),FALSE), 'E2 Allocators'!$B$15:$W$361, MATCH('O5 Details by Class &amp; Accounts'!AA$18, 'E2 Allocators'!$B$15:$W$15, 0),FALSE)*$F171), 0, VLOOKUP(VLOOKUP($A171, 'E4 TB Allocation Details'!$A$18:$L$205, MATCH("Demand ID", 'E4 TB Allocation Details'!$A$18:$L$18, 0),FALSE), 'E2 Allocators'!$B$15:$W$361, MATCH('O5 Details by Class &amp; Accounts'!AA$18, 'E2 Allocators'!$B$15:$W$15, 0),FALSE)*$F171)</f>
        <v>0</v>
      </c>
      <c r="AB171" s="1412">
        <f ca="1">IF(ISERROR(VLOOKUP(VLOOKUP($A171, 'E4 TB Allocation Details'!$A$18:$L$205, MATCH("Demand ID", 'E4 TB Allocation Details'!$A$18:$L$18, 0),FALSE), 'E2 Allocators'!$B$15:$W$361, MATCH('O5 Details by Class &amp; Accounts'!AB$18, 'E2 Allocators'!$B$15:$W$15, 0),FALSE)*$F171), 0, VLOOKUP(VLOOKUP($A171, 'E4 TB Allocation Details'!$A$18:$L$205, MATCH("Demand ID", 'E4 TB Allocation Details'!$A$18:$L$18, 0),FALSE), 'E2 Allocators'!$B$15:$W$361, MATCH('O5 Details by Class &amp; Accounts'!AB$18, 'E2 Allocators'!$B$15:$W$15, 0),FALSE)*$F171)</f>
        <v>0</v>
      </c>
      <c r="AC171" s="1412">
        <f t="shared" si="40"/>
        <v>0</v>
      </c>
      <c r="AD171" s="1412">
        <f ca="1">IF(ISERROR(VLOOKUP(VLOOKUP($A171, 'E4 TB Allocation Details'!$A$18:$L$205, MATCH("Customer ID", 'E4 TB Allocation Details'!$A$18:$L$18, 0),FALSE), 'E2 Allocators'!$B$15:$W$361, MATCH('O5 Details by Class &amp; Accounts'!AD$18, 'E2 Allocators'!$B$15:$W$15, 0),FALSE)*$G171), 0, VLOOKUP(VLOOKUP($A171, 'E4 TB Allocation Details'!$A$18:$L$205, MATCH("Customer ID", 'E4 TB Allocation Details'!$A$18:$L$18, 0),FALSE), 'E2 Allocators'!$B$15:$W$361, MATCH('O5 Details by Class &amp; Accounts'!AD$18, 'E2 Allocators'!$B$15:$W$15, 0),FALSE)*$G171)</f>
        <v>0</v>
      </c>
      <c r="AE171" s="1412">
        <f ca="1">IF(ISERROR(VLOOKUP(VLOOKUP($A171, 'E4 TB Allocation Details'!$A$18:$L$205, MATCH("Customer ID", 'E4 TB Allocation Details'!$A$18:$L$18, 0),FALSE), 'E2 Allocators'!$B$15:$W$361, MATCH('O5 Details by Class &amp; Accounts'!AE$18, 'E2 Allocators'!$B$15:$W$15, 0),FALSE)*$G171), 0, VLOOKUP(VLOOKUP($A171, 'E4 TB Allocation Details'!$A$18:$L$205, MATCH("Customer ID", 'E4 TB Allocation Details'!$A$18:$L$18, 0),FALSE), 'E2 Allocators'!$B$15:$W$361, MATCH('O5 Details by Class &amp; Accounts'!AE$18, 'E2 Allocators'!$B$15:$W$15, 0),FALSE)*$G171)</f>
        <v>0</v>
      </c>
      <c r="AF171" s="1412">
        <f ca="1">IF(ISERROR(VLOOKUP(VLOOKUP($A171, 'E4 TB Allocation Details'!$A$18:$L$205, MATCH("Customer ID", 'E4 TB Allocation Details'!$A$18:$L$18, 0),FALSE), 'E2 Allocators'!$B$15:$W$361, MATCH('O5 Details by Class &amp; Accounts'!AF$18, 'E2 Allocators'!$B$15:$W$15, 0),FALSE)*$G171), 0, VLOOKUP(VLOOKUP($A171, 'E4 TB Allocation Details'!$A$18:$L$205, MATCH("Customer ID", 'E4 TB Allocation Details'!$A$18:$L$18, 0),FALSE), 'E2 Allocators'!$B$15:$W$361, MATCH('O5 Details by Class &amp; Accounts'!AF$18, 'E2 Allocators'!$B$15:$W$15, 0),FALSE)*$G171)</f>
        <v>0</v>
      </c>
      <c r="AG171" s="1412">
        <f ca="1">IF(ISERROR(VLOOKUP(VLOOKUP($A171, 'E4 TB Allocation Details'!$A$18:$L$205, MATCH("Customer ID", 'E4 TB Allocation Details'!$A$18:$L$18, 0),FALSE), 'E2 Allocators'!$B$15:$W$361, MATCH('O5 Details by Class &amp; Accounts'!AG$18, 'E2 Allocators'!$B$15:$W$15, 0),FALSE)*$G171), 0, VLOOKUP(VLOOKUP($A171, 'E4 TB Allocation Details'!$A$18:$L$205, MATCH("Customer ID", 'E4 TB Allocation Details'!$A$18:$L$18, 0),FALSE), 'E2 Allocators'!$B$15:$W$361, MATCH('O5 Details by Class &amp; Accounts'!AG$18, 'E2 Allocators'!$B$15:$W$15, 0),FALSE)*$G171)</f>
        <v>0</v>
      </c>
      <c r="AH171" s="1412">
        <f ca="1">IF(ISERROR(VLOOKUP(VLOOKUP($A171, 'E4 TB Allocation Details'!$A$18:$L$205, MATCH("Customer ID", 'E4 TB Allocation Details'!$A$18:$L$18, 0),FALSE), 'E2 Allocators'!$B$15:$W$361, MATCH('O5 Details by Class &amp; Accounts'!AH$18, 'E2 Allocators'!$B$15:$W$15, 0),FALSE)*$G171), 0, VLOOKUP(VLOOKUP($A171, 'E4 TB Allocation Details'!$A$18:$L$205, MATCH("Customer ID", 'E4 TB Allocation Details'!$A$18:$L$18, 0),FALSE), 'E2 Allocators'!$B$15:$W$361, MATCH('O5 Details by Class &amp; Accounts'!AH$18, 'E2 Allocators'!$B$15:$W$15, 0),FALSE)*$G171)</f>
        <v>0</v>
      </c>
      <c r="AI171" s="1412">
        <f ca="1">IF(ISERROR(VLOOKUP(VLOOKUP($A171, 'E4 TB Allocation Details'!$A$18:$L$205, MATCH("Customer ID", 'E4 TB Allocation Details'!$A$18:$L$18, 0),FALSE), 'E2 Allocators'!$B$15:$W$361, MATCH('O5 Details by Class &amp; Accounts'!AI$18, 'E2 Allocators'!$B$15:$W$15, 0),FALSE)*$G171), 0, VLOOKUP(VLOOKUP($A171, 'E4 TB Allocation Details'!$A$18:$L$205, MATCH("Customer ID", 'E4 TB Allocation Details'!$A$18:$L$18, 0),FALSE), 'E2 Allocators'!$B$15:$W$361, MATCH('O5 Details by Class &amp; Accounts'!AI$18, 'E2 Allocators'!$B$15:$W$15, 0),FALSE)*$G171)</f>
        <v>0</v>
      </c>
      <c r="AJ171" s="1412">
        <f ca="1">IF(ISERROR(VLOOKUP(VLOOKUP($A171, 'E4 TB Allocation Details'!$A$18:$L$205, MATCH("Customer ID", 'E4 TB Allocation Details'!$A$18:$L$18, 0),FALSE), 'E2 Allocators'!$B$15:$W$361, MATCH('O5 Details by Class &amp; Accounts'!AJ$18, 'E2 Allocators'!$B$15:$W$15, 0),FALSE)*$G171), 0, VLOOKUP(VLOOKUP($A171, 'E4 TB Allocation Details'!$A$18:$L$205, MATCH("Customer ID", 'E4 TB Allocation Details'!$A$18:$L$18, 0),FALSE), 'E2 Allocators'!$B$15:$W$361, MATCH('O5 Details by Class &amp; Accounts'!AJ$18, 'E2 Allocators'!$B$15:$W$15, 0),FALSE)*$G171)</f>
        <v>0</v>
      </c>
      <c r="AK171" s="1412">
        <f ca="1">IF(ISERROR(VLOOKUP(VLOOKUP($A171, 'E4 TB Allocation Details'!$A$18:$L$205, MATCH("Customer ID", 'E4 TB Allocation Details'!$A$18:$L$18, 0),FALSE), 'E2 Allocators'!$B$15:$W$361, MATCH('O5 Details by Class &amp; Accounts'!AK$18, 'E2 Allocators'!$B$15:$W$15, 0),FALSE)*$G171), 0, VLOOKUP(VLOOKUP($A171, 'E4 TB Allocation Details'!$A$18:$L$205, MATCH("Customer ID", 'E4 TB Allocation Details'!$A$18:$L$18, 0),FALSE), 'E2 Allocators'!$B$15:$W$361, MATCH('O5 Details by Class &amp; Accounts'!AK$18, 'E2 Allocators'!$B$15:$W$15, 0),FALSE)*$G171)</f>
        <v>0</v>
      </c>
      <c r="AL171" s="1412">
        <f ca="1">IF(ISERROR(VLOOKUP(VLOOKUP($A171, 'E4 TB Allocation Details'!$A$18:$L$205, MATCH("Customer ID", 'E4 TB Allocation Details'!$A$18:$L$18, 0),FALSE), 'E2 Allocators'!$B$15:$W$361, MATCH('O5 Details by Class &amp; Accounts'!AL$18, 'E2 Allocators'!$B$15:$W$15, 0),FALSE)*$G171), 0, VLOOKUP(VLOOKUP($A171, 'E4 TB Allocation Details'!$A$18:$L$205, MATCH("Customer ID", 'E4 TB Allocation Details'!$A$18:$L$18, 0),FALSE), 'E2 Allocators'!$B$15:$W$361, MATCH('O5 Details by Class &amp; Accounts'!AL$18, 'E2 Allocators'!$B$15:$W$15, 0),FALSE)*$G171)</f>
        <v>0</v>
      </c>
      <c r="AM171" s="1412">
        <f ca="1">IF(ISERROR(VLOOKUP(VLOOKUP($A171, 'E4 TB Allocation Details'!$A$18:$L$205, MATCH("Customer ID", 'E4 TB Allocation Details'!$A$18:$L$18, 0),FALSE), 'E2 Allocators'!$B$15:$W$361, MATCH('O5 Details by Class &amp; Accounts'!AM$18, 'E2 Allocators'!$B$15:$W$15, 0),FALSE)*$G171), 0, VLOOKUP(VLOOKUP($A171, 'E4 TB Allocation Details'!$A$18:$L$205, MATCH("Customer ID", 'E4 TB Allocation Details'!$A$18:$L$18, 0),FALSE), 'E2 Allocators'!$B$15:$W$361, MATCH('O5 Details by Class &amp; Accounts'!AM$18, 'E2 Allocators'!$B$15:$W$15, 0),FALSE)*$G171)</f>
        <v>0</v>
      </c>
      <c r="AN171" s="1412">
        <f ca="1">IF(ISERROR(VLOOKUP(VLOOKUP($A171, 'E4 TB Allocation Details'!$A$18:$L$205, MATCH("Customer ID", 'E4 TB Allocation Details'!$A$18:$L$18, 0),FALSE), 'E2 Allocators'!$B$15:$W$361, MATCH('O5 Details by Class &amp; Accounts'!AN$18, 'E2 Allocators'!$B$15:$W$15, 0),FALSE)*$G171), 0, VLOOKUP(VLOOKUP($A171, 'E4 TB Allocation Details'!$A$18:$L$205, MATCH("Customer ID", 'E4 TB Allocation Details'!$A$18:$L$18, 0),FALSE), 'E2 Allocators'!$B$15:$W$361, MATCH('O5 Details by Class &amp; Accounts'!AN$18, 'E2 Allocators'!$B$15:$W$15, 0),FALSE)*$G171)</f>
        <v>0</v>
      </c>
      <c r="AO171" s="1412">
        <f ca="1">IF(ISERROR(VLOOKUP(VLOOKUP($A171, 'E4 TB Allocation Details'!$A$18:$L$205, MATCH("Customer ID", 'E4 TB Allocation Details'!$A$18:$L$18, 0),FALSE), 'E2 Allocators'!$B$15:$W$361, MATCH('O5 Details by Class &amp; Accounts'!AO$18, 'E2 Allocators'!$B$15:$W$15, 0),FALSE)*$G171), 0, VLOOKUP(VLOOKUP($A171, 'E4 TB Allocation Details'!$A$18:$L$205, MATCH("Customer ID", 'E4 TB Allocation Details'!$A$18:$L$18, 0),FALSE), 'E2 Allocators'!$B$15:$W$361, MATCH('O5 Details by Class &amp; Accounts'!AO$18, 'E2 Allocators'!$B$15:$W$15, 0),FALSE)*$G171)</f>
        <v>0</v>
      </c>
      <c r="AP171" s="1412">
        <f ca="1">IF(ISERROR(VLOOKUP(VLOOKUP($A171, 'E4 TB Allocation Details'!$A$18:$L$205, MATCH("Customer ID", 'E4 TB Allocation Details'!$A$18:$L$18, 0),FALSE), 'E2 Allocators'!$B$15:$W$361, MATCH('O5 Details by Class &amp; Accounts'!AP$18, 'E2 Allocators'!$B$15:$W$15, 0),FALSE)*$G171), 0, VLOOKUP(VLOOKUP($A171, 'E4 TB Allocation Details'!$A$18:$L$205, MATCH("Customer ID", 'E4 TB Allocation Details'!$A$18:$L$18, 0),FALSE), 'E2 Allocators'!$B$15:$W$361, MATCH('O5 Details by Class &amp; Accounts'!AP$18, 'E2 Allocators'!$B$15:$W$15, 0),FALSE)*$G171)</f>
        <v>0</v>
      </c>
      <c r="AQ171" s="1412">
        <f ca="1">IF(ISERROR(VLOOKUP(VLOOKUP($A171, 'E4 TB Allocation Details'!$A$18:$L$205, MATCH("Customer ID", 'E4 TB Allocation Details'!$A$18:$L$18, 0),FALSE), 'E2 Allocators'!$B$15:$W$361, MATCH('O5 Details by Class &amp; Accounts'!AQ$18, 'E2 Allocators'!$B$15:$W$15, 0),FALSE)*$G171), 0, VLOOKUP(VLOOKUP($A171, 'E4 TB Allocation Details'!$A$18:$L$205, MATCH("Customer ID", 'E4 TB Allocation Details'!$A$18:$L$18, 0),FALSE), 'E2 Allocators'!$B$15:$W$361, MATCH('O5 Details by Class &amp; Accounts'!AQ$18, 'E2 Allocators'!$B$15:$W$15, 0),FALSE)*$G171)</f>
        <v>0</v>
      </c>
      <c r="AR171" s="1412">
        <f ca="1">IF(ISERROR(VLOOKUP(VLOOKUP($A171, 'E4 TB Allocation Details'!$A$18:$L$205, MATCH("Customer ID", 'E4 TB Allocation Details'!$A$18:$L$18, 0),FALSE), 'E2 Allocators'!$B$15:$W$361, MATCH('O5 Details by Class &amp; Accounts'!AR$18, 'E2 Allocators'!$B$15:$W$15, 0),FALSE)*$G171), 0, VLOOKUP(VLOOKUP($A171, 'E4 TB Allocation Details'!$A$18:$L$205, MATCH("Customer ID", 'E4 TB Allocation Details'!$A$18:$L$18, 0),FALSE), 'E2 Allocators'!$B$15:$W$361, MATCH('O5 Details by Class &amp; Accounts'!AR$18, 'E2 Allocators'!$B$15:$W$15, 0),FALSE)*$G171)</f>
        <v>0</v>
      </c>
      <c r="AS171" s="1412">
        <f ca="1">IF(ISERROR(VLOOKUP(VLOOKUP($A171, 'E4 TB Allocation Details'!$A$18:$L$205, MATCH("Customer ID", 'E4 TB Allocation Details'!$A$18:$L$18, 0),FALSE), 'E2 Allocators'!$B$15:$W$361, MATCH('O5 Details by Class &amp; Accounts'!AS$18, 'E2 Allocators'!$B$15:$W$15, 0),FALSE)*$G171), 0, VLOOKUP(VLOOKUP($A171, 'E4 TB Allocation Details'!$A$18:$L$205, MATCH("Customer ID", 'E4 TB Allocation Details'!$A$18:$L$18, 0),FALSE), 'E2 Allocators'!$B$15:$W$361, MATCH('O5 Details by Class &amp; Accounts'!AS$18, 'E2 Allocators'!$B$15:$W$15, 0),FALSE)*$G171)</f>
        <v>0</v>
      </c>
      <c r="AT171" s="1412">
        <f ca="1">IF(ISERROR(VLOOKUP(VLOOKUP($A171, 'E4 TB Allocation Details'!$A$18:$L$205, MATCH("Customer ID", 'E4 TB Allocation Details'!$A$18:$L$18, 0),FALSE), 'E2 Allocators'!$B$15:$W$361, MATCH('O5 Details by Class &amp; Accounts'!AT$18, 'E2 Allocators'!$B$15:$W$15, 0),FALSE)*$G171), 0, VLOOKUP(VLOOKUP($A171, 'E4 TB Allocation Details'!$A$18:$L$205, MATCH("Customer ID", 'E4 TB Allocation Details'!$A$18:$L$18, 0),FALSE), 'E2 Allocators'!$B$15:$W$361, MATCH('O5 Details by Class &amp; Accounts'!AT$18, 'E2 Allocators'!$B$15:$W$15, 0),FALSE)*$G171)</f>
        <v>0</v>
      </c>
      <c r="AU171" s="1412">
        <f ca="1">IF(ISERROR(VLOOKUP(VLOOKUP($A171, 'E4 TB Allocation Details'!$A$18:$L$205, MATCH("Customer ID", 'E4 TB Allocation Details'!$A$18:$L$18, 0),FALSE), 'E2 Allocators'!$B$15:$W$361, MATCH('O5 Details by Class &amp; Accounts'!AU$18, 'E2 Allocators'!$B$15:$W$15, 0),FALSE)*$G171), 0, VLOOKUP(VLOOKUP($A171, 'E4 TB Allocation Details'!$A$18:$L$205, MATCH("Customer ID", 'E4 TB Allocation Details'!$A$18:$L$18, 0),FALSE), 'E2 Allocators'!$B$15:$W$361, MATCH('O5 Details by Class &amp; Accounts'!AU$18, 'E2 Allocators'!$B$15:$W$15, 0),FALSE)*$G171)</f>
        <v>0</v>
      </c>
      <c r="AV171" s="1412">
        <f ca="1">IF(ISERROR(VLOOKUP(VLOOKUP($A171, 'E4 TB Allocation Details'!$A$18:$L$205, MATCH("Customer ID", 'E4 TB Allocation Details'!$A$18:$L$18, 0),FALSE), 'E2 Allocators'!$B$15:$W$361, MATCH('O5 Details by Class &amp; Accounts'!AV$18, 'E2 Allocators'!$B$15:$W$15, 0),FALSE)*$G171), 0, VLOOKUP(VLOOKUP($A171, 'E4 TB Allocation Details'!$A$18:$L$205, MATCH("Customer ID", 'E4 TB Allocation Details'!$A$18:$L$18, 0),FALSE), 'E2 Allocators'!$B$15:$W$361, MATCH('O5 Details by Class &amp; Accounts'!AV$18, 'E2 Allocators'!$B$15:$W$15, 0),FALSE)*$G171)</f>
        <v>0</v>
      </c>
      <c r="AW171" s="1412">
        <f ca="1">IF(ISERROR(VLOOKUP(VLOOKUP($A171, 'E4 TB Allocation Details'!$A$18:$L$205, MATCH("Customer ID", 'E4 TB Allocation Details'!$A$18:$L$18, 0),FALSE), 'E2 Allocators'!$B$15:$W$361, MATCH('O5 Details by Class &amp; Accounts'!AW$18, 'E2 Allocators'!$B$15:$W$15, 0),FALSE)*$G171), 0, VLOOKUP(VLOOKUP($A171, 'E4 TB Allocation Details'!$A$18:$L$205, MATCH("Customer ID", 'E4 TB Allocation Details'!$A$18:$L$18, 0),FALSE), 'E2 Allocators'!$B$15:$W$361, MATCH('O5 Details by Class &amp; Accounts'!AW$18, 'E2 Allocators'!$B$15:$W$15, 0),FALSE)*$G171)</f>
        <v>0</v>
      </c>
      <c r="AX171" s="1412">
        <f t="shared" si="44"/>
        <v>0</v>
      </c>
      <c r="AY171" s="1412">
        <f ca="1">IF(ISERROR(VLOOKUP(VLOOKUP($A171, 'E4 TB Allocation Details'!$A$18:$L$205, MATCH("Misc ID", 'E4 TB Allocation Details'!$A$18:$L$18, 0),FALSE), 'E2 Allocators'!$B$15:$W$361, MATCH('O5 Details by Class &amp; Accounts'!AY$18, 'E2 Allocators'!$B$15:$W$15, 0),FALSE)*$E171), 0, VLOOKUP(VLOOKUP($A171, 'E4 TB Allocation Details'!$A$18:$L$205, MATCH("Misc ID", 'E4 TB Allocation Details'!$A$18:$L$18, 0),FALSE), 'E2 Allocators'!$B$15:$W$361, MATCH('O5 Details by Class &amp; Accounts'!AY$18, 'E2 Allocators'!$B$15:$W$15, 0),FALSE)*$E171)</f>
        <v>0</v>
      </c>
      <c r="AZ171" s="1412">
        <f ca="1">IF(ISERROR(VLOOKUP(VLOOKUP($A171, 'E4 TB Allocation Details'!$A$18:$L$205, MATCH("Misc ID", 'E4 TB Allocation Details'!$A$18:$L$18, 0),FALSE), 'E2 Allocators'!$B$15:$W$361, MATCH('O5 Details by Class &amp; Accounts'!AZ$18, 'E2 Allocators'!$B$15:$W$15, 0),FALSE)*$E171), 0, VLOOKUP(VLOOKUP($A171, 'E4 TB Allocation Details'!$A$18:$L$205, MATCH("Misc ID", 'E4 TB Allocation Details'!$A$18:$L$18, 0),FALSE), 'E2 Allocators'!$B$15:$W$361, MATCH('O5 Details by Class &amp; Accounts'!AZ$18, 'E2 Allocators'!$B$15:$W$15, 0),FALSE)*$E171)</f>
        <v>0</v>
      </c>
      <c r="BA171" s="1412">
        <f ca="1">IF(ISERROR(VLOOKUP(VLOOKUP($A171, 'E4 TB Allocation Details'!$A$18:$L$205, MATCH("Misc ID", 'E4 TB Allocation Details'!$A$18:$L$18, 0),FALSE), 'E2 Allocators'!$B$15:$W$361, MATCH('O5 Details by Class &amp; Accounts'!BA$18, 'E2 Allocators'!$B$15:$W$15, 0),FALSE)*$E171), 0, VLOOKUP(VLOOKUP($A171, 'E4 TB Allocation Details'!$A$18:$L$205, MATCH("Misc ID", 'E4 TB Allocation Details'!$A$18:$L$18, 0),FALSE), 'E2 Allocators'!$B$15:$W$361, MATCH('O5 Details by Class &amp; Accounts'!BA$18, 'E2 Allocators'!$B$15:$W$15, 0),FALSE)*$E171)</f>
        <v>0</v>
      </c>
      <c r="BB171" s="1412">
        <f ca="1">IF(ISERROR(VLOOKUP(VLOOKUP($A171, 'E4 TB Allocation Details'!$A$18:$L$205, MATCH("Misc ID", 'E4 TB Allocation Details'!$A$18:$L$18, 0),FALSE), 'E2 Allocators'!$B$15:$W$361, MATCH('O5 Details by Class &amp; Accounts'!BB$18, 'E2 Allocators'!$B$15:$W$15, 0),FALSE)*$E171), 0, VLOOKUP(VLOOKUP($A171, 'E4 TB Allocation Details'!$A$18:$L$205, MATCH("Misc ID", 'E4 TB Allocation Details'!$A$18:$L$18, 0),FALSE), 'E2 Allocators'!$B$15:$W$361, MATCH('O5 Details by Class &amp; Accounts'!BB$18, 'E2 Allocators'!$B$15:$W$15, 0),FALSE)*$E171)</f>
        <v>0</v>
      </c>
      <c r="BC171" s="1412">
        <f ca="1">IF(ISERROR(VLOOKUP(VLOOKUP($A171, 'E4 TB Allocation Details'!$A$18:$L$205, MATCH("Misc ID", 'E4 TB Allocation Details'!$A$18:$L$18, 0),FALSE), 'E2 Allocators'!$B$15:$W$361, MATCH('O5 Details by Class &amp; Accounts'!BC$18, 'E2 Allocators'!$B$15:$W$15, 0),FALSE)*$E171), 0, VLOOKUP(VLOOKUP($A171, 'E4 TB Allocation Details'!$A$18:$L$205, MATCH("Misc ID", 'E4 TB Allocation Details'!$A$18:$L$18, 0),FALSE), 'E2 Allocators'!$B$15:$W$361, MATCH('O5 Details by Class &amp; Accounts'!BC$18, 'E2 Allocators'!$B$15:$W$15, 0),FALSE)*$E171)</f>
        <v>0</v>
      </c>
      <c r="BD171" s="1412">
        <f ca="1">IF(ISERROR(VLOOKUP(VLOOKUP($A171, 'E4 TB Allocation Details'!$A$18:$L$205, MATCH("Misc ID", 'E4 TB Allocation Details'!$A$18:$L$18, 0),FALSE), 'E2 Allocators'!$B$15:$W$361, MATCH('O5 Details by Class &amp; Accounts'!BD$18, 'E2 Allocators'!$B$15:$W$15, 0),FALSE)*$E171), 0, VLOOKUP(VLOOKUP($A171, 'E4 TB Allocation Details'!$A$18:$L$205, MATCH("Misc ID", 'E4 TB Allocation Details'!$A$18:$L$18, 0),FALSE), 'E2 Allocators'!$B$15:$W$361, MATCH('O5 Details by Class &amp; Accounts'!BD$18, 'E2 Allocators'!$B$15:$W$15, 0),FALSE)*$E171)</f>
        <v>0</v>
      </c>
      <c r="BE171" s="1412">
        <f ca="1">IF(ISERROR(VLOOKUP(VLOOKUP($A171, 'E4 TB Allocation Details'!$A$18:$L$205, MATCH("Misc ID", 'E4 TB Allocation Details'!$A$18:$L$18, 0),FALSE), 'E2 Allocators'!$B$15:$W$361, MATCH('O5 Details by Class &amp; Accounts'!BE$18, 'E2 Allocators'!$B$15:$W$15, 0),FALSE)*$E171), 0, VLOOKUP(VLOOKUP($A171, 'E4 TB Allocation Details'!$A$18:$L$205, MATCH("Misc ID", 'E4 TB Allocation Details'!$A$18:$L$18, 0),FALSE), 'E2 Allocators'!$B$15:$W$361, MATCH('O5 Details by Class &amp; Accounts'!BE$18, 'E2 Allocators'!$B$15:$W$15, 0),FALSE)*$E171)</f>
        <v>0</v>
      </c>
      <c r="BF171" s="1412">
        <f ca="1">IF(ISERROR(VLOOKUP(VLOOKUP($A171, 'E4 TB Allocation Details'!$A$18:$L$205, MATCH("Misc ID", 'E4 TB Allocation Details'!$A$18:$L$18, 0),FALSE), 'E2 Allocators'!$B$15:$W$361, MATCH('O5 Details by Class &amp; Accounts'!BF$18, 'E2 Allocators'!$B$15:$W$15, 0),FALSE)*$E171), 0, VLOOKUP(VLOOKUP($A171, 'E4 TB Allocation Details'!$A$18:$L$205, MATCH("Misc ID", 'E4 TB Allocation Details'!$A$18:$L$18, 0),FALSE), 'E2 Allocators'!$B$15:$W$361, MATCH('O5 Details by Class &amp; Accounts'!BF$18, 'E2 Allocators'!$B$15:$W$15, 0),FALSE)*$E171)</f>
        <v>0</v>
      </c>
      <c r="BG171" s="1412">
        <f ca="1">IF(ISERROR(VLOOKUP(VLOOKUP($A171, 'E4 TB Allocation Details'!$A$18:$L$205, MATCH("Misc ID", 'E4 TB Allocation Details'!$A$18:$L$18, 0),FALSE), 'E2 Allocators'!$B$15:$W$361, MATCH('O5 Details by Class &amp; Accounts'!BG$18, 'E2 Allocators'!$B$15:$W$15, 0),FALSE)*$E171), 0, VLOOKUP(VLOOKUP($A171, 'E4 TB Allocation Details'!$A$18:$L$205, MATCH("Misc ID", 'E4 TB Allocation Details'!$A$18:$L$18, 0),FALSE), 'E2 Allocators'!$B$15:$W$361, MATCH('O5 Details by Class &amp; Accounts'!BG$18, 'E2 Allocators'!$B$15:$W$15, 0),FALSE)*$E171)</f>
        <v>0</v>
      </c>
      <c r="BH171" s="1412">
        <f ca="1">IF(ISERROR(VLOOKUP(VLOOKUP($A171, 'E4 TB Allocation Details'!$A$18:$L$205, MATCH("Misc ID", 'E4 TB Allocation Details'!$A$18:$L$18, 0),FALSE), 'E2 Allocators'!$B$15:$W$361, MATCH('O5 Details by Class &amp; Accounts'!BH$18, 'E2 Allocators'!$B$15:$W$15, 0),FALSE)*$E171), 0, VLOOKUP(VLOOKUP($A171, 'E4 TB Allocation Details'!$A$18:$L$205, MATCH("Misc ID", 'E4 TB Allocation Details'!$A$18:$L$18, 0),FALSE), 'E2 Allocators'!$B$15:$W$361, MATCH('O5 Details by Class &amp; Accounts'!BH$18, 'E2 Allocators'!$B$15:$W$15, 0),FALSE)*$E171)</f>
        <v>0</v>
      </c>
      <c r="BI171" s="1412">
        <f ca="1">IF(ISERROR(VLOOKUP(VLOOKUP($A171, 'E4 TB Allocation Details'!$A$18:$L$205, MATCH("Misc ID", 'E4 TB Allocation Details'!$A$18:$L$18, 0),FALSE), 'E2 Allocators'!$B$15:$W$361, MATCH('O5 Details by Class &amp; Accounts'!BI$18, 'E2 Allocators'!$B$15:$W$15, 0),FALSE)*$E171), 0, VLOOKUP(VLOOKUP($A171, 'E4 TB Allocation Details'!$A$18:$L$205, MATCH("Misc ID", 'E4 TB Allocation Details'!$A$18:$L$18, 0),FALSE), 'E2 Allocators'!$B$15:$W$361, MATCH('O5 Details by Class &amp; Accounts'!BI$18, 'E2 Allocators'!$B$15:$W$15, 0),FALSE)*$E171)</f>
        <v>0</v>
      </c>
      <c r="BJ171" s="1412">
        <f ca="1">IF(ISERROR(VLOOKUP(VLOOKUP($A171, 'E4 TB Allocation Details'!$A$18:$L$205, MATCH("Misc ID", 'E4 TB Allocation Details'!$A$18:$L$18, 0),FALSE), 'E2 Allocators'!$B$15:$W$361, MATCH('O5 Details by Class &amp; Accounts'!BJ$18, 'E2 Allocators'!$B$15:$W$15, 0),FALSE)*$E171), 0, VLOOKUP(VLOOKUP($A171, 'E4 TB Allocation Details'!$A$18:$L$205, MATCH("Misc ID", 'E4 TB Allocation Details'!$A$18:$L$18, 0),FALSE), 'E2 Allocators'!$B$15:$W$361, MATCH('O5 Details by Class &amp; Accounts'!BJ$18, 'E2 Allocators'!$B$15:$W$15, 0),FALSE)*$E171)</f>
        <v>0</v>
      </c>
      <c r="BK171" s="1412">
        <f ca="1">IF(ISERROR(VLOOKUP(VLOOKUP($A171, 'E4 TB Allocation Details'!$A$18:$L$205, MATCH("Misc ID", 'E4 TB Allocation Details'!$A$18:$L$18, 0),FALSE), 'E2 Allocators'!$B$15:$W$361, MATCH('O5 Details by Class &amp; Accounts'!BK$18, 'E2 Allocators'!$B$15:$W$15, 0),FALSE)*$E171), 0, VLOOKUP(VLOOKUP($A171, 'E4 TB Allocation Details'!$A$18:$L$205, MATCH("Misc ID", 'E4 TB Allocation Details'!$A$18:$L$18, 0),FALSE), 'E2 Allocators'!$B$15:$W$361, MATCH('O5 Details by Class &amp; Accounts'!BK$18, 'E2 Allocators'!$B$15:$W$15, 0),FALSE)*$E171)</f>
        <v>0</v>
      </c>
      <c r="BL171" s="1412">
        <f ca="1">IF(ISERROR(VLOOKUP(VLOOKUP($A171, 'E4 TB Allocation Details'!$A$18:$L$205, MATCH("Misc ID", 'E4 TB Allocation Details'!$A$18:$L$18, 0),FALSE), 'E2 Allocators'!$B$15:$W$361, MATCH('O5 Details by Class &amp; Accounts'!BL$18, 'E2 Allocators'!$B$15:$W$15, 0),FALSE)*$E171), 0, VLOOKUP(VLOOKUP($A171, 'E4 TB Allocation Details'!$A$18:$L$205, MATCH("Misc ID", 'E4 TB Allocation Details'!$A$18:$L$18, 0),FALSE), 'E2 Allocators'!$B$15:$W$361, MATCH('O5 Details by Class &amp; Accounts'!BL$18, 'E2 Allocators'!$B$15:$W$15, 0),FALSE)*$E171)</f>
        <v>0</v>
      </c>
      <c r="BM171" s="1412">
        <f ca="1">IF(ISERROR(VLOOKUP(VLOOKUP($A171, 'E4 TB Allocation Details'!$A$18:$L$205, MATCH("Misc ID", 'E4 TB Allocation Details'!$A$18:$L$18, 0),FALSE), 'E2 Allocators'!$B$15:$W$361, MATCH('O5 Details by Class &amp; Accounts'!BM$18, 'E2 Allocators'!$B$15:$W$15, 0),FALSE)*$E171), 0, VLOOKUP(VLOOKUP($A171, 'E4 TB Allocation Details'!$A$18:$L$205, MATCH("Misc ID", 'E4 TB Allocation Details'!$A$18:$L$18, 0),FALSE), 'E2 Allocators'!$B$15:$W$361, MATCH('O5 Details by Class &amp; Accounts'!BM$18, 'E2 Allocators'!$B$15:$W$15, 0),FALSE)*$E171)</f>
        <v>0</v>
      </c>
      <c r="BN171" s="1412">
        <f ca="1">IF(ISERROR(VLOOKUP(VLOOKUP($A171, 'E4 TB Allocation Details'!$A$18:$L$205, MATCH("Misc ID", 'E4 TB Allocation Details'!$A$18:$L$18, 0),FALSE), 'E2 Allocators'!$B$15:$W$361, MATCH('O5 Details by Class &amp; Accounts'!BN$18, 'E2 Allocators'!$B$15:$W$15, 0),FALSE)*$E171), 0, VLOOKUP(VLOOKUP($A171, 'E4 TB Allocation Details'!$A$18:$L$205, MATCH("Misc ID", 'E4 TB Allocation Details'!$A$18:$L$18, 0),FALSE), 'E2 Allocators'!$B$15:$W$361, MATCH('O5 Details by Class &amp; Accounts'!BN$18, 'E2 Allocators'!$B$15:$W$15, 0),FALSE)*$E171)</f>
        <v>0</v>
      </c>
      <c r="BO171" s="1412">
        <f ca="1">IF(ISERROR(VLOOKUP(VLOOKUP($A171, 'E4 TB Allocation Details'!$A$18:$L$205, MATCH("Misc ID", 'E4 TB Allocation Details'!$A$18:$L$18, 0),FALSE), 'E2 Allocators'!$B$15:$W$361, MATCH('O5 Details by Class &amp; Accounts'!BO$18, 'E2 Allocators'!$B$15:$W$15, 0),FALSE)*$E171), 0, VLOOKUP(VLOOKUP($A171, 'E4 TB Allocation Details'!$A$18:$L$205, MATCH("Misc ID", 'E4 TB Allocation Details'!$A$18:$L$18, 0),FALSE), 'E2 Allocators'!$B$15:$W$361, MATCH('O5 Details by Class &amp; Accounts'!BO$18, 'E2 Allocators'!$B$15:$W$15, 0),FALSE)*$E171)</f>
        <v>0</v>
      </c>
      <c r="BP171" s="1412">
        <f ca="1">IF(ISERROR(VLOOKUP(VLOOKUP($A171, 'E4 TB Allocation Details'!$A$18:$L$205, MATCH("Misc ID", 'E4 TB Allocation Details'!$A$18:$L$18, 0),FALSE), 'E2 Allocators'!$B$15:$W$361, MATCH('O5 Details by Class &amp; Accounts'!BP$18, 'E2 Allocators'!$B$15:$W$15, 0),FALSE)*$E171), 0, VLOOKUP(VLOOKUP($A171, 'E4 TB Allocation Details'!$A$18:$L$205, MATCH("Misc ID", 'E4 TB Allocation Details'!$A$18:$L$18, 0),FALSE), 'E2 Allocators'!$B$15:$W$361, MATCH('O5 Details by Class &amp; Accounts'!BP$18, 'E2 Allocators'!$B$15:$W$15, 0),FALSE)*$E171)</f>
        <v>0</v>
      </c>
      <c r="BQ171" s="1412">
        <f ca="1">IF(ISERROR(VLOOKUP(VLOOKUP($A171, 'E4 TB Allocation Details'!$A$18:$L$205, MATCH("Misc ID", 'E4 TB Allocation Details'!$A$18:$L$18, 0),FALSE), 'E2 Allocators'!$B$15:$W$361, MATCH('O5 Details by Class &amp; Accounts'!BQ$18, 'E2 Allocators'!$B$15:$W$15, 0),FALSE)*$E171), 0, VLOOKUP(VLOOKUP($A171, 'E4 TB Allocation Details'!$A$18:$L$205, MATCH("Misc ID", 'E4 TB Allocation Details'!$A$18:$L$18, 0),FALSE), 'E2 Allocators'!$B$15:$W$361, MATCH('O5 Details by Class &amp; Accounts'!BQ$18, 'E2 Allocators'!$B$15:$W$15, 0),FALSE)*$E171)</f>
        <v>0</v>
      </c>
      <c r="BR171" s="1412">
        <f ca="1">IF(ISERROR(VLOOKUP(VLOOKUP($A171, 'E4 TB Allocation Details'!$A$18:$L$205, MATCH("Misc ID", 'E4 TB Allocation Details'!$A$18:$L$18, 0),FALSE), 'E2 Allocators'!$B$15:$W$361, MATCH('O5 Details by Class &amp; Accounts'!BR$18, 'E2 Allocators'!$B$15:$W$15, 0),FALSE)*$E171), 0, VLOOKUP(VLOOKUP($A171, 'E4 TB Allocation Details'!$A$18:$L$205, MATCH("Misc ID", 'E4 TB Allocation Details'!$A$18:$L$18, 0),FALSE), 'E2 Allocators'!$B$15:$W$361, MATCH('O5 Details by Class &amp; Accounts'!BR$18, 'E2 Allocators'!$B$15:$W$15, 0),FALSE)*$E171)</f>
        <v>0</v>
      </c>
      <c r="BS171" s="1412">
        <f t="shared" si="41"/>
        <v>0</v>
      </c>
      <c r="BT171" s="1412">
        <f ca="1">IF(ISERROR(VLOOKUP(VLOOKUP($A171, 'E4 TB Allocation Details'!$A$18:$L$205, MATCH("A &amp; G ID", 'E4 TB Allocation Details'!$A$18:$L$18, 0),FALSE), 'E2 Allocators'!$B$15:$W$361, MATCH('O5 Details by Class &amp; Accounts'!BT$18, 'E2 Allocators'!$B$15:$W$15, 0),FALSE)*$E171), 0, VLOOKUP(VLOOKUP($A171, 'E4 TB Allocation Details'!$A$18:$L$205, MATCH("A &amp; G ID", 'E4 TB Allocation Details'!$A$18:$L$18, 0),FALSE), 'E2 Allocators'!$B$15:$W$361, MATCH('O5 Details by Class &amp; Accounts'!BT$18, 'E2 Allocators'!$B$15:$W$15, 0),FALSE)*$E171)</f>
        <v>0</v>
      </c>
      <c r="BU171" s="1412">
        <f ca="1">IF(ISERROR(VLOOKUP(VLOOKUP($A171, 'E4 TB Allocation Details'!$A$18:$L$205, MATCH("A &amp; G ID", 'E4 TB Allocation Details'!$A$18:$L$18, 0),FALSE), 'E2 Allocators'!$B$15:$W$361, MATCH('O5 Details by Class &amp; Accounts'!BU$18, 'E2 Allocators'!$B$15:$W$15, 0),FALSE)*$E171), 0, VLOOKUP(VLOOKUP($A171, 'E4 TB Allocation Details'!$A$18:$L$205, MATCH("A &amp; G ID", 'E4 TB Allocation Details'!$A$18:$L$18, 0),FALSE), 'E2 Allocators'!$B$15:$W$361, MATCH('O5 Details by Class &amp; Accounts'!BU$18, 'E2 Allocators'!$B$15:$W$15, 0),FALSE)*$E171)</f>
        <v>0</v>
      </c>
      <c r="BV171" s="1412">
        <f ca="1">IF(ISERROR(VLOOKUP(VLOOKUP($A171, 'E4 TB Allocation Details'!$A$18:$L$205, MATCH("A &amp; G ID", 'E4 TB Allocation Details'!$A$18:$L$18, 0),FALSE), 'E2 Allocators'!$B$15:$W$361, MATCH('O5 Details by Class &amp; Accounts'!BV$18, 'E2 Allocators'!$B$15:$W$15, 0),FALSE)*$E171), 0, VLOOKUP(VLOOKUP($A171, 'E4 TB Allocation Details'!$A$18:$L$205, MATCH("A &amp; G ID", 'E4 TB Allocation Details'!$A$18:$L$18, 0),FALSE), 'E2 Allocators'!$B$15:$W$361, MATCH('O5 Details by Class &amp; Accounts'!BV$18, 'E2 Allocators'!$B$15:$W$15, 0),FALSE)*$E171)</f>
        <v>0</v>
      </c>
      <c r="BW171" s="1412">
        <f ca="1">IF(ISERROR(VLOOKUP(VLOOKUP($A171, 'E4 TB Allocation Details'!$A$18:$L$205, MATCH("A &amp; G ID", 'E4 TB Allocation Details'!$A$18:$L$18, 0),FALSE), 'E2 Allocators'!$B$15:$W$361, MATCH('O5 Details by Class &amp; Accounts'!BW$18, 'E2 Allocators'!$B$15:$W$15, 0),FALSE)*$E171), 0, VLOOKUP(VLOOKUP($A171, 'E4 TB Allocation Details'!$A$18:$L$205, MATCH("A &amp; G ID", 'E4 TB Allocation Details'!$A$18:$L$18, 0),FALSE), 'E2 Allocators'!$B$15:$W$361, MATCH('O5 Details by Class &amp; Accounts'!BW$18, 'E2 Allocators'!$B$15:$W$15, 0),FALSE)*$E171)</f>
        <v>0</v>
      </c>
      <c r="BX171" s="1412">
        <f ca="1">IF(ISERROR(VLOOKUP(VLOOKUP($A171, 'E4 TB Allocation Details'!$A$18:$L$205, MATCH("A &amp; G ID", 'E4 TB Allocation Details'!$A$18:$L$18, 0),FALSE), 'E2 Allocators'!$B$15:$W$361, MATCH('O5 Details by Class &amp; Accounts'!BX$18, 'E2 Allocators'!$B$15:$W$15, 0),FALSE)*$E171), 0, VLOOKUP(VLOOKUP($A171, 'E4 TB Allocation Details'!$A$18:$L$205, MATCH("A &amp; G ID", 'E4 TB Allocation Details'!$A$18:$L$18, 0),FALSE), 'E2 Allocators'!$B$15:$W$361, MATCH('O5 Details by Class &amp; Accounts'!BX$18, 'E2 Allocators'!$B$15:$W$15, 0),FALSE)*$E171)</f>
        <v>0</v>
      </c>
      <c r="BY171" s="1412">
        <f ca="1">IF(ISERROR(VLOOKUP(VLOOKUP($A171, 'E4 TB Allocation Details'!$A$18:$L$205, MATCH("A &amp; G ID", 'E4 TB Allocation Details'!$A$18:$L$18, 0),FALSE), 'E2 Allocators'!$B$15:$W$361, MATCH('O5 Details by Class &amp; Accounts'!BY$18, 'E2 Allocators'!$B$15:$W$15, 0),FALSE)*$E171), 0, VLOOKUP(VLOOKUP($A171, 'E4 TB Allocation Details'!$A$18:$L$205, MATCH("A &amp; G ID", 'E4 TB Allocation Details'!$A$18:$L$18, 0),FALSE), 'E2 Allocators'!$B$15:$W$361, MATCH('O5 Details by Class &amp; Accounts'!BY$18, 'E2 Allocators'!$B$15:$W$15, 0),FALSE)*$E171)</f>
        <v>0</v>
      </c>
      <c r="BZ171" s="1412">
        <f ca="1">IF(ISERROR(VLOOKUP(VLOOKUP($A171, 'E4 TB Allocation Details'!$A$18:$L$205, MATCH("A &amp; G ID", 'E4 TB Allocation Details'!$A$18:$L$18, 0),FALSE), 'E2 Allocators'!$B$15:$W$361, MATCH('O5 Details by Class &amp; Accounts'!BZ$18, 'E2 Allocators'!$B$15:$W$15, 0),FALSE)*$E171), 0, VLOOKUP(VLOOKUP($A171, 'E4 TB Allocation Details'!$A$18:$L$205, MATCH("A &amp; G ID", 'E4 TB Allocation Details'!$A$18:$L$18, 0),FALSE), 'E2 Allocators'!$B$15:$W$361, MATCH('O5 Details by Class &amp; Accounts'!BZ$18, 'E2 Allocators'!$B$15:$W$15, 0),FALSE)*$E171)</f>
        <v>0</v>
      </c>
      <c r="CA171" s="1412">
        <f ca="1">IF(ISERROR(VLOOKUP(VLOOKUP($A171, 'E4 TB Allocation Details'!$A$18:$L$205, MATCH("A &amp; G ID", 'E4 TB Allocation Details'!$A$18:$L$18, 0),FALSE), 'E2 Allocators'!$B$15:$W$361, MATCH('O5 Details by Class &amp; Accounts'!CA$18, 'E2 Allocators'!$B$15:$W$15, 0),FALSE)*$E171), 0, VLOOKUP(VLOOKUP($A171, 'E4 TB Allocation Details'!$A$18:$L$205, MATCH("A &amp; G ID", 'E4 TB Allocation Details'!$A$18:$L$18, 0),FALSE), 'E2 Allocators'!$B$15:$W$361, MATCH('O5 Details by Class &amp; Accounts'!CA$18, 'E2 Allocators'!$B$15:$W$15, 0),FALSE)*$E171)</f>
        <v>0</v>
      </c>
      <c r="CB171" s="1412">
        <f ca="1">IF(ISERROR(VLOOKUP(VLOOKUP($A171, 'E4 TB Allocation Details'!$A$18:$L$205, MATCH("A &amp; G ID", 'E4 TB Allocation Details'!$A$18:$L$18, 0),FALSE), 'E2 Allocators'!$B$15:$W$361, MATCH('O5 Details by Class &amp; Accounts'!CB$18, 'E2 Allocators'!$B$15:$W$15, 0),FALSE)*$E171), 0, VLOOKUP(VLOOKUP($A171, 'E4 TB Allocation Details'!$A$18:$L$205, MATCH("A &amp; G ID", 'E4 TB Allocation Details'!$A$18:$L$18, 0),FALSE), 'E2 Allocators'!$B$15:$W$361, MATCH('O5 Details by Class &amp; Accounts'!CB$18, 'E2 Allocators'!$B$15:$W$15, 0),FALSE)*$E171)</f>
        <v>0</v>
      </c>
      <c r="CC171" s="1412">
        <f ca="1">IF(ISERROR(VLOOKUP(VLOOKUP($A171, 'E4 TB Allocation Details'!$A$18:$L$205, MATCH("A &amp; G ID", 'E4 TB Allocation Details'!$A$18:$L$18, 0),FALSE), 'E2 Allocators'!$B$15:$W$361, MATCH('O5 Details by Class &amp; Accounts'!CC$18, 'E2 Allocators'!$B$15:$W$15, 0),FALSE)*$E171), 0, VLOOKUP(VLOOKUP($A171, 'E4 TB Allocation Details'!$A$18:$L$205, MATCH("A &amp; G ID", 'E4 TB Allocation Details'!$A$18:$L$18, 0),FALSE), 'E2 Allocators'!$B$15:$W$361, MATCH('O5 Details by Class &amp; Accounts'!CC$18, 'E2 Allocators'!$B$15:$W$15, 0),FALSE)*$E171)</f>
        <v>0</v>
      </c>
      <c r="CD171" s="1412">
        <f ca="1">IF(ISERROR(VLOOKUP(VLOOKUP($A171, 'E4 TB Allocation Details'!$A$18:$L$205, MATCH("A &amp; G ID", 'E4 TB Allocation Details'!$A$18:$L$18, 0),FALSE), 'E2 Allocators'!$B$15:$W$361, MATCH('O5 Details by Class &amp; Accounts'!CD$18, 'E2 Allocators'!$B$15:$W$15, 0),FALSE)*$E171), 0, VLOOKUP(VLOOKUP($A171, 'E4 TB Allocation Details'!$A$18:$L$205, MATCH("A &amp; G ID", 'E4 TB Allocation Details'!$A$18:$L$18, 0),FALSE), 'E2 Allocators'!$B$15:$W$361, MATCH('O5 Details by Class &amp; Accounts'!CD$18, 'E2 Allocators'!$B$15:$W$15, 0),FALSE)*$E171)</f>
        <v>0</v>
      </c>
      <c r="CE171" s="1412">
        <f ca="1">IF(ISERROR(VLOOKUP(VLOOKUP($A171, 'E4 TB Allocation Details'!$A$18:$L$205, MATCH("A &amp; G ID", 'E4 TB Allocation Details'!$A$18:$L$18, 0),FALSE), 'E2 Allocators'!$B$15:$W$361, MATCH('O5 Details by Class &amp; Accounts'!CE$18, 'E2 Allocators'!$B$15:$W$15, 0),FALSE)*$E171), 0, VLOOKUP(VLOOKUP($A171, 'E4 TB Allocation Details'!$A$18:$L$205, MATCH("A &amp; G ID", 'E4 TB Allocation Details'!$A$18:$L$18, 0),FALSE), 'E2 Allocators'!$B$15:$W$361, MATCH('O5 Details by Class &amp; Accounts'!CE$18, 'E2 Allocators'!$B$15:$W$15, 0),FALSE)*$E171)</f>
        <v>0</v>
      </c>
      <c r="CF171" s="1412">
        <f ca="1">IF(ISERROR(VLOOKUP(VLOOKUP($A171, 'E4 TB Allocation Details'!$A$18:$L$205, MATCH("A &amp; G ID", 'E4 TB Allocation Details'!$A$18:$L$18, 0),FALSE), 'E2 Allocators'!$B$15:$W$361, MATCH('O5 Details by Class &amp; Accounts'!CF$18, 'E2 Allocators'!$B$15:$W$15, 0),FALSE)*$E171), 0, VLOOKUP(VLOOKUP($A171, 'E4 TB Allocation Details'!$A$18:$L$205, MATCH("A &amp; G ID", 'E4 TB Allocation Details'!$A$18:$L$18, 0),FALSE), 'E2 Allocators'!$B$15:$W$361, MATCH('O5 Details by Class &amp; Accounts'!CF$18, 'E2 Allocators'!$B$15:$W$15, 0),FALSE)*$E171)</f>
        <v>0</v>
      </c>
      <c r="CG171" s="1412">
        <f ca="1">IF(ISERROR(VLOOKUP(VLOOKUP($A171, 'E4 TB Allocation Details'!$A$18:$L$205, MATCH("A &amp; G ID", 'E4 TB Allocation Details'!$A$18:$L$18, 0),FALSE), 'E2 Allocators'!$B$15:$W$361, MATCH('O5 Details by Class &amp; Accounts'!CG$18, 'E2 Allocators'!$B$15:$W$15, 0),FALSE)*$E171), 0, VLOOKUP(VLOOKUP($A171, 'E4 TB Allocation Details'!$A$18:$L$205, MATCH("A &amp; G ID", 'E4 TB Allocation Details'!$A$18:$L$18, 0),FALSE), 'E2 Allocators'!$B$15:$W$361, MATCH('O5 Details by Class &amp; Accounts'!CG$18, 'E2 Allocators'!$B$15:$W$15, 0),FALSE)*$E171)</f>
        <v>0</v>
      </c>
      <c r="CH171" s="1412">
        <f ca="1">IF(ISERROR(VLOOKUP(VLOOKUP($A171, 'E4 TB Allocation Details'!$A$18:$L$205, MATCH("A &amp; G ID", 'E4 TB Allocation Details'!$A$18:$L$18, 0),FALSE), 'E2 Allocators'!$B$15:$W$361, MATCH('O5 Details by Class &amp; Accounts'!CH$18, 'E2 Allocators'!$B$15:$W$15, 0),FALSE)*$E171), 0, VLOOKUP(VLOOKUP($A171, 'E4 TB Allocation Details'!$A$18:$L$205, MATCH("A &amp; G ID", 'E4 TB Allocation Details'!$A$18:$L$18, 0),FALSE), 'E2 Allocators'!$B$15:$W$361, MATCH('O5 Details by Class &amp; Accounts'!CH$18, 'E2 Allocators'!$B$15:$W$15, 0),FALSE)*$E171)</f>
        <v>0</v>
      </c>
      <c r="CI171" s="1412">
        <f ca="1">IF(ISERROR(VLOOKUP(VLOOKUP($A171, 'E4 TB Allocation Details'!$A$18:$L$205, MATCH("A &amp; G ID", 'E4 TB Allocation Details'!$A$18:$L$18, 0),FALSE), 'E2 Allocators'!$B$15:$W$361, MATCH('O5 Details by Class &amp; Accounts'!CI$18, 'E2 Allocators'!$B$15:$W$15, 0),FALSE)*$E171), 0, VLOOKUP(VLOOKUP($A171, 'E4 TB Allocation Details'!$A$18:$L$205, MATCH("A &amp; G ID", 'E4 TB Allocation Details'!$A$18:$L$18, 0),FALSE), 'E2 Allocators'!$B$15:$W$361, MATCH('O5 Details by Class &amp; Accounts'!CI$18, 'E2 Allocators'!$B$15:$W$15, 0),FALSE)*$E171)</f>
        <v>0</v>
      </c>
      <c r="CJ171" s="1412">
        <f ca="1">IF(ISERROR(VLOOKUP(VLOOKUP($A171, 'E4 TB Allocation Details'!$A$18:$L$205, MATCH("A &amp; G ID", 'E4 TB Allocation Details'!$A$18:$L$18, 0),FALSE), 'E2 Allocators'!$B$15:$W$361, MATCH('O5 Details by Class &amp; Accounts'!CJ$18, 'E2 Allocators'!$B$15:$W$15, 0),FALSE)*$E171), 0, VLOOKUP(VLOOKUP($A171, 'E4 TB Allocation Details'!$A$18:$L$205, MATCH("A &amp; G ID", 'E4 TB Allocation Details'!$A$18:$L$18, 0),FALSE), 'E2 Allocators'!$B$15:$W$361, MATCH('O5 Details by Class &amp; Accounts'!CJ$18, 'E2 Allocators'!$B$15:$W$15, 0),FALSE)*$E171)</f>
        <v>0</v>
      </c>
      <c r="CK171" s="1412">
        <f ca="1">IF(ISERROR(VLOOKUP(VLOOKUP($A171, 'E4 TB Allocation Details'!$A$18:$L$205, MATCH("A &amp; G ID", 'E4 TB Allocation Details'!$A$18:$L$18, 0),FALSE), 'E2 Allocators'!$B$15:$W$361, MATCH('O5 Details by Class &amp; Accounts'!CK$18, 'E2 Allocators'!$B$15:$W$15, 0),FALSE)*$E171), 0, VLOOKUP(VLOOKUP($A171, 'E4 TB Allocation Details'!$A$18:$L$205, MATCH("A &amp; G ID", 'E4 TB Allocation Details'!$A$18:$L$18, 0),FALSE), 'E2 Allocators'!$B$15:$W$361, MATCH('O5 Details by Class &amp; Accounts'!CK$18, 'E2 Allocators'!$B$15:$W$15, 0),FALSE)*$E171)</f>
        <v>0</v>
      </c>
      <c r="CL171" s="1412">
        <f ca="1">IF(ISERROR(VLOOKUP(VLOOKUP($A171, 'E4 TB Allocation Details'!$A$18:$L$205, MATCH("A &amp; G ID", 'E4 TB Allocation Details'!$A$18:$L$18, 0),FALSE), 'E2 Allocators'!$B$15:$W$361, MATCH('O5 Details by Class &amp; Accounts'!CL$18, 'E2 Allocators'!$B$15:$W$15, 0),FALSE)*$E171), 0, VLOOKUP(VLOOKUP($A171, 'E4 TB Allocation Details'!$A$18:$L$205, MATCH("A &amp; G ID", 'E4 TB Allocation Details'!$A$18:$L$18, 0),FALSE), 'E2 Allocators'!$B$15:$W$361, MATCH('O5 Details by Class &amp; Accounts'!CL$18, 'E2 Allocators'!$B$15:$W$15, 0),FALSE)*$E171)</f>
        <v>0</v>
      </c>
      <c r="CM171" s="1412">
        <f ca="1">IF(ISERROR(VLOOKUP(VLOOKUP($A171, 'E4 TB Allocation Details'!$A$18:$L$205, MATCH("A &amp; G ID", 'E4 TB Allocation Details'!$A$18:$L$18, 0),FALSE), 'E2 Allocators'!$B$15:$W$361, MATCH('O5 Details by Class &amp; Accounts'!CM$18, 'E2 Allocators'!$B$15:$W$15, 0),FALSE)*$E171), 0, VLOOKUP(VLOOKUP($A171, 'E4 TB Allocation Details'!$A$18:$L$205, MATCH("A &amp; G ID", 'E4 TB Allocation Details'!$A$18:$L$18, 0),FALSE), 'E2 Allocators'!$B$15:$W$361, MATCH('O5 Details by Class &amp; Accounts'!CM$18, 'E2 Allocators'!$B$15:$W$15, 0),FALSE)*$E171)</f>
        <v>0</v>
      </c>
      <c r="CN171" s="1412">
        <f t="shared" si="42"/>
        <v>0</v>
      </c>
      <c r="CO171" s="1792">
        <f t="shared" si="43"/>
        <v>0</v>
      </c>
      <c r="CQ171" s="2087" t="s">
        <v>675</v>
      </c>
    </row>
    <row r="172" spans="1:95" s="81" customFormat="1" ht="12.75">
      <c r="A172" s="1170">
        <v>5510</v>
      </c>
      <c r="B172" s="452" t="s">
        <v>1320</v>
      </c>
      <c r="C172" s="1789">
        <f ca="1">IF(ISERROR(VLOOKUP($A172,'I3 TB Data'!$A$23:$H$458,MATCH('O5 Details by Class &amp; Accounts'!$C$18, 'I3 TB Data'!$A$23:$H$23,0),0)), 0, VLOOKUP($A172,'I3 TB Data'!$A$23:$H$458,MATCH('O5 Details by Class &amp; Accounts'!$C$18,'I3 TB Data'!$A$23:$H$23,0),0))</f>
        <v>0</v>
      </c>
      <c r="D172" s="1790"/>
      <c r="E172" s="1789">
        <f t="shared" si="37"/>
        <v>0</v>
      </c>
      <c r="F172" s="1791"/>
      <c r="G172" s="1791"/>
      <c r="H172" s="1412">
        <f t="shared" si="39"/>
        <v>0</v>
      </c>
      <c r="I172" s="1412">
        <f ca="1">IF(ISERROR(VLOOKUP(VLOOKUP($A172, 'E4 TB Allocation Details'!$A$18:$L$205, MATCH("Demand ID", 'E4 TB Allocation Details'!$A$18:$L$18, 0),FALSE), 'E2 Allocators'!$B$15:$W$361, MATCH('O5 Details by Class &amp; Accounts'!I$18, 'E2 Allocators'!$B$15:$W$15, 0),FALSE)*$F172), 0, VLOOKUP(VLOOKUP($A172, 'E4 TB Allocation Details'!$A$18:$L$205, MATCH("Demand ID", 'E4 TB Allocation Details'!$A$18:$L$18, 0),FALSE), 'E2 Allocators'!$B$15:$W$361, MATCH('O5 Details by Class &amp; Accounts'!I$18, 'E2 Allocators'!$B$15:$W$15, 0),FALSE)*$F172)</f>
        <v>0</v>
      </c>
      <c r="J172" s="1412">
        <f ca="1">IF(ISERROR(VLOOKUP(VLOOKUP($A172, 'E4 TB Allocation Details'!$A$18:$L$205, MATCH("Demand ID", 'E4 TB Allocation Details'!$A$18:$L$18, 0),FALSE), 'E2 Allocators'!$B$15:$W$361, MATCH('O5 Details by Class &amp; Accounts'!J$18, 'E2 Allocators'!$B$15:$W$15, 0),FALSE)*$F172), 0, VLOOKUP(VLOOKUP($A172, 'E4 TB Allocation Details'!$A$18:$L$205, MATCH("Demand ID", 'E4 TB Allocation Details'!$A$18:$L$18, 0),FALSE), 'E2 Allocators'!$B$15:$W$361, MATCH('O5 Details by Class &amp; Accounts'!J$18, 'E2 Allocators'!$B$15:$W$15, 0),FALSE)*$F172)</f>
        <v>0</v>
      </c>
      <c r="K172" s="1412">
        <f ca="1">IF(ISERROR(VLOOKUP(VLOOKUP($A172, 'E4 TB Allocation Details'!$A$18:$L$205, MATCH("Demand ID", 'E4 TB Allocation Details'!$A$18:$L$18, 0),FALSE), 'E2 Allocators'!$B$15:$W$361, MATCH('O5 Details by Class &amp; Accounts'!K$18, 'E2 Allocators'!$B$15:$W$15, 0),FALSE)*$F172), 0, VLOOKUP(VLOOKUP($A172, 'E4 TB Allocation Details'!$A$18:$L$205, MATCH("Demand ID", 'E4 TB Allocation Details'!$A$18:$L$18, 0),FALSE), 'E2 Allocators'!$B$15:$W$361, MATCH('O5 Details by Class &amp; Accounts'!K$18, 'E2 Allocators'!$B$15:$W$15, 0),FALSE)*$F172)</f>
        <v>0</v>
      </c>
      <c r="L172" s="1412">
        <f ca="1">IF(ISERROR(VLOOKUP(VLOOKUP($A172, 'E4 TB Allocation Details'!$A$18:$L$205, MATCH("Demand ID", 'E4 TB Allocation Details'!$A$18:$L$18, 0),FALSE), 'E2 Allocators'!$B$15:$W$361, MATCH('O5 Details by Class &amp; Accounts'!L$18, 'E2 Allocators'!$B$15:$W$15, 0),FALSE)*$F172), 0, VLOOKUP(VLOOKUP($A172, 'E4 TB Allocation Details'!$A$18:$L$205, MATCH("Demand ID", 'E4 TB Allocation Details'!$A$18:$L$18, 0),FALSE), 'E2 Allocators'!$B$15:$W$361, MATCH('O5 Details by Class &amp; Accounts'!L$18, 'E2 Allocators'!$B$15:$W$15, 0),FALSE)*$F172)</f>
        <v>0</v>
      </c>
      <c r="M172" s="1412">
        <f ca="1">IF(ISERROR(VLOOKUP(VLOOKUP($A172, 'E4 TB Allocation Details'!$A$18:$L$205, MATCH("Demand ID", 'E4 TB Allocation Details'!$A$18:$L$18, 0),FALSE), 'E2 Allocators'!$B$15:$W$361, MATCH('O5 Details by Class &amp; Accounts'!M$18, 'E2 Allocators'!$B$15:$W$15, 0),FALSE)*$F172), 0, VLOOKUP(VLOOKUP($A172, 'E4 TB Allocation Details'!$A$18:$L$205, MATCH("Demand ID", 'E4 TB Allocation Details'!$A$18:$L$18, 0),FALSE), 'E2 Allocators'!$B$15:$W$361, MATCH('O5 Details by Class &amp; Accounts'!M$18, 'E2 Allocators'!$B$15:$W$15, 0),FALSE)*$F172)</f>
        <v>0</v>
      </c>
      <c r="N172" s="1412">
        <f ca="1">IF(ISERROR(VLOOKUP(VLOOKUP($A172, 'E4 TB Allocation Details'!$A$18:$L$205, MATCH("Demand ID", 'E4 TB Allocation Details'!$A$18:$L$18, 0),FALSE), 'E2 Allocators'!$B$15:$W$361, MATCH('O5 Details by Class &amp; Accounts'!N$18, 'E2 Allocators'!$B$15:$W$15, 0),FALSE)*$F172), 0, VLOOKUP(VLOOKUP($A172, 'E4 TB Allocation Details'!$A$18:$L$205, MATCH("Demand ID", 'E4 TB Allocation Details'!$A$18:$L$18, 0),FALSE), 'E2 Allocators'!$B$15:$W$361, MATCH('O5 Details by Class &amp; Accounts'!N$18, 'E2 Allocators'!$B$15:$W$15, 0),FALSE)*$F172)</f>
        <v>0</v>
      </c>
      <c r="O172" s="1412">
        <f ca="1">IF(ISERROR(VLOOKUP(VLOOKUP($A172, 'E4 TB Allocation Details'!$A$18:$L$205, MATCH("Demand ID", 'E4 TB Allocation Details'!$A$18:$L$18, 0),FALSE), 'E2 Allocators'!$B$15:$W$361, MATCH('O5 Details by Class &amp; Accounts'!O$18, 'E2 Allocators'!$B$15:$W$15, 0),FALSE)*$F172), 0, VLOOKUP(VLOOKUP($A172, 'E4 TB Allocation Details'!$A$18:$L$205, MATCH("Demand ID", 'E4 TB Allocation Details'!$A$18:$L$18, 0),FALSE), 'E2 Allocators'!$B$15:$W$361, MATCH('O5 Details by Class &amp; Accounts'!O$18, 'E2 Allocators'!$B$15:$W$15, 0),FALSE)*$F172)</f>
        <v>0</v>
      </c>
      <c r="P172" s="1412">
        <f ca="1">IF(ISERROR(VLOOKUP(VLOOKUP($A172, 'E4 TB Allocation Details'!$A$18:$L$205, MATCH("Demand ID", 'E4 TB Allocation Details'!$A$18:$L$18, 0),FALSE), 'E2 Allocators'!$B$15:$W$361, MATCH('O5 Details by Class &amp; Accounts'!P$18, 'E2 Allocators'!$B$15:$W$15, 0),FALSE)*$F172), 0, VLOOKUP(VLOOKUP($A172, 'E4 TB Allocation Details'!$A$18:$L$205, MATCH("Demand ID", 'E4 TB Allocation Details'!$A$18:$L$18, 0),FALSE), 'E2 Allocators'!$B$15:$W$361, MATCH('O5 Details by Class &amp; Accounts'!P$18, 'E2 Allocators'!$B$15:$W$15, 0),FALSE)*$F172)</f>
        <v>0</v>
      </c>
      <c r="Q172" s="1412">
        <f ca="1">IF(ISERROR(VLOOKUP(VLOOKUP($A172, 'E4 TB Allocation Details'!$A$18:$L$205, MATCH("Demand ID", 'E4 TB Allocation Details'!$A$18:$L$18, 0),FALSE), 'E2 Allocators'!$B$15:$W$361, MATCH('O5 Details by Class &amp; Accounts'!Q$18, 'E2 Allocators'!$B$15:$W$15, 0),FALSE)*$F172), 0, VLOOKUP(VLOOKUP($A172, 'E4 TB Allocation Details'!$A$18:$L$205, MATCH("Demand ID", 'E4 TB Allocation Details'!$A$18:$L$18, 0),FALSE), 'E2 Allocators'!$B$15:$W$361, MATCH('O5 Details by Class &amp; Accounts'!Q$18, 'E2 Allocators'!$B$15:$W$15, 0),FALSE)*$F172)</f>
        <v>0</v>
      </c>
      <c r="R172" s="1412">
        <f ca="1">IF(ISERROR(VLOOKUP(VLOOKUP($A172, 'E4 TB Allocation Details'!$A$18:$L$205, MATCH("Demand ID", 'E4 TB Allocation Details'!$A$18:$L$18, 0),FALSE), 'E2 Allocators'!$B$15:$W$361, MATCH('O5 Details by Class &amp; Accounts'!R$18, 'E2 Allocators'!$B$15:$W$15, 0),FALSE)*$F172), 0, VLOOKUP(VLOOKUP($A172, 'E4 TB Allocation Details'!$A$18:$L$205, MATCH("Demand ID", 'E4 TB Allocation Details'!$A$18:$L$18, 0),FALSE), 'E2 Allocators'!$B$15:$W$361, MATCH('O5 Details by Class &amp; Accounts'!R$18, 'E2 Allocators'!$B$15:$W$15, 0),FALSE)*$F172)</f>
        <v>0</v>
      </c>
      <c r="S172" s="1412">
        <f ca="1">IF(ISERROR(VLOOKUP(VLOOKUP($A172, 'E4 TB Allocation Details'!$A$18:$L$205, MATCH("Demand ID", 'E4 TB Allocation Details'!$A$18:$L$18, 0),FALSE), 'E2 Allocators'!$B$15:$W$361, MATCH('O5 Details by Class &amp; Accounts'!S$18, 'E2 Allocators'!$B$15:$W$15, 0),FALSE)*$F172), 0, VLOOKUP(VLOOKUP($A172, 'E4 TB Allocation Details'!$A$18:$L$205, MATCH("Demand ID", 'E4 TB Allocation Details'!$A$18:$L$18, 0),FALSE), 'E2 Allocators'!$B$15:$W$361, MATCH('O5 Details by Class &amp; Accounts'!S$18, 'E2 Allocators'!$B$15:$W$15, 0),FALSE)*$F172)</f>
        <v>0</v>
      </c>
      <c r="T172" s="1412">
        <f ca="1">IF(ISERROR(VLOOKUP(VLOOKUP($A172, 'E4 TB Allocation Details'!$A$18:$L$205, MATCH("Demand ID", 'E4 TB Allocation Details'!$A$18:$L$18, 0),FALSE), 'E2 Allocators'!$B$15:$W$361, MATCH('O5 Details by Class &amp; Accounts'!T$18, 'E2 Allocators'!$B$15:$W$15, 0),FALSE)*$F172), 0, VLOOKUP(VLOOKUP($A172, 'E4 TB Allocation Details'!$A$18:$L$205, MATCH("Demand ID", 'E4 TB Allocation Details'!$A$18:$L$18, 0),FALSE), 'E2 Allocators'!$B$15:$W$361, MATCH('O5 Details by Class &amp; Accounts'!T$18, 'E2 Allocators'!$B$15:$W$15, 0),FALSE)*$F172)</f>
        <v>0</v>
      </c>
      <c r="U172" s="1412">
        <f ca="1">IF(ISERROR(VLOOKUP(VLOOKUP($A172, 'E4 TB Allocation Details'!$A$18:$L$205, MATCH("Demand ID", 'E4 TB Allocation Details'!$A$18:$L$18, 0),FALSE), 'E2 Allocators'!$B$15:$W$361, MATCH('O5 Details by Class &amp; Accounts'!U$18, 'E2 Allocators'!$B$15:$W$15, 0),FALSE)*$F172), 0, VLOOKUP(VLOOKUP($A172, 'E4 TB Allocation Details'!$A$18:$L$205, MATCH("Demand ID", 'E4 TB Allocation Details'!$A$18:$L$18, 0),FALSE), 'E2 Allocators'!$B$15:$W$361, MATCH('O5 Details by Class &amp; Accounts'!U$18, 'E2 Allocators'!$B$15:$W$15, 0),FALSE)*$F172)</f>
        <v>0</v>
      </c>
      <c r="V172" s="1412">
        <f ca="1">IF(ISERROR(VLOOKUP(VLOOKUP($A172, 'E4 TB Allocation Details'!$A$18:$L$205, MATCH("Demand ID", 'E4 TB Allocation Details'!$A$18:$L$18, 0),FALSE), 'E2 Allocators'!$B$15:$W$361, MATCH('O5 Details by Class &amp; Accounts'!V$18, 'E2 Allocators'!$B$15:$W$15, 0),FALSE)*$F172), 0, VLOOKUP(VLOOKUP($A172, 'E4 TB Allocation Details'!$A$18:$L$205, MATCH("Demand ID", 'E4 TB Allocation Details'!$A$18:$L$18, 0),FALSE), 'E2 Allocators'!$B$15:$W$361, MATCH('O5 Details by Class &amp; Accounts'!V$18, 'E2 Allocators'!$B$15:$W$15, 0),FALSE)*$F172)</f>
        <v>0</v>
      </c>
      <c r="W172" s="1412">
        <f ca="1">IF(ISERROR(VLOOKUP(VLOOKUP($A172, 'E4 TB Allocation Details'!$A$18:$L$205, MATCH("Demand ID", 'E4 TB Allocation Details'!$A$18:$L$18, 0),FALSE), 'E2 Allocators'!$B$15:$W$361, MATCH('O5 Details by Class &amp; Accounts'!W$18, 'E2 Allocators'!$B$15:$W$15, 0),FALSE)*$F172), 0, VLOOKUP(VLOOKUP($A172, 'E4 TB Allocation Details'!$A$18:$L$205, MATCH("Demand ID", 'E4 TB Allocation Details'!$A$18:$L$18, 0),FALSE), 'E2 Allocators'!$B$15:$W$361, MATCH('O5 Details by Class &amp; Accounts'!W$18, 'E2 Allocators'!$B$15:$W$15, 0),FALSE)*$F172)</f>
        <v>0</v>
      </c>
      <c r="X172" s="1412">
        <f ca="1">IF(ISERROR(VLOOKUP(VLOOKUP($A172, 'E4 TB Allocation Details'!$A$18:$L$205, MATCH("Demand ID", 'E4 TB Allocation Details'!$A$18:$L$18, 0),FALSE), 'E2 Allocators'!$B$15:$W$361, MATCH('O5 Details by Class &amp; Accounts'!X$18, 'E2 Allocators'!$B$15:$W$15, 0),FALSE)*$F172), 0, VLOOKUP(VLOOKUP($A172, 'E4 TB Allocation Details'!$A$18:$L$205, MATCH("Demand ID", 'E4 TB Allocation Details'!$A$18:$L$18, 0),FALSE), 'E2 Allocators'!$B$15:$W$361, MATCH('O5 Details by Class &amp; Accounts'!X$18, 'E2 Allocators'!$B$15:$W$15, 0),FALSE)*$F172)</f>
        <v>0</v>
      </c>
      <c r="Y172" s="1412">
        <f ca="1">IF(ISERROR(VLOOKUP(VLOOKUP($A172, 'E4 TB Allocation Details'!$A$18:$L$205, MATCH("Demand ID", 'E4 TB Allocation Details'!$A$18:$L$18, 0),FALSE), 'E2 Allocators'!$B$15:$W$361, MATCH('O5 Details by Class &amp; Accounts'!Y$18, 'E2 Allocators'!$B$15:$W$15, 0),FALSE)*$F172), 0, VLOOKUP(VLOOKUP($A172, 'E4 TB Allocation Details'!$A$18:$L$205, MATCH("Demand ID", 'E4 TB Allocation Details'!$A$18:$L$18, 0),FALSE), 'E2 Allocators'!$B$15:$W$361, MATCH('O5 Details by Class &amp; Accounts'!Y$18, 'E2 Allocators'!$B$15:$W$15, 0),FALSE)*$F172)</f>
        <v>0</v>
      </c>
      <c r="Z172" s="1412">
        <f ca="1">IF(ISERROR(VLOOKUP(VLOOKUP($A172, 'E4 TB Allocation Details'!$A$18:$L$205, MATCH("Demand ID", 'E4 TB Allocation Details'!$A$18:$L$18, 0),FALSE), 'E2 Allocators'!$B$15:$W$361, MATCH('O5 Details by Class &amp; Accounts'!Z$18, 'E2 Allocators'!$B$15:$W$15, 0),FALSE)*$F172), 0, VLOOKUP(VLOOKUP($A172, 'E4 TB Allocation Details'!$A$18:$L$205, MATCH("Demand ID", 'E4 TB Allocation Details'!$A$18:$L$18, 0),FALSE), 'E2 Allocators'!$B$15:$W$361, MATCH('O5 Details by Class &amp; Accounts'!Z$18, 'E2 Allocators'!$B$15:$W$15, 0),FALSE)*$F172)</f>
        <v>0</v>
      </c>
      <c r="AA172" s="1412">
        <f ca="1">IF(ISERROR(VLOOKUP(VLOOKUP($A172, 'E4 TB Allocation Details'!$A$18:$L$205, MATCH("Demand ID", 'E4 TB Allocation Details'!$A$18:$L$18, 0),FALSE), 'E2 Allocators'!$B$15:$W$361, MATCH('O5 Details by Class &amp; Accounts'!AA$18, 'E2 Allocators'!$B$15:$W$15, 0),FALSE)*$F172), 0, VLOOKUP(VLOOKUP($A172, 'E4 TB Allocation Details'!$A$18:$L$205, MATCH("Demand ID", 'E4 TB Allocation Details'!$A$18:$L$18, 0),FALSE), 'E2 Allocators'!$B$15:$W$361, MATCH('O5 Details by Class &amp; Accounts'!AA$18, 'E2 Allocators'!$B$15:$W$15, 0),FALSE)*$F172)</f>
        <v>0</v>
      </c>
      <c r="AB172" s="1412">
        <f ca="1">IF(ISERROR(VLOOKUP(VLOOKUP($A172, 'E4 TB Allocation Details'!$A$18:$L$205, MATCH("Demand ID", 'E4 TB Allocation Details'!$A$18:$L$18, 0),FALSE), 'E2 Allocators'!$B$15:$W$361, MATCH('O5 Details by Class &amp; Accounts'!AB$18, 'E2 Allocators'!$B$15:$W$15, 0),FALSE)*$F172), 0, VLOOKUP(VLOOKUP($A172, 'E4 TB Allocation Details'!$A$18:$L$205, MATCH("Demand ID", 'E4 TB Allocation Details'!$A$18:$L$18, 0),FALSE), 'E2 Allocators'!$B$15:$W$361, MATCH('O5 Details by Class &amp; Accounts'!AB$18, 'E2 Allocators'!$B$15:$W$15, 0),FALSE)*$F172)</f>
        <v>0</v>
      </c>
      <c r="AC172" s="1412">
        <f t="shared" si="40"/>
        <v>0</v>
      </c>
      <c r="AD172" s="1412">
        <f ca="1">IF(ISERROR(VLOOKUP(VLOOKUP($A172, 'E4 TB Allocation Details'!$A$18:$L$205, MATCH("Customer ID", 'E4 TB Allocation Details'!$A$18:$L$18, 0),FALSE), 'E2 Allocators'!$B$15:$W$361, MATCH('O5 Details by Class &amp; Accounts'!AD$18, 'E2 Allocators'!$B$15:$W$15, 0),FALSE)*$G172), 0, VLOOKUP(VLOOKUP($A172, 'E4 TB Allocation Details'!$A$18:$L$205, MATCH("Customer ID", 'E4 TB Allocation Details'!$A$18:$L$18, 0),FALSE), 'E2 Allocators'!$B$15:$W$361, MATCH('O5 Details by Class &amp; Accounts'!AD$18, 'E2 Allocators'!$B$15:$W$15, 0),FALSE)*$G172)</f>
        <v>0</v>
      </c>
      <c r="AE172" s="1412">
        <f ca="1">IF(ISERROR(VLOOKUP(VLOOKUP($A172, 'E4 TB Allocation Details'!$A$18:$L$205, MATCH("Customer ID", 'E4 TB Allocation Details'!$A$18:$L$18, 0),FALSE), 'E2 Allocators'!$B$15:$W$361, MATCH('O5 Details by Class &amp; Accounts'!AE$18, 'E2 Allocators'!$B$15:$W$15, 0),FALSE)*$G172), 0, VLOOKUP(VLOOKUP($A172, 'E4 TB Allocation Details'!$A$18:$L$205, MATCH("Customer ID", 'E4 TB Allocation Details'!$A$18:$L$18, 0),FALSE), 'E2 Allocators'!$B$15:$W$361, MATCH('O5 Details by Class &amp; Accounts'!AE$18, 'E2 Allocators'!$B$15:$W$15, 0),FALSE)*$G172)</f>
        <v>0</v>
      </c>
      <c r="AF172" s="1412">
        <f ca="1">IF(ISERROR(VLOOKUP(VLOOKUP($A172, 'E4 TB Allocation Details'!$A$18:$L$205, MATCH("Customer ID", 'E4 TB Allocation Details'!$A$18:$L$18, 0),FALSE), 'E2 Allocators'!$B$15:$W$361, MATCH('O5 Details by Class &amp; Accounts'!AF$18, 'E2 Allocators'!$B$15:$W$15, 0),FALSE)*$G172), 0, VLOOKUP(VLOOKUP($A172, 'E4 TB Allocation Details'!$A$18:$L$205, MATCH("Customer ID", 'E4 TB Allocation Details'!$A$18:$L$18, 0),FALSE), 'E2 Allocators'!$B$15:$W$361, MATCH('O5 Details by Class &amp; Accounts'!AF$18, 'E2 Allocators'!$B$15:$W$15, 0),FALSE)*$G172)</f>
        <v>0</v>
      </c>
      <c r="AG172" s="1412">
        <f ca="1">IF(ISERROR(VLOOKUP(VLOOKUP($A172, 'E4 TB Allocation Details'!$A$18:$L$205, MATCH("Customer ID", 'E4 TB Allocation Details'!$A$18:$L$18, 0),FALSE), 'E2 Allocators'!$B$15:$W$361, MATCH('O5 Details by Class &amp; Accounts'!AG$18, 'E2 Allocators'!$B$15:$W$15, 0),FALSE)*$G172), 0, VLOOKUP(VLOOKUP($A172, 'E4 TB Allocation Details'!$A$18:$L$205, MATCH("Customer ID", 'E4 TB Allocation Details'!$A$18:$L$18, 0),FALSE), 'E2 Allocators'!$B$15:$W$361, MATCH('O5 Details by Class &amp; Accounts'!AG$18, 'E2 Allocators'!$B$15:$W$15, 0),FALSE)*$G172)</f>
        <v>0</v>
      </c>
      <c r="AH172" s="1412">
        <f ca="1">IF(ISERROR(VLOOKUP(VLOOKUP($A172, 'E4 TB Allocation Details'!$A$18:$L$205, MATCH("Customer ID", 'E4 TB Allocation Details'!$A$18:$L$18, 0),FALSE), 'E2 Allocators'!$B$15:$W$361, MATCH('O5 Details by Class &amp; Accounts'!AH$18, 'E2 Allocators'!$B$15:$W$15, 0),FALSE)*$G172), 0, VLOOKUP(VLOOKUP($A172, 'E4 TB Allocation Details'!$A$18:$L$205, MATCH("Customer ID", 'E4 TB Allocation Details'!$A$18:$L$18, 0),FALSE), 'E2 Allocators'!$B$15:$W$361, MATCH('O5 Details by Class &amp; Accounts'!AH$18, 'E2 Allocators'!$B$15:$W$15, 0),FALSE)*$G172)</f>
        <v>0</v>
      </c>
      <c r="AI172" s="1412">
        <f ca="1">IF(ISERROR(VLOOKUP(VLOOKUP($A172, 'E4 TB Allocation Details'!$A$18:$L$205, MATCH("Customer ID", 'E4 TB Allocation Details'!$A$18:$L$18, 0),FALSE), 'E2 Allocators'!$B$15:$W$361, MATCH('O5 Details by Class &amp; Accounts'!AI$18, 'E2 Allocators'!$B$15:$W$15, 0),FALSE)*$G172), 0, VLOOKUP(VLOOKUP($A172, 'E4 TB Allocation Details'!$A$18:$L$205, MATCH("Customer ID", 'E4 TB Allocation Details'!$A$18:$L$18, 0),FALSE), 'E2 Allocators'!$B$15:$W$361, MATCH('O5 Details by Class &amp; Accounts'!AI$18, 'E2 Allocators'!$B$15:$W$15, 0),FALSE)*$G172)</f>
        <v>0</v>
      </c>
      <c r="AJ172" s="1412">
        <f ca="1">IF(ISERROR(VLOOKUP(VLOOKUP($A172, 'E4 TB Allocation Details'!$A$18:$L$205, MATCH("Customer ID", 'E4 TB Allocation Details'!$A$18:$L$18, 0),FALSE), 'E2 Allocators'!$B$15:$W$361, MATCH('O5 Details by Class &amp; Accounts'!AJ$18, 'E2 Allocators'!$B$15:$W$15, 0),FALSE)*$G172), 0, VLOOKUP(VLOOKUP($A172, 'E4 TB Allocation Details'!$A$18:$L$205, MATCH("Customer ID", 'E4 TB Allocation Details'!$A$18:$L$18, 0),FALSE), 'E2 Allocators'!$B$15:$W$361, MATCH('O5 Details by Class &amp; Accounts'!AJ$18, 'E2 Allocators'!$B$15:$W$15, 0),FALSE)*$G172)</f>
        <v>0</v>
      </c>
      <c r="AK172" s="1412">
        <f ca="1">IF(ISERROR(VLOOKUP(VLOOKUP($A172, 'E4 TB Allocation Details'!$A$18:$L$205, MATCH("Customer ID", 'E4 TB Allocation Details'!$A$18:$L$18, 0),FALSE), 'E2 Allocators'!$B$15:$W$361, MATCH('O5 Details by Class &amp; Accounts'!AK$18, 'E2 Allocators'!$B$15:$W$15, 0),FALSE)*$G172), 0, VLOOKUP(VLOOKUP($A172, 'E4 TB Allocation Details'!$A$18:$L$205, MATCH("Customer ID", 'E4 TB Allocation Details'!$A$18:$L$18, 0),FALSE), 'E2 Allocators'!$B$15:$W$361, MATCH('O5 Details by Class &amp; Accounts'!AK$18, 'E2 Allocators'!$B$15:$W$15, 0),FALSE)*$G172)</f>
        <v>0</v>
      </c>
      <c r="AL172" s="1412">
        <f ca="1">IF(ISERROR(VLOOKUP(VLOOKUP($A172, 'E4 TB Allocation Details'!$A$18:$L$205, MATCH("Customer ID", 'E4 TB Allocation Details'!$A$18:$L$18, 0),FALSE), 'E2 Allocators'!$B$15:$W$361, MATCH('O5 Details by Class &amp; Accounts'!AL$18, 'E2 Allocators'!$B$15:$W$15, 0),FALSE)*$G172), 0, VLOOKUP(VLOOKUP($A172, 'E4 TB Allocation Details'!$A$18:$L$205, MATCH("Customer ID", 'E4 TB Allocation Details'!$A$18:$L$18, 0),FALSE), 'E2 Allocators'!$B$15:$W$361, MATCH('O5 Details by Class &amp; Accounts'!AL$18, 'E2 Allocators'!$B$15:$W$15, 0),FALSE)*$G172)</f>
        <v>0</v>
      </c>
      <c r="AM172" s="1412">
        <f ca="1">IF(ISERROR(VLOOKUP(VLOOKUP($A172, 'E4 TB Allocation Details'!$A$18:$L$205, MATCH("Customer ID", 'E4 TB Allocation Details'!$A$18:$L$18, 0),FALSE), 'E2 Allocators'!$B$15:$W$361, MATCH('O5 Details by Class &amp; Accounts'!AM$18, 'E2 Allocators'!$B$15:$W$15, 0),FALSE)*$G172), 0, VLOOKUP(VLOOKUP($A172, 'E4 TB Allocation Details'!$A$18:$L$205, MATCH("Customer ID", 'E4 TB Allocation Details'!$A$18:$L$18, 0),FALSE), 'E2 Allocators'!$B$15:$W$361, MATCH('O5 Details by Class &amp; Accounts'!AM$18, 'E2 Allocators'!$B$15:$W$15, 0),FALSE)*$G172)</f>
        <v>0</v>
      </c>
      <c r="AN172" s="1412">
        <f ca="1">IF(ISERROR(VLOOKUP(VLOOKUP($A172, 'E4 TB Allocation Details'!$A$18:$L$205, MATCH("Customer ID", 'E4 TB Allocation Details'!$A$18:$L$18, 0),FALSE), 'E2 Allocators'!$B$15:$W$361, MATCH('O5 Details by Class &amp; Accounts'!AN$18, 'E2 Allocators'!$B$15:$W$15, 0),FALSE)*$G172), 0, VLOOKUP(VLOOKUP($A172, 'E4 TB Allocation Details'!$A$18:$L$205, MATCH("Customer ID", 'E4 TB Allocation Details'!$A$18:$L$18, 0),FALSE), 'E2 Allocators'!$B$15:$W$361, MATCH('O5 Details by Class &amp; Accounts'!AN$18, 'E2 Allocators'!$B$15:$W$15, 0),FALSE)*$G172)</f>
        <v>0</v>
      </c>
      <c r="AO172" s="1412">
        <f ca="1">IF(ISERROR(VLOOKUP(VLOOKUP($A172, 'E4 TB Allocation Details'!$A$18:$L$205, MATCH("Customer ID", 'E4 TB Allocation Details'!$A$18:$L$18, 0),FALSE), 'E2 Allocators'!$B$15:$W$361, MATCH('O5 Details by Class &amp; Accounts'!AO$18, 'E2 Allocators'!$B$15:$W$15, 0),FALSE)*$G172), 0, VLOOKUP(VLOOKUP($A172, 'E4 TB Allocation Details'!$A$18:$L$205, MATCH("Customer ID", 'E4 TB Allocation Details'!$A$18:$L$18, 0),FALSE), 'E2 Allocators'!$B$15:$W$361, MATCH('O5 Details by Class &amp; Accounts'!AO$18, 'E2 Allocators'!$B$15:$W$15, 0),FALSE)*$G172)</f>
        <v>0</v>
      </c>
      <c r="AP172" s="1412">
        <f ca="1">IF(ISERROR(VLOOKUP(VLOOKUP($A172, 'E4 TB Allocation Details'!$A$18:$L$205, MATCH("Customer ID", 'E4 TB Allocation Details'!$A$18:$L$18, 0),FALSE), 'E2 Allocators'!$B$15:$W$361, MATCH('O5 Details by Class &amp; Accounts'!AP$18, 'E2 Allocators'!$B$15:$W$15, 0),FALSE)*$G172), 0, VLOOKUP(VLOOKUP($A172, 'E4 TB Allocation Details'!$A$18:$L$205, MATCH("Customer ID", 'E4 TB Allocation Details'!$A$18:$L$18, 0),FALSE), 'E2 Allocators'!$B$15:$W$361, MATCH('O5 Details by Class &amp; Accounts'!AP$18, 'E2 Allocators'!$B$15:$W$15, 0),FALSE)*$G172)</f>
        <v>0</v>
      </c>
      <c r="AQ172" s="1412">
        <f ca="1">IF(ISERROR(VLOOKUP(VLOOKUP($A172, 'E4 TB Allocation Details'!$A$18:$L$205, MATCH("Customer ID", 'E4 TB Allocation Details'!$A$18:$L$18, 0),FALSE), 'E2 Allocators'!$B$15:$W$361, MATCH('O5 Details by Class &amp; Accounts'!AQ$18, 'E2 Allocators'!$B$15:$W$15, 0),FALSE)*$G172), 0, VLOOKUP(VLOOKUP($A172, 'E4 TB Allocation Details'!$A$18:$L$205, MATCH("Customer ID", 'E4 TB Allocation Details'!$A$18:$L$18, 0),FALSE), 'E2 Allocators'!$B$15:$W$361, MATCH('O5 Details by Class &amp; Accounts'!AQ$18, 'E2 Allocators'!$B$15:$W$15, 0),FALSE)*$G172)</f>
        <v>0</v>
      </c>
      <c r="AR172" s="1412">
        <f ca="1">IF(ISERROR(VLOOKUP(VLOOKUP($A172, 'E4 TB Allocation Details'!$A$18:$L$205, MATCH("Customer ID", 'E4 TB Allocation Details'!$A$18:$L$18, 0),FALSE), 'E2 Allocators'!$B$15:$W$361, MATCH('O5 Details by Class &amp; Accounts'!AR$18, 'E2 Allocators'!$B$15:$W$15, 0),FALSE)*$G172), 0, VLOOKUP(VLOOKUP($A172, 'E4 TB Allocation Details'!$A$18:$L$205, MATCH("Customer ID", 'E4 TB Allocation Details'!$A$18:$L$18, 0),FALSE), 'E2 Allocators'!$B$15:$W$361, MATCH('O5 Details by Class &amp; Accounts'!AR$18, 'E2 Allocators'!$B$15:$W$15, 0),FALSE)*$G172)</f>
        <v>0</v>
      </c>
      <c r="AS172" s="1412">
        <f ca="1">IF(ISERROR(VLOOKUP(VLOOKUP($A172, 'E4 TB Allocation Details'!$A$18:$L$205, MATCH("Customer ID", 'E4 TB Allocation Details'!$A$18:$L$18, 0),FALSE), 'E2 Allocators'!$B$15:$W$361, MATCH('O5 Details by Class &amp; Accounts'!AS$18, 'E2 Allocators'!$B$15:$W$15, 0),FALSE)*$G172), 0, VLOOKUP(VLOOKUP($A172, 'E4 TB Allocation Details'!$A$18:$L$205, MATCH("Customer ID", 'E4 TB Allocation Details'!$A$18:$L$18, 0),FALSE), 'E2 Allocators'!$B$15:$W$361, MATCH('O5 Details by Class &amp; Accounts'!AS$18, 'E2 Allocators'!$B$15:$W$15, 0),FALSE)*$G172)</f>
        <v>0</v>
      </c>
      <c r="AT172" s="1412">
        <f ca="1">IF(ISERROR(VLOOKUP(VLOOKUP($A172, 'E4 TB Allocation Details'!$A$18:$L$205, MATCH("Customer ID", 'E4 TB Allocation Details'!$A$18:$L$18, 0),FALSE), 'E2 Allocators'!$B$15:$W$361, MATCH('O5 Details by Class &amp; Accounts'!AT$18, 'E2 Allocators'!$B$15:$W$15, 0),FALSE)*$G172), 0, VLOOKUP(VLOOKUP($A172, 'E4 TB Allocation Details'!$A$18:$L$205, MATCH("Customer ID", 'E4 TB Allocation Details'!$A$18:$L$18, 0),FALSE), 'E2 Allocators'!$B$15:$W$361, MATCH('O5 Details by Class &amp; Accounts'!AT$18, 'E2 Allocators'!$B$15:$W$15, 0),FALSE)*$G172)</f>
        <v>0</v>
      </c>
      <c r="AU172" s="1412">
        <f ca="1">IF(ISERROR(VLOOKUP(VLOOKUP($A172, 'E4 TB Allocation Details'!$A$18:$L$205, MATCH("Customer ID", 'E4 TB Allocation Details'!$A$18:$L$18, 0),FALSE), 'E2 Allocators'!$B$15:$W$361, MATCH('O5 Details by Class &amp; Accounts'!AU$18, 'E2 Allocators'!$B$15:$W$15, 0),FALSE)*$G172), 0, VLOOKUP(VLOOKUP($A172, 'E4 TB Allocation Details'!$A$18:$L$205, MATCH("Customer ID", 'E4 TB Allocation Details'!$A$18:$L$18, 0),FALSE), 'E2 Allocators'!$B$15:$W$361, MATCH('O5 Details by Class &amp; Accounts'!AU$18, 'E2 Allocators'!$B$15:$W$15, 0),FALSE)*$G172)</f>
        <v>0</v>
      </c>
      <c r="AV172" s="1412">
        <f ca="1">IF(ISERROR(VLOOKUP(VLOOKUP($A172, 'E4 TB Allocation Details'!$A$18:$L$205, MATCH("Customer ID", 'E4 TB Allocation Details'!$A$18:$L$18, 0),FALSE), 'E2 Allocators'!$B$15:$W$361, MATCH('O5 Details by Class &amp; Accounts'!AV$18, 'E2 Allocators'!$B$15:$W$15, 0),FALSE)*$G172), 0, VLOOKUP(VLOOKUP($A172, 'E4 TB Allocation Details'!$A$18:$L$205, MATCH("Customer ID", 'E4 TB Allocation Details'!$A$18:$L$18, 0),FALSE), 'E2 Allocators'!$B$15:$W$361, MATCH('O5 Details by Class &amp; Accounts'!AV$18, 'E2 Allocators'!$B$15:$W$15, 0),FALSE)*$G172)</f>
        <v>0</v>
      </c>
      <c r="AW172" s="1412">
        <f ca="1">IF(ISERROR(VLOOKUP(VLOOKUP($A172, 'E4 TB Allocation Details'!$A$18:$L$205, MATCH("Customer ID", 'E4 TB Allocation Details'!$A$18:$L$18, 0),FALSE), 'E2 Allocators'!$B$15:$W$361, MATCH('O5 Details by Class &amp; Accounts'!AW$18, 'E2 Allocators'!$B$15:$W$15, 0),FALSE)*$G172), 0, VLOOKUP(VLOOKUP($A172, 'E4 TB Allocation Details'!$A$18:$L$205, MATCH("Customer ID", 'E4 TB Allocation Details'!$A$18:$L$18, 0),FALSE), 'E2 Allocators'!$B$15:$W$361, MATCH('O5 Details by Class &amp; Accounts'!AW$18, 'E2 Allocators'!$B$15:$W$15, 0),FALSE)*$G172)</f>
        <v>0</v>
      </c>
      <c r="AX172" s="1412">
        <f t="shared" si="44"/>
        <v>0</v>
      </c>
      <c r="AY172" s="1412">
        <f ca="1">IF(ISERROR(VLOOKUP(VLOOKUP($A172, 'E4 TB Allocation Details'!$A$18:$L$205, MATCH("Misc ID", 'E4 TB Allocation Details'!$A$18:$L$18, 0),FALSE), 'E2 Allocators'!$B$15:$W$361, MATCH('O5 Details by Class &amp; Accounts'!AY$18, 'E2 Allocators'!$B$15:$W$15, 0),FALSE)*$E172), 0, VLOOKUP(VLOOKUP($A172, 'E4 TB Allocation Details'!$A$18:$L$205, MATCH("Misc ID", 'E4 TB Allocation Details'!$A$18:$L$18, 0),FALSE), 'E2 Allocators'!$B$15:$W$361, MATCH('O5 Details by Class &amp; Accounts'!AY$18, 'E2 Allocators'!$B$15:$W$15, 0),FALSE)*$E172)</f>
        <v>0</v>
      </c>
      <c r="AZ172" s="1412">
        <f ca="1">IF(ISERROR(VLOOKUP(VLOOKUP($A172, 'E4 TB Allocation Details'!$A$18:$L$205, MATCH("Misc ID", 'E4 TB Allocation Details'!$A$18:$L$18, 0),FALSE), 'E2 Allocators'!$B$15:$W$361, MATCH('O5 Details by Class &amp; Accounts'!AZ$18, 'E2 Allocators'!$B$15:$W$15, 0),FALSE)*$E172), 0, VLOOKUP(VLOOKUP($A172, 'E4 TB Allocation Details'!$A$18:$L$205, MATCH("Misc ID", 'E4 TB Allocation Details'!$A$18:$L$18, 0),FALSE), 'E2 Allocators'!$B$15:$W$361, MATCH('O5 Details by Class &amp; Accounts'!AZ$18, 'E2 Allocators'!$B$15:$W$15, 0),FALSE)*$E172)</f>
        <v>0</v>
      </c>
      <c r="BA172" s="1412">
        <f ca="1">IF(ISERROR(VLOOKUP(VLOOKUP($A172, 'E4 TB Allocation Details'!$A$18:$L$205, MATCH("Misc ID", 'E4 TB Allocation Details'!$A$18:$L$18, 0),FALSE), 'E2 Allocators'!$B$15:$W$361, MATCH('O5 Details by Class &amp; Accounts'!BA$18, 'E2 Allocators'!$B$15:$W$15, 0),FALSE)*$E172), 0, VLOOKUP(VLOOKUP($A172, 'E4 TB Allocation Details'!$A$18:$L$205, MATCH("Misc ID", 'E4 TB Allocation Details'!$A$18:$L$18, 0),FALSE), 'E2 Allocators'!$B$15:$W$361, MATCH('O5 Details by Class &amp; Accounts'!BA$18, 'E2 Allocators'!$B$15:$W$15, 0),FALSE)*$E172)</f>
        <v>0</v>
      </c>
      <c r="BB172" s="1412">
        <f ca="1">IF(ISERROR(VLOOKUP(VLOOKUP($A172, 'E4 TB Allocation Details'!$A$18:$L$205, MATCH("Misc ID", 'E4 TB Allocation Details'!$A$18:$L$18, 0),FALSE), 'E2 Allocators'!$B$15:$W$361, MATCH('O5 Details by Class &amp; Accounts'!BB$18, 'E2 Allocators'!$B$15:$W$15, 0),FALSE)*$E172), 0, VLOOKUP(VLOOKUP($A172, 'E4 TB Allocation Details'!$A$18:$L$205, MATCH("Misc ID", 'E4 TB Allocation Details'!$A$18:$L$18, 0),FALSE), 'E2 Allocators'!$B$15:$W$361, MATCH('O5 Details by Class &amp; Accounts'!BB$18, 'E2 Allocators'!$B$15:$W$15, 0),FALSE)*$E172)</f>
        <v>0</v>
      </c>
      <c r="BC172" s="1412">
        <f ca="1">IF(ISERROR(VLOOKUP(VLOOKUP($A172, 'E4 TB Allocation Details'!$A$18:$L$205, MATCH("Misc ID", 'E4 TB Allocation Details'!$A$18:$L$18, 0),FALSE), 'E2 Allocators'!$B$15:$W$361, MATCH('O5 Details by Class &amp; Accounts'!BC$18, 'E2 Allocators'!$B$15:$W$15, 0),FALSE)*$E172), 0, VLOOKUP(VLOOKUP($A172, 'E4 TB Allocation Details'!$A$18:$L$205, MATCH("Misc ID", 'E4 TB Allocation Details'!$A$18:$L$18, 0),FALSE), 'E2 Allocators'!$B$15:$W$361, MATCH('O5 Details by Class &amp; Accounts'!BC$18, 'E2 Allocators'!$B$15:$W$15, 0),FALSE)*$E172)</f>
        <v>0</v>
      </c>
      <c r="BD172" s="1412">
        <f ca="1">IF(ISERROR(VLOOKUP(VLOOKUP($A172, 'E4 TB Allocation Details'!$A$18:$L$205, MATCH("Misc ID", 'E4 TB Allocation Details'!$A$18:$L$18, 0),FALSE), 'E2 Allocators'!$B$15:$W$361, MATCH('O5 Details by Class &amp; Accounts'!BD$18, 'E2 Allocators'!$B$15:$W$15, 0),FALSE)*$E172), 0, VLOOKUP(VLOOKUP($A172, 'E4 TB Allocation Details'!$A$18:$L$205, MATCH("Misc ID", 'E4 TB Allocation Details'!$A$18:$L$18, 0),FALSE), 'E2 Allocators'!$B$15:$W$361, MATCH('O5 Details by Class &amp; Accounts'!BD$18, 'E2 Allocators'!$B$15:$W$15, 0),FALSE)*$E172)</f>
        <v>0</v>
      </c>
      <c r="BE172" s="1412">
        <f ca="1">IF(ISERROR(VLOOKUP(VLOOKUP($A172, 'E4 TB Allocation Details'!$A$18:$L$205, MATCH("Misc ID", 'E4 TB Allocation Details'!$A$18:$L$18, 0),FALSE), 'E2 Allocators'!$B$15:$W$361, MATCH('O5 Details by Class &amp; Accounts'!BE$18, 'E2 Allocators'!$B$15:$W$15, 0),FALSE)*$E172), 0, VLOOKUP(VLOOKUP($A172, 'E4 TB Allocation Details'!$A$18:$L$205, MATCH("Misc ID", 'E4 TB Allocation Details'!$A$18:$L$18, 0),FALSE), 'E2 Allocators'!$B$15:$W$361, MATCH('O5 Details by Class &amp; Accounts'!BE$18, 'E2 Allocators'!$B$15:$W$15, 0),FALSE)*$E172)</f>
        <v>0</v>
      </c>
      <c r="BF172" s="1412">
        <f ca="1">IF(ISERROR(VLOOKUP(VLOOKUP($A172, 'E4 TB Allocation Details'!$A$18:$L$205, MATCH("Misc ID", 'E4 TB Allocation Details'!$A$18:$L$18, 0),FALSE), 'E2 Allocators'!$B$15:$W$361, MATCH('O5 Details by Class &amp; Accounts'!BF$18, 'E2 Allocators'!$B$15:$W$15, 0),FALSE)*$E172), 0, VLOOKUP(VLOOKUP($A172, 'E4 TB Allocation Details'!$A$18:$L$205, MATCH("Misc ID", 'E4 TB Allocation Details'!$A$18:$L$18, 0),FALSE), 'E2 Allocators'!$B$15:$W$361, MATCH('O5 Details by Class &amp; Accounts'!BF$18, 'E2 Allocators'!$B$15:$W$15, 0),FALSE)*$E172)</f>
        <v>0</v>
      </c>
      <c r="BG172" s="1412">
        <f ca="1">IF(ISERROR(VLOOKUP(VLOOKUP($A172, 'E4 TB Allocation Details'!$A$18:$L$205, MATCH("Misc ID", 'E4 TB Allocation Details'!$A$18:$L$18, 0),FALSE), 'E2 Allocators'!$B$15:$W$361, MATCH('O5 Details by Class &amp; Accounts'!BG$18, 'E2 Allocators'!$B$15:$W$15, 0),FALSE)*$E172), 0, VLOOKUP(VLOOKUP($A172, 'E4 TB Allocation Details'!$A$18:$L$205, MATCH("Misc ID", 'E4 TB Allocation Details'!$A$18:$L$18, 0),FALSE), 'E2 Allocators'!$B$15:$W$361, MATCH('O5 Details by Class &amp; Accounts'!BG$18, 'E2 Allocators'!$B$15:$W$15, 0),FALSE)*$E172)</f>
        <v>0</v>
      </c>
      <c r="BH172" s="1412">
        <f ca="1">IF(ISERROR(VLOOKUP(VLOOKUP($A172, 'E4 TB Allocation Details'!$A$18:$L$205, MATCH("Misc ID", 'E4 TB Allocation Details'!$A$18:$L$18, 0),FALSE), 'E2 Allocators'!$B$15:$W$361, MATCH('O5 Details by Class &amp; Accounts'!BH$18, 'E2 Allocators'!$B$15:$W$15, 0),FALSE)*$E172), 0, VLOOKUP(VLOOKUP($A172, 'E4 TB Allocation Details'!$A$18:$L$205, MATCH("Misc ID", 'E4 TB Allocation Details'!$A$18:$L$18, 0),FALSE), 'E2 Allocators'!$B$15:$W$361, MATCH('O5 Details by Class &amp; Accounts'!BH$18, 'E2 Allocators'!$B$15:$W$15, 0),FALSE)*$E172)</f>
        <v>0</v>
      </c>
      <c r="BI172" s="1412">
        <f ca="1">IF(ISERROR(VLOOKUP(VLOOKUP($A172, 'E4 TB Allocation Details'!$A$18:$L$205, MATCH("Misc ID", 'E4 TB Allocation Details'!$A$18:$L$18, 0),FALSE), 'E2 Allocators'!$B$15:$W$361, MATCH('O5 Details by Class &amp; Accounts'!BI$18, 'E2 Allocators'!$B$15:$W$15, 0),FALSE)*$E172), 0, VLOOKUP(VLOOKUP($A172, 'E4 TB Allocation Details'!$A$18:$L$205, MATCH("Misc ID", 'E4 TB Allocation Details'!$A$18:$L$18, 0),FALSE), 'E2 Allocators'!$B$15:$W$361, MATCH('O5 Details by Class &amp; Accounts'!BI$18, 'E2 Allocators'!$B$15:$W$15, 0),FALSE)*$E172)</f>
        <v>0</v>
      </c>
      <c r="BJ172" s="1412">
        <f ca="1">IF(ISERROR(VLOOKUP(VLOOKUP($A172, 'E4 TB Allocation Details'!$A$18:$L$205, MATCH("Misc ID", 'E4 TB Allocation Details'!$A$18:$L$18, 0),FALSE), 'E2 Allocators'!$B$15:$W$361, MATCH('O5 Details by Class &amp; Accounts'!BJ$18, 'E2 Allocators'!$B$15:$W$15, 0),FALSE)*$E172), 0, VLOOKUP(VLOOKUP($A172, 'E4 TB Allocation Details'!$A$18:$L$205, MATCH("Misc ID", 'E4 TB Allocation Details'!$A$18:$L$18, 0),FALSE), 'E2 Allocators'!$B$15:$W$361, MATCH('O5 Details by Class &amp; Accounts'!BJ$18, 'E2 Allocators'!$B$15:$W$15, 0),FALSE)*$E172)</f>
        <v>0</v>
      </c>
      <c r="BK172" s="1412">
        <f ca="1">IF(ISERROR(VLOOKUP(VLOOKUP($A172, 'E4 TB Allocation Details'!$A$18:$L$205, MATCH("Misc ID", 'E4 TB Allocation Details'!$A$18:$L$18, 0),FALSE), 'E2 Allocators'!$B$15:$W$361, MATCH('O5 Details by Class &amp; Accounts'!BK$18, 'E2 Allocators'!$B$15:$W$15, 0),FALSE)*$E172), 0, VLOOKUP(VLOOKUP($A172, 'E4 TB Allocation Details'!$A$18:$L$205, MATCH("Misc ID", 'E4 TB Allocation Details'!$A$18:$L$18, 0),FALSE), 'E2 Allocators'!$B$15:$W$361, MATCH('O5 Details by Class &amp; Accounts'!BK$18, 'E2 Allocators'!$B$15:$W$15, 0),FALSE)*$E172)</f>
        <v>0</v>
      </c>
      <c r="BL172" s="1412">
        <f ca="1">IF(ISERROR(VLOOKUP(VLOOKUP($A172, 'E4 TB Allocation Details'!$A$18:$L$205, MATCH("Misc ID", 'E4 TB Allocation Details'!$A$18:$L$18, 0),FALSE), 'E2 Allocators'!$B$15:$W$361, MATCH('O5 Details by Class &amp; Accounts'!BL$18, 'E2 Allocators'!$B$15:$W$15, 0),FALSE)*$E172), 0, VLOOKUP(VLOOKUP($A172, 'E4 TB Allocation Details'!$A$18:$L$205, MATCH("Misc ID", 'E4 TB Allocation Details'!$A$18:$L$18, 0),FALSE), 'E2 Allocators'!$B$15:$W$361, MATCH('O5 Details by Class &amp; Accounts'!BL$18, 'E2 Allocators'!$B$15:$W$15, 0),FALSE)*$E172)</f>
        <v>0</v>
      </c>
      <c r="BM172" s="1412">
        <f ca="1">IF(ISERROR(VLOOKUP(VLOOKUP($A172, 'E4 TB Allocation Details'!$A$18:$L$205, MATCH("Misc ID", 'E4 TB Allocation Details'!$A$18:$L$18, 0),FALSE), 'E2 Allocators'!$B$15:$W$361, MATCH('O5 Details by Class &amp; Accounts'!BM$18, 'E2 Allocators'!$B$15:$W$15, 0),FALSE)*$E172), 0, VLOOKUP(VLOOKUP($A172, 'E4 TB Allocation Details'!$A$18:$L$205, MATCH("Misc ID", 'E4 TB Allocation Details'!$A$18:$L$18, 0),FALSE), 'E2 Allocators'!$B$15:$W$361, MATCH('O5 Details by Class &amp; Accounts'!BM$18, 'E2 Allocators'!$B$15:$W$15, 0),FALSE)*$E172)</f>
        <v>0</v>
      </c>
      <c r="BN172" s="1412">
        <f ca="1">IF(ISERROR(VLOOKUP(VLOOKUP($A172, 'E4 TB Allocation Details'!$A$18:$L$205, MATCH("Misc ID", 'E4 TB Allocation Details'!$A$18:$L$18, 0),FALSE), 'E2 Allocators'!$B$15:$W$361, MATCH('O5 Details by Class &amp; Accounts'!BN$18, 'E2 Allocators'!$B$15:$W$15, 0),FALSE)*$E172), 0, VLOOKUP(VLOOKUP($A172, 'E4 TB Allocation Details'!$A$18:$L$205, MATCH("Misc ID", 'E4 TB Allocation Details'!$A$18:$L$18, 0),FALSE), 'E2 Allocators'!$B$15:$W$361, MATCH('O5 Details by Class &amp; Accounts'!BN$18, 'E2 Allocators'!$B$15:$W$15, 0),FALSE)*$E172)</f>
        <v>0</v>
      </c>
      <c r="BO172" s="1412">
        <f ca="1">IF(ISERROR(VLOOKUP(VLOOKUP($A172, 'E4 TB Allocation Details'!$A$18:$L$205, MATCH("Misc ID", 'E4 TB Allocation Details'!$A$18:$L$18, 0),FALSE), 'E2 Allocators'!$B$15:$W$361, MATCH('O5 Details by Class &amp; Accounts'!BO$18, 'E2 Allocators'!$B$15:$W$15, 0),FALSE)*$E172), 0, VLOOKUP(VLOOKUP($A172, 'E4 TB Allocation Details'!$A$18:$L$205, MATCH("Misc ID", 'E4 TB Allocation Details'!$A$18:$L$18, 0),FALSE), 'E2 Allocators'!$B$15:$W$361, MATCH('O5 Details by Class &amp; Accounts'!BO$18, 'E2 Allocators'!$B$15:$W$15, 0),FALSE)*$E172)</f>
        <v>0</v>
      </c>
      <c r="BP172" s="1412">
        <f ca="1">IF(ISERROR(VLOOKUP(VLOOKUP($A172, 'E4 TB Allocation Details'!$A$18:$L$205, MATCH("Misc ID", 'E4 TB Allocation Details'!$A$18:$L$18, 0),FALSE), 'E2 Allocators'!$B$15:$W$361, MATCH('O5 Details by Class &amp; Accounts'!BP$18, 'E2 Allocators'!$B$15:$W$15, 0),FALSE)*$E172), 0, VLOOKUP(VLOOKUP($A172, 'E4 TB Allocation Details'!$A$18:$L$205, MATCH("Misc ID", 'E4 TB Allocation Details'!$A$18:$L$18, 0),FALSE), 'E2 Allocators'!$B$15:$W$361, MATCH('O5 Details by Class &amp; Accounts'!BP$18, 'E2 Allocators'!$B$15:$W$15, 0),FALSE)*$E172)</f>
        <v>0</v>
      </c>
      <c r="BQ172" s="1412">
        <f ca="1">IF(ISERROR(VLOOKUP(VLOOKUP($A172, 'E4 TB Allocation Details'!$A$18:$L$205, MATCH("Misc ID", 'E4 TB Allocation Details'!$A$18:$L$18, 0),FALSE), 'E2 Allocators'!$B$15:$W$361, MATCH('O5 Details by Class &amp; Accounts'!BQ$18, 'E2 Allocators'!$B$15:$W$15, 0),FALSE)*$E172), 0, VLOOKUP(VLOOKUP($A172, 'E4 TB Allocation Details'!$A$18:$L$205, MATCH("Misc ID", 'E4 TB Allocation Details'!$A$18:$L$18, 0),FALSE), 'E2 Allocators'!$B$15:$W$361, MATCH('O5 Details by Class &amp; Accounts'!BQ$18, 'E2 Allocators'!$B$15:$W$15, 0),FALSE)*$E172)</f>
        <v>0</v>
      </c>
      <c r="BR172" s="1412">
        <f ca="1">IF(ISERROR(VLOOKUP(VLOOKUP($A172, 'E4 TB Allocation Details'!$A$18:$L$205, MATCH("Misc ID", 'E4 TB Allocation Details'!$A$18:$L$18, 0),FALSE), 'E2 Allocators'!$B$15:$W$361, MATCH('O5 Details by Class &amp; Accounts'!BR$18, 'E2 Allocators'!$B$15:$W$15, 0),FALSE)*$E172), 0, VLOOKUP(VLOOKUP($A172, 'E4 TB Allocation Details'!$A$18:$L$205, MATCH("Misc ID", 'E4 TB Allocation Details'!$A$18:$L$18, 0),FALSE), 'E2 Allocators'!$B$15:$W$361, MATCH('O5 Details by Class &amp; Accounts'!BR$18, 'E2 Allocators'!$B$15:$W$15, 0),FALSE)*$E172)</f>
        <v>0</v>
      </c>
      <c r="BS172" s="1412">
        <f t="shared" si="41"/>
        <v>0</v>
      </c>
      <c r="BT172" s="1412">
        <f ca="1">IF(ISERROR(VLOOKUP(VLOOKUP($A172, 'E4 TB Allocation Details'!$A$18:$L$205, MATCH("A &amp; G ID", 'E4 TB Allocation Details'!$A$18:$L$18, 0),FALSE), 'E2 Allocators'!$B$15:$W$361, MATCH('O5 Details by Class &amp; Accounts'!BT$18, 'E2 Allocators'!$B$15:$W$15, 0),FALSE)*$E172), 0, VLOOKUP(VLOOKUP($A172, 'E4 TB Allocation Details'!$A$18:$L$205, MATCH("A &amp; G ID", 'E4 TB Allocation Details'!$A$18:$L$18, 0),FALSE), 'E2 Allocators'!$B$15:$W$361, MATCH('O5 Details by Class &amp; Accounts'!BT$18, 'E2 Allocators'!$B$15:$W$15, 0),FALSE)*$E172)</f>
        <v>0</v>
      </c>
      <c r="BU172" s="1412">
        <f ca="1">IF(ISERROR(VLOOKUP(VLOOKUP($A172, 'E4 TB Allocation Details'!$A$18:$L$205, MATCH("A &amp; G ID", 'E4 TB Allocation Details'!$A$18:$L$18, 0),FALSE), 'E2 Allocators'!$B$15:$W$361, MATCH('O5 Details by Class &amp; Accounts'!BU$18, 'E2 Allocators'!$B$15:$W$15, 0),FALSE)*$E172), 0, VLOOKUP(VLOOKUP($A172, 'E4 TB Allocation Details'!$A$18:$L$205, MATCH("A &amp; G ID", 'E4 TB Allocation Details'!$A$18:$L$18, 0),FALSE), 'E2 Allocators'!$B$15:$W$361, MATCH('O5 Details by Class &amp; Accounts'!BU$18, 'E2 Allocators'!$B$15:$W$15, 0),FALSE)*$E172)</f>
        <v>0</v>
      </c>
      <c r="BV172" s="1412">
        <f ca="1">IF(ISERROR(VLOOKUP(VLOOKUP($A172, 'E4 TB Allocation Details'!$A$18:$L$205, MATCH("A &amp; G ID", 'E4 TB Allocation Details'!$A$18:$L$18, 0),FALSE), 'E2 Allocators'!$B$15:$W$361, MATCH('O5 Details by Class &amp; Accounts'!BV$18, 'E2 Allocators'!$B$15:$W$15, 0),FALSE)*$E172), 0, VLOOKUP(VLOOKUP($A172, 'E4 TB Allocation Details'!$A$18:$L$205, MATCH("A &amp; G ID", 'E4 TB Allocation Details'!$A$18:$L$18, 0),FALSE), 'E2 Allocators'!$B$15:$W$361, MATCH('O5 Details by Class &amp; Accounts'!BV$18, 'E2 Allocators'!$B$15:$W$15, 0),FALSE)*$E172)</f>
        <v>0</v>
      </c>
      <c r="BW172" s="1412">
        <f ca="1">IF(ISERROR(VLOOKUP(VLOOKUP($A172, 'E4 TB Allocation Details'!$A$18:$L$205, MATCH("A &amp; G ID", 'E4 TB Allocation Details'!$A$18:$L$18, 0),FALSE), 'E2 Allocators'!$B$15:$W$361, MATCH('O5 Details by Class &amp; Accounts'!BW$18, 'E2 Allocators'!$B$15:$W$15, 0),FALSE)*$E172), 0, VLOOKUP(VLOOKUP($A172, 'E4 TB Allocation Details'!$A$18:$L$205, MATCH("A &amp; G ID", 'E4 TB Allocation Details'!$A$18:$L$18, 0),FALSE), 'E2 Allocators'!$B$15:$W$361, MATCH('O5 Details by Class &amp; Accounts'!BW$18, 'E2 Allocators'!$B$15:$W$15, 0),FALSE)*$E172)</f>
        <v>0</v>
      </c>
      <c r="BX172" s="1412">
        <f ca="1">IF(ISERROR(VLOOKUP(VLOOKUP($A172, 'E4 TB Allocation Details'!$A$18:$L$205, MATCH("A &amp; G ID", 'E4 TB Allocation Details'!$A$18:$L$18, 0),FALSE), 'E2 Allocators'!$B$15:$W$361, MATCH('O5 Details by Class &amp; Accounts'!BX$18, 'E2 Allocators'!$B$15:$W$15, 0),FALSE)*$E172), 0, VLOOKUP(VLOOKUP($A172, 'E4 TB Allocation Details'!$A$18:$L$205, MATCH("A &amp; G ID", 'E4 TB Allocation Details'!$A$18:$L$18, 0),FALSE), 'E2 Allocators'!$B$15:$W$361, MATCH('O5 Details by Class &amp; Accounts'!BX$18, 'E2 Allocators'!$B$15:$W$15, 0),FALSE)*$E172)</f>
        <v>0</v>
      </c>
      <c r="BY172" s="1412">
        <f ca="1">IF(ISERROR(VLOOKUP(VLOOKUP($A172, 'E4 TB Allocation Details'!$A$18:$L$205, MATCH("A &amp; G ID", 'E4 TB Allocation Details'!$A$18:$L$18, 0),FALSE), 'E2 Allocators'!$B$15:$W$361, MATCH('O5 Details by Class &amp; Accounts'!BY$18, 'E2 Allocators'!$B$15:$W$15, 0),FALSE)*$E172), 0, VLOOKUP(VLOOKUP($A172, 'E4 TB Allocation Details'!$A$18:$L$205, MATCH("A &amp; G ID", 'E4 TB Allocation Details'!$A$18:$L$18, 0),FALSE), 'E2 Allocators'!$B$15:$W$361, MATCH('O5 Details by Class &amp; Accounts'!BY$18, 'E2 Allocators'!$B$15:$W$15, 0),FALSE)*$E172)</f>
        <v>0</v>
      </c>
      <c r="BZ172" s="1412">
        <f ca="1">IF(ISERROR(VLOOKUP(VLOOKUP($A172, 'E4 TB Allocation Details'!$A$18:$L$205, MATCH("A &amp; G ID", 'E4 TB Allocation Details'!$A$18:$L$18, 0),FALSE), 'E2 Allocators'!$B$15:$W$361, MATCH('O5 Details by Class &amp; Accounts'!BZ$18, 'E2 Allocators'!$B$15:$W$15, 0),FALSE)*$E172), 0, VLOOKUP(VLOOKUP($A172, 'E4 TB Allocation Details'!$A$18:$L$205, MATCH("A &amp; G ID", 'E4 TB Allocation Details'!$A$18:$L$18, 0),FALSE), 'E2 Allocators'!$B$15:$W$361, MATCH('O5 Details by Class &amp; Accounts'!BZ$18, 'E2 Allocators'!$B$15:$W$15, 0),FALSE)*$E172)</f>
        <v>0</v>
      </c>
      <c r="CA172" s="1412">
        <f ca="1">IF(ISERROR(VLOOKUP(VLOOKUP($A172, 'E4 TB Allocation Details'!$A$18:$L$205, MATCH("A &amp; G ID", 'E4 TB Allocation Details'!$A$18:$L$18, 0),FALSE), 'E2 Allocators'!$B$15:$W$361, MATCH('O5 Details by Class &amp; Accounts'!CA$18, 'E2 Allocators'!$B$15:$W$15, 0),FALSE)*$E172), 0, VLOOKUP(VLOOKUP($A172, 'E4 TB Allocation Details'!$A$18:$L$205, MATCH("A &amp; G ID", 'E4 TB Allocation Details'!$A$18:$L$18, 0),FALSE), 'E2 Allocators'!$B$15:$W$361, MATCH('O5 Details by Class &amp; Accounts'!CA$18, 'E2 Allocators'!$B$15:$W$15, 0),FALSE)*$E172)</f>
        <v>0</v>
      </c>
      <c r="CB172" s="1412">
        <f ca="1">IF(ISERROR(VLOOKUP(VLOOKUP($A172, 'E4 TB Allocation Details'!$A$18:$L$205, MATCH("A &amp; G ID", 'E4 TB Allocation Details'!$A$18:$L$18, 0),FALSE), 'E2 Allocators'!$B$15:$W$361, MATCH('O5 Details by Class &amp; Accounts'!CB$18, 'E2 Allocators'!$B$15:$W$15, 0),FALSE)*$E172), 0, VLOOKUP(VLOOKUP($A172, 'E4 TB Allocation Details'!$A$18:$L$205, MATCH("A &amp; G ID", 'E4 TB Allocation Details'!$A$18:$L$18, 0),FALSE), 'E2 Allocators'!$B$15:$W$361, MATCH('O5 Details by Class &amp; Accounts'!CB$18, 'E2 Allocators'!$B$15:$W$15, 0),FALSE)*$E172)</f>
        <v>0</v>
      </c>
      <c r="CC172" s="1412">
        <f ca="1">IF(ISERROR(VLOOKUP(VLOOKUP($A172, 'E4 TB Allocation Details'!$A$18:$L$205, MATCH("A &amp; G ID", 'E4 TB Allocation Details'!$A$18:$L$18, 0),FALSE), 'E2 Allocators'!$B$15:$W$361, MATCH('O5 Details by Class &amp; Accounts'!CC$18, 'E2 Allocators'!$B$15:$W$15, 0),FALSE)*$E172), 0, VLOOKUP(VLOOKUP($A172, 'E4 TB Allocation Details'!$A$18:$L$205, MATCH("A &amp; G ID", 'E4 TB Allocation Details'!$A$18:$L$18, 0),FALSE), 'E2 Allocators'!$B$15:$W$361, MATCH('O5 Details by Class &amp; Accounts'!CC$18, 'E2 Allocators'!$B$15:$W$15, 0),FALSE)*$E172)</f>
        <v>0</v>
      </c>
      <c r="CD172" s="1412">
        <f ca="1">IF(ISERROR(VLOOKUP(VLOOKUP($A172, 'E4 TB Allocation Details'!$A$18:$L$205, MATCH("A &amp; G ID", 'E4 TB Allocation Details'!$A$18:$L$18, 0),FALSE), 'E2 Allocators'!$B$15:$W$361, MATCH('O5 Details by Class &amp; Accounts'!CD$18, 'E2 Allocators'!$B$15:$W$15, 0),FALSE)*$E172), 0, VLOOKUP(VLOOKUP($A172, 'E4 TB Allocation Details'!$A$18:$L$205, MATCH("A &amp; G ID", 'E4 TB Allocation Details'!$A$18:$L$18, 0),FALSE), 'E2 Allocators'!$B$15:$W$361, MATCH('O5 Details by Class &amp; Accounts'!CD$18, 'E2 Allocators'!$B$15:$W$15, 0),FALSE)*$E172)</f>
        <v>0</v>
      </c>
      <c r="CE172" s="1412">
        <f ca="1">IF(ISERROR(VLOOKUP(VLOOKUP($A172, 'E4 TB Allocation Details'!$A$18:$L$205, MATCH("A &amp; G ID", 'E4 TB Allocation Details'!$A$18:$L$18, 0),FALSE), 'E2 Allocators'!$B$15:$W$361, MATCH('O5 Details by Class &amp; Accounts'!CE$18, 'E2 Allocators'!$B$15:$W$15, 0),FALSE)*$E172), 0, VLOOKUP(VLOOKUP($A172, 'E4 TB Allocation Details'!$A$18:$L$205, MATCH("A &amp; G ID", 'E4 TB Allocation Details'!$A$18:$L$18, 0),FALSE), 'E2 Allocators'!$B$15:$W$361, MATCH('O5 Details by Class &amp; Accounts'!CE$18, 'E2 Allocators'!$B$15:$W$15, 0),FALSE)*$E172)</f>
        <v>0</v>
      </c>
      <c r="CF172" s="1412">
        <f ca="1">IF(ISERROR(VLOOKUP(VLOOKUP($A172, 'E4 TB Allocation Details'!$A$18:$L$205, MATCH("A &amp; G ID", 'E4 TB Allocation Details'!$A$18:$L$18, 0),FALSE), 'E2 Allocators'!$B$15:$W$361, MATCH('O5 Details by Class &amp; Accounts'!CF$18, 'E2 Allocators'!$B$15:$W$15, 0),FALSE)*$E172), 0, VLOOKUP(VLOOKUP($A172, 'E4 TB Allocation Details'!$A$18:$L$205, MATCH("A &amp; G ID", 'E4 TB Allocation Details'!$A$18:$L$18, 0),FALSE), 'E2 Allocators'!$B$15:$W$361, MATCH('O5 Details by Class &amp; Accounts'!CF$18, 'E2 Allocators'!$B$15:$W$15, 0),FALSE)*$E172)</f>
        <v>0</v>
      </c>
      <c r="CG172" s="1412">
        <f ca="1">IF(ISERROR(VLOOKUP(VLOOKUP($A172, 'E4 TB Allocation Details'!$A$18:$L$205, MATCH("A &amp; G ID", 'E4 TB Allocation Details'!$A$18:$L$18, 0),FALSE), 'E2 Allocators'!$B$15:$W$361, MATCH('O5 Details by Class &amp; Accounts'!CG$18, 'E2 Allocators'!$B$15:$W$15, 0),FALSE)*$E172), 0, VLOOKUP(VLOOKUP($A172, 'E4 TB Allocation Details'!$A$18:$L$205, MATCH("A &amp; G ID", 'E4 TB Allocation Details'!$A$18:$L$18, 0),FALSE), 'E2 Allocators'!$B$15:$W$361, MATCH('O5 Details by Class &amp; Accounts'!CG$18, 'E2 Allocators'!$B$15:$W$15, 0),FALSE)*$E172)</f>
        <v>0</v>
      </c>
      <c r="CH172" s="1412">
        <f ca="1">IF(ISERROR(VLOOKUP(VLOOKUP($A172, 'E4 TB Allocation Details'!$A$18:$L$205, MATCH("A &amp; G ID", 'E4 TB Allocation Details'!$A$18:$L$18, 0),FALSE), 'E2 Allocators'!$B$15:$W$361, MATCH('O5 Details by Class &amp; Accounts'!CH$18, 'E2 Allocators'!$B$15:$W$15, 0),FALSE)*$E172), 0, VLOOKUP(VLOOKUP($A172, 'E4 TB Allocation Details'!$A$18:$L$205, MATCH("A &amp; G ID", 'E4 TB Allocation Details'!$A$18:$L$18, 0),FALSE), 'E2 Allocators'!$B$15:$W$361, MATCH('O5 Details by Class &amp; Accounts'!CH$18, 'E2 Allocators'!$B$15:$W$15, 0),FALSE)*$E172)</f>
        <v>0</v>
      </c>
      <c r="CI172" s="1412">
        <f ca="1">IF(ISERROR(VLOOKUP(VLOOKUP($A172, 'E4 TB Allocation Details'!$A$18:$L$205, MATCH("A &amp; G ID", 'E4 TB Allocation Details'!$A$18:$L$18, 0),FALSE), 'E2 Allocators'!$B$15:$W$361, MATCH('O5 Details by Class &amp; Accounts'!CI$18, 'E2 Allocators'!$B$15:$W$15, 0),FALSE)*$E172), 0, VLOOKUP(VLOOKUP($A172, 'E4 TB Allocation Details'!$A$18:$L$205, MATCH("A &amp; G ID", 'E4 TB Allocation Details'!$A$18:$L$18, 0),FALSE), 'E2 Allocators'!$B$15:$W$361, MATCH('O5 Details by Class &amp; Accounts'!CI$18, 'E2 Allocators'!$B$15:$W$15, 0),FALSE)*$E172)</f>
        <v>0</v>
      </c>
      <c r="CJ172" s="1412">
        <f ca="1">IF(ISERROR(VLOOKUP(VLOOKUP($A172, 'E4 TB Allocation Details'!$A$18:$L$205, MATCH("A &amp; G ID", 'E4 TB Allocation Details'!$A$18:$L$18, 0),FALSE), 'E2 Allocators'!$B$15:$W$361, MATCH('O5 Details by Class &amp; Accounts'!CJ$18, 'E2 Allocators'!$B$15:$W$15, 0),FALSE)*$E172), 0, VLOOKUP(VLOOKUP($A172, 'E4 TB Allocation Details'!$A$18:$L$205, MATCH("A &amp; G ID", 'E4 TB Allocation Details'!$A$18:$L$18, 0),FALSE), 'E2 Allocators'!$B$15:$W$361, MATCH('O5 Details by Class &amp; Accounts'!CJ$18, 'E2 Allocators'!$B$15:$W$15, 0),FALSE)*$E172)</f>
        <v>0</v>
      </c>
      <c r="CK172" s="1412">
        <f ca="1">IF(ISERROR(VLOOKUP(VLOOKUP($A172, 'E4 TB Allocation Details'!$A$18:$L$205, MATCH("A &amp; G ID", 'E4 TB Allocation Details'!$A$18:$L$18, 0),FALSE), 'E2 Allocators'!$B$15:$W$361, MATCH('O5 Details by Class &amp; Accounts'!CK$18, 'E2 Allocators'!$B$15:$W$15, 0),FALSE)*$E172), 0, VLOOKUP(VLOOKUP($A172, 'E4 TB Allocation Details'!$A$18:$L$205, MATCH("A &amp; G ID", 'E4 TB Allocation Details'!$A$18:$L$18, 0),FALSE), 'E2 Allocators'!$B$15:$W$361, MATCH('O5 Details by Class &amp; Accounts'!CK$18, 'E2 Allocators'!$B$15:$W$15, 0),FALSE)*$E172)</f>
        <v>0</v>
      </c>
      <c r="CL172" s="1412">
        <f ca="1">IF(ISERROR(VLOOKUP(VLOOKUP($A172, 'E4 TB Allocation Details'!$A$18:$L$205, MATCH("A &amp; G ID", 'E4 TB Allocation Details'!$A$18:$L$18, 0),FALSE), 'E2 Allocators'!$B$15:$W$361, MATCH('O5 Details by Class &amp; Accounts'!CL$18, 'E2 Allocators'!$B$15:$W$15, 0),FALSE)*$E172), 0, VLOOKUP(VLOOKUP($A172, 'E4 TB Allocation Details'!$A$18:$L$205, MATCH("A &amp; G ID", 'E4 TB Allocation Details'!$A$18:$L$18, 0),FALSE), 'E2 Allocators'!$B$15:$W$361, MATCH('O5 Details by Class &amp; Accounts'!CL$18, 'E2 Allocators'!$B$15:$W$15, 0),FALSE)*$E172)</f>
        <v>0</v>
      </c>
      <c r="CM172" s="1412">
        <f ca="1">IF(ISERROR(VLOOKUP(VLOOKUP($A172, 'E4 TB Allocation Details'!$A$18:$L$205, MATCH("A &amp; G ID", 'E4 TB Allocation Details'!$A$18:$L$18, 0),FALSE), 'E2 Allocators'!$B$15:$W$361, MATCH('O5 Details by Class &amp; Accounts'!CM$18, 'E2 Allocators'!$B$15:$W$15, 0),FALSE)*$E172), 0, VLOOKUP(VLOOKUP($A172, 'E4 TB Allocation Details'!$A$18:$L$205, MATCH("A &amp; G ID", 'E4 TB Allocation Details'!$A$18:$L$18, 0),FALSE), 'E2 Allocators'!$B$15:$W$361, MATCH('O5 Details by Class &amp; Accounts'!CM$18, 'E2 Allocators'!$B$15:$W$15, 0),FALSE)*$E172)</f>
        <v>0</v>
      </c>
      <c r="CN172" s="1412">
        <f t="shared" si="42"/>
        <v>0</v>
      </c>
      <c r="CO172" s="1792">
        <f t="shared" si="43"/>
        <v>0</v>
      </c>
      <c r="CQ172" s="2087" t="s">
        <v>675</v>
      </c>
    </row>
    <row r="173" spans="1:95" s="81" customFormat="1" ht="12.75">
      <c r="A173" s="1170">
        <v>5515</v>
      </c>
      <c r="B173" s="452" t="s">
        <v>1321</v>
      </c>
      <c r="C173" s="1789">
        <f ca="1">IF(ISERROR(VLOOKUP($A173,'I3 TB Data'!$A$23:$H$458,MATCH('O5 Details by Class &amp; Accounts'!$C$18, 'I3 TB Data'!$A$23:$H$23,0),0)), 0, VLOOKUP($A173,'I3 TB Data'!$A$23:$H$458,MATCH('O5 Details by Class &amp; Accounts'!$C$18,'I3 TB Data'!$A$23:$H$23,0),0))</f>
        <v>0</v>
      </c>
      <c r="D173" s="1790"/>
      <c r="E173" s="1789">
        <f t="shared" si="37"/>
        <v>0</v>
      </c>
      <c r="F173" s="1791"/>
      <c r="G173" s="1791"/>
      <c r="H173" s="1412">
        <f t="shared" si="39"/>
        <v>0</v>
      </c>
      <c r="I173" s="1412">
        <f ca="1">IF(ISERROR(VLOOKUP(VLOOKUP($A173, 'E4 TB Allocation Details'!$A$18:$L$205, MATCH("Demand ID", 'E4 TB Allocation Details'!$A$18:$L$18, 0),FALSE), 'E2 Allocators'!$B$15:$W$361, MATCH('O5 Details by Class &amp; Accounts'!I$18, 'E2 Allocators'!$B$15:$W$15, 0),FALSE)*$F173), 0, VLOOKUP(VLOOKUP($A173, 'E4 TB Allocation Details'!$A$18:$L$205, MATCH("Demand ID", 'E4 TB Allocation Details'!$A$18:$L$18, 0),FALSE), 'E2 Allocators'!$B$15:$W$361, MATCH('O5 Details by Class &amp; Accounts'!I$18, 'E2 Allocators'!$B$15:$W$15, 0),FALSE)*$F173)</f>
        <v>0</v>
      </c>
      <c r="J173" s="1412">
        <f ca="1">IF(ISERROR(VLOOKUP(VLOOKUP($A173, 'E4 TB Allocation Details'!$A$18:$L$205, MATCH("Demand ID", 'E4 TB Allocation Details'!$A$18:$L$18, 0),FALSE), 'E2 Allocators'!$B$15:$W$361, MATCH('O5 Details by Class &amp; Accounts'!J$18, 'E2 Allocators'!$B$15:$W$15, 0),FALSE)*$F173), 0, VLOOKUP(VLOOKUP($A173, 'E4 TB Allocation Details'!$A$18:$L$205, MATCH("Demand ID", 'E4 TB Allocation Details'!$A$18:$L$18, 0),FALSE), 'E2 Allocators'!$B$15:$W$361, MATCH('O5 Details by Class &amp; Accounts'!J$18, 'E2 Allocators'!$B$15:$W$15, 0),FALSE)*$F173)</f>
        <v>0</v>
      </c>
      <c r="K173" s="1412">
        <f ca="1">IF(ISERROR(VLOOKUP(VLOOKUP($A173, 'E4 TB Allocation Details'!$A$18:$L$205, MATCH("Demand ID", 'E4 TB Allocation Details'!$A$18:$L$18, 0),FALSE), 'E2 Allocators'!$B$15:$W$361, MATCH('O5 Details by Class &amp; Accounts'!K$18, 'E2 Allocators'!$B$15:$W$15, 0),FALSE)*$F173), 0, VLOOKUP(VLOOKUP($A173, 'E4 TB Allocation Details'!$A$18:$L$205, MATCH("Demand ID", 'E4 TB Allocation Details'!$A$18:$L$18, 0),FALSE), 'E2 Allocators'!$B$15:$W$361, MATCH('O5 Details by Class &amp; Accounts'!K$18, 'E2 Allocators'!$B$15:$W$15, 0),FALSE)*$F173)</f>
        <v>0</v>
      </c>
      <c r="L173" s="1412">
        <f ca="1">IF(ISERROR(VLOOKUP(VLOOKUP($A173, 'E4 TB Allocation Details'!$A$18:$L$205, MATCH("Demand ID", 'E4 TB Allocation Details'!$A$18:$L$18, 0),FALSE), 'E2 Allocators'!$B$15:$W$361, MATCH('O5 Details by Class &amp; Accounts'!L$18, 'E2 Allocators'!$B$15:$W$15, 0),FALSE)*$F173), 0, VLOOKUP(VLOOKUP($A173, 'E4 TB Allocation Details'!$A$18:$L$205, MATCH("Demand ID", 'E4 TB Allocation Details'!$A$18:$L$18, 0),FALSE), 'E2 Allocators'!$B$15:$W$361, MATCH('O5 Details by Class &amp; Accounts'!L$18, 'E2 Allocators'!$B$15:$W$15, 0),FALSE)*$F173)</f>
        <v>0</v>
      </c>
      <c r="M173" s="1412">
        <f ca="1">IF(ISERROR(VLOOKUP(VLOOKUP($A173, 'E4 TB Allocation Details'!$A$18:$L$205, MATCH("Demand ID", 'E4 TB Allocation Details'!$A$18:$L$18, 0),FALSE), 'E2 Allocators'!$B$15:$W$361, MATCH('O5 Details by Class &amp; Accounts'!M$18, 'E2 Allocators'!$B$15:$W$15, 0),FALSE)*$F173), 0, VLOOKUP(VLOOKUP($A173, 'E4 TB Allocation Details'!$A$18:$L$205, MATCH("Demand ID", 'E4 TB Allocation Details'!$A$18:$L$18, 0),FALSE), 'E2 Allocators'!$B$15:$W$361, MATCH('O5 Details by Class &amp; Accounts'!M$18, 'E2 Allocators'!$B$15:$W$15, 0),FALSE)*$F173)</f>
        <v>0</v>
      </c>
      <c r="N173" s="1412">
        <f ca="1">IF(ISERROR(VLOOKUP(VLOOKUP($A173, 'E4 TB Allocation Details'!$A$18:$L$205, MATCH("Demand ID", 'E4 TB Allocation Details'!$A$18:$L$18, 0),FALSE), 'E2 Allocators'!$B$15:$W$361, MATCH('O5 Details by Class &amp; Accounts'!N$18, 'E2 Allocators'!$B$15:$W$15, 0),FALSE)*$F173), 0, VLOOKUP(VLOOKUP($A173, 'E4 TB Allocation Details'!$A$18:$L$205, MATCH("Demand ID", 'E4 TB Allocation Details'!$A$18:$L$18, 0),FALSE), 'E2 Allocators'!$B$15:$W$361, MATCH('O5 Details by Class &amp; Accounts'!N$18, 'E2 Allocators'!$B$15:$W$15, 0),FALSE)*$F173)</f>
        <v>0</v>
      </c>
      <c r="O173" s="1412">
        <f ca="1">IF(ISERROR(VLOOKUP(VLOOKUP($A173, 'E4 TB Allocation Details'!$A$18:$L$205, MATCH("Demand ID", 'E4 TB Allocation Details'!$A$18:$L$18, 0),FALSE), 'E2 Allocators'!$B$15:$W$361, MATCH('O5 Details by Class &amp; Accounts'!O$18, 'E2 Allocators'!$B$15:$W$15, 0),FALSE)*$F173), 0, VLOOKUP(VLOOKUP($A173, 'E4 TB Allocation Details'!$A$18:$L$205, MATCH("Demand ID", 'E4 TB Allocation Details'!$A$18:$L$18, 0),FALSE), 'E2 Allocators'!$B$15:$W$361, MATCH('O5 Details by Class &amp; Accounts'!O$18, 'E2 Allocators'!$B$15:$W$15, 0),FALSE)*$F173)</f>
        <v>0</v>
      </c>
      <c r="P173" s="1412">
        <f ca="1">IF(ISERROR(VLOOKUP(VLOOKUP($A173, 'E4 TB Allocation Details'!$A$18:$L$205, MATCH("Demand ID", 'E4 TB Allocation Details'!$A$18:$L$18, 0),FALSE), 'E2 Allocators'!$B$15:$W$361, MATCH('O5 Details by Class &amp; Accounts'!P$18, 'E2 Allocators'!$B$15:$W$15, 0),FALSE)*$F173), 0, VLOOKUP(VLOOKUP($A173, 'E4 TB Allocation Details'!$A$18:$L$205, MATCH("Demand ID", 'E4 TB Allocation Details'!$A$18:$L$18, 0),FALSE), 'E2 Allocators'!$B$15:$W$361, MATCH('O5 Details by Class &amp; Accounts'!P$18, 'E2 Allocators'!$B$15:$W$15, 0),FALSE)*$F173)</f>
        <v>0</v>
      </c>
      <c r="Q173" s="1412">
        <f ca="1">IF(ISERROR(VLOOKUP(VLOOKUP($A173, 'E4 TB Allocation Details'!$A$18:$L$205, MATCH("Demand ID", 'E4 TB Allocation Details'!$A$18:$L$18, 0),FALSE), 'E2 Allocators'!$B$15:$W$361, MATCH('O5 Details by Class &amp; Accounts'!Q$18, 'E2 Allocators'!$B$15:$W$15, 0),FALSE)*$F173), 0, VLOOKUP(VLOOKUP($A173, 'E4 TB Allocation Details'!$A$18:$L$205, MATCH("Demand ID", 'E4 TB Allocation Details'!$A$18:$L$18, 0),FALSE), 'E2 Allocators'!$B$15:$W$361, MATCH('O5 Details by Class &amp; Accounts'!Q$18, 'E2 Allocators'!$B$15:$W$15, 0),FALSE)*$F173)</f>
        <v>0</v>
      </c>
      <c r="R173" s="1412">
        <f ca="1">IF(ISERROR(VLOOKUP(VLOOKUP($A173, 'E4 TB Allocation Details'!$A$18:$L$205, MATCH("Demand ID", 'E4 TB Allocation Details'!$A$18:$L$18, 0),FALSE), 'E2 Allocators'!$B$15:$W$361, MATCH('O5 Details by Class &amp; Accounts'!R$18, 'E2 Allocators'!$B$15:$W$15, 0),FALSE)*$F173), 0, VLOOKUP(VLOOKUP($A173, 'E4 TB Allocation Details'!$A$18:$L$205, MATCH("Demand ID", 'E4 TB Allocation Details'!$A$18:$L$18, 0),FALSE), 'E2 Allocators'!$B$15:$W$361, MATCH('O5 Details by Class &amp; Accounts'!R$18, 'E2 Allocators'!$B$15:$W$15, 0),FALSE)*$F173)</f>
        <v>0</v>
      </c>
      <c r="S173" s="1412">
        <f ca="1">IF(ISERROR(VLOOKUP(VLOOKUP($A173, 'E4 TB Allocation Details'!$A$18:$L$205, MATCH("Demand ID", 'E4 TB Allocation Details'!$A$18:$L$18, 0),FALSE), 'E2 Allocators'!$B$15:$W$361, MATCH('O5 Details by Class &amp; Accounts'!S$18, 'E2 Allocators'!$B$15:$W$15, 0),FALSE)*$F173), 0, VLOOKUP(VLOOKUP($A173, 'E4 TB Allocation Details'!$A$18:$L$205, MATCH("Demand ID", 'E4 TB Allocation Details'!$A$18:$L$18, 0),FALSE), 'E2 Allocators'!$B$15:$W$361, MATCH('O5 Details by Class &amp; Accounts'!S$18, 'E2 Allocators'!$B$15:$W$15, 0),FALSE)*$F173)</f>
        <v>0</v>
      </c>
      <c r="T173" s="1412">
        <f ca="1">IF(ISERROR(VLOOKUP(VLOOKUP($A173, 'E4 TB Allocation Details'!$A$18:$L$205, MATCH("Demand ID", 'E4 TB Allocation Details'!$A$18:$L$18, 0),FALSE), 'E2 Allocators'!$B$15:$W$361, MATCH('O5 Details by Class &amp; Accounts'!T$18, 'E2 Allocators'!$B$15:$W$15, 0),FALSE)*$F173), 0, VLOOKUP(VLOOKUP($A173, 'E4 TB Allocation Details'!$A$18:$L$205, MATCH("Demand ID", 'E4 TB Allocation Details'!$A$18:$L$18, 0),FALSE), 'E2 Allocators'!$B$15:$W$361, MATCH('O5 Details by Class &amp; Accounts'!T$18, 'E2 Allocators'!$B$15:$W$15, 0),FALSE)*$F173)</f>
        <v>0</v>
      </c>
      <c r="U173" s="1412">
        <f ca="1">IF(ISERROR(VLOOKUP(VLOOKUP($A173, 'E4 TB Allocation Details'!$A$18:$L$205, MATCH("Demand ID", 'E4 TB Allocation Details'!$A$18:$L$18, 0),FALSE), 'E2 Allocators'!$B$15:$W$361, MATCH('O5 Details by Class &amp; Accounts'!U$18, 'E2 Allocators'!$B$15:$W$15, 0),FALSE)*$F173), 0, VLOOKUP(VLOOKUP($A173, 'E4 TB Allocation Details'!$A$18:$L$205, MATCH("Demand ID", 'E4 TB Allocation Details'!$A$18:$L$18, 0),FALSE), 'E2 Allocators'!$B$15:$W$361, MATCH('O5 Details by Class &amp; Accounts'!U$18, 'E2 Allocators'!$B$15:$W$15, 0),FALSE)*$F173)</f>
        <v>0</v>
      </c>
      <c r="V173" s="1412">
        <f ca="1">IF(ISERROR(VLOOKUP(VLOOKUP($A173, 'E4 TB Allocation Details'!$A$18:$L$205, MATCH("Demand ID", 'E4 TB Allocation Details'!$A$18:$L$18, 0),FALSE), 'E2 Allocators'!$B$15:$W$361, MATCH('O5 Details by Class &amp; Accounts'!V$18, 'E2 Allocators'!$B$15:$W$15, 0),FALSE)*$F173), 0, VLOOKUP(VLOOKUP($A173, 'E4 TB Allocation Details'!$A$18:$L$205, MATCH("Demand ID", 'E4 TB Allocation Details'!$A$18:$L$18, 0),FALSE), 'E2 Allocators'!$B$15:$W$361, MATCH('O5 Details by Class &amp; Accounts'!V$18, 'E2 Allocators'!$B$15:$W$15, 0),FALSE)*$F173)</f>
        <v>0</v>
      </c>
      <c r="W173" s="1412">
        <f ca="1">IF(ISERROR(VLOOKUP(VLOOKUP($A173, 'E4 TB Allocation Details'!$A$18:$L$205, MATCH("Demand ID", 'E4 TB Allocation Details'!$A$18:$L$18, 0),FALSE), 'E2 Allocators'!$B$15:$W$361, MATCH('O5 Details by Class &amp; Accounts'!W$18, 'E2 Allocators'!$B$15:$W$15, 0),FALSE)*$F173), 0, VLOOKUP(VLOOKUP($A173, 'E4 TB Allocation Details'!$A$18:$L$205, MATCH("Demand ID", 'E4 TB Allocation Details'!$A$18:$L$18, 0),FALSE), 'E2 Allocators'!$B$15:$W$361, MATCH('O5 Details by Class &amp; Accounts'!W$18, 'E2 Allocators'!$B$15:$W$15, 0),FALSE)*$F173)</f>
        <v>0</v>
      </c>
      <c r="X173" s="1412">
        <f ca="1">IF(ISERROR(VLOOKUP(VLOOKUP($A173, 'E4 TB Allocation Details'!$A$18:$L$205, MATCH("Demand ID", 'E4 TB Allocation Details'!$A$18:$L$18, 0),FALSE), 'E2 Allocators'!$B$15:$W$361, MATCH('O5 Details by Class &amp; Accounts'!X$18, 'E2 Allocators'!$B$15:$W$15, 0),FALSE)*$F173), 0, VLOOKUP(VLOOKUP($A173, 'E4 TB Allocation Details'!$A$18:$L$205, MATCH("Demand ID", 'E4 TB Allocation Details'!$A$18:$L$18, 0),FALSE), 'E2 Allocators'!$B$15:$W$361, MATCH('O5 Details by Class &amp; Accounts'!X$18, 'E2 Allocators'!$B$15:$W$15, 0),FALSE)*$F173)</f>
        <v>0</v>
      </c>
      <c r="Y173" s="1412">
        <f ca="1">IF(ISERROR(VLOOKUP(VLOOKUP($A173, 'E4 TB Allocation Details'!$A$18:$L$205, MATCH("Demand ID", 'E4 TB Allocation Details'!$A$18:$L$18, 0),FALSE), 'E2 Allocators'!$B$15:$W$361, MATCH('O5 Details by Class &amp; Accounts'!Y$18, 'E2 Allocators'!$B$15:$W$15, 0),FALSE)*$F173), 0, VLOOKUP(VLOOKUP($A173, 'E4 TB Allocation Details'!$A$18:$L$205, MATCH("Demand ID", 'E4 TB Allocation Details'!$A$18:$L$18, 0),FALSE), 'E2 Allocators'!$B$15:$W$361, MATCH('O5 Details by Class &amp; Accounts'!Y$18, 'E2 Allocators'!$B$15:$W$15, 0),FALSE)*$F173)</f>
        <v>0</v>
      </c>
      <c r="Z173" s="1412">
        <f ca="1">IF(ISERROR(VLOOKUP(VLOOKUP($A173, 'E4 TB Allocation Details'!$A$18:$L$205, MATCH("Demand ID", 'E4 TB Allocation Details'!$A$18:$L$18, 0),FALSE), 'E2 Allocators'!$B$15:$W$361, MATCH('O5 Details by Class &amp; Accounts'!Z$18, 'E2 Allocators'!$B$15:$W$15, 0),FALSE)*$F173), 0, VLOOKUP(VLOOKUP($A173, 'E4 TB Allocation Details'!$A$18:$L$205, MATCH("Demand ID", 'E4 TB Allocation Details'!$A$18:$L$18, 0),FALSE), 'E2 Allocators'!$B$15:$W$361, MATCH('O5 Details by Class &amp; Accounts'!Z$18, 'E2 Allocators'!$B$15:$W$15, 0),FALSE)*$F173)</f>
        <v>0</v>
      </c>
      <c r="AA173" s="1412">
        <f ca="1">IF(ISERROR(VLOOKUP(VLOOKUP($A173, 'E4 TB Allocation Details'!$A$18:$L$205, MATCH("Demand ID", 'E4 TB Allocation Details'!$A$18:$L$18, 0),FALSE), 'E2 Allocators'!$B$15:$W$361, MATCH('O5 Details by Class &amp; Accounts'!AA$18, 'E2 Allocators'!$B$15:$W$15, 0),FALSE)*$F173), 0, VLOOKUP(VLOOKUP($A173, 'E4 TB Allocation Details'!$A$18:$L$205, MATCH("Demand ID", 'E4 TB Allocation Details'!$A$18:$L$18, 0),FALSE), 'E2 Allocators'!$B$15:$W$361, MATCH('O5 Details by Class &amp; Accounts'!AA$18, 'E2 Allocators'!$B$15:$W$15, 0),FALSE)*$F173)</f>
        <v>0</v>
      </c>
      <c r="AB173" s="1412">
        <f ca="1">IF(ISERROR(VLOOKUP(VLOOKUP($A173, 'E4 TB Allocation Details'!$A$18:$L$205, MATCH("Demand ID", 'E4 TB Allocation Details'!$A$18:$L$18, 0),FALSE), 'E2 Allocators'!$B$15:$W$361, MATCH('O5 Details by Class &amp; Accounts'!AB$18, 'E2 Allocators'!$B$15:$W$15, 0),FALSE)*$F173), 0, VLOOKUP(VLOOKUP($A173, 'E4 TB Allocation Details'!$A$18:$L$205, MATCH("Demand ID", 'E4 TB Allocation Details'!$A$18:$L$18, 0),FALSE), 'E2 Allocators'!$B$15:$W$361, MATCH('O5 Details by Class &amp; Accounts'!AB$18, 'E2 Allocators'!$B$15:$W$15, 0),FALSE)*$F173)</f>
        <v>0</v>
      </c>
      <c r="AC173" s="1412">
        <f t="shared" si="40"/>
        <v>0</v>
      </c>
      <c r="AD173" s="1412">
        <f ca="1">IF(ISERROR(VLOOKUP(VLOOKUP($A173, 'E4 TB Allocation Details'!$A$18:$L$205, MATCH("Customer ID", 'E4 TB Allocation Details'!$A$18:$L$18, 0),FALSE), 'E2 Allocators'!$B$15:$W$361, MATCH('O5 Details by Class &amp; Accounts'!AD$18, 'E2 Allocators'!$B$15:$W$15, 0),FALSE)*$G173), 0, VLOOKUP(VLOOKUP($A173, 'E4 TB Allocation Details'!$A$18:$L$205, MATCH("Customer ID", 'E4 TB Allocation Details'!$A$18:$L$18, 0),FALSE), 'E2 Allocators'!$B$15:$W$361, MATCH('O5 Details by Class &amp; Accounts'!AD$18, 'E2 Allocators'!$B$15:$W$15, 0),FALSE)*$G173)</f>
        <v>0</v>
      </c>
      <c r="AE173" s="1412">
        <f ca="1">IF(ISERROR(VLOOKUP(VLOOKUP($A173, 'E4 TB Allocation Details'!$A$18:$L$205, MATCH("Customer ID", 'E4 TB Allocation Details'!$A$18:$L$18, 0),FALSE), 'E2 Allocators'!$B$15:$W$361, MATCH('O5 Details by Class &amp; Accounts'!AE$18, 'E2 Allocators'!$B$15:$W$15, 0),FALSE)*$G173), 0, VLOOKUP(VLOOKUP($A173, 'E4 TB Allocation Details'!$A$18:$L$205, MATCH("Customer ID", 'E4 TB Allocation Details'!$A$18:$L$18, 0),FALSE), 'E2 Allocators'!$B$15:$W$361, MATCH('O5 Details by Class &amp; Accounts'!AE$18, 'E2 Allocators'!$B$15:$W$15, 0),FALSE)*$G173)</f>
        <v>0</v>
      </c>
      <c r="AF173" s="1412">
        <f ca="1">IF(ISERROR(VLOOKUP(VLOOKUP($A173, 'E4 TB Allocation Details'!$A$18:$L$205, MATCH("Customer ID", 'E4 TB Allocation Details'!$A$18:$L$18, 0),FALSE), 'E2 Allocators'!$B$15:$W$361, MATCH('O5 Details by Class &amp; Accounts'!AF$18, 'E2 Allocators'!$B$15:$W$15, 0),FALSE)*$G173), 0, VLOOKUP(VLOOKUP($A173, 'E4 TB Allocation Details'!$A$18:$L$205, MATCH("Customer ID", 'E4 TB Allocation Details'!$A$18:$L$18, 0),FALSE), 'E2 Allocators'!$B$15:$W$361, MATCH('O5 Details by Class &amp; Accounts'!AF$18, 'E2 Allocators'!$B$15:$W$15, 0),FALSE)*$G173)</f>
        <v>0</v>
      </c>
      <c r="AG173" s="1412">
        <f ca="1">IF(ISERROR(VLOOKUP(VLOOKUP($A173, 'E4 TB Allocation Details'!$A$18:$L$205, MATCH("Customer ID", 'E4 TB Allocation Details'!$A$18:$L$18, 0),FALSE), 'E2 Allocators'!$B$15:$W$361, MATCH('O5 Details by Class &amp; Accounts'!AG$18, 'E2 Allocators'!$B$15:$W$15, 0),FALSE)*$G173), 0, VLOOKUP(VLOOKUP($A173, 'E4 TB Allocation Details'!$A$18:$L$205, MATCH("Customer ID", 'E4 TB Allocation Details'!$A$18:$L$18, 0),FALSE), 'E2 Allocators'!$B$15:$W$361, MATCH('O5 Details by Class &amp; Accounts'!AG$18, 'E2 Allocators'!$B$15:$W$15, 0),FALSE)*$G173)</f>
        <v>0</v>
      </c>
      <c r="AH173" s="1412">
        <f ca="1">IF(ISERROR(VLOOKUP(VLOOKUP($A173, 'E4 TB Allocation Details'!$A$18:$L$205, MATCH("Customer ID", 'E4 TB Allocation Details'!$A$18:$L$18, 0),FALSE), 'E2 Allocators'!$B$15:$W$361, MATCH('O5 Details by Class &amp; Accounts'!AH$18, 'E2 Allocators'!$B$15:$W$15, 0),FALSE)*$G173), 0, VLOOKUP(VLOOKUP($A173, 'E4 TB Allocation Details'!$A$18:$L$205, MATCH("Customer ID", 'E4 TB Allocation Details'!$A$18:$L$18, 0),FALSE), 'E2 Allocators'!$B$15:$W$361, MATCH('O5 Details by Class &amp; Accounts'!AH$18, 'E2 Allocators'!$B$15:$W$15, 0),FALSE)*$G173)</f>
        <v>0</v>
      </c>
      <c r="AI173" s="1412">
        <f ca="1">IF(ISERROR(VLOOKUP(VLOOKUP($A173, 'E4 TB Allocation Details'!$A$18:$L$205, MATCH("Customer ID", 'E4 TB Allocation Details'!$A$18:$L$18, 0),FALSE), 'E2 Allocators'!$B$15:$W$361, MATCH('O5 Details by Class &amp; Accounts'!AI$18, 'E2 Allocators'!$B$15:$W$15, 0),FALSE)*$G173), 0, VLOOKUP(VLOOKUP($A173, 'E4 TB Allocation Details'!$A$18:$L$205, MATCH("Customer ID", 'E4 TB Allocation Details'!$A$18:$L$18, 0),FALSE), 'E2 Allocators'!$B$15:$W$361, MATCH('O5 Details by Class &amp; Accounts'!AI$18, 'E2 Allocators'!$B$15:$W$15, 0),FALSE)*$G173)</f>
        <v>0</v>
      </c>
      <c r="AJ173" s="1412">
        <f ca="1">IF(ISERROR(VLOOKUP(VLOOKUP($A173, 'E4 TB Allocation Details'!$A$18:$L$205, MATCH("Customer ID", 'E4 TB Allocation Details'!$A$18:$L$18, 0),FALSE), 'E2 Allocators'!$B$15:$W$361, MATCH('O5 Details by Class &amp; Accounts'!AJ$18, 'E2 Allocators'!$B$15:$W$15, 0),FALSE)*$G173), 0, VLOOKUP(VLOOKUP($A173, 'E4 TB Allocation Details'!$A$18:$L$205, MATCH("Customer ID", 'E4 TB Allocation Details'!$A$18:$L$18, 0),FALSE), 'E2 Allocators'!$B$15:$W$361, MATCH('O5 Details by Class &amp; Accounts'!AJ$18, 'E2 Allocators'!$B$15:$W$15, 0),FALSE)*$G173)</f>
        <v>0</v>
      </c>
      <c r="AK173" s="1412">
        <f ca="1">IF(ISERROR(VLOOKUP(VLOOKUP($A173, 'E4 TB Allocation Details'!$A$18:$L$205, MATCH("Customer ID", 'E4 TB Allocation Details'!$A$18:$L$18, 0),FALSE), 'E2 Allocators'!$B$15:$W$361, MATCH('O5 Details by Class &amp; Accounts'!AK$18, 'E2 Allocators'!$B$15:$W$15, 0),FALSE)*$G173), 0, VLOOKUP(VLOOKUP($A173, 'E4 TB Allocation Details'!$A$18:$L$205, MATCH("Customer ID", 'E4 TB Allocation Details'!$A$18:$L$18, 0),FALSE), 'E2 Allocators'!$B$15:$W$361, MATCH('O5 Details by Class &amp; Accounts'!AK$18, 'E2 Allocators'!$B$15:$W$15, 0),FALSE)*$G173)</f>
        <v>0</v>
      </c>
      <c r="AL173" s="1412">
        <f ca="1">IF(ISERROR(VLOOKUP(VLOOKUP($A173, 'E4 TB Allocation Details'!$A$18:$L$205, MATCH("Customer ID", 'E4 TB Allocation Details'!$A$18:$L$18, 0),FALSE), 'E2 Allocators'!$B$15:$W$361, MATCH('O5 Details by Class &amp; Accounts'!AL$18, 'E2 Allocators'!$B$15:$W$15, 0),FALSE)*$G173), 0, VLOOKUP(VLOOKUP($A173, 'E4 TB Allocation Details'!$A$18:$L$205, MATCH("Customer ID", 'E4 TB Allocation Details'!$A$18:$L$18, 0),FALSE), 'E2 Allocators'!$B$15:$W$361, MATCH('O5 Details by Class &amp; Accounts'!AL$18, 'E2 Allocators'!$B$15:$W$15, 0),FALSE)*$G173)</f>
        <v>0</v>
      </c>
      <c r="AM173" s="1412">
        <f ca="1">IF(ISERROR(VLOOKUP(VLOOKUP($A173, 'E4 TB Allocation Details'!$A$18:$L$205, MATCH("Customer ID", 'E4 TB Allocation Details'!$A$18:$L$18, 0),FALSE), 'E2 Allocators'!$B$15:$W$361, MATCH('O5 Details by Class &amp; Accounts'!AM$18, 'E2 Allocators'!$B$15:$W$15, 0),FALSE)*$G173), 0, VLOOKUP(VLOOKUP($A173, 'E4 TB Allocation Details'!$A$18:$L$205, MATCH("Customer ID", 'E4 TB Allocation Details'!$A$18:$L$18, 0),FALSE), 'E2 Allocators'!$B$15:$W$361, MATCH('O5 Details by Class &amp; Accounts'!AM$18, 'E2 Allocators'!$B$15:$W$15, 0),FALSE)*$G173)</f>
        <v>0</v>
      </c>
      <c r="AN173" s="1412">
        <f ca="1">IF(ISERROR(VLOOKUP(VLOOKUP($A173, 'E4 TB Allocation Details'!$A$18:$L$205, MATCH("Customer ID", 'E4 TB Allocation Details'!$A$18:$L$18, 0),FALSE), 'E2 Allocators'!$B$15:$W$361, MATCH('O5 Details by Class &amp; Accounts'!AN$18, 'E2 Allocators'!$B$15:$W$15, 0),FALSE)*$G173), 0, VLOOKUP(VLOOKUP($A173, 'E4 TB Allocation Details'!$A$18:$L$205, MATCH("Customer ID", 'E4 TB Allocation Details'!$A$18:$L$18, 0),FALSE), 'E2 Allocators'!$B$15:$W$361, MATCH('O5 Details by Class &amp; Accounts'!AN$18, 'E2 Allocators'!$B$15:$W$15, 0),FALSE)*$G173)</f>
        <v>0</v>
      </c>
      <c r="AO173" s="1412">
        <f ca="1">IF(ISERROR(VLOOKUP(VLOOKUP($A173, 'E4 TB Allocation Details'!$A$18:$L$205, MATCH("Customer ID", 'E4 TB Allocation Details'!$A$18:$L$18, 0),FALSE), 'E2 Allocators'!$B$15:$W$361, MATCH('O5 Details by Class &amp; Accounts'!AO$18, 'E2 Allocators'!$B$15:$W$15, 0),FALSE)*$G173), 0, VLOOKUP(VLOOKUP($A173, 'E4 TB Allocation Details'!$A$18:$L$205, MATCH("Customer ID", 'E4 TB Allocation Details'!$A$18:$L$18, 0),FALSE), 'E2 Allocators'!$B$15:$W$361, MATCH('O5 Details by Class &amp; Accounts'!AO$18, 'E2 Allocators'!$B$15:$W$15, 0),FALSE)*$G173)</f>
        <v>0</v>
      </c>
      <c r="AP173" s="1412">
        <f ca="1">IF(ISERROR(VLOOKUP(VLOOKUP($A173, 'E4 TB Allocation Details'!$A$18:$L$205, MATCH("Customer ID", 'E4 TB Allocation Details'!$A$18:$L$18, 0),FALSE), 'E2 Allocators'!$B$15:$W$361, MATCH('O5 Details by Class &amp; Accounts'!AP$18, 'E2 Allocators'!$B$15:$W$15, 0),FALSE)*$G173), 0, VLOOKUP(VLOOKUP($A173, 'E4 TB Allocation Details'!$A$18:$L$205, MATCH("Customer ID", 'E4 TB Allocation Details'!$A$18:$L$18, 0),FALSE), 'E2 Allocators'!$B$15:$W$361, MATCH('O5 Details by Class &amp; Accounts'!AP$18, 'E2 Allocators'!$B$15:$W$15, 0),FALSE)*$G173)</f>
        <v>0</v>
      </c>
      <c r="AQ173" s="1412">
        <f ca="1">IF(ISERROR(VLOOKUP(VLOOKUP($A173, 'E4 TB Allocation Details'!$A$18:$L$205, MATCH("Customer ID", 'E4 TB Allocation Details'!$A$18:$L$18, 0),FALSE), 'E2 Allocators'!$B$15:$W$361, MATCH('O5 Details by Class &amp; Accounts'!AQ$18, 'E2 Allocators'!$B$15:$W$15, 0),FALSE)*$G173), 0, VLOOKUP(VLOOKUP($A173, 'E4 TB Allocation Details'!$A$18:$L$205, MATCH("Customer ID", 'E4 TB Allocation Details'!$A$18:$L$18, 0),FALSE), 'E2 Allocators'!$B$15:$W$361, MATCH('O5 Details by Class &amp; Accounts'!AQ$18, 'E2 Allocators'!$B$15:$W$15, 0),FALSE)*$G173)</f>
        <v>0</v>
      </c>
      <c r="AR173" s="1412">
        <f ca="1">IF(ISERROR(VLOOKUP(VLOOKUP($A173, 'E4 TB Allocation Details'!$A$18:$L$205, MATCH("Customer ID", 'E4 TB Allocation Details'!$A$18:$L$18, 0),FALSE), 'E2 Allocators'!$B$15:$W$361, MATCH('O5 Details by Class &amp; Accounts'!AR$18, 'E2 Allocators'!$B$15:$W$15, 0),FALSE)*$G173), 0, VLOOKUP(VLOOKUP($A173, 'E4 TB Allocation Details'!$A$18:$L$205, MATCH("Customer ID", 'E4 TB Allocation Details'!$A$18:$L$18, 0),FALSE), 'E2 Allocators'!$B$15:$W$361, MATCH('O5 Details by Class &amp; Accounts'!AR$18, 'E2 Allocators'!$B$15:$W$15, 0),FALSE)*$G173)</f>
        <v>0</v>
      </c>
      <c r="AS173" s="1412">
        <f ca="1">IF(ISERROR(VLOOKUP(VLOOKUP($A173, 'E4 TB Allocation Details'!$A$18:$L$205, MATCH("Customer ID", 'E4 TB Allocation Details'!$A$18:$L$18, 0),FALSE), 'E2 Allocators'!$B$15:$W$361, MATCH('O5 Details by Class &amp; Accounts'!AS$18, 'E2 Allocators'!$B$15:$W$15, 0),FALSE)*$G173), 0, VLOOKUP(VLOOKUP($A173, 'E4 TB Allocation Details'!$A$18:$L$205, MATCH("Customer ID", 'E4 TB Allocation Details'!$A$18:$L$18, 0),FALSE), 'E2 Allocators'!$B$15:$W$361, MATCH('O5 Details by Class &amp; Accounts'!AS$18, 'E2 Allocators'!$B$15:$W$15, 0),FALSE)*$G173)</f>
        <v>0</v>
      </c>
      <c r="AT173" s="1412">
        <f ca="1">IF(ISERROR(VLOOKUP(VLOOKUP($A173, 'E4 TB Allocation Details'!$A$18:$L$205, MATCH("Customer ID", 'E4 TB Allocation Details'!$A$18:$L$18, 0),FALSE), 'E2 Allocators'!$B$15:$W$361, MATCH('O5 Details by Class &amp; Accounts'!AT$18, 'E2 Allocators'!$B$15:$W$15, 0),FALSE)*$G173), 0, VLOOKUP(VLOOKUP($A173, 'E4 TB Allocation Details'!$A$18:$L$205, MATCH("Customer ID", 'E4 TB Allocation Details'!$A$18:$L$18, 0),FALSE), 'E2 Allocators'!$B$15:$W$361, MATCH('O5 Details by Class &amp; Accounts'!AT$18, 'E2 Allocators'!$B$15:$W$15, 0),FALSE)*$G173)</f>
        <v>0</v>
      </c>
      <c r="AU173" s="1412">
        <f ca="1">IF(ISERROR(VLOOKUP(VLOOKUP($A173, 'E4 TB Allocation Details'!$A$18:$L$205, MATCH("Customer ID", 'E4 TB Allocation Details'!$A$18:$L$18, 0),FALSE), 'E2 Allocators'!$B$15:$W$361, MATCH('O5 Details by Class &amp; Accounts'!AU$18, 'E2 Allocators'!$B$15:$W$15, 0),FALSE)*$G173), 0, VLOOKUP(VLOOKUP($A173, 'E4 TB Allocation Details'!$A$18:$L$205, MATCH("Customer ID", 'E4 TB Allocation Details'!$A$18:$L$18, 0),FALSE), 'E2 Allocators'!$B$15:$W$361, MATCH('O5 Details by Class &amp; Accounts'!AU$18, 'E2 Allocators'!$B$15:$W$15, 0),FALSE)*$G173)</f>
        <v>0</v>
      </c>
      <c r="AV173" s="1412">
        <f ca="1">IF(ISERROR(VLOOKUP(VLOOKUP($A173, 'E4 TB Allocation Details'!$A$18:$L$205, MATCH("Customer ID", 'E4 TB Allocation Details'!$A$18:$L$18, 0),FALSE), 'E2 Allocators'!$B$15:$W$361, MATCH('O5 Details by Class &amp; Accounts'!AV$18, 'E2 Allocators'!$B$15:$W$15, 0),FALSE)*$G173), 0, VLOOKUP(VLOOKUP($A173, 'E4 TB Allocation Details'!$A$18:$L$205, MATCH("Customer ID", 'E4 TB Allocation Details'!$A$18:$L$18, 0),FALSE), 'E2 Allocators'!$B$15:$W$361, MATCH('O5 Details by Class &amp; Accounts'!AV$18, 'E2 Allocators'!$B$15:$W$15, 0),FALSE)*$G173)</f>
        <v>0</v>
      </c>
      <c r="AW173" s="1412">
        <f ca="1">IF(ISERROR(VLOOKUP(VLOOKUP($A173, 'E4 TB Allocation Details'!$A$18:$L$205, MATCH("Customer ID", 'E4 TB Allocation Details'!$A$18:$L$18, 0),FALSE), 'E2 Allocators'!$B$15:$W$361, MATCH('O5 Details by Class &amp; Accounts'!AW$18, 'E2 Allocators'!$B$15:$W$15, 0),FALSE)*$G173), 0, VLOOKUP(VLOOKUP($A173, 'E4 TB Allocation Details'!$A$18:$L$205, MATCH("Customer ID", 'E4 TB Allocation Details'!$A$18:$L$18, 0),FALSE), 'E2 Allocators'!$B$15:$W$361, MATCH('O5 Details by Class &amp; Accounts'!AW$18, 'E2 Allocators'!$B$15:$W$15, 0),FALSE)*$G173)</f>
        <v>0</v>
      </c>
      <c r="AX173" s="1412">
        <f t="shared" si="44"/>
        <v>0</v>
      </c>
      <c r="AY173" s="1412">
        <f ca="1">IF(ISERROR(VLOOKUP(VLOOKUP($A173, 'E4 TB Allocation Details'!$A$18:$L$205, MATCH("Misc ID", 'E4 TB Allocation Details'!$A$18:$L$18, 0),FALSE), 'E2 Allocators'!$B$15:$W$361, MATCH('O5 Details by Class &amp; Accounts'!AY$18, 'E2 Allocators'!$B$15:$W$15, 0),FALSE)*$E173), 0, VLOOKUP(VLOOKUP($A173, 'E4 TB Allocation Details'!$A$18:$L$205, MATCH("Misc ID", 'E4 TB Allocation Details'!$A$18:$L$18, 0),FALSE), 'E2 Allocators'!$B$15:$W$361, MATCH('O5 Details by Class &amp; Accounts'!AY$18, 'E2 Allocators'!$B$15:$W$15, 0),FALSE)*$E173)</f>
        <v>0</v>
      </c>
      <c r="AZ173" s="1412">
        <f ca="1">IF(ISERROR(VLOOKUP(VLOOKUP($A173, 'E4 TB Allocation Details'!$A$18:$L$205, MATCH("Misc ID", 'E4 TB Allocation Details'!$A$18:$L$18, 0),FALSE), 'E2 Allocators'!$B$15:$W$361, MATCH('O5 Details by Class &amp; Accounts'!AZ$18, 'E2 Allocators'!$B$15:$W$15, 0),FALSE)*$E173), 0, VLOOKUP(VLOOKUP($A173, 'E4 TB Allocation Details'!$A$18:$L$205, MATCH("Misc ID", 'E4 TB Allocation Details'!$A$18:$L$18, 0),FALSE), 'E2 Allocators'!$B$15:$W$361, MATCH('O5 Details by Class &amp; Accounts'!AZ$18, 'E2 Allocators'!$B$15:$W$15, 0),FALSE)*$E173)</f>
        <v>0</v>
      </c>
      <c r="BA173" s="1412">
        <f ca="1">IF(ISERROR(VLOOKUP(VLOOKUP($A173, 'E4 TB Allocation Details'!$A$18:$L$205, MATCH("Misc ID", 'E4 TB Allocation Details'!$A$18:$L$18, 0),FALSE), 'E2 Allocators'!$B$15:$W$361, MATCH('O5 Details by Class &amp; Accounts'!BA$18, 'E2 Allocators'!$B$15:$W$15, 0),FALSE)*$E173), 0, VLOOKUP(VLOOKUP($A173, 'E4 TB Allocation Details'!$A$18:$L$205, MATCH("Misc ID", 'E4 TB Allocation Details'!$A$18:$L$18, 0),FALSE), 'E2 Allocators'!$B$15:$W$361, MATCH('O5 Details by Class &amp; Accounts'!BA$18, 'E2 Allocators'!$B$15:$W$15, 0),FALSE)*$E173)</f>
        <v>0</v>
      </c>
      <c r="BB173" s="1412">
        <f ca="1">IF(ISERROR(VLOOKUP(VLOOKUP($A173, 'E4 TB Allocation Details'!$A$18:$L$205, MATCH("Misc ID", 'E4 TB Allocation Details'!$A$18:$L$18, 0),FALSE), 'E2 Allocators'!$B$15:$W$361, MATCH('O5 Details by Class &amp; Accounts'!BB$18, 'E2 Allocators'!$B$15:$W$15, 0),FALSE)*$E173), 0, VLOOKUP(VLOOKUP($A173, 'E4 TB Allocation Details'!$A$18:$L$205, MATCH("Misc ID", 'E4 TB Allocation Details'!$A$18:$L$18, 0),FALSE), 'E2 Allocators'!$B$15:$W$361, MATCH('O5 Details by Class &amp; Accounts'!BB$18, 'E2 Allocators'!$B$15:$W$15, 0),FALSE)*$E173)</f>
        <v>0</v>
      </c>
      <c r="BC173" s="1412">
        <f ca="1">IF(ISERROR(VLOOKUP(VLOOKUP($A173, 'E4 TB Allocation Details'!$A$18:$L$205, MATCH("Misc ID", 'E4 TB Allocation Details'!$A$18:$L$18, 0),FALSE), 'E2 Allocators'!$B$15:$W$361, MATCH('O5 Details by Class &amp; Accounts'!BC$18, 'E2 Allocators'!$B$15:$W$15, 0),FALSE)*$E173), 0, VLOOKUP(VLOOKUP($A173, 'E4 TB Allocation Details'!$A$18:$L$205, MATCH("Misc ID", 'E4 TB Allocation Details'!$A$18:$L$18, 0),FALSE), 'E2 Allocators'!$B$15:$W$361, MATCH('O5 Details by Class &amp; Accounts'!BC$18, 'E2 Allocators'!$B$15:$W$15, 0),FALSE)*$E173)</f>
        <v>0</v>
      </c>
      <c r="BD173" s="1412">
        <f ca="1">IF(ISERROR(VLOOKUP(VLOOKUP($A173, 'E4 TB Allocation Details'!$A$18:$L$205, MATCH("Misc ID", 'E4 TB Allocation Details'!$A$18:$L$18, 0),FALSE), 'E2 Allocators'!$B$15:$W$361, MATCH('O5 Details by Class &amp; Accounts'!BD$18, 'E2 Allocators'!$B$15:$W$15, 0),FALSE)*$E173), 0, VLOOKUP(VLOOKUP($A173, 'E4 TB Allocation Details'!$A$18:$L$205, MATCH("Misc ID", 'E4 TB Allocation Details'!$A$18:$L$18, 0),FALSE), 'E2 Allocators'!$B$15:$W$361, MATCH('O5 Details by Class &amp; Accounts'!BD$18, 'E2 Allocators'!$B$15:$W$15, 0),FALSE)*$E173)</f>
        <v>0</v>
      </c>
      <c r="BE173" s="1412">
        <f ca="1">IF(ISERROR(VLOOKUP(VLOOKUP($A173, 'E4 TB Allocation Details'!$A$18:$L$205, MATCH("Misc ID", 'E4 TB Allocation Details'!$A$18:$L$18, 0),FALSE), 'E2 Allocators'!$B$15:$W$361, MATCH('O5 Details by Class &amp; Accounts'!BE$18, 'E2 Allocators'!$B$15:$W$15, 0),FALSE)*$E173), 0, VLOOKUP(VLOOKUP($A173, 'E4 TB Allocation Details'!$A$18:$L$205, MATCH("Misc ID", 'E4 TB Allocation Details'!$A$18:$L$18, 0),FALSE), 'E2 Allocators'!$B$15:$W$361, MATCH('O5 Details by Class &amp; Accounts'!BE$18, 'E2 Allocators'!$B$15:$W$15, 0),FALSE)*$E173)</f>
        <v>0</v>
      </c>
      <c r="BF173" s="1412">
        <f ca="1">IF(ISERROR(VLOOKUP(VLOOKUP($A173, 'E4 TB Allocation Details'!$A$18:$L$205, MATCH("Misc ID", 'E4 TB Allocation Details'!$A$18:$L$18, 0),FALSE), 'E2 Allocators'!$B$15:$W$361, MATCH('O5 Details by Class &amp; Accounts'!BF$18, 'E2 Allocators'!$B$15:$W$15, 0),FALSE)*$E173), 0, VLOOKUP(VLOOKUP($A173, 'E4 TB Allocation Details'!$A$18:$L$205, MATCH("Misc ID", 'E4 TB Allocation Details'!$A$18:$L$18, 0),FALSE), 'E2 Allocators'!$B$15:$W$361, MATCH('O5 Details by Class &amp; Accounts'!BF$18, 'E2 Allocators'!$B$15:$W$15, 0),FALSE)*$E173)</f>
        <v>0</v>
      </c>
      <c r="BG173" s="1412">
        <f ca="1">IF(ISERROR(VLOOKUP(VLOOKUP($A173, 'E4 TB Allocation Details'!$A$18:$L$205, MATCH("Misc ID", 'E4 TB Allocation Details'!$A$18:$L$18, 0),FALSE), 'E2 Allocators'!$B$15:$W$361, MATCH('O5 Details by Class &amp; Accounts'!BG$18, 'E2 Allocators'!$B$15:$W$15, 0),FALSE)*$E173), 0, VLOOKUP(VLOOKUP($A173, 'E4 TB Allocation Details'!$A$18:$L$205, MATCH("Misc ID", 'E4 TB Allocation Details'!$A$18:$L$18, 0),FALSE), 'E2 Allocators'!$B$15:$W$361, MATCH('O5 Details by Class &amp; Accounts'!BG$18, 'E2 Allocators'!$B$15:$W$15, 0),FALSE)*$E173)</f>
        <v>0</v>
      </c>
      <c r="BH173" s="1412">
        <f ca="1">IF(ISERROR(VLOOKUP(VLOOKUP($A173, 'E4 TB Allocation Details'!$A$18:$L$205, MATCH("Misc ID", 'E4 TB Allocation Details'!$A$18:$L$18, 0),FALSE), 'E2 Allocators'!$B$15:$W$361, MATCH('O5 Details by Class &amp; Accounts'!BH$18, 'E2 Allocators'!$B$15:$W$15, 0),FALSE)*$E173), 0, VLOOKUP(VLOOKUP($A173, 'E4 TB Allocation Details'!$A$18:$L$205, MATCH("Misc ID", 'E4 TB Allocation Details'!$A$18:$L$18, 0),FALSE), 'E2 Allocators'!$B$15:$W$361, MATCH('O5 Details by Class &amp; Accounts'!BH$18, 'E2 Allocators'!$B$15:$W$15, 0),FALSE)*$E173)</f>
        <v>0</v>
      </c>
      <c r="BI173" s="1412">
        <f ca="1">IF(ISERROR(VLOOKUP(VLOOKUP($A173, 'E4 TB Allocation Details'!$A$18:$L$205, MATCH("Misc ID", 'E4 TB Allocation Details'!$A$18:$L$18, 0),FALSE), 'E2 Allocators'!$B$15:$W$361, MATCH('O5 Details by Class &amp; Accounts'!BI$18, 'E2 Allocators'!$B$15:$W$15, 0),FALSE)*$E173), 0, VLOOKUP(VLOOKUP($A173, 'E4 TB Allocation Details'!$A$18:$L$205, MATCH("Misc ID", 'E4 TB Allocation Details'!$A$18:$L$18, 0),FALSE), 'E2 Allocators'!$B$15:$W$361, MATCH('O5 Details by Class &amp; Accounts'!BI$18, 'E2 Allocators'!$B$15:$W$15, 0),FALSE)*$E173)</f>
        <v>0</v>
      </c>
      <c r="BJ173" s="1412">
        <f ca="1">IF(ISERROR(VLOOKUP(VLOOKUP($A173, 'E4 TB Allocation Details'!$A$18:$L$205, MATCH("Misc ID", 'E4 TB Allocation Details'!$A$18:$L$18, 0),FALSE), 'E2 Allocators'!$B$15:$W$361, MATCH('O5 Details by Class &amp; Accounts'!BJ$18, 'E2 Allocators'!$B$15:$W$15, 0),FALSE)*$E173), 0, VLOOKUP(VLOOKUP($A173, 'E4 TB Allocation Details'!$A$18:$L$205, MATCH("Misc ID", 'E4 TB Allocation Details'!$A$18:$L$18, 0),FALSE), 'E2 Allocators'!$B$15:$W$361, MATCH('O5 Details by Class &amp; Accounts'!BJ$18, 'E2 Allocators'!$B$15:$W$15, 0),FALSE)*$E173)</f>
        <v>0</v>
      </c>
      <c r="BK173" s="1412">
        <f ca="1">IF(ISERROR(VLOOKUP(VLOOKUP($A173, 'E4 TB Allocation Details'!$A$18:$L$205, MATCH("Misc ID", 'E4 TB Allocation Details'!$A$18:$L$18, 0),FALSE), 'E2 Allocators'!$B$15:$W$361, MATCH('O5 Details by Class &amp; Accounts'!BK$18, 'E2 Allocators'!$B$15:$W$15, 0),FALSE)*$E173), 0, VLOOKUP(VLOOKUP($A173, 'E4 TB Allocation Details'!$A$18:$L$205, MATCH("Misc ID", 'E4 TB Allocation Details'!$A$18:$L$18, 0),FALSE), 'E2 Allocators'!$B$15:$W$361, MATCH('O5 Details by Class &amp; Accounts'!BK$18, 'E2 Allocators'!$B$15:$W$15, 0),FALSE)*$E173)</f>
        <v>0</v>
      </c>
      <c r="BL173" s="1412">
        <f ca="1">IF(ISERROR(VLOOKUP(VLOOKUP($A173, 'E4 TB Allocation Details'!$A$18:$L$205, MATCH("Misc ID", 'E4 TB Allocation Details'!$A$18:$L$18, 0),FALSE), 'E2 Allocators'!$B$15:$W$361, MATCH('O5 Details by Class &amp; Accounts'!BL$18, 'E2 Allocators'!$B$15:$W$15, 0),FALSE)*$E173), 0, VLOOKUP(VLOOKUP($A173, 'E4 TB Allocation Details'!$A$18:$L$205, MATCH("Misc ID", 'E4 TB Allocation Details'!$A$18:$L$18, 0),FALSE), 'E2 Allocators'!$B$15:$W$361, MATCH('O5 Details by Class &amp; Accounts'!BL$18, 'E2 Allocators'!$B$15:$W$15, 0),FALSE)*$E173)</f>
        <v>0</v>
      </c>
      <c r="BM173" s="1412">
        <f ca="1">IF(ISERROR(VLOOKUP(VLOOKUP($A173, 'E4 TB Allocation Details'!$A$18:$L$205, MATCH("Misc ID", 'E4 TB Allocation Details'!$A$18:$L$18, 0),FALSE), 'E2 Allocators'!$B$15:$W$361, MATCH('O5 Details by Class &amp; Accounts'!BM$18, 'E2 Allocators'!$B$15:$W$15, 0),FALSE)*$E173), 0, VLOOKUP(VLOOKUP($A173, 'E4 TB Allocation Details'!$A$18:$L$205, MATCH("Misc ID", 'E4 TB Allocation Details'!$A$18:$L$18, 0),FALSE), 'E2 Allocators'!$B$15:$W$361, MATCH('O5 Details by Class &amp; Accounts'!BM$18, 'E2 Allocators'!$B$15:$W$15, 0),FALSE)*$E173)</f>
        <v>0</v>
      </c>
      <c r="BN173" s="1412">
        <f ca="1">IF(ISERROR(VLOOKUP(VLOOKUP($A173, 'E4 TB Allocation Details'!$A$18:$L$205, MATCH("Misc ID", 'E4 TB Allocation Details'!$A$18:$L$18, 0),FALSE), 'E2 Allocators'!$B$15:$W$361, MATCH('O5 Details by Class &amp; Accounts'!BN$18, 'E2 Allocators'!$B$15:$W$15, 0),FALSE)*$E173), 0, VLOOKUP(VLOOKUP($A173, 'E4 TB Allocation Details'!$A$18:$L$205, MATCH("Misc ID", 'E4 TB Allocation Details'!$A$18:$L$18, 0),FALSE), 'E2 Allocators'!$B$15:$W$361, MATCH('O5 Details by Class &amp; Accounts'!BN$18, 'E2 Allocators'!$B$15:$W$15, 0),FALSE)*$E173)</f>
        <v>0</v>
      </c>
      <c r="BO173" s="1412">
        <f ca="1">IF(ISERROR(VLOOKUP(VLOOKUP($A173, 'E4 TB Allocation Details'!$A$18:$L$205, MATCH("Misc ID", 'E4 TB Allocation Details'!$A$18:$L$18, 0),FALSE), 'E2 Allocators'!$B$15:$W$361, MATCH('O5 Details by Class &amp; Accounts'!BO$18, 'E2 Allocators'!$B$15:$W$15, 0),FALSE)*$E173), 0, VLOOKUP(VLOOKUP($A173, 'E4 TB Allocation Details'!$A$18:$L$205, MATCH("Misc ID", 'E4 TB Allocation Details'!$A$18:$L$18, 0),FALSE), 'E2 Allocators'!$B$15:$W$361, MATCH('O5 Details by Class &amp; Accounts'!BO$18, 'E2 Allocators'!$B$15:$W$15, 0),FALSE)*$E173)</f>
        <v>0</v>
      </c>
      <c r="BP173" s="1412">
        <f ca="1">IF(ISERROR(VLOOKUP(VLOOKUP($A173, 'E4 TB Allocation Details'!$A$18:$L$205, MATCH("Misc ID", 'E4 TB Allocation Details'!$A$18:$L$18, 0),FALSE), 'E2 Allocators'!$B$15:$W$361, MATCH('O5 Details by Class &amp; Accounts'!BP$18, 'E2 Allocators'!$B$15:$W$15, 0),FALSE)*$E173), 0, VLOOKUP(VLOOKUP($A173, 'E4 TB Allocation Details'!$A$18:$L$205, MATCH("Misc ID", 'E4 TB Allocation Details'!$A$18:$L$18, 0),FALSE), 'E2 Allocators'!$B$15:$W$361, MATCH('O5 Details by Class &amp; Accounts'!BP$18, 'E2 Allocators'!$B$15:$W$15, 0),FALSE)*$E173)</f>
        <v>0</v>
      </c>
      <c r="BQ173" s="1412">
        <f ca="1">IF(ISERROR(VLOOKUP(VLOOKUP($A173, 'E4 TB Allocation Details'!$A$18:$L$205, MATCH("Misc ID", 'E4 TB Allocation Details'!$A$18:$L$18, 0),FALSE), 'E2 Allocators'!$B$15:$W$361, MATCH('O5 Details by Class &amp; Accounts'!BQ$18, 'E2 Allocators'!$B$15:$W$15, 0),FALSE)*$E173), 0, VLOOKUP(VLOOKUP($A173, 'E4 TB Allocation Details'!$A$18:$L$205, MATCH("Misc ID", 'E4 TB Allocation Details'!$A$18:$L$18, 0),FALSE), 'E2 Allocators'!$B$15:$W$361, MATCH('O5 Details by Class &amp; Accounts'!BQ$18, 'E2 Allocators'!$B$15:$W$15, 0),FALSE)*$E173)</f>
        <v>0</v>
      </c>
      <c r="BR173" s="1412">
        <f ca="1">IF(ISERROR(VLOOKUP(VLOOKUP($A173, 'E4 TB Allocation Details'!$A$18:$L$205, MATCH("Misc ID", 'E4 TB Allocation Details'!$A$18:$L$18, 0),FALSE), 'E2 Allocators'!$B$15:$W$361, MATCH('O5 Details by Class &amp; Accounts'!BR$18, 'E2 Allocators'!$B$15:$W$15, 0),FALSE)*$E173), 0, VLOOKUP(VLOOKUP($A173, 'E4 TB Allocation Details'!$A$18:$L$205, MATCH("Misc ID", 'E4 TB Allocation Details'!$A$18:$L$18, 0),FALSE), 'E2 Allocators'!$B$15:$W$361, MATCH('O5 Details by Class &amp; Accounts'!BR$18, 'E2 Allocators'!$B$15:$W$15, 0),FALSE)*$E173)</f>
        <v>0</v>
      </c>
      <c r="BS173" s="1412">
        <f t="shared" si="41"/>
        <v>0</v>
      </c>
      <c r="BT173" s="1412">
        <f ca="1">IF(ISERROR(VLOOKUP(VLOOKUP($A173, 'E4 TB Allocation Details'!$A$18:$L$205, MATCH("A &amp; G ID", 'E4 TB Allocation Details'!$A$18:$L$18, 0),FALSE), 'E2 Allocators'!$B$15:$W$361, MATCH('O5 Details by Class &amp; Accounts'!BT$18, 'E2 Allocators'!$B$15:$W$15, 0),FALSE)*$E173), 0, VLOOKUP(VLOOKUP($A173, 'E4 TB Allocation Details'!$A$18:$L$205, MATCH("A &amp; G ID", 'E4 TB Allocation Details'!$A$18:$L$18, 0),FALSE), 'E2 Allocators'!$B$15:$W$361, MATCH('O5 Details by Class &amp; Accounts'!BT$18, 'E2 Allocators'!$B$15:$W$15, 0),FALSE)*$E173)</f>
        <v>0</v>
      </c>
      <c r="BU173" s="1412">
        <f ca="1">IF(ISERROR(VLOOKUP(VLOOKUP($A173, 'E4 TB Allocation Details'!$A$18:$L$205, MATCH("A &amp; G ID", 'E4 TB Allocation Details'!$A$18:$L$18, 0),FALSE), 'E2 Allocators'!$B$15:$W$361, MATCH('O5 Details by Class &amp; Accounts'!BU$18, 'E2 Allocators'!$B$15:$W$15, 0),FALSE)*$E173), 0, VLOOKUP(VLOOKUP($A173, 'E4 TB Allocation Details'!$A$18:$L$205, MATCH("A &amp; G ID", 'E4 TB Allocation Details'!$A$18:$L$18, 0),FALSE), 'E2 Allocators'!$B$15:$W$361, MATCH('O5 Details by Class &amp; Accounts'!BU$18, 'E2 Allocators'!$B$15:$W$15, 0),FALSE)*$E173)</f>
        <v>0</v>
      </c>
      <c r="BV173" s="1412">
        <f ca="1">IF(ISERROR(VLOOKUP(VLOOKUP($A173, 'E4 TB Allocation Details'!$A$18:$L$205, MATCH("A &amp; G ID", 'E4 TB Allocation Details'!$A$18:$L$18, 0),FALSE), 'E2 Allocators'!$B$15:$W$361, MATCH('O5 Details by Class &amp; Accounts'!BV$18, 'E2 Allocators'!$B$15:$W$15, 0),FALSE)*$E173), 0, VLOOKUP(VLOOKUP($A173, 'E4 TB Allocation Details'!$A$18:$L$205, MATCH("A &amp; G ID", 'E4 TB Allocation Details'!$A$18:$L$18, 0),FALSE), 'E2 Allocators'!$B$15:$W$361, MATCH('O5 Details by Class &amp; Accounts'!BV$18, 'E2 Allocators'!$B$15:$W$15, 0),FALSE)*$E173)</f>
        <v>0</v>
      </c>
      <c r="BW173" s="1412">
        <f ca="1">IF(ISERROR(VLOOKUP(VLOOKUP($A173, 'E4 TB Allocation Details'!$A$18:$L$205, MATCH("A &amp; G ID", 'E4 TB Allocation Details'!$A$18:$L$18, 0),FALSE), 'E2 Allocators'!$B$15:$W$361, MATCH('O5 Details by Class &amp; Accounts'!BW$18, 'E2 Allocators'!$B$15:$W$15, 0),FALSE)*$E173), 0, VLOOKUP(VLOOKUP($A173, 'E4 TB Allocation Details'!$A$18:$L$205, MATCH("A &amp; G ID", 'E4 TB Allocation Details'!$A$18:$L$18, 0),FALSE), 'E2 Allocators'!$B$15:$W$361, MATCH('O5 Details by Class &amp; Accounts'!BW$18, 'E2 Allocators'!$B$15:$W$15, 0),FALSE)*$E173)</f>
        <v>0</v>
      </c>
      <c r="BX173" s="1412">
        <f ca="1">IF(ISERROR(VLOOKUP(VLOOKUP($A173, 'E4 TB Allocation Details'!$A$18:$L$205, MATCH("A &amp; G ID", 'E4 TB Allocation Details'!$A$18:$L$18, 0),FALSE), 'E2 Allocators'!$B$15:$W$361, MATCH('O5 Details by Class &amp; Accounts'!BX$18, 'E2 Allocators'!$B$15:$W$15, 0),FALSE)*$E173), 0, VLOOKUP(VLOOKUP($A173, 'E4 TB Allocation Details'!$A$18:$L$205, MATCH("A &amp; G ID", 'E4 TB Allocation Details'!$A$18:$L$18, 0),FALSE), 'E2 Allocators'!$B$15:$W$361, MATCH('O5 Details by Class &amp; Accounts'!BX$18, 'E2 Allocators'!$B$15:$W$15, 0),FALSE)*$E173)</f>
        <v>0</v>
      </c>
      <c r="BY173" s="1412">
        <f ca="1">IF(ISERROR(VLOOKUP(VLOOKUP($A173, 'E4 TB Allocation Details'!$A$18:$L$205, MATCH("A &amp; G ID", 'E4 TB Allocation Details'!$A$18:$L$18, 0),FALSE), 'E2 Allocators'!$B$15:$W$361, MATCH('O5 Details by Class &amp; Accounts'!BY$18, 'E2 Allocators'!$B$15:$W$15, 0),FALSE)*$E173), 0, VLOOKUP(VLOOKUP($A173, 'E4 TB Allocation Details'!$A$18:$L$205, MATCH("A &amp; G ID", 'E4 TB Allocation Details'!$A$18:$L$18, 0),FALSE), 'E2 Allocators'!$B$15:$W$361, MATCH('O5 Details by Class &amp; Accounts'!BY$18, 'E2 Allocators'!$B$15:$W$15, 0),FALSE)*$E173)</f>
        <v>0</v>
      </c>
      <c r="BZ173" s="1412">
        <f ca="1">IF(ISERROR(VLOOKUP(VLOOKUP($A173, 'E4 TB Allocation Details'!$A$18:$L$205, MATCH("A &amp; G ID", 'E4 TB Allocation Details'!$A$18:$L$18, 0),FALSE), 'E2 Allocators'!$B$15:$W$361, MATCH('O5 Details by Class &amp; Accounts'!BZ$18, 'E2 Allocators'!$B$15:$W$15, 0),FALSE)*$E173), 0, VLOOKUP(VLOOKUP($A173, 'E4 TB Allocation Details'!$A$18:$L$205, MATCH("A &amp; G ID", 'E4 TB Allocation Details'!$A$18:$L$18, 0),FALSE), 'E2 Allocators'!$B$15:$W$361, MATCH('O5 Details by Class &amp; Accounts'!BZ$18, 'E2 Allocators'!$B$15:$W$15, 0),FALSE)*$E173)</f>
        <v>0</v>
      </c>
      <c r="CA173" s="1412">
        <f ca="1">IF(ISERROR(VLOOKUP(VLOOKUP($A173, 'E4 TB Allocation Details'!$A$18:$L$205, MATCH("A &amp; G ID", 'E4 TB Allocation Details'!$A$18:$L$18, 0),FALSE), 'E2 Allocators'!$B$15:$W$361, MATCH('O5 Details by Class &amp; Accounts'!CA$18, 'E2 Allocators'!$B$15:$W$15, 0),FALSE)*$E173), 0, VLOOKUP(VLOOKUP($A173, 'E4 TB Allocation Details'!$A$18:$L$205, MATCH("A &amp; G ID", 'E4 TB Allocation Details'!$A$18:$L$18, 0),FALSE), 'E2 Allocators'!$B$15:$W$361, MATCH('O5 Details by Class &amp; Accounts'!CA$18, 'E2 Allocators'!$B$15:$W$15, 0),FALSE)*$E173)</f>
        <v>0</v>
      </c>
      <c r="CB173" s="1412">
        <f ca="1">IF(ISERROR(VLOOKUP(VLOOKUP($A173, 'E4 TB Allocation Details'!$A$18:$L$205, MATCH("A &amp; G ID", 'E4 TB Allocation Details'!$A$18:$L$18, 0),FALSE), 'E2 Allocators'!$B$15:$W$361, MATCH('O5 Details by Class &amp; Accounts'!CB$18, 'E2 Allocators'!$B$15:$W$15, 0),FALSE)*$E173), 0, VLOOKUP(VLOOKUP($A173, 'E4 TB Allocation Details'!$A$18:$L$205, MATCH("A &amp; G ID", 'E4 TB Allocation Details'!$A$18:$L$18, 0),FALSE), 'E2 Allocators'!$B$15:$W$361, MATCH('O5 Details by Class &amp; Accounts'!CB$18, 'E2 Allocators'!$B$15:$W$15, 0),FALSE)*$E173)</f>
        <v>0</v>
      </c>
      <c r="CC173" s="1412">
        <f ca="1">IF(ISERROR(VLOOKUP(VLOOKUP($A173, 'E4 TB Allocation Details'!$A$18:$L$205, MATCH("A &amp; G ID", 'E4 TB Allocation Details'!$A$18:$L$18, 0),FALSE), 'E2 Allocators'!$B$15:$W$361, MATCH('O5 Details by Class &amp; Accounts'!CC$18, 'E2 Allocators'!$B$15:$W$15, 0),FALSE)*$E173), 0, VLOOKUP(VLOOKUP($A173, 'E4 TB Allocation Details'!$A$18:$L$205, MATCH("A &amp; G ID", 'E4 TB Allocation Details'!$A$18:$L$18, 0),FALSE), 'E2 Allocators'!$B$15:$W$361, MATCH('O5 Details by Class &amp; Accounts'!CC$18, 'E2 Allocators'!$B$15:$W$15, 0),FALSE)*$E173)</f>
        <v>0</v>
      </c>
      <c r="CD173" s="1412">
        <f ca="1">IF(ISERROR(VLOOKUP(VLOOKUP($A173, 'E4 TB Allocation Details'!$A$18:$L$205, MATCH("A &amp; G ID", 'E4 TB Allocation Details'!$A$18:$L$18, 0),FALSE), 'E2 Allocators'!$B$15:$W$361, MATCH('O5 Details by Class &amp; Accounts'!CD$18, 'E2 Allocators'!$B$15:$W$15, 0),FALSE)*$E173), 0, VLOOKUP(VLOOKUP($A173, 'E4 TB Allocation Details'!$A$18:$L$205, MATCH("A &amp; G ID", 'E4 TB Allocation Details'!$A$18:$L$18, 0),FALSE), 'E2 Allocators'!$B$15:$W$361, MATCH('O5 Details by Class &amp; Accounts'!CD$18, 'E2 Allocators'!$B$15:$W$15, 0),FALSE)*$E173)</f>
        <v>0</v>
      </c>
      <c r="CE173" s="1412">
        <f ca="1">IF(ISERROR(VLOOKUP(VLOOKUP($A173, 'E4 TB Allocation Details'!$A$18:$L$205, MATCH("A &amp; G ID", 'E4 TB Allocation Details'!$A$18:$L$18, 0),FALSE), 'E2 Allocators'!$B$15:$W$361, MATCH('O5 Details by Class &amp; Accounts'!CE$18, 'E2 Allocators'!$B$15:$W$15, 0),FALSE)*$E173), 0, VLOOKUP(VLOOKUP($A173, 'E4 TB Allocation Details'!$A$18:$L$205, MATCH("A &amp; G ID", 'E4 TB Allocation Details'!$A$18:$L$18, 0),FALSE), 'E2 Allocators'!$B$15:$W$361, MATCH('O5 Details by Class &amp; Accounts'!CE$18, 'E2 Allocators'!$B$15:$W$15, 0),FALSE)*$E173)</f>
        <v>0</v>
      </c>
      <c r="CF173" s="1412">
        <f ca="1">IF(ISERROR(VLOOKUP(VLOOKUP($A173, 'E4 TB Allocation Details'!$A$18:$L$205, MATCH("A &amp; G ID", 'E4 TB Allocation Details'!$A$18:$L$18, 0),FALSE), 'E2 Allocators'!$B$15:$W$361, MATCH('O5 Details by Class &amp; Accounts'!CF$18, 'E2 Allocators'!$B$15:$W$15, 0),FALSE)*$E173), 0, VLOOKUP(VLOOKUP($A173, 'E4 TB Allocation Details'!$A$18:$L$205, MATCH("A &amp; G ID", 'E4 TB Allocation Details'!$A$18:$L$18, 0),FALSE), 'E2 Allocators'!$B$15:$W$361, MATCH('O5 Details by Class &amp; Accounts'!CF$18, 'E2 Allocators'!$B$15:$W$15, 0),FALSE)*$E173)</f>
        <v>0</v>
      </c>
      <c r="CG173" s="1412">
        <f ca="1">IF(ISERROR(VLOOKUP(VLOOKUP($A173, 'E4 TB Allocation Details'!$A$18:$L$205, MATCH("A &amp; G ID", 'E4 TB Allocation Details'!$A$18:$L$18, 0),FALSE), 'E2 Allocators'!$B$15:$W$361, MATCH('O5 Details by Class &amp; Accounts'!CG$18, 'E2 Allocators'!$B$15:$W$15, 0),FALSE)*$E173), 0, VLOOKUP(VLOOKUP($A173, 'E4 TB Allocation Details'!$A$18:$L$205, MATCH("A &amp; G ID", 'E4 TB Allocation Details'!$A$18:$L$18, 0),FALSE), 'E2 Allocators'!$B$15:$W$361, MATCH('O5 Details by Class &amp; Accounts'!CG$18, 'E2 Allocators'!$B$15:$W$15, 0),FALSE)*$E173)</f>
        <v>0</v>
      </c>
      <c r="CH173" s="1412">
        <f ca="1">IF(ISERROR(VLOOKUP(VLOOKUP($A173, 'E4 TB Allocation Details'!$A$18:$L$205, MATCH("A &amp; G ID", 'E4 TB Allocation Details'!$A$18:$L$18, 0),FALSE), 'E2 Allocators'!$B$15:$W$361, MATCH('O5 Details by Class &amp; Accounts'!CH$18, 'E2 Allocators'!$B$15:$W$15, 0),FALSE)*$E173), 0, VLOOKUP(VLOOKUP($A173, 'E4 TB Allocation Details'!$A$18:$L$205, MATCH("A &amp; G ID", 'E4 TB Allocation Details'!$A$18:$L$18, 0),FALSE), 'E2 Allocators'!$B$15:$W$361, MATCH('O5 Details by Class &amp; Accounts'!CH$18, 'E2 Allocators'!$B$15:$W$15, 0),FALSE)*$E173)</f>
        <v>0</v>
      </c>
      <c r="CI173" s="1412">
        <f ca="1">IF(ISERROR(VLOOKUP(VLOOKUP($A173, 'E4 TB Allocation Details'!$A$18:$L$205, MATCH("A &amp; G ID", 'E4 TB Allocation Details'!$A$18:$L$18, 0),FALSE), 'E2 Allocators'!$B$15:$W$361, MATCH('O5 Details by Class &amp; Accounts'!CI$18, 'E2 Allocators'!$B$15:$W$15, 0),FALSE)*$E173), 0, VLOOKUP(VLOOKUP($A173, 'E4 TB Allocation Details'!$A$18:$L$205, MATCH("A &amp; G ID", 'E4 TB Allocation Details'!$A$18:$L$18, 0),FALSE), 'E2 Allocators'!$B$15:$W$361, MATCH('O5 Details by Class &amp; Accounts'!CI$18, 'E2 Allocators'!$B$15:$W$15, 0),FALSE)*$E173)</f>
        <v>0</v>
      </c>
      <c r="CJ173" s="1412">
        <f ca="1">IF(ISERROR(VLOOKUP(VLOOKUP($A173, 'E4 TB Allocation Details'!$A$18:$L$205, MATCH("A &amp; G ID", 'E4 TB Allocation Details'!$A$18:$L$18, 0),FALSE), 'E2 Allocators'!$B$15:$W$361, MATCH('O5 Details by Class &amp; Accounts'!CJ$18, 'E2 Allocators'!$B$15:$W$15, 0),FALSE)*$E173), 0, VLOOKUP(VLOOKUP($A173, 'E4 TB Allocation Details'!$A$18:$L$205, MATCH("A &amp; G ID", 'E4 TB Allocation Details'!$A$18:$L$18, 0),FALSE), 'E2 Allocators'!$B$15:$W$361, MATCH('O5 Details by Class &amp; Accounts'!CJ$18, 'E2 Allocators'!$B$15:$W$15, 0),FALSE)*$E173)</f>
        <v>0</v>
      </c>
      <c r="CK173" s="1412">
        <f ca="1">IF(ISERROR(VLOOKUP(VLOOKUP($A173, 'E4 TB Allocation Details'!$A$18:$L$205, MATCH("A &amp; G ID", 'E4 TB Allocation Details'!$A$18:$L$18, 0),FALSE), 'E2 Allocators'!$B$15:$W$361, MATCH('O5 Details by Class &amp; Accounts'!CK$18, 'E2 Allocators'!$B$15:$W$15, 0),FALSE)*$E173), 0, VLOOKUP(VLOOKUP($A173, 'E4 TB Allocation Details'!$A$18:$L$205, MATCH("A &amp; G ID", 'E4 TB Allocation Details'!$A$18:$L$18, 0),FALSE), 'E2 Allocators'!$B$15:$W$361, MATCH('O5 Details by Class &amp; Accounts'!CK$18, 'E2 Allocators'!$B$15:$W$15, 0),FALSE)*$E173)</f>
        <v>0</v>
      </c>
      <c r="CL173" s="1412">
        <f ca="1">IF(ISERROR(VLOOKUP(VLOOKUP($A173, 'E4 TB Allocation Details'!$A$18:$L$205, MATCH("A &amp; G ID", 'E4 TB Allocation Details'!$A$18:$L$18, 0),FALSE), 'E2 Allocators'!$B$15:$W$361, MATCH('O5 Details by Class &amp; Accounts'!CL$18, 'E2 Allocators'!$B$15:$W$15, 0),FALSE)*$E173), 0, VLOOKUP(VLOOKUP($A173, 'E4 TB Allocation Details'!$A$18:$L$205, MATCH("A &amp; G ID", 'E4 TB Allocation Details'!$A$18:$L$18, 0),FALSE), 'E2 Allocators'!$B$15:$W$361, MATCH('O5 Details by Class &amp; Accounts'!CL$18, 'E2 Allocators'!$B$15:$W$15, 0),FALSE)*$E173)</f>
        <v>0</v>
      </c>
      <c r="CM173" s="1412">
        <f ca="1">IF(ISERROR(VLOOKUP(VLOOKUP($A173, 'E4 TB Allocation Details'!$A$18:$L$205, MATCH("A &amp; G ID", 'E4 TB Allocation Details'!$A$18:$L$18, 0),FALSE), 'E2 Allocators'!$B$15:$W$361, MATCH('O5 Details by Class &amp; Accounts'!CM$18, 'E2 Allocators'!$B$15:$W$15, 0),FALSE)*$E173), 0, VLOOKUP(VLOOKUP($A173, 'E4 TB Allocation Details'!$A$18:$L$205, MATCH("A &amp; G ID", 'E4 TB Allocation Details'!$A$18:$L$18, 0),FALSE), 'E2 Allocators'!$B$15:$W$361, MATCH('O5 Details by Class &amp; Accounts'!CM$18, 'E2 Allocators'!$B$15:$W$15, 0),FALSE)*$E173)</f>
        <v>0</v>
      </c>
      <c r="CN173" s="1412">
        <f t="shared" si="42"/>
        <v>0</v>
      </c>
      <c r="CO173" s="1792">
        <f t="shared" si="43"/>
        <v>0</v>
      </c>
      <c r="CQ173" s="2087" t="s">
        <v>675</v>
      </c>
    </row>
    <row r="174" spans="1:95" s="81" customFormat="1" ht="12.75">
      <c r="A174" s="1170">
        <v>5520</v>
      </c>
      <c r="B174" s="452" t="s">
        <v>1322</v>
      </c>
      <c r="C174" s="1789">
        <f ca="1">IF(ISERROR(VLOOKUP($A174,'I3 TB Data'!$A$23:$H$458,MATCH('O5 Details by Class &amp; Accounts'!$C$18, 'I3 TB Data'!$A$23:$H$23,0),0)), 0, VLOOKUP($A174,'I3 TB Data'!$A$23:$H$458,MATCH('O5 Details by Class &amp; Accounts'!$C$18,'I3 TB Data'!$A$23:$H$23,0),0))</f>
        <v>0</v>
      </c>
      <c r="D174" s="1790"/>
      <c r="E174" s="1789">
        <f t="shared" si="37"/>
        <v>0</v>
      </c>
      <c r="F174" s="1791"/>
      <c r="G174" s="1791"/>
      <c r="H174" s="1412">
        <f t="shared" si="39"/>
        <v>0</v>
      </c>
      <c r="I174" s="1412">
        <f ca="1">IF(ISERROR(VLOOKUP(VLOOKUP($A174, 'E4 TB Allocation Details'!$A$18:$L$205, MATCH("Demand ID", 'E4 TB Allocation Details'!$A$18:$L$18, 0),FALSE), 'E2 Allocators'!$B$15:$W$361, MATCH('O5 Details by Class &amp; Accounts'!I$18, 'E2 Allocators'!$B$15:$W$15, 0),FALSE)*$F174), 0, VLOOKUP(VLOOKUP($A174, 'E4 TB Allocation Details'!$A$18:$L$205, MATCH("Demand ID", 'E4 TB Allocation Details'!$A$18:$L$18, 0),FALSE), 'E2 Allocators'!$B$15:$W$361, MATCH('O5 Details by Class &amp; Accounts'!I$18, 'E2 Allocators'!$B$15:$W$15, 0),FALSE)*$F174)</f>
        <v>0</v>
      </c>
      <c r="J174" s="1412">
        <f ca="1">IF(ISERROR(VLOOKUP(VLOOKUP($A174, 'E4 TB Allocation Details'!$A$18:$L$205, MATCH("Demand ID", 'E4 TB Allocation Details'!$A$18:$L$18, 0),FALSE), 'E2 Allocators'!$B$15:$W$361, MATCH('O5 Details by Class &amp; Accounts'!J$18, 'E2 Allocators'!$B$15:$W$15, 0),FALSE)*$F174), 0, VLOOKUP(VLOOKUP($A174, 'E4 TB Allocation Details'!$A$18:$L$205, MATCH("Demand ID", 'E4 TB Allocation Details'!$A$18:$L$18, 0),FALSE), 'E2 Allocators'!$B$15:$W$361, MATCH('O5 Details by Class &amp; Accounts'!J$18, 'E2 Allocators'!$B$15:$W$15, 0),FALSE)*$F174)</f>
        <v>0</v>
      </c>
      <c r="K174" s="1412">
        <f ca="1">IF(ISERROR(VLOOKUP(VLOOKUP($A174, 'E4 TB Allocation Details'!$A$18:$L$205, MATCH("Demand ID", 'E4 TB Allocation Details'!$A$18:$L$18, 0),FALSE), 'E2 Allocators'!$B$15:$W$361, MATCH('O5 Details by Class &amp; Accounts'!K$18, 'E2 Allocators'!$B$15:$W$15, 0),FALSE)*$F174), 0, VLOOKUP(VLOOKUP($A174, 'E4 TB Allocation Details'!$A$18:$L$205, MATCH("Demand ID", 'E4 TB Allocation Details'!$A$18:$L$18, 0),FALSE), 'E2 Allocators'!$B$15:$W$361, MATCH('O5 Details by Class &amp; Accounts'!K$18, 'E2 Allocators'!$B$15:$W$15, 0),FALSE)*$F174)</f>
        <v>0</v>
      </c>
      <c r="L174" s="1412">
        <f ca="1">IF(ISERROR(VLOOKUP(VLOOKUP($A174, 'E4 TB Allocation Details'!$A$18:$L$205, MATCH("Demand ID", 'E4 TB Allocation Details'!$A$18:$L$18, 0),FALSE), 'E2 Allocators'!$B$15:$W$361, MATCH('O5 Details by Class &amp; Accounts'!L$18, 'E2 Allocators'!$B$15:$W$15, 0),FALSE)*$F174), 0, VLOOKUP(VLOOKUP($A174, 'E4 TB Allocation Details'!$A$18:$L$205, MATCH("Demand ID", 'E4 TB Allocation Details'!$A$18:$L$18, 0),FALSE), 'E2 Allocators'!$B$15:$W$361, MATCH('O5 Details by Class &amp; Accounts'!L$18, 'E2 Allocators'!$B$15:$W$15, 0),FALSE)*$F174)</f>
        <v>0</v>
      </c>
      <c r="M174" s="1412">
        <f ca="1">IF(ISERROR(VLOOKUP(VLOOKUP($A174, 'E4 TB Allocation Details'!$A$18:$L$205, MATCH("Demand ID", 'E4 TB Allocation Details'!$A$18:$L$18, 0),FALSE), 'E2 Allocators'!$B$15:$W$361, MATCH('O5 Details by Class &amp; Accounts'!M$18, 'E2 Allocators'!$B$15:$W$15, 0),FALSE)*$F174), 0, VLOOKUP(VLOOKUP($A174, 'E4 TB Allocation Details'!$A$18:$L$205, MATCH("Demand ID", 'E4 TB Allocation Details'!$A$18:$L$18, 0),FALSE), 'E2 Allocators'!$B$15:$W$361, MATCH('O5 Details by Class &amp; Accounts'!M$18, 'E2 Allocators'!$B$15:$W$15, 0),FALSE)*$F174)</f>
        <v>0</v>
      </c>
      <c r="N174" s="1412">
        <f ca="1">IF(ISERROR(VLOOKUP(VLOOKUP($A174, 'E4 TB Allocation Details'!$A$18:$L$205, MATCH("Demand ID", 'E4 TB Allocation Details'!$A$18:$L$18, 0),FALSE), 'E2 Allocators'!$B$15:$W$361, MATCH('O5 Details by Class &amp; Accounts'!N$18, 'E2 Allocators'!$B$15:$W$15, 0),FALSE)*$F174), 0, VLOOKUP(VLOOKUP($A174, 'E4 TB Allocation Details'!$A$18:$L$205, MATCH("Demand ID", 'E4 TB Allocation Details'!$A$18:$L$18, 0),FALSE), 'E2 Allocators'!$B$15:$W$361, MATCH('O5 Details by Class &amp; Accounts'!N$18, 'E2 Allocators'!$B$15:$W$15, 0),FALSE)*$F174)</f>
        <v>0</v>
      </c>
      <c r="O174" s="1412">
        <f ca="1">IF(ISERROR(VLOOKUP(VLOOKUP($A174, 'E4 TB Allocation Details'!$A$18:$L$205, MATCH("Demand ID", 'E4 TB Allocation Details'!$A$18:$L$18, 0),FALSE), 'E2 Allocators'!$B$15:$W$361, MATCH('O5 Details by Class &amp; Accounts'!O$18, 'E2 Allocators'!$B$15:$W$15, 0),FALSE)*$F174), 0, VLOOKUP(VLOOKUP($A174, 'E4 TB Allocation Details'!$A$18:$L$205, MATCH("Demand ID", 'E4 TB Allocation Details'!$A$18:$L$18, 0),FALSE), 'E2 Allocators'!$B$15:$W$361, MATCH('O5 Details by Class &amp; Accounts'!O$18, 'E2 Allocators'!$B$15:$W$15, 0),FALSE)*$F174)</f>
        <v>0</v>
      </c>
      <c r="P174" s="1412">
        <f ca="1">IF(ISERROR(VLOOKUP(VLOOKUP($A174, 'E4 TB Allocation Details'!$A$18:$L$205, MATCH("Demand ID", 'E4 TB Allocation Details'!$A$18:$L$18, 0),FALSE), 'E2 Allocators'!$B$15:$W$361, MATCH('O5 Details by Class &amp; Accounts'!P$18, 'E2 Allocators'!$B$15:$W$15, 0),FALSE)*$F174), 0, VLOOKUP(VLOOKUP($A174, 'E4 TB Allocation Details'!$A$18:$L$205, MATCH("Demand ID", 'E4 TB Allocation Details'!$A$18:$L$18, 0),FALSE), 'E2 Allocators'!$B$15:$W$361, MATCH('O5 Details by Class &amp; Accounts'!P$18, 'E2 Allocators'!$B$15:$W$15, 0),FALSE)*$F174)</f>
        <v>0</v>
      </c>
      <c r="Q174" s="1412">
        <f ca="1">IF(ISERROR(VLOOKUP(VLOOKUP($A174, 'E4 TB Allocation Details'!$A$18:$L$205, MATCH("Demand ID", 'E4 TB Allocation Details'!$A$18:$L$18, 0),FALSE), 'E2 Allocators'!$B$15:$W$361, MATCH('O5 Details by Class &amp; Accounts'!Q$18, 'E2 Allocators'!$B$15:$W$15, 0),FALSE)*$F174), 0, VLOOKUP(VLOOKUP($A174, 'E4 TB Allocation Details'!$A$18:$L$205, MATCH("Demand ID", 'E4 TB Allocation Details'!$A$18:$L$18, 0),FALSE), 'E2 Allocators'!$B$15:$W$361, MATCH('O5 Details by Class &amp; Accounts'!Q$18, 'E2 Allocators'!$B$15:$W$15, 0),FALSE)*$F174)</f>
        <v>0</v>
      </c>
      <c r="R174" s="1412">
        <f ca="1">IF(ISERROR(VLOOKUP(VLOOKUP($A174, 'E4 TB Allocation Details'!$A$18:$L$205, MATCH("Demand ID", 'E4 TB Allocation Details'!$A$18:$L$18, 0),FALSE), 'E2 Allocators'!$B$15:$W$361, MATCH('O5 Details by Class &amp; Accounts'!R$18, 'E2 Allocators'!$B$15:$W$15, 0),FALSE)*$F174), 0, VLOOKUP(VLOOKUP($A174, 'E4 TB Allocation Details'!$A$18:$L$205, MATCH("Demand ID", 'E4 TB Allocation Details'!$A$18:$L$18, 0),FALSE), 'E2 Allocators'!$B$15:$W$361, MATCH('O5 Details by Class &amp; Accounts'!R$18, 'E2 Allocators'!$B$15:$W$15, 0),FALSE)*$F174)</f>
        <v>0</v>
      </c>
      <c r="S174" s="1412">
        <f ca="1">IF(ISERROR(VLOOKUP(VLOOKUP($A174, 'E4 TB Allocation Details'!$A$18:$L$205, MATCH("Demand ID", 'E4 TB Allocation Details'!$A$18:$L$18, 0),FALSE), 'E2 Allocators'!$B$15:$W$361, MATCH('O5 Details by Class &amp; Accounts'!S$18, 'E2 Allocators'!$B$15:$W$15, 0),FALSE)*$F174), 0, VLOOKUP(VLOOKUP($A174, 'E4 TB Allocation Details'!$A$18:$L$205, MATCH("Demand ID", 'E4 TB Allocation Details'!$A$18:$L$18, 0),FALSE), 'E2 Allocators'!$B$15:$W$361, MATCH('O5 Details by Class &amp; Accounts'!S$18, 'E2 Allocators'!$B$15:$W$15, 0),FALSE)*$F174)</f>
        <v>0</v>
      </c>
      <c r="T174" s="1412">
        <f ca="1">IF(ISERROR(VLOOKUP(VLOOKUP($A174, 'E4 TB Allocation Details'!$A$18:$L$205, MATCH("Demand ID", 'E4 TB Allocation Details'!$A$18:$L$18, 0),FALSE), 'E2 Allocators'!$B$15:$W$361, MATCH('O5 Details by Class &amp; Accounts'!T$18, 'E2 Allocators'!$B$15:$W$15, 0),FALSE)*$F174), 0, VLOOKUP(VLOOKUP($A174, 'E4 TB Allocation Details'!$A$18:$L$205, MATCH("Demand ID", 'E4 TB Allocation Details'!$A$18:$L$18, 0),FALSE), 'E2 Allocators'!$B$15:$W$361, MATCH('O5 Details by Class &amp; Accounts'!T$18, 'E2 Allocators'!$B$15:$W$15, 0),FALSE)*$F174)</f>
        <v>0</v>
      </c>
      <c r="U174" s="1412">
        <f ca="1">IF(ISERROR(VLOOKUP(VLOOKUP($A174, 'E4 TB Allocation Details'!$A$18:$L$205, MATCH("Demand ID", 'E4 TB Allocation Details'!$A$18:$L$18, 0),FALSE), 'E2 Allocators'!$B$15:$W$361, MATCH('O5 Details by Class &amp; Accounts'!U$18, 'E2 Allocators'!$B$15:$W$15, 0),FALSE)*$F174), 0, VLOOKUP(VLOOKUP($A174, 'E4 TB Allocation Details'!$A$18:$L$205, MATCH("Demand ID", 'E4 TB Allocation Details'!$A$18:$L$18, 0),FALSE), 'E2 Allocators'!$B$15:$W$361, MATCH('O5 Details by Class &amp; Accounts'!U$18, 'E2 Allocators'!$B$15:$W$15, 0),FALSE)*$F174)</f>
        <v>0</v>
      </c>
      <c r="V174" s="1412">
        <f ca="1">IF(ISERROR(VLOOKUP(VLOOKUP($A174, 'E4 TB Allocation Details'!$A$18:$L$205, MATCH("Demand ID", 'E4 TB Allocation Details'!$A$18:$L$18, 0),FALSE), 'E2 Allocators'!$B$15:$W$361, MATCH('O5 Details by Class &amp; Accounts'!V$18, 'E2 Allocators'!$B$15:$W$15, 0),FALSE)*$F174), 0, VLOOKUP(VLOOKUP($A174, 'E4 TB Allocation Details'!$A$18:$L$205, MATCH("Demand ID", 'E4 TB Allocation Details'!$A$18:$L$18, 0),FALSE), 'E2 Allocators'!$B$15:$W$361, MATCH('O5 Details by Class &amp; Accounts'!V$18, 'E2 Allocators'!$B$15:$W$15, 0),FALSE)*$F174)</f>
        <v>0</v>
      </c>
      <c r="W174" s="1412">
        <f ca="1">IF(ISERROR(VLOOKUP(VLOOKUP($A174, 'E4 TB Allocation Details'!$A$18:$L$205, MATCH("Demand ID", 'E4 TB Allocation Details'!$A$18:$L$18, 0),FALSE), 'E2 Allocators'!$B$15:$W$361, MATCH('O5 Details by Class &amp; Accounts'!W$18, 'E2 Allocators'!$B$15:$W$15, 0),FALSE)*$F174), 0, VLOOKUP(VLOOKUP($A174, 'E4 TB Allocation Details'!$A$18:$L$205, MATCH("Demand ID", 'E4 TB Allocation Details'!$A$18:$L$18, 0),FALSE), 'E2 Allocators'!$B$15:$W$361, MATCH('O5 Details by Class &amp; Accounts'!W$18, 'E2 Allocators'!$B$15:$W$15, 0),FALSE)*$F174)</f>
        <v>0</v>
      </c>
      <c r="X174" s="1412">
        <f ca="1">IF(ISERROR(VLOOKUP(VLOOKUP($A174, 'E4 TB Allocation Details'!$A$18:$L$205, MATCH("Demand ID", 'E4 TB Allocation Details'!$A$18:$L$18, 0),FALSE), 'E2 Allocators'!$B$15:$W$361, MATCH('O5 Details by Class &amp; Accounts'!X$18, 'E2 Allocators'!$B$15:$W$15, 0),FALSE)*$F174), 0, VLOOKUP(VLOOKUP($A174, 'E4 TB Allocation Details'!$A$18:$L$205, MATCH("Demand ID", 'E4 TB Allocation Details'!$A$18:$L$18, 0),FALSE), 'E2 Allocators'!$B$15:$W$361, MATCH('O5 Details by Class &amp; Accounts'!X$18, 'E2 Allocators'!$B$15:$W$15, 0),FALSE)*$F174)</f>
        <v>0</v>
      </c>
      <c r="Y174" s="1412">
        <f ca="1">IF(ISERROR(VLOOKUP(VLOOKUP($A174, 'E4 TB Allocation Details'!$A$18:$L$205, MATCH("Demand ID", 'E4 TB Allocation Details'!$A$18:$L$18, 0),FALSE), 'E2 Allocators'!$B$15:$W$361, MATCH('O5 Details by Class &amp; Accounts'!Y$18, 'E2 Allocators'!$B$15:$W$15, 0),FALSE)*$F174), 0, VLOOKUP(VLOOKUP($A174, 'E4 TB Allocation Details'!$A$18:$L$205, MATCH("Demand ID", 'E4 TB Allocation Details'!$A$18:$L$18, 0),FALSE), 'E2 Allocators'!$B$15:$W$361, MATCH('O5 Details by Class &amp; Accounts'!Y$18, 'E2 Allocators'!$B$15:$W$15, 0),FALSE)*$F174)</f>
        <v>0</v>
      </c>
      <c r="Z174" s="1412">
        <f ca="1">IF(ISERROR(VLOOKUP(VLOOKUP($A174, 'E4 TB Allocation Details'!$A$18:$L$205, MATCH("Demand ID", 'E4 TB Allocation Details'!$A$18:$L$18, 0),FALSE), 'E2 Allocators'!$B$15:$W$361, MATCH('O5 Details by Class &amp; Accounts'!Z$18, 'E2 Allocators'!$B$15:$W$15, 0),FALSE)*$F174), 0, VLOOKUP(VLOOKUP($A174, 'E4 TB Allocation Details'!$A$18:$L$205, MATCH("Demand ID", 'E4 TB Allocation Details'!$A$18:$L$18, 0),FALSE), 'E2 Allocators'!$B$15:$W$361, MATCH('O5 Details by Class &amp; Accounts'!Z$18, 'E2 Allocators'!$B$15:$W$15, 0),FALSE)*$F174)</f>
        <v>0</v>
      </c>
      <c r="AA174" s="1412">
        <f ca="1">IF(ISERROR(VLOOKUP(VLOOKUP($A174, 'E4 TB Allocation Details'!$A$18:$L$205, MATCH("Demand ID", 'E4 TB Allocation Details'!$A$18:$L$18, 0),FALSE), 'E2 Allocators'!$B$15:$W$361, MATCH('O5 Details by Class &amp; Accounts'!AA$18, 'E2 Allocators'!$B$15:$W$15, 0),FALSE)*$F174), 0, VLOOKUP(VLOOKUP($A174, 'E4 TB Allocation Details'!$A$18:$L$205, MATCH("Demand ID", 'E4 TB Allocation Details'!$A$18:$L$18, 0),FALSE), 'E2 Allocators'!$B$15:$W$361, MATCH('O5 Details by Class &amp; Accounts'!AA$18, 'E2 Allocators'!$B$15:$W$15, 0),FALSE)*$F174)</f>
        <v>0</v>
      </c>
      <c r="AB174" s="1412">
        <f ca="1">IF(ISERROR(VLOOKUP(VLOOKUP($A174, 'E4 TB Allocation Details'!$A$18:$L$205, MATCH("Demand ID", 'E4 TB Allocation Details'!$A$18:$L$18, 0),FALSE), 'E2 Allocators'!$B$15:$W$361, MATCH('O5 Details by Class &amp; Accounts'!AB$18, 'E2 Allocators'!$B$15:$W$15, 0),FALSE)*$F174), 0, VLOOKUP(VLOOKUP($A174, 'E4 TB Allocation Details'!$A$18:$L$205, MATCH("Demand ID", 'E4 TB Allocation Details'!$A$18:$L$18, 0),FALSE), 'E2 Allocators'!$B$15:$W$361, MATCH('O5 Details by Class &amp; Accounts'!AB$18, 'E2 Allocators'!$B$15:$W$15, 0),FALSE)*$F174)</f>
        <v>0</v>
      </c>
      <c r="AC174" s="1412">
        <f t="shared" si="40"/>
        <v>0</v>
      </c>
      <c r="AD174" s="1412">
        <f ca="1">IF(ISERROR(VLOOKUP(VLOOKUP($A174, 'E4 TB Allocation Details'!$A$18:$L$205, MATCH("Customer ID", 'E4 TB Allocation Details'!$A$18:$L$18, 0),FALSE), 'E2 Allocators'!$B$15:$W$361, MATCH('O5 Details by Class &amp; Accounts'!AD$18, 'E2 Allocators'!$B$15:$W$15, 0),FALSE)*$G174), 0, VLOOKUP(VLOOKUP($A174, 'E4 TB Allocation Details'!$A$18:$L$205, MATCH("Customer ID", 'E4 TB Allocation Details'!$A$18:$L$18, 0),FALSE), 'E2 Allocators'!$B$15:$W$361, MATCH('O5 Details by Class &amp; Accounts'!AD$18, 'E2 Allocators'!$B$15:$W$15, 0),FALSE)*$G174)</f>
        <v>0</v>
      </c>
      <c r="AE174" s="1412">
        <f ca="1">IF(ISERROR(VLOOKUP(VLOOKUP($A174, 'E4 TB Allocation Details'!$A$18:$L$205, MATCH("Customer ID", 'E4 TB Allocation Details'!$A$18:$L$18, 0),FALSE), 'E2 Allocators'!$B$15:$W$361, MATCH('O5 Details by Class &amp; Accounts'!AE$18, 'E2 Allocators'!$B$15:$W$15, 0),FALSE)*$G174), 0, VLOOKUP(VLOOKUP($A174, 'E4 TB Allocation Details'!$A$18:$L$205, MATCH("Customer ID", 'E4 TB Allocation Details'!$A$18:$L$18, 0),FALSE), 'E2 Allocators'!$B$15:$W$361, MATCH('O5 Details by Class &amp; Accounts'!AE$18, 'E2 Allocators'!$B$15:$W$15, 0),FALSE)*$G174)</f>
        <v>0</v>
      </c>
      <c r="AF174" s="1412">
        <f ca="1">IF(ISERROR(VLOOKUP(VLOOKUP($A174, 'E4 TB Allocation Details'!$A$18:$L$205, MATCH("Customer ID", 'E4 TB Allocation Details'!$A$18:$L$18, 0),FALSE), 'E2 Allocators'!$B$15:$W$361, MATCH('O5 Details by Class &amp; Accounts'!AF$18, 'E2 Allocators'!$B$15:$W$15, 0),FALSE)*$G174), 0, VLOOKUP(VLOOKUP($A174, 'E4 TB Allocation Details'!$A$18:$L$205, MATCH("Customer ID", 'E4 TB Allocation Details'!$A$18:$L$18, 0),FALSE), 'E2 Allocators'!$B$15:$W$361, MATCH('O5 Details by Class &amp; Accounts'!AF$18, 'E2 Allocators'!$B$15:$W$15, 0),FALSE)*$G174)</f>
        <v>0</v>
      </c>
      <c r="AG174" s="1412">
        <f ca="1">IF(ISERROR(VLOOKUP(VLOOKUP($A174, 'E4 TB Allocation Details'!$A$18:$L$205, MATCH("Customer ID", 'E4 TB Allocation Details'!$A$18:$L$18, 0),FALSE), 'E2 Allocators'!$B$15:$W$361, MATCH('O5 Details by Class &amp; Accounts'!AG$18, 'E2 Allocators'!$B$15:$W$15, 0),FALSE)*$G174), 0, VLOOKUP(VLOOKUP($A174, 'E4 TB Allocation Details'!$A$18:$L$205, MATCH("Customer ID", 'E4 TB Allocation Details'!$A$18:$L$18, 0),FALSE), 'E2 Allocators'!$B$15:$W$361, MATCH('O5 Details by Class &amp; Accounts'!AG$18, 'E2 Allocators'!$B$15:$W$15, 0),FALSE)*$G174)</f>
        <v>0</v>
      </c>
      <c r="AH174" s="1412">
        <f ca="1">IF(ISERROR(VLOOKUP(VLOOKUP($A174, 'E4 TB Allocation Details'!$A$18:$L$205, MATCH("Customer ID", 'E4 TB Allocation Details'!$A$18:$L$18, 0),FALSE), 'E2 Allocators'!$B$15:$W$361, MATCH('O5 Details by Class &amp; Accounts'!AH$18, 'E2 Allocators'!$B$15:$W$15, 0),FALSE)*$G174), 0, VLOOKUP(VLOOKUP($A174, 'E4 TB Allocation Details'!$A$18:$L$205, MATCH("Customer ID", 'E4 TB Allocation Details'!$A$18:$L$18, 0),FALSE), 'E2 Allocators'!$B$15:$W$361, MATCH('O5 Details by Class &amp; Accounts'!AH$18, 'E2 Allocators'!$B$15:$W$15, 0),FALSE)*$G174)</f>
        <v>0</v>
      </c>
      <c r="AI174" s="1412">
        <f ca="1">IF(ISERROR(VLOOKUP(VLOOKUP($A174, 'E4 TB Allocation Details'!$A$18:$L$205, MATCH("Customer ID", 'E4 TB Allocation Details'!$A$18:$L$18, 0),FALSE), 'E2 Allocators'!$B$15:$W$361, MATCH('O5 Details by Class &amp; Accounts'!AI$18, 'E2 Allocators'!$B$15:$W$15, 0),FALSE)*$G174), 0, VLOOKUP(VLOOKUP($A174, 'E4 TB Allocation Details'!$A$18:$L$205, MATCH("Customer ID", 'E4 TB Allocation Details'!$A$18:$L$18, 0),FALSE), 'E2 Allocators'!$B$15:$W$361, MATCH('O5 Details by Class &amp; Accounts'!AI$18, 'E2 Allocators'!$B$15:$W$15, 0),FALSE)*$G174)</f>
        <v>0</v>
      </c>
      <c r="AJ174" s="1412">
        <f ca="1">IF(ISERROR(VLOOKUP(VLOOKUP($A174, 'E4 TB Allocation Details'!$A$18:$L$205, MATCH("Customer ID", 'E4 TB Allocation Details'!$A$18:$L$18, 0),FALSE), 'E2 Allocators'!$B$15:$W$361, MATCH('O5 Details by Class &amp; Accounts'!AJ$18, 'E2 Allocators'!$B$15:$W$15, 0),FALSE)*$G174), 0, VLOOKUP(VLOOKUP($A174, 'E4 TB Allocation Details'!$A$18:$L$205, MATCH("Customer ID", 'E4 TB Allocation Details'!$A$18:$L$18, 0),FALSE), 'E2 Allocators'!$B$15:$W$361, MATCH('O5 Details by Class &amp; Accounts'!AJ$18, 'E2 Allocators'!$B$15:$W$15, 0),FALSE)*$G174)</f>
        <v>0</v>
      </c>
      <c r="AK174" s="1412">
        <f ca="1">IF(ISERROR(VLOOKUP(VLOOKUP($A174, 'E4 TB Allocation Details'!$A$18:$L$205, MATCH("Customer ID", 'E4 TB Allocation Details'!$A$18:$L$18, 0),FALSE), 'E2 Allocators'!$B$15:$W$361, MATCH('O5 Details by Class &amp; Accounts'!AK$18, 'E2 Allocators'!$B$15:$W$15, 0),FALSE)*$G174), 0, VLOOKUP(VLOOKUP($A174, 'E4 TB Allocation Details'!$A$18:$L$205, MATCH("Customer ID", 'E4 TB Allocation Details'!$A$18:$L$18, 0),FALSE), 'E2 Allocators'!$B$15:$W$361, MATCH('O5 Details by Class &amp; Accounts'!AK$18, 'E2 Allocators'!$B$15:$W$15, 0),FALSE)*$G174)</f>
        <v>0</v>
      </c>
      <c r="AL174" s="1412">
        <f ca="1">IF(ISERROR(VLOOKUP(VLOOKUP($A174, 'E4 TB Allocation Details'!$A$18:$L$205, MATCH("Customer ID", 'E4 TB Allocation Details'!$A$18:$L$18, 0),FALSE), 'E2 Allocators'!$B$15:$W$361, MATCH('O5 Details by Class &amp; Accounts'!AL$18, 'E2 Allocators'!$B$15:$W$15, 0),FALSE)*$G174), 0, VLOOKUP(VLOOKUP($A174, 'E4 TB Allocation Details'!$A$18:$L$205, MATCH("Customer ID", 'E4 TB Allocation Details'!$A$18:$L$18, 0),FALSE), 'E2 Allocators'!$B$15:$W$361, MATCH('O5 Details by Class &amp; Accounts'!AL$18, 'E2 Allocators'!$B$15:$W$15, 0),FALSE)*$G174)</f>
        <v>0</v>
      </c>
      <c r="AM174" s="1412">
        <f ca="1">IF(ISERROR(VLOOKUP(VLOOKUP($A174, 'E4 TB Allocation Details'!$A$18:$L$205, MATCH("Customer ID", 'E4 TB Allocation Details'!$A$18:$L$18, 0),FALSE), 'E2 Allocators'!$B$15:$W$361, MATCH('O5 Details by Class &amp; Accounts'!AM$18, 'E2 Allocators'!$B$15:$W$15, 0),FALSE)*$G174), 0, VLOOKUP(VLOOKUP($A174, 'E4 TB Allocation Details'!$A$18:$L$205, MATCH("Customer ID", 'E4 TB Allocation Details'!$A$18:$L$18, 0),FALSE), 'E2 Allocators'!$B$15:$W$361, MATCH('O5 Details by Class &amp; Accounts'!AM$18, 'E2 Allocators'!$B$15:$W$15, 0),FALSE)*$G174)</f>
        <v>0</v>
      </c>
      <c r="AN174" s="1412">
        <f ca="1">IF(ISERROR(VLOOKUP(VLOOKUP($A174, 'E4 TB Allocation Details'!$A$18:$L$205, MATCH("Customer ID", 'E4 TB Allocation Details'!$A$18:$L$18, 0),FALSE), 'E2 Allocators'!$B$15:$W$361, MATCH('O5 Details by Class &amp; Accounts'!AN$18, 'E2 Allocators'!$B$15:$W$15, 0),FALSE)*$G174), 0, VLOOKUP(VLOOKUP($A174, 'E4 TB Allocation Details'!$A$18:$L$205, MATCH("Customer ID", 'E4 TB Allocation Details'!$A$18:$L$18, 0),FALSE), 'E2 Allocators'!$B$15:$W$361, MATCH('O5 Details by Class &amp; Accounts'!AN$18, 'E2 Allocators'!$B$15:$W$15, 0),FALSE)*$G174)</f>
        <v>0</v>
      </c>
      <c r="AO174" s="1412">
        <f ca="1">IF(ISERROR(VLOOKUP(VLOOKUP($A174, 'E4 TB Allocation Details'!$A$18:$L$205, MATCH("Customer ID", 'E4 TB Allocation Details'!$A$18:$L$18, 0),FALSE), 'E2 Allocators'!$B$15:$W$361, MATCH('O5 Details by Class &amp; Accounts'!AO$18, 'E2 Allocators'!$B$15:$W$15, 0),FALSE)*$G174), 0, VLOOKUP(VLOOKUP($A174, 'E4 TB Allocation Details'!$A$18:$L$205, MATCH("Customer ID", 'E4 TB Allocation Details'!$A$18:$L$18, 0),FALSE), 'E2 Allocators'!$B$15:$W$361, MATCH('O5 Details by Class &amp; Accounts'!AO$18, 'E2 Allocators'!$B$15:$W$15, 0),FALSE)*$G174)</f>
        <v>0</v>
      </c>
      <c r="AP174" s="1412">
        <f ca="1">IF(ISERROR(VLOOKUP(VLOOKUP($A174, 'E4 TB Allocation Details'!$A$18:$L$205, MATCH("Customer ID", 'E4 TB Allocation Details'!$A$18:$L$18, 0),FALSE), 'E2 Allocators'!$B$15:$W$361, MATCH('O5 Details by Class &amp; Accounts'!AP$18, 'E2 Allocators'!$B$15:$W$15, 0),FALSE)*$G174), 0, VLOOKUP(VLOOKUP($A174, 'E4 TB Allocation Details'!$A$18:$L$205, MATCH("Customer ID", 'E4 TB Allocation Details'!$A$18:$L$18, 0),FALSE), 'E2 Allocators'!$B$15:$W$361, MATCH('O5 Details by Class &amp; Accounts'!AP$18, 'E2 Allocators'!$B$15:$W$15, 0),FALSE)*$G174)</f>
        <v>0</v>
      </c>
      <c r="AQ174" s="1412">
        <f ca="1">IF(ISERROR(VLOOKUP(VLOOKUP($A174, 'E4 TB Allocation Details'!$A$18:$L$205, MATCH("Customer ID", 'E4 TB Allocation Details'!$A$18:$L$18, 0),FALSE), 'E2 Allocators'!$B$15:$W$361, MATCH('O5 Details by Class &amp; Accounts'!AQ$18, 'E2 Allocators'!$B$15:$W$15, 0),FALSE)*$G174), 0, VLOOKUP(VLOOKUP($A174, 'E4 TB Allocation Details'!$A$18:$L$205, MATCH("Customer ID", 'E4 TB Allocation Details'!$A$18:$L$18, 0),FALSE), 'E2 Allocators'!$B$15:$W$361, MATCH('O5 Details by Class &amp; Accounts'!AQ$18, 'E2 Allocators'!$B$15:$W$15, 0),FALSE)*$G174)</f>
        <v>0</v>
      </c>
      <c r="AR174" s="1412">
        <f ca="1">IF(ISERROR(VLOOKUP(VLOOKUP($A174, 'E4 TB Allocation Details'!$A$18:$L$205, MATCH("Customer ID", 'E4 TB Allocation Details'!$A$18:$L$18, 0),FALSE), 'E2 Allocators'!$B$15:$W$361, MATCH('O5 Details by Class &amp; Accounts'!AR$18, 'E2 Allocators'!$B$15:$W$15, 0),FALSE)*$G174), 0, VLOOKUP(VLOOKUP($A174, 'E4 TB Allocation Details'!$A$18:$L$205, MATCH("Customer ID", 'E4 TB Allocation Details'!$A$18:$L$18, 0),FALSE), 'E2 Allocators'!$B$15:$W$361, MATCH('O5 Details by Class &amp; Accounts'!AR$18, 'E2 Allocators'!$B$15:$W$15, 0),FALSE)*$G174)</f>
        <v>0</v>
      </c>
      <c r="AS174" s="1412">
        <f ca="1">IF(ISERROR(VLOOKUP(VLOOKUP($A174, 'E4 TB Allocation Details'!$A$18:$L$205, MATCH("Customer ID", 'E4 TB Allocation Details'!$A$18:$L$18, 0),FALSE), 'E2 Allocators'!$B$15:$W$361, MATCH('O5 Details by Class &amp; Accounts'!AS$18, 'E2 Allocators'!$B$15:$W$15, 0),FALSE)*$G174), 0, VLOOKUP(VLOOKUP($A174, 'E4 TB Allocation Details'!$A$18:$L$205, MATCH("Customer ID", 'E4 TB Allocation Details'!$A$18:$L$18, 0),FALSE), 'E2 Allocators'!$B$15:$W$361, MATCH('O5 Details by Class &amp; Accounts'!AS$18, 'E2 Allocators'!$B$15:$W$15, 0),FALSE)*$G174)</f>
        <v>0</v>
      </c>
      <c r="AT174" s="1412">
        <f ca="1">IF(ISERROR(VLOOKUP(VLOOKUP($A174, 'E4 TB Allocation Details'!$A$18:$L$205, MATCH("Customer ID", 'E4 TB Allocation Details'!$A$18:$L$18, 0),FALSE), 'E2 Allocators'!$B$15:$W$361, MATCH('O5 Details by Class &amp; Accounts'!AT$18, 'E2 Allocators'!$B$15:$W$15, 0),FALSE)*$G174), 0, VLOOKUP(VLOOKUP($A174, 'E4 TB Allocation Details'!$A$18:$L$205, MATCH("Customer ID", 'E4 TB Allocation Details'!$A$18:$L$18, 0),FALSE), 'E2 Allocators'!$B$15:$W$361, MATCH('O5 Details by Class &amp; Accounts'!AT$18, 'E2 Allocators'!$B$15:$W$15, 0),FALSE)*$G174)</f>
        <v>0</v>
      </c>
      <c r="AU174" s="1412">
        <f ca="1">IF(ISERROR(VLOOKUP(VLOOKUP($A174, 'E4 TB Allocation Details'!$A$18:$L$205, MATCH("Customer ID", 'E4 TB Allocation Details'!$A$18:$L$18, 0),FALSE), 'E2 Allocators'!$B$15:$W$361, MATCH('O5 Details by Class &amp; Accounts'!AU$18, 'E2 Allocators'!$B$15:$W$15, 0),FALSE)*$G174), 0, VLOOKUP(VLOOKUP($A174, 'E4 TB Allocation Details'!$A$18:$L$205, MATCH("Customer ID", 'E4 TB Allocation Details'!$A$18:$L$18, 0),FALSE), 'E2 Allocators'!$B$15:$W$361, MATCH('O5 Details by Class &amp; Accounts'!AU$18, 'E2 Allocators'!$B$15:$W$15, 0),FALSE)*$G174)</f>
        <v>0</v>
      </c>
      <c r="AV174" s="1412">
        <f ca="1">IF(ISERROR(VLOOKUP(VLOOKUP($A174, 'E4 TB Allocation Details'!$A$18:$L$205, MATCH("Customer ID", 'E4 TB Allocation Details'!$A$18:$L$18, 0),FALSE), 'E2 Allocators'!$B$15:$W$361, MATCH('O5 Details by Class &amp; Accounts'!AV$18, 'E2 Allocators'!$B$15:$W$15, 0),FALSE)*$G174), 0, VLOOKUP(VLOOKUP($A174, 'E4 TB Allocation Details'!$A$18:$L$205, MATCH("Customer ID", 'E4 TB Allocation Details'!$A$18:$L$18, 0),FALSE), 'E2 Allocators'!$B$15:$W$361, MATCH('O5 Details by Class &amp; Accounts'!AV$18, 'E2 Allocators'!$B$15:$W$15, 0),FALSE)*$G174)</f>
        <v>0</v>
      </c>
      <c r="AW174" s="1412">
        <f ca="1">IF(ISERROR(VLOOKUP(VLOOKUP($A174, 'E4 TB Allocation Details'!$A$18:$L$205, MATCH("Customer ID", 'E4 TB Allocation Details'!$A$18:$L$18, 0),FALSE), 'E2 Allocators'!$B$15:$W$361, MATCH('O5 Details by Class &amp; Accounts'!AW$18, 'E2 Allocators'!$B$15:$W$15, 0),FALSE)*$G174), 0, VLOOKUP(VLOOKUP($A174, 'E4 TB Allocation Details'!$A$18:$L$205, MATCH("Customer ID", 'E4 TB Allocation Details'!$A$18:$L$18, 0),FALSE), 'E2 Allocators'!$B$15:$W$361, MATCH('O5 Details by Class &amp; Accounts'!AW$18, 'E2 Allocators'!$B$15:$W$15, 0),FALSE)*$G174)</f>
        <v>0</v>
      </c>
      <c r="AX174" s="1412">
        <f t="shared" si="44"/>
        <v>0</v>
      </c>
      <c r="AY174" s="1412">
        <f ca="1">IF(ISERROR(VLOOKUP(VLOOKUP($A174, 'E4 TB Allocation Details'!$A$18:$L$205, MATCH("Misc ID", 'E4 TB Allocation Details'!$A$18:$L$18, 0),FALSE), 'E2 Allocators'!$B$15:$W$361, MATCH('O5 Details by Class &amp; Accounts'!AY$18, 'E2 Allocators'!$B$15:$W$15, 0),FALSE)*$E174), 0, VLOOKUP(VLOOKUP($A174, 'E4 TB Allocation Details'!$A$18:$L$205, MATCH("Misc ID", 'E4 TB Allocation Details'!$A$18:$L$18, 0),FALSE), 'E2 Allocators'!$B$15:$W$361, MATCH('O5 Details by Class &amp; Accounts'!AY$18, 'E2 Allocators'!$B$15:$W$15, 0),FALSE)*$E174)</f>
        <v>0</v>
      </c>
      <c r="AZ174" s="1412">
        <f ca="1">IF(ISERROR(VLOOKUP(VLOOKUP($A174, 'E4 TB Allocation Details'!$A$18:$L$205, MATCH("Misc ID", 'E4 TB Allocation Details'!$A$18:$L$18, 0),FALSE), 'E2 Allocators'!$B$15:$W$361, MATCH('O5 Details by Class &amp; Accounts'!AZ$18, 'E2 Allocators'!$B$15:$W$15, 0),FALSE)*$E174), 0, VLOOKUP(VLOOKUP($A174, 'E4 TB Allocation Details'!$A$18:$L$205, MATCH("Misc ID", 'E4 TB Allocation Details'!$A$18:$L$18, 0),FALSE), 'E2 Allocators'!$B$15:$W$361, MATCH('O5 Details by Class &amp; Accounts'!AZ$18, 'E2 Allocators'!$B$15:$W$15, 0),FALSE)*$E174)</f>
        <v>0</v>
      </c>
      <c r="BA174" s="1412">
        <f ca="1">IF(ISERROR(VLOOKUP(VLOOKUP($A174, 'E4 TB Allocation Details'!$A$18:$L$205, MATCH("Misc ID", 'E4 TB Allocation Details'!$A$18:$L$18, 0),FALSE), 'E2 Allocators'!$B$15:$W$361, MATCH('O5 Details by Class &amp; Accounts'!BA$18, 'E2 Allocators'!$B$15:$W$15, 0),FALSE)*$E174), 0, VLOOKUP(VLOOKUP($A174, 'E4 TB Allocation Details'!$A$18:$L$205, MATCH("Misc ID", 'E4 TB Allocation Details'!$A$18:$L$18, 0),FALSE), 'E2 Allocators'!$B$15:$W$361, MATCH('O5 Details by Class &amp; Accounts'!BA$18, 'E2 Allocators'!$B$15:$W$15, 0),FALSE)*$E174)</f>
        <v>0</v>
      </c>
      <c r="BB174" s="1412">
        <f ca="1">IF(ISERROR(VLOOKUP(VLOOKUP($A174, 'E4 TB Allocation Details'!$A$18:$L$205, MATCH("Misc ID", 'E4 TB Allocation Details'!$A$18:$L$18, 0),FALSE), 'E2 Allocators'!$B$15:$W$361, MATCH('O5 Details by Class &amp; Accounts'!BB$18, 'E2 Allocators'!$B$15:$W$15, 0),FALSE)*$E174), 0, VLOOKUP(VLOOKUP($A174, 'E4 TB Allocation Details'!$A$18:$L$205, MATCH("Misc ID", 'E4 TB Allocation Details'!$A$18:$L$18, 0),FALSE), 'E2 Allocators'!$B$15:$W$361, MATCH('O5 Details by Class &amp; Accounts'!BB$18, 'E2 Allocators'!$B$15:$W$15, 0),FALSE)*$E174)</f>
        <v>0</v>
      </c>
      <c r="BC174" s="1412">
        <f ca="1">IF(ISERROR(VLOOKUP(VLOOKUP($A174, 'E4 TB Allocation Details'!$A$18:$L$205, MATCH("Misc ID", 'E4 TB Allocation Details'!$A$18:$L$18, 0),FALSE), 'E2 Allocators'!$B$15:$W$361, MATCH('O5 Details by Class &amp; Accounts'!BC$18, 'E2 Allocators'!$B$15:$W$15, 0),FALSE)*$E174), 0, VLOOKUP(VLOOKUP($A174, 'E4 TB Allocation Details'!$A$18:$L$205, MATCH("Misc ID", 'E4 TB Allocation Details'!$A$18:$L$18, 0),FALSE), 'E2 Allocators'!$B$15:$W$361, MATCH('O5 Details by Class &amp; Accounts'!BC$18, 'E2 Allocators'!$B$15:$W$15, 0),FALSE)*$E174)</f>
        <v>0</v>
      </c>
      <c r="BD174" s="1412">
        <f ca="1">IF(ISERROR(VLOOKUP(VLOOKUP($A174, 'E4 TB Allocation Details'!$A$18:$L$205, MATCH("Misc ID", 'E4 TB Allocation Details'!$A$18:$L$18, 0),FALSE), 'E2 Allocators'!$B$15:$W$361, MATCH('O5 Details by Class &amp; Accounts'!BD$18, 'E2 Allocators'!$B$15:$W$15, 0),FALSE)*$E174), 0, VLOOKUP(VLOOKUP($A174, 'E4 TB Allocation Details'!$A$18:$L$205, MATCH("Misc ID", 'E4 TB Allocation Details'!$A$18:$L$18, 0),FALSE), 'E2 Allocators'!$B$15:$W$361, MATCH('O5 Details by Class &amp; Accounts'!BD$18, 'E2 Allocators'!$B$15:$W$15, 0),FALSE)*$E174)</f>
        <v>0</v>
      </c>
      <c r="BE174" s="1412">
        <f ca="1">IF(ISERROR(VLOOKUP(VLOOKUP($A174, 'E4 TB Allocation Details'!$A$18:$L$205, MATCH("Misc ID", 'E4 TB Allocation Details'!$A$18:$L$18, 0),FALSE), 'E2 Allocators'!$B$15:$W$361, MATCH('O5 Details by Class &amp; Accounts'!BE$18, 'E2 Allocators'!$B$15:$W$15, 0),FALSE)*$E174), 0, VLOOKUP(VLOOKUP($A174, 'E4 TB Allocation Details'!$A$18:$L$205, MATCH("Misc ID", 'E4 TB Allocation Details'!$A$18:$L$18, 0),FALSE), 'E2 Allocators'!$B$15:$W$361, MATCH('O5 Details by Class &amp; Accounts'!BE$18, 'E2 Allocators'!$B$15:$W$15, 0),FALSE)*$E174)</f>
        <v>0</v>
      </c>
      <c r="BF174" s="1412">
        <f ca="1">IF(ISERROR(VLOOKUP(VLOOKUP($A174, 'E4 TB Allocation Details'!$A$18:$L$205, MATCH("Misc ID", 'E4 TB Allocation Details'!$A$18:$L$18, 0),FALSE), 'E2 Allocators'!$B$15:$W$361, MATCH('O5 Details by Class &amp; Accounts'!BF$18, 'E2 Allocators'!$B$15:$W$15, 0),FALSE)*$E174), 0, VLOOKUP(VLOOKUP($A174, 'E4 TB Allocation Details'!$A$18:$L$205, MATCH("Misc ID", 'E4 TB Allocation Details'!$A$18:$L$18, 0),FALSE), 'E2 Allocators'!$B$15:$W$361, MATCH('O5 Details by Class &amp; Accounts'!BF$18, 'E2 Allocators'!$B$15:$W$15, 0),FALSE)*$E174)</f>
        <v>0</v>
      </c>
      <c r="BG174" s="1412">
        <f ca="1">IF(ISERROR(VLOOKUP(VLOOKUP($A174, 'E4 TB Allocation Details'!$A$18:$L$205, MATCH("Misc ID", 'E4 TB Allocation Details'!$A$18:$L$18, 0),FALSE), 'E2 Allocators'!$B$15:$W$361, MATCH('O5 Details by Class &amp; Accounts'!BG$18, 'E2 Allocators'!$B$15:$W$15, 0),FALSE)*$E174), 0, VLOOKUP(VLOOKUP($A174, 'E4 TB Allocation Details'!$A$18:$L$205, MATCH("Misc ID", 'E4 TB Allocation Details'!$A$18:$L$18, 0),FALSE), 'E2 Allocators'!$B$15:$W$361, MATCH('O5 Details by Class &amp; Accounts'!BG$18, 'E2 Allocators'!$B$15:$W$15, 0),FALSE)*$E174)</f>
        <v>0</v>
      </c>
      <c r="BH174" s="1412">
        <f ca="1">IF(ISERROR(VLOOKUP(VLOOKUP($A174, 'E4 TB Allocation Details'!$A$18:$L$205, MATCH("Misc ID", 'E4 TB Allocation Details'!$A$18:$L$18, 0),FALSE), 'E2 Allocators'!$B$15:$W$361, MATCH('O5 Details by Class &amp; Accounts'!BH$18, 'E2 Allocators'!$B$15:$W$15, 0),FALSE)*$E174), 0, VLOOKUP(VLOOKUP($A174, 'E4 TB Allocation Details'!$A$18:$L$205, MATCH("Misc ID", 'E4 TB Allocation Details'!$A$18:$L$18, 0),FALSE), 'E2 Allocators'!$B$15:$W$361, MATCH('O5 Details by Class &amp; Accounts'!BH$18, 'E2 Allocators'!$B$15:$W$15, 0),FALSE)*$E174)</f>
        <v>0</v>
      </c>
      <c r="BI174" s="1412">
        <f ca="1">IF(ISERROR(VLOOKUP(VLOOKUP($A174, 'E4 TB Allocation Details'!$A$18:$L$205, MATCH("Misc ID", 'E4 TB Allocation Details'!$A$18:$L$18, 0),FALSE), 'E2 Allocators'!$B$15:$W$361, MATCH('O5 Details by Class &amp; Accounts'!BI$18, 'E2 Allocators'!$B$15:$W$15, 0),FALSE)*$E174), 0, VLOOKUP(VLOOKUP($A174, 'E4 TB Allocation Details'!$A$18:$L$205, MATCH("Misc ID", 'E4 TB Allocation Details'!$A$18:$L$18, 0),FALSE), 'E2 Allocators'!$B$15:$W$361, MATCH('O5 Details by Class &amp; Accounts'!BI$18, 'E2 Allocators'!$B$15:$W$15, 0),FALSE)*$E174)</f>
        <v>0</v>
      </c>
      <c r="BJ174" s="1412">
        <f ca="1">IF(ISERROR(VLOOKUP(VLOOKUP($A174, 'E4 TB Allocation Details'!$A$18:$L$205, MATCH("Misc ID", 'E4 TB Allocation Details'!$A$18:$L$18, 0),FALSE), 'E2 Allocators'!$B$15:$W$361, MATCH('O5 Details by Class &amp; Accounts'!BJ$18, 'E2 Allocators'!$B$15:$W$15, 0),FALSE)*$E174), 0, VLOOKUP(VLOOKUP($A174, 'E4 TB Allocation Details'!$A$18:$L$205, MATCH("Misc ID", 'E4 TB Allocation Details'!$A$18:$L$18, 0),FALSE), 'E2 Allocators'!$B$15:$W$361, MATCH('O5 Details by Class &amp; Accounts'!BJ$18, 'E2 Allocators'!$B$15:$W$15, 0),FALSE)*$E174)</f>
        <v>0</v>
      </c>
      <c r="BK174" s="1412">
        <f ca="1">IF(ISERROR(VLOOKUP(VLOOKUP($A174, 'E4 TB Allocation Details'!$A$18:$L$205, MATCH("Misc ID", 'E4 TB Allocation Details'!$A$18:$L$18, 0),FALSE), 'E2 Allocators'!$B$15:$W$361, MATCH('O5 Details by Class &amp; Accounts'!BK$18, 'E2 Allocators'!$B$15:$W$15, 0),FALSE)*$E174), 0, VLOOKUP(VLOOKUP($A174, 'E4 TB Allocation Details'!$A$18:$L$205, MATCH("Misc ID", 'E4 TB Allocation Details'!$A$18:$L$18, 0),FALSE), 'E2 Allocators'!$B$15:$W$361, MATCH('O5 Details by Class &amp; Accounts'!BK$18, 'E2 Allocators'!$B$15:$W$15, 0),FALSE)*$E174)</f>
        <v>0</v>
      </c>
      <c r="BL174" s="1412">
        <f ca="1">IF(ISERROR(VLOOKUP(VLOOKUP($A174, 'E4 TB Allocation Details'!$A$18:$L$205, MATCH("Misc ID", 'E4 TB Allocation Details'!$A$18:$L$18, 0),FALSE), 'E2 Allocators'!$B$15:$W$361, MATCH('O5 Details by Class &amp; Accounts'!BL$18, 'E2 Allocators'!$B$15:$W$15, 0),FALSE)*$E174), 0, VLOOKUP(VLOOKUP($A174, 'E4 TB Allocation Details'!$A$18:$L$205, MATCH("Misc ID", 'E4 TB Allocation Details'!$A$18:$L$18, 0),FALSE), 'E2 Allocators'!$B$15:$W$361, MATCH('O5 Details by Class &amp; Accounts'!BL$18, 'E2 Allocators'!$B$15:$W$15, 0),FALSE)*$E174)</f>
        <v>0</v>
      </c>
      <c r="BM174" s="1412">
        <f ca="1">IF(ISERROR(VLOOKUP(VLOOKUP($A174, 'E4 TB Allocation Details'!$A$18:$L$205, MATCH("Misc ID", 'E4 TB Allocation Details'!$A$18:$L$18, 0),FALSE), 'E2 Allocators'!$B$15:$W$361, MATCH('O5 Details by Class &amp; Accounts'!BM$18, 'E2 Allocators'!$B$15:$W$15, 0),FALSE)*$E174), 0, VLOOKUP(VLOOKUP($A174, 'E4 TB Allocation Details'!$A$18:$L$205, MATCH("Misc ID", 'E4 TB Allocation Details'!$A$18:$L$18, 0),FALSE), 'E2 Allocators'!$B$15:$W$361, MATCH('O5 Details by Class &amp; Accounts'!BM$18, 'E2 Allocators'!$B$15:$W$15, 0),FALSE)*$E174)</f>
        <v>0</v>
      </c>
      <c r="BN174" s="1412">
        <f ca="1">IF(ISERROR(VLOOKUP(VLOOKUP($A174, 'E4 TB Allocation Details'!$A$18:$L$205, MATCH("Misc ID", 'E4 TB Allocation Details'!$A$18:$L$18, 0),FALSE), 'E2 Allocators'!$B$15:$W$361, MATCH('O5 Details by Class &amp; Accounts'!BN$18, 'E2 Allocators'!$B$15:$W$15, 0),FALSE)*$E174), 0, VLOOKUP(VLOOKUP($A174, 'E4 TB Allocation Details'!$A$18:$L$205, MATCH("Misc ID", 'E4 TB Allocation Details'!$A$18:$L$18, 0),FALSE), 'E2 Allocators'!$B$15:$W$361, MATCH('O5 Details by Class &amp; Accounts'!BN$18, 'E2 Allocators'!$B$15:$W$15, 0),FALSE)*$E174)</f>
        <v>0</v>
      </c>
      <c r="BO174" s="1412">
        <f ca="1">IF(ISERROR(VLOOKUP(VLOOKUP($A174, 'E4 TB Allocation Details'!$A$18:$L$205, MATCH("Misc ID", 'E4 TB Allocation Details'!$A$18:$L$18, 0),FALSE), 'E2 Allocators'!$B$15:$W$361, MATCH('O5 Details by Class &amp; Accounts'!BO$18, 'E2 Allocators'!$B$15:$W$15, 0),FALSE)*$E174), 0, VLOOKUP(VLOOKUP($A174, 'E4 TB Allocation Details'!$A$18:$L$205, MATCH("Misc ID", 'E4 TB Allocation Details'!$A$18:$L$18, 0),FALSE), 'E2 Allocators'!$B$15:$W$361, MATCH('O5 Details by Class &amp; Accounts'!BO$18, 'E2 Allocators'!$B$15:$W$15, 0),FALSE)*$E174)</f>
        <v>0</v>
      </c>
      <c r="BP174" s="1412">
        <f ca="1">IF(ISERROR(VLOOKUP(VLOOKUP($A174, 'E4 TB Allocation Details'!$A$18:$L$205, MATCH("Misc ID", 'E4 TB Allocation Details'!$A$18:$L$18, 0),FALSE), 'E2 Allocators'!$B$15:$W$361, MATCH('O5 Details by Class &amp; Accounts'!BP$18, 'E2 Allocators'!$B$15:$W$15, 0),FALSE)*$E174), 0, VLOOKUP(VLOOKUP($A174, 'E4 TB Allocation Details'!$A$18:$L$205, MATCH("Misc ID", 'E4 TB Allocation Details'!$A$18:$L$18, 0),FALSE), 'E2 Allocators'!$B$15:$W$361, MATCH('O5 Details by Class &amp; Accounts'!BP$18, 'E2 Allocators'!$B$15:$W$15, 0),FALSE)*$E174)</f>
        <v>0</v>
      </c>
      <c r="BQ174" s="1412">
        <f ca="1">IF(ISERROR(VLOOKUP(VLOOKUP($A174, 'E4 TB Allocation Details'!$A$18:$L$205, MATCH("Misc ID", 'E4 TB Allocation Details'!$A$18:$L$18, 0),FALSE), 'E2 Allocators'!$B$15:$W$361, MATCH('O5 Details by Class &amp; Accounts'!BQ$18, 'E2 Allocators'!$B$15:$W$15, 0),FALSE)*$E174), 0, VLOOKUP(VLOOKUP($A174, 'E4 TB Allocation Details'!$A$18:$L$205, MATCH("Misc ID", 'E4 TB Allocation Details'!$A$18:$L$18, 0),FALSE), 'E2 Allocators'!$B$15:$W$361, MATCH('O5 Details by Class &amp; Accounts'!BQ$18, 'E2 Allocators'!$B$15:$W$15, 0),FALSE)*$E174)</f>
        <v>0</v>
      </c>
      <c r="BR174" s="1412">
        <f ca="1">IF(ISERROR(VLOOKUP(VLOOKUP($A174, 'E4 TB Allocation Details'!$A$18:$L$205, MATCH("Misc ID", 'E4 TB Allocation Details'!$A$18:$L$18, 0),FALSE), 'E2 Allocators'!$B$15:$W$361, MATCH('O5 Details by Class &amp; Accounts'!BR$18, 'E2 Allocators'!$B$15:$W$15, 0),FALSE)*$E174), 0, VLOOKUP(VLOOKUP($A174, 'E4 TB Allocation Details'!$A$18:$L$205, MATCH("Misc ID", 'E4 TB Allocation Details'!$A$18:$L$18, 0),FALSE), 'E2 Allocators'!$B$15:$W$361, MATCH('O5 Details by Class &amp; Accounts'!BR$18, 'E2 Allocators'!$B$15:$W$15, 0),FALSE)*$E174)</f>
        <v>0</v>
      </c>
      <c r="BS174" s="1412">
        <f t="shared" si="41"/>
        <v>0</v>
      </c>
      <c r="BT174" s="1412">
        <f ca="1">IF(ISERROR(VLOOKUP(VLOOKUP($A174, 'E4 TB Allocation Details'!$A$18:$L$205, MATCH("A &amp; G ID", 'E4 TB Allocation Details'!$A$18:$L$18, 0),FALSE), 'E2 Allocators'!$B$15:$W$361, MATCH('O5 Details by Class &amp; Accounts'!BT$18, 'E2 Allocators'!$B$15:$W$15, 0),FALSE)*$E174), 0, VLOOKUP(VLOOKUP($A174, 'E4 TB Allocation Details'!$A$18:$L$205, MATCH("A &amp; G ID", 'E4 TB Allocation Details'!$A$18:$L$18, 0),FALSE), 'E2 Allocators'!$B$15:$W$361, MATCH('O5 Details by Class &amp; Accounts'!BT$18, 'E2 Allocators'!$B$15:$W$15, 0),FALSE)*$E174)</f>
        <v>0</v>
      </c>
      <c r="BU174" s="1412">
        <f ca="1">IF(ISERROR(VLOOKUP(VLOOKUP($A174, 'E4 TB Allocation Details'!$A$18:$L$205, MATCH("A &amp; G ID", 'E4 TB Allocation Details'!$A$18:$L$18, 0),FALSE), 'E2 Allocators'!$B$15:$W$361, MATCH('O5 Details by Class &amp; Accounts'!BU$18, 'E2 Allocators'!$B$15:$W$15, 0),FALSE)*$E174), 0, VLOOKUP(VLOOKUP($A174, 'E4 TB Allocation Details'!$A$18:$L$205, MATCH("A &amp; G ID", 'E4 TB Allocation Details'!$A$18:$L$18, 0),FALSE), 'E2 Allocators'!$B$15:$W$361, MATCH('O5 Details by Class &amp; Accounts'!BU$18, 'E2 Allocators'!$B$15:$W$15, 0),FALSE)*$E174)</f>
        <v>0</v>
      </c>
      <c r="BV174" s="1412">
        <f ca="1">IF(ISERROR(VLOOKUP(VLOOKUP($A174, 'E4 TB Allocation Details'!$A$18:$L$205, MATCH("A &amp; G ID", 'E4 TB Allocation Details'!$A$18:$L$18, 0),FALSE), 'E2 Allocators'!$B$15:$W$361, MATCH('O5 Details by Class &amp; Accounts'!BV$18, 'E2 Allocators'!$B$15:$W$15, 0),FALSE)*$E174), 0, VLOOKUP(VLOOKUP($A174, 'E4 TB Allocation Details'!$A$18:$L$205, MATCH("A &amp; G ID", 'E4 TB Allocation Details'!$A$18:$L$18, 0),FALSE), 'E2 Allocators'!$B$15:$W$361, MATCH('O5 Details by Class &amp; Accounts'!BV$18, 'E2 Allocators'!$B$15:$W$15, 0),FALSE)*$E174)</f>
        <v>0</v>
      </c>
      <c r="BW174" s="1412">
        <f ca="1">IF(ISERROR(VLOOKUP(VLOOKUP($A174, 'E4 TB Allocation Details'!$A$18:$L$205, MATCH("A &amp; G ID", 'E4 TB Allocation Details'!$A$18:$L$18, 0),FALSE), 'E2 Allocators'!$B$15:$W$361, MATCH('O5 Details by Class &amp; Accounts'!BW$18, 'E2 Allocators'!$B$15:$W$15, 0),FALSE)*$E174), 0, VLOOKUP(VLOOKUP($A174, 'E4 TB Allocation Details'!$A$18:$L$205, MATCH("A &amp; G ID", 'E4 TB Allocation Details'!$A$18:$L$18, 0),FALSE), 'E2 Allocators'!$B$15:$W$361, MATCH('O5 Details by Class &amp; Accounts'!BW$18, 'E2 Allocators'!$B$15:$W$15, 0),FALSE)*$E174)</f>
        <v>0</v>
      </c>
      <c r="BX174" s="1412">
        <f ca="1">IF(ISERROR(VLOOKUP(VLOOKUP($A174, 'E4 TB Allocation Details'!$A$18:$L$205, MATCH("A &amp; G ID", 'E4 TB Allocation Details'!$A$18:$L$18, 0),FALSE), 'E2 Allocators'!$B$15:$W$361, MATCH('O5 Details by Class &amp; Accounts'!BX$18, 'E2 Allocators'!$B$15:$W$15, 0),FALSE)*$E174), 0, VLOOKUP(VLOOKUP($A174, 'E4 TB Allocation Details'!$A$18:$L$205, MATCH("A &amp; G ID", 'E4 TB Allocation Details'!$A$18:$L$18, 0),FALSE), 'E2 Allocators'!$B$15:$W$361, MATCH('O5 Details by Class &amp; Accounts'!BX$18, 'E2 Allocators'!$B$15:$W$15, 0),FALSE)*$E174)</f>
        <v>0</v>
      </c>
      <c r="BY174" s="1412">
        <f ca="1">IF(ISERROR(VLOOKUP(VLOOKUP($A174, 'E4 TB Allocation Details'!$A$18:$L$205, MATCH("A &amp; G ID", 'E4 TB Allocation Details'!$A$18:$L$18, 0),FALSE), 'E2 Allocators'!$B$15:$W$361, MATCH('O5 Details by Class &amp; Accounts'!BY$18, 'E2 Allocators'!$B$15:$W$15, 0),FALSE)*$E174), 0, VLOOKUP(VLOOKUP($A174, 'E4 TB Allocation Details'!$A$18:$L$205, MATCH("A &amp; G ID", 'E4 TB Allocation Details'!$A$18:$L$18, 0),FALSE), 'E2 Allocators'!$B$15:$W$361, MATCH('O5 Details by Class &amp; Accounts'!BY$18, 'E2 Allocators'!$B$15:$W$15, 0),FALSE)*$E174)</f>
        <v>0</v>
      </c>
      <c r="BZ174" s="1412">
        <f ca="1">IF(ISERROR(VLOOKUP(VLOOKUP($A174, 'E4 TB Allocation Details'!$A$18:$L$205, MATCH("A &amp; G ID", 'E4 TB Allocation Details'!$A$18:$L$18, 0),FALSE), 'E2 Allocators'!$B$15:$W$361, MATCH('O5 Details by Class &amp; Accounts'!BZ$18, 'E2 Allocators'!$B$15:$W$15, 0),FALSE)*$E174), 0, VLOOKUP(VLOOKUP($A174, 'E4 TB Allocation Details'!$A$18:$L$205, MATCH("A &amp; G ID", 'E4 TB Allocation Details'!$A$18:$L$18, 0),FALSE), 'E2 Allocators'!$B$15:$W$361, MATCH('O5 Details by Class &amp; Accounts'!BZ$18, 'E2 Allocators'!$B$15:$W$15, 0),FALSE)*$E174)</f>
        <v>0</v>
      </c>
      <c r="CA174" s="1412">
        <f ca="1">IF(ISERROR(VLOOKUP(VLOOKUP($A174, 'E4 TB Allocation Details'!$A$18:$L$205, MATCH("A &amp; G ID", 'E4 TB Allocation Details'!$A$18:$L$18, 0),FALSE), 'E2 Allocators'!$B$15:$W$361, MATCH('O5 Details by Class &amp; Accounts'!CA$18, 'E2 Allocators'!$B$15:$W$15, 0),FALSE)*$E174), 0, VLOOKUP(VLOOKUP($A174, 'E4 TB Allocation Details'!$A$18:$L$205, MATCH("A &amp; G ID", 'E4 TB Allocation Details'!$A$18:$L$18, 0),FALSE), 'E2 Allocators'!$B$15:$W$361, MATCH('O5 Details by Class &amp; Accounts'!CA$18, 'E2 Allocators'!$B$15:$W$15, 0),FALSE)*$E174)</f>
        <v>0</v>
      </c>
      <c r="CB174" s="1412">
        <f ca="1">IF(ISERROR(VLOOKUP(VLOOKUP($A174, 'E4 TB Allocation Details'!$A$18:$L$205, MATCH("A &amp; G ID", 'E4 TB Allocation Details'!$A$18:$L$18, 0),FALSE), 'E2 Allocators'!$B$15:$W$361, MATCH('O5 Details by Class &amp; Accounts'!CB$18, 'E2 Allocators'!$B$15:$W$15, 0),FALSE)*$E174), 0, VLOOKUP(VLOOKUP($A174, 'E4 TB Allocation Details'!$A$18:$L$205, MATCH("A &amp; G ID", 'E4 TB Allocation Details'!$A$18:$L$18, 0),FALSE), 'E2 Allocators'!$B$15:$W$361, MATCH('O5 Details by Class &amp; Accounts'!CB$18, 'E2 Allocators'!$B$15:$W$15, 0),FALSE)*$E174)</f>
        <v>0</v>
      </c>
      <c r="CC174" s="1412">
        <f ca="1">IF(ISERROR(VLOOKUP(VLOOKUP($A174, 'E4 TB Allocation Details'!$A$18:$L$205, MATCH("A &amp; G ID", 'E4 TB Allocation Details'!$A$18:$L$18, 0),FALSE), 'E2 Allocators'!$B$15:$W$361, MATCH('O5 Details by Class &amp; Accounts'!CC$18, 'E2 Allocators'!$B$15:$W$15, 0),FALSE)*$E174), 0, VLOOKUP(VLOOKUP($A174, 'E4 TB Allocation Details'!$A$18:$L$205, MATCH("A &amp; G ID", 'E4 TB Allocation Details'!$A$18:$L$18, 0),FALSE), 'E2 Allocators'!$B$15:$W$361, MATCH('O5 Details by Class &amp; Accounts'!CC$18, 'E2 Allocators'!$B$15:$W$15, 0),FALSE)*$E174)</f>
        <v>0</v>
      </c>
      <c r="CD174" s="1412">
        <f ca="1">IF(ISERROR(VLOOKUP(VLOOKUP($A174, 'E4 TB Allocation Details'!$A$18:$L$205, MATCH("A &amp; G ID", 'E4 TB Allocation Details'!$A$18:$L$18, 0),FALSE), 'E2 Allocators'!$B$15:$W$361, MATCH('O5 Details by Class &amp; Accounts'!CD$18, 'E2 Allocators'!$B$15:$W$15, 0),FALSE)*$E174), 0, VLOOKUP(VLOOKUP($A174, 'E4 TB Allocation Details'!$A$18:$L$205, MATCH("A &amp; G ID", 'E4 TB Allocation Details'!$A$18:$L$18, 0),FALSE), 'E2 Allocators'!$B$15:$W$361, MATCH('O5 Details by Class &amp; Accounts'!CD$18, 'E2 Allocators'!$B$15:$W$15, 0),FALSE)*$E174)</f>
        <v>0</v>
      </c>
      <c r="CE174" s="1412">
        <f ca="1">IF(ISERROR(VLOOKUP(VLOOKUP($A174, 'E4 TB Allocation Details'!$A$18:$L$205, MATCH("A &amp; G ID", 'E4 TB Allocation Details'!$A$18:$L$18, 0),FALSE), 'E2 Allocators'!$B$15:$W$361, MATCH('O5 Details by Class &amp; Accounts'!CE$18, 'E2 Allocators'!$B$15:$W$15, 0),FALSE)*$E174), 0, VLOOKUP(VLOOKUP($A174, 'E4 TB Allocation Details'!$A$18:$L$205, MATCH("A &amp; G ID", 'E4 TB Allocation Details'!$A$18:$L$18, 0),FALSE), 'E2 Allocators'!$B$15:$W$361, MATCH('O5 Details by Class &amp; Accounts'!CE$18, 'E2 Allocators'!$B$15:$W$15, 0),FALSE)*$E174)</f>
        <v>0</v>
      </c>
      <c r="CF174" s="1412">
        <f ca="1">IF(ISERROR(VLOOKUP(VLOOKUP($A174, 'E4 TB Allocation Details'!$A$18:$L$205, MATCH("A &amp; G ID", 'E4 TB Allocation Details'!$A$18:$L$18, 0),FALSE), 'E2 Allocators'!$B$15:$W$361, MATCH('O5 Details by Class &amp; Accounts'!CF$18, 'E2 Allocators'!$B$15:$W$15, 0),FALSE)*$E174), 0, VLOOKUP(VLOOKUP($A174, 'E4 TB Allocation Details'!$A$18:$L$205, MATCH("A &amp; G ID", 'E4 TB Allocation Details'!$A$18:$L$18, 0),FALSE), 'E2 Allocators'!$B$15:$W$361, MATCH('O5 Details by Class &amp; Accounts'!CF$18, 'E2 Allocators'!$B$15:$W$15, 0),FALSE)*$E174)</f>
        <v>0</v>
      </c>
      <c r="CG174" s="1412">
        <f ca="1">IF(ISERROR(VLOOKUP(VLOOKUP($A174, 'E4 TB Allocation Details'!$A$18:$L$205, MATCH("A &amp; G ID", 'E4 TB Allocation Details'!$A$18:$L$18, 0),FALSE), 'E2 Allocators'!$B$15:$W$361, MATCH('O5 Details by Class &amp; Accounts'!CG$18, 'E2 Allocators'!$B$15:$W$15, 0),FALSE)*$E174), 0, VLOOKUP(VLOOKUP($A174, 'E4 TB Allocation Details'!$A$18:$L$205, MATCH("A &amp; G ID", 'E4 TB Allocation Details'!$A$18:$L$18, 0),FALSE), 'E2 Allocators'!$B$15:$W$361, MATCH('O5 Details by Class &amp; Accounts'!CG$18, 'E2 Allocators'!$B$15:$W$15, 0),FALSE)*$E174)</f>
        <v>0</v>
      </c>
      <c r="CH174" s="1412">
        <f ca="1">IF(ISERROR(VLOOKUP(VLOOKUP($A174, 'E4 TB Allocation Details'!$A$18:$L$205, MATCH("A &amp; G ID", 'E4 TB Allocation Details'!$A$18:$L$18, 0),FALSE), 'E2 Allocators'!$B$15:$W$361, MATCH('O5 Details by Class &amp; Accounts'!CH$18, 'E2 Allocators'!$B$15:$W$15, 0),FALSE)*$E174), 0, VLOOKUP(VLOOKUP($A174, 'E4 TB Allocation Details'!$A$18:$L$205, MATCH("A &amp; G ID", 'E4 TB Allocation Details'!$A$18:$L$18, 0),FALSE), 'E2 Allocators'!$B$15:$W$361, MATCH('O5 Details by Class &amp; Accounts'!CH$18, 'E2 Allocators'!$B$15:$W$15, 0),FALSE)*$E174)</f>
        <v>0</v>
      </c>
      <c r="CI174" s="1412">
        <f ca="1">IF(ISERROR(VLOOKUP(VLOOKUP($A174, 'E4 TB Allocation Details'!$A$18:$L$205, MATCH("A &amp; G ID", 'E4 TB Allocation Details'!$A$18:$L$18, 0),FALSE), 'E2 Allocators'!$B$15:$W$361, MATCH('O5 Details by Class &amp; Accounts'!CI$18, 'E2 Allocators'!$B$15:$W$15, 0),FALSE)*$E174), 0, VLOOKUP(VLOOKUP($A174, 'E4 TB Allocation Details'!$A$18:$L$205, MATCH("A &amp; G ID", 'E4 TB Allocation Details'!$A$18:$L$18, 0),FALSE), 'E2 Allocators'!$B$15:$W$361, MATCH('O5 Details by Class &amp; Accounts'!CI$18, 'E2 Allocators'!$B$15:$W$15, 0),FALSE)*$E174)</f>
        <v>0</v>
      </c>
      <c r="CJ174" s="1412">
        <f ca="1">IF(ISERROR(VLOOKUP(VLOOKUP($A174, 'E4 TB Allocation Details'!$A$18:$L$205, MATCH("A &amp; G ID", 'E4 TB Allocation Details'!$A$18:$L$18, 0),FALSE), 'E2 Allocators'!$B$15:$W$361, MATCH('O5 Details by Class &amp; Accounts'!CJ$18, 'E2 Allocators'!$B$15:$W$15, 0),FALSE)*$E174), 0, VLOOKUP(VLOOKUP($A174, 'E4 TB Allocation Details'!$A$18:$L$205, MATCH("A &amp; G ID", 'E4 TB Allocation Details'!$A$18:$L$18, 0),FALSE), 'E2 Allocators'!$B$15:$W$361, MATCH('O5 Details by Class &amp; Accounts'!CJ$18, 'E2 Allocators'!$B$15:$W$15, 0),FALSE)*$E174)</f>
        <v>0</v>
      </c>
      <c r="CK174" s="1412">
        <f ca="1">IF(ISERROR(VLOOKUP(VLOOKUP($A174, 'E4 TB Allocation Details'!$A$18:$L$205, MATCH("A &amp; G ID", 'E4 TB Allocation Details'!$A$18:$L$18, 0),FALSE), 'E2 Allocators'!$B$15:$W$361, MATCH('O5 Details by Class &amp; Accounts'!CK$18, 'E2 Allocators'!$B$15:$W$15, 0),FALSE)*$E174), 0, VLOOKUP(VLOOKUP($A174, 'E4 TB Allocation Details'!$A$18:$L$205, MATCH("A &amp; G ID", 'E4 TB Allocation Details'!$A$18:$L$18, 0),FALSE), 'E2 Allocators'!$B$15:$W$361, MATCH('O5 Details by Class &amp; Accounts'!CK$18, 'E2 Allocators'!$B$15:$W$15, 0),FALSE)*$E174)</f>
        <v>0</v>
      </c>
      <c r="CL174" s="1412">
        <f ca="1">IF(ISERROR(VLOOKUP(VLOOKUP($A174, 'E4 TB Allocation Details'!$A$18:$L$205, MATCH("A &amp; G ID", 'E4 TB Allocation Details'!$A$18:$L$18, 0),FALSE), 'E2 Allocators'!$B$15:$W$361, MATCH('O5 Details by Class &amp; Accounts'!CL$18, 'E2 Allocators'!$B$15:$W$15, 0),FALSE)*$E174), 0, VLOOKUP(VLOOKUP($A174, 'E4 TB Allocation Details'!$A$18:$L$205, MATCH("A &amp; G ID", 'E4 TB Allocation Details'!$A$18:$L$18, 0),FALSE), 'E2 Allocators'!$B$15:$W$361, MATCH('O5 Details by Class &amp; Accounts'!CL$18, 'E2 Allocators'!$B$15:$W$15, 0),FALSE)*$E174)</f>
        <v>0</v>
      </c>
      <c r="CM174" s="1412">
        <f ca="1">IF(ISERROR(VLOOKUP(VLOOKUP($A174, 'E4 TB Allocation Details'!$A$18:$L$205, MATCH("A &amp; G ID", 'E4 TB Allocation Details'!$A$18:$L$18, 0),FALSE), 'E2 Allocators'!$B$15:$W$361, MATCH('O5 Details by Class &amp; Accounts'!CM$18, 'E2 Allocators'!$B$15:$W$15, 0),FALSE)*$E174), 0, VLOOKUP(VLOOKUP($A174, 'E4 TB Allocation Details'!$A$18:$L$205, MATCH("A &amp; G ID", 'E4 TB Allocation Details'!$A$18:$L$18, 0),FALSE), 'E2 Allocators'!$B$15:$W$361, MATCH('O5 Details by Class &amp; Accounts'!CM$18, 'E2 Allocators'!$B$15:$W$15, 0),FALSE)*$E174)</f>
        <v>0</v>
      </c>
      <c r="CN174" s="1412">
        <f t="shared" si="42"/>
        <v>0</v>
      </c>
      <c r="CO174" s="1792">
        <f t="shared" si="43"/>
        <v>0</v>
      </c>
      <c r="CQ174" s="2087" t="s">
        <v>675</v>
      </c>
    </row>
    <row r="175" spans="1:95" s="81" customFormat="1" ht="12.75">
      <c r="A175" s="1170">
        <v>5605</v>
      </c>
      <c r="B175" s="452" t="s">
        <v>1323</v>
      </c>
      <c r="C175" s="1789">
        <f ca="1">IF(ISERROR(VLOOKUP($A175,'I3 TB Data'!$A$23:$H$458,MATCH('O5 Details by Class &amp; Accounts'!$C$18, 'I3 TB Data'!$A$23:$H$23,0),0)), 0, VLOOKUP($A175,'I3 TB Data'!$A$23:$H$458,MATCH('O5 Details by Class &amp; Accounts'!$C$18,'I3 TB Data'!$A$23:$H$23,0),0))</f>
        <v>319000</v>
      </c>
      <c r="D175" s="1790"/>
      <c r="E175" s="1789">
        <f t="shared" si="37"/>
        <v>319000</v>
      </c>
      <c r="F175" s="1791"/>
      <c r="G175" s="1791"/>
      <c r="H175" s="1412">
        <f t="shared" si="39"/>
        <v>0</v>
      </c>
      <c r="I175" s="1412">
        <f ca="1">IF(ISERROR(VLOOKUP(VLOOKUP($A175, 'E4 TB Allocation Details'!$A$18:$L$205, MATCH("Demand ID", 'E4 TB Allocation Details'!$A$18:$L$18, 0),FALSE), 'E2 Allocators'!$B$15:$W$361, MATCH('O5 Details by Class &amp; Accounts'!I$18, 'E2 Allocators'!$B$15:$W$15, 0),FALSE)*$F175), 0, VLOOKUP(VLOOKUP($A175, 'E4 TB Allocation Details'!$A$18:$L$205, MATCH("Demand ID", 'E4 TB Allocation Details'!$A$18:$L$18, 0),FALSE), 'E2 Allocators'!$B$15:$W$361, MATCH('O5 Details by Class &amp; Accounts'!I$18, 'E2 Allocators'!$B$15:$W$15, 0),FALSE)*$F175)</f>
        <v>0</v>
      </c>
      <c r="J175" s="1412">
        <f ca="1">IF(ISERROR(VLOOKUP(VLOOKUP($A175, 'E4 TB Allocation Details'!$A$18:$L$205, MATCH("Demand ID", 'E4 TB Allocation Details'!$A$18:$L$18, 0),FALSE), 'E2 Allocators'!$B$15:$W$361, MATCH('O5 Details by Class &amp; Accounts'!J$18, 'E2 Allocators'!$B$15:$W$15, 0),FALSE)*$F175), 0, VLOOKUP(VLOOKUP($A175, 'E4 TB Allocation Details'!$A$18:$L$205, MATCH("Demand ID", 'E4 TB Allocation Details'!$A$18:$L$18, 0),FALSE), 'E2 Allocators'!$B$15:$W$361, MATCH('O5 Details by Class &amp; Accounts'!J$18, 'E2 Allocators'!$B$15:$W$15, 0),FALSE)*$F175)</f>
        <v>0</v>
      </c>
      <c r="K175" s="1412">
        <f ca="1">IF(ISERROR(VLOOKUP(VLOOKUP($A175, 'E4 TB Allocation Details'!$A$18:$L$205, MATCH("Demand ID", 'E4 TB Allocation Details'!$A$18:$L$18, 0),FALSE), 'E2 Allocators'!$B$15:$W$361, MATCH('O5 Details by Class &amp; Accounts'!K$18, 'E2 Allocators'!$B$15:$W$15, 0),FALSE)*$F175), 0, VLOOKUP(VLOOKUP($A175, 'E4 TB Allocation Details'!$A$18:$L$205, MATCH("Demand ID", 'E4 TB Allocation Details'!$A$18:$L$18, 0),FALSE), 'E2 Allocators'!$B$15:$W$361, MATCH('O5 Details by Class &amp; Accounts'!K$18, 'E2 Allocators'!$B$15:$W$15, 0),FALSE)*$F175)</f>
        <v>0</v>
      </c>
      <c r="L175" s="1412">
        <f ca="1">IF(ISERROR(VLOOKUP(VLOOKUP($A175, 'E4 TB Allocation Details'!$A$18:$L$205, MATCH("Demand ID", 'E4 TB Allocation Details'!$A$18:$L$18, 0),FALSE), 'E2 Allocators'!$B$15:$W$361, MATCH('O5 Details by Class &amp; Accounts'!L$18, 'E2 Allocators'!$B$15:$W$15, 0),FALSE)*$F175), 0, VLOOKUP(VLOOKUP($A175, 'E4 TB Allocation Details'!$A$18:$L$205, MATCH("Demand ID", 'E4 TB Allocation Details'!$A$18:$L$18, 0),FALSE), 'E2 Allocators'!$B$15:$W$361, MATCH('O5 Details by Class &amp; Accounts'!L$18, 'E2 Allocators'!$B$15:$W$15, 0),FALSE)*$F175)</f>
        <v>0</v>
      </c>
      <c r="M175" s="1412">
        <f ca="1">IF(ISERROR(VLOOKUP(VLOOKUP($A175, 'E4 TB Allocation Details'!$A$18:$L$205, MATCH("Demand ID", 'E4 TB Allocation Details'!$A$18:$L$18, 0),FALSE), 'E2 Allocators'!$B$15:$W$361, MATCH('O5 Details by Class &amp; Accounts'!M$18, 'E2 Allocators'!$B$15:$W$15, 0),FALSE)*$F175), 0, VLOOKUP(VLOOKUP($A175, 'E4 TB Allocation Details'!$A$18:$L$205, MATCH("Demand ID", 'E4 TB Allocation Details'!$A$18:$L$18, 0),FALSE), 'E2 Allocators'!$B$15:$W$361, MATCH('O5 Details by Class &amp; Accounts'!M$18, 'E2 Allocators'!$B$15:$W$15, 0),FALSE)*$F175)</f>
        <v>0</v>
      </c>
      <c r="N175" s="1412">
        <f ca="1">IF(ISERROR(VLOOKUP(VLOOKUP($A175, 'E4 TB Allocation Details'!$A$18:$L$205, MATCH("Demand ID", 'E4 TB Allocation Details'!$A$18:$L$18, 0),FALSE), 'E2 Allocators'!$B$15:$W$361, MATCH('O5 Details by Class &amp; Accounts'!N$18, 'E2 Allocators'!$B$15:$W$15, 0),FALSE)*$F175), 0, VLOOKUP(VLOOKUP($A175, 'E4 TB Allocation Details'!$A$18:$L$205, MATCH("Demand ID", 'E4 TB Allocation Details'!$A$18:$L$18, 0),FALSE), 'E2 Allocators'!$B$15:$W$361, MATCH('O5 Details by Class &amp; Accounts'!N$18, 'E2 Allocators'!$B$15:$W$15, 0),FALSE)*$F175)</f>
        <v>0</v>
      </c>
      <c r="O175" s="1412">
        <f ca="1">IF(ISERROR(VLOOKUP(VLOOKUP($A175, 'E4 TB Allocation Details'!$A$18:$L$205, MATCH("Demand ID", 'E4 TB Allocation Details'!$A$18:$L$18, 0),FALSE), 'E2 Allocators'!$B$15:$W$361, MATCH('O5 Details by Class &amp; Accounts'!O$18, 'E2 Allocators'!$B$15:$W$15, 0),FALSE)*$F175), 0, VLOOKUP(VLOOKUP($A175, 'E4 TB Allocation Details'!$A$18:$L$205, MATCH("Demand ID", 'E4 TB Allocation Details'!$A$18:$L$18, 0),FALSE), 'E2 Allocators'!$B$15:$W$361, MATCH('O5 Details by Class &amp; Accounts'!O$18, 'E2 Allocators'!$B$15:$W$15, 0),FALSE)*$F175)</f>
        <v>0</v>
      </c>
      <c r="P175" s="1412">
        <f ca="1">IF(ISERROR(VLOOKUP(VLOOKUP($A175, 'E4 TB Allocation Details'!$A$18:$L$205, MATCH("Demand ID", 'E4 TB Allocation Details'!$A$18:$L$18, 0),FALSE), 'E2 Allocators'!$B$15:$W$361, MATCH('O5 Details by Class &amp; Accounts'!P$18, 'E2 Allocators'!$B$15:$W$15, 0),FALSE)*$F175), 0, VLOOKUP(VLOOKUP($A175, 'E4 TB Allocation Details'!$A$18:$L$205, MATCH("Demand ID", 'E4 TB Allocation Details'!$A$18:$L$18, 0),FALSE), 'E2 Allocators'!$B$15:$W$361, MATCH('O5 Details by Class &amp; Accounts'!P$18, 'E2 Allocators'!$B$15:$W$15, 0),FALSE)*$F175)</f>
        <v>0</v>
      </c>
      <c r="Q175" s="1412">
        <f ca="1">IF(ISERROR(VLOOKUP(VLOOKUP($A175, 'E4 TB Allocation Details'!$A$18:$L$205, MATCH("Demand ID", 'E4 TB Allocation Details'!$A$18:$L$18, 0),FALSE), 'E2 Allocators'!$B$15:$W$361, MATCH('O5 Details by Class &amp; Accounts'!Q$18, 'E2 Allocators'!$B$15:$W$15, 0),FALSE)*$F175), 0, VLOOKUP(VLOOKUP($A175, 'E4 TB Allocation Details'!$A$18:$L$205, MATCH("Demand ID", 'E4 TB Allocation Details'!$A$18:$L$18, 0),FALSE), 'E2 Allocators'!$B$15:$W$361, MATCH('O5 Details by Class &amp; Accounts'!Q$18, 'E2 Allocators'!$B$15:$W$15, 0),FALSE)*$F175)</f>
        <v>0</v>
      </c>
      <c r="R175" s="1412">
        <f ca="1">IF(ISERROR(VLOOKUP(VLOOKUP($A175, 'E4 TB Allocation Details'!$A$18:$L$205, MATCH("Demand ID", 'E4 TB Allocation Details'!$A$18:$L$18, 0),FALSE), 'E2 Allocators'!$B$15:$W$361, MATCH('O5 Details by Class &amp; Accounts'!R$18, 'E2 Allocators'!$B$15:$W$15, 0),FALSE)*$F175), 0, VLOOKUP(VLOOKUP($A175, 'E4 TB Allocation Details'!$A$18:$L$205, MATCH("Demand ID", 'E4 TB Allocation Details'!$A$18:$L$18, 0),FALSE), 'E2 Allocators'!$B$15:$W$361, MATCH('O5 Details by Class &amp; Accounts'!R$18, 'E2 Allocators'!$B$15:$W$15, 0),FALSE)*$F175)</f>
        <v>0</v>
      </c>
      <c r="S175" s="1412">
        <f ca="1">IF(ISERROR(VLOOKUP(VLOOKUP($A175, 'E4 TB Allocation Details'!$A$18:$L$205, MATCH("Demand ID", 'E4 TB Allocation Details'!$A$18:$L$18, 0),FALSE), 'E2 Allocators'!$B$15:$W$361, MATCH('O5 Details by Class &amp; Accounts'!S$18, 'E2 Allocators'!$B$15:$W$15, 0),FALSE)*$F175), 0, VLOOKUP(VLOOKUP($A175, 'E4 TB Allocation Details'!$A$18:$L$205, MATCH("Demand ID", 'E4 TB Allocation Details'!$A$18:$L$18, 0),FALSE), 'E2 Allocators'!$B$15:$W$361, MATCH('O5 Details by Class &amp; Accounts'!S$18, 'E2 Allocators'!$B$15:$W$15, 0),FALSE)*$F175)</f>
        <v>0</v>
      </c>
      <c r="T175" s="1412">
        <f ca="1">IF(ISERROR(VLOOKUP(VLOOKUP($A175, 'E4 TB Allocation Details'!$A$18:$L$205, MATCH("Demand ID", 'E4 TB Allocation Details'!$A$18:$L$18, 0),FALSE), 'E2 Allocators'!$B$15:$W$361, MATCH('O5 Details by Class &amp; Accounts'!T$18, 'E2 Allocators'!$B$15:$W$15, 0),FALSE)*$F175), 0, VLOOKUP(VLOOKUP($A175, 'E4 TB Allocation Details'!$A$18:$L$205, MATCH("Demand ID", 'E4 TB Allocation Details'!$A$18:$L$18, 0),FALSE), 'E2 Allocators'!$B$15:$W$361, MATCH('O5 Details by Class &amp; Accounts'!T$18, 'E2 Allocators'!$B$15:$W$15, 0),FALSE)*$F175)</f>
        <v>0</v>
      </c>
      <c r="U175" s="1412">
        <f ca="1">IF(ISERROR(VLOOKUP(VLOOKUP($A175, 'E4 TB Allocation Details'!$A$18:$L$205, MATCH("Demand ID", 'E4 TB Allocation Details'!$A$18:$L$18, 0),FALSE), 'E2 Allocators'!$B$15:$W$361, MATCH('O5 Details by Class &amp; Accounts'!U$18, 'E2 Allocators'!$B$15:$W$15, 0),FALSE)*$F175), 0, VLOOKUP(VLOOKUP($A175, 'E4 TB Allocation Details'!$A$18:$L$205, MATCH("Demand ID", 'E4 TB Allocation Details'!$A$18:$L$18, 0),FALSE), 'E2 Allocators'!$B$15:$W$361, MATCH('O5 Details by Class &amp; Accounts'!U$18, 'E2 Allocators'!$B$15:$W$15, 0),FALSE)*$F175)</f>
        <v>0</v>
      </c>
      <c r="V175" s="1412">
        <f ca="1">IF(ISERROR(VLOOKUP(VLOOKUP($A175, 'E4 TB Allocation Details'!$A$18:$L$205, MATCH("Demand ID", 'E4 TB Allocation Details'!$A$18:$L$18, 0),FALSE), 'E2 Allocators'!$B$15:$W$361, MATCH('O5 Details by Class &amp; Accounts'!V$18, 'E2 Allocators'!$B$15:$W$15, 0),FALSE)*$F175), 0, VLOOKUP(VLOOKUP($A175, 'E4 TB Allocation Details'!$A$18:$L$205, MATCH("Demand ID", 'E4 TB Allocation Details'!$A$18:$L$18, 0),FALSE), 'E2 Allocators'!$B$15:$W$361, MATCH('O5 Details by Class &amp; Accounts'!V$18, 'E2 Allocators'!$B$15:$W$15, 0),FALSE)*$F175)</f>
        <v>0</v>
      </c>
      <c r="W175" s="1412">
        <f ca="1">IF(ISERROR(VLOOKUP(VLOOKUP($A175, 'E4 TB Allocation Details'!$A$18:$L$205, MATCH("Demand ID", 'E4 TB Allocation Details'!$A$18:$L$18, 0),FALSE), 'E2 Allocators'!$B$15:$W$361, MATCH('O5 Details by Class &amp; Accounts'!W$18, 'E2 Allocators'!$B$15:$W$15, 0),FALSE)*$F175), 0, VLOOKUP(VLOOKUP($A175, 'E4 TB Allocation Details'!$A$18:$L$205, MATCH("Demand ID", 'E4 TB Allocation Details'!$A$18:$L$18, 0),FALSE), 'E2 Allocators'!$B$15:$W$361, MATCH('O5 Details by Class &amp; Accounts'!W$18, 'E2 Allocators'!$B$15:$W$15, 0),FALSE)*$F175)</f>
        <v>0</v>
      </c>
      <c r="X175" s="1412">
        <f ca="1">IF(ISERROR(VLOOKUP(VLOOKUP($A175, 'E4 TB Allocation Details'!$A$18:$L$205, MATCH("Demand ID", 'E4 TB Allocation Details'!$A$18:$L$18, 0),FALSE), 'E2 Allocators'!$B$15:$W$361, MATCH('O5 Details by Class &amp; Accounts'!X$18, 'E2 Allocators'!$B$15:$W$15, 0),FALSE)*$F175), 0, VLOOKUP(VLOOKUP($A175, 'E4 TB Allocation Details'!$A$18:$L$205, MATCH("Demand ID", 'E4 TB Allocation Details'!$A$18:$L$18, 0),FALSE), 'E2 Allocators'!$B$15:$W$361, MATCH('O5 Details by Class &amp; Accounts'!X$18, 'E2 Allocators'!$B$15:$W$15, 0),FALSE)*$F175)</f>
        <v>0</v>
      </c>
      <c r="Y175" s="1412">
        <f ca="1">IF(ISERROR(VLOOKUP(VLOOKUP($A175, 'E4 TB Allocation Details'!$A$18:$L$205, MATCH("Demand ID", 'E4 TB Allocation Details'!$A$18:$L$18, 0),FALSE), 'E2 Allocators'!$B$15:$W$361, MATCH('O5 Details by Class &amp; Accounts'!Y$18, 'E2 Allocators'!$B$15:$W$15, 0),FALSE)*$F175), 0, VLOOKUP(VLOOKUP($A175, 'E4 TB Allocation Details'!$A$18:$L$205, MATCH("Demand ID", 'E4 TB Allocation Details'!$A$18:$L$18, 0),FALSE), 'E2 Allocators'!$B$15:$W$361, MATCH('O5 Details by Class &amp; Accounts'!Y$18, 'E2 Allocators'!$B$15:$W$15, 0),FALSE)*$F175)</f>
        <v>0</v>
      </c>
      <c r="Z175" s="1412">
        <f ca="1">IF(ISERROR(VLOOKUP(VLOOKUP($A175, 'E4 TB Allocation Details'!$A$18:$L$205, MATCH("Demand ID", 'E4 TB Allocation Details'!$A$18:$L$18, 0),FALSE), 'E2 Allocators'!$B$15:$W$361, MATCH('O5 Details by Class &amp; Accounts'!Z$18, 'E2 Allocators'!$B$15:$W$15, 0),FALSE)*$F175), 0, VLOOKUP(VLOOKUP($A175, 'E4 TB Allocation Details'!$A$18:$L$205, MATCH("Demand ID", 'E4 TB Allocation Details'!$A$18:$L$18, 0),FALSE), 'E2 Allocators'!$B$15:$W$361, MATCH('O5 Details by Class &amp; Accounts'!Z$18, 'E2 Allocators'!$B$15:$W$15, 0),FALSE)*$F175)</f>
        <v>0</v>
      </c>
      <c r="AA175" s="1412">
        <f ca="1">IF(ISERROR(VLOOKUP(VLOOKUP($A175, 'E4 TB Allocation Details'!$A$18:$L$205, MATCH("Demand ID", 'E4 TB Allocation Details'!$A$18:$L$18, 0),FALSE), 'E2 Allocators'!$B$15:$W$361, MATCH('O5 Details by Class &amp; Accounts'!AA$18, 'E2 Allocators'!$B$15:$W$15, 0),FALSE)*$F175), 0, VLOOKUP(VLOOKUP($A175, 'E4 TB Allocation Details'!$A$18:$L$205, MATCH("Demand ID", 'E4 TB Allocation Details'!$A$18:$L$18, 0),FALSE), 'E2 Allocators'!$B$15:$W$361, MATCH('O5 Details by Class &amp; Accounts'!AA$18, 'E2 Allocators'!$B$15:$W$15, 0),FALSE)*$F175)</f>
        <v>0</v>
      </c>
      <c r="AB175" s="1412">
        <f ca="1">IF(ISERROR(VLOOKUP(VLOOKUP($A175, 'E4 TB Allocation Details'!$A$18:$L$205, MATCH("Demand ID", 'E4 TB Allocation Details'!$A$18:$L$18, 0),FALSE), 'E2 Allocators'!$B$15:$W$361, MATCH('O5 Details by Class &amp; Accounts'!AB$18, 'E2 Allocators'!$B$15:$W$15, 0),FALSE)*$F175), 0, VLOOKUP(VLOOKUP($A175, 'E4 TB Allocation Details'!$A$18:$L$205, MATCH("Demand ID", 'E4 TB Allocation Details'!$A$18:$L$18, 0),FALSE), 'E2 Allocators'!$B$15:$W$361, MATCH('O5 Details by Class &amp; Accounts'!AB$18, 'E2 Allocators'!$B$15:$W$15, 0),FALSE)*$F175)</f>
        <v>0</v>
      </c>
      <c r="AC175" s="1412">
        <f t="shared" si="40"/>
        <v>0</v>
      </c>
      <c r="AD175" s="1412">
        <f ca="1">IF(ISERROR(VLOOKUP(VLOOKUP($A175, 'E4 TB Allocation Details'!$A$18:$L$205, MATCH("Customer ID", 'E4 TB Allocation Details'!$A$18:$L$18, 0),FALSE), 'E2 Allocators'!$B$15:$W$361, MATCH('O5 Details by Class &amp; Accounts'!AD$18, 'E2 Allocators'!$B$15:$W$15, 0),FALSE)*$G175), 0, VLOOKUP(VLOOKUP($A175, 'E4 TB Allocation Details'!$A$18:$L$205, MATCH("Customer ID", 'E4 TB Allocation Details'!$A$18:$L$18, 0),FALSE), 'E2 Allocators'!$B$15:$W$361, MATCH('O5 Details by Class &amp; Accounts'!AD$18, 'E2 Allocators'!$B$15:$W$15, 0),FALSE)*$G175)</f>
        <v>0</v>
      </c>
      <c r="AE175" s="1412">
        <f ca="1">IF(ISERROR(VLOOKUP(VLOOKUP($A175, 'E4 TB Allocation Details'!$A$18:$L$205, MATCH("Customer ID", 'E4 TB Allocation Details'!$A$18:$L$18, 0),FALSE), 'E2 Allocators'!$B$15:$W$361, MATCH('O5 Details by Class &amp; Accounts'!AE$18, 'E2 Allocators'!$B$15:$W$15, 0),FALSE)*$G175), 0, VLOOKUP(VLOOKUP($A175, 'E4 TB Allocation Details'!$A$18:$L$205, MATCH("Customer ID", 'E4 TB Allocation Details'!$A$18:$L$18, 0),FALSE), 'E2 Allocators'!$B$15:$W$361, MATCH('O5 Details by Class &amp; Accounts'!AE$18, 'E2 Allocators'!$B$15:$W$15, 0),FALSE)*$G175)</f>
        <v>0</v>
      </c>
      <c r="AF175" s="1412">
        <f ca="1">IF(ISERROR(VLOOKUP(VLOOKUP($A175, 'E4 TB Allocation Details'!$A$18:$L$205, MATCH("Customer ID", 'E4 TB Allocation Details'!$A$18:$L$18, 0),FALSE), 'E2 Allocators'!$B$15:$W$361, MATCH('O5 Details by Class &amp; Accounts'!AF$18, 'E2 Allocators'!$B$15:$W$15, 0),FALSE)*$G175), 0, VLOOKUP(VLOOKUP($A175, 'E4 TB Allocation Details'!$A$18:$L$205, MATCH("Customer ID", 'E4 TB Allocation Details'!$A$18:$L$18, 0),FALSE), 'E2 Allocators'!$B$15:$W$361, MATCH('O5 Details by Class &amp; Accounts'!AF$18, 'E2 Allocators'!$B$15:$W$15, 0),FALSE)*$G175)</f>
        <v>0</v>
      </c>
      <c r="AG175" s="1412">
        <f ca="1">IF(ISERROR(VLOOKUP(VLOOKUP($A175, 'E4 TB Allocation Details'!$A$18:$L$205, MATCH("Customer ID", 'E4 TB Allocation Details'!$A$18:$L$18, 0),FALSE), 'E2 Allocators'!$B$15:$W$361, MATCH('O5 Details by Class &amp; Accounts'!AG$18, 'E2 Allocators'!$B$15:$W$15, 0),FALSE)*$G175), 0, VLOOKUP(VLOOKUP($A175, 'E4 TB Allocation Details'!$A$18:$L$205, MATCH("Customer ID", 'E4 TB Allocation Details'!$A$18:$L$18, 0),FALSE), 'E2 Allocators'!$B$15:$W$361, MATCH('O5 Details by Class &amp; Accounts'!AG$18, 'E2 Allocators'!$B$15:$W$15, 0),FALSE)*$G175)</f>
        <v>0</v>
      </c>
      <c r="AH175" s="1412">
        <f ca="1">IF(ISERROR(VLOOKUP(VLOOKUP($A175, 'E4 TB Allocation Details'!$A$18:$L$205, MATCH("Customer ID", 'E4 TB Allocation Details'!$A$18:$L$18, 0),FALSE), 'E2 Allocators'!$B$15:$W$361, MATCH('O5 Details by Class &amp; Accounts'!AH$18, 'E2 Allocators'!$B$15:$W$15, 0),FALSE)*$G175), 0, VLOOKUP(VLOOKUP($A175, 'E4 TB Allocation Details'!$A$18:$L$205, MATCH("Customer ID", 'E4 TB Allocation Details'!$A$18:$L$18, 0),FALSE), 'E2 Allocators'!$B$15:$W$361, MATCH('O5 Details by Class &amp; Accounts'!AH$18, 'E2 Allocators'!$B$15:$W$15, 0),FALSE)*$G175)</f>
        <v>0</v>
      </c>
      <c r="AI175" s="1412">
        <f ca="1">IF(ISERROR(VLOOKUP(VLOOKUP($A175, 'E4 TB Allocation Details'!$A$18:$L$205, MATCH("Customer ID", 'E4 TB Allocation Details'!$A$18:$L$18, 0),FALSE), 'E2 Allocators'!$B$15:$W$361, MATCH('O5 Details by Class &amp; Accounts'!AI$18, 'E2 Allocators'!$B$15:$W$15, 0),FALSE)*$G175), 0, VLOOKUP(VLOOKUP($A175, 'E4 TB Allocation Details'!$A$18:$L$205, MATCH("Customer ID", 'E4 TB Allocation Details'!$A$18:$L$18, 0),FALSE), 'E2 Allocators'!$B$15:$W$361, MATCH('O5 Details by Class &amp; Accounts'!AI$18, 'E2 Allocators'!$B$15:$W$15, 0),FALSE)*$G175)</f>
        <v>0</v>
      </c>
      <c r="AJ175" s="1412">
        <f ca="1">IF(ISERROR(VLOOKUP(VLOOKUP($A175, 'E4 TB Allocation Details'!$A$18:$L$205, MATCH("Customer ID", 'E4 TB Allocation Details'!$A$18:$L$18, 0),FALSE), 'E2 Allocators'!$B$15:$W$361, MATCH('O5 Details by Class &amp; Accounts'!AJ$18, 'E2 Allocators'!$B$15:$W$15, 0),FALSE)*$G175), 0, VLOOKUP(VLOOKUP($A175, 'E4 TB Allocation Details'!$A$18:$L$205, MATCH("Customer ID", 'E4 TB Allocation Details'!$A$18:$L$18, 0),FALSE), 'E2 Allocators'!$B$15:$W$361, MATCH('O5 Details by Class &amp; Accounts'!AJ$18, 'E2 Allocators'!$B$15:$W$15, 0),FALSE)*$G175)</f>
        <v>0</v>
      </c>
      <c r="AK175" s="1412">
        <f ca="1">IF(ISERROR(VLOOKUP(VLOOKUP($A175, 'E4 TB Allocation Details'!$A$18:$L$205, MATCH("Customer ID", 'E4 TB Allocation Details'!$A$18:$L$18, 0),FALSE), 'E2 Allocators'!$B$15:$W$361, MATCH('O5 Details by Class &amp; Accounts'!AK$18, 'E2 Allocators'!$B$15:$W$15, 0),FALSE)*$G175), 0, VLOOKUP(VLOOKUP($A175, 'E4 TB Allocation Details'!$A$18:$L$205, MATCH("Customer ID", 'E4 TB Allocation Details'!$A$18:$L$18, 0),FALSE), 'E2 Allocators'!$B$15:$W$361, MATCH('O5 Details by Class &amp; Accounts'!AK$18, 'E2 Allocators'!$B$15:$W$15, 0),FALSE)*$G175)</f>
        <v>0</v>
      </c>
      <c r="AL175" s="1412">
        <f ca="1">IF(ISERROR(VLOOKUP(VLOOKUP($A175, 'E4 TB Allocation Details'!$A$18:$L$205, MATCH("Customer ID", 'E4 TB Allocation Details'!$A$18:$L$18, 0),FALSE), 'E2 Allocators'!$B$15:$W$361, MATCH('O5 Details by Class &amp; Accounts'!AL$18, 'E2 Allocators'!$B$15:$W$15, 0),FALSE)*$G175), 0, VLOOKUP(VLOOKUP($A175, 'E4 TB Allocation Details'!$A$18:$L$205, MATCH("Customer ID", 'E4 TB Allocation Details'!$A$18:$L$18, 0),FALSE), 'E2 Allocators'!$B$15:$W$361, MATCH('O5 Details by Class &amp; Accounts'!AL$18, 'E2 Allocators'!$B$15:$W$15, 0),FALSE)*$G175)</f>
        <v>0</v>
      </c>
      <c r="AM175" s="1412">
        <f ca="1">IF(ISERROR(VLOOKUP(VLOOKUP($A175, 'E4 TB Allocation Details'!$A$18:$L$205, MATCH("Customer ID", 'E4 TB Allocation Details'!$A$18:$L$18, 0),FALSE), 'E2 Allocators'!$B$15:$W$361, MATCH('O5 Details by Class &amp; Accounts'!AM$18, 'E2 Allocators'!$B$15:$W$15, 0),FALSE)*$G175), 0, VLOOKUP(VLOOKUP($A175, 'E4 TB Allocation Details'!$A$18:$L$205, MATCH("Customer ID", 'E4 TB Allocation Details'!$A$18:$L$18, 0),FALSE), 'E2 Allocators'!$B$15:$W$361, MATCH('O5 Details by Class &amp; Accounts'!AM$18, 'E2 Allocators'!$B$15:$W$15, 0),FALSE)*$G175)</f>
        <v>0</v>
      </c>
      <c r="AN175" s="1412">
        <f ca="1">IF(ISERROR(VLOOKUP(VLOOKUP($A175, 'E4 TB Allocation Details'!$A$18:$L$205, MATCH("Customer ID", 'E4 TB Allocation Details'!$A$18:$L$18, 0),FALSE), 'E2 Allocators'!$B$15:$W$361, MATCH('O5 Details by Class &amp; Accounts'!AN$18, 'E2 Allocators'!$B$15:$W$15, 0),FALSE)*$G175), 0, VLOOKUP(VLOOKUP($A175, 'E4 TB Allocation Details'!$A$18:$L$205, MATCH("Customer ID", 'E4 TB Allocation Details'!$A$18:$L$18, 0),FALSE), 'E2 Allocators'!$B$15:$W$361, MATCH('O5 Details by Class &amp; Accounts'!AN$18, 'E2 Allocators'!$B$15:$W$15, 0),FALSE)*$G175)</f>
        <v>0</v>
      </c>
      <c r="AO175" s="1412">
        <f ca="1">IF(ISERROR(VLOOKUP(VLOOKUP($A175, 'E4 TB Allocation Details'!$A$18:$L$205, MATCH("Customer ID", 'E4 TB Allocation Details'!$A$18:$L$18, 0),FALSE), 'E2 Allocators'!$B$15:$W$361, MATCH('O5 Details by Class &amp; Accounts'!AO$18, 'E2 Allocators'!$B$15:$W$15, 0),FALSE)*$G175), 0, VLOOKUP(VLOOKUP($A175, 'E4 TB Allocation Details'!$A$18:$L$205, MATCH("Customer ID", 'E4 TB Allocation Details'!$A$18:$L$18, 0),FALSE), 'E2 Allocators'!$B$15:$W$361, MATCH('O5 Details by Class &amp; Accounts'!AO$18, 'E2 Allocators'!$B$15:$W$15, 0),FALSE)*$G175)</f>
        <v>0</v>
      </c>
      <c r="AP175" s="1412">
        <f ca="1">IF(ISERROR(VLOOKUP(VLOOKUP($A175, 'E4 TB Allocation Details'!$A$18:$L$205, MATCH("Customer ID", 'E4 TB Allocation Details'!$A$18:$L$18, 0),FALSE), 'E2 Allocators'!$B$15:$W$361, MATCH('O5 Details by Class &amp; Accounts'!AP$18, 'E2 Allocators'!$B$15:$W$15, 0),FALSE)*$G175), 0, VLOOKUP(VLOOKUP($A175, 'E4 TB Allocation Details'!$A$18:$L$205, MATCH("Customer ID", 'E4 TB Allocation Details'!$A$18:$L$18, 0),FALSE), 'E2 Allocators'!$B$15:$W$361, MATCH('O5 Details by Class &amp; Accounts'!AP$18, 'E2 Allocators'!$B$15:$W$15, 0),FALSE)*$G175)</f>
        <v>0</v>
      </c>
      <c r="AQ175" s="1412">
        <f ca="1">IF(ISERROR(VLOOKUP(VLOOKUP($A175, 'E4 TB Allocation Details'!$A$18:$L$205, MATCH("Customer ID", 'E4 TB Allocation Details'!$A$18:$L$18, 0),FALSE), 'E2 Allocators'!$B$15:$W$361, MATCH('O5 Details by Class &amp; Accounts'!AQ$18, 'E2 Allocators'!$B$15:$W$15, 0),FALSE)*$G175), 0, VLOOKUP(VLOOKUP($A175, 'E4 TB Allocation Details'!$A$18:$L$205, MATCH("Customer ID", 'E4 TB Allocation Details'!$A$18:$L$18, 0),FALSE), 'E2 Allocators'!$B$15:$W$361, MATCH('O5 Details by Class &amp; Accounts'!AQ$18, 'E2 Allocators'!$B$15:$W$15, 0),FALSE)*$G175)</f>
        <v>0</v>
      </c>
      <c r="AR175" s="1412">
        <f ca="1">IF(ISERROR(VLOOKUP(VLOOKUP($A175, 'E4 TB Allocation Details'!$A$18:$L$205, MATCH("Customer ID", 'E4 TB Allocation Details'!$A$18:$L$18, 0),FALSE), 'E2 Allocators'!$B$15:$W$361, MATCH('O5 Details by Class &amp; Accounts'!AR$18, 'E2 Allocators'!$B$15:$W$15, 0),FALSE)*$G175), 0, VLOOKUP(VLOOKUP($A175, 'E4 TB Allocation Details'!$A$18:$L$205, MATCH("Customer ID", 'E4 TB Allocation Details'!$A$18:$L$18, 0),FALSE), 'E2 Allocators'!$B$15:$W$361, MATCH('O5 Details by Class &amp; Accounts'!AR$18, 'E2 Allocators'!$B$15:$W$15, 0),FALSE)*$G175)</f>
        <v>0</v>
      </c>
      <c r="AS175" s="1412">
        <f ca="1">IF(ISERROR(VLOOKUP(VLOOKUP($A175, 'E4 TB Allocation Details'!$A$18:$L$205, MATCH("Customer ID", 'E4 TB Allocation Details'!$A$18:$L$18, 0),FALSE), 'E2 Allocators'!$B$15:$W$361, MATCH('O5 Details by Class &amp; Accounts'!AS$18, 'E2 Allocators'!$B$15:$W$15, 0),FALSE)*$G175), 0, VLOOKUP(VLOOKUP($A175, 'E4 TB Allocation Details'!$A$18:$L$205, MATCH("Customer ID", 'E4 TB Allocation Details'!$A$18:$L$18, 0),FALSE), 'E2 Allocators'!$B$15:$W$361, MATCH('O5 Details by Class &amp; Accounts'!AS$18, 'E2 Allocators'!$B$15:$W$15, 0),FALSE)*$G175)</f>
        <v>0</v>
      </c>
      <c r="AT175" s="1412">
        <f ca="1">IF(ISERROR(VLOOKUP(VLOOKUP($A175, 'E4 TB Allocation Details'!$A$18:$L$205, MATCH("Customer ID", 'E4 TB Allocation Details'!$A$18:$L$18, 0),FALSE), 'E2 Allocators'!$B$15:$W$361, MATCH('O5 Details by Class &amp; Accounts'!AT$18, 'E2 Allocators'!$B$15:$W$15, 0),FALSE)*$G175), 0, VLOOKUP(VLOOKUP($A175, 'E4 TB Allocation Details'!$A$18:$L$205, MATCH("Customer ID", 'E4 TB Allocation Details'!$A$18:$L$18, 0),FALSE), 'E2 Allocators'!$B$15:$W$361, MATCH('O5 Details by Class &amp; Accounts'!AT$18, 'E2 Allocators'!$B$15:$W$15, 0),FALSE)*$G175)</f>
        <v>0</v>
      </c>
      <c r="AU175" s="1412">
        <f ca="1">IF(ISERROR(VLOOKUP(VLOOKUP($A175, 'E4 TB Allocation Details'!$A$18:$L$205, MATCH("Customer ID", 'E4 TB Allocation Details'!$A$18:$L$18, 0),FALSE), 'E2 Allocators'!$B$15:$W$361, MATCH('O5 Details by Class &amp; Accounts'!AU$18, 'E2 Allocators'!$B$15:$W$15, 0),FALSE)*$G175), 0, VLOOKUP(VLOOKUP($A175, 'E4 TB Allocation Details'!$A$18:$L$205, MATCH("Customer ID", 'E4 TB Allocation Details'!$A$18:$L$18, 0),FALSE), 'E2 Allocators'!$B$15:$W$361, MATCH('O5 Details by Class &amp; Accounts'!AU$18, 'E2 Allocators'!$B$15:$W$15, 0),FALSE)*$G175)</f>
        <v>0</v>
      </c>
      <c r="AV175" s="1412">
        <f ca="1">IF(ISERROR(VLOOKUP(VLOOKUP($A175, 'E4 TB Allocation Details'!$A$18:$L$205, MATCH("Customer ID", 'E4 TB Allocation Details'!$A$18:$L$18, 0),FALSE), 'E2 Allocators'!$B$15:$W$361, MATCH('O5 Details by Class &amp; Accounts'!AV$18, 'E2 Allocators'!$B$15:$W$15, 0),FALSE)*$G175), 0, VLOOKUP(VLOOKUP($A175, 'E4 TB Allocation Details'!$A$18:$L$205, MATCH("Customer ID", 'E4 TB Allocation Details'!$A$18:$L$18, 0),FALSE), 'E2 Allocators'!$B$15:$W$361, MATCH('O5 Details by Class &amp; Accounts'!AV$18, 'E2 Allocators'!$B$15:$W$15, 0),FALSE)*$G175)</f>
        <v>0</v>
      </c>
      <c r="AW175" s="1412">
        <f ca="1">IF(ISERROR(VLOOKUP(VLOOKUP($A175, 'E4 TB Allocation Details'!$A$18:$L$205, MATCH("Customer ID", 'E4 TB Allocation Details'!$A$18:$L$18, 0),FALSE), 'E2 Allocators'!$B$15:$W$361, MATCH('O5 Details by Class &amp; Accounts'!AW$18, 'E2 Allocators'!$B$15:$W$15, 0),FALSE)*$G175), 0, VLOOKUP(VLOOKUP($A175, 'E4 TB Allocation Details'!$A$18:$L$205, MATCH("Customer ID", 'E4 TB Allocation Details'!$A$18:$L$18, 0),FALSE), 'E2 Allocators'!$B$15:$W$361, MATCH('O5 Details by Class &amp; Accounts'!AW$18, 'E2 Allocators'!$B$15:$W$15, 0),FALSE)*$G175)</f>
        <v>0</v>
      </c>
      <c r="AX175" s="1412">
        <f t="shared" si="44"/>
        <v>0</v>
      </c>
      <c r="AY175" s="1412">
        <f ca="1">IF(ISERROR(VLOOKUP(VLOOKUP($A175, 'E4 TB Allocation Details'!$A$18:$L$205, MATCH("Misc ID", 'E4 TB Allocation Details'!$A$18:$L$18, 0),FALSE), 'E2 Allocators'!$B$15:$W$361, MATCH('O5 Details by Class &amp; Accounts'!AY$18, 'E2 Allocators'!$B$15:$W$15, 0),FALSE)*$E175), 0, VLOOKUP(VLOOKUP($A175, 'E4 TB Allocation Details'!$A$18:$L$205, MATCH("Misc ID", 'E4 TB Allocation Details'!$A$18:$L$18, 0),FALSE), 'E2 Allocators'!$B$15:$W$361, MATCH('O5 Details by Class &amp; Accounts'!AY$18, 'E2 Allocators'!$B$15:$W$15, 0),FALSE)*$E175)</f>
        <v>0</v>
      </c>
      <c r="AZ175" s="1412">
        <f ca="1">IF(ISERROR(VLOOKUP(VLOOKUP($A175, 'E4 TB Allocation Details'!$A$18:$L$205, MATCH("Misc ID", 'E4 TB Allocation Details'!$A$18:$L$18, 0),FALSE), 'E2 Allocators'!$B$15:$W$361, MATCH('O5 Details by Class &amp; Accounts'!AZ$18, 'E2 Allocators'!$B$15:$W$15, 0),FALSE)*$E175), 0, VLOOKUP(VLOOKUP($A175, 'E4 TB Allocation Details'!$A$18:$L$205, MATCH("Misc ID", 'E4 TB Allocation Details'!$A$18:$L$18, 0),FALSE), 'E2 Allocators'!$B$15:$W$361, MATCH('O5 Details by Class &amp; Accounts'!AZ$18, 'E2 Allocators'!$B$15:$W$15, 0),FALSE)*$E175)</f>
        <v>0</v>
      </c>
      <c r="BA175" s="1412">
        <f ca="1">IF(ISERROR(VLOOKUP(VLOOKUP($A175, 'E4 TB Allocation Details'!$A$18:$L$205, MATCH("Misc ID", 'E4 TB Allocation Details'!$A$18:$L$18, 0),FALSE), 'E2 Allocators'!$B$15:$W$361, MATCH('O5 Details by Class &amp; Accounts'!BA$18, 'E2 Allocators'!$B$15:$W$15, 0),FALSE)*$E175), 0, VLOOKUP(VLOOKUP($A175, 'E4 TB Allocation Details'!$A$18:$L$205, MATCH("Misc ID", 'E4 TB Allocation Details'!$A$18:$L$18, 0),FALSE), 'E2 Allocators'!$B$15:$W$361, MATCH('O5 Details by Class &amp; Accounts'!BA$18, 'E2 Allocators'!$B$15:$W$15, 0),FALSE)*$E175)</f>
        <v>0</v>
      </c>
      <c r="BB175" s="1412">
        <f ca="1">IF(ISERROR(VLOOKUP(VLOOKUP($A175, 'E4 TB Allocation Details'!$A$18:$L$205, MATCH("Misc ID", 'E4 TB Allocation Details'!$A$18:$L$18, 0),FALSE), 'E2 Allocators'!$B$15:$W$361, MATCH('O5 Details by Class &amp; Accounts'!BB$18, 'E2 Allocators'!$B$15:$W$15, 0),FALSE)*$E175), 0, VLOOKUP(VLOOKUP($A175, 'E4 TB Allocation Details'!$A$18:$L$205, MATCH("Misc ID", 'E4 TB Allocation Details'!$A$18:$L$18, 0),FALSE), 'E2 Allocators'!$B$15:$W$361, MATCH('O5 Details by Class &amp; Accounts'!BB$18, 'E2 Allocators'!$B$15:$W$15, 0),FALSE)*$E175)</f>
        <v>0</v>
      </c>
      <c r="BC175" s="1412">
        <f ca="1">IF(ISERROR(VLOOKUP(VLOOKUP($A175, 'E4 TB Allocation Details'!$A$18:$L$205, MATCH("Misc ID", 'E4 TB Allocation Details'!$A$18:$L$18, 0),FALSE), 'E2 Allocators'!$B$15:$W$361, MATCH('O5 Details by Class &amp; Accounts'!BC$18, 'E2 Allocators'!$B$15:$W$15, 0),FALSE)*$E175), 0, VLOOKUP(VLOOKUP($A175, 'E4 TB Allocation Details'!$A$18:$L$205, MATCH("Misc ID", 'E4 TB Allocation Details'!$A$18:$L$18, 0),FALSE), 'E2 Allocators'!$B$15:$W$361, MATCH('O5 Details by Class &amp; Accounts'!BC$18, 'E2 Allocators'!$B$15:$W$15, 0),FALSE)*$E175)</f>
        <v>0</v>
      </c>
      <c r="BD175" s="1412">
        <f ca="1">IF(ISERROR(VLOOKUP(VLOOKUP($A175, 'E4 TB Allocation Details'!$A$18:$L$205, MATCH("Misc ID", 'E4 TB Allocation Details'!$A$18:$L$18, 0),FALSE), 'E2 Allocators'!$B$15:$W$361, MATCH('O5 Details by Class &amp; Accounts'!BD$18, 'E2 Allocators'!$B$15:$W$15, 0),FALSE)*$E175), 0, VLOOKUP(VLOOKUP($A175, 'E4 TB Allocation Details'!$A$18:$L$205, MATCH("Misc ID", 'E4 TB Allocation Details'!$A$18:$L$18, 0),FALSE), 'E2 Allocators'!$B$15:$W$361, MATCH('O5 Details by Class &amp; Accounts'!BD$18, 'E2 Allocators'!$B$15:$W$15, 0),FALSE)*$E175)</f>
        <v>0</v>
      </c>
      <c r="BE175" s="1412">
        <f ca="1">IF(ISERROR(VLOOKUP(VLOOKUP($A175, 'E4 TB Allocation Details'!$A$18:$L$205, MATCH("Misc ID", 'E4 TB Allocation Details'!$A$18:$L$18, 0),FALSE), 'E2 Allocators'!$B$15:$W$361, MATCH('O5 Details by Class &amp; Accounts'!BE$18, 'E2 Allocators'!$B$15:$W$15, 0),FALSE)*$E175), 0, VLOOKUP(VLOOKUP($A175, 'E4 TB Allocation Details'!$A$18:$L$205, MATCH("Misc ID", 'E4 TB Allocation Details'!$A$18:$L$18, 0),FALSE), 'E2 Allocators'!$B$15:$W$361, MATCH('O5 Details by Class &amp; Accounts'!BE$18, 'E2 Allocators'!$B$15:$W$15, 0),FALSE)*$E175)</f>
        <v>0</v>
      </c>
      <c r="BF175" s="1412">
        <f ca="1">IF(ISERROR(VLOOKUP(VLOOKUP($A175, 'E4 TB Allocation Details'!$A$18:$L$205, MATCH("Misc ID", 'E4 TB Allocation Details'!$A$18:$L$18, 0),FALSE), 'E2 Allocators'!$B$15:$W$361, MATCH('O5 Details by Class &amp; Accounts'!BF$18, 'E2 Allocators'!$B$15:$W$15, 0),FALSE)*$E175), 0, VLOOKUP(VLOOKUP($A175, 'E4 TB Allocation Details'!$A$18:$L$205, MATCH("Misc ID", 'E4 TB Allocation Details'!$A$18:$L$18, 0),FALSE), 'E2 Allocators'!$B$15:$W$361, MATCH('O5 Details by Class &amp; Accounts'!BF$18, 'E2 Allocators'!$B$15:$W$15, 0),FALSE)*$E175)</f>
        <v>0</v>
      </c>
      <c r="BG175" s="1412">
        <f ca="1">IF(ISERROR(VLOOKUP(VLOOKUP($A175, 'E4 TB Allocation Details'!$A$18:$L$205, MATCH("Misc ID", 'E4 TB Allocation Details'!$A$18:$L$18, 0),FALSE), 'E2 Allocators'!$B$15:$W$361, MATCH('O5 Details by Class &amp; Accounts'!BG$18, 'E2 Allocators'!$B$15:$W$15, 0),FALSE)*$E175), 0, VLOOKUP(VLOOKUP($A175, 'E4 TB Allocation Details'!$A$18:$L$205, MATCH("Misc ID", 'E4 TB Allocation Details'!$A$18:$L$18, 0),FALSE), 'E2 Allocators'!$B$15:$W$361, MATCH('O5 Details by Class &amp; Accounts'!BG$18, 'E2 Allocators'!$B$15:$W$15, 0),FALSE)*$E175)</f>
        <v>0</v>
      </c>
      <c r="BH175" s="1412">
        <f ca="1">IF(ISERROR(VLOOKUP(VLOOKUP($A175, 'E4 TB Allocation Details'!$A$18:$L$205, MATCH("Misc ID", 'E4 TB Allocation Details'!$A$18:$L$18, 0),FALSE), 'E2 Allocators'!$B$15:$W$361, MATCH('O5 Details by Class &amp; Accounts'!BH$18, 'E2 Allocators'!$B$15:$W$15, 0),FALSE)*$E175), 0, VLOOKUP(VLOOKUP($A175, 'E4 TB Allocation Details'!$A$18:$L$205, MATCH("Misc ID", 'E4 TB Allocation Details'!$A$18:$L$18, 0),FALSE), 'E2 Allocators'!$B$15:$W$361, MATCH('O5 Details by Class &amp; Accounts'!BH$18, 'E2 Allocators'!$B$15:$W$15, 0),FALSE)*$E175)</f>
        <v>0</v>
      </c>
      <c r="BI175" s="1412">
        <f ca="1">IF(ISERROR(VLOOKUP(VLOOKUP($A175, 'E4 TB Allocation Details'!$A$18:$L$205, MATCH("Misc ID", 'E4 TB Allocation Details'!$A$18:$L$18, 0),FALSE), 'E2 Allocators'!$B$15:$W$361, MATCH('O5 Details by Class &amp; Accounts'!BI$18, 'E2 Allocators'!$B$15:$W$15, 0),FALSE)*$E175), 0, VLOOKUP(VLOOKUP($A175, 'E4 TB Allocation Details'!$A$18:$L$205, MATCH("Misc ID", 'E4 TB Allocation Details'!$A$18:$L$18, 0),FALSE), 'E2 Allocators'!$B$15:$W$361, MATCH('O5 Details by Class &amp; Accounts'!BI$18, 'E2 Allocators'!$B$15:$W$15, 0),FALSE)*$E175)</f>
        <v>0</v>
      </c>
      <c r="BJ175" s="1412">
        <f ca="1">IF(ISERROR(VLOOKUP(VLOOKUP($A175, 'E4 TB Allocation Details'!$A$18:$L$205, MATCH("Misc ID", 'E4 TB Allocation Details'!$A$18:$L$18, 0),FALSE), 'E2 Allocators'!$B$15:$W$361, MATCH('O5 Details by Class &amp; Accounts'!BJ$18, 'E2 Allocators'!$B$15:$W$15, 0),FALSE)*$E175), 0, VLOOKUP(VLOOKUP($A175, 'E4 TB Allocation Details'!$A$18:$L$205, MATCH("Misc ID", 'E4 TB Allocation Details'!$A$18:$L$18, 0),FALSE), 'E2 Allocators'!$B$15:$W$361, MATCH('O5 Details by Class &amp; Accounts'!BJ$18, 'E2 Allocators'!$B$15:$W$15, 0),FALSE)*$E175)</f>
        <v>0</v>
      </c>
      <c r="BK175" s="1412">
        <f ca="1">IF(ISERROR(VLOOKUP(VLOOKUP($A175, 'E4 TB Allocation Details'!$A$18:$L$205, MATCH("Misc ID", 'E4 TB Allocation Details'!$A$18:$L$18, 0),FALSE), 'E2 Allocators'!$B$15:$W$361, MATCH('O5 Details by Class &amp; Accounts'!BK$18, 'E2 Allocators'!$B$15:$W$15, 0),FALSE)*$E175), 0, VLOOKUP(VLOOKUP($A175, 'E4 TB Allocation Details'!$A$18:$L$205, MATCH("Misc ID", 'E4 TB Allocation Details'!$A$18:$L$18, 0),FALSE), 'E2 Allocators'!$B$15:$W$361, MATCH('O5 Details by Class &amp; Accounts'!BK$18, 'E2 Allocators'!$B$15:$W$15, 0),FALSE)*$E175)</f>
        <v>0</v>
      </c>
      <c r="BL175" s="1412">
        <f ca="1">IF(ISERROR(VLOOKUP(VLOOKUP($A175, 'E4 TB Allocation Details'!$A$18:$L$205, MATCH("Misc ID", 'E4 TB Allocation Details'!$A$18:$L$18, 0),FALSE), 'E2 Allocators'!$B$15:$W$361, MATCH('O5 Details by Class &amp; Accounts'!BL$18, 'E2 Allocators'!$B$15:$W$15, 0),FALSE)*$E175), 0, VLOOKUP(VLOOKUP($A175, 'E4 TB Allocation Details'!$A$18:$L$205, MATCH("Misc ID", 'E4 TB Allocation Details'!$A$18:$L$18, 0),FALSE), 'E2 Allocators'!$B$15:$W$361, MATCH('O5 Details by Class &amp; Accounts'!BL$18, 'E2 Allocators'!$B$15:$W$15, 0),FALSE)*$E175)</f>
        <v>0</v>
      </c>
      <c r="BM175" s="1412">
        <f ca="1">IF(ISERROR(VLOOKUP(VLOOKUP($A175, 'E4 TB Allocation Details'!$A$18:$L$205, MATCH("Misc ID", 'E4 TB Allocation Details'!$A$18:$L$18, 0),FALSE), 'E2 Allocators'!$B$15:$W$361, MATCH('O5 Details by Class &amp; Accounts'!BM$18, 'E2 Allocators'!$B$15:$W$15, 0),FALSE)*$E175), 0, VLOOKUP(VLOOKUP($A175, 'E4 TB Allocation Details'!$A$18:$L$205, MATCH("Misc ID", 'E4 TB Allocation Details'!$A$18:$L$18, 0),FALSE), 'E2 Allocators'!$B$15:$W$361, MATCH('O5 Details by Class &amp; Accounts'!BM$18, 'E2 Allocators'!$B$15:$W$15, 0),FALSE)*$E175)</f>
        <v>0</v>
      </c>
      <c r="BN175" s="1412">
        <f ca="1">IF(ISERROR(VLOOKUP(VLOOKUP($A175, 'E4 TB Allocation Details'!$A$18:$L$205, MATCH("Misc ID", 'E4 TB Allocation Details'!$A$18:$L$18, 0),FALSE), 'E2 Allocators'!$B$15:$W$361, MATCH('O5 Details by Class &amp; Accounts'!BN$18, 'E2 Allocators'!$B$15:$W$15, 0),FALSE)*$E175), 0, VLOOKUP(VLOOKUP($A175, 'E4 TB Allocation Details'!$A$18:$L$205, MATCH("Misc ID", 'E4 TB Allocation Details'!$A$18:$L$18, 0),FALSE), 'E2 Allocators'!$B$15:$W$361, MATCH('O5 Details by Class &amp; Accounts'!BN$18, 'E2 Allocators'!$B$15:$W$15, 0),FALSE)*$E175)</f>
        <v>0</v>
      </c>
      <c r="BO175" s="1412">
        <f ca="1">IF(ISERROR(VLOOKUP(VLOOKUP($A175, 'E4 TB Allocation Details'!$A$18:$L$205, MATCH("Misc ID", 'E4 TB Allocation Details'!$A$18:$L$18, 0),FALSE), 'E2 Allocators'!$B$15:$W$361, MATCH('O5 Details by Class &amp; Accounts'!BO$18, 'E2 Allocators'!$B$15:$W$15, 0),FALSE)*$E175), 0, VLOOKUP(VLOOKUP($A175, 'E4 TB Allocation Details'!$A$18:$L$205, MATCH("Misc ID", 'E4 TB Allocation Details'!$A$18:$L$18, 0),FALSE), 'E2 Allocators'!$B$15:$W$361, MATCH('O5 Details by Class &amp; Accounts'!BO$18, 'E2 Allocators'!$B$15:$W$15, 0),FALSE)*$E175)</f>
        <v>0</v>
      </c>
      <c r="BP175" s="1412">
        <f ca="1">IF(ISERROR(VLOOKUP(VLOOKUP($A175, 'E4 TB Allocation Details'!$A$18:$L$205, MATCH("Misc ID", 'E4 TB Allocation Details'!$A$18:$L$18, 0),FALSE), 'E2 Allocators'!$B$15:$W$361, MATCH('O5 Details by Class &amp; Accounts'!BP$18, 'E2 Allocators'!$B$15:$W$15, 0),FALSE)*$E175), 0, VLOOKUP(VLOOKUP($A175, 'E4 TB Allocation Details'!$A$18:$L$205, MATCH("Misc ID", 'E4 TB Allocation Details'!$A$18:$L$18, 0),FALSE), 'E2 Allocators'!$B$15:$W$361, MATCH('O5 Details by Class &amp; Accounts'!BP$18, 'E2 Allocators'!$B$15:$W$15, 0),FALSE)*$E175)</f>
        <v>0</v>
      </c>
      <c r="BQ175" s="1412">
        <f ca="1">IF(ISERROR(VLOOKUP(VLOOKUP($A175, 'E4 TB Allocation Details'!$A$18:$L$205, MATCH("Misc ID", 'E4 TB Allocation Details'!$A$18:$L$18, 0),FALSE), 'E2 Allocators'!$B$15:$W$361, MATCH('O5 Details by Class &amp; Accounts'!BQ$18, 'E2 Allocators'!$B$15:$W$15, 0),FALSE)*$E175), 0, VLOOKUP(VLOOKUP($A175, 'E4 TB Allocation Details'!$A$18:$L$205, MATCH("Misc ID", 'E4 TB Allocation Details'!$A$18:$L$18, 0),FALSE), 'E2 Allocators'!$B$15:$W$361, MATCH('O5 Details by Class &amp; Accounts'!BQ$18, 'E2 Allocators'!$B$15:$W$15, 0),FALSE)*$E175)</f>
        <v>0</v>
      </c>
      <c r="BR175" s="1412">
        <f ca="1">IF(ISERROR(VLOOKUP(VLOOKUP($A175, 'E4 TB Allocation Details'!$A$18:$L$205, MATCH("Misc ID", 'E4 TB Allocation Details'!$A$18:$L$18, 0),FALSE), 'E2 Allocators'!$B$15:$W$361, MATCH('O5 Details by Class &amp; Accounts'!BR$18, 'E2 Allocators'!$B$15:$W$15, 0),FALSE)*$E175), 0, VLOOKUP(VLOOKUP($A175, 'E4 TB Allocation Details'!$A$18:$L$205, MATCH("Misc ID", 'E4 TB Allocation Details'!$A$18:$L$18, 0),FALSE), 'E2 Allocators'!$B$15:$W$361, MATCH('O5 Details by Class &amp; Accounts'!BR$18, 'E2 Allocators'!$B$15:$W$15, 0),FALSE)*$E175)</f>
        <v>0</v>
      </c>
      <c r="BS175" s="1412">
        <f t="shared" si="41"/>
        <v>0</v>
      </c>
      <c r="BT175" s="1412">
        <f ca="1">IF(ISERROR(VLOOKUP(VLOOKUP($A175, 'E4 TB Allocation Details'!$A$18:$L$205, MATCH("A &amp; G ID", 'E4 TB Allocation Details'!$A$18:$L$18, 0),FALSE), 'E2 Allocators'!$B$15:$W$361, MATCH('O5 Details by Class &amp; Accounts'!BT$18, 'E2 Allocators'!$B$15:$W$15, 0),FALSE)*$E175), 0, VLOOKUP(VLOOKUP($A175, 'E4 TB Allocation Details'!$A$18:$L$205, MATCH("A &amp; G ID", 'E4 TB Allocation Details'!$A$18:$L$18, 0),FALSE), 'E2 Allocators'!$B$15:$W$361, MATCH('O5 Details by Class &amp; Accounts'!BT$18, 'E2 Allocators'!$B$15:$W$15, 0),FALSE)*$E175)</f>
        <v>191648.77926033156</v>
      </c>
      <c r="BU175" s="1412">
        <f ca="1">IF(ISERROR(VLOOKUP(VLOOKUP($A175, 'E4 TB Allocation Details'!$A$18:$L$205, MATCH("A &amp; G ID", 'E4 TB Allocation Details'!$A$18:$L$18, 0),FALSE), 'E2 Allocators'!$B$15:$W$361, MATCH('O5 Details by Class &amp; Accounts'!BU$18, 'E2 Allocators'!$B$15:$W$15, 0),FALSE)*$E175), 0, VLOOKUP(VLOOKUP($A175, 'E4 TB Allocation Details'!$A$18:$L$205, MATCH("A &amp; G ID", 'E4 TB Allocation Details'!$A$18:$L$18, 0),FALSE), 'E2 Allocators'!$B$15:$W$361, MATCH('O5 Details by Class &amp; Accounts'!BU$18, 'E2 Allocators'!$B$15:$W$15, 0),FALSE)*$E175)</f>
        <v>53986.196510998285</v>
      </c>
      <c r="BV175" s="1412">
        <f ca="1">IF(ISERROR(VLOOKUP(VLOOKUP($A175, 'E4 TB Allocation Details'!$A$18:$L$205, MATCH("A &amp; G ID", 'E4 TB Allocation Details'!$A$18:$L$18, 0),FALSE), 'E2 Allocators'!$B$15:$W$361, MATCH('O5 Details by Class &amp; Accounts'!BV$18, 'E2 Allocators'!$B$15:$W$15, 0),FALSE)*$E175), 0, VLOOKUP(VLOOKUP($A175, 'E4 TB Allocation Details'!$A$18:$L$205, MATCH("A &amp; G ID", 'E4 TB Allocation Details'!$A$18:$L$18, 0),FALSE), 'E2 Allocators'!$B$15:$W$361, MATCH('O5 Details by Class &amp; Accounts'!BV$18, 'E2 Allocators'!$B$15:$W$15, 0),FALSE)*$E175)</f>
        <v>58070.237457884112</v>
      </c>
      <c r="BW175" s="1412">
        <f ca="1">IF(ISERROR(VLOOKUP(VLOOKUP($A175, 'E4 TB Allocation Details'!$A$18:$L$205, MATCH("A &amp; G ID", 'E4 TB Allocation Details'!$A$18:$L$18, 0),FALSE), 'E2 Allocators'!$B$15:$W$361, MATCH('O5 Details by Class &amp; Accounts'!BW$18, 'E2 Allocators'!$B$15:$W$15, 0),FALSE)*$E175), 0, VLOOKUP(VLOOKUP($A175, 'E4 TB Allocation Details'!$A$18:$L$205, MATCH("A &amp; G ID", 'E4 TB Allocation Details'!$A$18:$L$18, 0),FALSE), 'E2 Allocators'!$B$15:$W$361, MATCH('O5 Details by Class &amp; Accounts'!BW$18, 'E2 Allocators'!$B$15:$W$15, 0),FALSE)*$E175)</f>
        <v>0</v>
      </c>
      <c r="BX175" s="1412">
        <f ca="1">IF(ISERROR(VLOOKUP(VLOOKUP($A175, 'E4 TB Allocation Details'!$A$18:$L$205, MATCH("A &amp; G ID", 'E4 TB Allocation Details'!$A$18:$L$18, 0),FALSE), 'E2 Allocators'!$B$15:$W$361, MATCH('O5 Details by Class &amp; Accounts'!BX$18, 'E2 Allocators'!$B$15:$W$15, 0),FALSE)*$E175), 0, VLOOKUP(VLOOKUP($A175, 'E4 TB Allocation Details'!$A$18:$L$205, MATCH("A &amp; G ID", 'E4 TB Allocation Details'!$A$18:$L$18, 0),FALSE), 'E2 Allocators'!$B$15:$W$361, MATCH('O5 Details by Class &amp; Accounts'!BX$18, 'E2 Allocators'!$B$15:$W$15, 0),FALSE)*$E175)</f>
        <v>0</v>
      </c>
      <c r="BY175" s="1412">
        <f ca="1">IF(ISERROR(VLOOKUP(VLOOKUP($A175, 'E4 TB Allocation Details'!$A$18:$L$205, MATCH("A &amp; G ID", 'E4 TB Allocation Details'!$A$18:$L$18, 0),FALSE), 'E2 Allocators'!$B$15:$W$361, MATCH('O5 Details by Class &amp; Accounts'!BY$18, 'E2 Allocators'!$B$15:$W$15, 0),FALSE)*$E175), 0, VLOOKUP(VLOOKUP($A175, 'E4 TB Allocation Details'!$A$18:$L$205, MATCH("A &amp; G ID", 'E4 TB Allocation Details'!$A$18:$L$18, 0),FALSE), 'E2 Allocators'!$B$15:$W$361, MATCH('O5 Details by Class &amp; Accounts'!BY$18, 'E2 Allocators'!$B$15:$W$15, 0),FALSE)*$E175)</f>
        <v>0</v>
      </c>
      <c r="BZ175" s="1412">
        <f ca="1">IF(ISERROR(VLOOKUP(VLOOKUP($A175, 'E4 TB Allocation Details'!$A$18:$L$205, MATCH("A &amp; G ID", 'E4 TB Allocation Details'!$A$18:$L$18, 0),FALSE), 'E2 Allocators'!$B$15:$W$361, MATCH('O5 Details by Class &amp; Accounts'!BZ$18, 'E2 Allocators'!$B$15:$W$15, 0),FALSE)*$E175), 0, VLOOKUP(VLOOKUP($A175, 'E4 TB Allocation Details'!$A$18:$L$205, MATCH("A &amp; G ID", 'E4 TB Allocation Details'!$A$18:$L$18, 0),FALSE), 'E2 Allocators'!$B$15:$W$361, MATCH('O5 Details by Class &amp; Accounts'!BZ$18, 'E2 Allocators'!$B$15:$W$15, 0),FALSE)*$E175)</f>
        <v>13671.492190689727</v>
      </c>
      <c r="CA175" s="1412">
        <f ca="1">IF(ISERROR(VLOOKUP(VLOOKUP($A175, 'E4 TB Allocation Details'!$A$18:$L$205, MATCH("A &amp; G ID", 'E4 TB Allocation Details'!$A$18:$L$18, 0),FALSE), 'E2 Allocators'!$B$15:$W$361, MATCH('O5 Details by Class &amp; Accounts'!CA$18, 'E2 Allocators'!$B$15:$W$15, 0),FALSE)*$E175), 0, VLOOKUP(VLOOKUP($A175, 'E4 TB Allocation Details'!$A$18:$L$205, MATCH("A &amp; G ID", 'E4 TB Allocation Details'!$A$18:$L$18, 0),FALSE), 'E2 Allocators'!$B$15:$W$361, MATCH('O5 Details by Class &amp; Accounts'!CA$18, 'E2 Allocators'!$B$15:$W$15, 0),FALSE)*$E175)</f>
        <v>862.45682664894377</v>
      </c>
      <c r="CB175" s="1412">
        <f ca="1">IF(ISERROR(VLOOKUP(VLOOKUP($A175, 'E4 TB Allocation Details'!$A$18:$L$205, MATCH("A &amp; G ID", 'E4 TB Allocation Details'!$A$18:$L$18, 0),FALSE), 'E2 Allocators'!$B$15:$W$361, MATCH('O5 Details by Class &amp; Accounts'!CB$18, 'E2 Allocators'!$B$15:$W$15, 0),FALSE)*$E175), 0, VLOOKUP(VLOOKUP($A175, 'E4 TB Allocation Details'!$A$18:$L$205, MATCH("A &amp; G ID", 'E4 TB Allocation Details'!$A$18:$L$18, 0),FALSE), 'E2 Allocators'!$B$15:$W$361, MATCH('O5 Details by Class &amp; Accounts'!CB$18, 'E2 Allocators'!$B$15:$W$15, 0),FALSE)*$E175)</f>
        <v>760.83775344737455</v>
      </c>
      <c r="CC175" s="1412">
        <f ca="1">IF(ISERROR(VLOOKUP(VLOOKUP($A175, 'E4 TB Allocation Details'!$A$18:$L$205, MATCH("A &amp; G ID", 'E4 TB Allocation Details'!$A$18:$L$18, 0),FALSE), 'E2 Allocators'!$B$15:$W$361, MATCH('O5 Details by Class &amp; Accounts'!CC$18, 'E2 Allocators'!$B$15:$W$15, 0),FALSE)*$E175), 0, VLOOKUP(VLOOKUP($A175, 'E4 TB Allocation Details'!$A$18:$L$205, MATCH("A &amp; G ID", 'E4 TB Allocation Details'!$A$18:$L$18, 0),FALSE), 'E2 Allocators'!$B$15:$W$361, MATCH('O5 Details by Class &amp; Accounts'!CC$18, 'E2 Allocators'!$B$15:$W$15, 0),FALSE)*$E175)</f>
        <v>0</v>
      </c>
      <c r="CD175" s="1412">
        <f ca="1">IF(ISERROR(VLOOKUP(VLOOKUP($A175, 'E4 TB Allocation Details'!$A$18:$L$205, MATCH("A &amp; G ID", 'E4 TB Allocation Details'!$A$18:$L$18, 0),FALSE), 'E2 Allocators'!$B$15:$W$361, MATCH('O5 Details by Class &amp; Accounts'!CD$18, 'E2 Allocators'!$B$15:$W$15, 0),FALSE)*$E175), 0, VLOOKUP(VLOOKUP($A175, 'E4 TB Allocation Details'!$A$18:$L$205, MATCH("A &amp; G ID", 'E4 TB Allocation Details'!$A$18:$L$18, 0),FALSE), 'E2 Allocators'!$B$15:$W$361, MATCH('O5 Details by Class &amp; Accounts'!CD$18, 'E2 Allocators'!$B$15:$W$15, 0),FALSE)*$E175)</f>
        <v>0</v>
      </c>
      <c r="CE175" s="1412">
        <f ca="1">IF(ISERROR(VLOOKUP(VLOOKUP($A175, 'E4 TB Allocation Details'!$A$18:$L$205, MATCH("A &amp; G ID", 'E4 TB Allocation Details'!$A$18:$L$18, 0),FALSE), 'E2 Allocators'!$B$15:$W$361, MATCH('O5 Details by Class &amp; Accounts'!CE$18, 'E2 Allocators'!$B$15:$W$15, 0),FALSE)*$E175), 0, VLOOKUP(VLOOKUP($A175, 'E4 TB Allocation Details'!$A$18:$L$205, MATCH("A &amp; G ID", 'E4 TB Allocation Details'!$A$18:$L$18, 0),FALSE), 'E2 Allocators'!$B$15:$W$361, MATCH('O5 Details by Class &amp; Accounts'!CE$18, 'E2 Allocators'!$B$15:$W$15, 0),FALSE)*$E175)</f>
        <v>0</v>
      </c>
      <c r="CF175" s="1412">
        <f ca="1">IF(ISERROR(VLOOKUP(VLOOKUP($A175, 'E4 TB Allocation Details'!$A$18:$L$205, MATCH("A &amp; G ID", 'E4 TB Allocation Details'!$A$18:$L$18, 0),FALSE), 'E2 Allocators'!$B$15:$W$361, MATCH('O5 Details by Class &amp; Accounts'!CF$18, 'E2 Allocators'!$B$15:$W$15, 0),FALSE)*$E175), 0, VLOOKUP(VLOOKUP($A175, 'E4 TB Allocation Details'!$A$18:$L$205, MATCH("A &amp; G ID", 'E4 TB Allocation Details'!$A$18:$L$18, 0),FALSE), 'E2 Allocators'!$B$15:$W$361, MATCH('O5 Details by Class &amp; Accounts'!CF$18, 'E2 Allocators'!$B$15:$W$15, 0),FALSE)*$E175)</f>
        <v>0</v>
      </c>
      <c r="CG175" s="1412">
        <f ca="1">IF(ISERROR(VLOOKUP(VLOOKUP($A175, 'E4 TB Allocation Details'!$A$18:$L$205, MATCH("A &amp; G ID", 'E4 TB Allocation Details'!$A$18:$L$18, 0),FALSE), 'E2 Allocators'!$B$15:$W$361, MATCH('O5 Details by Class &amp; Accounts'!CG$18, 'E2 Allocators'!$B$15:$W$15, 0),FALSE)*$E175), 0, VLOOKUP(VLOOKUP($A175, 'E4 TB Allocation Details'!$A$18:$L$205, MATCH("A &amp; G ID", 'E4 TB Allocation Details'!$A$18:$L$18, 0),FALSE), 'E2 Allocators'!$B$15:$W$361, MATCH('O5 Details by Class &amp; Accounts'!CG$18, 'E2 Allocators'!$B$15:$W$15, 0),FALSE)*$E175)</f>
        <v>0</v>
      </c>
      <c r="CH175" s="1412">
        <f ca="1">IF(ISERROR(VLOOKUP(VLOOKUP($A175, 'E4 TB Allocation Details'!$A$18:$L$205, MATCH("A &amp; G ID", 'E4 TB Allocation Details'!$A$18:$L$18, 0),FALSE), 'E2 Allocators'!$B$15:$W$361, MATCH('O5 Details by Class &amp; Accounts'!CH$18, 'E2 Allocators'!$B$15:$W$15, 0),FALSE)*$E175), 0, VLOOKUP(VLOOKUP($A175, 'E4 TB Allocation Details'!$A$18:$L$205, MATCH("A &amp; G ID", 'E4 TB Allocation Details'!$A$18:$L$18, 0),FALSE), 'E2 Allocators'!$B$15:$W$361, MATCH('O5 Details by Class &amp; Accounts'!CH$18, 'E2 Allocators'!$B$15:$W$15, 0),FALSE)*$E175)</f>
        <v>0</v>
      </c>
      <c r="CI175" s="1412">
        <f ca="1">IF(ISERROR(VLOOKUP(VLOOKUP($A175, 'E4 TB Allocation Details'!$A$18:$L$205, MATCH("A &amp; G ID", 'E4 TB Allocation Details'!$A$18:$L$18, 0),FALSE), 'E2 Allocators'!$B$15:$W$361, MATCH('O5 Details by Class &amp; Accounts'!CI$18, 'E2 Allocators'!$B$15:$W$15, 0),FALSE)*$E175), 0, VLOOKUP(VLOOKUP($A175, 'E4 TB Allocation Details'!$A$18:$L$205, MATCH("A &amp; G ID", 'E4 TB Allocation Details'!$A$18:$L$18, 0),FALSE), 'E2 Allocators'!$B$15:$W$361, MATCH('O5 Details by Class &amp; Accounts'!CI$18, 'E2 Allocators'!$B$15:$W$15, 0),FALSE)*$E175)</f>
        <v>0</v>
      </c>
      <c r="CJ175" s="1412">
        <f ca="1">IF(ISERROR(VLOOKUP(VLOOKUP($A175, 'E4 TB Allocation Details'!$A$18:$L$205, MATCH("A &amp; G ID", 'E4 TB Allocation Details'!$A$18:$L$18, 0),FALSE), 'E2 Allocators'!$B$15:$W$361, MATCH('O5 Details by Class &amp; Accounts'!CJ$18, 'E2 Allocators'!$B$15:$W$15, 0),FALSE)*$E175), 0, VLOOKUP(VLOOKUP($A175, 'E4 TB Allocation Details'!$A$18:$L$205, MATCH("A &amp; G ID", 'E4 TB Allocation Details'!$A$18:$L$18, 0),FALSE), 'E2 Allocators'!$B$15:$W$361, MATCH('O5 Details by Class &amp; Accounts'!CJ$18, 'E2 Allocators'!$B$15:$W$15, 0),FALSE)*$E175)</f>
        <v>0</v>
      </c>
      <c r="CK175" s="1412">
        <f ca="1">IF(ISERROR(VLOOKUP(VLOOKUP($A175, 'E4 TB Allocation Details'!$A$18:$L$205, MATCH("A &amp; G ID", 'E4 TB Allocation Details'!$A$18:$L$18, 0),FALSE), 'E2 Allocators'!$B$15:$W$361, MATCH('O5 Details by Class &amp; Accounts'!CK$18, 'E2 Allocators'!$B$15:$W$15, 0),FALSE)*$E175), 0, VLOOKUP(VLOOKUP($A175, 'E4 TB Allocation Details'!$A$18:$L$205, MATCH("A &amp; G ID", 'E4 TB Allocation Details'!$A$18:$L$18, 0),FALSE), 'E2 Allocators'!$B$15:$W$361, MATCH('O5 Details by Class &amp; Accounts'!CK$18, 'E2 Allocators'!$B$15:$W$15, 0),FALSE)*$E175)</f>
        <v>0</v>
      </c>
      <c r="CL175" s="1412">
        <f ca="1">IF(ISERROR(VLOOKUP(VLOOKUP($A175, 'E4 TB Allocation Details'!$A$18:$L$205, MATCH("A &amp; G ID", 'E4 TB Allocation Details'!$A$18:$L$18, 0),FALSE), 'E2 Allocators'!$B$15:$W$361, MATCH('O5 Details by Class &amp; Accounts'!CL$18, 'E2 Allocators'!$B$15:$W$15, 0),FALSE)*$E175), 0, VLOOKUP(VLOOKUP($A175, 'E4 TB Allocation Details'!$A$18:$L$205, MATCH("A &amp; G ID", 'E4 TB Allocation Details'!$A$18:$L$18, 0),FALSE), 'E2 Allocators'!$B$15:$W$361, MATCH('O5 Details by Class &amp; Accounts'!CL$18, 'E2 Allocators'!$B$15:$W$15, 0),FALSE)*$E175)</f>
        <v>0</v>
      </c>
      <c r="CM175" s="1412">
        <f ca="1">IF(ISERROR(VLOOKUP(VLOOKUP($A175, 'E4 TB Allocation Details'!$A$18:$L$205, MATCH("A &amp; G ID", 'E4 TB Allocation Details'!$A$18:$L$18, 0),FALSE), 'E2 Allocators'!$B$15:$W$361, MATCH('O5 Details by Class &amp; Accounts'!CM$18, 'E2 Allocators'!$B$15:$W$15, 0),FALSE)*$E175), 0, VLOOKUP(VLOOKUP($A175, 'E4 TB Allocation Details'!$A$18:$L$205, MATCH("A &amp; G ID", 'E4 TB Allocation Details'!$A$18:$L$18, 0),FALSE), 'E2 Allocators'!$B$15:$W$361, MATCH('O5 Details by Class &amp; Accounts'!CM$18, 'E2 Allocators'!$B$15:$W$15, 0),FALSE)*$E175)</f>
        <v>0</v>
      </c>
      <c r="CN175" s="1412">
        <f t="shared" si="42"/>
        <v>319000</v>
      </c>
      <c r="CO175" s="1792">
        <f t="shared" si="43"/>
        <v>0</v>
      </c>
      <c r="CQ175" s="2087" t="s">
        <v>675</v>
      </c>
    </row>
    <row r="176" spans="1:95" s="81" customFormat="1" ht="12.75">
      <c r="A176" s="1170">
        <v>5610</v>
      </c>
      <c r="B176" s="452" t="s">
        <v>1324</v>
      </c>
      <c r="C176" s="1789">
        <f ca="1">IF(ISERROR(VLOOKUP($A176,'I3 TB Data'!$A$23:$H$458,MATCH('O5 Details by Class &amp; Accounts'!$C$18, 'I3 TB Data'!$A$23:$H$23,0),0)), 0, VLOOKUP($A176,'I3 TB Data'!$A$23:$H$458,MATCH('O5 Details by Class &amp; Accounts'!$C$18,'I3 TB Data'!$A$23:$H$23,0),0))</f>
        <v>403000</v>
      </c>
      <c r="D176" s="1790"/>
      <c r="E176" s="1789">
        <f t="shared" si="37"/>
        <v>403000</v>
      </c>
      <c r="F176" s="1791"/>
      <c r="G176" s="1791"/>
      <c r="H176" s="1412">
        <f t="shared" si="39"/>
        <v>0</v>
      </c>
      <c r="I176" s="1412">
        <f ca="1">IF(ISERROR(VLOOKUP(VLOOKUP($A176, 'E4 TB Allocation Details'!$A$18:$L$205, MATCH("Demand ID", 'E4 TB Allocation Details'!$A$18:$L$18, 0),FALSE), 'E2 Allocators'!$B$15:$W$361, MATCH('O5 Details by Class &amp; Accounts'!I$18, 'E2 Allocators'!$B$15:$W$15, 0),FALSE)*$F176), 0, VLOOKUP(VLOOKUP($A176, 'E4 TB Allocation Details'!$A$18:$L$205, MATCH("Demand ID", 'E4 TB Allocation Details'!$A$18:$L$18, 0),FALSE), 'E2 Allocators'!$B$15:$W$361, MATCH('O5 Details by Class &amp; Accounts'!I$18, 'E2 Allocators'!$B$15:$W$15, 0),FALSE)*$F176)</f>
        <v>0</v>
      </c>
      <c r="J176" s="1412">
        <f ca="1">IF(ISERROR(VLOOKUP(VLOOKUP($A176, 'E4 TB Allocation Details'!$A$18:$L$205, MATCH("Demand ID", 'E4 TB Allocation Details'!$A$18:$L$18, 0),FALSE), 'E2 Allocators'!$B$15:$W$361, MATCH('O5 Details by Class &amp; Accounts'!J$18, 'E2 Allocators'!$B$15:$W$15, 0),FALSE)*$F176), 0, VLOOKUP(VLOOKUP($A176, 'E4 TB Allocation Details'!$A$18:$L$205, MATCH("Demand ID", 'E4 TB Allocation Details'!$A$18:$L$18, 0),FALSE), 'E2 Allocators'!$B$15:$W$361, MATCH('O5 Details by Class &amp; Accounts'!J$18, 'E2 Allocators'!$B$15:$W$15, 0),FALSE)*$F176)</f>
        <v>0</v>
      </c>
      <c r="K176" s="1412">
        <f ca="1">IF(ISERROR(VLOOKUP(VLOOKUP($A176, 'E4 TB Allocation Details'!$A$18:$L$205, MATCH("Demand ID", 'E4 TB Allocation Details'!$A$18:$L$18, 0),FALSE), 'E2 Allocators'!$B$15:$W$361, MATCH('O5 Details by Class &amp; Accounts'!K$18, 'E2 Allocators'!$B$15:$W$15, 0),FALSE)*$F176), 0, VLOOKUP(VLOOKUP($A176, 'E4 TB Allocation Details'!$A$18:$L$205, MATCH("Demand ID", 'E4 TB Allocation Details'!$A$18:$L$18, 0),FALSE), 'E2 Allocators'!$B$15:$W$361, MATCH('O5 Details by Class &amp; Accounts'!K$18, 'E2 Allocators'!$B$15:$W$15, 0),FALSE)*$F176)</f>
        <v>0</v>
      </c>
      <c r="L176" s="1412">
        <f ca="1">IF(ISERROR(VLOOKUP(VLOOKUP($A176, 'E4 TB Allocation Details'!$A$18:$L$205, MATCH("Demand ID", 'E4 TB Allocation Details'!$A$18:$L$18, 0),FALSE), 'E2 Allocators'!$B$15:$W$361, MATCH('O5 Details by Class &amp; Accounts'!L$18, 'E2 Allocators'!$B$15:$W$15, 0),FALSE)*$F176), 0, VLOOKUP(VLOOKUP($A176, 'E4 TB Allocation Details'!$A$18:$L$205, MATCH("Demand ID", 'E4 TB Allocation Details'!$A$18:$L$18, 0),FALSE), 'E2 Allocators'!$B$15:$W$361, MATCH('O5 Details by Class &amp; Accounts'!L$18, 'E2 Allocators'!$B$15:$W$15, 0),FALSE)*$F176)</f>
        <v>0</v>
      </c>
      <c r="M176" s="1412">
        <f ca="1">IF(ISERROR(VLOOKUP(VLOOKUP($A176, 'E4 TB Allocation Details'!$A$18:$L$205, MATCH("Demand ID", 'E4 TB Allocation Details'!$A$18:$L$18, 0),FALSE), 'E2 Allocators'!$B$15:$W$361, MATCH('O5 Details by Class &amp; Accounts'!M$18, 'E2 Allocators'!$B$15:$W$15, 0),FALSE)*$F176), 0, VLOOKUP(VLOOKUP($A176, 'E4 TB Allocation Details'!$A$18:$L$205, MATCH("Demand ID", 'E4 TB Allocation Details'!$A$18:$L$18, 0),FALSE), 'E2 Allocators'!$B$15:$W$361, MATCH('O5 Details by Class &amp; Accounts'!M$18, 'E2 Allocators'!$B$15:$W$15, 0),FALSE)*$F176)</f>
        <v>0</v>
      </c>
      <c r="N176" s="1412">
        <f ca="1">IF(ISERROR(VLOOKUP(VLOOKUP($A176, 'E4 TB Allocation Details'!$A$18:$L$205, MATCH("Demand ID", 'E4 TB Allocation Details'!$A$18:$L$18, 0),FALSE), 'E2 Allocators'!$B$15:$W$361, MATCH('O5 Details by Class &amp; Accounts'!N$18, 'E2 Allocators'!$B$15:$W$15, 0),FALSE)*$F176), 0, VLOOKUP(VLOOKUP($A176, 'E4 TB Allocation Details'!$A$18:$L$205, MATCH("Demand ID", 'E4 TB Allocation Details'!$A$18:$L$18, 0),FALSE), 'E2 Allocators'!$B$15:$W$361, MATCH('O5 Details by Class &amp; Accounts'!N$18, 'E2 Allocators'!$B$15:$W$15, 0),FALSE)*$F176)</f>
        <v>0</v>
      </c>
      <c r="O176" s="1412">
        <f ca="1">IF(ISERROR(VLOOKUP(VLOOKUP($A176, 'E4 TB Allocation Details'!$A$18:$L$205, MATCH("Demand ID", 'E4 TB Allocation Details'!$A$18:$L$18, 0),FALSE), 'E2 Allocators'!$B$15:$W$361, MATCH('O5 Details by Class &amp; Accounts'!O$18, 'E2 Allocators'!$B$15:$W$15, 0),FALSE)*$F176), 0, VLOOKUP(VLOOKUP($A176, 'E4 TB Allocation Details'!$A$18:$L$205, MATCH("Demand ID", 'E4 TB Allocation Details'!$A$18:$L$18, 0),FALSE), 'E2 Allocators'!$B$15:$W$361, MATCH('O5 Details by Class &amp; Accounts'!O$18, 'E2 Allocators'!$B$15:$W$15, 0),FALSE)*$F176)</f>
        <v>0</v>
      </c>
      <c r="P176" s="1412">
        <f ca="1">IF(ISERROR(VLOOKUP(VLOOKUP($A176, 'E4 TB Allocation Details'!$A$18:$L$205, MATCH("Demand ID", 'E4 TB Allocation Details'!$A$18:$L$18, 0),FALSE), 'E2 Allocators'!$B$15:$W$361, MATCH('O5 Details by Class &amp; Accounts'!P$18, 'E2 Allocators'!$B$15:$W$15, 0),FALSE)*$F176), 0, VLOOKUP(VLOOKUP($A176, 'E4 TB Allocation Details'!$A$18:$L$205, MATCH("Demand ID", 'E4 TB Allocation Details'!$A$18:$L$18, 0),FALSE), 'E2 Allocators'!$B$15:$W$361, MATCH('O5 Details by Class &amp; Accounts'!P$18, 'E2 Allocators'!$B$15:$W$15, 0),FALSE)*$F176)</f>
        <v>0</v>
      </c>
      <c r="Q176" s="1412">
        <f ca="1">IF(ISERROR(VLOOKUP(VLOOKUP($A176, 'E4 TB Allocation Details'!$A$18:$L$205, MATCH("Demand ID", 'E4 TB Allocation Details'!$A$18:$L$18, 0),FALSE), 'E2 Allocators'!$B$15:$W$361, MATCH('O5 Details by Class &amp; Accounts'!Q$18, 'E2 Allocators'!$B$15:$W$15, 0),FALSE)*$F176), 0, VLOOKUP(VLOOKUP($A176, 'E4 TB Allocation Details'!$A$18:$L$205, MATCH("Demand ID", 'E4 TB Allocation Details'!$A$18:$L$18, 0),FALSE), 'E2 Allocators'!$B$15:$W$361, MATCH('O5 Details by Class &amp; Accounts'!Q$18, 'E2 Allocators'!$B$15:$W$15, 0),FALSE)*$F176)</f>
        <v>0</v>
      </c>
      <c r="R176" s="1412">
        <f ca="1">IF(ISERROR(VLOOKUP(VLOOKUP($A176, 'E4 TB Allocation Details'!$A$18:$L$205, MATCH("Demand ID", 'E4 TB Allocation Details'!$A$18:$L$18, 0),FALSE), 'E2 Allocators'!$B$15:$W$361, MATCH('O5 Details by Class &amp; Accounts'!R$18, 'E2 Allocators'!$B$15:$W$15, 0),FALSE)*$F176), 0, VLOOKUP(VLOOKUP($A176, 'E4 TB Allocation Details'!$A$18:$L$205, MATCH("Demand ID", 'E4 TB Allocation Details'!$A$18:$L$18, 0),FALSE), 'E2 Allocators'!$B$15:$W$361, MATCH('O5 Details by Class &amp; Accounts'!R$18, 'E2 Allocators'!$B$15:$W$15, 0),FALSE)*$F176)</f>
        <v>0</v>
      </c>
      <c r="S176" s="1412">
        <f ca="1">IF(ISERROR(VLOOKUP(VLOOKUP($A176, 'E4 TB Allocation Details'!$A$18:$L$205, MATCH("Demand ID", 'E4 TB Allocation Details'!$A$18:$L$18, 0),FALSE), 'E2 Allocators'!$B$15:$W$361, MATCH('O5 Details by Class &amp; Accounts'!S$18, 'E2 Allocators'!$B$15:$W$15, 0),FALSE)*$F176), 0, VLOOKUP(VLOOKUP($A176, 'E4 TB Allocation Details'!$A$18:$L$205, MATCH("Demand ID", 'E4 TB Allocation Details'!$A$18:$L$18, 0),FALSE), 'E2 Allocators'!$B$15:$W$361, MATCH('O5 Details by Class &amp; Accounts'!S$18, 'E2 Allocators'!$B$15:$W$15, 0),FALSE)*$F176)</f>
        <v>0</v>
      </c>
      <c r="T176" s="1412">
        <f ca="1">IF(ISERROR(VLOOKUP(VLOOKUP($A176, 'E4 TB Allocation Details'!$A$18:$L$205, MATCH("Demand ID", 'E4 TB Allocation Details'!$A$18:$L$18, 0),FALSE), 'E2 Allocators'!$B$15:$W$361, MATCH('O5 Details by Class &amp; Accounts'!T$18, 'E2 Allocators'!$B$15:$W$15, 0),FALSE)*$F176), 0, VLOOKUP(VLOOKUP($A176, 'E4 TB Allocation Details'!$A$18:$L$205, MATCH("Demand ID", 'E4 TB Allocation Details'!$A$18:$L$18, 0),FALSE), 'E2 Allocators'!$B$15:$W$361, MATCH('O5 Details by Class &amp; Accounts'!T$18, 'E2 Allocators'!$B$15:$W$15, 0),FALSE)*$F176)</f>
        <v>0</v>
      </c>
      <c r="U176" s="1412">
        <f ca="1">IF(ISERROR(VLOOKUP(VLOOKUP($A176, 'E4 TB Allocation Details'!$A$18:$L$205, MATCH("Demand ID", 'E4 TB Allocation Details'!$A$18:$L$18, 0),FALSE), 'E2 Allocators'!$B$15:$W$361, MATCH('O5 Details by Class &amp; Accounts'!U$18, 'E2 Allocators'!$B$15:$W$15, 0),FALSE)*$F176), 0, VLOOKUP(VLOOKUP($A176, 'E4 TB Allocation Details'!$A$18:$L$205, MATCH("Demand ID", 'E4 TB Allocation Details'!$A$18:$L$18, 0),FALSE), 'E2 Allocators'!$B$15:$W$361, MATCH('O5 Details by Class &amp; Accounts'!U$18, 'E2 Allocators'!$B$15:$W$15, 0),FALSE)*$F176)</f>
        <v>0</v>
      </c>
      <c r="V176" s="1412">
        <f ca="1">IF(ISERROR(VLOOKUP(VLOOKUP($A176, 'E4 TB Allocation Details'!$A$18:$L$205, MATCH("Demand ID", 'E4 TB Allocation Details'!$A$18:$L$18, 0),FALSE), 'E2 Allocators'!$B$15:$W$361, MATCH('O5 Details by Class &amp; Accounts'!V$18, 'E2 Allocators'!$B$15:$W$15, 0),FALSE)*$F176), 0, VLOOKUP(VLOOKUP($A176, 'E4 TB Allocation Details'!$A$18:$L$205, MATCH("Demand ID", 'E4 TB Allocation Details'!$A$18:$L$18, 0),FALSE), 'E2 Allocators'!$B$15:$W$361, MATCH('O5 Details by Class &amp; Accounts'!V$18, 'E2 Allocators'!$B$15:$W$15, 0),FALSE)*$F176)</f>
        <v>0</v>
      </c>
      <c r="W176" s="1412">
        <f ca="1">IF(ISERROR(VLOOKUP(VLOOKUP($A176, 'E4 TB Allocation Details'!$A$18:$L$205, MATCH("Demand ID", 'E4 TB Allocation Details'!$A$18:$L$18, 0),FALSE), 'E2 Allocators'!$B$15:$W$361, MATCH('O5 Details by Class &amp; Accounts'!W$18, 'E2 Allocators'!$B$15:$W$15, 0),FALSE)*$F176), 0, VLOOKUP(VLOOKUP($A176, 'E4 TB Allocation Details'!$A$18:$L$205, MATCH("Demand ID", 'E4 TB Allocation Details'!$A$18:$L$18, 0),FALSE), 'E2 Allocators'!$B$15:$W$361, MATCH('O5 Details by Class &amp; Accounts'!W$18, 'E2 Allocators'!$B$15:$W$15, 0),FALSE)*$F176)</f>
        <v>0</v>
      </c>
      <c r="X176" s="1412">
        <f ca="1">IF(ISERROR(VLOOKUP(VLOOKUP($A176, 'E4 TB Allocation Details'!$A$18:$L$205, MATCH("Demand ID", 'E4 TB Allocation Details'!$A$18:$L$18, 0),FALSE), 'E2 Allocators'!$B$15:$W$361, MATCH('O5 Details by Class &amp; Accounts'!X$18, 'E2 Allocators'!$B$15:$W$15, 0),FALSE)*$F176), 0, VLOOKUP(VLOOKUP($A176, 'E4 TB Allocation Details'!$A$18:$L$205, MATCH("Demand ID", 'E4 TB Allocation Details'!$A$18:$L$18, 0),FALSE), 'E2 Allocators'!$B$15:$W$361, MATCH('O5 Details by Class &amp; Accounts'!X$18, 'E2 Allocators'!$B$15:$W$15, 0),FALSE)*$F176)</f>
        <v>0</v>
      </c>
      <c r="Y176" s="1412">
        <f ca="1">IF(ISERROR(VLOOKUP(VLOOKUP($A176, 'E4 TB Allocation Details'!$A$18:$L$205, MATCH("Demand ID", 'E4 TB Allocation Details'!$A$18:$L$18, 0),FALSE), 'E2 Allocators'!$B$15:$W$361, MATCH('O5 Details by Class &amp; Accounts'!Y$18, 'E2 Allocators'!$B$15:$W$15, 0),FALSE)*$F176), 0, VLOOKUP(VLOOKUP($A176, 'E4 TB Allocation Details'!$A$18:$L$205, MATCH("Demand ID", 'E4 TB Allocation Details'!$A$18:$L$18, 0),FALSE), 'E2 Allocators'!$B$15:$W$361, MATCH('O5 Details by Class &amp; Accounts'!Y$18, 'E2 Allocators'!$B$15:$W$15, 0),FALSE)*$F176)</f>
        <v>0</v>
      </c>
      <c r="Z176" s="1412">
        <f ca="1">IF(ISERROR(VLOOKUP(VLOOKUP($A176, 'E4 TB Allocation Details'!$A$18:$L$205, MATCH("Demand ID", 'E4 TB Allocation Details'!$A$18:$L$18, 0),FALSE), 'E2 Allocators'!$B$15:$W$361, MATCH('O5 Details by Class &amp; Accounts'!Z$18, 'E2 Allocators'!$B$15:$W$15, 0),FALSE)*$F176), 0, VLOOKUP(VLOOKUP($A176, 'E4 TB Allocation Details'!$A$18:$L$205, MATCH("Demand ID", 'E4 TB Allocation Details'!$A$18:$L$18, 0),FALSE), 'E2 Allocators'!$B$15:$W$361, MATCH('O5 Details by Class &amp; Accounts'!Z$18, 'E2 Allocators'!$B$15:$W$15, 0),FALSE)*$F176)</f>
        <v>0</v>
      </c>
      <c r="AA176" s="1412">
        <f ca="1">IF(ISERROR(VLOOKUP(VLOOKUP($A176, 'E4 TB Allocation Details'!$A$18:$L$205, MATCH("Demand ID", 'E4 TB Allocation Details'!$A$18:$L$18, 0),FALSE), 'E2 Allocators'!$B$15:$W$361, MATCH('O5 Details by Class &amp; Accounts'!AA$18, 'E2 Allocators'!$B$15:$W$15, 0),FALSE)*$F176), 0, VLOOKUP(VLOOKUP($A176, 'E4 TB Allocation Details'!$A$18:$L$205, MATCH("Demand ID", 'E4 TB Allocation Details'!$A$18:$L$18, 0),FALSE), 'E2 Allocators'!$B$15:$W$361, MATCH('O5 Details by Class &amp; Accounts'!AA$18, 'E2 Allocators'!$B$15:$W$15, 0),FALSE)*$F176)</f>
        <v>0</v>
      </c>
      <c r="AB176" s="1412">
        <f ca="1">IF(ISERROR(VLOOKUP(VLOOKUP($A176, 'E4 TB Allocation Details'!$A$18:$L$205, MATCH("Demand ID", 'E4 TB Allocation Details'!$A$18:$L$18, 0),FALSE), 'E2 Allocators'!$B$15:$W$361, MATCH('O5 Details by Class &amp; Accounts'!AB$18, 'E2 Allocators'!$B$15:$W$15, 0),FALSE)*$F176), 0, VLOOKUP(VLOOKUP($A176, 'E4 TB Allocation Details'!$A$18:$L$205, MATCH("Demand ID", 'E4 TB Allocation Details'!$A$18:$L$18, 0),FALSE), 'E2 Allocators'!$B$15:$W$361, MATCH('O5 Details by Class &amp; Accounts'!AB$18, 'E2 Allocators'!$B$15:$W$15, 0),FALSE)*$F176)</f>
        <v>0</v>
      </c>
      <c r="AC176" s="1412">
        <f t="shared" si="40"/>
        <v>0</v>
      </c>
      <c r="AD176" s="1412">
        <f ca="1">IF(ISERROR(VLOOKUP(VLOOKUP($A176, 'E4 TB Allocation Details'!$A$18:$L$205, MATCH("Customer ID", 'E4 TB Allocation Details'!$A$18:$L$18, 0),FALSE), 'E2 Allocators'!$B$15:$W$361, MATCH('O5 Details by Class &amp; Accounts'!AD$18, 'E2 Allocators'!$B$15:$W$15, 0),FALSE)*$G176), 0, VLOOKUP(VLOOKUP($A176, 'E4 TB Allocation Details'!$A$18:$L$205, MATCH("Customer ID", 'E4 TB Allocation Details'!$A$18:$L$18, 0),FALSE), 'E2 Allocators'!$B$15:$W$361, MATCH('O5 Details by Class &amp; Accounts'!AD$18, 'E2 Allocators'!$B$15:$W$15, 0),FALSE)*$G176)</f>
        <v>0</v>
      </c>
      <c r="AE176" s="1412">
        <f ca="1">IF(ISERROR(VLOOKUP(VLOOKUP($A176, 'E4 TB Allocation Details'!$A$18:$L$205, MATCH("Customer ID", 'E4 TB Allocation Details'!$A$18:$L$18, 0),FALSE), 'E2 Allocators'!$B$15:$W$361, MATCH('O5 Details by Class &amp; Accounts'!AE$18, 'E2 Allocators'!$B$15:$W$15, 0),FALSE)*$G176), 0, VLOOKUP(VLOOKUP($A176, 'E4 TB Allocation Details'!$A$18:$L$205, MATCH("Customer ID", 'E4 TB Allocation Details'!$A$18:$L$18, 0),FALSE), 'E2 Allocators'!$B$15:$W$361, MATCH('O5 Details by Class &amp; Accounts'!AE$18, 'E2 Allocators'!$B$15:$W$15, 0),FALSE)*$G176)</f>
        <v>0</v>
      </c>
      <c r="AF176" s="1412">
        <f ca="1">IF(ISERROR(VLOOKUP(VLOOKUP($A176, 'E4 TB Allocation Details'!$A$18:$L$205, MATCH("Customer ID", 'E4 TB Allocation Details'!$A$18:$L$18, 0),FALSE), 'E2 Allocators'!$B$15:$W$361, MATCH('O5 Details by Class &amp; Accounts'!AF$18, 'E2 Allocators'!$B$15:$W$15, 0),FALSE)*$G176), 0, VLOOKUP(VLOOKUP($A176, 'E4 TB Allocation Details'!$A$18:$L$205, MATCH("Customer ID", 'E4 TB Allocation Details'!$A$18:$L$18, 0),FALSE), 'E2 Allocators'!$B$15:$W$361, MATCH('O5 Details by Class &amp; Accounts'!AF$18, 'E2 Allocators'!$B$15:$W$15, 0),FALSE)*$G176)</f>
        <v>0</v>
      </c>
      <c r="AG176" s="1412">
        <f ca="1">IF(ISERROR(VLOOKUP(VLOOKUP($A176, 'E4 TB Allocation Details'!$A$18:$L$205, MATCH("Customer ID", 'E4 TB Allocation Details'!$A$18:$L$18, 0),FALSE), 'E2 Allocators'!$B$15:$W$361, MATCH('O5 Details by Class &amp; Accounts'!AG$18, 'E2 Allocators'!$B$15:$W$15, 0),FALSE)*$G176), 0, VLOOKUP(VLOOKUP($A176, 'E4 TB Allocation Details'!$A$18:$L$205, MATCH("Customer ID", 'E4 TB Allocation Details'!$A$18:$L$18, 0),FALSE), 'E2 Allocators'!$B$15:$W$361, MATCH('O5 Details by Class &amp; Accounts'!AG$18, 'E2 Allocators'!$B$15:$W$15, 0),FALSE)*$G176)</f>
        <v>0</v>
      </c>
      <c r="AH176" s="1412">
        <f ca="1">IF(ISERROR(VLOOKUP(VLOOKUP($A176, 'E4 TB Allocation Details'!$A$18:$L$205, MATCH("Customer ID", 'E4 TB Allocation Details'!$A$18:$L$18, 0),FALSE), 'E2 Allocators'!$B$15:$W$361, MATCH('O5 Details by Class &amp; Accounts'!AH$18, 'E2 Allocators'!$B$15:$W$15, 0),FALSE)*$G176), 0, VLOOKUP(VLOOKUP($A176, 'E4 TB Allocation Details'!$A$18:$L$205, MATCH("Customer ID", 'E4 TB Allocation Details'!$A$18:$L$18, 0),FALSE), 'E2 Allocators'!$B$15:$W$361, MATCH('O5 Details by Class &amp; Accounts'!AH$18, 'E2 Allocators'!$B$15:$W$15, 0),FALSE)*$G176)</f>
        <v>0</v>
      </c>
      <c r="AI176" s="1412">
        <f ca="1">IF(ISERROR(VLOOKUP(VLOOKUP($A176, 'E4 TB Allocation Details'!$A$18:$L$205, MATCH("Customer ID", 'E4 TB Allocation Details'!$A$18:$L$18, 0),FALSE), 'E2 Allocators'!$B$15:$W$361, MATCH('O5 Details by Class &amp; Accounts'!AI$18, 'E2 Allocators'!$B$15:$W$15, 0),FALSE)*$G176), 0, VLOOKUP(VLOOKUP($A176, 'E4 TB Allocation Details'!$A$18:$L$205, MATCH("Customer ID", 'E4 TB Allocation Details'!$A$18:$L$18, 0),FALSE), 'E2 Allocators'!$B$15:$W$361, MATCH('O5 Details by Class &amp; Accounts'!AI$18, 'E2 Allocators'!$B$15:$W$15, 0),FALSE)*$G176)</f>
        <v>0</v>
      </c>
      <c r="AJ176" s="1412">
        <f ca="1">IF(ISERROR(VLOOKUP(VLOOKUP($A176, 'E4 TB Allocation Details'!$A$18:$L$205, MATCH("Customer ID", 'E4 TB Allocation Details'!$A$18:$L$18, 0),FALSE), 'E2 Allocators'!$B$15:$W$361, MATCH('O5 Details by Class &amp; Accounts'!AJ$18, 'E2 Allocators'!$B$15:$W$15, 0),FALSE)*$G176), 0, VLOOKUP(VLOOKUP($A176, 'E4 TB Allocation Details'!$A$18:$L$205, MATCH("Customer ID", 'E4 TB Allocation Details'!$A$18:$L$18, 0),FALSE), 'E2 Allocators'!$B$15:$W$361, MATCH('O5 Details by Class &amp; Accounts'!AJ$18, 'E2 Allocators'!$B$15:$W$15, 0),FALSE)*$G176)</f>
        <v>0</v>
      </c>
      <c r="AK176" s="1412">
        <f ca="1">IF(ISERROR(VLOOKUP(VLOOKUP($A176, 'E4 TB Allocation Details'!$A$18:$L$205, MATCH("Customer ID", 'E4 TB Allocation Details'!$A$18:$L$18, 0),FALSE), 'E2 Allocators'!$B$15:$W$361, MATCH('O5 Details by Class &amp; Accounts'!AK$18, 'E2 Allocators'!$B$15:$W$15, 0),FALSE)*$G176), 0, VLOOKUP(VLOOKUP($A176, 'E4 TB Allocation Details'!$A$18:$L$205, MATCH("Customer ID", 'E4 TB Allocation Details'!$A$18:$L$18, 0),FALSE), 'E2 Allocators'!$B$15:$W$361, MATCH('O5 Details by Class &amp; Accounts'!AK$18, 'E2 Allocators'!$B$15:$W$15, 0),FALSE)*$G176)</f>
        <v>0</v>
      </c>
      <c r="AL176" s="1412">
        <f ca="1">IF(ISERROR(VLOOKUP(VLOOKUP($A176, 'E4 TB Allocation Details'!$A$18:$L$205, MATCH("Customer ID", 'E4 TB Allocation Details'!$A$18:$L$18, 0),FALSE), 'E2 Allocators'!$B$15:$W$361, MATCH('O5 Details by Class &amp; Accounts'!AL$18, 'E2 Allocators'!$B$15:$W$15, 0),FALSE)*$G176), 0, VLOOKUP(VLOOKUP($A176, 'E4 TB Allocation Details'!$A$18:$L$205, MATCH("Customer ID", 'E4 TB Allocation Details'!$A$18:$L$18, 0),FALSE), 'E2 Allocators'!$B$15:$W$361, MATCH('O5 Details by Class &amp; Accounts'!AL$18, 'E2 Allocators'!$B$15:$W$15, 0),FALSE)*$G176)</f>
        <v>0</v>
      </c>
      <c r="AM176" s="1412">
        <f ca="1">IF(ISERROR(VLOOKUP(VLOOKUP($A176, 'E4 TB Allocation Details'!$A$18:$L$205, MATCH("Customer ID", 'E4 TB Allocation Details'!$A$18:$L$18, 0),FALSE), 'E2 Allocators'!$B$15:$W$361, MATCH('O5 Details by Class &amp; Accounts'!AM$18, 'E2 Allocators'!$B$15:$W$15, 0),FALSE)*$G176), 0, VLOOKUP(VLOOKUP($A176, 'E4 TB Allocation Details'!$A$18:$L$205, MATCH("Customer ID", 'E4 TB Allocation Details'!$A$18:$L$18, 0),FALSE), 'E2 Allocators'!$B$15:$W$361, MATCH('O5 Details by Class &amp; Accounts'!AM$18, 'E2 Allocators'!$B$15:$W$15, 0),FALSE)*$G176)</f>
        <v>0</v>
      </c>
      <c r="AN176" s="1412">
        <f ca="1">IF(ISERROR(VLOOKUP(VLOOKUP($A176, 'E4 TB Allocation Details'!$A$18:$L$205, MATCH("Customer ID", 'E4 TB Allocation Details'!$A$18:$L$18, 0),FALSE), 'E2 Allocators'!$B$15:$W$361, MATCH('O5 Details by Class &amp; Accounts'!AN$18, 'E2 Allocators'!$B$15:$W$15, 0),FALSE)*$G176), 0, VLOOKUP(VLOOKUP($A176, 'E4 TB Allocation Details'!$A$18:$L$205, MATCH("Customer ID", 'E4 TB Allocation Details'!$A$18:$L$18, 0),FALSE), 'E2 Allocators'!$B$15:$W$361, MATCH('O5 Details by Class &amp; Accounts'!AN$18, 'E2 Allocators'!$B$15:$W$15, 0),FALSE)*$G176)</f>
        <v>0</v>
      </c>
      <c r="AO176" s="1412">
        <f ca="1">IF(ISERROR(VLOOKUP(VLOOKUP($A176, 'E4 TB Allocation Details'!$A$18:$L$205, MATCH("Customer ID", 'E4 TB Allocation Details'!$A$18:$L$18, 0),FALSE), 'E2 Allocators'!$B$15:$W$361, MATCH('O5 Details by Class &amp; Accounts'!AO$18, 'E2 Allocators'!$B$15:$W$15, 0),FALSE)*$G176), 0, VLOOKUP(VLOOKUP($A176, 'E4 TB Allocation Details'!$A$18:$L$205, MATCH("Customer ID", 'E4 TB Allocation Details'!$A$18:$L$18, 0),FALSE), 'E2 Allocators'!$B$15:$W$361, MATCH('O5 Details by Class &amp; Accounts'!AO$18, 'E2 Allocators'!$B$15:$W$15, 0),FALSE)*$G176)</f>
        <v>0</v>
      </c>
      <c r="AP176" s="1412">
        <f ca="1">IF(ISERROR(VLOOKUP(VLOOKUP($A176, 'E4 TB Allocation Details'!$A$18:$L$205, MATCH("Customer ID", 'E4 TB Allocation Details'!$A$18:$L$18, 0),FALSE), 'E2 Allocators'!$B$15:$W$361, MATCH('O5 Details by Class &amp; Accounts'!AP$18, 'E2 Allocators'!$B$15:$W$15, 0),FALSE)*$G176), 0, VLOOKUP(VLOOKUP($A176, 'E4 TB Allocation Details'!$A$18:$L$205, MATCH("Customer ID", 'E4 TB Allocation Details'!$A$18:$L$18, 0),FALSE), 'E2 Allocators'!$B$15:$W$361, MATCH('O5 Details by Class &amp; Accounts'!AP$18, 'E2 Allocators'!$B$15:$W$15, 0),FALSE)*$G176)</f>
        <v>0</v>
      </c>
      <c r="AQ176" s="1412">
        <f ca="1">IF(ISERROR(VLOOKUP(VLOOKUP($A176, 'E4 TB Allocation Details'!$A$18:$L$205, MATCH("Customer ID", 'E4 TB Allocation Details'!$A$18:$L$18, 0),FALSE), 'E2 Allocators'!$B$15:$W$361, MATCH('O5 Details by Class &amp; Accounts'!AQ$18, 'E2 Allocators'!$B$15:$W$15, 0),FALSE)*$G176), 0, VLOOKUP(VLOOKUP($A176, 'E4 TB Allocation Details'!$A$18:$L$205, MATCH("Customer ID", 'E4 TB Allocation Details'!$A$18:$L$18, 0),FALSE), 'E2 Allocators'!$B$15:$W$361, MATCH('O5 Details by Class &amp; Accounts'!AQ$18, 'E2 Allocators'!$B$15:$W$15, 0),FALSE)*$G176)</f>
        <v>0</v>
      </c>
      <c r="AR176" s="1412">
        <f ca="1">IF(ISERROR(VLOOKUP(VLOOKUP($A176, 'E4 TB Allocation Details'!$A$18:$L$205, MATCH("Customer ID", 'E4 TB Allocation Details'!$A$18:$L$18, 0),FALSE), 'E2 Allocators'!$B$15:$W$361, MATCH('O5 Details by Class &amp; Accounts'!AR$18, 'E2 Allocators'!$B$15:$W$15, 0),FALSE)*$G176), 0, VLOOKUP(VLOOKUP($A176, 'E4 TB Allocation Details'!$A$18:$L$205, MATCH("Customer ID", 'E4 TB Allocation Details'!$A$18:$L$18, 0),FALSE), 'E2 Allocators'!$B$15:$W$361, MATCH('O5 Details by Class &amp; Accounts'!AR$18, 'E2 Allocators'!$B$15:$W$15, 0),FALSE)*$G176)</f>
        <v>0</v>
      </c>
      <c r="AS176" s="1412">
        <f ca="1">IF(ISERROR(VLOOKUP(VLOOKUP($A176, 'E4 TB Allocation Details'!$A$18:$L$205, MATCH("Customer ID", 'E4 TB Allocation Details'!$A$18:$L$18, 0),FALSE), 'E2 Allocators'!$B$15:$W$361, MATCH('O5 Details by Class &amp; Accounts'!AS$18, 'E2 Allocators'!$B$15:$W$15, 0),FALSE)*$G176), 0, VLOOKUP(VLOOKUP($A176, 'E4 TB Allocation Details'!$A$18:$L$205, MATCH("Customer ID", 'E4 TB Allocation Details'!$A$18:$L$18, 0),FALSE), 'E2 Allocators'!$B$15:$W$361, MATCH('O5 Details by Class &amp; Accounts'!AS$18, 'E2 Allocators'!$B$15:$W$15, 0),FALSE)*$G176)</f>
        <v>0</v>
      </c>
      <c r="AT176" s="1412">
        <f ca="1">IF(ISERROR(VLOOKUP(VLOOKUP($A176, 'E4 TB Allocation Details'!$A$18:$L$205, MATCH("Customer ID", 'E4 TB Allocation Details'!$A$18:$L$18, 0),FALSE), 'E2 Allocators'!$B$15:$W$361, MATCH('O5 Details by Class &amp; Accounts'!AT$18, 'E2 Allocators'!$B$15:$W$15, 0),FALSE)*$G176), 0, VLOOKUP(VLOOKUP($A176, 'E4 TB Allocation Details'!$A$18:$L$205, MATCH("Customer ID", 'E4 TB Allocation Details'!$A$18:$L$18, 0),FALSE), 'E2 Allocators'!$B$15:$W$361, MATCH('O5 Details by Class &amp; Accounts'!AT$18, 'E2 Allocators'!$B$15:$W$15, 0),FALSE)*$G176)</f>
        <v>0</v>
      </c>
      <c r="AU176" s="1412">
        <f ca="1">IF(ISERROR(VLOOKUP(VLOOKUP($A176, 'E4 TB Allocation Details'!$A$18:$L$205, MATCH("Customer ID", 'E4 TB Allocation Details'!$A$18:$L$18, 0),FALSE), 'E2 Allocators'!$B$15:$W$361, MATCH('O5 Details by Class &amp; Accounts'!AU$18, 'E2 Allocators'!$B$15:$W$15, 0),FALSE)*$G176), 0, VLOOKUP(VLOOKUP($A176, 'E4 TB Allocation Details'!$A$18:$L$205, MATCH("Customer ID", 'E4 TB Allocation Details'!$A$18:$L$18, 0),FALSE), 'E2 Allocators'!$B$15:$W$361, MATCH('O5 Details by Class &amp; Accounts'!AU$18, 'E2 Allocators'!$B$15:$W$15, 0),FALSE)*$G176)</f>
        <v>0</v>
      </c>
      <c r="AV176" s="1412">
        <f ca="1">IF(ISERROR(VLOOKUP(VLOOKUP($A176, 'E4 TB Allocation Details'!$A$18:$L$205, MATCH("Customer ID", 'E4 TB Allocation Details'!$A$18:$L$18, 0),FALSE), 'E2 Allocators'!$B$15:$W$361, MATCH('O5 Details by Class &amp; Accounts'!AV$18, 'E2 Allocators'!$B$15:$W$15, 0),FALSE)*$G176), 0, VLOOKUP(VLOOKUP($A176, 'E4 TB Allocation Details'!$A$18:$L$205, MATCH("Customer ID", 'E4 TB Allocation Details'!$A$18:$L$18, 0),FALSE), 'E2 Allocators'!$B$15:$W$361, MATCH('O5 Details by Class &amp; Accounts'!AV$18, 'E2 Allocators'!$B$15:$W$15, 0),FALSE)*$G176)</f>
        <v>0</v>
      </c>
      <c r="AW176" s="1412">
        <f ca="1">IF(ISERROR(VLOOKUP(VLOOKUP($A176, 'E4 TB Allocation Details'!$A$18:$L$205, MATCH("Customer ID", 'E4 TB Allocation Details'!$A$18:$L$18, 0),FALSE), 'E2 Allocators'!$B$15:$W$361, MATCH('O5 Details by Class &amp; Accounts'!AW$18, 'E2 Allocators'!$B$15:$W$15, 0),FALSE)*$G176), 0, VLOOKUP(VLOOKUP($A176, 'E4 TB Allocation Details'!$A$18:$L$205, MATCH("Customer ID", 'E4 TB Allocation Details'!$A$18:$L$18, 0),FALSE), 'E2 Allocators'!$B$15:$W$361, MATCH('O5 Details by Class &amp; Accounts'!AW$18, 'E2 Allocators'!$B$15:$W$15, 0),FALSE)*$G176)</f>
        <v>0</v>
      </c>
      <c r="AX176" s="1412">
        <f t="shared" si="44"/>
        <v>0</v>
      </c>
      <c r="AY176" s="1412">
        <f ca="1">IF(ISERROR(VLOOKUP(VLOOKUP($A176, 'E4 TB Allocation Details'!$A$18:$L$205, MATCH("Misc ID", 'E4 TB Allocation Details'!$A$18:$L$18, 0),FALSE), 'E2 Allocators'!$B$15:$W$361, MATCH('O5 Details by Class &amp; Accounts'!AY$18, 'E2 Allocators'!$B$15:$W$15, 0),FALSE)*$E176), 0, VLOOKUP(VLOOKUP($A176, 'E4 TB Allocation Details'!$A$18:$L$205, MATCH("Misc ID", 'E4 TB Allocation Details'!$A$18:$L$18, 0),FALSE), 'E2 Allocators'!$B$15:$W$361, MATCH('O5 Details by Class &amp; Accounts'!AY$18, 'E2 Allocators'!$B$15:$W$15, 0),FALSE)*$E176)</f>
        <v>0</v>
      </c>
      <c r="AZ176" s="1412">
        <f ca="1">IF(ISERROR(VLOOKUP(VLOOKUP($A176, 'E4 TB Allocation Details'!$A$18:$L$205, MATCH("Misc ID", 'E4 TB Allocation Details'!$A$18:$L$18, 0),FALSE), 'E2 Allocators'!$B$15:$W$361, MATCH('O5 Details by Class &amp; Accounts'!AZ$18, 'E2 Allocators'!$B$15:$W$15, 0),FALSE)*$E176), 0, VLOOKUP(VLOOKUP($A176, 'E4 TB Allocation Details'!$A$18:$L$205, MATCH("Misc ID", 'E4 TB Allocation Details'!$A$18:$L$18, 0),FALSE), 'E2 Allocators'!$B$15:$W$361, MATCH('O5 Details by Class &amp; Accounts'!AZ$18, 'E2 Allocators'!$B$15:$W$15, 0),FALSE)*$E176)</f>
        <v>0</v>
      </c>
      <c r="BA176" s="1412">
        <f ca="1">IF(ISERROR(VLOOKUP(VLOOKUP($A176, 'E4 TB Allocation Details'!$A$18:$L$205, MATCH("Misc ID", 'E4 TB Allocation Details'!$A$18:$L$18, 0),FALSE), 'E2 Allocators'!$B$15:$W$361, MATCH('O5 Details by Class &amp; Accounts'!BA$18, 'E2 Allocators'!$B$15:$W$15, 0),FALSE)*$E176), 0, VLOOKUP(VLOOKUP($A176, 'E4 TB Allocation Details'!$A$18:$L$205, MATCH("Misc ID", 'E4 TB Allocation Details'!$A$18:$L$18, 0),FALSE), 'E2 Allocators'!$B$15:$W$361, MATCH('O5 Details by Class &amp; Accounts'!BA$18, 'E2 Allocators'!$B$15:$W$15, 0),FALSE)*$E176)</f>
        <v>0</v>
      </c>
      <c r="BB176" s="1412">
        <f ca="1">IF(ISERROR(VLOOKUP(VLOOKUP($A176, 'E4 TB Allocation Details'!$A$18:$L$205, MATCH("Misc ID", 'E4 TB Allocation Details'!$A$18:$L$18, 0),FALSE), 'E2 Allocators'!$B$15:$W$361, MATCH('O5 Details by Class &amp; Accounts'!BB$18, 'E2 Allocators'!$B$15:$W$15, 0),FALSE)*$E176), 0, VLOOKUP(VLOOKUP($A176, 'E4 TB Allocation Details'!$A$18:$L$205, MATCH("Misc ID", 'E4 TB Allocation Details'!$A$18:$L$18, 0),FALSE), 'E2 Allocators'!$B$15:$W$361, MATCH('O5 Details by Class &amp; Accounts'!BB$18, 'E2 Allocators'!$B$15:$W$15, 0),FALSE)*$E176)</f>
        <v>0</v>
      </c>
      <c r="BC176" s="1412">
        <f ca="1">IF(ISERROR(VLOOKUP(VLOOKUP($A176, 'E4 TB Allocation Details'!$A$18:$L$205, MATCH("Misc ID", 'E4 TB Allocation Details'!$A$18:$L$18, 0),FALSE), 'E2 Allocators'!$B$15:$W$361, MATCH('O5 Details by Class &amp; Accounts'!BC$18, 'E2 Allocators'!$B$15:$W$15, 0),FALSE)*$E176), 0, VLOOKUP(VLOOKUP($A176, 'E4 TB Allocation Details'!$A$18:$L$205, MATCH("Misc ID", 'E4 TB Allocation Details'!$A$18:$L$18, 0),FALSE), 'E2 Allocators'!$B$15:$W$361, MATCH('O5 Details by Class &amp; Accounts'!BC$18, 'E2 Allocators'!$B$15:$W$15, 0),FALSE)*$E176)</f>
        <v>0</v>
      </c>
      <c r="BD176" s="1412">
        <f ca="1">IF(ISERROR(VLOOKUP(VLOOKUP($A176, 'E4 TB Allocation Details'!$A$18:$L$205, MATCH("Misc ID", 'E4 TB Allocation Details'!$A$18:$L$18, 0),FALSE), 'E2 Allocators'!$B$15:$W$361, MATCH('O5 Details by Class &amp; Accounts'!BD$18, 'E2 Allocators'!$B$15:$W$15, 0),FALSE)*$E176), 0, VLOOKUP(VLOOKUP($A176, 'E4 TB Allocation Details'!$A$18:$L$205, MATCH("Misc ID", 'E4 TB Allocation Details'!$A$18:$L$18, 0),FALSE), 'E2 Allocators'!$B$15:$W$361, MATCH('O5 Details by Class &amp; Accounts'!BD$18, 'E2 Allocators'!$B$15:$W$15, 0),FALSE)*$E176)</f>
        <v>0</v>
      </c>
      <c r="BE176" s="1412">
        <f ca="1">IF(ISERROR(VLOOKUP(VLOOKUP($A176, 'E4 TB Allocation Details'!$A$18:$L$205, MATCH("Misc ID", 'E4 TB Allocation Details'!$A$18:$L$18, 0),FALSE), 'E2 Allocators'!$B$15:$W$361, MATCH('O5 Details by Class &amp; Accounts'!BE$18, 'E2 Allocators'!$B$15:$W$15, 0),FALSE)*$E176), 0, VLOOKUP(VLOOKUP($A176, 'E4 TB Allocation Details'!$A$18:$L$205, MATCH("Misc ID", 'E4 TB Allocation Details'!$A$18:$L$18, 0),FALSE), 'E2 Allocators'!$B$15:$W$361, MATCH('O5 Details by Class &amp; Accounts'!BE$18, 'E2 Allocators'!$B$15:$W$15, 0),FALSE)*$E176)</f>
        <v>0</v>
      </c>
      <c r="BF176" s="1412">
        <f ca="1">IF(ISERROR(VLOOKUP(VLOOKUP($A176, 'E4 TB Allocation Details'!$A$18:$L$205, MATCH("Misc ID", 'E4 TB Allocation Details'!$A$18:$L$18, 0),FALSE), 'E2 Allocators'!$B$15:$W$361, MATCH('O5 Details by Class &amp; Accounts'!BF$18, 'E2 Allocators'!$B$15:$W$15, 0),FALSE)*$E176), 0, VLOOKUP(VLOOKUP($A176, 'E4 TB Allocation Details'!$A$18:$L$205, MATCH("Misc ID", 'E4 TB Allocation Details'!$A$18:$L$18, 0),FALSE), 'E2 Allocators'!$B$15:$W$361, MATCH('O5 Details by Class &amp; Accounts'!BF$18, 'E2 Allocators'!$B$15:$W$15, 0),FALSE)*$E176)</f>
        <v>0</v>
      </c>
      <c r="BG176" s="1412">
        <f ca="1">IF(ISERROR(VLOOKUP(VLOOKUP($A176, 'E4 TB Allocation Details'!$A$18:$L$205, MATCH("Misc ID", 'E4 TB Allocation Details'!$A$18:$L$18, 0),FALSE), 'E2 Allocators'!$B$15:$W$361, MATCH('O5 Details by Class &amp; Accounts'!BG$18, 'E2 Allocators'!$B$15:$W$15, 0),FALSE)*$E176), 0, VLOOKUP(VLOOKUP($A176, 'E4 TB Allocation Details'!$A$18:$L$205, MATCH("Misc ID", 'E4 TB Allocation Details'!$A$18:$L$18, 0),FALSE), 'E2 Allocators'!$B$15:$W$361, MATCH('O5 Details by Class &amp; Accounts'!BG$18, 'E2 Allocators'!$B$15:$W$15, 0),FALSE)*$E176)</f>
        <v>0</v>
      </c>
      <c r="BH176" s="1412">
        <f ca="1">IF(ISERROR(VLOOKUP(VLOOKUP($A176, 'E4 TB Allocation Details'!$A$18:$L$205, MATCH("Misc ID", 'E4 TB Allocation Details'!$A$18:$L$18, 0),FALSE), 'E2 Allocators'!$B$15:$W$361, MATCH('O5 Details by Class &amp; Accounts'!BH$18, 'E2 Allocators'!$B$15:$W$15, 0),FALSE)*$E176), 0, VLOOKUP(VLOOKUP($A176, 'E4 TB Allocation Details'!$A$18:$L$205, MATCH("Misc ID", 'E4 TB Allocation Details'!$A$18:$L$18, 0),FALSE), 'E2 Allocators'!$B$15:$W$361, MATCH('O5 Details by Class &amp; Accounts'!BH$18, 'E2 Allocators'!$B$15:$W$15, 0),FALSE)*$E176)</f>
        <v>0</v>
      </c>
      <c r="BI176" s="1412">
        <f ca="1">IF(ISERROR(VLOOKUP(VLOOKUP($A176, 'E4 TB Allocation Details'!$A$18:$L$205, MATCH("Misc ID", 'E4 TB Allocation Details'!$A$18:$L$18, 0),FALSE), 'E2 Allocators'!$B$15:$W$361, MATCH('O5 Details by Class &amp; Accounts'!BI$18, 'E2 Allocators'!$B$15:$W$15, 0),FALSE)*$E176), 0, VLOOKUP(VLOOKUP($A176, 'E4 TB Allocation Details'!$A$18:$L$205, MATCH("Misc ID", 'E4 TB Allocation Details'!$A$18:$L$18, 0),FALSE), 'E2 Allocators'!$B$15:$W$361, MATCH('O5 Details by Class &amp; Accounts'!BI$18, 'E2 Allocators'!$B$15:$W$15, 0),FALSE)*$E176)</f>
        <v>0</v>
      </c>
      <c r="BJ176" s="1412">
        <f ca="1">IF(ISERROR(VLOOKUP(VLOOKUP($A176, 'E4 TB Allocation Details'!$A$18:$L$205, MATCH("Misc ID", 'E4 TB Allocation Details'!$A$18:$L$18, 0),FALSE), 'E2 Allocators'!$B$15:$W$361, MATCH('O5 Details by Class &amp; Accounts'!BJ$18, 'E2 Allocators'!$B$15:$W$15, 0),FALSE)*$E176), 0, VLOOKUP(VLOOKUP($A176, 'E4 TB Allocation Details'!$A$18:$L$205, MATCH("Misc ID", 'E4 TB Allocation Details'!$A$18:$L$18, 0),FALSE), 'E2 Allocators'!$B$15:$W$361, MATCH('O5 Details by Class &amp; Accounts'!BJ$18, 'E2 Allocators'!$B$15:$W$15, 0),FALSE)*$E176)</f>
        <v>0</v>
      </c>
      <c r="BK176" s="1412">
        <f ca="1">IF(ISERROR(VLOOKUP(VLOOKUP($A176, 'E4 TB Allocation Details'!$A$18:$L$205, MATCH("Misc ID", 'E4 TB Allocation Details'!$A$18:$L$18, 0),FALSE), 'E2 Allocators'!$B$15:$W$361, MATCH('O5 Details by Class &amp; Accounts'!BK$18, 'E2 Allocators'!$B$15:$W$15, 0),FALSE)*$E176), 0, VLOOKUP(VLOOKUP($A176, 'E4 TB Allocation Details'!$A$18:$L$205, MATCH("Misc ID", 'E4 TB Allocation Details'!$A$18:$L$18, 0),FALSE), 'E2 Allocators'!$B$15:$W$361, MATCH('O5 Details by Class &amp; Accounts'!BK$18, 'E2 Allocators'!$B$15:$W$15, 0),FALSE)*$E176)</f>
        <v>0</v>
      </c>
      <c r="BL176" s="1412">
        <f ca="1">IF(ISERROR(VLOOKUP(VLOOKUP($A176, 'E4 TB Allocation Details'!$A$18:$L$205, MATCH("Misc ID", 'E4 TB Allocation Details'!$A$18:$L$18, 0),FALSE), 'E2 Allocators'!$B$15:$W$361, MATCH('O5 Details by Class &amp; Accounts'!BL$18, 'E2 Allocators'!$B$15:$W$15, 0),FALSE)*$E176), 0, VLOOKUP(VLOOKUP($A176, 'E4 TB Allocation Details'!$A$18:$L$205, MATCH("Misc ID", 'E4 TB Allocation Details'!$A$18:$L$18, 0),FALSE), 'E2 Allocators'!$B$15:$W$361, MATCH('O5 Details by Class &amp; Accounts'!BL$18, 'E2 Allocators'!$B$15:$W$15, 0),FALSE)*$E176)</f>
        <v>0</v>
      </c>
      <c r="BM176" s="1412">
        <f ca="1">IF(ISERROR(VLOOKUP(VLOOKUP($A176, 'E4 TB Allocation Details'!$A$18:$L$205, MATCH("Misc ID", 'E4 TB Allocation Details'!$A$18:$L$18, 0),FALSE), 'E2 Allocators'!$B$15:$W$361, MATCH('O5 Details by Class &amp; Accounts'!BM$18, 'E2 Allocators'!$B$15:$W$15, 0),FALSE)*$E176), 0, VLOOKUP(VLOOKUP($A176, 'E4 TB Allocation Details'!$A$18:$L$205, MATCH("Misc ID", 'E4 TB Allocation Details'!$A$18:$L$18, 0),FALSE), 'E2 Allocators'!$B$15:$W$361, MATCH('O5 Details by Class &amp; Accounts'!BM$18, 'E2 Allocators'!$B$15:$W$15, 0),FALSE)*$E176)</f>
        <v>0</v>
      </c>
      <c r="BN176" s="1412">
        <f ca="1">IF(ISERROR(VLOOKUP(VLOOKUP($A176, 'E4 TB Allocation Details'!$A$18:$L$205, MATCH("Misc ID", 'E4 TB Allocation Details'!$A$18:$L$18, 0),FALSE), 'E2 Allocators'!$B$15:$W$361, MATCH('O5 Details by Class &amp; Accounts'!BN$18, 'E2 Allocators'!$B$15:$W$15, 0),FALSE)*$E176), 0, VLOOKUP(VLOOKUP($A176, 'E4 TB Allocation Details'!$A$18:$L$205, MATCH("Misc ID", 'E4 TB Allocation Details'!$A$18:$L$18, 0),FALSE), 'E2 Allocators'!$B$15:$W$361, MATCH('O5 Details by Class &amp; Accounts'!BN$18, 'E2 Allocators'!$B$15:$W$15, 0),FALSE)*$E176)</f>
        <v>0</v>
      </c>
      <c r="BO176" s="1412">
        <f ca="1">IF(ISERROR(VLOOKUP(VLOOKUP($A176, 'E4 TB Allocation Details'!$A$18:$L$205, MATCH("Misc ID", 'E4 TB Allocation Details'!$A$18:$L$18, 0),FALSE), 'E2 Allocators'!$B$15:$W$361, MATCH('O5 Details by Class &amp; Accounts'!BO$18, 'E2 Allocators'!$B$15:$W$15, 0),FALSE)*$E176), 0, VLOOKUP(VLOOKUP($A176, 'E4 TB Allocation Details'!$A$18:$L$205, MATCH("Misc ID", 'E4 TB Allocation Details'!$A$18:$L$18, 0),FALSE), 'E2 Allocators'!$B$15:$W$361, MATCH('O5 Details by Class &amp; Accounts'!BO$18, 'E2 Allocators'!$B$15:$W$15, 0),FALSE)*$E176)</f>
        <v>0</v>
      </c>
      <c r="BP176" s="1412">
        <f ca="1">IF(ISERROR(VLOOKUP(VLOOKUP($A176, 'E4 TB Allocation Details'!$A$18:$L$205, MATCH("Misc ID", 'E4 TB Allocation Details'!$A$18:$L$18, 0),FALSE), 'E2 Allocators'!$B$15:$W$361, MATCH('O5 Details by Class &amp; Accounts'!BP$18, 'E2 Allocators'!$B$15:$W$15, 0),FALSE)*$E176), 0, VLOOKUP(VLOOKUP($A176, 'E4 TB Allocation Details'!$A$18:$L$205, MATCH("Misc ID", 'E4 TB Allocation Details'!$A$18:$L$18, 0),FALSE), 'E2 Allocators'!$B$15:$W$361, MATCH('O5 Details by Class &amp; Accounts'!BP$18, 'E2 Allocators'!$B$15:$W$15, 0),FALSE)*$E176)</f>
        <v>0</v>
      </c>
      <c r="BQ176" s="1412">
        <f ca="1">IF(ISERROR(VLOOKUP(VLOOKUP($A176, 'E4 TB Allocation Details'!$A$18:$L$205, MATCH("Misc ID", 'E4 TB Allocation Details'!$A$18:$L$18, 0),FALSE), 'E2 Allocators'!$B$15:$W$361, MATCH('O5 Details by Class &amp; Accounts'!BQ$18, 'E2 Allocators'!$B$15:$W$15, 0),FALSE)*$E176), 0, VLOOKUP(VLOOKUP($A176, 'E4 TB Allocation Details'!$A$18:$L$205, MATCH("Misc ID", 'E4 TB Allocation Details'!$A$18:$L$18, 0),FALSE), 'E2 Allocators'!$B$15:$W$361, MATCH('O5 Details by Class &amp; Accounts'!BQ$18, 'E2 Allocators'!$B$15:$W$15, 0),FALSE)*$E176)</f>
        <v>0</v>
      </c>
      <c r="BR176" s="1412">
        <f ca="1">IF(ISERROR(VLOOKUP(VLOOKUP($A176, 'E4 TB Allocation Details'!$A$18:$L$205, MATCH("Misc ID", 'E4 TB Allocation Details'!$A$18:$L$18, 0),FALSE), 'E2 Allocators'!$B$15:$W$361, MATCH('O5 Details by Class &amp; Accounts'!BR$18, 'E2 Allocators'!$B$15:$W$15, 0),FALSE)*$E176), 0, VLOOKUP(VLOOKUP($A176, 'E4 TB Allocation Details'!$A$18:$L$205, MATCH("Misc ID", 'E4 TB Allocation Details'!$A$18:$L$18, 0),FALSE), 'E2 Allocators'!$B$15:$W$361, MATCH('O5 Details by Class &amp; Accounts'!BR$18, 'E2 Allocators'!$B$15:$W$15, 0),FALSE)*$E176)</f>
        <v>0</v>
      </c>
      <c r="BS176" s="1412">
        <f t="shared" si="41"/>
        <v>0</v>
      </c>
      <c r="BT176" s="1412">
        <f ca="1">IF(ISERROR(VLOOKUP(VLOOKUP($A176, 'E4 TB Allocation Details'!$A$18:$L$205, MATCH("A &amp; G ID", 'E4 TB Allocation Details'!$A$18:$L$18, 0),FALSE), 'E2 Allocators'!$B$15:$W$361, MATCH('O5 Details by Class &amp; Accounts'!BT$18, 'E2 Allocators'!$B$15:$W$15, 0),FALSE)*$E176), 0, VLOOKUP(VLOOKUP($A176, 'E4 TB Allocation Details'!$A$18:$L$205, MATCH("A &amp; G ID", 'E4 TB Allocation Details'!$A$18:$L$18, 0),FALSE), 'E2 Allocators'!$B$15:$W$361, MATCH('O5 Details by Class &amp; Accounts'!BT$18, 'E2 Allocators'!$B$15:$W$15, 0),FALSE)*$E176)</f>
        <v>242114.28853264457</v>
      </c>
      <c r="BU176" s="1412">
        <f ca="1">IF(ISERROR(VLOOKUP(VLOOKUP($A176, 'E4 TB Allocation Details'!$A$18:$L$205, MATCH("A &amp; G ID", 'E4 TB Allocation Details'!$A$18:$L$18, 0),FALSE), 'E2 Allocators'!$B$15:$W$361, MATCH('O5 Details by Class &amp; Accounts'!BU$18, 'E2 Allocators'!$B$15:$W$15, 0),FALSE)*$E176), 0, VLOOKUP(VLOOKUP($A176, 'E4 TB Allocation Details'!$A$18:$L$205, MATCH("A &amp; G ID", 'E4 TB Allocation Details'!$A$18:$L$18, 0),FALSE), 'E2 Allocators'!$B$15:$W$361, MATCH('O5 Details by Class &amp; Accounts'!BU$18, 'E2 Allocators'!$B$15:$W$15, 0),FALSE)*$E176)</f>
        <v>68201.997473142022</v>
      </c>
      <c r="BV176" s="1412">
        <f ca="1">IF(ISERROR(VLOOKUP(VLOOKUP($A176, 'E4 TB Allocation Details'!$A$18:$L$205, MATCH("A &amp; G ID", 'E4 TB Allocation Details'!$A$18:$L$18, 0),FALSE), 'E2 Allocators'!$B$15:$W$361, MATCH('O5 Details by Class &amp; Accounts'!BV$18, 'E2 Allocators'!$B$15:$W$15, 0),FALSE)*$E176), 0, VLOOKUP(VLOOKUP($A176, 'E4 TB Allocation Details'!$A$18:$L$205, MATCH("A &amp; G ID", 'E4 TB Allocation Details'!$A$18:$L$18, 0),FALSE), 'E2 Allocators'!$B$15:$W$361, MATCH('O5 Details by Class &amp; Accounts'!BV$18, 'E2 Allocators'!$B$15:$W$15, 0),FALSE)*$E176)</f>
        <v>73361.459860587143</v>
      </c>
      <c r="BW176" s="1412">
        <f ca="1">IF(ISERROR(VLOOKUP(VLOOKUP($A176, 'E4 TB Allocation Details'!$A$18:$L$205, MATCH("A &amp; G ID", 'E4 TB Allocation Details'!$A$18:$L$18, 0),FALSE), 'E2 Allocators'!$B$15:$W$361, MATCH('O5 Details by Class &amp; Accounts'!BW$18, 'E2 Allocators'!$B$15:$W$15, 0),FALSE)*$E176), 0, VLOOKUP(VLOOKUP($A176, 'E4 TB Allocation Details'!$A$18:$L$205, MATCH("A &amp; G ID", 'E4 TB Allocation Details'!$A$18:$L$18, 0),FALSE), 'E2 Allocators'!$B$15:$W$361, MATCH('O5 Details by Class &amp; Accounts'!BW$18, 'E2 Allocators'!$B$15:$W$15, 0),FALSE)*$E176)</f>
        <v>0</v>
      </c>
      <c r="BX176" s="1412">
        <f ca="1">IF(ISERROR(VLOOKUP(VLOOKUP($A176, 'E4 TB Allocation Details'!$A$18:$L$205, MATCH("A &amp; G ID", 'E4 TB Allocation Details'!$A$18:$L$18, 0),FALSE), 'E2 Allocators'!$B$15:$W$361, MATCH('O5 Details by Class &amp; Accounts'!BX$18, 'E2 Allocators'!$B$15:$W$15, 0),FALSE)*$E176), 0, VLOOKUP(VLOOKUP($A176, 'E4 TB Allocation Details'!$A$18:$L$205, MATCH("A &amp; G ID", 'E4 TB Allocation Details'!$A$18:$L$18, 0),FALSE), 'E2 Allocators'!$B$15:$W$361, MATCH('O5 Details by Class &amp; Accounts'!BX$18, 'E2 Allocators'!$B$15:$W$15, 0),FALSE)*$E176)</f>
        <v>0</v>
      </c>
      <c r="BY176" s="1412">
        <f ca="1">IF(ISERROR(VLOOKUP(VLOOKUP($A176, 'E4 TB Allocation Details'!$A$18:$L$205, MATCH("A &amp; G ID", 'E4 TB Allocation Details'!$A$18:$L$18, 0),FALSE), 'E2 Allocators'!$B$15:$W$361, MATCH('O5 Details by Class &amp; Accounts'!BY$18, 'E2 Allocators'!$B$15:$W$15, 0),FALSE)*$E176), 0, VLOOKUP(VLOOKUP($A176, 'E4 TB Allocation Details'!$A$18:$L$205, MATCH("A &amp; G ID", 'E4 TB Allocation Details'!$A$18:$L$18, 0),FALSE), 'E2 Allocators'!$B$15:$W$361, MATCH('O5 Details by Class &amp; Accounts'!BY$18, 'E2 Allocators'!$B$15:$W$15, 0),FALSE)*$E176)</f>
        <v>0</v>
      </c>
      <c r="BZ176" s="1412">
        <f ca="1">IF(ISERROR(VLOOKUP(VLOOKUP($A176, 'E4 TB Allocation Details'!$A$18:$L$205, MATCH("A &amp; G ID", 'E4 TB Allocation Details'!$A$18:$L$18, 0),FALSE), 'E2 Allocators'!$B$15:$W$361, MATCH('O5 Details by Class &amp; Accounts'!BZ$18, 'E2 Allocators'!$B$15:$W$15, 0),FALSE)*$E176), 0, VLOOKUP(VLOOKUP($A176, 'E4 TB Allocation Details'!$A$18:$L$205, MATCH("A &amp; G ID", 'E4 TB Allocation Details'!$A$18:$L$18, 0),FALSE), 'E2 Allocators'!$B$15:$W$361, MATCH('O5 Details by Class &amp; Accounts'!BZ$18, 'E2 Allocators'!$B$15:$W$15, 0),FALSE)*$E176)</f>
        <v>17271.508943097051</v>
      </c>
      <c r="CA176" s="1412">
        <f ca="1">IF(ISERROR(VLOOKUP(VLOOKUP($A176, 'E4 TB Allocation Details'!$A$18:$L$205, MATCH("A &amp; G ID", 'E4 TB Allocation Details'!$A$18:$L$18, 0),FALSE), 'E2 Allocators'!$B$15:$W$361, MATCH('O5 Details by Class &amp; Accounts'!CA$18, 'E2 Allocators'!$B$15:$W$15, 0),FALSE)*$E176), 0, VLOOKUP(VLOOKUP($A176, 'E4 TB Allocation Details'!$A$18:$L$205, MATCH("A &amp; G ID", 'E4 TB Allocation Details'!$A$18:$L$18, 0),FALSE), 'E2 Allocators'!$B$15:$W$361, MATCH('O5 Details by Class &amp; Accounts'!CA$18, 'E2 Allocators'!$B$15:$W$15, 0),FALSE)*$E176)</f>
        <v>1089.5614455784462</v>
      </c>
      <c r="CB176" s="1412">
        <f ca="1">IF(ISERROR(VLOOKUP(VLOOKUP($A176, 'E4 TB Allocation Details'!$A$18:$L$205, MATCH("A &amp; G ID", 'E4 TB Allocation Details'!$A$18:$L$18, 0),FALSE), 'E2 Allocators'!$B$15:$W$361, MATCH('O5 Details by Class &amp; Accounts'!CB$18, 'E2 Allocators'!$B$15:$W$15, 0),FALSE)*$E176), 0, VLOOKUP(VLOOKUP($A176, 'E4 TB Allocation Details'!$A$18:$L$205, MATCH("A &amp; G ID", 'E4 TB Allocation Details'!$A$18:$L$18, 0),FALSE), 'E2 Allocators'!$B$15:$W$361, MATCH('O5 Details by Class &amp; Accounts'!CB$18, 'E2 Allocators'!$B$15:$W$15, 0),FALSE)*$E176)</f>
        <v>961.18374495075841</v>
      </c>
      <c r="CC176" s="1412">
        <f ca="1">IF(ISERROR(VLOOKUP(VLOOKUP($A176, 'E4 TB Allocation Details'!$A$18:$L$205, MATCH("A &amp; G ID", 'E4 TB Allocation Details'!$A$18:$L$18, 0),FALSE), 'E2 Allocators'!$B$15:$W$361, MATCH('O5 Details by Class &amp; Accounts'!CC$18, 'E2 Allocators'!$B$15:$W$15, 0),FALSE)*$E176), 0, VLOOKUP(VLOOKUP($A176, 'E4 TB Allocation Details'!$A$18:$L$205, MATCH("A &amp; G ID", 'E4 TB Allocation Details'!$A$18:$L$18, 0),FALSE), 'E2 Allocators'!$B$15:$W$361, MATCH('O5 Details by Class &amp; Accounts'!CC$18, 'E2 Allocators'!$B$15:$W$15, 0),FALSE)*$E176)</f>
        <v>0</v>
      </c>
      <c r="CD176" s="1412">
        <f ca="1">IF(ISERROR(VLOOKUP(VLOOKUP($A176, 'E4 TB Allocation Details'!$A$18:$L$205, MATCH("A &amp; G ID", 'E4 TB Allocation Details'!$A$18:$L$18, 0),FALSE), 'E2 Allocators'!$B$15:$W$361, MATCH('O5 Details by Class &amp; Accounts'!CD$18, 'E2 Allocators'!$B$15:$W$15, 0),FALSE)*$E176), 0, VLOOKUP(VLOOKUP($A176, 'E4 TB Allocation Details'!$A$18:$L$205, MATCH("A &amp; G ID", 'E4 TB Allocation Details'!$A$18:$L$18, 0),FALSE), 'E2 Allocators'!$B$15:$W$361, MATCH('O5 Details by Class &amp; Accounts'!CD$18, 'E2 Allocators'!$B$15:$W$15, 0),FALSE)*$E176)</f>
        <v>0</v>
      </c>
      <c r="CE176" s="1412">
        <f ca="1">IF(ISERROR(VLOOKUP(VLOOKUP($A176, 'E4 TB Allocation Details'!$A$18:$L$205, MATCH("A &amp; G ID", 'E4 TB Allocation Details'!$A$18:$L$18, 0),FALSE), 'E2 Allocators'!$B$15:$W$361, MATCH('O5 Details by Class &amp; Accounts'!CE$18, 'E2 Allocators'!$B$15:$W$15, 0),FALSE)*$E176), 0, VLOOKUP(VLOOKUP($A176, 'E4 TB Allocation Details'!$A$18:$L$205, MATCH("A &amp; G ID", 'E4 TB Allocation Details'!$A$18:$L$18, 0),FALSE), 'E2 Allocators'!$B$15:$W$361, MATCH('O5 Details by Class &amp; Accounts'!CE$18, 'E2 Allocators'!$B$15:$W$15, 0),FALSE)*$E176)</f>
        <v>0</v>
      </c>
      <c r="CF176" s="1412">
        <f ca="1">IF(ISERROR(VLOOKUP(VLOOKUP($A176, 'E4 TB Allocation Details'!$A$18:$L$205, MATCH("A &amp; G ID", 'E4 TB Allocation Details'!$A$18:$L$18, 0),FALSE), 'E2 Allocators'!$B$15:$W$361, MATCH('O5 Details by Class &amp; Accounts'!CF$18, 'E2 Allocators'!$B$15:$W$15, 0),FALSE)*$E176), 0, VLOOKUP(VLOOKUP($A176, 'E4 TB Allocation Details'!$A$18:$L$205, MATCH("A &amp; G ID", 'E4 TB Allocation Details'!$A$18:$L$18, 0),FALSE), 'E2 Allocators'!$B$15:$W$361, MATCH('O5 Details by Class &amp; Accounts'!CF$18, 'E2 Allocators'!$B$15:$W$15, 0),FALSE)*$E176)</f>
        <v>0</v>
      </c>
      <c r="CG176" s="1412">
        <f ca="1">IF(ISERROR(VLOOKUP(VLOOKUP($A176, 'E4 TB Allocation Details'!$A$18:$L$205, MATCH("A &amp; G ID", 'E4 TB Allocation Details'!$A$18:$L$18, 0),FALSE), 'E2 Allocators'!$B$15:$W$361, MATCH('O5 Details by Class &amp; Accounts'!CG$18, 'E2 Allocators'!$B$15:$W$15, 0),FALSE)*$E176), 0, VLOOKUP(VLOOKUP($A176, 'E4 TB Allocation Details'!$A$18:$L$205, MATCH("A &amp; G ID", 'E4 TB Allocation Details'!$A$18:$L$18, 0),FALSE), 'E2 Allocators'!$B$15:$W$361, MATCH('O5 Details by Class &amp; Accounts'!CG$18, 'E2 Allocators'!$B$15:$W$15, 0),FALSE)*$E176)</f>
        <v>0</v>
      </c>
      <c r="CH176" s="1412">
        <f ca="1">IF(ISERROR(VLOOKUP(VLOOKUP($A176, 'E4 TB Allocation Details'!$A$18:$L$205, MATCH("A &amp; G ID", 'E4 TB Allocation Details'!$A$18:$L$18, 0),FALSE), 'E2 Allocators'!$B$15:$W$361, MATCH('O5 Details by Class &amp; Accounts'!CH$18, 'E2 Allocators'!$B$15:$W$15, 0),FALSE)*$E176), 0, VLOOKUP(VLOOKUP($A176, 'E4 TB Allocation Details'!$A$18:$L$205, MATCH("A &amp; G ID", 'E4 TB Allocation Details'!$A$18:$L$18, 0),FALSE), 'E2 Allocators'!$B$15:$W$361, MATCH('O5 Details by Class &amp; Accounts'!CH$18, 'E2 Allocators'!$B$15:$W$15, 0),FALSE)*$E176)</f>
        <v>0</v>
      </c>
      <c r="CI176" s="1412">
        <f ca="1">IF(ISERROR(VLOOKUP(VLOOKUP($A176, 'E4 TB Allocation Details'!$A$18:$L$205, MATCH("A &amp; G ID", 'E4 TB Allocation Details'!$A$18:$L$18, 0),FALSE), 'E2 Allocators'!$B$15:$W$361, MATCH('O5 Details by Class &amp; Accounts'!CI$18, 'E2 Allocators'!$B$15:$W$15, 0),FALSE)*$E176), 0, VLOOKUP(VLOOKUP($A176, 'E4 TB Allocation Details'!$A$18:$L$205, MATCH("A &amp; G ID", 'E4 TB Allocation Details'!$A$18:$L$18, 0),FALSE), 'E2 Allocators'!$B$15:$W$361, MATCH('O5 Details by Class &amp; Accounts'!CI$18, 'E2 Allocators'!$B$15:$W$15, 0),FALSE)*$E176)</f>
        <v>0</v>
      </c>
      <c r="CJ176" s="1412">
        <f ca="1">IF(ISERROR(VLOOKUP(VLOOKUP($A176, 'E4 TB Allocation Details'!$A$18:$L$205, MATCH("A &amp; G ID", 'E4 TB Allocation Details'!$A$18:$L$18, 0),FALSE), 'E2 Allocators'!$B$15:$W$361, MATCH('O5 Details by Class &amp; Accounts'!CJ$18, 'E2 Allocators'!$B$15:$W$15, 0),FALSE)*$E176), 0, VLOOKUP(VLOOKUP($A176, 'E4 TB Allocation Details'!$A$18:$L$205, MATCH("A &amp; G ID", 'E4 TB Allocation Details'!$A$18:$L$18, 0),FALSE), 'E2 Allocators'!$B$15:$W$361, MATCH('O5 Details by Class &amp; Accounts'!CJ$18, 'E2 Allocators'!$B$15:$W$15, 0),FALSE)*$E176)</f>
        <v>0</v>
      </c>
      <c r="CK176" s="1412">
        <f ca="1">IF(ISERROR(VLOOKUP(VLOOKUP($A176, 'E4 TB Allocation Details'!$A$18:$L$205, MATCH("A &amp; G ID", 'E4 TB Allocation Details'!$A$18:$L$18, 0),FALSE), 'E2 Allocators'!$B$15:$W$361, MATCH('O5 Details by Class &amp; Accounts'!CK$18, 'E2 Allocators'!$B$15:$W$15, 0),FALSE)*$E176), 0, VLOOKUP(VLOOKUP($A176, 'E4 TB Allocation Details'!$A$18:$L$205, MATCH("A &amp; G ID", 'E4 TB Allocation Details'!$A$18:$L$18, 0),FALSE), 'E2 Allocators'!$B$15:$W$361, MATCH('O5 Details by Class &amp; Accounts'!CK$18, 'E2 Allocators'!$B$15:$W$15, 0),FALSE)*$E176)</f>
        <v>0</v>
      </c>
      <c r="CL176" s="1412">
        <f ca="1">IF(ISERROR(VLOOKUP(VLOOKUP($A176, 'E4 TB Allocation Details'!$A$18:$L$205, MATCH("A &amp; G ID", 'E4 TB Allocation Details'!$A$18:$L$18, 0),FALSE), 'E2 Allocators'!$B$15:$W$361, MATCH('O5 Details by Class &amp; Accounts'!CL$18, 'E2 Allocators'!$B$15:$W$15, 0),FALSE)*$E176), 0, VLOOKUP(VLOOKUP($A176, 'E4 TB Allocation Details'!$A$18:$L$205, MATCH("A &amp; G ID", 'E4 TB Allocation Details'!$A$18:$L$18, 0),FALSE), 'E2 Allocators'!$B$15:$W$361, MATCH('O5 Details by Class &amp; Accounts'!CL$18, 'E2 Allocators'!$B$15:$W$15, 0),FALSE)*$E176)</f>
        <v>0</v>
      </c>
      <c r="CM176" s="1412">
        <f ca="1">IF(ISERROR(VLOOKUP(VLOOKUP($A176, 'E4 TB Allocation Details'!$A$18:$L$205, MATCH("A &amp; G ID", 'E4 TB Allocation Details'!$A$18:$L$18, 0),FALSE), 'E2 Allocators'!$B$15:$W$361, MATCH('O5 Details by Class &amp; Accounts'!CM$18, 'E2 Allocators'!$B$15:$W$15, 0),FALSE)*$E176), 0, VLOOKUP(VLOOKUP($A176, 'E4 TB Allocation Details'!$A$18:$L$205, MATCH("A &amp; G ID", 'E4 TB Allocation Details'!$A$18:$L$18, 0),FALSE), 'E2 Allocators'!$B$15:$W$361, MATCH('O5 Details by Class &amp; Accounts'!CM$18, 'E2 Allocators'!$B$15:$W$15, 0),FALSE)*$E176)</f>
        <v>0</v>
      </c>
      <c r="CN176" s="1412">
        <f t="shared" si="42"/>
        <v>403000</v>
      </c>
      <c r="CO176" s="1792">
        <f t="shared" si="43"/>
        <v>0</v>
      </c>
      <c r="CQ176" s="2087" t="s">
        <v>675</v>
      </c>
    </row>
    <row r="177" spans="1:95" s="81" customFormat="1" ht="25.5">
      <c r="A177" s="1170">
        <v>5615</v>
      </c>
      <c r="B177" s="452" t="s">
        <v>1325</v>
      </c>
      <c r="C177" s="1789">
        <f ca="1">IF(ISERROR(VLOOKUP($A177,'I3 TB Data'!$A$23:$H$458,MATCH('O5 Details by Class &amp; Accounts'!$C$18, 'I3 TB Data'!$A$23:$H$23,0),0)), 0, VLOOKUP($A177,'I3 TB Data'!$A$23:$H$458,MATCH('O5 Details by Class &amp; Accounts'!$C$18,'I3 TB Data'!$A$23:$H$23,0),0))</f>
        <v>185000</v>
      </c>
      <c r="D177" s="1790"/>
      <c r="E177" s="1789">
        <f t="shared" si="37"/>
        <v>185000</v>
      </c>
      <c r="F177" s="1791"/>
      <c r="G177" s="1791"/>
      <c r="H177" s="1412">
        <f t="shared" si="39"/>
        <v>0</v>
      </c>
      <c r="I177" s="1412">
        <f ca="1">IF(ISERROR(VLOOKUP(VLOOKUP($A177, 'E4 TB Allocation Details'!$A$18:$L$205, MATCH("Demand ID", 'E4 TB Allocation Details'!$A$18:$L$18, 0),FALSE), 'E2 Allocators'!$B$15:$W$361, MATCH('O5 Details by Class &amp; Accounts'!I$18, 'E2 Allocators'!$B$15:$W$15, 0),FALSE)*$F177), 0, VLOOKUP(VLOOKUP($A177, 'E4 TB Allocation Details'!$A$18:$L$205, MATCH("Demand ID", 'E4 TB Allocation Details'!$A$18:$L$18, 0),FALSE), 'E2 Allocators'!$B$15:$W$361, MATCH('O5 Details by Class &amp; Accounts'!I$18, 'E2 Allocators'!$B$15:$W$15, 0),FALSE)*$F177)</f>
        <v>0</v>
      </c>
      <c r="J177" s="1412">
        <f ca="1">IF(ISERROR(VLOOKUP(VLOOKUP($A177, 'E4 TB Allocation Details'!$A$18:$L$205, MATCH("Demand ID", 'E4 TB Allocation Details'!$A$18:$L$18, 0),FALSE), 'E2 Allocators'!$B$15:$W$361, MATCH('O5 Details by Class &amp; Accounts'!J$18, 'E2 Allocators'!$B$15:$W$15, 0),FALSE)*$F177), 0, VLOOKUP(VLOOKUP($A177, 'E4 TB Allocation Details'!$A$18:$L$205, MATCH("Demand ID", 'E4 TB Allocation Details'!$A$18:$L$18, 0),FALSE), 'E2 Allocators'!$B$15:$W$361, MATCH('O5 Details by Class &amp; Accounts'!J$18, 'E2 Allocators'!$B$15:$W$15, 0),FALSE)*$F177)</f>
        <v>0</v>
      </c>
      <c r="K177" s="1412">
        <f ca="1">IF(ISERROR(VLOOKUP(VLOOKUP($A177, 'E4 TB Allocation Details'!$A$18:$L$205, MATCH("Demand ID", 'E4 TB Allocation Details'!$A$18:$L$18, 0),FALSE), 'E2 Allocators'!$B$15:$W$361, MATCH('O5 Details by Class &amp; Accounts'!K$18, 'E2 Allocators'!$B$15:$W$15, 0),FALSE)*$F177), 0, VLOOKUP(VLOOKUP($A177, 'E4 TB Allocation Details'!$A$18:$L$205, MATCH("Demand ID", 'E4 TB Allocation Details'!$A$18:$L$18, 0),FALSE), 'E2 Allocators'!$B$15:$W$361, MATCH('O5 Details by Class &amp; Accounts'!K$18, 'E2 Allocators'!$B$15:$W$15, 0),FALSE)*$F177)</f>
        <v>0</v>
      </c>
      <c r="L177" s="1412">
        <f ca="1">IF(ISERROR(VLOOKUP(VLOOKUP($A177, 'E4 TB Allocation Details'!$A$18:$L$205, MATCH("Demand ID", 'E4 TB Allocation Details'!$A$18:$L$18, 0),FALSE), 'E2 Allocators'!$B$15:$W$361, MATCH('O5 Details by Class &amp; Accounts'!L$18, 'E2 Allocators'!$B$15:$W$15, 0),FALSE)*$F177), 0, VLOOKUP(VLOOKUP($A177, 'E4 TB Allocation Details'!$A$18:$L$205, MATCH("Demand ID", 'E4 TB Allocation Details'!$A$18:$L$18, 0),FALSE), 'E2 Allocators'!$B$15:$W$361, MATCH('O5 Details by Class &amp; Accounts'!L$18, 'E2 Allocators'!$B$15:$W$15, 0),FALSE)*$F177)</f>
        <v>0</v>
      </c>
      <c r="M177" s="1412">
        <f ca="1">IF(ISERROR(VLOOKUP(VLOOKUP($A177, 'E4 TB Allocation Details'!$A$18:$L$205, MATCH("Demand ID", 'E4 TB Allocation Details'!$A$18:$L$18, 0),FALSE), 'E2 Allocators'!$B$15:$W$361, MATCH('O5 Details by Class &amp; Accounts'!M$18, 'E2 Allocators'!$B$15:$W$15, 0),FALSE)*$F177), 0, VLOOKUP(VLOOKUP($A177, 'E4 TB Allocation Details'!$A$18:$L$205, MATCH("Demand ID", 'E4 TB Allocation Details'!$A$18:$L$18, 0),FALSE), 'E2 Allocators'!$B$15:$W$361, MATCH('O5 Details by Class &amp; Accounts'!M$18, 'E2 Allocators'!$B$15:$W$15, 0),FALSE)*$F177)</f>
        <v>0</v>
      </c>
      <c r="N177" s="1412">
        <f ca="1">IF(ISERROR(VLOOKUP(VLOOKUP($A177, 'E4 TB Allocation Details'!$A$18:$L$205, MATCH("Demand ID", 'E4 TB Allocation Details'!$A$18:$L$18, 0),FALSE), 'E2 Allocators'!$B$15:$W$361, MATCH('O5 Details by Class &amp; Accounts'!N$18, 'E2 Allocators'!$B$15:$W$15, 0),FALSE)*$F177), 0, VLOOKUP(VLOOKUP($A177, 'E4 TB Allocation Details'!$A$18:$L$205, MATCH("Demand ID", 'E4 TB Allocation Details'!$A$18:$L$18, 0),FALSE), 'E2 Allocators'!$B$15:$W$361, MATCH('O5 Details by Class &amp; Accounts'!N$18, 'E2 Allocators'!$B$15:$W$15, 0),FALSE)*$F177)</f>
        <v>0</v>
      </c>
      <c r="O177" s="1412">
        <f ca="1">IF(ISERROR(VLOOKUP(VLOOKUP($A177, 'E4 TB Allocation Details'!$A$18:$L$205, MATCH("Demand ID", 'E4 TB Allocation Details'!$A$18:$L$18, 0),FALSE), 'E2 Allocators'!$B$15:$W$361, MATCH('O5 Details by Class &amp; Accounts'!O$18, 'E2 Allocators'!$B$15:$W$15, 0),FALSE)*$F177), 0, VLOOKUP(VLOOKUP($A177, 'E4 TB Allocation Details'!$A$18:$L$205, MATCH("Demand ID", 'E4 TB Allocation Details'!$A$18:$L$18, 0),FALSE), 'E2 Allocators'!$B$15:$W$361, MATCH('O5 Details by Class &amp; Accounts'!O$18, 'E2 Allocators'!$B$15:$W$15, 0),FALSE)*$F177)</f>
        <v>0</v>
      </c>
      <c r="P177" s="1412">
        <f ca="1">IF(ISERROR(VLOOKUP(VLOOKUP($A177, 'E4 TB Allocation Details'!$A$18:$L$205, MATCH("Demand ID", 'E4 TB Allocation Details'!$A$18:$L$18, 0),FALSE), 'E2 Allocators'!$B$15:$W$361, MATCH('O5 Details by Class &amp; Accounts'!P$18, 'E2 Allocators'!$B$15:$W$15, 0),FALSE)*$F177), 0, VLOOKUP(VLOOKUP($A177, 'E4 TB Allocation Details'!$A$18:$L$205, MATCH("Demand ID", 'E4 TB Allocation Details'!$A$18:$L$18, 0),FALSE), 'E2 Allocators'!$B$15:$W$361, MATCH('O5 Details by Class &amp; Accounts'!P$18, 'E2 Allocators'!$B$15:$W$15, 0),FALSE)*$F177)</f>
        <v>0</v>
      </c>
      <c r="Q177" s="1412">
        <f ca="1">IF(ISERROR(VLOOKUP(VLOOKUP($A177, 'E4 TB Allocation Details'!$A$18:$L$205, MATCH("Demand ID", 'E4 TB Allocation Details'!$A$18:$L$18, 0),FALSE), 'E2 Allocators'!$B$15:$W$361, MATCH('O5 Details by Class &amp; Accounts'!Q$18, 'E2 Allocators'!$B$15:$W$15, 0),FALSE)*$F177), 0, VLOOKUP(VLOOKUP($A177, 'E4 TB Allocation Details'!$A$18:$L$205, MATCH("Demand ID", 'E4 TB Allocation Details'!$A$18:$L$18, 0),FALSE), 'E2 Allocators'!$B$15:$W$361, MATCH('O5 Details by Class &amp; Accounts'!Q$18, 'E2 Allocators'!$B$15:$W$15, 0),FALSE)*$F177)</f>
        <v>0</v>
      </c>
      <c r="R177" s="1412">
        <f ca="1">IF(ISERROR(VLOOKUP(VLOOKUP($A177, 'E4 TB Allocation Details'!$A$18:$L$205, MATCH("Demand ID", 'E4 TB Allocation Details'!$A$18:$L$18, 0),FALSE), 'E2 Allocators'!$B$15:$W$361, MATCH('O5 Details by Class &amp; Accounts'!R$18, 'E2 Allocators'!$B$15:$W$15, 0),FALSE)*$F177), 0, VLOOKUP(VLOOKUP($A177, 'E4 TB Allocation Details'!$A$18:$L$205, MATCH("Demand ID", 'E4 TB Allocation Details'!$A$18:$L$18, 0),FALSE), 'E2 Allocators'!$B$15:$W$361, MATCH('O5 Details by Class &amp; Accounts'!R$18, 'E2 Allocators'!$B$15:$W$15, 0),FALSE)*$F177)</f>
        <v>0</v>
      </c>
      <c r="S177" s="1412">
        <f ca="1">IF(ISERROR(VLOOKUP(VLOOKUP($A177, 'E4 TB Allocation Details'!$A$18:$L$205, MATCH("Demand ID", 'E4 TB Allocation Details'!$A$18:$L$18, 0),FALSE), 'E2 Allocators'!$B$15:$W$361, MATCH('O5 Details by Class &amp; Accounts'!S$18, 'E2 Allocators'!$B$15:$W$15, 0),FALSE)*$F177), 0, VLOOKUP(VLOOKUP($A177, 'E4 TB Allocation Details'!$A$18:$L$205, MATCH("Demand ID", 'E4 TB Allocation Details'!$A$18:$L$18, 0),FALSE), 'E2 Allocators'!$B$15:$W$361, MATCH('O5 Details by Class &amp; Accounts'!S$18, 'E2 Allocators'!$B$15:$W$15, 0),FALSE)*$F177)</f>
        <v>0</v>
      </c>
      <c r="T177" s="1412">
        <f ca="1">IF(ISERROR(VLOOKUP(VLOOKUP($A177, 'E4 TB Allocation Details'!$A$18:$L$205, MATCH("Demand ID", 'E4 TB Allocation Details'!$A$18:$L$18, 0),FALSE), 'E2 Allocators'!$B$15:$W$361, MATCH('O5 Details by Class &amp; Accounts'!T$18, 'E2 Allocators'!$B$15:$W$15, 0),FALSE)*$F177), 0, VLOOKUP(VLOOKUP($A177, 'E4 TB Allocation Details'!$A$18:$L$205, MATCH("Demand ID", 'E4 TB Allocation Details'!$A$18:$L$18, 0),FALSE), 'E2 Allocators'!$B$15:$W$361, MATCH('O5 Details by Class &amp; Accounts'!T$18, 'E2 Allocators'!$B$15:$W$15, 0),FALSE)*$F177)</f>
        <v>0</v>
      </c>
      <c r="U177" s="1412">
        <f ca="1">IF(ISERROR(VLOOKUP(VLOOKUP($A177, 'E4 TB Allocation Details'!$A$18:$L$205, MATCH("Demand ID", 'E4 TB Allocation Details'!$A$18:$L$18, 0),FALSE), 'E2 Allocators'!$B$15:$W$361, MATCH('O5 Details by Class &amp; Accounts'!U$18, 'E2 Allocators'!$B$15:$W$15, 0),FALSE)*$F177), 0, VLOOKUP(VLOOKUP($A177, 'E4 TB Allocation Details'!$A$18:$L$205, MATCH("Demand ID", 'E4 TB Allocation Details'!$A$18:$L$18, 0),FALSE), 'E2 Allocators'!$B$15:$W$361, MATCH('O5 Details by Class &amp; Accounts'!U$18, 'E2 Allocators'!$B$15:$W$15, 0),FALSE)*$F177)</f>
        <v>0</v>
      </c>
      <c r="V177" s="1412">
        <f ca="1">IF(ISERROR(VLOOKUP(VLOOKUP($A177, 'E4 TB Allocation Details'!$A$18:$L$205, MATCH("Demand ID", 'E4 TB Allocation Details'!$A$18:$L$18, 0),FALSE), 'E2 Allocators'!$B$15:$W$361, MATCH('O5 Details by Class &amp; Accounts'!V$18, 'E2 Allocators'!$B$15:$W$15, 0),FALSE)*$F177), 0, VLOOKUP(VLOOKUP($A177, 'E4 TB Allocation Details'!$A$18:$L$205, MATCH("Demand ID", 'E4 TB Allocation Details'!$A$18:$L$18, 0),FALSE), 'E2 Allocators'!$B$15:$W$361, MATCH('O5 Details by Class &amp; Accounts'!V$18, 'E2 Allocators'!$B$15:$W$15, 0),FALSE)*$F177)</f>
        <v>0</v>
      </c>
      <c r="W177" s="1412">
        <f ca="1">IF(ISERROR(VLOOKUP(VLOOKUP($A177, 'E4 TB Allocation Details'!$A$18:$L$205, MATCH("Demand ID", 'E4 TB Allocation Details'!$A$18:$L$18, 0),FALSE), 'E2 Allocators'!$B$15:$W$361, MATCH('O5 Details by Class &amp; Accounts'!W$18, 'E2 Allocators'!$B$15:$W$15, 0),FALSE)*$F177), 0, VLOOKUP(VLOOKUP($A177, 'E4 TB Allocation Details'!$A$18:$L$205, MATCH("Demand ID", 'E4 TB Allocation Details'!$A$18:$L$18, 0),FALSE), 'E2 Allocators'!$B$15:$W$361, MATCH('O5 Details by Class &amp; Accounts'!W$18, 'E2 Allocators'!$B$15:$W$15, 0),FALSE)*$F177)</f>
        <v>0</v>
      </c>
      <c r="X177" s="1412">
        <f ca="1">IF(ISERROR(VLOOKUP(VLOOKUP($A177, 'E4 TB Allocation Details'!$A$18:$L$205, MATCH("Demand ID", 'E4 TB Allocation Details'!$A$18:$L$18, 0),FALSE), 'E2 Allocators'!$B$15:$W$361, MATCH('O5 Details by Class &amp; Accounts'!X$18, 'E2 Allocators'!$B$15:$W$15, 0),FALSE)*$F177), 0, VLOOKUP(VLOOKUP($A177, 'E4 TB Allocation Details'!$A$18:$L$205, MATCH("Demand ID", 'E4 TB Allocation Details'!$A$18:$L$18, 0),FALSE), 'E2 Allocators'!$B$15:$W$361, MATCH('O5 Details by Class &amp; Accounts'!X$18, 'E2 Allocators'!$B$15:$W$15, 0),FALSE)*$F177)</f>
        <v>0</v>
      </c>
      <c r="Y177" s="1412">
        <f ca="1">IF(ISERROR(VLOOKUP(VLOOKUP($A177, 'E4 TB Allocation Details'!$A$18:$L$205, MATCH("Demand ID", 'E4 TB Allocation Details'!$A$18:$L$18, 0),FALSE), 'E2 Allocators'!$B$15:$W$361, MATCH('O5 Details by Class &amp; Accounts'!Y$18, 'E2 Allocators'!$B$15:$W$15, 0),FALSE)*$F177), 0, VLOOKUP(VLOOKUP($A177, 'E4 TB Allocation Details'!$A$18:$L$205, MATCH("Demand ID", 'E4 TB Allocation Details'!$A$18:$L$18, 0),FALSE), 'E2 Allocators'!$B$15:$W$361, MATCH('O5 Details by Class &amp; Accounts'!Y$18, 'E2 Allocators'!$B$15:$W$15, 0),FALSE)*$F177)</f>
        <v>0</v>
      </c>
      <c r="Z177" s="1412">
        <f ca="1">IF(ISERROR(VLOOKUP(VLOOKUP($A177, 'E4 TB Allocation Details'!$A$18:$L$205, MATCH("Demand ID", 'E4 TB Allocation Details'!$A$18:$L$18, 0),FALSE), 'E2 Allocators'!$B$15:$W$361, MATCH('O5 Details by Class &amp; Accounts'!Z$18, 'E2 Allocators'!$B$15:$W$15, 0),FALSE)*$F177), 0, VLOOKUP(VLOOKUP($A177, 'E4 TB Allocation Details'!$A$18:$L$205, MATCH("Demand ID", 'E4 TB Allocation Details'!$A$18:$L$18, 0),FALSE), 'E2 Allocators'!$B$15:$W$361, MATCH('O5 Details by Class &amp; Accounts'!Z$18, 'E2 Allocators'!$B$15:$W$15, 0),FALSE)*$F177)</f>
        <v>0</v>
      </c>
      <c r="AA177" s="1412">
        <f ca="1">IF(ISERROR(VLOOKUP(VLOOKUP($A177, 'E4 TB Allocation Details'!$A$18:$L$205, MATCH("Demand ID", 'E4 TB Allocation Details'!$A$18:$L$18, 0),FALSE), 'E2 Allocators'!$B$15:$W$361, MATCH('O5 Details by Class &amp; Accounts'!AA$18, 'E2 Allocators'!$B$15:$W$15, 0),FALSE)*$F177), 0, VLOOKUP(VLOOKUP($A177, 'E4 TB Allocation Details'!$A$18:$L$205, MATCH("Demand ID", 'E4 TB Allocation Details'!$A$18:$L$18, 0),FALSE), 'E2 Allocators'!$B$15:$W$361, MATCH('O5 Details by Class &amp; Accounts'!AA$18, 'E2 Allocators'!$B$15:$W$15, 0),FALSE)*$F177)</f>
        <v>0</v>
      </c>
      <c r="AB177" s="1412">
        <f ca="1">IF(ISERROR(VLOOKUP(VLOOKUP($A177, 'E4 TB Allocation Details'!$A$18:$L$205, MATCH("Demand ID", 'E4 TB Allocation Details'!$A$18:$L$18, 0),FALSE), 'E2 Allocators'!$B$15:$W$361, MATCH('O5 Details by Class &amp; Accounts'!AB$18, 'E2 Allocators'!$B$15:$W$15, 0),FALSE)*$F177), 0, VLOOKUP(VLOOKUP($A177, 'E4 TB Allocation Details'!$A$18:$L$205, MATCH("Demand ID", 'E4 TB Allocation Details'!$A$18:$L$18, 0),FALSE), 'E2 Allocators'!$B$15:$W$361, MATCH('O5 Details by Class &amp; Accounts'!AB$18, 'E2 Allocators'!$B$15:$W$15, 0),FALSE)*$F177)</f>
        <v>0</v>
      </c>
      <c r="AC177" s="1412">
        <f t="shared" si="40"/>
        <v>0</v>
      </c>
      <c r="AD177" s="1412">
        <f ca="1">IF(ISERROR(VLOOKUP(VLOOKUP($A177, 'E4 TB Allocation Details'!$A$18:$L$205, MATCH("Customer ID", 'E4 TB Allocation Details'!$A$18:$L$18, 0),FALSE), 'E2 Allocators'!$B$15:$W$361, MATCH('O5 Details by Class &amp; Accounts'!AD$18, 'E2 Allocators'!$B$15:$W$15, 0),FALSE)*$G177), 0, VLOOKUP(VLOOKUP($A177, 'E4 TB Allocation Details'!$A$18:$L$205, MATCH("Customer ID", 'E4 TB Allocation Details'!$A$18:$L$18, 0),FALSE), 'E2 Allocators'!$B$15:$W$361, MATCH('O5 Details by Class &amp; Accounts'!AD$18, 'E2 Allocators'!$B$15:$W$15, 0),FALSE)*$G177)</f>
        <v>0</v>
      </c>
      <c r="AE177" s="1412">
        <f ca="1">IF(ISERROR(VLOOKUP(VLOOKUP($A177, 'E4 TB Allocation Details'!$A$18:$L$205, MATCH("Customer ID", 'E4 TB Allocation Details'!$A$18:$L$18, 0),FALSE), 'E2 Allocators'!$B$15:$W$361, MATCH('O5 Details by Class &amp; Accounts'!AE$18, 'E2 Allocators'!$B$15:$W$15, 0),FALSE)*$G177), 0, VLOOKUP(VLOOKUP($A177, 'E4 TB Allocation Details'!$A$18:$L$205, MATCH("Customer ID", 'E4 TB Allocation Details'!$A$18:$L$18, 0),FALSE), 'E2 Allocators'!$B$15:$W$361, MATCH('O5 Details by Class &amp; Accounts'!AE$18, 'E2 Allocators'!$B$15:$W$15, 0),FALSE)*$G177)</f>
        <v>0</v>
      </c>
      <c r="AF177" s="1412">
        <f ca="1">IF(ISERROR(VLOOKUP(VLOOKUP($A177, 'E4 TB Allocation Details'!$A$18:$L$205, MATCH("Customer ID", 'E4 TB Allocation Details'!$A$18:$L$18, 0),FALSE), 'E2 Allocators'!$B$15:$W$361, MATCH('O5 Details by Class &amp; Accounts'!AF$18, 'E2 Allocators'!$B$15:$W$15, 0),FALSE)*$G177), 0, VLOOKUP(VLOOKUP($A177, 'E4 TB Allocation Details'!$A$18:$L$205, MATCH("Customer ID", 'E4 TB Allocation Details'!$A$18:$L$18, 0),FALSE), 'E2 Allocators'!$B$15:$W$361, MATCH('O5 Details by Class &amp; Accounts'!AF$18, 'E2 Allocators'!$B$15:$W$15, 0),FALSE)*$G177)</f>
        <v>0</v>
      </c>
      <c r="AG177" s="1412">
        <f ca="1">IF(ISERROR(VLOOKUP(VLOOKUP($A177, 'E4 TB Allocation Details'!$A$18:$L$205, MATCH("Customer ID", 'E4 TB Allocation Details'!$A$18:$L$18, 0),FALSE), 'E2 Allocators'!$B$15:$W$361, MATCH('O5 Details by Class &amp; Accounts'!AG$18, 'E2 Allocators'!$B$15:$W$15, 0),FALSE)*$G177), 0, VLOOKUP(VLOOKUP($A177, 'E4 TB Allocation Details'!$A$18:$L$205, MATCH("Customer ID", 'E4 TB Allocation Details'!$A$18:$L$18, 0),FALSE), 'E2 Allocators'!$B$15:$W$361, MATCH('O5 Details by Class &amp; Accounts'!AG$18, 'E2 Allocators'!$B$15:$W$15, 0),FALSE)*$G177)</f>
        <v>0</v>
      </c>
      <c r="AH177" s="1412">
        <f ca="1">IF(ISERROR(VLOOKUP(VLOOKUP($A177, 'E4 TB Allocation Details'!$A$18:$L$205, MATCH("Customer ID", 'E4 TB Allocation Details'!$A$18:$L$18, 0),FALSE), 'E2 Allocators'!$B$15:$W$361, MATCH('O5 Details by Class &amp; Accounts'!AH$18, 'E2 Allocators'!$B$15:$W$15, 0),FALSE)*$G177), 0, VLOOKUP(VLOOKUP($A177, 'E4 TB Allocation Details'!$A$18:$L$205, MATCH("Customer ID", 'E4 TB Allocation Details'!$A$18:$L$18, 0),FALSE), 'E2 Allocators'!$B$15:$W$361, MATCH('O5 Details by Class &amp; Accounts'!AH$18, 'E2 Allocators'!$B$15:$W$15, 0),FALSE)*$G177)</f>
        <v>0</v>
      </c>
      <c r="AI177" s="1412">
        <f ca="1">IF(ISERROR(VLOOKUP(VLOOKUP($A177, 'E4 TB Allocation Details'!$A$18:$L$205, MATCH("Customer ID", 'E4 TB Allocation Details'!$A$18:$L$18, 0),FALSE), 'E2 Allocators'!$B$15:$W$361, MATCH('O5 Details by Class &amp; Accounts'!AI$18, 'E2 Allocators'!$B$15:$W$15, 0),FALSE)*$G177), 0, VLOOKUP(VLOOKUP($A177, 'E4 TB Allocation Details'!$A$18:$L$205, MATCH("Customer ID", 'E4 TB Allocation Details'!$A$18:$L$18, 0),FALSE), 'E2 Allocators'!$B$15:$W$361, MATCH('O5 Details by Class &amp; Accounts'!AI$18, 'E2 Allocators'!$B$15:$W$15, 0),FALSE)*$G177)</f>
        <v>0</v>
      </c>
      <c r="AJ177" s="1412">
        <f ca="1">IF(ISERROR(VLOOKUP(VLOOKUP($A177, 'E4 TB Allocation Details'!$A$18:$L$205, MATCH("Customer ID", 'E4 TB Allocation Details'!$A$18:$L$18, 0),FALSE), 'E2 Allocators'!$B$15:$W$361, MATCH('O5 Details by Class &amp; Accounts'!AJ$18, 'E2 Allocators'!$B$15:$W$15, 0),FALSE)*$G177), 0, VLOOKUP(VLOOKUP($A177, 'E4 TB Allocation Details'!$A$18:$L$205, MATCH("Customer ID", 'E4 TB Allocation Details'!$A$18:$L$18, 0),FALSE), 'E2 Allocators'!$B$15:$W$361, MATCH('O5 Details by Class &amp; Accounts'!AJ$18, 'E2 Allocators'!$B$15:$W$15, 0),FALSE)*$G177)</f>
        <v>0</v>
      </c>
      <c r="AK177" s="1412">
        <f ca="1">IF(ISERROR(VLOOKUP(VLOOKUP($A177, 'E4 TB Allocation Details'!$A$18:$L$205, MATCH("Customer ID", 'E4 TB Allocation Details'!$A$18:$L$18, 0),FALSE), 'E2 Allocators'!$B$15:$W$361, MATCH('O5 Details by Class &amp; Accounts'!AK$18, 'E2 Allocators'!$B$15:$W$15, 0),FALSE)*$G177), 0, VLOOKUP(VLOOKUP($A177, 'E4 TB Allocation Details'!$A$18:$L$205, MATCH("Customer ID", 'E4 TB Allocation Details'!$A$18:$L$18, 0),FALSE), 'E2 Allocators'!$B$15:$W$361, MATCH('O5 Details by Class &amp; Accounts'!AK$18, 'E2 Allocators'!$B$15:$W$15, 0),FALSE)*$G177)</f>
        <v>0</v>
      </c>
      <c r="AL177" s="1412">
        <f ca="1">IF(ISERROR(VLOOKUP(VLOOKUP($A177, 'E4 TB Allocation Details'!$A$18:$L$205, MATCH("Customer ID", 'E4 TB Allocation Details'!$A$18:$L$18, 0),FALSE), 'E2 Allocators'!$B$15:$W$361, MATCH('O5 Details by Class &amp; Accounts'!AL$18, 'E2 Allocators'!$B$15:$W$15, 0),FALSE)*$G177), 0, VLOOKUP(VLOOKUP($A177, 'E4 TB Allocation Details'!$A$18:$L$205, MATCH("Customer ID", 'E4 TB Allocation Details'!$A$18:$L$18, 0),FALSE), 'E2 Allocators'!$B$15:$W$361, MATCH('O5 Details by Class &amp; Accounts'!AL$18, 'E2 Allocators'!$B$15:$W$15, 0),FALSE)*$G177)</f>
        <v>0</v>
      </c>
      <c r="AM177" s="1412">
        <f ca="1">IF(ISERROR(VLOOKUP(VLOOKUP($A177, 'E4 TB Allocation Details'!$A$18:$L$205, MATCH("Customer ID", 'E4 TB Allocation Details'!$A$18:$L$18, 0),FALSE), 'E2 Allocators'!$B$15:$W$361, MATCH('O5 Details by Class &amp; Accounts'!AM$18, 'E2 Allocators'!$B$15:$W$15, 0),FALSE)*$G177), 0, VLOOKUP(VLOOKUP($A177, 'E4 TB Allocation Details'!$A$18:$L$205, MATCH("Customer ID", 'E4 TB Allocation Details'!$A$18:$L$18, 0),FALSE), 'E2 Allocators'!$B$15:$W$361, MATCH('O5 Details by Class &amp; Accounts'!AM$18, 'E2 Allocators'!$B$15:$W$15, 0),FALSE)*$G177)</f>
        <v>0</v>
      </c>
      <c r="AN177" s="1412">
        <f ca="1">IF(ISERROR(VLOOKUP(VLOOKUP($A177, 'E4 TB Allocation Details'!$A$18:$L$205, MATCH("Customer ID", 'E4 TB Allocation Details'!$A$18:$L$18, 0),FALSE), 'E2 Allocators'!$B$15:$W$361, MATCH('O5 Details by Class &amp; Accounts'!AN$18, 'E2 Allocators'!$B$15:$W$15, 0),FALSE)*$G177), 0, VLOOKUP(VLOOKUP($A177, 'E4 TB Allocation Details'!$A$18:$L$205, MATCH("Customer ID", 'E4 TB Allocation Details'!$A$18:$L$18, 0),FALSE), 'E2 Allocators'!$B$15:$W$361, MATCH('O5 Details by Class &amp; Accounts'!AN$18, 'E2 Allocators'!$B$15:$W$15, 0),FALSE)*$G177)</f>
        <v>0</v>
      </c>
      <c r="AO177" s="1412">
        <f ca="1">IF(ISERROR(VLOOKUP(VLOOKUP($A177, 'E4 TB Allocation Details'!$A$18:$L$205, MATCH("Customer ID", 'E4 TB Allocation Details'!$A$18:$L$18, 0),FALSE), 'E2 Allocators'!$B$15:$W$361, MATCH('O5 Details by Class &amp; Accounts'!AO$18, 'E2 Allocators'!$B$15:$W$15, 0),FALSE)*$G177), 0, VLOOKUP(VLOOKUP($A177, 'E4 TB Allocation Details'!$A$18:$L$205, MATCH("Customer ID", 'E4 TB Allocation Details'!$A$18:$L$18, 0),FALSE), 'E2 Allocators'!$B$15:$W$361, MATCH('O5 Details by Class &amp; Accounts'!AO$18, 'E2 Allocators'!$B$15:$W$15, 0),FALSE)*$G177)</f>
        <v>0</v>
      </c>
      <c r="AP177" s="1412">
        <f ca="1">IF(ISERROR(VLOOKUP(VLOOKUP($A177, 'E4 TB Allocation Details'!$A$18:$L$205, MATCH("Customer ID", 'E4 TB Allocation Details'!$A$18:$L$18, 0),FALSE), 'E2 Allocators'!$B$15:$W$361, MATCH('O5 Details by Class &amp; Accounts'!AP$18, 'E2 Allocators'!$B$15:$W$15, 0),FALSE)*$G177), 0, VLOOKUP(VLOOKUP($A177, 'E4 TB Allocation Details'!$A$18:$L$205, MATCH("Customer ID", 'E4 TB Allocation Details'!$A$18:$L$18, 0),FALSE), 'E2 Allocators'!$B$15:$W$361, MATCH('O5 Details by Class &amp; Accounts'!AP$18, 'E2 Allocators'!$B$15:$W$15, 0),FALSE)*$G177)</f>
        <v>0</v>
      </c>
      <c r="AQ177" s="1412">
        <f ca="1">IF(ISERROR(VLOOKUP(VLOOKUP($A177, 'E4 TB Allocation Details'!$A$18:$L$205, MATCH("Customer ID", 'E4 TB Allocation Details'!$A$18:$L$18, 0),FALSE), 'E2 Allocators'!$B$15:$W$361, MATCH('O5 Details by Class &amp; Accounts'!AQ$18, 'E2 Allocators'!$B$15:$W$15, 0),FALSE)*$G177), 0, VLOOKUP(VLOOKUP($A177, 'E4 TB Allocation Details'!$A$18:$L$205, MATCH("Customer ID", 'E4 TB Allocation Details'!$A$18:$L$18, 0),FALSE), 'E2 Allocators'!$B$15:$W$361, MATCH('O5 Details by Class &amp; Accounts'!AQ$18, 'E2 Allocators'!$B$15:$W$15, 0),FALSE)*$G177)</f>
        <v>0</v>
      </c>
      <c r="AR177" s="1412">
        <f ca="1">IF(ISERROR(VLOOKUP(VLOOKUP($A177, 'E4 TB Allocation Details'!$A$18:$L$205, MATCH("Customer ID", 'E4 TB Allocation Details'!$A$18:$L$18, 0),FALSE), 'E2 Allocators'!$B$15:$W$361, MATCH('O5 Details by Class &amp; Accounts'!AR$18, 'E2 Allocators'!$B$15:$W$15, 0),FALSE)*$G177), 0, VLOOKUP(VLOOKUP($A177, 'E4 TB Allocation Details'!$A$18:$L$205, MATCH("Customer ID", 'E4 TB Allocation Details'!$A$18:$L$18, 0),FALSE), 'E2 Allocators'!$B$15:$W$361, MATCH('O5 Details by Class &amp; Accounts'!AR$18, 'E2 Allocators'!$B$15:$W$15, 0),FALSE)*$G177)</f>
        <v>0</v>
      </c>
      <c r="AS177" s="1412">
        <f ca="1">IF(ISERROR(VLOOKUP(VLOOKUP($A177, 'E4 TB Allocation Details'!$A$18:$L$205, MATCH("Customer ID", 'E4 TB Allocation Details'!$A$18:$L$18, 0),FALSE), 'E2 Allocators'!$B$15:$W$361, MATCH('O5 Details by Class &amp; Accounts'!AS$18, 'E2 Allocators'!$B$15:$W$15, 0),FALSE)*$G177), 0, VLOOKUP(VLOOKUP($A177, 'E4 TB Allocation Details'!$A$18:$L$205, MATCH("Customer ID", 'E4 TB Allocation Details'!$A$18:$L$18, 0),FALSE), 'E2 Allocators'!$B$15:$W$361, MATCH('O5 Details by Class &amp; Accounts'!AS$18, 'E2 Allocators'!$B$15:$W$15, 0),FALSE)*$G177)</f>
        <v>0</v>
      </c>
      <c r="AT177" s="1412">
        <f ca="1">IF(ISERROR(VLOOKUP(VLOOKUP($A177, 'E4 TB Allocation Details'!$A$18:$L$205, MATCH("Customer ID", 'E4 TB Allocation Details'!$A$18:$L$18, 0),FALSE), 'E2 Allocators'!$B$15:$W$361, MATCH('O5 Details by Class &amp; Accounts'!AT$18, 'E2 Allocators'!$B$15:$W$15, 0),FALSE)*$G177), 0, VLOOKUP(VLOOKUP($A177, 'E4 TB Allocation Details'!$A$18:$L$205, MATCH("Customer ID", 'E4 TB Allocation Details'!$A$18:$L$18, 0),FALSE), 'E2 Allocators'!$B$15:$W$361, MATCH('O5 Details by Class &amp; Accounts'!AT$18, 'E2 Allocators'!$B$15:$W$15, 0),FALSE)*$G177)</f>
        <v>0</v>
      </c>
      <c r="AU177" s="1412">
        <f ca="1">IF(ISERROR(VLOOKUP(VLOOKUP($A177, 'E4 TB Allocation Details'!$A$18:$L$205, MATCH("Customer ID", 'E4 TB Allocation Details'!$A$18:$L$18, 0),FALSE), 'E2 Allocators'!$B$15:$W$361, MATCH('O5 Details by Class &amp; Accounts'!AU$18, 'E2 Allocators'!$B$15:$W$15, 0),FALSE)*$G177), 0, VLOOKUP(VLOOKUP($A177, 'E4 TB Allocation Details'!$A$18:$L$205, MATCH("Customer ID", 'E4 TB Allocation Details'!$A$18:$L$18, 0),FALSE), 'E2 Allocators'!$B$15:$W$361, MATCH('O5 Details by Class &amp; Accounts'!AU$18, 'E2 Allocators'!$B$15:$W$15, 0),FALSE)*$G177)</f>
        <v>0</v>
      </c>
      <c r="AV177" s="1412">
        <f ca="1">IF(ISERROR(VLOOKUP(VLOOKUP($A177, 'E4 TB Allocation Details'!$A$18:$L$205, MATCH("Customer ID", 'E4 TB Allocation Details'!$A$18:$L$18, 0),FALSE), 'E2 Allocators'!$B$15:$W$361, MATCH('O5 Details by Class &amp; Accounts'!AV$18, 'E2 Allocators'!$B$15:$W$15, 0),FALSE)*$G177), 0, VLOOKUP(VLOOKUP($A177, 'E4 TB Allocation Details'!$A$18:$L$205, MATCH("Customer ID", 'E4 TB Allocation Details'!$A$18:$L$18, 0),FALSE), 'E2 Allocators'!$B$15:$W$361, MATCH('O5 Details by Class &amp; Accounts'!AV$18, 'E2 Allocators'!$B$15:$W$15, 0),FALSE)*$G177)</f>
        <v>0</v>
      </c>
      <c r="AW177" s="1412">
        <f ca="1">IF(ISERROR(VLOOKUP(VLOOKUP($A177, 'E4 TB Allocation Details'!$A$18:$L$205, MATCH("Customer ID", 'E4 TB Allocation Details'!$A$18:$L$18, 0),FALSE), 'E2 Allocators'!$B$15:$W$361, MATCH('O5 Details by Class &amp; Accounts'!AW$18, 'E2 Allocators'!$B$15:$W$15, 0),FALSE)*$G177), 0, VLOOKUP(VLOOKUP($A177, 'E4 TB Allocation Details'!$A$18:$L$205, MATCH("Customer ID", 'E4 TB Allocation Details'!$A$18:$L$18, 0),FALSE), 'E2 Allocators'!$B$15:$W$361, MATCH('O5 Details by Class &amp; Accounts'!AW$18, 'E2 Allocators'!$B$15:$W$15, 0),FALSE)*$G177)</f>
        <v>0</v>
      </c>
      <c r="AX177" s="1412">
        <f t="shared" si="44"/>
        <v>0</v>
      </c>
      <c r="AY177" s="1412">
        <f ca="1">IF(ISERROR(VLOOKUP(VLOOKUP($A177, 'E4 TB Allocation Details'!$A$18:$L$205, MATCH("Misc ID", 'E4 TB Allocation Details'!$A$18:$L$18, 0),FALSE), 'E2 Allocators'!$B$15:$W$361, MATCH('O5 Details by Class &amp; Accounts'!AY$18, 'E2 Allocators'!$B$15:$W$15, 0),FALSE)*$E177), 0, VLOOKUP(VLOOKUP($A177, 'E4 TB Allocation Details'!$A$18:$L$205, MATCH("Misc ID", 'E4 TB Allocation Details'!$A$18:$L$18, 0),FALSE), 'E2 Allocators'!$B$15:$W$361, MATCH('O5 Details by Class &amp; Accounts'!AY$18, 'E2 Allocators'!$B$15:$W$15, 0),FALSE)*$E177)</f>
        <v>0</v>
      </c>
      <c r="AZ177" s="1412">
        <f ca="1">IF(ISERROR(VLOOKUP(VLOOKUP($A177, 'E4 TB Allocation Details'!$A$18:$L$205, MATCH("Misc ID", 'E4 TB Allocation Details'!$A$18:$L$18, 0),FALSE), 'E2 Allocators'!$B$15:$W$361, MATCH('O5 Details by Class &amp; Accounts'!AZ$18, 'E2 Allocators'!$B$15:$W$15, 0),FALSE)*$E177), 0, VLOOKUP(VLOOKUP($A177, 'E4 TB Allocation Details'!$A$18:$L$205, MATCH("Misc ID", 'E4 TB Allocation Details'!$A$18:$L$18, 0),FALSE), 'E2 Allocators'!$B$15:$W$361, MATCH('O5 Details by Class &amp; Accounts'!AZ$18, 'E2 Allocators'!$B$15:$W$15, 0),FALSE)*$E177)</f>
        <v>0</v>
      </c>
      <c r="BA177" s="1412">
        <f ca="1">IF(ISERROR(VLOOKUP(VLOOKUP($A177, 'E4 TB Allocation Details'!$A$18:$L$205, MATCH("Misc ID", 'E4 TB Allocation Details'!$A$18:$L$18, 0),FALSE), 'E2 Allocators'!$B$15:$W$361, MATCH('O5 Details by Class &amp; Accounts'!BA$18, 'E2 Allocators'!$B$15:$W$15, 0),FALSE)*$E177), 0, VLOOKUP(VLOOKUP($A177, 'E4 TB Allocation Details'!$A$18:$L$205, MATCH("Misc ID", 'E4 TB Allocation Details'!$A$18:$L$18, 0),FALSE), 'E2 Allocators'!$B$15:$W$361, MATCH('O5 Details by Class &amp; Accounts'!BA$18, 'E2 Allocators'!$B$15:$W$15, 0),FALSE)*$E177)</f>
        <v>0</v>
      </c>
      <c r="BB177" s="1412">
        <f ca="1">IF(ISERROR(VLOOKUP(VLOOKUP($A177, 'E4 TB Allocation Details'!$A$18:$L$205, MATCH("Misc ID", 'E4 TB Allocation Details'!$A$18:$L$18, 0),FALSE), 'E2 Allocators'!$B$15:$W$361, MATCH('O5 Details by Class &amp; Accounts'!BB$18, 'E2 Allocators'!$B$15:$W$15, 0),FALSE)*$E177), 0, VLOOKUP(VLOOKUP($A177, 'E4 TB Allocation Details'!$A$18:$L$205, MATCH("Misc ID", 'E4 TB Allocation Details'!$A$18:$L$18, 0),FALSE), 'E2 Allocators'!$B$15:$W$361, MATCH('O5 Details by Class &amp; Accounts'!BB$18, 'E2 Allocators'!$B$15:$W$15, 0),FALSE)*$E177)</f>
        <v>0</v>
      </c>
      <c r="BC177" s="1412">
        <f ca="1">IF(ISERROR(VLOOKUP(VLOOKUP($A177, 'E4 TB Allocation Details'!$A$18:$L$205, MATCH("Misc ID", 'E4 TB Allocation Details'!$A$18:$L$18, 0),FALSE), 'E2 Allocators'!$B$15:$W$361, MATCH('O5 Details by Class &amp; Accounts'!BC$18, 'E2 Allocators'!$B$15:$W$15, 0),FALSE)*$E177), 0, VLOOKUP(VLOOKUP($A177, 'E4 TB Allocation Details'!$A$18:$L$205, MATCH("Misc ID", 'E4 TB Allocation Details'!$A$18:$L$18, 0),FALSE), 'E2 Allocators'!$B$15:$W$361, MATCH('O5 Details by Class &amp; Accounts'!BC$18, 'E2 Allocators'!$B$15:$W$15, 0),FALSE)*$E177)</f>
        <v>0</v>
      </c>
      <c r="BD177" s="1412">
        <f ca="1">IF(ISERROR(VLOOKUP(VLOOKUP($A177, 'E4 TB Allocation Details'!$A$18:$L$205, MATCH("Misc ID", 'E4 TB Allocation Details'!$A$18:$L$18, 0),FALSE), 'E2 Allocators'!$B$15:$W$361, MATCH('O5 Details by Class &amp; Accounts'!BD$18, 'E2 Allocators'!$B$15:$W$15, 0),FALSE)*$E177), 0, VLOOKUP(VLOOKUP($A177, 'E4 TB Allocation Details'!$A$18:$L$205, MATCH("Misc ID", 'E4 TB Allocation Details'!$A$18:$L$18, 0),FALSE), 'E2 Allocators'!$B$15:$W$361, MATCH('O5 Details by Class &amp; Accounts'!BD$18, 'E2 Allocators'!$B$15:$W$15, 0),FALSE)*$E177)</f>
        <v>0</v>
      </c>
      <c r="BE177" s="1412">
        <f ca="1">IF(ISERROR(VLOOKUP(VLOOKUP($A177, 'E4 TB Allocation Details'!$A$18:$L$205, MATCH("Misc ID", 'E4 TB Allocation Details'!$A$18:$L$18, 0),FALSE), 'E2 Allocators'!$B$15:$W$361, MATCH('O5 Details by Class &amp; Accounts'!BE$18, 'E2 Allocators'!$B$15:$W$15, 0),FALSE)*$E177), 0, VLOOKUP(VLOOKUP($A177, 'E4 TB Allocation Details'!$A$18:$L$205, MATCH("Misc ID", 'E4 TB Allocation Details'!$A$18:$L$18, 0),FALSE), 'E2 Allocators'!$B$15:$W$361, MATCH('O5 Details by Class &amp; Accounts'!BE$18, 'E2 Allocators'!$B$15:$W$15, 0),FALSE)*$E177)</f>
        <v>0</v>
      </c>
      <c r="BF177" s="1412">
        <f ca="1">IF(ISERROR(VLOOKUP(VLOOKUP($A177, 'E4 TB Allocation Details'!$A$18:$L$205, MATCH("Misc ID", 'E4 TB Allocation Details'!$A$18:$L$18, 0),FALSE), 'E2 Allocators'!$B$15:$W$361, MATCH('O5 Details by Class &amp; Accounts'!BF$18, 'E2 Allocators'!$B$15:$W$15, 0),FALSE)*$E177), 0, VLOOKUP(VLOOKUP($A177, 'E4 TB Allocation Details'!$A$18:$L$205, MATCH("Misc ID", 'E4 TB Allocation Details'!$A$18:$L$18, 0),FALSE), 'E2 Allocators'!$B$15:$W$361, MATCH('O5 Details by Class &amp; Accounts'!BF$18, 'E2 Allocators'!$B$15:$W$15, 0),FALSE)*$E177)</f>
        <v>0</v>
      </c>
      <c r="BG177" s="1412">
        <f ca="1">IF(ISERROR(VLOOKUP(VLOOKUP($A177, 'E4 TB Allocation Details'!$A$18:$L$205, MATCH("Misc ID", 'E4 TB Allocation Details'!$A$18:$L$18, 0),FALSE), 'E2 Allocators'!$B$15:$W$361, MATCH('O5 Details by Class &amp; Accounts'!BG$18, 'E2 Allocators'!$B$15:$W$15, 0),FALSE)*$E177), 0, VLOOKUP(VLOOKUP($A177, 'E4 TB Allocation Details'!$A$18:$L$205, MATCH("Misc ID", 'E4 TB Allocation Details'!$A$18:$L$18, 0),FALSE), 'E2 Allocators'!$B$15:$W$361, MATCH('O5 Details by Class &amp; Accounts'!BG$18, 'E2 Allocators'!$B$15:$W$15, 0),FALSE)*$E177)</f>
        <v>0</v>
      </c>
      <c r="BH177" s="1412">
        <f ca="1">IF(ISERROR(VLOOKUP(VLOOKUP($A177, 'E4 TB Allocation Details'!$A$18:$L$205, MATCH("Misc ID", 'E4 TB Allocation Details'!$A$18:$L$18, 0),FALSE), 'E2 Allocators'!$B$15:$W$361, MATCH('O5 Details by Class &amp; Accounts'!BH$18, 'E2 Allocators'!$B$15:$W$15, 0),FALSE)*$E177), 0, VLOOKUP(VLOOKUP($A177, 'E4 TB Allocation Details'!$A$18:$L$205, MATCH("Misc ID", 'E4 TB Allocation Details'!$A$18:$L$18, 0),FALSE), 'E2 Allocators'!$B$15:$W$361, MATCH('O5 Details by Class &amp; Accounts'!BH$18, 'E2 Allocators'!$B$15:$W$15, 0),FALSE)*$E177)</f>
        <v>0</v>
      </c>
      <c r="BI177" s="1412">
        <f ca="1">IF(ISERROR(VLOOKUP(VLOOKUP($A177, 'E4 TB Allocation Details'!$A$18:$L$205, MATCH("Misc ID", 'E4 TB Allocation Details'!$A$18:$L$18, 0),FALSE), 'E2 Allocators'!$B$15:$W$361, MATCH('O5 Details by Class &amp; Accounts'!BI$18, 'E2 Allocators'!$B$15:$W$15, 0),FALSE)*$E177), 0, VLOOKUP(VLOOKUP($A177, 'E4 TB Allocation Details'!$A$18:$L$205, MATCH("Misc ID", 'E4 TB Allocation Details'!$A$18:$L$18, 0),FALSE), 'E2 Allocators'!$B$15:$W$361, MATCH('O5 Details by Class &amp; Accounts'!BI$18, 'E2 Allocators'!$B$15:$W$15, 0),FALSE)*$E177)</f>
        <v>0</v>
      </c>
      <c r="BJ177" s="1412">
        <f ca="1">IF(ISERROR(VLOOKUP(VLOOKUP($A177, 'E4 TB Allocation Details'!$A$18:$L$205, MATCH("Misc ID", 'E4 TB Allocation Details'!$A$18:$L$18, 0),FALSE), 'E2 Allocators'!$B$15:$W$361, MATCH('O5 Details by Class &amp; Accounts'!BJ$18, 'E2 Allocators'!$B$15:$W$15, 0),FALSE)*$E177), 0, VLOOKUP(VLOOKUP($A177, 'E4 TB Allocation Details'!$A$18:$L$205, MATCH("Misc ID", 'E4 TB Allocation Details'!$A$18:$L$18, 0),FALSE), 'E2 Allocators'!$B$15:$W$361, MATCH('O5 Details by Class &amp; Accounts'!BJ$18, 'E2 Allocators'!$B$15:$W$15, 0),FALSE)*$E177)</f>
        <v>0</v>
      </c>
      <c r="BK177" s="1412">
        <f ca="1">IF(ISERROR(VLOOKUP(VLOOKUP($A177, 'E4 TB Allocation Details'!$A$18:$L$205, MATCH("Misc ID", 'E4 TB Allocation Details'!$A$18:$L$18, 0),FALSE), 'E2 Allocators'!$B$15:$W$361, MATCH('O5 Details by Class &amp; Accounts'!BK$18, 'E2 Allocators'!$B$15:$W$15, 0),FALSE)*$E177), 0, VLOOKUP(VLOOKUP($A177, 'E4 TB Allocation Details'!$A$18:$L$205, MATCH("Misc ID", 'E4 TB Allocation Details'!$A$18:$L$18, 0),FALSE), 'E2 Allocators'!$B$15:$W$361, MATCH('O5 Details by Class &amp; Accounts'!BK$18, 'E2 Allocators'!$B$15:$W$15, 0),FALSE)*$E177)</f>
        <v>0</v>
      </c>
      <c r="BL177" s="1412">
        <f ca="1">IF(ISERROR(VLOOKUP(VLOOKUP($A177, 'E4 TB Allocation Details'!$A$18:$L$205, MATCH("Misc ID", 'E4 TB Allocation Details'!$A$18:$L$18, 0),FALSE), 'E2 Allocators'!$B$15:$W$361, MATCH('O5 Details by Class &amp; Accounts'!BL$18, 'E2 Allocators'!$B$15:$W$15, 0),FALSE)*$E177), 0, VLOOKUP(VLOOKUP($A177, 'E4 TB Allocation Details'!$A$18:$L$205, MATCH("Misc ID", 'E4 TB Allocation Details'!$A$18:$L$18, 0),FALSE), 'E2 Allocators'!$B$15:$W$361, MATCH('O5 Details by Class &amp; Accounts'!BL$18, 'E2 Allocators'!$B$15:$W$15, 0),FALSE)*$E177)</f>
        <v>0</v>
      </c>
      <c r="BM177" s="1412">
        <f ca="1">IF(ISERROR(VLOOKUP(VLOOKUP($A177, 'E4 TB Allocation Details'!$A$18:$L$205, MATCH("Misc ID", 'E4 TB Allocation Details'!$A$18:$L$18, 0),FALSE), 'E2 Allocators'!$B$15:$W$361, MATCH('O5 Details by Class &amp; Accounts'!BM$18, 'E2 Allocators'!$B$15:$W$15, 0),FALSE)*$E177), 0, VLOOKUP(VLOOKUP($A177, 'E4 TB Allocation Details'!$A$18:$L$205, MATCH("Misc ID", 'E4 TB Allocation Details'!$A$18:$L$18, 0),FALSE), 'E2 Allocators'!$B$15:$W$361, MATCH('O5 Details by Class &amp; Accounts'!BM$18, 'E2 Allocators'!$B$15:$W$15, 0),FALSE)*$E177)</f>
        <v>0</v>
      </c>
      <c r="BN177" s="1412">
        <f ca="1">IF(ISERROR(VLOOKUP(VLOOKUP($A177, 'E4 TB Allocation Details'!$A$18:$L$205, MATCH("Misc ID", 'E4 TB Allocation Details'!$A$18:$L$18, 0),FALSE), 'E2 Allocators'!$B$15:$W$361, MATCH('O5 Details by Class &amp; Accounts'!BN$18, 'E2 Allocators'!$B$15:$W$15, 0),FALSE)*$E177), 0, VLOOKUP(VLOOKUP($A177, 'E4 TB Allocation Details'!$A$18:$L$205, MATCH("Misc ID", 'E4 TB Allocation Details'!$A$18:$L$18, 0),FALSE), 'E2 Allocators'!$B$15:$W$361, MATCH('O5 Details by Class &amp; Accounts'!BN$18, 'E2 Allocators'!$B$15:$W$15, 0),FALSE)*$E177)</f>
        <v>0</v>
      </c>
      <c r="BO177" s="1412">
        <f ca="1">IF(ISERROR(VLOOKUP(VLOOKUP($A177, 'E4 TB Allocation Details'!$A$18:$L$205, MATCH("Misc ID", 'E4 TB Allocation Details'!$A$18:$L$18, 0),FALSE), 'E2 Allocators'!$B$15:$W$361, MATCH('O5 Details by Class &amp; Accounts'!BO$18, 'E2 Allocators'!$B$15:$W$15, 0),FALSE)*$E177), 0, VLOOKUP(VLOOKUP($A177, 'E4 TB Allocation Details'!$A$18:$L$205, MATCH("Misc ID", 'E4 TB Allocation Details'!$A$18:$L$18, 0),FALSE), 'E2 Allocators'!$B$15:$W$361, MATCH('O5 Details by Class &amp; Accounts'!BO$18, 'E2 Allocators'!$B$15:$W$15, 0),FALSE)*$E177)</f>
        <v>0</v>
      </c>
      <c r="BP177" s="1412">
        <f ca="1">IF(ISERROR(VLOOKUP(VLOOKUP($A177, 'E4 TB Allocation Details'!$A$18:$L$205, MATCH("Misc ID", 'E4 TB Allocation Details'!$A$18:$L$18, 0),FALSE), 'E2 Allocators'!$B$15:$W$361, MATCH('O5 Details by Class &amp; Accounts'!BP$18, 'E2 Allocators'!$B$15:$W$15, 0),FALSE)*$E177), 0, VLOOKUP(VLOOKUP($A177, 'E4 TB Allocation Details'!$A$18:$L$205, MATCH("Misc ID", 'E4 TB Allocation Details'!$A$18:$L$18, 0),FALSE), 'E2 Allocators'!$B$15:$W$361, MATCH('O5 Details by Class &amp; Accounts'!BP$18, 'E2 Allocators'!$B$15:$W$15, 0),FALSE)*$E177)</f>
        <v>0</v>
      </c>
      <c r="BQ177" s="1412">
        <f ca="1">IF(ISERROR(VLOOKUP(VLOOKUP($A177, 'E4 TB Allocation Details'!$A$18:$L$205, MATCH("Misc ID", 'E4 TB Allocation Details'!$A$18:$L$18, 0),FALSE), 'E2 Allocators'!$B$15:$W$361, MATCH('O5 Details by Class &amp; Accounts'!BQ$18, 'E2 Allocators'!$B$15:$W$15, 0),FALSE)*$E177), 0, VLOOKUP(VLOOKUP($A177, 'E4 TB Allocation Details'!$A$18:$L$205, MATCH("Misc ID", 'E4 TB Allocation Details'!$A$18:$L$18, 0),FALSE), 'E2 Allocators'!$B$15:$W$361, MATCH('O5 Details by Class &amp; Accounts'!BQ$18, 'E2 Allocators'!$B$15:$W$15, 0),FALSE)*$E177)</f>
        <v>0</v>
      </c>
      <c r="BR177" s="1412">
        <f ca="1">IF(ISERROR(VLOOKUP(VLOOKUP($A177, 'E4 TB Allocation Details'!$A$18:$L$205, MATCH("Misc ID", 'E4 TB Allocation Details'!$A$18:$L$18, 0),FALSE), 'E2 Allocators'!$B$15:$W$361, MATCH('O5 Details by Class &amp; Accounts'!BR$18, 'E2 Allocators'!$B$15:$W$15, 0),FALSE)*$E177), 0, VLOOKUP(VLOOKUP($A177, 'E4 TB Allocation Details'!$A$18:$L$205, MATCH("Misc ID", 'E4 TB Allocation Details'!$A$18:$L$18, 0),FALSE), 'E2 Allocators'!$B$15:$W$361, MATCH('O5 Details by Class &amp; Accounts'!BR$18, 'E2 Allocators'!$B$15:$W$15, 0),FALSE)*$E177)</f>
        <v>0</v>
      </c>
      <c r="BS177" s="1412">
        <f t="shared" si="41"/>
        <v>0</v>
      </c>
      <c r="BT177" s="1412">
        <f ca="1">IF(ISERROR(VLOOKUP(VLOOKUP($A177, 'E4 TB Allocation Details'!$A$18:$L$205, MATCH("A &amp; G ID", 'E4 TB Allocation Details'!$A$18:$L$18, 0),FALSE), 'E2 Allocators'!$B$15:$W$361, MATCH('O5 Details by Class &amp; Accounts'!BT$18, 'E2 Allocators'!$B$15:$W$15, 0),FALSE)*$E177), 0, VLOOKUP(VLOOKUP($A177, 'E4 TB Allocation Details'!$A$18:$L$205, MATCH("A &amp; G ID", 'E4 TB Allocation Details'!$A$18:$L$18, 0),FALSE), 'E2 Allocators'!$B$15:$W$361, MATCH('O5 Details by Class &amp; Accounts'!BT$18, 'E2 Allocators'!$B$15:$W$15, 0),FALSE)*$E177)</f>
        <v>111144.27637354651</v>
      </c>
      <c r="BU177" s="1412">
        <f ca="1">IF(ISERROR(VLOOKUP(VLOOKUP($A177, 'E4 TB Allocation Details'!$A$18:$L$205, MATCH("A &amp; G ID", 'E4 TB Allocation Details'!$A$18:$L$18, 0),FALSE), 'E2 Allocators'!$B$15:$W$361, MATCH('O5 Details by Class &amp; Accounts'!BU$18, 'E2 Allocators'!$B$15:$W$15, 0),FALSE)*$E177), 0, VLOOKUP(VLOOKUP($A177, 'E4 TB Allocation Details'!$A$18:$L$205, MATCH("A &amp; G ID", 'E4 TB Allocation Details'!$A$18:$L$18, 0),FALSE), 'E2 Allocators'!$B$15:$W$361, MATCH('O5 Details by Class &amp; Accounts'!BU$18, 'E2 Allocators'!$B$15:$W$15, 0),FALSE)*$E177)</f>
        <v>31308.609261864207</v>
      </c>
      <c r="BV177" s="1412">
        <f ca="1">IF(ISERROR(VLOOKUP(VLOOKUP($A177, 'E4 TB Allocation Details'!$A$18:$L$205, MATCH("A &amp; G ID", 'E4 TB Allocation Details'!$A$18:$L$18, 0),FALSE), 'E2 Allocators'!$B$15:$W$361, MATCH('O5 Details by Class &amp; Accounts'!BV$18, 'E2 Allocators'!$B$15:$W$15, 0),FALSE)*$E177), 0, VLOOKUP(VLOOKUP($A177, 'E4 TB Allocation Details'!$A$18:$L$205, MATCH("A &amp; G ID", 'E4 TB Allocation Details'!$A$18:$L$18, 0),FALSE), 'E2 Allocators'!$B$15:$W$361, MATCH('O5 Details by Class &amp; Accounts'!BV$18, 'E2 Allocators'!$B$15:$W$15, 0),FALSE)*$E177)</f>
        <v>33677.096958334048</v>
      </c>
      <c r="BW177" s="1412">
        <f ca="1">IF(ISERROR(VLOOKUP(VLOOKUP($A177, 'E4 TB Allocation Details'!$A$18:$L$205, MATCH("A &amp; G ID", 'E4 TB Allocation Details'!$A$18:$L$18, 0),FALSE), 'E2 Allocators'!$B$15:$W$361, MATCH('O5 Details by Class &amp; Accounts'!BW$18, 'E2 Allocators'!$B$15:$W$15, 0),FALSE)*$E177), 0, VLOOKUP(VLOOKUP($A177, 'E4 TB Allocation Details'!$A$18:$L$205, MATCH("A &amp; G ID", 'E4 TB Allocation Details'!$A$18:$L$18, 0),FALSE), 'E2 Allocators'!$B$15:$W$361, MATCH('O5 Details by Class &amp; Accounts'!BW$18, 'E2 Allocators'!$B$15:$W$15, 0),FALSE)*$E177)</f>
        <v>0</v>
      </c>
      <c r="BX177" s="1412">
        <f ca="1">IF(ISERROR(VLOOKUP(VLOOKUP($A177, 'E4 TB Allocation Details'!$A$18:$L$205, MATCH("A &amp; G ID", 'E4 TB Allocation Details'!$A$18:$L$18, 0),FALSE), 'E2 Allocators'!$B$15:$W$361, MATCH('O5 Details by Class &amp; Accounts'!BX$18, 'E2 Allocators'!$B$15:$W$15, 0),FALSE)*$E177), 0, VLOOKUP(VLOOKUP($A177, 'E4 TB Allocation Details'!$A$18:$L$205, MATCH("A &amp; G ID", 'E4 TB Allocation Details'!$A$18:$L$18, 0),FALSE), 'E2 Allocators'!$B$15:$W$361, MATCH('O5 Details by Class &amp; Accounts'!BX$18, 'E2 Allocators'!$B$15:$W$15, 0),FALSE)*$E177)</f>
        <v>0</v>
      </c>
      <c r="BY177" s="1412">
        <f ca="1">IF(ISERROR(VLOOKUP(VLOOKUP($A177, 'E4 TB Allocation Details'!$A$18:$L$205, MATCH("A &amp; G ID", 'E4 TB Allocation Details'!$A$18:$L$18, 0),FALSE), 'E2 Allocators'!$B$15:$W$361, MATCH('O5 Details by Class &amp; Accounts'!BY$18, 'E2 Allocators'!$B$15:$W$15, 0),FALSE)*$E177), 0, VLOOKUP(VLOOKUP($A177, 'E4 TB Allocation Details'!$A$18:$L$205, MATCH("A &amp; G ID", 'E4 TB Allocation Details'!$A$18:$L$18, 0),FALSE), 'E2 Allocators'!$B$15:$W$361, MATCH('O5 Details by Class &amp; Accounts'!BY$18, 'E2 Allocators'!$B$15:$W$15, 0),FALSE)*$E177)</f>
        <v>0</v>
      </c>
      <c r="BZ177" s="1412">
        <f ca="1">IF(ISERROR(VLOOKUP(VLOOKUP($A177, 'E4 TB Allocation Details'!$A$18:$L$205, MATCH("A &amp; G ID", 'E4 TB Allocation Details'!$A$18:$L$18, 0),FALSE), 'E2 Allocators'!$B$15:$W$361, MATCH('O5 Details by Class &amp; Accounts'!BZ$18, 'E2 Allocators'!$B$15:$W$15, 0),FALSE)*$E177), 0, VLOOKUP(VLOOKUP($A177, 'E4 TB Allocation Details'!$A$18:$L$205, MATCH("A &amp; G ID", 'E4 TB Allocation Details'!$A$18:$L$18, 0),FALSE), 'E2 Allocators'!$B$15:$W$361, MATCH('O5 Details by Class &amp; Accounts'!BZ$18, 'E2 Allocators'!$B$15:$W$15, 0),FALSE)*$E177)</f>
        <v>7928.6083237542298</v>
      </c>
      <c r="CA177" s="1412">
        <f ca="1">IF(ISERROR(VLOOKUP(VLOOKUP($A177, 'E4 TB Allocation Details'!$A$18:$L$205, MATCH("A &amp; G ID", 'E4 TB Allocation Details'!$A$18:$L$18, 0),FALSE), 'E2 Allocators'!$B$15:$W$361, MATCH('O5 Details by Class &amp; Accounts'!CA$18, 'E2 Allocators'!$B$15:$W$15, 0),FALSE)*$E177), 0, VLOOKUP(VLOOKUP($A177, 'E4 TB Allocation Details'!$A$18:$L$205, MATCH("A &amp; G ID", 'E4 TB Allocation Details'!$A$18:$L$18, 0),FALSE), 'E2 Allocators'!$B$15:$W$361, MATCH('O5 Details by Class &amp; Accounts'!CA$18, 'E2 Allocators'!$B$15:$W$15, 0),FALSE)*$E177)</f>
        <v>500.17088692807084</v>
      </c>
      <c r="CB177" s="1412">
        <f ca="1">IF(ISERROR(VLOOKUP(VLOOKUP($A177, 'E4 TB Allocation Details'!$A$18:$L$205, MATCH("A &amp; G ID", 'E4 TB Allocation Details'!$A$18:$L$18, 0),FALSE), 'E2 Allocators'!$B$15:$W$361, MATCH('O5 Details by Class &amp; Accounts'!CB$18, 'E2 Allocators'!$B$15:$W$15, 0),FALSE)*$E177), 0, VLOOKUP(VLOOKUP($A177, 'E4 TB Allocation Details'!$A$18:$L$205, MATCH("A &amp; G ID", 'E4 TB Allocation Details'!$A$18:$L$18, 0),FALSE), 'E2 Allocators'!$B$15:$W$361, MATCH('O5 Details by Class &amp; Accounts'!CB$18, 'E2 Allocators'!$B$15:$W$15, 0),FALSE)*$E177)</f>
        <v>441.23819557292882</v>
      </c>
      <c r="CC177" s="1412">
        <f ca="1">IF(ISERROR(VLOOKUP(VLOOKUP($A177, 'E4 TB Allocation Details'!$A$18:$L$205, MATCH("A &amp; G ID", 'E4 TB Allocation Details'!$A$18:$L$18, 0),FALSE), 'E2 Allocators'!$B$15:$W$361, MATCH('O5 Details by Class &amp; Accounts'!CC$18, 'E2 Allocators'!$B$15:$W$15, 0),FALSE)*$E177), 0, VLOOKUP(VLOOKUP($A177, 'E4 TB Allocation Details'!$A$18:$L$205, MATCH("A &amp; G ID", 'E4 TB Allocation Details'!$A$18:$L$18, 0),FALSE), 'E2 Allocators'!$B$15:$W$361, MATCH('O5 Details by Class &amp; Accounts'!CC$18, 'E2 Allocators'!$B$15:$W$15, 0),FALSE)*$E177)</f>
        <v>0</v>
      </c>
      <c r="CD177" s="1412">
        <f ca="1">IF(ISERROR(VLOOKUP(VLOOKUP($A177, 'E4 TB Allocation Details'!$A$18:$L$205, MATCH("A &amp; G ID", 'E4 TB Allocation Details'!$A$18:$L$18, 0),FALSE), 'E2 Allocators'!$B$15:$W$361, MATCH('O5 Details by Class &amp; Accounts'!CD$18, 'E2 Allocators'!$B$15:$W$15, 0),FALSE)*$E177), 0, VLOOKUP(VLOOKUP($A177, 'E4 TB Allocation Details'!$A$18:$L$205, MATCH("A &amp; G ID", 'E4 TB Allocation Details'!$A$18:$L$18, 0),FALSE), 'E2 Allocators'!$B$15:$W$361, MATCH('O5 Details by Class &amp; Accounts'!CD$18, 'E2 Allocators'!$B$15:$W$15, 0),FALSE)*$E177)</f>
        <v>0</v>
      </c>
      <c r="CE177" s="1412">
        <f ca="1">IF(ISERROR(VLOOKUP(VLOOKUP($A177, 'E4 TB Allocation Details'!$A$18:$L$205, MATCH("A &amp; G ID", 'E4 TB Allocation Details'!$A$18:$L$18, 0),FALSE), 'E2 Allocators'!$B$15:$W$361, MATCH('O5 Details by Class &amp; Accounts'!CE$18, 'E2 Allocators'!$B$15:$W$15, 0),FALSE)*$E177), 0, VLOOKUP(VLOOKUP($A177, 'E4 TB Allocation Details'!$A$18:$L$205, MATCH("A &amp; G ID", 'E4 TB Allocation Details'!$A$18:$L$18, 0),FALSE), 'E2 Allocators'!$B$15:$W$361, MATCH('O5 Details by Class &amp; Accounts'!CE$18, 'E2 Allocators'!$B$15:$W$15, 0),FALSE)*$E177)</f>
        <v>0</v>
      </c>
      <c r="CF177" s="1412">
        <f ca="1">IF(ISERROR(VLOOKUP(VLOOKUP($A177, 'E4 TB Allocation Details'!$A$18:$L$205, MATCH("A &amp; G ID", 'E4 TB Allocation Details'!$A$18:$L$18, 0),FALSE), 'E2 Allocators'!$B$15:$W$361, MATCH('O5 Details by Class &amp; Accounts'!CF$18, 'E2 Allocators'!$B$15:$W$15, 0),FALSE)*$E177), 0, VLOOKUP(VLOOKUP($A177, 'E4 TB Allocation Details'!$A$18:$L$205, MATCH("A &amp; G ID", 'E4 TB Allocation Details'!$A$18:$L$18, 0),FALSE), 'E2 Allocators'!$B$15:$W$361, MATCH('O5 Details by Class &amp; Accounts'!CF$18, 'E2 Allocators'!$B$15:$W$15, 0),FALSE)*$E177)</f>
        <v>0</v>
      </c>
      <c r="CG177" s="1412">
        <f ca="1">IF(ISERROR(VLOOKUP(VLOOKUP($A177, 'E4 TB Allocation Details'!$A$18:$L$205, MATCH("A &amp; G ID", 'E4 TB Allocation Details'!$A$18:$L$18, 0),FALSE), 'E2 Allocators'!$B$15:$W$361, MATCH('O5 Details by Class &amp; Accounts'!CG$18, 'E2 Allocators'!$B$15:$W$15, 0),FALSE)*$E177), 0, VLOOKUP(VLOOKUP($A177, 'E4 TB Allocation Details'!$A$18:$L$205, MATCH("A &amp; G ID", 'E4 TB Allocation Details'!$A$18:$L$18, 0),FALSE), 'E2 Allocators'!$B$15:$W$361, MATCH('O5 Details by Class &amp; Accounts'!CG$18, 'E2 Allocators'!$B$15:$W$15, 0),FALSE)*$E177)</f>
        <v>0</v>
      </c>
      <c r="CH177" s="1412">
        <f ca="1">IF(ISERROR(VLOOKUP(VLOOKUP($A177, 'E4 TB Allocation Details'!$A$18:$L$205, MATCH("A &amp; G ID", 'E4 TB Allocation Details'!$A$18:$L$18, 0),FALSE), 'E2 Allocators'!$B$15:$W$361, MATCH('O5 Details by Class &amp; Accounts'!CH$18, 'E2 Allocators'!$B$15:$W$15, 0),FALSE)*$E177), 0, VLOOKUP(VLOOKUP($A177, 'E4 TB Allocation Details'!$A$18:$L$205, MATCH("A &amp; G ID", 'E4 TB Allocation Details'!$A$18:$L$18, 0),FALSE), 'E2 Allocators'!$B$15:$W$361, MATCH('O5 Details by Class &amp; Accounts'!CH$18, 'E2 Allocators'!$B$15:$W$15, 0),FALSE)*$E177)</f>
        <v>0</v>
      </c>
      <c r="CI177" s="1412">
        <f ca="1">IF(ISERROR(VLOOKUP(VLOOKUP($A177, 'E4 TB Allocation Details'!$A$18:$L$205, MATCH("A &amp; G ID", 'E4 TB Allocation Details'!$A$18:$L$18, 0),FALSE), 'E2 Allocators'!$B$15:$W$361, MATCH('O5 Details by Class &amp; Accounts'!CI$18, 'E2 Allocators'!$B$15:$W$15, 0),FALSE)*$E177), 0, VLOOKUP(VLOOKUP($A177, 'E4 TB Allocation Details'!$A$18:$L$205, MATCH("A &amp; G ID", 'E4 TB Allocation Details'!$A$18:$L$18, 0),FALSE), 'E2 Allocators'!$B$15:$W$361, MATCH('O5 Details by Class &amp; Accounts'!CI$18, 'E2 Allocators'!$B$15:$W$15, 0),FALSE)*$E177)</f>
        <v>0</v>
      </c>
      <c r="CJ177" s="1412">
        <f ca="1">IF(ISERROR(VLOOKUP(VLOOKUP($A177, 'E4 TB Allocation Details'!$A$18:$L$205, MATCH("A &amp; G ID", 'E4 TB Allocation Details'!$A$18:$L$18, 0),FALSE), 'E2 Allocators'!$B$15:$W$361, MATCH('O5 Details by Class &amp; Accounts'!CJ$18, 'E2 Allocators'!$B$15:$W$15, 0),FALSE)*$E177), 0, VLOOKUP(VLOOKUP($A177, 'E4 TB Allocation Details'!$A$18:$L$205, MATCH("A &amp; G ID", 'E4 TB Allocation Details'!$A$18:$L$18, 0),FALSE), 'E2 Allocators'!$B$15:$W$361, MATCH('O5 Details by Class &amp; Accounts'!CJ$18, 'E2 Allocators'!$B$15:$W$15, 0),FALSE)*$E177)</f>
        <v>0</v>
      </c>
      <c r="CK177" s="1412">
        <f ca="1">IF(ISERROR(VLOOKUP(VLOOKUP($A177, 'E4 TB Allocation Details'!$A$18:$L$205, MATCH("A &amp; G ID", 'E4 TB Allocation Details'!$A$18:$L$18, 0),FALSE), 'E2 Allocators'!$B$15:$W$361, MATCH('O5 Details by Class &amp; Accounts'!CK$18, 'E2 Allocators'!$B$15:$W$15, 0),FALSE)*$E177), 0, VLOOKUP(VLOOKUP($A177, 'E4 TB Allocation Details'!$A$18:$L$205, MATCH("A &amp; G ID", 'E4 TB Allocation Details'!$A$18:$L$18, 0),FALSE), 'E2 Allocators'!$B$15:$W$361, MATCH('O5 Details by Class &amp; Accounts'!CK$18, 'E2 Allocators'!$B$15:$W$15, 0),FALSE)*$E177)</f>
        <v>0</v>
      </c>
      <c r="CL177" s="1412">
        <f ca="1">IF(ISERROR(VLOOKUP(VLOOKUP($A177, 'E4 TB Allocation Details'!$A$18:$L$205, MATCH("A &amp; G ID", 'E4 TB Allocation Details'!$A$18:$L$18, 0),FALSE), 'E2 Allocators'!$B$15:$W$361, MATCH('O5 Details by Class &amp; Accounts'!CL$18, 'E2 Allocators'!$B$15:$W$15, 0),FALSE)*$E177), 0, VLOOKUP(VLOOKUP($A177, 'E4 TB Allocation Details'!$A$18:$L$205, MATCH("A &amp; G ID", 'E4 TB Allocation Details'!$A$18:$L$18, 0),FALSE), 'E2 Allocators'!$B$15:$W$361, MATCH('O5 Details by Class &amp; Accounts'!CL$18, 'E2 Allocators'!$B$15:$W$15, 0),FALSE)*$E177)</f>
        <v>0</v>
      </c>
      <c r="CM177" s="1412">
        <f ca="1">IF(ISERROR(VLOOKUP(VLOOKUP($A177, 'E4 TB Allocation Details'!$A$18:$L$205, MATCH("A &amp; G ID", 'E4 TB Allocation Details'!$A$18:$L$18, 0),FALSE), 'E2 Allocators'!$B$15:$W$361, MATCH('O5 Details by Class &amp; Accounts'!CM$18, 'E2 Allocators'!$B$15:$W$15, 0),FALSE)*$E177), 0, VLOOKUP(VLOOKUP($A177, 'E4 TB Allocation Details'!$A$18:$L$205, MATCH("A &amp; G ID", 'E4 TB Allocation Details'!$A$18:$L$18, 0),FALSE), 'E2 Allocators'!$B$15:$W$361, MATCH('O5 Details by Class &amp; Accounts'!CM$18, 'E2 Allocators'!$B$15:$W$15, 0),FALSE)*$E177)</f>
        <v>0</v>
      </c>
      <c r="CN177" s="1412">
        <f t="shared" si="42"/>
        <v>184999.99999999997</v>
      </c>
      <c r="CO177" s="1792">
        <f t="shared" si="43"/>
        <v>0</v>
      </c>
      <c r="CQ177" s="2087" t="s">
        <v>675</v>
      </c>
    </row>
    <row r="178" spans="1:95" s="81" customFormat="1" ht="12.75">
      <c r="A178" s="1170">
        <v>5620</v>
      </c>
      <c r="B178" s="452" t="s">
        <v>1339</v>
      </c>
      <c r="C178" s="1789">
        <f ca="1">IF(ISERROR(VLOOKUP($A178,'I3 TB Data'!$A$23:$H$458,MATCH('O5 Details by Class &amp; Accounts'!$C$18, 'I3 TB Data'!$A$23:$H$23,0),0)), 0, VLOOKUP($A178,'I3 TB Data'!$A$23:$H$458,MATCH('O5 Details by Class &amp; Accounts'!$C$18,'I3 TB Data'!$A$23:$H$23,0),0))</f>
        <v>210000</v>
      </c>
      <c r="D178" s="1790"/>
      <c r="E178" s="1789">
        <f t="shared" si="37"/>
        <v>210000</v>
      </c>
      <c r="F178" s="1791"/>
      <c r="G178" s="1791"/>
      <c r="H178" s="1412">
        <f t="shared" si="39"/>
        <v>0</v>
      </c>
      <c r="I178" s="1412">
        <f ca="1">IF(ISERROR(VLOOKUP(VLOOKUP($A178, 'E4 TB Allocation Details'!$A$18:$L$205, MATCH("Demand ID", 'E4 TB Allocation Details'!$A$18:$L$18, 0),FALSE), 'E2 Allocators'!$B$15:$W$361, MATCH('O5 Details by Class &amp; Accounts'!I$18, 'E2 Allocators'!$B$15:$W$15, 0),FALSE)*$F178), 0, VLOOKUP(VLOOKUP($A178, 'E4 TB Allocation Details'!$A$18:$L$205, MATCH("Demand ID", 'E4 TB Allocation Details'!$A$18:$L$18, 0),FALSE), 'E2 Allocators'!$B$15:$W$361, MATCH('O5 Details by Class &amp; Accounts'!I$18, 'E2 Allocators'!$B$15:$W$15, 0),FALSE)*$F178)</f>
        <v>0</v>
      </c>
      <c r="J178" s="1412">
        <f ca="1">IF(ISERROR(VLOOKUP(VLOOKUP($A178, 'E4 TB Allocation Details'!$A$18:$L$205, MATCH("Demand ID", 'E4 TB Allocation Details'!$A$18:$L$18, 0),FALSE), 'E2 Allocators'!$B$15:$W$361, MATCH('O5 Details by Class &amp; Accounts'!J$18, 'E2 Allocators'!$B$15:$W$15, 0),FALSE)*$F178), 0, VLOOKUP(VLOOKUP($A178, 'E4 TB Allocation Details'!$A$18:$L$205, MATCH("Demand ID", 'E4 TB Allocation Details'!$A$18:$L$18, 0),FALSE), 'E2 Allocators'!$B$15:$W$361, MATCH('O5 Details by Class &amp; Accounts'!J$18, 'E2 Allocators'!$B$15:$W$15, 0),FALSE)*$F178)</f>
        <v>0</v>
      </c>
      <c r="K178" s="1412">
        <f ca="1">IF(ISERROR(VLOOKUP(VLOOKUP($A178, 'E4 TB Allocation Details'!$A$18:$L$205, MATCH("Demand ID", 'E4 TB Allocation Details'!$A$18:$L$18, 0),FALSE), 'E2 Allocators'!$B$15:$W$361, MATCH('O5 Details by Class &amp; Accounts'!K$18, 'E2 Allocators'!$B$15:$W$15, 0),FALSE)*$F178), 0, VLOOKUP(VLOOKUP($A178, 'E4 TB Allocation Details'!$A$18:$L$205, MATCH("Demand ID", 'E4 TB Allocation Details'!$A$18:$L$18, 0),FALSE), 'E2 Allocators'!$B$15:$W$361, MATCH('O5 Details by Class &amp; Accounts'!K$18, 'E2 Allocators'!$B$15:$W$15, 0),FALSE)*$F178)</f>
        <v>0</v>
      </c>
      <c r="L178" s="1412">
        <f ca="1">IF(ISERROR(VLOOKUP(VLOOKUP($A178, 'E4 TB Allocation Details'!$A$18:$L$205, MATCH("Demand ID", 'E4 TB Allocation Details'!$A$18:$L$18, 0),FALSE), 'E2 Allocators'!$B$15:$W$361, MATCH('O5 Details by Class &amp; Accounts'!L$18, 'E2 Allocators'!$B$15:$W$15, 0),FALSE)*$F178), 0, VLOOKUP(VLOOKUP($A178, 'E4 TB Allocation Details'!$A$18:$L$205, MATCH("Demand ID", 'E4 TB Allocation Details'!$A$18:$L$18, 0),FALSE), 'E2 Allocators'!$B$15:$W$361, MATCH('O5 Details by Class &amp; Accounts'!L$18, 'E2 Allocators'!$B$15:$W$15, 0),FALSE)*$F178)</f>
        <v>0</v>
      </c>
      <c r="M178" s="1412">
        <f ca="1">IF(ISERROR(VLOOKUP(VLOOKUP($A178, 'E4 TB Allocation Details'!$A$18:$L$205, MATCH("Demand ID", 'E4 TB Allocation Details'!$A$18:$L$18, 0),FALSE), 'E2 Allocators'!$B$15:$W$361, MATCH('O5 Details by Class &amp; Accounts'!M$18, 'E2 Allocators'!$B$15:$W$15, 0),FALSE)*$F178), 0, VLOOKUP(VLOOKUP($A178, 'E4 TB Allocation Details'!$A$18:$L$205, MATCH("Demand ID", 'E4 TB Allocation Details'!$A$18:$L$18, 0),FALSE), 'E2 Allocators'!$B$15:$W$361, MATCH('O5 Details by Class &amp; Accounts'!M$18, 'E2 Allocators'!$B$15:$W$15, 0),FALSE)*$F178)</f>
        <v>0</v>
      </c>
      <c r="N178" s="1412">
        <f ca="1">IF(ISERROR(VLOOKUP(VLOOKUP($A178, 'E4 TB Allocation Details'!$A$18:$L$205, MATCH("Demand ID", 'E4 TB Allocation Details'!$A$18:$L$18, 0),FALSE), 'E2 Allocators'!$B$15:$W$361, MATCH('O5 Details by Class &amp; Accounts'!N$18, 'E2 Allocators'!$B$15:$W$15, 0),FALSE)*$F178), 0, VLOOKUP(VLOOKUP($A178, 'E4 TB Allocation Details'!$A$18:$L$205, MATCH("Demand ID", 'E4 TB Allocation Details'!$A$18:$L$18, 0),FALSE), 'E2 Allocators'!$B$15:$W$361, MATCH('O5 Details by Class &amp; Accounts'!N$18, 'E2 Allocators'!$B$15:$W$15, 0),FALSE)*$F178)</f>
        <v>0</v>
      </c>
      <c r="O178" s="1412">
        <f ca="1">IF(ISERROR(VLOOKUP(VLOOKUP($A178, 'E4 TB Allocation Details'!$A$18:$L$205, MATCH("Demand ID", 'E4 TB Allocation Details'!$A$18:$L$18, 0),FALSE), 'E2 Allocators'!$B$15:$W$361, MATCH('O5 Details by Class &amp; Accounts'!O$18, 'E2 Allocators'!$B$15:$W$15, 0),FALSE)*$F178), 0, VLOOKUP(VLOOKUP($A178, 'E4 TB Allocation Details'!$A$18:$L$205, MATCH("Demand ID", 'E4 TB Allocation Details'!$A$18:$L$18, 0),FALSE), 'E2 Allocators'!$B$15:$W$361, MATCH('O5 Details by Class &amp; Accounts'!O$18, 'E2 Allocators'!$B$15:$W$15, 0),FALSE)*$F178)</f>
        <v>0</v>
      </c>
      <c r="P178" s="1412">
        <f ca="1">IF(ISERROR(VLOOKUP(VLOOKUP($A178, 'E4 TB Allocation Details'!$A$18:$L$205, MATCH("Demand ID", 'E4 TB Allocation Details'!$A$18:$L$18, 0),FALSE), 'E2 Allocators'!$B$15:$W$361, MATCH('O5 Details by Class &amp; Accounts'!P$18, 'E2 Allocators'!$B$15:$W$15, 0),FALSE)*$F178), 0, VLOOKUP(VLOOKUP($A178, 'E4 TB Allocation Details'!$A$18:$L$205, MATCH("Demand ID", 'E4 TB Allocation Details'!$A$18:$L$18, 0),FALSE), 'E2 Allocators'!$B$15:$W$361, MATCH('O5 Details by Class &amp; Accounts'!P$18, 'E2 Allocators'!$B$15:$W$15, 0),FALSE)*$F178)</f>
        <v>0</v>
      </c>
      <c r="Q178" s="1412">
        <f ca="1">IF(ISERROR(VLOOKUP(VLOOKUP($A178, 'E4 TB Allocation Details'!$A$18:$L$205, MATCH("Demand ID", 'E4 TB Allocation Details'!$A$18:$L$18, 0),FALSE), 'E2 Allocators'!$B$15:$W$361, MATCH('O5 Details by Class &amp; Accounts'!Q$18, 'E2 Allocators'!$B$15:$W$15, 0),FALSE)*$F178), 0, VLOOKUP(VLOOKUP($A178, 'E4 TB Allocation Details'!$A$18:$L$205, MATCH("Demand ID", 'E4 TB Allocation Details'!$A$18:$L$18, 0),FALSE), 'E2 Allocators'!$B$15:$W$361, MATCH('O5 Details by Class &amp; Accounts'!Q$18, 'E2 Allocators'!$B$15:$W$15, 0),FALSE)*$F178)</f>
        <v>0</v>
      </c>
      <c r="R178" s="1412">
        <f ca="1">IF(ISERROR(VLOOKUP(VLOOKUP($A178, 'E4 TB Allocation Details'!$A$18:$L$205, MATCH("Demand ID", 'E4 TB Allocation Details'!$A$18:$L$18, 0),FALSE), 'E2 Allocators'!$B$15:$W$361, MATCH('O5 Details by Class &amp; Accounts'!R$18, 'E2 Allocators'!$B$15:$W$15, 0),FALSE)*$F178), 0, VLOOKUP(VLOOKUP($A178, 'E4 TB Allocation Details'!$A$18:$L$205, MATCH("Demand ID", 'E4 TB Allocation Details'!$A$18:$L$18, 0),FALSE), 'E2 Allocators'!$B$15:$W$361, MATCH('O5 Details by Class &amp; Accounts'!R$18, 'E2 Allocators'!$B$15:$W$15, 0),FALSE)*$F178)</f>
        <v>0</v>
      </c>
      <c r="S178" s="1412">
        <f ca="1">IF(ISERROR(VLOOKUP(VLOOKUP($A178, 'E4 TB Allocation Details'!$A$18:$L$205, MATCH("Demand ID", 'E4 TB Allocation Details'!$A$18:$L$18, 0),FALSE), 'E2 Allocators'!$B$15:$W$361, MATCH('O5 Details by Class &amp; Accounts'!S$18, 'E2 Allocators'!$B$15:$W$15, 0),FALSE)*$F178), 0, VLOOKUP(VLOOKUP($A178, 'E4 TB Allocation Details'!$A$18:$L$205, MATCH("Demand ID", 'E4 TB Allocation Details'!$A$18:$L$18, 0),FALSE), 'E2 Allocators'!$B$15:$W$361, MATCH('O5 Details by Class &amp; Accounts'!S$18, 'E2 Allocators'!$B$15:$W$15, 0),FALSE)*$F178)</f>
        <v>0</v>
      </c>
      <c r="T178" s="1412">
        <f ca="1">IF(ISERROR(VLOOKUP(VLOOKUP($A178, 'E4 TB Allocation Details'!$A$18:$L$205, MATCH("Demand ID", 'E4 TB Allocation Details'!$A$18:$L$18, 0),FALSE), 'E2 Allocators'!$B$15:$W$361, MATCH('O5 Details by Class &amp; Accounts'!T$18, 'E2 Allocators'!$B$15:$W$15, 0),FALSE)*$F178), 0, VLOOKUP(VLOOKUP($A178, 'E4 TB Allocation Details'!$A$18:$L$205, MATCH("Demand ID", 'E4 TB Allocation Details'!$A$18:$L$18, 0),FALSE), 'E2 Allocators'!$B$15:$W$361, MATCH('O5 Details by Class &amp; Accounts'!T$18, 'E2 Allocators'!$B$15:$W$15, 0),FALSE)*$F178)</f>
        <v>0</v>
      </c>
      <c r="U178" s="1412">
        <f ca="1">IF(ISERROR(VLOOKUP(VLOOKUP($A178, 'E4 TB Allocation Details'!$A$18:$L$205, MATCH("Demand ID", 'E4 TB Allocation Details'!$A$18:$L$18, 0),FALSE), 'E2 Allocators'!$B$15:$W$361, MATCH('O5 Details by Class &amp; Accounts'!U$18, 'E2 Allocators'!$B$15:$W$15, 0),FALSE)*$F178), 0, VLOOKUP(VLOOKUP($A178, 'E4 TB Allocation Details'!$A$18:$L$205, MATCH("Demand ID", 'E4 TB Allocation Details'!$A$18:$L$18, 0),FALSE), 'E2 Allocators'!$B$15:$W$361, MATCH('O5 Details by Class &amp; Accounts'!U$18, 'E2 Allocators'!$B$15:$W$15, 0),FALSE)*$F178)</f>
        <v>0</v>
      </c>
      <c r="V178" s="1412">
        <f ca="1">IF(ISERROR(VLOOKUP(VLOOKUP($A178, 'E4 TB Allocation Details'!$A$18:$L$205, MATCH("Demand ID", 'E4 TB Allocation Details'!$A$18:$L$18, 0),FALSE), 'E2 Allocators'!$B$15:$W$361, MATCH('O5 Details by Class &amp; Accounts'!V$18, 'E2 Allocators'!$B$15:$W$15, 0),FALSE)*$F178), 0, VLOOKUP(VLOOKUP($A178, 'E4 TB Allocation Details'!$A$18:$L$205, MATCH("Demand ID", 'E4 TB Allocation Details'!$A$18:$L$18, 0),FALSE), 'E2 Allocators'!$B$15:$W$361, MATCH('O5 Details by Class &amp; Accounts'!V$18, 'E2 Allocators'!$B$15:$W$15, 0),FALSE)*$F178)</f>
        <v>0</v>
      </c>
      <c r="W178" s="1412">
        <f ca="1">IF(ISERROR(VLOOKUP(VLOOKUP($A178, 'E4 TB Allocation Details'!$A$18:$L$205, MATCH("Demand ID", 'E4 TB Allocation Details'!$A$18:$L$18, 0),FALSE), 'E2 Allocators'!$B$15:$W$361, MATCH('O5 Details by Class &amp; Accounts'!W$18, 'E2 Allocators'!$B$15:$W$15, 0),FALSE)*$F178), 0, VLOOKUP(VLOOKUP($A178, 'E4 TB Allocation Details'!$A$18:$L$205, MATCH("Demand ID", 'E4 TB Allocation Details'!$A$18:$L$18, 0),FALSE), 'E2 Allocators'!$B$15:$W$361, MATCH('O5 Details by Class &amp; Accounts'!W$18, 'E2 Allocators'!$B$15:$W$15, 0),FALSE)*$F178)</f>
        <v>0</v>
      </c>
      <c r="X178" s="1412">
        <f ca="1">IF(ISERROR(VLOOKUP(VLOOKUP($A178, 'E4 TB Allocation Details'!$A$18:$L$205, MATCH("Demand ID", 'E4 TB Allocation Details'!$A$18:$L$18, 0),FALSE), 'E2 Allocators'!$B$15:$W$361, MATCH('O5 Details by Class &amp; Accounts'!X$18, 'E2 Allocators'!$B$15:$W$15, 0),FALSE)*$F178), 0, VLOOKUP(VLOOKUP($A178, 'E4 TB Allocation Details'!$A$18:$L$205, MATCH("Demand ID", 'E4 TB Allocation Details'!$A$18:$L$18, 0),FALSE), 'E2 Allocators'!$B$15:$W$361, MATCH('O5 Details by Class &amp; Accounts'!X$18, 'E2 Allocators'!$B$15:$W$15, 0),FALSE)*$F178)</f>
        <v>0</v>
      </c>
      <c r="Y178" s="1412">
        <f ca="1">IF(ISERROR(VLOOKUP(VLOOKUP($A178, 'E4 TB Allocation Details'!$A$18:$L$205, MATCH("Demand ID", 'E4 TB Allocation Details'!$A$18:$L$18, 0),FALSE), 'E2 Allocators'!$B$15:$W$361, MATCH('O5 Details by Class &amp; Accounts'!Y$18, 'E2 Allocators'!$B$15:$W$15, 0),FALSE)*$F178), 0, VLOOKUP(VLOOKUP($A178, 'E4 TB Allocation Details'!$A$18:$L$205, MATCH("Demand ID", 'E4 TB Allocation Details'!$A$18:$L$18, 0),FALSE), 'E2 Allocators'!$B$15:$W$361, MATCH('O5 Details by Class &amp; Accounts'!Y$18, 'E2 Allocators'!$B$15:$W$15, 0),FALSE)*$F178)</f>
        <v>0</v>
      </c>
      <c r="Z178" s="1412">
        <f ca="1">IF(ISERROR(VLOOKUP(VLOOKUP($A178, 'E4 TB Allocation Details'!$A$18:$L$205, MATCH("Demand ID", 'E4 TB Allocation Details'!$A$18:$L$18, 0),FALSE), 'E2 Allocators'!$B$15:$W$361, MATCH('O5 Details by Class &amp; Accounts'!Z$18, 'E2 Allocators'!$B$15:$W$15, 0),FALSE)*$F178), 0, VLOOKUP(VLOOKUP($A178, 'E4 TB Allocation Details'!$A$18:$L$205, MATCH("Demand ID", 'E4 TB Allocation Details'!$A$18:$L$18, 0),FALSE), 'E2 Allocators'!$B$15:$W$361, MATCH('O5 Details by Class &amp; Accounts'!Z$18, 'E2 Allocators'!$B$15:$W$15, 0),FALSE)*$F178)</f>
        <v>0</v>
      </c>
      <c r="AA178" s="1412">
        <f ca="1">IF(ISERROR(VLOOKUP(VLOOKUP($A178, 'E4 TB Allocation Details'!$A$18:$L$205, MATCH("Demand ID", 'E4 TB Allocation Details'!$A$18:$L$18, 0),FALSE), 'E2 Allocators'!$B$15:$W$361, MATCH('O5 Details by Class &amp; Accounts'!AA$18, 'E2 Allocators'!$B$15:$W$15, 0),FALSE)*$F178), 0, VLOOKUP(VLOOKUP($A178, 'E4 TB Allocation Details'!$A$18:$L$205, MATCH("Demand ID", 'E4 TB Allocation Details'!$A$18:$L$18, 0),FALSE), 'E2 Allocators'!$B$15:$W$361, MATCH('O5 Details by Class &amp; Accounts'!AA$18, 'E2 Allocators'!$B$15:$W$15, 0),FALSE)*$F178)</f>
        <v>0</v>
      </c>
      <c r="AB178" s="1412">
        <f ca="1">IF(ISERROR(VLOOKUP(VLOOKUP($A178, 'E4 TB Allocation Details'!$A$18:$L$205, MATCH("Demand ID", 'E4 TB Allocation Details'!$A$18:$L$18, 0),FALSE), 'E2 Allocators'!$B$15:$W$361, MATCH('O5 Details by Class &amp; Accounts'!AB$18, 'E2 Allocators'!$B$15:$W$15, 0),FALSE)*$F178), 0, VLOOKUP(VLOOKUP($A178, 'E4 TB Allocation Details'!$A$18:$L$205, MATCH("Demand ID", 'E4 TB Allocation Details'!$A$18:$L$18, 0),FALSE), 'E2 Allocators'!$B$15:$W$361, MATCH('O5 Details by Class &amp; Accounts'!AB$18, 'E2 Allocators'!$B$15:$W$15, 0),FALSE)*$F178)</f>
        <v>0</v>
      </c>
      <c r="AC178" s="1412">
        <f t="shared" si="40"/>
        <v>0</v>
      </c>
      <c r="AD178" s="1412">
        <f ca="1">IF(ISERROR(VLOOKUP(VLOOKUP($A178, 'E4 TB Allocation Details'!$A$18:$L$205, MATCH("Customer ID", 'E4 TB Allocation Details'!$A$18:$L$18, 0),FALSE), 'E2 Allocators'!$B$15:$W$361, MATCH('O5 Details by Class &amp; Accounts'!AD$18, 'E2 Allocators'!$B$15:$W$15, 0),FALSE)*$G178), 0, VLOOKUP(VLOOKUP($A178, 'E4 TB Allocation Details'!$A$18:$L$205, MATCH("Customer ID", 'E4 TB Allocation Details'!$A$18:$L$18, 0),FALSE), 'E2 Allocators'!$B$15:$W$361, MATCH('O5 Details by Class &amp; Accounts'!AD$18, 'E2 Allocators'!$B$15:$W$15, 0),FALSE)*$G178)</f>
        <v>0</v>
      </c>
      <c r="AE178" s="1412">
        <f ca="1">IF(ISERROR(VLOOKUP(VLOOKUP($A178, 'E4 TB Allocation Details'!$A$18:$L$205, MATCH("Customer ID", 'E4 TB Allocation Details'!$A$18:$L$18, 0),FALSE), 'E2 Allocators'!$B$15:$W$361, MATCH('O5 Details by Class &amp; Accounts'!AE$18, 'E2 Allocators'!$B$15:$W$15, 0),FALSE)*$G178), 0, VLOOKUP(VLOOKUP($A178, 'E4 TB Allocation Details'!$A$18:$L$205, MATCH("Customer ID", 'E4 TB Allocation Details'!$A$18:$L$18, 0),FALSE), 'E2 Allocators'!$B$15:$W$361, MATCH('O5 Details by Class &amp; Accounts'!AE$18, 'E2 Allocators'!$B$15:$W$15, 0),FALSE)*$G178)</f>
        <v>0</v>
      </c>
      <c r="AF178" s="1412">
        <f ca="1">IF(ISERROR(VLOOKUP(VLOOKUP($A178, 'E4 TB Allocation Details'!$A$18:$L$205, MATCH("Customer ID", 'E4 TB Allocation Details'!$A$18:$L$18, 0),FALSE), 'E2 Allocators'!$B$15:$W$361, MATCH('O5 Details by Class &amp; Accounts'!AF$18, 'E2 Allocators'!$B$15:$W$15, 0),FALSE)*$G178), 0, VLOOKUP(VLOOKUP($A178, 'E4 TB Allocation Details'!$A$18:$L$205, MATCH("Customer ID", 'E4 TB Allocation Details'!$A$18:$L$18, 0),FALSE), 'E2 Allocators'!$B$15:$W$361, MATCH('O5 Details by Class &amp; Accounts'!AF$18, 'E2 Allocators'!$B$15:$W$15, 0),FALSE)*$G178)</f>
        <v>0</v>
      </c>
      <c r="AG178" s="1412">
        <f ca="1">IF(ISERROR(VLOOKUP(VLOOKUP($A178, 'E4 TB Allocation Details'!$A$18:$L$205, MATCH("Customer ID", 'E4 TB Allocation Details'!$A$18:$L$18, 0),FALSE), 'E2 Allocators'!$B$15:$W$361, MATCH('O5 Details by Class &amp; Accounts'!AG$18, 'E2 Allocators'!$B$15:$W$15, 0),FALSE)*$G178), 0, VLOOKUP(VLOOKUP($A178, 'E4 TB Allocation Details'!$A$18:$L$205, MATCH("Customer ID", 'E4 TB Allocation Details'!$A$18:$L$18, 0),FALSE), 'E2 Allocators'!$B$15:$W$361, MATCH('O5 Details by Class &amp; Accounts'!AG$18, 'E2 Allocators'!$B$15:$W$15, 0),FALSE)*$G178)</f>
        <v>0</v>
      </c>
      <c r="AH178" s="1412">
        <f ca="1">IF(ISERROR(VLOOKUP(VLOOKUP($A178, 'E4 TB Allocation Details'!$A$18:$L$205, MATCH("Customer ID", 'E4 TB Allocation Details'!$A$18:$L$18, 0),FALSE), 'E2 Allocators'!$B$15:$W$361, MATCH('O5 Details by Class &amp; Accounts'!AH$18, 'E2 Allocators'!$B$15:$W$15, 0),FALSE)*$G178), 0, VLOOKUP(VLOOKUP($A178, 'E4 TB Allocation Details'!$A$18:$L$205, MATCH("Customer ID", 'E4 TB Allocation Details'!$A$18:$L$18, 0),FALSE), 'E2 Allocators'!$B$15:$W$361, MATCH('O5 Details by Class &amp; Accounts'!AH$18, 'E2 Allocators'!$B$15:$W$15, 0),FALSE)*$G178)</f>
        <v>0</v>
      </c>
      <c r="AI178" s="1412">
        <f ca="1">IF(ISERROR(VLOOKUP(VLOOKUP($A178, 'E4 TB Allocation Details'!$A$18:$L$205, MATCH("Customer ID", 'E4 TB Allocation Details'!$A$18:$L$18, 0),FALSE), 'E2 Allocators'!$B$15:$W$361, MATCH('O5 Details by Class &amp; Accounts'!AI$18, 'E2 Allocators'!$B$15:$W$15, 0),FALSE)*$G178), 0, VLOOKUP(VLOOKUP($A178, 'E4 TB Allocation Details'!$A$18:$L$205, MATCH("Customer ID", 'E4 TB Allocation Details'!$A$18:$L$18, 0),FALSE), 'E2 Allocators'!$B$15:$W$361, MATCH('O5 Details by Class &amp; Accounts'!AI$18, 'E2 Allocators'!$B$15:$W$15, 0),FALSE)*$G178)</f>
        <v>0</v>
      </c>
      <c r="AJ178" s="1412">
        <f ca="1">IF(ISERROR(VLOOKUP(VLOOKUP($A178, 'E4 TB Allocation Details'!$A$18:$L$205, MATCH("Customer ID", 'E4 TB Allocation Details'!$A$18:$L$18, 0),FALSE), 'E2 Allocators'!$B$15:$W$361, MATCH('O5 Details by Class &amp; Accounts'!AJ$18, 'E2 Allocators'!$B$15:$W$15, 0),FALSE)*$G178), 0, VLOOKUP(VLOOKUP($A178, 'E4 TB Allocation Details'!$A$18:$L$205, MATCH("Customer ID", 'E4 TB Allocation Details'!$A$18:$L$18, 0),FALSE), 'E2 Allocators'!$B$15:$W$361, MATCH('O5 Details by Class &amp; Accounts'!AJ$18, 'E2 Allocators'!$B$15:$W$15, 0),FALSE)*$G178)</f>
        <v>0</v>
      </c>
      <c r="AK178" s="1412">
        <f ca="1">IF(ISERROR(VLOOKUP(VLOOKUP($A178, 'E4 TB Allocation Details'!$A$18:$L$205, MATCH("Customer ID", 'E4 TB Allocation Details'!$A$18:$L$18, 0),FALSE), 'E2 Allocators'!$B$15:$W$361, MATCH('O5 Details by Class &amp; Accounts'!AK$18, 'E2 Allocators'!$B$15:$W$15, 0),FALSE)*$G178), 0, VLOOKUP(VLOOKUP($A178, 'E4 TB Allocation Details'!$A$18:$L$205, MATCH("Customer ID", 'E4 TB Allocation Details'!$A$18:$L$18, 0),FALSE), 'E2 Allocators'!$B$15:$W$361, MATCH('O5 Details by Class &amp; Accounts'!AK$18, 'E2 Allocators'!$B$15:$W$15, 0),FALSE)*$G178)</f>
        <v>0</v>
      </c>
      <c r="AL178" s="1412">
        <f ca="1">IF(ISERROR(VLOOKUP(VLOOKUP($A178, 'E4 TB Allocation Details'!$A$18:$L$205, MATCH("Customer ID", 'E4 TB Allocation Details'!$A$18:$L$18, 0),FALSE), 'E2 Allocators'!$B$15:$W$361, MATCH('O5 Details by Class &amp; Accounts'!AL$18, 'E2 Allocators'!$B$15:$W$15, 0),FALSE)*$G178), 0, VLOOKUP(VLOOKUP($A178, 'E4 TB Allocation Details'!$A$18:$L$205, MATCH("Customer ID", 'E4 TB Allocation Details'!$A$18:$L$18, 0),FALSE), 'E2 Allocators'!$B$15:$W$361, MATCH('O5 Details by Class &amp; Accounts'!AL$18, 'E2 Allocators'!$B$15:$W$15, 0),FALSE)*$G178)</f>
        <v>0</v>
      </c>
      <c r="AM178" s="1412">
        <f ca="1">IF(ISERROR(VLOOKUP(VLOOKUP($A178, 'E4 TB Allocation Details'!$A$18:$L$205, MATCH("Customer ID", 'E4 TB Allocation Details'!$A$18:$L$18, 0),FALSE), 'E2 Allocators'!$B$15:$W$361, MATCH('O5 Details by Class &amp; Accounts'!AM$18, 'E2 Allocators'!$B$15:$W$15, 0),FALSE)*$G178), 0, VLOOKUP(VLOOKUP($A178, 'E4 TB Allocation Details'!$A$18:$L$205, MATCH("Customer ID", 'E4 TB Allocation Details'!$A$18:$L$18, 0),FALSE), 'E2 Allocators'!$B$15:$W$361, MATCH('O5 Details by Class &amp; Accounts'!AM$18, 'E2 Allocators'!$B$15:$W$15, 0),FALSE)*$G178)</f>
        <v>0</v>
      </c>
      <c r="AN178" s="1412">
        <f ca="1">IF(ISERROR(VLOOKUP(VLOOKUP($A178, 'E4 TB Allocation Details'!$A$18:$L$205, MATCH("Customer ID", 'E4 TB Allocation Details'!$A$18:$L$18, 0),FALSE), 'E2 Allocators'!$B$15:$W$361, MATCH('O5 Details by Class &amp; Accounts'!AN$18, 'E2 Allocators'!$B$15:$W$15, 0),FALSE)*$G178), 0, VLOOKUP(VLOOKUP($A178, 'E4 TB Allocation Details'!$A$18:$L$205, MATCH("Customer ID", 'E4 TB Allocation Details'!$A$18:$L$18, 0),FALSE), 'E2 Allocators'!$B$15:$W$361, MATCH('O5 Details by Class &amp; Accounts'!AN$18, 'E2 Allocators'!$B$15:$W$15, 0),FALSE)*$G178)</f>
        <v>0</v>
      </c>
      <c r="AO178" s="1412">
        <f ca="1">IF(ISERROR(VLOOKUP(VLOOKUP($A178, 'E4 TB Allocation Details'!$A$18:$L$205, MATCH("Customer ID", 'E4 TB Allocation Details'!$A$18:$L$18, 0),FALSE), 'E2 Allocators'!$B$15:$W$361, MATCH('O5 Details by Class &amp; Accounts'!AO$18, 'E2 Allocators'!$B$15:$W$15, 0),FALSE)*$G178), 0, VLOOKUP(VLOOKUP($A178, 'E4 TB Allocation Details'!$A$18:$L$205, MATCH("Customer ID", 'E4 TB Allocation Details'!$A$18:$L$18, 0),FALSE), 'E2 Allocators'!$B$15:$W$361, MATCH('O5 Details by Class &amp; Accounts'!AO$18, 'E2 Allocators'!$B$15:$W$15, 0),FALSE)*$G178)</f>
        <v>0</v>
      </c>
      <c r="AP178" s="1412">
        <f ca="1">IF(ISERROR(VLOOKUP(VLOOKUP($A178, 'E4 TB Allocation Details'!$A$18:$L$205, MATCH("Customer ID", 'E4 TB Allocation Details'!$A$18:$L$18, 0),FALSE), 'E2 Allocators'!$B$15:$W$361, MATCH('O5 Details by Class &amp; Accounts'!AP$18, 'E2 Allocators'!$B$15:$W$15, 0),FALSE)*$G178), 0, VLOOKUP(VLOOKUP($A178, 'E4 TB Allocation Details'!$A$18:$L$205, MATCH("Customer ID", 'E4 TB Allocation Details'!$A$18:$L$18, 0),FALSE), 'E2 Allocators'!$B$15:$W$361, MATCH('O5 Details by Class &amp; Accounts'!AP$18, 'E2 Allocators'!$B$15:$W$15, 0),FALSE)*$G178)</f>
        <v>0</v>
      </c>
      <c r="AQ178" s="1412">
        <f ca="1">IF(ISERROR(VLOOKUP(VLOOKUP($A178, 'E4 TB Allocation Details'!$A$18:$L$205, MATCH("Customer ID", 'E4 TB Allocation Details'!$A$18:$L$18, 0),FALSE), 'E2 Allocators'!$B$15:$W$361, MATCH('O5 Details by Class &amp; Accounts'!AQ$18, 'E2 Allocators'!$B$15:$W$15, 0),FALSE)*$G178), 0, VLOOKUP(VLOOKUP($A178, 'E4 TB Allocation Details'!$A$18:$L$205, MATCH("Customer ID", 'E4 TB Allocation Details'!$A$18:$L$18, 0),FALSE), 'E2 Allocators'!$B$15:$W$361, MATCH('O5 Details by Class &amp; Accounts'!AQ$18, 'E2 Allocators'!$B$15:$W$15, 0),FALSE)*$G178)</f>
        <v>0</v>
      </c>
      <c r="AR178" s="1412">
        <f ca="1">IF(ISERROR(VLOOKUP(VLOOKUP($A178, 'E4 TB Allocation Details'!$A$18:$L$205, MATCH("Customer ID", 'E4 TB Allocation Details'!$A$18:$L$18, 0),FALSE), 'E2 Allocators'!$B$15:$W$361, MATCH('O5 Details by Class &amp; Accounts'!AR$18, 'E2 Allocators'!$B$15:$W$15, 0),FALSE)*$G178), 0, VLOOKUP(VLOOKUP($A178, 'E4 TB Allocation Details'!$A$18:$L$205, MATCH("Customer ID", 'E4 TB Allocation Details'!$A$18:$L$18, 0),FALSE), 'E2 Allocators'!$B$15:$W$361, MATCH('O5 Details by Class &amp; Accounts'!AR$18, 'E2 Allocators'!$B$15:$W$15, 0),FALSE)*$G178)</f>
        <v>0</v>
      </c>
      <c r="AS178" s="1412">
        <f ca="1">IF(ISERROR(VLOOKUP(VLOOKUP($A178, 'E4 TB Allocation Details'!$A$18:$L$205, MATCH("Customer ID", 'E4 TB Allocation Details'!$A$18:$L$18, 0),FALSE), 'E2 Allocators'!$B$15:$W$361, MATCH('O5 Details by Class &amp; Accounts'!AS$18, 'E2 Allocators'!$B$15:$W$15, 0),FALSE)*$G178), 0, VLOOKUP(VLOOKUP($A178, 'E4 TB Allocation Details'!$A$18:$L$205, MATCH("Customer ID", 'E4 TB Allocation Details'!$A$18:$L$18, 0),FALSE), 'E2 Allocators'!$B$15:$W$361, MATCH('O5 Details by Class &amp; Accounts'!AS$18, 'E2 Allocators'!$B$15:$W$15, 0),FALSE)*$G178)</f>
        <v>0</v>
      </c>
      <c r="AT178" s="1412">
        <f ca="1">IF(ISERROR(VLOOKUP(VLOOKUP($A178, 'E4 TB Allocation Details'!$A$18:$L$205, MATCH("Customer ID", 'E4 TB Allocation Details'!$A$18:$L$18, 0),FALSE), 'E2 Allocators'!$B$15:$W$361, MATCH('O5 Details by Class &amp; Accounts'!AT$18, 'E2 Allocators'!$B$15:$W$15, 0),FALSE)*$G178), 0, VLOOKUP(VLOOKUP($A178, 'E4 TB Allocation Details'!$A$18:$L$205, MATCH("Customer ID", 'E4 TB Allocation Details'!$A$18:$L$18, 0),FALSE), 'E2 Allocators'!$B$15:$W$361, MATCH('O5 Details by Class &amp; Accounts'!AT$18, 'E2 Allocators'!$B$15:$W$15, 0),FALSE)*$G178)</f>
        <v>0</v>
      </c>
      <c r="AU178" s="1412">
        <f ca="1">IF(ISERROR(VLOOKUP(VLOOKUP($A178, 'E4 TB Allocation Details'!$A$18:$L$205, MATCH("Customer ID", 'E4 TB Allocation Details'!$A$18:$L$18, 0),FALSE), 'E2 Allocators'!$B$15:$W$361, MATCH('O5 Details by Class &amp; Accounts'!AU$18, 'E2 Allocators'!$B$15:$W$15, 0),FALSE)*$G178), 0, VLOOKUP(VLOOKUP($A178, 'E4 TB Allocation Details'!$A$18:$L$205, MATCH("Customer ID", 'E4 TB Allocation Details'!$A$18:$L$18, 0),FALSE), 'E2 Allocators'!$B$15:$W$361, MATCH('O5 Details by Class &amp; Accounts'!AU$18, 'E2 Allocators'!$B$15:$W$15, 0),FALSE)*$G178)</f>
        <v>0</v>
      </c>
      <c r="AV178" s="1412">
        <f ca="1">IF(ISERROR(VLOOKUP(VLOOKUP($A178, 'E4 TB Allocation Details'!$A$18:$L$205, MATCH("Customer ID", 'E4 TB Allocation Details'!$A$18:$L$18, 0),FALSE), 'E2 Allocators'!$B$15:$W$361, MATCH('O5 Details by Class &amp; Accounts'!AV$18, 'E2 Allocators'!$B$15:$W$15, 0),FALSE)*$G178), 0, VLOOKUP(VLOOKUP($A178, 'E4 TB Allocation Details'!$A$18:$L$205, MATCH("Customer ID", 'E4 TB Allocation Details'!$A$18:$L$18, 0),FALSE), 'E2 Allocators'!$B$15:$W$361, MATCH('O5 Details by Class &amp; Accounts'!AV$18, 'E2 Allocators'!$B$15:$W$15, 0),FALSE)*$G178)</f>
        <v>0</v>
      </c>
      <c r="AW178" s="1412">
        <f ca="1">IF(ISERROR(VLOOKUP(VLOOKUP($A178, 'E4 TB Allocation Details'!$A$18:$L$205, MATCH("Customer ID", 'E4 TB Allocation Details'!$A$18:$L$18, 0),FALSE), 'E2 Allocators'!$B$15:$W$361, MATCH('O5 Details by Class &amp; Accounts'!AW$18, 'E2 Allocators'!$B$15:$W$15, 0),FALSE)*$G178), 0, VLOOKUP(VLOOKUP($A178, 'E4 TB Allocation Details'!$A$18:$L$205, MATCH("Customer ID", 'E4 TB Allocation Details'!$A$18:$L$18, 0),FALSE), 'E2 Allocators'!$B$15:$W$361, MATCH('O5 Details by Class &amp; Accounts'!AW$18, 'E2 Allocators'!$B$15:$W$15, 0),FALSE)*$G178)</f>
        <v>0</v>
      </c>
      <c r="AX178" s="1412">
        <f t="shared" si="44"/>
        <v>0</v>
      </c>
      <c r="AY178" s="1412">
        <f ca="1">IF(ISERROR(VLOOKUP(VLOOKUP($A178, 'E4 TB Allocation Details'!$A$18:$L$205, MATCH("Misc ID", 'E4 TB Allocation Details'!$A$18:$L$18, 0),FALSE), 'E2 Allocators'!$B$15:$W$361, MATCH('O5 Details by Class &amp; Accounts'!AY$18, 'E2 Allocators'!$B$15:$W$15, 0),FALSE)*$E178), 0, VLOOKUP(VLOOKUP($A178, 'E4 TB Allocation Details'!$A$18:$L$205, MATCH("Misc ID", 'E4 TB Allocation Details'!$A$18:$L$18, 0),FALSE), 'E2 Allocators'!$B$15:$W$361, MATCH('O5 Details by Class &amp; Accounts'!AY$18, 'E2 Allocators'!$B$15:$W$15, 0),FALSE)*$E178)</f>
        <v>0</v>
      </c>
      <c r="AZ178" s="1412">
        <f ca="1">IF(ISERROR(VLOOKUP(VLOOKUP($A178, 'E4 TB Allocation Details'!$A$18:$L$205, MATCH("Misc ID", 'E4 TB Allocation Details'!$A$18:$L$18, 0),FALSE), 'E2 Allocators'!$B$15:$W$361, MATCH('O5 Details by Class &amp; Accounts'!AZ$18, 'E2 Allocators'!$B$15:$W$15, 0),FALSE)*$E178), 0, VLOOKUP(VLOOKUP($A178, 'E4 TB Allocation Details'!$A$18:$L$205, MATCH("Misc ID", 'E4 TB Allocation Details'!$A$18:$L$18, 0),FALSE), 'E2 Allocators'!$B$15:$W$361, MATCH('O5 Details by Class &amp; Accounts'!AZ$18, 'E2 Allocators'!$B$15:$W$15, 0),FALSE)*$E178)</f>
        <v>0</v>
      </c>
      <c r="BA178" s="1412">
        <f ca="1">IF(ISERROR(VLOOKUP(VLOOKUP($A178, 'E4 TB Allocation Details'!$A$18:$L$205, MATCH("Misc ID", 'E4 TB Allocation Details'!$A$18:$L$18, 0),FALSE), 'E2 Allocators'!$B$15:$W$361, MATCH('O5 Details by Class &amp; Accounts'!BA$18, 'E2 Allocators'!$B$15:$W$15, 0),FALSE)*$E178), 0, VLOOKUP(VLOOKUP($A178, 'E4 TB Allocation Details'!$A$18:$L$205, MATCH("Misc ID", 'E4 TB Allocation Details'!$A$18:$L$18, 0),FALSE), 'E2 Allocators'!$B$15:$W$361, MATCH('O5 Details by Class &amp; Accounts'!BA$18, 'E2 Allocators'!$B$15:$W$15, 0),FALSE)*$E178)</f>
        <v>0</v>
      </c>
      <c r="BB178" s="1412">
        <f ca="1">IF(ISERROR(VLOOKUP(VLOOKUP($A178, 'E4 TB Allocation Details'!$A$18:$L$205, MATCH("Misc ID", 'E4 TB Allocation Details'!$A$18:$L$18, 0),FALSE), 'E2 Allocators'!$B$15:$W$361, MATCH('O5 Details by Class &amp; Accounts'!BB$18, 'E2 Allocators'!$B$15:$W$15, 0),FALSE)*$E178), 0, VLOOKUP(VLOOKUP($A178, 'E4 TB Allocation Details'!$A$18:$L$205, MATCH("Misc ID", 'E4 TB Allocation Details'!$A$18:$L$18, 0),FALSE), 'E2 Allocators'!$B$15:$W$361, MATCH('O5 Details by Class &amp; Accounts'!BB$18, 'E2 Allocators'!$B$15:$W$15, 0),FALSE)*$E178)</f>
        <v>0</v>
      </c>
      <c r="BC178" s="1412">
        <f ca="1">IF(ISERROR(VLOOKUP(VLOOKUP($A178, 'E4 TB Allocation Details'!$A$18:$L$205, MATCH("Misc ID", 'E4 TB Allocation Details'!$A$18:$L$18, 0),FALSE), 'E2 Allocators'!$B$15:$W$361, MATCH('O5 Details by Class &amp; Accounts'!BC$18, 'E2 Allocators'!$B$15:$W$15, 0),FALSE)*$E178), 0, VLOOKUP(VLOOKUP($A178, 'E4 TB Allocation Details'!$A$18:$L$205, MATCH("Misc ID", 'E4 TB Allocation Details'!$A$18:$L$18, 0),FALSE), 'E2 Allocators'!$B$15:$W$361, MATCH('O5 Details by Class &amp; Accounts'!BC$18, 'E2 Allocators'!$B$15:$W$15, 0),FALSE)*$E178)</f>
        <v>0</v>
      </c>
      <c r="BD178" s="1412">
        <f ca="1">IF(ISERROR(VLOOKUP(VLOOKUP($A178, 'E4 TB Allocation Details'!$A$18:$L$205, MATCH("Misc ID", 'E4 TB Allocation Details'!$A$18:$L$18, 0),FALSE), 'E2 Allocators'!$B$15:$W$361, MATCH('O5 Details by Class &amp; Accounts'!BD$18, 'E2 Allocators'!$B$15:$W$15, 0),FALSE)*$E178), 0, VLOOKUP(VLOOKUP($A178, 'E4 TB Allocation Details'!$A$18:$L$205, MATCH("Misc ID", 'E4 TB Allocation Details'!$A$18:$L$18, 0),FALSE), 'E2 Allocators'!$B$15:$W$361, MATCH('O5 Details by Class &amp; Accounts'!BD$18, 'E2 Allocators'!$B$15:$W$15, 0),FALSE)*$E178)</f>
        <v>0</v>
      </c>
      <c r="BE178" s="1412">
        <f ca="1">IF(ISERROR(VLOOKUP(VLOOKUP($A178, 'E4 TB Allocation Details'!$A$18:$L$205, MATCH("Misc ID", 'E4 TB Allocation Details'!$A$18:$L$18, 0),FALSE), 'E2 Allocators'!$B$15:$W$361, MATCH('O5 Details by Class &amp; Accounts'!BE$18, 'E2 Allocators'!$B$15:$W$15, 0),FALSE)*$E178), 0, VLOOKUP(VLOOKUP($A178, 'E4 TB Allocation Details'!$A$18:$L$205, MATCH("Misc ID", 'E4 TB Allocation Details'!$A$18:$L$18, 0),FALSE), 'E2 Allocators'!$B$15:$W$361, MATCH('O5 Details by Class &amp; Accounts'!BE$18, 'E2 Allocators'!$B$15:$W$15, 0),FALSE)*$E178)</f>
        <v>0</v>
      </c>
      <c r="BF178" s="1412">
        <f ca="1">IF(ISERROR(VLOOKUP(VLOOKUP($A178, 'E4 TB Allocation Details'!$A$18:$L$205, MATCH("Misc ID", 'E4 TB Allocation Details'!$A$18:$L$18, 0),FALSE), 'E2 Allocators'!$B$15:$W$361, MATCH('O5 Details by Class &amp; Accounts'!BF$18, 'E2 Allocators'!$B$15:$W$15, 0),FALSE)*$E178), 0, VLOOKUP(VLOOKUP($A178, 'E4 TB Allocation Details'!$A$18:$L$205, MATCH("Misc ID", 'E4 TB Allocation Details'!$A$18:$L$18, 0),FALSE), 'E2 Allocators'!$B$15:$W$361, MATCH('O5 Details by Class &amp; Accounts'!BF$18, 'E2 Allocators'!$B$15:$W$15, 0),FALSE)*$E178)</f>
        <v>0</v>
      </c>
      <c r="BG178" s="1412">
        <f ca="1">IF(ISERROR(VLOOKUP(VLOOKUP($A178, 'E4 TB Allocation Details'!$A$18:$L$205, MATCH("Misc ID", 'E4 TB Allocation Details'!$A$18:$L$18, 0),FALSE), 'E2 Allocators'!$B$15:$W$361, MATCH('O5 Details by Class &amp; Accounts'!BG$18, 'E2 Allocators'!$B$15:$W$15, 0),FALSE)*$E178), 0, VLOOKUP(VLOOKUP($A178, 'E4 TB Allocation Details'!$A$18:$L$205, MATCH("Misc ID", 'E4 TB Allocation Details'!$A$18:$L$18, 0),FALSE), 'E2 Allocators'!$B$15:$W$361, MATCH('O5 Details by Class &amp; Accounts'!BG$18, 'E2 Allocators'!$B$15:$W$15, 0),FALSE)*$E178)</f>
        <v>0</v>
      </c>
      <c r="BH178" s="1412">
        <f ca="1">IF(ISERROR(VLOOKUP(VLOOKUP($A178, 'E4 TB Allocation Details'!$A$18:$L$205, MATCH("Misc ID", 'E4 TB Allocation Details'!$A$18:$L$18, 0),FALSE), 'E2 Allocators'!$B$15:$W$361, MATCH('O5 Details by Class &amp; Accounts'!BH$18, 'E2 Allocators'!$B$15:$W$15, 0),FALSE)*$E178), 0, VLOOKUP(VLOOKUP($A178, 'E4 TB Allocation Details'!$A$18:$L$205, MATCH("Misc ID", 'E4 TB Allocation Details'!$A$18:$L$18, 0),FALSE), 'E2 Allocators'!$B$15:$W$361, MATCH('O5 Details by Class &amp; Accounts'!BH$18, 'E2 Allocators'!$B$15:$W$15, 0),FALSE)*$E178)</f>
        <v>0</v>
      </c>
      <c r="BI178" s="1412">
        <f ca="1">IF(ISERROR(VLOOKUP(VLOOKUP($A178, 'E4 TB Allocation Details'!$A$18:$L$205, MATCH("Misc ID", 'E4 TB Allocation Details'!$A$18:$L$18, 0),FALSE), 'E2 Allocators'!$B$15:$W$361, MATCH('O5 Details by Class &amp; Accounts'!BI$18, 'E2 Allocators'!$B$15:$W$15, 0),FALSE)*$E178), 0, VLOOKUP(VLOOKUP($A178, 'E4 TB Allocation Details'!$A$18:$L$205, MATCH("Misc ID", 'E4 TB Allocation Details'!$A$18:$L$18, 0),FALSE), 'E2 Allocators'!$B$15:$W$361, MATCH('O5 Details by Class &amp; Accounts'!BI$18, 'E2 Allocators'!$B$15:$W$15, 0),FALSE)*$E178)</f>
        <v>0</v>
      </c>
      <c r="BJ178" s="1412">
        <f ca="1">IF(ISERROR(VLOOKUP(VLOOKUP($A178, 'E4 TB Allocation Details'!$A$18:$L$205, MATCH("Misc ID", 'E4 TB Allocation Details'!$A$18:$L$18, 0),FALSE), 'E2 Allocators'!$B$15:$W$361, MATCH('O5 Details by Class &amp; Accounts'!BJ$18, 'E2 Allocators'!$B$15:$W$15, 0),FALSE)*$E178), 0, VLOOKUP(VLOOKUP($A178, 'E4 TB Allocation Details'!$A$18:$L$205, MATCH("Misc ID", 'E4 TB Allocation Details'!$A$18:$L$18, 0),FALSE), 'E2 Allocators'!$B$15:$W$361, MATCH('O5 Details by Class &amp; Accounts'!BJ$18, 'E2 Allocators'!$B$15:$W$15, 0),FALSE)*$E178)</f>
        <v>0</v>
      </c>
      <c r="BK178" s="1412">
        <f ca="1">IF(ISERROR(VLOOKUP(VLOOKUP($A178, 'E4 TB Allocation Details'!$A$18:$L$205, MATCH("Misc ID", 'E4 TB Allocation Details'!$A$18:$L$18, 0),FALSE), 'E2 Allocators'!$B$15:$W$361, MATCH('O5 Details by Class &amp; Accounts'!BK$18, 'E2 Allocators'!$B$15:$W$15, 0),FALSE)*$E178), 0, VLOOKUP(VLOOKUP($A178, 'E4 TB Allocation Details'!$A$18:$L$205, MATCH("Misc ID", 'E4 TB Allocation Details'!$A$18:$L$18, 0),FALSE), 'E2 Allocators'!$B$15:$W$361, MATCH('O5 Details by Class &amp; Accounts'!BK$18, 'E2 Allocators'!$B$15:$W$15, 0),FALSE)*$E178)</f>
        <v>0</v>
      </c>
      <c r="BL178" s="1412">
        <f ca="1">IF(ISERROR(VLOOKUP(VLOOKUP($A178, 'E4 TB Allocation Details'!$A$18:$L$205, MATCH("Misc ID", 'E4 TB Allocation Details'!$A$18:$L$18, 0),FALSE), 'E2 Allocators'!$B$15:$W$361, MATCH('O5 Details by Class &amp; Accounts'!BL$18, 'E2 Allocators'!$B$15:$W$15, 0),FALSE)*$E178), 0, VLOOKUP(VLOOKUP($A178, 'E4 TB Allocation Details'!$A$18:$L$205, MATCH("Misc ID", 'E4 TB Allocation Details'!$A$18:$L$18, 0),FALSE), 'E2 Allocators'!$B$15:$W$361, MATCH('O5 Details by Class &amp; Accounts'!BL$18, 'E2 Allocators'!$B$15:$W$15, 0),FALSE)*$E178)</f>
        <v>0</v>
      </c>
      <c r="BM178" s="1412">
        <f ca="1">IF(ISERROR(VLOOKUP(VLOOKUP($A178, 'E4 TB Allocation Details'!$A$18:$L$205, MATCH("Misc ID", 'E4 TB Allocation Details'!$A$18:$L$18, 0),FALSE), 'E2 Allocators'!$B$15:$W$361, MATCH('O5 Details by Class &amp; Accounts'!BM$18, 'E2 Allocators'!$B$15:$W$15, 0),FALSE)*$E178), 0, VLOOKUP(VLOOKUP($A178, 'E4 TB Allocation Details'!$A$18:$L$205, MATCH("Misc ID", 'E4 TB Allocation Details'!$A$18:$L$18, 0),FALSE), 'E2 Allocators'!$B$15:$W$361, MATCH('O5 Details by Class &amp; Accounts'!BM$18, 'E2 Allocators'!$B$15:$W$15, 0),FALSE)*$E178)</f>
        <v>0</v>
      </c>
      <c r="BN178" s="1412">
        <f ca="1">IF(ISERROR(VLOOKUP(VLOOKUP($A178, 'E4 TB Allocation Details'!$A$18:$L$205, MATCH("Misc ID", 'E4 TB Allocation Details'!$A$18:$L$18, 0),FALSE), 'E2 Allocators'!$B$15:$W$361, MATCH('O5 Details by Class &amp; Accounts'!BN$18, 'E2 Allocators'!$B$15:$W$15, 0),FALSE)*$E178), 0, VLOOKUP(VLOOKUP($A178, 'E4 TB Allocation Details'!$A$18:$L$205, MATCH("Misc ID", 'E4 TB Allocation Details'!$A$18:$L$18, 0),FALSE), 'E2 Allocators'!$B$15:$W$361, MATCH('O5 Details by Class &amp; Accounts'!BN$18, 'E2 Allocators'!$B$15:$W$15, 0),FALSE)*$E178)</f>
        <v>0</v>
      </c>
      <c r="BO178" s="1412">
        <f ca="1">IF(ISERROR(VLOOKUP(VLOOKUP($A178, 'E4 TB Allocation Details'!$A$18:$L$205, MATCH("Misc ID", 'E4 TB Allocation Details'!$A$18:$L$18, 0),FALSE), 'E2 Allocators'!$B$15:$W$361, MATCH('O5 Details by Class &amp; Accounts'!BO$18, 'E2 Allocators'!$B$15:$W$15, 0),FALSE)*$E178), 0, VLOOKUP(VLOOKUP($A178, 'E4 TB Allocation Details'!$A$18:$L$205, MATCH("Misc ID", 'E4 TB Allocation Details'!$A$18:$L$18, 0),FALSE), 'E2 Allocators'!$B$15:$W$361, MATCH('O5 Details by Class &amp; Accounts'!BO$18, 'E2 Allocators'!$B$15:$W$15, 0),FALSE)*$E178)</f>
        <v>0</v>
      </c>
      <c r="BP178" s="1412">
        <f ca="1">IF(ISERROR(VLOOKUP(VLOOKUP($A178, 'E4 TB Allocation Details'!$A$18:$L$205, MATCH("Misc ID", 'E4 TB Allocation Details'!$A$18:$L$18, 0),FALSE), 'E2 Allocators'!$B$15:$W$361, MATCH('O5 Details by Class &amp; Accounts'!BP$18, 'E2 Allocators'!$B$15:$W$15, 0),FALSE)*$E178), 0, VLOOKUP(VLOOKUP($A178, 'E4 TB Allocation Details'!$A$18:$L$205, MATCH("Misc ID", 'E4 TB Allocation Details'!$A$18:$L$18, 0),FALSE), 'E2 Allocators'!$B$15:$W$361, MATCH('O5 Details by Class &amp; Accounts'!BP$18, 'E2 Allocators'!$B$15:$W$15, 0),FALSE)*$E178)</f>
        <v>0</v>
      </c>
      <c r="BQ178" s="1412">
        <f ca="1">IF(ISERROR(VLOOKUP(VLOOKUP($A178, 'E4 TB Allocation Details'!$A$18:$L$205, MATCH("Misc ID", 'E4 TB Allocation Details'!$A$18:$L$18, 0),FALSE), 'E2 Allocators'!$B$15:$W$361, MATCH('O5 Details by Class &amp; Accounts'!BQ$18, 'E2 Allocators'!$B$15:$W$15, 0),FALSE)*$E178), 0, VLOOKUP(VLOOKUP($A178, 'E4 TB Allocation Details'!$A$18:$L$205, MATCH("Misc ID", 'E4 TB Allocation Details'!$A$18:$L$18, 0),FALSE), 'E2 Allocators'!$B$15:$W$361, MATCH('O5 Details by Class &amp; Accounts'!BQ$18, 'E2 Allocators'!$B$15:$W$15, 0),FALSE)*$E178)</f>
        <v>0</v>
      </c>
      <c r="BR178" s="1412">
        <f ca="1">IF(ISERROR(VLOOKUP(VLOOKUP($A178, 'E4 TB Allocation Details'!$A$18:$L$205, MATCH("Misc ID", 'E4 TB Allocation Details'!$A$18:$L$18, 0),FALSE), 'E2 Allocators'!$B$15:$W$361, MATCH('O5 Details by Class &amp; Accounts'!BR$18, 'E2 Allocators'!$B$15:$W$15, 0),FALSE)*$E178), 0, VLOOKUP(VLOOKUP($A178, 'E4 TB Allocation Details'!$A$18:$L$205, MATCH("Misc ID", 'E4 TB Allocation Details'!$A$18:$L$18, 0),FALSE), 'E2 Allocators'!$B$15:$W$361, MATCH('O5 Details by Class &amp; Accounts'!BR$18, 'E2 Allocators'!$B$15:$W$15, 0),FALSE)*$E178)</f>
        <v>0</v>
      </c>
      <c r="BS178" s="1412">
        <f t="shared" si="41"/>
        <v>0</v>
      </c>
      <c r="BT178" s="1412">
        <f ca="1">IF(ISERROR(VLOOKUP(VLOOKUP($A178, 'E4 TB Allocation Details'!$A$18:$L$205, MATCH("A &amp; G ID", 'E4 TB Allocation Details'!$A$18:$L$18, 0),FALSE), 'E2 Allocators'!$B$15:$W$361, MATCH('O5 Details by Class &amp; Accounts'!BT$18, 'E2 Allocators'!$B$15:$W$15, 0),FALSE)*$E178), 0, VLOOKUP(VLOOKUP($A178, 'E4 TB Allocation Details'!$A$18:$L$205, MATCH("A &amp; G ID", 'E4 TB Allocation Details'!$A$18:$L$18, 0),FALSE), 'E2 Allocators'!$B$15:$W$361, MATCH('O5 Details by Class &amp; Accounts'!BT$18, 'E2 Allocators'!$B$15:$W$15, 0),FALSE)*$E178)</f>
        <v>126163.77318078253</v>
      </c>
      <c r="BU178" s="1412">
        <f ca="1">IF(ISERROR(VLOOKUP(VLOOKUP($A178, 'E4 TB Allocation Details'!$A$18:$L$205, MATCH("A &amp; G ID", 'E4 TB Allocation Details'!$A$18:$L$18, 0),FALSE), 'E2 Allocators'!$B$15:$W$361, MATCH('O5 Details by Class &amp; Accounts'!BU$18, 'E2 Allocators'!$B$15:$W$15, 0),FALSE)*$E178), 0, VLOOKUP(VLOOKUP($A178, 'E4 TB Allocation Details'!$A$18:$L$205, MATCH("A &amp; G ID", 'E4 TB Allocation Details'!$A$18:$L$18, 0),FALSE), 'E2 Allocators'!$B$15:$W$361, MATCH('O5 Details by Class &amp; Accounts'!BU$18, 'E2 Allocators'!$B$15:$W$15, 0),FALSE)*$E178)</f>
        <v>35539.502405359373</v>
      </c>
      <c r="BV178" s="1412">
        <f ca="1">IF(ISERROR(VLOOKUP(VLOOKUP($A178, 'E4 TB Allocation Details'!$A$18:$L$205, MATCH("A &amp; G ID", 'E4 TB Allocation Details'!$A$18:$L$18, 0),FALSE), 'E2 Allocators'!$B$15:$W$361, MATCH('O5 Details by Class &amp; Accounts'!BV$18, 'E2 Allocators'!$B$15:$W$15, 0),FALSE)*$E178), 0, VLOOKUP(VLOOKUP($A178, 'E4 TB Allocation Details'!$A$18:$L$205, MATCH("A &amp; G ID", 'E4 TB Allocation Details'!$A$18:$L$18, 0),FALSE), 'E2 Allocators'!$B$15:$W$361, MATCH('O5 Details by Class &amp; Accounts'!BV$18, 'E2 Allocators'!$B$15:$W$15, 0),FALSE)*$E178)</f>
        <v>38228.056006757564</v>
      </c>
      <c r="BW178" s="1412">
        <f ca="1">IF(ISERROR(VLOOKUP(VLOOKUP($A178, 'E4 TB Allocation Details'!$A$18:$L$205, MATCH("A &amp; G ID", 'E4 TB Allocation Details'!$A$18:$L$18, 0),FALSE), 'E2 Allocators'!$B$15:$W$361, MATCH('O5 Details by Class &amp; Accounts'!BW$18, 'E2 Allocators'!$B$15:$W$15, 0),FALSE)*$E178), 0, VLOOKUP(VLOOKUP($A178, 'E4 TB Allocation Details'!$A$18:$L$205, MATCH("A &amp; G ID", 'E4 TB Allocation Details'!$A$18:$L$18, 0),FALSE), 'E2 Allocators'!$B$15:$W$361, MATCH('O5 Details by Class &amp; Accounts'!BW$18, 'E2 Allocators'!$B$15:$W$15, 0),FALSE)*$E178)</f>
        <v>0</v>
      </c>
      <c r="BX178" s="1412">
        <f ca="1">IF(ISERROR(VLOOKUP(VLOOKUP($A178, 'E4 TB Allocation Details'!$A$18:$L$205, MATCH("A &amp; G ID", 'E4 TB Allocation Details'!$A$18:$L$18, 0),FALSE), 'E2 Allocators'!$B$15:$W$361, MATCH('O5 Details by Class &amp; Accounts'!BX$18, 'E2 Allocators'!$B$15:$W$15, 0),FALSE)*$E178), 0, VLOOKUP(VLOOKUP($A178, 'E4 TB Allocation Details'!$A$18:$L$205, MATCH("A &amp; G ID", 'E4 TB Allocation Details'!$A$18:$L$18, 0),FALSE), 'E2 Allocators'!$B$15:$W$361, MATCH('O5 Details by Class &amp; Accounts'!BX$18, 'E2 Allocators'!$B$15:$W$15, 0),FALSE)*$E178)</f>
        <v>0</v>
      </c>
      <c r="BY178" s="1412">
        <f ca="1">IF(ISERROR(VLOOKUP(VLOOKUP($A178, 'E4 TB Allocation Details'!$A$18:$L$205, MATCH("A &amp; G ID", 'E4 TB Allocation Details'!$A$18:$L$18, 0),FALSE), 'E2 Allocators'!$B$15:$W$361, MATCH('O5 Details by Class &amp; Accounts'!BY$18, 'E2 Allocators'!$B$15:$W$15, 0),FALSE)*$E178), 0, VLOOKUP(VLOOKUP($A178, 'E4 TB Allocation Details'!$A$18:$L$205, MATCH("A &amp; G ID", 'E4 TB Allocation Details'!$A$18:$L$18, 0),FALSE), 'E2 Allocators'!$B$15:$W$361, MATCH('O5 Details by Class &amp; Accounts'!BY$18, 'E2 Allocators'!$B$15:$W$15, 0),FALSE)*$E178)</f>
        <v>0</v>
      </c>
      <c r="BZ178" s="1412">
        <f ca="1">IF(ISERROR(VLOOKUP(VLOOKUP($A178, 'E4 TB Allocation Details'!$A$18:$L$205, MATCH("A &amp; G ID", 'E4 TB Allocation Details'!$A$18:$L$18, 0),FALSE), 'E2 Allocators'!$B$15:$W$361, MATCH('O5 Details by Class &amp; Accounts'!BZ$18, 'E2 Allocators'!$B$15:$W$15, 0),FALSE)*$E178), 0, VLOOKUP(VLOOKUP($A178, 'E4 TB Allocation Details'!$A$18:$L$205, MATCH("A &amp; G ID", 'E4 TB Allocation Details'!$A$18:$L$18, 0),FALSE), 'E2 Allocators'!$B$15:$W$361, MATCH('O5 Details by Class &amp; Accounts'!BZ$18, 'E2 Allocators'!$B$15:$W$15, 0),FALSE)*$E178)</f>
        <v>9000.0418810183146</v>
      </c>
      <c r="CA178" s="1412">
        <f ca="1">IF(ISERROR(VLOOKUP(VLOOKUP($A178, 'E4 TB Allocation Details'!$A$18:$L$205, MATCH("A &amp; G ID", 'E4 TB Allocation Details'!$A$18:$L$18, 0),FALSE), 'E2 Allocators'!$B$15:$W$361, MATCH('O5 Details by Class &amp; Accounts'!CA$18, 'E2 Allocators'!$B$15:$W$15, 0),FALSE)*$E178), 0, VLOOKUP(VLOOKUP($A178, 'E4 TB Allocation Details'!$A$18:$L$205, MATCH("A &amp; G ID", 'E4 TB Allocation Details'!$A$18:$L$18, 0),FALSE), 'E2 Allocators'!$B$15:$W$361, MATCH('O5 Details by Class &amp; Accounts'!CA$18, 'E2 Allocators'!$B$15:$W$15, 0),FALSE)*$E178)</f>
        <v>567.76154732375608</v>
      </c>
      <c r="CB178" s="1412">
        <f ca="1">IF(ISERROR(VLOOKUP(VLOOKUP($A178, 'E4 TB Allocation Details'!$A$18:$L$205, MATCH("A &amp; G ID", 'E4 TB Allocation Details'!$A$18:$L$18, 0),FALSE), 'E2 Allocators'!$B$15:$W$361, MATCH('O5 Details by Class &amp; Accounts'!CB$18, 'E2 Allocators'!$B$15:$W$15, 0),FALSE)*$E178), 0, VLOOKUP(VLOOKUP($A178, 'E4 TB Allocation Details'!$A$18:$L$205, MATCH("A &amp; G ID", 'E4 TB Allocation Details'!$A$18:$L$18, 0),FALSE), 'E2 Allocators'!$B$15:$W$361, MATCH('O5 Details by Class &amp; Accounts'!CB$18, 'E2 Allocators'!$B$15:$W$15, 0),FALSE)*$E178)</f>
        <v>500.8649787584597</v>
      </c>
      <c r="CC178" s="1412">
        <f ca="1">IF(ISERROR(VLOOKUP(VLOOKUP($A178, 'E4 TB Allocation Details'!$A$18:$L$205, MATCH("A &amp; G ID", 'E4 TB Allocation Details'!$A$18:$L$18, 0),FALSE), 'E2 Allocators'!$B$15:$W$361, MATCH('O5 Details by Class &amp; Accounts'!CC$18, 'E2 Allocators'!$B$15:$W$15, 0),FALSE)*$E178), 0, VLOOKUP(VLOOKUP($A178, 'E4 TB Allocation Details'!$A$18:$L$205, MATCH("A &amp; G ID", 'E4 TB Allocation Details'!$A$18:$L$18, 0),FALSE), 'E2 Allocators'!$B$15:$W$361, MATCH('O5 Details by Class &amp; Accounts'!CC$18, 'E2 Allocators'!$B$15:$W$15, 0),FALSE)*$E178)</f>
        <v>0</v>
      </c>
      <c r="CD178" s="1412">
        <f ca="1">IF(ISERROR(VLOOKUP(VLOOKUP($A178, 'E4 TB Allocation Details'!$A$18:$L$205, MATCH("A &amp; G ID", 'E4 TB Allocation Details'!$A$18:$L$18, 0),FALSE), 'E2 Allocators'!$B$15:$W$361, MATCH('O5 Details by Class &amp; Accounts'!CD$18, 'E2 Allocators'!$B$15:$W$15, 0),FALSE)*$E178), 0, VLOOKUP(VLOOKUP($A178, 'E4 TB Allocation Details'!$A$18:$L$205, MATCH("A &amp; G ID", 'E4 TB Allocation Details'!$A$18:$L$18, 0),FALSE), 'E2 Allocators'!$B$15:$W$361, MATCH('O5 Details by Class &amp; Accounts'!CD$18, 'E2 Allocators'!$B$15:$W$15, 0),FALSE)*$E178)</f>
        <v>0</v>
      </c>
      <c r="CE178" s="1412">
        <f ca="1">IF(ISERROR(VLOOKUP(VLOOKUP($A178, 'E4 TB Allocation Details'!$A$18:$L$205, MATCH("A &amp; G ID", 'E4 TB Allocation Details'!$A$18:$L$18, 0),FALSE), 'E2 Allocators'!$B$15:$W$361, MATCH('O5 Details by Class &amp; Accounts'!CE$18, 'E2 Allocators'!$B$15:$W$15, 0),FALSE)*$E178), 0, VLOOKUP(VLOOKUP($A178, 'E4 TB Allocation Details'!$A$18:$L$205, MATCH("A &amp; G ID", 'E4 TB Allocation Details'!$A$18:$L$18, 0),FALSE), 'E2 Allocators'!$B$15:$W$361, MATCH('O5 Details by Class &amp; Accounts'!CE$18, 'E2 Allocators'!$B$15:$W$15, 0),FALSE)*$E178)</f>
        <v>0</v>
      </c>
      <c r="CF178" s="1412">
        <f ca="1">IF(ISERROR(VLOOKUP(VLOOKUP($A178, 'E4 TB Allocation Details'!$A$18:$L$205, MATCH("A &amp; G ID", 'E4 TB Allocation Details'!$A$18:$L$18, 0),FALSE), 'E2 Allocators'!$B$15:$W$361, MATCH('O5 Details by Class &amp; Accounts'!CF$18, 'E2 Allocators'!$B$15:$W$15, 0),FALSE)*$E178), 0, VLOOKUP(VLOOKUP($A178, 'E4 TB Allocation Details'!$A$18:$L$205, MATCH("A &amp; G ID", 'E4 TB Allocation Details'!$A$18:$L$18, 0),FALSE), 'E2 Allocators'!$B$15:$W$361, MATCH('O5 Details by Class &amp; Accounts'!CF$18, 'E2 Allocators'!$B$15:$W$15, 0),FALSE)*$E178)</f>
        <v>0</v>
      </c>
      <c r="CG178" s="1412">
        <f ca="1">IF(ISERROR(VLOOKUP(VLOOKUP($A178, 'E4 TB Allocation Details'!$A$18:$L$205, MATCH("A &amp; G ID", 'E4 TB Allocation Details'!$A$18:$L$18, 0),FALSE), 'E2 Allocators'!$B$15:$W$361, MATCH('O5 Details by Class &amp; Accounts'!CG$18, 'E2 Allocators'!$B$15:$W$15, 0),FALSE)*$E178), 0, VLOOKUP(VLOOKUP($A178, 'E4 TB Allocation Details'!$A$18:$L$205, MATCH("A &amp; G ID", 'E4 TB Allocation Details'!$A$18:$L$18, 0),FALSE), 'E2 Allocators'!$B$15:$W$361, MATCH('O5 Details by Class &amp; Accounts'!CG$18, 'E2 Allocators'!$B$15:$W$15, 0),FALSE)*$E178)</f>
        <v>0</v>
      </c>
      <c r="CH178" s="1412">
        <f ca="1">IF(ISERROR(VLOOKUP(VLOOKUP($A178, 'E4 TB Allocation Details'!$A$18:$L$205, MATCH("A &amp; G ID", 'E4 TB Allocation Details'!$A$18:$L$18, 0),FALSE), 'E2 Allocators'!$B$15:$W$361, MATCH('O5 Details by Class &amp; Accounts'!CH$18, 'E2 Allocators'!$B$15:$W$15, 0),FALSE)*$E178), 0, VLOOKUP(VLOOKUP($A178, 'E4 TB Allocation Details'!$A$18:$L$205, MATCH("A &amp; G ID", 'E4 TB Allocation Details'!$A$18:$L$18, 0),FALSE), 'E2 Allocators'!$B$15:$W$361, MATCH('O5 Details by Class &amp; Accounts'!CH$18, 'E2 Allocators'!$B$15:$W$15, 0),FALSE)*$E178)</f>
        <v>0</v>
      </c>
      <c r="CI178" s="1412">
        <f ca="1">IF(ISERROR(VLOOKUP(VLOOKUP($A178, 'E4 TB Allocation Details'!$A$18:$L$205, MATCH("A &amp; G ID", 'E4 TB Allocation Details'!$A$18:$L$18, 0),FALSE), 'E2 Allocators'!$B$15:$W$361, MATCH('O5 Details by Class &amp; Accounts'!CI$18, 'E2 Allocators'!$B$15:$W$15, 0),FALSE)*$E178), 0, VLOOKUP(VLOOKUP($A178, 'E4 TB Allocation Details'!$A$18:$L$205, MATCH("A &amp; G ID", 'E4 TB Allocation Details'!$A$18:$L$18, 0),FALSE), 'E2 Allocators'!$B$15:$W$361, MATCH('O5 Details by Class &amp; Accounts'!CI$18, 'E2 Allocators'!$B$15:$W$15, 0),FALSE)*$E178)</f>
        <v>0</v>
      </c>
      <c r="CJ178" s="1412">
        <f ca="1">IF(ISERROR(VLOOKUP(VLOOKUP($A178, 'E4 TB Allocation Details'!$A$18:$L$205, MATCH("A &amp; G ID", 'E4 TB Allocation Details'!$A$18:$L$18, 0),FALSE), 'E2 Allocators'!$B$15:$W$361, MATCH('O5 Details by Class &amp; Accounts'!CJ$18, 'E2 Allocators'!$B$15:$W$15, 0),FALSE)*$E178), 0, VLOOKUP(VLOOKUP($A178, 'E4 TB Allocation Details'!$A$18:$L$205, MATCH("A &amp; G ID", 'E4 TB Allocation Details'!$A$18:$L$18, 0),FALSE), 'E2 Allocators'!$B$15:$W$361, MATCH('O5 Details by Class &amp; Accounts'!CJ$18, 'E2 Allocators'!$B$15:$W$15, 0),FALSE)*$E178)</f>
        <v>0</v>
      </c>
      <c r="CK178" s="1412">
        <f ca="1">IF(ISERROR(VLOOKUP(VLOOKUP($A178, 'E4 TB Allocation Details'!$A$18:$L$205, MATCH("A &amp; G ID", 'E4 TB Allocation Details'!$A$18:$L$18, 0),FALSE), 'E2 Allocators'!$B$15:$W$361, MATCH('O5 Details by Class &amp; Accounts'!CK$18, 'E2 Allocators'!$B$15:$W$15, 0),FALSE)*$E178), 0, VLOOKUP(VLOOKUP($A178, 'E4 TB Allocation Details'!$A$18:$L$205, MATCH("A &amp; G ID", 'E4 TB Allocation Details'!$A$18:$L$18, 0),FALSE), 'E2 Allocators'!$B$15:$W$361, MATCH('O5 Details by Class &amp; Accounts'!CK$18, 'E2 Allocators'!$B$15:$W$15, 0),FALSE)*$E178)</f>
        <v>0</v>
      </c>
      <c r="CL178" s="1412">
        <f ca="1">IF(ISERROR(VLOOKUP(VLOOKUP($A178, 'E4 TB Allocation Details'!$A$18:$L$205, MATCH("A &amp; G ID", 'E4 TB Allocation Details'!$A$18:$L$18, 0),FALSE), 'E2 Allocators'!$B$15:$W$361, MATCH('O5 Details by Class &amp; Accounts'!CL$18, 'E2 Allocators'!$B$15:$W$15, 0),FALSE)*$E178), 0, VLOOKUP(VLOOKUP($A178, 'E4 TB Allocation Details'!$A$18:$L$205, MATCH("A &amp; G ID", 'E4 TB Allocation Details'!$A$18:$L$18, 0),FALSE), 'E2 Allocators'!$B$15:$W$361, MATCH('O5 Details by Class &amp; Accounts'!CL$18, 'E2 Allocators'!$B$15:$W$15, 0),FALSE)*$E178)</f>
        <v>0</v>
      </c>
      <c r="CM178" s="1412">
        <f ca="1">IF(ISERROR(VLOOKUP(VLOOKUP($A178, 'E4 TB Allocation Details'!$A$18:$L$205, MATCH("A &amp; G ID", 'E4 TB Allocation Details'!$A$18:$L$18, 0),FALSE), 'E2 Allocators'!$B$15:$W$361, MATCH('O5 Details by Class &amp; Accounts'!CM$18, 'E2 Allocators'!$B$15:$W$15, 0),FALSE)*$E178), 0, VLOOKUP(VLOOKUP($A178, 'E4 TB Allocation Details'!$A$18:$L$205, MATCH("A &amp; G ID", 'E4 TB Allocation Details'!$A$18:$L$18, 0),FALSE), 'E2 Allocators'!$B$15:$W$361, MATCH('O5 Details by Class &amp; Accounts'!CM$18, 'E2 Allocators'!$B$15:$W$15, 0),FALSE)*$E178)</f>
        <v>0</v>
      </c>
      <c r="CN178" s="1412">
        <f t="shared" si="42"/>
        <v>210000.00000000003</v>
      </c>
      <c r="CO178" s="1792">
        <f t="shared" si="43"/>
        <v>0</v>
      </c>
      <c r="CQ178" s="2087" t="s">
        <v>675</v>
      </c>
    </row>
    <row r="179" spans="1:95" s="81" customFormat="1" ht="12.75">
      <c r="A179" s="1170">
        <v>5625</v>
      </c>
      <c r="B179" s="452" t="s">
        <v>730</v>
      </c>
      <c r="C179" s="1789">
        <f ca="1">IF(ISERROR(VLOOKUP($A179,'I3 TB Data'!$A$23:$H$458,MATCH('O5 Details by Class &amp; Accounts'!$C$18, 'I3 TB Data'!$A$23:$H$23,0),0)), 0, VLOOKUP($A179,'I3 TB Data'!$A$23:$H$458,MATCH('O5 Details by Class &amp; Accounts'!$C$18,'I3 TB Data'!$A$23:$H$23,0),0))</f>
        <v>-330000</v>
      </c>
      <c r="D179" s="1790"/>
      <c r="E179" s="1789">
        <f t="shared" si="37"/>
        <v>-330000</v>
      </c>
      <c r="F179" s="1791"/>
      <c r="G179" s="1791"/>
      <c r="H179" s="1412">
        <f t="shared" si="39"/>
        <v>0</v>
      </c>
      <c r="I179" s="1412">
        <f ca="1">IF(ISERROR(VLOOKUP(VLOOKUP($A179, 'E4 TB Allocation Details'!$A$18:$L$205, MATCH("Demand ID", 'E4 TB Allocation Details'!$A$18:$L$18, 0),FALSE), 'E2 Allocators'!$B$15:$W$361, MATCH('O5 Details by Class &amp; Accounts'!I$18, 'E2 Allocators'!$B$15:$W$15, 0),FALSE)*$F179), 0, VLOOKUP(VLOOKUP($A179, 'E4 TB Allocation Details'!$A$18:$L$205, MATCH("Demand ID", 'E4 TB Allocation Details'!$A$18:$L$18, 0),FALSE), 'E2 Allocators'!$B$15:$W$361, MATCH('O5 Details by Class &amp; Accounts'!I$18, 'E2 Allocators'!$B$15:$W$15, 0),FALSE)*$F179)</f>
        <v>0</v>
      </c>
      <c r="J179" s="1412">
        <f ca="1">IF(ISERROR(VLOOKUP(VLOOKUP($A179, 'E4 TB Allocation Details'!$A$18:$L$205, MATCH("Demand ID", 'E4 TB Allocation Details'!$A$18:$L$18, 0),FALSE), 'E2 Allocators'!$B$15:$W$361, MATCH('O5 Details by Class &amp; Accounts'!J$18, 'E2 Allocators'!$B$15:$W$15, 0),FALSE)*$F179), 0, VLOOKUP(VLOOKUP($A179, 'E4 TB Allocation Details'!$A$18:$L$205, MATCH("Demand ID", 'E4 TB Allocation Details'!$A$18:$L$18, 0),FALSE), 'E2 Allocators'!$B$15:$W$361, MATCH('O5 Details by Class &amp; Accounts'!J$18, 'E2 Allocators'!$B$15:$W$15, 0),FALSE)*$F179)</f>
        <v>0</v>
      </c>
      <c r="K179" s="1412">
        <f ca="1">IF(ISERROR(VLOOKUP(VLOOKUP($A179, 'E4 TB Allocation Details'!$A$18:$L$205, MATCH("Demand ID", 'E4 TB Allocation Details'!$A$18:$L$18, 0),FALSE), 'E2 Allocators'!$B$15:$W$361, MATCH('O5 Details by Class &amp; Accounts'!K$18, 'E2 Allocators'!$B$15:$W$15, 0),FALSE)*$F179), 0, VLOOKUP(VLOOKUP($A179, 'E4 TB Allocation Details'!$A$18:$L$205, MATCH("Demand ID", 'E4 TB Allocation Details'!$A$18:$L$18, 0),FALSE), 'E2 Allocators'!$B$15:$W$361, MATCH('O5 Details by Class &amp; Accounts'!K$18, 'E2 Allocators'!$B$15:$W$15, 0),FALSE)*$F179)</f>
        <v>0</v>
      </c>
      <c r="L179" s="1412">
        <f ca="1">IF(ISERROR(VLOOKUP(VLOOKUP($A179, 'E4 TB Allocation Details'!$A$18:$L$205, MATCH("Demand ID", 'E4 TB Allocation Details'!$A$18:$L$18, 0),FALSE), 'E2 Allocators'!$B$15:$W$361, MATCH('O5 Details by Class &amp; Accounts'!L$18, 'E2 Allocators'!$B$15:$W$15, 0),FALSE)*$F179), 0, VLOOKUP(VLOOKUP($A179, 'E4 TB Allocation Details'!$A$18:$L$205, MATCH("Demand ID", 'E4 TB Allocation Details'!$A$18:$L$18, 0),FALSE), 'E2 Allocators'!$B$15:$W$361, MATCH('O5 Details by Class &amp; Accounts'!L$18, 'E2 Allocators'!$B$15:$W$15, 0),FALSE)*$F179)</f>
        <v>0</v>
      </c>
      <c r="M179" s="1412">
        <f ca="1">IF(ISERROR(VLOOKUP(VLOOKUP($A179, 'E4 TB Allocation Details'!$A$18:$L$205, MATCH("Demand ID", 'E4 TB Allocation Details'!$A$18:$L$18, 0),FALSE), 'E2 Allocators'!$B$15:$W$361, MATCH('O5 Details by Class &amp; Accounts'!M$18, 'E2 Allocators'!$B$15:$W$15, 0),FALSE)*$F179), 0, VLOOKUP(VLOOKUP($A179, 'E4 TB Allocation Details'!$A$18:$L$205, MATCH("Demand ID", 'E4 TB Allocation Details'!$A$18:$L$18, 0),FALSE), 'E2 Allocators'!$B$15:$W$361, MATCH('O5 Details by Class &amp; Accounts'!M$18, 'E2 Allocators'!$B$15:$W$15, 0),FALSE)*$F179)</f>
        <v>0</v>
      </c>
      <c r="N179" s="1412">
        <f ca="1">IF(ISERROR(VLOOKUP(VLOOKUP($A179, 'E4 TB Allocation Details'!$A$18:$L$205, MATCH("Demand ID", 'E4 TB Allocation Details'!$A$18:$L$18, 0),FALSE), 'E2 Allocators'!$B$15:$W$361, MATCH('O5 Details by Class &amp; Accounts'!N$18, 'E2 Allocators'!$B$15:$W$15, 0),FALSE)*$F179), 0, VLOOKUP(VLOOKUP($A179, 'E4 TB Allocation Details'!$A$18:$L$205, MATCH("Demand ID", 'E4 TB Allocation Details'!$A$18:$L$18, 0),FALSE), 'E2 Allocators'!$B$15:$W$361, MATCH('O5 Details by Class &amp; Accounts'!N$18, 'E2 Allocators'!$B$15:$W$15, 0),FALSE)*$F179)</f>
        <v>0</v>
      </c>
      <c r="O179" s="1412">
        <f ca="1">IF(ISERROR(VLOOKUP(VLOOKUP($A179, 'E4 TB Allocation Details'!$A$18:$L$205, MATCH("Demand ID", 'E4 TB Allocation Details'!$A$18:$L$18, 0),FALSE), 'E2 Allocators'!$B$15:$W$361, MATCH('O5 Details by Class &amp; Accounts'!O$18, 'E2 Allocators'!$B$15:$W$15, 0),FALSE)*$F179), 0, VLOOKUP(VLOOKUP($A179, 'E4 TB Allocation Details'!$A$18:$L$205, MATCH("Demand ID", 'E4 TB Allocation Details'!$A$18:$L$18, 0),FALSE), 'E2 Allocators'!$B$15:$W$361, MATCH('O5 Details by Class &amp; Accounts'!O$18, 'E2 Allocators'!$B$15:$W$15, 0),FALSE)*$F179)</f>
        <v>0</v>
      </c>
      <c r="P179" s="1412">
        <f ca="1">IF(ISERROR(VLOOKUP(VLOOKUP($A179, 'E4 TB Allocation Details'!$A$18:$L$205, MATCH("Demand ID", 'E4 TB Allocation Details'!$A$18:$L$18, 0),FALSE), 'E2 Allocators'!$B$15:$W$361, MATCH('O5 Details by Class &amp; Accounts'!P$18, 'E2 Allocators'!$B$15:$W$15, 0),FALSE)*$F179), 0, VLOOKUP(VLOOKUP($A179, 'E4 TB Allocation Details'!$A$18:$L$205, MATCH("Demand ID", 'E4 TB Allocation Details'!$A$18:$L$18, 0),FALSE), 'E2 Allocators'!$B$15:$W$361, MATCH('O5 Details by Class &amp; Accounts'!P$18, 'E2 Allocators'!$B$15:$W$15, 0),FALSE)*$F179)</f>
        <v>0</v>
      </c>
      <c r="Q179" s="1412">
        <f ca="1">IF(ISERROR(VLOOKUP(VLOOKUP($A179, 'E4 TB Allocation Details'!$A$18:$L$205, MATCH("Demand ID", 'E4 TB Allocation Details'!$A$18:$L$18, 0),FALSE), 'E2 Allocators'!$B$15:$W$361, MATCH('O5 Details by Class &amp; Accounts'!Q$18, 'E2 Allocators'!$B$15:$W$15, 0),FALSE)*$F179), 0, VLOOKUP(VLOOKUP($A179, 'E4 TB Allocation Details'!$A$18:$L$205, MATCH("Demand ID", 'E4 TB Allocation Details'!$A$18:$L$18, 0),FALSE), 'E2 Allocators'!$B$15:$W$361, MATCH('O5 Details by Class &amp; Accounts'!Q$18, 'E2 Allocators'!$B$15:$W$15, 0),FALSE)*$F179)</f>
        <v>0</v>
      </c>
      <c r="R179" s="1412">
        <f ca="1">IF(ISERROR(VLOOKUP(VLOOKUP($A179, 'E4 TB Allocation Details'!$A$18:$L$205, MATCH("Demand ID", 'E4 TB Allocation Details'!$A$18:$L$18, 0),FALSE), 'E2 Allocators'!$B$15:$W$361, MATCH('O5 Details by Class &amp; Accounts'!R$18, 'E2 Allocators'!$B$15:$W$15, 0),FALSE)*$F179), 0, VLOOKUP(VLOOKUP($A179, 'E4 TB Allocation Details'!$A$18:$L$205, MATCH("Demand ID", 'E4 TB Allocation Details'!$A$18:$L$18, 0),FALSE), 'E2 Allocators'!$B$15:$W$361, MATCH('O5 Details by Class &amp; Accounts'!R$18, 'E2 Allocators'!$B$15:$W$15, 0),FALSE)*$F179)</f>
        <v>0</v>
      </c>
      <c r="S179" s="1412">
        <f ca="1">IF(ISERROR(VLOOKUP(VLOOKUP($A179, 'E4 TB Allocation Details'!$A$18:$L$205, MATCH("Demand ID", 'E4 TB Allocation Details'!$A$18:$L$18, 0),FALSE), 'E2 Allocators'!$B$15:$W$361, MATCH('O5 Details by Class &amp; Accounts'!S$18, 'E2 Allocators'!$B$15:$W$15, 0),FALSE)*$F179), 0, VLOOKUP(VLOOKUP($A179, 'E4 TB Allocation Details'!$A$18:$L$205, MATCH("Demand ID", 'E4 TB Allocation Details'!$A$18:$L$18, 0),FALSE), 'E2 Allocators'!$B$15:$W$361, MATCH('O5 Details by Class &amp; Accounts'!S$18, 'E2 Allocators'!$B$15:$W$15, 0),FALSE)*$F179)</f>
        <v>0</v>
      </c>
      <c r="T179" s="1412">
        <f ca="1">IF(ISERROR(VLOOKUP(VLOOKUP($A179, 'E4 TB Allocation Details'!$A$18:$L$205, MATCH("Demand ID", 'E4 TB Allocation Details'!$A$18:$L$18, 0),FALSE), 'E2 Allocators'!$B$15:$W$361, MATCH('O5 Details by Class &amp; Accounts'!T$18, 'E2 Allocators'!$B$15:$W$15, 0),FALSE)*$F179), 0, VLOOKUP(VLOOKUP($A179, 'E4 TB Allocation Details'!$A$18:$L$205, MATCH("Demand ID", 'E4 TB Allocation Details'!$A$18:$L$18, 0),FALSE), 'E2 Allocators'!$B$15:$W$361, MATCH('O5 Details by Class &amp; Accounts'!T$18, 'E2 Allocators'!$B$15:$W$15, 0),FALSE)*$F179)</f>
        <v>0</v>
      </c>
      <c r="U179" s="1412">
        <f ca="1">IF(ISERROR(VLOOKUP(VLOOKUP($A179, 'E4 TB Allocation Details'!$A$18:$L$205, MATCH("Demand ID", 'E4 TB Allocation Details'!$A$18:$L$18, 0),FALSE), 'E2 Allocators'!$B$15:$W$361, MATCH('O5 Details by Class &amp; Accounts'!U$18, 'E2 Allocators'!$B$15:$W$15, 0),FALSE)*$F179), 0, VLOOKUP(VLOOKUP($A179, 'E4 TB Allocation Details'!$A$18:$L$205, MATCH("Demand ID", 'E4 TB Allocation Details'!$A$18:$L$18, 0),FALSE), 'E2 Allocators'!$B$15:$W$361, MATCH('O5 Details by Class &amp; Accounts'!U$18, 'E2 Allocators'!$B$15:$W$15, 0),FALSE)*$F179)</f>
        <v>0</v>
      </c>
      <c r="V179" s="1412">
        <f ca="1">IF(ISERROR(VLOOKUP(VLOOKUP($A179, 'E4 TB Allocation Details'!$A$18:$L$205, MATCH("Demand ID", 'E4 TB Allocation Details'!$A$18:$L$18, 0),FALSE), 'E2 Allocators'!$B$15:$W$361, MATCH('O5 Details by Class &amp; Accounts'!V$18, 'E2 Allocators'!$B$15:$W$15, 0),FALSE)*$F179), 0, VLOOKUP(VLOOKUP($A179, 'E4 TB Allocation Details'!$A$18:$L$205, MATCH("Demand ID", 'E4 TB Allocation Details'!$A$18:$L$18, 0),FALSE), 'E2 Allocators'!$B$15:$W$361, MATCH('O5 Details by Class &amp; Accounts'!V$18, 'E2 Allocators'!$B$15:$W$15, 0),FALSE)*$F179)</f>
        <v>0</v>
      </c>
      <c r="W179" s="1412">
        <f ca="1">IF(ISERROR(VLOOKUP(VLOOKUP($A179, 'E4 TB Allocation Details'!$A$18:$L$205, MATCH("Demand ID", 'E4 TB Allocation Details'!$A$18:$L$18, 0),FALSE), 'E2 Allocators'!$B$15:$W$361, MATCH('O5 Details by Class &amp; Accounts'!W$18, 'E2 Allocators'!$B$15:$W$15, 0),FALSE)*$F179), 0, VLOOKUP(VLOOKUP($A179, 'E4 TB Allocation Details'!$A$18:$L$205, MATCH("Demand ID", 'E4 TB Allocation Details'!$A$18:$L$18, 0),FALSE), 'E2 Allocators'!$B$15:$W$361, MATCH('O5 Details by Class &amp; Accounts'!W$18, 'E2 Allocators'!$B$15:$W$15, 0),FALSE)*$F179)</f>
        <v>0</v>
      </c>
      <c r="X179" s="1412">
        <f ca="1">IF(ISERROR(VLOOKUP(VLOOKUP($A179, 'E4 TB Allocation Details'!$A$18:$L$205, MATCH("Demand ID", 'E4 TB Allocation Details'!$A$18:$L$18, 0),FALSE), 'E2 Allocators'!$B$15:$W$361, MATCH('O5 Details by Class &amp; Accounts'!X$18, 'E2 Allocators'!$B$15:$W$15, 0),FALSE)*$F179), 0, VLOOKUP(VLOOKUP($A179, 'E4 TB Allocation Details'!$A$18:$L$205, MATCH("Demand ID", 'E4 TB Allocation Details'!$A$18:$L$18, 0),FALSE), 'E2 Allocators'!$B$15:$W$361, MATCH('O5 Details by Class &amp; Accounts'!X$18, 'E2 Allocators'!$B$15:$W$15, 0),FALSE)*$F179)</f>
        <v>0</v>
      </c>
      <c r="Y179" s="1412">
        <f ca="1">IF(ISERROR(VLOOKUP(VLOOKUP($A179, 'E4 TB Allocation Details'!$A$18:$L$205, MATCH("Demand ID", 'E4 TB Allocation Details'!$A$18:$L$18, 0),FALSE), 'E2 Allocators'!$B$15:$W$361, MATCH('O5 Details by Class &amp; Accounts'!Y$18, 'E2 Allocators'!$B$15:$W$15, 0),FALSE)*$F179), 0, VLOOKUP(VLOOKUP($A179, 'E4 TB Allocation Details'!$A$18:$L$205, MATCH("Demand ID", 'E4 TB Allocation Details'!$A$18:$L$18, 0),FALSE), 'E2 Allocators'!$B$15:$W$361, MATCH('O5 Details by Class &amp; Accounts'!Y$18, 'E2 Allocators'!$B$15:$W$15, 0),FALSE)*$F179)</f>
        <v>0</v>
      </c>
      <c r="Z179" s="1412">
        <f ca="1">IF(ISERROR(VLOOKUP(VLOOKUP($A179, 'E4 TB Allocation Details'!$A$18:$L$205, MATCH("Demand ID", 'E4 TB Allocation Details'!$A$18:$L$18, 0),FALSE), 'E2 Allocators'!$B$15:$W$361, MATCH('O5 Details by Class &amp; Accounts'!Z$18, 'E2 Allocators'!$B$15:$W$15, 0),FALSE)*$F179), 0, VLOOKUP(VLOOKUP($A179, 'E4 TB Allocation Details'!$A$18:$L$205, MATCH("Demand ID", 'E4 TB Allocation Details'!$A$18:$L$18, 0),FALSE), 'E2 Allocators'!$B$15:$W$361, MATCH('O5 Details by Class &amp; Accounts'!Z$18, 'E2 Allocators'!$B$15:$W$15, 0),FALSE)*$F179)</f>
        <v>0</v>
      </c>
      <c r="AA179" s="1412">
        <f ca="1">IF(ISERROR(VLOOKUP(VLOOKUP($A179, 'E4 TB Allocation Details'!$A$18:$L$205, MATCH("Demand ID", 'E4 TB Allocation Details'!$A$18:$L$18, 0),FALSE), 'E2 Allocators'!$B$15:$W$361, MATCH('O5 Details by Class &amp; Accounts'!AA$18, 'E2 Allocators'!$B$15:$W$15, 0),FALSE)*$F179), 0, VLOOKUP(VLOOKUP($A179, 'E4 TB Allocation Details'!$A$18:$L$205, MATCH("Demand ID", 'E4 TB Allocation Details'!$A$18:$L$18, 0),FALSE), 'E2 Allocators'!$B$15:$W$361, MATCH('O5 Details by Class &amp; Accounts'!AA$18, 'E2 Allocators'!$B$15:$W$15, 0),FALSE)*$F179)</f>
        <v>0</v>
      </c>
      <c r="AB179" s="1412">
        <f ca="1">IF(ISERROR(VLOOKUP(VLOOKUP($A179, 'E4 TB Allocation Details'!$A$18:$L$205, MATCH("Demand ID", 'E4 TB Allocation Details'!$A$18:$L$18, 0),FALSE), 'E2 Allocators'!$B$15:$W$361, MATCH('O5 Details by Class &amp; Accounts'!AB$18, 'E2 Allocators'!$B$15:$W$15, 0),FALSE)*$F179), 0, VLOOKUP(VLOOKUP($A179, 'E4 TB Allocation Details'!$A$18:$L$205, MATCH("Demand ID", 'E4 TB Allocation Details'!$A$18:$L$18, 0),FALSE), 'E2 Allocators'!$B$15:$W$361, MATCH('O5 Details by Class &amp; Accounts'!AB$18, 'E2 Allocators'!$B$15:$W$15, 0),FALSE)*$F179)</f>
        <v>0</v>
      </c>
      <c r="AC179" s="1412">
        <f t="shared" si="40"/>
        <v>0</v>
      </c>
      <c r="AD179" s="1412">
        <f ca="1">IF(ISERROR(VLOOKUP(VLOOKUP($A179, 'E4 TB Allocation Details'!$A$18:$L$205, MATCH("Customer ID", 'E4 TB Allocation Details'!$A$18:$L$18, 0),FALSE), 'E2 Allocators'!$B$15:$W$361, MATCH('O5 Details by Class &amp; Accounts'!AD$18, 'E2 Allocators'!$B$15:$W$15, 0),FALSE)*$G179), 0, VLOOKUP(VLOOKUP($A179, 'E4 TB Allocation Details'!$A$18:$L$205, MATCH("Customer ID", 'E4 TB Allocation Details'!$A$18:$L$18, 0),FALSE), 'E2 Allocators'!$B$15:$W$361, MATCH('O5 Details by Class &amp; Accounts'!AD$18, 'E2 Allocators'!$B$15:$W$15, 0),FALSE)*$G179)</f>
        <v>0</v>
      </c>
      <c r="AE179" s="1412">
        <f ca="1">IF(ISERROR(VLOOKUP(VLOOKUP($A179, 'E4 TB Allocation Details'!$A$18:$L$205, MATCH("Customer ID", 'E4 TB Allocation Details'!$A$18:$L$18, 0),FALSE), 'E2 Allocators'!$B$15:$W$361, MATCH('O5 Details by Class &amp; Accounts'!AE$18, 'E2 Allocators'!$B$15:$W$15, 0),FALSE)*$G179), 0, VLOOKUP(VLOOKUP($A179, 'E4 TB Allocation Details'!$A$18:$L$205, MATCH("Customer ID", 'E4 TB Allocation Details'!$A$18:$L$18, 0),FALSE), 'E2 Allocators'!$B$15:$W$361, MATCH('O5 Details by Class &amp; Accounts'!AE$18, 'E2 Allocators'!$B$15:$W$15, 0),FALSE)*$G179)</f>
        <v>0</v>
      </c>
      <c r="AF179" s="1412">
        <f ca="1">IF(ISERROR(VLOOKUP(VLOOKUP($A179, 'E4 TB Allocation Details'!$A$18:$L$205, MATCH("Customer ID", 'E4 TB Allocation Details'!$A$18:$L$18, 0),FALSE), 'E2 Allocators'!$B$15:$W$361, MATCH('O5 Details by Class &amp; Accounts'!AF$18, 'E2 Allocators'!$B$15:$W$15, 0),FALSE)*$G179), 0, VLOOKUP(VLOOKUP($A179, 'E4 TB Allocation Details'!$A$18:$L$205, MATCH("Customer ID", 'E4 TB Allocation Details'!$A$18:$L$18, 0),FALSE), 'E2 Allocators'!$B$15:$W$361, MATCH('O5 Details by Class &amp; Accounts'!AF$18, 'E2 Allocators'!$B$15:$W$15, 0),FALSE)*$G179)</f>
        <v>0</v>
      </c>
      <c r="AG179" s="1412">
        <f ca="1">IF(ISERROR(VLOOKUP(VLOOKUP($A179, 'E4 TB Allocation Details'!$A$18:$L$205, MATCH("Customer ID", 'E4 TB Allocation Details'!$A$18:$L$18, 0),FALSE), 'E2 Allocators'!$B$15:$W$361, MATCH('O5 Details by Class &amp; Accounts'!AG$18, 'E2 Allocators'!$B$15:$W$15, 0),FALSE)*$G179), 0, VLOOKUP(VLOOKUP($A179, 'E4 TB Allocation Details'!$A$18:$L$205, MATCH("Customer ID", 'E4 TB Allocation Details'!$A$18:$L$18, 0),FALSE), 'E2 Allocators'!$B$15:$W$361, MATCH('O5 Details by Class &amp; Accounts'!AG$18, 'E2 Allocators'!$B$15:$W$15, 0),FALSE)*$G179)</f>
        <v>0</v>
      </c>
      <c r="AH179" s="1412">
        <f ca="1">IF(ISERROR(VLOOKUP(VLOOKUP($A179, 'E4 TB Allocation Details'!$A$18:$L$205, MATCH("Customer ID", 'E4 TB Allocation Details'!$A$18:$L$18, 0),FALSE), 'E2 Allocators'!$B$15:$W$361, MATCH('O5 Details by Class &amp; Accounts'!AH$18, 'E2 Allocators'!$B$15:$W$15, 0),FALSE)*$G179), 0, VLOOKUP(VLOOKUP($A179, 'E4 TB Allocation Details'!$A$18:$L$205, MATCH("Customer ID", 'E4 TB Allocation Details'!$A$18:$L$18, 0),FALSE), 'E2 Allocators'!$B$15:$W$361, MATCH('O5 Details by Class &amp; Accounts'!AH$18, 'E2 Allocators'!$B$15:$W$15, 0),FALSE)*$G179)</f>
        <v>0</v>
      </c>
      <c r="AI179" s="1412">
        <f ca="1">IF(ISERROR(VLOOKUP(VLOOKUP($A179, 'E4 TB Allocation Details'!$A$18:$L$205, MATCH("Customer ID", 'E4 TB Allocation Details'!$A$18:$L$18, 0),FALSE), 'E2 Allocators'!$B$15:$W$361, MATCH('O5 Details by Class &amp; Accounts'!AI$18, 'E2 Allocators'!$B$15:$W$15, 0),FALSE)*$G179), 0, VLOOKUP(VLOOKUP($A179, 'E4 TB Allocation Details'!$A$18:$L$205, MATCH("Customer ID", 'E4 TB Allocation Details'!$A$18:$L$18, 0),FALSE), 'E2 Allocators'!$B$15:$W$361, MATCH('O5 Details by Class &amp; Accounts'!AI$18, 'E2 Allocators'!$B$15:$W$15, 0),FALSE)*$G179)</f>
        <v>0</v>
      </c>
      <c r="AJ179" s="1412">
        <f ca="1">IF(ISERROR(VLOOKUP(VLOOKUP($A179, 'E4 TB Allocation Details'!$A$18:$L$205, MATCH("Customer ID", 'E4 TB Allocation Details'!$A$18:$L$18, 0),FALSE), 'E2 Allocators'!$B$15:$W$361, MATCH('O5 Details by Class &amp; Accounts'!AJ$18, 'E2 Allocators'!$B$15:$W$15, 0),FALSE)*$G179), 0, VLOOKUP(VLOOKUP($A179, 'E4 TB Allocation Details'!$A$18:$L$205, MATCH("Customer ID", 'E4 TB Allocation Details'!$A$18:$L$18, 0),FALSE), 'E2 Allocators'!$B$15:$W$361, MATCH('O5 Details by Class &amp; Accounts'!AJ$18, 'E2 Allocators'!$B$15:$W$15, 0),FALSE)*$G179)</f>
        <v>0</v>
      </c>
      <c r="AK179" s="1412">
        <f ca="1">IF(ISERROR(VLOOKUP(VLOOKUP($A179, 'E4 TB Allocation Details'!$A$18:$L$205, MATCH("Customer ID", 'E4 TB Allocation Details'!$A$18:$L$18, 0),FALSE), 'E2 Allocators'!$B$15:$W$361, MATCH('O5 Details by Class &amp; Accounts'!AK$18, 'E2 Allocators'!$B$15:$W$15, 0),FALSE)*$G179), 0, VLOOKUP(VLOOKUP($A179, 'E4 TB Allocation Details'!$A$18:$L$205, MATCH("Customer ID", 'E4 TB Allocation Details'!$A$18:$L$18, 0),FALSE), 'E2 Allocators'!$B$15:$W$361, MATCH('O5 Details by Class &amp; Accounts'!AK$18, 'E2 Allocators'!$B$15:$W$15, 0),FALSE)*$G179)</f>
        <v>0</v>
      </c>
      <c r="AL179" s="1412">
        <f ca="1">IF(ISERROR(VLOOKUP(VLOOKUP($A179, 'E4 TB Allocation Details'!$A$18:$L$205, MATCH("Customer ID", 'E4 TB Allocation Details'!$A$18:$L$18, 0),FALSE), 'E2 Allocators'!$B$15:$W$361, MATCH('O5 Details by Class &amp; Accounts'!AL$18, 'E2 Allocators'!$B$15:$W$15, 0),FALSE)*$G179), 0, VLOOKUP(VLOOKUP($A179, 'E4 TB Allocation Details'!$A$18:$L$205, MATCH("Customer ID", 'E4 TB Allocation Details'!$A$18:$L$18, 0),FALSE), 'E2 Allocators'!$B$15:$W$361, MATCH('O5 Details by Class &amp; Accounts'!AL$18, 'E2 Allocators'!$B$15:$W$15, 0),FALSE)*$G179)</f>
        <v>0</v>
      </c>
      <c r="AM179" s="1412">
        <f ca="1">IF(ISERROR(VLOOKUP(VLOOKUP($A179, 'E4 TB Allocation Details'!$A$18:$L$205, MATCH("Customer ID", 'E4 TB Allocation Details'!$A$18:$L$18, 0),FALSE), 'E2 Allocators'!$B$15:$W$361, MATCH('O5 Details by Class &amp; Accounts'!AM$18, 'E2 Allocators'!$B$15:$W$15, 0),FALSE)*$G179), 0, VLOOKUP(VLOOKUP($A179, 'E4 TB Allocation Details'!$A$18:$L$205, MATCH("Customer ID", 'E4 TB Allocation Details'!$A$18:$L$18, 0),FALSE), 'E2 Allocators'!$B$15:$W$361, MATCH('O5 Details by Class &amp; Accounts'!AM$18, 'E2 Allocators'!$B$15:$W$15, 0),FALSE)*$G179)</f>
        <v>0</v>
      </c>
      <c r="AN179" s="1412">
        <f ca="1">IF(ISERROR(VLOOKUP(VLOOKUP($A179, 'E4 TB Allocation Details'!$A$18:$L$205, MATCH("Customer ID", 'E4 TB Allocation Details'!$A$18:$L$18, 0),FALSE), 'E2 Allocators'!$B$15:$W$361, MATCH('O5 Details by Class &amp; Accounts'!AN$18, 'E2 Allocators'!$B$15:$W$15, 0),FALSE)*$G179), 0, VLOOKUP(VLOOKUP($A179, 'E4 TB Allocation Details'!$A$18:$L$205, MATCH("Customer ID", 'E4 TB Allocation Details'!$A$18:$L$18, 0),FALSE), 'E2 Allocators'!$B$15:$W$361, MATCH('O5 Details by Class &amp; Accounts'!AN$18, 'E2 Allocators'!$B$15:$W$15, 0),FALSE)*$G179)</f>
        <v>0</v>
      </c>
      <c r="AO179" s="1412">
        <f ca="1">IF(ISERROR(VLOOKUP(VLOOKUP($A179, 'E4 TB Allocation Details'!$A$18:$L$205, MATCH("Customer ID", 'E4 TB Allocation Details'!$A$18:$L$18, 0),FALSE), 'E2 Allocators'!$B$15:$W$361, MATCH('O5 Details by Class &amp; Accounts'!AO$18, 'E2 Allocators'!$B$15:$W$15, 0),FALSE)*$G179), 0, VLOOKUP(VLOOKUP($A179, 'E4 TB Allocation Details'!$A$18:$L$205, MATCH("Customer ID", 'E4 TB Allocation Details'!$A$18:$L$18, 0),FALSE), 'E2 Allocators'!$B$15:$W$361, MATCH('O5 Details by Class &amp; Accounts'!AO$18, 'E2 Allocators'!$B$15:$W$15, 0),FALSE)*$G179)</f>
        <v>0</v>
      </c>
      <c r="AP179" s="1412">
        <f ca="1">IF(ISERROR(VLOOKUP(VLOOKUP($A179, 'E4 TB Allocation Details'!$A$18:$L$205, MATCH("Customer ID", 'E4 TB Allocation Details'!$A$18:$L$18, 0),FALSE), 'E2 Allocators'!$B$15:$W$361, MATCH('O5 Details by Class &amp; Accounts'!AP$18, 'E2 Allocators'!$B$15:$W$15, 0),FALSE)*$G179), 0, VLOOKUP(VLOOKUP($A179, 'E4 TB Allocation Details'!$A$18:$L$205, MATCH("Customer ID", 'E4 TB Allocation Details'!$A$18:$L$18, 0),FALSE), 'E2 Allocators'!$B$15:$W$361, MATCH('O5 Details by Class &amp; Accounts'!AP$18, 'E2 Allocators'!$B$15:$W$15, 0),FALSE)*$G179)</f>
        <v>0</v>
      </c>
      <c r="AQ179" s="1412">
        <f ca="1">IF(ISERROR(VLOOKUP(VLOOKUP($A179, 'E4 TB Allocation Details'!$A$18:$L$205, MATCH("Customer ID", 'E4 TB Allocation Details'!$A$18:$L$18, 0),FALSE), 'E2 Allocators'!$B$15:$W$361, MATCH('O5 Details by Class &amp; Accounts'!AQ$18, 'E2 Allocators'!$B$15:$W$15, 0),FALSE)*$G179), 0, VLOOKUP(VLOOKUP($A179, 'E4 TB Allocation Details'!$A$18:$L$205, MATCH("Customer ID", 'E4 TB Allocation Details'!$A$18:$L$18, 0),FALSE), 'E2 Allocators'!$B$15:$W$361, MATCH('O5 Details by Class &amp; Accounts'!AQ$18, 'E2 Allocators'!$B$15:$W$15, 0),FALSE)*$G179)</f>
        <v>0</v>
      </c>
      <c r="AR179" s="1412">
        <f ca="1">IF(ISERROR(VLOOKUP(VLOOKUP($A179, 'E4 TB Allocation Details'!$A$18:$L$205, MATCH("Customer ID", 'E4 TB Allocation Details'!$A$18:$L$18, 0),FALSE), 'E2 Allocators'!$B$15:$W$361, MATCH('O5 Details by Class &amp; Accounts'!AR$18, 'E2 Allocators'!$B$15:$W$15, 0),FALSE)*$G179), 0, VLOOKUP(VLOOKUP($A179, 'E4 TB Allocation Details'!$A$18:$L$205, MATCH("Customer ID", 'E4 TB Allocation Details'!$A$18:$L$18, 0),FALSE), 'E2 Allocators'!$B$15:$W$361, MATCH('O5 Details by Class &amp; Accounts'!AR$18, 'E2 Allocators'!$B$15:$W$15, 0),FALSE)*$G179)</f>
        <v>0</v>
      </c>
      <c r="AS179" s="1412">
        <f ca="1">IF(ISERROR(VLOOKUP(VLOOKUP($A179, 'E4 TB Allocation Details'!$A$18:$L$205, MATCH("Customer ID", 'E4 TB Allocation Details'!$A$18:$L$18, 0),FALSE), 'E2 Allocators'!$B$15:$W$361, MATCH('O5 Details by Class &amp; Accounts'!AS$18, 'E2 Allocators'!$B$15:$W$15, 0),FALSE)*$G179), 0, VLOOKUP(VLOOKUP($A179, 'E4 TB Allocation Details'!$A$18:$L$205, MATCH("Customer ID", 'E4 TB Allocation Details'!$A$18:$L$18, 0),FALSE), 'E2 Allocators'!$B$15:$W$361, MATCH('O5 Details by Class &amp; Accounts'!AS$18, 'E2 Allocators'!$B$15:$W$15, 0),FALSE)*$G179)</f>
        <v>0</v>
      </c>
      <c r="AT179" s="1412">
        <f ca="1">IF(ISERROR(VLOOKUP(VLOOKUP($A179, 'E4 TB Allocation Details'!$A$18:$L$205, MATCH("Customer ID", 'E4 TB Allocation Details'!$A$18:$L$18, 0),FALSE), 'E2 Allocators'!$B$15:$W$361, MATCH('O5 Details by Class &amp; Accounts'!AT$18, 'E2 Allocators'!$B$15:$W$15, 0),FALSE)*$G179), 0, VLOOKUP(VLOOKUP($A179, 'E4 TB Allocation Details'!$A$18:$L$205, MATCH("Customer ID", 'E4 TB Allocation Details'!$A$18:$L$18, 0),FALSE), 'E2 Allocators'!$B$15:$W$361, MATCH('O5 Details by Class &amp; Accounts'!AT$18, 'E2 Allocators'!$B$15:$W$15, 0),FALSE)*$G179)</f>
        <v>0</v>
      </c>
      <c r="AU179" s="1412">
        <f ca="1">IF(ISERROR(VLOOKUP(VLOOKUP($A179, 'E4 TB Allocation Details'!$A$18:$L$205, MATCH("Customer ID", 'E4 TB Allocation Details'!$A$18:$L$18, 0),FALSE), 'E2 Allocators'!$B$15:$W$361, MATCH('O5 Details by Class &amp; Accounts'!AU$18, 'E2 Allocators'!$B$15:$W$15, 0),FALSE)*$G179), 0, VLOOKUP(VLOOKUP($A179, 'E4 TB Allocation Details'!$A$18:$L$205, MATCH("Customer ID", 'E4 TB Allocation Details'!$A$18:$L$18, 0),FALSE), 'E2 Allocators'!$B$15:$W$361, MATCH('O5 Details by Class &amp; Accounts'!AU$18, 'E2 Allocators'!$B$15:$W$15, 0),FALSE)*$G179)</f>
        <v>0</v>
      </c>
      <c r="AV179" s="1412">
        <f ca="1">IF(ISERROR(VLOOKUP(VLOOKUP($A179, 'E4 TB Allocation Details'!$A$18:$L$205, MATCH("Customer ID", 'E4 TB Allocation Details'!$A$18:$L$18, 0),FALSE), 'E2 Allocators'!$B$15:$W$361, MATCH('O5 Details by Class &amp; Accounts'!AV$18, 'E2 Allocators'!$B$15:$W$15, 0),FALSE)*$G179), 0, VLOOKUP(VLOOKUP($A179, 'E4 TB Allocation Details'!$A$18:$L$205, MATCH("Customer ID", 'E4 TB Allocation Details'!$A$18:$L$18, 0),FALSE), 'E2 Allocators'!$B$15:$W$361, MATCH('O5 Details by Class &amp; Accounts'!AV$18, 'E2 Allocators'!$B$15:$W$15, 0),FALSE)*$G179)</f>
        <v>0</v>
      </c>
      <c r="AW179" s="1412">
        <f ca="1">IF(ISERROR(VLOOKUP(VLOOKUP($A179, 'E4 TB Allocation Details'!$A$18:$L$205, MATCH("Customer ID", 'E4 TB Allocation Details'!$A$18:$L$18, 0),FALSE), 'E2 Allocators'!$B$15:$W$361, MATCH('O5 Details by Class &amp; Accounts'!AW$18, 'E2 Allocators'!$B$15:$W$15, 0),FALSE)*$G179), 0, VLOOKUP(VLOOKUP($A179, 'E4 TB Allocation Details'!$A$18:$L$205, MATCH("Customer ID", 'E4 TB Allocation Details'!$A$18:$L$18, 0),FALSE), 'E2 Allocators'!$B$15:$W$361, MATCH('O5 Details by Class &amp; Accounts'!AW$18, 'E2 Allocators'!$B$15:$W$15, 0),FALSE)*$G179)</f>
        <v>0</v>
      </c>
      <c r="AX179" s="1412">
        <f t="shared" si="44"/>
        <v>0</v>
      </c>
      <c r="AY179" s="1412">
        <f ca="1">IF(ISERROR(VLOOKUP(VLOOKUP($A179, 'E4 TB Allocation Details'!$A$18:$L$205, MATCH("Misc ID", 'E4 TB Allocation Details'!$A$18:$L$18, 0),FALSE), 'E2 Allocators'!$B$15:$W$361, MATCH('O5 Details by Class &amp; Accounts'!AY$18, 'E2 Allocators'!$B$15:$W$15, 0),FALSE)*$E179), 0, VLOOKUP(VLOOKUP($A179, 'E4 TB Allocation Details'!$A$18:$L$205, MATCH("Misc ID", 'E4 TB Allocation Details'!$A$18:$L$18, 0),FALSE), 'E2 Allocators'!$B$15:$W$361, MATCH('O5 Details by Class &amp; Accounts'!AY$18, 'E2 Allocators'!$B$15:$W$15, 0),FALSE)*$E179)</f>
        <v>0</v>
      </c>
      <c r="AZ179" s="1412">
        <f ca="1">IF(ISERROR(VLOOKUP(VLOOKUP($A179, 'E4 TB Allocation Details'!$A$18:$L$205, MATCH("Misc ID", 'E4 TB Allocation Details'!$A$18:$L$18, 0),FALSE), 'E2 Allocators'!$B$15:$W$361, MATCH('O5 Details by Class &amp; Accounts'!AZ$18, 'E2 Allocators'!$B$15:$W$15, 0),FALSE)*$E179), 0, VLOOKUP(VLOOKUP($A179, 'E4 TB Allocation Details'!$A$18:$L$205, MATCH("Misc ID", 'E4 TB Allocation Details'!$A$18:$L$18, 0),FALSE), 'E2 Allocators'!$B$15:$W$361, MATCH('O5 Details by Class &amp; Accounts'!AZ$18, 'E2 Allocators'!$B$15:$W$15, 0),FALSE)*$E179)</f>
        <v>0</v>
      </c>
      <c r="BA179" s="1412">
        <f ca="1">IF(ISERROR(VLOOKUP(VLOOKUP($A179, 'E4 TB Allocation Details'!$A$18:$L$205, MATCH("Misc ID", 'E4 TB Allocation Details'!$A$18:$L$18, 0),FALSE), 'E2 Allocators'!$B$15:$W$361, MATCH('O5 Details by Class &amp; Accounts'!BA$18, 'E2 Allocators'!$B$15:$W$15, 0),FALSE)*$E179), 0, VLOOKUP(VLOOKUP($A179, 'E4 TB Allocation Details'!$A$18:$L$205, MATCH("Misc ID", 'E4 TB Allocation Details'!$A$18:$L$18, 0),FALSE), 'E2 Allocators'!$B$15:$W$361, MATCH('O5 Details by Class &amp; Accounts'!BA$18, 'E2 Allocators'!$B$15:$W$15, 0),FALSE)*$E179)</f>
        <v>0</v>
      </c>
      <c r="BB179" s="1412">
        <f ca="1">IF(ISERROR(VLOOKUP(VLOOKUP($A179, 'E4 TB Allocation Details'!$A$18:$L$205, MATCH("Misc ID", 'E4 TB Allocation Details'!$A$18:$L$18, 0),FALSE), 'E2 Allocators'!$B$15:$W$361, MATCH('O5 Details by Class &amp; Accounts'!BB$18, 'E2 Allocators'!$B$15:$W$15, 0),FALSE)*$E179), 0, VLOOKUP(VLOOKUP($A179, 'E4 TB Allocation Details'!$A$18:$L$205, MATCH("Misc ID", 'E4 TB Allocation Details'!$A$18:$L$18, 0),FALSE), 'E2 Allocators'!$B$15:$W$361, MATCH('O5 Details by Class &amp; Accounts'!BB$18, 'E2 Allocators'!$B$15:$W$15, 0),FALSE)*$E179)</f>
        <v>0</v>
      </c>
      <c r="BC179" s="1412">
        <f ca="1">IF(ISERROR(VLOOKUP(VLOOKUP($A179, 'E4 TB Allocation Details'!$A$18:$L$205, MATCH("Misc ID", 'E4 TB Allocation Details'!$A$18:$L$18, 0),FALSE), 'E2 Allocators'!$B$15:$W$361, MATCH('O5 Details by Class &amp; Accounts'!BC$18, 'E2 Allocators'!$B$15:$W$15, 0),FALSE)*$E179), 0, VLOOKUP(VLOOKUP($A179, 'E4 TB Allocation Details'!$A$18:$L$205, MATCH("Misc ID", 'E4 TB Allocation Details'!$A$18:$L$18, 0),FALSE), 'E2 Allocators'!$B$15:$W$361, MATCH('O5 Details by Class &amp; Accounts'!BC$18, 'E2 Allocators'!$B$15:$W$15, 0),FALSE)*$E179)</f>
        <v>0</v>
      </c>
      <c r="BD179" s="1412">
        <f ca="1">IF(ISERROR(VLOOKUP(VLOOKUP($A179, 'E4 TB Allocation Details'!$A$18:$L$205, MATCH("Misc ID", 'E4 TB Allocation Details'!$A$18:$L$18, 0),FALSE), 'E2 Allocators'!$B$15:$W$361, MATCH('O5 Details by Class &amp; Accounts'!BD$18, 'E2 Allocators'!$B$15:$W$15, 0),FALSE)*$E179), 0, VLOOKUP(VLOOKUP($A179, 'E4 TB Allocation Details'!$A$18:$L$205, MATCH("Misc ID", 'E4 TB Allocation Details'!$A$18:$L$18, 0),FALSE), 'E2 Allocators'!$B$15:$W$361, MATCH('O5 Details by Class &amp; Accounts'!BD$18, 'E2 Allocators'!$B$15:$W$15, 0),FALSE)*$E179)</f>
        <v>0</v>
      </c>
      <c r="BE179" s="1412">
        <f ca="1">IF(ISERROR(VLOOKUP(VLOOKUP($A179, 'E4 TB Allocation Details'!$A$18:$L$205, MATCH("Misc ID", 'E4 TB Allocation Details'!$A$18:$L$18, 0),FALSE), 'E2 Allocators'!$B$15:$W$361, MATCH('O5 Details by Class &amp; Accounts'!BE$18, 'E2 Allocators'!$B$15:$W$15, 0),FALSE)*$E179), 0, VLOOKUP(VLOOKUP($A179, 'E4 TB Allocation Details'!$A$18:$L$205, MATCH("Misc ID", 'E4 TB Allocation Details'!$A$18:$L$18, 0),FALSE), 'E2 Allocators'!$B$15:$W$361, MATCH('O5 Details by Class &amp; Accounts'!BE$18, 'E2 Allocators'!$B$15:$W$15, 0),FALSE)*$E179)</f>
        <v>0</v>
      </c>
      <c r="BF179" s="1412">
        <f ca="1">IF(ISERROR(VLOOKUP(VLOOKUP($A179, 'E4 TB Allocation Details'!$A$18:$L$205, MATCH("Misc ID", 'E4 TB Allocation Details'!$A$18:$L$18, 0),FALSE), 'E2 Allocators'!$B$15:$W$361, MATCH('O5 Details by Class &amp; Accounts'!BF$18, 'E2 Allocators'!$B$15:$W$15, 0),FALSE)*$E179), 0, VLOOKUP(VLOOKUP($A179, 'E4 TB Allocation Details'!$A$18:$L$205, MATCH("Misc ID", 'E4 TB Allocation Details'!$A$18:$L$18, 0),FALSE), 'E2 Allocators'!$B$15:$W$361, MATCH('O5 Details by Class &amp; Accounts'!BF$18, 'E2 Allocators'!$B$15:$W$15, 0),FALSE)*$E179)</f>
        <v>0</v>
      </c>
      <c r="BG179" s="1412">
        <f ca="1">IF(ISERROR(VLOOKUP(VLOOKUP($A179, 'E4 TB Allocation Details'!$A$18:$L$205, MATCH("Misc ID", 'E4 TB Allocation Details'!$A$18:$L$18, 0),FALSE), 'E2 Allocators'!$B$15:$W$361, MATCH('O5 Details by Class &amp; Accounts'!BG$18, 'E2 Allocators'!$B$15:$W$15, 0),FALSE)*$E179), 0, VLOOKUP(VLOOKUP($A179, 'E4 TB Allocation Details'!$A$18:$L$205, MATCH("Misc ID", 'E4 TB Allocation Details'!$A$18:$L$18, 0),FALSE), 'E2 Allocators'!$B$15:$W$361, MATCH('O5 Details by Class &amp; Accounts'!BG$18, 'E2 Allocators'!$B$15:$W$15, 0),FALSE)*$E179)</f>
        <v>0</v>
      </c>
      <c r="BH179" s="1412">
        <f ca="1">IF(ISERROR(VLOOKUP(VLOOKUP($A179, 'E4 TB Allocation Details'!$A$18:$L$205, MATCH("Misc ID", 'E4 TB Allocation Details'!$A$18:$L$18, 0),FALSE), 'E2 Allocators'!$B$15:$W$361, MATCH('O5 Details by Class &amp; Accounts'!BH$18, 'E2 Allocators'!$B$15:$W$15, 0),FALSE)*$E179), 0, VLOOKUP(VLOOKUP($A179, 'E4 TB Allocation Details'!$A$18:$L$205, MATCH("Misc ID", 'E4 TB Allocation Details'!$A$18:$L$18, 0),FALSE), 'E2 Allocators'!$B$15:$W$361, MATCH('O5 Details by Class &amp; Accounts'!BH$18, 'E2 Allocators'!$B$15:$W$15, 0),FALSE)*$E179)</f>
        <v>0</v>
      </c>
      <c r="BI179" s="1412">
        <f ca="1">IF(ISERROR(VLOOKUP(VLOOKUP($A179, 'E4 TB Allocation Details'!$A$18:$L$205, MATCH("Misc ID", 'E4 TB Allocation Details'!$A$18:$L$18, 0),FALSE), 'E2 Allocators'!$B$15:$W$361, MATCH('O5 Details by Class &amp; Accounts'!BI$18, 'E2 Allocators'!$B$15:$W$15, 0),FALSE)*$E179), 0, VLOOKUP(VLOOKUP($A179, 'E4 TB Allocation Details'!$A$18:$L$205, MATCH("Misc ID", 'E4 TB Allocation Details'!$A$18:$L$18, 0),FALSE), 'E2 Allocators'!$B$15:$W$361, MATCH('O5 Details by Class &amp; Accounts'!BI$18, 'E2 Allocators'!$B$15:$W$15, 0),FALSE)*$E179)</f>
        <v>0</v>
      </c>
      <c r="BJ179" s="1412">
        <f ca="1">IF(ISERROR(VLOOKUP(VLOOKUP($A179, 'E4 TB Allocation Details'!$A$18:$L$205, MATCH("Misc ID", 'E4 TB Allocation Details'!$A$18:$L$18, 0),FALSE), 'E2 Allocators'!$B$15:$W$361, MATCH('O5 Details by Class &amp; Accounts'!BJ$18, 'E2 Allocators'!$B$15:$W$15, 0),FALSE)*$E179), 0, VLOOKUP(VLOOKUP($A179, 'E4 TB Allocation Details'!$A$18:$L$205, MATCH("Misc ID", 'E4 TB Allocation Details'!$A$18:$L$18, 0),FALSE), 'E2 Allocators'!$B$15:$W$361, MATCH('O5 Details by Class &amp; Accounts'!BJ$18, 'E2 Allocators'!$B$15:$W$15, 0),FALSE)*$E179)</f>
        <v>0</v>
      </c>
      <c r="BK179" s="1412">
        <f ca="1">IF(ISERROR(VLOOKUP(VLOOKUP($A179, 'E4 TB Allocation Details'!$A$18:$L$205, MATCH("Misc ID", 'E4 TB Allocation Details'!$A$18:$L$18, 0),FALSE), 'E2 Allocators'!$B$15:$W$361, MATCH('O5 Details by Class &amp; Accounts'!BK$18, 'E2 Allocators'!$B$15:$W$15, 0),FALSE)*$E179), 0, VLOOKUP(VLOOKUP($A179, 'E4 TB Allocation Details'!$A$18:$L$205, MATCH("Misc ID", 'E4 TB Allocation Details'!$A$18:$L$18, 0),FALSE), 'E2 Allocators'!$B$15:$W$361, MATCH('O5 Details by Class &amp; Accounts'!BK$18, 'E2 Allocators'!$B$15:$W$15, 0),FALSE)*$E179)</f>
        <v>0</v>
      </c>
      <c r="BL179" s="1412">
        <f ca="1">IF(ISERROR(VLOOKUP(VLOOKUP($A179, 'E4 TB Allocation Details'!$A$18:$L$205, MATCH("Misc ID", 'E4 TB Allocation Details'!$A$18:$L$18, 0),FALSE), 'E2 Allocators'!$B$15:$W$361, MATCH('O5 Details by Class &amp; Accounts'!BL$18, 'E2 Allocators'!$B$15:$W$15, 0),FALSE)*$E179), 0, VLOOKUP(VLOOKUP($A179, 'E4 TB Allocation Details'!$A$18:$L$205, MATCH("Misc ID", 'E4 TB Allocation Details'!$A$18:$L$18, 0),FALSE), 'E2 Allocators'!$B$15:$W$361, MATCH('O5 Details by Class &amp; Accounts'!BL$18, 'E2 Allocators'!$B$15:$W$15, 0),FALSE)*$E179)</f>
        <v>0</v>
      </c>
      <c r="BM179" s="1412">
        <f ca="1">IF(ISERROR(VLOOKUP(VLOOKUP($A179, 'E4 TB Allocation Details'!$A$18:$L$205, MATCH("Misc ID", 'E4 TB Allocation Details'!$A$18:$L$18, 0),FALSE), 'E2 Allocators'!$B$15:$W$361, MATCH('O5 Details by Class &amp; Accounts'!BM$18, 'E2 Allocators'!$B$15:$W$15, 0),FALSE)*$E179), 0, VLOOKUP(VLOOKUP($A179, 'E4 TB Allocation Details'!$A$18:$L$205, MATCH("Misc ID", 'E4 TB Allocation Details'!$A$18:$L$18, 0),FALSE), 'E2 Allocators'!$B$15:$W$361, MATCH('O5 Details by Class &amp; Accounts'!BM$18, 'E2 Allocators'!$B$15:$W$15, 0),FALSE)*$E179)</f>
        <v>0</v>
      </c>
      <c r="BN179" s="1412">
        <f ca="1">IF(ISERROR(VLOOKUP(VLOOKUP($A179, 'E4 TB Allocation Details'!$A$18:$L$205, MATCH("Misc ID", 'E4 TB Allocation Details'!$A$18:$L$18, 0),FALSE), 'E2 Allocators'!$B$15:$W$361, MATCH('O5 Details by Class &amp; Accounts'!BN$18, 'E2 Allocators'!$B$15:$W$15, 0),FALSE)*$E179), 0, VLOOKUP(VLOOKUP($A179, 'E4 TB Allocation Details'!$A$18:$L$205, MATCH("Misc ID", 'E4 TB Allocation Details'!$A$18:$L$18, 0),FALSE), 'E2 Allocators'!$B$15:$W$361, MATCH('O5 Details by Class &amp; Accounts'!BN$18, 'E2 Allocators'!$B$15:$W$15, 0),FALSE)*$E179)</f>
        <v>0</v>
      </c>
      <c r="BO179" s="1412">
        <f ca="1">IF(ISERROR(VLOOKUP(VLOOKUP($A179, 'E4 TB Allocation Details'!$A$18:$L$205, MATCH("Misc ID", 'E4 TB Allocation Details'!$A$18:$L$18, 0),FALSE), 'E2 Allocators'!$B$15:$W$361, MATCH('O5 Details by Class &amp; Accounts'!BO$18, 'E2 Allocators'!$B$15:$W$15, 0),FALSE)*$E179), 0, VLOOKUP(VLOOKUP($A179, 'E4 TB Allocation Details'!$A$18:$L$205, MATCH("Misc ID", 'E4 TB Allocation Details'!$A$18:$L$18, 0),FALSE), 'E2 Allocators'!$B$15:$W$361, MATCH('O5 Details by Class &amp; Accounts'!BO$18, 'E2 Allocators'!$B$15:$W$15, 0),FALSE)*$E179)</f>
        <v>0</v>
      </c>
      <c r="BP179" s="1412">
        <f ca="1">IF(ISERROR(VLOOKUP(VLOOKUP($A179, 'E4 TB Allocation Details'!$A$18:$L$205, MATCH("Misc ID", 'E4 TB Allocation Details'!$A$18:$L$18, 0),FALSE), 'E2 Allocators'!$B$15:$W$361, MATCH('O5 Details by Class &amp; Accounts'!BP$18, 'E2 Allocators'!$B$15:$W$15, 0),FALSE)*$E179), 0, VLOOKUP(VLOOKUP($A179, 'E4 TB Allocation Details'!$A$18:$L$205, MATCH("Misc ID", 'E4 TB Allocation Details'!$A$18:$L$18, 0),FALSE), 'E2 Allocators'!$B$15:$W$361, MATCH('O5 Details by Class &amp; Accounts'!BP$18, 'E2 Allocators'!$B$15:$W$15, 0),FALSE)*$E179)</f>
        <v>0</v>
      </c>
      <c r="BQ179" s="1412">
        <f ca="1">IF(ISERROR(VLOOKUP(VLOOKUP($A179, 'E4 TB Allocation Details'!$A$18:$L$205, MATCH("Misc ID", 'E4 TB Allocation Details'!$A$18:$L$18, 0),FALSE), 'E2 Allocators'!$B$15:$W$361, MATCH('O5 Details by Class &amp; Accounts'!BQ$18, 'E2 Allocators'!$B$15:$W$15, 0),FALSE)*$E179), 0, VLOOKUP(VLOOKUP($A179, 'E4 TB Allocation Details'!$A$18:$L$205, MATCH("Misc ID", 'E4 TB Allocation Details'!$A$18:$L$18, 0),FALSE), 'E2 Allocators'!$B$15:$W$361, MATCH('O5 Details by Class &amp; Accounts'!BQ$18, 'E2 Allocators'!$B$15:$W$15, 0),FALSE)*$E179)</f>
        <v>0</v>
      </c>
      <c r="BR179" s="1412">
        <f ca="1">IF(ISERROR(VLOOKUP(VLOOKUP($A179, 'E4 TB Allocation Details'!$A$18:$L$205, MATCH("Misc ID", 'E4 TB Allocation Details'!$A$18:$L$18, 0),FALSE), 'E2 Allocators'!$B$15:$W$361, MATCH('O5 Details by Class &amp; Accounts'!BR$18, 'E2 Allocators'!$B$15:$W$15, 0),FALSE)*$E179), 0, VLOOKUP(VLOOKUP($A179, 'E4 TB Allocation Details'!$A$18:$L$205, MATCH("Misc ID", 'E4 TB Allocation Details'!$A$18:$L$18, 0),FALSE), 'E2 Allocators'!$B$15:$W$361, MATCH('O5 Details by Class &amp; Accounts'!BR$18, 'E2 Allocators'!$B$15:$W$15, 0),FALSE)*$E179)</f>
        <v>0</v>
      </c>
      <c r="BS179" s="1412">
        <f t="shared" si="41"/>
        <v>0</v>
      </c>
      <c r="BT179" s="1412">
        <f ca="1">IF(ISERROR(VLOOKUP(VLOOKUP($A179, 'E4 TB Allocation Details'!$A$18:$L$205, MATCH("A &amp; G ID", 'E4 TB Allocation Details'!$A$18:$L$18, 0),FALSE), 'E2 Allocators'!$B$15:$W$361, MATCH('O5 Details by Class &amp; Accounts'!BT$18, 'E2 Allocators'!$B$15:$W$15, 0),FALSE)*$E179), 0, VLOOKUP(VLOOKUP($A179, 'E4 TB Allocation Details'!$A$18:$L$205, MATCH("A &amp; G ID", 'E4 TB Allocation Details'!$A$18:$L$18, 0),FALSE), 'E2 Allocators'!$B$15:$W$361, MATCH('O5 Details by Class &amp; Accounts'!BT$18, 'E2 Allocators'!$B$15:$W$15, 0),FALSE)*$E179)</f>
        <v>-198257.35785551541</v>
      </c>
      <c r="BU179" s="1412">
        <f ca="1">IF(ISERROR(VLOOKUP(VLOOKUP($A179, 'E4 TB Allocation Details'!$A$18:$L$205, MATCH("A &amp; G ID", 'E4 TB Allocation Details'!$A$18:$L$18, 0),FALSE), 'E2 Allocators'!$B$15:$W$361, MATCH('O5 Details by Class &amp; Accounts'!BU$18, 'E2 Allocators'!$B$15:$W$15, 0),FALSE)*$E179), 0, VLOOKUP(VLOOKUP($A179, 'E4 TB Allocation Details'!$A$18:$L$205, MATCH("A &amp; G ID", 'E4 TB Allocation Details'!$A$18:$L$18, 0),FALSE), 'E2 Allocators'!$B$15:$W$361, MATCH('O5 Details by Class &amp; Accounts'!BU$18, 'E2 Allocators'!$B$15:$W$15, 0),FALSE)*$E179)</f>
        <v>-55847.789494136152</v>
      </c>
      <c r="BV179" s="1412">
        <f ca="1">IF(ISERROR(VLOOKUP(VLOOKUP($A179, 'E4 TB Allocation Details'!$A$18:$L$205, MATCH("A &amp; G ID", 'E4 TB Allocation Details'!$A$18:$L$18, 0),FALSE), 'E2 Allocators'!$B$15:$W$361, MATCH('O5 Details by Class &amp; Accounts'!BV$18, 'E2 Allocators'!$B$15:$W$15, 0),FALSE)*$E179), 0, VLOOKUP(VLOOKUP($A179, 'E4 TB Allocation Details'!$A$18:$L$205, MATCH("A &amp; G ID", 'E4 TB Allocation Details'!$A$18:$L$18, 0),FALSE), 'E2 Allocators'!$B$15:$W$361, MATCH('O5 Details by Class &amp; Accounts'!BV$18, 'E2 Allocators'!$B$15:$W$15, 0),FALSE)*$E179)</f>
        <v>-60072.659439190458</v>
      </c>
      <c r="BW179" s="1412">
        <f ca="1">IF(ISERROR(VLOOKUP(VLOOKUP($A179, 'E4 TB Allocation Details'!$A$18:$L$205, MATCH("A &amp; G ID", 'E4 TB Allocation Details'!$A$18:$L$18, 0),FALSE), 'E2 Allocators'!$B$15:$W$361, MATCH('O5 Details by Class &amp; Accounts'!BW$18, 'E2 Allocators'!$B$15:$W$15, 0),FALSE)*$E179), 0, VLOOKUP(VLOOKUP($A179, 'E4 TB Allocation Details'!$A$18:$L$205, MATCH("A &amp; G ID", 'E4 TB Allocation Details'!$A$18:$L$18, 0),FALSE), 'E2 Allocators'!$B$15:$W$361, MATCH('O5 Details by Class &amp; Accounts'!BW$18, 'E2 Allocators'!$B$15:$W$15, 0),FALSE)*$E179)</f>
        <v>0</v>
      </c>
      <c r="BX179" s="1412">
        <f ca="1">IF(ISERROR(VLOOKUP(VLOOKUP($A179, 'E4 TB Allocation Details'!$A$18:$L$205, MATCH("A &amp; G ID", 'E4 TB Allocation Details'!$A$18:$L$18, 0),FALSE), 'E2 Allocators'!$B$15:$W$361, MATCH('O5 Details by Class &amp; Accounts'!BX$18, 'E2 Allocators'!$B$15:$W$15, 0),FALSE)*$E179), 0, VLOOKUP(VLOOKUP($A179, 'E4 TB Allocation Details'!$A$18:$L$205, MATCH("A &amp; G ID", 'E4 TB Allocation Details'!$A$18:$L$18, 0),FALSE), 'E2 Allocators'!$B$15:$W$361, MATCH('O5 Details by Class &amp; Accounts'!BX$18, 'E2 Allocators'!$B$15:$W$15, 0),FALSE)*$E179)</f>
        <v>0</v>
      </c>
      <c r="BY179" s="1412">
        <f ca="1">IF(ISERROR(VLOOKUP(VLOOKUP($A179, 'E4 TB Allocation Details'!$A$18:$L$205, MATCH("A &amp; G ID", 'E4 TB Allocation Details'!$A$18:$L$18, 0),FALSE), 'E2 Allocators'!$B$15:$W$361, MATCH('O5 Details by Class &amp; Accounts'!BY$18, 'E2 Allocators'!$B$15:$W$15, 0),FALSE)*$E179), 0, VLOOKUP(VLOOKUP($A179, 'E4 TB Allocation Details'!$A$18:$L$205, MATCH("A &amp; G ID", 'E4 TB Allocation Details'!$A$18:$L$18, 0),FALSE), 'E2 Allocators'!$B$15:$W$361, MATCH('O5 Details by Class &amp; Accounts'!BY$18, 'E2 Allocators'!$B$15:$W$15, 0),FALSE)*$E179)</f>
        <v>0</v>
      </c>
      <c r="BZ179" s="1412">
        <f ca="1">IF(ISERROR(VLOOKUP(VLOOKUP($A179, 'E4 TB Allocation Details'!$A$18:$L$205, MATCH("A &amp; G ID", 'E4 TB Allocation Details'!$A$18:$L$18, 0),FALSE), 'E2 Allocators'!$B$15:$W$361, MATCH('O5 Details by Class &amp; Accounts'!BZ$18, 'E2 Allocators'!$B$15:$W$15, 0),FALSE)*$E179), 0, VLOOKUP(VLOOKUP($A179, 'E4 TB Allocation Details'!$A$18:$L$205, MATCH("A &amp; G ID", 'E4 TB Allocation Details'!$A$18:$L$18, 0),FALSE), 'E2 Allocators'!$B$15:$W$361, MATCH('O5 Details by Class &amp; Accounts'!BZ$18, 'E2 Allocators'!$B$15:$W$15, 0),FALSE)*$E179)</f>
        <v>-14142.922955885924</v>
      </c>
      <c r="CA179" s="1412">
        <f ca="1">IF(ISERROR(VLOOKUP(VLOOKUP($A179, 'E4 TB Allocation Details'!$A$18:$L$205, MATCH("A &amp; G ID", 'E4 TB Allocation Details'!$A$18:$L$18, 0),FALSE), 'E2 Allocators'!$B$15:$W$361, MATCH('O5 Details by Class &amp; Accounts'!CA$18, 'E2 Allocators'!$B$15:$W$15, 0),FALSE)*$E179), 0, VLOOKUP(VLOOKUP($A179, 'E4 TB Allocation Details'!$A$18:$L$205, MATCH("A &amp; G ID", 'E4 TB Allocation Details'!$A$18:$L$18, 0),FALSE), 'E2 Allocators'!$B$15:$W$361, MATCH('O5 Details by Class &amp; Accounts'!CA$18, 'E2 Allocators'!$B$15:$W$15, 0),FALSE)*$E179)</f>
        <v>-892.19671722304531</v>
      </c>
      <c r="CB179" s="1412">
        <f ca="1">IF(ISERROR(VLOOKUP(VLOOKUP($A179, 'E4 TB Allocation Details'!$A$18:$L$205, MATCH("A &amp; G ID", 'E4 TB Allocation Details'!$A$18:$L$18, 0),FALSE), 'E2 Allocators'!$B$15:$W$361, MATCH('O5 Details by Class &amp; Accounts'!CB$18, 'E2 Allocators'!$B$15:$W$15, 0),FALSE)*$E179), 0, VLOOKUP(VLOOKUP($A179, 'E4 TB Allocation Details'!$A$18:$L$205, MATCH("A &amp; G ID", 'E4 TB Allocation Details'!$A$18:$L$18, 0),FALSE), 'E2 Allocators'!$B$15:$W$361, MATCH('O5 Details by Class &amp; Accounts'!CB$18, 'E2 Allocators'!$B$15:$W$15, 0),FALSE)*$E179)</f>
        <v>-787.07353804900811</v>
      </c>
      <c r="CC179" s="1412">
        <f ca="1">IF(ISERROR(VLOOKUP(VLOOKUP($A179, 'E4 TB Allocation Details'!$A$18:$L$205, MATCH("A &amp; G ID", 'E4 TB Allocation Details'!$A$18:$L$18, 0),FALSE), 'E2 Allocators'!$B$15:$W$361, MATCH('O5 Details by Class &amp; Accounts'!CC$18, 'E2 Allocators'!$B$15:$W$15, 0),FALSE)*$E179), 0, VLOOKUP(VLOOKUP($A179, 'E4 TB Allocation Details'!$A$18:$L$205, MATCH("A &amp; G ID", 'E4 TB Allocation Details'!$A$18:$L$18, 0),FALSE), 'E2 Allocators'!$B$15:$W$361, MATCH('O5 Details by Class &amp; Accounts'!CC$18, 'E2 Allocators'!$B$15:$W$15, 0),FALSE)*$E179)</f>
        <v>0</v>
      </c>
      <c r="CD179" s="1412">
        <f ca="1">IF(ISERROR(VLOOKUP(VLOOKUP($A179, 'E4 TB Allocation Details'!$A$18:$L$205, MATCH("A &amp; G ID", 'E4 TB Allocation Details'!$A$18:$L$18, 0),FALSE), 'E2 Allocators'!$B$15:$W$361, MATCH('O5 Details by Class &amp; Accounts'!CD$18, 'E2 Allocators'!$B$15:$W$15, 0),FALSE)*$E179), 0, VLOOKUP(VLOOKUP($A179, 'E4 TB Allocation Details'!$A$18:$L$205, MATCH("A &amp; G ID", 'E4 TB Allocation Details'!$A$18:$L$18, 0),FALSE), 'E2 Allocators'!$B$15:$W$361, MATCH('O5 Details by Class &amp; Accounts'!CD$18, 'E2 Allocators'!$B$15:$W$15, 0),FALSE)*$E179)</f>
        <v>0</v>
      </c>
      <c r="CE179" s="1412">
        <f ca="1">IF(ISERROR(VLOOKUP(VLOOKUP($A179, 'E4 TB Allocation Details'!$A$18:$L$205, MATCH("A &amp; G ID", 'E4 TB Allocation Details'!$A$18:$L$18, 0),FALSE), 'E2 Allocators'!$B$15:$W$361, MATCH('O5 Details by Class &amp; Accounts'!CE$18, 'E2 Allocators'!$B$15:$W$15, 0),FALSE)*$E179), 0, VLOOKUP(VLOOKUP($A179, 'E4 TB Allocation Details'!$A$18:$L$205, MATCH("A &amp; G ID", 'E4 TB Allocation Details'!$A$18:$L$18, 0),FALSE), 'E2 Allocators'!$B$15:$W$361, MATCH('O5 Details by Class &amp; Accounts'!CE$18, 'E2 Allocators'!$B$15:$W$15, 0),FALSE)*$E179)</f>
        <v>0</v>
      </c>
      <c r="CF179" s="1412">
        <f ca="1">IF(ISERROR(VLOOKUP(VLOOKUP($A179, 'E4 TB Allocation Details'!$A$18:$L$205, MATCH("A &amp; G ID", 'E4 TB Allocation Details'!$A$18:$L$18, 0),FALSE), 'E2 Allocators'!$B$15:$W$361, MATCH('O5 Details by Class &amp; Accounts'!CF$18, 'E2 Allocators'!$B$15:$W$15, 0),FALSE)*$E179), 0, VLOOKUP(VLOOKUP($A179, 'E4 TB Allocation Details'!$A$18:$L$205, MATCH("A &amp; G ID", 'E4 TB Allocation Details'!$A$18:$L$18, 0),FALSE), 'E2 Allocators'!$B$15:$W$361, MATCH('O5 Details by Class &amp; Accounts'!CF$18, 'E2 Allocators'!$B$15:$W$15, 0),FALSE)*$E179)</f>
        <v>0</v>
      </c>
      <c r="CG179" s="1412">
        <f ca="1">IF(ISERROR(VLOOKUP(VLOOKUP($A179, 'E4 TB Allocation Details'!$A$18:$L$205, MATCH("A &amp; G ID", 'E4 TB Allocation Details'!$A$18:$L$18, 0),FALSE), 'E2 Allocators'!$B$15:$W$361, MATCH('O5 Details by Class &amp; Accounts'!CG$18, 'E2 Allocators'!$B$15:$W$15, 0),FALSE)*$E179), 0, VLOOKUP(VLOOKUP($A179, 'E4 TB Allocation Details'!$A$18:$L$205, MATCH("A &amp; G ID", 'E4 TB Allocation Details'!$A$18:$L$18, 0),FALSE), 'E2 Allocators'!$B$15:$W$361, MATCH('O5 Details by Class &amp; Accounts'!CG$18, 'E2 Allocators'!$B$15:$W$15, 0),FALSE)*$E179)</f>
        <v>0</v>
      </c>
      <c r="CH179" s="1412">
        <f ca="1">IF(ISERROR(VLOOKUP(VLOOKUP($A179, 'E4 TB Allocation Details'!$A$18:$L$205, MATCH("A &amp; G ID", 'E4 TB Allocation Details'!$A$18:$L$18, 0),FALSE), 'E2 Allocators'!$B$15:$W$361, MATCH('O5 Details by Class &amp; Accounts'!CH$18, 'E2 Allocators'!$B$15:$W$15, 0),FALSE)*$E179), 0, VLOOKUP(VLOOKUP($A179, 'E4 TB Allocation Details'!$A$18:$L$205, MATCH("A &amp; G ID", 'E4 TB Allocation Details'!$A$18:$L$18, 0),FALSE), 'E2 Allocators'!$B$15:$W$361, MATCH('O5 Details by Class &amp; Accounts'!CH$18, 'E2 Allocators'!$B$15:$W$15, 0),FALSE)*$E179)</f>
        <v>0</v>
      </c>
      <c r="CI179" s="1412">
        <f ca="1">IF(ISERROR(VLOOKUP(VLOOKUP($A179, 'E4 TB Allocation Details'!$A$18:$L$205, MATCH("A &amp; G ID", 'E4 TB Allocation Details'!$A$18:$L$18, 0),FALSE), 'E2 Allocators'!$B$15:$W$361, MATCH('O5 Details by Class &amp; Accounts'!CI$18, 'E2 Allocators'!$B$15:$W$15, 0),FALSE)*$E179), 0, VLOOKUP(VLOOKUP($A179, 'E4 TB Allocation Details'!$A$18:$L$205, MATCH("A &amp; G ID", 'E4 TB Allocation Details'!$A$18:$L$18, 0),FALSE), 'E2 Allocators'!$B$15:$W$361, MATCH('O5 Details by Class &amp; Accounts'!CI$18, 'E2 Allocators'!$B$15:$W$15, 0),FALSE)*$E179)</f>
        <v>0</v>
      </c>
      <c r="CJ179" s="1412">
        <f ca="1">IF(ISERROR(VLOOKUP(VLOOKUP($A179, 'E4 TB Allocation Details'!$A$18:$L$205, MATCH("A &amp; G ID", 'E4 TB Allocation Details'!$A$18:$L$18, 0),FALSE), 'E2 Allocators'!$B$15:$W$361, MATCH('O5 Details by Class &amp; Accounts'!CJ$18, 'E2 Allocators'!$B$15:$W$15, 0),FALSE)*$E179), 0, VLOOKUP(VLOOKUP($A179, 'E4 TB Allocation Details'!$A$18:$L$205, MATCH("A &amp; G ID", 'E4 TB Allocation Details'!$A$18:$L$18, 0),FALSE), 'E2 Allocators'!$B$15:$W$361, MATCH('O5 Details by Class &amp; Accounts'!CJ$18, 'E2 Allocators'!$B$15:$W$15, 0),FALSE)*$E179)</f>
        <v>0</v>
      </c>
      <c r="CK179" s="1412">
        <f ca="1">IF(ISERROR(VLOOKUP(VLOOKUP($A179, 'E4 TB Allocation Details'!$A$18:$L$205, MATCH("A &amp; G ID", 'E4 TB Allocation Details'!$A$18:$L$18, 0),FALSE), 'E2 Allocators'!$B$15:$W$361, MATCH('O5 Details by Class &amp; Accounts'!CK$18, 'E2 Allocators'!$B$15:$W$15, 0),FALSE)*$E179), 0, VLOOKUP(VLOOKUP($A179, 'E4 TB Allocation Details'!$A$18:$L$205, MATCH("A &amp; G ID", 'E4 TB Allocation Details'!$A$18:$L$18, 0),FALSE), 'E2 Allocators'!$B$15:$W$361, MATCH('O5 Details by Class &amp; Accounts'!CK$18, 'E2 Allocators'!$B$15:$W$15, 0),FALSE)*$E179)</f>
        <v>0</v>
      </c>
      <c r="CL179" s="1412">
        <f ca="1">IF(ISERROR(VLOOKUP(VLOOKUP($A179, 'E4 TB Allocation Details'!$A$18:$L$205, MATCH("A &amp; G ID", 'E4 TB Allocation Details'!$A$18:$L$18, 0),FALSE), 'E2 Allocators'!$B$15:$W$361, MATCH('O5 Details by Class &amp; Accounts'!CL$18, 'E2 Allocators'!$B$15:$W$15, 0),FALSE)*$E179), 0, VLOOKUP(VLOOKUP($A179, 'E4 TB Allocation Details'!$A$18:$L$205, MATCH("A &amp; G ID", 'E4 TB Allocation Details'!$A$18:$L$18, 0),FALSE), 'E2 Allocators'!$B$15:$W$361, MATCH('O5 Details by Class &amp; Accounts'!CL$18, 'E2 Allocators'!$B$15:$W$15, 0),FALSE)*$E179)</f>
        <v>0</v>
      </c>
      <c r="CM179" s="1412">
        <f ca="1">IF(ISERROR(VLOOKUP(VLOOKUP($A179, 'E4 TB Allocation Details'!$A$18:$L$205, MATCH("A &amp; G ID", 'E4 TB Allocation Details'!$A$18:$L$18, 0),FALSE), 'E2 Allocators'!$B$15:$W$361, MATCH('O5 Details by Class &amp; Accounts'!CM$18, 'E2 Allocators'!$B$15:$W$15, 0),FALSE)*$E179), 0, VLOOKUP(VLOOKUP($A179, 'E4 TB Allocation Details'!$A$18:$L$205, MATCH("A &amp; G ID", 'E4 TB Allocation Details'!$A$18:$L$18, 0),FALSE), 'E2 Allocators'!$B$15:$W$361, MATCH('O5 Details by Class &amp; Accounts'!CM$18, 'E2 Allocators'!$B$15:$W$15, 0),FALSE)*$E179)</f>
        <v>0</v>
      </c>
      <c r="CN179" s="1412">
        <f t="shared" si="42"/>
        <v>-330000</v>
      </c>
      <c r="CO179" s="1792">
        <f t="shared" si="43"/>
        <v>0</v>
      </c>
      <c r="CQ179" s="2087" t="s">
        <v>675</v>
      </c>
    </row>
    <row r="180" spans="1:95" s="81" customFormat="1" ht="12.75">
      <c r="A180" s="1170">
        <v>5630</v>
      </c>
      <c r="B180" s="452" t="s">
        <v>1340</v>
      </c>
      <c r="C180" s="1789">
        <f ca="1">IF(ISERROR(VLOOKUP($A180,'I3 TB Data'!$A$23:$H$458,MATCH('O5 Details by Class &amp; Accounts'!$C$18, 'I3 TB Data'!$A$23:$H$23,0),0)), 0, VLOOKUP($A180,'I3 TB Data'!$A$23:$H$458,MATCH('O5 Details by Class &amp; Accounts'!$C$18,'I3 TB Data'!$A$23:$H$23,0),0))</f>
        <v>125000</v>
      </c>
      <c r="D180" s="1790"/>
      <c r="E180" s="1789">
        <f t="shared" si="37"/>
        <v>125000</v>
      </c>
      <c r="F180" s="1791"/>
      <c r="G180" s="1791"/>
      <c r="H180" s="1412">
        <f t="shared" si="39"/>
        <v>0</v>
      </c>
      <c r="I180" s="1412">
        <f ca="1">IF(ISERROR(VLOOKUP(VLOOKUP($A180, 'E4 TB Allocation Details'!$A$18:$L$205, MATCH("Demand ID", 'E4 TB Allocation Details'!$A$18:$L$18, 0),FALSE), 'E2 Allocators'!$B$15:$W$361, MATCH('O5 Details by Class &amp; Accounts'!I$18, 'E2 Allocators'!$B$15:$W$15, 0),FALSE)*$F180), 0, VLOOKUP(VLOOKUP($A180, 'E4 TB Allocation Details'!$A$18:$L$205, MATCH("Demand ID", 'E4 TB Allocation Details'!$A$18:$L$18, 0),FALSE), 'E2 Allocators'!$B$15:$W$361, MATCH('O5 Details by Class &amp; Accounts'!I$18, 'E2 Allocators'!$B$15:$W$15, 0),FALSE)*$F180)</f>
        <v>0</v>
      </c>
      <c r="J180" s="1412">
        <f ca="1">IF(ISERROR(VLOOKUP(VLOOKUP($A180, 'E4 TB Allocation Details'!$A$18:$L$205, MATCH("Demand ID", 'E4 TB Allocation Details'!$A$18:$L$18, 0),FALSE), 'E2 Allocators'!$B$15:$W$361, MATCH('O5 Details by Class &amp; Accounts'!J$18, 'E2 Allocators'!$B$15:$W$15, 0),FALSE)*$F180), 0, VLOOKUP(VLOOKUP($A180, 'E4 TB Allocation Details'!$A$18:$L$205, MATCH("Demand ID", 'E4 TB Allocation Details'!$A$18:$L$18, 0),FALSE), 'E2 Allocators'!$B$15:$W$361, MATCH('O5 Details by Class &amp; Accounts'!J$18, 'E2 Allocators'!$B$15:$W$15, 0),FALSE)*$F180)</f>
        <v>0</v>
      </c>
      <c r="K180" s="1412">
        <f ca="1">IF(ISERROR(VLOOKUP(VLOOKUP($A180, 'E4 TB Allocation Details'!$A$18:$L$205, MATCH("Demand ID", 'E4 TB Allocation Details'!$A$18:$L$18, 0),FALSE), 'E2 Allocators'!$B$15:$W$361, MATCH('O5 Details by Class &amp; Accounts'!K$18, 'E2 Allocators'!$B$15:$W$15, 0),FALSE)*$F180), 0, VLOOKUP(VLOOKUP($A180, 'E4 TB Allocation Details'!$A$18:$L$205, MATCH("Demand ID", 'E4 TB Allocation Details'!$A$18:$L$18, 0),FALSE), 'E2 Allocators'!$B$15:$W$361, MATCH('O5 Details by Class &amp; Accounts'!K$18, 'E2 Allocators'!$B$15:$W$15, 0),FALSE)*$F180)</f>
        <v>0</v>
      </c>
      <c r="L180" s="1412">
        <f ca="1">IF(ISERROR(VLOOKUP(VLOOKUP($A180, 'E4 TB Allocation Details'!$A$18:$L$205, MATCH("Demand ID", 'E4 TB Allocation Details'!$A$18:$L$18, 0),FALSE), 'E2 Allocators'!$B$15:$W$361, MATCH('O5 Details by Class &amp; Accounts'!L$18, 'E2 Allocators'!$B$15:$W$15, 0),FALSE)*$F180), 0, VLOOKUP(VLOOKUP($A180, 'E4 TB Allocation Details'!$A$18:$L$205, MATCH("Demand ID", 'E4 TB Allocation Details'!$A$18:$L$18, 0),FALSE), 'E2 Allocators'!$B$15:$W$361, MATCH('O5 Details by Class &amp; Accounts'!L$18, 'E2 Allocators'!$B$15:$W$15, 0),FALSE)*$F180)</f>
        <v>0</v>
      </c>
      <c r="M180" s="1412">
        <f ca="1">IF(ISERROR(VLOOKUP(VLOOKUP($A180, 'E4 TB Allocation Details'!$A$18:$L$205, MATCH("Demand ID", 'E4 TB Allocation Details'!$A$18:$L$18, 0),FALSE), 'E2 Allocators'!$B$15:$W$361, MATCH('O5 Details by Class &amp; Accounts'!M$18, 'E2 Allocators'!$B$15:$W$15, 0),FALSE)*$F180), 0, VLOOKUP(VLOOKUP($A180, 'E4 TB Allocation Details'!$A$18:$L$205, MATCH("Demand ID", 'E4 TB Allocation Details'!$A$18:$L$18, 0),FALSE), 'E2 Allocators'!$B$15:$W$361, MATCH('O5 Details by Class &amp; Accounts'!M$18, 'E2 Allocators'!$B$15:$W$15, 0),FALSE)*$F180)</f>
        <v>0</v>
      </c>
      <c r="N180" s="1412">
        <f ca="1">IF(ISERROR(VLOOKUP(VLOOKUP($A180, 'E4 TB Allocation Details'!$A$18:$L$205, MATCH("Demand ID", 'E4 TB Allocation Details'!$A$18:$L$18, 0),FALSE), 'E2 Allocators'!$B$15:$W$361, MATCH('O5 Details by Class &amp; Accounts'!N$18, 'E2 Allocators'!$B$15:$W$15, 0),FALSE)*$F180), 0, VLOOKUP(VLOOKUP($A180, 'E4 TB Allocation Details'!$A$18:$L$205, MATCH("Demand ID", 'E4 TB Allocation Details'!$A$18:$L$18, 0),FALSE), 'E2 Allocators'!$B$15:$W$361, MATCH('O5 Details by Class &amp; Accounts'!N$18, 'E2 Allocators'!$B$15:$W$15, 0),FALSE)*$F180)</f>
        <v>0</v>
      </c>
      <c r="O180" s="1412">
        <f ca="1">IF(ISERROR(VLOOKUP(VLOOKUP($A180, 'E4 TB Allocation Details'!$A$18:$L$205, MATCH("Demand ID", 'E4 TB Allocation Details'!$A$18:$L$18, 0),FALSE), 'E2 Allocators'!$B$15:$W$361, MATCH('O5 Details by Class &amp; Accounts'!O$18, 'E2 Allocators'!$B$15:$W$15, 0),FALSE)*$F180), 0, VLOOKUP(VLOOKUP($A180, 'E4 TB Allocation Details'!$A$18:$L$205, MATCH("Demand ID", 'E4 TB Allocation Details'!$A$18:$L$18, 0),FALSE), 'E2 Allocators'!$B$15:$W$361, MATCH('O5 Details by Class &amp; Accounts'!O$18, 'E2 Allocators'!$B$15:$W$15, 0),FALSE)*$F180)</f>
        <v>0</v>
      </c>
      <c r="P180" s="1412">
        <f ca="1">IF(ISERROR(VLOOKUP(VLOOKUP($A180, 'E4 TB Allocation Details'!$A$18:$L$205, MATCH("Demand ID", 'E4 TB Allocation Details'!$A$18:$L$18, 0),FALSE), 'E2 Allocators'!$B$15:$W$361, MATCH('O5 Details by Class &amp; Accounts'!P$18, 'E2 Allocators'!$B$15:$W$15, 0),FALSE)*$F180), 0, VLOOKUP(VLOOKUP($A180, 'E4 TB Allocation Details'!$A$18:$L$205, MATCH("Demand ID", 'E4 TB Allocation Details'!$A$18:$L$18, 0),FALSE), 'E2 Allocators'!$B$15:$W$361, MATCH('O5 Details by Class &amp; Accounts'!P$18, 'E2 Allocators'!$B$15:$W$15, 0),FALSE)*$F180)</f>
        <v>0</v>
      </c>
      <c r="Q180" s="1412">
        <f ca="1">IF(ISERROR(VLOOKUP(VLOOKUP($A180, 'E4 TB Allocation Details'!$A$18:$L$205, MATCH("Demand ID", 'E4 TB Allocation Details'!$A$18:$L$18, 0),FALSE), 'E2 Allocators'!$B$15:$W$361, MATCH('O5 Details by Class &amp; Accounts'!Q$18, 'E2 Allocators'!$B$15:$W$15, 0),FALSE)*$F180), 0, VLOOKUP(VLOOKUP($A180, 'E4 TB Allocation Details'!$A$18:$L$205, MATCH("Demand ID", 'E4 TB Allocation Details'!$A$18:$L$18, 0),FALSE), 'E2 Allocators'!$B$15:$W$361, MATCH('O5 Details by Class &amp; Accounts'!Q$18, 'E2 Allocators'!$B$15:$W$15, 0),FALSE)*$F180)</f>
        <v>0</v>
      </c>
      <c r="R180" s="1412">
        <f ca="1">IF(ISERROR(VLOOKUP(VLOOKUP($A180, 'E4 TB Allocation Details'!$A$18:$L$205, MATCH("Demand ID", 'E4 TB Allocation Details'!$A$18:$L$18, 0),FALSE), 'E2 Allocators'!$B$15:$W$361, MATCH('O5 Details by Class &amp; Accounts'!R$18, 'E2 Allocators'!$B$15:$W$15, 0),FALSE)*$F180), 0, VLOOKUP(VLOOKUP($A180, 'E4 TB Allocation Details'!$A$18:$L$205, MATCH("Demand ID", 'E4 TB Allocation Details'!$A$18:$L$18, 0),FALSE), 'E2 Allocators'!$B$15:$W$361, MATCH('O5 Details by Class &amp; Accounts'!R$18, 'E2 Allocators'!$B$15:$W$15, 0),FALSE)*$F180)</f>
        <v>0</v>
      </c>
      <c r="S180" s="1412">
        <f ca="1">IF(ISERROR(VLOOKUP(VLOOKUP($A180, 'E4 TB Allocation Details'!$A$18:$L$205, MATCH("Demand ID", 'E4 TB Allocation Details'!$A$18:$L$18, 0),FALSE), 'E2 Allocators'!$B$15:$W$361, MATCH('O5 Details by Class &amp; Accounts'!S$18, 'E2 Allocators'!$B$15:$W$15, 0),FALSE)*$F180), 0, VLOOKUP(VLOOKUP($A180, 'E4 TB Allocation Details'!$A$18:$L$205, MATCH("Demand ID", 'E4 TB Allocation Details'!$A$18:$L$18, 0),FALSE), 'E2 Allocators'!$B$15:$W$361, MATCH('O5 Details by Class &amp; Accounts'!S$18, 'E2 Allocators'!$B$15:$W$15, 0),FALSE)*$F180)</f>
        <v>0</v>
      </c>
      <c r="T180" s="1412">
        <f ca="1">IF(ISERROR(VLOOKUP(VLOOKUP($A180, 'E4 TB Allocation Details'!$A$18:$L$205, MATCH("Demand ID", 'E4 TB Allocation Details'!$A$18:$L$18, 0),FALSE), 'E2 Allocators'!$B$15:$W$361, MATCH('O5 Details by Class &amp; Accounts'!T$18, 'E2 Allocators'!$B$15:$W$15, 0),FALSE)*$F180), 0, VLOOKUP(VLOOKUP($A180, 'E4 TB Allocation Details'!$A$18:$L$205, MATCH("Demand ID", 'E4 TB Allocation Details'!$A$18:$L$18, 0),FALSE), 'E2 Allocators'!$B$15:$W$361, MATCH('O5 Details by Class &amp; Accounts'!T$18, 'E2 Allocators'!$B$15:$W$15, 0),FALSE)*$F180)</f>
        <v>0</v>
      </c>
      <c r="U180" s="1412">
        <f ca="1">IF(ISERROR(VLOOKUP(VLOOKUP($A180, 'E4 TB Allocation Details'!$A$18:$L$205, MATCH("Demand ID", 'E4 TB Allocation Details'!$A$18:$L$18, 0),FALSE), 'E2 Allocators'!$B$15:$W$361, MATCH('O5 Details by Class &amp; Accounts'!U$18, 'E2 Allocators'!$B$15:$W$15, 0),FALSE)*$F180), 0, VLOOKUP(VLOOKUP($A180, 'E4 TB Allocation Details'!$A$18:$L$205, MATCH("Demand ID", 'E4 TB Allocation Details'!$A$18:$L$18, 0),FALSE), 'E2 Allocators'!$B$15:$W$361, MATCH('O5 Details by Class &amp; Accounts'!U$18, 'E2 Allocators'!$B$15:$W$15, 0),FALSE)*$F180)</f>
        <v>0</v>
      </c>
      <c r="V180" s="1412">
        <f ca="1">IF(ISERROR(VLOOKUP(VLOOKUP($A180, 'E4 TB Allocation Details'!$A$18:$L$205, MATCH("Demand ID", 'E4 TB Allocation Details'!$A$18:$L$18, 0),FALSE), 'E2 Allocators'!$B$15:$W$361, MATCH('O5 Details by Class &amp; Accounts'!V$18, 'E2 Allocators'!$B$15:$W$15, 0),FALSE)*$F180), 0, VLOOKUP(VLOOKUP($A180, 'E4 TB Allocation Details'!$A$18:$L$205, MATCH("Demand ID", 'E4 TB Allocation Details'!$A$18:$L$18, 0),FALSE), 'E2 Allocators'!$B$15:$W$361, MATCH('O5 Details by Class &amp; Accounts'!V$18, 'E2 Allocators'!$B$15:$W$15, 0),FALSE)*$F180)</f>
        <v>0</v>
      </c>
      <c r="W180" s="1412">
        <f ca="1">IF(ISERROR(VLOOKUP(VLOOKUP($A180, 'E4 TB Allocation Details'!$A$18:$L$205, MATCH("Demand ID", 'E4 TB Allocation Details'!$A$18:$L$18, 0),FALSE), 'E2 Allocators'!$B$15:$W$361, MATCH('O5 Details by Class &amp; Accounts'!W$18, 'E2 Allocators'!$B$15:$W$15, 0),FALSE)*$F180), 0, VLOOKUP(VLOOKUP($A180, 'E4 TB Allocation Details'!$A$18:$L$205, MATCH("Demand ID", 'E4 TB Allocation Details'!$A$18:$L$18, 0),FALSE), 'E2 Allocators'!$B$15:$W$361, MATCH('O5 Details by Class &amp; Accounts'!W$18, 'E2 Allocators'!$B$15:$W$15, 0),FALSE)*$F180)</f>
        <v>0</v>
      </c>
      <c r="X180" s="1412">
        <f ca="1">IF(ISERROR(VLOOKUP(VLOOKUP($A180, 'E4 TB Allocation Details'!$A$18:$L$205, MATCH("Demand ID", 'E4 TB Allocation Details'!$A$18:$L$18, 0),FALSE), 'E2 Allocators'!$B$15:$W$361, MATCH('O5 Details by Class &amp; Accounts'!X$18, 'E2 Allocators'!$B$15:$W$15, 0),FALSE)*$F180), 0, VLOOKUP(VLOOKUP($A180, 'E4 TB Allocation Details'!$A$18:$L$205, MATCH("Demand ID", 'E4 TB Allocation Details'!$A$18:$L$18, 0),FALSE), 'E2 Allocators'!$B$15:$W$361, MATCH('O5 Details by Class &amp; Accounts'!X$18, 'E2 Allocators'!$B$15:$W$15, 0),FALSE)*$F180)</f>
        <v>0</v>
      </c>
      <c r="Y180" s="1412">
        <f ca="1">IF(ISERROR(VLOOKUP(VLOOKUP($A180, 'E4 TB Allocation Details'!$A$18:$L$205, MATCH("Demand ID", 'E4 TB Allocation Details'!$A$18:$L$18, 0),FALSE), 'E2 Allocators'!$B$15:$W$361, MATCH('O5 Details by Class &amp; Accounts'!Y$18, 'E2 Allocators'!$B$15:$W$15, 0),FALSE)*$F180), 0, VLOOKUP(VLOOKUP($A180, 'E4 TB Allocation Details'!$A$18:$L$205, MATCH("Demand ID", 'E4 TB Allocation Details'!$A$18:$L$18, 0),FALSE), 'E2 Allocators'!$B$15:$W$361, MATCH('O5 Details by Class &amp; Accounts'!Y$18, 'E2 Allocators'!$B$15:$W$15, 0),FALSE)*$F180)</f>
        <v>0</v>
      </c>
      <c r="Z180" s="1412">
        <f ca="1">IF(ISERROR(VLOOKUP(VLOOKUP($A180, 'E4 TB Allocation Details'!$A$18:$L$205, MATCH("Demand ID", 'E4 TB Allocation Details'!$A$18:$L$18, 0),FALSE), 'E2 Allocators'!$B$15:$W$361, MATCH('O5 Details by Class &amp; Accounts'!Z$18, 'E2 Allocators'!$B$15:$W$15, 0),FALSE)*$F180), 0, VLOOKUP(VLOOKUP($A180, 'E4 TB Allocation Details'!$A$18:$L$205, MATCH("Demand ID", 'E4 TB Allocation Details'!$A$18:$L$18, 0),FALSE), 'E2 Allocators'!$B$15:$W$361, MATCH('O5 Details by Class &amp; Accounts'!Z$18, 'E2 Allocators'!$B$15:$W$15, 0),FALSE)*$F180)</f>
        <v>0</v>
      </c>
      <c r="AA180" s="1412">
        <f ca="1">IF(ISERROR(VLOOKUP(VLOOKUP($A180, 'E4 TB Allocation Details'!$A$18:$L$205, MATCH("Demand ID", 'E4 TB Allocation Details'!$A$18:$L$18, 0),FALSE), 'E2 Allocators'!$B$15:$W$361, MATCH('O5 Details by Class &amp; Accounts'!AA$18, 'E2 Allocators'!$B$15:$W$15, 0),FALSE)*$F180), 0, VLOOKUP(VLOOKUP($A180, 'E4 TB Allocation Details'!$A$18:$L$205, MATCH("Demand ID", 'E4 TB Allocation Details'!$A$18:$L$18, 0),FALSE), 'E2 Allocators'!$B$15:$W$361, MATCH('O5 Details by Class &amp; Accounts'!AA$18, 'E2 Allocators'!$B$15:$W$15, 0),FALSE)*$F180)</f>
        <v>0</v>
      </c>
      <c r="AB180" s="1412">
        <f ca="1">IF(ISERROR(VLOOKUP(VLOOKUP($A180, 'E4 TB Allocation Details'!$A$18:$L$205, MATCH("Demand ID", 'E4 TB Allocation Details'!$A$18:$L$18, 0),FALSE), 'E2 Allocators'!$B$15:$W$361, MATCH('O5 Details by Class &amp; Accounts'!AB$18, 'E2 Allocators'!$B$15:$W$15, 0),FALSE)*$F180), 0, VLOOKUP(VLOOKUP($A180, 'E4 TB Allocation Details'!$A$18:$L$205, MATCH("Demand ID", 'E4 TB Allocation Details'!$A$18:$L$18, 0),FALSE), 'E2 Allocators'!$B$15:$W$361, MATCH('O5 Details by Class &amp; Accounts'!AB$18, 'E2 Allocators'!$B$15:$W$15, 0),FALSE)*$F180)</f>
        <v>0</v>
      </c>
      <c r="AC180" s="1412">
        <f t="shared" si="40"/>
        <v>0</v>
      </c>
      <c r="AD180" s="1412">
        <f ca="1">IF(ISERROR(VLOOKUP(VLOOKUP($A180, 'E4 TB Allocation Details'!$A$18:$L$205, MATCH("Customer ID", 'E4 TB Allocation Details'!$A$18:$L$18, 0),FALSE), 'E2 Allocators'!$B$15:$W$361, MATCH('O5 Details by Class &amp; Accounts'!AD$18, 'E2 Allocators'!$B$15:$W$15, 0),FALSE)*$G180), 0, VLOOKUP(VLOOKUP($A180, 'E4 TB Allocation Details'!$A$18:$L$205, MATCH("Customer ID", 'E4 TB Allocation Details'!$A$18:$L$18, 0),FALSE), 'E2 Allocators'!$B$15:$W$361, MATCH('O5 Details by Class &amp; Accounts'!AD$18, 'E2 Allocators'!$B$15:$W$15, 0),FALSE)*$G180)</f>
        <v>0</v>
      </c>
      <c r="AE180" s="1412">
        <f ca="1">IF(ISERROR(VLOOKUP(VLOOKUP($A180, 'E4 TB Allocation Details'!$A$18:$L$205, MATCH("Customer ID", 'E4 TB Allocation Details'!$A$18:$L$18, 0),FALSE), 'E2 Allocators'!$B$15:$W$361, MATCH('O5 Details by Class &amp; Accounts'!AE$18, 'E2 Allocators'!$B$15:$W$15, 0),FALSE)*$G180), 0, VLOOKUP(VLOOKUP($A180, 'E4 TB Allocation Details'!$A$18:$L$205, MATCH("Customer ID", 'E4 TB Allocation Details'!$A$18:$L$18, 0),FALSE), 'E2 Allocators'!$B$15:$W$361, MATCH('O5 Details by Class &amp; Accounts'!AE$18, 'E2 Allocators'!$B$15:$W$15, 0),FALSE)*$G180)</f>
        <v>0</v>
      </c>
      <c r="AF180" s="1412">
        <f ca="1">IF(ISERROR(VLOOKUP(VLOOKUP($A180, 'E4 TB Allocation Details'!$A$18:$L$205, MATCH("Customer ID", 'E4 TB Allocation Details'!$A$18:$L$18, 0),FALSE), 'E2 Allocators'!$B$15:$W$361, MATCH('O5 Details by Class &amp; Accounts'!AF$18, 'E2 Allocators'!$B$15:$W$15, 0),FALSE)*$G180), 0, VLOOKUP(VLOOKUP($A180, 'E4 TB Allocation Details'!$A$18:$L$205, MATCH("Customer ID", 'E4 TB Allocation Details'!$A$18:$L$18, 0),FALSE), 'E2 Allocators'!$B$15:$W$361, MATCH('O5 Details by Class &amp; Accounts'!AF$18, 'E2 Allocators'!$B$15:$W$15, 0),FALSE)*$G180)</f>
        <v>0</v>
      </c>
      <c r="AG180" s="1412">
        <f ca="1">IF(ISERROR(VLOOKUP(VLOOKUP($A180, 'E4 TB Allocation Details'!$A$18:$L$205, MATCH("Customer ID", 'E4 TB Allocation Details'!$A$18:$L$18, 0),FALSE), 'E2 Allocators'!$B$15:$W$361, MATCH('O5 Details by Class &amp; Accounts'!AG$18, 'E2 Allocators'!$B$15:$W$15, 0),FALSE)*$G180), 0, VLOOKUP(VLOOKUP($A180, 'E4 TB Allocation Details'!$A$18:$L$205, MATCH("Customer ID", 'E4 TB Allocation Details'!$A$18:$L$18, 0),FALSE), 'E2 Allocators'!$B$15:$W$361, MATCH('O5 Details by Class &amp; Accounts'!AG$18, 'E2 Allocators'!$B$15:$W$15, 0),FALSE)*$G180)</f>
        <v>0</v>
      </c>
      <c r="AH180" s="1412">
        <f ca="1">IF(ISERROR(VLOOKUP(VLOOKUP($A180, 'E4 TB Allocation Details'!$A$18:$L$205, MATCH("Customer ID", 'E4 TB Allocation Details'!$A$18:$L$18, 0),FALSE), 'E2 Allocators'!$B$15:$W$361, MATCH('O5 Details by Class &amp; Accounts'!AH$18, 'E2 Allocators'!$B$15:$W$15, 0),FALSE)*$G180), 0, VLOOKUP(VLOOKUP($A180, 'E4 TB Allocation Details'!$A$18:$L$205, MATCH("Customer ID", 'E4 TB Allocation Details'!$A$18:$L$18, 0),FALSE), 'E2 Allocators'!$B$15:$W$361, MATCH('O5 Details by Class &amp; Accounts'!AH$18, 'E2 Allocators'!$B$15:$W$15, 0),FALSE)*$G180)</f>
        <v>0</v>
      </c>
      <c r="AI180" s="1412">
        <f ca="1">IF(ISERROR(VLOOKUP(VLOOKUP($A180, 'E4 TB Allocation Details'!$A$18:$L$205, MATCH("Customer ID", 'E4 TB Allocation Details'!$A$18:$L$18, 0),FALSE), 'E2 Allocators'!$B$15:$W$361, MATCH('O5 Details by Class &amp; Accounts'!AI$18, 'E2 Allocators'!$B$15:$W$15, 0),FALSE)*$G180), 0, VLOOKUP(VLOOKUP($A180, 'E4 TB Allocation Details'!$A$18:$L$205, MATCH("Customer ID", 'E4 TB Allocation Details'!$A$18:$L$18, 0),FALSE), 'E2 Allocators'!$B$15:$W$361, MATCH('O5 Details by Class &amp; Accounts'!AI$18, 'E2 Allocators'!$B$15:$W$15, 0),FALSE)*$G180)</f>
        <v>0</v>
      </c>
      <c r="AJ180" s="1412">
        <f ca="1">IF(ISERROR(VLOOKUP(VLOOKUP($A180, 'E4 TB Allocation Details'!$A$18:$L$205, MATCH("Customer ID", 'E4 TB Allocation Details'!$A$18:$L$18, 0),FALSE), 'E2 Allocators'!$B$15:$W$361, MATCH('O5 Details by Class &amp; Accounts'!AJ$18, 'E2 Allocators'!$B$15:$W$15, 0),FALSE)*$G180), 0, VLOOKUP(VLOOKUP($A180, 'E4 TB Allocation Details'!$A$18:$L$205, MATCH("Customer ID", 'E4 TB Allocation Details'!$A$18:$L$18, 0),FALSE), 'E2 Allocators'!$B$15:$W$361, MATCH('O5 Details by Class &amp; Accounts'!AJ$18, 'E2 Allocators'!$B$15:$W$15, 0),FALSE)*$G180)</f>
        <v>0</v>
      </c>
      <c r="AK180" s="1412">
        <f ca="1">IF(ISERROR(VLOOKUP(VLOOKUP($A180, 'E4 TB Allocation Details'!$A$18:$L$205, MATCH("Customer ID", 'E4 TB Allocation Details'!$A$18:$L$18, 0),FALSE), 'E2 Allocators'!$B$15:$W$361, MATCH('O5 Details by Class &amp; Accounts'!AK$18, 'E2 Allocators'!$B$15:$W$15, 0),FALSE)*$G180), 0, VLOOKUP(VLOOKUP($A180, 'E4 TB Allocation Details'!$A$18:$L$205, MATCH("Customer ID", 'E4 TB Allocation Details'!$A$18:$L$18, 0),FALSE), 'E2 Allocators'!$B$15:$W$361, MATCH('O5 Details by Class &amp; Accounts'!AK$18, 'E2 Allocators'!$B$15:$W$15, 0),FALSE)*$G180)</f>
        <v>0</v>
      </c>
      <c r="AL180" s="1412">
        <f ca="1">IF(ISERROR(VLOOKUP(VLOOKUP($A180, 'E4 TB Allocation Details'!$A$18:$L$205, MATCH("Customer ID", 'E4 TB Allocation Details'!$A$18:$L$18, 0),FALSE), 'E2 Allocators'!$B$15:$W$361, MATCH('O5 Details by Class &amp; Accounts'!AL$18, 'E2 Allocators'!$B$15:$W$15, 0),FALSE)*$G180), 0, VLOOKUP(VLOOKUP($A180, 'E4 TB Allocation Details'!$A$18:$L$205, MATCH("Customer ID", 'E4 TB Allocation Details'!$A$18:$L$18, 0),FALSE), 'E2 Allocators'!$B$15:$W$361, MATCH('O5 Details by Class &amp; Accounts'!AL$18, 'E2 Allocators'!$B$15:$W$15, 0),FALSE)*$G180)</f>
        <v>0</v>
      </c>
      <c r="AM180" s="1412">
        <f ca="1">IF(ISERROR(VLOOKUP(VLOOKUP($A180, 'E4 TB Allocation Details'!$A$18:$L$205, MATCH("Customer ID", 'E4 TB Allocation Details'!$A$18:$L$18, 0),FALSE), 'E2 Allocators'!$B$15:$W$361, MATCH('O5 Details by Class &amp; Accounts'!AM$18, 'E2 Allocators'!$B$15:$W$15, 0),FALSE)*$G180), 0, VLOOKUP(VLOOKUP($A180, 'E4 TB Allocation Details'!$A$18:$L$205, MATCH("Customer ID", 'E4 TB Allocation Details'!$A$18:$L$18, 0),FALSE), 'E2 Allocators'!$B$15:$W$361, MATCH('O5 Details by Class &amp; Accounts'!AM$18, 'E2 Allocators'!$B$15:$W$15, 0),FALSE)*$G180)</f>
        <v>0</v>
      </c>
      <c r="AN180" s="1412">
        <f ca="1">IF(ISERROR(VLOOKUP(VLOOKUP($A180, 'E4 TB Allocation Details'!$A$18:$L$205, MATCH("Customer ID", 'E4 TB Allocation Details'!$A$18:$L$18, 0),FALSE), 'E2 Allocators'!$B$15:$W$361, MATCH('O5 Details by Class &amp; Accounts'!AN$18, 'E2 Allocators'!$B$15:$W$15, 0),FALSE)*$G180), 0, VLOOKUP(VLOOKUP($A180, 'E4 TB Allocation Details'!$A$18:$L$205, MATCH("Customer ID", 'E4 TB Allocation Details'!$A$18:$L$18, 0),FALSE), 'E2 Allocators'!$B$15:$W$361, MATCH('O5 Details by Class &amp; Accounts'!AN$18, 'E2 Allocators'!$B$15:$W$15, 0),FALSE)*$G180)</f>
        <v>0</v>
      </c>
      <c r="AO180" s="1412">
        <f ca="1">IF(ISERROR(VLOOKUP(VLOOKUP($A180, 'E4 TB Allocation Details'!$A$18:$L$205, MATCH("Customer ID", 'E4 TB Allocation Details'!$A$18:$L$18, 0),FALSE), 'E2 Allocators'!$B$15:$W$361, MATCH('O5 Details by Class &amp; Accounts'!AO$18, 'E2 Allocators'!$B$15:$W$15, 0),FALSE)*$G180), 0, VLOOKUP(VLOOKUP($A180, 'E4 TB Allocation Details'!$A$18:$L$205, MATCH("Customer ID", 'E4 TB Allocation Details'!$A$18:$L$18, 0),FALSE), 'E2 Allocators'!$B$15:$W$361, MATCH('O5 Details by Class &amp; Accounts'!AO$18, 'E2 Allocators'!$B$15:$W$15, 0),FALSE)*$G180)</f>
        <v>0</v>
      </c>
      <c r="AP180" s="1412">
        <f ca="1">IF(ISERROR(VLOOKUP(VLOOKUP($A180, 'E4 TB Allocation Details'!$A$18:$L$205, MATCH("Customer ID", 'E4 TB Allocation Details'!$A$18:$L$18, 0),FALSE), 'E2 Allocators'!$B$15:$W$361, MATCH('O5 Details by Class &amp; Accounts'!AP$18, 'E2 Allocators'!$B$15:$W$15, 0),FALSE)*$G180), 0, VLOOKUP(VLOOKUP($A180, 'E4 TB Allocation Details'!$A$18:$L$205, MATCH("Customer ID", 'E4 TB Allocation Details'!$A$18:$L$18, 0),FALSE), 'E2 Allocators'!$B$15:$W$361, MATCH('O5 Details by Class &amp; Accounts'!AP$18, 'E2 Allocators'!$B$15:$W$15, 0),FALSE)*$G180)</f>
        <v>0</v>
      </c>
      <c r="AQ180" s="1412">
        <f ca="1">IF(ISERROR(VLOOKUP(VLOOKUP($A180, 'E4 TB Allocation Details'!$A$18:$L$205, MATCH("Customer ID", 'E4 TB Allocation Details'!$A$18:$L$18, 0),FALSE), 'E2 Allocators'!$B$15:$W$361, MATCH('O5 Details by Class &amp; Accounts'!AQ$18, 'E2 Allocators'!$B$15:$W$15, 0),FALSE)*$G180), 0, VLOOKUP(VLOOKUP($A180, 'E4 TB Allocation Details'!$A$18:$L$205, MATCH("Customer ID", 'E4 TB Allocation Details'!$A$18:$L$18, 0),FALSE), 'E2 Allocators'!$B$15:$W$361, MATCH('O5 Details by Class &amp; Accounts'!AQ$18, 'E2 Allocators'!$B$15:$W$15, 0),FALSE)*$G180)</f>
        <v>0</v>
      </c>
      <c r="AR180" s="1412">
        <f ca="1">IF(ISERROR(VLOOKUP(VLOOKUP($A180, 'E4 TB Allocation Details'!$A$18:$L$205, MATCH("Customer ID", 'E4 TB Allocation Details'!$A$18:$L$18, 0),FALSE), 'E2 Allocators'!$B$15:$W$361, MATCH('O5 Details by Class &amp; Accounts'!AR$18, 'E2 Allocators'!$B$15:$W$15, 0),FALSE)*$G180), 0, VLOOKUP(VLOOKUP($A180, 'E4 TB Allocation Details'!$A$18:$L$205, MATCH("Customer ID", 'E4 TB Allocation Details'!$A$18:$L$18, 0),FALSE), 'E2 Allocators'!$B$15:$W$361, MATCH('O5 Details by Class &amp; Accounts'!AR$18, 'E2 Allocators'!$B$15:$W$15, 0),FALSE)*$G180)</f>
        <v>0</v>
      </c>
      <c r="AS180" s="1412">
        <f ca="1">IF(ISERROR(VLOOKUP(VLOOKUP($A180, 'E4 TB Allocation Details'!$A$18:$L$205, MATCH("Customer ID", 'E4 TB Allocation Details'!$A$18:$L$18, 0),FALSE), 'E2 Allocators'!$B$15:$W$361, MATCH('O5 Details by Class &amp; Accounts'!AS$18, 'E2 Allocators'!$B$15:$W$15, 0),FALSE)*$G180), 0, VLOOKUP(VLOOKUP($A180, 'E4 TB Allocation Details'!$A$18:$L$205, MATCH("Customer ID", 'E4 TB Allocation Details'!$A$18:$L$18, 0),FALSE), 'E2 Allocators'!$B$15:$W$361, MATCH('O5 Details by Class &amp; Accounts'!AS$18, 'E2 Allocators'!$B$15:$W$15, 0),FALSE)*$G180)</f>
        <v>0</v>
      </c>
      <c r="AT180" s="1412">
        <f ca="1">IF(ISERROR(VLOOKUP(VLOOKUP($A180, 'E4 TB Allocation Details'!$A$18:$L$205, MATCH("Customer ID", 'E4 TB Allocation Details'!$A$18:$L$18, 0),FALSE), 'E2 Allocators'!$B$15:$W$361, MATCH('O5 Details by Class &amp; Accounts'!AT$18, 'E2 Allocators'!$B$15:$W$15, 0),FALSE)*$G180), 0, VLOOKUP(VLOOKUP($A180, 'E4 TB Allocation Details'!$A$18:$L$205, MATCH("Customer ID", 'E4 TB Allocation Details'!$A$18:$L$18, 0),FALSE), 'E2 Allocators'!$B$15:$W$361, MATCH('O5 Details by Class &amp; Accounts'!AT$18, 'E2 Allocators'!$B$15:$W$15, 0),FALSE)*$G180)</f>
        <v>0</v>
      </c>
      <c r="AU180" s="1412">
        <f ca="1">IF(ISERROR(VLOOKUP(VLOOKUP($A180, 'E4 TB Allocation Details'!$A$18:$L$205, MATCH("Customer ID", 'E4 TB Allocation Details'!$A$18:$L$18, 0),FALSE), 'E2 Allocators'!$B$15:$W$361, MATCH('O5 Details by Class &amp; Accounts'!AU$18, 'E2 Allocators'!$B$15:$W$15, 0),FALSE)*$G180), 0, VLOOKUP(VLOOKUP($A180, 'E4 TB Allocation Details'!$A$18:$L$205, MATCH("Customer ID", 'E4 TB Allocation Details'!$A$18:$L$18, 0),FALSE), 'E2 Allocators'!$B$15:$W$361, MATCH('O5 Details by Class &amp; Accounts'!AU$18, 'E2 Allocators'!$B$15:$W$15, 0),FALSE)*$G180)</f>
        <v>0</v>
      </c>
      <c r="AV180" s="1412">
        <f ca="1">IF(ISERROR(VLOOKUP(VLOOKUP($A180, 'E4 TB Allocation Details'!$A$18:$L$205, MATCH("Customer ID", 'E4 TB Allocation Details'!$A$18:$L$18, 0),FALSE), 'E2 Allocators'!$B$15:$W$361, MATCH('O5 Details by Class &amp; Accounts'!AV$18, 'E2 Allocators'!$B$15:$W$15, 0),FALSE)*$G180), 0, VLOOKUP(VLOOKUP($A180, 'E4 TB Allocation Details'!$A$18:$L$205, MATCH("Customer ID", 'E4 TB Allocation Details'!$A$18:$L$18, 0),FALSE), 'E2 Allocators'!$B$15:$W$361, MATCH('O5 Details by Class &amp; Accounts'!AV$18, 'E2 Allocators'!$B$15:$W$15, 0),FALSE)*$G180)</f>
        <v>0</v>
      </c>
      <c r="AW180" s="1412">
        <f ca="1">IF(ISERROR(VLOOKUP(VLOOKUP($A180, 'E4 TB Allocation Details'!$A$18:$L$205, MATCH("Customer ID", 'E4 TB Allocation Details'!$A$18:$L$18, 0),FALSE), 'E2 Allocators'!$B$15:$W$361, MATCH('O5 Details by Class &amp; Accounts'!AW$18, 'E2 Allocators'!$B$15:$W$15, 0),FALSE)*$G180), 0, VLOOKUP(VLOOKUP($A180, 'E4 TB Allocation Details'!$A$18:$L$205, MATCH("Customer ID", 'E4 TB Allocation Details'!$A$18:$L$18, 0),FALSE), 'E2 Allocators'!$B$15:$W$361, MATCH('O5 Details by Class &amp; Accounts'!AW$18, 'E2 Allocators'!$B$15:$W$15, 0),FALSE)*$G180)</f>
        <v>0</v>
      </c>
      <c r="AX180" s="1412">
        <f t="shared" si="44"/>
        <v>0</v>
      </c>
      <c r="AY180" s="1412">
        <f ca="1">IF(ISERROR(VLOOKUP(VLOOKUP($A180, 'E4 TB Allocation Details'!$A$18:$L$205, MATCH("Misc ID", 'E4 TB Allocation Details'!$A$18:$L$18, 0),FALSE), 'E2 Allocators'!$B$15:$W$361, MATCH('O5 Details by Class &amp; Accounts'!AY$18, 'E2 Allocators'!$B$15:$W$15, 0),FALSE)*$E180), 0, VLOOKUP(VLOOKUP($A180, 'E4 TB Allocation Details'!$A$18:$L$205, MATCH("Misc ID", 'E4 TB Allocation Details'!$A$18:$L$18, 0),FALSE), 'E2 Allocators'!$B$15:$W$361, MATCH('O5 Details by Class &amp; Accounts'!AY$18, 'E2 Allocators'!$B$15:$W$15, 0),FALSE)*$E180)</f>
        <v>0</v>
      </c>
      <c r="AZ180" s="1412">
        <f ca="1">IF(ISERROR(VLOOKUP(VLOOKUP($A180, 'E4 TB Allocation Details'!$A$18:$L$205, MATCH("Misc ID", 'E4 TB Allocation Details'!$A$18:$L$18, 0),FALSE), 'E2 Allocators'!$B$15:$W$361, MATCH('O5 Details by Class &amp; Accounts'!AZ$18, 'E2 Allocators'!$B$15:$W$15, 0),FALSE)*$E180), 0, VLOOKUP(VLOOKUP($A180, 'E4 TB Allocation Details'!$A$18:$L$205, MATCH("Misc ID", 'E4 TB Allocation Details'!$A$18:$L$18, 0),FALSE), 'E2 Allocators'!$B$15:$W$361, MATCH('O5 Details by Class &amp; Accounts'!AZ$18, 'E2 Allocators'!$B$15:$W$15, 0),FALSE)*$E180)</f>
        <v>0</v>
      </c>
      <c r="BA180" s="1412">
        <f ca="1">IF(ISERROR(VLOOKUP(VLOOKUP($A180, 'E4 TB Allocation Details'!$A$18:$L$205, MATCH("Misc ID", 'E4 TB Allocation Details'!$A$18:$L$18, 0),FALSE), 'E2 Allocators'!$B$15:$W$361, MATCH('O5 Details by Class &amp; Accounts'!BA$18, 'E2 Allocators'!$B$15:$W$15, 0),FALSE)*$E180), 0, VLOOKUP(VLOOKUP($A180, 'E4 TB Allocation Details'!$A$18:$L$205, MATCH("Misc ID", 'E4 TB Allocation Details'!$A$18:$L$18, 0),FALSE), 'E2 Allocators'!$B$15:$W$361, MATCH('O5 Details by Class &amp; Accounts'!BA$18, 'E2 Allocators'!$B$15:$W$15, 0),FALSE)*$E180)</f>
        <v>0</v>
      </c>
      <c r="BB180" s="1412">
        <f ca="1">IF(ISERROR(VLOOKUP(VLOOKUP($A180, 'E4 TB Allocation Details'!$A$18:$L$205, MATCH("Misc ID", 'E4 TB Allocation Details'!$A$18:$L$18, 0),FALSE), 'E2 Allocators'!$B$15:$W$361, MATCH('O5 Details by Class &amp; Accounts'!BB$18, 'E2 Allocators'!$B$15:$W$15, 0),FALSE)*$E180), 0, VLOOKUP(VLOOKUP($A180, 'E4 TB Allocation Details'!$A$18:$L$205, MATCH("Misc ID", 'E4 TB Allocation Details'!$A$18:$L$18, 0),FALSE), 'E2 Allocators'!$B$15:$W$361, MATCH('O5 Details by Class &amp; Accounts'!BB$18, 'E2 Allocators'!$B$15:$W$15, 0),FALSE)*$E180)</f>
        <v>0</v>
      </c>
      <c r="BC180" s="1412">
        <f ca="1">IF(ISERROR(VLOOKUP(VLOOKUP($A180, 'E4 TB Allocation Details'!$A$18:$L$205, MATCH("Misc ID", 'E4 TB Allocation Details'!$A$18:$L$18, 0),FALSE), 'E2 Allocators'!$B$15:$W$361, MATCH('O5 Details by Class &amp; Accounts'!BC$18, 'E2 Allocators'!$B$15:$W$15, 0),FALSE)*$E180), 0, VLOOKUP(VLOOKUP($A180, 'E4 TB Allocation Details'!$A$18:$L$205, MATCH("Misc ID", 'E4 TB Allocation Details'!$A$18:$L$18, 0),FALSE), 'E2 Allocators'!$B$15:$W$361, MATCH('O5 Details by Class &amp; Accounts'!BC$18, 'E2 Allocators'!$B$15:$W$15, 0),FALSE)*$E180)</f>
        <v>0</v>
      </c>
      <c r="BD180" s="1412">
        <f ca="1">IF(ISERROR(VLOOKUP(VLOOKUP($A180, 'E4 TB Allocation Details'!$A$18:$L$205, MATCH("Misc ID", 'E4 TB Allocation Details'!$A$18:$L$18, 0),FALSE), 'E2 Allocators'!$B$15:$W$361, MATCH('O5 Details by Class &amp; Accounts'!BD$18, 'E2 Allocators'!$B$15:$W$15, 0),FALSE)*$E180), 0, VLOOKUP(VLOOKUP($A180, 'E4 TB Allocation Details'!$A$18:$L$205, MATCH("Misc ID", 'E4 TB Allocation Details'!$A$18:$L$18, 0),FALSE), 'E2 Allocators'!$B$15:$W$361, MATCH('O5 Details by Class &amp; Accounts'!BD$18, 'E2 Allocators'!$B$15:$W$15, 0),FALSE)*$E180)</f>
        <v>0</v>
      </c>
      <c r="BE180" s="1412">
        <f ca="1">IF(ISERROR(VLOOKUP(VLOOKUP($A180, 'E4 TB Allocation Details'!$A$18:$L$205, MATCH("Misc ID", 'E4 TB Allocation Details'!$A$18:$L$18, 0),FALSE), 'E2 Allocators'!$B$15:$W$361, MATCH('O5 Details by Class &amp; Accounts'!BE$18, 'E2 Allocators'!$B$15:$W$15, 0),FALSE)*$E180), 0, VLOOKUP(VLOOKUP($A180, 'E4 TB Allocation Details'!$A$18:$L$205, MATCH("Misc ID", 'E4 TB Allocation Details'!$A$18:$L$18, 0),FALSE), 'E2 Allocators'!$B$15:$W$361, MATCH('O5 Details by Class &amp; Accounts'!BE$18, 'E2 Allocators'!$B$15:$W$15, 0),FALSE)*$E180)</f>
        <v>0</v>
      </c>
      <c r="BF180" s="1412">
        <f ca="1">IF(ISERROR(VLOOKUP(VLOOKUP($A180, 'E4 TB Allocation Details'!$A$18:$L$205, MATCH("Misc ID", 'E4 TB Allocation Details'!$A$18:$L$18, 0),FALSE), 'E2 Allocators'!$B$15:$W$361, MATCH('O5 Details by Class &amp; Accounts'!BF$18, 'E2 Allocators'!$B$15:$W$15, 0),FALSE)*$E180), 0, VLOOKUP(VLOOKUP($A180, 'E4 TB Allocation Details'!$A$18:$L$205, MATCH("Misc ID", 'E4 TB Allocation Details'!$A$18:$L$18, 0),FALSE), 'E2 Allocators'!$B$15:$W$361, MATCH('O5 Details by Class &amp; Accounts'!BF$18, 'E2 Allocators'!$B$15:$W$15, 0),FALSE)*$E180)</f>
        <v>0</v>
      </c>
      <c r="BG180" s="1412">
        <f ca="1">IF(ISERROR(VLOOKUP(VLOOKUP($A180, 'E4 TB Allocation Details'!$A$18:$L$205, MATCH("Misc ID", 'E4 TB Allocation Details'!$A$18:$L$18, 0),FALSE), 'E2 Allocators'!$B$15:$W$361, MATCH('O5 Details by Class &amp; Accounts'!BG$18, 'E2 Allocators'!$B$15:$W$15, 0),FALSE)*$E180), 0, VLOOKUP(VLOOKUP($A180, 'E4 TB Allocation Details'!$A$18:$L$205, MATCH("Misc ID", 'E4 TB Allocation Details'!$A$18:$L$18, 0),FALSE), 'E2 Allocators'!$B$15:$W$361, MATCH('O5 Details by Class &amp; Accounts'!BG$18, 'E2 Allocators'!$B$15:$W$15, 0),FALSE)*$E180)</f>
        <v>0</v>
      </c>
      <c r="BH180" s="1412">
        <f ca="1">IF(ISERROR(VLOOKUP(VLOOKUP($A180, 'E4 TB Allocation Details'!$A$18:$L$205, MATCH("Misc ID", 'E4 TB Allocation Details'!$A$18:$L$18, 0),FALSE), 'E2 Allocators'!$B$15:$W$361, MATCH('O5 Details by Class &amp; Accounts'!BH$18, 'E2 Allocators'!$B$15:$W$15, 0),FALSE)*$E180), 0, VLOOKUP(VLOOKUP($A180, 'E4 TB Allocation Details'!$A$18:$L$205, MATCH("Misc ID", 'E4 TB Allocation Details'!$A$18:$L$18, 0),FALSE), 'E2 Allocators'!$B$15:$W$361, MATCH('O5 Details by Class &amp; Accounts'!BH$18, 'E2 Allocators'!$B$15:$W$15, 0),FALSE)*$E180)</f>
        <v>0</v>
      </c>
      <c r="BI180" s="1412">
        <f ca="1">IF(ISERROR(VLOOKUP(VLOOKUP($A180, 'E4 TB Allocation Details'!$A$18:$L$205, MATCH("Misc ID", 'E4 TB Allocation Details'!$A$18:$L$18, 0),FALSE), 'E2 Allocators'!$B$15:$W$361, MATCH('O5 Details by Class &amp; Accounts'!BI$18, 'E2 Allocators'!$B$15:$W$15, 0),FALSE)*$E180), 0, VLOOKUP(VLOOKUP($A180, 'E4 TB Allocation Details'!$A$18:$L$205, MATCH("Misc ID", 'E4 TB Allocation Details'!$A$18:$L$18, 0),FALSE), 'E2 Allocators'!$B$15:$W$361, MATCH('O5 Details by Class &amp; Accounts'!BI$18, 'E2 Allocators'!$B$15:$W$15, 0),FALSE)*$E180)</f>
        <v>0</v>
      </c>
      <c r="BJ180" s="1412">
        <f ca="1">IF(ISERROR(VLOOKUP(VLOOKUP($A180, 'E4 TB Allocation Details'!$A$18:$L$205, MATCH("Misc ID", 'E4 TB Allocation Details'!$A$18:$L$18, 0),FALSE), 'E2 Allocators'!$B$15:$W$361, MATCH('O5 Details by Class &amp; Accounts'!BJ$18, 'E2 Allocators'!$B$15:$W$15, 0),FALSE)*$E180), 0, VLOOKUP(VLOOKUP($A180, 'E4 TB Allocation Details'!$A$18:$L$205, MATCH("Misc ID", 'E4 TB Allocation Details'!$A$18:$L$18, 0),FALSE), 'E2 Allocators'!$B$15:$W$361, MATCH('O5 Details by Class &amp; Accounts'!BJ$18, 'E2 Allocators'!$B$15:$W$15, 0),FALSE)*$E180)</f>
        <v>0</v>
      </c>
      <c r="BK180" s="1412">
        <f ca="1">IF(ISERROR(VLOOKUP(VLOOKUP($A180, 'E4 TB Allocation Details'!$A$18:$L$205, MATCH("Misc ID", 'E4 TB Allocation Details'!$A$18:$L$18, 0),FALSE), 'E2 Allocators'!$B$15:$W$361, MATCH('O5 Details by Class &amp; Accounts'!BK$18, 'E2 Allocators'!$B$15:$W$15, 0),FALSE)*$E180), 0, VLOOKUP(VLOOKUP($A180, 'E4 TB Allocation Details'!$A$18:$L$205, MATCH("Misc ID", 'E4 TB Allocation Details'!$A$18:$L$18, 0),FALSE), 'E2 Allocators'!$B$15:$W$361, MATCH('O5 Details by Class &amp; Accounts'!BK$18, 'E2 Allocators'!$B$15:$W$15, 0),FALSE)*$E180)</f>
        <v>0</v>
      </c>
      <c r="BL180" s="1412">
        <f ca="1">IF(ISERROR(VLOOKUP(VLOOKUP($A180, 'E4 TB Allocation Details'!$A$18:$L$205, MATCH("Misc ID", 'E4 TB Allocation Details'!$A$18:$L$18, 0),FALSE), 'E2 Allocators'!$B$15:$W$361, MATCH('O5 Details by Class &amp; Accounts'!BL$18, 'E2 Allocators'!$B$15:$W$15, 0),FALSE)*$E180), 0, VLOOKUP(VLOOKUP($A180, 'E4 TB Allocation Details'!$A$18:$L$205, MATCH("Misc ID", 'E4 TB Allocation Details'!$A$18:$L$18, 0),FALSE), 'E2 Allocators'!$B$15:$W$361, MATCH('O5 Details by Class &amp; Accounts'!BL$18, 'E2 Allocators'!$B$15:$W$15, 0),FALSE)*$E180)</f>
        <v>0</v>
      </c>
      <c r="BM180" s="1412">
        <f ca="1">IF(ISERROR(VLOOKUP(VLOOKUP($A180, 'E4 TB Allocation Details'!$A$18:$L$205, MATCH("Misc ID", 'E4 TB Allocation Details'!$A$18:$L$18, 0),FALSE), 'E2 Allocators'!$B$15:$W$361, MATCH('O5 Details by Class &amp; Accounts'!BM$18, 'E2 Allocators'!$B$15:$W$15, 0),FALSE)*$E180), 0, VLOOKUP(VLOOKUP($A180, 'E4 TB Allocation Details'!$A$18:$L$205, MATCH("Misc ID", 'E4 TB Allocation Details'!$A$18:$L$18, 0),FALSE), 'E2 Allocators'!$B$15:$W$361, MATCH('O5 Details by Class &amp; Accounts'!BM$18, 'E2 Allocators'!$B$15:$W$15, 0),FALSE)*$E180)</f>
        <v>0</v>
      </c>
      <c r="BN180" s="1412">
        <f ca="1">IF(ISERROR(VLOOKUP(VLOOKUP($A180, 'E4 TB Allocation Details'!$A$18:$L$205, MATCH("Misc ID", 'E4 TB Allocation Details'!$A$18:$L$18, 0),FALSE), 'E2 Allocators'!$B$15:$W$361, MATCH('O5 Details by Class &amp; Accounts'!BN$18, 'E2 Allocators'!$B$15:$W$15, 0),FALSE)*$E180), 0, VLOOKUP(VLOOKUP($A180, 'E4 TB Allocation Details'!$A$18:$L$205, MATCH("Misc ID", 'E4 TB Allocation Details'!$A$18:$L$18, 0),FALSE), 'E2 Allocators'!$B$15:$W$361, MATCH('O5 Details by Class &amp; Accounts'!BN$18, 'E2 Allocators'!$B$15:$W$15, 0),FALSE)*$E180)</f>
        <v>0</v>
      </c>
      <c r="BO180" s="1412">
        <f ca="1">IF(ISERROR(VLOOKUP(VLOOKUP($A180, 'E4 TB Allocation Details'!$A$18:$L$205, MATCH("Misc ID", 'E4 TB Allocation Details'!$A$18:$L$18, 0),FALSE), 'E2 Allocators'!$B$15:$W$361, MATCH('O5 Details by Class &amp; Accounts'!BO$18, 'E2 Allocators'!$B$15:$W$15, 0),FALSE)*$E180), 0, VLOOKUP(VLOOKUP($A180, 'E4 TB Allocation Details'!$A$18:$L$205, MATCH("Misc ID", 'E4 TB Allocation Details'!$A$18:$L$18, 0),FALSE), 'E2 Allocators'!$B$15:$W$361, MATCH('O5 Details by Class &amp; Accounts'!BO$18, 'E2 Allocators'!$B$15:$W$15, 0),FALSE)*$E180)</f>
        <v>0</v>
      </c>
      <c r="BP180" s="1412">
        <f ca="1">IF(ISERROR(VLOOKUP(VLOOKUP($A180, 'E4 TB Allocation Details'!$A$18:$L$205, MATCH("Misc ID", 'E4 TB Allocation Details'!$A$18:$L$18, 0),FALSE), 'E2 Allocators'!$B$15:$W$361, MATCH('O5 Details by Class &amp; Accounts'!BP$18, 'E2 Allocators'!$B$15:$W$15, 0),FALSE)*$E180), 0, VLOOKUP(VLOOKUP($A180, 'E4 TB Allocation Details'!$A$18:$L$205, MATCH("Misc ID", 'E4 TB Allocation Details'!$A$18:$L$18, 0),FALSE), 'E2 Allocators'!$B$15:$W$361, MATCH('O5 Details by Class &amp; Accounts'!BP$18, 'E2 Allocators'!$B$15:$W$15, 0),FALSE)*$E180)</f>
        <v>0</v>
      </c>
      <c r="BQ180" s="1412">
        <f ca="1">IF(ISERROR(VLOOKUP(VLOOKUP($A180, 'E4 TB Allocation Details'!$A$18:$L$205, MATCH("Misc ID", 'E4 TB Allocation Details'!$A$18:$L$18, 0),FALSE), 'E2 Allocators'!$B$15:$W$361, MATCH('O5 Details by Class &amp; Accounts'!BQ$18, 'E2 Allocators'!$B$15:$W$15, 0),FALSE)*$E180), 0, VLOOKUP(VLOOKUP($A180, 'E4 TB Allocation Details'!$A$18:$L$205, MATCH("Misc ID", 'E4 TB Allocation Details'!$A$18:$L$18, 0),FALSE), 'E2 Allocators'!$B$15:$W$361, MATCH('O5 Details by Class &amp; Accounts'!BQ$18, 'E2 Allocators'!$B$15:$W$15, 0),FALSE)*$E180)</f>
        <v>0</v>
      </c>
      <c r="BR180" s="1412">
        <f ca="1">IF(ISERROR(VLOOKUP(VLOOKUP($A180, 'E4 TB Allocation Details'!$A$18:$L$205, MATCH("Misc ID", 'E4 TB Allocation Details'!$A$18:$L$18, 0),FALSE), 'E2 Allocators'!$B$15:$W$361, MATCH('O5 Details by Class &amp; Accounts'!BR$18, 'E2 Allocators'!$B$15:$W$15, 0),FALSE)*$E180), 0, VLOOKUP(VLOOKUP($A180, 'E4 TB Allocation Details'!$A$18:$L$205, MATCH("Misc ID", 'E4 TB Allocation Details'!$A$18:$L$18, 0),FALSE), 'E2 Allocators'!$B$15:$W$361, MATCH('O5 Details by Class &amp; Accounts'!BR$18, 'E2 Allocators'!$B$15:$W$15, 0),FALSE)*$E180)</f>
        <v>0</v>
      </c>
      <c r="BS180" s="1412">
        <f t="shared" si="41"/>
        <v>0</v>
      </c>
      <c r="BT180" s="1412">
        <f ca="1">IF(ISERROR(VLOOKUP(VLOOKUP($A180, 'E4 TB Allocation Details'!$A$18:$L$205, MATCH("A &amp; G ID", 'E4 TB Allocation Details'!$A$18:$L$18, 0),FALSE), 'E2 Allocators'!$B$15:$W$361, MATCH('O5 Details by Class &amp; Accounts'!BT$18, 'E2 Allocators'!$B$15:$W$15, 0),FALSE)*$E180), 0, VLOOKUP(VLOOKUP($A180, 'E4 TB Allocation Details'!$A$18:$L$205, MATCH("A &amp; G ID", 'E4 TB Allocation Details'!$A$18:$L$18, 0),FALSE), 'E2 Allocators'!$B$15:$W$361, MATCH('O5 Details by Class &amp; Accounts'!BT$18, 'E2 Allocators'!$B$15:$W$15, 0),FALSE)*$E180)</f>
        <v>75097.484036180074</v>
      </c>
      <c r="BU180" s="1412">
        <f ca="1">IF(ISERROR(VLOOKUP(VLOOKUP($A180, 'E4 TB Allocation Details'!$A$18:$L$205, MATCH("A &amp; G ID", 'E4 TB Allocation Details'!$A$18:$L$18, 0),FALSE), 'E2 Allocators'!$B$15:$W$361, MATCH('O5 Details by Class &amp; Accounts'!BU$18, 'E2 Allocators'!$B$15:$W$15, 0),FALSE)*$E180), 0, VLOOKUP(VLOOKUP($A180, 'E4 TB Allocation Details'!$A$18:$L$205, MATCH("A &amp; G ID", 'E4 TB Allocation Details'!$A$18:$L$18, 0),FALSE), 'E2 Allocators'!$B$15:$W$361, MATCH('O5 Details by Class &amp; Accounts'!BU$18, 'E2 Allocators'!$B$15:$W$15, 0),FALSE)*$E180)</f>
        <v>21154.465717475814</v>
      </c>
      <c r="BV180" s="1412">
        <f ca="1">IF(ISERROR(VLOOKUP(VLOOKUP($A180, 'E4 TB Allocation Details'!$A$18:$L$205, MATCH("A &amp; G ID", 'E4 TB Allocation Details'!$A$18:$L$18, 0),FALSE), 'E2 Allocators'!$B$15:$W$361, MATCH('O5 Details by Class &amp; Accounts'!BV$18, 'E2 Allocators'!$B$15:$W$15, 0),FALSE)*$E180), 0, VLOOKUP(VLOOKUP($A180, 'E4 TB Allocation Details'!$A$18:$L$205, MATCH("A &amp; G ID", 'E4 TB Allocation Details'!$A$18:$L$18, 0),FALSE), 'E2 Allocators'!$B$15:$W$361, MATCH('O5 Details by Class &amp; Accounts'!BV$18, 'E2 Allocators'!$B$15:$W$15, 0),FALSE)*$E180)</f>
        <v>22754.795242117598</v>
      </c>
      <c r="BW180" s="1412">
        <f ca="1">IF(ISERROR(VLOOKUP(VLOOKUP($A180, 'E4 TB Allocation Details'!$A$18:$L$205, MATCH("A &amp; G ID", 'E4 TB Allocation Details'!$A$18:$L$18, 0),FALSE), 'E2 Allocators'!$B$15:$W$361, MATCH('O5 Details by Class &amp; Accounts'!BW$18, 'E2 Allocators'!$B$15:$W$15, 0),FALSE)*$E180), 0, VLOOKUP(VLOOKUP($A180, 'E4 TB Allocation Details'!$A$18:$L$205, MATCH("A &amp; G ID", 'E4 TB Allocation Details'!$A$18:$L$18, 0),FALSE), 'E2 Allocators'!$B$15:$W$361, MATCH('O5 Details by Class &amp; Accounts'!BW$18, 'E2 Allocators'!$B$15:$W$15, 0),FALSE)*$E180)</f>
        <v>0</v>
      </c>
      <c r="BX180" s="1412">
        <f ca="1">IF(ISERROR(VLOOKUP(VLOOKUP($A180, 'E4 TB Allocation Details'!$A$18:$L$205, MATCH("A &amp; G ID", 'E4 TB Allocation Details'!$A$18:$L$18, 0),FALSE), 'E2 Allocators'!$B$15:$W$361, MATCH('O5 Details by Class &amp; Accounts'!BX$18, 'E2 Allocators'!$B$15:$W$15, 0),FALSE)*$E180), 0, VLOOKUP(VLOOKUP($A180, 'E4 TB Allocation Details'!$A$18:$L$205, MATCH("A &amp; G ID", 'E4 TB Allocation Details'!$A$18:$L$18, 0),FALSE), 'E2 Allocators'!$B$15:$W$361, MATCH('O5 Details by Class &amp; Accounts'!BX$18, 'E2 Allocators'!$B$15:$W$15, 0),FALSE)*$E180)</f>
        <v>0</v>
      </c>
      <c r="BY180" s="1412">
        <f ca="1">IF(ISERROR(VLOOKUP(VLOOKUP($A180, 'E4 TB Allocation Details'!$A$18:$L$205, MATCH("A &amp; G ID", 'E4 TB Allocation Details'!$A$18:$L$18, 0),FALSE), 'E2 Allocators'!$B$15:$W$361, MATCH('O5 Details by Class &amp; Accounts'!BY$18, 'E2 Allocators'!$B$15:$W$15, 0),FALSE)*$E180), 0, VLOOKUP(VLOOKUP($A180, 'E4 TB Allocation Details'!$A$18:$L$205, MATCH("A &amp; G ID", 'E4 TB Allocation Details'!$A$18:$L$18, 0),FALSE), 'E2 Allocators'!$B$15:$W$361, MATCH('O5 Details by Class &amp; Accounts'!BY$18, 'E2 Allocators'!$B$15:$W$15, 0),FALSE)*$E180)</f>
        <v>0</v>
      </c>
      <c r="BZ180" s="1412">
        <f ca="1">IF(ISERROR(VLOOKUP(VLOOKUP($A180, 'E4 TB Allocation Details'!$A$18:$L$205, MATCH("A &amp; G ID", 'E4 TB Allocation Details'!$A$18:$L$18, 0),FALSE), 'E2 Allocators'!$B$15:$W$361, MATCH('O5 Details by Class &amp; Accounts'!BZ$18, 'E2 Allocators'!$B$15:$W$15, 0),FALSE)*$E180), 0, VLOOKUP(VLOOKUP($A180, 'E4 TB Allocation Details'!$A$18:$L$205, MATCH("A &amp; G ID", 'E4 TB Allocation Details'!$A$18:$L$18, 0),FALSE), 'E2 Allocators'!$B$15:$W$361, MATCH('O5 Details by Class &amp; Accounts'!BZ$18, 'E2 Allocators'!$B$15:$W$15, 0),FALSE)*$E180)</f>
        <v>5357.1677863204259</v>
      </c>
      <c r="CA180" s="1412">
        <f ca="1">IF(ISERROR(VLOOKUP(VLOOKUP($A180, 'E4 TB Allocation Details'!$A$18:$L$205, MATCH("A &amp; G ID", 'E4 TB Allocation Details'!$A$18:$L$18, 0),FALSE), 'E2 Allocators'!$B$15:$W$361, MATCH('O5 Details by Class &amp; Accounts'!CA$18, 'E2 Allocators'!$B$15:$W$15, 0),FALSE)*$E180), 0, VLOOKUP(VLOOKUP($A180, 'E4 TB Allocation Details'!$A$18:$L$205, MATCH("A &amp; G ID", 'E4 TB Allocation Details'!$A$18:$L$18, 0),FALSE), 'E2 Allocators'!$B$15:$W$361, MATCH('O5 Details by Class &amp; Accounts'!CA$18, 'E2 Allocators'!$B$15:$W$15, 0),FALSE)*$E180)</f>
        <v>337.95330197842628</v>
      </c>
      <c r="CB180" s="1412">
        <f ca="1">IF(ISERROR(VLOOKUP(VLOOKUP($A180, 'E4 TB Allocation Details'!$A$18:$L$205, MATCH("A &amp; G ID", 'E4 TB Allocation Details'!$A$18:$L$18, 0),FALSE), 'E2 Allocators'!$B$15:$W$361, MATCH('O5 Details by Class &amp; Accounts'!CB$18, 'E2 Allocators'!$B$15:$W$15, 0),FALSE)*$E180), 0, VLOOKUP(VLOOKUP($A180, 'E4 TB Allocation Details'!$A$18:$L$205, MATCH("A &amp; G ID", 'E4 TB Allocation Details'!$A$18:$L$18, 0),FALSE), 'E2 Allocators'!$B$15:$W$361, MATCH('O5 Details by Class &amp; Accounts'!CB$18, 'E2 Allocators'!$B$15:$W$15, 0),FALSE)*$E180)</f>
        <v>298.13391592765458</v>
      </c>
      <c r="CC180" s="1412">
        <f ca="1">IF(ISERROR(VLOOKUP(VLOOKUP($A180, 'E4 TB Allocation Details'!$A$18:$L$205, MATCH("A &amp; G ID", 'E4 TB Allocation Details'!$A$18:$L$18, 0),FALSE), 'E2 Allocators'!$B$15:$W$361, MATCH('O5 Details by Class &amp; Accounts'!CC$18, 'E2 Allocators'!$B$15:$W$15, 0),FALSE)*$E180), 0, VLOOKUP(VLOOKUP($A180, 'E4 TB Allocation Details'!$A$18:$L$205, MATCH("A &amp; G ID", 'E4 TB Allocation Details'!$A$18:$L$18, 0),FALSE), 'E2 Allocators'!$B$15:$W$361, MATCH('O5 Details by Class &amp; Accounts'!CC$18, 'E2 Allocators'!$B$15:$W$15, 0),FALSE)*$E180)</f>
        <v>0</v>
      </c>
      <c r="CD180" s="1412">
        <f ca="1">IF(ISERROR(VLOOKUP(VLOOKUP($A180, 'E4 TB Allocation Details'!$A$18:$L$205, MATCH("A &amp; G ID", 'E4 TB Allocation Details'!$A$18:$L$18, 0),FALSE), 'E2 Allocators'!$B$15:$W$361, MATCH('O5 Details by Class &amp; Accounts'!CD$18, 'E2 Allocators'!$B$15:$W$15, 0),FALSE)*$E180), 0, VLOOKUP(VLOOKUP($A180, 'E4 TB Allocation Details'!$A$18:$L$205, MATCH("A &amp; G ID", 'E4 TB Allocation Details'!$A$18:$L$18, 0),FALSE), 'E2 Allocators'!$B$15:$W$361, MATCH('O5 Details by Class &amp; Accounts'!CD$18, 'E2 Allocators'!$B$15:$W$15, 0),FALSE)*$E180)</f>
        <v>0</v>
      </c>
      <c r="CE180" s="1412">
        <f ca="1">IF(ISERROR(VLOOKUP(VLOOKUP($A180, 'E4 TB Allocation Details'!$A$18:$L$205, MATCH("A &amp; G ID", 'E4 TB Allocation Details'!$A$18:$L$18, 0),FALSE), 'E2 Allocators'!$B$15:$W$361, MATCH('O5 Details by Class &amp; Accounts'!CE$18, 'E2 Allocators'!$B$15:$W$15, 0),FALSE)*$E180), 0, VLOOKUP(VLOOKUP($A180, 'E4 TB Allocation Details'!$A$18:$L$205, MATCH("A &amp; G ID", 'E4 TB Allocation Details'!$A$18:$L$18, 0),FALSE), 'E2 Allocators'!$B$15:$W$361, MATCH('O5 Details by Class &amp; Accounts'!CE$18, 'E2 Allocators'!$B$15:$W$15, 0),FALSE)*$E180)</f>
        <v>0</v>
      </c>
      <c r="CF180" s="1412">
        <f ca="1">IF(ISERROR(VLOOKUP(VLOOKUP($A180, 'E4 TB Allocation Details'!$A$18:$L$205, MATCH("A &amp; G ID", 'E4 TB Allocation Details'!$A$18:$L$18, 0),FALSE), 'E2 Allocators'!$B$15:$W$361, MATCH('O5 Details by Class &amp; Accounts'!CF$18, 'E2 Allocators'!$B$15:$W$15, 0),FALSE)*$E180), 0, VLOOKUP(VLOOKUP($A180, 'E4 TB Allocation Details'!$A$18:$L$205, MATCH("A &amp; G ID", 'E4 TB Allocation Details'!$A$18:$L$18, 0),FALSE), 'E2 Allocators'!$B$15:$W$361, MATCH('O5 Details by Class &amp; Accounts'!CF$18, 'E2 Allocators'!$B$15:$W$15, 0),FALSE)*$E180)</f>
        <v>0</v>
      </c>
      <c r="CG180" s="1412">
        <f ca="1">IF(ISERROR(VLOOKUP(VLOOKUP($A180, 'E4 TB Allocation Details'!$A$18:$L$205, MATCH("A &amp; G ID", 'E4 TB Allocation Details'!$A$18:$L$18, 0),FALSE), 'E2 Allocators'!$B$15:$W$361, MATCH('O5 Details by Class &amp; Accounts'!CG$18, 'E2 Allocators'!$B$15:$W$15, 0),FALSE)*$E180), 0, VLOOKUP(VLOOKUP($A180, 'E4 TB Allocation Details'!$A$18:$L$205, MATCH("A &amp; G ID", 'E4 TB Allocation Details'!$A$18:$L$18, 0),FALSE), 'E2 Allocators'!$B$15:$W$361, MATCH('O5 Details by Class &amp; Accounts'!CG$18, 'E2 Allocators'!$B$15:$W$15, 0),FALSE)*$E180)</f>
        <v>0</v>
      </c>
      <c r="CH180" s="1412">
        <f ca="1">IF(ISERROR(VLOOKUP(VLOOKUP($A180, 'E4 TB Allocation Details'!$A$18:$L$205, MATCH("A &amp; G ID", 'E4 TB Allocation Details'!$A$18:$L$18, 0),FALSE), 'E2 Allocators'!$B$15:$W$361, MATCH('O5 Details by Class &amp; Accounts'!CH$18, 'E2 Allocators'!$B$15:$W$15, 0),FALSE)*$E180), 0, VLOOKUP(VLOOKUP($A180, 'E4 TB Allocation Details'!$A$18:$L$205, MATCH("A &amp; G ID", 'E4 TB Allocation Details'!$A$18:$L$18, 0),FALSE), 'E2 Allocators'!$B$15:$W$361, MATCH('O5 Details by Class &amp; Accounts'!CH$18, 'E2 Allocators'!$B$15:$W$15, 0),FALSE)*$E180)</f>
        <v>0</v>
      </c>
      <c r="CI180" s="1412">
        <f ca="1">IF(ISERROR(VLOOKUP(VLOOKUP($A180, 'E4 TB Allocation Details'!$A$18:$L$205, MATCH("A &amp; G ID", 'E4 TB Allocation Details'!$A$18:$L$18, 0),FALSE), 'E2 Allocators'!$B$15:$W$361, MATCH('O5 Details by Class &amp; Accounts'!CI$18, 'E2 Allocators'!$B$15:$W$15, 0),FALSE)*$E180), 0, VLOOKUP(VLOOKUP($A180, 'E4 TB Allocation Details'!$A$18:$L$205, MATCH("A &amp; G ID", 'E4 TB Allocation Details'!$A$18:$L$18, 0),FALSE), 'E2 Allocators'!$B$15:$W$361, MATCH('O5 Details by Class &amp; Accounts'!CI$18, 'E2 Allocators'!$B$15:$W$15, 0),FALSE)*$E180)</f>
        <v>0</v>
      </c>
      <c r="CJ180" s="1412">
        <f ca="1">IF(ISERROR(VLOOKUP(VLOOKUP($A180, 'E4 TB Allocation Details'!$A$18:$L$205, MATCH("A &amp; G ID", 'E4 TB Allocation Details'!$A$18:$L$18, 0),FALSE), 'E2 Allocators'!$B$15:$W$361, MATCH('O5 Details by Class &amp; Accounts'!CJ$18, 'E2 Allocators'!$B$15:$W$15, 0),FALSE)*$E180), 0, VLOOKUP(VLOOKUP($A180, 'E4 TB Allocation Details'!$A$18:$L$205, MATCH("A &amp; G ID", 'E4 TB Allocation Details'!$A$18:$L$18, 0),FALSE), 'E2 Allocators'!$B$15:$W$361, MATCH('O5 Details by Class &amp; Accounts'!CJ$18, 'E2 Allocators'!$B$15:$W$15, 0),FALSE)*$E180)</f>
        <v>0</v>
      </c>
      <c r="CK180" s="1412">
        <f ca="1">IF(ISERROR(VLOOKUP(VLOOKUP($A180, 'E4 TB Allocation Details'!$A$18:$L$205, MATCH("A &amp; G ID", 'E4 TB Allocation Details'!$A$18:$L$18, 0),FALSE), 'E2 Allocators'!$B$15:$W$361, MATCH('O5 Details by Class &amp; Accounts'!CK$18, 'E2 Allocators'!$B$15:$W$15, 0),FALSE)*$E180), 0, VLOOKUP(VLOOKUP($A180, 'E4 TB Allocation Details'!$A$18:$L$205, MATCH("A &amp; G ID", 'E4 TB Allocation Details'!$A$18:$L$18, 0),FALSE), 'E2 Allocators'!$B$15:$W$361, MATCH('O5 Details by Class &amp; Accounts'!CK$18, 'E2 Allocators'!$B$15:$W$15, 0),FALSE)*$E180)</f>
        <v>0</v>
      </c>
      <c r="CL180" s="1412">
        <f ca="1">IF(ISERROR(VLOOKUP(VLOOKUP($A180, 'E4 TB Allocation Details'!$A$18:$L$205, MATCH("A &amp; G ID", 'E4 TB Allocation Details'!$A$18:$L$18, 0),FALSE), 'E2 Allocators'!$B$15:$W$361, MATCH('O5 Details by Class &amp; Accounts'!CL$18, 'E2 Allocators'!$B$15:$W$15, 0),FALSE)*$E180), 0, VLOOKUP(VLOOKUP($A180, 'E4 TB Allocation Details'!$A$18:$L$205, MATCH("A &amp; G ID", 'E4 TB Allocation Details'!$A$18:$L$18, 0),FALSE), 'E2 Allocators'!$B$15:$W$361, MATCH('O5 Details by Class &amp; Accounts'!CL$18, 'E2 Allocators'!$B$15:$W$15, 0),FALSE)*$E180)</f>
        <v>0</v>
      </c>
      <c r="CM180" s="1412">
        <f ca="1">IF(ISERROR(VLOOKUP(VLOOKUP($A180, 'E4 TB Allocation Details'!$A$18:$L$205, MATCH("A &amp; G ID", 'E4 TB Allocation Details'!$A$18:$L$18, 0),FALSE), 'E2 Allocators'!$B$15:$W$361, MATCH('O5 Details by Class &amp; Accounts'!CM$18, 'E2 Allocators'!$B$15:$W$15, 0),FALSE)*$E180), 0, VLOOKUP(VLOOKUP($A180, 'E4 TB Allocation Details'!$A$18:$L$205, MATCH("A &amp; G ID", 'E4 TB Allocation Details'!$A$18:$L$18, 0),FALSE), 'E2 Allocators'!$B$15:$W$361, MATCH('O5 Details by Class &amp; Accounts'!CM$18, 'E2 Allocators'!$B$15:$W$15, 0),FALSE)*$E180)</f>
        <v>0</v>
      </c>
      <c r="CN180" s="1412">
        <f t="shared" si="42"/>
        <v>125000</v>
      </c>
      <c r="CO180" s="1792">
        <f t="shared" si="43"/>
        <v>0</v>
      </c>
      <c r="CQ180" s="2087" t="s">
        <v>675</v>
      </c>
    </row>
    <row r="181" spans="1:95" s="81" customFormat="1" ht="12.75">
      <c r="A181" s="1170">
        <v>5635</v>
      </c>
      <c r="B181" s="452" t="s">
        <v>1341</v>
      </c>
      <c r="C181" s="1789">
        <f ca="1">IF(ISERROR(VLOOKUP($A181,'I3 TB Data'!$A$23:$H$458,MATCH('O5 Details by Class &amp; Accounts'!$C$18, 'I3 TB Data'!$A$23:$H$23,0),0)), 0, VLOOKUP($A181,'I3 TB Data'!$A$23:$H$458,MATCH('O5 Details by Class &amp; Accounts'!$C$18,'I3 TB Data'!$A$23:$H$23,0),0))</f>
        <v>24000</v>
      </c>
      <c r="D181" s="1790"/>
      <c r="E181" s="1789">
        <f t="shared" si="37"/>
        <v>24000</v>
      </c>
      <c r="F181" s="1791"/>
      <c r="G181" s="1791"/>
      <c r="H181" s="1412">
        <f t="shared" si="39"/>
        <v>0</v>
      </c>
      <c r="I181" s="1412">
        <f ca="1">IF(ISERROR(VLOOKUP(VLOOKUP($A181, 'E4 TB Allocation Details'!$A$18:$L$205, MATCH("Demand ID", 'E4 TB Allocation Details'!$A$18:$L$18, 0),FALSE), 'E2 Allocators'!$B$15:$W$361, MATCH('O5 Details by Class &amp; Accounts'!I$18, 'E2 Allocators'!$B$15:$W$15, 0),FALSE)*$F181), 0, VLOOKUP(VLOOKUP($A181, 'E4 TB Allocation Details'!$A$18:$L$205, MATCH("Demand ID", 'E4 TB Allocation Details'!$A$18:$L$18, 0),FALSE), 'E2 Allocators'!$B$15:$W$361, MATCH('O5 Details by Class &amp; Accounts'!I$18, 'E2 Allocators'!$B$15:$W$15, 0),FALSE)*$F181)</f>
        <v>0</v>
      </c>
      <c r="J181" s="1412">
        <f ca="1">IF(ISERROR(VLOOKUP(VLOOKUP($A181, 'E4 TB Allocation Details'!$A$18:$L$205, MATCH("Demand ID", 'E4 TB Allocation Details'!$A$18:$L$18, 0),FALSE), 'E2 Allocators'!$B$15:$W$361, MATCH('O5 Details by Class &amp; Accounts'!J$18, 'E2 Allocators'!$B$15:$W$15, 0),FALSE)*$F181), 0, VLOOKUP(VLOOKUP($A181, 'E4 TB Allocation Details'!$A$18:$L$205, MATCH("Demand ID", 'E4 TB Allocation Details'!$A$18:$L$18, 0),FALSE), 'E2 Allocators'!$B$15:$W$361, MATCH('O5 Details by Class &amp; Accounts'!J$18, 'E2 Allocators'!$B$15:$W$15, 0),FALSE)*$F181)</f>
        <v>0</v>
      </c>
      <c r="K181" s="1412">
        <f ca="1">IF(ISERROR(VLOOKUP(VLOOKUP($A181, 'E4 TB Allocation Details'!$A$18:$L$205, MATCH("Demand ID", 'E4 TB Allocation Details'!$A$18:$L$18, 0),FALSE), 'E2 Allocators'!$B$15:$W$361, MATCH('O5 Details by Class &amp; Accounts'!K$18, 'E2 Allocators'!$B$15:$W$15, 0),FALSE)*$F181), 0, VLOOKUP(VLOOKUP($A181, 'E4 TB Allocation Details'!$A$18:$L$205, MATCH("Demand ID", 'E4 TB Allocation Details'!$A$18:$L$18, 0),FALSE), 'E2 Allocators'!$B$15:$W$361, MATCH('O5 Details by Class &amp; Accounts'!K$18, 'E2 Allocators'!$B$15:$W$15, 0),FALSE)*$F181)</f>
        <v>0</v>
      </c>
      <c r="L181" s="1412">
        <f ca="1">IF(ISERROR(VLOOKUP(VLOOKUP($A181, 'E4 TB Allocation Details'!$A$18:$L$205, MATCH("Demand ID", 'E4 TB Allocation Details'!$A$18:$L$18, 0),FALSE), 'E2 Allocators'!$B$15:$W$361, MATCH('O5 Details by Class &amp; Accounts'!L$18, 'E2 Allocators'!$B$15:$W$15, 0),FALSE)*$F181), 0, VLOOKUP(VLOOKUP($A181, 'E4 TB Allocation Details'!$A$18:$L$205, MATCH("Demand ID", 'E4 TB Allocation Details'!$A$18:$L$18, 0),FALSE), 'E2 Allocators'!$B$15:$W$361, MATCH('O5 Details by Class &amp; Accounts'!L$18, 'E2 Allocators'!$B$15:$W$15, 0),FALSE)*$F181)</f>
        <v>0</v>
      </c>
      <c r="M181" s="1412">
        <f ca="1">IF(ISERROR(VLOOKUP(VLOOKUP($A181, 'E4 TB Allocation Details'!$A$18:$L$205, MATCH("Demand ID", 'E4 TB Allocation Details'!$A$18:$L$18, 0),FALSE), 'E2 Allocators'!$B$15:$W$361, MATCH('O5 Details by Class &amp; Accounts'!M$18, 'E2 Allocators'!$B$15:$W$15, 0),FALSE)*$F181), 0, VLOOKUP(VLOOKUP($A181, 'E4 TB Allocation Details'!$A$18:$L$205, MATCH("Demand ID", 'E4 TB Allocation Details'!$A$18:$L$18, 0),FALSE), 'E2 Allocators'!$B$15:$W$361, MATCH('O5 Details by Class &amp; Accounts'!M$18, 'E2 Allocators'!$B$15:$W$15, 0),FALSE)*$F181)</f>
        <v>0</v>
      </c>
      <c r="N181" s="1412">
        <f ca="1">IF(ISERROR(VLOOKUP(VLOOKUP($A181, 'E4 TB Allocation Details'!$A$18:$L$205, MATCH("Demand ID", 'E4 TB Allocation Details'!$A$18:$L$18, 0),FALSE), 'E2 Allocators'!$B$15:$W$361, MATCH('O5 Details by Class &amp; Accounts'!N$18, 'E2 Allocators'!$B$15:$W$15, 0),FALSE)*$F181), 0, VLOOKUP(VLOOKUP($A181, 'E4 TB Allocation Details'!$A$18:$L$205, MATCH("Demand ID", 'E4 TB Allocation Details'!$A$18:$L$18, 0),FALSE), 'E2 Allocators'!$B$15:$W$361, MATCH('O5 Details by Class &amp; Accounts'!N$18, 'E2 Allocators'!$B$15:$W$15, 0),FALSE)*$F181)</f>
        <v>0</v>
      </c>
      <c r="O181" s="1412">
        <f ca="1">IF(ISERROR(VLOOKUP(VLOOKUP($A181, 'E4 TB Allocation Details'!$A$18:$L$205, MATCH("Demand ID", 'E4 TB Allocation Details'!$A$18:$L$18, 0),FALSE), 'E2 Allocators'!$B$15:$W$361, MATCH('O5 Details by Class &amp; Accounts'!O$18, 'E2 Allocators'!$B$15:$W$15, 0),FALSE)*$F181), 0, VLOOKUP(VLOOKUP($A181, 'E4 TB Allocation Details'!$A$18:$L$205, MATCH("Demand ID", 'E4 TB Allocation Details'!$A$18:$L$18, 0),FALSE), 'E2 Allocators'!$B$15:$W$361, MATCH('O5 Details by Class &amp; Accounts'!O$18, 'E2 Allocators'!$B$15:$W$15, 0),FALSE)*$F181)</f>
        <v>0</v>
      </c>
      <c r="P181" s="1412">
        <f ca="1">IF(ISERROR(VLOOKUP(VLOOKUP($A181, 'E4 TB Allocation Details'!$A$18:$L$205, MATCH("Demand ID", 'E4 TB Allocation Details'!$A$18:$L$18, 0),FALSE), 'E2 Allocators'!$B$15:$W$361, MATCH('O5 Details by Class &amp; Accounts'!P$18, 'E2 Allocators'!$B$15:$W$15, 0),FALSE)*$F181), 0, VLOOKUP(VLOOKUP($A181, 'E4 TB Allocation Details'!$A$18:$L$205, MATCH("Demand ID", 'E4 TB Allocation Details'!$A$18:$L$18, 0),FALSE), 'E2 Allocators'!$B$15:$W$361, MATCH('O5 Details by Class &amp; Accounts'!P$18, 'E2 Allocators'!$B$15:$W$15, 0),FALSE)*$F181)</f>
        <v>0</v>
      </c>
      <c r="Q181" s="1412">
        <f ca="1">IF(ISERROR(VLOOKUP(VLOOKUP($A181, 'E4 TB Allocation Details'!$A$18:$L$205, MATCH("Demand ID", 'E4 TB Allocation Details'!$A$18:$L$18, 0),FALSE), 'E2 Allocators'!$B$15:$W$361, MATCH('O5 Details by Class &amp; Accounts'!Q$18, 'E2 Allocators'!$B$15:$W$15, 0),FALSE)*$F181), 0, VLOOKUP(VLOOKUP($A181, 'E4 TB Allocation Details'!$A$18:$L$205, MATCH("Demand ID", 'E4 TB Allocation Details'!$A$18:$L$18, 0),FALSE), 'E2 Allocators'!$B$15:$W$361, MATCH('O5 Details by Class &amp; Accounts'!Q$18, 'E2 Allocators'!$B$15:$W$15, 0),FALSE)*$F181)</f>
        <v>0</v>
      </c>
      <c r="R181" s="1412">
        <f ca="1">IF(ISERROR(VLOOKUP(VLOOKUP($A181, 'E4 TB Allocation Details'!$A$18:$L$205, MATCH("Demand ID", 'E4 TB Allocation Details'!$A$18:$L$18, 0),FALSE), 'E2 Allocators'!$B$15:$W$361, MATCH('O5 Details by Class &amp; Accounts'!R$18, 'E2 Allocators'!$B$15:$W$15, 0),FALSE)*$F181), 0, VLOOKUP(VLOOKUP($A181, 'E4 TB Allocation Details'!$A$18:$L$205, MATCH("Demand ID", 'E4 TB Allocation Details'!$A$18:$L$18, 0),FALSE), 'E2 Allocators'!$B$15:$W$361, MATCH('O5 Details by Class &amp; Accounts'!R$18, 'E2 Allocators'!$B$15:$W$15, 0),FALSE)*$F181)</f>
        <v>0</v>
      </c>
      <c r="S181" s="1412">
        <f ca="1">IF(ISERROR(VLOOKUP(VLOOKUP($A181, 'E4 TB Allocation Details'!$A$18:$L$205, MATCH("Demand ID", 'E4 TB Allocation Details'!$A$18:$L$18, 0),FALSE), 'E2 Allocators'!$B$15:$W$361, MATCH('O5 Details by Class &amp; Accounts'!S$18, 'E2 Allocators'!$B$15:$W$15, 0),FALSE)*$F181), 0, VLOOKUP(VLOOKUP($A181, 'E4 TB Allocation Details'!$A$18:$L$205, MATCH("Demand ID", 'E4 TB Allocation Details'!$A$18:$L$18, 0),FALSE), 'E2 Allocators'!$B$15:$W$361, MATCH('O5 Details by Class &amp; Accounts'!S$18, 'E2 Allocators'!$B$15:$W$15, 0),FALSE)*$F181)</f>
        <v>0</v>
      </c>
      <c r="T181" s="1412">
        <f ca="1">IF(ISERROR(VLOOKUP(VLOOKUP($A181, 'E4 TB Allocation Details'!$A$18:$L$205, MATCH("Demand ID", 'E4 TB Allocation Details'!$A$18:$L$18, 0),FALSE), 'E2 Allocators'!$B$15:$W$361, MATCH('O5 Details by Class &amp; Accounts'!T$18, 'E2 Allocators'!$B$15:$W$15, 0),FALSE)*$F181), 0, VLOOKUP(VLOOKUP($A181, 'E4 TB Allocation Details'!$A$18:$L$205, MATCH("Demand ID", 'E4 TB Allocation Details'!$A$18:$L$18, 0),FALSE), 'E2 Allocators'!$B$15:$W$361, MATCH('O5 Details by Class &amp; Accounts'!T$18, 'E2 Allocators'!$B$15:$W$15, 0),FALSE)*$F181)</f>
        <v>0</v>
      </c>
      <c r="U181" s="1412">
        <f ca="1">IF(ISERROR(VLOOKUP(VLOOKUP($A181, 'E4 TB Allocation Details'!$A$18:$L$205, MATCH("Demand ID", 'E4 TB Allocation Details'!$A$18:$L$18, 0),FALSE), 'E2 Allocators'!$B$15:$W$361, MATCH('O5 Details by Class &amp; Accounts'!U$18, 'E2 Allocators'!$B$15:$W$15, 0),FALSE)*$F181), 0, VLOOKUP(VLOOKUP($A181, 'E4 TB Allocation Details'!$A$18:$L$205, MATCH("Demand ID", 'E4 TB Allocation Details'!$A$18:$L$18, 0),FALSE), 'E2 Allocators'!$B$15:$W$361, MATCH('O5 Details by Class &amp; Accounts'!U$18, 'E2 Allocators'!$B$15:$W$15, 0),FALSE)*$F181)</f>
        <v>0</v>
      </c>
      <c r="V181" s="1412">
        <f ca="1">IF(ISERROR(VLOOKUP(VLOOKUP($A181, 'E4 TB Allocation Details'!$A$18:$L$205, MATCH("Demand ID", 'E4 TB Allocation Details'!$A$18:$L$18, 0),FALSE), 'E2 Allocators'!$B$15:$W$361, MATCH('O5 Details by Class &amp; Accounts'!V$18, 'E2 Allocators'!$B$15:$W$15, 0),FALSE)*$F181), 0, VLOOKUP(VLOOKUP($A181, 'E4 TB Allocation Details'!$A$18:$L$205, MATCH("Demand ID", 'E4 TB Allocation Details'!$A$18:$L$18, 0),FALSE), 'E2 Allocators'!$B$15:$W$361, MATCH('O5 Details by Class &amp; Accounts'!V$18, 'E2 Allocators'!$B$15:$W$15, 0),FALSE)*$F181)</f>
        <v>0</v>
      </c>
      <c r="W181" s="1412">
        <f ca="1">IF(ISERROR(VLOOKUP(VLOOKUP($A181, 'E4 TB Allocation Details'!$A$18:$L$205, MATCH("Demand ID", 'E4 TB Allocation Details'!$A$18:$L$18, 0),FALSE), 'E2 Allocators'!$B$15:$W$361, MATCH('O5 Details by Class &amp; Accounts'!W$18, 'E2 Allocators'!$B$15:$W$15, 0),FALSE)*$F181), 0, VLOOKUP(VLOOKUP($A181, 'E4 TB Allocation Details'!$A$18:$L$205, MATCH("Demand ID", 'E4 TB Allocation Details'!$A$18:$L$18, 0),FALSE), 'E2 Allocators'!$B$15:$W$361, MATCH('O5 Details by Class &amp; Accounts'!W$18, 'E2 Allocators'!$B$15:$W$15, 0),FALSE)*$F181)</f>
        <v>0</v>
      </c>
      <c r="X181" s="1412">
        <f ca="1">IF(ISERROR(VLOOKUP(VLOOKUP($A181, 'E4 TB Allocation Details'!$A$18:$L$205, MATCH("Demand ID", 'E4 TB Allocation Details'!$A$18:$L$18, 0),FALSE), 'E2 Allocators'!$B$15:$W$361, MATCH('O5 Details by Class &amp; Accounts'!X$18, 'E2 Allocators'!$B$15:$W$15, 0),FALSE)*$F181), 0, VLOOKUP(VLOOKUP($A181, 'E4 TB Allocation Details'!$A$18:$L$205, MATCH("Demand ID", 'E4 TB Allocation Details'!$A$18:$L$18, 0),FALSE), 'E2 Allocators'!$B$15:$W$361, MATCH('O5 Details by Class &amp; Accounts'!X$18, 'E2 Allocators'!$B$15:$W$15, 0),FALSE)*$F181)</f>
        <v>0</v>
      </c>
      <c r="Y181" s="1412">
        <f ca="1">IF(ISERROR(VLOOKUP(VLOOKUP($A181, 'E4 TB Allocation Details'!$A$18:$L$205, MATCH("Demand ID", 'E4 TB Allocation Details'!$A$18:$L$18, 0),FALSE), 'E2 Allocators'!$B$15:$W$361, MATCH('O5 Details by Class &amp; Accounts'!Y$18, 'E2 Allocators'!$B$15:$W$15, 0),FALSE)*$F181), 0, VLOOKUP(VLOOKUP($A181, 'E4 TB Allocation Details'!$A$18:$L$205, MATCH("Demand ID", 'E4 TB Allocation Details'!$A$18:$L$18, 0),FALSE), 'E2 Allocators'!$B$15:$W$361, MATCH('O5 Details by Class &amp; Accounts'!Y$18, 'E2 Allocators'!$B$15:$W$15, 0),FALSE)*$F181)</f>
        <v>0</v>
      </c>
      <c r="Z181" s="1412">
        <f ca="1">IF(ISERROR(VLOOKUP(VLOOKUP($A181, 'E4 TB Allocation Details'!$A$18:$L$205, MATCH("Demand ID", 'E4 TB Allocation Details'!$A$18:$L$18, 0),FALSE), 'E2 Allocators'!$B$15:$W$361, MATCH('O5 Details by Class &amp; Accounts'!Z$18, 'E2 Allocators'!$B$15:$W$15, 0),FALSE)*$F181), 0, VLOOKUP(VLOOKUP($A181, 'E4 TB Allocation Details'!$A$18:$L$205, MATCH("Demand ID", 'E4 TB Allocation Details'!$A$18:$L$18, 0),FALSE), 'E2 Allocators'!$B$15:$W$361, MATCH('O5 Details by Class &amp; Accounts'!Z$18, 'E2 Allocators'!$B$15:$W$15, 0),FALSE)*$F181)</f>
        <v>0</v>
      </c>
      <c r="AA181" s="1412">
        <f ca="1">IF(ISERROR(VLOOKUP(VLOOKUP($A181, 'E4 TB Allocation Details'!$A$18:$L$205, MATCH("Demand ID", 'E4 TB Allocation Details'!$A$18:$L$18, 0),FALSE), 'E2 Allocators'!$B$15:$W$361, MATCH('O5 Details by Class &amp; Accounts'!AA$18, 'E2 Allocators'!$B$15:$W$15, 0),FALSE)*$F181), 0, VLOOKUP(VLOOKUP($A181, 'E4 TB Allocation Details'!$A$18:$L$205, MATCH("Demand ID", 'E4 TB Allocation Details'!$A$18:$L$18, 0),FALSE), 'E2 Allocators'!$B$15:$W$361, MATCH('O5 Details by Class &amp; Accounts'!AA$18, 'E2 Allocators'!$B$15:$W$15, 0),FALSE)*$F181)</f>
        <v>0</v>
      </c>
      <c r="AB181" s="1412">
        <f ca="1">IF(ISERROR(VLOOKUP(VLOOKUP($A181, 'E4 TB Allocation Details'!$A$18:$L$205, MATCH("Demand ID", 'E4 TB Allocation Details'!$A$18:$L$18, 0),FALSE), 'E2 Allocators'!$B$15:$W$361, MATCH('O5 Details by Class &amp; Accounts'!AB$18, 'E2 Allocators'!$B$15:$W$15, 0),FALSE)*$F181), 0, VLOOKUP(VLOOKUP($A181, 'E4 TB Allocation Details'!$A$18:$L$205, MATCH("Demand ID", 'E4 TB Allocation Details'!$A$18:$L$18, 0),FALSE), 'E2 Allocators'!$B$15:$W$361, MATCH('O5 Details by Class &amp; Accounts'!AB$18, 'E2 Allocators'!$B$15:$W$15, 0),FALSE)*$F181)</f>
        <v>0</v>
      </c>
      <c r="AC181" s="1412">
        <f t="shared" si="40"/>
        <v>0</v>
      </c>
      <c r="AD181" s="1412">
        <f ca="1">IF(ISERROR(VLOOKUP(VLOOKUP($A181, 'E4 TB Allocation Details'!$A$18:$L$205, MATCH("Customer ID", 'E4 TB Allocation Details'!$A$18:$L$18, 0),FALSE), 'E2 Allocators'!$B$15:$W$361, MATCH('O5 Details by Class &amp; Accounts'!AD$18, 'E2 Allocators'!$B$15:$W$15, 0),FALSE)*$G181), 0, VLOOKUP(VLOOKUP($A181, 'E4 TB Allocation Details'!$A$18:$L$205, MATCH("Customer ID", 'E4 TB Allocation Details'!$A$18:$L$18, 0),FALSE), 'E2 Allocators'!$B$15:$W$361, MATCH('O5 Details by Class &amp; Accounts'!AD$18, 'E2 Allocators'!$B$15:$W$15, 0),FALSE)*$G181)</f>
        <v>0</v>
      </c>
      <c r="AE181" s="1412">
        <f ca="1">IF(ISERROR(VLOOKUP(VLOOKUP($A181, 'E4 TB Allocation Details'!$A$18:$L$205, MATCH("Customer ID", 'E4 TB Allocation Details'!$A$18:$L$18, 0),FALSE), 'E2 Allocators'!$B$15:$W$361, MATCH('O5 Details by Class &amp; Accounts'!AE$18, 'E2 Allocators'!$B$15:$W$15, 0),FALSE)*$G181), 0, VLOOKUP(VLOOKUP($A181, 'E4 TB Allocation Details'!$A$18:$L$205, MATCH("Customer ID", 'E4 TB Allocation Details'!$A$18:$L$18, 0),FALSE), 'E2 Allocators'!$B$15:$W$361, MATCH('O5 Details by Class &amp; Accounts'!AE$18, 'E2 Allocators'!$B$15:$W$15, 0),FALSE)*$G181)</f>
        <v>0</v>
      </c>
      <c r="AF181" s="1412">
        <f ca="1">IF(ISERROR(VLOOKUP(VLOOKUP($A181, 'E4 TB Allocation Details'!$A$18:$L$205, MATCH("Customer ID", 'E4 TB Allocation Details'!$A$18:$L$18, 0),FALSE), 'E2 Allocators'!$B$15:$W$361, MATCH('O5 Details by Class &amp; Accounts'!AF$18, 'E2 Allocators'!$B$15:$W$15, 0),FALSE)*$G181), 0, VLOOKUP(VLOOKUP($A181, 'E4 TB Allocation Details'!$A$18:$L$205, MATCH("Customer ID", 'E4 TB Allocation Details'!$A$18:$L$18, 0),FALSE), 'E2 Allocators'!$B$15:$W$361, MATCH('O5 Details by Class &amp; Accounts'!AF$18, 'E2 Allocators'!$B$15:$W$15, 0),FALSE)*$G181)</f>
        <v>0</v>
      </c>
      <c r="AG181" s="1412">
        <f ca="1">IF(ISERROR(VLOOKUP(VLOOKUP($A181, 'E4 TB Allocation Details'!$A$18:$L$205, MATCH("Customer ID", 'E4 TB Allocation Details'!$A$18:$L$18, 0),FALSE), 'E2 Allocators'!$B$15:$W$361, MATCH('O5 Details by Class &amp; Accounts'!AG$18, 'E2 Allocators'!$B$15:$W$15, 0),FALSE)*$G181), 0, VLOOKUP(VLOOKUP($A181, 'E4 TB Allocation Details'!$A$18:$L$205, MATCH("Customer ID", 'E4 TB Allocation Details'!$A$18:$L$18, 0),FALSE), 'E2 Allocators'!$B$15:$W$361, MATCH('O5 Details by Class &amp; Accounts'!AG$18, 'E2 Allocators'!$B$15:$W$15, 0),FALSE)*$G181)</f>
        <v>0</v>
      </c>
      <c r="AH181" s="1412">
        <f ca="1">IF(ISERROR(VLOOKUP(VLOOKUP($A181, 'E4 TB Allocation Details'!$A$18:$L$205, MATCH("Customer ID", 'E4 TB Allocation Details'!$A$18:$L$18, 0),FALSE), 'E2 Allocators'!$B$15:$W$361, MATCH('O5 Details by Class &amp; Accounts'!AH$18, 'E2 Allocators'!$B$15:$W$15, 0),FALSE)*$G181), 0, VLOOKUP(VLOOKUP($A181, 'E4 TB Allocation Details'!$A$18:$L$205, MATCH("Customer ID", 'E4 TB Allocation Details'!$A$18:$L$18, 0),FALSE), 'E2 Allocators'!$B$15:$W$361, MATCH('O5 Details by Class &amp; Accounts'!AH$18, 'E2 Allocators'!$B$15:$W$15, 0),FALSE)*$G181)</f>
        <v>0</v>
      </c>
      <c r="AI181" s="1412">
        <f ca="1">IF(ISERROR(VLOOKUP(VLOOKUP($A181, 'E4 TB Allocation Details'!$A$18:$L$205, MATCH("Customer ID", 'E4 TB Allocation Details'!$A$18:$L$18, 0),FALSE), 'E2 Allocators'!$B$15:$W$361, MATCH('O5 Details by Class &amp; Accounts'!AI$18, 'E2 Allocators'!$B$15:$W$15, 0),FALSE)*$G181), 0, VLOOKUP(VLOOKUP($A181, 'E4 TB Allocation Details'!$A$18:$L$205, MATCH("Customer ID", 'E4 TB Allocation Details'!$A$18:$L$18, 0),FALSE), 'E2 Allocators'!$B$15:$W$361, MATCH('O5 Details by Class &amp; Accounts'!AI$18, 'E2 Allocators'!$B$15:$W$15, 0),FALSE)*$G181)</f>
        <v>0</v>
      </c>
      <c r="AJ181" s="1412">
        <f ca="1">IF(ISERROR(VLOOKUP(VLOOKUP($A181, 'E4 TB Allocation Details'!$A$18:$L$205, MATCH("Customer ID", 'E4 TB Allocation Details'!$A$18:$L$18, 0),FALSE), 'E2 Allocators'!$B$15:$W$361, MATCH('O5 Details by Class &amp; Accounts'!AJ$18, 'E2 Allocators'!$B$15:$W$15, 0),FALSE)*$G181), 0, VLOOKUP(VLOOKUP($A181, 'E4 TB Allocation Details'!$A$18:$L$205, MATCH("Customer ID", 'E4 TB Allocation Details'!$A$18:$L$18, 0),FALSE), 'E2 Allocators'!$B$15:$W$361, MATCH('O5 Details by Class &amp; Accounts'!AJ$18, 'E2 Allocators'!$B$15:$W$15, 0),FALSE)*$G181)</f>
        <v>0</v>
      </c>
      <c r="AK181" s="1412">
        <f ca="1">IF(ISERROR(VLOOKUP(VLOOKUP($A181, 'E4 TB Allocation Details'!$A$18:$L$205, MATCH("Customer ID", 'E4 TB Allocation Details'!$A$18:$L$18, 0),FALSE), 'E2 Allocators'!$B$15:$W$361, MATCH('O5 Details by Class &amp; Accounts'!AK$18, 'E2 Allocators'!$B$15:$W$15, 0),FALSE)*$G181), 0, VLOOKUP(VLOOKUP($A181, 'E4 TB Allocation Details'!$A$18:$L$205, MATCH("Customer ID", 'E4 TB Allocation Details'!$A$18:$L$18, 0),FALSE), 'E2 Allocators'!$B$15:$W$361, MATCH('O5 Details by Class &amp; Accounts'!AK$18, 'E2 Allocators'!$B$15:$W$15, 0),FALSE)*$G181)</f>
        <v>0</v>
      </c>
      <c r="AL181" s="1412">
        <f ca="1">IF(ISERROR(VLOOKUP(VLOOKUP($A181, 'E4 TB Allocation Details'!$A$18:$L$205, MATCH("Customer ID", 'E4 TB Allocation Details'!$A$18:$L$18, 0),FALSE), 'E2 Allocators'!$B$15:$W$361, MATCH('O5 Details by Class &amp; Accounts'!AL$18, 'E2 Allocators'!$B$15:$W$15, 0),FALSE)*$G181), 0, VLOOKUP(VLOOKUP($A181, 'E4 TB Allocation Details'!$A$18:$L$205, MATCH("Customer ID", 'E4 TB Allocation Details'!$A$18:$L$18, 0),FALSE), 'E2 Allocators'!$B$15:$W$361, MATCH('O5 Details by Class &amp; Accounts'!AL$18, 'E2 Allocators'!$B$15:$W$15, 0),FALSE)*$G181)</f>
        <v>0</v>
      </c>
      <c r="AM181" s="1412">
        <f ca="1">IF(ISERROR(VLOOKUP(VLOOKUP($A181, 'E4 TB Allocation Details'!$A$18:$L$205, MATCH("Customer ID", 'E4 TB Allocation Details'!$A$18:$L$18, 0),FALSE), 'E2 Allocators'!$B$15:$W$361, MATCH('O5 Details by Class &amp; Accounts'!AM$18, 'E2 Allocators'!$B$15:$W$15, 0),FALSE)*$G181), 0, VLOOKUP(VLOOKUP($A181, 'E4 TB Allocation Details'!$A$18:$L$205, MATCH("Customer ID", 'E4 TB Allocation Details'!$A$18:$L$18, 0),FALSE), 'E2 Allocators'!$B$15:$W$361, MATCH('O5 Details by Class &amp; Accounts'!AM$18, 'E2 Allocators'!$B$15:$W$15, 0),FALSE)*$G181)</f>
        <v>0</v>
      </c>
      <c r="AN181" s="1412">
        <f ca="1">IF(ISERROR(VLOOKUP(VLOOKUP($A181, 'E4 TB Allocation Details'!$A$18:$L$205, MATCH("Customer ID", 'E4 TB Allocation Details'!$A$18:$L$18, 0),FALSE), 'E2 Allocators'!$B$15:$W$361, MATCH('O5 Details by Class &amp; Accounts'!AN$18, 'E2 Allocators'!$B$15:$W$15, 0),FALSE)*$G181), 0, VLOOKUP(VLOOKUP($A181, 'E4 TB Allocation Details'!$A$18:$L$205, MATCH("Customer ID", 'E4 TB Allocation Details'!$A$18:$L$18, 0),FALSE), 'E2 Allocators'!$B$15:$W$361, MATCH('O5 Details by Class &amp; Accounts'!AN$18, 'E2 Allocators'!$B$15:$W$15, 0),FALSE)*$G181)</f>
        <v>0</v>
      </c>
      <c r="AO181" s="1412">
        <f ca="1">IF(ISERROR(VLOOKUP(VLOOKUP($A181, 'E4 TB Allocation Details'!$A$18:$L$205, MATCH("Customer ID", 'E4 TB Allocation Details'!$A$18:$L$18, 0),FALSE), 'E2 Allocators'!$B$15:$W$361, MATCH('O5 Details by Class &amp; Accounts'!AO$18, 'E2 Allocators'!$B$15:$W$15, 0),FALSE)*$G181), 0, VLOOKUP(VLOOKUP($A181, 'E4 TB Allocation Details'!$A$18:$L$205, MATCH("Customer ID", 'E4 TB Allocation Details'!$A$18:$L$18, 0),FALSE), 'E2 Allocators'!$B$15:$W$361, MATCH('O5 Details by Class &amp; Accounts'!AO$18, 'E2 Allocators'!$B$15:$W$15, 0),FALSE)*$G181)</f>
        <v>0</v>
      </c>
      <c r="AP181" s="1412">
        <f ca="1">IF(ISERROR(VLOOKUP(VLOOKUP($A181, 'E4 TB Allocation Details'!$A$18:$L$205, MATCH("Customer ID", 'E4 TB Allocation Details'!$A$18:$L$18, 0),FALSE), 'E2 Allocators'!$B$15:$W$361, MATCH('O5 Details by Class &amp; Accounts'!AP$18, 'E2 Allocators'!$B$15:$W$15, 0),FALSE)*$G181), 0, VLOOKUP(VLOOKUP($A181, 'E4 TB Allocation Details'!$A$18:$L$205, MATCH("Customer ID", 'E4 TB Allocation Details'!$A$18:$L$18, 0),FALSE), 'E2 Allocators'!$B$15:$W$361, MATCH('O5 Details by Class &amp; Accounts'!AP$18, 'E2 Allocators'!$B$15:$W$15, 0),FALSE)*$G181)</f>
        <v>0</v>
      </c>
      <c r="AQ181" s="1412">
        <f ca="1">IF(ISERROR(VLOOKUP(VLOOKUP($A181, 'E4 TB Allocation Details'!$A$18:$L$205, MATCH("Customer ID", 'E4 TB Allocation Details'!$A$18:$L$18, 0),FALSE), 'E2 Allocators'!$B$15:$W$361, MATCH('O5 Details by Class &amp; Accounts'!AQ$18, 'E2 Allocators'!$B$15:$W$15, 0),FALSE)*$G181), 0, VLOOKUP(VLOOKUP($A181, 'E4 TB Allocation Details'!$A$18:$L$205, MATCH("Customer ID", 'E4 TB Allocation Details'!$A$18:$L$18, 0),FALSE), 'E2 Allocators'!$B$15:$W$361, MATCH('O5 Details by Class &amp; Accounts'!AQ$18, 'E2 Allocators'!$B$15:$W$15, 0),FALSE)*$G181)</f>
        <v>0</v>
      </c>
      <c r="AR181" s="1412">
        <f ca="1">IF(ISERROR(VLOOKUP(VLOOKUP($A181, 'E4 TB Allocation Details'!$A$18:$L$205, MATCH("Customer ID", 'E4 TB Allocation Details'!$A$18:$L$18, 0),FALSE), 'E2 Allocators'!$B$15:$W$361, MATCH('O5 Details by Class &amp; Accounts'!AR$18, 'E2 Allocators'!$B$15:$W$15, 0),FALSE)*$G181), 0, VLOOKUP(VLOOKUP($A181, 'E4 TB Allocation Details'!$A$18:$L$205, MATCH("Customer ID", 'E4 TB Allocation Details'!$A$18:$L$18, 0),FALSE), 'E2 Allocators'!$B$15:$W$361, MATCH('O5 Details by Class &amp; Accounts'!AR$18, 'E2 Allocators'!$B$15:$W$15, 0),FALSE)*$G181)</f>
        <v>0</v>
      </c>
      <c r="AS181" s="1412">
        <f ca="1">IF(ISERROR(VLOOKUP(VLOOKUP($A181, 'E4 TB Allocation Details'!$A$18:$L$205, MATCH("Customer ID", 'E4 TB Allocation Details'!$A$18:$L$18, 0),FALSE), 'E2 Allocators'!$B$15:$W$361, MATCH('O5 Details by Class &amp; Accounts'!AS$18, 'E2 Allocators'!$B$15:$W$15, 0),FALSE)*$G181), 0, VLOOKUP(VLOOKUP($A181, 'E4 TB Allocation Details'!$A$18:$L$205, MATCH("Customer ID", 'E4 TB Allocation Details'!$A$18:$L$18, 0),FALSE), 'E2 Allocators'!$B$15:$W$361, MATCH('O5 Details by Class &amp; Accounts'!AS$18, 'E2 Allocators'!$B$15:$W$15, 0),FALSE)*$G181)</f>
        <v>0</v>
      </c>
      <c r="AT181" s="1412">
        <f ca="1">IF(ISERROR(VLOOKUP(VLOOKUP($A181, 'E4 TB Allocation Details'!$A$18:$L$205, MATCH("Customer ID", 'E4 TB Allocation Details'!$A$18:$L$18, 0),FALSE), 'E2 Allocators'!$B$15:$W$361, MATCH('O5 Details by Class &amp; Accounts'!AT$18, 'E2 Allocators'!$B$15:$W$15, 0),FALSE)*$G181), 0, VLOOKUP(VLOOKUP($A181, 'E4 TB Allocation Details'!$A$18:$L$205, MATCH("Customer ID", 'E4 TB Allocation Details'!$A$18:$L$18, 0),FALSE), 'E2 Allocators'!$B$15:$W$361, MATCH('O5 Details by Class &amp; Accounts'!AT$18, 'E2 Allocators'!$B$15:$W$15, 0),FALSE)*$G181)</f>
        <v>0</v>
      </c>
      <c r="AU181" s="1412">
        <f ca="1">IF(ISERROR(VLOOKUP(VLOOKUP($A181, 'E4 TB Allocation Details'!$A$18:$L$205, MATCH("Customer ID", 'E4 TB Allocation Details'!$A$18:$L$18, 0),FALSE), 'E2 Allocators'!$B$15:$W$361, MATCH('O5 Details by Class &amp; Accounts'!AU$18, 'E2 Allocators'!$B$15:$W$15, 0),FALSE)*$G181), 0, VLOOKUP(VLOOKUP($A181, 'E4 TB Allocation Details'!$A$18:$L$205, MATCH("Customer ID", 'E4 TB Allocation Details'!$A$18:$L$18, 0),FALSE), 'E2 Allocators'!$B$15:$W$361, MATCH('O5 Details by Class &amp; Accounts'!AU$18, 'E2 Allocators'!$B$15:$W$15, 0),FALSE)*$G181)</f>
        <v>0</v>
      </c>
      <c r="AV181" s="1412">
        <f ca="1">IF(ISERROR(VLOOKUP(VLOOKUP($A181, 'E4 TB Allocation Details'!$A$18:$L$205, MATCH("Customer ID", 'E4 TB Allocation Details'!$A$18:$L$18, 0),FALSE), 'E2 Allocators'!$B$15:$W$361, MATCH('O5 Details by Class &amp; Accounts'!AV$18, 'E2 Allocators'!$B$15:$W$15, 0),FALSE)*$G181), 0, VLOOKUP(VLOOKUP($A181, 'E4 TB Allocation Details'!$A$18:$L$205, MATCH("Customer ID", 'E4 TB Allocation Details'!$A$18:$L$18, 0),FALSE), 'E2 Allocators'!$B$15:$W$361, MATCH('O5 Details by Class &amp; Accounts'!AV$18, 'E2 Allocators'!$B$15:$W$15, 0),FALSE)*$G181)</f>
        <v>0</v>
      </c>
      <c r="AW181" s="1412">
        <f ca="1">IF(ISERROR(VLOOKUP(VLOOKUP($A181, 'E4 TB Allocation Details'!$A$18:$L$205, MATCH("Customer ID", 'E4 TB Allocation Details'!$A$18:$L$18, 0),FALSE), 'E2 Allocators'!$B$15:$W$361, MATCH('O5 Details by Class &amp; Accounts'!AW$18, 'E2 Allocators'!$B$15:$W$15, 0),FALSE)*$G181), 0, VLOOKUP(VLOOKUP($A181, 'E4 TB Allocation Details'!$A$18:$L$205, MATCH("Customer ID", 'E4 TB Allocation Details'!$A$18:$L$18, 0),FALSE), 'E2 Allocators'!$B$15:$W$361, MATCH('O5 Details by Class &amp; Accounts'!AW$18, 'E2 Allocators'!$B$15:$W$15, 0),FALSE)*$G181)</f>
        <v>0</v>
      </c>
      <c r="AX181" s="1412">
        <f t="shared" si="44"/>
        <v>0</v>
      </c>
      <c r="AY181" s="1412">
        <f ca="1">IF(ISERROR(VLOOKUP(VLOOKUP($A181, 'E4 TB Allocation Details'!$A$18:$L$205, MATCH("Misc ID", 'E4 TB Allocation Details'!$A$18:$L$18, 0),FALSE), 'E2 Allocators'!$B$15:$W$361, MATCH('O5 Details by Class &amp; Accounts'!AY$18, 'E2 Allocators'!$B$15:$W$15, 0),FALSE)*$E181), 0, VLOOKUP(VLOOKUP($A181, 'E4 TB Allocation Details'!$A$18:$L$205, MATCH("Misc ID", 'E4 TB Allocation Details'!$A$18:$L$18, 0),FALSE), 'E2 Allocators'!$B$15:$W$361, MATCH('O5 Details by Class &amp; Accounts'!AY$18, 'E2 Allocators'!$B$15:$W$15, 0),FALSE)*$E181)</f>
        <v>0</v>
      </c>
      <c r="AZ181" s="1412">
        <f ca="1">IF(ISERROR(VLOOKUP(VLOOKUP($A181, 'E4 TB Allocation Details'!$A$18:$L$205, MATCH("Misc ID", 'E4 TB Allocation Details'!$A$18:$L$18, 0),FALSE), 'E2 Allocators'!$B$15:$W$361, MATCH('O5 Details by Class &amp; Accounts'!AZ$18, 'E2 Allocators'!$B$15:$W$15, 0),FALSE)*$E181), 0, VLOOKUP(VLOOKUP($A181, 'E4 TB Allocation Details'!$A$18:$L$205, MATCH("Misc ID", 'E4 TB Allocation Details'!$A$18:$L$18, 0),FALSE), 'E2 Allocators'!$B$15:$W$361, MATCH('O5 Details by Class &amp; Accounts'!AZ$18, 'E2 Allocators'!$B$15:$W$15, 0),FALSE)*$E181)</f>
        <v>0</v>
      </c>
      <c r="BA181" s="1412">
        <f ca="1">IF(ISERROR(VLOOKUP(VLOOKUP($A181, 'E4 TB Allocation Details'!$A$18:$L$205, MATCH("Misc ID", 'E4 TB Allocation Details'!$A$18:$L$18, 0),FALSE), 'E2 Allocators'!$B$15:$W$361, MATCH('O5 Details by Class &amp; Accounts'!BA$18, 'E2 Allocators'!$B$15:$W$15, 0),FALSE)*$E181), 0, VLOOKUP(VLOOKUP($A181, 'E4 TB Allocation Details'!$A$18:$L$205, MATCH("Misc ID", 'E4 TB Allocation Details'!$A$18:$L$18, 0),FALSE), 'E2 Allocators'!$B$15:$W$361, MATCH('O5 Details by Class &amp; Accounts'!BA$18, 'E2 Allocators'!$B$15:$W$15, 0),FALSE)*$E181)</f>
        <v>0</v>
      </c>
      <c r="BB181" s="1412">
        <f ca="1">IF(ISERROR(VLOOKUP(VLOOKUP($A181, 'E4 TB Allocation Details'!$A$18:$L$205, MATCH("Misc ID", 'E4 TB Allocation Details'!$A$18:$L$18, 0),FALSE), 'E2 Allocators'!$B$15:$W$361, MATCH('O5 Details by Class &amp; Accounts'!BB$18, 'E2 Allocators'!$B$15:$W$15, 0),FALSE)*$E181), 0, VLOOKUP(VLOOKUP($A181, 'E4 TB Allocation Details'!$A$18:$L$205, MATCH("Misc ID", 'E4 TB Allocation Details'!$A$18:$L$18, 0),FALSE), 'E2 Allocators'!$B$15:$W$361, MATCH('O5 Details by Class &amp; Accounts'!BB$18, 'E2 Allocators'!$B$15:$W$15, 0),FALSE)*$E181)</f>
        <v>0</v>
      </c>
      <c r="BC181" s="1412">
        <f ca="1">IF(ISERROR(VLOOKUP(VLOOKUP($A181, 'E4 TB Allocation Details'!$A$18:$L$205, MATCH("Misc ID", 'E4 TB Allocation Details'!$A$18:$L$18, 0),FALSE), 'E2 Allocators'!$B$15:$W$361, MATCH('O5 Details by Class &amp; Accounts'!BC$18, 'E2 Allocators'!$B$15:$W$15, 0),FALSE)*$E181), 0, VLOOKUP(VLOOKUP($A181, 'E4 TB Allocation Details'!$A$18:$L$205, MATCH("Misc ID", 'E4 TB Allocation Details'!$A$18:$L$18, 0),FALSE), 'E2 Allocators'!$B$15:$W$361, MATCH('O5 Details by Class &amp; Accounts'!BC$18, 'E2 Allocators'!$B$15:$W$15, 0),FALSE)*$E181)</f>
        <v>0</v>
      </c>
      <c r="BD181" s="1412">
        <f ca="1">IF(ISERROR(VLOOKUP(VLOOKUP($A181, 'E4 TB Allocation Details'!$A$18:$L$205, MATCH("Misc ID", 'E4 TB Allocation Details'!$A$18:$L$18, 0),FALSE), 'E2 Allocators'!$B$15:$W$361, MATCH('O5 Details by Class &amp; Accounts'!BD$18, 'E2 Allocators'!$B$15:$W$15, 0),FALSE)*$E181), 0, VLOOKUP(VLOOKUP($A181, 'E4 TB Allocation Details'!$A$18:$L$205, MATCH("Misc ID", 'E4 TB Allocation Details'!$A$18:$L$18, 0),FALSE), 'E2 Allocators'!$B$15:$W$361, MATCH('O5 Details by Class &amp; Accounts'!BD$18, 'E2 Allocators'!$B$15:$W$15, 0),FALSE)*$E181)</f>
        <v>0</v>
      </c>
      <c r="BE181" s="1412">
        <f ca="1">IF(ISERROR(VLOOKUP(VLOOKUP($A181, 'E4 TB Allocation Details'!$A$18:$L$205, MATCH("Misc ID", 'E4 TB Allocation Details'!$A$18:$L$18, 0),FALSE), 'E2 Allocators'!$B$15:$W$361, MATCH('O5 Details by Class &amp; Accounts'!BE$18, 'E2 Allocators'!$B$15:$W$15, 0),FALSE)*$E181), 0, VLOOKUP(VLOOKUP($A181, 'E4 TB Allocation Details'!$A$18:$L$205, MATCH("Misc ID", 'E4 TB Allocation Details'!$A$18:$L$18, 0),FALSE), 'E2 Allocators'!$B$15:$W$361, MATCH('O5 Details by Class &amp; Accounts'!BE$18, 'E2 Allocators'!$B$15:$W$15, 0),FALSE)*$E181)</f>
        <v>0</v>
      </c>
      <c r="BF181" s="1412">
        <f ca="1">IF(ISERROR(VLOOKUP(VLOOKUP($A181, 'E4 TB Allocation Details'!$A$18:$L$205, MATCH("Misc ID", 'E4 TB Allocation Details'!$A$18:$L$18, 0),FALSE), 'E2 Allocators'!$B$15:$W$361, MATCH('O5 Details by Class &amp; Accounts'!BF$18, 'E2 Allocators'!$B$15:$W$15, 0),FALSE)*$E181), 0, VLOOKUP(VLOOKUP($A181, 'E4 TB Allocation Details'!$A$18:$L$205, MATCH("Misc ID", 'E4 TB Allocation Details'!$A$18:$L$18, 0),FALSE), 'E2 Allocators'!$B$15:$W$361, MATCH('O5 Details by Class &amp; Accounts'!BF$18, 'E2 Allocators'!$B$15:$W$15, 0),FALSE)*$E181)</f>
        <v>0</v>
      </c>
      <c r="BG181" s="1412">
        <f ca="1">IF(ISERROR(VLOOKUP(VLOOKUP($A181, 'E4 TB Allocation Details'!$A$18:$L$205, MATCH("Misc ID", 'E4 TB Allocation Details'!$A$18:$L$18, 0),FALSE), 'E2 Allocators'!$B$15:$W$361, MATCH('O5 Details by Class &amp; Accounts'!BG$18, 'E2 Allocators'!$B$15:$W$15, 0),FALSE)*$E181), 0, VLOOKUP(VLOOKUP($A181, 'E4 TB Allocation Details'!$A$18:$L$205, MATCH("Misc ID", 'E4 TB Allocation Details'!$A$18:$L$18, 0),FALSE), 'E2 Allocators'!$B$15:$W$361, MATCH('O5 Details by Class &amp; Accounts'!BG$18, 'E2 Allocators'!$B$15:$W$15, 0),FALSE)*$E181)</f>
        <v>0</v>
      </c>
      <c r="BH181" s="1412">
        <f ca="1">IF(ISERROR(VLOOKUP(VLOOKUP($A181, 'E4 TB Allocation Details'!$A$18:$L$205, MATCH("Misc ID", 'E4 TB Allocation Details'!$A$18:$L$18, 0),FALSE), 'E2 Allocators'!$B$15:$W$361, MATCH('O5 Details by Class &amp; Accounts'!BH$18, 'E2 Allocators'!$B$15:$W$15, 0),FALSE)*$E181), 0, VLOOKUP(VLOOKUP($A181, 'E4 TB Allocation Details'!$A$18:$L$205, MATCH("Misc ID", 'E4 TB Allocation Details'!$A$18:$L$18, 0),FALSE), 'E2 Allocators'!$B$15:$W$361, MATCH('O5 Details by Class &amp; Accounts'!BH$18, 'E2 Allocators'!$B$15:$W$15, 0),FALSE)*$E181)</f>
        <v>0</v>
      </c>
      <c r="BI181" s="1412">
        <f ca="1">IF(ISERROR(VLOOKUP(VLOOKUP($A181, 'E4 TB Allocation Details'!$A$18:$L$205, MATCH("Misc ID", 'E4 TB Allocation Details'!$A$18:$L$18, 0),FALSE), 'E2 Allocators'!$B$15:$W$361, MATCH('O5 Details by Class &amp; Accounts'!BI$18, 'E2 Allocators'!$B$15:$W$15, 0),FALSE)*$E181), 0, VLOOKUP(VLOOKUP($A181, 'E4 TB Allocation Details'!$A$18:$L$205, MATCH("Misc ID", 'E4 TB Allocation Details'!$A$18:$L$18, 0),FALSE), 'E2 Allocators'!$B$15:$W$361, MATCH('O5 Details by Class &amp; Accounts'!BI$18, 'E2 Allocators'!$B$15:$W$15, 0),FALSE)*$E181)</f>
        <v>0</v>
      </c>
      <c r="BJ181" s="1412">
        <f ca="1">IF(ISERROR(VLOOKUP(VLOOKUP($A181, 'E4 TB Allocation Details'!$A$18:$L$205, MATCH("Misc ID", 'E4 TB Allocation Details'!$A$18:$L$18, 0),FALSE), 'E2 Allocators'!$B$15:$W$361, MATCH('O5 Details by Class &amp; Accounts'!BJ$18, 'E2 Allocators'!$B$15:$W$15, 0),FALSE)*$E181), 0, VLOOKUP(VLOOKUP($A181, 'E4 TB Allocation Details'!$A$18:$L$205, MATCH("Misc ID", 'E4 TB Allocation Details'!$A$18:$L$18, 0),FALSE), 'E2 Allocators'!$B$15:$W$361, MATCH('O5 Details by Class &amp; Accounts'!BJ$18, 'E2 Allocators'!$B$15:$W$15, 0),FALSE)*$E181)</f>
        <v>0</v>
      </c>
      <c r="BK181" s="1412">
        <f ca="1">IF(ISERROR(VLOOKUP(VLOOKUP($A181, 'E4 TB Allocation Details'!$A$18:$L$205, MATCH("Misc ID", 'E4 TB Allocation Details'!$A$18:$L$18, 0),FALSE), 'E2 Allocators'!$B$15:$W$361, MATCH('O5 Details by Class &amp; Accounts'!BK$18, 'E2 Allocators'!$B$15:$W$15, 0),FALSE)*$E181), 0, VLOOKUP(VLOOKUP($A181, 'E4 TB Allocation Details'!$A$18:$L$205, MATCH("Misc ID", 'E4 TB Allocation Details'!$A$18:$L$18, 0),FALSE), 'E2 Allocators'!$B$15:$W$361, MATCH('O5 Details by Class &amp; Accounts'!BK$18, 'E2 Allocators'!$B$15:$W$15, 0),FALSE)*$E181)</f>
        <v>0</v>
      </c>
      <c r="BL181" s="1412">
        <f ca="1">IF(ISERROR(VLOOKUP(VLOOKUP($A181, 'E4 TB Allocation Details'!$A$18:$L$205, MATCH("Misc ID", 'E4 TB Allocation Details'!$A$18:$L$18, 0),FALSE), 'E2 Allocators'!$B$15:$W$361, MATCH('O5 Details by Class &amp; Accounts'!BL$18, 'E2 Allocators'!$B$15:$W$15, 0),FALSE)*$E181), 0, VLOOKUP(VLOOKUP($A181, 'E4 TB Allocation Details'!$A$18:$L$205, MATCH("Misc ID", 'E4 TB Allocation Details'!$A$18:$L$18, 0),FALSE), 'E2 Allocators'!$B$15:$W$361, MATCH('O5 Details by Class &amp; Accounts'!BL$18, 'E2 Allocators'!$B$15:$W$15, 0),FALSE)*$E181)</f>
        <v>0</v>
      </c>
      <c r="BM181" s="1412">
        <f ca="1">IF(ISERROR(VLOOKUP(VLOOKUP($A181, 'E4 TB Allocation Details'!$A$18:$L$205, MATCH("Misc ID", 'E4 TB Allocation Details'!$A$18:$L$18, 0),FALSE), 'E2 Allocators'!$B$15:$W$361, MATCH('O5 Details by Class &amp; Accounts'!BM$18, 'E2 Allocators'!$B$15:$W$15, 0),FALSE)*$E181), 0, VLOOKUP(VLOOKUP($A181, 'E4 TB Allocation Details'!$A$18:$L$205, MATCH("Misc ID", 'E4 TB Allocation Details'!$A$18:$L$18, 0),FALSE), 'E2 Allocators'!$B$15:$W$361, MATCH('O5 Details by Class &amp; Accounts'!BM$18, 'E2 Allocators'!$B$15:$W$15, 0),FALSE)*$E181)</f>
        <v>0</v>
      </c>
      <c r="BN181" s="1412">
        <f ca="1">IF(ISERROR(VLOOKUP(VLOOKUP($A181, 'E4 TB Allocation Details'!$A$18:$L$205, MATCH("Misc ID", 'E4 TB Allocation Details'!$A$18:$L$18, 0),FALSE), 'E2 Allocators'!$B$15:$W$361, MATCH('O5 Details by Class &amp; Accounts'!BN$18, 'E2 Allocators'!$B$15:$W$15, 0),FALSE)*$E181), 0, VLOOKUP(VLOOKUP($A181, 'E4 TB Allocation Details'!$A$18:$L$205, MATCH("Misc ID", 'E4 TB Allocation Details'!$A$18:$L$18, 0),FALSE), 'E2 Allocators'!$B$15:$W$361, MATCH('O5 Details by Class &amp; Accounts'!BN$18, 'E2 Allocators'!$B$15:$W$15, 0),FALSE)*$E181)</f>
        <v>0</v>
      </c>
      <c r="BO181" s="1412">
        <f ca="1">IF(ISERROR(VLOOKUP(VLOOKUP($A181, 'E4 TB Allocation Details'!$A$18:$L$205, MATCH("Misc ID", 'E4 TB Allocation Details'!$A$18:$L$18, 0),FALSE), 'E2 Allocators'!$B$15:$W$361, MATCH('O5 Details by Class &amp; Accounts'!BO$18, 'E2 Allocators'!$B$15:$W$15, 0),FALSE)*$E181), 0, VLOOKUP(VLOOKUP($A181, 'E4 TB Allocation Details'!$A$18:$L$205, MATCH("Misc ID", 'E4 TB Allocation Details'!$A$18:$L$18, 0),FALSE), 'E2 Allocators'!$B$15:$W$361, MATCH('O5 Details by Class &amp; Accounts'!BO$18, 'E2 Allocators'!$B$15:$W$15, 0),FALSE)*$E181)</f>
        <v>0</v>
      </c>
      <c r="BP181" s="1412">
        <f ca="1">IF(ISERROR(VLOOKUP(VLOOKUP($A181, 'E4 TB Allocation Details'!$A$18:$L$205, MATCH("Misc ID", 'E4 TB Allocation Details'!$A$18:$L$18, 0),FALSE), 'E2 Allocators'!$B$15:$W$361, MATCH('O5 Details by Class &amp; Accounts'!BP$18, 'E2 Allocators'!$B$15:$W$15, 0),FALSE)*$E181), 0, VLOOKUP(VLOOKUP($A181, 'E4 TB Allocation Details'!$A$18:$L$205, MATCH("Misc ID", 'E4 TB Allocation Details'!$A$18:$L$18, 0),FALSE), 'E2 Allocators'!$B$15:$W$361, MATCH('O5 Details by Class &amp; Accounts'!BP$18, 'E2 Allocators'!$B$15:$W$15, 0),FALSE)*$E181)</f>
        <v>0</v>
      </c>
      <c r="BQ181" s="1412">
        <f ca="1">IF(ISERROR(VLOOKUP(VLOOKUP($A181, 'E4 TB Allocation Details'!$A$18:$L$205, MATCH("Misc ID", 'E4 TB Allocation Details'!$A$18:$L$18, 0),FALSE), 'E2 Allocators'!$B$15:$W$361, MATCH('O5 Details by Class &amp; Accounts'!BQ$18, 'E2 Allocators'!$B$15:$W$15, 0),FALSE)*$E181), 0, VLOOKUP(VLOOKUP($A181, 'E4 TB Allocation Details'!$A$18:$L$205, MATCH("Misc ID", 'E4 TB Allocation Details'!$A$18:$L$18, 0),FALSE), 'E2 Allocators'!$B$15:$W$361, MATCH('O5 Details by Class &amp; Accounts'!BQ$18, 'E2 Allocators'!$B$15:$W$15, 0),FALSE)*$E181)</f>
        <v>0</v>
      </c>
      <c r="BR181" s="1412">
        <f ca="1">IF(ISERROR(VLOOKUP(VLOOKUP($A181, 'E4 TB Allocation Details'!$A$18:$L$205, MATCH("Misc ID", 'E4 TB Allocation Details'!$A$18:$L$18, 0),FALSE), 'E2 Allocators'!$B$15:$W$361, MATCH('O5 Details by Class &amp; Accounts'!BR$18, 'E2 Allocators'!$B$15:$W$15, 0),FALSE)*$E181), 0, VLOOKUP(VLOOKUP($A181, 'E4 TB Allocation Details'!$A$18:$L$205, MATCH("Misc ID", 'E4 TB Allocation Details'!$A$18:$L$18, 0),FALSE), 'E2 Allocators'!$B$15:$W$361, MATCH('O5 Details by Class &amp; Accounts'!BR$18, 'E2 Allocators'!$B$15:$W$15, 0),FALSE)*$E181)</f>
        <v>0</v>
      </c>
      <c r="BS181" s="1412">
        <f t="shared" si="41"/>
        <v>0</v>
      </c>
      <c r="BT181" s="1412">
        <f ca="1">IF(ISERROR(VLOOKUP(VLOOKUP($A181, 'E4 TB Allocation Details'!$A$18:$L$205, MATCH("A &amp; G ID", 'E4 TB Allocation Details'!$A$18:$L$18, 0),FALSE), 'E2 Allocators'!$B$15:$W$361, MATCH('O5 Details by Class &amp; Accounts'!BT$18, 'E2 Allocators'!$B$15:$W$15, 0),FALSE)*$E181), 0, VLOOKUP(VLOOKUP($A181, 'E4 TB Allocation Details'!$A$18:$L$205, MATCH("A &amp; G ID", 'E4 TB Allocation Details'!$A$18:$L$18, 0),FALSE), 'E2 Allocators'!$B$15:$W$361, MATCH('O5 Details by Class &amp; Accounts'!BT$18, 'E2 Allocators'!$B$15:$W$15, 0),FALSE)*$E181)</f>
        <v>12035.834001227726</v>
      </c>
      <c r="BU181" s="1412">
        <f ca="1">IF(ISERROR(VLOOKUP(VLOOKUP($A181, 'E4 TB Allocation Details'!$A$18:$L$205, MATCH("A &amp; G ID", 'E4 TB Allocation Details'!$A$18:$L$18, 0),FALSE), 'E2 Allocators'!$B$15:$W$361, MATCH('O5 Details by Class &amp; Accounts'!BU$18, 'E2 Allocators'!$B$15:$W$15, 0),FALSE)*$E181), 0, VLOOKUP(VLOOKUP($A181, 'E4 TB Allocation Details'!$A$18:$L$205, MATCH("A &amp; G ID", 'E4 TB Allocation Details'!$A$18:$L$18, 0),FALSE), 'E2 Allocators'!$B$15:$W$361, MATCH('O5 Details by Class &amp; Accounts'!BU$18, 'E2 Allocators'!$B$15:$W$15, 0),FALSE)*$E181)</f>
        <v>4146.8646865702358</v>
      </c>
      <c r="BV181" s="1412">
        <f ca="1">IF(ISERROR(VLOOKUP(VLOOKUP($A181, 'E4 TB Allocation Details'!$A$18:$L$205, MATCH("A &amp; G ID", 'E4 TB Allocation Details'!$A$18:$L$18, 0),FALSE), 'E2 Allocators'!$B$15:$W$361, MATCH('O5 Details by Class &amp; Accounts'!BV$18, 'E2 Allocators'!$B$15:$W$15, 0),FALSE)*$E181), 0, VLOOKUP(VLOOKUP($A181, 'E4 TB Allocation Details'!$A$18:$L$205, MATCH("A &amp; G ID", 'E4 TB Allocation Details'!$A$18:$L$18, 0),FALSE), 'E2 Allocators'!$B$15:$W$361, MATCH('O5 Details by Class &amp; Accounts'!BV$18, 'E2 Allocators'!$B$15:$W$15, 0),FALSE)*$E181)</f>
        <v>5967.5386319747977</v>
      </c>
      <c r="BW181" s="1412">
        <f ca="1">IF(ISERROR(VLOOKUP(VLOOKUP($A181, 'E4 TB Allocation Details'!$A$18:$L$205, MATCH("A &amp; G ID", 'E4 TB Allocation Details'!$A$18:$L$18, 0),FALSE), 'E2 Allocators'!$B$15:$W$361, MATCH('O5 Details by Class &amp; Accounts'!BW$18, 'E2 Allocators'!$B$15:$W$15, 0),FALSE)*$E181), 0, VLOOKUP(VLOOKUP($A181, 'E4 TB Allocation Details'!$A$18:$L$205, MATCH("A &amp; G ID", 'E4 TB Allocation Details'!$A$18:$L$18, 0),FALSE), 'E2 Allocators'!$B$15:$W$361, MATCH('O5 Details by Class &amp; Accounts'!BW$18, 'E2 Allocators'!$B$15:$W$15, 0),FALSE)*$E181)</f>
        <v>0</v>
      </c>
      <c r="BX181" s="1412">
        <f ca="1">IF(ISERROR(VLOOKUP(VLOOKUP($A181, 'E4 TB Allocation Details'!$A$18:$L$205, MATCH("A &amp; G ID", 'E4 TB Allocation Details'!$A$18:$L$18, 0),FALSE), 'E2 Allocators'!$B$15:$W$361, MATCH('O5 Details by Class &amp; Accounts'!BX$18, 'E2 Allocators'!$B$15:$W$15, 0),FALSE)*$E181), 0, VLOOKUP(VLOOKUP($A181, 'E4 TB Allocation Details'!$A$18:$L$205, MATCH("A &amp; G ID", 'E4 TB Allocation Details'!$A$18:$L$18, 0),FALSE), 'E2 Allocators'!$B$15:$W$361, MATCH('O5 Details by Class &amp; Accounts'!BX$18, 'E2 Allocators'!$B$15:$W$15, 0),FALSE)*$E181)</f>
        <v>0</v>
      </c>
      <c r="BY181" s="1412">
        <f ca="1">IF(ISERROR(VLOOKUP(VLOOKUP($A181, 'E4 TB Allocation Details'!$A$18:$L$205, MATCH("A &amp; G ID", 'E4 TB Allocation Details'!$A$18:$L$18, 0),FALSE), 'E2 Allocators'!$B$15:$W$361, MATCH('O5 Details by Class &amp; Accounts'!BY$18, 'E2 Allocators'!$B$15:$W$15, 0),FALSE)*$E181), 0, VLOOKUP(VLOOKUP($A181, 'E4 TB Allocation Details'!$A$18:$L$205, MATCH("A &amp; G ID", 'E4 TB Allocation Details'!$A$18:$L$18, 0),FALSE), 'E2 Allocators'!$B$15:$W$361, MATCH('O5 Details by Class &amp; Accounts'!BY$18, 'E2 Allocators'!$B$15:$W$15, 0),FALSE)*$E181)</f>
        <v>0</v>
      </c>
      <c r="BZ181" s="1412">
        <f ca="1">IF(ISERROR(VLOOKUP(VLOOKUP($A181, 'E4 TB Allocation Details'!$A$18:$L$205, MATCH("A &amp; G ID", 'E4 TB Allocation Details'!$A$18:$L$18, 0),FALSE), 'E2 Allocators'!$B$15:$W$361, MATCH('O5 Details by Class &amp; Accounts'!BZ$18, 'E2 Allocators'!$B$15:$W$15, 0),FALSE)*$E181), 0, VLOOKUP(VLOOKUP($A181, 'E4 TB Allocation Details'!$A$18:$L$205, MATCH("A &amp; G ID", 'E4 TB Allocation Details'!$A$18:$L$18, 0),FALSE), 'E2 Allocators'!$B$15:$W$361, MATCH('O5 Details by Class &amp; Accounts'!BZ$18, 'E2 Allocators'!$B$15:$W$15, 0),FALSE)*$E181)</f>
        <v>1674.4273503202953</v>
      </c>
      <c r="CA181" s="1412">
        <f ca="1">IF(ISERROR(VLOOKUP(VLOOKUP($A181, 'E4 TB Allocation Details'!$A$18:$L$205, MATCH("A &amp; G ID", 'E4 TB Allocation Details'!$A$18:$L$18, 0),FALSE), 'E2 Allocators'!$B$15:$W$361, MATCH('O5 Details by Class &amp; Accounts'!CA$18, 'E2 Allocators'!$B$15:$W$15, 0),FALSE)*$E181), 0, VLOOKUP(VLOOKUP($A181, 'E4 TB Allocation Details'!$A$18:$L$205, MATCH("A &amp; G ID", 'E4 TB Allocation Details'!$A$18:$L$18, 0),FALSE), 'E2 Allocators'!$B$15:$W$361, MATCH('O5 Details by Class &amp; Accounts'!CA$18, 'E2 Allocators'!$B$15:$W$15, 0),FALSE)*$E181)</f>
        <v>91.876911991299721</v>
      </c>
      <c r="CB181" s="1412">
        <f ca="1">IF(ISERROR(VLOOKUP(VLOOKUP($A181, 'E4 TB Allocation Details'!$A$18:$L$205, MATCH("A &amp; G ID", 'E4 TB Allocation Details'!$A$18:$L$18, 0),FALSE), 'E2 Allocators'!$B$15:$W$361, MATCH('O5 Details by Class &amp; Accounts'!CB$18, 'E2 Allocators'!$B$15:$W$15, 0),FALSE)*$E181), 0, VLOOKUP(VLOOKUP($A181, 'E4 TB Allocation Details'!$A$18:$L$205, MATCH("A &amp; G ID", 'E4 TB Allocation Details'!$A$18:$L$18, 0),FALSE), 'E2 Allocators'!$B$15:$W$361, MATCH('O5 Details by Class &amp; Accounts'!CB$18, 'E2 Allocators'!$B$15:$W$15, 0),FALSE)*$E181)</f>
        <v>83.458417915646791</v>
      </c>
      <c r="CC181" s="1412">
        <f ca="1">IF(ISERROR(VLOOKUP(VLOOKUP($A181, 'E4 TB Allocation Details'!$A$18:$L$205, MATCH("A &amp; G ID", 'E4 TB Allocation Details'!$A$18:$L$18, 0),FALSE), 'E2 Allocators'!$B$15:$W$361, MATCH('O5 Details by Class &amp; Accounts'!CC$18, 'E2 Allocators'!$B$15:$W$15, 0),FALSE)*$E181), 0, VLOOKUP(VLOOKUP($A181, 'E4 TB Allocation Details'!$A$18:$L$205, MATCH("A &amp; G ID", 'E4 TB Allocation Details'!$A$18:$L$18, 0),FALSE), 'E2 Allocators'!$B$15:$W$361, MATCH('O5 Details by Class &amp; Accounts'!CC$18, 'E2 Allocators'!$B$15:$W$15, 0),FALSE)*$E181)</f>
        <v>0</v>
      </c>
      <c r="CD181" s="1412">
        <f ca="1">IF(ISERROR(VLOOKUP(VLOOKUP($A181, 'E4 TB Allocation Details'!$A$18:$L$205, MATCH("A &amp; G ID", 'E4 TB Allocation Details'!$A$18:$L$18, 0),FALSE), 'E2 Allocators'!$B$15:$W$361, MATCH('O5 Details by Class &amp; Accounts'!CD$18, 'E2 Allocators'!$B$15:$W$15, 0),FALSE)*$E181), 0, VLOOKUP(VLOOKUP($A181, 'E4 TB Allocation Details'!$A$18:$L$205, MATCH("A &amp; G ID", 'E4 TB Allocation Details'!$A$18:$L$18, 0),FALSE), 'E2 Allocators'!$B$15:$W$361, MATCH('O5 Details by Class &amp; Accounts'!CD$18, 'E2 Allocators'!$B$15:$W$15, 0),FALSE)*$E181)</f>
        <v>0</v>
      </c>
      <c r="CE181" s="1412">
        <f ca="1">IF(ISERROR(VLOOKUP(VLOOKUP($A181, 'E4 TB Allocation Details'!$A$18:$L$205, MATCH("A &amp; G ID", 'E4 TB Allocation Details'!$A$18:$L$18, 0),FALSE), 'E2 Allocators'!$B$15:$W$361, MATCH('O5 Details by Class &amp; Accounts'!CE$18, 'E2 Allocators'!$B$15:$W$15, 0),FALSE)*$E181), 0, VLOOKUP(VLOOKUP($A181, 'E4 TB Allocation Details'!$A$18:$L$205, MATCH("A &amp; G ID", 'E4 TB Allocation Details'!$A$18:$L$18, 0),FALSE), 'E2 Allocators'!$B$15:$W$361, MATCH('O5 Details by Class &amp; Accounts'!CE$18, 'E2 Allocators'!$B$15:$W$15, 0),FALSE)*$E181)</f>
        <v>0</v>
      </c>
      <c r="CF181" s="1412">
        <f ca="1">IF(ISERROR(VLOOKUP(VLOOKUP($A181, 'E4 TB Allocation Details'!$A$18:$L$205, MATCH("A &amp; G ID", 'E4 TB Allocation Details'!$A$18:$L$18, 0),FALSE), 'E2 Allocators'!$B$15:$W$361, MATCH('O5 Details by Class &amp; Accounts'!CF$18, 'E2 Allocators'!$B$15:$W$15, 0),FALSE)*$E181), 0, VLOOKUP(VLOOKUP($A181, 'E4 TB Allocation Details'!$A$18:$L$205, MATCH("A &amp; G ID", 'E4 TB Allocation Details'!$A$18:$L$18, 0),FALSE), 'E2 Allocators'!$B$15:$W$361, MATCH('O5 Details by Class &amp; Accounts'!CF$18, 'E2 Allocators'!$B$15:$W$15, 0),FALSE)*$E181)</f>
        <v>0</v>
      </c>
      <c r="CG181" s="1412">
        <f ca="1">IF(ISERROR(VLOOKUP(VLOOKUP($A181, 'E4 TB Allocation Details'!$A$18:$L$205, MATCH("A &amp; G ID", 'E4 TB Allocation Details'!$A$18:$L$18, 0),FALSE), 'E2 Allocators'!$B$15:$W$361, MATCH('O5 Details by Class &amp; Accounts'!CG$18, 'E2 Allocators'!$B$15:$W$15, 0),FALSE)*$E181), 0, VLOOKUP(VLOOKUP($A181, 'E4 TB Allocation Details'!$A$18:$L$205, MATCH("A &amp; G ID", 'E4 TB Allocation Details'!$A$18:$L$18, 0),FALSE), 'E2 Allocators'!$B$15:$W$361, MATCH('O5 Details by Class &amp; Accounts'!CG$18, 'E2 Allocators'!$B$15:$W$15, 0),FALSE)*$E181)</f>
        <v>0</v>
      </c>
      <c r="CH181" s="1412">
        <f ca="1">IF(ISERROR(VLOOKUP(VLOOKUP($A181, 'E4 TB Allocation Details'!$A$18:$L$205, MATCH("A &amp; G ID", 'E4 TB Allocation Details'!$A$18:$L$18, 0),FALSE), 'E2 Allocators'!$B$15:$W$361, MATCH('O5 Details by Class &amp; Accounts'!CH$18, 'E2 Allocators'!$B$15:$W$15, 0),FALSE)*$E181), 0, VLOOKUP(VLOOKUP($A181, 'E4 TB Allocation Details'!$A$18:$L$205, MATCH("A &amp; G ID", 'E4 TB Allocation Details'!$A$18:$L$18, 0),FALSE), 'E2 Allocators'!$B$15:$W$361, MATCH('O5 Details by Class &amp; Accounts'!CH$18, 'E2 Allocators'!$B$15:$W$15, 0),FALSE)*$E181)</f>
        <v>0</v>
      </c>
      <c r="CI181" s="1412">
        <f ca="1">IF(ISERROR(VLOOKUP(VLOOKUP($A181, 'E4 TB Allocation Details'!$A$18:$L$205, MATCH("A &amp; G ID", 'E4 TB Allocation Details'!$A$18:$L$18, 0),FALSE), 'E2 Allocators'!$B$15:$W$361, MATCH('O5 Details by Class &amp; Accounts'!CI$18, 'E2 Allocators'!$B$15:$W$15, 0),FALSE)*$E181), 0, VLOOKUP(VLOOKUP($A181, 'E4 TB Allocation Details'!$A$18:$L$205, MATCH("A &amp; G ID", 'E4 TB Allocation Details'!$A$18:$L$18, 0),FALSE), 'E2 Allocators'!$B$15:$W$361, MATCH('O5 Details by Class &amp; Accounts'!CI$18, 'E2 Allocators'!$B$15:$W$15, 0),FALSE)*$E181)</f>
        <v>0</v>
      </c>
      <c r="CJ181" s="1412">
        <f ca="1">IF(ISERROR(VLOOKUP(VLOOKUP($A181, 'E4 TB Allocation Details'!$A$18:$L$205, MATCH("A &amp; G ID", 'E4 TB Allocation Details'!$A$18:$L$18, 0),FALSE), 'E2 Allocators'!$B$15:$W$361, MATCH('O5 Details by Class &amp; Accounts'!CJ$18, 'E2 Allocators'!$B$15:$W$15, 0),FALSE)*$E181), 0, VLOOKUP(VLOOKUP($A181, 'E4 TB Allocation Details'!$A$18:$L$205, MATCH("A &amp; G ID", 'E4 TB Allocation Details'!$A$18:$L$18, 0),FALSE), 'E2 Allocators'!$B$15:$W$361, MATCH('O5 Details by Class &amp; Accounts'!CJ$18, 'E2 Allocators'!$B$15:$W$15, 0),FALSE)*$E181)</f>
        <v>0</v>
      </c>
      <c r="CK181" s="1412">
        <f ca="1">IF(ISERROR(VLOOKUP(VLOOKUP($A181, 'E4 TB Allocation Details'!$A$18:$L$205, MATCH("A &amp; G ID", 'E4 TB Allocation Details'!$A$18:$L$18, 0),FALSE), 'E2 Allocators'!$B$15:$W$361, MATCH('O5 Details by Class &amp; Accounts'!CK$18, 'E2 Allocators'!$B$15:$W$15, 0),FALSE)*$E181), 0, VLOOKUP(VLOOKUP($A181, 'E4 TB Allocation Details'!$A$18:$L$205, MATCH("A &amp; G ID", 'E4 TB Allocation Details'!$A$18:$L$18, 0),FALSE), 'E2 Allocators'!$B$15:$W$361, MATCH('O5 Details by Class &amp; Accounts'!CK$18, 'E2 Allocators'!$B$15:$W$15, 0),FALSE)*$E181)</f>
        <v>0</v>
      </c>
      <c r="CL181" s="1412">
        <f ca="1">IF(ISERROR(VLOOKUP(VLOOKUP($A181, 'E4 TB Allocation Details'!$A$18:$L$205, MATCH("A &amp; G ID", 'E4 TB Allocation Details'!$A$18:$L$18, 0),FALSE), 'E2 Allocators'!$B$15:$W$361, MATCH('O5 Details by Class &amp; Accounts'!CL$18, 'E2 Allocators'!$B$15:$W$15, 0),FALSE)*$E181), 0, VLOOKUP(VLOOKUP($A181, 'E4 TB Allocation Details'!$A$18:$L$205, MATCH("A &amp; G ID", 'E4 TB Allocation Details'!$A$18:$L$18, 0),FALSE), 'E2 Allocators'!$B$15:$W$361, MATCH('O5 Details by Class &amp; Accounts'!CL$18, 'E2 Allocators'!$B$15:$W$15, 0),FALSE)*$E181)</f>
        <v>0</v>
      </c>
      <c r="CM181" s="1412">
        <f ca="1">IF(ISERROR(VLOOKUP(VLOOKUP($A181, 'E4 TB Allocation Details'!$A$18:$L$205, MATCH("A &amp; G ID", 'E4 TB Allocation Details'!$A$18:$L$18, 0),FALSE), 'E2 Allocators'!$B$15:$W$361, MATCH('O5 Details by Class &amp; Accounts'!CM$18, 'E2 Allocators'!$B$15:$W$15, 0),FALSE)*$E181), 0, VLOOKUP(VLOOKUP($A181, 'E4 TB Allocation Details'!$A$18:$L$205, MATCH("A &amp; G ID", 'E4 TB Allocation Details'!$A$18:$L$18, 0),FALSE), 'E2 Allocators'!$B$15:$W$361, MATCH('O5 Details by Class &amp; Accounts'!CM$18, 'E2 Allocators'!$B$15:$W$15, 0),FALSE)*$E181)</f>
        <v>0</v>
      </c>
      <c r="CN181" s="1412">
        <f t="shared" si="42"/>
        <v>24000.000000000004</v>
      </c>
      <c r="CO181" s="1792">
        <f t="shared" si="43"/>
        <v>0</v>
      </c>
      <c r="CQ181" s="2087" t="s">
        <v>343</v>
      </c>
    </row>
    <row r="182" spans="1:95" s="81" customFormat="1" ht="12.75">
      <c r="A182" s="1170">
        <v>5640</v>
      </c>
      <c r="B182" s="452" t="s">
        <v>1342</v>
      </c>
      <c r="C182" s="1789">
        <f ca="1">IF(ISERROR(VLOOKUP($A182,'I3 TB Data'!$A$23:$H$458,MATCH('O5 Details by Class &amp; Accounts'!$C$18, 'I3 TB Data'!$A$23:$H$23,0),0)), 0, VLOOKUP($A182,'I3 TB Data'!$A$23:$H$458,MATCH('O5 Details by Class &amp; Accounts'!$C$18,'I3 TB Data'!$A$23:$H$23,0),0))</f>
        <v>28000</v>
      </c>
      <c r="D182" s="1790"/>
      <c r="E182" s="1789">
        <f t="shared" si="37"/>
        <v>28000</v>
      </c>
      <c r="F182" s="1791"/>
      <c r="G182" s="1791"/>
      <c r="H182" s="1412">
        <f t="shared" si="39"/>
        <v>0</v>
      </c>
      <c r="I182" s="1412">
        <f ca="1">IF(ISERROR(VLOOKUP(VLOOKUP($A182, 'E4 TB Allocation Details'!$A$18:$L$205, MATCH("Demand ID", 'E4 TB Allocation Details'!$A$18:$L$18, 0),FALSE), 'E2 Allocators'!$B$15:$W$361, MATCH('O5 Details by Class &amp; Accounts'!I$18, 'E2 Allocators'!$B$15:$W$15, 0),FALSE)*$F182), 0, VLOOKUP(VLOOKUP($A182, 'E4 TB Allocation Details'!$A$18:$L$205, MATCH("Demand ID", 'E4 TB Allocation Details'!$A$18:$L$18, 0),FALSE), 'E2 Allocators'!$B$15:$W$361, MATCH('O5 Details by Class &amp; Accounts'!I$18, 'E2 Allocators'!$B$15:$W$15, 0),FALSE)*$F182)</f>
        <v>0</v>
      </c>
      <c r="J182" s="1412">
        <f ca="1">IF(ISERROR(VLOOKUP(VLOOKUP($A182, 'E4 TB Allocation Details'!$A$18:$L$205, MATCH("Demand ID", 'E4 TB Allocation Details'!$A$18:$L$18, 0),FALSE), 'E2 Allocators'!$B$15:$W$361, MATCH('O5 Details by Class &amp; Accounts'!J$18, 'E2 Allocators'!$B$15:$W$15, 0),FALSE)*$F182), 0, VLOOKUP(VLOOKUP($A182, 'E4 TB Allocation Details'!$A$18:$L$205, MATCH("Demand ID", 'E4 TB Allocation Details'!$A$18:$L$18, 0),FALSE), 'E2 Allocators'!$B$15:$W$361, MATCH('O5 Details by Class &amp; Accounts'!J$18, 'E2 Allocators'!$B$15:$W$15, 0),FALSE)*$F182)</f>
        <v>0</v>
      </c>
      <c r="K182" s="1412">
        <f ca="1">IF(ISERROR(VLOOKUP(VLOOKUP($A182, 'E4 TB Allocation Details'!$A$18:$L$205, MATCH("Demand ID", 'E4 TB Allocation Details'!$A$18:$L$18, 0),FALSE), 'E2 Allocators'!$B$15:$W$361, MATCH('O5 Details by Class &amp; Accounts'!K$18, 'E2 Allocators'!$B$15:$W$15, 0),FALSE)*$F182), 0, VLOOKUP(VLOOKUP($A182, 'E4 TB Allocation Details'!$A$18:$L$205, MATCH("Demand ID", 'E4 TB Allocation Details'!$A$18:$L$18, 0),FALSE), 'E2 Allocators'!$B$15:$W$361, MATCH('O5 Details by Class &amp; Accounts'!K$18, 'E2 Allocators'!$B$15:$W$15, 0),FALSE)*$F182)</f>
        <v>0</v>
      </c>
      <c r="L182" s="1412">
        <f ca="1">IF(ISERROR(VLOOKUP(VLOOKUP($A182, 'E4 TB Allocation Details'!$A$18:$L$205, MATCH("Demand ID", 'E4 TB Allocation Details'!$A$18:$L$18, 0),FALSE), 'E2 Allocators'!$B$15:$W$361, MATCH('O5 Details by Class &amp; Accounts'!L$18, 'E2 Allocators'!$B$15:$W$15, 0),FALSE)*$F182), 0, VLOOKUP(VLOOKUP($A182, 'E4 TB Allocation Details'!$A$18:$L$205, MATCH("Demand ID", 'E4 TB Allocation Details'!$A$18:$L$18, 0),FALSE), 'E2 Allocators'!$B$15:$W$361, MATCH('O5 Details by Class &amp; Accounts'!L$18, 'E2 Allocators'!$B$15:$W$15, 0),FALSE)*$F182)</f>
        <v>0</v>
      </c>
      <c r="M182" s="1412">
        <f ca="1">IF(ISERROR(VLOOKUP(VLOOKUP($A182, 'E4 TB Allocation Details'!$A$18:$L$205, MATCH("Demand ID", 'E4 TB Allocation Details'!$A$18:$L$18, 0),FALSE), 'E2 Allocators'!$B$15:$W$361, MATCH('O5 Details by Class &amp; Accounts'!M$18, 'E2 Allocators'!$B$15:$W$15, 0),FALSE)*$F182), 0, VLOOKUP(VLOOKUP($A182, 'E4 TB Allocation Details'!$A$18:$L$205, MATCH("Demand ID", 'E4 TB Allocation Details'!$A$18:$L$18, 0),FALSE), 'E2 Allocators'!$B$15:$W$361, MATCH('O5 Details by Class &amp; Accounts'!M$18, 'E2 Allocators'!$B$15:$W$15, 0),FALSE)*$F182)</f>
        <v>0</v>
      </c>
      <c r="N182" s="1412">
        <f ca="1">IF(ISERROR(VLOOKUP(VLOOKUP($A182, 'E4 TB Allocation Details'!$A$18:$L$205, MATCH("Demand ID", 'E4 TB Allocation Details'!$A$18:$L$18, 0),FALSE), 'E2 Allocators'!$B$15:$W$361, MATCH('O5 Details by Class &amp; Accounts'!N$18, 'E2 Allocators'!$B$15:$W$15, 0),FALSE)*$F182), 0, VLOOKUP(VLOOKUP($A182, 'E4 TB Allocation Details'!$A$18:$L$205, MATCH("Demand ID", 'E4 TB Allocation Details'!$A$18:$L$18, 0),FALSE), 'E2 Allocators'!$B$15:$W$361, MATCH('O5 Details by Class &amp; Accounts'!N$18, 'E2 Allocators'!$B$15:$W$15, 0),FALSE)*$F182)</f>
        <v>0</v>
      </c>
      <c r="O182" s="1412">
        <f ca="1">IF(ISERROR(VLOOKUP(VLOOKUP($A182, 'E4 TB Allocation Details'!$A$18:$L$205, MATCH("Demand ID", 'E4 TB Allocation Details'!$A$18:$L$18, 0),FALSE), 'E2 Allocators'!$B$15:$W$361, MATCH('O5 Details by Class &amp; Accounts'!O$18, 'E2 Allocators'!$B$15:$W$15, 0),FALSE)*$F182), 0, VLOOKUP(VLOOKUP($A182, 'E4 TB Allocation Details'!$A$18:$L$205, MATCH("Demand ID", 'E4 TB Allocation Details'!$A$18:$L$18, 0),FALSE), 'E2 Allocators'!$B$15:$W$361, MATCH('O5 Details by Class &amp; Accounts'!O$18, 'E2 Allocators'!$B$15:$W$15, 0),FALSE)*$F182)</f>
        <v>0</v>
      </c>
      <c r="P182" s="1412">
        <f ca="1">IF(ISERROR(VLOOKUP(VLOOKUP($A182, 'E4 TB Allocation Details'!$A$18:$L$205, MATCH("Demand ID", 'E4 TB Allocation Details'!$A$18:$L$18, 0),FALSE), 'E2 Allocators'!$B$15:$W$361, MATCH('O5 Details by Class &amp; Accounts'!P$18, 'E2 Allocators'!$B$15:$W$15, 0),FALSE)*$F182), 0, VLOOKUP(VLOOKUP($A182, 'E4 TB Allocation Details'!$A$18:$L$205, MATCH("Demand ID", 'E4 TB Allocation Details'!$A$18:$L$18, 0),FALSE), 'E2 Allocators'!$B$15:$W$361, MATCH('O5 Details by Class &amp; Accounts'!P$18, 'E2 Allocators'!$B$15:$W$15, 0),FALSE)*$F182)</f>
        <v>0</v>
      </c>
      <c r="Q182" s="1412">
        <f ca="1">IF(ISERROR(VLOOKUP(VLOOKUP($A182, 'E4 TB Allocation Details'!$A$18:$L$205, MATCH("Demand ID", 'E4 TB Allocation Details'!$A$18:$L$18, 0),FALSE), 'E2 Allocators'!$B$15:$W$361, MATCH('O5 Details by Class &amp; Accounts'!Q$18, 'E2 Allocators'!$B$15:$W$15, 0),FALSE)*$F182), 0, VLOOKUP(VLOOKUP($A182, 'E4 TB Allocation Details'!$A$18:$L$205, MATCH("Demand ID", 'E4 TB Allocation Details'!$A$18:$L$18, 0),FALSE), 'E2 Allocators'!$B$15:$W$361, MATCH('O5 Details by Class &amp; Accounts'!Q$18, 'E2 Allocators'!$B$15:$W$15, 0),FALSE)*$F182)</f>
        <v>0</v>
      </c>
      <c r="R182" s="1412">
        <f ca="1">IF(ISERROR(VLOOKUP(VLOOKUP($A182, 'E4 TB Allocation Details'!$A$18:$L$205, MATCH("Demand ID", 'E4 TB Allocation Details'!$A$18:$L$18, 0),FALSE), 'E2 Allocators'!$B$15:$W$361, MATCH('O5 Details by Class &amp; Accounts'!R$18, 'E2 Allocators'!$B$15:$W$15, 0),FALSE)*$F182), 0, VLOOKUP(VLOOKUP($A182, 'E4 TB Allocation Details'!$A$18:$L$205, MATCH("Demand ID", 'E4 TB Allocation Details'!$A$18:$L$18, 0),FALSE), 'E2 Allocators'!$B$15:$W$361, MATCH('O5 Details by Class &amp; Accounts'!R$18, 'E2 Allocators'!$B$15:$W$15, 0),FALSE)*$F182)</f>
        <v>0</v>
      </c>
      <c r="S182" s="1412">
        <f ca="1">IF(ISERROR(VLOOKUP(VLOOKUP($A182, 'E4 TB Allocation Details'!$A$18:$L$205, MATCH("Demand ID", 'E4 TB Allocation Details'!$A$18:$L$18, 0),FALSE), 'E2 Allocators'!$B$15:$W$361, MATCH('O5 Details by Class &amp; Accounts'!S$18, 'E2 Allocators'!$B$15:$W$15, 0),FALSE)*$F182), 0, VLOOKUP(VLOOKUP($A182, 'E4 TB Allocation Details'!$A$18:$L$205, MATCH("Demand ID", 'E4 TB Allocation Details'!$A$18:$L$18, 0),FALSE), 'E2 Allocators'!$B$15:$W$361, MATCH('O5 Details by Class &amp; Accounts'!S$18, 'E2 Allocators'!$B$15:$W$15, 0),FALSE)*$F182)</f>
        <v>0</v>
      </c>
      <c r="T182" s="1412">
        <f ca="1">IF(ISERROR(VLOOKUP(VLOOKUP($A182, 'E4 TB Allocation Details'!$A$18:$L$205, MATCH("Demand ID", 'E4 TB Allocation Details'!$A$18:$L$18, 0),FALSE), 'E2 Allocators'!$B$15:$W$361, MATCH('O5 Details by Class &amp; Accounts'!T$18, 'E2 Allocators'!$B$15:$W$15, 0),FALSE)*$F182), 0, VLOOKUP(VLOOKUP($A182, 'E4 TB Allocation Details'!$A$18:$L$205, MATCH("Demand ID", 'E4 TB Allocation Details'!$A$18:$L$18, 0),FALSE), 'E2 Allocators'!$B$15:$W$361, MATCH('O5 Details by Class &amp; Accounts'!T$18, 'E2 Allocators'!$B$15:$W$15, 0),FALSE)*$F182)</f>
        <v>0</v>
      </c>
      <c r="U182" s="1412">
        <f ca="1">IF(ISERROR(VLOOKUP(VLOOKUP($A182, 'E4 TB Allocation Details'!$A$18:$L$205, MATCH("Demand ID", 'E4 TB Allocation Details'!$A$18:$L$18, 0),FALSE), 'E2 Allocators'!$B$15:$W$361, MATCH('O5 Details by Class &amp; Accounts'!U$18, 'E2 Allocators'!$B$15:$W$15, 0),FALSE)*$F182), 0, VLOOKUP(VLOOKUP($A182, 'E4 TB Allocation Details'!$A$18:$L$205, MATCH("Demand ID", 'E4 TB Allocation Details'!$A$18:$L$18, 0),FALSE), 'E2 Allocators'!$B$15:$W$361, MATCH('O5 Details by Class &amp; Accounts'!U$18, 'E2 Allocators'!$B$15:$W$15, 0),FALSE)*$F182)</f>
        <v>0</v>
      </c>
      <c r="V182" s="1412">
        <f ca="1">IF(ISERROR(VLOOKUP(VLOOKUP($A182, 'E4 TB Allocation Details'!$A$18:$L$205, MATCH("Demand ID", 'E4 TB Allocation Details'!$A$18:$L$18, 0),FALSE), 'E2 Allocators'!$B$15:$W$361, MATCH('O5 Details by Class &amp; Accounts'!V$18, 'E2 Allocators'!$B$15:$W$15, 0),FALSE)*$F182), 0, VLOOKUP(VLOOKUP($A182, 'E4 TB Allocation Details'!$A$18:$L$205, MATCH("Demand ID", 'E4 TB Allocation Details'!$A$18:$L$18, 0),FALSE), 'E2 Allocators'!$B$15:$W$361, MATCH('O5 Details by Class &amp; Accounts'!V$18, 'E2 Allocators'!$B$15:$W$15, 0),FALSE)*$F182)</f>
        <v>0</v>
      </c>
      <c r="W182" s="1412">
        <f ca="1">IF(ISERROR(VLOOKUP(VLOOKUP($A182, 'E4 TB Allocation Details'!$A$18:$L$205, MATCH("Demand ID", 'E4 TB Allocation Details'!$A$18:$L$18, 0),FALSE), 'E2 Allocators'!$B$15:$W$361, MATCH('O5 Details by Class &amp; Accounts'!W$18, 'E2 Allocators'!$B$15:$W$15, 0),FALSE)*$F182), 0, VLOOKUP(VLOOKUP($A182, 'E4 TB Allocation Details'!$A$18:$L$205, MATCH("Demand ID", 'E4 TB Allocation Details'!$A$18:$L$18, 0),FALSE), 'E2 Allocators'!$B$15:$W$361, MATCH('O5 Details by Class &amp; Accounts'!W$18, 'E2 Allocators'!$B$15:$W$15, 0),FALSE)*$F182)</f>
        <v>0</v>
      </c>
      <c r="X182" s="1412">
        <f ca="1">IF(ISERROR(VLOOKUP(VLOOKUP($A182, 'E4 TB Allocation Details'!$A$18:$L$205, MATCH("Demand ID", 'E4 TB Allocation Details'!$A$18:$L$18, 0),FALSE), 'E2 Allocators'!$B$15:$W$361, MATCH('O5 Details by Class &amp; Accounts'!X$18, 'E2 Allocators'!$B$15:$W$15, 0),FALSE)*$F182), 0, VLOOKUP(VLOOKUP($A182, 'E4 TB Allocation Details'!$A$18:$L$205, MATCH("Demand ID", 'E4 TB Allocation Details'!$A$18:$L$18, 0),FALSE), 'E2 Allocators'!$B$15:$W$361, MATCH('O5 Details by Class &amp; Accounts'!X$18, 'E2 Allocators'!$B$15:$W$15, 0),FALSE)*$F182)</f>
        <v>0</v>
      </c>
      <c r="Y182" s="1412">
        <f ca="1">IF(ISERROR(VLOOKUP(VLOOKUP($A182, 'E4 TB Allocation Details'!$A$18:$L$205, MATCH("Demand ID", 'E4 TB Allocation Details'!$A$18:$L$18, 0),FALSE), 'E2 Allocators'!$B$15:$W$361, MATCH('O5 Details by Class &amp; Accounts'!Y$18, 'E2 Allocators'!$B$15:$W$15, 0),FALSE)*$F182), 0, VLOOKUP(VLOOKUP($A182, 'E4 TB Allocation Details'!$A$18:$L$205, MATCH("Demand ID", 'E4 TB Allocation Details'!$A$18:$L$18, 0),FALSE), 'E2 Allocators'!$B$15:$W$361, MATCH('O5 Details by Class &amp; Accounts'!Y$18, 'E2 Allocators'!$B$15:$W$15, 0),FALSE)*$F182)</f>
        <v>0</v>
      </c>
      <c r="Z182" s="1412">
        <f ca="1">IF(ISERROR(VLOOKUP(VLOOKUP($A182, 'E4 TB Allocation Details'!$A$18:$L$205, MATCH("Demand ID", 'E4 TB Allocation Details'!$A$18:$L$18, 0),FALSE), 'E2 Allocators'!$B$15:$W$361, MATCH('O5 Details by Class &amp; Accounts'!Z$18, 'E2 Allocators'!$B$15:$W$15, 0),FALSE)*$F182), 0, VLOOKUP(VLOOKUP($A182, 'E4 TB Allocation Details'!$A$18:$L$205, MATCH("Demand ID", 'E4 TB Allocation Details'!$A$18:$L$18, 0),FALSE), 'E2 Allocators'!$B$15:$W$361, MATCH('O5 Details by Class &amp; Accounts'!Z$18, 'E2 Allocators'!$B$15:$W$15, 0),FALSE)*$F182)</f>
        <v>0</v>
      </c>
      <c r="AA182" s="1412">
        <f ca="1">IF(ISERROR(VLOOKUP(VLOOKUP($A182, 'E4 TB Allocation Details'!$A$18:$L$205, MATCH("Demand ID", 'E4 TB Allocation Details'!$A$18:$L$18, 0),FALSE), 'E2 Allocators'!$B$15:$W$361, MATCH('O5 Details by Class &amp; Accounts'!AA$18, 'E2 Allocators'!$B$15:$W$15, 0),FALSE)*$F182), 0, VLOOKUP(VLOOKUP($A182, 'E4 TB Allocation Details'!$A$18:$L$205, MATCH("Demand ID", 'E4 TB Allocation Details'!$A$18:$L$18, 0),FALSE), 'E2 Allocators'!$B$15:$W$361, MATCH('O5 Details by Class &amp; Accounts'!AA$18, 'E2 Allocators'!$B$15:$W$15, 0),FALSE)*$F182)</f>
        <v>0</v>
      </c>
      <c r="AB182" s="1412">
        <f ca="1">IF(ISERROR(VLOOKUP(VLOOKUP($A182, 'E4 TB Allocation Details'!$A$18:$L$205, MATCH("Demand ID", 'E4 TB Allocation Details'!$A$18:$L$18, 0),FALSE), 'E2 Allocators'!$B$15:$W$361, MATCH('O5 Details by Class &amp; Accounts'!AB$18, 'E2 Allocators'!$B$15:$W$15, 0),FALSE)*$F182), 0, VLOOKUP(VLOOKUP($A182, 'E4 TB Allocation Details'!$A$18:$L$205, MATCH("Demand ID", 'E4 TB Allocation Details'!$A$18:$L$18, 0),FALSE), 'E2 Allocators'!$B$15:$W$361, MATCH('O5 Details by Class &amp; Accounts'!AB$18, 'E2 Allocators'!$B$15:$W$15, 0),FALSE)*$F182)</f>
        <v>0</v>
      </c>
      <c r="AC182" s="1412">
        <f t="shared" si="40"/>
        <v>0</v>
      </c>
      <c r="AD182" s="1412">
        <f ca="1">IF(ISERROR(VLOOKUP(VLOOKUP($A182, 'E4 TB Allocation Details'!$A$18:$L$205, MATCH("Customer ID", 'E4 TB Allocation Details'!$A$18:$L$18, 0),FALSE), 'E2 Allocators'!$B$15:$W$361, MATCH('O5 Details by Class &amp; Accounts'!AD$18, 'E2 Allocators'!$B$15:$W$15, 0),FALSE)*$G182), 0, VLOOKUP(VLOOKUP($A182, 'E4 TB Allocation Details'!$A$18:$L$205, MATCH("Customer ID", 'E4 TB Allocation Details'!$A$18:$L$18, 0),FALSE), 'E2 Allocators'!$B$15:$W$361, MATCH('O5 Details by Class &amp; Accounts'!AD$18, 'E2 Allocators'!$B$15:$W$15, 0),FALSE)*$G182)</f>
        <v>0</v>
      </c>
      <c r="AE182" s="1412">
        <f ca="1">IF(ISERROR(VLOOKUP(VLOOKUP($A182, 'E4 TB Allocation Details'!$A$18:$L$205, MATCH("Customer ID", 'E4 TB Allocation Details'!$A$18:$L$18, 0),FALSE), 'E2 Allocators'!$B$15:$W$361, MATCH('O5 Details by Class &amp; Accounts'!AE$18, 'E2 Allocators'!$B$15:$W$15, 0),FALSE)*$G182), 0, VLOOKUP(VLOOKUP($A182, 'E4 TB Allocation Details'!$A$18:$L$205, MATCH("Customer ID", 'E4 TB Allocation Details'!$A$18:$L$18, 0),FALSE), 'E2 Allocators'!$B$15:$W$361, MATCH('O5 Details by Class &amp; Accounts'!AE$18, 'E2 Allocators'!$B$15:$W$15, 0),FALSE)*$G182)</f>
        <v>0</v>
      </c>
      <c r="AF182" s="1412">
        <f ca="1">IF(ISERROR(VLOOKUP(VLOOKUP($A182, 'E4 TB Allocation Details'!$A$18:$L$205, MATCH("Customer ID", 'E4 TB Allocation Details'!$A$18:$L$18, 0),FALSE), 'E2 Allocators'!$B$15:$W$361, MATCH('O5 Details by Class &amp; Accounts'!AF$18, 'E2 Allocators'!$B$15:$W$15, 0),FALSE)*$G182), 0, VLOOKUP(VLOOKUP($A182, 'E4 TB Allocation Details'!$A$18:$L$205, MATCH("Customer ID", 'E4 TB Allocation Details'!$A$18:$L$18, 0),FALSE), 'E2 Allocators'!$B$15:$W$361, MATCH('O5 Details by Class &amp; Accounts'!AF$18, 'E2 Allocators'!$B$15:$W$15, 0),FALSE)*$G182)</f>
        <v>0</v>
      </c>
      <c r="AG182" s="1412">
        <f ca="1">IF(ISERROR(VLOOKUP(VLOOKUP($A182, 'E4 TB Allocation Details'!$A$18:$L$205, MATCH("Customer ID", 'E4 TB Allocation Details'!$A$18:$L$18, 0),FALSE), 'E2 Allocators'!$B$15:$W$361, MATCH('O5 Details by Class &amp; Accounts'!AG$18, 'E2 Allocators'!$B$15:$W$15, 0),FALSE)*$G182), 0, VLOOKUP(VLOOKUP($A182, 'E4 TB Allocation Details'!$A$18:$L$205, MATCH("Customer ID", 'E4 TB Allocation Details'!$A$18:$L$18, 0),FALSE), 'E2 Allocators'!$B$15:$W$361, MATCH('O5 Details by Class &amp; Accounts'!AG$18, 'E2 Allocators'!$B$15:$W$15, 0),FALSE)*$G182)</f>
        <v>0</v>
      </c>
      <c r="AH182" s="1412">
        <f ca="1">IF(ISERROR(VLOOKUP(VLOOKUP($A182, 'E4 TB Allocation Details'!$A$18:$L$205, MATCH("Customer ID", 'E4 TB Allocation Details'!$A$18:$L$18, 0),FALSE), 'E2 Allocators'!$B$15:$W$361, MATCH('O5 Details by Class &amp; Accounts'!AH$18, 'E2 Allocators'!$B$15:$W$15, 0),FALSE)*$G182), 0, VLOOKUP(VLOOKUP($A182, 'E4 TB Allocation Details'!$A$18:$L$205, MATCH("Customer ID", 'E4 TB Allocation Details'!$A$18:$L$18, 0),FALSE), 'E2 Allocators'!$B$15:$W$361, MATCH('O5 Details by Class &amp; Accounts'!AH$18, 'E2 Allocators'!$B$15:$W$15, 0),FALSE)*$G182)</f>
        <v>0</v>
      </c>
      <c r="AI182" s="1412">
        <f ca="1">IF(ISERROR(VLOOKUP(VLOOKUP($A182, 'E4 TB Allocation Details'!$A$18:$L$205, MATCH("Customer ID", 'E4 TB Allocation Details'!$A$18:$L$18, 0),FALSE), 'E2 Allocators'!$B$15:$W$361, MATCH('O5 Details by Class &amp; Accounts'!AI$18, 'E2 Allocators'!$B$15:$W$15, 0),FALSE)*$G182), 0, VLOOKUP(VLOOKUP($A182, 'E4 TB Allocation Details'!$A$18:$L$205, MATCH("Customer ID", 'E4 TB Allocation Details'!$A$18:$L$18, 0),FALSE), 'E2 Allocators'!$B$15:$W$361, MATCH('O5 Details by Class &amp; Accounts'!AI$18, 'E2 Allocators'!$B$15:$W$15, 0),FALSE)*$G182)</f>
        <v>0</v>
      </c>
      <c r="AJ182" s="1412">
        <f ca="1">IF(ISERROR(VLOOKUP(VLOOKUP($A182, 'E4 TB Allocation Details'!$A$18:$L$205, MATCH("Customer ID", 'E4 TB Allocation Details'!$A$18:$L$18, 0),FALSE), 'E2 Allocators'!$B$15:$W$361, MATCH('O5 Details by Class &amp; Accounts'!AJ$18, 'E2 Allocators'!$B$15:$W$15, 0),FALSE)*$G182), 0, VLOOKUP(VLOOKUP($A182, 'E4 TB Allocation Details'!$A$18:$L$205, MATCH("Customer ID", 'E4 TB Allocation Details'!$A$18:$L$18, 0),FALSE), 'E2 Allocators'!$B$15:$W$361, MATCH('O5 Details by Class &amp; Accounts'!AJ$18, 'E2 Allocators'!$B$15:$W$15, 0),FALSE)*$G182)</f>
        <v>0</v>
      </c>
      <c r="AK182" s="1412">
        <f ca="1">IF(ISERROR(VLOOKUP(VLOOKUP($A182, 'E4 TB Allocation Details'!$A$18:$L$205, MATCH("Customer ID", 'E4 TB Allocation Details'!$A$18:$L$18, 0),FALSE), 'E2 Allocators'!$B$15:$W$361, MATCH('O5 Details by Class &amp; Accounts'!AK$18, 'E2 Allocators'!$B$15:$W$15, 0),FALSE)*$G182), 0, VLOOKUP(VLOOKUP($A182, 'E4 TB Allocation Details'!$A$18:$L$205, MATCH("Customer ID", 'E4 TB Allocation Details'!$A$18:$L$18, 0),FALSE), 'E2 Allocators'!$B$15:$W$361, MATCH('O5 Details by Class &amp; Accounts'!AK$18, 'E2 Allocators'!$B$15:$W$15, 0),FALSE)*$G182)</f>
        <v>0</v>
      </c>
      <c r="AL182" s="1412">
        <f ca="1">IF(ISERROR(VLOOKUP(VLOOKUP($A182, 'E4 TB Allocation Details'!$A$18:$L$205, MATCH("Customer ID", 'E4 TB Allocation Details'!$A$18:$L$18, 0),FALSE), 'E2 Allocators'!$B$15:$W$361, MATCH('O5 Details by Class &amp; Accounts'!AL$18, 'E2 Allocators'!$B$15:$W$15, 0),FALSE)*$G182), 0, VLOOKUP(VLOOKUP($A182, 'E4 TB Allocation Details'!$A$18:$L$205, MATCH("Customer ID", 'E4 TB Allocation Details'!$A$18:$L$18, 0),FALSE), 'E2 Allocators'!$B$15:$W$361, MATCH('O5 Details by Class &amp; Accounts'!AL$18, 'E2 Allocators'!$B$15:$W$15, 0),FALSE)*$G182)</f>
        <v>0</v>
      </c>
      <c r="AM182" s="1412">
        <f ca="1">IF(ISERROR(VLOOKUP(VLOOKUP($A182, 'E4 TB Allocation Details'!$A$18:$L$205, MATCH("Customer ID", 'E4 TB Allocation Details'!$A$18:$L$18, 0),FALSE), 'E2 Allocators'!$B$15:$W$361, MATCH('O5 Details by Class &amp; Accounts'!AM$18, 'E2 Allocators'!$B$15:$W$15, 0),FALSE)*$G182), 0, VLOOKUP(VLOOKUP($A182, 'E4 TB Allocation Details'!$A$18:$L$205, MATCH("Customer ID", 'E4 TB Allocation Details'!$A$18:$L$18, 0),FALSE), 'E2 Allocators'!$B$15:$W$361, MATCH('O5 Details by Class &amp; Accounts'!AM$18, 'E2 Allocators'!$B$15:$W$15, 0),FALSE)*$G182)</f>
        <v>0</v>
      </c>
      <c r="AN182" s="1412">
        <f ca="1">IF(ISERROR(VLOOKUP(VLOOKUP($A182, 'E4 TB Allocation Details'!$A$18:$L$205, MATCH("Customer ID", 'E4 TB Allocation Details'!$A$18:$L$18, 0),FALSE), 'E2 Allocators'!$B$15:$W$361, MATCH('O5 Details by Class &amp; Accounts'!AN$18, 'E2 Allocators'!$B$15:$W$15, 0),FALSE)*$G182), 0, VLOOKUP(VLOOKUP($A182, 'E4 TB Allocation Details'!$A$18:$L$205, MATCH("Customer ID", 'E4 TB Allocation Details'!$A$18:$L$18, 0),FALSE), 'E2 Allocators'!$B$15:$W$361, MATCH('O5 Details by Class &amp; Accounts'!AN$18, 'E2 Allocators'!$B$15:$W$15, 0),FALSE)*$G182)</f>
        <v>0</v>
      </c>
      <c r="AO182" s="1412">
        <f ca="1">IF(ISERROR(VLOOKUP(VLOOKUP($A182, 'E4 TB Allocation Details'!$A$18:$L$205, MATCH("Customer ID", 'E4 TB Allocation Details'!$A$18:$L$18, 0),FALSE), 'E2 Allocators'!$B$15:$W$361, MATCH('O5 Details by Class &amp; Accounts'!AO$18, 'E2 Allocators'!$B$15:$W$15, 0),FALSE)*$G182), 0, VLOOKUP(VLOOKUP($A182, 'E4 TB Allocation Details'!$A$18:$L$205, MATCH("Customer ID", 'E4 TB Allocation Details'!$A$18:$L$18, 0),FALSE), 'E2 Allocators'!$B$15:$W$361, MATCH('O5 Details by Class &amp; Accounts'!AO$18, 'E2 Allocators'!$B$15:$W$15, 0),FALSE)*$G182)</f>
        <v>0</v>
      </c>
      <c r="AP182" s="1412">
        <f ca="1">IF(ISERROR(VLOOKUP(VLOOKUP($A182, 'E4 TB Allocation Details'!$A$18:$L$205, MATCH("Customer ID", 'E4 TB Allocation Details'!$A$18:$L$18, 0),FALSE), 'E2 Allocators'!$B$15:$W$361, MATCH('O5 Details by Class &amp; Accounts'!AP$18, 'E2 Allocators'!$B$15:$W$15, 0),FALSE)*$G182), 0, VLOOKUP(VLOOKUP($A182, 'E4 TB Allocation Details'!$A$18:$L$205, MATCH("Customer ID", 'E4 TB Allocation Details'!$A$18:$L$18, 0),FALSE), 'E2 Allocators'!$B$15:$W$361, MATCH('O5 Details by Class &amp; Accounts'!AP$18, 'E2 Allocators'!$B$15:$W$15, 0),FALSE)*$G182)</f>
        <v>0</v>
      </c>
      <c r="AQ182" s="1412">
        <f ca="1">IF(ISERROR(VLOOKUP(VLOOKUP($A182, 'E4 TB Allocation Details'!$A$18:$L$205, MATCH("Customer ID", 'E4 TB Allocation Details'!$A$18:$L$18, 0),FALSE), 'E2 Allocators'!$B$15:$W$361, MATCH('O5 Details by Class &amp; Accounts'!AQ$18, 'E2 Allocators'!$B$15:$W$15, 0),FALSE)*$G182), 0, VLOOKUP(VLOOKUP($A182, 'E4 TB Allocation Details'!$A$18:$L$205, MATCH("Customer ID", 'E4 TB Allocation Details'!$A$18:$L$18, 0),FALSE), 'E2 Allocators'!$B$15:$W$361, MATCH('O5 Details by Class &amp; Accounts'!AQ$18, 'E2 Allocators'!$B$15:$W$15, 0),FALSE)*$G182)</f>
        <v>0</v>
      </c>
      <c r="AR182" s="1412">
        <f ca="1">IF(ISERROR(VLOOKUP(VLOOKUP($A182, 'E4 TB Allocation Details'!$A$18:$L$205, MATCH("Customer ID", 'E4 TB Allocation Details'!$A$18:$L$18, 0),FALSE), 'E2 Allocators'!$B$15:$W$361, MATCH('O5 Details by Class &amp; Accounts'!AR$18, 'E2 Allocators'!$B$15:$W$15, 0),FALSE)*$G182), 0, VLOOKUP(VLOOKUP($A182, 'E4 TB Allocation Details'!$A$18:$L$205, MATCH("Customer ID", 'E4 TB Allocation Details'!$A$18:$L$18, 0),FALSE), 'E2 Allocators'!$B$15:$W$361, MATCH('O5 Details by Class &amp; Accounts'!AR$18, 'E2 Allocators'!$B$15:$W$15, 0),FALSE)*$G182)</f>
        <v>0</v>
      </c>
      <c r="AS182" s="1412">
        <f ca="1">IF(ISERROR(VLOOKUP(VLOOKUP($A182, 'E4 TB Allocation Details'!$A$18:$L$205, MATCH("Customer ID", 'E4 TB Allocation Details'!$A$18:$L$18, 0),FALSE), 'E2 Allocators'!$B$15:$W$361, MATCH('O5 Details by Class &amp; Accounts'!AS$18, 'E2 Allocators'!$B$15:$W$15, 0),FALSE)*$G182), 0, VLOOKUP(VLOOKUP($A182, 'E4 TB Allocation Details'!$A$18:$L$205, MATCH("Customer ID", 'E4 TB Allocation Details'!$A$18:$L$18, 0),FALSE), 'E2 Allocators'!$B$15:$W$361, MATCH('O5 Details by Class &amp; Accounts'!AS$18, 'E2 Allocators'!$B$15:$W$15, 0),FALSE)*$G182)</f>
        <v>0</v>
      </c>
      <c r="AT182" s="1412">
        <f ca="1">IF(ISERROR(VLOOKUP(VLOOKUP($A182, 'E4 TB Allocation Details'!$A$18:$L$205, MATCH("Customer ID", 'E4 TB Allocation Details'!$A$18:$L$18, 0),FALSE), 'E2 Allocators'!$B$15:$W$361, MATCH('O5 Details by Class &amp; Accounts'!AT$18, 'E2 Allocators'!$B$15:$W$15, 0),FALSE)*$G182), 0, VLOOKUP(VLOOKUP($A182, 'E4 TB Allocation Details'!$A$18:$L$205, MATCH("Customer ID", 'E4 TB Allocation Details'!$A$18:$L$18, 0),FALSE), 'E2 Allocators'!$B$15:$W$361, MATCH('O5 Details by Class &amp; Accounts'!AT$18, 'E2 Allocators'!$B$15:$W$15, 0),FALSE)*$G182)</f>
        <v>0</v>
      </c>
      <c r="AU182" s="1412">
        <f ca="1">IF(ISERROR(VLOOKUP(VLOOKUP($A182, 'E4 TB Allocation Details'!$A$18:$L$205, MATCH("Customer ID", 'E4 TB Allocation Details'!$A$18:$L$18, 0),FALSE), 'E2 Allocators'!$B$15:$W$361, MATCH('O5 Details by Class &amp; Accounts'!AU$18, 'E2 Allocators'!$B$15:$W$15, 0),FALSE)*$G182), 0, VLOOKUP(VLOOKUP($A182, 'E4 TB Allocation Details'!$A$18:$L$205, MATCH("Customer ID", 'E4 TB Allocation Details'!$A$18:$L$18, 0),FALSE), 'E2 Allocators'!$B$15:$W$361, MATCH('O5 Details by Class &amp; Accounts'!AU$18, 'E2 Allocators'!$B$15:$W$15, 0),FALSE)*$G182)</f>
        <v>0</v>
      </c>
      <c r="AV182" s="1412">
        <f ca="1">IF(ISERROR(VLOOKUP(VLOOKUP($A182, 'E4 TB Allocation Details'!$A$18:$L$205, MATCH("Customer ID", 'E4 TB Allocation Details'!$A$18:$L$18, 0),FALSE), 'E2 Allocators'!$B$15:$W$361, MATCH('O5 Details by Class &amp; Accounts'!AV$18, 'E2 Allocators'!$B$15:$W$15, 0),FALSE)*$G182), 0, VLOOKUP(VLOOKUP($A182, 'E4 TB Allocation Details'!$A$18:$L$205, MATCH("Customer ID", 'E4 TB Allocation Details'!$A$18:$L$18, 0),FALSE), 'E2 Allocators'!$B$15:$W$361, MATCH('O5 Details by Class &amp; Accounts'!AV$18, 'E2 Allocators'!$B$15:$W$15, 0),FALSE)*$G182)</f>
        <v>0</v>
      </c>
      <c r="AW182" s="1412">
        <f ca="1">IF(ISERROR(VLOOKUP(VLOOKUP($A182, 'E4 TB Allocation Details'!$A$18:$L$205, MATCH("Customer ID", 'E4 TB Allocation Details'!$A$18:$L$18, 0),FALSE), 'E2 Allocators'!$B$15:$W$361, MATCH('O5 Details by Class &amp; Accounts'!AW$18, 'E2 Allocators'!$B$15:$W$15, 0),FALSE)*$G182), 0, VLOOKUP(VLOOKUP($A182, 'E4 TB Allocation Details'!$A$18:$L$205, MATCH("Customer ID", 'E4 TB Allocation Details'!$A$18:$L$18, 0),FALSE), 'E2 Allocators'!$B$15:$W$361, MATCH('O5 Details by Class &amp; Accounts'!AW$18, 'E2 Allocators'!$B$15:$W$15, 0),FALSE)*$G182)</f>
        <v>0</v>
      </c>
      <c r="AX182" s="1412">
        <f t="shared" si="44"/>
        <v>0</v>
      </c>
      <c r="AY182" s="1412">
        <f ca="1">IF(ISERROR(VLOOKUP(VLOOKUP($A182, 'E4 TB Allocation Details'!$A$18:$L$205, MATCH("Misc ID", 'E4 TB Allocation Details'!$A$18:$L$18, 0),FALSE), 'E2 Allocators'!$B$15:$W$361, MATCH('O5 Details by Class &amp; Accounts'!AY$18, 'E2 Allocators'!$B$15:$W$15, 0),FALSE)*$E182), 0, VLOOKUP(VLOOKUP($A182, 'E4 TB Allocation Details'!$A$18:$L$205, MATCH("Misc ID", 'E4 TB Allocation Details'!$A$18:$L$18, 0),FALSE), 'E2 Allocators'!$B$15:$W$361, MATCH('O5 Details by Class &amp; Accounts'!AY$18, 'E2 Allocators'!$B$15:$W$15, 0),FALSE)*$E182)</f>
        <v>0</v>
      </c>
      <c r="AZ182" s="1412">
        <f ca="1">IF(ISERROR(VLOOKUP(VLOOKUP($A182, 'E4 TB Allocation Details'!$A$18:$L$205, MATCH("Misc ID", 'E4 TB Allocation Details'!$A$18:$L$18, 0),FALSE), 'E2 Allocators'!$B$15:$W$361, MATCH('O5 Details by Class &amp; Accounts'!AZ$18, 'E2 Allocators'!$B$15:$W$15, 0),FALSE)*$E182), 0, VLOOKUP(VLOOKUP($A182, 'E4 TB Allocation Details'!$A$18:$L$205, MATCH("Misc ID", 'E4 TB Allocation Details'!$A$18:$L$18, 0),FALSE), 'E2 Allocators'!$B$15:$W$361, MATCH('O5 Details by Class &amp; Accounts'!AZ$18, 'E2 Allocators'!$B$15:$W$15, 0),FALSE)*$E182)</f>
        <v>0</v>
      </c>
      <c r="BA182" s="1412">
        <f ca="1">IF(ISERROR(VLOOKUP(VLOOKUP($A182, 'E4 TB Allocation Details'!$A$18:$L$205, MATCH("Misc ID", 'E4 TB Allocation Details'!$A$18:$L$18, 0),FALSE), 'E2 Allocators'!$B$15:$W$361, MATCH('O5 Details by Class &amp; Accounts'!BA$18, 'E2 Allocators'!$B$15:$W$15, 0),FALSE)*$E182), 0, VLOOKUP(VLOOKUP($A182, 'E4 TB Allocation Details'!$A$18:$L$205, MATCH("Misc ID", 'E4 TB Allocation Details'!$A$18:$L$18, 0),FALSE), 'E2 Allocators'!$B$15:$W$361, MATCH('O5 Details by Class &amp; Accounts'!BA$18, 'E2 Allocators'!$B$15:$W$15, 0),FALSE)*$E182)</f>
        <v>0</v>
      </c>
      <c r="BB182" s="1412">
        <f ca="1">IF(ISERROR(VLOOKUP(VLOOKUP($A182, 'E4 TB Allocation Details'!$A$18:$L$205, MATCH("Misc ID", 'E4 TB Allocation Details'!$A$18:$L$18, 0),FALSE), 'E2 Allocators'!$B$15:$W$361, MATCH('O5 Details by Class &amp; Accounts'!BB$18, 'E2 Allocators'!$B$15:$W$15, 0),FALSE)*$E182), 0, VLOOKUP(VLOOKUP($A182, 'E4 TB Allocation Details'!$A$18:$L$205, MATCH("Misc ID", 'E4 TB Allocation Details'!$A$18:$L$18, 0),FALSE), 'E2 Allocators'!$B$15:$W$361, MATCH('O5 Details by Class &amp; Accounts'!BB$18, 'E2 Allocators'!$B$15:$W$15, 0),FALSE)*$E182)</f>
        <v>0</v>
      </c>
      <c r="BC182" s="1412">
        <f ca="1">IF(ISERROR(VLOOKUP(VLOOKUP($A182, 'E4 TB Allocation Details'!$A$18:$L$205, MATCH("Misc ID", 'E4 TB Allocation Details'!$A$18:$L$18, 0),FALSE), 'E2 Allocators'!$B$15:$W$361, MATCH('O5 Details by Class &amp; Accounts'!BC$18, 'E2 Allocators'!$B$15:$W$15, 0),FALSE)*$E182), 0, VLOOKUP(VLOOKUP($A182, 'E4 TB Allocation Details'!$A$18:$L$205, MATCH("Misc ID", 'E4 TB Allocation Details'!$A$18:$L$18, 0),FALSE), 'E2 Allocators'!$B$15:$W$361, MATCH('O5 Details by Class &amp; Accounts'!BC$18, 'E2 Allocators'!$B$15:$W$15, 0),FALSE)*$E182)</f>
        <v>0</v>
      </c>
      <c r="BD182" s="1412">
        <f ca="1">IF(ISERROR(VLOOKUP(VLOOKUP($A182, 'E4 TB Allocation Details'!$A$18:$L$205, MATCH("Misc ID", 'E4 TB Allocation Details'!$A$18:$L$18, 0),FALSE), 'E2 Allocators'!$B$15:$W$361, MATCH('O5 Details by Class &amp; Accounts'!BD$18, 'E2 Allocators'!$B$15:$W$15, 0),FALSE)*$E182), 0, VLOOKUP(VLOOKUP($A182, 'E4 TB Allocation Details'!$A$18:$L$205, MATCH("Misc ID", 'E4 TB Allocation Details'!$A$18:$L$18, 0),FALSE), 'E2 Allocators'!$B$15:$W$361, MATCH('O5 Details by Class &amp; Accounts'!BD$18, 'E2 Allocators'!$B$15:$W$15, 0),FALSE)*$E182)</f>
        <v>0</v>
      </c>
      <c r="BE182" s="1412">
        <f ca="1">IF(ISERROR(VLOOKUP(VLOOKUP($A182, 'E4 TB Allocation Details'!$A$18:$L$205, MATCH("Misc ID", 'E4 TB Allocation Details'!$A$18:$L$18, 0),FALSE), 'E2 Allocators'!$B$15:$W$361, MATCH('O5 Details by Class &amp; Accounts'!BE$18, 'E2 Allocators'!$B$15:$W$15, 0),FALSE)*$E182), 0, VLOOKUP(VLOOKUP($A182, 'E4 TB Allocation Details'!$A$18:$L$205, MATCH("Misc ID", 'E4 TB Allocation Details'!$A$18:$L$18, 0),FALSE), 'E2 Allocators'!$B$15:$W$361, MATCH('O5 Details by Class &amp; Accounts'!BE$18, 'E2 Allocators'!$B$15:$W$15, 0),FALSE)*$E182)</f>
        <v>0</v>
      </c>
      <c r="BF182" s="1412">
        <f ca="1">IF(ISERROR(VLOOKUP(VLOOKUP($A182, 'E4 TB Allocation Details'!$A$18:$L$205, MATCH("Misc ID", 'E4 TB Allocation Details'!$A$18:$L$18, 0),FALSE), 'E2 Allocators'!$B$15:$W$361, MATCH('O5 Details by Class &amp; Accounts'!BF$18, 'E2 Allocators'!$B$15:$W$15, 0),FALSE)*$E182), 0, VLOOKUP(VLOOKUP($A182, 'E4 TB Allocation Details'!$A$18:$L$205, MATCH("Misc ID", 'E4 TB Allocation Details'!$A$18:$L$18, 0),FALSE), 'E2 Allocators'!$B$15:$W$361, MATCH('O5 Details by Class &amp; Accounts'!BF$18, 'E2 Allocators'!$B$15:$W$15, 0),FALSE)*$E182)</f>
        <v>0</v>
      </c>
      <c r="BG182" s="1412">
        <f ca="1">IF(ISERROR(VLOOKUP(VLOOKUP($A182, 'E4 TB Allocation Details'!$A$18:$L$205, MATCH("Misc ID", 'E4 TB Allocation Details'!$A$18:$L$18, 0),FALSE), 'E2 Allocators'!$B$15:$W$361, MATCH('O5 Details by Class &amp; Accounts'!BG$18, 'E2 Allocators'!$B$15:$W$15, 0),FALSE)*$E182), 0, VLOOKUP(VLOOKUP($A182, 'E4 TB Allocation Details'!$A$18:$L$205, MATCH("Misc ID", 'E4 TB Allocation Details'!$A$18:$L$18, 0),FALSE), 'E2 Allocators'!$B$15:$W$361, MATCH('O5 Details by Class &amp; Accounts'!BG$18, 'E2 Allocators'!$B$15:$W$15, 0),FALSE)*$E182)</f>
        <v>0</v>
      </c>
      <c r="BH182" s="1412">
        <f ca="1">IF(ISERROR(VLOOKUP(VLOOKUP($A182, 'E4 TB Allocation Details'!$A$18:$L$205, MATCH("Misc ID", 'E4 TB Allocation Details'!$A$18:$L$18, 0),FALSE), 'E2 Allocators'!$B$15:$W$361, MATCH('O5 Details by Class &amp; Accounts'!BH$18, 'E2 Allocators'!$B$15:$W$15, 0),FALSE)*$E182), 0, VLOOKUP(VLOOKUP($A182, 'E4 TB Allocation Details'!$A$18:$L$205, MATCH("Misc ID", 'E4 TB Allocation Details'!$A$18:$L$18, 0),FALSE), 'E2 Allocators'!$B$15:$W$361, MATCH('O5 Details by Class &amp; Accounts'!BH$18, 'E2 Allocators'!$B$15:$W$15, 0),FALSE)*$E182)</f>
        <v>0</v>
      </c>
      <c r="BI182" s="1412">
        <f ca="1">IF(ISERROR(VLOOKUP(VLOOKUP($A182, 'E4 TB Allocation Details'!$A$18:$L$205, MATCH("Misc ID", 'E4 TB Allocation Details'!$A$18:$L$18, 0),FALSE), 'E2 Allocators'!$B$15:$W$361, MATCH('O5 Details by Class &amp; Accounts'!BI$18, 'E2 Allocators'!$B$15:$W$15, 0),FALSE)*$E182), 0, VLOOKUP(VLOOKUP($A182, 'E4 TB Allocation Details'!$A$18:$L$205, MATCH("Misc ID", 'E4 TB Allocation Details'!$A$18:$L$18, 0),FALSE), 'E2 Allocators'!$B$15:$W$361, MATCH('O5 Details by Class &amp; Accounts'!BI$18, 'E2 Allocators'!$B$15:$W$15, 0),FALSE)*$E182)</f>
        <v>0</v>
      </c>
      <c r="BJ182" s="1412">
        <f ca="1">IF(ISERROR(VLOOKUP(VLOOKUP($A182, 'E4 TB Allocation Details'!$A$18:$L$205, MATCH("Misc ID", 'E4 TB Allocation Details'!$A$18:$L$18, 0),FALSE), 'E2 Allocators'!$B$15:$W$361, MATCH('O5 Details by Class &amp; Accounts'!BJ$18, 'E2 Allocators'!$B$15:$W$15, 0),FALSE)*$E182), 0, VLOOKUP(VLOOKUP($A182, 'E4 TB Allocation Details'!$A$18:$L$205, MATCH("Misc ID", 'E4 TB Allocation Details'!$A$18:$L$18, 0),FALSE), 'E2 Allocators'!$B$15:$W$361, MATCH('O5 Details by Class &amp; Accounts'!BJ$18, 'E2 Allocators'!$B$15:$W$15, 0),FALSE)*$E182)</f>
        <v>0</v>
      </c>
      <c r="BK182" s="1412">
        <f ca="1">IF(ISERROR(VLOOKUP(VLOOKUP($A182, 'E4 TB Allocation Details'!$A$18:$L$205, MATCH("Misc ID", 'E4 TB Allocation Details'!$A$18:$L$18, 0),FALSE), 'E2 Allocators'!$B$15:$W$361, MATCH('O5 Details by Class &amp; Accounts'!BK$18, 'E2 Allocators'!$B$15:$W$15, 0),FALSE)*$E182), 0, VLOOKUP(VLOOKUP($A182, 'E4 TB Allocation Details'!$A$18:$L$205, MATCH("Misc ID", 'E4 TB Allocation Details'!$A$18:$L$18, 0),FALSE), 'E2 Allocators'!$B$15:$W$361, MATCH('O5 Details by Class &amp; Accounts'!BK$18, 'E2 Allocators'!$B$15:$W$15, 0),FALSE)*$E182)</f>
        <v>0</v>
      </c>
      <c r="BL182" s="1412">
        <f ca="1">IF(ISERROR(VLOOKUP(VLOOKUP($A182, 'E4 TB Allocation Details'!$A$18:$L$205, MATCH("Misc ID", 'E4 TB Allocation Details'!$A$18:$L$18, 0),FALSE), 'E2 Allocators'!$B$15:$W$361, MATCH('O5 Details by Class &amp; Accounts'!BL$18, 'E2 Allocators'!$B$15:$W$15, 0),FALSE)*$E182), 0, VLOOKUP(VLOOKUP($A182, 'E4 TB Allocation Details'!$A$18:$L$205, MATCH("Misc ID", 'E4 TB Allocation Details'!$A$18:$L$18, 0),FALSE), 'E2 Allocators'!$B$15:$W$361, MATCH('O5 Details by Class &amp; Accounts'!BL$18, 'E2 Allocators'!$B$15:$W$15, 0),FALSE)*$E182)</f>
        <v>0</v>
      </c>
      <c r="BM182" s="1412">
        <f ca="1">IF(ISERROR(VLOOKUP(VLOOKUP($A182, 'E4 TB Allocation Details'!$A$18:$L$205, MATCH("Misc ID", 'E4 TB Allocation Details'!$A$18:$L$18, 0),FALSE), 'E2 Allocators'!$B$15:$W$361, MATCH('O5 Details by Class &amp; Accounts'!BM$18, 'E2 Allocators'!$B$15:$W$15, 0),FALSE)*$E182), 0, VLOOKUP(VLOOKUP($A182, 'E4 TB Allocation Details'!$A$18:$L$205, MATCH("Misc ID", 'E4 TB Allocation Details'!$A$18:$L$18, 0),FALSE), 'E2 Allocators'!$B$15:$W$361, MATCH('O5 Details by Class &amp; Accounts'!BM$18, 'E2 Allocators'!$B$15:$W$15, 0),FALSE)*$E182)</f>
        <v>0</v>
      </c>
      <c r="BN182" s="1412">
        <f ca="1">IF(ISERROR(VLOOKUP(VLOOKUP($A182, 'E4 TB Allocation Details'!$A$18:$L$205, MATCH("Misc ID", 'E4 TB Allocation Details'!$A$18:$L$18, 0),FALSE), 'E2 Allocators'!$B$15:$W$361, MATCH('O5 Details by Class &amp; Accounts'!BN$18, 'E2 Allocators'!$B$15:$W$15, 0),FALSE)*$E182), 0, VLOOKUP(VLOOKUP($A182, 'E4 TB Allocation Details'!$A$18:$L$205, MATCH("Misc ID", 'E4 TB Allocation Details'!$A$18:$L$18, 0),FALSE), 'E2 Allocators'!$B$15:$W$361, MATCH('O5 Details by Class &amp; Accounts'!BN$18, 'E2 Allocators'!$B$15:$W$15, 0),FALSE)*$E182)</f>
        <v>0</v>
      </c>
      <c r="BO182" s="1412">
        <f ca="1">IF(ISERROR(VLOOKUP(VLOOKUP($A182, 'E4 TB Allocation Details'!$A$18:$L$205, MATCH("Misc ID", 'E4 TB Allocation Details'!$A$18:$L$18, 0),FALSE), 'E2 Allocators'!$B$15:$W$361, MATCH('O5 Details by Class &amp; Accounts'!BO$18, 'E2 Allocators'!$B$15:$W$15, 0),FALSE)*$E182), 0, VLOOKUP(VLOOKUP($A182, 'E4 TB Allocation Details'!$A$18:$L$205, MATCH("Misc ID", 'E4 TB Allocation Details'!$A$18:$L$18, 0),FALSE), 'E2 Allocators'!$B$15:$W$361, MATCH('O5 Details by Class &amp; Accounts'!BO$18, 'E2 Allocators'!$B$15:$W$15, 0),FALSE)*$E182)</f>
        <v>0</v>
      </c>
      <c r="BP182" s="1412">
        <f ca="1">IF(ISERROR(VLOOKUP(VLOOKUP($A182, 'E4 TB Allocation Details'!$A$18:$L$205, MATCH("Misc ID", 'E4 TB Allocation Details'!$A$18:$L$18, 0),FALSE), 'E2 Allocators'!$B$15:$W$361, MATCH('O5 Details by Class &amp; Accounts'!BP$18, 'E2 Allocators'!$B$15:$W$15, 0),FALSE)*$E182), 0, VLOOKUP(VLOOKUP($A182, 'E4 TB Allocation Details'!$A$18:$L$205, MATCH("Misc ID", 'E4 TB Allocation Details'!$A$18:$L$18, 0),FALSE), 'E2 Allocators'!$B$15:$W$361, MATCH('O5 Details by Class &amp; Accounts'!BP$18, 'E2 Allocators'!$B$15:$W$15, 0),FALSE)*$E182)</f>
        <v>0</v>
      </c>
      <c r="BQ182" s="1412">
        <f ca="1">IF(ISERROR(VLOOKUP(VLOOKUP($A182, 'E4 TB Allocation Details'!$A$18:$L$205, MATCH("Misc ID", 'E4 TB Allocation Details'!$A$18:$L$18, 0),FALSE), 'E2 Allocators'!$B$15:$W$361, MATCH('O5 Details by Class &amp; Accounts'!BQ$18, 'E2 Allocators'!$B$15:$W$15, 0),FALSE)*$E182), 0, VLOOKUP(VLOOKUP($A182, 'E4 TB Allocation Details'!$A$18:$L$205, MATCH("Misc ID", 'E4 TB Allocation Details'!$A$18:$L$18, 0),FALSE), 'E2 Allocators'!$B$15:$W$361, MATCH('O5 Details by Class &amp; Accounts'!BQ$18, 'E2 Allocators'!$B$15:$W$15, 0),FALSE)*$E182)</f>
        <v>0</v>
      </c>
      <c r="BR182" s="1412">
        <f ca="1">IF(ISERROR(VLOOKUP(VLOOKUP($A182, 'E4 TB Allocation Details'!$A$18:$L$205, MATCH("Misc ID", 'E4 TB Allocation Details'!$A$18:$L$18, 0),FALSE), 'E2 Allocators'!$B$15:$W$361, MATCH('O5 Details by Class &amp; Accounts'!BR$18, 'E2 Allocators'!$B$15:$W$15, 0),FALSE)*$E182), 0, VLOOKUP(VLOOKUP($A182, 'E4 TB Allocation Details'!$A$18:$L$205, MATCH("Misc ID", 'E4 TB Allocation Details'!$A$18:$L$18, 0),FALSE), 'E2 Allocators'!$B$15:$W$361, MATCH('O5 Details by Class &amp; Accounts'!BR$18, 'E2 Allocators'!$B$15:$W$15, 0),FALSE)*$E182)</f>
        <v>0</v>
      </c>
      <c r="BS182" s="1412">
        <f t="shared" si="41"/>
        <v>0</v>
      </c>
      <c r="BT182" s="1412">
        <f ca="1">IF(ISERROR(VLOOKUP(VLOOKUP($A182, 'E4 TB Allocation Details'!$A$18:$L$205, MATCH("A &amp; G ID", 'E4 TB Allocation Details'!$A$18:$L$18, 0),FALSE), 'E2 Allocators'!$B$15:$W$361, MATCH('O5 Details by Class &amp; Accounts'!BT$18, 'E2 Allocators'!$B$15:$W$15, 0),FALSE)*$E182), 0, VLOOKUP(VLOOKUP($A182, 'E4 TB Allocation Details'!$A$18:$L$205, MATCH("A &amp; G ID", 'E4 TB Allocation Details'!$A$18:$L$18, 0),FALSE), 'E2 Allocators'!$B$15:$W$361, MATCH('O5 Details by Class &amp; Accounts'!BT$18, 'E2 Allocators'!$B$15:$W$15, 0),FALSE)*$E182)</f>
        <v>16821.836424104338</v>
      </c>
      <c r="BU182" s="1412">
        <f ca="1">IF(ISERROR(VLOOKUP(VLOOKUP($A182, 'E4 TB Allocation Details'!$A$18:$L$205, MATCH("A &amp; G ID", 'E4 TB Allocation Details'!$A$18:$L$18, 0),FALSE), 'E2 Allocators'!$B$15:$W$361, MATCH('O5 Details by Class &amp; Accounts'!BU$18, 'E2 Allocators'!$B$15:$W$15, 0),FALSE)*$E182), 0, VLOOKUP(VLOOKUP($A182, 'E4 TB Allocation Details'!$A$18:$L$205, MATCH("A &amp; G ID", 'E4 TB Allocation Details'!$A$18:$L$18, 0),FALSE), 'E2 Allocators'!$B$15:$W$361, MATCH('O5 Details by Class &amp; Accounts'!BU$18, 'E2 Allocators'!$B$15:$W$15, 0),FALSE)*$E182)</f>
        <v>4738.6003207145823</v>
      </c>
      <c r="BV182" s="1412">
        <f ca="1">IF(ISERROR(VLOOKUP(VLOOKUP($A182, 'E4 TB Allocation Details'!$A$18:$L$205, MATCH("A &amp; G ID", 'E4 TB Allocation Details'!$A$18:$L$18, 0),FALSE), 'E2 Allocators'!$B$15:$W$361, MATCH('O5 Details by Class &amp; Accounts'!BV$18, 'E2 Allocators'!$B$15:$W$15, 0),FALSE)*$E182), 0, VLOOKUP(VLOOKUP($A182, 'E4 TB Allocation Details'!$A$18:$L$205, MATCH("A &amp; G ID", 'E4 TB Allocation Details'!$A$18:$L$18, 0),FALSE), 'E2 Allocators'!$B$15:$W$361, MATCH('O5 Details by Class &amp; Accounts'!BV$18, 'E2 Allocators'!$B$15:$W$15, 0),FALSE)*$E182)</f>
        <v>5097.0741342343417</v>
      </c>
      <c r="BW182" s="1412">
        <f ca="1">IF(ISERROR(VLOOKUP(VLOOKUP($A182, 'E4 TB Allocation Details'!$A$18:$L$205, MATCH("A &amp; G ID", 'E4 TB Allocation Details'!$A$18:$L$18, 0),FALSE), 'E2 Allocators'!$B$15:$W$361, MATCH('O5 Details by Class &amp; Accounts'!BW$18, 'E2 Allocators'!$B$15:$W$15, 0),FALSE)*$E182), 0, VLOOKUP(VLOOKUP($A182, 'E4 TB Allocation Details'!$A$18:$L$205, MATCH("A &amp; G ID", 'E4 TB Allocation Details'!$A$18:$L$18, 0),FALSE), 'E2 Allocators'!$B$15:$W$361, MATCH('O5 Details by Class &amp; Accounts'!BW$18, 'E2 Allocators'!$B$15:$W$15, 0),FALSE)*$E182)</f>
        <v>0</v>
      </c>
      <c r="BX182" s="1412">
        <f ca="1">IF(ISERROR(VLOOKUP(VLOOKUP($A182, 'E4 TB Allocation Details'!$A$18:$L$205, MATCH("A &amp; G ID", 'E4 TB Allocation Details'!$A$18:$L$18, 0),FALSE), 'E2 Allocators'!$B$15:$W$361, MATCH('O5 Details by Class &amp; Accounts'!BX$18, 'E2 Allocators'!$B$15:$W$15, 0),FALSE)*$E182), 0, VLOOKUP(VLOOKUP($A182, 'E4 TB Allocation Details'!$A$18:$L$205, MATCH("A &amp; G ID", 'E4 TB Allocation Details'!$A$18:$L$18, 0),FALSE), 'E2 Allocators'!$B$15:$W$361, MATCH('O5 Details by Class &amp; Accounts'!BX$18, 'E2 Allocators'!$B$15:$W$15, 0),FALSE)*$E182)</f>
        <v>0</v>
      </c>
      <c r="BY182" s="1412">
        <f ca="1">IF(ISERROR(VLOOKUP(VLOOKUP($A182, 'E4 TB Allocation Details'!$A$18:$L$205, MATCH("A &amp; G ID", 'E4 TB Allocation Details'!$A$18:$L$18, 0),FALSE), 'E2 Allocators'!$B$15:$W$361, MATCH('O5 Details by Class &amp; Accounts'!BY$18, 'E2 Allocators'!$B$15:$W$15, 0),FALSE)*$E182), 0, VLOOKUP(VLOOKUP($A182, 'E4 TB Allocation Details'!$A$18:$L$205, MATCH("A &amp; G ID", 'E4 TB Allocation Details'!$A$18:$L$18, 0),FALSE), 'E2 Allocators'!$B$15:$W$361, MATCH('O5 Details by Class &amp; Accounts'!BY$18, 'E2 Allocators'!$B$15:$W$15, 0),FALSE)*$E182)</f>
        <v>0</v>
      </c>
      <c r="BZ182" s="1412">
        <f ca="1">IF(ISERROR(VLOOKUP(VLOOKUP($A182, 'E4 TB Allocation Details'!$A$18:$L$205, MATCH("A &amp; G ID", 'E4 TB Allocation Details'!$A$18:$L$18, 0),FALSE), 'E2 Allocators'!$B$15:$W$361, MATCH('O5 Details by Class &amp; Accounts'!BZ$18, 'E2 Allocators'!$B$15:$W$15, 0),FALSE)*$E182), 0, VLOOKUP(VLOOKUP($A182, 'E4 TB Allocation Details'!$A$18:$L$205, MATCH("A &amp; G ID", 'E4 TB Allocation Details'!$A$18:$L$18, 0),FALSE), 'E2 Allocators'!$B$15:$W$361, MATCH('O5 Details by Class &amp; Accounts'!BZ$18, 'E2 Allocators'!$B$15:$W$15, 0),FALSE)*$E182)</f>
        <v>1200.0055841357753</v>
      </c>
      <c r="CA182" s="1412">
        <f ca="1">IF(ISERROR(VLOOKUP(VLOOKUP($A182, 'E4 TB Allocation Details'!$A$18:$L$205, MATCH("A &amp; G ID", 'E4 TB Allocation Details'!$A$18:$L$18, 0),FALSE), 'E2 Allocators'!$B$15:$W$361, MATCH('O5 Details by Class &amp; Accounts'!CA$18, 'E2 Allocators'!$B$15:$W$15, 0),FALSE)*$E182), 0, VLOOKUP(VLOOKUP($A182, 'E4 TB Allocation Details'!$A$18:$L$205, MATCH("A &amp; G ID", 'E4 TB Allocation Details'!$A$18:$L$18, 0),FALSE), 'E2 Allocators'!$B$15:$W$361, MATCH('O5 Details by Class &amp; Accounts'!CA$18, 'E2 Allocators'!$B$15:$W$15, 0),FALSE)*$E182)</f>
        <v>75.701539643167479</v>
      </c>
      <c r="CB182" s="1412">
        <f ca="1">IF(ISERROR(VLOOKUP(VLOOKUP($A182, 'E4 TB Allocation Details'!$A$18:$L$205, MATCH("A &amp; G ID", 'E4 TB Allocation Details'!$A$18:$L$18, 0),FALSE), 'E2 Allocators'!$B$15:$W$361, MATCH('O5 Details by Class &amp; Accounts'!CB$18, 'E2 Allocators'!$B$15:$W$15, 0),FALSE)*$E182), 0, VLOOKUP(VLOOKUP($A182, 'E4 TB Allocation Details'!$A$18:$L$205, MATCH("A &amp; G ID", 'E4 TB Allocation Details'!$A$18:$L$18, 0),FALSE), 'E2 Allocators'!$B$15:$W$361, MATCH('O5 Details by Class &amp; Accounts'!CB$18, 'E2 Allocators'!$B$15:$W$15, 0),FALSE)*$E182)</f>
        <v>66.781997167794628</v>
      </c>
      <c r="CC182" s="1412">
        <f ca="1">IF(ISERROR(VLOOKUP(VLOOKUP($A182, 'E4 TB Allocation Details'!$A$18:$L$205, MATCH("A &amp; G ID", 'E4 TB Allocation Details'!$A$18:$L$18, 0),FALSE), 'E2 Allocators'!$B$15:$W$361, MATCH('O5 Details by Class &amp; Accounts'!CC$18, 'E2 Allocators'!$B$15:$W$15, 0),FALSE)*$E182), 0, VLOOKUP(VLOOKUP($A182, 'E4 TB Allocation Details'!$A$18:$L$205, MATCH("A &amp; G ID", 'E4 TB Allocation Details'!$A$18:$L$18, 0),FALSE), 'E2 Allocators'!$B$15:$W$361, MATCH('O5 Details by Class &amp; Accounts'!CC$18, 'E2 Allocators'!$B$15:$W$15, 0),FALSE)*$E182)</f>
        <v>0</v>
      </c>
      <c r="CD182" s="1412">
        <f ca="1">IF(ISERROR(VLOOKUP(VLOOKUP($A182, 'E4 TB Allocation Details'!$A$18:$L$205, MATCH("A &amp; G ID", 'E4 TB Allocation Details'!$A$18:$L$18, 0),FALSE), 'E2 Allocators'!$B$15:$W$361, MATCH('O5 Details by Class &amp; Accounts'!CD$18, 'E2 Allocators'!$B$15:$W$15, 0),FALSE)*$E182), 0, VLOOKUP(VLOOKUP($A182, 'E4 TB Allocation Details'!$A$18:$L$205, MATCH("A &amp; G ID", 'E4 TB Allocation Details'!$A$18:$L$18, 0),FALSE), 'E2 Allocators'!$B$15:$W$361, MATCH('O5 Details by Class &amp; Accounts'!CD$18, 'E2 Allocators'!$B$15:$W$15, 0),FALSE)*$E182)</f>
        <v>0</v>
      </c>
      <c r="CE182" s="1412">
        <f ca="1">IF(ISERROR(VLOOKUP(VLOOKUP($A182, 'E4 TB Allocation Details'!$A$18:$L$205, MATCH("A &amp; G ID", 'E4 TB Allocation Details'!$A$18:$L$18, 0),FALSE), 'E2 Allocators'!$B$15:$W$361, MATCH('O5 Details by Class &amp; Accounts'!CE$18, 'E2 Allocators'!$B$15:$W$15, 0),FALSE)*$E182), 0, VLOOKUP(VLOOKUP($A182, 'E4 TB Allocation Details'!$A$18:$L$205, MATCH("A &amp; G ID", 'E4 TB Allocation Details'!$A$18:$L$18, 0),FALSE), 'E2 Allocators'!$B$15:$W$361, MATCH('O5 Details by Class &amp; Accounts'!CE$18, 'E2 Allocators'!$B$15:$W$15, 0),FALSE)*$E182)</f>
        <v>0</v>
      </c>
      <c r="CF182" s="1412">
        <f ca="1">IF(ISERROR(VLOOKUP(VLOOKUP($A182, 'E4 TB Allocation Details'!$A$18:$L$205, MATCH("A &amp; G ID", 'E4 TB Allocation Details'!$A$18:$L$18, 0),FALSE), 'E2 Allocators'!$B$15:$W$361, MATCH('O5 Details by Class &amp; Accounts'!CF$18, 'E2 Allocators'!$B$15:$W$15, 0),FALSE)*$E182), 0, VLOOKUP(VLOOKUP($A182, 'E4 TB Allocation Details'!$A$18:$L$205, MATCH("A &amp; G ID", 'E4 TB Allocation Details'!$A$18:$L$18, 0),FALSE), 'E2 Allocators'!$B$15:$W$361, MATCH('O5 Details by Class &amp; Accounts'!CF$18, 'E2 Allocators'!$B$15:$W$15, 0),FALSE)*$E182)</f>
        <v>0</v>
      </c>
      <c r="CG182" s="1412">
        <f ca="1">IF(ISERROR(VLOOKUP(VLOOKUP($A182, 'E4 TB Allocation Details'!$A$18:$L$205, MATCH("A &amp; G ID", 'E4 TB Allocation Details'!$A$18:$L$18, 0),FALSE), 'E2 Allocators'!$B$15:$W$361, MATCH('O5 Details by Class &amp; Accounts'!CG$18, 'E2 Allocators'!$B$15:$W$15, 0),FALSE)*$E182), 0, VLOOKUP(VLOOKUP($A182, 'E4 TB Allocation Details'!$A$18:$L$205, MATCH("A &amp; G ID", 'E4 TB Allocation Details'!$A$18:$L$18, 0),FALSE), 'E2 Allocators'!$B$15:$W$361, MATCH('O5 Details by Class &amp; Accounts'!CG$18, 'E2 Allocators'!$B$15:$W$15, 0),FALSE)*$E182)</f>
        <v>0</v>
      </c>
      <c r="CH182" s="1412">
        <f ca="1">IF(ISERROR(VLOOKUP(VLOOKUP($A182, 'E4 TB Allocation Details'!$A$18:$L$205, MATCH("A &amp; G ID", 'E4 TB Allocation Details'!$A$18:$L$18, 0),FALSE), 'E2 Allocators'!$B$15:$W$361, MATCH('O5 Details by Class &amp; Accounts'!CH$18, 'E2 Allocators'!$B$15:$W$15, 0),FALSE)*$E182), 0, VLOOKUP(VLOOKUP($A182, 'E4 TB Allocation Details'!$A$18:$L$205, MATCH("A &amp; G ID", 'E4 TB Allocation Details'!$A$18:$L$18, 0),FALSE), 'E2 Allocators'!$B$15:$W$361, MATCH('O5 Details by Class &amp; Accounts'!CH$18, 'E2 Allocators'!$B$15:$W$15, 0),FALSE)*$E182)</f>
        <v>0</v>
      </c>
      <c r="CI182" s="1412">
        <f ca="1">IF(ISERROR(VLOOKUP(VLOOKUP($A182, 'E4 TB Allocation Details'!$A$18:$L$205, MATCH("A &amp; G ID", 'E4 TB Allocation Details'!$A$18:$L$18, 0),FALSE), 'E2 Allocators'!$B$15:$W$361, MATCH('O5 Details by Class &amp; Accounts'!CI$18, 'E2 Allocators'!$B$15:$W$15, 0),FALSE)*$E182), 0, VLOOKUP(VLOOKUP($A182, 'E4 TB Allocation Details'!$A$18:$L$205, MATCH("A &amp; G ID", 'E4 TB Allocation Details'!$A$18:$L$18, 0),FALSE), 'E2 Allocators'!$B$15:$W$361, MATCH('O5 Details by Class &amp; Accounts'!CI$18, 'E2 Allocators'!$B$15:$W$15, 0),FALSE)*$E182)</f>
        <v>0</v>
      </c>
      <c r="CJ182" s="1412">
        <f ca="1">IF(ISERROR(VLOOKUP(VLOOKUP($A182, 'E4 TB Allocation Details'!$A$18:$L$205, MATCH("A &amp; G ID", 'E4 TB Allocation Details'!$A$18:$L$18, 0),FALSE), 'E2 Allocators'!$B$15:$W$361, MATCH('O5 Details by Class &amp; Accounts'!CJ$18, 'E2 Allocators'!$B$15:$W$15, 0),FALSE)*$E182), 0, VLOOKUP(VLOOKUP($A182, 'E4 TB Allocation Details'!$A$18:$L$205, MATCH("A &amp; G ID", 'E4 TB Allocation Details'!$A$18:$L$18, 0),FALSE), 'E2 Allocators'!$B$15:$W$361, MATCH('O5 Details by Class &amp; Accounts'!CJ$18, 'E2 Allocators'!$B$15:$W$15, 0),FALSE)*$E182)</f>
        <v>0</v>
      </c>
      <c r="CK182" s="1412">
        <f ca="1">IF(ISERROR(VLOOKUP(VLOOKUP($A182, 'E4 TB Allocation Details'!$A$18:$L$205, MATCH("A &amp; G ID", 'E4 TB Allocation Details'!$A$18:$L$18, 0),FALSE), 'E2 Allocators'!$B$15:$W$361, MATCH('O5 Details by Class &amp; Accounts'!CK$18, 'E2 Allocators'!$B$15:$W$15, 0),FALSE)*$E182), 0, VLOOKUP(VLOOKUP($A182, 'E4 TB Allocation Details'!$A$18:$L$205, MATCH("A &amp; G ID", 'E4 TB Allocation Details'!$A$18:$L$18, 0),FALSE), 'E2 Allocators'!$B$15:$W$361, MATCH('O5 Details by Class &amp; Accounts'!CK$18, 'E2 Allocators'!$B$15:$W$15, 0),FALSE)*$E182)</f>
        <v>0</v>
      </c>
      <c r="CL182" s="1412">
        <f ca="1">IF(ISERROR(VLOOKUP(VLOOKUP($A182, 'E4 TB Allocation Details'!$A$18:$L$205, MATCH("A &amp; G ID", 'E4 TB Allocation Details'!$A$18:$L$18, 0),FALSE), 'E2 Allocators'!$B$15:$W$361, MATCH('O5 Details by Class &amp; Accounts'!CL$18, 'E2 Allocators'!$B$15:$W$15, 0),FALSE)*$E182), 0, VLOOKUP(VLOOKUP($A182, 'E4 TB Allocation Details'!$A$18:$L$205, MATCH("A &amp; G ID", 'E4 TB Allocation Details'!$A$18:$L$18, 0),FALSE), 'E2 Allocators'!$B$15:$W$361, MATCH('O5 Details by Class &amp; Accounts'!CL$18, 'E2 Allocators'!$B$15:$W$15, 0),FALSE)*$E182)</f>
        <v>0</v>
      </c>
      <c r="CM182" s="1412">
        <f ca="1">IF(ISERROR(VLOOKUP(VLOOKUP($A182, 'E4 TB Allocation Details'!$A$18:$L$205, MATCH("A &amp; G ID", 'E4 TB Allocation Details'!$A$18:$L$18, 0),FALSE), 'E2 Allocators'!$B$15:$W$361, MATCH('O5 Details by Class &amp; Accounts'!CM$18, 'E2 Allocators'!$B$15:$W$15, 0),FALSE)*$E182), 0, VLOOKUP(VLOOKUP($A182, 'E4 TB Allocation Details'!$A$18:$L$205, MATCH("A &amp; G ID", 'E4 TB Allocation Details'!$A$18:$L$18, 0),FALSE), 'E2 Allocators'!$B$15:$W$361, MATCH('O5 Details by Class &amp; Accounts'!CM$18, 'E2 Allocators'!$B$15:$W$15, 0),FALSE)*$E182)</f>
        <v>0</v>
      </c>
      <c r="CN182" s="1412">
        <f t="shared" si="42"/>
        <v>28000.000000000004</v>
      </c>
      <c r="CO182" s="1792">
        <f t="shared" si="43"/>
        <v>0</v>
      </c>
      <c r="CQ182" s="2087" t="s">
        <v>675</v>
      </c>
    </row>
    <row r="183" spans="1:95" s="81" customFormat="1" ht="12.75">
      <c r="A183" s="1170">
        <v>5645</v>
      </c>
      <c r="B183" s="452" t="s">
        <v>1343</v>
      </c>
      <c r="C183" s="1789">
        <f ca="1">IF(ISERROR(VLOOKUP($A183,'I3 TB Data'!$A$23:$H$458,MATCH('O5 Details by Class &amp; Accounts'!$C$18, 'I3 TB Data'!$A$23:$H$23,0),0)), 0, VLOOKUP($A183,'I3 TB Data'!$A$23:$H$458,MATCH('O5 Details by Class &amp; Accounts'!$C$18,'I3 TB Data'!$A$23:$H$23,0),0))</f>
        <v>0</v>
      </c>
      <c r="D183" s="1790"/>
      <c r="E183" s="1789">
        <f t="shared" si="37"/>
        <v>0</v>
      </c>
      <c r="F183" s="1791"/>
      <c r="G183" s="1791"/>
      <c r="H183" s="1412">
        <f t="shared" si="39"/>
        <v>0</v>
      </c>
      <c r="I183" s="1412">
        <f ca="1">IF(ISERROR(VLOOKUP(VLOOKUP($A183, 'E4 TB Allocation Details'!$A$18:$L$205, MATCH("Demand ID", 'E4 TB Allocation Details'!$A$18:$L$18, 0),FALSE), 'E2 Allocators'!$B$15:$W$361, MATCH('O5 Details by Class &amp; Accounts'!I$18, 'E2 Allocators'!$B$15:$W$15, 0),FALSE)*$F183), 0, VLOOKUP(VLOOKUP($A183, 'E4 TB Allocation Details'!$A$18:$L$205, MATCH("Demand ID", 'E4 TB Allocation Details'!$A$18:$L$18, 0),FALSE), 'E2 Allocators'!$B$15:$W$361, MATCH('O5 Details by Class &amp; Accounts'!I$18, 'E2 Allocators'!$B$15:$W$15, 0),FALSE)*$F183)</f>
        <v>0</v>
      </c>
      <c r="J183" s="1412">
        <f ca="1">IF(ISERROR(VLOOKUP(VLOOKUP($A183, 'E4 TB Allocation Details'!$A$18:$L$205, MATCH("Demand ID", 'E4 TB Allocation Details'!$A$18:$L$18, 0),FALSE), 'E2 Allocators'!$B$15:$W$361, MATCH('O5 Details by Class &amp; Accounts'!J$18, 'E2 Allocators'!$B$15:$W$15, 0),FALSE)*$F183), 0, VLOOKUP(VLOOKUP($A183, 'E4 TB Allocation Details'!$A$18:$L$205, MATCH("Demand ID", 'E4 TB Allocation Details'!$A$18:$L$18, 0),FALSE), 'E2 Allocators'!$B$15:$W$361, MATCH('O5 Details by Class &amp; Accounts'!J$18, 'E2 Allocators'!$B$15:$W$15, 0),FALSE)*$F183)</f>
        <v>0</v>
      </c>
      <c r="K183" s="1412">
        <f ca="1">IF(ISERROR(VLOOKUP(VLOOKUP($A183, 'E4 TB Allocation Details'!$A$18:$L$205, MATCH("Demand ID", 'E4 TB Allocation Details'!$A$18:$L$18, 0),FALSE), 'E2 Allocators'!$B$15:$W$361, MATCH('O5 Details by Class &amp; Accounts'!K$18, 'E2 Allocators'!$B$15:$W$15, 0),FALSE)*$F183), 0, VLOOKUP(VLOOKUP($A183, 'E4 TB Allocation Details'!$A$18:$L$205, MATCH("Demand ID", 'E4 TB Allocation Details'!$A$18:$L$18, 0),FALSE), 'E2 Allocators'!$B$15:$W$361, MATCH('O5 Details by Class &amp; Accounts'!K$18, 'E2 Allocators'!$B$15:$W$15, 0),FALSE)*$F183)</f>
        <v>0</v>
      </c>
      <c r="L183" s="1412">
        <f ca="1">IF(ISERROR(VLOOKUP(VLOOKUP($A183, 'E4 TB Allocation Details'!$A$18:$L$205, MATCH("Demand ID", 'E4 TB Allocation Details'!$A$18:$L$18, 0),FALSE), 'E2 Allocators'!$B$15:$W$361, MATCH('O5 Details by Class &amp; Accounts'!L$18, 'E2 Allocators'!$B$15:$W$15, 0),FALSE)*$F183), 0, VLOOKUP(VLOOKUP($A183, 'E4 TB Allocation Details'!$A$18:$L$205, MATCH("Demand ID", 'E4 TB Allocation Details'!$A$18:$L$18, 0),FALSE), 'E2 Allocators'!$B$15:$W$361, MATCH('O5 Details by Class &amp; Accounts'!L$18, 'E2 Allocators'!$B$15:$W$15, 0),FALSE)*$F183)</f>
        <v>0</v>
      </c>
      <c r="M183" s="1412">
        <f ca="1">IF(ISERROR(VLOOKUP(VLOOKUP($A183, 'E4 TB Allocation Details'!$A$18:$L$205, MATCH("Demand ID", 'E4 TB Allocation Details'!$A$18:$L$18, 0),FALSE), 'E2 Allocators'!$B$15:$W$361, MATCH('O5 Details by Class &amp; Accounts'!M$18, 'E2 Allocators'!$B$15:$W$15, 0),FALSE)*$F183), 0, VLOOKUP(VLOOKUP($A183, 'E4 TB Allocation Details'!$A$18:$L$205, MATCH("Demand ID", 'E4 TB Allocation Details'!$A$18:$L$18, 0),FALSE), 'E2 Allocators'!$B$15:$W$361, MATCH('O5 Details by Class &amp; Accounts'!M$18, 'E2 Allocators'!$B$15:$W$15, 0),FALSE)*$F183)</f>
        <v>0</v>
      </c>
      <c r="N183" s="1412">
        <f ca="1">IF(ISERROR(VLOOKUP(VLOOKUP($A183, 'E4 TB Allocation Details'!$A$18:$L$205, MATCH("Demand ID", 'E4 TB Allocation Details'!$A$18:$L$18, 0),FALSE), 'E2 Allocators'!$B$15:$W$361, MATCH('O5 Details by Class &amp; Accounts'!N$18, 'E2 Allocators'!$B$15:$W$15, 0),FALSE)*$F183), 0, VLOOKUP(VLOOKUP($A183, 'E4 TB Allocation Details'!$A$18:$L$205, MATCH("Demand ID", 'E4 TB Allocation Details'!$A$18:$L$18, 0),FALSE), 'E2 Allocators'!$B$15:$W$361, MATCH('O5 Details by Class &amp; Accounts'!N$18, 'E2 Allocators'!$B$15:$W$15, 0),FALSE)*$F183)</f>
        <v>0</v>
      </c>
      <c r="O183" s="1412">
        <f ca="1">IF(ISERROR(VLOOKUP(VLOOKUP($A183, 'E4 TB Allocation Details'!$A$18:$L$205, MATCH("Demand ID", 'E4 TB Allocation Details'!$A$18:$L$18, 0),FALSE), 'E2 Allocators'!$B$15:$W$361, MATCH('O5 Details by Class &amp; Accounts'!O$18, 'E2 Allocators'!$B$15:$W$15, 0),FALSE)*$F183), 0, VLOOKUP(VLOOKUP($A183, 'E4 TB Allocation Details'!$A$18:$L$205, MATCH("Demand ID", 'E4 TB Allocation Details'!$A$18:$L$18, 0),FALSE), 'E2 Allocators'!$B$15:$W$361, MATCH('O5 Details by Class &amp; Accounts'!O$18, 'E2 Allocators'!$B$15:$W$15, 0),FALSE)*$F183)</f>
        <v>0</v>
      </c>
      <c r="P183" s="1412">
        <f ca="1">IF(ISERROR(VLOOKUP(VLOOKUP($A183, 'E4 TB Allocation Details'!$A$18:$L$205, MATCH("Demand ID", 'E4 TB Allocation Details'!$A$18:$L$18, 0),FALSE), 'E2 Allocators'!$B$15:$W$361, MATCH('O5 Details by Class &amp; Accounts'!P$18, 'E2 Allocators'!$B$15:$W$15, 0),FALSE)*$F183), 0, VLOOKUP(VLOOKUP($A183, 'E4 TB Allocation Details'!$A$18:$L$205, MATCH("Demand ID", 'E4 TB Allocation Details'!$A$18:$L$18, 0),FALSE), 'E2 Allocators'!$B$15:$W$361, MATCH('O5 Details by Class &amp; Accounts'!P$18, 'E2 Allocators'!$B$15:$W$15, 0),FALSE)*$F183)</f>
        <v>0</v>
      </c>
      <c r="Q183" s="1412">
        <f ca="1">IF(ISERROR(VLOOKUP(VLOOKUP($A183, 'E4 TB Allocation Details'!$A$18:$L$205, MATCH("Demand ID", 'E4 TB Allocation Details'!$A$18:$L$18, 0),FALSE), 'E2 Allocators'!$B$15:$W$361, MATCH('O5 Details by Class &amp; Accounts'!Q$18, 'E2 Allocators'!$B$15:$W$15, 0),FALSE)*$F183), 0, VLOOKUP(VLOOKUP($A183, 'E4 TB Allocation Details'!$A$18:$L$205, MATCH("Demand ID", 'E4 TB Allocation Details'!$A$18:$L$18, 0),FALSE), 'E2 Allocators'!$B$15:$W$361, MATCH('O5 Details by Class &amp; Accounts'!Q$18, 'E2 Allocators'!$B$15:$W$15, 0),FALSE)*$F183)</f>
        <v>0</v>
      </c>
      <c r="R183" s="1412">
        <f ca="1">IF(ISERROR(VLOOKUP(VLOOKUP($A183, 'E4 TB Allocation Details'!$A$18:$L$205, MATCH("Demand ID", 'E4 TB Allocation Details'!$A$18:$L$18, 0),FALSE), 'E2 Allocators'!$B$15:$W$361, MATCH('O5 Details by Class &amp; Accounts'!R$18, 'E2 Allocators'!$B$15:$W$15, 0),FALSE)*$F183), 0, VLOOKUP(VLOOKUP($A183, 'E4 TB Allocation Details'!$A$18:$L$205, MATCH("Demand ID", 'E4 TB Allocation Details'!$A$18:$L$18, 0),FALSE), 'E2 Allocators'!$B$15:$W$361, MATCH('O5 Details by Class &amp; Accounts'!R$18, 'E2 Allocators'!$B$15:$W$15, 0),FALSE)*$F183)</f>
        <v>0</v>
      </c>
      <c r="S183" s="1412">
        <f ca="1">IF(ISERROR(VLOOKUP(VLOOKUP($A183, 'E4 TB Allocation Details'!$A$18:$L$205, MATCH("Demand ID", 'E4 TB Allocation Details'!$A$18:$L$18, 0),FALSE), 'E2 Allocators'!$B$15:$W$361, MATCH('O5 Details by Class &amp; Accounts'!S$18, 'E2 Allocators'!$B$15:$W$15, 0),FALSE)*$F183), 0, VLOOKUP(VLOOKUP($A183, 'E4 TB Allocation Details'!$A$18:$L$205, MATCH("Demand ID", 'E4 TB Allocation Details'!$A$18:$L$18, 0),FALSE), 'E2 Allocators'!$B$15:$W$361, MATCH('O5 Details by Class &amp; Accounts'!S$18, 'E2 Allocators'!$B$15:$W$15, 0),FALSE)*$F183)</f>
        <v>0</v>
      </c>
      <c r="T183" s="1412">
        <f ca="1">IF(ISERROR(VLOOKUP(VLOOKUP($A183, 'E4 TB Allocation Details'!$A$18:$L$205, MATCH("Demand ID", 'E4 TB Allocation Details'!$A$18:$L$18, 0),FALSE), 'E2 Allocators'!$B$15:$W$361, MATCH('O5 Details by Class &amp; Accounts'!T$18, 'E2 Allocators'!$B$15:$W$15, 0),FALSE)*$F183), 0, VLOOKUP(VLOOKUP($A183, 'E4 TB Allocation Details'!$A$18:$L$205, MATCH("Demand ID", 'E4 TB Allocation Details'!$A$18:$L$18, 0),FALSE), 'E2 Allocators'!$B$15:$W$361, MATCH('O5 Details by Class &amp; Accounts'!T$18, 'E2 Allocators'!$B$15:$W$15, 0),FALSE)*$F183)</f>
        <v>0</v>
      </c>
      <c r="U183" s="1412">
        <f ca="1">IF(ISERROR(VLOOKUP(VLOOKUP($A183, 'E4 TB Allocation Details'!$A$18:$L$205, MATCH("Demand ID", 'E4 TB Allocation Details'!$A$18:$L$18, 0),FALSE), 'E2 Allocators'!$B$15:$W$361, MATCH('O5 Details by Class &amp; Accounts'!U$18, 'E2 Allocators'!$B$15:$W$15, 0),FALSE)*$F183), 0, VLOOKUP(VLOOKUP($A183, 'E4 TB Allocation Details'!$A$18:$L$205, MATCH("Demand ID", 'E4 TB Allocation Details'!$A$18:$L$18, 0),FALSE), 'E2 Allocators'!$B$15:$W$361, MATCH('O5 Details by Class &amp; Accounts'!U$18, 'E2 Allocators'!$B$15:$W$15, 0),FALSE)*$F183)</f>
        <v>0</v>
      </c>
      <c r="V183" s="1412">
        <f ca="1">IF(ISERROR(VLOOKUP(VLOOKUP($A183, 'E4 TB Allocation Details'!$A$18:$L$205, MATCH("Demand ID", 'E4 TB Allocation Details'!$A$18:$L$18, 0),FALSE), 'E2 Allocators'!$B$15:$W$361, MATCH('O5 Details by Class &amp; Accounts'!V$18, 'E2 Allocators'!$B$15:$W$15, 0),FALSE)*$F183), 0, VLOOKUP(VLOOKUP($A183, 'E4 TB Allocation Details'!$A$18:$L$205, MATCH("Demand ID", 'E4 TB Allocation Details'!$A$18:$L$18, 0),FALSE), 'E2 Allocators'!$B$15:$W$361, MATCH('O5 Details by Class &amp; Accounts'!V$18, 'E2 Allocators'!$B$15:$W$15, 0),FALSE)*$F183)</f>
        <v>0</v>
      </c>
      <c r="W183" s="1412">
        <f ca="1">IF(ISERROR(VLOOKUP(VLOOKUP($A183, 'E4 TB Allocation Details'!$A$18:$L$205, MATCH("Demand ID", 'E4 TB Allocation Details'!$A$18:$L$18, 0),FALSE), 'E2 Allocators'!$B$15:$W$361, MATCH('O5 Details by Class &amp; Accounts'!W$18, 'E2 Allocators'!$B$15:$W$15, 0),FALSE)*$F183), 0, VLOOKUP(VLOOKUP($A183, 'E4 TB Allocation Details'!$A$18:$L$205, MATCH("Demand ID", 'E4 TB Allocation Details'!$A$18:$L$18, 0),FALSE), 'E2 Allocators'!$B$15:$W$361, MATCH('O5 Details by Class &amp; Accounts'!W$18, 'E2 Allocators'!$B$15:$W$15, 0),FALSE)*$F183)</f>
        <v>0</v>
      </c>
      <c r="X183" s="1412">
        <f ca="1">IF(ISERROR(VLOOKUP(VLOOKUP($A183, 'E4 TB Allocation Details'!$A$18:$L$205, MATCH("Demand ID", 'E4 TB Allocation Details'!$A$18:$L$18, 0),FALSE), 'E2 Allocators'!$B$15:$W$361, MATCH('O5 Details by Class &amp; Accounts'!X$18, 'E2 Allocators'!$B$15:$W$15, 0),FALSE)*$F183), 0, VLOOKUP(VLOOKUP($A183, 'E4 TB Allocation Details'!$A$18:$L$205, MATCH("Demand ID", 'E4 TB Allocation Details'!$A$18:$L$18, 0),FALSE), 'E2 Allocators'!$B$15:$W$361, MATCH('O5 Details by Class &amp; Accounts'!X$18, 'E2 Allocators'!$B$15:$W$15, 0),FALSE)*$F183)</f>
        <v>0</v>
      </c>
      <c r="Y183" s="1412">
        <f ca="1">IF(ISERROR(VLOOKUP(VLOOKUP($A183, 'E4 TB Allocation Details'!$A$18:$L$205, MATCH("Demand ID", 'E4 TB Allocation Details'!$A$18:$L$18, 0),FALSE), 'E2 Allocators'!$B$15:$W$361, MATCH('O5 Details by Class &amp; Accounts'!Y$18, 'E2 Allocators'!$B$15:$W$15, 0),FALSE)*$F183), 0, VLOOKUP(VLOOKUP($A183, 'E4 TB Allocation Details'!$A$18:$L$205, MATCH("Demand ID", 'E4 TB Allocation Details'!$A$18:$L$18, 0),FALSE), 'E2 Allocators'!$B$15:$W$361, MATCH('O5 Details by Class &amp; Accounts'!Y$18, 'E2 Allocators'!$B$15:$W$15, 0),FALSE)*$F183)</f>
        <v>0</v>
      </c>
      <c r="Z183" s="1412">
        <f ca="1">IF(ISERROR(VLOOKUP(VLOOKUP($A183, 'E4 TB Allocation Details'!$A$18:$L$205, MATCH("Demand ID", 'E4 TB Allocation Details'!$A$18:$L$18, 0),FALSE), 'E2 Allocators'!$B$15:$W$361, MATCH('O5 Details by Class &amp; Accounts'!Z$18, 'E2 Allocators'!$B$15:$W$15, 0),FALSE)*$F183), 0, VLOOKUP(VLOOKUP($A183, 'E4 TB Allocation Details'!$A$18:$L$205, MATCH("Demand ID", 'E4 TB Allocation Details'!$A$18:$L$18, 0),FALSE), 'E2 Allocators'!$B$15:$W$361, MATCH('O5 Details by Class &amp; Accounts'!Z$18, 'E2 Allocators'!$B$15:$W$15, 0),FALSE)*$F183)</f>
        <v>0</v>
      </c>
      <c r="AA183" s="1412">
        <f ca="1">IF(ISERROR(VLOOKUP(VLOOKUP($A183, 'E4 TB Allocation Details'!$A$18:$L$205, MATCH("Demand ID", 'E4 TB Allocation Details'!$A$18:$L$18, 0),FALSE), 'E2 Allocators'!$B$15:$W$361, MATCH('O5 Details by Class &amp; Accounts'!AA$18, 'E2 Allocators'!$B$15:$W$15, 0),FALSE)*$F183), 0, VLOOKUP(VLOOKUP($A183, 'E4 TB Allocation Details'!$A$18:$L$205, MATCH("Demand ID", 'E4 TB Allocation Details'!$A$18:$L$18, 0),FALSE), 'E2 Allocators'!$B$15:$W$361, MATCH('O5 Details by Class &amp; Accounts'!AA$18, 'E2 Allocators'!$B$15:$W$15, 0),FALSE)*$F183)</f>
        <v>0</v>
      </c>
      <c r="AB183" s="1412">
        <f ca="1">IF(ISERROR(VLOOKUP(VLOOKUP($A183, 'E4 TB Allocation Details'!$A$18:$L$205, MATCH("Demand ID", 'E4 TB Allocation Details'!$A$18:$L$18, 0),FALSE), 'E2 Allocators'!$B$15:$W$361, MATCH('O5 Details by Class &amp; Accounts'!AB$18, 'E2 Allocators'!$B$15:$W$15, 0),FALSE)*$F183), 0, VLOOKUP(VLOOKUP($A183, 'E4 TB Allocation Details'!$A$18:$L$205, MATCH("Demand ID", 'E4 TB Allocation Details'!$A$18:$L$18, 0),FALSE), 'E2 Allocators'!$B$15:$W$361, MATCH('O5 Details by Class &amp; Accounts'!AB$18, 'E2 Allocators'!$B$15:$W$15, 0),FALSE)*$F183)</f>
        <v>0</v>
      </c>
      <c r="AC183" s="1412">
        <f t="shared" si="40"/>
        <v>0</v>
      </c>
      <c r="AD183" s="1412">
        <f ca="1">IF(ISERROR(VLOOKUP(VLOOKUP($A183, 'E4 TB Allocation Details'!$A$18:$L$205, MATCH("Customer ID", 'E4 TB Allocation Details'!$A$18:$L$18, 0),FALSE), 'E2 Allocators'!$B$15:$W$361, MATCH('O5 Details by Class &amp; Accounts'!AD$18, 'E2 Allocators'!$B$15:$W$15, 0),FALSE)*$G183), 0, VLOOKUP(VLOOKUP($A183, 'E4 TB Allocation Details'!$A$18:$L$205, MATCH("Customer ID", 'E4 TB Allocation Details'!$A$18:$L$18, 0),FALSE), 'E2 Allocators'!$B$15:$W$361, MATCH('O5 Details by Class &amp; Accounts'!AD$18, 'E2 Allocators'!$B$15:$W$15, 0),FALSE)*$G183)</f>
        <v>0</v>
      </c>
      <c r="AE183" s="1412">
        <f ca="1">IF(ISERROR(VLOOKUP(VLOOKUP($A183, 'E4 TB Allocation Details'!$A$18:$L$205, MATCH("Customer ID", 'E4 TB Allocation Details'!$A$18:$L$18, 0),FALSE), 'E2 Allocators'!$B$15:$W$361, MATCH('O5 Details by Class &amp; Accounts'!AE$18, 'E2 Allocators'!$B$15:$W$15, 0),FALSE)*$G183), 0, VLOOKUP(VLOOKUP($A183, 'E4 TB Allocation Details'!$A$18:$L$205, MATCH("Customer ID", 'E4 TB Allocation Details'!$A$18:$L$18, 0),FALSE), 'E2 Allocators'!$B$15:$W$361, MATCH('O5 Details by Class &amp; Accounts'!AE$18, 'E2 Allocators'!$B$15:$W$15, 0),FALSE)*$G183)</f>
        <v>0</v>
      </c>
      <c r="AF183" s="1412">
        <f ca="1">IF(ISERROR(VLOOKUP(VLOOKUP($A183, 'E4 TB Allocation Details'!$A$18:$L$205, MATCH("Customer ID", 'E4 TB Allocation Details'!$A$18:$L$18, 0),FALSE), 'E2 Allocators'!$B$15:$W$361, MATCH('O5 Details by Class &amp; Accounts'!AF$18, 'E2 Allocators'!$B$15:$W$15, 0),FALSE)*$G183), 0, VLOOKUP(VLOOKUP($A183, 'E4 TB Allocation Details'!$A$18:$L$205, MATCH("Customer ID", 'E4 TB Allocation Details'!$A$18:$L$18, 0),FALSE), 'E2 Allocators'!$B$15:$W$361, MATCH('O5 Details by Class &amp; Accounts'!AF$18, 'E2 Allocators'!$B$15:$W$15, 0),FALSE)*$G183)</f>
        <v>0</v>
      </c>
      <c r="AG183" s="1412">
        <f ca="1">IF(ISERROR(VLOOKUP(VLOOKUP($A183, 'E4 TB Allocation Details'!$A$18:$L$205, MATCH("Customer ID", 'E4 TB Allocation Details'!$A$18:$L$18, 0),FALSE), 'E2 Allocators'!$B$15:$W$361, MATCH('O5 Details by Class &amp; Accounts'!AG$18, 'E2 Allocators'!$B$15:$W$15, 0),FALSE)*$G183), 0, VLOOKUP(VLOOKUP($A183, 'E4 TB Allocation Details'!$A$18:$L$205, MATCH("Customer ID", 'E4 TB Allocation Details'!$A$18:$L$18, 0),FALSE), 'E2 Allocators'!$B$15:$W$361, MATCH('O5 Details by Class &amp; Accounts'!AG$18, 'E2 Allocators'!$B$15:$W$15, 0),FALSE)*$G183)</f>
        <v>0</v>
      </c>
      <c r="AH183" s="1412">
        <f ca="1">IF(ISERROR(VLOOKUP(VLOOKUP($A183, 'E4 TB Allocation Details'!$A$18:$L$205, MATCH("Customer ID", 'E4 TB Allocation Details'!$A$18:$L$18, 0),FALSE), 'E2 Allocators'!$B$15:$W$361, MATCH('O5 Details by Class &amp; Accounts'!AH$18, 'E2 Allocators'!$B$15:$W$15, 0),FALSE)*$G183), 0, VLOOKUP(VLOOKUP($A183, 'E4 TB Allocation Details'!$A$18:$L$205, MATCH("Customer ID", 'E4 TB Allocation Details'!$A$18:$L$18, 0),FALSE), 'E2 Allocators'!$B$15:$W$361, MATCH('O5 Details by Class &amp; Accounts'!AH$18, 'E2 Allocators'!$B$15:$W$15, 0),FALSE)*$G183)</f>
        <v>0</v>
      </c>
      <c r="AI183" s="1412">
        <f ca="1">IF(ISERROR(VLOOKUP(VLOOKUP($A183, 'E4 TB Allocation Details'!$A$18:$L$205, MATCH("Customer ID", 'E4 TB Allocation Details'!$A$18:$L$18, 0),FALSE), 'E2 Allocators'!$B$15:$W$361, MATCH('O5 Details by Class &amp; Accounts'!AI$18, 'E2 Allocators'!$B$15:$W$15, 0),FALSE)*$G183), 0, VLOOKUP(VLOOKUP($A183, 'E4 TB Allocation Details'!$A$18:$L$205, MATCH("Customer ID", 'E4 TB Allocation Details'!$A$18:$L$18, 0),FALSE), 'E2 Allocators'!$B$15:$W$361, MATCH('O5 Details by Class &amp; Accounts'!AI$18, 'E2 Allocators'!$B$15:$W$15, 0),FALSE)*$G183)</f>
        <v>0</v>
      </c>
      <c r="AJ183" s="1412">
        <f ca="1">IF(ISERROR(VLOOKUP(VLOOKUP($A183, 'E4 TB Allocation Details'!$A$18:$L$205, MATCH("Customer ID", 'E4 TB Allocation Details'!$A$18:$L$18, 0),FALSE), 'E2 Allocators'!$B$15:$W$361, MATCH('O5 Details by Class &amp; Accounts'!AJ$18, 'E2 Allocators'!$B$15:$W$15, 0),FALSE)*$G183), 0, VLOOKUP(VLOOKUP($A183, 'E4 TB Allocation Details'!$A$18:$L$205, MATCH("Customer ID", 'E4 TB Allocation Details'!$A$18:$L$18, 0),FALSE), 'E2 Allocators'!$B$15:$W$361, MATCH('O5 Details by Class &amp; Accounts'!AJ$18, 'E2 Allocators'!$B$15:$W$15, 0),FALSE)*$G183)</f>
        <v>0</v>
      </c>
      <c r="AK183" s="1412">
        <f ca="1">IF(ISERROR(VLOOKUP(VLOOKUP($A183, 'E4 TB Allocation Details'!$A$18:$L$205, MATCH("Customer ID", 'E4 TB Allocation Details'!$A$18:$L$18, 0),FALSE), 'E2 Allocators'!$B$15:$W$361, MATCH('O5 Details by Class &amp; Accounts'!AK$18, 'E2 Allocators'!$B$15:$W$15, 0),FALSE)*$G183), 0, VLOOKUP(VLOOKUP($A183, 'E4 TB Allocation Details'!$A$18:$L$205, MATCH("Customer ID", 'E4 TB Allocation Details'!$A$18:$L$18, 0),FALSE), 'E2 Allocators'!$B$15:$W$361, MATCH('O5 Details by Class &amp; Accounts'!AK$18, 'E2 Allocators'!$B$15:$W$15, 0),FALSE)*$G183)</f>
        <v>0</v>
      </c>
      <c r="AL183" s="1412">
        <f ca="1">IF(ISERROR(VLOOKUP(VLOOKUP($A183, 'E4 TB Allocation Details'!$A$18:$L$205, MATCH("Customer ID", 'E4 TB Allocation Details'!$A$18:$L$18, 0),FALSE), 'E2 Allocators'!$B$15:$W$361, MATCH('O5 Details by Class &amp; Accounts'!AL$18, 'E2 Allocators'!$B$15:$W$15, 0),FALSE)*$G183), 0, VLOOKUP(VLOOKUP($A183, 'E4 TB Allocation Details'!$A$18:$L$205, MATCH("Customer ID", 'E4 TB Allocation Details'!$A$18:$L$18, 0),FALSE), 'E2 Allocators'!$B$15:$W$361, MATCH('O5 Details by Class &amp; Accounts'!AL$18, 'E2 Allocators'!$B$15:$W$15, 0),FALSE)*$G183)</f>
        <v>0</v>
      </c>
      <c r="AM183" s="1412">
        <f ca="1">IF(ISERROR(VLOOKUP(VLOOKUP($A183, 'E4 TB Allocation Details'!$A$18:$L$205, MATCH("Customer ID", 'E4 TB Allocation Details'!$A$18:$L$18, 0),FALSE), 'E2 Allocators'!$B$15:$W$361, MATCH('O5 Details by Class &amp; Accounts'!AM$18, 'E2 Allocators'!$B$15:$W$15, 0),FALSE)*$G183), 0, VLOOKUP(VLOOKUP($A183, 'E4 TB Allocation Details'!$A$18:$L$205, MATCH("Customer ID", 'E4 TB Allocation Details'!$A$18:$L$18, 0),FALSE), 'E2 Allocators'!$B$15:$W$361, MATCH('O5 Details by Class &amp; Accounts'!AM$18, 'E2 Allocators'!$B$15:$W$15, 0),FALSE)*$G183)</f>
        <v>0</v>
      </c>
      <c r="AN183" s="1412">
        <f ca="1">IF(ISERROR(VLOOKUP(VLOOKUP($A183, 'E4 TB Allocation Details'!$A$18:$L$205, MATCH("Customer ID", 'E4 TB Allocation Details'!$A$18:$L$18, 0),FALSE), 'E2 Allocators'!$B$15:$W$361, MATCH('O5 Details by Class &amp; Accounts'!AN$18, 'E2 Allocators'!$B$15:$W$15, 0),FALSE)*$G183), 0, VLOOKUP(VLOOKUP($A183, 'E4 TB Allocation Details'!$A$18:$L$205, MATCH("Customer ID", 'E4 TB Allocation Details'!$A$18:$L$18, 0),FALSE), 'E2 Allocators'!$B$15:$W$361, MATCH('O5 Details by Class &amp; Accounts'!AN$18, 'E2 Allocators'!$B$15:$W$15, 0),FALSE)*$G183)</f>
        <v>0</v>
      </c>
      <c r="AO183" s="1412">
        <f ca="1">IF(ISERROR(VLOOKUP(VLOOKUP($A183, 'E4 TB Allocation Details'!$A$18:$L$205, MATCH("Customer ID", 'E4 TB Allocation Details'!$A$18:$L$18, 0),FALSE), 'E2 Allocators'!$B$15:$W$361, MATCH('O5 Details by Class &amp; Accounts'!AO$18, 'E2 Allocators'!$B$15:$W$15, 0),FALSE)*$G183), 0, VLOOKUP(VLOOKUP($A183, 'E4 TB Allocation Details'!$A$18:$L$205, MATCH("Customer ID", 'E4 TB Allocation Details'!$A$18:$L$18, 0),FALSE), 'E2 Allocators'!$B$15:$W$361, MATCH('O5 Details by Class &amp; Accounts'!AO$18, 'E2 Allocators'!$B$15:$W$15, 0),FALSE)*$G183)</f>
        <v>0</v>
      </c>
      <c r="AP183" s="1412">
        <f ca="1">IF(ISERROR(VLOOKUP(VLOOKUP($A183, 'E4 TB Allocation Details'!$A$18:$L$205, MATCH("Customer ID", 'E4 TB Allocation Details'!$A$18:$L$18, 0),FALSE), 'E2 Allocators'!$B$15:$W$361, MATCH('O5 Details by Class &amp; Accounts'!AP$18, 'E2 Allocators'!$B$15:$W$15, 0),FALSE)*$G183), 0, VLOOKUP(VLOOKUP($A183, 'E4 TB Allocation Details'!$A$18:$L$205, MATCH("Customer ID", 'E4 TB Allocation Details'!$A$18:$L$18, 0),FALSE), 'E2 Allocators'!$B$15:$W$361, MATCH('O5 Details by Class &amp; Accounts'!AP$18, 'E2 Allocators'!$B$15:$W$15, 0),FALSE)*$G183)</f>
        <v>0</v>
      </c>
      <c r="AQ183" s="1412">
        <f ca="1">IF(ISERROR(VLOOKUP(VLOOKUP($A183, 'E4 TB Allocation Details'!$A$18:$L$205, MATCH("Customer ID", 'E4 TB Allocation Details'!$A$18:$L$18, 0),FALSE), 'E2 Allocators'!$B$15:$W$361, MATCH('O5 Details by Class &amp; Accounts'!AQ$18, 'E2 Allocators'!$B$15:$W$15, 0),FALSE)*$G183), 0, VLOOKUP(VLOOKUP($A183, 'E4 TB Allocation Details'!$A$18:$L$205, MATCH("Customer ID", 'E4 TB Allocation Details'!$A$18:$L$18, 0),FALSE), 'E2 Allocators'!$B$15:$W$361, MATCH('O5 Details by Class &amp; Accounts'!AQ$18, 'E2 Allocators'!$B$15:$W$15, 0),FALSE)*$G183)</f>
        <v>0</v>
      </c>
      <c r="AR183" s="1412">
        <f ca="1">IF(ISERROR(VLOOKUP(VLOOKUP($A183, 'E4 TB Allocation Details'!$A$18:$L$205, MATCH("Customer ID", 'E4 TB Allocation Details'!$A$18:$L$18, 0),FALSE), 'E2 Allocators'!$B$15:$W$361, MATCH('O5 Details by Class &amp; Accounts'!AR$18, 'E2 Allocators'!$B$15:$W$15, 0),FALSE)*$G183), 0, VLOOKUP(VLOOKUP($A183, 'E4 TB Allocation Details'!$A$18:$L$205, MATCH("Customer ID", 'E4 TB Allocation Details'!$A$18:$L$18, 0),FALSE), 'E2 Allocators'!$B$15:$W$361, MATCH('O5 Details by Class &amp; Accounts'!AR$18, 'E2 Allocators'!$B$15:$W$15, 0),FALSE)*$G183)</f>
        <v>0</v>
      </c>
      <c r="AS183" s="1412">
        <f ca="1">IF(ISERROR(VLOOKUP(VLOOKUP($A183, 'E4 TB Allocation Details'!$A$18:$L$205, MATCH("Customer ID", 'E4 TB Allocation Details'!$A$18:$L$18, 0),FALSE), 'E2 Allocators'!$B$15:$W$361, MATCH('O5 Details by Class &amp; Accounts'!AS$18, 'E2 Allocators'!$B$15:$W$15, 0),FALSE)*$G183), 0, VLOOKUP(VLOOKUP($A183, 'E4 TB Allocation Details'!$A$18:$L$205, MATCH("Customer ID", 'E4 TB Allocation Details'!$A$18:$L$18, 0),FALSE), 'E2 Allocators'!$B$15:$W$361, MATCH('O5 Details by Class &amp; Accounts'!AS$18, 'E2 Allocators'!$B$15:$W$15, 0),FALSE)*$G183)</f>
        <v>0</v>
      </c>
      <c r="AT183" s="1412">
        <f ca="1">IF(ISERROR(VLOOKUP(VLOOKUP($A183, 'E4 TB Allocation Details'!$A$18:$L$205, MATCH("Customer ID", 'E4 TB Allocation Details'!$A$18:$L$18, 0),FALSE), 'E2 Allocators'!$B$15:$W$361, MATCH('O5 Details by Class &amp; Accounts'!AT$18, 'E2 Allocators'!$B$15:$W$15, 0),FALSE)*$G183), 0, VLOOKUP(VLOOKUP($A183, 'E4 TB Allocation Details'!$A$18:$L$205, MATCH("Customer ID", 'E4 TB Allocation Details'!$A$18:$L$18, 0),FALSE), 'E2 Allocators'!$B$15:$W$361, MATCH('O5 Details by Class &amp; Accounts'!AT$18, 'E2 Allocators'!$B$15:$W$15, 0),FALSE)*$G183)</f>
        <v>0</v>
      </c>
      <c r="AU183" s="1412">
        <f ca="1">IF(ISERROR(VLOOKUP(VLOOKUP($A183, 'E4 TB Allocation Details'!$A$18:$L$205, MATCH("Customer ID", 'E4 TB Allocation Details'!$A$18:$L$18, 0),FALSE), 'E2 Allocators'!$B$15:$W$361, MATCH('O5 Details by Class &amp; Accounts'!AU$18, 'E2 Allocators'!$B$15:$W$15, 0),FALSE)*$G183), 0, VLOOKUP(VLOOKUP($A183, 'E4 TB Allocation Details'!$A$18:$L$205, MATCH("Customer ID", 'E4 TB Allocation Details'!$A$18:$L$18, 0),FALSE), 'E2 Allocators'!$B$15:$W$361, MATCH('O5 Details by Class &amp; Accounts'!AU$18, 'E2 Allocators'!$B$15:$W$15, 0),FALSE)*$G183)</f>
        <v>0</v>
      </c>
      <c r="AV183" s="1412">
        <f ca="1">IF(ISERROR(VLOOKUP(VLOOKUP($A183, 'E4 TB Allocation Details'!$A$18:$L$205, MATCH("Customer ID", 'E4 TB Allocation Details'!$A$18:$L$18, 0),FALSE), 'E2 Allocators'!$B$15:$W$361, MATCH('O5 Details by Class &amp; Accounts'!AV$18, 'E2 Allocators'!$B$15:$W$15, 0),FALSE)*$G183), 0, VLOOKUP(VLOOKUP($A183, 'E4 TB Allocation Details'!$A$18:$L$205, MATCH("Customer ID", 'E4 TB Allocation Details'!$A$18:$L$18, 0),FALSE), 'E2 Allocators'!$B$15:$W$361, MATCH('O5 Details by Class &amp; Accounts'!AV$18, 'E2 Allocators'!$B$15:$W$15, 0),FALSE)*$G183)</f>
        <v>0</v>
      </c>
      <c r="AW183" s="1412">
        <f ca="1">IF(ISERROR(VLOOKUP(VLOOKUP($A183, 'E4 TB Allocation Details'!$A$18:$L$205, MATCH("Customer ID", 'E4 TB Allocation Details'!$A$18:$L$18, 0),FALSE), 'E2 Allocators'!$B$15:$W$361, MATCH('O5 Details by Class &amp; Accounts'!AW$18, 'E2 Allocators'!$B$15:$W$15, 0),FALSE)*$G183), 0, VLOOKUP(VLOOKUP($A183, 'E4 TB Allocation Details'!$A$18:$L$205, MATCH("Customer ID", 'E4 TB Allocation Details'!$A$18:$L$18, 0),FALSE), 'E2 Allocators'!$B$15:$W$361, MATCH('O5 Details by Class &amp; Accounts'!AW$18, 'E2 Allocators'!$B$15:$W$15, 0),FALSE)*$G183)</f>
        <v>0</v>
      </c>
      <c r="AX183" s="1412">
        <f t="shared" si="44"/>
        <v>0</v>
      </c>
      <c r="AY183" s="1412">
        <f ca="1">IF(ISERROR(VLOOKUP(VLOOKUP($A183, 'E4 TB Allocation Details'!$A$18:$L$205, MATCH("Misc ID", 'E4 TB Allocation Details'!$A$18:$L$18, 0),FALSE), 'E2 Allocators'!$B$15:$W$361, MATCH('O5 Details by Class &amp; Accounts'!AY$18, 'E2 Allocators'!$B$15:$W$15, 0),FALSE)*$E183), 0, VLOOKUP(VLOOKUP($A183, 'E4 TB Allocation Details'!$A$18:$L$205, MATCH("Misc ID", 'E4 TB Allocation Details'!$A$18:$L$18, 0),FALSE), 'E2 Allocators'!$B$15:$W$361, MATCH('O5 Details by Class &amp; Accounts'!AY$18, 'E2 Allocators'!$B$15:$W$15, 0),FALSE)*$E183)</f>
        <v>0</v>
      </c>
      <c r="AZ183" s="1412">
        <f ca="1">IF(ISERROR(VLOOKUP(VLOOKUP($A183, 'E4 TB Allocation Details'!$A$18:$L$205, MATCH("Misc ID", 'E4 TB Allocation Details'!$A$18:$L$18, 0),FALSE), 'E2 Allocators'!$B$15:$W$361, MATCH('O5 Details by Class &amp; Accounts'!AZ$18, 'E2 Allocators'!$B$15:$W$15, 0),FALSE)*$E183), 0, VLOOKUP(VLOOKUP($A183, 'E4 TB Allocation Details'!$A$18:$L$205, MATCH("Misc ID", 'E4 TB Allocation Details'!$A$18:$L$18, 0),FALSE), 'E2 Allocators'!$B$15:$W$361, MATCH('O5 Details by Class &amp; Accounts'!AZ$18, 'E2 Allocators'!$B$15:$W$15, 0),FALSE)*$E183)</f>
        <v>0</v>
      </c>
      <c r="BA183" s="1412">
        <f ca="1">IF(ISERROR(VLOOKUP(VLOOKUP($A183, 'E4 TB Allocation Details'!$A$18:$L$205, MATCH("Misc ID", 'E4 TB Allocation Details'!$A$18:$L$18, 0),FALSE), 'E2 Allocators'!$B$15:$W$361, MATCH('O5 Details by Class &amp; Accounts'!BA$18, 'E2 Allocators'!$B$15:$W$15, 0),FALSE)*$E183), 0, VLOOKUP(VLOOKUP($A183, 'E4 TB Allocation Details'!$A$18:$L$205, MATCH("Misc ID", 'E4 TB Allocation Details'!$A$18:$L$18, 0),FALSE), 'E2 Allocators'!$B$15:$W$361, MATCH('O5 Details by Class &amp; Accounts'!BA$18, 'E2 Allocators'!$B$15:$W$15, 0),FALSE)*$E183)</f>
        <v>0</v>
      </c>
      <c r="BB183" s="1412">
        <f ca="1">IF(ISERROR(VLOOKUP(VLOOKUP($A183, 'E4 TB Allocation Details'!$A$18:$L$205, MATCH("Misc ID", 'E4 TB Allocation Details'!$A$18:$L$18, 0),FALSE), 'E2 Allocators'!$B$15:$W$361, MATCH('O5 Details by Class &amp; Accounts'!BB$18, 'E2 Allocators'!$B$15:$W$15, 0),FALSE)*$E183), 0, VLOOKUP(VLOOKUP($A183, 'E4 TB Allocation Details'!$A$18:$L$205, MATCH("Misc ID", 'E4 TB Allocation Details'!$A$18:$L$18, 0),FALSE), 'E2 Allocators'!$B$15:$W$361, MATCH('O5 Details by Class &amp; Accounts'!BB$18, 'E2 Allocators'!$B$15:$W$15, 0),FALSE)*$E183)</f>
        <v>0</v>
      </c>
      <c r="BC183" s="1412">
        <f ca="1">IF(ISERROR(VLOOKUP(VLOOKUP($A183, 'E4 TB Allocation Details'!$A$18:$L$205, MATCH("Misc ID", 'E4 TB Allocation Details'!$A$18:$L$18, 0),FALSE), 'E2 Allocators'!$B$15:$W$361, MATCH('O5 Details by Class &amp; Accounts'!BC$18, 'E2 Allocators'!$B$15:$W$15, 0),FALSE)*$E183), 0, VLOOKUP(VLOOKUP($A183, 'E4 TB Allocation Details'!$A$18:$L$205, MATCH("Misc ID", 'E4 TB Allocation Details'!$A$18:$L$18, 0),FALSE), 'E2 Allocators'!$B$15:$W$361, MATCH('O5 Details by Class &amp; Accounts'!BC$18, 'E2 Allocators'!$B$15:$W$15, 0),FALSE)*$E183)</f>
        <v>0</v>
      </c>
      <c r="BD183" s="1412">
        <f ca="1">IF(ISERROR(VLOOKUP(VLOOKUP($A183, 'E4 TB Allocation Details'!$A$18:$L$205, MATCH("Misc ID", 'E4 TB Allocation Details'!$A$18:$L$18, 0),FALSE), 'E2 Allocators'!$B$15:$W$361, MATCH('O5 Details by Class &amp; Accounts'!BD$18, 'E2 Allocators'!$B$15:$W$15, 0),FALSE)*$E183), 0, VLOOKUP(VLOOKUP($A183, 'E4 TB Allocation Details'!$A$18:$L$205, MATCH("Misc ID", 'E4 TB Allocation Details'!$A$18:$L$18, 0),FALSE), 'E2 Allocators'!$B$15:$W$361, MATCH('O5 Details by Class &amp; Accounts'!BD$18, 'E2 Allocators'!$B$15:$W$15, 0),FALSE)*$E183)</f>
        <v>0</v>
      </c>
      <c r="BE183" s="1412">
        <f ca="1">IF(ISERROR(VLOOKUP(VLOOKUP($A183, 'E4 TB Allocation Details'!$A$18:$L$205, MATCH("Misc ID", 'E4 TB Allocation Details'!$A$18:$L$18, 0),FALSE), 'E2 Allocators'!$B$15:$W$361, MATCH('O5 Details by Class &amp; Accounts'!BE$18, 'E2 Allocators'!$B$15:$W$15, 0),FALSE)*$E183), 0, VLOOKUP(VLOOKUP($A183, 'E4 TB Allocation Details'!$A$18:$L$205, MATCH("Misc ID", 'E4 TB Allocation Details'!$A$18:$L$18, 0),FALSE), 'E2 Allocators'!$B$15:$W$361, MATCH('O5 Details by Class &amp; Accounts'!BE$18, 'E2 Allocators'!$B$15:$W$15, 0),FALSE)*$E183)</f>
        <v>0</v>
      </c>
      <c r="BF183" s="1412">
        <f ca="1">IF(ISERROR(VLOOKUP(VLOOKUP($A183, 'E4 TB Allocation Details'!$A$18:$L$205, MATCH("Misc ID", 'E4 TB Allocation Details'!$A$18:$L$18, 0),FALSE), 'E2 Allocators'!$B$15:$W$361, MATCH('O5 Details by Class &amp; Accounts'!BF$18, 'E2 Allocators'!$B$15:$W$15, 0),FALSE)*$E183), 0, VLOOKUP(VLOOKUP($A183, 'E4 TB Allocation Details'!$A$18:$L$205, MATCH("Misc ID", 'E4 TB Allocation Details'!$A$18:$L$18, 0),FALSE), 'E2 Allocators'!$B$15:$W$361, MATCH('O5 Details by Class &amp; Accounts'!BF$18, 'E2 Allocators'!$B$15:$W$15, 0),FALSE)*$E183)</f>
        <v>0</v>
      </c>
      <c r="BG183" s="1412">
        <f ca="1">IF(ISERROR(VLOOKUP(VLOOKUP($A183, 'E4 TB Allocation Details'!$A$18:$L$205, MATCH("Misc ID", 'E4 TB Allocation Details'!$A$18:$L$18, 0),FALSE), 'E2 Allocators'!$B$15:$W$361, MATCH('O5 Details by Class &amp; Accounts'!BG$18, 'E2 Allocators'!$B$15:$W$15, 0),FALSE)*$E183), 0, VLOOKUP(VLOOKUP($A183, 'E4 TB Allocation Details'!$A$18:$L$205, MATCH("Misc ID", 'E4 TB Allocation Details'!$A$18:$L$18, 0),FALSE), 'E2 Allocators'!$B$15:$W$361, MATCH('O5 Details by Class &amp; Accounts'!BG$18, 'E2 Allocators'!$B$15:$W$15, 0),FALSE)*$E183)</f>
        <v>0</v>
      </c>
      <c r="BH183" s="1412">
        <f ca="1">IF(ISERROR(VLOOKUP(VLOOKUP($A183, 'E4 TB Allocation Details'!$A$18:$L$205, MATCH("Misc ID", 'E4 TB Allocation Details'!$A$18:$L$18, 0),FALSE), 'E2 Allocators'!$B$15:$W$361, MATCH('O5 Details by Class &amp; Accounts'!BH$18, 'E2 Allocators'!$B$15:$W$15, 0),FALSE)*$E183), 0, VLOOKUP(VLOOKUP($A183, 'E4 TB Allocation Details'!$A$18:$L$205, MATCH("Misc ID", 'E4 TB Allocation Details'!$A$18:$L$18, 0),FALSE), 'E2 Allocators'!$B$15:$W$361, MATCH('O5 Details by Class &amp; Accounts'!BH$18, 'E2 Allocators'!$B$15:$W$15, 0),FALSE)*$E183)</f>
        <v>0</v>
      </c>
      <c r="BI183" s="1412">
        <f ca="1">IF(ISERROR(VLOOKUP(VLOOKUP($A183, 'E4 TB Allocation Details'!$A$18:$L$205, MATCH("Misc ID", 'E4 TB Allocation Details'!$A$18:$L$18, 0),FALSE), 'E2 Allocators'!$B$15:$W$361, MATCH('O5 Details by Class &amp; Accounts'!BI$18, 'E2 Allocators'!$B$15:$W$15, 0),FALSE)*$E183), 0, VLOOKUP(VLOOKUP($A183, 'E4 TB Allocation Details'!$A$18:$L$205, MATCH("Misc ID", 'E4 TB Allocation Details'!$A$18:$L$18, 0),FALSE), 'E2 Allocators'!$B$15:$W$361, MATCH('O5 Details by Class &amp; Accounts'!BI$18, 'E2 Allocators'!$B$15:$W$15, 0),FALSE)*$E183)</f>
        <v>0</v>
      </c>
      <c r="BJ183" s="1412">
        <f ca="1">IF(ISERROR(VLOOKUP(VLOOKUP($A183, 'E4 TB Allocation Details'!$A$18:$L$205, MATCH("Misc ID", 'E4 TB Allocation Details'!$A$18:$L$18, 0),FALSE), 'E2 Allocators'!$B$15:$W$361, MATCH('O5 Details by Class &amp; Accounts'!BJ$18, 'E2 Allocators'!$B$15:$W$15, 0),FALSE)*$E183), 0, VLOOKUP(VLOOKUP($A183, 'E4 TB Allocation Details'!$A$18:$L$205, MATCH("Misc ID", 'E4 TB Allocation Details'!$A$18:$L$18, 0),FALSE), 'E2 Allocators'!$B$15:$W$361, MATCH('O5 Details by Class &amp; Accounts'!BJ$18, 'E2 Allocators'!$B$15:$W$15, 0),FALSE)*$E183)</f>
        <v>0</v>
      </c>
      <c r="BK183" s="1412">
        <f ca="1">IF(ISERROR(VLOOKUP(VLOOKUP($A183, 'E4 TB Allocation Details'!$A$18:$L$205, MATCH("Misc ID", 'E4 TB Allocation Details'!$A$18:$L$18, 0),FALSE), 'E2 Allocators'!$B$15:$W$361, MATCH('O5 Details by Class &amp; Accounts'!BK$18, 'E2 Allocators'!$B$15:$W$15, 0),FALSE)*$E183), 0, VLOOKUP(VLOOKUP($A183, 'E4 TB Allocation Details'!$A$18:$L$205, MATCH("Misc ID", 'E4 TB Allocation Details'!$A$18:$L$18, 0),FALSE), 'E2 Allocators'!$B$15:$W$361, MATCH('O5 Details by Class &amp; Accounts'!BK$18, 'E2 Allocators'!$B$15:$W$15, 0),FALSE)*$E183)</f>
        <v>0</v>
      </c>
      <c r="BL183" s="1412">
        <f ca="1">IF(ISERROR(VLOOKUP(VLOOKUP($A183, 'E4 TB Allocation Details'!$A$18:$L$205, MATCH("Misc ID", 'E4 TB Allocation Details'!$A$18:$L$18, 0),FALSE), 'E2 Allocators'!$B$15:$W$361, MATCH('O5 Details by Class &amp; Accounts'!BL$18, 'E2 Allocators'!$B$15:$W$15, 0),FALSE)*$E183), 0, VLOOKUP(VLOOKUP($A183, 'E4 TB Allocation Details'!$A$18:$L$205, MATCH("Misc ID", 'E4 TB Allocation Details'!$A$18:$L$18, 0),FALSE), 'E2 Allocators'!$B$15:$W$361, MATCH('O5 Details by Class &amp; Accounts'!BL$18, 'E2 Allocators'!$B$15:$W$15, 0),FALSE)*$E183)</f>
        <v>0</v>
      </c>
      <c r="BM183" s="1412">
        <f ca="1">IF(ISERROR(VLOOKUP(VLOOKUP($A183, 'E4 TB Allocation Details'!$A$18:$L$205, MATCH("Misc ID", 'E4 TB Allocation Details'!$A$18:$L$18, 0),FALSE), 'E2 Allocators'!$B$15:$W$361, MATCH('O5 Details by Class &amp; Accounts'!BM$18, 'E2 Allocators'!$B$15:$W$15, 0),FALSE)*$E183), 0, VLOOKUP(VLOOKUP($A183, 'E4 TB Allocation Details'!$A$18:$L$205, MATCH("Misc ID", 'E4 TB Allocation Details'!$A$18:$L$18, 0),FALSE), 'E2 Allocators'!$B$15:$W$361, MATCH('O5 Details by Class &amp; Accounts'!BM$18, 'E2 Allocators'!$B$15:$W$15, 0),FALSE)*$E183)</f>
        <v>0</v>
      </c>
      <c r="BN183" s="1412">
        <f ca="1">IF(ISERROR(VLOOKUP(VLOOKUP($A183, 'E4 TB Allocation Details'!$A$18:$L$205, MATCH("Misc ID", 'E4 TB Allocation Details'!$A$18:$L$18, 0),FALSE), 'E2 Allocators'!$B$15:$W$361, MATCH('O5 Details by Class &amp; Accounts'!BN$18, 'E2 Allocators'!$B$15:$W$15, 0),FALSE)*$E183), 0, VLOOKUP(VLOOKUP($A183, 'E4 TB Allocation Details'!$A$18:$L$205, MATCH("Misc ID", 'E4 TB Allocation Details'!$A$18:$L$18, 0),FALSE), 'E2 Allocators'!$B$15:$W$361, MATCH('O5 Details by Class &amp; Accounts'!BN$18, 'E2 Allocators'!$B$15:$W$15, 0),FALSE)*$E183)</f>
        <v>0</v>
      </c>
      <c r="BO183" s="1412">
        <f ca="1">IF(ISERROR(VLOOKUP(VLOOKUP($A183, 'E4 TB Allocation Details'!$A$18:$L$205, MATCH("Misc ID", 'E4 TB Allocation Details'!$A$18:$L$18, 0),FALSE), 'E2 Allocators'!$B$15:$W$361, MATCH('O5 Details by Class &amp; Accounts'!BO$18, 'E2 Allocators'!$B$15:$W$15, 0),FALSE)*$E183), 0, VLOOKUP(VLOOKUP($A183, 'E4 TB Allocation Details'!$A$18:$L$205, MATCH("Misc ID", 'E4 TB Allocation Details'!$A$18:$L$18, 0),FALSE), 'E2 Allocators'!$B$15:$W$361, MATCH('O5 Details by Class &amp; Accounts'!BO$18, 'E2 Allocators'!$B$15:$W$15, 0),FALSE)*$E183)</f>
        <v>0</v>
      </c>
      <c r="BP183" s="1412">
        <f ca="1">IF(ISERROR(VLOOKUP(VLOOKUP($A183, 'E4 TB Allocation Details'!$A$18:$L$205, MATCH("Misc ID", 'E4 TB Allocation Details'!$A$18:$L$18, 0),FALSE), 'E2 Allocators'!$B$15:$W$361, MATCH('O5 Details by Class &amp; Accounts'!BP$18, 'E2 Allocators'!$B$15:$W$15, 0),FALSE)*$E183), 0, VLOOKUP(VLOOKUP($A183, 'E4 TB Allocation Details'!$A$18:$L$205, MATCH("Misc ID", 'E4 TB Allocation Details'!$A$18:$L$18, 0),FALSE), 'E2 Allocators'!$B$15:$W$361, MATCH('O5 Details by Class &amp; Accounts'!BP$18, 'E2 Allocators'!$B$15:$W$15, 0),FALSE)*$E183)</f>
        <v>0</v>
      </c>
      <c r="BQ183" s="1412">
        <f ca="1">IF(ISERROR(VLOOKUP(VLOOKUP($A183, 'E4 TB Allocation Details'!$A$18:$L$205, MATCH("Misc ID", 'E4 TB Allocation Details'!$A$18:$L$18, 0),FALSE), 'E2 Allocators'!$B$15:$W$361, MATCH('O5 Details by Class &amp; Accounts'!BQ$18, 'E2 Allocators'!$B$15:$W$15, 0),FALSE)*$E183), 0, VLOOKUP(VLOOKUP($A183, 'E4 TB Allocation Details'!$A$18:$L$205, MATCH("Misc ID", 'E4 TB Allocation Details'!$A$18:$L$18, 0),FALSE), 'E2 Allocators'!$B$15:$W$361, MATCH('O5 Details by Class &amp; Accounts'!BQ$18, 'E2 Allocators'!$B$15:$W$15, 0),FALSE)*$E183)</f>
        <v>0</v>
      </c>
      <c r="BR183" s="1412">
        <f ca="1">IF(ISERROR(VLOOKUP(VLOOKUP($A183, 'E4 TB Allocation Details'!$A$18:$L$205, MATCH("Misc ID", 'E4 TB Allocation Details'!$A$18:$L$18, 0),FALSE), 'E2 Allocators'!$B$15:$W$361, MATCH('O5 Details by Class &amp; Accounts'!BR$18, 'E2 Allocators'!$B$15:$W$15, 0),FALSE)*$E183), 0, VLOOKUP(VLOOKUP($A183, 'E4 TB Allocation Details'!$A$18:$L$205, MATCH("Misc ID", 'E4 TB Allocation Details'!$A$18:$L$18, 0),FALSE), 'E2 Allocators'!$B$15:$W$361, MATCH('O5 Details by Class &amp; Accounts'!BR$18, 'E2 Allocators'!$B$15:$W$15, 0),FALSE)*$E183)</f>
        <v>0</v>
      </c>
      <c r="BS183" s="1412">
        <f t="shared" si="41"/>
        <v>0</v>
      </c>
      <c r="BT183" s="1412">
        <f ca="1">IF(ISERROR(VLOOKUP(VLOOKUP($A183, 'E4 TB Allocation Details'!$A$18:$L$205, MATCH("A &amp; G ID", 'E4 TB Allocation Details'!$A$18:$L$18, 0),FALSE), 'E2 Allocators'!$B$15:$W$361, MATCH('O5 Details by Class &amp; Accounts'!BT$18, 'E2 Allocators'!$B$15:$W$15, 0),FALSE)*$E183), 0, VLOOKUP(VLOOKUP($A183, 'E4 TB Allocation Details'!$A$18:$L$205, MATCH("A &amp; G ID", 'E4 TB Allocation Details'!$A$18:$L$18, 0),FALSE), 'E2 Allocators'!$B$15:$W$361, MATCH('O5 Details by Class &amp; Accounts'!BT$18, 'E2 Allocators'!$B$15:$W$15, 0),FALSE)*$E183)</f>
        <v>0</v>
      </c>
      <c r="BU183" s="1412">
        <f ca="1">IF(ISERROR(VLOOKUP(VLOOKUP($A183, 'E4 TB Allocation Details'!$A$18:$L$205, MATCH("A &amp; G ID", 'E4 TB Allocation Details'!$A$18:$L$18, 0),FALSE), 'E2 Allocators'!$B$15:$W$361, MATCH('O5 Details by Class &amp; Accounts'!BU$18, 'E2 Allocators'!$B$15:$W$15, 0),FALSE)*$E183), 0, VLOOKUP(VLOOKUP($A183, 'E4 TB Allocation Details'!$A$18:$L$205, MATCH("A &amp; G ID", 'E4 TB Allocation Details'!$A$18:$L$18, 0),FALSE), 'E2 Allocators'!$B$15:$W$361, MATCH('O5 Details by Class &amp; Accounts'!BU$18, 'E2 Allocators'!$B$15:$W$15, 0),FALSE)*$E183)</f>
        <v>0</v>
      </c>
      <c r="BV183" s="1412">
        <f ca="1">IF(ISERROR(VLOOKUP(VLOOKUP($A183, 'E4 TB Allocation Details'!$A$18:$L$205, MATCH("A &amp; G ID", 'E4 TB Allocation Details'!$A$18:$L$18, 0),FALSE), 'E2 Allocators'!$B$15:$W$361, MATCH('O5 Details by Class &amp; Accounts'!BV$18, 'E2 Allocators'!$B$15:$W$15, 0),FALSE)*$E183), 0, VLOOKUP(VLOOKUP($A183, 'E4 TB Allocation Details'!$A$18:$L$205, MATCH("A &amp; G ID", 'E4 TB Allocation Details'!$A$18:$L$18, 0),FALSE), 'E2 Allocators'!$B$15:$W$361, MATCH('O5 Details by Class &amp; Accounts'!BV$18, 'E2 Allocators'!$B$15:$W$15, 0),FALSE)*$E183)</f>
        <v>0</v>
      </c>
      <c r="BW183" s="1412">
        <f ca="1">IF(ISERROR(VLOOKUP(VLOOKUP($A183, 'E4 TB Allocation Details'!$A$18:$L$205, MATCH("A &amp; G ID", 'E4 TB Allocation Details'!$A$18:$L$18, 0),FALSE), 'E2 Allocators'!$B$15:$W$361, MATCH('O5 Details by Class &amp; Accounts'!BW$18, 'E2 Allocators'!$B$15:$W$15, 0),FALSE)*$E183), 0, VLOOKUP(VLOOKUP($A183, 'E4 TB Allocation Details'!$A$18:$L$205, MATCH("A &amp; G ID", 'E4 TB Allocation Details'!$A$18:$L$18, 0),FALSE), 'E2 Allocators'!$B$15:$W$361, MATCH('O5 Details by Class &amp; Accounts'!BW$18, 'E2 Allocators'!$B$15:$W$15, 0),FALSE)*$E183)</f>
        <v>0</v>
      </c>
      <c r="BX183" s="1412">
        <f ca="1">IF(ISERROR(VLOOKUP(VLOOKUP($A183, 'E4 TB Allocation Details'!$A$18:$L$205, MATCH("A &amp; G ID", 'E4 TB Allocation Details'!$A$18:$L$18, 0),FALSE), 'E2 Allocators'!$B$15:$W$361, MATCH('O5 Details by Class &amp; Accounts'!BX$18, 'E2 Allocators'!$B$15:$W$15, 0),FALSE)*$E183), 0, VLOOKUP(VLOOKUP($A183, 'E4 TB Allocation Details'!$A$18:$L$205, MATCH("A &amp; G ID", 'E4 TB Allocation Details'!$A$18:$L$18, 0),FALSE), 'E2 Allocators'!$B$15:$W$361, MATCH('O5 Details by Class &amp; Accounts'!BX$18, 'E2 Allocators'!$B$15:$W$15, 0),FALSE)*$E183)</f>
        <v>0</v>
      </c>
      <c r="BY183" s="1412">
        <f ca="1">IF(ISERROR(VLOOKUP(VLOOKUP($A183, 'E4 TB Allocation Details'!$A$18:$L$205, MATCH("A &amp; G ID", 'E4 TB Allocation Details'!$A$18:$L$18, 0),FALSE), 'E2 Allocators'!$B$15:$W$361, MATCH('O5 Details by Class &amp; Accounts'!BY$18, 'E2 Allocators'!$B$15:$W$15, 0),FALSE)*$E183), 0, VLOOKUP(VLOOKUP($A183, 'E4 TB Allocation Details'!$A$18:$L$205, MATCH("A &amp; G ID", 'E4 TB Allocation Details'!$A$18:$L$18, 0),FALSE), 'E2 Allocators'!$B$15:$W$361, MATCH('O5 Details by Class &amp; Accounts'!BY$18, 'E2 Allocators'!$B$15:$W$15, 0),FALSE)*$E183)</f>
        <v>0</v>
      </c>
      <c r="BZ183" s="1412">
        <f ca="1">IF(ISERROR(VLOOKUP(VLOOKUP($A183, 'E4 TB Allocation Details'!$A$18:$L$205, MATCH("A &amp; G ID", 'E4 TB Allocation Details'!$A$18:$L$18, 0),FALSE), 'E2 Allocators'!$B$15:$W$361, MATCH('O5 Details by Class &amp; Accounts'!BZ$18, 'E2 Allocators'!$B$15:$W$15, 0),FALSE)*$E183), 0, VLOOKUP(VLOOKUP($A183, 'E4 TB Allocation Details'!$A$18:$L$205, MATCH("A &amp; G ID", 'E4 TB Allocation Details'!$A$18:$L$18, 0),FALSE), 'E2 Allocators'!$B$15:$W$361, MATCH('O5 Details by Class &amp; Accounts'!BZ$18, 'E2 Allocators'!$B$15:$W$15, 0),FALSE)*$E183)</f>
        <v>0</v>
      </c>
      <c r="CA183" s="1412">
        <f ca="1">IF(ISERROR(VLOOKUP(VLOOKUP($A183, 'E4 TB Allocation Details'!$A$18:$L$205, MATCH("A &amp; G ID", 'E4 TB Allocation Details'!$A$18:$L$18, 0),FALSE), 'E2 Allocators'!$B$15:$W$361, MATCH('O5 Details by Class &amp; Accounts'!CA$18, 'E2 Allocators'!$B$15:$W$15, 0),FALSE)*$E183), 0, VLOOKUP(VLOOKUP($A183, 'E4 TB Allocation Details'!$A$18:$L$205, MATCH("A &amp; G ID", 'E4 TB Allocation Details'!$A$18:$L$18, 0),FALSE), 'E2 Allocators'!$B$15:$W$361, MATCH('O5 Details by Class &amp; Accounts'!CA$18, 'E2 Allocators'!$B$15:$W$15, 0),FALSE)*$E183)</f>
        <v>0</v>
      </c>
      <c r="CB183" s="1412">
        <f ca="1">IF(ISERROR(VLOOKUP(VLOOKUP($A183, 'E4 TB Allocation Details'!$A$18:$L$205, MATCH("A &amp; G ID", 'E4 TB Allocation Details'!$A$18:$L$18, 0),FALSE), 'E2 Allocators'!$B$15:$W$361, MATCH('O5 Details by Class &amp; Accounts'!CB$18, 'E2 Allocators'!$B$15:$W$15, 0),FALSE)*$E183), 0, VLOOKUP(VLOOKUP($A183, 'E4 TB Allocation Details'!$A$18:$L$205, MATCH("A &amp; G ID", 'E4 TB Allocation Details'!$A$18:$L$18, 0),FALSE), 'E2 Allocators'!$B$15:$W$361, MATCH('O5 Details by Class &amp; Accounts'!CB$18, 'E2 Allocators'!$B$15:$W$15, 0),FALSE)*$E183)</f>
        <v>0</v>
      </c>
      <c r="CC183" s="1412">
        <f ca="1">IF(ISERROR(VLOOKUP(VLOOKUP($A183, 'E4 TB Allocation Details'!$A$18:$L$205, MATCH("A &amp; G ID", 'E4 TB Allocation Details'!$A$18:$L$18, 0),FALSE), 'E2 Allocators'!$B$15:$W$361, MATCH('O5 Details by Class &amp; Accounts'!CC$18, 'E2 Allocators'!$B$15:$W$15, 0),FALSE)*$E183), 0, VLOOKUP(VLOOKUP($A183, 'E4 TB Allocation Details'!$A$18:$L$205, MATCH("A &amp; G ID", 'E4 TB Allocation Details'!$A$18:$L$18, 0),FALSE), 'E2 Allocators'!$B$15:$W$361, MATCH('O5 Details by Class &amp; Accounts'!CC$18, 'E2 Allocators'!$B$15:$W$15, 0),FALSE)*$E183)</f>
        <v>0</v>
      </c>
      <c r="CD183" s="1412">
        <f ca="1">IF(ISERROR(VLOOKUP(VLOOKUP($A183, 'E4 TB Allocation Details'!$A$18:$L$205, MATCH("A &amp; G ID", 'E4 TB Allocation Details'!$A$18:$L$18, 0),FALSE), 'E2 Allocators'!$B$15:$W$361, MATCH('O5 Details by Class &amp; Accounts'!CD$18, 'E2 Allocators'!$B$15:$W$15, 0),FALSE)*$E183), 0, VLOOKUP(VLOOKUP($A183, 'E4 TB Allocation Details'!$A$18:$L$205, MATCH("A &amp; G ID", 'E4 TB Allocation Details'!$A$18:$L$18, 0),FALSE), 'E2 Allocators'!$B$15:$W$361, MATCH('O5 Details by Class &amp; Accounts'!CD$18, 'E2 Allocators'!$B$15:$W$15, 0),FALSE)*$E183)</f>
        <v>0</v>
      </c>
      <c r="CE183" s="1412">
        <f ca="1">IF(ISERROR(VLOOKUP(VLOOKUP($A183, 'E4 TB Allocation Details'!$A$18:$L$205, MATCH("A &amp; G ID", 'E4 TB Allocation Details'!$A$18:$L$18, 0),FALSE), 'E2 Allocators'!$B$15:$W$361, MATCH('O5 Details by Class &amp; Accounts'!CE$18, 'E2 Allocators'!$B$15:$W$15, 0),FALSE)*$E183), 0, VLOOKUP(VLOOKUP($A183, 'E4 TB Allocation Details'!$A$18:$L$205, MATCH("A &amp; G ID", 'E4 TB Allocation Details'!$A$18:$L$18, 0),FALSE), 'E2 Allocators'!$B$15:$W$361, MATCH('O5 Details by Class &amp; Accounts'!CE$18, 'E2 Allocators'!$B$15:$W$15, 0),FALSE)*$E183)</f>
        <v>0</v>
      </c>
      <c r="CF183" s="1412">
        <f ca="1">IF(ISERROR(VLOOKUP(VLOOKUP($A183, 'E4 TB Allocation Details'!$A$18:$L$205, MATCH("A &amp; G ID", 'E4 TB Allocation Details'!$A$18:$L$18, 0),FALSE), 'E2 Allocators'!$B$15:$W$361, MATCH('O5 Details by Class &amp; Accounts'!CF$18, 'E2 Allocators'!$B$15:$W$15, 0),FALSE)*$E183), 0, VLOOKUP(VLOOKUP($A183, 'E4 TB Allocation Details'!$A$18:$L$205, MATCH("A &amp; G ID", 'E4 TB Allocation Details'!$A$18:$L$18, 0),FALSE), 'E2 Allocators'!$B$15:$W$361, MATCH('O5 Details by Class &amp; Accounts'!CF$18, 'E2 Allocators'!$B$15:$W$15, 0),FALSE)*$E183)</f>
        <v>0</v>
      </c>
      <c r="CG183" s="1412">
        <f ca="1">IF(ISERROR(VLOOKUP(VLOOKUP($A183, 'E4 TB Allocation Details'!$A$18:$L$205, MATCH("A &amp; G ID", 'E4 TB Allocation Details'!$A$18:$L$18, 0),FALSE), 'E2 Allocators'!$B$15:$W$361, MATCH('O5 Details by Class &amp; Accounts'!CG$18, 'E2 Allocators'!$B$15:$W$15, 0),FALSE)*$E183), 0, VLOOKUP(VLOOKUP($A183, 'E4 TB Allocation Details'!$A$18:$L$205, MATCH("A &amp; G ID", 'E4 TB Allocation Details'!$A$18:$L$18, 0),FALSE), 'E2 Allocators'!$B$15:$W$361, MATCH('O5 Details by Class &amp; Accounts'!CG$18, 'E2 Allocators'!$B$15:$W$15, 0),FALSE)*$E183)</f>
        <v>0</v>
      </c>
      <c r="CH183" s="1412">
        <f ca="1">IF(ISERROR(VLOOKUP(VLOOKUP($A183, 'E4 TB Allocation Details'!$A$18:$L$205, MATCH("A &amp; G ID", 'E4 TB Allocation Details'!$A$18:$L$18, 0),FALSE), 'E2 Allocators'!$B$15:$W$361, MATCH('O5 Details by Class &amp; Accounts'!CH$18, 'E2 Allocators'!$B$15:$W$15, 0),FALSE)*$E183), 0, VLOOKUP(VLOOKUP($A183, 'E4 TB Allocation Details'!$A$18:$L$205, MATCH("A &amp; G ID", 'E4 TB Allocation Details'!$A$18:$L$18, 0),FALSE), 'E2 Allocators'!$B$15:$W$361, MATCH('O5 Details by Class &amp; Accounts'!CH$18, 'E2 Allocators'!$B$15:$W$15, 0),FALSE)*$E183)</f>
        <v>0</v>
      </c>
      <c r="CI183" s="1412">
        <f ca="1">IF(ISERROR(VLOOKUP(VLOOKUP($A183, 'E4 TB Allocation Details'!$A$18:$L$205, MATCH("A &amp; G ID", 'E4 TB Allocation Details'!$A$18:$L$18, 0),FALSE), 'E2 Allocators'!$B$15:$W$361, MATCH('O5 Details by Class &amp; Accounts'!CI$18, 'E2 Allocators'!$B$15:$W$15, 0),FALSE)*$E183), 0, VLOOKUP(VLOOKUP($A183, 'E4 TB Allocation Details'!$A$18:$L$205, MATCH("A &amp; G ID", 'E4 TB Allocation Details'!$A$18:$L$18, 0),FALSE), 'E2 Allocators'!$B$15:$W$361, MATCH('O5 Details by Class &amp; Accounts'!CI$18, 'E2 Allocators'!$B$15:$W$15, 0),FALSE)*$E183)</f>
        <v>0</v>
      </c>
      <c r="CJ183" s="1412">
        <f ca="1">IF(ISERROR(VLOOKUP(VLOOKUP($A183, 'E4 TB Allocation Details'!$A$18:$L$205, MATCH("A &amp; G ID", 'E4 TB Allocation Details'!$A$18:$L$18, 0),FALSE), 'E2 Allocators'!$B$15:$W$361, MATCH('O5 Details by Class &amp; Accounts'!CJ$18, 'E2 Allocators'!$B$15:$W$15, 0),FALSE)*$E183), 0, VLOOKUP(VLOOKUP($A183, 'E4 TB Allocation Details'!$A$18:$L$205, MATCH("A &amp; G ID", 'E4 TB Allocation Details'!$A$18:$L$18, 0),FALSE), 'E2 Allocators'!$B$15:$W$361, MATCH('O5 Details by Class &amp; Accounts'!CJ$18, 'E2 Allocators'!$B$15:$W$15, 0),FALSE)*$E183)</f>
        <v>0</v>
      </c>
      <c r="CK183" s="1412">
        <f ca="1">IF(ISERROR(VLOOKUP(VLOOKUP($A183, 'E4 TB Allocation Details'!$A$18:$L$205, MATCH("A &amp; G ID", 'E4 TB Allocation Details'!$A$18:$L$18, 0),FALSE), 'E2 Allocators'!$B$15:$W$361, MATCH('O5 Details by Class &amp; Accounts'!CK$18, 'E2 Allocators'!$B$15:$W$15, 0),FALSE)*$E183), 0, VLOOKUP(VLOOKUP($A183, 'E4 TB Allocation Details'!$A$18:$L$205, MATCH("A &amp; G ID", 'E4 TB Allocation Details'!$A$18:$L$18, 0),FALSE), 'E2 Allocators'!$B$15:$W$361, MATCH('O5 Details by Class &amp; Accounts'!CK$18, 'E2 Allocators'!$B$15:$W$15, 0),FALSE)*$E183)</f>
        <v>0</v>
      </c>
      <c r="CL183" s="1412">
        <f ca="1">IF(ISERROR(VLOOKUP(VLOOKUP($A183, 'E4 TB Allocation Details'!$A$18:$L$205, MATCH("A &amp; G ID", 'E4 TB Allocation Details'!$A$18:$L$18, 0),FALSE), 'E2 Allocators'!$B$15:$W$361, MATCH('O5 Details by Class &amp; Accounts'!CL$18, 'E2 Allocators'!$B$15:$W$15, 0),FALSE)*$E183), 0, VLOOKUP(VLOOKUP($A183, 'E4 TB Allocation Details'!$A$18:$L$205, MATCH("A &amp; G ID", 'E4 TB Allocation Details'!$A$18:$L$18, 0),FALSE), 'E2 Allocators'!$B$15:$W$361, MATCH('O5 Details by Class &amp; Accounts'!CL$18, 'E2 Allocators'!$B$15:$W$15, 0),FALSE)*$E183)</f>
        <v>0</v>
      </c>
      <c r="CM183" s="1412">
        <f ca="1">IF(ISERROR(VLOOKUP(VLOOKUP($A183, 'E4 TB Allocation Details'!$A$18:$L$205, MATCH("A &amp; G ID", 'E4 TB Allocation Details'!$A$18:$L$18, 0),FALSE), 'E2 Allocators'!$B$15:$W$361, MATCH('O5 Details by Class &amp; Accounts'!CM$18, 'E2 Allocators'!$B$15:$W$15, 0),FALSE)*$E183), 0, VLOOKUP(VLOOKUP($A183, 'E4 TB Allocation Details'!$A$18:$L$205, MATCH("A &amp; G ID", 'E4 TB Allocation Details'!$A$18:$L$18, 0),FALSE), 'E2 Allocators'!$B$15:$W$361, MATCH('O5 Details by Class &amp; Accounts'!CM$18, 'E2 Allocators'!$B$15:$W$15, 0),FALSE)*$E183)</f>
        <v>0</v>
      </c>
      <c r="CN183" s="1412">
        <f t="shared" si="42"/>
        <v>0</v>
      </c>
      <c r="CO183" s="1792">
        <f t="shared" si="43"/>
        <v>0</v>
      </c>
      <c r="CQ183" s="2087" t="s">
        <v>675</v>
      </c>
    </row>
    <row r="184" spans="1:95" s="81" customFormat="1" ht="12.75">
      <c r="A184" s="1170">
        <v>5650</v>
      </c>
      <c r="B184" s="452" t="s">
        <v>1344</v>
      </c>
      <c r="C184" s="1789">
        <f ca="1">IF(ISERROR(VLOOKUP($A184,'I3 TB Data'!$A$23:$H$458,MATCH('O5 Details by Class &amp; Accounts'!$C$18, 'I3 TB Data'!$A$23:$H$23,0),0)), 0, VLOOKUP($A184,'I3 TB Data'!$A$23:$H$458,MATCH('O5 Details by Class &amp; Accounts'!$C$18,'I3 TB Data'!$A$23:$H$23,0),0))</f>
        <v>0</v>
      </c>
      <c r="D184" s="1790"/>
      <c r="E184" s="1789">
        <f t="shared" si="37"/>
        <v>0</v>
      </c>
      <c r="F184" s="1791"/>
      <c r="G184" s="1791"/>
      <c r="H184" s="1412">
        <f t="shared" si="39"/>
        <v>0</v>
      </c>
      <c r="I184" s="1412">
        <f ca="1">IF(ISERROR(VLOOKUP(VLOOKUP($A184, 'E4 TB Allocation Details'!$A$18:$L$205, MATCH("Demand ID", 'E4 TB Allocation Details'!$A$18:$L$18, 0),FALSE), 'E2 Allocators'!$B$15:$W$361, MATCH('O5 Details by Class &amp; Accounts'!I$18, 'E2 Allocators'!$B$15:$W$15, 0),FALSE)*$F184), 0, VLOOKUP(VLOOKUP($A184, 'E4 TB Allocation Details'!$A$18:$L$205, MATCH("Demand ID", 'E4 TB Allocation Details'!$A$18:$L$18, 0),FALSE), 'E2 Allocators'!$B$15:$W$361, MATCH('O5 Details by Class &amp; Accounts'!I$18, 'E2 Allocators'!$B$15:$W$15, 0),FALSE)*$F184)</f>
        <v>0</v>
      </c>
      <c r="J184" s="1412">
        <f ca="1">IF(ISERROR(VLOOKUP(VLOOKUP($A184, 'E4 TB Allocation Details'!$A$18:$L$205, MATCH("Demand ID", 'E4 TB Allocation Details'!$A$18:$L$18, 0),FALSE), 'E2 Allocators'!$B$15:$W$361, MATCH('O5 Details by Class &amp; Accounts'!J$18, 'E2 Allocators'!$B$15:$W$15, 0),FALSE)*$F184), 0, VLOOKUP(VLOOKUP($A184, 'E4 TB Allocation Details'!$A$18:$L$205, MATCH("Demand ID", 'E4 TB Allocation Details'!$A$18:$L$18, 0),FALSE), 'E2 Allocators'!$B$15:$W$361, MATCH('O5 Details by Class &amp; Accounts'!J$18, 'E2 Allocators'!$B$15:$W$15, 0),FALSE)*$F184)</f>
        <v>0</v>
      </c>
      <c r="K184" s="1412">
        <f ca="1">IF(ISERROR(VLOOKUP(VLOOKUP($A184, 'E4 TB Allocation Details'!$A$18:$L$205, MATCH("Demand ID", 'E4 TB Allocation Details'!$A$18:$L$18, 0),FALSE), 'E2 Allocators'!$B$15:$W$361, MATCH('O5 Details by Class &amp; Accounts'!K$18, 'E2 Allocators'!$B$15:$W$15, 0),FALSE)*$F184), 0, VLOOKUP(VLOOKUP($A184, 'E4 TB Allocation Details'!$A$18:$L$205, MATCH("Demand ID", 'E4 TB Allocation Details'!$A$18:$L$18, 0),FALSE), 'E2 Allocators'!$B$15:$W$361, MATCH('O5 Details by Class &amp; Accounts'!K$18, 'E2 Allocators'!$B$15:$W$15, 0),FALSE)*$F184)</f>
        <v>0</v>
      </c>
      <c r="L184" s="1412">
        <f ca="1">IF(ISERROR(VLOOKUP(VLOOKUP($A184, 'E4 TB Allocation Details'!$A$18:$L$205, MATCH("Demand ID", 'E4 TB Allocation Details'!$A$18:$L$18, 0),FALSE), 'E2 Allocators'!$B$15:$W$361, MATCH('O5 Details by Class &amp; Accounts'!L$18, 'E2 Allocators'!$B$15:$W$15, 0),FALSE)*$F184), 0, VLOOKUP(VLOOKUP($A184, 'E4 TB Allocation Details'!$A$18:$L$205, MATCH("Demand ID", 'E4 TB Allocation Details'!$A$18:$L$18, 0),FALSE), 'E2 Allocators'!$B$15:$W$361, MATCH('O5 Details by Class &amp; Accounts'!L$18, 'E2 Allocators'!$B$15:$W$15, 0),FALSE)*$F184)</f>
        <v>0</v>
      </c>
      <c r="M184" s="1412">
        <f ca="1">IF(ISERROR(VLOOKUP(VLOOKUP($A184, 'E4 TB Allocation Details'!$A$18:$L$205, MATCH("Demand ID", 'E4 TB Allocation Details'!$A$18:$L$18, 0),FALSE), 'E2 Allocators'!$B$15:$W$361, MATCH('O5 Details by Class &amp; Accounts'!M$18, 'E2 Allocators'!$B$15:$W$15, 0),FALSE)*$F184), 0, VLOOKUP(VLOOKUP($A184, 'E4 TB Allocation Details'!$A$18:$L$205, MATCH("Demand ID", 'E4 TB Allocation Details'!$A$18:$L$18, 0),FALSE), 'E2 Allocators'!$B$15:$W$361, MATCH('O5 Details by Class &amp; Accounts'!M$18, 'E2 Allocators'!$B$15:$W$15, 0),FALSE)*$F184)</f>
        <v>0</v>
      </c>
      <c r="N184" s="1412">
        <f ca="1">IF(ISERROR(VLOOKUP(VLOOKUP($A184, 'E4 TB Allocation Details'!$A$18:$L$205, MATCH("Demand ID", 'E4 TB Allocation Details'!$A$18:$L$18, 0),FALSE), 'E2 Allocators'!$B$15:$W$361, MATCH('O5 Details by Class &amp; Accounts'!N$18, 'E2 Allocators'!$B$15:$W$15, 0),FALSE)*$F184), 0, VLOOKUP(VLOOKUP($A184, 'E4 TB Allocation Details'!$A$18:$L$205, MATCH("Demand ID", 'E4 TB Allocation Details'!$A$18:$L$18, 0),FALSE), 'E2 Allocators'!$B$15:$W$361, MATCH('O5 Details by Class &amp; Accounts'!N$18, 'E2 Allocators'!$B$15:$W$15, 0),FALSE)*$F184)</f>
        <v>0</v>
      </c>
      <c r="O184" s="1412">
        <f ca="1">IF(ISERROR(VLOOKUP(VLOOKUP($A184, 'E4 TB Allocation Details'!$A$18:$L$205, MATCH("Demand ID", 'E4 TB Allocation Details'!$A$18:$L$18, 0),FALSE), 'E2 Allocators'!$B$15:$W$361, MATCH('O5 Details by Class &amp; Accounts'!O$18, 'E2 Allocators'!$B$15:$W$15, 0),FALSE)*$F184), 0, VLOOKUP(VLOOKUP($A184, 'E4 TB Allocation Details'!$A$18:$L$205, MATCH("Demand ID", 'E4 TB Allocation Details'!$A$18:$L$18, 0),FALSE), 'E2 Allocators'!$B$15:$W$361, MATCH('O5 Details by Class &amp; Accounts'!O$18, 'E2 Allocators'!$B$15:$W$15, 0),FALSE)*$F184)</f>
        <v>0</v>
      </c>
      <c r="P184" s="1412">
        <f ca="1">IF(ISERROR(VLOOKUP(VLOOKUP($A184, 'E4 TB Allocation Details'!$A$18:$L$205, MATCH("Demand ID", 'E4 TB Allocation Details'!$A$18:$L$18, 0),FALSE), 'E2 Allocators'!$B$15:$W$361, MATCH('O5 Details by Class &amp; Accounts'!P$18, 'E2 Allocators'!$B$15:$W$15, 0),FALSE)*$F184), 0, VLOOKUP(VLOOKUP($A184, 'E4 TB Allocation Details'!$A$18:$L$205, MATCH("Demand ID", 'E4 TB Allocation Details'!$A$18:$L$18, 0),FALSE), 'E2 Allocators'!$B$15:$W$361, MATCH('O5 Details by Class &amp; Accounts'!P$18, 'E2 Allocators'!$B$15:$W$15, 0),FALSE)*$F184)</f>
        <v>0</v>
      </c>
      <c r="Q184" s="1412">
        <f ca="1">IF(ISERROR(VLOOKUP(VLOOKUP($A184, 'E4 TB Allocation Details'!$A$18:$L$205, MATCH("Demand ID", 'E4 TB Allocation Details'!$A$18:$L$18, 0),FALSE), 'E2 Allocators'!$B$15:$W$361, MATCH('O5 Details by Class &amp; Accounts'!Q$18, 'E2 Allocators'!$B$15:$W$15, 0),FALSE)*$F184), 0, VLOOKUP(VLOOKUP($A184, 'E4 TB Allocation Details'!$A$18:$L$205, MATCH("Demand ID", 'E4 TB Allocation Details'!$A$18:$L$18, 0),FALSE), 'E2 Allocators'!$B$15:$W$361, MATCH('O5 Details by Class &amp; Accounts'!Q$18, 'E2 Allocators'!$B$15:$W$15, 0),FALSE)*$F184)</f>
        <v>0</v>
      </c>
      <c r="R184" s="1412">
        <f ca="1">IF(ISERROR(VLOOKUP(VLOOKUP($A184, 'E4 TB Allocation Details'!$A$18:$L$205, MATCH("Demand ID", 'E4 TB Allocation Details'!$A$18:$L$18, 0),FALSE), 'E2 Allocators'!$B$15:$W$361, MATCH('O5 Details by Class &amp; Accounts'!R$18, 'E2 Allocators'!$B$15:$W$15, 0),FALSE)*$F184), 0, VLOOKUP(VLOOKUP($A184, 'E4 TB Allocation Details'!$A$18:$L$205, MATCH("Demand ID", 'E4 TB Allocation Details'!$A$18:$L$18, 0),FALSE), 'E2 Allocators'!$B$15:$W$361, MATCH('O5 Details by Class &amp; Accounts'!R$18, 'E2 Allocators'!$B$15:$W$15, 0),FALSE)*$F184)</f>
        <v>0</v>
      </c>
      <c r="S184" s="1412">
        <f ca="1">IF(ISERROR(VLOOKUP(VLOOKUP($A184, 'E4 TB Allocation Details'!$A$18:$L$205, MATCH("Demand ID", 'E4 TB Allocation Details'!$A$18:$L$18, 0),FALSE), 'E2 Allocators'!$B$15:$W$361, MATCH('O5 Details by Class &amp; Accounts'!S$18, 'E2 Allocators'!$B$15:$W$15, 0),FALSE)*$F184), 0, VLOOKUP(VLOOKUP($A184, 'E4 TB Allocation Details'!$A$18:$L$205, MATCH("Demand ID", 'E4 TB Allocation Details'!$A$18:$L$18, 0),FALSE), 'E2 Allocators'!$B$15:$W$361, MATCH('O5 Details by Class &amp; Accounts'!S$18, 'E2 Allocators'!$B$15:$W$15, 0),FALSE)*$F184)</f>
        <v>0</v>
      </c>
      <c r="T184" s="1412">
        <f ca="1">IF(ISERROR(VLOOKUP(VLOOKUP($A184, 'E4 TB Allocation Details'!$A$18:$L$205, MATCH("Demand ID", 'E4 TB Allocation Details'!$A$18:$L$18, 0),FALSE), 'E2 Allocators'!$B$15:$W$361, MATCH('O5 Details by Class &amp; Accounts'!T$18, 'E2 Allocators'!$B$15:$W$15, 0),FALSE)*$F184), 0, VLOOKUP(VLOOKUP($A184, 'E4 TB Allocation Details'!$A$18:$L$205, MATCH("Demand ID", 'E4 TB Allocation Details'!$A$18:$L$18, 0),FALSE), 'E2 Allocators'!$B$15:$W$361, MATCH('O5 Details by Class &amp; Accounts'!T$18, 'E2 Allocators'!$B$15:$W$15, 0),FALSE)*$F184)</f>
        <v>0</v>
      </c>
      <c r="U184" s="1412">
        <f ca="1">IF(ISERROR(VLOOKUP(VLOOKUP($A184, 'E4 TB Allocation Details'!$A$18:$L$205, MATCH("Demand ID", 'E4 TB Allocation Details'!$A$18:$L$18, 0),FALSE), 'E2 Allocators'!$B$15:$W$361, MATCH('O5 Details by Class &amp; Accounts'!U$18, 'E2 Allocators'!$B$15:$W$15, 0),FALSE)*$F184), 0, VLOOKUP(VLOOKUP($A184, 'E4 TB Allocation Details'!$A$18:$L$205, MATCH("Demand ID", 'E4 TB Allocation Details'!$A$18:$L$18, 0),FALSE), 'E2 Allocators'!$B$15:$W$361, MATCH('O5 Details by Class &amp; Accounts'!U$18, 'E2 Allocators'!$B$15:$W$15, 0),FALSE)*$F184)</f>
        <v>0</v>
      </c>
      <c r="V184" s="1412">
        <f ca="1">IF(ISERROR(VLOOKUP(VLOOKUP($A184, 'E4 TB Allocation Details'!$A$18:$L$205, MATCH("Demand ID", 'E4 TB Allocation Details'!$A$18:$L$18, 0),FALSE), 'E2 Allocators'!$B$15:$W$361, MATCH('O5 Details by Class &amp; Accounts'!V$18, 'E2 Allocators'!$B$15:$W$15, 0),FALSE)*$F184), 0, VLOOKUP(VLOOKUP($A184, 'E4 TB Allocation Details'!$A$18:$L$205, MATCH("Demand ID", 'E4 TB Allocation Details'!$A$18:$L$18, 0),FALSE), 'E2 Allocators'!$B$15:$W$361, MATCH('O5 Details by Class &amp; Accounts'!V$18, 'E2 Allocators'!$B$15:$W$15, 0),FALSE)*$F184)</f>
        <v>0</v>
      </c>
      <c r="W184" s="1412">
        <f ca="1">IF(ISERROR(VLOOKUP(VLOOKUP($A184, 'E4 TB Allocation Details'!$A$18:$L$205, MATCH("Demand ID", 'E4 TB Allocation Details'!$A$18:$L$18, 0),FALSE), 'E2 Allocators'!$B$15:$W$361, MATCH('O5 Details by Class &amp; Accounts'!W$18, 'E2 Allocators'!$B$15:$W$15, 0),FALSE)*$F184), 0, VLOOKUP(VLOOKUP($A184, 'E4 TB Allocation Details'!$A$18:$L$205, MATCH("Demand ID", 'E4 TB Allocation Details'!$A$18:$L$18, 0),FALSE), 'E2 Allocators'!$B$15:$W$361, MATCH('O5 Details by Class &amp; Accounts'!W$18, 'E2 Allocators'!$B$15:$W$15, 0),FALSE)*$F184)</f>
        <v>0</v>
      </c>
      <c r="X184" s="1412">
        <f ca="1">IF(ISERROR(VLOOKUP(VLOOKUP($A184, 'E4 TB Allocation Details'!$A$18:$L$205, MATCH("Demand ID", 'E4 TB Allocation Details'!$A$18:$L$18, 0),FALSE), 'E2 Allocators'!$B$15:$W$361, MATCH('O5 Details by Class &amp; Accounts'!X$18, 'E2 Allocators'!$B$15:$W$15, 0),FALSE)*$F184), 0, VLOOKUP(VLOOKUP($A184, 'E4 TB Allocation Details'!$A$18:$L$205, MATCH("Demand ID", 'E4 TB Allocation Details'!$A$18:$L$18, 0),FALSE), 'E2 Allocators'!$B$15:$W$361, MATCH('O5 Details by Class &amp; Accounts'!X$18, 'E2 Allocators'!$B$15:$W$15, 0),FALSE)*$F184)</f>
        <v>0</v>
      </c>
      <c r="Y184" s="1412">
        <f ca="1">IF(ISERROR(VLOOKUP(VLOOKUP($A184, 'E4 TB Allocation Details'!$A$18:$L$205, MATCH("Demand ID", 'E4 TB Allocation Details'!$A$18:$L$18, 0),FALSE), 'E2 Allocators'!$B$15:$W$361, MATCH('O5 Details by Class &amp; Accounts'!Y$18, 'E2 Allocators'!$B$15:$W$15, 0),FALSE)*$F184), 0, VLOOKUP(VLOOKUP($A184, 'E4 TB Allocation Details'!$A$18:$L$205, MATCH("Demand ID", 'E4 TB Allocation Details'!$A$18:$L$18, 0),FALSE), 'E2 Allocators'!$B$15:$W$361, MATCH('O5 Details by Class &amp; Accounts'!Y$18, 'E2 Allocators'!$B$15:$W$15, 0),FALSE)*$F184)</f>
        <v>0</v>
      </c>
      <c r="Z184" s="1412">
        <f ca="1">IF(ISERROR(VLOOKUP(VLOOKUP($A184, 'E4 TB Allocation Details'!$A$18:$L$205, MATCH("Demand ID", 'E4 TB Allocation Details'!$A$18:$L$18, 0),FALSE), 'E2 Allocators'!$B$15:$W$361, MATCH('O5 Details by Class &amp; Accounts'!Z$18, 'E2 Allocators'!$B$15:$W$15, 0),FALSE)*$F184), 0, VLOOKUP(VLOOKUP($A184, 'E4 TB Allocation Details'!$A$18:$L$205, MATCH("Demand ID", 'E4 TB Allocation Details'!$A$18:$L$18, 0),FALSE), 'E2 Allocators'!$B$15:$W$361, MATCH('O5 Details by Class &amp; Accounts'!Z$18, 'E2 Allocators'!$B$15:$W$15, 0),FALSE)*$F184)</f>
        <v>0</v>
      </c>
      <c r="AA184" s="1412">
        <f ca="1">IF(ISERROR(VLOOKUP(VLOOKUP($A184, 'E4 TB Allocation Details'!$A$18:$L$205, MATCH("Demand ID", 'E4 TB Allocation Details'!$A$18:$L$18, 0),FALSE), 'E2 Allocators'!$B$15:$W$361, MATCH('O5 Details by Class &amp; Accounts'!AA$18, 'E2 Allocators'!$B$15:$W$15, 0),FALSE)*$F184), 0, VLOOKUP(VLOOKUP($A184, 'E4 TB Allocation Details'!$A$18:$L$205, MATCH("Demand ID", 'E4 TB Allocation Details'!$A$18:$L$18, 0),FALSE), 'E2 Allocators'!$B$15:$W$361, MATCH('O5 Details by Class &amp; Accounts'!AA$18, 'E2 Allocators'!$B$15:$W$15, 0),FALSE)*$F184)</f>
        <v>0</v>
      </c>
      <c r="AB184" s="1412">
        <f ca="1">IF(ISERROR(VLOOKUP(VLOOKUP($A184, 'E4 TB Allocation Details'!$A$18:$L$205, MATCH("Demand ID", 'E4 TB Allocation Details'!$A$18:$L$18, 0),FALSE), 'E2 Allocators'!$B$15:$W$361, MATCH('O5 Details by Class &amp; Accounts'!AB$18, 'E2 Allocators'!$B$15:$W$15, 0),FALSE)*$F184), 0, VLOOKUP(VLOOKUP($A184, 'E4 TB Allocation Details'!$A$18:$L$205, MATCH("Demand ID", 'E4 TB Allocation Details'!$A$18:$L$18, 0),FALSE), 'E2 Allocators'!$B$15:$W$361, MATCH('O5 Details by Class &amp; Accounts'!AB$18, 'E2 Allocators'!$B$15:$W$15, 0),FALSE)*$F184)</f>
        <v>0</v>
      </c>
      <c r="AC184" s="1412">
        <f t="shared" si="40"/>
        <v>0</v>
      </c>
      <c r="AD184" s="1412">
        <f ca="1">IF(ISERROR(VLOOKUP(VLOOKUP($A184, 'E4 TB Allocation Details'!$A$18:$L$205, MATCH("Customer ID", 'E4 TB Allocation Details'!$A$18:$L$18, 0),FALSE), 'E2 Allocators'!$B$15:$W$361, MATCH('O5 Details by Class &amp; Accounts'!AD$18, 'E2 Allocators'!$B$15:$W$15, 0),FALSE)*$G184), 0, VLOOKUP(VLOOKUP($A184, 'E4 TB Allocation Details'!$A$18:$L$205, MATCH("Customer ID", 'E4 TB Allocation Details'!$A$18:$L$18, 0),FALSE), 'E2 Allocators'!$B$15:$W$361, MATCH('O5 Details by Class &amp; Accounts'!AD$18, 'E2 Allocators'!$B$15:$W$15, 0),FALSE)*$G184)</f>
        <v>0</v>
      </c>
      <c r="AE184" s="1412">
        <f ca="1">IF(ISERROR(VLOOKUP(VLOOKUP($A184, 'E4 TB Allocation Details'!$A$18:$L$205, MATCH("Customer ID", 'E4 TB Allocation Details'!$A$18:$L$18, 0),FALSE), 'E2 Allocators'!$B$15:$W$361, MATCH('O5 Details by Class &amp; Accounts'!AE$18, 'E2 Allocators'!$B$15:$W$15, 0),FALSE)*$G184), 0, VLOOKUP(VLOOKUP($A184, 'E4 TB Allocation Details'!$A$18:$L$205, MATCH("Customer ID", 'E4 TB Allocation Details'!$A$18:$L$18, 0),FALSE), 'E2 Allocators'!$B$15:$W$361, MATCH('O5 Details by Class &amp; Accounts'!AE$18, 'E2 Allocators'!$B$15:$W$15, 0),FALSE)*$G184)</f>
        <v>0</v>
      </c>
      <c r="AF184" s="1412">
        <f ca="1">IF(ISERROR(VLOOKUP(VLOOKUP($A184, 'E4 TB Allocation Details'!$A$18:$L$205, MATCH("Customer ID", 'E4 TB Allocation Details'!$A$18:$L$18, 0),FALSE), 'E2 Allocators'!$B$15:$W$361, MATCH('O5 Details by Class &amp; Accounts'!AF$18, 'E2 Allocators'!$B$15:$W$15, 0),FALSE)*$G184), 0, VLOOKUP(VLOOKUP($A184, 'E4 TB Allocation Details'!$A$18:$L$205, MATCH("Customer ID", 'E4 TB Allocation Details'!$A$18:$L$18, 0),FALSE), 'E2 Allocators'!$B$15:$W$361, MATCH('O5 Details by Class &amp; Accounts'!AF$18, 'E2 Allocators'!$B$15:$W$15, 0),FALSE)*$G184)</f>
        <v>0</v>
      </c>
      <c r="AG184" s="1412">
        <f ca="1">IF(ISERROR(VLOOKUP(VLOOKUP($A184, 'E4 TB Allocation Details'!$A$18:$L$205, MATCH("Customer ID", 'E4 TB Allocation Details'!$A$18:$L$18, 0),FALSE), 'E2 Allocators'!$B$15:$W$361, MATCH('O5 Details by Class &amp; Accounts'!AG$18, 'E2 Allocators'!$B$15:$W$15, 0),FALSE)*$G184), 0, VLOOKUP(VLOOKUP($A184, 'E4 TB Allocation Details'!$A$18:$L$205, MATCH("Customer ID", 'E4 TB Allocation Details'!$A$18:$L$18, 0),FALSE), 'E2 Allocators'!$B$15:$W$361, MATCH('O5 Details by Class &amp; Accounts'!AG$18, 'E2 Allocators'!$B$15:$W$15, 0),FALSE)*$G184)</f>
        <v>0</v>
      </c>
      <c r="AH184" s="1412">
        <f ca="1">IF(ISERROR(VLOOKUP(VLOOKUP($A184, 'E4 TB Allocation Details'!$A$18:$L$205, MATCH("Customer ID", 'E4 TB Allocation Details'!$A$18:$L$18, 0),FALSE), 'E2 Allocators'!$B$15:$W$361, MATCH('O5 Details by Class &amp; Accounts'!AH$18, 'E2 Allocators'!$B$15:$W$15, 0),FALSE)*$G184), 0, VLOOKUP(VLOOKUP($A184, 'E4 TB Allocation Details'!$A$18:$L$205, MATCH("Customer ID", 'E4 TB Allocation Details'!$A$18:$L$18, 0),FALSE), 'E2 Allocators'!$B$15:$W$361, MATCH('O5 Details by Class &amp; Accounts'!AH$18, 'E2 Allocators'!$B$15:$W$15, 0),FALSE)*$G184)</f>
        <v>0</v>
      </c>
      <c r="AI184" s="1412">
        <f ca="1">IF(ISERROR(VLOOKUP(VLOOKUP($A184, 'E4 TB Allocation Details'!$A$18:$L$205, MATCH("Customer ID", 'E4 TB Allocation Details'!$A$18:$L$18, 0),FALSE), 'E2 Allocators'!$B$15:$W$361, MATCH('O5 Details by Class &amp; Accounts'!AI$18, 'E2 Allocators'!$B$15:$W$15, 0),FALSE)*$G184), 0, VLOOKUP(VLOOKUP($A184, 'E4 TB Allocation Details'!$A$18:$L$205, MATCH("Customer ID", 'E4 TB Allocation Details'!$A$18:$L$18, 0),FALSE), 'E2 Allocators'!$B$15:$W$361, MATCH('O5 Details by Class &amp; Accounts'!AI$18, 'E2 Allocators'!$B$15:$W$15, 0),FALSE)*$G184)</f>
        <v>0</v>
      </c>
      <c r="AJ184" s="1412">
        <f ca="1">IF(ISERROR(VLOOKUP(VLOOKUP($A184, 'E4 TB Allocation Details'!$A$18:$L$205, MATCH("Customer ID", 'E4 TB Allocation Details'!$A$18:$L$18, 0),FALSE), 'E2 Allocators'!$B$15:$W$361, MATCH('O5 Details by Class &amp; Accounts'!AJ$18, 'E2 Allocators'!$B$15:$W$15, 0),FALSE)*$G184), 0, VLOOKUP(VLOOKUP($A184, 'E4 TB Allocation Details'!$A$18:$L$205, MATCH("Customer ID", 'E4 TB Allocation Details'!$A$18:$L$18, 0),FALSE), 'E2 Allocators'!$B$15:$W$361, MATCH('O5 Details by Class &amp; Accounts'!AJ$18, 'E2 Allocators'!$B$15:$W$15, 0),FALSE)*$G184)</f>
        <v>0</v>
      </c>
      <c r="AK184" s="1412">
        <f ca="1">IF(ISERROR(VLOOKUP(VLOOKUP($A184, 'E4 TB Allocation Details'!$A$18:$L$205, MATCH("Customer ID", 'E4 TB Allocation Details'!$A$18:$L$18, 0),FALSE), 'E2 Allocators'!$B$15:$W$361, MATCH('O5 Details by Class &amp; Accounts'!AK$18, 'E2 Allocators'!$B$15:$W$15, 0),FALSE)*$G184), 0, VLOOKUP(VLOOKUP($A184, 'E4 TB Allocation Details'!$A$18:$L$205, MATCH("Customer ID", 'E4 TB Allocation Details'!$A$18:$L$18, 0),FALSE), 'E2 Allocators'!$B$15:$W$361, MATCH('O5 Details by Class &amp; Accounts'!AK$18, 'E2 Allocators'!$B$15:$W$15, 0),FALSE)*$G184)</f>
        <v>0</v>
      </c>
      <c r="AL184" s="1412">
        <f ca="1">IF(ISERROR(VLOOKUP(VLOOKUP($A184, 'E4 TB Allocation Details'!$A$18:$L$205, MATCH("Customer ID", 'E4 TB Allocation Details'!$A$18:$L$18, 0),FALSE), 'E2 Allocators'!$B$15:$W$361, MATCH('O5 Details by Class &amp; Accounts'!AL$18, 'E2 Allocators'!$B$15:$W$15, 0),FALSE)*$G184), 0, VLOOKUP(VLOOKUP($A184, 'E4 TB Allocation Details'!$A$18:$L$205, MATCH("Customer ID", 'E4 TB Allocation Details'!$A$18:$L$18, 0),FALSE), 'E2 Allocators'!$B$15:$W$361, MATCH('O5 Details by Class &amp; Accounts'!AL$18, 'E2 Allocators'!$B$15:$W$15, 0),FALSE)*$G184)</f>
        <v>0</v>
      </c>
      <c r="AM184" s="1412">
        <f ca="1">IF(ISERROR(VLOOKUP(VLOOKUP($A184, 'E4 TB Allocation Details'!$A$18:$L$205, MATCH("Customer ID", 'E4 TB Allocation Details'!$A$18:$L$18, 0),FALSE), 'E2 Allocators'!$B$15:$W$361, MATCH('O5 Details by Class &amp; Accounts'!AM$18, 'E2 Allocators'!$B$15:$W$15, 0),FALSE)*$G184), 0, VLOOKUP(VLOOKUP($A184, 'E4 TB Allocation Details'!$A$18:$L$205, MATCH("Customer ID", 'E4 TB Allocation Details'!$A$18:$L$18, 0),FALSE), 'E2 Allocators'!$B$15:$W$361, MATCH('O5 Details by Class &amp; Accounts'!AM$18, 'E2 Allocators'!$B$15:$W$15, 0),FALSE)*$G184)</f>
        <v>0</v>
      </c>
      <c r="AN184" s="1412">
        <f ca="1">IF(ISERROR(VLOOKUP(VLOOKUP($A184, 'E4 TB Allocation Details'!$A$18:$L$205, MATCH("Customer ID", 'E4 TB Allocation Details'!$A$18:$L$18, 0),FALSE), 'E2 Allocators'!$B$15:$W$361, MATCH('O5 Details by Class &amp; Accounts'!AN$18, 'E2 Allocators'!$B$15:$W$15, 0),FALSE)*$G184), 0, VLOOKUP(VLOOKUP($A184, 'E4 TB Allocation Details'!$A$18:$L$205, MATCH("Customer ID", 'E4 TB Allocation Details'!$A$18:$L$18, 0),FALSE), 'E2 Allocators'!$B$15:$W$361, MATCH('O5 Details by Class &amp; Accounts'!AN$18, 'E2 Allocators'!$B$15:$W$15, 0),FALSE)*$G184)</f>
        <v>0</v>
      </c>
      <c r="AO184" s="1412">
        <f ca="1">IF(ISERROR(VLOOKUP(VLOOKUP($A184, 'E4 TB Allocation Details'!$A$18:$L$205, MATCH("Customer ID", 'E4 TB Allocation Details'!$A$18:$L$18, 0),FALSE), 'E2 Allocators'!$B$15:$W$361, MATCH('O5 Details by Class &amp; Accounts'!AO$18, 'E2 Allocators'!$B$15:$W$15, 0),FALSE)*$G184), 0, VLOOKUP(VLOOKUP($A184, 'E4 TB Allocation Details'!$A$18:$L$205, MATCH("Customer ID", 'E4 TB Allocation Details'!$A$18:$L$18, 0),FALSE), 'E2 Allocators'!$B$15:$W$361, MATCH('O5 Details by Class &amp; Accounts'!AO$18, 'E2 Allocators'!$B$15:$W$15, 0),FALSE)*$G184)</f>
        <v>0</v>
      </c>
      <c r="AP184" s="1412">
        <f ca="1">IF(ISERROR(VLOOKUP(VLOOKUP($A184, 'E4 TB Allocation Details'!$A$18:$L$205, MATCH("Customer ID", 'E4 TB Allocation Details'!$A$18:$L$18, 0),FALSE), 'E2 Allocators'!$B$15:$W$361, MATCH('O5 Details by Class &amp; Accounts'!AP$18, 'E2 Allocators'!$B$15:$W$15, 0),FALSE)*$G184), 0, VLOOKUP(VLOOKUP($A184, 'E4 TB Allocation Details'!$A$18:$L$205, MATCH("Customer ID", 'E4 TB Allocation Details'!$A$18:$L$18, 0),FALSE), 'E2 Allocators'!$B$15:$W$361, MATCH('O5 Details by Class &amp; Accounts'!AP$18, 'E2 Allocators'!$B$15:$W$15, 0),FALSE)*$G184)</f>
        <v>0</v>
      </c>
      <c r="AQ184" s="1412">
        <f ca="1">IF(ISERROR(VLOOKUP(VLOOKUP($A184, 'E4 TB Allocation Details'!$A$18:$L$205, MATCH("Customer ID", 'E4 TB Allocation Details'!$A$18:$L$18, 0),FALSE), 'E2 Allocators'!$B$15:$W$361, MATCH('O5 Details by Class &amp; Accounts'!AQ$18, 'E2 Allocators'!$B$15:$W$15, 0),FALSE)*$G184), 0, VLOOKUP(VLOOKUP($A184, 'E4 TB Allocation Details'!$A$18:$L$205, MATCH("Customer ID", 'E4 TB Allocation Details'!$A$18:$L$18, 0),FALSE), 'E2 Allocators'!$B$15:$W$361, MATCH('O5 Details by Class &amp; Accounts'!AQ$18, 'E2 Allocators'!$B$15:$W$15, 0),FALSE)*$G184)</f>
        <v>0</v>
      </c>
      <c r="AR184" s="1412">
        <f ca="1">IF(ISERROR(VLOOKUP(VLOOKUP($A184, 'E4 TB Allocation Details'!$A$18:$L$205, MATCH("Customer ID", 'E4 TB Allocation Details'!$A$18:$L$18, 0),FALSE), 'E2 Allocators'!$B$15:$W$361, MATCH('O5 Details by Class &amp; Accounts'!AR$18, 'E2 Allocators'!$B$15:$W$15, 0),FALSE)*$G184), 0, VLOOKUP(VLOOKUP($A184, 'E4 TB Allocation Details'!$A$18:$L$205, MATCH("Customer ID", 'E4 TB Allocation Details'!$A$18:$L$18, 0),FALSE), 'E2 Allocators'!$B$15:$W$361, MATCH('O5 Details by Class &amp; Accounts'!AR$18, 'E2 Allocators'!$B$15:$W$15, 0),FALSE)*$G184)</f>
        <v>0</v>
      </c>
      <c r="AS184" s="1412">
        <f ca="1">IF(ISERROR(VLOOKUP(VLOOKUP($A184, 'E4 TB Allocation Details'!$A$18:$L$205, MATCH("Customer ID", 'E4 TB Allocation Details'!$A$18:$L$18, 0),FALSE), 'E2 Allocators'!$B$15:$W$361, MATCH('O5 Details by Class &amp; Accounts'!AS$18, 'E2 Allocators'!$B$15:$W$15, 0),FALSE)*$G184), 0, VLOOKUP(VLOOKUP($A184, 'E4 TB Allocation Details'!$A$18:$L$205, MATCH("Customer ID", 'E4 TB Allocation Details'!$A$18:$L$18, 0),FALSE), 'E2 Allocators'!$B$15:$W$361, MATCH('O5 Details by Class &amp; Accounts'!AS$18, 'E2 Allocators'!$B$15:$W$15, 0),FALSE)*$G184)</f>
        <v>0</v>
      </c>
      <c r="AT184" s="1412">
        <f ca="1">IF(ISERROR(VLOOKUP(VLOOKUP($A184, 'E4 TB Allocation Details'!$A$18:$L$205, MATCH("Customer ID", 'E4 TB Allocation Details'!$A$18:$L$18, 0),FALSE), 'E2 Allocators'!$B$15:$W$361, MATCH('O5 Details by Class &amp; Accounts'!AT$18, 'E2 Allocators'!$B$15:$W$15, 0),FALSE)*$G184), 0, VLOOKUP(VLOOKUP($A184, 'E4 TB Allocation Details'!$A$18:$L$205, MATCH("Customer ID", 'E4 TB Allocation Details'!$A$18:$L$18, 0),FALSE), 'E2 Allocators'!$B$15:$W$361, MATCH('O5 Details by Class &amp; Accounts'!AT$18, 'E2 Allocators'!$B$15:$W$15, 0),FALSE)*$G184)</f>
        <v>0</v>
      </c>
      <c r="AU184" s="1412">
        <f ca="1">IF(ISERROR(VLOOKUP(VLOOKUP($A184, 'E4 TB Allocation Details'!$A$18:$L$205, MATCH("Customer ID", 'E4 TB Allocation Details'!$A$18:$L$18, 0),FALSE), 'E2 Allocators'!$B$15:$W$361, MATCH('O5 Details by Class &amp; Accounts'!AU$18, 'E2 Allocators'!$B$15:$W$15, 0),FALSE)*$G184), 0, VLOOKUP(VLOOKUP($A184, 'E4 TB Allocation Details'!$A$18:$L$205, MATCH("Customer ID", 'E4 TB Allocation Details'!$A$18:$L$18, 0),FALSE), 'E2 Allocators'!$B$15:$W$361, MATCH('O5 Details by Class &amp; Accounts'!AU$18, 'E2 Allocators'!$B$15:$W$15, 0),FALSE)*$G184)</f>
        <v>0</v>
      </c>
      <c r="AV184" s="1412">
        <f ca="1">IF(ISERROR(VLOOKUP(VLOOKUP($A184, 'E4 TB Allocation Details'!$A$18:$L$205, MATCH("Customer ID", 'E4 TB Allocation Details'!$A$18:$L$18, 0),FALSE), 'E2 Allocators'!$B$15:$W$361, MATCH('O5 Details by Class &amp; Accounts'!AV$18, 'E2 Allocators'!$B$15:$W$15, 0),FALSE)*$G184), 0, VLOOKUP(VLOOKUP($A184, 'E4 TB Allocation Details'!$A$18:$L$205, MATCH("Customer ID", 'E4 TB Allocation Details'!$A$18:$L$18, 0),FALSE), 'E2 Allocators'!$B$15:$W$361, MATCH('O5 Details by Class &amp; Accounts'!AV$18, 'E2 Allocators'!$B$15:$W$15, 0),FALSE)*$G184)</f>
        <v>0</v>
      </c>
      <c r="AW184" s="1412">
        <f ca="1">IF(ISERROR(VLOOKUP(VLOOKUP($A184, 'E4 TB Allocation Details'!$A$18:$L$205, MATCH("Customer ID", 'E4 TB Allocation Details'!$A$18:$L$18, 0),FALSE), 'E2 Allocators'!$B$15:$W$361, MATCH('O5 Details by Class &amp; Accounts'!AW$18, 'E2 Allocators'!$B$15:$W$15, 0),FALSE)*$G184), 0, VLOOKUP(VLOOKUP($A184, 'E4 TB Allocation Details'!$A$18:$L$205, MATCH("Customer ID", 'E4 TB Allocation Details'!$A$18:$L$18, 0),FALSE), 'E2 Allocators'!$B$15:$W$361, MATCH('O5 Details by Class &amp; Accounts'!AW$18, 'E2 Allocators'!$B$15:$W$15, 0),FALSE)*$G184)</f>
        <v>0</v>
      </c>
      <c r="AX184" s="1412">
        <f t="shared" si="44"/>
        <v>0</v>
      </c>
      <c r="AY184" s="1412">
        <f ca="1">IF(ISERROR(VLOOKUP(VLOOKUP($A184, 'E4 TB Allocation Details'!$A$18:$L$205, MATCH("Misc ID", 'E4 TB Allocation Details'!$A$18:$L$18, 0),FALSE), 'E2 Allocators'!$B$15:$W$361, MATCH('O5 Details by Class &amp; Accounts'!AY$18, 'E2 Allocators'!$B$15:$W$15, 0),FALSE)*$E184), 0, VLOOKUP(VLOOKUP($A184, 'E4 TB Allocation Details'!$A$18:$L$205, MATCH("Misc ID", 'E4 TB Allocation Details'!$A$18:$L$18, 0),FALSE), 'E2 Allocators'!$B$15:$W$361, MATCH('O5 Details by Class &amp; Accounts'!AY$18, 'E2 Allocators'!$B$15:$W$15, 0),FALSE)*$E184)</f>
        <v>0</v>
      </c>
      <c r="AZ184" s="1412">
        <f ca="1">IF(ISERROR(VLOOKUP(VLOOKUP($A184, 'E4 TB Allocation Details'!$A$18:$L$205, MATCH("Misc ID", 'E4 TB Allocation Details'!$A$18:$L$18, 0),FALSE), 'E2 Allocators'!$B$15:$W$361, MATCH('O5 Details by Class &amp; Accounts'!AZ$18, 'E2 Allocators'!$B$15:$W$15, 0),FALSE)*$E184), 0, VLOOKUP(VLOOKUP($A184, 'E4 TB Allocation Details'!$A$18:$L$205, MATCH("Misc ID", 'E4 TB Allocation Details'!$A$18:$L$18, 0),FALSE), 'E2 Allocators'!$B$15:$W$361, MATCH('O5 Details by Class &amp; Accounts'!AZ$18, 'E2 Allocators'!$B$15:$W$15, 0),FALSE)*$E184)</f>
        <v>0</v>
      </c>
      <c r="BA184" s="1412">
        <f ca="1">IF(ISERROR(VLOOKUP(VLOOKUP($A184, 'E4 TB Allocation Details'!$A$18:$L$205, MATCH("Misc ID", 'E4 TB Allocation Details'!$A$18:$L$18, 0),FALSE), 'E2 Allocators'!$B$15:$W$361, MATCH('O5 Details by Class &amp; Accounts'!BA$18, 'E2 Allocators'!$B$15:$W$15, 0),FALSE)*$E184), 0, VLOOKUP(VLOOKUP($A184, 'E4 TB Allocation Details'!$A$18:$L$205, MATCH("Misc ID", 'E4 TB Allocation Details'!$A$18:$L$18, 0),FALSE), 'E2 Allocators'!$B$15:$W$361, MATCH('O5 Details by Class &amp; Accounts'!BA$18, 'E2 Allocators'!$B$15:$W$15, 0),FALSE)*$E184)</f>
        <v>0</v>
      </c>
      <c r="BB184" s="1412">
        <f ca="1">IF(ISERROR(VLOOKUP(VLOOKUP($A184, 'E4 TB Allocation Details'!$A$18:$L$205, MATCH("Misc ID", 'E4 TB Allocation Details'!$A$18:$L$18, 0),FALSE), 'E2 Allocators'!$B$15:$W$361, MATCH('O5 Details by Class &amp; Accounts'!BB$18, 'E2 Allocators'!$B$15:$W$15, 0),FALSE)*$E184), 0, VLOOKUP(VLOOKUP($A184, 'E4 TB Allocation Details'!$A$18:$L$205, MATCH("Misc ID", 'E4 TB Allocation Details'!$A$18:$L$18, 0),FALSE), 'E2 Allocators'!$B$15:$W$361, MATCH('O5 Details by Class &amp; Accounts'!BB$18, 'E2 Allocators'!$B$15:$W$15, 0),FALSE)*$E184)</f>
        <v>0</v>
      </c>
      <c r="BC184" s="1412">
        <f ca="1">IF(ISERROR(VLOOKUP(VLOOKUP($A184, 'E4 TB Allocation Details'!$A$18:$L$205, MATCH("Misc ID", 'E4 TB Allocation Details'!$A$18:$L$18, 0),FALSE), 'E2 Allocators'!$B$15:$W$361, MATCH('O5 Details by Class &amp; Accounts'!BC$18, 'E2 Allocators'!$B$15:$W$15, 0),FALSE)*$E184), 0, VLOOKUP(VLOOKUP($A184, 'E4 TB Allocation Details'!$A$18:$L$205, MATCH("Misc ID", 'E4 TB Allocation Details'!$A$18:$L$18, 0),FALSE), 'E2 Allocators'!$B$15:$W$361, MATCH('O5 Details by Class &amp; Accounts'!BC$18, 'E2 Allocators'!$B$15:$W$15, 0),FALSE)*$E184)</f>
        <v>0</v>
      </c>
      <c r="BD184" s="1412">
        <f ca="1">IF(ISERROR(VLOOKUP(VLOOKUP($A184, 'E4 TB Allocation Details'!$A$18:$L$205, MATCH("Misc ID", 'E4 TB Allocation Details'!$A$18:$L$18, 0),FALSE), 'E2 Allocators'!$B$15:$W$361, MATCH('O5 Details by Class &amp; Accounts'!BD$18, 'E2 Allocators'!$B$15:$W$15, 0),FALSE)*$E184), 0, VLOOKUP(VLOOKUP($A184, 'E4 TB Allocation Details'!$A$18:$L$205, MATCH("Misc ID", 'E4 TB Allocation Details'!$A$18:$L$18, 0),FALSE), 'E2 Allocators'!$B$15:$W$361, MATCH('O5 Details by Class &amp; Accounts'!BD$18, 'E2 Allocators'!$B$15:$W$15, 0),FALSE)*$E184)</f>
        <v>0</v>
      </c>
      <c r="BE184" s="1412">
        <f ca="1">IF(ISERROR(VLOOKUP(VLOOKUP($A184, 'E4 TB Allocation Details'!$A$18:$L$205, MATCH("Misc ID", 'E4 TB Allocation Details'!$A$18:$L$18, 0),FALSE), 'E2 Allocators'!$B$15:$W$361, MATCH('O5 Details by Class &amp; Accounts'!BE$18, 'E2 Allocators'!$B$15:$W$15, 0),FALSE)*$E184), 0, VLOOKUP(VLOOKUP($A184, 'E4 TB Allocation Details'!$A$18:$L$205, MATCH("Misc ID", 'E4 TB Allocation Details'!$A$18:$L$18, 0),FALSE), 'E2 Allocators'!$B$15:$W$361, MATCH('O5 Details by Class &amp; Accounts'!BE$18, 'E2 Allocators'!$B$15:$W$15, 0),FALSE)*$E184)</f>
        <v>0</v>
      </c>
      <c r="BF184" s="1412">
        <f ca="1">IF(ISERROR(VLOOKUP(VLOOKUP($A184, 'E4 TB Allocation Details'!$A$18:$L$205, MATCH("Misc ID", 'E4 TB Allocation Details'!$A$18:$L$18, 0),FALSE), 'E2 Allocators'!$B$15:$W$361, MATCH('O5 Details by Class &amp; Accounts'!BF$18, 'E2 Allocators'!$B$15:$W$15, 0),FALSE)*$E184), 0, VLOOKUP(VLOOKUP($A184, 'E4 TB Allocation Details'!$A$18:$L$205, MATCH("Misc ID", 'E4 TB Allocation Details'!$A$18:$L$18, 0),FALSE), 'E2 Allocators'!$B$15:$W$361, MATCH('O5 Details by Class &amp; Accounts'!BF$18, 'E2 Allocators'!$B$15:$W$15, 0),FALSE)*$E184)</f>
        <v>0</v>
      </c>
      <c r="BG184" s="1412">
        <f ca="1">IF(ISERROR(VLOOKUP(VLOOKUP($A184, 'E4 TB Allocation Details'!$A$18:$L$205, MATCH("Misc ID", 'E4 TB Allocation Details'!$A$18:$L$18, 0),FALSE), 'E2 Allocators'!$B$15:$W$361, MATCH('O5 Details by Class &amp; Accounts'!BG$18, 'E2 Allocators'!$B$15:$W$15, 0),FALSE)*$E184), 0, VLOOKUP(VLOOKUP($A184, 'E4 TB Allocation Details'!$A$18:$L$205, MATCH("Misc ID", 'E4 TB Allocation Details'!$A$18:$L$18, 0),FALSE), 'E2 Allocators'!$B$15:$W$361, MATCH('O5 Details by Class &amp; Accounts'!BG$18, 'E2 Allocators'!$B$15:$W$15, 0),FALSE)*$E184)</f>
        <v>0</v>
      </c>
      <c r="BH184" s="1412">
        <f ca="1">IF(ISERROR(VLOOKUP(VLOOKUP($A184, 'E4 TB Allocation Details'!$A$18:$L$205, MATCH("Misc ID", 'E4 TB Allocation Details'!$A$18:$L$18, 0),FALSE), 'E2 Allocators'!$B$15:$W$361, MATCH('O5 Details by Class &amp; Accounts'!BH$18, 'E2 Allocators'!$B$15:$W$15, 0),FALSE)*$E184), 0, VLOOKUP(VLOOKUP($A184, 'E4 TB Allocation Details'!$A$18:$L$205, MATCH("Misc ID", 'E4 TB Allocation Details'!$A$18:$L$18, 0),FALSE), 'E2 Allocators'!$B$15:$W$361, MATCH('O5 Details by Class &amp; Accounts'!BH$18, 'E2 Allocators'!$B$15:$W$15, 0),FALSE)*$E184)</f>
        <v>0</v>
      </c>
      <c r="BI184" s="1412">
        <f ca="1">IF(ISERROR(VLOOKUP(VLOOKUP($A184, 'E4 TB Allocation Details'!$A$18:$L$205, MATCH("Misc ID", 'E4 TB Allocation Details'!$A$18:$L$18, 0),FALSE), 'E2 Allocators'!$B$15:$W$361, MATCH('O5 Details by Class &amp; Accounts'!BI$18, 'E2 Allocators'!$B$15:$W$15, 0),FALSE)*$E184), 0, VLOOKUP(VLOOKUP($A184, 'E4 TB Allocation Details'!$A$18:$L$205, MATCH("Misc ID", 'E4 TB Allocation Details'!$A$18:$L$18, 0),FALSE), 'E2 Allocators'!$B$15:$W$361, MATCH('O5 Details by Class &amp; Accounts'!BI$18, 'E2 Allocators'!$B$15:$W$15, 0),FALSE)*$E184)</f>
        <v>0</v>
      </c>
      <c r="BJ184" s="1412">
        <f ca="1">IF(ISERROR(VLOOKUP(VLOOKUP($A184, 'E4 TB Allocation Details'!$A$18:$L$205, MATCH("Misc ID", 'E4 TB Allocation Details'!$A$18:$L$18, 0),FALSE), 'E2 Allocators'!$B$15:$W$361, MATCH('O5 Details by Class &amp; Accounts'!BJ$18, 'E2 Allocators'!$B$15:$W$15, 0),FALSE)*$E184), 0, VLOOKUP(VLOOKUP($A184, 'E4 TB Allocation Details'!$A$18:$L$205, MATCH("Misc ID", 'E4 TB Allocation Details'!$A$18:$L$18, 0),FALSE), 'E2 Allocators'!$B$15:$W$361, MATCH('O5 Details by Class &amp; Accounts'!BJ$18, 'E2 Allocators'!$B$15:$W$15, 0),FALSE)*$E184)</f>
        <v>0</v>
      </c>
      <c r="BK184" s="1412">
        <f ca="1">IF(ISERROR(VLOOKUP(VLOOKUP($A184, 'E4 TB Allocation Details'!$A$18:$L$205, MATCH("Misc ID", 'E4 TB Allocation Details'!$A$18:$L$18, 0),FALSE), 'E2 Allocators'!$B$15:$W$361, MATCH('O5 Details by Class &amp; Accounts'!BK$18, 'E2 Allocators'!$B$15:$W$15, 0),FALSE)*$E184), 0, VLOOKUP(VLOOKUP($A184, 'E4 TB Allocation Details'!$A$18:$L$205, MATCH("Misc ID", 'E4 TB Allocation Details'!$A$18:$L$18, 0),FALSE), 'E2 Allocators'!$B$15:$W$361, MATCH('O5 Details by Class &amp; Accounts'!BK$18, 'E2 Allocators'!$B$15:$W$15, 0),FALSE)*$E184)</f>
        <v>0</v>
      </c>
      <c r="BL184" s="1412">
        <f ca="1">IF(ISERROR(VLOOKUP(VLOOKUP($A184, 'E4 TB Allocation Details'!$A$18:$L$205, MATCH("Misc ID", 'E4 TB Allocation Details'!$A$18:$L$18, 0),FALSE), 'E2 Allocators'!$B$15:$W$361, MATCH('O5 Details by Class &amp; Accounts'!BL$18, 'E2 Allocators'!$B$15:$W$15, 0),FALSE)*$E184), 0, VLOOKUP(VLOOKUP($A184, 'E4 TB Allocation Details'!$A$18:$L$205, MATCH("Misc ID", 'E4 TB Allocation Details'!$A$18:$L$18, 0),FALSE), 'E2 Allocators'!$B$15:$W$361, MATCH('O5 Details by Class &amp; Accounts'!BL$18, 'E2 Allocators'!$B$15:$W$15, 0),FALSE)*$E184)</f>
        <v>0</v>
      </c>
      <c r="BM184" s="1412">
        <f ca="1">IF(ISERROR(VLOOKUP(VLOOKUP($A184, 'E4 TB Allocation Details'!$A$18:$L$205, MATCH("Misc ID", 'E4 TB Allocation Details'!$A$18:$L$18, 0),FALSE), 'E2 Allocators'!$B$15:$W$361, MATCH('O5 Details by Class &amp; Accounts'!BM$18, 'E2 Allocators'!$B$15:$W$15, 0),FALSE)*$E184), 0, VLOOKUP(VLOOKUP($A184, 'E4 TB Allocation Details'!$A$18:$L$205, MATCH("Misc ID", 'E4 TB Allocation Details'!$A$18:$L$18, 0),FALSE), 'E2 Allocators'!$B$15:$W$361, MATCH('O5 Details by Class &amp; Accounts'!BM$18, 'E2 Allocators'!$B$15:$W$15, 0),FALSE)*$E184)</f>
        <v>0</v>
      </c>
      <c r="BN184" s="1412">
        <f ca="1">IF(ISERROR(VLOOKUP(VLOOKUP($A184, 'E4 TB Allocation Details'!$A$18:$L$205, MATCH("Misc ID", 'E4 TB Allocation Details'!$A$18:$L$18, 0),FALSE), 'E2 Allocators'!$B$15:$W$361, MATCH('O5 Details by Class &amp; Accounts'!BN$18, 'E2 Allocators'!$B$15:$W$15, 0),FALSE)*$E184), 0, VLOOKUP(VLOOKUP($A184, 'E4 TB Allocation Details'!$A$18:$L$205, MATCH("Misc ID", 'E4 TB Allocation Details'!$A$18:$L$18, 0),FALSE), 'E2 Allocators'!$B$15:$W$361, MATCH('O5 Details by Class &amp; Accounts'!BN$18, 'E2 Allocators'!$B$15:$W$15, 0),FALSE)*$E184)</f>
        <v>0</v>
      </c>
      <c r="BO184" s="1412">
        <f ca="1">IF(ISERROR(VLOOKUP(VLOOKUP($A184, 'E4 TB Allocation Details'!$A$18:$L$205, MATCH("Misc ID", 'E4 TB Allocation Details'!$A$18:$L$18, 0),FALSE), 'E2 Allocators'!$B$15:$W$361, MATCH('O5 Details by Class &amp; Accounts'!BO$18, 'E2 Allocators'!$B$15:$W$15, 0),FALSE)*$E184), 0, VLOOKUP(VLOOKUP($A184, 'E4 TB Allocation Details'!$A$18:$L$205, MATCH("Misc ID", 'E4 TB Allocation Details'!$A$18:$L$18, 0),FALSE), 'E2 Allocators'!$B$15:$W$361, MATCH('O5 Details by Class &amp; Accounts'!BO$18, 'E2 Allocators'!$B$15:$W$15, 0),FALSE)*$E184)</f>
        <v>0</v>
      </c>
      <c r="BP184" s="1412">
        <f ca="1">IF(ISERROR(VLOOKUP(VLOOKUP($A184, 'E4 TB Allocation Details'!$A$18:$L$205, MATCH("Misc ID", 'E4 TB Allocation Details'!$A$18:$L$18, 0),FALSE), 'E2 Allocators'!$B$15:$W$361, MATCH('O5 Details by Class &amp; Accounts'!BP$18, 'E2 Allocators'!$B$15:$W$15, 0),FALSE)*$E184), 0, VLOOKUP(VLOOKUP($A184, 'E4 TB Allocation Details'!$A$18:$L$205, MATCH("Misc ID", 'E4 TB Allocation Details'!$A$18:$L$18, 0),FALSE), 'E2 Allocators'!$B$15:$W$361, MATCH('O5 Details by Class &amp; Accounts'!BP$18, 'E2 Allocators'!$B$15:$W$15, 0),FALSE)*$E184)</f>
        <v>0</v>
      </c>
      <c r="BQ184" s="1412">
        <f ca="1">IF(ISERROR(VLOOKUP(VLOOKUP($A184, 'E4 TB Allocation Details'!$A$18:$L$205, MATCH("Misc ID", 'E4 TB Allocation Details'!$A$18:$L$18, 0),FALSE), 'E2 Allocators'!$B$15:$W$361, MATCH('O5 Details by Class &amp; Accounts'!BQ$18, 'E2 Allocators'!$B$15:$W$15, 0),FALSE)*$E184), 0, VLOOKUP(VLOOKUP($A184, 'E4 TB Allocation Details'!$A$18:$L$205, MATCH("Misc ID", 'E4 TB Allocation Details'!$A$18:$L$18, 0),FALSE), 'E2 Allocators'!$B$15:$W$361, MATCH('O5 Details by Class &amp; Accounts'!BQ$18, 'E2 Allocators'!$B$15:$W$15, 0),FALSE)*$E184)</f>
        <v>0</v>
      </c>
      <c r="BR184" s="1412">
        <f ca="1">IF(ISERROR(VLOOKUP(VLOOKUP($A184, 'E4 TB Allocation Details'!$A$18:$L$205, MATCH("Misc ID", 'E4 TB Allocation Details'!$A$18:$L$18, 0),FALSE), 'E2 Allocators'!$B$15:$W$361, MATCH('O5 Details by Class &amp; Accounts'!BR$18, 'E2 Allocators'!$B$15:$W$15, 0),FALSE)*$E184), 0, VLOOKUP(VLOOKUP($A184, 'E4 TB Allocation Details'!$A$18:$L$205, MATCH("Misc ID", 'E4 TB Allocation Details'!$A$18:$L$18, 0),FALSE), 'E2 Allocators'!$B$15:$W$361, MATCH('O5 Details by Class &amp; Accounts'!BR$18, 'E2 Allocators'!$B$15:$W$15, 0),FALSE)*$E184)</f>
        <v>0</v>
      </c>
      <c r="BS184" s="1412">
        <f t="shared" si="41"/>
        <v>0</v>
      </c>
      <c r="BT184" s="1412">
        <f ca="1">IF(ISERROR(VLOOKUP(VLOOKUP($A184, 'E4 TB Allocation Details'!$A$18:$L$205, MATCH("A &amp; G ID", 'E4 TB Allocation Details'!$A$18:$L$18, 0),FALSE), 'E2 Allocators'!$B$15:$W$361, MATCH('O5 Details by Class &amp; Accounts'!BT$18, 'E2 Allocators'!$B$15:$W$15, 0),FALSE)*$E184), 0, VLOOKUP(VLOOKUP($A184, 'E4 TB Allocation Details'!$A$18:$L$205, MATCH("A &amp; G ID", 'E4 TB Allocation Details'!$A$18:$L$18, 0),FALSE), 'E2 Allocators'!$B$15:$W$361, MATCH('O5 Details by Class &amp; Accounts'!BT$18, 'E2 Allocators'!$B$15:$W$15, 0),FALSE)*$E184)</f>
        <v>0</v>
      </c>
      <c r="BU184" s="1412">
        <f ca="1">IF(ISERROR(VLOOKUP(VLOOKUP($A184, 'E4 TB Allocation Details'!$A$18:$L$205, MATCH("A &amp; G ID", 'E4 TB Allocation Details'!$A$18:$L$18, 0),FALSE), 'E2 Allocators'!$B$15:$W$361, MATCH('O5 Details by Class &amp; Accounts'!BU$18, 'E2 Allocators'!$B$15:$W$15, 0),FALSE)*$E184), 0, VLOOKUP(VLOOKUP($A184, 'E4 TB Allocation Details'!$A$18:$L$205, MATCH("A &amp; G ID", 'E4 TB Allocation Details'!$A$18:$L$18, 0),FALSE), 'E2 Allocators'!$B$15:$W$361, MATCH('O5 Details by Class &amp; Accounts'!BU$18, 'E2 Allocators'!$B$15:$W$15, 0),FALSE)*$E184)</f>
        <v>0</v>
      </c>
      <c r="BV184" s="1412">
        <f ca="1">IF(ISERROR(VLOOKUP(VLOOKUP($A184, 'E4 TB Allocation Details'!$A$18:$L$205, MATCH("A &amp; G ID", 'E4 TB Allocation Details'!$A$18:$L$18, 0),FALSE), 'E2 Allocators'!$B$15:$W$361, MATCH('O5 Details by Class &amp; Accounts'!BV$18, 'E2 Allocators'!$B$15:$W$15, 0),FALSE)*$E184), 0, VLOOKUP(VLOOKUP($A184, 'E4 TB Allocation Details'!$A$18:$L$205, MATCH("A &amp; G ID", 'E4 TB Allocation Details'!$A$18:$L$18, 0),FALSE), 'E2 Allocators'!$B$15:$W$361, MATCH('O5 Details by Class &amp; Accounts'!BV$18, 'E2 Allocators'!$B$15:$W$15, 0),FALSE)*$E184)</f>
        <v>0</v>
      </c>
      <c r="BW184" s="1412">
        <f ca="1">IF(ISERROR(VLOOKUP(VLOOKUP($A184, 'E4 TB Allocation Details'!$A$18:$L$205, MATCH("A &amp; G ID", 'E4 TB Allocation Details'!$A$18:$L$18, 0),FALSE), 'E2 Allocators'!$B$15:$W$361, MATCH('O5 Details by Class &amp; Accounts'!BW$18, 'E2 Allocators'!$B$15:$W$15, 0),FALSE)*$E184), 0, VLOOKUP(VLOOKUP($A184, 'E4 TB Allocation Details'!$A$18:$L$205, MATCH("A &amp; G ID", 'E4 TB Allocation Details'!$A$18:$L$18, 0),FALSE), 'E2 Allocators'!$B$15:$W$361, MATCH('O5 Details by Class &amp; Accounts'!BW$18, 'E2 Allocators'!$B$15:$W$15, 0),FALSE)*$E184)</f>
        <v>0</v>
      </c>
      <c r="BX184" s="1412">
        <f ca="1">IF(ISERROR(VLOOKUP(VLOOKUP($A184, 'E4 TB Allocation Details'!$A$18:$L$205, MATCH("A &amp; G ID", 'E4 TB Allocation Details'!$A$18:$L$18, 0),FALSE), 'E2 Allocators'!$B$15:$W$361, MATCH('O5 Details by Class &amp; Accounts'!BX$18, 'E2 Allocators'!$B$15:$W$15, 0),FALSE)*$E184), 0, VLOOKUP(VLOOKUP($A184, 'E4 TB Allocation Details'!$A$18:$L$205, MATCH("A &amp; G ID", 'E4 TB Allocation Details'!$A$18:$L$18, 0),FALSE), 'E2 Allocators'!$B$15:$W$361, MATCH('O5 Details by Class &amp; Accounts'!BX$18, 'E2 Allocators'!$B$15:$W$15, 0),FALSE)*$E184)</f>
        <v>0</v>
      </c>
      <c r="BY184" s="1412">
        <f ca="1">IF(ISERROR(VLOOKUP(VLOOKUP($A184, 'E4 TB Allocation Details'!$A$18:$L$205, MATCH("A &amp; G ID", 'E4 TB Allocation Details'!$A$18:$L$18, 0),FALSE), 'E2 Allocators'!$B$15:$W$361, MATCH('O5 Details by Class &amp; Accounts'!BY$18, 'E2 Allocators'!$B$15:$W$15, 0),FALSE)*$E184), 0, VLOOKUP(VLOOKUP($A184, 'E4 TB Allocation Details'!$A$18:$L$205, MATCH("A &amp; G ID", 'E4 TB Allocation Details'!$A$18:$L$18, 0),FALSE), 'E2 Allocators'!$B$15:$W$361, MATCH('O5 Details by Class &amp; Accounts'!BY$18, 'E2 Allocators'!$B$15:$W$15, 0),FALSE)*$E184)</f>
        <v>0</v>
      </c>
      <c r="BZ184" s="1412">
        <f ca="1">IF(ISERROR(VLOOKUP(VLOOKUP($A184, 'E4 TB Allocation Details'!$A$18:$L$205, MATCH("A &amp; G ID", 'E4 TB Allocation Details'!$A$18:$L$18, 0),FALSE), 'E2 Allocators'!$B$15:$W$361, MATCH('O5 Details by Class &amp; Accounts'!BZ$18, 'E2 Allocators'!$B$15:$W$15, 0),FALSE)*$E184), 0, VLOOKUP(VLOOKUP($A184, 'E4 TB Allocation Details'!$A$18:$L$205, MATCH("A &amp; G ID", 'E4 TB Allocation Details'!$A$18:$L$18, 0),FALSE), 'E2 Allocators'!$B$15:$W$361, MATCH('O5 Details by Class &amp; Accounts'!BZ$18, 'E2 Allocators'!$B$15:$W$15, 0),FALSE)*$E184)</f>
        <v>0</v>
      </c>
      <c r="CA184" s="1412">
        <f ca="1">IF(ISERROR(VLOOKUP(VLOOKUP($A184, 'E4 TB Allocation Details'!$A$18:$L$205, MATCH("A &amp; G ID", 'E4 TB Allocation Details'!$A$18:$L$18, 0),FALSE), 'E2 Allocators'!$B$15:$W$361, MATCH('O5 Details by Class &amp; Accounts'!CA$18, 'E2 Allocators'!$B$15:$W$15, 0),FALSE)*$E184), 0, VLOOKUP(VLOOKUP($A184, 'E4 TB Allocation Details'!$A$18:$L$205, MATCH("A &amp; G ID", 'E4 TB Allocation Details'!$A$18:$L$18, 0),FALSE), 'E2 Allocators'!$B$15:$W$361, MATCH('O5 Details by Class &amp; Accounts'!CA$18, 'E2 Allocators'!$B$15:$W$15, 0),FALSE)*$E184)</f>
        <v>0</v>
      </c>
      <c r="CB184" s="1412">
        <f ca="1">IF(ISERROR(VLOOKUP(VLOOKUP($A184, 'E4 TB Allocation Details'!$A$18:$L$205, MATCH("A &amp; G ID", 'E4 TB Allocation Details'!$A$18:$L$18, 0),FALSE), 'E2 Allocators'!$B$15:$W$361, MATCH('O5 Details by Class &amp; Accounts'!CB$18, 'E2 Allocators'!$B$15:$W$15, 0),FALSE)*$E184), 0, VLOOKUP(VLOOKUP($A184, 'E4 TB Allocation Details'!$A$18:$L$205, MATCH("A &amp; G ID", 'E4 TB Allocation Details'!$A$18:$L$18, 0),FALSE), 'E2 Allocators'!$B$15:$W$361, MATCH('O5 Details by Class &amp; Accounts'!CB$18, 'E2 Allocators'!$B$15:$W$15, 0),FALSE)*$E184)</f>
        <v>0</v>
      </c>
      <c r="CC184" s="1412">
        <f ca="1">IF(ISERROR(VLOOKUP(VLOOKUP($A184, 'E4 TB Allocation Details'!$A$18:$L$205, MATCH("A &amp; G ID", 'E4 TB Allocation Details'!$A$18:$L$18, 0),FALSE), 'E2 Allocators'!$B$15:$W$361, MATCH('O5 Details by Class &amp; Accounts'!CC$18, 'E2 Allocators'!$B$15:$W$15, 0),FALSE)*$E184), 0, VLOOKUP(VLOOKUP($A184, 'E4 TB Allocation Details'!$A$18:$L$205, MATCH("A &amp; G ID", 'E4 TB Allocation Details'!$A$18:$L$18, 0),FALSE), 'E2 Allocators'!$B$15:$W$361, MATCH('O5 Details by Class &amp; Accounts'!CC$18, 'E2 Allocators'!$B$15:$W$15, 0),FALSE)*$E184)</f>
        <v>0</v>
      </c>
      <c r="CD184" s="1412">
        <f ca="1">IF(ISERROR(VLOOKUP(VLOOKUP($A184, 'E4 TB Allocation Details'!$A$18:$L$205, MATCH("A &amp; G ID", 'E4 TB Allocation Details'!$A$18:$L$18, 0),FALSE), 'E2 Allocators'!$B$15:$W$361, MATCH('O5 Details by Class &amp; Accounts'!CD$18, 'E2 Allocators'!$B$15:$W$15, 0),FALSE)*$E184), 0, VLOOKUP(VLOOKUP($A184, 'E4 TB Allocation Details'!$A$18:$L$205, MATCH("A &amp; G ID", 'E4 TB Allocation Details'!$A$18:$L$18, 0),FALSE), 'E2 Allocators'!$B$15:$W$361, MATCH('O5 Details by Class &amp; Accounts'!CD$18, 'E2 Allocators'!$B$15:$W$15, 0),FALSE)*$E184)</f>
        <v>0</v>
      </c>
      <c r="CE184" s="1412">
        <f ca="1">IF(ISERROR(VLOOKUP(VLOOKUP($A184, 'E4 TB Allocation Details'!$A$18:$L$205, MATCH("A &amp; G ID", 'E4 TB Allocation Details'!$A$18:$L$18, 0),FALSE), 'E2 Allocators'!$B$15:$W$361, MATCH('O5 Details by Class &amp; Accounts'!CE$18, 'E2 Allocators'!$B$15:$W$15, 0),FALSE)*$E184), 0, VLOOKUP(VLOOKUP($A184, 'E4 TB Allocation Details'!$A$18:$L$205, MATCH("A &amp; G ID", 'E4 TB Allocation Details'!$A$18:$L$18, 0),FALSE), 'E2 Allocators'!$B$15:$W$361, MATCH('O5 Details by Class &amp; Accounts'!CE$18, 'E2 Allocators'!$B$15:$W$15, 0),FALSE)*$E184)</f>
        <v>0</v>
      </c>
      <c r="CF184" s="1412">
        <f ca="1">IF(ISERROR(VLOOKUP(VLOOKUP($A184, 'E4 TB Allocation Details'!$A$18:$L$205, MATCH("A &amp; G ID", 'E4 TB Allocation Details'!$A$18:$L$18, 0),FALSE), 'E2 Allocators'!$B$15:$W$361, MATCH('O5 Details by Class &amp; Accounts'!CF$18, 'E2 Allocators'!$B$15:$W$15, 0),FALSE)*$E184), 0, VLOOKUP(VLOOKUP($A184, 'E4 TB Allocation Details'!$A$18:$L$205, MATCH("A &amp; G ID", 'E4 TB Allocation Details'!$A$18:$L$18, 0),FALSE), 'E2 Allocators'!$B$15:$W$361, MATCH('O5 Details by Class &amp; Accounts'!CF$18, 'E2 Allocators'!$B$15:$W$15, 0),FALSE)*$E184)</f>
        <v>0</v>
      </c>
      <c r="CG184" s="1412">
        <f ca="1">IF(ISERROR(VLOOKUP(VLOOKUP($A184, 'E4 TB Allocation Details'!$A$18:$L$205, MATCH("A &amp; G ID", 'E4 TB Allocation Details'!$A$18:$L$18, 0),FALSE), 'E2 Allocators'!$B$15:$W$361, MATCH('O5 Details by Class &amp; Accounts'!CG$18, 'E2 Allocators'!$B$15:$W$15, 0),FALSE)*$E184), 0, VLOOKUP(VLOOKUP($A184, 'E4 TB Allocation Details'!$A$18:$L$205, MATCH("A &amp; G ID", 'E4 TB Allocation Details'!$A$18:$L$18, 0),FALSE), 'E2 Allocators'!$B$15:$W$361, MATCH('O5 Details by Class &amp; Accounts'!CG$18, 'E2 Allocators'!$B$15:$W$15, 0),FALSE)*$E184)</f>
        <v>0</v>
      </c>
      <c r="CH184" s="1412">
        <f ca="1">IF(ISERROR(VLOOKUP(VLOOKUP($A184, 'E4 TB Allocation Details'!$A$18:$L$205, MATCH("A &amp; G ID", 'E4 TB Allocation Details'!$A$18:$L$18, 0),FALSE), 'E2 Allocators'!$B$15:$W$361, MATCH('O5 Details by Class &amp; Accounts'!CH$18, 'E2 Allocators'!$B$15:$W$15, 0),FALSE)*$E184), 0, VLOOKUP(VLOOKUP($A184, 'E4 TB Allocation Details'!$A$18:$L$205, MATCH("A &amp; G ID", 'E4 TB Allocation Details'!$A$18:$L$18, 0),FALSE), 'E2 Allocators'!$B$15:$W$361, MATCH('O5 Details by Class &amp; Accounts'!CH$18, 'E2 Allocators'!$B$15:$W$15, 0),FALSE)*$E184)</f>
        <v>0</v>
      </c>
      <c r="CI184" s="1412">
        <f ca="1">IF(ISERROR(VLOOKUP(VLOOKUP($A184, 'E4 TB Allocation Details'!$A$18:$L$205, MATCH("A &amp; G ID", 'E4 TB Allocation Details'!$A$18:$L$18, 0),FALSE), 'E2 Allocators'!$B$15:$W$361, MATCH('O5 Details by Class &amp; Accounts'!CI$18, 'E2 Allocators'!$B$15:$W$15, 0),FALSE)*$E184), 0, VLOOKUP(VLOOKUP($A184, 'E4 TB Allocation Details'!$A$18:$L$205, MATCH("A &amp; G ID", 'E4 TB Allocation Details'!$A$18:$L$18, 0),FALSE), 'E2 Allocators'!$B$15:$W$361, MATCH('O5 Details by Class &amp; Accounts'!CI$18, 'E2 Allocators'!$B$15:$W$15, 0),FALSE)*$E184)</f>
        <v>0</v>
      </c>
      <c r="CJ184" s="1412">
        <f ca="1">IF(ISERROR(VLOOKUP(VLOOKUP($A184, 'E4 TB Allocation Details'!$A$18:$L$205, MATCH("A &amp; G ID", 'E4 TB Allocation Details'!$A$18:$L$18, 0),FALSE), 'E2 Allocators'!$B$15:$W$361, MATCH('O5 Details by Class &amp; Accounts'!CJ$18, 'E2 Allocators'!$B$15:$W$15, 0),FALSE)*$E184), 0, VLOOKUP(VLOOKUP($A184, 'E4 TB Allocation Details'!$A$18:$L$205, MATCH("A &amp; G ID", 'E4 TB Allocation Details'!$A$18:$L$18, 0),FALSE), 'E2 Allocators'!$B$15:$W$361, MATCH('O5 Details by Class &amp; Accounts'!CJ$18, 'E2 Allocators'!$B$15:$W$15, 0),FALSE)*$E184)</f>
        <v>0</v>
      </c>
      <c r="CK184" s="1412">
        <f ca="1">IF(ISERROR(VLOOKUP(VLOOKUP($A184, 'E4 TB Allocation Details'!$A$18:$L$205, MATCH("A &amp; G ID", 'E4 TB Allocation Details'!$A$18:$L$18, 0),FALSE), 'E2 Allocators'!$B$15:$W$361, MATCH('O5 Details by Class &amp; Accounts'!CK$18, 'E2 Allocators'!$B$15:$W$15, 0),FALSE)*$E184), 0, VLOOKUP(VLOOKUP($A184, 'E4 TB Allocation Details'!$A$18:$L$205, MATCH("A &amp; G ID", 'E4 TB Allocation Details'!$A$18:$L$18, 0),FALSE), 'E2 Allocators'!$B$15:$W$361, MATCH('O5 Details by Class &amp; Accounts'!CK$18, 'E2 Allocators'!$B$15:$W$15, 0),FALSE)*$E184)</f>
        <v>0</v>
      </c>
      <c r="CL184" s="1412">
        <f ca="1">IF(ISERROR(VLOOKUP(VLOOKUP($A184, 'E4 TB Allocation Details'!$A$18:$L$205, MATCH("A &amp; G ID", 'E4 TB Allocation Details'!$A$18:$L$18, 0),FALSE), 'E2 Allocators'!$B$15:$W$361, MATCH('O5 Details by Class &amp; Accounts'!CL$18, 'E2 Allocators'!$B$15:$W$15, 0),FALSE)*$E184), 0, VLOOKUP(VLOOKUP($A184, 'E4 TB Allocation Details'!$A$18:$L$205, MATCH("A &amp; G ID", 'E4 TB Allocation Details'!$A$18:$L$18, 0),FALSE), 'E2 Allocators'!$B$15:$W$361, MATCH('O5 Details by Class &amp; Accounts'!CL$18, 'E2 Allocators'!$B$15:$W$15, 0),FALSE)*$E184)</f>
        <v>0</v>
      </c>
      <c r="CM184" s="1412">
        <f ca="1">IF(ISERROR(VLOOKUP(VLOOKUP($A184, 'E4 TB Allocation Details'!$A$18:$L$205, MATCH("A &amp; G ID", 'E4 TB Allocation Details'!$A$18:$L$18, 0),FALSE), 'E2 Allocators'!$B$15:$W$361, MATCH('O5 Details by Class &amp; Accounts'!CM$18, 'E2 Allocators'!$B$15:$W$15, 0),FALSE)*$E184), 0, VLOOKUP(VLOOKUP($A184, 'E4 TB Allocation Details'!$A$18:$L$205, MATCH("A &amp; G ID", 'E4 TB Allocation Details'!$A$18:$L$18, 0),FALSE), 'E2 Allocators'!$B$15:$W$361, MATCH('O5 Details by Class &amp; Accounts'!CM$18, 'E2 Allocators'!$B$15:$W$15, 0),FALSE)*$E184)</f>
        <v>0</v>
      </c>
      <c r="CN184" s="1412">
        <f t="shared" si="42"/>
        <v>0</v>
      </c>
      <c r="CO184" s="1792">
        <f t="shared" si="43"/>
        <v>0</v>
      </c>
      <c r="CQ184" s="2087" t="s">
        <v>675</v>
      </c>
    </row>
    <row r="185" spans="1:95" s="81" customFormat="1" ht="12.75">
      <c r="A185" s="1170">
        <v>5655</v>
      </c>
      <c r="B185" s="452" t="s">
        <v>1345</v>
      </c>
      <c r="C185" s="1789">
        <f ca="1">IF(ISERROR(VLOOKUP($A185,'I3 TB Data'!$A$23:$H$458,MATCH('O5 Details by Class &amp; Accounts'!$C$18, 'I3 TB Data'!$A$23:$H$23,0),0)), 0, VLOOKUP($A185,'I3 TB Data'!$A$23:$H$458,MATCH('O5 Details by Class &amp; Accounts'!$C$18,'I3 TB Data'!$A$23:$H$23,0),0))</f>
        <v>87000</v>
      </c>
      <c r="D185" s="1790"/>
      <c r="E185" s="1789">
        <f t="shared" si="37"/>
        <v>87000</v>
      </c>
      <c r="F185" s="1791"/>
      <c r="G185" s="1791"/>
      <c r="H185" s="1412">
        <f t="shared" si="39"/>
        <v>0</v>
      </c>
      <c r="I185" s="1412">
        <f ca="1">IF(ISERROR(VLOOKUP(VLOOKUP($A185, 'E4 TB Allocation Details'!$A$18:$L$205, MATCH("Demand ID", 'E4 TB Allocation Details'!$A$18:$L$18, 0),FALSE), 'E2 Allocators'!$B$15:$W$361, MATCH('O5 Details by Class &amp; Accounts'!I$18, 'E2 Allocators'!$B$15:$W$15, 0),FALSE)*$F185), 0, VLOOKUP(VLOOKUP($A185, 'E4 TB Allocation Details'!$A$18:$L$205, MATCH("Demand ID", 'E4 TB Allocation Details'!$A$18:$L$18, 0),FALSE), 'E2 Allocators'!$B$15:$W$361, MATCH('O5 Details by Class &amp; Accounts'!I$18, 'E2 Allocators'!$B$15:$W$15, 0),FALSE)*$F185)</f>
        <v>0</v>
      </c>
      <c r="J185" s="1412">
        <f ca="1">IF(ISERROR(VLOOKUP(VLOOKUP($A185, 'E4 TB Allocation Details'!$A$18:$L$205, MATCH("Demand ID", 'E4 TB Allocation Details'!$A$18:$L$18, 0),FALSE), 'E2 Allocators'!$B$15:$W$361, MATCH('O5 Details by Class &amp; Accounts'!J$18, 'E2 Allocators'!$B$15:$W$15, 0),FALSE)*$F185), 0, VLOOKUP(VLOOKUP($A185, 'E4 TB Allocation Details'!$A$18:$L$205, MATCH("Demand ID", 'E4 TB Allocation Details'!$A$18:$L$18, 0),FALSE), 'E2 Allocators'!$B$15:$W$361, MATCH('O5 Details by Class &amp; Accounts'!J$18, 'E2 Allocators'!$B$15:$W$15, 0),FALSE)*$F185)</f>
        <v>0</v>
      </c>
      <c r="K185" s="1412">
        <f ca="1">IF(ISERROR(VLOOKUP(VLOOKUP($A185, 'E4 TB Allocation Details'!$A$18:$L$205, MATCH("Demand ID", 'E4 TB Allocation Details'!$A$18:$L$18, 0),FALSE), 'E2 Allocators'!$B$15:$W$361, MATCH('O5 Details by Class &amp; Accounts'!K$18, 'E2 Allocators'!$B$15:$W$15, 0),FALSE)*$F185), 0, VLOOKUP(VLOOKUP($A185, 'E4 TB Allocation Details'!$A$18:$L$205, MATCH("Demand ID", 'E4 TB Allocation Details'!$A$18:$L$18, 0),FALSE), 'E2 Allocators'!$B$15:$W$361, MATCH('O5 Details by Class &amp; Accounts'!K$18, 'E2 Allocators'!$B$15:$W$15, 0),FALSE)*$F185)</f>
        <v>0</v>
      </c>
      <c r="L185" s="1412">
        <f ca="1">IF(ISERROR(VLOOKUP(VLOOKUP($A185, 'E4 TB Allocation Details'!$A$18:$L$205, MATCH("Demand ID", 'E4 TB Allocation Details'!$A$18:$L$18, 0),FALSE), 'E2 Allocators'!$B$15:$W$361, MATCH('O5 Details by Class &amp; Accounts'!L$18, 'E2 Allocators'!$B$15:$W$15, 0),FALSE)*$F185), 0, VLOOKUP(VLOOKUP($A185, 'E4 TB Allocation Details'!$A$18:$L$205, MATCH("Demand ID", 'E4 TB Allocation Details'!$A$18:$L$18, 0),FALSE), 'E2 Allocators'!$B$15:$W$361, MATCH('O5 Details by Class &amp; Accounts'!L$18, 'E2 Allocators'!$B$15:$W$15, 0),FALSE)*$F185)</f>
        <v>0</v>
      </c>
      <c r="M185" s="1412">
        <f ca="1">IF(ISERROR(VLOOKUP(VLOOKUP($A185, 'E4 TB Allocation Details'!$A$18:$L$205, MATCH("Demand ID", 'E4 TB Allocation Details'!$A$18:$L$18, 0),FALSE), 'E2 Allocators'!$B$15:$W$361, MATCH('O5 Details by Class &amp; Accounts'!M$18, 'E2 Allocators'!$B$15:$W$15, 0),FALSE)*$F185), 0, VLOOKUP(VLOOKUP($A185, 'E4 TB Allocation Details'!$A$18:$L$205, MATCH("Demand ID", 'E4 TB Allocation Details'!$A$18:$L$18, 0),FALSE), 'E2 Allocators'!$B$15:$W$361, MATCH('O5 Details by Class &amp; Accounts'!M$18, 'E2 Allocators'!$B$15:$W$15, 0),FALSE)*$F185)</f>
        <v>0</v>
      </c>
      <c r="N185" s="1412">
        <f ca="1">IF(ISERROR(VLOOKUP(VLOOKUP($A185, 'E4 TB Allocation Details'!$A$18:$L$205, MATCH("Demand ID", 'E4 TB Allocation Details'!$A$18:$L$18, 0),FALSE), 'E2 Allocators'!$B$15:$W$361, MATCH('O5 Details by Class &amp; Accounts'!N$18, 'E2 Allocators'!$B$15:$W$15, 0),FALSE)*$F185), 0, VLOOKUP(VLOOKUP($A185, 'E4 TB Allocation Details'!$A$18:$L$205, MATCH("Demand ID", 'E4 TB Allocation Details'!$A$18:$L$18, 0),FALSE), 'E2 Allocators'!$B$15:$W$361, MATCH('O5 Details by Class &amp; Accounts'!N$18, 'E2 Allocators'!$B$15:$W$15, 0),FALSE)*$F185)</f>
        <v>0</v>
      </c>
      <c r="O185" s="1412">
        <f ca="1">IF(ISERROR(VLOOKUP(VLOOKUP($A185, 'E4 TB Allocation Details'!$A$18:$L$205, MATCH("Demand ID", 'E4 TB Allocation Details'!$A$18:$L$18, 0),FALSE), 'E2 Allocators'!$B$15:$W$361, MATCH('O5 Details by Class &amp; Accounts'!O$18, 'E2 Allocators'!$B$15:$W$15, 0),FALSE)*$F185), 0, VLOOKUP(VLOOKUP($A185, 'E4 TB Allocation Details'!$A$18:$L$205, MATCH("Demand ID", 'E4 TB Allocation Details'!$A$18:$L$18, 0),FALSE), 'E2 Allocators'!$B$15:$W$361, MATCH('O5 Details by Class &amp; Accounts'!O$18, 'E2 Allocators'!$B$15:$W$15, 0),FALSE)*$F185)</f>
        <v>0</v>
      </c>
      <c r="P185" s="1412">
        <f ca="1">IF(ISERROR(VLOOKUP(VLOOKUP($A185, 'E4 TB Allocation Details'!$A$18:$L$205, MATCH("Demand ID", 'E4 TB Allocation Details'!$A$18:$L$18, 0),FALSE), 'E2 Allocators'!$B$15:$W$361, MATCH('O5 Details by Class &amp; Accounts'!P$18, 'E2 Allocators'!$B$15:$W$15, 0),FALSE)*$F185), 0, VLOOKUP(VLOOKUP($A185, 'E4 TB Allocation Details'!$A$18:$L$205, MATCH("Demand ID", 'E4 TB Allocation Details'!$A$18:$L$18, 0),FALSE), 'E2 Allocators'!$B$15:$W$361, MATCH('O5 Details by Class &amp; Accounts'!P$18, 'E2 Allocators'!$B$15:$W$15, 0),FALSE)*$F185)</f>
        <v>0</v>
      </c>
      <c r="Q185" s="1412">
        <f ca="1">IF(ISERROR(VLOOKUP(VLOOKUP($A185, 'E4 TB Allocation Details'!$A$18:$L$205, MATCH("Demand ID", 'E4 TB Allocation Details'!$A$18:$L$18, 0),FALSE), 'E2 Allocators'!$B$15:$W$361, MATCH('O5 Details by Class &amp; Accounts'!Q$18, 'E2 Allocators'!$B$15:$W$15, 0),FALSE)*$F185), 0, VLOOKUP(VLOOKUP($A185, 'E4 TB Allocation Details'!$A$18:$L$205, MATCH("Demand ID", 'E4 TB Allocation Details'!$A$18:$L$18, 0),FALSE), 'E2 Allocators'!$B$15:$W$361, MATCH('O5 Details by Class &amp; Accounts'!Q$18, 'E2 Allocators'!$B$15:$W$15, 0),FALSE)*$F185)</f>
        <v>0</v>
      </c>
      <c r="R185" s="1412">
        <f ca="1">IF(ISERROR(VLOOKUP(VLOOKUP($A185, 'E4 TB Allocation Details'!$A$18:$L$205, MATCH("Demand ID", 'E4 TB Allocation Details'!$A$18:$L$18, 0),FALSE), 'E2 Allocators'!$B$15:$W$361, MATCH('O5 Details by Class &amp; Accounts'!R$18, 'E2 Allocators'!$B$15:$W$15, 0),FALSE)*$F185), 0, VLOOKUP(VLOOKUP($A185, 'E4 TB Allocation Details'!$A$18:$L$205, MATCH("Demand ID", 'E4 TB Allocation Details'!$A$18:$L$18, 0),FALSE), 'E2 Allocators'!$B$15:$W$361, MATCH('O5 Details by Class &amp; Accounts'!R$18, 'E2 Allocators'!$B$15:$W$15, 0),FALSE)*$F185)</f>
        <v>0</v>
      </c>
      <c r="S185" s="1412">
        <f ca="1">IF(ISERROR(VLOOKUP(VLOOKUP($A185, 'E4 TB Allocation Details'!$A$18:$L$205, MATCH("Demand ID", 'E4 TB Allocation Details'!$A$18:$L$18, 0),FALSE), 'E2 Allocators'!$B$15:$W$361, MATCH('O5 Details by Class &amp; Accounts'!S$18, 'E2 Allocators'!$B$15:$W$15, 0),FALSE)*$F185), 0, VLOOKUP(VLOOKUP($A185, 'E4 TB Allocation Details'!$A$18:$L$205, MATCH("Demand ID", 'E4 TB Allocation Details'!$A$18:$L$18, 0),FALSE), 'E2 Allocators'!$B$15:$W$361, MATCH('O5 Details by Class &amp; Accounts'!S$18, 'E2 Allocators'!$B$15:$W$15, 0),FALSE)*$F185)</f>
        <v>0</v>
      </c>
      <c r="T185" s="1412">
        <f ca="1">IF(ISERROR(VLOOKUP(VLOOKUP($A185, 'E4 TB Allocation Details'!$A$18:$L$205, MATCH("Demand ID", 'E4 TB Allocation Details'!$A$18:$L$18, 0),FALSE), 'E2 Allocators'!$B$15:$W$361, MATCH('O5 Details by Class &amp; Accounts'!T$18, 'E2 Allocators'!$B$15:$W$15, 0),FALSE)*$F185), 0, VLOOKUP(VLOOKUP($A185, 'E4 TB Allocation Details'!$A$18:$L$205, MATCH("Demand ID", 'E4 TB Allocation Details'!$A$18:$L$18, 0),FALSE), 'E2 Allocators'!$B$15:$W$361, MATCH('O5 Details by Class &amp; Accounts'!T$18, 'E2 Allocators'!$B$15:$W$15, 0),FALSE)*$F185)</f>
        <v>0</v>
      </c>
      <c r="U185" s="1412">
        <f ca="1">IF(ISERROR(VLOOKUP(VLOOKUP($A185, 'E4 TB Allocation Details'!$A$18:$L$205, MATCH("Demand ID", 'E4 TB Allocation Details'!$A$18:$L$18, 0),FALSE), 'E2 Allocators'!$B$15:$W$361, MATCH('O5 Details by Class &amp; Accounts'!U$18, 'E2 Allocators'!$B$15:$W$15, 0),FALSE)*$F185), 0, VLOOKUP(VLOOKUP($A185, 'E4 TB Allocation Details'!$A$18:$L$205, MATCH("Demand ID", 'E4 TB Allocation Details'!$A$18:$L$18, 0),FALSE), 'E2 Allocators'!$B$15:$W$361, MATCH('O5 Details by Class &amp; Accounts'!U$18, 'E2 Allocators'!$B$15:$W$15, 0),FALSE)*$F185)</f>
        <v>0</v>
      </c>
      <c r="V185" s="1412">
        <f ca="1">IF(ISERROR(VLOOKUP(VLOOKUP($A185, 'E4 TB Allocation Details'!$A$18:$L$205, MATCH("Demand ID", 'E4 TB Allocation Details'!$A$18:$L$18, 0),FALSE), 'E2 Allocators'!$B$15:$W$361, MATCH('O5 Details by Class &amp; Accounts'!V$18, 'E2 Allocators'!$B$15:$W$15, 0),FALSE)*$F185), 0, VLOOKUP(VLOOKUP($A185, 'E4 TB Allocation Details'!$A$18:$L$205, MATCH("Demand ID", 'E4 TB Allocation Details'!$A$18:$L$18, 0),FALSE), 'E2 Allocators'!$B$15:$W$361, MATCH('O5 Details by Class &amp; Accounts'!V$18, 'E2 Allocators'!$B$15:$W$15, 0),FALSE)*$F185)</f>
        <v>0</v>
      </c>
      <c r="W185" s="1412">
        <f ca="1">IF(ISERROR(VLOOKUP(VLOOKUP($A185, 'E4 TB Allocation Details'!$A$18:$L$205, MATCH("Demand ID", 'E4 TB Allocation Details'!$A$18:$L$18, 0),FALSE), 'E2 Allocators'!$B$15:$W$361, MATCH('O5 Details by Class &amp; Accounts'!W$18, 'E2 Allocators'!$B$15:$W$15, 0),FALSE)*$F185), 0, VLOOKUP(VLOOKUP($A185, 'E4 TB Allocation Details'!$A$18:$L$205, MATCH("Demand ID", 'E4 TB Allocation Details'!$A$18:$L$18, 0),FALSE), 'E2 Allocators'!$B$15:$W$361, MATCH('O5 Details by Class &amp; Accounts'!W$18, 'E2 Allocators'!$B$15:$W$15, 0),FALSE)*$F185)</f>
        <v>0</v>
      </c>
      <c r="X185" s="1412">
        <f ca="1">IF(ISERROR(VLOOKUP(VLOOKUP($A185, 'E4 TB Allocation Details'!$A$18:$L$205, MATCH("Demand ID", 'E4 TB Allocation Details'!$A$18:$L$18, 0),FALSE), 'E2 Allocators'!$B$15:$W$361, MATCH('O5 Details by Class &amp; Accounts'!X$18, 'E2 Allocators'!$B$15:$W$15, 0),FALSE)*$F185), 0, VLOOKUP(VLOOKUP($A185, 'E4 TB Allocation Details'!$A$18:$L$205, MATCH("Demand ID", 'E4 TB Allocation Details'!$A$18:$L$18, 0),FALSE), 'E2 Allocators'!$B$15:$W$361, MATCH('O5 Details by Class &amp; Accounts'!X$18, 'E2 Allocators'!$B$15:$W$15, 0),FALSE)*$F185)</f>
        <v>0</v>
      </c>
      <c r="Y185" s="1412">
        <f ca="1">IF(ISERROR(VLOOKUP(VLOOKUP($A185, 'E4 TB Allocation Details'!$A$18:$L$205, MATCH("Demand ID", 'E4 TB Allocation Details'!$A$18:$L$18, 0),FALSE), 'E2 Allocators'!$B$15:$W$361, MATCH('O5 Details by Class &amp; Accounts'!Y$18, 'E2 Allocators'!$B$15:$W$15, 0),FALSE)*$F185), 0, VLOOKUP(VLOOKUP($A185, 'E4 TB Allocation Details'!$A$18:$L$205, MATCH("Demand ID", 'E4 TB Allocation Details'!$A$18:$L$18, 0),FALSE), 'E2 Allocators'!$B$15:$W$361, MATCH('O5 Details by Class &amp; Accounts'!Y$18, 'E2 Allocators'!$B$15:$W$15, 0),FALSE)*$F185)</f>
        <v>0</v>
      </c>
      <c r="Z185" s="1412">
        <f ca="1">IF(ISERROR(VLOOKUP(VLOOKUP($A185, 'E4 TB Allocation Details'!$A$18:$L$205, MATCH("Demand ID", 'E4 TB Allocation Details'!$A$18:$L$18, 0),FALSE), 'E2 Allocators'!$B$15:$W$361, MATCH('O5 Details by Class &amp; Accounts'!Z$18, 'E2 Allocators'!$B$15:$W$15, 0),FALSE)*$F185), 0, VLOOKUP(VLOOKUP($A185, 'E4 TB Allocation Details'!$A$18:$L$205, MATCH("Demand ID", 'E4 TB Allocation Details'!$A$18:$L$18, 0),FALSE), 'E2 Allocators'!$B$15:$W$361, MATCH('O5 Details by Class &amp; Accounts'!Z$18, 'E2 Allocators'!$B$15:$W$15, 0),FALSE)*$F185)</f>
        <v>0</v>
      </c>
      <c r="AA185" s="1412">
        <f ca="1">IF(ISERROR(VLOOKUP(VLOOKUP($A185, 'E4 TB Allocation Details'!$A$18:$L$205, MATCH("Demand ID", 'E4 TB Allocation Details'!$A$18:$L$18, 0),FALSE), 'E2 Allocators'!$B$15:$W$361, MATCH('O5 Details by Class &amp; Accounts'!AA$18, 'E2 Allocators'!$B$15:$W$15, 0),FALSE)*$F185), 0, VLOOKUP(VLOOKUP($A185, 'E4 TB Allocation Details'!$A$18:$L$205, MATCH("Demand ID", 'E4 TB Allocation Details'!$A$18:$L$18, 0),FALSE), 'E2 Allocators'!$B$15:$W$361, MATCH('O5 Details by Class &amp; Accounts'!AA$18, 'E2 Allocators'!$B$15:$W$15, 0),FALSE)*$F185)</f>
        <v>0</v>
      </c>
      <c r="AB185" s="1412">
        <f ca="1">IF(ISERROR(VLOOKUP(VLOOKUP($A185, 'E4 TB Allocation Details'!$A$18:$L$205, MATCH("Demand ID", 'E4 TB Allocation Details'!$A$18:$L$18, 0),FALSE), 'E2 Allocators'!$B$15:$W$361, MATCH('O5 Details by Class &amp; Accounts'!AB$18, 'E2 Allocators'!$B$15:$W$15, 0),FALSE)*$F185), 0, VLOOKUP(VLOOKUP($A185, 'E4 TB Allocation Details'!$A$18:$L$205, MATCH("Demand ID", 'E4 TB Allocation Details'!$A$18:$L$18, 0),FALSE), 'E2 Allocators'!$B$15:$W$361, MATCH('O5 Details by Class &amp; Accounts'!AB$18, 'E2 Allocators'!$B$15:$W$15, 0),FALSE)*$F185)</f>
        <v>0</v>
      </c>
      <c r="AC185" s="1412">
        <f t="shared" si="40"/>
        <v>0</v>
      </c>
      <c r="AD185" s="1412">
        <f ca="1">IF(ISERROR(VLOOKUP(VLOOKUP($A185, 'E4 TB Allocation Details'!$A$18:$L$205, MATCH("Customer ID", 'E4 TB Allocation Details'!$A$18:$L$18, 0),FALSE), 'E2 Allocators'!$B$15:$W$361, MATCH('O5 Details by Class &amp; Accounts'!AD$18, 'E2 Allocators'!$B$15:$W$15, 0),FALSE)*$G185), 0, VLOOKUP(VLOOKUP($A185, 'E4 TB Allocation Details'!$A$18:$L$205, MATCH("Customer ID", 'E4 TB Allocation Details'!$A$18:$L$18, 0),FALSE), 'E2 Allocators'!$B$15:$W$361, MATCH('O5 Details by Class &amp; Accounts'!AD$18, 'E2 Allocators'!$B$15:$W$15, 0),FALSE)*$G185)</f>
        <v>0</v>
      </c>
      <c r="AE185" s="1412">
        <f ca="1">IF(ISERROR(VLOOKUP(VLOOKUP($A185, 'E4 TB Allocation Details'!$A$18:$L$205, MATCH("Customer ID", 'E4 TB Allocation Details'!$A$18:$L$18, 0),FALSE), 'E2 Allocators'!$B$15:$W$361, MATCH('O5 Details by Class &amp; Accounts'!AE$18, 'E2 Allocators'!$B$15:$W$15, 0),FALSE)*$G185), 0, VLOOKUP(VLOOKUP($A185, 'E4 TB Allocation Details'!$A$18:$L$205, MATCH("Customer ID", 'E4 TB Allocation Details'!$A$18:$L$18, 0),FALSE), 'E2 Allocators'!$B$15:$W$361, MATCH('O5 Details by Class &amp; Accounts'!AE$18, 'E2 Allocators'!$B$15:$W$15, 0),FALSE)*$G185)</f>
        <v>0</v>
      </c>
      <c r="AF185" s="1412">
        <f ca="1">IF(ISERROR(VLOOKUP(VLOOKUP($A185, 'E4 TB Allocation Details'!$A$18:$L$205, MATCH("Customer ID", 'E4 TB Allocation Details'!$A$18:$L$18, 0),FALSE), 'E2 Allocators'!$B$15:$W$361, MATCH('O5 Details by Class &amp; Accounts'!AF$18, 'E2 Allocators'!$B$15:$W$15, 0),FALSE)*$G185), 0, VLOOKUP(VLOOKUP($A185, 'E4 TB Allocation Details'!$A$18:$L$205, MATCH("Customer ID", 'E4 TB Allocation Details'!$A$18:$L$18, 0),FALSE), 'E2 Allocators'!$B$15:$W$361, MATCH('O5 Details by Class &amp; Accounts'!AF$18, 'E2 Allocators'!$B$15:$W$15, 0),FALSE)*$G185)</f>
        <v>0</v>
      </c>
      <c r="AG185" s="1412">
        <f ca="1">IF(ISERROR(VLOOKUP(VLOOKUP($A185, 'E4 TB Allocation Details'!$A$18:$L$205, MATCH("Customer ID", 'E4 TB Allocation Details'!$A$18:$L$18, 0),FALSE), 'E2 Allocators'!$B$15:$W$361, MATCH('O5 Details by Class &amp; Accounts'!AG$18, 'E2 Allocators'!$B$15:$W$15, 0),FALSE)*$G185), 0, VLOOKUP(VLOOKUP($A185, 'E4 TB Allocation Details'!$A$18:$L$205, MATCH("Customer ID", 'E4 TB Allocation Details'!$A$18:$L$18, 0),FALSE), 'E2 Allocators'!$B$15:$W$361, MATCH('O5 Details by Class &amp; Accounts'!AG$18, 'E2 Allocators'!$B$15:$W$15, 0),FALSE)*$G185)</f>
        <v>0</v>
      </c>
      <c r="AH185" s="1412">
        <f ca="1">IF(ISERROR(VLOOKUP(VLOOKUP($A185, 'E4 TB Allocation Details'!$A$18:$L$205, MATCH("Customer ID", 'E4 TB Allocation Details'!$A$18:$L$18, 0),FALSE), 'E2 Allocators'!$B$15:$W$361, MATCH('O5 Details by Class &amp; Accounts'!AH$18, 'E2 Allocators'!$B$15:$W$15, 0),FALSE)*$G185), 0, VLOOKUP(VLOOKUP($A185, 'E4 TB Allocation Details'!$A$18:$L$205, MATCH("Customer ID", 'E4 TB Allocation Details'!$A$18:$L$18, 0),FALSE), 'E2 Allocators'!$B$15:$W$361, MATCH('O5 Details by Class &amp; Accounts'!AH$18, 'E2 Allocators'!$B$15:$W$15, 0),FALSE)*$G185)</f>
        <v>0</v>
      </c>
      <c r="AI185" s="1412">
        <f ca="1">IF(ISERROR(VLOOKUP(VLOOKUP($A185, 'E4 TB Allocation Details'!$A$18:$L$205, MATCH("Customer ID", 'E4 TB Allocation Details'!$A$18:$L$18, 0),FALSE), 'E2 Allocators'!$B$15:$W$361, MATCH('O5 Details by Class &amp; Accounts'!AI$18, 'E2 Allocators'!$B$15:$W$15, 0),FALSE)*$G185), 0, VLOOKUP(VLOOKUP($A185, 'E4 TB Allocation Details'!$A$18:$L$205, MATCH("Customer ID", 'E4 TB Allocation Details'!$A$18:$L$18, 0),FALSE), 'E2 Allocators'!$B$15:$W$361, MATCH('O5 Details by Class &amp; Accounts'!AI$18, 'E2 Allocators'!$B$15:$W$15, 0),FALSE)*$G185)</f>
        <v>0</v>
      </c>
      <c r="AJ185" s="1412">
        <f ca="1">IF(ISERROR(VLOOKUP(VLOOKUP($A185, 'E4 TB Allocation Details'!$A$18:$L$205, MATCH("Customer ID", 'E4 TB Allocation Details'!$A$18:$L$18, 0),FALSE), 'E2 Allocators'!$B$15:$W$361, MATCH('O5 Details by Class &amp; Accounts'!AJ$18, 'E2 Allocators'!$B$15:$W$15, 0),FALSE)*$G185), 0, VLOOKUP(VLOOKUP($A185, 'E4 TB Allocation Details'!$A$18:$L$205, MATCH("Customer ID", 'E4 TB Allocation Details'!$A$18:$L$18, 0),FALSE), 'E2 Allocators'!$B$15:$W$361, MATCH('O5 Details by Class &amp; Accounts'!AJ$18, 'E2 Allocators'!$B$15:$W$15, 0),FALSE)*$G185)</f>
        <v>0</v>
      </c>
      <c r="AK185" s="1412">
        <f ca="1">IF(ISERROR(VLOOKUP(VLOOKUP($A185, 'E4 TB Allocation Details'!$A$18:$L$205, MATCH("Customer ID", 'E4 TB Allocation Details'!$A$18:$L$18, 0),FALSE), 'E2 Allocators'!$B$15:$W$361, MATCH('O5 Details by Class &amp; Accounts'!AK$18, 'E2 Allocators'!$B$15:$W$15, 0),FALSE)*$G185), 0, VLOOKUP(VLOOKUP($A185, 'E4 TB Allocation Details'!$A$18:$L$205, MATCH("Customer ID", 'E4 TB Allocation Details'!$A$18:$L$18, 0),FALSE), 'E2 Allocators'!$B$15:$W$361, MATCH('O5 Details by Class &amp; Accounts'!AK$18, 'E2 Allocators'!$B$15:$W$15, 0),FALSE)*$G185)</f>
        <v>0</v>
      </c>
      <c r="AL185" s="1412">
        <f ca="1">IF(ISERROR(VLOOKUP(VLOOKUP($A185, 'E4 TB Allocation Details'!$A$18:$L$205, MATCH("Customer ID", 'E4 TB Allocation Details'!$A$18:$L$18, 0),FALSE), 'E2 Allocators'!$B$15:$W$361, MATCH('O5 Details by Class &amp; Accounts'!AL$18, 'E2 Allocators'!$B$15:$W$15, 0),FALSE)*$G185), 0, VLOOKUP(VLOOKUP($A185, 'E4 TB Allocation Details'!$A$18:$L$205, MATCH("Customer ID", 'E4 TB Allocation Details'!$A$18:$L$18, 0),FALSE), 'E2 Allocators'!$B$15:$W$361, MATCH('O5 Details by Class &amp; Accounts'!AL$18, 'E2 Allocators'!$B$15:$W$15, 0),FALSE)*$G185)</f>
        <v>0</v>
      </c>
      <c r="AM185" s="1412">
        <f ca="1">IF(ISERROR(VLOOKUP(VLOOKUP($A185, 'E4 TB Allocation Details'!$A$18:$L$205, MATCH("Customer ID", 'E4 TB Allocation Details'!$A$18:$L$18, 0),FALSE), 'E2 Allocators'!$B$15:$W$361, MATCH('O5 Details by Class &amp; Accounts'!AM$18, 'E2 Allocators'!$B$15:$W$15, 0),FALSE)*$G185), 0, VLOOKUP(VLOOKUP($A185, 'E4 TB Allocation Details'!$A$18:$L$205, MATCH("Customer ID", 'E4 TB Allocation Details'!$A$18:$L$18, 0),FALSE), 'E2 Allocators'!$B$15:$W$361, MATCH('O5 Details by Class &amp; Accounts'!AM$18, 'E2 Allocators'!$B$15:$W$15, 0),FALSE)*$G185)</f>
        <v>0</v>
      </c>
      <c r="AN185" s="1412">
        <f ca="1">IF(ISERROR(VLOOKUP(VLOOKUP($A185, 'E4 TB Allocation Details'!$A$18:$L$205, MATCH("Customer ID", 'E4 TB Allocation Details'!$A$18:$L$18, 0),FALSE), 'E2 Allocators'!$B$15:$W$361, MATCH('O5 Details by Class &amp; Accounts'!AN$18, 'E2 Allocators'!$B$15:$W$15, 0),FALSE)*$G185), 0, VLOOKUP(VLOOKUP($A185, 'E4 TB Allocation Details'!$A$18:$L$205, MATCH("Customer ID", 'E4 TB Allocation Details'!$A$18:$L$18, 0),FALSE), 'E2 Allocators'!$B$15:$W$361, MATCH('O5 Details by Class &amp; Accounts'!AN$18, 'E2 Allocators'!$B$15:$W$15, 0),FALSE)*$G185)</f>
        <v>0</v>
      </c>
      <c r="AO185" s="1412">
        <f ca="1">IF(ISERROR(VLOOKUP(VLOOKUP($A185, 'E4 TB Allocation Details'!$A$18:$L$205, MATCH("Customer ID", 'E4 TB Allocation Details'!$A$18:$L$18, 0),FALSE), 'E2 Allocators'!$B$15:$W$361, MATCH('O5 Details by Class &amp; Accounts'!AO$18, 'E2 Allocators'!$B$15:$W$15, 0),FALSE)*$G185), 0, VLOOKUP(VLOOKUP($A185, 'E4 TB Allocation Details'!$A$18:$L$205, MATCH("Customer ID", 'E4 TB Allocation Details'!$A$18:$L$18, 0),FALSE), 'E2 Allocators'!$B$15:$W$361, MATCH('O5 Details by Class &amp; Accounts'!AO$18, 'E2 Allocators'!$B$15:$W$15, 0),FALSE)*$G185)</f>
        <v>0</v>
      </c>
      <c r="AP185" s="1412">
        <f ca="1">IF(ISERROR(VLOOKUP(VLOOKUP($A185, 'E4 TB Allocation Details'!$A$18:$L$205, MATCH("Customer ID", 'E4 TB Allocation Details'!$A$18:$L$18, 0),FALSE), 'E2 Allocators'!$B$15:$W$361, MATCH('O5 Details by Class &amp; Accounts'!AP$18, 'E2 Allocators'!$B$15:$W$15, 0),FALSE)*$G185), 0, VLOOKUP(VLOOKUP($A185, 'E4 TB Allocation Details'!$A$18:$L$205, MATCH("Customer ID", 'E4 TB Allocation Details'!$A$18:$L$18, 0),FALSE), 'E2 Allocators'!$B$15:$W$361, MATCH('O5 Details by Class &amp; Accounts'!AP$18, 'E2 Allocators'!$B$15:$W$15, 0),FALSE)*$G185)</f>
        <v>0</v>
      </c>
      <c r="AQ185" s="1412">
        <f ca="1">IF(ISERROR(VLOOKUP(VLOOKUP($A185, 'E4 TB Allocation Details'!$A$18:$L$205, MATCH("Customer ID", 'E4 TB Allocation Details'!$A$18:$L$18, 0),FALSE), 'E2 Allocators'!$B$15:$W$361, MATCH('O5 Details by Class &amp; Accounts'!AQ$18, 'E2 Allocators'!$B$15:$W$15, 0),FALSE)*$G185), 0, VLOOKUP(VLOOKUP($A185, 'E4 TB Allocation Details'!$A$18:$L$205, MATCH("Customer ID", 'E4 TB Allocation Details'!$A$18:$L$18, 0),FALSE), 'E2 Allocators'!$B$15:$W$361, MATCH('O5 Details by Class &amp; Accounts'!AQ$18, 'E2 Allocators'!$B$15:$W$15, 0),FALSE)*$G185)</f>
        <v>0</v>
      </c>
      <c r="AR185" s="1412">
        <f ca="1">IF(ISERROR(VLOOKUP(VLOOKUP($A185, 'E4 TB Allocation Details'!$A$18:$L$205, MATCH("Customer ID", 'E4 TB Allocation Details'!$A$18:$L$18, 0),FALSE), 'E2 Allocators'!$B$15:$W$361, MATCH('O5 Details by Class &amp; Accounts'!AR$18, 'E2 Allocators'!$B$15:$W$15, 0),FALSE)*$G185), 0, VLOOKUP(VLOOKUP($A185, 'E4 TB Allocation Details'!$A$18:$L$205, MATCH("Customer ID", 'E4 TB Allocation Details'!$A$18:$L$18, 0),FALSE), 'E2 Allocators'!$B$15:$W$361, MATCH('O5 Details by Class &amp; Accounts'!AR$18, 'E2 Allocators'!$B$15:$W$15, 0),FALSE)*$G185)</f>
        <v>0</v>
      </c>
      <c r="AS185" s="1412">
        <f ca="1">IF(ISERROR(VLOOKUP(VLOOKUP($A185, 'E4 TB Allocation Details'!$A$18:$L$205, MATCH("Customer ID", 'E4 TB Allocation Details'!$A$18:$L$18, 0),FALSE), 'E2 Allocators'!$B$15:$W$361, MATCH('O5 Details by Class &amp; Accounts'!AS$18, 'E2 Allocators'!$B$15:$W$15, 0),FALSE)*$G185), 0, VLOOKUP(VLOOKUP($A185, 'E4 TB Allocation Details'!$A$18:$L$205, MATCH("Customer ID", 'E4 TB Allocation Details'!$A$18:$L$18, 0),FALSE), 'E2 Allocators'!$B$15:$W$361, MATCH('O5 Details by Class &amp; Accounts'!AS$18, 'E2 Allocators'!$B$15:$W$15, 0),FALSE)*$G185)</f>
        <v>0</v>
      </c>
      <c r="AT185" s="1412">
        <f ca="1">IF(ISERROR(VLOOKUP(VLOOKUP($A185, 'E4 TB Allocation Details'!$A$18:$L$205, MATCH("Customer ID", 'E4 TB Allocation Details'!$A$18:$L$18, 0),FALSE), 'E2 Allocators'!$B$15:$W$361, MATCH('O5 Details by Class &amp; Accounts'!AT$18, 'E2 Allocators'!$B$15:$W$15, 0),FALSE)*$G185), 0, VLOOKUP(VLOOKUP($A185, 'E4 TB Allocation Details'!$A$18:$L$205, MATCH("Customer ID", 'E4 TB Allocation Details'!$A$18:$L$18, 0),FALSE), 'E2 Allocators'!$B$15:$W$361, MATCH('O5 Details by Class &amp; Accounts'!AT$18, 'E2 Allocators'!$B$15:$W$15, 0),FALSE)*$G185)</f>
        <v>0</v>
      </c>
      <c r="AU185" s="1412">
        <f ca="1">IF(ISERROR(VLOOKUP(VLOOKUP($A185, 'E4 TB Allocation Details'!$A$18:$L$205, MATCH("Customer ID", 'E4 TB Allocation Details'!$A$18:$L$18, 0),FALSE), 'E2 Allocators'!$B$15:$W$361, MATCH('O5 Details by Class &amp; Accounts'!AU$18, 'E2 Allocators'!$B$15:$W$15, 0),FALSE)*$G185), 0, VLOOKUP(VLOOKUP($A185, 'E4 TB Allocation Details'!$A$18:$L$205, MATCH("Customer ID", 'E4 TB Allocation Details'!$A$18:$L$18, 0),FALSE), 'E2 Allocators'!$B$15:$W$361, MATCH('O5 Details by Class &amp; Accounts'!AU$18, 'E2 Allocators'!$B$15:$W$15, 0),FALSE)*$G185)</f>
        <v>0</v>
      </c>
      <c r="AV185" s="1412">
        <f ca="1">IF(ISERROR(VLOOKUP(VLOOKUP($A185, 'E4 TB Allocation Details'!$A$18:$L$205, MATCH("Customer ID", 'E4 TB Allocation Details'!$A$18:$L$18, 0),FALSE), 'E2 Allocators'!$B$15:$W$361, MATCH('O5 Details by Class &amp; Accounts'!AV$18, 'E2 Allocators'!$B$15:$W$15, 0),FALSE)*$G185), 0, VLOOKUP(VLOOKUP($A185, 'E4 TB Allocation Details'!$A$18:$L$205, MATCH("Customer ID", 'E4 TB Allocation Details'!$A$18:$L$18, 0),FALSE), 'E2 Allocators'!$B$15:$W$361, MATCH('O5 Details by Class &amp; Accounts'!AV$18, 'E2 Allocators'!$B$15:$W$15, 0),FALSE)*$G185)</f>
        <v>0</v>
      </c>
      <c r="AW185" s="1412">
        <f ca="1">IF(ISERROR(VLOOKUP(VLOOKUP($A185, 'E4 TB Allocation Details'!$A$18:$L$205, MATCH("Customer ID", 'E4 TB Allocation Details'!$A$18:$L$18, 0),FALSE), 'E2 Allocators'!$B$15:$W$361, MATCH('O5 Details by Class &amp; Accounts'!AW$18, 'E2 Allocators'!$B$15:$W$15, 0),FALSE)*$G185), 0, VLOOKUP(VLOOKUP($A185, 'E4 TB Allocation Details'!$A$18:$L$205, MATCH("Customer ID", 'E4 TB Allocation Details'!$A$18:$L$18, 0),FALSE), 'E2 Allocators'!$B$15:$W$361, MATCH('O5 Details by Class &amp; Accounts'!AW$18, 'E2 Allocators'!$B$15:$W$15, 0),FALSE)*$G185)</f>
        <v>0</v>
      </c>
      <c r="AX185" s="1412">
        <f t="shared" si="44"/>
        <v>0</v>
      </c>
      <c r="AY185" s="1412">
        <f ca="1">IF(ISERROR(VLOOKUP(VLOOKUP($A185, 'E4 TB Allocation Details'!$A$18:$L$205, MATCH("Misc ID", 'E4 TB Allocation Details'!$A$18:$L$18, 0),FALSE), 'E2 Allocators'!$B$15:$W$361, MATCH('O5 Details by Class &amp; Accounts'!AY$18, 'E2 Allocators'!$B$15:$W$15, 0),FALSE)*$E185), 0, VLOOKUP(VLOOKUP($A185, 'E4 TB Allocation Details'!$A$18:$L$205, MATCH("Misc ID", 'E4 TB Allocation Details'!$A$18:$L$18, 0),FALSE), 'E2 Allocators'!$B$15:$W$361, MATCH('O5 Details by Class &amp; Accounts'!AY$18, 'E2 Allocators'!$B$15:$W$15, 0),FALSE)*$E185)</f>
        <v>0</v>
      </c>
      <c r="AZ185" s="1412">
        <f ca="1">IF(ISERROR(VLOOKUP(VLOOKUP($A185, 'E4 TB Allocation Details'!$A$18:$L$205, MATCH("Misc ID", 'E4 TB Allocation Details'!$A$18:$L$18, 0),FALSE), 'E2 Allocators'!$B$15:$W$361, MATCH('O5 Details by Class &amp; Accounts'!AZ$18, 'E2 Allocators'!$B$15:$W$15, 0),FALSE)*$E185), 0, VLOOKUP(VLOOKUP($A185, 'E4 TB Allocation Details'!$A$18:$L$205, MATCH("Misc ID", 'E4 TB Allocation Details'!$A$18:$L$18, 0),FALSE), 'E2 Allocators'!$B$15:$W$361, MATCH('O5 Details by Class &amp; Accounts'!AZ$18, 'E2 Allocators'!$B$15:$W$15, 0),FALSE)*$E185)</f>
        <v>0</v>
      </c>
      <c r="BA185" s="1412">
        <f ca="1">IF(ISERROR(VLOOKUP(VLOOKUP($A185, 'E4 TB Allocation Details'!$A$18:$L$205, MATCH("Misc ID", 'E4 TB Allocation Details'!$A$18:$L$18, 0),FALSE), 'E2 Allocators'!$B$15:$W$361, MATCH('O5 Details by Class &amp; Accounts'!BA$18, 'E2 Allocators'!$B$15:$W$15, 0),FALSE)*$E185), 0, VLOOKUP(VLOOKUP($A185, 'E4 TB Allocation Details'!$A$18:$L$205, MATCH("Misc ID", 'E4 TB Allocation Details'!$A$18:$L$18, 0),FALSE), 'E2 Allocators'!$B$15:$W$361, MATCH('O5 Details by Class &amp; Accounts'!BA$18, 'E2 Allocators'!$B$15:$W$15, 0),FALSE)*$E185)</f>
        <v>0</v>
      </c>
      <c r="BB185" s="1412">
        <f ca="1">IF(ISERROR(VLOOKUP(VLOOKUP($A185, 'E4 TB Allocation Details'!$A$18:$L$205, MATCH("Misc ID", 'E4 TB Allocation Details'!$A$18:$L$18, 0),FALSE), 'E2 Allocators'!$B$15:$W$361, MATCH('O5 Details by Class &amp; Accounts'!BB$18, 'E2 Allocators'!$B$15:$W$15, 0),FALSE)*$E185), 0, VLOOKUP(VLOOKUP($A185, 'E4 TB Allocation Details'!$A$18:$L$205, MATCH("Misc ID", 'E4 TB Allocation Details'!$A$18:$L$18, 0),FALSE), 'E2 Allocators'!$B$15:$W$361, MATCH('O5 Details by Class &amp; Accounts'!BB$18, 'E2 Allocators'!$B$15:$W$15, 0),FALSE)*$E185)</f>
        <v>0</v>
      </c>
      <c r="BC185" s="1412">
        <f ca="1">IF(ISERROR(VLOOKUP(VLOOKUP($A185, 'E4 TB Allocation Details'!$A$18:$L$205, MATCH("Misc ID", 'E4 TB Allocation Details'!$A$18:$L$18, 0),FALSE), 'E2 Allocators'!$B$15:$W$361, MATCH('O5 Details by Class &amp; Accounts'!BC$18, 'E2 Allocators'!$B$15:$W$15, 0),FALSE)*$E185), 0, VLOOKUP(VLOOKUP($A185, 'E4 TB Allocation Details'!$A$18:$L$205, MATCH("Misc ID", 'E4 TB Allocation Details'!$A$18:$L$18, 0),FALSE), 'E2 Allocators'!$B$15:$W$361, MATCH('O5 Details by Class &amp; Accounts'!BC$18, 'E2 Allocators'!$B$15:$W$15, 0),FALSE)*$E185)</f>
        <v>0</v>
      </c>
      <c r="BD185" s="1412">
        <f ca="1">IF(ISERROR(VLOOKUP(VLOOKUP($A185, 'E4 TB Allocation Details'!$A$18:$L$205, MATCH("Misc ID", 'E4 TB Allocation Details'!$A$18:$L$18, 0),FALSE), 'E2 Allocators'!$B$15:$W$361, MATCH('O5 Details by Class &amp; Accounts'!BD$18, 'E2 Allocators'!$B$15:$W$15, 0),FALSE)*$E185), 0, VLOOKUP(VLOOKUP($A185, 'E4 TB Allocation Details'!$A$18:$L$205, MATCH("Misc ID", 'E4 TB Allocation Details'!$A$18:$L$18, 0),FALSE), 'E2 Allocators'!$B$15:$W$361, MATCH('O5 Details by Class &amp; Accounts'!BD$18, 'E2 Allocators'!$B$15:$W$15, 0),FALSE)*$E185)</f>
        <v>0</v>
      </c>
      <c r="BE185" s="1412">
        <f ca="1">IF(ISERROR(VLOOKUP(VLOOKUP($A185, 'E4 TB Allocation Details'!$A$18:$L$205, MATCH("Misc ID", 'E4 TB Allocation Details'!$A$18:$L$18, 0),FALSE), 'E2 Allocators'!$B$15:$W$361, MATCH('O5 Details by Class &amp; Accounts'!BE$18, 'E2 Allocators'!$B$15:$W$15, 0),FALSE)*$E185), 0, VLOOKUP(VLOOKUP($A185, 'E4 TB Allocation Details'!$A$18:$L$205, MATCH("Misc ID", 'E4 TB Allocation Details'!$A$18:$L$18, 0),FALSE), 'E2 Allocators'!$B$15:$W$361, MATCH('O5 Details by Class &amp; Accounts'!BE$18, 'E2 Allocators'!$B$15:$W$15, 0),FALSE)*$E185)</f>
        <v>0</v>
      </c>
      <c r="BF185" s="1412">
        <f ca="1">IF(ISERROR(VLOOKUP(VLOOKUP($A185, 'E4 TB Allocation Details'!$A$18:$L$205, MATCH("Misc ID", 'E4 TB Allocation Details'!$A$18:$L$18, 0),FALSE), 'E2 Allocators'!$B$15:$W$361, MATCH('O5 Details by Class &amp; Accounts'!BF$18, 'E2 Allocators'!$B$15:$W$15, 0),FALSE)*$E185), 0, VLOOKUP(VLOOKUP($A185, 'E4 TB Allocation Details'!$A$18:$L$205, MATCH("Misc ID", 'E4 TB Allocation Details'!$A$18:$L$18, 0),FALSE), 'E2 Allocators'!$B$15:$W$361, MATCH('O5 Details by Class &amp; Accounts'!BF$18, 'E2 Allocators'!$B$15:$W$15, 0),FALSE)*$E185)</f>
        <v>0</v>
      </c>
      <c r="BG185" s="1412">
        <f ca="1">IF(ISERROR(VLOOKUP(VLOOKUP($A185, 'E4 TB Allocation Details'!$A$18:$L$205, MATCH("Misc ID", 'E4 TB Allocation Details'!$A$18:$L$18, 0),FALSE), 'E2 Allocators'!$B$15:$W$361, MATCH('O5 Details by Class &amp; Accounts'!BG$18, 'E2 Allocators'!$B$15:$W$15, 0),FALSE)*$E185), 0, VLOOKUP(VLOOKUP($A185, 'E4 TB Allocation Details'!$A$18:$L$205, MATCH("Misc ID", 'E4 TB Allocation Details'!$A$18:$L$18, 0),FALSE), 'E2 Allocators'!$B$15:$W$361, MATCH('O5 Details by Class &amp; Accounts'!BG$18, 'E2 Allocators'!$B$15:$W$15, 0),FALSE)*$E185)</f>
        <v>0</v>
      </c>
      <c r="BH185" s="1412">
        <f ca="1">IF(ISERROR(VLOOKUP(VLOOKUP($A185, 'E4 TB Allocation Details'!$A$18:$L$205, MATCH("Misc ID", 'E4 TB Allocation Details'!$A$18:$L$18, 0),FALSE), 'E2 Allocators'!$B$15:$W$361, MATCH('O5 Details by Class &amp; Accounts'!BH$18, 'E2 Allocators'!$B$15:$W$15, 0),FALSE)*$E185), 0, VLOOKUP(VLOOKUP($A185, 'E4 TB Allocation Details'!$A$18:$L$205, MATCH("Misc ID", 'E4 TB Allocation Details'!$A$18:$L$18, 0),FALSE), 'E2 Allocators'!$B$15:$W$361, MATCH('O5 Details by Class &amp; Accounts'!BH$18, 'E2 Allocators'!$B$15:$W$15, 0),FALSE)*$E185)</f>
        <v>0</v>
      </c>
      <c r="BI185" s="1412">
        <f ca="1">IF(ISERROR(VLOOKUP(VLOOKUP($A185, 'E4 TB Allocation Details'!$A$18:$L$205, MATCH("Misc ID", 'E4 TB Allocation Details'!$A$18:$L$18, 0),FALSE), 'E2 Allocators'!$B$15:$W$361, MATCH('O5 Details by Class &amp; Accounts'!BI$18, 'E2 Allocators'!$B$15:$W$15, 0),FALSE)*$E185), 0, VLOOKUP(VLOOKUP($A185, 'E4 TB Allocation Details'!$A$18:$L$205, MATCH("Misc ID", 'E4 TB Allocation Details'!$A$18:$L$18, 0),FALSE), 'E2 Allocators'!$B$15:$W$361, MATCH('O5 Details by Class &amp; Accounts'!BI$18, 'E2 Allocators'!$B$15:$W$15, 0),FALSE)*$E185)</f>
        <v>0</v>
      </c>
      <c r="BJ185" s="1412">
        <f ca="1">IF(ISERROR(VLOOKUP(VLOOKUP($A185, 'E4 TB Allocation Details'!$A$18:$L$205, MATCH("Misc ID", 'E4 TB Allocation Details'!$A$18:$L$18, 0),FALSE), 'E2 Allocators'!$B$15:$W$361, MATCH('O5 Details by Class &amp; Accounts'!BJ$18, 'E2 Allocators'!$B$15:$W$15, 0),FALSE)*$E185), 0, VLOOKUP(VLOOKUP($A185, 'E4 TB Allocation Details'!$A$18:$L$205, MATCH("Misc ID", 'E4 TB Allocation Details'!$A$18:$L$18, 0),FALSE), 'E2 Allocators'!$B$15:$W$361, MATCH('O5 Details by Class &amp; Accounts'!BJ$18, 'E2 Allocators'!$B$15:$W$15, 0),FALSE)*$E185)</f>
        <v>0</v>
      </c>
      <c r="BK185" s="1412">
        <f ca="1">IF(ISERROR(VLOOKUP(VLOOKUP($A185, 'E4 TB Allocation Details'!$A$18:$L$205, MATCH("Misc ID", 'E4 TB Allocation Details'!$A$18:$L$18, 0),FALSE), 'E2 Allocators'!$B$15:$W$361, MATCH('O5 Details by Class &amp; Accounts'!BK$18, 'E2 Allocators'!$B$15:$W$15, 0),FALSE)*$E185), 0, VLOOKUP(VLOOKUP($A185, 'E4 TB Allocation Details'!$A$18:$L$205, MATCH("Misc ID", 'E4 TB Allocation Details'!$A$18:$L$18, 0),FALSE), 'E2 Allocators'!$B$15:$W$361, MATCH('O5 Details by Class &amp; Accounts'!BK$18, 'E2 Allocators'!$B$15:$W$15, 0),FALSE)*$E185)</f>
        <v>0</v>
      </c>
      <c r="BL185" s="1412">
        <f ca="1">IF(ISERROR(VLOOKUP(VLOOKUP($A185, 'E4 TB Allocation Details'!$A$18:$L$205, MATCH("Misc ID", 'E4 TB Allocation Details'!$A$18:$L$18, 0),FALSE), 'E2 Allocators'!$B$15:$W$361, MATCH('O5 Details by Class &amp; Accounts'!BL$18, 'E2 Allocators'!$B$15:$W$15, 0),FALSE)*$E185), 0, VLOOKUP(VLOOKUP($A185, 'E4 TB Allocation Details'!$A$18:$L$205, MATCH("Misc ID", 'E4 TB Allocation Details'!$A$18:$L$18, 0),FALSE), 'E2 Allocators'!$B$15:$W$361, MATCH('O5 Details by Class &amp; Accounts'!BL$18, 'E2 Allocators'!$B$15:$W$15, 0),FALSE)*$E185)</f>
        <v>0</v>
      </c>
      <c r="BM185" s="1412">
        <f ca="1">IF(ISERROR(VLOOKUP(VLOOKUP($A185, 'E4 TB Allocation Details'!$A$18:$L$205, MATCH("Misc ID", 'E4 TB Allocation Details'!$A$18:$L$18, 0),FALSE), 'E2 Allocators'!$B$15:$W$361, MATCH('O5 Details by Class &amp; Accounts'!BM$18, 'E2 Allocators'!$B$15:$W$15, 0),FALSE)*$E185), 0, VLOOKUP(VLOOKUP($A185, 'E4 TB Allocation Details'!$A$18:$L$205, MATCH("Misc ID", 'E4 TB Allocation Details'!$A$18:$L$18, 0),FALSE), 'E2 Allocators'!$B$15:$W$361, MATCH('O5 Details by Class &amp; Accounts'!BM$18, 'E2 Allocators'!$B$15:$W$15, 0),FALSE)*$E185)</f>
        <v>0</v>
      </c>
      <c r="BN185" s="1412">
        <f ca="1">IF(ISERROR(VLOOKUP(VLOOKUP($A185, 'E4 TB Allocation Details'!$A$18:$L$205, MATCH("Misc ID", 'E4 TB Allocation Details'!$A$18:$L$18, 0),FALSE), 'E2 Allocators'!$B$15:$W$361, MATCH('O5 Details by Class &amp; Accounts'!BN$18, 'E2 Allocators'!$B$15:$W$15, 0),FALSE)*$E185), 0, VLOOKUP(VLOOKUP($A185, 'E4 TB Allocation Details'!$A$18:$L$205, MATCH("Misc ID", 'E4 TB Allocation Details'!$A$18:$L$18, 0),FALSE), 'E2 Allocators'!$B$15:$W$361, MATCH('O5 Details by Class &amp; Accounts'!BN$18, 'E2 Allocators'!$B$15:$W$15, 0),FALSE)*$E185)</f>
        <v>0</v>
      </c>
      <c r="BO185" s="1412">
        <f ca="1">IF(ISERROR(VLOOKUP(VLOOKUP($A185, 'E4 TB Allocation Details'!$A$18:$L$205, MATCH("Misc ID", 'E4 TB Allocation Details'!$A$18:$L$18, 0),FALSE), 'E2 Allocators'!$B$15:$W$361, MATCH('O5 Details by Class &amp; Accounts'!BO$18, 'E2 Allocators'!$B$15:$W$15, 0),FALSE)*$E185), 0, VLOOKUP(VLOOKUP($A185, 'E4 TB Allocation Details'!$A$18:$L$205, MATCH("Misc ID", 'E4 TB Allocation Details'!$A$18:$L$18, 0),FALSE), 'E2 Allocators'!$B$15:$W$361, MATCH('O5 Details by Class &amp; Accounts'!BO$18, 'E2 Allocators'!$B$15:$W$15, 0),FALSE)*$E185)</f>
        <v>0</v>
      </c>
      <c r="BP185" s="1412">
        <f ca="1">IF(ISERROR(VLOOKUP(VLOOKUP($A185, 'E4 TB Allocation Details'!$A$18:$L$205, MATCH("Misc ID", 'E4 TB Allocation Details'!$A$18:$L$18, 0),FALSE), 'E2 Allocators'!$B$15:$W$361, MATCH('O5 Details by Class &amp; Accounts'!BP$18, 'E2 Allocators'!$B$15:$W$15, 0),FALSE)*$E185), 0, VLOOKUP(VLOOKUP($A185, 'E4 TB Allocation Details'!$A$18:$L$205, MATCH("Misc ID", 'E4 TB Allocation Details'!$A$18:$L$18, 0),FALSE), 'E2 Allocators'!$B$15:$W$361, MATCH('O5 Details by Class &amp; Accounts'!BP$18, 'E2 Allocators'!$B$15:$W$15, 0),FALSE)*$E185)</f>
        <v>0</v>
      </c>
      <c r="BQ185" s="1412">
        <f ca="1">IF(ISERROR(VLOOKUP(VLOOKUP($A185, 'E4 TB Allocation Details'!$A$18:$L$205, MATCH("Misc ID", 'E4 TB Allocation Details'!$A$18:$L$18, 0),FALSE), 'E2 Allocators'!$B$15:$W$361, MATCH('O5 Details by Class &amp; Accounts'!BQ$18, 'E2 Allocators'!$B$15:$W$15, 0),FALSE)*$E185), 0, VLOOKUP(VLOOKUP($A185, 'E4 TB Allocation Details'!$A$18:$L$205, MATCH("Misc ID", 'E4 TB Allocation Details'!$A$18:$L$18, 0),FALSE), 'E2 Allocators'!$B$15:$W$361, MATCH('O5 Details by Class &amp; Accounts'!BQ$18, 'E2 Allocators'!$B$15:$W$15, 0),FALSE)*$E185)</f>
        <v>0</v>
      </c>
      <c r="BR185" s="1412">
        <f ca="1">IF(ISERROR(VLOOKUP(VLOOKUP($A185, 'E4 TB Allocation Details'!$A$18:$L$205, MATCH("Misc ID", 'E4 TB Allocation Details'!$A$18:$L$18, 0),FALSE), 'E2 Allocators'!$B$15:$W$361, MATCH('O5 Details by Class &amp; Accounts'!BR$18, 'E2 Allocators'!$B$15:$W$15, 0),FALSE)*$E185), 0, VLOOKUP(VLOOKUP($A185, 'E4 TB Allocation Details'!$A$18:$L$205, MATCH("Misc ID", 'E4 TB Allocation Details'!$A$18:$L$18, 0),FALSE), 'E2 Allocators'!$B$15:$W$361, MATCH('O5 Details by Class &amp; Accounts'!BR$18, 'E2 Allocators'!$B$15:$W$15, 0),FALSE)*$E185)</f>
        <v>0</v>
      </c>
      <c r="BS185" s="1412">
        <f t="shared" si="41"/>
        <v>0</v>
      </c>
      <c r="BT185" s="1412">
        <f ca="1">IF(ISERROR(VLOOKUP(VLOOKUP($A185, 'E4 TB Allocation Details'!$A$18:$L$205, MATCH("A &amp; G ID", 'E4 TB Allocation Details'!$A$18:$L$18, 0),FALSE), 'E2 Allocators'!$B$15:$W$361, MATCH('O5 Details by Class &amp; Accounts'!BT$18, 'E2 Allocators'!$B$15:$W$15, 0),FALSE)*$E185), 0, VLOOKUP(VLOOKUP($A185, 'E4 TB Allocation Details'!$A$18:$L$205, MATCH("A &amp; G ID", 'E4 TB Allocation Details'!$A$18:$L$18, 0),FALSE), 'E2 Allocators'!$B$15:$W$361, MATCH('O5 Details by Class &amp; Accounts'!BT$18, 'E2 Allocators'!$B$15:$W$15, 0),FALSE)*$E185)</f>
        <v>52267.848889181332</v>
      </c>
      <c r="BU185" s="1412">
        <f ca="1">IF(ISERROR(VLOOKUP(VLOOKUP($A185, 'E4 TB Allocation Details'!$A$18:$L$205, MATCH("A &amp; G ID", 'E4 TB Allocation Details'!$A$18:$L$18, 0),FALSE), 'E2 Allocators'!$B$15:$W$361, MATCH('O5 Details by Class &amp; Accounts'!BU$18, 'E2 Allocators'!$B$15:$W$15, 0),FALSE)*$E185), 0, VLOOKUP(VLOOKUP($A185, 'E4 TB Allocation Details'!$A$18:$L$205, MATCH("A &amp; G ID", 'E4 TB Allocation Details'!$A$18:$L$18, 0),FALSE), 'E2 Allocators'!$B$15:$W$361, MATCH('O5 Details by Class &amp; Accounts'!BU$18, 'E2 Allocators'!$B$15:$W$15, 0),FALSE)*$E185)</f>
        <v>14723.508139363168</v>
      </c>
      <c r="BV185" s="1412">
        <f ca="1">IF(ISERROR(VLOOKUP(VLOOKUP($A185, 'E4 TB Allocation Details'!$A$18:$L$205, MATCH("A &amp; G ID", 'E4 TB Allocation Details'!$A$18:$L$18, 0),FALSE), 'E2 Allocators'!$B$15:$W$361, MATCH('O5 Details by Class &amp; Accounts'!BV$18, 'E2 Allocators'!$B$15:$W$15, 0),FALSE)*$E185), 0, VLOOKUP(VLOOKUP($A185, 'E4 TB Allocation Details'!$A$18:$L$205, MATCH("A &amp; G ID", 'E4 TB Allocation Details'!$A$18:$L$18, 0),FALSE), 'E2 Allocators'!$B$15:$W$361, MATCH('O5 Details by Class &amp; Accounts'!BV$18, 'E2 Allocators'!$B$15:$W$15, 0),FALSE)*$E185)</f>
        <v>15837.337488513849</v>
      </c>
      <c r="BW185" s="1412">
        <f ca="1">IF(ISERROR(VLOOKUP(VLOOKUP($A185, 'E4 TB Allocation Details'!$A$18:$L$205, MATCH("A &amp; G ID", 'E4 TB Allocation Details'!$A$18:$L$18, 0),FALSE), 'E2 Allocators'!$B$15:$W$361, MATCH('O5 Details by Class &amp; Accounts'!BW$18, 'E2 Allocators'!$B$15:$W$15, 0),FALSE)*$E185), 0, VLOOKUP(VLOOKUP($A185, 'E4 TB Allocation Details'!$A$18:$L$205, MATCH("A &amp; G ID", 'E4 TB Allocation Details'!$A$18:$L$18, 0),FALSE), 'E2 Allocators'!$B$15:$W$361, MATCH('O5 Details by Class &amp; Accounts'!BW$18, 'E2 Allocators'!$B$15:$W$15, 0),FALSE)*$E185)</f>
        <v>0</v>
      </c>
      <c r="BX185" s="1412">
        <f ca="1">IF(ISERROR(VLOOKUP(VLOOKUP($A185, 'E4 TB Allocation Details'!$A$18:$L$205, MATCH("A &amp; G ID", 'E4 TB Allocation Details'!$A$18:$L$18, 0),FALSE), 'E2 Allocators'!$B$15:$W$361, MATCH('O5 Details by Class &amp; Accounts'!BX$18, 'E2 Allocators'!$B$15:$W$15, 0),FALSE)*$E185), 0, VLOOKUP(VLOOKUP($A185, 'E4 TB Allocation Details'!$A$18:$L$205, MATCH("A &amp; G ID", 'E4 TB Allocation Details'!$A$18:$L$18, 0),FALSE), 'E2 Allocators'!$B$15:$W$361, MATCH('O5 Details by Class &amp; Accounts'!BX$18, 'E2 Allocators'!$B$15:$W$15, 0),FALSE)*$E185)</f>
        <v>0</v>
      </c>
      <c r="BY185" s="1412">
        <f ca="1">IF(ISERROR(VLOOKUP(VLOOKUP($A185, 'E4 TB Allocation Details'!$A$18:$L$205, MATCH("A &amp; G ID", 'E4 TB Allocation Details'!$A$18:$L$18, 0),FALSE), 'E2 Allocators'!$B$15:$W$361, MATCH('O5 Details by Class &amp; Accounts'!BY$18, 'E2 Allocators'!$B$15:$W$15, 0),FALSE)*$E185), 0, VLOOKUP(VLOOKUP($A185, 'E4 TB Allocation Details'!$A$18:$L$205, MATCH("A &amp; G ID", 'E4 TB Allocation Details'!$A$18:$L$18, 0),FALSE), 'E2 Allocators'!$B$15:$W$361, MATCH('O5 Details by Class &amp; Accounts'!BY$18, 'E2 Allocators'!$B$15:$W$15, 0),FALSE)*$E185)</f>
        <v>0</v>
      </c>
      <c r="BZ185" s="1412">
        <f ca="1">IF(ISERROR(VLOOKUP(VLOOKUP($A185, 'E4 TB Allocation Details'!$A$18:$L$205, MATCH("A &amp; G ID", 'E4 TB Allocation Details'!$A$18:$L$18, 0),FALSE), 'E2 Allocators'!$B$15:$W$361, MATCH('O5 Details by Class &amp; Accounts'!BZ$18, 'E2 Allocators'!$B$15:$W$15, 0),FALSE)*$E185), 0, VLOOKUP(VLOOKUP($A185, 'E4 TB Allocation Details'!$A$18:$L$205, MATCH("A &amp; G ID", 'E4 TB Allocation Details'!$A$18:$L$18, 0),FALSE), 'E2 Allocators'!$B$15:$W$361, MATCH('O5 Details by Class &amp; Accounts'!BZ$18, 'E2 Allocators'!$B$15:$W$15, 0),FALSE)*$E185)</f>
        <v>3728.5887792790163</v>
      </c>
      <c r="CA185" s="1412">
        <f ca="1">IF(ISERROR(VLOOKUP(VLOOKUP($A185, 'E4 TB Allocation Details'!$A$18:$L$205, MATCH("A &amp; G ID", 'E4 TB Allocation Details'!$A$18:$L$18, 0),FALSE), 'E2 Allocators'!$B$15:$W$361, MATCH('O5 Details by Class &amp; Accounts'!CA$18, 'E2 Allocators'!$B$15:$W$15, 0),FALSE)*$E185), 0, VLOOKUP(VLOOKUP($A185, 'E4 TB Allocation Details'!$A$18:$L$205, MATCH("A &amp; G ID", 'E4 TB Allocation Details'!$A$18:$L$18, 0),FALSE), 'E2 Allocators'!$B$15:$W$361, MATCH('O5 Details by Class &amp; Accounts'!CA$18, 'E2 Allocators'!$B$15:$W$15, 0),FALSE)*$E185)</f>
        <v>235.21549817698468</v>
      </c>
      <c r="CB185" s="1412">
        <f ca="1">IF(ISERROR(VLOOKUP(VLOOKUP($A185, 'E4 TB Allocation Details'!$A$18:$L$205, MATCH("A &amp; G ID", 'E4 TB Allocation Details'!$A$18:$L$18, 0),FALSE), 'E2 Allocators'!$B$15:$W$361, MATCH('O5 Details by Class &amp; Accounts'!CB$18, 'E2 Allocators'!$B$15:$W$15, 0),FALSE)*$E185), 0, VLOOKUP(VLOOKUP($A185, 'E4 TB Allocation Details'!$A$18:$L$205, MATCH("A &amp; G ID", 'E4 TB Allocation Details'!$A$18:$L$18, 0),FALSE), 'E2 Allocators'!$B$15:$W$361, MATCH('O5 Details by Class &amp; Accounts'!CB$18, 'E2 Allocators'!$B$15:$W$15, 0),FALSE)*$E185)</f>
        <v>207.5012054856476</v>
      </c>
      <c r="CC185" s="1412">
        <f ca="1">IF(ISERROR(VLOOKUP(VLOOKUP($A185, 'E4 TB Allocation Details'!$A$18:$L$205, MATCH("A &amp; G ID", 'E4 TB Allocation Details'!$A$18:$L$18, 0),FALSE), 'E2 Allocators'!$B$15:$W$361, MATCH('O5 Details by Class &amp; Accounts'!CC$18, 'E2 Allocators'!$B$15:$W$15, 0),FALSE)*$E185), 0, VLOOKUP(VLOOKUP($A185, 'E4 TB Allocation Details'!$A$18:$L$205, MATCH("A &amp; G ID", 'E4 TB Allocation Details'!$A$18:$L$18, 0),FALSE), 'E2 Allocators'!$B$15:$W$361, MATCH('O5 Details by Class &amp; Accounts'!CC$18, 'E2 Allocators'!$B$15:$W$15, 0),FALSE)*$E185)</f>
        <v>0</v>
      </c>
      <c r="CD185" s="1412">
        <f ca="1">IF(ISERROR(VLOOKUP(VLOOKUP($A185, 'E4 TB Allocation Details'!$A$18:$L$205, MATCH("A &amp; G ID", 'E4 TB Allocation Details'!$A$18:$L$18, 0),FALSE), 'E2 Allocators'!$B$15:$W$361, MATCH('O5 Details by Class &amp; Accounts'!CD$18, 'E2 Allocators'!$B$15:$W$15, 0),FALSE)*$E185), 0, VLOOKUP(VLOOKUP($A185, 'E4 TB Allocation Details'!$A$18:$L$205, MATCH("A &amp; G ID", 'E4 TB Allocation Details'!$A$18:$L$18, 0),FALSE), 'E2 Allocators'!$B$15:$W$361, MATCH('O5 Details by Class &amp; Accounts'!CD$18, 'E2 Allocators'!$B$15:$W$15, 0),FALSE)*$E185)</f>
        <v>0</v>
      </c>
      <c r="CE185" s="1412">
        <f ca="1">IF(ISERROR(VLOOKUP(VLOOKUP($A185, 'E4 TB Allocation Details'!$A$18:$L$205, MATCH("A &amp; G ID", 'E4 TB Allocation Details'!$A$18:$L$18, 0),FALSE), 'E2 Allocators'!$B$15:$W$361, MATCH('O5 Details by Class &amp; Accounts'!CE$18, 'E2 Allocators'!$B$15:$W$15, 0),FALSE)*$E185), 0, VLOOKUP(VLOOKUP($A185, 'E4 TB Allocation Details'!$A$18:$L$205, MATCH("A &amp; G ID", 'E4 TB Allocation Details'!$A$18:$L$18, 0),FALSE), 'E2 Allocators'!$B$15:$W$361, MATCH('O5 Details by Class &amp; Accounts'!CE$18, 'E2 Allocators'!$B$15:$W$15, 0),FALSE)*$E185)</f>
        <v>0</v>
      </c>
      <c r="CF185" s="1412">
        <f ca="1">IF(ISERROR(VLOOKUP(VLOOKUP($A185, 'E4 TB Allocation Details'!$A$18:$L$205, MATCH("A &amp; G ID", 'E4 TB Allocation Details'!$A$18:$L$18, 0),FALSE), 'E2 Allocators'!$B$15:$W$361, MATCH('O5 Details by Class &amp; Accounts'!CF$18, 'E2 Allocators'!$B$15:$W$15, 0),FALSE)*$E185), 0, VLOOKUP(VLOOKUP($A185, 'E4 TB Allocation Details'!$A$18:$L$205, MATCH("A &amp; G ID", 'E4 TB Allocation Details'!$A$18:$L$18, 0),FALSE), 'E2 Allocators'!$B$15:$W$361, MATCH('O5 Details by Class &amp; Accounts'!CF$18, 'E2 Allocators'!$B$15:$W$15, 0),FALSE)*$E185)</f>
        <v>0</v>
      </c>
      <c r="CG185" s="1412">
        <f ca="1">IF(ISERROR(VLOOKUP(VLOOKUP($A185, 'E4 TB Allocation Details'!$A$18:$L$205, MATCH("A &amp; G ID", 'E4 TB Allocation Details'!$A$18:$L$18, 0),FALSE), 'E2 Allocators'!$B$15:$W$361, MATCH('O5 Details by Class &amp; Accounts'!CG$18, 'E2 Allocators'!$B$15:$W$15, 0),FALSE)*$E185), 0, VLOOKUP(VLOOKUP($A185, 'E4 TB Allocation Details'!$A$18:$L$205, MATCH("A &amp; G ID", 'E4 TB Allocation Details'!$A$18:$L$18, 0),FALSE), 'E2 Allocators'!$B$15:$W$361, MATCH('O5 Details by Class &amp; Accounts'!CG$18, 'E2 Allocators'!$B$15:$W$15, 0),FALSE)*$E185)</f>
        <v>0</v>
      </c>
      <c r="CH185" s="1412">
        <f ca="1">IF(ISERROR(VLOOKUP(VLOOKUP($A185, 'E4 TB Allocation Details'!$A$18:$L$205, MATCH("A &amp; G ID", 'E4 TB Allocation Details'!$A$18:$L$18, 0),FALSE), 'E2 Allocators'!$B$15:$W$361, MATCH('O5 Details by Class &amp; Accounts'!CH$18, 'E2 Allocators'!$B$15:$W$15, 0),FALSE)*$E185), 0, VLOOKUP(VLOOKUP($A185, 'E4 TB Allocation Details'!$A$18:$L$205, MATCH("A &amp; G ID", 'E4 TB Allocation Details'!$A$18:$L$18, 0),FALSE), 'E2 Allocators'!$B$15:$W$361, MATCH('O5 Details by Class &amp; Accounts'!CH$18, 'E2 Allocators'!$B$15:$W$15, 0),FALSE)*$E185)</f>
        <v>0</v>
      </c>
      <c r="CI185" s="1412">
        <f ca="1">IF(ISERROR(VLOOKUP(VLOOKUP($A185, 'E4 TB Allocation Details'!$A$18:$L$205, MATCH("A &amp; G ID", 'E4 TB Allocation Details'!$A$18:$L$18, 0),FALSE), 'E2 Allocators'!$B$15:$W$361, MATCH('O5 Details by Class &amp; Accounts'!CI$18, 'E2 Allocators'!$B$15:$W$15, 0),FALSE)*$E185), 0, VLOOKUP(VLOOKUP($A185, 'E4 TB Allocation Details'!$A$18:$L$205, MATCH("A &amp; G ID", 'E4 TB Allocation Details'!$A$18:$L$18, 0),FALSE), 'E2 Allocators'!$B$15:$W$361, MATCH('O5 Details by Class &amp; Accounts'!CI$18, 'E2 Allocators'!$B$15:$W$15, 0),FALSE)*$E185)</f>
        <v>0</v>
      </c>
      <c r="CJ185" s="1412">
        <f ca="1">IF(ISERROR(VLOOKUP(VLOOKUP($A185, 'E4 TB Allocation Details'!$A$18:$L$205, MATCH("A &amp; G ID", 'E4 TB Allocation Details'!$A$18:$L$18, 0),FALSE), 'E2 Allocators'!$B$15:$W$361, MATCH('O5 Details by Class &amp; Accounts'!CJ$18, 'E2 Allocators'!$B$15:$W$15, 0),FALSE)*$E185), 0, VLOOKUP(VLOOKUP($A185, 'E4 TB Allocation Details'!$A$18:$L$205, MATCH("A &amp; G ID", 'E4 TB Allocation Details'!$A$18:$L$18, 0),FALSE), 'E2 Allocators'!$B$15:$W$361, MATCH('O5 Details by Class &amp; Accounts'!CJ$18, 'E2 Allocators'!$B$15:$W$15, 0),FALSE)*$E185)</f>
        <v>0</v>
      </c>
      <c r="CK185" s="1412">
        <f ca="1">IF(ISERROR(VLOOKUP(VLOOKUP($A185, 'E4 TB Allocation Details'!$A$18:$L$205, MATCH("A &amp; G ID", 'E4 TB Allocation Details'!$A$18:$L$18, 0),FALSE), 'E2 Allocators'!$B$15:$W$361, MATCH('O5 Details by Class &amp; Accounts'!CK$18, 'E2 Allocators'!$B$15:$W$15, 0),FALSE)*$E185), 0, VLOOKUP(VLOOKUP($A185, 'E4 TB Allocation Details'!$A$18:$L$205, MATCH("A &amp; G ID", 'E4 TB Allocation Details'!$A$18:$L$18, 0),FALSE), 'E2 Allocators'!$B$15:$W$361, MATCH('O5 Details by Class &amp; Accounts'!CK$18, 'E2 Allocators'!$B$15:$W$15, 0),FALSE)*$E185)</f>
        <v>0</v>
      </c>
      <c r="CL185" s="1412">
        <f ca="1">IF(ISERROR(VLOOKUP(VLOOKUP($A185, 'E4 TB Allocation Details'!$A$18:$L$205, MATCH("A &amp; G ID", 'E4 TB Allocation Details'!$A$18:$L$18, 0),FALSE), 'E2 Allocators'!$B$15:$W$361, MATCH('O5 Details by Class &amp; Accounts'!CL$18, 'E2 Allocators'!$B$15:$W$15, 0),FALSE)*$E185), 0, VLOOKUP(VLOOKUP($A185, 'E4 TB Allocation Details'!$A$18:$L$205, MATCH("A &amp; G ID", 'E4 TB Allocation Details'!$A$18:$L$18, 0),FALSE), 'E2 Allocators'!$B$15:$W$361, MATCH('O5 Details by Class &amp; Accounts'!CL$18, 'E2 Allocators'!$B$15:$W$15, 0),FALSE)*$E185)</f>
        <v>0</v>
      </c>
      <c r="CM185" s="1412">
        <f ca="1">IF(ISERROR(VLOOKUP(VLOOKUP($A185, 'E4 TB Allocation Details'!$A$18:$L$205, MATCH("A &amp; G ID", 'E4 TB Allocation Details'!$A$18:$L$18, 0),FALSE), 'E2 Allocators'!$B$15:$W$361, MATCH('O5 Details by Class &amp; Accounts'!CM$18, 'E2 Allocators'!$B$15:$W$15, 0),FALSE)*$E185), 0, VLOOKUP(VLOOKUP($A185, 'E4 TB Allocation Details'!$A$18:$L$205, MATCH("A &amp; G ID", 'E4 TB Allocation Details'!$A$18:$L$18, 0),FALSE), 'E2 Allocators'!$B$15:$W$361, MATCH('O5 Details by Class &amp; Accounts'!CM$18, 'E2 Allocators'!$B$15:$W$15, 0),FALSE)*$E185)</f>
        <v>0</v>
      </c>
      <c r="CN185" s="1412">
        <f t="shared" si="42"/>
        <v>87000</v>
      </c>
      <c r="CO185" s="1792">
        <f t="shared" si="43"/>
        <v>0</v>
      </c>
      <c r="CQ185" s="2087" t="s">
        <v>675</v>
      </c>
    </row>
    <row r="186" spans="1:95" s="81" customFormat="1" ht="12.75">
      <c r="A186" s="1170">
        <v>5660</v>
      </c>
      <c r="B186" s="452" t="s">
        <v>1346</v>
      </c>
      <c r="C186" s="1789">
        <f ca="1">IF(ISERROR(VLOOKUP($A186,'I3 TB Data'!$A$23:$H$458,MATCH('O5 Details by Class &amp; Accounts'!$C$18, 'I3 TB Data'!$A$23:$H$23,0),0)), 0, VLOOKUP($A186,'I3 TB Data'!$A$23:$H$458,MATCH('O5 Details by Class &amp; Accounts'!$C$18,'I3 TB Data'!$A$23:$H$23,0),0))</f>
        <v>30000</v>
      </c>
      <c r="D186" s="1790"/>
      <c r="E186" s="1789">
        <f t="shared" si="37"/>
        <v>30000</v>
      </c>
      <c r="F186" s="1791"/>
      <c r="G186" s="1791"/>
      <c r="H186" s="1412">
        <f t="shared" si="39"/>
        <v>0</v>
      </c>
      <c r="I186" s="1412">
        <f ca="1">IF(ISERROR(VLOOKUP(VLOOKUP($A186, 'E4 TB Allocation Details'!$A$18:$L$205, MATCH("Demand ID", 'E4 TB Allocation Details'!$A$18:$L$18, 0),FALSE), 'E2 Allocators'!$B$15:$W$361, MATCH('O5 Details by Class &amp; Accounts'!I$18, 'E2 Allocators'!$B$15:$W$15, 0),FALSE)*$F186), 0, VLOOKUP(VLOOKUP($A186, 'E4 TB Allocation Details'!$A$18:$L$205, MATCH("Demand ID", 'E4 TB Allocation Details'!$A$18:$L$18, 0),FALSE), 'E2 Allocators'!$B$15:$W$361, MATCH('O5 Details by Class &amp; Accounts'!I$18, 'E2 Allocators'!$B$15:$W$15, 0),FALSE)*$F186)</f>
        <v>0</v>
      </c>
      <c r="J186" s="1412">
        <f ca="1">IF(ISERROR(VLOOKUP(VLOOKUP($A186, 'E4 TB Allocation Details'!$A$18:$L$205, MATCH("Demand ID", 'E4 TB Allocation Details'!$A$18:$L$18, 0),FALSE), 'E2 Allocators'!$B$15:$W$361, MATCH('O5 Details by Class &amp; Accounts'!J$18, 'E2 Allocators'!$B$15:$W$15, 0),FALSE)*$F186), 0, VLOOKUP(VLOOKUP($A186, 'E4 TB Allocation Details'!$A$18:$L$205, MATCH("Demand ID", 'E4 TB Allocation Details'!$A$18:$L$18, 0),FALSE), 'E2 Allocators'!$B$15:$W$361, MATCH('O5 Details by Class &amp; Accounts'!J$18, 'E2 Allocators'!$B$15:$W$15, 0),FALSE)*$F186)</f>
        <v>0</v>
      </c>
      <c r="K186" s="1412">
        <f ca="1">IF(ISERROR(VLOOKUP(VLOOKUP($A186, 'E4 TB Allocation Details'!$A$18:$L$205, MATCH("Demand ID", 'E4 TB Allocation Details'!$A$18:$L$18, 0),FALSE), 'E2 Allocators'!$B$15:$W$361, MATCH('O5 Details by Class &amp; Accounts'!K$18, 'E2 Allocators'!$B$15:$W$15, 0),FALSE)*$F186), 0, VLOOKUP(VLOOKUP($A186, 'E4 TB Allocation Details'!$A$18:$L$205, MATCH("Demand ID", 'E4 TB Allocation Details'!$A$18:$L$18, 0),FALSE), 'E2 Allocators'!$B$15:$W$361, MATCH('O5 Details by Class &amp; Accounts'!K$18, 'E2 Allocators'!$B$15:$W$15, 0),FALSE)*$F186)</f>
        <v>0</v>
      </c>
      <c r="L186" s="1412">
        <f ca="1">IF(ISERROR(VLOOKUP(VLOOKUP($A186, 'E4 TB Allocation Details'!$A$18:$L$205, MATCH("Demand ID", 'E4 TB Allocation Details'!$A$18:$L$18, 0),FALSE), 'E2 Allocators'!$B$15:$W$361, MATCH('O5 Details by Class &amp; Accounts'!L$18, 'E2 Allocators'!$B$15:$W$15, 0),FALSE)*$F186), 0, VLOOKUP(VLOOKUP($A186, 'E4 TB Allocation Details'!$A$18:$L$205, MATCH("Demand ID", 'E4 TB Allocation Details'!$A$18:$L$18, 0),FALSE), 'E2 Allocators'!$B$15:$W$361, MATCH('O5 Details by Class &amp; Accounts'!L$18, 'E2 Allocators'!$B$15:$W$15, 0),FALSE)*$F186)</f>
        <v>0</v>
      </c>
      <c r="M186" s="1412">
        <f ca="1">IF(ISERROR(VLOOKUP(VLOOKUP($A186, 'E4 TB Allocation Details'!$A$18:$L$205, MATCH("Demand ID", 'E4 TB Allocation Details'!$A$18:$L$18, 0),FALSE), 'E2 Allocators'!$B$15:$W$361, MATCH('O5 Details by Class &amp; Accounts'!M$18, 'E2 Allocators'!$B$15:$W$15, 0),FALSE)*$F186), 0, VLOOKUP(VLOOKUP($A186, 'E4 TB Allocation Details'!$A$18:$L$205, MATCH("Demand ID", 'E4 TB Allocation Details'!$A$18:$L$18, 0),FALSE), 'E2 Allocators'!$B$15:$W$361, MATCH('O5 Details by Class &amp; Accounts'!M$18, 'E2 Allocators'!$B$15:$W$15, 0),FALSE)*$F186)</f>
        <v>0</v>
      </c>
      <c r="N186" s="1412">
        <f ca="1">IF(ISERROR(VLOOKUP(VLOOKUP($A186, 'E4 TB Allocation Details'!$A$18:$L$205, MATCH("Demand ID", 'E4 TB Allocation Details'!$A$18:$L$18, 0),FALSE), 'E2 Allocators'!$B$15:$W$361, MATCH('O5 Details by Class &amp; Accounts'!N$18, 'E2 Allocators'!$B$15:$W$15, 0),FALSE)*$F186), 0, VLOOKUP(VLOOKUP($A186, 'E4 TB Allocation Details'!$A$18:$L$205, MATCH("Demand ID", 'E4 TB Allocation Details'!$A$18:$L$18, 0),FALSE), 'E2 Allocators'!$B$15:$W$361, MATCH('O5 Details by Class &amp; Accounts'!N$18, 'E2 Allocators'!$B$15:$W$15, 0),FALSE)*$F186)</f>
        <v>0</v>
      </c>
      <c r="O186" s="1412">
        <f ca="1">IF(ISERROR(VLOOKUP(VLOOKUP($A186, 'E4 TB Allocation Details'!$A$18:$L$205, MATCH("Demand ID", 'E4 TB Allocation Details'!$A$18:$L$18, 0),FALSE), 'E2 Allocators'!$B$15:$W$361, MATCH('O5 Details by Class &amp; Accounts'!O$18, 'E2 Allocators'!$B$15:$W$15, 0),FALSE)*$F186), 0, VLOOKUP(VLOOKUP($A186, 'E4 TB Allocation Details'!$A$18:$L$205, MATCH("Demand ID", 'E4 TB Allocation Details'!$A$18:$L$18, 0),FALSE), 'E2 Allocators'!$B$15:$W$361, MATCH('O5 Details by Class &amp; Accounts'!O$18, 'E2 Allocators'!$B$15:$W$15, 0),FALSE)*$F186)</f>
        <v>0</v>
      </c>
      <c r="P186" s="1412">
        <f ca="1">IF(ISERROR(VLOOKUP(VLOOKUP($A186, 'E4 TB Allocation Details'!$A$18:$L$205, MATCH("Demand ID", 'E4 TB Allocation Details'!$A$18:$L$18, 0),FALSE), 'E2 Allocators'!$B$15:$W$361, MATCH('O5 Details by Class &amp; Accounts'!P$18, 'E2 Allocators'!$B$15:$W$15, 0),FALSE)*$F186), 0, VLOOKUP(VLOOKUP($A186, 'E4 TB Allocation Details'!$A$18:$L$205, MATCH("Demand ID", 'E4 TB Allocation Details'!$A$18:$L$18, 0),FALSE), 'E2 Allocators'!$B$15:$W$361, MATCH('O5 Details by Class &amp; Accounts'!P$18, 'E2 Allocators'!$B$15:$W$15, 0),FALSE)*$F186)</f>
        <v>0</v>
      </c>
      <c r="Q186" s="1412">
        <f ca="1">IF(ISERROR(VLOOKUP(VLOOKUP($A186, 'E4 TB Allocation Details'!$A$18:$L$205, MATCH("Demand ID", 'E4 TB Allocation Details'!$A$18:$L$18, 0),FALSE), 'E2 Allocators'!$B$15:$W$361, MATCH('O5 Details by Class &amp; Accounts'!Q$18, 'E2 Allocators'!$B$15:$W$15, 0),FALSE)*$F186), 0, VLOOKUP(VLOOKUP($A186, 'E4 TB Allocation Details'!$A$18:$L$205, MATCH("Demand ID", 'E4 TB Allocation Details'!$A$18:$L$18, 0),FALSE), 'E2 Allocators'!$B$15:$W$361, MATCH('O5 Details by Class &amp; Accounts'!Q$18, 'E2 Allocators'!$B$15:$W$15, 0),FALSE)*$F186)</f>
        <v>0</v>
      </c>
      <c r="R186" s="1412">
        <f ca="1">IF(ISERROR(VLOOKUP(VLOOKUP($A186, 'E4 TB Allocation Details'!$A$18:$L$205, MATCH("Demand ID", 'E4 TB Allocation Details'!$A$18:$L$18, 0),FALSE), 'E2 Allocators'!$B$15:$W$361, MATCH('O5 Details by Class &amp; Accounts'!R$18, 'E2 Allocators'!$B$15:$W$15, 0),FALSE)*$F186), 0, VLOOKUP(VLOOKUP($A186, 'E4 TB Allocation Details'!$A$18:$L$205, MATCH("Demand ID", 'E4 TB Allocation Details'!$A$18:$L$18, 0),FALSE), 'E2 Allocators'!$B$15:$W$361, MATCH('O5 Details by Class &amp; Accounts'!R$18, 'E2 Allocators'!$B$15:$W$15, 0),FALSE)*$F186)</f>
        <v>0</v>
      </c>
      <c r="S186" s="1412">
        <f ca="1">IF(ISERROR(VLOOKUP(VLOOKUP($A186, 'E4 TB Allocation Details'!$A$18:$L$205, MATCH("Demand ID", 'E4 TB Allocation Details'!$A$18:$L$18, 0),FALSE), 'E2 Allocators'!$B$15:$W$361, MATCH('O5 Details by Class &amp; Accounts'!S$18, 'E2 Allocators'!$B$15:$W$15, 0),FALSE)*$F186), 0, VLOOKUP(VLOOKUP($A186, 'E4 TB Allocation Details'!$A$18:$L$205, MATCH("Demand ID", 'E4 TB Allocation Details'!$A$18:$L$18, 0),FALSE), 'E2 Allocators'!$B$15:$W$361, MATCH('O5 Details by Class &amp; Accounts'!S$18, 'E2 Allocators'!$B$15:$W$15, 0),FALSE)*$F186)</f>
        <v>0</v>
      </c>
      <c r="T186" s="1412">
        <f ca="1">IF(ISERROR(VLOOKUP(VLOOKUP($A186, 'E4 TB Allocation Details'!$A$18:$L$205, MATCH("Demand ID", 'E4 TB Allocation Details'!$A$18:$L$18, 0),FALSE), 'E2 Allocators'!$B$15:$W$361, MATCH('O5 Details by Class &amp; Accounts'!T$18, 'E2 Allocators'!$B$15:$W$15, 0),FALSE)*$F186), 0, VLOOKUP(VLOOKUP($A186, 'E4 TB Allocation Details'!$A$18:$L$205, MATCH("Demand ID", 'E4 TB Allocation Details'!$A$18:$L$18, 0),FALSE), 'E2 Allocators'!$B$15:$W$361, MATCH('O5 Details by Class &amp; Accounts'!T$18, 'E2 Allocators'!$B$15:$W$15, 0),FALSE)*$F186)</f>
        <v>0</v>
      </c>
      <c r="U186" s="1412">
        <f ca="1">IF(ISERROR(VLOOKUP(VLOOKUP($A186, 'E4 TB Allocation Details'!$A$18:$L$205, MATCH("Demand ID", 'E4 TB Allocation Details'!$A$18:$L$18, 0),FALSE), 'E2 Allocators'!$B$15:$W$361, MATCH('O5 Details by Class &amp; Accounts'!U$18, 'E2 Allocators'!$B$15:$W$15, 0),FALSE)*$F186), 0, VLOOKUP(VLOOKUP($A186, 'E4 TB Allocation Details'!$A$18:$L$205, MATCH("Demand ID", 'E4 TB Allocation Details'!$A$18:$L$18, 0),FALSE), 'E2 Allocators'!$B$15:$W$361, MATCH('O5 Details by Class &amp; Accounts'!U$18, 'E2 Allocators'!$B$15:$W$15, 0),FALSE)*$F186)</f>
        <v>0</v>
      </c>
      <c r="V186" s="1412">
        <f ca="1">IF(ISERROR(VLOOKUP(VLOOKUP($A186, 'E4 TB Allocation Details'!$A$18:$L$205, MATCH("Demand ID", 'E4 TB Allocation Details'!$A$18:$L$18, 0),FALSE), 'E2 Allocators'!$B$15:$W$361, MATCH('O5 Details by Class &amp; Accounts'!V$18, 'E2 Allocators'!$B$15:$W$15, 0),FALSE)*$F186), 0, VLOOKUP(VLOOKUP($A186, 'E4 TB Allocation Details'!$A$18:$L$205, MATCH("Demand ID", 'E4 TB Allocation Details'!$A$18:$L$18, 0),FALSE), 'E2 Allocators'!$B$15:$W$361, MATCH('O5 Details by Class &amp; Accounts'!V$18, 'E2 Allocators'!$B$15:$W$15, 0),FALSE)*$F186)</f>
        <v>0</v>
      </c>
      <c r="W186" s="1412">
        <f ca="1">IF(ISERROR(VLOOKUP(VLOOKUP($A186, 'E4 TB Allocation Details'!$A$18:$L$205, MATCH("Demand ID", 'E4 TB Allocation Details'!$A$18:$L$18, 0),FALSE), 'E2 Allocators'!$B$15:$W$361, MATCH('O5 Details by Class &amp; Accounts'!W$18, 'E2 Allocators'!$B$15:$W$15, 0),FALSE)*$F186), 0, VLOOKUP(VLOOKUP($A186, 'E4 TB Allocation Details'!$A$18:$L$205, MATCH("Demand ID", 'E4 TB Allocation Details'!$A$18:$L$18, 0),FALSE), 'E2 Allocators'!$B$15:$W$361, MATCH('O5 Details by Class &amp; Accounts'!W$18, 'E2 Allocators'!$B$15:$W$15, 0),FALSE)*$F186)</f>
        <v>0</v>
      </c>
      <c r="X186" s="1412">
        <f ca="1">IF(ISERROR(VLOOKUP(VLOOKUP($A186, 'E4 TB Allocation Details'!$A$18:$L$205, MATCH("Demand ID", 'E4 TB Allocation Details'!$A$18:$L$18, 0),FALSE), 'E2 Allocators'!$B$15:$W$361, MATCH('O5 Details by Class &amp; Accounts'!X$18, 'E2 Allocators'!$B$15:$W$15, 0),FALSE)*$F186), 0, VLOOKUP(VLOOKUP($A186, 'E4 TB Allocation Details'!$A$18:$L$205, MATCH("Demand ID", 'E4 TB Allocation Details'!$A$18:$L$18, 0),FALSE), 'E2 Allocators'!$B$15:$W$361, MATCH('O5 Details by Class &amp; Accounts'!X$18, 'E2 Allocators'!$B$15:$W$15, 0),FALSE)*$F186)</f>
        <v>0</v>
      </c>
      <c r="Y186" s="1412">
        <f ca="1">IF(ISERROR(VLOOKUP(VLOOKUP($A186, 'E4 TB Allocation Details'!$A$18:$L$205, MATCH("Demand ID", 'E4 TB Allocation Details'!$A$18:$L$18, 0),FALSE), 'E2 Allocators'!$B$15:$W$361, MATCH('O5 Details by Class &amp; Accounts'!Y$18, 'E2 Allocators'!$B$15:$W$15, 0),FALSE)*$F186), 0, VLOOKUP(VLOOKUP($A186, 'E4 TB Allocation Details'!$A$18:$L$205, MATCH("Demand ID", 'E4 TB Allocation Details'!$A$18:$L$18, 0),FALSE), 'E2 Allocators'!$B$15:$W$361, MATCH('O5 Details by Class &amp; Accounts'!Y$18, 'E2 Allocators'!$B$15:$W$15, 0),FALSE)*$F186)</f>
        <v>0</v>
      </c>
      <c r="Z186" s="1412">
        <f ca="1">IF(ISERROR(VLOOKUP(VLOOKUP($A186, 'E4 TB Allocation Details'!$A$18:$L$205, MATCH("Demand ID", 'E4 TB Allocation Details'!$A$18:$L$18, 0),FALSE), 'E2 Allocators'!$B$15:$W$361, MATCH('O5 Details by Class &amp; Accounts'!Z$18, 'E2 Allocators'!$B$15:$W$15, 0),FALSE)*$F186), 0, VLOOKUP(VLOOKUP($A186, 'E4 TB Allocation Details'!$A$18:$L$205, MATCH("Demand ID", 'E4 TB Allocation Details'!$A$18:$L$18, 0),FALSE), 'E2 Allocators'!$B$15:$W$361, MATCH('O5 Details by Class &amp; Accounts'!Z$18, 'E2 Allocators'!$B$15:$W$15, 0),FALSE)*$F186)</f>
        <v>0</v>
      </c>
      <c r="AA186" s="1412">
        <f ca="1">IF(ISERROR(VLOOKUP(VLOOKUP($A186, 'E4 TB Allocation Details'!$A$18:$L$205, MATCH("Demand ID", 'E4 TB Allocation Details'!$A$18:$L$18, 0),FALSE), 'E2 Allocators'!$B$15:$W$361, MATCH('O5 Details by Class &amp; Accounts'!AA$18, 'E2 Allocators'!$B$15:$W$15, 0),FALSE)*$F186), 0, VLOOKUP(VLOOKUP($A186, 'E4 TB Allocation Details'!$A$18:$L$205, MATCH("Demand ID", 'E4 TB Allocation Details'!$A$18:$L$18, 0),FALSE), 'E2 Allocators'!$B$15:$W$361, MATCH('O5 Details by Class &amp; Accounts'!AA$18, 'E2 Allocators'!$B$15:$W$15, 0),FALSE)*$F186)</f>
        <v>0</v>
      </c>
      <c r="AB186" s="1412">
        <f ca="1">IF(ISERROR(VLOOKUP(VLOOKUP($A186, 'E4 TB Allocation Details'!$A$18:$L$205, MATCH("Demand ID", 'E4 TB Allocation Details'!$A$18:$L$18, 0),FALSE), 'E2 Allocators'!$B$15:$W$361, MATCH('O5 Details by Class &amp; Accounts'!AB$18, 'E2 Allocators'!$B$15:$W$15, 0),FALSE)*$F186), 0, VLOOKUP(VLOOKUP($A186, 'E4 TB Allocation Details'!$A$18:$L$205, MATCH("Demand ID", 'E4 TB Allocation Details'!$A$18:$L$18, 0),FALSE), 'E2 Allocators'!$B$15:$W$361, MATCH('O5 Details by Class &amp; Accounts'!AB$18, 'E2 Allocators'!$B$15:$W$15, 0),FALSE)*$F186)</f>
        <v>0</v>
      </c>
      <c r="AC186" s="1412">
        <f t="shared" si="40"/>
        <v>0</v>
      </c>
      <c r="AD186" s="1412">
        <f ca="1">IF(ISERROR(VLOOKUP(VLOOKUP($A186, 'E4 TB Allocation Details'!$A$18:$L$205, MATCH("Customer ID", 'E4 TB Allocation Details'!$A$18:$L$18, 0),FALSE), 'E2 Allocators'!$B$15:$W$361, MATCH('O5 Details by Class &amp; Accounts'!AD$18, 'E2 Allocators'!$B$15:$W$15, 0),FALSE)*$G186), 0, VLOOKUP(VLOOKUP($A186, 'E4 TB Allocation Details'!$A$18:$L$205, MATCH("Customer ID", 'E4 TB Allocation Details'!$A$18:$L$18, 0),FALSE), 'E2 Allocators'!$B$15:$W$361, MATCH('O5 Details by Class &amp; Accounts'!AD$18, 'E2 Allocators'!$B$15:$W$15, 0),FALSE)*$G186)</f>
        <v>0</v>
      </c>
      <c r="AE186" s="1412">
        <f ca="1">IF(ISERROR(VLOOKUP(VLOOKUP($A186, 'E4 TB Allocation Details'!$A$18:$L$205, MATCH("Customer ID", 'E4 TB Allocation Details'!$A$18:$L$18, 0),FALSE), 'E2 Allocators'!$B$15:$W$361, MATCH('O5 Details by Class &amp; Accounts'!AE$18, 'E2 Allocators'!$B$15:$W$15, 0),FALSE)*$G186), 0, VLOOKUP(VLOOKUP($A186, 'E4 TB Allocation Details'!$A$18:$L$205, MATCH("Customer ID", 'E4 TB Allocation Details'!$A$18:$L$18, 0),FALSE), 'E2 Allocators'!$B$15:$W$361, MATCH('O5 Details by Class &amp; Accounts'!AE$18, 'E2 Allocators'!$B$15:$W$15, 0),FALSE)*$G186)</f>
        <v>0</v>
      </c>
      <c r="AF186" s="1412">
        <f ca="1">IF(ISERROR(VLOOKUP(VLOOKUP($A186, 'E4 TB Allocation Details'!$A$18:$L$205, MATCH("Customer ID", 'E4 TB Allocation Details'!$A$18:$L$18, 0),FALSE), 'E2 Allocators'!$B$15:$W$361, MATCH('O5 Details by Class &amp; Accounts'!AF$18, 'E2 Allocators'!$B$15:$W$15, 0),FALSE)*$G186), 0, VLOOKUP(VLOOKUP($A186, 'E4 TB Allocation Details'!$A$18:$L$205, MATCH("Customer ID", 'E4 TB Allocation Details'!$A$18:$L$18, 0),FALSE), 'E2 Allocators'!$B$15:$W$361, MATCH('O5 Details by Class &amp; Accounts'!AF$18, 'E2 Allocators'!$B$15:$W$15, 0),FALSE)*$G186)</f>
        <v>0</v>
      </c>
      <c r="AG186" s="1412">
        <f ca="1">IF(ISERROR(VLOOKUP(VLOOKUP($A186, 'E4 TB Allocation Details'!$A$18:$L$205, MATCH("Customer ID", 'E4 TB Allocation Details'!$A$18:$L$18, 0),FALSE), 'E2 Allocators'!$B$15:$W$361, MATCH('O5 Details by Class &amp; Accounts'!AG$18, 'E2 Allocators'!$B$15:$W$15, 0),FALSE)*$G186), 0, VLOOKUP(VLOOKUP($A186, 'E4 TB Allocation Details'!$A$18:$L$205, MATCH("Customer ID", 'E4 TB Allocation Details'!$A$18:$L$18, 0),FALSE), 'E2 Allocators'!$B$15:$W$361, MATCH('O5 Details by Class &amp; Accounts'!AG$18, 'E2 Allocators'!$B$15:$W$15, 0),FALSE)*$G186)</f>
        <v>0</v>
      </c>
      <c r="AH186" s="1412">
        <f ca="1">IF(ISERROR(VLOOKUP(VLOOKUP($A186, 'E4 TB Allocation Details'!$A$18:$L$205, MATCH("Customer ID", 'E4 TB Allocation Details'!$A$18:$L$18, 0),FALSE), 'E2 Allocators'!$B$15:$W$361, MATCH('O5 Details by Class &amp; Accounts'!AH$18, 'E2 Allocators'!$B$15:$W$15, 0),FALSE)*$G186), 0, VLOOKUP(VLOOKUP($A186, 'E4 TB Allocation Details'!$A$18:$L$205, MATCH("Customer ID", 'E4 TB Allocation Details'!$A$18:$L$18, 0),FALSE), 'E2 Allocators'!$B$15:$W$361, MATCH('O5 Details by Class &amp; Accounts'!AH$18, 'E2 Allocators'!$B$15:$W$15, 0),FALSE)*$G186)</f>
        <v>0</v>
      </c>
      <c r="AI186" s="1412">
        <f ca="1">IF(ISERROR(VLOOKUP(VLOOKUP($A186, 'E4 TB Allocation Details'!$A$18:$L$205, MATCH("Customer ID", 'E4 TB Allocation Details'!$A$18:$L$18, 0),FALSE), 'E2 Allocators'!$B$15:$W$361, MATCH('O5 Details by Class &amp; Accounts'!AI$18, 'E2 Allocators'!$B$15:$W$15, 0),FALSE)*$G186), 0, VLOOKUP(VLOOKUP($A186, 'E4 TB Allocation Details'!$A$18:$L$205, MATCH("Customer ID", 'E4 TB Allocation Details'!$A$18:$L$18, 0),FALSE), 'E2 Allocators'!$B$15:$W$361, MATCH('O5 Details by Class &amp; Accounts'!AI$18, 'E2 Allocators'!$B$15:$W$15, 0),FALSE)*$G186)</f>
        <v>0</v>
      </c>
      <c r="AJ186" s="1412">
        <f ca="1">IF(ISERROR(VLOOKUP(VLOOKUP($A186, 'E4 TB Allocation Details'!$A$18:$L$205, MATCH("Customer ID", 'E4 TB Allocation Details'!$A$18:$L$18, 0),FALSE), 'E2 Allocators'!$B$15:$W$361, MATCH('O5 Details by Class &amp; Accounts'!AJ$18, 'E2 Allocators'!$B$15:$W$15, 0),FALSE)*$G186), 0, VLOOKUP(VLOOKUP($A186, 'E4 TB Allocation Details'!$A$18:$L$205, MATCH("Customer ID", 'E4 TB Allocation Details'!$A$18:$L$18, 0),FALSE), 'E2 Allocators'!$B$15:$W$361, MATCH('O5 Details by Class &amp; Accounts'!AJ$18, 'E2 Allocators'!$B$15:$W$15, 0),FALSE)*$G186)</f>
        <v>0</v>
      </c>
      <c r="AK186" s="1412">
        <f ca="1">IF(ISERROR(VLOOKUP(VLOOKUP($A186, 'E4 TB Allocation Details'!$A$18:$L$205, MATCH("Customer ID", 'E4 TB Allocation Details'!$A$18:$L$18, 0),FALSE), 'E2 Allocators'!$B$15:$W$361, MATCH('O5 Details by Class &amp; Accounts'!AK$18, 'E2 Allocators'!$B$15:$W$15, 0),FALSE)*$G186), 0, VLOOKUP(VLOOKUP($A186, 'E4 TB Allocation Details'!$A$18:$L$205, MATCH("Customer ID", 'E4 TB Allocation Details'!$A$18:$L$18, 0),FALSE), 'E2 Allocators'!$B$15:$W$361, MATCH('O5 Details by Class &amp; Accounts'!AK$18, 'E2 Allocators'!$B$15:$W$15, 0),FALSE)*$G186)</f>
        <v>0</v>
      </c>
      <c r="AL186" s="1412">
        <f ca="1">IF(ISERROR(VLOOKUP(VLOOKUP($A186, 'E4 TB Allocation Details'!$A$18:$L$205, MATCH("Customer ID", 'E4 TB Allocation Details'!$A$18:$L$18, 0),FALSE), 'E2 Allocators'!$B$15:$W$361, MATCH('O5 Details by Class &amp; Accounts'!AL$18, 'E2 Allocators'!$B$15:$W$15, 0),FALSE)*$G186), 0, VLOOKUP(VLOOKUP($A186, 'E4 TB Allocation Details'!$A$18:$L$205, MATCH("Customer ID", 'E4 TB Allocation Details'!$A$18:$L$18, 0),FALSE), 'E2 Allocators'!$B$15:$W$361, MATCH('O5 Details by Class &amp; Accounts'!AL$18, 'E2 Allocators'!$B$15:$W$15, 0),FALSE)*$G186)</f>
        <v>0</v>
      </c>
      <c r="AM186" s="1412">
        <f ca="1">IF(ISERROR(VLOOKUP(VLOOKUP($A186, 'E4 TB Allocation Details'!$A$18:$L$205, MATCH("Customer ID", 'E4 TB Allocation Details'!$A$18:$L$18, 0),FALSE), 'E2 Allocators'!$B$15:$W$361, MATCH('O5 Details by Class &amp; Accounts'!AM$18, 'E2 Allocators'!$B$15:$W$15, 0),FALSE)*$G186), 0, VLOOKUP(VLOOKUP($A186, 'E4 TB Allocation Details'!$A$18:$L$205, MATCH("Customer ID", 'E4 TB Allocation Details'!$A$18:$L$18, 0),FALSE), 'E2 Allocators'!$B$15:$W$361, MATCH('O5 Details by Class &amp; Accounts'!AM$18, 'E2 Allocators'!$B$15:$W$15, 0),FALSE)*$G186)</f>
        <v>0</v>
      </c>
      <c r="AN186" s="1412">
        <f ca="1">IF(ISERROR(VLOOKUP(VLOOKUP($A186, 'E4 TB Allocation Details'!$A$18:$L$205, MATCH("Customer ID", 'E4 TB Allocation Details'!$A$18:$L$18, 0),FALSE), 'E2 Allocators'!$B$15:$W$361, MATCH('O5 Details by Class &amp; Accounts'!AN$18, 'E2 Allocators'!$B$15:$W$15, 0),FALSE)*$G186), 0, VLOOKUP(VLOOKUP($A186, 'E4 TB Allocation Details'!$A$18:$L$205, MATCH("Customer ID", 'E4 TB Allocation Details'!$A$18:$L$18, 0),FALSE), 'E2 Allocators'!$B$15:$W$361, MATCH('O5 Details by Class &amp; Accounts'!AN$18, 'E2 Allocators'!$B$15:$W$15, 0),FALSE)*$G186)</f>
        <v>0</v>
      </c>
      <c r="AO186" s="1412">
        <f ca="1">IF(ISERROR(VLOOKUP(VLOOKUP($A186, 'E4 TB Allocation Details'!$A$18:$L$205, MATCH("Customer ID", 'E4 TB Allocation Details'!$A$18:$L$18, 0),FALSE), 'E2 Allocators'!$B$15:$W$361, MATCH('O5 Details by Class &amp; Accounts'!AO$18, 'E2 Allocators'!$B$15:$W$15, 0),FALSE)*$G186), 0, VLOOKUP(VLOOKUP($A186, 'E4 TB Allocation Details'!$A$18:$L$205, MATCH("Customer ID", 'E4 TB Allocation Details'!$A$18:$L$18, 0),FALSE), 'E2 Allocators'!$B$15:$W$361, MATCH('O5 Details by Class &amp; Accounts'!AO$18, 'E2 Allocators'!$B$15:$W$15, 0),FALSE)*$G186)</f>
        <v>0</v>
      </c>
      <c r="AP186" s="1412">
        <f ca="1">IF(ISERROR(VLOOKUP(VLOOKUP($A186, 'E4 TB Allocation Details'!$A$18:$L$205, MATCH("Customer ID", 'E4 TB Allocation Details'!$A$18:$L$18, 0),FALSE), 'E2 Allocators'!$B$15:$W$361, MATCH('O5 Details by Class &amp; Accounts'!AP$18, 'E2 Allocators'!$B$15:$W$15, 0),FALSE)*$G186), 0, VLOOKUP(VLOOKUP($A186, 'E4 TB Allocation Details'!$A$18:$L$205, MATCH("Customer ID", 'E4 TB Allocation Details'!$A$18:$L$18, 0),FALSE), 'E2 Allocators'!$B$15:$W$361, MATCH('O5 Details by Class &amp; Accounts'!AP$18, 'E2 Allocators'!$B$15:$W$15, 0),FALSE)*$G186)</f>
        <v>0</v>
      </c>
      <c r="AQ186" s="1412">
        <f ca="1">IF(ISERROR(VLOOKUP(VLOOKUP($A186, 'E4 TB Allocation Details'!$A$18:$L$205, MATCH("Customer ID", 'E4 TB Allocation Details'!$A$18:$L$18, 0),FALSE), 'E2 Allocators'!$B$15:$W$361, MATCH('O5 Details by Class &amp; Accounts'!AQ$18, 'E2 Allocators'!$B$15:$W$15, 0),FALSE)*$G186), 0, VLOOKUP(VLOOKUP($A186, 'E4 TB Allocation Details'!$A$18:$L$205, MATCH("Customer ID", 'E4 TB Allocation Details'!$A$18:$L$18, 0),FALSE), 'E2 Allocators'!$B$15:$W$361, MATCH('O5 Details by Class &amp; Accounts'!AQ$18, 'E2 Allocators'!$B$15:$W$15, 0),FALSE)*$G186)</f>
        <v>0</v>
      </c>
      <c r="AR186" s="1412">
        <f ca="1">IF(ISERROR(VLOOKUP(VLOOKUP($A186, 'E4 TB Allocation Details'!$A$18:$L$205, MATCH("Customer ID", 'E4 TB Allocation Details'!$A$18:$L$18, 0),FALSE), 'E2 Allocators'!$B$15:$W$361, MATCH('O5 Details by Class &amp; Accounts'!AR$18, 'E2 Allocators'!$B$15:$W$15, 0),FALSE)*$G186), 0, VLOOKUP(VLOOKUP($A186, 'E4 TB Allocation Details'!$A$18:$L$205, MATCH("Customer ID", 'E4 TB Allocation Details'!$A$18:$L$18, 0),FALSE), 'E2 Allocators'!$B$15:$W$361, MATCH('O5 Details by Class &amp; Accounts'!AR$18, 'E2 Allocators'!$B$15:$W$15, 0),FALSE)*$G186)</f>
        <v>0</v>
      </c>
      <c r="AS186" s="1412">
        <f ca="1">IF(ISERROR(VLOOKUP(VLOOKUP($A186, 'E4 TB Allocation Details'!$A$18:$L$205, MATCH("Customer ID", 'E4 TB Allocation Details'!$A$18:$L$18, 0),FALSE), 'E2 Allocators'!$B$15:$W$361, MATCH('O5 Details by Class &amp; Accounts'!AS$18, 'E2 Allocators'!$B$15:$W$15, 0),FALSE)*$G186), 0, VLOOKUP(VLOOKUP($A186, 'E4 TB Allocation Details'!$A$18:$L$205, MATCH("Customer ID", 'E4 TB Allocation Details'!$A$18:$L$18, 0),FALSE), 'E2 Allocators'!$B$15:$W$361, MATCH('O5 Details by Class &amp; Accounts'!AS$18, 'E2 Allocators'!$B$15:$W$15, 0),FALSE)*$G186)</f>
        <v>0</v>
      </c>
      <c r="AT186" s="1412">
        <f ca="1">IF(ISERROR(VLOOKUP(VLOOKUP($A186, 'E4 TB Allocation Details'!$A$18:$L$205, MATCH("Customer ID", 'E4 TB Allocation Details'!$A$18:$L$18, 0),FALSE), 'E2 Allocators'!$B$15:$W$361, MATCH('O5 Details by Class &amp; Accounts'!AT$18, 'E2 Allocators'!$B$15:$W$15, 0),FALSE)*$G186), 0, VLOOKUP(VLOOKUP($A186, 'E4 TB Allocation Details'!$A$18:$L$205, MATCH("Customer ID", 'E4 TB Allocation Details'!$A$18:$L$18, 0),FALSE), 'E2 Allocators'!$B$15:$W$361, MATCH('O5 Details by Class &amp; Accounts'!AT$18, 'E2 Allocators'!$B$15:$W$15, 0),FALSE)*$G186)</f>
        <v>0</v>
      </c>
      <c r="AU186" s="1412">
        <f ca="1">IF(ISERROR(VLOOKUP(VLOOKUP($A186, 'E4 TB Allocation Details'!$A$18:$L$205, MATCH("Customer ID", 'E4 TB Allocation Details'!$A$18:$L$18, 0),FALSE), 'E2 Allocators'!$B$15:$W$361, MATCH('O5 Details by Class &amp; Accounts'!AU$18, 'E2 Allocators'!$B$15:$W$15, 0),FALSE)*$G186), 0, VLOOKUP(VLOOKUP($A186, 'E4 TB Allocation Details'!$A$18:$L$205, MATCH("Customer ID", 'E4 TB Allocation Details'!$A$18:$L$18, 0),FALSE), 'E2 Allocators'!$B$15:$W$361, MATCH('O5 Details by Class &amp; Accounts'!AU$18, 'E2 Allocators'!$B$15:$W$15, 0),FALSE)*$G186)</f>
        <v>0</v>
      </c>
      <c r="AV186" s="1412">
        <f ca="1">IF(ISERROR(VLOOKUP(VLOOKUP($A186, 'E4 TB Allocation Details'!$A$18:$L$205, MATCH("Customer ID", 'E4 TB Allocation Details'!$A$18:$L$18, 0),FALSE), 'E2 Allocators'!$B$15:$W$361, MATCH('O5 Details by Class &amp; Accounts'!AV$18, 'E2 Allocators'!$B$15:$W$15, 0),FALSE)*$G186), 0, VLOOKUP(VLOOKUP($A186, 'E4 TB Allocation Details'!$A$18:$L$205, MATCH("Customer ID", 'E4 TB Allocation Details'!$A$18:$L$18, 0),FALSE), 'E2 Allocators'!$B$15:$W$361, MATCH('O5 Details by Class &amp; Accounts'!AV$18, 'E2 Allocators'!$B$15:$W$15, 0),FALSE)*$G186)</f>
        <v>0</v>
      </c>
      <c r="AW186" s="1412">
        <f ca="1">IF(ISERROR(VLOOKUP(VLOOKUP($A186, 'E4 TB Allocation Details'!$A$18:$L$205, MATCH("Customer ID", 'E4 TB Allocation Details'!$A$18:$L$18, 0),FALSE), 'E2 Allocators'!$B$15:$W$361, MATCH('O5 Details by Class &amp; Accounts'!AW$18, 'E2 Allocators'!$B$15:$W$15, 0),FALSE)*$G186), 0, VLOOKUP(VLOOKUP($A186, 'E4 TB Allocation Details'!$A$18:$L$205, MATCH("Customer ID", 'E4 TB Allocation Details'!$A$18:$L$18, 0),FALSE), 'E2 Allocators'!$B$15:$W$361, MATCH('O5 Details by Class &amp; Accounts'!AW$18, 'E2 Allocators'!$B$15:$W$15, 0),FALSE)*$G186)</f>
        <v>0</v>
      </c>
      <c r="AX186" s="1412">
        <f t="shared" si="44"/>
        <v>0</v>
      </c>
      <c r="AY186" s="1412">
        <f ca="1">IF(ISERROR(VLOOKUP(VLOOKUP($A186, 'E4 TB Allocation Details'!$A$18:$L$205, MATCH("Misc ID", 'E4 TB Allocation Details'!$A$18:$L$18, 0),FALSE), 'E2 Allocators'!$B$15:$W$361, MATCH('O5 Details by Class &amp; Accounts'!AY$18, 'E2 Allocators'!$B$15:$W$15, 0),FALSE)*$E186), 0, VLOOKUP(VLOOKUP($A186, 'E4 TB Allocation Details'!$A$18:$L$205, MATCH("Misc ID", 'E4 TB Allocation Details'!$A$18:$L$18, 0),FALSE), 'E2 Allocators'!$B$15:$W$361, MATCH('O5 Details by Class &amp; Accounts'!AY$18, 'E2 Allocators'!$B$15:$W$15, 0),FALSE)*$E186)</f>
        <v>0</v>
      </c>
      <c r="AZ186" s="1412">
        <f ca="1">IF(ISERROR(VLOOKUP(VLOOKUP($A186, 'E4 TB Allocation Details'!$A$18:$L$205, MATCH("Misc ID", 'E4 TB Allocation Details'!$A$18:$L$18, 0),FALSE), 'E2 Allocators'!$B$15:$W$361, MATCH('O5 Details by Class &amp; Accounts'!AZ$18, 'E2 Allocators'!$B$15:$W$15, 0),FALSE)*$E186), 0, VLOOKUP(VLOOKUP($A186, 'E4 TB Allocation Details'!$A$18:$L$205, MATCH("Misc ID", 'E4 TB Allocation Details'!$A$18:$L$18, 0),FALSE), 'E2 Allocators'!$B$15:$W$361, MATCH('O5 Details by Class &amp; Accounts'!AZ$18, 'E2 Allocators'!$B$15:$W$15, 0),FALSE)*$E186)</f>
        <v>0</v>
      </c>
      <c r="BA186" s="1412">
        <f ca="1">IF(ISERROR(VLOOKUP(VLOOKUP($A186, 'E4 TB Allocation Details'!$A$18:$L$205, MATCH("Misc ID", 'E4 TB Allocation Details'!$A$18:$L$18, 0),FALSE), 'E2 Allocators'!$B$15:$W$361, MATCH('O5 Details by Class &amp; Accounts'!BA$18, 'E2 Allocators'!$B$15:$W$15, 0),FALSE)*$E186), 0, VLOOKUP(VLOOKUP($A186, 'E4 TB Allocation Details'!$A$18:$L$205, MATCH("Misc ID", 'E4 TB Allocation Details'!$A$18:$L$18, 0),FALSE), 'E2 Allocators'!$B$15:$W$361, MATCH('O5 Details by Class &amp; Accounts'!BA$18, 'E2 Allocators'!$B$15:$W$15, 0),FALSE)*$E186)</f>
        <v>0</v>
      </c>
      <c r="BB186" s="1412">
        <f ca="1">IF(ISERROR(VLOOKUP(VLOOKUP($A186, 'E4 TB Allocation Details'!$A$18:$L$205, MATCH("Misc ID", 'E4 TB Allocation Details'!$A$18:$L$18, 0),FALSE), 'E2 Allocators'!$B$15:$W$361, MATCH('O5 Details by Class &amp; Accounts'!BB$18, 'E2 Allocators'!$B$15:$W$15, 0),FALSE)*$E186), 0, VLOOKUP(VLOOKUP($A186, 'E4 TB Allocation Details'!$A$18:$L$205, MATCH("Misc ID", 'E4 TB Allocation Details'!$A$18:$L$18, 0),FALSE), 'E2 Allocators'!$B$15:$W$361, MATCH('O5 Details by Class &amp; Accounts'!BB$18, 'E2 Allocators'!$B$15:$W$15, 0),FALSE)*$E186)</f>
        <v>0</v>
      </c>
      <c r="BC186" s="1412">
        <f ca="1">IF(ISERROR(VLOOKUP(VLOOKUP($A186, 'E4 TB Allocation Details'!$A$18:$L$205, MATCH("Misc ID", 'E4 TB Allocation Details'!$A$18:$L$18, 0),FALSE), 'E2 Allocators'!$B$15:$W$361, MATCH('O5 Details by Class &amp; Accounts'!BC$18, 'E2 Allocators'!$B$15:$W$15, 0),FALSE)*$E186), 0, VLOOKUP(VLOOKUP($A186, 'E4 TB Allocation Details'!$A$18:$L$205, MATCH("Misc ID", 'E4 TB Allocation Details'!$A$18:$L$18, 0),FALSE), 'E2 Allocators'!$B$15:$W$361, MATCH('O5 Details by Class &amp; Accounts'!BC$18, 'E2 Allocators'!$B$15:$W$15, 0),FALSE)*$E186)</f>
        <v>0</v>
      </c>
      <c r="BD186" s="1412">
        <f ca="1">IF(ISERROR(VLOOKUP(VLOOKUP($A186, 'E4 TB Allocation Details'!$A$18:$L$205, MATCH("Misc ID", 'E4 TB Allocation Details'!$A$18:$L$18, 0),FALSE), 'E2 Allocators'!$B$15:$W$361, MATCH('O5 Details by Class &amp; Accounts'!BD$18, 'E2 Allocators'!$B$15:$W$15, 0),FALSE)*$E186), 0, VLOOKUP(VLOOKUP($A186, 'E4 TB Allocation Details'!$A$18:$L$205, MATCH("Misc ID", 'E4 TB Allocation Details'!$A$18:$L$18, 0),FALSE), 'E2 Allocators'!$B$15:$W$361, MATCH('O5 Details by Class &amp; Accounts'!BD$18, 'E2 Allocators'!$B$15:$W$15, 0),FALSE)*$E186)</f>
        <v>0</v>
      </c>
      <c r="BE186" s="1412">
        <f ca="1">IF(ISERROR(VLOOKUP(VLOOKUP($A186, 'E4 TB Allocation Details'!$A$18:$L$205, MATCH("Misc ID", 'E4 TB Allocation Details'!$A$18:$L$18, 0),FALSE), 'E2 Allocators'!$B$15:$W$361, MATCH('O5 Details by Class &amp; Accounts'!BE$18, 'E2 Allocators'!$B$15:$W$15, 0),FALSE)*$E186), 0, VLOOKUP(VLOOKUP($A186, 'E4 TB Allocation Details'!$A$18:$L$205, MATCH("Misc ID", 'E4 TB Allocation Details'!$A$18:$L$18, 0),FALSE), 'E2 Allocators'!$B$15:$W$361, MATCH('O5 Details by Class &amp; Accounts'!BE$18, 'E2 Allocators'!$B$15:$W$15, 0),FALSE)*$E186)</f>
        <v>0</v>
      </c>
      <c r="BF186" s="1412">
        <f ca="1">IF(ISERROR(VLOOKUP(VLOOKUP($A186, 'E4 TB Allocation Details'!$A$18:$L$205, MATCH("Misc ID", 'E4 TB Allocation Details'!$A$18:$L$18, 0),FALSE), 'E2 Allocators'!$B$15:$W$361, MATCH('O5 Details by Class &amp; Accounts'!BF$18, 'E2 Allocators'!$B$15:$W$15, 0),FALSE)*$E186), 0, VLOOKUP(VLOOKUP($A186, 'E4 TB Allocation Details'!$A$18:$L$205, MATCH("Misc ID", 'E4 TB Allocation Details'!$A$18:$L$18, 0),FALSE), 'E2 Allocators'!$B$15:$W$361, MATCH('O5 Details by Class &amp; Accounts'!BF$18, 'E2 Allocators'!$B$15:$W$15, 0),FALSE)*$E186)</f>
        <v>0</v>
      </c>
      <c r="BG186" s="1412">
        <f ca="1">IF(ISERROR(VLOOKUP(VLOOKUP($A186, 'E4 TB Allocation Details'!$A$18:$L$205, MATCH("Misc ID", 'E4 TB Allocation Details'!$A$18:$L$18, 0),FALSE), 'E2 Allocators'!$B$15:$W$361, MATCH('O5 Details by Class &amp; Accounts'!BG$18, 'E2 Allocators'!$B$15:$W$15, 0),FALSE)*$E186), 0, VLOOKUP(VLOOKUP($A186, 'E4 TB Allocation Details'!$A$18:$L$205, MATCH("Misc ID", 'E4 TB Allocation Details'!$A$18:$L$18, 0),FALSE), 'E2 Allocators'!$B$15:$W$361, MATCH('O5 Details by Class &amp; Accounts'!BG$18, 'E2 Allocators'!$B$15:$W$15, 0),FALSE)*$E186)</f>
        <v>0</v>
      </c>
      <c r="BH186" s="1412">
        <f ca="1">IF(ISERROR(VLOOKUP(VLOOKUP($A186, 'E4 TB Allocation Details'!$A$18:$L$205, MATCH("Misc ID", 'E4 TB Allocation Details'!$A$18:$L$18, 0),FALSE), 'E2 Allocators'!$B$15:$W$361, MATCH('O5 Details by Class &amp; Accounts'!BH$18, 'E2 Allocators'!$B$15:$W$15, 0),FALSE)*$E186), 0, VLOOKUP(VLOOKUP($A186, 'E4 TB Allocation Details'!$A$18:$L$205, MATCH("Misc ID", 'E4 TB Allocation Details'!$A$18:$L$18, 0),FALSE), 'E2 Allocators'!$B$15:$W$361, MATCH('O5 Details by Class &amp; Accounts'!BH$18, 'E2 Allocators'!$B$15:$W$15, 0),FALSE)*$E186)</f>
        <v>0</v>
      </c>
      <c r="BI186" s="1412">
        <f ca="1">IF(ISERROR(VLOOKUP(VLOOKUP($A186, 'E4 TB Allocation Details'!$A$18:$L$205, MATCH("Misc ID", 'E4 TB Allocation Details'!$A$18:$L$18, 0),FALSE), 'E2 Allocators'!$B$15:$W$361, MATCH('O5 Details by Class &amp; Accounts'!BI$18, 'E2 Allocators'!$B$15:$W$15, 0),FALSE)*$E186), 0, VLOOKUP(VLOOKUP($A186, 'E4 TB Allocation Details'!$A$18:$L$205, MATCH("Misc ID", 'E4 TB Allocation Details'!$A$18:$L$18, 0),FALSE), 'E2 Allocators'!$B$15:$W$361, MATCH('O5 Details by Class &amp; Accounts'!BI$18, 'E2 Allocators'!$B$15:$W$15, 0),FALSE)*$E186)</f>
        <v>0</v>
      </c>
      <c r="BJ186" s="1412">
        <f ca="1">IF(ISERROR(VLOOKUP(VLOOKUP($A186, 'E4 TB Allocation Details'!$A$18:$L$205, MATCH("Misc ID", 'E4 TB Allocation Details'!$A$18:$L$18, 0),FALSE), 'E2 Allocators'!$B$15:$W$361, MATCH('O5 Details by Class &amp; Accounts'!BJ$18, 'E2 Allocators'!$B$15:$W$15, 0),FALSE)*$E186), 0, VLOOKUP(VLOOKUP($A186, 'E4 TB Allocation Details'!$A$18:$L$205, MATCH("Misc ID", 'E4 TB Allocation Details'!$A$18:$L$18, 0),FALSE), 'E2 Allocators'!$B$15:$W$361, MATCH('O5 Details by Class &amp; Accounts'!BJ$18, 'E2 Allocators'!$B$15:$W$15, 0),FALSE)*$E186)</f>
        <v>0</v>
      </c>
      <c r="BK186" s="1412">
        <f ca="1">IF(ISERROR(VLOOKUP(VLOOKUP($A186, 'E4 TB Allocation Details'!$A$18:$L$205, MATCH("Misc ID", 'E4 TB Allocation Details'!$A$18:$L$18, 0),FALSE), 'E2 Allocators'!$B$15:$W$361, MATCH('O5 Details by Class &amp; Accounts'!BK$18, 'E2 Allocators'!$B$15:$W$15, 0),FALSE)*$E186), 0, VLOOKUP(VLOOKUP($A186, 'E4 TB Allocation Details'!$A$18:$L$205, MATCH("Misc ID", 'E4 TB Allocation Details'!$A$18:$L$18, 0),FALSE), 'E2 Allocators'!$B$15:$W$361, MATCH('O5 Details by Class &amp; Accounts'!BK$18, 'E2 Allocators'!$B$15:$W$15, 0),FALSE)*$E186)</f>
        <v>0</v>
      </c>
      <c r="BL186" s="1412">
        <f ca="1">IF(ISERROR(VLOOKUP(VLOOKUP($A186, 'E4 TB Allocation Details'!$A$18:$L$205, MATCH("Misc ID", 'E4 TB Allocation Details'!$A$18:$L$18, 0),FALSE), 'E2 Allocators'!$B$15:$W$361, MATCH('O5 Details by Class &amp; Accounts'!BL$18, 'E2 Allocators'!$B$15:$W$15, 0),FALSE)*$E186), 0, VLOOKUP(VLOOKUP($A186, 'E4 TB Allocation Details'!$A$18:$L$205, MATCH("Misc ID", 'E4 TB Allocation Details'!$A$18:$L$18, 0),FALSE), 'E2 Allocators'!$B$15:$W$361, MATCH('O5 Details by Class &amp; Accounts'!BL$18, 'E2 Allocators'!$B$15:$W$15, 0),FALSE)*$E186)</f>
        <v>0</v>
      </c>
      <c r="BM186" s="1412">
        <f ca="1">IF(ISERROR(VLOOKUP(VLOOKUP($A186, 'E4 TB Allocation Details'!$A$18:$L$205, MATCH("Misc ID", 'E4 TB Allocation Details'!$A$18:$L$18, 0),FALSE), 'E2 Allocators'!$B$15:$W$361, MATCH('O5 Details by Class &amp; Accounts'!BM$18, 'E2 Allocators'!$B$15:$W$15, 0),FALSE)*$E186), 0, VLOOKUP(VLOOKUP($A186, 'E4 TB Allocation Details'!$A$18:$L$205, MATCH("Misc ID", 'E4 TB Allocation Details'!$A$18:$L$18, 0),FALSE), 'E2 Allocators'!$B$15:$W$361, MATCH('O5 Details by Class &amp; Accounts'!BM$18, 'E2 Allocators'!$B$15:$W$15, 0),FALSE)*$E186)</f>
        <v>0</v>
      </c>
      <c r="BN186" s="1412">
        <f ca="1">IF(ISERROR(VLOOKUP(VLOOKUP($A186, 'E4 TB Allocation Details'!$A$18:$L$205, MATCH("Misc ID", 'E4 TB Allocation Details'!$A$18:$L$18, 0),FALSE), 'E2 Allocators'!$B$15:$W$361, MATCH('O5 Details by Class &amp; Accounts'!BN$18, 'E2 Allocators'!$B$15:$W$15, 0),FALSE)*$E186), 0, VLOOKUP(VLOOKUP($A186, 'E4 TB Allocation Details'!$A$18:$L$205, MATCH("Misc ID", 'E4 TB Allocation Details'!$A$18:$L$18, 0),FALSE), 'E2 Allocators'!$B$15:$W$361, MATCH('O5 Details by Class &amp; Accounts'!BN$18, 'E2 Allocators'!$B$15:$W$15, 0),FALSE)*$E186)</f>
        <v>0</v>
      </c>
      <c r="BO186" s="1412">
        <f ca="1">IF(ISERROR(VLOOKUP(VLOOKUP($A186, 'E4 TB Allocation Details'!$A$18:$L$205, MATCH("Misc ID", 'E4 TB Allocation Details'!$A$18:$L$18, 0),FALSE), 'E2 Allocators'!$B$15:$W$361, MATCH('O5 Details by Class &amp; Accounts'!BO$18, 'E2 Allocators'!$B$15:$W$15, 0),FALSE)*$E186), 0, VLOOKUP(VLOOKUP($A186, 'E4 TB Allocation Details'!$A$18:$L$205, MATCH("Misc ID", 'E4 TB Allocation Details'!$A$18:$L$18, 0),FALSE), 'E2 Allocators'!$B$15:$W$361, MATCH('O5 Details by Class &amp; Accounts'!BO$18, 'E2 Allocators'!$B$15:$W$15, 0),FALSE)*$E186)</f>
        <v>0</v>
      </c>
      <c r="BP186" s="1412">
        <f ca="1">IF(ISERROR(VLOOKUP(VLOOKUP($A186, 'E4 TB Allocation Details'!$A$18:$L$205, MATCH("Misc ID", 'E4 TB Allocation Details'!$A$18:$L$18, 0),FALSE), 'E2 Allocators'!$B$15:$W$361, MATCH('O5 Details by Class &amp; Accounts'!BP$18, 'E2 Allocators'!$B$15:$W$15, 0),FALSE)*$E186), 0, VLOOKUP(VLOOKUP($A186, 'E4 TB Allocation Details'!$A$18:$L$205, MATCH("Misc ID", 'E4 TB Allocation Details'!$A$18:$L$18, 0),FALSE), 'E2 Allocators'!$B$15:$W$361, MATCH('O5 Details by Class &amp; Accounts'!BP$18, 'E2 Allocators'!$B$15:$W$15, 0),FALSE)*$E186)</f>
        <v>0</v>
      </c>
      <c r="BQ186" s="1412">
        <f ca="1">IF(ISERROR(VLOOKUP(VLOOKUP($A186, 'E4 TB Allocation Details'!$A$18:$L$205, MATCH("Misc ID", 'E4 TB Allocation Details'!$A$18:$L$18, 0),FALSE), 'E2 Allocators'!$B$15:$W$361, MATCH('O5 Details by Class &amp; Accounts'!BQ$18, 'E2 Allocators'!$B$15:$W$15, 0),FALSE)*$E186), 0, VLOOKUP(VLOOKUP($A186, 'E4 TB Allocation Details'!$A$18:$L$205, MATCH("Misc ID", 'E4 TB Allocation Details'!$A$18:$L$18, 0),FALSE), 'E2 Allocators'!$B$15:$W$361, MATCH('O5 Details by Class &amp; Accounts'!BQ$18, 'E2 Allocators'!$B$15:$W$15, 0),FALSE)*$E186)</f>
        <v>0</v>
      </c>
      <c r="BR186" s="1412">
        <f ca="1">IF(ISERROR(VLOOKUP(VLOOKUP($A186, 'E4 TB Allocation Details'!$A$18:$L$205, MATCH("Misc ID", 'E4 TB Allocation Details'!$A$18:$L$18, 0),FALSE), 'E2 Allocators'!$B$15:$W$361, MATCH('O5 Details by Class &amp; Accounts'!BR$18, 'E2 Allocators'!$B$15:$W$15, 0),FALSE)*$E186), 0, VLOOKUP(VLOOKUP($A186, 'E4 TB Allocation Details'!$A$18:$L$205, MATCH("Misc ID", 'E4 TB Allocation Details'!$A$18:$L$18, 0),FALSE), 'E2 Allocators'!$B$15:$W$361, MATCH('O5 Details by Class &amp; Accounts'!BR$18, 'E2 Allocators'!$B$15:$W$15, 0),FALSE)*$E186)</f>
        <v>0</v>
      </c>
      <c r="BS186" s="1412">
        <f t="shared" si="41"/>
        <v>0</v>
      </c>
      <c r="BT186" s="1412">
        <f ca="1">IF(ISERROR(VLOOKUP(VLOOKUP($A186, 'E4 TB Allocation Details'!$A$18:$L$205, MATCH("A &amp; G ID", 'E4 TB Allocation Details'!$A$18:$L$18, 0),FALSE), 'E2 Allocators'!$B$15:$W$361, MATCH('O5 Details by Class &amp; Accounts'!BT$18, 'E2 Allocators'!$B$15:$W$15, 0),FALSE)*$E186), 0, VLOOKUP(VLOOKUP($A186, 'E4 TB Allocation Details'!$A$18:$L$205, MATCH("A &amp; G ID", 'E4 TB Allocation Details'!$A$18:$L$18, 0),FALSE), 'E2 Allocators'!$B$15:$W$361, MATCH('O5 Details by Class &amp; Accounts'!BT$18, 'E2 Allocators'!$B$15:$W$15, 0),FALSE)*$E186)</f>
        <v>18023.396168683219</v>
      </c>
      <c r="BU186" s="1412">
        <f ca="1">IF(ISERROR(VLOOKUP(VLOOKUP($A186, 'E4 TB Allocation Details'!$A$18:$L$205, MATCH("A &amp; G ID", 'E4 TB Allocation Details'!$A$18:$L$18, 0),FALSE), 'E2 Allocators'!$B$15:$W$361, MATCH('O5 Details by Class &amp; Accounts'!BU$18, 'E2 Allocators'!$B$15:$W$15, 0),FALSE)*$E186), 0, VLOOKUP(VLOOKUP($A186, 'E4 TB Allocation Details'!$A$18:$L$205, MATCH("A &amp; G ID", 'E4 TB Allocation Details'!$A$18:$L$18, 0),FALSE), 'E2 Allocators'!$B$15:$W$361, MATCH('O5 Details by Class &amp; Accounts'!BU$18, 'E2 Allocators'!$B$15:$W$15, 0),FALSE)*$E186)</f>
        <v>5077.0717721941955</v>
      </c>
      <c r="BV186" s="1412">
        <f ca="1">IF(ISERROR(VLOOKUP(VLOOKUP($A186, 'E4 TB Allocation Details'!$A$18:$L$205, MATCH("A &amp; G ID", 'E4 TB Allocation Details'!$A$18:$L$18, 0),FALSE), 'E2 Allocators'!$B$15:$W$361, MATCH('O5 Details by Class &amp; Accounts'!BV$18, 'E2 Allocators'!$B$15:$W$15, 0),FALSE)*$E186), 0, VLOOKUP(VLOOKUP($A186, 'E4 TB Allocation Details'!$A$18:$L$205, MATCH("A &amp; G ID", 'E4 TB Allocation Details'!$A$18:$L$18, 0),FALSE), 'E2 Allocators'!$B$15:$W$361, MATCH('O5 Details by Class &amp; Accounts'!BV$18, 'E2 Allocators'!$B$15:$W$15, 0),FALSE)*$E186)</f>
        <v>5461.1508581082235</v>
      </c>
      <c r="BW186" s="1412">
        <f ca="1">IF(ISERROR(VLOOKUP(VLOOKUP($A186, 'E4 TB Allocation Details'!$A$18:$L$205, MATCH("A &amp; G ID", 'E4 TB Allocation Details'!$A$18:$L$18, 0),FALSE), 'E2 Allocators'!$B$15:$W$361, MATCH('O5 Details by Class &amp; Accounts'!BW$18, 'E2 Allocators'!$B$15:$W$15, 0),FALSE)*$E186), 0, VLOOKUP(VLOOKUP($A186, 'E4 TB Allocation Details'!$A$18:$L$205, MATCH("A &amp; G ID", 'E4 TB Allocation Details'!$A$18:$L$18, 0),FALSE), 'E2 Allocators'!$B$15:$W$361, MATCH('O5 Details by Class &amp; Accounts'!BW$18, 'E2 Allocators'!$B$15:$W$15, 0),FALSE)*$E186)</f>
        <v>0</v>
      </c>
      <c r="BX186" s="1412">
        <f ca="1">IF(ISERROR(VLOOKUP(VLOOKUP($A186, 'E4 TB Allocation Details'!$A$18:$L$205, MATCH("A &amp; G ID", 'E4 TB Allocation Details'!$A$18:$L$18, 0),FALSE), 'E2 Allocators'!$B$15:$W$361, MATCH('O5 Details by Class &amp; Accounts'!BX$18, 'E2 Allocators'!$B$15:$W$15, 0),FALSE)*$E186), 0, VLOOKUP(VLOOKUP($A186, 'E4 TB Allocation Details'!$A$18:$L$205, MATCH("A &amp; G ID", 'E4 TB Allocation Details'!$A$18:$L$18, 0),FALSE), 'E2 Allocators'!$B$15:$W$361, MATCH('O5 Details by Class &amp; Accounts'!BX$18, 'E2 Allocators'!$B$15:$W$15, 0),FALSE)*$E186)</f>
        <v>0</v>
      </c>
      <c r="BY186" s="1412">
        <f ca="1">IF(ISERROR(VLOOKUP(VLOOKUP($A186, 'E4 TB Allocation Details'!$A$18:$L$205, MATCH("A &amp; G ID", 'E4 TB Allocation Details'!$A$18:$L$18, 0),FALSE), 'E2 Allocators'!$B$15:$W$361, MATCH('O5 Details by Class &amp; Accounts'!BY$18, 'E2 Allocators'!$B$15:$W$15, 0),FALSE)*$E186), 0, VLOOKUP(VLOOKUP($A186, 'E4 TB Allocation Details'!$A$18:$L$205, MATCH("A &amp; G ID", 'E4 TB Allocation Details'!$A$18:$L$18, 0),FALSE), 'E2 Allocators'!$B$15:$W$361, MATCH('O5 Details by Class &amp; Accounts'!BY$18, 'E2 Allocators'!$B$15:$W$15, 0),FALSE)*$E186)</f>
        <v>0</v>
      </c>
      <c r="BZ186" s="1412">
        <f ca="1">IF(ISERROR(VLOOKUP(VLOOKUP($A186, 'E4 TB Allocation Details'!$A$18:$L$205, MATCH("A &amp; G ID", 'E4 TB Allocation Details'!$A$18:$L$18, 0),FALSE), 'E2 Allocators'!$B$15:$W$361, MATCH('O5 Details by Class &amp; Accounts'!BZ$18, 'E2 Allocators'!$B$15:$W$15, 0),FALSE)*$E186), 0, VLOOKUP(VLOOKUP($A186, 'E4 TB Allocation Details'!$A$18:$L$205, MATCH("A &amp; G ID", 'E4 TB Allocation Details'!$A$18:$L$18, 0),FALSE), 'E2 Allocators'!$B$15:$W$361, MATCH('O5 Details by Class &amp; Accounts'!BZ$18, 'E2 Allocators'!$B$15:$W$15, 0),FALSE)*$E186)</f>
        <v>1285.7202687169022</v>
      </c>
      <c r="CA186" s="1412">
        <f ca="1">IF(ISERROR(VLOOKUP(VLOOKUP($A186, 'E4 TB Allocation Details'!$A$18:$L$205, MATCH("A &amp; G ID", 'E4 TB Allocation Details'!$A$18:$L$18, 0),FALSE), 'E2 Allocators'!$B$15:$W$361, MATCH('O5 Details by Class &amp; Accounts'!CA$18, 'E2 Allocators'!$B$15:$W$15, 0),FALSE)*$E186), 0, VLOOKUP(VLOOKUP($A186, 'E4 TB Allocation Details'!$A$18:$L$205, MATCH("A &amp; G ID", 'E4 TB Allocation Details'!$A$18:$L$18, 0),FALSE), 'E2 Allocators'!$B$15:$W$361, MATCH('O5 Details by Class &amp; Accounts'!CA$18, 'E2 Allocators'!$B$15:$W$15, 0),FALSE)*$E186)</f>
        <v>81.108792474822295</v>
      </c>
      <c r="CB186" s="1412">
        <f ca="1">IF(ISERROR(VLOOKUP(VLOOKUP($A186, 'E4 TB Allocation Details'!$A$18:$L$205, MATCH("A &amp; G ID", 'E4 TB Allocation Details'!$A$18:$L$18, 0),FALSE), 'E2 Allocators'!$B$15:$W$361, MATCH('O5 Details by Class &amp; Accounts'!CB$18, 'E2 Allocators'!$B$15:$W$15, 0),FALSE)*$E186), 0, VLOOKUP(VLOOKUP($A186, 'E4 TB Allocation Details'!$A$18:$L$205, MATCH("A &amp; G ID", 'E4 TB Allocation Details'!$A$18:$L$18, 0),FALSE), 'E2 Allocators'!$B$15:$W$361, MATCH('O5 Details by Class &amp; Accounts'!CB$18, 'E2 Allocators'!$B$15:$W$15, 0),FALSE)*$E186)</f>
        <v>71.552139822637102</v>
      </c>
      <c r="CC186" s="1412">
        <f ca="1">IF(ISERROR(VLOOKUP(VLOOKUP($A186, 'E4 TB Allocation Details'!$A$18:$L$205, MATCH("A &amp; G ID", 'E4 TB Allocation Details'!$A$18:$L$18, 0),FALSE), 'E2 Allocators'!$B$15:$W$361, MATCH('O5 Details by Class &amp; Accounts'!CC$18, 'E2 Allocators'!$B$15:$W$15, 0),FALSE)*$E186), 0, VLOOKUP(VLOOKUP($A186, 'E4 TB Allocation Details'!$A$18:$L$205, MATCH("A &amp; G ID", 'E4 TB Allocation Details'!$A$18:$L$18, 0),FALSE), 'E2 Allocators'!$B$15:$W$361, MATCH('O5 Details by Class &amp; Accounts'!CC$18, 'E2 Allocators'!$B$15:$W$15, 0),FALSE)*$E186)</f>
        <v>0</v>
      </c>
      <c r="CD186" s="1412">
        <f ca="1">IF(ISERROR(VLOOKUP(VLOOKUP($A186, 'E4 TB Allocation Details'!$A$18:$L$205, MATCH("A &amp; G ID", 'E4 TB Allocation Details'!$A$18:$L$18, 0),FALSE), 'E2 Allocators'!$B$15:$W$361, MATCH('O5 Details by Class &amp; Accounts'!CD$18, 'E2 Allocators'!$B$15:$W$15, 0),FALSE)*$E186), 0, VLOOKUP(VLOOKUP($A186, 'E4 TB Allocation Details'!$A$18:$L$205, MATCH("A &amp; G ID", 'E4 TB Allocation Details'!$A$18:$L$18, 0),FALSE), 'E2 Allocators'!$B$15:$W$361, MATCH('O5 Details by Class &amp; Accounts'!CD$18, 'E2 Allocators'!$B$15:$W$15, 0),FALSE)*$E186)</f>
        <v>0</v>
      </c>
      <c r="CE186" s="1412">
        <f ca="1">IF(ISERROR(VLOOKUP(VLOOKUP($A186, 'E4 TB Allocation Details'!$A$18:$L$205, MATCH("A &amp; G ID", 'E4 TB Allocation Details'!$A$18:$L$18, 0),FALSE), 'E2 Allocators'!$B$15:$W$361, MATCH('O5 Details by Class &amp; Accounts'!CE$18, 'E2 Allocators'!$B$15:$W$15, 0),FALSE)*$E186), 0, VLOOKUP(VLOOKUP($A186, 'E4 TB Allocation Details'!$A$18:$L$205, MATCH("A &amp; G ID", 'E4 TB Allocation Details'!$A$18:$L$18, 0),FALSE), 'E2 Allocators'!$B$15:$W$361, MATCH('O5 Details by Class &amp; Accounts'!CE$18, 'E2 Allocators'!$B$15:$W$15, 0),FALSE)*$E186)</f>
        <v>0</v>
      </c>
      <c r="CF186" s="1412">
        <f ca="1">IF(ISERROR(VLOOKUP(VLOOKUP($A186, 'E4 TB Allocation Details'!$A$18:$L$205, MATCH("A &amp; G ID", 'E4 TB Allocation Details'!$A$18:$L$18, 0),FALSE), 'E2 Allocators'!$B$15:$W$361, MATCH('O5 Details by Class &amp; Accounts'!CF$18, 'E2 Allocators'!$B$15:$W$15, 0),FALSE)*$E186), 0, VLOOKUP(VLOOKUP($A186, 'E4 TB Allocation Details'!$A$18:$L$205, MATCH("A &amp; G ID", 'E4 TB Allocation Details'!$A$18:$L$18, 0),FALSE), 'E2 Allocators'!$B$15:$W$361, MATCH('O5 Details by Class &amp; Accounts'!CF$18, 'E2 Allocators'!$B$15:$W$15, 0),FALSE)*$E186)</f>
        <v>0</v>
      </c>
      <c r="CG186" s="1412">
        <f ca="1">IF(ISERROR(VLOOKUP(VLOOKUP($A186, 'E4 TB Allocation Details'!$A$18:$L$205, MATCH("A &amp; G ID", 'E4 TB Allocation Details'!$A$18:$L$18, 0),FALSE), 'E2 Allocators'!$B$15:$W$361, MATCH('O5 Details by Class &amp; Accounts'!CG$18, 'E2 Allocators'!$B$15:$W$15, 0),FALSE)*$E186), 0, VLOOKUP(VLOOKUP($A186, 'E4 TB Allocation Details'!$A$18:$L$205, MATCH("A &amp; G ID", 'E4 TB Allocation Details'!$A$18:$L$18, 0),FALSE), 'E2 Allocators'!$B$15:$W$361, MATCH('O5 Details by Class &amp; Accounts'!CG$18, 'E2 Allocators'!$B$15:$W$15, 0),FALSE)*$E186)</f>
        <v>0</v>
      </c>
      <c r="CH186" s="1412">
        <f ca="1">IF(ISERROR(VLOOKUP(VLOOKUP($A186, 'E4 TB Allocation Details'!$A$18:$L$205, MATCH("A &amp; G ID", 'E4 TB Allocation Details'!$A$18:$L$18, 0),FALSE), 'E2 Allocators'!$B$15:$W$361, MATCH('O5 Details by Class &amp; Accounts'!CH$18, 'E2 Allocators'!$B$15:$W$15, 0),FALSE)*$E186), 0, VLOOKUP(VLOOKUP($A186, 'E4 TB Allocation Details'!$A$18:$L$205, MATCH("A &amp; G ID", 'E4 TB Allocation Details'!$A$18:$L$18, 0),FALSE), 'E2 Allocators'!$B$15:$W$361, MATCH('O5 Details by Class &amp; Accounts'!CH$18, 'E2 Allocators'!$B$15:$W$15, 0),FALSE)*$E186)</f>
        <v>0</v>
      </c>
      <c r="CI186" s="1412">
        <f ca="1">IF(ISERROR(VLOOKUP(VLOOKUP($A186, 'E4 TB Allocation Details'!$A$18:$L$205, MATCH("A &amp; G ID", 'E4 TB Allocation Details'!$A$18:$L$18, 0),FALSE), 'E2 Allocators'!$B$15:$W$361, MATCH('O5 Details by Class &amp; Accounts'!CI$18, 'E2 Allocators'!$B$15:$W$15, 0),FALSE)*$E186), 0, VLOOKUP(VLOOKUP($A186, 'E4 TB Allocation Details'!$A$18:$L$205, MATCH("A &amp; G ID", 'E4 TB Allocation Details'!$A$18:$L$18, 0),FALSE), 'E2 Allocators'!$B$15:$W$361, MATCH('O5 Details by Class &amp; Accounts'!CI$18, 'E2 Allocators'!$B$15:$W$15, 0),FALSE)*$E186)</f>
        <v>0</v>
      </c>
      <c r="CJ186" s="1412">
        <f ca="1">IF(ISERROR(VLOOKUP(VLOOKUP($A186, 'E4 TB Allocation Details'!$A$18:$L$205, MATCH("A &amp; G ID", 'E4 TB Allocation Details'!$A$18:$L$18, 0),FALSE), 'E2 Allocators'!$B$15:$W$361, MATCH('O5 Details by Class &amp; Accounts'!CJ$18, 'E2 Allocators'!$B$15:$W$15, 0),FALSE)*$E186), 0, VLOOKUP(VLOOKUP($A186, 'E4 TB Allocation Details'!$A$18:$L$205, MATCH("A &amp; G ID", 'E4 TB Allocation Details'!$A$18:$L$18, 0),FALSE), 'E2 Allocators'!$B$15:$W$361, MATCH('O5 Details by Class &amp; Accounts'!CJ$18, 'E2 Allocators'!$B$15:$W$15, 0),FALSE)*$E186)</f>
        <v>0</v>
      </c>
      <c r="CK186" s="1412">
        <f ca="1">IF(ISERROR(VLOOKUP(VLOOKUP($A186, 'E4 TB Allocation Details'!$A$18:$L$205, MATCH("A &amp; G ID", 'E4 TB Allocation Details'!$A$18:$L$18, 0),FALSE), 'E2 Allocators'!$B$15:$W$361, MATCH('O5 Details by Class &amp; Accounts'!CK$18, 'E2 Allocators'!$B$15:$W$15, 0),FALSE)*$E186), 0, VLOOKUP(VLOOKUP($A186, 'E4 TB Allocation Details'!$A$18:$L$205, MATCH("A &amp; G ID", 'E4 TB Allocation Details'!$A$18:$L$18, 0),FALSE), 'E2 Allocators'!$B$15:$W$361, MATCH('O5 Details by Class &amp; Accounts'!CK$18, 'E2 Allocators'!$B$15:$W$15, 0),FALSE)*$E186)</f>
        <v>0</v>
      </c>
      <c r="CL186" s="1412">
        <f ca="1">IF(ISERROR(VLOOKUP(VLOOKUP($A186, 'E4 TB Allocation Details'!$A$18:$L$205, MATCH("A &amp; G ID", 'E4 TB Allocation Details'!$A$18:$L$18, 0),FALSE), 'E2 Allocators'!$B$15:$W$361, MATCH('O5 Details by Class &amp; Accounts'!CL$18, 'E2 Allocators'!$B$15:$W$15, 0),FALSE)*$E186), 0, VLOOKUP(VLOOKUP($A186, 'E4 TB Allocation Details'!$A$18:$L$205, MATCH("A &amp; G ID", 'E4 TB Allocation Details'!$A$18:$L$18, 0),FALSE), 'E2 Allocators'!$B$15:$W$361, MATCH('O5 Details by Class &amp; Accounts'!CL$18, 'E2 Allocators'!$B$15:$W$15, 0),FALSE)*$E186)</f>
        <v>0</v>
      </c>
      <c r="CM186" s="1412">
        <f ca="1">IF(ISERROR(VLOOKUP(VLOOKUP($A186, 'E4 TB Allocation Details'!$A$18:$L$205, MATCH("A &amp; G ID", 'E4 TB Allocation Details'!$A$18:$L$18, 0),FALSE), 'E2 Allocators'!$B$15:$W$361, MATCH('O5 Details by Class &amp; Accounts'!CM$18, 'E2 Allocators'!$B$15:$W$15, 0),FALSE)*$E186), 0, VLOOKUP(VLOOKUP($A186, 'E4 TB Allocation Details'!$A$18:$L$205, MATCH("A &amp; G ID", 'E4 TB Allocation Details'!$A$18:$L$18, 0),FALSE), 'E2 Allocators'!$B$15:$W$361, MATCH('O5 Details by Class &amp; Accounts'!CM$18, 'E2 Allocators'!$B$15:$W$15, 0),FALSE)*$E186)</f>
        <v>0</v>
      </c>
      <c r="CN186" s="1412">
        <f t="shared" ref="CN186:CN205" si="45">SUM(BT186:CM186)</f>
        <v>29999.999999999996</v>
      </c>
      <c r="CO186" s="1792">
        <f t="shared" si="43"/>
        <v>0</v>
      </c>
      <c r="CQ186" s="2087" t="s">
        <v>675</v>
      </c>
    </row>
    <row r="187" spans="1:95" s="81" customFormat="1" ht="12.75">
      <c r="A187" s="1170">
        <v>5665</v>
      </c>
      <c r="B187" s="452" t="s">
        <v>1347</v>
      </c>
      <c r="C187" s="1789">
        <f ca="1">IF(ISERROR(VLOOKUP($A187,'I3 TB Data'!$A$23:$H$458,MATCH('O5 Details by Class &amp; Accounts'!$C$18, 'I3 TB Data'!$A$23:$H$23,0),0)), 0, VLOOKUP($A187,'I3 TB Data'!$A$23:$H$458,MATCH('O5 Details by Class &amp; Accounts'!$C$18,'I3 TB Data'!$A$23:$H$23,0),0))</f>
        <v>96000</v>
      </c>
      <c r="D187" s="1790"/>
      <c r="E187" s="1789">
        <f t="shared" ref="E187:E205" si="46">C187+D187</f>
        <v>96000</v>
      </c>
      <c r="F187" s="1791"/>
      <c r="G187" s="1791"/>
      <c r="H187" s="1412">
        <f t="shared" si="39"/>
        <v>0</v>
      </c>
      <c r="I187" s="1412">
        <f ca="1">IF(ISERROR(VLOOKUP(VLOOKUP($A187, 'E4 TB Allocation Details'!$A$18:$L$205, MATCH("Demand ID", 'E4 TB Allocation Details'!$A$18:$L$18, 0),FALSE), 'E2 Allocators'!$B$15:$W$361, MATCH('O5 Details by Class &amp; Accounts'!I$18, 'E2 Allocators'!$B$15:$W$15, 0),FALSE)*$F187), 0, VLOOKUP(VLOOKUP($A187, 'E4 TB Allocation Details'!$A$18:$L$205, MATCH("Demand ID", 'E4 TB Allocation Details'!$A$18:$L$18, 0),FALSE), 'E2 Allocators'!$B$15:$W$361, MATCH('O5 Details by Class &amp; Accounts'!I$18, 'E2 Allocators'!$B$15:$W$15, 0),FALSE)*$F187)</f>
        <v>0</v>
      </c>
      <c r="J187" s="1412">
        <f ca="1">IF(ISERROR(VLOOKUP(VLOOKUP($A187, 'E4 TB Allocation Details'!$A$18:$L$205, MATCH("Demand ID", 'E4 TB Allocation Details'!$A$18:$L$18, 0),FALSE), 'E2 Allocators'!$B$15:$W$361, MATCH('O5 Details by Class &amp; Accounts'!J$18, 'E2 Allocators'!$B$15:$W$15, 0),FALSE)*$F187), 0, VLOOKUP(VLOOKUP($A187, 'E4 TB Allocation Details'!$A$18:$L$205, MATCH("Demand ID", 'E4 TB Allocation Details'!$A$18:$L$18, 0),FALSE), 'E2 Allocators'!$B$15:$W$361, MATCH('O5 Details by Class &amp; Accounts'!J$18, 'E2 Allocators'!$B$15:$W$15, 0),FALSE)*$F187)</f>
        <v>0</v>
      </c>
      <c r="K187" s="1412">
        <f ca="1">IF(ISERROR(VLOOKUP(VLOOKUP($A187, 'E4 TB Allocation Details'!$A$18:$L$205, MATCH("Demand ID", 'E4 TB Allocation Details'!$A$18:$L$18, 0),FALSE), 'E2 Allocators'!$B$15:$W$361, MATCH('O5 Details by Class &amp; Accounts'!K$18, 'E2 Allocators'!$B$15:$W$15, 0),FALSE)*$F187), 0, VLOOKUP(VLOOKUP($A187, 'E4 TB Allocation Details'!$A$18:$L$205, MATCH("Demand ID", 'E4 TB Allocation Details'!$A$18:$L$18, 0),FALSE), 'E2 Allocators'!$B$15:$W$361, MATCH('O5 Details by Class &amp; Accounts'!K$18, 'E2 Allocators'!$B$15:$W$15, 0),FALSE)*$F187)</f>
        <v>0</v>
      </c>
      <c r="L187" s="1412">
        <f ca="1">IF(ISERROR(VLOOKUP(VLOOKUP($A187, 'E4 TB Allocation Details'!$A$18:$L$205, MATCH("Demand ID", 'E4 TB Allocation Details'!$A$18:$L$18, 0),FALSE), 'E2 Allocators'!$B$15:$W$361, MATCH('O5 Details by Class &amp; Accounts'!L$18, 'E2 Allocators'!$B$15:$W$15, 0),FALSE)*$F187), 0, VLOOKUP(VLOOKUP($A187, 'E4 TB Allocation Details'!$A$18:$L$205, MATCH("Demand ID", 'E4 TB Allocation Details'!$A$18:$L$18, 0),FALSE), 'E2 Allocators'!$B$15:$W$361, MATCH('O5 Details by Class &amp; Accounts'!L$18, 'E2 Allocators'!$B$15:$W$15, 0),FALSE)*$F187)</f>
        <v>0</v>
      </c>
      <c r="M187" s="1412">
        <f ca="1">IF(ISERROR(VLOOKUP(VLOOKUP($A187, 'E4 TB Allocation Details'!$A$18:$L$205, MATCH("Demand ID", 'E4 TB Allocation Details'!$A$18:$L$18, 0),FALSE), 'E2 Allocators'!$B$15:$W$361, MATCH('O5 Details by Class &amp; Accounts'!M$18, 'E2 Allocators'!$B$15:$W$15, 0),FALSE)*$F187), 0, VLOOKUP(VLOOKUP($A187, 'E4 TB Allocation Details'!$A$18:$L$205, MATCH("Demand ID", 'E4 TB Allocation Details'!$A$18:$L$18, 0),FALSE), 'E2 Allocators'!$B$15:$W$361, MATCH('O5 Details by Class &amp; Accounts'!M$18, 'E2 Allocators'!$B$15:$W$15, 0),FALSE)*$F187)</f>
        <v>0</v>
      </c>
      <c r="N187" s="1412">
        <f ca="1">IF(ISERROR(VLOOKUP(VLOOKUP($A187, 'E4 TB Allocation Details'!$A$18:$L$205, MATCH("Demand ID", 'E4 TB Allocation Details'!$A$18:$L$18, 0),FALSE), 'E2 Allocators'!$B$15:$W$361, MATCH('O5 Details by Class &amp; Accounts'!N$18, 'E2 Allocators'!$B$15:$W$15, 0),FALSE)*$F187), 0, VLOOKUP(VLOOKUP($A187, 'E4 TB Allocation Details'!$A$18:$L$205, MATCH("Demand ID", 'E4 TB Allocation Details'!$A$18:$L$18, 0),FALSE), 'E2 Allocators'!$B$15:$W$361, MATCH('O5 Details by Class &amp; Accounts'!N$18, 'E2 Allocators'!$B$15:$W$15, 0),FALSE)*$F187)</f>
        <v>0</v>
      </c>
      <c r="O187" s="1412">
        <f ca="1">IF(ISERROR(VLOOKUP(VLOOKUP($A187, 'E4 TB Allocation Details'!$A$18:$L$205, MATCH("Demand ID", 'E4 TB Allocation Details'!$A$18:$L$18, 0),FALSE), 'E2 Allocators'!$B$15:$W$361, MATCH('O5 Details by Class &amp; Accounts'!O$18, 'E2 Allocators'!$B$15:$W$15, 0),FALSE)*$F187), 0, VLOOKUP(VLOOKUP($A187, 'E4 TB Allocation Details'!$A$18:$L$205, MATCH("Demand ID", 'E4 TB Allocation Details'!$A$18:$L$18, 0),FALSE), 'E2 Allocators'!$B$15:$W$361, MATCH('O5 Details by Class &amp; Accounts'!O$18, 'E2 Allocators'!$B$15:$W$15, 0),FALSE)*$F187)</f>
        <v>0</v>
      </c>
      <c r="P187" s="1412">
        <f ca="1">IF(ISERROR(VLOOKUP(VLOOKUP($A187, 'E4 TB Allocation Details'!$A$18:$L$205, MATCH("Demand ID", 'E4 TB Allocation Details'!$A$18:$L$18, 0),FALSE), 'E2 Allocators'!$B$15:$W$361, MATCH('O5 Details by Class &amp; Accounts'!P$18, 'E2 Allocators'!$B$15:$W$15, 0),FALSE)*$F187), 0, VLOOKUP(VLOOKUP($A187, 'E4 TB Allocation Details'!$A$18:$L$205, MATCH("Demand ID", 'E4 TB Allocation Details'!$A$18:$L$18, 0),FALSE), 'E2 Allocators'!$B$15:$W$361, MATCH('O5 Details by Class &amp; Accounts'!P$18, 'E2 Allocators'!$B$15:$W$15, 0),FALSE)*$F187)</f>
        <v>0</v>
      </c>
      <c r="Q187" s="1412">
        <f ca="1">IF(ISERROR(VLOOKUP(VLOOKUP($A187, 'E4 TB Allocation Details'!$A$18:$L$205, MATCH("Demand ID", 'E4 TB Allocation Details'!$A$18:$L$18, 0),FALSE), 'E2 Allocators'!$B$15:$W$361, MATCH('O5 Details by Class &amp; Accounts'!Q$18, 'E2 Allocators'!$B$15:$W$15, 0),FALSE)*$F187), 0, VLOOKUP(VLOOKUP($A187, 'E4 TB Allocation Details'!$A$18:$L$205, MATCH("Demand ID", 'E4 TB Allocation Details'!$A$18:$L$18, 0),FALSE), 'E2 Allocators'!$B$15:$W$361, MATCH('O5 Details by Class &amp; Accounts'!Q$18, 'E2 Allocators'!$B$15:$W$15, 0),FALSE)*$F187)</f>
        <v>0</v>
      </c>
      <c r="R187" s="1412">
        <f ca="1">IF(ISERROR(VLOOKUP(VLOOKUP($A187, 'E4 TB Allocation Details'!$A$18:$L$205, MATCH("Demand ID", 'E4 TB Allocation Details'!$A$18:$L$18, 0),FALSE), 'E2 Allocators'!$B$15:$W$361, MATCH('O5 Details by Class &amp; Accounts'!R$18, 'E2 Allocators'!$B$15:$W$15, 0),FALSE)*$F187), 0, VLOOKUP(VLOOKUP($A187, 'E4 TB Allocation Details'!$A$18:$L$205, MATCH("Demand ID", 'E4 TB Allocation Details'!$A$18:$L$18, 0),FALSE), 'E2 Allocators'!$B$15:$W$361, MATCH('O5 Details by Class &amp; Accounts'!R$18, 'E2 Allocators'!$B$15:$W$15, 0),FALSE)*$F187)</f>
        <v>0</v>
      </c>
      <c r="S187" s="1412">
        <f ca="1">IF(ISERROR(VLOOKUP(VLOOKUP($A187, 'E4 TB Allocation Details'!$A$18:$L$205, MATCH("Demand ID", 'E4 TB Allocation Details'!$A$18:$L$18, 0),FALSE), 'E2 Allocators'!$B$15:$W$361, MATCH('O5 Details by Class &amp; Accounts'!S$18, 'E2 Allocators'!$B$15:$W$15, 0),FALSE)*$F187), 0, VLOOKUP(VLOOKUP($A187, 'E4 TB Allocation Details'!$A$18:$L$205, MATCH("Demand ID", 'E4 TB Allocation Details'!$A$18:$L$18, 0),FALSE), 'E2 Allocators'!$B$15:$W$361, MATCH('O5 Details by Class &amp; Accounts'!S$18, 'E2 Allocators'!$B$15:$W$15, 0),FALSE)*$F187)</f>
        <v>0</v>
      </c>
      <c r="T187" s="1412">
        <f ca="1">IF(ISERROR(VLOOKUP(VLOOKUP($A187, 'E4 TB Allocation Details'!$A$18:$L$205, MATCH("Demand ID", 'E4 TB Allocation Details'!$A$18:$L$18, 0),FALSE), 'E2 Allocators'!$B$15:$W$361, MATCH('O5 Details by Class &amp; Accounts'!T$18, 'E2 Allocators'!$B$15:$W$15, 0),FALSE)*$F187), 0, VLOOKUP(VLOOKUP($A187, 'E4 TB Allocation Details'!$A$18:$L$205, MATCH("Demand ID", 'E4 TB Allocation Details'!$A$18:$L$18, 0),FALSE), 'E2 Allocators'!$B$15:$W$361, MATCH('O5 Details by Class &amp; Accounts'!T$18, 'E2 Allocators'!$B$15:$W$15, 0),FALSE)*$F187)</f>
        <v>0</v>
      </c>
      <c r="U187" s="1412">
        <f ca="1">IF(ISERROR(VLOOKUP(VLOOKUP($A187, 'E4 TB Allocation Details'!$A$18:$L$205, MATCH("Demand ID", 'E4 TB Allocation Details'!$A$18:$L$18, 0),FALSE), 'E2 Allocators'!$B$15:$W$361, MATCH('O5 Details by Class &amp; Accounts'!U$18, 'E2 Allocators'!$B$15:$W$15, 0),FALSE)*$F187), 0, VLOOKUP(VLOOKUP($A187, 'E4 TB Allocation Details'!$A$18:$L$205, MATCH("Demand ID", 'E4 TB Allocation Details'!$A$18:$L$18, 0),FALSE), 'E2 Allocators'!$B$15:$W$361, MATCH('O5 Details by Class &amp; Accounts'!U$18, 'E2 Allocators'!$B$15:$W$15, 0),FALSE)*$F187)</f>
        <v>0</v>
      </c>
      <c r="V187" s="1412">
        <f ca="1">IF(ISERROR(VLOOKUP(VLOOKUP($A187, 'E4 TB Allocation Details'!$A$18:$L$205, MATCH("Demand ID", 'E4 TB Allocation Details'!$A$18:$L$18, 0),FALSE), 'E2 Allocators'!$B$15:$W$361, MATCH('O5 Details by Class &amp; Accounts'!V$18, 'E2 Allocators'!$B$15:$W$15, 0),FALSE)*$F187), 0, VLOOKUP(VLOOKUP($A187, 'E4 TB Allocation Details'!$A$18:$L$205, MATCH("Demand ID", 'E4 TB Allocation Details'!$A$18:$L$18, 0),FALSE), 'E2 Allocators'!$B$15:$W$361, MATCH('O5 Details by Class &amp; Accounts'!V$18, 'E2 Allocators'!$B$15:$W$15, 0),FALSE)*$F187)</f>
        <v>0</v>
      </c>
      <c r="W187" s="1412">
        <f ca="1">IF(ISERROR(VLOOKUP(VLOOKUP($A187, 'E4 TB Allocation Details'!$A$18:$L$205, MATCH("Demand ID", 'E4 TB Allocation Details'!$A$18:$L$18, 0),FALSE), 'E2 Allocators'!$B$15:$W$361, MATCH('O5 Details by Class &amp; Accounts'!W$18, 'E2 Allocators'!$B$15:$W$15, 0),FALSE)*$F187), 0, VLOOKUP(VLOOKUP($A187, 'E4 TB Allocation Details'!$A$18:$L$205, MATCH("Demand ID", 'E4 TB Allocation Details'!$A$18:$L$18, 0),FALSE), 'E2 Allocators'!$B$15:$W$361, MATCH('O5 Details by Class &amp; Accounts'!W$18, 'E2 Allocators'!$B$15:$W$15, 0),FALSE)*$F187)</f>
        <v>0</v>
      </c>
      <c r="X187" s="1412">
        <f ca="1">IF(ISERROR(VLOOKUP(VLOOKUP($A187, 'E4 TB Allocation Details'!$A$18:$L$205, MATCH("Demand ID", 'E4 TB Allocation Details'!$A$18:$L$18, 0),FALSE), 'E2 Allocators'!$B$15:$W$361, MATCH('O5 Details by Class &amp; Accounts'!X$18, 'E2 Allocators'!$B$15:$W$15, 0),FALSE)*$F187), 0, VLOOKUP(VLOOKUP($A187, 'E4 TB Allocation Details'!$A$18:$L$205, MATCH("Demand ID", 'E4 TB Allocation Details'!$A$18:$L$18, 0),FALSE), 'E2 Allocators'!$B$15:$W$361, MATCH('O5 Details by Class &amp; Accounts'!X$18, 'E2 Allocators'!$B$15:$W$15, 0),FALSE)*$F187)</f>
        <v>0</v>
      </c>
      <c r="Y187" s="1412">
        <f ca="1">IF(ISERROR(VLOOKUP(VLOOKUP($A187, 'E4 TB Allocation Details'!$A$18:$L$205, MATCH("Demand ID", 'E4 TB Allocation Details'!$A$18:$L$18, 0),FALSE), 'E2 Allocators'!$B$15:$W$361, MATCH('O5 Details by Class &amp; Accounts'!Y$18, 'E2 Allocators'!$B$15:$W$15, 0),FALSE)*$F187), 0, VLOOKUP(VLOOKUP($A187, 'E4 TB Allocation Details'!$A$18:$L$205, MATCH("Demand ID", 'E4 TB Allocation Details'!$A$18:$L$18, 0),FALSE), 'E2 Allocators'!$B$15:$W$361, MATCH('O5 Details by Class &amp; Accounts'!Y$18, 'E2 Allocators'!$B$15:$W$15, 0),FALSE)*$F187)</f>
        <v>0</v>
      </c>
      <c r="Z187" s="1412">
        <f ca="1">IF(ISERROR(VLOOKUP(VLOOKUP($A187, 'E4 TB Allocation Details'!$A$18:$L$205, MATCH("Demand ID", 'E4 TB Allocation Details'!$A$18:$L$18, 0),FALSE), 'E2 Allocators'!$B$15:$W$361, MATCH('O5 Details by Class &amp; Accounts'!Z$18, 'E2 Allocators'!$B$15:$W$15, 0),FALSE)*$F187), 0, VLOOKUP(VLOOKUP($A187, 'E4 TB Allocation Details'!$A$18:$L$205, MATCH("Demand ID", 'E4 TB Allocation Details'!$A$18:$L$18, 0),FALSE), 'E2 Allocators'!$B$15:$W$361, MATCH('O5 Details by Class &amp; Accounts'!Z$18, 'E2 Allocators'!$B$15:$W$15, 0),FALSE)*$F187)</f>
        <v>0</v>
      </c>
      <c r="AA187" s="1412">
        <f ca="1">IF(ISERROR(VLOOKUP(VLOOKUP($A187, 'E4 TB Allocation Details'!$A$18:$L$205, MATCH("Demand ID", 'E4 TB Allocation Details'!$A$18:$L$18, 0),FALSE), 'E2 Allocators'!$B$15:$W$361, MATCH('O5 Details by Class &amp; Accounts'!AA$18, 'E2 Allocators'!$B$15:$W$15, 0),FALSE)*$F187), 0, VLOOKUP(VLOOKUP($A187, 'E4 TB Allocation Details'!$A$18:$L$205, MATCH("Demand ID", 'E4 TB Allocation Details'!$A$18:$L$18, 0),FALSE), 'E2 Allocators'!$B$15:$W$361, MATCH('O5 Details by Class &amp; Accounts'!AA$18, 'E2 Allocators'!$B$15:$W$15, 0),FALSE)*$F187)</f>
        <v>0</v>
      </c>
      <c r="AB187" s="1412">
        <f ca="1">IF(ISERROR(VLOOKUP(VLOOKUP($A187, 'E4 TB Allocation Details'!$A$18:$L$205, MATCH("Demand ID", 'E4 TB Allocation Details'!$A$18:$L$18, 0),FALSE), 'E2 Allocators'!$B$15:$W$361, MATCH('O5 Details by Class &amp; Accounts'!AB$18, 'E2 Allocators'!$B$15:$W$15, 0),FALSE)*$F187), 0, VLOOKUP(VLOOKUP($A187, 'E4 TB Allocation Details'!$A$18:$L$205, MATCH("Demand ID", 'E4 TB Allocation Details'!$A$18:$L$18, 0),FALSE), 'E2 Allocators'!$B$15:$W$361, MATCH('O5 Details by Class &amp; Accounts'!AB$18, 'E2 Allocators'!$B$15:$W$15, 0),FALSE)*$F187)</f>
        <v>0</v>
      </c>
      <c r="AC187" s="1412">
        <f t="shared" si="40"/>
        <v>0</v>
      </c>
      <c r="AD187" s="1412">
        <f ca="1">IF(ISERROR(VLOOKUP(VLOOKUP($A187, 'E4 TB Allocation Details'!$A$18:$L$205, MATCH("Customer ID", 'E4 TB Allocation Details'!$A$18:$L$18, 0),FALSE), 'E2 Allocators'!$B$15:$W$361, MATCH('O5 Details by Class &amp; Accounts'!AD$18, 'E2 Allocators'!$B$15:$W$15, 0),FALSE)*$G187), 0, VLOOKUP(VLOOKUP($A187, 'E4 TB Allocation Details'!$A$18:$L$205, MATCH("Customer ID", 'E4 TB Allocation Details'!$A$18:$L$18, 0),FALSE), 'E2 Allocators'!$B$15:$W$361, MATCH('O5 Details by Class &amp; Accounts'!AD$18, 'E2 Allocators'!$B$15:$W$15, 0),FALSE)*$G187)</f>
        <v>0</v>
      </c>
      <c r="AE187" s="1412">
        <f ca="1">IF(ISERROR(VLOOKUP(VLOOKUP($A187, 'E4 TB Allocation Details'!$A$18:$L$205, MATCH("Customer ID", 'E4 TB Allocation Details'!$A$18:$L$18, 0),FALSE), 'E2 Allocators'!$B$15:$W$361, MATCH('O5 Details by Class &amp; Accounts'!AE$18, 'E2 Allocators'!$B$15:$W$15, 0),FALSE)*$G187), 0, VLOOKUP(VLOOKUP($A187, 'E4 TB Allocation Details'!$A$18:$L$205, MATCH("Customer ID", 'E4 TB Allocation Details'!$A$18:$L$18, 0),FALSE), 'E2 Allocators'!$B$15:$W$361, MATCH('O5 Details by Class &amp; Accounts'!AE$18, 'E2 Allocators'!$B$15:$W$15, 0),FALSE)*$G187)</f>
        <v>0</v>
      </c>
      <c r="AF187" s="1412">
        <f ca="1">IF(ISERROR(VLOOKUP(VLOOKUP($A187, 'E4 TB Allocation Details'!$A$18:$L$205, MATCH("Customer ID", 'E4 TB Allocation Details'!$A$18:$L$18, 0),FALSE), 'E2 Allocators'!$B$15:$W$361, MATCH('O5 Details by Class &amp; Accounts'!AF$18, 'E2 Allocators'!$B$15:$W$15, 0),FALSE)*$G187), 0, VLOOKUP(VLOOKUP($A187, 'E4 TB Allocation Details'!$A$18:$L$205, MATCH("Customer ID", 'E4 TB Allocation Details'!$A$18:$L$18, 0),FALSE), 'E2 Allocators'!$B$15:$W$361, MATCH('O5 Details by Class &amp; Accounts'!AF$18, 'E2 Allocators'!$B$15:$W$15, 0),FALSE)*$G187)</f>
        <v>0</v>
      </c>
      <c r="AG187" s="1412">
        <f ca="1">IF(ISERROR(VLOOKUP(VLOOKUP($A187, 'E4 TB Allocation Details'!$A$18:$L$205, MATCH("Customer ID", 'E4 TB Allocation Details'!$A$18:$L$18, 0),FALSE), 'E2 Allocators'!$B$15:$W$361, MATCH('O5 Details by Class &amp; Accounts'!AG$18, 'E2 Allocators'!$B$15:$W$15, 0),FALSE)*$G187), 0, VLOOKUP(VLOOKUP($A187, 'E4 TB Allocation Details'!$A$18:$L$205, MATCH("Customer ID", 'E4 TB Allocation Details'!$A$18:$L$18, 0),FALSE), 'E2 Allocators'!$B$15:$W$361, MATCH('O5 Details by Class &amp; Accounts'!AG$18, 'E2 Allocators'!$B$15:$W$15, 0),FALSE)*$G187)</f>
        <v>0</v>
      </c>
      <c r="AH187" s="1412">
        <f ca="1">IF(ISERROR(VLOOKUP(VLOOKUP($A187, 'E4 TB Allocation Details'!$A$18:$L$205, MATCH("Customer ID", 'E4 TB Allocation Details'!$A$18:$L$18, 0),FALSE), 'E2 Allocators'!$B$15:$W$361, MATCH('O5 Details by Class &amp; Accounts'!AH$18, 'E2 Allocators'!$B$15:$W$15, 0),FALSE)*$G187), 0, VLOOKUP(VLOOKUP($A187, 'E4 TB Allocation Details'!$A$18:$L$205, MATCH("Customer ID", 'E4 TB Allocation Details'!$A$18:$L$18, 0),FALSE), 'E2 Allocators'!$B$15:$W$361, MATCH('O5 Details by Class &amp; Accounts'!AH$18, 'E2 Allocators'!$B$15:$W$15, 0),FALSE)*$G187)</f>
        <v>0</v>
      </c>
      <c r="AI187" s="1412">
        <f ca="1">IF(ISERROR(VLOOKUP(VLOOKUP($A187, 'E4 TB Allocation Details'!$A$18:$L$205, MATCH("Customer ID", 'E4 TB Allocation Details'!$A$18:$L$18, 0),FALSE), 'E2 Allocators'!$B$15:$W$361, MATCH('O5 Details by Class &amp; Accounts'!AI$18, 'E2 Allocators'!$B$15:$W$15, 0),FALSE)*$G187), 0, VLOOKUP(VLOOKUP($A187, 'E4 TB Allocation Details'!$A$18:$L$205, MATCH("Customer ID", 'E4 TB Allocation Details'!$A$18:$L$18, 0),FALSE), 'E2 Allocators'!$B$15:$W$361, MATCH('O5 Details by Class &amp; Accounts'!AI$18, 'E2 Allocators'!$B$15:$W$15, 0),FALSE)*$G187)</f>
        <v>0</v>
      </c>
      <c r="AJ187" s="1412">
        <f ca="1">IF(ISERROR(VLOOKUP(VLOOKUP($A187, 'E4 TB Allocation Details'!$A$18:$L$205, MATCH("Customer ID", 'E4 TB Allocation Details'!$A$18:$L$18, 0),FALSE), 'E2 Allocators'!$B$15:$W$361, MATCH('O5 Details by Class &amp; Accounts'!AJ$18, 'E2 Allocators'!$B$15:$W$15, 0),FALSE)*$G187), 0, VLOOKUP(VLOOKUP($A187, 'E4 TB Allocation Details'!$A$18:$L$205, MATCH("Customer ID", 'E4 TB Allocation Details'!$A$18:$L$18, 0),FALSE), 'E2 Allocators'!$B$15:$W$361, MATCH('O5 Details by Class &amp; Accounts'!AJ$18, 'E2 Allocators'!$B$15:$W$15, 0),FALSE)*$G187)</f>
        <v>0</v>
      </c>
      <c r="AK187" s="1412">
        <f ca="1">IF(ISERROR(VLOOKUP(VLOOKUP($A187, 'E4 TB Allocation Details'!$A$18:$L$205, MATCH("Customer ID", 'E4 TB Allocation Details'!$A$18:$L$18, 0),FALSE), 'E2 Allocators'!$B$15:$W$361, MATCH('O5 Details by Class &amp; Accounts'!AK$18, 'E2 Allocators'!$B$15:$W$15, 0),FALSE)*$G187), 0, VLOOKUP(VLOOKUP($A187, 'E4 TB Allocation Details'!$A$18:$L$205, MATCH("Customer ID", 'E4 TB Allocation Details'!$A$18:$L$18, 0),FALSE), 'E2 Allocators'!$B$15:$W$361, MATCH('O5 Details by Class &amp; Accounts'!AK$18, 'E2 Allocators'!$B$15:$W$15, 0),FALSE)*$G187)</f>
        <v>0</v>
      </c>
      <c r="AL187" s="1412">
        <f ca="1">IF(ISERROR(VLOOKUP(VLOOKUP($A187, 'E4 TB Allocation Details'!$A$18:$L$205, MATCH("Customer ID", 'E4 TB Allocation Details'!$A$18:$L$18, 0),FALSE), 'E2 Allocators'!$B$15:$W$361, MATCH('O5 Details by Class &amp; Accounts'!AL$18, 'E2 Allocators'!$B$15:$W$15, 0),FALSE)*$G187), 0, VLOOKUP(VLOOKUP($A187, 'E4 TB Allocation Details'!$A$18:$L$205, MATCH("Customer ID", 'E4 TB Allocation Details'!$A$18:$L$18, 0),FALSE), 'E2 Allocators'!$B$15:$W$361, MATCH('O5 Details by Class &amp; Accounts'!AL$18, 'E2 Allocators'!$B$15:$W$15, 0),FALSE)*$G187)</f>
        <v>0</v>
      </c>
      <c r="AM187" s="1412">
        <f ca="1">IF(ISERROR(VLOOKUP(VLOOKUP($A187, 'E4 TB Allocation Details'!$A$18:$L$205, MATCH("Customer ID", 'E4 TB Allocation Details'!$A$18:$L$18, 0),FALSE), 'E2 Allocators'!$B$15:$W$361, MATCH('O5 Details by Class &amp; Accounts'!AM$18, 'E2 Allocators'!$B$15:$W$15, 0),FALSE)*$G187), 0, VLOOKUP(VLOOKUP($A187, 'E4 TB Allocation Details'!$A$18:$L$205, MATCH("Customer ID", 'E4 TB Allocation Details'!$A$18:$L$18, 0),FALSE), 'E2 Allocators'!$B$15:$W$361, MATCH('O5 Details by Class &amp; Accounts'!AM$18, 'E2 Allocators'!$B$15:$W$15, 0),FALSE)*$G187)</f>
        <v>0</v>
      </c>
      <c r="AN187" s="1412">
        <f ca="1">IF(ISERROR(VLOOKUP(VLOOKUP($A187, 'E4 TB Allocation Details'!$A$18:$L$205, MATCH("Customer ID", 'E4 TB Allocation Details'!$A$18:$L$18, 0),FALSE), 'E2 Allocators'!$B$15:$W$361, MATCH('O5 Details by Class &amp; Accounts'!AN$18, 'E2 Allocators'!$B$15:$W$15, 0),FALSE)*$G187), 0, VLOOKUP(VLOOKUP($A187, 'E4 TB Allocation Details'!$A$18:$L$205, MATCH("Customer ID", 'E4 TB Allocation Details'!$A$18:$L$18, 0),FALSE), 'E2 Allocators'!$B$15:$W$361, MATCH('O5 Details by Class &amp; Accounts'!AN$18, 'E2 Allocators'!$B$15:$W$15, 0),FALSE)*$G187)</f>
        <v>0</v>
      </c>
      <c r="AO187" s="1412">
        <f ca="1">IF(ISERROR(VLOOKUP(VLOOKUP($A187, 'E4 TB Allocation Details'!$A$18:$L$205, MATCH("Customer ID", 'E4 TB Allocation Details'!$A$18:$L$18, 0),FALSE), 'E2 Allocators'!$B$15:$W$361, MATCH('O5 Details by Class &amp; Accounts'!AO$18, 'E2 Allocators'!$B$15:$W$15, 0),FALSE)*$G187), 0, VLOOKUP(VLOOKUP($A187, 'E4 TB Allocation Details'!$A$18:$L$205, MATCH("Customer ID", 'E4 TB Allocation Details'!$A$18:$L$18, 0),FALSE), 'E2 Allocators'!$B$15:$W$361, MATCH('O5 Details by Class &amp; Accounts'!AO$18, 'E2 Allocators'!$B$15:$W$15, 0),FALSE)*$G187)</f>
        <v>0</v>
      </c>
      <c r="AP187" s="1412">
        <f ca="1">IF(ISERROR(VLOOKUP(VLOOKUP($A187, 'E4 TB Allocation Details'!$A$18:$L$205, MATCH("Customer ID", 'E4 TB Allocation Details'!$A$18:$L$18, 0),FALSE), 'E2 Allocators'!$B$15:$W$361, MATCH('O5 Details by Class &amp; Accounts'!AP$18, 'E2 Allocators'!$B$15:$W$15, 0),FALSE)*$G187), 0, VLOOKUP(VLOOKUP($A187, 'E4 TB Allocation Details'!$A$18:$L$205, MATCH("Customer ID", 'E4 TB Allocation Details'!$A$18:$L$18, 0),FALSE), 'E2 Allocators'!$B$15:$W$361, MATCH('O5 Details by Class &amp; Accounts'!AP$18, 'E2 Allocators'!$B$15:$W$15, 0),FALSE)*$G187)</f>
        <v>0</v>
      </c>
      <c r="AQ187" s="1412">
        <f ca="1">IF(ISERROR(VLOOKUP(VLOOKUP($A187, 'E4 TB Allocation Details'!$A$18:$L$205, MATCH("Customer ID", 'E4 TB Allocation Details'!$A$18:$L$18, 0),FALSE), 'E2 Allocators'!$B$15:$W$361, MATCH('O5 Details by Class &amp; Accounts'!AQ$18, 'E2 Allocators'!$B$15:$W$15, 0),FALSE)*$G187), 0, VLOOKUP(VLOOKUP($A187, 'E4 TB Allocation Details'!$A$18:$L$205, MATCH("Customer ID", 'E4 TB Allocation Details'!$A$18:$L$18, 0),FALSE), 'E2 Allocators'!$B$15:$W$361, MATCH('O5 Details by Class &amp; Accounts'!AQ$18, 'E2 Allocators'!$B$15:$W$15, 0),FALSE)*$G187)</f>
        <v>0</v>
      </c>
      <c r="AR187" s="1412">
        <f ca="1">IF(ISERROR(VLOOKUP(VLOOKUP($A187, 'E4 TB Allocation Details'!$A$18:$L$205, MATCH("Customer ID", 'E4 TB Allocation Details'!$A$18:$L$18, 0),FALSE), 'E2 Allocators'!$B$15:$W$361, MATCH('O5 Details by Class &amp; Accounts'!AR$18, 'E2 Allocators'!$B$15:$W$15, 0),FALSE)*$G187), 0, VLOOKUP(VLOOKUP($A187, 'E4 TB Allocation Details'!$A$18:$L$205, MATCH("Customer ID", 'E4 TB Allocation Details'!$A$18:$L$18, 0),FALSE), 'E2 Allocators'!$B$15:$W$361, MATCH('O5 Details by Class &amp; Accounts'!AR$18, 'E2 Allocators'!$B$15:$W$15, 0),FALSE)*$G187)</f>
        <v>0</v>
      </c>
      <c r="AS187" s="1412">
        <f ca="1">IF(ISERROR(VLOOKUP(VLOOKUP($A187, 'E4 TB Allocation Details'!$A$18:$L$205, MATCH("Customer ID", 'E4 TB Allocation Details'!$A$18:$L$18, 0),FALSE), 'E2 Allocators'!$B$15:$W$361, MATCH('O5 Details by Class &amp; Accounts'!AS$18, 'E2 Allocators'!$B$15:$W$15, 0),FALSE)*$G187), 0, VLOOKUP(VLOOKUP($A187, 'E4 TB Allocation Details'!$A$18:$L$205, MATCH("Customer ID", 'E4 TB Allocation Details'!$A$18:$L$18, 0),FALSE), 'E2 Allocators'!$B$15:$W$361, MATCH('O5 Details by Class &amp; Accounts'!AS$18, 'E2 Allocators'!$B$15:$W$15, 0),FALSE)*$G187)</f>
        <v>0</v>
      </c>
      <c r="AT187" s="1412">
        <f ca="1">IF(ISERROR(VLOOKUP(VLOOKUP($A187, 'E4 TB Allocation Details'!$A$18:$L$205, MATCH("Customer ID", 'E4 TB Allocation Details'!$A$18:$L$18, 0),FALSE), 'E2 Allocators'!$B$15:$W$361, MATCH('O5 Details by Class &amp; Accounts'!AT$18, 'E2 Allocators'!$B$15:$W$15, 0),FALSE)*$G187), 0, VLOOKUP(VLOOKUP($A187, 'E4 TB Allocation Details'!$A$18:$L$205, MATCH("Customer ID", 'E4 TB Allocation Details'!$A$18:$L$18, 0),FALSE), 'E2 Allocators'!$B$15:$W$361, MATCH('O5 Details by Class &amp; Accounts'!AT$18, 'E2 Allocators'!$B$15:$W$15, 0),FALSE)*$G187)</f>
        <v>0</v>
      </c>
      <c r="AU187" s="1412">
        <f ca="1">IF(ISERROR(VLOOKUP(VLOOKUP($A187, 'E4 TB Allocation Details'!$A$18:$L$205, MATCH("Customer ID", 'E4 TB Allocation Details'!$A$18:$L$18, 0),FALSE), 'E2 Allocators'!$B$15:$W$361, MATCH('O5 Details by Class &amp; Accounts'!AU$18, 'E2 Allocators'!$B$15:$W$15, 0),FALSE)*$G187), 0, VLOOKUP(VLOOKUP($A187, 'E4 TB Allocation Details'!$A$18:$L$205, MATCH("Customer ID", 'E4 TB Allocation Details'!$A$18:$L$18, 0),FALSE), 'E2 Allocators'!$B$15:$W$361, MATCH('O5 Details by Class &amp; Accounts'!AU$18, 'E2 Allocators'!$B$15:$W$15, 0),FALSE)*$G187)</f>
        <v>0</v>
      </c>
      <c r="AV187" s="1412">
        <f ca="1">IF(ISERROR(VLOOKUP(VLOOKUP($A187, 'E4 TB Allocation Details'!$A$18:$L$205, MATCH("Customer ID", 'E4 TB Allocation Details'!$A$18:$L$18, 0),FALSE), 'E2 Allocators'!$B$15:$W$361, MATCH('O5 Details by Class &amp; Accounts'!AV$18, 'E2 Allocators'!$B$15:$W$15, 0),FALSE)*$G187), 0, VLOOKUP(VLOOKUP($A187, 'E4 TB Allocation Details'!$A$18:$L$205, MATCH("Customer ID", 'E4 TB Allocation Details'!$A$18:$L$18, 0),FALSE), 'E2 Allocators'!$B$15:$W$361, MATCH('O5 Details by Class &amp; Accounts'!AV$18, 'E2 Allocators'!$B$15:$W$15, 0),FALSE)*$G187)</f>
        <v>0</v>
      </c>
      <c r="AW187" s="1412">
        <f ca="1">IF(ISERROR(VLOOKUP(VLOOKUP($A187, 'E4 TB Allocation Details'!$A$18:$L$205, MATCH("Customer ID", 'E4 TB Allocation Details'!$A$18:$L$18, 0),FALSE), 'E2 Allocators'!$B$15:$W$361, MATCH('O5 Details by Class &amp; Accounts'!AW$18, 'E2 Allocators'!$B$15:$W$15, 0),FALSE)*$G187), 0, VLOOKUP(VLOOKUP($A187, 'E4 TB Allocation Details'!$A$18:$L$205, MATCH("Customer ID", 'E4 TB Allocation Details'!$A$18:$L$18, 0),FALSE), 'E2 Allocators'!$B$15:$W$361, MATCH('O5 Details by Class &amp; Accounts'!AW$18, 'E2 Allocators'!$B$15:$W$15, 0),FALSE)*$G187)</f>
        <v>0</v>
      </c>
      <c r="AX187" s="1412">
        <f t="shared" si="44"/>
        <v>0</v>
      </c>
      <c r="AY187" s="1412">
        <f ca="1">IF(ISERROR(VLOOKUP(VLOOKUP($A187, 'E4 TB Allocation Details'!$A$18:$L$205, MATCH("Misc ID", 'E4 TB Allocation Details'!$A$18:$L$18, 0),FALSE), 'E2 Allocators'!$B$15:$W$361, MATCH('O5 Details by Class &amp; Accounts'!AY$18, 'E2 Allocators'!$B$15:$W$15, 0),FALSE)*$E187), 0, VLOOKUP(VLOOKUP($A187, 'E4 TB Allocation Details'!$A$18:$L$205, MATCH("Misc ID", 'E4 TB Allocation Details'!$A$18:$L$18, 0),FALSE), 'E2 Allocators'!$B$15:$W$361, MATCH('O5 Details by Class &amp; Accounts'!AY$18, 'E2 Allocators'!$B$15:$W$15, 0),FALSE)*$E187)</f>
        <v>0</v>
      </c>
      <c r="AZ187" s="1412">
        <f ca="1">IF(ISERROR(VLOOKUP(VLOOKUP($A187, 'E4 TB Allocation Details'!$A$18:$L$205, MATCH("Misc ID", 'E4 TB Allocation Details'!$A$18:$L$18, 0),FALSE), 'E2 Allocators'!$B$15:$W$361, MATCH('O5 Details by Class &amp; Accounts'!AZ$18, 'E2 Allocators'!$B$15:$W$15, 0),FALSE)*$E187), 0, VLOOKUP(VLOOKUP($A187, 'E4 TB Allocation Details'!$A$18:$L$205, MATCH("Misc ID", 'E4 TB Allocation Details'!$A$18:$L$18, 0),FALSE), 'E2 Allocators'!$B$15:$W$361, MATCH('O5 Details by Class &amp; Accounts'!AZ$18, 'E2 Allocators'!$B$15:$W$15, 0),FALSE)*$E187)</f>
        <v>0</v>
      </c>
      <c r="BA187" s="1412">
        <f ca="1">IF(ISERROR(VLOOKUP(VLOOKUP($A187, 'E4 TB Allocation Details'!$A$18:$L$205, MATCH("Misc ID", 'E4 TB Allocation Details'!$A$18:$L$18, 0),FALSE), 'E2 Allocators'!$B$15:$W$361, MATCH('O5 Details by Class &amp; Accounts'!BA$18, 'E2 Allocators'!$B$15:$W$15, 0),FALSE)*$E187), 0, VLOOKUP(VLOOKUP($A187, 'E4 TB Allocation Details'!$A$18:$L$205, MATCH("Misc ID", 'E4 TB Allocation Details'!$A$18:$L$18, 0),FALSE), 'E2 Allocators'!$B$15:$W$361, MATCH('O5 Details by Class &amp; Accounts'!BA$18, 'E2 Allocators'!$B$15:$W$15, 0),FALSE)*$E187)</f>
        <v>0</v>
      </c>
      <c r="BB187" s="1412">
        <f ca="1">IF(ISERROR(VLOOKUP(VLOOKUP($A187, 'E4 TB Allocation Details'!$A$18:$L$205, MATCH("Misc ID", 'E4 TB Allocation Details'!$A$18:$L$18, 0),FALSE), 'E2 Allocators'!$B$15:$W$361, MATCH('O5 Details by Class &amp; Accounts'!BB$18, 'E2 Allocators'!$B$15:$W$15, 0),FALSE)*$E187), 0, VLOOKUP(VLOOKUP($A187, 'E4 TB Allocation Details'!$A$18:$L$205, MATCH("Misc ID", 'E4 TB Allocation Details'!$A$18:$L$18, 0),FALSE), 'E2 Allocators'!$B$15:$W$361, MATCH('O5 Details by Class &amp; Accounts'!BB$18, 'E2 Allocators'!$B$15:$W$15, 0),FALSE)*$E187)</f>
        <v>0</v>
      </c>
      <c r="BC187" s="1412">
        <f ca="1">IF(ISERROR(VLOOKUP(VLOOKUP($A187, 'E4 TB Allocation Details'!$A$18:$L$205, MATCH("Misc ID", 'E4 TB Allocation Details'!$A$18:$L$18, 0),FALSE), 'E2 Allocators'!$B$15:$W$361, MATCH('O5 Details by Class &amp; Accounts'!BC$18, 'E2 Allocators'!$B$15:$W$15, 0),FALSE)*$E187), 0, VLOOKUP(VLOOKUP($A187, 'E4 TB Allocation Details'!$A$18:$L$205, MATCH("Misc ID", 'E4 TB Allocation Details'!$A$18:$L$18, 0),FALSE), 'E2 Allocators'!$B$15:$W$361, MATCH('O5 Details by Class &amp; Accounts'!BC$18, 'E2 Allocators'!$B$15:$W$15, 0),FALSE)*$E187)</f>
        <v>0</v>
      </c>
      <c r="BD187" s="1412">
        <f ca="1">IF(ISERROR(VLOOKUP(VLOOKUP($A187, 'E4 TB Allocation Details'!$A$18:$L$205, MATCH("Misc ID", 'E4 TB Allocation Details'!$A$18:$L$18, 0),FALSE), 'E2 Allocators'!$B$15:$W$361, MATCH('O5 Details by Class &amp; Accounts'!BD$18, 'E2 Allocators'!$B$15:$W$15, 0),FALSE)*$E187), 0, VLOOKUP(VLOOKUP($A187, 'E4 TB Allocation Details'!$A$18:$L$205, MATCH("Misc ID", 'E4 TB Allocation Details'!$A$18:$L$18, 0),FALSE), 'E2 Allocators'!$B$15:$W$361, MATCH('O5 Details by Class &amp; Accounts'!BD$18, 'E2 Allocators'!$B$15:$W$15, 0),FALSE)*$E187)</f>
        <v>0</v>
      </c>
      <c r="BE187" s="1412">
        <f ca="1">IF(ISERROR(VLOOKUP(VLOOKUP($A187, 'E4 TB Allocation Details'!$A$18:$L$205, MATCH("Misc ID", 'E4 TB Allocation Details'!$A$18:$L$18, 0),FALSE), 'E2 Allocators'!$B$15:$W$361, MATCH('O5 Details by Class &amp; Accounts'!BE$18, 'E2 Allocators'!$B$15:$W$15, 0),FALSE)*$E187), 0, VLOOKUP(VLOOKUP($A187, 'E4 TB Allocation Details'!$A$18:$L$205, MATCH("Misc ID", 'E4 TB Allocation Details'!$A$18:$L$18, 0),FALSE), 'E2 Allocators'!$B$15:$W$361, MATCH('O5 Details by Class &amp; Accounts'!BE$18, 'E2 Allocators'!$B$15:$W$15, 0),FALSE)*$E187)</f>
        <v>0</v>
      </c>
      <c r="BF187" s="1412">
        <f ca="1">IF(ISERROR(VLOOKUP(VLOOKUP($A187, 'E4 TB Allocation Details'!$A$18:$L$205, MATCH("Misc ID", 'E4 TB Allocation Details'!$A$18:$L$18, 0),FALSE), 'E2 Allocators'!$B$15:$W$361, MATCH('O5 Details by Class &amp; Accounts'!BF$18, 'E2 Allocators'!$B$15:$W$15, 0),FALSE)*$E187), 0, VLOOKUP(VLOOKUP($A187, 'E4 TB Allocation Details'!$A$18:$L$205, MATCH("Misc ID", 'E4 TB Allocation Details'!$A$18:$L$18, 0),FALSE), 'E2 Allocators'!$B$15:$W$361, MATCH('O5 Details by Class &amp; Accounts'!BF$18, 'E2 Allocators'!$B$15:$W$15, 0),FALSE)*$E187)</f>
        <v>0</v>
      </c>
      <c r="BG187" s="1412">
        <f ca="1">IF(ISERROR(VLOOKUP(VLOOKUP($A187, 'E4 TB Allocation Details'!$A$18:$L$205, MATCH("Misc ID", 'E4 TB Allocation Details'!$A$18:$L$18, 0),FALSE), 'E2 Allocators'!$B$15:$W$361, MATCH('O5 Details by Class &amp; Accounts'!BG$18, 'E2 Allocators'!$B$15:$W$15, 0),FALSE)*$E187), 0, VLOOKUP(VLOOKUP($A187, 'E4 TB Allocation Details'!$A$18:$L$205, MATCH("Misc ID", 'E4 TB Allocation Details'!$A$18:$L$18, 0),FALSE), 'E2 Allocators'!$B$15:$W$361, MATCH('O5 Details by Class &amp; Accounts'!BG$18, 'E2 Allocators'!$B$15:$W$15, 0),FALSE)*$E187)</f>
        <v>0</v>
      </c>
      <c r="BH187" s="1412">
        <f ca="1">IF(ISERROR(VLOOKUP(VLOOKUP($A187, 'E4 TB Allocation Details'!$A$18:$L$205, MATCH("Misc ID", 'E4 TB Allocation Details'!$A$18:$L$18, 0),FALSE), 'E2 Allocators'!$B$15:$W$361, MATCH('O5 Details by Class &amp; Accounts'!BH$18, 'E2 Allocators'!$B$15:$W$15, 0),FALSE)*$E187), 0, VLOOKUP(VLOOKUP($A187, 'E4 TB Allocation Details'!$A$18:$L$205, MATCH("Misc ID", 'E4 TB Allocation Details'!$A$18:$L$18, 0),FALSE), 'E2 Allocators'!$B$15:$W$361, MATCH('O5 Details by Class &amp; Accounts'!BH$18, 'E2 Allocators'!$B$15:$W$15, 0),FALSE)*$E187)</f>
        <v>0</v>
      </c>
      <c r="BI187" s="1412">
        <f ca="1">IF(ISERROR(VLOOKUP(VLOOKUP($A187, 'E4 TB Allocation Details'!$A$18:$L$205, MATCH("Misc ID", 'E4 TB Allocation Details'!$A$18:$L$18, 0),FALSE), 'E2 Allocators'!$B$15:$W$361, MATCH('O5 Details by Class &amp; Accounts'!BI$18, 'E2 Allocators'!$B$15:$W$15, 0),FALSE)*$E187), 0, VLOOKUP(VLOOKUP($A187, 'E4 TB Allocation Details'!$A$18:$L$205, MATCH("Misc ID", 'E4 TB Allocation Details'!$A$18:$L$18, 0),FALSE), 'E2 Allocators'!$B$15:$W$361, MATCH('O5 Details by Class &amp; Accounts'!BI$18, 'E2 Allocators'!$B$15:$W$15, 0),FALSE)*$E187)</f>
        <v>0</v>
      </c>
      <c r="BJ187" s="1412">
        <f ca="1">IF(ISERROR(VLOOKUP(VLOOKUP($A187, 'E4 TB Allocation Details'!$A$18:$L$205, MATCH("Misc ID", 'E4 TB Allocation Details'!$A$18:$L$18, 0),FALSE), 'E2 Allocators'!$B$15:$W$361, MATCH('O5 Details by Class &amp; Accounts'!BJ$18, 'E2 Allocators'!$B$15:$W$15, 0),FALSE)*$E187), 0, VLOOKUP(VLOOKUP($A187, 'E4 TB Allocation Details'!$A$18:$L$205, MATCH("Misc ID", 'E4 TB Allocation Details'!$A$18:$L$18, 0),FALSE), 'E2 Allocators'!$B$15:$W$361, MATCH('O5 Details by Class &amp; Accounts'!BJ$18, 'E2 Allocators'!$B$15:$W$15, 0),FALSE)*$E187)</f>
        <v>0</v>
      </c>
      <c r="BK187" s="1412">
        <f ca="1">IF(ISERROR(VLOOKUP(VLOOKUP($A187, 'E4 TB Allocation Details'!$A$18:$L$205, MATCH("Misc ID", 'E4 TB Allocation Details'!$A$18:$L$18, 0),FALSE), 'E2 Allocators'!$B$15:$W$361, MATCH('O5 Details by Class &amp; Accounts'!BK$18, 'E2 Allocators'!$B$15:$W$15, 0),FALSE)*$E187), 0, VLOOKUP(VLOOKUP($A187, 'E4 TB Allocation Details'!$A$18:$L$205, MATCH("Misc ID", 'E4 TB Allocation Details'!$A$18:$L$18, 0),FALSE), 'E2 Allocators'!$B$15:$W$361, MATCH('O5 Details by Class &amp; Accounts'!BK$18, 'E2 Allocators'!$B$15:$W$15, 0),FALSE)*$E187)</f>
        <v>0</v>
      </c>
      <c r="BL187" s="1412">
        <f ca="1">IF(ISERROR(VLOOKUP(VLOOKUP($A187, 'E4 TB Allocation Details'!$A$18:$L$205, MATCH("Misc ID", 'E4 TB Allocation Details'!$A$18:$L$18, 0),FALSE), 'E2 Allocators'!$B$15:$W$361, MATCH('O5 Details by Class &amp; Accounts'!BL$18, 'E2 Allocators'!$B$15:$W$15, 0),FALSE)*$E187), 0, VLOOKUP(VLOOKUP($A187, 'E4 TB Allocation Details'!$A$18:$L$205, MATCH("Misc ID", 'E4 TB Allocation Details'!$A$18:$L$18, 0),FALSE), 'E2 Allocators'!$B$15:$W$361, MATCH('O5 Details by Class &amp; Accounts'!BL$18, 'E2 Allocators'!$B$15:$W$15, 0),FALSE)*$E187)</f>
        <v>0</v>
      </c>
      <c r="BM187" s="1412">
        <f ca="1">IF(ISERROR(VLOOKUP(VLOOKUP($A187, 'E4 TB Allocation Details'!$A$18:$L$205, MATCH("Misc ID", 'E4 TB Allocation Details'!$A$18:$L$18, 0),FALSE), 'E2 Allocators'!$B$15:$W$361, MATCH('O5 Details by Class &amp; Accounts'!BM$18, 'E2 Allocators'!$B$15:$W$15, 0),FALSE)*$E187), 0, VLOOKUP(VLOOKUP($A187, 'E4 TB Allocation Details'!$A$18:$L$205, MATCH("Misc ID", 'E4 TB Allocation Details'!$A$18:$L$18, 0),FALSE), 'E2 Allocators'!$B$15:$W$361, MATCH('O5 Details by Class &amp; Accounts'!BM$18, 'E2 Allocators'!$B$15:$W$15, 0),FALSE)*$E187)</f>
        <v>0</v>
      </c>
      <c r="BN187" s="1412">
        <f ca="1">IF(ISERROR(VLOOKUP(VLOOKUP($A187, 'E4 TB Allocation Details'!$A$18:$L$205, MATCH("Misc ID", 'E4 TB Allocation Details'!$A$18:$L$18, 0),FALSE), 'E2 Allocators'!$B$15:$W$361, MATCH('O5 Details by Class &amp; Accounts'!BN$18, 'E2 Allocators'!$B$15:$W$15, 0),FALSE)*$E187), 0, VLOOKUP(VLOOKUP($A187, 'E4 TB Allocation Details'!$A$18:$L$205, MATCH("Misc ID", 'E4 TB Allocation Details'!$A$18:$L$18, 0),FALSE), 'E2 Allocators'!$B$15:$W$361, MATCH('O5 Details by Class &amp; Accounts'!BN$18, 'E2 Allocators'!$B$15:$W$15, 0),FALSE)*$E187)</f>
        <v>0</v>
      </c>
      <c r="BO187" s="1412">
        <f ca="1">IF(ISERROR(VLOOKUP(VLOOKUP($A187, 'E4 TB Allocation Details'!$A$18:$L$205, MATCH("Misc ID", 'E4 TB Allocation Details'!$A$18:$L$18, 0),FALSE), 'E2 Allocators'!$B$15:$W$361, MATCH('O5 Details by Class &amp; Accounts'!BO$18, 'E2 Allocators'!$B$15:$W$15, 0),FALSE)*$E187), 0, VLOOKUP(VLOOKUP($A187, 'E4 TB Allocation Details'!$A$18:$L$205, MATCH("Misc ID", 'E4 TB Allocation Details'!$A$18:$L$18, 0),FALSE), 'E2 Allocators'!$B$15:$W$361, MATCH('O5 Details by Class &amp; Accounts'!BO$18, 'E2 Allocators'!$B$15:$W$15, 0),FALSE)*$E187)</f>
        <v>0</v>
      </c>
      <c r="BP187" s="1412">
        <f ca="1">IF(ISERROR(VLOOKUP(VLOOKUP($A187, 'E4 TB Allocation Details'!$A$18:$L$205, MATCH("Misc ID", 'E4 TB Allocation Details'!$A$18:$L$18, 0),FALSE), 'E2 Allocators'!$B$15:$W$361, MATCH('O5 Details by Class &amp; Accounts'!BP$18, 'E2 Allocators'!$B$15:$W$15, 0),FALSE)*$E187), 0, VLOOKUP(VLOOKUP($A187, 'E4 TB Allocation Details'!$A$18:$L$205, MATCH("Misc ID", 'E4 TB Allocation Details'!$A$18:$L$18, 0),FALSE), 'E2 Allocators'!$B$15:$W$361, MATCH('O5 Details by Class &amp; Accounts'!BP$18, 'E2 Allocators'!$B$15:$W$15, 0),FALSE)*$E187)</f>
        <v>0</v>
      </c>
      <c r="BQ187" s="1412">
        <f ca="1">IF(ISERROR(VLOOKUP(VLOOKUP($A187, 'E4 TB Allocation Details'!$A$18:$L$205, MATCH("Misc ID", 'E4 TB Allocation Details'!$A$18:$L$18, 0),FALSE), 'E2 Allocators'!$B$15:$W$361, MATCH('O5 Details by Class &amp; Accounts'!BQ$18, 'E2 Allocators'!$B$15:$W$15, 0),FALSE)*$E187), 0, VLOOKUP(VLOOKUP($A187, 'E4 TB Allocation Details'!$A$18:$L$205, MATCH("Misc ID", 'E4 TB Allocation Details'!$A$18:$L$18, 0),FALSE), 'E2 Allocators'!$B$15:$W$361, MATCH('O5 Details by Class &amp; Accounts'!BQ$18, 'E2 Allocators'!$B$15:$W$15, 0),FALSE)*$E187)</f>
        <v>0</v>
      </c>
      <c r="BR187" s="1412">
        <f ca="1">IF(ISERROR(VLOOKUP(VLOOKUP($A187, 'E4 TB Allocation Details'!$A$18:$L$205, MATCH("Misc ID", 'E4 TB Allocation Details'!$A$18:$L$18, 0),FALSE), 'E2 Allocators'!$B$15:$W$361, MATCH('O5 Details by Class &amp; Accounts'!BR$18, 'E2 Allocators'!$B$15:$W$15, 0),FALSE)*$E187), 0, VLOOKUP(VLOOKUP($A187, 'E4 TB Allocation Details'!$A$18:$L$205, MATCH("Misc ID", 'E4 TB Allocation Details'!$A$18:$L$18, 0),FALSE), 'E2 Allocators'!$B$15:$W$361, MATCH('O5 Details by Class &amp; Accounts'!BR$18, 'E2 Allocators'!$B$15:$W$15, 0),FALSE)*$E187)</f>
        <v>0</v>
      </c>
      <c r="BS187" s="1412">
        <f t="shared" si="41"/>
        <v>0</v>
      </c>
      <c r="BT187" s="1412">
        <f ca="1">IF(ISERROR(VLOOKUP(VLOOKUP($A187, 'E4 TB Allocation Details'!$A$18:$L$205, MATCH("A &amp; G ID", 'E4 TB Allocation Details'!$A$18:$L$18, 0),FALSE), 'E2 Allocators'!$B$15:$W$361, MATCH('O5 Details by Class &amp; Accounts'!BT$18, 'E2 Allocators'!$B$15:$W$15, 0),FALSE)*$E187), 0, VLOOKUP(VLOOKUP($A187, 'E4 TB Allocation Details'!$A$18:$L$205, MATCH("A &amp; G ID", 'E4 TB Allocation Details'!$A$18:$L$18, 0),FALSE), 'E2 Allocators'!$B$15:$W$361, MATCH('O5 Details by Class &amp; Accounts'!BT$18, 'E2 Allocators'!$B$15:$W$15, 0),FALSE)*$E187)</f>
        <v>57674.867739786299</v>
      </c>
      <c r="BU187" s="1412">
        <f ca="1">IF(ISERROR(VLOOKUP(VLOOKUP($A187, 'E4 TB Allocation Details'!$A$18:$L$205, MATCH("A &amp; G ID", 'E4 TB Allocation Details'!$A$18:$L$18, 0),FALSE), 'E2 Allocators'!$B$15:$W$361, MATCH('O5 Details by Class &amp; Accounts'!BU$18, 'E2 Allocators'!$B$15:$W$15, 0),FALSE)*$E187), 0, VLOOKUP(VLOOKUP($A187, 'E4 TB Allocation Details'!$A$18:$L$205, MATCH("A &amp; G ID", 'E4 TB Allocation Details'!$A$18:$L$18, 0),FALSE), 'E2 Allocators'!$B$15:$W$361, MATCH('O5 Details by Class &amp; Accounts'!BU$18, 'E2 Allocators'!$B$15:$W$15, 0),FALSE)*$E187)</f>
        <v>16246.629671021426</v>
      </c>
      <c r="BV187" s="1412">
        <f ca="1">IF(ISERROR(VLOOKUP(VLOOKUP($A187, 'E4 TB Allocation Details'!$A$18:$L$205, MATCH("A &amp; G ID", 'E4 TB Allocation Details'!$A$18:$L$18, 0),FALSE), 'E2 Allocators'!$B$15:$W$361, MATCH('O5 Details by Class &amp; Accounts'!BV$18, 'E2 Allocators'!$B$15:$W$15, 0),FALSE)*$E187), 0, VLOOKUP(VLOOKUP($A187, 'E4 TB Allocation Details'!$A$18:$L$205, MATCH("A &amp; G ID", 'E4 TB Allocation Details'!$A$18:$L$18, 0),FALSE), 'E2 Allocators'!$B$15:$W$361, MATCH('O5 Details by Class &amp; Accounts'!BV$18, 'E2 Allocators'!$B$15:$W$15, 0),FALSE)*$E187)</f>
        <v>17475.682745946317</v>
      </c>
      <c r="BW187" s="1412">
        <f ca="1">IF(ISERROR(VLOOKUP(VLOOKUP($A187, 'E4 TB Allocation Details'!$A$18:$L$205, MATCH("A &amp; G ID", 'E4 TB Allocation Details'!$A$18:$L$18, 0),FALSE), 'E2 Allocators'!$B$15:$W$361, MATCH('O5 Details by Class &amp; Accounts'!BW$18, 'E2 Allocators'!$B$15:$W$15, 0),FALSE)*$E187), 0, VLOOKUP(VLOOKUP($A187, 'E4 TB Allocation Details'!$A$18:$L$205, MATCH("A &amp; G ID", 'E4 TB Allocation Details'!$A$18:$L$18, 0),FALSE), 'E2 Allocators'!$B$15:$W$361, MATCH('O5 Details by Class &amp; Accounts'!BW$18, 'E2 Allocators'!$B$15:$W$15, 0),FALSE)*$E187)</f>
        <v>0</v>
      </c>
      <c r="BX187" s="1412">
        <f ca="1">IF(ISERROR(VLOOKUP(VLOOKUP($A187, 'E4 TB Allocation Details'!$A$18:$L$205, MATCH("A &amp; G ID", 'E4 TB Allocation Details'!$A$18:$L$18, 0),FALSE), 'E2 Allocators'!$B$15:$W$361, MATCH('O5 Details by Class &amp; Accounts'!BX$18, 'E2 Allocators'!$B$15:$W$15, 0),FALSE)*$E187), 0, VLOOKUP(VLOOKUP($A187, 'E4 TB Allocation Details'!$A$18:$L$205, MATCH("A &amp; G ID", 'E4 TB Allocation Details'!$A$18:$L$18, 0),FALSE), 'E2 Allocators'!$B$15:$W$361, MATCH('O5 Details by Class &amp; Accounts'!BX$18, 'E2 Allocators'!$B$15:$W$15, 0),FALSE)*$E187)</f>
        <v>0</v>
      </c>
      <c r="BY187" s="1412">
        <f ca="1">IF(ISERROR(VLOOKUP(VLOOKUP($A187, 'E4 TB Allocation Details'!$A$18:$L$205, MATCH("A &amp; G ID", 'E4 TB Allocation Details'!$A$18:$L$18, 0),FALSE), 'E2 Allocators'!$B$15:$W$361, MATCH('O5 Details by Class &amp; Accounts'!BY$18, 'E2 Allocators'!$B$15:$W$15, 0),FALSE)*$E187), 0, VLOOKUP(VLOOKUP($A187, 'E4 TB Allocation Details'!$A$18:$L$205, MATCH("A &amp; G ID", 'E4 TB Allocation Details'!$A$18:$L$18, 0),FALSE), 'E2 Allocators'!$B$15:$W$361, MATCH('O5 Details by Class &amp; Accounts'!BY$18, 'E2 Allocators'!$B$15:$W$15, 0),FALSE)*$E187)</f>
        <v>0</v>
      </c>
      <c r="BZ187" s="1412">
        <f ca="1">IF(ISERROR(VLOOKUP(VLOOKUP($A187, 'E4 TB Allocation Details'!$A$18:$L$205, MATCH("A &amp; G ID", 'E4 TB Allocation Details'!$A$18:$L$18, 0),FALSE), 'E2 Allocators'!$B$15:$W$361, MATCH('O5 Details by Class &amp; Accounts'!BZ$18, 'E2 Allocators'!$B$15:$W$15, 0),FALSE)*$E187), 0, VLOOKUP(VLOOKUP($A187, 'E4 TB Allocation Details'!$A$18:$L$205, MATCH("A &amp; G ID", 'E4 TB Allocation Details'!$A$18:$L$18, 0),FALSE), 'E2 Allocators'!$B$15:$W$361, MATCH('O5 Details by Class &amp; Accounts'!BZ$18, 'E2 Allocators'!$B$15:$W$15, 0),FALSE)*$E187)</f>
        <v>4114.3048598940868</v>
      </c>
      <c r="CA187" s="1412">
        <f ca="1">IF(ISERROR(VLOOKUP(VLOOKUP($A187, 'E4 TB Allocation Details'!$A$18:$L$205, MATCH("A &amp; G ID", 'E4 TB Allocation Details'!$A$18:$L$18, 0),FALSE), 'E2 Allocators'!$B$15:$W$361, MATCH('O5 Details by Class &amp; Accounts'!CA$18, 'E2 Allocators'!$B$15:$W$15, 0),FALSE)*$E187), 0, VLOOKUP(VLOOKUP($A187, 'E4 TB Allocation Details'!$A$18:$L$205, MATCH("A &amp; G ID", 'E4 TB Allocation Details'!$A$18:$L$18, 0),FALSE), 'E2 Allocators'!$B$15:$W$361, MATCH('O5 Details by Class &amp; Accounts'!CA$18, 'E2 Allocators'!$B$15:$W$15, 0),FALSE)*$E187)</f>
        <v>259.54813591943139</v>
      </c>
      <c r="CB187" s="1412">
        <f ca="1">IF(ISERROR(VLOOKUP(VLOOKUP($A187, 'E4 TB Allocation Details'!$A$18:$L$205, MATCH("A &amp; G ID", 'E4 TB Allocation Details'!$A$18:$L$18, 0),FALSE), 'E2 Allocators'!$B$15:$W$361, MATCH('O5 Details by Class &amp; Accounts'!CB$18, 'E2 Allocators'!$B$15:$W$15, 0),FALSE)*$E187), 0, VLOOKUP(VLOOKUP($A187, 'E4 TB Allocation Details'!$A$18:$L$205, MATCH("A &amp; G ID", 'E4 TB Allocation Details'!$A$18:$L$18, 0),FALSE), 'E2 Allocators'!$B$15:$W$361, MATCH('O5 Details by Class &amp; Accounts'!CB$18, 'E2 Allocators'!$B$15:$W$15, 0),FALSE)*$E187)</f>
        <v>228.96684743243873</v>
      </c>
      <c r="CC187" s="1412">
        <f ca="1">IF(ISERROR(VLOOKUP(VLOOKUP($A187, 'E4 TB Allocation Details'!$A$18:$L$205, MATCH("A &amp; G ID", 'E4 TB Allocation Details'!$A$18:$L$18, 0),FALSE), 'E2 Allocators'!$B$15:$W$361, MATCH('O5 Details by Class &amp; Accounts'!CC$18, 'E2 Allocators'!$B$15:$W$15, 0),FALSE)*$E187), 0, VLOOKUP(VLOOKUP($A187, 'E4 TB Allocation Details'!$A$18:$L$205, MATCH("A &amp; G ID", 'E4 TB Allocation Details'!$A$18:$L$18, 0),FALSE), 'E2 Allocators'!$B$15:$W$361, MATCH('O5 Details by Class &amp; Accounts'!CC$18, 'E2 Allocators'!$B$15:$W$15, 0),FALSE)*$E187)</f>
        <v>0</v>
      </c>
      <c r="CD187" s="1412">
        <f ca="1">IF(ISERROR(VLOOKUP(VLOOKUP($A187, 'E4 TB Allocation Details'!$A$18:$L$205, MATCH("A &amp; G ID", 'E4 TB Allocation Details'!$A$18:$L$18, 0),FALSE), 'E2 Allocators'!$B$15:$W$361, MATCH('O5 Details by Class &amp; Accounts'!CD$18, 'E2 Allocators'!$B$15:$W$15, 0),FALSE)*$E187), 0, VLOOKUP(VLOOKUP($A187, 'E4 TB Allocation Details'!$A$18:$L$205, MATCH("A &amp; G ID", 'E4 TB Allocation Details'!$A$18:$L$18, 0),FALSE), 'E2 Allocators'!$B$15:$W$361, MATCH('O5 Details by Class &amp; Accounts'!CD$18, 'E2 Allocators'!$B$15:$W$15, 0),FALSE)*$E187)</f>
        <v>0</v>
      </c>
      <c r="CE187" s="1412">
        <f ca="1">IF(ISERROR(VLOOKUP(VLOOKUP($A187, 'E4 TB Allocation Details'!$A$18:$L$205, MATCH("A &amp; G ID", 'E4 TB Allocation Details'!$A$18:$L$18, 0),FALSE), 'E2 Allocators'!$B$15:$W$361, MATCH('O5 Details by Class &amp; Accounts'!CE$18, 'E2 Allocators'!$B$15:$W$15, 0),FALSE)*$E187), 0, VLOOKUP(VLOOKUP($A187, 'E4 TB Allocation Details'!$A$18:$L$205, MATCH("A &amp; G ID", 'E4 TB Allocation Details'!$A$18:$L$18, 0),FALSE), 'E2 Allocators'!$B$15:$W$361, MATCH('O5 Details by Class &amp; Accounts'!CE$18, 'E2 Allocators'!$B$15:$W$15, 0),FALSE)*$E187)</f>
        <v>0</v>
      </c>
      <c r="CF187" s="1412">
        <f ca="1">IF(ISERROR(VLOOKUP(VLOOKUP($A187, 'E4 TB Allocation Details'!$A$18:$L$205, MATCH("A &amp; G ID", 'E4 TB Allocation Details'!$A$18:$L$18, 0),FALSE), 'E2 Allocators'!$B$15:$W$361, MATCH('O5 Details by Class &amp; Accounts'!CF$18, 'E2 Allocators'!$B$15:$W$15, 0),FALSE)*$E187), 0, VLOOKUP(VLOOKUP($A187, 'E4 TB Allocation Details'!$A$18:$L$205, MATCH("A &amp; G ID", 'E4 TB Allocation Details'!$A$18:$L$18, 0),FALSE), 'E2 Allocators'!$B$15:$W$361, MATCH('O5 Details by Class &amp; Accounts'!CF$18, 'E2 Allocators'!$B$15:$W$15, 0),FALSE)*$E187)</f>
        <v>0</v>
      </c>
      <c r="CG187" s="1412">
        <f ca="1">IF(ISERROR(VLOOKUP(VLOOKUP($A187, 'E4 TB Allocation Details'!$A$18:$L$205, MATCH("A &amp; G ID", 'E4 TB Allocation Details'!$A$18:$L$18, 0),FALSE), 'E2 Allocators'!$B$15:$W$361, MATCH('O5 Details by Class &amp; Accounts'!CG$18, 'E2 Allocators'!$B$15:$W$15, 0),FALSE)*$E187), 0, VLOOKUP(VLOOKUP($A187, 'E4 TB Allocation Details'!$A$18:$L$205, MATCH("A &amp; G ID", 'E4 TB Allocation Details'!$A$18:$L$18, 0),FALSE), 'E2 Allocators'!$B$15:$W$361, MATCH('O5 Details by Class &amp; Accounts'!CG$18, 'E2 Allocators'!$B$15:$W$15, 0),FALSE)*$E187)</f>
        <v>0</v>
      </c>
      <c r="CH187" s="1412">
        <f ca="1">IF(ISERROR(VLOOKUP(VLOOKUP($A187, 'E4 TB Allocation Details'!$A$18:$L$205, MATCH("A &amp; G ID", 'E4 TB Allocation Details'!$A$18:$L$18, 0),FALSE), 'E2 Allocators'!$B$15:$W$361, MATCH('O5 Details by Class &amp; Accounts'!CH$18, 'E2 Allocators'!$B$15:$W$15, 0),FALSE)*$E187), 0, VLOOKUP(VLOOKUP($A187, 'E4 TB Allocation Details'!$A$18:$L$205, MATCH("A &amp; G ID", 'E4 TB Allocation Details'!$A$18:$L$18, 0),FALSE), 'E2 Allocators'!$B$15:$W$361, MATCH('O5 Details by Class &amp; Accounts'!CH$18, 'E2 Allocators'!$B$15:$W$15, 0),FALSE)*$E187)</f>
        <v>0</v>
      </c>
      <c r="CI187" s="1412">
        <f ca="1">IF(ISERROR(VLOOKUP(VLOOKUP($A187, 'E4 TB Allocation Details'!$A$18:$L$205, MATCH("A &amp; G ID", 'E4 TB Allocation Details'!$A$18:$L$18, 0),FALSE), 'E2 Allocators'!$B$15:$W$361, MATCH('O5 Details by Class &amp; Accounts'!CI$18, 'E2 Allocators'!$B$15:$W$15, 0),FALSE)*$E187), 0, VLOOKUP(VLOOKUP($A187, 'E4 TB Allocation Details'!$A$18:$L$205, MATCH("A &amp; G ID", 'E4 TB Allocation Details'!$A$18:$L$18, 0),FALSE), 'E2 Allocators'!$B$15:$W$361, MATCH('O5 Details by Class &amp; Accounts'!CI$18, 'E2 Allocators'!$B$15:$W$15, 0),FALSE)*$E187)</f>
        <v>0</v>
      </c>
      <c r="CJ187" s="1412">
        <f ca="1">IF(ISERROR(VLOOKUP(VLOOKUP($A187, 'E4 TB Allocation Details'!$A$18:$L$205, MATCH("A &amp; G ID", 'E4 TB Allocation Details'!$A$18:$L$18, 0),FALSE), 'E2 Allocators'!$B$15:$W$361, MATCH('O5 Details by Class &amp; Accounts'!CJ$18, 'E2 Allocators'!$B$15:$W$15, 0),FALSE)*$E187), 0, VLOOKUP(VLOOKUP($A187, 'E4 TB Allocation Details'!$A$18:$L$205, MATCH("A &amp; G ID", 'E4 TB Allocation Details'!$A$18:$L$18, 0),FALSE), 'E2 Allocators'!$B$15:$W$361, MATCH('O5 Details by Class &amp; Accounts'!CJ$18, 'E2 Allocators'!$B$15:$W$15, 0),FALSE)*$E187)</f>
        <v>0</v>
      </c>
      <c r="CK187" s="1412">
        <f ca="1">IF(ISERROR(VLOOKUP(VLOOKUP($A187, 'E4 TB Allocation Details'!$A$18:$L$205, MATCH("A &amp; G ID", 'E4 TB Allocation Details'!$A$18:$L$18, 0),FALSE), 'E2 Allocators'!$B$15:$W$361, MATCH('O5 Details by Class &amp; Accounts'!CK$18, 'E2 Allocators'!$B$15:$W$15, 0),FALSE)*$E187), 0, VLOOKUP(VLOOKUP($A187, 'E4 TB Allocation Details'!$A$18:$L$205, MATCH("A &amp; G ID", 'E4 TB Allocation Details'!$A$18:$L$18, 0),FALSE), 'E2 Allocators'!$B$15:$W$361, MATCH('O5 Details by Class &amp; Accounts'!CK$18, 'E2 Allocators'!$B$15:$W$15, 0),FALSE)*$E187)</f>
        <v>0</v>
      </c>
      <c r="CL187" s="1412">
        <f ca="1">IF(ISERROR(VLOOKUP(VLOOKUP($A187, 'E4 TB Allocation Details'!$A$18:$L$205, MATCH("A &amp; G ID", 'E4 TB Allocation Details'!$A$18:$L$18, 0),FALSE), 'E2 Allocators'!$B$15:$W$361, MATCH('O5 Details by Class &amp; Accounts'!CL$18, 'E2 Allocators'!$B$15:$W$15, 0),FALSE)*$E187), 0, VLOOKUP(VLOOKUP($A187, 'E4 TB Allocation Details'!$A$18:$L$205, MATCH("A &amp; G ID", 'E4 TB Allocation Details'!$A$18:$L$18, 0),FALSE), 'E2 Allocators'!$B$15:$W$361, MATCH('O5 Details by Class &amp; Accounts'!CL$18, 'E2 Allocators'!$B$15:$W$15, 0),FALSE)*$E187)</f>
        <v>0</v>
      </c>
      <c r="CM187" s="1412">
        <f ca="1">IF(ISERROR(VLOOKUP(VLOOKUP($A187, 'E4 TB Allocation Details'!$A$18:$L$205, MATCH("A &amp; G ID", 'E4 TB Allocation Details'!$A$18:$L$18, 0),FALSE), 'E2 Allocators'!$B$15:$W$361, MATCH('O5 Details by Class &amp; Accounts'!CM$18, 'E2 Allocators'!$B$15:$W$15, 0),FALSE)*$E187), 0, VLOOKUP(VLOOKUP($A187, 'E4 TB Allocation Details'!$A$18:$L$205, MATCH("A &amp; G ID", 'E4 TB Allocation Details'!$A$18:$L$18, 0),FALSE), 'E2 Allocators'!$B$15:$W$361, MATCH('O5 Details by Class &amp; Accounts'!CM$18, 'E2 Allocators'!$B$15:$W$15, 0),FALSE)*$E187)</f>
        <v>0</v>
      </c>
      <c r="CN187" s="1412">
        <f t="shared" si="45"/>
        <v>96000</v>
      </c>
      <c r="CO187" s="1792">
        <f t="shared" si="43"/>
        <v>0</v>
      </c>
      <c r="CQ187" s="2087" t="s">
        <v>675</v>
      </c>
    </row>
    <row r="188" spans="1:95" s="81" customFormat="1" ht="12.75">
      <c r="A188" s="1170">
        <v>5670</v>
      </c>
      <c r="B188" s="452" t="s">
        <v>1348</v>
      </c>
      <c r="C188" s="1789">
        <f ca="1">IF(ISERROR(VLOOKUP($A188,'I3 TB Data'!$A$23:$H$458,MATCH('O5 Details by Class &amp; Accounts'!$C$18, 'I3 TB Data'!$A$23:$H$23,0),0)), 0, VLOOKUP($A188,'I3 TB Data'!$A$23:$H$458,MATCH('O5 Details by Class &amp; Accounts'!$C$18,'I3 TB Data'!$A$23:$H$23,0),0))</f>
        <v>0</v>
      </c>
      <c r="D188" s="1790"/>
      <c r="E188" s="1789">
        <f t="shared" si="46"/>
        <v>0</v>
      </c>
      <c r="F188" s="1791"/>
      <c r="G188" s="1791"/>
      <c r="H188" s="1412">
        <f t="shared" si="39"/>
        <v>0</v>
      </c>
      <c r="I188" s="1412">
        <f ca="1">IF(ISERROR(VLOOKUP(VLOOKUP($A188, 'E4 TB Allocation Details'!$A$18:$L$205, MATCH("Demand ID", 'E4 TB Allocation Details'!$A$18:$L$18, 0),FALSE), 'E2 Allocators'!$B$15:$W$361, MATCH('O5 Details by Class &amp; Accounts'!I$18, 'E2 Allocators'!$B$15:$W$15, 0),FALSE)*$F188), 0, VLOOKUP(VLOOKUP($A188, 'E4 TB Allocation Details'!$A$18:$L$205, MATCH("Demand ID", 'E4 TB Allocation Details'!$A$18:$L$18, 0),FALSE), 'E2 Allocators'!$B$15:$W$361, MATCH('O5 Details by Class &amp; Accounts'!I$18, 'E2 Allocators'!$B$15:$W$15, 0),FALSE)*$F188)</f>
        <v>0</v>
      </c>
      <c r="J188" s="1412">
        <f ca="1">IF(ISERROR(VLOOKUP(VLOOKUP($A188, 'E4 TB Allocation Details'!$A$18:$L$205, MATCH("Demand ID", 'E4 TB Allocation Details'!$A$18:$L$18, 0),FALSE), 'E2 Allocators'!$B$15:$W$361, MATCH('O5 Details by Class &amp; Accounts'!J$18, 'E2 Allocators'!$B$15:$W$15, 0),FALSE)*$F188), 0, VLOOKUP(VLOOKUP($A188, 'E4 TB Allocation Details'!$A$18:$L$205, MATCH("Demand ID", 'E4 TB Allocation Details'!$A$18:$L$18, 0),FALSE), 'E2 Allocators'!$B$15:$W$361, MATCH('O5 Details by Class &amp; Accounts'!J$18, 'E2 Allocators'!$B$15:$W$15, 0),FALSE)*$F188)</f>
        <v>0</v>
      </c>
      <c r="K188" s="1412">
        <f ca="1">IF(ISERROR(VLOOKUP(VLOOKUP($A188, 'E4 TB Allocation Details'!$A$18:$L$205, MATCH("Demand ID", 'E4 TB Allocation Details'!$A$18:$L$18, 0),FALSE), 'E2 Allocators'!$B$15:$W$361, MATCH('O5 Details by Class &amp; Accounts'!K$18, 'E2 Allocators'!$B$15:$W$15, 0),FALSE)*$F188), 0, VLOOKUP(VLOOKUP($A188, 'E4 TB Allocation Details'!$A$18:$L$205, MATCH("Demand ID", 'E4 TB Allocation Details'!$A$18:$L$18, 0),FALSE), 'E2 Allocators'!$B$15:$W$361, MATCH('O5 Details by Class &amp; Accounts'!K$18, 'E2 Allocators'!$B$15:$W$15, 0),FALSE)*$F188)</f>
        <v>0</v>
      </c>
      <c r="L188" s="1412">
        <f ca="1">IF(ISERROR(VLOOKUP(VLOOKUP($A188, 'E4 TB Allocation Details'!$A$18:$L$205, MATCH("Demand ID", 'E4 TB Allocation Details'!$A$18:$L$18, 0),FALSE), 'E2 Allocators'!$B$15:$W$361, MATCH('O5 Details by Class &amp; Accounts'!L$18, 'E2 Allocators'!$B$15:$W$15, 0),FALSE)*$F188), 0, VLOOKUP(VLOOKUP($A188, 'E4 TB Allocation Details'!$A$18:$L$205, MATCH("Demand ID", 'E4 TB Allocation Details'!$A$18:$L$18, 0),FALSE), 'E2 Allocators'!$B$15:$W$361, MATCH('O5 Details by Class &amp; Accounts'!L$18, 'E2 Allocators'!$B$15:$W$15, 0),FALSE)*$F188)</f>
        <v>0</v>
      </c>
      <c r="M188" s="1412">
        <f ca="1">IF(ISERROR(VLOOKUP(VLOOKUP($A188, 'E4 TB Allocation Details'!$A$18:$L$205, MATCH("Demand ID", 'E4 TB Allocation Details'!$A$18:$L$18, 0),FALSE), 'E2 Allocators'!$B$15:$W$361, MATCH('O5 Details by Class &amp; Accounts'!M$18, 'E2 Allocators'!$B$15:$W$15, 0),FALSE)*$F188), 0, VLOOKUP(VLOOKUP($A188, 'E4 TB Allocation Details'!$A$18:$L$205, MATCH("Demand ID", 'E4 TB Allocation Details'!$A$18:$L$18, 0),FALSE), 'E2 Allocators'!$B$15:$W$361, MATCH('O5 Details by Class &amp; Accounts'!M$18, 'E2 Allocators'!$B$15:$W$15, 0),FALSE)*$F188)</f>
        <v>0</v>
      </c>
      <c r="N188" s="1412">
        <f ca="1">IF(ISERROR(VLOOKUP(VLOOKUP($A188, 'E4 TB Allocation Details'!$A$18:$L$205, MATCH("Demand ID", 'E4 TB Allocation Details'!$A$18:$L$18, 0),FALSE), 'E2 Allocators'!$B$15:$W$361, MATCH('O5 Details by Class &amp; Accounts'!N$18, 'E2 Allocators'!$B$15:$W$15, 0),FALSE)*$F188), 0, VLOOKUP(VLOOKUP($A188, 'E4 TB Allocation Details'!$A$18:$L$205, MATCH("Demand ID", 'E4 TB Allocation Details'!$A$18:$L$18, 0),FALSE), 'E2 Allocators'!$B$15:$W$361, MATCH('O5 Details by Class &amp; Accounts'!N$18, 'E2 Allocators'!$B$15:$W$15, 0),FALSE)*$F188)</f>
        <v>0</v>
      </c>
      <c r="O188" s="1412">
        <f ca="1">IF(ISERROR(VLOOKUP(VLOOKUP($A188, 'E4 TB Allocation Details'!$A$18:$L$205, MATCH("Demand ID", 'E4 TB Allocation Details'!$A$18:$L$18, 0),FALSE), 'E2 Allocators'!$B$15:$W$361, MATCH('O5 Details by Class &amp; Accounts'!O$18, 'E2 Allocators'!$B$15:$W$15, 0),FALSE)*$F188), 0, VLOOKUP(VLOOKUP($A188, 'E4 TB Allocation Details'!$A$18:$L$205, MATCH("Demand ID", 'E4 TB Allocation Details'!$A$18:$L$18, 0),FALSE), 'E2 Allocators'!$B$15:$W$361, MATCH('O5 Details by Class &amp; Accounts'!O$18, 'E2 Allocators'!$B$15:$W$15, 0),FALSE)*$F188)</f>
        <v>0</v>
      </c>
      <c r="P188" s="1412">
        <f ca="1">IF(ISERROR(VLOOKUP(VLOOKUP($A188, 'E4 TB Allocation Details'!$A$18:$L$205, MATCH("Demand ID", 'E4 TB Allocation Details'!$A$18:$L$18, 0),FALSE), 'E2 Allocators'!$B$15:$W$361, MATCH('O5 Details by Class &amp; Accounts'!P$18, 'E2 Allocators'!$B$15:$W$15, 0),FALSE)*$F188), 0, VLOOKUP(VLOOKUP($A188, 'E4 TB Allocation Details'!$A$18:$L$205, MATCH("Demand ID", 'E4 TB Allocation Details'!$A$18:$L$18, 0),FALSE), 'E2 Allocators'!$B$15:$W$361, MATCH('O5 Details by Class &amp; Accounts'!P$18, 'E2 Allocators'!$B$15:$W$15, 0),FALSE)*$F188)</f>
        <v>0</v>
      </c>
      <c r="Q188" s="1412">
        <f ca="1">IF(ISERROR(VLOOKUP(VLOOKUP($A188, 'E4 TB Allocation Details'!$A$18:$L$205, MATCH("Demand ID", 'E4 TB Allocation Details'!$A$18:$L$18, 0),FALSE), 'E2 Allocators'!$B$15:$W$361, MATCH('O5 Details by Class &amp; Accounts'!Q$18, 'E2 Allocators'!$B$15:$W$15, 0),FALSE)*$F188), 0, VLOOKUP(VLOOKUP($A188, 'E4 TB Allocation Details'!$A$18:$L$205, MATCH("Demand ID", 'E4 TB Allocation Details'!$A$18:$L$18, 0),FALSE), 'E2 Allocators'!$B$15:$W$361, MATCH('O5 Details by Class &amp; Accounts'!Q$18, 'E2 Allocators'!$B$15:$W$15, 0),FALSE)*$F188)</f>
        <v>0</v>
      </c>
      <c r="R188" s="1412">
        <f ca="1">IF(ISERROR(VLOOKUP(VLOOKUP($A188, 'E4 TB Allocation Details'!$A$18:$L$205, MATCH("Demand ID", 'E4 TB Allocation Details'!$A$18:$L$18, 0),FALSE), 'E2 Allocators'!$B$15:$W$361, MATCH('O5 Details by Class &amp; Accounts'!R$18, 'E2 Allocators'!$B$15:$W$15, 0),FALSE)*$F188), 0, VLOOKUP(VLOOKUP($A188, 'E4 TB Allocation Details'!$A$18:$L$205, MATCH("Demand ID", 'E4 TB Allocation Details'!$A$18:$L$18, 0),FALSE), 'E2 Allocators'!$B$15:$W$361, MATCH('O5 Details by Class &amp; Accounts'!R$18, 'E2 Allocators'!$B$15:$W$15, 0),FALSE)*$F188)</f>
        <v>0</v>
      </c>
      <c r="S188" s="1412">
        <f ca="1">IF(ISERROR(VLOOKUP(VLOOKUP($A188, 'E4 TB Allocation Details'!$A$18:$L$205, MATCH("Demand ID", 'E4 TB Allocation Details'!$A$18:$L$18, 0),FALSE), 'E2 Allocators'!$B$15:$W$361, MATCH('O5 Details by Class &amp; Accounts'!S$18, 'E2 Allocators'!$B$15:$W$15, 0),FALSE)*$F188), 0, VLOOKUP(VLOOKUP($A188, 'E4 TB Allocation Details'!$A$18:$L$205, MATCH("Demand ID", 'E4 TB Allocation Details'!$A$18:$L$18, 0),FALSE), 'E2 Allocators'!$B$15:$W$361, MATCH('O5 Details by Class &amp; Accounts'!S$18, 'E2 Allocators'!$B$15:$W$15, 0),FALSE)*$F188)</f>
        <v>0</v>
      </c>
      <c r="T188" s="1412">
        <f ca="1">IF(ISERROR(VLOOKUP(VLOOKUP($A188, 'E4 TB Allocation Details'!$A$18:$L$205, MATCH("Demand ID", 'E4 TB Allocation Details'!$A$18:$L$18, 0),FALSE), 'E2 Allocators'!$B$15:$W$361, MATCH('O5 Details by Class &amp; Accounts'!T$18, 'E2 Allocators'!$B$15:$W$15, 0),FALSE)*$F188), 0, VLOOKUP(VLOOKUP($A188, 'E4 TB Allocation Details'!$A$18:$L$205, MATCH("Demand ID", 'E4 TB Allocation Details'!$A$18:$L$18, 0),FALSE), 'E2 Allocators'!$B$15:$W$361, MATCH('O5 Details by Class &amp; Accounts'!T$18, 'E2 Allocators'!$B$15:$W$15, 0),FALSE)*$F188)</f>
        <v>0</v>
      </c>
      <c r="U188" s="1412">
        <f ca="1">IF(ISERROR(VLOOKUP(VLOOKUP($A188, 'E4 TB Allocation Details'!$A$18:$L$205, MATCH("Demand ID", 'E4 TB Allocation Details'!$A$18:$L$18, 0),FALSE), 'E2 Allocators'!$B$15:$W$361, MATCH('O5 Details by Class &amp; Accounts'!U$18, 'E2 Allocators'!$B$15:$W$15, 0),FALSE)*$F188), 0, VLOOKUP(VLOOKUP($A188, 'E4 TB Allocation Details'!$A$18:$L$205, MATCH("Demand ID", 'E4 TB Allocation Details'!$A$18:$L$18, 0),FALSE), 'E2 Allocators'!$B$15:$W$361, MATCH('O5 Details by Class &amp; Accounts'!U$18, 'E2 Allocators'!$B$15:$W$15, 0),FALSE)*$F188)</f>
        <v>0</v>
      </c>
      <c r="V188" s="1412">
        <f ca="1">IF(ISERROR(VLOOKUP(VLOOKUP($A188, 'E4 TB Allocation Details'!$A$18:$L$205, MATCH("Demand ID", 'E4 TB Allocation Details'!$A$18:$L$18, 0),FALSE), 'E2 Allocators'!$B$15:$W$361, MATCH('O5 Details by Class &amp; Accounts'!V$18, 'E2 Allocators'!$B$15:$W$15, 0),FALSE)*$F188), 0, VLOOKUP(VLOOKUP($A188, 'E4 TB Allocation Details'!$A$18:$L$205, MATCH("Demand ID", 'E4 TB Allocation Details'!$A$18:$L$18, 0),FALSE), 'E2 Allocators'!$B$15:$W$361, MATCH('O5 Details by Class &amp; Accounts'!V$18, 'E2 Allocators'!$B$15:$W$15, 0),FALSE)*$F188)</f>
        <v>0</v>
      </c>
      <c r="W188" s="1412">
        <f ca="1">IF(ISERROR(VLOOKUP(VLOOKUP($A188, 'E4 TB Allocation Details'!$A$18:$L$205, MATCH("Demand ID", 'E4 TB Allocation Details'!$A$18:$L$18, 0),FALSE), 'E2 Allocators'!$B$15:$W$361, MATCH('O5 Details by Class &amp; Accounts'!W$18, 'E2 Allocators'!$B$15:$W$15, 0),FALSE)*$F188), 0, VLOOKUP(VLOOKUP($A188, 'E4 TB Allocation Details'!$A$18:$L$205, MATCH("Demand ID", 'E4 TB Allocation Details'!$A$18:$L$18, 0),FALSE), 'E2 Allocators'!$B$15:$W$361, MATCH('O5 Details by Class &amp; Accounts'!W$18, 'E2 Allocators'!$B$15:$W$15, 0),FALSE)*$F188)</f>
        <v>0</v>
      </c>
      <c r="X188" s="1412">
        <f ca="1">IF(ISERROR(VLOOKUP(VLOOKUP($A188, 'E4 TB Allocation Details'!$A$18:$L$205, MATCH("Demand ID", 'E4 TB Allocation Details'!$A$18:$L$18, 0),FALSE), 'E2 Allocators'!$B$15:$W$361, MATCH('O5 Details by Class &amp; Accounts'!X$18, 'E2 Allocators'!$B$15:$W$15, 0),FALSE)*$F188), 0, VLOOKUP(VLOOKUP($A188, 'E4 TB Allocation Details'!$A$18:$L$205, MATCH("Demand ID", 'E4 TB Allocation Details'!$A$18:$L$18, 0),FALSE), 'E2 Allocators'!$B$15:$W$361, MATCH('O5 Details by Class &amp; Accounts'!X$18, 'E2 Allocators'!$B$15:$W$15, 0),FALSE)*$F188)</f>
        <v>0</v>
      </c>
      <c r="Y188" s="1412">
        <f ca="1">IF(ISERROR(VLOOKUP(VLOOKUP($A188, 'E4 TB Allocation Details'!$A$18:$L$205, MATCH("Demand ID", 'E4 TB Allocation Details'!$A$18:$L$18, 0),FALSE), 'E2 Allocators'!$B$15:$W$361, MATCH('O5 Details by Class &amp; Accounts'!Y$18, 'E2 Allocators'!$B$15:$W$15, 0),FALSE)*$F188), 0, VLOOKUP(VLOOKUP($A188, 'E4 TB Allocation Details'!$A$18:$L$205, MATCH("Demand ID", 'E4 TB Allocation Details'!$A$18:$L$18, 0),FALSE), 'E2 Allocators'!$B$15:$W$361, MATCH('O5 Details by Class &amp; Accounts'!Y$18, 'E2 Allocators'!$B$15:$W$15, 0),FALSE)*$F188)</f>
        <v>0</v>
      </c>
      <c r="Z188" s="1412">
        <f ca="1">IF(ISERROR(VLOOKUP(VLOOKUP($A188, 'E4 TB Allocation Details'!$A$18:$L$205, MATCH("Demand ID", 'E4 TB Allocation Details'!$A$18:$L$18, 0),FALSE), 'E2 Allocators'!$B$15:$W$361, MATCH('O5 Details by Class &amp; Accounts'!Z$18, 'E2 Allocators'!$B$15:$W$15, 0),FALSE)*$F188), 0, VLOOKUP(VLOOKUP($A188, 'E4 TB Allocation Details'!$A$18:$L$205, MATCH("Demand ID", 'E4 TB Allocation Details'!$A$18:$L$18, 0),FALSE), 'E2 Allocators'!$B$15:$W$361, MATCH('O5 Details by Class &amp; Accounts'!Z$18, 'E2 Allocators'!$B$15:$W$15, 0),FALSE)*$F188)</f>
        <v>0</v>
      </c>
      <c r="AA188" s="1412">
        <f ca="1">IF(ISERROR(VLOOKUP(VLOOKUP($A188, 'E4 TB Allocation Details'!$A$18:$L$205, MATCH("Demand ID", 'E4 TB Allocation Details'!$A$18:$L$18, 0),FALSE), 'E2 Allocators'!$B$15:$W$361, MATCH('O5 Details by Class &amp; Accounts'!AA$18, 'E2 Allocators'!$B$15:$W$15, 0),FALSE)*$F188), 0, VLOOKUP(VLOOKUP($A188, 'E4 TB Allocation Details'!$A$18:$L$205, MATCH("Demand ID", 'E4 TB Allocation Details'!$A$18:$L$18, 0),FALSE), 'E2 Allocators'!$B$15:$W$361, MATCH('O5 Details by Class &amp; Accounts'!AA$18, 'E2 Allocators'!$B$15:$W$15, 0),FALSE)*$F188)</f>
        <v>0</v>
      </c>
      <c r="AB188" s="1412">
        <f ca="1">IF(ISERROR(VLOOKUP(VLOOKUP($A188, 'E4 TB Allocation Details'!$A$18:$L$205, MATCH("Demand ID", 'E4 TB Allocation Details'!$A$18:$L$18, 0),FALSE), 'E2 Allocators'!$B$15:$W$361, MATCH('O5 Details by Class &amp; Accounts'!AB$18, 'E2 Allocators'!$B$15:$W$15, 0),FALSE)*$F188), 0, VLOOKUP(VLOOKUP($A188, 'E4 TB Allocation Details'!$A$18:$L$205, MATCH("Demand ID", 'E4 TB Allocation Details'!$A$18:$L$18, 0),FALSE), 'E2 Allocators'!$B$15:$W$361, MATCH('O5 Details by Class &amp; Accounts'!AB$18, 'E2 Allocators'!$B$15:$W$15, 0),FALSE)*$F188)</f>
        <v>0</v>
      </c>
      <c r="AC188" s="1412">
        <f t="shared" si="40"/>
        <v>0</v>
      </c>
      <c r="AD188" s="1412">
        <f ca="1">IF(ISERROR(VLOOKUP(VLOOKUP($A188, 'E4 TB Allocation Details'!$A$18:$L$205, MATCH("Customer ID", 'E4 TB Allocation Details'!$A$18:$L$18, 0),FALSE), 'E2 Allocators'!$B$15:$W$361, MATCH('O5 Details by Class &amp; Accounts'!AD$18, 'E2 Allocators'!$B$15:$W$15, 0),FALSE)*$G188), 0, VLOOKUP(VLOOKUP($A188, 'E4 TB Allocation Details'!$A$18:$L$205, MATCH("Customer ID", 'E4 TB Allocation Details'!$A$18:$L$18, 0),FALSE), 'E2 Allocators'!$B$15:$W$361, MATCH('O5 Details by Class &amp; Accounts'!AD$18, 'E2 Allocators'!$B$15:$W$15, 0),FALSE)*$G188)</f>
        <v>0</v>
      </c>
      <c r="AE188" s="1412">
        <f ca="1">IF(ISERROR(VLOOKUP(VLOOKUP($A188, 'E4 TB Allocation Details'!$A$18:$L$205, MATCH("Customer ID", 'E4 TB Allocation Details'!$A$18:$L$18, 0),FALSE), 'E2 Allocators'!$B$15:$W$361, MATCH('O5 Details by Class &amp; Accounts'!AE$18, 'E2 Allocators'!$B$15:$W$15, 0),FALSE)*$G188), 0, VLOOKUP(VLOOKUP($A188, 'E4 TB Allocation Details'!$A$18:$L$205, MATCH("Customer ID", 'E4 TB Allocation Details'!$A$18:$L$18, 0),FALSE), 'E2 Allocators'!$B$15:$W$361, MATCH('O5 Details by Class &amp; Accounts'!AE$18, 'E2 Allocators'!$B$15:$W$15, 0),FALSE)*$G188)</f>
        <v>0</v>
      </c>
      <c r="AF188" s="1412">
        <f ca="1">IF(ISERROR(VLOOKUP(VLOOKUP($A188, 'E4 TB Allocation Details'!$A$18:$L$205, MATCH("Customer ID", 'E4 TB Allocation Details'!$A$18:$L$18, 0),FALSE), 'E2 Allocators'!$B$15:$W$361, MATCH('O5 Details by Class &amp; Accounts'!AF$18, 'E2 Allocators'!$B$15:$W$15, 0),FALSE)*$G188), 0, VLOOKUP(VLOOKUP($A188, 'E4 TB Allocation Details'!$A$18:$L$205, MATCH("Customer ID", 'E4 TB Allocation Details'!$A$18:$L$18, 0),FALSE), 'E2 Allocators'!$B$15:$W$361, MATCH('O5 Details by Class &amp; Accounts'!AF$18, 'E2 Allocators'!$B$15:$W$15, 0),FALSE)*$G188)</f>
        <v>0</v>
      </c>
      <c r="AG188" s="1412">
        <f ca="1">IF(ISERROR(VLOOKUP(VLOOKUP($A188, 'E4 TB Allocation Details'!$A$18:$L$205, MATCH("Customer ID", 'E4 TB Allocation Details'!$A$18:$L$18, 0),FALSE), 'E2 Allocators'!$B$15:$W$361, MATCH('O5 Details by Class &amp; Accounts'!AG$18, 'E2 Allocators'!$B$15:$W$15, 0),FALSE)*$G188), 0, VLOOKUP(VLOOKUP($A188, 'E4 TB Allocation Details'!$A$18:$L$205, MATCH("Customer ID", 'E4 TB Allocation Details'!$A$18:$L$18, 0),FALSE), 'E2 Allocators'!$B$15:$W$361, MATCH('O5 Details by Class &amp; Accounts'!AG$18, 'E2 Allocators'!$B$15:$W$15, 0),FALSE)*$G188)</f>
        <v>0</v>
      </c>
      <c r="AH188" s="1412">
        <f ca="1">IF(ISERROR(VLOOKUP(VLOOKUP($A188, 'E4 TB Allocation Details'!$A$18:$L$205, MATCH("Customer ID", 'E4 TB Allocation Details'!$A$18:$L$18, 0),FALSE), 'E2 Allocators'!$B$15:$W$361, MATCH('O5 Details by Class &amp; Accounts'!AH$18, 'E2 Allocators'!$B$15:$W$15, 0),FALSE)*$G188), 0, VLOOKUP(VLOOKUP($A188, 'E4 TB Allocation Details'!$A$18:$L$205, MATCH("Customer ID", 'E4 TB Allocation Details'!$A$18:$L$18, 0),FALSE), 'E2 Allocators'!$B$15:$W$361, MATCH('O5 Details by Class &amp; Accounts'!AH$18, 'E2 Allocators'!$B$15:$W$15, 0),FALSE)*$G188)</f>
        <v>0</v>
      </c>
      <c r="AI188" s="1412">
        <f ca="1">IF(ISERROR(VLOOKUP(VLOOKUP($A188, 'E4 TB Allocation Details'!$A$18:$L$205, MATCH("Customer ID", 'E4 TB Allocation Details'!$A$18:$L$18, 0),FALSE), 'E2 Allocators'!$B$15:$W$361, MATCH('O5 Details by Class &amp; Accounts'!AI$18, 'E2 Allocators'!$B$15:$W$15, 0),FALSE)*$G188), 0, VLOOKUP(VLOOKUP($A188, 'E4 TB Allocation Details'!$A$18:$L$205, MATCH("Customer ID", 'E4 TB Allocation Details'!$A$18:$L$18, 0),FALSE), 'E2 Allocators'!$B$15:$W$361, MATCH('O5 Details by Class &amp; Accounts'!AI$18, 'E2 Allocators'!$B$15:$W$15, 0),FALSE)*$G188)</f>
        <v>0</v>
      </c>
      <c r="AJ188" s="1412">
        <f ca="1">IF(ISERROR(VLOOKUP(VLOOKUP($A188, 'E4 TB Allocation Details'!$A$18:$L$205, MATCH("Customer ID", 'E4 TB Allocation Details'!$A$18:$L$18, 0),FALSE), 'E2 Allocators'!$B$15:$W$361, MATCH('O5 Details by Class &amp; Accounts'!AJ$18, 'E2 Allocators'!$B$15:$W$15, 0),FALSE)*$G188), 0, VLOOKUP(VLOOKUP($A188, 'E4 TB Allocation Details'!$A$18:$L$205, MATCH("Customer ID", 'E4 TB Allocation Details'!$A$18:$L$18, 0),FALSE), 'E2 Allocators'!$B$15:$W$361, MATCH('O5 Details by Class &amp; Accounts'!AJ$18, 'E2 Allocators'!$B$15:$W$15, 0),FALSE)*$G188)</f>
        <v>0</v>
      </c>
      <c r="AK188" s="1412">
        <f ca="1">IF(ISERROR(VLOOKUP(VLOOKUP($A188, 'E4 TB Allocation Details'!$A$18:$L$205, MATCH("Customer ID", 'E4 TB Allocation Details'!$A$18:$L$18, 0),FALSE), 'E2 Allocators'!$B$15:$W$361, MATCH('O5 Details by Class &amp; Accounts'!AK$18, 'E2 Allocators'!$B$15:$W$15, 0),FALSE)*$G188), 0, VLOOKUP(VLOOKUP($A188, 'E4 TB Allocation Details'!$A$18:$L$205, MATCH("Customer ID", 'E4 TB Allocation Details'!$A$18:$L$18, 0),FALSE), 'E2 Allocators'!$B$15:$W$361, MATCH('O5 Details by Class &amp; Accounts'!AK$18, 'E2 Allocators'!$B$15:$W$15, 0),FALSE)*$G188)</f>
        <v>0</v>
      </c>
      <c r="AL188" s="1412">
        <f ca="1">IF(ISERROR(VLOOKUP(VLOOKUP($A188, 'E4 TB Allocation Details'!$A$18:$L$205, MATCH("Customer ID", 'E4 TB Allocation Details'!$A$18:$L$18, 0),FALSE), 'E2 Allocators'!$B$15:$W$361, MATCH('O5 Details by Class &amp; Accounts'!AL$18, 'E2 Allocators'!$B$15:$W$15, 0),FALSE)*$G188), 0, VLOOKUP(VLOOKUP($A188, 'E4 TB Allocation Details'!$A$18:$L$205, MATCH("Customer ID", 'E4 TB Allocation Details'!$A$18:$L$18, 0),FALSE), 'E2 Allocators'!$B$15:$W$361, MATCH('O5 Details by Class &amp; Accounts'!AL$18, 'E2 Allocators'!$B$15:$W$15, 0),FALSE)*$G188)</f>
        <v>0</v>
      </c>
      <c r="AM188" s="1412">
        <f ca="1">IF(ISERROR(VLOOKUP(VLOOKUP($A188, 'E4 TB Allocation Details'!$A$18:$L$205, MATCH("Customer ID", 'E4 TB Allocation Details'!$A$18:$L$18, 0),FALSE), 'E2 Allocators'!$B$15:$W$361, MATCH('O5 Details by Class &amp; Accounts'!AM$18, 'E2 Allocators'!$B$15:$W$15, 0),FALSE)*$G188), 0, VLOOKUP(VLOOKUP($A188, 'E4 TB Allocation Details'!$A$18:$L$205, MATCH("Customer ID", 'E4 TB Allocation Details'!$A$18:$L$18, 0),FALSE), 'E2 Allocators'!$B$15:$W$361, MATCH('O5 Details by Class &amp; Accounts'!AM$18, 'E2 Allocators'!$B$15:$W$15, 0),FALSE)*$G188)</f>
        <v>0</v>
      </c>
      <c r="AN188" s="1412">
        <f ca="1">IF(ISERROR(VLOOKUP(VLOOKUP($A188, 'E4 TB Allocation Details'!$A$18:$L$205, MATCH("Customer ID", 'E4 TB Allocation Details'!$A$18:$L$18, 0),FALSE), 'E2 Allocators'!$B$15:$W$361, MATCH('O5 Details by Class &amp; Accounts'!AN$18, 'E2 Allocators'!$B$15:$W$15, 0),FALSE)*$G188), 0, VLOOKUP(VLOOKUP($A188, 'E4 TB Allocation Details'!$A$18:$L$205, MATCH("Customer ID", 'E4 TB Allocation Details'!$A$18:$L$18, 0),FALSE), 'E2 Allocators'!$B$15:$W$361, MATCH('O5 Details by Class &amp; Accounts'!AN$18, 'E2 Allocators'!$B$15:$W$15, 0),FALSE)*$G188)</f>
        <v>0</v>
      </c>
      <c r="AO188" s="1412">
        <f ca="1">IF(ISERROR(VLOOKUP(VLOOKUP($A188, 'E4 TB Allocation Details'!$A$18:$L$205, MATCH("Customer ID", 'E4 TB Allocation Details'!$A$18:$L$18, 0),FALSE), 'E2 Allocators'!$B$15:$W$361, MATCH('O5 Details by Class &amp; Accounts'!AO$18, 'E2 Allocators'!$B$15:$W$15, 0),FALSE)*$G188), 0, VLOOKUP(VLOOKUP($A188, 'E4 TB Allocation Details'!$A$18:$L$205, MATCH("Customer ID", 'E4 TB Allocation Details'!$A$18:$L$18, 0),FALSE), 'E2 Allocators'!$B$15:$W$361, MATCH('O5 Details by Class &amp; Accounts'!AO$18, 'E2 Allocators'!$B$15:$W$15, 0),FALSE)*$G188)</f>
        <v>0</v>
      </c>
      <c r="AP188" s="1412">
        <f ca="1">IF(ISERROR(VLOOKUP(VLOOKUP($A188, 'E4 TB Allocation Details'!$A$18:$L$205, MATCH("Customer ID", 'E4 TB Allocation Details'!$A$18:$L$18, 0),FALSE), 'E2 Allocators'!$B$15:$W$361, MATCH('O5 Details by Class &amp; Accounts'!AP$18, 'E2 Allocators'!$B$15:$W$15, 0),FALSE)*$G188), 0, VLOOKUP(VLOOKUP($A188, 'E4 TB Allocation Details'!$A$18:$L$205, MATCH("Customer ID", 'E4 TB Allocation Details'!$A$18:$L$18, 0),FALSE), 'E2 Allocators'!$B$15:$W$361, MATCH('O5 Details by Class &amp; Accounts'!AP$18, 'E2 Allocators'!$B$15:$W$15, 0),FALSE)*$G188)</f>
        <v>0</v>
      </c>
      <c r="AQ188" s="1412">
        <f ca="1">IF(ISERROR(VLOOKUP(VLOOKUP($A188, 'E4 TB Allocation Details'!$A$18:$L$205, MATCH("Customer ID", 'E4 TB Allocation Details'!$A$18:$L$18, 0),FALSE), 'E2 Allocators'!$B$15:$W$361, MATCH('O5 Details by Class &amp; Accounts'!AQ$18, 'E2 Allocators'!$B$15:$W$15, 0),FALSE)*$G188), 0, VLOOKUP(VLOOKUP($A188, 'E4 TB Allocation Details'!$A$18:$L$205, MATCH("Customer ID", 'E4 TB Allocation Details'!$A$18:$L$18, 0),FALSE), 'E2 Allocators'!$B$15:$W$361, MATCH('O5 Details by Class &amp; Accounts'!AQ$18, 'E2 Allocators'!$B$15:$W$15, 0),FALSE)*$G188)</f>
        <v>0</v>
      </c>
      <c r="AR188" s="1412">
        <f ca="1">IF(ISERROR(VLOOKUP(VLOOKUP($A188, 'E4 TB Allocation Details'!$A$18:$L$205, MATCH("Customer ID", 'E4 TB Allocation Details'!$A$18:$L$18, 0),FALSE), 'E2 Allocators'!$B$15:$W$361, MATCH('O5 Details by Class &amp; Accounts'!AR$18, 'E2 Allocators'!$B$15:$W$15, 0),FALSE)*$G188), 0, VLOOKUP(VLOOKUP($A188, 'E4 TB Allocation Details'!$A$18:$L$205, MATCH("Customer ID", 'E4 TB Allocation Details'!$A$18:$L$18, 0),FALSE), 'E2 Allocators'!$B$15:$W$361, MATCH('O5 Details by Class &amp; Accounts'!AR$18, 'E2 Allocators'!$B$15:$W$15, 0),FALSE)*$G188)</f>
        <v>0</v>
      </c>
      <c r="AS188" s="1412">
        <f ca="1">IF(ISERROR(VLOOKUP(VLOOKUP($A188, 'E4 TB Allocation Details'!$A$18:$L$205, MATCH("Customer ID", 'E4 TB Allocation Details'!$A$18:$L$18, 0),FALSE), 'E2 Allocators'!$B$15:$W$361, MATCH('O5 Details by Class &amp; Accounts'!AS$18, 'E2 Allocators'!$B$15:$W$15, 0),FALSE)*$G188), 0, VLOOKUP(VLOOKUP($A188, 'E4 TB Allocation Details'!$A$18:$L$205, MATCH("Customer ID", 'E4 TB Allocation Details'!$A$18:$L$18, 0),FALSE), 'E2 Allocators'!$B$15:$W$361, MATCH('O5 Details by Class &amp; Accounts'!AS$18, 'E2 Allocators'!$B$15:$W$15, 0),FALSE)*$G188)</f>
        <v>0</v>
      </c>
      <c r="AT188" s="1412">
        <f ca="1">IF(ISERROR(VLOOKUP(VLOOKUP($A188, 'E4 TB Allocation Details'!$A$18:$L$205, MATCH("Customer ID", 'E4 TB Allocation Details'!$A$18:$L$18, 0),FALSE), 'E2 Allocators'!$B$15:$W$361, MATCH('O5 Details by Class &amp; Accounts'!AT$18, 'E2 Allocators'!$B$15:$W$15, 0),FALSE)*$G188), 0, VLOOKUP(VLOOKUP($A188, 'E4 TB Allocation Details'!$A$18:$L$205, MATCH("Customer ID", 'E4 TB Allocation Details'!$A$18:$L$18, 0),FALSE), 'E2 Allocators'!$B$15:$W$361, MATCH('O5 Details by Class &amp; Accounts'!AT$18, 'E2 Allocators'!$B$15:$W$15, 0),FALSE)*$G188)</f>
        <v>0</v>
      </c>
      <c r="AU188" s="1412">
        <f ca="1">IF(ISERROR(VLOOKUP(VLOOKUP($A188, 'E4 TB Allocation Details'!$A$18:$L$205, MATCH("Customer ID", 'E4 TB Allocation Details'!$A$18:$L$18, 0),FALSE), 'E2 Allocators'!$B$15:$W$361, MATCH('O5 Details by Class &amp; Accounts'!AU$18, 'E2 Allocators'!$B$15:$W$15, 0),FALSE)*$G188), 0, VLOOKUP(VLOOKUP($A188, 'E4 TB Allocation Details'!$A$18:$L$205, MATCH("Customer ID", 'E4 TB Allocation Details'!$A$18:$L$18, 0),FALSE), 'E2 Allocators'!$B$15:$W$361, MATCH('O5 Details by Class &amp; Accounts'!AU$18, 'E2 Allocators'!$B$15:$W$15, 0),FALSE)*$G188)</f>
        <v>0</v>
      </c>
      <c r="AV188" s="1412">
        <f ca="1">IF(ISERROR(VLOOKUP(VLOOKUP($A188, 'E4 TB Allocation Details'!$A$18:$L$205, MATCH("Customer ID", 'E4 TB Allocation Details'!$A$18:$L$18, 0),FALSE), 'E2 Allocators'!$B$15:$W$361, MATCH('O5 Details by Class &amp; Accounts'!AV$18, 'E2 Allocators'!$B$15:$W$15, 0),FALSE)*$G188), 0, VLOOKUP(VLOOKUP($A188, 'E4 TB Allocation Details'!$A$18:$L$205, MATCH("Customer ID", 'E4 TB Allocation Details'!$A$18:$L$18, 0),FALSE), 'E2 Allocators'!$B$15:$W$361, MATCH('O5 Details by Class &amp; Accounts'!AV$18, 'E2 Allocators'!$B$15:$W$15, 0),FALSE)*$G188)</f>
        <v>0</v>
      </c>
      <c r="AW188" s="1412">
        <f ca="1">IF(ISERROR(VLOOKUP(VLOOKUP($A188, 'E4 TB Allocation Details'!$A$18:$L$205, MATCH("Customer ID", 'E4 TB Allocation Details'!$A$18:$L$18, 0),FALSE), 'E2 Allocators'!$B$15:$W$361, MATCH('O5 Details by Class &amp; Accounts'!AW$18, 'E2 Allocators'!$B$15:$W$15, 0),FALSE)*$G188), 0, VLOOKUP(VLOOKUP($A188, 'E4 TB Allocation Details'!$A$18:$L$205, MATCH("Customer ID", 'E4 TB Allocation Details'!$A$18:$L$18, 0),FALSE), 'E2 Allocators'!$B$15:$W$361, MATCH('O5 Details by Class &amp; Accounts'!AW$18, 'E2 Allocators'!$B$15:$W$15, 0),FALSE)*$G188)</f>
        <v>0</v>
      </c>
      <c r="AX188" s="1412">
        <f t="shared" si="44"/>
        <v>0</v>
      </c>
      <c r="AY188" s="1412">
        <f ca="1">IF(ISERROR(VLOOKUP(VLOOKUP($A188, 'E4 TB Allocation Details'!$A$18:$L$205, MATCH("Misc ID", 'E4 TB Allocation Details'!$A$18:$L$18, 0),FALSE), 'E2 Allocators'!$B$15:$W$361, MATCH('O5 Details by Class &amp; Accounts'!AY$18, 'E2 Allocators'!$B$15:$W$15, 0),FALSE)*$E188), 0, VLOOKUP(VLOOKUP($A188, 'E4 TB Allocation Details'!$A$18:$L$205, MATCH("Misc ID", 'E4 TB Allocation Details'!$A$18:$L$18, 0),FALSE), 'E2 Allocators'!$B$15:$W$361, MATCH('O5 Details by Class &amp; Accounts'!AY$18, 'E2 Allocators'!$B$15:$W$15, 0),FALSE)*$E188)</f>
        <v>0</v>
      </c>
      <c r="AZ188" s="1412">
        <f ca="1">IF(ISERROR(VLOOKUP(VLOOKUP($A188, 'E4 TB Allocation Details'!$A$18:$L$205, MATCH("Misc ID", 'E4 TB Allocation Details'!$A$18:$L$18, 0),FALSE), 'E2 Allocators'!$B$15:$W$361, MATCH('O5 Details by Class &amp; Accounts'!AZ$18, 'E2 Allocators'!$B$15:$W$15, 0),FALSE)*$E188), 0, VLOOKUP(VLOOKUP($A188, 'E4 TB Allocation Details'!$A$18:$L$205, MATCH("Misc ID", 'E4 TB Allocation Details'!$A$18:$L$18, 0),FALSE), 'E2 Allocators'!$B$15:$W$361, MATCH('O5 Details by Class &amp; Accounts'!AZ$18, 'E2 Allocators'!$B$15:$W$15, 0),FALSE)*$E188)</f>
        <v>0</v>
      </c>
      <c r="BA188" s="1412">
        <f ca="1">IF(ISERROR(VLOOKUP(VLOOKUP($A188, 'E4 TB Allocation Details'!$A$18:$L$205, MATCH("Misc ID", 'E4 TB Allocation Details'!$A$18:$L$18, 0),FALSE), 'E2 Allocators'!$B$15:$W$361, MATCH('O5 Details by Class &amp; Accounts'!BA$18, 'E2 Allocators'!$B$15:$W$15, 0),FALSE)*$E188), 0, VLOOKUP(VLOOKUP($A188, 'E4 TB Allocation Details'!$A$18:$L$205, MATCH("Misc ID", 'E4 TB Allocation Details'!$A$18:$L$18, 0),FALSE), 'E2 Allocators'!$B$15:$W$361, MATCH('O5 Details by Class &amp; Accounts'!BA$18, 'E2 Allocators'!$B$15:$W$15, 0),FALSE)*$E188)</f>
        <v>0</v>
      </c>
      <c r="BB188" s="1412">
        <f ca="1">IF(ISERROR(VLOOKUP(VLOOKUP($A188, 'E4 TB Allocation Details'!$A$18:$L$205, MATCH("Misc ID", 'E4 TB Allocation Details'!$A$18:$L$18, 0),FALSE), 'E2 Allocators'!$B$15:$W$361, MATCH('O5 Details by Class &amp; Accounts'!BB$18, 'E2 Allocators'!$B$15:$W$15, 0),FALSE)*$E188), 0, VLOOKUP(VLOOKUP($A188, 'E4 TB Allocation Details'!$A$18:$L$205, MATCH("Misc ID", 'E4 TB Allocation Details'!$A$18:$L$18, 0),FALSE), 'E2 Allocators'!$B$15:$W$361, MATCH('O5 Details by Class &amp; Accounts'!BB$18, 'E2 Allocators'!$B$15:$W$15, 0),FALSE)*$E188)</f>
        <v>0</v>
      </c>
      <c r="BC188" s="1412">
        <f ca="1">IF(ISERROR(VLOOKUP(VLOOKUP($A188, 'E4 TB Allocation Details'!$A$18:$L$205, MATCH("Misc ID", 'E4 TB Allocation Details'!$A$18:$L$18, 0),FALSE), 'E2 Allocators'!$B$15:$W$361, MATCH('O5 Details by Class &amp; Accounts'!BC$18, 'E2 Allocators'!$B$15:$W$15, 0),FALSE)*$E188), 0, VLOOKUP(VLOOKUP($A188, 'E4 TB Allocation Details'!$A$18:$L$205, MATCH("Misc ID", 'E4 TB Allocation Details'!$A$18:$L$18, 0),FALSE), 'E2 Allocators'!$B$15:$W$361, MATCH('O5 Details by Class &amp; Accounts'!BC$18, 'E2 Allocators'!$B$15:$W$15, 0),FALSE)*$E188)</f>
        <v>0</v>
      </c>
      <c r="BD188" s="1412">
        <f ca="1">IF(ISERROR(VLOOKUP(VLOOKUP($A188, 'E4 TB Allocation Details'!$A$18:$L$205, MATCH("Misc ID", 'E4 TB Allocation Details'!$A$18:$L$18, 0),FALSE), 'E2 Allocators'!$B$15:$W$361, MATCH('O5 Details by Class &amp; Accounts'!BD$18, 'E2 Allocators'!$B$15:$W$15, 0),FALSE)*$E188), 0, VLOOKUP(VLOOKUP($A188, 'E4 TB Allocation Details'!$A$18:$L$205, MATCH("Misc ID", 'E4 TB Allocation Details'!$A$18:$L$18, 0),FALSE), 'E2 Allocators'!$B$15:$W$361, MATCH('O5 Details by Class &amp; Accounts'!BD$18, 'E2 Allocators'!$B$15:$W$15, 0),FALSE)*$E188)</f>
        <v>0</v>
      </c>
      <c r="BE188" s="1412">
        <f ca="1">IF(ISERROR(VLOOKUP(VLOOKUP($A188, 'E4 TB Allocation Details'!$A$18:$L$205, MATCH("Misc ID", 'E4 TB Allocation Details'!$A$18:$L$18, 0),FALSE), 'E2 Allocators'!$B$15:$W$361, MATCH('O5 Details by Class &amp; Accounts'!BE$18, 'E2 Allocators'!$B$15:$W$15, 0),FALSE)*$E188), 0, VLOOKUP(VLOOKUP($A188, 'E4 TB Allocation Details'!$A$18:$L$205, MATCH("Misc ID", 'E4 TB Allocation Details'!$A$18:$L$18, 0),FALSE), 'E2 Allocators'!$B$15:$W$361, MATCH('O5 Details by Class &amp; Accounts'!BE$18, 'E2 Allocators'!$B$15:$W$15, 0),FALSE)*$E188)</f>
        <v>0</v>
      </c>
      <c r="BF188" s="1412">
        <f ca="1">IF(ISERROR(VLOOKUP(VLOOKUP($A188, 'E4 TB Allocation Details'!$A$18:$L$205, MATCH("Misc ID", 'E4 TB Allocation Details'!$A$18:$L$18, 0),FALSE), 'E2 Allocators'!$B$15:$W$361, MATCH('O5 Details by Class &amp; Accounts'!BF$18, 'E2 Allocators'!$B$15:$W$15, 0),FALSE)*$E188), 0, VLOOKUP(VLOOKUP($A188, 'E4 TB Allocation Details'!$A$18:$L$205, MATCH("Misc ID", 'E4 TB Allocation Details'!$A$18:$L$18, 0),FALSE), 'E2 Allocators'!$B$15:$W$361, MATCH('O5 Details by Class &amp; Accounts'!BF$18, 'E2 Allocators'!$B$15:$W$15, 0),FALSE)*$E188)</f>
        <v>0</v>
      </c>
      <c r="BG188" s="1412">
        <f ca="1">IF(ISERROR(VLOOKUP(VLOOKUP($A188, 'E4 TB Allocation Details'!$A$18:$L$205, MATCH("Misc ID", 'E4 TB Allocation Details'!$A$18:$L$18, 0),FALSE), 'E2 Allocators'!$B$15:$W$361, MATCH('O5 Details by Class &amp; Accounts'!BG$18, 'E2 Allocators'!$B$15:$W$15, 0),FALSE)*$E188), 0, VLOOKUP(VLOOKUP($A188, 'E4 TB Allocation Details'!$A$18:$L$205, MATCH("Misc ID", 'E4 TB Allocation Details'!$A$18:$L$18, 0),FALSE), 'E2 Allocators'!$B$15:$W$361, MATCH('O5 Details by Class &amp; Accounts'!BG$18, 'E2 Allocators'!$B$15:$W$15, 0),FALSE)*$E188)</f>
        <v>0</v>
      </c>
      <c r="BH188" s="1412">
        <f ca="1">IF(ISERROR(VLOOKUP(VLOOKUP($A188, 'E4 TB Allocation Details'!$A$18:$L$205, MATCH("Misc ID", 'E4 TB Allocation Details'!$A$18:$L$18, 0),FALSE), 'E2 Allocators'!$B$15:$W$361, MATCH('O5 Details by Class &amp; Accounts'!BH$18, 'E2 Allocators'!$B$15:$W$15, 0),FALSE)*$E188), 0, VLOOKUP(VLOOKUP($A188, 'E4 TB Allocation Details'!$A$18:$L$205, MATCH("Misc ID", 'E4 TB Allocation Details'!$A$18:$L$18, 0),FALSE), 'E2 Allocators'!$B$15:$W$361, MATCH('O5 Details by Class &amp; Accounts'!BH$18, 'E2 Allocators'!$B$15:$W$15, 0),FALSE)*$E188)</f>
        <v>0</v>
      </c>
      <c r="BI188" s="1412">
        <f ca="1">IF(ISERROR(VLOOKUP(VLOOKUP($A188, 'E4 TB Allocation Details'!$A$18:$L$205, MATCH("Misc ID", 'E4 TB Allocation Details'!$A$18:$L$18, 0),FALSE), 'E2 Allocators'!$B$15:$W$361, MATCH('O5 Details by Class &amp; Accounts'!BI$18, 'E2 Allocators'!$B$15:$W$15, 0),FALSE)*$E188), 0, VLOOKUP(VLOOKUP($A188, 'E4 TB Allocation Details'!$A$18:$L$205, MATCH("Misc ID", 'E4 TB Allocation Details'!$A$18:$L$18, 0),FALSE), 'E2 Allocators'!$B$15:$W$361, MATCH('O5 Details by Class &amp; Accounts'!BI$18, 'E2 Allocators'!$B$15:$W$15, 0),FALSE)*$E188)</f>
        <v>0</v>
      </c>
      <c r="BJ188" s="1412">
        <f ca="1">IF(ISERROR(VLOOKUP(VLOOKUP($A188, 'E4 TB Allocation Details'!$A$18:$L$205, MATCH("Misc ID", 'E4 TB Allocation Details'!$A$18:$L$18, 0),FALSE), 'E2 Allocators'!$B$15:$W$361, MATCH('O5 Details by Class &amp; Accounts'!BJ$18, 'E2 Allocators'!$B$15:$W$15, 0),FALSE)*$E188), 0, VLOOKUP(VLOOKUP($A188, 'E4 TB Allocation Details'!$A$18:$L$205, MATCH("Misc ID", 'E4 TB Allocation Details'!$A$18:$L$18, 0),FALSE), 'E2 Allocators'!$B$15:$W$361, MATCH('O5 Details by Class &amp; Accounts'!BJ$18, 'E2 Allocators'!$B$15:$W$15, 0),FALSE)*$E188)</f>
        <v>0</v>
      </c>
      <c r="BK188" s="1412">
        <f ca="1">IF(ISERROR(VLOOKUP(VLOOKUP($A188, 'E4 TB Allocation Details'!$A$18:$L$205, MATCH("Misc ID", 'E4 TB Allocation Details'!$A$18:$L$18, 0),FALSE), 'E2 Allocators'!$B$15:$W$361, MATCH('O5 Details by Class &amp; Accounts'!BK$18, 'E2 Allocators'!$B$15:$W$15, 0),FALSE)*$E188), 0, VLOOKUP(VLOOKUP($A188, 'E4 TB Allocation Details'!$A$18:$L$205, MATCH("Misc ID", 'E4 TB Allocation Details'!$A$18:$L$18, 0),FALSE), 'E2 Allocators'!$B$15:$W$361, MATCH('O5 Details by Class &amp; Accounts'!BK$18, 'E2 Allocators'!$B$15:$W$15, 0),FALSE)*$E188)</f>
        <v>0</v>
      </c>
      <c r="BL188" s="1412">
        <f ca="1">IF(ISERROR(VLOOKUP(VLOOKUP($A188, 'E4 TB Allocation Details'!$A$18:$L$205, MATCH("Misc ID", 'E4 TB Allocation Details'!$A$18:$L$18, 0),FALSE), 'E2 Allocators'!$B$15:$W$361, MATCH('O5 Details by Class &amp; Accounts'!BL$18, 'E2 Allocators'!$B$15:$W$15, 0),FALSE)*$E188), 0, VLOOKUP(VLOOKUP($A188, 'E4 TB Allocation Details'!$A$18:$L$205, MATCH("Misc ID", 'E4 TB Allocation Details'!$A$18:$L$18, 0),FALSE), 'E2 Allocators'!$B$15:$W$361, MATCH('O5 Details by Class &amp; Accounts'!BL$18, 'E2 Allocators'!$B$15:$W$15, 0),FALSE)*$E188)</f>
        <v>0</v>
      </c>
      <c r="BM188" s="1412">
        <f ca="1">IF(ISERROR(VLOOKUP(VLOOKUP($A188, 'E4 TB Allocation Details'!$A$18:$L$205, MATCH("Misc ID", 'E4 TB Allocation Details'!$A$18:$L$18, 0),FALSE), 'E2 Allocators'!$B$15:$W$361, MATCH('O5 Details by Class &amp; Accounts'!BM$18, 'E2 Allocators'!$B$15:$W$15, 0),FALSE)*$E188), 0, VLOOKUP(VLOOKUP($A188, 'E4 TB Allocation Details'!$A$18:$L$205, MATCH("Misc ID", 'E4 TB Allocation Details'!$A$18:$L$18, 0),FALSE), 'E2 Allocators'!$B$15:$W$361, MATCH('O5 Details by Class &amp; Accounts'!BM$18, 'E2 Allocators'!$B$15:$W$15, 0),FALSE)*$E188)</f>
        <v>0</v>
      </c>
      <c r="BN188" s="1412">
        <f ca="1">IF(ISERROR(VLOOKUP(VLOOKUP($A188, 'E4 TB Allocation Details'!$A$18:$L$205, MATCH("Misc ID", 'E4 TB Allocation Details'!$A$18:$L$18, 0),FALSE), 'E2 Allocators'!$B$15:$W$361, MATCH('O5 Details by Class &amp; Accounts'!BN$18, 'E2 Allocators'!$B$15:$W$15, 0),FALSE)*$E188), 0, VLOOKUP(VLOOKUP($A188, 'E4 TB Allocation Details'!$A$18:$L$205, MATCH("Misc ID", 'E4 TB Allocation Details'!$A$18:$L$18, 0),FALSE), 'E2 Allocators'!$B$15:$W$361, MATCH('O5 Details by Class &amp; Accounts'!BN$18, 'E2 Allocators'!$B$15:$W$15, 0),FALSE)*$E188)</f>
        <v>0</v>
      </c>
      <c r="BO188" s="1412">
        <f ca="1">IF(ISERROR(VLOOKUP(VLOOKUP($A188, 'E4 TB Allocation Details'!$A$18:$L$205, MATCH("Misc ID", 'E4 TB Allocation Details'!$A$18:$L$18, 0),FALSE), 'E2 Allocators'!$B$15:$W$361, MATCH('O5 Details by Class &amp; Accounts'!BO$18, 'E2 Allocators'!$B$15:$W$15, 0),FALSE)*$E188), 0, VLOOKUP(VLOOKUP($A188, 'E4 TB Allocation Details'!$A$18:$L$205, MATCH("Misc ID", 'E4 TB Allocation Details'!$A$18:$L$18, 0),FALSE), 'E2 Allocators'!$B$15:$W$361, MATCH('O5 Details by Class &amp; Accounts'!BO$18, 'E2 Allocators'!$B$15:$W$15, 0),FALSE)*$E188)</f>
        <v>0</v>
      </c>
      <c r="BP188" s="1412">
        <f ca="1">IF(ISERROR(VLOOKUP(VLOOKUP($A188, 'E4 TB Allocation Details'!$A$18:$L$205, MATCH("Misc ID", 'E4 TB Allocation Details'!$A$18:$L$18, 0),FALSE), 'E2 Allocators'!$B$15:$W$361, MATCH('O5 Details by Class &amp; Accounts'!BP$18, 'E2 Allocators'!$B$15:$W$15, 0),FALSE)*$E188), 0, VLOOKUP(VLOOKUP($A188, 'E4 TB Allocation Details'!$A$18:$L$205, MATCH("Misc ID", 'E4 TB Allocation Details'!$A$18:$L$18, 0),FALSE), 'E2 Allocators'!$B$15:$W$361, MATCH('O5 Details by Class &amp; Accounts'!BP$18, 'E2 Allocators'!$B$15:$W$15, 0),FALSE)*$E188)</f>
        <v>0</v>
      </c>
      <c r="BQ188" s="1412">
        <f ca="1">IF(ISERROR(VLOOKUP(VLOOKUP($A188, 'E4 TB Allocation Details'!$A$18:$L$205, MATCH("Misc ID", 'E4 TB Allocation Details'!$A$18:$L$18, 0),FALSE), 'E2 Allocators'!$B$15:$W$361, MATCH('O5 Details by Class &amp; Accounts'!BQ$18, 'E2 Allocators'!$B$15:$W$15, 0),FALSE)*$E188), 0, VLOOKUP(VLOOKUP($A188, 'E4 TB Allocation Details'!$A$18:$L$205, MATCH("Misc ID", 'E4 TB Allocation Details'!$A$18:$L$18, 0),FALSE), 'E2 Allocators'!$B$15:$W$361, MATCH('O5 Details by Class &amp; Accounts'!BQ$18, 'E2 Allocators'!$B$15:$W$15, 0),FALSE)*$E188)</f>
        <v>0</v>
      </c>
      <c r="BR188" s="1412">
        <f ca="1">IF(ISERROR(VLOOKUP(VLOOKUP($A188, 'E4 TB Allocation Details'!$A$18:$L$205, MATCH("Misc ID", 'E4 TB Allocation Details'!$A$18:$L$18, 0),FALSE), 'E2 Allocators'!$B$15:$W$361, MATCH('O5 Details by Class &amp; Accounts'!BR$18, 'E2 Allocators'!$B$15:$W$15, 0),FALSE)*$E188), 0, VLOOKUP(VLOOKUP($A188, 'E4 TB Allocation Details'!$A$18:$L$205, MATCH("Misc ID", 'E4 TB Allocation Details'!$A$18:$L$18, 0),FALSE), 'E2 Allocators'!$B$15:$W$361, MATCH('O5 Details by Class &amp; Accounts'!BR$18, 'E2 Allocators'!$B$15:$W$15, 0),FALSE)*$E188)</f>
        <v>0</v>
      </c>
      <c r="BS188" s="1412">
        <f t="shared" si="41"/>
        <v>0</v>
      </c>
      <c r="BT188" s="1412">
        <f ca="1">IF(ISERROR(VLOOKUP(VLOOKUP($A188, 'E4 TB Allocation Details'!$A$18:$L$205, MATCH("A &amp; G ID", 'E4 TB Allocation Details'!$A$18:$L$18, 0),FALSE), 'E2 Allocators'!$B$15:$W$361, MATCH('O5 Details by Class &amp; Accounts'!BT$18, 'E2 Allocators'!$B$15:$W$15, 0),FALSE)*$E188), 0, VLOOKUP(VLOOKUP($A188, 'E4 TB Allocation Details'!$A$18:$L$205, MATCH("A &amp; G ID", 'E4 TB Allocation Details'!$A$18:$L$18, 0),FALSE), 'E2 Allocators'!$B$15:$W$361, MATCH('O5 Details by Class &amp; Accounts'!BT$18, 'E2 Allocators'!$B$15:$W$15, 0),FALSE)*$E188)</f>
        <v>0</v>
      </c>
      <c r="BU188" s="1412">
        <f ca="1">IF(ISERROR(VLOOKUP(VLOOKUP($A188, 'E4 TB Allocation Details'!$A$18:$L$205, MATCH("A &amp; G ID", 'E4 TB Allocation Details'!$A$18:$L$18, 0),FALSE), 'E2 Allocators'!$B$15:$W$361, MATCH('O5 Details by Class &amp; Accounts'!BU$18, 'E2 Allocators'!$B$15:$W$15, 0),FALSE)*$E188), 0, VLOOKUP(VLOOKUP($A188, 'E4 TB Allocation Details'!$A$18:$L$205, MATCH("A &amp; G ID", 'E4 TB Allocation Details'!$A$18:$L$18, 0),FALSE), 'E2 Allocators'!$B$15:$W$361, MATCH('O5 Details by Class &amp; Accounts'!BU$18, 'E2 Allocators'!$B$15:$W$15, 0),FALSE)*$E188)</f>
        <v>0</v>
      </c>
      <c r="BV188" s="1412">
        <f ca="1">IF(ISERROR(VLOOKUP(VLOOKUP($A188, 'E4 TB Allocation Details'!$A$18:$L$205, MATCH("A &amp; G ID", 'E4 TB Allocation Details'!$A$18:$L$18, 0),FALSE), 'E2 Allocators'!$B$15:$W$361, MATCH('O5 Details by Class &amp; Accounts'!BV$18, 'E2 Allocators'!$B$15:$W$15, 0),FALSE)*$E188), 0, VLOOKUP(VLOOKUP($A188, 'E4 TB Allocation Details'!$A$18:$L$205, MATCH("A &amp; G ID", 'E4 TB Allocation Details'!$A$18:$L$18, 0),FALSE), 'E2 Allocators'!$B$15:$W$361, MATCH('O5 Details by Class &amp; Accounts'!BV$18, 'E2 Allocators'!$B$15:$W$15, 0),FALSE)*$E188)</f>
        <v>0</v>
      </c>
      <c r="BW188" s="1412">
        <f ca="1">IF(ISERROR(VLOOKUP(VLOOKUP($A188, 'E4 TB Allocation Details'!$A$18:$L$205, MATCH("A &amp; G ID", 'E4 TB Allocation Details'!$A$18:$L$18, 0),FALSE), 'E2 Allocators'!$B$15:$W$361, MATCH('O5 Details by Class &amp; Accounts'!BW$18, 'E2 Allocators'!$B$15:$W$15, 0),FALSE)*$E188), 0, VLOOKUP(VLOOKUP($A188, 'E4 TB Allocation Details'!$A$18:$L$205, MATCH("A &amp; G ID", 'E4 TB Allocation Details'!$A$18:$L$18, 0),FALSE), 'E2 Allocators'!$B$15:$W$361, MATCH('O5 Details by Class &amp; Accounts'!BW$18, 'E2 Allocators'!$B$15:$W$15, 0),FALSE)*$E188)</f>
        <v>0</v>
      </c>
      <c r="BX188" s="1412">
        <f ca="1">IF(ISERROR(VLOOKUP(VLOOKUP($A188, 'E4 TB Allocation Details'!$A$18:$L$205, MATCH("A &amp; G ID", 'E4 TB Allocation Details'!$A$18:$L$18, 0),FALSE), 'E2 Allocators'!$B$15:$W$361, MATCH('O5 Details by Class &amp; Accounts'!BX$18, 'E2 Allocators'!$B$15:$W$15, 0),FALSE)*$E188), 0, VLOOKUP(VLOOKUP($A188, 'E4 TB Allocation Details'!$A$18:$L$205, MATCH("A &amp; G ID", 'E4 TB Allocation Details'!$A$18:$L$18, 0),FALSE), 'E2 Allocators'!$B$15:$W$361, MATCH('O5 Details by Class &amp; Accounts'!BX$18, 'E2 Allocators'!$B$15:$W$15, 0),FALSE)*$E188)</f>
        <v>0</v>
      </c>
      <c r="BY188" s="1412">
        <f ca="1">IF(ISERROR(VLOOKUP(VLOOKUP($A188, 'E4 TB Allocation Details'!$A$18:$L$205, MATCH("A &amp; G ID", 'E4 TB Allocation Details'!$A$18:$L$18, 0),FALSE), 'E2 Allocators'!$B$15:$W$361, MATCH('O5 Details by Class &amp; Accounts'!BY$18, 'E2 Allocators'!$B$15:$W$15, 0),FALSE)*$E188), 0, VLOOKUP(VLOOKUP($A188, 'E4 TB Allocation Details'!$A$18:$L$205, MATCH("A &amp; G ID", 'E4 TB Allocation Details'!$A$18:$L$18, 0),FALSE), 'E2 Allocators'!$B$15:$W$361, MATCH('O5 Details by Class &amp; Accounts'!BY$18, 'E2 Allocators'!$B$15:$W$15, 0),FALSE)*$E188)</f>
        <v>0</v>
      </c>
      <c r="BZ188" s="1412">
        <f ca="1">IF(ISERROR(VLOOKUP(VLOOKUP($A188, 'E4 TB Allocation Details'!$A$18:$L$205, MATCH("A &amp; G ID", 'E4 TB Allocation Details'!$A$18:$L$18, 0),FALSE), 'E2 Allocators'!$B$15:$W$361, MATCH('O5 Details by Class &amp; Accounts'!BZ$18, 'E2 Allocators'!$B$15:$W$15, 0),FALSE)*$E188), 0, VLOOKUP(VLOOKUP($A188, 'E4 TB Allocation Details'!$A$18:$L$205, MATCH("A &amp; G ID", 'E4 TB Allocation Details'!$A$18:$L$18, 0),FALSE), 'E2 Allocators'!$B$15:$W$361, MATCH('O5 Details by Class &amp; Accounts'!BZ$18, 'E2 Allocators'!$B$15:$W$15, 0),FALSE)*$E188)</f>
        <v>0</v>
      </c>
      <c r="CA188" s="1412">
        <f ca="1">IF(ISERROR(VLOOKUP(VLOOKUP($A188, 'E4 TB Allocation Details'!$A$18:$L$205, MATCH("A &amp; G ID", 'E4 TB Allocation Details'!$A$18:$L$18, 0),FALSE), 'E2 Allocators'!$B$15:$W$361, MATCH('O5 Details by Class &amp; Accounts'!CA$18, 'E2 Allocators'!$B$15:$W$15, 0),FALSE)*$E188), 0, VLOOKUP(VLOOKUP($A188, 'E4 TB Allocation Details'!$A$18:$L$205, MATCH("A &amp; G ID", 'E4 TB Allocation Details'!$A$18:$L$18, 0),FALSE), 'E2 Allocators'!$B$15:$W$361, MATCH('O5 Details by Class &amp; Accounts'!CA$18, 'E2 Allocators'!$B$15:$W$15, 0),FALSE)*$E188)</f>
        <v>0</v>
      </c>
      <c r="CB188" s="1412">
        <f ca="1">IF(ISERROR(VLOOKUP(VLOOKUP($A188, 'E4 TB Allocation Details'!$A$18:$L$205, MATCH("A &amp; G ID", 'E4 TB Allocation Details'!$A$18:$L$18, 0),FALSE), 'E2 Allocators'!$B$15:$W$361, MATCH('O5 Details by Class &amp; Accounts'!CB$18, 'E2 Allocators'!$B$15:$W$15, 0),FALSE)*$E188), 0, VLOOKUP(VLOOKUP($A188, 'E4 TB Allocation Details'!$A$18:$L$205, MATCH("A &amp; G ID", 'E4 TB Allocation Details'!$A$18:$L$18, 0),FALSE), 'E2 Allocators'!$B$15:$W$361, MATCH('O5 Details by Class &amp; Accounts'!CB$18, 'E2 Allocators'!$B$15:$W$15, 0),FALSE)*$E188)</f>
        <v>0</v>
      </c>
      <c r="CC188" s="1412">
        <f ca="1">IF(ISERROR(VLOOKUP(VLOOKUP($A188, 'E4 TB Allocation Details'!$A$18:$L$205, MATCH("A &amp; G ID", 'E4 TB Allocation Details'!$A$18:$L$18, 0),FALSE), 'E2 Allocators'!$B$15:$W$361, MATCH('O5 Details by Class &amp; Accounts'!CC$18, 'E2 Allocators'!$B$15:$W$15, 0),FALSE)*$E188), 0, VLOOKUP(VLOOKUP($A188, 'E4 TB Allocation Details'!$A$18:$L$205, MATCH("A &amp; G ID", 'E4 TB Allocation Details'!$A$18:$L$18, 0),FALSE), 'E2 Allocators'!$B$15:$W$361, MATCH('O5 Details by Class &amp; Accounts'!CC$18, 'E2 Allocators'!$B$15:$W$15, 0),FALSE)*$E188)</f>
        <v>0</v>
      </c>
      <c r="CD188" s="1412">
        <f ca="1">IF(ISERROR(VLOOKUP(VLOOKUP($A188, 'E4 TB Allocation Details'!$A$18:$L$205, MATCH("A &amp; G ID", 'E4 TB Allocation Details'!$A$18:$L$18, 0),FALSE), 'E2 Allocators'!$B$15:$W$361, MATCH('O5 Details by Class &amp; Accounts'!CD$18, 'E2 Allocators'!$B$15:$W$15, 0),FALSE)*$E188), 0, VLOOKUP(VLOOKUP($A188, 'E4 TB Allocation Details'!$A$18:$L$205, MATCH("A &amp; G ID", 'E4 TB Allocation Details'!$A$18:$L$18, 0),FALSE), 'E2 Allocators'!$B$15:$W$361, MATCH('O5 Details by Class &amp; Accounts'!CD$18, 'E2 Allocators'!$B$15:$W$15, 0),FALSE)*$E188)</f>
        <v>0</v>
      </c>
      <c r="CE188" s="1412">
        <f ca="1">IF(ISERROR(VLOOKUP(VLOOKUP($A188, 'E4 TB Allocation Details'!$A$18:$L$205, MATCH("A &amp; G ID", 'E4 TB Allocation Details'!$A$18:$L$18, 0),FALSE), 'E2 Allocators'!$B$15:$W$361, MATCH('O5 Details by Class &amp; Accounts'!CE$18, 'E2 Allocators'!$B$15:$W$15, 0),FALSE)*$E188), 0, VLOOKUP(VLOOKUP($A188, 'E4 TB Allocation Details'!$A$18:$L$205, MATCH("A &amp; G ID", 'E4 TB Allocation Details'!$A$18:$L$18, 0),FALSE), 'E2 Allocators'!$B$15:$W$361, MATCH('O5 Details by Class &amp; Accounts'!CE$18, 'E2 Allocators'!$B$15:$W$15, 0),FALSE)*$E188)</f>
        <v>0</v>
      </c>
      <c r="CF188" s="1412">
        <f ca="1">IF(ISERROR(VLOOKUP(VLOOKUP($A188, 'E4 TB Allocation Details'!$A$18:$L$205, MATCH("A &amp; G ID", 'E4 TB Allocation Details'!$A$18:$L$18, 0),FALSE), 'E2 Allocators'!$B$15:$W$361, MATCH('O5 Details by Class &amp; Accounts'!CF$18, 'E2 Allocators'!$B$15:$W$15, 0),FALSE)*$E188), 0, VLOOKUP(VLOOKUP($A188, 'E4 TB Allocation Details'!$A$18:$L$205, MATCH("A &amp; G ID", 'E4 TB Allocation Details'!$A$18:$L$18, 0),FALSE), 'E2 Allocators'!$B$15:$W$361, MATCH('O5 Details by Class &amp; Accounts'!CF$18, 'E2 Allocators'!$B$15:$W$15, 0),FALSE)*$E188)</f>
        <v>0</v>
      </c>
      <c r="CG188" s="1412">
        <f ca="1">IF(ISERROR(VLOOKUP(VLOOKUP($A188, 'E4 TB Allocation Details'!$A$18:$L$205, MATCH("A &amp; G ID", 'E4 TB Allocation Details'!$A$18:$L$18, 0),FALSE), 'E2 Allocators'!$B$15:$W$361, MATCH('O5 Details by Class &amp; Accounts'!CG$18, 'E2 Allocators'!$B$15:$W$15, 0),FALSE)*$E188), 0, VLOOKUP(VLOOKUP($A188, 'E4 TB Allocation Details'!$A$18:$L$205, MATCH("A &amp; G ID", 'E4 TB Allocation Details'!$A$18:$L$18, 0),FALSE), 'E2 Allocators'!$B$15:$W$361, MATCH('O5 Details by Class &amp; Accounts'!CG$18, 'E2 Allocators'!$B$15:$W$15, 0),FALSE)*$E188)</f>
        <v>0</v>
      </c>
      <c r="CH188" s="1412">
        <f ca="1">IF(ISERROR(VLOOKUP(VLOOKUP($A188, 'E4 TB Allocation Details'!$A$18:$L$205, MATCH("A &amp; G ID", 'E4 TB Allocation Details'!$A$18:$L$18, 0),FALSE), 'E2 Allocators'!$B$15:$W$361, MATCH('O5 Details by Class &amp; Accounts'!CH$18, 'E2 Allocators'!$B$15:$W$15, 0),FALSE)*$E188), 0, VLOOKUP(VLOOKUP($A188, 'E4 TB Allocation Details'!$A$18:$L$205, MATCH("A &amp; G ID", 'E4 TB Allocation Details'!$A$18:$L$18, 0),FALSE), 'E2 Allocators'!$B$15:$W$361, MATCH('O5 Details by Class &amp; Accounts'!CH$18, 'E2 Allocators'!$B$15:$W$15, 0),FALSE)*$E188)</f>
        <v>0</v>
      </c>
      <c r="CI188" s="1412">
        <f ca="1">IF(ISERROR(VLOOKUP(VLOOKUP($A188, 'E4 TB Allocation Details'!$A$18:$L$205, MATCH("A &amp; G ID", 'E4 TB Allocation Details'!$A$18:$L$18, 0),FALSE), 'E2 Allocators'!$B$15:$W$361, MATCH('O5 Details by Class &amp; Accounts'!CI$18, 'E2 Allocators'!$B$15:$W$15, 0),FALSE)*$E188), 0, VLOOKUP(VLOOKUP($A188, 'E4 TB Allocation Details'!$A$18:$L$205, MATCH("A &amp; G ID", 'E4 TB Allocation Details'!$A$18:$L$18, 0),FALSE), 'E2 Allocators'!$B$15:$W$361, MATCH('O5 Details by Class &amp; Accounts'!CI$18, 'E2 Allocators'!$B$15:$W$15, 0),FALSE)*$E188)</f>
        <v>0</v>
      </c>
      <c r="CJ188" s="1412">
        <f ca="1">IF(ISERROR(VLOOKUP(VLOOKUP($A188, 'E4 TB Allocation Details'!$A$18:$L$205, MATCH("A &amp; G ID", 'E4 TB Allocation Details'!$A$18:$L$18, 0),FALSE), 'E2 Allocators'!$B$15:$W$361, MATCH('O5 Details by Class &amp; Accounts'!CJ$18, 'E2 Allocators'!$B$15:$W$15, 0),FALSE)*$E188), 0, VLOOKUP(VLOOKUP($A188, 'E4 TB Allocation Details'!$A$18:$L$205, MATCH("A &amp; G ID", 'E4 TB Allocation Details'!$A$18:$L$18, 0),FALSE), 'E2 Allocators'!$B$15:$W$361, MATCH('O5 Details by Class &amp; Accounts'!CJ$18, 'E2 Allocators'!$B$15:$W$15, 0),FALSE)*$E188)</f>
        <v>0</v>
      </c>
      <c r="CK188" s="1412">
        <f ca="1">IF(ISERROR(VLOOKUP(VLOOKUP($A188, 'E4 TB Allocation Details'!$A$18:$L$205, MATCH("A &amp; G ID", 'E4 TB Allocation Details'!$A$18:$L$18, 0),FALSE), 'E2 Allocators'!$B$15:$W$361, MATCH('O5 Details by Class &amp; Accounts'!CK$18, 'E2 Allocators'!$B$15:$W$15, 0),FALSE)*$E188), 0, VLOOKUP(VLOOKUP($A188, 'E4 TB Allocation Details'!$A$18:$L$205, MATCH("A &amp; G ID", 'E4 TB Allocation Details'!$A$18:$L$18, 0),FALSE), 'E2 Allocators'!$B$15:$W$361, MATCH('O5 Details by Class &amp; Accounts'!CK$18, 'E2 Allocators'!$B$15:$W$15, 0),FALSE)*$E188)</f>
        <v>0</v>
      </c>
      <c r="CL188" s="1412">
        <f ca="1">IF(ISERROR(VLOOKUP(VLOOKUP($A188, 'E4 TB Allocation Details'!$A$18:$L$205, MATCH("A &amp; G ID", 'E4 TB Allocation Details'!$A$18:$L$18, 0),FALSE), 'E2 Allocators'!$B$15:$W$361, MATCH('O5 Details by Class &amp; Accounts'!CL$18, 'E2 Allocators'!$B$15:$W$15, 0),FALSE)*$E188), 0, VLOOKUP(VLOOKUP($A188, 'E4 TB Allocation Details'!$A$18:$L$205, MATCH("A &amp; G ID", 'E4 TB Allocation Details'!$A$18:$L$18, 0),FALSE), 'E2 Allocators'!$B$15:$W$361, MATCH('O5 Details by Class &amp; Accounts'!CL$18, 'E2 Allocators'!$B$15:$W$15, 0),FALSE)*$E188)</f>
        <v>0</v>
      </c>
      <c r="CM188" s="1412">
        <f ca="1">IF(ISERROR(VLOOKUP(VLOOKUP($A188, 'E4 TB Allocation Details'!$A$18:$L$205, MATCH("A &amp; G ID", 'E4 TB Allocation Details'!$A$18:$L$18, 0),FALSE), 'E2 Allocators'!$B$15:$W$361, MATCH('O5 Details by Class &amp; Accounts'!CM$18, 'E2 Allocators'!$B$15:$W$15, 0),FALSE)*$E188), 0, VLOOKUP(VLOOKUP($A188, 'E4 TB Allocation Details'!$A$18:$L$205, MATCH("A &amp; G ID", 'E4 TB Allocation Details'!$A$18:$L$18, 0),FALSE), 'E2 Allocators'!$B$15:$W$361, MATCH('O5 Details by Class &amp; Accounts'!CM$18, 'E2 Allocators'!$B$15:$W$15, 0),FALSE)*$E188)</f>
        <v>0</v>
      </c>
      <c r="CN188" s="1412">
        <f t="shared" si="45"/>
        <v>0</v>
      </c>
      <c r="CO188" s="1792">
        <f t="shared" si="43"/>
        <v>0</v>
      </c>
      <c r="CQ188" s="2087" t="s">
        <v>675</v>
      </c>
    </row>
    <row r="189" spans="1:95" s="81" customFormat="1" ht="12.75">
      <c r="A189" s="1170">
        <v>5675</v>
      </c>
      <c r="B189" s="452" t="s">
        <v>1349</v>
      </c>
      <c r="C189" s="1789">
        <f ca="1">IF(ISERROR(VLOOKUP($A189,'I3 TB Data'!$A$23:$H$458,MATCH('O5 Details by Class &amp; Accounts'!$C$18, 'I3 TB Data'!$A$23:$H$23,0),0)), 0, VLOOKUP($A189,'I3 TB Data'!$A$23:$H$458,MATCH('O5 Details by Class &amp; Accounts'!$C$18,'I3 TB Data'!$A$23:$H$23,0),0))</f>
        <v>245000</v>
      </c>
      <c r="D189" s="1790"/>
      <c r="E189" s="1789">
        <f t="shared" si="46"/>
        <v>245000</v>
      </c>
      <c r="F189" s="1791"/>
      <c r="G189" s="1791"/>
      <c r="H189" s="1412">
        <f t="shared" si="39"/>
        <v>0</v>
      </c>
      <c r="I189" s="1412">
        <f ca="1">IF(ISERROR(VLOOKUP(VLOOKUP($A189, 'E4 TB Allocation Details'!$A$18:$L$205, MATCH("Demand ID", 'E4 TB Allocation Details'!$A$18:$L$18, 0),FALSE), 'E2 Allocators'!$B$15:$W$361, MATCH('O5 Details by Class &amp; Accounts'!I$18, 'E2 Allocators'!$B$15:$W$15, 0),FALSE)*$F189), 0, VLOOKUP(VLOOKUP($A189, 'E4 TB Allocation Details'!$A$18:$L$205, MATCH("Demand ID", 'E4 TB Allocation Details'!$A$18:$L$18, 0),FALSE), 'E2 Allocators'!$B$15:$W$361, MATCH('O5 Details by Class &amp; Accounts'!I$18, 'E2 Allocators'!$B$15:$W$15, 0),FALSE)*$F189)</f>
        <v>0</v>
      </c>
      <c r="J189" s="1412">
        <f ca="1">IF(ISERROR(VLOOKUP(VLOOKUP($A189, 'E4 TB Allocation Details'!$A$18:$L$205, MATCH("Demand ID", 'E4 TB Allocation Details'!$A$18:$L$18, 0),FALSE), 'E2 Allocators'!$B$15:$W$361, MATCH('O5 Details by Class &amp; Accounts'!J$18, 'E2 Allocators'!$B$15:$W$15, 0),FALSE)*$F189), 0, VLOOKUP(VLOOKUP($A189, 'E4 TB Allocation Details'!$A$18:$L$205, MATCH("Demand ID", 'E4 TB Allocation Details'!$A$18:$L$18, 0),FALSE), 'E2 Allocators'!$B$15:$W$361, MATCH('O5 Details by Class &amp; Accounts'!J$18, 'E2 Allocators'!$B$15:$W$15, 0),FALSE)*$F189)</f>
        <v>0</v>
      </c>
      <c r="K189" s="1412">
        <f ca="1">IF(ISERROR(VLOOKUP(VLOOKUP($A189, 'E4 TB Allocation Details'!$A$18:$L$205, MATCH("Demand ID", 'E4 TB Allocation Details'!$A$18:$L$18, 0),FALSE), 'E2 Allocators'!$B$15:$W$361, MATCH('O5 Details by Class &amp; Accounts'!K$18, 'E2 Allocators'!$B$15:$W$15, 0),FALSE)*$F189), 0, VLOOKUP(VLOOKUP($A189, 'E4 TB Allocation Details'!$A$18:$L$205, MATCH("Demand ID", 'E4 TB Allocation Details'!$A$18:$L$18, 0),FALSE), 'E2 Allocators'!$B$15:$W$361, MATCH('O5 Details by Class &amp; Accounts'!K$18, 'E2 Allocators'!$B$15:$W$15, 0),FALSE)*$F189)</f>
        <v>0</v>
      </c>
      <c r="L189" s="1412">
        <f ca="1">IF(ISERROR(VLOOKUP(VLOOKUP($A189, 'E4 TB Allocation Details'!$A$18:$L$205, MATCH("Demand ID", 'E4 TB Allocation Details'!$A$18:$L$18, 0),FALSE), 'E2 Allocators'!$B$15:$W$361, MATCH('O5 Details by Class &amp; Accounts'!L$18, 'E2 Allocators'!$B$15:$W$15, 0),FALSE)*$F189), 0, VLOOKUP(VLOOKUP($A189, 'E4 TB Allocation Details'!$A$18:$L$205, MATCH("Demand ID", 'E4 TB Allocation Details'!$A$18:$L$18, 0),FALSE), 'E2 Allocators'!$B$15:$W$361, MATCH('O5 Details by Class &amp; Accounts'!L$18, 'E2 Allocators'!$B$15:$W$15, 0),FALSE)*$F189)</f>
        <v>0</v>
      </c>
      <c r="M189" s="1412">
        <f ca="1">IF(ISERROR(VLOOKUP(VLOOKUP($A189, 'E4 TB Allocation Details'!$A$18:$L$205, MATCH("Demand ID", 'E4 TB Allocation Details'!$A$18:$L$18, 0),FALSE), 'E2 Allocators'!$B$15:$W$361, MATCH('O5 Details by Class &amp; Accounts'!M$18, 'E2 Allocators'!$B$15:$W$15, 0),FALSE)*$F189), 0, VLOOKUP(VLOOKUP($A189, 'E4 TB Allocation Details'!$A$18:$L$205, MATCH("Demand ID", 'E4 TB Allocation Details'!$A$18:$L$18, 0),FALSE), 'E2 Allocators'!$B$15:$W$361, MATCH('O5 Details by Class &amp; Accounts'!M$18, 'E2 Allocators'!$B$15:$W$15, 0),FALSE)*$F189)</f>
        <v>0</v>
      </c>
      <c r="N189" s="1412">
        <f ca="1">IF(ISERROR(VLOOKUP(VLOOKUP($A189, 'E4 TB Allocation Details'!$A$18:$L$205, MATCH("Demand ID", 'E4 TB Allocation Details'!$A$18:$L$18, 0),FALSE), 'E2 Allocators'!$B$15:$W$361, MATCH('O5 Details by Class &amp; Accounts'!N$18, 'E2 Allocators'!$B$15:$W$15, 0),FALSE)*$F189), 0, VLOOKUP(VLOOKUP($A189, 'E4 TB Allocation Details'!$A$18:$L$205, MATCH("Demand ID", 'E4 TB Allocation Details'!$A$18:$L$18, 0),FALSE), 'E2 Allocators'!$B$15:$W$361, MATCH('O5 Details by Class &amp; Accounts'!N$18, 'E2 Allocators'!$B$15:$W$15, 0),FALSE)*$F189)</f>
        <v>0</v>
      </c>
      <c r="O189" s="1412">
        <f ca="1">IF(ISERROR(VLOOKUP(VLOOKUP($A189, 'E4 TB Allocation Details'!$A$18:$L$205, MATCH("Demand ID", 'E4 TB Allocation Details'!$A$18:$L$18, 0),FALSE), 'E2 Allocators'!$B$15:$W$361, MATCH('O5 Details by Class &amp; Accounts'!O$18, 'E2 Allocators'!$B$15:$W$15, 0),FALSE)*$F189), 0, VLOOKUP(VLOOKUP($A189, 'E4 TB Allocation Details'!$A$18:$L$205, MATCH("Demand ID", 'E4 TB Allocation Details'!$A$18:$L$18, 0),FALSE), 'E2 Allocators'!$B$15:$W$361, MATCH('O5 Details by Class &amp; Accounts'!O$18, 'E2 Allocators'!$B$15:$W$15, 0),FALSE)*$F189)</f>
        <v>0</v>
      </c>
      <c r="P189" s="1412">
        <f ca="1">IF(ISERROR(VLOOKUP(VLOOKUP($A189, 'E4 TB Allocation Details'!$A$18:$L$205, MATCH("Demand ID", 'E4 TB Allocation Details'!$A$18:$L$18, 0),FALSE), 'E2 Allocators'!$B$15:$W$361, MATCH('O5 Details by Class &amp; Accounts'!P$18, 'E2 Allocators'!$B$15:$W$15, 0),FALSE)*$F189), 0, VLOOKUP(VLOOKUP($A189, 'E4 TB Allocation Details'!$A$18:$L$205, MATCH("Demand ID", 'E4 TB Allocation Details'!$A$18:$L$18, 0),FALSE), 'E2 Allocators'!$B$15:$W$361, MATCH('O5 Details by Class &amp; Accounts'!P$18, 'E2 Allocators'!$B$15:$W$15, 0),FALSE)*$F189)</f>
        <v>0</v>
      </c>
      <c r="Q189" s="1412">
        <f ca="1">IF(ISERROR(VLOOKUP(VLOOKUP($A189, 'E4 TB Allocation Details'!$A$18:$L$205, MATCH("Demand ID", 'E4 TB Allocation Details'!$A$18:$L$18, 0),FALSE), 'E2 Allocators'!$B$15:$W$361, MATCH('O5 Details by Class &amp; Accounts'!Q$18, 'E2 Allocators'!$B$15:$W$15, 0),FALSE)*$F189), 0, VLOOKUP(VLOOKUP($A189, 'E4 TB Allocation Details'!$A$18:$L$205, MATCH("Demand ID", 'E4 TB Allocation Details'!$A$18:$L$18, 0),FALSE), 'E2 Allocators'!$B$15:$W$361, MATCH('O5 Details by Class &amp; Accounts'!Q$18, 'E2 Allocators'!$B$15:$W$15, 0),FALSE)*$F189)</f>
        <v>0</v>
      </c>
      <c r="R189" s="1412">
        <f ca="1">IF(ISERROR(VLOOKUP(VLOOKUP($A189, 'E4 TB Allocation Details'!$A$18:$L$205, MATCH("Demand ID", 'E4 TB Allocation Details'!$A$18:$L$18, 0),FALSE), 'E2 Allocators'!$B$15:$W$361, MATCH('O5 Details by Class &amp; Accounts'!R$18, 'E2 Allocators'!$B$15:$W$15, 0),FALSE)*$F189), 0, VLOOKUP(VLOOKUP($A189, 'E4 TB Allocation Details'!$A$18:$L$205, MATCH("Demand ID", 'E4 TB Allocation Details'!$A$18:$L$18, 0),FALSE), 'E2 Allocators'!$B$15:$W$361, MATCH('O5 Details by Class &amp; Accounts'!R$18, 'E2 Allocators'!$B$15:$W$15, 0),FALSE)*$F189)</f>
        <v>0</v>
      </c>
      <c r="S189" s="1412">
        <f ca="1">IF(ISERROR(VLOOKUP(VLOOKUP($A189, 'E4 TB Allocation Details'!$A$18:$L$205, MATCH("Demand ID", 'E4 TB Allocation Details'!$A$18:$L$18, 0),FALSE), 'E2 Allocators'!$B$15:$W$361, MATCH('O5 Details by Class &amp; Accounts'!S$18, 'E2 Allocators'!$B$15:$W$15, 0),FALSE)*$F189), 0, VLOOKUP(VLOOKUP($A189, 'E4 TB Allocation Details'!$A$18:$L$205, MATCH("Demand ID", 'E4 TB Allocation Details'!$A$18:$L$18, 0),FALSE), 'E2 Allocators'!$B$15:$W$361, MATCH('O5 Details by Class &amp; Accounts'!S$18, 'E2 Allocators'!$B$15:$W$15, 0),FALSE)*$F189)</f>
        <v>0</v>
      </c>
      <c r="T189" s="1412">
        <f ca="1">IF(ISERROR(VLOOKUP(VLOOKUP($A189, 'E4 TB Allocation Details'!$A$18:$L$205, MATCH("Demand ID", 'E4 TB Allocation Details'!$A$18:$L$18, 0),FALSE), 'E2 Allocators'!$B$15:$W$361, MATCH('O5 Details by Class &amp; Accounts'!T$18, 'E2 Allocators'!$B$15:$W$15, 0),FALSE)*$F189), 0, VLOOKUP(VLOOKUP($A189, 'E4 TB Allocation Details'!$A$18:$L$205, MATCH("Demand ID", 'E4 TB Allocation Details'!$A$18:$L$18, 0),FALSE), 'E2 Allocators'!$B$15:$W$361, MATCH('O5 Details by Class &amp; Accounts'!T$18, 'E2 Allocators'!$B$15:$W$15, 0),FALSE)*$F189)</f>
        <v>0</v>
      </c>
      <c r="U189" s="1412">
        <f ca="1">IF(ISERROR(VLOOKUP(VLOOKUP($A189, 'E4 TB Allocation Details'!$A$18:$L$205, MATCH("Demand ID", 'E4 TB Allocation Details'!$A$18:$L$18, 0),FALSE), 'E2 Allocators'!$B$15:$W$361, MATCH('O5 Details by Class &amp; Accounts'!U$18, 'E2 Allocators'!$B$15:$W$15, 0),FALSE)*$F189), 0, VLOOKUP(VLOOKUP($A189, 'E4 TB Allocation Details'!$A$18:$L$205, MATCH("Demand ID", 'E4 TB Allocation Details'!$A$18:$L$18, 0),FALSE), 'E2 Allocators'!$B$15:$W$361, MATCH('O5 Details by Class &amp; Accounts'!U$18, 'E2 Allocators'!$B$15:$W$15, 0),FALSE)*$F189)</f>
        <v>0</v>
      </c>
      <c r="V189" s="1412">
        <f ca="1">IF(ISERROR(VLOOKUP(VLOOKUP($A189, 'E4 TB Allocation Details'!$A$18:$L$205, MATCH("Demand ID", 'E4 TB Allocation Details'!$A$18:$L$18, 0),FALSE), 'E2 Allocators'!$B$15:$W$361, MATCH('O5 Details by Class &amp; Accounts'!V$18, 'E2 Allocators'!$B$15:$W$15, 0),FALSE)*$F189), 0, VLOOKUP(VLOOKUP($A189, 'E4 TB Allocation Details'!$A$18:$L$205, MATCH("Demand ID", 'E4 TB Allocation Details'!$A$18:$L$18, 0),FALSE), 'E2 Allocators'!$B$15:$W$361, MATCH('O5 Details by Class &amp; Accounts'!V$18, 'E2 Allocators'!$B$15:$W$15, 0),FALSE)*$F189)</f>
        <v>0</v>
      </c>
      <c r="W189" s="1412">
        <f ca="1">IF(ISERROR(VLOOKUP(VLOOKUP($A189, 'E4 TB Allocation Details'!$A$18:$L$205, MATCH("Demand ID", 'E4 TB Allocation Details'!$A$18:$L$18, 0),FALSE), 'E2 Allocators'!$B$15:$W$361, MATCH('O5 Details by Class &amp; Accounts'!W$18, 'E2 Allocators'!$B$15:$W$15, 0),FALSE)*$F189), 0, VLOOKUP(VLOOKUP($A189, 'E4 TB Allocation Details'!$A$18:$L$205, MATCH("Demand ID", 'E4 TB Allocation Details'!$A$18:$L$18, 0),FALSE), 'E2 Allocators'!$B$15:$W$361, MATCH('O5 Details by Class &amp; Accounts'!W$18, 'E2 Allocators'!$B$15:$W$15, 0),FALSE)*$F189)</f>
        <v>0</v>
      </c>
      <c r="X189" s="1412">
        <f ca="1">IF(ISERROR(VLOOKUP(VLOOKUP($A189, 'E4 TB Allocation Details'!$A$18:$L$205, MATCH("Demand ID", 'E4 TB Allocation Details'!$A$18:$L$18, 0),FALSE), 'E2 Allocators'!$B$15:$W$361, MATCH('O5 Details by Class &amp; Accounts'!X$18, 'E2 Allocators'!$B$15:$W$15, 0),FALSE)*$F189), 0, VLOOKUP(VLOOKUP($A189, 'E4 TB Allocation Details'!$A$18:$L$205, MATCH("Demand ID", 'E4 TB Allocation Details'!$A$18:$L$18, 0),FALSE), 'E2 Allocators'!$B$15:$W$361, MATCH('O5 Details by Class &amp; Accounts'!X$18, 'E2 Allocators'!$B$15:$W$15, 0),FALSE)*$F189)</f>
        <v>0</v>
      </c>
      <c r="Y189" s="1412">
        <f ca="1">IF(ISERROR(VLOOKUP(VLOOKUP($A189, 'E4 TB Allocation Details'!$A$18:$L$205, MATCH("Demand ID", 'E4 TB Allocation Details'!$A$18:$L$18, 0),FALSE), 'E2 Allocators'!$B$15:$W$361, MATCH('O5 Details by Class &amp; Accounts'!Y$18, 'E2 Allocators'!$B$15:$W$15, 0),FALSE)*$F189), 0, VLOOKUP(VLOOKUP($A189, 'E4 TB Allocation Details'!$A$18:$L$205, MATCH("Demand ID", 'E4 TB Allocation Details'!$A$18:$L$18, 0),FALSE), 'E2 Allocators'!$B$15:$W$361, MATCH('O5 Details by Class &amp; Accounts'!Y$18, 'E2 Allocators'!$B$15:$W$15, 0),FALSE)*$F189)</f>
        <v>0</v>
      </c>
      <c r="Z189" s="1412">
        <f ca="1">IF(ISERROR(VLOOKUP(VLOOKUP($A189, 'E4 TB Allocation Details'!$A$18:$L$205, MATCH("Demand ID", 'E4 TB Allocation Details'!$A$18:$L$18, 0),FALSE), 'E2 Allocators'!$B$15:$W$361, MATCH('O5 Details by Class &amp; Accounts'!Z$18, 'E2 Allocators'!$B$15:$W$15, 0),FALSE)*$F189), 0, VLOOKUP(VLOOKUP($A189, 'E4 TB Allocation Details'!$A$18:$L$205, MATCH("Demand ID", 'E4 TB Allocation Details'!$A$18:$L$18, 0),FALSE), 'E2 Allocators'!$B$15:$W$361, MATCH('O5 Details by Class &amp; Accounts'!Z$18, 'E2 Allocators'!$B$15:$W$15, 0),FALSE)*$F189)</f>
        <v>0</v>
      </c>
      <c r="AA189" s="1412">
        <f ca="1">IF(ISERROR(VLOOKUP(VLOOKUP($A189, 'E4 TB Allocation Details'!$A$18:$L$205, MATCH("Demand ID", 'E4 TB Allocation Details'!$A$18:$L$18, 0),FALSE), 'E2 Allocators'!$B$15:$W$361, MATCH('O5 Details by Class &amp; Accounts'!AA$18, 'E2 Allocators'!$B$15:$W$15, 0),FALSE)*$F189), 0, VLOOKUP(VLOOKUP($A189, 'E4 TB Allocation Details'!$A$18:$L$205, MATCH("Demand ID", 'E4 TB Allocation Details'!$A$18:$L$18, 0),FALSE), 'E2 Allocators'!$B$15:$W$361, MATCH('O5 Details by Class &amp; Accounts'!AA$18, 'E2 Allocators'!$B$15:$W$15, 0),FALSE)*$F189)</f>
        <v>0</v>
      </c>
      <c r="AB189" s="1412">
        <f ca="1">IF(ISERROR(VLOOKUP(VLOOKUP($A189, 'E4 TB Allocation Details'!$A$18:$L$205, MATCH("Demand ID", 'E4 TB Allocation Details'!$A$18:$L$18, 0),FALSE), 'E2 Allocators'!$B$15:$W$361, MATCH('O5 Details by Class &amp; Accounts'!AB$18, 'E2 Allocators'!$B$15:$W$15, 0),FALSE)*$F189), 0, VLOOKUP(VLOOKUP($A189, 'E4 TB Allocation Details'!$A$18:$L$205, MATCH("Demand ID", 'E4 TB Allocation Details'!$A$18:$L$18, 0),FALSE), 'E2 Allocators'!$B$15:$W$361, MATCH('O5 Details by Class &amp; Accounts'!AB$18, 'E2 Allocators'!$B$15:$W$15, 0),FALSE)*$F189)</f>
        <v>0</v>
      </c>
      <c r="AC189" s="1412">
        <f t="shared" si="40"/>
        <v>0</v>
      </c>
      <c r="AD189" s="1412">
        <f ca="1">IF(ISERROR(VLOOKUP(VLOOKUP($A189, 'E4 TB Allocation Details'!$A$18:$L$205, MATCH("Customer ID", 'E4 TB Allocation Details'!$A$18:$L$18, 0),FALSE), 'E2 Allocators'!$B$15:$W$361, MATCH('O5 Details by Class &amp; Accounts'!AD$18, 'E2 Allocators'!$B$15:$W$15, 0),FALSE)*$G189), 0, VLOOKUP(VLOOKUP($A189, 'E4 TB Allocation Details'!$A$18:$L$205, MATCH("Customer ID", 'E4 TB Allocation Details'!$A$18:$L$18, 0),FALSE), 'E2 Allocators'!$B$15:$W$361, MATCH('O5 Details by Class &amp; Accounts'!AD$18, 'E2 Allocators'!$B$15:$W$15, 0),FALSE)*$G189)</f>
        <v>0</v>
      </c>
      <c r="AE189" s="1412">
        <f ca="1">IF(ISERROR(VLOOKUP(VLOOKUP($A189, 'E4 TB Allocation Details'!$A$18:$L$205, MATCH("Customer ID", 'E4 TB Allocation Details'!$A$18:$L$18, 0),FALSE), 'E2 Allocators'!$B$15:$W$361, MATCH('O5 Details by Class &amp; Accounts'!AE$18, 'E2 Allocators'!$B$15:$W$15, 0),FALSE)*$G189), 0, VLOOKUP(VLOOKUP($A189, 'E4 TB Allocation Details'!$A$18:$L$205, MATCH("Customer ID", 'E4 TB Allocation Details'!$A$18:$L$18, 0),FALSE), 'E2 Allocators'!$B$15:$W$361, MATCH('O5 Details by Class &amp; Accounts'!AE$18, 'E2 Allocators'!$B$15:$W$15, 0),FALSE)*$G189)</f>
        <v>0</v>
      </c>
      <c r="AF189" s="1412">
        <f ca="1">IF(ISERROR(VLOOKUP(VLOOKUP($A189, 'E4 TB Allocation Details'!$A$18:$L$205, MATCH("Customer ID", 'E4 TB Allocation Details'!$A$18:$L$18, 0),FALSE), 'E2 Allocators'!$B$15:$W$361, MATCH('O5 Details by Class &amp; Accounts'!AF$18, 'E2 Allocators'!$B$15:$W$15, 0),FALSE)*$G189), 0, VLOOKUP(VLOOKUP($A189, 'E4 TB Allocation Details'!$A$18:$L$205, MATCH("Customer ID", 'E4 TB Allocation Details'!$A$18:$L$18, 0),FALSE), 'E2 Allocators'!$B$15:$W$361, MATCH('O5 Details by Class &amp; Accounts'!AF$18, 'E2 Allocators'!$B$15:$W$15, 0),FALSE)*$G189)</f>
        <v>0</v>
      </c>
      <c r="AG189" s="1412">
        <f ca="1">IF(ISERROR(VLOOKUP(VLOOKUP($A189, 'E4 TB Allocation Details'!$A$18:$L$205, MATCH("Customer ID", 'E4 TB Allocation Details'!$A$18:$L$18, 0),FALSE), 'E2 Allocators'!$B$15:$W$361, MATCH('O5 Details by Class &amp; Accounts'!AG$18, 'E2 Allocators'!$B$15:$W$15, 0),FALSE)*$G189), 0, VLOOKUP(VLOOKUP($A189, 'E4 TB Allocation Details'!$A$18:$L$205, MATCH("Customer ID", 'E4 TB Allocation Details'!$A$18:$L$18, 0),FALSE), 'E2 Allocators'!$B$15:$W$361, MATCH('O5 Details by Class &amp; Accounts'!AG$18, 'E2 Allocators'!$B$15:$W$15, 0),FALSE)*$G189)</f>
        <v>0</v>
      </c>
      <c r="AH189" s="1412">
        <f ca="1">IF(ISERROR(VLOOKUP(VLOOKUP($A189, 'E4 TB Allocation Details'!$A$18:$L$205, MATCH("Customer ID", 'E4 TB Allocation Details'!$A$18:$L$18, 0),FALSE), 'E2 Allocators'!$B$15:$W$361, MATCH('O5 Details by Class &amp; Accounts'!AH$18, 'E2 Allocators'!$B$15:$W$15, 0),FALSE)*$G189), 0, VLOOKUP(VLOOKUP($A189, 'E4 TB Allocation Details'!$A$18:$L$205, MATCH("Customer ID", 'E4 TB Allocation Details'!$A$18:$L$18, 0),FALSE), 'E2 Allocators'!$B$15:$W$361, MATCH('O5 Details by Class &amp; Accounts'!AH$18, 'E2 Allocators'!$B$15:$W$15, 0),FALSE)*$G189)</f>
        <v>0</v>
      </c>
      <c r="AI189" s="1412">
        <f ca="1">IF(ISERROR(VLOOKUP(VLOOKUP($A189, 'E4 TB Allocation Details'!$A$18:$L$205, MATCH("Customer ID", 'E4 TB Allocation Details'!$A$18:$L$18, 0),FALSE), 'E2 Allocators'!$B$15:$W$361, MATCH('O5 Details by Class &amp; Accounts'!AI$18, 'E2 Allocators'!$B$15:$W$15, 0),FALSE)*$G189), 0, VLOOKUP(VLOOKUP($A189, 'E4 TB Allocation Details'!$A$18:$L$205, MATCH("Customer ID", 'E4 TB Allocation Details'!$A$18:$L$18, 0),FALSE), 'E2 Allocators'!$B$15:$W$361, MATCH('O5 Details by Class &amp; Accounts'!AI$18, 'E2 Allocators'!$B$15:$W$15, 0),FALSE)*$G189)</f>
        <v>0</v>
      </c>
      <c r="AJ189" s="1412">
        <f ca="1">IF(ISERROR(VLOOKUP(VLOOKUP($A189, 'E4 TB Allocation Details'!$A$18:$L$205, MATCH("Customer ID", 'E4 TB Allocation Details'!$A$18:$L$18, 0),FALSE), 'E2 Allocators'!$B$15:$W$361, MATCH('O5 Details by Class &amp; Accounts'!AJ$18, 'E2 Allocators'!$B$15:$W$15, 0),FALSE)*$G189), 0, VLOOKUP(VLOOKUP($A189, 'E4 TB Allocation Details'!$A$18:$L$205, MATCH("Customer ID", 'E4 TB Allocation Details'!$A$18:$L$18, 0),FALSE), 'E2 Allocators'!$B$15:$W$361, MATCH('O5 Details by Class &amp; Accounts'!AJ$18, 'E2 Allocators'!$B$15:$W$15, 0),FALSE)*$G189)</f>
        <v>0</v>
      </c>
      <c r="AK189" s="1412">
        <f ca="1">IF(ISERROR(VLOOKUP(VLOOKUP($A189, 'E4 TB Allocation Details'!$A$18:$L$205, MATCH("Customer ID", 'E4 TB Allocation Details'!$A$18:$L$18, 0),FALSE), 'E2 Allocators'!$B$15:$W$361, MATCH('O5 Details by Class &amp; Accounts'!AK$18, 'E2 Allocators'!$B$15:$W$15, 0),FALSE)*$G189), 0, VLOOKUP(VLOOKUP($A189, 'E4 TB Allocation Details'!$A$18:$L$205, MATCH("Customer ID", 'E4 TB Allocation Details'!$A$18:$L$18, 0),FALSE), 'E2 Allocators'!$B$15:$W$361, MATCH('O5 Details by Class &amp; Accounts'!AK$18, 'E2 Allocators'!$B$15:$W$15, 0),FALSE)*$G189)</f>
        <v>0</v>
      </c>
      <c r="AL189" s="1412">
        <f ca="1">IF(ISERROR(VLOOKUP(VLOOKUP($A189, 'E4 TB Allocation Details'!$A$18:$L$205, MATCH("Customer ID", 'E4 TB Allocation Details'!$A$18:$L$18, 0),FALSE), 'E2 Allocators'!$B$15:$W$361, MATCH('O5 Details by Class &amp; Accounts'!AL$18, 'E2 Allocators'!$B$15:$W$15, 0),FALSE)*$G189), 0, VLOOKUP(VLOOKUP($A189, 'E4 TB Allocation Details'!$A$18:$L$205, MATCH("Customer ID", 'E4 TB Allocation Details'!$A$18:$L$18, 0),FALSE), 'E2 Allocators'!$B$15:$W$361, MATCH('O5 Details by Class &amp; Accounts'!AL$18, 'E2 Allocators'!$B$15:$W$15, 0),FALSE)*$G189)</f>
        <v>0</v>
      </c>
      <c r="AM189" s="1412">
        <f ca="1">IF(ISERROR(VLOOKUP(VLOOKUP($A189, 'E4 TB Allocation Details'!$A$18:$L$205, MATCH("Customer ID", 'E4 TB Allocation Details'!$A$18:$L$18, 0),FALSE), 'E2 Allocators'!$B$15:$W$361, MATCH('O5 Details by Class &amp; Accounts'!AM$18, 'E2 Allocators'!$B$15:$W$15, 0),FALSE)*$G189), 0, VLOOKUP(VLOOKUP($A189, 'E4 TB Allocation Details'!$A$18:$L$205, MATCH("Customer ID", 'E4 TB Allocation Details'!$A$18:$L$18, 0),FALSE), 'E2 Allocators'!$B$15:$W$361, MATCH('O5 Details by Class &amp; Accounts'!AM$18, 'E2 Allocators'!$B$15:$W$15, 0),FALSE)*$G189)</f>
        <v>0</v>
      </c>
      <c r="AN189" s="1412">
        <f ca="1">IF(ISERROR(VLOOKUP(VLOOKUP($A189, 'E4 TB Allocation Details'!$A$18:$L$205, MATCH("Customer ID", 'E4 TB Allocation Details'!$A$18:$L$18, 0),FALSE), 'E2 Allocators'!$B$15:$W$361, MATCH('O5 Details by Class &amp; Accounts'!AN$18, 'E2 Allocators'!$B$15:$W$15, 0),FALSE)*$G189), 0, VLOOKUP(VLOOKUP($A189, 'E4 TB Allocation Details'!$A$18:$L$205, MATCH("Customer ID", 'E4 TB Allocation Details'!$A$18:$L$18, 0),FALSE), 'E2 Allocators'!$B$15:$W$361, MATCH('O5 Details by Class &amp; Accounts'!AN$18, 'E2 Allocators'!$B$15:$W$15, 0),FALSE)*$G189)</f>
        <v>0</v>
      </c>
      <c r="AO189" s="1412">
        <f ca="1">IF(ISERROR(VLOOKUP(VLOOKUP($A189, 'E4 TB Allocation Details'!$A$18:$L$205, MATCH("Customer ID", 'E4 TB Allocation Details'!$A$18:$L$18, 0),FALSE), 'E2 Allocators'!$B$15:$W$361, MATCH('O5 Details by Class &amp; Accounts'!AO$18, 'E2 Allocators'!$B$15:$W$15, 0),FALSE)*$G189), 0, VLOOKUP(VLOOKUP($A189, 'E4 TB Allocation Details'!$A$18:$L$205, MATCH("Customer ID", 'E4 TB Allocation Details'!$A$18:$L$18, 0),FALSE), 'E2 Allocators'!$B$15:$W$361, MATCH('O5 Details by Class &amp; Accounts'!AO$18, 'E2 Allocators'!$B$15:$W$15, 0),FALSE)*$G189)</f>
        <v>0</v>
      </c>
      <c r="AP189" s="1412">
        <f ca="1">IF(ISERROR(VLOOKUP(VLOOKUP($A189, 'E4 TB Allocation Details'!$A$18:$L$205, MATCH("Customer ID", 'E4 TB Allocation Details'!$A$18:$L$18, 0),FALSE), 'E2 Allocators'!$B$15:$W$361, MATCH('O5 Details by Class &amp; Accounts'!AP$18, 'E2 Allocators'!$B$15:$W$15, 0),FALSE)*$G189), 0, VLOOKUP(VLOOKUP($A189, 'E4 TB Allocation Details'!$A$18:$L$205, MATCH("Customer ID", 'E4 TB Allocation Details'!$A$18:$L$18, 0),FALSE), 'E2 Allocators'!$B$15:$W$361, MATCH('O5 Details by Class &amp; Accounts'!AP$18, 'E2 Allocators'!$B$15:$W$15, 0),FALSE)*$G189)</f>
        <v>0</v>
      </c>
      <c r="AQ189" s="1412">
        <f ca="1">IF(ISERROR(VLOOKUP(VLOOKUP($A189, 'E4 TB Allocation Details'!$A$18:$L$205, MATCH("Customer ID", 'E4 TB Allocation Details'!$A$18:$L$18, 0),FALSE), 'E2 Allocators'!$B$15:$W$361, MATCH('O5 Details by Class &amp; Accounts'!AQ$18, 'E2 Allocators'!$B$15:$W$15, 0),FALSE)*$G189), 0, VLOOKUP(VLOOKUP($A189, 'E4 TB Allocation Details'!$A$18:$L$205, MATCH("Customer ID", 'E4 TB Allocation Details'!$A$18:$L$18, 0),FALSE), 'E2 Allocators'!$B$15:$W$361, MATCH('O5 Details by Class &amp; Accounts'!AQ$18, 'E2 Allocators'!$B$15:$W$15, 0),FALSE)*$G189)</f>
        <v>0</v>
      </c>
      <c r="AR189" s="1412">
        <f ca="1">IF(ISERROR(VLOOKUP(VLOOKUP($A189, 'E4 TB Allocation Details'!$A$18:$L$205, MATCH("Customer ID", 'E4 TB Allocation Details'!$A$18:$L$18, 0),FALSE), 'E2 Allocators'!$B$15:$W$361, MATCH('O5 Details by Class &amp; Accounts'!AR$18, 'E2 Allocators'!$B$15:$W$15, 0),FALSE)*$G189), 0, VLOOKUP(VLOOKUP($A189, 'E4 TB Allocation Details'!$A$18:$L$205, MATCH("Customer ID", 'E4 TB Allocation Details'!$A$18:$L$18, 0),FALSE), 'E2 Allocators'!$B$15:$W$361, MATCH('O5 Details by Class &amp; Accounts'!AR$18, 'E2 Allocators'!$B$15:$W$15, 0),FALSE)*$G189)</f>
        <v>0</v>
      </c>
      <c r="AS189" s="1412">
        <f ca="1">IF(ISERROR(VLOOKUP(VLOOKUP($A189, 'E4 TB Allocation Details'!$A$18:$L$205, MATCH("Customer ID", 'E4 TB Allocation Details'!$A$18:$L$18, 0),FALSE), 'E2 Allocators'!$B$15:$W$361, MATCH('O5 Details by Class &amp; Accounts'!AS$18, 'E2 Allocators'!$B$15:$W$15, 0),FALSE)*$G189), 0, VLOOKUP(VLOOKUP($A189, 'E4 TB Allocation Details'!$A$18:$L$205, MATCH("Customer ID", 'E4 TB Allocation Details'!$A$18:$L$18, 0),FALSE), 'E2 Allocators'!$B$15:$W$361, MATCH('O5 Details by Class &amp; Accounts'!AS$18, 'E2 Allocators'!$B$15:$W$15, 0),FALSE)*$G189)</f>
        <v>0</v>
      </c>
      <c r="AT189" s="1412">
        <f ca="1">IF(ISERROR(VLOOKUP(VLOOKUP($A189, 'E4 TB Allocation Details'!$A$18:$L$205, MATCH("Customer ID", 'E4 TB Allocation Details'!$A$18:$L$18, 0),FALSE), 'E2 Allocators'!$B$15:$W$361, MATCH('O5 Details by Class &amp; Accounts'!AT$18, 'E2 Allocators'!$B$15:$W$15, 0),FALSE)*$G189), 0, VLOOKUP(VLOOKUP($A189, 'E4 TB Allocation Details'!$A$18:$L$205, MATCH("Customer ID", 'E4 TB Allocation Details'!$A$18:$L$18, 0),FALSE), 'E2 Allocators'!$B$15:$W$361, MATCH('O5 Details by Class &amp; Accounts'!AT$18, 'E2 Allocators'!$B$15:$W$15, 0),FALSE)*$G189)</f>
        <v>0</v>
      </c>
      <c r="AU189" s="1412">
        <f ca="1">IF(ISERROR(VLOOKUP(VLOOKUP($A189, 'E4 TB Allocation Details'!$A$18:$L$205, MATCH("Customer ID", 'E4 TB Allocation Details'!$A$18:$L$18, 0),FALSE), 'E2 Allocators'!$B$15:$W$361, MATCH('O5 Details by Class &amp; Accounts'!AU$18, 'E2 Allocators'!$B$15:$W$15, 0),FALSE)*$G189), 0, VLOOKUP(VLOOKUP($A189, 'E4 TB Allocation Details'!$A$18:$L$205, MATCH("Customer ID", 'E4 TB Allocation Details'!$A$18:$L$18, 0),FALSE), 'E2 Allocators'!$B$15:$W$361, MATCH('O5 Details by Class &amp; Accounts'!AU$18, 'E2 Allocators'!$B$15:$W$15, 0),FALSE)*$G189)</f>
        <v>0</v>
      </c>
      <c r="AV189" s="1412">
        <f ca="1">IF(ISERROR(VLOOKUP(VLOOKUP($A189, 'E4 TB Allocation Details'!$A$18:$L$205, MATCH("Customer ID", 'E4 TB Allocation Details'!$A$18:$L$18, 0),FALSE), 'E2 Allocators'!$B$15:$W$361, MATCH('O5 Details by Class &amp; Accounts'!AV$18, 'E2 Allocators'!$B$15:$W$15, 0),FALSE)*$G189), 0, VLOOKUP(VLOOKUP($A189, 'E4 TB Allocation Details'!$A$18:$L$205, MATCH("Customer ID", 'E4 TB Allocation Details'!$A$18:$L$18, 0),FALSE), 'E2 Allocators'!$B$15:$W$361, MATCH('O5 Details by Class &amp; Accounts'!AV$18, 'E2 Allocators'!$B$15:$W$15, 0),FALSE)*$G189)</f>
        <v>0</v>
      </c>
      <c r="AW189" s="1412">
        <f ca="1">IF(ISERROR(VLOOKUP(VLOOKUP($A189, 'E4 TB Allocation Details'!$A$18:$L$205, MATCH("Customer ID", 'E4 TB Allocation Details'!$A$18:$L$18, 0),FALSE), 'E2 Allocators'!$B$15:$W$361, MATCH('O5 Details by Class &amp; Accounts'!AW$18, 'E2 Allocators'!$B$15:$W$15, 0),FALSE)*$G189), 0, VLOOKUP(VLOOKUP($A189, 'E4 TB Allocation Details'!$A$18:$L$205, MATCH("Customer ID", 'E4 TB Allocation Details'!$A$18:$L$18, 0),FALSE), 'E2 Allocators'!$B$15:$W$361, MATCH('O5 Details by Class &amp; Accounts'!AW$18, 'E2 Allocators'!$B$15:$W$15, 0),FALSE)*$G189)</f>
        <v>0</v>
      </c>
      <c r="AX189" s="1412">
        <f t="shared" si="44"/>
        <v>0</v>
      </c>
      <c r="AY189" s="1412">
        <f ca="1">IF(ISERROR(VLOOKUP(VLOOKUP($A189, 'E4 TB Allocation Details'!$A$18:$L$205, MATCH("Misc ID", 'E4 TB Allocation Details'!$A$18:$L$18, 0),FALSE), 'E2 Allocators'!$B$15:$W$361, MATCH('O5 Details by Class &amp; Accounts'!AY$18, 'E2 Allocators'!$B$15:$W$15, 0),FALSE)*$E189), 0, VLOOKUP(VLOOKUP($A189, 'E4 TB Allocation Details'!$A$18:$L$205, MATCH("Misc ID", 'E4 TB Allocation Details'!$A$18:$L$18, 0),FALSE), 'E2 Allocators'!$B$15:$W$361, MATCH('O5 Details by Class &amp; Accounts'!AY$18, 'E2 Allocators'!$B$15:$W$15, 0),FALSE)*$E189)</f>
        <v>0</v>
      </c>
      <c r="AZ189" s="1412">
        <f ca="1">IF(ISERROR(VLOOKUP(VLOOKUP($A189, 'E4 TB Allocation Details'!$A$18:$L$205, MATCH("Misc ID", 'E4 TB Allocation Details'!$A$18:$L$18, 0),FALSE), 'E2 Allocators'!$B$15:$W$361, MATCH('O5 Details by Class &amp; Accounts'!AZ$18, 'E2 Allocators'!$B$15:$W$15, 0),FALSE)*$E189), 0, VLOOKUP(VLOOKUP($A189, 'E4 TB Allocation Details'!$A$18:$L$205, MATCH("Misc ID", 'E4 TB Allocation Details'!$A$18:$L$18, 0),FALSE), 'E2 Allocators'!$B$15:$W$361, MATCH('O5 Details by Class &amp; Accounts'!AZ$18, 'E2 Allocators'!$B$15:$W$15, 0),FALSE)*$E189)</f>
        <v>0</v>
      </c>
      <c r="BA189" s="1412">
        <f ca="1">IF(ISERROR(VLOOKUP(VLOOKUP($A189, 'E4 TB Allocation Details'!$A$18:$L$205, MATCH("Misc ID", 'E4 TB Allocation Details'!$A$18:$L$18, 0),FALSE), 'E2 Allocators'!$B$15:$W$361, MATCH('O5 Details by Class &amp; Accounts'!BA$18, 'E2 Allocators'!$B$15:$W$15, 0),FALSE)*$E189), 0, VLOOKUP(VLOOKUP($A189, 'E4 TB Allocation Details'!$A$18:$L$205, MATCH("Misc ID", 'E4 TB Allocation Details'!$A$18:$L$18, 0),FALSE), 'E2 Allocators'!$B$15:$W$361, MATCH('O5 Details by Class &amp; Accounts'!BA$18, 'E2 Allocators'!$B$15:$W$15, 0),FALSE)*$E189)</f>
        <v>0</v>
      </c>
      <c r="BB189" s="1412">
        <f ca="1">IF(ISERROR(VLOOKUP(VLOOKUP($A189, 'E4 TB Allocation Details'!$A$18:$L$205, MATCH("Misc ID", 'E4 TB Allocation Details'!$A$18:$L$18, 0),FALSE), 'E2 Allocators'!$B$15:$W$361, MATCH('O5 Details by Class &amp; Accounts'!BB$18, 'E2 Allocators'!$B$15:$W$15, 0),FALSE)*$E189), 0, VLOOKUP(VLOOKUP($A189, 'E4 TB Allocation Details'!$A$18:$L$205, MATCH("Misc ID", 'E4 TB Allocation Details'!$A$18:$L$18, 0),FALSE), 'E2 Allocators'!$B$15:$W$361, MATCH('O5 Details by Class &amp; Accounts'!BB$18, 'E2 Allocators'!$B$15:$W$15, 0),FALSE)*$E189)</f>
        <v>0</v>
      </c>
      <c r="BC189" s="1412">
        <f ca="1">IF(ISERROR(VLOOKUP(VLOOKUP($A189, 'E4 TB Allocation Details'!$A$18:$L$205, MATCH("Misc ID", 'E4 TB Allocation Details'!$A$18:$L$18, 0),FALSE), 'E2 Allocators'!$B$15:$W$361, MATCH('O5 Details by Class &amp; Accounts'!BC$18, 'E2 Allocators'!$B$15:$W$15, 0),FALSE)*$E189), 0, VLOOKUP(VLOOKUP($A189, 'E4 TB Allocation Details'!$A$18:$L$205, MATCH("Misc ID", 'E4 TB Allocation Details'!$A$18:$L$18, 0),FALSE), 'E2 Allocators'!$B$15:$W$361, MATCH('O5 Details by Class &amp; Accounts'!BC$18, 'E2 Allocators'!$B$15:$W$15, 0),FALSE)*$E189)</f>
        <v>0</v>
      </c>
      <c r="BD189" s="1412">
        <f ca="1">IF(ISERROR(VLOOKUP(VLOOKUP($A189, 'E4 TB Allocation Details'!$A$18:$L$205, MATCH("Misc ID", 'E4 TB Allocation Details'!$A$18:$L$18, 0),FALSE), 'E2 Allocators'!$B$15:$W$361, MATCH('O5 Details by Class &amp; Accounts'!BD$18, 'E2 Allocators'!$B$15:$W$15, 0),FALSE)*$E189), 0, VLOOKUP(VLOOKUP($A189, 'E4 TB Allocation Details'!$A$18:$L$205, MATCH("Misc ID", 'E4 TB Allocation Details'!$A$18:$L$18, 0),FALSE), 'E2 Allocators'!$B$15:$W$361, MATCH('O5 Details by Class &amp; Accounts'!BD$18, 'E2 Allocators'!$B$15:$W$15, 0),FALSE)*$E189)</f>
        <v>0</v>
      </c>
      <c r="BE189" s="1412">
        <f ca="1">IF(ISERROR(VLOOKUP(VLOOKUP($A189, 'E4 TB Allocation Details'!$A$18:$L$205, MATCH("Misc ID", 'E4 TB Allocation Details'!$A$18:$L$18, 0),FALSE), 'E2 Allocators'!$B$15:$W$361, MATCH('O5 Details by Class &amp; Accounts'!BE$18, 'E2 Allocators'!$B$15:$W$15, 0),FALSE)*$E189), 0, VLOOKUP(VLOOKUP($A189, 'E4 TB Allocation Details'!$A$18:$L$205, MATCH("Misc ID", 'E4 TB Allocation Details'!$A$18:$L$18, 0),FALSE), 'E2 Allocators'!$B$15:$W$361, MATCH('O5 Details by Class &amp; Accounts'!BE$18, 'E2 Allocators'!$B$15:$W$15, 0),FALSE)*$E189)</f>
        <v>0</v>
      </c>
      <c r="BF189" s="1412">
        <f ca="1">IF(ISERROR(VLOOKUP(VLOOKUP($A189, 'E4 TB Allocation Details'!$A$18:$L$205, MATCH("Misc ID", 'E4 TB Allocation Details'!$A$18:$L$18, 0),FALSE), 'E2 Allocators'!$B$15:$W$361, MATCH('O5 Details by Class &amp; Accounts'!BF$18, 'E2 Allocators'!$B$15:$W$15, 0),FALSE)*$E189), 0, VLOOKUP(VLOOKUP($A189, 'E4 TB Allocation Details'!$A$18:$L$205, MATCH("Misc ID", 'E4 TB Allocation Details'!$A$18:$L$18, 0),FALSE), 'E2 Allocators'!$B$15:$W$361, MATCH('O5 Details by Class &amp; Accounts'!BF$18, 'E2 Allocators'!$B$15:$W$15, 0),FALSE)*$E189)</f>
        <v>0</v>
      </c>
      <c r="BG189" s="1412">
        <f ca="1">IF(ISERROR(VLOOKUP(VLOOKUP($A189, 'E4 TB Allocation Details'!$A$18:$L$205, MATCH("Misc ID", 'E4 TB Allocation Details'!$A$18:$L$18, 0),FALSE), 'E2 Allocators'!$B$15:$W$361, MATCH('O5 Details by Class &amp; Accounts'!BG$18, 'E2 Allocators'!$B$15:$W$15, 0),FALSE)*$E189), 0, VLOOKUP(VLOOKUP($A189, 'E4 TB Allocation Details'!$A$18:$L$205, MATCH("Misc ID", 'E4 TB Allocation Details'!$A$18:$L$18, 0),FALSE), 'E2 Allocators'!$B$15:$W$361, MATCH('O5 Details by Class &amp; Accounts'!BG$18, 'E2 Allocators'!$B$15:$W$15, 0),FALSE)*$E189)</f>
        <v>0</v>
      </c>
      <c r="BH189" s="1412">
        <f ca="1">IF(ISERROR(VLOOKUP(VLOOKUP($A189, 'E4 TB Allocation Details'!$A$18:$L$205, MATCH("Misc ID", 'E4 TB Allocation Details'!$A$18:$L$18, 0),FALSE), 'E2 Allocators'!$B$15:$W$361, MATCH('O5 Details by Class &amp; Accounts'!BH$18, 'E2 Allocators'!$B$15:$W$15, 0),FALSE)*$E189), 0, VLOOKUP(VLOOKUP($A189, 'E4 TB Allocation Details'!$A$18:$L$205, MATCH("Misc ID", 'E4 TB Allocation Details'!$A$18:$L$18, 0),FALSE), 'E2 Allocators'!$B$15:$W$361, MATCH('O5 Details by Class &amp; Accounts'!BH$18, 'E2 Allocators'!$B$15:$W$15, 0),FALSE)*$E189)</f>
        <v>0</v>
      </c>
      <c r="BI189" s="1412">
        <f ca="1">IF(ISERROR(VLOOKUP(VLOOKUP($A189, 'E4 TB Allocation Details'!$A$18:$L$205, MATCH("Misc ID", 'E4 TB Allocation Details'!$A$18:$L$18, 0),FALSE), 'E2 Allocators'!$B$15:$W$361, MATCH('O5 Details by Class &amp; Accounts'!BI$18, 'E2 Allocators'!$B$15:$W$15, 0),FALSE)*$E189), 0, VLOOKUP(VLOOKUP($A189, 'E4 TB Allocation Details'!$A$18:$L$205, MATCH("Misc ID", 'E4 TB Allocation Details'!$A$18:$L$18, 0),FALSE), 'E2 Allocators'!$B$15:$W$361, MATCH('O5 Details by Class &amp; Accounts'!BI$18, 'E2 Allocators'!$B$15:$W$15, 0),FALSE)*$E189)</f>
        <v>0</v>
      </c>
      <c r="BJ189" s="1412">
        <f ca="1">IF(ISERROR(VLOOKUP(VLOOKUP($A189, 'E4 TB Allocation Details'!$A$18:$L$205, MATCH("Misc ID", 'E4 TB Allocation Details'!$A$18:$L$18, 0),FALSE), 'E2 Allocators'!$B$15:$W$361, MATCH('O5 Details by Class &amp; Accounts'!BJ$18, 'E2 Allocators'!$B$15:$W$15, 0),FALSE)*$E189), 0, VLOOKUP(VLOOKUP($A189, 'E4 TB Allocation Details'!$A$18:$L$205, MATCH("Misc ID", 'E4 TB Allocation Details'!$A$18:$L$18, 0),FALSE), 'E2 Allocators'!$B$15:$W$361, MATCH('O5 Details by Class &amp; Accounts'!BJ$18, 'E2 Allocators'!$B$15:$W$15, 0),FALSE)*$E189)</f>
        <v>0</v>
      </c>
      <c r="BK189" s="1412">
        <f ca="1">IF(ISERROR(VLOOKUP(VLOOKUP($A189, 'E4 TB Allocation Details'!$A$18:$L$205, MATCH("Misc ID", 'E4 TB Allocation Details'!$A$18:$L$18, 0),FALSE), 'E2 Allocators'!$B$15:$W$361, MATCH('O5 Details by Class &amp; Accounts'!BK$18, 'E2 Allocators'!$B$15:$W$15, 0),FALSE)*$E189), 0, VLOOKUP(VLOOKUP($A189, 'E4 TB Allocation Details'!$A$18:$L$205, MATCH("Misc ID", 'E4 TB Allocation Details'!$A$18:$L$18, 0),FALSE), 'E2 Allocators'!$B$15:$W$361, MATCH('O5 Details by Class &amp; Accounts'!BK$18, 'E2 Allocators'!$B$15:$W$15, 0),FALSE)*$E189)</f>
        <v>0</v>
      </c>
      <c r="BL189" s="1412">
        <f ca="1">IF(ISERROR(VLOOKUP(VLOOKUP($A189, 'E4 TB Allocation Details'!$A$18:$L$205, MATCH("Misc ID", 'E4 TB Allocation Details'!$A$18:$L$18, 0),FALSE), 'E2 Allocators'!$B$15:$W$361, MATCH('O5 Details by Class &amp; Accounts'!BL$18, 'E2 Allocators'!$B$15:$W$15, 0),FALSE)*$E189), 0, VLOOKUP(VLOOKUP($A189, 'E4 TB Allocation Details'!$A$18:$L$205, MATCH("Misc ID", 'E4 TB Allocation Details'!$A$18:$L$18, 0),FALSE), 'E2 Allocators'!$B$15:$W$361, MATCH('O5 Details by Class &amp; Accounts'!BL$18, 'E2 Allocators'!$B$15:$W$15, 0),FALSE)*$E189)</f>
        <v>0</v>
      </c>
      <c r="BM189" s="1412">
        <f ca="1">IF(ISERROR(VLOOKUP(VLOOKUP($A189, 'E4 TB Allocation Details'!$A$18:$L$205, MATCH("Misc ID", 'E4 TB Allocation Details'!$A$18:$L$18, 0),FALSE), 'E2 Allocators'!$B$15:$W$361, MATCH('O5 Details by Class &amp; Accounts'!BM$18, 'E2 Allocators'!$B$15:$W$15, 0),FALSE)*$E189), 0, VLOOKUP(VLOOKUP($A189, 'E4 TB Allocation Details'!$A$18:$L$205, MATCH("Misc ID", 'E4 TB Allocation Details'!$A$18:$L$18, 0),FALSE), 'E2 Allocators'!$B$15:$W$361, MATCH('O5 Details by Class &amp; Accounts'!BM$18, 'E2 Allocators'!$B$15:$W$15, 0),FALSE)*$E189)</f>
        <v>0</v>
      </c>
      <c r="BN189" s="1412">
        <f ca="1">IF(ISERROR(VLOOKUP(VLOOKUP($A189, 'E4 TB Allocation Details'!$A$18:$L$205, MATCH("Misc ID", 'E4 TB Allocation Details'!$A$18:$L$18, 0),FALSE), 'E2 Allocators'!$B$15:$W$361, MATCH('O5 Details by Class &amp; Accounts'!BN$18, 'E2 Allocators'!$B$15:$W$15, 0),FALSE)*$E189), 0, VLOOKUP(VLOOKUP($A189, 'E4 TB Allocation Details'!$A$18:$L$205, MATCH("Misc ID", 'E4 TB Allocation Details'!$A$18:$L$18, 0),FALSE), 'E2 Allocators'!$B$15:$W$361, MATCH('O5 Details by Class &amp; Accounts'!BN$18, 'E2 Allocators'!$B$15:$W$15, 0),FALSE)*$E189)</f>
        <v>0</v>
      </c>
      <c r="BO189" s="1412">
        <f ca="1">IF(ISERROR(VLOOKUP(VLOOKUP($A189, 'E4 TB Allocation Details'!$A$18:$L$205, MATCH("Misc ID", 'E4 TB Allocation Details'!$A$18:$L$18, 0),FALSE), 'E2 Allocators'!$B$15:$W$361, MATCH('O5 Details by Class &amp; Accounts'!BO$18, 'E2 Allocators'!$B$15:$W$15, 0),FALSE)*$E189), 0, VLOOKUP(VLOOKUP($A189, 'E4 TB Allocation Details'!$A$18:$L$205, MATCH("Misc ID", 'E4 TB Allocation Details'!$A$18:$L$18, 0),FALSE), 'E2 Allocators'!$B$15:$W$361, MATCH('O5 Details by Class &amp; Accounts'!BO$18, 'E2 Allocators'!$B$15:$W$15, 0),FALSE)*$E189)</f>
        <v>0</v>
      </c>
      <c r="BP189" s="1412">
        <f ca="1">IF(ISERROR(VLOOKUP(VLOOKUP($A189, 'E4 TB Allocation Details'!$A$18:$L$205, MATCH("Misc ID", 'E4 TB Allocation Details'!$A$18:$L$18, 0),FALSE), 'E2 Allocators'!$B$15:$W$361, MATCH('O5 Details by Class &amp; Accounts'!BP$18, 'E2 Allocators'!$B$15:$W$15, 0),FALSE)*$E189), 0, VLOOKUP(VLOOKUP($A189, 'E4 TB Allocation Details'!$A$18:$L$205, MATCH("Misc ID", 'E4 TB Allocation Details'!$A$18:$L$18, 0),FALSE), 'E2 Allocators'!$B$15:$W$361, MATCH('O5 Details by Class &amp; Accounts'!BP$18, 'E2 Allocators'!$B$15:$W$15, 0),FALSE)*$E189)</f>
        <v>0</v>
      </c>
      <c r="BQ189" s="1412">
        <f ca="1">IF(ISERROR(VLOOKUP(VLOOKUP($A189, 'E4 TB Allocation Details'!$A$18:$L$205, MATCH("Misc ID", 'E4 TB Allocation Details'!$A$18:$L$18, 0),FALSE), 'E2 Allocators'!$B$15:$W$361, MATCH('O5 Details by Class &amp; Accounts'!BQ$18, 'E2 Allocators'!$B$15:$W$15, 0),FALSE)*$E189), 0, VLOOKUP(VLOOKUP($A189, 'E4 TB Allocation Details'!$A$18:$L$205, MATCH("Misc ID", 'E4 TB Allocation Details'!$A$18:$L$18, 0),FALSE), 'E2 Allocators'!$B$15:$W$361, MATCH('O5 Details by Class &amp; Accounts'!BQ$18, 'E2 Allocators'!$B$15:$W$15, 0),FALSE)*$E189)</f>
        <v>0</v>
      </c>
      <c r="BR189" s="1412">
        <f ca="1">IF(ISERROR(VLOOKUP(VLOOKUP($A189, 'E4 TB Allocation Details'!$A$18:$L$205, MATCH("Misc ID", 'E4 TB Allocation Details'!$A$18:$L$18, 0),FALSE), 'E2 Allocators'!$B$15:$W$361, MATCH('O5 Details by Class &amp; Accounts'!BR$18, 'E2 Allocators'!$B$15:$W$15, 0),FALSE)*$E189), 0, VLOOKUP(VLOOKUP($A189, 'E4 TB Allocation Details'!$A$18:$L$205, MATCH("Misc ID", 'E4 TB Allocation Details'!$A$18:$L$18, 0),FALSE), 'E2 Allocators'!$B$15:$W$361, MATCH('O5 Details by Class &amp; Accounts'!BR$18, 'E2 Allocators'!$B$15:$W$15, 0),FALSE)*$E189)</f>
        <v>0</v>
      </c>
      <c r="BS189" s="1412">
        <f t="shared" si="41"/>
        <v>0</v>
      </c>
      <c r="BT189" s="1412">
        <f ca="1">IF(ISERROR(VLOOKUP(VLOOKUP($A189, 'E4 TB Allocation Details'!$A$18:$L$205, MATCH("A &amp; G ID", 'E4 TB Allocation Details'!$A$18:$L$18, 0),FALSE), 'E2 Allocators'!$B$15:$W$361, MATCH('O5 Details by Class &amp; Accounts'!BT$18, 'E2 Allocators'!$B$15:$W$15, 0),FALSE)*$E189), 0, VLOOKUP(VLOOKUP($A189, 'E4 TB Allocation Details'!$A$18:$L$205, MATCH("A &amp; G ID", 'E4 TB Allocation Details'!$A$18:$L$18, 0),FALSE), 'E2 Allocators'!$B$15:$W$361, MATCH('O5 Details by Class &amp; Accounts'!BT$18, 'E2 Allocators'!$B$15:$W$15, 0),FALSE)*$E189)</f>
        <v>147191.06871091295</v>
      </c>
      <c r="BU189" s="1412">
        <f ca="1">IF(ISERROR(VLOOKUP(VLOOKUP($A189, 'E4 TB Allocation Details'!$A$18:$L$205, MATCH("A &amp; G ID", 'E4 TB Allocation Details'!$A$18:$L$18, 0),FALSE), 'E2 Allocators'!$B$15:$W$361, MATCH('O5 Details by Class &amp; Accounts'!BU$18, 'E2 Allocators'!$B$15:$W$15, 0),FALSE)*$E189), 0, VLOOKUP(VLOOKUP($A189, 'E4 TB Allocation Details'!$A$18:$L$205, MATCH("A &amp; G ID", 'E4 TB Allocation Details'!$A$18:$L$18, 0),FALSE), 'E2 Allocators'!$B$15:$W$361, MATCH('O5 Details by Class &amp; Accounts'!BU$18, 'E2 Allocators'!$B$15:$W$15, 0),FALSE)*$E189)</f>
        <v>41462.752806252596</v>
      </c>
      <c r="BV189" s="1412">
        <f ca="1">IF(ISERROR(VLOOKUP(VLOOKUP($A189, 'E4 TB Allocation Details'!$A$18:$L$205, MATCH("A &amp; G ID", 'E4 TB Allocation Details'!$A$18:$L$18, 0),FALSE), 'E2 Allocators'!$B$15:$W$361, MATCH('O5 Details by Class &amp; Accounts'!BV$18, 'E2 Allocators'!$B$15:$W$15, 0),FALSE)*$E189), 0, VLOOKUP(VLOOKUP($A189, 'E4 TB Allocation Details'!$A$18:$L$205, MATCH("A &amp; G ID", 'E4 TB Allocation Details'!$A$18:$L$18, 0),FALSE), 'E2 Allocators'!$B$15:$W$361, MATCH('O5 Details by Class &amp; Accounts'!BV$18, 'E2 Allocators'!$B$15:$W$15, 0),FALSE)*$E189)</f>
        <v>44599.398674550495</v>
      </c>
      <c r="BW189" s="1412">
        <f ca="1">IF(ISERROR(VLOOKUP(VLOOKUP($A189, 'E4 TB Allocation Details'!$A$18:$L$205, MATCH("A &amp; G ID", 'E4 TB Allocation Details'!$A$18:$L$18, 0),FALSE), 'E2 Allocators'!$B$15:$W$361, MATCH('O5 Details by Class &amp; Accounts'!BW$18, 'E2 Allocators'!$B$15:$W$15, 0),FALSE)*$E189), 0, VLOOKUP(VLOOKUP($A189, 'E4 TB Allocation Details'!$A$18:$L$205, MATCH("A &amp; G ID", 'E4 TB Allocation Details'!$A$18:$L$18, 0),FALSE), 'E2 Allocators'!$B$15:$W$361, MATCH('O5 Details by Class &amp; Accounts'!BW$18, 'E2 Allocators'!$B$15:$W$15, 0),FALSE)*$E189)</f>
        <v>0</v>
      </c>
      <c r="BX189" s="1412">
        <f ca="1">IF(ISERROR(VLOOKUP(VLOOKUP($A189, 'E4 TB Allocation Details'!$A$18:$L$205, MATCH("A &amp; G ID", 'E4 TB Allocation Details'!$A$18:$L$18, 0),FALSE), 'E2 Allocators'!$B$15:$W$361, MATCH('O5 Details by Class &amp; Accounts'!BX$18, 'E2 Allocators'!$B$15:$W$15, 0),FALSE)*$E189), 0, VLOOKUP(VLOOKUP($A189, 'E4 TB Allocation Details'!$A$18:$L$205, MATCH("A &amp; G ID", 'E4 TB Allocation Details'!$A$18:$L$18, 0),FALSE), 'E2 Allocators'!$B$15:$W$361, MATCH('O5 Details by Class &amp; Accounts'!BX$18, 'E2 Allocators'!$B$15:$W$15, 0),FALSE)*$E189)</f>
        <v>0</v>
      </c>
      <c r="BY189" s="1412">
        <f ca="1">IF(ISERROR(VLOOKUP(VLOOKUP($A189, 'E4 TB Allocation Details'!$A$18:$L$205, MATCH("A &amp; G ID", 'E4 TB Allocation Details'!$A$18:$L$18, 0),FALSE), 'E2 Allocators'!$B$15:$W$361, MATCH('O5 Details by Class &amp; Accounts'!BY$18, 'E2 Allocators'!$B$15:$W$15, 0),FALSE)*$E189), 0, VLOOKUP(VLOOKUP($A189, 'E4 TB Allocation Details'!$A$18:$L$205, MATCH("A &amp; G ID", 'E4 TB Allocation Details'!$A$18:$L$18, 0),FALSE), 'E2 Allocators'!$B$15:$W$361, MATCH('O5 Details by Class &amp; Accounts'!BY$18, 'E2 Allocators'!$B$15:$W$15, 0),FALSE)*$E189)</f>
        <v>0</v>
      </c>
      <c r="BZ189" s="1412">
        <f ca="1">IF(ISERROR(VLOOKUP(VLOOKUP($A189, 'E4 TB Allocation Details'!$A$18:$L$205, MATCH("A &amp; G ID", 'E4 TB Allocation Details'!$A$18:$L$18, 0),FALSE), 'E2 Allocators'!$B$15:$W$361, MATCH('O5 Details by Class &amp; Accounts'!BZ$18, 'E2 Allocators'!$B$15:$W$15, 0),FALSE)*$E189), 0, VLOOKUP(VLOOKUP($A189, 'E4 TB Allocation Details'!$A$18:$L$205, MATCH("A &amp; G ID", 'E4 TB Allocation Details'!$A$18:$L$18, 0),FALSE), 'E2 Allocators'!$B$15:$W$361, MATCH('O5 Details by Class &amp; Accounts'!BZ$18, 'E2 Allocators'!$B$15:$W$15, 0),FALSE)*$E189)</f>
        <v>10500.048861188034</v>
      </c>
      <c r="CA189" s="1412">
        <f ca="1">IF(ISERROR(VLOOKUP(VLOOKUP($A189, 'E4 TB Allocation Details'!$A$18:$L$205, MATCH("A &amp; G ID", 'E4 TB Allocation Details'!$A$18:$L$18, 0),FALSE), 'E2 Allocators'!$B$15:$W$361, MATCH('O5 Details by Class &amp; Accounts'!CA$18, 'E2 Allocators'!$B$15:$W$15, 0),FALSE)*$E189), 0, VLOOKUP(VLOOKUP($A189, 'E4 TB Allocation Details'!$A$18:$L$205, MATCH("A &amp; G ID", 'E4 TB Allocation Details'!$A$18:$L$18, 0),FALSE), 'E2 Allocators'!$B$15:$W$361, MATCH('O5 Details by Class &amp; Accounts'!CA$18, 'E2 Allocators'!$B$15:$W$15, 0),FALSE)*$E189)</f>
        <v>662.38847187771546</v>
      </c>
      <c r="CB189" s="1412">
        <f ca="1">IF(ISERROR(VLOOKUP(VLOOKUP($A189, 'E4 TB Allocation Details'!$A$18:$L$205, MATCH("A &amp; G ID", 'E4 TB Allocation Details'!$A$18:$L$18, 0),FALSE), 'E2 Allocators'!$B$15:$W$361, MATCH('O5 Details by Class &amp; Accounts'!CB$18, 'E2 Allocators'!$B$15:$W$15, 0),FALSE)*$E189), 0, VLOOKUP(VLOOKUP($A189, 'E4 TB Allocation Details'!$A$18:$L$205, MATCH("A &amp; G ID", 'E4 TB Allocation Details'!$A$18:$L$18, 0),FALSE), 'E2 Allocators'!$B$15:$W$361, MATCH('O5 Details by Class &amp; Accounts'!CB$18, 'E2 Allocators'!$B$15:$W$15, 0),FALSE)*$E189)</f>
        <v>584.34247521820305</v>
      </c>
      <c r="CC189" s="1412">
        <f ca="1">IF(ISERROR(VLOOKUP(VLOOKUP($A189, 'E4 TB Allocation Details'!$A$18:$L$205, MATCH("A &amp; G ID", 'E4 TB Allocation Details'!$A$18:$L$18, 0),FALSE), 'E2 Allocators'!$B$15:$W$361, MATCH('O5 Details by Class &amp; Accounts'!CC$18, 'E2 Allocators'!$B$15:$W$15, 0),FALSE)*$E189), 0, VLOOKUP(VLOOKUP($A189, 'E4 TB Allocation Details'!$A$18:$L$205, MATCH("A &amp; G ID", 'E4 TB Allocation Details'!$A$18:$L$18, 0),FALSE), 'E2 Allocators'!$B$15:$W$361, MATCH('O5 Details by Class &amp; Accounts'!CC$18, 'E2 Allocators'!$B$15:$W$15, 0),FALSE)*$E189)</f>
        <v>0</v>
      </c>
      <c r="CD189" s="1412">
        <f ca="1">IF(ISERROR(VLOOKUP(VLOOKUP($A189, 'E4 TB Allocation Details'!$A$18:$L$205, MATCH("A &amp; G ID", 'E4 TB Allocation Details'!$A$18:$L$18, 0),FALSE), 'E2 Allocators'!$B$15:$W$361, MATCH('O5 Details by Class &amp; Accounts'!CD$18, 'E2 Allocators'!$B$15:$W$15, 0),FALSE)*$E189), 0, VLOOKUP(VLOOKUP($A189, 'E4 TB Allocation Details'!$A$18:$L$205, MATCH("A &amp; G ID", 'E4 TB Allocation Details'!$A$18:$L$18, 0),FALSE), 'E2 Allocators'!$B$15:$W$361, MATCH('O5 Details by Class &amp; Accounts'!CD$18, 'E2 Allocators'!$B$15:$W$15, 0),FALSE)*$E189)</f>
        <v>0</v>
      </c>
      <c r="CE189" s="1412">
        <f ca="1">IF(ISERROR(VLOOKUP(VLOOKUP($A189, 'E4 TB Allocation Details'!$A$18:$L$205, MATCH("A &amp; G ID", 'E4 TB Allocation Details'!$A$18:$L$18, 0),FALSE), 'E2 Allocators'!$B$15:$W$361, MATCH('O5 Details by Class &amp; Accounts'!CE$18, 'E2 Allocators'!$B$15:$W$15, 0),FALSE)*$E189), 0, VLOOKUP(VLOOKUP($A189, 'E4 TB Allocation Details'!$A$18:$L$205, MATCH("A &amp; G ID", 'E4 TB Allocation Details'!$A$18:$L$18, 0),FALSE), 'E2 Allocators'!$B$15:$W$361, MATCH('O5 Details by Class &amp; Accounts'!CE$18, 'E2 Allocators'!$B$15:$W$15, 0),FALSE)*$E189)</f>
        <v>0</v>
      </c>
      <c r="CF189" s="1412">
        <f ca="1">IF(ISERROR(VLOOKUP(VLOOKUP($A189, 'E4 TB Allocation Details'!$A$18:$L$205, MATCH("A &amp; G ID", 'E4 TB Allocation Details'!$A$18:$L$18, 0),FALSE), 'E2 Allocators'!$B$15:$W$361, MATCH('O5 Details by Class &amp; Accounts'!CF$18, 'E2 Allocators'!$B$15:$W$15, 0),FALSE)*$E189), 0, VLOOKUP(VLOOKUP($A189, 'E4 TB Allocation Details'!$A$18:$L$205, MATCH("A &amp; G ID", 'E4 TB Allocation Details'!$A$18:$L$18, 0),FALSE), 'E2 Allocators'!$B$15:$W$361, MATCH('O5 Details by Class &amp; Accounts'!CF$18, 'E2 Allocators'!$B$15:$W$15, 0),FALSE)*$E189)</f>
        <v>0</v>
      </c>
      <c r="CG189" s="1412">
        <f ca="1">IF(ISERROR(VLOOKUP(VLOOKUP($A189, 'E4 TB Allocation Details'!$A$18:$L$205, MATCH("A &amp; G ID", 'E4 TB Allocation Details'!$A$18:$L$18, 0),FALSE), 'E2 Allocators'!$B$15:$W$361, MATCH('O5 Details by Class &amp; Accounts'!CG$18, 'E2 Allocators'!$B$15:$W$15, 0),FALSE)*$E189), 0, VLOOKUP(VLOOKUP($A189, 'E4 TB Allocation Details'!$A$18:$L$205, MATCH("A &amp; G ID", 'E4 TB Allocation Details'!$A$18:$L$18, 0),FALSE), 'E2 Allocators'!$B$15:$W$361, MATCH('O5 Details by Class &amp; Accounts'!CG$18, 'E2 Allocators'!$B$15:$W$15, 0),FALSE)*$E189)</f>
        <v>0</v>
      </c>
      <c r="CH189" s="1412">
        <f ca="1">IF(ISERROR(VLOOKUP(VLOOKUP($A189, 'E4 TB Allocation Details'!$A$18:$L$205, MATCH("A &amp; G ID", 'E4 TB Allocation Details'!$A$18:$L$18, 0),FALSE), 'E2 Allocators'!$B$15:$W$361, MATCH('O5 Details by Class &amp; Accounts'!CH$18, 'E2 Allocators'!$B$15:$W$15, 0),FALSE)*$E189), 0, VLOOKUP(VLOOKUP($A189, 'E4 TB Allocation Details'!$A$18:$L$205, MATCH("A &amp; G ID", 'E4 TB Allocation Details'!$A$18:$L$18, 0),FALSE), 'E2 Allocators'!$B$15:$W$361, MATCH('O5 Details by Class &amp; Accounts'!CH$18, 'E2 Allocators'!$B$15:$W$15, 0),FALSE)*$E189)</f>
        <v>0</v>
      </c>
      <c r="CI189" s="1412">
        <f ca="1">IF(ISERROR(VLOOKUP(VLOOKUP($A189, 'E4 TB Allocation Details'!$A$18:$L$205, MATCH("A &amp; G ID", 'E4 TB Allocation Details'!$A$18:$L$18, 0),FALSE), 'E2 Allocators'!$B$15:$W$361, MATCH('O5 Details by Class &amp; Accounts'!CI$18, 'E2 Allocators'!$B$15:$W$15, 0),FALSE)*$E189), 0, VLOOKUP(VLOOKUP($A189, 'E4 TB Allocation Details'!$A$18:$L$205, MATCH("A &amp; G ID", 'E4 TB Allocation Details'!$A$18:$L$18, 0),FALSE), 'E2 Allocators'!$B$15:$W$361, MATCH('O5 Details by Class &amp; Accounts'!CI$18, 'E2 Allocators'!$B$15:$W$15, 0),FALSE)*$E189)</f>
        <v>0</v>
      </c>
      <c r="CJ189" s="1412">
        <f ca="1">IF(ISERROR(VLOOKUP(VLOOKUP($A189, 'E4 TB Allocation Details'!$A$18:$L$205, MATCH("A &amp; G ID", 'E4 TB Allocation Details'!$A$18:$L$18, 0),FALSE), 'E2 Allocators'!$B$15:$W$361, MATCH('O5 Details by Class &amp; Accounts'!CJ$18, 'E2 Allocators'!$B$15:$W$15, 0),FALSE)*$E189), 0, VLOOKUP(VLOOKUP($A189, 'E4 TB Allocation Details'!$A$18:$L$205, MATCH("A &amp; G ID", 'E4 TB Allocation Details'!$A$18:$L$18, 0),FALSE), 'E2 Allocators'!$B$15:$W$361, MATCH('O5 Details by Class &amp; Accounts'!CJ$18, 'E2 Allocators'!$B$15:$W$15, 0),FALSE)*$E189)</f>
        <v>0</v>
      </c>
      <c r="CK189" s="1412">
        <f ca="1">IF(ISERROR(VLOOKUP(VLOOKUP($A189, 'E4 TB Allocation Details'!$A$18:$L$205, MATCH("A &amp; G ID", 'E4 TB Allocation Details'!$A$18:$L$18, 0),FALSE), 'E2 Allocators'!$B$15:$W$361, MATCH('O5 Details by Class &amp; Accounts'!CK$18, 'E2 Allocators'!$B$15:$W$15, 0),FALSE)*$E189), 0, VLOOKUP(VLOOKUP($A189, 'E4 TB Allocation Details'!$A$18:$L$205, MATCH("A &amp; G ID", 'E4 TB Allocation Details'!$A$18:$L$18, 0),FALSE), 'E2 Allocators'!$B$15:$W$361, MATCH('O5 Details by Class &amp; Accounts'!CK$18, 'E2 Allocators'!$B$15:$W$15, 0),FALSE)*$E189)</f>
        <v>0</v>
      </c>
      <c r="CL189" s="1412">
        <f ca="1">IF(ISERROR(VLOOKUP(VLOOKUP($A189, 'E4 TB Allocation Details'!$A$18:$L$205, MATCH("A &amp; G ID", 'E4 TB Allocation Details'!$A$18:$L$18, 0),FALSE), 'E2 Allocators'!$B$15:$W$361, MATCH('O5 Details by Class &amp; Accounts'!CL$18, 'E2 Allocators'!$B$15:$W$15, 0),FALSE)*$E189), 0, VLOOKUP(VLOOKUP($A189, 'E4 TB Allocation Details'!$A$18:$L$205, MATCH("A &amp; G ID", 'E4 TB Allocation Details'!$A$18:$L$18, 0),FALSE), 'E2 Allocators'!$B$15:$W$361, MATCH('O5 Details by Class &amp; Accounts'!CL$18, 'E2 Allocators'!$B$15:$W$15, 0),FALSE)*$E189)</f>
        <v>0</v>
      </c>
      <c r="CM189" s="1412">
        <f ca="1">IF(ISERROR(VLOOKUP(VLOOKUP($A189, 'E4 TB Allocation Details'!$A$18:$L$205, MATCH("A &amp; G ID", 'E4 TB Allocation Details'!$A$18:$L$18, 0),FALSE), 'E2 Allocators'!$B$15:$W$361, MATCH('O5 Details by Class &amp; Accounts'!CM$18, 'E2 Allocators'!$B$15:$W$15, 0),FALSE)*$E189), 0, VLOOKUP(VLOOKUP($A189, 'E4 TB Allocation Details'!$A$18:$L$205, MATCH("A &amp; G ID", 'E4 TB Allocation Details'!$A$18:$L$18, 0),FALSE), 'E2 Allocators'!$B$15:$W$361, MATCH('O5 Details by Class &amp; Accounts'!CM$18, 'E2 Allocators'!$B$15:$W$15, 0),FALSE)*$E189)</f>
        <v>0</v>
      </c>
      <c r="CN189" s="1412">
        <f t="shared" si="45"/>
        <v>245000</v>
      </c>
      <c r="CO189" s="1792">
        <f t="shared" si="43"/>
        <v>0</v>
      </c>
      <c r="CQ189" s="2087" t="s">
        <v>675</v>
      </c>
    </row>
    <row r="190" spans="1:95" s="81" customFormat="1" ht="12.75">
      <c r="A190" s="1170">
        <v>5680</v>
      </c>
      <c r="B190" s="452" t="s">
        <v>1103</v>
      </c>
      <c r="C190" s="1789">
        <f ca="1">IF(ISERROR(VLOOKUP($A190,'I3 TB Data'!$A$23:$H$458,MATCH('O5 Details by Class &amp; Accounts'!$C$18, 'I3 TB Data'!$A$23:$H$23,0),0)), 0, VLOOKUP($A190,'I3 TB Data'!$A$23:$H$458,MATCH('O5 Details by Class &amp; Accounts'!$C$18,'I3 TB Data'!$A$23:$H$23,0),0))</f>
        <v>0</v>
      </c>
      <c r="D190" s="1790"/>
      <c r="E190" s="1789">
        <f t="shared" si="46"/>
        <v>0</v>
      </c>
      <c r="F190" s="1791"/>
      <c r="G190" s="1791"/>
      <c r="H190" s="1412">
        <f t="shared" si="39"/>
        <v>0</v>
      </c>
      <c r="I190" s="1412">
        <f ca="1">IF(ISERROR(VLOOKUP(VLOOKUP($A190, 'E4 TB Allocation Details'!$A$18:$L$205, MATCH("Demand ID", 'E4 TB Allocation Details'!$A$18:$L$18, 0),FALSE), 'E2 Allocators'!$B$15:$W$361, MATCH('O5 Details by Class &amp; Accounts'!I$18, 'E2 Allocators'!$B$15:$W$15, 0),FALSE)*$F190), 0, VLOOKUP(VLOOKUP($A190, 'E4 TB Allocation Details'!$A$18:$L$205, MATCH("Demand ID", 'E4 TB Allocation Details'!$A$18:$L$18, 0),FALSE), 'E2 Allocators'!$B$15:$W$361, MATCH('O5 Details by Class &amp; Accounts'!I$18, 'E2 Allocators'!$B$15:$W$15, 0),FALSE)*$F190)</f>
        <v>0</v>
      </c>
      <c r="J190" s="1412">
        <f ca="1">IF(ISERROR(VLOOKUP(VLOOKUP($A190, 'E4 TB Allocation Details'!$A$18:$L$205, MATCH("Demand ID", 'E4 TB Allocation Details'!$A$18:$L$18, 0),FALSE), 'E2 Allocators'!$B$15:$W$361, MATCH('O5 Details by Class &amp; Accounts'!J$18, 'E2 Allocators'!$B$15:$W$15, 0),FALSE)*$F190), 0, VLOOKUP(VLOOKUP($A190, 'E4 TB Allocation Details'!$A$18:$L$205, MATCH("Demand ID", 'E4 TB Allocation Details'!$A$18:$L$18, 0),FALSE), 'E2 Allocators'!$B$15:$W$361, MATCH('O5 Details by Class &amp; Accounts'!J$18, 'E2 Allocators'!$B$15:$W$15, 0),FALSE)*$F190)</f>
        <v>0</v>
      </c>
      <c r="K190" s="1412">
        <f ca="1">IF(ISERROR(VLOOKUP(VLOOKUP($A190, 'E4 TB Allocation Details'!$A$18:$L$205, MATCH("Demand ID", 'E4 TB Allocation Details'!$A$18:$L$18, 0),FALSE), 'E2 Allocators'!$B$15:$W$361, MATCH('O5 Details by Class &amp; Accounts'!K$18, 'E2 Allocators'!$B$15:$W$15, 0),FALSE)*$F190), 0, VLOOKUP(VLOOKUP($A190, 'E4 TB Allocation Details'!$A$18:$L$205, MATCH("Demand ID", 'E4 TB Allocation Details'!$A$18:$L$18, 0),FALSE), 'E2 Allocators'!$B$15:$W$361, MATCH('O5 Details by Class &amp; Accounts'!K$18, 'E2 Allocators'!$B$15:$W$15, 0),FALSE)*$F190)</f>
        <v>0</v>
      </c>
      <c r="L190" s="1412">
        <f ca="1">IF(ISERROR(VLOOKUP(VLOOKUP($A190, 'E4 TB Allocation Details'!$A$18:$L$205, MATCH("Demand ID", 'E4 TB Allocation Details'!$A$18:$L$18, 0),FALSE), 'E2 Allocators'!$B$15:$W$361, MATCH('O5 Details by Class &amp; Accounts'!L$18, 'E2 Allocators'!$B$15:$W$15, 0),FALSE)*$F190), 0, VLOOKUP(VLOOKUP($A190, 'E4 TB Allocation Details'!$A$18:$L$205, MATCH("Demand ID", 'E4 TB Allocation Details'!$A$18:$L$18, 0),FALSE), 'E2 Allocators'!$B$15:$W$361, MATCH('O5 Details by Class &amp; Accounts'!L$18, 'E2 Allocators'!$B$15:$W$15, 0),FALSE)*$F190)</f>
        <v>0</v>
      </c>
      <c r="M190" s="1412">
        <f ca="1">IF(ISERROR(VLOOKUP(VLOOKUP($A190, 'E4 TB Allocation Details'!$A$18:$L$205, MATCH("Demand ID", 'E4 TB Allocation Details'!$A$18:$L$18, 0),FALSE), 'E2 Allocators'!$B$15:$W$361, MATCH('O5 Details by Class &amp; Accounts'!M$18, 'E2 Allocators'!$B$15:$W$15, 0),FALSE)*$F190), 0, VLOOKUP(VLOOKUP($A190, 'E4 TB Allocation Details'!$A$18:$L$205, MATCH("Demand ID", 'E4 TB Allocation Details'!$A$18:$L$18, 0),FALSE), 'E2 Allocators'!$B$15:$W$361, MATCH('O5 Details by Class &amp; Accounts'!M$18, 'E2 Allocators'!$B$15:$W$15, 0),FALSE)*$F190)</f>
        <v>0</v>
      </c>
      <c r="N190" s="1412">
        <f ca="1">IF(ISERROR(VLOOKUP(VLOOKUP($A190, 'E4 TB Allocation Details'!$A$18:$L$205, MATCH("Demand ID", 'E4 TB Allocation Details'!$A$18:$L$18, 0),FALSE), 'E2 Allocators'!$B$15:$W$361, MATCH('O5 Details by Class &amp; Accounts'!N$18, 'E2 Allocators'!$B$15:$W$15, 0),FALSE)*$F190), 0, VLOOKUP(VLOOKUP($A190, 'E4 TB Allocation Details'!$A$18:$L$205, MATCH("Demand ID", 'E4 TB Allocation Details'!$A$18:$L$18, 0),FALSE), 'E2 Allocators'!$B$15:$W$361, MATCH('O5 Details by Class &amp; Accounts'!N$18, 'E2 Allocators'!$B$15:$W$15, 0),FALSE)*$F190)</f>
        <v>0</v>
      </c>
      <c r="O190" s="1412">
        <f ca="1">IF(ISERROR(VLOOKUP(VLOOKUP($A190, 'E4 TB Allocation Details'!$A$18:$L$205, MATCH("Demand ID", 'E4 TB Allocation Details'!$A$18:$L$18, 0),FALSE), 'E2 Allocators'!$B$15:$W$361, MATCH('O5 Details by Class &amp; Accounts'!O$18, 'E2 Allocators'!$B$15:$W$15, 0),FALSE)*$F190), 0, VLOOKUP(VLOOKUP($A190, 'E4 TB Allocation Details'!$A$18:$L$205, MATCH("Demand ID", 'E4 TB Allocation Details'!$A$18:$L$18, 0),FALSE), 'E2 Allocators'!$B$15:$W$361, MATCH('O5 Details by Class &amp; Accounts'!O$18, 'E2 Allocators'!$B$15:$W$15, 0),FALSE)*$F190)</f>
        <v>0</v>
      </c>
      <c r="P190" s="1412">
        <f ca="1">IF(ISERROR(VLOOKUP(VLOOKUP($A190, 'E4 TB Allocation Details'!$A$18:$L$205, MATCH("Demand ID", 'E4 TB Allocation Details'!$A$18:$L$18, 0),FALSE), 'E2 Allocators'!$B$15:$W$361, MATCH('O5 Details by Class &amp; Accounts'!P$18, 'E2 Allocators'!$B$15:$W$15, 0),FALSE)*$F190), 0, VLOOKUP(VLOOKUP($A190, 'E4 TB Allocation Details'!$A$18:$L$205, MATCH("Demand ID", 'E4 TB Allocation Details'!$A$18:$L$18, 0),FALSE), 'E2 Allocators'!$B$15:$W$361, MATCH('O5 Details by Class &amp; Accounts'!P$18, 'E2 Allocators'!$B$15:$W$15, 0),FALSE)*$F190)</f>
        <v>0</v>
      </c>
      <c r="Q190" s="1412">
        <f ca="1">IF(ISERROR(VLOOKUP(VLOOKUP($A190, 'E4 TB Allocation Details'!$A$18:$L$205, MATCH("Demand ID", 'E4 TB Allocation Details'!$A$18:$L$18, 0),FALSE), 'E2 Allocators'!$B$15:$W$361, MATCH('O5 Details by Class &amp; Accounts'!Q$18, 'E2 Allocators'!$B$15:$W$15, 0),FALSE)*$F190), 0, VLOOKUP(VLOOKUP($A190, 'E4 TB Allocation Details'!$A$18:$L$205, MATCH("Demand ID", 'E4 TB Allocation Details'!$A$18:$L$18, 0),FALSE), 'E2 Allocators'!$B$15:$W$361, MATCH('O5 Details by Class &amp; Accounts'!Q$18, 'E2 Allocators'!$B$15:$W$15, 0),FALSE)*$F190)</f>
        <v>0</v>
      </c>
      <c r="R190" s="1412">
        <f ca="1">IF(ISERROR(VLOOKUP(VLOOKUP($A190, 'E4 TB Allocation Details'!$A$18:$L$205, MATCH("Demand ID", 'E4 TB Allocation Details'!$A$18:$L$18, 0),FALSE), 'E2 Allocators'!$B$15:$W$361, MATCH('O5 Details by Class &amp; Accounts'!R$18, 'E2 Allocators'!$B$15:$W$15, 0),FALSE)*$F190), 0, VLOOKUP(VLOOKUP($A190, 'E4 TB Allocation Details'!$A$18:$L$205, MATCH("Demand ID", 'E4 TB Allocation Details'!$A$18:$L$18, 0),FALSE), 'E2 Allocators'!$B$15:$W$361, MATCH('O5 Details by Class &amp; Accounts'!R$18, 'E2 Allocators'!$B$15:$W$15, 0),FALSE)*$F190)</f>
        <v>0</v>
      </c>
      <c r="S190" s="1412">
        <f ca="1">IF(ISERROR(VLOOKUP(VLOOKUP($A190, 'E4 TB Allocation Details'!$A$18:$L$205, MATCH("Demand ID", 'E4 TB Allocation Details'!$A$18:$L$18, 0),FALSE), 'E2 Allocators'!$B$15:$W$361, MATCH('O5 Details by Class &amp; Accounts'!S$18, 'E2 Allocators'!$B$15:$W$15, 0),FALSE)*$F190), 0, VLOOKUP(VLOOKUP($A190, 'E4 TB Allocation Details'!$A$18:$L$205, MATCH("Demand ID", 'E4 TB Allocation Details'!$A$18:$L$18, 0),FALSE), 'E2 Allocators'!$B$15:$W$361, MATCH('O5 Details by Class &amp; Accounts'!S$18, 'E2 Allocators'!$B$15:$W$15, 0),FALSE)*$F190)</f>
        <v>0</v>
      </c>
      <c r="T190" s="1412">
        <f ca="1">IF(ISERROR(VLOOKUP(VLOOKUP($A190, 'E4 TB Allocation Details'!$A$18:$L$205, MATCH("Demand ID", 'E4 TB Allocation Details'!$A$18:$L$18, 0),FALSE), 'E2 Allocators'!$B$15:$W$361, MATCH('O5 Details by Class &amp; Accounts'!T$18, 'E2 Allocators'!$B$15:$W$15, 0),FALSE)*$F190), 0, VLOOKUP(VLOOKUP($A190, 'E4 TB Allocation Details'!$A$18:$L$205, MATCH("Demand ID", 'E4 TB Allocation Details'!$A$18:$L$18, 0),FALSE), 'E2 Allocators'!$B$15:$W$361, MATCH('O5 Details by Class &amp; Accounts'!T$18, 'E2 Allocators'!$B$15:$W$15, 0),FALSE)*$F190)</f>
        <v>0</v>
      </c>
      <c r="U190" s="1412">
        <f ca="1">IF(ISERROR(VLOOKUP(VLOOKUP($A190, 'E4 TB Allocation Details'!$A$18:$L$205, MATCH("Demand ID", 'E4 TB Allocation Details'!$A$18:$L$18, 0),FALSE), 'E2 Allocators'!$B$15:$W$361, MATCH('O5 Details by Class &amp; Accounts'!U$18, 'E2 Allocators'!$B$15:$W$15, 0),FALSE)*$F190), 0, VLOOKUP(VLOOKUP($A190, 'E4 TB Allocation Details'!$A$18:$L$205, MATCH("Demand ID", 'E4 TB Allocation Details'!$A$18:$L$18, 0),FALSE), 'E2 Allocators'!$B$15:$W$361, MATCH('O5 Details by Class &amp; Accounts'!U$18, 'E2 Allocators'!$B$15:$W$15, 0),FALSE)*$F190)</f>
        <v>0</v>
      </c>
      <c r="V190" s="1412">
        <f ca="1">IF(ISERROR(VLOOKUP(VLOOKUP($A190, 'E4 TB Allocation Details'!$A$18:$L$205, MATCH("Demand ID", 'E4 TB Allocation Details'!$A$18:$L$18, 0),FALSE), 'E2 Allocators'!$B$15:$W$361, MATCH('O5 Details by Class &amp; Accounts'!V$18, 'E2 Allocators'!$B$15:$W$15, 0),FALSE)*$F190), 0, VLOOKUP(VLOOKUP($A190, 'E4 TB Allocation Details'!$A$18:$L$205, MATCH("Demand ID", 'E4 TB Allocation Details'!$A$18:$L$18, 0),FALSE), 'E2 Allocators'!$B$15:$W$361, MATCH('O5 Details by Class &amp; Accounts'!V$18, 'E2 Allocators'!$B$15:$W$15, 0),FALSE)*$F190)</f>
        <v>0</v>
      </c>
      <c r="W190" s="1412">
        <f ca="1">IF(ISERROR(VLOOKUP(VLOOKUP($A190, 'E4 TB Allocation Details'!$A$18:$L$205, MATCH("Demand ID", 'E4 TB Allocation Details'!$A$18:$L$18, 0),FALSE), 'E2 Allocators'!$B$15:$W$361, MATCH('O5 Details by Class &amp; Accounts'!W$18, 'E2 Allocators'!$B$15:$W$15, 0),FALSE)*$F190), 0, VLOOKUP(VLOOKUP($A190, 'E4 TB Allocation Details'!$A$18:$L$205, MATCH("Demand ID", 'E4 TB Allocation Details'!$A$18:$L$18, 0),FALSE), 'E2 Allocators'!$B$15:$W$361, MATCH('O5 Details by Class &amp; Accounts'!W$18, 'E2 Allocators'!$B$15:$W$15, 0),FALSE)*$F190)</f>
        <v>0</v>
      </c>
      <c r="X190" s="1412">
        <f ca="1">IF(ISERROR(VLOOKUP(VLOOKUP($A190, 'E4 TB Allocation Details'!$A$18:$L$205, MATCH("Demand ID", 'E4 TB Allocation Details'!$A$18:$L$18, 0),FALSE), 'E2 Allocators'!$B$15:$W$361, MATCH('O5 Details by Class &amp; Accounts'!X$18, 'E2 Allocators'!$B$15:$W$15, 0),FALSE)*$F190), 0, VLOOKUP(VLOOKUP($A190, 'E4 TB Allocation Details'!$A$18:$L$205, MATCH("Demand ID", 'E4 TB Allocation Details'!$A$18:$L$18, 0),FALSE), 'E2 Allocators'!$B$15:$W$361, MATCH('O5 Details by Class &amp; Accounts'!X$18, 'E2 Allocators'!$B$15:$W$15, 0),FALSE)*$F190)</f>
        <v>0</v>
      </c>
      <c r="Y190" s="1412">
        <f ca="1">IF(ISERROR(VLOOKUP(VLOOKUP($A190, 'E4 TB Allocation Details'!$A$18:$L$205, MATCH("Demand ID", 'E4 TB Allocation Details'!$A$18:$L$18, 0),FALSE), 'E2 Allocators'!$B$15:$W$361, MATCH('O5 Details by Class &amp; Accounts'!Y$18, 'E2 Allocators'!$B$15:$W$15, 0),FALSE)*$F190), 0, VLOOKUP(VLOOKUP($A190, 'E4 TB Allocation Details'!$A$18:$L$205, MATCH("Demand ID", 'E4 TB Allocation Details'!$A$18:$L$18, 0),FALSE), 'E2 Allocators'!$B$15:$W$361, MATCH('O5 Details by Class &amp; Accounts'!Y$18, 'E2 Allocators'!$B$15:$W$15, 0),FALSE)*$F190)</f>
        <v>0</v>
      </c>
      <c r="Z190" s="1412">
        <f ca="1">IF(ISERROR(VLOOKUP(VLOOKUP($A190, 'E4 TB Allocation Details'!$A$18:$L$205, MATCH("Demand ID", 'E4 TB Allocation Details'!$A$18:$L$18, 0),FALSE), 'E2 Allocators'!$B$15:$W$361, MATCH('O5 Details by Class &amp; Accounts'!Z$18, 'E2 Allocators'!$B$15:$W$15, 0),FALSE)*$F190), 0, VLOOKUP(VLOOKUP($A190, 'E4 TB Allocation Details'!$A$18:$L$205, MATCH("Demand ID", 'E4 TB Allocation Details'!$A$18:$L$18, 0),FALSE), 'E2 Allocators'!$B$15:$W$361, MATCH('O5 Details by Class &amp; Accounts'!Z$18, 'E2 Allocators'!$B$15:$W$15, 0),FALSE)*$F190)</f>
        <v>0</v>
      </c>
      <c r="AA190" s="1412">
        <f ca="1">IF(ISERROR(VLOOKUP(VLOOKUP($A190, 'E4 TB Allocation Details'!$A$18:$L$205, MATCH("Demand ID", 'E4 TB Allocation Details'!$A$18:$L$18, 0),FALSE), 'E2 Allocators'!$B$15:$W$361, MATCH('O5 Details by Class &amp; Accounts'!AA$18, 'E2 Allocators'!$B$15:$W$15, 0),FALSE)*$F190), 0, VLOOKUP(VLOOKUP($A190, 'E4 TB Allocation Details'!$A$18:$L$205, MATCH("Demand ID", 'E4 TB Allocation Details'!$A$18:$L$18, 0),FALSE), 'E2 Allocators'!$B$15:$W$361, MATCH('O5 Details by Class &amp; Accounts'!AA$18, 'E2 Allocators'!$B$15:$W$15, 0),FALSE)*$F190)</f>
        <v>0</v>
      </c>
      <c r="AB190" s="1412">
        <f ca="1">IF(ISERROR(VLOOKUP(VLOOKUP($A190, 'E4 TB Allocation Details'!$A$18:$L$205, MATCH("Demand ID", 'E4 TB Allocation Details'!$A$18:$L$18, 0),FALSE), 'E2 Allocators'!$B$15:$W$361, MATCH('O5 Details by Class &amp; Accounts'!AB$18, 'E2 Allocators'!$B$15:$W$15, 0),FALSE)*$F190), 0, VLOOKUP(VLOOKUP($A190, 'E4 TB Allocation Details'!$A$18:$L$205, MATCH("Demand ID", 'E4 TB Allocation Details'!$A$18:$L$18, 0),FALSE), 'E2 Allocators'!$B$15:$W$361, MATCH('O5 Details by Class &amp; Accounts'!AB$18, 'E2 Allocators'!$B$15:$W$15, 0),FALSE)*$F190)</f>
        <v>0</v>
      </c>
      <c r="AC190" s="1412">
        <f t="shared" si="40"/>
        <v>0</v>
      </c>
      <c r="AD190" s="1412">
        <f ca="1">IF(ISERROR(VLOOKUP(VLOOKUP($A190, 'E4 TB Allocation Details'!$A$18:$L$205, MATCH("Customer ID", 'E4 TB Allocation Details'!$A$18:$L$18, 0),FALSE), 'E2 Allocators'!$B$15:$W$361, MATCH('O5 Details by Class &amp; Accounts'!AD$18, 'E2 Allocators'!$B$15:$W$15, 0),FALSE)*$G190), 0, VLOOKUP(VLOOKUP($A190, 'E4 TB Allocation Details'!$A$18:$L$205, MATCH("Customer ID", 'E4 TB Allocation Details'!$A$18:$L$18, 0),FALSE), 'E2 Allocators'!$B$15:$W$361, MATCH('O5 Details by Class &amp; Accounts'!AD$18, 'E2 Allocators'!$B$15:$W$15, 0),FALSE)*$G190)</f>
        <v>0</v>
      </c>
      <c r="AE190" s="1412">
        <f ca="1">IF(ISERROR(VLOOKUP(VLOOKUP($A190, 'E4 TB Allocation Details'!$A$18:$L$205, MATCH("Customer ID", 'E4 TB Allocation Details'!$A$18:$L$18, 0),FALSE), 'E2 Allocators'!$B$15:$W$361, MATCH('O5 Details by Class &amp; Accounts'!AE$18, 'E2 Allocators'!$B$15:$W$15, 0),FALSE)*$G190), 0, VLOOKUP(VLOOKUP($A190, 'E4 TB Allocation Details'!$A$18:$L$205, MATCH("Customer ID", 'E4 TB Allocation Details'!$A$18:$L$18, 0),FALSE), 'E2 Allocators'!$B$15:$W$361, MATCH('O5 Details by Class &amp; Accounts'!AE$18, 'E2 Allocators'!$B$15:$W$15, 0),FALSE)*$G190)</f>
        <v>0</v>
      </c>
      <c r="AF190" s="1412">
        <f ca="1">IF(ISERROR(VLOOKUP(VLOOKUP($A190, 'E4 TB Allocation Details'!$A$18:$L$205, MATCH("Customer ID", 'E4 TB Allocation Details'!$A$18:$L$18, 0),FALSE), 'E2 Allocators'!$B$15:$W$361, MATCH('O5 Details by Class &amp; Accounts'!AF$18, 'E2 Allocators'!$B$15:$W$15, 0),FALSE)*$G190), 0, VLOOKUP(VLOOKUP($A190, 'E4 TB Allocation Details'!$A$18:$L$205, MATCH("Customer ID", 'E4 TB Allocation Details'!$A$18:$L$18, 0),FALSE), 'E2 Allocators'!$B$15:$W$361, MATCH('O5 Details by Class &amp; Accounts'!AF$18, 'E2 Allocators'!$B$15:$W$15, 0),FALSE)*$G190)</f>
        <v>0</v>
      </c>
      <c r="AG190" s="1412">
        <f ca="1">IF(ISERROR(VLOOKUP(VLOOKUP($A190, 'E4 TB Allocation Details'!$A$18:$L$205, MATCH("Customer ID", 'E4 TB Allocation Details'!$A$18:$L$18, 0),FALSE), 'E2 Allocators'!$B$15:$W$361, MATCH('O5 Details by Class &amp; Accounts'!AG$18, 'E2 Allocators'!$B$15:$W$15, 0),FALSE)*$G190), 0, VLOOKUP(VLOOKUP($A190, 'E4 TB Allocation Details'!$A$18:$L$205, MATCH("Customer ID", 'E4 TB Allocation Details'!$A$18:$L$18, 0),FALSE), 'E2 Allocators'!$B$15:$W$361, MATCH('O5 Details by Class &amp; Accounts'!AG$18, 'E2 Allocators'!$B$15:$W$15, 0),FALSE)*$G190)</f>
        <v>0</v>
      </c>
      <c r="AH190" s="1412">
        <f ca="1">IF(ISERROR(VLOOKUP(VLOOKUP($A190, 'E4 TB Allocation Details'!$A$18:$L$205, MATCH("Customer ID", 'E4 TB Allocation Details'!$A$18:$L$18, 0),FALSE), 'E2 Allocators'!$B$15:$W$361, MATCH('O5 Details by Class &amp; Accounts'!AH$18, 'E2 Allocators'!$B$15:$W$15, 0),FALSE)*$G190), 0, VLOOKUP(VLOOKUP($A190, 'E4 TB Allocation Details'!$A$18:$L$205, MATCH("Customer ID", 'E4 TB Allocation Details'!$A$18:$L$18, 0),FALSE), 'E2 Allocators'!$B$15:$W$361, MATCH('O5 Details by Class &amp; Accounts'!AH$18, 'E2 Allocators'!$B$15:$W$15, 0),FALSE)*$G190)</f>
        <v>0</v>
      </c>
      <c r="AI190" s="1412">
        <f ca="1">IF(ISERROR(VLOOKUP(VLOOKUP($A190, 'E4 TB Allocation Details'!$A$18:$L$205, MATCH("Customer ID", 'E4 TB Allocation Details'!$A$18:$L$18, 0),FALSE), 'E2 Allocators'!$B$15:$W$361, MATCH('O5 Details by Class &amp; Accounts'!AI$18, 'E2 Allocators'!$B$15:$W$15, 0),FALSE)*$G190), 0, VLOOKUP(VLOOKUP($A190, 'E4 TB Allocation Details'!$A$18:$L$205, MATCH("Customer ID", 'E4 TB Allocation Details'!$A$18:$L$18, 0),FALSE), 'E2 Allocators'!$B$15:$W$361, MATCH('O5 Details by Class &amp; Accounts'!AI$18, 'E2 Allocators'!$B$15:$W$15, 0),FALSE)*$G190)</f>
        <v>0</v>
      </c>
      <c r="AJ190" s="1412">
        <f ca="1">IF(ISERROR(VLOOKUP(VLOOKUP($A190, 'E4 TB Allocation Details'!$A$18:$L$205, MATCH("Customer ID", 'E4 TB Allocation Details'!$A$18:$L$18, 0),FALSE), 'E2 Allocators'!$B$15:$W$361, MATCH('O5 Details by Class &amp; Accounts'!AJ$18, 'E2 Allocators'!$B$15:$W$15, 0),FALSE)*$G190), 0, VLOOKUP(VLOOKUP($A190, 'E4 TB Allocation Details'!$A$18:$L$205, MATCH("Customer ID", 'E4 TB Allocation Details'!$A$18:$L$18, 0),FALSE), 'E2 Allocators'!$B$15:$W$361, MATCH('O5 Details by Class &amp; Accounts'!AJ$18, 'E2 Allocators'!$B$15:$W$15, 0),FALSE)*$G190)</f>
        <v>0</v>
      </c>
      <c r="AK190" s="1412">
        <f ca="1">IF(ISERROR(VLOOKUP(VLOOKUP($A190, 'E4 TB Allocation Details'!$A$18:$L$205, MATCH("Customer ID", 'E4 TB Allocation Details'!$A$18:$L$18, 0),FALSE), 'E2 Allocators'!$B$15:$W$361, MATCH('O5 Details by Class &amp; Accounts'!AK$18, 'E2 Allocators'!$B$15:$W$15, 0),FALSE)*$G190), 0, VLOOKUP(VLOOKUP($A190, 'E4 TB Allocation Details'!$A$18:$L$205, MATCH("Customer ID", 'E4 TB Allocation Details'!$A$18:$L$18, 0),FALSE), 'E2 Allocators'!$B$15:$W$361, MATCH('O5 Details by Class &amp; Accounts'!AK$18, 'E2 Allocators'!$B$15:$W$15, 0),FALSE)*$G190)</f>
        <v>0</v>
      </c>
      <c r="AL190" s="1412">
        <f ca="1">IF(ISERROR(VLOOKUP(VLOOKUP($A190, 'E4 TB Allocation Details'!$A$18:$L$205, MATCH("Customer ID", 'E4 TB Allocation Details'!$A$18:$L$18, 0),FALSE), 'E2 Allocators'!$B$15:$W$361, MATCH('O5 Details by Class &amp; Accounts'!AL$18, 'E2 Allocators'!$B$15:$W$15, 0),FALSE)*$G190), 0, VLOOKUP(VLOOKUP($A190, 'E4 TB Allocation Details'!$A$18:$L$205, MATCH("Customer ID", 'E4 TB Allocation Details'!$A$18:$L$18, 0),FALSE), 'E2 Allocators'!$B$15:$W$361, MATCH('O5 Details by Class &amp; Accounts'!AL$18, 'E2 Allocators'!$B$15:$W$15, 0),FALSE)*$G190)</f>
        <v>0</v>
      </c>
      <c r="AM190" s="1412">
        <f ca="1">IF(ISERROR(VLOOKUP(VLOOKUP($A190, 'E4 TB Allocation Details'!$A$18:$L$205, MATCH("Customer ID", 'E4 TB Allocation Details'!$A$18:$L$18, 0),FALSE), 'E2 Allocators'!$B$15:$W$361, MATCH('O5 Details by Class &amp; Accounts'!AM$18, 'E2 Allocators'!$B$15:$W$15, 0),FALSE)*$G190), 0, VLOOKUP(VLOOKUP($A190, 'E4 TB Allocation Details'!$A$18:$L$205, MATCH("Customer ID", 'E4 TB Allocation Details'!$A$18:$L$18, 0),FALSE), 'E2 Allocators'!$B$15:$W$361, MATCH('O5 Details by Class &amp; Accounts'!AM$18, 'E2 Allocators'!$B$15:$W$15, 0),FALSE)*$G190)</f>
        <v>0</v>
      </c>
      <c r="AN190" s="1412">
        <f ca="1">IF(ISERROR(VLOOKUP(VLOOKUP($A190, 'E4 TB Allocation Details'!$A$18:$L$205, MATCH("Customer ID", 'E4 TB Allocation Details'!$A$18:$L$18, 0),FALSE), 'E2 Allocators'!$B$15:$W$361, MATCH('O5 Details by Class &amp; Accounts'!AN$18, 'E2 Allocators'!$B$15:$W$15, 0),FALSE)*$G190), 0, VLOOKUP(VLOOKUP($A190, 'E4 TB Allocation Details'!$A$18:$L$205, MATCH("Customer ID", 'E4 TB Allocation Details'!$A$18:$L$18, 0),FALSE), 'E2 Allocators'!$B$15:$W$361, MATCH('O5 Details by Class &amp; Accounts'!AN$18, 'E2 Allocators'!$B$15:$W$15, 0),FALSE)*$G190)</f>
        <v>0</v>
      </c>
      <c r="AO190" s="1412">
        <f ca="1">IF(ISERROR(VLOOKUP(VLOOKUP($A190, 'E4 TB Allocation Details'!$A$18:$L$205, MATCH("Customer ID", 'E4 TB Allocation Details'!$A$18:$L$18, 0),FALSE), 'E2 Allocators'!$B$15:$W$361, MATCH('O5 Details by Class &amp; Accounts'!AO$18, 'E2 Allocators'!$B$15:$W$15, 0),FALSE)*$G190), 0, VLOOKUP(VLOOKUP($A190, 'E4 TB Allocation Details'!$A$18:$L$205, MATCH("Customer ID", 'E4 TB Allocation Details'!$A$18:$L$18, 0),FALSE), 'E2 Allocators'!$B$15:$W$361, MATCH('O5 Details by Class &amp; Accounts'!AO$18, 'E2 Allocators'!$B$15:$W$15, 0),FALSE)*$G190)</f>
        <v>0</v>
      </c>
      <c r="AP190" s="1412">
        <f ca="1">IF(ISERROR(VLOOKUP(VLOOKUP($A190, 'E4 TB Allocation Details'!$A$18:$L$205, MATCH("Customer ID", 'E4 TB Allocation Details'!$A$18:$L$18, 0),FALSE), 'E2 Allocators'!$B$15:$W$361, MATCH('O5 Details by Class &amp; Accounts'!AP$18, 'E2 Allocators'!$B$15:$W$15, 0),FALSE)*$G190), 0, VLOOKUP(VLOOKUP($A190, 'E4 TB Allocation Details'!$A$18:$L$205, MATCH("Customer ID", 'E4 TB Allocation Details'!$A$18:$L$18, 0),FALSE), 'E2 Allocators'!$B$15:$W$361, MATCH('O5 Details by Class &amp; Accounts'!AP$18, 'E2 Allocators'!$B$15:$W$15, 0),FALSE)*$G190)</f>
        <v>0</v>
      </c>
      <c r="AQ190" s="1412">
        <f ca="1">IF(ISERROR(VLOOKUP(VLOOKUP($A190, 'E4 TB Allocation Details'!$A$18:$L$205, MATCH("Customer ID", 'E4 TB Allocation Details'!$A$18:$L$18, 0),FALSE), 'E2 Allocators'!$B$15:$W$361, MATCH('O5 Details by Class &amp; Accounts'!AQ$18, 'E2 Allocators'!$B$15:$W$15, 0),FALSE)*$G190), 0, VLOOKUP(VLOOKUP($A190, 'E4 TB Allocation Details'!$A$18:$L$205, MATCH("Customer ID", 'E4 TB Allocation Details'!$A$18:$L$18, 0),FALSE), 'E2 Allocators'!$B$15:$W$361, MATCH('O5 Details by Class &amp; Accounts'!AQ$18, 'E2 Allocators'!$B$15:$W$15, 0),FALSE)*$G190)</f>
        <v>0</v>
      </c>
      <c r="AR190" s="1412">
        <f ca="1">IF(ISERROR(VLOOKUP(VLOOKUP($A190, 'E4 TB Allocation Details'!$A$18:$L$205, MATCH("Customer ID", 'E4 TB Allocation Details'!$A$18:$L$18, 0),FALSE), 'E2 Allocators'!$B$15:$W$361, MATCH('O5 Details by Class &amp; Accounts'!AR$18, 'E2 Allocators'!$B$15:$W$15, 0),FALSE)*$G190), 0, VLOOKUP(VLOOKUP($A190, 'E4 TB Allocation Details'!$A$18:$L$205, MATCH("Customer ID", 'E4 TB Allocation Details'!$A$18:$L$18, 0),FALSE), 'E2 Allocators'!$B$15:$W$361, MATCH('O5 Details by Class &amp; Accounts'!AR$18, 'E2 Allocators'!$B$15:$W$15, 0),FALSE)*$G190)</f>
        <v>0</v>
      </c>
      <c r="AS190" s="1412">
        <f ca="1">IF(ISERROR(VLOOKUP(VLOOKUP($A190, 'E4 TB Allocation Details'!$A$18:$L$205, MATCH("Customer ID", 'E4 TB Allocation Details'!$A$18:$L$18, 0),FALSE), 'E2 Allocators'!$B$15:$W$361, MATCH('O5 Details by Class &amp; Accounts'!AS$18, 'E2 Allocators'!$B$15:$W$15, 0),FALSE)*$G190), 0, VLOOKUP(VLOOKUP($A190, 'E4 TB Allocation Details'!$A$18:$L$205, MATCH("Customer ID", 'E4 TB Allocation Details'!$A$18:$L$18, 0),FALSE), 'E2 Allocators'!$B$15:$W$361, MATCH('O5 Details by Class &amp; Accounts'!AS$18, 'E2 Allocators'!$B$15:$W$15, 0),FALSE)*$G190)</f>
        <v>0</v>
      </c>
      <c r="AT190" s="1412">
        <f ca="1">IF(ISERROR(VLOOKUP(VLOOKUP($A190, 'E4 TB Allocation Details'!$A$18:$L$205, MATCH("Customer ID", 'E4 TB Allocation Details'!$A$18:$L$18, 0),FALSE), 'E2 Allocators'!$B$15:$W$361, MATCH('O5 Details by Class &amp; Accounts'!AT$18, 'E2 Allocators'!$B$15:$W$15, 0),FALSE)*$G190), 0, VLOOKUP(VLOOKUP($A190, 'E4 TB Allocation Details'!$A$18:$L$205, MATCH("Customer ID", 'E4 TB Allocation Details'!$A$18:$L$18, 0),FALSE), 'E2 Allocators'!$B$15:$W$361, MATCH('O5 Details by Class &amp; Accounts'!AT$18, 'E2 Allocators'!$B$15:$W$15, 0),FALSE)*$G190)</f>
        <v>0</v>
      </c>
      <c r="AU190" s="1412">
        <f ca="1">IF(ISERROR(VLOOKUP(VLOOKUP($A190, 'E4 TB Allocation Details'!$A$18:$L$205, MATCH("Customer ID", 'E4 TB Allocation Details'!$A$18:$L$18, 0),FALSE), 'E2 Allocators'!$B$15:$W$361, MATCH('O5 Details by Class &amp; Accounts'!AU$18, 'E2 Allocators'!$B$15:$W$15, 0),FALSE)*$G190), 0, VLOOKUP(VLOOKUP($A190, 'E4 TB Allocation Details'!$A$18:$L$205, MATCH("Customer ID", 'E4 TB Allocation Details'!$A$18:$L$18, 0),FALSE), 'E2 Allocators'!$B$15:$W$361, MATCH('O5 Details by Class &amp; Accounts'!AU$18, 'E2 Allocators'!$B$15:$W$15, 0),FALSE)*$G190)</f>
        <v>0</v>
      </c>
      <c r="AV190" s="1412">
        <f ca="1">IF(ISERROR(VLOOKUP(VLOOKUP($A190, 'E4 TB Allocation Details'!$A$18:$L$205, MATCH("Customer ID", 'E4 TB Allocation Details'!$A$18:$L$18, 0),FALSE), 'E2 Allocators'!$B$15:$W$361, MATCH('O5 Details by Class &amp; Accounts'!AV$18, 'E2 Allocators'!$B$15:$W$15, 0),FALSE)*$G190), 0, VLOOKUP(VLOOKUP($A190, 'E4 TB Allocation Details'!$A$18:$L$205, MATCH("Customer ID", 'E4 TB Allocation Details'!$A$18:$L$18, 0),FALSE), 'E2 Allocators'!$B$15:$W$361, MATCH('O5 Details by Class &amp; Accounts'!AV$18, 'E2 Allocators'!$B$15:$W$15, 0),FALSE)*$G190)</f>
        <v>0</v>
      </c>
      <c r="AW190" s="1412">
        <f ca="1">IF(ISERROR(VLOOKUP(VLOOKUP($A190, 'E4 TB Allocation Details'!$A$18:$L$205, MATCH("Customer ID", 'E4 TB Allocation Details'!$A$18:$L$18, 0),FALSE), 'E2 Allocators'!$B$15:$W$361, MATCH('O5 Details by Class &amp; Accounts'!AW$18, 'E2 Allocators'!$B$15:$W$15, 0),FALSE)*$G190), 0, VLOOKUP(VLOOKUP($A190, 'E4 TB Allocation Details'!$A$18:$L$205, MATCH("Customer ID", 'E4 TB Allocation Details'!$A$18:$L$18, 0),FALSE), 'E2 Allocators'!$B$15:$W$361, MATCH('O5 Details by Class &amp; Accounts'!AW$18, 'E2 Allocators'!$B$15:$W$15, 0),FALSE)*$G190)</f>
        <v>0</v>
      </c>
      <c r="AX190" s="1412">
        <f t="shared" si="44"/>
        <v>0</v>
      </c>
      <c r="AY190" s="1412">
        <f ca="1">IF(ISERROR(VLOOKUP(VLOOKUP($A190, 'E4 TB Allocation Details'!$A$18:$L$205, MATCH("Misc ID", 'E4 TB Allocation Details'!$A$18:$L$18, 0),FALSE), 'E2 Allocators'!$B$15:$W$361, MATCH('O5 Details by Class &amp; Accounts'!AY$18, 'E2 Allocators'!$B$15:$W$15, 0),FALSE)*$E190), 0, VLOOKUP(VLOOKUP($A190, 'E4 TB Allocation Details'!$A$18:$L$205, MATCH("Misc ID", 'E4 TB Allocation Details'!$A$18:$L$18, 0),FALSE), 'E2 Allocators'!$B$15:$W$361, MATCH('O5 Details by Class &amp; Accounts'!AY$18, 'E2 Allocators'!$B$15:$W$15, 0),FALSE)*$E190)</f>
        <v>0</v>
      </c>
      <c r="AZ190" s="1412">
        <f ca="1">IF(ISERROR(VLOOKUP(VLOOKUP($A190, 'E4 TB Allocation Details'!$A$18:$L$205, MATCH("Misc ID", 'E4 TB Allocation Details'!$A$18:$L$18, 0),FALSE), 'E2 Allocators'!$B$15:$W$361, MATCH('O5 Details by Class &amp; Accounts'!AZ$18, 'E2 Allocators'!$B$15:$W$15, 0),FALSE)*$E190), 0, VLOOKUP(VLOOKUP($A190, 'E4 TB Allocation Details'!$A$18:$L$205, MATCH("Misc ID", 'E4 TB Allocation Details'!$A$18:$L$18, 0),FALSE), 'E2 Allocators'!$B$15:$W$361, MATCH('O5 Details by Class &amp; Accounts'!AZ$18, 'E2 Allocators'!$B$15:$W$15, 0),FALSE)*$E190)</f>
        <v>0</v>
      </c>
      <c r="BA190" s="1412">
        <f ca="1">IF(ISERROR(VLOOKUP(VLOOKUP($A190, 'E4 TB Allocation Details'!$A$18:$L$205, MATCH("Misc ID", 'E4 TB Allocation Details'!$A$18:$L$18, 0),FALSE), 'E2 Allocators'!$B$15:$W$361, MATCH('O5 Details by Class &amp; Accounts'!BA$18, 'E2 Allocators'!$B$15:$W$15, 0),FALSE)*$E190), 0, VLOOKUP(VLOOKUP($A190, 'E4 TB Allocation Details'!$A$18:$L$205, MATCH("Misc ID", 'E4 TB Allocation Details'!$A$18:$L$18, 0),FALSE), 'E2 Allocators'!$B$15:$W$361, MATCH('O5 Details by Class &amp; Accounts'!BA$18, 'E2 Allocators'!$B$15:$W$15, 0),FALSE)*$E190)</f>
        <v>0</v>
      </c>
      <c r="BB190" s="1412">
        <f ca="1">IF(ISERROR(VLOOKUP(VLOOKUP($A190, 'E4 TB Allocation Details'!$A$18:$L$205, MATCH("Misc ID", 'E4 TB Allocation Details'!$A$18:$L$18, 0),FALSE), 'E2 Allocators'!$B$15:$W$361, MATCH('O5 Details by Class &amp; Accounts'!BB$18, 'E2 Allocators'!$B$15:$W$15, 0),FALSE)*$E190), 0, VLOOKUP(VLOOKUP($A190, 'E4 TB Allocation Details'!$A$18:$L$205, MATCH("Misc ID", 'E4 TB Allocation Details'!$A$18:$L$18, 0),FALSE), 'E2 Allocators'!$B$15:$W$361, MATCH('O5 Details by Class &amp; Accounts'!BB$18, 'E2 Allocators'!$B$15:$W$15, 0),FALSE)*$E190)</f>
        <v>0</v>
      </c>
      <c r="BC190" s="1412">
        <f ca="1">IF(ISERROR(VLOOKUP(VLOOKUP($A190, 'E4 TB Allocation Details'!$A$18:$L$205, MATCH("Misc ID", 'E4 TB Allocation Details'!$A$18:$L$18, 0),FALSE), 'E2 Allocators'!$B$15:$W$361, MATCH('O5 Details by Class &amp; Accounts'!BC$18, 'E2 Allocators'!$B$15:$W$15, 0),FALSE)*$E190), 0, VLOOKUP(VLOOKUP($A190, 'E4 TB Allocation Details'!$A$18:$L$205, MATCH("Misc ID", 'E4 TB Allocation Details'!$A$18:$L$18, 0),FALSE), 'E2 Allocators'!$B$15:$W$361, MATCH('O5 Details by Class &amp; Accounts'!BC$18, 'E2 Allocators'!$B$15:$W$15, 0),FALSE)*$E190)</f>
        <v>0</v>
      </c>
      <c r="BD190" s="1412">
        <f ca="1">IF(ISERROR(VLOOKUP(VLOOKUP($A190, 'E4 TB Allocation Details'!$A$18:$L$205, MATCH("Misc ID", 'E4 TB Allocation Details'!$A$18:$L$18, 0),FALSE), 'E2 Allocators'!$B$15:$W$361, MATCH('O5 Details by Class &amp; Accounts'!BD$18, 'E2 Allocators'!$B$15:$W$15, 0),FALSE)*$E190), 0, VLOOKUP(VLOOKUP($A190, 'E4 TB Allocation Details'!$A$18:$L$205, MATCH("Misc ID", 'E4 TB Allocation Details'!$A$18:$L$18, 0),FALSE), 'E2 Allocators'!$B$15:$W$361, MATCH('O5 Details by Class &amp; Accounts'!BD$18, 'E2 Allocators'!$B$15:$W$15, 0),FALSE)*$E190)</f>
        <v>0</v>
      </c>
      <c r="BE190" s="1412">
        <f ca="1">IF(ISERROR(VLOOKUP(VLOOKUP($A190, 'E4 TB Allocation Details'!$A$18:$L$205, MATCH("Misc ID", 'E4 TB Allocation Details'!$A$18:$L$18, 0),FALSE), 'E2 Allocators'!$B$15:$W$361, MATCH('O5 Details by Class &amp; Accounts'!BE$18, 'E2 Allocators'!$B$15:$W$15, 0),FALSE)*$E190), 0, VLOOKUP(VLOOKUP($A190, 'E4 TB Allocation Details'!$A$18:$L$205, MATCH("Misc ID", 'E4 TB Allocation Details'!$A$18:$L$18, 0),FALSE), 'E2 Allocators'!$B$15:$W$361, MATCH('O5 Details by Class &amp; Accounts'!BE$18, 'E2 Allocators'!$B$15:$W$15, 0),FALSE)*$E190)</f>
        <v>0</v>
      </c>
      <c r="BF190" s="1412">
        <f ca="1">IF(ISERROR(VLOOKUP(VLOOKUP($A190, 'E4 TB Allocation Details'!$A$18:$L$205, MATCH("Misc ID", 'E4 TB Allocation Details'!$A$18:$L$18, 0),FALSE), 'E2 Allocators'!$B$15:$W$361, MATCH('O5 Details by Class &amp; Accounts'!BF$18, 'E2 Allocators'!$B$15:$W$15, 0),FALSE)*$E190), 0, VLOOKUP(VLOOKUP($A190, 'E4 TB Allocation Details'!$A$18:$L$205, MATCH("Misc ID", 'E4 TB Allocation Details'!$A$18:$L$18, 0),FALSE), 'E2 Allocators'!$B$15:$W$361, MATCH('O5 Details by Class &amp; Accounts'!BF$18, 'E2 Allocators'!$B$15:$W$15, 0),FALSE)*$E190)</f>
        <v>0</v>
      </c>
      <c r="BG190" s="1412">
        <f ca="1">IF(ISERROR(VLOOKUP(VLOOKUP($A190, 'E4 TB Allocation Details'!$A$18:$L$205, MATCH("Misc ID", 'E4 TB Allocation Details'!$A$18:$L$18, 0),FALSE), 'E2 Allocators'!$B$15:$W$361, MATCH('O5 Details by Class &amp; Accounts'!BG$18, 'E2 Allocators'!$B$15:$W$15, 0),FALSE)*$E190), 0, VLOOKUP(VLOOKUP($A190, 'E4 TB Allocation Details'!$A$18:$L$205, MATCH("Misc ID", 'E4 TB Allocation Details'!$A$18:$L$18, 0),FALSE), 'E2 Allocators'!$B$15:$W$361, MATCH('O5 Details by Class &amp; Accounts'!BG$18, 'E2 Allocators'!$B$15:$W$15, 0),FALSE)*$E190)</f>
        <v>0</v>
      </c>
      <c r="BH190" s="1412">
        <f ca="1">IF(ISERROR(VLOOKUP(VLOOKUP($A190, 'E4 TB Allocation Details'!$A$18:$L$205, MATCH("Misc ID", 'E4 TB Allocation Details'!$A$18:$L$18, 0),FALSE), 'E2 Allocators'!$B$15:$W$361, MATCH('O5 Details by Class &amp; Accounts'!BH$18, 'E2 Allocators'!$B$15:$W$15, 0),FALSE)*$E190), 0, VLOOKUP(VLOOKUP($A190, 'E4 TB Allocation Details'!$A$18:$L$205, MATCH("Misc ID", 'E4 TB Allocation Details'!$A$18:$L$18, 0),FALSE), 'E2 Allocators'!$B$15:$W$361, MATCH('O5 Details by Class &amp; Accounts'!BH$18, 'E2 Allocators'!$B$15:$W$15, 0),FALSE)*$E190)</f>
        <v>0</v>
      </c>
      <c r="BI190" s="1412">
        <f ca="1">IF(ISERROR(VLOOKUP(VLOOKUP($A190, 'E4 TB Allocation Details'!$A$18:$L$205, MATCH("Misc ID", 'E4 TB Allocation Details'!$A$18:$L$18, 0),FALSE), 'E2 Allocators'!$B$15:$W$361, MATCH('O5 Details by Class &amp; Accounts'!BI$18, 'E2 Allocators'!$B$15:$W$15, 0),FALSE)*$E190), 0, VLOOKUP(VLOOKUP($A190, 'E4 TB Allocation Details'!$A$18:$L$205, MATCH("Misc ID", 'E4 TB Allocation Details'!$A$18:$L$18, 0),FALSE), 'E2 Allocators'!$B$15:$W$361, MATCH('O5 Details by Class &amp; Accounts'!BI$18, 'E2 Allocators'!$B$15:$W$15, 0),FALSE)*$E190)</f>
        <v>0</v>
      </c>
      <c r="BJ190" s="1412">
        <f ca="1">IF(ISERROR(VLOOKUP(VLOOKUP($A190, 'E4 TB Allocation Details'!$A$18:$L$205, MATCH("Misc ID", 'E4 TB Allocation Details'!$A$18:$L$18, 0),FALSE), 'E2 Allocators'!$B$15:$W$361, MATCH('O5 Details by Class &amp; Accounts'!BJ$18, 'E2 Allocators'!$B$15:$W$15, 0),FALSE)*$E190), 0, VLOOKUP(VLOOKUP($A190, 'E4 TB Allocation Details'!$A$18:$L$205, MATCH("Misc ID", 'E4 TB Allocation Details'!$A$18:$L$18, 0),FALSE), 'E2 Allocators'!$B$15:$W$361, MATCH('O5 Details by Class &amp; Accounts'!BJ$18, 'E2 Allocators'!$B$15:$W$15, 0),FALSE)*$E190)</f>
        <v>0</v>
      </c>
      <c r="BK190" s="1412">
        <f ca="1">IF(ISERROR(VLOOKUP(VLOOKUP($A190, 'E4 TB Allocation Details'!$A$18:$L$205, MATCH("Misc ID", 'E4 TB Allocation Details'!$A$18:$L$18, 0),FALSE), 'E2 Allocators'!$B$15:$W$361, MATCH('O5 Details by Class &amp; Accounts'!BK$18, 'E2 Allocators'!$B$15:$W$15, 0),FALSE)*$E190), 0, VLOOKUP(VLOOKUP($A190, 'E4 TB Allocation Details'!$A$18:$L$205, MATCH("Misc ID", 'E4 TB Allocation Details'!$A$18:$L$18, 0),FALSE), 'E2 Allocators'!$B$15:$W$361, MATCH('O5 Details by Class &amp; Accounts'!BK$18, 'E2 Allocators'!$B$15:$W$15, 0),FALSE)*$E190)</f>
        <v>0</v>
      </c>
      <c r="BL190" s="1412">
        <f ca="1">IF(ISERROR(VLOOKUP(VLOOKUP($A190, 'E4 TB Allocation Details'!$A$18:$L$205, MATCH("Misc ID", 'E4 TB Allocation Details'!$A$18:$L$18, 0),FALSE), 'E2 Allocators'!$B$15:$W$361, MATCH('O5 Details by Class &amp; Accounts'!BL$18, 'E2 Allocators'!$B$15:$W$15, 0),FALSE)*$E190), 0, VLOOKUP(VLOOKUP($A190, 'E4 TB Allocation Details'!$A$18:$L$205, MATCH("Misc ID", 'E4 TB Allocation Details'!$A$18:$L$18, 0),FALSE), 'E2 Allocators'!$B$15:$W$361, MATCH('O5 Details by Class &amp; Accounts'!BL$18, 'E2 Allocators'!$B$15:$W$15, 0),FALSE)*$E190)</f>
        <v>0</v>
      </c>
      <c r="BM190" s="1412">
        <f ca="1">IF(ISERROR(VLOOKUP(VLOOKUP($A190, 'E4 TB Allocation Details'!$A$18:$L$205, MATCH("Misc ID", 'E4 TB Allocation Details'!$A$18:$L$18, 0),FALSE), 'E2 Allocators'!$B$15:$W$361, MATCH('O5 Details by Class &amp; Accounts'!BM$18, 'E2 Allocators'!$B$15:$W$15, 0),FALSE)*$E190), 0, VLOOKUP(VLOOKUP($A190, 'E4 TB Allocation Details'!$A$18:$L$205, MATCH("Misc ID", 'E4 TB Allocation Details'!$A$18:$L$18, 0),FALSE), 'E2 Allocators'!$B$15:$W$361, MATCH('O5 Details by Class &amp; Accounts'!BM$18, 'E2 Allocators'!$B$15:$W$15, 0),FALSE)*$E190)</f>
        <v>0</v>
      </c>
      <c r="BN190" s="1412">
        <f ca="1">IF(ISERROR(VLOOKUP(VLOOKUP($A190, 'E4 TB Allocation Details'!$A$18:$L$205, MATCH("Misc ID", 'E4 TB Allocation Details'!$A$18:$L$18, 0),FALSE), 'E2 Allocators'!$B$15:$W$361, MATCH('O5 Details by Class &amp; Accounts'!BN$18, 'E2 Allocators'!$B$15:$W$15, 0),FALSE)*$E190), 0, VLOOKUP(VLOOKUP($A190, 'E4 TB Allocation Details'!$A$18:$L$205, MATCH("Misc ID", 'E4 TB Allocation Details'!$A$18:$L$18, 0),FALSE), 'E2 Allocators'!$B$15:$W$361, MATCH('O5 Details by Class &amp; Accounts'!BN$18, 'E2 Allocators'!$B$15:$W$15, 0),FALSE)*$E190)</f>
        <v>0</v>
      </c>
      <c r="BO190" s="1412">
        <f ca="1">IF(ISERROR(VLOOKUP(VLOOKUP($A190, 'E4 TB Allocation Details'!$A$18:$L$205, MATCH("Misc ID", 'E4 TB Allocation Details'!$A$18:$L$18, 0),FALSE), 'E2 Allocators'!$B$15:$W$361, MATCH('O5 Details by Class &amp; Accounts'!BO$18, 'E2 Allocators'!$B$15:$W$15, 0),FALSE)*$E190), 0, VLOOKUP(VLOOKUP($A190, 'E4 TB Allocation Details'!$A$18:$L$205, MATCH("Misc ID", 'E4 TB Allocation Details'!$A$18:$L$18, 0),FALSE), 'E2 Allocators'!$B$15:$W$361, MATCH('O5 Details by Class &amp; Accounts'!BO$18, 'E2 Allocators'!$B$15:$W$15, 0),FALSE)*$E190)</f>
        <v>0</v>
      </c>
      <c r="BP190" s="1412">
        <f ca="1">IF(ISERROR(VLOOKUP(VLOOKUP($A190, 'E4 TB Allocation Details'!$A$18:$L$205, MATCH("Misc ID", 'E4 TB Allocation Details'!$A$18:$L$18, 0),FALSE), 'E2 Allocators'!$B$15:$W$361, MATCH('O5 Details by Class &amp; Accounts'!BP$18, 'E2 Allocators'!$B$15:$W$15, 0),FALSE)*$E190), 0, VLOOKUP(VLOOKUP($A190, 'E4 TB Allocation Details'!$A$18:$L$205, MATCH("Misc ID", 'E4 TB Allocation Details'!$A$18:$L$18, 0),FALSE), 'E2 Allocators'!$B$15:$W$361, MATCH('O5 Details by Class &amp; Accounts'!BP$18, 'E2 Allocators'!$B$15:$W$15, 0),FALSE)*$E190)</f>
        <v>0</v>
      </c>
      <c r="BQ190" s="1412">
        <f ca="1">IF(ISERROR(VLOOKUP(VLOOKUP($A190, 'E4 TB Allocation Details'!$A$18:$L$205, MATCH("Misc ID", 'E4 TB Allocation Details'!$A$18:$L$18, 0),FALSE), 'E2 Allocators'!$B$15:$W$361, MATCH('O5 Details by Class &amp; Accounts'!BQ$18, 'E2 Allocators'!$B$15:$W$15, 0),FALSE)*$E190), 0, VLOOKUP(VLOOKUP($A190, 'E4 TB Allocation Details'!$A$18:$L$205, MATCH("Misc ID", 'E4 TB Allocation Details'!$A$18:$L$18, 0),FALSE), 'E2 Allocators'!$B$15:$W$361, MATCH('O5 Details by Class &amp; Accounts'!BQ$18, 'E2 Allocators'!$B$15:$W$15, 0),FALSE)*$E190)</f>
        <v>0</v>
      </c>
      <c r="BR190" s="1412">
        <f ca="1">IF(ISERROR(VLOOKUP(VLOOKUP($A190, 'E4 TB Allocation Details'!$A$18:$L$205, MATCH("Misc ID", 'E4 TB Allocation Details'!$A$18:$L$18, 0),FALSE), 'E2 Allocators'!$B$15:$W$361, MATCH('O5 Details by Class &amp; Accounts'!BR$18, 'E2 Allocators'!$B$15:$W$15, 0),FALSE)*$E190), 0, VLOOKUP(VLOOKUP($A190, 'E4 TB Allocation Details'!$A$18:$L$205, MATCH("Misc ID", 'E4 TB Allocation Details'!$A$18:$L$18, 0),FALSE), 'E2 Allocators'!$B$15:$W$361, MATCH('O5 Details by Class &amp; Accounts'!BR$18, 'E2 Allocators'!$B$15:$W$15, 0),FALSE)*$E190)</f>
        <v>0</v>
      </c>
      <c r="BS190" s="1412">
        <f t="shared" si="41"/>
        <v>0</v>
      </c>
      <c r="BT190" s="1412">
        <f ca="1">IF(ISERROR(VLOOKUP(VLOOKUP($A190, 'E4 TB Allocation Details'!$A$18:$L$205, MATCH("A &amp; G ID", 'E4 TB Allocation Details'!$A$18:$L$18, 0),FALSE), 'E2 Allocators'!$B$15:$W$361, MATCH('O5 Details by Class &amp; Accounts'!BT$18, 'E2 Allocators'!$B$15:$W$15, 0),FALSE)*$E190), 0, VLOOKUP(VLOOKUP($A190, 'E4 TB Allocation Details'!$A$18:$L$205, MATCH("A &amp; G ID", 'E4 TB Allocation Details'!$A$18:$L$18, 0),FALSE), 'E2 Allocators'!$B$15:$W$361, MATCH('O5 Details by Class &amp; Accounts'!BT$18, 'E2 Allocators'!$B$15:$W$15, 0),FALSE)*$E190)</f>
        <v>0</v>
      </c>
      <c r="BU190" s="1412">
        <f ca="1">IF(ISERROR(VLOOKUP(VLOOKUP($A190, 'E4 TB Allocation Details'!$A$18:$L$205, MATCH("A &amp; G ID", 'E4 TB Allocation Details'!$A$18:$L$18, 0),FALSE), 'E2 Allocators'!$B$15:$W$361, MATCH('O5 Details by Class &amp; Accounts'!BU$18, 'E2 Allocators'!$B$15:$W$15, 0),FALSE)*$E190), 0, VLOOKUP(VLOOKUP($A190, 'E4 TB Allocation Details'!$A$18:$L$205, MATCH("A &amp; G ID", 'E4 TB Allocation Details'!$A$18:$L$18, 0),FALSE), 'E2 Allocators'!$B$15:$W$361, MATCH('O5 Details by Class &amp; Accounts'!BU$18, 'E2 Allocators'!$B$15:$W$15, 0),FALSE)*$E190)</f>
        <v>0</v>
      </c>
      <c r="BV190" s="1412">
        <f ca="1">IF(ISERROR(VLOOKUP(VLOOKUP($A190, 'E4 TB Allocation Details'!$A$18:$L$205, MATCH("A &amp; G ID", 'E4 TB Allocation Details'!$A$18:$L$18, 0),FALSE), 'E2 Allocators'!$B$15:$W$361, MATCH('O5 Details by Class &amp; Accounts'!BV$18, 'E2 Allocators'!$B$15:$W$15, 0),FALSE)*$E190), 0, VLOOKUP(VLOOKUP($A190, 'E4 TB Allocation Details'!$A$18:$L$205, MATCH("A &amp; G ID", 'E4 TB Allocation Details'!$A$18:$L$18, 0),FALSE), 'E2 Allocators'!$B$15:$W$361, MATCH('O5 Details by Class &amp; Accounts'!BV$18, 'E2 Allocators'!$B$15:$W$15, 0),FALSE)*$E190)</f>
        <v>0</v>
      </c>
      <c r="BW190" s="1412">
        <f ca="1">IF(ISERROR(VLOOKUP(VLOOKUP($A190, 'E4 TB Allocation Details'!$A$18:$L$205, MATCH("A &amp; G ID", 'E4 TB Allocation Details'!$A$18:$L$18, 0),FALSE), 'E2 Allocators'!$B$15:$W$361, MATCH('O5 Details by Class &amp; Accounts'!BW$18, 'E2 Allocators'!$B$15:$W$15, 0),FALSE)*$E190), 0, VLOOKUP(VLOOKUP($A190, 'E4 TB Allocation Details'!$A$18:$L$205, MATCH("A &amp; G ID", 'E4 TB Allocation Details'!$A$18:$L$18, 0),FALSE), 'E2 Allocators'!$B$15:$W$361, MATCH('O5 Details by Class &amp; Accounts'!BW$18, 'E2 Allocators'!$B$15:$W$15, 0),FALSE)*$E190)</f>
        <v>0</v>
      </c>
      <c r="BX190" s="1412">
        <f ca="1">IF(ISERROR(VLOOKUP(VLOOKUP($A190, 'E4 TB Allocation Details'!$A$18:$L$205, MATCH("A &amp; G ID", 'E4 TB Allocation Details'!$A$18:$L$18, 0),FALSE), 'E2 Allocators'!$B$15:$W$361, MATCH('O5 Details by Class &amp; Accounts'!BX$18, 'E2 Allocators'!$B$15:$W$15, 0),FALSE)*$E190), 0, VLOOKUP(VLOOKUP($A190, 'E4 TB Allocation Details'!$A$18:$L$205, MATCH("A &amp; G ID", 'E4 TB Allocation Details'!$A$18:$L$18, 0),FALSE), 'E2 Allocators'!$B$15:$W$361, MATCH('O5 Details by Class &amp; Accounts'!BX$18, 'E2 Allocators'!$B$15:$W$15, 0),FALSE)*$E190)</f>
        <v>0</v>
      </c>
      <c r="BY190" s="1412">
        <f ca="1">IF(ISERROR(VLOOKUP(VLOOKUP($A190, 'E4 TB Allocation Details'!$A$18:$L$205, MATCH("A &amp; G ID", 'E4 TB Allocation Details'!$A$18:$L$18, 0),FALSE), 'E2 Allocators'!$B$15:$W$361, MATCH('O5 Details by Class &amp; Accounts'!BY$18, 'E2 Allocators'!$B$15:$W$15, 0),FALSE)*$E190), 0, VLOOKUP(VLOOKUP($A190, 'E4 TB Allocation Details'!$A$18:$L$205, MATCH("A &amp; G ID", 'E4 TB Allocation Details'!$A$18:$L$18, 0),FALSE), 'E2 Allocators'!$B$15:$W$361, MATCH('O5 Details by Class &amp; Accounts'!BY$18, 'E2 Allocators'!$B$15:$W$15, 0),FALSE)*$E190)</f>
        <v>0</v>
      </c>
      <c r="BZ190" s="1412">
        <f ca="1">IF(ISERROR(VLOOKUP(VLOOKUP($A190, 'E4 TB Allocation Details'!$A$18:$L$205, MATCH("A &amp; G ID", 'E4 TB Allocation Details'!$A$18:$L$18, 0),FALSE), 'E2 Allocators'!$B$15:$W$361, MATCH('O5 Details by Class &amp; Accounts'!BZ$18, 'E2 Allocators'!$B$15:$W$15, 0),FALSE)*$E190), 0, VLOOKUP(VLOOKUP($A190, 'E4 TB Allocation Details'!$A$18:$L$205, MATCH("A &amp; G ID", 'E4 TB Allocation Details'!$A$18:$L$18, 0),FALSE), 'E2 Allocators'!$B$15:$W$361, MATCH('O5 Details by Class &amp; Accounts'!BZ$18, 'E2 Allocators'!$B$15:$W$15, 0),FALSE)*$E190)</f>
        <v>0</v>
      </c>
      <c r="CA190" s="1412">
        <f ca="1">IF(ISERROR(VLOOKUP(VLOOKUP($A190, 'E4 TB Allocation Details'!$A$18:$L$205, MATCH("A &amp; G ID", 'E4 TB Allocation Details'!$A$18:$L$18, 0),FALSE), 'E2 Allocators'!$B$15:$W$361, MATCH('O5 Details by Class &amp; Accounts'!CA$18, 'E2 Allocators'!$B$15:$W$15, 0),FALSE)*$E190), 0, VLOOKUP(VLOOKUP($A190, 'E4 TB Allocation Details'!$A$18:$L$205, MATCH("A &amp; G ID", 'E4 TB Allocation Details'!$A$18:$L$18, 0),FALSE), 'E2 Allocators'!$B$15:$W$361, MATCH('O5 Details by Class &amp; Accounts'!CA$18, 'E2 Allocators'!$B$15:$W$15, 0),FALSE)*$E190)</f>
        <v>0</v>
      </c>
      <c r="CB190" s="1412">
        <f ca="1">IF(ISERROR(VLOOKUP(VLOOKUP($A190, 'E4 TB Allocation Details'!$A$18:$L$205, MATCH("A &amp; G ID", 'E4 TB Allocation Details'!$A$18:$L$18, 0),FALSE), 'E2 Allocators'!$B$15:$W$361, MATCH('O5 Details by Class &amp; Accounts'!CB$18, 'E2 Allocators'!$B$15:$W$15, 0),FALSE)*$E190), 0, VLOOKUP(VLOOKUP($A190, 'E4 TB Allocation Details'!$A$18:$L$205, MATCH("A &amp; G ID", 'E4 TB Allocation Details'!$A$18:$L$18, 0),FALSE), 'E2 Allocators'!$B$15:$W$361, MATCH('O5 Details by Class &amp; Accounts'!CB$18, 'E2 Allocators'!$B$15:$W$15, 0),FALSE)*$E190)</f>
        <v>0</v>
      </c>
      <c r="CC190" s="1412">
        <f ca="1">IF(ISERROR(VLOOKUP(VLOOKUP($A190, 'E4 TB Allocation Details'!$A$18:$L$205, MATCH("A &amp; G ID", 'E4 TB Allocation Details'!$A$18:$L$18, 0),FALSE), 'E2 Allocators'!$B$15:$W$361, MATCH('O5 Details by Class &amp; Accounts'!CC$18, 'E2 Allocators'!$B$15:$W$15, 0),FALSE)*$E190), 0, VLOOKUP(VLOOKUP($A190, 'E4 TB Allocation Details'!$A$18:$L$205, MATCH("A &amp; G ID", 'E4 TB Allocation Details'!$A$18:$L$18, 0),FALSE), 'E2 Allocators'!$B$15:$W$361, MATCH('O5 Details by Class &amp; Accounts'!CC$18, 'E2 Allocators'!$B$15:$W$15, 0),FALSE)*$E190)</f>
        <v>0</v>
      </c>
      <c r="CD190" s="1412">
        <f ca="1">IF(ISERROR(VLOOKUP(VLOOKUP($A190, 'E4 TB Allocation Details'!$A$18:$L$205, MATCH("A &amp; G ID", 'E4 TB Allocation Details'!$A$18:$L$18, 0),FALSE), 'E2 Allocators'!$B$15:$W$361, MATCH('O5 Details by Class &amp; Accounts'!CD$18, 'E2 Allocators'!$B$15:$W$15, 0),FALSE)*$E190), 0, VLOOKUP(VLOOKUP($A190, 'E4 TB Allocation Details'!$A$18:$L$205, MATCH("A &amp; G ID", 'E4 TB Allocation Details'!$A$18:$L$18, 0),FALSE), 'E2 Allocators'!$B$15:$W$361, MATCH('O5 Details by Class &amp; Accounts'!CD$18, 'E2 Allocators'!$B$15:$W$15, 0),FALSE)*$E190)</f>
        <v>0</v>
      </c>
      <c r="CE190" s="1412">
        <f ca="1">IF(ISERROR(VLOOKUP(VLOOKUP($A190, 'E4 TB Allocation Details'!$A$18:$L$205, MATCH("A &amp; G ID", 'E4 TB Allocation Details'!$A$18:$L$18, 0),FALSE), 'E2 Allocators'!$B$15:$W$361, MATCH('O5 Details by Class &amp; Accounts'!CE$18, 'E2 Allocators'!$B$15:$W$15, 0),FALSE)*$E190), 0, VLOOKUP(VLOOKUP($A190, 'E4 TB Allocation Details'!$A$18:$L$205, MATCH("A &amp; G ID", 'E4 TB Allocation Details'!$A$18:$L$18, 0),FALSE), 'E2 Allocators'!$B$15:$W$361, MATCH('O5 Details by Class &amp; Accounts'!CE$18, 'E2 Allocators'!$B$15:$W$15, 0),FALSE)*$E190)</f>
        <v>0</v>
      </c>
      <c r="CF190" s="1412">
        <f ca="1">IF(ISERROR(VLOOKUP(VLOOKUP($A190, 'E4 TB Allocation Details'!$A$18:$L$205, MATCH("A &amp; G ID", 'E4 TB Allocation Details'!$A$18:$L$18, 0),FALSE), 'E2 Allocators'!$B$15:$W$361, MATCH('O5 Details by Class &amp; Accounts'!CF$18, 'E2 Allocators'!$B$15:$W$15, 0),FALSE)*$E190), 0, VLOOKUP(VLOOKUP($A190, 'E4 TB Allocation Details'!$A$18:$L$205, MATCH("A &amp; G ID", 'E4 TB Allocation Details'!$A$18:$L$18, 0),FALSE), 'E2 Allocators'!$B$15:$W$361, MATCH('O5 Details by Class &amp; Accounts'!CF$18, 'E2 Allocators'!$B$15:$W$15, 0),FALSE)*$E190)</f>
        <v>0</v>
      </c>
      <c r="CG190" s="1412">
        <f ca="1">IF(ISERROR(VLOOKUP(VLOOKUP($A190, 'E4 TB Allocation Details'!$A$18:$L$205, MATCH("A &amp; G ID", 'E4 TB Allocation Details'!$A$18:$L$18, 0),FALSE), 'E2 Allocators'!$B$15:$W$361, MATCH('O5 Details by Class &amp; Accounts'!CG$18, 'E2 Allocators'!$B$15:$W$15, 0),FALSE)*$E190), 0, VLOOKUP(VLOOKUP($A190, 'E4 TB Allocation Details'!$A$18:$L$205, MATCH("A &amp; G ID", 'E4 TB Allocation Details'!$A$18:$L$18, 0),FALSE), 'E2 Allocators'!$B$15:$W$361, MATCH('O5 Details by Class &amp; Accounts'!CG$18, 'E2 Allocators'!$B$15:$W$15, 0),FALSE)*$E190)</f>
        <v>0</v>
      </c>
      <c r="CH190" s="1412">
        <f ca="1">IF(ISERROR(VLOOKUP(VLOOKUP($A190, 'E4 TB Allocation Details'!$A$18:$L$205, MATCH("A &amp; G ID", 'E4 TB Allocation Details'!$A$18:$L$18, 0),FALSE), 'E2 Allocators'!$B$15:$W$361, MATCH('O5 Details by Class &amp; Accounts'!CH$18, 'E2 Allocators'!$B$15:$W$15, 0),FALSE)*$E190), 0, VLOOKUP(VLOOKUP($A190, 'E4 TB Allocation Details'!$A$18:$L$205, MATCH("A &amp; G ID", 'E4 TB Allocation Details'!$A$18:$L$18, 0),FALSE), 'E2 Allocators'!$B$15:$W$361, MATCH('O5 Details by Class &amp; Accounts'!CH$18, 'E2 Allocators'!$B$15:$W$15, 0),FALSE)*$E190)</f>
        <v>0</v>
      </c>
      <c r="CI190" s="1412">
        <f ca="1">IF(ISERROR(VLOOKUP(VLOOKUP($A190, 'E4 TB Allocation Details'!$A$18:$L$205, MATCH("A &amp; G ID", 'E4 TB Allocation Details'!$A$18:$L$18, 0),FALSE), 'E2 Allocators'!$B$15:$W$361, MATCH('O5 Details by Class &amp; Accounts'!CI$18, 'E2 Allocators'!$B$15:$W$15, 0),FALSE)*$E190), 0, VLOOKUP(VLOOKUP($A190, 'E4 TB Allocation Details'!$A$18:$L$205, MATCH("A &amp; G ID", 'E4 TB Allocation Details'!$A$18:$L$18, 0),FALSE), 'E2 Allocators'!$B$15:$W$361, MATCH('O5 Details by Class &amp; Accounts'!CI$18, 'E2 Allocators'!$B$15:$W$15, 0),FALSE)*$E190)</f>
        <v>0</v>
      </c>
      <c r="CJ190" s="1412">
        <f ca="1">IF(ISERROR(VLOOKUP(VLOOKUP($A190, 'E4 TB Allocation Details'!$A$18:$L$205, MATCH("A &amp; G ID", 'E4 TB Allocation Details'!$A$18:$L$18, 0),FALSE), 'E2 Allocators'!$B$15:$W$361, MATCH('O5 Details by Class &amp; Accounts'!CJ$18, 'E2 Allocators'!$B$15:$W$15, 0),FALSE)*$E190), 0, VLOOKUP(VLOOKUP($A190, 'E4 TB Allocation Details'!$A$18:$L$205, MATCH("A &amp; G ID", 'E4 TB Allocation Details'!$A$18:$L$18, 0),FALSE), 'E2 Allocators'!$B$15:$W$361, MATCH('O5 Details by Class &amp; Accounts'!CJ$18, 'E2 Allocators'!$B$15:$W$15, 0),FALSE)*$E190)</f>
        <v>0</v>
      </c>
      <c r="CK190" s="1412">
        <f ca="1">IF(ISERROR(VLOOKUP(VLOOKUP($A190, 'E4 TB Allocation Details'!$A$18:$L$205, MATCH("A &amp; G ID", 'E4 TB Allocation Details'!$A$18:$L$18, 0),FALSE), 'E2 Allocators'!$B$15:$W$361, MATCH('O5 Details by Class &amp; Accounts'!CK$18, 'E2 Allocators'!$B$15:$W$15, 0),FALSE)*$E190), 0, VLOOKUP(VLOOKUP($A190, 'E4 TB Allocation Details'!$A$18:$L$205, MATCH("A &amp; G ID", 'E4 TB Allocation Details'!$A$18:$L$18, 0),FALSE), 'E2 Allocators'!$B$15:$W$361, MATCH('O5 Details by Class &amp; Accounts'!CK$18, 'E2 Allocators'!$B$15:$W$15, 0),FALSE)*$E190)</f>
        <v>0</v>
      </c>
      <c r="CL190" s="1412">
        <f ca="1">IF(ISERROR(VLOOKUP(VLOOKUP($A190, 'E4 TB Allocation Details'!$A$18:$L$205, MATCH("A &amp; G ID", 'E4 TB Allocation Details'!$A$18:$L$18, 0),FALSE), 'E2 Allocators'!$B$15:$W$361, MATCH('O5 Details by Class &amp; Accounts'!CL$18, 'E2 Allocators'!$B$15:$W$15, 0),FALSE)*$E190), 0, VLOOKUP(VLOOKUP($A190, 'E4 TB Allocation Details'!$A$18:$L$205, MATCH("A &amp; G ID", 'E4 TB Allocation Details'!$A$18:$L$18, 0),FALSE), 'E2 Allocators'!$B$15:$W$361, MATCH('O5 Details by Class &amp; Accounts'!CL$18, 'E2 Allocators'!$B$15:$W$15, 0),FALSE)*$E190)</f>
        <v>0</v>
      </c>
      <c r="CM190" s="1412">
        <f ca="1">IF(ISERROR(VLOOKUP(VLOOKUP($A190, 'E4 TB Allocation Details'!$A$18:$L$205, MATCH("A &amp; G ID", 'E4 TB Allocation Details'!$A$18:$L$18, 0),FALSE), 'E2 Allocators'!$B$15:$W$361, MATCH('O5 Details by Class &amp; Accounts'!CM$18, 'E2 Allocators'!$B$15:$W$15, 0),FALSE)*$E190), 0, VLOOKUP(VLOOKUP($A190, 'E4 TB Allocation Details'!$A$18:$L$205, MATCH("A &amp; G ID", 'E4 TB Allocation Details'!$A$18:$L$18, 0),FALSE), 'E2 Allocators'!$B$15:$W$361, MATCH('O5 Details by Class &amp; Accounts'!CM$18, 'E2 Allocators'!$B$15:$W$15, 0),FALSE)*$E190)</f>
        <v>0</v>
      </c>
      <c r="CN190" s="1412">
        <f t="shared" si="45"/>
        <v>0</v>
      </c>
      <c r="CO190" s="1792">
        <f t="shared" si="43"/>
        <v>0</v>
      </c>
      <c r="CQ190" s="2087" t="s">
        <v>675</v>
      </c>
    </row>
    <row r="191" spans="1:95" s="81" customFormat="1" ht="25.5">
      <c r="A191" s="1184">
        <v>5685</v>
      </c>
      <c r="B191" s="1185" t="s">
        <v>1104</v>
      </c>
      <c r="C191" s="1789">
        <f ca="1">IF(ISERROR(VLOOKUP($A191,'I3 TB Data'!$A$23:$H$458,MATCH('O5 Details by Class &amp; Accounts'!$C$18, 'I3 TB Data'!$A$23:$H$23,0),0)), 0, VLOOKUP($A191,'I3 TB Data'!$A$23:$H$458,MATCH('O5 Details by Class &amp; Accounts'!$C$18,'I3 TB Data'!$A$23:$H$23,0),0))</f>
        <v>0</v>
      </c>
      <c r="D191" s="1790"/>
      <c r="E191" s="1789">
        <f t="shared" si="46"/>
        <v>0</v>
      </c>
      <c r="F191" s="1791"/>
      <c r="G191" s="1791"/>
      <c r="H191" s="1412">
        <f t="shared" si="39"/>
        <v>0</v>
      </c>
      <c r="I191" s="1412">
        <f ca="1">IF(ISERROR(VLOOKUP(VLOOKUP($A191, 'E4 TB Allocation Details'!$A$18:$L$205, MATCH("Demand ID", 'E4 TB Allocation Details'!$A$18:$L$18, 0),FALSE), 'E2 Allocators'!$B$15:$W$361, MATCH('O5 Details by Class &amp; Accounts'!I$18, 'E2 Allocators'!$B$15:$W$15, 0),FALSE)*$F191), 0, VLOOKUP(VLOOKUP($A191, 'E4 TB Allocation Details'!$A$18:$L$205, MATCH("Demand ID", 'E4 TB Allocation Details'!$A$18:$L$18, 0),FALSE), 'E2 Allocators'!$B$15:$W$361, MATCH('O5 Details by Class &amp; Accounts'!I$18, 'E2 Allocators'!$B$15:$W$15, 0),FALSE)*$F191)</f>
        <v>0</v>
      </c>
      <c r="J191" s="1412">
        <f ca="1">IF(ISERROR(VLOOKUP(VLOOKUP($A191, 'E4 TB Allocation Details'!$A$18:$L$205, MATCH("Demand ID", 'E4 TB Allocation Details'!$A$18:$L$18, 0),FALSE), 'E2 Allocators'!$B$15:$W$361, MATCH('O5 Details by Class &amp; Accounts'!J$18, 'E2 Allocators'!$B$15:$W$15, 0),FALSE)*$F191), 0, VLOOKUP(VLOOKUP($A191, 'E4 TB Allocation Details'!$A$18:$L$205, MATCH("Demand ID", 'E4 TB Allocation Details'!$A$18:$L$18, 0),FALSE), 'E2 Allocators'!$B$15:$W$361, MATCH('O5 Details by Class &amp; Accounts'!J$18, 'E2 Allocators'!$B$15:$W$15, 0),FALSE)*$F191)</f>
        <v>0</v>
      </c>
      <c r="K191" s="1412">
        <f ca="1">IF(ISERROR(VLOOKUP(VLOOKUP($A191, 'E4 TB Allocation Details'!$A$18:$L$205, MATCH("Demand ID", 'E4 TB Allocation Details'!$A$18:$L$18, 0),FALSE), 'E2 Allocators'!$B$15:$W$361, MATCH('O5 Details by Class &amp; Accounts'!K$18, 'E2 Allocators'!$B$15:$W$15, 0),FALSE)*$F191), 0, VLOOKUP(VLOOKUP($A191, 'E4 TB Allocation Details'!$A$18:$L$205, MATCH("Demand ID", 'E4 TB Allocation Details'!$A$18:$L$18, 0),FALSE), 'E2 Allocators'!$B$15:$W$361, MATCH('O5 Details by Class &amp; Accounts'!K$18, 'E2 Allocators'!$B$15:$W$15, 0),FALSE)*$F191)</f>
        <v>0</v>
      </c>
      <c r="L191" s="1412">
        <f ca="1">IF(ISERROR(VLOOKUP(VLOOKUP($A191, 'E4 TB Allocation Details'!$A$18:$L$205, MATCH("Demand ID", 'E4 TB Allocation Details'!$A$18:$L$18, 0),FALSE), 'E2 Allocators'!$B$15:$W$361, MATCH('O5 Details by Class &amp; Accounts'!L$18, 'E2 Allocators'!$B$15:$W$15, 0),FALSE)*$F191), 0, VLOOKUP(VLOOKUP($A191, 'E4 TB Allocation Details'!$A$18:$L$205, MATCH("Demand ID", 'E4 TB Allocation Details'!$A$18:$L$18, 0),FALSE), 'E2 Allocators'!$B$15:$W$361, MATCH('O5 Details by Class &amp; Accounts'!L$18, 'E2 Allocators'!$B$15:$W$15, 0),FALSE)*$F191)</f>
        <v>0</v>
      </c>
      <c r="M191" s="1412">
        <f ca="1">IF(ISERROR(VLOOKUP(VLOOKUP($A191, 'E4 TB Allocation Details'!$A$18:$L$205, MATCH("Demand ID", 'E4 TB Allocation Details'!$A$18:$L$18, 0),FALSE), 'E2 Allocators'!$B$15:$W$361, MATCH('O5 Details by Class &amp; Accounts'!M$18, 'E2 Allocators'!$B$15:$W$15, 0),FALSE)*$F191), 0, VLOOKUP(VLOOKUP($A191, 'E4 TB Allocation Details'!$A$18:$L$205, MATCH("Demand ID", 'E4 TB Allocation Details'!$A$18:$L$18, 0),FALSE), 'E2 Allocators'!$B$15:$W$361, MATCH('O5 Details by Class &amp; Accounts'!M$18, 'E2 Allocators'!$B$15:$W$15, 0),FALSE)*$F191)</f>
        <v>0</v>
      </c>
      <c r="N191" s="1412">
        <f ca="1">IF(ISERROR(VLOOKUP(VLOOKUP($A191, 'E4 TB Allocation Details'!$A$18:$L$205, MATCH("Demand ID", 'E4 TB Allocation Details'!$A$18:$L$18, 0),FALSE), 'E2 Allocators'!$B$15:$W$361, MATCH('O5 Details by Class &amp; Accounts'!N$18, 'E2 Allocators'!$B$15:$W$15, 0),FALSE)*$F191), 0, VLOOKUP(VLOOKUP($A191, 'E4 TB Allocation Details'!$A$18:$L$205, MATCH("Demand ID", 'E4 TB Allocation Details'!$A$18:$L$18, 0),FALSE), 'E2 Allocators'!$B$15:$W$361, MATCH('O5 Details by Class &amp; Accounts'!N$18, 'E2 Allocators'!$B$15:$W$15, 0),FALSE)*$F191)</f>
        <v>0</v>
      </c>
      <c r="O191" s="1412">
        <f ca="1">IF(ISERROR(VLOOKUP(VLOOKUP($A191, 'E4 TB Allocation Details'!$A$18:$L$205, MATCH("Demand ID", 'E4 TB Allocation Details'!$A$18:$L$18, 0),FALSE), 'E2 Allocators'!$B$15:$W$361, MATCH('O5 Details by Class &amp; Accounts'!O$18, 'E2 Allocators'!$B$15:$W$15, 0),FALSE)*$F191), 0, VLOOKUP(VLOOKUP($A191, 'E4 TB Allocation Details'!$A$18:$L$205, MATCH("Demand ID", 'E4 TB Allocation Details'!$A$18:$L$18, 0),FALSE), 'E2 Allocators'!$B$15:$W$361, MATCH('O5 Details by Class &amp; Accounts'!O$18, 'E2 Allocators'!$B$15:$W$15, 0),FALSE)*$F191)</f>
        <v>0</v>
      </c>
      <c r="P191" s="1412">
        <f ca="1">IF(ISERROR(VLOOKUP(VLOOKUP($A191, 'E4 TB Allocation Details'!$A$18:$L$205, MATCH("Demand ID", 'E4 TB Allocation Details'!$A$18:$L$18, 0),FALSE), 'E2 Allocators'!$B$15:$W$361, MATCH('O5 Details by Class &amp; Accounts'!P$18, 'E2 Allocators'!$B$15:$W$15, 0),FALSE)*$F191), 0, VLOOKUP(VLOOKUP($A191, 'E4 TB Allocation Details'!$A$18:$L$205, MATCH("Demand ID", 'E4 TB Allocation Details'!$A$18:$L$18, 0),FALSE), 'E2 Allocators'!$B$15:$W$361, MATCH('O5 Details by Class &amp; Accounts'!P$18, 'E2 Allocators'!$B$15:$W$15, 0),FALSE)*$F191)</f>
        <v>0</v>
      </c>
      <c r="Q191" s="1412">
        <f ca="1">IF(ISERROR(VLOOKUP(VLOOKUP($A191, 'E4 TB Allocation Details'!$A$18:$L$205, MATCH("Demand ID", 'E4 TB Allocation Details'!$A$18:$L$18, 0),FALSE), 'E2 Allocators'!$B$15:$W$361, MATCH('O5 Details by Class &amp; Accounts'!Q$18, 'E2 Allocators'!$B$15:$W$15, 0),FALSE)*$F191), 0, VLOOKUP(VLOOKUP($A191, 'E4 TB Allocation Details'!$A$18:$L$205, MATCH("Demand ID", 'E4 TB Allocation Details'!$A$18:$L$18, 0),FALSE), 'E2 Allocators'!$B$15:$W$361, MATCH('O5 Details by Class &amp; Accounts'!Q$18, 'E2 Allocators'!$B$15:$W$15, 0),FALSE)*$F191)</f>
        <v>0</v>
      </c>
      <c r="R191" s="1412">
        <f ca="1">IF(ISERROR(VLOOKUP(VLOOKUP($A191, 'E4 TB Allocation Details'!$A$18:$L$205, MATCH("Demand ID", 'E4 TB Allocation Details'!$A$18:$L$18, 0),FALSE), 'E2 Allocators'!$B$15:$W$361, MATCH('O5 Details by Class &amp; Accounts'!R$18, 'E2 Allocators'!$B$15:$W$15, 0),FALSE)*$F191), 0, VLOOKUP(VLOOKUP($A191, 'E4 TB Allocation Details'!$A$18:$L$205, MATCH("Demand ID", 'E4 TB Allocation Details'!$A$18:$L$18, 0),FALSE), 'E2 Allocators'!$B$15:$W$361, MATCH('O5 Details by Class &amp; Accounts'!R$18, 'E2 Allocators'!$B$15:$W$15, 0),FALSE)*$F191)</f>
        <v>0</v>
      </c>
      <c r="S191" s="1412">
        <f ca="1">IF(ISERROR(VLOOKUP(VLOOKUP($A191, 'E4 TB Allocation Details'!$A$18:$L$205, MATCH("Demand ID", 'E4 TB Allocation Details'!$A$18:$L$18, 0),FALSE), 'E2 Allocators'!$B$15:$W$361, MATCH('O5 Details by Class &amp; Accounts'!S$18, 'E2 Allocators'!$B$15:$W$15, 0),FALSE)*$F191), 0, VLOOKUP(VLOOKUP($A191, 'E4 TB Allocation Details'!$A$18:$L$205, MATCH("Demand ID", 'E4 TB Allocation Details'!$A$18:$L$18, 0),FALSE), 'E2 Allocators'!$B$15:$W$361, MATCH('O5 Details by Class &amp; Accounts'!S$18, 'E2 Allocators'!$B$15:$W$15, 0),FALSE)*$F191)</f>
        <v>0</v>
      </c>
      <c r="T191" s="1412">
        <f ca="1">IF(ISERROR(VLOOKUP(VLOOKUP($A191, 'E4 TB Allocation Details'!$A$18:$L$205, MATCH("Demand ID", 'E4 TB Allocation Details'!$A$18:$L$18, 0),FALSE), 'E2 Allocators'!$B$15:$W$361, MATCH('O5 Details by Class &amp; Accounts'!T$18, 'E2 Allocators'!$B$15:$W$15, 0),FALSE)*$F191), 0, VLOOKUP(VLOOKUP($A191, 'E4 TB Allocation Details'!$A$18:$L$205, MATCH("Demand ID", 'E4 TB Allocation Details'!$A$18:$L$18, 0),FALSE), 'E2 Allocators'!$B$15:$W$361, MATCH('O5 Details by Class &amp; Accounts'!T$18, 'E2 Allocators'!$B$15:$W$15, 0),FALSE)*$F191)</f>
        <v>0</v>
      </c>
      <c r="U191" s="1412">
        <f ca="1">IF(ISERROR(VLOOKUP(VLOOKUP($A191, 'E4 TB Allocation Details'!$A$18:$L$205, MATCH("Demand ID", 'E4 TB Allocation Details'!$A$18:$L$18, 0),FALSE), 'E2 Allocators'!$B$15:$W$361, MATCH('O5 Details by Class &amp; Accounts'!U$18, 'E2 Allocators'!$B$15:$W$15, 0),FALSE)*$F191), 0, VLOOKUP(VLOOKUP($A191, 'E4 TB Allocation Details'!$A$18:$L$205, MATCH("Demand ID", 'E4 TB Allocation Details'!$A$18:$L$18, 0),FALSE), 'E2 Allocators'!$B$15:$W$361, MATCH('O5 Details by Class &amp; Accounts'!U$18, 'E2 Allocators'!$B$15:$W$15, 0),FALSE)*$F191)</f>
        <v>0</v>
      </c>
      <c r="V191" s="1412">
        <f ca="1">IF(ISERROR(VLOOKUP(VLOOKUP($A191, 'E4 TB Allocation Details'!$A$18:$L$205, MATCH("Demand ID", 'E4 TB Allocation Details'!$A$18:$L$18, 0),FALSE), 'E2 Allocators'!$B$15:$W$361, MATCH('O5 Details by Class &amp; Accounts'!V$18, 'E2 Allocators'!$B$15:$W$15, 0),FALSE)*$F191), 0, VLOOKUP(VLOOKUP($A191, 'E4 TB Allocation Details'!$A$18:$L$205, MATCH("Demand ID", 'E4 TB Allocation Details'!$A$18:$L$18, 0),FALSE), 'E2 Allocators'!$B$15:$W$361, MATCH('O5 Details by Class &amp; Accounts'!V$18, 'E2 Allocators'!$B$15:$W$15, 0),FALSE)*$F191)</f>
        <v>0</v>
      </c>
      <c r="W191" s="1412">
        <f ca="1">IF(ISERROR(VLOOKUP(VLOOKUP($A191, 'E4 TB Allocation Details'!$A$18:$L$205, MATCH("Demand ID", 'E4 TB Allocation Details'!$A$18:$L$18, 0),FALSE), 'E2 Allocators'!$B$15:$W$361, MATCH('O5 Details by Class &amp; Accounts'!W$18, 'E2 Allocators'!$B$15:$W$15, 0),FALSE)*$F191), 0, VLOOKUP(VLOOKUP($A191, 'E4 TB Allocation Details'!$A$18:$L$205, MATCH("Demand ID", 'E4 TB Allocation Details'!$A$18:$L$18, 0),FALSE), 'E2 Allocators'!$B$15:$W$361, MATCH('O5 Details by Class &amp; Accounts'!W$18, 'E2 Allocators'!$B$15:$W$15, 0),FALSE)*$F191)</f>
        <v>0</v>
      </c>
      <c r="X191" s="1412">
        <f ca="1">IF(ISERROR(VLOOKUP(VLOOKUP($A191, 'E4 TB Allocation Details'!$A$18:$L$205, MATCH("Demand ID", 'E4 TB Allocation Details'!$A$18:$L$18, 0),FALSE), 'E2 Allocators'!$B$15:$W$361, MATCH('O5 Details by Class &amp; Accounts'!X$18, 'E2 Allocators'!$B$15:$W$15, 0),FALSE)*$F191), 0, VLOOKUP(VLOOKUP($A191, 'E4 TB Allocation Details'!$A$18:$L$205, MATCH("Demand ID", 'E4 TB Allocation Details'!$A$18:$L$18, 0),FALSE), 'E2 Allocators'!$B$15:$W$361, MATCH('O5 Details by Class &amp; Accounts'!X$18, 'E2 Allocators'!$B$15:$W$15, 0),FALSE)*$F191)</f>
        <v>0</v>
      </c>
      <c r="Y191" s="1412">
        <f ca="1">IF(ISERROR(VLOOKUP(VLOOKUP($A191, 'E4 TB Allocation Details'!$A$18:$L$205, MATCH("Demand ID", 'E4 TB Allocation Details'!$A$18:$L$18, 0),FALSE), 'E2 Allocators'!$B$15:$W$361, MATCH('O5 Details by Class &amp; Accounts'!Y$18, 'E2 Allocators'!$B$15:$W$15, 0),FALSE)*$F191), 0, VLOOKUP(VLOOKUP($A191, 'E4 TB Allocation Details'!$A$18:$L$205, MATCH("Demand ID", 'E4 TB Allocation Details'!$A$18:$L$18, 0),FALSE), 'E2 Allocators'!$B$15:$W$361, MATCH('O5 Details by Class &amp; Accounts'!Y$18, 'E2 Allocators'!$B$15:$W$15, 0),FALSE)*$F191)</f>
        <v>0</v>
      </c>
      <c r="Z191" s="1412">
        <f ca="1">IF(ISERROR(VLOOKUP(VLOOKUP($A191, 'E4 TB Allocation Details'!$A$18:$L$205, MATCH("Demand ID", 'E4 TB Allocation Details'!$A$18:$L$18, 0),FALSE), 'E2 Allocators'!$B$15:$W$361, MATCH('O5 Details by Class &amp; Accounts'!Z$18, 'E2 Allocators'!$B$15:$W$15, 0),FALSE)*$F191), 0, VLOOKUP(VLOOKUP($A191, 'E4 TB Allocation Details'!$A$18:$L$205, MATCH("Demand ID", 'E4 TB Allocation Details'!$A$18:$L$18, 0),FALSE), 'E2 Allocators'!$B$15:$W$361, MATCH('O5 Details by Class &amp; Accounts'!Z$18, 'E2 Allocators'!$B$15:$W$15, 0),FALSE)*$F191)</f>
        <v>0</v>
      </c>
      <c r="AA191" s="1412">
        <f ca="1">IF(ISERROR(VLOOKUP(VLOOKUP($A191, 'E4 TB Allocation Details'!$A$18:$L$205, MATCH("Demand ID", 'E4 TB Allocation Details'!$A$18:$L$18, 0),FALSE), 'E2 Allocators'!$B$15:$W$361, MATCH('O5 Details by Class &amp; Accounts'!AA$18, 'E2 Allocators'!$B$15:$W$15, 0),FALSE)*$F191), 0, VLOOKUP(VLOOKUP($A191, 'E4 TB Allocation Details'!$A$18:$L$205, MATCH("Demand ID", 'E4 TB Allocation Details'!$A$18:$L$18, 0),FALSE), 'E2 Allocators'!$B$15:$W$361, MATCH('O5 Details by Class &amp; Accounts'!AA$18, 'E2 Allocators'!$B$15:$W$15, 0),FALSE)*$F191)</f>
        <v>0</v>
      </c>
      <c r="AB191" s="1412">
        <f ca="1">IF(ISERROR(VLOOKUP(VLOOKUP($A191, 'E4 TB Allocation Details'!$A$18:$L$205, MATCH("Demand ID", 'E4 TB Allocation Details'!$A$18:$L$18, 0),FALSE), 'E2 Allocators'!$B$15:$W$361, MATCH('O5 Details by Class &amp; Accounts'!AB$18, 'E2 Allocators'!$B$15:$W$15, 0),FALSE)*$F191), 0, VLOOKUP(VLOOKUP($A191, 'E4 TB Allocation Details'!$A$18:$L$205, MATCH("Demand ID", 'E4 TB Allocation Details'!$A$18:$L$18, 0),FALSE), 'E2 Allocators'!$B$15:$W$361, MATCH('O5 Details by Class &amp; Accounts'!AB$18, 'E2 Allocators'!$B$15:$W$15, 0),FALSE)*$F191)</f>
        <v>0</v>
      </c>
      <c r="AC191" s="1412">
        <f t="shared" si="40"/>
        <v>0</v>
      </c>
      <c r="AD191" s="1412">
        <f ca="1">IF(ISERROR(VLOOKUP(VLOOKUP($A191, 'E4 TB Allocation Details'!$A$18:$L$205, MATCH("Customer ID", 'E4 TB Allocation Details'!$A$18:$L$18, 0),FALSE), 'E2 Allocators'!$B$15:$W$361, MATCH('O5 Details by Class &amp; Accounts'!AD$18, 'E2 Allocators'!$B$15:$W$15, 0),FALSE)*$G191), 0, VLOOKUP(VLOOKUP($A191, 'E4 TB Allocation Details'!$A$18:$L$205, MATCH("Customer ID", 'E4 TB Allocation Details'!$A$18:$L$18, 0),FALSE), 'E2 Allocators'!$B$15:$W$361, MATCH('O5 Details by Class &amp; Accounts'!AD$18, 'E2 Allocators'!$B$15:$W$15, 0),FALSE)*$G191)</f>
        <v>0</v>
      </c>
      <c r="AE191" s="1412">
        <f ca="1">IF(ISERROR(VLOOKUP(VLOOKUP($A191, 'E4 TB Allocation Details'!$A$18:$L$205, MATCH("Customer ID", 'E4 TB Allocation Details'!$A$18:$L$18, 0),FALSE), 'E2 Allocators'!$B$15:$W$361, MATCH('O5 Details by Class &amp; Accounts'!AE$18, 'E2 Allocators'!$B$15:$W$15, 0),FALSE)*$G191), 0, VLOOKUP(VLOOKUP($A191, 'E4 TB Allocation Details'!$A$18:$L$205, MATCH("Customer ID", 'E4 TB Allocation Details'!$A$18:$L$18, 0),FALSE), 'E2 Allocators'!$B$15:$W$361, MATCH('O5 Details by Class &amp; Accounts'!AE$18, 'E2 Allocators'!$B$15:$W$15, 0),FALSE)*$G191)</f>
        <v>0</v>
      </c>
      <c r="AF191" s="1412">
        <f ca="1">IF(ISERROR(VLOOKUP(VLOOKUP($A191, 'E4 TB Allocation Details'!$A$18:$L$205, MATCH("Customer ID", 'E4 TB Allocation Details'!$A$18:$L$18, 0),FALSE), 'E2 Allocators'!$B$15:$W$361, MATCH('O5 Details by Class &amp; Accounts'!AF$18, 'E2 Allocators'!$B$15:$W$15, 0),FALSE)*$G191), 0, VLOOKUP(VLOOKUP($A191, 'E4 TB Allocation Details'!$A$18:$L$205, MATCH("Customer ID", 'E4 TB Allocation Details'!$A$18:$L$18, 0),FALSE), 'E2 Allocators'!$B$15:$W$361, MATCH('O5 Details by Class &amp; Accounts'!AF$18, 'E2 Allocators'!$B$15:$W$15, 0),FALSE)*$G191)</f>
        <v>0</v>
      </c>
      <c r="AG191" s="1412">
        <f ca="1">IF(ISERROR(VLOOKUP(VLOOKUP($A191, 'E4 TB Allocation Details'!$A$18:$L$205, MATCH("Customer ID", 'E4 TB Allocation Details'!$A$18:$L$18, 0),FALSE), 'E2 Allocators'!$B$15:$W$361, MATCH('O5 Details by Class &amp; Accounts'!AG$18, 'E2 Allocators'!$B$15:$W$15, 0),FALSE)*$G191), 0, VLOOKUP(VLOOKUP($A191, 'E4 TB Allocation Details'!$A$18:$L$205, MATCH("Customer ID", 'E4 TB Allocation Details'!$A$18:$L$18, 0),FALSE), 'E2 Allocators'!$B$15:$W$361, MATCH('O5 Details by Class &amp; Accounts'!AG$18, 'E2 Allocators'!$B$15:$W$15, 0),FALSE)*$G191)</f>
        <v>0</v>
      </c>
      <c r="AH191" s="1412">
        <f ca="1">IF(ISERROR(VLOOKUP(VLOOKUP($A191, 'E4 TB Allocation Details'!$A$18:$L$205, MATCH("Customer ID", 'E4 TB Allocation Details'!$A$18:$L$18, 0),FALSE), 'E2 Allocators'!$B$15:$W$361, MATCH('O5 Details by Class &amp; Accounts'!AH$18, 'E2 Allocators'!$B$15:$W$15, 0),FALSE)*$G191), 0, VLOOKUP(VLOOKUP($A191, 'E4 TB Allocation Details'!$A$18:$L$205, MATCH("Customer ID", 'E4 TB Allocation Details'!$A$18:$L$18, 0),FALSE), 'E2 Allocators'!$B$15:$W$361, MATCH('O5 Details by Class &amp; Accounts'!AH$18, 'E2 Allocators'!$B$15:$W$15, 0),FALSE)*$G191)</f>
        <v>0</v>
      </c>
      <c r="AI191" s="1412">
        <f ca="1">IF(ISERROR(VLOOKUP(VLOOKUP($A191, 'E4 TB Allocation Details'!$A$18:$L$205, MATCH("Customer ID", 'E4 TB Allocation Details'!$A$18:$L$18, 0),FALSE), 'E2 Allocators'!$B$15:$W$361, MATCH('O5 Details by Class &amp; Accounts'!AI$18, 'E2 Allocators'!$B$15:$W$15, 0),FALSE)*$G191), 0, VLOOKUP(VLOOKUP($A191, 'E4 TB Allocation Details'!$A$18:$L$205, MATCH("Customer ID", 'E4 TB Allocation Details'!$A$18:$L$18, 0),FALSE), 'E2 Allocators'!$B$15:$W$361, MATCH('O5 Details by Class &amp; Accounts'!AI$18, 'E2 Allocators'!$B$15:$W$15, 0),FALSE)*$G191)</f>
        <v>0</v>
      </c>
      <c r="AJ191" s="1412">
        <f ca="1">IF(ISERROR(VLOOKUP(VLOOKUP($A191, 'E4 TB Allocation Details'!$A$18:$L$205, MATCH("Customer ID", 'E4 TB Allocation Details'!$A$18:$L$18, 0),FALSE), 'E2 Allocators'!$B$15:$W$361, MATCH('O5 Details by Class &amp; Accounts'!AJ$18, 'E2 Allocators'!$B$15:$W$15, 0),FALSE)*$G191), 0, VLOOKUP(VLOOKUP($A191, 'E4 TB Allocation Details'!$A$18:$L$205, MATCH("Customer ID", 'E4 TB Allocation Details'!$A$18:$L$18, 0),FALSE), 'E2 Allocators'!$B$15:$W$361, MATCH('O5 Details by Class &amp; Accounts'!AJ$18, 'E2 Allocators'!$B$15:$W$15, 0),FALSE)*$G191)</f>
        <v>0</v>
      </c>
      <c r="AK191" s="1412">
        <f ca="1">IF(ISERROR(VLOOKUP(VLOOKUP($A191, 'E4 TB Allocation Details'!$A$18:$L$205, MATCH("Customer ID", 'E4 TB Allocation Details'!$A$18:$L$18, 0),FALSE), 'E2 Allocators'!$B$15:$W$361, MATCH('O5 Details by Class &amp; Accounts'!AK$18, 'E2 Allocators'!$B$15:$W$15, 0),FALSE)*$G191), 0, VLOOKUP(VLOOKUP($A191, 'E4 TB Allocation Details'!$A$18:$L$205, MATCH("Customer ID", 'E4 TB Allocation Details'!$A$18:$L$18, 0),FALSE), 'E2 Allocators'!$B$15:$W$361, MATCH('O5 Details by Class &amp; Accounts'!AK$18, 'E2 Allocators'!$B$15:$W$15, 0),FALSE)*$G191)</f>
        <v>0</v>
      </c>
      <c r="AL191" s="1412">
        <f ca="1">IF(ISERROR(VLOOKUP(VLOOKUP($A191, 'E4 TB Allocation Details'!$A$18:$L$205, MATCH("Customer ID", 'E4 TB Allocation Details'!$A$18:$L$18, 0),FALSE), 'E2 Allocators'!$B$15:$W$361, MATCH('O5 Details by Class &amp; Accounts'!AL$18, 'E2 Allocators'!$B$15:$W$15, 0),FALSE)*$G191), 0, VLOOKUP(VLOOKUP($A191, 'E4 TB Allocation Details'!$A$18:$L$205, MATCH("Customer ID", 'E4 TB Allocation Details'!$A$18:$L$18, 0),FALSE), 'E2 Allocators'!$B$15:$W$361, MATCH('O5 Details by Class &amp; Accounts'!AL$18, 'E2 Allocators'!$B$15:$W$15, 0),FALSE)*$G191)</f>
        <v>0</v>
      </c>
      <c r="AM191" s="1412">
        <f ca="1">IF(ISERROR(VLOOKUP(VLOOKUP($A191, 'E4 TB Allocation Details'!$A$18:$L$205, MATCH("Customer ID", 'E4 TB Allocation Details'!$A$18:$L$18, 0),FALSE), 'E2 Allocators'!$B$15:$W$361, MATCH('O5 Details by Class &amp; Accounts'!AM$18, 'E2 Allocators'!$B$15:$W$15, 0),FALSE)*$G191), 0, VLOOKUP(VLOOKUP($A191, 'E4 TB Allocation Details'!$A$18:$L$205, MATCH("Customer ID", 'E4 TB Allocation Details'!$A$18:$L$18, 0),FALSE), 'E2 Allocators'!$B$15:$W$361, MATCH('O5 Details by Class &amp; Accounts'!AM$18, 'E2 Allocators'!$B$15:$W$15, 0),FALSE)*$G191)</f>
        <v>0</v>
      </c>
      <c r="AN191" s="1412">
        <f ca="1">IF(ISERROR(VLOOKUP(VLOOKUP($A191, 'E4 TB Allocation Details'!$A$18:$L$205, MATCH("Customer ID", 'E4 TB Allocation Details'!$A$18:$L$18, 0),FALSE), 'E2 Allocators'!$B$15:$W$361, MATCH('O5 Details by Class &amp; Accounts'!AN$18, 'E2 Allocators'!$B$15:$W$15, 0),FALSE)*$G191), 0, VLOOKUP(VLOOKUP($A191, 'E4 TB Allocation Details'!$A$18:$L$205, MATCH("Customer ID", 'E4 TB Allocation Details'!$A$18:$L$18, 0),FALSE), 'E2 Allocators'!$B$15:$W$361, MATCH('O5 Details by Class &amp; Accounts'!AN$18, 'E2 Allocators'!$B$15:$W$15, 0),FALSE)*$G191)</f>
        <v>0</v>
      </c>
      <c r="AO191" s="1412">
        <f ca="1">IF(ISERROR(VLOOKUP(VLOOKUP($A191, 'E4 TB Allocation Details'!$A$18:$L$205, MATCH("Customer ID", 'E4 TB Allocation Details'!$A$18:$L$18, 0),FALSE), 'E2 Allocators'!$B$15:$W$361, MATCH('O5 Details by Class &amp; Accounts'!AO$18, 'E2 Allocators'!$B$15:$W$15, 0),FALSE)*$G191), 0, VLOOKUP(VLOOKUP($A191, 'E4 TB Allocation Details'!$A$18:$L$205, MATCH("Customer ID", 'E4 TB Allocation Details'!$A$18:$L$18, 0),FALSE), 'E2 Allocators'!$B$15:$W$361, MATCH('O5 Details by Class &amp; Accounts'!AO$18, 'E2 Allocators'!$B$15:$W$15, 0),FALSE)*$G191)</f>
        <v>0</v>
      </c>
      <c r="AP191" s="1412">
        <f ca="1">IF(ISERROR(VLOOKUP(VLOOKUP($A191, 'E4 TB Allocation Details'!$A$18:$L$205, MATCH("Customer ID", 'E4 TB Allocation Details'!$A$18:$L$18, 0),FALSE), 'E2 Allocators'!$B$15:$W$361, MATCH('O5 Details by Class &amp; Accounts'!AP$18, 'E2 Allocators'!$B$15:$W$15, 0),FALSE)*$G191), 0, VLOOKUP(VLOOKUP($A191, 'E4 TB Allocation Details'!$A$18:$L$205, MATCH("Customer ID", 'E4 TB Allocation Details'!$A$18:$L$18, 0),FALSE), 'E2 Allocators'!$B$15:$W$361, MATCH('O5 Details by Class &amp; Accounts'!AP$18, 'E2 Allocators'!$B$15:$W$15, 0),FALSE)*$G191)</f>
        <v>0</v>
      </c>
      <c r="AQ191" s="1412">
        <f ca="1">IF(ISERROR(VLOOKUP(VLOOKUP($A191, 'E4 TB Allocation Details'!$A$18:$L$205, MATCH("Customer ID", 'E4 TB Allocation Details'!$A$18:$L$18, 0),FALSE), 'E2 Allocators'!$B$15:$W$361, MATCH('O5 Details by Class &amp; Accounts'!AQ$18, 'E2 Allocators'!$B$15:$W$15, 0),FALSE)*$G191), 0, VLOOKUP(VLOOKUP($A191, 'E4 TB Allocation Details'!$A$18:$L$205, MATCH("Customer ID", 'E4 TB Allocation Details'!$A$18:$L$18, 0),FALSE), 'E2 Allocators'!$B$15:$W$361, MATCH('O5 Details by Class &amp; Accounts'!AQ$18, 'E2 Allocators'!$B$15:$W$15, 0),FALSE)*$G191)</f>
        <v>0</v>
      </c>
      <c r="AR191" s="1412">
        <f ca="1">IF(ISERROR(VLOOKUP(VLOOKUP($A191, 'E4 TB Allocation Details'!$A$18:$L$205, MATCH("Customer ID", 'E4 TB Allocation Details'!$A$18:$L$18, 0),FALSE), 'E2 Allocators'!$B$15:$W$361, MATCH('O5 Details by Class &amp; Accounts'!AR$18, 'E2 Allocators'!$B$15:$W$15, 0),FALSE)*$G191), 0, VLOOKUP(VLOOKUP($A191, 'E4 TB Allocation Details'!$A$18:$L$205, MATCH("Customer ID", 'E4 TB Allocation Details'!$A$18:$L$18, 0),FALSE), 'E2 Allocators'!$B$15:$W$361, MATCH('O5 Details by Class &amp; Accounts'!AR$18, 'E2 Allocators'!$B$15:$W$15, 0),FALSE)*$G191)</f>
        <v>0</v>
      </c>
      <c r="AS191" s="1412">
        <f ca="1">IF(ISERROR(VLOOKUP(VLOOKUP($A191, 'E4 TB Allocation Details'!$A$18:$L$205, MATCH("Customer ID", 'E4 TB Allocation Details'!$A$18:$L$18, 0),FALSE), 'E2 Allocators'!$B$15:$W$361, MATCH('O5 Details by Class &amp; Accounts'!AS$18, 'E2 Allocators'!$B$15:$W$15, 0),FALSE)*$G191), 0, VLOOKUP(VLOOKUP($A191, 'E4 TB Allocation Details'!$A$18:$L$205, MATCH("Customer ID", 'E4 TB Allocation Details'!$A$18:$L$18, 0),FALSE), 'E2 Allocators'!$B$15:$W$361, MATCH('O5 Details by Class &amp; Accounts'!AS$18, 'E2 Allocators'!$B$15:$W$15, 0),FALSE)*$G191)</f>
        <v>0</v>
      </c>
      <c r="AT191" s="1412">
        <f ca="1">IF(ISERROR(VLOOKUP(VLOOKUP($A191, 'E4 TB Allocation Details'!$A$18:$L$205, MATCH("Customer ID", 'E4 TB Allocation Details'!$A$18:$L$18, 0),FALSE), 'E2 Allocators'!$B$15:$W$361, MATCH('O5 Details by Class &amp; Accounts'!AT$18, 'E2 Allocators'!$B$15:$W$15, 0),FALSE)*$G191), 0, VLOOKUP(VLOOKUP($A191, 'E4 TB Allocation Details'!$A$18:$L$205, MATCH("Customer ID", 'E4 TB Allocation Details'!$A$18:$L$18, 0),FALSE), 'E2 Allocators'!$B$15:$W$361, MATCH('O5 Details by Class &amp; Accounts'!AT$18, 'E2 Allocators'!$B$15:$W$15, 0),FALSE)*$G191)</f>
        <v>0</v>
      </c>
      <c r="AU191" s="1412">
        <f ca="1">IF(ISERROR(VLOOKUP(VLOOKUP($A191, 'E4 TB Allocation Details'!$A$18:$L$205, MATCH("Customer ID", 'E4 TB Allocation Details'!$A$18:$L$18, 0),FALSE), 'E2 Allocators'!$B$15:$W$361, MATCH('O5 Details by Class &amp; Accounts'!AU$18, 'E2 Allocators'!$B$15:$W$15, 0),FALSE)*$G191), 0, VLOOKUP(VLOOKUP($A191, 'E4 TB Allocation Details'!$A$18:$L$205, MATCH("Customer ID", 'E4 TB Allocation Details'!$A$18:$L$18, 0),FALSE), 'E2 Allocators'!$B$15:$W$361, MATCH('O5 Details by Class &amp; Accounts'!AU$18, 'E2 Allocators'!$B$15:$W$15, 0),FALSE)*$G191)</f>
        <v>0</v>
      </c>
      <c r="AV191" s="1412">
        <f ca="1">IF(ISERROR(VLOOKUP(VLOOKUP($A191, 'E4 TB Allocation Details'!$A$18:$L$205, MATCH("Customer ID", 'E4 TB Allocation Details'!$A$18:$L$18, 0),FALSE), 'E2 Allocators'!$B$15:$W$361, MATCH('O5 Details by Class &amp; Accounts'!AV$18, 'E2 Allocators'!$B$15:$W$15, 0),FALSE)*$G191), 0, VLOOKUP(VLOOKUP($A191, 'E4 TB Allocation Details'!$A$18:$L$205, MATCH("Customer ID", 'E4 TB Allocation Details'!$A$18:$L$18, 0),FALSE), 'E2 Allocators'!$B$15:$W$361, MATCH('O5 Details by Class &amp; Accounts'!AV$18, 'E2 Allocators'!$B$15:$W$15, 0),FALSE)*$G191)</f>
        <v>0</v>
      </c>
      <c r="AW191" s="1412">
        <f ca="1">IF(ISERROR(VLOOKUP(VLOOKUP($A191, 'E4 TB Allocation Details'!$A$18:$L$205, MATCH("Customer ID", 'E4 TB Allocation Details'!$A$18:$L$18, 0),FALSE), 'E2 Allocators'!$B$15:$W$361, MATCH('O5 Details by Class &amp; Accounts'!AW$18, 'E2 Allocators'!$B$15:$W$15, 0),FALSE)*$G191), 0, VLOOKUP(VLOOKUP($A191, 'E4 TB Allocation Details'!$A$18:$L$205, MATCH("Customer ID", 'E4 TB Allocation Details'!$A$18:$L$18, 0),FALSE), 'E2 Allocators'!$B$15:$W$361, MATCH('O5 Details by Class &amp; Accounts'!AW$18, 'E2 Allocators'!$B$15:$W$15, 0),FALSE)*$G191)</f>
        <v>0</v>
      </c>
      <c r="AX191" s="1412">
        <f t="shared" si="44"/>
        <v>0</v>
      </c>
      <c r="AY191" s="1412">
        <f ca="1">IF(ISERROR(VLOOKUP(VLOOKUP($A191, 'E4 TB Allocation Details'!$A$18:$L$205, MATCH("Misc ID", 'E4 TB Allocation Details'!$A$18:$L$18, 0),FALSE), 'E2 Allocators'!$B$15:$W$361, MATCH('O5 Details by Class &amp; Accounts'!AY$18, 'E2 Allocators'!$B$15:$W$15, 0),FALSE)*$E191), 0, VLOOKUP(VLOOKUP($A191, 'E4 TB Allocation Details'!$A$18:$L$205, MATCH("Misc ID", 'E4 TB Allocation Details'!$A$18:$L$18, 0),FALSE), 'E2 Allocators'!$B$15:$W$361, MATCH('O5 Details by Class &amp; Accounts'!AY$18, 'E2 Allocators'!$B$15:$W$15, 0),FALSE)*$E191)</f>
        <v>0</v>
      </c>
      <c r="AZ191" s="1412">
        <f ca="1">IF(ISERROR(VLOOKUP(VLOOKUP($A191, 'E4 TB Allocation Details'!$A$18:$L$205, MATCH("Misc ID", 'E4 TB Allocation Details'!$A$18:$L$18, 0),FALSE), 'E2 Allocators'!$B$15:$W$361, MATCH('O5 Details by Class &amp; Accounts'!AZ$18, 'E2 Allocators'!$B$15:$W$15, 0),FALSE)*$E191), 0, VLOOKUP(VLOOKUP($A191, 'E4 TB Allocation Details'!$A$18:$L$205, MATCH("Misc ID", 'E4 TB Allocation Details'!$A$18:$L$18, 0),FALSE), 'E2 Allocators'!$B$15:$W$361, MATCH('O5 Details by Class &amp; Accounts'!AZ$18, 'E2 Allocators'!$B$15:$W$15, 0),FALSE)*$E191)</f>
        <v>0</v>
      </c>
      <c r="BA191" s="1412">
        <f ca="1">IF(ISERROR(VLOOKUP(VLOOKUP($A191, 'E4 TB Allocation Details'!$A$18:$L$205, MATCH("Misc ID", 'E4 TB Allocation Details'!$A$18:$L$18, 0),FALSE), 'E2 Allocators'!$B$15:$W$361, MATCH('O5 Details by Class &amp; Accounts'!BA$18, 'E2 Allocators'!$B$15:$W$15, 0),FALSE)*$E191), 0, VLOOKUP(VLOOKUP($A191, 'E4 TB Allocation Details'!$A$18:$L$205, MATCH("Misc ID", 'E4 TB Allocation Details'!$A$18:$L$18, 0),FALSE), 'E2 Allocators'!$B$15:$W$361, MATCH('O5 Details by Class &amp; Accounts'!BA$18, 'E2 Allocators'!$B$15:$W$15, 0),FALSE)*$E191)</f>
        <v>0</v>
      </c>
      <c r="BB191" s="1412">
        <f ca="1">IF(ISERROR(VLOOKUP(VLOOKUP($A191, 'E4 TB Allocation Details'!$A$18:$L$205, MATCH("Misc ID", 'E4 TB Allocation Details'!$A$18:$L$18, 0),FALSE), 'E2 Allocators'!$B$15:$W$361, MATCH('O5 Details by Class &amp; Accounts'!BB$18, 'E2 Allocators'!$B$15:$W$15, 0),FALSE)*$E191), 0, VLOOKUP(VLOOKUP($A191, 'E4 TB Allocation Details'!$A$18:$L$205, MATCH("Misc ID", 'E4 TB Allocation Details'!$A$18:$L$18, 0),FALSE), 'E2 Allocators'!$B$15:$W$361, MATCH('O5 Details by Class &amp; Accounts'!BB$18, 'E2 Allocators'!$B$15:$W$15, 0),FALSE)*$E191)</f>
        <v>0</v>
      </c>
      <c r="BC191" s="1412">
        <f ca="1">IF(ISERROR(VLOOKUP(VLOOKUP($A191, 'E4 TB Allocation Details'!$A$18:$L$205, MATCH("Misc ID", 'E4 TB Allocation Details'!$A$18:$L$18, 0),FALSE), 'E2 Allocators'!$B$15:$W$361, MATCH('O5 Details by Class &amp; Accounts'!BC$18, 'E2 Allocators'!$B$15:$W$15, 0),FALSE)*$E191), 0, VLOOKUP(VLOOKUP($A191, 'E4 TB Allocation Details'!$A$18:$L$205, MATCH("Misc ID", 'E4 TB Allocation Details'!$A$18:$L$18, 0),FALSE), 'E2 Allocators'!$B$15:$W$361, MATCH('O5 Details by Class &amp; Accounts'!BC$18, 'E2 Allocators'!$B$15:$W$15, 0),FALSE)*$E191)</f>
        <v>0</v>
      </c>
      <c r="BD191" s="1412">
        <f ca="1">IF(ISERROR(VLOOKUP(VLOOKUP($A191, 'E4 TB Allocation Details'!$A$18:$L$205, MATCH("Misc ID", 'E4 TB Allocation Details'!$A$18:$L$18, 0),FALSE), 'E2 Allocators'!$B$15:$W$361, MATCH('O5 Details by Class &amp; Accounts'!BD$18, 'E2 Allocators'!$B$15:$W$15, 0),FALSE)*$E191), 0, VLOOKUP(VLOOKUP($A191, 'E4 TB Allocation Details'!$A$18:$L$205, MATCH("Misc ID", 'E4 TB Allocation Details'!$A$18:$L$18, 0),FALSE), 'E2 Allocators'!$B$15:$W$361, MATCH('O5 Details by Class &amp; Accounts'!BD$18, 'E2 Allocators'!$B$15:$W$15, 0),FALSE)*$E191)</f>
        <v>0</v>
      </c>
      <c r="BE191" s="1412">
        <f ca="1">IF(ISERROR(VLOOKUP(VLOOKUP($A191, 'E4 TB Allocation Details'!$A$18:$L$205, MATCH("Misc ID", 'E4 TB Allocation Details'!$A$18:$L$18, 0),FALSE), 'E2 Allocators'!$B$15:$W$361, MATCH('O5 Details by Class &amp; Accounts'!BE$18, 'E2 Allocators'!$B$15:$W$15, 0),FALSE)*$E191), 0, VLOOKUP(VLOOKUP($A191, 'E4 TB Allocation Details'!$A$18:$L$205, MATCH("Misc ID", 'E4 TB Allocation Details'!$A$18:$L$18, 0),FALSE), 'E2 Allocators'!$B$15:$W$361, MATCH('O5 Details by Class &amp; Accounts'!BE$18, 'E2 Allocators'!$B$15:$W$15, 0),FALSE)*$E191)</f>
        <v>0</v>
      </c>
      <c r="BF191" s="1412">
        <f ca="1">IF(ISERROR(VLOOKUP(VLOOKUP($A191, 'E4 TB Allocation Details'!$A$18:$L$205, MATCH("Misc ID", 'E4 TB Allocation Details'!$A$18:$L$18, 0),FALSE), 'E2 Allocators'!$B$15:$W$361, MATCH('O5 Details by Class &amp; Accounts'!BF$18, 'E2 Allocators'!$B$15:$W$15, 0),FALSE)*$E191), 0, VLOOKUP(VLOOKUP($A191, 'E4 TB Allocation Details'!$A$18:$L$205, MATCH("Misc ID", 'E4 TB Allocation Details'!$A$18:$L$18, 0),FALSE), 'E2 Allocators'!$B$15:$W$361, MATCH('O5 Details by Class &amp; Accounts'!BF$18, 'E2 Allocators'!$B$15:$W$15, 0),FALSE)*$E191)</f>
        <v>0</v>
      </c>
      <c r="BG191" s="1412">
        <f ca="1">IF(ISERROR(VLOOKUP(VLOOKUP($A191, 'E4 TB Allocation Details'!$A$18:$L$205, MATCH("Misc ID", 'E4 TB Allocation Details'!$A$18:$L$18, 0),FALSE), 'E2 Allocators'!$B$15:$W$361, MATCH('O5 Details by Class &amp; Accounts'!BG$18, 'E2 Allocators'!$B$15:$W$15, 0),FALSE)*$E191), 0, VLOOKUP(VLOOKUP($A191, 'E4 TB Allocation Details'!$A$18:$L$205, MATCH("Misc ID", 'E4 TB Allocation Details'!$A$18:$L$18, 0),FALSE), 'E2 Allocators'!$B$15:$W$361, MATCH('O5 Details by Class &amp; Accounts'!BG$18, 'E2 Allocators'!$B$15:$W$15, 0),FALSE)*$E191)</f>
        <v>0</v>
      </c>
      <c r="BH191" s="1412">
        <f ca="1">IF(ISERROR(VLOOKUP(VLOOKUP($A191, 'E4 TB Allocation Details'!$A$18:$L$205, MATCH("Misc ID", 'E4 TB Allocation Details'!$A$18:$L$18, 0),FALSE), 'E2 Allocators'!$B$15:$W$361, MATCH('O5 Details by Class &amp; Accounts'!BH$18, 'E2 Allocators'!$B$15:$W$15, 0),FALSE)*$E191), 0, VLOOKUP(VLOOKUP($A191, 'E4 TB Allocation Details'!$A$18:$L$205, MATCH("Misc ID", 'E4 TB Allocation Details'!$A$18:$L$18, 0),FALSE), 'E2 Allocators'!$B$15:$W$361, MATCH('O5 Details by Class &amp; Accounts'!BH$18, 'E2 Allocators'!$B$15:$W$15, 0),FALSE)*$E191)</f>
        <v>0</v>
      </c>
      <c r="BI191" s="1412">
        <f ca="1">IF(ISERROR(VLOOKUP(VLOOKUP($A191, 'E4 TB Allocation Details'!$A$18:$L$205, MATCH("Misc ID", 'E4 TB Allocation Details'!$A$18:$L$18, 0),FALSE), 'E2 Allocators'!$B$15:$W$361, MATCH('O5 Details by Class &amp; Accounts'!BI$18, 'E2 Allocators'!$B$15:$W$15, 0),FALSE)*$E191), 0, VLOOKUP(VLOOKUP($A191, 'E4 TB Allocation Details'!$A$18:$L$205, MATCH("Misc ID", 'E4 TB Allocation Details'!$A$18:$L$18, 0),FALSE), 'E2 Allocators'!$B$15:$W$361, MATCH('O5 Details by Class &amp; Accounts'!BI$18, 'E2 Allocators'!$B$15:$W$15, 0),FALSE)*$E191)</f>
        <v>0</v>
      </c>
      <c r="BJ191" s="1412">
        <f ca="1">IF(ISERROR(VLOOKUP(VLOOKUP($A191, 'E4 TB Allocation Details'!$A$18:$L$205, MATCH("Misc ID", 'E4 TB Allocation Details'!$A$18:$L$18, 0),FALSE), 'E2 Allocators'!$B$15:$W$361, MATCH('O5 Details by Class &amp; Accounts'!BJ$18, 'E2 Allocators'!$B$15:$W$15, 0),FALSE)*$E191), 0, VLOOKUP(VLOOKUP($A191, 'E4 TB Allocation Details'!$A$18:$L$205, MATCH("Misc ID", 'E4 TB Allocation Details'!$A$18:$L$18, 0),FALSE), 'E2 Allocators'!$B$15:$W$361, MATCH('O5 Details by Class &amp; Accounts'!BJ$18, 'E2 Allocators'!$B$15:$W$15, 0),FALSE)*$E191)</f>
        <v>0</v>
      </c>
      <c r="BK191" s="1412">
        <f ca="1">IF(ISERROR(VLOOKUP(VLOOKUP($A191, 'E4 TB Allocation Details'!$A$18:$L$205, MATCH("Misc ID", 'E4 TB Allocation Details'!$A$18:$L$18, 0),FALSE), 'E2 Allocators'!$B$15:$W$361, MATCH('O5 Details by Class &amp; Accounts'!BK$18, 'E2 Allocators'!$B$15:$W$15, 0),FALSE)*$E191), 0, VLOOKUP(VLOOKUP($A191, 'E4 TB Allocation Details'!$A$18:$L$205, MATCH("Misc ID", 'E4 TB Allocation Details'!$A$18:$L$18, 0),FALSE), 'E2 Allocators'!$B$15:$W$361, MATCH('O5 Details by Class &amp; Accounts'!BK$18, 'E2 Allocators'!$B$15:$W$15, 0),FALSE)*$E191)</f>
        <v>0</v>
      </c>
      <c r="BL191" s="1412">
        <f ca="1">IF(ISERROR(VLOOKUP(VLOOKUP($A191, 'E4 TB Allocation Details'!$A$18:$L$205, MATCH("Misc ID", 'E4 TB Allocation Details'!$A$18:$L$18, 0),FALSE), 'E2 Allocators'!$B$15:$W$361, MATCH('O5 Details by Class &amp; Accounts'!BL$18, 'E2 Allocators'!$B$15:$W$15, 0),FALSE)*$E191), 0, VLOOKUP(VLOOKUP($A191, 'E4 TB Allocation Details'!$A$18:$L$205, MATCH("Misc ID", 'E4 TB Allocation Details'!$A$18:$L$18, 0),FALSE), 'E2 Allocators'!$B$15:$W$361, MATCH('O5 Details by Class &amp; Accounts'!BL$18, 'E2 Allocators'!$B$15:$W$15, 0),FALSE)*$E191)</f>
        <v>0</v>
      </c>
      <c r="BM191" s="1412">
        <f ca="1">IF(ISERROR(VLOOKUP(VLOOKUP($A191, 'E4 TB Allocation Details'!$A$18:$L$205, MATCH("Misc ID", 'E4 TB Allocation Details'!$A$18:$L$18, 0),FALSE), 'E2 Allocators'!$B$15:$W$361, MATCH('O5 Details by Class &amp; Accounts'!BM$18, 'E2 Allocators'!$B$15:$W$15, 0),FALSE)*$E191), 0, VLOOKUP(VLOOKUP($A191, 'E4 TB Allocation Details'!$A$18:$L$205, MATCH("Misc ID", 'E4 TB Allocation Details'!$A$18:$L$18, 0),FALSE), 'E2 Allocators'!$B$15:$W$361, MATCH('O5 Details by Class &amp; Accounts'!BM$18, 'E2 Allocators'!$B$15:$W$15, 0),FALSE)*$E191)</f>
        <v>0</v>
      </c>
      <c r="BN191" s="1412">
        <f ca="1">IF(ISERROR(VLOOKUP(VLOOKUP($A191, 'E4 TB Allocation Details'!$A$18:$L$205, MATCH("Misc ID", 'E4 TB Allocation Details'!$A$18:$L$18, 0),FALSE), 'E2 Allocators'!$B$15:$W$361, MATCH('O5 Details by Class &amp; Accounts'!BN$18, 'E2 Allocators'!$B$15:$W$15, 0),FALSE)*$E191), 0, VLOOKUP(VLOOKUP($A191, 'E4 TB Allocation Details'!$A$18:$L$205, MATCH("Misc ID", 'E4 TB Allocation Details'!$A$18:$L$18, 0),FALSE), 'E2 Allocators'!$B$15:$W$361, MATCH('O5 Details by Class &amp; Accounts'!BN$18, 'E2 Allocators'!$B$15:$W$15, 0),FALSE)*$E191)</f>
        <v>0</v>
      </c>
      <c r="BO191" s="1412">
        <f ca="1">IF(ISERROR(VLOOKUP(VLOOKUP($A191, 'E4 TB Allocation Details'!$A$18:$L$205, MATCH("Misc ID", 'E4 TB Allocation Details'!$A$18:$L$18, 0),FALSE), 'E2 Allocators'!$B$15:$W$361, MATCH('O5 Details by Class &amp; Accounts'!BO$18, 'E2 Allocators'!$B$15:$W$15, 0),FALSE)*$E191), 0, VLOOKUP(VLOOKUP($A191, 'E4 TB Allocation Details'!$A$18:$L$205, MATCH("Misc ID", 'E4 TB Allocation Details'!$A$18:$L$18, 0),FALSE), 'E2 Allocators'!$B$15:$W$361, MATCH('O5 Details by Class &amp; Accounts'!BO$18, 'E2 Allocators'!$B$15:$W$15, 0),FALSE)*$E191)</f>
        <v>0</v>
      </c>
      <c r="BP191" s="1412">
        <f ca="1">IF(ISERROR(VLOOKUP(VLOOKUP($A191, 'E4 TB Allocation Details'!$A$18:$L$205, MATCH("Misc ID", 'E4 TB Allocation Details'!$A$18:$L$18, 0),FALSE), 'E2 Allocators'!$B$15:$W$361, MATCH('O5 Details by Class &amp; Accounts'!BP$18, 'E2 Allocators'!$B$15:$W$15, 0),FALSE)*$E191), 0, VLOOKUP(VLOOKUP($A191, 'E4 TB Allocation Details'!$A$18:$L$205, MATCH("Misc ID", 'E4 TB Allocation Details'!$A$18:$L$18, 0),FALSE), 'E2 Allocators'!$B$15:$W$361, MATCH('O5 Details by Class &amp; Accounts'!BP$18, 'E2 Allocators'!$B$15:$W$15, 0),FALSE)*$E191)</f>
        <v>0</v>
      </c>
      <c r="BQ191" s="1412">
        <f ca="1">IF(ISERROR(VLOOKUP(VLOOKUP($A191, 'E4 TB Allocation Details'!$A$18:$L$205, MATCH("Misc ID", 'E4 TB Allocation Details'!$A$18:$L$18, 0),FALSE), 'E2 Allocators'!$B$15:$W$361, MATCH('O5 Details by Class &amp; Accounts'!BQ$18, 'E2 Allocators'!$B$15:$W$15, 0),FALSE)*$E191), 0, VLOOKUP(VLOOKUP($A191, 'E4 TB Allocation Details'!$A$18:$L$205, MATCH("Misc ID", 'E4 TB Allocation Details'!$A$18:$L$18, 0),FALSE), 'E2 Allocators'!$B$15:$W$361, MATCH('O5 Details by Class &amp; Accounts'!BQ$18, 'E2 Allocators'!$B$15:$W$15, 0),FALSE)*$E191)</f>
        <v>0</v>
      </c>
      <c r="BR191" s="1412">
        <f ca="1">IF(ISERROR(VLOOKUP(VLOOKUP($A191, 'E4 TB Allocation Details'!$A$18:$L$205, MATCH("Misc ID", 'E4 TB Allocation Details'!$A$18:$L$18, 0),FALSE), 'E2 Allocators'!$B$15:$W$361, MATCH('O5 Details by Class &amp; Accounts'!BR$18, 'E2 Allocators'!$B$15:$W$15, 0),FALSE)*$E191), 0, VLOOKUP(VLOOKUP($A191, 'E4 TB Allocation Details'!$A$18:$L$205, MATCH("Misc ID", 'E4 TB Allocation Details'!$A$18:$L$18, 0),FALSE), 'E2 Allocators'!$B$15:$W$361, MATCH('O5 Details by Class &amp; Accounts'!BR$18, 'E2 Allocators'!$B$15:$W$15, 0),FALSE)*$E191)</f>
        <v>0</v>
      </c>
      <c r="BS191" s="1412">
        <f t="shared" si="41"/>
        <v>0</v>
      </c>
      <c r="BT191" s="1412">
        <f ca="1">IF(ISERROR(VLOOKUP(VLOOKUP($A191, 'E4 TB Allocation Details'!$A$18:$L$205, MATCH("A &amp; G ID", 'E4 TB Allocation Details'!$A$18:$L$18, 0),FALSE), 'E2 Allocators'!$B$15:$W$361, MATCH('O5 Details by Class &amp; Accounts'!BT$18, 'E2 Allocators'!$B$15:$W$15, 0),FALSE)*$E191), 0, VLOOKUP(VLOOKUP($A191, 'E4 TB Allocation Details'!$A$18:$L$205, MATCH("A &amp; G ID", 'E4 TB Allocation Details'!$A$18:$L$18, 0),FALSE), 'E2 Allocators'!$B$15:$W$361, MATCH('O5 Details by Class &amp; Accounts'!BT$18, 'E2 Allocators'!$B$15:$W$15, 0),FALSE)*$E191)</f>
        <v>0</v>
      </c>
      <c r="BU191" s="1412">
        <f ca="1">IF(ISERROR(VLOOKUP(VLOOKUP($A191, 'E4 TB Allocation Details'!$A$18:$L$205, MATCH("A &amp; G ID", 'E4 TB Allocation Details'!$A$18:$L$18, 0),FALSE), 'E2 Allocators'!$B$15:$W$361, MATCH('O5 Details by Class &amp; Accounts'!BU$18, 'E2 Allocators'!$B$15:$W$15, 0),FALSE)*$E191), 0, VLOOKUP(VLOOKUP($A191, 'E4 TB Allocation Details'!$A$18:$L$205, MATCH("A &amp; G ID", 'E4 TB Allocation Details'!$A$18:$L$18, 0),FALSE), 'E2 Allocators'!$B$15:$W$361, MATCH('O5 Details by Class &amp; Accounts'!BU$18, 'E2 Allocators'!$B$15:$W$15, 0),FALSE)*$E191)</f>
        <v>0</v>
      </c>
      <c r="BV191" s="1412">
        <f ca="1">IF(ISERROR(VLOOKUP(VLOOKUP($A191, 'E4 TB Allocation Details'!$A$18:$L$205, MATCH("A &amp; G ID", 'E4 TB Allocation Details'!$A$18:$L$18, 0),FALSE), 'E2 Allocators'!$B$15:$W$361, MATCH('O5 Details by Class &amp; Accounts'!BV$18, 'E2 Allocators'!$B$15:$W$15, 0),FALSE)*$E191), 0, VLOOKUP(VLOOKUP($A191, 'E4 TB Allocation Details'!$A$18:$L$205, MATCH("A &amp; G ID", 'E4 TB Allocation Details'!$A$18:$L$18, 0),FALSE), 'E2 Allocators'!$B$15:$W$361, MATCH('O5 Details by Class &amp; Accounts'!BV$18, 'E2 Allocators'!$B$15:$W$15, 0),FALSE)*$E191)</f>
        <v>0</v>
      </c>
      <c r="BW191" s="1412">
        <f ca="1">IF(ISERROR(VLOOKUP(VLOOKUP($A191, 'E4 TB Allocation Details'!$A$18:$L$205, MATCH("A &amp; G ID", 'E4 TB Allocation Details'!$A$18:$L$18, 0),FALSE), 'E2 Allocators'!$B$15:$W$361, MATCH('O5 Details by Class &amp; Accounts'!BW$18, 'E2 Allocators'!$B$15:$W$15, 0),FALSE)*$E191), 0, VLOOKUP(VLOOKUP($A191, 'E4 TB Allocation Details'!$A$18:$L$205, MATCH("A &amp; G ID", 'E4 TB Allocation Details'!$A$18:$L$18, 0),FALSE), 'E2 Allocators'!$B$15:$W$361, MATCH('O5 Details by Class &amp; Accounts'!BW$18, 'E2 Allocators'!$B$15:$W$15, 0),FALSE)*$E191)</f>
        <v>0</v>
      </c>
      <c r="BX191" s="1412">
        <f ca="1">IF(ISERROR(VLOOKUP(VLOOKUP($A191, 'E4 TB Allocation Details'!$A$18:$L$205, MATCH("A &amp; G ID", 'E4 TB Allocation Details'!$A$18:$L$18, 0),FALSE), 'E2 Allocators'!$B$15:$W$361, MATCH('O5 Details by Class &amp; Accounts'!BX$18, 'E2 Allocators'!$B$15:$W$15, 0),FALSE)*$E191), 0, VLOOKUP(VLOOKUP($A191, 'E4 TB Allocation Details'!$A$18:$L$205, MATCH("A &amp; G ID", 'E4 TB Allocation Details'!$A$18:$L$18, 0),FALSE), 'E2 Allocators'!$B$15:$W$361, MATCH('O5 Details by Class &amp; Accounts'!BX$18, 'E2 Allocators'!$B$15:$W$15, 0),FALSE)*$E191)</f>
        <v>0</v>
      </c>
      <c r="BY191" s="1412">
        <f ca="1">IF(ISERROR(VLOOKUP(VLOOKUP($A191, 'E4 TB Allocation Details'!$A$18:$L$205, MATCH("A &amp; G ID", 'E4 TB Allocation Details'!$A$18:$L$18, 0),FALSE), 'E2 Allocators'!$B$15:$W$361, MATCH('O5 Details by Class &amp; Accounts'!BY$18, 'E2 Allocators'!$B$15:$W$15, 0),FALSE)*$E191), 0, VLOOKUP(VLOOKUP($A191, 'E4 TB Allocation Details'!$A$18:$L$205, MATCH("A &amp; G ID", 'E4 TB Allocation Details'!$A$18:$L$18, 0),FALSE), 'E2 Allocators'!$B$15:$W$361, MATCH('O5 Details by Class &amp; Accounts'!BY$18, 'E2 Allocators'!$B$15:$W$15, 0),FALSE)*$E191)</f>
        <v>0</v>
      </c>
      <c r="BZ191" s="1412">
        <f ca="1">IF(ISERROR(VLOOKUP(VLOOKUP($A191, 'E4 TB Allocation Details'!$A$18:$L$205, MATCH("A &amp; G ID", 'E4 TB Allocation Details'!$A$18:$L$18, 0),FALSE), 'E2 Allocators'!$B$15:$W$361, MATCH('O5 Details by Class &amp; Accounts'!BZ$18, 'E2 Allocators'!$B$15:$W$15, 0),FALSE)*$E191), 0, VLOOKUP(VLOOKUP($A191, 'E4 TB Allocation Details'!$A$18:$L$205, MATCH("A &amp; G ID", 'E4 TB Allocation Details'!$A$18:$L$18, 0),FALSE), 'E2 Allocators'!$B$15:$W$361, MATCH('O5 Details by Class &amp; Accounts'!BZ$18, 'E2 Allocators'!$B$15:$W$15, 0),FALSE)*$E191)</f>
        <v>0</v>
      </c>
      <c r="CA191" s="1412">
        <f ca="1">IF(ISERROR(VLOOKUP(VLOOKUP($A191, 'E4 TB Allocation Details'!$A$18:$L$205, MATCH("A &amp; G ID", 'E4 TB Allocation Details'!$A$18:$L$18, 0),FALSE), 'E2 Allocators'!$B$15:$W$361, MATCH('O5 Details by Class &amp; Accounts'!CA$18, 'E2 Allocators'!$B$15:$W$15, 0),FALSE)*$E191), 0, VLOOKUP(VLOOKUP($A191, 'E4 TB Allocation Details'!$A$18:$L$205, MATCH("A &amp; G ID", 'E4 TB Allocation Details'!$A$18:$L$18, 0),FALSE), 'E2 Allocators'!$B$15:$W$361, MATCH('O5 Details by Class &amp; Accounts'!CA$18, 'E2 Allocators'!$B$15:$W$15, 0),FALSE)*$E191)</f>
        <v>0</v>
      </c>
      <c r="CB191" s="1412">
        <f ca="1">IF(ISERROR(VLOOKUP(VLOOKUP($A191, 'E4 TB Allocation Details'!$A$18:$L$205, MATCH("A &amp; G ID", 'E4 TB Allocation Details'!$A$18:$L$18, 0),FALSE), 'E2 Allocators'!$B$15:$W$361, MATCH('O5 Details by Class &amp; Accounts'!CB$18, 'E2 Allocators'!$B$15:$W$15, 0),FALSE)*$E191), 0, VLOOKUP(VLOOKUP($A191, 'E4 TB Allocation Details'!$A$18:$L$205, MATCH("A &amp; G ID", 'E4 TB Allocation Details'!$A$18:$L$18, 0),FALSE), 'E2 Allocators'!$B$15:$W$361, MATCH('O5 Details by Class &amp; Accounts'!CB$18, 'E2 Allocators'!$B$15:$W$15, 0),FALSE)*$E191)</f>
        <v>0</v>
      </c>
      <c r="CC191" s="1412">
        <f ca="1">IF(ISERROR(VLOOKUP(VLOOKUP($A191, 'E4 TB Allocation Details'!$A$18:$L$205, MATCH("A &amp; G ID", 'E4 TB Allocation Details'!$A$18:$L$18, 0),FALSE), 'E2 Allocators'!$B$15:$W$361, MATCH('O5 Details by Class &amp; Accounts'!CC$18, 'E2 Allocators'!$B$15:$W$15, 0),FALSE)*$E191), 0, VLOOKUP(VLOOKUP($A191, 'E4 TB Allocation Details'!$A$18:$L$205, MATCH("A &amp; G ID", 'E4 TB Allocation Details'!$A$18:$L$18, 0),FALSE), 'E2 Allocators'!$B$15:$W$361, MATCH('O5 Details by Class &amp; Accounts'!CC$18, 'E2 Allocators'!$B$15:$W$15, 0),FALSE)*$E191)</f>
        <v>0</v>
      </c>
      <c r="CD191" s="1412">
        <f ca="1">IF(ISERROR(VLOOKUP(VLOOKUP($A191, 'E4 TB Allocation Details'!$A$18:$L$205, MATCH("A &amp; G ID", 'E4 TB Allocation Details'!$A$18:$L$18, 0),FALSE), 'E2 Allocators'!$B$15:$W$361, MATCH('O5 Details by Class &amp; Accounts'!CD$18, 'E2 Allocators'!$B$15:$W$15, 0),FALSE)*$E191), 0, VLOOKUP(VLOOKUP($A191, 'E4 TB Allocation Details'!$A$18:$L$205, MATCH("A &amp; G ID", 'E4 TB Allocation Details'!$A$18:$L$18, 0),FALSE), 'E2 Allocators'!$B$15:$W$361, MATCH('O5 Details by Class &amp; Accounts'!CD$18, 'E2 Allocators'!$B$15:$W$15, 0),FALSE)*$E191)</f>
        <v>0</v>
      </c>
      <c r="CE191" s="1412">
        <f ca="1">IF(ISERROR(VLOOKUP(VLOOKUP($A191, 'E4 TB Allocation Details'!$A$18:$L$205, MATCH("A &amp; G ID", 'E4 TB Allocation Details'!$A$18:$L$18, 0),FALSE), 'E2 Allocators'!$B$15:$W$361, MATCH('O5 Details by Class &amp; Accounts'!CE$18, 'E2 Allocators'!$B$15:$W$15, 0),FALSE)*$E191), 0, VLOOKUP(VLOOKUP($A191, 'E4 TB Allocation Details'!$A$18:$L$205, MATCH("A &amp; G ID", 'E4 TB Allocation Details'!$A$18:$L$18, 0),FALSE), 'E2 Allocators'!$B$15:$W$361, MATCH('O5 Details by Class &amp; Accounts'!CE$18, 'E2 Allocators'!$B$15:$W$15, 0),FALSE)*$E191)</f>
        <v>0</v>
      </c>
      <c r="CF191" s="1412">
        <f ca="1">IF(ISERROR(VLOOKUP(VLOOKUP($A191, 'E4 TB Allocation Details'!$A$18:$L$205, MATCH("A &amp; G ID", 'E4 TB Allocation Details'!$A$18:$L$18, 0),FALSE), 'E2 Allocators'!$B$15:$W$361, MATCH('O5 Details by Class &amp; Accounts'!CF$18, 'E2 Allocators'!$B$15:$W$15, 0),FALSE)*$E191), 0, VLOOKUP(VLOOKUP($A191, 'E4 TB Allocation Details'!$A$18:$L$205, MATCH("A &amp; G ID", 'E4 TB Allocation Details'!$A$18:$L$18, 0),FALSE), 'E2 Allocators'!$B$15:$W$361, MATCH('O5 Details by Class &amp; Accounts'!CF$18, 'E2 Allocators'!$B$15:$W$15, 0),FALSE)*$E191)</f>
        <v>0</v>
      </c>
      <c r="CG191" s="1412">
        <f ca="1">IF(ISERROR(VLOOKUP(VLOOKUP($A191, 'E4 TB Allocation Details'!$A$18:$L$205, MATCH("A &amp; G ID", 'E4 TB Allocation Details'!$A$18:$L$18, 0),FALSE), 'E2 Allocators'!$B$15:$W$361, MATCH('O5 Details by Class &amp; Accounts'!CG$18, 'E2 Allocators'!$B$15:$W$15, 0),FALSE)*$E191), 0, VLOOKUP(VLOOKUP($A191, 'E4 TB Allocation Details'!$A$18:$L$205, MATCH("A &amp; G ID", 'E4 TB Allocation Details'!$A$18:$L$18, 0),FALSE), 'E2 Allocators'!$B$15:$W$361, MATCH('O5 Details by Class &amp; Accounts'!CG$18, 'E2 Allocators'!$B$15:$W$15, 0),FALSE)*$E191)</f>
        <v>0</v>
      </c>
      <c r="CH191" s="1412">
        <f ca="1">IF(ISERROR(VLOOKUP(VLOOKUP($A191, 'E4 TB Allocation Details'!$A$18:$L$205, MATCH("A &amp; G ID", 'E4 TB Allocation Details'!$A$18:$L$18, 0),FALSE), 'E2 Allocators'!$B$15:$W$361, MATCH('O5 Details by Class &amp; Accounts'!CH$18, 'E2 Allocators'!$B$15:$W$15, 0),FALSE)*$E191), 0, VLOOKUP(VLOOKUP($A191, 'E4 TB Allocation Details'!$A$18:$L$205, MATCH("A &amp; G ID", 'E4 TB Allocation Details'!$A$18:$L$18, 0),FALSE), 'E2 Allocators'!$B$15:$W$361, MATCH('O5 Details by Class &amp; Accounts'!CH$18, 'E2 Allocators'!$B$15:$W$15, 0),FALSE)*$E191)</f>
        <v>0</v>
      </c>
      <c r="CI191" s="1412">
        <f ca="1">IF(ISERROR(VLOOKUP(VLOOKUP($A191, 'E4 TB Allocation Details'!$A$18:$L$205, MATCH("A &amp; G ID", 'E4 TB Allocation Details'!$A$18:$L$18, 0),FALSE), 'E2 Allocators'!$B$15:$W$361, MATCH('O5 Details by Class &amp; Accounts'!CI$18, 'E2 Allocators'!$B$15:$W$15, 0),FALSE)*$E191), 0, VLOOKUP(VLOOKUP($A191, 'E4 TB Allocation Details'!$A$18:$L$205, MATCH("A &amp; G ID", 'E4 TB Allocation Details'!$A$18:$L$18, 0),FALSE), 'E2 Allocators'!$B$15:$W$361, MATCH('O5 Details by Class &amp; Accounts'!CI$18, 'E2 Allocators'!$B$15:$W$15, 0),FALSE)*$E191)</f>
        <v>0</v>
      </c>
      <c r="CJ191" s="1412">
        <f ca="1">IF(ISERROR(VLOOKUP(VLOOKUP($A191, 'E4 TB Allocation Details'!$A$18:$L$205, MATCH("A &amp; G ID", 'E4 TB Allocation Details'!$A$18:$L$18, 0),FALSE), 'E2 Allocators'!$B$15:$W$361, MATCH('O5 Details by Class &amp; Accounts'!CJ$18, 'E2 Allocators'!$B$15:$W$15, 0),FALSE)*$E191), 0, VLOOKUP(VLOOKUP($A191, 'E4 TB Allocation Details'!$A$18:$L$205, MATCH("A &amp; G ID", 'E4 TB Allocation Details'!$A$18:$L$18, 0),FALSE), 'E2 Allocators'!$B$15:$W$361, MATCH('O5 Details by Class &amp; Accounts'!CJ$18, 'E2 Allocators'!$B$15:$W$15, 0),FALSE)*$E191)</f>
        <v>0</v>
      </c>
      <c r="CK191" s="1412">
        <f ca="1">IF(ISERROR(VLOOKUP(VLOOKUP($A191, 'E4 TB Allocation Details'!$A$18:$L$205, MATCH("A &amp; G ID", 'E4 TB Allocation Details'!$A$18:$L$18, 0),FALSE), 'E2 Allocators'!$B$15:$W$361, MATCH('O5 Details by Class &amp; Accounts'!CK$18, 'E2 Allocators'!$B$15:$W$15, 0),FALSE)*$E191), 0, VLOOKUP(VLOOKUP($A191, 'E4 TB Allocation Details'!$A$18:$L$205, MATCH("A &amp; G ID", 'E4 TB Allocation Details'!$A$18:$L$18, 0),FALSE), 'E2 Allocators'!$B$15:$W$361, MATCH('O5 Details by Class &amp; Accounts'!CK$18, 'E2 Allocators'!$B$15:$W$15, 0),FALSE)*$E191)</f>
        <v>0</v>
      </c>
      <c r="CL191" s="1412">
        <f ca="1">IF(ISERROR(VLOOKUP(VLOOKUP($A191, 'E4 TB Allocation Details'!$A$18:$L$205, MATCH("A &amp; G ID", 'E4 TB Allocation Details'!$A$18:$L$18, 0),FALSE), 'E2 Allocators'!$B$15:$W$361, MATCH('O5 Details by Class &amp; Accounts'!CL$18, 'E2 Allocators'!$B$15:$W$15, 0),FALSE)*$E191), 0, VLOOKUP(VLOOKUP($A191, 'E4 TB Allocation Details'!$A$18:$L$205, MATCH("A &amp; G ID", 'E4 TB Allocation Details'!$A$18:$L$18, 0),FALSE), 'E2 Allocators'!$B$15:$W$361, MATCH('O5 Details by Class &amp; Accounts'!CL$18, 'E2 Allocators'!$B$15:$W$15, 0),FALSE)*$E191)</f>
        <v>0</v>
      </c>
      <c r="CM191" s="1412">
        <f ca="1">IF(ISERROR(VLOOKUP(VLOOKUP($A191, 'E4 TB Allocation Details'!$A$18:$L$205, MATCH("A &amp; G ID", 'E4 TB Allocation Details'!$A$18:$L$18, 0),FALSE), 'E2 Allocators'!$B$15:$W$361, MATCH('O5 Details by Class &amp; Accounts'!CM$18, 'E2 Allocators'!$B$15:$W$15, 0),FALSE)*$E191), 0, VLOOKUP(VLOOKUP($A191, 'E4 TB Allocation Details'!$A$18:$L$205, MATCH("A &amp; G ID", 'E4 TB Allocation Details'!$A$18:$L$18, 0),FALSE), 'E2 Allocators'!$B$15:$W$361, MATCH('O5 Details by Class &amp; Accounts'!CM$18, 'E2 Allocators'!$B$15:$W$15, 0),FALSE)*$E191)</f>
        <v>0</v>
      </c>
      <c r="CN191" s="1412">
        <f t="shared" si="45"/>
        <v>0</v>
      </c>
      <c r="CO191" s="1792">
        <f t="shared" si="43"/>
        <v>0</v>
      </c>
      <c r="CQ191" s="2087" t="s">
        <v>788</v>
      </c>
    </row>
    <row r="192" spans="1:95" s="81" customFormat="1" ht="25.5">
      <c r="A192" s="1177">
        <v>5705</v>
      </c>
      <c r="B192" s="1176" t="s">
        <v>307</v>
      </c>
      <c r="C192" s="1789">
        <f ca="1">IF(ISERROR(VLOOKUP($A192,'I3 TB Data'!$A$23:$H$458,MATCH('O5 Details by Class &amp; Accounts'!$C$18, 'I3 TB Data'!$A$23:$H$23,0),0)), 0, VLOOKUP($A192,'I3 TB Data'!$A$23:$H$458,MATCH('O5 Details by Class &amp; Accounts'!$C$18,'I3 TB Data'!$A$23:$H$23,0),0))</f>
        <v>1449000</v>
      </c>
      <c r="D192" s="1790">
        <f ca="1">'I4 BO ASSETS'!D95</f>
        <v>0</v>
      </c>
      <c r="E192" s="1789">
        <f ca="1">C192+D192</f>
        <v>1449000</v>
      </c>
      <c r="F192" s="1791"/>
      <c r="G192" s="1791"/>
      <c r="H192" s="1412">
        <f t="shared" si="39"/>
        <v>0</v>
      </c>
      <c r="I192" s="1412">
        <f ca="1">'O7 Amortization'!G366</f>
        <v>300030.74315770878</v>
      </c>
      <c r="J192" s="1412">
        <f ca="1">'O7 Amortization'!H366</f>
        <v>135233.42527784064</v>
      </c>
      <c r="K192" s="1412">
        <f ca="1">'O7 Amortization'!I366</f>
        <v>255471.99466320424</v>
      </c>
      <c r="L192" s="1412">
        <f ca="1">'O7 Amortization'!J366</f>
        <v>0</v>
      </c>
      <c r="M192" s="1412">
        <f ca="1">'O7 Amortization'!K366</f>
        <v>0</v>
      </c>
      <c r="N192" s="1412">
        <f ca="1">'O7 Amortization'!L366</f>
        <v>0</v>
      </c>
      <c r="O192" s="1412">
        <f ca="1">'O7 Amortization'!M366</f>
        <v>6.4481833516431477</v>
      </c>
      <c r="P192" s="1412">
        <f ca="1">'O7 Amortization'!N366</f>
        <v>0.81946909890050668</v>
      </c>
      <c r="Q192" s="1412">
        <f ca="1">'O7 Amortization'!O366</f>
        <v>556.56924879585779</v>
      </c>
      <c r="R192" s="1412">
        <f ca="1">'O7 Amortization'!P366</f>
        <v>0</v>
      </c>
      <c r="S192" s="1412">
        <f ca="1">'O7 Amortization'!Q366</f>
        <v>0</v>
      </c>
      <c r="T192" s="1412">
        <f ca="1">'O7 Amortization'!R366</f>
        <v>0</v>
      </c>
      <c r="U192" s="1412">
        <f ca="1">'O7 Amortization'!S366</f>
        <v>0</v>
      </c>
      <c r="V192" s="1412">
        <f ca="1">'O7 Amortization'!T366</f>
        <v>0</v>
      </c>
      <c r="W192" s="1412">
        <f ca="1">'O7 Amortization'!U366</f>
        <v>0</v>
      </c>
      <c r="X192" s="1412">
        <f ca="1">'O7 Amortization'!V366</f>
        <v>0</v>
      </c>
      <c r="Y192" s="1412">
        <f ca="1">'O7 Amortization'!W366</f>
        <v>0</v>
      </c>
      <c r="Z192" s="1412">
        <f ca="1">'O7 Amortization'!X366</f>
        <v>0</v>
      </c>
      <c r="AA192" s="1412">
        <f ca="1">'O7 Amortization'!Y366</f>
        <v>0</v>
      </c>
      <c r="AB192" s="1412">
        <f ca="1">'O7 Amortization'!Z366</f>
        <v>0</v>
      </c>
      <c r="AC192" s="1412">
        <f t="shared" si="40"/>
        <v>691300.00000000012</v>
      </c>
      <c r="AD192" s="1412">
        <f ca="1">'O7 Amortization'!AB366</f>
        <v>271206.12273965188</v>
      </c>
      <c r="AE192" s="1412">
        <f ca="1">'O7 Amortization'!AC366</f>
        <v>70266.989762137833</v>
      </c>
      <c r="AF192" s="1412">
        <f ca="1">'O7 Amortization'!AD366</f>
        <v>7680.3618475492112</v>
      </c>
      <c r="AG192" s="1412">
        <f ca="1">'O7 Amortization'!AE366</f>
        <v>0</v>
      </c>
      <c r="AH192" s="1412">
        <f ca="1">'O7 Amortization'!AF366</f>
        <v>0</v>
      </c>
      <c r="AI192" s="1412">
        <f ca="1">'O7 Amortization'!AG366</f>
        <v>0</v>
      </c>
      <c r="AJ192" s="1412">
        <f ca="1">'O7 Amortization'!AH366</f>
        <v>80694.886010699876</v>
      </c>
      <c r="AK192" s="1412">
        <f ca="1">'O7 Amortization'!AI366</f>
        <v>4425.057022521507</v>
      </c>
      <c r="AL192" s="1412">
        <f ca="1">'O7 Amortization'!AJ366</f>
        <v>3426.5826174397303</v>
      </c>
      <c r="AM192" s="1412">
        <f ca="1">'O7 Amortization'!AK366</f>
        <v>0</v>
      </c>
      <c r="AN192" s="1412">
        <f ca="1">'O7 Amortization'!AL366</f>
        <v>0</v>
      </c>
      <c r="AO192" s="1412">
        <f ca="1">'O7 Amortization'!AM366</f>
        <v>0</v>
      </c>
      <c r="AP192" s="1412">
        <f ca="1">'O7 Amortization'!AN366</f>
        <v>0</v>
      </c>
      <c r="AQ192" s="1412">
        <f ca="1">'O7 Amortization'!AO366</f>
        <v>0</v>
      </c>
      <c r="AR192" s="1412">
        <f ca="1">'O7 Amortization'!AP366</f>
        <v>0</v>
      </c>
      <c r="AS192" s="1412">
        <f ca="1">'O7 Amortization'!AQ366</f>
        <v>0</v>
      </c>
      <c r="AT192" s="1412">
        <f ca="1">'O7 Amortization'!AR366</f>
        <v>0</v>
      </c>
      <c r="AU192" s="1412">
        <f ca="1">'O7 Amortization'!AS366</f>
        <v>0</v>
      </c>
      <c r="AV192" s="1412">
        <f ca="1">'O7 Amortization'!AT366</f>
        <v>0</v>
      </c>
      <c r="AW192" s="1412">
        <f ca="1">'O7 Amortization'!AU366</f>
        <v>0</v>
      </c>
      <c r="AX192" s="1412">
        <f t="shared" si="44"/>
        <v>437700.00000000006</v>
      </c>
      <c r="AY192" s="1412"/>
      <c r="AZ192" s="1412"/>
      <c r="BA192" s="1412"/>
      <c r="BB192" s="1412"/>
      <c r="BC192" s="1412"/>
      <c r="BD192" s="1412"/>
      <c r="BE192" s="1412"/>
      <c r="BF192" s="1412"/>
      <c r="BG192" s="1412"/>
      <c r="BH192" s="1412"/>
      <c r="BI192" s="1412"/>
      <c r="BJ192" s="1412"/>
      <c r="BK192" s="1412"/>
      <c r="BL192" s="1412"/>
      <c r="BM192" s="1412"/>
      <c r="BN192" s="1412"/>
      <c r="BO192" s="1412"/>
      <c r="BP192" s="1412"/>
      <c r="BQ192" s="1412"/>
      <c r="BR192" s="1412"/>
      <c r="BS192" s="1412"/>
      <c r="BT192" s="1412">
        <f ca="1">'O7 Amortization'!AW366</f>
        <v>160477.78668303633</v>
      </c>
      <c r="BU192" s="1412">
        <f ca="1">'O7 Amortization'!AX366</f>
        <v>55291.529154269818</v>
      </c>
      <c r="BV192" s="1412">
        <f ca="1">'O7 Amortization'!AY366</f>
        <v>79567.181759663959</v>
      </c>
      <c r="BW192" s="1412">
        <f ca="1">'O7 Amortization'!AZ366</f>
        <v>0</v>
      </c>
      <c r="BX192" s="1412">
        <f ca="1">'O7 Amortization'!BA366</f>
        <v>0</v>
      </c>
      <c r="BY192" s="1412">
        <f ca="1">'O7 Amortization'!BB366</f>
        <v>0</v>
      </c>
      <c r="BZ192" s="1412">
        <f ca="1">'O7 Amortization'!BC366</f>
        <v>22325.698004270605</v>
      </c>
      <c r="CA192" s="1412">
        <f ca="1">'O7 Amortization'!BD366</f>
        <v>1225.0254932173298</v>
      </c>
      <c r="CB192" s="1412">
        <f ca="1">'O7 Amortization'!BE366</f>
        <v>1112.7789055419571</v>
      </c>
      <c r="CC192" s="1412">
        <f ca="1">'O7 Amortization'!BF366</f>
        <v>0</v>
      </c>
      <c r="CD192" s="1412">
        <f ca="1">'O7 Amortization'!BG366</f>
        <v>0</v>
      </c>
      <c r="CE192" s="1412">
        <f ca="1">'O7 Amortization'!BH366</f>
        <v>0</v>
      </c>
      <c r="CF192" s="1412">
        <f ca="1">'O7 Amortization'!BI366</f>
        <v>0</v>
      </c>
      <c r="CG192" s="1412">
        <f ca="1">'O7 Amortization'!BJ366</f>
        <v>0</v>
      </c>
      <c r="CH192" s="1412">
        <f ca="1">'O7 Amortization'!BK366</f>
        <v>0</v>
      </c>
      <c r="CI192" s="1412">
        <f ca="1">'O7 Amortization'!BL366</f>
        <v>0</v>
      </c>
      <c r="CJ192" s="1412">
        <f ca="1">'O7 Amortization'!BM366</f>
        <v>0</v>
      </c>
      <c r="CK192" s="1412">
        <f ca="1">'O7 Amortization'!BN366</f>
        <v>0</v>
      </c>
      <c r="CL192" s="1412">
        <f ca="1">'O7 Amortization'!BO366</f>
        <v>0</v>
      </c>
      <c r="CM192" s="1412">
        <f ca="1">'O7 Amortization'!BP366</f>
        <v>0</v>
      </c>
      <c r="CN192" s="1412">
        <f t="shared" si="45"/>
        <v>320000.00000000006</v>
      </c>
      <c r="CO192" s="1792">
        <f>+E192-AC192-AX192-CN192</f>
        <v>0</v>
      </c>
      <c r="CQ192" s="2087" t="s">
        <v>1333</v>
      </c>
    </row>
    <row r="193" spans="1:95" s="81" customFormat="1" ht="12.75">
      <c r="A193" s="1177">
        <v>5710</v>
      </c>
      <c r="B193" s="1176" t="s">
        <v>1105</v>
      </c>
      <c r="C193" s="1789">
        <f ca="1">IF(ISERROR(VLOOKUP($A193,'I3 TB Data'!$A$23:$H$458,MATCH('O5 Details by Class &amp; Accounts'!$C$18, 'I3 TB Data'!$A$23:$H$23,0),0)), 0, VLOOKUP($A193,'I3 TB Data'!$A$23:$H$458,MATCH('O5 Details by Class &amp; Accounts'!$C$18,'I3 TB Data'!$A$23:$H$23,0),0))</f>
        <v>0</v>
      </c>
      <c r="D193" s="1790">
        <f ca="1">'I4 BO ASSETS'!D96</f>
        <v>0</v>
      </c>
      <c r="E193" s="1789">
        <f ca="1">C193+D193</f>
        <v>0</v>
      </c>
      <c r="F193" s="1791"/>
      <c r="G193" s="1791"/>
      <c r="H193" s="1412">
        <f t="shared" si="39"/>
        <v>0</v>
      </c>
      <c r="I193" s="1412">
        <f ca="1">'O7 Amortization'!G438</f>
        <v>0</v>
      </c>
      <c r="J193" s="1412">
        <f ca="1">'O7 Amortization'!H438</f>
        <v>0</v>
      </c>
      <c r="K193" s="1412">
        <f ca="1">'O7 Amortization'!I438</f>
        <v>0</v>
      </c>
      <c r="L193" s="1412">
        <f ca="1">'O7 Amortization'!J438</f>
        <v>0</v>
      </c>
      <c r="M193" s="1412">
        <f ca="1">'O7 Amortization'!K438</f>
        <v>0</v>
      </c>
      <c r="N193" s="1412">
        <f ca="1">'O7 Amortization'!L438</f>
        <v>0</v>
      </c>
      <c r="O193" s="1412">
        <f ca="1">'O7 Amortization'!M438</f>
        <v>0</v>
      </c>
      <c r="P193" s="1412">
        <f ca="1">'O7 Amortization'!N438</f>
        <v>0</v>
      </c>
      <c r="Q193" s="1412">
        <f ca="1">'O7 Amortization'!O438</f>
        <v>0</v>
      </c>
      <c r="R193" s="1412">
        <f ca="1">'O7 Amortization'!P438</f>
        <v>0</v>
      </c>
      <c r="S193" s="1412">
        <f ca="1">'O7 Amortization'!Q438</f>
        <v>0</v>
      </c>
      <c r="T193" s="1412">
        <f ca="1">'O7 Amortization'!R438</f>
        <v>0</v>
      </c>
      <c r="U193" s="1412">
        <f ca="1">'O7 Amortization'!S438</f>
        <v>0</v>
      </c>
      <c r="V193" s="1412">
        <f ca="1">'O7 Amortization'!T438</f>
        <v>0</v>
      </c>
      <c r="W193" s="1412">
        <f ca="1">'O7 Amortization'!U438</f>
        <v>0</v>
      </c>
      <c r="X193" s="1412">
        <f ca="1">'O7 Amortization'!V438</f>
        <v>0</v>
      </c>
      <c r="Y193" s="1412">
        <f ca="1">'O7 Amortization'!W438</f>
        <v>0</v>
      </c>
      <c r="Z193" s="1412">
        <f ca="1">'O7 Amortization'!X438</f>
        <v>0</v>
      </c>
      <c r="AA193" s="1412">
        <f ca="1">'O7 Amortization'!Y438</f>
        <v>0</v>
      </c>
      <c r="AB193" s="1412">
        <f ca="1">'O7 Amortization'!Z438</f>
        <v>0</v>
      </c>
      <c r="AC193" s="1412">
        <f t="shared" si="40"/>
        <v>0</v>
      </c>
      <c r="AD193" s="1412">
        <f ca="1">'O7 Amortization'!AB438</f>
        <v>0</v>
      </c>
      <c r="AE193" s="1412">
        <f ca="1">'O7 Amortization'!AC438</f>
        <v>0</v>
      </c>
      <c r="AF193" s="1412">
        <f ca="1">'O7 Amortization'!AD438</f>
        <v>0</v>
      </c>
      <c r="AG193" s="1412">
        <f ca="1">'O7 Amortization'!AE438</f>
        <v>0</v>
      </c>
      <c r="AH193" s="1412">
        <f ca="1">'O7 Amortization'!AF438</f>
        <v>0</v>
      </c>
      <c r="AI193" s="1412">
        <f ca="1">'O7 Amortization'!AG438</f>
        <v>0</v>
      </c>
      <c r="AJ193" s="1412">
        <f ca="1">'O7 Amortization'!AH438</f>
        <v>0</v>
      </c>
      <c r="AK193" s="1412">
        <f ca="1">'O7 Amortization'!AI438</f>
        <v>0</v>
      </c>
      <c r="AL193" s="1412">
        <f ca="1">'O7 Amortization'!AJ438</f>
        <v>0</v>
      </c>
      <c r="AM193" s="1412">
        <f ca="1">'O7 Amortization'!AK438</f>
        <v>0</v>
      </c>
      <c r="AN193" s="1412">
        <f ca="1">'O7 Amortization'!AL438</f>
        <v>0</v>
      </c>
      <c r="AO193" s="1412">
        <f ca="1">'O7 Amortization'!AM438</f>
        <v>0</v>
      </c>
      <c r="AP193" s="1412">
        <f ca="1">'O7 Amortization'!AN438</f>
        <v>0</v>
      </c>
      <c r="AQ193" s="1412">
        <f ca="1">'O7 Amortization'!AO438</f>
        <v>0</v>
      </c>
      <c r="AR193" s="1412">
        <f ca="1">'O7 Amortization'!AP438</f>
        <v>0</v>
      </c>
      <c r="AS193" s="1412">
        <f ca="1">'O7 Amortization'!AQ438</f>
        <v>0</v>
      </c>
      <c r="AT193" s="1412">
        <f ca="1">'O7 Amortization'!AR438</f>
        <v>0</v>
      </c>
      <c r="AU193" s="1412">
        <f ca="1">'O7 Amortization'!AS438</f>
        <v>0</v>
      </c>
      <c r="AV193" s="1412">
        <f ca="1">'O7 Amortization'!AT438</f>
        <v>0</v>
      </c>
      <c r="AW193" s="1412">
        <f ca="1">'O7 Amortization'!AU438</f>
        <v>0</v>
      </c>
      <c r="AX193" s="1412">
        <f t="shared" si="44"/>
        <v>0</v>
      </c>
      <c r="AY193" s="1412"/>
      <c r="AZ193" s="1412"/>
      <c r="BA193" s="1412"/>
      <c r="BB193" s="1412"/>
      <c r="BC193" s="1412"/>
      <c r="BD193" s="1412"/>
      <c r="BE193" s="1412"/>
      <c r="BF193" s="1412"/>
      <c r="BG193" s="1412"/>
      <c r="BH193" s="1412"/>
      <c r="BI193" s="1412"/>
      <c r="BJ193" s="1412"/>
      <c r="BK193" s="1412"/>
      <c r="BL193" s="1412"/>
      <c r="BM193" s="1412"/>
      <c r="BN193" s="1412"/>
      <c r="BO193" s="1412"/>
      <c r="BP193" s="1412"/>
      <c r="BQ193" s="1412"/>
      <c r="BR193" s="1412"/>
      <c r="BS193" s="1412"/>
      <c r="BT193" s="1412">
        <f ca="1">'O7 Amortization'!AW438</f>
        <v>0</v>
      </c>
      <c r="BU193" s="1412">
        <f ca="1">'O7 Amortization'!AX438</f>
        <v>0</v>
      </c>
      <c r="BV193" s="1412">
        <f ca="1">'O7 Amortization'!AY438</f>
        <v>0</v>
      </c>
      <c r="BW193" s="1412">
        <f ca="1">'O7 Amortization'!AZ438</f>
        <v>0</v>
      </c>
      <c r="BX193" s="1412">
        <f ca="1">'O7 Amortization'!BA438</f>
        <v>0</v>
      </c>
      <c r="BY193" s="1412">
        <f ca="1">'O7 Amortization'!BB438</f>
        <v>0</v>
      </c>
      <c r="BZ193" s="1412">
        <f ca="1">'O7 Amortization'!BC438</f>
        <v>0</v>
      </c>
      <c r="CA193" s="1412">
        <f ca="1">'O7 Amortization'!BD438</f>
        <v>0</v>
      </c>
      <c r="CB193" s="1412">
        <f ca="1">'O7 Amortization'!BE438</f>
        <v>0</v>
      </c>
      <c r="CC193" s="1412">
        <f ca="1">'O7 Amortization'!BF438</f>
        <v>0</v>
      </c>
      <c r="CD193" s="1412">
        <f ca="1">'O7 Amortization'!BG438</f>
        <v>0</v>
      </c>
      <c r="CE193" s="1412">
        <f ca="1">'O7 Amortization'!BH438</f>
        <v>0</v>
      </c>
      <c r="CF193" s="1412">
        <f ca="1">'O7 Amortization'!BI438</f>
        <v>0</v>
      </c>
      <c r="CG193" s="1412">
        <f ca="1">'O7 Amortization'!BJ438</f>
        <v>0</v>
      </c>
      <c r="CH193" s="1412">
        <f ca="1">'O7 Amortization'!BK438</f>
        <v>0</v>
      </c>
      <c r="CI193" s="1412">
        <f ca="1">'O7 Amortization'!BL438</f>
        <v>0</v>
      </c>
      <c r="CJ193" s="1412">
        <f ca="1">'O7 Amortization'!BM438</f>
        <v>0</v>
      </c>
      <c r="CK193" s="1412">
        <f ca="1">'O7 Amortization'!BN438</f>
        <v>0</v>
      </c>
      <c r="CL193" s="1412">
        <f ca="1">'O7 Amortization'!BO438</f>
        <v>0</v>
      </c>
      <c r="CM193" s="1412">
        <f ca="1">'O7 Amortization'!BP438</f>
        <v>0</v>
      </c>
      <c r="CN193" s="1412">
        <f ca="1">'O7 Amortization'!BQ438</f>
        <v>0</v>
      </c>
      <c r="CO193" s="1792">
        <f>+E193-AC193-AX193-CN193</f>
        <v>0</v>
      </c>
      <c r="CQ193" s="2087" t="s">
        <v>1333</v>
      </c>
    </row>
    <row r="194" spans="1:95" s="81" customFormat="1" ht="25.5">
      <c r="A194" s="1170">
        <v>5715</v>
      </c>
      <c r="B194" s="452" t="s">
        <v>1106</v>
      </c>
      <c r="C194" s="1789">
        <f ca="1">IF(ISERROR(VLOOKUP($A194,'I3 TB Data'!$A$23:$H$458,MATCH('O5 Details by Class &amp; Accounts'!$C$18, 'I3 TB Data'!$A$23:$H$23,0),0)), 0, VLOOKUP($A194,'I3 TB Data'!$A$23:$H$458,MATCH('O5 Details by Class &amp; Accounts'!$C$18,'I3 TB Data'!$A$23:$H$23,0),0))</f>
        <v>0</v>
      </c>
      <c r="D194" s="1790">
        <f ca="1">'I4 BO ASSETS'!D97</f>
        <v>0</v>
      </c>
      <c r="E194" s="1789">
        <f ca="1">C194+D194</f>
        <v>0</v>
      </c>
      <c r="F194" s="1791"/>
      <c r="G194" s="1791"/>
      <c r="H194" s="1412">
        <f t="shared" si="39"/>
        <v>0</v>
      </c>
      <c r="I194" s="1412">
        <f ca="1">'O7 Amortization'!G511</f>
        <v>0</v>
      </c>
      <c r="J194" s="1412">
        <f ca="1">'O7 Amortization'!H511</f>
        <v>0</v>
      </c>
      <c r="K194" s="1412">
        <f ca="1">'O7 Amortization'!I511</f>
        <v>0</v>
      </c>
      <c r="L194" s="1412">
        <f ca="1">'O7 Amortization'!J511</f>
        <v>0</v>
      </c>
      <c r="M194" s="1412">
        <f ca="1">'O7 Amortization'!K511</f>
        <v>0</v>
      </c>
      <c r="N194" s="1412">
        <f ca="1">'O7 Amortization'!L511</f>
        <v>0</v>
      </c>
      <c r="O194" s="1412">
        <f ca="1">'O7 Amortization'!M511</f>
        <v>0</v>
      </c>
      <c r="P194" s="1412">
        <f ca="1">'O7 Amortization'!N511</f>
        <v>0</v>
      </c>
      <c r="Q194" s="1412">
        <f ca="1">'O7 Amortization'!O511</f>
        <v>0</v>
      </c>
      <c r="R194" s="1412">
        <f ca="1">'O7 Amortization'!P511</f>
        <v>0</v>
      </c>
      <c r="S194" s="1412">
        <f ca="1">'O7 Amortization'!Q511</f>
        <v>0</v>
      </c>
      <c r="T194" s="1412">
        <f ca="1">'O7 Amortization'!R511</f>
        <v>0</v>
      </c>
      <c r="U194" s="1412">
        <f ca="1">'O7 Amortization'!S511</f>
        <v>0</v>
      </c>
      <c r="V194" s="1412">
        <f ca="1">'O7 Amortization'!T511</f>
        <v>0</v>
      </c>
      <c r="W194" s="1412">
        <f ca="1">'O7 Amortization'!U511</f>
        <v>0</v>
      </c>
      <c r="X194" s="1412">
        <f ca="1">'O7 Amortization'!V511</f>
        <v>0</v>
      </c>
      <c r="Y194" s="1412">
        <f ca="1">'O7 Amortization'!W511</f>
        <v>0</v>
      </c>
      <c r="Z194" s="1412">
        <f ca="1">'O7 Amortization'!X511</f>
        <v>0</v>
      </c>
      <c r="AA194" s="1412">
        <f ca="1">'O7 Amortization'!Y511</f>
        <v>0</v>
      </c>
      <c r="AB194" s="1412">
        <f ca="1">'O7 Amortization'!Z511</f>
        <v>0</v>
      </c>
      <c r="AC194" s="1412">
        <f t="shared" si="40"/>
        <v>0</v>
      </c>
      <c r="AD194" s="1412">
        <f ca="1">'O7 Amortization'!AB511</f>
        <v>0</v>
      </c>
      <c r="AE194" s="1412">
        <f ca="1">'O7 Amortization'!AC511</f>
        <v>0</v>
      </c>
      <c r="AF194" s="1412">
        <f ca="1">'O7 Amortization'!AD511</f>
        <v>0</v>
      </c>
      <c r="AG194" s="1412">
        <f ca="1">'O7 Amortization'!AE511</f>
        <v>0</v>
      </c>
      <c r="AH194" s="1412">
        <f ca="1">'O7 Amortization'!AF511</f>
        <v>0</v>
      </c>
      <c r="AI194" s="1412">
        <f ca="1">'O7 Amortization'!AG511</f>
        <v>0</v>
      </c>
      <c r="AJ194" s="1412">
        <f ca="1">'O7 Amortization'!AH511</f>
        <v>0</v>
      </c>
      <c r="AK194" s="1412">
        <f ca="1">'O7 Amortization'!AI511</f>
        <v>0</v>
      </c>
      <c r="AL194" s="1412">
        <f ca="1">'O7 Amortization'!AJ511</f>
        <v>0</v>
      </c>
      <c r="AM194" s="1412">
        <f ca="1">'O7 Amortization'!AK511</f>
        <v>0</v>
      </c>
      <c r="AN194" s="1412">
        <f ca="1">'O7 Amortization'!AL511</f>
        <v>0</v>
      </c>
      <c r="AO194" s="1412">
        <f ca="1">'O7 Amortization'!AM511</f>
        <v>0</v>
      </c>
      <c r="AP194" s="1412">
        <f ca="1">'O7 Amortization'!AN511</f>
        <v>0</v>
      </c>
      <c r="AQ194" s="1412">
        <f ca="1">'O7 Amortization'!AO511</f>
        <v>0</v>
      </c>
      <c r="AR194" s="1412">
        <f ca="1">'O7 Amortization'!AP511</f>
        <v>0</v>
      </c>
      <c r="AS194" s="1412">
        <f ca="1">'O7 Amortization'!AQ511</f>
        <v>0</v>
      </c>
      <c r="AT194" s="1412">
        <f ca="1">'O7 Amortization'!AR511</f>
        <v>0</v>
      </c>
      <c r="AU194" s="1412">
        <f ca="1">'O7 Amortization'!AS511</f>
        <v>0</v>
      </c>
      <c r="AV194" s="1412">
        <f ca="1">'O7 Amortization'!AT511</f>
        <v>0</v>
      </c>
      <c r="AW194" s="1412">
        <f ca="1">'O7 Amortization'!AU511</f>
        <v>0</v>
      </c>
      <c r="AX194" s="1412">
        <f t="shared" si="44"/>
        <v>0</v>
      </c>
      <c r="AY194" s="1412"/>
      <c r="AZ194" s="1412"/>
      <c r="BA194" s="1412"/>
      <c r="BB194" s="1412"/>
      <c r="BC194" s="1412"/>
      <c r="BD194" s="1412"/>
      <c r="BE194" s="1412"/>
      <c r="BF194" s="1412"/>
      <c r="BG194" s="1412"/>
      <c r="BH194" s="1412"/>
      <c r="BI194" s="1412"/>
      <c r="BJ194" s="1412"/>
      <c r="BK194" s="1412"/>
      <c r="BL194" s="1412"/>
      <c r="BM194" s="1412"/>
      <c r="BN194" s="1412"/>
      <c r="BO194" s="1412"/>
      <c r="BP194" s="1412"/>
      <c r="BQ194" s="1412"/>
      <c r="BR194" s="1412"/>
      <c r="BS194" s="1412"/>
      <c r="BT194" s="1412">
        <f ca="1">'O7 Amortization'!AW511</f>
        <v>0</v>
      </c>
      <c r="BU194" s="1412">
        <f ca="1">'O7 Amortization'!AX511</f>
        <v>0</v>
      </c>
      <c r="BV194" s="1412">
        <f ca="1">'O7 Amortization'!AY511</f>
        <v>0</v>
      </c>
      <c r="BW194" s="1412">
        <f ca="1">'O7 Amortization'!AZ511</f>
        <v>0</v>
      </c>
      <c r="BX194" s="1412">
        <f ca="1">'O7 Amortization'!BA511</f>
        <v>0</v>
      </c>
      <c r="BY194" s="1412">
        <f ca="1">'O7 Amortization'!BB511</f>
        <v>0</v>
      </c>
      <c r="BZ194" s="1412">
        <f ca="1">'O7 Amortization'!BC511</f>
        <v>0</v>
      </c>
      <c r="CA194" s="1412">
        <f ca="1">'O7 Amortization'!BD511</f>
        <v>0</v>
      </c>
      <c r="CB194" s="1412">
        <f ca="1">'O7 Amortization'!BE511</f>
        <v>0</v>
      </c>
      <c r="CC194" s="1412">
        <f ca="1">'O7 Amortization'!BF511</f>
        <v>0</v>
      </c>
      <c r="CD194" s="1412">
        <f ca="1">'O7 Amortization'!BG511</f>
        <v>0</v>
      </c>
      <c r="CE194" s="1412">
        <f ca="1">'O7 Amortization'!BH511</f>
        <v>0</v>
      </c>
      <c r="CF194" s="1412">
        <f ca="1">'O7 Amortization'!BI511</f>
        <v>0</v>
      </c>
      <c r="CG194" s="1412">
        <f ca="1">'O7 Amortization'!BJ511</f>
        <v>0</v>
      </c>
      <c r="CH194" s="1412">
        <f ca="1">'O7 Amortization'!BK511</f>
        <v>0</v>
      </c>
      <c r="CI194" s="1412">
        <f ca="1">'O7 Amortization'!BL511</f>
        <v>0</v>
      </c>
      <c r="CJ194" s="1412">
        <f ca="1">'O7 Amortization'!BM511</f>
        <v>0</v>
      </c>
      <c r="CK194" s="1412">
        <f ca="1">'O7 Amortization'!BN511</f>
        <v>0</v>
      </c>
      <c r="CL194" s="1412">
        <f ca="1">'O7 Amortization'!BO511</f>
        <v>0</v>
      </c>
      <c r="CM194" s="1412">
        <f ca="1">'O7 Amortization'!BP511</f>
        <v>0</v>
      </c>
      <c r="CN194" s="1412">
        <f t="shared" si="45"/>
        <v>0</v>
      </c>
      <c r="CO194" s="1792">
        <f>+E194-AC194-AX194-CN194</f>
        <v>0</v>
      </c>
      <c r="CQ194" s="2087" t="s">
        <v>1333</v>
      </c>
    </row>
    <row r="195" spans="1:95" s="81" customFormat="1" ht="25.5">
      <c r="A195" s="1178">
        <v>5720</v>
      </c>
      <c r="B195" s="1179" t="s">
        <v>1107</v>
      </c>
      <c r="C195" s="1789">
        <f ca="1">IF(ISERROR(VLOOKUP($A195,'I3 TB Data'!$A$23:$H$458,MATCH('O5 Details by Class &amp; Accounts'!$C$18, 'I3 TB Data'!$A$23:$H$23,0),0)), 0, VLOOKUP($A195,'I3 TB Data'!$A$23:$H$458,MATCH('O5 Details by Class &amp; Accounts'!$C$18,'I3 TB Data'!$A$23:$H$23,0),0))</f>
        <v>0</v>
      </c>
      <c r="D195" s="1790">
        <f ca="1">'I4 BO ASSETS'!D98</f>
        <v>0</v>
      </c>
      <c r="E195" s="1789">
        <f ca="1">C195+D195</f>
        <v>0</v>
      </c>
      <c r="F195" s="1791"/>
      <c r="G195" s="1791"/>
      <c r="H195" s="1412">
        <f t="shared" si="39"/>
        <v>0</v>
      </c>
      <c r="I195" s="1412">
        <f ca="1">'O7 Amortization'!G584</f>
        <v>0</v>
      </c>
      <c r="J195" s="1412">
        <f ca="1">'O7 Amortization'!H584</f>
        <v>0</v>
      </c>
      <c r="K195" s="1412">
        <f ca="1">'O7 Amortization'!I584</f>
        <v>0</v>
      </c>
      <c r="L195" s="1412">
        <f ca="1">'O7 Amortization'!J584</f>
        <v>0</v>
      </c>
      <c r="M195" s="1412">
        <f ca="1">'O7 Amortization'!K584</f>
        <v>0</v>
      </c>
      <c r="N195" s="1412">
        <f ca="1">'O7 Amortization'!L584</f>
        <v>0</v>
      </c>
      <c r="O195" s="1412">
        <f ca="1">'O7 Amortization'!M584</f>
        <v>0</v>
      </c>
      <c r="P195" s="1412">
        <f ca="1">'O7 Amortization'!N584</f>
        <v>0</v>
      </c>
      <c r="Q195" s="1412">
        <f ca="1">'O7 Amortization'!O584</f>
        <v>0</v>
      </c>
      <c r="R195" s="1412">
        <f ca="1">'O7 Amortization'!P584</f>
        <v>0</v>
      </c>
      <c r="S195" s="1412">
        <f ca="1">'O7 Amortization'!Q584</f>
        <v>0</v>
      </c>
      <c r="T195" s="1412">
        <f ca="1">'O7 Amortization'!R584</f>
        <v>0</v>
      </c>
      <c r="U195" s="1412">
        <f ca="1">'O7 Amortization'!S584</f>
        <v>0</v>
      </c>
      <c r="V195" s="1412">
        <f ca="1">'O7 Amortization'!T584</f>
        <v>0</v>
      </c>
      <c r="W195" s="1412">
        <f ca="1">'O7 Amortization'!U584</f>
        <v>0</v>
      </c>
      <c r="X195" s="1412">
        <f ca="1">'O7 Amortization'!V584</f>
        <v>0</v>
      </c>
      <c r="Y195" s="1412">
        <f ca="1">'O7 Amortization'!W584</f>
        <v>0</v>
      </c>
      <c r="Z195" s="1412">
        <f ca="1">'O7 Amortization'!X584</f>
        <v>0</v>
      </c>
      <c r="AA195" s="1412">
        <f ca="1">'O7 Amortization'!Y584</f>
        <v>0</v>
      </c>
      <c r="AB195" s="1412">
        <f ca="1">'O7 Amortization'!Z584</f>
        <v>0</v>
      </c>
      <c r="AC195" s="1412">
        <f t="shared" si="40"/>
        <v>0</v>
      </c>
      <c r="AD195" s="1412">
        <f ca="1">'O7 Amortization'!AB584</f>
        <v>0</v>
      </c>
      <c r="AE195" s="1412">
        <f ca="1">'O7 Amortization'!AC584</f>
        <v>0</v>
      </c>
      <c r="AF195" s="1412">
        <f ca="1">'O7 Amortization'!AD584</f>
        <v>0</v>
      </c>
      <c r="AG195" s="1412">
        <f ca="1">'O7 Amortization'!AE584</f>
        <v>0</v>
      </c>
      <c r="AH195" s="1412">
        <f ca="1">'O7 Amortization'!AF584</f>
        <v>0</v>
      </c>
      <c r="AI195" s="1412">
        <f ca="1">'O7 Amortization'!AG584</f>
        <v>0</v>
      </c>
      <c r="AJ195" s="1412">
        <f ca="1">'O7 Amortization'!AH584</f>
        <v>0</v>
      </c>
      <c r="AK195" s="1412">
        <f ca="1">'O7 Amortization'!AI584</f>
        <v>0</v>
      </c>
      <c r="AL195" s="1412">
        <f ca="1">'O7 Amortization'!AJ584</f>
        <v>0</v>
      </c>
      <c r="AM195" s="1412">
        <f ca="1">'O7 Amortization'!AK584</f>
        <v>0</v>
      </c>
      <c r="AN195" s="1412">
        <f ca="1">'O7 Amortization'!AL584</f>
        <v>0</v>
      </c>
      <c r="AO195" s="1412">
        <f ca="1">'O7 Amortization'!AM584</f>
        <v>0</v>
      </c>
      <c r="AP195" s="1412">
        <f ca="1">'O7 Amortization'!AN584</f>
        <v>0</v>
      </c>
      <c r="AQ195" s="1412">
        <f ca="1">'O7 Amortization'!AO584</f>
        <v>0</v>
      </c>
      <c r="AR195" s="1412">
        <f ca="1">'O7 Amortization'!AP584</f>
        <v>0</v>
      </c>
      <c r="AS195" s="1412">
        <f ca="1">'O7 Amortization'!AQ584</f>
        <v>0</v>
      </c>
      <c r="AT195" s="1412">
        <f ca="1">'O7 Amortization'!AR584</f>
        <v>0</v>
      </c>
      <c r="AU195" s="1412">
        <f ca="1">'O7 Amortization'!AS584</f>
        <v>0</v>
      </c>
      <c r="AV195" s="1412">
        <f ca="1">'O7 Amortization'!AT584</f>
        <v>0</v>
      </c>
      <c r="AW195" s="1412">
        <f ca="1">'O7 Amortization'!AU584</f>
        <v>0</v>
      </c>
      <c r="AX195" s="1412">
        <f t="shared" si="44"/>
        <v>0</v>
      </c>
      <c r="AY195" s="1412"/>
      <c r="AZ195" s="1412"/>
      <c r="BA195" s="1412"/>
      <c r="BB195" s="1412"/>
      <c r="BC195" s="1412"/>
      <c r="BD195" s="1412"/>
      <c r="BE195" s="1412"/>
      <c r="BF195" s="1412"/>
      <c r="BG195" s="1412"/>
      <c r="BH195" s="1412"/>
      <c r="BI195" s="1412"/>
      <c r="BJ195" s="1412"/>
      <c r="BK195" s="1412"/>
      <c r="BL195" s="1412"/>
      <c r="BM195" s="1412"/>
      <c r="BN195" s="1412"/>
      <c r="BO195" s="1412"/>
      <c r="BP195" s="1412"/>
      <c r="BQ195" s="1412"/>
      <c r="BR195" s="1412"/>
      <c r="BS195" s="1412"/>
      <c r="BT195" s="1412">
        <f ca="1">'O7 Amortization'!AW584</f>
        <v>0</v>
      </c>
      <c r="BU195" s="1412">
        <f ca="1">'O7 Amortization'!AX584</f>
        <v>0</v>
      </c>
      <c r="BV195" s="1412">
        <f ca="1">'O7 Amortization'!AY584</f>
        <v>0</v>
      </c>
      <c r="BW195" s="1412">
        <f ca="1">'O7 Amortization'!AZ584</f>
        <v>0</v>
      </c>
      <c r="BX195" s="1412">
        <f ca="1">'O7 Amortization'!BA584</f>
        <v>0</v>
      </c>
      <c r="BY195" s="1412">
        <f ca="1">'O7 Amortization'!BB584</f>
        <v>0</v>
      </c>
      <c r="BZ195" s="1412">
        <f ca="1">'O7 Amortization'!BC584</f>
        <v>0</v>
      </c>
      <c r="CA195" s="1412">
        <f ca="1">'O7 Amortization'!BD584</f>
        <v>0</v>
      </c>
      <c r="CB195" s="1412">
        <f ca="1">'O7 Amortization'!BE584</f>
        <v>0</v>
      </c>
      <c r="CC195" s="1412">
        <f ca="1">'O7 Amortization'!BF584</f>
        <v>0</v>
      </c>
      <c r="CD195" s="1412">
        <f ca="1">'O7 Amortization'!BG584</f>
        <v>0</v>
      </c>
      <c r="CE195" s="1412">
        <f ca="1">'O7 Amortization'!BH584</f>
        <v>0</v>
      </c>
      <c r="CF195" s="1412">
        <f ca="1">'O7 Amortization'!BI584</f>
        <v>0</v>
      </c>
      <c r="CG195" s="1412">
        <f ca="1">'O7 Amortization'!BJ584</f>
        <v>0</v>
      </c>
      <c r="CH195" s="1412">
        <f ca="1">'O7 Amortization'!BK584</f>
        <v>0</v>
      </c>
      <c r="CI195" s="1412">
        <f ca="1">'O7 Amortization'!BL584</f>
        <v>0</v>
      </c>
      <c r="CJ195" s="1412">
        <f ca="1">'O7 Amortization'!BM584</f>
        <v>0</v>
      </c>
      <c r="CK195" s="1412">
        <f ca="1">'O7 Amortization'!BN584</f>
        <v>0</v>
      </c>
      <c r="CL195" s="1412">
        <f ca="1">'O7 Amortization'!BO584</f>
        <v>0</v>
      </c>
      <c r="CM195" s="1412">
        <f ca="1">'O7 Amortization'!BP584</f>
        <v>0</v>
      </c>
      <c r="CN195" s="1412">
        <f t="shared" si="45"/>
        <v>0</v>
      </c>
      <c r="CO195" s="1792">
        <f>+E195-AC195-AX195-CN195</f>
        <v>0</v>
      </c>
      <c r="CQ195" s="2087" t="s">
        <v>1333</v>
      </c>
    </row>
    <row r="196" spans="1:95" s="81" customFormat="1" ht="25.5">
      <c r="A196" s="1170">
        <v>5730</v>
      </c>
      <c r="B196" s="452" t="s">
        <v>373</v>
      </c>
      <c r="C196" s="1789">
        <f ca="1">IF(ISERROR(VLOOKUP($A196,'I3 TB Data'!$A$23:$H$458,MATCH('O5 Details by Class &amp; Accounts'!$C$18, 'I3 TB Data'!$A$23:$H$23,0),0)), 0, VLOOKUP($A196,'I3 TB Data'!$A$23:$H$458,MATCH('O5 Details by Class &amp; Accounts'!$C$18,'I3 TB Data'!$A$23:$H$23,0),0))</f>
        <v>0</v>
      </c>
      <c r="D196" s="1790"/>
      <c r="E196" s="1789">
        <f t="shared" si="46"/>
        <v>0</v>
      </c>
      <c r="F196" s="1791"/>
      <c r="G196" s="1791"/>
      <c r="H196" s="1412"/>
      <c r="I196" s="1412"/>
      <c r="J196" s="1412"/>
      <c r="K196" s="1412"/>
      <c r="L196" s="1412"/>
      <c r="M196" s="1412"/>
      <c r="N196" s="1412"/>
      <c r="O196" s="1412"/>
      <c r="P196" s="1412"/>
      <c r="Q196" s="1412"/>
      <c r="R196" s="1412"/>
      <c r="S196" s="1412"/>
      <c r="T196" s="1412"/>
      <c r="U196" s="1412"/>
      <c r="V196" s="1412"/>
      <c r="W196" s="1412"/>
      <c r="X196" s="1412"/>
      <c r="Y196" s="1412"/>
      <c r="Z196" s="1412"/>
      <c r="AA196" s="1412"/>
      <c r="AB196" s="1412"/>
      <c r="AC196" s="1412"/>
      <c r="AD196" s="1412"/>
      <c r="AE196" s="1412"/>
      <c r="AF196" s="1412"/>
      <c r="AG196" s="1412"/>
      <c r="AH196" s="1412"/>
      <c r="AI196" s="1412"/>
      <c r="AJ196" s="1412"/>
      <c r="AK196" s="1412"/>
      <c r="AL196" s="1412"/>
      <c r="AM196" s="1412"/>
      <c r="AN196" s="1412"/>
      <c r="AO196" s="1412"/>
      <c r="AP196" s="1412"/>
      <c r="AQ196" s="1412"/>
      <c r="AR196" s="1412"/>
      <c r="AS196" s="1412"/>
      <c r="AT196" s="1412"/>
      <c r="AU196" s="1412"/>
      <c r="AV196" s="1412"/>
      <c r="AW196" s="1412"/>
      <c r="AX196" s="1412"/>
      <c r="AY196" s="1412">
        <f ca="1">IF(ISERROR(VLOOKUP(VLOOKUP($A196, 'E4 TB Allocation Details'!$A$18:$L$205, MATCH("Misc ID", 'E4 TB Allocation Details'!$A$18:$L$18, 0),FALSE), 'E2 Allocators'!$B$15:$W$361, MATCH('O5 Details by Class &amp; Accounts'!AY$18, 'E2 Allocators'!$B$15:$W$15, 0),FALSE)*$E196), 0, VLOOKUP(VLOOKUP($A196, 'E4 TB Allocation Details'!$A$18:$L$205, MATCH("Misc ID", 'E4 TB Allocation Details'!$A$18:$L$18, 0),FALSE), 'E2 Allocators'!$B$15:$W$361, MATCH('O5 Details by Class &amp; Accounts'!AY$18, 'E2 Allocators'!$B$15:$W$15, 0),FALSE)*$E196)</f>
        <v>0</v>
      </c>
      <c r="AZ196" s="1412">
        <f ca="1">IF(ISERROR(VLOOKUP(VLOOKUP($A196, 'E4 TB Allocation Details'!$A$18:$L$205, MATCH("Misc ID", 'E4 TB Allocation Details'!$A$18:$L$18, 0),FALSE), 'E2 Allocators'!$B$15:$W$361, MATCH('O5 Details by Class &amp; Accounts'!AZ$18, 'E2 Allocators'!$B$15:$W$15, 0),FALSE)*$E196), 0, VLOOKUP(VLOOKUP($A196, 'E4 TB Allocation Details'!$A$18:$L$205, MATCH("Misc ID", 'E4 TB Allocation Details'!$A$18:$L$18, 0),FALSE), 'E2 Allocators'!$B$15:$W$361, MATCH('O5 Details by Class &amp; Accounts'!AZ$18, 'E2 Allocators'!$B$15:$W$15, 0),FALSE)*$E196)</f>
        <v>0</v>
      </c>
      <c r="BA196" s="1412">
        <f ca="1">IF(ISERROR(VLOOKUP(VLOOKUP($A196, 'E4 TB Allocation Details'!$A$18:$L$205, MATCH("Misc ID", 'E4 TB Allocation Details'!$A$18:$L$18, 0),FALSE), 'E2 Allocators'!$B$15:$W$361, MATCH('O5 Details by Class &amp; Accounts'!BA$18, 'E2 Allocators'!$B$15:$W$15, 0),FALSE)*$E196), 0, VLOOKUP(VLOOKUP($A196, 'E4 TB Allocation Details'!$A$18:$L$205, MATCH("Misc ID", 'E4 TB Allocation Details'!$A$18:$L$18, 0),FALSE), 'E2 Allocators'!$B$15:$W$361, MATCH('O5 Details by Class &amp; Accounts'!BA$18, 'E2 Allocators'!$B$15:$W$15, 0),FALSE)*$E196)</f>
        <v>0</v>
      </c>
      <c r="BB196" s="1412">
        <f ca="1">IF(ISERROR(VLOOKUP(VLOOKUP($A196, 'E4 TB Allocation Details'!$A$18:$L$205, MATCH("Misc ID", 'E4 TB Allocation Details'!$A$18:$L$18, 0),FALSE), 'E2 Allocators'!$B$15:$W$361, MATCH('O5 Details by Class &amp; Accounts'!BB$18, 'E2 Allocators'!$B$15:$W$15, 0),FALSE)*$E196), 0, VLOOKUP(VLOOKUP($A196, 'E4 TB Allocation Details'!$A$18:$L$205, MATCH("Misc ID", 'E4 TB Allocation Details'!$A$18:$L$18, 0),FALSE), 'E2 Allocators'!$B$15:$W$361, MATCH('O5 Details by Class &amp; Accounts'!BB$18, 'E2 Allocators'!$B$15:$W$15, 0),FALSE)*$E196)</f>
        <v>0</v>
      </c>
      <c r="BC196" s="1412">
        <f ca="1">IF(ISERROR(VLOOKUP(VLOOKUP($A196, 'E4 TB Allocation Details'!$A$18:$L$205, MATCH("Misc ID", 'E4 TB Allocation Details'!$A$18:$L$18, 0),FALSE), 'E2 Allocators'!$B$15:$W$361, MATCH('O5 Details by Class &amp; Accounts'!BC$18, 'E2 Allocators'!$B$15:$W$15, 0),FALSE)*$E196), 0, VLOOKUP(VLOOKUP($A196, 'E4 TB Allocation Details'!$A$18:$L$205, MATCH("Misc ID", 'E4 TB Allocation Details'!$A$18:$L$18, 0),FALSE), 'E2 Allocators'!$B$15:$W$361, MATCH('O5 Details by Class &amp; Accounts'!BC$18, 'E2 Allocators'!$B$15:$W$15, 0),FALSE)*$E196)</f>
        <v>0</v>
      </c>
      <c r="BD196" s="1412">
        <f ca="1">IF(ISERROR(VLOOKUP(VLOOKUP($A196, 'E4 TB Allocation Details'!$A$18:$L$205, MATCH("Misc ID", 'E4 TB Allocation Details'!$A$18:$L$18, 0),FALSE), 'E2 Allocators'!$B$15:$W$361, MATCH('O5 Details by Class &amp; Accounts'!BD$18, 'E2 Allocators'!$B$15:$W$15, 0),FALSE)*$E196), 0, VLOOKUP(VLOOKUP($A196, 'E4 TB Allocation Details'!$A$18:$L$205, MATCH("Misc ID", 'E4 TB Allocation Details'!$A$18:$L$18, 0),FALSE), 'E2 Allocators'!$B$15:$W$361, MATCH('O5 Details by Class &amp; Accounts'!BD$18, 'E2 Allocators'!$B$15:$W$15, 0),FALSE)*$E196)</f>
        <v>0</v>
      </c>
      <c r="BE196" s="1412">
        <f ca="1">IF(ISERROR(VLOOKUP(VLOOKUP($A196, 'E4 TB Allocation Details'!$A$18:$L$205, MATCH("Misc ID", 'E4 TB Allocation Details'!$A$18:$L$18, 0),FALSE), 'E2 Allocators'!$B$15:$W$361, MATCH('O5 Details by Class &amp; Accounts'!BE$18, 'E2 Allocators'!$B$15:$W$15, 0),FALSE)*$E196), 0, VLOOKUP(VLOOKUP($A196, 'E4 TB Allocation Details'!$A$18:$L$205, MATCH("Misc ID", 'E4 TB Allocation Details'!$A$18:$L$18, 0),FALSE), 'E2 Allocators'!$B$15:$W$361, MATCH('O5 Details by Class &amp; Accounts'!BE$18, 'E2 Allocators'!$B$15:$W$15, 0),FALSE)*$E196)</f>
        <v>0</v>
      </c>
      <c r="BF196" s="1412">
        <f ca="1">IF(ISERROR(VLOOKUP(VLOOKUP($A196, 'E4 TB Allocation Details'!$A$18:$L$205, MATCH("Misc ID", 'E4 TB Allocation Details'!$A$18:$L$18, 0),FALSE), 'E2 Allocators'!$B$15:$W$361, MATCH('O5 Details by Class &amp; Accounts'!BF$18, 'E2 Allocators'!$B$15:$W$15, 0),FALSE)*$E196), 0, VLOOKUP(VLOOKUP($A196, 'E4 TB Allocation Details'!$A$18:$L$205, MATCH("Misc ID", 'E4 TB Allocation Details'!$A$18:$L$18, 0),FALSE), 'E2 Allocators'!$B$15:$W$361, MATCH('O5 Details by Class &amp; Accounts'!BF$18, 'E2 Allocators'!$B$15:$W$15, 0),FALSE)*$E196)</f>
        <v>0</v>
      </c>
      <c r="BG196" s="1412">
        <f ca="1">IF(ISERROR(VLOOKUP(VLOOKUP($A196, 'E4 TB Allocation Details'!$A$18:$L$205, MATCH("Misc ID", 'E4 TB Allocation Details'!$A$18:$L$18, 0),FALSE), 'E2 Allocators'!$B$15:$W$361, MATCH('O5 Details by Class &amp; Accounts'!BG$18, 'E2 Allocators'!$B$15:$W$15, 0),FALSE)*$E196), 0, VLOOKUP(VLOOKUP($A196, 'E4 TB Allocation Details'!$A$18:$L$205, MATCH("Misc ID", 'E4 TB Allocation Details'!$A$18:$L$18, 0),FALSE), 'E2 Allocators'!$B$15:$W$361, MATCH('O5 Details by Class &amp; Accounts'!BG$18, 'E2 Allocators'!$B$15:$W$15, 0),FALSE)*$E196)</f>
        <v>0</v>
      </c>
      <c r="BH196" s="1412">
        <f ca="1">IF(ISERROR(VLOOKUP(VLOOKUP($A196, 'E4 TB Allocation Details'!$A$18:$L$205, MATCH("Misc ID", 'E4 TB Allocation Details'!$A$18:$L$18, 0),FALSE), 'E2 Allocators'!$B$15:$W$361, MATCH('O5 Details by Class &amp; Accounts'!BH$18, 'E2 Allocators'!$B$15:$W$15, 0),FALSE)*$E196), 0, VLOOKUP(VLOOKUP($A196, 'E4 TB Allocation Details'!$A$18:$L$205, MATCH("Misc ID", 'E4 TB Allocation Details'!$A$18:$L$18, 0),FALSE), 'E2 Allocators'!$B$15:$W$361, MATCH('O5 Details by Class &amp; Accounts'!BH$18, 'E2 Allocators'!$B$15:$W$15, 0),FALSE)*$E196)</f>
        <v>0</v>
      </c>
      <c r="BI196" s="1412">
        <f ca="1">IF(ISERROR(VLOOKUP(VLOOKUP($A196, 'E4 TB Allocation Details'!$A$18:$L$205, MATCH("Misc ID", 'E4 TB Allocation Details'!$A$18:$L$18, 0),FALSE), 'E2 Allocators'!$B$15:$W$361, MATCH('O5 Details by Class &amp; Accounts'!BI$18, 'E2 Allocators'!$B$15:$W$15, 0),FALSE)*$E196), 0, VLOOKUP(VLOOKUP($A196, 'E4 TB Allocation Details'!$A$18:$L$205, MATCH("Misc ID", 'E4 TB Allocation Details'!$A$18:$L$18, 0),FALSE), 'E2 Allocators'!$B$15:$W$361, MATCH('O5 Details by Class &amp; Accounts'!BI$18, 'E2 Allocators'!$B$15:$W$15, 0),FALSE)*$E196)</f>
        <v>0</v>
      </c>
      <c r="BJ196" s="1412">
        <f ca="1">IF(ISERROR(VLOOKUP(VLOOKUP($A196, 'E4 TB Allocation Details'!$A$18:$L$205, MATCH("Misc ID", 'E4 TB Allocation Details'!$A$18:$L$18, 0),FALSE), 'E2 Allocators'!$B$15:$W$361, MATCH('O5 Details by Class &amp; Accounts'!BJ$18, 'E2 Allocators'!$B$15:$W$15, 0),FALSE)*$E196), 0, VLOOKUP(VLOOKUP($A196, 'E4 TB Allocation Details'!$A$18:$L$205, MATCH("Misc ID", 'E4 TB Allocation Details'!$A$18:$L$18, 0),FALSE), 'E2 Allocators'!$B$15:$W$361, MATCH('O5 Details by Class &amp; Accounts'!BJ$18, 'E2 Allocators'!$B$15:$W$15, 0),FALSE)*$E196)</f>
        <v>0</v>
      </c>
      <c r="BK196" s="1412">
        <f ca="1">IF(ISERROR(VLOOKUP(VLOOKUP($A196, 'E4 TB Allocation Details'!$A$18:$L$205, MATCH("Misc ID", 'E4 TB Allocation Details'!$A$18:$L$18, 0),FALSE), 'E2 Allocators'!$B$15:$W$361, MATCH('O5 Details by Class &amp; Accounts'!BK$18, 'E2 Allocators'!$B$15:$W$15, 0),FALSE)*$E196), 0, VLOOKUP(VLOOKUP($A196, 'E4 TB Allocation Details'!$A$18:$L$205, MATCH("Misc ID", 'E4 TB Allocation Details'!$A$18:$L$18, 0),FALSE), 'E2 Allocators'!$B$15:$W$361, MATCH('O5 Details by Class &amp; Accounts'!BK$18, 'E2 Allocators'!$B$15:$W$15, 0),FALSE)*$E196)</f>
        <v>0</v>
      </c>
      <c r="BL196" s="1412">
        <f ca="1">IF(ISERROR(VLOOKUP(VLOOKUP($A196, 'E4 TB Allocation Details'!$A$18:$L$205, MATCH("Misc ID", 'E4 TB Allocation Details'!$A$18:$L$18, 0),FALSE), 'E2 Allocators'!$B$15:$W$361, MATCH('O5 Details by Class &amp; Accounts'!BL$18, 'E2 Allocators'!$B$15:$W$15, 0),FALSE)*$E196), 0, VLOOKUP(VLOOKUP($A196, 'E4 TB Allocation Details'!$A$18:$L$205, MATCH("Misc ID", 'E4 TB Allocation Details'!$A$18:$L$18, 0),FALSE), 'E2 Allocators'!$B$15:$W$361, MATCH('O5 Details by Class &amp; Accounts'!BL$18, 'E2 Allocators'!$B$15:$W$15, 0),FALSE)*$E196)</f>
        <v>0</v>
      </c>
      <c r="BM196" s="1412">
        <f ca="1">IF(ISERROR(VLOOKUP(VLOOKUP($A196, 'E4 TB Allocation Details'!$A$18:$L$205, MATCH("Misc ID", 'E4 TB Allocation Details'!$A$18:$L$18, 0),FALSE), 'E2 Allocators'!$B$15:$W$361, MATCH('O5 Details by Class &amp; Accounts'!BM$18, 'E2 Allocators'!$B$15:$W$15, 0),FALSE)*$E196), 0, VLOOKUP(VLOOKUP($A196, 'E4 TB Allocation Details'!$A$18:$L$205, MATCH("Misc ID", 'E4 TB Allocation Details'!$A$18:$L$18, 0),FALSE), 'E2 Allocators'!$B$15:$W$361, MATCH('O5 Details by Class &amp; Accounts'!BM$18, 'E2 Allocators'!$B$15:$W$15, 0),FALSE)*$E196)</f>
        <v>0</v>
      </c>
      <c r="BN196" s="1412">
        <f ca="1">IF(ISERROR(VLOOKUP(VLOOKUP($A196, 'E4 TB Allocation Details'!$A$18:$L$205, MATCH("Misc ID", 'E4 TB Allocation Details'!$A$18:$L$18, 0),FALSE), 'E2 Allocators'!$B$15:$W$361, MATCH('O5 Details by Class &amp; Accounts'!BN$18, 'E2 Allocators'!$B$15:$W$15, 0),FALSE)*$E196), 0, VLOOKUP(VLOOKUP($A196, 'E4 TB Allocation Details'!$A$18:$L$205, MATCH("Misc ID", 'E4 TB Allocation Details'!$A$18:$L$18, 0),FALSE), 'E2 Allocators'!$B$15:$W$361, MATCH('O5 Details by Class &amp; Accounts'!BN$18, 'E2 Allocators'!$B$15:$W$15, 0),FALSE)*$E196)</f>
        <v>0</v>
      </c>
      <c r="BO196" s="1412">
        <f ca="1">IF(ISERROR(VLOOKUP(VLOOKUP($A196, 'E4 TB Allocation Details'!$A$18:$L$205, MATCH("Misc ID", 'E4 TB Allocation Details'!$A$18:$L$18, 0),FALSE), 'E2 Allocators'!$B$15:$W$361, MATCH('O5 Details by Class &amp; Accounts'!BO$18, 'E2 Allocators'!$B$15:$W$15, 0),FALSE)*$E196), 0, VLOOKUP(VLOOKUP($A196, 'E4 TB Allocation Details'!$A$18:$L$205, MATCH("Misc ID", 'E4 TB Allocation Details'!$A$18:$L$18, 0),FALSE), 'E2 Allocators'!$B$15:$W$361, MATCH('O5 Details by Class &amp; Accounts'!BO$18, 'E2 Allocators'!$B$15:$W$15, 0),FALSE)*$E196)</f>
        <v>0</v>
      </c>
      <c r="BP196" s="1412">
        <f ca="1">IF(ISERROR(VLOOKUP(VLOOKUP($A196, 'E4 TB Allocation Details'!$A$18:$L$205, MATCH("Misc ID", 'E4 TB Allocation Details'!$A$18:$L$18, 0),FALSE), 'E2 Allocators'!$B$15:$W$361, MATCH('O5 Details by Class &amp; Accounts'!BP$18, 'E2 Allocators'!$B$15:$W$15, 0),FALSE)*$E196), 0, VLOOKUP(VLOOKUP($A196, 'E4 TB Allocation Details'!$A$18:$L$205, MATCH("Misc ID", 'E4 TB Allocation Details'!$A$18:$L$18, 0),FALSE), 'E2 Allocators'!$B$15:$W$361, MATCH('O5 Details by Class &amp; Accounts'!BP$18, 'E2 Allocators'!$B$15:$W$15, 0),FALSE)*$E196)</f>
        <v>0</v>
      </c>
      <c r="BQ196" s="1412">
        <f ca="1">IF(ISERROR(VLOOKUP(VLOOKUP($A196, 'E4 TB Allocation Details'!$A$18:$L$205, MATCH("Misc ID", 'E4 TB Allocation Details'!$A$18:$L$18, 0),FALSE), 'E2 Allocators'!$B$15:$W$361, MATCH('O5 Details by Class &amp; Accounts'!BQ$18, 'E2 Allocators'!$B$15:$W$15, 0),FALSE)*$E196), 0, VLOOKUP(VLOOKUP($A196, 'E4 TB Allocation Details'!$A$18:$L$205, MATCH("Misc ID", 'E4 TB Allocation Details'!$A$18:$L$18, 0),FALSE), 'E2 Allocators'!$B$15:$W$361, MATCH('O5 Details by Class &amp; Accounts'!BQ$18, 'E2 Allocators'!$B$15:$W$15, 0),FALSE)*$E196)</f>
        <v>0</v>
      </c>
      <c r="BR196" s="1412">
        <f ca="1">IF(ISERROR(VLOOKUP(VLOOKUP($A196, 'E4 TB Allocation Details'!$A$18:$L$205, MATCH("Misc ID", 'E4 TB Allocation Details'!$A$18:$L$18, 0),FALSE), 'E2 Allocators'!$B$15:$W$361, MATCH('O5 Details by Class &amp; Accounts'!BR$18, 'E2 Allocators'!$B$15:$W$15, 0),FALSE)*$E196), 0, VLOOKUP(VLOOKUP($A196, 'E4 TB Allocation Details'!$A$18:$L$205, MATCH("Misc ID", 'E4 TB Allocation Details'!$A$18:$L$18, 0),FALSE), 'E2 Allocators'!$B$15:$W$361, MATCH('O5 Details by Class &amp; Accounts'!BR$18, 'E2 Allocators'!$B$15:$W$15, 0),FALSE)*$E196)</f>
        <v>0</v>
      </c>
      <c r="BS196" s="1412">
        <f t="shared" si="41"/>
        <v>0</v>
      </c>
      <c r="BT196" s="1412">
        <f ca="1">IF(ISERROR(VLOOKUP(VLOOKUP($A196, 'E4 TB Allocation Details'!$A$18:$L$205, MATCH("A &amp; G ID", 'E4 TB Allocation Details'!$A$18:$L$18, 0),FALSE), 'E2 Allocators'!$B$15:$W$361, MATCH('O5 Details by Class &amp; Accounts'!BT$18, 'E2 Allocators'!$B$15:$W$15, 0),FALSE)*$E196), 0, VLOOKUP(VLOOKUP($A196, 'E4 TB Allocation Details'!$A$18:$L$205, MATCH("A &amp; G ID", 'E4 TB Allocation Details'!$A$18:$L$18, 0),FALSE), 'E2 Allocators'!$B$15:$W$361, MATCH('O5 Details by Class &amp; Accounts'!BT$18, 'E2 Allocators'!$B$15:$W$15, 0),FALSE)*$E196)</f>
        <v>0</v>
      </c>
      <c r="BU196" s="1412">
        <f ca="1">IF(ISERROR(VLOOKUP(VLOOKUP($A196, 'E4 TB Allocation Details'!$A$18:$L$205, MATCH("A &amp; G ID", 'E4 TB Allocation Details'!$A$18:$L$18, 0),FALSE), 'E2 Allocators'!$B$15:$W$361, MATCH('O5 Details by Class &amp; Accounts'!BU$18, 'E2 Allocators'!$B$15:$W$15, 0),FALSE)*$E196), 0, VLOOKUP(VLOOKUP($A196, 'E4 TB Allocation Details'!$A$18:$L$205, MATCH("A &amp; G ID", 'E4 TB Allocation Details'!$A$18:$L$18, 0),FALSE), 'E2 Allocators'!$B$15:$W$361, MATCH('O5 Details by Class &amp; Accounts'!BU$18, 'E2 Allocators'!$B$15:$W$15, 0),FALSE)*$E196)</f>
        <v>0</v>
      </c>
      <c r="BV196" s="1412">
        <f ca="1">IF(ISERROR(VLOOKUP(VLOOKUP($A196, 'E4 TB Allocation Details'!$A$18:$L$205, MATCH("A &amp; G ID", 'E4 TB Allocation Details'!$A$18:$L$18, 0),FALSE), 'E2 Allocators'!$B$15:$W$361, MATCH('O5 Details by Class &amp; Accounts'!BV$18, 'E2 Allocators'!$B$15:$W$15, 0),FALSE)*$E196), 0, VLOOKUP(VLOOKUP($A196, 'E4 TB Allocation Details'!$A$18:$L$205, MATCH("A &amp; G ID", 'E4 TB Allocation Details'!$A$18:$L$18, 0),FALSE), 'E2 Allocators'!$B$15:$W$361, MATCH('O5 Details by Class &amp; Accounts'!BV$18, 'E2 Allocators'!$B$15:$W$15, 0),FALSE)*$E196)</f>
        <v>0</v>
      </c>
      <c r="BW196" s="1412">
        <f ca="1">IF(ISERROR(VLOOKUP(VLOOKUP($A196, 'E4 TB Allocation Details'!$A$18:$L$205, MATCH("A &amp; G ID", 'E4 TB Allocation Details'!$A$18:$L$18, 0),FALSE), 'E2 Allocators'!$B$15:$W$361, MATCH('O5 Details by Class &amp; Accounts'!BW$18, 'E2 Allocators'!$B$15:$W$15, 0),FALSE)*$E196), 0, VLOOKUP(VLOOKUP($A196, 'E4 TB Allocation Details'!$A$18:$L$205, MATCH("A &amp; G ID", 'E4 TB Allocation Details'!$A$18:$L$18, 0),FALSE), 'E2 Allocators'!$B$15:$W$361, MATCH('O5 Details by Class &amp; Accounts'!BW$18, 'E2 Allocators'!$B$15:$W$15, 0),FALSE)*$E196)</f>
        <v>0</v>
      </c>
      <c r="BX196" s="1412">
        <f ca="1">IF(ISERROR(VLOOKUP(VLOOKUP($A196, 'E4 TB Allocation Details'!$A$18:$L$205, MATCH("A &amp; G ID", 'E4 TB Allocation Details'!$A$18:$L$18, 0),FALSE), 'E2 Allocators'!$B$15:$W$361, MATCH('O5 Details by Class &amp; Accounts'!BX$18, 'E2 Allocators'!$B$15:$W$15, 0),FALSE)*$E196), 0, VLOOKUP(VLOOKUP($A196, 'E4 TB Allocation Details'!$A$18:$L$205, MATCH("A &amp; G ID", 'E4 TB Allocation Details'!$A$18:$L$18, 0),FALSE), 'E2 Allocators'!$B$15:$W$361, MATCH('O5 Details by Class &amp; Accounts'!BX$18, 'E2 Allocators'!$B$15:$W$15, 0),FALSE)*$E196)</f>
        <v>0</v>
      </c>
      <c r="BY196" s="1412">
        <f ca="1">IF(ISERROR(VLOOKUP(VLOOKUP($A196, 'E4 TB Allocation Details'!$A$18:$L$205, MATCH("A &amp; G ID", 'E4 TB Allocation Details'!$A$18:$L$18, 0),FALSE), 'E2 Allocators'!$B$15:$W$361, MATCH('O5 Details by Class &amp; Accounts'!BY$18, 'E2 Allocators'!$B$15:$W$15, 0),FALSE)*$E196), 0, VLOOKUP(VLOOKUP($A196, 'E4 TB Allocation Details'!$A$18:$L$205, MATCH("A &amp; G ID", 'E4 TB Allocation Details'!$A$18:$L$18, 0),FALSE), 'E2 Allocators'!$B$15:$W$361, MATCH('O5 Details by Class &amp; Accounts'!BY$18, 'E2 Allocators'!$B$15:$W$15, 0),FALSE)*$E196)</f>
        <v>0</v>
      </c>
      <c r="BZ196" s="1412">
        <f ca="1">IF(ISERROR(VLOOKUP(VLOOKUP($A196, 'E4 TB Allocation Details'!$A$18:$L$205, MATCH("A &amp; G ID", 'E4 TB Allocation Details'!$A$18:$L$18, 0),FALSE), 'E2 Allocators'!$B$15:$W$361, MATCH('O5 Details by Class &amp; Accounts'!BZ$18, 'E2 Allocators'!$B$15:$W$15, 0),FALSE)*$E196), 0, VLOOKUP(VLOOKUP($A196, 'E4 TB Allocation Details'!$A$18:$L$205, MATCH("A &amp; G ID", 'E4 TB Allocation Details'!$A$18:$L$18, 0),FALSE), 'E2 Allocators'!$B$15:$W$361, MATCH('O5 Details by Class &amp; Accounts'!BZ$18, 'E2 Allocators'!$B$15:$W$15, 0),FALSE)*$E196)</f>
        <v>0</v>
      </c>
      <c r="CA196" s="1412">
        <f ca="1">IF(ISERROR(VLOOKUP(VLOOKUP($A196, 'E4 TB Allocation Details'!$A$18:$L$205, MATCH("A &amp; G ID", 'E4 TB Allocation Details'!$A$18:$L$18, 0),FALSE), 'E2 Allocators'!$B$15:$W$361, MATCH('O5 Details by Class &amp; Accounts'!CA$18, 'E2 Allocators'!$B$15:$W$15, 0),FALSE)*$E196), 0, VLOOKUP(VLOOKUP($A196, 'E4 TB Allocation Details'!$A$18:$L$205, MATCH("A &amp; G ID", 'E4 TB Allocation Details'!$A$18:$L$18, 0),FALSE), 'E2 Allocators'!$B$15:$W$361, MATCH('O5 Details by Class &amp; Accounts'!CA$18, 'E2 Allocators'!$B$15:$W$15, 0),FALSE)*$E196)</f>
        <v>0</v>
      </c>
      <c r="CB196" s="1412">
        <f ca="1">IF(ISERROR(VLOOKUP(VLOOKUP($A196, 'E4 TB Allocation Details'!$A$18:$L$205, MATCH("A &amp; G ID", 'E4 TB Allocation Details'!$A$18:$L$18, 0),FALSE), 'E2 Allocators'!$B$15:$W$361, MATCH('O5 Details by Class &amp; Accounts'!CB$18, 'E2 Allocators'!$B$15:$W$15, 0),FALSE)*$E196), 0, VLOOKUP(VLOOKUP($A196, 'E4 TB Allocation Details'!$A$18:$L$205, MATCH("A &amp; G ID", 'E4 TB Allocation Details'!$A$18:$L$18, 0),FALSE), 'E2 Allocators'!$B$15:$W$361, MATCH('O5 Details by Class &amp; Accounts'!CB$18, 'E2 Allocators'!$B$15:$W$15, 0),FALSE)*$E196)</f>
        <v>0</v>
      </c>
      <c r="CC196" s="1412">
        <f ca="1">IF(ISERROR(VLOOKUP(VLOOKUP($A196, 'E4 TB Allocation Details'!$A$18:$L$205, MATCH("A &amp; G ID", 'E4 TB Allocation Details'!$A$18:$L$18, 0),FALSE), 'E2 Allocators'!$B$15:$W$361, MATCH('O5 Details by Class &amp; Accounts'!CC$18, 'E2 Allocators'!$B$15:$W$15, 0),FALSE)*$E196), 0, VLOOKUP(VLOOKUP($A196, 'E4 TB Allocation Details'!$A$18:$L$205, MATCH("A &amp; G ID", 'E4 TB Allocation Details'!$A$18:$L$18, 0),FALSE), 'E2 Allocators'!$B$15:$W$361, MATCH('O5 Details by Class &amp; Accounts'!CC$18, 'E2 Allocators'!$B$15:$W$15, 0),FALSE)*$E196)</f>
        <v>0</v>
      </c>
      <c r="CD196" s="1412">
        <f ca="1">IF(ISERROR(VLOOKUP(VLOOKUP($A196, 'E4 TB Allocation Details'!$A$18:$L$205, MATCH("A &amp; G ID", 'E4 TB Allocation Details'!$A$18:$L$18, 0),FALSE), 'E2 Allocators'!$B$15:$W$361, MATCH('O5 Details by Class &amp; Accounts'!CD$18, 'E2 Allocators'!$B$15:$W$15, 0),FALSE)*$E196), 0, VLOOKUP(VLOOKUP($A196, 'E4 TB Allocation Details'!$A$18:$L$205, MATCH("A &amp; G ID", 'E4 TB Allocation Details'!$A$18:$L$18, 0),FALSE), 'E2 Allocators'!$B$15:$W$361, MATCH('O5 Details by Class &amp; Accounts'!CD$18, 'E2 Allocators'!$B$15:$W$15, 0),FALSE)*$E196)</f>
        <v>0</v>
      </c>
      <c r="CE196" s="1412">
        <f ca="1">IF(ISERROR(VLOOKUP(VLOOKUP($A196, 'E4 TB Allocation Details'!$A$18:$L$205, MATCH("A &amp; G ID", 'E4 TB Allocation Details'!$A$18:$L$18, 0),FALSE), 'E2 Allocators'!$B$15:$W$361, MATCH('O5 Details by Class &amp; Accounts'!CE$18, 'E2 Allocators'!$B$15:$W$15, 0),FALSE)*$E196), 0, VLOOKUP(VLOOKUP($A196, 'E4 TB Allocation Details'!$A$18:$L$205, MATCH("A &amp; G ID", 'E4 TB Allocation Details'!$A$18:$L$18, 0),FALSE), 'E2 Allocators'!$B$15:$W$361, MATCH('O5 Details by Class &amp; Accounts'!CE$18, 'E2 Allocators'!$B$15:$W$15, 0),FALSE)*$E196)</f>
        <v>0</v>
      </c>
      <c r="CF196" s="1412">
        <f ca="1">IF(ISERROR(VLOOKUP(VLOOKUP($A196, 'E4 TB Allocation Details'!$A$18:$L$205, MATCH("A &amp; G ID", 'E4 TB Allocation Details'!$A$18:$L$18, 0),FALSE), 'E2 Allocators'!$B$15:$W$361, MATCH('O5 Details by Class &amp; Accounts'!CF$18, 'E2 Allocators'!$B$15:$W$15, 0),FALSE)*$E196), 0, VLOOKUP(VLOOKUP($A196, 'E4 TB Allocation Details'!$A$18:$L$205, MATCH("A &amp; G ID", 'E4 TB Allocation Details'!$A$18:$L$18, 0),FALSE), 'E2 Allocators'!$B$15:$W$361, MATCH('O5 Details by Class &amp; Accounts'!CF$18, 'E2 Allocators'!$B$15:$W$15, 0),FALSE)*$E196)</f>
        <v>0</v>
      </c>
      <c r="CG196" s="1412">
        <f ca="1">IF(ISERROR(VLOOKUP(VLOOKUP($A196, 'E4 TB Allocation Details'!$A$18:$L$205, MATCH("A &amp; G ID", 'E4 TB Allocation Details'!$A$18:$L$18, 0),FALSE), 'E2 Allocators'!$B$15:$W$361, MATCH('O5 Details by Class &amp; Accounts'!CG$18, 'E2 Allocators'!$B$15:$W$15, 0),FALSE)*$E196), 0, VLOOKUP(VLOOKUP($A196, 'E4 TB Allocation Details'!$A$18:$L$205, MATCH("A &amp; G ID", 'E4 TB Allocation Details'!$A$18:$L$18, 0),FALSE), 'E2 Allocators'!$B$15:$W$361, MATCH('O5 Details by Class &amp; Accounts'!CG$18, 'E2 Allocators'!$B$15:$W$15, 0),FALSE)*$E196)</f>
        <v>0</v>
      </c>
      <c r="CH196" s="1412">
        <f ca="1">IF(ISERROR(VLOOKUP(VLOOKUP($A196, 'E4 TB Allocation Details'!$A$18:$L$205, MATCH("A &amp; G ID", 'E4 TB Allocation Details'!$A$18:$L$18, 0),FALSE), 'E2 Allocators'!$B$15:$W$361, MATCH('O5 Details by Class &amp; Accounts'!CH$18, 'E2 Allocators'!$B$15:$W$15, 0),FALSE)*$E196), 0, VLOOKUP(VLOOKUP($A196, 'E4 TB Allocation Details'!$A$18:$L$205, MATCH("A &amp; G ID", 'E4 TB Allocation Details'!$A$18:$L$18, 0),FALSE), 'E2 Allocators'!$B$15:$W$361, MATCH('O5 Details by Class &amp; Accounts'!CH$18, 'E2 Allocators'!$B$15:$W$15, 0),FALSE)*$E196)</f>
        <v>0</v>
      </c>
      <c r="CI196" s="1412">
        <f ca="1">IF(ISERROR(VLOOKUP(VLOOKUP($A196, 'E4 TB Allocation Details'!$A$18:$L$205, MATCH("A &amp; G ID", 'E4 TB Allocation Details'!$A$18:$L$18, 0),FALSE), 'E2 Allocators'!$B$15:$W$361, MATCH('O5 Details by Class &amp; Accounts'!CI$18, 'E2 Allocators'!$B$15:$W$15, 0),FALSE)*$E196), 0, VLOOKUP(VLOOKUP($A196, 'E4 TB Allocation Details'!$A$18:$L$205, MATCH("A &amp; G ID", 'E4 TB Allocation Details'!$A$18:$L$18, 0),FALSE), 'E2 Allocators'!$B$15:$W$361, MATCH('O5 Details by Class &amp; Accounts'!CI$18, 'E2 Allocators'!$B$15:$W$15, 0),FALSE)*$E196)</f>
        <v>0</v>
      </c>
      <c r="CJ196" s="1412">
        <f ca="1">IF(ISERROR(VLOOKUP(VLOOKUP($A196, 'E4 TB Allocation Details'!$A$18:$L$205, MATCH("A &amp; G ID", 'E4 TB Allocation Details'!$A$18:$L$18, 0),FALSE), 'E2 Allocators'!$B$15:$W$361, MATCH('O5 Details by Class &amp; Accounts'!CJ$18, 'E2 Allocators'!$B$15:$W$15, 0),FALSE)*$E196), 0, VLOOKUP(VLOOKUP($A196, 'E4 TB Allocation Details'!$A$18:$L$205, MATCH("A &amp; G ID", 'E4 TB Allocation Details'!$A$18:$L$18, 0),FALSE), 'E2 Allocators'!$B$15:$W$361, MATCH('O5 Details by Class &amp; Accounts'!CJ$18, 'E2 Allocators'!$B$15:$W$15, 0),FALSE)*$E196)</f>
        <v>0</v>
      </c>
      <c r="CK196" s="1412">
        <f ca="1">IF(ISERROR(VLOOKUP(VLOOKUP($A196, 'E4 TB Allocation Details'!$A$18:$L$205, MATCH("A &amp; G ID", 'E4 TB Allocation Details'!$A$18:$L$18, 0),FALSE), 'E2 Allocators'!$B$15:$W$361, MATCH('O5 Details by Class &amp; Accounts'!CK$18, 'E2 Allocators'!$B$15:$W$15, 0),FALSE)*$E196), 0, VLOOKUP(VLOOKUP($A196, 'E4 TB Allocation Details'!$A$18:$L$205, MATCH("A &amp; G ID", 'E4 TB Allocation Details'!$A$18:$L$18, 0),FALSE), 'E2 Allocators'!$B$15:$W$361, MATCH('O5 Details by Class &amp; Accounts'!CK$18, 'E2 Allocators'!$B$15:$W$15, 0),FALSE)*$E196)</f>
        <v>0</v>
      </c>
      <c r="CL196" s="1412">
        <f ca="1">IF(ISERROR(VLOOKUP(VLOOKUP($A196, 'E4 TB Allocation Details'!$A$18:$L$205, MATCH("A &amp; G ID", 'E4 TB Allocation Details'!$A$18:$L$18, 0),FALSE), 'E2 Allocators'!$B$15:$W$361, MATCH('O5 Details by Class &amp; Accounts'!CL$18, 'E2 Allocators'!$B$15:$W$15, 0),FALSE)*$E196), 0, VLOOKUP(VLOOKUP($A196, 'E4 TB Allocation Details'!$A$18:$L$205, MATCH("A &amp; G ID", 'E4 TB Allocation Details'!$A$18:$L$18, 0),FALSE), 'E2 Allocators'!$B$15:$W$361, MATCH('O5 Details by Class &amp; Accounts'!CL$18, 'E2 Allocators'!$B$15:$W$15, 0),FALSE)*$E196)</f>
        <v>0</v>
      </c>
      <c r="CM196" s="1412">
        <f ca="1">IF(ISERROR(VLOOKUP(VLOOKUP($A196, 'E4 TB Allocation Details'!$A$18:$L$205, MATCH("A &amp; G ID", 'E4 TB Allocation Details'!$A$18:$L$18, 0),FALSE), 'E2 Allocators'!$B$15:$W$361, MATCH('O5 Details by Class &amp; Accounts'!CM$18, 'E2 Allocators'!$B$15:$W$15, 0),FALSE)*$E196), 0, VLOOKUP(VLOOKUP($A196, 'E4 TB Allocation Details'!$A$18:$L$205, MATCH("A &amp; G ID", 'E4 TB Allocation Details'!$A$18:$L$18, 0),FALSE), 'E2 Allocators'!$B$15:$W$361, MATCH('O5 Details by Class &amp; Accounts'!CM$18, 'E2 Allocators'!$B$15:$W$15, 0),FALSE)*$E196)</f>
        <v>0</v>
      </c>
      <c r="CN196" s="1412">
        <f t="shared" si="45"/>
        <v>0</v>
      </c>
      <c r="CO196" s="1792">
        <f t="shared" si="43"/>
        <v>0</v>
      </c>
      <c r="CQ196" s="2087" t="s">
        <v>675</v>
      </c>
    </row>
    <row r="197" spans="1:95" s="81" customFormat="1" ht="12.75">
      <c r="A197" s="1170">
        <v>5735</v>
      </c>
      <c r="B197" s="452" t="s">
        <v>377</v>
      </c>
      <c r="C197" s="1789">
        <f ca="1">IF(ISERROR(VLOOKUP($A197,'I3 TB Data'!$A$23:$H$458,MATCH('O5 Details by Class &amp; Accounts'!$C$18, 'I3 TB Data'!$A$23:$H$23,0),0)), 0, VLOOKUP($A197,'I3 TB Data'!$A$23:$H$458,MATCH('O5 Details by Class &amp; Accounts'!$C$18,'I3 TB Data'!$A$23:$H$23,0),0))</f>
        <v>0</v>
      </c>
      <c r="D197" s="1790"/>
      <c r="E197" s="1789">
        <f t="shared" si="46"/>
        <v>0</v>
      </c>
      <c r="F197" s="1791"/>
      <c r="G197" s="1791"/>
      <c r="H197" s="1412"/>
      <c r="I197" s="1412"/>
      <c r="J197" s="1412"/>
      <c r="K197" s="1412"/>
      <c r="L197" s="1412"/>
      <c r="M197" s="1412"/>
      <c r="N197" s="1412"/>
      <c r="O197" s="1412"/>
      <c r="P197" s="1412"/>
      <c r="Q197" s="1412"/>
      <c r="R197" s="1412"/>
      <c r="S197" s="1412"/>
      <c r="T197" s="1412"/>
      <c r="U197" s="1412"/>
      <c r="V197" s="1412"/>
      <c r="W197" s="1412"/>
      <c r="X197" s="1412"/>
      <c r="Y197" s="1412"/>
      <c r="Z197" s="1412"/>
      <c r="AA197" s="1412"/>
      <c r="AB197" s="1412"/>
      <c r="AC197" s="1412"/>
      <c r="AD197" s="1412"/>
      <c r="AE197" s="1412"/>
      <c r="AF197" s="1412"/>
      <c r="AG197" s="1412"/>
      <c r="AH197" s="1412"/>
      <c r="AI197" s="1412"/>
      <c r="AJ197" s="1412"/>
      <c r="AK197" s="1412"/>
      <c r="AL197" s="1412"/>
      <c r="AM197" s="1412"/>
      <c r="AN197" s="1412"/>
      <c r="AO197" s="1412"/>
      <c r="AP197" s="1412"/>
      <c r="AQ197" s="1412"/>
      <c r="AR197" s="1412"/>
      <c r="AS197" s="1412"/>
      <c r="AT197" s="1412"/>
      <c r="AU197" s="1412"/>
      <c r="AV197" s="1412"/>
      <c r="AW197" s="1412"/>
      <c r="AX197" s="1412"/>
      <c r="AY197" s="1412">
        <f ca="1">IF(ISERROR(VLOOKUP(VLOOKUP($A197, 'E4 TB Allocation Details'!$A$18:$L$205, MATCH("Misc ID", 'E4 TB Allocation Details'!$A$18:$L$18, 0),FALSE), 'E2 Allocators'!$B$15:$W$361, MATCH('O5 Details by Class &amp; Accounts'!AY$18, 'E2 Allocators'!$B$15:$W$15, 0),FALSE)*$E197), 0, VLOOKUP(VLOOKUP($A197, 'E4 TB Allocation Details'!$A$18:$L$205, MATCH("Misc ID", 'E4 TB Allocation Details'!$A$18:$L$18, 0),FALSE), 'E2 Allocators'!$B$15:$W$361, MATCH('O5 Details by Class &amp; Accounts'!AY$18, 'E2 Allocators'!$B$15:$W$15, 0),FALSE)*$E197)</f>
        <v>0</v>
      </c>
      <c r="AZ197" s="1412">
        <f ca="1">IF(ISERROR(VLOOKUP(VLOOKUP($A197, 'E4 TB Allocation Details'!$A$18:$L$205, MATCH("Misc ID", 'E4 TB Allocation Details'!$A$18:$L$18, 0),FALSE), 'E2 Allocators'!$B$15:$W$361, MATCH('O5 Details by Class &amp; Accounts'!AZ$18, 'E2 Allocators'!$B$15:$W$15, 0),FALSE)*$E197), 0, VLOOKUP(VLOOKUP($A197, 'E4 TB Allocation Details'!$A$18:$L$205, MATCH("Misc ID", 'E4 TB Allocation Details'!$A$18:$L$18, 0),FALSE), 'E2 Allocators'!$B$15:$W$361, MATCH('O5 Details by Class &amp; Accounts'!AZ$18, 'E2 Allocators'!$B$15:$W$15, 0),FALSE)*$E197)</f>
        <v>0</v>
      </c>
      <c r="BA197" s="1412">
        <f ca="1">IF(ISERROR(VLOOKUP(VLOOKUP($A197, 'E4 TB Allocation Details'!$A$18:$L$205, MATCH("Misc ID", 'E4 TB Allocation Details'!$A$18:$L$18, 0),FALSE), 'E2 Allocators'!$B$15:$W$361, MATCH('O5 Details by Class &amp; Accounts'!BA$18, 'E2 Allocators'!$B$15:$W$15, 0),FALSE)*$E197), 0, VLOOKUP(VLOOKUP($A197, 'E4 TB Allocation Details'!$A$18:$L$205, MATCH("Misc ID", 'E4 TB Allocation Details'!$A$18:$L$18, 0),FALSE), 'E2 Allocators'!$B$15:$W$361, MATCH('O5 Details by Class &amp; Accounts'!BA$18, 'E2 Allocators'!$B$15:$W$15, 0),FALSE)*$E197)</f>
        <v>0</v>
      </c>
      <c r="BB197" s="1412">
        <f ca="1">IF(ISERROR(VLOOKUP(VLOOKUP($A197, 'E4 TB Allocation Details'!$A$18:$L$205, MATCH("Misc ID", 'E4 TB Allocation Details'!$A$18:$L$18, 0),FALSE), 'E2 Allocators'!$B$15:$W$361, MATCH('O5 Details by Class &amp; Accounts'!BB$18, 'E2 Allocators'!$B$15:$W$15, 0),FALSE)*$E197), 0, VLOOKUP(VLOOKUP($A197, 'E4 TB Allocation Details'!$A$18:$L$205, MATCH("Misc ID", 'E4 TB Allocation Details'!$A$18:$L$18, 0),FALSE), 'E2 Allocators'!$B$15:$W$361, MATCH('O5 Details by Class &amp; Accounts'!BB$18, 'E2 Allocators'!$B$15:$W$15, 0),FALSE)*$E197)</f>
        <v>0</v>
      </c>
      <c r="BC197" s="1412">
        <f ca="1">IF(ISERROR(VLOOKUP(VLOOKUP($A197, 'E4 TB Allocation Details'!$A$18:$L$205, MATCH("Misc ID", 'E4 TB Allocation Details'!$A$18:$L$18, 0),FALSE), 'E2 Allocators'!$B$15:$W$361, MATCH('O5 Details by Class &amp; Accounts'!BC$18, 'E2 Allocators'!$B$15:$W$15, 0),FALSE)*$E197), 0, VLOOKUP(VLOOKUP($A197, 'E4 TB Allocation Details'!$A$18:$L$205, MATCH("Misc ID", 'E4 TB Allocation Details'!$A$18:$L$18, 0),FALSE), 'E2 Allocators'!$B$15:$W$361, MATCH('O5 Details by Class &amp; Accounts'!BC$18, 'E2 Allocators'!$B$15:$W$15, 0),FALSE)*$E197)</f>
        <v>0</v>
      </c>
      <c r="BD197" s="1412">
        <f ca="1">IF(ISERROR(VLOOKUP(VLOOKUP($A197, 'E4 TB Allocation Details'!$A$18:$L$205, MATCH("Misc ID", 'E4 TB Allocation Details'!$A$18:$L$18, 0),FALSE), 'E2 Allocators'!$B$15:$W$361, MATCH('O5 Details by Class &amp; Accounts'!BD$18, 'E2 Allocators'!$B$15:$W$15, 0),FALSE)*$E197), 0, VLOOKUP(VLOOKUP($A197, 'E4 TB Allocation Details'!$A$18:$L$205, MATCH("Misc ID", 'E4 TB Allocation Details'!$A$18:$L$18, 0),FALSE), 'E2 Allocators'!$B$15:$W$361, MATCH('O5 Details by Class &amp; Accounts'!BD$18, 'E2 Allocators'!$B$15:$W$15, 0),FALSE)*$E197)</f>
        <v>0</v>
      </c>
      <c r="BE197" s="1412">
        <f ca="1">IF(ISERROR(VLOOKUP(VLOOKUP($A197, 'E4 TB Allocation Details'!$A$18:$L$205, MATCH("Misc ID", 'E4 TB Allocation Details'!$A$18:$L$18, 0),FALSE), 'E2 Allocators'!$B$15:$W$361, MATCH('O5 Details by Class &amp; Accounts'!BE$18, 'E2 Allocators'!$B$15:$W$15, 0),FALSE)*$E197), 0, VLOOKUP(VLOOKUP($A197, 'E4 TB Allocation Details'!$A$18:$L$205, MATCH("Misc ID", 'E4 TB Allocation Details'!$A$18:$L$18, 0),FALSE), 'E2 Allocators'!$B$15:$W$361, MATCH('O5 Details by Class &amp; Accounts'!BE$18, 'E2 Allocators'!$B$15:$W$15, 0),FALSE)*$E197)</f>
        <v>0</v>
      </c>
      <c r="BF197" s="1412">
        <f ca="1">IF(ISERROR(VLOOKUP(VLOOKUP($A197, 'E4 TB Allocation Details'!$A$18:$L$205, MATCH("Misc ID", 'E4 TB Allocation Details'!$A$18:$L$18, 0),FALSE), 'E2 Allocators'!$B$15:$W$361, MATCH('O5 Details by Class &amp; Accounts'!BF$18, 'E2 Allocators'!$B$15:$W$15, 0),FALSE)*$E197), 0, VLOOKUP(VLOOKUP($A197, 'E4 TB Allocation Details'!$A$18:$L$205, MATCH("Misc ID", 'E4 TB Allocation Details'!$A$18:$L$18, 0),FALSE), 'E2 Allocators'!$B$15:$W$361, MATCH('O5 Details by Class &amp; Accounts'!BF$18, 'E2 Allocators'!$B$15:$W$15, 0),FALSE)*$E197)</f>
        <v>0</v>
      </c>
      <c r="BG197" s="1412">
        <f ca="1">IF(ISERROR(VLOOKUP(VLOOKUP($A197, 'E4 TB Allocation Details'!$A$18:$L$205, MATCH("Misc ID", 'E4 TB Allocation Details'!$A$18:$L$18, 0),FALSE), 'E2 Allocators'!$B$15:$W$361, MATCH('O5 Details by Class &amp; Accounts'!BG$18, 'E2 Allocators'!$B$15:$W$15, 0),FALSE)*$E197), 0, VLOOKUP(VLOOKUP($A197, 'E4 TB Allocation Details'!$A$18:$L$205, MATCH("Misc ID", 'E4 TB Allocation Details'!$A$18:$L$18, 0),FALSE), 'E2 Allocators'!$B$15:$W$361, MATCH('O5 Details by Class &amp; Accounts'!BG$18, 'E2 Allocators'!$B$15:$W$15, 0),FALSE)*$E197)</f>
        <v>0</v>
      </c>
      <c r="BH197" s="1412">
        <f ca="1">IF(ISERROR(VLOOKUP(VLOOKUP($A197, 'E4 TB Allocation Details'!$A$18:$L$205, MATCH("Misc ID", 'E4 TB Allocation Details'!$A$18:$L$18, 0),FALSE), 'E2 Allocators'!$B$15:$W$361, MATCH('O5 Details by Class &amp; Accounts'!BH$18, 'E2 Allocators'!$B$15:$W$15, 0),FALSE)*$E197), 0, VLOOKUP(VLOOKUP($A197, 'E4 TB Allocation Details'!$A$18:$L$205, MATCH("Misc ID", 'E4 TB Allocation Details'!$A$18:$L$18, 0),FALSE), 'E2 Allocators'!$B$15:$W$361, MATCH('O5 Details by Class &amp; Accounts'!BH$18, 'E2 Allocators'!$B$15:$W$15, 0),FALSE)*$E197)</f>
        <v>0</v>
      </c>
      <c r="BI197" s="1412">
        <f ca="1">IF(ISERROR(VLOOKUP(VLOOKUP($A197, 'E4 TB Allocation Details'!$A$18:$L$205, MATCH("Misc ID", 'E4 TB Allocation Details'!$A$18:$L$18, 0),FALSE), 'E2 Allocators'!$B$15:$W$361, MATCH('O5 Details by Class &amp; Accounts'!BI$18, 'E2 Allocators'!$B$15:$W$15, 0),FALSE)*$E197), 0, VLOOKUP(VLOOKUP($A197, 'E4 TB Allocation Details'!$A$18:$L$205, MATCH("Misc ID", 'E4 TB Allocation Details'!$A$18:$L$18, 0),FALSE), 'E2 Allocators'!$B$15:$W$361, MATCH('O5 Details by Class &amp; Accounts'!BI$18, 'E2 Allocators'!$B$15:$W$15, 0),FALSE)*$E197)</f>
        <v>0</v>
      </c>
      <c r="BJ197" s="1412">
        <f ca="1">IF(ISERROR(VLOOKUP(VLOOKUP($A197, 'E4 TB Allocation Details'!$A$18:$L$205, MATCH("Misc ID", 'E4 TB Allocation Details'!$A$18:$L$18, 0),FALSE), 'E2 Allocators'!$B$15:$W$361, MATCH('O5 Details by Class &amp; Accounts'!BJ$18, 'E2 Allocators'!$B$15:$W$15, 0),FALSE)*$E197), 0, VLOOKUP(VLOOKUP($A197, 'E4 TB Allocation Details'!$A$18:$L$205, MATCH("Misc ID", 'E4 TB Allocation Details'!$A$18:$L$18, 0),FALSE), 'E2 Allocators'!$B$15:$W$361, MATCH('O5 Details by Class &amp; Accounts'!BJ$18, 'E2 Allocators'!$B$15:$W$15, 0),FALSE)*$E197)</f>
        <v>0</v>
      </c>
      <c r="BK197" s="1412">
        <f ca="1">IF(ISERROR(VLOOKUP(VLOOKUP($A197, 'E4 TB Allocation Details'!$A$18:$L$205, MATCH("Misc ID", 'E4 TB Allocation Details'!$A$18:$L$18, 0),FALSE), 'E2 Allocators'!$B$15:$W$361, MATCH('O5 Details by Class &amp; Accounts'!BK$18, 'E2 Allocators'!$B$15:$W$15, 0),FALSE)*$E197), 0, VLOOKUP(VLOOKUP($A197, 'E4 TB Allocation Details'!$A$18:$L$205, MATCH("Misc ID", 'E4 TB Allocation Details'!$A$18:$L$18, 0),FALSE), 'E2 Allocators'!$B$15:$W$361, MATCH('O5 Details by Class &amp; Accounts'!BK$18, 'E2 Allocators'!$B$15:$W$15, 0),FALSE)*$E197)</f>
        <v>0</v>
      </c>
      <c r="BL197" s="1412">
        <f ca="1">IF(ISERROR(VLOOKUP(VLOOKUP($A197, 'E4 TB Allocation Details'!$A$18:$L$205, MATCH("Misc ID", 'E4 TB Allocation Details'!$A$18:$L$18, 0),FALSE), 'E2 Allocators'!$B$15:$W$361, MATCH('O5 Details by Class &amp; Accounts'!BL$18, 'E2 Allocators'!$B$15:$W$15, 0),FALSE)*$E197), 0, VLOOKUP(VLOOKUP($A197, 'E4 TB Allocation Details'!$A$18:$L$205, MATCH("Misc ID", 'E4 TB Allocation Details'!$A$18:$L$18, 0),FALSE), 'E2 Allocators'!$B$15:$W$361, MATCH('O5 Details by Class &amp; Accounts'!BL$18, 'E2 Allocators'!$B$15:$W$15, 0),FALSE)*$E197)</f>
        <v>0</v>
      </c>
      <c r="BM197" s="1412">
        <f ca="1">IF(ISERROR(VLOOKUP(VLOOKUP($A197, 'E4 TB Allocation Details'!$A$18:$L$205, MATCH("Misc ID", 'E4 TB Allocation Details'!$A$18:$L$18, 0),FALSE), 'E2 Allocators'!$B$15:$W$361, MATCH('O5 Details by Class &amp; Accounts'!BM$18, 'E2 Allocators'!$B$15:$W$15, 0),FALSE)*$E197), 0, VLOOKUP(VLOOKUP($A197, 'E4 TB Allocation Details'!$A$18:$L$205, MATCH("Misc ID", 'E4 TB Allocation Details'!$A$18:$L$18, 0),FALSE), 'E2 Allocators'!$B$15:$W$361, MATCH('O5 Details by Class &amp; Accounts'!BM$18, 'E2 Allocators'!$B$15:$W$15, 0),FALSE)*$E197)</f>
        <v>0</v>
      </c>
      <c r="BN197" s="1412">
        <f ca="1">IF(ISERROR(VLOOKUP(VLOOKUP($A197, 'E4 TB Allocation Details'!$A$18:$L$205, MATCH("Misc ID", 'E4 TB Allocation Details'!$A$18:$L$18, 0),FALSE), 'E2 Allocators'!$B$15:$W$361, MATCH('O5 Details by Class &amp; Accounts'!BN$18, 'E2 Allocators'!$B$15:$W$15, 0),FALSE)*$E197), 0, VLOOKUP(VLOOKUP($A197, 'E4 TB Allocation Details'!$A$18:$L$205, MATCH("Misc ID", 'E4 TB Allocation Details'!$A$18:$L$18, 0),FALSE), 'E2 Allocators'!$B$15:$W$361, MATCH('O5 Details by Class &amp; Accounts'!BN$18, 'E2 Allocators'!$B$15:$W$15, 0),FALSE)*$E197)</f>
        <v>0</v>
      </c>
      <c r="BO197" s="1412">
        <f ca="1">IF(ISERROR(VLOOKUP(VLOOKUP($A197, 'E4 TB Allocation Details'!$A$18:$L$205, MATCH("Misc ID", 'E4 TB Allocation Details'!$A$18:$L$18, 0),FALSE), 'E2 Allocators'!$B$15:$W$361, MATCH('O5 Details by Class &amp; Accounts'!BO$18, 'E2 Allocators'!$B$15:$W$15, 0),FALSE)*$E197), 0, VLOOKUP(VLOOKUP($A197, 'E4 TB Allocation Details'!$A$18:$L$205, MATCH("Misc ID", 'E4 TB Allocation Details'!$A$18:$L$18, 0),FALSE), 'E2 Allocators'!$B$15:$W$361, MATCH('O5 Details by Class &amp; Accounts'!BO$18, 'E2 Allocators'!$B$15:$W$15, 0),FALSE)*$E197)</f>
        <v>0</v>
      </c>
      <c r="BP197" s="1412">
        <f ca="1">IF(ISERROR(VLOOKUP(VLOOKUP($A197, 'E4 TB Allocation Details'!$A$18:$L$205, MATCH("Misc ID", 'E4 TB Allocation Details'!$A$18:$L$18, 0),FALSE), 'E2 Allocators'!$B$15:$W$361, MATCH('O5 Details by Class &amp; Accounts'!BP$18, 'E2 Allocators'!$B$15:$W$15, 0),FALSE)*$E197), 0, VLOOKUP(VLOOKUP($A197, 'E4 TB Allocation Details'!$A$18:$L$205, MATCH("Misc ID", 'E4 TB Allocation Details'!$A$18:$L$18, 0),FALSE), 'E2 Allocators'!$B$15:$W$361, MATCH('O5 Details by Class &amp; Accounts'!BP$18, 'E2 Allocators'!$B$15:$W$15, 0),FALSE)*$E197)</f>
        <v>0</v>
      </c>
      <c r="BQ197" s="1412">
        <f ca="1">IF(ISERROR(VLOOKUP(VLOOKUP($A197, 'E4 TB Allocation Details'!$A$18:$L$205, MATCH("Misc ID", 'E4 TB Allocation Details'!$A$18:$L$18, 0),FALSE), 'E2 Allocators'!$B$15:$W$361, MATCH('O5 Details by Class &amp; Accounts'!BQ$18, 'E2 Allocators'!$B$15:$W$15, 0),FALSE)*$E197), 0, VLOOKUP(VLOOKUP($A197, 'E4 TB Allocation Details'!$A$18:$L$205, MATCH("Misc ID", 'E4 TB Allocation Details'!$A$18:$L$18, 0),FALSE), 'E2 Allocators'!$B$15:$W$361, MATCH('O5 Details by Class &amp; Accounts'!BQ$18, 'E2 Allocators'!$B$15:$W$15, 0),FALSE)*$E197)</f>
        <v>0</v>
      </c>
      <c r="BR197" s="1412">
        <f ca="1">IF(ISERROR(VLOOKUP(VLOOKUP($A197, 'E4 TB Allocation Details'!$A$18:$L$205, MATCH("Misc ID", 'E4 TB Allocation Details'!$A$18:$L$18, 0),FALSE), 'E2 Allocators'!$B$15:$W$361, MATCH('O5 Details by Class &amp; Accounts'!BR$18, 'E2 Allocators'!$B$15:$W$15, 0),FALSE)*$E197), 0, VLOOKUP(VLOOKUP($A197, 'E4 TB Allocation Details'!$A$18:$L$205, MATCH("Misc ID", 'E4 TB Allocation Details'!$A$18:$L$18, 0),FALSE), 'E2 Allocators'!$B$15:$W$361, MATCH('O5 Details by Class &amp; Accounts'!BR$18, 'E2 Allocators'!$B$15:$W$15, 0),FALSE)*$E197)</f>
        <v>0</v>
      </c>
      <c r="BS197" s="1412">
        <f t="shared" si="41"/>
        <v>0</v>
      </c>
      <c r="BT197" s="1412">
        <f ca="1">IF(ISERROR(VLOOKUP(VLOOKUP($A197, 'E4 TB Allocation Details'!$A$18:$L$205, MATCH("A &amp; G ID", 'E4 TB Allocation Details'!$A$18:$L$18, 0),FALSE), 'E2 Allocators'!$B$15:$W$361, MATCH('O5 Details by Class &amp; Accounts'!BT$18, 'E2 Allocators'!$B$15:$W$15, 0),FALSE)*$E197), 0, VLOOKUP(VLOOKUP($A197, 'E4 TB Allocation Details'!$A$18:$L$205, MATCH("A &amp; G ID", 'E4 TB Allocation Details'!$A$18:$L$18, 0),FALSE), 'E2 Allocators'!$B$15:$W$361, MATCH('O5 Details by Class &amp; Accounts'!BT$18, 'E2 Allocators'!$B$15:$W$15, 0),FALSE)*$E197)</f>
        <v>0</v>
      </c>
      <c r="BU197" s="1412">
        <f ca="1">IF(ISERROR(VLOOKUP(VLOOKUP($A197, 'E4 TB Allocation Details'!$A$18:$L$205, MATCH("A &amp; G ID", 'E4 TB Allocation Details'!$A$18:$L$18, 0),FALSE), 'E2 Allocators'!$B$15:$W$361, MATCH('O5 Details by Class &amp; Accounts'!BU$18, 'E2 Allocators'!$B$15:$W$15, 0),FALSE)*$E197), 0, VLOOKUP(VLOOKUP($A197, 'E4 TB Allocation Details'!$A$18:$L$205, MATCH("A &amp; G ID", 'E4 TB Allocation Details'!$A$18:$L$18, 0),FALSE), 'E2 Allocators'!$B$15:$W$361, MATCH('O5 Details by Class &amp; Accounts'!BU$18, 'E2 Allocators'!$B$15:$W$15, 0),FALSE)*$E197)</f>
        <v>0</v>
      </c>
      <c r="BV197" s="1412">
        <f ca="1">IF(ISERROR(VLOOKUP(VLOOKUP($A197, 'E4 TB Allocation Details'!$A$18:$L$205, MATCH("A &amp; G ID", 'E4 TB Allocation Details'!$A$18:$L$18, 0),FALSE), 'E2 Allocators'!$B$15:$W$361, MATCH('O5 Details by Class &amp; Accounts'!BV$18, 'E2 Allocators'!$B$15:$W$15, 0),FALSE)*$E197), 0, VLOOKUP(VLOOKUP($A197, 'E4 TB Allocation Details'!$A$18:$L$205, MATCH("A &amp; G ID", 'E4 TB Allocation Details'!$A$18:$L$18, 0),FALSE), 'E2 Allocators'!$B$15:$W$361, MATCH('O5 Details by Class &amp; Accounts'!BV$18, 'E2 Allocators'!$B$15:$W$15, 0),FALSE)*$E197)</f>
        <v>0</v>
      </c>
      <c r="BW197" s="1412">
        <f ca="1">IF(ISERROR(VLOOKUP(VLOOKUP($A197, 'E4 TB Allocation Details'!$A$18:$L$205, MATCH("A &amp; G ID", 'E4 TB Allocation Details'!$A$18:$L$18, 0),FALSE), 'E2 Allocators'!$B$15:$W$361, MATCH('O5 Details by Class &amp; Accounts'!BW$18, 'E2 Allocators'!$B$15:$W$15, 0),FALSE)*$E197), 0, VLOOKUP(VLOOKUP($A197, 'E4 TB Allocation Details'!$A$18:$L$205, MATCH("A &amp; G ID", 'E4 TB Allocation Details'!$A$18:$L$18, 0),FALSE), 'E2 Allocators'!$B$15:$W$361, MATCH('O5 Details by Class &amp; Accounts'!BW$18, 'E2 Allocators'!$B$15:$W$15, 0),FALSE)*$E197)</f>
        <v>0</v>
      </c>
      <c r="BX197" s="1412">
        <f ca="1">IF(ISERROR(VLOOKUP(VLOOKUP($A197, 'E4 TB Allocation Details'!$A$18:$L$205, MATCH("A &amp; G ID", 'E4 TB Allocation Details'!$A$18:$L$18, 0),FALSE), 'E2 Allocators'!$B$15:$W$361, MATCH('O5 Details by Class &amp; Accounts'!BX$18, 'E2 Allocators'!$B$15:$W$15, 0),FALSE)*$E197), 0, VLOOKUP(VLOOKUP($A197, 'E4 TB Allocation Details'!$A$18:$L$205, MATCH("A &amp; G ID", 'E4 TB Allocation Details'!$A$18:$L$18, 0),FALSE), 'E2 Allocators'!$B$15:$W$361, MATCH('O5 Details by Class &amp; Accounts'!BX$18, 'E2 Allocators'!$B$15:$W$15, 0),FALSE)*$E197)</f>
        <v>0</v>
      </c>
      <c r="BY197" s="1412">
        <f ca="1">IF(ISERROR(VLOOKUP(VLOOKUP($A197, 'E4 TB Allocation Details'!$A$18:$L$205, MATCH("A &amp; G ID", 'E4 TB Allocation Details'!$A$18:$L$18, 0),FALSE), 'E2 Allocators'!$B$15:$W$361, MATCH('O5 Details by Class &amp; Accounts'!BY$18, 'E2 Allocators'!$B$15:$W$15, 0),FALSE)*$E197), 0, VLOOKUP(VLOOKUP($A197, 'E4 TB Allocation Details'!$A$18:$L$205, MATCH("A &amp; G ID", 'E4 TB Allocation Details'!$A$18:$L$18, 0),FALSE), 'E2 Allocators'!$B$15:$W$361, MATCH('O5 Details by Class &amp; Accounts'!BY$18, 'E2 Allocators'!$B$15:$W$15, 0),FALSE)*$E197)</f>
        <v>0</v>
      </c>
      <c r="BZ197" s="1412">
        <f ca="1">IF(ISERROR(VLOOKUP(VLOOKUP($A197, 'E4 TB Allocation Details'!$A$18:$L$205, MATCH("A &amp; G ID", 'E4 TB Allocation Details'!$A$18:$L$18, 0),FALSE), 'E2 Allocators'!$B$15:$W$361, MATCH('O5 Details by Class &amp; Accounts'!BZ$18, 'E2 Allocators'!$B$15:$W$15, 0),FALSE)*$E197), 0, VLOOKUP(VLOOKUP($A197, 'E4 TB Allocation Details'!$A$18:$L$205, MATCH("A &amp; G ID", 'E4 TB Allocation Details'!$A$18:$L$18, 0),FALSE), 'E2 Allocators'!$B$15:$W$361, MATCH('O5 Details by Class &amp; Accounts'!BZ$18, 'E2 Allocators'!$B$15:$W$15, 0),FALSE)*$E197)</f>
        <v>0</v>
      </c>
      <c r="CA197" s="1412">
        <f ca="1">IF(ISERROR(VLOOKUP(VLOOKUP($A197, 'E4 TB Allocation Details'!$A$18:$L$205, MATCH("A &amp; G ID", 'E4 TB Allocation Details'!$A$18:$L$18, 0),FALSE), 'E2 Allocators'!$B$15:$W$361, MATCH('O5 Details by Class &amp; Accounts'!CA$18, 'E2 Allocators'!$B$15:$W$15, 0),FALSE)*$E197), 0, VLOOKUP(VLOOKUP($A197, 'E4 TB Allocation Details'!$A$18:$L$205, MATCH("A &amp; G ID", 'E4 TB Allocation Details'!$A$18:$L$18, 0),FALSE), 'E2 Allocators'!$B$15:$W$361, MATCH('O5 Details by Class &amp; Accounts'!CA$18, 'E2 Allocators'!$B$15:$W$15, 0),FALSE)*$E197)</f>
        <v>0</v>
      </c>
      <c r="CB197" s="1412">
        <f ca="1">IF(ISERROR(VLOOKUP(VLOOKUP($A197, 'E4 TB Allocation Details'!$A$18:$L$205, MATCH("A &amp; G ID", 'E4 TB Allocation Details'!$A$18:$L$18, 0),FALSE), 'E2 Allocators'!$B$15:$W$361, MATCH('O5 Details by Class &amp; Accounts'!CB$18, 'E2 Allocators'!$B$15:$W$15, 0),FALSE)*$E197), 0, VLOOKUP(VLOOKUP($A197, 'E4 TB Allocation Details'!$A$18:$L$205, MATCH("A &amp; G ID", 'E4 TB Allocation Details'!$A$18:$L$18, 0),FALSE), 'E2 Allocators'!$B$15:$W$361, MATCH('O5 Details by Class &amp; Accounts'!CB$18, 'E2 Allocators'!$B$15:$W$15, 0),FALSE)*$E197)</f>
        <v>0</v>
      </c>
      <c r="CC197" s="1412">
        <f ca="1">IF(ISERROR(VLOOKUP(VLOOKUP($A197, 'E4 TB Allocation Details'!$A$18:$L$205, MATCH("A &amp; G ID", 'E4 TB Allocation Details'!$A$18:$L$18, 0),FALSE), 'E2 Allocators'!$B$15:$W$361, MATCH('O5 Details by Class &amp; Accounts'!CC$18, 'E2 Allocators'!$B$15:$W$15, 0),FALSE)*$E197), 0, VLOOKUP(VLOOKUP($A197, 'E4 TB Allocation Details'!$A$18:$L$205, MATCH("A &amp; G ID", 'E4 TB Allocation Details'!$A$18:$L$18, 0),FALSE), 'E2 Allocators'!$B$15:$W$361, MATCH('O5 Details by Class &amp; Accounts'!CC$18, 'E2 Allocators'!$B$15:$W$15, 0),FALSE)*$E197)</f>
        <v>0</v>
      </c>
      <c r="CD197" s="1412">
        <f ca="1">IF(ISERROR(VLOOKUP(VLOOKUP($A197, 'E4 TB Allocation Details'!$A$18:$L$205, MATCH("A &amp; G ID", 'E4 TB Allocation Details'!$A$18:$L$18, 0),FALSE), 'E2 Allocators'!$B$15:$W$361, MATCH('O5 Details by Class &amp; Accounts'!CD$18, 'E2 Allocators'!$B$15:$W$15, 0),FALSE)*$E197), 0, VLOOKUP(VLOOKUP($A197, 'E4 TB Allocation Details'!$A$18:$L$205, MATCH("A &amp; G ID", 'E4 TB Allocation Details'!$A$18:$L$18, 0),FALSE), 'E2 Allocators'!$B$15:$W$361, MATCH('O5 Details by Class &amp; Accounts'!CD$18, 'E2 Allocators'!$B$15:$W$15, 0),FALSE)*$E197)</f>
        <v>0</v>
      </c>
      <c r="CE197" s="1412">
        <f ca="1">IF(ISERROR(VLOOKUP(VLOOKUP($A197, 'E4 TB Allocation Details'!$A$18:$L$205, MATCH("A &amp; G ID", 'E4 TB Allocation Details'!$A$18:$L$18, 0),FALSE), 'E2 Allocators'!$B$15:$W$361, MATCH('O5 Details by Class &amp; Accounts'!CE$18, 'E2 Allocators'!$B$15:$W$15, 0),FALSE)*$E197), 0, VLOOKUP(VLOOKUP($A197, 'E4 TB Allocation Details'!$A$18:$L$205, MATCH("A &amp; G ID", 'E4 TB Allocation Details'!$A$18:$L$18, 0),FALSE), 'E2 Allocators'!$B$15:$W$361, MATCH('O5 Details by Class &amp; Accounts'!CE$18, 'E2 Allocators'!$B$15:$W$15, 0),FALSE)*$E197)</f>
        <v>0</v>
      </c>
      <c r="CF197" s="1412">
        <f ca="1">IF(ISERROR(VLOOKUP(VLOOKUP($A197, 'E4 TB Allocation Details'!$A$18:$L$205, MATCH("A &amp; G ID", 'E4 TB Allocation Details'!$A$18:$L$18, 0),FALSE), 'E2 Allocators'!$B$15:$W$361, MATCH('O5 Details by Class &amp; Accounts'!CF$18, 'E2 Allocators'!$B$15:$W$15, 0),FALSE)*$E197), 0, VLOOKUP(VLOOKUP($A197, 'E4 TB Allocation Details'!$A$18:$L$205, MATCH("A &amp; G ID", 'E4 TB Allocation Details'!$A$18:$L$18, 0),FALSE), 'E2 Allocators'!$B$15:$W$361, MATCH('O5 Details by Class &amp; Accounts'!CF$18, 'E2 Allocators'!$B$15:$W$15, 0),FALSE)*$E197)</f>
        <v>0</v>
      </c>
      <c r="CG197" s="1412">
        <f ca="1">IF(ISERROR(VLOOKUP(VLOOKUP($A197, 'E4 TB Allocation Details'!$A$18:$L$205, MATCH("A &amp; G ID", 'E4 TB Allocation Details'!$A$18:$L$18, 0),FALSE), 'E2 Allocators'!$B$15:$W$361, MATCH('O5 Details by Class &amp; Accounts'!CG$18, 'E2 Allocators'!$B$15:$W$15, 0),FALSE)*$E197), 0, VLOOKUP(VLOOKUP($A197, 'E4 TB Allocation Details'!$A$18:$L$205, MATCH("A &amp; G ID", 'E4 TB Allocation Details'!$A$18:$L$18, 0),FALSE), 'E2 Allocators'!$B$15:$W$361, MATCH('O5 Details by Class &amp; Accounts'!CG$18, 'E2 Allocators'!$B$15:$W$15, 0),FALSE)*$E197)</f>
        <v>0</v>
      </c>
      <c r="CH197" s="1412">
        <f ca="1">IF(ISERROR(VLOOKUP(VLOOKUP($A197, 'E4 TB Allocation Details'!$A$18:$L$205, MATCH("A &amp; G ID", 'E4 TB Allocation Details'!$A$18:$L$18, 0),FALSE), 'E2 Allocators'!$B$15:$W$361, MATCH('O5 Details by Class &amp; Accounts'!CH$18, 'E2 Allocators'!$B$15:$W$15, 0),FALSE)*$E197), 0, VLOOKUP(VLOOKUP($A197, 'E4 TB Allocation Details'!$A$18:$L$205, MATCH("A &amp; G ID", 'E4 TB Allocation Details'!$A$18:$L$18, 0),FALSE), 'E2 Allocators'!$B$15:$W$361, MATCH('O5 Details by Class &amp; Accounts'!CH$18, 'E2 Allocators'!$B$15:$W$15, 0),FALSE)*$E197)</f>
        <v>0</v>
      </c>
      <c r="CI197" s="1412">
        <f ca="1">IF(ISERROR(VLOOKUP(VLOOKUP($A197, 'E4 TB Allocation Details'!$A$18:$L$205, MATCH("A &amp; G ID", 'E4 TB Allocation Details'!$A$18:$L$18, 0),FALSE), 'E2 Allocators'!$B$15:$W$361, MATCH('O5 Details by Class &amp; Accounts'!CI$18, 'E2 Allocators'!$B$15:$W$15, 0),FALSE)*$E197), 0, VLOOKUP(VLOOKUP($A197, 'E4 TB Allocation Details'!$A$18:$L$205, MATCH("A &amp; G ID", 'E4 TB Allocation Details'!$A$18:$L$18, 0),FALSE), 'E2 Allocators'!$B$15:$W$361, MATCH('O5 Details by Class &amp; Accounts'!CI$18, 'E2 Allocators'!$B$15:$W$15, 0),FALSE)*$E197)</f>
        <v>0</v>
      </c>
      <c r="CJ197" s="1412">
        <f ca="1">IF(ISERROR(VLOOKUP(VLOOKUP($A197, 'E4 TB Allocation Details'!$A$18:$L$205, MATCH("A &amp; G ID", 'E4 TB Allocation Details'!$A$18:$L$18, 0),FALSE), 'E2 Allocators'!$B$15:$W$361, MATCH('O5 Details by Class &amp; Accounts'!CJ$18, 'E2 Allocators'!$B$15:$W$15, 0),FALSE)*$E197), 0, VLOOKUP(VLOOKUP($A197, 'E4 TB Allocation Details'!$A$18:$L$205, MATCH("A &amp; G ID", 'E4 TB Allocation Details'!$A$18:$L$18, 0),FALSE), 'E2 Allocators'!$B$15:$W$361, MATCH('O5 Details by Class &amp; Accounts'!CJ$18, 'E2 Allocators'!$B$15:$W$15, 0),FALSE)*$E197)</f>
        <v>0</v>
      </c>
      <c r="CK197" s="1412">
        <f ca="1">IF(ISERROR(VLOOKUP(VLOOKUP($A197, 'E4 TB Allocation Details'!$A$18:$L$205, MATCH("A &amp; G ID", 'E4 TB Allocation Details'!$A$18:$L$18, 0),FALSE), 'E2 Allocators'!$B$15:$W$361, MATCH('O5 Details by Class &amp; Accounts'!CK$18, 'E2 Allocators'!$B$15:$W$15, 0),FALSE)*$E197), 0, VLOOKUP(VLOOKUP($A197, 'E4 TB Allocation Details'!$A$18:$L$205, MATCH("A &amp; G ID", 'E4 TB Allocation Details'!$A$18:$L$18, 0),FALSE), 'E2 Allocators'!$B$15:$W$361, MATCH('O5 Details by Class &amp; Accounts'!CK$18, 'E2 Allocators'!$B$15:$W$15, 0),FALSE)*$E197)</f>
        <v>0</v>
      </c>
      <c r="CL197" s="1412">
        <f ca="1">IF(ISERROR(VLOOKUP(VLOOKUP($A197, 'E4 TB Allocation Details'!$A$18:$L$205, MATCH("A &amp; G ID", 'E4 TB Allocation Details'!$A$18:$L$18, 0),FALSE), 'E2 Allocators'!$B$15:$W$361, MATCH('O5 Details by Class &amp; Accounts'!CL$18, 'E2 Allocators'!$B$15:$W$15, 0),FALSE)*$E197), 0, VLOOKUP(VLOOKUP($A197, 'E4 TB Allocation Details'!$A$18:$L$205, MATCH("A &amp; G ID", 'E4 TB Allocation Details'!$A$18:$L$18, 0),FALSE), 'E2 Allocators'!$B$15:$W$361, MATCH('O5 Details by Class &amp; Accounts'!CL$18, 'E2 Allocators'!$B$15:$W$15, 0),FALSE)*$E197)</f>
        <v>0</v>
      </c>
      <c r="CM197" s="1412">
        <f ca="1">IF(ISERROR(VLOOKUP(VLOOKUP($A197, 'E4 TB Allocation Details'!$A$18:$L$205, MATCH("A &amp; G ID", 'E4 TB Allocation Details'!$A$18:$L$18, 0),FALSE), 'E2 Allocators'!$B$15:$W$361, MATCH('O5 Details by Class &amp; Accounts'!CM$18, 'E2 Allocators'!$B$15:$W$15, 0),FALSE)*$E197), 0, VLOOKUP(VLOOKUP($A197, 'E4 TB Allocation Details'!$A$18:$L$205, MATCH("A &amp; G ID", 'E4 TB Allocation Details'!$A$18:$L$18, 0),FALSE), 'E2 Allocators'!$B$15:$W$361, MATCH('O5 Details by Class &amp; Accounts'!CM$18, 'E2 Allocators'!$B$15:$W$15, 0),FALSE)*$E197)</f>
        <v>0</v>
      </c>
      <c r="CN197" s="1412">
        <f t="shared" si="45"/>
        <v>0</v>
      </c>
      <c r="CO197" s="1792">
        <f t="shared" si="43"/>
        <v>0</v>
      </c>
      <c r="CQ197" s="2087" t="s">
        <v>675</v>
      </c>
    </row>
    <row r="198" spans="1:95" s="81" customFormat="1" ht="12.75">
      <c r="A198" s="1170">
        <v>5740</v>
      </c>
      <c r="B198" s="452" t="s">
        <v>378</v>
      </c>
      <c r="C198" s="1789">
        <f ca="1">IF(ISERROR(VLOOKUP($A198,'I3 TB Data'!$A$23:$H$458,MATCH('O5 Details by Class &amp; Accounts'!$C$18, 'I3 TB Data'!$A$23:$H$23,0),0)), 0, VLOOKUP($A198,'I3 TB Data'!$A$23:$H$458,MATCH('O5 Details by Class &amp; Accounts'!$C$18,'I3 TB Data'!$A$23:$H$23,0),0))</f>
        <v>0</v>
      </c>
      <c r="D198" s="1790"/>
      <c r="E198" s="1789">
        <f t="shared" si="46"/>
        <v>0</v>
      </c>
      <c r="F198" s="1791"/>
      <c r="G198" s="1791"/>
      <c r="H198" s="1412"/>
      <c r="I198" s="1412"/>
      <c r="J198" s="1412"/>
      <c r="K198" s="1412"/>
      <c r="L198" s="1412"/>
      <c r="M198" s="1412"/>
      <c r="N198" s="1412"/>
      <c r="O198" s="1412"/>
      <c r="P198" s="1412"/>
      <c r="Q198" s="1412"/>
      <c r="R198" s="1412"/>
      <c r="S198" s="1412"/>
      <c r="T198" s="1412"/>
      <c r="U198" s="1412"/>
      <c r="V198" s="1412"/>
      <c r="W198" s="1412"/>
      <c r="X198" s="1412"/>
      <c r="Y198" s="1412"/>
      <c r="Z198" s="1412"/>
      <c r="AA198" s="1412"/>
      <c r="AB198" s="1412"/>
      <c r="AC198" s="1412"/>
      <c r="AD198" s="1412"/>
      <c r="AE198" s="1412"/>
      <c r="AF198" s="1412"/>
      <c r="AG198" s="1412"/>
      <c r="AH198" s="1412"/>
      <c r="AI198" s="1412"/>
      <c r="AJ198" s="1412"/>
      <c r="AK198" s="1412"/>
      <c r="AL198" s="1412"/>
      <c r="AM198" s="1412"/>
      <c r="AN198" s="1412"/>
      <c r="AO198" s="1412"/>
      <c r="AP198" s="1412"/>
      <c r="AQ198" s="1412"/>
      <c r="AR198" s="1412"/>
      <c r="AS198" s="1412"/>
      <c r="AT198" s="1412"/>
      <c r="AU198" s="1412"/>
      <c r="AV198" s="1412"/>
      <c r="AW198" s="1412"/>
      <c r="AX198" s="1412"/>
      <c r="AY198" s="1412">
        <f ca="1">IF(ISERROR(VLOOKUP(VLOOKUP($A198, 'E4 TB Allocation Details'!$A$18:$L$205, MATCH("Misc ID", 'E4 TB Allocation Details'!$A$18:$L$18, 0),FALSE), 'E2 Allocators'!$B$15:$W$361, MATCH('O5 Details by Class &amp; Accounts'!AY$18, 'E2 Allocators'!$B$15:$W$15, 0),FALSE)*$E198), 0, VLOOKUP(VLOOKUP($A198, 'E4 TB Allocation Details'!$A$18:$L$205, MATCH("Misc ID", 'E4 TB Allocation Details'!$A$18:$L$18, 0),FALSE), 'E2 Allocators'!$B$15:$W$361, MATCH('O5 Details by Class &amp; Accounts'!AY$18, 'E2 Allocators'!$B$15:$W$15, 0),FALSE)*$E198)</f>
        <v>0</v>
      </c>
      <c r="AZ198" s="1412">
        <f ca="1">IF(ISERROR(VLOOKUP(VLOOKUP($A198, 'E4 TB Allocation Details'!$A$18:$L$205, MATCH("Misc ID", 'E4 TB Allocation Details'!$A$18:$L$18, 0),FALSE), 'E2 Allocators'!$B$15:$W$361, MATCH('O5 Details by Class &amp; Accounts'!AZ$18, 'E2 Allocators'!$B$15:$W$15, 0),FALSE)*$E198), 0, VLOOKUP(VLOOKUP($A198, 'E4 TB Allocation Details'!$A$18:$L$205, MATCH("Misc ID", 'E4 TB Allocation Details'!$A$18:$L$18, 0),FALSE), 'E2 Allocators'!$B$15:$W$361, MATCH('O5 Details by Class &amp; Accounts'!AZ$18, 'E2 Allocators'!$B$15:$W$15, 0),FALSE)*$E198)</f>
        <v>0</v>
      </c>
      <c r="BA198" s="1412">
        <f ca="1">IF(ISERROR(VLOOKUP(VLOOKUP($A198, 'E4 TB Allocation Details'!$A$18:$L$205, MATCH("Misc ID", 'E4 TB Allocation Details'!$A$18:$L$18, 0),FALSE), 'E2 Allocators'!$B$15:$W$361, MATCH('O5 Details by Class &amp; Accounts'!BA$18, 'E2 Allocators'!$B$15:$W$15, 0),FALSE)*$E198), 0, VLOOKUP(VLOOKUP($A198, 'E4 TB Allocation Details'!$A$18:$L$205, MATCH("Misc ID", 'E4 TB Allocation Details'!$A$18:$L$18, 0),FALSE), 'E2 Allocators'!$B$15:$W$361, MATCH('O5 Details by Class &amp; Accounts'!BA$18, 'E2 Allocators'!$B$15:$W$15, 0),FALSE)*$E198)</f>
        <v>0</v>
      </c>
      <c r="BB198" s="1412">
        <f ca="1">IF(ISERROR(VLOOKUP(VLOOKUP($A198, 'E4 TB Allocation Details'!$A$18:$L$205, MATCH("Misc ID", 'E4 TB Allocation Details'!$A$18:$L$18, 0),FALSE), 'E2 Allocators'!$B$15:$W$361, MATCH('O5 Details by Class &amp; Accounts'!BB$18, 'E2 Allocators'!$B$15:$W$15, 0),FALSE)*$E198), 0, VLOOKUP(VLOOKUP($A198, 'E4 TB Allocation Details'!$A$18:$L$205, MATCH("Misc ID", 'E4 TB Allocation Details'!$A$18:$L$18, 0),FALSE), 'E2 Allocators'!$B$15:$W$361, MATCH('O5 Details by Class &amp; Accounts'!BB$18, 'E2 Allocators'!$B$15:$W$15, 0),FALSE)*$E198)</f>
        <v>0</v>
      </c>
      <c r="BC198" s="1412">
        <f ca="1">IF(ISERROR(VLOOKUP(VLOOKUP($A198, 'E4 TB Allocation Details'!$A$18:$L$205, MATCH("Misc ID", 'E4 TB Allocation Details'!$A$18:$L$18, 0),FALSE), 'E2 Allocators'!$B$15:$W$361, MATCH('O5 Details by Class &amp; Accounts'!BC$18, 'E2 Allocators'!$B$15:$W$15, 0),FALSE)*$E198), 0, VLOOKUP(VLOOKUP($A198, 'E4 TB Allocation Details'!$A$18:$L$205, MATCH("Misc ID", 'E4 TB Allocation Details'!$A$18:$L$18, 0),FALSE), 'E2 Allocators'!$B$15:$W$361, MATCH('O5 Details by Class &amp; Accounts'!BC$18, 'E2 Allocators'!$B$15:$W$15, 0),FALSE)*$E198)</f>
        <v>0</v>
      </c>
      <c r="BD198" s="1412">
        <f ca="1">IF(ISERROR(VLOOKUP(VLOOKUP($A198, 'E4 TB Allocation Details'!$A$18:$L$205, MATCH("Misc ID", 'E4 TB Allocation Details'!$A$18:$L$18, 0),FALSE), 'E2 Allocators'!$B$15:$W$361, MATCH('O5 Details by Class &amp; Accounts'!BD$18, 'E2 Allocators'!$B$15:$W$15, 0),FALSE)*$E198), 0, VLOOKUP(VLOOKUP($A198, 'E4 TB Allocation Details'!$A$18:$L$205, MATCH("Misc ID", 'E4 TB Allocation Details'!$A$18:$L$18, 0),FALSE), 'E2 Allocators'!$B$15:$W$361, MATCH('O5 Details by Class &amp; Accounts'!BD$18, 'E2 Allocators'!$B$15:$W$15, 0),FALSE)*$E198)</f>
        <v>0</v>
      </c>
      <c r="BE198" s="1412">
        <f ca="1">IF(ISERROR(VLOOKUP(VLOOKUP($A198, 'E4 TB Allocation Details'!$A$18:$L$205, MATCH("Misc ID", 'E4 TB Allocation Details'!$A$18:$L$18, 0),FALSE), 'E2 Allocators'!$B$15:$W$361, MATCH('O5 Details by Class &amp; Accounts'!BE$18, 'E2 Allocators'!$B$15:$W$15, 0),FALSE)*$E198), 0, VLOOKUP(VLOOKUP($A198, 'E4 TB Allocation Details'!$A$18:$L$205, MATCH("Misc ID", 'E4 TB Allocation Details'!$A$18:$L$18, 0),FALSE), 'E2 Allocators'!$B$15:$W$361, MATCH('O5 Details by Class &amp; Accounts'!BE$18, 'E2 Allocators'!$B$15:$W$15, 0),FALSE)*$E198)</f>
        <v>0</v>
      </c>
      <c r="BF198" s="1412">
        <f ca="1">IF(ISERROR(VLOOKUP(VLOOKUP($A198, 'E4 TB Allocation Details'!$A$18:$L$205, MATCH("Misc ID", 'E4 TB Allocation Details'!$A$18:$L$18, 0),FALSE), 'E2 Allocators'!$B$15:$W$361, MATCH('O5 Details by Class &amp; Accounts'!BF$18, 'E2 Allocators'!$B$15:$W$15, 0),FALSE)*$E198), 0, VLOOKUP(VLOOKUP($A198, 'E4 TB Allocation Details'!$A$18:$L$205, MATCH("Misc ID", 'E4 TB Allocation Details'!$A$18:$L$18, 0),FALSE), 'E2 Allocators'!$B$15:$W$361, MATCH('O5 Details by Class &amp; Accounts'!BF$18, 'E2 Allocators'!$B$15:$W$15, 0),FALSE)*$E198)</f>
        <v>0</v>
      </c>
      <c r="BG198" s="1412">
        <f ca="1">IF(ISERROR(VLOOKUP(VLOOKUP($A198, 'E4 TB Allocation Details'!$A$18:$L$205, MATCH("Misc ID", 'E4 TB Allocation Details'!$A$18:$L$18, 0),FALSE), 'E2 Allocators'!$B$15:$W$361, MATCH('O5 Details by Class &amp; Accounts'!BG$18, 'E2 Allocators'!$B$15:$W$15, 0),FALSE)*$E198), 0, VLOOKUP(VLOOKUP($A198, 'E4 TB Allocation Details'!$A$18:$L$205, MATCH("Misc ID", 'E4 TB Allocation Details'!$A$18:$L$18, 0),FALSE), 'E2 Allocators'!$B$15:$W$361, MATCH('O5 Details by Class &amp; Accounts'!BG$18, 'E2 Allocators'!$B$15:$W$15, 0),FALSE)*$E198)</f>
        <v>0</v>
      </c>
      <c r="BH198" s="1412">
        <f ca="1">IF(ISERROR(VLOOKUP(VLOOKUP($A198, 'E4 TB Allocation Details'!$A$18:$L$205, MATCH("Misc ID", 'E4 TB Allocation Details'!$A$18:$L$18, 0),FALSE), 'E2 Allocators'!$B$15:$W$361, MATCH('O5 Details by Class &amp; Accounts'!BH$18, 'E2 Allocators'!$B$15:$W$15, 0),FALSE)*$E198), 0, VLOOKUP(VLOOKUP($A198, 'E4 TB Allocation Details'!$A$18:$L$205, MATCH("Misc ID", 'E4 TB Allocation Details'!$A$18:$L$18, 0),FALSE), 'E2 Allocators'!$B$15:$W$361, MATCH('O5 Details by Class &amp; Accounts'!BH$18, 'E2 Allocators'!$B$15:$W$15, 0),FALSE)*$E198)</f>
        <v>0</v>
      </c>
      <c r="BI198" s="1412">
        <f ca="1">IF(ISERROR(VLOOKUP(VLOOKUP($A198, 'E4 TB Allocation Details'!$A$18:$L$205, MATCH("Misc ID", 'E4 TB Allocation Details'!$A$18:$L$18, 0),FALSE), 'E2 Allocators'!$B$15:$W$361, MATCH('O5 Details by Class &amp; Accounts'!BI$18, 'E2 Allocators'!$B$15:$W$15, 0),FALSE)*$E198), 0, VLOOKUP(VLOOKUP($A198, 'E4 TB Allocation Details'!$A$18:$L$205, MATCH("Misc ID", 'E4 TB Allocation Details'!$A$18:$L$18, 0),FALSE), 'E2 Allocators'!$B$15:$W$361, MATCH('O5 Details by Class &amp; Accounts'!BI$18, 'E2 Allocators'!$B$15:$W$15, 0),FALSE)*$E198)</f>
        <v>0</v>
      </c>
      <c r="BJ198" s="1412">
        <f ca="1">IF(ISERROR(VLOOKUP(VLOOKUP($A198, 'E4 TB Allocation Details'!$A$18:$L$205, MATCH("Misc ID", 'E4 TB Allocation Details'!$A$18:$L$18, 0),FALSE), 'E2 Allocators'!$B$15:$W$361, MATCH('O5 Details by Class &amp; Accounts'!BJ$18, 'E2 Allocators'!$B$15:$W$15, 0),FALSE)*$E198), 0, VLOOKUP(VLOOKUP($A198, 'E4 TB Allocation Details'!$A$18:$L$205, MATCH("Misc ID", 'E4 TB Allocation Details'!$A$18:$L$18, 0),FALSE), 'E2 Allocators'!$B$15:$W$361, MATCH('O5 Details by Class &amp; Accounts'!BJ$18, 'E2 Allocators'!$B$15:$W$15, 0),FALSE)*$E198)</f>
        <v>0</v>
      </c>
      <c r="BK198" s="1412">
        <f ca="1">IF(ISERROR(VLOOKUP(VLOOKUP($A198, 'E4 TB Allocation Details'!$A$18:$L$205, MATCH("Misc ID", 'E4 TB Allocation Details'!$A$18:$L$18, 0),FALSE), 'E2 Allocators'!$B$15:$W$361, MATCH('O5 Details by Class &amp; Accounts'!BK$18, 'E2 Allocators'!$B$15:$W$15, 0),FALSE)*$E198), 0, VLOOKUP(VLOOKUP($A198, 'E4 TB Allocation Details'!$A$18:$L$205, MATCH("Misc ID", 'E4 TB Allocation Details'!$A$18:$L$18, 0),FALSE), 'E2 Allocators'!$B$15:$W$361, MATCH('O5 Details by Class &amp; Accounts'!BK$18, 'E2 Allocators'!$B$15:$W$15, 0),FALSE)*$E198)</f>
        <v>0</v>
      </c>
      <c r="BL198" s="1412">
        <f ca="1">IF(ISERROR(VLOOKUP(VLOOKUP($A198, 'E4 TB Allocation Details'!$A$18:$L$205, MATCH("Misc ID", 'E4 TB Allocation Details'!$A$18:$L$18, 0),FALSE), 'E2 Allocators'!$B$15:$W$361, MATCH('O5 Details by Class &amp; Accounts'!BL$18, 'E2 Allocators'!$B$15:$W$15, 0),FALSE)*$E198), 0, VLOOKUP(VLOOKUP($A198, 'E4 TB Allocation Details'!$A$18:$L$205, MATCH("Misc ID", 'E4 TB Allocation Details'!$A$18:$L$18, 0),FALSE), 'E2 Allocators'!$B$15:$W$361, MATCH('O5 Details by Class &amp; Accounts'!BL$18, 'E2 Allocators'!$B$15:$W$15, 0),FALSE)*$E198)</f>
        <v>0</v>
      </c>
      <c r="BM198" s="1412">
        <f ca="1">IF(ISERROR(VLOOKUP(VLOOKUP($A198, 'E4 TB Allocation Details'!$A$18:$L$205, MATCH("Misc ID", 'E4 TB Allocation Details'!$A$18:$L$18, 0),FALSE), 'E2 Allocators'!$B$15:$W$361, MATCH('O5 Details by Class &amp; Accounts'!BM$18, 'E2 Allocators'!$B$15:$W$15, 0),FALSE)*$E198), 0, VLOOKUP(VLOOKUP($A198, 'E4 TB Allocation Details'!$A$18:$L$205, MATCH("Misc ID", 'E4 TB Allocation Details'!$A$18:$L$18, 0),FALSE), 'E2 Allocators'!$B$15:$W$361, MATCH('O5 Details by Class &amp; Accounts'!BM$18, 'E2 Allocators'!$B$15:$W$15, 0),FALSE)*$E198)</f>
        <v>0</v>
      </c>
      <c r="BN198" s="1412">
        <f ca="1">IF(ISERROR(VLOOKUP(VLOOKUP($A198, 'E4 TB Allocation Details'!$A$18:$L$205, MATCH("Misc ID", 'E4 TB Allocation Details'!$A$18:$L$18, 0),FALSE), 'E2 Allocators'!$B$15:$W$361, MATCH('O5 Details by Class &amp; Accounts'!BN$18, 'E2 Allocators'!$B$15:$W$15, 0),FALSE)*$E198), 0, VLOOKUP(VLOOKUP($A198, 'E4 TB Allocation Details'!$A$18:$L$205, MATCH("Misc ID", 'E4 TB Allocation Details'!$A$18:$L$18, 0),FALSE), 'E2 Allocators'!$B$15:$W$361, MATCH('O5 Details by Class &amp; Accounts'!BN$18, 'E2 Allocators'!$B$15:$W$15, 0),FALSE)*$E198)</f>
        <v>0</v>
      </c>
      <c r="BO198" s="1412">
        <f ca="1">IF(ISERROR(VLOOKUP(VLOOKUP($A198, 'E4 TB Allocation Details'!$A$18:$L$205, MATCH("Misc ID", 'E4 TB Allocation Details'!$A$18:$L$18, 0),FALSE), 'E2 Allocators'!$B$15:$W$361, MATCH('O5 Details by Class &amp; Accounts'!BO$18, 'E2 Allocators'!$B$15:$W$15, 0),FALSE)*$E198), 0, VLOOKUP(VLOOKUP($A198, 'E4 TB Allocation Details'!$A$18:$L$205, MATCH("Misc ID", 'E4 TB Allocation Details'!$A$18:$L$18, 0),FALSE), 'E2 Allocators'!$B$15:$W$361, MATCH('O5 Details by Class &amp; Accounts'!BO$18, 'E2 Allocators'!$B$15:$W$15, 0),FALSE)*$E198)</f>
        <v>0</v>
      </c>
      <c r="BP198" s="1412">
        <f ca="1">IF(ISERROR(VLOOKUP(VLOOKUP($A198, 'E4 TB Allocation Details'!$A$18:$L$205, MATCH("Misc ID", 'E4 TB Allocation Details'!$A$18:$L$18, 0),FALSE), 'E2 Allocators'!$B$15:$W$361, MATCH('O5 Details by Class &amp; Accounts'!BP$18, 'E2 Allocators'!$B$15:$W$15, 0),FALSE)*$E198), 0, VLOOKUP(VLOOKUP($A198, 'E4 TB Allocation Details'!$A$18:$L$205, MATCH("Misc ID", 'E4 TB Allocation Details'!$A$18:$L$18, 0),FALSE), 'E2 Allocators'!$B$15:$W$361, MATCH('O5 Details by Class &amp; Accounts'!BP$18, 'E2 Allocators'!$B$15:$W$15, 0),FALSE)*$E198)</f>
        <v>0</v>
      </c>
      <c r="BQ198" s="1412">
        <f ca="1">IF(ISERROR(VLOOKUP(VLOOKUP($A198, 'E4 TB Allocation Details'!$A$18:$L$205, MATCH("Misc ID", 'E4 TB Allocation Details'!$A$18:$L$18, 0),FALSE), 'E2 Allocators'!$B$15:$W$361, MATCH('O5 Details by Class &amp; Accounts'!BQ$18, 'E2 Allocators'!$B$15:$W$15, 0),FALSE)*$E198), 0, VLOOKUP(VLOOKUP($A198, 'E4 TB Allocation Details'!$A$18:$L$205, MATCH("Misc ID", 'E4 TB Allocation Details'!$A$18:$L$18, 0),FALSE), 'E2 Allocators'!$B$15:$W$361, MATCH('O5 Details by Class &amp; Accounts'!BQ$18, 'E2 Allocators'!$B$15:$W$15, 0),FALSE)*$E198)</f>
        <v>0</v>
      </c>
      <c r="BR198" s="1412">
        <f ca="1">IF(ISERROR(VLOOKUP(VLOOKUP($A198, 'E4 TB Allocation Details'!$A$18:$L$205, MATCH("Misc ID", 'E4 TB Allocation Details'!$A$18:$L$18, 0),FALSE), 'E2 Allocators'!$B$15:$W$361, MATCH('O5 Details by Class &amp; Accounts'!BR$18, 'E2 Allocators'!$B$15:$W$15, 0),FALSE)*$E198), 0, VLOOKUP(VLOOKUP($A198, 'E4 TB Allocation Details'!$A$18:$L$205, MATCH("Misc ID", 'E4 TB Allocation Details'!$A$18:$L$18, 0),FALSE), 'E2 Allocators'!$B$15:$W$361, MATCH('O5 Details by Class &amp; Accounts'!BR$18, 'E2 Allocators'!$B$15:$W$15, 0),FALSE)*$E198)</f>
        <v>0</v>
      </c>
      <c r="BS198" s="1412">
        <f t="shared" si="41"/>
        <v>0</v>
      </c>
      <c r="BT198" s="1412">
        <f ca="1">IF(ISERROR(VLOOKUP(VLOOKUP($A198, 'E4 TB Allocation Details'!$A$18:$L$205, MATCH("A &amp; G ID", 'E4 TB Allocation Details'!$A$18:$L$18, 0),FALSE), 'E2 Allocators'!$B$15:$W$361, MATCH('O5 Details by Class &amp; Accounts'!BT$18, 'E2 Allocators'!$B$15:$W$15, 0),FALSE)*$E198), 0, VLOOKUP(VLOOKUP($A198, 'E4 TB Allocation Details'!$A$18:$L$205, MATCH("A &amp; G ID", 'E4 TB Allocation Details'!$A$18:$L$18, 0),FALSE), 'E2 Allocators'!$B$15:$W$361, MATCH('O5 Details by Class &amp; Accounts'!BT$18, 'E2 Allocators'!$B$15:$W$15, 0),FALSE)*$E198)</f>
        <v>0</v>
      </c>
      <c r="BU198" s="1412">
        <f ca="1">IF(ISERROR(VLOOKUP(VLOOKUP($A198, 'E4 TB Allocation Details'!$A$18:$L$205, MATCH("A &amp; G ID", 'E4 TB Allocation Details'!$A$18:$L$18, 0),FALSE), 'E2 Allocators'!$B$15:$W$361, MATCH('O5 Details by Class &amp; Accounts'!BU$18, 'E2 Allocators'!$B$15:$W$15, 0),FALSE)*$E198), 0, VLOOKUP(VLOOKUP($A198, 'E4 TB Allocation Details'!$A$18:$L$205, MATCH("A &amp; G ID", 'E4 TB Allocation Details'!$A$18:$L$18, 0),FALSE), 'E2 Allocators'!$B$15:$W$361, MATCH('O5 Details by Class &amp; Accounts'!BU$18, 'E2 Allocators'!$B$15:$W$15, 0),FALSE)*$E198)</f>
        <v>0</v>
      </c>
      <c r="BV198" s="1412">
        <f ca="1">IF(ISERROR(VLOOKUP(VLOOKUP($A198, 'E4 TB Allocation Details'!$A$18:$L$205, MATCH("A &amp; G ID", 'E4 TB Allocation Details'!$A$18:$L$18, 0),FALSE), 'E2 Allocators'!$B$15:$W$361, MATCH('O5 Details by Class &amp; Accounts'!BV$18, 'E2 Allocators'!$B$15:$W$15, 0),FALSE)*$E198), 0, VLOOKUP(VLOOKUP($A198, 'E4 TB Allocation Details'!$A$18:$L$205, MATCH("A &amp; G ID", 'E4 TB Allocation Details'!$A$18:$L$18, 0),FALSE), 'E2 Allocators'!$B$15:$W$361, MATCH('O5 Details by Class &amp; Accounts'!BV$18, 'E2 Allocators'!$B$15:$W$15, 0),FALSE)*$E198)</f>
        <v>0</v>
      </c>
      <c r="BW198" s="1412">
        <f ca="1">IF(ISERROR(VLOOKUP(VLOOKUP($A198, 'E4 TB Allocation Details'!$A$18:$L$205, MATCH("A &amp; G ID", 'E4 TB Allocation Details'!$A$18:$L$18, 0),FALSE), 'E2 Allocators'!$B$15:$W$361, MATCH('O5 Details by Class &amp; Accounts'!BW$18, 'E2 Allocators'!$B$15:$W$15, 0),FALSE)*$E198), 0, VLOOKUP(VLOOKUP($A198, 'E4 TB Allocation Details'!$A$18:$L$205, MATCH("A &amp; G ID", 'E4 TB Allocation Details'!$A$18:$L$18, 0),FALSE), 'E2 Allocators'!$B$15:$W$361, MATCH('O5 Details by Class &amp; Accounts'!BW$18, 'E2 Allocators'!$B$15:$W$15, 0),FALSE)*$E198)</f>
        <v>0</v>
      </c>
      <c r="BX198" s="1412">
        <f ca="1">IF(ISERROR(VLOOKUP(VLOOKUP($A198, 'E4 TB Allocation Details'!$A$18:$L$205, MATCH("A &amp; G ID", 'E4 TB Allocation Details'!$A$18:$L$18, 0),FALSE), 'E2 Allocators'!$B$15:$W$361, MATCH('O5 Details by Class &amp; Accounts'!BX$18, 'E2 Allocators'!$B$15:$W$15, 0),FALSE)*$E198), 0, VLOOKUP(VLOOKUP($A198, 'E4 TB Allocation Details'!$A$18:$L$205, MATCH("A &amp; G ID", 'E4 TB Allocation Details'!$A$18:$L$18, 0),FALSE), 'E2 Allocators'!$B$15:$W$361, MATCH('O5 Details by Class &amp; Accounts'!BX$18, 'E2 Allocators'!$B$15:$W$15, 0),FALSE)*$E198)</f>
        <v>0</v>
      </c>
      <c r="BY198" s="1412">
        <f ca="1">IF(ISERROR(VLOOKUP(VLOOKUP($A198, 'E4 TB Allocation Details'!$A$18:$L$205, MATCH("A &amp; G ID", 'E4 TB Allocation Details'!$A$18:$L$18, 0),FALSE), 'E2 Allocators'!$B$15:$W$361, MATCH('O5 Details by Class &amp; Accounts'!BY$18, 'E2 Allocators'!$B$15:$W$15, 0),FALSE)*$E198), 0, VLOOKUP(VLOOKUP($A198, 'E4 TB Allocation Details'!$A$18:$L$205, MATCH("A &amp; G ID", 'E4 TB Allocation Details'!$A$18:$L$18, 0),FALSE), 'E2 Allocators'!$B$15:$W$361, MATCH('O5 Details by Class &amp; Accounts'!BY$18, 'E2 Allocators'!$B$15:$W$15, 0),FALSE)*$E198)</f>
        <v>0</v>
      </c>
      <c r="BZ198" s="1412">
        <f ca="1">IF(ISERROR(VLOOKUP(VLOOKUP($A198, 'E4 TB Allocation Details'!$A$18:$L$205, MATCH("A &amp; G ID", 'E4 TB Allocation Details'!$A$18:$L$18, 0),FALSE), 'E2 Allocators'!$B$15:$W$361, MATCH('O5 Details by Class &amp; Accounts'!BZ$18, 'E2 Allocators'!$B$15:$W$15, 0),FALSE)*$E198), 0, VLOOKUP(VLOOKUP($A198, 'E4 TB Allocation Details'!$A$18:$L$205, MATCH("A &amp; G ID", 'E4 TB Allocation Details'!$A$18:$L$18, 0),FALSE), 'E2 Allocators'!$B$15:$W$361, MATCH('O5 Details by Class &amp; Accounts'!BZ$18, 'E2 Allocators'!$B$15:$W$15, 0),FALSE)*$E198)</f>
        <v>0</v>
      </c>
      <c r="CA198" s="1412">
        <f ca="1">IF(ISERROR(VLOOKUP(VLOOKUP($A198, 'E4 TB Allocation Details'!$A$18:$L$205, MATCH("A &amp; G ID", 'E4 TB Allocation Details'!$A$18:$L$18, 0),FALSE), 'E2 Allocators'!$B$15:$W$361, MATCH('O5 Details by Class &amp; Accounts'!CA$18, 'E2 Allocators'!$B$15:$W$15, 0),FALSE)*$E198), 0, VLOOKUP(VLOOKUP($A198, 'E4 TB Allocation Details'!$A$18:$L$205, MATCH("A &amp; G ID", 'E4 TB Allocation Details'!$A$18:$L$18, 0),FALSE), 'E2 Allocators'!$B$15:$W$361, MATCH('O5 Details by Class &amp; Accounts'!CA$18, 'E2 Allocators'!$B$15:$W$15, 0),FALSE)*$E198)</f>
        <v>0</v>
      </c>
      <c r="CB198" s="1412">
        <f ca="1">IF(ISERROR(VLOOKUP(VLOOKUP($A198, 'E4 TB Allocation Details'!$A$18:$L$205, MATCH("A &amp; G ID", 'E4 TB Allocation Details'!$A$18:$L$18, 0),FALSE), 'E2 Allocators'!$B$15:$W$361, MATCH('O5 Details by Class &amp; Accounts'!CB$18, 'E2 Allocators'!$B$15:$W$15, 0),FALSE)*$E198), 0, VLOOKUP(VLOOKUP($A198, 'E4 TB Allocation Details'!$A$18:$L$205, MATCH("A &amp; G ID", 'E4 TB Allocation Details'!$A$18:$L$18, 0),FALSE), 'E2 Allocators'!$B$15:$W$361, MATCH('O5 Details by Class &amp; Accounts'!CB$18, 'E2 Allocators'!$B$15:$W$15, 0),FALSE)*$E198)</f>
        <v>0</v>
      </c>
      <c r="CC198" s="1412">
        <f ca="1">IF(ISERROR(VLOOKUP(VLOOKUP($A198, 'E4 TB Allocation Details'!$A$18:$L$205, MATCH("A &amp; G ID", 'E4 TB Allocation Details'!$A$18:$L$18, 0),FALSE), 'E2 Allocators'!$B$15:$W$361, MATCH('O5 Details by Class &amp; Accounts'!CC$18, 'E2 Allocators'!$B$15:$W$15, 0),FALSE)*$E198), 0, VLOOKUP(VLOOKUP($A198, 'E4 TB Allocation Details'!$A$18:$L$205, MATCH("A &amp; G ID", 'E4 TB Allocation Details'!$A$18:$L$18, 0),FALSE), 'E2 Allocators'!$B$15:$W$361, MATCH('O5 Details by Class &amp; Accounts'!CC$18, 'E2 Allocators'!$B$15:$W$15, 0),FALSE)*$E198)</f>
        <v>0</v>
      </c>
      <c r="CD198" s="1412">
        <f ca="1">IF(ISERROR(VLOOKUP(VLOOKUP($A198, 'E4 TB Allocation Details'!$A$18:$L$205, MATCH("A &amp; G ID", 'E4 TB Allocation Details'!$A$18:$L$18, 0),FALSE), 'E2 Allocators'!$B$15:$W$361, MATCH('O5 Details by Class &amp; Accounts'!CD$18, 'E2 Allocators'!$B$15:$W$15, 0),FALSE)*$E198), 0, VLOOKUP(VLOOKUP($A198, 'E4 TB Allocation Details'!$A$18:$L$205, MATCH("A &amp; G ID", 'E4 TB Allocation Details'!$A$18:$L$18, 0),FALSE), 'E2 Allocators'!$B$15:$W$361, MATCH('O5 Details by Class &amp; Accounts'!CD$18, 'E2 Allocators'!$B$15:$W$15, 0),FALSE)*$E198)</f>
        <v>0</v>
      </c>
      <c r="CE198" s="1412">
        <f ca="1">IF(ISERROR(VLOOKUP(VLOOKUP($A198, 'E4 TB Allocation Details'!$A$18:$L$205, MATCH("A &amp; G ID", 'E4 TB Allocation Details'!$A$18:$L$18, 0),FALSE), 'E2 Allocators'!$B$15:$W$361, MATCH('O5 Details by Class &amp; Accounts'!CE$18, 'E2 Allocators'!$B$15:$W$15, 0),FALSE)*$E198), 0, VLOOKUP(VLOOKUP($A198, 'E4 TB Allocation Details'!$A$18:$L$205, MATCH("A &amp; G ID", 'E4 TB Allocation Details'!$A$18:$L$18, 0),FALSE), 'E2 Allocators'!$B$15:$W$361, MATCH('O5 Details by Class &amp; Accounts'!CE$18, 'E2 Allocators'!$B$15:$W$15, 0),FALSE)*$E198)</f>
        <v>0</v>
      </c>
      <c r="CF198" s="1412">
        <f ca="1">IF(ISERROR(VLOOKUP(VLOOKUP($A198, 'E4 TB Allocation Details'!$A$18:$L$205, MATCH("A &amp; G ID", 'E4 TB Allocation Details'!$A$18:$L$18, 0),FALSE), 'E2 Allocators'!$B$15:$W$361, MATCH('O5 Details by Class &amp; Accounts'!CF$18, 'E2 Allocators'!$B$15:$W$15, 0),FALSE)*$E198), 0, VLOOKUP(VLOOKUP($A198, 'E4 TB Allocation Details'!$A$18:$L$205, MATCH("A &amp; G ID", 'E4 TB Allocation Details'!$A$18:$L$18, 0),FALSE), 'E2 Allocators'!$B$15:$W$361, MATCH('O5 Details by Class &amp; Accounts'!CF$18, 'E2 Allocators'!$B$15:$W$15, 0),FALSE)*$E198)</f>
        <v>0</v>
      </c>
      <c r="CG198" s="1412">
        <f ca="1">IF(ISERROR(VLOOKUP(VLOOKUP($A198, 'E4 TB Allocation Details'!$A$18:$L$205, MATCH("A &amp; G ID", 'E4 TB Allocation Details'!$A$18:$L$18, 0),FALSE), 'E2 Allocators'!$B$15:$W$361, MATCH('O5 Details by Class &amp; Accounts'!CG$18, 'E2 Allocators'!$B$15:$W$15, 0),FALSE)*$E198), 0, VLOOKUP(VLOOKUP($A198, 'E4 TB Allocation Details'!$A$18:$L$205, MATCH("A &amp; G ID", 'E4 TB Allocation Details'!$A$18:$L$18, 0),FALSE), 'E2 Allocators'!$B$15:$W$361, MATCH('O5 Details by Class &amp; Accounts'!CG$18, 'E2 Allocators'!$B$15:$W$15, 0),FALSE)*$E198)</f>
        <v>0</v>
      </c>
      <c r="CH198" s="1412">
        <f ca="1">IF(ISERROR(VLOOKUP(VLOOKUP($A198, 'E4 TB Allocation Details'!$A$18:$L$205, MATCH("A &amp; G ID", 'E4 TB Allocation Details'!$A$18:$L$18, 0),FALSE), 'E2 Allocators'!$B$15:$W$361, MATCH('O5 Details by Class &amp; Accounts'!CH$18, 'E2 Allocators'!$B$15:$W$15, 0),FALSE)*$E198), 0, VLOOKUP(VLOOKUP($A198, 'E4 TB Allocation Details'!$A$18:$L$205, MATCH("A &amp; G ID", 'E4 TB Allocation Details'!$A$18:$L$18, 0),FALSE), 'E2 Allocators'!$B$15:$W$361, MATCH('O5 Details by Class &amp; Accounts'!CH$18, 'E2 Allocators'!$B$15:$W$15, 0),FALSE)*$E198)</f>
        <v>0</v>
      </c>
      <c r="CI198" s="1412">
        <f ca="1">IF(ISERROR(VLOOKUP(VLOOKUP($A198, 'E4 TB Allocation Details'!$A$18:$L$205, MATCH("A &amp; G ID", 'E4 TB Allocation Details'!$A$18:$L$18, 0),FALSE), 'E2 Allocators'!$B$15:$W$361, MATCH('O5 Details by Class &amp; Accounts'!CI$18, 'E2 Allocators'!$B$15:$W$15, 0),FALSE)*$E198), 0, VLOOKUP(VLOOKUP($A198, 'E4 TB Allocation Details'!$A$18:$L$205, MATCH("A &amp; G ID", 'E4 TB Allocation Details'!$A$18:$L$18, 0),FALSE), 'E2 Allocators'!$B$15:$W$361, MATCH('O5 Details by Class &amp; Accounts'!CI$18, 'E2 Allocators'!$B$15:$W$15, 0),FALSE)*$E198)</f>
        <v>0</v>
      </c>
      <c r="CJ198" s="1412">
        <f ca="1">IF(ISERROR(VLOOKUP(VLOOKUP($A198, 'E4 TB Allocation Details'!$A$18:$L$205, MATCH("A &amp; G ID", 'E4 TB Allocation Details'!$A$18:$L$18, 0),FALSE), 'E2 Allocators'!$B$15:$W$361, MATCH('O5 Details by Class &amp; Accounts'!CJ$18, 'E2 Allocators'!$B$15:$W$15, 0),FALSE)*$E198), 0, VLOOKUP(VLOOKUP($A198, 'E4 TB Allocation Details'!$A$18:$L$205, MATCH("A &amp; G ID", 'E4 TB Allocation Details'!$A$18:$L$18, 0),FALSE), 'E2 Allocators'!$B$15:$W$361, MATCH('O5 Details by Class &amp; Accounts'!CJ$18, 'E2 Allocators'!$B$15:$W$15, 0),FALSE)*$E198)</f>
        <v>0</v>
      </c>
      <c r="CK198" s="1412">
        <f ca="1">IF(ISERROR(VLOOKUP(VLOOKUP($A198, 'E4 TB Allocation Details'!$A$18:$L$205, MATCH("A &amp; G ID", 'E4 TB Allocation Details'!$A$18:$L$18, 0),FALSE), 'E2 Allocators'!$B$15:$W$361, MATCH('O5 Details by Class &amp; Accounts'!CK$18, 'E2 Allocators'!$B$15:$W$15, 0),FALSE)*$E198), 0, VLOOKUP(VLOOKUP($A198, 'E4 TB Allocation Details'!$A$18:$L$205, MATCH("A &amp; G ID", 'E4 TB Allocation Details'!$A$18:$L$18, 0),FALSE), 'E2 Allocators'!$B$15:$W$361, MATCH('O5 Details by Class &amp; Accounts'!CK$18, 'E2 Allocators'!$B$15:$W$15, 0),FALSE)*$E198)</f>
        <v>0</v>
      </c>
      <c r="CL198" s="1412">
        <f ca="1">IF(ISERROR(VLOOKUP(VLOOKUP($A198, 'E4 TB Allocation Details'!$A$18:$L$205, MATCH("A &amp; G ID", 'E4 TB Allocation Details'!$A$18:$L$18, 0),FALSE), 'E2 Allocators'!$B$15:$W$361, MATCH('O5 Details by Class &amp; Accounts'!CL$18, 'E2 Allocators'!$B$15:$W$15, 0),FALSE)*$E198), 0, VLOOKUP(VLOOKUP($A198, 'E4 TB Allocation Details'!$A$18:$L$205, MATCH("A &amp; G ID", 'E4 TB Allocation Details'!$A$18:$L$18, 0),FALSE), 'E2 Allocators'!$B$15:$W$361, MATCH('O5 Details by Class &amp; Accounts'!CL$18, 'E2 Allocators'!$B$15:$W$15, 0),FALSE)*$E198)</f>
        <v>0</v>
      </c>
      <c r="CM198" s="1412">
        <f ca="1">IF(ISERROR(VLOOKUP(VLOOKUP($A198, 'E4 TB Allocation Details'!$A$18:$L$205, MATCH("A &amp; G ID", 'E4 TB Allocation Details'!$A$18:$L$18, 0),FALSE), 'E2 Allocators'!$B$15:$W$361, MATCH('O5 Details by Class &amp; Accounts'!CM$18, 'E2 Allocators'!$B$15:$W$15, 0),FALSE)*$E198), 0, VLOOKUP(VLOOKUP($A198, 'E4 TB Allocation Details'!$A$18:$L$205, MATCH("A &amp; G ID", 'E4 TB Allocation Details'!$A$18:$L$18, 0),FALSE), 'E2 Allocators'!$B$15:$W$361, MATCH('O5 Details by Class &amp; Accounts'!CM$18, 'E2 Allocators'!$B$15:$W$15, 0),FALSE)*$E198)</f>
        <v>0</v>
      </c>
      <c r="CN198" s="1412">
        <f t="shared" si="45"/>
        <v>0</v>
      </c>
      <c r="CO198" s="1792">
        <f t="shared" si="43"/>
        <v>0</v>
      </c>
      <c r="CQ198" s="2087" t="s">
        <v>675</v>
      </c>
    </row>
    <row r="199" spans="1:95" s="81" customFormat="1" ht="12.75">
      <c r="A199" s="1170">
        <v>6005</v>
      </c>
      <c r="B199" s="452" t="s">
        <v>379</v>
      </c>
      <c r="C199" s="1789">
        <f ca="1">IF(ISERROR(VLOOKUP($A199,'I3 TB Data'!$A$23:$H$458,MATCH('O5 Details by Class &amp; Accounts'!$C$18, 'I3 TB Data'!$A$23:$H$23,0),0)), 0, VLOOKUP($A199,'I3 TB Data'!$A$23:$H$458,MATCH('O5 Details by Class &amp; Accounts'!$C$18,'I3 TB Data'!$A$23:$H$23,0),0))</f>
        <v>896200</v>
      </c>
      <c r="D199" s="1790"/>
      <c r="E199" s="1789">
        <f t="shared" si="46"/>
        <v>896200</v>
      </c>
      <c r="F199" s="1791"/>
      <c r="G199" s="1791"/>
      <c r="H199" s="1412"/>
      <c r="I199" s="1412">
        <f ca="1">IF(ISERROR(VLOOKUP(VLOOKUP($A199, 'E4 TB Allocation Details'!$A$18:$L$205, MATCH("Demand ID", 'E4 TB Allocation Details'!$A$18:$L$18, 0),FALSE), 'E2 Allocators'!$B$15:$W$361, MATCH('O5 Details by Class &amp; Accounts'!I$18, 'E2 Allocators'!$B$15:$W$15, 0),FALSE)*$E199), 0, VLOOKUP(VLOOKUP($A199, 'E4 TB Allocation Details'!$A$18:$L$205, MATCH("Demand ID", 'E4 TB Allocation Details'!$A$18:$L$18, 0),FALSE), 'E2 Allocators'!$B$15:$W$361, MATCH('O5 Details by Class &amp; Accounts'!I$18, 'E2 Allocators'!$B$15:$W$15, 0),FALSE)*$E199)</f>
        <v>0</v>
      </c>
      <c r="J199" s="1412">
        <f ca="1">IF(ISERROR(VLOOKUP(VLOOKUP($A199, 'E4 TB Allocation Details'!$A$18:$L$205, MATCH("Demand ID", 'E4 TB Allocation Details'!$A$18:$L$18, 0),FALSE), 'E2 Allocators'!$B$15:$W$361, MATCH('O5 Details by Class &amp; Accounts'!J$18, 'E2 Allocators'!$B$15:$W$15, 0),FALSE)*$E199), 0, VLOOKUP(VLOOKUP($A199, 'E4 TB Allocation Details'!$A$18:$L$205, MATCH("Demand ID", 'E4 TB Allocation Details'!$A$18:$L$18, 0),FALSE), 'E2 Allocators'!$B$15:$W$361, MATCH('O5 Details by Class &amp; Accounts'!J$18, 'E2 Allocators'!$B$15:$W$15, 0),FALSE)*$E199)</f>
        <v>0</v>
      </c>
      <c r="K199" s="1412">
        <f ca="1">IF(ISERROR(VLOOKUP(VLOOKUP($A199, 'E4 TB Allocation Details'!$A$18:$L$205, MATCH("Demand ID", 'E4 TB Allocation Details'!$A$18:$L$18, 0),FALSE), 'E2 Allocators'!$B$15:$W$361, MATCH('O5 Details by Class &amp; Accounts'!K$18, 'E2 Allocators'!$B$15:$W$15, 0),FALSE)*$E199), 0, VLOOKUP(VLOOKUP($A199, 'E4 TB Allocation Details'!$A$18:$L$205, MATCH("Demand ID", 'E4 TB Allocation Details'!$A$18:$L$18, 0),FALSE), 'E2 Allocators'!$B$15:$W$361, MATCH('O5 Details by Class &amp; Accounts'!K$18, 'E2 Allocators'!$B$15:$W$15, 0),FALSE)*$E199)</f>
        <v>0</v>
      </c>
      <c r="L199" s="1412">
        <f ca="1">IF(ISERROR(VLOOKUP(VLOOKUP($A199, 'E4 TB Allocation Details'!$A$18:$L$205, MATCH("Demand ID", 'E4 TB Allocation Details'!$A$18:$L$18, 0),FALSE), 'E2 Allocators'!$B$15:$W$361, MATCH('O5 Details by Class &amp; Accounts'!L$18, 'E2 Allocators'!$B$15:$W$15, 0),FALSE)*$E199), 0, VLOOKUP(VLOOKUP($A199, 'E4 TB Allocation Details'!$A$18:$L$205, MATCH("Demand ID", 'E4 TB Allocation Details'!$A$18:$L$18, 0),FALSE), 'E2 Allocators'!$B$15:$W$361, MATCH('O5 Details by Class &amp; Accounts'!L$18, 'E2 Allocators'!$B$15:$W$15, 0),FALSE)*$E199)</f>
        <v>0</v>
      </c>
      <c r="M199" s="1412">
        <f ca="1">IF(ISERROR(VLOOKUP(VLOOKUP($A199, 'E4 TB Allocation Details'!$A$18:$L$205, MATCH("Demand ID", 'E4 TB Allocation Details'!$A$18:$L$18, 0),FALSE), 'E2 Allocators'!$B$15:$W$361, MATCH('O5 Details by Class &amp; Accounts'!M$18, 'E2 Allocators'!$B$15:$W$15, 0),FALSE)*$E199), 0, VLOOKUP(VLOOKUP($A199, 'E4 TB Allocation Details'!$A$18:$L$205, MATCH("Demand ID", 'E4 TB Allocation Details'!$A$18:$L$18, 0),FALSE), 'E2 Allocators'!$B$15:$W$361, MATCH('O5 Details by Class &amp; Accounts'!M$18, 'E2 Allocators'!$B$15:$W$15, 0),FALSE)*$E199)</f>
        <v>0</v>
      </c>
      <c r="N199" s="1412">
        <f ca="1">IF(ISERROR(VLOOKUP(VLOOKUP($A199, 'E4 TB Allocation Details'!$A$18:$L$205, MATCH("Demand ID", 'E4 TB Allocation Details'!$A$18:$L$18, 0),FALSE), 'E2 Allocators'!$B$15:$W$361, MATCH('O5 Details by Class &amp; Accounts'!N$18, 'E2 Allocators'!$B$15:$W$15, 0),FALSE)*$E199), 0, VLOOKUP(VLOOKUP($A199, 'E4 TB Allocation Details'!$A$18:$L$205, MATCH("Demand ID", 'E4 TB Allocation Details'!$A$18:$L$18, 0),FALSE), 'E2 Allocators'!$B$15:$W$361, MATCH('O5 Details by Class &amp; Accounts'!N$18, 'E2 Allocators'!$B$15:$W$15, 0),FALSE)*$E199)</f>
        <v>0</v>
      </c>
      <c r="O199" s="1412">
        <f ca="1">IF(ISERROR(VLOOKUP(VLOOKUP($A199, 'E4 TB Allocation Details'!$A$18:$L$205, MATCH("Demand ID", 'E4 TB Allocation Details'!$A$18:$L$18, 0),FALSE), 'E2 Allocators'!$B$15:$W$361, MATCH('O5 Details by Class &amp; Accounts'!O$18, 'E2 Allocators'!$B$15:$W$15, 0),FALSE)*$E199), 0, VLOOKUP(VLOOKUP($A199, 'E4 TB Allocation Details'!$A$18:$L$205, MATCH("Demand ID", 'E4 TB Allocation Details'!$A$18:$L$18, 0),FALSE), 'E2 Allocators'!$B$15:$W$361, MATCH('O5 Details by Class &amp; Accounts'!O$18, 'E2 Allocators'!$B$15:$W$15, 0),FALSE)*$E199)</f>
        <v>0</v>
      </c>
      <c r="P199" s="1412">
        <f ca="1">IF(ISERROR(VLOOKUP(VLOOKUP($A199, 'E4 TB Allocation Details'!$A$18:$L$205, MATCH("Demand ID", 'E4 TB Allocation Details'!$A$18:$L$18, 0),FALSE), 'E2 Allocators'!$B$15:$W$361, MATCH('O5 Details by Class &amp; Accounts'!P$18, 'E2 Allocators'!$B$15:$W$15, 0),FALSE)*$E199), 0, VLOOKUP(VLOOKUP($A199, 'E4 TB Allocation Details'!$A$18:$L$205, MATCH("Demand ID", 'E4 TB Allocation Details'!$A$18:$L$18, 0),FALSE), 'E2 Allocators'!$B$15:$W$361, MATCH('O5 Details by Class &amp; Accounts'!P$18, 'E2 Allocators'!$B$15:$W$15, 0),FALSE)*$E199)</f>
        <v>0</v>
      </c>
      <c r="Q199" s="1412">
        <f ca="1">IF(ISERROR(VLOOKUP(VLOOKUP($A199, 'E4 TB Allocation Details'!$A$18:$L$205, MATCH("Demand ID", 'E4 TB Allocation Details'!$A$18:$L$18, 0),FALSE), 'E2 Allocators'!$B$15:$W$361, MATCH('O5 Details by Class &amp; Accounts'!Q$18, 'E2 Allocators'!$B$15:$W$15, 0),FALSE)*$E199), 0, VLOOKUP(VLOOKUP($A199, 'E4 TB Allocation Details'!$A$18:$L$205, MATCH("Demand ID", 'E4 TB Allocation Details'!$A$18:$L$18, 0),FALSE), 'E2 Allocators'!$B$15:$W$361, MATCH('O5 Details by Class &amp; Accounts'!Q$18, 'E2 Allocators'!$B$15:$W$15, 0),FALSE)*$E199)</f>
        <v>0</v>
      </c>
      <c r="R199" s="1412">
        <f ca="1">IF(ISERROR(VLOOKUP(VLOOKUP($A199, 'E4 TB Allocation Details'!$A$18:$L$205, MATCH("Demand ID", 'E4 TB Allocation Details'!$A$18:$L$18, 0),FALSE), 'E2 Allocators'!$B$15:$W$361, MATCH('O5 Details by Class &amp; Accounts'!R$18, 'E2 Allocators'!$B$15:$W$15, 0),FALSE)*$E199), 0, VLOOKUP(VLOOKUP($A199, 'E4 TB Allocation Details'!$A$18:$L$205, MATCH("Demand ID", 'E4 TB Allocation Details'!$A$18:$L$18, 0),FALSE), 'E2 Allocators'!$B$15:$W$361, MATCH('O5 Details by Class &amp; Accounts'!R$18, 'E2 Allocators'!$B$15:$W$15, 0),FALSE)*$E199)</f>
        <v>0</v>
      </c>
      <c r="S199" s="1412">
        <f ca="1">IF(ISERROR(VLOOKUP(VLOOKUP($A199, 'E4 TB Allocation Details'!$A$18:$L$205, MATCH("Demand ID", 'E4 TB Allocation Details'!$A$18:$L$18, 0),FALSE), 'E2 Allocators'!$B$15:$W$361, MATCH('O5 Details by Class &amp; Accounts'!S$18, 'E2 Allocators'!$B$15:$W$15, 0),FALSE)*$E199), 0, VLOOKUP(VLOOKUP($A199, 'E4 TB Allocation Details'!$A$18:$L$205, MATCH("Demand ID", 'E4 TB Allocation Details'!$A$18:$L$18, 0),FALSE), 'E2 Allocators'!$B$15:$W$361, MATCH('O5 Details by Class &amp; Accounts'!S$18, 'E2 Allocators'!$B$15:$W$15, 0),FALSE)*$E199)</f>
        <v>0</v>
      </c>
      <c r="T199" s="1412">
        <f ca="1">IF(ISERROR(VLOOKUP(VLOOKUP($A199, 'E4 TB Allocation Details'!$A$18:$L$205, MATCH("Demand ID", 'E4 TB Allocation Details'!$A$18:$L$18, 0),FALSE), 'E2 Allocators'!$B$15:$W$361, MATCH('O5 Details by Class &amp; Accounts'!T$18, 'E2 Allocators'!$B$15:$W$15, 0),FALSE)*$E199), 0, VLOOKUP(VLOOKUP($A199, 'E4 TB Allocation Details'!$A$18:$L$205, MATCH("Demand ID", 'E4 TB Allocation Details'!$A$18:$L$18, 0),FALSE), 'E2 Allocators'!$B$15:$W$361, MATCH('O5 Details by Class &amp; Accounts'!T$18, 'E2 Allocators'!$B$15:$W$15, 0),FALSE)*$E199)</f>
        <v>0</v>
      </c>
      <c r="U199" s="1412">
        <f ca="1">IF(ISERROR(VLOOKUP(VLOOKUP($A199, 'E4 TB Allocation Details'!$A$18:$L$205, MATCH("Demand ID", 'E4 TB Allocation Details'!$A$18:$L$18, 0),FALSE), 'E2 Allocators'!$B$15:$W$361, MATCH('O5 Details by Class &amp; Accounts'!U$18, 'E2 Allocators'!$B$15:$W$15, 0),FALSE)*$E199), 0, VLOOKUP(VLOOKUP($A199, 'E4 TB Allocation Details'!$A$18:$L$205, MATCH("Demand ID", 'E4 TB Allocation Details'!$A$18:$L$18, 0),FALSE), 'E2 Allocators'!$B$15:$W$361, MATCH('O5 Details by Class &amp; Accounts'!U$18, 'E2 Allocators'!$B$15:$W$15, 0),FALSE)*$E199)</f>
        <v>0</v>
      </c>
      <c r="V199" s="1412">
        <f ca="1">IF(ISERROR(VLOOKUP(VLOOKUP($A199, 'E4 TB Allocation Details'!$A$18:$L$205, MATCH("Demand ID", 'E4 TB Allocation Details'!$A$18:$L$18, 0),FALSE), 'E2 Allocators'!$B$15:$W$361, MATCH('O5 Details by Class &amp; Accounts'!V$18, 'E2 Allocators'!$B$15:$W$15, 0),FALSE)*$E199), 0, VLOOKUP(VLOOKUP($A199, 'E4 TB Allocation Details'!$A$18:$L$205, MATCH("Demand ID", 'E4 TB Allocation Details'!$A$18:$L$18, 0),FALSE), 'E2 Allocators'!$B$15:$W$361, MATCH('O5 Details by Class &amp; Accounts'!V$18, 'E2 Allocators'!$B$15:$W$15, 0),FALSE)*$E199)</f>
        <v>0</v>
      </c>
      <c r="W199" s="1412">
        <f ca="1">IF(ISERROR(VLOOKUP(VLOOKUP($A199, 'E4 TB Allocation Details'!$A$18:$L$205, MATCH("Demand ID", 'E4 TB Allocation Details'!$A$18:$L$18, 0),FALSE), 'E2 Allocators'!$B$15:$W$361, MATCH('O5 Details by Class &amp; Accounts'!W$18, 'E2 Allocators'!$B$15:$W$15, 0),FALSE)*$E199), 0, VLOOKUP(VLOOKUP($A199, 'E4 TB Allocation Details'!$A$18:$L$205, MATCH("Demand ID", 'E4 TB Allocation Details'!$A$18:$L$18, 0),FALSE), 'E2 Allocators'!$B$15:$W$361, MATCH('O5 Details by Class &amp; Accounts'!W$18, 'E2 Allocators'!$B$15:$W$15, 0),FALSE)*$E199)</f>
        <v>0</v>
      </c>
      <c r="X199" s="1412">
        <f ca="1">IF(ISERROR(VLOOKUP(VLOOKUP($A199, 'E4 TB Allocation Details'!$A$18:$L$205, MATCH("Demand ID", 'E4 TB Allocation Details'!$A$18:$L$18, 0),FALSE), 'E2 Allocators'!$B$15:$W$361, MATCH('O5 Details by Class &amp; Accounts'!X$18, 'E2 Allocators'!$B$15:$W$15, 0),FALSE)*$E199), 0, VLOOKUP(VLOOKUP($A199, 'E4 TB Allocation Details'!$A$18:$L$205, MATCH("Demand ID", 'E4 TB Allocation Details'!$A$18:$L$18, 0),FALSE), 'E2 Allocators'!$B$15:$W$361, MATCH('O5 Details by Class &amp; Accounts'!X$18, 'E2 Allocators'!$B$15:$W$15, 0),FALSE)*$E199)</f>
        <v>0</v>
      </c>
      <c r="Y199" s="1412">
        <f ca="1">IF(ISERROR(VLOOKUP(VLOOKUP($A199, 'E4 TB Allocation Details'!$A$18:$L$205, MATCH("Demand ID", 'E4 TB Allocation Details'!$A$18:$L$18, 0),FALSE), 'E2 Allocators'!$B$15:$W$361, MATCH('O5 Details by Class &amp; Accounts'!Y$18, 'E2 Allocators'!$B$15:$W$15, 0),FALSE)*$E199), 0, VLOOKUP(VLOOKUP($A199, 'E4 TB Allocation Details'!$A$18:$L$205, MATCH("Demand ID", 'E4 TB Allocation Details'!$A$18:$L$18, 0),FALSE), 'E2 Allocators'!$B$15:$W$361, MATCH('O5 Details by Class &amp; Accounts'!Y$18, 'E2 Allocators'!$B$15:$W$15, 0),FALSE)*$E199)</f>
        <v>0</v>
      </c>
      <c r="Z199" s="1412">
        <f ca="1">IF(ISERROR(VLOOKUP(VLOOKUP($A199, 'E4 TB Allocation Details'!$A$18:$L$205, MATCH("Demand ID", 'E4 TB Allocation Details'!$A$18:$L$18, 0),FALSE), 'E2 Allocators'!$B$15:$W$361, MATCH('O5 Details by Class &amp; Accounts'!Z$18, 'E2 Allocators'!$B$15:$W$15, 0),FALSE)*$E199), 0, VLOOKUP(VLOOKUP($A199, 'E4 TB Allocation Details'!$A$18:$L$205, MATCH("Demand ID", 'E4 TB Allocation Details'!$A$18:$L$18, 0),FALSE), 'E2 Allocators'!$B$15:$W$361, MATCH('O5 Details by Class &amp; Accounts'!Z$18, 'E2 Allocators'!$B$15:$W$15, 0),FALSE)*$E199)</f>
        <v>0</v>
      </c>
      <c r="AA199" s="1412">
        <f ca="1">IF(ISERROR(VLOOKUP(VLOOKUP($A199, 'E4 TB Allocation Details'!$A$18:$L$205, MATCH("Demand ID", 'E4 TB Allocation Details'!$A$18:$L$18, 0),FALSE), 'E2 Allocators'!$B$15:$W$361, MATCH('O5 Details by Class &amp; Accounts'!AA$18, 'E2 Allocators'!$B$15:$W$15, 0),FALSE)*$E199), 0, VLOOKUP(VLOOKUP($A199, 'E4 TB Allocation Details'!$A$18:$L$205, MATCH("Demand ID", 'E4 TB Allocation Details'!$A$18:$L$18, 0),FALSE), 'E2 Allocators'!$B$15:$W$361, MATCH('O5 Details by Class &amp; Accounts'!AA$18, 'E2 Allocators'!$B$15:$W$15, 0),FALSE)*$E199)</f>
        <v>0</v>
      </c>
      <c r="AB199" s="1412">
        <f ca="1">IF(ISERROR(VLOOKUP(VLOOKUP($A199, 'E4 TB Allocation Details'!$A$18:$L$205, MATCH("Demand ID", 'E4 TB Allocation Details'!$A$18:$L$18, 0),FALSE), 'E2 Allocators'!$B$15:$W$361, MATCH('O5 Details by Class &amp; Accounts'!AB$18, 'E2 Allocators'!$B$15:$W$15, 0),FALSE)*$E199), 0, VLOOKUP(VLOOKUP($A199, 'E4 TB Allocation Details'!$A$18:$L$205, MATCH("Demand ID", 'E4 TB Allocation Details'!$A$18:$L$18, 0),FALSE), 'E2 Allocators'!$B$15:$W$361, MATCH('O5 Details by Class &amp; Accounts'!AB$18, 'E2 Allocators'!$B$15:$W$15, 0),FALSE)*$E199)</f>
        <v>0</v>
      </c>
      <c r="AC199" s="1412">
        <f ca="1">SUM(I199:AB199)</f>
        <v>0</v>
      </c>
      <c r="AD199" s="1412">
        <f ca="1">IF(ISERROR(VLOOKUP(VLOOKUP($A199, 'E4 TB Allocation Details'!$A$18:$L$205, MATCH("Customer ID", 'E4 TB Allocation Details'!$A$18:$L$18, 0),FALSE), 'E2 Allocators'!$B$15:$W$361, MATCH('O5 Details by Class &amp; Accounts'!AD$18, 'E2 Allocators'!$B$15:$W$15, 0),FALSE)*$E199), 0, VLOOKUP(VLOOKUP($A199, 'E4 TB Allocation Details'!$A$18:$L$205, MATCH("Customer ID", 'E4 TB Allocation Details'!$A$18:$L$18, 0),FALSE), 'E2 Allocators'!$B$15:$W$361, MATCH('O5 Details by Class &amp; Accounts'!AD$18, 'E2 Allocators'!$B$15:$W$15, 0),FALSE)*$E199)</f>
        <v>0</v>
      </c>
      <c r="AE199" s="1412">
        <f ca="1">IF(ISERROR(VLOOKUP(VLOOKUP($A199, 'E4 TB Allocation Details'!$A$18:$L$205, MATCH("Customer ID", 'E4 TB Allocation Details'!$A$18:$L$18, 0),FALSE), 'E2 Allocators'!$B$15:$W$361, MATCH('O5 Details by Class &amp; Accounts'!AE$18, 'E2 Allocators'!$B$15:$W$15, 0),FALSE)*$E199), 0, VLOOKUP(VLOOKUP($A199, 'E4 TB Allocation Details'!$A$18:$L$205, MATCH("Customer ID", 'E4 TB Allocation Details'!$A$18:$L$18, 0),FALSE), 'E2 Allocators'!$B$15:$W$361, MATCH('O5 Details by Class &amp; Accounts'!AE$18, 'E2 Allocators'!$B$15:$W$15, 0),FALSE)*$E199)</f>
        <v>0</v>
      </c>
      <c r="AF199" s="1412">
        <f ca="1">IF(ISERROR(VLOOKUP(VLOOKUP($A199, 'E4 TB Allocation Details'!$A$18:$L$205, MATCH("Customer ID", 'E4 TB Allocation Details'!$A$18:$L$18, 0),FALSE), 'E2 Allocators'!$B$15:$W$361, MATCH('O5 Details by Class &amp; Accounts'!AF$18, 'E2 Allocators'!$B$15:$W$15, 0),FALSE)*$E199), 0, VLOOKUP(VLOOKUP($A199, 'E4 TB Allocation Details'!$A$18:$L$205, MATCH("Customer ID", 'E4 TB Allocation Details'!$A$18:$L$18, 0),FALSE), 'E2 Allocators'!$B$15:$W$361, MATCH('O5 Details by Class &amp; Accounts'!AF$18, 'E2 Allocators'!$B$15:$W$15, 0),FALSE)*$E199)</f>
        <v>0</v>
      </c>
      <c r="AG199" s="1412">
        <f ca="1">IF(ISERROR(VLOOKUP(VLOOKUP($A199, 'E4 TB Allocation Details'!$A$18:$L$205, MATCH("Customer ID", 'E4 TB Allocation Details'!$A$18:$L$18, 0),FALSE), 'E2 Allocators'!$B$15:$W$361, MATCH('O5 Details by Class &amp; Accounts'!AG$18, 'E2 Allocators'!$B$15:$W$15, 0),FALSE)*$E199), 0, VLOOKUP(VLOOKUP($A199, 'E4 TB Allocation Details'!$A$18:$L$205, MATCH("Customer ID", 'E4 TB Allocation Details'!$A$18:$L$18, 0),FALSE), 'E2 Allocators'!$B$15:$W$361, MATCH('O5 Details by Class &amp; Accounts'!AG$18, 'E2 Allocators'!$B$15:$W$15, 0),FALSE)*$E199)</f>
        <v>0</v>
      </c>
      <c r="AH199" s="1412">
        <f ca="1">IF(ISERROR(VLOOKUP(VLOOKUP($A199, 'E4 TB Allocation Details'!$A$18:$L$205, MATCH("Customer ID", 'E4 TB Allocation Details'!$A$18:$L$18, 0),FALSE), 'E2 Allocators'!$B$15:$W$361, MATCH('O5 Details by Class &amp; Accounts'!AH$18, 'E2 Allocators'!$B$15:$W$15, 0),FALSE)*$E199), 0, VLOOKUP(VLOOKUP($A199, 'E4 TB Allocation Details'!$A$18:$L$205, MATCH("Customer ID", 'E4 TB Allocation Details'!$A$18:$L$18, 0),FALSE), 'E2 Allocators'!$B$15:$W$361, MATCH('O5 Details by Class &amp; Accounts'!AH$18, 'E2 Allocators'!$B$15:$W$15, 0),FALSE)*$E199)</f>
        <v>0</v>
      </c>
      <c r="AI199" s="1412">
        <f ca="1">IF(ISERROR(VLOOKUP(VLOOKUP($A199, 'E4 TB Allocation Details'!$A$18:$L$205, MATCH("Customer ID", 'E4 TB Allocation Details'!$A$18:$L$18, 0),FALSE), 'E2 Allocators'!$B$15:$W$361, MATCH('O5 Details by Class &amp; Accounts'!AI$18, 'E2 Allocators'!$B$15:$W$15, 0),FALSE)*$E199), 0, VLOOKUP(VLOOKUP($A199, 'E4 TB Allocation Details'!$A$18:$L$205, MATCH("Customer ID", 'E4 TB Allocation Details'!$A$18:$L$18, 0),FALSE), 'E2 Allocators'!$B$15:$W$361, MATCH('O5 Details by Class &amp; Accounts'!AI$18, 'E2 Allocators'!$B$15:$W$15, 0),FALSE)*$E199)</f>
        <v>0</v>
      </c>
      <c r="AJ199" s="1412">
        <f ca="1">IF(ISERROR(VLOOKUP(VLOOKUP($A199, 'E4 TB Allocation Details'!$A$18:$L$205, MATCH("Customer ID", 'E4 TB Allocation Details'!$A$18:$L$18, 0),FALSE), 'E2 Allocators'!$B$15:$W$361, MATCH('O5 Details by Class &amp; Accounts'!AJ$18, 'E2 Allocators'!$B$15:$W$15, 0),FALSE)*$E199), 0, VLOOKUP(VLOOKUP($A199, 'E4 TB Allocation Details'!$A$18:$L$205, MATCH("Customer ID", 'E4 TB Allocation Details'!$A$18:$L$18, 0),FALSE), 'E2 Allocators'!$B$15:$W$361, MATCH('O5 Details by Class &amp; Accounts'!AJ$18, 'E2 Allocators'!$B$15:$W$15, 0),FALSE)*$E199)</f>
        <v>0</v>
      </c>
      <c r="AK199" s="1412">
        <f ca="1">IF(ISERROR(VLOOKUP(VLOOKUP($A199, 'E4 TB Allocation Details'!$A$18:$L$205, MATCH("Customer ID", 'E4 TB Allocation Details'!$A$18:$L$18, 0),FALSE), 'E2 Allocators'!$B$15:$W$361, MATCH('O5 Details by Class &amp; Accounts'!AK$18, 'E2 Allocators'!$B$15:$W$15, 0),FALSE)*$E199), 0, VLOOKUP(VLOOKUP($A199, 'E4 TB Allocation Details'!$A$18:$L$205, MATCH("Customer ID", 'E4 TB Allocation Details'!$A$18:$L$18, 0),FALSE), 'E2 Allocators'!$B$15:$W$361, MATCH('O5 Details by Class &amp; Accounts'!AK$18, 'E2 Allocators'!$B$15:$W$15, 0),FALSE)*$E199)</f>
        <v>0</v>
      </c>
      <c r="AL199" s="1412">
        <f ca="1">IF(ISERROR(VLOOKUP(VLOOKUP($A199, 'E4 TB Allocation Details'!$A$18:$L$205, MATCH("Customer ID", 'E4 TB Allocation Details'!$A$18:$L$18, 0),FALSE), 'E2 Allocators'!$B$15:$W$361, MATCH('O5 Details by Class &amp; Accounts'!AL$18, 'E2 Allocators'!$B$15:$W$15, 0),FALSE)*$E199), 0, VLOOKUP(VLOOKUP($A199, 'E4 TB Allocation Details'!$A$18:$L$205, MATCH("Customer ID", 'E4 TB Allocation Details'!$A$18:$L$18, 0),FALSE), 'E2 Allocators'!$B$15:$W$361, MATCH('O5 Details by Class &amp; Accounts'!AL$18, 'E2 Allocators'!$B$15:$W$15, 0),FALSE)*$E199)</f>
        <v>0</v>
      </c>
      <c r="AM199" s="1412">
        <f ca="1">IF(ISERROR(VLOOKUP(VLOOKUP($A199, 'E4 TB Allocation Details'!$A$18:$L$205, MATCH("Customer ID", 'E4 TB Allocation Details'!$A$18:$L$18, 0),FALSE), 'E2 Allocators'!$B$15:$W$361, MATCH('O5 Details by Class &amp; Accounts'!AM$18, 'E2 Allocators'!$B$15:$W$15, 0),FALSE)*$E199), 0, VLOOKUP(VLOOKUP($A199, 'E4 TB Allocation Details'!$A$18:$L$205, MATCH("Customer ID", 'E4 TB Allocation Details'!$A$18:$L$18, 0),FALSE), 'E2 Allocators'!$B$15:$W$361, MATCH('O5 Details by Class &amp; Accounts'!AM$18, 'E2 Allocators'!$B$15:$W$15, 0),FALSE)*$E199)</f>
        <v>0</v>
      </c>
      <c r="AN199" s="1412">
        <f ca="1">IF(ISERROR(VLOOKUP(VLOOKUP($A199, 'E4 TB Allocation Details'!$A$18:$L$205, MATCH("Customer ID", 'E4 TB Allocation Details'!$A$18:$L$18, 0),FALSE), 'E2 Allocators'!$B$15:$W$361, MATCH('O5 Details by Class &amp; Accounts'!AN$18, 'E2 Allocators'!$B$15:$W$15, 0),FALSE)*$E199), 0, VLOOKUP(VLOOKUP($A199, 'E4 TB Allocation Details'!$A$18:$L$205, MATCH("Customer ID", 'E4 TB Allocation Details'!$A$18:$L$18, 0),FALSE), 'E2 Allocators'!$B$15:$W$361, MATCH('O5 Details by Class &amp; Accounts'!AN$18, 'E2 Allocators'!$B$15:$W$15, 0),FALSE)*$E199)</f>
        <v>0</v>
      </c>
      <c r="AO199" s="1412">
        <f ca="1">IF(ISERROR(VLOOKUP(VLOOKUP($A199, 'E4 TB Allocation Details'!$A$18:$L$205, MATCH("Customer ID", 'E4 TB Allocation Details'!$A$18:$L$18, 0),FALSE), 'E2 Allocators'!$B$15:$W$361, MATCH('O5 Details by Class &amp; Accounts'!AO$18, 'E2 Allocators'!$B$15:$W$15, 0),FALSE)*$E199), 0, VLOOKUP(VLOOKUP($A199, 'E4 TB Allocation Details'!$A$18:$L$205, MATCH("Customer ID", 'E4 TB Allocation Details'!$A$18:$L$18, 0),FALSE), 'E2 Allocators'!$B$15:$W$361, MATCH('O5 Details by Class &amp; Accounts'!AO$18, 'E2 Allocators'!$B$15:$W$15, 0),FALSE)*$E199)</f>
        <v>0</v>
      </c>
      <c r="AP199" s="1412">
        <f ca="1">IF(ISERROR(VLOOKUP(VLOOKUP($A199, 'E4 TB Allocation Details'!$A$18:$L$205, MATCH("Customer ID", 'E4 TB Allocation Details'!$A$18:$L$18, 0),FALSE), 'E2 Allocators'!$B$15:$W$361, MATCH('O5 Details by Class &amp; Accounts'!AP$18, 'E2 Allocators'!$B$15:$W$15, 0),FALSE)*$E199), 0, VLOOKUP(VLOOKUP($A199, 'E4 TB Allocation Details'!$A$18:$L$205, MATCH("Customer ID", 'E4 TB Allocation Details'!$A$18:$L$18, 0),FALSE), 'E2 Allocators'!$B$15:$W$361, MATCH('O5 Details by Class &amp; Accounts'!AP$18, 'E2 Allocators'!$B$15:$W$15, 0),FALSE)*$E199)</f>
        <v>0</v>
      </c>
      <c r="AQ199" s="1412">
        <f ca="1">IF(ISERROR(VLOOKUP(VLOOKUP($A199, 'E4 TB Allocation Details'!$A$18:$L$205, MATCH("Customer ID", 'E4 TB Allocation Details'!$A$18:$L$18, 0),FALSE), 'E2 Allocators'!$B$15:$W$361, MATCH('O5 Details by Class &amp; Accounts'!AQ$18, 'E2 Allocators'!$B$15:$W$15, 0),FALSE)*$E199), 0, VLOOKUP(VLOOKUP($A199, 'E4 TB Allocation Details'!$A$18:$L$205, MATCH("Customer ID", 'E4 TB Allocation Details'!$A$18:$L$18, 0),FALSE), 'E2 Allocators'!$B$15:$W$361, MATCH('O5 Details by Class &amp; Accounts'!AQ$18, 'E2 Allocators'!$B$15:$W$15, 0),FALSE)*$E199)</f>
        <v>0</v>
      </c>
      <c r="AR199" s="1412">
        <f ca="1">IF(ISERROR(VLOOKUP(VLOOKUP($A199, 'E4 TB Allocation Details'!$A$18:$L$205, MATCH("Customer ID", 'E4 TB Allocation Details'!$A$18:$L$18, 0),FALSE), 'E2 Allocators'!$B$15:$W$361, MATCH('O5 Details by Class &amp; Accounts'!AR$18, 'E2 Allocators'!$B$15:$W$15, 0),FALSE)*$E199), 0, VLOOKUP(VLOOKUP($A199, 'E4 TB Allocation Details'!$A$18:$L$205, MATCH("Customer ID", 'E4 TB Allocation Details'!$A$18:$L$18, 0),FALSE), 'E2 Allocators'!$B$15:$W$361, MATCH('O5 Details by Class &amp; Accounts'!AR$18, 'E2 Allocators'!$B$15:$W$15, 0),FALSE)*$E199)</f>
        <v>0</v>
      </c>
      <c r="AS199" s="1412">
        <f ca="1">IF(ISERROR(VLOOKUP(VLOOKUP($A199, 'E4 TB Allocation Details'!$A$18:$L$205, MATCH("Customer ID", 'E4 TB Allocation Details'!$A$18:$L$18, 0),FALSE), 'E2 Allocators'!$B$15:$W$361, MATCH('O5 Details by Class &amp; Accounts'!AS$18, 'E2 Allocators'!$B$15:$W$15, 0),FALSE)*$E199), 0, VLOOKUP(VLOOKUP($A199, 'E4 TB Allocation Details'!$A$18:$L$205, MATCH("Customer ID", 'E4 TB Allocation Details'!$A$18:$L$18, 0),FALSE), 'E2 Allocators'!$B$15:$W$361, MATCH('O5 Details by Class &amp; Accounts'!AS$18, 'E2 Allocators'!$B$15:$W$15, 0),FALSE)*$E199)</f>
        <v>0</v>
      </c>
      <c r="AT199" s="1412">
        <f ca="1">IF(ISERROR(VLOOKUP(VLOOKUP($A199, 'E4 TB Allocation Details'!$A$18:$L$205, MATCH("Customer ID", 'E4 TB Allocation Details'!$A$18:$L$18, 0),FALSE), 'E2 Allocators'!$B$15:$W$361, MATCH('O5 Details by Class &amp; Accounts'!AT$18, 'E2 Allocators'!$B$15:$W$15, 0),FALSE)*$E199), 0, VLOOKUP(VLOOKUP($A199, 'E4 TB Allocation Details'!$A$18:$L$205, MATCH("Customer ID", 'E4 TB Allocation Details'!$A$18:$L$18, 0),FALSE), 'E2 Allocators'!$B$15:$W$361, MATCH('O5 Details by Class &amp; Accounts'!AT$18, 'E2 Allocators'!$B$15:$W$15, 0),FALSE)*$E199)</f>
        <v>0</v>
      </c>
      <c r="AU199" s="1412">
        <f ca="1">IF(ISERROR(VLOOKUP(VLOOKUP($A199, 'E4 TB Allocation Details'!$A$18:$L$205, MATCH("Customer ID", 'E4 TB Allocation Details'!$A$18:$L$18, 0),FALSE), 'E2 Allocators'!$B$15:$W$361, MATCH('O5 Details by Class &amp; Accounts'!AU$18, 'E2 Allocators'!$B$15:$W$15, 0),FALSE)*$E199), 0, VLOOKUP(VLOOKUP($A199, 'E4 TB Allocation Details'!$A$18:$L$205, MATCH("Customer ID", 'E4 TB Allocation Details'!$A$18:$L$18, 0),FALSE), 'E2 Allocators'!$B$15:$W$361, MATCH('O5 Details by Class &amp; Accounts'!AU$18, 'E2 Allocators'!$B$15:$W$15, 0),FALSE)*$E199)</f>
        <v>0</v>
      </c>
      <c r="AV199" s="1412">
        <f ca="1">IF(ISERROR(VLOOKUP(VLOOKUP($A199, 'E4 TB Allocation Details'!$A$18:$L$205, MATCH("Customer ID", 'E4 TB Allocation Details'!$A$18:$L$18, 0),FALSE), 'E2 Allocators'!$B$15:$W$361, MATCH('O5 Details by Class &amp; Accounts'!AV$18, 'E2 Allocators'!$B$15:$W$15, 0),FALSE)*$E199), 0, VLOOKUP(VLOOKUP($A199, 'E4 TB Allocation Details'!$A$18:$L$205, MATCH("Customer ID", 'E4 TB Allocation Details'!$A$18:$L$18, 0),FALSE), 'E2 Allocators'!$B$15:$W$361, MATCH('O5 Details by Class &amp; Accounts'!AV$18, 'E2 Allocators'!$B$15:$W$15, 0),FALSE)*$E199)</f>
        <v>0</v>
      </c>
      <c r="AW199" s="1412">
        <f ca="1">IF(ISERROR(VLOOKUP(VLOOKUP($A199, 'E4 TB Allocation Details'!$A$18:$L$205, MATCH("Customer ID", 'E4 TB Allocation Details'!$A$18:$L$18, 0),FALSE), 'E2 Allocators'!$B$15:$W$361, MATCH('O5 Details by Class &amp; Accounts'!AW$18, 'E2 Allocators'!$B$15:$W$15, 0),FALSE)*$E199), 0, VLOOKUP(VLOOKUP($A199, 'E4 TB Allocation Details'!$A$18:$L$205, MATCH("Customer ID", 'E4 TB Allocation Details'!$A$18:$L$18, 0),FALSE), 'E2 Allocators'!$B$15:$W$361, MATCH('O5 Details by Class &amp; Accounts'!AW$18, 'E2 Allocators'!$B$15:$W$15, 0),FALSE)*$E199)</f>
        <v>0</v>
      </c>
      <c r="AX199" s="1412">
        <f ca="1">SUM(AD199:AW199)</f>
        <v>0</v>
      </c>
      <c r="AY199" s="1412">
        <f ca="1">IF(ISERROR(VLOOKUP(VLOOKUP($A199, 'E4 TB Allocation Details'!$A$18:$L$205, MATCH("Misc ID", 'E4 TB Allocation Details'!$A$18:$L$18, 0),FALSE), 'E2 Allocators'!$B$15:$W$361, MATCH('O5 Details by Class &amp; Accounts'!AY$18, 'E2 Allocators'!$B$15:$W$15, 0),FALSE)*$E199), 0, VLOOKUP(VLOOKUP($A199, 'E4 TB Allocation Details'!$A$18:$L$205, MATCH("Misc ID", 'E4 TB Allocation Details'!$A$18:$L$18, 0),FALSE), 'E2 Allocators'!$B$15:$W$361, MATCH('O5 Details by Class &amp; Accounts'!AY$18, 'E2 Allocators'!$B$15:$W$15, 0),FALSE)*$E199)</f>
        <v>0</v>
      </c>
      <c r="AZ199" s="1412">
        <f ca="1">IF(ISERROR(VLOOKUP(VLOOKUP($A199, 'E4 TB Allocation Details'!$A$18:$L$205, MATCH("Misc ID", 'E4 TB Allocation Details'!$A$18:$L$18, 0),FALSE), 'E2 Allocators'!$B$15:$W$361, MATCH('O5 Details by Class &amp; Accounts'!AZ$18, 'E2 Allocators'!$B$15:$W$15, 0),FALSE)*$E199), 0, VLOOKUP(VLOOKUP($A199, 'E4 TB Allocation Details'!$A$18:$L$205, MATCH("Misc ID", 'E4 TB Allocation Details'!$A$18:$L$18, 0),FALSE), 'E2 Allocators'!$B$15:$W$361, MATCH('O5 Details by Class &amp; Accounts'!AZ$18, 'E2 Allocators'!$B$15:$W$15, 0),FALSE)*$E199)</f>
        <v>0</v>
      </c>
      <c r="BA199" s="1412">
        <f ca="1">IF(ISERROR(VLOOKUP(VLOOKUP($A199, 'E4 TB Allocation Details'!$A$18:$L$205, MATCH("Misc ID", 'E4 TB Allocation Details'!$A$18:$L$18, 0),FALSE), 'E2 Allocators'!$B$15:$W$361, MATCH('O5 Details by Class &amp; Accounts'!BA$18, 'E2 Allocators'!$B$15:$W$15, 0),FALSE)*$E199), 0, VLOOKUP(VLOOKUP($A199, 'E4 TB Allocation Details'!$A$18:$L$205, MATCH("Misc ID", 'E4 TB Allocation Details'!$A$18:$L$18, 0),FALSE), 'E2 Allocators'!$B$15:$W$361, MATCH('O5 Details by Class &amp; Accounts'!BA$18, 'E2 Allocators'!$B$15:$W$15, 0),FALSE)*$E199)</f>
        <v>0</v>
      </c>
      <c r="BB199" s="1412">
        <f ca="1">IF(ISERROR(VLOOKUP(VLOOKUP($A199, 'E4 TB Allocation Details'!$A$18:$L$205, MATCH("Misc ID", 'E4 TB Allocation Details'!$A$18:$L$18, 0),FALSE), 'E2 Allocators'!$B$15:$W$361, MATCH('O5 Details by Class &amp; Accounts'!BB$18, 'E2 Allocators'!$B$15:$W$15, 0),FALSE)*$E199), 0, VLOOKUP(VLOOKUP($A199, 'E4 TB Allocation Details'!$A$18:$L$205, MATCH("Misc ID", 'E4 TB Allocation Details'!$A$18:$L$18, 0),FALSE), 'E2 Allocators'!$B$15:$W$361, MATCH('O5 Details by Class &amp; Accounts'!BB$18, 'E2 Allocators'!$B$15:$W$15, 0),FALSE)*$E199)</f>
        <v>0</v>
      </c>
      <c r="BC199" s="1412">
        <f ca="1">IF(ISERROR(VLOOKUP(VLOOKUP($A199, 'E4 TB Allocation Details'!$A$18:$L$205, MATCH("Misc ID", 'E4 TB Allocation Details'!$A$18:$L$18, 0),FALSE), 'E2 Allocators'!$B$15:$W$361, MATCH('O5 Details by Class &amp; Accounts'!BC$18, 'E2 Allocators'!$B$15:$W$15, 0),FALSE)*$E199), 0, VLOOKUP(VLOOKUP($A199, 'E4 TB Allocation Details'!$A$18:$L$205, MATCH("Misc ID", 'E4 TB Allocation Details'!$A$18:$L$18, 0),FALSE), 'E2 Allocators'!$B$15:$W$361, MATCH('O5 Details by Class &amp; Accounts'!BC$18, 'E2 Allocators'!$B$15:$W$15, 0),FALSE)*$E199)</f>
        <v>0</v>
      </c>
      <c r="BD199" s="1412">
        <f ca="1">IF(ISERROR(VLOOKUP(VLOOKUP($A199, 'E4 TB Allocation Details'!$A$18:$L$205, MATCH("Misc ID", 'E4 TB Allocation Details'!$A$18:$L$18, 0),FALSE), 'E2 Allocators'!$B$15:$W$361, MATCH('O5 Details by Class &amp; Accounts'!BD$18, 'E2 Allocators'!$B$15:$W$15, 0),FALSE)*$E199), 0, VLOOKUP(VLOOKUP($A199, 'E4 TB Allocation Details'!$A$18:$L$205, MATCH("Misc ID", 'E4 TB Allocation Details'!$A$18:$L$18, 0),FALSE), 'E2 Allocators'!$B$15:$W$361, MATCH('O5 Details by Class &amp; Accounts'!BD$18, 'E2 Allocators'!$B$15:$W$15, 0),FALSE)*$E199)</f>
        <v>0</v>
      </c>
      <c r="BE199" s="1412">
        <f ca="1">IF(ISERROR(VLOOKUP(VLOOKUP($A199, 'E4 TB Allocation Details'!$A$18:$L$205, MATCH("Misc ID", 'E4 TB Allocation Details'!$A$18:$L$18, 0),FALSE), 'E2 Allocators'!$B$15:$W$361, MATCH('O5 Details by Class &amp; Accounts'!BE$18, 'E2 Allocators'!$B$15:$W$15, 0),FALSE)*$E199), 0, VLOOKUP(VLOOKUP($A199, 'E4 TB Allocation Details'!$A$18:$L$205, MATCH("Misc ID", 'E4 TB Allocation Details'!$A$18:$L$18, 0),FALSE), 'E2 Allocators'!$B$15:$W$361, MATCH('O5 Details by Class &amp; Accounts'!BE$18, 'E2 Allocators'!$B$15:$W$15, 0),FALSE)*$E199)</f>
        <v>0</v>
      </c>
      <c r="BF199" s="1412">
        <f ca="1">IF(ISERROR(VLOOKUP(VLOOKUP($A199, 'E4 TB Allocation Details'!$A$18:$L$205, MATCH("Misc ID", 'E4 TB Allocation Details'!$A$18:$L$18, 0),FALSE), 'E2 Allocators'!$B$15:$W$361, MATCH('O5 Details by Class &amp; Accounts'!BF$18, 'E2 Allocators'!$B$15:$W$15, 0),FALSE)*$E199), 0, VLOOKUP(VLOOKUP($A199, 'E4 TB Allocation Details'!$A$18:$L$205, MATCH("Misc ID", 'E4 TB Allocation Details'!$A$18:$L$18, 0),FALSE), 'E2 Allocators'!$B$15:$W$361, MATCH('O5 Details by Class &amp; Accounts'!BF$18, 'E2 Allocators'!$B$15:$W$15, 0),FALSE)*$E199)</f>
        <v>0</v>
      </c>
      <c r="BG199" s="1412">
        <f ca="1">IF(ISERROR(VLOOKUP(VLOOKUP($A199, 'E4 TB Allocation Details'!$A$18:$L$205, MATCH("Misc ID", 'E4 TB Allocation Details'!$A$18:$L$18, 0),FALSE), 'E2 Allocators'!$B$15:$W$361, MATCH('O5 Details by Class &amp; Accounts'!BG$18, 'E2 Allocators'!$B$15:$W$15, 0),FALSE)*$E199), 0, VLOOKUP(VLOOKUP($A199, 'E4 TB Allocation Details'!$A$18:$L$205, MATCH("Misc ID", 'E4 TB Allocation Details'!$A$18:$L$18, 0),FALSE), 'E2 Allocators'!$B$15:$W$361, MATCH('O5 Details by Class &amp; Accounts'!BG$18, 'E2 Allocators'!$B$15:$W$15, 0),FALSE)*$E199)</f>
        <v>0</v>
      </c>
      <c r="BH199" s="1412">
        <f ca="1">IF(ISERROR(VLOOKUP(VLOOKUP($A199, 'E4 TB Allocation Details'!$A$18:$L$205, MATCH("Misc ID", 'E4 TB Allocation Details'!$A$18:$L$18, 0),FALSE), 'E2 Allocators'!$B$15:$W$361, MATCH('O5 Details by Class &amp; Accounts'!BH$18, 'E2 Allocators'!$B$15:$W$15, 0),FALSE)*$E199), 0, VLOOKUP(VLOOKUP($A199, 'E4 TB Allocation Details'!$A$18:$L$205, MATCH("Misc ID", 'E4 TB Allocation Details'!$A$18:$L$18, 0),FALSE), 'E2 Allocators'!$B$15:$W$361, MATCH('O5 Details by Class &amp; Accounts'!BH$18, 'E2 Allocators'!$B$15:$W$15, 0),FALSE)*$E199)</f>
        <v>0</v>
      </c>
      <c r="BI199" s="1412">
        <f ca="1">IF(ISERROR(VLOOKUP(VLOOKUP($A199, 'E4 TB Allocation Details'!$A$18:$L$205, MATCH("Misc ID", 'E4 TB Allocation Details'!$A$18:$L$18, 0),FALSE), 'E2 Allocators'!$B$15:$W$361, MATCH('O5 Details by Class &amp; Accounts'!BI$18, 'E2 Allocators'!$B$15:$W$15, 0),FALSE)*$E199), 0, VLOOKUP(VLOOKUP($A199, 'E4 TB Allocation Details'!$A$18:$L$205, MATCH("Misc ID", 'E4 TB Allocation Details'!$A$18:$L$18, 0),FALSE), 'E2 Allocators'!$B$15:$W$361, MATCH('O5 Details by Class &amp; Accounts'!BI$18, 'E2 Allocators'!$B$15:$W$15, 0),FALSE)*$E199)</f>
        <v>0</v>
      </c>
      <c r="BJ199" s="1412">
        <f ca="1">IF(ISERROR(VLOOKUP(VLOOKUP($A199, 'E4 TB Allocation Details'!$A$18:$L$205, MATCH("Misc ID", 'E4 TB Allocation Details'!$A$18:$L$18, 0),FALSE), 'E2 Allocators'!$B$15:$W$361, MATCH('O5 Details by Class &amp; Accounts'!BJ$18, 'E2 Allocators'!$B$15:$W$15, 0),FALSE)*$E199), 0, VLOOKUP(VLOOKUP($A199, 'E4 TB Allocation Details'!$A$18:$L$205, MATCH("Misc ID", 'E4 TB Allocation Details'!$A$18:$L$18, 0),FALSE), 'E2 Allocators'!$B$15:$W$361, MATCH('O5 Details by Class &amp; Accounts'!BJ$18, 'E2 Allocators'!$B$15:$W$15, 0),FALSE)*$E199)</f>
        <v>0</v>
      </c>
      <c r="BK199" s="1412">
        <f ca="1">IF(ISERROR(VLOOKUP(VLOOKUP($A199, 'E4 TB Allocation Details'!$A$18:$L$205, MATCH("Misc ID", 'E4 TB Allocation Details'!$A$18:$L$18, 0),FALSE), 'E2 Allocators'!$B$15:$W$361, MATCH('O5 Details by Class &amp; Accounts'!BK$18, 'E2 Allocators'!$B$15:$W$15, 0),FALSE)*$E199), 0, VLOOKUP(VLOOKUP($A199, 'E4 TB Allocation Details'!$A$18:$L$205, MATCH("Misc ID", 'E4 TB Allocation Details'!$A$18:$L$18, 0),FALSE), 'E2 Allocators'!$B$15:$W$361, MATCH('O5 Details by Class &amp; Accounts'!BK$18, 'E2 Allocators'!$B$15:$W$15, 0),FALSE)*$E199)</f>
        <v>0</v>
      </c>
      <c r="BL199" s="1412">
        <f ca="1">IF(ISERROR(VLOOKUP(VLOOKUP($A199, 'E4 TB Allocation Details'!$A$18:$L$205, MATCH("Misc ID", 'E4 TB Allocation Details'!$A$18:$L$18, 0),FALSE), 'E2 Allocators'!$B$15:$W$361, MATCH('O5 Details by Class &amp; Accounts'!BL$18, 'E2 Allocators'!$B$15:$W$15, 0),FALSE)*$E199), 0, VLOOKUP(VLOOKUP($A199, 'E4 TB Allocation Details'!$A$18:$L$205, MATCH("Misc ID", 'E4 TB Allocation Details'!$A$18:$L$18, 0),FALSE), 'E2 Allocators'!$B$15:$W$361, MATCH('O5 Details by Class &amp; Accounts'!BL$18, 'E2 Allocators'!$B$15:$W$15, 0),FALSE)*$E199)</f>
        <v>0</v>
      </c>
      <c r="BM199" s="1412">
        <f ca="1">IF(ISERROR(VLOOKUP(VLOOKUP($A199, 'E4 TB Allocation Details'!$A$18:$L$205, MATCH("Misc ID", 'E4 TB Allocation Details'!$A$18:$L$18, 0),FALSE), 'E2 Allocators'!$B$15:$W$361, MATCH('O5 Details by Class &amp; Accounts'!BM$18, 'E2 Allocators'!$B$15:$W$15, 0),FALSE)*$E199), 0, VLOOKUP(VLOOKUP($A199, 'E4 TB Allocation Details'!$A$18:$L$205, MATCH("Misc ID", 'E4 TB Allocation Details'!$A$18:$L$18, 0),FALSE), 'E2 Allocators'!$B$15:$W$361, MATCH('O5 Details by Class &amp; Accounts'!BM$18, 'E2 Allocators'!$B$15:$W$15, 0),FALSE)*$E199)</f>
        <v>0</v>
      </c>
      <c r="BN199" s="1412">
        <f ca="1">IF(ISERROR(VLOOKUP(VLOOKUP($A199, 'E4 TB Allocation Details'!$A$18:$L$205, MATCH("Misc ID", 'E4 TB Allocation Details'!$A$18:$L$18, 0),FALSE), 'E2 Allocators'!$B$15:$W$361, MATCH('O5 Details by Class &amp; Accounts'!BN$18, 'E2 Allocators'!$B$15:$W$15, 0),FALSE)*$E199), 0, VLOOKUP(VLOOKUP($A199, 'E4 TB Allocation Details'!$A$18:$L$205, MATCH("Misc ID", 'E4 TB Allocation Details'!$A$18:$L$18, 0),FALSE), 'E2 Allocators'!$B$15:$W$361, MATCH('O5 Details by Class &amp; Accounts'!BN$18, 'E2 Allocators'!$B$15:$W$15, 0),FALSE)*$E199)</f>
        <v>0</v>
      </c>
      <c r="BO199" s="1412">
        <f ca="1">IF(ISERROR(VLOOKUP(VLOOKUP($A199, 'E4 TB Allocation Details'!$A$18:$L$205, MATCH("Misc ID", 'E4 TB Allocation Details'!$A$18:$L$18, 0),FALSE), 'E2 Allocators'!$B$15:$W$361, MATCH('O5 Details by Class &amp; Accounts'!BO$18, 'E2 Allocators'!$B$15:$W$15, 0),FALSE)*$E199), 0, VLOOKUP(VLOOKUP($A199, 'E4 TB Allocation Details'!$A$18:$L$205, MATCH("Misc ID", 'E4 TB Allocation Details'!$A$18:$L$18, 0),FALSE), 'E2 Allocators'!$B$15:$W$361, MATCH('O5 Details by Class &amp; Accounts'!BO$18, 'E2 Allocators'!$B$15:$W$15, 0),FALSE)*$E199)</f>
        <v>0</v>
      </c>
      <c r="BP199" s="1412">
        <f ca="1">IF(ISERROR(VLOOKUP(VLOOKUP($A199, 'E4 TB Allocation Details'!$A$18:$L$205, MATCH("Misc ID", 'E4 TB Allocation Details'!$A$18:$L$18, 0),FALSE), 'E2 Allocators'!$B$15:$W$361, MATCH('O5 Details by Class &amp; Accounts'!BP$18, 'E2 Allocators'!$B$15:$W$15, 0),FALSE)*$E199), 0, VLOOKUP(VLOOKUP($A199, 'E4 TB Allocation Details'!$A$18:$L$205, MATCH("Misc ID", 'E4 TB Allocation Details'!$A$18:$L$18, 0),FALSE), 'E2 Allocators'!$B$15:$W$361, MATCH('O5 Details by Class &amp; Accounts'!BP$18, 'E2 Allocators'!$B$15:$W$15, 0),FALSE)*$E199)</f>
        <v>0</v>
      </c>
      <c r="BQ199" s="1412">
        <f ca="1">IF(ISERROR(VLOOKUP(VLOOKUP($A199, 'E4 TB Allocation Details'!$A$18:$L$205, MATCH("Misc ID", 'E4 TB Allocation Details'!$A$18:$L$18, 0),FALSE), 'E2 Allocators'!$B$15:$W$361, MATCH('O5 Details by Class &amp; Accounts'!BQ$18, 'E2 Allocators'!$B$15:$W$15, 0),FALSE)*$E199), 0, VLOOKUP(VLOOKUP($A199, 'E4 TB Allocation Details'!$A$18:$L$205, MATCH("Misc ID", 'E4 TB Allocation Details'!$A$18:$L$18, 0),FALSE), 'E2 Allocators'!$B$15:$W$361, MATCH('O5 Details by Class &amp; Accounts'!BQ$18, 'E2 Allocators'!$B$15:$W$15, 0),FALSE)*$E199)</f>
        <v>0</v>
      </c>
      <c r="BR199" s="1412">
        <f ca="1">IF(ISERROR(VLOOKUP(VLOOKUP($A199, 'E4 TB Allocation Details'!$A$18:$L$205, MATCH("Misc ID", 'E4 TB Allocation Details'!$A$18:$L$18, 0),FALSE), 'E2 Allocators'!$B$15:$W$361, MATCH('O5 Details by Class &amp; Accounts'!BR$18, 'E2 Allocators'!$B$15:$W$15, 0),FALSE)*$E199), 0, VLOOKUP(VLOOKUP($A199, 'E4 TB Allocation Details'!$A$18:$L$205, MATCH("Misc ID", 'E4 TB Allocation Details'!$A$18:$L$18, 0),FALSE), 'E2 Allocators'!$B$15:$W$361, MATCH('O5 Details by Class &amp; Accounts'!BR$18, 'E2 Allocators'!$B$15:$W$15, 0),FALSE)*$E199)</f>
        <v>0</v>
      </c>
      <c r="BS199" s="1412">
        <f ca="1">SUM(AY199:BR199)</f>
        <v>0</v>
      </c>
      <c r="BT199" s="1412">
        <f ca="1">IF(ISERROR(VLOOKUP(VLOOKUP($A199, 'E4 TB Allocation Details'!$A$18:$L$205, MATCH("A &amp; G ID", 'E4 TB Allocation Details'!$A$18:$L$18, 0),FALSE), 'E2 Allocators'!$B$15:$W$361, MATCH('O5 Details by Class &amp; Accounts'!BT$18, 'E2 Allocators'!$B$15:$W$15, 0),FALSE)*$E199), 0, VLOOKUP(VLOOKUP($A199, 'E4 TB Allocation Details'!$A$18:$L$205, MATCH("A &amp; G ID", 'E4 TB Allocation Details'!$A$18:$L$18, 0),FALSE), 'E2 Allocators'!$B$15:$W$361, MATCH('O5 Details by Class &amp; Accounts'!BT$18, 'E2 Allocators'!$B$15:$W$15, 0),FALSE)*$E199)</f>
        <v>448153.75785907201</v>
      </c>
      <c r="BU199" s="1412">
        <f ca="1">IF(ISERROR(VLOOKUP(VLOOKUP($A199, 'E4 TB Allocation Details'!$A$18:$L$205, MATCH("A &amp; G ID", 'E4 TB Allocation Details'!$A$18:$L$18, 0),FALSE), 'E2 Allocators'!$B$15:$W$361, MATCH('O5 Details by Class &amp; Accounts'!BU$18, 'E2 Allocators'!$B$15:$W$15, 0),FALSE)*$E199), 0, VLOOKUP(VLOOKUP($A199, 'E4 TB Allocation Details'!$A$18:$L$205, MATCH("A &amp; G ID", 'E4 TB Allocation Details'!$A$18:$L$18, 0),FALSE), 'E2 Allocators'!$B$15:$W$361, MATCH('O5 Details by Class &amp; Accounts'!BU$18, 'E2 Allocators'!$B$15:$W$15, 0),FALSE)*$E199)</f>
        <v>155428.17979981255</v>
      </c>
      <c r="BV199" s="1412">
        <f ca="1">IF(ISERROR(VLOOKUP(VLOOKUP($A199, 'E4 TB Allocation Details'!$A$18:$L$205, MATCH("A &amp; G ID", 'E4 TB Allocation Details'!$A$18:$L$18, 0),FALSE), 'E2 Allocators'!$B$15:$W$361, MATCH('O5 Details by Class &amp; Accounts'!BV$18, 'E2 Allocators'!$B$15:$W$15, 0),FALSE)*$E199), 0, VLOOKUP(VLOOKUP($A199, 'E4 TB Allocation Details'!$A$18:$L$205, MATCH("A &amp; G ID", 'E4 TB Allocation Details'!$A$18:$L$18, 0),FALSE), 'E2 Allocators'!$B$15:$W$361, MATCH('O5 Details by Class &amp; Accounts'!BV$18, 'E2 Allocators'!$B$15:$W$15, 0),FALSE)*$E199)</f>
        <v>225278.9840651975</v>
      </c>
      <c r="BW199" s="1412">
        <f ca="1">IF(ISERROR(VLOOKUP(VLOOKUP($A199, 'E4 TB Allocation Details'!$A$18:$L$205, MATCH("A &amp; G ID", 'E4 TB Allocation Details'!$A$18:$L$18, 0),FALSE), 'E2 Allocators'!$B$15:$W$361, MATCH('O5 Details by Class &amp; Accounts'!BW$18, 'E2 Allocators'!$B$15:$W$15, 0),FALSE)*$E199), 0, VLOOKUP(VLOOKUP($A199, 'E4 TB Allocation Details'!$A$18:$L$205, MATCH("A &amp; G ID", 'E4 TB Allocation Details'!$A$18:$L$18, 0),FALSE), 'E2 Allocators'!$B$15:$W$361, MATCH('O5 Details by Class &amp; Accounts'!BW$18, 'E2 Allocators'!$B$15:$W$15, 0),FALSE)*$E199)</f>
        <v>0</v>
      </c>
      <c r="BX199" s="1412">
        <f ca="1">IF(ISERROR(VLOOKUP(VLOOKUP($A199, 'E4 TB Allocation Details'!$A$18:$L$205, MATCH("A &amp; G ID", 'E4 TB Allocation Details'!$A$18:$L$18, 0),FALSE), 'E2 Allocators'!$B$15:$W$361, MATCH('O5 Details by Class &amp; Accounts'!BX$18, 'E2 Allocators'!$B$15:$W$15, 0),FALSE)*$E199), 0, VLOOKUP(VLOOKUP($A199, 'E4 TB Allocation Details'!$A$18:$L$205, MATCH("A &amp; G ID", 'E4 TB Allocation Details'!$A$18:$L$18, 0),FALSE), 'E2 Allocators'!$B$15:$W$361, MATCH('O5 Details by Class &amp; Accounts'!BX$18, 'E2 Allocators'!$B$15:$W$15, 0),FALSE)*$E199)</f>
        <v>0</v>
      </c>
      <c r="BY199" s="1412">
        <f ca="1">IF(ISERROR(VLOOKUP(VLOOKUP($A199, 'E4 TB Allocation Details'!$A$18:$L$205, MATCH("A &amp; G ID", 'E4 TB Allocation Details'!$A$18:$L$18, 0),FALSE), 'E2 Allocators'!$B$15:$W$361, MATCH('O5 Details by Class &amp; Accounts'!BY$18, 'E2 Allocators'!$B$15:$W$15, 0),FALSE)*$E199), 0, VLOOKUP(VLOOKUP($A199, 'E4 TB Allocation Details'!$A$18:$L$205, MATCH("A &amp; G ID", 'E4 TB Allocation Details'!$A$18:$L$18, 0),FALSE), 'E2 Allocators'!$B$15:$W$361, MATCH('O5 Details by Class &amp; Accounts'!BY$18, 'E2 Allocators'!$B$15:$W$15, 0),FALSE)*$E199)</f>
        <v>0</v>
      </c>
      <c r="BZ199" s="1412">
        <f ca="1">IF(ISERROR(VLOOKUP(VLOOKUP($A199, 'E4 TB Allocation Details'!$A$18:$L$205, MATCH("A &amp; G ID", 'E4 TB Allocation Details'!$A$18:$L$18, 0),FALSE), 'E2 Allocators'!$B$15:$W$361, MATCH('O5 Details by Class &amp; Accounts'!BZ$18, 'E2 Allocators'!$B$15:$W$15, 0),FALSE)*$E199), 0, VLOOKUP(VLOOKUP($A199, 'E4 TB Allocation Details'!$A$18:$L$205, MATCH("A &amp; G ID", 'E4 TB Allocation Details'!$A$18:$L$18, 0),FALSE), 'E2 Allocators'!$B$15:$W$361, MATCH('O5 Details by Class &amp; Accounts'!BZ$18, 'E2 Allocators'!$B$15:$W$15, 0),FALSE)*$E199)</f>
        <v>60940.186189375447</v>
      </c>
      <c r="CA199" s="1412">
        <f ca="1">IF(ISERROR(VLOOKUP(VLOOKUP($A199, 'E4 TB Allocation Details'!$A$18:$L$205, MATCH("A &amp; G ID", 'E4 TB Allocation Details'!$A$18:$L$18, 0),FALSE), 'E2 Allocators'!$B$15:$W$361, MATCH('O5 Details by Class &amp; Accounts'!CA$18, 'E2 Allocators'!$B$15:$W$15, 0),FALSE)*$E199), 0, VLOOKUP(VLOOKUP($A199, 'E4 TB Allocation Details'!$A$18:$L$205, MATCH("A &amp; G ID", 'E4 TB Allocation Details'!$A$18:$L$18, 0),FALSE), 'E2 Allocators'!$B$15:$W$361, MATCH('O5 Details by Class &amp; Accounts'!CA$18, 'E2 Allocators'!$B$15:$W$15, 0),FALSE)*$E199)</f>
        <v>3343.9347134911868</v>
      </c>
      <c r="CB199" s="1412">
        <f ca="1">IF(ISERROR(VLOOKUP(VLOOKUP($A199, 'E4 TB Allocation Details'!$A$18:$L$205, MATCH("A &amp; G ID", 'E4 TB Allocation Details'!$A$18:$L$18, 0),FALSE), 'E2 Allocators'!$B$15:$W$361, MATCH('O5 Details by Class &amp; Accounts'!CB$18, 'E2 Allocators'!$B$15:$W$15, 0),FALSE)*$E199), 0, VLOOKUP(VLOOKUP($A199, 'E4 TB Allocation Details'!$A$18:$L$205, MATCH("A &amp; G ID", 'E4 TB Allocation Details'!$A$18:$L$18, 0),FALSE), 'E2 Allocators'!$B$15:$W$361, MATCH('O5 Details by Class &amp; Accounts'!CB$18, 'E2 Allocators'!$B$15:$W$15, 0),FALSE)*$E199)</f>
        <v>3054.9573730513189</v>
      </c>
      <c r="CC199" s="1412">
        <f ca="1">IF(ISERROR(VLOOKUP(VLOOKUP($A199, 'E4 TB Allocation Details'!$A$18:$L$205, MATCH("A &amp; G ID", 'E4 TB Allocation Details'!$A$18:$L$18, 0),FALSE), 'E2 Allocators'!$B$15:$W$361, MATCH('O5 Details by Class &amp; Accounts'!CC$18, 'E2 Allocators'!$B$15:$W$15, 0),FALSE)*$E199), 0, VLOOKUP(VLOOKUP($A199, 'E4 TB Allocation Details'!$A$18:$L$205, MATCH("A &amp; G ID", 'E4 TB Allocation Details'!$A$18:$L$18, 0),FALSE), 'E2 Allocators'!$B$15:$W$361, MATCH('O5 Details by Class &amp; Accounts'!CC$18, 'E2 Allocators'!$B$15:$W$15, 0),FALSE)*$E199)</f>
        <v>0</v>
      </c>
      <c r="CD199" s="1412">
        <f ca="1">IF(ISERROR(VLOOKUP(VLOOKUP($A199, 'E4 TB Allocation Details'!$A$18:$L$205, MATCH("A &amp; G ID", 'E4 TB Allocation Details'!$A$18:$L$18, 0),FALSE), 'E2 Allocators'!$B$15:$W$361, MATCH('O5 Details by Class &amp; Accounts'!CD$18, 'E2 Allocators'!$B$15:$W$15, 0),FALSE)*$E199), 0, VLOOKUP(VLOOKUP($A199, 'E4 TB Allocation Details'!$A$18:$L$205, MATCH("A &amp; G ID", 'E4 TB Allocation Details'!$A$18:$L$18, 0),FALSE), 'E2 Allocators'!$B$15:$W$361, MATCH('O5 Details by Class &amp; Accounts'!CD$18, 'E2 Allocators'!$B$15:$W$15, 0),FALSE)*$E199)</f>
        <v>0</v>
      </c>
      <c r="CE199" s="1412">
        <f ca="1">IF(ISERROR(VLOOKUP(VLOOKUP($A199, 'E4 TB Allocation Details'!$A$18:$L$205, MATCH("A &amp; G ID", 'E4 TB Allocation Details'!$A$18:$L$18, 0),FALSE), 'E2 Allocators'!$B$15:$W$361, MATCH('O5 Details by Class &amp; Accounts'!CE$18, 'E2 Allocators'!$B$15:$W$15, 0),FALSE)*$E199), 0, VLOOKUP(VLOOKUP($A199, 'E4 TB Allocation Details'!$A$18:$L$205, MATCH("A &amp; G ID", 'E4 TB Allocation Details'!$A$18:$L$18, 0),FALSE), 'E2 Allocators'!$B$15:$W$361, MATCH('O5 Details by Class &amp; Accounts'!CE$18, 'E2 Allocators'!$B$15:$W$15, 0),FALSE)*$E199)</f>
        <v>0</v>
      </c>
      <c r="CF199" s="1412">
        <f ca="1">IF(ISERROR(VLOOKUP(VLOOKUP($A199, 'E4 TB Allocation Details'!$A$18:$L$205, MATCH("A &amp; G ID", 'E4 TB Allocation Details'!$A$18:$L$18, 0),FALSE), 'E2 Allocators'!$B$15:$W$361, MATCH('O5 Details by Class &amp; Accounts'!CF$18, 'E2 Allocators'!$B$15:$W$15, 0),FALSE)*$E199), 0, VLOOKUP(VLOOKUP($A199, 'E4 TB Allocation Details'!$A$18:$L$205, MATCH("A &amp; G ID", 'E4 TB Allocation Details'!$A$18:$L$18, 0),FALSE), 'E2 Allocators'!$B$15:$W$361, MATCH('O5 Details by Class &amp; Accounts'!CF$18, 'E2 Allocators'!$B$15:$W$15, 0),FALSE)*$E199)</f>
        <v>0</v>
      </c>
      <c r="CG199" s="1412">
        <f ca="1">IF(ISERROR(VLOOKUP(VLOOKUP($A199, 'E4 TB Allocation Details'!$A$18:$L$205, MATCH("A &amp; G ID", 'E4 TB Allocation Details'!$A$18:$L$18, 0),FALSE), 'E2 Allocators'!$B$15:$W$361, MATCH('O5 Details by Class &amp; Accounts'!CG$18, 'E2 Allocators'!$B$15:$W$15, 0),FALSE)*$E199), 0, VLOOKUP(VLOOKUP($A199, 'E4 TB Allocation Details'!$A$18:$L$205, MATCH("A &amp; G ID", 'E4 TB Allocation Details'!$A$18:$L$18, 0),FALSE), 'E2 Allocators'!$B$15:$W$361, MATCH('O5 Details by Class &amp; Accounts'!CG$18, 'E2 Allocators'!$B$15:$W$15, 0),FALSE)*$E199)</f>
        <v>0</v>
      </c>
      <c r="CH199" s="1412">
        <f ca="1">IF(ISERROR(VLOOKUP(VLOOKUP($A199, 'E4 TB Allocation Details'!$A$18:$L$205, MATCH("A &amp; G ID", 'E4 TB Allocation Details'!$A$18:$L$18, 0),FALSE), 'E2 Allocators'!$B$15:$W$361, MATCH('O5 Details by Class &amp; Accounts'!CH$18, 'E2 Allocators'!$B$15:$W$15, 0),FALSE)*$E199), 0, VLOOKUP(VLOOKUP($A199, 'E4 TB Allocation Details'!$A$18:$L$205, MATCH("A &amp; G ID", 'E4 TB Allocation Details'!$A$18:$L$18, 0),FALSE), 'E2 Allocators'!$B$15:$W$361, MATCH('O5 Details by Class &amp; Accounts'!CH$18, 'E2 Allocators'!$B$15:$W$15, 0),FALSE)*$E199)</f>
        <v>0</v>
      </c>
      <c r="CI199" s="1412">
        <f ca="1">IF(ISERROR(VLOOKUP(VLOOKUP($A199, 'E4 TB Allocation Details'!$A$18:$L$205, MATCH("A &amp; G ID", 'E4 TB Allocation Details'!$A$18:$L$18, 0),FALSE), 'E2 Allocators'!$B$15:$W$361, MATCH('O5 Details by Class &amp; Accounts'!CI$18, 'E2 Allocators'!$B$15:$W$15, 0),FALSE)*$E199), 0, VLOOKUP(VLOOKUP($A199, 'E4 TB Allocation Details'!$A$18:$L$205, MATCH("A &amp; G ID", 'E4 TB Allocation Details'!$A$18:$L$18, 0),FALSE), 'E2 Allocators'!$B$15:$W$361, MATCH('O5 Details by Class &amp; Accounts'!CI$18, 'E2 Allocators'!$B$15:$W$15, 0),FALSE)*$E199)</f>
        <v>0</v>
      </c>
      <c r="CJ199" s="1412">
        <f ca="1">IF(ISERROR(VLOOKUP(VLOOKUP($A199, 'E4 TB Allocation Details'!$A$18:$L$205, MATCH("A &amp; G ID", 'E4 TB Allocation Details'!$A$18:$L$18, 0),FALSE), 'E2 Allocators'!$B$15:$W$361, MATCH('O5 Details by Class &amp; Accounts'!CJ$18, 'E2 Allocators'!$B$15:$W$15, 0),FALSE)*$E199), 0, VLOOKUP(VLOOKUP($A199, 'E4 TB Allocation Details'!$A$18:$L$205, MATCH("A &amp; G ID", 'E4 TB Allocation Details'!$A$18:$L$18, 0),FALSE), 'E2 Allocators'!$B$15:$W$361, MATCH('O5 Details by Class &amp; Accounts'!CJ$18, 'E2 Allocators'!$B$15:$W$15, 0),FALSE)*$E199)</f>
        <v>0</v>
      </c>
      <c r="CK199" s="1412">
        <f ca="1">IF(ISERROR(VLOOKUP(VLOOKUP($A199, 'E4 TB Allocation Details'!$A$18:$L$205, MATCH("A &amp; G ID", 'E4 TB Allocation Details'!$A$18:$L$18, 0),FALSE), 'E2 Allocators'!$B$15:$W$361, MATCH('O5 Details by Class &amp; Accounts'!CK$18, 'E2 Allocators'!$B$15:$W$15, 0),FALSE)*$E199), 0, VLOOKUP(VLOOKUP($A199, 'E4 TB Allocation Details'!$A$18:$L$205, MATCH("A &amp; G ID", 'E4 TB Allocation Details'!$A$18:$L$18, 0),FALSE), 'E2 Allocators'!$B$15:$W$361, MATCH('O5 Details by Class &amp; Accounts'!CK$18, 'E2 Allocators'!$B$15:$W$15, 0),FALSE)*$E199)</f>
        <v>0</v>
      </c>
      <c r="CL199" s="1412">
        <f ca="1">IF(ISERROR(VLOOKUP(VLOOKUP($A199, 'E4 TB Allocation Details'!$A$18:$L$205, MATCH("A &amp; G ID", 'E4 TB Allocation Details'!$A$18:$L$18, 0),FALSE), 'E2 Allocators'!$B$15:$W$361, MATCH('O5 Details by Class &amp; Accounts'!CL$18, 'E2 Allocators'!$B$15:$W$15, 0),FALSE)*$E199), 0, VLOOKUP(VLOOKUP($A199, 'E4 TB Allocation Details'!$A$18:$L$205, MATCH("A &amp; G ID", 'E4 TB Allocation Details'!$A$18:$L$18, 0),FALSE), 'E2 Allocators'!$B$15:$W$361, MATCH('O5 Details by Class &amp; Accounts'!CL$18, 'E2 Allocators'!$B$15:$W$15, 0),FALSE)*$E199)</f>
        <v>0</v>
      </c>
      <c r="CM199" s="1412">
        <f ca="1">IF(ISERROR(VLOOKUP(VLOOKUP($A199, 'E4 TB Allocation Details'!$A$18:$L$205, MATCH("A &amp; G ID", 'E4 TB Allocation Details'!$A$18:$L$18, 0),FALSE), 'E2 Allocators'!$B$15:$W$361, MATCH('O5 Details by Class &amp; Accounts'!CM$18, 'E2 Allocators'!$B$15:$W$15, 0),FALSE)*$E199), 0, VLOOKUP(VLOOKUP($A199, 'E4 TB Allocation Details'!$A$18:$L$205, MATCH("A &amp; G ID", 'E4 TB Allocation Details'!$A$18:$L$18, 0),FALSE), 'E2 Allocators'!$B$15:$W$361, MATCH('O5 Details by Class &amp; Accounts'!CM$18, 'E2 Allocators'!$B$15:$W$15, 0),FALSE)*$E199)</f>
        <v>0</v>
      </c>
      <c r="CN199" s="1412">
        <f>SUM(BT199:CM199)</f>
        <v>896200.00000000012</v>
      </c>
      <c r="CO199" s="1792">
        <f>+E199-AC199-AX199-BS199-CN199</f>
        <v>0</v>
      </c>
      <c r="CQ199" s="2087" t="s">
        <v>788</v>
      </c>
    </row>
    <row r="200" spans="1:95" s="81" customFormat="1" ht="12.75">
      <c r="A200" s="1178">
        <v>6105</v>
      </c>
      <c r="B200" s="1179" t="s">
        <v>991</v>
      </c>
      <c r="C200" s="1789">
        <f ca="1">IF(ISERROR(VLOOKUP($A200,'I3 TB Data'!$A$23:$H$458,MATCH('O5 Details by Class &amp; Accounts'!$C$18, 'I3 TB Data'!$A$23:$H$23,0),0)), 0, VLOOKUP($A200,'I3 TB Data'!$A$23:$H$458,MATCH('O5 Details by Class &amp; Accounts'!$C$18,'I3 TB Data'!$A$23:$H$23,0),0))</f>
        <v>33000</v>
      </c>
      <c r="D200" s="1790"/>
      <c r="E200" s="1789">
        <f t="shared" si="46"/>
        <v>33000</v>
      </c>
      <c r="F200" s="1791">
        <f ca="1">IF(ISERROR(VLOOKUP($A200, 'E1 Categorization'!A33:E122, MATCH("Customer Component", 'E1 Categorization'!$A$33:$E$33,0), 0)), 0, IF(VLOOKUP($A200, 'E1 Categorization'!A33:E122, MATCH("Customer Component", 'E1 Categorization'!$A$33:$E$33,0), 0)=0, 'O5 Details by Class &amp; Accounts'!$E200, IF(AND(VLOOKUP($A200, 'E1 Categorization'!A33:E122, MATCH("Customer Component", 'E1 Categorization'!$A$33:$E$33,0), 0) &gt;0, VLOOKUP($A200, 'E1 Categorization'!A33:E122, MATCH("Customer Component", 'E1 Categorization'!$A$33:$E$33,0), 0)&lt;1), 'O5 Details by Class &amp; Accounts'!$E200*(1-VLOOKUP($A200, 'E1 Categorization'!A33:E122, MATCH("Customer Component", 'E1 Categorization'!$A$33:$E$33,0), 0)), 0)))</f>
        <v>0</v>
      </c>
      <c r="G200" s="1791">
        <f ca="1">IF(ISERROR(VLOOKUP($A200, 'E1 Categorization'!A33:E122, MATCH("Customer Component", 'E1 Categorization'!$A$33:$E$33,0), 0)),0, IF(VLOOKUP($A200, 'E1 Categorization'!A33:E122, MATCH("Customer Component", 'E1 Categorization'!$A$33:$E$33,0), 0)=0, 0, IF(AND(VLOOKUP($A200, 'E1 Categorization'!A33:E122, MATCH("Customer Component", 'E1 Categorization'!$A$33:$E$33,0), 0) &gt;0, VLOOKUP($A200, 'E1 Categorization'!A33:E122, MATCH("Customer Component", 'E1 Categorization'!$A$33:$E$33,0), 0)&lt;1), 'O5 Details by Class &amp; Accounts'!$E200*(VLOOKUP($A200, 'E1 Categorization'!A33:E122, MATCH("Customer Component", 'E1 Categorization'!$A$33:$E$33,0), 0)), 'O5 Details by Class &amp; Accounts'!$E200)))</f>
        <v>0</v>
      </c>
      <c r="H200" s="1412">
        <f t="shared" si="39"/>
        <v>0</v>
      </c>
      <c r="I200" s="1412">
        <f ca="1">IF(ISERROR(VLOOKUP(VLOOKUP($A200, 'E4 TB Allocation Details'!$A$18:$L$205, MATCH("Demand ID", 'E4 TB Allocation Details'!$A$18:$L$18, 0),FALSE), 'E2 Allocators'!$B$15:$W$361, MATCH('O5 Details by Class &amp; Accounts'!I$18, 'E2 Allocators'!$B$15:$W$15, 0),FALSE)*$F200), 0, VLOOKUP(VLOOKUP($A200, 'E4 TB Allocation Details'!$A$18:$L$205, MATCH("Demand ID", 'E4 TB Allocation Details'!$A$18:$L$18, 0),FALSE), 'E2 Allocators'!$B$15:$W$361, MATCH('O5 Details by Class &amp; Accounts'!I$18, 'E2 Allocators'!$B$15:$W$15, 0),FALSE)*$F200)</f>
        <v>0</v>
      </c>
      <c r="J200" s="1412">
        <f ca="1">IF(ISERROR(VLOOKUP(VLOOKUP($A200, 'E4 TB Allocation Details'!$A$18:$L$205, MATCH("Demand ID", 'E4 TB Allocation Details'!$A$18:$L$18, 0),FALSE), 'E2 Allocators'!$B$15:$W$361, MATCH('O5 Details by Class &amp; Accounts'!J$18, 'E2 Allocators'!$B$15:$W$15, 0),FALSE)*$F200), 0, VLOOKUP(VLOOKUP($A200, 'E4 TB Allocation Details'!$A$18:$L$205, MATCH("Demand ID", 'E4 TB Allocation Details'!$A$18:$L$18, 0),FALSE), 'E2 Allocators'!$B$15:$W$361, MATCH('O5 Details by Class &amp; Accounts'!J$18, 'E2 Allocators'!$B$15:$W$15, 0),FALSE)*$F200)</f>
        <v>0</v>
      </c>
      <c r="K200" s="1412">
        <f ca="1">IF(ISERROR(VLOOKUP(VLOOKUP($A200, 'E4 TB Allocation Details'!$A$18:$L$205, MATCH("Demand ID", 'E4 TB Allocation Details'!$A$18:$L$18, 0),FALSE), 'E2 Allocators'!$B$15:$W$361, MATCH('O5 Details by Class &amp; Accounts'!K$18, 'E2 Allocators'!$B$15:$W$15, 0),FALSE)*$F200), 0, VLOOKUP(VLOOKUP($A200, 'E4 TB Allocation Details'!$A$18:$L$205, MATCH("Demand ID", 'E4 TB Allocation Details'!$A$18:$L$18, 0),FALSE), 'E2 Allocators'!$B$15:$W$361, MATCH('O5 Details by Class &amp; Accounts'!K$18, 'E2 Allocators'!$B$15:$W$15, 0),FALSE)*$F200)</f>
        <v>0</v>
      </c>
      <c r="L200" s="1412">
        <f ca="1">IF(ISERROR(VLOOKUP(VLOOKUP($A200, 'E4 TB Allocation Details'!$A$18:$L$205, MATCH("Demand ID", 'E4 TB Allocation Details'!$A$18:$L$18, 0),FALSE), 'E2 Allocators'!$B$15:$W$361, MATCH('O5 Details by Class &amp; Accounts'!L$18, 'E2 Allocators'!$B$15:$W$15, 0),FALSE)*$F200), 0, VLOOKUP(VLOOKUP($A200, 'E4 TB Allocation Details'!$A$18:$L$205, MATCH("Demand ID", 'E4 TB Allocation Details'!$A$18:$L$18, 0),FALSE), 'E2 Allocators'!$B$15:$W$361, MATCH('O5 Details by Class &amp; Accounts'!L$18, 'E2 Allocators'!$B$15:$W$15, 0),FALSE)*$F200)</f>
        <v>0</v>
      </c>
      <c r="M200" s="1412">
        <f ca="1">IF(ISERROR(VLOOKUP(VLOOKUP($A200, 'E4 TB Allocation Details'!$A$18:$L$205, MATCH("Demand ID", 'E4 TB Allocation Details'!$A$18:$L$18, 0),FALSE), 'E2 Allocators'!$B$15:$W$361, MATCH('O5 Details by Class &amp; Accounts'!M$18, 'E2 Allocators'!$B$15:$W$15, 0),FALSE)*$F200), 0, VLOOKUP(VLOOKUP($A200, 'E4 TB Allocation Details'!$A$18:$L$205, MATCH("Demand ID", 'E4 TB Allocation Details'!$A$18:$L$18, 0),FALSE), 'E2 Allocators'!$B$15:$W$361, MATCH('O5 Details by Class &amp; Accounts'!M$18, 'E2 Allocators'!$B$15:$W$15, 0),FALSE)*$F200)</f>
        <v>0</v>
      </c>
      <c r="N200" s="1412">
        <f ca="1">IF(ISERROR(VLOOKUP(VLOOKUP($A200, 'E4 TB Allocation Details'!$A$18:$L$205, MATCH("Demand ID", 'E4 TB Allocation Details'!$A$18:$L$18, 0),FALSE), 'E2 Allocators'!$B$15:$W$361, MATCH('O5 Details by Class &amp; Accounts'!N$18, 'E2 Allocators'!$B$15:$W$15, 0),FALSE)*$F200), 0, VLOOKUP(VLOOKUP($A200, 'E4 TB Allocation Details'!$A$18:$L$205, MATCH("Demand ID", 'E4 TB Allocation Details'!$A$18:$L$18, 0),FALSE), 'E2 Allocators'!$B$15:$W$361, MATCH('O5 Details by Class &amp; Accounts'!N$18, 'E2 Allocators'!$B$15:$W$15, 0),FALSE)*$F200)</f>
        <v>0</v>
      </c>
      <c r="O200" s="1412">
        <f ca="1">IF(ISERROR(VLOOKUP(VLOOKUP($A200, 'E4 TB Allocation Details'!$A$18:$L$205, MATCH("Demand ID", 'E4 TB Allocation Details'!$A$18:$L$18, 0),FALSE), 'E2 Allocators'!$B$15:$W$361, MATCH('O5 Details by Class &amp; Accounts'!O$18, 'E2 Allocators'!$B$15:$W$15, 0),FALSE)*$F200), 0, VLOOKUP(VLOOKUP($A200, 'E4 TB Allocation Details'!$A$18:$L$205, MATCH("Demand ID", 'E4 TB Allocation Details'!$A$18:$L$18, 0),FALSE), 'E2 Allocators'!$B$15:$W$361, MATCH('O5 Details by Class &amp; Accounts'!O$18, 'E2 Allocators'!$B$15:$W$15, 0),FALSE)*$F200)</f>
        <v>0</v>
      </c>
      <c r="P200" s="1412">
        <f ca="1">IF(ISERROR(VLOOKUP(VLOOKUP($A200, 'E4 TB Allocation Details'!$A$18:$L$205, MATCH("Demand ID", 'E4 TB Allocation Details'!$A$18:$L$18, 0),FALSE), 'E2 Allocators'!$B$15:$W$361, MATCH('O5 Details by Class &amp; Accounts'!P$18, 'E2 Allocators'!$B$15:$W$15, 0),FALSE)*$F200), 0, VLOOKUP(VLOOKUP($A200, 'E4 TB Allocation Details'!$A$18:$L$205, MATCH("Demand ID", 'E4 TB Allocation Details'!$A$18:$L$18, 0),FALSE), 'E2 Allocators'!$B$15:$W$361, MATCH('O5 Details by Class &amp; Accounts'!P$18, 'E2 Allocators'!$B$15:$W$15, 0),FALSE)*$F200)</f>
        <v>0</v>
      </c>
      <c r="Q200" s="1412">
        <f ca="1">IF(ISERROR(VLOOKUP(VLOOKUP($A200, 'E4 TB Allocation Details'!$A$18:$L$205, MATCH("Demand ID", 'E4 TB Allocation Details'!$A$18:$L$18, 0),FALSE), 'E2 Allocators'!$B$15:$W$361, MATCH('O5 Details by Class &amp; Accounts'!Q$18, 'E2 Allocators'!$B$15:$W$15, 0),FALSE)*$F200), 0, VLOOKUP(VLOOKUP($A200, 'E4 TB Allocation Details'!$A$18:$L$205, MATCH("Demand ID", 'E4 TB Allocation Details'!$A$18:$L$18, 0),FALSE), 'E2 Allocators'!$B$15:$W$361, MATCH('O5 Details by Class &amp; Accounts'!Q$18, 'E2 Allocators'!$B$15:$W$15, 0),FALSE)*$F200)</f>
        <v>0</v>
      </c>
      <c r="R200" s="1412">
        <f ca="1">IF(ISERROR(VLOOKUP(VLOOKUP($A200, 'E4 TB Allocation Details'!$A$18:$L$205, MATCH("Demand ID", 'E4 TB Allocation Details'!$A$18:$L$18, 0),FALSE), 'E2 Allocators'!$B$15:$W$361, MATCH('O5 Details by Class &amp; Accounts'!R$18, 'E2 Allocators'!$B$15:$W$15, 0),FALSE)*$F200), 0, VLOOKUP(VLOOKUP($A200, 'E4 TB Allocation Details'!$A$18:$L$205, MATCH("Demand ID", 'E4 TB Allocation Details'!$A$18:$L$18, 0),FALSE), 'E2 Allocators'!$B$15:$W$361, MATCH('O5 Details by Class &amp; Accounts'!R$18, 'E2 Allocators'!$B$15:$W$15, 0),FALSE)*$F200)</f>
        <v>0</v>
      </c>
      <c r="S200" s="1412">
        <f ca="1">IF(ISERROR(VLOOKUP(VLOOKUP($A200, 'E4 TB Allocation Details'!$A$18:$L$205, MATCH("Demand ID", 'E4 TB Allocation Details'!$A$18:$L$18, 0),FALSE), 'E2 Allocators'!$B$15:$W$361, MATCH('O5 Details by Class &amp; Accounts'!S$18, 'E2 Allocators'!$B$15:$W$15, 0),FALSE)*$F200), 0, VLOOKUP(VLOOKUP($A200, 'E4 TB Allocation Details'!$A$18:$L$205, MATCH("Demand ID", 'E4 TB Allocation Details'!$A$18:$L$18, 0),FALSE), 'E2 Allocators'!$B$15:$W$361, MATCH('O5 Details by Class &amp; Accounts'!S$18, 'E2 Allocators'!$B$15:$W$15, 0),FALSE)*$F200)</f>
        <v>0</v>
      </c>
      <c r="T200" s="1412">
        <f ca="1">IF(ISERROR(VLOOKUP(VLOOKUP($A200, 'E4 TB Allocation Details'!$A$18:$L$205, MATCH("Demand ID", 'E4 TB Allocation Details'!$A$18:$L$18, 0),FALSE), 'E2 Allocators'!$B$15:$W$361, MATCH('O5 Details by Class &amp; Accounts'!T$18, 'E2 Allocators'!$B$15:$W$15, 0),FALSE)*$F200), 0, VLOOKUP(VLOOKUP($A200, 'E4 TB Allocation Details'!$A$18:$L$205, MATCH("Demand ID", 'E4 TB Allocation Details'!$A$18:$L$18, 0),FALSE), 'E2 Allocators'!$B$15:$W$361, MATCH('O5 Details by Class &amp; Accounts'!T$18, 'E2 Allocators'!$B$15:$W$15, 0),FALSE)*$F200)</f>
        <v>0</v>
      </c>
      <c r="U200" s="1412">
        <f ca="1">IF(ISERROR(VLOOKUP(VLOOKUP($A200, 'E4 TB Allocation Details'!$A$18:$L$205, MATCH("Demand ID", 'E4 TB Allocation Details'!$A$18:$L$18, 0),FALSE), 'E2 Allocators'!$B$15:$W$361, MATCH('O5 Details by Class &amp; Accounts'!U$18, 'E2 Allocators'!$B$15:$W$15, 0),FALSE)*$F200), 0, VLOOKUP(VLOOKUP($A200, 'E4 TB Allocation Details'!$A$18:$L$205, MATCH("Demand ID", 'E4 TB Allocation Details'!$A$18:$L$18, 0),FALSE), 'E2 Allocators'!$B$15:$W$361, MATCH('O5 Details by Class &amp; Accounts'!U$18, 'E2 Allocators'!$B$15:$W$15, 0),FALSE)*$F200)</f>
        <v>0</v>
      </c>
      <c r="V200" s="1412">
        <f ca="1">IF(ISERROR(VLOOKUP(VLOOKUP($A200, 'E4 TB Allocation Details'!$A$18:$L$205, MATCH("Demand ID", 'E4 TB Allocation Details'!$A$18:$L$18, 0),FALSE), 'E2 Allocators'!$B$15:$W$361, MATCH('O5 Details by Class &amp; Accounts'!V$18, 'E2 Allocators'!$B$15:$W$15, 0),FALSE)*$F200), 0, VLOOKUP(VLOOKUP($A200, 'E4 TB Allocation Details'!$A$18:$L$205, MATCH("Demand ID", 'E4 TB Allocation Details'!$A$18:$L$18, 0),FALSE), 'E2 Allocators'!$B$15:$W$361, MATCH('O5 Details by Class &amp; Accounts'!V$18, 'E2 Allocators'!$B$15:$W$15, 0),FALSE)*$F200)</f>
        <v>0</v>
      </c>
      <c r="W200" s="1412">
        <f ca="1">IF(ISERROR(VLOOKUP(VLOOKUP($A200, 'E4 TB Allocation Details'!$A$18:$L$205, MATCH("Demand ID", 'E4 TB Allocation Details'!$A$18:$L$18, 0),FALSE), 'E2 Allocators'!$B$15:$W$361, MATCH('O5 Details by Class &amp; Accounts'!W$18, 'E2 Allocators'!$B$15:$W$15, 0),FALSE)*$F200), 0, VLOOKUP(VLOOKUP($A200, 'E4 TB Allocation Details'!$A$18:$L$205, MATCH("Demand ID", 'E4 TB Allocation Details'!$A$18:$L$18, 0),FALSE), 'E2 Allocators'!$B$15:$W$361, MATCH('O5 Details by Class &amp; Accounts'!W$18, 'E2 Allocators'!$B$15:$W$15, 0),FALSE)*$F200)</f>
        <v>0</v>
      </c>
      <c r="X200" s="1412">
        <f ca="1">IF(ISERROR(VLOOKUP(VLOOKUP($A200, 'E4 TB Allocation Details'!$A$18:$L$205, MATCH("Demand ID", 'E4 TB Allocation Details'!$A$18:$L$18, 0),FALSE), 'E2 Allocators'!$B$15:$W$361, MATCH('O5 Details by Class &amp; Accounts'!X$18, 'E2 Allocators'!$B$15:$W$15, 0),FALSE)*$F200), 0, VLOOKUP(VLOOKUP($A200, 'E4 TB Allocation Details'!$A$18:$L$205, MATCH("Demand ID", 'E4 TB Allocation Details'!$A$18:$L$18, 0),FALSE), 'E2 Allocators'!$B$15:$W$361, MATCH('O5 Details by Class &amp; Accounts'!X$18, 'E2 Allocators'!$B$15:$W$15, 0),FALSE)*$F200)</f>
        <v>0</v>
      </c>
      <c r="Y200" s="1412">
        <f ca="1">IF(ISERROR(VLOOKUP(VLOOKUP($A200, 'E4 TB Allocation Details'!$A$18:$L$205, MATCH("Demand ID", 'E4 TB Allocation Details'!$A$18:$L$18, 0),FALSE), 'E2 Allocators'!$B$15:$W$361, MATCH('O5 Details by Class &amp; Accounts'!Y$18, 'E2 Allocators'!$B$15:$W$15, 0),FALSE)*$F200), 0, VLOOKUP(VLOOKUP($A200, 'E4 TB Allocation Details'!$A$18:$L$205, MATCH("Demand ID", 'E4 TB Allocation Details'!$A$18:$L$18, 0),FALSE), 'E2 Allocators'!$B$15:$W$361, MATCH('O5 Details by Class &amp; Accounts'!Y$18, 'E2 Allocators'!$B$15:$W$15, 0),FALSE)*$F200)</f>
        <v>0</v>
      </c>
      <c r="Z200" s="1412">
        <f ca="1">IF(ISERROR(VLOOKUP(VLOOKUP($A200, 'E4 TB Allocation Details'!$A$18:$L$205, MATCH("Demand ID", 'E4 TB Allocation Details'!$A$18:$L$18, 0),FALSE), 'E2 Allocators'!$B$15:$W$361, MATCH('O5 Details by Class &amp; Accounts'!Z$18, 'E2 Allocators'!$B$15:$W$15, 0),FALSE)*$F200), 0, VLOOKUP(VLOOKUP($A200, 'E4 TB Allocation Details'!$A$18:$L$205, MATCH("Demand ID", 'E4 TB Allocation Details'!$A$18:$L$18, 0),FALSE), 'E2 Allocators'!$B$15:$W$361, MATCH('O5 Details by Class &amp; Accounts'!Z$18, 'E2 Allocators'!$B$15:$W$15, 0),FALSE)*$F200)</f>
        <v>0</v>
      </c>
      <c r="AA200" s="1412">
        <f ca="1">IF(ISERROR(VLOOKUP(VLOOKUP($A200, 'E4 TB Allocation Details'!$A$18:$L$205, MATCH("Demand ID", 'E4 TB Allocation Details'!$A$18:$L$18, 0),FALSE), 'E2 Allocators'!$B$15:$W$361, MATCH('O5 Details by Class &amp; Accounts'!AA$18, 'E2 Allocators'!$B$15:$W$15, 0),FALSE)*$F200), 0, VLOOKUP(VLOOKUP($A200, 'E4 TB Allocation Details'!$A$18:$L$205, MATCH("Demand ID", 'E4 TB Allocation Details'!$A$18:$L$18, 0),FALSE), 'E2 Allocators'!$B$15:$W$361, MATCH('O5 Details by Class &amp; Accounts'!AA$18, 'E2 Allocators'!$B$15:$W$15, 0),FALSE)*$F200)</f>
        <v>0</v>
      </c>
      <c r="AB200" s="1412">
        <f ca="1">IF(ISERROR(VLOOKUP(VLOOKUP($A200, 'E4 TB Allocation Details'!$A$18:$L$205, MATCH("Demand ID", 'E4 TB Allocation Details'!$A$18:$L$18, 0),FALSE), 'E2 Allocators'!$B$15:$W$361, MATCH('O5 Details by Class &amp; Accounts'!AB$18, 'E2 Allocators'!$B$15:$W$15, 0),FALSE)*$F200), 0, VLOOKUP(VLOOKUP($A200, 'E4 TB Allocation Details'!$A$18:$L$205, MATCH("Demand ID", 'E4 TB Allocation Details'!$A$18:$L$18, 0),FALSE), 'E2 Allocators'!$B$15:$W$361, MATCH('O5 Details by Class &amp; Accounts'!AB$18, 'E2 Allocators'!$B$15:$W$15, 0),FALSE)*$F200)</f>
        <v>0</v>
      </c>
      <c r="AC200" s="1412">
        <f t="shared" si="40"/>
        <v>0</v>
      </c>
      <c r="AD200" s="1412">
        <f ca="1">IF(ISERROR(VLOOKUP(VLOOKUP($A200, 'E4 TB Allocation Details'!$A$18:$L$205, MATCH("Customer ID", 'E4 TB Allocation Details'!$A$18:$L$18, 0),FALSE), 'E2 Allocators'!$B$15:$W$361, MATCH('O5 Details by Class &amp; Accounts'!AD$18, 'E2 Allocators'!$B$15:$W$15, 0),FALSE)*$G200), 0, VLOOKUP(VLOOKUP($A200, 'E4 TB Allocation Details'!$A$18:$L$205, MATCH("Customer ID", 'E4 TB Allocation Details'!$A$18:$L$18, 0),FALSE), 'E2 Allocators'!$B$15:$W$361, MATCH('O5 Details by Class &amp; Accounts'!AD$18, 'E2 Allocators'!$B$15:$W$15, 0),FALSE)*$G200)</f>
        <v>0</v>
      </c>
      <c r="AE200" s="1412">
        <f ca="1">IF(ISERROR(VLOOKUP(VLOOKUP($A200, 'E4 TB Allocation Details'!$A$18:$L$205, MATCH("Customer ID", 'E4 TB Allocation Details'!$A$18:$L$18, 0),FALSE), 'E2 Allocators'!$B$15:$W$361, MATCH('O5 Details by Class &amp; Accounts'!AE$18, 'E2 Allocators'!$B$15:$W$15, 0),FALSE)*$G200), 0, VLOOKUP(VLOOKUP($A200, 'E4 TB Allocation Details'!$A$18:$L$205, MATCH("Customer ID", 'E4 TB Allocation Details'!$A$18:$L$18, 0),FALSE), 'E2 Allocators'!$B$15:$W$361, MATCH('O5 Details by Class &amp; Accounts'!AE$18, 'E2 Allocators'!$B$15:$W$15, 0),FALSE)*$G200)</f>
        <v>0</v>
      </c>
      <c r="AF200" s="1412">
        <f ca="1">IF(ISERROR(VLOOKUP(VLOOKUP($A200, 'E4 TB Allocation Details'!$A$18:$L$205, MATCH("Customer ID", 'E4 TB Allocation Details'!$A$18:$L$18, 0),FALSE), 'E2 Allocators'!$B$15:$W$361, MATCH('O5 Details by Class &amp; Accounts'!AF$18, 'E2 Allocators'!$B$15:$W$15, 0),FALSE)*$G200), 0, VLOOKUP(VLOOKUP($A200, 'E4 TB Allocation Details'!$A$18:$L$205, MATCH("Customer ID", 'E4 TB Allocation Details'!$A$18:$L$18, 0),FALSE), 'E2 Allocators'!$B$15:$W$361, MATCH('O5 Details by Class &amp; Accounts'!AF$18, 'E2 Allocators'!$B$15:$W$15, 0),FALSE)*$G200)</f>
        <v>0</v>
      </c>
      <c r="AG200" s="1412">
        <f ca="1">IF(ISERROR(VLOOKUP(VLOOKUP($A200, 'E4 TB Allocation Details'!$A$18:$L$205, MATCH("Customer ID", 'E4 TB Allocation Details'!$A$18:$L$18, 0),FALSE), 'E2 Allocators'!$B$15:$W$361, MATCH('O5 Details by Class &amp; Accounts'!AG$18, 'E2 Allocators'!$B$15:$W$15, 0),FALSE)*$G200), 0, VLOOKUP(VLOOKUP($A200, 'E4 TB Allocation Details'!$A$18:$L$205, MATCH("Customer ID", 'E4 TB Allocation Details'!$A$18:$L$18, 0),FALSE), 'E2 Allocators'!$B$15:$W$361, MATCH('O5 Details by Class &amp; Accounts'!AG$18, 'E2 Allocators'!$B$15:$W$15, 0),FALSE)*$G200)</f>
        <v>0</v>
      </c>
      <c r="AH200" s="1412">
        <f ca="1">IF(ISERROR(VLOOKUP(VLOOKUP($A200, 'E4 TB Allocation Details'!$A$18:$L$205, MATCH("Customer ID", 'E4 TB Allocation Details'!$A$18:$L$18, 0),FALSE), 'E2 Allocators'!$B$15:$W$361, MATCH('O5 Details by Class &amp; Accounts'!AH$18, 'E2 Allocators'!$B$15:$W$15, 0),FALSE)*$G200), 0, VLOOKUP(VLOOKUP($A200, 'E4 TB Allocation Details'!$A$18:$L$205, MATCH("Customer ID", 'E4 TB Allocation Details'!$A$18:$L$18, 0),FALSE), 'E2 Allocators'!$B$15:$W$361, MATCH('O5 Details by Class &amp; Accounts'!AH$18, 'E2 Allocators'!$B$15:$W$15, 0),FALSE)*$G200)</f>
        <v>0</v>
      </c>
      <c r="AI200" s="1412">
        <f ca="1">IF(ISERROR(VLOOKUP(VLOOKUP($A200, 'E4 TB Allocation Details'!$A$18:$L$205, MATCH("Customer ID", 'E4 TB Allocation Details'!$A$18:$L$18, 0),FALSE), 'E2 Allocators'!$B$15:$W$361, MATCH('O5 Details by Class &amp; Accounts'!AI$18, 'E2 Allocators'!$B$15:$W$15, 0),FALSE)*$G200), 0, VLOOKUP(VLOOKUP($A200, 'E4 TB Allocation Details'!$A$18:$L$205, MATCH("Customer ID", 'E4 TB Allocation Details'!$A$18:$L$18, 0),FALSE), 'E2 Allocators'!$B$15:$W$361, MATCH('O5 Details by Class &amp; Accounts'!AI$18, 'E2 Allocators'!$B$15:$W$15, 0),FALSE)*$G200)</f>
        <v>0</v>
      </c>
      <c r="AJ200" s="1412">
        <f ca="1">IF(ISERROR(VLOOKUP(VLOOKUP($A200, 'E4 TB Allocation Details'!$A$18:$L$205, MATCH("Customer ID", 'E4 TB Allocation Details'!$A$18:$L$18, 0),FALSE), 'E2 Allocators'!$B$15:$W$361, MATCH('O5 Details by Class &amp; Accounts'!AJ$18, 'E2 Allocators'!$B$15:$W$15, 0),FALSE)*$G200), 0, VLOOKUP(VLOOKUP($A200, 'E4 TB Allocation Details'!$A$18:$L$205, MATCH("Customer ID", 'E4 TB Allocation Details'!$A$18:$L$18, 0),FALSE), 'E2 Allocators'!$B$15:$W$361, MATCH('O5 Details by Class &amp; Accounts'!AJ$18, 'E2 Allocators'!$B$15:$W$15, 0),FALSE)*$G200)</f>
        <v>0</v>
      </c>
      <c r="AK200" s="1412">
        <f ca="1">IF(ISERROR(VLOOKUP(VLOOKUP($A200, 'E4 TB Allocation Details'!$A$18:$L$205, MATCH("Customer ID", 'E4 TB Allocation Details'!$A$18:$L$18, 0),FALSE), 'E2 Allocators'!$B$15:$W$361, MATCH('O5 Details by Class &amp; Accounts'!AK$18, 'E2 Allocators'!$B$15:$W$15, 0),FALSE)*$G200), 0, VLOOKUP(VLOOKUP($A200, 'E4 TB Allocation Details'!$A$18:$L$205, MATCH("Customer ID", 'E4 TB Allocation Details'!$A$18:$L$18, 0),FALSE), 'E2 Allocators'!$B$15:$W$361, MATCH('O5 Details by Class &amp; Accounts'!AK$18, 'E2 Allocators'!$B$15:$W$15, 0),FALSE)*$G200)</f>
        <v>0</v>
      </c>
      <c r="AL200" s="1412">
        <f ca="1">IF(ISERROR(VLOOKUP(VLOOKUP($A200, 'E4 TB Allocation Details'!$A$18:$L$205, MATCH("Customer ID", 'E4 TB Allocation Details'!$A$18:$L$18, 0),FALSE), 'E2 Allocators'!$B$15:$W$361, MATCH('O5 Details by Class &amp; Accounts'!AL$18, 'E2 Allocators'!$B$15:$W$15, 0),FALSE)*$G200), 0, VLOOKUP(VLOOKUP($A200, 'E4 TB Allocation Details'!$A$18:$L$205, MATCH("Customer ID", 'E4 TB Allocation Details'!$A$18:$L$18, 0),FALSE), 'E2 Allocators'!$B$15:$W$361, MATCH('O5 Details by Class &amp; Accounts'!AL$18, 'E2 Allocators'!$B$15:$W$15, 0),FALSE)*$G200)</f>
        <v>0</v>
      </c>
      <c r="AM200" s="1412">
        <f ca="1">IF(ISERROR(VLOOKUP(VLOOKUP($A200, 'E4 TB Allocation Details'!$A$18:$L$205, MATCH("Customer ID", 'E4 TB Allocation Details'!$A$18:$L$18, 0),FALSE), 'E2 Allocators'!$B$15:$W$361, MATCH('O5 Details by Class &amp; Accounts'!AM$18, 'E2 Allocators'!$B$15:$W$15, 0),FALSE)*$G200), 0, VLOOKUP(VLOOKUP($A200, 'E4 TB Allocation Details'!$A$18:$L$205, MATCH("Customer ID", 'E4 TB Allocation Details'!$A$18:$L$18, 0),FALSE), 'E2 Allocators'!$B$15:$W$361, MATCH('O5 Details by Class &amp; Accounts'!AM$18, 'E2 Allocators'!$B$15:$W$15, 0),FALSE)*$G200)</f>
        <v>0</v>
      </c>
      <c r="AN200" s="1412">
        <f ca="1">IF(ISERROR(VLOOKUP(VLOOKUP($A200, 'E4 TB Allocation Details'!$A$18:$L$205, MATCH("Customer ID", 'E4 TB Allocation Details'!$A$18:$L$18, 0),FALSE), 'E2 Allocators'!$B$15:$W$361, MATCH('O5 Details by Class &amp; Accounts'!AN$18, 'E2 Allocators'!$B$15:$W$15, 0),FALSE)*$G200), 0, VLOOKUP(VLOOKUP($A200, 'E4 TB Allocation Details'!$A$18:$L$205, MATCH("Customer ID", 'E4 TB Allocation Details'!$A$18:$L$18, 0),FALSE), 'E2 Allocators'!$B$15:$W$361, MATCH('O5 Details by Class &amp; Accounts'!AN$18, 'E2 Allocators'!$B$15:$W$15, 0),FALSE)*$G200)</f>
        <v>0</v>
      </c>
      <c r="AO200" s="1412">
        <f ca="1">IF(ISERROR(VLOOKUP(VLOOKUP($A200, 'E4 TB Allocation Details'!$A$18:$L$205, MATCH("Customer ID", 'E4 TB Allocation Details'!$A$18:$L$18, 0),FALSE), 'E2 Allocators'!$B$15:$W$361, MATCH('O5 Details by Class &amp; Accounts'!AO$18, 'E2 Allocators'!$B$15:$W$15, 0),FALSE)*$G200), 0, VLOOKUP(VLOOKUP($A200, 'E4 TB Allocation Details'!$A$18:$L$205, MATCH("Customer ID", 'E4 TB Allocation Details'!$A$18:$L$18, 0),FALSE), 'E2 Allocators'!$B$15:$W$361, MATCH('O5 Details by Class &amp; Accounts'!AO$18, 'E2 Allocators'!$B$15:$W$15, 0),FALSE)*$G200)</f>
        <v>0</v>
      </c>
      <c r="AP200" s="1412">
        <f ca="1">IF(ISERROR(VLOOKUP(VLOOKUP($A200, 'E4 TB Allocation Details'!$A$18:$L$205, MATCH("Customer ID", 'E4 TB Allocation Details'!$A$18:$L$18, 0),FALSE), 'E2 Allocators'!$B$15:$W$361, MATCH('O5 Details by Class &amp; Accounts'!AP$18, 'E2 Allocators'!$B$15:$W$15, 0),FALSE)*$G200), 0, VLOOKUP(VLOOKUP($A200, 'E4 TB Allocation Details'!$A$18:$L$205, MATCH("Customer ID", 'E4 TB Allocation Details'!$A$18:$L$18, 0),FALSE), 'E2 Allocators'!$B$15:$W$361, MATCH('O5 Details by Class &amp; Accounts'!AP$18, 'E2 Allocators'!$B$15:$W$15, 0),FALSE)*$G200)</f>
        <v>0</v>
      </c>
      <c r="AQ200" s="1412">
        <f ca="1">IF(ISERROR(VLOOKUP(VLOOKUP($A200, 'E4 TB Allocation Details'!$A$18:$L$205, MATCH("Customer ID", 'E4 TB Allocation Details'!$A$18:$L$18, 0),FALSE), 'E2 Allocators'!$B$15:$W$361, MATCH('O5 Details by Class &amp; Accounts'!AQ$18, 'E2 Allocators'!$B$15:$W$15, 0),FALSE)*$G200), 0, VLOOKUP(VLOOKUP($A200, 'E4 TB Allocation Details'!$A$18:$L$205, MATCH("Customer ID", 'E4 TB Allocation Details'!$A$18:$L$18, 0),FALSE), 'E2 Allocators'!$B$15:$W$361, MATCH('O5 Details by Class &amp; Accounts'!AQ$18, 'E2 Allocators'!$B$15:$W$15, 0),FALSE)*$G200)</f>
        <v>0</v>
      </c>
      <c r="AR200" s="1412">
        <f ca="1">IF(ISERROR(VLOOKUP(VLOOKUP($A200, 'E4 TB Allocation Details'!$A$18:$L$205, MATCH("Customer ID", 'E4 TB Allocation Details'!$A$18:$L$18, 0),FALSE), 'E2 Allocators'!$B$15:$W$361, MATCH('O5 Details by Class &amp; Accounts'!AR$18, 'E2 Allocators'!$B$15:$W$15, 0),FALSE)*$G200), 0, VLOOKUP(VLOOKUP($A200, 'E4 TB Allocation Details'!$A$18:$L$205, MATCH("Customer ID", 'E4 TB Allocation Details'!$A$18:$L$18, 0),FALSE), 'E2 Allocators'!$B$15:$W$361, MATCH('O5 Details by Class &amp; Accounts'!AR$18, 'E2 Allocators'!$B$15:$W$15, 0),FALSE)*$G200)</f>
        <v>0</v>
      </c>
      <c r="AS200" s="1412">
        <f ca="1">IF(ISERROR(VLOOKUP(VLOOKUP($A200, 'E4 TB Allocation Details'!$A$18:$L$205, MATCH("Customer ID", 'E4 TB Allocation Details'!$A$18:$L$18, 0),FALSE), 'E2 Allocators'!$B$15:$W$361, MATCH('O5 Details by Class &amp; Accounts'!AS$18, 'E2 Allocators'!$B$15:$W$15, 0),FALSE)*$G200), 0, VLOOKUP(VLOOKUP($A200, 'E4 TB Allocation Details'!$A$18:$L$205, MATCH("Customer ID", 'E4 TB Allocation Details'!$A$18:$L$18, 0),FALSE), 'E2 Allocators'!$B$15:$W$361, MATCH('O5 Details by Class &amp; Accounts'!AS$18, 'E2 Allocators'!$B$15:$W$15, 0),FALSE)*$G200)</f>
        <v>0</v>
      </c>
      <c r="AT200" s="1412">
        <f ca="1">IF(ISERROR(VLOOKUP(VLOOKUP($A200, 'E4 TB Allocation Details'!$A$18:$L$205, MATCH("Customer ID", 'E4 TB Allocation Details'!$A$18:$L$18, 0),FALSE), 'E2 Allocators'!$B$15:$W$361, MATCH('O5 Details by Class &amp; Accounts'!AT$18, 'E2 Allocators'!$B$15:$W$15, 0),FALSE)*$G200), 0, VLOOKUP(VLOOKUP($A200, 'E4 TB Allocation Details'!$A$18:$L$205, MATCH("Customer ID", 'E4 TB Allocation Details'!$A$18:$L$18, 0),FALSE), 'E2 Allocators'!$B$15:$W$361, MATCH('O5 Details by Class &amp; Accounts'!AT$18, 'E2 Allocators'!$B$15:$W$15, 0),FALSE)*$G200)</f>
        <v>0</v>
      </c>
      <c r="AU200" s="1412">
        <f ca="1">IF(ISERROR(VLOOKUP(VLOOKUP($A200, 'E4 TB Allocation Details'!$A$18:$L$205, MATCH("Customer ID", 'E4 TB Allocation Details'!$A$18:$L$18, 0),FALSE), 'E2 Allocators'!$B$15:$W$361, MATCH('O5 Details by Class &amp; Accounts'!AU$18, 'E2 Allocators'!$B$15:$W$15, 0),FALSE)*$G200), 0, VLOOKUP(VLOOKUP($A200, 'E4 TB Allocation Details'!$A$18:$L$205, MATCH("Customer ID", 'E4 TB Allocation Details'!$A$18:$L$18, 0),FALSE), 'E2 Allocators'!$B$15:$W$361, MATCH('O5 Details by Class &amp; Accounts'!AU$18, 'E2 Allocators'!$B$15:$W$15, 0),FALSE)*$G200)</f>
        <v>0</v>
      </c>
      <c r="AV200" s="1412">
        <f ca="1">IF(ISERROR(VLOOKUP(VLOOKUP($A200, 'E4 TB Allocation Details'!$A$18:$L$205, MATCH("Customer ID", 'E4 TB Allocation Details'!$A$18:$L$18, 0),FALSE), 'E2 Allocators'!$B$15:$W$361, MATCH('O5 Details by Class &amp; Accounts'!AV$18, 'E2 Allocators'!$B$15:$W$15, 0),FALSE)*$G200), 0, VLOOKUP(VLOOKUP($A200, 'E4 TB Allocation Details'!$A$18:$L$205, MATCH("Customer ID", 'E4 TB Allocation Details'!$A$18:$L$18, 0),FALSE), 'E2 Allocators'!$B$15:$W$361, MATCH('O5 Details by Class &amp; Accounts'!AV$18, 'E2 Allocators'!$B$15:$W$15, 0),FALSE)*$G200)</f>
        <v>0</v>
      </c>
      <c r="AW200" s="1412">
        <f ca="1">IF(ISERROR(VLOOKUP(VLOOKUP($A200, 'E4 TB Allocation Details'!$A$18:$L$205, MATCH("Customer ID", 'E4 TB Allocation Details'!$A$18:$L$18, 0),FALSE), 'E2 Allocators'!$B$15:$W$361, MATCH('O5 Details by Class &amp; Accounts'!AW$18, 'E2 Allocators'!$B$15:$W$15, 0),FALSE)*$G200), 0, VLOOKUP(VLOOKUP($A200, 'E4 TB Allocation Details'!$A$18:$L$205, MATCH("Customer ID", 'E4 TB Allocation Details'!$A$18:$L$18, 0),FALSE), 'E2 Allocators'!$B$15:$W$361, MATCH('O5 Details by Class &amp; Accounts'!AW$18, 'E2 Allocators'!$B$15:$W$15, 0),FALSE)*$G200)</f>
        <v>0</v>
      </c>
      <c r="AX200" s="1412">
        <f t="shared" si="44"/>
        <v>0</v>
      </c>
      <c r="AY200" s="1412">
        <f ca="1">IF(ISERROR(VLOOKUP(VLOOKUP($A200, 'E4 TB Allocation Details'!$A$18:$L$205, MATCH("Misc ID", 'E4 TB Allocation Details'!$A$18:$L$18, 0),FALSE), 'E2 Allocators'!$B$15:$W$361, MATCH('O5 Details by Class &amp; Accounts'!AY$18, 'E2 Allocators'!$B$15:$W$15, 0),FALSE)*$E200), 0, VLOOKUP(VLOOKUP($A200, 'E4 TB Allocation Details'!$A$18:$L$205, MATCH("Misc ID", 'E4 TB Allocation Details'!$A$18:$L$18, 0),FALSE), 'E2 Allocators'!$B$15:$W$361, MATCH('O5 Details by Class &amp; Accounts'!AY$18, 'E2 Allocators'!$B$15:$W$15, 0),FALSE)*$E200)</f>
        <v>0</v>
      </c>
      <c r="AZ200" s="1412">
        <f ca="1">IF(ISERROR(VLOOKUP(VLOOKUP($A200, 'E4 TB Allocation Details'!$A$18:$L$205, MATCH("Misc ID", 'E4 TB Allocation Details'!$A$18:$L$18, 0),FALSE), 'E2 Allocators'!$B$15:$W$361, MATCH('O5 Details by Class &amp; Accounts'!AZ$18, 'E2 Allocators'!$B$15:$W$15, 0),FALSE)*$E200), 0, VLOOKUP(VLOOKUP($A200, 'E4 TB Allocation Details'!$A$18:$L$205, MATCH("Misc ID", 'E4 TB Allocation Details'!$A$18:$L$18, 0),FALSE), 'E2 Allocators'!$B$15:$W$361, MATCH('O5 Details by Class &amp; Accounts'!AZ$18, 'E2 Allocators'!$B$15:$W$15, 0),FALSE)*$E200)</f>
        <v>0</v>
      </c>
      <c r="BA200" s="1412">
        <f ca="1">IF(ISERROR(VLOOKUP(VLOOKUP($A200, 'E4 TB Allocation Details'!$A$18:$L$205, MATCH("Misc ID", 'E4 TB Allocation Details'!$A$18:$L$18, 0),FALSE), 'E2 Allocators'!$B$15:$W$361, MATCH('O5 Details by Class &amp; Accounts'!BA$18, 'E2 Allocators'!$B$15:$W$15, 0),FALSE)*$E200), 0, VLOOKUP(VLOOKUP($A200, 'E4 TB Allocation Details'!$A$18:$L$205, MATCH("Misc ID", 'E4 TB Allocation Details'!$A$18:$L$18, 0),FALSE), 'E2 Allocators'!$B$15:$W$361, MATCH('O5 Details by Class &amp; Accounts'!BA$18, 'E2 Allocators'!$B$15:$W$15, 0),FALSE)*$E200)</f>
        <v>0</v>
      </c>
      <c r="BB200" s="1412">
        <f ca="1">IF(ISERROR(VLOOKUP(VLOOKUP($A200, 'E4 TB Allocation Details'!$A$18:$L$205, MATCH("Misc ID", 'E4 TB Allocation Details'!$A$18:$L$18, 0),FALSE), 'E2 Allocators'!$B$15:$W$361, MATCH('O5 Details by Class &amp; Accounts'!BB$18, 'E2 Allocators'!$B$15:$W$15, 0),FALSE)*$E200), 0, VLOOKUP(VLOOKUP($A200, 'E4 TB Allocation Details'!$A$18:$L$205, MATCH("Misc ID", 'E4 TB Allocation Details'!$A$18:$L$18, 0),FALSE), 'E2 Allocators'!$B$15:$W$361, MATCH('O5 Details by Class &amp; Accounts'!BB$18, 'E2 Allocators'!$B$15:$W$15, 0),FALSE)*$E200)</f>
        <v>0</v>
      </c>
      <c r="BC200" s="1412">
        <f ca="1">IF(ISERROR(VLOOKUP(VLOOKUP($A200, 'E4 TB Allocation Details'!$A$18:$L$205, MATCH("Misc ID", 'E4 TB Allocation Details'!$A$18:$L$18, 0),FALSE), 'E2 Allocators'!$B$15:$W$361, MATCH('O5 Details by Class &amp; Accounts'!BC$18, 'E2 Allocators'!$B$15:$W$15, 0),FALSE)*$E200), 0, VLOOKUP(VLOOKUP($A200, 'E4 TB Allocation Details'!$A$18:$L$205, MATCH("Misc ID", 'E4 TB Allocation Details'!$A$18:$L$18, 0),FALSE), 'E2 Allocators'!$B$15:$W$361, MATCH('O5 Details by Class &amp; Accounts'!BC$18, 'E2 Allocators'!$B$15:$W$15, 0),FALSE)*$E200)</f>
        <v>0</v>
      </c>
      <c r="BD200" s="1412">
        <f ca="1">IF(ISERROR(VLOOKUP(VLOOKUP($A200, 'E4 TB Allocation Details'!$A$18:$L$205, MATCH("Misc ID", 'E4 TB Allocation Details'!$A$18:$L$18, 0),FALSE), 'E2 Allocators'!$B$15:$W$361, MATCH('O5 Details by Class &amp; Accounts'!BD$18, 'E2 Allocators'!$B$15:$W$15, 0),FALSE)*$E200), 0, VLOOKUP(VLOOKUP($A200, 'E4 TB Allocation Details'!$A$18:$L$205, MATCH("Misc ID", 'E4 TB Allocation Details'!$A$18:$L$18, 0),FALSE), 'E2 Allocators'!$B$15:$W$361, MATCH('O5 Details by Class &amp; Accounts'!BD$18, 'E2 Allocators'!$B$15:$W$15, 0),FALSE)*$E200)</f>
        <v>0</v>
      </c>
      <c r="BE200" s="1412">
        <f ca="1">IF(ISERROR(VLOOKUP(VLOOKUP($A200, 'E4 TB Allocation Details'!$A$18:$L$205, MATCH("Misc ID", 'E4 TB Allocation Details'!$A$18:$L$18, 0),FALSE), 'E2 Allocators'!$B$15:$W$361, MATCH('O5 Details by Class &amp; Accounts'!BE$18, 'E2 Allocators'!$B$15:$W$15, 0),FALSE)*$E200), 0, VLOOKUP(VLOOKUP($A200, 'E4 TB Allocation Details'!$A$18:$L$205, MATCH("Misc ID", 'E4 TB Allocation Details'!$A$18:$L$18, 0),FALSE), 'E2 Allocators'!$B$15:$W$361, MATCH('O5 Details by Class &amp; Accounts'!BE$18, 'E2 Allocators'!$B$15:$W$15, 0),FALSE)*$E200)</f>
        <v>0</v>
      </c>
      <c r="BF200" s="1412">
        <f ca="1">IF(ISERROR(VLOOKUP(VLOOKUP($A200, 'E4 TB Allocation Details'!$A$18:$L$205, MATCH("Misc ID", 'E4 TB Allocation Details'!$A$18:$L$18, 0),FALSE), 'E2 Allocators'!$B$15:$W$361, MATCH('O5 Details by Class &amp; Accounts'!BF$18, 'E2 Allocators'!$B$15:$W$15, 0),FALSE)*$E200), 0, VLOOKUP(VLOOKUP($A200, 'E4 TB Allocation Details'!$A$18:$L$205, MATCH("Misc ID", 'E4 TB Allocation Details'!$A$18:$L$18, 0),FALSE), 'E2 Allocators'!$B$15:$W$361, MATCH('O5 Details by Class &amp; Accounts'!BF$18, 'E2 Allocators'!$B$15:$W$15, 0),FALSE)*$E200)</f>
        <v>0</v>
      </c>
      <c r="BG200" s="1412">
        <f ca="1">IF(ISERROR(VLOOKUP(VLOOKUP($A200, 'E4 TB Allocation Details'!$A$18:$L$205, MATCH("Misc ID", 'E4 TB Allocation Details'!$A$18:$L$18, 0),FALSE), 'E2 Allocators'!$B$15:$W$361, MATCH('O5 Details by Class &amp; Accounts'!BG$18, 'E2 Allocators'!$B$15:$W$15, 0),FALSE)*$E200), 0, VLOOKUP(VLOOKUP($A200, 'E4 TB Allocation Details'!$A$18:$L$205, MATCH("Misc ID", 'E4 TB Allocation Details'!$A$18:$L$18, 0),FALSE), 'E2 Allocators'!$B$15:$W$361, MATCH('O5 Details by Class &amp; Accounts'!BG$18, 'E2 Allocators'!$B$15:$W$15, 0),FALSE)*$E200)</f>
        <v>0</v>
      </c>
      <c r="BH200" s="1412">
        <f ca="1">IF(ISERROR(VLOOKUP(VLOOKUP($A200, 'E4 TB Allocation Details'!$A$18:$L$205, MATCH("Misc ID", 'E4 TB Allocation Details'!$A$18:$L$18, 0),FALSE), 'E2 Allocators'!$B$15:$W$361, MATCH('O5 Details by Class &amp; Accounts'!BH$18, 'E2 Allocators'!$B$15:$W$15, 0),FALSE)*$E200), 0, VLOOKUP(VLOOKUP($A200, 'E4 TB Allocation Details'!$A$18:$L$205, MATCH("Misc ID", 'E4 TB Allocation Details'!$A$18:$L$18, 0),FALSE), 'E2 Allocators'!$B$15:$W$361, MATCH('O5 Details by Class &amp; Accounts'!BH$18, 'E2 Allocators'!$B$15:$W$15, 0),FALSE)*$E200)</f>
        <v>0</v>
      </c>
      <c r="BI200" s="1412">
        <f ca="1">IF(ISERROR(VLOOKUP(VLOOKUP($A200, 'E4 TB Allocation Details'!$A$18:$L$205, MATCH("Misc ID", 'E4 TB Allocation Details'!$A$18:$L$18, 0),FALSE), 'E2 Allocators'!$B$15:$W$361, MATCH('O5 Details by Class &amp; Accounts'!BI$18, 'E2 Allocators'!$B$15:$W$15, 0),FALSE)*$E200), 0, VLOOKUP(VLOOKUP($A200, 'E4 TB Allocation Details'!$A$18:$L$205, MATCH("Misc ID", 'E4 TB Allocation Details'!$A$18:$L$18, 0),FALSE), 'E2 Allocators'!$B$15:$W$361, MATCH('O5 Details by Class &amp; Accounts'!BI$18, 'E2 Allocators'!$B$15:$W$15, 0),FALSE)*$E200)</f>
        <v>0</v>
      </c>
      <c r="BJ200" s="1412">
        <f ca="1">IF(ISERROR(VLOOKUP(VLOOKUP($A200, 'E4 TB Allocation Details'!$A$18:$L$205, MATCH("Misc ID", 'E4 TB Allocation Details'!$A$18:$L$18, 0),FALSE), 'E2 Allocators'!$B$15:$W$361, MATCH('O5 Details by Class &amp; Accounts'!BJ$18, 'E2 Allocators'!$B$15:$W$15, 0),FALSE)*$E200), 0, VLOOKUP(VLOOKUP($A200, 'E4 TB Allocation Details'!$A$18:$L$205, MATCH("Misc ID", 'E4 TB Allocation Details'!$A$18:$L$18, 0),FALSE), 'E2 Allocators'!$B$15:$W$361, MATCH('O5 Details by Class &amp; Accounts'!BJ$18, 'E2 Allocators'!$B$15:$W$15, 0),FALSE)*$E200)</f>
        <v>0</v>
      </c>
      <c r="BK200" s="1412">
        <f ca="1">IF(ISERROR(VLOOKUP(VLOOKUP($A200, 'E4 TB Allocation Details'!$A$18:$L$205, MATCH("Misc ID", 'E4 TB Allocation Details'!$A$18:$L$18, 0),FALSE), 'E2 Allocators'!$B$15:$W$361, MATCH('O5 Details by Class &amp; Accounts'!BK$18, 'E2 Allocators'!$B$15:$W$15, 0),FALSE)*$E200), 0, VLOOKUP(VLOOKUP($A200, 'E4 TB Allocation Details'!$A$18:$L$205, MATCH("Misc ID", 'E4 TB Allocation Details'!$A$18:$L$18, 0),FALSE), 'E2 Allocators'!$B$15:$W$361, MATCH('O5 Details by Class &amp; Accounts'!BK$18, 'E2 Allocators'!$B$15:$W$15, 0),FALSE)*$E200)</f>
        <v>0</v>
      </c>
      <c r="BL200" s="1412">
        <f ca="1">IF(ISERROR(VLOOKUP(VLOOKUP($A200, 'E4 TB Allocation Details'!$A$18:$L$205, MATCH("Misc ID", 'E4 TB Allocation Details'!$A$18:$L$18, 0),FALSE), 'E2 Allocators'!$B$15:$W$361, MATCH('O5 Details by Class &amp; Accounts'!BL$18, 'E2 Allocators'!$B$15:$W$15, 0),FALSE)*$E200), 0, VLOOKUP(VLOOKUP($A200, 'E4 TB Allocation Details'!$A$18:$L$205, MATCH("Misc ID", 'E4 TB Allocation Details'!$A$18:$L$18, 0),FALSE), 'E2 Allocators'!$B$15:$W$361, MATCH('O5 Details by Class &amp; Accounts'!BL$18, 'E2 Allocators'!$B$15:$W$15, 0),FALSE)*$E200)</f>
        <v>0</v>
      </c>
      <c r="BM200" s="1412">
        <f ca="1">IF(ISERROR(VLOOKUP(VLOOKUP($A200, 'E4 TB Allocation Details'!$A$18:$L$205, MATCH("Misc ID", 'E4 TB Allocation Details'!$A$18:$L$18, 0),FALSE), 'E2 Allocators'!$B$15:$W$361, MATCH('O5 Details by Class &amp; Accounts'!BM$18, 'E2 Allocators'!$B$15:$W$15, 0),FALSE)*$E200), 0, VLOOKUP(VLOOKUP($A200, 'E4 TB Allocation Details'!$A$18:$L$205, MATCH("Misc ID", 'E4 TB Allocation Details'!$A$18:$L$18, 0),FALSE), 'E2 Allocators'!$B$15:$W$361, MATCH('O5 Details by Class &amp; Accounts'!BM$18, 'E2 Allocators'!$B$15:$W$15, 0),FALSE)*$E200)</f>
        <v>0</v>
      </c>
      <c r="BN200" s="1412">
        <f ca="1">IF(ISERROR(VLOOKUP(VLOOKUP($A200, 'E4 TB Allocation Details'!$A$18:$L$205, MATCH("Misc ID", 'E4 TB Allocation Details'!$A$18:$L$18, 0),FALSE), 'E2 Allocators'!$B$15:$W$361, MATCH('O5 Details by Class &amp; Accounts'!BN$18, 'E2 Allocators'!$B$15:$W$15, 0),FALSE)*$E200), 0, VLOOKUP(VLOOKUP($A200, 'E4 TB Allocation Details'!$A$18:$L$205, MATCH("Misc ID", 'E4 TB Allocation Details'!$A$18:$L$18, 0),FALSE), 'E2 Allocators'!$B$15:$W$361, MATCH('O5 Details by Class &amp; Accounts'!BN$18, 'E2 Allocators'!$B$15:$W$15, 0),FALSE)*$E200)</f>
        <v>0</v>
      </c>
      <c r="BO200" s="1412">
        <f ca="1">IF(ISERROR(VLOOKUP(VLOOKUP($A200, 'E4 TB Allocation Details'!$A$18:$L$205, MATCH("Misc ID", 'E4 TB Allocation Details'!$A$18:$L$18, 0),FALSE), 'E2 Allocators'!$B$15:$W$361, MATCH('O5 Details by Class &amp; Accounts'!BO$18, 'E2 Allocators'!$B$15:$W$15, 0),FALSE)*$E200), 0, VLOOKUP(VLOOKUP($A200, 'E4 TB Allocation Details'!$A$18:$L$205, MATCH("Misc ID", 'E4 TB Allocation Details'!$A$18:$L$18, 0),FALSE), 'E2 Allocators'!$B$15:$W$361, MATCH('O5 Details by Class &amp; Accounts'!BO$18, 'E2 Allocators'!$B$15:$W$15, 0),FALSE)*$E200)</f>
        <v>0</v>
      </c>
      <c r="BP200" s="1412">
        <f ca="1">IF(ISERROR(VLOOKUP(VLOOKUP($A200, 'E4 TB Allocation Details'!$A$18:$L$205, MATCH("Misc ID", 'E4 TB Allocation Details'!$A$18:$L$18, 0),FALSE), 'E2 Allocators'!$B$15:$W$361, MATCH('O5 Details by Class &amp; Accounts'!BP$18, 'E2 Allocators'!$B$15:$W$15, 0),FALSE)*$E200), 0, VLOOKUP(VLOOKUP($A200, 'E4 TB Allocation Details'!$A$18:$L$205, MATCH("Misc ID", 'E4 TB Allocation Details'!$A$18:$L$18, 0),FALSE), 'E2 Allocators'!$B$15:$W$361, MATCH('O5 Details by Class &amp; Accounts'!BP$18, 'E2 Allocators'!$B$15:$W$15, 0),FALSE)*$E200)</f>
        <v>0</v>
      </c>
      <c r="BQ200" s="1412">
        <f ca="1">IF(ISERROR(VLOOKUP(VLOOKUP($A200, 'E4 TB Allocation Details'!$A$18:$L$205, MATCH("Misc ID", 'E4 TB Allocation Details'!$A$18:$L$18, 0),FALSE), 'E2 Allocators'!$B$15:$W$361, MATCH('O5 Details by Class &amp; Accounts'!BQ$18, 'E2 Allocators'!$B$15:$W$15, 0),FALSE)*$E200), 0, VLOOKUP(VLOOKUP($A200, 'E4 TB Allocation Details'!$A$18:$L$205, MATCH("Misc ID", 'E4 TB Allocation Details'!$A$18:$L$18, 0),FALSE), 'E2 Allocators'!$B$15:$W$361, MATCH('O5 Details by Class &amp; Accounts'!BQ$18, 'E2 Allocators'!$B$15:$W$15, 0),FALSE)*$E200)</f>
        <v>0</v>
      </c>
      <c r="BR200" s="1412">
        <f ca="1">IF(ISERROR(VLOOKUP(VLOOKUP($A200, 'E4 TB Allocation Details'!$A$18:$L$205, MATCH("Misc ID", 'E4 TB Allocation Details'!$A$18:$L$18, 0),FALSE), 'E2 Allocators'!$B$15:$W$361, MATCH('O5 Details by Class &amp; Accounts'!BR$18, 'E2 Allocators'!$B$15:$W$15, 0),FALSE)*$E200), 0, VLOOKUP(VLOOKUP($A200, 'E4 TB Allocation Details'!$A$18:$L$205, MATCH("Misc ID", 'E4 TB Allocation Details'!$A$18:$L$18, 0),FALSE), 'E2 Allocators'!$B$15:$W$361, MATCH('O5 Details by Class &amp; Accounts'!BR$18, 'E2 Allocators'!$B$15:$W$15, 0),FALSE)*$E200)</f>
        <v>0</v>
      </c>
      <c r="BS200" s="1412">
        <f t="shared" si="41"/>
        <v>0</v>
      </c>
      <c r="BT200" s="1412">
        <f ca="1">IF(ISERROR(VLOOKUP(VLOOKUP($A200, 'E4 TB Allocation Details'!$A$18:$L$205, MATCH("A &amp; G ID", 'E4 TB Allocation Details'!$A$18:$L$18, 0),FALSE), 'E2 Allocators'!$B$15:$W$361, MATCH('O5 Details by Class &amp; Accounts'!BT$18, 'E2 Allocators'!$B$15:$W$15, 0),FALSE)*$E200), 0, VLOOKUP(VLOOKUP($A200, 'E4 TB Allocation Details'!$A$18:$L$205, MATCH("A &amp; G ID", 'E4 TB Allocation Details'!$A$18:$L$18, 0),FALSE), 'E2 Allocators'!$B$15:$W$361, MATCH('O5 Details by Class &amp; Accounts'!BT$18, 'E2 Allocators'!$B$15:$W$15, 0),FALSE)*$E200)</f>
        <v>16501.979479300797</v>
      </c>
      <c r="BU200" s="1412">
        <f ca="1">IF(ISERROR(VLOOKUP(VLOOKUP($A200, 'E4 TB Allocation Details'!$A$18:$L$205, MATCH("A &amp; G ID", 'E4 TB Allocation Details'!$A$18:$L$18, 0),FALSE), 'E2 Allocators'!$B$15:$W$361, MATCH('O5 Details by Class &amp; Accounts'!BU$18, 'E2 Allocators'!$B$15:$W$15, 0),FALSE)*$E200), 0, VLOOKUP(VLOOKUP($A200, 'E4 TB Allocation Details'!$A$18:$L$205, MATCH("A &amp; G ID", 'E4 TB Allocation Details'!$A$18:$L$18, 0),FALSE), 'E2 Allocators'!$B$15:$W$361, MATCH('O5 Details by Class &amp; Accounts'!BU$18, 'E2 Allocators'!$B$15:$W$15, 0),FALSE)*$E200)</f>
        <v>5723.1978725661838</v>
      </c>
      <c r="BV200" s="1412">
        <f ca="1">IF(ISERROR(VLOOKUP(VLOOKUP($A200, 'E4 TB Allocation Details'!$A$18:$L$205, MATCH("A &amp; G ID", 'E4 TB Allocation Details'!$A$18:$L$18, 0),FALSE), 'E2 Allocators'!$B$15:$W$361, MATCH('O5 Details by Class &amp; Accounts'!BV$18, 'E2 Allocators'!$B$15:$W$15, 0),FALSE)*$E200), 0, VLOOKUP(VLOOKUP($A200, 'E4 TB Allocation Details'!$A$18:$L$205, MATCH("A &amp; G ID", 'E4 TB Allocation Details'!$A$18:$L$18, 0),FALSE), 'E2 Allocators'!$B$15:$W$361, MATCH('O5 Details by Class &amp; Accounts'!BV$18, 'E2 Allocators'!$B$15:$W$15, 0),FALSE)*$E200)</f>
        <v>8295.2538207448306</v>
      </c>
      <c r="BW200" s="1412">
        <f ca="1">IF(ISERROR(VLOOKUP(VLOOKUP($A200, 'E4 TB Allocation Details'!$A$18:$L$205, MATCH("A &amp; G ID", 'E4 TB Allocation Details'!$A$18:$L$18, 0),FALSE), 'E2 Allocators'!$B$15:$W$361, MATCH('O5 Details by Class &amp; Accounts'!BW$18, 'E2 Allocators'!$B$15:$W$15, 0),FALSE)*$E200), 0, VLOOKUP(VLOOKUP($A200, 'E4 TB Allocation Details'!$A$18:$L$205, MATCH("A &amp; G ID", 'E4 TB Allocation Details'!$A$18:$L$18, 0),FALSE), 'E2 Allocators'!$B$15:$W$361, MATCH('O5 Details by Class &amp; Accounts'!BW$18, 'E2 Allocators'!$B$15:$W$15, 0),FALSE)*$E200)</f>
        <v>0</v>
      </c>
      <c r="BX200" s="1412">
        <f ca="1">IF(ISERROR(VLOOKUP(VLOOKUP($A200, 'E4 TB Allocation Details'!$A$18:$L$205, MATCH("A &amp; G ID", 'E4 TB Allocation Details'!$A$18:$L$18, 0),FALSE), 'E2 Allocators'!$B$15:$W$361, MATCH('O5 Details by Class &amp; Accounts'!BX$18, 'E2 Allocators'!$B$15:$W$15, 0),FALSE)*$E200), 0, VLOOKUP(VLOOKUP($A200, 'E4 TB Allocation Details'!$A$18:$L$205, MATCH("A &amp; G ID", 'E4 TB Allocation Details'!$A$18:$L$18, 0),FALSE), 'E2 Allocators'!$B$15:$W$361, MATCH('O5 Details by Class &amp; Accounts'!BX$18, 'E2 Allocators'!$B$15:$W$15, 0),FALSE)*$E200)</f>
        <v>0</v>
      </c>
      <c r="BY200" s="1412">
        <f ca="1">IF(ISERROR(VLOOKUP(VLOOKUP($A200, 'E4 TB Allocation Details'!$A$18:$L$205, MATCH("A &amp; G ID", 'E4 TB Allocation Details'!$A$18:$L$18, 0),FALSE), 'E2 Allocators'!$B$15:$W$361, MATCH('O5 Details by Class &amp; Accounts'!BY$18, 'E2 Allocators'!$B$15:$W$15, 0),FALSE)*$E200), 0, VLOOKUP(VLOOKUP($A200, 'E4 TB Allocation Details'!$A$18:$L$205, MATCH("A &amp; G ID", 'E4 TB Allocation Details'!$A$18:$L$18, 0),FALSE), 'E2 Allocators'!$B$15:$W$361, MATCH('O5 Details by Class &amp; Accounts'!BY$18, 'E2 Allocators'!$B$15:$W$15, 0),FALSE)*$E200)</f>
        <v>0</v>
      </c>
      <c r="BZ200" s="1412">
        <f ca="1">IF(ISERROR(VLOOKUP(VLOOKUP($A200, 'E4 TB Allocation Details'!$A$18:$L$205, MATCH("A &amp; G ID", 'E4 TB Allocation Details'!$A$18:$L$18, 0),FALSE), 'E2 Allocators'!$B$15:$W$361, MATCH('O5 Details by Class &amp; Accounts'!BZ$18, 'E2 Allocators'!$B$15:$W$15, 0),FALSE)*$E200), 0, VLOOKUP(VLOOKUP($A200, 'E4 TB Allocation Details'!$A$18:$L$205, MATCH("A &amp; G ID", 'E4 TB Allocation Details'!$A$18:$L$18, 0),FALSE), 'E2 Allocators'!$B$15:$W$361, MATCH('O5 Details by Class &amp; Accounts'!BZ$18, 'E2 Allocators'!$B$15:$W$15, 0),FALSE)*$E200)</f>
        <v>2243.947940470196</v>
      </c>
      <c r="CA200" s="1412">
        <f ca="1">IF(ISERROR(VLOOKUP(VLOOKUP($A200, 'E4 TB Allocation Details'!$A$18:$L$205, MATCH("A &amp; G ID", 'E4 TB Allocation Details'!$A$18:$L$18, 0),FALSE), 'E2 Allocators'!$B$15:$W$361, MATCH('O5 Details by Class &amp; Accounts'!CA$18, 'E2 Allocators'!$B$15:$W$15, 0),FALSE)*$E200), 0, VLOOKUP(VLOOKUP($A200, 'E4 TB Allocation Details'!$A$18:$L$205, MATCH("A &amp; G ID", 'E4 TB Allocation Details'!$A$18:$L$18, 0),FALSE), 'E2 Allocators'!$B$15:$W$361, MATCH('O5 Details by Class &amp; Accounts'!CA$18, 'E2 Allocators'!$B$15:$W$15, 0),FALSE)*$E200)</f>
        <v>123.13082520108141</v>
      </c>
      <c r="CB200" s="1412">
        <f ca="1">IF(ISERROR(VLOOKUP(VLOOKUP($A200, 'E4 TB Allocation Details'!$A$18:$L$205, MATCH("A &amp; G ID", 'E4 TB Allocation Details'!$A$18:$L$18, 0),FALSE), 'E2 Allocators'!$B$15:$W$361, MATCH('O5 Details by Class &amp; Accounts'!CB$18, 'E2 Allocators'!$B$15:$W$15, 0),FALSE)*$E200), 0, VLOOKUP(VLOOKUP($A200, 'E4 TB Allocation Details'!$A$18:$L$205, MATCH("A &amp; G ID", 'E4 TB Allocation Details'!$A$18:$L$18, 0),FALSE), 'E2 Allocators'!$B$15:$W$361, MATCH('O5 Details by Class &amp; Accounts'!CB$18, 'E2 Allocators'!$B$15:$W$15, 0),FALSE)*$E200)</f>
        <v>112.49006171690864</v>
      </c>
      <c r="CC200" s="1412">
        <f ca="1">IF(ISERROR(VLOOKUP(VLOOKUP($A200, 'E4 TB Allocation Details'!$A$18:$L$205, MATCH("A &amp; G ID", 'E4 TB Allocation Details'!$A$18:$L$18, 0),FALSE), 'E2 Allocators'!$B$15:$W$361, MATCH('O5 Details by Class &amp; Accounts'!CC$18, 'E2 Allocators'!$B$15:$W$15, 0),FALSE)*$E200), 0, VLOOKUP(VLOOKUP($A200, 'E4 TB Allocation Details'!$A$18:$L$205, MATCH("A &amp; G ID", 'E4 TB Allocation Details'!$A$18:$L$18, 0),FALSE), 'E2 Allocators'!$B$15:$W$361, MATCH('O5 Details by Class &amp; Accounts'!CC$18, 'E2 Allocators'!$B$15:$W$15, 0),FALSE)*$E200)</f>
        <v>0</v>
      </c>
      <c r="CD200" s="1412">
        <f ca="1">IF(ISERROR(VLOOKUP(VLOOKUP($A200, 'E4 TB Allocation Details'!$A$18:$L$205, MATCH("A &amp; G ID", 'E4 TB Allocation Details'!$A$18:$L$18, 0),FALSE), 'E2 Allocators'!$B$15:$W$361, MATCH('O5 Details by Class &amp; Accounts'!CD$18, 'E2 Allocators'!$B$15:$W$15, 0),FALSE)*$E200), 0, VLOOKUP(VLOOKUP($A200, 'E4 TB Allocation Details'!$A$18:$L$205, MATCH("A &amp; G ID", 'E4 TB Allocation Details'!$A$18:$L$18, 0),FALSE), 'E2 Allocators'!$B$15:$W$361, MATCH('O5 Details by Class &amp; Accounts'!CD$18, 'E2 Allocators'!$B$15:$W$15, 0),FALSE)*$E200)</f>
        <v>0</v>
      </c>
      <c r="CE200" s="1412">
        <f ca="1">IF(ISERROR(VLOOKUP(VLOOKUP($A200, 'E4 TB Allocation Details'!$A$18:$L$205, MATCH("A &amp; G ID", 'E4 TB Allocation Details'!$A$18:$L$18, 0),FALSE), 'E2 Allocators'!$B$15:$W$361, MATCH('O5 Details by Class &amp; Accounts'!CE$18, 'E2 Allocators'!$B$15:$W$15, 0),FALSE)*$E200), 0, VLOOKUP(VLOOKUP($A200, 'E4 TB Allocation Details'!$A$18:$L$205, MATCH("A &amp; G ID", 'E4 TB Allocation Details'!$A$18:$L$18, 0),FALSE), 'E2 Allocators'!$B$15:$W$361, MATCH('O5 Details by Class &amp; Accounts'!CE$18, 'E2 Allocators'!$B$15:$W$15, 0),FALSE)*$E200)</f>
        <v>0</v>
      </c>
      <c r="CF200" s="1412">
        <f ca="1">IF(ISERROR(VLOOKUP(VLOOKUP($A200, 'E4 TB Allocation Details'!$A$18:$L$205, MATCH("A &amp; G ID", 'E4 TB Allocation Details'!$A$18:$L$18, 0),FALSE), 'E2 Allocators'!$B$15:$W$361, MATCH('O5 Details by Class &amp; Accounts'!CF$18, 'E2 Allocators'!$B$15:$W$15, 0),FALSE)*$E200), 0, VLOOKUP(VLOOKUP($A200, 'E4 TB Allocation Details'!$A$18:$L$205, MATCH("A &amp; G ID", 'E4 TB Allocation Details'!$A$18:$L$18, 0),FALSE), 'E2 Allocators'!$B$15:$W$361, MATCH('O5 Details by Class &amp; Accounts'!CF$18, 'E2 Allocators'!$B$15:$W$15, 0),FALSE)*$E200)</f>
        <v>0</v>
      </c>
      <c r="CG200" s="1412">
        <f ca="1">IF(ISERROR(VLOOKUP(VLOOKUP($A200, 'E4 TB Allocation Details'!$A$18:$L$205, MATCH("A &amp; G ID", 'E4 TB Allocation Details'!$A$18:$L$18, 0),FALSE), 'E2 Allocators'!$B$15:$W$361, MATCH('O5 Details by Class &amp; Accounts'!CG$18, 'E2 Allocators'!$B$15:$W$15, 0),FALSE)*$E200), 0, VLOOKUP(VLOOKUP($A200, 'E4 TB Allocation Details'!$A$18:$L$205, MATCH("A &amp; G ID", 'E4 TB Allocation Details'!$A$18:$L$18, 0),FALSE), 'E2 Allocators'!$B$15:$W$361, MATCH('O5 Details by Class &amp; Accounts'!CG$18, 'E2 Allocators'!$B$15:$W$15, 0),FALSE)*$E200)</f>
        <v>0</v>
      </c>
      <c r="CH200" s="1412">
        <f ca="1">IF(ISERROR(VLOOKUP(VLOOKUP($A200, 'E4 TB Allocation Details'!$A$18:$L$205, MATCH("A &amp; G ID", 'E4 TB Allocation Details'!$A$18:$L$18, 0),FALSE), 'E2 Allocators'!$B$15:$W$361, MATCH('O5 Details by Class &amp; Accounts'!CH$18, 'E2 Allocators'!$B$15:$W$15, 0),FALSE)*$E200), 0, VLOOKUP(VLOOKUP($A200, 'E4 TB Allocation Details'!$A$18:$L$205, MATCH("A &amp; G ID", 'E4 TB Allocation Details'!$A$18:$L$18, 0),FALSE), 'E2 Allocators'!$B$15:$W$361, MATCH('O5 Details by Class &amp; Accounts'!CH$18, 'E2 Allocators'!$B$15:$W$15, 0),FALSE)*$E200)</f>
        <v>0</v>
      </c>
      <c r="CI200" s="1412">
        <f ca="1">IF(ISERROR(VLOOKUP(VLOOKUP($A200, 'E4 TB Allocation Details'!$A$18:$L$205, MATCH("A &amp; G ID", 'E4 TB Allocation Details'!$A$18:$L$18, 0),FALSE), 'E2 Allocators'!$B$15:$W$361, MATCH('O5 Details by Class &amp; Accounts'!CI$18, 'E2 Allocators'!$B$15:$W$15, 0),FALSE)*$E200), 0, VLOOKUP(VLOOKUP($A200, 'E4 TB Allocation Details'!$A$18:$L$205, MATCH("A &amp; G ID", 'E4 TB Allocation Details'!$A$18:$L$18, 0),FALSE), 'E2 Allocators'!$B$15:$W$361, MATCH('O5 Details by Class &amp; Accounts'!CI$18, 'E2 Allocators'!$B$15:$W$15, 0),FALSE)*$E200)</f>
        <v>0</v>
      </c>
      <c r="CJ200" s="1412">
        <f ca="1">IF(ISERROR(VLOOKUP(VLOOKUP($A200, 'E4 TB Allocation Details'!$A$18:$L$205, MATCH("A &amp; G ID", 'E4 TB Allocation Details'!$A$18:$L$18, 0),FALSE), 'E2 Allocators'!$B$15:$W$361, MATCH('O5 Details by Class &amp; Accounts'!CJ$18, 'E2 Allocators'!$B$15:$W$15, 0),FALSE)*$E200), 0, VLOOKUP(VLOOKUP($A200, 'E4 TB Allocation Details'!$A$18:$L$205, MATCH("A &amp; G ID", 'E4 TB Allocation Details'!$A$18:$L$18, 0),FALSE), 'E2 Allocators'!$B$15:$W$361, MATCH('O5 Details by Class &amp; Accounts'!CJ$18, 'E2 Allocators'!$B$15:$W$15, 0),FALSE)*$E200)</f>
        <v>0</v>
      </c>
      <c r="CK200" s="1412">
        <f ca="1">IF(ISERROR(VLOOKUP(VLOOKUP($A200, 'E4 TB Allocation Details'!$A$18:$L$205, MATCH("A &amp; G ID", 'E4 TB Allocation Details'!$A$18:$L$18, 0),FALSE), 'E2 Allocators'!$B$15:$W$361, MATCH('O5 Details by Class &amp; Accounts'!CK$18, 'E2 Allocators'!$B$15:$W$15, 0),FALSE)*$E200), 0, VLOOKUP(VLOOKUP($A200, 'E4 TB Allocation Details'!$A$18:$L$205, MATCH("A &amp; G ID", 'E4 TB Allocation Details'!$A$18:$L$18, 0),FALSE), 'E2 Allocators'!$B$15:$W$361, MATCH('O5 Details by Class &amp; Accounts'!CK$18, 'E2 Allocators'!$B$15:$W$15, 0),FALSE)*$E200)</f>
        <v>0</v>
      </c>
      <c r="CL200" s="1412">
        <f ca="1">IF(ISERROR(VLOOKUP(VLOOKUP($A200, 'E4 TB Allocation Details'!$A$18:$L$205, MATCH("A &amp; G ID", 'E4 TB Allocation Details'!$A$18:$L$18, 0),FALSE), 'E2 Allocators'!$B$15:$W$361, MATCH('O5 Details by Class &amp; Accounts'!CL$18, 'E2 Allocators'!$B$15:$W$15, 0),FALSE)*$E200), 0, VLOOKUP(VLOOKUP($A200, 'E4 TB Allocation Details'!$A$18:$L$205, MATCH("A &amp; G ID", 'E4 TB Allocation Details'!$A$18:$L$18, 0),FALSE), 'E2 Allocators'!$B$15:$W$361, MATCH('O5 Details by Class &amp; Accounts'!CL$18, 'E2 Allocators'!$B$15:$W$15, 0),FALSE)*$E200)</f>
        <v>0</v>
      </c>
      <c r="CM200" s="1412">
        <f ca="1">IF(ISERROR(VLOOKUP(VLOOKUP($A200, 'E4 TB Allocation Details'!$A$18:$L$205, MATCH("A &amp; G ID", 'E4 TB Allocation Details'!$A$18:$L$18, 0),FALSE), 'E2 Allocators'!$B$15:$W$361, MATCH('O5 Details by Class &amp; Accounts'!CM$18, 'E2 Allocators'!$B$15:$W$15, 0),FALSE)*$E200), 0, VLOOKUP(VLOOKUP($A200, 'E4 TB Allocation Details'!$A$18:$L$205, MATCH("A &amp; G ID", 'E4 TB Allocation Details'!$A$18:$L$18, 0),FALSE), 'E2 Allocators'!$B$15:$W$361, MATCH('O5 Details by Class &amp; Accounts'!CM$18, 'E2 Allocators'!$B$15:$W$15, 0),FALSE)*$E200)</f>
        <v>0</v>
      </c>
      <c r="CN200" s="1412">
        <f t="shared" si="45"/>
        <v>33000</v>
      </c>
      <c r="CO200" s="1792">
        <f t="shared" si="43"/>
        <v>0</v>
      </c>
      <c r="CQ200" s="2087" t="s">
        <v>788</v>
      </c>
    </row>
    <row r="201" spans="1:95" s="81" customFormat="1" ht="12.75">
      <c r="A201" s="1178">
        <v>6110</v>
      </c>
      <c r="B201" s="1179" t="s">
        <v>992</v>
      </c>
      <c r="C201" s="1789">
        <f ca="1">IF(ISERROR(VLOOKUP($A201,'I3 TB Data'!$A$23:$H$458,MATCH('O5 Details by Class &amp; Accounts'!$C$18, 'I3 TB Data'!$A$23:$H$23,0),0)), 0, VLOOKUP($A201,'I3 TB Data'!$A$23:$H$458,MATCH('O5 Details by Class &amp; Accounts'!$C$18,'I3 TB Data'!$A$23:$H$23,0),0))</f>
        <v>302400</v>
      </c>
      <c r="D201" s="1790"/>
      <c r="E201" s="1789">
        <f t="shared" si="46"/>
        <v>302400</v>
      </c>
      <c r="F201" s="1791"/>
      <c r="G201" s="1791"/>
      <c r="H201" s="1412">
        <f t="shared" si="39"/>
        <v>0</v>
      </c>
      <c r="I201" s="1412">
        <f ca="1">IF(ISERROR(VLOOKUP(VLOOKUP($A201, 'E4 TB Allocation Details'!$A$18:$L$205, MATCH("Demand ID", 'E4 TB Allocation Details'!$A$18:$L$18, 0),FALSE), 'E2 Allocators'!$B$15:$W$361, MATCH('O5 Details by Class &amp; Accounts'!I$18, 'E2 Allocators'!$B$15:$W$15, 0),FALSE)*$E201), 0, VLOOKUP(VLOOKUP($A201, 'E4 TB Allocation Details'!$A$18:$L$205, MATCH("Demand ID", 'E4 TB Allocation Details'!$A$18:$L$18, 0),FALSE), 'E2 Allocators'!$B$15:$W$361, MATCH('O5 Details by Class &amp; Accounts'!I$18, 'E2 Allocators'!$B$15:$W$15, 0),FALSE)*$E201)</f>
        <v>0</v>
      </c>
      <c r="J201" s="1412">
        <f ca="1">IF(ISERROR(VLOOKUP(VLOOKUP($A201, 'E4 TB Allocation Details'!$A$18:$L$205, MATCH("Demand ID", 'E4 TB Allocation Details'!$A$18:$L$18, 0),FALSE), 'E2 Allocators'!$B$15:$W$361, MATCH('O5 Details by Class &amp; Accounts'!J$18, 'E2 Allocators'!$B$15:$W$15, 0),FALSE)*$E201), 0, VLOOKUP(VLOOKUP($A201, 'E4 TB Allocation Details'!$A$18:$L$205, MATCH("Demand ID", 'E4 TB Allocation Details'!$A$18:$L$18, 0),FALSE), 'E2 Allocators'!$B$15:$W$361, MATCH('O5 Details by Class &amp; Accounts'!J$18, 'E2 Allocators'!$B$15:$W$15, 0),FALSE)*$E201)</f>
        <v>0</v>
      </c>
      <c r="K201" s="1412">
        <f ca="1">IF(ISERROR(VLOOKUP(VLOOKUP($A201, 'E4 TB Allocation Details'!$A$18:$L$205, MATCH("Demand ID", 'E4 TB Allocation Details'!$A$18:$L$18, 0),FALSE), 'E2 Allocators'!$B$15:$W$361, MATCH('O5 Details by Class &amp; Accounts'!K$18, 'E2 Allocators'!$B$15:$W$15, 0),FALSE)*$E201), 0, VLOOKUP(VLOOKUP($A201, 'E4 TB Allocation Details'!$A$18:$L$205, MATCH("Demand ID", 'E4 TB Allocation Details'!$A$18:$L$18, 0),FALSE), 'E2 Allocators'!$B$15:$W$361, MATCH('O5 Details by Class &amp; Accounts'!K$18, 'E2 Allocators'!$B$15:$W$15, 0),FALSE)*$E201)</f>
        <v>0</v>
      </c>
      <c r="L201" s="1412">
        <f ca="1">IF(ISERROR(VLOOKUP(VLOOKUP($A201, 'E4 TB Allocation Details'!$A$18:$L$205, MATCH("Demand ID", 'E4 TB Allocation Details'!$A$18:$L$18, 0),FALSE), 'E2 Allocators'!$B$15:$W$361, MATCH('O5 Details by Class &amp; Accounts'!L$18, 'E2 Allocators'!$B$15:$W$15, 0),FALSE)*$E201), 0, VLOOKUP(VLOOKUP($A201, 'E4 TB Allocation Details'!$A$18:$L$205, MATCH("Demand ID", 'E4 TB Allocation Details'!$A$18:$L$18, 0),FALSE), 'E2 Allocators'!$B$15:$W$361, MATCH('O5 Details by Class &amp; Accounts'!L$18, 'E2 Allocators'!$B$15:$W$15, 0),FALSE)*$E201)</f>
        <v>0</v>
      </c>
      <c r="M201" s="1412">
        <f ca="1">IF(ISERROR(VLOOKUP(VLOOKUP($A201, 'E4 TB Allocation Details'!$A$18:$L$205, MATCH("Demand ID", 'E4 TB Allocation Details'!$A$18:$L$18, 0),FALSE), 'E2 Allocators'!$B$15:$W$361, MATCH('O5 Details by Class &amp; Accounts'!M$18, 'E2 Allocators'!$B$15:$W$15, 0),FALSE)*$E201), 0, VLOOKUP(VLOOKUP($A201, 'E4 TB Allocation Details'!$A$18:$L$205, MATCH("Demand ID", 'E4 TB Allocation Details'!$A$18:$L$18, 0),FALSE), 'E2 Allocators'!$B$15:$W$361, MATCH('O5 Details by Class &amp; Accounts'!M$18, 'E2 Allocators'!$B$15:$W$15, 0),FALSE)*$E201)</f>
        <v>0</v>
      </c>
      <c r="N201" s="1412">
        <f ca="1">IF(ISERROR(VLOOKUP(VLOOKUP($A201, 'E4 TB Allocation Details'!$A$18:$L$205, MATCH("Demand ID", 'E4 TB Allocation Details'!$A$18:$L$18, 0),FALSE), 'E2 Allocators'!$B$15:$W$361, MATCH('O5 Details by Class &amp; Accounts'!N$18, 'E2 Allocators'!$B$15:$W$15, 0),FALSE)*$E201), 0, VLOOKUP(VLOOKUP($A201, 'E4 TB Allocation Details'!$A$18:$L$205, MATCH("Demand ID", 'E4 TB Allocation Details'!$A$18:$L$18, 0),FALSE), 'E2 Allocators'!$B$15:$W$361, MATCH('O5 Details by Class &amp; Accounts'!N$18, 'E2 Allocators'!$B$15:$W$15, 0),FALSE)*$E201)</f>
        <v>0</v>
      </c>
      <c r="O201" s="1412">
        <f ca="1">IF(ISERROR(VLOOKUP(VLOOKUP($A201, 'E4 TB Allocation Details'!$A$18:$L$205, MATCH("Demand ID", 'E4 TB Allocation Details'!$A$18:$L$18, 0),FALSE), 'E2 Allocators'!$B$15:$W$361, MATCH('O5 Details by Class &amp; Accounts'!O$18, 'E2 Allocators'!$B$15:$W$15, 0),FALSE)*$E201), 0, VLOOKUP(VLOOKUP($A201, 'E4 TB Allocation Details'!$A$18:$L$205, MATCH("Demand ID", 'E4 TB Allocation Details'!$A$18:$L$18, 0),FALSE), 'E2 Allocators'!$B$15:$W$361, MATCH('O5 Details by Class &amp; Accounts'!O$18, 'E2 Allocators'!$B$15:$W$15, 0),FALSE)*$E201)</f>
        <v>0</v>
      </c>
      <c r="P201" s="1412">
        <f ca="1">IF(ISERROR(VLOOKUP(VLOOKUP($A201, 'E4 TB Allocation Details'!$A$18:$L$205, MATCH("Demand ID", 'E4 TB Allocation Details'!$A$18:$L$18, 0),FALSE), 'E2 Allocators'!$B$15:$W$361, MATCH('O5 Details by Class &amp; Accounts'!P$18, 'E2 Allocators'!$B$15:$W$15, 0),FALSE)*$E201), 0, VLOOKUP(VLOOKUP($A201, 'E4 TB Allocation Details'!$A$18:$L$205, MATCH("Demand ID", 'E4 TB Allocation Details'!$A$18:$L$18, 0),FALSE), 'E2 Allocators'!$B$15:$W$361, MATCH('O5 Details by Class &amp; Accounts'!P$18, 'E2 Allocators'!$B$15:$W$15, 0),FALSE)*$E201)</f>
        <v>0</v>
      </c>
      <c r="Q201" s="1412">
        <f ca="1">IF(ISERROR(VLOOKUP(VLOOKUP($A201, 'E4 TB Allocation Details'!$A$18:$L$205, MATCH("Demand ID", 'E4 TB Allocation Details'!$A$18:$L$18, 0),FALSE), 'E2 Allocators'!$B$15:$W$361, MATCH('O5 Details by Class &amp; Accounts'!Q$18, 'E2 Allocators'!$B$15:$W$15, 0),FALSE)*$E201), 0, VLOOKUP(VLOOKUP($A201, 'E4 TB Allocation Details'!$A$18:$L$205, MATCH("Demand ID", 'E4 TB Allocation Details'!$A$18:$L$18, 0),FALSE), 'E2 Allocators'!$B$15:$W$361, MATCH('O5 Details by Class &amp; Accounts'!Q$18, 'E2 Allocators'!$B$15:$W$15, 0),FALSE)*$E201)</f>
        <v>0</v>
      </c>
      <c r="R201" s="1412">
        <f ca="1">IF(ISERROR(VLOOKUP(VLOOKUP($A201, 'E4 TB Allocation Details'!$A$18:$L$205, MATCH("Demand ID", 'E4 TB Allocation Details'!$A$18:$L$18, 0),FALSE), 'E2 Allocators'!$B$15:$W$361, MATCH('O5 Details by Class &amp; Accounts'!R$18, 'E2 Allocators'!$B$15:$W$15, 0),FALSE)*$E201), 0, VLOOKUP(VLOOKUP($A201, 'E4 TB Allocation Details'!$A$18:$L$205, MATCH("Demand ID", 'E4 TB Allocation Details'!$A$18:$L$18, 0),FALSE), 'E2 Allocators'!$B$15:$W$361, MATCH('O5 Details by Class &amp; Accounts'!R$18, 'E2 Allocators'!$B$15:$W$15, 0),FALSE)*$E201)</f>
        <v>0</v>
      </c>
      <c r="S201" s="1412">
        <f ca="1">IF(ISERROR(VLOOKUP(VLOOKUP($A201, 'E4 TB Allocation Details'!$A$18:$L$205, MATCH("Demand ID", 'E4 TB Allocation Details'!$A$18:$L$18, 0),FALSE), 'E2 Allocators'!$B$15:$W$361, MATCH('O5 Details by Class &amp; Accounts'!S$18, 'E2 Allocators'!$B$15:$W$15, 0),FALSE)*$E201), 0, VLOOKUP(VLOOKUP($A201, 'E4 TB Allocation Details'!$A$18:$L$205, MATCH("Demand ID", 'E4 TB Allocation Details'!$A$18:$L$18, 0),FALSE), 'E2 Allocators'!$B$15:$W$361, MATCH('O5 Details by Class &amp; Accounts'!S$18, 'E2 Allocators'!$B$15:$W$15, 0),FALSE)*$E201)</f>
        <v>0</v>
      </c>
      <c r="T201" s="1412">
        <f ca="1">IF(ISERROR(VLOOKUP(VLOOKUP($A201, 'E4 TB Allocation Details'!$A$18:$L$205, MATCH("Demand ID", 'E4 TB Allocation Details'!$A$18:$L$18, 0),FALSE), 'E2 Allocators'!$B$15:$W$361, MATCH('O5 Details by Class &amp; Accounts'!T$18, 'E2 Allocators'!$B$15:$W$15, 0),FALSE)*$E201), 0, VLOOKUP(VLOOKUP($A201, 'E4 TB Allocation Details'!$A$18:$L$205, MATCH("Demand ID", 'E4 TB Allocation Details'!$A$18:$L$18, 0),FALSE), 'E2 Allocators'!$B$15:$W$361, MATCH('O5 Details by Class &amp; Accounts'!T$18, 'E2 Allocators'!$B$15:$W$15, 0),FALSE)*$E201)</f>
        <v>0</v>
      </c>
      <c r="U201" s="1412">
        <f ca="1">IF(ISERROR(VLOOKUP(VLOOKUP($A201, 'E4 TB Allocation Details'!$A$18:$L$205, MATCH("Demand ID", 'E4 TB Allocation Details'!$A$18:$L$18, 0),FALSE), 'E2 Allocators'!$B$15:$W$361, MATCH('O5 Details by Class &amp; Accounts'!U$18, 'E2 Allocators'!$B$15:$W$15, 0),FALSE)*$E201), 0, VLOOKUP(VLOOKUP($A201, 'E4 TB Allocation Details'!$A$18:$L$205, MATCH("Demand ID", 'E4 TB Allocation Details'!$A$18:$L$18, 0),FALSE), 'E2 Allocators'!$B$15:$W$361, MATCH('O5 Details by Class &amp; Accounts'!U$18, 'E2 Allocators'!$B$15:$W$15, 0),FALSE)*$E201)</f>
        <v>0</v>
      </c>
      <c r="V201" s="1412">
        <f ca="1">IF(ISERROR(VLOOKUP(VLOOKUP($A201, 'E4 TB Allocation Details'!$A$18:$L$205, MATCH("Demand ID", 'E4 TB Allocation Details'!$A$18:$L$18, 0),FALSE), 'E2 Allocators'!$B$15:$W$361, MATCH('O5 Details by Class &amp; Accounts'!V$18, 'E2 Allocators'!$B$15:$W$15, 0),FALSE)*$E201), 0, VLOOKUP(VLOOKUP($A201, 'E4 TB Allocation Details'!$A$18:$L$205, MATCH("Demand ID", 'E4 TB Allocation Details'!$A$18:$L$18, 0),FALSE), 'E2 Allocators'!$B$15:$W$361, MATCH('O5 Details by Class &amp; Accounts'!V$18, 'E2 Allocators'!$B$15:$W$15, 0),FALSE)*$E201)</f>
        <v>0</v>
      </c>
      <c r="W201" s="1412">
        <f ca="1">IF(ISERROR(VLOOKUP(VLOOKUP($A201, 'E4 TB Allocation Details'!$A$18:$L$205, MATCH("Demand ID", 'E4 TB Allocation Details'!$A$18:$L$18, 0),FALSE), 'E2 Allocators'!$B$15:$W$361, MATCH('O5 Details by Class &amp; Accounts'!W$18, 'E2 Allocators'!$B$15:$W$15, 0),FALSE)*$E201), 0, VLOOKUP(VLOOKUP($A201, 'E4 TB Allocation Details'!$A$18:$L$205, MATCH("Demand ID", 'E4 TB Allocation Details'!$A$18:$L$18, 0),FALSE), 'E2 Allocators'!$B$15:$W$361, MATCH('O5 Details by Class &amp; Accounts'!W$18, 'E2 Allocators'!$B$15:$W$15, 0),FALSE)*$E201)</f>
        <v>0</v>
      </c>
      <c r="X201" s="1412">
        <f ca="1">IF(ISERROR(VLOOKUP(VLOOKUP($A201, 'E4 TB Allocation Details'!$A$18:$L$205, MATCH("Demand ID", 'E4 TB Allocation Details'!$A$18:$L$18, 0),FALSE), 'E2 Allocators'!$B$15:$W$361, MATCH('O5 Details by Class &amp; Accounts'!X$18, 'E2 Allocators'!$B$15:$W$15, 0),FALSE)*$E201), 0, VLOOKUP(VLOOKUP($A201, 'E4 TB Allocation Details'!$A$18:$L$205, MATCH("Demand ID", 'E4 TB Allocation Details'!$A$18:$L$18, 0),FALSE), 'E2 Allocators'!$B$15:$W$361, MATCH('O5 Details by Class &amp; Accounts'!X$18, 'E2 Allocators'!$B$15:$W$15, 0),FALSE)*$E201)</f>
        <v>0</v>
      </c>
      <c r="Y201" s="1412">
        <f ca="1">IF(ISERROR(VLOOKUP(VLOOKUP($A201, 'E4 TB Allocation Details'!$A$18:$L$205, MATCH("Demand ID", 'E4 TB Allocation Details'!$A$18:$L$18, 0),FALSE), 'E2 Allocators'!$B$15:$W$361, MATCH('O5 Details by Class &amp; Accounts'!Y$18, 'E2 Allocators'!$B$15:$W$15, 0),FALSE)*$E201), 0, VLOOKUP(VLOOKUP($A201, 'E4 TB Allocation Details'!$A$18:$L$205, MATCH("Demand ID", 'E4 TB Allocation Details'!$A$18:$L$18, 0),FALSE), 'E2 Allocators'!$B$15:$W$361, MATCH('O5 Details by Class &amp; Accounts'!Y$18, 'E2 Allocators'!$B$15:$W$15, 0),FALSE)*$E201)</f>
        <v>0</v>
      </c>
      <c r="Z201" s="1412">
        <f ca="1">IF(ISERROR(VLOOKUP(VLOOKUP($A201, 'E4 TB Allocation Details'!$A$18:$L$205, MATCH("Demand ID", 'E4 TB Allocation Details'!$A$18:$L$18, 0),FALSE), 'E2 Allocators'!$B$15:$W$361, MATCH('O5 Details by Class &amp; Accounts'!Z$18, 'E2 Allocators'!$B$15:$W$15, 0),FALSE)*$E201), 0, VLOOKUP(VLOOKUP($A201, 'E4 TB Allocation Details'!$A$18:$L$205, MATCH("Demand ID", 'E4 TB Allocation Details'!$A$18:$L$18, 0),FALSE), 'E2 Allocators'!$B$15:$W$361, MATCH('O5 Details by Class &amp; Accounts'!Z$18, 'E2 Allocators'!$B$15:$W$15, 0),FALSE)*$E201)</f>
        <v>0</v>
      </c>
      <c r="AA201" s="1412">
        <f ca="1">IF(ISERROR(VLOOKUP(VLOOKUP($A201, 'E4 TB Allocation Details'!$A$18:$L$205, MATCH("Demand ID", 'E4 TB Allocation Details'!$A$18:$L$18, 0),FALSE), 'E2 Allocators'!$B$15:$W$361, MATCH('O5 Details by Class &amp; Accounts'!AA$18, 'E2 Allocators'!$B$15:$W$15, 0),FALSE)*$E201), 0, VLOOKUP(VLOOKUP($A201, 'E4 TB Allocation Details'!$A$18:$L$205, MATCH("Demand ID", 'E4 TB Allocation Details'!$A$18:$L$18, 0),FALSE), 'E2 Allocators'!$B$15:$W$361, MATCH('O5 Details by Class &amp; Accounts'!AA$18, 'E2 Allocators'!$B$15:$W$15, 0),FALSE)*$E201)</f>
        <v>0</v>
      </c>
      <c r="AB201" s="1412">
        <f ca="1">IF(ISERROR(VLOOKUP(VLOOKUP($A201, 'E4 TB Allocation Details'!$A$18:$L$205, MATCH("Demand ID", 'E4 TB Allocation Details'!$A$18:$L$18, 0),FALSE), 'E2 Allocators'!$B$15:$W$361, MATCH('O5 Details by Class &amp; Accounts'!AB$18, 'E2 Allocators'!$B$15:$W$15, 0),FALSE)*$E201), 0, VLOOKUP(VLOOKUP($A201, 'E4 TB Allocation Details'!$A$18:$L$205, MATCH("Demand ID", 'E4 TB Allocation Details'!$A$18:$L$18, 0),FALSE), 'E2 Allocators'!$B$15:$W$361, MATCH('O5 Details by Class &amp; Accounts'!AB$18, 'E2 Allocators'!$B$15:$W$15, 0),FALSE)*$E201)</f>
        <v>0</v>
      </c>
      <c r="AC201" s="1412">
        <f t="shared" si="40"/>
        <v>0</v>
      </c>
      <c r="AD201" s="1412">
        <f ca="1">IF(ISERROR(VLOOKUP(VLOOKUP($A201, 'E4 TB Allocation Details'!$A$18:$L$205, MATCH("Customer ID", 'E4 TB Allocation Details'!$A$18:$L$18, 0),FALSE), 'E2 Allocators'!$B$15:$W$361, MATCH('O5 Details by Class &amp; Accounts'!AD$18, 'E2 Allocators'!$B$15:$W$15, 0),FALSE)*$E201), 0, VLOOKUP(VLOOKUP($A201, 'E4 TB Allocation Details'!$A$18:$L$205, MATCH("Customer ID", 'E4 TB Allocation Details'!$A$18:$L$18, 0),FALSE), 'E2 Allocators'!$B$15:$W$361, MATCH('O5 Details by Class &amp; Accounts'!AD$18, 'E2 Allocators'!$B$15:$W$15, 0),FALSE)*$E201)</f>
        <v>0</v>
      </c>
      <c r="AE201" s="1412">
        <f ca="1">IF(ISERROR(VLOOKUP(VLOOKUP($A201, 'E4 TB Allocation Details'!$A$18:$L$205, MATCH("Customer ID", 'E4 TB Allocation Details'!$A$18:$L$18, 0),FALSE), 'E2 Allocators'!$B$15:$W$361, MATCH('O5 Details by Class &amp; Accounts'!AE$18, 'E2 Allocators'!$B$15:$W$15, 0),FALSE)*$E201), 0, VLOOKUP(VLOOKUP($A201, 'E4 TB Allocation Details'!$A$18:$L$205, MATCH("Customer ID", 'E4 TB Allocation Details'!$A$18:$L$18, 0),FALSE), 'E2 Allocators'!$B$15:$W$361, MATCH('O5 Details by Class &amp; Accounts'!AE$18, 'E2 Allocators'!$B$15:$W$15, 0),FALSE)*$E201)</f>
        <v>0</v>
      </c>
      <c r="AF201" s="1412">
        <f ca="1">IF(ISERROR(VLOOKUP(VLOOKUP($A201, 'E4 TB Allocation Details'!$A$18:$L$205, MATCH("Customer ID", 'E4 TB Allocation Details'!$A$18:$L$18, 0),FALSE), 'E2 Allocators'!$B$15:$W$361, MATCH('O5 Details by Class &amp; Accounts'!AF$18, 'E2 Allocators'!$B$15:$W$15, 0),FALSE)*$E201), 0, VLOOKUP(VLOOKUP($A201, 'E4 TB Allocation Details'!$A$18:$L$205, MATCH("Customer ID", 'E4 TB Allocation Details'!$A$18:$L$18, 0),FALSE), 'E2 Allocators'!$B$15:$W$361, MATCH('O5 Details by Class &amp; Accounts'!AF$18, 'E2 Allocators'!$B$15:$W$15, 0),FALSE)*$E201)</f>
        <v>0</v>
      </c>
      <c r="AG201" s="1412">
        <f ca="1">IF(ISERROR(VLOOKUP(VLOOKUP($A201, 'E4 TB Allocation Details'!$A$18:$L$205, MATCH("Customer ID", 'E4 TB Allocation Details'!$A$18:$L$18, 0),FALSE), 'E2 Allocators'!$B$15:$W$361, MATCH('O5 Details by Class &amp; Accounts'!AG$18, 'E2 Allocators'!$B$15:$W$15, 0),FALSE)*$E201), 0, VLOOKUP(VLOOKUP($A201, 'E4 TB Allocation Details'!$A$18:$L$205, MATCH("Customer ID", 'E4 TB Allocation Details'!$A$18:$L$18, 0),FALSE), 'E2 Allocators'!$B$15:$W$361, MATCH('O5 Details by Class &amp; Accounts'!AG$18, 'E2 Allocators'!$B$15:$W$15, 0),FALSE)*$E201)</f>
        <v>0</v>
      </c>
      <c r="AH201" s="1412">
        <f ca="1">IF(ISERROR(VLOOKUP(VLOOKUP($A201, 'E4 TB Allocation Details'!$A$18:$L$205, MATCH("Customer ID", 'E4 TB Allocation Details'!$A$18:$L$18, 0),FALSE), 'E2 Allocators'!$B$15:$W$361, MATCH('O5 Details by Class &amp; Accounts'!AH$18, 'E2 Allocators'!$B$15:$W$15, 0),FALSE)*$E201), 0, VLOOKUP(VLOOKUP($A201, 'E4 TB Allocation Details'!$A$18:$L$205, MATCH("Customer ID", 'E4 TB Allocation Details'!$A$18:$L$18, 0),FALSE), 'E2 Allocators'!$B$15:$W$361, MATCH('O5 Details by Class &amp; Accounts'!AH$18, 'E2 Allocators'!$B$15:$W$15, 0),FALSE)*$E201)</f>
        <v>0</v>
      </c>
      <c r="AI201" s="1412">
        <f ca="1">IF(ISERROR(VLOOKUP(VLOOKUP($A201, 'E4 TB Allocation Details'!$A$18:$L$205, MATCH("Customer ID", 'E4 TB Allocation Details'!$A$18:$L$18, 0),FALSE), 'E2 Allocators'!$B$15:$W$361, MATCH('O5 Details by Class &amp; Accounts'!AI$18, 'E2 Allocators'!$B$15:$W$15, 0),FALSE)*$E201), 0, VLOOKUP(VLOOKUP($A201, 'E4 TB Allocation Details'!$A$18:$L$205, MATCH("Customer ID", 'E4 TB Allocation Details'!$A$18:$L$18, 0),FALSE), 'E2 Allocators'!$B$15:$W$361, MATCH('O5 Details by Class &amp; Accounts'!AI$18, 'E2 Allocators'!$B$15:$W$15, 0),FALSE)*$E201)</f>
        <v>0</v>
      </c>
      <c r="AJ201" s="1412">
        <f ca="1">IF(ISERROR(VLOOKUP(VLOOKUP($A201, 'E4 TB Allocation Details'!$A$18:$L$205, MATCH("Customer ID", 'E4 TB Allocation Details'!$A$18:$L$18, 0),FALSE), 'E2 Allocators'!$B$15:$W$361, MATCH('O5 Details by Class &amp; Accounts'!AJ$18, 'E2 Allocators'!$B$15:$W$15, 0),FALSE)*$E201), 0, VLOOKUP(VLOOKUP($A201, 'E4 TB Allocation Details'!$A$18:$L$205, MATCH("Customer ID", 'E4 TB Allocation Details'!$A$18:$L$18, 0),FALSE), 'E2 Allocators'!$B$15:$W$361, MATCH('O5 Details by Class &amp; Accounts'!AJ$18, 'E2 Allocators'!$B$15:$W$15, 0),FALSE)*$E201)</f>
        <v>0</v>
      </c>
      <c r="AK201" s="1412">
        <f ca="1">IF(ISERROR(VLOOKUP(VLOOKUP($A201, 'E4 TB Allocation Details'!$A$18:$L$205, MATCH("Customer ID", 'E4 TB Allocation Details'!$A$18:$L$18, 0),FALSE), 'E2 Allocators'!$B$15:$W$361, MATCH('O5 Details by Class &amp; Accounts'!AK$18, 'E2 Allocators'!$B$15:$W$15, 0),FALSE)*$E201), 0, VLOOKUP(VLOOKUP($A201, 'E4 TB Allocation Details'!$A$18:$L$205, MATCH("Customer ID", 'E4 TB Allocation Details'!$A$18:$L$18, 0),FALSE), 'E2 Allocators'!$B$15:$W$361, MATCH('O5 Details by Class &amp; Accounts'!AK$18, 'E2 Allocators'!$B$15:$W$15, 0),FALSE)*$E201)</f>
        <v>0</v>
      </c>
      <c r="AL201" s="1412">
        <f ca="1">IF(ISERROR(VLOOKUP(VLOOKUP($A201, 'E4 TB Allocation Details'!$A$18:$L$205, MATCH("Customer ID", 'E4 TB Allocation Details'!$A$18:$L$18, 0),FALSE), 'E2 Allocators'!$B$15:$W$361, MATCH('O5 Details by Class &amp; Accounts'!AL$18, 'E2 Allocators'!$B$15:$W$15, 0),FALSE)*$E201), 0, VLOOKUP(VLOOKUP($A201, 'E4 TB Allocation Details'!$A$18:$L$205, MATCH("Customer ID", 'E4 TB Allocation Details'!$A$18:$L$18, 0),FALSE), 'E2 Allocators'!$B$15:$W$361, MATCH('O5 Details by Class &amp; Accounts'!AL$18, 'E2 Allocators'!$B$15:$W$15, 0),FALSE)*$E201)</f>
        <v>0</v>
      </c>
      <c r="AM201" s="1412">
        <f ca="1">IF(ISERROR(VLOOKUP(VLOOKUP($A201, 'E4 TB Allocation Details'!$A$18:$L$205, MATCH("Customer ID", 'E4 TB Allocation Details'!$A$18:$L$18, 0),FALSE), 'E2 Allocators'!$B$15:$W$361, MATCH('O5 Details by Class &amp; Accounts'!AM$18, 'E2 Allocators'!$B$15:$W$15, 0),FALSE)*$E201), 0, VLOOKUP(VLOOKUP($A201, 'E4 TB Allocation Details'!$A$18:$L$205, MATCH("Customer ID", 'E4 TB Allocation Details'!$A$18:$L$18, 0),FALSE), 'E2 Allocators'!$B$15:$W$361, MATCH('O5 Details by Class &amp; Accounts'!AM$18, 'E2 Allocators'!$B$15:$W$15, 0),FALSE)*$E201)</f>
        <v>0</v>
      </c>
      <c r="AN201" s="1412">
        <f ca="1">IF(ISERROR(VLOOKUP(VLOOKUP($A201, 'E4 TB Allocation Details'!$A$18:$L$205, MATCH("Customer ID", 'E4 TB Allocation Details'!$A$18:$L$18, 0),FALSE), 'E2 Allocators'!$B$15:$W$361, MATCH('O5 Details by Class &amp; Accounts'!AN$18, 'E2 Allocators'!$B$15:$W$15, 0),FALSE)*$E201), 0, VLOOKUP(VLOOKUP($A201, 'E4 TB Allocation Details'!$A$18:$L$205, MATCH("Customer ID", 'E4 TB Allocation Details'!$A$18:$L$18, 0),FALSE), 'E2 Allocators'!$B$15:$W$361, MATCH('O5 Details by Class &amp; Accounts'!AN$18, 'E2 Allocators'!$B$15:$W$15, 0),FALSE)*$E201)</f>
        <v>0</v>
      </c>
      <c r="AO201" s="1412">
        <f ca="1">IF(ISERROR(VLOOKUP(VLOOKUP($A201, 'E4 TB Allocation Details'!$A$18:$L$205, MATCH("Customer ID", 'E4 TB Allocation Details'!$A$18:$L$18, 0),FALSE), 'E2 Allocators'!$B$15:$W$361, MATCH('O5 Details by Class &amp; Accounts'!AO$18, 'E2 Allocators'!$B$15:$W$15, 0),FALSE)*$E201), 0, VLOOKUP(VLOOKUP($A201, 'E4 TB Allocation Details'!$A$18:$L$205, MATCH("Customer ID", 'E4 TB Allocation Details'!$A$18:$L$18, 0),FALSE), 'E2 Allocators'!$B$15:$W$361, MATCH('O5 Details by Class &amp; Accounts'!AO$18, 'E2 Allocators'!$B$15:$W$15, 0),FALSE)*$E201)</f>
        <v>0</v>
      </c>
      <c r="AP201" s="1412">
        <f ca="1">IF(ISERROR(VLOOKUP(VLOOKUP($A201, 'E4 TB Allocation Details'!$A$18:$L$205, MATCH("Customer ID", 'E4 TB Allocation Details'!$A$18:$L$18, 0),FALSE), 'E2 Allocators'!$B$15:$W$361, MATCH('O5 Details by Class &amp; Accounts'!AP$18, 'E2 Allocators'!$B$15:$W$15, 0),FALSE)*$E201), 0, VLOOKUP(VLOOKUP($A201, 'E4 TB Allocation Details'!$A$18:$L$205, MATCH("Customer ID", 'E4 TB Allocation Details'!$A$18:$L$18, 0),FALSE), 'E2 Allocators'!$B$15:$W$361, MATCH('O5 Details by Class &amp; Accounts'!AP$18, 'E2 Allocators'!$B$15:$W$15, 0),FALSE)*$E201)</f>
        <v>0</v>
      </c>
      <c r="AQ201" s="1412">
        <f ca="1">IF(ISERROR(VLOOKUP(VLOOKUP($A201, 'E4 TB Allocation Details'!$A$18:$L$205, MATCH("Customer ID", 'E4 TB Allocation Details'!$A$18:$L$18, 0),FALSE), 'E2 Allocators'!$B$15:$W$361, MATCH('O5 Details by Class &amp; Accounts'!AQ$18, 'E2 Allocators'!$B$15:$W$15, 0),FALSE)*$E201), 0, VLOOKUP(VLOOKUP($A201, 'E4 TB Allocation Details'!$A$18:$L$205, MATCH("Customer ID", 'E4 TB Allocation Details'!$A$18:$L$18, 0),FALSE), 'E2 Allocators'!$B$15:$W$361, MATCH('O5 Details by Class &amp; Accounts'!AQ$18, 'E2 Allocators'!$B$15:$W$15, 0),FALSE)*$E201)</f>
        <v>0</v>
      </c>
      <c r="AR201" s="1412">
        <f ca="1">IF(ISERROR(VLOOKUP(VLOOKUP($A201, 'E4 TB Allocation Details'!$A$18:$L$205, MATCH("Customer ID", 'E4 TB Allocation Details'!$A$18:$L$18, 0),FALSE), 'E2 Allocators'!$B$15:$W$361, MATCH('O5 Details by Class &amp; Accounts'!AR$18, 'E2 Allocators'!$B$15:$W$15, 0),FALSE)*$E201), 0, VLOOKUP(VLOOKUP($A201, 'E4 TB Allocation Details'!$A$18:$L$205, MATCH("Customer ID", 'E4 TB Allocation Details'!$A$18:$L$18, 0),FALSE), 'E2 Allocators'!$B$15:$W$361, MATCH('O5 Details by Class &amp; Accounts'!AR$18, 'E2 Allocators'!$B$15:$W$15, 0),FALSE)*$E201)</f>
        <v>0</v>
      </c>
      <c r="AS201" s="1412">
        <f ca="1">IF(ISERROR(VLOOKUP(VLOOKUP($A201, 'E4 TB Allocation Details'!$A$18:$L$205, MATCH("Customer ID", 'E4 TB Allocation Details'!$A$18:$L$18, 0),FALSE), 'E2 Allocators'!$B$15:$W$361, MATCH('O5 Details by Class &amp; Accounts'!AS$18, 'E2 Allocators'!$B$15:$W$15, 0),FALSE)*$E201), 0, VLOOKUP(VLOOKUP($A201, 'E4 TB Allocation Details'!$A$18:$L$205, MATCH("Customer ID", 'E4 TB Allocation Details'!$A$18:$L$18, 0),FALSE), 'E2 Allocators'!$B$15:$W$361, MATCH('O5 Details by Class &amp; Accounts'!AS$18, 'E2 Allocators'!$B$15:$W$15, 0),FALSE)*$E201)</f>
        <v>0</v>
      </c>
      <c r="AT201" s="1412">
        <f ca="1">IF(ISERROR(VLOOKUP(VLOOKUP($A201, 'E4 TB Allocation Details'!$A$18:$L$205, MATCH("Customer ID", 'E4 TB Allocation Details'!$A$18:$L$18, 0),FALSE), 'E2 Allocators'!$B$15:$W$361, MATCH('O5 Details by Class &amp; Accounts'!AT$18, 'E2 Allocators'!$B$15:$W$15, 0),FALSE)*$E201), 0, VLOOKUP(VLOOKUP($A201, 'E4 TB Allocation Details'!$A$18:$L$205, MATCH("Customer ID", 'E4 TB Allocation Details'!$A$18:$L$18, 0),FALSE), 'E2 Allocators'!$B$15:$W$361, MATCH('O5 Details by Class &amp; Accounts'!AT$18, 'E2 Allocators'!$B$15:$W$15, 0),FALSE)*$E201)</f>
        <v>0</v>
      </c>
      <c r="AU201" s="1412">
        <f ca="1">IF(ISERROR(VLOOKUP(VLOOKUP($A201, 'E4 TB Allocation Details'!$A$18:$L$205, MATCH("Customer ID", 'E4 TB Allocation Details'!$A$18:$L$18, 0),FALSE), 'E2 Allocators'!$B$15:$W$361, MATCH('O5 Details by Class &amp; Accounts'!AU$18, 'E2 Allocators'!$B$15:$W$15, 0),FALSE)*$E201), 0, VLOOKUP(VLOOKUP($A201, 'E4 TB Allocation Details'!$A$18:$L$205, MATCH("Customer ID", 'E4 TB Allocation Details'!$A$18:$L$18, 0),FALSE), 'E2 Allocators'!$B$15:$W$361, MATCH('O5 Details by Class &amp; Accounts'!AU$18, 'E2 Allocators'!$B$15:$W$15, 0),FALSE)*$E201)</f>
        <v>0</v>
      </c>
      <c r="AV201" s="1412">
        <f ca="1">IF(ISERROR(VLOOKUP(VLOOKUP($A201, 'E4 TB Allocation Details'!$A$18:$L$205, MATCH("Customer ID", 'E4 TB Allocation Details'!$A$18:$L$18, 0),FALSE), 'E2 Allocators'!$B$15:$W$361, MATCH('O5 Details by Class &amp; Accounts'!AV$18, 'E2 Allocators'!$B$15:$W$15, 0),FALSE)*$E201), 0, VLOOKUP(VLOOKUP($A201, 'E4 TB Allocation Details'!$A$18:$L$205, MATCH("Customer ID", 'E4 TB Allocation Details'!$A$18:$L$18, 0),FALSE), 'E2 Allocators'!$B$15:$W$361, MATCH('O5 Details by Class &amp; Accounts'!AV$18, 'E2 Allocators'!$B$15:$W$15, 0),FALSE)*$E201)</f>
        <v>0</v>
      </c>
      <c r="AW201" s="1412">
        <f ca="1">IF(ISERROR(VLOOKUP(VLOOKUP($A201, 'E4 TB Allocation Details'!$A$18:$L$205, MATCH("Customer ID", 'E4 TB Allocation Details'!$A$18:$L$18, 0),FALSE), 'E2 Allocators'!$B$15:$W$361, MATCH('O5 Details by Class &amp; Accounts'!AW$18, 'E2 Allocators'!$B$15:$W$15, 0),FALSE)*$E201), 0, VLOOKUP(VLOOKUP($A201, 'E4 TB Allocation Details'!$A$18:$L$205, MATCH("Customer ID", 'E4 TB Allocation Details'!$A$18:$L$18, 0),FALSE), 'E2 Allocators'!$B$15:$W$361, MATCH('O5 Details by Class &amp; Accounts'!AW$18, 'E2 Allocators'!$B$15:$W$15, 0),FALSE)*$E201)</f>
        <v>0</v>
      </c>
      <c r="AX201" s="1412">
        <f t="shared" si="44"/>
        <v>0</v>
      </c>
      <c r="AY201" s="1412">
        <f ca="1">IF(ISERROR(VLOOKUP(VLOOKUP($A201, 'E4 TB Allocation Details'!$A$18:$L$205, MATCH("Misc ID", 'E4 TB Allocation Details'!$A$18:$L$18, 0),FALSE), 'E2 Allocators'!$B$15:$W$361, MATCH('O5 Details by Class &amp; Accounts'!AY$18, 'E2 Allocators'!$B$15:$W$15, 0),FALSE)*$E201), 0, VLOOKUP(VLOOKUP($A201, 'E4 TB Allocation Details'!$A$18:$L$205, MATCH("Misc ID", 'E4 TB Allocation Details'!$A$18:$L$18, 0),FALSE), 'E2 Allocators'!$B$15:$W$361, MATCH('O5 Details by Class &amp; Accounts'!AY$18, 'E2 Allocators'!$B$15:$W$15, 0),FALSE)*$E201)</f>
        <v>0</v>
      </c>
      <c r="AZ201" s="1412">
        <f ca="1">IF(ISERROR(VLOOKUP(VLOOKUP($A201, 'E4 TB Allocation Details'!$A$18:$L$205, MATCH("Misc ID", 'E4 TB Allocation Details'!$A$18:$L$18, 0),FALSE), 'E2 Allocators'!$B$15:$W$361, MATCH('O5 Details by Class &amp; Accounts'!AZ$18, 'E2 Allocators'!$B$15:$W$15, 0),FALSE)*$E201), 0, VLOOKUP(VLOOKUP($A201, 'E4 TB Allocation Details'!$A$18:$L$205, MATCH("Misc ID", 'E4 TB Allocation Details'!$A$18:$L$18, 0),FALSE), 'E2 Allocators'!$B$15:$W$361, MATCH('O5 Details by Class &amp; Accounts'!AZ$18, 'E2 Allocators'!$B$15:$W$15, 0),FALSE)*$E201)</f>
        <v>0</v>
      </c>
      <c r="BA201" s="1412">
        <f ca="1">IF(ISERROR(VLOOKUP(VLOOKUP($A201, 'E4 TB Allocation Details'!$A$18:$L$205, MATCH("Misc ID", 'E4 TB Allocation Details'!$A$18:$L$18, 0),FALSE), 'E2 Allocators'!$B$15:$W$361, MATCH('O5 Details by Class &amp; Accounts'!BA$18, 'E2 Allocators'!$B$15:$W$15, 0),FALSE)*$E201), 0, VLOOKUP(VLOOKUP($A201, 'E4 TB Allocation Details'!$A$18:$L$205, MATCH("Misc ID", 'E4 TB Allocation Details'!$A$18:$L$18, 0),FALSE), 'E2 Allocators'!$B$15:$W$361, MATCH('O5 Details by Class &amp; Accounts'!BA$18, 'E2 Allocators'!$B$15:$W$15, 0),FALSE)*$E201)</f>
        <v>0</v>
      </c>
      <c r="BB201" s="1412">
        <f ca="1">IF(ISERROR(VLOOKUP(VLOOKUP($A201, 'E4 TB Allocation Details'!$A$18:$L$205, MATCH("Misc ID", 'E4 TB Allocation Details'!$A$18:$L$18, 0),FALSE), 'E2 Allocators'!$B$15:$W$361, MATCH('O5 Details by Class &amp; Accounts'!BB$18, 'E2 Allocators'!$B$15:$W$15, 0),FALSE)*$E201), 0, VLOOKUP(VLOOKUP($A201, 'E4 TB Allocation Details'!$A$18:$L$205, MATCH("Misc ID", 'E4 TB Allocation Details'!$A$18:$L$18, 0),FALSE), 'E2 Allocators'!$B$15:$W$361, MATCH('O5 Details by Class &amp; Accounts'!BB$18, 'E2 Allocators'!$B$15:$W$15, 0),FALSE)*$E201)</f>
        <v>0</v>
      </c>
      <c r="BC201" s="1412">
        <f ca="1">IF(ISERROR(VLOOKUP(VLOOKUP($A201, 'E4 TB Allocation Details'!$A$18:$L$205, MATCH("Misc ID", 'E4 TB Allocation Details'!$A$18:$L$18, 0),FALSE), 'E2 Allocators'!$B$15:$W$361, MATCH('O5 Details by Class &amp; Accounts'!BC$18, 'E2 Allocators'!$B$15:$W$15, 0),FALSE)*$E201), 0, VLOOKUP(VLOOKUP($A201, 'E4 TB Allocation Details'!$A$18:$L$205, MATCH("Misc ID", 'E4 TB Allocation Details'!$A$18:$L$18, 0),FALSE), 'E2 Allocators'!$B$15:$W$361, MATCH('O5 Details by Class &amp; Accounts'!BC$18, 'E2 Allocators'!$B$15:$W$15, 0),FALSE)*$E201)</f>
        <v>0</v>
      </c>
      <c r="BD201" s="1412">
        <f ca="1">IF(ISERROR(VLOOKUP(VLOOKUP($A201, 'E4 TB Allocation Details'!$A$18:$L$205, MATCH("Misc ID", 'E4 TB Allocation Details'!$A$18:$L$18, 0),FALSE), 'E2 Allocators'!$B$15:$W$361, MATCH('O5 Details by Class &amp; Accounts'!BD$18, 'E2 Allocators'!$B$15:$W$15, 0),FALSE)*$E201), 0, VLOOKUP(VLOOKUP($A201, 'E4 TB Allocation Details'!$A$18:$L$205, MATCH("Misc ID", 'E4 TB Allocation Details'!$A$18:$L$18, 0),FALSE), 'E2 Allocators'!$B$15:$W$361, MATCH('O5 Details by Class &amp; Accounts'!BD$18, 'E2 Allocators'!$B$15:$W$15, 0),FALSE)*$E201)</f>
        <v>0</v>
      </c>
      <c r="BE201" s="1412">
        <f ca="1">IF(ISERROR(VLOOKUP(VLOOKUP($A201, 'E4 TB Allocation Details'!$A$18:$L$205, MATCH("Misc ID", 'E4 TB Allocation Details'!$A$18:$L$18, 0),FALSE), 'E2 Allocators'!$B$15:$W$361, MATCH('O5 Details by Class &amp; Accounts'!BE$18, 'E2 Allocators'!$B$15:$W$15, 0),FALSE)*$E201), 0, VLOOKUP(VLOOKUP($A201, 'E4 TB Allocation Details'!$A$18:$L$205, MATCH("Misc ID", 'E4 TB Allocation Details'!$A$18:$L$18, 0),FALSE), 'E2 Allocators'!$B$15:$W$361, MATCH('O5 Details by Class &amp; Accounts'!BE$18, 'E2 Allocators'!$B$15:$W$15, 0),FALSE)*$E201)</f>
        <v>0</v>
      </c>
      <c r="BF201" s="1412">
        <f ca="1">IF(ISERROR(VLOOKUP(VLOOKUP($A201, 'E4 TB Allocation Details'!$A$18:$L$205, MATCH("Misc ID", 'E4 TB Allocation Details'!$A$18:$L$18, 0),FALSE), 'E2 Allocators'!$B$15:$W$361, MATCH('O5 Details by Class &amp; Accounts'!BF$18, 'E2 Allocators'!$B$15:$W$15, 0),FALSE)*$E201), 0, VLOOKUP(VLOOKUP($A201, 'E4 TB Allocation Details'!$A$18:$L$205, MATCH("Misc ID", 'E4 TB Allocation Details'!$A$18:$L$18, 0),FALSE), 'E2 Allocators'!$B$15:$W$361, MATCH('O5 Details by Class &amp; Accounts'!BF$18, 'E2 Allocators'!$B$15:$W$15, 0),FALSE)*$E201)</f>
        <v>0</v>
      </c>
      <c r="BG201" s="1412">
        <f ca="1">IF(ISERROR(VLOOKUP(VLOOKUP($A201, 'E4 TB Allocation Details'!$A$18:$L$205, MATCH("Misc ID", 'E4 TB Allocation Details'!$A$18:$L$18, 0),FALSE), 'E2 Allocators'!$B$15:$W$361, MATCH('O5 Details by Class &amp; Accounts'!BG$18, 'E2 Allocators'!$B$15:$W$15, 0),FALSE)*$E201), 0, VLOOKUP(VLOOKUP($A201, 'E4 TB Allocation Details'!$A$18:$L$205, MATCH("Misc ID", 'E4 TB Allocation Details'!$A$18:$L$18, 0),FALSE), 'E2 Allocators'!$B$15:$W$361, MATCH('O5 Details by Class &amp; Accounts'!BG$18, 'E2 Allocators'!$B$15:$W$15, 0),FALSE)*$E201)</f>
        <v>0</v>
      </c>
      <c r="BH201" s="1412">
        <f ca="1">IF(ISERROR(VLOOKUP(VLOOKUP($A201, 'E4 TB Allocation Details'!$A$18:$L$205, MATCH("Misc ID", 'E4 TB Allocation Details'!$A$18:$L$18, 0),FALSE), 'E2 Allocators'!$B$15:$W$361, MATCH('O5 Details by Class &amp; Accounts'!BH$18, 'E2 Allocators'!$B$15:$W$15, 0),FALSE)*$E201), 0, VLOOKUP(VLOOKUP($A201, 'E4 TB Allocation Details'!$A$18:$L$205, MATCH("Misc ID", 'E4 TB Allocation Details'!$A$18:$L$18, 0),FALSE), 'E2 Allocators'!$B$15:$W$361, MATCH('O5 Details by Class &amp; Accounts'!BH$18, 'E2 Allocators'!$B$15:$W$15, 0),FALSE)*$E201)</f>
        <v>0</v>
      </c>
      <c r="BI201" s="1412">
        <f ca="1">IF(ISERROR(VLOOKUP(VLOOKUP($A201, 'E4 TB Allocation Details'!$A$18:$L$205, MATCH("Misc ID", 'E4 TB Allocation Details'!$A$18:$L$18, 0),FALSE), 'E2 Allocators'!$B$15:$W$361, MATCH('O5 Details by Class &amp; Accounts'!BI$18, 'E2 Allocators'!$B$15:$W$15, 0),FALSE)*$E201), 0, VLOOKUP(VLOOKUP($A201, 'E4 TB Allocation Details'!$A$18:$L$205, MATCH("Misc ID", 'E4 TB Allocation Details'!$A$18:$L$18, 0),FALSE), 'E2 Allocators'!$B$15:$W$361, MATCH('O5 Details by Class &amp; Accounts'!BI$18, 'E2 Allocators'!$B$15:$W$15, 0),FALSE)*$E201)</f>
        <v>0</v>
      </c>
      <c r="BJ201" s="1412">
        <f ca="1">IF(ISERROR(VLOOKUP(VLOOKUP($A201, 'E4 TB Allocation Details'!$A$18:$L$205, MATCH("Misc ID", 'E4 TB Allocation Details'!$A$18:$L$18, 0),FALSE), 'E2 Allocators'!$B$15:$W$361, MATCH('O5 Details by Class &amp; Accounts'!BJ$18, 'E2 Allocators'!$B$15:$W$15, 0),FALSE)*$E201), 0, VLOOKUP(VLOOKUP($A201, 'E4 TB Allocation Details'!$A$18:$L$205, MATCH("Misc ID", 'E4 TB Allocation Details'!$A$18:$L$18, 0),FALSE), 'E2 Allocators'!$B$15:$W$361, MATCH('O5 Details by Class &amp; Accounts'!BJ$18, 'E2 Allocators'!$B$15:$W$15, 0),FALSE)*$E201)</f>
        <v>0</v>
      </c>
      <c r="BK201" s="1412">
        <f ca="1">IF(ISERROR(VLOOKUP(VLOOKUP($A201, 'E4 TB Allocation Details'!$A$18:$L$205, MATCH("Misc ID", 'E4 TB Allocation Details'!$A$18:$L$18, 0),FALSE), 'E2 Allocators'!$B$15:$W$361, MATCH('O5 Details by Class &amp; Accounts'!BK$18, 'E2 Allocators'!$B$15:$W$15, 0),FALSE)*$E201), 0, VLOOKUP(VLOOKUP($A201, 'E4 TB Allocation Details'!$A$18:$L$205, MATCH("Misc ID", 'E4 TB Allocation Details'!$A$18:$L$18, 0),FALSE), 'E2 Allocators'!$B$15:$W$361, MATCH('O5 Details by Class &amp; Accounts'!BK$18, 'E2 Allocators'!$B$15:$W$15, 0),FALSE)*$E201)</f>
        <v>0</v>
      </c>
      <c r="BL201" s="1412">
        <f ca="1">IF(ISERROR(VLOOKUP(VLOOKUP($A201, 'E4 TB Allocation Details'!$A$18:$L$205, MATCH("Misc ID", 'E4 TB Allocation Details'!$A$18:$L$18, 0),FALSE), 'E2 Allocators'!$B$15:$W$361, MATCH('O5 Details by Class &amp; Accounts'!BL$18, 'E2 Allocators'!$B$15:$W$15, 0),FALSE)*$E201), 0, VLOOKUP(VLOOKUP($A201, 'E4 TB Allocation Details'!$A$18:$L$205, MATCH("Misc ID", 'E4 TB Allocation Details'!$A$18:$L$18, 0),FALSE), 'E2 Allocators'!$B$15:$W$361, MATCH('O5 Details by Class &amp; Accounts'!BL$18, 'E2 Allocators'!$B$15:$W$15, 0),FALSE)*$E201)</f>
        <v>0</v>
      </c>
      <c r="BM201" s="1412">
        <f ca="1">IF(ISERROR(VLOOKUP(VLOOKUP($A201, 'E4 TB Allocation Details'!$A$18:$L$205, MATCH("Misc ID", 'E4 TB Allocation Details'!$A$18:$L$18, 0),FALSE), 'E2 Allocators'!$B$15:$W$361, MATCH('O5 Details by Class &amp; Accounts'!BM$18, 'E2 Allocators'!$B$15:$W$15, 0),FALSE)*$E201), 0, VLOOKUP(VLOOKUP($A201, 'E4 TB Allocation Details'!$A$18:$L$205, MATCH("Misc ID", 'E4 TB Allocation Details'!$A$18:$L$18, 0),FALSE), 'E2 Allocators'!$B$15:$W$361, MATCH('O5 Details by Class &amp; Accounts'!BM$18, 'E2 Allocators'!$B$15:$W$15, 0),FALSE)*$E201)</f>
        <v>0</v>
      </c>
      <c r="BN201" s="1412">
        <f ca="1">IF(ISERROR(VLOOKUP(VLOOKUP($A201, 'E4 TB Allocation Details'!$A$18:$L$205, MATCH("Misc ID", 'E4 TB Allocation Details'!$A$18:$L$18, 0),FALSE), 'E2 Allocators'!$B$15:$W$361, MATCH('O5 Details by Class &amp; Accounts'!BN$18, 'E2 Allocators'!$B$15:$W$15, 0),FALSE)*$E201), 0, VLOOKUP(VLOOKUP($A201, 'E4 TB Allocation Details'!$A$18:$L$205, MATCH("Misc ID", 'E4 TB Allocation Details'!$A$18:$L$18, 0),FALSE), 'E2 Allocators'!$B$15:$W$361, MATCH('O5 Details by Class &amp; Accounts'!BN$18, 'E2 Allocators'!$B$15:$W$15, 0),FALSE)*$E201)</f>
        <v>0</v>
      </c>
      <c r="BO201" s="1412">
        <f ca="1">IF(ISERROR(VLOOKUP(VLOOKUP($A201, 'E4 TB Allocation Details'!$A$18:$L$205, MATCH("Misc ID", 'E4 TB Allocation Details'!$A$18:$L$18, 0),FALSE), 'E2 Allocators'!$B$15:$W$361, MATCH('O5 Details by Class &amp; Accounts'!BO$18, 'E2 Allocators'!$B$15:$W$15, 0),FALSE)*$E201), 0, VLOOKUP(VLOOKUP($A201, 'E4 TB Allocation Details'!$A$18:$L$205, MATCH("Misc ID", 'E4 TB Allocation Details'!$A$18:$L$18, 0),FALSE), 'E2 Allocators'!$B$15:$W$361, MATCH('O5 Details by Class &amp; Accounts'!BO$18, 'E2 Allocators'!$B$15:$W$15, 0),FALSE)*$E201)</f>
        <v>0</v>
      </c>
      <c r="BP201" s="1412">
        <f ca="1">IF(ISERROR(VLOOKUP(VLOOKUP($A201, 'E4 TB Allocation Details'!$A$18:$L$205, MATCH("Misc ID", 'E4 TB Allocation Details'!$A$18:$L$18, 0),FALSE), 'E2 Allocators'!$B$15:$W$361, MATCH('O5 Details by Class &amp; Accounts'!BP$18, 'E2 Allocators'!$B$15:$W$15, 0),FALSE)*$E201), 0, VLOOKUP(VLOOKUP($A201, 'E4 TB Allocation Details'!$A$18:$L$205, MATCH("Misc ID", 'E4 TB Allocation Details'!$A$18:$L$18, 0),FALSE), 'E2 Allocators'!$B$15:$W$361, MATCH('O5 Details by Class &amp; Accounts'!BP$18, 'E2 Allocators'!$B$15:$W$15, 0),FALSE)*$E201)</f>
        <v>0</v>
      </c>
      <c r="BQ201" s="1412">
        <f ca="1">IF(ISERROR(VLOOKUP(VLOOKUP($A201, 'E4 TB Allocation Details'!$A$18:$L$205, MATCH("Misc ID", 'E4 TB Allocation Details'!$A$18:$L$18, 0),FALSE), 'E2 Allocators'!$B$15:$W$361, MATCH('O5 Details by Class &amp; Accounts'!BQ$18, 'E2 Allocators'!$B$15:$W$15, 0),FALSE)*$E201), 0, VLOOKUP(VLOOKUP($A201, 'E4 TB Allocation Details'!$A$18:$L$205, MATCH("Misc ID", 'E4 TB Allocation Details'!$A$18:$L$18, 0),FALSE), 'E2 Allocators'!$B$15:$W$361, MATCH('O5 Details by Class &amp; Accounts'!BQ$18, 'E2 Allocators'!$B$15:$W$15, 0),FALSE)*$E201)</f>
        <v>0</v>
      </c>
      <c r="BR201" s="1412">
        <f ca="1">IF(ISERROR(VLOOKUP(VLOOKUP($A201, 'E4 TB Allocation Details'!$A$18:$L$205, MATCH("Misc ID", 'E4 TB Allocation Details'!$A$18:$L$18, 0),FALSE), 'E2 Allocators'!$B$15:$W$361, MATCH('O5 Details by Class &amp; Accounts'!BR$18, 'E2 Allocators'!$B$15:$W$15, 0),FALSE)*$E201), 0, VLOOKUP(VLOOKUP($A201, 'E4 TB Allocation Details'!$A$18:$L$205, MATCH("Misc ID", 'E4 TB Allocation Details'!$A$18:$L$18, 0),FALSE), 'E2 Allocators'!$B$15:$W$361, MATCH('O5 Details by Class &amp; Accounts'!BR$18, 'E2 Allocators'!$B$15:$W$15, 0),FALSE)*$E201)</f>
        <v>0</v>
      </c>
      <c r="BS201" s="1412">
        <f t="shared" si="41"/>
        <v>0</v>
      </c>
      <c r="BT201" s="1412">
        <f ca="1">IF(ISERROR(VLOOKUP(VLOOKUP($A201, 'E4 TB Allocation Details'!$A$18:$L$205, MATCH("A &amp; G ID", 'E4 TB Allocation Details'!$A$18:$L$18, 0),FALSE), 'E2 Allocators'!$B$15:$W$361, MATCH('O5 Details by Class &amp; Accounts'!BT$18, 'E2 Allocators'!$B$15:$W$15, 0),FALSE)*$E201), 0, VLOOKUP(VLOOKUP($A201, 'E4 TB Allocation Details'!$A$18:$L$205, MATCH("A &amp; G ID", 'E4 TB Allocation Details'!$A$18:$L$18, 0),FALSE), 'E2 Allocators'!$B$15:$W$361, MATCH('O5 Details by Class &amp; Accounts'!BT$18, 'E2 Allocators'!$B$15:$W$15, 0),FALSE)*$E201)</f>
        <v>151218.13922850185</v>
      </c>
      <c r="BU201" s="1412">
        <f ca="1">IF(ISERROR(VLOOKUP(VLOOKUP($A201, 'E4 TB Allocation Details'!$A$18:$L$205, MATCH("A &amp; G ID", 'E4 TB Allocation Details'!$A$18:$L$18, 0),FALSE), 'E2 Allocators'!$B$15:$W$361, MATCH('O5 Details by Class &amp; Accounts'!BU$18, 'E2 Allocators'!$B$15:$W$15, 0),FALSE)*$E201), 0, VLOOKUP(VLOOKUP($A201, 'E4 TB Allocation Details'!$A$18:$L$205, MATCH("A &amp; G ID", 'E4 TB Allocation Details'!$A$18:$L$18, 0),FALSE), 'E2 Allocators'!$B$15:$W$361, MATCH('O5 Details by Class &amp; Accounts'!BU$18, 'E2 Allocators'!$B$15:$W$15, 0),FALSE)*$E201)</f>
        <v>52445.304141333756</v>
      </c>
      <c r="BV201" s="1412">
        <f ca="1">IF(ISERROR(VLOOKUP(VLOOKUP($A201, 'E4 TB Allocation Details'!$A$18:$L$205, MATCH("A &amp; G ID", 'E4 TB Allocation Details'!$A$18:$L$18, 0),FALSE), 'E2 Allocators'!$B$15:$W$361, MATCH('O5 Details by Class &amp; Accounts'!BV$18, 'E2 Allocators'!$B$15:$W$15, 0),FALSE)*$E201), 0, VLOOKUP(VLOOKUP($A201, 'E4 TB Allocation Details'!$A$18:$L$205, MATCH("A &amp; G ID", 'E4 TB Allocation Details'!$A$18:$L$18, 0),FALSE), 'E2 Allocators'!$B$15:$W$361, MATCH('O5 Details by Class &amp; Accounts'!BV$18, 'E2 Allocators'!$B$15:$W$15, 0),FALSE)*$E201)</f>
        <v>76014.689557370817</v>
      </c>
      <c r="BW201" s="1412">
        <f ca="1">IF(ISERROR(VLOOKUP(VLOOKUP($A201, 'E4 TB Allocation Details'!$A$18:$L$205, MATCH("A &amp; G ID", 'E4 TB Allocation Details'!$A$18:$L$18, 0),FALSE), 'E2 Allocators'!$B$15:$W$361, MATCH('O5 Details by Class &amp; Accounts'!BW$18, 'E2 Allocators'!$B$15:$W$15, 0),FALSE)*$E201), 0, VLOOKUP(VLOOKUP($A201, 'E4 TB Allocation Details'!$A$18:$L$205, MATCH("A &amp; G ID", 'E4 TB Allocation Details'!$A$18:$L$18, 0),FALSE), 'E2 Allocators'!$B$15:$W$361, MATCH('O5 Details by Class &amp; Accounts'!BW$18, 'E2 Allocators'!$B$15:$W$15, 0),FALSE)*$E201)</f>
        <v>0</v>
      </c>
      <c r="BX201" s="1412">
        <f ca="1">IF(ISERROR(VLOOKUP(VLOOKUP($A201, 'E4 TB Allocation Details'!$A$18:$L$205, MATCH("A &amp; G ID", 'E4 TB Allocation Details'!$A$18:$L$18, 0),FALSE), 'E2 Allocators'!$B$15:$W$361, MATCH('O5 Details by Class &amp; Accounts'!BX$18, 'E2 Allocators'!$B$15:$W$15, 0),FALSE)*$E201), 0, VLOOKUP(VLOOKUP($A201, 'E4 TB Allocation Details'!$A$18:$L$205, MATCH("A &amp; G ID", 'E4 TB Allocation Details'!$A$18:$L$18, 0),FALSE), 'E2 Allocators'!$B$15:$W$361, MATCH('O5 Details by Class &amp; Accounts'!BX$18, 'E2 Allocators'!$B$15:$W$15, 0),FALSE)*$E201)</f>
        <v>0</v>
      </c>
      <c r="BY201" s="1412">
        <f ca="1">IF(ISERROR(VLOOKUP(VLOOKUP($A201, 'E4 TB Allocation Details'!$A$18:$L$205, MATCH("A &amp; G ID", 'E4 TB Allocation Details'!$A$18:$L$18, 0),FALSE), 'E2 Allocators'!$B$15:$W$361, MATCH('O5 Details by Class &amp; Accounts'!BY$18, 'E2 Allocators'!$B$15:$W$15, 0),FALSE)*$E201), 0, VLOOKUP(VLOOKUP($A201, 'E4 TB Allocation Details'!$A$18:$L$205, MATCH("A &amp; G ID", 'E4 TB Allocation Details'!$A$18:$L$18, 0),FALSE), 'E2 Allocators'!$B$15:$W$361, MATCH('O5 Details by Class &amp; Accounts'!BY$18, 'E2 Allocators'!$B$15:$W$15, 0),FALSE)*$E201)</f>
        <v>0</v>
      </c>
      <c r="BZ201" s="1412">
        <f ca="1">IF(ISERROR(VLOOKUP(VLOOKUP($A201, 'E4 TB Allocation Details'!$A$18:$L$205, MATCH("A &amp; G ID", 'E4 TB Allocation Details'!$A$18:$L$18, 0),FALSE), 'E2 Allocators'!$B$15:$W$361, MATCH('O5 Details by Class &amp; Accounts'!BZ$18, 'E2 Allocators'!$B$15:$W$15, 0),FALSE)*$E201), 0, VLOOKUP(VLOOKUP($A201, 'E4 TB Allocation Details'!$A$18:$L$205, MATCH("A &amp; G ID", 'E4 TB Allocation Details'!$A$18:$L$18, 0),FALSE), 'E2 Allocators'!$B$15:$W$361, MATCH('O5 Details by Class &amp; Accounts'!BZ$18, 'E2 Allocators'!$B$15:$W$15, 0),FALSE)*$E201)</f>
        <v>20562.722945399615</v>
      </c>
      <c r="CA201" s="1412">
        <f ca="1">IF(ISERROR(VLOOKUP(VLOOKUP($A201, 'E4 TB Allocation Details'!$A$18:$L$205, MATCH("A &amp; G ID", 'E4 TB Allocation Details'!$A$18:$L$18, 0),FALSE), 'E2 Allocators'!$B$15:$W$361, MATCH('O5 Details by Class &amp; Accounts'!CA$18, 'E2 Allocators'!$B$15:$W$15, 0),FALSE)*$E201), 0, VLOOKUP(VLOOKUP($A201, 'E4 TB Allocation Details'!$A$18:$L$205, MATCH("A &amp; G ID", 'E4 TB Allocation Details'!$A$18:$L$18, 0),FALSE), 'E2 Allocators'!$B$15:$W$361, MATCH('O5 Details by Class &amp; Accounts'!CA$18, 'E2 Allocators'!$B$15:$W$15, 0),FALSE)*$E201)</f>
        <v>1128.3261072971825</v>
      </c>
      <c r="CB201" s="1412">
        <f ca="1">IF(ISERROR(VLOOKUP(VLOOKUP($A201, 'E4 TB Allocation Details'!$A$18:$L$205, MATCH("A &amp; G ID", 'E4 TB Allocation Details'!$A$18:$L$18, 0),FALSE), 'E2 Allocators'!$B$15:$W$361, MATCH('O5 Details by Class &amp; Accounts'!CB$18, 'E2 Allocators'!$B$15:$W$15, 0),FALSE)*$E201), 0, VLOOKUP(VLOOKUP($A201, 'E4 TB Allocation Details'!$A$18:$L$205, MATCH("A &amp; G ID", 'E4 TB Allocation Details'!$A$18:$L$18, 0),FALSE), 'E2 Allocators'!$B$15:$W$361, MATCH('O5 Details by Class &amp; Accounts'!CB$18, 'E2 Allocators'!$B$15:$W$15, 0),FALSE)*$E201)</f>
        <v>1030.8180200967629</v>
      </c>
      <c r="CC201" s="1412">
        <f ca="1">IF(ISERROR(VLOOKUP(VLOOKUP($A201, 'E4 TB Allocation Details'!$A$18:$L$205, MATCH("A &amp; G ID", 'E4 TB Allocation Details'!$A$18:$L$18, 0),FALSE), 'E2 Allocators'!$B$15:$W$361, MATCH('O5 Details by Class &amp; Accounts'!CC$18, 'E2 Allocators'!$B$15:$W$15, 0),FALSE)*$E201), 0, VLOOKUP(VLOOKUP($A201, 'E4 TB Allocation Details'!$A$18:$L$205, MATCH("A &amp; G ID", 'E4 TB Allocation Details'!$A$18:$L$18, 0),FALSE), 'E2 Allocators'!$B$15:$W$361, MATCH('O5 Details by Class &amp; Accounts'!CC$18, 'E2 Allocators'!$B$15:$W$15, 0),FALSE)*$E201)</f>
        <v>0</v>
      </c>
      <c r="CD201" s="1412">
        <f ca="1">IF(ISERROR(VLOOKUP(VLOOKUP($A201, 'E4 TB Allocation Details'!$A$18:$L$205, MATCH("A &amp; G ID", 'E4 TB Allocation Details'!$A$18:$L$18, 0),FALSE), 'E2 Allocators'!$B$15:$W$361, MATCH('O5 Details by Class &amp; Accounts'!CD$18, 'E2 Allocators'!$B$15:$W$15, 0),FALSE)*$E201), 0, VLOOKUP(VLOOKUP($A201, 'E4 TB Allocation Details'!$A$18:$L$205, MATCH("A &amp; G ID", 'E4 TB Allocation Details'!$A$18:$L$18, 0),FALSE), 'E2 Allocators'!$B$15:$W$361, MATCH('O5 Details by Class &amp; Accounts'!CD$18, 'E2 Allocators'!$B$15:$W$15, 0),FALSE)*$E201)</f>
        <v>0</v>
      </c>
      <c r="CE201" s="1412">
        <f ca="1">IF(ISERROR(VLOOKUP(VLOOKUP($A201, 'E4 TB Allocation Details'!$A$18:$L$205, MATCH("A &amp; G ID", 'E4 TB Allocation Details'!$A$18:$L$18, 0),FALSE), 'E2 Allocators'!$B$15:$W$361, MATCH('O5 Details by Class &amp; Accounts'!CE$18, 'E2 Allocators'!$B$15:$W$15, 0),FALSE)*$E201), 0, VLOOKUP(VLOOKUP($A201, 'E4 TB Allocation Details'!$A$18:$L$205, MATCH("A &amp; G ID", 'E4 TB Allocation Details'!$A$18:$L$18, 0),FALSE), 'E2 Allocators'!$B$15:$W$361, MATCH('O5 Details by Class &amp; Accounts'!CE$18, 'E2 Allocators'!$B$15:$W$15, 0),FALSE)*$E201)</f>
        <v>0</v>
      </c>
      <c r="CF201" s="1412">
        <f ca="1">IF(ISERROR(VLOOKUP(VLOOKUP($A201, 'E4 TB Allocation Details'!$A$18:$L$205, MATCH("A &amp; G ID", 'E4 TB Allocation Details'!$A$18:$L$18, 0),FALSE), 'E2 Allocators'!$B$15:$W$361, MATCH('O5 Details by Class &amp; Accounts'!CF$18, 'E2 Allocators'!$B$15:$W$15, 0),FALSE)*$E201), 0, VLOOKUP(VLOOKUP($A201, 'E4 TB Allocation Details'!$A$18:$L$205, MATCH("A &amp; G ID", 'E4 TB Allocation Details'!$A$18:$L$18, 0),FALSE), 'E2 Allocators'!$B$15:$W$361, MATCH('O5 Details by Class &amp; Accounts'!CF$18, 'E2 Allocators'!$B$15:$W$15, 0),FALSE)*$E201)</f>
        <v>0</v>
      </c>
      <c r="CG201" s="1412">
        <f ca="1">IF(ISERROR(VLOOKUP(VLOOKUP($A201, 'E4 TB Allocation Details'!$A$18:$L$205, MATCH("A &amp; G ID", 'E4 TB Allocation Details'!$A$18:$L$18, 0),FALSE), 'E2 Allocators'!$B$15:$W$361, MATCH('O5 Details by Class &amp; Accounts'!CG$18, 'E2 Allocators'!$B$15:$W$15, 0),FALSE)*$E201), 0, VLOOKUP(VLOOKUP($A201, 'E4 TB Allocation Details'!$A$18:$L$205, MATCH("A &amp; G ID", 'E4 TB Allocation Details'!$A$18:$L$18, 0),FALSE), 'E2 Allocators'!$B$15:$W$361, MATCH('O5 Details by Class &amp; Accounts'!CG$18, 'E2 Allocators'!$B$15:$W$15, 0),FALSE)*$E201)</f>
        <v>0</v>
      </c>
      <c r="CH201" s="1412">
        <f ca="1">IF(ISERROR(VLOOKUP(VLOOKUP($A201, 'E4 TB Allocation Details'!$A$18:$L$205, MATCH("A &amp; G ID", 'E4 TB Allocation Details'!$A$18:$L$18, 0),FALSE), 'E2 Allocators'!$B$15:$W$361, MATCH('O5 Details by Class &amp; Accounts'!CH$18, 'E2 Allocators'!$B$15:$W$15, 0),FALSE)*$E201), 0, VLOOKUP(VLOOKUP($A201, 'E4 TB Allocation Details'!$A$18:$L$205, MATCH("A &amp; G ID", 'E4 TB Allocation Details'!$A$18:$L$18, 0),FALSE), 'E2 Allocators'!$B$15:$W$361, MATCH('O5 Details by Class &amp; Accounts'!CH$18, 'E2 Allocators'!$B$15:$W$15, 0),FALSE)*$E201)</f>
        <v>0</v>
      </c>
      <c r="CI201" s="1412">
        <f ca="1">IF(ISERROR(VLOOKUP(VLOOKUP($A201, 'E4 TB Allocation Details'!$A$18:$L$205, MATCH("A &amp; G ID", 'E4 TB Allocation Details'!$A$18:$L$18, 0),FALSE), 'E2 Allocators'!$B$15:$W$361, MATCH('O5 Details by Class &amp; Accounts'!CI$18, 'E2 Allocators'!$B$15:$W$15, 0),FALSE)*$E201), 0, VLOOKUP(VLOOKUP($A201, 'E4 TB Allocation Details'!$A$18:$L$205, MATCH("A &amp; G ID", 'E4 TB Allocation Details'!$A$18:$L$18, 0),FALSE), 'E2 Allocators'!$B$15:$W$361, MATCH('O5 Details by Class &amp; Accounts'!CI$18, 'E2 Allocators'!$B$15:$W$15, 0),FALSE)*$E201)</f>
        <v>0</v>
      </c>
      <c r="CJ201" s="1412">
        <f ca="1">IF(ISERROR(VLOOKUP(VLOOKUP($A201, 'E4 TB Allocation Details'!$A$18:$L$205, MATCH("A &amp; G ID", 'E4 TB Allocation Details'!$A$18:$L$18, 0),FALSE), 'E2 Allocators'!$B$15:$W$361, MATCH('O5 Details by Class &amp; Accounts'!CJ$18, 'E2 Allocators'!$B$15:$W$15, 0),FALSE)*$E201), 0, VLOOKUP(VLOOKUP($A201, 'E4 TB Allocation Details'!$A$18:$L$205, MATCH("A &amp; G ID", 'E4 TB Allocation Details'!$A$18:$L$18, 0),FALSE), 'E2 Allocators'!$B$15:$W$361, MATCH('O5 Details by Class &amp; Accounts'!CJ$18, 'E2 Allocators'!$B$15:$W$15, 0),FALSE)*$E201)</f>
        <v>0</v>
      </c>
      <c r="CK201" s="1412">
        <f ca="1">IF(ISERROR(VLOOKUP(VLOOKUP($A201, 'E4 TB Allocation Details'!$A$18:$L$205, MATCH("A &amp; G ID", 'E4 TB Allocation Details'!$A$18:$L$18, 0),FALSE), 'E2 Allocators'!$B$15:$W$361, MATCH('O5 Details by Class &amp; Accounts'!CK$18, 'E2 Allocators'!$B$15:$W$15, 0),FALSE)*$E201), 0, VLOOKUP(VLOOKUP($A201, 'E4 TB Allocation Details'!$A$18:$L$205, MATCH("A &amp; G ID", 'E4 TB Allocation Details'!$A$18:$L$18, 0),FALSE), 'E2 Allocators'!$B$15:$W$361, MATCH('O5 Details by Class &amp; Accounts'!CK$18, 'E2 Allocators'!$B$15:$W$15, 0),FALSE)*$E201)</f>
        <v>0</v>
      </c>
      <c r="CL201" s="1412">
        <f ca="1">IF(ISERROR(VLOOKUP(VLOOKUP($A201, 'E4 TB Allocation Details'!$A$18:$L$205, MATCH("A &amp; G ID", 'E4 TB Allocation Details'!$A$18:$L$18, 0),FALSE), 'E2 Allocators'!$B$15:$W$361, MATCH('O5 Details by Class &amp; Accounts'!CL$18, 'E2 Allocators'!$B$15:$W$15, 0),FALSE)*$E201), 0, VLOOKUP(VLOOKUP($A201, 'E4 TB Allocation Details'!$A$18:$L$205, MATCH("A &amp; G ID", 'E4 TB Allocation Details'!$A$18:$L$18, 0),FALSE), 'E2 Allocators'!$B$15:$W$361, MATCH('O5 Details by Class &amp; Accounts'!CL$18, 'E2 Allocators'!$B$15:$W$15, 0),FALSE)*$E201)</f>
        <v>0</v>
      </c>
      <c r="CM201" s="1412">
        <f ca="1">IF(ISERROR(VLOOKUP(VLOOKUP($A201, 'E4 TB Allocation Details'!$A$18:$L$205, MATCH("A &amp; G ID", 'E4 TB Allocation Details'!$A$18:$L$18, 0),FALSE), 'E2 Allocators'!$B$15:$W$361, MATCH('O5 Details by Class &amp; Accounts'!CM$18, 'E2 Allocators'!$B$15:$W$15, 0),FALSE)*$E201), 0, VLOOKUP(VLOOKUP($A201, 'E4 TB Allocation Details'!$A$18:$L$205, MATCH("A &amp; G ID", 'E4 TB Allocation Details'!$A$18:$L$18, 0),FALSE), 'E2 Allocators'!$B$15:$W$361, MATCH('O5 Details by Class &amp; Accounts'!CM$18, 'E2 Allocators'!$B$15:$W$15, 0),FALSE)*$E201)</f>
        <v>0</v>
      </c>
      <c r="CN201" s="1412">
        <f t="shared" si="45"/>
        <v>302400.00000000006</v>
      </c>
      <c r="CO201" s="1792">
        <f t="shared" si="43"/>
        <v>0</v>
      </c>
      <c r="CQ201" s="2087" t="s">
        <v>788</v>
      </c>
    </row>
    <row r="202" spans="1:95" s="81" customFormat="1" ht="12.75">
      <c r="A202" s="1178">
        <v>6205</v>
      </c>
      <c r="B202" s="1179" t="s">
        <v>994</v>
      </c>
      <c r="C202" s="1789">
        <f ca="1">IF(ISERROR(VLOOKUP($A202,'I3 TB Data'!$A$23:$H$458,MATCH('O5 Details by Class &amp; Accounts'!$C$18, 'I3 TB Data'!$A$23:$H$23,0),0)), 0, VLOOKUP($A202,'I3 TB Data'!$A$23:$H$458,MATCH('O5 Details by Class &amp; Accounts'!$C$18,'I3 TB Data'!$A$23:$H$23,0),0))</f>
        <v>6000</v>
      </c>
      <c r="D202" s="1790"/>
      <c r="E202" s="1789">
        <f t="shared" si="46"/>
        <v>6000</v>
      </c>
      <c r="F202" s="1791">
        <f ca="1">IF(ISERROR(VLOOKUP($A202, 'E1 Categorization'!A33:E122, MATCH("Customer Component", 'E1 Categorization'!$A$33:$E$33,0), 0)), 0, IF(VLOOKUP($A202, 'E1 Categorization'!A33:E122, MATCH("Customer Component", 'E1 Categorization'!$A$33:$E$33,0), 0)=0, 'O5 Details by Class &amp; Accounts'!$E202, IF(AND(VLOOKUP($A202, 'E1 Categorization'!A33:E122, MATCH("Customer Component", 'E1 Categorization'!$A$33:$E$33,0), 0) &gt;0, VLOOKUP($A202, 'E1 Categorization'!A33:E122, MATCH("Customer Component", 'E1 Categorization'!$A$33:$E$33,0), 0)&lt;1), 'O5 Details by Class &amp; Accounts'!$E202*(1-VLOOKUP($A202, 'E1 Categorization'!A33:E122, MATCH("Customer Component", 'E1 Categorization'!$A$33:$E$33,0), 0)), 0)))</f>
        <v>0</v>
      </c>
      <c r="G202" s="1791">
        <f ca="1">IF(ISERROR(VLOOKUP($A202, 'E1 Categorization'!A33:E122, MATCH("Customer Component", 'E1 Categorization'!$A$33:$E$33,0), 0)),0, IF(VLOOKUP($A202, 'E1 Categorization'!A33:E122, MATCH("Customer Component", 'E1 Categorization'!$A$33:$E$33,0), 0)=0, 0, IF(AND(VLOOKUP($A202, 'E1 Categorization'!A33:E122, MATCH("Customer Component", 'E1 Categorization'!$A$33:$E$33,0), 0) &gt;0, VLOOKUP($A202, 'E1 Categorization'!A33:E122, MATCH("Customer Component", 'E1 Categorization'!$A$33:$E$33,0), 0)&lt;1), 'O5 Details by Class &amp; Accounts'!$E202*(VLOOKUP($A202, 'E1 Categorization'!A33:E122, MATCH("Customer Component", 'E1 Categorization'!$A$33:$E$33,0), 0)), 'O5 Details by Class &amp; Accounts'!$E202)))</f>
        <v>0</v>
      </c>
      <c r="H202" s="1412">
        <f t="shared" si="39"/>
        <v>0</v>
      </c>
      <c r="I202" s="1412">
        <f ca="1">IF(ISERROR(VLOOKUP(VLOOKUP($A202, 'E4 TB Allocation Details'!$A$18:$L$205, MATCH("Demand ID", 'E4 TB Allocation Details'!$A$18:$L$18, 0),FALSE), 'E2 Allocators'!$B$15:$W$361, MATCH('O5 Details by Class &amp; Accounts'!I$18, 'E2 Allocators'!$B$15:$W$15, 0),FALSE)*$F202), 0, VLOOKUP(VLOOKUP($A202, 'E4 TB Allocation Details'!$A$18:$L$205, MATCH("Demand ID", 'E4 TB Allocation Details'!$A$18:$L$18, 0),FALSE), 'E2 Allocators'!$B$15:$W$361, MATCH('O5 Details by Class &amp; Accounts'!I$18, 'E2 Allocators'!$B$15:$W$15, 0),FALSE)*$F202)</f>
        <v>0</v>
      </c>
      <c r="J202" s="1412">
        <f ca="1">IF(ISERROR(VLOOKUP(VLOOKUP($A202, 'E4 TB Allocation Details'!$A$18:$L$205, MATCH("Demand ID", 'E4 TB Allocation Details'!$A$18:$L$18, 0),FALSE), 'E2 Allocators'!$B$15:$W$361, MATCH('O5 Details by Class &amp; Accounts'!J$18, 'E2 Allocators'!$B$15:$W$15, 0),FALSE)*$F202), 0, VLOOKUP(VLOOKUP($A202, 'E4 TB Allocation Details'!$A$18:$L$205, MATCH("Demand ID", 'E4 TB Allocation Details'!$A$18:$L$18, 0),FALSE), 'E2 Allocators'!$B$15:$W$361, MATCH('O5 Details by Class &amp; Accounts'!J$18, 'E2 Allocators'!$B$15:$W$15, 0),FALSE)*$F202)</f>
        <v>0</v>
      </c>
      <c r="K202" s="1412">
        <f ca="1">IF(ISERROR(VLOOKUP(VLOOKUP($A202, 'E4 TB Allocation Details'!$A$18:$L$205, MATCH("Demand ID", 'E4 TB Allocation Details'!$A$18:$L$18, 0),FALSE), 'E2 Allocators'!$B$15:$W$361, MATCH('O5 Details by Class &amp; Accounts'!K$18, 'E2 Allocators'!$B$15:$W$15, 0),FALSE)*$F202), 0, VLOOKUP(VLOOKUP($A202, 'E4 TB Allocation Details'!$A$18:$L$205, MATCH("Demand ID", 'E4 TB Allocation Details'!$A$18:$L$18, 0),FALSE), 'E2 Allocators'!$B$15:$W$361, MATCH('O5 Details by Class &amp; Accounts'!K$18, 'E2 Allocators'!$B$15:$W$15, 0),FALSE)*$F202)</f>
        <v>0</v>
      </c>
      <c r="L202" s="1412">
        <f ca="1">IF(ISERROR(VLOOKUP(VLOOKUP($A202, 'E4 TB Allocation Details'!$A$18:$L$205, MATCH("Demand ID", 'E4 TB Allocation Details'!$A$18:$L$18, 0),FALSE), 'E2 Allocators'!$B$15:$W$361, MATCH('O5 Details by Class &amp; Accounts'!L$18, 'E2 Allocators'!$B$15:$W$15, 0),FALSE)*$F202), 0, VLOOKUP(VLOOKUP($A202, 'E4 TB Allocation Details'!$A$18:$L$205, MATCH("Demand ID", 'E4 TB Allocation Details'!$A$18:$L$18, 0),FALSE), 'E2 Allocators'!$B$15:$W$361, MATCH('O5 Details by Class &amp; Accounts'!L$18, 'E2 Allocators'!$B$15:$W$15, 0),FALSE)*$F202)</f>
        <v>0</v>
      </c>
      <c r="M202" s="1412">
        <f ca="1">IF(ISERROR(VLOOKUP(VLOOKUP($A202, 'E4 TB Allocation Details'!$A$18:$L$205, MATCH("Demand ID", 'E4 TB Allocation Details'!$A$18:$L$18, 0),FALSE), 'E2 Allocators'!$B$15:$W$361, MATCH('O5 Details by Class &amp; Accounts'!M$18, 'E2 Allocators'!$B$15:$W$15, 0),FALSE)*$F202), 0, VLOOKUP(VLOOKUP($A202, 'E4 TB Allocation Details'!$A$18:$L$205, MATCH("Demand ID", 'E4 TB Allocation Details'!$A$18:$L$18, 0),FALSE), 'E2 Allocators'!$B$15:$W$361, MATCH('O5 Details by Class &amp; Accounts'!M$18, 'E2 Allocators'!$B$15:$W$15, 0),FALSE)*$F202)</f>
        <v>0</v>
      </c>
      <c r="N202" s="1412">
        <f ca="1">IF(ISERROR(VLOOKUP(VLOOKUP($A202, 'E4 TB Allocation Details'!$A$18:$L$205, MATCH("Demand ID", 'E4 TB Allocation Details'!$A$18:$L$18, 0),FALSE), 'E2 Allocators'!$B$15:$W$361, MATCH('O5 Details by Class &amp; Accounts'!N$18, 'E2 Allocators'!$B$15:$W$15, 0),FALSE)*$F202), 0, VLOOKUP(VLOOKUP($A202, 'E4 TB Allocation Details'!$A$18:$L$205, MATCH("Demand ID", 'E4 TB Allocation Details'!$A$18:$L$18, 0),FALSE), 'E2 Allocators'!$B$15:$W$361, MATCH('O5 Details by Class &amp; Accounts'!N$18, 'E2 Allocators'!$B$15:$W$15, 0),FALSE)*$F202)</f>
        <v>0</v>
      </c>
      <c r="O202" s="1412">
        <f ca="1">IF(ISERROR(VLOOKUP(VLOOKUP($A202, 'E4 TB Allocation Details'!$A$18:$L$205, MATCH("Demand ID", 'E4 TB Allocation Details'!$A$18:$L$18, 0),FALSE), 'E2 Allocators'!$B$15:$W$361, MATCH('O5 Details by Class &amp; Accounts'!O$18, 'E2 Allocators'!$B$15:$W$15, 0),FALSE)*$F202), 0, VLOOKUP(VLOOKUP($A202, 'E4 TB Allocation Details'!$A$18:$L$205, MATCH("Demand ID", 'E4 TB Allocation Details'!$A$18:$L$18, 0),FALSE), 'E2 Allocators'!$B$15:$W$361, MATCH('O5 Details by Class &amp; Accounts'!O$18, 'E2 Allocators'!$B$15:$W$15, 0),FALSE)*$F202)</f>
        <v>0</v>
      </c>
      <c r="P202" s="1412">
        <f ca="1">IF(ISERROR(VLOOKUP(VLOOKUP($A202, 'E4 TB Allocation Details'!$A$18:$L$205, MATCH("Demand ID", 'E4 TB Allocation Details'!$A$18:$L$18, 0),FALSE), 'E2 Allocators'!$B$15:$W$361, MATCH('O5 Details by Class &amp; Accounts'!P$18, 'E2 Allocators'!$B$15:$W$15, 0),FALSE)*$F202), 0, VLOOKUP(VLOOKUP($A202, 'E4 TB Allocation Details'!$A$18:$L$205, MATCH("Demand ID", 'E4 TB Allocation Details'!$A$18:$L$18, 0),FALSE), 'E2 Allocators'!$B$15:$W$361, MATCH('O5 Details by Class &amp; Accounts'!P$18, 'E2 Allocators'!$B$15:$W$15, 0),FALSE)*$F202)</f>
        <v>0</v>
      </c>
      <c r="Q202" s="1412">
        <f ca="1">IF(ISERROR(VLOOKUP(VLOOKUP($A202, 'E4 TB Allocation Details'!$A$18:$L$205, MATCH("Demand ID", 'E4 TB Allocation Details'!$A$18:$L$18, 0),FALSE), 'E2 Allocators'!$B$15:$W$361, MATCH('O5 Details by Class &amp; Accounts'!Q$18, 'E2 Allocators'!$B$15:$W$15, 0),FALSE)*$F202), 0, VLOOKUP(VLOOKUP($A202, 'E4 TB Allocation Details'!$A$18:$L$205, MATCH("Demand ID", 'E4 TB Allocation Details'!$A$18:$L$18, 0),FALSE), 'E2 Allocators'!$B$15:$W$361, MATCH('O5 Details by Class &amp; Accounts'!Q$18, 'E2 Allocators'!$B$15:$W$15, 0),FALSE)*$F202)</f>
        <v>0</v>
      </c>
      <c r="R202" s="1412">
        <f ca="1">IF(ISERROR(VLOOKUP(VLOOKUP($A202, 'E4 TB Allocation Details'!$A$18:$L$205, MATCH("Demand ID", 'E4 TB Allocation Details'!$A$18:$L$18, 0),FALSE), 'E2 Allocators'!$B$15:$W$361, MATCH('O5 Details by Class &amp; Accounts'!R$18, 'E2 Allocators'!$B$15:$W$15, 0),FALSE)*$F202), 0, VLOOKUP(VLOOKUP($A202, 'E4 TB Allocation Details'!$A$18:$L$205, MATCH("Demand ID", 'E4 TB Allocation Details'!$A$18:$L$18, 0),FALSE), 'E2 Allocators'!$B$15:$W$361, MATCH('O5 Details by Class &amp; Accounts'!R$18, 'E2 Allocators'!$B$15:$W$15, 0),FALSE)*$F202)</f>
        <v>0</v>
      </c>
      <c r="S202" s="1412">
        <f ca="1">IF(ISERROR(VLOOKUP(VLOOKUP($A202, 'E4 TB Allocation Details'!$A$18:$L$205, MATCH("Demand ID", 'E4 TB Allocation Details'!$A$18:$L$18, 0),FALSE), 'E2 Allocators'!$B$15:$W$361, MATCH('O5 Details by Class &amp; Accounts'!S$18, 'E2 Allocators'!$B$15:$W$15, 0),FALSE)*$F202), 0, VLOOKUP(VLOOKUP($A202, 'E4 TB Allocation Details'!$A$18:$L$205, MATCH("Demand ID", 'E4 TB Allocation Details'!$A$18:$L$18, 0),FALSE), 'E2 Allocators'!$B$15:$W$361, MATCH('O5 Details by Class &amp; Accounts'!S$18, 'E2 Allocators'!$B$15:$W$15, 0),FALSE)*$F202)</f>
        <v>0</v>
      </c>
      <c r="T202" s="1412">
        <f ca="1">IF(ISERROR(VLOOKUP(VLOOKUP($A202, 'E4 TB Allocation Details'!$A$18:$L$205, MATCH("Demand ID", 'E4 TB Allocation Details'!$A$18:$L$18, 0),FALSE), 'E2 Allocators'!$B$15:$W$361, MATCH('O5 Details by Class &amp; Accounts'!T$18, 'E2 Allocators'!$B$15:$W$15, 0),FALSE)*$F202), 0, VLOOKUP(VLOOKUP($A202, 'E4 TB Allocation Details'!$A$18:$L$205, MATCH("Demand ID", 'E4 TB Allocation Details'!$A$18:$L$18, 0),FALSE), 'E2 Allocators'!$B$15:$W$361, MATCH('O5 Details by Class &amp; Accounts'!T$18, 'E2 Allocators'!$B$15:$W$15, 0),FALSE)*$F202)</f>
        <v>0</v>
      </c>
      <c r="U202" s="1412">
        <f ca="1">IF(ISERROR(VLOOKUP(VLOOKUP($A202, 'E4 TB Allocation Details'!$A$18:$L$205, MATCH("Demand ID", 'E4 TB Allocation Details'!$A$18:$L$18, 0),FALSE), 'E2 Allocators'!$B$15:$W$361, MATCH('O5 Details by Class &amp; Accounts'!U$18, 'E2 Allocators'!$B$15:$W$15, 0),FALSE)*$F202), 0, VLOOKUP(VLOOKUP($A202, 'E4 TB Allocation Details'!$A$18:$L$205, MATCH("Demand ID", 'E4 TB Allocation Details'!$A$18:$L$18, 0),FALSE), 'E2 Allocators'!$B$15:$W$361, MATCH('O5 Details by Class &amp; Accounts'!U$18, 'E2 Allocators'!$B$15:$W$15, 0),FALSE)*$F202)</f>
        <v>0</v>
      </c>
      <c r="V202" s="1412">
        <f ca="1">IF(ISERROR(VLOOKUP(VLOOKUP($A202, 'E4 TB Allocation Details'!$A$18:$L$205, MATCH("Demand ID", 'E4 TB Allocation Details'!$A$18:$L$18, 0),FALSE), 'E2 Allocators'!$B$15:$W$361, MATCH('O5 Details by Class &amp; Accounts'!V$18, 'E2 Allocators'!$B$15:$W$15, 0),FALSE)*$F202), 0, VLOOKUP(VLOOKUP($A202, 'E4 TB Allocation Details'!$A$18:$L$205, MATCH("Demand ID", 'E4 TB Allocation Details'!$A$18:$L$18, 0),FALSE), 'E2 Allocators'!$B$15:$W$361, MATCH('O5 Details by Class &amp; Accounts'!V$18, 'E2 Allocators'!$B$15:$W$15, 0),FALSE)*$F202)</f>
        <v>0</v>
      </c>
      <c r="W202" s="1412">
        <f ca="1">IF(ISERROR(VLOOKUP(VLOOKUP($A202, 'E4 TB Allocation Details'!$A$18:$L$205, MATCH("Demand ID", 'E4 TB Allocation Details'!$A$18:$L$18, 0),FALSE), 'E2 Allocators'!$B$15:$W$361, MATCH('O5 Details by Class &amp; Accounts'!W$18, 'E2 Allocators'!$B$15:$W$15, 0),FALSE)*$F202), 0, VLOOKUP(VLOOKUP($A202, 'E4 TB Allocation Details'!$A$18:$L$205, MATCH("Demand ID", 'E4 TB Allocation Details'!$A$18:$L$18, 0),FALSE), 'E2 Allocators'!$B$15:$W$361, MATCH('O5 Details by Class &amp; Accounts'!W$18, 'E2 Allocators'!$B$15:$W$15, 0),FALSE)*$F202)</f>
        <v>0</v>
      </c>
      <c r="X202" s="1412">
        <f ca="1">IF(ISERROR(VLOOKUP(VLOOKUP($A202, 'E4 TB Allocation Details'!$A$18:$L$205, MATCH("Demand ID", 'E4 TB Allocation Details'!$A$18:$L$18, 0),FALSE), 'E2 Allocators'!$B$15:$W$361, MATCH('O5 Details by Class &amp; Accounts'!X$18, 'E2 Allocators'!$B$15:$W$15, 0),FALSE)*$F202), 0, VLOOKUP(VLOOKUP($A202, 'E4 TB Allocation Details'!$A$18:$L$205, MATCH("Demand ID", 'E4 TB Allocation Details'!$A$18:$L$18, 0),FALSE), 'E2 Allocators'!$B$15:$W$361, MATCH('O5 Details by Class &amp; Accounts'!X$18, 'E2 Allocators'!$B$15:$W$15, 0),FALSE)*$F202)</f>
        <v>0</v>
      </c>
      <c r="Y202" s="1412">
        <f ca="1">IF(ISERROR(VLOOKUP(VLOOKUP($A202, 'E4 TB Allocation Details'!$A$18:$L$205, MATCH("Demand ID", 'E4 TB Allocation Details'!$A$18:$L$18, 0),FALSE), 'E2 Allocators'!$B$15:$W$361, MATCH('O5 Details by Class &amp; Accounts'!Y$18, 'E2 Allocators'!$B$15:$W$15, 0),FALSE)*$F202), 0, VLOOKUP(VLOOKUP($A202, 'E4 TB Allocation Details'!$A$18:$L$205, MATCH("Demand ID", 'E4 TB Allocation Details'!$A$18:$L$18, 0),FALSE), 'E2 Allocators'!$B$15:$W$361, MATCH('O5 Details by Class &amp; Accounts'!Y$18, 'E2 Allocators'!$B$15:$W$15, 0),FALSE)*$F202)</f>
        <v>0</v>
      </c>
      <c r="Z202" s="1412">
        <f ca="1">IF(ISERROR(VLOOKUP(VLOOKUP($A202, 'E4 TB Allocation Details'!$A$18:$L$205, MATCH("Demand ID", 'E4 TB Allocation Details'!$A$18:$L$18, 0),FALSE), 'E2 Allocators'!$B$15:$W$361, MATCH('O5 Details by Class &amp; Accounts'!Z$18, 'E2 Allocators'!$B$15:$W$15, 0),FALSE)*$F202), 0, VLOOKUP(VLOOKUP($A202, 'E4 TB Allocation Details'!$A$18:$L$205, MATCH("Demand ID", 'E4 TB Allocation Details'!$A$18:$L$18, 0),FALSE), 'E2 Allocators'!$B$15:$W$361, MATCH('O5 Details by Class &amp; Accounts'!Z$18, 'E2 Allocators'!$B$15:$W$15, 0),FALSE)*$F202)</f>
        <v>0</v>
      </c>
      <c r="AA202" s="1412">
        <f ca="1">IF(ISERROR(VLOOKUP(VLOOKUP($A202, 'E4 TB Allocation Details'!$A$18:$L$205, MATCH("Demand ID", 'E4 TB Allocation Details'!$A$18:$L$18, 0),FALSE), 'E2 Allocators'!$B$15:$W$361, MATCH('O5 Details by Class &amp; Accounts'!AA$18, 'E2 Allocators'!$B$15:$W$15, 0),FALSE)*$F202), 0, VLOOKUP(VLOOKUP($A202, 'E4 TB Allocation Details'!$A$18:$L$205, MATCH("Demand ID", 'E4 TB Allocation Details'!$A$18:$L$18, 0),FALSE), 'E2 Allocators'!$B$15:$W$361, MATCH('O5 Details by Class &amp; Accounts'!AA$18, 'E2 Allocators'!$B$15:$W$15, 0),FALSE)*$F202)</f>
        <v>0</v>
      </c>
      <c r="AB202" s="1412">
        <f ca="1">IF(ISERROR(VLOOKUP(VLOOKUP($A202, 'E4 TB Allocation Details'!$A$18:$L$205, MATCH("Demand ID", 'E4 TB Allocation Details'!$A$18:$L$18, 0),FALSE), 'E2 Allocators'!$B$15:$W$361, MATCH('O5 Details by Class &amp; Accounts'!AB$18, 'E2 Allocators'!$B$15:$W$15, 0),FALSE)*$F202), 0, VLOOKUP(VLOOKUP($A202, 'E4 TB Allocation Details'!$A$18:$L$205, MATCH("Demand ID", 'E4 TB Allocation Details'!$A$18:$L$18, 0),FALSE), 'E2 Allocators'!$B$15:$W$361, MATCH('O5 Details by Class &amp; Accounts'!AB$18, 'E2 Allocators'!$B$15:$W$15, 0),FALSE)*$F202)</f>
        <v>0</v>
      </c>
      <c r="AC202" s="1412">
        <f t="shared" si="40"/>
        <v>0</v>
      </c>
      <c r="AD202" s="1412">
        <f ca="1">IF(ISERROR(VLOOKUP(VLOOKUP($A202, 'E4 TB Allocation Details'!$A$18:$L$205, MATCH("Customer ID", 'E4 TB Allocation Details'!$A$18:$L$18, 0),FALSE), 'E2 Allocators'!$B$15:$W$361, MATCH('O5 Details by Class &amp; Accounts'!AD$18, 'E2 Allocators'!$B$15:$W$15, 0),FALSE)*$G202), 0, VLOOKUP(VLOOKUP($A202, 'E4 TB Allocation Details'!$A$18:$L$205, MATCH("Customer ID", 'E4 TB Allocation Details'!$A$18:$L$18, 0),FALSE), 'E2 Allocators'!$B$15:$W$361, MATCH('O5 Details by Class &amp; Accounts'!AD$18, 'E2 Allocators'!$B$15:$W$15, 0),FALSE)*$G202)</f>
        <v>0</v>
      </c>
      <c r="AE202" s="1412">
        <f ca="1">IF(ISERROR(VLOOKUP(VLOOKUP($A202, 'E4 TB Allocation Details'!$A$18:$L$205, MATCH("Customer ID", 'E4 TB Allocation Details'!$A$18:$L$18, 0),FALSE), 'E2 Allocators'!$B$15:$W$361, MATCH('O5 Details by Class &amp; Accounts'!AE$18, 'E2 Allocators'!$B$15:$W$15, 0),FALSE)*$G202), 0, VLOOKUP(VLOOKUP($A202, 'E4 TB Allocation Details'!$A$18:$L$205, MATCH("Customer ID", 'E4 TB Allocation Details'!$A$18:$L$18, 0),FALSE), 'E2 Allocators'!$B$15:$W$361, MATCH('O5 Details by Class &amp; Accounts'!AE$18, 'E2 Allocators'!$B$15:$W$15, 0),FALSE)*$G202)</f>
        <v>0</v>
      </c>
      <c r="AF202" s="1412">
        <f ca="1">IF(ISERROR(VLOOKUP(VLOOKUP($A202, 'E4 TB Allocation Details'!$A$18:$L$205, MATCH("Customer ID", 'E4 TB Allocation Details'!$A$18:$L$18, 0),FALSE), 'E2 Allocators'!$B$15:$W$361, MATCH('O5 Details by Class &amp; Accounts'!AF$18, 'E2 Allocators'!$B$15:$W$15, 0),FALSE)*$G202), 0, VLOOKUP(VLOOKUP($A202, 'E4 TB Allocation Details'!$A$18:$L$205, MATCH("Customer ID", 'E4 TB Allocation Details'!$A$18:$L$18, 0),FALSE), 'E2 Allocators'!$B$15:$W$361, MATCH('O5 Details by Class &amp; Accounts'!AF$18, 'E2 Allocators'!$B$15:$W$15, 0),FALSE)*$G202)</f>
        <v>0</v>
      </c>
      <c r="AG202" s="1412">
        <f ca="1">IF(ISERROR(VLOOKUP(VLOOKUP($A202, 'E4 TB Allocation Details'!$A$18:$L$205, MATCH("Customer ID", 'E4 TB Allocation Details'!$A$18:$L$18, 0),FALSE), 'E2 Allocators'!$B$15:$W$361, MATCH('O5 Details by Class &amp; Accounts'!AG$18, 'E2 Allocators'!$B$15:$W$15, 0),FALSE)*$G202), 0, VLOOKUP(VLOOKUP($A202, 'E4 TB Allocation Details'!$A$18:$L$205, MATCH("Customer ID", 'E4 TB Allocation Details'!$A$18:$L$18, 0),FALSE), 'E2 Allocators'!$B$15:$W$361, MATCH('O5 Details by Class &amp; Accounts'!AG$18, 'E2 Allocators'!$B$15:$W$15, 0),FALSE)*$G202)</f>
        <v>0</v>
      </c>
      <c r="AH202" s="1412">
        <f ca="1">IF(ISERROR(VLOOKUP(VLOOKUP($A202, 'E4 TB Allocation Details'!$A$18:$L$205, MATCH("Customer ID", 'E4 TB Allocation Details'!$A$18:$L$18, 0),FALSE), 'E2 Allocators'!$B$15:$W$361, MATCH('O5 Details by Class &amp; Accounts'!AH$18, 'E2 Allocators'!$B$15:$W$15, 0),FALSE)*$G202), 0, VLOOKUP(VLOOKUP($A202, 'E4 TB Allocation Details'!$A$18:$L$205, MATCH("Customer ID", 'E4 TB Allocation Details'!$A$18:$L$18, 0),FALSE), 'E2 Allocators'!$B$15:$W$361, MATCH('O5 Details by Class &amp; Accounts'!AH$18, 'E2 Allocators'!$B$15:$W$15, 0),FALSE)*$G202)</f>
        <v>0</v>
      </c>
      <c r="AI202" s="1412">
        <f ca="1">IF(ISERROR(VLOOKUP(VLOOKUP($A202, 'E4 TB Allocation Details'!$A$18:$L$205, MATCH("Customer ID", 'E4 TB Allocation Details'!$A$18:$L$18, 0),FALSE), 'E2 Allocators'!$B$15:$W$361, MATCH('O5 Details by Class &amp; Accounts'!AI$18, 'E2 Allocators'!$B$15:$W$15, 0),FALSE)*$G202), 0, VLOOKUP(VLOOKUP($A202, 'E4 TB Allocation Details'!$A$18:$L$205, MATCH("Customer ID", 'E4 TB Allocation Details'!$A$18:$L$18, 0),FALSE), 'E2 Allocators'!$B$15:$W$361, MATCH('O5 Details by Class &amp; Accounts'!AI$18, 'E2 Allocators'!$B$15:$W$15, 0),FALSE)*$G202)</f>
        <v>0</v>
      </c>
      <c r="AJ202" s="1412">
        <f ca="1">IF(ISERROR(VLOOKUP(VLOOKUP($A202, 'E4 TB Allocation Details'!$A$18:$L$205, MATCH("Customer ID", 'E4 TB Allocation Details'!$A$18:$L$18, 0),FALSE), 'E2 Allocators'!$B$15:$W$361, MATCH('O5 Details by Class &amp; Accounts'!AJ$18, 'E2 Allocators'!$B$15:$W$15, 0),FALSE)*$G202), 0, VLOOKUP(VLOOKUP($A202, 'E4 TB Allocation Details'!$A$18:$L$205, MATCH("Customer ID", 'E4 TB Allocation Details'!$A$18:$L$18, 0),FALSE), 'E2 Allocators'!$B$15:$W$361, MATCH('O5 Details by Class &amp; Accounts'!AJ$18, 'E2 Allocators'!$B$15:$W$15, 0),FALSE)*$G202)</f>
        <v>0</v>
      </c>
      <c r="AK202" s="1412">
        <f ca="1">IF(ISERROR(VLOOKUP(VLOOKUP($A202, 'E4 TB Allocation Details'!$A$18:$L$205, MATCH("Customer ID", 'E4 TB Allocation Details'!$A$18:$L$18, 0),FALSE), 'E2 Allocators'!$B$15:$W$361, MATCH('O5 Details by Class &amp; Accounts'!AK$18, 'E2 Allocators'!$B$15:$W$15, 0),FALSE)*$G202), 0, VLOOKUP(VLOOKUP($A202, 'E4 TB Allocation Details'!$A$18:$L$205, MATCH("Customer ID", 'E4 TB Allocation Details'!$A$18:$L$18, 0),FALSE), 'E2 Allocators'!$B$15:$W$361, MATCH('O5 Details by Class &amp; Accounts'!AK$18, 'E2 Allocators'!$B$15:$W$15, 0),FALSE)*$G202)</f>
        <v>0</v>
      </c>
      <c r="AL202" s="1412">
        <f ca="1">IF(ISERROR(VLOOKUP(VLOOKUP($A202, 'E4 TB Allocation Details'!$A$18:$L$205, MATCH("Customer ID", 'E4 TB Allocation Details'!$A$18:$L$18, 0),FALSE), 'E2 Allocators'!$B$15:$W$361, MATCH('O5 Details by Class &amp; Accounts'!AL$18, 'E2 Allocators'!$B$15:$W$15, 0),FALSE)*$G202), 0, VLOOKUP(VLOOKUP($A202, 'E4 TB Allocation Details'!$A$18:$L$205, MATCH("Customer ID", 'E4 TB Allocation Details'!$A$18:$L$18, 0),FALSE), 'E2 Allocators'!$B$15:$W$361, MATCH('O5 Details by Class &amp; Accounts'!AL$18, 'E2 Allocators'!$B$15:$W$15, 0),FALSE)*$G202)</f>
        <v>0</v>
      </c>
      <c r="AM202" s="1412">
        <f ca="1">IF(ISERROR(VLOOKUP(VLOOKUP($A202, 'E4 TB Allocation Details'!$A$18:$L$205, MATCH("Customer ID", 'E4 TB Allocation Details'!$A$18:$L$18, 0),FALSE), 'E2 Allocators'!$B$15:$W$361, MATCH('O5 Details by Class &amp; Accounts'!AM$18, 'E2 Allocators'!$B$15:$W$15, 0),FALSE)*$G202), 0, VLOOKUP(VLOOKUP($A202, 'E4 TB Allocation Details'!$A$18:$L$205, MATCH("Customer ID", 'E4 TB Allocation Details'!$A$18:$L$18, 0),FALSE), 'E2 Allocators'!$B$15:$W$361, MATCH('O5 Details by Class &amp; Accounts'!AM$18, 'E2 Allocators'!$B$15:$W$15, 0),FALSE)*$G202)</f>
        <v>0</v>
      </c>
      <c r="AN202" s="1412">
        <f ca="1">IF(ISERROR(VLOOKUP(VLOOKUP($A202, 'E4 TB Allocation Details'!$A$18:$L$205, MATCH("Customer ID", 'E4 TB Allocation Details'!$A$18:$L$18, 0),FALSE), 'E2 Allocators'!$B$15:$W$361, MATCH('O5 Details by Class &amp; Accounts'!AN$18, 'E2 Allocators'!$B$15:$W$15, 0),FALSE)*$G202), 0, VLOOKUP(VLOOKUP($A202, 'E4 TB Allocation Details'!$A$18:$L$205, MATCH("Customer ID", 'E4 TB Allocation Details'!$A$18:$L$18, 0),FALSE), 'E2 Allocators'!$B$15:$W$361, MATCH('O5 Details by Class &amp; Accounts'!AN$18, 'E2 Allocators'!$B$15:$W$15, 0),FALSE)*$G202)</f>
        <v>0</v>
      </c>
      <c r="AO202" s="1412">
        <f ca="1">IF(ISERROR(VLOOKUP(VLOOKUP($A202, 'E4 TB Allocation Details'!$A$18:$L$205, MATCH("Customer ID", 'E4 TB Allocation Details'!$A$18:$L$18, 0),FALSE), 'E2 Allocators'!$B$15:$W$361, MATCH('O5 Details by Class &amp; Accounts'!AO$18, 'E2 Allocators'!$B$15:$W$15, 0),FALSE)*$G202), 0, VLOOKUP(VLOOKUP($A202, 'E4 TB Allocation Details'!$A$18:$L$205, MATCH("Customer ID", 'E4 TB Allocation Details'!$A$18:$L$18, 0),FALSE), 'E2 Allocators'!$B$15:$W$361, MATCH('O5 Details by Class &amp; Accounts'!AO$18, 'E2 Allocators'!$B$15:$W$15, 0),FALSE)*$G202)</f>
        <v>0</v>
      </c>
      <c r="AP202" s="1412">
        <f ca="1">IF(ISERROR(VLOOKUP(VLOOKUP($A202, 'E4 TB Allocation Details'!$A$18:$L$205, MATCH("Customer ID", 'E4 TB Allocation Details'!$A$18:$L$18, 0),FALSE), 'E2 Allocators'!$B$15:$W$361, MATCH('O5 Details by Class &amp; Accounts'!AP$18, 'E2 Allocators'!$B$15:$W$15, 0),FALSE)*$G202), 0, VLOOKUP(VLOOKUP($A202, 'E4 TB Allocation Details'!$A$18:$L$205, MATCH("Customer ID", 'E4 TB Allocation Details'!$A$18:$L$18, 0),FALSE), 'E2 Allocators'!$B$15:$W$361, MATCH('O5 Details by Class &amp; Accounts'!AP$18, 'E2 Allocators'!$B$15:$W$15, 0),FALSE)*$G202)</f>
        <v>0</v>
      </c>
      <c r="AQ202" s="1412">
        <f ca="1">IF(ISERROR(VLOOKUP(VLOOKUP($A202, 'E4 TB Allocation Details'!$A$18:$L$205, MATCH("Customer ID", 'E4 TB Allocation Details'!$A$18:$L$18, 0),FALSE), 'E2 Allocators'!$B$15:$W$361, MATCH('O5 Details by Class &amp; Accounts'!AQ$18, 'E2 Allocators'!$B$15:$W$15, 0),FALSE)*$G202), 0, VLOOKUP(VLOOKUP($A202, 'E4 TB Allocation Details'!$A$18:$L$205, MATCH("Customer ID", 'E4 TB Allocation Details'!$A$18:$L$18, 0),FALSE), 'E2 Allocators'!$B$15:$W$361, MATCH('O5 Details by Class &amp; Accounts'!AQ$18, 'E2 Allocators'!$B$15:$W$15, 0),FALSE)*$G202)</f>
        <v>0</v>
      </c>
      <c r="AR202" s="1412">
        <f ca="1">IF(ISERROR(VLOOKUP(VLOOKUP($A202, 'E4 TB Allocation Details'!$A$18:$L$205, MATCH("Customer ID", 'E4 TB Allocation Details'!$A$18:$L$18, 0),FALSE), 'E2 Allocators'!$B$15:$W$361, MATCH('O5 Details by Class &amp; Accounts'!AR$18, 'E2 Allocators'!$B$15:$W$15, 0),FALSE)*$G202), 0, VLOOKUP(VLOOKUP($A202, 'E4 TB Allocation Details'!$A$18:$L$205, MATCH("Customer ID", 'E4 TB Allocation Details'!$A$18:$L$18, 0),FALSE), 'E2 Allocators'!$B$15:$W$361, MATCH('O5 Details by Class &amp; Accounts'!AR$18, 'E2 Allocators'!$B$15:$W$15, 0),FALSE)*$G202)</f>
        <v>0</v>
      </c>
      <c r="AS202" s="1412">
        <f ca="1">IF(ISERROR(VLOOKUP(VLOOKUP($A202, 'E4 TB Allocation Details'!$A$18:$L$205, MATCH("Customer ID", 'E4 TB Allocation Details'!$A$18:$L$18, 0),FALSE), 'E2 Allocators'!$B$15:$W$361, MATCH('O5 Details by Class &amp; Accounts'!AS$18, 'E2 Allocators'!$B$15:$W$15, 0),FALSE)*$G202), 0, VLOOKUP(VLOOKUP($A202, 'E4 TB Allocation Details'!$A$18:$L$205, MATCH("Customer ID", 'E4 TB Allocation Details'!$A$18:$L$18, 0),FALSE), 'E2 Allocators'!$B$15:$W$361, MATCH('O5 Details by Class &amp; Accounts'!AS$18, 'E2 Allocators'!$B$15:$W$15, 0),FALSE)*$G202)</f>
        <v>0</v>
      </c>
      <c r="AT202" s="1412">
        <f ca="1">IF(ISERROR(VLOOKUP(VLOOKUP($A202, 'E4 TB Allocation Details'!$A$18:$L$205, MATCH("Customer ID", 'E4 TB Allocation Details'!$A$18:$L$18, 0),FALSE), 'E2 Allocators'!$B$15:$W$361, MATCH('O5 Details by Class &amp; Accounts'!AT$18, 'E2 Allocators'!$B$15:$W$15, 0),FALSE)*$G202), 0, VLOOKUP(VLOOKUP($A202, 'E4 TB Allocation Details'!$A$18:$L$205, MATCH("Customer ID", 'E4 TB Allocation Details'!$A$18:$L$18, 0),FALSE), 'E2 Allocators'!$B$15:$W$361, MATCH('O5 Details by Class &amp; Accounts'!AT$18, 'E2 Allocators'!$B$15:$W$15, 0),FALSE)*$G202)</f>
        <v>0</v>
      </c>
      <c r="AU202" s="1412">
        <f ca="1">IF(ISERROR(VLOOKUP(VLOOKUP($A202, 'E4 TB Allocation Details'!$A$18:$L$205, MATCH("Customer ID", 'E4 TB Allocation Details'!$A$18:$L$18, 0),FALSE), 'E2 Allocators'!$B$15:$W$361, MATCH('O5 Details by Class &amp; Accounts'!AU$18, 'E2 Allocators'!$B$15:$W$15, 0),FALSE)*$G202), 0, VLOOKUP(VLOOKUP($A202, 'E4 TB Allocation Details'!$A$18:$L$205, MATCH("Customer ID", 'E4 TB Allocation Details'!$A$18:$L$18, 0),FALSE), 'E2 Allocators'!$B$15:$W$361, MATCH('O5 Details by Class &amp; Accounts'!AU$18, 'E2 Allocators'!$B$15:$W$15, 0),FALSE)*$G202)</f>
        <v>0</v>
      </c>
      <c r="AV202" s="1412">
        <f ca="1">IF(ISERROR(VLOOKUP(VLOOKUP($A202, 'E4 TB Allocation Details'!$A$18:$L$205, MATCH("Customer ID", 'E4 TB Allocation Details'!$A$18:$L$18, 0),FALSE), 'E2 Allocators'!$B$15:$W$361, MATCH('O5 Details by Class &amp; Accounts'!AV$18, 'E2 Allocators'!$B$15:$W$15, 0),FALSE)*$G202), 0, VLOOKUP(VLOOKUP($A202, 'E4 TB Allocation Details'!$A$18:$L$205, MATCH("Customer ID", 'E4 TB Allocation Details'!$A$18:$L$18, 0),FALSE), 'E2 Allocators'!$B$15:$W$361, MATCH('O5 Details by Class &amp; Accounts'!AV$18, 'E2 Allocators'!$B$15:$W$15, 0),FALSE)*$G202)</f>
        <v>0</v>
      </c>
      <c r="AW202" s="1412">
        <f ca="1">IF(ISERROR(VLOOKUP(VLOOKUP($A202, 'E4 TB Allocation Details'!$A$18:$L$205, MATCH("Customer ID", 'E4 TB Allocation Details'!$A$18:$L$18, 0),FALSE), 'E2 Allocators'!$B$15:$W$361, MATCH('O5 Details by Class &amp; Accounts'!AW$18, 'E2 Allocators'!$B$15:$W$15, 0),FALSE)*$G202), 0, VLOOKUP(VLOOKUP($A202, 'E4 TB Allocation Details'!$A$18:$L$205, MATCH("Customer ID", 'E4 TB Allocation Details'!$A$18:$L$18, 0),FALSE), 'E2 Allocators'!$B$15:$W$361, MATCH('O5 Details by Class &amp; Accounts'!AW$18, 'E2 Allocators'!$B$15:$W$15, 0),FALSE)*$G202)</f>
        <v>0</v>
      </c>
      <c r="AX202" s="1412">
        <f t="shared" si="44"/>
        <v>0</v>
      </c>
      <c r="AY202" s="1412">
        <f ca="1">IF(ISERROR(VLOOKUP(VLOOKUP($A202, 'E4 TB Allocation Details'!$A$18:$L$205, MATCH("Misc ID", 'E4 TB Allocation Details'!$A$18:$L$18, 0),FALSE), 'E2 Allocators'!$B$15:$W$361, MATCH('O5 Details by Class &amp; Accounts'!AY$18, 'E2 Allocators'!$B$15:$W$15, 0),FALSE)*$E202), 0, VLOOKUP(VLOOKUP($A202, 'E4 TB Allocation Details'!$A$18:$L$205, MATCH("Misc ID", 'E4 TB Allocation Details'!$A$18:$L$18, 0),FALSE), 'E2 Allocators'!$B$15:$W$361, MATCH('O5 Details by Class &amp; Accounts'!AY$18, 'E2 Allocators'!$B$15:$W$15, 0),FALSE)*$E202)</f>
        <v>0</v>
      </c>
      <c r="AZ202" s="1412">
        <f ca="1">IF(ISERROR(VLOOKUP(VLOOKUP($A202, 'E4 TB Allocation Details'!$A$18:$L$205, MATCH("Misc ID", 'E4 TB Allocation Details'!$A$18:$L$18, 0),FALSE), 'E2 Allocators'!$B$15:$W$361, MATCH('O5 Details by Class &amp; Accounts'!AZ$18, 'E2 Allocators'!$B$15:$W$15, 0),FALSE)*$E202), 0, VLOOKUP(VLOOKUP($A202, 'E4 TB Allocation Details'!$A$18:$L$205, MATCH("Misc ID", 'E4 TB Allocation Details'!$A$18:$L$18, 0),FALSE), 'E2 Allocators'!$B$15:$W$361, MATCH('O5 Details by Class &amp; Accounts'!AZ$18, 'E2 Allocators'!$B$15:$W$15, 0),FALSE)*$E202)</f>
        <v>0</v>
      </c>
      <c r="BA202" s="1412">
        <f ca="1">IF(ISERROR(VLOOKUP(VLOOKUP($A202, 'E4 TB Allocation Details'!$A$18:$L$205, MATCH("Misc ID", 'E4 TB Allocation Details'!$A$18:$L$18, 0),FALSE), 'E2 Allocators'!$B$15:$W$361, MATCH('O5 Details by Class &amp; Accounts'!BA$18, 'E2 Allocators'!$B$15:$W$15, 0),FALSE)*$E202), 0, VLOOKUP(VLOOKUP($A202, 'E4 TB Allocation Details'!$A$18:$L$205, MATCH("Misc ID", 'E4 TB Allocation Details'!$A$18:$L$18, 0),FALSE), 'E2 Allocators'!$B$15:$W$361, MATCH('O5 Details by Class &amp; Accounts'!BA$18, 'E2 Allocators'!$B$15:$W$15, 0),FALSE)*$E202)</f>
        <v>0</v>
      </c>
      <c r="BB202" s="1412">
        <f ca="1">IF(ISERROR(VLOOKUP(VLOOKUP($A202, 'E4 TB Allocation Details'!$A$18:$L$205, MATCH("Misc ID", 'E4 TB Allocation Details'!$A$18:$L$18, 0),FALSE), 'E2 Allocators'!$B$15:$W$361, MATCH('O5 Details by Class &amp; Accounts'!BB$18, 'E2 Allocators'!$B$15:$W$15, 0),FALSE)*$E202), 0, VLOOKUP(VLOOKUP($A202, 'E4 TB Allocation Details'!$A$18:$L$205, MATCH("Misc ID", 'E4 TB Allocation Details'!$A$18:$L$18, 0),FALSE), 'E2 Allocators'!$B$15:$W$361, MATCH('O5 Details by Class &amp; Accounts'!BB$18, 'E2 Allocators'!$B$15:$W$15, 0),FALSE)*$E202)</f>
        <v>0</v>
      </c>
      <c r="BC202" s="1412">
        <f ca="1">IF(ISERROR(VLOOKUP(VLOOKUP($A202, 'E4 TB Allocation Details'!$A$18:$L$205, MATCH("Misc ID", 'E4 TB Allocation Details'!$A$18:$L$18, 0),FALSE), 'E2 Allocators'!$B$15:$W$361, MATCH('O5 Details by Class &amp; Accounts'!BC$18, 'E2 Allocators'!$B$15:$W$15, 0),FALSE)*$E202), 0, VLOOKUP(VLOOKUP($A202, 'E4 TB Allocation Details'!$A$18:$L$205, MATCH("Misc ID", 'E4 TB Allocation Details'!$A$18:$L$18, 0),FALSE), 'E2 Allocators'!$B$15:$W$361, MATCH('O5 Details by Class &amp; Accounts'!BC$18, 'E2 Allocators'!$B$15:$W$15, 0),FALSE)*$E202)</f>
        <v>0</v>
      </c>
      <c r="BD202" s="1412">
        <f ca="1">IF(ISERROR(VLOOKUP(VLOOKUP($A202, 'E4 TB Allocation Details'!$A$18:$L$205, MATCH("Misc ID", 'E4 TB Allocation Details'!$A$18:$L$18, 0),FALSE), 'E2 Allocators'!$B$15:$W$361, MATCH('O5 Details by Class &amp; Accounts'!BD$18, 'E2 Allocators'!$B$15:$W$15, 0),FALSE)*$E202), 0, VLOOKUP(VLOOKUP($A202, 'E4 TB Allocation Details'!$A$18:$L$205, MATCH("Misc ID", 'E4 TB Allocation Details'!$A$18:$L$18, 0),FALSE), 'E2 Allocators'!$B$15:$W$361, MATCH('O5 Details by Class &amp; Accounts'!BD$18, 'E2 Allocators'!$B$15:$W$15, 0),FALSE)*$E202)</f>
        <v>0</v>
      </c>
      <c r="BE202" s="1412">
        <f ca="1">IF(ISERROR(VLOOKUP(VLOOKUP($A202, 'E4 TB Allocation Details'!$A$18:$L$205, MATCH("Misc ID", 'E4 TB Allocation Details'!$A$18:$L$18, 0),FALSE), 'E2 Allocators'!$B$15:$W$361, MATCH('O5 Details by Class &amp; Accounts'!BE$18, 'E2 Allocators'!$B$15:$W$15, 0),FALSE)*$E202), 0, VLOOKUP(VLOOKUP($A202, 'E4 TB Allocation Details'!$A$18:$L$205, MATCH("Misc ID", 'E4 TB Allocation Details'!$A$18:$L$18, 0),FALSE), 'E2 Allocators'!$B$15:$W$361, MATCH('O5 Details by Class &amp; Accounts'!BE$18, 'E2 Allocators'!$B$15:$W$15, 0),FALSE)*$E202)</f>
        <v>0</v>
      </c>
      <c r="BF202" s="1412">
        <f ca="1">IF(ISERROR(VLOOKUP(VLOOKUP($A202, 'E4 TB Allocation Details'!$A$18:$L$205, MATCH("Misc ID", 'E4 TB Allocation Details'!$A$18:$L$18, 0),FALSE), 'E2 Allocators'!$B$15:$W$361, MATCH('O5 Details by Class &amp; Accounts'!BF$18, 'E2 Allocators'!$B$15:$W$15, 0),FALSE)*$E202), 0, VLOOKUP(VLOOKUP($A202, 'E4 TB Allocation Details'!$A$18:$L$205, MATCH("Misc ID", 'E4 TB Allocation Details'!$A$18:$L$18, 0),FALSE), 'E2 Allocators'!$B$15:$W$361, MATCH('O5 Details by Class &amp; Accounts'!BF$18, 'E2 Allocators'!$B$15:$W$15, 0),FALSE)*$E202)</f>
        <v>0</v>
      </c>
      <c r="BG202" s="1412">
        <f ca="1">IF(ISERROR(VLOOKUP(VLOOKUP($A202, 'E4 TB Allocation Details'!$A$18:$L$205, MATCH("Misc ID", 'E4 TB Allocation Details'!$A$18:$L$18, 0),FALSE), 'E2 Allocators'!$B$15:$W$361, MATCH('O5 Details by Class &amp; Accounts'!BG$18, 'E2 Allocators'!$B$15:$W$15, 0),FALSE)*$E202), 0, VLOOKUP(VLOOKUP($A202, 'E4 TB Allocation Details'!$A$18:$L$205, MATCH("Misc ID", 'E4 TB Allocation Details'!$A$18:$L$18, 0),FALSE), 'E2 Allocators'!$B$15:$W$361, MATCH('O5 Details by Class &amp; Accounts'!BG$18, 'E2 Allocators'!$B$15:$W$15, 0),FALSE)*$E202)</f>
        <v>0</v>
      </c>
      <c r="BH202" s="1412">
        <f ca="1">IF(ISERROR(VLOOKUP(VLOOKUP($A202, 'E4 TB Allocation Details'!$A$18:$L$205, MATCH("Misc ID", 'E4 TB Allocation Details'!$A$18:$L$18, 0),FALSE), 'E2 Allocators'!$B$15:$W$361, MATCH('O5 Details by Class &amp; Accounts'!BH$18, 'E2 Allocators'!$B$15:$W$15, 0),FALSE)*$E202), 0, VLOOKUP(VLOOKUP($A202, 'E4 TB Allocation Details'!$A$18:$L$205, MATCH("Misc ID", 'E4 TB Allocation Details'!$A$18:$L$18, 0),FALSE), 'E2 Allocators'!$B$15:$W$361, MATCH('O5 Details by Class &amp; Accounts'!BH$18, 'E2 Allocators'!$B$15:$W$15, 0),FALSE)*$E202)</f>
        <v>0</v>
      </c>
      <c r="BI202" s="1412">
        <f ca="1">IF(ISERROR(VLOOKUP(VLOOKUP($A202, 'E4 TB Allocation Details'!$A$18:$L$205, MATCH("Misc ID", 'E4 TB Allocation Details'!$A$18:$L$18, 0),FALSE), 'E2 Allocators'!$B$15:$W$361, MATCH('O5 Details by Class &amp; Accounts'!BI$18, 'E2 Allocators'!$B$15:$W$15, 0),FALSE)*$E202), 0, VLOOKUP(VLOOKUP($A202, 'E4 TB Allocation Details'!$A$18:$L$205, MATCH("Misc ID", 'E4 TB Allocation Details'!$A$18:$L$18, 0),FALSE), 'E2 Allocators'!$B$15:$W$361, MATCH('O5 Details by Class &amp; Accounts'!BI$18, 'E2 Allocators'!$B$15:$W$15, 0),FALSE)*$E202)</f>
        <v>0</v>
      </c>
      <c r="BJ202" s="1412">
        <f ca="1">IF(ISERROR(VLOOKUP(VLOOKUP($A202, 'E4 TB Allocation Details'!$A$18:$L$205, MATCH("Misc ID", 'E4 TB Allocation Details'!$A$18:$L$18, 0),FALSE), 'E2 Allocators'!$B$15:$W$361, MATCH('O5 Details by Class &amp; Accounts'!BJ$18, 'E2 Allocators'!$B$15:$W$15, 0),FALSE)*$E202), 0, VLOOKUP(VLOOKUP($A202, 'E4 TB Allocation Details'!$A$18:$L$205, MATCH("Misc ID", 'E4 TB Allocation Details'!$A$18:$L$18, 0),FALSE), 'E2 Allocators'!$B$15:$W$361, MATCH('O5 Details by Class &amp; Accounts'!BJ$18, 'E2 Allocators'!$B$15:$W$15, 0),FALSE)*$E202)</f>
        <v>0</v>
      </c>
      <c r="BK202" s="1412">
        <f ca="1">IF(ISERROR(VLOOKUP(VLOOKUP($A202, 'E4 TB Allocation Details'!$A$18:$L$205, MATCH("Misc ID", 'E4 TB Allocation Details'!$A$18:$L$18, 0),FALSE), 'E2 Allocators'!$B$15:$W$361, MATCH('O5 Details by Class &amp; Accounts'!BK$18, 'E2 Allocators'!$B$15:$W$15, 0),FALSE)*$E202), 0, VLOOKUP(VLOOKUP($A202, 'E4 TB Allocation Details'!$A$18:$L$205, MATCH("Misc ID", 'E4 TB Allocation Details'!$A$18:$L$18, 0),FALSE), 'E2 Allocators'!$B$15:$W$361, MATCH('O5 Details by Class &amp; Accounts'!BK$18, 'E2 Allocators'!$B$15:$W$15, 0),FALSE)*$E202)</f>
        <v>0</v>
      </c>
      <c r="BL202" s="1412">
        <f ca="1">IF(ISERROR(VLOOKUP(VLOOKUP($A202, 'E4 TB Allocation Details'!$A$18:$L$205, MATCH("Misc ID", 'E4 TB Allocation Details'!$A$18:$L$18, 0),FALSE), 'E2 Allocators'!$B$15:$W$361, MATCH('O5 Details by Class &amp; Accounts'!BL$18, 'E2 Allocators'!$B$15:$W$15, 0),FALSE)*$E202), 0, VLOOKUP(VLOOKUP($A202, 'E4 TB Allocation Details'!$A$18:$L$205, MATCH("Misc ID", 'E4 TB Allocation Details'!$A$18:$L$18, 0),FALSE), 'E2 Allocators'!$B$15:$W$361, MATCH('O5 Details by Class &amp; Accounts'!BL$18, 'E2 Allocators'!$B$15:$W$15, 0),FALSE)*$E202)</f>
        <v>0</v>
      </c>
      <c r="BM202" s="1412">
        <f ca="1">IF(ISERROR(VLOOKUP(VLOOKUP($A202, 'E4 TB Allocation Details'!$A$18:$L$205, MATCH("Misc ID", 'E4 TB Allocation Details'!$A$18:$L$18, 0),FALSE), 'E2 Allocators'!$B$15:$W$361, MATCH('O5 Details by Class &amp; Accounts'!BM$18, 'E2 Allocators'!$B$15:$W$15, 0),FALSE)*$E202), 0, VLOOKUP(VLOOKUP($A202, 'E4 TB Allocation Details'!$A$18:$L$205, MATCH("Misc ID", 'E4 TB Allocation Details'!$A$18:$L$18, 0),FALSE), 'E2 Allocators'!$B$15:$W$361, MATCH('O5 Details by Class &amp; Accounts'!BM$18, 'E2 Allocators'!$B$15:$W$15, 0),FALSE)*$E202)</f>
        <v>0</v>
      </c>
      <c r="BN202" s="1412">
        <f ca="1">IF(ISERROR(VLOOKUP(VLOOKUP($A202, 'E4 TB Allocation Details'!$A$18:$L$205, MATCH("Misc ID", 'E4 TB Allocation Details'!$A$18:$L$18, 0),FALSE), 'E2 Allocators'!$B$15:$W$361, MATCH('O5 Details by Class &amp; Accounts'!BN$18, 'E2 Allocators'!$B$15:$W$15, 0),FALSE)*$E202), 0, VLOOKUP(VLOOKUP($A202, 'E4 TB Allocation Details'!$A$18:$L$205, MATCH("Misc ID", 'E4 TB Allocation Details'!$A$18:$L$18, 0),FALSE), 'E2 Allocators'!$B$15:$W$361, MATCH('O5 Details by Class &amp; Accounts'!BN$18, 'E2 Allocators'!$B$15:$W$15, 0),FALSE)*$E202)</f>
        <v>0</v>
      </c>
      <c r="BO202" s="1412">
        <f ca="1">IF(ISERROR(VLOOKUP(VLOOKUP($A202, 'E4 TB Allocation Details'!$A$18:$L$205, MATCH("Misc ID", 'E4 TB Allocation Details'!$A$18:$L$18, 0),FALSE), 'E2 Allocators'!$B$15:$W$361, MATCH('O5 Details by Class &amp; Accounts'!BO$18, 'E2 Allocators'!$B$15:$W$15, 0),FALSE)*$E202), 0, VLOOKUP(VLOOKUP($A202, 'E4 TB Allocation Details'!$A$18:$L$205, MATCH("Misc ID", 'E4 TB Allocation Details'!$A$18:$L$18, 0),FALSE), 'E2 Allocators'!$B$15:$W$361, MATCH('O5 Details by Class &amp; Accounts'!BO$18, 'E2 Allocators'!$B$15:$W$15, 0),FALSE)*$E202)</f>
        <v>0</v>
      </c>
      <c r="BP202" s="1412">
        <f ca="1">IF(ISERROR(VLOOKUP(VLOOKUP($A202, 'E4 TB Allocation Details'!$A$18:$L$205, MATCH("Misc ID", 'E4 TB Allocation Details'!$A$18:$L$18, 0),FALSE), 'E2 Allocators'!$B$15:$W$361, MATCH('O5 Details by Class &amp; Accounts'!BP$18, 'E2 Allocators'!$B$15:$W$15, 0),FALSE)*$E202), 0, VLOOKUP(VLOOKUP($A202, 'E4 TB Allocation Details'!$A$18:$L$205, MATCH("Misc ID", 'E4 TB Allocation Details'!$A$18:$L$18, 0),FALSE), 'E2 Allocators'!$B$15:$W$361, MATCH('O5 Details by Class &amp; Accounts'!BP$18, 'E2 Allocators'!$B$15:$W$15, 0),FALSE)*$E202)</f>
        <v>0</v>
      </c>
      <c r="BQ202" s="1412">
        <f ca="1">IF(ISERROR(VLOOKUP(VLOOKUP($A202, 'E4 TB Allocation Details'!$A$18:$L$205, MATCH("Misc ID", 'E4 TB Allocation Details'!$A$18:$L$18, 0),FALSE), 'E2 Allocators'!$B$15:$W$361, MATCH('O5 Details by Class &amp; Accounts'!BQ$18, 'E2 Allocators'!$B$15:$W$15, 0),FALSE)*$E202), 0, VLOOKUP(VLOOKUP($A202, 'E4 TB Allocation Details'!$A$18:$L$205, MATCH("Misc ID", 'E4 TB Allocation Details'!$A$18:$L$18, 0),FALSE), 'E2 Allocators'!$B$15:$W$361, MATCH('O5 Details by Class &amp; Accounts'!BQ$18, 'E2 Allocators'!$B$15:$W$15, 0),FALSE)*$E202)</f>
        <v>0</v>
      </c>
      <c r="BR202" s="1412">
        <f ca="1">IF(ISERROR(VLOOKUP(VLOOKUP($A202, 'E4 TB Allocation Details'!$A$18:$L$205, MATCH("Misc ID", 'E4 TB Allocation Details'!$A$18:$L$18, 0),FALSE), 'E2 Allocators'!$B$15:$W$361, MATCH('O5 Details by Class &amp; Accounts'!BR$18, 'E2 Allocators'!$B$15:$W$15, 0),FALSE)*$E202), 0, VLOOKUP(VLOOKUP($A202, 'E4 TB Allocation Details'!$A$18:$L$205, MATCH("Misc ID", 'E4 TB Allocation Details'!$A$18:$L$18, 0),FALSE), 'E2 Allocators'!$B$15:$W$361, MATCH('O5 Details by Class &amp; Accounts'!BR$18, 'E2 Allocators'!$B$15:$W$15, 0),FALSE)*$E202)</f>
        <v>0</v>
      </c>
      <c r="BS202" s="1412">
        <f t="shared" si="41"/>
        <v>0</v>
      </c>
      <c r="BT202" s="1412">
        <f ca="1">IF(ISERROR(VLOOKUP(VLOOKUP($A202, 'E4 TB Allocation Details'!$A$18:$L$205, MATCH("A &amp; G ID", 'E4 TB Allocation Details'!$A$18:$L$18, 0),FALSE), 'E2 Allocators'!$B$15:$W$361, MATCH('O5 Details by Class &amp; Accounts'!BT$18, 'E2 Allocators'!$B$15:$W$15, 0),FALSE)*$E202), 0, VLOOKUP(VLOOKUP($A202, 'E4 TB Allocation Details'!$A$18:$L$205, MATCH("A &amp; G ID", 'E4 TB Allocation Details'!$A$18:$L$18, 0),FALSE), 'E2 Allocators'!$B$15:$W$361, MATCH('O5 Details by Class &amp; Accounts'!BT$18, 'E2 Allocators'!$B$15:$W$15, 0),FALSE)*$E202)</f>
        <v>3604.6792337366437</v>
      </c>
      <c r="BU202" s="1412">
        <f ca="1">IF(ISERROR(VLOOKUP(VLOOKUP($A202, 'E4 TB Allocation Details'!$A$18:$L$205, MATCH("A &amp; G ID", 'E4 TB Allocation Details'!$A$18:$L$18, 0),FALSE), 'E2 Allocators'!$B$15:$W$361, MATCH('O5 Details by Class &amp; Accounts'!BU$18, 'E2 Allocators'!$B$15:$W$15, 0),FALSE)*$E202), 0, VLOOKUP(VLOOKUP($A202, 'E4 TB Allocation Details'!$A$18:$L$205, MATCH("A &amp; G ID", 'E4 TB Allocation Details'!$A$18:$L$18, 0),FALSE), 'E2 Allocators'!$B$15:$W$361, MATCH('O5 Details by Class &amp; Accounts'!BU$18, 'E2 Allocators'!$B$15:$W$15, 0),FALSE)*$E202)</f>
        <v>1015.4143544388392</v>
      </c>
      <c r="BV202" s="1412">
        <f ca="1">IF(ISERROR(VLOOKUP(VLOOKUP($A202, 'E4 TB Allocation Details'!$A$18:$L$205, MATCH("A &amp; G ID", 'E4 TB Allocation Details'!$A$18:$L$18, 0),FALSE), 'E2 Allocators'!$B$15:$W$361, MATCH('O5 Details by Class &amp; Accounts'!BV$18, 'E2 Allocators'!$B$15:$W$15, 0),FALSE)*$E202), 0, VLOOKUP(VLOOKUP($A202, 'E4 TB Allocation Details'!$A$18:$L$205, MATCH("A &amp; G ID", 'E4 TB Allocation Details'!$A$18:$L$18, 0),FALSE), 'E2 Allocators'!$B$15:$W$361, MATCH('O5 Details by Class &amp; Accounts'!BV$18, 'E2 Allocators'!$B$15:$W$15, 0),FALSE)*$E202)</f>
        <v>1092.2301716216448</v>
      </c>
      <c r="BW202" s="1412">
        <f ca="1">IF(ISERROR(VLOOKUP(VLOOKUP($A202, 'E4 TB Allocation Details'!$A$18:$L$205, MATCH("A &amp; G ID", 'E4 TB Allocation Details'!$A$18:$L$18, 0),FALSE), 'E2 Allocators'!$B$15:$W$361, MATCH('O5 Details by Class &amp; Accounts'!BW$18, 'E2 Allocators'!$B$15:$W$15, 0),FALSE)*$E202), 0, VLOOKUP(VLOOKUP($A202, 'E4 TB Allocation Details'!$A$18:$L$205, MATCH("A &amp; G ID", 'E4 TB Allocation Details'!$A$18:$L$18, 0),FALSE), 'E2 Allocators'!$B$15:$W$361, MATCH('O5 Details by Class &amp; Accounts'!BW$18, 'E2 Allocators'!$B$15:$W$15, 0),FALSE)*$E202)</f>
        <v>0</v>
      </c>
      <c r="BX202" s="1412">
        <f ca="1">IF(ISERROR(VLOOKUP(VLOOKUP($A202, 'E4 TB Allocation Details'!$A$18:$L$205, MATCH("A &amp; G ID", 'E4 TB Allocation Details'!$A$18:$L$18, 0),FALSE), 'E2 Allocators'!$B$15:$W$361, MATCH('O5 Details by Class &amp; Accounts'!BX$18, 'E2 Allocators'!$B$15:$W$15, 0),FALSE)*$E202), 0, VLOOKUP(VLOOKUP($A202, 'E4 TB Allocation Details'!$A$18:$L$205, MATCH("A &amp; G ID", 'E4 TB Allocation Details'!$A$18:$L$18, 0),FALSE), 'E2 Allocators'!$B$15:$W$361, MATCH('O5 Details by Class &amp; Accounts'!BX$18, 'E2 Allocators'!$B$15:$W$15, 0),FALSE)*$E202)</f>
        <v>0</v>
      </c>
      <c r="BY202" s="1412">
        <f ca="1">IF(ISERROR(VLOOKUP(VLOOKUP($A202, 'E4 TB Allocation Details'!$A$18:$L$205, MATCH("A &amp; G ID", 'E4 TB Allocation Details'!$A$18:$L$18, 0),FALSE), 'E2 Allocators'!$B$15:$W$361, MATCH('O5 Details by Class &amp; Accounts'!BY$18, 'E2 Allocators'!$B$15:$W$15, 0),FALSE)*$E202), 0, VLOOKUP(VLOOKUP($A202, 'E4 TB Allocation Details'!$A$18:$L$205, MATCH("A &amp; G ID", 'E4 TB Allocation Details'!$A$18:$L$18, 0),FALSE), 'E2 Allocators'!$B$15:$W$361, MATCH('O5 Details by Class &amp; Accounts'!BY$18, 'E2 Allocators'!$B$15:$W$15, 0),FALSE)*$E202)</f>
        <v>0</v>
      </c>
      <c r="BZ202" s="1412">
        <f ca="1">IF(ISERROR(VLOOKUP(VLOOKUP($A202, 'E4 TB Allocation Details'!$A$18:$L$205, MATCH("A &amp; G ID", 'E4 TB Allocation Details'!$A$18:$L$18, 0),FALSE), 'E2 Allocators'!$B$15:$W$361, MATCH('O5 Details by Class &amp; Accounts'!BZ$18, 'E2 Allocators'!$B$15:$W$15, 0),FALSE)*$E202), 0, VLOOKUP(VLOOKUP($A202, 'E4 TB Allocation Details'!$A$18:$L$205, MATCH("A &amp; G ID", 'E4 TB Allocation Details'!$A$18:$L$18, 0),FALSE), 'E2 Allocators'!$B$15:$W$361, MATCH('O5 Details by Class &amp; Accounts'!BZ$18, 'E2 Allocators'!$B$15:$W$15, 0),FALSE)*$E202)</f>
        <v>257.14405374338043</v>
      </c>
      <c r="CA202" s="1412">
        <f ca="1">IF(ISERROR(VLOOKUP(VLOOKUP($A202, 'E4 TB Allocation Details'!$A$18:$L$205, MATCH("A &amp; G ID", 'E4 TB Allocation Details'!$A$18:$L$18, 0),FALSE), 'E2 Allocators'!$B$15:$W$361, MATCH('O5 Details by Class &amp; Accounts'!CA$18, 'E2 Allocators'!$B$15:$W$15, 0),FALSE)*$E202), 0, VLOOKUP(VLOOKUP($A202, 'E4 TB Allocation Details'!$A$18:$L$205, MATCH("A &amp; G ID", 'E4 TB Allocation Details'!$A$18:$L$18, 0),FALSE), 'E2 Allocators'!$B$15:$W$361, MATCH('O5 Details by Class &amp; Accounts'!CA$18, 'E2 Allocators'!$B$15:$W$15, 0),FALSE)*$E202)</f>
        <v>16.221758494964462</v>
      </c>
      <c r="CB202" s="1412">
        <f ca="1">IF(ISERROR(VLOOKUP(VLOOKUP($A202, 'E4 TB Allocation Details'!$A$18:$L$205, MATCH("A &amp; G ID", 'E4 TB Allocation Details'!$A$18:$L$18, 0),FALSE), 'E2 Allocators'!$B$15:$W$361, MATCH('O5 Details by Class &amp; Accounts'!CB$18, 'E2 Allocators'!$B$15:$W$15, 0),FALSE)*$E202), 0, VLOOKUP(VLOOKUP($A202, 'E4 TB Allocation Details'!$A$18:$L$205, MATCH("A &amp; G ID", 'E4 TB Allocation Details'!$A$18:$L$18, 0),FALSE), 'E2 Allocators'!$B$15:$W$361, MATCH('O5 Details by Class &amp; Accounts'!CB$18, 'E2 Allocators'!$B$15:$W$15, 0),FALSE)*$E202)</f>
        <v>14.31042796452742</v>
      </c>
      <c r="CC202" s="1412">
        <f ca="1">IF(ISERROR(VLOOKUP(VLOOKUP($A202, 'E4 TB Allocation Details'!$A$18:$L$205, MATCH("A &amp; G ID", 'E4 TB Allocation Details'!$A$18:$L$18, 0),FALSE), 'E2 Allocators'!$B$15:$W$361, MATCH('O5 Details by Class &amp; Accounts'!CC$18, 'E2 Allocators'!$B$15:$W$15, 0),FALSE)*$E202), 0, VLOOKUP(VLOOKUP($A202, 'E4 TB Allocation Details'!$A$18:$L$205, MATCH("A &amp; G ID", 'E4 TB Allocation Details'!$A$18:$L$18, 0),FALSE), 'E2 Allocators'!$B$15:$W$361, MATCH('O5 Details by Class &amp; Accounts'!CC$18, 'E2 Allocators'!$B$15:$W$15, 0),FALSE)*$E202)</f>
        <v>0</v>
      </c>
      <c r="CD202" s="1412">
        <f ca="1">IF(ISERROR(VLOOKUP(VLOOKUP($A202, 'E4 TB Allocation Details'!$A$18:$L$205, MATCH("A &amp; G ID", 'E4 TB Allocation Details'!$A$18:$L$18, 0),FALSE), 'E2 Allocators'!$B$15:$W$361, MATCH('O5 Details by Class &amp; Accounts'!CD$18, 'E2 Allocators'!$B$15:$W$15, 0),FALSE)*$E202), 0, VLOOKUP(VLOOKUP($A202, 'E4 TB Allocation Details'!$A$18:$L$205, MATCH("A &amp; G ID", 'E4 TB Allocation Details'!$A$18:$L$18, 0),FALSE), 'E2 Allocators'!$B$15:$W$361, MATCH('O5 Details by Class &amp; Accounts'!CD$18, 'E2 Allocators'!$B$15:$W$15, 0),FALSE)*$E202)</f>
        <v>0</v>
      </c>
      <c r="CE202" s="1412">
        <f ca="1">IF(ISERROR(VLOOKUP(VLOOKUP($A202, 'E4 TB Allocation Details'!$A$18:$L$205, MATCH("A &amp; G ID", 'E4 TB Allocation Details'!$A$18:$L$18, 0),FALSE), 'E2 Allocators'!$B$15:$W$361, MATCH('O5 Details by Class &amp; Accounts'!CE$18, 'E2 Allocators'!$B$15:$W$15, 0),FALSE)*$E202), 0, VLOOKUP(VLOOKUP($A202, 'E4 TB Allocation Details'!$A$18:$L$205, MATCH("A &amp; G ID", 'E4 TB Allocation Details'!$A$18:$L$18, 0),FALSE), 'E2 Allocators'!$B$15:$W$361, MATCH('O5 Details by Class &amp; Accounts'!CE$18, 'E2 Allocators'!$B$15:$W$15, 0),FALSE)*$E202)</f>
        <v>0</v>
      </c>
      <c r="CF202" s="1412">
        <f ca="1">IF(ISERROR(VLOOKUP(VLOOKUP($A202, 'E4 TB Allocation Details'!$A$18:$L$205, MATCH("A &amp; G ID", 'E4 TB Allocation Details'!$A$18:$L$18, 0),FALSE), 'E2 Allocators'!$B$15:$W$361, MATCH('O5 Details by Class &amp; Accounts'!CF$18, 'E2 Allocators'!$B$15:$W$15, 0),FALSE)*$E202), 0, VLOOKUP(VLOOKUP($A202, 'E4 TB Allocation Details'!$A$18:$L$205, MATCH("A &amp; G ID", 'E4 TB Allocation Details'!$A$18:$L$18, 0),FALSE), 'E2 Allocators'!$B$15:$W$361, MATCH('O5 Details by Class &amp; Accounts'!CF$18, 'E2 Allocators'!$B$15:$W$15, 0),FALSE)*$E202)</f>
        <v>0</v>
      </c>
      <c r="CG202" s="1412">
        <f ca="1">IF(ISERROR(VLOOKUP(VLOOKUP($A202, 'E4 TB Allocation Details'!$A$18:$L$205, MATCH("A &amp; G ID", 'E4 TB Allocation Details'!$A$18:$L$18, 0),FALSE), 'E2 Allocators'!$B$15:$W$361, MATCH('O5 Details by Class &amp; Accounts'!CG$18, 'E2 Allocators'!$B$15:$W$15, 0),FALSE)*$E202), 0, VLOOKUP(VLOOKUP($A202, 'E4 TB Allocation Details'!$A$18:$L$205, MATCH("A &amp; G ID", 'E4 TB Allocation Details'!$A$18:$L$18, 0),FALSE), 'E2 Allocators'!$B$15:$W$361, MATCH('O5 Details by Class &amp; Accounts'!CG$18, 'E2 Allocators'!$B$15:$W$15, 0),FALSE)*$E202)</f>
        <v>0</v>
      </c>
      <c r="CH202" s="1412">
        <f ca="1">IF(ISERROR(VLOOKUP(VLOOKUP($A202, 'E4 TB Allocation Details'!$A$18:$L$205, MATCH("A &amp; G ID", 'E4 TB Allocation Details'!$A$18:$L$18, 0),FALSE), 'E2 Allocators'!$B$15:$W$361, MATCH('O5 Details by Class &amp; Accounts'!CH$18, 'E2 Allocators'!$B$15:$W$15, 0),FALSE)*$E202), 0, VLOOKUP(VLOOKUP($A202, 'E4 TB Allocation Details'!$A$18:$L$205, MATCH("A &amp; G ID", 'E4 TB Allocation Details'!$A$18:$L$18, 0),FALSE), 'E2 Allocators'!$B$15:$W$361, MATCH('O5 Details by Class &amp; Accounts'!CH$18, 'E2 Allocators'!$B$15:$W$15, 0),FALSE)*$E202)</f>
        <v>0</v>
      </c>
      <c r="CI202" s="1412">
        <f ca="1">IF(ISERROR(VLOOKUP(VLOOKUP($A202, 'E4 TB Allocation Details'!$A$18:$L$205, MATCH("A &amp; G ID", 'E4 TB Allocation Details'!$A$18:$L$18, 0),FALSE), 'E2 Allocators'!$B$15:$W$361, MATCH('O5 Details by Class &amp; Accounts'!CI$18, 'E2 Allocators'!$B$15:$W$15, 0),FALSE)*$E202), 0, VLOOKUP(VLOOKUP($A202, 'E4 TB Allocation Details'!$A$18:$L$205, MATCH("A &amp; G ID", 'E4 TB Allocation Details'!$A$18:$L$18, 0),FALSE), 'E2 Allocators'!$B$15:$W$361, MATCH('O5 Details by Class &amp; Accounts'!CI$18, 'E2 Allocators'!$B$15:$W$15, 0),FALSE)*$E202)</f>
        <v>0</v>
      </c>
      <c r="CJ202" s="1412">
        <f ca="1">IF(ISERROR(VLOOKUP(VLOOKUP($A202, 'E4 TB Allocation Details'!$A$18:$L$205, MATCH("A &amp; G ID", 'E4 TB Allocation Details'!$A$18:$L$18, 0),FALSE), 'E2 Allocators'!$B$15:$W$361, MATCH('O5 Details by Class &amp; Accounts'!CJ$18, 'E2 Allocators'!$B$15:$W$15, 0),FALSE)*$E202), 0, VLOOKUP(VLOOKUP($A202, 'E4 TB Allocation Details'!$A$18:$L$205, MATCH("A &amp; G ID", 'E4 TB Allocation Details'!$A$18:$L$18, 0),FALSE), 'E2 Allocators'!$B$15:$W$361, MATCH('O5 Details by Class &amp; Accounts'!CJ$18, 'E2 Allocators'!$B$15:$W$15, 0),FALSE)*$E202)</f>
        <v>0</v>
      </c>
      <c r="CK202" s="1412">
        <f ca="1">IF(ISERROR(VLOOKUP(VLOOKUP($A202, 'E4 TB Allocation Details'!$A$18:$L$205, MATCH("A &amp; G ID", 'E4 TB Allocation Details'!$A$18:$L$18, 0),FALSE), 'E2 Allocators'!$B$15:$W$361, MATCH('O5 Details by Class &amp; Accounts'!CK$18, 'E2 Allocators'!$B$15:$W$15, 0),FALSE)*$E202), 0, VLOOKUP(VLOOKUP($A202, 'E4 TB Allocation Details'!$A$18:$L$205, MATCH("A &amp; G ID", 'E4 TB Allocation Details'!$A$18:$L$18, 0),FALSE), 'E2 Allocators'!$B$15:$W$361, MATCH('O5 Details by Class &amp; Accounts'!CK$18, 'E2 Allocators'!$B$15:$W$15, 0),FALSE)*$E202)</f>
        <v>0</v>
      </c>
      <c r="CL202" s="1412">
        <f ca="1">IF(ISERROR(VLOOKUP(VLOOKUP($A202, 'E4 TB Allocation Details'!$A$18:$L$205, MATCH("A &amp; G ID", 'E4 TB Allocation Details'!$A$18:$L$18, 0),FALSE), 'E2 Allocators'!$B$15:$W$361, MATCH('O5 Details by Class &amp; Accounts'!CL$18, 'E2 Allocators'!$B$15:$W$15, 0),FALSE)*$E202), 0, VLOOKUP(VLOOKUP($A202, 'E4 TB Allocation Details'!$A$18:$L$205, MATCH("A &amp; G ID", 'E4 TB Allocation Details'!$A$18:$L$18, 0),FALSE), 'E2 Allocators'!$B$15:$W$361, MATCH('O5 Details by Class &amp; Accounts'!CL$18, 'E2 Allocators'!$B$15:$W$15, 0),FALSE)*$E202)</f>
        <v>0</v>
      </c>
      <c r="CM202" s="1412">
        <f ca="1">IF(ISERROR(VLOOKUP(VLOOKUP($A202, 'E4 TB Allocation Details'!$A$18:$L$205, MATCH("A &amp; G ID", 'E4 TB Allocation Details'!$A$18:$L$18, 0),FALSE), 'E2 Allocators'!$B$15:$W$361, MATCH('O5 Details by Class &amp; Accounts'!CM$18, 'E2 Allocators'!$B$15:$W$15, 0),FALSE)*$E202), 0, VLOOKUP(VLOOKUP($A202, 'E4 TB Allocation Details'!$A$18:$L$205, MATCH("A &amp; G ID", 'E4 TB Allocation Details'!$A$18:$L$18, 0),FALSE), 'E2 Allocators'!$B$15:$W$361, MATCH('O5 Details by Class &amp; Accounts'!CM$18, 'E2 Allocators'!$B$15:$W$15, 0),FALSE)*$E202)</f>
        <v>0</v>
      </c>
      <c r="CN202" s="1412">
        <f t="shared" si="45"/>
        <v>6000</v>
      </c>
      <c r="CO202" s="1792">
        <f t="shared" si="43"/>
        <v>0</v>
      </c>
      <c r="CQ202" s="2087" t="s">
        <v>675</v>
      </c>
    </row>
    <row r="203" spans="1:95" s="81" customFormat="1" ht="12.75">
      <c r="A203" s="1170">
        <v>6210</v>
      </c>
      <c r="B203" s="452" t="s">
        <v>319</v>
      </c>
      <c r="C203" s="1789">
        <f ca="1">IF(ISERROR(VLOOKUP($A203,'I3 TB Data'!$A$23:$H$458,MATCH('O5 Details by Class &amp; Accounts'!$C$18, 'I3 TB Data'!$A$23:$H$23,0),0)), 0, VLOOKUP($A203,'I3 TB Data'!$A$23:$H$458,MATCH('O5 Details by Class &amp; Accounts'!$C$18,'I3 TB Data'!$A$23:$H$23,0),0))</f>
        <v>0</v>
      </c>
      <c r="D203" s="1790"/>
      <c r="E203" s="1789">
        <f t="shared" si="46"/>
        <v>0</v>
      </c>
      <c r="F203" s="1791">
        <f ca="1">IF(ISERROR(VLOOKUP($A203, 'E1 Categorization'!A33:E122, MATCH("Customer Component", 'E1 Categorization'!$A$33:$E$33,0), 0)), 0, IF(VLOOKUP($A203, 'E1 Categorization'!A33:E122, MATCH("Customer Component", 'E1 Categorization'!$A$33:$E$33,0), 0)=0, 'O5 Details by Class &amp; Accounts'!$E203, IF(AND(VLOOKUP($A203, 'E1 Categorization'!A33:E122, MATCH("Customer Component", 'E1 Categorization'!$A$33:$E$33,0), 0) &gt;0, VLOOKUP($A203, 'E1 Categorization'!A33:E122, MATCH("Customer Component", 'E1 Categorization'!$A$33:$E$33,0), 0)&lt;1), 'O5 Details by Class &amp; Accounts'!$E203*(1-VLOOKUP($A203, 'E1 Categorization'!A33:E122, MATCH("Customer Component", 'E1 Categorization'!$A$33:$E$33,0), 0)), 0)))</f>
        <v>0</v>
      </c>
      <c r="G203" s="1791">
        <f ca="1">IF(ISERROR(VLOOKUP($A203, 'E1 Categorization'!A33:E122, MATCH("Customer Component", 'E1 Categorization'!$A$33:$E$33,0), 0)),0, IF(VLOOKUP($A203, 'E1 Categorization'!A33:E122, MATCH("Customer Component", 'E1 Categorization'!$A$33:$E$33,0), 0)=0, 0, IF(AND(VLOOKUP($A203, 'E1 Categorization'!A33:E122, MATCH("Customer Component", 'E1 Categorization'!$A$33:$E$33,0), 0) &gt;0, VLOOKUP($A203, 'E1 Categorization'!A33:E122, MATCH("Customer Component", 'E1 Categorization'!$A$33:$E$33,0), 0)&lt;1), 'O5 Details by Class &amp; Accounts'!$E203*(VLOOKUP($A203, 'E1 Categorization'!A33:E122, MATCH("Customer Component", 'E1 Categorization'!$A$33:$E$33,0), 0)), 'O5 Details by Class &amp; Accounts'!$E203)))</f>
        <v>0</v>
      </c>
      <c r="H203" s="1412">
        <f t="shared" si="39"/>
        <v>0</v>
      </c>
      <c r="I203" s="1412">
        <f ca="1">IF(ISERROR(VLOOKUP(VLOOKUP($A203, 'E4 TB Allocation Details'!$A$18:$L$205, MATCH("Demand ID", 'E4 TB Allocation Details'!$A$18:$L$18, 0),FALSE), 'E2 Allocators'!$B$15:$W$361, MATCH('O5 Details by Class &amp; Accounts'!I$18, 'E2 Allocators'!$B$15:$W$15, 0),FALSE)*$F203), 0, VLOOKUP(VLOOKUP($A203, 'E4 TB Allocation Details'!$A$18:$L$205, MATCH("Demand ID", 'E4 TB Allocation Details'!$A$18:$L$18, 0),FALSE), 'E2 Allocators'!$B$15:$W$361, MATCH('O5 Details by Class &amp; Accounts'!I$18, 'E2 Allocators'!$B$15:$W$15, 0),FALSE)*$F203)</f>
        <v>0</v>
      </c>
      <c r="J203" s="1412">
        <f ca="1">IF(ISERROR(VLOOKUP(VLOOKUP($A203, 'E4 TB Allocation Details'!$A$18:$L$205, MATCH("Demand ID", 'E4 TB Allocation Details'!$A$18:$L$18, 0),FALSE), 'E2 Allocators'!$B$15:$W$361, MATCH('O5 Details by Class &amp; Accounts'!J$18, 'E2 Allocators'!$B$15:$W$15, 0),FALSE)*$F203), 0, VLOOKUP(VLOOKUP($A203, 'E4 TB Allocation Details'!$A$18:$L$205, MATCH("Demand ID", 'E4 TB Allocation Details'!$A$18:$L$18, 0),FALSE), 'E2 Allocators'!$B$15:$W$361, MATCH('O5 Details by Class &amp; Accounts'!J$18, 'E2 Allocators'!$B$15:$W$15, 0),FALSE)*$F203)</f>
        <v>0</v>
      </c>
      <c r="K203" s="1412">
        <f ca="1">IF(ISERROR(VLOOKUP(VLOOKUP($A203, 'E4 TB Allocation Details'!$A$18:$L$205, MATCH("Demand ID", 'E4 TB Allocation Details'!$A$18:$L$18, 0),FALSE), 'E2 Allocators'!$B$15:$W$361, MATCH('O5 Details by Class &amp; Accounts'!K$18, 'E2 Allocators'!$B$15:$W$15, 0),FALSE)*$F203), 0, VLOOKUP(VLOOKUP($A203, 'E4 TB Allocation Details'!$A$18:$L$205, MATCH("Demand ID", 'E4 TB Allocation Details'!$A$18:$L$18, 0),FALSE), 'E2 Allocators'!$B$15:$W$361, MATCH('O5 Details by Class &amp; Accounts'!K$18, 'E2 Allocators'!$B$15:$W$15, 0),FALSE)*$F203)</f>
        <v>0</v>
      </c>
      <c r="L203" s="1412">
        <f ca="1">IF(ISERROR(VLOOKUP(VLOOKUP($A203, 'E4 TB Allocation Details'!$A$18:$L$205, MATCH("Demand ID", 'E4 TB Allocation Details'!$A$18:$L$18, 0),FALSE), 'E2 Allocators'!$B$15:$W$361, MATCH('O5 Details by Class &amp; Accounts'!L$18, 'E2 Allocators'!$B$15:$W$15, 0),FALSE)*$F203), 0, VLOOKUP(VLOOKUP($A203, 'E4 TB Allocation Details'!$A$18:$L$205, MATCH("Demand ID", 'E4 TB Allocation Details'!$A$18:$L$18, 0),FALSE), 'E2 Allocators'!$B$15:$W$361, MATCH('O5 Details by Class &amp; Accounts'!L$18, 'E2 Allocators'!$B$15:$W$15, 0),FALSE)*$F203)</f>
        <v>0</v>
      </c>
      <c r="M203" s="1412">
        <f ca="1">IF(ISERROR(VLOOKUP(VLOOKUP($A203, 'E4 TB Allocation Details'!$A$18:$L$205, MATCH("Demand ID", 'E4 TB Allocation Details'!$A$18:$L$18, 0),FALSE), 'E2 Allocators'!$B$15:$W$361, MATCH('O5 Details by Class &amp; Accounts'!M$18, 'E2 Allocators'!$B$15:$W$15, 0),FALSE)*$F203), 0, VLOOKUP(VLOOKUP($A203, 'E4 TB Allocation Details'!$A$18:$L$205, MATCH("Demand ID", 'E4 TB Allocation Details'!$A$18:$L$18, 0),FALSE), 'E2 Allocators'!$B$15:$W$361, MATCH('O5 Details by Class &amp; Accounts'!M$18, 'E2 Allocators'!$B$15:$W$15, 0),FALSE)*$F203)</f>
        <v>0</v>
      </c>
      <c r="N203" s="1412">
        <f ca="1">IF(ISERROR(VLOOKUP(VLOOKUP($A203, 'E4 TB Allocation Details'!$A$18:$L$205, MATCH("Demand ID", 'E4 TB Allocation Details'!$A$18:$L$18, 0),FALSE), 'E2 Allocators'!$B$15:$W$361, MATCH('O5 Details by Class &amp; Accounts'!N$18, 'E2 Allocators'!$B$15:$W$15, 0),FALSE)*$F203), 0, VLOOKUP(VLOOKUP($A203, 'E4 TB Allocation Details'!$A$18:$L$205, MATCH("Demand ID", 'E4 TB Allocation Details'!$A$18:$L$18, 0),FALSE), 'E2 Allocators'!$B$15:$W$361, MATCH('O5 Details by Class &amp; Accounts'!N$18, 'E2 Allocators'!$B$15:$W$15, 0),FALSE)*$F203)</f>
        <v>0</v>
      </c>
      <c r="O203" s="1412">
        <f ca="1">IF(ISERROR(VLOOKUP(VLOOKUP($A203, 'E4 TB Allocation Details'!$A$18:$L$205, MATCH("Demand ID", 'E4 TB Allocation Details'!$A$18:$L$18, 0),FALSE), 'E2 Allocators'!$B$15:$W$361, MATCH('O5 Details by Class &amp; Accounts'!O$18, 'E2 Allocators'!$B$15:$W$15, 0),FALSE)*$F203), 0, VLOOKUP(VLOOKUP($A203, 'E4 TB Allocation Details'!$A$18:$L$205, MATCH("Demand ID", 'E4 TB Allocation Details'!$A$18:$L$18, 0),FALSE), 'E2 Allocators'!$B$15:$W$361, MATCH('O5 Details by Class &amp; Accounts'!O$18, 'E2 Allocators'!$B$15:$W$15, 0),FALSE)*$F203)</f>
        <v>0</v>
      </c>
      <c r="P203" s="1412">
        <f ca="1">IF(ISERROR(VLOOKUP(VLOOKUP($A203, 'E4 TB Allocation Details'!$A$18:$L$205, MATCH("Demand ID", 'E4 TB Allocation Details'!$A$18:$L$18, 0),FALSE), 'E2 Allocators'!$B$15:$W$361, MATCH('O5 Details by Class &amp; Accounts'!P$18, 'E2 Allocators'!$B$15:$W$15, 0),FALSE)*$F203), 0, VLOOKUP(VLOOKUP($A203, 'E4 TB Allocation Details'!$A$18:$L$205, MATCH("Demand ID", 'E4 TB Allocation Details'!$A$18:$L$18, 0),FALSE), 'E2 Allocators'!$B$15:$W$361, MATCH('O5 Details by Class &amp; Accounts'!P$18, 'E2 Allocators'!$B$15:$W$15, 0),FALSE)*$F203)</f>
        <v>0</v>
      </c>
      <c r="Q203" s="1412">
        <f ca="1">IF(ISERROR(VLOOKUP(VLOOKUP($A203, 'E4 TB Allocation Details'!$A$18:$L$205, MATCH("Demand ID", 'E4 TB Allocation Details'!$A$18:$L$18, 0),FALSE), 'E2 Allocators'!$B$15:$W$361, MATCH('O5 Details by Class &amp; Accounts'!Q$18, 'E2 Allocators'!$B$15:$W$15, 0),FALSE)*$F203), 0, VLOOKUP(VLOOKUP($A203, 'E4 TB Allocation Details'!$A$18:$L$205, MATCH("Demand ID", 'E4 TB Allocation Details'!$A$18:$L$18, 0),FALSE), 'E2 Allocators'!$B$15:$W$361, MATCH('O5 Details by Class &amp; Accounts'!Q$18, 'E2 Allocators'!$B$15:$W$15, 0),FALSE)*$F203)</f>
        <v>0</v>
      </c>
      <c r="R203" s="1412">
        <f ca="1">IF(ISERROR(VLOOKUP(VLOOKUP($A203, 'E4 TB Allocation Details'!$A$18:$L$205, MATCH("Demand ID", 'E4 TB Allocation Details'!$A$18:$L$18, 0),FALSE), 'E2 Allocators'!$B$15:$W$361, MATCH('O5 Details by Class &amp; Accounts'!R$18, 'E2 Allocators'!$B$15:$W$15, 0),FALSE)*$F203), 0, VLOOKUP(VLOOKUP($A203, 'E4 TB Allocation Details'!$A$18:$L$205, MATCH("Demand ID", 'E4 TB Allocation Details'!$A$18:$L$18, 0),FALSE), 'E2 Allocators'!$B$15:$W$361, MATCH('O5 Details by Class &amp; Accounts'!R$18, 'E2 Allocators'!$B$15:$W$15, 0),FALSE)*$F203)</f>
        <v>0</v>
      </c>
      <c r="S203" s="1412">
        <f ca="1">IF(ISERROR(VLOOKUP(VLOOKUP($A203, 'E4 TB Allocation Details'!$A$18:$L$205, MATCH("Demand ID", 'E4 TB Allocation Details'!$A$18:$L$18, 0),FALSE), 'E2 Allocators'!$B$15:$W$361, MATCH('O5 Details by Class &amp; Accounts'!S$18, 'E2 Allocators'!$B$15:$W$15, 0),FALSE)*$F203), 0, VLOOKUP(VLOOKUP($A203, 'E4 TB Allocation Details'!$A$18:$L$205, MATCH("Demand ID", 'E4 TB Allocation Details'!$A$18:$L$18, 0),FALSE), 'E2 Allocators'!$B$15:$W$361, MATCH('O5 Details by Class &amp; Accounts'!S$18, 'E2 Allocators'!$B$15:$W$15, 0),FALSE)*$F203)</f>
        <v>0</v>
      </c>
      <c r="T203" s="1412">
        <f ca="1">IF(ISERROR(VLOOKUP(VLOOKUP($A203, 'E4 TB Allocation Details'!$A$18:$L$205, MATCH("Demand ID", 'E4 TB Allocation Details'!$A$18:$L$18, 0),FALSE), 'E2 Allocators'!$B$15:$W$361, MATCH('O5 Details by Class &amp; Accounts'!T$18, 'E2 Allocators'!$B$15:$W$15, 0),FALSE)*$F203), 0, VLOOKUP(VLOOKUP($A203, 'E4 TB Allocation Details'!$A$18:$L$205, MATCH("Demand ID", 'E4 TB Allocation Details'!$A$18:$L$18, 0),FALSE), 'E2 Allocators'!$B$15:$W$361, MATCH('O5 Details by Class &amp; Accounts'!T$18, 'E2 Allocators'!$B$15:$W$15, 0),FALSE)*$F203)</f>
        <v>0</v>
      </c>
      <c r="U203" s="1412">
        <f ca="1">IF(ISERROR(VLOOKUP(VLOOKUP($A203, 'E4 TB Allocation Details'!$A$18:$L$205, MATCH("Demand ID", 'E4 TB Allocation Details'!$A$18:$L$18, 0),FALSE), 'E2 Allocators'!$B$15:$W$361, MATCH('O5 Details by Class &amp; Accounts'!U$18, 'E2 Allocators'!$B$15:$W$15, 0),FALSE)*$F203), 0, VLOOKUP(VLOOKUP($A203, 'E4 TB Allocation Details'!$A$18:$L$205, MATCH("Demand ID", 'E4 TB Allocation Details'!$A$18:$L$18, 0),FALSE), 'E2 Allocators'!$B$15:$W$361, MATCH('O5 Details by Class &amp; Accounts'!U$18, 'E2 Allocators'!$B$15:$W$15, 0),FALSE)*$F203)</f>
        <v>0</v>
      </c>
      <c r="V203" s="1412">
        <f ca="1">IF(ISERROR(VLOOKUP(VLOOKUP($A203, 'E4 TB Allocation Details'!$A$18:$L$205, MATCH("Demand ID", 'E4 TB Allocation Details'!$A$18:$L$18, 0),FALSE), 'E2 Allocators'!$B$15:$W$361, MATCH('O5 Details by Class &amp; Accounts'!V$18, 'E2 Allocators'!$B$15:$W$15, 0),FALSE)*$F203), 0, VLOOKUP(VLOOKUP($A203, 'E4 TB Allocation Details'!$A$18:$L$205, MATCH("Demand ID", 'E4 TB Allocation Details'!$A$18:$L$18, 0),FALSE), 'E2 Allocators'!$B$15:$W$361, MATCH('O5 Details by Class &amp; Accounts'!V$18, 'E2 Allocators'!$B$15:$W$15, 0),FALSE)*$F203)</f>
        <v>0</v>
      </c>
      <c r="W203" s="1412">
        <f ca="1">IF(ISERROR(VLOOKUP(VLOOKUP($A203, 'E4 TB Allocation Details'!$A$18:$L$205, MATCH("Demand ID", 'E4 TB Allocation Details'!$A$18:$L$18, 0),FALSE), 'E2 Allocators'!$B$15:$W$361, MATCH('O5 Details by Class &amp; Accounts'!W$18, 'E2 Allocators'!$B$15:$W$15, 0),FALSE)*$F203), 0, VLOOKUP(VLOOKUP($A203, 'E4 TB Allocation Details'!$A$18:$L$205, MATCH("Demand ID", 'E4 TB Allocation Details'!$A$18:$L$18, 0),FALSE), 'E2 Allocators'!$B$15:$W$361, MATCH('O5 Details by Class &amp; Accounts'!W$18, 'E2 Allocators'!$B$15:$W$15, 0),FALSE)*$F203)</f>
        <v>0</v>
      </c>
      <c r="X203" s="1412">
        <f ca="1">IF(ISERROR(VLOOKUP(VLOOKUP($A203, 'E4 TB Allocation Details'!$A$18:$L$205, MATCH("Demand ID", 'E4 TB Allocation Details'!$A$18:$L$18, 0),FALSE), 'E2 Allocators'!$B$15:$W$361, MATCH('O5 Details by Class &amp; Accounts'!X$18, 'E2 Allocators'!$B$15:$W$15, 0),FALSE)*$F203), 0, VLOOKUP(VLOOKUP($A203, 'E4 TB Allocation Details'!$A$18:$L$205, MATCH("Demand ID", 'E4 TB Allocation Details'!$A$18:$L$18, 0),FALSE), 'E2 Allocators'!$B$15:$W$361, MATCH('O5 Details by Class &amp; Accounts'!X$18, 'E2 Allocators'!$B$15:$W$15, 0),FALSE)*$F203)</f>
        <v>0</v>
      </c>
      <c r="Y203" s="1412">
        <f ca="1">IF(ISERROR(VLOOKUP(VLOOKUP($A203, 'E4 TB Allocation Details'!$A$18:$L$205, MATCH("Demand ID", 'E4 TB Allocation Details'!$A$18:$L$18, 0),FALSE), 'E2 Allocators'!$B$15:$W$361, MATCH('O5 Details by Class &amp; Accounts'!Y$18, 'E2 Allocators'!$B$15:$W$15, 0),FALSE)*$F203), 0, VLOOKUP(VLOOKUP($A203, 'E4 TB Allocation Details'!$A$18:$L$205, MATCH("Demand ID", 'E4 TB Allocation Details'!$A$18:$L$18, 0),FALSE), 'E2 Allocators'!$B$15:$W$361, MATCH('O5 Details by Class &amp; Accounts'!Y$18, 'E2 Allocators'!$B$15:$W$15, 0),FALSE)*$F203)</f>
        <v>0</v>
      </c>
      <c r="Z203" s="1412">
        <f ca="1">IF(ISERROR(VLOOKUP(VLOOKUP($A203, 'E4 TB Allocation Details'!$A$18:$L$205, MATCH("Demand ID", 'E4 TB Allocation Details'!$A$18:$L$18, 0),FALSE), 'E2 Allocators'!$B$15:$W$361, MATCH('O5 Details by Class &amp; Accounts'!Z$18, 'E2 Allocators'!$B$15:$W$15, 0),FALSE)*$F203), 0, VLOOKUP(VLOOKUP($A203, 'E4 TB Allocation Details'!$A$18:$L$205, MATCH("Demand ID", 'E4 TB Allocation Details'!$A$18:$L$18, 0),FALSE), 'E2 Allocators'!$B$15:$W$361, MATCH('O5 Details by Class &amp; Accounts'!Z$18, 'E2 Allocators'!$B$15:$W$15, 0),FALSE)*$F203)</f>
        <v>0</v>
      </c>
      <c r="AA203" s="1412">
        <f ca="1">IF(ISERROR(VLOOKUP(VLOOKUP($A203, 'E4 TB Allocation Details'!$A$18:$L$205, MATCH("Demand ID", 'E4 TB Allocation Details'!$A$18:$L$18, 0),FALSE), 'E2 Allocators'!$B$15:$W$361, MATCH('O5 Details by Class &amp; Accounts'!AA$18, 'E2 Allocators'!$B$15:$W$15, 0),FALSE)*$F203), 0, VLOOKUP(VLOOKUP($A203, 'E4 TB Allocation Details'!$A$18:$L$205, MATCH("Demand ID", 'E4 TB Allocation Details'!$A$18:$L$18, 0),FALSE), 'E2 Allocators'!$B$15:$W$361, MATCH('O5 Details by Class &amp; Accounts'!AA$18, 'E2 Allocators'!$B$15:$W$15, 0),FALSE)*$F203)</f>
        <v>0</v>
      </c>
      <c r="AB203" s="1412">
        <f ca="1">IF(ISERROR(VLOOKUP(VLOOKUP($A203, 'E4 TB Allocation Details'!$A$18:$L$205, MATCH("Demand ID", 'E4 TB Allocation Details'!$A$18:$L$18, 0),FALSE), 'E2 Allocators'!$B$15:$W$361, MATCH('O5 Details by Class &amp; Accounts'!AB$18, 'E2 Allocators'!$B$15:$W$15, 0),FALSE)*$F203), 0, VLOOKUP(VLOOKUP($A203, 'E4 TB Allocation Details'!$A$18:$L$205, MATCH("Demand ID", 'E4 TB Allocation Details'!$A$18:$L$18, 0),FALSE), 'E2 Allocators'!$B$15:$W$361, MATCH('O5 Details by Class &amp; Accounts'!AB$18, 'E2 Allocators'!$B$15:$W$15, 0),FALSE)*$F203)</f>
        <v>0</v>
      </c>
      <c r="AC203" s="1412">
        <f t="shared" si="40"/>
        <v>0</v>
      </c>
      <c r="AD203" s="1412">
        <f ca="1">IF(ISERROR(VLOOKUP(VLOOKUP($A203, 'E4 TB Allocation Details'!$A$18:$L$205, MATCH("Customer ID", 'E4 TB Allocation Details'!$A$18:$L$18, 0),FALSE), 'E2 Allocators'!$B$15:$W$361, MATCH('O5 Details by Class &amp; Accounts'!AD$18, 'E2 Allocators'!$B$15:$W$15, 0),FALSE)*$G203), 0, VLOOKUP(VLOOKUP($A203, 'E4 TB Allocation Details'!$A$18:$L$205, MATCH("Customer ID", 'E4 TB Allocation Details'!$A$18:$L$18, 0),FALSE), 'E2 Allocators'!$B$15:$W$361, MATCH('O5 Details by Class &amp; Accounts'!AD$18, 'E2 Allocators'!$B$15:$W$15, 0),FALSE)*$G203)</f>
        <v>0</v>
      </c>
      <c r="AE203" s="1412">
        <f ca="1">IF(ISERROR(VLOOKUP(VLOOKUP($A203, 'E4 TB Allocation Details'!$A$18:$L$205, MATCH("Customer ID", 'E4 TB Allocation Details'!$A$18:$L$18, 0),FALSE), 'E2 Allocators'!$B$15:$W$361, MATCH('O5 Details by Class &amp; Accounts'!AE$18, 'E2 Allocators'!$B$15:$W$15, 0),FALSE)*$G203), 0, VLOOKUP(VLOOKUP($A203, 'E4 TB Allocation Details'!$A$18:$L$205, MATCH("Customer ID", 'E4 TB Allocation Details'!$A$18:$L$18, 0),FALSE), 'E2 Allocators'!$B$15:$W$361, MATCH('O5 Details by Class &amp; Accounts'!AE$18, 'E2 Allocators'!$B$15:$W$15, 0),FALSE)*$G203)</f>
        <v>0</v>
      </c>
      <c r="AF203" s="1412">
        <f ca="1">IF(ISERROR(VLOOKUP(VLOOKUP($A203, 'E4 TB Allocation Details'!$A$18:$L$205, MATCH("Customer ID", 'E4 TB Allocation Details'!$A$18:$L$18, 0),FALSE), 'E2 Allocators'!$B$15:$W$361, MATCH('O5 Details by Class &amp; Accounts'!AF$18, 'E2 Allocators'!$B$15:$W$15, 0),FALSE)*$G203), 0, VLOOKUP(VLOOKUP($A203, 'E4 TB Allocation Details'!$A$18:$L$205, MATCH("Customer ID", 'E4 TB Allocation Details'!$A$18:$L$18, 0),FALSE), 'E2 Allocators'!$B$15:$W$361, MATCH('O5 Details by Class &amp; Accounts'!AF$18, 'E2 Allocators'!$B$15:$W$15, 0),FALSE)*$G203)</f>
        <v>0</v>
      </c>
      <c r="AG203" s="1412">
        <f ca="1">IF(ISERROR(VLOOKUP(VLOOKUP($A203, 'E4 TB Allocation Details'!$A$18:$L$205, MATCH("Customer ID", 'E4 TB Allocation Details'!$A$18:$L$18, 0),FALSE), 'E2 Allocators'!$B$15:$W$361, MATCH('O5 Details by Class &amp; Accounts'!AG$18, 'E2 Allocators'!$B$15:$W$15, 0),FALSE)*$G203), 0, VLOOKUP(VLOOKUP($A203, 'E4 TB Allocation Details'!$A$18:$L$205, MATCH("Customer ID", 'E4 TB Allocation Details'!$A$18:$L$18, 0),FALSE), 'E2 Allocators'!$B$15:$W$361, MATCH('O5 Details by Class &amp; Accounts'!AG$18, 'E2 Allocators'!$B$15:$W$15, 0),FALSE)*$G203)</f>
        <v>0</v>
      </c>
      <c r="AH203" s="1412">
        <f ca="1">IF(ISERROR(VLOOKUP(VLOOKUP($A203, 'E4 TB Allocation Details'!$A$18:$L$205, MATCH("Customer ID", 'E4 TB Allocation Details'!$A$18:$L$18, 0),FALSE), 'E2 Allocators'!$B$15:$W$361, MATCH('O5 Details by Class &amp; Accounts'!AH$18, 'E2 Allocators'!$B$15:$W$15, 0),FALSE)*$G203), 0, VLOOKUP(VLOOKUP($A203, 'E4 TB Allocation Details'!$A$18:$L$205, MATCH("Customer ID", 'E4 TB Allocation Details'!$A$18:$L$18, 0),FALSE), 'E2 Allocators'!$B$15:$W$361, MATCH('O5 Details by Class &amp; Accounts'!AH$18, 'E2 Allocators'!$B$15:$W$15, 0),FALSE)*$G203)</f>
        <v>0</v>
      </c>
      <c r="AI203" s="1412">
        <f ca="1">IF(ISERROR(VLOOKUP(VLOOKUP($A203, 'E4 TB Allocation Details'!$A$18:$L$205, MATCH("Customer ID", 'E4 TB Allocation Details'!$A$18:$L$18, 0),FALSE), 'E2 Allocators'!$B$15:$W$361, MATCH('O5 Details by Class &amp; Accounts'!AI$18, 'E2 Allocators'!$B$15:$W$15, 0),FALSE)*$G203), 0, VLOOKUP(VLOOKUP($A203, 'E4 TB Allocation Details'!$A$18:$L$205, MATCH("Customer ID", 'E4 TB Allocation Details'!$A$18:$L$18, 0),FALSE), 'E2 Allocators'!$B$15:$W$361, MATCH('O5 Details by Class &amp; Accounts'!AI$18, 'E2 Allocators'!$B$15:$W$15, 0),FALSE)*$G203)</f>
        <v>0</v>
      </c>
      <c r="AJ203" s="1412">
        <f ca="1">IF(ISERROR(VLOOKUP(VLOOKUP($A203, 'E4 TB Allocation Details'!$A$18:$L$205, MATCH("Customer ID", 'E4 TB Allocation Details'!$A$18:$L$18, 0),FALSE), 'E2 Allocators'!$B$15:$W$361, MATCH('O5 Details by Class &amp; Accounts'!AJ$18, 'E2 Allocators'!$B$15:$W$15, 0),FALSE)*$G203), 0, VLOOKUP(VLOOKUP($A203, 'E4 TB Allocation Details'!$A$18:$L$205, MATCH("Customer ID", 'E4 TB Allocation Details'!$A$18:$L$18, 0),FALSE), 'E2 Allocators'!$B$15:$W$361, MATCH('O5 Details by Class &amp; Accounts'!AJ$18, 'E2 Allocators'!$B$15:$W$15, 0),FALSE)*$G203)</f>
        <v>0</v>
      </c>
      <c r="AK203" s="1412">
        <f ca="1">IF(ISERROR(VLOOKUP(VLOOKUP($A203, 'E4 TB Allocation Details'!$A$18:$L$205, MATCH("Customer ID", 'E4 TB Allocation Details'!$A$18:$L$18, 0),FALSE), 'E2 Allocators'!$B$15:$W$361, MATCH('O5 Details by Class &amp; Accounts'!AK$18, 'E2 Allocators'!$B$15:$W$15, 0),FALSE)*$G203), 0, VLOOKUP(VLOOKUP($A203, 'E4 TB Allocation Details'!$A$18:$L$205, MATCH("Customer ID", 'E4 TB Allocation Details'!$A$18:$L$18, 0),FALSE), 'E2 Allocators'!$B$15:$W$361, MATCH('O5 Details by Class &amp; Accounts'!AK$18, 'E2 Allocators'!$B$15:$W$15, 0),FALSE)*$G203)</f>
        <v>0</v>
      </c>
      <c r="AL203" s="1412">
        <f ca="1">IF(ISERROR(VLOOKUP(VLOOKUP($A203, 'E4 TB Allocation Details'!$A$18:$L$205, MATCH("Customer ID", 'E4 TB Allocation Details'!$A$18:$L$18, 0),FALSE), 'E2 Allocators'!$B$15:$W$361, MATCH('O5 Details by Class &amp; Accounts'!AL$18, 'E2 Allocators'!$B$15:$W$15, 0),FALSE)*$G203), 0, VLOOKUP(VLOOKUP($A203, 'E4 TB Allocation Details'!$A$18:$L$205, MATCH("Customer ID", 'E4 TB Allocation Details'!$A$18:$L$18, 0),FALSE), 'E2 Allocators'!$B$15:$W$361, MATCH('O5 Details by Class &amp; Accounts'!AL$18, 'E2 Allocators'!$B$15:$W$15, 0),FALSE)*$G203)</f>
        <v>0</v>
      </c>
      <c r="AM203" s="1412">
        <f ca="1">IF(ISERROR(VLOOKUP(VLOOKUP($A203, 'E4 TB Allocation Details'!$A$18:$L$205, MATCH("Customer ID", 'E4 TB Allocation Details'!$A$18:$L$18, 0),FALSE), 'E2 Allocators'!$B$15:$W$361, MATCH('O5 Details by Class &amp; Accounts'!AM$18, 'E2 Allocators'!$B$15:$W$15, 0),FALSE)*$G203), 0, VLOOKUP(VLOOKUP($A203, 'E4 TB Allocation Details'!$A$18:$L$205, MATCH("Customer ID", 'E4 TB Allocation Details'!$A$18:$L$18, 0),FALSE), 'E2 Allocators'!$B$15:$W$361, MATCH('O5 Details by Class &amp; Accounts'!AM$18, 'E2 Allocators'!$B$15:$W$15, 0),FALSE)*$G203)</f>
        <v>0</v>
      </c>
      <c r="AN203" s="1412">
        <f ca="1">IF(ISERROR(VLOOKUP(VLOOKUP($A203, 'E4 TB Allocation Details'!$A$18:$L$205, MATCH("Customer ID", 'E4 TB Allocation Details'!$A$18:$L$18, 0),FALSE), 'E2 Allocators'!$B$15:$W$361, MATCH('O5 Details by Class &amp; Accounts'!AN$18, 'E2 Allocators'!$B$15:$W$15, 0),FALSE)*$G203), 0, VLOOKUP(VLOOKUP($A203, 'E4 TB Allocation Details'!$A$18:$L$205, MATCH("Customer ID", 'E4 TB Allocation Details'!$A$18:$L$18, 0),FALSE), 'E2 Allocators'!$B$15:$W$361, MATCH('O5 Details by Class &amp; Accounts'!AN$18, 'E2 Allocators'!$B$15:$W$15, 0),FALSE)*$G203)</f>
        <v>0</v>
      </c>
      <c r="AO203" s="1412">
        <f ca="1">IF(ISERROR(VLOOKUP(VLOOKUP($A203, 'E4 TB Allocation Details'!$A$18:$L$205, MATCH("Customer ID", 'E4 TB Allocation Details'!$A$18:$L$18, 0),FALSE), 'E2 Allocators'!$B$15:$W$361, MATCH('O5 Details by Class &amp; Accounts'!AO$18, 'E2 Allocators'!$B$15:$W$15, 0),FALSE)*$G203), 0, VLOOKUP(VLOOKUP($A203, 'E4 TB Allocation Details'!$A$18:$L$205, MATCH("Customer ID", 'E4 TB Allocation Details'!$A$18:$L$18, 0),FALSE), 'E2 Allocators'!$B$15:$W$361, MATCH('O5 Details by Class &amp; Accounts'!AO$18, 'E2 Allocators'!$B$15:$W$15, 0),FALSE)*$G203)</f>
        <v>0</v>
      </c>
      <c r="AP203" s="1412">
        <f ca="1">IF(ISERROR(VLOOKUP(VLOOKUP($A203, 'E4 TB Allocation Details'!$A$18:$L$205, MATCH("Customer ID", 'E4 TB Allocation Details'!$A$18:$L$18, 0),FALSE), 'E2 Allocators'!$B$15:$W$361, MATCH('O5 Details by Class &amp; Accounts'!AP$18, 'E2 Allocators'!$B$15:$W$15, 0),FALSE)*$G203), 0, VLOOKUP(VLOOKUP($A203, 'E4 TB Allocation Details'!$A$18:$L$205, MATCH("Customer ID", 'E4 TB Allocation Details'!$A$18:$L$18, 0),FALSE), 'E2 Allocators'!$B$15:$W$361, MATCH('O5 Details by Class &amp; Accounts'!AP$18, 'E2 Allocators'!$B$15:$W$15, 0),FALSE)*$G203)</f>
        <v>0</v>
      </c>
      <c r="AQ203" s="1412">
        <f ca="1">IF(ISERROR(VLOOKUP(VLOOKUP($A203, 'E4 TB Allocation Details'!$A$18:$L$205, MATCH("Customer ID", 'E4 TB Allocation Details'!$A$18:$L$18, 0),FALSE), 'E2 Allocators'!$B$15:$W$361, MATCH('O5 Details by Class &amp; Accounts'!AQ$18, 'E2 Allocators'!$B$15:$W$15, 0),FALSE)*$G203), 0, VLOOKUP(VLOOKUP($A203, 'E4 TB Allocation Details'!$A$18:$L$205, MATCH("Customer ID", 'E4 TB Allocation Details'!$A$18:$L$18, 0),FALSE), 'E2 Allocators'!$B$15:$W$361, MATCH('O5 Details by Class &amp; Accounts'!AQ$18, 'E2 Allocators'!$B$15:$W$15, 0),FALSE)*$G203)</f>
        <v>0</v>
      </c>
      <c r="AR203" s="1412">
        <f ca="1">IF(ISERROR(VLOOKUP(VLOOKUP($A203, 'E4 TB Allocation Details'!$A$18:$L$205, MATCH("Customer ID", 'E4 TB Allocation Details'!$A$18:$L$18, 0),FALSE), 'E2 Allocators'!$B$15:$W$361, MATCH('O5 Details by Class &amp; Accounts'!AR$18, 'E2 Allocators'!$B$15:$W$15, 0),FALSE)*$G203), 0, VLOOKUP(VLOOKUP($A203, 'E4 TB Allocation Details'!$A$18:$L$205, MATCH("Customer ID", 'E4 TB Allocation Details'!$A$18:$L$18, 0),FALSE), 'E2 Allocators'!$B$15:$W$361, MATCH('O5 Details by Class &amp; Accounts'!AR$18, 'E2 Allocators'!$B$15:$W$15, 0),FALSE)*$G203)</f>
        <v>0</v>
      </c>
      <c r="AS203" s="1412">
        <f ca="1">IF(ISERROR(VLOOKUP(VLOOKUP($A203, 'E4 TB Allocation Details'!$A$18:$L$205, MATCH("Customer ID", 'E4 TB Allocation Details'!$A$18:$L$18, 0),FALSE), 'E2 Allocators'!$B$15:$W$361, MATCH('O5 Details by Class &amp; Accounts'!AS$18, 'E2 Allocators'!$B$15:$W$15, 0),FALSE)*$G203), 0, VLOOKUP(VLOOKUP($A203, 'E4 TB Allocation Details'!$A$18:$L$205, MATCH("Customer ID", 'E4 TB Allocation Details'!$A$18:$L$18, 0),FALSE), 'E2 Allocators'!$B$15:$W$361, MATCH('O5 Details by Class &amp; Accounts'!AS$18, 'E2 Allocators'!$B$15:$W$15, 0),FALSE)*$G203)</f>
        <v>0</v>
      </c>
      <c r="AT203" s="1412">
        <f ca="1">IF(ISERROR(VLOOKUP(VLOOKUP($A203, 'E4 TB Allocation Details'!$A$18:$L$205, MATCH("Customer ID", 'E4 TB Allocation Details'!$A$18:$L$18, 0),FALSE), 'E2 Allocators'!$B$15:$W$361, MATCH('O5 Details by Class &amp; Accounts'!AT$18, 'E2 Allocators'!$B$15:$W$15, 0),FALSE)*$G203), 0, VLOOKUP(VLOOKUP($A203, 'E4 TB Allocation Details'!$A$18:$L$205, MATCH("Customer ID", 'E4 TB Allocation Details'!$A$18:$L$18, 0),FALSE), 'E2 Allocators'!$B$15:$W$361, MATCH('O5 Details by Class &amp; Accounts'!AT$18, 'E2 Allocators'!$B$15:$W$15, 0),FALSE)*$G203)</f>
        <v>0</v>
      </c>
      <c r="AU203" s="1412">
        <f ca="1">IF(ISERROR(VLOOKUP(VLOOKUP($A203, 'E4 TB Allocation Details'!$A$18:$L$205, MATCH("Customer ID", 'E4 TB Allocation Details'!$A$18:$L$18, 0),FALSE), 'E2 Allocators'!$B$15:$W$361, MATCH('O5 Details by Class &amp; Accounts'!AU$18, 'E2 Allocators'!$B$15:$W$15, 0),FALSE)*$G203), 0, VLOOKUP(VLOOKUP($A203, 'E4 TB Allocation Details'!$A$18:$L$205, MATCH("Customer ID", 'E4 TB Allocation Details'!$A$18:$L$18, 0),FALSE), 'E2 Allocators'!$B$15:$W$361, MATCH('O5 Details by Class &amp; Accounts'!AU$18, 'E2 Allocators'!$B$15:$W$15, 0),FALSE)*$G203)</f>
        <v>0</v>
      </c>
      <c r="AV203" s="1412">
        <f ca="1">IF(ISERROR(VLOOKUP(VLOOKUP($A203, 'E4 TB Allocation Details'!$A$18:$L$205, MATCH("Customer ID", 'E4 TB Allocation Details'!$A$18:$L$18, 0),FALSE), 'E2 Allocators'!$B$15:$W$361, MATCH('O5 Details by Class &amp; Accounts'!AV$18, 'E2 Allocators'!$B$15:$W$15, 0),FALSE)*$G203), 0, VLOOKUP(VLOOKUP($A203, 'E4 TB Allocation Details'!$A$18:$L$205, MATCH("Customer ID", 'E4 TB Allocation Details'!$A$18:$L$18, 0),FALSE), 'E2 Allocators'!$B$15:$W$361, MATCH('O5 Details by Class &amp; Accounts'!AV$18, 'E2 Allocators'!$B$15:$W$15, 0),FALSE)*$G203)</f>
        <v>0</v>
      </c>
      <c r="AW203" s="1412">
        <f ca="1">IF(ISERROR(VLOOKUP(VLOOKUP($A203, 'E4 TB Allocation Details'!$A$18:$L$205, MATCH("Customer ID", 'E4 TB Allocation Details'!$A$18:$L$18, 0),FALSE), 'E2 Allocators'!$B$15:$W$361, MATCH('O5 Details by Class &amp; Accounts'!AW$18, 'E2 Allocators'!$B$15:$W$15, 0),FALSE)*$G203), 0, VLOOKUP(VLOOKUP($A203, 'E4 TB Allocation Details'!$A$18:$L$205, MATCH("Customer ID", 'E4 TB Allocation Details'!$A$18:$L$18, 0),FALSE), 'E2 Allocators'!$B$15:$W$361, MATCH('O5 Details by Class &amp; Accounts'!AW$18, 'E2 Allocators'!$B$15:$W$15, 0),FALSE)*$G203)</f>
        <v>0</v>
      </c>
      <c r="AX203" s="1412">
        <f t="shared" si="44"/>
        <v>0</v>
      </c>
      <c r="AY203" s="1412">
        <f ca="1">IF(ISERROR(VLOOKUP(VLOOKUP($A203, 'E4 TB Allocation Details'!$A$18:$L$205, MATCH("Misc ID", 'E4 TB Allocation Details'!$A$18:$L$18, 0),FALSE), 'E2 Allocators'!$B$15:$W$361, MATCH('O5 Details by Class &amp; Accounts'!AY$18, 'E2 Allocators'!$B$15:$W$15, 0),FALSE)*$E203), 0, VLOOKUP(VLOOKUP($A203, 'E4 TB Allocation Details'!$A$18:$L$205, MATCH("Misc ID", 'E4 TB Allocation Details'!$A$18:$L$18, 0),FALSE), 'E2 Allocators'!$B$15:$W$361, MATCH('O5 Details by Class &amp; Accounts'!AY$18, 'E2 Allocators'!$B$15:$W$15, 0),FALSE)*$E203)</f>
        <v>0</v>
      </c>
      <c r="AZ203" s="1412">
        <f ca="1">IF(ISERROR(VLOOKUP(VLOOKUP($A203, 'E4 TB Allocation Details'!$A$18:$L$205, MATCH("Misc ID", 'E4 TB Allocation Details'!$A$18:$L$18, 0),FALSE), 'E2 Allocators'!$B$15:$W$361, MATCH('O5 Details by Class &amp; Accounts'!AZ$18, 'E2 Allocators'!$B$15:$W$15, 0),FALSE)*$E203), 0, VLOOKUP(VLOOKUP($A203, 'E4 TB Allocation Details'!$A$18:$L$205, MATCH("Misc ID", 'E4 TB Allocation Details'!$A$18:$L$18, 0),FALSE), 'E2 Allocators'!$B$15:$W$361, MATCH('O5 Details by Class &amp; Accounts'!AZ$18, 'E2 Allocators'!$B$15:$W$15, 0),FALSE)*$E203)</f>
        <v>0</v>
      </c>
      <c r="BA203" s="1412">
        <f ca="1">IF(ISERROR(VLOOKUP(VLOOKUP($A203, 'E4 TB Allocation Details'!$A$18:$L$205, MATCH("Misc ID", 'E4 TB Allocation Details'!$A$18:$L$18, 0),FALSE), 'E2 Allocators'!$B$15:$W$361, MATCH('O5 Details by Class &amp; Accounts'!BA$18, 'E2 Allocators'!$B$15:$W$15, 0),FALSE)*$E203), 0, VLOOKUP(VLOOKUP($A203, 'E4 TB Allocation Details'!$A$18:$L$205, MATCH("Misc ID", 'E4 TB Allocation Details'!$A$18:$L$18, 0),FALSE), 'E2 Allocators'!$B$15:$W$361, MATCH('O5 Details by Class &amp; Accounts'!BA$18, 'E2 Allocators'!$B$15:$W$15, 0),FALSE)*$E203)</f>
        <v>0</v>
      </c>
      <c r="BB203" s="1412">
        <f ca="1">IF(ISERROR(VLOOKUP(VLOOKUP($A203, 'E4 TB Allocation Details'!$A$18:$L$205, MATCH("Misc ID", 'E4 TB Allocation Details'!$A$18:$L$18, 0),FALSE), 'E2 Allocators'!$B$15:$W$361, MATCH('O5 Details by Class &amp; Accounts'!BB$18, 'E2 Allocators'!$B$15:$W$15, 0),FALSE)*$E203), 0, VLOOKUP(VLOOKUP($A203, 'E4 TB Allocation Details'!$A$18:$L$205, MATCH("Misc ID", 'E4 TB Allocation Details'!$A$18:$L$18, 0),FALSE), 'E2 Allocators'!$B$15:$W$361, MATCH('O5 Details by Class &amp; Accounts'!BB$18, 'E2 Allocators'!$B$15:$W$15, 0),FALSE)*$E203)</f>
        <v>0</v>
      </c>
      <c r="BC203" s="1412">
        <f ca="1">IF(ISERROR(VLOOKUP(VLOOKUP($A203, 'E4 TB Allocation Details'!$A$18:$L$205, MATCH("Misc ID", 'E4 TB Allocation Details'!$A$18:$L$18, 0),FALSE), 'E2 Allocators'!$B$15:$W$361, MATCH('O5 Details by Class &amp; Accounts'!BC$18, 'E2 Allocators'!$B$15:$W$15, 0),FALSE)*$E203), 0, VLOOKUP(VLOOKUP($A203, 'E4 TB Allocation Details'!$A$18:$L$205, MATCH("Misc ID", 'E4 TB Allocation Details'!$A$18:$L$18, 0),FALSE), 'E2 Allocators'!$B$15:$W$361, MATCH('O5 Details by Class &amp; Accounts'!BC$18, 'E2 Allocators'!$B$15:$W$15, 0),FALSE)*$E203)</f>
        <v>0</v>
      </c>
      <c r="BD203" s="1412">
        <f ca="1">IF(ISERROR(VLOOKUP(VLOOKUP($A203, 'E4 TB Allocation Details'!$A$18:$L$205, MATCH("Misc ID", 'E4 TB Allocation Details'!$A$18:$L$18, 0),FALSE), 'E2 Allocators'!$B$15:$W$361, MATCH('O5 Details by Class &amp; Accounts'!BD$18, 'E2 Allocators'!$B$15:$W$15, 0),FALSE)*$E203), 0, VLOOKUP(VLOOKUP($A203, 'E4 TB Allocation Details'!$A$18:$L$205, MATCH("Misc ID", 'E4 TB Allocation Details'!$A$18:$L$18, 0),FALSE), 'E2 Allocators'!$B$15:$W$361, MATCH('O5 Details by Class &amp; Accounts'!BD$18, 'E2 Allocators'!$B$15:$W$15, 0),FALSE)*$E203)</f>
        <v>0</v>
      </c>
      <c r="BE203" s="1412">
        <f ca="1">IF(ISERROR(VLOOKUP(VLOOKUP($A203, 'E4 TB Allocation Details'!$A$18:$L$205, MATCH("Misc ID", 'E4 TB Allocation Details'!$A$18:$L$18, 0),FALSE), 'E2 Allocators'!$B$15:$W$361, MATCH('O5 Details by Class &amp; Accounts'!BE$18, 'E2 Allocators'!$B$15:$W$15, 0),FALSE)*$E203), 0, VLOOKUP(VLOOKUP($A203, 'E4 TB Allocation Details'!$A$18:$L$205, MATCH("Misc ID", 'E4 TB Allocation Details'!$A$18:$L$18, 0),FALSE), 'E2 Allocators'!$B$15:$W$361, MATCH('O5 Details by Class &amp; Accounts'!BE$18, 'E2 Allocators'!$B$15:$W$15, 0),FALSE)*$E203)</f>
        <v>0</v>
      </c>
      <c r="BF203" s="1412">
        <f ca="1">IF(ISERROR(VLOOKUP(VLOOKUP($A203, 'E4 TB Allocation Details'!$A$18:$L$205, MATCH("Misc ID", 'E4 TB Allocation Details'!$A$18:$L$18, 0),FALSE), 'E2 Allocators'!$B$15:$W$361, MATCH('O5 Details by Class &amp; Accounts'!BF$18, 'E2 Allocators'!$B$15:$W$15, 0),FALSE)*$E203), 0, VLOOKUP(VLOOKUP($A203, 'E4 TB Allocation Details'!$A$18:$L$205, MATCH("Misc ID", 'E4 TB Allocation Details'!$A$18:$L$18, 0),FALSE), 'E2 Allocators'!$B$15:$W$361, MATCH('O5 Details by Class &amp; Accounts'!BF$18, 'E2 Allocators'!$B$15:$W$15, 0),FALSE)*$E203)</f>
        <v>0</v>
      </c>
      <c r="BG203" s="1412">
        <f ca="1">IF(ISERROR(VLOOKUP(VLOOKUP($A203, 'E4 TB Allocation Details'!$A$18:$L$205, MATCH("Misc ID", 'E4 TB Allocation Details'!$A$18:$L$18, 0),FALSE), 'E2 Allocators'!$B$15:$W$361, MATCH('O5 Details by Class &amp; Accounts'!BG$18, 'E2 Allocators'!$B$15:$W$15, 0),FALSE)*$E203), 0, VLOOKUP(VLOOKUP($A203, 'E4 TB Allocation Details'!$A$18:$L$205, MATCH("Misc ID", 'E4 TB Allocation Details'!$A$18:$L$18, 0),FALSE), 'E2 Allocators'!$B$15:$W$361, MATCH('O5 Details by Class &amp; Accounts'!BG$18, 'E2 Allocators'!$B$15:$W$15, 0),FALSE)*$E203)</f>
        <v>0</v>
      </c>
      <c r="BH203" s="1412">
        <f ca="1">IF(ISERROR(VLOOKUP(VLOOKUP($A203, 'E4 TB Allocation Details'!$A$18:$L$205, MATCH("Misc ID", 'E4 TB Allocation Details'!$A$18:$L$18, 0),FALSE), 'E2 Allocators'!$B$15:$W$361, MATCH('O5 Details by Class &amp; Accounts'!BH$18, 'E2 Allocators'!$B$15:$W$15, 0),FALSE)*$E203), 0, VLOOKUP(VLOOKUP($A203, 'E4 TB Allocation Details'!$A$18:$L$205, MATCH("Misc ID", 'E4 TB Allocation Details'!$A$18:$L$18, 0),FALSE), 'E2 Allocators'!$B$15:$W$361, MATCH('O5 Details by Class &amp; Accounts'!BH$18, 'E2 Allocators'!$B$15:$W$15, 0),FALSE)*$E203)</f>
        <v>0</v>
      </c>
      <c r="BI203" s="1412">
        <f ca="1">IF(ISERROR(VLOOKUP(VLOOKUP($A203, 'E4 TB Allocation Details'!$A$18:$L$205, MATCH("Misc ID", 'E4 TB Allocation Details'!$A$18:$L$18, 0),FALSE), 'E2 Allocators'!$B$15:$W$361, MATCH('O5 Details by Class &amp; Accounts'!BI$18, 'E2 Allocators'!$B$15:$W$15, 0),FALSE)*$E203), 0, VLOOKUP(VLOOKUP($A203, 'E4 TB Allocation Details'!$A$18:$L$205, MATCH("Misc ID", 'E4 TB Allocation Details'!$A$18:$L$18, 0),FALSE), 'E2 Allocators'!$B$15:$W$361, MATCH('O5 Details by Class &amp; Accounts'!BI$18, 'E2 Allocators'!$B$15:$W$15, 0),FALSE)*$E203)</f>
        <v>0</v>
      </c>
      <c r="BJ203" s="1412">
        <f ca="1">IF(ISERROR(VLOOKUP(VLOOKUP($A203, 'E4 TB Allocation Details'!$A$18:$L$205, MATCH("Misc ID", 'E4 TB Allocation Details'!$A$18:$L$18, 0),FALSE), 'E2 Allocators'!$B$15:$W$361, MATCH('O5 Details by Class &amp; Accounts'!BJ$18, 'E2 Allocators'!$B$15:$W$15, 0),FALSE)*$E203), 0, VLOOKUP(VLOOKUP($A203, 'E4 TB Allocation Details'!$A$18:$L$205, MATCH("Misc ID", 'E4 TB Allocation Details'!$A$18:$L$18, 0),FALSE), 'E2 Allocators'!$B$15:$W$361, MATCH('O5 Details by Class &amp; Accounts'!BJ$18, 'E2 Allocators'!$B$15:$W$15, 0),FALSE)*$E203)</f>
        <v>0</v>
      </c>
      <c r="BK203" s="1412">
        <f ca="1">IF(ISERROR(VLOOKUP(VLOOKUP($A203, 'E4 TB Allocation Details'!$A$18:$L$205, MATCH("Misc ID", 'E4 TB Allocation Details'!$A$18:$L$18, 0),FALSE), 'E2 Allocators'!$B$15:$W$361, MATCH('O5 Details by Class &amp; Accounts'!BK$18, 'E2 Allocators'!$B$15:$W$15, 0),FALSE)*$E203), 0, VLOOKUP(VLOOKUP($A203, 'E4 TB Allocation Details'!$A$18:$L$205, MATCH("Misc ID", 'E4 TB Allocation Details'!$A$18:$L$18, 0),FALSE), 'E2 Allocators'!$B$15:$W$361, MATCH('O5 Details by Class &amp; Accounts'!BK$18, 'E2 Allocators'!$B$15:$W$15, 0),FALSE)*$E203)</f>
        <v>0</v>
      </c>
      <c r="BL203" s="1412">
        <f ca="1">IF(ISERROR(VLOOKUP(VLOOKUP($A203, 'E4 TB Allocation Details'!$A$18:$L$205, MATCH("Misc ID", 'E4 TB Allocation Details'!$A$18:$L$18, 0),FALSE), 'E2 Allocators'!$B$15:$W$361, MATCH('O5 Details by Class &amp; Accounts'!BL$18, 'E2 Allocators'!$B$15:$W$15, 0),FALSE)*$E203), 0, VLOOKUP(VLOOKUP($A203, 'E4 TB Allocation Details'!$A$18:$L$205, MATCH("Misc ID", 'E4 TB Allocation Details'!$A$18:$L$18, 0),FALSE), 'E2 Allocators'!$B$15:$W$361, MATCH('O5 Details by Class &amp; Accounts'!BL$18, 'E2 Allocators'!$B$15:$W$15, 0),FALSE)*$E203)</f>
        <v>0</v>
      </c>
      <c r="BM203" s="1412">
        <f ca="1">IF(ISERROR(VLOOKUP(VLOOKUP($A203, 'E4 TB Allocation Details'!$A$18:$L$205, MATCH("Misc ID", 'E4 TB Allocation Details'!$A$18:$L$18, 0),FALSE), 'E2 Allocators'!$B$15:$W$361, MATCH('O5 Details by Class &amp; Accounts'!BM$18, 'E2 Allocators'!$B$15:$W$15, 0),FALSE)*$E203), 0, VLOOKUP(VLOOKUP($A203, 'E4 TB Allocation Details'!$A$18:$L$205, MATCH("Misc ID", 'E4 TB Allocation Details'!$A$18:$L$18, 0),FALSE), 'E2 Allocators'!$B$15:$W$361, MATCH('O5 Details by Class &amp; Accounts'!BM$18, 'E2 Allocators'!$B$15:$W$15, 0),FALSE)*$E203)</f>
        <v>0</v>
      </c>
      <c r="BN203" s="1412">
        <f ca="1">IF(ISERROR(VLOOKUP(VLOOKUP($A203, 'E4 TB Allocation Details'!$A$18:$L$205, MATCH("Misc ID", 'E4 TB Allocation Details'!$A$18:$L$18, 0),FALSE), 'E2 Allocators'!$B$15:$W$361, MATCH('O5 Details by Class &amp; Accounts'!BN$18, 'E2 Allocators'!$B$15:$W$15, 0),FALSE)*$E203), 0, VLOOKUP(VLOOKUP($A203, 'E4 TB Allocation Details'!$A$18:$L$205, MATCH("Misc ID", 'E4 TB Allocation Details'!$A$18:$L$18, 0),FALSE), 'E2 Allocators'!$B$15:$W$361, MATCH('O5 Details by Class &amp; Accounts'!BN$18, 'E2 Allocators'!$B$15:$W$15, 0),FALSE)*$E203)</f>
        <v>0</v>
      </c>
      <c r="BO203" s="1412">
        <f ca="1">IF(ISERROR(VLOOKUP(VLOOKUP($A203, 'E4 TB Allocation Details'!$A$18:$L$205, MATCH("Misc ID", 'E4 TB Allocation Details'!$A$18:$L$18, 0),FALSE), 'E2 Allocators'!$B$15:$W$361, MATCH('O5 Details by Class &amp; Accounts'!BO$18, 'E2 Allocators'!$B$15:$W$15, 0),FALSE)*$E203), 0, VLOOKUP(VLOOKUP($A203, 'E4 TB Allocation Details'!$A$18:$L$205, MATCH("Misc ID", 'E4 TB Allocation Details'!$A$18:$L$18, 0),FALSE), 'E2 Allocators'!$B$15:$W$361, MATCH('O5 Details by Class &amp; Accounts'!BO$18, 'E2 Allocators'!$B$15:$W$15, 0),FALSE)*$E203)</f>
        <v>0</v>
      </c>
      <c r="BP203" s="1412">
        <f ca="1">IF(ISERROR(VLOOKUP(VLOOKUP($A203, 'E4 TB Allocation Details'!$A$18:$L$205, MATCH("Misc ID", 'E4 TB Allocation Details'!$A$18:$L$18, 0),FALSE), 'E2 Allocators'!$B$15:$W$361, MATCH('O5 Details by Class &amp; Accounts'!BP$18, 'E2 Allocators'!$B$15:$W$15, 0),FALSE)*$E203), 0, VLOOKUP(VLOOKUP($A203, 'E4 TB Allocation Details'!$A$18:$L$205, MATCH("Misc ID", 'E4 TB Allocation Details'!$A$18:$L$18, 0),FALSE), 'E2 Allocators'!$B$15:$W$361, MATCH('O5 Details by Class &amp; Accounts'!BP$18, 'E2 Allocators'!$B$15:$W$15, 0),FALSE)*$E203)</f>
        <v>0</v>
      </c>
      <c r="BQ203" s="1412">
        <f ca="1">IF(ISERROR(VLOOKUP(VLOOKUP($A203, 'E4 TB Allocation Details'!$A$18:$L$205, MATCH("Misc ID", 'E4 TB Allocation Details'!$A$18:$L$18, 0),FALSE), 'E2 Allocators'!$B$15:$W$361, MATCH('O5 Details by Class &amp; Accounts'!BQ$18, 'E2 Allocators'!$B$15:$W$15, 0),FALSE)*$E203), 0, VLOOKUP(VLOOKUP($A203, 'E4 TB Allocation Details'!$A$18:$L$205, MATCH("Misc ID", 'E4 TB Allocation Details'!$A$18:$L$18, 0),FALSE), 'E2 Allocators'!$B$15:$W$361, MATCH('O5 Details by Class &amp; Accounts'!BQ$18, 'E2 Allocators'!$B$15:$W$15, 0),FALSE)*$E203)</f>
        <v>0</v>
      </c>
      <c r="BR203" s="1412">
        <f ca="1">IF(ISERROR(VLOOKUP(VLOOKUP($A203, 'E4 TB Allocation Details'!$A$18:$L$205, MATCH("Misc ID", 'E4 TB Allocation Details'!$A$18:$L$18, 0),FALSE), 'E2 Allocators'!$B$15:$W$361, MATCH('O5 Details by Class &amp; Accounts'!BR$18, 'E2 Allocators'!$B$15:$W$15, 0),FALSE)*$E203), 0, VLOOKUP(VLOOKUP($A203, 'E4 TB Allocation Details'!$A$18:$L$205, MATCH("Misc ID", 'E4 TB Allocation Details'!$A$18:$L$18, 0),FALSE), 'E2 Allocators'!$B$15:$W$361, MATCH('O5 Details by Class &amp; Accounts'!BR$18, 'E2 Allocators'!$B$15:$W$15, 0),FALSE)*$E203)</f>
        <v>0</v>
      </c>
      <c r="BS203" s="1412">
        <f t="shared" si="41"/>
        <v>0</v>
      </c>
      <c r="BT203" s="1412">
        <f ca="1">IF(ISERROR(VLOOKUP(VLOOKUP($A203, 'E4 TB Allocation Details'!$A$18:$L$205, MATCH("A &amp; G ID", 'E4 TB Allocation Details'!$A$18:$L$18, 0),FALSE), 'E2 Allocators'!$B$15:$W$361, MATCH('O5 Details by Class &amp; Accounts'!BT$18, 'E2 Allocators'!$B$15:$W$15, 0),FALSE)*$E203), 0, VLOOKUP(VLOOKUP($A203, 'E4 TB Allocation Details'!$A$18:$L$205, MATCH("A &amp; G ID", 'E4 TB Allocation Details'!$A$18:$L$18, 0),FALSE), 'E2 Allocators'!$B$15:$W$361, MATCH('O5 Details by Class &amp; Accounts'!BT$18, 'E2 Allocators'!$B$15:$W$15, 0),FALSE)*$E203)</f>
        <v>0</v>
      </c>
      <c r="BU203" s="1412">
        <f ca="1">IF(ISERROR(VLOOKUP(VLOOKUP($A203, 'E4 TB Allocation Details'!$A$18:$L$205, MATCH("A &amp; G ID", 'E4 TB Allocation Details'!$A$18:$L$18, 0),FALSE), 'E2 Allocators'!$B$15:$W$361, MATCH('O5 Details by Class &amp; Accounts'!BU$18, 'E2 Allocators'!$B$15:$W$15, 0),FALSE)*$E203), 0, VLOOKUP(VLOOKUP($A203, 'E4 TB Allocation Details'!$A$18:$L$205, MATCH("A &amp; G ID", 'E4 TB Allocation Details'!$A$18:$L$18, 0),FALSE), 'E2 Allocators'!$B$15:$W$361, MATCH('O5 Details by Class &amp; Accounts'!BU$18, 'E2 Allocators'!$B$15:$W$15, 0),FALSE)*$E203)</f>
        <v>0</v>
      </c>
      <c r="BV203" s="1412">
        <f ca="1">IF(ISERROR(VLOOKUP(VLOOKUP($A203, 'E4 TB Allocation Details'!$A$18:$L$205, MATCH("A &amp; G ID", 'E4 TB Allocation Details'!$A$18:$L$18, 0),FALSE), 'E2 Allocators'!$B$15:$W$361, MATCH('O5 Details by Class &amp; Accounts'!BV$18, 'E2 Allocators'!$B$15:$W$15, 0),FALSE)*$E203), 0, VLOOKUP(VLOOKUP($A203, 'E4 TB Allocation Details'!$A$18:$L$205, MATCH("A &amp; G ID", 'E4 TB Allocation Details'!$A$18:$L$18, 0),FALSE), 'E2 Allocators'!$B$15:$W$361, MATCH('O5 Details by Class &amp; Accounts'!BV$18, 'E2 Allocators'!$B$15:$W$15, 0),FALSE)*$E203)</f>
        <v>0</v>
      </c>
      <c r="BW203" s="1412">
        <f ca="1">IF(ISERROR(VLOOKUP(VLOOKUP($A203, 'E4 TB Allocation Details'!$A$18:$L$205, MATCH("A &amp; G ID", 'E4 TB Allocation Details'!$A$18:$L$18, 0),FALSE), 'E2 Allocators'!$B$15:$W$361, MATCH('O5 Details by Class &amp; Accounts'!BW$18, 'E2 Allocators'!$B$15:$W$15, 0),FALSE)*$E203), 0, VLOOKUP(VLOOKUP($A203, 'E4 TB Allocation Details'!$A$18:$L$205, MATCH("A &amp; G ID", 'E4 TB Allocation Details'!$A$18:$L$18, 0),FALSE), 'E2 Allocators'!$B$15:$W$361, MATCH('O5 Details by Class &amp; Accounts'!BW$18, 'E2 Allocators'!$B$15:$W$15, 0),FALSE)*$E203)</f>
        <v>0</v>
      </c>
      <c r="BX203" s="1412">
        <f ca="1">IF(ISERROR(VLOOKUP(VLOOKUP($A203, 'E4 TB Allocation Details'!$A$18:$L$205, MATCH("A &amp; G ID", 'E4 TB Allocation Details'!$A$18:$L$18, 0),FALSE), 'E2 Allocators'!$B$15:$W$361, MATCH('O5 Details by Class &amp; Accounts'!BX$18, 'E2 Allocators'!$B$15:$W$15, 0),FALSE)*$E203), 0, VLOOKUP(VLOOKUP($A203, 'E4 TB Allocation Details'!$A$18:$L$205, MATCH("A &amp; G ID", 'E4 TB Allocation Details'!$A$18:$L$18, 0),FALSE), 'E2 Allocators'!$B$15:$W$361, MATCH('O5 Details by Class &amp; Accounts'!BX$18, 'E2 Allocators'!$B$15:$W$15, 0),FALSE)*$E203)</f>
        <v>0</v>
      </c>
      <c r="BY203" s="1412">
        <f ca="1">IF(ISERROR(VLOOKUP(VLOOKUP($A203, 'E4 TB Allocation Details'!$A$18:$L$205, MATCH("A &amp; G ID", 'E4 TB Allocation Details'!$A$18:$L$18, 0),FALSE), 'E2 Allocators'!$B$15:$W$361, MATCH('O5 Details by Class &amp; Accounts'!BY$18, 'E2 Allocators'!$B$15:$W$15, 0),FALSE)*$E203), 0, VLOOKUP(VLOOKUP($A203, 'E4 TB Allocation Details'!$A$18:$L$205, MATCH("A &amp; G ID", 'E4 TB Allocation Details'!$A$18:$L$18, 0),FALSE), 'E2 Allocators'!$B$15:$W$361, MATCH('O5 Details by Class &amp; Accounts'!BY$18, 'E2 Allocators'!$B$15:$W$15, 0),FALSE)*$E203)</f>
        <v>0</v>
      </c>
      <c r="BZ203" s="1412">
        <f ca="1">IF(ISERROR(VLOOKUP(VLOOKUP($A203, 'E4 TB Allocation Details'!$A$18:$L$205, MATCH("A &amp; G ID", 'E4 TB Allocation Details'!$A$18:$L$18, 0),FALSE), 'E2 Allocators'!$B$15:$W$361, MATCH('O5 Details by Class &amp; Accounts'!BZ$18, 'E2 Allocators'!$B$15:$W$15, 0),FALSE)*$E203), 0, VLOOKUP(VLOOKUP($A203, 'E4 TB Allocation Details'!$A$18:$L$205, MATCH("A &amp; G ID", 'E4 TB Allocation Details'!$A$18:$L$18, 0),FALSE), 'E2 Allocators'!$B$15:$W$361, MATCH('O5 Details by Class &amp; Accounts'!BZ$18, 'E2 Allocators'!$B$15:$W$15, 0),FALSE)*$E203)</f>
        <v>0</v>
      </c>
      <c r="CA203" s="1412">
        <f ca="1">IF(ISERROR(VLOOKUP(VLOOKUP($A203, 'E4 TB Allocation Details'!$A$18:$L$205, MATCH("A &amp; G ID", 'E4 TB Allocation Details'!$A$18:$L$18, 0),FALSE), 'E2 Allocators'!$B$15:$W$361, MATCH('O5 Details by Class &amp; Accounts'!CA$18, 'E2 Allocators'!$B$15:$W$15, 0),FALSE)*$E203), 0, VLOOKUP(VLOOKUP($A203, 'E4 TB Allocation Details'!$A$18:$L$205, MATCH("A &amp; G ID", 'E4 TB Allocation Details'!$A$18:$L$18, 0),FALSE), 'E2 Allocators'!$B$15:$W$361, MATCH('O5 Details by Class &amp; Accounts'!CA$18, 'E2 Allocators'!$B$15:$W$15, 0),FALSE)*$E203)</f>
        <v>0</v>
      </c>
      <c r="CB203" s="1412">
        <f ca="1">IF(ISERROR(VLOOKUP(VLOOKUP($A203, 'E4 TB Allocation Details'!$A$18:$L$205, MATCH("A &amp; G ID", 'E4 TB Allocation Details'!$A$18:$L$18, 0),FALSE), 'E2 Allocators'!$B$15:$W$361, MATCH('O5 Details by Class &amp; Accounts'!CB$18, 'E2 Allocators'!$B$15:$W$15, 0),FALSE)*$E203), 0, VLOOKUP(VLOOKUP($A203, 'E4 TB Allocation Details'!$A$18:$L$205, MATCH("A &amp; G ID", 'E4 TB Allocation Details'!$A$18:$L$18, 0),FALSE), 'E2 Allocators'!$B$15:$W$361, MATCH('O5 Details by Class &amp; Accounts'!CB$18, 'E2 Allocators'!$B$15:$W$15, 0),FALSE)*$E203)</f>
        <v>0</v>
      </c>
      <c r="CC203" s="1412">
        <f ca="1">IF(ISERROR(VLOOKUP(VLOOKUP($A203, 'E4 TB Allocation Details'!$A$18:$L$205, MATCH("A &amp; G ID", 'E4 TB Allocation Details'!$A$18:$L$18, 0),FALSE), 'E2 Allocators'!$B$15:$W$361, MATCH('O5 Details by Class &amp; Accounts'!CC$18, 'E2 Allocators'!$B$15:$W$15, 0),FALSE)*$E203), 0, VLOOKUP(VLOOKUP($A203, 'E4 TB Allocation Details'!$A$18:$L$205, MATCH("A &amp; G ID", 'E4 TB Allocation Details'!$A$18:$L$18, 0),FALSE), 'E2 Allocators'!$B$15:$W$361, MATCH('O5 Details by Class &amp; Accounts'!CC$18, 'E2 Allocators'!$B$15:$W$15, 0),FALSE)*$E203)</f>
        <v>0</v>
      </c>
      <c r="CD203" s="1412">
        <f ca="1">IF(ISERROR(VLOOKUP(VLOOKUP($A203, 'E4 TB Allocation Details'!$A$18:$L$205, MATCH("A &amp; G ID", 'E4 TB Allocation Details'!$A$18:$L$18, 0),FALSE), 'E2 Allocators'!$B$15:$W$361, MATCH('O5 Details by Class &amp; Accounts'!CD$18, 'E2 Allocators'!$B$15:$W$15, 0),FALSE)*$E203), 0, VLOOKUP(VLOOKUP($A203, 'E4 TB Allocation Details'!$A$18:$L$205, MATCH("A &amp; G ID", 'E4 TB Allocation Details'!$A$18:$L$18, 0),FALSE), 'E2 Allocators'!$B$15:$W$361, MATCH('O5 Details by Class &amp; Accounts'!CD$18, 'E2 Allocators'!$B$15:$W$15, 0),FALSE)*$E203)</f>
        <v>0</v>
      </c>
      <c r="CE203" s="1412">
        <f ca="1">IF(ISERROR(VLOOKUP(VLOOKUP($A203, 'E4 TB Allocation Details'!$A$18:$L$205, MATCH("A &amp; G ID", 'E4 TB Allocation Details'!$A$18:$L$18, 0),FALSE), 'E2 Allocators'!$B$15:$W$361, MATCH('O5 Details by Class &amp; Accounts'!CE$18, 'E2 Allocators'!$B$15:$W$15, 0),FALSE)*$E203), 0, VLOOKUP(VLOOKUP($A203, 'E4 TB Allocation Details'!$A$18:$L$205, MATCH("A &amp; G ID", 'E4 TB Allocation Details'!$A$18:$L$18, 0),FALSE), 'E2 Allocators'!$B$15:$W$361, MATCH('O5 Details by Class &amp; Accounts'!CE$18, 'E2 Allocators'!$B$15:$W$15, 0),FALSE)*$E203)</f>
        <v>0</v>
      </c>
      <c r="CF203" s="1412">
        <f ca="1">IF(ISERROR(VLOOKUP(VLOOKUP($A203, 'E4 TB Allocation Details'!$A$18:$L$205, MATCH("A &amp; G ID", 'E4 TB Allocation Details'!$A$18:$L$18, 0),FALSE), 'E2 Allocators'!$B$15:$W$361, MATCH('O5 Details by Class &amp; Accounts'!CF$18, 'E2 Allocators'!$B$15:$W$15, 0),FALSE)*$E203), 0, VLOOKUP(VLOOKUP($A203, 'E4 TB Allocation Details'!$A$18:$L$205, MATCH("A &amp; G ID", 'E4 TB Allocation Details'!$A$18:$L$18, 0),FALSE), 'E2 Allocators'!$B$15:$W$361, MATCH('O5 Details by Class &amp; Accounts'!CF$18, 'E2 Allocators'!$B$15:$W$15, 0),FALSE)*$E203)</f>
        <v>0</v>
      </c>
      <c r="CG203" s="1412">
        <f ca="1">IF(ISERROR(VLOOKUP(VLOOKUP($A203, 'E4 TB Allocation Details'!$A$18:$L$205, MATCH("A &amp; G ID", 'E4 TB Allocation Details'!$A$18:$L$18, 0),FALSE), 'E2 Allocators'!$B$15:$W$361, MATCH('O5 Details by Class &amp; Accounts'!CG$18, 'E2 Allocators'!$B$15:$W$15, 0),FALSE)*$E203), 0, VLOOKUP(VLOOKUP($A203, 'E4 TB Allocation Details'!$A$18:$L$205, MATCH("A &amp; G ID", 'E4 TB Allocation Details'!$A$18:$L$18, 0),FALSE), 'E2 Allocators'!$B$15:$W$361, MATCH('O5 Details by Class &amp; Accounts'!CG$18, 'E2 Allocators'!$B$15:$W$15, 0),FALSE)*$E203)</f>
        <v>0</v>
      </c>
      <c r="CH203" s="1412">
        <f ca="1">IF(ISERROR(VLOOKUP(VLOOKUP($A203, 'E4 TB Allocation Details'!$A$18:$L$205, MATCH("A &amp; G ID", 'E4 TB Allocation Details'!$A$18:$L$18, 0),FALSE), 'E2 Allocators'!$B$15:$W$361, MATCH('O5 Details by Class &amp; Accounts'!CH$18, 'E2 Allocators'!$B$15:$W$15, 0),FALSE)*$E203), 0, VLOOKUP(VLOOKUP($A203, 'E4 TB Allocation Details'!$A$18:$L$205, MATCH("A &amp; G ID", 'E4 TB Allocation Details'!$A$18:$L$18, 0),FALSE), 'E2 Allocators'!$B$15:$W$361, MATCH('O5 Details by Class &amp; Accounts'!CH$18, 'E2 Allocators'!$B$15:$W$15, 0),FALSE)*$E203)</f>
        <v>0</v>
      </c>
      <c r="CI203" s="1412">
        <f ca="1">IF(ISERROR(VLOOKUP(VLOOKUP($A203, 'E4 TB Allocation Details'!$A$18:$L$205, MATCH("A &amp; G ID", 'E4 TB Allocation Details'!$A$18:$L$18, 0),FALSE), 'E2 Allocators'!$B$15:$W$361, MATCH('O5 Details by Class &amp; Accounts'!CI$18, 'E2 Allocators'!$B$15:$W$15, 0),FALSE)*$E203), 0, VLOOKUP(VLOOKUP($A203, 'E4 TB Allocation Details'!$A$18:$L$205, MATCH("A &amp; G ID", 'E4 TB Allocation Details'!$A$18:$L$18, 0),FALSE), 'E2 Allocators'!$B$15:$W$361, MATCH('O5 Details by Class &amp; Accounts'!CI$18, 'E2 Allocators'!$B$15:$W$15, 0),FALSE)*$E203)</f>
        <v>0</v>
      </c>
      <c r="CJ203" s="1412">
        <f ca="1">IF(ISERROR(VLOOKUP(VLOOKUP($A203, 'E4 TB Allocation Details'!$A$18:$L$205, MATCH("A &amp; G ID", 'E4 TB Allocation Details'!$A$18:$L$18, 0),FALSE), 'E2 Allocators'!$B$15:$W$361, MATCH('O5 Details by Class &amp; Accounts'!CJ$18, 'E2 Allocators'!$B$15:$W$15, 0),FALSE)*$E203), 0, VLOOKUP(VLOOKUP($A203, 'E4 TB Allocation Details'!$A$18:$L$205, MATCH("A &amp; G ID", 'E4 TB Allocation Details'!$A$18:$L$18, 0),FALSE), 'E2 Allocators'!$B$15:$W$361, MATCH('O5 Details by Class &amp; Accounts'!CJ$18, 'E2 Allocators'!$B$15:$W$15, 0),FALSE)*$E203)</f>
        <v>0</v>
      </c>
      <c r="CK203" s="1412">
        <f ca="1">IF(ISERROR(VLOOKUP(VLOOKUP($A203, 'E4 TB Allocation Details'!$A$18:$L$205, MATCH("A &amp; G ID", 'E4 TB Allocation Details'!$A$18:$L$18, 0),FALSE), 'E2 Allocators'!$B$15:$W$361, MATCH('O5 Details by Class &amp; Accounts'!CK$18, 'E2 Allocators'!$B$15:$W$15, 0),FALSE)*$E203), 0, VLOOKUP(VLOOKUP($A203, 'E4 TB Allocation Details'!$A$18:$L$205, MATCH("A &amp; G ID", 'E4 TB Allocation Details'!$A$18:$L$18, 0),FALSE), 'E2 Allocators'!$B$15:$W$361, MATCH('O5 Details by Class &amp; Accounts'!CK$18, 'E2 Allocators'!$B$15:$W$15, 0),FALSE)*$E203)</f>
        <v>0</v>
      </c>
      <c r="CL203" s="1412">
        <f ca="1">IF(ISERROR(VLOOKUP(VLOOKUP($A203, 'E4 TB Allocation Details'!$A$18:$L$205, MATCH("A &amp; G ID", 'E4 TB Allocation Details'!$A$18:$L$18, 0),FALSE), 'E2 Allocators'!$B$15:$W$361, MATCH('O5 Details by Class &amp; Accounts'!CL$18, 'E2 Allocators'!$B$15:$W$15, 0),FALSE)*$E203), 0, VLOOKUP(VLOOKUP($A203, 'E4 TB Allocation Details'!$A$18:$L$205, MATCH("A &amp; G ID", 'E4 TB Allocation Details'!$A$18:$L$18, 0),FALSE), 'E2 Allocators'!$B$15:$W$361, MATCH('O5 Details by Class &amp; Accounts'!CL$18, 'E2 Allocators'!$B$15:$W$15, 0),FALSE)*$E203)</f>
        <v>0</v>
      </c>
      <c r="CM203" s="1412">
        <f ca="1">IF(ISERROR(VLOOKUP(VLOOKUP($A203, 'E4 TB Allocation Details'!$A$18:$L$205, MATCH("A &amp; G ID", 'E4 TB Allocation Details'!$A$18:$L$18, 0),FALSE), 'E2 Allocators'!$B$15:$W$361, MATCH('O5 Details by Class &amp; Accounts'!CM$18, 'E2 Allocators'!$B$15:$W$15, 0),FALSE)*$E203), 0, VLOOKUP(VLOOKUP($A203, 'E4 TB Allocation Details'!$A$18:$L$205, MATCH("A &amp; G ID", 'E4 TB Allocation Details'!$A$18:$L$18, 0),FALSE), 'E2 Allocators'!$B$15:$W$361, MATCH('O5 Details by Class &amp; Accounts'!CM$18, 'E2 Allocators'!$B$15:$W$15, 0),FALSE)*$E203)</f>
        <v>0</v>
      </c>
      <c r="CN203" s="1412">
        <f t="shared" si="45"/>
        <v>0</v>
      </c>
      <c r="CO203" s="1792">
        <f t="shared" si="43"/>
        <v>0</v>
      </c>
      <c r="CQ203" s="2087" t="s">
        <v>675</v>
      </c>
    </row>
    <row r="204" spans="1:95" s="81" customFormat="1" ht="12.75">
      <c r="A204" s="1170">
        <v>6215</v>
      </c>
      <c r="B204" s="452" t="s">
        <v>320</v>
      </c>
      <c r="C204" s="1789">
        <f ca="1">IF(ISERROR(VLOOKUP($A204,'I3 TB Data'!$A$23:$H$458,MATCH('O5 Details by Class &amp; Accounts'!$C$18, 'I3 TB Data'!$A$23:$H$23,0),0)), 0, VLOOKUP($A204,'I3 TB Data'!$A$23:$H$458,MATCH('O5 Details by Class &amp; Accounts'!$C$18,'I3 TB Data'!$A$23:$H$23,0),0))</f>
        <v>0</v>
      </c>
      <c r="D204" s="1790"/>
      <c r="E204" s="1789">
        <f t="shared" si="46"/>
        <v>0</v>
      </c>
      <c r="F204" s="1791">
        <f ca="1">IF(ISERROR(VLOOKUP($A204, 'E1 Categorization'!A33:E122, MATCH("Customer Component", 'E1 Categorization'!$A$33:$E$33,0), 0)), 0, IF(VLOOKUP($A204, 'E1 Categorization'!A33:E122, MATCH("Customer Component", 'E1 Categorization'!$A$33:$E$33,0), 0)=0, 'O5 Details by Class &amp; Accounts'!$E204, IF(AND(VLOOKUP($A204, 'E1 Categorization'!A33:E122, MATCH("Customer Component", 'E1 Categorization'!$A$33:$E$33,0), 0) &gt;0, VLOOKUP($A204, 'E1 Categorization'!A33:E122, MATCH("Customer Component", 'E1 Categorization'!$A$33:$E$33,0), 0)&lt;1), 'O5 Details by Class &amp; Accounts'!$E204*(1-VLOOKUP($A204, 'E1 Categorization'!A33:E122, MATCH("Customer Component", 'E1 Categorization'!$A$33:$E$33,0), 0)), 0)))</f>
        <v>0</v>
      </c>
      <c r="G204" s="1791">
        <f ca="1">IF(ISERROR(VLOOKUP($A204, 'E1 Categorization'!A33:E122, MATCH("Customer Component", 'E1 Categorization'!$A$33:$E$33,0), 0)),0, IF(VLOOKUP($A204, 'E1 Categorization'!A33:E122, MATCH("Customer Component", 'E1 Categorization'!$A$33:$E$33,0), 0)=0, 0, IF(AND(VLOOKUP($A204, 'E1 Categorization'!A33:E122, MATCH("Customer Component", 'E1 Categorization'!$A$33:$E$33,0), 0) &gt;0, VLOOKUP($A204, 'E1 Categorization'!A33:E122, MATCH("Customer Component", 'E1 Categorization'!$A$33:$E$33,0), 0)&lt;1), 'O5 Details by Class &amp; Accounts'!$E204*(VLOOKUP($A204, 'E1 Categorization'!A33:E122, MATCH("Customer Component", 'E1 Categorization'!$A$33:$E$33,0), 0)), 'O5 Details by Class &amp; Accounts'!$E204)))</f>
        <v>0</v>
      </c>
      <c r="H204" s="1412">
        <f t="shared" si="39"/>
        <v>0</v>
      </c>
      <c r="I204" s="1412">
        <f ca="1">IF(ISERROR(VLOOKUP(VLOOKUP($A204, 'E4 TB Allocation Details'!$A$18:$L$205, MATCH("Demand ID", 'E4 TB Allocation Details'!$A$18:$L$18, 0),FALSE), 'E2 Allocators'!$B$15:$W$361, MATCH('O5 Details by Class &amp; Accounts'!I$18, 'E2 Allocators'!$B$15:$W$15, 0),FALSE)*$F204), 0, VLOOKUP(VLOOKUP($A204, 'E4 TB Allocation Details'!$A$18:$L$205, MATCH("Demand ID", 'E4 TB Allocation Details'!$A$18:$L$18, 0),FALSE), 'E2 Allocators'!$B$15:$W$361, MATCH('O5 Details by Class &amp; Accounts'!I$18, 'E2 Allocators'!$B$15:$W$15, 0),FALSE)*$F204)</f>
        <v>0</v>
      </c>
      <c r="J204" s="1412">
        <f ca="1">IF(ISERROR(VLOOKUP(VLOOKUP($A204, 'E4 TB Allocation Details'!$A$18:$L$205, MATCH("Demand ID", 'E4 TB Allocation Details'!$A$18:$L$18, 0),FALSE), 'E2 Allocators'!$B$15:$W$361, MATCH('O5 Details by Class &amp; Accounts'!J$18, 'E2 Allocators'!$B$15:$W$15, 0),FALSE)*$F204), 0, VLOOKUP(VLOOKUP($A204, 'E4 TB Allocation Details'!$A$18:$L$205, MATCH("Demand ID", 'E4 TB Allocation Details'!$A$18:$L$18, 0),FALSE), 'E2 Allocators'!$B$15:$W$361, MATCH('O5 Details by Class &amp; Accounts'!J$18, 'E2 Allocators'!$B$15:$W$15, 0),FALSE)*$F204)</f>
        <v>0</v>
      </c>
      <c r="K204" s="1412">
        <f ca="1">IF(ISERROR(VLOOKUP(VLOOKUP($A204, 'E4 TB Allocation Details'!$A$18:$L$205, MATCH("Demand ID", 'E4 TB Allocation Details'!$A$18:$L$18, 0),FALSE), 'E2 Allocators'!$B$15:$W$361, MATCH('O5 Details by Class &amp; Accounts'!K$18, 'E2 Allocators'!$B$15:$W$15, 0),FALSE)*$F204), 0, VLOOKUP(VLOOKUP($A204, 'E4 TB Allocation Details'!$A$18:$L$205, MATCH("Demand ID", 'E4 TB Allocation Details'!$A$18:$L$18, 0),FALSE), 'E2 Allocators'!$B$15:$W$361, MATCH('O5 Details by Class &amp; Accounts'!K$18, 'E2 Allocators'!$B$15:$W$15, 0),FALSE)*$F204)</f>
        <v>0</v>
      </c>
      <c r="L204" s="1412">
        <f ca="1">IF(ISERROR(VLOOKUP(VLOOKUP($A204, 'E4 TB Allocation Details'!$A$18:$L$205, MATCH("Demand ID", 'E4 TB Allocation Details'!$A$18:$L$18, 0),FALSE), 'E2 Allocators'!$B$15:$W$361, MATCH('O5 Details by Class &amp; Accounts'!L$18, 'E2 Allocators'!$B$15:$W$15, 0),FALSE)*$F204), 0, VLOOKUP(VLOOKUP($A204, 'E4 TB Allocation Details'!$A$18:$L$205, MATCH("Demand ID", 'E4 TB Allocation Details'!$A$18:$L$18, 0),FALSE), 'E2 Allocators'!$B$15:$W$361, MATCH('O5 Details by Class &amp; Accounts'!L$18, 'E2 Allocators'!$B$15:$W$15, 0),FALSE)*$F204)</f>
        <v>0</v>
      </c>
      <c r="M204" s="1412">
        <f ca="1">IF(ISERROR(VLOOKUP(VLOOKUP($A204, 'E4 TB Allocation Details'!$A$18:$L$205, MATCH("Demand ID", 'E4 TB Allocation Details'!$A$18:$L$18, 0),FALSE), 'E2 Allocators'!$B$15:$W$361, MATCH('O5 Details by Class &amp; Accounts'!M$18, 'E2 Allocators'!$B$15:$W$15, 0),FALSE)*$F204), 0, VLOOKUP(VLOOKUP($A204, 'E4 TB Allocation Details'!$A$18:$L$205, MATCH("Demand ID", 'E4 TB Allocation Details'!$A$18:$L$18, 0),FALSE), 'E2 Allocators'!$B$15:$W$361, MATCH('O5 Details by Class &amp; Accounts'!M$18, 'E2 Allocators'!$B$15:$W$15, 0),FALSE)*$F204)</f>
        <v>0</v>
      </c>
      <c r="N204" s="1412">
        <f ca="1">IF(ISERROR(VLOOKUP(VLOOKUP($A204, 'E4 TB Allocation Details'!$A$18:$L$205, MATCH("Demand ID", 'E4 TB Allocation Details'!$A$18:$L$18, 0),FALSE), 'E2 Allocators'!$B$15:$W$361, MATCH('O5 Details by Class &amp; Accounts'!N$18, 'E2 Allocators'!$B$15:$W$15, 0),FALSE)*$F204), 0, VLOOKUP(VLOOKUP($A204, 'E4 TB Allocation Details'!$A$18:$L$205, MATCH("Demand ID", 'E4 TB Allocation Details'!$A$18:$L$18, 0),FALSE), 'E2 Allocators'!$B$15:$W$361, MATCH('O5 Details by Class &amp; Accounts'!N$18, 'E2 Allocators'!$B$15:$W$15, 0),FALSE)*$F204)</f>
        <v>0</v>
      </c>
      <c r="O204" s="1412">
        <f ca="1">IF(ISERROR(VLOOKUP(VLOOKUP($A204, 'E4 TB Allocation Details'!$A$18:$L$205, MATCH("Demand ID", 'E4 TB Allocation Details'!$A$18:$L$18, 0),FALSE), 'E2 Allocators'!$B$15:$W$361, MATCH('O5 Details by Class &amp; Accounts'!O$18, 'E2 Allocators'!$B$15:$W$15, 0),FALSE)*$F204), 0, VLOOKUP(VLOOKUP($A204, 'E4 TB Allocation Details'!$A$18:$L$205, MATCH("Demand ID", 'E4 TB Allocation Details'!$A$18:$L$18, 0),FALSE), 'E2 Allocators'!$B$15:$W$361, MATCH('O5 Details by Class &amp; Accounts'!O$18, 'E2 Allocators'!$B$15:$W$15, 0),FALSE)*$F204)</f>
        <v>0</v>
      </c>
      <c r="P204" s="1412">
        <f ca="1">IF(ISERROR(VLOOKUP(VLOOKUP($A204, 'E4 TB Allocation Details'!$A$18:$L$205, MATCH("Demand ID", 'E4 TB Allocation Details'!$A$18:$L$18, 0),FALSE), 'E2 Allocators'!$B$15:$W$361, MATCH('O5 Details by Class &amp; Accounts'!P$18, 'E2 Allocators'!$B$15:$W$15, 0),FALSE)*$F204), 0, VLOOKUP(VLOOKUP($A204, 'E4 TB Allocation Details'!$A$18:$L$205, MATCH("Demand ID", 'E4 TB Allocation Details'!$A$18:$L$18, 0),FALSE), 'E2 Allocators'!$B$15:$W$361, MATCH('O5 Details by Class &amp; Accounts'!P$18, 'E2 Allocators'!$B$15:$W$15, 0),FALSE)*$F204)</f>
        <v>0</v>
      </c>
      <c r="Q204" s="1412">
        <f ca="1">IF(ISERROR(VLOOKUP(VLOOKUP($A204, 'E4 TB Allocation Details'!$A$18:$L$205, MATCH("Demand ID", 'E4 TB Allocation Details'!$A$18:$L$18, 0),FALSE), 'E2 Allocators'!$B$15:$W$361, MATCH('O5 Details by Class &amp; Accounts'!Q$18, 'E2 Allocators'!$B$15:$W$15, 0),FALSE)*$F204), 0, VLOOKUP(VLOOKUP($A204, 'E4 TB Allocation Details'!$A$18:$L$205, MATCH("Demand ID", 'E4 TB Allocation Details'!$A$18:$L$18, 0),FALSE), 'E2 Allocators'!$B$15:$W$361, MATCH('O5 Details by Class &amp; Accounts'!Q$18, 'E2 Allocators'!$B$15:$W$15, 0),FALSE)*$F204)</f>
        <v>0</v>
      </c>
      <c r="R204" s="1412">
        <f ca="1">IF(ISERROR(VLOOKUP(VLOOKUP($A204, 'E4 TB Allocation Details'!$A$18:$L$205, MATCH("Demand ID", 'E4 TB Allocation Details'!$A$18:$L$18, 0),FALSE), 'E2 Allocators'!$B$15:$W$361, MATCH('O5 Details by Class &amp; Accounts'!R$18, 'E2 Allocators'!$B$15:$W$15, 0),FALSE)*$F204), 0, VLOOKUP(VLOOKUP($A204, 'E4 TB Allocation Details'!$A$18:$L$205, MATCH("Demand ID", 'E4 TB Allocation Details'!$A$18:$L$18, 0),FALSE), 'E2 Allocators'!$B$15:$W$361, MATCH('O5 Details by Class &amp; Accounts'!R$18, 'E2 Allocators'!$B$15:$W$15, 0),FALSE)*$F204)</f>
        <v>0</v>
      </c>
      <c r="S204" s="1412">
        <f ca="1">IF(ISERROR(VLOOKUP(VLOOKUP($A204, 'E4 TB Allocation Details'!$A$18:$L$205, MATCH("Demand ID", 'E4 TB Allocation Details'!$A$18:$L$18, 0),FALSE), 'E2 Allocators'!$B$15:$W$361, MATCH('O5 Details by Class &amp; Accounts'!S$18, 'E2 Allocators'!$B$15:$W$15, 0),FALSE)*$F204), 0, VLOOKUP(VLOOKUP($A204, 'E4 TB Allocation Details'!$A$18:$L$205, MATCH("Demand ID", 'E4 TB Allocation Details'!$A$18:$L$18, 0),FALSE), 'E2 Allocators'!$B$15:$W$361, MATCH('O5 Details by Class &amp; Accounts'!S$18, 'E2 Allocators'!$B$15:$W$15, 0),FALSE)*$F204)</f>
        <v>0</v>
      </c>
      <c r="T204" s="1412">
        <f ca="1">IF(ISERROR(VLOOKUP(VLOOKUP($A204, 'E4 TB Allocation Details'!$A$18:$L$205, MATCH("Demand ID", 'E4 TB Allocation Details'!$A$18:$L$18, 0),FALSE), 'E2 Allocators'!$B$15:$W$361, MATCH('O5 Details by Class &amp; Accounts'!T$18, 'E2 Allocators'!$B$15:$W$15, 0),FALSE)*$F204), 0, VLOOKUP(VLOOKUP($A204, 'E4 TB Allocation Details'!$A$18:$L$205, MATCH("Demand ID", 'E4 TB Allocation Details'!$A$18:$L$18, 0),FALSE), 'E2 Allocators'!$B$15:$W$361, MATCH('O5 Details by Class &amp; Accounts'!T$18, 'E2 Allocators'!$B$15:$W$15, 0),FALSE)*$F204)</f>
        <v>0</v>
      </c>
      <c r="U204" s="1412">
        <f ca="1">IF(ISERROR(VLOOKUP(VLOOKUP($A204, 'E4 TB Allocation Details'!$A$18:$L$205, MATCH("Demand ID", 'E4 TB Allocation Details'!$A$18:$L$18, 0),FALSE), 'E2 Allocators'!$B$15:$W$361, MATCH('O5 Details by Class &amp; Accounts'!U$18, 'E2 Allocators'!$B$15:$W$15, 0),FALSE)*$F204), 0, VLOOKUP(VLOOKUP($A204, 'E4 TB Allocation Details'!$A$18:$L$205, MATCH("Demand ID", 'E4 TB Allocation Details'!$A$18:$L$18, 0),FALSE), 'E2 Allocators'!$B$15:$W$361, MATCH('O5 Details by Class &amp; Accounts'!U$18, 'E2 Allocators'!$B$15:$W$15, 0),FALSE)*$F204)</f>
        <v>0</v>
      </c>
      <c r="V204" s="1412">
        <f ca="1">IF(ISERROR(VLOOKUP(VLOOKUP($A204, 'E4 TB Allocation Details'!$A$18:$L$205, MATCH("Demand ID", 'E4 TB Allocation Details'!$A$18:$L$18, 0),FALSE), 'E2 Allocators'!$B$15:$W$361, MATCH('O5 Details by Class &amp; Accounts'!V$18, 'E2 Allocators'!$B$15:$W$15, 0),FALSE)*$F204), 0, VLOOKUP(VLOOKUP($A204, 'E4 TB Allocation Details'!$A$18:$L$205, MATCH("Demand ID", 'E4 TB Allocation Details'!$A$18:$L$18, 0),FALSE), 'E2 Allocators'!$B$15:$W$361, MATCH('O5 Details by Class &amp; Accounts'!V$18, 'E2 Allocators'!$B$15:$W$15, 0),FALSE)*$F204)</f>
        <v>0</v>
      </c>
      <c r="W204" s="1412">
        <f ca="1">IF(ISERROR(VLOOKUP(VLOOKUP($A204, 'E4 TB Allocation Details'!$A$18:$L$205, MATCH("Demand ID", 'E4 TB Allocation Details'!$A$18:$L$18, 0),FALSE), 'E2 Allocators'!$B$15:$W$361, MATCH('O5 Details by Class &amp; Accounts'!W$18, 'E2 Allocators'!$B$15:$W$15, 0),FALSE)*$F204), 0, VLOOKUP(VLOOKUP($A204, 'E4 TB Allocation Details'!$A$18:$L$205, MATCH("Demand ID", 'E4 TB Allocation Details'!$A$18:$L$18, 0),FALSE), 'E2 Allocators'!$B$15:$W$361, MATCH('O5 Details by Class &amp; Accounts'!W$18, 'E2 Allocators'!$B$15:$W$15, 0),FALSE)*$F204)</f>
        <v>0</v>
      </c>
      <c r="X204" s="1412">
        <f ca="1">IF(ISERROR(VLOOKUP(VLOOKUP($A204, 'E4 TB Allocation Details'!$A$18:$L$205, MATCH("Demand ID", 'E4 TB Allocation Details'!$A$18:$L$18, 0),FALSE), 'E2 Allocators'!$B$15:$W$361, MATCH('O5 Details by Class &amp; Accounts'!X$18, 'E2 Allocators'!$B$15:$W$15, 0),FALSE)*$F204), 0, VLOOKUP(VLOOKUP($A204, 'E4 TB Allocation Details'!$A$18:$L$205, MATCH("Demand ID", 'E4 TB Allocation Details'!$A$18:$L$18, 0),FALSE), 'E2 Allocators'!$B$15:$W$361, MATCH('O5 Details by Class &amp; Accounts'!X$18, 'E2 Allocators'!$B$15:$W$15, 0),FALSE)*$F204)</f>
        <v>0</v>
      </c>
      <c r="Y204" s="1412">
        <f ca="1">IF(ISERROR(VLOOKUP(VLOOKUP($A204, 'E4 TB Allocation Details'!$A$18:$L$205, MATCH("Demand ID", 'E4 TB Allocation Details'!$A$18:$L$18, 0),FALSE), 'E2 Allocators'!$B$15:$W$361, MATCH('O5 Details by Class &amp; Accounts'!Y$18, 'E2 Allocators'!$B$15:$W$15, 0),FALSE)*$F204), 0, VLOOKUP(VLOOKUP($A204, 'E4 TB Allocation Details'!$A$18:$L$205, MATCH("Demand ID", 'E4 TB Allocation Details'!$A$18:$L$18, 0),FALSE), 'E2 Allocators'!$B$15:$W$361, MATCH('O5 Details by Class &amp; Accounts'!Y$18, 'E2 Allocators'!$B$15:$W$15, 0),FALSE)*$F204)</f>
        <v>0</v>
      </c>
      <c r="Z204" s="1412">
        <f ca="1">IF(ISERROR(VLOOKUP(VLOOKUP($A204, 'E4 TB Allocation Details'!$A$18:$L$205, MATCH("Demand ID", 'E4 TB Allocation Details'!$A$18:$L$18, 0),FALSE), 'E2 Allocators'!$B$15:$W$361, MATCH('O5 Details by Class &amp; Accounts'!Z$18, 'E2 Allocators'!$B$15:$W$15, 0),FALSE)*$F204), 0, VLOOKUP(VLOOKUP($A204, 'E4 TB Allocation Details'!$A$18:$L$205, MATCH("Demand ID", 'E4 TB Allocation Details'!$A$18:$L$18, 0),FALSE), 'E2 Allocators'!$B$15:$W$361, MATCH('O5 Details by Class &amp; Accounts'!Z$18, 'E2 Allocators'!$B$15:$W$15, 0),FALSE)*$F204)</f>
        <v>0</v>
      </c>
      <c r="AA204" s="1412">
        <f ca="1">IF(ISERROR(VLOOKUP(VLOOKUP($A204, 'E4 TB Allocation Details'!$A$18:$L$205, MATCH("Demand ID", 'E4 TB Allocation Details'!$A$18:$L$18, 0),FALSE), 'E2 Allocators'!$B$15:$W$361, MATCH('O5 Details by Class &amp; Accounts'!AA$18, 'E2 Allocators'!$B$15:$W$15, 0),FALSE)*$F204), 0, VLOOKUP(VLOOKUP($A204, 'E4 TB Allocation Details'!$A$18:$L$205, MATCH("Demand ID", 'E4 TB Allocation Details'!$A$18:$L$18, 0),FALSE), 'E2 Allocators'!$B$15:$W$361, MATCH('O5 Details by Class &amp; Accounts'!AA$18, 'E2 Allocators'!$B$15:$W$15, 0),FALSE)*$F204)</f>
        <v>0</v>
      </c>
      <c r="AB204" s="1412">
        <f ca="1">IF(ISERROR(VLOOKUP(VLOOKUP($A204, 'E4 TB Allocation Details'!$A$18:$L$205, MATCH("Demand ID", 'E4 TB Allocation Details'!$A$18:$L$18, 0),FALSE), 'E2 Allocators'!$B$15:$W$361, MATCH('O5 Details by Class &amp; Accounts'!AB$18, 'E2 Allocators'!$B$15:$W$15, 0),FALSE)*$F204), 0, VLOOKUP(VLOOKUP($A204, 'E4 TB Allocation Details'!$A$18:$L$205, MATCH("Demand ID", 'E4 TB Allocation Details'!$A$18:$L$18, 0),FALSE), 'E2 Allocators'!$B$15:$W$361, MATCH('O5 Details by Class &amp; Accounts'!AB$18, 'E2 Allocators'!$B$15:$W$15, 0),FALSE)*$F204)</f>
        <v>0</v>
      </c>
      <c r="AC204" s="1412">
        <f t="shared" si="40"/>
        <v>0</v>
      </c>
      <c r="AD204" s="1412">
        <f ca="1">IF(ISERROR(VLOOKUP(VLOOKUP($A204, 'E4 TB Allocation Details'!$A$18:$L$205, MATCH("Customer ID", 'E4 TB Allocation Details'!$A$18:$L$18, 0),FALSE), 'E2 Allocators'!$B$15:$W$361, MATCH('O5 Details by Class &amp; Accounts'!AD$18, 'E2 Allocators'!$B$15:$W$15, 0),FALSE)*$G204), 0, VLOOKUP(VLOOKUP($A204, 'E4 TB Allocation Details'!$A$18:$L$205, MATCH("Customer ID", 'E4 TB Allocation Details'!$A$18:$L$18, 0),FALSE), 'E2 Allocators'!$B$15:$W$361, MATCH('O5 Details by Class &amp; Accounts'!AD$18, 'E2 Allocators'!$B$15:$W$15, 0),FALSE)*$G204)</f>
        <v>0</v>
      </c>
      <c r="AE204" s="1412">
        <f ca="1">IF(ISERROR(VLOOKUP(VLOOKUP($A204, 'E4 TB Allocation Details'!$A$18:$L$205, MATCH("Customer ID", 'E4 TB Allocation Details'!$A$18:$L$18, 0),FALSE), 'E2 Allocators'!$B$15:$W$361, MATCH('O5 Details by Class &amp; Accounts'!AE$18, 'E2 Allocators'!$B$15:$W$15, 0),FALSE)*$G204), 0, VLOOKUP(VLOOKUP($A204, 'E4 TB Allocation Details'!$A$18:$L$205, MATCH("Customer ID", 'E4 TB Allocation Details'!$A$18:$L$18, 0),FALSE), 'E2 Allocators'!$B$15:$W$361, MATCH('O5 Details by Class &amp; Accounts'!AE$18, 'E2 Allocators'!$B$15:$W$15, 0),FALSE)*$G204)</f>
        <v>0</v>
      </c>
      <c r="AF204" s="1412">
        <f ca="1">IF(ISERROR(VLOOKUP(VLOOKUP($A204, 'E4 TB Allocation Details'!$A$18:$L$205, MATCH("Customer ID", 'E4 TB Allocation Details'!$A$18:$L$18, 0),FALSE), 'E2 Allocators'!$B$15:$W$361, MATCH('O5 Details by Class &amp; Accounts'!AF$18, 'E2 Allocators'!$B$15:$W$15, 0),FALSE)*$G204), 0, VLOOKUP(VLOOKUP($A204, 'E4 TB Allocation Details'!$A$18:$L$205, MATCH("Customer ID", 'E4 TB Allocation Details'!$A$18:$L$18, 0),FALSE), 'E2 Allocators'!$B$15:$W$361, MATCH('O5 Details by Class &amp; Accounts'!AF$18, 'E2 Allocators'!$B$15:$W$15, 0),FALSE)*$G204)</f>
        <v>0</v>
      </c>
      <c r="AG204" s="1412">
        <f ca="1">IF(ISERROR(VLOOKUP(VLOOKUP($A204, 'E4 TB Allocation Details'!$A$18:$L$205, MATCH("Customer ID", 'E4 TB Allocation Details'!$A$18:$L$18, 0),FALSE), 'E2 Allocators'!$B$15:$W$361, MATCH('O5 Details by Class &amp; Accounts'!AG$18, 'E2 Allocators'!$B$15:$W$15, 0),FALSE)*$G204), 0, VLOOKUP(VLOOKUP($A204, 'E4 TB Allocation Details'!$A$18:$L$205, MATCH("Customer ID", 'E4 TB Allocation Details'!$A$18:$L$18, 0),FALSE), 'E2 Allocators'!$B$15:$W$361, MATCH('O5 Details by Class &amp; Accounts'!AG$18, 'E2 Allocators'!$B$15:$W$15, 0),FALSE)*$G204)</f>
        <v>0</v>
      </c>
      <c r="AH204" s="1412">
        <f ca="1">IF(ISERROR(VLOOKUP(VLOOKUP($A204, 'E4 TB Allocation Details'!$A$18:$L$205, MATCH("Customer ID", 'E4 TB Allocation Details'!$A$18:$L$18, 0),FALSE), 'E2 Allocators'!$B$15:$W$361, MATCH('O5 Details by Class &amp; Accounts'!AH$18, 'E2 Allocators'!$B$15:$W$15, 0),FALSE)*$G204), 0, VLOOKUP(VLOOKUP($A204, 'E4 TB Allocation Details'!$A$18:$L$205, MATCH("Customer ID", 'E4 TB Allocation Details'!$A$18:$L$18, 0),FALSE), 'E2 Allocators'!$B$15:$W$361, MATCH('O5 Details by Class &amp; Accounts'!AH$18, 'E2 Allocators'!$B$15:$W$15, 0),FALSE)*$G204)</f>
        <v>0</v>
      </c>
      <c r="AI204" s="1412">
        <f ca="1">IF(ISERROR(VLOOKUP(VLOOKUP($A204, 'E4 TB Allocation Details'!$A$18:$L$205, MATCH("Customer ID", 'E4 TB Allocation Details'!$A$18:$L$18, 0),FALSE), 'E2 Allocators'!$B$15:$W$361, MATCH('O5 Details by Class &amp; Accounts'!AI$18, 'E2 Allocators'!$B$15:$W$15, 0),FALSE)*$G204), 0, VLOOKUP(VLOOKUP($A204, 'E4 TB Allocation Details'!$A$18:$L$205, MATCH("Customer ID", 'E4 TB Allocation Details'!$A$18:$L$18, 0),FALSE), 'E2 Allocators'!$B$15:$W$361, MATCH('O5 Details by Class &amp; Accounts'!AI$18, 'E2 Allocators'!$B$15:$W$15, 0),FALSE)*$G204)</f>
        <v>0</v>
      </c>
      <c r="AJ204" s="1412">
        <f ca="1">IF(ISERROR(VLOOKUP(VLOOKUP($A204, 'E4 TB Allocation Details'!$A$18:$L$205, MATCH("Customer ID", 'E4 TB Allocation Details'!$A$18:$L$18, 0),FALSE), 'E2 Allocators'!$B$15:$W$361, MATCH('O5 Details by Class &amp; Accounts'!AJ$18, 'E2 Allocators'!$B$15:$W$15, 0),FALSE)*$G204), 0, VLOOKUP(VLOOKUP($A204, 'E4 TB Allocation Details'!$A$18:$L$205, MATCH("Customer ID", 'E4 TB Allocation Details'!$A$18:$L$18, 0),FALSE), 'E2 Allocators'!$B$15:$W$361, MATCH('O5 Details by Class &amp; Accounts'!AJ$18, 'E2 Allocators'!$B$15:$W$15, 0),FALSE)*$G204)</f>
        <v>0</v>
      </c>
      <c r="AK204" s="1412">
        <f ca="1">IF(ISERROR(VLOOKUP(VLOOKUP($A204, 'E4 TB Allocation Details'!$A$18:$L$205, MATCH("Customer ID", 'E4 TB Allocation Details'!$A$18:$L$18, 0),FALSE), 'E2 Allocators'!$B$15:$W$361, MATCH('O5 Details by Class &amp; Accounts'!AK$18, 'E2 Allocators'!$B$15:$W$15, 0),FALSE)*$G204), 0, VLOOKUP(VLOOKUP($A204, 'E4 TB Allocation Details'!$A$18:$L$205, MATCH("Customer ID", 'E4 TB Allocation Details'!$A$18:$L$18, 0),FALSE), 'E2 Allocators'!$B$15:$W$361, MATCH('O5 Details by Class &amp; Accounts'!AK$18, 'E2 Allocators'!$B$15:$W$15, 0),FALSE)*$G204)</f>
        <v>0</v>
      </c>
      <c r="AL204" s="1412">
        <f ca="1">IF(ISERROR(VLOOKUP(VLOOKUP($A204, 'E4 TB Allocation Details'!$A$18:$L$205, MATCH("Customer ID", 'E4 TB Allocation Details'!$A$18:$L$18, 0),FALSE), 'E2 Allocators'!$B$15:$W$361, MATCH('O5 Details by Class &amp; Accounts'!AL$18, 'E2 Allocators'!$B$15:$W$15, 0),FALSE)*$G204), 0, VLOOKUP(VLOOKUP($A204, 'E4 TB Allocation Details'!$A$18:$L$205, MATCH("Customer ID", 'E4 TB Allocation Details'!$A$18:$L$18, 0),FALSE), 'E2 Allocators'!$B$15:$W$361, MATCH('O5 Details by Class &amp; Accounts'!AL$18, 'E2 Allocators'!$B$15:$W$15, 0),FALSE)*$G204)</f>
        <v>0</v>
      </c>
      <c r="AM204" s="1412">
        <f ca="1">IF(ISERROR(VLOOKUP(VLOOKUP($A204, 'E4 TB Allocation Details'!$A$18:$L$205, MATCH("Customer ID", 'E4 TB Allocation Details'!$A$18:$L$18, 0),FALSE), 'E2 Allocators'!$B$15:$W$361, MATCH('O5 Details by Class &amp; Accounts'!AM$18, 'E2 Allocators'!$B$15:$W$15, 0),FALSE)*$G204), 0, VLOOKUP(VLOOKUP($A204, 'E4 TB Allocation Details'!$A$18:$L$205, MATCH("Customer ID", 'E4 TB Allocation Details'!$A$18:$L$18, 0),FALSE), 'E2 Allocators'!$B$15:$W$361, MATCH('O5 Details by Class &amp; Accounts'!AM$18, 'E2 Allocators'!$B$15:$W$15, 0),FALSE)*$G204)</f>
        <v>0</v>
      </c>
      <c r="AN204" s="1412">
        <f ca="1">IF(ISERROR(VLOOKUP(VLOOKUP($A204, 'E4 TB Allocation Details'!$A$18:$L$205, MATCH("Customer ID", 'E4 TB Allocation Details'!$A$18:$L$18, 0),FALSE), 'E2 Allocators'!$B$15:$W$361, MATCH('O5 Details by Class &amp; Accounts'!AN$18, 'E2 Allocators'!$B$15:$W$15, 0),FALSE)*$G204), 0, VLOOKUP(VLOOKUP($A204, 'E4 TB Allocation Details'!$A$18:$L$205, MATCH("Customer ID", 'E4 TB Allocation Details'!$A$18:$L$18, 0),FALSE), 'E2 Allocators'!$B$15:$W$361, MATCH('O5 Details by Class &amp; Accounts'!AN$18, 'E2 Allocators'!$B$15:$W$15, 0),FALSE)*$G204)</f>
        <v>0</v>
      </c>
      <c r="AO204" s="1412">
        <f ca="1">IF(ISERROR(VLOOKUP(VLOOKUP($A204, 'E4 TB Allocation Details'!$A$18:$L$205, MATCH("Customer ID", 'E4 TB Allocation Details'!$A$18:$L$18, 0),FALSE), 'E2 Allocators'!$B$15:$W$361, MATCH('O5 Details by Class &amp; Accounts'!AO$18, 'E2 Allocators'!$B$15:$W$15, 0),FALSE)*$G204), 0, VLOOKUP(VLOOKUP($A204, 'E4 TB Allocation Details'!$A$18:$L$205, MATCH("Customer ID", 'E4 TB Allocation Details'!$A$18:$L$18, 0),FALSE), 'E2 Allocators'!$B$15:$W$361, MATCH('O5 Details by Class &amp; Accounts'!AO$18, 'E2 Allocators'!$B$15:$W$15, 0),FALSE)*$G204)</f>
        <v>0</v>
      </c>
      <c r="AP204" s="1412">
        <f ca="1">IF(ISERROR(VLOOKUP(VLOOKUP($A204, 'E4 TB Allocation Details'!$A$18:$L$205, MATCH("Customer ID", 'E4 TB Allocation Details'!$A$18:$L$18, 0),FALSE), 'E2 Allocators'!$B$15:$W$361, MATCH('O5 Details by Class &amp; Accounts'!AP$18, 'E2 Allocators'!$B$15:$W$15, 0),FALSE)*$G204), 0, VLOOKUP(VLOOKUP($A204, 'E4 TB Allocation Details'!$A$18:$L$205, MATCH("Customer ID", 'E4 TB Allocation Details'!$A$18:$L$18, 0),FALSE), 'E2 Allocators'!$B$15:$W$361, MATCH('O5 Details by Class &amp; Accounts'!AP$18, 'E2 Allocators'!$B$15:$W$15, 0),FALSE)*$G204)</f>
        <v>0</v>
      </c>
      <c r="AQ204" s="1412">
        <f ca="1">IF(ISERROR(VLOOKUP(VLOOKUP($A204, 'E4 TB Allocation Details'!$A$18:$L$205, MATCH("Customer ID", 'E4 TB Allocation Details'!$A$18:$L$18, 0),FALSE), 'E2 Allocators'!$B$15:$W$361, MATCH('O5 Details by Class &amp; Accounts'!AQ$18, 'E2 Allocators'!$B$15:$W$15, 0),FALSE)*$G204), 0, VLOOKUP(VLOOKUP($A204, 'E4 TB Allocation Details'!$A$18:$L$205, MATCH("Customer ID", 'E4 TB Allocation Details'!$A$18:$L$18, 0),FALSE), 'E2 Allocators'!$B$15:$W$361, MATCH('O5 Details by Class &amp; Accounts'!AQ$18, 'E2 Allocators'!$B$15:$W$15, 0),FALSE)*$G204)</f>
        <v>0</v>
      </c>
      <c r="AR204" s="1412">
        <f ca="1">IF(ISERROR(VLOOKUP(VLOOKUP($A204, 'E4 TB Allocation Details'!$A$18:$L$205, MATCH("Customer ID", 'E4 TB Allocation Details'!$A$18:$L$18, 0),FALSE), 'E2 Allocators'!$B$15:$W$361, MATCH('O5 Details by Class &amp; Accounts'!AR$18, 'E2 Allocators'!$B$15:$W$15, 0),FALSE)*$G204), 0, VLOOKUP(VLOOKUP($A204, 'E4 TB Allocation Details'!$A$18:$L$205, MATCH("Customer ID", 'E4 TB Allocation Details'!$A$18:$L$18, 0),FALSE), 'E2 Allocators'!$B$15:$W$361, MATCH('O5 Details by Class &amp; Accounts'!AR$18, 'E2 Allocators'!$B$15:$W$15, 0),FALSE)*$G204)</f>
        <v>0</v>
      </c>
      <c r="AS204" s="1412">
        <f ca="1">IF(ISERROR(VLOOKUP(VLOOKUP($A204, 'E4 TB Allocation Details'!$A$18:$L$205, MATCH("Customer ID", 'E4 TB Allocation Details'!$A$18:$L$18, 0),FALSE), 'E2 Allocators'!$B$15:$W$361, MATCH('O5 Details by Class &amp; Accounts'!AS$18, 'E2 Allocators'!$B$15:$W$15, 0),FALSE)*$G204), 0, VLOOKUP(VLOOKUP($A204, 'E4 TB Allocation Details'!$A$18:$L$205, MATCH("Customer ID", 'E4 TB Allocation Details'!$A$18:$L$18, 0),FALSE), 'E2 Allocators'!$B$15:$W$361, MATCH('O5 Details by Class &amp; Accounts'!AS$18, 'E2 Allocators'!$B$15:$W$15, 0),FALSE)*$G204)</f>
        <v>0</v>
      </c>
      <c r="AT204" s="1412">
        <f ca="1">IF(ISERROR(VLOOKUP(VLOOKUP($A204, 'E4 TB Allocation Details'!$A$18:$L$205, MATCH("Customer ID", 'E4 TB Allocation Details'!$A$18:$L$18, 0),FALSE), 'E2 Allocators'!$B$15:$W$361, MATCH('O5 Details by Class &amp; Accounts'!AT$18, 'E2 Allocators'!$B$15:$W$15, 0),FALSE)*$G204), 0, VLOOKUP(VLOOKUP($A204, 'E4 TB Allocation Details'!$A$18:$L$205, MATCH("Customer ID", 'E4 TB Allocation Details'!$A$18:$L$18, 0),FALSE), 'E2 Allocators'!$B$15:$W$361, MATCH('O5 Details by Class &amp; Accounts'!AT$18, 'E2 Allocators'!$B$15:$W$15, 0),FALSE)*$G204)</f>
        <v>0</v>
      </c>
      <c r="AU204" s="1412">
        <f ca="1">IF(ISERROR(VLOOKUP(VLOOKUP($A204, 'E4 TB Allocation Details'!$A$18:$L$205, MATCH("Customer ID", 'E4 TB Allocation Details'!$A$18:$L$18, 0),FALSE), 'E2 Allocators'!$B$15:$W$361, MATCH('O5 Details by Class &amp; Accounts'!AU$18, 'E2 Allocators'!$B$15:$W$15, 0),FALSE)*$G204), 0, VLOOKUP(VLOOKUP($A204, 'E4 TB Allocation Details'!$A$18:$L$205, MATCH("Customer ID", 'E4 TB Allocation Details'!$A$18:$L$18, 0),FALSE), 'E2 Allocators'!$B$15:$W$361, MATCH('O5 Details by Class &amp; Accounts'!AU$18, 'E2 Allocators'!$B$15:$W$15, 0),FALSE)*$G204)</f>
        <v>0</v>
      </c>
      <c r="AV204" s="1412">
        <f ca="1">IF(ISERROR(VLOOKUP(VLOOKUP($A204, 'E4 TB Allocation Details'!$A$18:$L$205, MATCH("Customer ID", 'E4 TB Allocation Details'!$A$18:$L$18, 0),FALSE), 'E2 Allocators'!$B$15:$W$361, MATCH('O5 Details by Class &amp; Accounts'!AV$18, 'E2 Allocators'!$B$15:$W$15, 0),FALSE)*$G204), 0, VLOOKUP(VLOOKUP($A204, 'E4 TB Allocation Details'!$A$18:$L$205, MATCH("Customer ID", 'E4 TB Allocation Details'!$A$18:$L$18, 0),FALSE), 'E2 Allocators'!$B$15:$W$361, MATCH('O5 Details by Class &amp; Accounts'!AV$18, 'E2 Allocators'!$B$15:$W$15, 0),FALSE)*$G204)</f>
        <v>0</v>
      </c>
      <c r="AW204" s="1412">
        <f ca="1">IF(ISERROR(VLOOKUP(VLOOKUP($A204, 'E4 TB Allocation Details'!$A$18:$L$205, MATCH("Customer ID", 'E4 TB Allocation Details'!$A$18:$L$18, 0),FALSE), 'E2 Allocators'!$B$15:$W$361, MATCH('O5 Details by Class &amp; Accounts'!AW$18, 'E2 Allocators'!$B$15:$W$15, 0),FALSE)*$G204), 0, VLOOKUP(VLOOKUP($A204, 'E4 TB Allocation Details'!$A$18:$L$205, MATCH("Customer ID", 'E4 TB Allocation Details'!$A$18:$L$18, 0),FALSE), 'E2 Allocators'!$B$15:$W$361, MATCH('O5 Details by Class &amp; Accounts'!AW$18, 'E2 Allocators'!$B$15:$W$15, 0),FALSE)*$G204)</f>
        <v>0</v>
      </c>
      <c r="AX204" s="1412">
        <f t="shared" si="44"/>
        <v>0</v>
      </c>
      <c r="AY204" s="1412">
        <f ca="1">IF(ISERROR(VLOOKUP(VLOOKUP($A204, 'E4 TB Allocation Details'!$A$18:$L$205, MATCH("Misc ID", 'E4 TB Allocation Details'!$A$18:$L$18, 0),FALSE), 'E2 Allocators'!$B$15:$W$361, MATCH('O5 Details by Class &amp; Accounts'!AY$18, 'E2 Allocators'!$B$15:$W$15, 0),FALSE)*$E204), 0, VLOOKUP(VLOOKUP($A204, 'E4 TB Allocation Details'!$A$18:$L$205, MATCH("Misc ID", 'E4 TB Allocation Details'!$A$18:$L$18, 0),FALSE), 'E2 Allocators'!$B$15:$W$361, MATCH('O5 Details by Class &amp; Accounts'!AY$18, 'E2 Allocators'!$B$15:$W$15, 0),FALSE)*$E204)</f>
        <v>0</v>
      </c>
      <c r="AZ204" s="1412">
        <f ca="1">IF(ISERROR(VLOOKUP(VLOOKUP($A204, 'E4 TB Allocation Details'!$A$18:$L$205, MATCH("Misc ID", 'E4 TB Allocation Details'!$A$18:$L$18, 0),FALSE), 'E2 Allocators'!$B$15:$W$361, MATCH('O5 Details by Class &amp; Accounts'!AZ$18, 'E2 Allocators'!$B$15:$W$15, 0),FALSE)*$E204), 0, VLOOKUP(VLOOKUP($A204, 'E4 TB Allocation Details'!$A$18:$L$205, MATCH("Misc ID", 'E4 TB Allocation Details'!$A$18:$L$18, 0),FALSE), 'E2 Allocators'!$B$15:$W$361, MATCH('O5 Details by Class &amp; Accounts'!AZ$18, 'E2 Allocators'!$B$15:$W$15, 0),FALSE)*$E204)</f>
        <v>0</v>
      </c>
      <c r="BA204" s="1412">
        <f ca="1">IF(ISERROR(VLOOKUP(VLOOKUP($A204, 'E4 TB Allocation Details'!$A$18:$L$205, MATCH("Misc ID", 'E4 TB Allocation Details'!$A$18:$L$18, 0),FALSE), 'E2 Allocators'!$B$15:$W$361, MATCH('O5 Details by Class &amp; Accounts'!BA$18, 'E2 Allocators'!$B$15:$W$15, 0),FALSE)*$E204), 0, VLOOKUP(VLOOKUP($A204, 'E4 TB Allocation Details'!$A$18:$L$205, MATCH("Misc ID", 'E4 TB Allocation Details'!$A$18:$L$18, 0),FALSE), 'E2 Allocators'!$B$15:$W$361, MATCH('O5 Details by Class &amp; Accounts'!BA$18, 'E2 Allocators'!$B$15:$W$15, 0),FALSE)*$E204)</f>
        <v>0</v>
      </c>
      <c r="BB204" s="1412">
        <f ca="1">IF(ISERROR(VLOOKUP(VLOOKUP($A204, 'E4 TB Allocation Details'!$A$18:$L$205, MATCH("Misc ID", 'E4 TB Allocation Details'!$A$18:$L$18, 0),FALSE), 'E2 Allocators'!$B$15:$W$361, MATCH('O5 Details by Class &amp; Accounts'!BB$18, 'E2 Allocators'!$B$15:$W$15, 0),FALSE)*$E204), 0, VLOOKUP(VLOOKUP($A204, 'E4 TB Allocation Details'!$A$18:$L$205, MATCH("Misc ID", 'E4 TB Allocation Details'!$A$18:$L$18, 0),FALSE), 'E2 Allocators'!$B$15:$W$361, MATCH('O5 Details by Class &amp; Accounts'!BB$18, 'E2 Allocators'!$B$15:$W$15, 0),FALSE)*$E204)</f>
        <v>0</v>
      </c>
      <c r="BC204" s="1412">
        <f ca="1">IF(ISERROR(VLOOKUP(VLOOKUP($A204, 'E4 TB Allocation Details'!$A$18:$L$205, MATCH("Misc ID", 'E4 TB Allocation Details'!$A$18:$L$18, 0),FALSE), 'E2 Allocators'!$B$15:$W$361, MATCH('O5 Details by Class &amp; Accounts'!BC$18, 'E2 Allocators'!$B$15:$W$15, 0),FALSE)*$E204), 0, VLOOKUP(VLOOKUP($A204, 'E4 TB Allocation Details'!$A$18:$L$205, MATCH("Misc ID", 'E4 TB Allocation Details'!$A$18:$L$18, 0),FALSE), 'E2 Allocators'!$B$15:$W$361, MATCH('O5 Details by Class &amp; Accounts'!BC$18, 'E2 Allocators'!$B$15:$W$15, 0),FALSE)*$E204)</f>
        <v>0</v>
      </c>
      <c r="BD204" s="1412">
        <f ca="1">IF(ISERROR(VLOOKUP(VLOOKUP($A204, 'E4 TB Allocation Details'!$A$18:$L$205, MATCH("Misc ID", 'E4 TB Allocation Details'!$A$18:$L$18, 0),FALSE), 'E2 Allocators'!$B$15:$W$361, MATCH('O5 Details by Class &amp; Accounts'!BD$18, 'E2 Allocators'!$B$15:$W$15, 0),FALSE)*$E204), 0, VLOOKUP(VLOOKUP($A204, 'E4 TB Allocation Details'!$A$18:$L$205, MATCH("Misc ID", 'E4 TB Allocation Details'!$A$18:$L$18, 0),FALSE), 'E2 Allocators'!$B$15:$W$361, MATCH('O5 Details by Class &amp; Accounts'!BD$18, 'E2 Allocators'!$B$15:$W$15, 0),FALSE)*$E204)</f>
        <v>0</v>
      </c>
      <c r="BE204" s="1412">
        <f ca="1">IF(ISERROR(VLOOKUP(VLOOKUP($A204, 'E4 TB Allocation Details'!$A$18:$L$205, MATCH("Misc ID", 'E4 TB Allocation Details'!$A$18:$L$18, 0),FALSE), 'E2 Allocators'!$B$15:$W$361, MATCH('O5 Details by Class &amp; Accounts'!BE$18, 'E2 Allocators'!$B$15:$W$15, 0),FALSE)*$E204), 0, VLOOKUP(VLOOKUP($A204, 'E4 TB Allocation Details'!$A$18:$L$205, MATCH("Misc ID", 'E4 TB Allocation Details'!$A$18:$L$18, 0),FALSE), 'E2 Allocators'!$B$15:$W$361, MATCH('O5 Details by Class &amp; Accounts'!BE$18, 'E2 Allocators'!$B$15:$W$15, 0),FALSE)*$E204)</f>
        <v>0</v>
      </c>
      <c r="BF204" s="1412">
        <f ca="1">IF(ISERROR(VLOOKUP(VLOOKUP($A204, 'E4 TB Allocation Details'!$A$18:$L$205, MATCH("Misc ID", 'E4 TB Allocation Details'!$A$18:$L$18, 0),FALSE), 'E2 Allocators'!$B$15:$W$361, MATCH('O5 Details by Class &amp; Accounts'!BF$18, 'E2 Allocators'!$B$15:$W$15, 0),FALSE)*$E204), 0, VLOOKUP(VLOOKUP($A204, 'E4 TB Allocation Details'!$A$18:$L$205, MATCH("Misc ID", 'E4 TB Allocation Details'!$A$18:$L$18, 0),FALSE), 'E2 Allocators'!$B$15:$W$361, MATCH('O5 Details by Class &amp; Accounts'!BF$18, 'E2 Allocators'!$B$15:$W$15, 0),FALSE)*$E204)</f>
        <v>0</v>
      </c>
      <c r="BG204" s="1412">
        <f ca="1">IF(ISERROR(VLOOKUP(VLOOKUP($A204, 'E4 TB Allocation Details'!$A$18:$L$205, MATCH("Misc ID", 'E4 TB Allocation Details'!$A$18:$L$18, 0),FALSE), 'E2 Allocators'!$B$15:$W$361, MATCH('O5 Details by Class &amp; Accounts'!BG$18, 'E2 Allocators'!$B$15:$W$15, 0),FALSE)*$E204), 0, VLOOKUP(VLOOKUP($A204, 'E4 TB Allocation Details'!$A$18:$L$205, MATCH("Misc ID", 'E4 TB Allocation Details'!$A$18:$L$18, 0),FALSE), 'E2 Allocators'!$B$15:$W$361, MATCH('O5 Details by Class &amp; Accounts'!BG$18, 'E2 Allocators'!$B$15:$W$15, 0),FALSE)*$E204)</f>
        <v>0</v>
      </c>
      <c r="BH204" s="1412">
        <f ca="1">IF(ISERROR(VLOOKUP(VLOOKUP($A204, 'E4 TB Allocation Details'!$A$18:$L$205, MATCH("Misc ID", 'E4 TB Allocation Details'!$A$18:$L$18, 0),FALSE), 'E2 Allocators'!$B$15:$W$361, MATCH('O5 Details by Class &amp; Accounts'!BH$18, 'E2 Allocators'!$B$15:$W$15, 0),FALSE)*$E204), 0, VLOOKUP(VLOOKUP($A204, 'E4 TB Allocation Details'!$A$18:$L$205, MATCH("Misc ID", 'E4 TB Allocation Details'!$A$18:$L$18, 0),FALSE), 'E2 Allocators'!$B$15:$W$361, MATCH('O5 Details by Class &amp; Accounts'!BH$18, 'E2 Allocators'!$B$15:$W$15, 0),FALSE)*$E204)</f>
        <v>0</v>
      </c>
      <c r="BI204" s="1412">
        <f ca="1">IF(ISERROR(VLOOKUP(VLOOKUP($A204, 'E4 TB Allocation Details'!$A$18:$L$205, MATCH("Misc ID", 'E4 TB Allocation Details'!$A$18:$L$18, 0),FALSE), 'E2 Allocators'!$B$15:$W$361, MATCH('O5 Details by Class &amp; Accounts'!BI$18, 'E2 Allocators'!$B$15:$W$15, 0),FALSE)*$E204), 0, VLOOKUP(VLOOKUP($A204, 'E4 TB Allocation Details'!$A$18:$L$205, MATCH("Misc ID", 'E4 TB Allocation Details'!$A$18:$L$18, 0),FALSE), 'E2 Allocators'!$B$15:$W$361, MATCH('O5 Details by Class &amp; Accounts'!BI$18, 'E2 Allocators'!$B$15:$W$15, 0),FALSE)*$E204)</f>
        <v>0</v>
      </c>
      <c r="BJ204" s="1412">
        <f ca="1">IF(ISERROR(VLOOKUP(VLOOKUP($A204, 'E4 TB Allocation Details'!$A$18:$L$205, MATCH("Misc ID", 'E4 TB Allocation Details'!$A$18:$L$18, 0),FALSE), 'E2 Allocators'!$B$15:$W$361, MATCH('O5 Details by Class &amp; Accounts'!BJ$18, 'E2 Allocators'!$B$15:$W$15, 0),FALSE)*$E204), 0, VLOOKUP(VLOOKUP($A204, 'E4 TB Allocation Details'!$A$18:$L$205, MATCH("Misc ID", 'E4 TB Allocation Details'!$A$18:$L$18, 0),FALSE), 'E2 Allocators'!$B$15:$W$361, MATCH('O5 Details by Class &amp; Accounts'!BJ$18, 'E2 Allocators'!$B$15:$W$15, 0),FALSE)*$E204)</f>
        <v>0</v>
      </c>
      <c r="BK204" s="1412">
        <f ca="1">IF(ISERROR(VLOOKUP(VLOOKUP($A204, 'E4 TB Allocation Details'!$A$18:$L$205, MATCH("Misc ID", 'E4 TB Allocation Details'!$A$18:$L$18, 0),FALSE), 'E2 Allocators'!$B$15:$W$361, MATCH('O5 Details by Class &amp; Accounts'!BK$18, 'E2 Allocators'!$B$15:$W$15, 0),FALSE)*$E204), 0, VLOOKUP(VLOOKUP($A204, 'E4 TB Allocation Details'!$A$18:$L$205, MATCH("Misc ID", 'E4 TB Allocation Details'!$A$18:$L$18, 0),FALSE), 'E2 Allocators'!$B$15:$W$361, MATCH('O5 Details by Class &amp; Accounts'!BK$18, 'E2 Allocators'!$B$15:$W$15, 0),FALSE)*$E204)</f>
        <v>0</v>
      </c>
      <c r="BL204" s="1412">
        <f ca="1">IF(ISERROR(VLOOKUP(VLOOKUP($A204, 'E4 TB Allocation Details'!$A$18:$L$205, MATCH("Misc ID", 'E4 TB Allocation Details'!$A$18:$L$18, 0),FALSE), 'E2 Allocators'!$B$15:$W$361, MATCH('O5 Details by Class &amp; Accounts'!BL$18, 'E2 Allocators'!$B$15:$W$15, 0),FALSE)*$E204), 0, VLOOKUP(VLOOKUP($A204, 'E4 TB Allocation Details'!$A$18:$L$205, MATCH("Misc ID", 'E4 TB Allocation Details'!$A$18:$L$18, 0),FALSE), 'E2 Allocators'!$B$15:$W$361, MATCH('O5 Details by Class &amp; Accounts'!BL$18, 'E2 Allocators'!$B$15:$W$15, 0),FALSE)*$E204)</f>
        <v>0</v>
      </c>
      <c r="BM204" s="1412">
        <f ca="1">IF(ISERROR(VLOOKUP(VLOOKUP($A204, 'E4 TB Allocation Details'!$A$18:$L$205, MATCH("Misc ID", 'E4 TB Allocation Details'!$A$18:$L$18, 0),FALSE), 'E2 Allocators'!$B$15:$W$361, MATCH('O5 Details by Class &amp; Accounts'!BM$18, 'E2 Allocators'!$B$15:$W$15, 0),FALSE)*$E204), 0, VLOOKUP(VLOOKUP($A204, 'E4 TB Allocation Details'!$A$18:$L$205, MATCH("Misc ID", 'E4 TB Allocation Details'!$A$18:$L$18, 0),FALSE), 'E2 Allocators'!$B$15:$W$361, MATCH('O5 Details by Class &amp; Accounts'!BM$18, 'E2 Allocators'!$B$15:$W$15, 0),FALSE)*$E204)</f>
        <v>0</v>
      </c>
      <c r="BN204" s="1412">
        <f ca="1">IF(ISERROR(VLOOKUP(VLOOKUP($A204, 'E4 TB Allocation Details'!$A$18:$L$205, MATCH("Misc ID", 'E4 TB Allocation Details'!$A$18:$L$18, 0),FALSE), 'E2 Allocators'!$B$15:$W$361, MATCH('O5 Details by Class &amp; Accounts'!BN$18, 'E2 Allocators'!$B$15:$W$15, 0),FALSE)*$E204), 0, VLOOKUP(VLOOKUP($A204, 'E4 TB Allocation Details'!$A$18:$L$205, MATCH("Misc ID", 'E4 TB Allocation Details'!$A$18:$L$18, 0),FALSE), 'E2 Allocators'!$B$15:$W$361, MATCH('O5 Details by Class &amp; Accounts'!BN$18, 'E2 Allocators'!$B$15:$W$15, 0),FALSE)*$E204)</f>
        <v>0</v>
      </c>
      <c r="BO204" s="1412">
        <f ca="1">IF(ISERROR(VLOOKUP(VLOOKUP($A204, 'E4 TB Allocation Details'!$A$18:$L$205, MATCH("Misc ID", 'E4 TB Allocation Details'!$A$18:$L$18, 0),FALSE), 'E2 Allocators'!$B$15:$W$361, MATCH('O5 Details by Class &amp; Accounts'!BO$18, 'E2 Allocators'!$B$15:$W$15, 0),FALSE)*$E204), 0, VLOOKUP(VLOOKUP($A204, 'E4 TB Allocation Details'!$A$18:$L$205, MATCH("Misc ID", 'E4 TB Allocation Details'!$A$18:$L$18, 0),FALSE), 'E2 Allocators'!$B$15:$W$361, MATCH('O5 Details by Class &amp; Accounts'!BO$18, 'E2 Allocators'!$B$15:$W$15, 0),FALSE)*$E204)</f>
        <v>0</v>
      </c>
      <c r="BP204" s="1412">
        <f ca="1">IF(ISERROR(VLOOKUP(VLOOKUP($A204, 'E4 TB Allocation Details'!$A$18:$L$205, MATCH("Misc ID", 'E4 TB Allocation Details'!$A$18:$L$18, 0),FALSE), 'E2 Allocators'!$B$15:$W$361, MATCH('O5 Details by Class &amp; Accounts'!BP$18, 'E2 Allocators'!$B$15:$W$15, 0),FALSE)*$E204), 0, VLOOKUP(VLOOKUP($A204, 'E4 TB Allocation Details'!$A$18:$L$205, MATCH("Misc ID", 'E4 TB Allocation Details'!$A$18:$L$18, 0),FALSE), 'E2 Allocators'!$B$15:$W$361, MATCH('O5 Details by Class &amp; Accounts'!BP$18, 'E2 Allocators'!$B$15:$W$15, 0),FALSE)*$E204)</f>
        <v>0</v>
      </c>
      <c r="BQ204" s="1412">
        <f ca="1">IF(ISERROR(VLOOKUP(VLOOKUP($A204, 'E4 TB Allocation Details'!$A$18:$L$205, MATCH("Misc ID", 'E4 TB Allocation Details'!$A$18:$L$18, 0),FALSE), 'E2 Allocators'!$B$15:$W$361, MATCH('O5 Details by Class &amp; Accounts'!BQ$18, 'E2 Allocators'!$B$15:$W$15, 0),FALSE)*$E204), 0, VLOOKUP(VLOOKUP($A204, 'E4 TB Allocation Details'!$A$18:$L$205, MATCH("Misc ID", 'E4 TB Allocation Details'!$A$18:$L$18, 0),FALSE), 'E2 Allocators'!$B$15:$W$361, MATCH('O5 Details by Class &amp; Accounts'!BQ$18, 'E2 Allocators'!$B$15:$W$15, 0),FALSE)*$E204)</f>
        <v>0</v>
      </c>
      <c r="BR204" s="1412">
        <f ca="1">IF(ISERROR(VLOOKUP(VLOOKUP($A204, 'E4 TB Allocation Details'!$A$18:$L$205, MATCH("Misc ID", 'E4 TB Allocation Details'!$A$18:$L$18, 0),FALSE), 'E2 Allocators'!$B$15:$W$361, MATCH('O5 Details by Class &amp; Accounts'!BR$18, 'E2 Allocators'!$B$15:$W$15, 0),FALSE)*$E204), 0, VLOOKUP(VLOOKUP($A204, 'E4 TB Allocation Details'!$A$18:$L$205, MATCH("Misc ID", 'E4 TB Allocation Details'!$A$18:$L$18, 0),FALSE), 'E2 Allocators'!$B$15:$W$361, MATCH('O5 Details by Class &amp; Accounts'!BR$18, 'E2 Allocators'!$B$15:$W$15, 0),FALSE)*$E204)</f>
        <v>0</v>
      </c>
      <c r="BS204" s="1412">
        <f t="shared" si="41"/>
        <v>0</v>
      </c>
      <c r="BT204" s="1412">
        <f ca="1">IF(ISERROR(VLOOKUP(VLOOKUP($A204, 'E4 TB Allocation Details'!$A$18:$L$205, MATCH("A &amp; G ID", 'E4 TB Allocation Details'!$A$18:$L$18, 0),FALSE), 'E2 Allocators'!$B$15:$W$361, MATCH('O5 Details by Class &amp; Accounts'!BT$18, 'E2 Allocators'!$B$15:$W$15, 0),FALSE)*$E204), 0, VLOOKUP(VLOOKUP($A204, 'E4 TB Allocation Details'!$A$18:$L$205, MATCH("A &amp; G ID", 'E4 TB Allocation Details'!$A$18:$L$18, 0),FALSE), 'E2 Allocators'!$B$15:$W$361, MATCH('O5 Details by Class &amp; Accounts'!BT$18, 'E2 Allocators'!$B$15:$W$15, 0),FALSE)*$E204)</f>
        <v>0</v>
      </c>
      <c r="BU204" s="1412">
        <f ca="1">IF(ISERROR(VLOOKUP(VLOOKUP($A204, 'E4 TB Allocation Details'!$A$18:$L$205, MATCH("A &amp; G ID", 'E4 TB Allocation Details'!$A$18:$L$18, 0),FALSE), 'E2 Allocators'!$B$15:$W$361, MATCH('O5 Details by Class &amp; Accounts'!BU$18, 'E2 Allocators'!$B$15:$W$15, 0),FALSE)*$E204), 0, VLOOKUP(VLOOKUP($A204, 'E4 TB Allocation Details'!$A$18:$L$205, MATCH("A &amp; G ID", 'E4 TB Allocation Details'!$A$18:$L$18, 0),FALSE), 'E2 Allocators'!$B$15:$W$361, MATCH('O5 Details by Class &amp; Accounts'!BU$18, 'E2 Allocators'!$B$15:$W$15, 0),FALSE)*$E204)</f>
        <v>0</v>
      </c>
      <c r="BV204" s="1412">
        <f ca="1">IF(ISERROR(VLOOKUP(VLOOKUP($A204, 'E4 TB Allocation Details'!$A$18:$L$205, MATCH("A &amp; G ID", 'E4 TB Allocation Details'!$A$18:$L$18, 0),FALSE), 'E2 Allocators'!$B$15:$W$361, MATCH('O5 Details by Class &amp; Accounts'!BV$18, 'E2 Allocators'!$B$15:$W$15, 0),FALSE)*$E204), 0, VLOOKUP(VLOOKUP($A204, 'E4 TB Allocation Details'!$A$18:$L$205, MATCH("A &amp; G ID", 'E4 TB Allocation Details'!$A$18:$L$18, 0),FALSE), 'E2 Allocators'!$B$15:$W$361, MATCH('O5 Details by Class &amp; Accounts'!BV$18, 'E2 Allocators'!$B$15:$W$15, 0),FALSE)*$E204)</f>
        <v>0</v>
      </c>
      <c r="BW204" s="1412">
        <f ca="1">IF(ISERROR(VLOOKUP(VLOOKUP($A204, 'E4 TB Allocation Details'!$A$18:$L$205, MATCH("A &amp; G ID", 'E4 TB Allocation Details'!$A$18:$L$18, 0),FALSE), 'E2 Allocators'!$B$15:$W$361, MATCH('O5 Details by Class &amp; Accounts'!BW$18, 'E2 Allocators'!$B$15:$W$15, 0),FALSE)*$E204), 0, VLOOKUP(VLOOKUP($A204, 'E4 TB Allocation Details'!$A$18:$L$205, MATCH("A &amp; G ID", 'E4 TB Allocation Details'!$A$18:$L$18, 0),FALSE), 'E2 Allocators'!$B$15:$W$361, MATCH('O5 Details by Class &amp; Accounts'!BW$18, 'E2 Allocators'!$B$15:$W$15, 0),FALSE)*$E204)</f>
        <v>0</v>
      </c>
      <c r="BX204" s="1412">
        <f ca="1">IF(ISERROR(VLOOKUP(VLOOKUP($A204, 'E4 TB Allocation Details'!$A$18:$L$205, MATCH("A &amp; G ID", 'E4 TB Allocation Details'!$A$18:$L$18, 0),FALSE), 'E2 Allocators'!$B$15:$W$361, MATCH('O5 Details by Class &amp; Accounts'!BX$18, 'E2 Allocators'!$B$15:$W$15, 0),FALSE)*$E204), 0, VLOOKUP(VLOOKUP($A204, 'E4 TB Allocation Details'!$A$18:$L$205, MATCH("A &amp; G ID", 'E4 TB Allocation Details'!$A$18:$L$18, 0),FALSE), 'E2 Allocators'!$B$15:$W$361, MATCH('O5 Details by Class &amp; Accounts'!BX$18, 'E2 Allocators'!$B$15:$W$15, 0),FALSE)*$E204)</f>
        <v>0</v>
      </c>
      <c r="BY204" s="1412">
        <f ca="1">IF(ISERROR(VLOOKUP(VLOOKUP($A204, 'E4 TB Allocation Details'!$A$18:$L$205, MATCH("A &amp; G ID", 'E4 TB Allocation Details'!$A$18:$L$18, 0),FALSE), 'E2 Allocators'!$B$15:$W$361, MATCH('O5 Details by Class &amp; Accounts'!BY$18, 'E2 Allocators'!$B$15:$W$15, 0),FALSE)*$E204), 0, VLOOKUP(VLOOKUP($A204, 'E4 TB Allocation Details'!$A$18:$L$205, MATCH("A &amp; G ID", 'E4 TB Allocation Details'!$A$18:$L$18, 0),FALSE), 'E2 Allocators'!$B$15:$W$361, MATCH('O5 Details by Class &amp; Accounts'!BY$18, 'E2 Allocators'!$B$15:$W$15, 0),FALSE)*$E204)</f>
        <v>0</v>
      </c>
      <c r="BZ204" s="1412">
        <f ca="1">IF(ISERROR(VLOOKUP(VLOOKUP($A204, 'E4 TB Allocation Details'!$A$18:$L$205, MATCH("A &amp; G ID", 'E4 TB Allocation Details'!$A$18:$L$18, 0),FALSE), 'E2 Allocators'!$B$15:$W$361, MATCH('O5 Details by Class &amp; Accounts'!BZ$18, 'E2 Allocators'!$B$15:$W$15, 0),FALSE)*$E204), 0, VLOOKUP(VLOOKUP($A204, 'E4 TB Allocation Details'!$A$18:$L$205, MATCH("A &amp; G ID", 'E4 TB Allocation Details'!$A$18:$L$18, 0),FALSE), 'E2 Allocators'!$B$15:$W$361, MATCH('O5 Details by Class &amp; Accounts'!BZ$18, 'E2 Allocators'!$B$15:$W$15, 0),FALSE)*$E204)</f>
        <v>0</v>
      </c>
      <c r="CA204" s="1412">
        <f ca="1">IF(ISERROR(VLOOKUP(VLOOKUP($A204, 'E4 TB Allocation Details'!$A$18:$L$205, MATCH("A &amp; G ID", 'E4 TB Allocation Details'!$A$18:$L$18, 0),FALSE), 'E2 Allocators'!$B$15:$W$361, MATCH('O5 Details by Class &amp; Accounts'!CA$18, 'E2 Allocators'!$B$15:$W$15, 0),FALSE)*$E204), 0, VLOOKUP(VLOOKUP($A204, 'E4 TB Allocation Details'!$A$18:$L$205, MATCH("A &amp; G ID", 'E4 TB Allocation Details'!$A$18:$L$18, 0),FALSE), 'E2 Allocators'!$B$15:$W$361, MATCH('O5 Details by Class &amp; Accounts'!CA$18, 'E2 Allocators'!$B$15:$W$15, 0),FALSE)*$E204)</f>
        <v>0</v>
      </c>
      <c r="CB204" s="1412">
        <f ca="1">IF(ISERROR(VLOOKUP(VLOOKUP($A204, 'E4 TB Allocation Details'!$A$18:$L$205, MATCH("A &amp; G ID", 'E4 TB Allocation Details'!$A$18:$L$18, 0),FALSE), 'E2 Allocators'!$B$15:$W$361, MATCH('O5 Details by Class &amp; Accounts'!CB$18, 'E2 Allocators'!$B$15:$W$15, 0),FALSE)*$E204), 0, VLOOKUP(VLOOKUP($A204, 'E4 TB Allocation Details'!$A$18:$L$205, MATCH("A &amp; G ID", 'E4 TB Allocation Details'!$A$18:$L$18, 0),FALSE), 'E2 Allocators'!$B$15:$W$361, MATCH('O5 Details by Class &amp; Accounts'!CB$18, 'E2 Allocators'!$B$15:$W$15, 0),FALSE)*$E204)</f>
        <v>0</v>
      </c>
      <c r="CC204" s="1412">
        <f ca="1">IF(ISERROR(VLOOKUP(VLOOKUP($A204, 'E4 TB Allocation Details'!$A$18:$L$205, MATCH("A &amp; G ID", 'E4 TB Allocation Details'!$A$18:$L$18, 0),FALSE), 'E2 Allocators'!$B$15:$W$361, MATCH('O5 Details by Class &amp; Accounts'!CC$18, 'E2 Allocators'!$B$15:$W$15, 0),FALSE)*$E204), 0, VLOOKUP(VLOOKUP($A204, 'E4 TB Allocation Details'!$A$18:$L$205, MATCH("A &amp; G ID", 'E4 TB Allocation Details'!$A$18:$L$18, 0),FALSE), 'E2 Allocators'!$B$15:$W$361, MATCH('O5 Details by Class &amp; Accounts'!CC$18, 'E2 Allocators'!$B$15:$W$15, 0),FALSE)*$E204)</f>
        <v>0</v>
      </c>
      <c r="CD204" s="1412">
        <f ca="1">IF(ISERROR(VLOOKUP(VLOOKUP($A204, 'E4 TB Allocation Details'!$A$18:$L$205, MATCH("A &amp; G ID", 'E4 TB Allocation Details'!$A$18:$L$18, 0),FALSE), 'E2 Allocators'!$B$15:$W$361, MATCH('O5 Details by Class &amp; Accounts'!CD$18, 'E2 Allocators'!$B$15:$W$15, 0),FALSE)*$E204), 0, VLOOKUP(VLOOKUP($A204, 'E4 TB Allocation Details'!$A$18:$L$205, MATCH("A &amp; G ID", 'E4 TB Allocation Details'!$A$18:$L$18, 0),FALSE), 'E2 Allocators'!$B$15:$W$361, MATCH('O5 Details by Class &amp; Accounts'!CD$18, 'E2 Allocators'!$B$15:$W$15, 0),FALSE)*$E204)</f>
        <v>0</v>
      </c>
      <c r="CE204" s="1412">
        <f ca="1">IF(ISERROR(VLOOKUP(VLOOKUP($A204, 'E4 TB Allocation Details'!$A$18:$L$205, MATCH("A &amp; G ID", 'E4 TB Allocation Details'!$A$18:$L$18, 0),FALSE), 'E2 Allocators'!$B$15:$W$361, MATCH('O5 Details by Class &amp; Accounts'!CE$18, 'E2 Allocators'!$B$15:$W$15, 0),FALSE)*$E204), 0, VLOOKUP(VLOOKUP($A204, 'E4 TB Allocation Details'!$A$18:$L$205, MATCH("A &amp; G ID", 'E4 TB Allocation Details'!$A$18:$L$18, 0),FALSE), 'E2 Allocators'!$B$15:$W$361, MATCH('O5 Details by Class &amp; Accounts'!CE$18, 'E2 Allocators'!$B$15:$W$15, 0),FALSE)*$E204)</f>
        <v>0</v>
      </c>
      <c r="CF204" s="1412">
        <f ca="1">IF(ISERROR(VLOOKUP(VLOOKUP($A204, 'E4 TB Allocation Details'!$A$18:$L$205, MATCH("A &amp; G ID", 'E4 TB Allocation Details'!$A$18:$L$18, 0),FALSE), 'E2 Allocators'!$B$15:$W$361, MATCH('O5 Details by Class &amp; Accounts'!CF$18, 'E2 Allocators'!$B$15:$W$15, 0),FALSE)*$E204), 0, VLOOKUP(VLOOKUP($A204, 'E4 TB Allocation Details'!$A$18:$L$205, MATCH("A &amp; G ID", 'E4 TB Allocation Details'!$A$18:$L$18, 0),FALSE), 'E2 Allocators'!$B$15:$W$361, MATCH('O5 Details by Class &amp; Accounts'!CF$18, 'E2 Allocators'!$B$15:$W$15, 0),FALSE)*$E204)</f>
        <v>0</v>
      </c>
      <c r="CG204" s="1412">
        <f ca="1">IF(ISERROR(VLOOKUP(VLOOKUP($A204, 'E4 TB Allocation Details'!$A$18:$L$205, MATCH("A &amp; G ID", 'E4 TB Allocation Details'!$A$18:$L$18, 0),FALSE), 'E2 Allocators'!$B$15:$W$361, MATCH('O5 Details by Class &amp; Accounts'!CG$18, 'E2 Allocators'!$B$15:$W$15, 0),FALSE)*$E204), 0, VLOOKUP(VLOOKUP($A204, 'E4 TB Allocation Details'!$A$18:$L$205, MATCH("A &amp; G ID", 'E4 TB Allocation Details'!$A$18:$L$18, 0),FALSE), 'E2 Allocators'!$B$15:$W$361, MATCH('O5 Details by Class &amp; Accounts'!CG$18, 'E2 Allocators'!$B$15:$W$15, 0),FALSE)*$E204)</f>
        <v>0</v>
      </c>
      <c r="CH204" s="1412">
        <f ca="1">IF(ISERROR(VLOOKUP(VLOOKUP($A204, 'E4 TB Allocation Details'!$A$18:$L$205, MATCH("A &amp; G ID", 'E4 TB Allocation Details'!$A$18:$L$18, 0),FALSE), 'E2 Allocators'!$B$15:$W$361, MATCH('O5 Details by Class &amp; Accounts'!CH$18, 'E2 Allocators'!$B$15:$W$15, 0),FALSE)*$E204), 0, VLOOKUP(VLOOKUP($A204, 'E4 TB Allocation Details'!$A$18:$L$205, MATCH("A &amp; G ID", 'E4 TB Allocation Details'!$A$18:$L$18, 0),FALSE), 'E2 Allocators'!$B$15:$W$361, MATCH('O5 Details by Class &amp; Accounts'!CH$18, 'E2 Allocators'!$B$15:$W$15, 0),FALSE)*$E204)</f>
        <v>0</v>
      </c>
      <c r="CI204" s="1412">
        <f ca="1">IF(ISERROR(VLOOKUP(VLOOKUP($A204, 'E4 TB Allocation Details'!$A$18:$L$205, MATCH("A &amp; G ID", 'E4 TB Allocation Details'!$A$18:$L$18, 0),FALSE), 'E2 Allocators'!$B$15:$W$361, MATCH('O5 Details by Class &amp; Accounts'!CI$18, 'E2 Allocators'!$B$15:$W$15, 0),FALSE)*$E204), 0, VLOOKUP(VLOOKUP($A204, 'E4 TB Allocation Details'!$A$18:$L$205, MATCH("A &amp; G ID", 'E4 TB Allocation Details'!$A$18:$L$18, 0),FALSE), 'E2 Allocators'!$B$15:$W$361, MATCH('O5 Details by Class &amp; Accounts'!CI$18, 'E2 Allocators'!$B$15:$W$15, 0),FALSE)*$E204)</f>
        <v>0</v>
      </c>
      <c r="CJ204" s="1412">
        <f ca="1">IF(ISERROR(VLOOKUP(VLOOKUP($A204, 'E4 TB Allocation Details'!$A$18:$L$205, MATCH("A &amp; G ID", 'E4 TB Allocation Details'!$A$18:$L$18, 0),FALSE), 'E2 Allocators'!$B$15:$W$361, MATCH('O5 Details by Class &amp; Accounts'!CJ$18, 'E2 Allocators'!$B$15:$W$15, 0),FALSE)*$E204), 0, VLOOKUP(VLOOKUP($A204, 'E4 TB Allocation Details'!$A$18:$L$205, MATCH("A &amp; G ID", 'E4 TB Allocation Details'!$A$18:$L$18, 0),FALSE), 'E2 Allocators'!$B$15:$W$361, MATCH('O5 Details by Class &amp; Accounts'!CJ$18, 'E2 Allocators'!$B$15:$W$15, 0),FALSE)*$E204)</f>
        <v>0</v>
      </c>
      <c r="CK204" s="1412">
        <f ca="1">IF(ISERROR(VLOOKUP(VLOOKUP($A204, 'E4 TB Allocation Details'!$A$18:$L$205, MATCH("A &amp; G ID", 'E4 TB Allocation Details'!$A$18:$L$18, 0),FALSE), 'E2 Allocators'!$B$15:$W$361, MATCH('O5 Details by Class &amp; Accounts'!CK$18, 'E2 Allocators'!$B$15:$W$15, 0),FALSE)*$E204), 0, VLOOKUP(VLOOKUP($A204, 'E4 TB Allocation Details'!$A$18:$L$205, MATCH("A &amp; G ID", 'E4 TB Allocation Details'!$A$18:$L$18, 0),FALSE), 'E2 Allocators'!$B$15:$W$361, MATCH('O5 Details by Class &amp; Accounts'!CK$18, 'E2 Allocators'!$B$15:$W$15, 0),FALSE)*$E204)</f>
        <v>0</v>
      </c>
      <c r="CL204" s="1412">
        <f ca="1">IF(ISERROR(VLOOKUP(VLOOKUP($A204, 'E4 TB Allocation Details'!$A$18:$L$205, MATCH("A &amp; G ID", 'E4 TB Allocation Details'!$A$18:$L$18, 0),FALSE), 'E2 Allocators'!$B$15:$W$361, MATCH('O5 Details by Class &amp; Accounts'!CL$18, 'E2 Allocators'!$B$15:$W$15, 0),FALSE)*$E204), 0, VLOOKUP(VLOOKUP($A204, 'E4 TB Allocation Details'!$A$18:$L$205, MATCH("A &amp; G ID", 'E4 TB Allocation Details'!$A$18:$L$18, 0),FALSE), 'E2 Allocators'!$B$15:$W$361, MATCH('O5 Details by Class &amp; Accounts'!CL$18, 'E2 Allocators'!$B$15:$W$15, 0),FALSE)*$E204)</f>
        <v>0</v>
      </c>
      <c r="CM204" s="1412">
        <f ca="1">IF(ISERROR(VLOOKUP(VLOOKUP($A204, 'E4 TB Allocation Details'!$A$18:$L$205, MATCH("A &amp; G ID", 'E4 TB Allocation Details'!$A$18:$L$18, 0),FALSE), 'E2 Allocators'!$B$15:$W$361, MATCH('O5 Details by Class &amp; Accounts'!CM$18, 'E2 Allocators'!$B$15:$W$15, 0),FALSE)*$E204), 0, VLOOKUP(VLOOKUP($A204, 'E4 TB Allocation Details'!$A$18:$L$205, MATCH("A &amp; G ID", 'E4 TB Allocation Details'!$A$18:$L$18, 0),FALSE), 'E2 Allocators'!$B$15:$W$361, MATCH('O5 Details by Class &amp; Accounts'!CM$18, 'E2 Allocators'!$B$15:$W$15, 0),FALSE)*$E204)</f>
        <v>0</v>
      </c>
      <c r="CN204" s="1412">
        <f t="shared" si="45"/>
        <v>0</v>
      </c>
      <c r="CO204" s="1792">
        <f t="shared" si="43"/>
        <v>0</v>
      </c>
      <c r="CQ204" s="2087" t="s">
        <v>675</v>
      </c>
    </row>
    <row r="205" spans="1:95" s="658" customFormat="1" ht="12.75">
      <c r="A205" s="1186">
        <v>6225</v>
      </c>
      <c r="B205" s="1187" t="s">
        <v>321</v>
      </c>
      <c r="C205" s="1793">
        <f ca="1">IF(ISERROR(VLOOKUP($A205,'I3 TB Data'!$A$23:$H$458,MATCH('O5 Details by Class &amp; Accounts'!$C$18, 'I3 TB Data'!$A$23:$H$23,0),0)), 0, VLOOKUP($A205,'I3 TB Data'!$A$23:$H$458,MATCH('O5 Details by Class &amp; Accounts'!$C$18,'I3 TB Data'!$A$23:$H$23,0),0))</f>
        <v>0</v>
      </c>
      <c r="D205" s="1794"/>
      <c r="E205" s="1793">
        <f t="shared" si="46"/>
        <v>0</v>
      </c>
      <c r="F205" s="1795">
        <f ca="1">IF(ISERROR(VLOOKUP($A205, 'E1 Categorization'!A33:E122, MATCH("Customer Component", 'E1 Categorization'!$A$33:$E$33,0), 0)), 0, IF(VLOOKUP($A205, 'E1 Categorization'!A33:E122, MATCH("Customer Component", 'E1 Categorization'!$A$33:$E$33,0), 0)=0, 'O5 Details by Class &amp; Accounts'!$E205, IF(AND(VLOOKUP($A205, 'E1 Categorization'!A33:E122, MATCH("Customer Component", 'E1 Categorization'!$A$33:$E$33,0), 0) &gt;0, VLOOKUP($A205, 'E1 Categorization'!A33:E122, MATCH("Customer Component", 'E1 Categorization'!$A$33:$E$33,0), 0)&lt;1), 'O5 Details by Class &amp; Accounts'!$E205*(1-VLOOKUP($A205, 'E1 Categorization'!A33:E122, MATCH("Customer Component", 'E1 Categorization'!$A$33:$E$33,0), 0)), 0)))</f>
        <v>0</v>
      </c>
      <c r="G205" s="1795">
        <f ca="1">IF(ISERROR(VLOOKUP($A205, 'E1 Categorization'!A33:E122, MATCH("Customer Component", 'E1 Categorization'!$A$33:$E$33,0), 0)),0, IF(VLOOKUP($A205, 'E1 Categorization'!A33:E122, MATCH("Customer Component", 'E1 Categorization'!$A$33:$E$33,0), 0)=0, 0, IF(AND(VLOOKUP($A205, 'E1 Categorization'!A33:E122, MATCH("Customer Component", 'E1 Categorization'!$A$33:$E$33,0), 0) &gt;0, VLOOKUP($A205, 'E1 Categorization'!A33:E122, MATCH("Customer Component", 'E1 Categorization'!$A$33:$E$33,0), 0)&lt;1), 'O5 Details by Class &amp; Accounts'!$E205*(VLOOKUP($A205, 'E1 Categorization'!A33:E122, MATCH("Customer Component", 'E1 Categorization'!$A$33:$E$33,0), 0)), 'O5 Details by Class &amp; Accounts'!$E205)))</f>
        <v>0</v>
      </c>
      <c r="H205" s="1796">
        <f t="shared" si="39"/>
        <v>0</v>
      </c>
      <c r="I205" s="1796">
        <f ca="1">IF(ISERROR(VLOOKUP(VLOOKUP($A205, 'E4 TB Allocation Details'!$A$18:$L$205, MATCH("Demand ID", 'E4 TB Allocation Details'!$A$18:$L$18, 0),FALSE), 'E2 Allocators'!$B$15:$W$361, MATCH('O5 Details by Class &amp; Accounts'!I$18, 'E2 Allocators'!$B$15:$W$15, 0),FALSE)*$F205), 0, VLOOKUP(VLOOKUP($A205, 'E4 TB Allocation Details'!$A$18:$L$205, MATCH("Demand ID", 'E4 TB Allocation Details'!$A$18:$L$18, 0),FALSE), 'E2 Allocators'!$B$15:$W$361, MATCH('O5 Details by Class &amp; Accounts'!I$18, 'E2 Allocators'!$B$15:$W$15, 0),FALSE)*$F205)</f>
        <v>0</v>
      </c>
      <c r="J205" s="1796">
        <f ca="1">IF(ISERROR(VLOOKUP(VLOOKUP($A205, 'E4 TB Allocation Details'!$A$18:$L$205, MATCH("Demand ID", 'E4 TB Allocation Details'!$A$18:$L$18, 0),FALSE), 'E2 Allocators'!$B$15:$W$361, MATCH('O5 Details by Class &amp; Accounts'!J$18, 'E2 Allocators'!$B$15:$W$15, 0),FALSE)*$F205), 0, VLOOKUP(VLOOKUP($A205, 'E4 TB Allocation Details'!$A$18:$L$205, MATCH("Demand ID", 'E4 TB Allocation Details'!$A$18:$L$18, 0),FALSE), 'E2 Allocators'!$B$15:$W$361, MATCH('O5 Details by Class &amp; Accounts'!J$18, 'E2 Allocators'!$B$15:$W$15, 0),FALSE)*$F205)</f>
        <v>0</v>
      </c>
      <c r="K205" s="1796">
        <f ca="1">IF(ISERROR(VLOOKUP(VLOOKUP($A205, 'E4 TB Allocation Details'!$A$18:$L$205, MATCH("Demand ID", 'E4 TB Allocation Details'!$A$18:$L$18, 0),FALSE), 'E2 Allocators'!$B$15:$W$361, MATCH('O5 Details by Class &amp; Accounts'!K$18, 'E2 Allocators'!$B$15:$W$15, 0),FALSE)*$F205), 0, VLOOKUP(VLOOKUP($A205, 'E4 TB Allocation Details'!$A$18:$L$205, MATCH("Demand ID", 'E4 TB Allocation Details'!$A$18:$L$18, 0),FALSE), 'E2 Allocators'!$B$15:$W$361, MATCH('O5 Details by Class &amp; Accounts'!K$18, 'E2 Allocators'!$B$15:$W$15, 0),FALSE)*$F205)</f>
        <v>0</v>
      </c>
      <c r="L205" s="1796">
        <f ca="1">IF(ISERROR(VLOOKUP(VLOOKUP($A205, 'E4 TB Allocation Details'!$A$18:$L$205, MATCH("Demand ID", 'E4 TB Allocation Details'!$A$18:$L$18, 0),FALSE), 'E2 Allocators'!$B$15:$W$361, MATCH('O5 Details by Class &amp; Accounts'!L$18, 'E2 Allocators'!$B$15:$W$15, 0),FALSE)*$F205), 0, VLOOKUP(VLOOKUP($A205, 'E4 TB Allocation Details'!$A$18:$L$205, MATCH("Demand ID", 'E4 TB Allocation Details'!$A$18:$L$18, 0),FALSE), 'E2 Allocators'!$B$15:$W$361, MATCH('O5 Details by Class &amp; Accounts'!L$18, 'E2 Allocators'!$B$15:$W$15, 0),FALSE)*$F205)</f>
        <v>0</v>
      </c>
      <c r="M205" s="1796">
        <f ca="1">IF(ISERROR(VLOOKUP(VLOOKUP($A205, 'E4 TB Allocation Details'!$A$18:$L$205, MATCH("Demand ID", 'E4 TB Allocation Details'!$A$18:$L$18, 0),FALSE), 'E2 Allocators'!$B$15:$W$361, MATCH('O5 Details by Class &amp; Accounts'!M$18, 'E2 Allocators'!$B$15:$W$15, 0),FALSE)*$F205), 0, VLOOKUP(VLOOKUP($A205, 'E4 TB Allocation Details'!$A$18:$L$205, MATCH("Demand ID", 'E4 TB Allocation Details'!$A$18:$L$18, 0),FALSE), 'E2 Allocators'!$B$15:$W$361, MATCH('O5 Details by Class &amp; Accounts'!M$18, 'E2 Allocators'!$B$15:$W$15, 0),FALSE)*$F205)</f>
        <v>0</v>
      </c>
      <c r="N205" s="1796">
        <f ca="1">IF(ISERROR(VLOOKUP(VLOOKUP($A205, 'E4 TB Allocation Details'!$A$18:$L$205, MATCH("Demand ID", 'E4 TB Allocation Details'!$A$18:$L$18, 0),FALSE), 'E2 Allocators'!$B$15:$W$361, MATCH('O5 Details by Class &amp; Accounts'!N$18, 'E2 Allocators'!$B$15:$W$15, 0),FALSE)*$F205), 0, VLOOKUP(VLOOKUP($A205, 'E4 TB Allocation Details'!$A$18:$L$205, MATCH("Demand ID", 'E4 TB Allocation Details'!$A$18:$L$18, 0),FALSE), 'E2 Allocators'!$B$15:$W$361, MATCH('O5 Details by Class &amp; Accounts'!N$18, 'E2 Allocators'!$B$15:$W$15, 0),FALSE)*$F205)</f>
        <v>0</v>
      </c>
      <c r="O205" s="1796">
        <f ca="1">IF(ISERROR(VLOOKUP(VLOOKUP($A205, 'E4 TB Allocation Details'!$A$18:$L$205, MATCH("Demand ID", 'E4 TB Allocation Details'!$A$18:$L$18, 0),FALSE), 'E2 Allocators'!$B$15:$W$361, MATCH('O5 Details by Class &amp; Accounts'!O$18, 'E2 Allocators'!$B$15:$W$15, 0),FALSE)*$F205), 0, VLOOKUP(VLOOKUP($A205, 'E4 TB Allocation Details'!$A$18:$L$205, MATCH("Demand ID", 'E4 TB Allocation Details'!$A$18:$L$18, 0),FALSE), 'E2 Allocators'!$B$15:$W$361, MATCH('O5 Details by Class &amp; Accounts'!O$18, 'E2 Allocators'!$B$15:$W$15, 0),FALSE)*$F205)</f>
        <v>0</v>
      </c>
      <c r="P205" s="1796">
        <f ca="1">IF(ISERROR(VLOOKUP(VLOOKUP($A205, 'E4 TB Allocation Details'!$A$18:$L$205, MATCH("Demand ID", 'E4 TB Allocation Details'!$A$18:$L$18, 0),FALSE), 'E2 Allocators'!$B$15:$W$361, MATCH('O5 Details by Class &amp; Accounts'!P$18, 'E2 Allocators'!$B$15:$W$15, 0),FALSE)*$F205), 0, VLOOKUP(VLOOKUP($A205, 'E4 TB Allocation Details'!$A$18:$L$205, MATCH("Demand ID", 'E4 TB Allocation Details'!$A$18:$L$18, 0),FALSE), 'E2 Allocators'!$B$15:$W$361, MATCH('O5 Details by Class &amp; Accounts'!P$18, 'E2 Allocators'!$B$15:$W$15, 0),FALSE)*$F205)</f>
        <v>0</v>
      </c>
      <c r="Q205" s="1796">
        <f ca="1">IF(ISERROR(VLOOKUP(VLOOKUP($A205, 'E4 TB Allocation Details'!$A$18:$L$205, MATCH("Demand ID", 'E4 TB Allocation Details'!$A$18:$L$18, 0),FALSE), 'E2 Allocators'!$B$15:$W$361, MATCH('O5 Details by Class &amp; Accounts'!Q$18, 'E2 Allocators'!$B$15:$W$15, 0),FALSE)*$F205), 0, VLOOKUP(VLOOKUP($A205, 'E4 TB Allocation Details'!$A$18:$L$205, MATCH("Demand ID", 'E4 TB Allocation Details'!$A$18:$L$18, 0),FALSE), 'E2 Allocators'!$B$15:$W$361, MATCH('O5 Details by Class &amp; Accounts'!Q$18, 'E2 Allocators'!$B$15:$W$15, 0),FALSE)*$F205)</f>
        <v>0</v>
      </c>
      <c r="R205" s="1796">
        <f ca="1">IF(ISERROR(VLOOKUP(VLOOKUP($A205, 'E4 TB Allocation Details'!$A$18:$L$205, MATCH("Demand ID", 'E4 TB Allocation Details'!$A$18:$L$18, 0),FALSE), 'E2 Allocators'!$B$15:$W$361, MATCH('O5 Details by Class &amp; Accounts'!R$18, 'E2 Allocators'!$B$15:$W$15, 0),FALSE)*$F205), 0, VLOOKUP(VLOOKUP($A205, 'E4 TB Allocation Details'!$A$18:$L$205, MATCH("Demand ID", 'E4 TB Allocation Details'!$A$18:$L$18, 0),FALSE), 'E2 Allocators'!$B$15:$W$361, MATCH('O5 Details by Class &amp; Accounts'!R$18, 'E2 Allocators'!$B$15:$W$15, 0),FALSE)*$F205)</f>
        <v>0</v>
      </c>
      <c r="S205" s="1796">
        <f ca="1">IF(ISERROR(VLOOKUP(VLOOKUP($A205, 'E4 TB Allocation Details'!$A$18:$L$205, MATCH("Demand ID", 'E4 TB Allocation Details'!$A$18:$L$18, 0),FALSE), 'E2 Allocators'!$B$15:$W$361, MATCH('O5 Details by Class &amp; Accounts'!S$18, 'E2 Allocators'!$B$15:$W$15, 0),FALSE)*$F205), 0, VLOOKUP(VLOOKUP($A205, 'E4 TB Allocation Details'!$A$18:$L$205, MATCH("Demand ID", 'E4 TB Allocation Details'!$A$18:$L$18, 0),FALSE), 'E2 Allocators'!$B$15:$W$361, MATCH('O5 Details by Class &amp; Accounts'!S$18, 'E2 Allocators'!$B$15:$W$15, 0),FALSE)*$F205)</f>
        <v>0</v>
      </c>
      <c r="T205" s="1796">
        <f ca="1">IF(ISERROR(VLOOKUP(VLOOKUP($A205, 'E4 TB Allocation Details'!$A$18:$L$205, MATCH("Demand ID", 'E4 TB Allocation Details'!$A$18:$L$18, 0),FALSE), 'E2 Allocators'!$B$15:$W$361, MATCH('O5 Details by Class &amp; Accounts'!T$18, 'E2 Allocators'!$B$15:$W$15, 0),FALSE)*$F205), 0, VLOOKUP(VLOOKUP($A205, 'E4 TB Allocation Details'!$A$18:$L$205, MATCH("Demand ID", 'E4 TB Allocation Details'!$A$18:$L$18, 0),FALSE), 'E2 Allocators'!$B$15:$W$361, MATCH('O5 Details by Class &amp; Accounts'!T$18, 'E2 Allocators'!$B$15:$W$15, 0),FALSE)*$F205)</f>
        <v>0</v>
      </c>
      <c r="U205" s="1796">
        <f ca="1">IF(ISERROR(VLOOKUP(VLOOKUP($A205, 'E4 TB Allocation Details'!$A$18:$L$205, MATCH("Demand ID", 'E4 TB Allocation Details'!$A$18:$L$18, 0),FALSE), 'E2 Allocators'!$B$15:$W$361, MATCH('O5 Details by Class &amp; Accounts'!U$18, 'E2 Allocators'!$B$15:$W$15, 0),FALSE)*$F205), 0, VLOOKUP(VLOOKUP($A205, 'E4 TB Allocation Details'!$A$18:$L$205, MATCH("Demand ID", 'E4 TB Allocation Details'!$A$18:$L$18, 0),FALSE), 'E2 Allocators'!$B$15:$W$361, MATCH('O5 Details by Class &amp; Accounts'!U$18, 'E2 Allocators'!$B$15:$W$15, 0),FALSE)*$F205)</f>
        <v>0</v>
      </c>
      <c r="V205" s="1796">
        <f ca="1">IF(ISERROR(VLOOKUP(VLOOKUP($A205, 'E4 TB Allocation Details'!$A$18:$L$205, MATCH("Demand ID", 'E4 TB Allocation Details'!$A$18:$L$18, 0),FALSE), 'E2 Allocators'!$B$15:$W$361, MATCH('O5 Details by Class &amp; Accounts'!V$18, 'E2 Allocators'!$B$15:$W$15, 0),FALSE)*$F205), 0, VLOOKUP(VLOOKUP($A205, 'E4 TB Allocation Details'!$A$18:$L$205, MATCH("Demand ID", 'E4 TB Allocation Details'!$A$18:$L$18, 0),FALSE), 'E2 Allocators'!$B$15:$W$361, MATCH('O5 Details by Class &amp; Accounts'!V$18, 'E2 Allocators'!$B$15:$W$15, 0),FALSE)*$F205)</f>
        <v>0</v>
      </c>
      <c r="W205" s="1796">
        <f ca="1">IF(ISERROR(VLOOKUP(VLOOKUP($A205, 'E4 TB Allocation Details'!$A$18:$L$205, MATCH("Demand ID", 'E4 TB Allocation Details'!$A$18:$L$18, 0),FALSE), 'E2 Allocators'!$B$15:$W$361, MATCH('O5 Details by Class &amp; Accounts'!W$18, 'E2 Allocators'!$B$15:$W$15, 0),FALSE)*$F205), 0, VLOOKUP(VLOOKUP($A205, 'E4 TB Allocation Details'!$A$18:$L$205, MATCH("Demand ID", 'E4 TB Allocation Details'!$A$18:$L$18, 0),FALSE), 'E2 Allocators'!$B$15:$W$361, MATCH('O5 Details by Class &amp; Accounts'!W$18, 'E2 Allocators'!$B$15:$W$15, 0),FALSE)*$F205)</f>
        <v>0</v>
      </c>
      <c r="X205" s="1796">
        <f ca="1">IF(ISERROR(VLOOKUP(VLOOKUP($A205, 'E4 TB Allocation Details'!$A$18:$L$205, MATCH("Demand ID", 'E4 TB Allocation Details'!$A$18:$L$18, 0),FALSE), 'E2 Allocators'!$B$15:$W$361, MATCH('O5 Details by Class &amp; Accounts'!X$18, 'E2 Allocators'!$B$15:$W$15, 0),FALSE)*$F205), 0, VLOOKUP(VLOOKUP($A205, 'E4 TB Allocation Details'!$A$18:$L$205, MATCH("Demand ID", 'E4 TB Allocation Details'!$A$18:$L$18, 0),FALSE), 'E2 Allocators'!$B$15:$W$361, MATCH('O5 Details by Class &amp; Accounts'!X$18, 'E2 Allocators'!$B$15:$W$15, 0),FALSE)*$F205)</f>
        <v>0</v>
      </c>
      <c r="Y205" s="1796">
        <f ca="1">IF(ISERROR(VLOOKUP(VLOOKUP($A205, 'E4 TB Allocation Details'!$A$18:$L$205, MATCH("Demand ID", 'E4 TB Allocation Details'!$A$18:$L$18, 0),FALSE), 'E2 Allocators'!$B$15:$W$361, MATCH('O5 Details by Class &amp; Accounts'!Y$18, 'E2 Allocators'!$B$15:$W$15, 0),FALSE)*$F205), 0, VLOOKUP(VLOOKUP($A205, 'E4 TB Allocation Details'!$A$18:$L$205, MATCH("Demand ID", 'E4 TB Allocation Details'!$A$18:$L$18, 0),FALSE), 'E2 Allocators'!$B$15:$W$361, MATCH('O5 Details by Class &amp; Accounts'!Y$18, 'E2 Allocators'!$B$15:$W$15, 0),FALSE)*$F205)</f>
        <v>0</v>
      </c>
      <c r="Z205" s="1796">
        <f ca="1">IF(ISERROR(VLOOKUP(VLOOKUP($A205, 'E4 TB Allocation Details'!$A$18:$L$205, MATCH("Demand ID", 'E4 TB Allocation Details'!$A$18:$L$18, 0),FALSE), 'E2 Allocators'!$B$15:$W$361, MATCH('O5 Details by Class &amp; Accounts'!Z$18, 'E2 Allocators'!$B$15:$W$15, 0),FALSE)*$F205), 0, VLOOKUP(VLOOKUP($A205, 'E4 TB Allocation Details'!$A$18:$L$205, MATCH("Demand ID", 'E4 TB Allocation Details'!$A$18:$L$18, 0),FALSE), 'E2 Allocators'!$B$15:$W$361, MATCH('O5 Details by Class &amp; Accounts'!Z$18, 'E2 Allocators'!$B$15:$W$15, 0),FALSE)*$F205)</f>
        <v>0</v>
      </c>
      <c r="AA205" s="1796">
        <f ca="1">IF(ISERROR(VLOOKUP(VLOOKUP($A205, 'E4 TB Allocation Details'!$A$18:$L$205, MATCH("Demand ID", 'E4 TB Allocation Details'!$A$18:$L$18, 0),FALSE), 'E2 Allocators'!$B$15:$W$361, MATCH('O5 Details by Class &amp; Accounts'!AA$18, 'E2 Allocators'!$B$15:$W$15, 0),FALSE)*$F205), 0, VLOOKUP(VLOOKUP($A205, 'E4 TB Allocation Details'!$A$18:$L$205, MATCH("Demand ID", 'E4 TB Allocation Details'!$A$18:$L$18, 0),FALSE), 'E2 Allocators'!$B$15:$W$361, MATCH('O5 Details by Class &amp; Accounts'!AA$18, 'E2 Allocators'!$B$15:$W$15, 0),FALSE)*$F205)</f>
        <v>0</v>
      </c>
      <c r="AB205" s="1796">
        <f ca="1">IF(ISERROR(VLOOKUP(VLOOKUP($A205, 'E4 TB Allocation Details'!$A$18:$L$205, MATCH("Demand ID", 'E4 TB Allocation Details'!$A$18:$L$18, 0),FALSE), 'E2 Allocators'!$B$15:$W$361, MATCH('O5 Details by Class &amp; Accounts'!AB$18, 'E2 Allocators'!$B$15:$W$15, 0),FALSE)*$F205), 0, VLOOKUP(VLOOKUP($A205, 'E4 TB Allocation Details'!$A$18:$L$205, MATCH("Demand ID", 'E4 TB Allocation Details'!$A$18:$L$18, 0),FALSE), 'E2 Allocators'!$B$15:$W$361, MATCH('O5 Details by Class &amp; Accounts'!AB$18, 'E2 Allocators'!$B$15:$W$15, 0),FALSE)*$F205)</f>
        <v>0</v>
      </c>
      <c r="AC205" s="1796">
        <f t="shared" si="40"/>
        <v>0</v>
      </c>
      <c r="AD205" s="1796">
        <f ca="1">IF(ISERROR(VLOOKUP(VLOOKUP($A205, 'E4 TB Allocation Details'!$A$18:$L$205, MATCH("Customer ID", 'E4 TB Allocation Details'!$A$18:$L$18, 0),FALSE), 'E2 Allocators'!$B$15:$W$361, MATCH('O5 Details by Class &amp; Accounts'!AD$18, 'E2 Allocators'!$B$15:$W$15, 0),FALSE)*$G205), 0, VLOOKUP(VLOOKUP($A205, 'E4 TB Allocation Details'!$A$18:$L$205, MATCH("Customer ID", 'E4 TB Allocation Details'!$A$18:$L$18, 0),FALSE), 'E2 Allocators'!$B$15:$W$361, MATCH('O5 Details by Class &amp; Accounts'!AD$18, 'E2 Allocators'!$B$15:$W$15, 0),FALSE)*$G205)</f>
        <v>0</v>
      </c>
      <c r="AE205" s="1796">
        <f ca="1">IF(ISERROR(VLOOKUP(VLOOKUP($A205, 'E4 TB Allocation Details'!$A$18:$L$205, MATCH("Customer ID", 'E4 TB Allocation Details'!$A$18:$L$18, 0),FALSE), 'E2 Allocators'!$B$15:$W$361, MATCH('O5 Details by Class &amp; Accounts'!AE$18, 'E2 Allocators'!$B$15:$W$15, 0),FALSE)*$G205), 0, VLOOKUP(VLOOKUP($A205, 'E4 TB Allocation Details'!$A$18:$L$205, MATCH("Customer ID", 'E4 TB Allocation Details'!$A$18:$L$18, 0),FALSE), 'E2 Allocators'!$B$15:$W$361, MATCH('O5 Details by Class &amp; Accounts'!AE$18, 'E2 Allocators'!$B$15:$W$15, 0),FALSE)*$G205)</f>
        <v>0</v>
      </c>
      <c r="AF205" s="1796">
        <f ca="1">IF(ISERROR(VLOOKUP(VLOOKUP($A205, 'E4 TB Allocation Details'!$A$18:$L$205, MATCH("Customer ID", 'E4 TB Allocation Details'!$A$18:$L$18, 0),FALSE), 'E2 Allocators'!$B$15:$W$361, MATCH('O5 Details by Class &amp; Accounts'!AF$18, 'E2 Allocators'!$B$15:$W$15, 0),FALSE)*$G205), 0, VLOOKUP(VLOOKUP($A205, 'E4 TB Allocation Details'!$A$18:$L$205, MATCH("Customer ID", 'E4 TB Allocation Details'!$A$18:$L$18, 0),FALSE), 'E2 Allocators'!$B$15:$W$361, MATCH('O5 Details by Class &amp; Accounts'!AF$18, 'E2 Allocators'!$B$15:$W$15, 0),FALSE)*$G205)</f>
        <v>0</v>
      </c>
      <c r="AG205" s="1796">
        <f ca="1">IF(ISERROR(VLOOKUP(VLOOKUP($A205, 'E4 TB Allocation Details'!$A$18:$L$205, MATCH("Customer ID", 'E4 TB Allocation Details'!$A$18:$L$18, 0),FALSE), 'E2 Allocators'!$B$15:$W$361, MATCH('O5 Details by Class &amp; Accounts'!AG$18, 'E2 Allocators'!$B$15:$W$15, 0),FALSE)*$G205), 0, VLOOKUP(VLOOKUP($A205, 'E4 TB Allocation Details'!$A$18:$L$205, MATCH("Customer ID", 'E4 TB Allocation Details'!$A$18:$L$18, 0),FALSE), 'E2 Allocators'!$B$15:$W$361, MATCH('O5 Details by Class &amp; Accounts'!AG$18, 'E2 Allocators'!$B$15:$W$15, 0),FALSE)*$G205)</f>
        <v>0</v>
      </c>
      <c r="AH205" s="1796">
        <f ca="1">IF(ISERROR(VLOOKUP(VLOOKUP($A205, 'E4 TB Allocation Details'!$A$18:$L$205, MATCH("Customer ID", 'E4 TB Allocation Details'!$A$18:$L$18, 0),FALSE), 'E2 Allocators'!$B$15:$W$361, MATCH('O5 Details by Class &amp; Accounts'!AH$18, 'E2 Allocators'!$B$15:$W$15, 0),FALSE)*$G205), 0, VLOOKUP(VLOOKUP($A205, 'E4 TB Allocation Details'!$A$18:$L$205, MATCH("Customer ID", 'E4 TB Allocation Details'!$A$18:$L$18, 0),FALSE), 'E2 Allocators'!$B$15:$W$361, MATCH('O5 Details by Class &amp; Accounts'!AH$18, 'E2 Allocators'!$B$15:$W$15, 0),FALSE)*$G205)</f>
        <v>0</v>
      </c>
      <c r="AI205" s="1796">
        <f ca="1">IF(ISERROR(VLOOKUP(VLOOKUP($A205, 'E4 TB Allocation Details'!$A$18:$L$205, MATCH("Customer ID", 'E4 TB Allocation Details'!$A$18:$L$18, 0),FALSE), 'E2 Allocators'!$B$15:$W$361, MATCH('O5 Details by Class &amp; Accounts'!AI$18, 'E2 Allocators'!$B$15:$W$15, 0),FALSE)*$G205), 0, VLOOKUP(VLOOKUP($A205, 'E4 TB Allocation Details'!$A$18:$L$205, MATCH("Customer ID", 'E4 TB Allocation Details'!$A$18:$L$18, 0),FALSE), 'E2 Allocators'!$B$15:$W$361, MATCH('O5 Details by Class &amp; Accounts'!AI$18, 'E2 Allocators'!$B$15:$W$15, 0),FALSE)*$G205)</f>
        <v>0</v>
      </c>
      <c r="AJ205" s="1796">
        <f ca="1">IF(ISERROR(VLOOKUP(VLOOKUP($A205, 'E4 TB Allocation Details'!$A$18:$L$205, MATCH("Customer ID", 'E4 TB Allocation Details'!$A$18:$L$18, 0),FALSE), 'E2 Allocators'!$B$15:$W$361, MATCH('O5 Details by Class &amp; Accounts'!AJ$18, 'E2 Allocators'!$B$15:$W$15, 0),FALSE)*$G205), 0, VLOOKUP(VLOOKUP($A205, 'E4 TB Allocation Details'!$A$18:$L$205, MATCH("Customer ID", 'E4 TB Allocation Details'!$A$18:$L$18, 0),FALSE), 'E2 Allocators'!$B$15:$W$361, MATCH('O5 Details by Class &amp; Accounts'!AJ$18, 'E2 Allocators'!$B$15:$W$15, 0),FALSE)*$G205)</f>
        <v>0</v>
      </c>
      <c r="AK205" s="1796">
        <f ca="1">IF(ISERROR(VLOOKUP(VLOOKUP($A205, 'E4 TB Allocation Details'!$A$18:$L$205, MATCH("Customer ID", 'E4 TB Allocation Details'!$A$18:$L$18, 0),FALSE), 'E2 Allocators'!$B$15:$W$361, MATCH('O5 Details by Class &amp; Accounts'!AK$18, 'E2 Allocators'!$B$15:$W$15, 0),FALSE)*$G205), 0, VLOOKUP(VLOOKUP($A205, 'E4 TB Allocation Details'!$A$18:$L$205, MATCH("Customer ID", 'E4 TB Allocation Details'!$A$18:$L$18, 0),FALSE), 'E2 Allocators'!$B$15:$W$361, MATCH('O5 Details by Class &amp; Accounts'!AK$18, 'E2 Allocators'!$B$15:$W$15, 0),FALSE)*$G205)</f>
        <v>0</v>
      </c>
      <c r="AL205" s="1796">
        <f ca="1">IF(ISERROR(VLOOKUP(VLOOKUP($A205, 'E4 TB Allocation Details'!$A$18:$L$205, MATCH("Customer ID", 'E4 TB Allocation Details'!$A$18:$L$18, 0),FALSE), 'E2 Allocators'!$B$15:$W$361, MATCH('O5 Details by Class &amp; Accounts'!AL$18, 'E2 Allocators'!$B$15:$W$15, 0),FALSE)*$G205), 0, VLOOKUP(VLOOKUP($A205, 'E4 TB Allocation Details'!$A$18:$L$205, MATCH("Customer ID", 'E4 TB Allocation Details'!$A$18:$L$18, 0),FALSE), 'E2 Allocators'!$B$15:$W$361, MATCH('O5 Details by Class &amp; Accounts'!AL$18, 'E2 Allocators'!$B$15:$W$15, 0),FALSE)*$G205)</f>
        <v>0</v>
      </c>
      <c r="AM205" s="1796">
        <f ca="1">IF(ISERROR(VLOOKUP(VLOOKUP($A205, 'E4 TB Allocation Details'!$A$18:$L$205, MATCH("Customer ID", 'E4 TB Allocation Details'!$A$18:$L$18, 0),FALSE), 'E2 Allocators'!$B$15:$W$361, MATCH('O5 Details by Class &amp; Accounts'!AM$18, 'E2 Allocators'!$B$15:$W$15, 0),FALSE)*$G205), 0, VLOOKUP(VLOOKUP($A205, 'E4 TB Allocation Details'!$A$18:$L$205, MATCH("Customer ID", 'E4 TB Allocation Details'!$A$18:$L$18, 0),FALSE), 'E2 Allocators'!$B$15:$W$361, MATCH('O5 Details by Class &amp; Accounts'!AM$18, 'E2 Allocators'!$B$15:$W$15, 0),FALSE)*$G205)</f>
        <v>0</v>
      </c>
      <c r="AN205" s="1796">
        <f ca="1">IF(ISERROR(VLOOKUP(VLOOKUP($A205, 'E4 TB Allocation Details'!$A$18:$L$205, MATCH("Customer ID", 'E4 TB Allocation Details'!$A$18:$L$18, 0),FALSE), 'E2 Allocators'!$B$15:$W$361, MATCH('O5 Details by Class &amp; Accounts'!AN$18, 'E2 Allocators'!$B$15:$W$15, 0),FALSE)*$G205), 0, VLOOKUP(VLOOKUP($A205, 'E4 TB Allocation Details'!$A$18:$L$205, MATCH("Customer ID", 'E4 TB Allocation Details'!$A$18:$L$18, 0),FALSE), 'E2 Allocators'!$B$15:$W$361, MATCH('O5 Details by Class &amp; Accounts'!AN$18, 'E2 Allocators'!$B$15:$W$15, 0),FALSE)*$G205)</f>
        <v>0</v>
      </c>
      <c r="AO205" s="1796">
        <f ca="1">IF(ISERROR(VLOOKUP(VLOOKUP($A205, 'E4 TB Allocation Details'!$A$18:$L$205, MATCH("Customer ID", 'E4 TB Allocation Details'!$A$18:$L$18, 0),FALSE), 'E2 Allocators'!$B$15:$W$361, MATCH('O5 Details by Class &amp; Accounts'!AO$18, 'E2 Allocators'!$B$15:$W$15, 0),FALSE)*$G205), 0, VLOOKUP(VLOOKUP($A205, 'E4 TB Allocation Details'!$A$18:$L$205, MATCH("Customer ID", 'E4 TB Allocation Details'!$A$18:$L$18, 0),FALSE), 'E2 Allocators'!$B$15:$W$361, MATCH('O5 Details by Class &amp; Accounts'!AO$18, 'E2 Allocators'!$B$15:$W$15, 0),FALSE)*$G205)</f>
        <v>0</v>
      </c>
      <c r="AP205" s="1796">
        <f ca="1">IF(ISERROR(VLOOKUP(VLOOKUP($A205, 'E4 TB Allocation Details'!$A$18:$L$205, MATCH("Customer ID", 'E4 TB Allocation Details'!$A$18:$L$18, 0),FALSE), 'E2 Allocators'!$B$15:$W$361, MATCH('O5 Details by Class &amp; Accounts'!AP$18, 'E2 Allocators'!$B$15:$W$15, 0),FALSE)*$G205), 0, VLOOKUP(VLOOKUP($A205, 'E4 TB Allocation Details'!$A$18:$L$205, MATCH("Customer ID", 'E4 TB Allocation Details'!$A$18:$L$18, 0),FALSE), 'E2 Allocators'!$B$15:$W$361, MATCH('O5 Details by Class &amp; Accounts'!AP$18, 'E2 Allocators'!$B$15:$W$15, 0),FALSE)*$G205)</f>
        <v>0</v>
      </c>
      <c r="AQ205" s="1796">
        <f ca="1">IF(ISERROR(VLOOKUP(VLOOKUP($A205, 'E4 TB Allocation Details'!$A$18:$L$205, MATCH("Customer ID", 'E4 TB Allocation Details'!$A$18:$L$18, 0),FALSE), 'E2 Allocators'!$B$15:$W$361, MATCH('O5 Details by Class &amp; Accounts'!AQ$18, 'E2 Allocators'!$B$15:$W$15, 0),FALSE)*$G205), 0, VLOOKUP(VLOOKUP($A205, 'E4 TB Allocation Details'!$A$18:$L$205, MATCH("Customer ID", 'E4 TB Allocation Details'!$A$18:$L$18, 0),FALSE), 'E2 Allocators'!$B$15:$W$361, MATCH('O5 Details by Class &amp; Accounts'!AQ$18, 'E2 Allocators'!$B$15:$W$15, 0),FALSE)*$G205)</f>
        <v>0</v>
      </c>
      <c r="AR205" s="1796">
        <f ca="1">IF(ISERROR(VLOOKUP(VLOOKUP($A205, 'E4 TB Allocation Details'!$A$18:$L$205, MATCH("Customer ID", 'E4 TB Allocation Details'!$A$18:$L$18, 0),FALSE), 'E2 Allocators'!$B$15:$W$361, MATCH('O5 Details by Class &amp; Accounts'!AR$18, 'E2 Allocators'!$B$15:$W$15, 0),FALSE)*$G205), 0, VLOOKUP(VLOOKUP($A205, 'E4 TB Allocation Details'!$A$18:$L$205, MATCH("Customer ID", 'E4 TB Allocation Details'!$A$18:$L$18, 0),FALSE), 'E2 Allocators'!$B$15:$W$361, MATCH('O5 Details by Class &amp; Accounts'!AR$18, 'E2 Allocators'!$B$15:$W$15, 0),FALSE)*$G205)</f>
        <v>0</v>
      </c>
      <c r="AS205" s="1796">
        <f ca="1">IF(ISERROR(VLOOKUP(VLOOKUP($A205, 'E4 TB Allocation Details'!$A$18:$L$205, MATCH("Customer ID", 'E4 TB Allocation Details'!$A$18:$L$18, 0),FALSE), 'E2 Allocators'!$B$15:$W$361, MATCH('O5 Details by Class &amp; Accounts'!AS$18, 'E2 Allocators'!$B$15:$W$15, 0),FALSE)*$G205), 0, VLOOKUP(VLOOKUP($A205, 'E4 TB Allocation Details'!$A$18:$L$205, MATCH("Customer ID", 'E4 TB Allocation Details'!$A$18:$L$18, 0),FALSE), 'E2 Allocators'!$B$15:$W$361, MATCH('O5 Details by Class &amp; Accounts'!AS$18, 'E2 Allocators'!$B$15:$W$15, 0),FALSE)*$G205)</f>
        <v>0</v>
      </c>
      <c r="AT205" s="1796">
        <f ca="1">IF(ISERROR(VLOOKUP(VLOOKUP($A205, 'E4 TB Allocation Details'!$A$18:$L$205, MATCH("Customer ID", 'E4 TB Allocation Details'!$A$18:$L$18, 0),FALSE), 'E2 Allocators'!$B$15:$W$361, MATCH('O5 Details by Class &amp; Accounts'!AT$18, 'E2 Allocators'!$B$15:$W$15, 0),FALSE)*$G205), 0, VLOOKUP(VLOOKUP($A205, 'E4 TB Allocation Details'!$A$18:$L$205, MATCH("Customer ID", 'E4 TB Allocation Details'!$A$18:$L$18, 0),FALSE), 'E2 Allocators'!$B$15:$W$361, MATCH('O5 Details by Class &amp; Accounts'!AT$18, 'E2 Allocators'!$B$15:$W$15, 0),FALSE)*$G205)</f>
        <v>0</v>
      </c>
      <c r="AU205" s="1796">
        <f ca="1">IF(ISERROR(VLOOKUP(VLOOKUP($A205, 'E4 TB Allocation Details'!$A$18:$L$205, MATCH("Customer ID", 'E4 TB Allocation Details'!$A$18:$L$18, 0),FALSE), 'E2 Allocators'!$B$15:$W$361, MATCH('O5 Details by Class &amp; Accounts'!AU$18, 'E2 Allocators'!$B$15:$W$15, 0),FALSE)*$G205), 0, VLOOKUP(VLOOKUP($A205, 'E4 TB Allocation Details'!$A$18:$L$205, MATCH("Customer ID", 'E4 TB Allocation Details'!$A$18:$L$18, 0),FALSE), 'E2 Allocators'!$B$15:$W$361, MATCH('O5 Details by Class &amp; Accounts'!AU$18, 'E2 Allocators'!$B$15:$W$15, 0),FALSE)*$G205)</f>
        <v>0</v>
      </c>
      <c r="AV205" s="1796">
        <f ca="1">IF(ISERROR(VLOOKUP(VLOOKUP($A205, 'E4 TB Allocation Details'!$A$18:$L$205, MATCH("Customer ID", 'E4 TB Allocation Details'!$A$18:$L$18, 0),FALSE), 'E2 Allocators'!$B$15:$W$361, MATCH('O5 Details by Class &amp; Accounts'!AV$18, 'E2 Allocators'!$B$15:$W$15, 0),FALSE)*$G205), 0, VLOOKUP(VLOOKUP($A205, 'E4 TB Allocation Details'!$A$18:$L$205, MATCH("Customer ID", 'E4 TB Allocation Details'!$A$18:$L$18, 0),FALSE), 'E2 Allocators'!$B$15:$W$361, MATCH('O5 Details by Class &amp; Accounts'!AV$18, 'E2 Allocators'!$B$15:$W$15, 0),FALSE)*$G205)</f>
        <v>0</v>
      </c>
      <c r="AW205" s="1796">
        <f ca="1">IF(ISERROR(VLOOKUP(VLOOKUP($A205, 'E4 TB Allocation Details'!$A$18:$L$205, MATCH("Customer ID", 'E4 TB Allocation Details'!$A$18:$L$18, 0),FALSE), 'E2 Allocators'!$B$15:$W$361, MATCH('O5 Details by Class &amp; Accounts'!AW$18, 'E2 Allocators'!$B$15:$W$15, 0),FALSE)*$G205), 0, VLOOKUP(VLOOKUP($A205, 'E4 TB Allocation Details'!$A$18:$L$205, MATCH("Customer ID", 'E4 TB Allocation Details'!$A$18:$L$18, 0),FALSE), 'E2 Allocators'!$B$15:$W$361, MATCH('O5 Details by Class &amp; Accounts'!AW$18, 'E2 Allocators'!$B$15:$W$15, 0),FALSE)*$G205)</f>
        <v>0</v>
      </c>
      <c r="AX205" s="1796">
        <f t="shared" si="44"/>
        <v>0</v>
      </c>
      <c r="AY205" s="1796">
        <f ca="1">IF(ISERROR(VLOOKUP(VLOOKUP($A205, 'E4 TB Allocation Details'!$A$18:$L$205, MATCH("Misc ID", 'E4 TB Allocation Details'!$A$18:$L$18, 0),FALSE), 'E2 Allocators'!$B$15:$W$361, MATCH('O5 Details by Class &amp; Accounts'!AY$18, 'E2 Allocators'!$B$15:$W$15, 0),FALSE)*$E205), 0, VLOOKUP(VLOOKUP($A205, 'E4 TB Allocation Details'!$A$18:$L$205, MATCH("Misc ID", 'E4 TB Allocation Details'!$A$18:$L$18, 0),FALSE), 'E2 Allocators'!$B$15:$W$361, MATCH('O5 Details by Class &amp; Accounts'!AY$18, 'E2 Allocators'!$B$15:$W$15, 0),FALSE)*$E205)</f>
        <v>0</v>
      </c>
      <c r="AZ205" s="1796">
        <f ca="1">IF(ISERROR(VLOOKUP(VLOOKUP($A205, 'E4 TB Allocation Details'!$A$18:$L$205, MATCH("Misc ID", 'E4 TB Allocation Details'!$A$18:$L$18, 0),FALSE), 'E2 Allocators'!$B$15:$W$361, MATCH('O5 Details by Class &amp; Accounts'!AZ$18, 'E2 Allocators'!$B$15:$W$15, 0),FALSE)*$E205), 0, VLOOKUP(VLOOKUP($A205, 'E4 TB Allocation Details'!$A$18:$L$205, MATCH("Misc ID", 'E4 TB Allocation Details'!$A$18:$L$18, 0),FALSE), 'E2 Allocators'!$B$15:$W$361, MATCH('O5 Details by Class &amp; Accounts'!AZ$18, 'E2 Allocators'!$B$15:$W$15, 0),FALSE)*$E205)</f>
        <v>0</v>
      </c>
      <c r="BA205" s="1796">
        <f ca="1">IF(ISERROR(VLOOKUP(VLOOKUP($A205, 'E4 TB Allocation Details'!$A$18:$L$205, MATCH("Misc ID", 'E4 TB Allocation Details'!$A$18:$L$18, 0),FALSE), 'E2 Allocators'!$B$15:$W$361, MATCH('O5 Details by Class &amp; Accounts'!BA$18, 'E2 Allocators'!$B$15:$W$15, 0),FALSE)*$E205), 0, VLOOKUP(VLOOKUP($A205, 'E4 TB Allocation Details'!$A$18:$L$205, MATCH("Misc ID", 'E4 TB Allocation Details'!$A$18:$L$18, 0),FALSE), 'E2 Allocators'!$B$15:$W$361, MATCH('O5 Details by Class &amp; Accounts'!BA$18, 'E2 Allocators'!$B$15:$W$15, 0),FALSE)*$E205)</f>
        <v>0</v>
      </c>
      <c r="BB205" s="1796">
        <f ca="1">IF(ISERROR(VLOOKUP(VLOOKUP($A205, 'E4 TB Allocation Details'!$A$18:$L$205, MATCH("Misc ID", 'E4 TB Allocation Details'!$A$18:$L$18, 0),FALSE), 'E2 Allocators'!$B$15:$W$361, MATCH('O5 Details by Class &amp; Accounts'!BB$18, 'E2 Allocators'!$B$15:$W$15, 0),FALSE)*$E205), 0, VLOOKUP(VLOOKUP($A205, 'E4 TB Allocation Details'!$A$18:$L$205, MATCH("Misc ID", 'E4 TB Allocation Details'!$A$18:$L$18, 0),FALSE), 'E2 Allocators'!$B$15:$W$361, MATCH('O5 Details by Class &amp; Accounts'!BB$18, 'E2 Allocators'!$B$15:$W$15, 0),FALSE)*$E205)</f>
        <v>0</v>
      </c>
      <c r="BC205" s="1796">
        <f ca="1">IF(ISERROR(VLOOKUP(VLOOKUP($A205, 'E4 TB Allocation Details'!$A$18:$L$205, MATCH("Misc ID", 'E4 TB Allocation Details'!$A$18:$L$18, 0),FALSE), 'E2 Allocators'!$B$15:$W$361, MATCH('O5 Details by Class &amp; Accounts'!BC$18, 'E2 Allocators'!$B$15:$W$15, 0),FALSE)*$E205), 0, VLOOKUP(VLOOKUP($A205, 'E4 TB Allocation Details'!$A$18:$L$205, MATCH("Misc ID", 'E4 TB Allocation Details'!$A$18:$L$18, 0),FALSE), 'E2 Allocators'!$B$15:$W$361, MATCH('O5 Details by Class &amp; Accounts'!BC$18, 'E2 Allocators'!$B$15:$W$15, 0),FALSE)*$E205)</f>
        <v>0</v>
      </c>
      <c r="BD205" s="1796">
        <f ca="1">IF(ISERROR(VLOOKUP(VLOOKUP($A205, 'E4 TB Allocation Details'!$A$18:$L$205, MATCH("Misc ID", 'E4 TB Allocation Details'!$A$18:$L$18, 0),FALSE), 'E2 Allocators'!$B$15:$W$361, MATCH('O5 Details by Class &amp; Accounts'!BD$18, 'E2 Allocators'!$B$15:$W$15, 0),FALSE)*$E205), 0, VLOOKUP(VLOOKUP($A205, 'E4 TB Allocation Details'!$A$18:$L$205, MATCH("Misc ID", 'E4 TB Allocation Details'!$A$18:$L$18, 0),FALSE), 'E2 Allocators'!$B$15:$W$361, MATCH('O5 Details by Class &amp; Accounts'!BD$18, 'E2 Allocators'!$B$15:$W$15, 0),FALSE)*$E205)</f>
        <v>0</v>
      </c>
      <c r="BE205" s="1796">
        <f ca="1">IF(ISERROR(VLOOKUP(VLOOKUP($A205, 'E4 TB Allocation Details'!$A$18:$L$205, MATCH("Misc ID", 'E4 TB Allocation Details'!$A$18:$L$18, 0),FALSE), 'E2 Allocators'!$B$15:$W$361, MATCH('O5 Details by Class &amp; Accounts'!BE$18, 'E2 Allocators'!$B$15:$W$15, 0),FALSE)*$E205), 0, VLOOKUP(VLOOKUP($A205, 'E4 TB Allocation Details'!$A$18:$L$205, MATCH("Misc ID", 'E4 TB Allocation Details'!$A$18:$L$18, 0),FALSE), 'E2 Allocators'!$B$15:$W$361, MATCH('O5 Details by Class &amp; Accounts'!BE$18, 'E2 Allocators'!$B$15:$W$15, 0),FALSE)*$E205)</f>
        <v>0</v>
      </c>
      <c r="BF205" s="1796">
        <f ca="1">IF(ISERROR(VLOOKUP(VLOOKUP($A205, 'E4 TB Allocation Details'!$A$18:$L$205, MATCH("Misc ID", 'E4 TB Allocation Details'!$A$18:$L$18, 0),FALSE), 'E2 Allocators'!$B$15:$W$361, MATCH('O5 Details by Class &amp; Accounts'!BF$18, 'E2 Allocators'!$B$15:$W$15, 0),FALSE)*$E205), 0, VLOOKUP(VLOOKUP($A205, 'E4 TB Allocation Details'!$A$18:$L$205, MATCH("Misc ID", 'E4 TB Allocation Details'!$A$18:$L$18, 0),FALSE), 'E2 Allocators'!$B$15:$W$361, MATCH('O5 Details by Class &amp; Accounts'!BF$18, 'E2 Allocators'!$B$15:$W$15, 0),FALSE)*$E205)</f>
        <v>0</v>
      </c>
      <c r="BG205" s="1796">
        <f ca="1">IF(ISERROR(VLOOKUP(VLOOKUP($A205, 'E4 TB Allocation Details'!$A$18:$L$205, MATCH("Misc ID", 'E4 TB Allocation Details'!$A$18:$L$18, 0),FALSE), 'E2 Allocators'!$B$15:$W$361, MATCH('O5 Details by Class &amp; Accounts'!BG$18, 'E2 Allocators'!$B$15:$W$15, 0),FALSE)*$E205), 0, VLOOKUP(VLOOKUP($A205, 'E4 TB Allocation Details'!$A$18:$L$205, MATCH("Misc ID", 'E4 TB Allocation Details'!$A$18:$L$18, 0),FALSE), 'E2 Allocators'!$B$15:$W$361, MATCH('O5 Details by Class &amp; Accounts'!BG$18, 'E2 Allocators'!$B$15:$W$15, 0),FALSE)*$E205)</f>
        <v>0</v>
      </c>
      <c r="BH205" s="1796">
        <f ca="1">IF(ISERROR(VLOOKUP(VLOOKUP($A205, 'E4 TB Allocation Details'!$A$18:$L$205, MATCH("Misc ID", 'E4 TB Allocation Details'!$A$18:$L$18, 0),FALSE), 'E2 Allocators'!$B$15:$W$361, MATCH('O5 Details by Class &amp; Accounts'!BH$18, 'E2 Allocators'!$B$15:$W$15, 0),FALSE)*$E205), 0, VLOOKUP(VLOOKUP($A205, 'E4 TB Allocation Details'!$A$18:$L$205, MATCH("Misc ID", 'E4 TB Allocation Details'!$A$18:$L$18, 0),FALSE), 'E2 Allocators'!$B$15:$W$361, MATCH('O5 Details by Class &amp; Accounts'!BH$18, 'E2 Allocators'!$B$15:$W$15, 0),FALSE)*$E205)</f>
        <v>0</v>
      </c>
      <c r="BI205" s="1796">
        <f ca="1">IF(ISERROR(VLOOKUP(VLOOKUP($A205, 'E4 TB Allocation Details'!$A$18:$L$205, MATCH("Misc ID", 'E4 TB Allocation Details'!$A$18:$L$18, 0),FALSE), 'E2 Allocators'!$B$15:$W$361, MATCH('O5 Details by Class &amp; Accounts'!BI$18, 'E2 Allocators'!$B$15:$W$15, 0),FALSE)*$E205), 0, VLOOKUP(VLOOKUP($A205, 'E4 TB Allocation Details'!$A$18:$L$205, MATCH("Misc ID", 'E4 TB Allocation Details'!$A$18:$L$18, 0),FALSE), 'E2 Allocators'!$B$15:$W$361, MATCH('O5 Details by Class &amp; Accounts'!BI$18, 'E2 Allocators'!$B$15:$W$15, 0),FALSE)*$E205)</f>
        <v>0</v>
      </c>
      <c r="BJ205" s="1796">
        <f ca="1">IF(ISERROR(VLOOKUP(VLOOKUP($A205, 'E4 TB Allocation Details'!$A$18:$L$205, MATCH("Misc ID", 'E4 TB Allocation Details'!$A$18:$L$18, 0),FALSE), 'E2 Allocators'!$B$15:$W$361, MATCH('O5 Details by Class &amp; Accounts'!BJ$18, 'E2 Allocators'!$B$15:$W$15, 0),FALSE)*$E205), 0, VLOOKUP(VLOOKUP($A205, 'E4 TB Allocation Details'!$A$18:$L$205, MATCH("Misc ID", 'E4 TB Allocation Details'!$A$18:$L$18, 0),FALSE), 'E2 Allocators'!$B$15:$W$361, MATCH('O5 Details by Class &amp; Accounts'!BJ$18, 'E2 Allocators'!$B$15:$W$15, 0),FALSE)*$E205)</f>
        <v>0</v>
      </c>
      <c r="BK205" s="1796">
        <f ca="1">IF(ISERROR(VLOOKUP(VLOOKUP($A205, 'E4 TB Allocation Details'!$A$18:$L$205, MATCH("Misc ID", 'E4 TB Allocation Details'!$A$18:$L$18, 0),FALSE), 'E2 Allocators'!$B$15:$W$361, MATCH('O5 Details by Class &amp; Accounts'!BK$18, 'E2 Allocators'!$B$15:$W$15, 0),FALSE)*$E205), 0, VLOOKUP(VLOOKUP($A205, 'E4 TB Allocation Details'!$A$18:$L$205, MATCH("Misc ID", 'E4 TB Allocation Details'!$A$18:$L$18, 0),FALSE), 'E2 Allocators'!$B$15:$W$361, MATCH('O5 Details by Class &amp; Accounts'!BK$18, 'E2 Allocators'!$B$15:$W$15, 0),FALSE)*$E205)</f>
        <v>0</v>
      </c>
      <c r="BL205" s="1796">
        <f ca="1">IF(ISERROR(VLOOKUP(VLOOKUP($A205, 'E4 TB Allocation Details'!$A$18:$L$205, MATCH("Misc ID", 'E4 TB Allocation Details'!$A$18:$L$18, 0),FALSE), 'E2 Allocators'!$B$15:$W$361, MATCH('O5 Details by Class &amp; Accounts'!BL$18, 'E2 Allocators'!$B$15:$W$15, 0),FALSE)*$E205), 0, VLOOKUP(VLOOKUP($A205, 'E4 TB Allocation Details'!$A$18:$L$205, MATCH("Misc ID", 'E4 TB Allocation Details'!$A$18:$L$18, 0),FALSE), 'E2 Allocators'!$B$15:$W$361, MATCH('O5 Details by Class &amp; Accounts'!BL$18, 'E2 Allocators'!$B$15:$W$15, 0),FALSE)*$E205)</f>
        <v>0</v>
      </c>
      <c r="BM205" s="1796">
        <f ca="1">IF(ISERROR(VLOOKUP(VLOOKUP($A205, 'E4 TB Allocation Details'!$A$18:$L$205, MATCH("Misc ID", 'E4 TB Allocation Details'!$A$18:$L$18, 0),FALSE), 'E2 Allocators'!$B$15:$W$361, MATCH('O5 Details by Class &amp; Accounts'!BM$18, 'E2 Allocators'!$B$15:$W$15, 0),FALSE)*$E205), 0, VLOOKUP(VLOOKUP($A205, 'E4 TB Allocation Details'!$A$18:$L$205, MATCH("Misc ID", 'E4 TB Allocation Details'!$A$18:$L$18, 0),FALSE), 'E2 Allocators'!$B$15:$W$361, MATCH('O5 Details by Class &amp; Accounts'!BM$18, 'E2 Allocators'!$B$15:$W$15, 0),FALSE)*$E205)</f>
        <v>0</v>
      </c>
      <c r="BN205" s="1796">
        <f ca="1">IF(ISERROR(VLOOKUP(VLOOKUP($A205, 'E4 TB Allocation Details'!$A$18:$L$205, MATCH("Misc ID", 'E4 TB Allocation Details'!$A$18:$L$18, 0),FALSE), 'E2 Allocators'!$B$15:$W$361, MATCH('O5 Details by Class &amp; Accounts'!BN$18, 'E2 Allocators'!$B$15:$W$15, 0),FALSE)*$E205), 0, VLOOKUP(VLOOKUP($A205, 'E4 TB Allocation Details'!$A$18:$L$205, MATCH("Misc ID", 'E4 TB Allocation Details'!$A$18:$L$18, 0),FALSE), 'E2 Allocators'!$B$15:$W$361, MATCH('O5 Details by Class &amp; Accounts'!BN$18, 'E2 Allocators'!$B$15:$W$15, 0),FALSE)*$E205)</f>
        <v>0</v>
      </c>
      <c r="BO205" s="1796">
        <f ca="1">IF(ISERROR(VLOOKUP(VLOOKUP($A205, 'E4 TB Allocation Details'!$A$18:$L$205, MATCH("Misc ID", 'E4 TB Allocation Details'!$A$18:$L$18, 0),FALSE), 'E2 Allocators'!$B$15:$W$361, MATCH('O5 Details by Class &amp; Accounts'!BO$18, 'E2 Allocators'!$B$15:$W$15, 0),FALSE)*$E205), 0, VLOOKUP(VLOOKUP($A205, 'E4 TB Allocation Details'!$A$18:$L$205, MATCH("Misc ID", 'E4 TB Allocation Details'!$A$18:$L$18, 0),FALSE), 'E2 Allocators'!$B$15:$W$361, MATCH('O5 Details by Class &amp; Accounts'!BO$18, 'E2 Allocators'!$B$15:$W$15, 0),FALSE)*$E205)</f>
        <v>0</v>
      </c>
      <c r="BP205" s="1796">
        <f ca="1">IF(ISERROR(VLOOKUP(VLOOKUP($A205, 'E4 TB Allocation Details'!$A$18:$L$205, MATCH("Misc ID", 'E4 TB Allocation Details'!$A$18:$L$18, 0),FALSE), 'E2 Allocators'!$B$15:$W$361, MATCH('O5 Details by Class &amp; Accounts'!BP$18, 'E2 Allocators'!$B$15:$W$15, 0),FALSE)*$E205), 0, VLOOKUP(VLOOKUP($A205, 'E4 TB Allocation Details'!$A$18:$L$205, MATCH("Misc ID", 'E4 TB Allocation Details'!$A$18:$L$18, 0),FALSE), 'E2 Allocators'!$B$15:$W$361, MATCH('O5 Details by Class &amp; Accounts'!BP$18, 'E2 Allocators'!$B$15:$W$15, 0),FALSE)*$E205)</f>
        <v>0</v>
      </c>
      <c r="BQ205" s="1796">
        <f ca="1">IF(ISERROR(VLOOKUP(VLOOKUP($A205, 'E4 TB Allocation Details'!$A$18:$L$205, MATCH("Misc ID", 'E4 TB Allocation Details'!$A$18:$L$18, 0),FALSE), 'E2 Allocators'!$B$15:$W$361, MATCH('O5 Details by Class &amp; Accounts'!BQ$18, 'E2 Allocators'!$B$15:$W$15, 0),FALSE)*$E205), 0, VLOOKUP(VLOOKUP($A205, 'E4 TB Allocation Details'!$A$18:$L$205, MATCH("Misc ID", 'E4 TB Allocation Details'!$A$18:$L$18, 0),FALSE), 'E2 Allocators'!$B$15:$W$361, MATCH('O5 Details by Class &amp; Accounts'!BQ$18, 'E2 Allocators'!$B$15:$W$15, 0),FALSE)*$E205)</f>
        <v>0</v>
      </c>
      <c r="BR205" s="1796">
        <f ca="1">IF(ISERROR(VLOOKUP(VLOOKUP($A205, 'E4 TB Allocation Details'!$A$18:$L$205, MATCH("Misc ID", 'E4 TB Allocation Details'!$A$18:$L$18, 0),FALSE), 'E2 Allocators'!$B$15:$W$361, MATCH('O5 Details by Class &amp; Accounts'!BR$18, 'E2 Allocators'!$B$15:$W$15, 0),FALSE)*$E205), 0, VLOOKUP(VLOOKUP($A205, 'E4 TB Allocation Details'!$A$18:$L$205, MATCH("Misc ID", 'E4 TB Allocation Details'!$A$18:$L$18, 0),FALSE), 'E2 Allocators'!$B$15:$W$361, MATCH('O5 Details by Class &amp; Accounts'!BR$18, 'E2 Allocators'!$B$15:$W$15, 0),FALSE)*$E205)</f>
        <v>0</v>
      </c>
      <c r="BS205" s="1796">
        <f t="shared" si="41"/>
        <v>0</v>
      </c>
      <c r="BT205" s="1796">
        <f ca="1">IF(ISERROR(VLOOKUP(VLOOKUP($A205, 'E4 TB Allocation Details'!$A$18:$L$205, MATCH("A &amp; G ID", 'E4 TB Allocation Details'!$A$18:$L$18, 0),FALSE), 'E2 Allocators'!$B$15:$W$361, MATCH('O5 Details by Class &amp; Accounts'!BT$18, 'E2 Allocators'!$B$15:$W$15, 0),FALSE)*$E205), 0, VLOOKUP(VLOOKUP($A205, 'E4 TB Allocation Details'!$A$18:$L$205, MATCH("A &amp; G ID", 'E4 TB Allocation Details'!$A$18:$L$18, 0),FALSE), 'E2 Allocators'!$B$15:$W$361, MATCH('O5 Details by Class &amp; Accounts'!BT$18, 'E2 Allocators'!$B$15:$W$15, 0),FALSE)*$E205)</f>
        <v>0</v>
      </c>
      <c r="BU205" s="1796">
        <f ca="1">IF(ISERROR(VLOOKUP(VLOOKUP($A205, 'E4 TB Allocation Details'!$A$18:$L$205, MATCH("A &amp; G ID", 'E4 TB Allocation Details'!$A$18:$L$18, 0),FALSE), 'E2 Allocators'!$B$15:$W$361, MATCH('O5 Details by Class &amp; Accounts'!BU$18, 'E2 Allocators'!$B$15:$W$15, 0),FALSE)*$E205), 0, VLOOKUP(VLOOKUP($A205, 'E4 TB Allocation Details'!$A$18:$L$205, MATCH("A &amp; G ID", 'E4 TB Allocation Details'!$A$18:$L$18, 0),FALSE), 'E2 Allocators'!$B$15:$W$361, MATCH('O5 Details by Class &amp; Accounts'!BU$18, 'E2 Allocators'!$B$15:$W$15, 0),FALSE)*$E205)</f>
        <v>0</v>
      </c>
      <c r="BV205" s="1796">
        <f ca="1">IF(ISERROR(VLOOKUP(VLOOKUP($A205, 'E4 TB Allocation Details'!$A$18:$L$205, MATCH("A &amp; G ID", 'E4 TB Allocation Details'!$A$18:$L$18, 0),FALSE), 'E2 Allocators'!$B$15:$W$361, MATCH('O5 Details by Class &amp; Accounts'!BV$18, 'E2 Allocators'!$B$15:$W$15, 0),FALSE)*$E205), 0, VLOOKUP(VLOOKUP($A205, 'E4 TB Allocation Details'!$A$18:$L$205, MATCH("A &amp; G ID", 'E4 TB Allocation Details'!$A$18:$L$18, 0),FALSE), 'E2 Allocators'!$B$15:$W$361, MATCH('O5 Details by Class &amp; Accounts'!BV$18, 'E2 Allocators'!$B$15:$W$15, 0),FALSE)*$E205)</f>
        <v>0</v>
      </c>
      <c r="BW205" s="1796">
        <f ca="1">IF(ISERROR(VLOOKUP(VLOOKUP($A205, 'E4 TB Allocation Details'!$A$18:$L$205, MATCH("A &amp; G ID", 'E4 TB Allocation Details'!$A$18:$L$18, 0),FALSE), 'E2 Allocators'!$B$15:$W$361, MATCH('O5 Details by Class &amp; Accounts'!BW$18, 'E2 Allocators'!$B$15:$W$15, 0),FALSE)*$E205), 0, VLOOKUP(VLOOKUP($A205, 'E4 TB Allocation Details'!$A$18:$L$205, MATCH("A &amp; G ID", 'E4 TB Allocation Details'!$A$18:$L$18, 0),FALSE), 'E2 Allocators'!$B$15:$W$361, MATCH('O5 Details by Class &amp; Accounts'!BW$18, 'E2 Allocators'!$B$15:$W$15, 0),FALSE)*$E205)</f>
        <v>0</v>
      </c>
      <c r="BX205" s="1796">
        <f ca="1">IF(ISERROR(VLOOKUP(VLOOKUP($A205, 'E4 TB Allocation Details'!$A$18:$L$205, MATCH("A &amp; G ID", 'E4 TB Allocation Details'!$A$18:$L$18, 0),FALSE), 'E2 Allocators'!$B$15:$W$361, MATCH('O5 Details by Class &amp; Accounts'!BX$18, 'E2 Allocators'!$B$15:$W$15, 0),FALSE)*$E205), 0, VLOOKUP(VLOOKUP($A205, 'E4 TB Allocation Details'!$A$18:$L$205, MATCH("A &amp; G ID", 'E4 TB Allocation Details'!$A$18:$L$18, 0),FALSE), 'E2 Allocators'!$B$15:$W$361, MATCH('O5 Details by Class &amp; Accounts'!BX$18, 'E2 Allocators'!$B$15:$W$15, 0),FALSE)*$E205)</f>
        <v>0</v>
      </c>
      <c r="BY205" s="1796">
        <f ca="1">IF(ISERROR(VLOOKUP(VLOOKUP($A205, 'E4 TB Allocation Details'!$A$18:$L$205, MATCH("A &amp; G ID", 'E4 TB Allocation Details'!$A$18:$L$18, 0),FALSE), 'E2 Allocators'!$B$15:$W$361, MATCH('O5 Details by Class &amp; Accounts'!BY$18, 'E2 Allocators'!$B$15:$W$15, 0),FALSE)*$E205), 0, VLOOKUP(VLOOKUP($A205, 'E4 TB Allocation Details'!$A$18:$L$205, MATCH("A &amp; G ID", 'E4 TB Allocation Details'!$A$18:$L$18, 0),FALSE), 'E2 Allocators'!$B$15:$W$361, MATCH('O5 Details by Class &amp; Accounts'!BY$18, 'E2 Allocators'!$B$15:$W$15, 0),FALSE)*$E205)</f>
        <v>0</v>
      </c>
      <c r="BZ205" s="1796">
        <f ca="1">IF(ISERROR(VLOOKUP(VLOOKUP($A205, 'E4 TB Allocation Details'!$A$18:$L$205, MATCH("A &amp; G ID", 'E4 TB Allocation Details'!$A$18:$L$18, 0),FALSE), 'E2 Allocators'!$B$15:$W$361, MATCH('O5 Details by Class &amp; Accounts'!BZ$18, 'E2 Allocators'!$B$15:$W$15, 0),FALSE)*$E205), 0, VLOOKUP(VLOOKUP($A205, 'E4 TB Allocation Details'!$A$18:$L$205, MATCH("A &amp; G ID", 'E4 TB Allocation Details'!$A$18:$L$18, 0),FALSE), 'E2 Allocators'!$B$15:$W$361, MATCH('O5 Details by Class &amp; Accounts'!BZ$18, 'E2 Allocators'!$B$15:$W$15, 0),FALSE)*$E205)</f>
        <v>0</v>
      </c>
      <c r="CA205" s="1796">
        <f ca="1">IF(ISERROR(VLOOKUP(VLOOKUP($A205, 'E4 TB Allocation Details'!$A$18:$L$205, MATCH("A &amp; G ID", 'E4 TB Allocation Details'!$A$18:$L$18, 0),FALSE), 'E2 Allocators'!$B$15:$W$361, MATCH('O5 Details by Class &amp; Accounts'!CA$18, 'E2 Allocators'!$B$15:$W$15, 0),FALSE)*$E205), 0, VLOOKUP(VLOOKUP($A205, 'E4 TB Allocation Details'!$A$18:$L$205, MATCH("A &amp; G ID", 'E4 TB Allocation Details'!$A$18:$L$18, 0),FALSE), 'E2 Allocators'!$B$15:$W$361, MATCH('O5 Details by Class &amp; Accounts'!CA$18, 'E2 Allocators'!$B$15:$W$15, 0),FALSE)*$E205)</f>
        <v>0</v>
      </c>
      <c r="CB205" s="1796">
        <f ca="1">IF(ISERROR(VLOOKUP(VLOOKUP($A205, 'E4 TB Allocation Details'!$A$18:$L$205, MATCH("A &amp; G ID", 'E4 TB Allocation Details'!$A$18:$L$18, 0),FALSE), 'E2 Allocators'!$B$15:$W$361, MATCH('O5 Details by Class &amp; Accounts'!CB$18, 'E2 Allocators'!$B$15:$W$15, 0),FALSE)*$E205), 0, VLOOKUP(VLOOKUP($A205, 'E4 TB Allocation Details'!$A$18:$L$205, MATCH("A &amp; G ID", 'E4 TB Allocation Details'!$A$18:$L$18, 0),FALSE), 'E2 Allocators'!$B$15:$W$361, MATCH('O5 Details by Class &amp; Accounts'!CB$18, 'E2 Allocators'!$B$15:$W$15, 0),FALSE)*$E205)</f>
        <v>0</v>
      </c>
      <c r="CC205" s="1796">
        <f ca="1">IF(ISERROR(VLOOKUP(VLOOKUP($A205, 'E4 TB Allocation Details'!$A$18:$L$205, MATCH("A &amp; G ID", 'E4 TB Allocation Details'!$A$18:$L$18, 0),FALSE), 'E2 Allocators'!$B$15:$W$361, MATCH('O5 Details by Class &amp; Accounts'!CC$18, 'E2 Allocators'!$B$15:$W$15, 0),FALSE)*$E205), 0, VLOOKUP(VLOOKUP($A205, 'E4 TB Allocation Details'!$A$18:$L$205, MATCH("A &amp; G ID", 'E4 TB Allocation Details'!$A$18:$L$18, 0),FALSE), 'E2 Allocators'!$B$15:$W$361, MATCH('O5 Details by Class &amp; Accounts'!CC$18, 'E2 Allocators'!$B$15:$W$15, 0),FALSE)*$E205)</f>
        <v>0</v>
      </c>
      <c r="CD205" s="1796">
        <f ca="1">IF(ISERROR(VLOOKUP(VLOOKUP($A205, 'E4 TB Allocation Details'!$A$18:$L$205, MATCH("A &amp; G ID", 'E4 TB Allocation Details'!$A$18:$L$18, 0),FALSE), 'E2 Allocators'!$B$15:$W$361, MATCH('O5 Details by Class &amp; Accounts'!CD$18, 'E2 Allocators'!$B$15:$W$15, 0),FALSE)*$E205), 0, VLOOKUP(VLOOKUP($A205, 'E4 TB Allocation Details'!$A$18:$L$205, MATCH("A &amp; G ID", 'E4 TB Allocation Details'!$A$18:$L$18, 0),FALSE), 'E2 Allocators'!$B$15:$W$361, MATCH('O5 Details by Class &amp; Accounts'!CD$18, 'E2 Allocators'!$B$15:$W$15, 0),FALSE)*$E205)</f>
        <v>0</v>
      </c>
      <c r="CE205" s="1796">
        <f ca="1">IF(ISERROR(VLOOKUP(VLOOKUP($A205, 'E4 TB Allocation Details'!$A$18:$L$205, MATCH("A &amp; G ID", 'E4 TB Allocation Details'!$A$18:$L$18, 0),FALSE), 'E2 Allocators'!$B$15:$W$361, MATCH('O5 Details by Class &amp; Accounts'!CE$18, 'E2 Allocators'!$B$15:$W$15, 0),FALSE)*$E205), 0, VLOOKUP(VLOOKUP($A205, 'E4 TB Allocation Details'!$A$18:$L$205, MATCH("A &amp; G ID", 'E4 TB Allocation Details'!$A$18:$L$18, 0),FALSE), 'E2 Allocators'!$B$15:$W$361, MATCH('O5 Details by Class &amp; Accounts'!CE$18, 'E2 Allocators'!$B$15:$W$15, 0),FALSE)*$E205)</f>
        <v>0</v>
      </c>
      <c r="CF205" s="1796">
        <f ca="1">IF(ISERROR(VLOOKUP(VLOOKUP($A205, 'E4 TB Allocation Details'!$A$18:$L$205, MATCH("A &amp; G ID", 'E4 TB Allocation Details'!$A$18:$L$18, 0),FALSE), 'E2 Allocators'!$B$15:$W$361, MATCH('O5 Details by Class &amp; Accounts'!CF$18, 'E2 Allocators'!$B$15:$W$15, 0),FALSE)*$E205), 0, VLOOKUP(VLOOKUP($A205, 'E4 TB Allocation Details'!$A$18:$L$205, MATCH("A &amp; G ID", 'E4 TB Allocation Details'!$A$18:$L$18, 0),FALSE), 'E2 Allocators'!$B$15:$W$361, MATCH('O5 Details by Class &amp; Accounts'!CF$18, 'E2 Allocators'!$B$15:$W$15, 0),FALSE)*$E205)</f>
        <v>0</v>
      </c>
      <c r="CG205" s="1796">
        <f ca="1">IF(ISERROR(VLOOKUP(VLOOKUP($A205, 'E4 TB Allocation Details'!$A$18:$L$205, MATCH("A &amp; G ID", 'E4 TB Allocation Details'!$A$18:$L$18, 0),FALSE), 'E2 Allocators'!$B$15:$W$361, MATCH('O5 Details by Class &amp; Accounts'!CG$18, 'E2 Allocators'!$B$15:$W$15, 0),FALSE)*$E205), 0, VLOOKUP(VLOOKUP($A205, 'E4 TB Allocation Details'!$A$18:$L$205, MATCH("A &amp; G ID", 'E4 TB Allocation Details'!$A$18:$L$18, 0),FALSE), 'E2 Allocators'!$B$15:$W$361, MATCH('O5 Details by Class &amp; Accounts'!CG$18, 'E2 Allocators'!$B$15:$W$15, 0),FALSE)*$E205)</f>
        <v>0</v>
      </c>
      <c r="CH205" s="1796">
        <f ca="1">IF(ISERROR(VLOOKUP(VLOOKUP($A205, 'E4 TB Allocation Details'!$A$18:$L$205, MATCH("A &amp; G ID", 'E4 TB Allocation Details'!$A$18:$L$18, 0),FALSE), 'E2 Allocators'!$B$15:$W$361, MATCH('O5 Details by Class &amp; Accounts'!CH$18, 'E2 Allocators'!$B$15:$W$15, 0),FALSE)*$E205), 0, VLOOKUP(VLOOKUP($A205, 'E4 TB Allocation Details'!$A$18:$L$205, MATCH("A &amp; G ID", 'E4 TB Allocation Details'!$A$18:$L$18, 0),FALSE), 'E2 Allocators'!$B$15:$W$361, MATCH('O5 Details by Class &amp; Accounts'!CH$18, 'E2 Allocators'!$B$15:$W$15, 0),FALSE)*$E205)</f>
        <v>0</v>
      </c>
      <c r="CI205" s="1796">
        <f ca="1">IF(ISERROR(VLOOKUP(VLOOKUP($A205, 'E4 TB Allocation Details'!$A$18:$L$205, MATCH("A &amp; G ID", 'E4 TB Allocation Details'!$A$18:$L$18, 0),FALSE), 'E2 Allocators'!$B$15:$W$361, MATCH('O5 Details by Class &amp; Accounts'!CI$18, 'E2 Allocators'!$B$15:$W$15, 0),FALSE)*$E205), 0, VLOOKUP(VLOOKUP($A205, 'E4 TB Allocation Details'!$A$18:$L$205, MATCH("A &amp; G ID", 'E4 TB Allocation Details'!$A$18:$L$18, 0),FALSE), 'E2 Allocators'!$B$15:$W$361, MATCH('O5 Details by Class &amp; Accounts'!CI$18, 'E2 Allocators'!$B$15:$W$15, 0),FALSE)*$E205)</f>
        <v>0</v>
      </c>
      <c r="CJ205" s="1796">
        <f ca="1">IF(ISERROR(VLOOKUP(VLOOKUP($A205, 'E4 TB Allocation Details'!$A$18:$L$205, MATCH("A &amp; G ID", 'E4 TB Allocation Details'!$A$18:$L$18, 0),FALSE), 'E2 Allocators'!$B$15:$W$361, MATCH('O5 Details by Class &amp; Accounts'!CJ$18, 'E2 Allocators'!$B$15:$W$15, 0),FALSE)*$E205), 0, VLOOKUP(VLOOKUP($A205, 'E4 TB Allocation Details'!$A$18:$L$205, MATCH("A &amp; G ID", 'E4 TB Allocation Details'!$A$18:$L$18, 0),FALSE), 'E2 Allocators'!$B$15:$W$361, MATCH('O5 Details by Class &amp; Accounts'!CJ$18, 'E2 Allocators'!$B$15:$W$15, 0),FALSE)*$E205)</f>
        <v>0</v>
      </c>
      <c r="CK205" s="1796">
        <f ca="1">IF(ISERROR(VLOOKUP(VLOOKUP($A205, 'E4 TB Allocation Details'!$A$18:$L$205, MATCH("A &amp; G ID", 'E4 TB Allocation Details'!$A$18:$L$18, 0),FALSE), 'E2 Allocators'!$B$15:$W$361, MATCH('O5 Details by Class &amp; Accounts'!CK$18, 'E2 Allocators'!$B$15:$W$15, 0),FALSE)*$E205), 0, VLOOKUP(VLOOKUP($A205, 'E4 TB Allocation Details'!$A$18:$L$205, MATCH("A &amp; G ID", 'E4 TB Allocation Details'!$A$18:$L$18, 0),FALSE), 'E2 Allocators'!$B$15:$W$361, MATCH('O5 Details by Class &amp; Accounts'!CK$18, 'E2 Allocators'!$B$15:$W$15, 0),FALSE)*$E205)</f>
        <v>0</v>
      </c>
      <c r="CL205" s="1796">
        <f ca="1">IF(ISERROR(VLOOKUP(VLOOKUP($A205, 'E4 TB Allocation Details'!$A$18:$L$205, MATCH("A &amp; G ID", 'E4 TB Allocation Details'!$A$18:$L$18, 0),FALSE), 'E2 Allocators'!$B$15:$W$361, MATCH('O5 Details by Class &amp; Accounts'!CL$18, 'E2 Allocators'!$B$15:$W$15, 0),FALSE)*$E205), 0, VLOOKUP(VLOOKUP($A205, 'E4 TB Allocation Details'!$A$18:$L$205, MATCH("A &amp; G ID", 'E4 TB Allocation Details'!$A$18:$L$18, 0),FALSE), 'E2 Allocators'!$B$15:$W$361, MATCH('O5 Details by Class &amp; Accounts'!CL$18, 'E2 Allocators'!$B$15:$W$15, 0),FALSE)*$E205)</f>
        <v>0</v>
      </c>
      <c r="CM205" s="1796">
        <f ca="1">IF(ISERROR(VLOOKUP(VLOOKUP($A205, 'E4 TB Allocation Details'!$A$18:$L$205, MATCH("A &amp; G ID", 'E4 TB Allocation Details'!$A$18:$L$18, 0),FALSE), 'E2 Allocators'!$B$15:$W$361, MATCH('O5 Details by Class &amp; Accounts'!CM$18, 'E2 Allocators'!$B$15:$W$15, 0),FALSE)*$E205), 0, VLOOKUP(VLOOKUP($A205, 'E4 TB Allocation Details'!$A$18:$L$205, MATCH("A &amp; G ID", 'E4 TB Allocation Details'!$A$18:$L$18, 0),FALSE), 'E2 Allocators'!$B$15:$W$361, MATCH('O5 Details by Class &amp; Accounts'!CM$18, 'E2 Allocators'!$B$15:$W$15, 0),FALSE)*$E205)</f>
        <v>0</v>
      </c>
      <c r="CN205" s="1796">
        <f t="shared" si="45"/>
        <v>0</v>
      </c>
      <c r="CO205" s="1797">
        <f t="shared" si="43"/>
        <v>0</v>
      </c>
      <c r="CQ205" s="2087" t="s">
        <v>675</v>
      </c>
    </row>
    <row r="206" spans="1:95" s="1159" customFormat="1" ht="13.5" thickBot="1">
      <c r="A206" s="1189"/>
      <c r="B206" s="1190"/>
      <c r="C206" s="1798">
        <f t="shared" ref="C206:AH206" si="47">SUM(C19:C205)</f>
        <v>38947200</v>
      </c>
      <c r="D206" s="1798">
        <f t="shared" si="47"/>
        <v>-9.3132257461547852E-10</v>
      </c>
      <c r="E206" s="1799">
        <f t="shared" si="47"/>
        <v>38947200</v>
      </c>
      <c r="F206" s="1800">
        <f t="shared" si="47"/>
        <v>20324000</v>
      </c>
      <c r="G206" s="1800">
        <f t="shared" si="47"/>
        <v>12967500</v>
      </c>
      <c r="H206" s="1798">
        <f t="shared" si="47"/>
        <v>33291500</v>
      </c>
      <c r="I206" s="1798">
        <f t="shared" si="47"/>
        <v>4892051.8777688434</v>
      </c>
      <c r="J206" s="1798">
        <f t="shared" si="47"/>
        <v>2191488.9158258699</v>
      </c>
      <c r="K206" s="1798">
        <f t="shared" si="47"/>
        <v>4247193.5688435715</v>
      </c>
      <c r="L206" s="1798">
        <f t="shared" si="47"/>
        <v>0</v>
      </c>
      <c r="M206" s="1798">
        <f t="shared" si="47"/>
        <v>0</v>
      </c>
      <c r="N206" s="1798">
        <f t="shared" si="47"/>
        <v>0</v>
      </c>
      <c r="O206" s="1798">
        <f t="shared" si="47"/>
        <v>493.28602640070068</v>
      </c>
      <c r="P206" s="1798">
        <f t="shared" si="47"/>
        <v>62.689386065888769</v>
      </c>
      <c r="Q206" s="1798">
        <f t="shared" si="47"/>
        <v>9229.7290846395645</v>
      </c>
      <c r="R206" s="1798">
        <f t="shared" si="47"/>
        <v>0</v>
      </c>
      <c r="S206" s="1798">
        <f t="shared" si="47"/>
        <v>0</v>
      </c>
      <c r="T206" s="1798">
        <f t="shared" si="47"/>
        <v>0</v>
      </c>
      <c r="U206" s="1798">
        <f t="shared" si="47"/>
        <v>0</v>
      </c>
      <c r="V206" s="1798">
        <f t="shared" si="47"/>
        <v>0</v>
      </c>
      <c r="W206" s="1798">
        <f t="shared" si="47"/>
        <v>0</v>
      </c>
      <c r="X206" s="1798">
        <f t="shared" si="47"/>
        <v>0</v>
      </c>
      <c r="Y206" s="1798">
        <f t="shared" si="47"/>
        <v>0</v>
      </c>
      <c r="Z206" s="1798">
        <f t="shared" si="47"/>
        <v>0</v>
      </c>
      <c r="AA206" s="1798">
        <f t="shared" si="47"/>
        <v>0</v>
      </c>
      <c r="AB206" s="1798">
        <f t="shared" si="47"/>
        <v>0</v>
      </c>
      <c r="AC206" s="1798">
        <f t="shared" si="47"/>
        <v>11340520.066935392</v>
      </c>
      <c r="AD206" s="1798">
        <f t="shared" si="47"/>
        <v>4683692.2725320049</v>
      </c>
      <c r="AE206" s="1798">
        <f t="shared" si="47"/>
        <v>1024887.472635916</v>
      </c>
      <c r="AF206" s="1798">
        <f t="shared" si="47"/>
        <v>198791.41846576624</v>
      </c>
      <c r="AG206" s="1798">
        <f t="shared" si="47"/>
        <v>0</v>
      </c>
      <c r="AH206" s="1798">
        <f t="shared" si="47"/>
        <v>0</v>
      </c>
      <c r="AI206" s="1798">
        <f t="shared" ref="AI206:BN206" si="48">SUM(AI19:AI205)</f>
        <v>0</v>
      </c>
      <c r="AJ206" s="1798">
        <f t="shared" si="48"/>
        <v>1193416.4977268809</v>
      </c>
      <c r="AK206" s="1798">
        <f t="shared" si="48"/>
        <v>66455.573156816114</v>
      </c>
      <c r="AL206" s="1798">
        <f t="shared" si="48"/>
        <v>51236.698547224136</v>
      </c>
      <c r="AM206" s="1798">
        <f t="shared" si="48"/>
        <v>0</v>
      </c>
      <c r="AN206" s="1798">
        <f t="shared" si="48"/>
        <v>0</v>
      </c>
      <c r="AO206" s="1798">
        <f t="shared" si="48"/>
        <v>0</v>
      </c>
      <c r="AP206" s="1798">
        <f t="shared" si="48"/>
        <v>0</v>
      </c>
      <c r="AQ206" s="1798">
        <f t="shared" si="48"/>
        <v>0</v>
      </c>
      <c r="AR206" s="1798">
        <f t="shared" si="48"/>
        <v>0</v>
      </c>
      <c r="AS206" s="1798">
        <f t="shared" si="48"/>
        <v>0</v>
      </c>
      <c r="AT206" s="1798">
        <f t="shared" si="48"/>
        <v>0</v>
      </c>
      <c r="AU206" s="1798">
        <f t="shared" si="48"/>
        <v>0</v>
      </c>
      <c r="AV206" s="1798">
        <f t="shared" si="48"/>
        <v>0</v>
      </c>
      <c r="AW206" s="1798">
        <f t="shared" si="48"/>
        <v>0</v>
      </c>
      <c r="AX206" s="1798">
        <f t="shared" si="48"/>
        <v>7218479.9330646079</v>
      </c>
      <c r="AY206" s="1801">
        <f t="shared" si="48"/>
        <v>-4316514.248950744</v>
      </c>
      <c r="AZ206" s="1801">
        <f t="shared" si="48"/>
        <v>-1548893.4619041483</v>
      </c>
      <c r="BA206" s="1801">
        <f t="shared" si="48"/>
        <v>-2242492.7846085373</v>
      </c>
      <c r="BB206" s="1801">
        <f t="shared" si="48"/>
        <v>0</v>
      </c>
      <c r="BC206" s="1801">
        <f t="shared" si="48"/>
        <v>0</v>
      </c>
      <c r="BD206" s="1801">
        <f t="shared" si="48"/>
        <v>0</v>
      </c>
      <c r="BE206" s="1801">
        <f t="shared" si="48"/>
        <v>-132958.51625334602</v>
      </c>
      <c r="BF206" s="1801">
        <f t="shared" si="48"/>
        <v>-20761.882988911198</v>
      </c>
      <c r="BG206" s="1801">
        <f t="shared" si="48"/>
        <v>-48279.105294312605</v>
      </c>
      <c r="BH206" s="1801">
        <f t="shared" si="48"/>
        <v>0</v>
      </c>
      <c r="BI206" s="1801">
        <f t="shared" si="48"/>
        <v>0</v>
      </c>
      <c r="BJ206" s="1801">
        <f t="shared" si="48"/>
        <v>0</v>
      </c>
      <c r="BK206" s="1801">
        <f t="shared" si="48"/>
        <v>0</v>
      </c>
      <c r="BL206" s="1801">
        <f t="shared" si="48"/>
        <v>0</v>
      </c>
      <c r="BM206" s="1801">
        <f t="shared" si="48"/>
        <v>0</v>
      </c>
      <c r="BN206" s="1801">
        <f t="shared" si="48"/>
        <v>0</v>
      </c>
      <c r="BO206" s="1801">
        <f t="shared" ref="BO206:CO206" si="49">SUM(BO19:BO205)</f>
        <v>0</v>
      </c>
      <c r="BP206" s="1801">
        <f t="shared" si="49"/>
        <v>0</v>
      </c>
      <c r="BQ206" s="1801">
        <f t="shared" si="49"/>
        <v>0</v>
      </c>
      <c r="BR206" s="1801">
        <f t="shared" si="49"/>
        <v>0</v>
      </c>
      <c r="BS206" s="1801">
        <f t="shared" si="49"/>
        <v>-8309899.9999999981</v>
      </c>
      <c r="BT206" s="1801">
        <f t="shared" si="49"/>
        <v>10907916.6338112</v>
      </c>
      <c r="BU206" s="1801">
        <f t="shared" si="49"/>
        <v>4527462.6823561881</v>
      </c>
      <c r="BV206" s="1801">
        <f t="shared" si="49"/>
        <v>12641413.491903935</v>
      </c>
      <c r="BW206" s="1801">
        <f t="shared" si="49"/>
        <v>0</v>
      </c>
      <c r="BX206" s="1801">
        <f t="shared" si="49"/>
        <v>0</v>
      </c>
      <c r="BY206" s="1801">
        <f t="shared" si="49"/>
        <v>0</v>
      </c>
      <c r="BZ206" s="1801">
        <f t="shared" si="49"/>
        <v>500989.0379209175</v>
      </c>
      <c r="CA206" s="1801">
        <f t="shared" si="49"/>
        <v>42026.868361536697</v>
      </c>
      <c r="CB206" s="1801">
        <f t="shared" si="49"/>
        <v>78291.285646228454</v>
      </c>
      <c r="CC206" s="1801">
        <f t="shared" si="49"/>
        <v>0</v>
      </c>
      <c r="CD206" s="1801">
        <f t="shared" si="49"/>
        <v>0</v>
      </c>
      <c r="CE206" s="1801">
        <f t="shared" si="49"/>
        <v>0</v>
      </c>
      <c r="CF206" s="1801">
        <f t="shared" si="49"/>
        <v>0</v>
      </c>
      <c r="CG206" s="1801">
        <f t="shared" si="49"/>
        <v>0</v>
      </c>
      <c r="CH206" s="1801">
        <f t="shared" si="49"/>
        <v>0</v>
      </c>
      <c r="CI206" s="1801">
        <f t="shared" si="49"/>
        <v>0</v>
      </c>
      <c r="CJ206" s="1801">
        <f t="shared" si="49"/>
        <v>0</v>
      </c>
      <c r="CK206" s="1801">
        <f t="shared" si="49"/>
        <v>0</v>
      </c>
      <c r="CL206" s="1801">
        <f t="shared" si="49"/>
        <v>0</v>
      </c>
      <c r="CM206" s="1801">
        <f t="shared" si="49"/>
        <v>0</v>
      </c>
      <c r="CN206" s="1801">
        <f t="shared" si="49"/>
        <v>28698100.000000004</v>
      </c>
      <c r="CO206" s="1802">
        <f t="shared" si="49"/>
        <v>-1.4497346101371988E-9</v>
      </c>
      <c r="CQ206" s="2094"/>
    </row>
    <row r="207" spans="1:95" s="400" customFormat="1" ht="13.5" thickTop="1">
      <c r="A207" s="1191"/>
      <c r="B207" s="525"/>
      <c r="C207" s="720"/>
      <c r="D207" s="720"/>
      <c r="E207" s="1192"/>
      <c r="F207" s="1172"/>
      <c r="G207" s="1172"/>
      <c r="H207" s="720" t="s">
        <v>1512</v>
      </c>
      <c r="I207" s="720" t="s">
        <v>1511</v>
      </c>
      <c r="J207" s="667"/>
      <c r="K207" s="667"/>
      <c r="L207" s="667"/>
      <c r="M207" s="667"/>
      <c r="N207" s="667"/>
      <c r="O207" s="667"/>
      <c r="P207" s="667"/>
      <c r="Q207" s="667"/>
      <c r="R207" s="667"/>
      <c r="S207" s="667"/>
      <c r="T207" s="667"/>
      <c r="U207" s="667"/>
      <c r="V207" s="667"/>
      <c r="W207" s="667"/>
      <c r="X207" s="667"/>
      <c r="Y207" s="667"/>
      <c r="Z207" s="667"/>
      <c r="AA207" s="667"/>
      <c r="AB207" s="667"/>
      <c r="AC207" s="667"/>
      <c r="AD207" s="667"/>
      <c r="AE207" s="667"/>
      <c r="AF207" s="667"/>
      <c r="AG207" s="667"/>
      <c r="AH207" s="667"/>
      <c r="AI207" s="667"/>
      <c r="AJ207" s="667"/>
      <c r="AK207" s="667"/>
      <c r="AL207" s="667"/>
      <c r="AM207" s="667"/>
      <c r="AN207" s="667"/>
      <c r="AO207" s="667"/>
      <c r="AP207" s="667"/>
      <c r="AQ207" s="667"/>
      <c r="AR207" s="667"/>
      <c r="AS207" s="667"/>
      <c r="AT207" s="667"/>
      <c r="AU207" s="667"/>
      <c r="AV207" s="667"/>
      <c r="AW207" s="667"/>
      <c r="AX207" s="667"/>
      <c r="AY207" s="667"/>
      <c r="AZ207" s="667"/>
      <c r="BA207" s="667"/>
      <c r="BB207" s="667"/>
      <c r="BC207" s="667"/>
      <c r="BD207" s="667"/>
      <c r="BE207" s="667"/>
      <c r="BF207" s="667"/>
      <c r="BG207" s="667"/>
      <c r="BH207" s="667"/>
      <c r="BI207" s="667"/>
      <c r="BJ207" s="667"/>
      <c r="BK207" s="667"/>
      <c r="BL207" s="667"/>
      <c r="BM207" s="667"/>
      <c r="BN207" s="667"/>
      <c r="BO207" s="667"/>
      <c r="BP207" s="667"/>
      <c r="BQ207" s="667"/>
      <c r="BR207" s="667"/>
      <c r="BS207" s="667"/>
      <c r="BT207" s="667"/>
      <c r="BU207" s="667"/>
      <c r="BV207" s="667"/>
      <c r="BW207" s="667"/>
      <c r="BX207" s="667"/>
      <c r="BY207" s="667"/>
      <c r="BZ207" s="667"/>
      <c r="CA207" s="667"/>
      <c r="CB207" s="667"/>
      <c r="CC207" s="667"/>
      <c r="CD207" s="667"/>
      <c r="CE207" s="667"/>
      <c r="CF207" s="667"/>
      <c r="CG207" s="667"/>
      <c r="CH207" s="667"/>
      <c r="CI207" s="667"/>
      <c r="CJ207" s="667"/>
      <c r="CK207" s="667"/>
      <c r="CL207" s="667"/>
      <c r="CM207" s="667"/>
      <c r="CN207" s="667"/>
      <c r="CO207" s="1197"/>
      <c r="CQ207" s="2116"/>
    </row>
    <row r="208" spans="1:95" s="644" customFormat="1" ht="12.75">
      <c r="A208" s="1193"/>
      <c r="B208" s="774"/>
      <c r="C208" s="720"/>
      <c r="D208" s="720"/>
      <c r="E208" s="720"/>
      <c r="F208" s="1216">
        <f>IF(ISERROR(F206-AC206), "-", F206-AC206)</f>
        <v>8983479.9330646079</v>
      </c>
      <c r="G208" s="1216">
        <f>IF(ISERROR(G206-AX206), "-", G206-AX206)</f>
        <v>5749020.0669353921</v>
      </c>
      <c r="H208" s="633">
        <f>IF(ISERROR(AC206+AX206+BS206+CN206), "-", AC206+AX206+BS206+CN206)</f>
        <v>38947200.000000007</v>
      </c>
      <c r="I208" s="633">
        <f ca="1">IF(ISERROR(+'O4 Summary by Class &amp; Accounts'!D207), "-", +'O4 Summary by Class &amp; Accounts'!D207)</f>
        <v>38947200.000000007</v>
      </c>
      <c r="J208" s="618"/>
      <c r="K208" s="618"/>
      <c r="L208" s="618"/>
      <c r="M208" s="618"/>
      <c r="N208" s="618"/>
      <c r="O208" s="618"/>
      <c r="P208" s="618"/>
      <c r="Q208" s="618"/>
      <c r="R208" s="618"/>
      <c r="S208" s="618"/>
      <c r="T208" s="618"/>
      <c r="U208" s="618"/>
      <c r="V208" s="618"/>
      <c r="W208" s="618"/>
      <c r="X208" s="618"/>
      <c r="Y208" s="618"/>
      <c r="Z208" s="618"/>
      <c r="AA208" s="618"/>
      <c r="AB208" s="618"/>
      <c r="AC208" s="618"/>
      <c r="AD208" s="618"/>
      <c r="AE208" s="618"/>
      <c r="AF208" s="618"/>
      <c r="AG208" s="618"/>
      <c r="AH208" s="618"/>
      <c r="AI208" s="618"/>
      <c r="AJ208" s="618"/>
      <c r="AK208" s="618"/>
      <c r="AL208" s="618"/>
      <c r="AM208" s="618"/>
      <c r="AN208" s="618"/>
      <c r="AO208" s="618"/>
      <c r="AP208" s="618"/>
      <c r="AQ208" s="618"/>
      <c r="AR208" s="618"/>
      <c r="AS208" s="618"/>
      <c r="AT208" s="618"/>
      <c r="AU208" s="618"/>
      <c r="AV208" s="618"/>
      <c r="AW208" s="618"/>
      <c r="AX208" s="618"/>
      <c r="AY208" s="618"/>
      <c r="AZ208" s="618"/>
      <c r="BA208" s="618"/>
      <c r="BB208" s="618"/>
      <c r="BC208" s="618"/>
      <c r="BD208" s="618"/>
      <c r="BE208" s="618"/>
      <c r="BF208" s="618"/>
      <c r="BG208" s="618"/>
      <c r="BH208" s="618"/>
      <c r="BI208" s="618"/>
      <c r="BJ208" s="618"/>
      <c r="BK208" s="618"/>
      <c r="BL208" s="618"/>
      <c r="BM208" s="618"/>
      <c r="BN208" s="618"/>
      <c r="BO208" s="618"/>
      <c r="BP208" s="618"/>
      <c r="BQ208" s="618"/>
      <c r="BR208" s="618"/>
      <c r="BS208" s="618"/>
      <c r="BT208" s="618"/>
      <c r="BU208" s="618"/>
      <c r="BV208" s="618"/>
      <c r="BW208" s="618"/>
      <c r="BX208" s="618"/>
      <c r="BY208" s="618"/>
      <c r="BZ208" s="618"/>
      <c r="CA208" s="618"/>
      <c r="CB208" s="618"/>
      <c r="CC208" s="618"/>
      <c r="CD208" s="618"/>
      <c r="CE208" s="618"/>
      <c r="CF208" s="618"/>
      <c r="CG208" s="618"/>
      <c r="CH208" s="618"/>
      <c r="CI208" s="618"/>
      <c r="CJ208" s="618"/>
      <c r="CK208" s="618"/>
      <c r="CL208" s="618"/>
      <c r="CM208" s="618"/>
      <c r="CN208" s="618"/>
      <c r="CO208" s="642"/>
      <c r="CQ208" s="1879"/>
    </row>
    <row r="209" spans="1:98" s="644" customFormat="1" ht="12.75">
      <c r="A209" s="1193"/>
      <c r="B209" s="774"/>
      <c r="D209" s="1140"/>
      <c r="E209" s="720"/>
      <c r="F209" s="1195"/>
      <c r="G209" s="1196"/>
      <c r="H209" s="633">
        <f ca="1">IF(ISERROR('E5 Reconciliation'!L206), "-", 'E5 Reconciliation'!L206)</f>
        <v>0</v>
      </c>
      <c r="I209" s="628"/>
      <c r="J209" s="618"/>
      <c r="K209" s="618"/>
      <c r="L209" s="618"/>
      <c r="M209" s="618"/>
      <c r="N209" s="618"/>
      <c r="O209" s="618"/>
      <c r="P209" s="618"/>
      <c r="Q209" s="618"/>
      <c r="R209" s="618"/>
      <c r="S209" s="618"/>
      <c r="T209" s="618"/>
      <c r="U209" s="618"/>
      <c r="V209" s="618"/>
      <c r="W209" s="618"/>
      <c r="X209" s="618"/>
      <c r="Y209" s="618"/>
      <c r="Z209" s="618"/>
      <c r="AA209" s="618"/>
      <c r="AB209" s="618"/>
      <c r="AC209" s="618"/>
      <c r="AD209" s="618"/>
      <c r="AE209" s="618"/>
      <c r="AF209" s="618"/>
      <c r="AG209" s="618"/>
      <c r="AH209" s="618"/>
      <c r="AI209" s="618"/>
      <c r="AJ209" s="618"/>
      <c r="AK209" s="618"/>
      <c r="AL209" s="618"/>
      <c r="AM209" s="618"/>
      <c r="AN209" s="618"/>
      <c r="AO209" s="618"/>
      <c r="AP209" s="618"/>
      <c r="AQ209" s="618"/>
      <c r="AR209" s="618"/>
      <c r="AS209" s="618"/>
      <c r="AT209" s="618"/>
      <c r="AU209" s="618"/>
      <c r="AV209" s="618"/>
      <c r="AW209" s="618"/>
      <c r="AX209" s="618"/>
      <c r="AY209" s="618"/>
      <c r="AZ209" s="618"/>
      <c r="BA209" s="618"/>
      <c r="BB209" s="618"/>
      <c r="BC209" s="618"/>
      <c r="BD209" s="618"/>
      <c r="BE209" s="618"/>
      <c r="BF209" s="618"/>
      <c r="BG209" s="618"/>
      <c r="BH209" s="618"/>
      <c r="BI209" s="618"/>
      <c r="BJ209" s="618"/>
      <c r="BK209" s="618"/>
      <c r="BL209" s="618"/>
      <c r="BM209" s="618"/>
      <c r="BN209" s="618"/>
      <c r="BO209" s="618"/>
      <c r="BP209" s="618"/>
      <c r="BQ209" s="618"/>
      <c r="BR209" s="618"/>
      <c r="BS209" s="618"/>
      <c r="BT209" s="618"/>
      <c r="BU209" s="618"/>
      <c r="BV209" s="618"/>
      <c r="BW209" s="618"/>
      <c r="BX209" s="618"/>
      <c r="BY209" s="618"/>
      <c r="BZ209" s="618"/>
      <c r="CA209" s="618"/>
      <c r="CB209" s="618"/>
      <c r="CC209" s="618"/>
      <c r="CD209" s="618"/>
      <c r="CE209" s="618"/>
      <c r="CF209" s="618"/>
      <c r="CG209" s="618"/>
      <c r="CH209" s="618"/>
      <c r="CI209" s="618"/>
      <c r="CJ209" s="618"/>
      <c r="CK209" s="618"/>
      <c r="CL209" s="618"/>
      <c r="CM209" s="618"/>
      <c r="CN209" s="618"/>
      <c r="CO209" s="1194"/>
      <c r="CQ209" s="1879"/>
    </row>
    <row r="210" spans="1:98" s="644" customFormat="1" ht="12.75">
      <c r="A210" s="1193"/>
      <c r="B210" s="774"/>
      <c r="C210" s="720"/>
      <c r="D210" s="720"/>
      <c r="E210" s="1215">
        <f>IF(ISERROR(E206-H210), "-", E206-H210)</f>
        <v>-7.4505805969238281E-9</v>
      </c>
      <c r="F210" s="359"/>
      <c r="G210" s="1196"/>
      <c r="H210" s="1215">
        <f>IF(ISERROR(AC206+AX206+BS206+CN206+CO206), "-", AC206+AX206+BS206+CN206+CO206)</f>
        <v>38947200.000000007</v>
      </c>
      <c r="I210" s="628"/>
      <c r="J210" s="618"/>
      <c r="K210" s="618"/>
      <c r="L210" s="618"/>
      <c r="M210" s="618"/>
      <c r="N210" s="618"/>
      <c r="O210" s="618"/>
      <c r="P210" s="618"/>
      <c r="Q210" s="618"/>
      <c r="R210" s="618"/>
      <c r="S210" s="618"/>
      <c r="T210" s="618"/>
      <c r="U210" s="618"/>
      <c r="V210" s="618"/>
      <c r="W210" s="618"/>
      <c r="X210" s="618"/>
      <c r="Y210" s="618"/>
      <c r="Z210" s="618"/>
      <c r="AA210" s="618"/>
      <c r="AB210" s="618"/>
      <c r="AC210" s="618"/>
      <c r="AD210" s="618"/>
      <c r="AE210" s="618"/>
      <c r="AF210" s="618"/>
      <c r="AG210" s="618"/>
      <c r="AH210" s="618"/>
      <c r="AI210" s="618"/>
      <c r="AJ210" s="618"/>
      <c r="AK210" s="618"/>
      <c r="AL210" s="618"/>
      <c r="AM210" s="618"/>
      <c r="AN210" s="618"/>
      <c r="AO210" s="618"/>
      <c r="AP210" s="618"/>
      <c r="AQ210" s="618"/>
      <c r="AR210" s="618"/>
      <c r="AS210" s="618"/>
      <c r="AT210" s="618"/>
      <c r="AU210" s="618"/>
      <c r="AV210" s="618"/>
      <c r="AW210" s="618"/>
      <c r="AX210" s="618"/>
      <c r="AY210" s="618"/>
      <c r="AZ210" s="618"/>
      <c r="BA210" s="618"/>
      <c r="BB210" s="618"/>
      <c r="BC210" s="618"/>
      <c r="BD210" s="618"/>
      <c r="BE210" s="618"/>
      <c r="BF210" s="618"/>
      <c r="BG210" s="618"/>
      <c r="BH210" s="618"/>
      <c r="BI210" s="618"/>
      <c r="BJ210" s="618"/>
      <c r="BK210" s="618"/>
      <c r="BL210" s="618"/>
      <c r="BM210" s="618"/>
      <c r="BN210" s="618"/>
      <c r="BO210" s="618"/>
      <c r="BP210" s="618"/>
      <c r="BQ210" s="618"/>
      <c r="BR210" s="618"/>
      <c r="BS210" s="618"/>
      <c r="BT210" s="618"/>
      <c r="BU210" s="618"/>
      <c r="BV210" s="618"/>
      <c r="BW210" s="618"/>
      <c r="BX210" s="618"/>
      <c r="BY210" s="618"/>
      <c r="BZ210" s="618"/>
      <c r="CA210" s="618"/>
      <c r="CB210" s="618"/>
      <c r="CC210" s="618"/>
      <c r="CD210" s="618"/>
      <c r="CE210" s="618"/>
      <c r="CF210" s="618"/>
      <c r="CG210" s="618"/>
      <c r="CH210" s="618"/>
      <c r="CI210" s="618"/>
      <c r="CJ210" s="618"/>
      <c r="CK210" s="618"/>
      <c r="CL210" s="618"/>
      <c r="CM210" s="618"/>
      <c r="CN210" s="618"/>
      <c r="CO210" s="642"/>
      <c r="CQ210" s="1879"/>
    </row>
    <row r="211" spans="1:98">
      <c r="E211" s="1132"/>
      <c r="I211" s="1136"/>
      <c r="AB211" s="701"/>
      <c r="AC211" s="701"/>
      <c r="AD211" s="701"/>
      <c r="AE211" s="701"/>
      <c r="BS211" s="701"/>
      <c r="CM211" s="701"/>
      <c r="CN211" s="701"/>
      <c r="CO211" s="1137"/>
    </row>
    <row r="212" spans="1:98">
      <c r="AB212" s="701"/>
      <c r="AC212" s="701"/>
      <c r="AD212" s="701"/>
      <c r="AE212" s="701"/>
      <c r="BS212" s="701"/>
      <c r="CM212" s="701"/>
      <c r="CN212" s="701"/>
      <c r="CO212" s="1137"/>
    </row>
    <row r="213" spans="1:98" s="2005" customFormat="1">
      <c r="A213" s="1996"/>
      <c r="B213" s="1997"/>
      <c r="C213" s="1998"/>
      <c r="D213" s="1998"/>
      <c r="E213" s="1999"/>
      <c r="F213" s="2000"/>
      <c r="G213" s="2001"/>
      <c r="H213" s="2002"/>
      <c r="I213" s="2003"/>
      <c r="J213" s="2003"/>
      <c r="K213" s="2003"/>
      <c r="L213" s="2003"/>
      <c r="M213" s="2003"/>
      <c r="N213" s="2003"/>
      <c r="O213" s="2003"/>
      <c r="P213" s="2003"/>
      <c r="Q213" s="2003"/>
      <c r="R213" s="2003"/>
      <c r="S213" s="2003"/>
      <c r="T213" s="2003"/>
      <c r="U213" s="2003"/>
      <c r="V213" s="2003"/>
      <c r="W213" s="2003"/>
      <c r="X213" s="2003"/>
      <c r="Y213" s="2003"/>
      <c r="Z213" s="2003"/>
      <c r="AA213" s="2003"/>
      <c r="AB213" s="2003"/>
      <c r="AC213" s="2003"/>
      <c r="AD213" s="2003"/>
      <c r="AE213" s="2003"/>
      <c r="AF213" s="2003"/>
      <c r="AG213" s="2003"/>
      <c r="AH213" s="2003"/>
      <c r="AI213" s="2003"/>
      <c r="AJ213" s="2003"/>
      <c r="AK213" s="2003"/>
      <c r="AL213" s="2003"/>
      <c r="AM213" s="2003"/>
      <c r="AN213" s="2003"/>
      <c r="AO213" s="2003"/>
      <c r="AP213" s="2003"/>
      <c r="AQ213" s="2003"/>
      <c r="AR213" s="2003"/>
      <c r="AS213" s="2003"/>
      <c r="AT213" s="2003"/>
      <c r="AU213" s="2003"/>
      <c r="AV213" s="2003"/>
      <c r="AW213" s="2003"/>
      <c r="AX213" s="2003"/>
      <c r="AY213" s="2003"/>
      <c r="AZ213" s="2003"/>
      <c r="BA213" s="2003"/>
      <c r="BB213" s="2003"/>
      <c r="BC213" s="2003"/>
      <c r="BD213" s="2003"/>
      <c r="BE213" s="2003"/>
      <c r="BF213" s="2003"/>
      <c r="BG213" s="2003"/>
      <c r="BH213" s="2003"/>
      <c r="BI213" s="2003"/>
      <c r="BJ213" s="2003"/>
      <c r="BK213" s="2003"/>
      <c r="BL213" s="2003"/>
      <c r="BM213" s="2003"/>
      <c r="BN213" s="2003"/>
      <c r="BO213" s="2003"/>
      <c r="BP213" s="2003"/>
      <c r="BQ213" s="2003"/>
      <c r="BR213" s="2003"/>
      <c r="BS213" s="2003"/>
      <c r="BT213" s="2003"/>
      <c r="BU213" s="2003"/>
      <c r="BV213" s="2003"/>
      <c r="BW213" s="2003"/>
      <c r="BX213" s="2003"/>
      <c r="BY213" s="2003"/>
      <c r="BZ213" s="2003"/>
      <c r="CA213" s="2003"/>
      <c r="CB213" s="2003"/>
      <c r="CC213" s="2003"/>
      <c r="CD213" s="2003"/>
      <c r="CE213" s="2003"/>
      <c r="CF213" s="2003"/>
      <c r="CG213" s="2003"/>
      <c r="CH213" s="2003"/>
      <c r="CI213" s="2003"/>
      <c r="CJ213" s="2003"/>
      <c r="CK213" s="2003"/>
      <c r="CL213" s="2003"/>
      <c r="CM213" s="2003"/>
      <c r="CN213" s="2003"/>
      <c r="CO213" s="2004"/>
      <c r="CQ213" s="2117"/>
    </row>
    <row r="214" spans="1:98">
      <c r="AB214" s="701"/>
      <c r="AC214" s="701"/>
      <c r="AD214" s="701"/>
      <c r="AE214" s="701"/>
      <c r="BS214" s="701"/>
      <c r="CM214" s="701"/>
      <c r="CN214" s="701"/>
      <c r="CO214" s="1137"/>
    </row>
    <row r="215" spans="1:98" ht="24">
      <c r="B215" s="1967" t="s">
        <v>610</v>
      </c>
      <c r="C215" s="1962" t="str">
        <f t="shared" ref="C215:AH215" si="50">E18</f>
        <v>Adjusted TB</v>
      </c>
      <c r="D215" s="1962" t="str">
        <f t="shared" si="50"/>
        <v>Demand</v>
      </c>
      <c r="E215" s="1962" t="str">
        <f t="shared" si="50"/>
        <v>Customer</v>
      </c>
      <c r="F215" s="1962" t="str">
        <f t="shared" si="50"/>
        <v>Total</v>
      </c>
      <c r="G215" s="1962" t="str">
        <f t="shared" si="50"/>
        <v>Residential</v>
      </c>
      <c r="H215" s="1962" t="str">
        <f t="shared" si="50"/>
        <v>GS &lt;50</v>
      </c>
      <c r="I215" s="1962" t="str">
        <f t="shared" si="50"/>
        <v>GS&gt;50-Regular</v>
      </c>
      <c r="J215" s="1962" t="str">
        <f t="shared" si="50"/>
        <v>GS&gt; 50-TOU</v>
      </c>
      <c r="K215" s="1962" t="str">
        <f t="shared" si="50"/>
        <v>GS &gt;50-Intermediate</v>
      </c>
      <c r="L215" s="1962" t="str">
        <f t="shared" si="50"/>
        <v>Large Use &gt;5MW</v>
      </c>
      <c r="M215" s="1962" t="str">
        <f t="shared" si="50"/>
        <v>Street Light</v>
      </c>
      <c r="N215" s="1962" t="str">
        <f t="shared" si="50"/>
        <v>Sentinel</v>
      </c>
      <c r="O215" s="1962" t="str">
        <f t="shared" si="50"/>
        <v>Unmetered Scattered Load</v>
      </c>
      <c r="P215" s="1962" t="str">
        <f t="shared" si="50"/>
        <v>Embedded Distributor</v>
      </c>
      <c r="Q215" s="1962" t="str">
        <f t="shared" si="50"/>
        <v>Back-up/Standby Power</v>
      </c>
      <c r="R215" s="1962" t="str">
        <f t="shared" si="50"/>
        <v>Rate Class 1</v>
      </c>
      <c r="S215" s="1962" t="str">
        <f t="shared" si="50"/>
        <v>Rate class 2</v>
      </c>
      <c r="T215" s="1962" t="str">
        <f t="shared" si="50"/>
        <v>Rate class 3</v>
      </c>
      <c r="U215" s="1962" t="str">
        <f t="shared" si="50"/>
        <v>Rate class 4</v>
      </c>
      <c r="V215" s="1962" t="str">
        <f t="shared" si="50"/>
        <v>Rate class 5</v>
      </c>
      <c r="W215" s="1962" t="str">
        <f t="shared" si="50"/>
        <v>Rate class 6</v>
      </c>
      <c r="X215" s="1962" t="str">
        <f t="shared" si="50"/>
        <v>Rate class 7</v>
      </c>
      <c r="Y215" s="1962" t="str">
        <f t="shared" si="50"/>
        <v>Rate class 8</v>
      </c>
      <c r="Z215" s="1962" t="str">
        <f t="shared" si="50"/>
        <v>Rate class 9</v>
      </c>
      <c r="AA215" s="1962" t="str">
        <f t="shared" si="50"/>
        <v>Total - Demand</v>
      </c>
      <c r="AB215" s="1962" t="str">
        <f t="shared" si="50"/>
        <v>Residential</v>
      </c>
      <c r="AC215" s="1962" t="str">
        <f t="shared" si="50"/>
        <v>GS &lt;50</v>
      </c>
      <c r="AD215" s="1962" t="str">
        <f t="shared" si="50"/>
        <v>GS&gt;50-Regular</v>
      </c>
      <c r="AE215" s="1962" t="str">
        <f t="shared" si="50"/>
        <v>GS&gt; 50-TOU</v>
      </c>
      <c r="AF215" s="1962" t="str">
        <f t="shared" si="50"/>
        <v>GS &gt;50-Intermediate</v>
      </c>
      <c r="AG215" s="1962" t="str">
        <f t="shared" si="50"/>
        <v>Large Use &gt;5MW</v>
      </c>
      <c r="AH215" s="1962" t="str">
        <f t="shared" si="50"/>
        <v>Street Light</v>
      </c>
      <c r="AI215" s="1962" t="str">
        <f t="shared" ref="AI215:BM215" si="51">AK18</f>
        <v>Sentinel</v>
      </c>
      <c r="AJ215" s="1962" t="str">
        <f t="shared" si="51"/>
        <v>Unmetered Scattered Load</v>
      </c>
      <c r="AK215" s="1962" t="str">
        <f t="shared" si="51"/>
        <v>Embedded Distributor</v>
      </c>
      <c r="AL215" s="1962" t="str">
        <f t="shared" si="51"/>
        <v>Back-up/Standby Power</v>
      </c>
      <c r="AM215" s="1962" t="str">
        <f t="shared" si="51"/>
        <v>Rate Class 1</v>
      </c>
      <c r="AN215" s="1962" t="str">
        <f t="shared" si="51"/>
        <v>Rate class 2</v>
      </c>
      <c r="AO215" s="1962" t="str">
        <f t="shared" si="51"/>
        <v>Rate class 3</v>
      </c>
      <c r="AP215" s="1962" t="str">
        <f t="shared" si="51"/>
        <v>Rate class 4</v>
      </c>
      <c r="AQ215" s="1962" t="str">
        <f t="shared" si="51"/>
        <v>Rate class 5</v>
      </c>
      <c r="AR215" s="1962" t="str">
        <f t="shared" si="51"/>
        <v>Rate class 6</v>
      </c>
      <c r="AS215" s="1962" t="str">
        <f t="shared" si="51"/>
        <v>Rate class 7</v>
      </c>
      <c r="AT215" s="1962" t="str">
        <f t="shared" si="51"/>
        <v>Rate class 8</v>
      </c>
      <c r="AU215" s="1962" t="str">
        <f t="shared" si="51"/>
        <v>Rate class 9</v>
      </c>
      <c r="AV215" s="1962" t="str">
        <f t="shared" si="51"/>
        <v>Total - Customer</v>
      </c>
      <c r="AW215" s="1962" t="str">
        <f t="shared" si="51"/>
        <v>Residential</v>
      </c>
      <c r="AX215" s="1962" t="str">
        <f t="shared" si="51"/>
        <v>GS &lt;50</v>
      </c>
      <c r="AY215" s="1962" t="str">
        <f t="shared" si="51"/>
        <v>GS&gt;50-Regular</v>
      </c>
      <c r="AZ215" s="1962" t="str">
        <f t="shared" si="51"/>
        <v>GS&gt; 50-TOU</v>
      </c>
      <c r="BA215" s="1962" t="str">
        <f t="shared" si="51"/>
        <v>GS &gt;50-Intermediate</v>
      </c>
      <c r="BB215" s="1962" t="str">
        <f t="shared" si="51"/>
        <v>Large Use &gt;5MW</v>
      </c>
      <c r="BC215" s="1962" t="str">
        <f t="shared" si="51"/>
        <v>Street Light</v>
      </c>
      <c r="BD215" s="1962" t="str">
        <f t="shared" si="51"/>
        <v>Sentinel</v>
      </c>
      <c r="BE215" s="1962" t="str">
        <f t="shared" si="51"/>
        <v>Unmetered Scattered Load</v>
      </c>
      <c r="BF215" s="1962" t="str">
        <f t="shared" si="51"/>
        <v>Embedded Distributor</v>
      </c>
      <c r="BG215" s="1962" t="str">
        <f t="shared" si="51"/>
        <v>Back-up/Standby Power</v>
      </c>
      <c r="BH215" s="1962" t="str">
        <f t="shared" si="51"/>
        <v>Rate Class 1</v>
      </c>
      <c r="BI215" s="1962" t="str">
        <f t="shared" si="51"/>
        <v>Rate class 2</v>
      </c>
      <c r="BJ215" s="1962" t="str">
        <f t="shared" si="51"/>
        <v>Rate class 3</v>
      </c>
      <c r="BK215" s="1962" t="str">
        <f t="shared" si="51"/>
        <v>Rate class 4</v>
      </c>
      <c r="BL215" s="1962" t="str">
        <f t="shared" si="51"/>
        <v>Rate class 5</v>
      </c>
      <c r="BM215" s="1962" t="str">
        <f t="shared" si="51"/>
        <v>Rate class 6</v>
      </c>
      <c r="BN215" s="1962" t="str">
        <f t="shared" ref="BN215:CL215" si="52">BP18</f>
        <v>Rate class 7</v>
      </c>
      <c r="BO215" s="1962" t="str">
        <f t="shared" si="52"/>
        <v>Rate class 8</v>
      </c>
      <c r="BP215" s="1962" t="str">
        <f t="shared" si="52"/>
        <v>Rate class 9</v>
      </c>
      <c r="BQ215" s="1962" t="str">
        <f t="shared" si="52"/>
        <v>Total - Mis</v>
      </c>
      <c r="BR215" s="1962" t="str">
        <f t="shared" si="52"/>
        <v>Residential</v>
      </c>
      <c r="BS215" s="1962" t="str">
        <f t="shared" si="52"/>
        <v>GS &lt;50</v>
      </c>
      <c r="BT215" s="1962" t="str">
        <f t="shared" si="52"/>
        <v>GS&gt;50-Regular</v>
      </c>
      <c r="BU215" s="1962" t="str">
        <f t="shared" si="52"/>
        <v>GS&gt; 50-TOU</v>
      </c>
      <c r="BV215" s="1962" t="str">
        <f t="shared" si="52"/>
        <v>GS &gt;50-Intermediate</v>
      </c>
      <c r="BW215" s="1962" t="str">
        <f t="shared" si="52"/>
        <v>Large Use &gt;5MW</v>
      </c>
      <c r="BX215" s="1962" t="str">
        <f t="shared" si="52"/>
        <v>Street Light</v>
      </c>
      <c r="BY215" s="1962" t="str">
        <f t="shared" si="52"/>
        <v>Sentinel</v>
      </c>
      <c r="BZ215" s="1962" t="str">
        <f t="shared" si="52"/>
        <v>Unmetered Scattered Load</v>
      </c>
      <c r="CA215" s="1962" t="str">
        <f t="shared" si="52"/>
        <v>Embedded Distributor</v>
      </c>
      <c r="CB215" s="1962" t="str">
        <f t="shared" si="52"/>
        <v>Back-up/Standby Power</v>
      </c>
      <c r="CC215" s="1962" t="str">
        <f t="shared" si="52"/>
        <v>Rate Class 1</v>
      </c>
      <c r="CD215" s="1962" t="str">
        <f t="shared" si="52"/>
        <v>Rate class 2</v>
      </c>
      <c r="CE215" s="1962" t="str">
        <f t="shared" si="52"/>
        <v>Rate class 3</v>
      </c>
      <c r="CF215" s="1962" t="str">
        <f t="shared" si="52"/>
        <v>Rate class 4</v>
      </c>
      <c r="CG215" s="1962" t="str">
        <f t="shared" si="52"/>
        <v>Rate class 5</v>
      </c>
      <c r="CH215" s="1962" t="str">
        <f t="shared" si="52"/>
        <v>Rate class 6</v>
      </c>
      <c r="CI215" s="1962" t="str">
        <f t="shared" si="52"/>
        <v>Rate class 7</v>
      </c>
      <c r="CJ215" s="1962" t="str">
        <f t="shared" si="52"/>
        <v>Rate class 8</v>
      </c>
      <c r="CK215" s="1962" t="str">
        <f t="shared" si="52"/>
        <v>Rate class 9</v>
      </c>
      <c r="CL215" s="1962" t="str">
        <f t="shared" si="52"/>
        <v>Total - A&amp;G</v>
      </c>
      <c r="CM215" s="1962"/>
      <c r="CN215" s="84"/>
      <c r="CO215" s="84"/>
    </row>
    <row r="216" spans="1:98" ht="12.75">
      <c r="A216" s="1969"/>
      <c r="B216" s="248">
        <v>1808</v>
      </c>
      <c r="C216" s="1980">
        <f t="shared" ref="C216:C249" si="53">SUMIF($CQ$19:$CQ$205, $B216, E$19:E$205)</f>
        <v>0</v>
      </c>
      <c r="D216" s="1980">
        <f t="shared" ref="D216:D249" si="54">SUMIF($CQ$19:$CQ$205, $B216, F$19:F$205)</f>
        <v>0</v>
      </c>
      <c r="E216" s="1980">
        <f t="shared" ref="E216:E249" si="55">SUMIF($CQ$19:$CQ$205, $B216, G$19:G$205)</f>
        <v>0</v>
      </c>
      <c r="F216" s="1980">
        <f t="shared" ref="F216:F249" si="56">SUMIF($CQ$19:$CQ$205, $B216, H$19:H$205)</f>
        <v>0</v>
      </c>
      <c r="G216" s="1980">
        <f t="shared" ref="G216:G249" si="57">SUMIF($CQ$19:$CQ$205, $B216, I$19:I$205)</f>
        <v>0</v>
      </c>
      <c r="H216" s="1980">
        <f t="shared" ref="H216:H249" si="58">SUMIF($CQ$19:$CQ$205, $B216, J$19:J$205)</f>
        <v>0</v>
      </c>
      <c r="I216" s="1980">
        <f t="shared" ref="I216:I249" si="59">SUMIF($CQ$19:$CQ$205, $B216, K$19:K$205)</f>
        <v>0</v>
      </c>
      <c r="J216" s="1980">
        <f t="shared" ref="J216:J249" si="60">SUMIF($CQ$19:$CQ$205, $B216, L$19:L$205)</f>
        <v>0</v>
      </c>
      <c r="K216" s="1980">
        <f t="shared" ref="K216:K249" si="61">SUMIF($CQ$19:$CQ$205, $B216, M$19:M$205)</f>
        <v>0</v>
      </c>
      <c r="L216" s="1980">
        <f t="shared" ref="L216:L249" si="62">SUMIF($CQ$19:$CQ$205, $B216, N$19:N$205)</f>
        <v>0</v>
      </c>
      <c r="M216" s="1980">
        <f t="shared" ref="M216:M249" si="63">SUMIF($CQ$19:$CQ$205, $B216, O$19:O$205)</f>
        <v>0</v>
      </c>
      <c r="N216" s="1980">
        <f t="shared" ref="N216:N249" si="64">SUMIF($CQ$19:$CQ$205, $B216, P$19:P$205)</f>
        <v>0</v>
      </c>
      <c r="O216" s="1980">
        <f t="shared" ref="O216:O249" si="65">SUMIF($CQ$19:$CQ$205, $B216, Q$19:Q$205)</f>
        <v>0</v>
      </c>
      <c r="P216" s="1980">
        <f t="shared" ref="P216:P249" si="66">SUMIF($CQ$19:$CQ$205, $B216, R$19:R$205)</f>
        <v>0</v>
      </c>
      <c r="Q216" s="1980">
        <f t="shared" ref="Q216:Q249" si="67">SUMIF($CQ$19:$CQ$205, $B216, S$19:S$205)</f>
        <v>0</v>
      </c>
      <c r="R216" s="1980">
        <f t="shared" ref="R216:R249" si="68">SUMIF($CQ$19:$CQ$205, $B216, T$19:T$205)</f>
        <v>0</v>
      </c>
      <c r="S216" s="1980">
        <f t="shared" ref="S216:S249" si="69">SUMIF($CQ$19:$CQ$205, $B216, U$19:U$205)</f>
        <v>0</v>
      </c>
      <c r="T216" s="1980">
        <f t="shared" ref="T216:T249" si="70">SUMIF($CQ$19:$CQ$205, $B216, V$19:V$205)</f>
        <v>0</v>
      </c>
      <c r="U216" s="1980">
        <f t="shared" ref="U216:U249" si="71">SUMIF($CQ$19:$CQ$205, $B216, W$19:W$205)</f>
        <v>0</v>
      </c>
      <c r="V216" s="1980">
        <f t="shared" ref="V216:V249" si="72">SUMIF($CQ$19:$CQ$205, $B216, X$19:X$205)</f>
        <v>0</v>
      </c>
      <c r="W216" s="1980">
        <f t="shared" ref="W216:W249" si="73">SUMIF($CQ$19:$CQ$205, $B216, Y$19:Y$205)</f>
        <v>0</v>
      </c>
      <c r="X216" s="1980">
        <f t="shared" ref="X216:X249" si="74">SUMIF($CQ$19:$CQ$205, $B216, Z$19:Z$205)</f>
        <v>0</v>
      </c>
      <c r="Y216" s="1980">
        <f t="shared" ref="Y216:Y249" si="75">SUMIF($CQ$19:$CQ$205, $B216, AA$19:AA$205)</f>
        <v>0</v>
      </c>
      <c r="Z216" s="1980">
        <f t="shared" ref="Z216:Z249" si="76">SUMIF($CQ$19:$CQ$205, $B216, AB$19:AB$205)</f>
        <v>0</v>
      </c>
      <c r="AA216" s="1980">
        <f t="shared" ref="AA216:AA249" si="77">SUMIF($CQ$19:$CQ$205, $B216, AC$19:AC$205)</f>
        <v>0</v>
      </c>
      <c r="AB216" s="1980">
        <f t="shared" ref="AB216:AB249" si="78">SUMIF($CQ$19:$CQ$205, $B216, AD$19:AD$205)</f>
        <v>0</v>
      </c>
      <c r="AC216" s="1980">
        <f t="shared" ref="AC216:AC249" si="79">SUMIF($CQ$19:$CQ$205, $B216, AE$19:AE$205)</f>
        <v>0</v>
      </c>
      <c r="AD216" s="1980">
        <f t="shared" ref="AD216:AD249" si="80">SUMIF($CQ$19:$CQ$205, $B216, AF$19:AF$205)</f>
        <v>0</v>
      </c>
      <c r="AE216" s="1980">
        <f t="shared" ref="AE216:AE249" si="81">SUMIF($CQ$19:$CQ$205, $B216, AG$19:AG$205)</f>
        <v>0</v>
      </c>
      <c r="AF216" s="1980">
        <f t="shared" ref="AF216:AF249" si="82">SUMIF($CQ$19:$CQ$205, $B216, AH$19:AH$205)</f>
        <v>0</v>
      </c>
      <c r="AG216" s="1980">
        <f t="shared" ref="AG216:AG249" si="83">SUMIF($CQ$19:$CQ$205, $B216, AI$19:AI$205)</f>
        <v>0</v>
      </c>
      <c r="AH216" s="1980">
        <f t="shared" ref="AH216:AH249" si="84">SUMIF($CQ$19:$CQ$205, $B216, AJ$19:AJ$205)</f>
        <v>0</v>
      </c>
      <c r="AI216" s="1980">
        <f t="shared" ref="AI216:AI249" si="85">SUMIF($CQ$19:$CQ$205, $B216, AK$19:AK$205)</f>
        <v>0</v>
      </c>
      <c r="AJ216" s="1980">
        <f t="shared" ref="AJ216:AJ249" si="86">SUMIF($CQ$19:$CQ$205, $B216, AL$19:AL$205)</f>
        <v>0</v>
      </c>
      <c r="AK216" s="1980">
        <f t="shared" ref="AK216:AK249" si="87">SUMIF($CQ$19:$CQ$205, $B216, AM$19:AM$205)</f>
        <v>0</v>
      </c>
      <c r="AL216" s="1980">
        <f t="shared" ref="AL216:AL249" si="88">SUMIF($CQ$19:$CQ$205, $B216, AN$19:AN$205)</f>
        <v>0</v>
      </c>
      <c r="AM216" s="1980">
        <f t="shared" ref="AM216:AM249" si="89">SUMIF($CQ$19:$CQ$205, $B216, AO$19:AO$205)</f>
        <v>0</v>
      </c>
      <c r="AN216" s="1980">
        <f t="shared" ref="AN216:AN249" si="90">SUMIF($CQ$19:$CQ$205, $B216, AP$19:AP$205)</f>
        <v>0</v>
      </c>
      <c r="AO216" s="1980">
        <f t="shared" ref="AO216:AO249" si="91">SUMIF($CQ$19:$CQ$205, $B216, AQ$19:AQ$205)</f>
        <v>0</v>
      </c>
      <c r="AP216" s="1980">
        <f t="shared" ref="AP216:AP249" si="92">SUMIF($CQ$19:$CQ$205, $B216, AR$19:AR$205)</f>
        <v>0</v>
      </c>
      <c r="AQ216" s="1980">
        <f t="shared" ref="AQ216:AQ249" si="93">SUMIF($CQ$19:$CQ$205, $B216, AS$19:AS$205)</f>
        <v>0</v>
      </c>
      <c r="AR216" s="1980">
        <f t="shared" ref="AR216:AR249" si="94">SUMIF($CQ$19:$CQ$205, $B216, AT$19:AT$205)</f>
        <v>0</v>
      </c>
      <c r="AS216" s="1980">
        <f t="shared" ref="AS216:AS249" si="95">SUMIF($CQ$19:$CQ$205, $B216, AU$19:AU$205)</f>
        <v>0</v>
      </c>
      <c r="AT216" s="1980">
        <f t="shared" ref="AT216:AT249" si="96">SUMIF($CQ$19:$CQ$205, $B216, AV$19:AV$205)</f>
        <v>0</v>
      </c>
      <c r="AU216" s="1980">
        <f t="shared" ref="AU216:AU249" si="97">SUMIF($CQ$19:$CQ$205, $B216, AW$19:AW$205)</f>
        <v>0</v>
      </c>
      <c r="AV216" s="1980">
        <f t="shared" ref="AV216:AV249" si="98">SUMIF($CQ$19:$CQ$205, $B216, AX$19:AX$205)</f>
        <v>0</v>
      </c>
      <c r="AW216" s="1980">
        <f t="shared" ref="AW216:AW249" si="99">SUMIF($CQ$19:$CQ$205, $B216, AY$19:AY$205)</f>
        <v>0</v>
      </c>
      <c r="AX216" s="1980">
        <f t="shared" ref="AX216:AX249" si="100">SUMIF($CQ$19:$CQ$205, $B216, AZ$19:AZ$205)</f>
        <v>0</v>
      </c>
      <c r="AY216" s="1980">
        <f t="shared" ref="AY216:AY249" si="101">SUMIF($CQ$19:$CQ$205, $B216, BA$19:BA$205)</f>
        <v>0</v>
      </c>
      <c r="AZ216" s="1980">
        <f t="shared" ref="AZ216:AZ249" si="102">SUMIF($CQ$19:$CQ$205, $B216, BB$19:BB$205)</f>
        <v>0</v>
      </c>
      <c r="BA216" s="1980">
        <f t="shared" ref="BA216:BA249" si="103">SUMIF($CQ$19:$CQ$205, $B216, BC$19:BC$205)</f>
        <v>0</v>
      </c>
      <c r="BB216" s="1980">
        <f t="shared" ref="BB216:BB249" si="104">SUMIF($CQ$19:$CQ$205, $B216, BD$19:BD$205)</f>
        <v>0</v>
      </c>
      <c r="BC216" s="1980">
        <f t="shared" ref="BC216:BC249" si="105">SUMIF($CQ$19:$CQ$205, $B216, BE$19:BE$205)</f>
        <v>0</v>
      </c>
      <c r="BD216" s="1980">
        <f t="shared" ref="BD216:BD249" si="106">SUMIF($CQ$19:$CQ$205, $B216, BF$19:BF$205)</f>
        <v>0</v>
      </c>
      <c r="BE216" s="1980">
        <f t="shared" ref="BE216:BE249" si="107">SUMIF($CQ$19:$CQ$205, $B216, BG$19:BG$205)</f>
        <v>0</v>
      </c>
      <c r="BF216" s="1980">
        <f t="shared" ref="BF216:BF249" si="108">SUMIF($CQ$19:$CQ$205, $B216, BH$19:BH$205)</f>
        <v>0</v>
      </c>
      <c r="BG216" s="1980">
        <f t="shared" ref="BG216:BG249" si="109">SUMIF($CQ$19:$CQ$205, $B216, BI$19:BI$205)</f>
        <v>0</v>
      </c>
      <c r="BH216" s="1980">
        <f t="shared" ref="BH216:BH249" si="110">SUMIF($CQ$19:$CQ$205, $B216, BJ$19:BJ$205)</f>
        <v>0</v>
      </c>
      <c r="BI216" s="1980">
        <f t="shared" ref="BI216:BI249" si="111">SUMIF($CQ$19:$CQ$205, $B216, BK$19:BK$205)</f>
        <v>0</v>
      </c>
      <c r="BJ216" s="1980">
        <f t="shared" ref="BJ216:BJ249" si="112">SUMIF($CQ$19:$CQ$205, $B216, BL$19:BL$205)</f>
        <v>0</v>
      </c>
      <c r="BK216" s="1980">
        <f t="shared" ref="BK216:BK249" si="113">SUMIF($CQ$19:$CQ$205, $B216, BM$19:BM$205)</f>
        <v>0</v>
      </c>
      <c r="BL216" s="1980">
        <f t="shared" ref="BL216:BL249" si="114">SUMIF($CQ$19:$CQ$205, $B216, BN$19:BN$205)</f>
        <v>0</v>
      </c>
      <c r="BM216" s="1980">
        <f t="shared" ref="BM216:BM249" si="115">SUMIF($CQ$19:$CQ$205, $B216, BO$19:BO$205)</f>
        <v>0</v>
      </c>
      <c r="BN216" s="1980">
        <f t="shared" ref="BN216:BN249" si="116">SUMIF($CQ$19:$CQ$205, $B216, BP$19:BP$205)</f>
        <v>0</v>
      </c>
      <c r="BO216" s="1980">
        <f t="shared" ref="BO216:BO249" si="117">SUMIF($CQ$19:$CQ$205, $B216, BQ$19:BQ$205)</f>
        <v>0</v>
      </c>
      <c r="BP216" s="1980">
        <f t="shared" ref="BP216:BP249" si="118">SUMIF($CQ$19:$CQ$205, $B216, BR$19:BR$205)</f>
        <v>0</v>
      </c>
      <c r="BQ216" s="1980">
        <f t="shared" ref="BQ216:BQ249" si="119">SUMIF($CQ$19:$CQ$205, $B216, BS$19:BS$205)</f>
        <v>0</v>
      </c>
      <c r="BR216" s="1980">
        <f t="shared" ref="BR216:BR249" si="120">SUMIF($CQ$19:$CQ$205, $B216, BT$19:BT$205)</f>
        <v>0</v>
      </c>
      <c r="BS216" s="1980">
        <f t="shared" ref="BS216:BS249" si="121">SUMIF($CQ$19:$CQ$205, $B216, BU$19:BU$205)</f>
        <v>0</v>
      </c>
      <c r="BT216" s="1980">
        <f t="shared" ref="BT216:BT249" si="122">SUMIF($CQ$19:$CQ$205, $B216, BV$19:BV$205)</f>
        <v>0</v>
      </c>
      <c r="BU216" s="1980">
        <f t="shared" ref="BU216:BU249" si="123">SUMIF($CQ$19:$CQ$205, $B216, BW$19:BW$205)</f>
        <v>0</v>
      </c>
      <c r="BV216" s="1980">
        <f t="shared" ref="BV216:BV249" si="124">SUMIF($CQ$19:$CQ$205, $B216, BX$19:BX$205)</f>
        <v>0</v>
      </c>
      <c r="BW216" s="1980">
        <f t="shared" ref="BW216:BW249" si="125">SUMIF($CQ$19:$CQ$205, $B216, BY$19:BY$205)</f>
        <v>0</v>
      </c>
      <c r="BX216" s="1980">
        <f t="shared" ref="BX216:BX249" si="126">SUMIF($CQ$19:$CQ$205, $B216, BZ$19:BZ$205)</f>
        <v>0</v>
      </c>
      <c r="BY216" s="1980">
        <f t="shared" ref="BY216:BY249" si="127">SUMIF($CQ$19:$CQ$205, $B216, CA$19:CA$205)</f>
        <v>0</v>
      </c>
      <c r="BZ216" s="1980">
        <f t="shared" ref="BZ216:BZ249" si="128">SUMIF($CQ$19:$CQ$205, $B216, CB$19:CB$205)</f>
        <v>0</v>
      </c>
      <c r="CA216" s="1980">
        <f t="shared" ref="CA216:CA249" si="129">SUMIF($CQ$19:$CQ$205, $B216, CC$19:CC$205)</f>
        <v>0</v>
      </c>
      <c r="CB216" s="1980">
        <f t="shared" ref="CB216:CB249" si="130">SUMIF($CQ$19:$CQ$205, $B216, CD$19:CD$205)</f>
        <v>0</v>
      </c>
      <c r="CC216" s="1980">
        <f t="shared" ref="CC216:CC249" si="131">SUMIF($CQ$19:$CQ$205, $B216, CE$19:CE$205)</f>
        <v>0</v>
      </c>
      <c r="CD216" s="1980">
        <f t="shared" ref="CD216:CD249" si="132">SUMIF($CQ$19:$CQ$205, $B216, CF$19:CF$205)</f>
        <v>0</v>
      </c>
      <c r="CE216" s="1980">
        <f t="shared" ref="CE216:CE249" si="133">SUMIF($CQ$19:$CQ$205, $B216, CG$19:CG$205)</f>
        <v>0</v>
      </c>
      <c r="CF216" s="1980">
        <f t="shared" ref="CF216:CF249" si="134">SUMIF($CQ$19:$CQ$205, $B216, CH$19:CH$205)</f>
        <v>0</v>
      </c>
      <c r="CG216" s="1980">
        <f t="shared" ref="CG216:CG249" si="135">SUMIF($CQ$19:$CQ$205, $B216, CI$19:CI$205)</f>
        <v>0</v>
      </c>
      <c r="CH216" s="1980">
        <f t="shared" ref="CH216:CH249" si="136">SUMIF($CQ$19:$CQ$205, $B216, CJ$19:CJ$205)</f>
        <v>0</v>
      </c>
      <c r="CI216" s="1980">
        <f t="shared" ref="CI216:CI249" si="137">SUMIF($CQ$19:$CQ$205, $B216, CK$19:CK$205)</f>
        <v>0</v>
      </c>
      <c r="CJ216" s="1980">
        <f t="shared" ref="CJ216:CJ249" si="138">SUMIF($CQ$19:$CQ$205, $B216, CL$19:CL$205)</f>
        <v>0</v>
      </c>
      <c r="CK216" s="1980">
        <f t="shared" ref="CK216:CK249" si="139">SUMIF($CQ$19:$CQ$205, $B216, CM$19:CM$205)</f>
        <v>0</v>
      </c>
      <c r="CL216" s="1980">
        <f t="shared" ref="CL216:CL249" si="140">SUMIF($CQ$19:$CQ$205, $B216, CN$19:CN$205)</f>
        <v>0</v>
      </c>
      <c r="CM216" s="1957"/>
      <c r="CN216" s="1957"/>
      <c r="CO216" s="1957"/>
      <c r="CP216" s="1957"/>
      <c r="CQ216" s="2104"/>
      <c r="CR216" s="1957"/>
      <c r="CS216" s="1957"/>
      <c r="CT216" s="1957"/>
    </row>
    <row r="217" spans="1:98" s="1152" customFormat="1" ht="12.75">
      <c r="A217" s="1969"/>
      <c r="B217" s="248">
        <v>1815</v>
      </c>
      <c r="C217" s="1980">
        <f t="shared" si="53"/>
        <v>0</v>
      </c>
      <c r="D217" s="1980">
        <f t="shared" si="54"/>
        <v>0</v>
      </c>
      <c r="E217" s="1980">
        <f t="shared" si="55"/>
        <v>0</v>
      </c>
      <c r="F217" s="1980">
        <f t="shared" si="56"/>
        <v>0</v>
      </c>
      <c r="G217" s="1980">
        <f t="shared" si="57"/>
        <v>0</v>
      </c>
      <c r="H217" s="1980">
        <f t="shared" si="58"/>
        <v>0</v>
      </c>
      <c r="I217" s="1980">
        <f t="shared" si="59"/>
        <v>0</v>
      </c>
      <c r="J217" s="1980">
        <f t="shared" si="60"/>
        <v>0</v>
      </c>
      <c r="K217" s="1980">
        <f t="shared" si="61"/>
        <v>0</v>
      </c>
      <c r="L217" s="1980">
        <f t="shared" si="62"/>
        <v>0</v>
      </c>
      <c r="M217" s="1980">
        <f t="shared" si="63"/>
        <v>0</v>
      </c>
      <c r="N217" s="1980">
        <f t="shared" si="64"/>
        <v>0</v>
      </c>
      <c r="O217" s="1980">
        <f t="shared" si="65"/>
        <v>0</v>
      </c>
      <c r="P217" s="1980">
        <f t="shared" si="66"/>
        <v>0</v>
      </c>
      <c r="Q217" s="1980">
        <f t="shared" si="67"/>
        <v>0</v>
      </c>
      <c r="R217" s="1980">
        <f t="shared" si="68"/>
        <v>0</v>
      </c>
      <c r="S217" s="1980">
        <f t="shared" si="69"/>
        <v>0</v>
      </c>
      <c r="T217" s="1980">
        <f t="shared" si="70"/>
        <v>0</v>
      </c>
      <c r="U217" s="1980">
        <f t="shared" si="71"/>
        <v>0</v>
      </c>
      <c r="V217" s="1980">
        <f t="shared" si="72"/>
        <v>0</v>
      </c>
      <c r="W217" s="1980">
        <f t="shared" si="73"/>
        <v>0</v>
      </c>
      <c r="X217" s="1980">
        <f t="shared" si="74"/>
        <v>0</v>
      </c>
      <c r="Y217" s="1980">
        <f t="shared" si="75"/>
        <v>0</v>
      </c>
      <c r="Z217" s="1980">
        <f t="shared" si="76"/>
        <v>0</v>
      </c>
      <c r="AA217" s="1980">
        <f t="shared" si="77"/>
        <v>0</v>
      </c>
      <c r="AB217" s="1980">
        <f t="shared" si="78"/>
        <v>0</v>
      </c>
      <c r="AC217" s="1980">
        <f t="shared" si="79"/>
        <v>0</v>
      </c>
      <c r="AD217" s="1980">
        <f t="shared" si="80"/>
        <v>0</v>
      </c>
      <c r="AE217" s="1980">
        <f t="shared" si="81"/>
        <v>0</v>
      </c>
      <c r="AF217" s="1980">
        <f t="shared" si="82"/>
        <v>0</v>
      </c>
      <c r="AG217" s="1980">
        <f t="shared" si="83"/>
        <v>0</v>
      </c>
      <c r="AH217" s="1980">
        <f t="shared" si="84"/>
        <v>0</v>
      </c>
      <c r="AI217" s="1980">
        <f t="shared" si="85"/>
        <v>0</v>
      </c>
      <c r="AJ217" s="1980">
        <f t="shared" si="86"/>
        <v>0</v>
      </c>
      <c r="AK217" s="1980">
        <f t="shared" si="87"/>
        <v>0</v>
      </c>
      <c r="AL217" s="1980">
        <f t="shared" si="88"/>
        <v>0</v>
      </c>
      <c r="AM217" s="1980">
        <f t="shared" si="89"/>
        <v>0</v>
      </c>
      <c r="AN217" s="1980">
        <f t="shared" si="90"/>
        <v>0</v>
      </c>
      <c r="AO217" s="1980">
        <f t="shared" si="91"/>
        <v>0</v>
      </c>
      <c r="AP217" s="1980">
        <f t="shared" si="92"/>
        <v>0</v>
      </c>
      <c r="AQ217" s="1980">
        <f t="shared" si="93"/>
        <v>0</v>
      </c>
      <c r="AR217" s="1980">
        <f t="shared" si="94"/>
        <v>0</v>
      </c>
      <c r="AS217" s="1980">
        <f t="shared" si="95"/>
        <v>0</v>
      </c>
      <c r="AT217" s="1980">
        <f t="shared" si="96"/>
        <v>0</v>
      </c>
      <c r="AU217" s="1980">
        <f t="shared" si="97"/>
        <v>0</v>
      </c>
      <c r="AV217" s="1980">
        <f t="shared" si="98"/>
        <v>0</v>
      </c>
      <c r="AW217" s="1980">
        <f t="shared" si="99"/>
        <v>0</v>
      </c>
      <c r="AX217" s="1980">
        <f t="shared" si="100"/>
        <v>0</v>
      </c>
      <c r="AY217" s="1980">
        <f t="shared" si="101"/>
        <v>0</v>
      </c>
      <c r="AZ217" s="1980">
        <f t="shared" si="102"/>
        <v>0</v>
      </c>
      <c r="BA217" s="1980">
        <f t="shared" si="103"/>
        <v>0</v>
      </c>
      <c r="BB217" s="1980">
        <f t="shared" si="104"/>
        <v>0</v>
      </c>
      <c r="BC217" s="1980">
        <f t="shared" si="105"/>
        <v>0</v>
      </c>
      <c r="BD217" s="1980">
        <f t="shared" si="106"/>
        <v>0</v>
      </c>
      <c r="BE217" s="1980">
        <f t="shared" si="107"/>
        <v>0</v>
      </c>
      <c r="BF217" s="1980">
        <f t="shared" si="108"/>
        <v>0</v>
      </c>
      <c r="BG217" s="1980">
        <f t="shared" si="109"/>
        <v>0</v>
      </c>
      <c r="BH217" s="1980">
        <f t="shared" si="110"/>
        <v>0</v>
      </c>
      <c r="BI217" s="1980">
        <f t="shared" si="111"/>
        <v>0</v>
      </c>
      <c r="BJ217" s="1980">
        <f t="shared" si="112"/>
        <v>0</v>
      </c>
      <c r="BK217" s="1980">
        <f t="shared" si="113"/>
        <v>0</v>
      </c>
      <c r="BL217" s="1980">
        <f t="shared" si="114"/>
        <v>0</v>
      </c>
      <c r="BM217" s="1980">
        <f t="shared" si="115"/>
        <v>0</v>
      </c>
      <c r="BN217" s="1980">
        <f t="shared" si="116"/>
        <v>0</v>
      </c>
      <c r="BO217" s="1980">
        <f t="shared" si="117"/>
        <v>0</v>
      </c>
      <c r="BP217" s="1980">
        <f t="shared" si="118"/>
        <v>0</v>
      </c>
      <c r="BQ217" s="1980">
        <f t="shared" si="119"/>
        <v>0</v>
      </c>
      <c r="BR217" s="1980">
        <f t="shared" si="120"/>
        <v>0</v>
      </c>
      <c r="BS217" s="1980">
        <f t="shared" si="121"/>
        <v>0</v>
      </c>
      <c r="BT217" s="1980">
        <f t="shared" si="122"/>
        <v>0</v>
      </c>
      <c r="BU217" s="1980">
        <f t="shared" si="123"/>
        <v>0</v>
      </c>
      <c r="BV217" s="1980">
        <f t="shared" si="124"/>
        <v>0</v>
      </c>
      <c r="BW217" s="1980">
        <f t="shared" si="125"/>
        <v>0</v>
      </c>
      <c r="BX217" s="1980">
        <f t="shared" si="126"/>
        <v>0</v>
      </c>
      <c r="BY217" s="1980">
        <f t="shared" si="127"/>
        <v>0</v>
      </c>
      <c r="BZ217" s="1980">
        <f t="shared" si="128"/>
        <v>0</v>
      </c>
      <c r="CA217" s="1980">
        <f t="shared" si="129"/>
        <v>0</v>
      </c>
      <c r="CB217" s="1980">
        <f t="shared" si="130"/>
        <v>0</v>
      </c>
      <c r="CC217" s="1980">
        <f t="shared" si="131"/>
        <v>0</v>
      </c>
      <c r="CD217" s="1980">
        <f t="shared" si="132"/>
        <v>0</v>
      </c>
      <c r="CE217" s="1980">
        <f t="shared" si="133"/>
        <v>0</v>
      </c>
      <c r="CF217" s="1980">
        <f t="shared" si="134"/>
        <v>0</v>
      </c>
      <c r="CG217" s="1980">
        <f t="shared" si="135"/>
        <v>0</v>
      </c>
      <c r="CH217" s="1980">
        <f t="shared" si="136"/>
        <v>0</v>
      </c>
      <c r="CI217" s="1980">
        <f t="shared" si="137"/>
        <v>0</v>
      </c>
      <c r="CJ217" s="1980">
        <f t="shared" si="138"/>
        <v>0</v>
      </c>
      <c r="CK217" s="1980">
        <f t="shared" si="139"/>
        <v>0</v>
      </c>
      <c r="CL217" s="1980">
        <f t="shared" si="140"/>
        <v>0</v>
      </c>
      <c r="CM217" s="1957"/>
      <c r="CN217" s="1957"/>
      <c r="CO217" s="1957"/>
      <c r="CP217" s="1957"/>
      <c r="CQ217" s="2104"/>
      <c r="CR217" s="1957"/>
      <c r="CS217" s="1957"/>
      <c r="CT217" s="1957"/>
    </row>
    <row r="218" spans="1:98" ht="12.75">
      <c r="A218" s="1969"/>
      <c r="B218" s="248">
        <v>1820</v>
      </c>
      <c r="C218" s="1980">
        <f t="shared" si="53"/>
        <v>174000</v>
      </c>
      <c r="D218" s="1980">
        <f t="shared" si="54"/>
        <v>174000</v>
      </c>
      <c r="E218" s="1980">
        <f t="shared" si="55"/>
        <v>0</v>
      </c>
      <c r="F218" s="1980">
        <f t="shared" si="56"/>
        <v>174000</v>
      </c>
      <c r="G218" s="1980">
        <f t="shared" si="57"/>
        <v>65582.809882646921</v>
      </c>
      <c r="H218" s="1980">
        <f t="shared" si="58"/>
        <v>30755.259405803212</v>
      </c>
      <c r="I218" s="1980">
        <f t="shared" si="59"/>
        <v>77544.187296540898</v>
      </c>
      <c r="J218" s="1980">
        <f t="shared" si="60"/>
        <v>0</v>
      </c>
      <c r="K218" s="1980">
        <f t="shared" si="61"/>
        <v>0</v>
      </c>
      <c r="L218" s="1980">
        <f t="shared" si="62"/>
        <v>0</v>
      </c>
      <c r="M218" s="1980">
        <f t="shared" si="63"/>
        <v>0</v>
      </c>
      <c r="N218" s="1980">
        <f t="shared" si="64"/>
        <v>0</v>
      </c>
      <c r="O218" s="1980">
        <f t="shared" si="65"/>
        <v>117.74341500897509</v>
      </c>
      <c r="P218" s="1980">
        <f t="shared" si="66"/>
        <v>0</v>
      </c>
      <c r="Q218" s="1980">
        <f t="shared" si="67"/>
        <v>0</v>
      </c>
      <c r="R218" s="1980">
        <f t="shared" si="68"/>
        <v>0</v>
      </c>
      <c r="S218" s="1980">
        <f t="shared" si="69"/>
        <v>0</v>
      </c>
      <c r="T218" s="1980">
        <f t="shared" si="70"/>
        <v>0</v>
      </c>
      <c r="U218" s="1980">
        <f t="shared" si="71"/>
        <v>0</v>
      </c>
      <c r="V218" s="1980">
        <f t="shared" si="72"/>
        <v>0</v>
      </c>
      <c r="W218" s="1980">
        <f t="shared" si="73"/>
        <v>0</v>
      </c>
      <c r="X218" s="1980">
        <f t="shared" si="74"/>
        <v>0</v>
      </c>
      <c r="Y218" s="1980">
        <f t="shared" si="75"/>
        <v>0</v>
      </c>
      <c r="Z218" s="1980">
        <f t="shared" si="76"/>
        <v>0</v>
      </c>
      <c r="AA218" s="1980">
        <f t="shared" si="77"/>
        <v>174000</v>
      </c>
      <c r="AB218" s="1980">
        <f t="shared" si="78"/>
        <v>0</v>
      </c>
      <c r="AC218" s="1980">
        <f t="shared" si="79"/>
        <v>0</v>
      </c>
      <c r="AD218" s="1980">
        <f t="shared" si="80"/>
        <v>0</v>
      </c>
      <c r="AE218" s="1980">
        <f t="shared" si="81"/>
        <v>0</v>
      </c>
      <c r="AF218" s="1980">
        <f t="shared" si="82"/>
        <v>0</v>
      </c>
      <c r="AG218" s="1980">
        <f t="shared" si="83"/>
        <v>0</v>
      </c>
      <c r="AH218" s="1980">
        <f t="shared" si="84"/>
        <v>0</v>
      </c>
      <c r="AI218" s="1980">
        <f t="shared" si="85"/>
        <v>0</v>
      </c>
      <c r="AJ218" s="1980">
        <f t="shared" si="86"/>
        <v>0</v>
      </c>
      <c r="AK218" s="1980">
        <f t="shared" si="87"/>
        <v>0</v>
      </c>
      <c r="AL218" s="1980">
        <f t="shared" si="88"/>
        <v>0</v>
      </c>
      <c r="AM218" s="1980">
        <f t="shared" si="89"/>
        <v>0</v>
      </c>
      <c r="AN218" s="1980">
        <f t="shared" si="90"/>
        <v>0</v>
      </c>
      <c r="AO218" s="1980">
        <f t="shared" si="91"/>
        <v>0</v>
      </c>
      <c r="AP218" s="1980">
        <f t="shared" si="92"/>
        <v>0</v>
      </c>
      <c r="AQ218" s="1980">
        <f t="shared" si="93"/>
        <v>0</v>
      </c>
      <c r="AR218" s="1980">
        <f t="shared" si="94"/>
        <v>0</v>
      </c>
      <c r="AS218" s="1980">
        <f t="shared" si="95"/>
        <v>0</v>
      </c>
      <c r="AT218" s="1980">
        <f t="shared" si="96"/>
        <v>0</v>
      </c>
      <c r="AU218" s="1980">
        <f t="shared" si="97"/>
        <v>0</v>
      </c>
      <c r="AV218" s="1980">
        <f t="shared" si="98"/>
        <v>0</v>
      </c>
      <c r="AW218" s="1980">
        <f t="shared" si="99"/>
        <v>0</v>
      </c>
      <c r="AX218" s="1980">
        <f t="shared" si="100"/>
        <v>0</v>
      </c>
      <c r="AY218" s="1980">
        <f t="shared" si="101"/>
        <v>0</v>
      </c>
      <c r="AZ218" s="1980">
        <f t="shared" si="102"/>
        <v>0</v>
      </c>
      <c r="BA218" s="1980">
        <f t="shared" si="103"/>
        <v>0</v>
      </c>
      <c r="BB218" s="1980">
        <f t="shared" si="104"/>
        <v>0</v>
      </c>
      <c r="BC218" s="1980">
        <f t="shared" si="105"/>
        <v>0</v>
      </c>
      <c r="BD218" s="1980">
        <f t="shared" si="106"/>
        <v>0</v>
      </c>
      <c r="BE218" s="1980">
        <f t="shared" si="107"/>
        <v>0</v>
      </c>
      <c r="BF218" s="1980">
        <f t="shared" si="108"/>
        <v>0</v>
      </c>
      <c r="BG218" s="1980">
        <f t="shared" si="109"/>
        <v>0</v>
      </c>
      <c r="BH218" s="1980">
        <f t="shared" si="110"/>
        <v>0</v>
      </c>
      <c r="BI218" s="1980">
        <f t="shared" si="111"/>
        <v>0</v>
      </c>
      <c r="BJ218" s="1980">
        <f t="shared" si="112"/>
        <v>0</v>
      </c>
      <c r="BK218" s="1980">
        <f t="shared" si="113"/>
        <v>0</v>
      </c>
      <c r="BL218" s="1980">
        <f t="shared" si="114"/>
        <v>0</v>
      </c>
      <c r="BM218" s="1980">
        <f t="shared" si="115"/>
        <v>0</v>
      </c>
      <c r="BN218" s="1980">
        <f t="shared" si="116"/>
        <v>0</v>
      </c>
      <c r="BO218" s="1980">
        <f t="shared" si="117"/>
        <v>0</v>
      </c>
      <c r="BP218" s="1980">
        <f t="shared" si="118"/>
        <v>0</v>
      </c>
      <c r="BQ218" s="1980">
        <f t="shared" si="119"/>
        <v>0</v>
      </c>
      <c r="BR218" s="1980">
        <f t="shared" si="120"/>
        <v>0</v>
      </c>
      <c r="BS218" s="1980">
        <f t="shared" si="121"/>
        <v>0</v>
      </c>
      <c r="BT218" s="1980">
        <f t="shared" si="122"/>
        <v>0</v>
      </c>
      <c r="BU218" s="1980">
        <f t="shared" si="123"/>
        <v>0</v>
      </c>
      <c r="BV218" s="1980">
        <f t="shared" si="124"/>
        <v>0</v>
      </c>
      <c r="BW218" s="1980">
        <f t="shared" si="125"/>
        <v>0</v>
      </c>
      <c r="BX218" s="1980">
        <f t="shared" si="126"/>
        <v>0</v>
      </c>
      <c r="BY218" s="1980">
        <f t="shared" si="127"/>
        <v>0</v>
      </c>
      <c r="BZ218" s="1980">
        <f t="shared" si="128"/>
        <v>0</v>
      </c>
      <c r="CA218" s="1980">
        <f t="shared" si="129"/>
        <v>0</v>
      </c>
      <c r="CB218" s="1980">
        <f t="shared" si="130"/>
        <v>0</v>
      </c>
      <c r="CC218" s="1980">
        <f t="shared" si="131"/>
        <v>0</v>
      </c>
      <c r="CD218" s="1980">
        <f t="shared" si="132"/>
        <v>0</v>
      </c>
      <c r="CE218" s="1980">
        <f t="shared" si="133"/>
        <v>0</v>
      </c>
      <c r="CF218" s="1980">
        <f t="shared" si="134"/>
        <v>0</v>
      </c>
      <c r="CG218" s="1980">
        <f t="shared" si="135"/>
        <v>0</v>
      </c>
      <c r="CH218" s="1980">
        <f t="shared" si="136"/>
        <v>0</v>
      </c>
      <c r="CI218" s="1980">
        <f t="shared" si="137"/>
        <v>0</v>
      </c>
      <c r="CJ218" s="1980">
        <f t="shared" si="138"/>
        <v>0</v>
      </c>
      <c r="CK218" s="1980">
        <f t="shared" si="139"/>
        <v>0</v>
      </c>
      <c r="CL218" s="1980">
        <f t="shared" si="140"/>
        <v>0</v>
      </c>
      <c r="CM218" s="1957"/>
      <c r="CN218" s="1957"/>
      <c r="CO218" s="1957"/>
      <c r="CP218" s="1957"/>
      <c r="CQ218" s="2104"/>
      <c r="CR218" s="1957"/>
      <c r="CS218" s="1957"/>
      <c r="CT218" s="1957"/>
    </row>
    <row r="219" spans="1:98" ht="12.75">
      <c r="A219" s="1969"/>
      <c r="B219" s="248">
        <v>1830</v>
      </c>
      <c r="C219" s="1980">
        <f t="shared" si="53"/>
        <v>396000</v>
      </c>
      <c r="D219" s="1980">
        <f t="shared" si="54"/>
        <v>257400</v>
      </c>
      <c r="E219" s="1980">
        <f t="shared" si="55"/>
        <v>138600</v>
      </c>
      <c r="F219" s="1980">
        <f t="shared" si="56"/>
        <v>396000</v>
      </c>
      <c r="G219" s="1980">
        <f t="shared" si="57"/>
        <v>159426.88298239917</v>
      </c>
      <c r="H219" s="1980">
        <f t="shared" si="58"/>
        <v>60508.529931973368</v>
      </c>
      <c r="I219" s="1980">
        <f t="shared" si="59"/>
        <v>37154.42060550837</v>
      </c>
      <c r="J219" s="1980">
        <f t="shared" si="60"/>
        <v>0</v>
      </c>
      <c r="K219" s="1980">
        <f t="shared" si="61"/>
        <v>0</v>
      </c>
      <c r="L219" s="1980">
        <f t="shared" si="62"/>
        <v>0</v>
      </c>
      <c r="M219" s="1980">
        <f t="shared" si="63"/>
        <v>0</v>
      </c>
      <c r="N219" s="1980">
        <f t="shared" si="64"/>
        <v>0</v>
      </c>
      <c r="O219" s="1980">
        <f t="shared" si="65"/>
        <v>310.16648011906256</v>
      </c>
      <c r="P219" s="1980">
        <f t="shared" si="66"/>
        <v>0</v>
      </c>
      <c r="Q219" s="1980">
        <f t="shared" si="67"/>
        <v>0</v>
      </c>
      <c r="R219" s="1980">
        <f t="shared" si="68"/>
        <v>0</v>
      </c>
      <c r="S219" s="1980">
        <f t="shared" si="69"/>
        <v>0</v>
      </c>
      <c r="T219" s="1980">
        <f t="shared" si="70"/>
        <v>0</v>
      </c>
      <c r="U219" s="1980">
        <f t="shared" si="71"/>
        <v>0</v>
      </c>
      <c r="V219" s="1980">
        <f t="shared" si="72"/>
        <v>0</v>
      </c>
      <c r="W219" s="1980">
        <f t="shared" si="73"/>
        <v>0</v>
      </c>
      <c r="X219" s="1980">
        <f t="shared" si="74"/>
        <v>0</v>
      </c>
      <c r="Y219" s="1980">
        <f t="shared" si="75"/>
        <v>0</v>
      </c>
      <c r="Z219" s="1980">
        <f t="shared" si="76"/>
        <v>0</v>
      </c>
      <c r="AA219" s="1980">
        <f t="shared" si="77"/>
        <v>257399.99999999997</v>
      </c>
      <c r="AB219" s="1980">
        <f t="shared" si="78"/>
        <v>93067.156375014107</v>
      </c>
      <c r="AC219" s="1980">
        <f t="shared" si="79"/>
        <v>10250.339287930923</v>
      </c>
      <c r="AD219" s="1980">
        <f t="shared" si="80"/>
        <v>510.35780128036856</v>
      </c>
      <c r="AE219" s="1980">
        <f t="shared" si="81"/>
        <v>0</v>
      </c>
      <c r="AF219" s="1980">
        <f t="shared" si="82"/>
        <v>0</v>
      </c>
      <c r="AG219" s="1980">
        <f t="shared" si="83"/>
        <v>0</v>
      </c>
      <c r="AH219" s="1980">
        <f t="shared" si="84"/>
        <v>31688.814218660827</v>
      </c>
      <c r="AI219" s="1980">
        <f t="shared" si="85"/>
        <v>1737.7161902808946</v>
      </c>
      <c r="AJ219" s="1980">
        <f t="shared" si="86"/>
        <v>1345.6161268328979</v>
      </c>
      <c r="AK219" s="1980">
        <f t="shared" si="87"/>
        <v>0</v>
      </c>
      <c r="AL219" s="1980">
        <f t="shared" si="88"/>
        <v>0</v>
      </c>
      <c r="AM219" s="1980">
        <f t="shared" si="89"/>
        <v>0</v>
      </c>
      <c r="AN219" s="1980">
        <f t="shared" si="90"/>
        <v>0</v>
      </c>
      <c r="AO219" s="1980">
        <f t="shared" si="91"/>
        <v>0</v>
      </c>
      <c r="AP219" s="1980">
        <f t="shared" si="92"/>
        <v>0</v>
      </c>
      <c r="AQ219" s="1980">
        <f t="shared" si="93"/>
        <v>0</v>
      </c>
      <c r="AR219" s="1980">
        <f t="shared" si="94"/>
        <v>0</v>
      </c>
      <c r="AS219" s="1980">
        <f t="shared" si="95"/>
        <v>0</v>
      </c>
      <c r="AT219" s="1980">
        <f t="shared" si="96"/>
        <v>0</v>
      </c>
      <c r="AU219" s="1980">
        <f t="shared" si="97"/>
        <v>0</v>
      </c>
      <c r="AV219" s="1980">
        <f t="shared" si="98"/>
        <v>138600</v>
      </c>
      <c r="AW219" s="1980">
        <f t="shared" si="99"/>
        <v>0</v>
      </c>
      <c r="AX219" s="1980">
        <f t="shared" si="100"/>
        <v>0</v>
      </c>
      <c r="AY219" s="1980">
        <f t="shared" si="101"/>
        <v>0</v>
      </c>
      <c r="AZ219" s="1980">
        <f t="shared" si="102"/>
        <v>0</v>
      </c>
      <c r="BA219" s="1980">
        <f t="shared" si="103"/>
        <v>0</v>
      </c>
      <c r="BB219" s="1980">
        <f t="shared" si="104"/>
        <v>0</v>
      </c>
      <c r="BC219" s="1980">
        <f t="shared" si="105"/>
        <v>0</v>
      </c>
      <c r="BD219" s="1980">
        <f t="shared" si="106"/>
        <v>0</v>
      </c>
      <c r="BE219" s="1980">
        <f t="shared" si="107"/>
        <v>0</v>
      </c>
      <c r="BF219" s="1980">
        <f t="shared" si="108"/>
        <v>0</v>
      </c>
      <c r="BG219" s="1980">
        <f t="shared" si="109"/>
        <v>0</v>
      </c>
      <c r="BH219" s="1980">
        <f t="shared" si="110"/>
        <v>0</v>
      </c>
      <c r="BI219" s="1980">
        <f t="shared" si="111"/>
        <v>0</v>
      </c>
      <c r="BJ219" s="1980">
        <f t="shared" si="112"/>
        <v>0</v>
      </c>
      <c r="BK219" s="1980">
        <f t="shared" si="113"/>
        <v>0</v>
      </c>
      <c r="BL219" s="1980">
        <f t="shared" si="114"/>
        <v>0</v>
      </c>
      <c r="BM219" s="1980">
        <f t="shared" si="115"/>
        <v>0</v>
      </c>
      <c r="BN219" s="1980">
        <f t="shared" si="116"/>
        <v>0</v>
      </c>
      <c r="BO219" s="1980">
        <f t="shared" si="117"/>
        <v>0</v>
      </c>
      <c r="BP219" s="1980">
        <f t="shared" si="118"/>
        <v>0</v>
      </c>
      <c r="BQ219" s="1980">
        <f t="shared" si="119"/>
        <v>0</v>
      </c>
      <c r="BR219" s="1980">
        <f t="shared" si="120"/>
        <v>0</v>
      </c>
      <c r="BS219" s="1980">
        <f t="shared" si="121"/>
        <v>0</v>
      </c>
      <c r="BT219" s="1980">
        <f t="shared" si="122"/>
        <v>0</v>
      </c>
      <c r="BU219" s="1980">
        <f t="shared" si="123"/>
        <v>0</v>
      </c>
      <c r="BV219" s="1980">
        <f t="shared" si="124"/>
        <v>0</v>
      </c>
      <c r="BW219" s="1980">
        <f t="shared" si="125"/>
        <v>0</v>
      </c>
      <c r="BX219" s="1980">
        <f t="shared" si="126"/>
        <v>0</v>
      </c>
      <c r="BY219" s="1980">
        <f t="shared" si="127"/>
        <v>0</v>
      </c>
      <c r="BZ219" s="1980">
        <f t="shared" si="128"/>
        <v>0</v>
      </c>
      <c r="CA219" s="1980">
        <f t="shared" si="129"/>
        <v>0</v>
      </c>
      <c r="CB219" s="1980">
        <f t="shared" si="130"/>
        <v>0</v>
      </c>
      <c r="CC219" s="1980">
        <f t="shared" si="131"/>
        <v>0</v>
      </c>
      <c r="CD219" s="1980">
        <f t="shared" si="132"/>
        <v>0</v>
      </c>
      <c r="CE219" s="1980">
        <f t="shared" si="133"/>
        <v>0</v>
      </c>
      <c r="CF219" s="1980">
        <f t="shared" si="134"/>
        <v>0</v>
      </c>
      <c r="CG219" s="1980">
        <f t="shared" si="135"/>
        <v>0</v>
      </c>
      <c r="CH219" s="1980">
        <f t="shared" si="136"/>
        <v>0</v>
      </c>
      <c r="CI219" s="1980">
        <f t="shared" si="137"/>
        <v>0</v>
      </c>
      <c r="CJ219" s="1980">
        <f t="shared" si="138"/>
        <v>0</v>
      </c>
      <c r="CK219" s="1980">
        <f t="shared" si="139"/>
        <v>0</v>
      </c>
      <c r="CL219" s="1980">
        <f t="shared" si="140"/>
        <v>0</v>
      </c>
      <c r="CM219" s="1957"/>
      <c r="CN219" s="1957"/>
      <c r="CO219" s="1957"/>
      <c r="CP219" s="1957"/>
      <c r="CQ219" s="2104"/>
      <c r="CR219" s="1957"/>
      <c r="CS219" s="1957"/>
      <c r="CT219" s="1957"/>
    </row>
    <row r="220" spans="1:98" ht="12.75">
      <c r="A220" s="1969"/>
      <c r="B220" s="248">
        <v>1835</v>
      </c>
      <c r="C220" s="1980">
        <f t="shared" si="53"/>
        <v>102000</v>
      </c>
      <c r="D220" s="1980">
        <f t="shared" si="54"/>
        <v>66300</v>
      </c>
      <c r="E220" s="1980">
        <f t="shared" si="55"/>
        <v>35700</v>
      </c>
      <c r="F220" s="1980">
        <f t="shared" si="56"/>
        <v>102000</v>
      </c>
      <c r="G220" s="1980">
        <f t="shared" si="57"/>
        <v>29972.620358890286</v>
      </c>
      <c r="H220" s="1980">
        <f t="shared" si="58"/>
        <v>12917.496343737495</v>
      </c>
      <c r="I220" s="1980">
        <f t="shared" si="59"/>
        <v>23354.160606030964</v>
      </c>
      <c r="J220" s="1980">
        <f t="shared" si="60"/>
        <v>0</v>
      </c>
      <c r="K220" s="1980">
        <f t="shared" si="61"/>
        <v>0</v>
      </c>
      <c r="L220" s="1980">
        <f t="shared" si="62"/>
        <v>0</v>
      </c>
      <c r="M220" s="1980">
        <f t="shared" si="63"/>
        <v>0</v>
      </c>
      <c r="N220" s="1980">
        <f t="shared" si="64"/>
        <v>0</v>
      </c>
      <c r="O220" s="1980">
        <f t="shared" si="65"/>
        <v>55.722691341257978</v>
      </c>
      <c r="P220" s="1980">
        <f t="shared" si="66"/>
        <v>0</v>
      </c>
      <c r="Q220" s="1980">
        <f t="shared" si="67"/>
        <v>0</v>
      </c>
      <c r="R220" s="1980">
        <f t="shared" si="68"/>
        <v>0</v>
      </c>
      <c r="S220" s="1980">
        <f t="shared" si="69"/>
        <v>0</v>
      </c>
      <c r="T220" s="1980">
        <f t="shared" si="70"/>
        <v>0</v>
      </c>
      <c r="U220" s="1980">
        <f t="shared" si="71"/>
        <v>0</v>
      </c>
      <c r="V220" s="1980">
        <f t="shared" si="72"/>
        <v>0</v>
      </c>
      <c r="W220" s="1980">
        <f t="shared" si="73"/>
        <v>0</v>
      </c>
      <c r="X220" s="1980">
        <f t="shared" si="74"/>
        <v>0</v>
      </c>
      <c r="Y220" s="1980">
        <f t="shared" si="75"/>
        <v>0</v>
      </c>
      <c r="Z220" s="1980">
        <f t="shared" si="76"/>
        <v>0</v>
      </c>
      <c r="AA220" s="1980">
        <f t="shared" si="77"/>
        <v>66300.000000000015</v>
      </c>
      <c r="AB220" s="1980">
        <f t="shared" si="78"/>
        <v>24136.846947309212</v>
      </c>
      <c r="AC220" s="1980">
        <f t="shared" si="79"/>
        <v>2802.5265489898766</v>
      </c>
      <c r="AD220" s="1980">
        <f t="shared" si="80"/>
        <v>270.63782156395899</v>
      </c>
      <c r="AE220" s="1980">
        <f t="shared" si="81"/>
        <v>0</v>
      </c>
      <c r="AF220" s="1980">
        <f t="shared" si="82"/>
        <v>0</v>
      </c>
      <c r="AG220" s="1980">
        <f t="shared" si="83"/>
        <v>0</v>
      </c>
      <c r="AH220" s="1980">
        <f t="shared" si="84"/>
        <v>7737.1603674215839</v>
      </c>
      <c r="AI220" s="1980">
        <f t="shared" si="85"/>
        <v>424.28185366906894</v>
      </c>
      <c r="AJ220" s="1980">
        <f t="shared" si="86"/>
        <v>328.54646104630461</v>
      </c>
      <c r="AK220" s="1980">
        <f t="shared" si="87"/>
        <v>0</v>
      </c>
      <c r="AL220" s="1980">
        <f t="shared" si="88"/>
        <v>0</v>
      </c>
      <c r="AM220" s="1980">
        <f t="shared" si="89"/>
        <v>0</v>
      </c>
      <c r="AN220" s="1980">
        <f t="shared" si="90"/>
        <v>0</v>
      </c>
      <c r="AO220" s="1980">
        <f t="shared" si="91"/>
        <v>0</v>
      </c>
      <c r="AP220" s="1980">
        <f t="shared" si="92"/>
        <v>0</v>
      </c>
      <c r="AQ220" s="1980">
        <f t="shared" si="93"/>
        <v>0</v>
      </c>
      <c r="AR220" s="1980">
        <f t="shared" si="94"/>
        <v>0</v>
      </c>
      <c r="AS220" s="1980">
        <f t="shared" si="95"/>
        <v>0</v>
      </c>
      <c r="AT220" s="1980">
        <f t="shared" si="96"/>
        <v>0</v>
      </c>
      <c r="AU220" s="1980">
        <f t="shared" si="97"/>
        <v>0</v>
      </c>
      <c r="AV220" s="1980">
        <f t="shared" si="98"/>
        <v>35700</v>
      </c>
      <c r="AW220" s="1980">
        <f t="shared" si="99"/>
        <v>0</v>
      </c>
      <c r="AX220" s="1980">
        <f t="shared" si="100"/>
        <v>0</v>
      </c>
      <c r="AY220" s="1980">
        <f t="shared" si="101"/>
        <v>0</v>
      </c>
      <c r="AZ220" s="1980">
        <f t="shared" si="102"/>
        <v>0</v>
      </c>
      <c r="BA220" s="1980">
        <f t="shared" si="103"/>
        <v>0</v>
      </c>
      <c r="BB220" s="1980">
        <f t="shared" si="104"/>
        <v>0</v>
      </c>
      <c r="BC220" s="1980">
        <f t="shared" si="105"/>
        <v>0</v>
      </c>
      <c r="BD220" s="1980">
        <f t="shared" si="106"/>
        <v>0</v>
      </c>
      <c r="BE220" s="1980">
        <f t="shared" si="107"/>
        <v>0</v>
      </c>
      <c r="BF220" s="1980">
        <f t="shared" si="108"/>
        <v>0</v>
      </c>
      <c r="BG220" s="1980">
        <f t="shared" si="109"/>
        <v>0</v>
      </c>
      <c r="BH220" s="1980">
        <f t="shared" si="110"/>
        <v>0</v>
      </c>
      <c r="BI220" s="1980">
        <f t="shared" si="111"/>
        <v>0</v>
      </c>
      <c r="BJ220" s="1980">
        <f t="shared" si="112"/>
        <v>0</v>
      </c>
      <c r="BK220" s="1980">
        <f t="shared" si="113"/>
        <v>0</v>
      </c>
      <c r="BL220" s="1980">
        <f t="shared" si="114"/>
        <v>0</v>
      </c>
      <c r="BM220" s="1980">
        <f t="shared" si="115"/>
        <v>0</v>
      </c>
      <c r="BN220" s="1980">
        <f t="shared" si="116"/>
        <v>0</v>
      </c>
      <c r="BO220" s="1980">
        <f t="shared" si="117"/>
        <v>0</v>
      </c>
      <c r="BP220" s="1980">
        <f t="shared" si="118"/>
        <v>0</v>
      </c>
      <c r="BQ220" s="1980">
        <f t="shared" si="119"/>
        <v>0</v>
      </c>
      <c r="BR220" s="1980">
        <f t="shared" si="120"/>
        <v>0</v>
      </c>
      <c r="BS220" s="1980">
        <f t="shared" si="121"/>
        <v>0</v>
      </c>
      <c r="BT220" s="1980">
        <f t="shared" si="122"/>
        <v>0</v>
      </c>
      <c r="BU220" s="1980">
        <f t="shared" si="123"/>
        <v>0</v>
      </c>
      <c r="BV220" s="1980">
        <f t="shared" si="124"/>
        <v>0</v>
      </c>
      <c r="BW220" s="1980">
        <f t="shared" si="125"/>
        <v>0</v>
      </c>
      <c r="BX220" s="1980">
        <f t="shared" si="126"/>
        <v>0</v>
      </c>
      <c r="BY220" s="1980">
        <f t="shared" si="127"/>
        <v>0</v>
      </c>
      <c r="BZ220" s="1980">
        <f t="shared" si="128"/>
        <v>0</v>
      </c>
      <c r="CA220" s="1980">
        <f t="shared" si="129"/>
        <v>0</v>
      </c>
      <c r="CB220" s="1980">
        <f t="shared" si="130"/>
        <v>0</v>
      </c>
      <c r="CC220" s="1980">
        <f t="shared" si="131"/>
        <v>0</v>
      </c>
      <c r="CD220" s="1980">
        <f t="shared" si="132"/>
        <v>0</v>
      </c>
      <c r="CE220" s="1980">
        <f t="shared" si="133"/>
        <v>0</v>
      </c>
      <c r="CF220" s="1980">
        <f t="shared" si="134"/>
        <v>0</v>
      </c>
      <c r="CG220" s="1980">
        <f t="shared" si="135"/>
        <v>0</v>
      </c>
      <c r="CH220" s="1980">
        <f t="shared" si="136"/>
        <v>0</v>
      </c>
      <c r="CI220" s="1980">
        <f t="shared" si="137"/>
        <v>0</v>
      </c>
      <c r="CJ220" s="1980">
        <f t="shared" si="138"/>
        <v>0</v>
      </c>
      <c r="CK220" s="1980">
        <f t="shared" si="139"/>
        <v>0</v>
      </c>
      <c r="CL220" s="1980">
        <f t="shared" si="140"/>
        <v>0</v>
      </c>
      <c r="CM220" s="1957"/>
      <c r="CN220" s="1957"/>
      <c r="CO220" s="1957"/>
      <c r="CP220" s="1957"/>
      <c r="CQ220" s="2104"/>
      <c r="CR220" s="1957"/>
      <c r="CS220" s="1957"/>
      <c r="CT220" s="1957"/>
    </row>
    <row r="221" spans="1:98" ht="12.75">
      <c r="A221" s="1969"/>
      <c r="B221" s="248">
        <v>1840</v>
      </c>
      <c r="C221" s="1980">
        <f t="shared" si="53"/>
        <v>98000</v>
      </c>
      <c r="D221" s="1980">
        <f t="shared" si="54"/>
        <v>63700</v>
      </c>
      <c r="E221" s="1980">
        <f t="shared" si="55"/>
        <v>34300</v>
      </c>
      <c r="F221" s="1980">
        <f t="shared" si="56"/>
        <v>98000</v>
      </c>
      <c r="G221" s="1980">
        <f t="shared" si="57"/>
        <v>24009.339020256368</v>
      </c>
      <c r="H221" s="1980">
        <f t="shared" si="58"/>
        <v>11259.253012354395</v>
      </c>
      <c r="I221" s="1980">
        <f t="shared" si="59"/>
        <v>28388.30305051526</v>
      </c>
      <c r="J221" s="1980">
        <f t="shared" si="60"/>
        <v>0</v>
      </c>
      <c r="K221" s="1980">
        <f t="shared" si="61"/>
        <v>0</v>
      </c>
      <c r="L221" s="1980">
        <f t="shared" si="62"/>
        <v>0</v>
      </c>
      <c r="M221" s="1980">
        <f t="shared" si="63"/>
        <v>0</v>
      </c>
      <c r="N221" s="1980">
        <f t="shared" si="64"/>
        <v>0</v>
      </c>
      <c r="O221" s="1980">
        <f t="shared" si="65"/>
        <v>43.10491687397537</v>
      </c>
      <c r="P221" s="1980">
        <f t="shared" si="66"/>
        <v>0</v>
      </c>
      <c r="Q221" s="1980">
        <f t="shared" si="67"/>
        <v>0</v>
      </c>
      <c r="R221" s="1980">
        <f t="shared" si="68"/>
        <v>0</v>
      </c>
      <c r="S221" s="1980">
        <f t="shared" si="69"/>
        <v>0</v>
      </c>
      <c r="T221" s="1980">
        <f t="shared" si="70"/>
        <v>0</v>
      </c>
      <c r="U221" s="1980">
        <f t="shared" si="71"/>
        <v>0</v>
      </c>
      <c r="V221" s="1980">
        <f t="shared" si="72"/>
        <v>0</v>
      </c>
      <c r="W221" s="1980">
        <f t="shared" si="73"/>
        <v>0</v>
      </c>
      <c r="X221" s="1980">
        <f t="shared" si="74"/>
        <v>0</v>
      </c>
      <c r="Y221" s="1980">
        <f t="shared" si="75"/>
        <v>0</v>
      </c>
      <c r="Z221" s="1980">
        <f t="shared" si="76"/>
        <v>0</v>
      </c>
      <c r="AA221" s="1980">
        <f t="shared" si="77"/>
        <v>63699.999999999993</v>
      </c>
      <c r="AB221" s="1980">
        <f t="shared" si="78"/>
        <v>23261.528859299771</v>
      </c>
      <c r="AC221" s="1980">
        <f t="shared" si="79"/>
        <v>2762.6760981988946</v>
      </c>
      <c r="AD221" s="1980">
        <f t="shared" si="80"/>
        <v>320.10342982821135</v>
      </c>
      <c r="AE221" s="1980">
        <f t="shared" si="81"/>
        <v>0</v>
      </c>
      <c r="AF221" s="1980">
        <f t="shared" si="82"/>
        <v>0</v>
      </c>
      <c r="AG221" s="1980">
        <f t="shared" si="83"/>
        <v>0</v>
      </c>
      <c r="AH221" s="1980">
        <f t="shared" si="84"/>
        <v>7250.2407418415269</v>
      </c>
      <c r="AI221" s="1980">
        <f t="shared" si="85"/>
        <v>397.58069309873395</v>
      </c>
      <c r="AJ221" s="1980">
        <f t="shared" si="86"/>
        <v>307.87017773286578</v>
      </c>
      <c r="AK221" s="1980">
        <f t="shared" si="87"/>
        <v>0</v>
      </c>
      <c r="AL221" s="1980">
        <f t="shared" si="88"/>
        <v>0</v>
      </c>
      <c r="AM221" s="1980">
        <f t="shared" si="89"/>
        <v>0</v>
      </c>
      <c r="AN221" s="1980">
        <f t="shared" si="90"/>
        <v>0</v>
      </c>
      <c r="AO221" s="1980">
        <f t="shared" si="91"/>
        <v>0</v>
      </c>
      <c r="AP221" s="1980">
        <f t="shared" si="92"/>
        <v>0</v>
      </c>
      <c r="AQ221" s="1980">
        <f t="shared" si="93"/>
        <v>0</v>
      </c>
      <c r="AR221" s="1980">
        <f t="shared" si="94"/>
        <v>0</v>
      </c>
      <c r="AS221" s="1980">
        <f t="shared" si="95"/>
        <v>0</v>
      </c>
      <c r="AT221" s="1980">
        <f t="shared" si="96"/>
        <v>0</v>
      </c>
      <c r="AU221" s="1980">
        <f t="shared" si="97"/>
        <v>0</v>
      </c>
      <c r="AV221" s="1980">
        <f t="shared" si="98"/>
        <v>34300</v>
      </c>
      <c r="AW221" s="1980">
        <f t="shared" si="99"/>
        <v>0</v>
      </c>
      <c r="AX221" s="1980">
        <f t="shared" si="100"/>
        <v>0</v>
      </c>
      <c r="AY221" s="1980">
        <f t="shared" si="101"/>
        <v>0</v>
      </c>
      <c r="AZ221" s="1980">
        <f t="shared" si="102"/>
        <v>0</v>
      </c>
      <c r="BA221" s="1980">
        <f t="shared" si="103"/>
        <v>0</v>
      </c>
      <c r="BB221" s="1980">
        <f t="shared" si="104"/>
        <v>0</v>
      </c>
      <c r="BC221" s="1980">
        <f t="shared" si="105"/>
        <v>0</v>
      </c>
      <c r="BD221" s="1980">
        <f t="shared" si="106"/>
        <v>0</v>
      </c>
      <c r="BE221" s="1980">
        <f t="shared" si="107"/>
        <v>0</v>
      </c>
      <c r="BF221" s="1980">
        <f t="shared" si="108"/>
        <v>0</v>
      </c>
      <c r="BG221" s="1980">
        <f t="shared" si="109"/>
        <v>0</v>
      </c>
      <c r="BH221" s="1980">
        <f t="shared" si="110"/>
        <v>0</v>
      </c>
      <c r="BI221" s="1980">
        <f t="shared" si="111"/>
        <v>0</v>
      </c>
      <c r="BJ221" s="1980">
        <f t="shared" si="112"/>
        <v>0</v>
      </c>
      <c r="BK221" s="1980">
        <f t="shared" si="113"/>
        <v>0</v>
      </c>
      <c r="BL221" s="1980">
        <f t="shared" si="114"/>
        <v>0</v>
      </c>
      <c r="BM221" s="1980">
        <f t="shared" si="115"/>
        <v>0</v>
      </c>
      <c r="BN221" s="1980">
        <f t="shared" si="116"/>
        <v>0</v>
      </c>
      <c r="BO221" s="1980">
        <f t="shared" si="117"/>
        <v>0</v>
      </c>
      <c r="BP221" s="1980">
        <f t="shared" si="118"/>
        <v>0</v>
      </c>
      <c r="BQ221" s="1980">
        <f t="shared" si="119"/>
        <v>0</v>
      </c>
      <c r="BR221" s="1980">
        <f t="shared" si="120"/>
        <v>0</v>
      </c>
      <c r="BS221" s="1980">
        <f t="shared" si="121"/>
        <v>0</v>
      </c>
      <c r="BT221" s="1980">
        <f t="shared" si="122"/>
        <v>0</v>
      </c>
      <c r="BU221" s="1980">
        <f t="shared" si="123"/>
        <v>0</v>
      </c>
      <c r="BV221" s="1980">
        <f t="shared" si="124"/>
        <v>0</v>
      </c>
      <c r="BW221" s="1980">
        <f t="shared" si="125"/>
        <v>0</v>
      </c>
      <c r="BX221" s="1980">
        <f t="shared" si="126"/>
        <v>0</v>
      </c>
      <c r="BY221" s="1980">
        <f t="shared" si="127"/>
        <v>0</v>
      </c>
      <c r="BZ221" s="1980">
        <f t="shared" si="128"/>
        <v>0</v>
      </c>
      <c r="CA221" s="1980">
        <f t="shared" si="129"/>
        <v>0</v>
      </c>
      <c r="CB221" s="1980">
        <f t="shared" si="130"/>
        <v>0</v>
      </c>
      <c r="CC221" s="1980">
        <f t="shared" si="131"/>
        <v>0</v>
      </c>
      <c r="CD221" s="1980">
        <f t="shared" si="132"/>
        <v>0</v>
      </c>
      <c r="CE221" s="1980">
        <f t="shared" si="133"/>
        <v>0</v>
      </c>
      <c r="CF221" s="1980">
        <f t="shared" si="134"/>
        <v>0</v>
      </c>
      <c r="CG221" s="1980">
        <f t="shared" si="135"/>
        <v>0</v>
      </c>
      <c r="CH221" s="1980">
        <f t="shared" si="136"/>
        <v>0</v>
      </c>
      <c r="CI221" s="1980">
        <f t="shared" si="137"/>
        <v>0</v>
      </c>
      <c r="CJ221" s="1980">
        <f t="shared" si="138"/>
        <v>0</v>
      </c>
      <c r="CK221" s="1980">
        <f t="shared" si="139"/>
        <v>0</v>
      </c>
      <c r="CL221" s="1980">
        <f t="shared" si="140"/>
        <v>0</v>
      </c>
      <c r="CM221" s="1957"/>
      <c r="CN221" s="1957"/>
      <c r="CO221" s="1957"/>
      <c r="CP221" s="1957"/>
      <c r="CQ221" s="2104"/>
      <c r="CR221" s="1957"/>
      <c r="CS221" s="1957"/>
      <c r="CT221" s="1957"/>
    </row>
    <row r="222" spans="1:98" ht="12.75">
      <c r="A222" s="1969"/>
      <c r="B222" s="248">
        <v>1845</v>
      </c>
      <c r="C222" s="1980">
        <f t="shared" si="53"/>
        <v>0</v>
      </c>
      <c r="D222" s="1980">
        <f t="shared" si="54"/>
        <v>0</v>
      </c>
      <c r="E222" s="1980">
        <f t="shared" si="55"/>
        <v>0</v>
      </c>
      <c r="F222" s="1980">
        <f t="shared" si="56"/>
        <v>0</v>
      </c>
      <c r="G222" s="1980">
        <f t="shared" si="57"/>
        <v>0</v>
      </c>
      <c r="H222" s="1980">
        <f t="shared" si="58"/>
        <v>0</v>
      </c>
      <c r="I222" s="1980">
        <f t="shared" si="59"/>
        <v>0</v>
      </c>
      <c r="J222" s="1980">
        <f t="shared" si="60"/>
        <v>0</v>
      </c>
      <c r="K222" s="1980">
        <f t="shared" si="61"/>
        <v>0</v>
      </c>
      <c r="L222" s="1980">
        <f t="shared" si="62"/>
        <v>0</v>
      </c>
      <c r="M222" s="1980">
        <f t="shared" si="63"/>
        <v>0</v>
      </c>
      <c r="N222" s="1980">
        <f t="shared" si="64"/>
        <v>0</v>
      </c>
      <c r="O222" s="1980">
        <f t="shared" si="65"/>
        <v>0</v>
      </c>
      <c r="P222" s="1980">
        <f t="shared" si="66"/>
        <v>0</v>
      </c>
      <c r="Q222" s="1980">
        <f t="shared" si="67"/>
        <v>0</v>
      </c>
      <c r="R222" s="1980">
        <f t="shared" si="68"/>
        <v>0</v>
      </c>
      <c r="S222" s="1980">
        <f t="shared" si="69"/>
        <v>0</v>
      </c>
      <c r="T222" s="1980">
        <f t="shared" si="70"/>
        <v>0</v>
      </c>
      <c r="U222" s="1980">
        <f t="shared" si="71"/>
        <v>0</v>
      </c>
      <c r="V222" s="1980">
        <f t="shared" si="72"/>
        <v>0</v>
      </c>
      <c r="W222" s="1980">
        <f t="shared" si="73"/>
        <v>0</v>
      </c>
      <c r="X222" s="1980">
        <f t="shared" si="74"/>
        <v>0</v>
      </c>
      <c r="Y222" s="1980">
        <f t="shared" si="75"/>
        <v>0</v>
      </c>
      <c r="Z222" s="1980">
        <f t="shared" si="76"/>
        <v>0</v>
      </c>
      <c r="AA222" s="1980">
        <f t="shared" si="77"/>
        <v>0</v>
      </c>
      <c r="AB222" s="1980">
        <f t="shared" si="78"/>
        <v>0</v>
      </c>
      <c r="AC222" s="1980">
        <f t="shared" si="79"/>
        <v>0</v>
      </c>
      <c r="AD222" s="1980">
        <f t="shared" si="80"/>
        <v>0</v>
      </c>
      <c r="AE222" s="1980">
        <f t="shared" si="81"/>
        <v>0</v>
      </c>
      <c r="AF222" s="1980">
        <f t="shared" si="82"/>
        <v>0</v>
      </c>
      <c r="AG222" s="1980">
        <f t="shared" si="83"/>
        <v>0</v>
      </c>
      <c r="AH222" s="1980">
        <f t="shared" si="84"/>
        <v>0</v>
      </c>
      <c r="AI222" s="1980">
        <f t="shared" si="85"/>
        <v>0</v>
      </c>
      <c r="AJ222" s="1980">
        <f t="shared" si="86"/>
        <v>0</v>
      </c>
      <c r="AK222" s="1980">
        <f t="shared" si="87"/>
        <v>0</v>
      </c>
      <c r="AL222" s="1980">
        <f t="shared" si="88"/>
        <v>0</v>
      </c>
      <c r="AM222" s="1980">
        <f t="shared" si="89"/>
        <v>0</v>
      </c>
      <c r="AN222" s="1980">
        <f t="shared" si="90"/>
        <v>0</v>
      </c>
      <c r="AO222" s="1980">
        <f t="shared" si="91"/>
        <v>0</v>
      </c>
      <c r="AP222" s="1980">
        <f t="shared" si="92"/>
        <v>0</v>
      </c>
      <c r="AQ222" s="1980">
        <f t="shared" si="93"/>
        <v>0</v>
      </c>
      <c r="AR222" s="1980">
        <f t="shared" si="94"/>
        <v>0</v>
      </c>
      <c r="AS222" s="1980">
        <f t="shared" si="95"/>
        <v>0</v>
      </c>
      <c r="AT222" s="1980">
        <f t="shared" si="96"/>
        <v>0</v>
      </c>
      <c r="AU222" s="1980">
        <f t="shared" si="97"/>
        <v>0</v>
      </c>
      <c r="AV222" s="1980">
        <f t="shared" si="98"/>
        <v>0</v>
      </c>
      <c r="AW222" s="1980">
        <f t="shared" si="99"/>
        <v>0</v>
      </c>
      <c r="AX222" s="1980">
        <f t="shared" si="100"/>
        <v>0</v>
      </c>
      <c r="AY222" s="1980">
        <f t="shared" si="101"/>
        <v>0</v>
      </c>
      <c r="AZ222" s="1980">
        <f t="shared" si="102"/>
        <v>0</v>
      </c>
      <c r="BA222" s="1980">
        <f t="shared" si="103"/>
        <v>0</v>
      </c>
      <c r="BB222" s="1980">
        <f t="shared" si="104"/>
        <v>0</v>
      </c>
      <c r="BC222" s="1980">
        <f t="shared" si="105"/>
        <v>0</v>
      </c>
      <c r="BD222" s="1980">
        <f t="shared" si="106"/>
        <v>0</v>
      </c>
      <c r="BE222" s="1980">
        <f t="shared" si="107"/>
        <v>0</v>
      </c>
      <c r="BF222" s="1980">
        <f t="shared" si="108"/>
        <v>0</v>
      </c>
      <c r="BG222" s="1980">
        <f t="shared" si="109"/>
        <v>0</v>
      </c>
      <c r="BH222" s="1980">
        <f t="shared" si="110"/>
        <v>0</v>
      </c>
      <c r="BI222" s="1980">
        <f t="shared" si="111"/>
        <v>0</v>
      </c>
      <c r="BJ222" s="1980">
        <f t="shared" si="112"/>
        <v>0</v>
      </c>
      <c r="BK222" s="1980">
        <f t="shared" si="113"/>
        <v>0</v>
      </c>
      <c r="BL222" s="1980">
        <f t="shared" si="114"/>
        <v>0</v>
      </c>
      <c r="BM222" s="1980">
        <f t="shared" si="115"/>
        <v>0</v>
      </c>
      <c r="BN222" s="1980">
        <f t="shared" si="116"/>
        <v>0</v>
      </c>
      <c r="BO222" s="1980">
        <f t="shared" si="117"/>
        <v>0</v>
      </c>
      <c r="BP222" s="1980">
        <f t="shared" si="118"/>
        <v>0</v>
      </c>
      <c r="BQ222" s="1980">
        <f t="shared" si="119"/>
        <v>0</v>
      </c>
      <c r="BR222" s="1980">
        <f t="shared" si="120"/>
        <v>0</v>
      </c>
      <c r="BS222" s="1980">
        <f t="shared" si="121"/>
        <v>0</v>
      </c>
      <c r="BT222" s="1980">
        <f t="shared" si="122"/>
        <v>0</v>
      </c>
      <c r="BU222" s="1980">
        <f t="shared" si="123"/>
        <v>0</v>
      </c>
      <c r="BV222" s="1980">
        <f t="shared" si="124"/>
        <v>0</v>
      </c>
      <c r="BW222" s="1980">
        <f t="shared" si="125"/>
        <v>0</v>
      </c>
      <c r="BX222" s="1980">
        <f t="shared" si="126"/>
        <v>0</v>
      </c>
      <c r="BY222" s="1980">
        <f t="shared" si="127"/>
        <v>0</v>
      </c>
      <c r="BZ222" s="1980">
        <f t="shared" si="128"/>
        <v>0</v>
      </c>
      <c r="CA222" s="1980">
        <f t="shared" si="129"/>
        <v>0</v>
      </c>
      <c r="CB222" s="1980">
        <f t="shared" si="130"/>
        <v>0</v>
      </c>
      <c r="CC222" s="1980">
        <f t="shared" si="131"/>
        <v>0</v>
      </c>
      <c r="CD222" s="1980">
        <f t="shared" si="132"/>
        <v>0</v>
      </c>
      <c r="CE222" s="1980">
        <f t="shared" si="133"/>
        <v>0</v>
      </c>
      <c r="CF222" s="1980">
        <f t="shared" si="134"/>
        <v>0</v>
      </c>
      <c r="CG222" s="1980">
        <f t="shared" si="135"/>
        <v>0</v>
      </c>
      <c r="CH222" s="1980">
        <f t="shared" si="136"/>
        <v>0</v>
      </c>
      <c r="CI222" s="1980">
        <f t="shared" si="137"/>
        <v>0</v>
      </c>
      <c r="CJ222" s="1980">
        <f t="shared" si="138"/>
        <v>0</v>
      </c>
      <c r="CK222" s="1980">
        <f t="shared" si="139"/>
        <v>0</v>
      </c>
      <c r="CL222" s="1980">
        <f t="shared" si="140"/>
        <v>0</v>
      </c>
      <c r="CM222" s="1957"/>
      <c r="CN222" s="1957"/>
      <c r="CO222" s="1957"/>
      <c r="CP222" s="1957"/>
      <c r="CQ222" s="2104"/>
      <c r="CR222" s="1957"/>
      <c r="CS222" s="1957"/>
      <c r="CT222" s="1957"/>
    </row>
    <row r="223" spans="1:98" ht="12.75">
      <c r="A223" s="1969"/>
      <c r="B223" s="248">
        <v>1850</v>
      </c>
      <c r="C223" s="1980">
        <f t="shared" si="53"/>
        <v>56000</v>
      </c>
      <c r="D223" s="1980">
        <f t="shared" si="54"/>
        <v>39200</v>
      </c>
      <c r="E223" s="1980">
        <f t="shared" si="55"/>
        <v>16800</v>
      </c>
      <c r="F223" s="1980">
        <f t="shared" si="56"/>
        <v>56000</v>
      </c>
      <c r="G223" s="1980">
        <f t="shared" si="57"/>
        <v>19418.052213317438</v>
      </c>
      <c r="H223" s="1980">
        <f t="shared" si="58"/>
        <v>9270.4015187615587</v>
      </c>
      <c r="I223" s="1980">
        <f t="shared" si="59"/>
        <v>10474.892295259424</v>
      </c>
      <c r="J223" s="1980">
        <f t="shared" si="60"/>
        <v>0</v>
      </c>
      <c r="K223" s="1980">
        <f t="shared" si="61"/>
        <v>0</v>
      </c>
      <c r="L223" s="1980">
        <f t="shared" si="62"/>
        <v>0</v>
      </c>
      <c r="M223" s="1980">
        <f t="shared" si="63"/>
        <v>0</v>
      </c>
      <c r="N223" s="1980">
        <f t="shared" si="64"/>
        <v>0</v>
      </c>
      <c r="O223" s="1980">
        <f t="shared" si="65"/>
        <v>36.653972661581328</v>
      </c>
      <c r="P223" s="1980">
        <f t="shared" si="66"/>
        <v>0</v>
      </c>
      <c r="Q223" s="1980">
        <f t="shared" si="67"/>
        <v>0</v>
      </c>
      <c r="R223" s="1980">
        <f t="shared" si="68"/>
        <v>0</v>
      </c>
      <c r="S223" s="1980">
        <f t="shared" si="69"/>
        <v>0</v>
      </c>
      <c r="T223" s="1980">
        <f t="shared" si="70"/>
        <v>0</v>
      </c>
      <c r="U223" s="1980">
        <f t="shared" si="71"/>
        <v>0</v>
      </c>
      <c r="V223" s="1980">
        <f t="shared" si="72"/>
        <v>0</v>
      </c>
      <c r="W223" s="1980">
        <f t="shared" si="73"/>
        <v>0</v>
      </c>
      <c r="X223" s="1980">
        <f t="shared" si="74"/>
        <v>0</v>
      </c>
      <c r="Y223" s="1980">
        <f t="shared" si="75"/>
        <v>0</v>
      </c>
      <c r="Z223" s="1980">
        <f t="shared" si="76"/>
        <v>0</v>
      </c>
      <c r="AA223" s="1980">
        <f t="shared" si="77"/>
        <v>39200</v>
      </c>
      <c r="AB223" s="1980">
        <f t="shared" si="78"/>
        <v>11249.094305505576</v>
      </c>
      <c r="AC223" s="1980">
        <f t="shared" si="79"/>
        <v>1371.0121719535816</v>
      </c>
      <c r="AD223" s="1980">
        <f t="shared" si="80"/>
        <v>132.1355009232814</v>
      </c>
      <c r="AE223" s="1980">
        <f t="shared" si="81"/>
        <v>0</v>
      </c>
      <c r="AF223" s="1980">
        <f t="shared" si="82"/>
        <v>0</v>
      </c>
      <c r="AG223" s="1980">
        <f t="shared" si="83"/>
        <v>0</v>
      </c>
      <c r="AH223" s="1980">
        <f t="shared" si="84"/>
        <v>3688.8332969943708</v>
      </c>
      <c r="AI223" s="1980">
        <f t="shared" si="85"/>
        <v>202.28416561133363</v>
      </c>
      <c r="AJ223" s="1980">
        <f t="shared" si="86"/>
        <v>156.64055901185321</v>
      </c>
      <c r="AK223" s="1980">
        <f t="shared" si="87"/>
        <v>0</v>
      </c>
      <c r="AL223" s="1980">
        <f t="shared" si="88"/>
        <v>0</v>
      </c>
      <c r="AM223" s="1980">
        <f t="shared" si="89"/>
        <v>0</v>
      </c>
      <c r="AN223" s="1980">
        <f t="shared" si="90"/>
        <v>0</v>
      </c>
      <c r="AO223" s="1980">
        <f t="shared" si="91"/>
        <v>0</v>
      </c>
      <c r="AP223" s="1980">
        <f t="shared" si="92"/>
        <v>0</v>
      </c>
      <c r="AQ223" s="1980">
        <f t="shared" si="93"/>
        <v>0</v>
      </c>
      <c r="AR223" s="1980">
        <f t="shared" si="94"/>
        <v>0</v>
      </c>
      <c r="AS223" s="1980">
        <f t="shared" si="95"/>
        <v>0</v>
      </c>
      <c r="AT223" s="1980">
        <f t="shared" si="96"/>
        <v>0</v>
      </c>
      <c r="AU223" s="1980">
        <f t="shared" si="97"/>
        <v>0</v>
      </c>
      <c r="AV223" s="1980">
        <f t="shared" si="98"/>
        <v>16799.999999999996</v>
      </c>
      <c r="AW223" s="1980">
        <f t="shared" si="99"/>
        <v>0</v>
      </c>
      <c r="AX223" s="1980">
        <f t="shared" si="100"/>
        <v>0</v>
      </c>
      <c r="AY223" s="1980">
        <f t="shared" si="101"/>
        <v>0</v>
      </c>
      <c r="AZ223" s="1980">
        <f t="shared" si="102"/>
        <v>0</v>
      </c>
      <c r="BA223" s="1980">
        <f t="shared" si="103"/>
        <v>0</v>
      </c>
      <c r="BB223" s="1980">
        <f t="shared" si="104"/>
        <v>0</v>
      </c>
      <c r="BC223" s="1980">
        <f t="shared" si="105"/>
        <v>0</v>
      </c>
      <c r="BD223" s="1980">
        <f t="shared" si="106"/>
        <v>0</v>
      </c>
      <c r="BE223" s="1980">
        <f t="shared" si="107"/>
        <v>0</v>
      </c>
      <c r="BF223" s="1980">
        <f t="shared" si="108"/>
        <v>0</v>
      </c>
      <c r="BG223" s="1980">
        <f t="shared" si="109"/>
        <v>0</v>
      </c>
      <c r="BH223" s="1980">
        <f t="shared" si="110"/>
        <v>0</v>
      </c>
      <c r="BI223" s="1980">
        <f t="shared" si="111"/>
        <v>0</v>
      </c>
      <c r="BJ223" s="1980">
        <f t="shared" si="112"/>
        <v>0</v>
      </c>
      <c r="BK223" s="1980">
        <f t="shared" si="113"/>
        <v>0</v>
      </c>
      <c r="BL223" s="1980">
        <f t="shared" si="114"/>
        <v>0</v>
      </c>
      <c r="BM223" s="1980">
        <f t="shared" si="115"/>
        <v>0</v>
      </c>
      <c r="BN223" s="1980">
        <f t="shared" si="116"/>
        <v>0</v>
      </c>
      <c r="BO223" s="1980">
        <f t="shared" si="117"/>
        <v>0</v>
      </c>
      <c r="BP223" s="1980">
        <f t="shared" si="118"/>
        <v>0</v>
      </c>
      <c r="BQ223" s="1980">
        <f t="shared" si="119"/>
        <v>0</v>
      </c>
      <c r="BR223" s="1980">
        <f t="shared" si="120"/>
        <v>0</v>
      </c>
      <c r="BS223" s="1980">
        <f t="shared" si="121"/>
        <v>0</v>
      </c>
      <c r="BT223" s="1980">
        <f t="shared" si="122"/>
        <v>0</v>
      </c>
      <c r="BU223" s="1980">
        <f t="shared" si="123"/>
        <v>0</v>
      </c>
      <c r="BV223" s="1980">
        <f t="shared" si="124"/>
        <v>0</v>
      </c>
      <c r="BW223" s="1980">
        <f t="shared" si="125"/>
        <v>0</v>
      </c>
      <c r="BX223" s="1980">
        <f t="shared" si="126"/>
        <v>0</v>
      </c>
      <c r="BY223" s="1980">
        <f t="shared" si="127"/>
        <v>0</v>
      </c>
      <c r="BZ223" s="1980">
        <f t="shared" si="128"/>
        <v>0</v>
      </c>
      <c r="CA223" s="1980">
        <f t="shared" si="129"/>
        <v>0</v>
      </c>
      <c r="CB223" s="1980">
        <f t="shared" si="130"/>
        <v>0</v>
      </c>
      <c r="CC223" s="1980">
        <f t="shared" si="131"/>
        <v>0</v>
      </c>
      <c r="CD223" s="1980">
        <f t="shared" si="132"/>
        <v>0</v>
      </c>
      <c r="CE223" s="1980">
        <f t="shared" si="133"/>
        <v>0</v>
      </c>
      <c r="CF223" s="1980">
        <f t="shared" si="134"/>
        <v>0</v>
      </c>
      <c r="CG223" s="1980">
        <f t="shared" si="135"/>
        <v>0</v>
      </c>
      <c r="CH223" s="1980">
        <f t="shared" si="136"/>
        <v>0</v>
      </c>
      <c r="CI223" s="1980">
        <f t="shared" si="137"/>
        <v>0</v>
      </c>
      <c r="CJ223" s="1980">
        <f t="shared" si="138"/>
        <v>0</v>
      </c>
      <c r="CK223" s="1980">
        <f t="shared" si="139"/>
        <v>0</v>
      </c>
      <c r="CL223" s="1980">
        <f t="shared" si="140"/>
        <v>0</v>
      </c>
      <c r="CM223" s="1957"/>
      <c r="CN223" s="1957"/>
      <c r="CO223" s="1957"/>
      <c r="CP223" s="1957"/>
      <c r="CQ223" s="2104"/>
      <c r="CR223" s="1957"/>
      <c r="CS223" s="1957"/>
      <c r="CT223" s="1957"/>
    </row>
    <row r="224" spans="1:98" ht="12.75">
      <c r="A224" s="1969"/>
      <c r="B224" s="248">
        <v>1855</v>
      </c>
      <c r="C224" s="1980">
        <f t="shared" si="53"/>
        <v>0</v>
      </c>
      <c r="D224" s="1980">
        <f t="shared" si="54"/>
        <v>0</v>
      </c>
      <c r="E224" s="1980">
        <f t="shared" si="55"/>
        <v>0</v>
      </c>
      <c r="F224" s="1980">
        <f t="shared" si="56"/>
        <v>0</v>
      </c>
      <c r="G224" s="1980">
        <f t="shared" si="57"/>
        <v>0</v>
      </c>
      <c r="H224" s="1980">
        <f t="shared" si="58"/>
        <v>0</v>
      </c>
      <c r="I224" s="1980">
        <f t="shared" si="59"/>
        <v>0</v>
      </c>
      <c r="J224" s="1980">
        <f t="shared" si="60"/>
        <v>0</v>
      </c>
      <c r="K224" s="1980">
        <f t="shared" si="61"/>
        <v>0</v>
      </c>
      <c r="L224" s="1980">
        <f t="shared" si="62"/>
        <v>0</v>
      </c>
      <c r="M224" s="1980">
        <f t="shared" si="63"/>
        <v>0</v>
      </c>
      <c r="N224" s="1980">
        <f t="shared" si="64"/>
        <v>0</v>
      </c>
      <c r="O224" s="1980">
        <f t="shared" si="65"/>
        <v>0</v>
      </c>
      <c r="P224" s="1980">
        <f t="shared" si="66"/>
        <v>0</v>
      </c>
      <c r="Q224" s="1980">
        <f t="shared" si="67"/>
        <v>0</v>
      </c>
      <c r="R224" s="1980">
        <f t="shared" si="68"/>
        <v>0</v>
      </c>
      <c r="S224" s="1980">
        <f t="shared" si="69"/>
        <v>0</v>
      </c>
      <c r="T224" s="1980">
        <f t="shared" si="70"/>
        <v>0</v>
      </c>
      <c r="U224" s="1980">
        <f t="shared" si="71"/>
        <v>0</v>
      </c>
      <c r="V224" s="1980">
        <f t="shared" si="72"/>
        <v>0</v>
      </c>
      <c r="W224" s="1980">
        <f t="shared" si="73"/>
        <v>0</v>
      </c>
      <c r="X224" s="1980">
        <f t="shared" si="74"/>
        <v>0</v>
      </c>
      <c r="Y224" s="1980">
        <f t="shared" si="75"/>
        <v>0</v>
      </c>
      <c r="Z224" s="1980">
        <f t="shared" si="76"/>
        <v>0</v>
      </c>
      <c r="AA224" s="1980">
        <f t="shared" si="77"/>
        <v>0</v>
      </c>
      <c r="AB224" s="1980">
        <f t="shared" si="78"/>
        <v>0</v>
      </c>
      <c r="AC224" s="1980">
        <f t="shared" si="79"/>
        <v>0</v>
      </c>
      <c r="AD224" s="1980">
        <f t="shared" si="80"/>
        <v>0</v>
      </c>
      <c r="AE224" s="1980">
        <f t="shared" si="81"/>
        <v>0</v>
      </c>
      <c r="AF224" s="1980">
        <f t="shared" si="82"/>
        <v>0</v>
      </c>
      <c r="AG224" s="1980">
        <f t="shared" si="83"/>
        <v>0</v>
      </c>
      <c r="AH224" s="1980">
        <f t="shared" si="84"/>
        <v>0</v>
      </c>
      <c r="AI224" s="1980">
        <f t="shared" si="85"/>
        <v>0</v>
      </c>
      <c r="AJ224" s="1980">
        <f t="shared" si="86"/>
        <v>0</v>
      </c>
      <c r="AK224" s="1980">
        <f t="shared" si="87"/>
        <v>0</v>
      </c>
      <c r="AL224" s="1980">
        <f t="shared" si="88"/>
        <v>0</v>
      </c>
      <c r="AM224" s="1980">
        <f t="shared" si="89"/>
        <v>0</v>
      </c>
      <c r="AN224" s="1980">
        <f t="shared" si="90"/>
        <v>0</v>
      </c>
      <c r="AO224" s="1980">
        <f t="shared" si="91"/>
        <v>0</v>
      </c>
      <c r="AP224" s="1980">
        <f t="shared" si="92"/>
        <v>0</v>
      </c>
      <c r="AQ224" s="1980">
        <f t="shared" si="93"/>
        <v>0</v>
      </c>
      <c r="AR224" s="1980">
        <f t="shared" si="94"/>
        <v>0</v>
      </c>
      <c r="AS224" s="1980">
        <f t="shared" si="95"/>
        <v>0</v>
      </c>
      <c r="AT224" s="1980">
        <f t="shared" si="96"/>
        <v>0</v>
      </c>
      <c r="AU224" s="1980">
        <f t="shared" si="97"/>
        <v>0</v>
      </c>
      <c r="AV224" s="1980">
        <f t="shared" si="98"/>
        <v>0</v>
      </c>
      <c r="AW224" s="1980">
        <f t="shared" si="99"/>
        <v>0</v>
      </c>
      <c r="AX224" s="1980">
        <f t="shared" si="100"/>
        <v>0</v>
      </c>
      <c r="AY224" s="1980">
        <f t="shared" si="101"/>
        <v>0</v>
      </c>
      <c r="AZ224" s="1980">
        <f t="shared" si="102"/>
        <v>0</v>
      </c>
      <c r="BA224" s="1980">
        <f t="shared" si="103"/>
        <v>0</v>
      </c>
      <c r="BB224" s="1980">
        <f t="shared" si="104"/>
        <v>0</v>
      </c>
      <c r="BC224" s="1980">
        <f t="shared" si="105"/>
        <v>0</v>
      </c>
      <c r="BD224" s="1980">
        <f t="shared" si="106"/>
        <v>0</v>
      </c>
      <c r="BE224" s="1980">
        <f t="shared" si="107"/>
        <v>0</v>
      </c>
      <c r="BF224" s="1980">
        <f t="shared" si="108"/>
        <v>0</v>
      </c>
      <c r="BG224" s="1980">
        <f t="shared" si="109"/>
        <v>0</v>
      </c>
      <c r="BH224" s="1980">
        <f t="shared" si="110"/>
        <v>0</v>
      </c>
      <c r="BI224" s="1980">
        <f t="shared" si="111"/>
        <v>0</v>
      </c>
      <c r="BJ224" s="1980">
        <f t="shared" si="112"/>
        <v>0</v>
      </c>
      <c r="BK224" s="1980">
        <f t="shared" si="113"/>
        <v>0</v>
      </c>
      <c r="BL224" s="1980">
        <f t="shared" si="114"/>
        <v>0</v>
      </c>
      <c r="BM224" s="1980">
        <f t="shared" si="115"/>
        <v>0</v>
      </c>
      <c r="BN224" s="1980">
        <f t="shared" si="116"/>
        <v>0</v>
      </c>
      <c r="BO224" s="1980">
        <f t="shared" si="117"/>
        <v>0</v>
      </c>
      <c r="BP224" s="1980">
        <f t="shared" si="118"/>
        <v>0</v>
      </c>
      <c r="BQ224" s="1980">
        <f t="shared" si="119"/>
        <v>0</v>
      </c>
      <c r="BR224" s="1980">
        <f t="shared" si="120"/>
        <v>0</v>
      </c>
      <c r="BS224" s="1980">
        <f t="shared" si="121"/>
        <v>0</v>
      </c>
      <c r="BT224" s="1980">
        <f t="shared" si="122"/>
        <v>0</v>
      </c>
      <c r="BU224" s="1980">
        <f t="shared" si="123"/>
        <v>0</v>
      </c>
      <c r="BV224" s="1980">
        <f t="shared" si="124"/>
        <v>0</v>
      </c>
      <c r="BW224" s="1980">
        <f t="shared" si="125"/>
        <v>0</v>
      </c>
      <c r="BX224" s="1980">
        <f t="shared" si="126"/>
        <v>0</v>
      </c>
      <c r="BY224" s="1980">
        <f t="shared" si="127"/>
        <v>0</v>
      </c>
      <c r="BZ224" s="1980">
        <f t="shared" si="128"/>
        <v>0</v>
      </c>
      <c r="CA224" s="1980">
        <f t="shared" si="129"/>
        <v>0</v>
      </c>
      <c r="CB224" s="1980">
        <f t="shared" si="130"/>
        <v>0</v>
      </c>
      <c r="CC224" s="1980">
        <f t="shared" si="131"/>
        <v>0</v>
      </c>
      <c r="CD224" s="1980">
        <f t="shared" si="132"/>
        <v>0</v>
      </c>
      <c r="CE224" s="1980">
        <f t="shared" si="133"/>
        <v>0</v>
      </c>
      <c r="CF224" s="1980">
        <f t="shared" si="134"/>
        <v>0</v>
      </c>
      <c r="CG224" s="1980">
        <f t="shared" si="135"/>
        <v>0</v>
      </c>
      <c r="CH224" s="1980">
        <f t="shared" si="136"/>
        <v>0</v>
      </c>
      <c r="CI224" s="1980">
        <f t="shared" si="137"/>
        <v>0</v>
      </c>
      <c r="CJ224" s="1980">
        <f t="shared" si="138"/>
        <v>0</v>
      </c>
      <c r="CK224" s="1980">
        <f t="shared" si="139"/>
        <v>0</v>
      </c>
      <c r="CL224" s="1980">
        <f t="shared" si="140"/>
        <v>0</v>
      </c>
      <c r="CM224" s="1957"/>
      <c r="CN224" s="1957"/>
      <c r="CO224" s="1957"/>
      <c r="CP224" s="1957"/>
      <c r="CQ224" s="2104"/>
      <c r="CR224" s="1957"/>
      <c r="CS224" s="1957"/>
      <c r="CT224" s="1957"/>
    </row>
    <row r="225" spans="1:98" ht="12.75">
      <c r="A225" s="1969"/>
      <c r="B225" s="248">
        <v>1860</v>
      </c>
      <c r="C225" s="1980">
        <f t="shared" si="53"/>
        <v>38000</v>
      </c>
      <c r="D225" s="1980">
        <f t="shared" si="54"/>
        <v>0</v>
      </c>
      <c r="E225" s="1980">
        <f t="shared" si="55"/>
        <v>38000</v>
      </c>
      <c r="F225" s="1980">
        <f t="shared" si="56"/>
        <v>38000</v>
      </c>
      <c r="G225" s="1980">
        <f t="shared" si="57"/>
        <v>0</v>
      </c>
      <c r="H225" s="1980">
        <f t="shared" si="58"/>
        <v>0</v>
      </c>
      <c r="I225" s="1980">
        <f t="shared" si="59"/>
        <v>0</v>
      </c>
      <c r="J225" s="1980">
        <f t="shared" si="60"/>
        <v>0</v>
      </c>
      <c r="K225" s="1980">
        <f t="shared" si="61"/>
        <v>0</v>
      </c>
      <c r="L225" s="1980">
        <f t="shared" si="62"/>
        <v>0</v>
      </c>
      <c r="M225" s="1980">
        <f t="shared" si="63"/>
        <v>0</v>
      </c>
      <c r="N225" s="1980">
        <f t="shared" si="64"/>
        <v>0</v>
      </c>
      <c r="O225" s="1980">
        <f t="shared" si="65"/>
        <v>0</v>
      </c>
      <c r="P225" s="1980">
        <f t="shared" si="66"/>
        <v>0</v>
      </c>
      <c r="Q225" s="1980">
        <f t="shared" si="67"/>
        <v>0</v>
      </c>
      <c r="R225" s="1980">
        <f t="shared" si="68"/>
        <v>0</v>
      </c>
      <c r="S225" s="1980">
        <f t="shared" si="69"/>
        <v>0</v>
      </c>
      <c r="T225" s="1980">
        <f t="shared" si="70"/>
        <v>0</v>
      </c>
      <c r="U225" s="1980">
        <f t="shared" si="71"/>
        <v>0</v>
      </c>
      <c r="V225" s="1980">
        <f t="shared" si="72"/>
        <v>0</v>
      </c>
      <c r="W225" s="1980">
        <f t="shared" si="73"/>
        <v>0</v>
      </c>
      <c r="X225" s="1980">
        <f t="shared" si="74"/>
        <v>0</v>
      </c>
      <c r="Y225" s="1980">
        <f t="shared" si="75"/>
        <v>0</v>
      </c>
      <c r="Z225" s="1980">
        <f t="shared" si="76"/>
        <v>0</v>
      </c>
      <c r="AA225" s="1980">
        <f t="shared" si="77"/>
        <v>0</v>
      </c>
      <c r="AB225" s="1980">
        <f t="shared" si="78"/>
        <v>13339.365545025841</v>
      </c>
      <c r="AC225" s="1980">
        <f t="shared" si="79"/>
        <v>22830.907154898836</v>
      </c>
      <c r="AD225" s="1980">
        <f t="shared" si="80"/>
        <v>1829.7273000753173</v>
      </c>
      <c r="AE225" s="1980">
        <f t="shared" si="81"/>
        <v>0</v>
      </c>
      <c r="AF225" s="1980">
        <f t="shared" si="82"/>
        <v>0</v>
      </c>
      <c r="AG225" s="1980">
        <f t="shared" si="83"/>
        <v>0</v>
      </c>
      <c r="AH225" s="1980">
        <f t="shared" si="84"/>
        <v>0</v>
      </c>
      <c r="AI225" s="1980">
        <f t="shared" si="85"/>
        <v>0</v>
      </c>
      <c r="AJ225" s="1980">
        <f t="shared" si="86"/>
        <v>0</v>
      </c>
      <c r="AK225" s="1980">
        <f t="shared" si="87"/>
        <v>0</v>
      </c>
      <c r="AL225" s="1980">
        <f t="shared" si="88"/>
        <v>0</v>
      </c>
      <c r="AM225" s="1980">
        <f t="shared" si="89"/>
        <v>0</v>
      </c>
      <c r="AN225" s="1980">
        <f t="shared" si="90"/>
        <v>0</v>
      </c>
      <c r="AO225" s="1980">
        <f t="shared" si="91"/>
        <v>0</v>
      </c>
      <c r="AP225" s="1980">
        <f t="shared" si="92"/>
        <v>0</v>
      </c>
      <c r="AQ225" s="1980">
        <f t="shared" si="93"/>
        <v>0</v>
      </c>
      <c r="AR225" s="1980">
        <f t="shared" si="94"/>
        <v>0</v>
      </c>
      <c r="AS225" s="1980">
        <f t="shared" si="95"/>
        <v>0</v>
      </c>
      <c r="AT225" s="1980">
        <f t="shared" si="96"/>
        <v>0</v>
      </c>
      <c r="AU225" s="1980">
        <f t="shared" si="97"/>
        <v>0</v>
      </c>
      <c r="AV225" s="1980">
        <f t="shared" si="98"/>
        <v>38000</v>
      </c>
      <c r="AW225" s="1980">
        <f t="shared" si="99"/>
        <v>0</v>
      </c>
      <c r="AX225" s="1980">
        <f t="shared" si="100"/>
        <v>0</v>
      </c>
      <c r="AY225" s="1980">
        <f t="shared" si="101"/>
        <v>0</v>
      </c>
      <c r="AZ225" s="1980">
        <f t="shared" si="102"/>
        <v>0</v>
      </c>
      <c r="BA225" s="1980">
        <f t="shared" si="103"/>
        <v>0</v>
      </c>
      <c r="BB225" s="1980">
        <f t="shared" si="104"/>
        <v>0</v>
      </c>
      <c r="BC225" s="1980">
        <f t="shared" si="105"/>
        <v>0</v>
      </c>
      <c r="BD225" s="1980">
        <f t="shared" si="106"/>
        <v>0</v>
      </c>
      <c r="BE225" s="1980">
        <f t="shared" si="107"/>
        <v>0</v>
      </c>
      <c r="BF225" s="1980">
        <f t="shared" si="108"/>
        <v>0</v>
      </c>
      <c r="BG225" s="1980">
        <f t="shared" si="109"/>
        <v>0</v>
      </c>
      <c r="BH225" s="1980">
        <f t="shared" si="110"/>
        <v>0</v>
      </c>
      <c r="BI225" s="1980">
        <f t="shared" si="111"/>
        <v>0</v>
      </c>
      <c r="BJ225" s="1980">
        <f t="shared" si="112"/>
        <v>0</v>
      </c>
      <c r="BK225" s="1980">
        <f t="shared" si="113"/>
        <v>0</v>
      </c>
      <c r="BL225" s="1980">
        <f t="shared" si="114"/>
        <v>0</v>
      </c>
      <c r="BM225" s="1980">
        <f t="shared" si="115"/>
        <v>0</v>
      </c>
      <c r="BN225" s="1980">
        <f t="shared" si="116"/>
        <v>0</v>
      </c>
      <c r="BO225" s="1980">
        <f t="shared" si="117"/>
        <v>0</v>
      </c>
      <c r="BP225" s="1980">
        <f t="shared" si="118"/>
        <v>0</v>
      </c>
      <c r="BQ225" s="1980">
        <f t="shared" si="119"/>
        <v>0</v>
      </c>
      <c r="BR225" s="1980">
        <f t="shared" si="120"/>
        <v>0</v>
      </c>
      <c r="BS225" s="1980">
        <f t="shared" si="121"/>
        <v>0</v>
      </c>
      <c r="BT225" s="1980">
        <f t="shared" si="122"/>
        <v>0</v>
      </c>
      <c r="BU225" s="1980">
        <f t="shared" si="123"/>
        <v>0</v>
      </c>
      <c r="BV225" s="1980">
        <f t="shared" si="124"/>
        <v>0</v>
      </c>
      <c r="BW225" s="1980">
        <f t="shared" si="125"/>
        <v>0</v>
      </c>
      <c r="BX225" s="1980">
        <f t="shared" si="126"/>
        <v>0</v>
      </c>
      <c r="BY225" s="1980">
        <f t="shared" si="127"/>
        <v>0</v>
      </c>
      <c r="BZ225" s="1980">
        <f t="shared" si="128"/>
        <v>0</v>
      </c>
      <c r="CA225" s="1980">
        <f t="shared" si="129"/>
        <v>0</v>
      </c>
      <c r="CB225" s="1980">
        <f t="shared" si="130"/>
        <v>0</v>
      </c>
      <c r="CC225" s="1980">
        <f t="shared" si="131"/>
        <v>0</v>
      </c>
      <c r="CD225" s="1980">
        <f t="shared" si="132"/>
        <v>0</v>
      </c>
      <c r="CE225" s="1980">
        <f t="shared" si="133"/>
        <v>0</v>
      </c>
      <c r="CF225" s="1980">
        <f t="shared" si="134"/>
        <v>0</v>
      </c>
      <c r="CG225" s="1980">
        <f t="shared" si="135"/>
        <v>0</v>
      </c>
      <c r="CH225" s="1980">
        <f t="shared" si="136"/>
        <v>0</v>
      </c>
      <c r="CI225" s="1980">
        <f t="shared" si="137"/>
        <v>0</v>
      </c>
      <c r="CJ225" s="1980">
        <f t="shared" si="138"/>
        <v>0</v>
      </c>
      <c r="CK225" s="1980">
        <f t="shared" si="139"/>
        <v>0</v>
      </c>
      <c r="CL225" s="1980">
        <f t="shared" si="140"/>
        <v>0</v>
      </c>
      <c r="CM225" s="1957"/>
      <c r="CN225" s="1957"/>
      <c r="CO225" s="1957"/>
      <c r="CP225" s="1957"/>
      <c r="CQ225" s="2104"/>
      <c r="CR225" s="1957"/>
      <c r="CS225" s="1957"/>
      <c r="CT225" s="1957"/>
    </row>
    <row r="226" spans="1:98" ht="12.75">
      <c r="A226" s="1969"/>
      <c r="B226" s="248" t="s">
        <v>448</v>
      </c>
      <c r="C226" s="1980">
        <f t="shared" si="53"/>
        <v>906000</v>
      </c>
      <c r="D226" s="1980">
        <f t="shared" si="54"/>
        <v>588900</v>
      </c>
      <c r="E226" s="1980">
        <f t="shared" si="55"/>
        <v>317100</v>
      </c>
      <c r="F226" s="1980">
        <f t="shared" si="56"/>
        <v>906000</v>
      </c>
      <c r="G226" s="1980">
        <f t="shared" si="57"/>
        <v>253552.82551923243</v>
      </c>
      <c r="H226" s="1980">
        <f t="shared" si="58"/>
        <v>114564.46510457419</v>
      </c>
      <c r="I226" s="1980">
        <f t="shared" si="59"/>
        <v>220315.35260586307</v>
      </c>
      <c r="J226" s="1980">
        <f t="shared" si="60"/>
        <v>0</v>
      </c>
      <c r="K226" s="1980">
        <f t="shared" si="61"/>
        <v>0</v>
      </c>
      <c r="L226" s="1980">
        <f t="shared" si="62"/>
        <v>0</v>
      </c>
      <c r="M226" s="1980">
        <f t="shared" si="63"/>
        <v>0</v>
      </c>
      <c r="N226" s="1980">
        <f t="shared" si="64"/>
        <v>0</v>
      </c>
      <c r="O226" s="1980">
        <f t="shared" si="65"/>
        <v>467.35677033028566</v>
      </c>
      <c r="P226" s="1980">
        <f t="shared" si="66"/>
        <v>0</v>
      </c>
      <c r="Q226" s="1980">
        <f t="shared" si="67"/>
        <v>0</v>
      </c>
      <c r="R226" s="1980">
        <f t="shared" si="68"/>
        <v>0</v>
      </c>
      <c r="S226" s="1980">
        <f t="shared" si="69"/>
        <v>0</v>
      </c>
      <c r="T226" s="1980">
        <f t="shared" si="70"/>
        <v>0</v>
      </c>
      <c r="U226" s="1980">
        <f t="shared" si="71"/>
        <v>0</v>
      </c>
      <c r="V226" s="1980">
        <f t="shared" si="72"/>
        <v>0</v>
      </c>
      <c r="W226" s="1980">
        <f t="shared" si="73"/>
        <v>0</v>
      </c>
      <c r="X226" s="1980">
        <f t="shared" si="74"/>
        <v>0</v>
      </c>
      <c r="Y226" s="1980">
        <f t="shared" si="75"/>
        <v>0</v>
      </c>
      <c r="Z226" s="1980">
        <f t="shared" si="76"/>
        <v>0</v>
      </c>
      <c r="AA226" s="1980">
        <f t="shared" si="77"/>
        <v>588900</v>
      </c>
      <c r="AB226" s="1980">
        <f t="shared" si="78"/>
        <v>209897.09212390779</v>
      </c>
      <c r="AC226" s="1980">
        <f t="shared" si="79"/>
        <v>28579.276526530874</v>
      </c>
      <c r="AD226" s="1980">
        <f t="shared" si="80"/>
        <v>4119.5110779770957</v>
      </c>
      <c r="AE226" s="1980">
        <f t="shared" si="81"/>
        <v>0</v>
      </c>
      <c r="AF226" s="1980">
        <f t="shared" si="82"/>
        <v>0</v>
      </c>
      <c r="AG226" s="1980">
        <f t="shared" si="83"/>
        <v>0</v>
      </c>
      <c r="AH226" s="1980">
        <f t="shared" si="84"/>
        <v>67897.655480715912</v>
      </c>
      <c r="AI226" s="1980">
        <f t="shared" si="85"/>
        <v>3723.2966306916778</v>
      </c>
      <c r="AJ226" s="1980">
        <f t="shared" si="86"/>
        <v>2883.1681601766318</v>
      </c>
      <c r="AK226" s="1980">
        <f t="shared" si="87"/>
        <v>0</v>
      </c>
      <c r="AL226" s="1980">
        <f t="shared" si="88"/>
        <v>0</v>
      </c>
      <c r="AM226" s="1980">
        <f t="shared" si="89"/>
        <v>0</v>
      </c>
      <c r="AN226" s="1980">
        <f t="shared" si="90"/>
        <v>0</v>
      </c>
      <c r="AO226" s="1980">
        <f t="shared" si="91"/>
        <v>0</v>
      </c>
      <c r="AP226" s="1980">
        <f t="shared" si="92"/>
        <v>0</v>
      </c>
      <c r="AQ226" s="1980">
        <f t="shared" si="93"/>
        <v>0</v>
      </c>
      <c r="AR226" s="1980">
        <f t="shared" si="94"/>
        <v>0</v>
      </c>
      <c r="AS226" s="1980">
        <f t="shared" si="95"/>
        <v>0</v>
      </c>
      <c r="AT226" s="1980">
        <f t="shared" si="96"/>
        <v>0</v>
      </c>
      <c r="AU226" s="1980">
        <f t="shared" si="97"/>
        <v>0</v>
      </c>
      <c r="AV226" s="1980">
        <f t="shared" si="98"/>
        <v>317100</v>
      </c>
      <c r="AW226" s="1980">
        <f t="shared" si="99"/>
        <v>0</v>
      </c>
      <c r="AX226" s="1980">
        <f t="shared" si="100"/>
        <v>0</v>
      </c>
      <c r="AY226" s="1980">
        <f t="shared" si="101"/>
        <v>0</v>
      </c>
      <c r="AZ226" s="1980">
        <f t="shared" si="102"/>
        <v>0</v>
      </c>
      <c r="BA226" s="1980">
        <f t="shared" si="103"/>
        <v>0</v>
      </c>
      <c r="BB226" s="1980">
        <f t="shared" si="104"/>
        <v>0</v>
      </c>
      <c r="BC226" s="1980">
        <f t="shared" si="105"/>
        <v>0</v>
      </c>
      <c r="BD226" s="1980">
        <f t="shared" si="106"/>
        <v>0</v>
      </c>
      <c r="BE226" s="1980">
        <f t="shared" si="107"/>
        <v>0</v>
      </c>
      <c r="BF226" s="1980">
        <f t="shared" si="108"/>
        <v>0</v>
      </c>
      <c r="BG226" s="1980">
        <f t="shared" si="109"/>
        <v>0</v>
      </c>
      <c r="BH226" s="1980">
        <f t="shared" si="110"/>
        <v>0</v>
      </c>
      <c r="BI226" s="1980">
        <f t="shared" si="111"/>
        <v>0</v>
      </c>
      <c r="BJ226" s="1980">
        <f t="shared" si="112"/>
        <v>0</v>
      </c>
      <c r="BK226" s="1980">
        <f t="shared" si="113"/>
        <v>0</v>
      </c>
      <c r="BL226" s="1980">
        <f t="shared" si="114"/>
        <v>0</v>
      </c>
      <c r="BM226" s="1980">
        <f t="shared" si="115"/>
        <v>0</v>
      </c>
      <c r="BN226" s="1980">
        <f t="shared" si="116"/>
        <v>0</v>
      </c>
      <c r="BO226" s="1980">
        <f t="shared" si="117"/>
        <v>0</v>
      </c>
      <c r="BP226" s="1980">
        <f t="shared" si="118"/>
        <v>0</v>
      </c>
      <c r="BQ226" s="1980">
        <f t="shared" si="119"/>
        <v>0</v>
      </c>
      <c r="BR226" s="1980">
        <f t="shared" si="120"/>
        <v>0</v>
      </c>
      <c r="BS226" s="1980">
        <f t="shared" si="121"/>
        <v>0</v>
      </c>
      <c r="BT226" s="1980">
        <f t="shared" si="122"/>
        <v>0</v>
      </c>
      <c r="BU226" s="1980">
        <f t="shared" si="123"/>
        <v>0</v>
      </c>
      <c r="BV226" s="1980">
        <f t="shared" si="124"/>
        <v>0</v>
      </c>
      <c r="BW226" s="1980">
        <f t="shared" si="125"/>
        <v>0</v>
      </c>
      <c r="BX226" s="1980">
        <f t="shared" si="126"/>
        <v>0</v>
      </c>
      <c r="BY226" s="1980">
        <f t="shared" si="127"/>
        <v>0</v>
      </c>
      <c r="BZ226" s="1980">
        <f t="shared" si="128"/>
        <v>0</v>
      </c>
      <c r="CA226" s="1980">
        <f t="shared" si="129"/>
        <v>0</v>
      </c>
      <c r="CB226" s="1980">
        <f t="shared" si="130"/>
        <v>0</v>
      </c>
      <c r="CC226" s="1980">
        <f t="shared" si="131"/>
        <v>0</v>
      </c>
      <c r="CD226" s="1980">
        <f t="shared" si="132"/>
        <v>0</v>
      </c>
      <c r="CE226" s="1980">
        <f t="shared" si="133"/>
        <v>0</v>
      </c>
      <c r="CF226" s="1980">
        <f t="shared" si="134"/>
        <v>0</v>
      </c>
      <c r="CG226" s="1980">
        <f t="shared" si="135"/>
        <v>0</v>
      </c>
      <c r="CH226" s="1980">
        <f t="shared" si="136"/>
        <v>0</v>
      </c>
      <c r="CI226" s="1980">
        <f t="shared" si="137"/>
        <v>0</v>
      </c>
      <c r="CJ226" s="1980">
        <f t="shared" si="138"/>
        <v>0</v>
      </c>
      <c r="CK226" s="1980">
        <f t="shared" si="139"/>
        <v>0</v>
      </c>
      <c r="CL226" s="1980">
        <f t="shared" si="140"/>
        <v>0</v>
      </c>
      <c r="CM226" s="1957"/>
      <c r="CN226" s="1957"/>
      <c r="CO226" s="1957"/>
      <c r="CP226" s="1957"/>
      <c r="CQ226" s="2104"/>
      <c r="CR226" s="1957"/>
      <c r="CS226" s="1957"/>
      <c r="CT226" s="1957"/>
    </row>
    <row r="227" spans="1:98" ht="12.75">
      <c r="A227" s="1969"/>
      <c r="B227" s="1966" t="s">
        <v>950</v>
      </c>
      <c r="C227" s="1980">
        <f t="shared" si="53"/>
        <v>51000</v>
      </c>
      <c r="D227" s="1980">
        <f t="shared" si="54"/>
        <v>33150</v>
      </c>
      <c r="E227" s="1980">
        <f t="shared" si="55"/>
        <v>17850</v>
      </c>
      <c r="F227" s="1980">
        <f t="shared" si="56"/>
        <v>51000</v>
      </c>
      <c r="G227" s="1980">
        <f t="shared" si="57"/>
        <v>14986.310587129919</v>
      </c>
      <c r="H227" s="1980">
        <f t="shared" si="58"/>
        <v>6458.7482699329994</v>
      </c>
      <c r="I227" s="1980">
        <f t="shared" si="59"/>
        <v>11677.079796378126</v>
      </c>
      <c r="J227" s="1980">
        <f t="shared" si="60"/>
        <v>0</v>
      </c>
      <c r="K227" s="1980">
        <f t="shared" si="61"/>
        <v>0</v>
      </c>
      <c r="L227" s="1980">
        <f t="shared" si="62"/>
        <v>0</v>
      </c>
      <c r="M227" s="1980">
        <f t="shared" si="63"/>
        <v>0</v>
      </c>
      <c r="N227" s="1980">
        <f t="shared" si="64"/>
        <v>0</v>
      </c>
      <c r="O227" s="1980">
        <f t="shared" si="65"/>
        <v>27.861346558954594</v>
      </c>
      <c r="P227" s="1980">
        <f t="shared" si="66"/>
        <v>0</v>
      </c>
      <c r="Q227" s="1980">
        <f t="shared" si="67"/>
        <v>0</v>
      </c>
      <c r="R227" s="1980">
        <f t="shared" si="68"/>
        <v>0</v>
      </c>
      <c r="S227" s="1980">
        <f t="shared" si="69"/>
        <v>0</v>
      </c>
      <c r="T227" s="1980">
        <f t="shared" si="70"/>
        <v>0</v>
      </c>
      <c r="U227" s="1980">
        <f t="shared" si="71"/>
        <v>0</v>
      </c>
      <c r="V227" s="1980">
        <f t="shared" si="72"/>
        <v>0</v>
      </c>
      <c r="W227" s="1980">
        <f t="shared" si="73"/>
        <v>0</v>
      </c>
      <c r="X227" s="1980">
        <f t="shared" si="74"/>
        <v>0</v>
      </c>
      <c r="Y227" s="1980">
        <f t="shared" si="75"/>
        <v>0</v>
      </c>
      <c r="Z227" s="1980">
        <f t="shared" si="76"/>
        <v>0</v>
      </c>
      <c r="AA227" s="1980">
        <f t="shared" si="77"/>
        <v>33150</v>
      </c>
      <c r="AB227" s="1980">
        <f t="shared" si="78"/>
        <v>12068.423467589857</v>
      </c>
      <c r="AC227" s="1980">
        <f t="shared" si="79"/>
        <v>1401.2632685300161</v>
      </c>
      <c r="AD227" s="1980">
        <f t="shared" si="80"/>
        <v>135.31890566630983</v>
      </c>
      <c r="AE227" s="1980">
        <f t="shared" si="81"/>
        <v>0</v>
      </c>
      <c r="AF227" s="1980">
        <f t="shared" si="82"/>
        <v>0</v>
      </c>
      <c r="AG227" s="1980">
        <f t="shared" si="83"/>
        <v>0</v>
      </c>
      <c r="AH227" s="1980">
        <f t="shared" si="84"/>
        <v>3868.5801993358136</v>
      </c>
      <c r="AI227" s="1980">
        <f t="shared" si="85"/>
        <v>212.14092769136215</v>
      </c>
      <c r="AJ227" s="1980">
        <f t="shared" si="86"/>
        <v>164.27323118664452</v>
      </c>
      <c r="AK227" s="1980">
        <f t="shared" si="87"/>
        <v>0</v>
      </c>
      <c r="AL227" s="1980">
        <f t="shared" si="88"/>
        <v>0</v>
      </c>
      <c r="AM227" s="1980">
        <f t="shared" si="89"/>
        <v>0</v>
      </c>
      <c r="AN227" s="1980">
        <f t="shared" si="90"/>
        <v>0</v>
      </c>
      <c r="AO227" s="1980">
        <f t="shared" si="91"/>
        <v>0</v>
      </c>
      <c r="AP227" s="1980">
        <f t="shared" si="92"/>
        <v>0</v>
      </c>
      <c r="AQ227" s="1980">
        <f t="shared" si="93"/>
        <v>0</v>
      </c>
      <c r="AR227" s="1980">
        <f t="shared" si="94"/>
        <v>0</v>
      </c>
      <c r="AS227" s="1980">
        <f t="shared" si="95"/>
        <v>0</v>
      </c>
      <c r="AT227" s="1980">
        <f t="shared" si="96"/>
        <v>0</v>
      </c>
      <c r="AU227" s="1980">
        <f t="shared" si="97"/>
        <v>0</v>
      </c>
      <c r="AV227" s="1980">
        <f t="shared" si="98"/>
        <v>17850</v>
      </c>
      <c r="AW227" s="1980">
        <f t="shared" si="99"/>
        <v>0</v>
      </c>
      <c r="AX227" s="1980">
        <f t="shared" si="100"/>
        <v>0</v>
      </c>
      <c r="AY227" s="1980">
        <f t="shared" si="101"/>
        <v>0</v>
      </c>
      <c r="AZ227" s="1980">
        <f t="shared" si="102"/>
        <v>0</v>
      </c>
      <c r="BA227" s="1980">
        <f t="shared" si="103"/>
        <v>0</v>
      </c>
      <c r="BB227" s="1980">
        <f t="shared" si="104"/>
        <v>0</v>
      </c>
      <c r="BC227" s="1980">
        <f t="shared" si="105"/>
        <v>0</v>
      </c>
      <c r="BD227" s="1980">
        <f t="shared" si="106"/>
        <v>0</v>
      </c>
      <c r="BE227" s="1980">
        <f t="shared" si="107"/>
        <v>0</v>
      </c>
      <c r="BF227" s="1980">
        <f t="shared" si="108"/>
        <v>0</v>
      </c>
      <c r="BG227" s="1980">
        <f t="shared" si="109"/>
        <v>0</v>
      </c>
      <c r="BH227" s="1980">
        <f t="shared" si="110"/>
        <v>0</v>
      </c>
      <c r="BI227" s="1980">
        <f t="shared" si="111"/>
        <v>0</v>
      </c>
      <c r="BJ227" s="1980">
        <f t="shared" si="112"/>
        <v>0</v>
      </c>
      <c r="BK227" s="1980">
        <f t="shared" si="113"/>
        <v>0</v>
      </c>
      <c r="BL227" s="1980">
        <f t="shared" si="114"/>
        <v>0</v>
      </c>
      <c r="BM227" s="1980">
        <f t="shared" si="115"/>
        <v>0</v>
      </c>
      <c r="BN227" s="1980">
        <f t="shared" si="116"/>
        <v>0</v>
      </c>
      <c r="BO227" s="1980">
        <f t="shared" si="117"/>
        <v>0</v>
      </c>
      <c r="BP227" s="1980">
        <f t="shared" si="118"/>
        <v>0</v>
      </c>
      <c r="BQ227" s="1980">
        <f t="shared" si="119"/>
        <v>0</v>
      </c>
      <c r="BR227" s="1980">
        <f t="shared" si="120"/>
        <v>0</v>
      </c>
      <c r="BS227" s="1980">
        <f t="shared" si="121"/>
        <v>0</v>
      </c>
      <c r="BT227" s="1980">
        <f t="shared" si="122"/>
        <v>0</v>
      </c>
      <c r="BU227" s="1980">
        <f t="shared" si="123"/>
        <v>0</v>
      </c>
      <c r="BV227" s="1980">
        <f t="shared" si="124"/>
        <v>0</v>
      </c>
      <c r="BW227" s="1980">
        <f t="shared" si="125"/>
        <v>0</v>
      </c>
      <c r="BX227" s="1980">
        <f t="shared" si="126"/>
        <v>0</v>
      </c>
      <c r="BY227" s="1980">
        <f t="shared" si="127"/>
        <v>0</v>
      </c>
      <c r="BZ227" s="1980">
        <f t="shared" si="128"/>
        <v>0</v>
      </c>
      <c r="CA227" s="1980">
        <f t="shared" si="129"/>
        <v>0</v>
      </c>
      <c r="CB227" s="1980">
        <f t="shared" si="130"/>
        <v>0</v>
      </c>
      <c r="CC227" s="1980">
        <f t="shared" si="131"/>
        <v>0</v>
      </c>
      <c r="CD227" s="1980">
        <f t="shared" si="132"/>
        <v>0</v>
      </c>
      <c r="CE227" s="1980">
        <f t="shared" si="133"/>
        <v>0</v>
      </c>
      <c r="CF227" s="1980">
        <f t="shared" si="134"/>
        <v>0</v>
      </c>
      <c r="CG227" s="1980">
        <f t="shared" si="135"/>
        <v>0</v>
      </c>
      <c r="CH227" s="1980">
        <f t="shared" si="136"/>
        <v>0</v>
      </c>
      <c r="CI227" s="1980">
        <f t="shared" si="137"/>
        <v>0</v>
      </c>
      <c r="CJ227" s="1980">
        <f t="shared" si="138"/>
        <v>0</v>
      </c>
      <c r="CK227" s="1980">
        <f t="shared" si="139"/>
        <v>0</v>
      </c>
      <c r="CL227" s="1980">
        <f t="shared" si="140"/>
        <v>0</v>
      </c>
      <c r="CM227" s="1957"/>
      <c r="CN227" s="1957"/>
      <c r="CO227" s="1957"/>
      <c r="CP227" s="1957"/>
      <c r="CQ227" s="2104"/>
      <c r="CR227" s="1957"/>
      <c r="CS227" s="1957"/>
      <c r="CT227" s="1957"/>
    </row>
    <row r="228" spans="1:98" ht="12.75">
      <c r="A228" s="1969"/>
      <c r="B228" s="1951" t="s">
        <v>951</v>
      </c>
      <c r="C228" s="1980">
        <f t="shared" si="53"/>
        <v>0</v>
      </c>
      <c r="D228" s="1980">
        <f t="shared" si="54"/>
        <v>0</v>
      </c>
      <c r="E228" s="1980">
        <f t="shared" si="55"/>
        <v>0</v>
      </c>
      <c r="F228" s="1980">
        <f t="shared" si="56"/>
        <v>0</v>
      </c>
      <c r="G228" s="1980">
        <f t="shared" si="57"/>
        <v>0</v>
      </c>
      <c r="H228" s="1980">
        <f t="shared" si="58"/>
        <v>0</v>
      </c>
      <c r="I228" s="1980">
        <f t="shared" si="59"/>
        <v>0</v>
      </c>
      <c r="J228" s="1980">
        <f t="shared" si="60"/>
        <v>0</v>
      </c>
      <c r="K228" s="1980">
        <f t="shared" si="61"/>
        <v>0</v>
      </c>
      <c r="L228" s="1980">
        <f t="shared" si="62"/>
        <v>0</v>
      </c>
      <c r="M228" s="1980">
        <f t="shared" si="63"/>
        <v>0</v>
      </c>
      <c r="N228" s="1980">
        <f t="shared" si="64"/>
        <v>0</v>
      </c>
      <c r="O228" s="1980">
        <f t="shared" si="65"/>
        <v>0</v>
      </c>
      <c r="P228" s="1980">
        <f t="shared" si="66"/>
        <v>0</v>
      </c>
      <c r="Q228" s="1980">
        <f t="shared" si="67"/>
        <v>0</v>
      </c>
      <c r="R228" s="1980">
        <f t="shared" si="68"/>
        <v>0</v>
      </c>
      <c r="S228" s="1980">
        <f t="shared" si="69"/>
        <v>0</v>
      </c>
      <c r="T228" s="1980">
        <f t="shared" si="70"/>
        <v>0</v>
      </c>
      <c r="U228" s="1980">
        <f t="shared" si="71"/>
        <v>0</v>
      </c>
      <c r="V228" s="1980">
        <f t="shared" si="72"/>
        <v>0</v>
      </c>
      <c r="W228" s="1980">
        <f t="shared" si="73"/>
        <v>0</v>
      </c>
      <c r="X228" s="1980">
        <f t="shared" si="74"/>
        <v>0</v>
      </c>
      <c r="Y228" s="1980">
        <f t="shared" si="75"/>
        <v>0</v>
      </c>
      <c r="Z228" s="1980">
        <f t="shared" si="76"/>
        <v>0</v>
      </c>
      <c r="AA228" s="1980">
        <f t="shared" si="77"/>
        <v>0</v>
      </c>
      <c r="AB228" s="1980">
        <f t="shared" si="78"/>
        <v>0</v>
      </c>
      <c r="AC228" s="1980">
        <f t="shared" si="79"/>
        <v>0</v>
      </c>
      <c r="AD228" s="1980">
        <f t="shared" si="80"/>
        <v>0</v>
      </c>
      <c r="AE228" s="1980">
        <f t="shared" si="81"/>
        <v>0</v>
      </c>
      <c r="AF228" s="1980">
        <f t="shared" si="82"/>
        <v>0</v>
      </c>
      <c r="AG228" s="1980">
        <f t="shared" si="83"/>
        <v>0</v>
      </c>
      <c r="AH228" s="1980">
        <f t="shared" si="84"/>
        <v>0</v>
      </c>
      <c r="AI228" s="1980">
        <f t="shared" si="85"/>
        <v>0</v>
      </c>
      <c r="AJ228" s="1980">
        <f t="shared" si="86"/>
        <v>0</v>
      </c>
      <c r="AK228" s="1980">
        <f t="shared" si="87"/>
        <v>0</v>
      </c>
      <c r="AL228" s="1980">
        <f t="shared" si="88"/>
        <v>0</v>
      </c>
      <c r="AM228" s="1980">
        <f t="shared" si="89"/>
        <v>0</v>
      </c>
      <c r="AN228" s="1980">
        <f t="shared" si="90"/>
        <v>0</v>
      </c>
      <c r="AO228" s="1980">
        <f t="shared" si="91"/>
        <v>0</v>
      </c>
      <c r="AP228" s="1980">
        <f t="shared" si="92"/>
        <v>0</v>
      </c>
      <c r="AQ228" s="1980">
        <f t="shared" si="93"/>
        <v>0</v>
      </c>
      <c r="AR228" s="1980">
        <f t="shared" si="94"/>
        <v>0</v>
      </c>
      <c r="AS228" s="1980">
        <f t="shared" si="95"/>
        <v>0</v>
      </c>
      <c r="AT228" s="1980">
        <f t="shared" si="96"/>
        <v>0</v>
      </c>
      <c r="AU228" s="1980">
        <f t="shared" si="97"/>
        <v>0</v>
      </c>
      <c r="AV228" s="1980">
        <f t="shared" si="98"/>
        <v>0</v>
      </c>
      <c r="AW228" s="1980">
        <f t="shared" si="99"/>
        <v>0</v>
      </c>
      <c r="AX228" s="1980">
        <f t="shared" si="100"/>
        <v>0</v>
      </c>
      <c r="AY228" s="1980">
        <f t="shared" si="101"/>
        <v>0</v>
      </c>
      <c r="AZ228" s="1980">
        <f t="shared" si="102"/>
        <v>0</v>
      </c>
      <c r="BA228" s="1980">
        <f t="shared" si="103"/>
        <v>0</v>
      </c>
      <c r="BB228" s="1980">
        <f t="shared" si="104"/>
        <v>0</v>
      </c>
      <c r="BC228" s="1980">
        <f t="shared" si="105"/>
        <v>0</v>
      </c>
      <c r="BD228" s="1980">
        <f t="shared" si="106"/>
        <v>0</v>
      </c>
      <c r="BE228" s="1980">
        <f t="shared" si="107"/>
        <v>0</v>
      </c>
      <c r="BF228" s="1980">
        <f t="shared" si="108"/>
        <v>0</v>
      </c>
      <c r="BG228" s="1980">
        <f t="shared" si="109"/>
        <v>0</v>
      </c>
      <c r="BH228" s="1980">
        <f t="shared" si="110"/>
        <v>0</v>
      </c>
      <c r="BI228" s="1980">
        <f t="shared" si="111"/>
        <v>0</v>
      </c>
      <c r="BJ228" s="1980">
        <f t="shared" si="112"/>
        <v>0</v>
      </c>
      <c r="BK228" s="1980">
        <f t="shared" si="113"/>
        <v>0</v>
      </c>
      <c r="BL228" s="1980">
        <f t="shared" si="114"/>
        <v>0</v>
      </c>
      <c r="BM228" s="1980">
        <f t="shared" si="115"/>
        <v>0</v>
      </c>
      <c r="BN228" s="1980">
        <f t="shared" si="116"/>
        <v>0</v>
      </c>
      <c r="BO228" s="1980">
        <f t="shared" si="117"/>
        <v>0</v>
      </c>
      <c r="BP228" s="1980">
        <f t="shared" si="118"/>
        <v>0</v>
      </c>
      <c r="BQ228" s="1980">
        <f t="shared" si="119"/>
        <v>0</v>
      </c>
      <c r="BR228" s="1980">
        <f t="shared" si="120"/>
        <v>0</v>
      </c>
      <c r="BS228" s="1980">
        <f t="shared" si="121"/>
        <v>0</v>
      </c>
      <c r="BT228" s="1980">
        <f t="shared" si="122"/>
        <v>0</v>
      </c>
      <c r="BU228" s="1980">
        <f t="shared" si="123"/>
        <v>0</v>
      </c>
      <c r="BV228" s="1980">
        <f t="shared" si="124"/>
        <v>0</v>
      </c>
      <c r="BW228" s="1980">
        <f t="shared" si="125"/>
        <v>0</v>
      </c>
      <c r="BX228" s="1980">
        <f t="shared" si="126"/>
        <v>0</v>
      </c>
      <c r="BY228" s="1980">
        <f t="shared" si="127"/>
        <v>0</v>
      </c>
      <c r="BZ228" s="1980">
        <f t="shared" si="128"/>
        <v>0</v>
      </c>
      <c r="CA228" s="1980">
        <f t="shared" si="129"/>
        <v>0</v>
      </c>
      <c r="CB228" s="1980">
        <f t="shared" si="130"/>
        <v>0</v>
      </c>
      <c r="CC228" s="1980">
        <f t="shared" si="131"/>
        <v>0</v>
      </c>
      <c r="CD228" s="1980">
        <f t="shared" si="132"/>
        <v>0</v>
      </c>
      <c r="CE228" s="1980">
        <f t="shared" si="133"/>
        <v>0</v>
      </c>
      <c r="CF228" s="1980">
        <f t="shared" si="134"/>
        <v>0</v>
      </c>
      <c r="CG228" s="1980">
        <f t="shared" si="135"/>
        <v>0</v>
      </c>
      <c r="CH228" s="1980">
        <f t="shared" si="136"/>
        <v>0</v>
      </c>
      <c r="CI228" s="1980">
        <f t="shared" si="137"/>
        <v>0</v>
      </c>
      <c r="CJ228" s="1980">
        <f t="shared" si="138"/>
        <v>0</v>
      </c>
      <c r="CK228" s="1980">
        <f t="shared" si="139"/>
        <v>0</v>
      </c>
      <c r="CL228" s="1980">
        <f t="shared" si="140"/>
        <v>0</v>
      </c>
      <c r="CM228" s="1957"/>
      <c r="CN228" s="1957"/>
      <c r="CO228" s="1957"/>
      <c r="CP228" s="1957"/>
      <c r="CQ228" s="2104"/>
      <c r="CR228" s="1957"/>
      <c r="CS228" s="1957"/>
      <c r="CT228" s="1957"/>
    </row>
    <row r="229" spans="1:98" ht="12.75">
      <c r="A229" s="1969"/>
      <c r="B229" s="248" t="s">
        <v>1142</v>
      </c>
      <c r="C229" s="1980">
        <f t="shared" si="53"/>
        <v>0</v>
      </c>
      <c r="D229" s="1980">
        <f t="shared" si="54"/>
        <v>0</v>
      </c>
      <c r="E229" s="1980">
        <f t="shared" si="55"/>
        <v>0</v>
      </c>
      <c r="F229" s="1980">
        <f t="shared" si="56"/>
        <v>0</v>
      </c>
      <c r="G229" s="1980">
        <f t="shared" si="57"/>
        <v>0</v>
      </c>
      <c r="H229" s="1980">
        <f t="shared" si="58"/>
        <v>0</v>
      </c>
      <c r="I229" s="1980">
        <f t="shared" si="59"/>
        <v>0</v>
      </c>
      <c r="J229" s="1980">
        <f t="shared" si="60"/>
        <v>0</v>
      </c>
      <c r="K229" s="1980">
        <f t="shared" si="61"/>
        <v>0</v>
      </c>
      <c r="L229" s="1980">
        <f t="shared" si="62"/>
        <v>0</v>
      </c>
      <c r="M229" s="1980">
        <f t="shared" si="63"/>
        <v>0</v>
      </c>
      <c r="N229" s="1980">
        <f t="shared" si="64"/>
        <v>0</v>
      </c>
      <c r="O229" s="1980">
        <f t="shared" si="65"/>
        <v>0</v>
      </c>
      <c r="P229" s="1980">
        <f t="shared" si="66"/>
        <v>0</v>
      </c>
      <c r="Q229" s="1980">
        <f t="shared" si="67"/>
        <v>0</v>
      </c>
      <c r="R229" s="1980">
        <f t="shared" si="68"/>
        <v>0</v>
      </c>
      <c r="S229" s="1980">
        <f t="shared" si="69"/>
        <v>0</v>
      </c>
      <c r="T229" s="1980">
        <f t="shared" si="70"/>
        <v>0</v>
      </c>
      <c r="U229" s="1980">
        <f t="shared" si="71"/>
        <v>0</v>
      </c>
      <c r="V229" s="1980">
        <f t="shared" si="72"/>
        <v>0</v>
      </c>
      <c r="W229" s="1980">
        <f t="shared" si="73"/>
        <v>0</v>
      </c>
      <c r="X229" s="1980">
        <f t="shared" si="74"/>
        <v>0</v>
      </c>
      <c r="Y229" s="1980">
        <f t="shared" si="75"/>
        <v>0</v>
      </c>
      <c r="Z229" s="1980">
        <f t="shared" si="76"/>
        <v>0</v>
      </c>
      <c r="AA229" s="1980">
        <f t="shared" si="77"/>
        <v>0</v>
      </c>
      <c r="AB229" s="1980">
        <f t="shared" si="78"/>
        <v>0</v>
      </c>
      <c r="AC229" s="1980">
        <f t="shared" si="79"/>
        <v>0</v>
      </c>
      <c r="AD229" s="1980">
        <f t="shared" si="80"/>
        <v>0</v>
      </c>
      <c r="AE229" s="1980">
        <f t="shared" si="81"/>
        <v>0</v>
      </c>
      <c r="AF229" s="1980">
        <f t="shared" si="82"/>
        <v>0</v>
      </c>
      <c r="AG229" s="1980">
        <f t="shared" si="83"/>
        <v>0</v>
      </c>
      <c r="AH229" s="1980">
        <f t="shared" si="84"/>
        <v>0</v>
      </c>
      <c r="AI229" s="1980">
        <f t="shared" si="85"/>
        <v>0</v>
      </c>
      <c r="AJ229" s="1980">
        <f t="shared" si="86"/>
        <v>0</v>
      </c>
      <c r="AK229" s="1980">
        <f t="shared" si="87"/>
        <v>0</v>
      </c>
      <c r="AL229" s="1980">
        <f t="shared" si="88"/>
        <v>0</v>
      </c>
      <c r="AM229" s="1980">
        <f t="shared" si="89"/>
        <v>0</v>
      </c>
      <c r="AN229" s="1980">
        <f t="shared" si="90"/>
        <v>0</v>
      </c>
      <c r="AO229" s="1980">
        <f t="shared" si="91"/>
        <v>0</v>
      </c>
      <c r="AP229" s="1980">
        <f t="shared" si="92"/>
        <v>0</v>
      </c>
      <c r="AQ229" s="1980">
        <f t="shared" si="93"/>
        <v>0</v>
      </c>
      <c r="AR229" s="1980">
        <f t="shared" si="94"/>
        <v>0</v>
      </c>
      <c r="AS229" s="1980">
        <f t="shared" si="95"/>
        <v>0</v>
      </c>
      <c r="AT229" s="1980">
        <f t="shared" si="96"/>
        <v>0</v>
      </c>
      <c r="AU229" s="1980">
        <f t="shared" si="97"/>
        <v>0</v>
      </c>
      <c r="AV229" s="1980">
        <f t="shared" si="98"/>
        <v>0</v>
      </c>
      <c r="AW229" s="1980">
        <f t="shared" si="99"/>
        <v>0</v>
      </c>
      <c r="AX229" s="1980">
        <f t="shared" si="100"/>
        <v>0</v>
      </c>
      <c r="AY229" s="1980">
        <f t="shared" si="101"/>
        <v>0</v>
      </c>
      <c r="AZ229" s="1980">
        <f t="shared" si="102"/>
        <v>0</v>
      </c>
      <c r="BA229" s="1980">
        <f t="shared" si="103"/>
        <v>0</v>
      </c>
      <c r="BB229" s="1980">
        <f t="shared" si="104"/>
        <v>0</v>
      </c>
      <c r="BC229" s="1980">
        <f t="shared" si="105"/>
        <v>0</v>
      </c>
      <c r="BD229" s="1980">
        <f t="shared" si="106"/>
        <v>0</v>
      </c>
      <c r="BE229" s="1980">
        <f t="shared" si="107"/>
        <v>0</v>
      </c>
      <c r="BF229" s="1980">
        <f t="shared" si="108"/>
        <v>0</v>
      </c>
      <c r="BG229" s="1980">
        <f t="shared" si="109"/>
        <v>0</v>
      </c>
      <c r="BH229" s="1980">
        <f t="shared" si="110"/>
        <v>0</v>
      </c>
      <c r="BI229" s="1980">
        <f t="shared" si="111"/>
        <v>0</v>
      </c>
      <c r="BJ229" s="1980">
        <f t="shared" si="112"/>
        <v>0</v>
      </c>
      <c r="BK229" s="1980">
        <f t="shared" si="113"/>
        <v>0</v>
      </c>
      <c r="BL229" s="1980">
        <f t="shared" si="114"/>
        <v>0</v>
      </c>
      <c r="BM229" s="1980">
        <f t="shared" si="115"/>
        <v>0</v>
      </c>
      <c r="BN229" s="1980">
        <f t="shared" si="116"/>
        <v>0</v>
      </c>
      <c r="BO229" s="1980">
        <f t="shared" si="117"/>
        <v>0</v>
      </c>
      <c r="BP229" s="1980">
        <f t="shared" si="118"/>
        <v>0</v>
      </c>
      <c r="BQ229" s="1980">
        <f t="shared" si="119"/>
        <v>0</v>
      </c>
      <c r="BR229" s="1980">
        <f t="shared" si="120"/>
        <v>0</v>
      </c>
      <c r="BS229" s="1980">
        <f t="shared" si="121"/>
        <v>0</v>
      </c>
      <c r="BT229" s="1980">
        <f t="shared" si="122"/>
        <v>0</v>
      </c>
      <c r="BU229" s="1980">
        <f t="shared" si="123"/>
        <v>0</v>
      </c>
      <c r="BV229" s="1980">
        <f t="shared" si="124"/>
        <v>0</v>
      </c>
      <c r="BW229" s="1980">
        <f t="shared" si="125"/>
        <v>0</v>
      </c>
      <c r="BX229" s="1980">
        <f t="shared" si="126"/>
        <v>0</v>
      </c>
      <c r="BY229" s="1980">
        <f t="shared" si="127"/>
        <v>0</v>
      </c>
      <c r="BZ229" s="1980">
        <f t="shared" si="128"/>
        <v>0</v>
      </c>
      <c r="CA229" s="1980">
        <f t="shared" si="129"/>
        <v>0</v>
      </c>
      <c r="CB229" s="1980">
        <f t="shared" si="130"/>
        <v>0</v>
      </c>
      <c r="CC229" s="1980">
        <f t="shared" si="131"/>
        <v>0</v>
      </c>
      <c r="CD229" s="1980">
        <f t="shared" si="132"/>
        <v>0</v>
      </c>
      <c r="CE229" s="1980">
        <f t="shared" si="133"/>
        <v>0</v>
      </c>
      <c r="CF229" s="1980">
        <f t="shared" si="134"/>
        <v>0</v>
      </c>
      <c r="CG229" s="1980">
        <f t="shared" si="135"/>
        <v>0</v>
      </c>
      <c r="CH229" s="1980">
        <f t="shared" si="136"/>
        <v>0</v>
      </c>
      <c r="CI229" s="1980">
        <f t="shared" si="137"/>
        <v>0</v>
      </c>
      <c r="CJ229" s="1980">
        <f t="shared" si="138"/>
        <v>0</v>
      </c>
      <c r="CK229" s="1980">
        <f t="shared" si="139"/>
        <v>0</v>
      </c>
      <c r="CL229" s="1980">
        <f t="shared" si="140"/>
        <v>0</v>
      </c>
      <c r="CM229" s="1957"/>
      <c r="CN229" s="1957"/>
      <c r="CO229" s="1957"/>
      <c r="CP229" s="1957"/>
      <c r="CQ229" s="2104"/>
      <c r="CR229" s="1957"/>
      <c r="CS229" s="1957"/>
      <c r="CT229" s="1957"/>
    </row>
    <row r="230" spans="1:98" ht="12.75">
      <c r="A230" s="1969"/>
      <c r="B230" s="248" t="s">
        <v>1068</v>
      </c>
      <c r="C230" s="1980">
        <f t="shared" si="53"/>
        <v>160000</v>
      </c>
      <c r="D230" s="1980">
        <f t="shared" si="54"/>
        <v>0</v>
      </c>
      <c r="E230" s="1980">
        <f t="shared" si="55"/>
        <v>160000</v>
      </c>
      <c r="F230" s="1980">
        <f t="shared" si="56"/>
        <v>160000</v>
      </c>
      <c r="G230" s="1980">
        <f t="shared" si="57"/>
        <v>0</v>
      </c>
      <c r="H230" s="1980">
        <f t="shared" si="58"/>
        <v>0</v>
      </c>
      <c r="I230" s="1980">
        <f t="shared" si="59"/>
        <v>0</v>
      </c>
      <c r="J230" s="1980">
        <f t="shared" si="60"/>
        <v>0</v>
      </c>
      <c r="K230" s="1980">
        <f t="shared" si="61"/>
        <v>0</v>
      </c>
      <c r="L230" s="1980">
        <f t="shared" si="62"/>
        <v>0</v>
      </c>
      <c r="M230" s="1980">
        <f t="shared" si="63"/>
        <v>0</v>
      </c>
      <c r="N230" s="1980">
        <f t="shared" si="64"/>
        <v>0</v>
      </c>
      <c r="O230" s="1980">
        <f t="shared" si="65"/>
        <v>0</v>
      </c>
      <c r="P230" s="1980">
        <f t="shared" si="66"/>
        <v>0</v>
      </c>
      <c r="Q230" s="1980">
        <f t="shared" si="67"/>
        <v>0</v>
      </c>
      <c r="R230" s="1980">
        <f t="shared" si="68"/>
        <v>0</v>
      </c>
      <c r="S230" s="1980">
        <f t="shared" si="69"/>
        <v>0</v>
      </c>
      <c r="T230" s="1980">
        <f t="shared" si="70"/>
        <v>0</v>
      </c>
      <c r="U230" s="1980">
        <f t="shared" si="71"/>
        <v>0</v>
      </c>
      <c r="V230" s="1980">
        <f t="shared" si="72"/>
        <v>0</v>
      </c>
      <c r="W230" s="1980">
        <f t="shared" si="73"/>
        <v>0</v>
      </c>
      <c r="X230" s="1980">
        <f t="shared" si="74"/>
        <v>0</v>
      </c>
      <c r="Y230" s="1980">
        <f t="shared" si="75"/>
        <v>0</v>
      </c>
      <c r="Z230" s="1980">
        <f t="shared" si="76"/>
        <v>0</v>
      </c>
      <c r="AA230" s="1980">
        <f t="shared" si="77"/>
        <v>0</v>
      </c>
      <c r="AB230" s="1980">
        <f t="shared" si="78"/>
        <v>100962.9059369633</v>
      </c>
      <c r="AC230" s="1980">
        <f t="shared" si="79"/>
        <v>13848.207249354278</v>
      </c>
      <c r="AD230" s="1980">
        <f t="shared" si="80"/>
        <v>45188.886813682388</v>
      </c>
      <c r="AE230" s="1980">
        <f t="shared" si="81"/>
        <v>0</v>
      </c>
      <c r="AF230" s="1980">
        <f t="shared" si="82"/>
        <v>0</v>
      </c>
      <c r="AG230" s="1980">
        <f t="shared" si="83"/>
        <v>0</v>
      </c>
      <c r="AH230" s="1980">
        <f t="shared" si="84"/>
        <v>0</v>
      </c>
      <c r="AI230" s="1980">
        <f t="shared" si="85"/>
        <v>0</v>
      </c>
      <c r="AJ230" s="1980">
        <f t="shared" si="86"/>
        <v>0</v>
      </c>
      <c r="AK230" s="1980">
        <f t="shared" si="87"/>
        <v>0</v>
      </c>
      <c r="AL230" s="1980">
        <f t="shared" si="88"/>
        <v>0</v>
      </c>
      <c r="AM230" s="1980">
        <f t="shared" si="89"/>
        <v>0</v>
      </c>
      <c r="AN230" s="1980">
        <f t="shared" si="90"/>
        <v>0</v>
      </c>
      <c r="AO230" s="1980">
        <f t="shared" si="91"/>
        <v>0</v>
      </c>
      <c r="AP230" s="1980">
        <f t="shared" si="92"/>
        <v>0</v>
      </c>
      <c r="AQ230" s="1980">
        <f t="shared" si="93"/>
        <v>0</v>
      </c>
      <c r="AR230" s="1980">
        <f t="shared" si="94"/>
        <v>0</v>
      </c>
      <c r="AS230" s="1980">
        <f t="shared" si="95"/>
        <v>0</v>
      </c>
      <c r="AT230" s="1980">
        <f t="shared" si="96"/>
        <v>0</v>
      </c>
      <c r="AU230" s="1980">
        <f t="shared" si="97"/>
        <v>0</v>
      </c>
      <c r="AV230" s="1980">
        <f t="shared" si="98"/>
        <v>159999.99999999997</v>
      </c>
      <c r="AW230" s="1980">
        <f t="shared" si="99"/>
        <v>0</v>
      </c>
      <c r="AX230" s="1980">
        <f t="shared" si="100"/>
        <v>0</v>
      </c>
      <c r="AY230" s="1980">
        <f t="shared" si="101"/>
        <v>0</v>
      </c>
      <c r="AZ230" s="1980">
        <f t="shared" si="102"/>
        <v>0</v>
      </c>
      <c r="BA230" s="1980">
        <f t="shared" si="103"/>
        <v>0</v>
      </c>
      <c r="BB230" s="1980">
        <f t="shared" si="104"/>
        <v>0</v>
      </c>
      <c r="BC230" s="1980">
        <f t="shared" si="105"/>
        <v>0</v>
      </c>
      <c r="BD230" s="1980">
        <f t="shared" si="106"/>
        <v>0</v>
      </c>
      <c r="BE230" s="1980">
        <f t="shared" si="107"/>
        <v>0</v>
      </c>
      <c r="BF230" s="1980">
        <f t="shared" si="108"/>
        <v>0</v>
      </c>
      <c r="BG230" s="1980">
        <f t="shared" si="109"/>
        <v>0</v>
      </c>
      <c r="BH230" s="1980">
        <f t="shared" si="110"/>
        <v>0</v>
      </c>
      <c r="BI230" s="1980">
        <f t="shared" si="111"/>
        <v>0</v>
      </c>
      <c r="BJ230" s="1980">
        <f t="shared" si="112"/>
        <v>0</v>
      </c>
      <c r="BK230" s="1980">
        <f t="shared" si="113"/>
        <v>0</v>
      </c>
      <c r="BL230" s="1980">
        <f t="shared" si="114"/>
        <v>0</v>
      </c>
      <c r="BM230" s="1980">
        <f t="shared" si="115"/>
        <v>0</v>
      </c>
      <c r="BN230" s="1980">
        <f t="shared" si="116"/>
        <v>0</v>
      </c>
      <c r="BO230" s="1980">
        <f t="shared" si="117"/>
        <v>0</v>
      </c>
      <c r="BP230" s="1980">
        <f t="shared" si="118"/>
        <v>0</v>
      </c>
      <c r="BQ230" s="1980">
        <f t="shared" si="119"/>
        <v>0</v>
      </c>
      <c r="BR230" s="1980">
        <f t="shared" si="120"/>
        <v>0</v>
      </c>
      <c r="BS230" s="1980">
        <f t="shared" si="121"/>
        <v>0</v>
      </c>
      <c r="BT230" s="1980">
        <f t="shared" si="122"/>
        <v>0</v>
      </c>
      <c r="BU230" s="1980">
        <f t="shared" si="123"/>
        <v>0</v>
      </c>
      <c r="BV230" s="1980">
        <f t="shared" si="124"/>
        <v>0</v>
      </c>
      <c r="BW230" s="1980">
        <f t="shared" si="125"/>
        <v>0</v>
      </c>
      <c r="BX230" s="1980">
        <f t="shared" si="126"/>
        <v>0</v>
      </c>
      <c r="BY230" s="1980">
        <f t="shared" si="127"/>
        <v>0</v>
      </c>
      <c r="BZ230" s="1980">
        <f t="shared" si="128"/>
        <v>0</v>
      </c>
      <c r="CA230" s="1980">
        <f t="shared" si="129"/>
        <v>0</v>
      </c>
      <c r="CB230" s="1980">
        <f t="shared" si="130"/>
        <v>0</v>
      </c>
      <c r="CC230" s="1980">
        <f t="shared" si="131"/>
        <v>0</v>
      </c>
      <c r="CD230" s="1980">
        <f t="shared" si="132"/>
        <v>0</v>
      </c>
      <c r="CE230" s="1980">
        <f t="shared" si="133"/>
        <v>0</v>
      </c>
      <c r="CF230" s="1980">
        <f t="shared" si="134"/>
        <v>0</v>
      </c>
      <c r="CG230" s="1980">
        <f t="shared" si="135"/>
        <v>0</v>
      </c>
      <c r="CH230" s="1980">
        <f t="shared" si="136"/>
        <v>0</v>
      </c>
      <c r="CI230" s="1980">
        <f t="shared" si="137"/>
        <v>0</v>
      </c>
      <c r="CJ230" s="1980">
        <f t="shared" si="138"/>
        <v>0</v>
      </c>
      <c r="CK230" s="1980">
        <f t="shared" si="139"/>
        <v>0</v>
      </c>
      <c r="CL230" s="1980">
        <f t="shared" si="140"/>
        <v>0</v>
      </c>
      <c r="CM230" s="1957"/>
      <c r="CN230" s="1957"/>
      <c r="CO230" s="1957"/>
      <c r="CP230" s="1957"/>
      <c r="CQ230" s="2104"/>
      <c r="CR230" s="1957"/>
      <c r="CS230" s="1957"/>
      <c r="CT230" s="1957"/>
    </row>
    <row r="231" spans="1:98" ht="12.75">
      <c r="A231" s="1969"/>
      <c r="B231" s="248" t="s">
        <v>609</v>
      </c>
      <c r="C231" s="1980">
        <f t="shared" si="53"/>
        <v>-18634500</v>
      </c>
      <c r="D231" s="1980">
        <f t="shared" si="54"/>
        <v>0</v>
      </c>
      <c r="E231" s="1980">
        <f t="shared" si="55"/>
        <v>0</v>
      </c>
      <c r="F231" s="1980">
        <f t="shared" si="56"/>
        <v>0</v>
      </c>
      <c r="G231" s="1980">
        <f t="shared" si="57"/>
        <v>-3883314.845176708</v>
      </c>
      <c r="H231" s="1980">
        <f t="shared" si="58"/>
        <v>-1768059.5957387383</v>
      </c>
      <c r="I231" s="1980">
        <f t="shared" si="59"/>
        <v>-3324792.2035523546</v>
      </c>
      <c r="J231" s="1980">
        <f t="shared" si="60"/>
        <v>0</v>
      </c>
      <c r="K231" s="1980">
        <f t="shared" si="61"/>
        <v>0</v>
      </c>
      <c r="L231" s="1980">
        <f t="shared" si="62"/>
        <v>0</v>
      </c>
      <c r="M231" s="1980">
        <f t="shared" si="63"/>
        <v>-96.722750274647211</v>
      </c>
      <c r="N231" s="1980">
        <f t="shared" si="64"/>
        <v>-12.2920364835076</v>
      </c>
      <c r="O231" s="1980">
        <f t="shared" si="65"/>
        <v>-7204.2738100495508</v>
      </c>
      <c r="P231" s="1980">
        <f t="shared" si="66"/>
        <v>0</v>
      </c>
      <c r="Q231" s="1980">
        <f t="shared" si="67"/>
        <v>0</v>
      </c>
      <c r="R231" s="1980">
        <f t="shared" si="68"/>
        <v>0</v>
      </c>
      <c r="S231" s="1980">
        <f t="shared" si="69"/>
        <v>0</v>
      </c>
      <c r="T231" s="1980">
        <f t="shared" si="70"/>
        <v>0</v>
      </c>
      <c r="U231" s="1980">
        <f t="shared" si="71"/>
        <v>0</v>
      </c>
      <c r="V231" s="1980">
        <f t="shared" si="72"/>
        <v>0</v>
      </c>
      <c r="W231" s="1980">
        <f t="shared" si="73"/>
        <v>0</v>
      </c>
      <c r="X231" s="1980">
        <f t="shared" si="74"/>
        <v>0</v>
      </c>
      <c r="Y231" s="1980">
        <f t="shared" si="75"/>
        <v>0</v>
      </c>
      <c r="Z231" s="1980">
        <f t="shared" si="76"/>
        <v>0</v>
      </c>
      <c r="AA231" s="1980">
        <f t="shared" si="77"/>
        <v>-8983479.9330646098</v>
      </c>
      <c r="AB231" s="1980">
        <f t="shared" si="78"/>
        <v>-3458615.8313943418</v>
      </c>
      <c r="AC231" s="1980">
        <f t="shared" si="79"/>
        <v>-1070089.0800255849</v>
      </c>
      <c r="AD231" s="1980">
        <f t="shared" si="80"/>
        <v>-118301.77373855282</v>
      </c>
      <c r="AE231" s="1980">
        <f t="shared" si="81"/>
        <v>0</v>
      </c>
      <c r="AF231" s="1980">
        <f t="shared" si="82"/>
        <v>0</v>
      </c>
      <c r="AG231" s="1980">
        <f t="shared" si="83"/>
        <v>0</v>
      </c>
      <c r="AH231" s="1980">
        <f t="shared" si="84"/>
        <v>-1004295.1270114558</v>
      </c>
      <c r="AI231" s="1980">
        <f t="shared" si="85"/>
        <v>-55072.426818682194</v>
      </c>
      <c r="AJ231" s="1980">
        <f t="shared" si="86"/>
        <v>-42645.827946774414</v>
      </c>
      <c r="AK231" s="1980">
        <f t="shared" si="87"/>
        <v>0</v>
      </c>
      <c r="AL231" s="1980">
        <f t="shared" si="88"/>
        <v>0</v>
      </c>
      <c r="AM231" s="1980">
        <f t="shared" si="89"/>
        <v>0</v>
      </c>
      <c r="AN231" s="1980">
        <f t="shared" si="90"/>
        <v>0</v>
      </c>
      <c r="AO231" s="1980">
        <f t="shared" si="91"/>
        <v>0</v>
      </c>
      <c r="AP231" s="1980">
        <f t="shared" si="92"/>
        <v>0</v>
      </c>
      <c r="AQ231" s="1980">
        <f t="shared" si="93"/>
        <v>0</v>
      </c>
      <c r="AR231" s="1980">
        <f t="shared" si="94"/>
        <v>0</v>
      </c>
      <c r="AS231" s="1980">
        <f t="shared" si="95"/>
        <v>0</v>
      </c>
      <c r="AT231" s="1980">
        <f t="shared" si="96"/>
        <v>0</v>
      </c>
      <c r="AU231" s="1980">
        <f t="shared" si="97"/>
        <v>0</v>
      </c>
      <c r="AV231" s="1980">
        <f t="shared" si="98"/>
        <v>-5749020.0669353921</v>
      </c>
      <c r="AW231" s="1980">
        <f t="shared" si="99"/>
        <v>0</v>
      </c>
      <c r="AX231" s="1980">
        <f t="shared" si="100"/>
        <v>0</v>
      </c>
      <c r="AY231" s="1980">
        <f t="shared" si="101"/>
        <v>0</v>
      </c>
      <c r="AZ231" s="1980">
        <f t="shared" si="102"/>
        <v>0</v>
      </c>
      <c r="BA231" s="1980">
        <f t="shared" si="103"/>
        <v>0</v>
      </c>
      <c r="BB231" s="1980">
        <f t="shared" si="104"/>
        <v>0</v>
      </c>
      <c r="BC231" s="1980">
        <f t="shared" si="105"/>
        <v>0</v>
      </c>
      <c r="BD231" s="1980">
        <f t="shared" si="106"/>
        <v>0</v>
      </c>
      <c r="BE231" s="1980">
        <f t="shared" si="107"/>
        <v>0</v>
      </c>
      <c r="BF231" s="1980">
        <f t="shared" si="108"/>
        <v>0</v>
      </c>
      <c r="BG231" s="1980">
        <f t="shared" si="109"/>
        <v>0</v>
      </c>
      <c r="BH231" s="1980">
        <f t="shared" si="110"/>
        <v>0</v>
      </c>
      <c r="BI231" s="1980">
        <f t="shared" si="111"/>
        <v>0</v>
      </c>
      <c r="BJ231" s="1980">
        <f t="shared" si="112"/>
        <v>0</v>
      </c>
      <c r="BK231" s="1980">
        <f t="shared" si="113"/>
        <v>0</v>
      </c>
      <c r="BL231" s="1980">
        <f t="shared" si="114"/>
        <v>0</v>
      </c>
      <c r="BM231" s="1980">
        <f t="shared" si="115"/>
        <v>0</v>
      </c>
      <c r="BN231" s="1980">
        <f t="shared" si="116"/>
        <v>0</v>
      </c>
      <c r="BO231" s="1980">
        <f t="shared" si="117"/>
        <v>0</v>
      </c>
      <c r="BP231" s="1980">
        <f t="shared" si="118"/>
        <v>0</v>
      </c>
      <c r="BQ231" s="1980">
        <f t="shared" si="119"/>
        <v>0</v>
      </c>
      <c r="BR231" s="1980">
        <f t="shared" si="120"/>
        <v>-1956826.0113662749</v>
      </c>
      <c r="BS231" s="1980">
        <f t="shared" si="121"/>
        <v>-674211.08362487738</v>
      </c>
      <c r="BT231" s="1980">
        <f t="shared" si="122"/>
        <v>-970222.3225819025</v>
      </c>
      <c r="BU231" s="1980">
        <f t="shared" si="123"/>
        <v>0</v>
      </c>
      <c r="BV231" s="1980">
        <f t="shared" si="124"/>
        <v>0</v>
      </c>
      <c r="BW231" s="1980">
        <f t="shared" si="125"/>
        <v>0</v>
      </c>
      <c r="BX231" s="1980">
        <f t="shared" si="126"/>
        <v>-272233.98003957467</v>
      </c>
      <c r="BY231" s="1980">
        <f t="shared" si="127"/>
        <v>-14937.654607918812</v>
      </c>
      <c r="BZ231" s="1980">
        <f t="shared" si="128"/>
        <v>-13568.947779452239</v>
      </c>
      <c r="CA231" s="1980">
        <f t="shared" si="129"/>
        <v>0</v>
      </c>
      <c r="CB231" s="1980">
        <f t="shared" si="130"/>
        <v>0</v>
      </c>
      <c r="CC231" s="1980">
        <f t="shared" si="131"/>
        <v>0</v>
      </c>
      <c r="CD231" s="1980">
        <f t="shared" si="132"/>
        <v>0</v>
      </c>
      <c r="CE231" s="1980">
        <f t="shared" si="133"/>
        <v>0</v>
      </c>
      <c r="CF231" s="1980">
        <f t="shared" si="134"/>
        <v>0</v>
      </c>
      <c r="CG231" s="1980">
        <f t="shared" si="135"/>
        <v>0</v>
      </c>
      <c r="CH231" s="1980">
        <f t="shared" si="136"/>
        <v>0</v>
      </c>
      <c r="CI231" s="1980">
        <f t="shared" si="137"/>
        <v>0</v>
      </c>
      <c r="CJ231" s="1980">
        <f t="shared" si="138"/>
        <v>0</v>
      </c>
      <c r="CK231" s="1980">
        <f t="shared" si="139"/>
        <v>0</v>
      </c>
      <c r="CL231" s="1980">
        <f t="shared" si="140"/>
        <v>-3902000</v>
      </c>
      <c r="CM231" s="1957"/>
      <c r="CN231" s="1957"/>
      <c r="CO231" s="1957"/>
      <c r="CP231" s="1957"/>
      <c r="CQ231" s="2104"/>
      <c r="CR231" s="1957"/>
      <c r="CS231" s="1957"/>
      <c r="CT231" s="1957"/>
    </row>
    <row r="232" spans="1:98" ht="12.75">
      <c r="A232" s="1969"/>
      <c r="B232" s="248" t="s">
        <v>16</v>
      </c>
      <c r="C232" s="1980">
        <f t="shared" si="53"/>
        <v>2000</v>
      </c>
      <c r="D232" s="1980">
        <f t="shared" si="54"/>
        <v>0</v>
      </c>
      <c r="E232" s="1980">
        <f t="shared" si="55"/>
        <v>2000</v>
      </c>
      <c r="F232" s="1980">
        <f t="shared" si="56"/>
        <v>2000</v>
      </c>
      <c r="G232" s="1980">
        <f t="shared" si="57"/>
        <v>0</v>
      </c>
      <c r="H232" s="1980">
        <f t="shared" si="58"/>
        <v>0</v>
      </c>
      <c r="I232" s="1980">
        <f t="shared" si="59"/>
        <v>0</v>
      </c>
      <c r="J232" s="1980">
        <f t="shared" si="60"/>
        <v>0</v>
      </c>
      <c r="K232" s="1980">
        <f t="shared" si="61"/>
        <v>0</v>
      </c>
      <c r="L232" s="1980">
        <f t="shared" si="62"/>
        <v>0</v>
      </c>
      <c r="M232" s="1980">
        <f t="shared" si="63"/>
        <v>0</v>
      </c>
      <c r="N232" s="1980">
        <f t="shared" si="64"/>
        <v>0</v>
      </c>
      <c r="O232" s="1980">
        <f t="shared" si="65"/>
        <v>0</v>
      </c>
      <c r="P232" s="1980">
        <f t="shared" si="66"/>
        <v>0</v>
      </c>
      <c r="Q232" s="1980">
        <f t="shared" si="67"/>
        <v>0</v>
      </c>
      <c r="R232" s="1980">
        <f t="shared" si="68"/>
        <v>0</v>
      </c>
      <c r="S232" s="1980">
        <f t="shared" si="69"/>
        <v>0</v>
      </c>
      <c r="T232" s="1980">
        <f t="shared" si="70"/>
        <v>0</v>
      </c>
      <c r="U232" s="1980">
        <f t="shared" si="71"/>
        <v>0</v>
      </c>
      <c r="V232" s="1980">
        <f t="shared" si="72"/>
        <v>0</v>
      </c>
      <c r="W232" s="1980">
        <f t="shared" si="73"/>
        <v>0</v>
      </c>
      <c r="X232" s="1980">
        <f t="shared" si="74"/>
        <v>0</v>
      </c>
      <c r="Y232" s="1980">
        <f t="shared" si="75"/>
        <v>0</v>
      </c>
      <c r="Z232" s="1980">
        <f t="shared" si="76"/>
        <v>0</v>
      </c>
      <c r="AA232" s="1980">
        <f t="shared" si="77"/>
        <v>0</v>
      </c>
      <c r="AB232" s="1980">
        <f t="shared" si="78"/>
        <v>1356.3573678891994</v>
      </c>
      <c r="AC232" s="1980">
        <f t="shared" si="79"/>
        <v>161.08898531771979</v>
      </c>
      <c r="AD232" s="1980">
        <f t="shared" si="80"/>
        <v>18.664923022053141</v>
      </c>
      <c r="AE232" s="1980">
        <f t="shared" si="81"/>
        <v>0</v>
      </c>
      <c r="AF232" s="1980">
        <f t="shared" si="82"/>
        <v>0</v>
      </c>
      <c r="AG232" s="1980">
        <f t="shared" si="83"/>
        <v>0</v>
      </c>
      <c r="AH232" s="1980">
        <f t="shared" si="84"/>
        <v>422.75456220650301</v>
      </c>
      <c r="AI232" s="1980">
        <f t="shared" si="85"/>
        <v>23.182547702550082</v>
      </c>
      <c r="AJ232" s="1980">
        <f t="shared" si="86"/>
        <v>17.951613861974678</v>
      </c>
      <c r="AK232" s="1980">
        <f t="shared" si="87"/>
        <v>0</v>
      </c>
      <c r="AL232" s="1980">
        <f t="shared" si="88"/>
        <v>0</v>
      </c>
      <c r="AM232" s="1980">
        <f t="shared" si="89"/>
        <v>0</v>
      </c>
      <c r="AN232" s="1980">
        <f t="shared" si="90"/>
        <v>0</v>
      </c>
      <c r="AO232" s="1980">
        <f t="shared" si="91"/>
        <v>0</v>
      </c>
      <c r="AP232" s="1980">
        <f t="shared" si="92"/>
        <v>0</v>
      </c>
      <c r="AQ232" s="1980">
        <f t="shared" si="93"/>
        <v>0</v>
      </c>
      <c r="AR232" s="1980">
        <f t="shared" si="94"/>
        <v>0</v>
      </c>
      <c r="AS232" s="1980">
        <f t="shared" si="95"/>
        <v>0</v>
      </c>
      <c r="AT232" s="1980">
        <f t="shared" si="96"/>
        <v>0</v>
      </c>
      <c r="AU232" s="1980">
        <f t="shared" si="97"/>
        <v>0</v>
      </c>
      <c r="AV232" s="1980">
        <f t="shared" si="98"/>
        <v>2000</v>
      </c>
      <c r="AW232" s="1980">
        <f t="shared" si="99"/>
        <v>0</v>
      </c>
      <c r="AX232" s="1980">
        <f t="shared" si="100"/>
        <v>0</v>
      </c>
      <c r="AY232" s="1980">
        <f t="shared" si="101"/>
        <v>0</v>
      </c>
      <c r="AZ232" s="1980">
        <f t="shared" si="102"/>
        <v>0</v>
      </c>
      <c r="BA232" s="1980">
        <f t="shared" si="103"/>
        <v>0</v>
      </c>
      <c r="BB232" s="1980">
        <f t="shared" si="104"/>
        <v>0</v>
      </c>
      <c r="BC232" s="1980">
        <f t="shared" si="105"/>
        <v>0</v>
      </c>
      <c r="BD232" s="1980">
        <f t="shared" si="106"/>
        <v>0</v>
      </c>
      <c r="BE232" s="1980">
        <f t="shared" si="107"/>
        <v>0</v>
      </c>
      <c r="BF232" s="1980">
        <f t="shared" si="108"/>
        <v>0</v>
      </c>
      <c r="BG232" s="1980">
        <f t="shared" si="109"/>
        <v>0</v>
      </c>
      <c r="BH232" s="1980">
        <f t="shared" si="110"/>
        <v>0</v>
      </c>
      <c r="BI232" s="1980">
        <f t="shared" si="111"/>
        <v>0</v>
      </c>
      <c r="BJ232" s="1980">
        <f t="shared" si="112"/>
        <v>0</v>
      </c>
      <c r="BK232" s="1980">
        <f t="shared" si="113"/>
        <v>0</v>
      </c>
      <c r="BL232" s="1980">
        <f t="shared" si="114"/>
        <v>0</v>
      </c>
      <c r="BM232" s="1980">
        <f t="shared" si="115"/>
        <v>0</v>
      </c>
      <c r="BN232" s="1980">
        <f t="shared" si="116"/>
        <v>0</v>
      </c>
      <c r="BO232" s="1980">
        <f t="shared" si="117"/>
        <v>0</v>
      </c>
      <c r="BP232" s="1980">
        <f t="shared" si="118"/>
        <v>0</v>
      </c>
      <c r="BQ232" s="1980">
        <f t="shared" si="119"/>
        <v>0</v>
      </c>
      <c r="BR232" s="1980">
        <f t="shared" si="120"/>
        <v>0</v>
      </c>
      <c r="BS232" s="1980">
        <f t="shared" si="121"/>
        <v>0</v>
      </c>
      <c r="BT232" s="1980">
        <f t="shared" si="122"/>
        <v>0</v>
      </c>
      <c r="BU232" s="1980">
        <f t="shared" si="123"/>
        <v>0</v>
      </c>
      <c r="BV232" s="1980">
        <f t="shared" si="124"/>
        <v>0</v>
      </c>
      <c r="BW232" s="1980">
        <f t="shared" si="125"/>
        <v>0</v>
      </c>
      <c r="BX232" s="1980">
        <f t="shared" si="126"/>
        <v>0</v>
      </c>
      <c r="BY232" s="1980">
        <f t="shared" si="127"/>
        <v>0</v>
      </c>
      <c r="BZ232" s="1980">
        <f t="shared" si="128"/>
        <v>0</v>
      </c>
      <c r="CA232" s="1980">
        <f t="shared" si="129"/>
        <v>0</v>
      </c>
      <c r="CB232" s="1980">
        <f t="shared" si="130"/>
        <v>0</v>
      </c>
      <c r="CC232" s="1980">
        <f t="shared" si="131"/>
        <v>0</v>
      </c>
      <c r="CD232" s="1980">
        <f t="shared" si="132"/>
        <v>0</v>
      </c>
      <c r="CE232" s="1980">
        <f t="shared" si="133"/>
        <v>0</v>
      </c>
      <c r="CF232" s="1980">
        <f t="shared" si="134"/>
        <v>0</v>
      </c>
      <c r="CG232" s="1980">
        <f t="shared" si="135"/>
        <v>0</v>
      </c>
      <c r="CH232" s="1980">
        <f t="shared" si="136"/>
        <v>0</v>
      </c>
      <c r="CI232" s="1980">
        <f t="shared" si="137"/>
        <v>0</v>
      </c>
      <c r="CJ232" s="1980">
        <f t="shared" si="138"/>
        <v>0</v>
      </c>
      <c r="CK232" s="1980">
        <f t="shared" si="139"/>
        <v>0</v>
      </c>
      <c r="CL232" s="1980">
        <f t="shared" si="140"/>
        <v>0</v>
      </c>
      <c r="CM232" s="1957"/>
      <c r="CN232" s="1957"/>
      <c r="CO232" s="1957"/>
      <c r="CP232" s="1957"/>
      <c r="CQ232" s="2104"/>
      <c r="CR232" s="1957"/>
      <c r="CS232" s="1957"/>
      <c r="CT232" s="1957"/>
    </row>
    <row r="233" spans="1:98" ht="12.75">
      <c r="A233" s="1969"/>
      <c r="B233" s="248" t="s">
        <v>888</v>
      </c>
      <c r="C233" s="1980">
        <f t="shared" si="53"/>
        <v>0</v>
      </c>
      <c r="D233" s="1980">
        <f t="shared" si="54"/>
        <v>0</v>
      </c>
      <c r="E233" s="1980">
        <f t="shared" si="55"/>
        <v>0</v>
      </c>
      <c r="F233" s="1980">
        <f t="shared" si="56"/>
        <v>0</v>
      </c>
      <c r="G233" s="1980">
        <f t="shared" si="57"/>
        <v>0</v>
      </c>
      <c r="H233" s="1980">
        <f t="shared" si="58"/>
        <v>0</v>
      </c>
      <c r="I233" s="1980">
        <f t="shared" si="59"/>
        <v>0</v>
      </c>
      <c r="J233" s="1980">
        <f t="shared" si="60"/>
        <v>0</v>
      </c>
      <c r="K233" s="1980">
        <f t="shared" si="61"/>
        <v>0</v>
      </c>
      <c r="L233" s="1980">
        <f t="shared" si="62"/>
        <v>0</v>
      </c>
      <c r="M233" s="1980">
        <f t="shared" si="63"/>
        <v>0</v>
      </c>
      <c r="N233" s="1980">
        <f t="shared" si="64"/>
        <v>0</v>
      </c>
      <c r="O233" s="1980">
        <f t="shared" si="65"/>
        <v>0</v>
      </c>
      <c r="P233" s="1980">
        <f t="shared" si="66"/>
        <v>0</v>
      </c>
      <c r="Q233" s="1980">
        <f t="shared" si="67"/>
        <v>0</v>
      </c>
      <c r="R233" s="1980">
        <f t="shared" si="68"/>
        <v>0</v>
      </c>
      <c r="S233" s="1980">
        <f t="shared" si="69"/>
        <v>0</v>
      </c>
      <c r="T233" s="1980">
        <f t="shared" si="70"/>
        <v>0</v>
      </c>
      <c r="U233" s="1980">
        <f t="shared" si="71"/>
        <v>0</v>
      </c>
      <c r="V233" s="1980">
        <f t="shared" si="72"/>
        <v>0</v>
      </c>
      <c r="W233" s="1980">
        <f t="shared" si="73"/>
        <v>0</v>
      </c>
      <c r="X233" s="1980">
        <f t="shared" si="74"/>
        <v>0</v>
      </c>
      <c r="Y233" s="1980">
        <f t="shared" si="75"/>
        <v>0</v>
      </c>
      <c r="Z233" s="1980">
        <f t="shared" si="76"/>
        <v>0</v>
      </c>
      <c r="AA233" s="1980">
        <f t="shared" si="77"/>
        <v>0</v>
      </c>
      <c r="AB233" s="1980">
        <f t="shared" si="78"/>
        <v>0</v>
      </c>
      <c r="AC233" s="1980">
        <f t="shared" si="79"/>
        <v>0</v>
      </c>
      <c r="AD233" s="1980">
        <f t="shared" si="80"/>
        <v>0</v>
      </c>
      <c r="AE233" s="1980">
        <f t="shared" si="81"/>
        <v>0</v>
      </c>
      <c r="AF233" s="1980">
        <f t="shared" si="82"/>
        <v>0</v>
      </c>
      <c r="AG233" s="1980">
        <f t="shared" si="83"/>
        <v>0</v>
      </c>
      <c r="AH233" s="1980">
        <f t="shared" si="84"/>
        <v>0</v>
      </c>
      <c r="AI233" s="1980">
        <f t="shared" si="85"/>
        <v>0</v>
      </c>
      <c r="AJ233" s="1980">
        <f t="shared" si="86"/>
        <v>0</v>
      </c>
      <c r="AK233" s="1980">
        <f t="shared" si="87"/>
        <v>0</v>
      </c>
      <c r="AL233" s="1980">
        <f t="shared" si="88"/>
        <v>0</v>
      </c>
      <c r="AM233" s="1980">
        <f t="shared" si="89"/>
        <v>0</v>
      </c>
      <c r="AN233" s="1980">
        <f t="shared" si="90"/>
        <v>0</v>
      </c>
      <c r="AO233" s="1980">
        <f t="shared" si="91"/>
        <v>0</v>
      </c>
      <c r="AP233" s="1980">
        <f t="shared" si="92"/>
        <v>0</v>
      </c>
      <c r="AQ233" s="1980">
        <f t="shared" si="93"/>
        <v>0</v>
      </c>
      <c r="AR233" s="1980">
        <f t="shared" si="94"/>
        <v>0</v>
      </c>
      <c r="AS233" s="1980">
        <f t="shared" si="95"/>
        <v>0</v>
      </c>
      <c r="AT233" s="1980">
        <f t="shared" si="96"/>
        <v>0</v>
      </c>
      <c r="AU233" s="1980">
        <f t="shared" si="97"/>
        <v>0</v>
      </c>
      <c r="AV233" s="1980">
        <f t="shared" si="98"/>
        <v>0</v>
      </c>
      <c r="AW233" s="1980">
        <f t="shared" si="99"/>
        <v>0</v>
      </c>
      <c r="AX233" s="1980">
        <f t="shared" si="100"/>
        <v>0</v>
      </c>
      <c r="AY233" s="1980">
        <f t="shared" si="101"/>
        <v>0</v>
      </c>
      <c r="AZ233" s="1980">
        <f t="shared" si="102"/>
        <v>0</v>
      </c>
      <c r="BA233" s="1980">
        <f t="shared" si="103"/>
        <v>0</v>
      </c>
      <c r="BB233" s="1980">
        <f t="shared" si="104"/>
        <v>0</v>
      </c>
      <c r="BC233" s="1980">
        <f t="shared" si="105"/>
        <v>0</v>
      </c>
      <c r="BD233" s="1980">
        <f t="shared" si="106"/>
        <v>0</v>
      </c>
      <c r="BE233" s="1980">
        <f t="shared" si="107"/>
        <v>0</v>
      </c>
      <c r="BF233" s="1980">
        <f t="shared" si="108"/>
        <v>0</v>
      </c>
      <c r="BG233" s="1980">
        <f t="shared" si="109"/>
        <v>0</v>
      </c>
      <c r="BH233" s="1980">
        <f t="shared" si="110"/>
        <v>0</v>
      </c>
      <c r="BI233" s="1980">
        <f t="shared" si="111"/>
        <v>0</v>
      </c>
      <c r="BJ233" s="1980">
        <f t="shared" si="112"/>
        <v>0</v>
      </c>
      <c r="BK233" s="1980">
        <f t="shared" si="113"/>
        <v>0</v>
      </c>
      <c r="BL233" s="1980">
        <f t="shared" si="114"/>
        <v>0</v>
      </c>
      <c r="BM233" s="1980">
        <f t="shared" si="115"/>
        <v>0</v>
      </c>
      <c r="BN233" s="1980">
        <f t="shared" si="116"/>
        <v>0</v>
      </c>
      <c r="BO233" s="1980">
        <f t="shared" si="117"/>
        <v>0</v>
      </c>
      <c r="BP233" s="1980">
        <f t="shared" si="118"/>
        <v>0</v>
      </c>
      <c r="BQ233" s="1980">
        <f t="shared" si="119"/>
        <v>0</v>
      </c>
      <c r="BR233" s="1980">
        <f t="shared" si="120"/>
        <v>0</v>
      </c>
      <c r="BS233" s="1980">
        <f t="shared" si="121"/>
        <v>0</v>
      </c>
      <c r="BT233" s="1980">
        <f t="shared" si="122"/>
        <v>0</v>
      </c>
      <c r="BU233" s="1980">
        <f t="shared" si="123"/>
        <v>0</v>
      </c>
      <c r="BV233" s="1980">
        <f t="shared" si="124"/>
        <v>0</v>
      </c>
      <c r="BW233" s="1980">
        <f t="shared" si="125"/>
        <v>0</v>
      </c>
      <c r="BX233" s="1980">
        <f t="shared" si="126"/>
        <v>0</v>
      </c>
      <c r="BY233" s="1980">
        <f t="shared" si="127"/>
        <v>0</v>
      </c>
      <c r="BZ233" s="1980">
        <f t="shared" si="128"/>
        <v>0</v>
      </c>
      <c r="CA233" s="1980">
        <f t="shared" si="129"/>
        <v>0</v>
      </c>
      <c r="CB233" s="1980">
        <f t="shared" si="130"/>
        <v>0</v>
      </c>
      <c r="CC233" s="1980">
        <f t="shared" si="131"/>
        <v>0</v>
      </c>
      <c r="CD233" s="1980">
        <f t="shared" si="132"/>
        <v>0</v>
      </c>
      <c r="CE233" s="1980">
        <f t="shared" si="133"/>
        <v>0</v>
      </c>
      <c r="CF233" s="1980">
        <f t="shared" si="134"/>
        <v>0</v>
      </c>
      <c r="CG233" s="1980">
        <f t="shared" si="135"/>
        <v>0</v>
      </c>
      <c r="CH233" s="1980">
        <f t="shared" si="136"/>
        <v>0</v>
      </c>
      <c r="CI233" s="1980">
        <f t="shared" si="137"/>
        <v>0</v>
      </c>
      <c r="CJ233" s="1980">
        <f t="shared" si="138"/>
        <v>0</v>
      </c>
      <c r="CK233" s="1980">
        <f t="shared" si="139"/>
        <v>0</v>
      </c>
      <c r="CL233" s="1980">
        <f t="shared" si="140"/>
        <v>0</v>
      </c>
      <c r="CM233" s="1957"/>
      <c r="CN233" s="1957"/>
      <c r="CO233" s="1957"/>
      <c r="CP233" s="1957"/>
      <c r="CQ233" s="2104"/>
      <c r="CR233" s="1957"/>
      <c r="CS233" s="1957"/>
      <c r="CT233" s="1957"/>
    </row>
    <row r="234" spans="1:98" ht="12.75">
      <c r="A234" s="1970"/>
      <c r="B234" s="248" t="s">
        <v>86</v>
      </c>
      <c r="C234" s="1980">
        <f t="shared" si="53"/>
        <v>2044000</v>
      </c>
      <c r="D234" s="1980">
        <f t="shared" si="54"/>
        <v>0</v>
      </c>
      <c r="E234" s="1980">
        <f t="shared" si="55"/>
        <v>0</v>
      </c>
      <c r="F234" s="1980">
        <f t="shared" si="56"/>
        <v>0</v>
      </c>
      <c r="G234" s="1980">
        <f t="shared" si="57"/>
        <v>0</v>
      </c>
      <c r="H234" s="1980">
        <f t="shared" si="58"/>
        <v>0</v>
      </c>
      <c r="I234" s="1980">
        <f t="shared" si="59"/>
        <v>0</v>
      </c>
      <c r="J234" s="1980">
        <f t="shared" si="60"/>
        <v>0</v>
      </c>
      <c r="K234" s="1980">
        <f t="shared" si="61"/>
        <v>0</v>
      </c>
      <c r="L234" s="1980">
        <f t="shared" si="62"/>
        <v>0</v>
      </c>
      <c r="M234" s="1980">
        <f t="shared" si="63"/>
        <v>0</v>
      </c>
      <c r="N234" s="1980">
        <f t="shared" si="64"/>
        <v>0</v>
      </c>
      <c r="O234" s="1980">
        <f t="shared" si="65"/>
        <v>0</v>
      </c>
      <c r="P234" s="1980">
        <f t="shared" si="66"/>
        <v>0</v>
      </c>
      <c r="Q234" s="1980">
        <f t="shared" si="67"/>
        <v>0</v>
      </c>
      <c r="R234" s="1980">
        <f t="shared" si="68"/>
        <v>0</v>
      </c>
      <c r="S234" s="1980">
        <f t="shared" si="69"/>
        <v>0</v>
      </c>
      <c r="T234" s="1980">
        <f t="shared" si="70"/>
        <v>0</v>
      </c>
      <c r="U234" s="1980">
        <f t="shared" si="71"/>
        <v>0</v>
      </c>
      <c r="V234" s="1980">
        <f t="shared" si="72"/>
        <v>0</v>
      </c>
      <c r="W234" s="1980">
        <f t="shared" si="73"/>
        <v>0</v>
      </c>
      <c r="X234" s="1980">
        <f t="shared" si="74"/>
        <v>0</v>
      </c>
      <c r="Y234" s="1980">
        <f t="shared" si="75"/>
        <v>0</v>
      </c>
      <c r="Z234" s="1980">
        <f t="shared" si="76"/>
        <v>0</v>
      </c>
      <c r="AA234" s="1980">
        <f t="shared" si="77"/>
        <v>0</v>
      </c>
      <c r="AB234" s="1980">
        <f t="shared" si="78"/>
        <v>0</v>
      </c>
      <c r="AC234" s="1980">
        <f t="shared" si="79"/>
        <v>0</v>
      </c>
      <c r="AD234" s="1980">
        <f t="shared" si="80"/>
        <v>0</v>
      </c>
      <c r="AE234" s="1980">
        <f t="shared" si="81"/>
        <v>0</v>
      </c>
      <c r="AF234" s="1980">
        <f t="shared" si="82"/>
        <v>0</v>
      </c>
      <c r="AG234" s="1980">
        <f t="shared" si="83"/>
        <v>0</v>
      </c>
      <c r="AH234" s="1980">
        <f t="shared" si="84"/>
        <v>0</v>
      </c>
      <c r="AI234" s="1980">
        <f t="shared" si="85"/>
        <v>0</v>
      </c>
      <c r="AJ234" s="1980">
        <f t="shared" si="86"/>
        <v>0</v>
      </c>
      <c r="AK234" s="1980">
        <f t="shared" si="87"/>
        <v>0</v>
      </c>
      <c r="AL234" s="1980">
        <f t="shared" si="88"/>
        <v>0</v>
      </c>
      <c r="AM234" s="1980">
        <f t="shared" si="89"/>
        <v>0</v>
      </c>
      <c r="AN234" s="1980">
        <f t="shared" si="90"/>
        <v>0</v>
      </c>
      <c r="AO234" s="1980">
        <f t="shared" si="91"/>
        <v>0</v>
      </c>
      <c r="AP234" s="1980">
        <f t="shared" si="92"/>
        <v>0</v>
      </c>
      <c r="AQ234" s="1980">
        <f t="shared" si="93"/>
        <v>0</v>
      </c>
      <c r="AR234" s="1980">
        <f t="shared" si="94"/>
        <v>0</v>
      </c>
      <c r="AS234" s="1980">
        <f t="shared" si="95"/>
        <v>0</v>
      </c>
      <c r="AT234" s="1980">
        <f t="shared" si="96"/>
        <v>0</v>
      </c>
      <c r="AU234" s="1980">
        <f t="shared" si="97"/>
        <v>0</v>
      </c>
      <c r="AV234" s="1980">
        <f t="shared" si="98"/>
        <v>0</v>
      </c>
      <c r="AW234" s="1980">
        <f t="shared" si="99"/>
        <v>0</v>
      </c>
      <c r="AX234" s="1980">
        <f t="shared" si="100"/>
        <v>0</v>
      </c>
      <c r="AY234" s="1980">
        <f t="shared" si="101"/>
        <v>0</v>
      </c>
      <c r="AZ234" s="1980">
        <f t="shared" si="102"/>
        <v>0</v>
      </c>
      <c r="BA234" s="1980">
        <f t="shared" si="103"/>
        <v>0</v>
      </c>
      <c r="BB234" s="1980">
        <f t="shared" si="104"/>
        <v>0</v>
      </c>
      <c r="BC234" s="1980">
        <f t="shared" si="105"/>
        <v>0</v>
      </c>
      <c r="BD234" s="1980">
        <f t="shared" si="106"/>
        <v>0</v>
      </c>
      <c r="BE234" s="1980">
        <f t="shared" si="107"/>
        <v>0</v>
      </c>
      <c r="BF234" s="1980">
        <f t="shared" si="108"/>
        <v>0</v>
      </c>
      <c r="BG234" s="1980">
        <f t="shared" si="109"/>
        <v>0</v>
      </c>
      <c r="BH234" s="1980">
        <f t="shared" si="110"/>
        <v>0</v>
      </c>
      <c r="BI234" s="1980">
        <f t="shared" si="111"/>
        <v>0</v>
      </c>
      <c r="BJ234" s="1980">
        <f t="shared" si="112"/>
        <v>0</v>
      </c>
      <c r="BK234" s="1980">
        <f t="shared" si="113"/>
        <v>0</v>
      </c>
      <c r="BL234" s="1980">
        <f t="shared" si="114"/>
        <v>0</v>
      </c>
      <c r="BM234" s="1980">
        <f t="shared" si="115"/>
        <v>0</v>
      </c>
      <c r="BN234" s="1980">
        <f t="shared" si="116"/>
        <v>0</v>
      </c>
      <c r="BO234" s="1980">
        <f t="shared" si="117"/>
        <v>0</v>
      </c>
      <c r="BP234" s="1980">
        <f t="shared" si="118"/>
        <v>0</v>
      </c>
      <c r="BQ234" s="1980">
        <f t="shared" si="119"/>
        <v>0</v>
      </c>
      <c r="BR234" s="1980">
        <f t="shared" si="120"/>
        <v>712948.19591646828</v>
      </c>
      <c r="BS234" s="1980">
        <f t="shared" si="121"/>
        <v>316406.21818453248</v>
      </c>
      <c r="BT234" s="1980">
        <f t="shared" si="122"/>
        <v>990319.25998099451</v>
      </c>
      <c r="BU234" s="1980">
        <f t="shared" si="123"/>
        <v>0</v>
      </c>
      <c r="BV234" s="1980">
        <f t="shared" si="124"/>
        <v>0</v>
      </c>
      <c r="BW234" s="1980">
        <f t="shared" si="125"/>
        <v>0</v>
      </c>
      <c r="BX234" s="1980">
        <f t="shared" si="126"/>
        <v>16798.637902054936</v>
      </c>
      <c r="BY234" s="1980">
        <f t="shared" si="127"/>
        <v>2130.6082036810512</v>
      </c>
      <c r="BZ234" s="1980">
        <f t="shared" si="128"/>
        <v>5397.0798122687438</v>
      </c>
      <c r="CA234" s="1980">
        <f t="shared" si="129"/>
        <v>0</v>
      </c>
      <c r="CB234" s="1980">
        <f t="shared" si="130"/>
        <v>0</v>
      </c>
      <c r="CC234" s="1980">
        <f t="shared" si="131"/>
        <v>0</v>
      </c>
      <c r="CD234" s="1980">
        <f t="shared" si="132"/>
        <v>0</v>
      </c>
      <c r="CE234" s="1980">
        <f t="shared" si="133"/>
        <v>0</v>
      </c>
      <c r="CF234" s="1980">
        <f t="shared" si="134"/>
        <v>0</v>
      </c>
      <c r="CG234" s="1980">
        <f t="shared" si="135"/>
        <v>0</v>
      </c>
      <c r="CH234" s="1980">
        <f t="shared" si="136"/>
        <v>0</v>
      </c>
      <c r="CI234" s="1980">
        <f t="shared" si="137"/>
        <v>0</v>
      </c>
      <c r="CJ234" s="1980">
        <f t="shared" si="138"/>
        <v>0</v>
      </c>
      <c r="CK234" s="1980">
        <f t="shared" si="139"/>
        <v>0</v>
      </c>
      <c r="CL234" s="1980">
        <f t="shared" si="140"/>
        <v>2044000</v>
      </c>
      <c r="CM234" s="1957"/>
      <c r="CN234" s="1957"/>
      <c r="CO234" s="1957"/>
      <c r="CP234" s="1957"/>
      <c r="CQ234" s="2104"/>
      <c r="CR234" s="1957"/>
      <c r="CS234" s="1957"/>
      <c r="CT234" s="1957"/>
    </row>
    <row r="235" spans="1:98" ht="12.75">
      <c r="A235" s="1969"/>
      <c r="B235" s="248" t="s">
        <v>881</v>
      </c>
      <c r="C235" s="1980">
        <f t="shared" si="53"/>
        <v>21688000</v>
      </c>
      <c r="D235" s="1980">
        <f t="shared" si="54"/>
        <v>0</v>
      </c>
      <c r="E235" s="1980">
        <f t="shared" si="55"/>
        <v>0</v>
      </c>
      <c r="F235" s="1980">
        <f t="shared" si="56"/>
        <v>0</v>
      </c>
      <c r="G235" s="1980">
        <f t="shared" si="57"/>
        <v>0</v>
      </c>
      <c r="H235" s="1980">
        <f t="shared" si="58"/>
        <v>0</v>
      </c>
      <c r="I235" s="1980">
        <f t="shared" si="59"/>
        <v>0</v>
      </c>
      <c r="J235" s="1980">
        <f t="shared" si="60"/>
        <v>0</v>
      </c>
      <c r="K235" s="1980">
        <f t="shared" si="61"/>
        <v>0</v>
      </c>
      <c r="L235" s="1980">
        <f t="shared" si="62"/>
        <v>0</v>
      </c>
      <c r="M235" s="1980">
        <f t="shared" si="63"/>
        <v>0</v>
      </c>
      <c r="N235" s="1980">
        <f t="shared" si="64"/>
        <v>0</v>
      </c>
      <c r="O235" s="1980">
        <f t="shared" si="65"/>
        <v>0</v>
      </c>
      <c r="P235" s="1980">
        <f t="shared" si="66"/>
        <v>0</v>
      </c>
      <c r="Q235" s="1980">
        <f t="shared" si="67"/>
        <v>0</v>
      </c>
      <c r="R235" s="1980">
        <f t="shared" si="68"/>
        <v>0</v>
      </c>
      <c r="S235" s="1980">
        <f t="shared" si="69"/>
        <v>0</v>
      </c>
      <c r="T235" s="1980">
        <f t="shared" si="70"/>
        <v>0</v>
      </c>
      <c r="U235" s="1980">
        <f t="shared" si="71"/>
        <v>0</v>
      </c>
      <c r="V235" s="1980">
        <f t="shared" si="72"/>
        <v>0</v>
      </c>
      <c r="W235" s="1980">
        <f t="shared" si="73"/>
        <v>0</v>
      </c>
      <c r="X235" s="1980">
        <f t="shared" si="74"/>
        <v>0</v>
      </c>
      <c r="Y235" s="1980">
        <f t="shared" si="75"/>
        <v>0</v>
      </c>
      <c r="Z235" s="1980">
        <f t="shared" si="76"/>
        <v>0</v>
      </c>
      <c r="AA235" s="1980">
        <f t="shared" si="77"/>
        <v>0</v>
      </c>
      <c r="AB235" s="1980">
        <f t="shared" si="78"/>
        <v>0</v>
      </c>
      <c r="AC235" s="1980">
        <f t="shared" si="79"/>
        <v>0</v>
      </c>
      <c r="AD235" s="1980">
        <f t="shared" si="80"/>
        <v>0</v>
      </c>
      <c r="AE235" s="1980">
        <f t="shared" si="81"/>
        <v>0</v>
      </c>
      <c r="AF235" s="1980">
        <f t="shared" si="82"/>
        <v>0</v>
      </c>
      <c r="AG235" s="1980">
        <f t="shared" si="83"/>
        <v>0</v>
      </c>
      <c r="AH235" s="1980">
        <f t="shared" si="84"/>
        <v>0</v>
      </c>
      <c r="AI235" s="1980">
        <f t="shared" si="85"/>
        <v>0</v>
      </c>
      <c r="AJ235" s="1980">
        <f t="shared" si="86"/>
        <v>0</v>
      </c>
      <c r="AK235" s="1980">
        <f t="shared" si="87"/>
        <v>0</v>
      </c>
      <c r="AL235" s="1980">
        <f t="shared" si="88"/>
        <v>0</v>
      </c>
      <c r="AM235" s="1980">
        <f t="shared" si="89"/>
        <v>0</v>
      </c>
      <c r="AN235" s="1980">
        <f t="shared" si="90"/>
        <v>0</v>
      </c>
      <c r="AO235" s="1980">
        <f t="shared" si="91"/>
        <v>0</v>
      </c>
      <c r="AP235" s="1980">
        <f t="shared" si="92"/>
        <v>0</v>
      </c>
      <c r="AQ235" s="1980">
        <f t="shared" si="93"/>
        <v>0</v>
      </c>
      <c r="AR235" s="1980">
        <f t="shared" si="94"/>
        <v>0</v>
      </c>
      <c r="AS235" s="1980">
        <f t="shared" si="95"/>
        <v>0</v>
      </c>
      <c r="AT235" s="1980">
        <f t="shared" si="96"/>
        <v>0</v>
      </c>
      <c r="AU235" s="1980">
        <f t="shared" si="97"/>
        <v>0</v>
      </c>
      <c r="AV235" s="1980">
        <f t="shared" si="98"/>
        <v>0</v>
      </c>
      <c r="AW235" s="1980">
        <f t="shared" si="99"/>
        <v>0</v>
      </c>
      <c r="AX235" s="1980">
        <f t="shared" si="100"/>
        <v>0</v>
      </c>
      <c r="AY235" s="1980">
        <f t="shared" si="101"/>
        <v>0</v>
      </c>
      <c r="AZ235" s="1980">
        <f t="shared" si="102"/>
        <v>0</v>
      </c>
      <c r="BA235" s="1980">
        <f t="shared" si="103"/>
        <v>0</v>
      </c>
      <c r="BB235" s="1980">
        <f t="shared" si="104"/>
        <v>0</v>
      </c>
      <c r="BC235" s="1980">
        <f t="shared" si="105"/>
        <v>0</v>
      </c>
      <c r="BD235" s="1980">
        <f t="shared" si="106"/>
        <v>0</v>
      </c>
      <c r="BE235" s="1980">
        <f t="shared" si="107"/>
        <v>0</v>
      </c>
      <c r="BF235" s="1980">
        <f t="shared" si="108"/>
        <v>0</v>
      </c>
      <c r="BG235" s="1980">
        <f t="shared" si="109"/>
        <v>0</v>
      </c>
      <c r="BH235" s="1980">
        <f t="shared" si="110"/>
        <v>0</v>
      </c>
      <c r="BI235" s="1980">
        <f t="shared" si="111"/>
        <v>0</v>
      </c>
      <c r="BJ235" s="1980">
        <f t="shared" si="112"/>
        <v>0</v>
      </c>
      <c r="BK235" s="1980">
        <f t="shared" si="113"/>
        <v>0</v>
      </c>
      <c r="BL235" s="1980">
        <f t="shared" si="114"/>
        <v>0</v>
      </c>
      <c r="BM235" s="1980">
        <f t="shared" si="115"/>
        <v>0</v>
      </c>
      <c r="BN235" s="1980">
        <f t="shared" si="116"/>
        <v>0</v>
      </c>
      <c r="BO235" s="1980">
        <f t="shared" si="117"/>
        <v>0</v>
      </c>
      <c r="BP235" s="1980">
        <f t="shared" si="118"/>
        <v>0</v>
      </c>
      <c r="BQ235" s="1980">
        <f t="shared" si="119"/>
        <v>0</v>
      </c>
      <c r="BR235" s="1980">
        <f t="shared" si="120"/>
        <v>7564784.9672389254</v>
      </c>
      <c r="BS235" s="1980">
        <f t="shared" si="121"/>
        <v>3357249.5401106365</v>
      </c>
      <c r="BT235" s="1980">
        <f t="shared" si="122"/>
        <v>10507849.36911341</v>
      </c>
      <c r="BU235" s="1980">
        <f t="shared" si="123"/>
        <v>0</v>
      </c>
      <c r="BV235" s="1980">
        <f t="shared" si="124"/>
        <v>0</v>
      </c>
      <c r="BW235" s="1980">
        <f t="shared" si="125"/>
        <v>0</v>
      </c>
      <c r="BX235" s="1980">
        <f t="shared" si="126"/>
        <v>178243.08161436763</v>
      </c>
      <c r="BY235" s="1980">
        <f t="shared" si="127"/>
        <v>22606.962192482704</v>
      </c>
      <c r="BZ235" s="1980">
        <f t="shared" si="128"/>
        <v>57266.079730178339</v>
      </c>
      <c r="CA235" s="1980">
        <f t="shared" si="129"/>
        <v>0</v>
      </c>
      <c r="CB235" s="1980">
        <f t="shared" si="130"/>
        <v>0</v>
      </c>
      <c r="CC235" s="1980">
        <f t="shared" si="131"/>
        <v>0</v>
      </c>
      <c r="CD235" s="1980">
        <f t="shared" si="132"/>
        <v>0</v>
      </c>
      <c r="CE235" s="1980">
        <f t="shared" si="133"/>
        <v>0</v>
      </c>
      <c r="CF235" s="1980">
        <f t="shared" si="134"/>
        <v>0</v>
      </c>
      <c r="CG235" s="1980">
        <f t="shared" si="135"/>
        <v>0</v>
      </c>
      <c r="CH235" s="1980">
        <f t="shared" si="136"/>
        <v>0</v>
      </c>
      <c r="CI235" s="1980">
        <f t="shared" si="137"/>
        <v>0</v>
      </c>
      <c r="CJ235" s="1980">
        <f t="shared" si="138"/>
        <v>0</v>
      </c>
      <c r="CK235" s="1980">
        <f t="shared" si="139"/>
        <v>0</v>
      </c>
      <c r="CL235" s="1980">
        <f t="shared" si="140"/>
        <v>21688000.000000004</v>
      </c>
      <c r="CM235" s="1957"/>
      <c r="CN235" s="1957"/>
      <c r="CO235" s="1957"/>
      <c r="CP235" s="1957"/>
      <c r="CQ235" s="2104"/>
      <c r="CR235" s="1957"/>
      <c r="CS235" s="1957"/>
      <c r="CT235" s="1957"/>
    </row>
    <row r="236" spans="1:98" ht="12.75">
      <c r="A236" s="1969"/>
      <c r="B236" s="248" t="s">
        <v>674</v>
      </c>
      <c r="C236" s="1980">
        <f t="shared" si="53"/>
        <v>-7116899.9999999981</v>
      </c>
      <c r="D236" s="1980">
        <f t="shared" si="54"/>
        <v>0</v>
      </c>
      <c r="E236" s="1980">
        <f t="shared" si="55"/>
        <v>0</v>
      </c>
      <c r="F236" s="1980">
        <f t="shared" si="56"/>
        <v>0</v>
      </c>
      <c r="G236" s="1980">
        <f t="shared" si="57"/>
        <v>0</v>
      </c>
      <c r="H236" s="1980">
        <f t="shared" si="58"/>
        <v>0</v>
      </c>
      <c r="I236" s="1980">
        <f t="shared" si="59"/>
        <v>0</v>
      </c>
      <c r="J236" s="1980">
        <f t="shared" si="60"/>
        <v>0</v>
      </c>
      <c r="K236" s="1980">
        <f t="shared" si="61"/>
        <v>0</v>
      </c>
      <c r="L236" s="1980">
        <f t="shared" si="62"/>
        <v>0</v>
      </c>
      <c r="M236" s="1980">
        <f t="shared" si="63"/>
        <v>0</v>
      </c>
      <c r="N236" s="1980">
        <f t="shared" si="64"/>
        <v>0</v>
      </c>
      <c r="O236" s="1980">
        <f t="shared" si="65"/>
        <v>0</v>
      </c>
      <c r="P236" s="1980">
        <f t="shared" si="66"/>
        <v>0</v>
      </c>
      <c r="Q236" s="1980">
        <f t="shared" si="67"/>
        <v>0</v>
      </c>
      <c r="R236" s="1980">
        <f t="shared" si="68"/>
        <v>0</v>
      </c>
      <c r="S236" s="1980">
        <f t="shared" si="69"/>
        <v>0</v>
      </c>
      <c r="T236" s="1980">
        <f t="shared" si="70"/>
        <v>0</v>
      </c>
      <c r="U236" s="1980">
        <f t="shared" si="71"/>
        <v>0</v>
      </c>
      <c r="V236" s="1980">
        <f t="shared" si="72"/>
        <v>0</v>
      </c>
      <c r="W236" s="1980">
        <f t="shared" si="73"/>
        <v>0</v>
      </c>
      <c r="X236" s="1980">
        <f t="shared" si="74"/>
        <v>0</v>
      </c>
      <c r="Y236" s="1980">
        <f t="shared" si="75"/>
        <v>0</v>
      </c>
      <c r="Z236" s="1980">
        <f t="shared" si="76"/>
        <v>0</v>
      </c>
      <c r="AA236" s="1980">
        <f t="shared" si="77"/>
        <v>0</v>
      </c>
      <c r="AB236" s="1980">
        <f t="shared" si="78"/>
        <v>0</v>
      </c>
      <c r="AC236" s="1980">
        <f t="shared" si="79"/>
        <v>0</v>
      </c>
      <c r="AD236" s="1980">
        <f t="shared" si="80"/>
        <v>0</v>
      </c>
      <c r="AE236" s="1980">
        <f t="shared" si="81"/>
        <v>0</v>
      </c>
      <c r="AF236" s="1980">
        <f t="shared" si="82"/>
        <v>0</v>
      </c>
      <c r="AG236" s="1980">
        <f t="shared" si="83"/>
        <v>0</v>
      </c>
      <c r="AH236" s="1980">
        <f t="shared" si="84"/>
        <v>0</v>
      </c>
      <c r="AI236" s="1980">
        <f t="shared" si="85"/>
        <v>0</v>
      </c>
      <c r="AJ236" s="1980">
        <f t="shared" si="86"/>
        <v>0</v>
      </c>
      <c r="AK236" s="1980">
        <f t="shared" si="87"/>
        <v>0</v>
      </c>
      <c r="AL236" s="1980">
        <f t="shared" si="88"/>
        <v>0</v>
      </c>
      <c r="AM236" s="1980">
        <f t="shared" si="89"/>
        <v>0</v>
      </c>
      <c r="AN236" s="1980">
        <f t="shared" si="90"/>
        <v>0</v>
      </c>
      <c r="AO236" s="1980">
        <f t="shared" si="91"/>
        <v>0</v>
      </c>
      <c r="AP236" s="1980">
        <f t="shared" si="92"/>
        <v>0</v>
      </c>
      <c r="AQ236" s="1980">
        <f t="shared" si="93"/>
        <v>0</v>
      </c>
      <c r="AR236" s="1980">
        <f t="shared" si="94"/>
        <v>0</v>
      </c>
      <c r="AS236" s="1980">
        <f t="shared" si="95"/>
        <v>0</v>
      </c>
      <c r="AT236" s="1980">
        <f t="shared" si="96"/>
        <v>0</v>
      </c>
      <c r="AU236" s="1980">
        <f t="shared" si="97"/>
        <v>0</v>
      </c>
      <c r="AV236" s="1980">
        <f t="shared" si="98"/>
        <v>0</v>
      </c>
      <c r="AW236" s="1980">
        <f t="shared" si="99"/>
        <v>-3628315.6693489715</v>
      </c>
      <c r="AX236" s="1980">
        <f t="shared" si="100"/>
        <v>-1341447.5609159404</v>
      </c>
      <c r="AY236" s="1980">
        <f t="shared" si="101"/>
        <v>-2003366.7989519145</v>
      </c>
      <c r="AZ236" s="1980">
        <f t="shared" si="102"/>
        <v>0</v>
      </c>
      <c r="BA236" s="1980">
        <f t="shared" si="103"/>
        <v>0</v>
      </c>
      <c r="BB236" s="1980">
        <f t="shared" si="104"/>
        <v>0</v>
      </c>
      <c r="BC236" s="1980">
        <f t="shared" si="105"/>
        <v>-81184.608640473598</v>
      </c>
      <c r="BD236" s="1980">
        <f t="shared" si="106"/>
        <v>-17262.491327509135</v>
      </c>
      <c r="BE236" s="1980">
        <f t="shared" si="107"/>
        <v>-45322.870815189824</v>
      </c>
      <c r="BF236" s="1980">
        <f t="shared" si="108"/>
        <v>0</v>
      </c>
      <c r="BG236" s="1980">
        <f t="shared" si="109"/>
        <v>0</v>
      </c>
      <c r="BH236" s="1980">
        <f t="shared" si="110"/>
        <v>0</v>
      </c>
      <c r="BI236" s="1980">
        <f t="shared" si="111"/>
        <v>0</v>
      </c>
      <c r="BJ236" s="1980">
        <f t="shared" si="112"/>
        <v>0</v>
      </c>
      <c r="BK236" s="1980">
        <f t="shared" si="113"/>
        <v>0</v>
      </c>
      <c r="BL236" s="1980">
        <f t="shared" si="114"/>
        <v>0</v>
      </c>
      <c r="BM236" s="1980">
        <f t="shared" si="115"/>
        <v>0</v>
      </c>
      <c r="BN236" s="1980">
        <f t="shared" si="116"/>
        <v>0</v>
      </c>
      <c r="BO236" s="1980">
        <f t="shared" si="117"/>
        <v>0</v>
      </c>
      <c r="BP236" s="1980">
        <f t="shared" si="118"/>
        <v>0</v>
      </c>
      <c r="BQ236" s="1980">
        <f t="shared" si="119"/>
        <v>-7116899.9999999981</v>
      </c>
      <c r="BR236" s="1980">
        <f t="shared" si="120"/>
        <v>0</v>
      </c>
      <c r="BS236" s="1980">
        <f t="shared" si="121"/>
        <v>0</v>
      </c>
      <c r="BT236" s="1980">
        <f t="shared" si="122"/>
        <v>0</v>
      </c>
      <c r="BU236" s="1980">
        <f t="shared" si="123"/>
        <v>0</v>
      </c>
      <c r="BV236" s="1980">
        <f t="shared" si="124"/>
        <v>0</v>
      </c>
      <c r="BW236" s="1980">
        <f t="shared" si="125"/>
        <v>0</v>
      </c>
      <c r="BX236" s="1980">
        <f t="shared" si="126"/>
        <v>0</v>
      </c>
      <c r="BY236" s="1980">
        <f t="shared" si="127"/>
        <v>0</v>
      </c>
      <c r="BZ236" s="1980">
        <f t="shared" si="128"/>
        <v>0</v>
      </c>
      <c r="CA236" s="1980">
        <f t="shared" si="129"/>
        <v>0</v>
      </c>
      <c r="CB236" s="1980">
        <f t="shared" si="130"/>
        <v>0</v>
      </c>
      <c r="CC236" s="1980">
        <f t="shared" si="131"/>
        <v>0</v>
      </c>
      <c r="CD236" s="1980">
        <f t="shared" si="132"/>
        <v>0</v>
      </c>
      <c r="CE236" s="1980">
        <f t="shared" si="133"/>
        <v>0</v>
      </c>
      <c r="CF236" s="1980">
        <f t="shared" si="134"/>
        <v>0</v>
      </c>
      <c r="CG236" s="1980">
        <f t="shared" si="135"/>
        <v>0</v>
      </c>
      <c r="CH236" s="1980">
        <f t="shared" si="136"/>
        <v>0</v>
      </c>
      <c r="CI236" s="1980">
        <f t="shared" si="137"/>
        <v>0</v>
      </c>
      <c r="CJ236" s="1980">
        <f t="shared" si="138"/>
        <v>0</v>
      </c>
      <c r="CK236" s="1980">
        <f t="shared" si="139"/>
        <v>0</v>
      </c>
      <c r="CL236" s="1980">
        <f t="shared" si="140"/>
        <v>0</v>
      </c>
      <c r="CM236" s="1957"/>
      <c r="CN236" s="1957"/>
      <c r="CO236" s="1957"/>
      <c r="CP236" s="1957"/>
      <c r="CQ236" s="2104"/>
      <c r="CR236" s="1957"/>
      <c r="CS236" s="1957"/>
      <c r="CT236" s="1957"/>
    </row>
    <row r="237" spans="1:98" ht="12.75">
      <c r="A237" s="1969"/>
      <c r="B237" s="248" t="s">
        <v>892</v>
      </c>
      <c r="C237" s="1980">
        <f t="shared" si="53"/>
        <v>1908000</v>
      </c>
      <c r="D237" s="1980">
        <f t="shared" si="54"/>
        <v>0</v>
      </c>
      <c r="E237" s="1980">
        <f t="shared" si="55"/>
        <v>1908000</v>
      </c>
      <c r="F237" s="1980">
        <f t="shared" si="56"/>
        <v>1908000</v>
      </c>
      <c r="G237" s="1980">
        <f t="shared" si="57"/>
        <v>0</v>
      </c>
      <c r="H237" s="1980">
        <f t="shared" si="58"/>
        <v>0</v>
      </c>
      <c r="I237" s="1980">
        <f t="shared" si="59"/>
        <v>0</v>
      </c>
      <c r="J237" s="1980">
        <f t="shared" si="60"/>
        <v>0</v>
      </c>
      <c r="K237" s="1980">
        <f t="shared" si="61"/>
        <v>0</v>
      </c>
      <c r="L237" s="1980">
        <f t="shared" si="62"/>
        <v>0</v>
      </c>
      <c r="M237" s="1980">
        <f t="shared" si="63"/>
        <v>0</v>
      </c>
      <c r="N237" s="1980">
        <f t="shared" si="64"/>
        <v>0</v>
      </c>
      <c r="O237" s="1980">
        <f t="shared" si="65"/>
        <v>0</v>
      </c>
      <c r="P237" s="1980">
        <f t="shared" si="66"/>
        <v>0</v>
      </c>
      <c r="Q237" s="1980">
        <f t="shared" si="67"/>
        <v>0</v>
      </c>
      <c r="R237" s="1980">
        <f t="shared" si="68"/>
        <v>0</v>
      </c>
      <c r="S237" s="1980">
        <f t="shared" si="69"/>
        <v>0</v>
      </c>
      <c r="T237" s="1980">
        <f t="shared" si="70"/>
        <v>0</v>
      </c>
      <c r="U237" s="1980">
        <f t="shared" si="71"/>
        <v>0</v>
      </c>
      <c r="V237" s="1980">
        <f t="shared" si="72"/>
        <v>0</v>
      </c>
      <c r="W237" s="1980">
        <f t="shared" si="73"/>
        <v>0</v>
      </c>
      <c r="X237" s="1980">
        <f t="shared" si="74"/>
        <v>0</v>
      </c>
      <c r="Y237" s="1980">
        <f t="shared" si="75"/>
        <v>0</v>
      </c>
      <c r="Z237" s="1980">
        <f t="shared" si="76"/>
        <v>0</v>
      </c>
      <c r="AA237" s="1980">
        <f t="shared" si="77"/>
        <v>0</v>
      </c>
      <c r="AB237" s="1980">
        <f t="shared" si="78"/>
        <v>1157247.2311173053</v>
      </c>
      <c r="AC237" s="1980">
        <f t="shared" si="79"/>
        <v>254916.49731237837</v>
      </c>
      <c r="AD237" s="1980">
        <f t="shared" si="80"/>
        <v>63460.642337771533</v>
      </c>
      <c r="AE237" s="1980">
        <f t="shared" si="81"/>
        <v>0</v>
      </c>
      <c r="AF237" s="1980">
        <f t="shared" si="82"/>
        <v>0</v>
      </c>
      <c r="AG237" s="1980">
        <f t="shared" si="83"/>
        <v>0</v>
      </c>
      <c r="AH237" s="1980">
        <f t="shared" si="84"/>
        <v>394035.8117762506</v>
      </c>
      <c r="AI237" s="1980">
        <f t="shared" si="85"/>
        <v>21607.70058953005</v>
      </c>
      <c r="AJ237" s="1980">
        <f t="shared" si="86"/>
        <v>16732.116866764296</v>
      </c>
      <c r="AK237" s="1980">
        <f t="shared" si="87"/>
        <v>0</v>
      </c>
      <c r="AL237" s="1980">
        <f t="shared" si="88"/>
        <v>0</v>
      </c>
      <c r="AM237" s="1980">
        <f t="shared" si="89"/>
        <v>0</v>
      </c>
      <c r="AN237" s="1980">
        <f t="shared" si="90"/>
        <v>0</v>
      </c>
      <c r="AO237" s="1980">
        <f t="shared" si="91"/>
        <v>0</v>
      </c>
      <c r="AP237" s="1980">
        <f t="shared" si="92"/>
        <v>0</v>
      </c>
      <c r="AQ237" s="1980">
        <f t="shared" si="93"/>
        <v>0</v>
      </c>
      <c r="AR237" s="1980">
        <f t="shared" si="94"/>
        <v>0</v>
      </c>
      <c r="AS237" s="1980">
        <f t="shared" si="95"/>
        <v>0</v>
      </c>
      <c r="AT237" s="1980">
        <f t="shared" si="96"/>
        <v>0</v>
      </c>
      <c r="AU237" s="1980">
        <f t="shared" si="97"/>
        <v>0</v>
      </c>
      <c r="AV237" s="1980">
        <f t="shared" si="98"/>
        <v>1908000.0000000002</v>
      </c>
      <c r="AW237" s="1980">
        <f t="shared" si="99"/>
        <v>0</v>
      </c>
      <c r="AX237" s="1980">
        <f t="shared" si="100"/>
        <v>0</v>
      </c>
      <c r="AY237" s="1980">
        <f t="shared" si="101"/>
        <v>0</v>
      </c>
      <c r="AZ237" s="1980">
        <f t="shared" si="102"/>
        <v>0</v>
      </c>
      <c r="BA237" s="1980">
        <f t="shared" si="103"/>
        <v>0</v>
      </c>
      <c r="BB237" s="1980">
        <f t="shared" si="104"/>
        <v>0</v>
      </c>
      <c r="BC237" s="1980">
        <f t="shared" si="105"/>
        <v>0</v>
      </c>
      <c r="BD237" s="1980">
        <f t="shared" si="106"/>
        <v>0</v>
      </c>
      <c r="BE237" s="1980">
        <f t="shared" si="107"/>
        <v>0</v>
      </c>
      <c r="BF237" s="1980">
        <f t="shared" si="108"/>
        <v>0</v>
      </c>
      <c r="BG237" s="1980">
        <f t="shared" si="109"/>
        <v>0</v>
      </c>
      <c r="BH237" s="1980">
        <f t="shared" si="110"/>
        <v>0</v>
      </c>
      <c r="BI237" s="1980">
        <f t="shared" si="111"/>
        <v>0</v>
      </c>
      <c r="BJ237" s="1980">
        <f t="shared" si="112"/>
        <v>0</v>
      </c>
      <c r="BK237" s="1980">
        <f t="shared" si="113"/>
        <v>0</v>
      </c>
      <c r="BL237" s="1980">
        <f t="shared" si="114"/>
        <v>0</v>
      </c>
      <c r="BM237" s="1980">
        <f t="shared" si="115"/>
        <v>0</v>
      </c>
      <c r="BN237" s="1980">
        <f t="shared" si="116"/>
        <v>0</v>
      </c>
      <c r="BO237" s="1980">
        <f t="shared" si="117"/>
        <v>0</v>
      </c>
      <c r="BP237" s="1980">
        <f t="shared" si="118"/>
        <v>0</v>
      </c>
      <c r="BQ237" s="1980">
        <f t="shared" si="119"/>
        <v>0</v>
      </c>
      <c r="BR237" s="1980">
        <f t="shared" si="120"/>
        <v>0</v>
      </c>
      <c r="BS237" s="1980">
        <f t="shared" si="121"/>
        <v>0</v>
      </c>
      <c r="BT237" s="1980">
        <f t="shared" si="122"/>
        <v>0</v>
      </c>
      <c r="BU237" s="1980">
        <f t="shared" si="123"/>
        <v>0</v>
      </c>
      <c r="BV237" s="1980">
        <f t="shared" si="124"/>
        <v>0</v>
      </c>
      <c r="BW237" s="1980">
        <f t="shared" si="125"/>
        <v>0</v>
      </c>
      <c r="BX237" s="1980">
        <f t="shared" si="126"/>
        <v>0</v>
      </c>
      <c r="BY237" s="1980">
        <f t="shared" si="127"/>
        <v>0</v>
      </c>
      <c r="BZ237" s="1980">
        <f t="shared" si="128"/>
        <v>0</v>
      </c>
      <c r="CA237" s="1980">
        <f t="shared" si="129"/>
        <v>0</v>
      </c>
      <c r="CB237" s="1980">
        <f t="shared" si="130"/>
        <v>0</v>
      </c>
      <c r="CC237" s="1980">
        <f t="shared" si="131"/>
        <v>0</v>
      </c>
      <c r="CD237" s="1980">
        <f t="shared" si="132"/>
        <v>0</v>
      </c>
      <c r="CE237" s="1980">
        <f t="shared" si="133"/>
        <v>0</v>
      </c>
      <c r="CF237" s="1980">
        <f t="shared" si="134"/>
        <v>0</v>
      </c>
      <c r="CG237" s="1980">
        <f t="shared" si="135"/>
        <v>0</v>
      </c>
      <c r="CH237" s="1980">
        <f t="shared" si="136"/>
        <v>0</v>
      </c>
      <c r="CI237" s="1980">
        <f t="shared" si="137"/>
        <v>0</v>
      </c>
      <c r="CJ237" s="1980">
        <f t="shared" si="138"/>
        <v>0</v>
      </c>
      <c r="CK237" s="1980">
        <f t="shared" si="139"/>
        <v>0</v>
      </c>
      <c r="CL237" s="1980">
        <f t="shared" si="140"/>
        <v>0</v>
      </c>
      <c r="CM237" s="1957"/>
      <c r="CN237" s="1957"/>
      <c r="CO237" s="1957"/>
      <c r="CP237" s="1957"/>
      <c r="CQ237" s="2104"/>
      <c r="CR237" s="1957"/>
      <c r="CS237" s="1957"/>
      <c r="CT237" s="1957"/>
    </row>
    <row r="238" spans="1:98" ht="12.75">
      <c r="A238" s="1969"/>
      <c r="B238" s="248" t="s">
        <v>87</v>
      </c>
      <c r="C238" s="1980">
        <f t="shared" si="53"/>
        <v>1635500</v>
      </c>
      <c r="D238" s="1980">
        <f t="shared" si="54"/>
        <v>0</v>
      </c>
      <c r="E238" s="1980">
        <f t="shared" si="55"/>
        <v>1635500</v>
      </c>
      <c r="F238" s="1980">
        <f t="shared" si="56"/>
        <v>1635500</v>
      </c>
      <c r="G238" s="1980">
        <f t="shared" si="57"/>
        <v>0</v>
      </c>
      <c r="H238" s="1980">
        <f t="shared" si="58"/>
        <v>0</v>
      </c>
      <c r="I238" s="1980">
        <f t="shared" si="59"/>
        <v>0</v>
      </c>
      <c r="J238" s="1980">
        <f t="shared" si="60"/>
        <v>0</v>
      </c>
      <c r="K238" s="1980">
        <f t="shared" si="61"/>
        <v>0</v>
      </c>
      <c r="L238" s="1980">
        <f t="shared" si="62"/>
        <v>0</v>
      </c>
      <c r="M238" s="1980">
        <f t="shared" si="63"/>
        <v>0</v>
      </c>
      <c r="N238" s="1980">
        <f t="shared" si="64"/>
        <v>0</v>
      </c>
      <c r="O238" s="1980">
        <f t="shared" si="65"/>
        <v>0</v>
      </c>
      <c r="P238" s="1980">
        <f t="shared" si="66"/>
        <v>0</v>
      </c>
      <c r="Q238" s="1980">
        <f t="shared" si="67"/>
        <v>0</v>
      </c>
      <c r="R238" s="1980">
        <f t="shared" si="68"/>
        <v>0</v>
      </c>
      <c r="S238" s="1980">
        <f t="shared" si="69"/>
        <v>0</v>
      </c>
      <c r="T238" s="1980">
        <f t="shared" si="70"/>
        <v>0</v>
      </c>
      <c r="U238" s="1980">
        <f t="shared" si="71"/>
        <v>0</v>
      </c>
      <c r="V238" s="1980">
        <f t="shared" si="72"/>
        <v>0</v>
      </c>
      <c r="W238" s="1980">
        <f t="shared" si="73"/>
        <v>0</v>
      </c>
      <c r="X238" s="1980">
        <f t="shared" si="74"/>
        <v>0</v>
      </c>
      <c r="Y238" s="1980">
        <f t="shared" si="75"/>
        <v>0</v>
      </c>
      <c r="Z238" s="1980">
        <f t="shared" si="76"/>
        <v>0</v>
      </c>
      <c r="AA238" s="1980">
        <f t="shared" si="77"/>
        <v>0</v>
      </c>
      <c r="AB238" s="1980">
        <f t="shared" si="78"/>
        <v>574119.27233920444</v>
      </c>
      <c r="AC238" s="1980">
        <f t="shared" si="79"/>
        <v>982630.22767992248</v>
      </c>
      <c r="AD238" s="1980">
        <f t="shared" si="80"/>
        <v>78750.49998087321</v>
      </c>
      <c r="AE238" s="1980">
        <f t="shared" si="81"/>
        <v>0</v>
      </c>
      <c r="AF238" s="1980">
        <f t="shared" si="82"/>
        <v>0</v>
      </c>
      <c r="AG238" s="1980">
        <f t="shared" si="83"/>
        <v>0</v>
      </c>
      <c r="AH238" s="1980">
        <f t="shared" si="84"/>
        <v>0</v>
      </c>
      <c r="AI238" s="1980">
        <f t="shared" si="85"/>
        <v>0</v>
      </c>
      <c r="AJ238" s="1980">
        <f t="shared" si="86"/>
        <v>0</v>
      </c>
      <c r="AK238" s="1980">
        <f t="shared" si="87"/>
        <v>0</v>
      </c>
      <c r="AL238" s="1980">
        <f t="shared" si="88"/>
        <v>0</v>
      </c>
      <c r="AM238" s="1980">
        <f t="shared" si="89"/>
        <v>0</v>
      </c>
      <c r="AN238" s="1980">
        <f t="shared" si="90"/>
        <v>0</v>
      </c>
      <c r="AO238" s="1980">
        <f t="shared" si="91"/>
        <v>0</v>
      </c>
      <c r="AP238" s="1980">
        <f t="shared" si="92"/>
        <v>0</v>
      </c>
      <c r="AQ238" s="1980">
        <f t="shared" si="93"/>
        <v>0</v>
      </c>
      <c r="AR238" s="1980">
        <f t="shared" si="94"/>
        <v>0</v>
      </c>
      <c r="AS238" s="1980">
        <f t="shared" si="95"/>
        <v>0</v>
      </c>
      <c r="AT238" s="1980">
        <f t="shared" si="96"/>
        <v>0</v>
      </c>
      <c r="AU238" s="1980">
        <f t="shared" si="97"/>
        <v>0</v>
      </c>
      <c r="AV238" s="1980">
        <f t="shared" si="98"/>
        <v>1635500.0000000002</v>
      </c>
      <c r="AW238" s="1980">
        <f t="shared" si="99"/>
        <v>0</v>
      </c>
      <c r="AX238" s="1980">
        <f t="shared" si="100"/>
        <v>0</v>
      </c>
      <c r="AY238" s="1980">
        <f t="shared" si="101"/>
        <v>0</v>
      </c>
      <c r="AZ238" s="1980">
        <f t="shared" si="102"/>
        <v>0</v>
      </c>
      <c r="BA238" s="1980">
        <f t="shared" si="103"/>
        <v>0</v>
      </c>
      <c r="BB238" s="1980">
        <f t="shared" si="104"/>
        <v>0</v>
      </c>
      <c r="BC238" s="1980">
        <f t="shared" si="105"/>
        <v>0</v>
      </c>
      <c r="BD238" s="1980">
        <f t="shared" si="106"/>
        <v>0</v>
      </c>
      <c r="BE238" s="1980">
        <f t="shared" si="107"/>
        <v>0</v>
      </c>
      <c r="BF238" s="1980">
        <f t="shared" si="108"/>
        <v>0</v>
      </c>
      <c r="BG238" s="1980">
        <f t="shared" si="109"/>
        <v>0</v>
      </c>
      <c r="BH238" s="1980">
        <f t="shared" si="110"/>
        <v>0</v>
      </c>
      <c r="BI238" s="1980">
        <f t="shared" si="111"/>
        <v>0</v>
      </c>
      <c r="BJ238" s="1980">
        <f t="shared" si="112"/>
        <v>0</v>
      </c>
      <c r="BK238" s="1980">
        <f t="shared" si="113"/>
        <v>0</v>
      </c>
      <c r="BL238" s="1980">
        <f t="shared" si="114"/>
        <v>0</v>
      </c>
      <c r="BM238" s="1980">
        <f t="shared" si="115"/>
        <v>0</v>
      </c>
      <c r="BN238" s="1980">
        <f t="shared" si="116"/>
        <v>0</v>
      </c>
      <c r="BO238" s="1980">
        <f t="shared" si="117"/>
        <v>0</v>
      </c>
      <c r="BP238" s="1980">
        <f t="shared" si="118"/>
        <v>0</v>
      </c>
      <c r="BQ238" s="1980">
        <f t="shared" si="119"/>
        <v>0</v>
      </c>
      <c r="BR238" s="1980">
        <f t="shared" si="120"/>
        <v>0</v>
      </c>
      <c r="BS238" s="1980">
        <f t="shared" si="121"/>
        <v>0</v>
      </c>
      <c r="BT238" s="1980">
        <f t="shared" si="122"/>
        <v>0</v>
      </c>
      <c r="BU238" s="1980">
        <f t="shared" si="123"/>
        <v>0</v>
      </c>
      <c r="BV238" s="1980">
        <f t="shared" si="124"/>
        <v>0</v>
      </c>
      <c r="BW238" s="1980">
        <f t="shared" si="125"/>
        <v>0</v>
      </c>
      <c r="BX238" s="1980">
        <f t="shared" si="126"/>
        <v>0</v>
      </c>
      <c r="BY238" s="1980">
        <f t="shared" si="127"/>
        <v>0</v>
      </c>
      <c r="BZ238" s="1980">
        <f t="shared" si="128"/>
        <v>0</v>
      </c>
      <c r="CA238" s="1980">
        <f t="shared" si="129"/>
        <v>0</v>
      </c>
      <c r="CB238" s="1980">
        <f t="shared" si="130"/>
        <v>0</v>
      </c>
      <c r="CC238" s="1980">
        <f t="shared" si="131"/>
        <v>0</v>
      </c>
      <c r="CD238" s="1980">
        <f t="shared" si="132"/>
        <v>0</v>
      </c>
      <c r="CE238" s="1980">
        <f t="shared" si="133"/>
        <v>0</v>
      </c>
      <c r="CF238" s="1980">
        <f t="shared" si="134"/>
        <v>0</v>
      </c>
      <c r="CG238" s="1980">
        <f t="shared" si="135"/>
        <v>0</v>
      </c>
      <c r="CH238" s="1980">
        <f t="shared" si="136"/>
        <v>0</v>
      </c>
      <c r="CI238" s="1980">
        <f t="shared" si="137"/>
        <v>0</v>
      </c>
      <c r="CJ238" s="1980">
        <f t="shared" si="138"/>
        <v>0</v>
      </c>
      <c r="CK238" s="1980">
        <f t="shared" si="139"/>
        <v>0</v>
      </c>
      <c r="CL238" s="1980">
        <f t="shared" si="140"/>
        <v>0</v>
      </c>
      <c r="CM238" s="1957"/>
      <c r="CN238" s="1957"/>
      <c r="CO238" s="1957"/>
      <c r="CP238" s="1957"/>
      <c r="CQ238" s="2104"/>
      <c r="CR238" s="1957"/>
      <c r="CS238" s="1957"/>
      <c r="CT238" s="1957"/>
    </row>
    <row r="239" spans="1:98" ht="12.75">
      <c r="A239" s="1969"/>
      <c r="B239" s="248" t="s">
        <v>88</v>
      </c>
      <c r="C239" s="1980">
        <f t="shared" si="53"/>
        <v>302794</v>
      </c>
      <c r="D239" s="1980">
        <f t="shared" si="54"/>
        <v>0</v>
      </c>
      <c r="E239" s="1980">
        <f t="shared" si="55"/>
        <v>302794</v>
      </c>
      <c r="F239" s="1980">
        <f t="shared" si="56"/>
        <v>302794</v>
      </c>
      <c r="G239" s="1980">
        <f t="shared" si="57"/>
        <v>0</v>
      </c>
      <c r="H239" s="1980">
        <f t="shared" si="58"/>
        <v>0</v>
      </c>
      <c r="I239" s="1980">
        <f t="shared" si="59"/>
        <v>0</v>
      </c>
      <c r="J239" s="1980">
        <f t="shared" si="60"/>
        <v>0</v>
      </c>
      <c r="K239" s="1980">
        <f t="shared" si="61"/>
        <v>0</v>
      </c>
      <c r="L239" s="1980">
        <f t="shared" si="62"/>
        <v>0</v>
      </c>
      <c r="M239" s="1980">
        <f t="shared" si="63"/>
        <v>0</v>
      </c>
      <c r="N239" s="1980">
        <f t="shared" si="64"/>
        <v>0</v>
      </c>
      <c r="O239" s="1980">
        <f t="shared" si="65"/>
        <v>0</v>
      </c>
      <c r="P239" s="1980">
        <f t="shared" si="66"/>
        <v>0</v>
      </c>
      <c r="Q239" s="1980">
        <f t="shared" si="67"/>
        <v>0</v>
      </c>
      <c r="R239" s="1980">
        <f t="shared" si="68"/>
        <v>0</v>
      </c>
      <c r="S239" s="1980">
        <f t="shared" si="69"/>
        <v>0</v>
      </c>
      <c r="T239" s="1980">
        <f t="shared" si="70"/>
        <v>0</v>
      </c>
      <c r="U239" s="1980">
        <f t="shared" si="71"/>
        <v>0</v>
      </c>
      <c r="V239" s="1980">
        <f t="shared" si="72"/>
        <v>0</v>
      </c>
      <c r="W239" s="1980">
        <f t="shared" si="73"/>
        <v>0</v>
      </c>
      <c r="X239" s="1980">
        <f t="shared" si="74"/>
        <v>0</v>
      </c>
      <c r="Y239" s="1980">
        <f t="shared" si="75"/>
        <v>0</v>
      </c>
      <c r="Z239" s="1980">
        <f t="shared" si="76"/>
        <v>0</v>
      </c>
      <c r="AA239" s="1980">
        <f t="shared" si="77"/>
        <v>0</v>
      </c>
      <c r="AB239" s="1980">
        <f t="shared" si="78"/>
        <v>232197.08889590731</v>
      </c>
      <c r="AC239" s="1980">
        <f t="shared" si="79"/>
        <v>52300.584115561454</v>
      </c>
      <c r="AD239" s="1980">
        <f t="shared" si="80"/>
        <v>18296.326988531251</v>
      </c>
      <c r="AE239" s="1980">
        <f t="shared" si="81"/>
        <v>0</v>
      </c>
      <c r="AF239" s="1980">
        <f t="shared" si="82"/>
        <v>0</v>
      </c>
      <c r="AG239" s="1980">
        <f t="shared" si="83"/>
        <v>0</v>
      </c>
      <c r="AH239" s="1980">
        <f t="shared" si="84"/>
        <v>0</v>
      </c>
      <c r="AI239" s="1980">
        <f t="shared" si="85"/>
        <v>0</v>
      </c>
      <c r="AJ239" s="1980">
        <f t="shared" si="86"/>
        <v>0</v>
      </c>
      <c r="AK239" s="1980">
        <f t="shared" si="87"/>
        <v>0</v>
      </c>
      <c r="AL239" s="1980">
        <f t="shared" si="88"/>
        <v>0</v>
      </c>
      <c r="AM239" s="1980">
        <f t="shared" si="89"/>
        <v>0</v>
      </c>
      <c r="AN239" s="1980">
        <f t="shared" si="90"/>
        <v>0</v>
      </c>
      <c r="AO239" s="1980">
        <f t="shared" si="91"/>
        <v>0</v>
      </c>
      <c r="AP239" s="1980">
        <f t="shared" si="92"/>
        <v>0</v>
      </c>
      <c r="AQ239" s="1980">
        <f t="shared" si="93"/>
        <v>0</v>
      </c>
      <c r="AR239" s="1980">
        <f t="shared" si="94"/>
        <v>0</v>
      </c>
      <c r="AS239" s="1980">
        <f t="shared" si="95"/>
        <v>0</v>
      </c>
      <c r="AT239" s="1980">
        <f t="shared" si="96"/>
        <v>0</v>
      </c>
      <c r="AU239" s="1980">
        <f t="shared" si="97"/>
        <v>0</v>
      </c>
      <c r="AV239" s="1980">
        <f t="shared" si="98"/>
        <v>302794.00000000006</v>
      </c>
      <c r="AW239" s="1980">
        <f t="shared" si="99"/>
        <v>0</v>
      </c>
      <c r="AX239" s="1980">
        <f t="shared" si="100"/>
        <v>0</v>
      </c>
      <c r="AY239" s="1980">
        <f t="shared" si="101"/>
        <v>0</v>
      </c>
      <c r="AZ239" s="1980">
        <f t="shared" si="102"/>
        <v>0</v>
      </c>
      <c r="BA239" s="1980">
        <f t="shared" si="103"/>
        <v>0</v>
      </c>
      <c r="BB239" s="1980">
        <f t="shared" si="104"/>
        <v>0</v>
      </c>
      <c r="BC239" s="1980">
        <f t="shared" si="105"/>
        <v>0</v>
      </c>
      <c r="BD239" s="1980">
        <f t="shared" si="106"/>
        <v>0</v>
      </c>
      <c r="BE239" s="1980">
        <f t="shared" si="107"/>
        <v>0</v>
      </c>
      <c r="BF239" s="1980">
        <f t="shared" si="108"/>
        <v>0</v>
      </c>
      <c r="BG239" s="1980">
        <f t="shared" si="109"/>
        <v>0</v>
      </c>
      <c r="BH239" s="1980">
        <f t="shared" si="110"/>
        <v>0</v>
      </c>
      <c r="BI239" s="1980">
        <f t="shared" si="111"/>
        <v>0</v>
      </c>
      <c r="BJ239" s="1980">
        <f t="shared" si="112"/>
        <v>0</v>
      </c>
      <c r="BK239" s="1980">
        <f t="shared" si="113"/>
        <v>0</v>
      </c>
      <c r="BL239" s="1980">
        <f t="shared" si="114"/>
        <v>0</v>
      </c>
      <c r="BM239" s="1980">
        <f t="shared" si="115"/>
        <v>0</v>
      </c>
      <c r="BN239" s="1980">
        <f t="shared" si="116"/>
        <v>0</v>
      </c>
      <c r="BO239" s="1980">
        <f t="shared" si="117"/>
        <v>0</v>
      </c>
      <c r="BP239" s="1980">
        <f t="shared" si="118"/>
        <v>0</v>
      </c>
      <c r="BQ239" s="1980">
        <f t="shared" si="119"/>
        <v>0</v>
      </c>
      <c r="BR239" s="1980">
        <f t="shared" si="120"/>
        <v>0</v>
      </c>
      <c r="BS239" s="1980">
        <f t="shared" si="121"/>
        <v>0</v>
      </c>
      <c r="BT239" s="1980">
        <f t="shared" si="122"/>
        <v>0</v>
      </c>
      <c r="BU239" s="1980">
        <f t="shared" si="123"/>
        <v>0</v>
      </c>
      <c r="BV239" s="1980">
        <f t="shared" si="124"/>
        <v>0</v>
      </c>
      <c r="BW239" s="1980">
        <f t="shared" si="125"/>
        <v>0</v>
      </c>
      <c r="BX239" s="1980">
        <f t="shared" si="126"/>
        <v>0</v>
      </c>
      <c r="BY239" s="1980">
        <f t="shared" si="127"/>
        <v>0</v>
      </c>
      <c r="BZ239" s="1980">
        <f t="shared" si="128"/>
        <v>0</v>
      </c>
      <c r="CA239" s="1980">
        <f t="shared" si="129"/>
        <v>0</v>
      </c>
      <c r="CB239" s="1980">
        <f t="shared" si="130"/>
        <v>0</v>
      </c>
      <c r="CC239" s="1980">
        <f t="shared" si="131"/>
        <v>0</v>
      </c>
      <c r="CD239" s="1980">
        <f t="shared" si="132"/>
        <v>0</v>
      </c>
      <c r="CE239" s="1980">
        <f t="shared" si="133"/>
        <v>0</v>
      </c>
      <c r="CF239" s="1980">
        <f t="shared" si="134"/>
        <v>0</v>
      </c>
      <c r="CG239" s="1980">
        <f t="shared" si="135"/>
        <v>0</v>
      </c>
      <c r="CH239" s="1980">
        <f t="shared" si="136"/>
        <v>0</v>
      </c>
      <c r="CI239" s="1980">
        <f t="shared" si="137"/>
        <v>0</v>
      </c>
      <c r="CJ239" s="1980">
        <f t="shared" si="138"/>
        <v>0</v>
      </c>
      <c r="CK239" s="1980">
        <f t="shared" si="139"/>
        <v>0</v>
      </c>
      <c r="CL239" s="1980">
        <f t="shared" si="140"/>
        <v>0</v>
      </c>
      <c r="CM239" s="1957"/>
      <c r="CN239" s="1957"/>
      <c r="CO239" s="1957"/>
      <c r="CP239" s="1957"/>
      <c r="CQ239" s="2104"/>
      <c r="CR239" s="1957"/>
      <c r="CS239" s="1957"/>
      <c r="CT239" s="1957"/>
    </row>
    <row r="240" spans="1:98" ht="12.75">
      <c r="A240" s="1969"/>
      <c r="B240" s="248" t="s">
        <v>891</v>
      </c>
      <c r="C240" s="1980">
        <f t="shared" si="53"/>
        <v>204806</v>
      </c>
      <c r="D240" s="1980">
        <f t="shared" si="54"/>
        <v>0</v>
      </c>
      <c r="E240" s="1980">
        <f t="shared" si="55"/>
        <v>578206</v>
      </c>
      <c r="F240" s="1980">
        <f t="shared" si="56"/>
        <v>578206</v>
      </c>
      <c r="G240" s="1980">
        <f t="shared" si="57"/>
        <v>0</v>
      </c>
      <c r="H240" s="1980">
        <f t="shared" si="58"/>
        <v>0</v>
      </c>
      <c r="I240" s="1980">
        <f t="shared" si="59"/>
        <v>0</v>
      </c>
      <c r="J240" s="1980">
        <f t="shared" si="60"/>
        <v>0</v>
      </c>
      <c r="K240" s="1980">
        <f t="shared" si="61"/>
        <v>0</v>
      </c>
      <c r="L240" s="1980">
        <f t="shared" si="62"/>
        <v>0</v>
      </c>
      <c r="M240" s="1980">
        <f t="shared" si="63"/>
        <v>0</v>
      </c>
      <c r="N240" s="1980">
        <f t="shared" si="64"/>
        <v>0</v>
      </c>
      <c r="O240" s="1980">
        <f t="shared" si="65"/>
        <v>0</v>
      </c>
      <c r="P240" s="1980">
        <f t="shared" si="66"/>
        <v>0</v>
      </c>
      <c r="Q240" s="1980">
        <f t="shared" si="67"/>
        <v>0</v>
      </c>
      <c r="R240" s="1980">
        <f t="shared" si="68"/>
        <v>0</v>
      </c>
      <c r="S240" s="1980">
        <f t="shared" si="69"/>
        <v>0</v>
      </c>
      <c r="T240" s="1980">
        <f t="shared" si="70"/>
        <v>0</v>
      </c>
      <c r="U240" s="1980">
        <f t="shared" si="71"/>
        <v>0</v>
      </c>
      <c r="V240" s="1980">
        <f t="shared" si="72"/>
        <v>0</v>
      </c>
      <c r="W240" s="1980">
        <f t="shared" si="73"/>
        <v>0</v>
      </c>
      <c r="X240" s="1980">
        <f t="shared" si="74"/>
        <v>0</v>
      </c>
      <c r="Y240" s="1980">
        <f t="shared" si="75"/>
        <v>0</v>
      </c>
      <c r="Z240" s="1980">
        <f t="shared" si="76"/>
        <v>0</v>
      </c>
      <c r="AA240" s="1980">
        <f t="shared" si="77"/>
        <v>0</v>
      </c>
      <c r="AB240" s="1980">
        <f t="shared" si="78"/>
        <v>432148.85384867346</v>
      </c>
      <c r="AC240" s="1980">
        <f t="shared" si="79"/>
        <v>102649.08352440222</v>
      </c>
      <c r="AD240" s="1980">
        <f t="shared" si="80"/>
        <v>41627.801768752048</v>
      </c>
      <c r="AE240" s="1980">
        <f t="shared" si="81"/>
        <v>0</v>
      </c>
      <c r="AF240" s="1980">
        <f t="shared" si="82"/>
        <v>0</v>
      </c>
      <c r="AG240" s="1980">
        <f t="shared" si="83"/>
        <v>0</v>
      </c>
      <c r="AH240" s="1980">
        <f t="shared" si="84"/>
        <v>189.38945299705205</v>
      </c>
      <c r="AI240" s="1980">
        <f t="shared" si="85"/>
        <v>1022.7030461840812</v>
      </c>
      <c r="AJ240" s="1980">
        <f t="shared" si="86"/>
        <v>568.1683589911562</v>
      </c>
      <c r="AK240" s="1980">
        <f t="shared" si="87"/>
        <v>0</v>
      </c>
      <c r="AL240" s="1980">
        <f t="shared" si="88"/>
        <v>0</v>
      </c>
      <c r="AM240" s="1980">
        <f t="shared" si="89"/>
        <v>0</v>
      </c>
      <c r="AN240" s="1980">
        <f t="shared" si="90"/>
        <v>0</v>
      </c>
      <c r="AO240" s="1980">
        <f t="shared" si="91"/>
        <v>0</v>
      </c>
      <c r="AP240" s="1980">
        <f t="shared" si="92"/>
        <v>0</v>
      </c>
      <c r="AQ240" s="1980">
        <f t="shared" si="93"/>
        <v>0</v>
      </c>
      <c r="AR240" s="1980">
        <f t="shared" si="94"/>
        <v>0</v>
      </c>
      <c r="AS240" s="1980">
        <f t="shared" si="95"/>
        <v>0</v>
      </c>
      <c r="AT240" s="1980">
        <f t="shared" si="96"/>
        <v>0</v>
      </c>
      <c r="AU240" s="1980">
        <f t="shared" si="97"/>
        <v>0</v>
      </c>
      <c r="AV240" s="1980">
        <f t="shared" si="98"/>
        <v>578206</v>
      </c>
      <c r="AW240" s="1980">
        <f t="shared" si="99"/>
        <v>-279077.66786767117</v>
      </c>
      <c r="AX240" s="1980">
        <f t="shared" si="100"/>
        <v>-66289.81329839502</v>
      </c>
      <c r="AY240" s="1980">
        <f t="shared" si="101"/>
        <v>-26882.843105142485</v>
      </c>
      <c r="AZ240" s="1980">
        <f t="shared" si="102"/>
        <v>0</v>
      </c>
      <c r="BA240" s="1980">
        <f t="shared" si="103"/>
        <v>0</v>
      </c>
      <c r="BB240" s="1980">
        <f t="shared" si="104"/>
        <v>0</v>
      </c>
      <c r="BC240" s="1980">
        <f t="shared" si="105"/>
        <v>-122.30592859482476</v>
      </c>
      <c r="BD240" s="1980">
        <f t="shared" si="106"/>
        <v>-660.4520144120537</v>
      </c>
      <c r="BE240" s="1980">
        <f t="shared" si="107"/>
        <v>-366.91778578447429</v>
      </c>
      <c r="BF240" s="1980">
        <f t="shared" si="108"/>
        <v>0</v>
      </c>
      <c r="BG240" s="1980">
        <f t="shared" si="109"/>
        <v>0</v>
      </c>
      <c r="BH240" s="1980">
        <f t="shared" si="110"/>
        <v>0</v>
      </c>
      <c r="BI240" s="1980">
        <f t="shared" si="111"/>
        <v>0</v>
      </c>
      <c r="BJ240" s="1980">
        <f t="shared" si="112"/>
        <v>0</v>
      </c>
      <c r="BK240" s="1980">
        <f t="shared" si="113"/>
        <v>0</v>
      </c>
      <c r="BL240" s="1980">
        <f t="shared" si="114"/>
        <v>0</v>
      </c>
      <c r="BM240" s="1980">
        <f t="shared" si="115"/>
        <v>0</v>
      </c>
      <c r="BN240" s="1980">
        <f t="shared" si="116"/>
        <v>0</v>
      </c>
      <c r="BO240" s="1980">
        <f t="shared" si="117"/>
        <v>0</v>
      </c>
      <c r="BP240" s="1980">
        <f t="shared" si="118"/>
        <v>0</v>
      </c>
      <c r="BQ240" s="1980">
        <f t="shared" si="119"/>
        <v>-373400.00000000012</v>
      </c>
      <c r="BR240" s="1980">
        <f t="shared" si="120"/>
        <v>0</v>
      </c>
      <c r="BS240" s="1980">
        <f t="shared" si="121"/>
        <v>0</v>
      </c>
      <c r="BT240" s="1980">
        <f t="shared" si="122"/>
        <v>0</v>
      </c>
      <c r="BU240" s="1980">
        <f t="shared" si="123"/>
        <v>0</v>
      </c>
      <c r="BV240" s="1980">
        <f t="shared" si="124"/>
        <v>0</v>
      </c>
      <c r="BW240" s="1980">
        <f t="shared" si="125"/>
        <v>0</v>
      </c>
      <c r="BX240" s="1980">
        <f t="shared" si="126"/>
        <v>0</v>
      </c>
      <c r="BY240" s="1980">
        <f t="shared" si="127"/>
        <v>0</v>
      </c>
      <c r="BZ240" s="1980">
        <f t="shared" si="128"/>
        <v>0</v>
      </c>
      <c r="CA240" s="1980">
        <f t="shared" si="129"/>
        <v>0</v>
      </c>
      <c r="CB240" s="1980">
        <f t="shared" si="130"/>
        <v>0</v>
      </c>
      <c r="CC240" s="1980">
        <f t="shared" si="131"/>
        <v>0</v>
      </c>
      <c r="CD240" s="1980">
        <f t="shared" si="132"/>
        <v>0</v>
      </c>
      <c r="CE240" s="1980">
        <f t="shared" si="133"/>
        <v>0</v>
      </c>
      <c r="CF240" s="1980">
        <f t="shared" si="134"/>
        <v>0</v>
      </c>
      <c r="CG240" s="1980">
        <f t="shared" si="135"/>
        <v>0</v>
      </c>
      <c r="CH240" s="1980">
        <f t="shared" si="136"/>
        <v>0</v>
      </c>
      <c r="CI240" s="1980">
        <f t="shared" si="137"/>
        <v>0</v>
      </c>
      <c r="CJ240" s="1980">
        <f t="shared" si="138"/>
        <v>0</v>
      </c>
      <c r="CK240" s="1980">
        <f t="shared" si="139"/>
        <v>0</v>
      </c>
      <c r="CL240" s="1980">
        <f t="shared" si="140"/>
        <v>0</v>
      </c>
      <c r="CM240" s="1957"/>
      <c r="CN240" s="1957"/>
      <c r="CO240" s="1957"/>
      <c r="CP240" s="1957"/>
      <c r="CQ240" s="2104"/>
      <c r="CR240" s="1957"/>
      <c r="CS240" s="1957"/>
      <c r="CT240" s="1957"/>
    </row>
    <row r="241" spans="1:98" ht="12.75">
      <c r="A241" s="1970"/>
      <c r="B241" s="248" t="s">
        <v>10</v>
      </c>
      <c r="C241" s="1980">
        <f t="shared" si="53"/>
        <v>183000</v>
      </c>
      <c r="D241" s="1980">
        <f t="shared" si="54"/>
        <v>183000</v>
      </c>
      <c r="E241" s="1980">
        <f t="shared" si="55"/>
        <v>0</v>
      </c>
      <c r="F241" s="1980">
        <f t="shared" si="56"/>
        <v>183000</v>
      </c>
      <c r="G241" s="1980">
        <f t="shared" si="57"/>
        <v>63060.272156222214</v>
      </c>
      <c r="H241" s="1980">
        <f t="shared" si="58"/>
        <v>33443.075228071088</v>
      </c>
      <c r="I241" s="1980">
        <f t="shared" si="59"/>
        <v>85470.055760939198</v>
      </c>
      <c r="J241" s="1980">
        <f t="shared" si="60"/>
        <v>0</v>
      </c>
      <c r="K241" s="1980">
        <f t="shared" si="61"/>
        <v>0</v>
      </c>
      <c r="L241" s="1980">
        <f t="shared" si="62"/>
        <v>0</v>
      </c>
      <c r="M241" s="1980">
        <f t="shared" si="63"/>
        <v>590.00877667534792</v>
      </c>
      <c r="N241" s="1980">
        <f t="shared" si="64"/>
        <v>74.98142254939637</v>
      </c>
      <c r="O241" s="1980">
        <f t="shared" si="65"/>
        <v>361.60665554275704</v>
      </c>
      <c r="P241" s="1980">
        <f t="shared" si="66"/>
        <v>0</v>
      </c>
      <c r="Q241" s="1980">
        <f t="shared" si="67"/>
        <v>0</v>
      </c>
      <c r="R241" s="1980">
        <f t="shared" si="68"/>
        <v>0</v>
      </c>
      <c r="S241" s="1980">
        <f t="shared" si="69"/>
        <v>0</v>
      </c>
      <c r="T241" s="1980">
        <f t="shared" si="70"/>
        <v>0</v>
      </c>
      <c r="U241" s="1980">
        <f t="shared" si="71"/>
        <v>0</v>
      </c>
      <c r="V241" s="1980">
        <f t="shared" si="72"/>
        <v>0</v>
      </c>
      <c r="W241" s="1980">
        <f t="shared" si="73"/>
        <v>0</v>
      </c>
      <c r="X241" s="1980">
        <f t="shared" si="74"/>
        <v>0</v>
      </c>
      <c r="Y241" s="1980">
        <f t="shared" si="75"/>
        <v>0</v>
      </c>
      <c r="Z241" s="1980">
        <f t="shared" si="76"/>
        <v>0</v>
      </c>
      <c r="AA241" s="1980">
        <f t="shared" si="77"/>
        <v>183000</v>
      </c>
      <c r="AB241" s="1980">
        <f t="shared" si="78"/>
        <v>0</v>
      </c>
      <c r="AC241" s="1980">
        <f t="shared" si="79"/>
        <v>0</v>
      </c>
      <c r="AD241" s="1980">
        <f t="shared" si="80"/>
        <v>0</v>
      </c>
      <c r="AE241" s="1980">
        <f t="shared" si="81"/>
        <v>0</v>
      </c>
      <c r="AF241" s="1980">
        <f t="shared" si="82"/>
        <v>0</v>
      </c>
      <c r="AG241" s="1980">
        <f t="shared" si="83"/>
        <v>0</v>
      </c>
      <c r="AH241" s="1980">
        <f t="shared" si="84"/>
        <v>0</v>
      </c>
      <c r="AI241" s="1980">
        <f t="shared" si="85"/>
        <v>0</v>
      </c>
      <c r="AJ241" s="1980">
        <f t="shared" si="86"/>
        <v>0</v>
      </c>
      <c r="AK241" s="1980">
        <f t="shared" si="87"/>
        <v>0</v>
      </c>
      <c r="AL241" s="1980">
        <f t="shared" si="88"/>
        <v>0</v>
      </c>
      <c r="AM241" s="1980">
        <f t="shared" si="89"/>
        <v>0</v>
      </c>
      <c r="AN241" s="1980">
        <f t="shared" si="90"/>
        <v>0</v>
      </c>
      <c r="AO241" s="1980">
        <f t="shared" si="91"/>
        <v>0</v>
      </c>
      <c r="AP241" s="1980">
        <f t="shared" si="92"/>
        <v>0</v>
      </c>
      <c r="AQ241" s="1980">
        <f t="shared" si="93"/>
        <v>0</v>
      </c>
      <c r="AR241" s="1980">
        <f t="shared" si="94"/>
        <v>0</v>
      </c>
      <c r="AS241" s="1980">
        <f t="shared" si="95"/>
        <v>0</v>
      </c>
      <c r="AT241" s="1980">
        <f t="shared" si="96"/>
        <v>0</v>
      </c>
      <c r="AU241" s="1980">
        <f t="shared" si="97"/>
        <v>0</v>
      </c>
      <c r="AV241" s="1980">
        <f t="shared" si="98"/>
        <v>0</v>
      </c>
      <c r="AW241" s="1980">
        <f t="shared" si="99"/>
        <v>0</v>
      </c>
      <c r="AX241" s="1980">
        <f t="shared" si="100"/>
        <v>0</v>
      </c>
      <c r="AY241" s="1980">
        <f t="shared" si="101"/>
        <v>0</v>
      </c>
      <c r="AZ241" s="1980">
        <f t="shared" si="102"/>
        <v>0</v>
      </c>
      <c r="BA241" s="1980">
        <f t="shared" si="103"/>
        <v>0</v>
      </c>
      <c r="BB241" s="1980">
        <f t="shared" si="104"/>
        <v>0</v>
      </c>
      <c r="BC241" s="1980">
        <f t="shared" si="105"/>
        <v>0</v>
      </c>
      <c r="BD241" s="1980">
        <f t="shared" si="106"/>
        <v>0</v>
      </c>
      <c r="BE241" s="1980">
        <f t="shared" si="107"/>
        <v>0</v>
      </c>
      <c r="BF241" s="1980">
        <f t="shared" si="108"/>
        <v>0</v>
      </c>
      <c r="BG241" s="1980">
        <f t="shared" si="109"/>
        <v>0</v>
      </c>
      <c r="BH241" s="1980">
        <f t="shared" si="110"/>
        <v>0</v>
      </c>
      <c r="BI241" s="1980">
        <f t="shared" si="111"/>
        <v>0</v>
      </c>
      <c r="BJ241" s="1980">
        <f t="shared" si="112"/>
        <v>0</v>
      </c>
      <c r="BK241" s="1980">
        <f t="shared" si="113"/>
        <v>0</v>
      </c>
      <c r="BL241" s="1980">
        <f t="shared" si="114"/>
        <v>0</v>
      </c>
      <c r="BM241" s="1980">
        <f t="shared" si="115"/>
        <v>0</v>
      </c>
      <c r="BN241" s="1980">
        <f t="shared" si="116"/>
        <v>0</v>
      </c>
      <c r="BO241" s="1980">
        <f t="shared" si="117"/>
        <v>0</v>
      </c>
      <c r="BP241" s="1980">
        <f t="shared" si="118"/>
        <v>0</v>
      </c>
      <c r="BQ241" s="1980">
        <f t="shared" si="119"/>
        <v>0</v>
      </c>
      <c r="BR241" s="1980">
        <f t="shared" si="120"/>
        <v>0</v>
      </c>
      <c r="BS241" s="1980">
        <f t="shared" si="121"/>
        <v>0</v>
      </c>
      <c r="BT241" s="1980">
        <f t="shared" si="122"/>
        <v>0</v>
      </c>
      <c r="BU241" s="1980">
        <f t="shared" si="123"/>
        <v>0</v>
      </c>
      <c r="BV241" s="1980">
        <f t="shared" si="124"/>
        <v>0</v>
      </c>
      <c r="BW241" s="1980">
        <f t="shared" si="125"/>
        <v>0</v>
      </c>
      <c r="BX241" s="1980">
        <f t="shared" si="126"/>
        <v>0</v>
      </c>
      <c r="BY241" s="1980">
        <f t="shared" si="127"/>
        <v>0</v>
      </c>
      <c r="BZ241" s="1980">
        <f t="shared" si="128"/>
        <v>0</v>
      </c>
      <c r="CA241" s="1980">
        <f t="shared" si="129"/>
        <v>0</v>
      </c>
      <c r="CB241" s="1980">
        <f t="shared" si="130"/>
        <v>0</v>
      </c>
      <c r="CC241" s="1980">
        <f t="shared" si="131"/>
        <v>0</v>
      </c>
      <c r="CD241" s="1980">
        <f t="shared" si="132"/>
        <v>0</v>
      </c>
      <c r="CE241" s="1980">
        <f t="shared" si="133"/>
        <v>0</v>
      </c>
      <c r="CF241" s="1980">
        <f t="shared" si="134"/>
        <v>0</v>
      </c>
      <c r="CG241" s="1980">
        <f t="shared" si="135"/>
        <v>0</v>
      </c>
      <c r="CH241" s="1980">
        <f t="shared" si="136"/>
        <v>0</v>
      </c>
      <c r="CI241" s="1980">
        <f t="shared" si="137"/>
        <v>0</v>
      </c>
      <c r="CJ241" s="1980">
        <f t="shared" si="138"/>
        <v>0</v>
      </c>
      <c r="CK241" s="1980">
        <f t="shared" si="139"/>
        <v>0</v>
      </c>
      <c r="CL241" s="1980">
        <f t="shared" si="140"/>
        <v>0</v>
      </c>
      <c r="CM241" s="1957"/>
      <c r="CN241" s="1957"/>
      <c r="CO241" s="1957"/>
      <c r="CP241" s="1957"/>
      <c r="CQ241" s="2104"/>
      <c r="CR241" s="1957"/>
      <c r="CS241" s="1957"/>
      <c r="CT241" s="1957"/>
    </row>
    <row r="242" spans="1:98" ht="12.75">
      <c r="A242" s="1969"/>
      <c r="B242" s="248" t="s">
        <v>1071</v>
      </c>
      <c r="C242" s="1980">
        <f t="shared" si="53"/>
        <v>-60000</v>
      </c>
      <c r="D242" s="1980">
        <f t="shared" si="54"/>
        <v>0</v>
      </c>
      <c r="E242" s="1980">
        <f t="shared" si="55"/>
        <v>0</v>
      </c>
      <c r="F242" s="1980">
        <f t="shared" si="56"/>
        <v>0</v>
      </c>
      <c r="G242" s="1980">
        <f t="shared" si="57"/>
        <v>0</v>
      </c>
      <c r="H242" s="1980">
        <f t="shared" si="58"/>
        <v>0</v>
      </c>
      <c r="I242" s="1980">
        <f t="shared" si="59"/>
        <v>0</v>
      </c>
      <c r="J242" s="1980">
        <f t="shared" si="60"/>
        <v>0</v>
      </c>
      <c r="K242" s="1980">
        <f t="shared" si="61"/>
        <v>0</v>
      </c>
      <c r="L242" s="1980">
        <f t="shared" si="62"/>
        <v>0</v>
      </c>
      <c r="M242" s="1980">
        <f t="shared" si="63"/>
        <v>0</v>
      </c>
      <c r="N242" s="1980">
        <f t="shared" si="64"/>
        <v>0</v>
      </c>
      <c r="O242" s="1980">
        <f t="shared" si="65"/>
        <v>0</v>
      </c>
      <c r="P242" s="1980">
        <f t="shared" si="66"/>
        <v>0</v>
      </c>
      <c r="Q242" s="1980">
        <f t="shared" si="67"/>
        <v>0</v>
      </c>
      <c r="R242" s="1980">
        <f t="shared" si="68"/>
        <v>0</v>
      </c>
      <c r="S242" s="1980">
        <f t="shared" si="69"/>
        <v>0</v>
      </c>
      <c r="T242" s="1980">
        <f t="shared" si="70"/>
        <v>0</v>
      </c>
      <c r="U242" s="1980">
        <f t="shared" si="71"/>
        <v>0</v>
      </c>
      <c r="V242" s="1980">
        <f t="shared" si="72"/>
        <v>0</v>
      </c>
      <c r="W242" s="1980">
        <f t="shared" si="73"/>
        <v>0</v>
      </c>
      <c r="X242" s="1980">
        <f t="shared" si="74"/>
        <v>0</v>
      </c>
      <c r="Y242" s="1980">
        <f t="shared" si="75"/>
        <v>0</v>
      </c>
      <c r="Z242" s="1980">
        <f t="shared" si="76"/>
        <v>0</v>
      </c>
      <c r="AA242" s="1980">
        <f t="shared" si="77"/>
        <v>0</v>
      </c>
      <c r="AB242" s="1980">
        <f t="shared" si="78"/>
        <v>0</v>
      </c>
      <c r="AC242" s="1980">
        <f t="shared" si="79"/>
        <v>0</v>
      </c>
      <c r="AD242" s="1980">
        <f t="shared" si="80"/>
        <v>0</v>
      </c>
      <c r="AE242" s="1980">
        <f t="shared" si="81"/>
        <v>0</v>
      </c>
      <c r="AF242" s="1980">
        <f t="shared" si="82"/>
        <v>0</v>
      </c>
      <c r="AG242" s="1980">
        <f t="shared" si="83"/>
        <v>0</v>
      </c>
      <c r="AH242" s="1980">
        <f t="shared" si="84"/>
        <v>0</v>
      </c>
      <c r="AI242" s="1980">
        <f t="shared" si="85"/>
        <v>0</v>
      </c>
      <c r="AJ242" s="1980">
        <f t="shared" si="86"/>
        <v>0</v>
      </c>
      <c r="AK242" s="1980">
        <f t="shared" si="87"/>
        <v>0</v>
      </c>
      <c r="AL242" s="1980">
        <f t="shared" si="88"/>
        <v>0</v>
      </c>
      <c r="AM242" s="1980">
        <f t="shared" si="89"/>
        <v>0</v>
      </c>
      <c r="AN242" s="1980">
        <f t="shared" si="90"/>
        <v>0</v>
      </c>
      <c r="AO242" s="1980">
        <f t="shared" si="91"/>
        <v>0</v>
      </c>
      <c r="AP242" s="1980">
        <f t="shared" si="92"/>
        <v>0</v>
      </c>
      <c r="AQ242" s="1980">
        <f t="shared" si="93"/>
        <v>0</v>
      </c>
      <c r="AR242" s="1980">
        <f t="shared" si="94"/>
        <v>0</v>
      </c>
      <c r="AS242" s="1980">
        <f t="shared" si="95"/>
        <v>0</v>
      </c>
      <c r="AT242" s="1980">
        <f t="shared" si="96"/>
        <v>0</v>
      </c>
      <c r="AU242" s="1980">
        <f t="shared" si="97"/>
        <v>0</v>
      </c>
      <c r="AV242" s="1980">
        <f t="shared" si="98"/>
        <v>0</v>
      </c>
      <c r="AW242" s="1980">
        <f t="shared" si="99"/>
        <v>-29275.347719650039</v>
      </c>
      <c r="AX242" s="1980">
        <f t="shared" si="100"/>
        <v>-9418.4784776528468</v>
      </c>
      <c r="AY242" s="1980">
        <f t="shared" si="101"/>
        <v>-21301.481877608363</v>
      </c>
      <c r="AZ242" s="1980">
        <f t="shared" si="102"/>
        <v>0</v>
      </c>
      <c r="BA242" s="1980">
        <f t="shared" si="103"/>
        <v>0</v>
      </c>
      <c r="BB242" s="1980">
        <f t="shared" si="104"/>
        <v>0</v>
      </c>
      <c r="BC242" s="1980">
        <f t="shared" si="105"/>
        <v>0</v>
      </c>
      <c r="BD242" s="1980">
        <f t="shared" si="106"/>
        <v>-4.6919250887510762</v>
      </c>
      <c r="BE242" s="1980">
        <f t="shared" si="107"/>
        <v>0</v>
      </c>
      <c r="BF242" s="1980">
        <f t="shared" si="108"/>
        <v>0</v>
      </c>
      <c r="BG242" s="1980">
        <f t="shared" si="109"/>
        <v>0</v>
      </c>
      <c r="BH242" s="1980">
        <f t="shared" si="110"/>
        <v>0</v>
      </c>
      <c r="BI242" s="1980">
        <f t="shared" si="111"/>
        <v>0</v>
      </c>
      <c r="BJ242" s="1980">
        <f t="shared" si="112"/>
        <v>0</v>
      </c>
      <c r="BK242" s="1980">
        <f t="shared" si="113"/>
        <v>0</v>
      </c>
      <c r="BL242" s="1980">
        <f t="shared" si="114"/>
        <v>0</v>
      </c>
      <c r="BM242" s="1980">
        <f t="shared" si="115"/>
        <v>0</v>
      </c>
      <c r="BN242" s="1980">
        <f t="shared" si="116"/>
        <v>0</v>
      </c>
      <c r="BO242" s="1980">
        <f t="shared" si="117"/>
        <v>0</v>
      </c>
      <c r="BP242" s="1980">
        <f t="shared" si="118"/>
        <v>0</v>
      </c>
      <c r="BQ242" s="1980">
        <f t="shared" si="119"/>
        <v>-60000</v>
      </c>
      <c r="BR242" s="1980">
        <f t="shared" si="120"/>
        <v>0</v>
      </c>
      <c r="BS242" s="1980">
        <f t="shared" si="121"/>
        <v>0</v>
      </c>
      <c r="BT242" s="1980">
        <f t="shared" si="122"/>
        <v>0</v>
      </c>
      <c r="BU242" s="1980">
        <f t="shared" si="123"/>
        <v>0</v>
      </c>
      <c r="BV242" s="1980">
        <f t="shared" si="124"/>
        <v>0</v>
      </c>
      <c r="BW242" s="1980">
        <f t="shared" si="125"/>
        <v>0</v>
      </c>
      <c r="BX242" s="1980">
        <f t="shared" si="126"/>
        <v>0</v>
      </c>
      <c r="BY242" s="1980">
        <f t="shared" si="127"/>
        <v>0</v>
      </c>
      <c r="BZ242" s="1980">
        <f t="shared" si="128"/>
        <v>0</v>
      </c>
      <c r="CA242" s="1980">
        <f t="shared" si="129"/>
        <v>0</v>
      </c>
      <c r="CB242" s="1980">
        <f t="shared" si="130"/>
        <v>0</v>
      </c>
      <c r="CC242" s="1980">
        <f t="shared" si="131"/>
        <v>0</v>
      </c>
      <c r="CD242" s="1980">
        <f t="shared" si="132"/>
        <v>0</v>
      </c>
      <c r="CE242" s="1980">
        <f t="shared" si="133"/>
        <v>0</v>
      </c>
      <c r="CF242" s="1980">
        <f t="shared" si="134"/>
        <v>0</v>
      </c>
      <c r="CG242" s="1980">
        <f t="shared" si="135"/>
        <v>0</v>
      </c>
      <c r="CH242" s="1980">
        <f t="shared" si="136"/>
        <v>0</v>
      </c>
      <c r="CI242" s="1980">
        <f t="shared" si="137"/>
        <v>0</v>
      </c>
      <c r="CJ242" s="1980">
        <f t="shared" si="138"/>
        <v>0</v>
      </c>
      <c r="CK242" s="1980">
        <f t="shared" si="139"/>
        <v>0</v>
      </c>
      <c r="CL242" s="1980">
        <f t="shared" si="140"/>
        <v>0</v>
      </c>
      <c r="CM242" s="1957"/>
      <c r="CN242" s="1957"/>
      <c r="CO242" s="1957"/>
      <c r="CP242" s="1957"/>
      <c r="CQ242" s="2104"/>
      <c r="CR242" s="1957"/>
      <c r="CS242" s="1957"/>
      <c r="CT242" s="1957"/>
    </row>
    <row r="243" spans="1:98" ht="12.75">
      <c r="A243" s="1969"/>
      <c r="B243" s="248" t="s">
        <v>653</v>
      </c>
      <c r="C243" s="1980">
        <f t="shared" si="53"/>
        <v>4223500</v>
      </c>
      <c r="D243" s="1980">
        <f t="shared" si="54"/>
        <v>2956450</v>
      </c>
      <c r="E243" s="1980">
        <f t="shared" si="55"/>
        <v>1267050</v>
      </c>
      <c r="F243" s="1980">
        <f t="shared" si="56"/>
        <v>4223500</v>
      </c>
      <c r="G243" s="1980">
        <f t="shared" si="57"/>
        <v>1464502.5629097533</v>
      </c>
      <c r="H243" s="1980">
        <f t="shared" si="58"/>
        <v>699170.37168731133</v>
      </c>
      <c r="I243" s="1980">
        <f t="shared" si="59"/>
        <v>790012.63587550307</v>
      </c>
      <c r="J243" s="1980">
        <f t="shared" si="60"/>
        <v>0</v>
      </c>
      <c r="K243" s="1980">
        <f t="shared" si="61"/>
        <v>0</v>
      </c>
      <c r="L243" s="1980">
        <f t="shared" si="62"/>
        <v>0</v>
      </c>
      <c r="M243" s="1980">
        <f t="shared" si="63"/>
        <v>0</v>
      </c>
      <c r="N243" s="1980">
        <f t="shared" si="64"/>
        <v>0</v>
      </c>
      <c r="O243" s="1980">
        <f t="shared" si="65"/>
        <v>2764.4295274319411</v>
      </c>
      <c r="P243" s="1980">
        <f t="shared" si="66"/>
        <v>0</v>
      </c>
      <c r="Q243" s="1980">
        <f t="shared" si="67"/>
        <v>0</v>
      </c>
      <c r="R243" s="1980">
        <f t="shared" si="68"/>
        <v>0</v>
      </c>
      <c r="S243" s="1980">
        <f t="shared" si="69"/>
        <v>0</v>
      </c>
      <c r="T243" s="1980">
        <f t="shared" si="70"/>
        <v>0</v>
      </c>
      <c r="U243" s="1980">
        <f t="shared" si="71"/>
        <v>0</v>
      </c>
      <c r="V243" s="1980">
        <f t="shared" si="72"/>
        <v>0</v>
      </c>
      <c r="W243" s="1980">
        <f t="shared" si="73"/>
        <v>0</v>
      </c>
      <c r="X243" s="1980">
        <f t="shared" si="74"/>
        <v>0</v>
      </c>
      <c r="Y243" s="1980">
        <f t="shared" si="75"/>
        <v>0</v>
      </c>
      <c r="Z243" s="1980">
        <f t="shared" si="76"/>
        <v>0</v>
      </c>
      <c r="AA243" s="1980">
        <f t="shared" si="77"/>
        <v>2956449.9999999995</v>
      </c>
      <c r="AB243" s="1980">
        <f t="shared" si="78"/>
        <v>848402.67498755024</v>
      </c>
      <c r="AC243" s="1980">
        <f t="shared" si="79"/>
        <v>103401.24836153488</v>
      </c>
      <c r="AD243" s="1980">
        <f t="shared" si="80"/>
        <v>9965.612288383556</v>
      </c>
      <c r="AE243" s="1980">
        <f t="shared" si="81"/>
        <v>0</v>
      </c>
      <c r="AF243" s="1980">
        <f t="shared" si="82"/>
        <v>0</v>
      </c>
      <c r="AG243" s="1980">
        <f t="shared" si="83"/>
        <v>0</v>
      </c>
      <c r="AH243" s="1980">
        <f t="shared" si="84"/>
        <v>278210.48981885228</v>
      </c>
      <c r="AI243" s="1980">
        <f t="shared" si="85"/>
        <v>15256.199526061924</v>
      </c>
      <c r="AJ243" s="1980">
        <f t="shared" si="86"/>
        <v>11813.775017617181</v>
      </c>
      <c r="AK243" s="1980">
        <f t="shared" si="87"/>
        <v>0</v>
      </c>
      <c r="AL243" s="1980">
        <f t="shared" si="88"/>
        <v>0</v>
      </c>
      <c r="AM243" s="1980">
        <f t="shared" si="89"/>
        <v>0</v>
      </c>
      <c r="AN243" s="1980">
        <f t="shared" si="90"/>
        <v>0</v>
      </c>
      <c r="AO243" s="1980">
        <f t="shared" si="91"/>
        <v>0</v>
      </c>
      <c r="AP243" s="1980">
        <f t="shared" si="92"/>
        <v>0</v>
      </c>
      <c r="AQ243" s="1980">
        <f t="shared" si="93"/>
        <v>0</v>
      </c>
      <c r="AR243" s="1980">
        <f t="shared" si="94"/>
        <v>0</v>
      </c>
      <c r="AS243" s="1980">
        <f t="shared" si="95"/>
        <v>0</v>
      </c>
      <c r="AT243" s="1980">
        <f t="shared" si="96"/>
        <v>0</v>
      </c>
      <c r="AU243" s="1980">
        <f t="shared" si="97"/>
        <v>0</v>
      </c>
      <c r="AV243" s="1980">
        <f t="shared" si="98"/>
        <v>1267050.0000000002</v>
      </c>
      <c r="AW243" s="1980">
        <f t="shared" si="99"/>
        <v>0</v>
      </c>
      <c r="AX243" s="1980">
        <f t="shared" si="100"/>
        <v>0</v>
      </c>
      <c r="AY243" s="1980">
        <f t="shared" si="101"/>
        <v>0</v>
      </c>
      <c r="AZ243" s="1980">
        <f t="shared" si="102"/>
        <v>0</v>
      </c>
      <c r="BA243" s="1980">
        <f t="shared" si="103"/>
        <v>0</v>
      </c>
      <c r="BB243" s="1980">
        <f t="shared" si="104"/>
        <v>0</v>
      </c>
      <c r="BC243" s="1980">
        <f t="shared" si="105"/>
        <v>0</v>
      </c>
      <c r="BD243" s="1980">
        <f t="shared" si="106"/>
        <v>0</v>
      </c>
      <c r="BE243" s="1980">
        <f t="shared" si="107"/>
        <v>0</v>
      </c>
      <c r="BF243" s="1980">
        <f t="shared" si="108"/>
        <v>0</v>
      </c>
      <c r="BG243" s="1980">
        <f t="shared" si="109"/>
        <v>0</v>
      </c>
      <c r="BH243" s="1980">
        <f t="shared" si="110"/>
        <v>0</v>
      </c>
      <c r="BI243" s="1980">
        <f t="shared" si="111"/>
        <v>0</v>
      </c>
      <c r="BJ243" s="1980">
        <f t="shared" si="112"/>
        <v>0</v>
      </c>
      <c r="BK243" s="1980">
        <f t="shared" si="113"/>
        <v>0</v>
      </c>
      <c r="BL243" s="1980">
        <f t="shared" si="114"/>
        <v>0</v>
      </c>
      <c r="BM243" s="1980">
        <f t="shared" si="115"/>
        <v>0</v>
      </c>
      <c r="BN243" s="1980">
        <f t="shared" si="116"/>
        <v>0</v>
      </c>
      <c r="BO243" s="1980">
        <f t="shared" si="117"/>
        <v>0</v>
      </c>
      <c r="BP243" s="1980">
        <f t="shared" si="118"/>
        <v>0</v>
      </c>
      <c r="BQ243" s="1980">
        <f t="shared" si="119"/>
        <v>0</v>
      </c>
      <c r="BR243" s="1980">
        <f t="shared" si="120"/>
        <v>0</v>
      </c>
      <c r="BS243" s="1980">
        <f t="shared" si="121"/>
        <v>0</v>
      </c>
      <c r="BT243" s="1980">
        <f t="shared" si="122"/>
        <v>0</v>
      </c>
      <c r="BU243" s="1980">
        <f t="shared" si="123"/>
        <v>0</v>
      </c>
      <c r="BV243" s="1980">
        <f t="shared" si="124"/>
        <v>0</v>
      </c>
      <c r="BW243" s="1980">
        <f t="shared" si="125"/>
        <v>0</v>
      </c>
      <c r="BX243" s="1980">
        <f t="shared" si="126"/>
        <v>0</v>
      </c>
      <c r="BY243" s="1980">
        <f t="shared" si="127"/>
        <v>0</v>
      </c>
      <c r="BZ243" s="1980">
        <f t="shared" si="128"/>
        <v>0</v>
      </c>
      <c r="CA243" s="1980">
        <f t="shared" si="129"/>
        <v>0</v>
      </c>
      <c r="CB243" s="1980">
        <f t="shared" si="130"/>
        <v>0</v>
      </c>
      <c r="CC243" s="1980">
        <f t="shared" si="131"/>
        <v>0</v>
      </c>
      <c r="CD243" s="1980">
        <f t="shared" si="132"/>
        <v>0</v>
      </c>
      <c r="CE243" s="1980">
        <f t="shared" si="133"/>
        <v>0</v>
      </c>
      <c r="CF243" s="1980">
        <f t="shared" si="134"/>
        <v>0</v>
      </c>
      <c r="CG243" s="1980">
        <f t="shared" si="135"/>
        <v>0</v>
      </c>
      <c r="CH243" s="1980">
        <f t="shared" si="136"/>
        <v>0</v>
      </c>
      <c r="CI243" s="1980">
        <f t="shared" si="137"/>
        <v>0</v>
      </c>
      <c r="CJ243" s="1980">
        <f t="shared" si="138"/>
        <v>0</v>
      </c>
      <c r="CK243" s="1980">
        <f t="shared" si="139"/>
        <v>0</v>
      </c>
      <c r="CL243" s="1980">
        <f t="shared" si="140"/>
        <v>0</v>
      </c>
      <c r="CM243" s="1957"/>
      <c r="CN243" s="1957"/>
      <c r="CO243" s="1957"/>
      <c r="CP243" s="1957"/>
      <c r="CQ243" s="2104"/>
      <c r="CR243" s="1957"/>
      <c r="CS243" s="1957"/>
      <c r="CT243" s="1957"/>
    </row>
    <row r="244" spans="1:98" ht="12.75">
      <c r="A244" s="1969"/>
      <c r="B244" s="248" t="s">
        <v>788</v>
      </c>
      <c r="C244" s="1980">
        <f t="shared" si="53"/>
        <v>472000</v>
      </c>
      <c r="D244" s="1980">
        <f t="shared" si="54"/>
        <v>0</v>
      </c>
      <c r="E244" s="1980">
        <f t="shared" si="55"/>
        <v>0</v>
      </c>
      <c r="F244" s="1980">
        <f t="shared" si="56"/>
        <v>0</v>
      </c>
      <c r="G244" s="1980">
        <f t="shared" si="57"/>
        <v>0</v>
      </c>
      <c r="H244" s="1980">
        <f t="shared" si="58"/>
        <v>0</v>
      </c>
      <c r="I244" s="1980">
        <f t="shared" si="59"/>
        <v>0</v>
      </c>
      <c r="J244" s="1980">
        <f t="shared" si="60"/>
        <v>0</v>
      </c>
      <c r="K244" s="1980">
        <f t="shared" si="61"/>
        <v>0</v>
      </c>
      <c r="L244" s="1980">
        <f t="shared" si="62"/>
        <v>0</v>
      </c>
      <c r="M244" s="1980">
        <f t="shared" si="63"/>
        <v>0</v>
      </c>
      <c r="N244" s="1980">
        <f t="shared" si="64"/>
        <v>0</v>
      </c>
      <c r="O244" s="1980">
        <f t="shared" si="65"/>
        <v>0</v>
      </c>
      <c r="P244" s="1980">
        <f t="shared" si="66"/>
        <v>0</v>
      </c>
      <c r="Q244" s="1980">
        <f t="shared" si="67"/>
        <v>0</v>
      </c>
      <c r="R244" s="1980">
        <f t="shared" si="68"/>
        <v>0</v>
      </c>
      <c r="S244" s="1980">
        <f t="shared" si="69"/>
        <v>0</v>
      </c>
      <c r="T244" s="1980">
        <f t="shared" si="70"/>
        <v>0</v>
      </c>
      <c r="U244" s="1980">
        <f t="shared" si="71"/>
        <v>0</v>
      </c>
      <c r="V244" s="1980">
        <f t="shared" si="72"/>
        <v>0</v>
      </c>
      <c r="W244" s="1980">
        <f t="shared" si="73"/>
        <v>0</v>
      </c>
      <c r="X244" s="1980">
        <f t="shared" si="74"/>
        <v>0</v>
      </c>
      <c r="Y244" s="1980">
        <f t="shared" si="75"/>
        <v>0</v>
      </c>
      <c r="Z244" s="1980">
        <f t="shared" si="76"/>
        <v>0</v>
      </c>
      <c r="AA244" s="1980">
        <f t="shared" si="77"/>
        <v>0</v>
      </c>
      <c r="AB244" s="1980">
        <f t="shared" si="78"/>
        <v>0</v>
      </c>
      <c r="AC244" s="1980">
        <f t="shared" si="79"/>
        <v>0</v>
      </c>
      <c r="AD244" s="1980">
        <f t="shared" si="80"/>
        <v>0</v>
      </c>
      <c r="AE244" s="1980">
        <f t="shared" si="81"/>
        <v>0</v>
      </c>
      <c r="AF244" s="1980">
        <f t="shared" si="82"/>
        <v>0</v>
      </c>
      <c r="AG244" s="1980">
        <f t="shared" si="83"/>
        <v>0</v>
      </c>
      <c r="AH244" s="1980">
        <f t="shared" si="84"/>
        <v>0</v>
      </c>
      <c r="AI244" s="1980">
        <f t="shared" si="85"/>
        <v>0</v>
      </c>
      <c r="AJ244" s="1980">
        <f t="shared" si="86"/>
        <v>0</v>
      </c>
      <c r="AK244" s="1980">
        <f t="shared" si="87"/>
        <v>0</v>
      </c>
      <c r="AL244" s="1980">
        <f t="shared" si="88"/>
        <v>0</v>
      </c>
      <c r="AM244" s="1980">
        <f t="shared" si="89"/>
        <v>0</v>
      </c>
      <c r="AN244" s="1980">
        <f t="shared" si="90"/>
        <v>0</v>
      </c>
      <c r="AO244" s="1980">
        <f t="shared" si="91"/>
        <v>0</v>
      </c>
      <c r="AP244" s="1980">
        <f t="shared" si="92"/>
        <v>0</v>
      </c>
      <c r="AQ244" s="1980">
        <f t="shared" si="93"/>
        <v>0</v>
      </c>
      <c r="AR244" s="1980">
        <f t="shared" si="94"/>
        <v>0</v>
      </c>
      <c r="AS244" s="1980">
        <f t="shared" si="95"/>
        <v>0</v>
      </c>
      <c r="AT244" s="1980">
        <f t="shared" si="96"/>
        <v>0</v>
      </c>
      <c r="AU244" s="1980">
        <f t="shared" si="97"/>
        <v>0</v>
      </c>
      <c r="AV244" s="1980">
        <f t="shared" si="98"/>
        <v>0</v>
      </c>
      <c r="AW244" s="1980">
        <f t="shared" si="99"/>
        <v>-379845.56401445111</v>
      </c>
      <c r="AX244" s="1980">
        <f t="shared" si="100"/>
        <v>-131737.60921215979</v>
      </c>
      <c r="AY244" s="1980">
        <f t="shared" si="101"/>
        <v>-190941.66067387196</v>
      </c>
      <c r="AZ244" s="1980">
        <f t="shared" si="102"/>
        <v>0</v>
      </c>
      <c r="BA244" s="1980">
        <f t="shared" si="103"/>
        <v>0</v>
      </c>
      <c r="BB244" s="1980">
        <f t="shared" si="104"/>
        <v>0</v>
      </c>
      <c r="BC244" s="1980">
        <f t="shared" si="105"/>
        <v>-51651.601684277593</v>
      </c>
      <c r="BD244" s="1980">
        <f t="shared" si="106"/>
        <v>-2834.2477219012562</v>
      </c>
      <c r="BE244" s="1980">
        <f t="shared" si="107"/>
        <v>-2589.3166933382972</v>
      </c>
      <c r="BF244" s="1980">
        <f t="shared" si="108"/>
        <v>0</v>
      </c>
      <c r="BG244" s="1980">
        <f t="shared" si="109"/>
        <v>0</v>
      </c>
      <c r="BH244" s="1980">
        <f t="shared" si="110"/>
        <v>0</v>
      </c>
      <c r="BI244" s="1980">
        <f t="shared" si="111"/>
        <v>0</v>
      </c>
      <c r="BJ244" s="1980">
        <f t="shared" si="112"/>
        <v>0</v>
      </c>
      <c r="BK244" s="1980">
        <f t="shared" si="113"/>
        <v>0</v>
      </c>
      <c r="BL244" s="1980">
        <f t="shared" si="114"/>
        <v>0</v>
      </c>
      <c r="BM244" s="1980">
        <f t="shared" si="115"/>
        <v>0</v>
      </c>
      <c r="BN244" s="1980">
        <f t="shared" si="116"/>
        <v>0</v>
      </c>
      <c r="BO244" s="1980">
        <f t="shared" si="117"/>
        <v>0</v>
      </c>
      <c r="BP244" s="1980">
        <f t="shared" si="118"/>
        <v>0</v>
      </c>
      <c r="BQ244" s="1980">
        <f t="shared" si="119"/>
        <v>-759600</v>
      </c>
      <c r="BR244" s="1980">
        <f t="shared" si="120"/>
        <v>615873.87656687468</v>
      </c>
      <c r="BS244" s="1980">
        <f t="shared" si="121"/>
        <v>213596.68181371249</v>
      </c>
      <c r="BT244" s="1980">
        <f t="shared" si="122"/>
        <v>309588.92744331318</v>
      </c>
      <c r="BU244" s="1980">
        <f t="shared" si="123"/>
        <v>0</v>
      </c>
      <c r="BV244" s="1980">
        <f t="shared" si="124"/>
        <v>0</v>
      </c>
      <c r="BW244" s="1980">
        <f t="shared" si="125"/>
        <v>0</v>
      </c>
      <c r="BX244" s="1980">
        <f t="shared" si="126"/>
        <v>83746.857075245251</v>
      </c>
      <c r="BY244" s="1980">
        <f t="shared" si="127"/>
        <v>4595.3916459894508</v>
      </c>
      <c r="BZ244" s="1980">
        <f t="shared" si="128"/>
        <v>4198.2654548649907</v>
      </c>
      <c r="CA244" s="1980">
        <f t="shared" si="129"/>
        <v>0</v>
      </c>
      <c r="CB244" s="1980">
        <f t="shared" si="130"/>
        <v>0</v>
      </c>
      <c r="CC244" s="1980">
        <f t="shared" si="131"/>
        <v>0</v>
      </c>
      <c r="CD244" s="1980">
        <f t="shared" si="132"/>
        <v>0</v>
      </c>
      <c r="CE244" s="1980">
        <f t="shared" si="133"/>
        <v>0</v>
      </c>
      <c r="CF244" s="1980">
        <f t="shared" si="134"/>
        <v>0</v>
      </c>
      <c r="CG244" s="1980">
        <f t="shared" si="135"/>
        <v>0</v>
      </c>
      <c r="CH244" s="1980">
        <f t="shared" si="136"/>
        <v>0</v>
      </c>
      <c r="CI244" s="1980">
        <f t="shared" si="137"/>
        <v>0</v>
      </c>
      <c r="CJ244" s="1980">
        <f t="shared" si="138"/>
        <v>0</v>
      </c>
      <c r="CK244" s="1980">
        <f t="shared" si="139"/>
        <v>0</v>
      </c>
      <c r="CL244" s="1980">
        <f t="shared" si="140"/>
        <v>1231600.0000000002</v>
      </c>
      <c r="CM244" s="1957"/>
      <c r="CN244" s="1957"/>
      <c r="CO244" s="1957"/>
      <c r="CP244" s="1957"/>
      <c r="CQ244" s="2104"/>
      <c r="CR244" s="1957"/>
      <c r="CS244" s="1957"/>
      <c r="CT244" s="1957"/>
    </row>
    <row r="245" spans="1:98" ht="12.75">
      <c r="A245" s="1969"/>
      <c r="B245" s="248" t="s">
        <v>343</v>
      </c>
      <c r="C245" s="1980">
        <f t="shared" si="53"/>
        <v>6211500</v>
      </c>
      <c r="D245" s="1980">
        <f t="shared" si="54"/>
        <v>0</v>
      </c>
      <c r="E245" s="1980">
        <f t="shared" si="55"/>
        <v>0</v>
      </c>
      <c r="F245" s="1980">
        <f t="shared" si="56"/>
        <v>0</v>
      </c>
      <c r="G245" s="1980">
        <f t="shared" si="57"/>
        <v>0</v>
      </c>
      <c r="H245" s="1980">
        <f t="shared" si="58"/>
        <v>0</v>
      </c>
      <c r="I245" s="1980">
        <f t="shared" si="59"/>
        <v>0</v>
      </c>
      <c r="J245" s="1980">
        <f t="shared" si="60"/>
        <v>0</v>
      </c>
      <c r="K245" s="1980">
        <f t="shared" si="61"/>
        <v>0</v>
      </c>
      <c r="L245" s="1980">
        <f t="shared" si="62"/>
        <v>0</v>
      </c>
      <c r="M245" s="1980">
        <f t="shared" si="63"/>
        <v>0</v>
      </c>
      <c r="N245" s="1980">
        <f t="shared" si="64"/>
        <v>0</v>
      </c>
      <c r="O245" s="1980">
        <f t="shared" si="65"/>
        <v>0</v>
      </c>
      <c r="P245" s="1980">
        <f t="shared" si="66"/>
        <v>0</v>
      </c>
      <c r="Q245" s="1980">
        <f t="shared" si="67"/>
        <v>0</v>
      </c>
      <c r="R245" s="1980">
        <f t="shared" si="68"/>
        <v>0</v>
      </c>
      <c r="S245" s="1980">
        <f t="shared" si="69"/>
        <v>0</v>
      </c>
      <c r="T245" s="1980">
        <f t="shared" si="70"/>
        <v>0</v>
      </c>
      <c r="U245" s="1980">
        <f t="shared" si="71"/>
        <v>0</v>
      </c>
      <c r="V245" s="1980">
        <f t="shared" si="72"/>
        <v>0</v>
      </c>
      <c r="W245" s="1980">
        <f t="shared" si="73"/>
        <v>0</v>
      </c>
      <c r="X245" s="1980">
        <f t="shared" si="74"/>
        <v>0</v>
      </c>
      <c r="Y245" s="1980">
        <f t="shared" si="75"/>
        <v>0</v>
      </c>
      <c r="Z245" s="1980">
        <f t="shared" si="76"/>
        <v>0</v>
      </c>
      <c r="AA245" s="1980">
        <f t="shared" si="77"/>
        <v>0</v>
      </c>
      <c r="AB245" s="1980">
        <f t="shared" si="78"/>
        <v>0</v>
      </c>
      <c r="AC245" s="1980">
        <f t="shared" si="79"/>
        <v>0</v>
      </c>
      <c r="AD245" s="1980">
        <f t="shared" si="80"/>
        <v>0</v>
      </c>
      <c r="AE245" s="1980">
        <f t="shared" si="81"/>
        <v>0</v>
      </c>
      <c r="AF245" s="1980">
        <f t="shared" si="82"/>
        <v>0</v>
      </c>
      <c r="AG245" s="1980">
        <f t="shared" si="83"/>
        <v>0</v>
      </c>
      <c r="AH245" s="1980">
        <f t="shared" si="84"/>
        <v>0</v>
      </c>
      <c r="AI245" s="1980">
        <f t="shared" si="85"/>
        <v>0</v>
      </c>
      <c r="AJ245" s="1980">
        <f t="shared" si="86"/>
        <v>0</v>
      </c>
      <c r="AK245" s="1980">
        <f t="shared" si="87"/>
        <v>0</v>
      </c>
      <c r="AL245" s="1980">
        <f t="shared" si="88"/>
        <v>0</v>
      </c>
      <c r="AM245" s="1980">
        <f t="shared" si="89"/>
        <v>0</v>
      </c>
      <c r="AN245" s="1980">
        <f t="shared" si="90"/>
        <v>0</v>
      </c>
      <c r="AO245" s="1980">
        <f t="shared" si="91"/>
        <v>0</v>
      </c>
      <c r="AP245" s="1980">
        <f t="shared" si="92"/>
        <v>0</v>
      </c>
      <c r="AQ245" s="1980">
        <f t="shared" si="93"/>
        <v>0</v>
      </c>
      <c r="AR245" s="1980">
        <f t="shared" si="94"/>
        <v>0</v>
      </c>
      <c r="AS245" s="1980">
        <f t="shared" si="95"/>
        <v>0</v>
      </c>
      <c r="AT245" s="1980">
        <f t="shared" si="96"/>
        <v>0</v>
      </c>
      <c r="AU245" s="1980">
        <f t="shared" si="97"/>
        <v>0</v>
      </c>
      <c r="AV245" s="1980">
        <f t="shared" si="98"/>
        <v>0</v>
      </c>
      <c r="AW245" s="1980">
        <f t="shared" si="99"/>
        <v>0</v>
      </c>
      <c r="AX245" s="1980">
        <f t="shared" si="100"/>
        <v>0</v>
      </c>
      <c r="AY245" s="1980">
        <f t="shared" si="101"/>
        <v>0</v>
      </c>
      <c r="AZ245" s="1980">
        <f t="shared" si="102"/>
        <v>0</v>
      </c>
      <c r="BA245" s="1980">
        <f t="shared" si="103"/>
        <v>0</v>
      </c>
      <c r="BB245" s="1980">
        <f t="shared" si="104"/>
        <v>0</v>
      </c>
      <c r="BC245" s="1980">
        <f t="shared" si="105"/>
        <v>0</v>
      </c>
      <c r="BD245" s="1980">
        <f t="shared" si="106"/>
        <v>0</v>
      </c>
      <c r="BE245" s="1980">
        <f t="shared" si="107"/>
        <v>0</v>
      </c>
      <c r="BF245" s="1980">
        <f t="shared" si="108"/>
        <v>0</v>
      </c>
      <c r="BG245" s="1980">
        <f t="shared" si="109"/>
        <v>0</v>
      </c>
      <c r="BH245" s="1980">
        <f t="shared" si="110"/>
        <v>0</v>
      </c>
      <c r="BI245" s="1980">
        <f t="shared" si="111"/>
        <v>0</v>
      </c>
      <c r="BJ245" s="1980">
        <f t="shared" si="112"/>
        <v>0</v>
      </c>
      <c r="BK245" s="1980">
        <f t="shared" si="113"/>
        <v>0</v>
      </c>
      <c r="BL245" s="1980">
        <f t="shared" si="114"/>
        <v>0</v>
      </c>
      <c r="BM245" s="1980">
        <f t="shared" si="115"/>
        <v>0</v>
      </c>
      <c r="BN245" s="1980">
        <f t="shared" si="116"/>
        <v>0</v>
      </c>
      <c r="BO245" s="1980">
        <f t="shared" si="117"/>
        <v>0</v>
      </c>
      <c r="BP245" s="1980">
        <f t="shared" si="118"/>
        <v>0</v>
      </c>
      <c r="BQ245" s="1980">
        <f t="shared" si="119"/>
        <v>0</v>
      </c>
      <c r="BR245" s="1980">
        <f t="shared" si="120"/>
        <v>3115024.2874427517</v>
      </c>
      <c r="BS245" s="1980">
        <f t="shared" si="121"/>
        <v>1073260.4166929591</v>
      </c>
      <c r="BT245" s="1980">
        <f t="shared" si="122"/>
        <v>1544473.5921879774</v>
      </c>
      <c r="BU245" s="1980">
        <f t="shared" si="123"/>
        <v>0</v>
      </c>
      <c r="BV245" s="1980">
        <f t="shared" si="124"/>
        <v>0</v>
      </c>
      <c r="BW245" s="1980">
        <f t="shared" si="125"/>
        <v>0</v>
      </c>
      <c r="BX245" s="1980">
        <f t="shared" si="126"/>
        <v>433362.72860477143</v>
      </c>
      <c r="BY245" s="1980">
        <f t="shared" si="127"/>
        <v>23778.893284748261</v>
      </c>
      <c r="BZ245" s="1980">
        <f t="shared" si="128"/>
        <v>21600.081786793337</v>
      </c>
      <c r="CA245" s="1980">
        <f t="shared" si="129"/>
        <v>0</v>
      </c>
      <c r="CB245" s="1980">
        <f t="shared" si="130"/>
        <v>0</v>
      </c>
      <c r="CC245" s="1980">
        <f t="shared" si="131"/>
        <v>0</v>
      </c>
      <c r="CD245" s="1980">
        <f t="shared" si="132"/>
        <v>0</v>
      </c>
      <c r="CE245" s="1980">
        <f t="shared" si="133"/>
        <v>0</v>
      </c>
      <c r="CF245" s="1980">
        <f t="shared" si="134"/>
        <v>0</v>
      </c>
      <c r="CG245" s="1980">
        <f t="shared" si="135"/>
        <v>0</v>
      </c>
      <c r="CH245" s="1980">
        <f t="shared" si="136"/>
        <v>0</v>
      </c>
      <c r="CI245" s="1980">
        <f t="shared" si="137"/>
        <v>0</v>
      </c>
      <c r="CJ245" s="1980">
        <f t="shared" si="138"/>
        <v>0</v>
      </c>
      <c r="CK245" s="1980">
        <f t="shared" si="139"/>
        <v>0</v>
      </c>
      <c r="CL245" s="1980">
        <f t="shared" si="140"/>
        <v>6211500</v>
      </c>
      <c r="CM245" s="1957"/>
      <c r="CN245" s="1957"/>
      <c r="CO245" s="1957"/>
      <c r="CP245" s="1957"/>
      <c r="CQ245" s="2104"/>
      <c r="CR245" s="1957"/>
      <c r="CS245" s="1957"/>
      <c r="CT245" s="1957"/>
    </row>
    <row r="246" spans="1:98" ht="12.75">
      <c r="A246" s="1969"/>
      <c r="B246" s="248" t="s">
        <v>675</v>
      </c>
      <c r="C246" s="1980">
        <f t="shared" si="53"/>
        <v>1425000</v>
      </c>
      <c r="D246" s="1980">
        <f t="shared" si="54"/>
        <v>0</v>
      </c>
      <c r="E246" s="1980">
        <f t="shared" si="55"/>
        <v>0</v>
      </c>
      <c r="F246" s="1980">
        <f t="shared" si="56"/>
        <v>0</v>
      </c>
      <c r="G246" s="1980">
        <f t="shared" si="57"/>
        <v>0</v>
      </c>
      <c r="H246" s="1980">
        <f t="shared" si="58"/>
        <v>0</v>
      </c>
      <c r="I246" s="1980">
        <f t="shared" si="59"/>
        <v>0</v>
      </c>
      <c r="J246" s="1980">
        <f t="shared" si="60"/>
        <v>0</v>
      </c>
      <c r="K246" s="1980">
        <f t="shared" si="61"/>
        <v>0</v>
      </c>
      <c r="L246" s="1980">
        <f t="shared" si="62"/>
        <v>0</v>
      </c>
      <c r="M246" s="1980">
        <f t="shared" si="63"/>
        <v>0</v>
      </c>
      <c r="N246" s="1980">
        <f t="shared" si="64"/>
        <v>0</v>
      </c>
      <c r="O246" s="1980">
        <f t="shared" si="65"/>
        <v>0</v>
      </c>
      <c r="P246" s="1980">
        <f t="shared" si="66"/>
        <v>0</v>
      </c>
      <c r="Q246" s="1980">
        <f t="shared" si="67"/>
        <v>0</v>
      </c>
      <c r="R246" s="1980">
        <f t="shared" si="68"/>
        <v>0</v>
      </c>
      <c r="S246" s="1980">
        <f t="shared" si="69"/>
        <v>0</v>
      </c>
      <c r="T246" s="1980">
        <f t="shared" si="70"/>
        <v>0</v>
      </c>
      <c r="U246" s="1980">
        <f t="shared" si="71"/>
        <v>0</v>
      </c>
      <c r="V246" s="1980">
        <f t="shared" si="72"/>
        <v>0</v>
      </c>
      <c r="W246" s="1980">
        <f t="shared" si="73"/>
        <v>0</v>
      </c>
      <c r="X246" s="1980">
        <f t="shared" si="74"/>
        <v>0</v>
      </c>
      <c r="Y246" s="1980">
        <f t="shared" si="75"/>
        <v>0</v>
      </c>
      <c r="Z246" s="1980">
        <f t="shared" si="76"/>
        <v>0</v>
      </c>
      <c r="AA246" s="1980">
        <f t="shared" si="77"/>
        <v>0</v>
      </c>
      <c r="AB246" s="1980">
        <f t="shared" si="78"/>
        <v>0</v>
      </c>
      <c r="AC246" s="1980">
        <f t="shared" si="79"/>
        <v>0</v>
      </c>
      <c r="AD246" s="1980">
        <f t="shared" si="80"/>
        <v>0</v>
      </c>
      <c r="AE246" s="1980">
        <f t="shared" si="81"/>
        <v>0</v>
      </c>
      <c r="AF246" s="1980">
        <f t="shared" si="82"/>
        <v>0</v>
      </c>
      <c r="AG246" s="1980">
        <f t="shared" si="83"/>
        <v>0</v>
      </c>
      <c r="AH246" s="1980">
        <f t="shared" si="84"/>
        <v>0</v>
      </c>
      <c r="AI246" s="1980">
        <f t="shared" si="85"/>
        <v>0</v>
      </c>
      <c r="AJ246" s="1980">
        <f t="shared" si="86"/>
        <v>0</v>
      </c>
      <c r="AK246" s="1980">
        <f t="shared" si="87"/>
        <v>0</v>
      </c>
      <c r="AL246" s="1980">
        <f t="shared" si="88"/>
        <v>0</v>
      </c>
      <c r="AM246" s="1980">
        <f t="shared" si="89"/>
        <v>0</v>
      </c>
      <c r="AN246" s="1980">
        <f t="shared" si="90"/>
        <v>0</v>
      </c>
      <c r="AO246" s="1980">
        <f t="shared" si="91"/>
        <v>0</v>
      </c>
      <c r="AP246" s="1980">
        <f t="shared" si="92"/>
        <v>0</v>
      </c>
      <c r="AQ246" s="1980">
        <f t="shared" si="93"/>
        <v>0</v>
      </c>
      <c r="AR246" s="1980">
        <f t="shared" si="94"/>
        <v>0</v>
      </c>
      <c r="AS246" s="1980">
        <f t="shared" si="95"/>
        <v>0</v>
      </c>
      <c r="AT246" s="1980">
        <f t="shared" si="96"/>
        <v>0</v>
      </c>
      <c r="AU246" s="1980">
        <f t="shared" si="97"/>
        <v>0</v>
      </c>
      <c r="AV246" s="1980">
        <f t="shared" si="98"/>
        <v>0</v>
      </c>
      <c r="AW246" s="1980">
        <f t="shared" si="99"/>
        <v>0</v>
      </c>
      <c r="AX246" s="1980">
        <f t="shared" si="100"/>
        <v>0</v>
      </c>
      <c r="AY246" s="1980">
        <f t="shared" si="101"/>
        <v>0</v>
      </c>
      <c r="AZ246" s="1980">
        <f t="shared" si="102"/>
        <v>0</v>
      </c>
      <c r="BA246" s="1980">
        <f t="shared" si="103"/>
        <v>0</v>
      </c>
      <c r="BB246" s="1980">
        <f t="shared" si="104"/>
        <v>0</v>
      </c>
      <c r="BC246" s="1980">
        <f t="shared" si="105"/>
        <v>0</v>
      </c>
      <c r="BD246" s="1980">
        <f t="shared" si="106"/>
        <v>0</v>
      </c>
      <c r="BE246" s="1980">
        <f t="shared" si="107"/>
        <v>0</v>
      </c>
      <c r="BF246" s="1980">
        <f t="shared" si="108"/>
        <v>0</v>
      </c>
      <c r="BG246" s="1980">
        <f t="shared" si="109"/>
        <v>0</v>
      </c>
      <c r="BH246" s="1980">
        <f t="shared" si="110"/>
        <v>0</v>
      </c>
      <c r="BI246" s="1980">
        <f t="shared" si="111"/>
        <v>0</v>
      </c>
      <c r="BJ246" s="1980">
        <f t="shared" si="112"/>
        <v>0</v>
      </c>
      <c r="BK246" s="1980">
        <f t="shared" si="113"/>
        <v>0</v>
      </c>
      <c r="BL246" s="1980">
        <f t="shared" si="114"/>
        <v>0</v>
      </c>
      <c r="BM246" s="1980">
        <f t="shared" si="115"/>
        <v>0</v>
      </c>
      <c r="BN246" s="1980">
        <f t="shared" si="116"/>
        <v>0</v>
      </c>
      <c r="BO246" s="1980">
        <f t="shared" si="117"/>
        <v>0</v>
      </c>
      <c r="BP246" s="1980">
        <f t="shared" si="118"/>
        <v>0</v>
      </c>
      <c r="BQ246" s="1980">
        <f t="shared" si="119"/>
        <v>0</v>
      </c>
      <c r="BR246" s="1980">
        <f t="shared" si="120"/>
        <v>856111.31801245257</v>
      </c>
      <c r="BS246" s="1980">
        <f t="shared" si="121"/>
        <v>241160.90917922431</v>
      </c>
      <c r="BT246" s="1980">
        <f t="shared" si="122"/>
        <v>259404.6657601406</v>
      </c>
      <c r="BU246" s="1980">
        <f t="shared" si="123"/>
        <v>0</v>
      </c>
      <c r="BV246" s="1980">
        <f t="shared" si="124"/>
        <v>0</v>
      </c>
      <c r="BW246" s="1980">
        <f t="shared" si="125"/>
        <v>0</v>
      </c>
      <c r="BX246" s="1980">
        <f t="shared" si="126"/>
        <v>61071.712764052856</v>
      </c>
      <c r="BY246" s="1980">
        <f t="shared" si="127"/>
        <v>3852.6676425540591</v>
      </c>
      <c r="BZ246" s="1980">
        <f t="shared" si="128"/>
        <v>3398.726641575262</v>
      </c>
      <c r="CA246" s="1980">
        <f t="shared" si="129"/>
        <v>0</v>
      </c>
      <c r="CB246" s="1980">
        <f t="shared" si="130"/>
        <v>0</v>
      </c>
      <c r="CC246" s="1980">
        <f t="shared" si="131"/>
        <v>0</v>
      </c>
      <c r="CD246" s="1980">
        <f t="shared" si="132"/>
        <v>0</v>
      </c>
      <c r="CE246" s="1980">
        <f t="shared" si="133"/>
        <v>0</v>
      </c>
      <c r="CF246" s="1980">
        <f t="shared" si="134"/>
        <v>0</v>
      </c>
      <c r="CG246" s="1980">
        <f t="shared" si="135"/>
        <v>0</v>
      </c>
      <c r="CH246" s="1980">
        <f t="shared" si="136"/>
        <v>0</v>
      </c>
      <c r="CI246" s="1980">
        <f t="shared" si="137"/>
        <v>0</v>
      </c>
      <c r="CJ246" s="1980">
        <f t="shared" si="138"/>
        <v>0</v>
      </c>
      <c r="CK246" s="1980">
        <f t="shared" si="139"/>
        <v>0</v>
      </c>
      <c r="CL246" s="1980">
        <f t="shared" si="140"/>
        <v>1425000</v>
      </c>
      <c r="CM246" s="1957"/>
      <c r="CN246" s="1957"/>
      <c r="CO246" s="1957"/>
      <c r="CP246" s="1957"/>
      <c r="CQ246" s="2104"/>
      <c r="CR246" s="1957"/>
      <c r="CS246" s="1957"/>
      <c r="CT246" s="1957"/>
    </row>
    <row r="247" spans="1:98" ht="12.75">
      <c r="A247" s="1970"/>
      <c r="B247" s="248" t="s">
        <v>11</v>
      </c>
      <c r="C247" s="1980">
        <f t="shared" si="53"/>
        <v>18260414.309999999</v>
      </c>
      <c r="D247" s="1980">
        <f t="shared" si="54"/>
        <v>13220794.3015</v>
      </c>
      <c r="E247" s="1980">
        <f t="shared" si="55"/>
        <v>5039620.0084999995</v>
      </c>
      <c r="F247" s="1980">
        <f t="shared" si="56"/>
        <v>18260414.309999999</v>
      </c>
      <c r="G247" s="1980">
        <f t="shared" si="57"/>
        <v>4983085.2826026212</v>
      </c>
      <c r="H247" s="1980">
        <f t="shared" si="58"/>
        <v>2336833.0936402148</v>
      </c>
      <c r="I247" s="1980">
        <f t="shared" si="59"/>
        <v>5891929.5949687157</v>
      </c>
      <c r="J247" s="1980">
        <f t="shared" si="60"/>
        <v>0</v>
      </c>
      <c r="K247" s="1980">
        <f t="shared" si="61"/>
        <v>0</v>
      </c>
      <c r="L247" s="1980">
        <f t="shared" si="62"/>
        <v>0</v>
      </c>
      <c r="M247" s="1980">
        <f t="shared" si="63"/>
        <v>0</v>
      </c>
      <c r="N247" s="1980">
        <f t="shared" si="64"/>
        <v>0</v>
      </c>
      <c r="O247" s="1980">
        <f t="shared" si="65"/>
        <v>8946.3302884471705</v>
      </c>
      <c r="P247" s="1980">
        <f t="shared" si="66"/>
        <v>0</v>
      </c>
      <c r="Q247" s="1980">
        <f t="shared" si="67"/>
        <v>0</v>
      </c>
      <c r="R247" s="1980">
        <f t="shared" si="68"/>
        <v>0</v>
      </c>
      <c r="S247" s="1980">
        <f t="shared" si="69"/>
        <v>0</v>
      </c>
      <c r="T247" s="1980">
        <f t="shared" si="70"/>
        <v>0</v>
      </c>
      <c r="U247" s="1980">
        <f t="shared" si="71"/>
        <v>0</v>
      </c>
      <c r="V247" s="1980">
        <f t="shared" si="72"/>
        <v>0</v>
      </c>
      <c r="W247" s="1980">
        <f t="shared" si="73"/>
        <v>0</v>
      </c>
      <c r="X247" s="1980">
        <f t="shared" si="74"/>
        <v>0</v>
      </c>
      <c r="Y247" s="1980">
        <f t="shared" si="75"/>
        <v>0</v>
      </c>
      <c r="Z247" s="1980">
        <f t="shared" si="76"/>
        <v>0</v>
      </c>
      <c r="AA247" s="1980">
        <f t="shared" si="77"/>
        <v>13220794.3015</v>
      </c>
      <c r="AB247" s="1980">
        <f t="shared" si="78"/>
        <v>3417762.8649454019</v>
      </c>
      <c r="AC247" s="1980">
        <f t="shared" si="79"/>
        <v>405913.63677807164</v>
      </c>
      <c r="AD247" s="1980">
        <f t="shared" si="80"/>
        <v>47032.05975952564</v>
      </c>
      <c r="AE247" s="1980">
        <f t="shared" si="81"/>
        <v>0</v>
      </c>
      <c r="AF247" s="1980">
        <f t="shared" si="82"/>
        <v>0</v>
      </c>
      <c r="AG247" s="1980">
        <f t="shared" si="83"/>
        <v>0</v>
      </c>
      <c r="AH247" s="1980">
        <f t="shared" si="84"/>
        <v>1065261.1751902751</v>
      </c>
      <c r="AI247" s="1980">
        <f t="shared" si="85"/>
        <v>58415.615624888545</v>
      </c>
      <c r="AJ247" s="1980">
        <f t="shared" si="86"/>
        <v>45234.656201836769</v>
      </c>
      <c r="AK247" s="1980">
        <f t="shared" si="87"/>
        <v>0</v>
      </c>
      <c r="AL247" s="1980">
        <f t="shared" si="88"/>
        <v>0</v>
      </c>
      <c r="AM247" s="1980">
        <f t="shared" si="89"/>
        <v>0</v>
      </c>
      <c r="AN247" s="1980">
        <f t="shared" si="90"/>
        <v>0</v>
      </c>
      <c r="AO247" s="1980">
        <f t="shared" si="91"/>
        <v>0</v>
      </c>
      <c r="AP247" s="1980">
        <f t="shared" si="92"/>
        <v>0</v>
      </c>
      <c r="AQ247" s="1980">
        <f t="shared" si="93"/>
        <v>0</v>
      </c>
      <c r="AR247" s="1980">
        <f t="shared" si="94"/>
        <v>0</v>
      </c>
      <c r="AS247" s="1980">
        <f t="shared" si="95"/>
        <v>0</v>
      </c>
      <c r="AT247" s="1980">
        <f t="shared" si="96"/>
        <v>0</v>
      </c>
      <c r="AU247" s="1980">
        <f t="shared" si="97"/>
        <v>0</v>
      </c>
      <c r="AV247" s="1980">
        <f t="shared" si="98"/>
        <v>5039620.0084999995</v>
      </c>
      <c r="AW247" s="1980">
        <f t="shared" si="99"/>
        <v>0</v>
      </c>
      <c r="AX247" s="1980">
        <f t="shared" si="100"/>
        <v>0</v>
      </c>
      <c r="AY247" s="1980">
        <f t="shared" si="101"/>
        <v>0</v>
      </c>
      <c r="AZ247" s="1980">
        <f t="shared" si="102"/>
        <v>0</v>
      </c>
      <c r="BA247" s="1980">
        <f t="shared" si="103"/>
        <v>0</v>
      </c>
      <c r="BB247" s="1980">
        <f t="shared" si="104"/>
        <v>0</v>
      </c>
      <c r="BC247" s="1980">
        <f t="shared" si="105"/>
        <v>0</v>
      </c>
      <c r="BD247" s="1980">
        <f t="shared" si="106"/>
        <v>0</v>
      </c>
      <c r="BE247" s="1980">
        <f t="shared" si="107"/>
        <v>0</v>
      </c>
      <c r="BF247" s="1980">
        <f t="shared" si="108"/>
        <v>0</v>
      </c>
      <c r="BG247" s="1980">
        <f t="shared" si="109"/>
        <v>0</v>
      </c>
      <c r="BH247" s="1980">
        <f t="shared" si="110"/>
        <v>0</v>
      </c>
      <c r="BI247" s="1980">
        <f t="shared" si="111"/>
        <v>0</v>
      </c>
      <c r="BJ247" s="1980">
        <f t="shared" si="112"/>
        <v>0</v>
      </c>
      <c r="BK247" s="1980">
        <f t="shared" si="113"/>
        <v>0</v>
      </c>
      <c r="BL247" s="1980">
        <f t="shared" si="114"/>
        <v>0</v>
      </c>
      <c r="BM247" s="1980">
        <f t="shared" si="115"/>
        <v>0</v>
      </c>
      <c r="BN247" s="1980">
        <f t="shared" si="116"/>
        <v>0</v>
      </c>
      <c r="BO247" s="1980">
        <f t="shared" si="117"/>
        <v>0</v>
      </c>
      <c r="BP247" s="1980">
        <f t="shared" si="118"/>
        <v>0</v>
      </c>
      <c r="BQ247" s="1980">
        <f t="shared" si="119"/>
        <v>0</v>
      </c>
      <c r="BR247" s="1980">
        <f t="shared" si="120"/>
        <v>0</v>
      </c>
      <c r="BS247" s="1980">
        <f t="shared" si="121"/>
        <v>0</v>
      </c>
      <c r="BT247" s="1980">
        <f t="shared" si="122"/>
        <v>0</v>
      </c>
      <c r="BU247" s="1980">
        <f t="shared" si="123"/>
        <v>0</v>
      </c>
      <c r="BV247" s="1980">
        <f t="shared" si="124"/>
        <v>0</v>
      </c>
      <c r="BW247" s="1980">
        <f t="shared" si="125"/>
        <v>0</v>
      </c>
      <c r="BX247" s="1980">
        <f t="shared" si="126"/>
        <v>0</v>
      </c>
      <c r="BY247" s="1980">
        <f t="shared" si="127"/>
        <v>0</v>
      </c>
      <c r="BZ247" s="1980">
        <f t="shared" si="128"/>
        <v>0</v>
      </c>
      <c r="CA247" s="1980">
        <f t="shared" si="129"/>
        <v>0</v>
      </c>
      <c r="CB247" s="1980">
        <f t="shared" si="130"/>
        <v>0</v>
      </c>
      <c r="CC247" s="1980">
        <f t="shared" si="131"/>
        <v>0</v>
      </c>
      <c r="CD247" s="1980">
        <f t="shared" si="132"/>
        <v>0</v>
      </c>
      <c r="CE247" s="1980">
        <f t="shared" si="133"/>
        <v>0</v>
      </c>
      <c r="CF247" s="1980">
        <f t="shared" si="134"/>
        <v>0</v>
      </c>
      <c r="CG247" s="1980">
        <f t="shared" si="135"/>
        <v>0</v>
      </c>
      <c r="CH247" s="1980">
        <f t="shared" si="136"/>
        <v>0</v>
      </c>
      <c r="CI247" s="1980">
        <f t="shared" si="137"/>
        <v>0</v>
      </c>
      <c r="CJ247" s="1980">
        <f t="shared" si="138"/>
        <v>0</v>
      </c>
      <c r="CK247" s="1980">
        <f t="shared" si="139"/>
        <v>0</v>
      </c>
      <c r="CL247" s="1980">
        <f t="shared" si="140"/>
        <v>0</v>
      </c>
      <c r="CM247" s="1957"/>
      <c r="CN247" s="1957"/>
      <c r="CO247" s="1957"/>
      <c r="CP247" s="1957"/>
      <c r="CQ247" s="2104"/>
      <c r="CR247" s="1957"/>
      <c r="CS247" s="1957"/>
      <c r="CT247" s="1957"/>
    </row>
    <row r="248" spans="1:98" ht="12.75">
      <c r="A248" s="1970"/>
      <c r="B248" s="248" t="s">
        <v>12</v>
      </c>
      <c r="C248" s="1980">
        <f t="shared" si="53"/>
        <v>4217085.6900000004</v>
      </c>
      <c r="D248" s="1980">
        <f t="shared" si="54"/>
        <v>2741105.6985000004</v>
      </c>
      <c r="E248" s="1980">
        <f t="shared" si="55"/>
        <v>1475979.9915000002</v>
      </c>
      <c r="F248" s="1980">
        <f t="shared" si="56"/>
        <v>4217085.6900000004</v>
      </c>
      <c r="G248" s="1980">
        <f t="shared" si="57"/>
        <v>1697769.7647130815</v>
      </c>
      <c r="H248" s="1980">
        <f t="shared" si="58"/>
        <v>644367.81742187287</v>
      </c>
      <c r="I248" s="1980">
        <f t="shared" si="59"/>
        <v>395665.08953467308</v>
      </c>
      <c r="J248" s="1980">
        <f t="shared" si="60"/>
        <v>0</v>
      </c>
      <c r="K248" s="1980">
        <f t="shared" si="61"/>
        <v>0</v>
      </c>
      <c r="L248" s="1980">
        <f t="shared" si="62"/>
        <v>0</v>
      </c>
      <c r="M248" s="1980">
        <f t="shared" si="63"/>
        <v>0</v>
      </c>
      <c r="N248" s="1980">
        <f t="shared" si="64"/>
        <v>0</v>
      </c>
      <c r="O248" s="1980">
        <f t="shared" si="65"/>
        <v>3303.0268303731532</v>
      </c>
      <c r="P248" s="1980">
        <f t="shared" si="66"/>
        <v>0</v>
      </c>
      <c r="Q248" s="1980">
        <f t="shared" si="67"/>
        <v>0</v>
      </c>
      <c r="R248" s="1980">
        <f t="shared" si="68"/>
        <v>0</v>
      </c>
      <c r="S248" s="1980">
        <f t="shared" si="69"/>
        <v>0</v>
      </c>
      <c r="T248" s="1980">
        <f t="shared" si="70"/>
        <v>0</v>
      </c>
      <c r="U248" s="1980">
        <f t="shared" si="71"/>
        <v>0</v>
      </c>
      <c r="V248" s="1980">
        <f t="shared" si="72"/>
        <v>0</v>
      </c>
      <c r="W248" s="1980">
        <f t="shared" si="73"/>
        <v>0</v>
      </c>
      <c r="X248" s="1980">
        <f t="shared" si="74"/>
        <v>0</v>
      </c>
      <c r="Y248" s="1980">
        <f t="shared" si="75"/>
        <v>0</v>
      </c>
      <c r="Z248" s="1980">
        <f t="shared" si="76"/>
        <v>0</v>
      </c>
      <c r="AA248" s="1980">
        <f t="shared" si="77"/>
        <v>2741105.6985000004</v>
      </c>
      <c r="AB248" s="1980">
        <f t="shared" si="78"/>
        <v>991091.34686379856</v>
      </c>
      <c r="AC248" s="1980">
        <f t="shared" si="79"/>
        <v>109157.97759792495</v>
      </c>
      <c r="AD248" s="1980">
        <f t="shared" si="80"/>
        <v>5434.9055064628938</v>
      </c>
      <c r="AE248" s="1980">
        <f t="shared" si="81"/>
        <v>0</v>
      </c>
      <c r="AF248" s="1980">
        <f t="shared" si="82"/>
        <v>0</v>
      </c>
      <c r="AG248" s="1980">
        <f t="shared" si="83"/>
        <v>0</v>
      </c>
      <c r="AH248" s="1980">
        <f t="shared" si="84"/>
        <v>337460.71963278559</v>
      </c>
      <c r="AI248" s="1980">
        <f t="shared" si="85"/>
        <v>18505.298180088073</v>
      </c>
      <c r="AJ248" s="1980">
        <f t="shared" si="86"/>
        <v>14329.743718939995</v>
      </c>
      <c r="AK248" s="1980">
        <f t="shared" si="87"/>
        <v>0</v>
      </c>
      <c r="AL248" s="1980">
        <f t="shared" si="88"/>
        <v>0</v>
      </c>
      <c r="AM248" s="1980">
        <f t="shared" si="89"/>
        <v>0</v>
      </c>
      <c r="AN248" s="1980">
        <f t="shared" si="90"/>
        <v>0</v>
      </c>
      <c r="AO248" s="1980">
        <f t="shared" si="91"/>
        <v>0</v>
      </c>
      <c r="AP248" s="1980">
        <f t="shared" si="92"/>
        <v>0</v>
      </c>
      <c r="AQ248" s="1980">
        <f t="shared" si="93"/>
        <v>0</v>
      </c>
      <c r="AR248" s="1980">
        <f t="shared" si="94"/>
        <v>0</v>
      </c>
      <c r="AS248" s="1980">
        <f t="shared" si="95"/>
        <v>0</v>
      </c>
      <c r="AT248" s="1980">
        <f t="shared" si="96"/>
        <v>0</v>
      </c>
      <c r="AU248" s="1980">
        <f t="shared" si="97"/>
        <v>0</v>
      </c>
      <c r="AV248" s="1980">
        <f t="shared" si="98"/>
        <v>1475979.9915000007</v>
      </c>
      <c r="AW248" s="1980">
        <f t="shared" si="99"/>
        <v>0</v>
      </c>
      <c r="AX248" s="1980">
        <f t="shared" si="100"/>
        <v>0</v>
      </c>
      <c r="AY248" s="1980">
        <f t="shared" si="101"/>
        <v>0</v>
      </c>
      <c r="AZ248" s="1980">
        <f t="shared" si="102"/>
        <v>0</v>
      </c>
      <c r="BA248" s="1980">
        <f t="shared" si="103"/>
        <v>0</v>
      </c>
      <c r="BB248" s="1980">
        <f t="shared" si="104"/>
        <v>0</v>
      </c>
      <c r="BC248" s="1980">
        <f t="shared" si="105"/>
        <v>0</v>
      </c>
      <c r="BD248" s="1980">
        <f t="shared" si="106"/>
        <v>0</v>
      </c>
      <c r="BE248" s="1980">
        <f t="shared" si="107"/>
        <v>0</v>
      </c>
      <c r="BF248" s="1980">
        <f t="shared" si="108"/>
        <v>0</v>
      </c>
      <c r="BG248" s="1980">
        <f t="shared" si="109"/>
        <v>0</v>
      </c>
      <c r="BH248" s="1980">
        <f t="shared" si="110"/>
        <v>0</v>
      </c>
      <c r="BI248" s="1980">
        <f t="shared" si="111"/>
        <v>0</v>
      </c>
      <c r="BJ248" s="1980">
        <f t="shared" si="112"/>
        <v>0</v>
      </c>
      <c r="BK248" s="1980">
        <f t="shared" si="113"/>
        <v>0</v>
      </c>
      <c r="BL248" s="1980">
        <f t="shared" si="114"/>
        <v>0</v>
      </c>
      <c r="BM248" s="1980">
        <f t="shared" si="115"/>
        <v>0</v>
      </c>
      <c r="BN248" s="1980">
        <f t="shared" si="116"/>
        <v>0</v>
      </c>
      <c r="BO248" s="1980">
        <f t="shared" si="117"/>
        <v>0</v>
      </c>
      <c r="BP248" s="1980">
        <f t="shared" si="118"/>
        <v>0</v>
      </c>
      <c r="BQ248" s="1980">
        <f t="shared" si="119"/>
        <v>0</v>
      </c>
      <c r="BR248" s="1980">
        <f t="shared" si="120"/>
        <v>0</v>
      </c>
      <c r="BS248" s="1980">
        <f t="shared" si="121"/>
        <v>0</v>
      </c>
      <c r="BT248" s="1980">
        <f t="shared" si="122"/>
        <v>0</v>
      </c>
      <c r="BU248" s="1980">
        <f t="shared" si="123"/>
        <v>0</v>
      </c>
      <c r="BV248" s="1980">
        <f t="shared" si="124"/>
        <v>0</v>
      </c>
      <c r="BW248" s="1980">
        <f t="shared" si="125"/>
        <v>0</v>
      </c>
      <c r="BX248" s="1980">
        <f t="shared" si="126"/>
        <v>0</v>
      </c>
      <c r="BY248" s="1980">
        <f t="shared" si="127"/>
        <v>0</v>
      </c>
      <c r="BZ248" s="1980">
        <f t="shared" si="128"/>
        <v>0</v>
      </c>
      <c r="CA248" s="1980">
        <f t="shared" si="129"/>
        <v>0</v>
      </c>
      <c r="CB248" s="1980">
        <f t="shared" si="130"/>
        <v>0</v>
      </c>
      <c r="CC248" s="1980">
        <f t="shared" si="131"/>
        <v>0</v>
      </c>
      <c r="CD248" s="1980">
        <f t="shared" si="132"/>
        <v>0</v>
      </c>
      <c r="CE248" s="1980">
        <f t="shared" si="133"/>
        <v>0</v>
      </c>
      <c r="CF248" s="1980">
        <f t="shared" si="134"/>
        <v>0</v>
      </c>
      <c r="CG248" s="1980">
        <f t="shared" si="135"/>
        <v>0</v>
      </c>
      <c r="CH248" s="1980">
        <f t="shared" si="136"/>
        <v>0</v>
      </c>
      <c r="CI248" s="1980">
        <f t="shared" si="137"/>
        <v>0</v>
      </c>
      <c r="CJ248" s="1980">
        <f t="shared" si="138"/>
        <v>0</v>
      </c>
      <c r="CK248" s="1980">
        <f t="shared" si="139"/>
        <v>0</v>
      </c>
      <c r="CL248" s="1980">
        <f t="shared" si="140"/>
        <v>0</v>
      </c>
      <c r="CM248" s="1957"/>
      <c r="CN248" s="1957"/>
      <c r="CO248" s="1957"/>
      <c r="CP248" s="1957"/>
      <c r="CQ248" s="2104"/>
      <c r="CR248" s="1957"/>
      <c r="CS248" s="1957"/>
      <c r="CT248" s="1957"/>
    </row>
    <row r="249" spans="1:98" ht="12.75">
      <c r="A249" s="1969"/>
      <c r="B249" s="248" t="s">
        <v>9</v>
      </c>
      <c r="C249" s="1980">
        <f t="shared" si="53"/>
        <v>0</v>
      </c>
      <c r="D249" s="1980">
        <f t="shared" si="54"/>
        <v>0</v>
      </c>
      <c r="E249" s="1980">
        <f t="shared" si="55"/>
        <v>0</v>
      </c>
      <c r="F249" s="1980">
        <f t="shared" si="56"/>
        <v>0</v>
      </c>
      <c r="G249" s="1980">
        <f t="shared" si="57"/>
        <v>0</v>
      </c>
      <c r="H249" s="1980">
        <f t="shared" si="58"/>
        <v>0</v>
      </c>
      <c r="I249" s="1980">
        <f t="shared" si="59"/>
        <v>0</v>
      </c>
      <c r="J249" s="1980">
        <f t="shared" si="60"/>
        <v>0</v>
      </c>
      <c r="K249" s="1980">
        <f t="shared" si="61"/>
        <v>0</v>
      </c>
      <c r="L249" s="1980">
        <f t="shared" si="62"/>
        <v>0</v>
      </c>
      <c r="M249" s="1980">
        <f t="shared" si="63"/>
        <v>0</v>
      </c>
      <c r="N249" s="1980">
        <f t="shared" si="64"/>
        <v>0</v>
      </c>
      <c r="O249" s="1980">
        <f t="shared" si="65"/>
        <v>0</v>
      </c>
      <c r="P249" s="1980">
        <f t="shared" si="66"/>
        <v>0</v>
      </c>
      <c r="Q249" s="1980">
        <f t="shared" si="67"/>
        <v>0</v>
      </c>
      <c r="R249" s="1980">
        <f t="shared" si="68"/>
        <v>0</v>
      </c>
      <c r="S249" s="1980">
        <f t="shared" si="69"/>
        <v>0</v>
      </c>
      <c r="T249" s="1980">
        <f t="shared" si="70"/>
        <v>0</v>
      </c>
      <c r="U249" s="1980">
        <f t="shared" si="71"/>
        <v>0</v>
      </c>
      <c r="V249" s="1980">
        <f t="shared" si="72"/>
        <v>0</v>
      </c>
      <c r="W249" s="1980">
        <f t="shared" si="73"/>
        <v>0</v>
      </c>
      <c r="X249" s="1980">
        <f t="shared" si="74"/>
        <v>0</v>
      </c>
      <c r="Y249" s="1980">
        <f t="shared" si="75"/>
        <v>0</v>
      </c>
      <c r="Z249" s="1980">
        <f t="shared" si="76"/>
        <v>0</v>
      </c>
      <c r="AA249" s="1980">
        <f t="shared" si="77"/>
        <v>0</v>
      </c>
      <c r="AB249" s="1980">
        <f t="shared" si="78"/>
        <v>0</v>
      </c>
      <c r="AC249" s="1980">
        <f t="shared" si="79"/>
        <v>0</v>
      </c>
      <c r="AD249" s="1980">
        <f t="shared" si="80"/>
        <v>0</v>
      </c>
      <c r="AE249" s="1980">
        <f t="shared" si="81"/>
        <v>0</v>
      </c>
      <c r="AF249" s="1980">
        <f t="shared" si="82"/>
        <v>0</v>
      </c>
      <c r="AG249" s="1980">
        <f t="shared" si="83"/>
        <v>0</v>
      </c>
      <c r="AH249" s="1980">
        <f t="shared" si="84"/>
        <v>0</v>
      </c>
      <c r="AI249" s="1980">
        <f t="shared" si="85"/>
        <v>0</v>
      </c>
      <c r="AJ249" s="1980">
        <f t="shared" si="86"/>
        <v>0</v>
      </c>
      <c r="AK249" s="1980">
        <f t="shared" si="87"/>
        <v>0</v>
      </c>
      <c r="AL249" s="1980">
        <f t="shared" si="88"/>
        <v>0</v>
      </c>
      <c r="AM249" s="1980">
        <f t="shared" si="89"/>
        <v>0</v>
      </c>
      <c r="AN249" s="1980">
        <f t="shared" si="90"/>
        <v>0</v>
      </c>
      <c r="AO249" s="1980">
        <f t="shared" si="91"/>
        <v>0</v>
      </c>
      <c r="AP249" s="1980">
        <f t="shared" si="92"/>
        <v>0</v>
      </c>
      <c r="AQ249" s="1980">
        <f t="shared" si="93"/>
        <v>0</v>
      </c>
      <c r="AR249" s="1980">
        <f t="shared" si="94"/>
        <v>0</v>
      </c>
      <c r="AS249" s="1980">
        <f t="shared" si="95"/>
        <v>0</v>
      </c>
      <c r="AT249" s="1980">
        <f t="shared" si="96"/>
        <v>0</v>
      </c>
      <c r="AU249" s="1980">
        <f t="shared" si="97"/>
        <v>0</v>
      </c>
      <c r="AV249" s="1980">
        <f t="shared" si="98"/>
        <v>0</v>
      </c>
      <c r="AW249" s="1980">
        <f t="shared" si="99"/>
        <v>0</v>
      </c>
      <c r="AX249" s="1980">
        <f t="shared" si="100"/>
        <v>0</v>
      </c>
      <c r="AY249" s="1980">
        <f t="shared" si="101"/>
        <v>0</v>
      </c>
      <c r="AZ249" s="1980">
        <f t="shared" si="102"/>
        <v>0</v>
      </c>
      <c r="BA249" s="1980">
        <f t="shared" si="103"/>
        <v>0</v>
      </c>
      <c r="BB249" s="1980">
        <f t="shared" si="104"/>
        <v>0</v>
      </c>
      <c r="BC249" s="1980">
        <f t="shared" si="105"/>
        <v>0</v>
      </c>
      <c r="BD249" s="1980">
        <f t="shared" si="106"/>
        <v>0</v>
      </c>
      <c r="BE249" s="1980">
        <f t="shared" si="107"/>
        <v>0</v>
      </c>
      <c r="BF249" s="1980">
        <f t="shared" si="108"/>
        <v>0</v>
      </c>
      <c r="BG249" s="1980">
        <f t="shared" si="109"/>
        <v>0</v>
      </c>
      <c r="BH249" s="1980">
        <f t="shared" si="110"/>
        <v>0</v>
      </c>
      <c r="BI249" s="1980">
        <f t="shared" si="111"/>
        <v>0</v>
      </c>
      <c r="BJ249" s="1980">
        <f t="shared" si="112"/>
        <v>0</v>
      </c>
      <c r="BK249" s="1980">
        <f t="shared" si="113"/>
        <v>0</v>
      </c>
      <c r="BL249" s="1980">
        <f t="shared" si="114"/>
        <v>0</v>
      </c>
      <c r="BM249" s="1980">
        <f t="shared" si="115"/>
        <v>0</v>
      </c>
      <c r="BN249" s="1980">
        <f t="shared" si="116"/>
        <v>0</v>
      </c>
      <c r="BO249" s="1980">
        <f t="shared" si="117"/>
        <v>0</v>
      </c>
      <c r="BP249" s="1980">
        <f t="shared" si="118"/>
        <v>0</v>
      </c>
      <c r="BQ249" s="1980">
        <f t="shared" si="119"/>
        <v>0</v>
      </c>
      <c r="BR249" s="1980">
        <f t="shared" si="120"/>
        <v>0</v>
      </c>
      <c r="BS249" s="1980">
        <f t="shared" si="121"/>
        <v>0</v>
      </c>
      <c r="BT249" s="1980">
        <f t="shared" si="122"/>
        <v>0</v>
      </c>
      <c r="BU249" s="1980">
        <f t="shared" si="123"/>
        <v>0</v>
      </c>
      <c r="BV249" s="1980">
        <f t="shared" si="124"/>
        <v>0</v>
      </c>
      <c r="BW249" s="1980">
        <f t="shared" si="125"/>
        <v>0</v>
      </c>
      <c r="BX249" s="1980">
        <f t="shared" si="126"/>
        <v>0</v>
      </c>
      <c r="BY249" s="1980">
        <f t="shared" si="127"/>
        <v>0</v>
      </c>
      <c r="BZ249" s="1980">
        <f t="shared" si="128"/>
        <v>0</v>
      </c>
      <c r="CA249" s="1980">
        <f t="shared" si="129"/>
        <v>0</v>
      </c>
      <c r="CB249" s="1980">
        <f t="shared" si="130"/>
        <v>0</v>
      </c>
      <c r="CC249" s="1980">
        <f t="shared" si="131"/>
        <v>0</v>
      </c>
      <c r="CD249" s="1980">
        <f t="shared" si="132"/>
        <v>0</v>
      </c>
      <c r="CE249" s="1980">
        <f t="shared" si="133"/>
        <v>0</v>
      </c>
      <c r="CF249" s="1980">
        <f t="shared" si="134"/>
        <v>0</v>
      </c>
      <c r="CG249" s="1980">
        <f t="shared" si="135"/>
        <v>0</v>
      </c>
      <c r="CH249" s="1980">
        <f t="shared" si="136"/>
        <v>0</v>
      </c>
      <c r="CI249" s="1980">
        <f t="shared" si="137"/>
        <v>0</v>
      </c>
      <c r="CJ249" s="1980">
        <f t="shared" si="138"/>
        <v>0</v>
      </c>
      <c r="CK249" s="1980">
        <f t="shared" si="139"/>
        <v>0</v>
      </c>
      <c r="CL249" s="1980">
        <f t="shared" si="140"/>
        <v>0</v>
      </c>
      <c r="CM249" s="1957"/>
      <c r="CN249" s="1957"/>
      <c r="CO249" s="1957"/>
      <c r="CP249" s="1957"/>
      <c r="CQ249" s="2104"/>
      <c r="CR249" s="1957"/>
      <c r="CS249" s="1957"/>
      <c r="CT249" s="1957"/>
    </row>
    <row r="250" spans="1:98">
      <c r="B250" s="1152"/>
      <c r="C250" s="1133"/>
      <c r="D250" s="1134"/>
      <c r="E250" s="1135"/>
      <c r="F250" s="1136"/>
      <c r="G250" s="1153"/>
      <c r="H250" s="1153"/>
      <c r="I250" s="1153"/>
      <c r="J250" s="1153"/>
      <c r="K250" s="1153"/>
      <c r="L250" s="1153"/>
      <c r="M250" s="1153"/>
      <c r="N250" s="1153"/>
      <c r="O250" s="1153"/>
      <c r="P250" s="1153"/>
      <c r="Q250" s="1153"/>
      <c r="R250" s="1153"/>
      <c r="S250" s="1153"/>
      <c r="T250" s="1153"/>
      <c r="U250" s="1153"/>
      <c r="V250" s="1153"/>
      <c r="W250" s="1153"/>
      <c r="X250" s="1153"/>
      <c r="Y250" s="1153"/>
      <c r="Z250" s="1200"/>
      <c r="AA250" s="1200"/>
      <c r="AB250" s="1200"/>
      <c r="AC250" s="1200"/>
      <c r="AD250" s="1153"/>
      <c r="AE250" s="1153"/>
      <c r="AF250" s="1153"/>
      <c r="AG250" s="1153"/>
      <c r="AH250" s="1153"/>
      <c r="AI250" s="1153"/>
      <c r="AJ250" s="1153"/>
      <c r="AK250" s="1153"/>
      <c r="AL250" s="1153"/>
      <c r="AM250" s="1153"/>
      <c r="AN250" s="1153"/>
      <c r="AO250" s="1153"/>
      <c r="AP250" s="1153"/>
      <c r="AQ250" s="1153"/>
      <c r="AR250" s="1153"/>
      <c r="AS250" s="1153"/>
      <c r="AT250" s="1153"/>
      <c r="AU250" s="1153"/>
      <c r="AV250" s="1154"/>
      <c r="AW250" s="1153"/>
      <c r="AX250" s="1153"/>
      <c r="AY250" s="1153"/>
      <c r="AZ250" s="1153"/>
      <c r="BA250" s="1153"/>
      <c r="BB250" s="1153"/>
      <c r="BC250" s="1153"/>
      <c r="BD250" s="1153"/>
      <c r="BE250" s="1153"/>
      <c r="BF250" s="1153"/>
      <c r="BG250" s="1153"/>
      <c r="BH250" s="1153"/>
      <c r="BI250" s="1153"/>
      <c r="BJ250" s="1153"/>
      <c r="BK250" s="1153"/>
      <c r="BL250" s="1153"/>
      <c r="BM250" s="1153"/>
      <c r="BN250" s="1153"/>
      <c r="BO250" s="1153"/>
      <c r="BP250" s="1153"/>
      <c r="BQ250" s="1968"/>
      <c r="BR250" s="1153"/>
      <c r="BS250" s="1153"/>
      <c r="BT250" s="1153"/>
      <c r="BU250" s="1153"/>
      <c r="BV250" s="1153"/>
      <c r="BW250" s="1153"/>
      <c r="BX250" s="1153"/>
      <c r="BY250" s="1153"/>
      <c r="BZ250" s="1153"/>
      <c r="CA250" s="1153"/>
      <c r="CB250" s="1153"/>
      <c r="CC250" s="1153"/>
      <c r="CD250" s="1153"/>
      <c r="CE250" s="1153"/>
      <c r="CF250" s="1153"/>
      <c r="CG250" s="1153"/>
      <c r="CH250" s="1153"/>
      <c r="CI250" s="1153"/>
      <c r="CJ250" s="1153"/>
      <c r="CK250" s="1200"/>
      <c r="CL250" s="1200"/>
      <c r="CM250" s="1149"/>
      <c r="CN250" s="84"/>
      <c r="CO250" s="84"/>
    </row>
    <row r="251" spans="1:98" ht="16.5" thickBot="1">
      <c r="B251" s="1963" t="s">
        <v>76</v>
      </c>
      <c r="C251" s="1965">
        <f t="shared" ref="C251:BM251" si="141">SUM(C216:C249)</f>
        <v>38947200</v>
      </c>
      <c r="D251" s="1965">
        <f t="shared" si="141"/>
        <v>20324000</v>
      </c>
      <c r="E251" s="1965">
        <f t="shared" si="141"/>
        <v>12967499.999999998</v>
      </c>
      <c r="F251" s="1965">
        <f t="shared" si="141"/>
        <v>33291500</v>
      </c>
      <c r="G251" s="1965">
        <f t="shared" si="141"/>
        <v>4892051.8777688425</v>
      </c>
      <c r="H251" s="1965">
        <f t="shared" si="141"/>
        <v>2191488.915825869</v>
      </c>
      <c r="I251" s="1965">
        <f t="shared" si="141"/>
        <v>4247193.5688435724</v>
      </c>
      <c r="J251" s="1965">
        <f t="shared" si="141"/>
        <v>0</v>
      </c>
      <c r="K251" s="1965">
        <f t="shared" si="141"/>
        <v>0</v>
      </c>
      <c r="L251" s="1965">
        <f t="shared" si="141"/>
        <v>0</v>
      </c>
      <c r="M251" s="1965">
        <f t="shared" si="141"/>
        <v>493.28602640070073</v>
      </c>
      <c r="N251" s="1965">
        <f t="shared" si="141"/>
        <v>62.689386065888769</v>
      </c>
      <c r="O251" s="1965">
        <f t="shared" si="141"/>
        <v>9229.7290846395645</v>
      </c>
      <c r="P251" s="1965">
        <f t="shared" si="141"/>
        <v>0</v>
      </c>
      <c r="Q251" s="1965">
        <f t="shared" si="141"/>
        <v>0</v>
      </c>
      <c r="R251" s="1965">
        <f t="shared" si="141"/>
        <v>0</v>
      </c>
      <c r="S251" s="1965">
        <f t="shared" si="141"/>
        <v>0</v>
      </c>
      <c r="T251" s="1965">
        <f t="shared" si="141"/>
        <v>0</v>
      </c>
      <c r="U251" s="1965">
        <f t="shared" si="141"/>
        <v>0</v>
      </c>
      <c r="V251" s="1965">
        <f t="shared" si="141"/>
        <v>0</v>
      </c>
      <c r="W251" s="1965">
        <f t="shared" si="141"/>
        <v>0</v>
      </c>
      <c r="X251" s="1965">
        <f t="shared" si="141"/>
        <v>0</v>
      </c>
      <c r="Y251" s="1965">
        <f t="shared" si="141"/>
        <v>0</v>
      </c>
      <c r="Z251" s="1965">
        <f t="shared" si="141"/>
        <v>0</v>
      </c>
      <c r="AA251" s="1965">
        <f t="shared" si="141"/>
        <v>11340520.06693539</v>
      </c>
      <c r="AB251" s="1965">
        <f t="shared" si="141"/>
        <v>4683692.2725320039</v>
      </c>
      <c r="AC251" s="1965">
        <f t="shared" si="141"/>
        <v>1024887.4726359162</v>
      </c>
      <c r="AD251" s="1965">
        <f t="shared" si="141"/>
        <v>198791.41846576633</v>
      </c>
      <c r="AE251" s="1965">
        <f t="shared" si="141"/>
        <v>0</v>
      </c>
      <c r="AF251" s="1965">
        <f t="shared" si="141"/>
        <v>0</v>
      </c>
      <c r="AG251" s="1965">
        <f t="shared" si="141"/>
        <v>0</v>
      </c>
      <c r="AH251" s="1965">
        <f t="shared" si="141"/>
        <v>1193416.4977268812</v>
      </c>
      <c r="AI251" s="1965">
        <f t="shared" si="141"/>
        <v>66455.573156816099</v>
      </c>
      <c r="AJ251" s="1965">
        <f t="shared" si="141"/>
        <v>51236.69854722415</v>
      </c>
      <c r="AK251" s="1965">
        <f t="shared" si="141"/>
        <v>0</v>
      </c>
      <c r="AL251" s="1965">
        <f t="shared" si="141"/>
        <v>0</v>
      </c>
      <c r="AM251" s="1965">
        <f t="shared" si="141"/>
        <v>0</v>
      </c>
      <c r="AN251" s="1965">
        <f t="shared" si="141"/>
        <v>0</v>
      </c>
      <c r="AO251" s="1965">
        <f t="shared" si="141"/>
        <v>0</v>
      </c>
      <c r="AP251" s="1965">
        <f t="shared" si="141"/>
        <v>0</v>
      </c>
      <c r="AQ251" s="1965">
        <f t="shared" si="141"/>
        <v>0</v>
      </c>
      <c r="AR251" s="1965">
        <f t="shared" si="141"/>
        <v>0</v>
      </c>
      <c r="AS251" s="1965">
        <f t="shared" si="141"/>
        <v>0</v>
      </c>
      <c r="AT251" s="1965">
        <f t="shared" si="141"/>
        <v>0</v>
      </c>
      <c r="AU251" s="1965">
        <f t="shared" si="141"/>
        <v>0</v>
      </c>
      <c r="AV251" s="1965">
        <f t="shared" si="141"/>
        <v>7218479.9330646088</v>
      </c>
      <c r="AW251" s="1965">
        <f t="shared" si="141"/>
        <v>-4316514.248950744</v>
      </c>
      <c r="AX251" s="1965">
        <f t="shared" si="141"/>
        <v>-1548893.4619041481</v>
      </c>
      <c r="AY251" s="1965">
        <f t="shared" si="141"/>
        <v>-2242492.7846085373</v>
      </c>
      <c r="AZ251" s="1965">
        <f t="shared" si="141"/>
        <v>0</v>
      </c>
      <c r="BA251" s="1965">
        <f t="shared" si="141"/>
        <v>0</v>
      </c>
      <c r="BB251" s="1965">
        <f t="shared" si="141"/>
        <v>0</v>
      </c>
      <c r="BC251" s="1965">
        <f t="shared" si="141"/>
        <v>-132958.51625334602</v>
      </c>
      <c r="BD251" s="1965">
        <f t="shared" si="141"/>
        <v>-20761.882988911195</v>
      </c>
      <c r="BE251" s="1965">
        <f t="shared" si="141"/>
        <v>-48279.105294312598</v>
      </c>
      <c r="BF251" s="1965">
        <f t="shared" si="141"/>
        <v>0</v>
      </c>
      <c r="BG251" s="1965">
        <f t="shared" si="141"/>
        <v>0</v>
      </c>
      <c r="BH251" s="1965">
        <f t="shared" si="141"/>
        <v>0</v>
      </c>
      <c r="BI251" s="1965">
        <f t="shared" si="141"/>
        <v>0</v>
      </c>
      <c r="BJ251" s="1965">
        <f t="shared" si="141"/>
        <v>0</v>
      </c>
      <c r="BK251" s="1965">
        <f t="shared" si="141"/>
        <v>0</v>
      </c>
      <c r="BL251" s="1965">
        <f t="shared" si="141"/>
        <v>0</v>
      </c>
      <c r="BM251" s="1965">
        <f t="shared" si="141"/>
        <v>0</v>
      </c>
      <c r="BN251" s="1965">
        <f t="shared" ref="BN251:CL251" si="142">SUM(BN216:BN249)</f>
        <v>0</v>
      </c>
      <c r="BO251" s="1965">
        <f t="shared" si="142"/>
        <v>0</v>
      </c>
      <c r="BP251" s="1965">
        <f t="shared" si="142"/>
        <v>0</v>
      </c>
      <c r="BQ251" s="1965">
        <f t="shared" si="142"/>
        <v>-8309899.9999999981</v>
      </c>
      <c r="BR251" s="1965">
        <f t="shared" si="142"/>
        <v>10907916.633811196</v>
      </c>
      <c r="BS251" s="1965">
        <f t="shared" si="142"/>
        <v>4527462.6823561881</v>
      </c>
      <c r="BT251" s="1965">
        <f t="shared" si="142"/>
        <v>12641413.491903931</v>
      </c>
      <c r="BU251" s="1965">
        <f t="shared" si="142"/>
        <v>0</v>
      </c>
      <c r="BV251" s="1965">
        <f t="shared" si="142"/>
        <v>0</v>
      </c>
      <c r="BW251" s="1965">
        <f t="shared" si="142"/>
        <v>0</v>
      </c>
      <c r="BX251" s="1965">
        <f t="shared" si="142"/>
        <v>500989.03792091744</v>
      </c>
      <c r="BY251" s="1965">
        <f t="shared" si="142"/>
        <v>42026.868361536712</v>
      </c>
      <c r="BZ251" s="1965">
        <f t="shared" si="142"/>
        <v>78291.285646228425</v>
      </c>
      <c r="CA251" s="1965">
        <f t="shared" si="142"/>
        <v>0</v>
      </c>
      <c r="CB251" s="1965">
        <f t="shared" si="142"/>
        <v>0</v>
      </c>
      <c r="CC251" s="1965">
        <f t="shared" si="142"/>
        <v>0</v>
      </c>
      <c r="CD251" s="1965">
        <f t="shared" si="142"/>
        <v>0</v>
      </c>
      <c r="CE251" s="1965">
        <f t="shared" si="142"/>
        <v>0</v>
      </c>
      <c r="CF251" s="1965">
        <f t="shared" si="142"/>
        <v>0</v>
      </c>
      <c r="CG251" s="1965">
        <f t="shared" si="142"/>
        <v>0</v>
      </c>
      <c r="CH251" s="1965">
        <f t="shared" si="142"/>
        <v>0</v>
      </c>
      <c r="CI251" s="1965">
        <f t="shared" si="142"/>
        <v>0</v>
      </c>
      <c r="CJ251" s="1965">
        <f t="shared" si="142"/>
        <v>0</v>
      </c>
      <c r="CK251" s="1965">
        <f t="shared" si="142"/>
        <v>0</v>
      </c>
      <c r="CL251" s="1965">
        <f t="shared" si="142"/>
        <v>28698100.000000004</v>
      </c>
      <c r="CM251" s="1149"/>
      <c r="CN251" s="84"/>
      <c r="CO251" s="84"/>
    </row>
    <row r="252" spans="1:98" ht="12" thickTop="1">
      <c r="B252" s="1981"/>
      <c r="I252" s="1153"/>
      <c r="J252" s="1153"/>
      <c r="K252" s="1153"/>
      <c r="L252" s="1153"/>
      <c r="M252" s="1153"/>
      <c r="N252" s="1153"/>
      <c r="O252" s="1153"/>
      <c r="P252" s="1153"/>
      <c r="Q252" s="1153"/>
      <c r="R252" s="1153"/>
      <c r="S252" s="1153"/>
      <c r="T252" s="1153"/>
      <c r="U252" s="1153"/>
      <c r="V252" s="1153"/>
      <c r="W252" s="1153"/>
      <c r="X252" s="1153"/>
      <c r="Y252" s="1153"/>
      <c r="Z252" s="1153"/>
      <c r="AA252" s="1153"/>
      <c r="AB252" s="1200"/>
      <c r="AC252" s="1200"/>
      <c r="AD252" s="1200"/>
      <c r="AE252" s="1200"/>
      <c r="AF252" s="1153"/>
      <c r="AG252" s="1153"/>
      <c r="AH252" s="1153"/>
      <c r="AI252" s="1153"/>
      <c r="AJ252" s="1153"/>
      <c r="AK252" s="1153"/>
      <c r="AL252" s="1153"/>
      <c r="AM252" s="1153"/>
      <c r="AN252" s="1153"/>
      <c r="AO252" s="1153"/>
      <c r="AP252" s="1153"/>
      <c r="AQ252" s="1153"/>
      <c r="AR252" s="1153"/>
      <c r="AS252" s="1153"/>
      <c r="AT252" s="1153"/>
      <c r="AU252" s="1153"/>
      <c r="AV252" s="1153"/>
      <c r="AW252" s="1153"/>
      <c r="AX252" s="1154"/>
      <c r="AY252" s="1153"/>
      <c r="AZ252" s="1153"/>
      <c r="BA252" s="1153"/>
      <c r="BB252" s="1153"/>
      <c r="BC252" s="1153"/>
      <c r="BD252" s="1153"/>
      <c r="BE252" s="1153"/>
      <c r="BF252" s="1153"/>
      <c r="BG252" s="1153"/>
      <c r="BH252" s="1153"/>
      <c r="BI252" s="1153"/>
      <c r="BJ252" s="1153"/>
      <c r="BK252" s="1153"/>
      <c r="BL252" s="1153"/>
      <c r="BM252" s="1153"/>
      <c r="BN252" s="1153"/>
      <c r="BO252" s="1153"/>
      <c r="BP252" s="1153"/>
      <c r="BQ252" s="1153"/>
      <c r="BR252" s="1153"/>
      <c r="BS252" s="1200"/>
      <c r="BT252" s="1153"/>
      <c r="BU252" s="1153"/>
      <c r="BV252" s="1153"/>
      <c r="BW252" s="1153"/>
      <c r="BX252" s="1153"/>
      <c r="BY252" s="1153"/>
      <c r="BZ252" s="1153"/>
      <c r="CA252" s="1153"/>
      <c r="CB252" s="1153"/>
      <c r="CC252" s="1153"/>
      <c r="CD252" s="1153"/>
      <c r="CE252" s="1153"/>
      <c r="CF252" s="1153"/>
      <c r="CG252" s="1153"/>
      <c r="CH252" s="1153"/>
      <c r="CI252" s="1153"/>
      <c r="CJ252" s="1153"/>
      <c r="CK252" s="1153"/>
      <c r="CL252" s="1153"/>
      <c r="CM252" s="1200"/>
      <c r="CN252" s="1200"/>
    </row>
    <row r="253" spans="1:98">
      <c r="B253" s="1152"/>
      <c r="I253" s="1153"/>
      <c r="J253" s="1153"/>
      <c r="K253" s="1153"/>
      <c r="L253" s="1153"/>
      <c r="M253" s="1153"/>
      <c r="N253" s="1153"/>
      <c r="O253" s="1153"/>
      <c r="P253" s="1153"/>
      <c r="Q253" s="1153"/>
      <c r="R253" s="1153"/>
      <c r="S253" s="1153"/>
      <c r="T253" s="1153"/>
      <c r="U253" s="1153"/>
      <c r="V253" s="1153"/>
      <c r="W253" s="1153"/>
      <c r="X253" s="1153"/>
      <c r="Y253" s="1153"/>
      <c r="Z253" s="1153"/>
      <c r="AA253" s="1153"/>
      <c r="AB253" s="1200"/>
      <c r="AC253" s="1200"/>
      <c r="AD253" s="1200"/>
      <c r="AE253" s="1200"/>
      <c r="AF253" s="1153"/>
      <c r="AG253" s="1153"/>
      <c r="AH253" s="1153"/>
      <c r="AI253" s="1153"/>
      <c r="AJ253" s="1153"/>
      <c r="AK253" s="1153"/>
      <c r="AL253" s="1153"/>
      <c r="AM253" s="1153"/>
      <c r="AN253" s="1153"/>
      <c r="AO253" s="1153"/>
      <c r="AP253" s="1153"/>
      <c r="AQ253" s="1153"/>
      <c r="AR253" s="1153"/>
      <c r="AS253" s="1153"/>
      <c r="AT253" s="1153"/>
      <c r="AU253" s="1153"/>
      <c r="AV253" s="1153"/>
      <c r="AW253" s="1153"/>
      <c r="AX253" s="1154"/>
      <c r="AY253" s="1153"/>
      <c r="AZ253" s="1153"/>
      <c r="BA253" s="1153"/>
      <c r="BB253" s="1153"/>
      <c r="BC253" s="1153"/>
      <c r="BD253" s="1153"/>
      <c r="BE253" s="1153"/>
      <c r="BF253" s="1153"/>
      <c r="BG253" s="1153"/>
      <c r="BH253" s="1153"/>
      <c r="BI253" s="1153"/>
      <c r="BJ253" s="1153"/>
      <c r="BK253" s="1153"/>
      <c r="BL253" s="1153"/>
      <c r="BM253" s="1153"/>
      <c r="BN253" s="1153"/>
      <c r="BO253" s="1153"/>
      <c r="BP253" s="1153"/>
      <c r="BQ253" s="1153"/>
      <c r="BR253" s="1153"/>
      <c r="BS253" s="1200"/>
      <c r="BT253" s="1153"/>
      <c r="BU253" s="1153"/>
      <c r="BV253" s="1153"/>
      <c r="BW253" s="1153"/>
      <c r="BX253" s="1153"/>
      <c r="BY253" s="1153"/>
      <c r="BZ253" s="1153"/>
      <c r="CA253" s="1153"/>
      <c r="CB253" s="1153"/>
      <c r="CC253" s="1153"/>
      <c r="CD253" s="1153"/>
      <c r="CE253" s="1153"/>
      <c r="CF253" s="1153"/>
      <c r="CG253" s="1153"/>
      <c r="CH253" s="1153"/>
      <c r="CI253" s="1153"/>
      <c r="CJ253" s="1153"/>
      <c r="CK253" s="1153"/>
      <c r="CL253" s="1153"/>
      <c r="CM253" s="1200"/>
      <c r="CN253" s="1200"/>
    </row>
    <row r="254" spans="1:98">
      <c r="B254" s="1981"/>
      <c r="I254" s="1153"/>
      <c r="J254" s="1153"/>
      <c r="K254" s="1153"/>
      <c r="L254" s="1153"/>
      <c r="M254" s="1153"/>
      <c r="N254" s="1153"/>
      <c r="O254" s="1153"/>
      <c r="P254" s="1153"/>
      <c r="Q254" s="1153"/>
      <c r="R254" s="1153"/>
      <c r="S254" s="1153"/>
      <c r="T254" s="1153"/>
      <c r="U254" s="1153"/>
      <c r="V254" s="1153"/>
      <c r="W254" s="1153"/>
      <c r="X254" s="1153"/>
      <c r="Y254" s="1153"/>
      <c r="Z254" s="1153"/>
      <c r="AA254" s="1153"/>
      <c r="AB254" s="1200"/>
      <c r="AC254" s="1200"/>
      <c r="AD254" s="1200"/>
      <c r="AE254" s="1200"/>
      <c r="AF254" s="1153"/>
      <c r="AG254" s="1153"/>
      <c r="AH254" s="1153"/>
      <c r="AI254" s="1153"/>
      <c r="AJ254" s="1153"/>
      <c r="AK254" s="1153"/>
      <c r="AL254" s="1153"/>
      <c r="AM254" s="1153"/>
      <c r="AN254" s="1153"/>
      <c r="AO254" s="1153"/>
      <c r="AP254" s="1153"/>
      <c r="AQ254" s="1153"/>
      <c r="AR254" s="1153"/>
      <c r="AS254" s="1153"/>
      <c r="AT254" s="1153"/>
      <c r="AU254" s="1153"/>
      <c r="AV254" s="1153"/>
      <c r="AW254" s="1153"/>
      <c r="AX254" s="1154"/>
      <c r="AY254" s="1153"/>
      <c r="AZ254" s="1153"/>
      <c r="BA254" s="1153"/>
      <c r="BB254" s="1153"/>
      <c r="BC254" s="1153"/>
      <c r="BD254" s="1153"/>
      <c r="BE254" s="1153"/>
      <c r="BF254" s="1153"/>
      <c r="BG254" s="1153"/>
      <c r="BH254" s="1153"/>
      <c r="BI254" s="1153"/>
      <c r="BJ254" s="1153"/>
      <c r="BK254" s="1153"/>
      <c r="BL254" s="1153"/>
      <c r="BM254" s="1153"/>
      <c r="BN254" s="1153"/>
      <c r="BO254" s="1153"/>
      <c r="BP254" s="1153"/>
      <c r="BQ254" s="1153"/>
      <c r="BR254" s="1153"/>
      <c r="BS254" s="1200"/>
      <c r="BT254" s="1153"/>
      <c r="BU254" s="1153"/>
      <c r="BV254" s="1153"/>
      <c r="BW254" s="1153"/>
      <c r="BX254" s="1153"/>
      <c r="BY254" s="1153"/>
      <c r="BZ254" s="1153"/>
      <c r="CA254" s="1153"/>
      <c r="CB254" s="1153"/>
      <c r="CC254" s="1153"/>
      <c r="CD254" s="1153"/>
      <c r="CE254" s="1153"/>
      <c r="CF254" s="1153"/>
      <c r="CG254" s="1153"/>
      <c r="CH254" s="1153"/>
      <c r="CI254" s="1153"/>
      <c r="CJ254" s="1153"/>
      <c r="CK254" s="1153"/>
      <c r="CL254" s="1153"/>
      <c r="CM254" s="1200"/>
      <c r="CN254" s="1200"/>
    </row>
    <row r="255" spans="1:98">
      <c r="B255" s="1152"/>
      <c r="I255" s="1153"/>
      <c r="J255" s="1153"/>
      <c r="K255" s="1153"/>
      <c r="L255" s="1153"/>
      <c r="M255" s="1153"/>
      <c r="N255" s="1153"/>
      <c r="O255" s="1153"/>
      <c r="P255" s="1153"/>
      <c r="Q255" s="1153"/>
      <c r="R255" s="1153"/>
      <c r="S255" s="1153"/>
      <c r="T255" s="1153"/>
      <c r="U255" s="1153"/>
      <c r="V255" s="1153"/>
      <c r="W255" s="1153"/>
      <c r="X255" s="1153"/>
      <c r="Y255" s="1153"/>
      <c r="Z255" s="1153"/>
      <c r="AA255" s="1153"/>
      <c r="AB255" s="1200"/>
      <c r="AC255" s="1200"/>
      <c r="AD255" s="1200"/>
      <c r="AE255" s="1200"/>
      <c r="AF255" s="1153"/>
      <c r="AG255" s="1153"/>
      <c r="AH255" s="1153"/>
      <c r="AI255" s="1153"/>
      <c r="AJ255" s="1153"/>
      <c r="AK255" s="1153"/>
      <c r="AL255" s="1153"/>
      <c r="AM255" s="1153"/>
      <c r="AN255" s="1153"/>
      <c r="AO255" s="1153"/>
      <c r="AP255" s="1153"/>
      <c r="AQ255" s="1153"/>
      <c r="AR255" s="1153"/>
      <c r="AS255" s="1153"/>
      <c r="AT255" s="1153"/>
      <c r="AU255" s="1153"/>
      <c r="AV255" s="1153"/>
      <c r="AW255" s="1153"/>
      <c r="AX255" s="1154"/>
      <c r="AY255" s="1153"/>
      <c r="AZ255" s="1153"/>
      <c r="BA255" s="1153"/>
      <c r="BB255" s="1153"/>
      <c r="BC255" s="1153"/>
      <c r="BD255" s="1153"/>
      <c r="BE255" s="1153"/>
      <c r="BF255" s="1153"/>
      <c r="BG255" s="1153"/>
      <c r="BH255" s="1153"/>
      <c r="BI255" s="1153"/>
      <c r="BJ255" s="1153"/>
      <c r="BK255" s="1153"/>
      <c r="BL255" s="1153"/>
      <c r="BM255" s="1153"/>
      <c r="BN255" s="1153"/>
      <c r="BO255" s="1153"/>
      <c r="BP255" s="1153"/>
      <c r="BQ255" s="1153"/>
      <c r="BR255" s="1153"/>
      <c r="BS255" s="1200"/>
      <c r="BT255" s="1153"/>
      <c r="BU255" s="1153"/>
      <c r="BV255" s="1153"/>
      <c r="BW255" s="1153"/>
      <c r="BX255" s="1153"/>
      <c r="BY255" s="1153"/>
      <c r="BZ255" s="1153"/>
      <c r="CA255" s="1153"/>
      <c r="CB255" s="1153"/>
      <c r="CC255" s="1153"/>
      <c r="CD255" s="1153"/>
      <c r="CE255" s="1153"/>
      <c r="CF255" s="1153"/>
      <c r="CG255" s="1153"/>
      <c r="CH255" s="1153"/>
      <c r="CI255" s="1153"/>
      <c r="CJ255" s="1153"/>
      <c r="CK255" s="1153"/>
      <c r="CL255" s="1153"/>
      <c r="CM255" s="1200"/>
      <c r="CN255" s="1200"/>
    </row>
    <row r="256" spans="1:98">
      <c r="B256" s="1152"/>
      <c r="I256" s="1153"/>
      <c r="J256" s="1153"/>
      <c r="K256" s="1153"/>
      <c r="L256" s="1153"/>
      <c r="M256" s="1153"/>
      <c r="N256" s="1153"/>
      <c r="O256" s="1153"/>
      <c r="P256" s="1153"/>
      <c r="Q256" s="1153"/>
      <c r="R256" s="1153"/>
      <c r="S256" s="1153"/>
      <c r="T256" s="1153"/>
      <c r="U256" s="1153"/>
      <c r="V256" s="1153"/>
      <c r="W256" s="1153"/>
      <c r="X256" s="1153"/>
      <c r="Y256" s="1153"/>
      <c r="Z256" s="1153"/>
      <c r="AA256" s="1153"/>
      <c r="AB256" s="1200"/>
      <c r="AC256" s="1200"/>
      <c r="AD256" s="1200"/>
      <c r="AE256" s="1200"/>
      <c r="AF256" s="1153"/>
      <c r="AG256" s="1153"/>
      <c r="AH256" s="1153"/>
      <c r="AI256" s="1153"/>
      <c r="AJ256" s="1153"/>
      <c r="AK256" s="1153"/>
      <c r="AL256" s="1153"/>
      <c r="AM256" s="1153"/>
      <c r="AN256" s="1153"/>
      <c r="AO256" s="1153"/>
      <c r="AP256" s="1153"/>
      <c r="AQ256" s="1153"/>
      <c r="AR256" s="1153"/>
      <c r="AS256" s="1153"/>
      <c r="AT256" s="1153"/>
      <c r="AU256" s="1153"/>
      <c r="AV256" s="1153"/>
      <c r="AW256" s="1153"/>
      <c r="AX256" s="1154"/>
      <c r="AY256" s="1153"/>
      <c r="AZ256" s="1153"/>
      <c r="BA256" s="1153"/>
      <c r="BB256" s="1153"/>
      <c r="BC256" s="1153"/>
      <c r="BD256" s="1153"/>
      <c r="BE256" s="1153"/>
      <c r="BF256" s="1153"/>
      <c r="BG256" s="1153"/>
      <c r="BH256" s="1153"/>
      <c r="BI256" s="1153"/>
      <c r="BJ256" s="1153"/>
      <c r="BK256" s="1153"/>
      <c r="BL256" s="1153"/>
      <c r="BM256" s="1153"/>
      <c r="BN256" s="1153"/>
      <c r="BO256" s="1153"/>
      <c r="BP256" s="1153"/>
      <c r="BQ256" s="1153"/>
      <c r="BR256" s="1153"/>
      <c r="BS256" s="1200"/>
      <c r="BT256" s="1153"/>
      <c r="BU256" s="1153"/>
      <c r="BV256" s="1153"/>
      <c r="BW256" s="1153"/>
      <c r="BX256" s="1153"/>
      <c r="BY256" s="1153"/>
      <c r="BZ256" s="1153"/>
      <c r="CA256" s="1153"/>
      <c r="CB256" s="1153"/>
      <c r="CC256" s="1153"/>
      <c r="CD256" s="1153"/>
      <c r="CE256" s="1153"/>
      <c r="CF256" s="1153"/>
      <c r="CG256" s="1153"/>
      <c r="CH256" s="1153"/>
      <c r="CI256" s="1153"/>
      <c r="CJ256" s="1153"/>
      <c r="CK256" s="1153"/>
      <c r="CL256" s="1153"/>
      <c r="CM256" s="1200"/>
      <c r="CN256" s="1200"/>
    </row>
    <row r="257" spans="2:92">
      <c r="B257" s="1152"/>
      <c r="I257" s="1153"/>
      <c r="J257" s="1153"/>
      <c r="K257" s="1153"/>
      <c r="L257" s="1153"/>
      <c r="M257" s="1153"/>
      <c r="N257" s="1153"/>
      <c r="O257" s="1153"/>
      <c r="P257" s="1153"/>
      <c r="Q257" s="1153"/>
      <c r="R257" s="1153"/>
      <c r="S257" s="1153"/>
      <c r="T257" s="1153"/>
      <c r="U257" s="1153"/>
      <c r="V257" s="1153"/>
      <c r="W257" s="1153"/>
      <c r="X257" s="1153"/>
      <c r="Y257" s="1153"/>
      <c r="Z257" s="1153"/>
      <c r="AA257" s="1153"/>
      <c r="AB257" s="1200"/>
      <c r="AC257" s="1200"/>
      <c r="AD257" s="1200"/>
      <c r="AE257" s="1200"/>
      <c r="AF257" s="1153"/>
      <c r="AG257" s="1153"/>
      <c r="AH257" s="1153"/>
      <c r="AI257" s="1153"/>
      <c r="AJ257" s="1153"/>
      <c r="AK257" s="1153"/>
      <c r="AL257" s="1153"/>
      <c r="AM257" s="1153"/>
      <c r="AN257" s="1153"/>
      <c r="AO257" s="1153"/>
      <c r="AP257" s="1153"/>
      <c r="AQ257" s="1153"/>
      <c r="AR257" s="1153"/>
      <c r="AS257" s="1153"/>
      <c r="AT257" s="1153"/>
      <c r="AU257" s="1153"/>
      <c r="AV257" s="1153"/>
      <c r="AW257" s="1153"/>
      <c r="AX257" s="1154"/>
      <c r="AY257" s="1153"/>
      <c r="AZ257" s="1153"/>
      <c r="BA257" s="1153"/>
      <c r="BB257" s="1153"/>
      <c r="BC257" s="1153"/>
      <c r="BD257" s="1153"/>
      <c r="BE257" s="1153"/>
      <c r="BF257" s="1153"/>
      <c r="BG257" s="1153"/>
      <c r="BH257" s="1153"/>
      <c r="BI257" s="1153"/>
      <c r="BJ257" s="1153"/>
      <c r="BK257" s="1153"/>
      <c r="BL257" s="1153"/>
      <c r="BM257" s="1153"/>
      <c r="BN257" s="1153"/>
      <c r="BO257" s="1153"/>
      <c r="BP257" s="1153"/>
      <c r="BQ257" s="1153"/>
      <c r="BR257" s="1153"/>
      <c r="BS257" s="1200"/>
      <c r="BT257" s="1153"/>
      <c r="BU257" s="1153"/>
      <c r="BV257" s="1153"/>
      <c r="BW257" s="1153"/>
      <c r="BX257" s="1153"/>
      <c r="BY257" s="1153"/>
      <c r="BZ257" s="1153"/>
      <c r="CA257" s="1153"/>
      <c r="CB257" s="1153"/>
      <c r="CC257" s="1153"/>
      <c r="CD257" s="1153"/>
      <c r="CE257" s="1153"/>
      <c r="CF257" s="1153"/>
      <c r="CG257" s="1153"/>
      <c r="CH257" s="1153"/>
      <c r="CI257" s="1153"/>
      <c r="CJ257" s="1153"/>
      <c r="CK257" s="1153"/>
      <c r="CL257" s="1153"/>
      <c r="CM257" s="1200"/>
      <c r="CN257" s="1200"/>
    </row>
    <row r="258" spans="2:92" ht="12.75">
      <c r="B258" s="1152"/>
      <c r="C258" s="720"/>
      <c r="D258" s="720"/>
      <c r="E258" s="720"/>
      <c r="F258" s="720"/>
      <c r="G258" s="720"/>
      <c r="H258" s="720"/>
      <c r="I258" s="720"/>
      <c r="J258" s="720"/>
      <c r="K258" s="720"/>
      <c r="L258" s="720"/>
      <c r="M258" s="720"/>
      <c r="N258" s="720"/>
      <c r="O258" s="720"/>
      <c r="P258" s="720"/>
      <c r="Q258" s="720"/>
      <c r="R258" s="720"/>
      <c r="S258" s="720"/>
      <c r="T258" s="720"/>
      <c r="U258" s="720"/>
      <c r="V258" s="720"/>
      <c r="W258" s="720"/>
      <c r="X258" s="720"/>
      <c r="Y258" s="720"/>
      <c r="Z258" s="720"/>
      <c r="AA258" s="720"/>
      <c r="AB258" s="720"/>
      <c r="AC258" s="720"/>
      <c r="AD258" s="720"/>
      <c r="AE258" s="720"/>
      <c r="AF258" s="720"/>
      <c r="AG258" s="720"/>
      <c r="AH258" s="720"/>
      <c r="AI258" s="720"/>
      <c r="AJ258" s="720"/>
      <c r="AK258" s="720"/>
      <c r="AL258" s="720"/>
      <c r="AM258" s="720"/>
      <c r="AN258" s="720"/>
      <c r="AO258" s="720"/>
      <c r="AP258" s="720"/>
      <c r="AQ258" s="720"/>
      <c r="AR258" s="720"/>
      <c r="AS258" s="720"/>
      <c r="AT258" s="720"/>
      <c r="AU258" s="720"/>
      <c r="AV258" s="720"/>
      <c r="AW258" s="720"/>
      <c r="AX258" s="720"/>
      <c r="AY258" s="720"/>
      <c r="AZ258" s="720"/>
      <c r="BA258" s="720"/>
      <c r="BB258" s="720"/>
      <c r="BC258" s="720"/>
      <c r="BD258" s="720"/>
      <c r="BE258" s="720"/>
      <c r="BF258" s="720"/>
      <c r="BG258" s="720"/>
      <c r="BH258" s="720"/>
      <c r="BI258" s="720"/>
      <c r="BJ258" s="720"/>
      <c r="BK258" s="720"/>
      <c r="BL258" s="720"/>
      <c r="BM258" s="720"/>
      <c r="BN258" s="720"/>
      <c r="BO258" s="720"/>
      <c r="BP258" s="720"/>
      <c r="BQ258" s="720"/>
      <c r="BR258" s="720"/>
      <c r="BS258" s="720"/>
      <c r="BT258" s="720"/>
      <c r="BU258" s="720"/>
      <c r="BV258" s="720"/>
      <c r="BW258" s="720"/>
      <c r="BX258" s="720"/>
      <c r="BY258" s="720"/>
      <c r="BZ258" s="720"/>
      <c r="CA258" s="720"/>
      <c r="CB258" s="720"/>
      <c r="CC258" s="720"/>
      <c r="CD258" s="720"/>
      <c r="CE258" s="720"/>
      <c r="CF258" s="720"/>
      <c r="CG258" s="720"/>
      <c r="CH258" s="720"/>
      <c r="CI258" s="720"/>
      <c r="CJ258" s="720"/>
      <c r="CK258" s="720"/>
      <c r="CL258" s="720"/>
      <c r="CM258" s="720"/>
      <c r="CN258" s="720"/>
    </row>
    <row r="259" spans="2:92">
      <c r="B259" s="1152"/>
      <c r="I259" s="1153"/>
      <c r="J259" s="1153"/>
      <c r="K259" s="1153"/>
      <c r="L259" s="1153"/>
      <c r="M259" s="1153"/>
      <c r="N259" s="1153"/>
      <c r="O259" s="1153"/>
      <c r="P259" s="1153"/>
      <c r="Q259" s="1153"/>
      <c r="R259" s="1153"/>
      <c r="S259" s="1153"/>
      <c r="T259" s="1153"/>
      <c r="U259" s="1153"/>
      <c r="V259" s="1153"/>
      <c r="W259" s="1153"/>
      <c r="X259" s="1153"/>
      <c r="Y259" s="1153"/>
      <c r="Z259" s="1153"/>
      <c r="AA259" s="1153"/>
      <c r="AB259" s="1200"/>
      <c r="AC259" s="1200"/>
      <c r="AD259" s="1200"/>
      <c r="AE259" s="1200"/>
      <c r="AF259" s="1153"/>
      <c r="AG259" s="1153"/>
      <c r="AH259" s="1153"/>
      <c r="AI259" s="1153"/>
      <c r="AJ259" s="1153"/>
      <c r="AK259" s="1153"/>
      <c r="AL259" s="1153"/>
      <c r="AM259" s="1153"/>
      <c r="AN259" s="1153"/>
      <c r="AO259" s="1153"/>
      <c r="AP259" s="1153"/>
      <c r="AQ259" s="1153"/>
      <c r="AR259" s="1153"/>
      <c r="AS259" s="1153"/>
      <c r="AT259" s="1153"/>
      <c r="AU259" s="1153"/>
      <c r="AV259" s="1153"/>
      <c r="AW259" s="1153"/>
      <c r="AX259" s="1154"/>
      <c r="AY259" s="1153"/>
      <c r="AZ259" s="1153"/>
      <c r="BA259" s="1153"/>
      <c r="BB259" s="1153"/>
      <c r="BC259" s="1153"/>
      <c r="BD259" s="1153"/>
      <c r="BE259" s="1153"/>
      <c r="BF259" s="1153"/>
      <c r="BG259" s="1153"/>
      <c r="BH259" s="1153"/>
      <c r="BI259" s="1153"/>
      <c r="BJ259" s="1153"/>
      <c r="BK259" s="1153"/>
      <c r="BL259" s="1153"/>
      <c r="BM259" s="1153"/>
      <c r="BN259" s="1153"/>
      <c r="BO259" s="1153"/>
      <c r="BP259" s="1153"/>
      <c r="BQ259" s="1153"/>
      <c r="BR259" s="1153"/>
      <c r="BS259" s="1200"/>
      <c r="BT259" s="1153"/>
      <c r="BU259" s="1153"/>
      <c r="BV259" s="1153"/>
      <c r="BW259" s="1153"/>
      <c r="BX259" s="1153"/>
      <c r="BY259" s="1153"/>
      <c r="BZ259" s="1153"/>
      <c r="CA259" s="1153"/>
      <c r="CB259" s="1153"/>
      <c r="CC259" s="1153"/>
      <c r="CD259" s="1153"/>
      <c r="CE259" s="1153"/>
      <c r="CF259" s="1153"/>
      <c r="CG259" s="1153"/>
      <c r="CH259" s="1153"/>
      <c r="CI259" s="1153"/>
      <c r="CJ259" s="1153"/>
      <c r="CK259" s="1153"/>
      <c r="CL259" s="1153"/>
      <c r="CM259" s="1200"/>
      <c r="CN259" s="1200"/>
    </row>
    <row r="260" spans="2:92">
      <c r="B260" s="1152"/>
      <c r="I260" s="1153"/>
      <c r="J260" s="1153"/>
      <c r="K260" s="1153"/>
      <c r="L260" s="1153"/>
      <c r="M260" s="1153"/>
      <c r="N260" s="1153"/>
      <c r="O260" s="1153"/>
      <c r="P260" s="1153"/>
      <c r="Q260" s="1153"/>
      <c r="R260" s="1153"/>
      <c r="S260" s="1153"/>
      <c r="T260" s="1153"/>
      <c r="U260" s="1153"/>
      <c r="V260" s="1153"/>
      <c r="W260" s="1153"/>
      <c r="X260" s="1153"/>
      <c r="Y260" s="1153"/>
      <c r="Z260" s="1153"/>
      <c r="AA260" s="1153"/>
      <c r="AB260" s="1200"/>
      <c r="AC260" s="1200"/>
      <c r="AD260" s="1200"/>
      <c r="AE260" s="1200"/>
      <c r="AF260" s="1153"/>
      <c r="AG260" s="1153"/>
      <c r="AH260" s="1153"/>
      <c r="AI260" s="1153"/>
      <c r="AJ260" s="1153"/>
      <c r="AK260" s="1153"/>
      <c r="AL260" s="1153"/>
      <c r="AM260" s="1153"/>
      <c r="AN260" s="1153"/>
      <c r="AO260" s="1153"/>
      <c r="AP260" s="1153"/>
      <c r="AQ260" s="1153"/>
      <c r="AR260" s="1153"/>
      <c r="AS260" s="1153"/>
      <c r="AT260" s="1153"/>
      <c r="AU260" s="1153"/>
      <c r="AV260" s="1153"/>
      <c r="AW260" s="1153"/>
      <c r="AX260" s="1154"/>
      <c r="AY260" s="1153"/>
      <c r="AZ260" s="1153"/>
      <c r="BA260" s="1153"/>
      <c r="BB260" s="1153"/>
      <c r="BC260" s="1153"/>
      <c r="BD260" s="1153"/>
      <c r="BE260" s="1153"/>
      <c r="BF260" s="1153"/>
      <c r="BG260" s="1153"/>
      <c r="BH260" s="1153"/>
      <c r="BI260" s="1153"/>
      <c r="BJ260" s="1153"/>
      <c r="BK260" s="1153"/>
      <c r="BL260" s="1153"/>
      <c r="BM260" s="1153"/>
      <c r="BN260" s="1153"/>
      <c r="BO260" s="1153"/>
      <c r="BP260" s="1153"/>
      <c r="BQ260" s="1153"/>
      <c r="BR260" s="1153"/>
      <c r="BS260" s="1200"/>
      <c r="BT260" s="1153"/>
      <c r="BU260" s="1153"/>
      <c r="BV260" s="1153"/>
      <c r="BW260" s="1153"/>
      <c r="BX260" s="1153"/>
      <c r="BY260" s="1153"/>
      <c r="BZ260" s="1153"/>
      <c r="CA260" s="1153"/>
      <c r="CB260" s="1153"/>
      <c r="CC260" s="1153"/>
      <c r="CD260" s="1153"/>
      <c r="CE260" s="1153"/>
      <c r="CF260" s="1153"/>
      <c r="CG260" s="1153"/>
      <c r="CH260" s="1153"/>
      <c r="CI260" s="1153"/>
      <c r="CJ260" s="1153"/>
      <c r="CK260" s="1153"/>
      <c r="CL260" s="1153"/>
      <c r="CM260" s="1200"/>
      <c r="CN260" s="1200"/>
    </row>
    <row r="261" spans="2:92">
      <c r="B261" s="1152"/>
      <c r="I261" s="1153"/>
      <c r="J261" s="1153"/>
      <c r="K261" s="1153"/>
      <c r="L261" s="1153"/>
      <c r="M261" s="1153"/>
      <c r="N261" s="1153"/>
      <c r="O261" s="1153"/>
      <c r="P261" s="1153"/>
      <c r="Q261" s="1153"/>
      <c r="R261" s="1153"/>
      <c r="S261" s="1153"/>
      <c r="T261" s="1153"/>
      <c r="U261" s="1153"/>
      <c r="V261" s="1153"/>
      <c r="W261" s="1153"/>
      <c r="X261" s="1153"/>
      <c r="Y261" s="1153"/>
      <c r="Z261" s="1153"/>
      <c r="AA261" s="1153"/>
      <c r="AB261" s="1200"/>
      <c r="AC261" s="1200"/>
      <c r="AD261" s="1200"/>
      <c r="AE261" s="1200"/>
      <c r="AF261" s="1153"/>
      <c r="AG261" s="1153"/>
      <c r="AH261" s="1153"/>
      <c r="AI261" s="1153"/>
      <c r="AJ261" s="1153"/>
      <c r="AK261" s="1153"/>
      <c r="AL261" s="1153"/>
      <c r="AM261" s="1153"/>
      <c r="AN261" s="1153"/>
      <c r="AO261" s="1153"/>
      <c r="AP261" s="1153"/>
      <c r="AQ261" s="1153"/>
      <c r="AR261" s="1153"/>
      <c r="AS261" s="1153"/>
      <c r="AT261" s="1153"/>
      <c r="AU261" s="1153"/>
      <c r="AV261" s="1153"/>
      <c r="AW261" s="1153"/>
      <c r="AX261" s="1154"/>
      <c r="AY261" s="1153"/>
      <c r="AZ261" s="1153"/>
      <c r="BA261" s="1153"/>
      <c r="BB261" s="1153"/>
      <c r="BC261" s="1153"/>
      <c r="BD261" s="1153"/>
      <c r="BE261" s="1153"/>
      <c r="BF261" s="1153"/>
      <c r="BG261" s="1153"/>
      <c r="BH261" s="1153"/>
      <c r="BI261" s="1153"/>
      <c r="BJ261" s="1153"/>
      <c r="BK261" s="1153"/>
      <c r="BL261" s="1153"/>
      <c r="BM261" s="1153"/>
      <c r="BN261" s="1153"/>
      <c r="BO261" s="1153"/>
      <c r="BP261" s="1153"/>
      <c r="BQ261" s="1153"/>
      <c r="BR261" s="1153"/>
      <c r="BS261" s="1200"/>
      <c r="BT261" s="1153"/>
      <c r="BU261" s="1153"/>
      <c r="BV261" s="1153"/>
      <c r="BW261" s="1153"/>
      <c r="BX261" s="1153"/>
      <c r="BY261" s="1153"/>
      <c r="BZ261" s="1153"/>
      <c r="CA261" s="1153"/>
      <c r="CB261" s="1153"/>
      <c r="CC261" s="1153"/>
      <c r="CD261" s="1153"/>
      <c r="CE261" s="1153"/>
      <c r="CF261" s="1153"/>
      <c r="CG261" s="1153"/>
      <c r="CH261" s="1153"/>
      <c r="CI261" s="1153"/>
      <c r="CJ261" s="1153"/>
      <c r="CK261" s="1153"/>
      <c r="CL261" s="1153"/>
      <c r="CM261" s="1200"/>
      <c r="CN261" s="1200"/>
    </row>
    <row r="262" spans="2:92">
      <c r="B262" s="1152"/>
      <c r="I262" s="1153"/>
      <c r="J262" s="1153"/>
      <c r="K262" s="1153"/>
      <c r="L262" s="1153"/>
      <c r="M262" s="1153"/>
      <c r="N262" s="1153"/>
      <c r="O262" s="1153"/>
      <c r="P262" s="1153"/>
      <c r="Q262" s="1153"/>
      <c r="R262" s="1153"/>
      <c r="S262" s="1153"/>
      <c r="T262" s="1153"/>
      <c r="U262" s="1153"/>
      <c r="V262" s="1153"/>
      <c r="W262" s="1153"/>
      <c r="X262" s="1153"/>
      <c r="Y262" s="1153"/>
      <c r="Z262" s="1153"/>
      <c r="AA262" s="1153"/>
      <c r="AB262" s="1200"/>
      <c r="AC262" s="1200"/>
      <c r="AD262" s="1200"/>
      <c r="AE262" s="1200"/>
      <c r="AF262" s="1153"/>
      <c r="AG262" s="1153"/>
      <c r="AH262" s="1153"/>
      <c r="AI262" s="1153"/>
      <c r="AJ262" s="1153"/>
      <c r="AK262" s="1153"/>
      <c r="AL262" s="1153"/>
      <c r="AM262" s="1153"/>
      <c r="AN262" s="1153"/>
      <c r="AO262" s="1153"/>
      <c r="AP262" s="1153"/>
      <c r="AQ262" s="1153"/>
      <c r="AR262" s="1153"/>
      <c r="AS262" s="1153"/>
      <c r="AT262" s="1153"/>
      <c r="AU262" s="1153"/>
      <c r="AV262" s="1153"/>
      <c r="AW262" s="1153"/>
      <c r="AX262" s="1154"/>
      <c r="AY262" s="1153"/>
      <c r="AZ262" s="1153"/>
      <c r="BA262" s="1153"/>
      <c r="BB262" s="1153"/>
      <c r="BC262" s="1153"/>
      <c r="BD262" s="1153"/>
      <c r="BE262" s="1153"/>
      <c r="BF262" s="1153"/>
      <c r="BG262" s="1153"/>
      <c r="BH262" s="1153"/>
      <c r="BI262" s="1153"/>
      <c r="BJ262" s="1153"/>
      <c r="BK262" s="1153"/>
      <c r="BL262" s="1153"/>
      <c r="BM262" s="1153"/>
      <c r="BN262" s="1153"/>
      <c r="BO262" s="1153"/>
      <c r="BP262" s="1153"/>
      <c r="BQ262" s="1153"/>
      <c r="BR262" s="1153"/>
      <c r="BS262" s="1200"/>
      <c r="BT262" s="1153"/>
      <c r="BU262" s="1153"/>
      <c r="BV262" s="1153"/>
      <c r="BW262" s="1153"/>
      <c r="BX262" s="1153"/>
      <c r="BY262" s="1153"/>
      <c r="BZ262" s="1153"/>
      <c r="CA262" s="1153"/>
      <c r="CB262" s="1153"/>
      <c r="CC262" s="1153"/>
      <c r="CD262" s="1153"/>
      <c r="CE262" s="1153"/>
      <c r="CF262" s="1153"/>
      <c r="CG262" s="1153"/>
      <c r="CH262" s="1153"/>
      <c r="CI262" s="1153"/>
      <c r="CJ262" s="1153"/>
      <c r="CK262" s="1153"/>
      <c r="CL262" s="1153"/>
      <c r="CM262" s="1200"/>
      <c r="CN262" s="1200"/>
    </row>
    <row r="263" spans="2:92">
      <c r="B263" s="1152"/>
      <c r="I263" s="1153"/>
      <c r="J263" s="1153"/>
      <c r="K263" s="1153"/>
      <c r="L263" s="1153"/>
      <c r="M263" s="1153"/>
      <c r="N263" s="1153"/>
      <c r="O263" s="1153"/>
      <c r="P263" s="1153"/>
      <c r="Q263" s="1153"/>
      <c r="R263" s="1153"/>
      <c r="S263" s="1153"/>
      <c r="T263" s="1153"/>
      <c r="U263" s="1153"/>
      <c r="V263" s="1153"/>
      <c r="W263" s="1153"/>
      <c r="X263" s="1153"/>
      <c r="Y263" s="1153"/>
      <c r="Z263" s="1153"/>
      <c r="AA263" s="1153"/>
      <c r="AB263" s="1200"/>
      <c r="AC263" s="1200"/>
      <c r="AD263" s="1200"/>
      <c r="AE263" s="1200"/>
      <c r="AF263" s="1153"/>
      <c r="AG263" s="1153"/>
      <c r="AH263" s="1153"/>
      <c r="AI263" s="1153"/>
      <c r="AJ263" s="1153"/>
      <c r="AK263" s="1153"/>
      <c r="AL263" s="1153"/>
      <c r="AM263" s="1153"/>
      <c r="AN263" s="1153"/>
      <c r="AO263" s="1153"/>
      <c r="AP263" s="1153"/>
      <c r="AQ263" s="1153"/>
      <c r="AR263" s="1153"/>
      <c r="AS263" s="1153"/>
      <c r="AT263" s="1153"/>
      <c r="AU263" s="1153"/>
      <c r="AV263" s="1153"/>
      <c r="AW263" s="1153"/>
      <c r="AX263" s="1154"/>
      <c r="AY263" s="1153"/>
      <c r="AZ263" s="1153"/>
      <c r="BA263" s="1153"/>
      <c r="BB263" s="1153"/>
      <c r="BC263" s="1153"/>
      <c r="BD263" s="1153"/>
      <c r="BE263" s="1153"/>
      <c r="BF263" s="1153"/>
      <c r="BG263" s="1153"/>
      <c r="BH263" s="1153"/>
      <c r="BI263" s="1153"/>
      <c r="BJ263" s="1153"/>
      <c r="BK263" s="1153"/>
      <c r="BL263" s="1153"/>
      <c r="BM263" s="1153"/>
      <c r="BN263" s="1153"/>
      <c r="BO263" s="1153"/>
      <c r="BP263" s="1153"/>
      <c r="BQ263" s="1153"/>
      <c r="BR263" s="1153"/>
      <c r="BS263" s="1200"/>
      <c r="BT263" s="1153"/>
      <c r="BU263" s="1153"/>
      <c r="BV263" s="1153"/>
      <c r="BW263" s="1153"/>
      <c r="BX263" s="1153"/>
      <c r="BY263" s="1153"/>
      <c r="BZ263" s="1153"/>
      <c r="CA263" s="1153"/>
      <c r="CB263" s="1153"/>
      <c r="CC263" s="1153"/>
      <c r="CD263" s="1153"/>
      <c r="CE263" s="1153"/>
      <c r="CF263" s="1153"/>
      <c r="CG263" s="1153"/>
      <c r="CH263" s="1153"/>
      <c r="CI263" s="1153"/>
      <c r="CJ263" s="1153"/>
      <c r="CK263" s="1153"/>
      <c r="CL263" s="1153"/>
      <c r="CM263" s="1200"/>
      <c r="CN263" s="1200"/>
    </row>
    <row r="264" spans="2:92">
      <c r="B264" s="1152"/>
      <c r="I264" s="1153"/>
      <c r="J264" s="1153"/>
      <c r="K264" s="1153"/>
      <c r="L264" s="1153"/>
      <c r="M264" s="1153"/>
      <c r="N264" s="1153"/>
      <c r="O264" s="1153"/>
      <c r="P264" s="1153"/>
      <c r="Q264" s="1153"/>
      <c r="R264" s="1153"/>
      <c r="S264" s="1153"/>
      <c r="T264" s="1153"/>
      <c r="U264" s="1153"/>
      <c r="V264" s="1153"/>
      <c r="W264" s="1153"/>
      <c r="X264" s="1153"/>
      <c r="Y264" s="1153"/>
      <c r="Z264" s="1153"/>
      <c r="AA264" s="1153"/>
      <c r="AB264" s="1200"/>
      <c r="AC264" s="1200"/>
      <c r="AD264" s="1200"/>
      <c r="AE264" s="1200"/>
      <c r="AF264" s="1153"/>
      <c r="AG264" s="1153"/>
      <c r="AH264" s="1153"/>
      <c r="AI264" s="1153"/>
      <c r="AJ264" s="1153"/>
      <c r="AK264" s="1153"/>
      <c r="AL264" s="1153"/>
      <c r="AM264" s="1153"/>
      <c r="AN264" s="1153"/>
      <c r="AO264" s="1153"/>
      <c r="AP264" s="1153"/>
      <c r="AQ264" s="1153"/>
      <c r="AR264" s="1153"/>
      <c r="AS264" s="1153"/>
      <c r="AT264" s="1153"/>
      <c r="AU264" s="1153"/>
      <c r="AV264" s="1153"/>
      <c r="AW264" s="1153"/>
      <c r="AX264" s="1154"/>
      <c r="AY264" s="1153"/>
      <c r="AZ264" s="1153"/>
      <c r="BA264" s="1153"/>
      <c r="BB264" s="1153"/>
      <c r="BC264" s="1153"/>
      <c r="BD264" s="1153"/>
      <c r="BE264" s="1153"/>
      <c r="BF264" s="1153"/>
      <c r="BG264" s="1153"/>
      <c r="BH264" s="1153"/>
      <c r="BI264" s="1153"/>
      <c r="BJ264" s="1153"/>
      <c r="BK264" s="1153"/>
      <c r="BL264" s="1153"/>
      <c r="BM264" s="1153"/>
      <c r="BN264" s="1153"/>
      <c r="BO264" s="1153"/>
      <c r="BP264" s="1153"/>
      <c r="BQ264" s="1153"/>
      <c r="BR264" s="1153"/>
      <c r="BS264" s="1200"/>
      <c r="BT264" s="1153"/>
      <c r="BU264" s="1153"/>
      <c r="BV264" s="1153"/>
      <c r="BW264" s="1153"/>
      <c r="BX264" s="1153"/>
      <c r="BY264" s="1153"/>
      <c r="BZ264" s="1153"/>
      <c r="CA264" s="1153"/>
      <c r="CB264" s="1153"/>
      <c r="CC264" s="1153"/>
      <c r="CD264" s="1153"/>
      <c r="CE264" s="1153"/>
      <c r="CF264" s="1153"/>
      <c r="CG264" s="1153"/>
      <c r="CH264" s="1153"/>
      <c r="CI264" s="1153"/>
      <c r="CJ264" s="1153"/>
      <c r="CK264" s="1153"/>
      <c r="CL264" s="1153"/>
      <c r="CM264" s="1200"/>
      <c r="CN264" s="1200"/>
    </row>
    <row r="265" spans="2:92">
      <c r="B265" s="1152"/>
      <c r="I265" s="1153"/>
      <c r="J265" s="1153"/>
      <c r="K265" s="1153"/>
      <c r="L265" s="1153"/>
      <c r="M265" s="1153"/>
      <c r="N265" s="1153"/>
      <c r="O265" s="1153"/>
      <c r="P265" s="1153"/>
      <c r="Q265" s="1153"/>
      <c r="R265" s="1153"/>
      <c r="S265" s="1153"/>
      <c r="T265" s="1153"/>
      <c r="U265" s="1153"/>
      <c r="V265" s="1153"/>
      <c r="W265" s="1153"/>
      <c r="X265" s="1153"/>
      <c r="Y265" s="1153"/>
      <c r="Z265" s="1153"/>
      <c r="AA265" s="1153"/>
      <c r="AB265" s="1200"/>
      <c r="AC265" s="1200"/>
      <c r="AD265" s="1200"/>
      <c r="AE265" s="1200"/>
      <c r="AF265" s="1153"/>
      <c r="AG265" s="1153"/>
      <c r="AH265" s="1153"/>
      <c r="AI265" s="1153"/>
      <c r="AJ265" s="1153"/>
      <c r="AK265" s="1153"/>
      <c r="AL265" s="1153"/>
      <c r="AM265" s="1153"/>
      <c r="AN265" s="1153"/>
      <c r="AO265" s="1153"/>
      <c r="AP265" s="1153"/>
      <c r="AQ265" s="1153"/>
      <c r="AR265" s="1153"/>
      <c r="AS265" s="1153"/>
      <c r="AT265" s="1153"/>
      <c r="AU265" s="1153"/>
      <c r="AV265" s="1153"/>
      <c r="AW265" s="1153"/>
      <c r="AX265" s="1154"/>
      <c r="AY265" s="1153"/>
      <c r="AZ265" s="1153"/>
      <c r="BA265" s="1153"/>
      <c r="BB265" s="1153"/>
      <c r="BC265" s="1153"/>
      <c r="BD265" s="1153"/>
      <c r="BE265" s="1153"/>
      <c r="BF265" s="1153"/>
      <c r="BG265" s="1153"/>
      <c r="BH265" s="1153"/>
      <c r="BI265" s="1153"/>
      <c r="BJ265" s="1153"/>
      <c r="BK265" s="1153"/>
      <c r="BL265" s="1153"/>
      <c r="BM265" s="1153"/>
      <c r="BN265" s="1153"/>
      <c r="BO265" s="1153"/>
      <c r="BP265" s="1153"/>
      <c r="BQ265" s="1153"/>
      <c r="BR265" s="1153"/>
      <c r="BS265" s="1200"/>
      <c r="BT265" s="1153"/>
      <c r="BU265" s="1153"/>
      <c r="BV265" s="1153"/>
      <c r="BW265" s="1153"/>
      <c r="BX265" s="1153"/>
      <c r="BY265" s="1153"/>
      <c r="BZ265" s="1153"/>
      <c r="CA265" s="1153"/>
      <c r="CB265" s="1153"/>
      <c r="CC265" s="1153"/>
      <c r="CD265" s="1153"/>
      <c r="CE265" s="1153"/>
      <c r="CF265" s="1153"/>
      <c r="CG265" s="1153"/>
      <c r="CH265" s="1153"/>
      <c r="CI265" s="1153"/>
      <c r="CJ265" s="1153"/>
      <c r="CK265" s="1153"/>
      <c r="CL265" s="1153"/>
      <c r="CM265" s="1200"/>
      <c r="CN265" s="1200"/>
    </row>
    <row r="266" spans="2:92">
      <c r="B266" s="1152"/>
      <c r="I266" s="1153"/>
      <c r="J266" s="1153"/>
      <c r="K266" s="1153"/>
      <c r="L266" s="1153"/>
      <c r="M266" s="1153"/>
      <c r="N266" s="1153"/>
      <c r="O266" s="1153"/>
      <c r="P266" s="1153"/>
      <c r="Q266" s="1153"/>
      <c r="R266" s="1153"/>
      <c r="S266" s="1153"/>
      <c r="T266" s="1153"/>
      <c r="U266" s="1153"/>
      <c r="V266" s="1153"/>
      <c r="W266" s="1153"/>
      <c r="X266" s="1153"/>
      <c r="Y266" s="1153"/>
      <c r="Z266" s="1153"/>
      <c r="AA266" s="1153"/>
      <c r="AB266" s="1200"/>
      <c r="AC266" s="1200"/>
      <c r="AD266" s="1200"/>
      <c r="AE266" s="1200"/>
      <c r="AF266" s="1153"/>
      <c r="AG266" s="1153"/>
      <c r="AH266" s="1153"/>
      <c r="AI266" s="1153"/>
      <c r="AJ266" s="1153"/>
      <c r="AK266" s="1153"/>
      <c r="AL266" s="1153"/>
      <c r="AM266" s="1153"/>
      <c r="AN266" s="1153"/>
      <c r="AO266" s="1153"/>
      <c r="AP266" s="1153"/>
      <c r="AQ266" s="1153"/>
      <c r="AR266" s="1153"/>
      <c r="AS266" s="1153"/>
      <c r="AT266" s="1153"/>
      <c r="AU266" s="1153"/>
      <c r="AV266" s="1153"/>
      <c r="AW266" s="1153"/>
      <c r="AX266" s="1154"/>
      <c r="AY266" s="1153"/>
      <c r="AZ266" s="1153"/>
      <c r="BA266" s="1153"/>
      <c r="BB266" s="1153"/>
      <c r="BC266" s="1153"/>
      <c r="BD266" s="1153"/>
      <c r="BE266" s="1153"/>
      <c r="BF266" s="1153"/>
      <c r="BG266" s="1153"/>
      <c r="BH266" s="1153"/>
      <c r="BI266" s="1153"/>
      <c r="BJ266" s="1153"/>
      <c r="BK266" s="1153"/>
      <c r="BL266" s="1153"/>
      <c r="BM266" s="1153"/>
      <c r="BN266" s="1153"/>
      <c r="BO266" s="1153"/>
      <c r="BP266" s="1153"/>
      <c r="BQ266" s="1153"/>
      <c r="BR266" s="1153"/>
      <c r="BS266" s="1200"/>
      <c r="BT266" s="1153"/>
      <c r="BU266" s="1153"/>
      <c r="BV266" s="1153"/>
      <c r="BW266" s="1153"/>
      <c r="BX266" s="1153"/>
      <c r="BY266" s="1153"/>
      <c r="BZ266" s="1153"/>
      <c r="CA266" s="1153"/>
      <c r="CB266" s="1153"/>
      <c r="CC266" s="1153"/>
      <c r="CD266" s="1153"/>
      <c r="CE266" s="1153"/>
      <c r="CF266" s="1153"/>
      <c r="CG266" s="1153"/>
      <c r="CH266" s="1153"/>
      <c r="CI266" s="1153"/>
      <c r="CJ266" s="1153"/>
      <c r="CK266" s="1153"/>
      <c r="CL266" s="1153"/>
      <c r="CM266" s="1200"/>
      <c r="CN266" s="1200"/>
    </row>
    <row r="267" spans="2:92">
      <c r="B267" s="1152"/>
      <c r="I267" s="1153"/>
      <c r="J267" s="1153"/>
      <c r="K267" s="1153"/>
      <c r="L267" s="1153"/>
      <c r="M267" s="1153"/>
      <c r="N267" s="1153"/>
      <c r="O267" s="1153"/>
      <c r="P267" s="1153"/>
      <c r="Q267" s="1153"/>
      <c r="R267" s="1153"/>
      <c r="S267" s="1153"/>
      <c r="T267" s="1153"/>
      <c r="U267" s="1153"/>
      <c r="V267" s="1153"/>
      <c r="W267" s="1153"/>
      <c r="X267" s="1153"/>
      <c r="Y267" s="1153"/>
      <c r="Z267" s="1153"/>
      <c r="AA267" s="1153"/>
      <c r="AB267" s="1200"/>
      <c r="AC267" s="1200"/>
      <c r="AD267" s="1200"/>
      <c r="AE267" s="1200"/>
      <c r="AF267" s="1153"/>
      <c r="AG267" s="1153"/>
      <c r="AH267" s="1153"/>
      <c r="AI267" s="1153"/>
      <c r="AJ267" s="1153"/>
      <c r="AK267" s="1153"/>
      <c r="AL267" s="1153"/>
      <c r="AM267" s="1153"/>
      <c r="AN267" s="1153"/>
      <c r="AO267" s="1153"/>
      <c r="AP267" s="1153"/>
      <c r="AQ267" s="1153"/>
      <c r="AR267" s="1153"/>
      <c r="AS267" s="1153"/>
      <c r="AT267" s="1153"/>
      <c r="AU267" s="1153"/>
      <c r="AV267" s="1153"/>
      <c r="AW267" s="1153"/>
      <c r="AX267" s="1154"/>
      <c r="AY267" s="1153"/>
      <c r="AZ267" s="1153"/>
      <c r="BA267" s="1153"/>
      <c r="BB267" s="1153"/>
      <c r="BC267" s="1153"/>
      <c r="BD267" s="1153"/>
      <c r="BE267" s="1153"/>
      <c r="BF267" s="1153"/>
      <c r="BG267" s="1153"/>
      <c r="BH267" s="1153"/>
      <c r="BI267" s="1153"/>
      <c r="BJ267" s="1153"/>
      <c r="BK267" s="1153"/>
      <c r="BL267" s="1153"/>
      <c r="BM267" s="1153"/>
      <c r="BN267" s="1153"/>
      <c r="BO267" s="1153"/>
      <c r="BP267" s="1153"/>
      <c r="BQ267" s="1153"/>
      <c r="BR267" s="1153"/>
      <c r="BS267" s="1200"/>
      <c r="BT267" s="1153"/>
      <c r="BU267" s="1153"/>
      <c r="BV267" s="1153"/>
      <c r="BW267" s="1153"/>
      <c r="BX267" s="1153"/>
      <c r="BY267" s="1153"/>
      <c r="BZ267" s="1153"/>
      <c r="CA267" s="1153"/>
      <c r="CB267" s="1153"/>
      <c r="CC267" s="1153"/>
      <c r="CD267" s="1153"/>
      <c r="CE267" s="1153"/>
      <c r="CF267" s="1153"/>
      <c r="CG267" s="1153"/>
      <c r="CH267" s="1153"/>
      <c r="CI267" s="1153"/>
      <c r="CJ267" s="1153"/>
      <c r="CK267" s="1153"/>
      <c r="CL267" s="1153"/>
      <c r="CM267" s="1200"/>
      <c r="CN267" s="1200"/>
    </row>
    <row r="268" spans="2:92">
      <c r="B268" s="1152"/>
      <c r="I268" s="1153"/>
      <c r="J268" s="1153"/>
      <c r="K268" s="1153"/>
      <c r="L268" s="1153"/>
      <c r="M268" s="1153"/>
      <c r="N268" s="1153"/>
      <c r="O268" s="1153"/>
      <c r="P268" s="1153"/>
      <c r="Q268" s="1153"/>
      <c r="R268" s="1153"/>
      <c r="S268" s="1153"/>
      <c r="T268" s="1153"/>
      <c r="U268" s="1153"/>
      <c r="V268" s="1153"/>
      <c r="W268" s="1153"/>
      <c r="X268" s="1153"/>
      <c r="Y268" s="1153"/>
      <c r="Z268" s="1153"/>
      <c r="AA268" s="1153"/>
      <c r="AB268" s="1200"/>
      <c r="AC268" s="1200"/>
      <c r="AD268" s="1200"/>
      <c r="AE268" s="1200"/>
      <c r="AF268" s="1153"/>
      <c r="AG268" s="1153"/>
      <c r="AH268" s="1153"/>
      <c r="AI268" s="1153"/>
      <c r="AJ268" s="1153"/>
      <c r="AK268" s="1153"/>
      <c r="AL268" s="1153"/>
      <c r="AM268" s="1153"/>
      <c r="AN268" s="1153"/>
      <c r="AO268" s="1153"/>
      <c r="AP268" s="1153"/>
      <c r="AQ268" s="1153"/>
      <c r="AR268" s="1153"/>
      <c r="AS268" s="1153"/>
      <c r="AT268" s="1153"/>
      <c r="AU268" s="1153"/>
      <c r="AV268" s="1153"/>
      <c r="AW268" s="1153"/>
      <c r="AX268" s="1154"/>
      <c r="AY268" s="1153"/>
      <c r="AZ268" s="1153"/>
      <c r="BA268" s="1153"/>
      <c r="BB268" s="1153"/>
      <c r="BC268" s="1153"/>
      <c r="BD268" s="1153"/>
      <c r="BE268" s="1153"/>
      <c r="BF268" s="1153"/>
      <c r="BG268" s="1153"/>
      <c r="BH268" s="1153"/>
      <c r="BI268" s="1153"/>
      <c r="BJ268" s="1153"/>
      <c r="BK268" s="1153"/>
      <c r="BL268" s="1153"/>
      <c r="BM268" s="1153"/>
      <c r="BN268" s="1153"/>
      <c r="BO268" s="1153"/>
      <c r="BP268" s="1153"/>
      <c r="BQ268" s="1153"/>
      <c r="BR268" s="1153"/>
      <c r="BS268" s="1200"/>
      <c r="BT268" s="1153"/>
      <c r="BU268" s="1153"/>
      <c r="BV268" s="1153"/>
      <c r="BW268" s="1153"/>
      <c r="BX268" s="1153"/>
      <c r="BY268" s="1153"/>
      <c r="BZ268" s="1153"/>
      <c r="CA268" s="1153"/>
      <c r="CB268" s="1153"/>
      <c r="CC268" s="1153"/>
      <c r="CD268" s="1153"/>
      <c r="CE268" s="1153"/>
      <c r="CF268" s="1153"/>
      <c r="CG268" s="1153"/>
      <c r="CH268" s="1153"/>
      <c r="CI268" s="1153"/>
      <c r="CJ268" s="1153"/>
      <c r="CK268" s="1153"/>
      <c r="CL268" s="1153"/>
      <c r="CM268" s="1200"/>
      <c r="CN268" s="1200"/>
    </row>
    <row r="269" spans="2:92">
      <c r="B269" s="1152"/>
      <c r="I269" s="1153"/>
      <c r="J269" s="1153"/>
      <c r="K269" s="1153"/>
      <c r="L269" s="1153"/>
      <c r="M269" s="1153"/>
      <c r="N269" s="1153"/>
      <c r="O269" s="1153"/>
      <c r="P269" s="1153"/>
      <c r="Q269" s="1153"/>
      <c r="R269" s="1153"/>
      <c r="S269" s="1153"/>
      <c r="T269" s="1153"/>
      <c r="U269" s="1153"/>
      <c r="V269" s="1153"/>
      <c r="W269" s="1153"/>
      <c r="X269" s="1153"/>
      <c r="Y269" s="1153"/>
      <c r="Z269" s="1153"/>
      <c r="AA269" s="1153"/>
      <c r="AB269" s="1200"/>
      <c r="AC269" s="1200"/>
      <c r="AD269" s="1200"/>
      <c r="AE269" s="1200"/>
      <c r="AF269" s="1153"/>
      <c r="AG269" s="1153"/>
      <c r="AH269" s="1153"/>
      <c r="AI269" s="1153"/>
      <c r="AJ269" s="1153"/>
      <c r="AK269" s="1153"/>
      <c r="AL269" s="1153"/>
      <c r="AM269" s="1153"/>
      <c r="AN269" s="1153"/>
      <c r="AO269" s="1153"/>
      <c r="AP269" s="1153"/>
      <c r="AQ269" s="1153"/>
      <c r="AR269" s="1153"/>
      <c r="AS269" s="1153"/>
      <c r="AT269" s="1153"/>
      <c r="AU269" s="1153"/>
      <c r="AV269" s="1153"/>
      <c r="AW269" s="1153"/>
      <c r="AX269" s="1154"/>
      <c r="AY269" s="1153"/>
      <c r="AZ269" s="1153"/>
      <c r="BA269" s="1153"/>
      <c r="BB269" s="1153"/>
      <c r="BC269" s="1153"/>
      <c r="BD269" s="1153"/>
      <c r="BE269" s="1153"/>
      <c r="BF269" s="1153"/>
      <c r="BG269" s="1153"/>
      <c r="BH269" s="1153"/>
      <c r="BI269" s="1153"/>
      <c r="BJ269" s="1153"/>
      <c r="BK269" s="1153"/>
      <c r="BL269" s="1153"/>
      <c r="BM269" s="1153"/>
      <c r="BN269" s="1153"/>
      <c r="BO269" s="1153"/>
      <c r="BP269" s="1153"/>
      <c r="BQ269" s="1153"/>
      <c r="BR269" s="1153"/>
      <c r="BS269" s="1200"/>
      <c r="BT269" s="1153"/>
      <c r="BU269" s="1153"/>
      <c r="BV269" s="1153"/>
      <c r="BW269" s="1153"/>
      <c r="BX269" s="1153"/>
      <c r="BY269" s="1153"/>
      <c r="BZ269" s="1153"/>
      <c r="CA269" s="1153"/>
      <c r="CB269" s="1153"/>
      <c r="CC269" s="1153"/>
      <c r="CD269" s="1153"/>
      <c r="CE269" s="1153"/>
      <c r="CF269" s="1153"/>
      <c r="CG269" s="1153"/>
      <c r="CH269" s="1153"/>
      <c r="CI269" s="1153"/>
      <c r="CJ269" s="1153"/>
      <c r="CK269" s="1153"/>
      <c r="CL269" s="1153"/>
      <c r="CM269" s="1200"/>
      <c r="CN269" s="1200"/>
    </row>
    <row r="270" spans="2:92">
      <c r="B270" s="1152"/>
      <c r="I270" s="1153"/>
      <c r="J270" s="1153"/>
      <c r="K270" s="1153"/>
      <c r="L270" s="1153"/>
      <c r="M270" s="1153"/>
      <c r="N270" s="1153"/>
      <c r="O270" s="1153"/>
      <c r="P270" s="1153"/>
      <c r="Q270" s="1153"/>
      <c r="R270" s="1153"/>
      <c r="S270" s="1153"/>
      <c r="T270" s="1153"/>
      <c r="U270" s="1153"/>
      <c r="V270" s="1153"/>
      <c r="W270" s="1153"/>
      <c r="X270" s="1153"/>
      <c r="Y270" s="1153"/>
      <c r="Z270" s="1153"/>
      <c r="AA270" s="1153"/>
      <c r="AB270" s="1200"/>
      <c r="AC270" s="1200"/>
      <c r="AD270" s="1200"/>
      <c r="AE270" s="1200"/>
      <c r="AF270" s="1153"/>
      <c r="AG270" s="1153"/>
      <c r="AH270" s="1153"/>
      <c r="AI270" s="1153"/>
      <c r="AJ270" s="1153"/>
      <c r="AK270" s="1153"/>
      <c r="AL270" s="1153"/>
      <c r="AM270" s="1153"/>
      <c r="AN270" s="1153"/>
      <c r="AO270" s="1153"/>
      <c r="AP270" s="1153"/>
      <c r="AQ270" s="1153"/>
      <c r="AR270" s="1153"/>
      <c r="AS270" s="1153"/>
      <c r="AT270" s="1153"/>
      <c r="AU270" s="1153"/>
      <c r="AV270" s="1153"/>
      <c r="AW270" s="1153"/>
      <c r="AX270" s="1154"/>
      <c r="AY270" s="1153"/>
      <c r="AZ270" s="1153"/>
      <c r="BA270" s="1153"/>
      <c r="BB270" s="1153"/>
      <c r="BC270" s="1153"/>
      <c r="BD270" s="1153"/>
      <c r="BE270" s="1153"/>
      <c r="BF270" s="1153"/>
      <c r="BG270" s="1153"/>
      <c r="BH270" s="1153"/>
      <c r="BI270" s="1153"/>
      <c r="BJ270" s="1153"/>
      <c r="BK270" s="1153"/>
      <c r="BL270" s="1153"/>
      <c r="BM270" s="1153"/>
      <c r="BN270" s="1153"/>
      <c r="BO270" s="1153"/>
      <c r="BP270" s="1153"/>
      <c r="BQ270" s="1153"/>
      <c r="BR270" s="1153"/>
      <c r="BS270" s="1200"/>
      <c r="BT270" s="1153"/>
      <c r="BU270" s="1153"/>
      <c r="BV270" s="1153"/>
      <c r="BW270" s="1153"/>
      <c r="BX270" s="1153"/>
      <c r="BY270" s="1153"/>
      <c r="BZ270" s="1153"/>
      <c r="CA270" s="1153"/>
      <c r="CB270" s="1153"/>
      <c r="CC270" s="1153"/>
      <c r="CD270" s="1153"/>
      <c r="CE270" s="1153"/>
      <c r="CF270" s="1153"/>
      <c r="CG270" s="1153"/>
      <c r="CH270" s="1153"/>
      <c r="CI270" s="1153"/>
      <c r="CJ270" s="1153"/>
      <c r="CK270" s="1153"/>
      <c r="CL270" s="1153"/>
      <c r="CM270" s="1200"/>
      <c r="CN270" s="1200"/>
    </row>
    <row r="271" spans="2:92">
      <c r="B271" s="1152"/>
      <c r="I271" s="1153"/>
      <c r="J271" s="1153"/>
      <c r="K271" s="1153"/>
      <c r="L271" s="1153"/>
      <c r="M271" s="1153"/>
      <c r="N271" s="1153"/>
      <c r="O271" s="1153"/>
      <c r="P271" s="1153"/>
      <c r="Q271" s="1153"/>
      <c r="R271" s="1153"/>
      <c r="S271" s="1153"/>
      <c r="T271" s="1153"/>
      <c r="U271" s="1153"/>
      <c r="V271" s="1153"/>
      <c r="W271" s="1153"/>
      <c r="X271" s="1153"/>
      <c r="Y271" s="1153"/>
      <c r="Z271" s="1153"/>
      <c r="AA271" s="1153"/>
      <c r="AB271" s="1200"/>
      <c r="AC271" s="1200"/>
      <c r="AD271" s="1200"/>
      <c r="AE271" s="1200"/>
      <c r="AF271" s="1153"/>
      <c r="AG271" s="1153"/>
      <c r="AH271" s="1153"/>
      <c r="AI271" s="1153"/>
      <c r="AJ271" s="1153"/>
      <c r="AK271" s="1153"/>
      <c r="AL271" s="1153"/>
      <c r="AM271" s="1153"/>
      <c r="AN271" s="1153"/>
      <c r="AO271" s="1153"/>
      <c r="AP271" s="1153"/>
      <c r="AQ271" s="1153"/>
      <c r="AR271" s="1153"/>
      <c r="AS271" s="1153"/>
      <c r="AT271" s="1153"/>
      <c r="AU271" s="1153"/>
      <c r="AV271" s="1153"/>
      <c r="AW271" s="1153"/>
      <c r="AX271" s="1154"/>
      <c r="AY271" s="1153"/>
      <c r="AZ271" s="1153"/>
      <c r="BA271" s="1153"/>
      <c r="BB271" s="1153"/>
      <c r="BC271" s="1153"/>
      <c r="BD271" s="1153"/>
      <c r="BE271" s="1153"/>
      <c r="BF271" s="1153"/>
      <c r="BG271" s="1153"/>
      <c r="BH271" s="1153"/>
      <c r="BI271" s="1153"/>
      <c r="BJ271" s="1153"/>
      <c r="BK271" s="1153"/>
      <c r="BL271" s="1153"/>
      <c r="BM271" s="1153"/>
      <c r="BN271" s="1153"/>
      <c r="BO271" s="1153"/>
      <c r="BP271" s="1153"/>
      <c r="BQ271" s="1153"/>
      <c r="BR271" s="1153"/>
      <c r="BS271" s="1200"/>
      <c r="BT271" s="1153"/>
      <c r="BU271" s="1153"/>
      <c r="BV271" s="1153"/>
      <c r="BW271" s="1153"/>
      <c r="BX271" s="1153"/>
      <c r="BY271" s="1153"/>
      <c r="BZ271" s="1153"/>
      <c r="CA271" s="1153"/>
      <c r="CB271" s="1153"/>
      <c r="CC271" s="1153"/>
      <c r="CD271" s="1153"/>
      <c r="CE271" s="1153"/>
      <c r="CF271" s="1153"/>
      <c r="CG271" s="1153"/>
      <c r="CH271" s="1153"/>
      <c r="CI271" s="1153"/>
      <c r="CJ271" s="1153"/>
      <c r="CK271" s="1153"/>
      <c r="CL271" s="1153"/>
      <c r="CM271" s="1200"/>
      <c r="CN271" s="1200"/>
    </row>
    <row r="272" spans="2:92">
      <c r="B272" s="1152"/>
      <c r="I272" s="1153"/>
      <c r="J272" s="1153"/>
      <c r="K272" s="1153"/>
      <c r="L272" s="1153"/>
      <c r="M272" s="1153"/>
      <c r="N272" s="1153"/>
      <c r="O272" s="1153"/>
      <c r="P272" s="1153"/>
      <c r="Q272" s="1153"/>
      <c r="R272" s="1153"/>
      <c r="S272" s="1153"/>
      <c r="T272" s="1153"/>
      <c r="U272" s="1153"/>
      <c r="V272" s="1153"/>
      <c r="W272" s="1153"/>
      <c r="X272" s="1153"/>
      <c r="Y272" s="1153"/>
      <c r="Z272" s="1153"/>
      <c r="AA272" s="1153"/>
      <c r="AB272" s="1200"/>
      <c r="AC272" s="1200"/>
      <c r="AD272" s="1200"/>
      <c r="AE272" s="1200"/>
      <c r="AF272" s="1153"/>
      <c r="AG272" s="1153"/>
      <c r="AH272" s="1153"/>
      <c r="AI272" s="1153"/>
      <c r="AJ272" s="1153"/>
      <c r="AK272" s="1153"/>
      <c r="AL272" s="1153"/>
      <c r="AM272" s="1153"/>
      <c r="AN272" s="1153"/>
      <c r="AO272" s="1153"/>
      <c r="AP272" s="1153"/>
      <c r="AQ272" s="1153"/>
      <c r="AR272" s="1153"/>
      <c r="AS272" s="1153"/>
      <c r="AT272" s="1153"/>
      <c r="AU272" s="1153"/>
      <c r="AV272" s="1153"/>
      <c r="AW272" s="1153"/>
      <c r="AX272" s="1154"/>
      <c r="AY272" s="1153"/>
      <c r="AZ272" s="1153"/>
      <c r="BA272" s="1153"/>
      <c r="BB272" s="1153"/>
      <c r="BC272" s="1153"/>
      <c r="BD272" s="1153"/>
      <c r="BE272" s="1153"/>
      <c r="BF272" s="1153"/>
      <c r="BG272" s="1153"/>
      <c r="BH272" s="1153"/>
      <c r="BI272" s="1153"/>
      <c r="BJ272" s="1153"/>
      <c r="BK272" s="1153"/>
      <c r="BL272" s="1153"/>
      <c r="BM272" s="1153"/>
      <c r="BN272" s="1153"/>
      <c r="BO272" s="1153"/>
      <c r="BP272" s="1153"/>
      <c r="BQ272" s="1153"/>
      <c r="BR272" s="1153"/>
      <c r="BS272" s="1200"/>
      <c r="BT272" s="1153"/>
      <c r="BU272" s="1153"/>
      <c r="BV272" s="1153"/>
      <c r="BW272" s="1153"/>
      <c r="BX272" s="1153"/>
      <c r="BY272" s="1153"/>
      <c r="BZ272" s="1153"/>
      <c r="CA272" s="1153"/>
      <c r="CB272" s="1153"/>
      <c r="CC272" s="1153"/>
      <c r="CD272" s="1153"/>
      <c r="CE272" s="1153"/>
      <c r="CF272" s="1153"/>
      <c r="CG272" s="1153"/>
      <c r="CH272" s="1153"/>
      <c r="CI272" s="1153"/>
      <c r="CJ272" s="1153"/>
      <c r="CK272" s="1153"/>
      <c r="CL272" s="1153"/>
      <c r="CM272" s="1200"/>
      <c r="CN272" s="1200"/>
    </row>
    <row r="273" spans="2:92">
      <c r="B273" s="1152"/>
      <c r="I273" s="1153"/>
      <c r="J273" s="1153"/>
      <c r="K273" s="1153"/>
      <c r="L273" s="1153"/>
      <c r="M273" s="1153"/>
      <c r="N273" s="1153"/>
      <c r="O273" s="1153"/>
      <c r="P273" s="1153"/>
      <c r="Q273" s="1153"/>
      <c r="R273" s="1153"/>
      <c r="S273" s="1153"/>
      <c r="T273" s="1153"/>
      <c r="U273" s="1153"/>
      <c r="V273" s="1153"/>
      <c r="W273" s="1153"/>
      <c r="X273" s="1153"/>
      <c r="Y273" s="1153"/>
      <c r="Z273" s="1153"/>
      <c r="AA273" s="1153"/>
      <c r="AB273" s="1200"/>
      <c r="AC273" s="1200"/>
      <c r="AD273" s="1200"/>
      <c r="AE273" s="1200"/>
      <c r="AF273" s="1153"/>
      <c r="AG273" s="1153"/>
      <c r="AH273" s="1153"/>
      <c r="AI273" s="1153"/>
      <c r="AJ273" s="1153"/>
      <c r="AK273" s="1153"/>
      <c r="AL273" s="1153"/>
      <c r="AM273" s="1153"/>
      <c r="AN273" s="1153"/>
      <c r="AO273" s="1153"/>
      <c r="AP273" s="1153"/>
      <c r="AQ273" s="1153"/>
      <c r="AR273" s="1153"/>
      <c r="AS273" s="1153"/>
      <c r="AT273" s="1153"/>
      <c r="AU273" s="1153"/>
      <c r="AV273" s="1153"/>
      <c r="AW273" s="1153"/>
      <c r="AX273" s="1154"/>
      <c r="AY273" s="1153"/>
      <c r="AZ273" s="1153"/>
      <c r="BA273" s="1153"/>
      <c r="BB273" s="1153"/>
      <c r="BC273" s="1153"/>
      <c r="BD273" s="1153"/>
      <c r="BE273" s="1153"/>
      <c r="BF273" s="1153"/>
      <c r="BG273" s="1153"/>
      <c r="BH273" s="1153"/>
      <c r="BI273" s="1153"/>
      <c r="BJ273" s="1153"/>
      <c r="BK273" s="1153"/>
      <c r="BL273" s="1153"/>
      <c r="BM273" s="1153"/>
      <c r="BN273" s="1153"/>
      <c r="BO273" s="1153"/>
      <c r="BP273" s="1153"/>
      <c r="BQ273" s="1153"/>
      <c r="BR273" s="1153"/>
      <c r="BS273" s="1200"/>
      <c r="BT273" s="1153"/>
      <c r="BU273" s="1153"/>
      <c r="BV273" s="1153"/>
      <c r="BW273" s="1153"/>
      <c r="BX273" s="1153"/>
      <c r="BY273" s="1153"/>
      <c r="BZ273" s="1153"/>
      <c r="CA273" s="1153"/>
      <c r="CB273" s="1153"/>
      <c r="CC273" s="1153"/>
      <c r="CD273" s="1153"/>
      <c r="CE273" s="1153"/>
      <c r="CF273" s="1153"/>
      <c r="CG273" s="1153"/>
      <c r="CH273" s="1153"/>
      <c r="CI273" s="1153"/>
      <c r="CJ273" s="1153"/>
      <c r="CK273" s="1153"/>
      <c r="CL273" s="1153"/>
      <c r="CM273" s="1200"/>
      <c r="CN273" s="1200"/>
    </row>
    <row r="274" spans="2:92">
      <c r="B274" s="1152"/>
      <c r="I274" s="1153"/>
      <c r="J274" s="1153"/>
      <c r="K274" s="1153"/>
      <c r="L274" s="1153"/>
      <c r="M274" s="1153"/>
      <c r="N274" s="1153"/>
      <c r="O274" s="1153"/>
      <c r="P274" s="1153"/>
      <c r="Q274" s="1153"/>
      <c r="R274" s="1153"/>
      <c r="S274" s="1153"/>
      <c r="T274" s="1153"/>
      <c r="U274" s="1153"/>
      <c r="V274" s="1153"/>
      <c r="W274" s="1153"/>
      <c r="X274" s="1153"/>
      <c r="Y274" s="1153"/>
      <c r="Z274" s="1153"/>
      <c r="AA274" s="1153"/>
      <c r="AB274" s="1200"/>
      <c r="AC274" s="1200"/>
      <c r="AD274" s="1200"/>
      <c r="AE274" s="1200"/>
      <c r="AF274" s="1153"/>
      <c r="AG274" s="1153"/>
      <c r="AH274" s="1153"/>
      <c r="AI274" s="1153"/>
      <c r="AJ274" s="1153"/>
      <c r="AK274" s="1153"/>
      <c r="AL274" s="1153"/>
      <c r="AM274" s="1153"/>
      <c r="AN274" s="1153"/>
      <c r="AO274" s="1153"/>
      <c r="AP274" s="1153"/>
      <c r="AQ274" s="1153"/>
      <c r="AR274" s="1153"/>
      <c r="AS274" s="1153"/>
      <c r="AT274" s="1153"/>
      <c r="AU274" s="1153"/>
      <c r="AV274" s="1153"/>
      <c r="AW274" s="1153"/>
      <c r="AX274" s="1154"/>
      <c r="AY274" s="1153"/>
      <c r="AZ274" s="1153"/>
      <c r="BA274" s="1153"/>
      <c r="BB274" s="1153"/>
      <c r="BC274" s="1153"/>
      <c r="BD274" s="1153"/>
      <c r="BE274" s="1153"/>
      <c r="BF274" s="1153"/>
      <c r="BG274" s="1153"/>
      <c r="BH274" s="1153"/>
      <c r="BI274" s="1153"/>
      <c r="BJ274" s="1153"/>
      <c r="BK274" s="1153"/>
      <c r="BL274" s="1153"/>
      <c r="BM274" s="1153"/>
      <c r="BN274" s="1153"/>
      <c r="BO274" s="1153"/>
      <c r="BP274" s="1153"/>
      <c r="BQ274" s="1153"/>
      <c r="BR274" s="1153"/>
      <c r="BS274" s="1200"/>
      <c r="BT274" s="1153"/>
      <c r="BU274" s="1153"/>
      <c r="BV274" s="1153"/>
      <c r="BW274" s="1153"/>
      <c r="BX274" s="1153"/>
      <c r="BY274" s="1153"/>
      <c r="BZ274" s="1153"/>
      <c r="CA274" s="1153"/>
      <c r="CB274" s="1153"/>
      <c r="CC274" s="1153"/>
      <c r="CD274" s="1153"/>
      <c r="CE274" s="1153"/>
      <c r="CF274" s="1153"/>
      <c r="CG274" s="1153"/>
      <c r="CH274" s="1153"/>
      <c r="CI274" s="1153"/>
      <c r="CJ274" s="1153"/>
      <c r="CK274" s="1153"/>
      <c r="CL274" s="1153"/>
      <c r="CM274" s="1200"/>
      <c r="CN274" s="1200"/>
    </row>
    <row r="275" spans="2:92">
      <c r="B275" s="1152"/>
      <c r="I275" s="1153"/>
      <c r="J275" s="1153"/>
      <c r="K275" s="1153"/>
      <c r="L275" s="1153"/>
      <c r="M275" s="1153"/>
      <c r="N275" s="1153"/>
      <c r="O275" s="1153"/>
      <c r="P275" s="1153"/>
      <c r="Q275" s="1153"/>
      <c r="R275" s="1153"/>
      <c r="S275" s="1153"/>
      <c r="T275" s="1153"/>
      <c r="U275" s="1153"/>
      <c r="V275" s="1153"/>
      <c r="W275" s="1153"/>
      <c r="X275" s="1153"/>
      <c r="Y275" s="1153"/>
      <c r="Z275" s="1153"/>
      <c r="AA275" s="1153"/>
      <c r="AB275" s="1200"/>
      <c r="AC275" s="1200"/>
      <c r="AD275" s="1200"/>
      <c r="AE275" s="1200"/>
      <c r="AF275" s="1153"/>
      <c r="AG275" s="1153"/>
      <c r="AH275" s="1153"/>
      <c r="AI275" s="1153"/>
      <c r="AJ275" s="1153"/>
      <c r="AK275" s="1153"/>
      <c r="AL275" s="1153"/>
      <c r="AM275" s="1153"/>
      <c r="AN275" s="1153"/>
      <c r="AO275" s="1153"/>
      <c r="AP275" s="1153"/>
      <c r="AQ275" s="1153"/>
      <c r="AR275" s="1153"/>
      <c r="AS275" s="1153"/>
      <c r="AT275" s="1153"/>
      <c r="AU275" s="1153"/>
      <c r="AV275" s="1153"/>
      <c r="AW275" s="1153"/>
      <c r="AX275" s="1154"/>
      <c r="AY275" s="1153"/>
      <c r="AZ275" s="1153"/>
      <c r="BA275" s="1153"/>
      <c r="BB275" s="1153"/>
      <c r="BC275" s="1153"/>
      <c r="BD275" s="1153"/>
      <c r="BE275" s="1153"/>
      <c r="BF275" s="1153"/>
      <c r="BG275" s="1153"/>
      <c r="BH275" s="1153"/>
      <c r="BI275" s="1153"/>
      <c r="BJ275" s="1153"/>
      <c r="BK275" s="1153"/>
      <c r="BL275" s="1153"/>
      <c r="BM275" s="1153"/>
      <c r="BN275" s="1153"/>
      <c r="BO275" s="1153"/>
      <c r="BP275" s="1153"/>
      <c r="BQ275" s="1153"/>
      <c r="BR275" s="1153"/>
      <c r="BS275" s="1200"/>
      <c r="BT275" s="1153"/>
      <c r="BU275" s="1153"/>
      <c r="BV275" s="1153"/>
      <c r="BW275" s="1153"/>
      <c r="BX275" s="1153"/>
      <c r="BY275" s="1153"/>
      <c r="BZ275" s="1153"/>
      <c r="CA275" s="1153"/>
      <c r="CB275" s="1153"/>
      <c r="CC275" s="1153"/>
      <c r="CD275" s="1153"/>
      <c r="CE275" s="1153"/>
      <c r="CF275" s="1153"/>
      <c r="CG275" s="1153"/>
      <c r="CH275" s="1153"/>
      <c r="CI275" s="1153"/>
      <c r="CJ275" s="1153"/>
      <c r="CK275" s="1153"/>
      <c r="CL275" s="1153"/>
      <c r="CM275" s="1200"/>
      <c r="CN275" s="1200"/>
    </row>
    <row r="276" spans="2:92">
      <c r="B276" s="1152"/>
      <c r="I276" s="1153"/>
      <c r="J276" s="1153"/>
      <c r="K276" s="1153"/>
      <c r="L276" s="1153"/>
      <c r="M276" s="1153"/>
      <c r="N276" s="1153"/>
      <c r="O276" s="1153"/>
      <c r="P276" s="1153"/>
      <c r="Q276" s="1153"/>
      <c r="R276" s="1153"/>
      <c r="S276" s="1153"/>
      <c r="T276" s="1153"/>
      <c r="U276" s="1153"/>
      <c r="V276" s="1153"/>
      <c r="W276" s="1153"/>
      <c r="X276" s="1153"/>
      <c r="Y276" s="1153"/>
      <c r="Z276" s="1153"/>
      <c r="AA276" s="1153"/>
      <c r="AB276" s="1200"/>
      <c r="AC276" s="1200"/>
      <c r="AD276" s="1200"/>
      <c r="AE276" s="1200"/>
      <c r="AF276" s="1153"/>
      <c r="AG276" s="1153"/>
      <c r="AH276" s="1153"/>
      <c r="AI276" s="1153"/>
      <c r="AJ276" s="1153"/>
      <c r="AK276" s="1153"/>
      <c r="AL276" s="1153"/>
      <c r="AM276" s="1153"/>
      <c r="AN276" s="1153"/>
      <c r="AO276" s="1153"/>
      <c r="AP276" s="1153"/>
      <c r="AQ276" s="1153"/>
      <c r="AR276" s="1153"/>
      <c r="AS276" s="1153"/>
      <c r="AT276" s="1153"/>
      <c r="AU276" s="1153"/>
      <c r="AV276" s="1153"/>
      <c r="AW276" s="1153"/>
      <c r="AX276" s="1154"/>
      <c r="AY276" s="1153"/>
      <c r="AZ276" s="1153"/>
      <c r="BA276" s="1153"/>
      <c r="BB276" s="1153"/>
      <c r="BC276" s="1153"/>
      <c r="BD276" s="1153"/>
      <c r="BE276" s="1153"/>
      <c r="BF276" s="1153"/>
      <c r="BG276" s="1153"/>
      <c r="BH276" s="1153"/>
      <c r="BI276" s="1153"/>
      <c r="BJ276" s="1153"/>
      <c r="BK276" s="1153"/>
      <c r="BL276" s="1153"/>
      <c r="BM276" s="1153"/>
      <c r="BN276" s="1153"/>
      <c r="BO276" s="1153"/>
      <c r="BP276" s="1153"/>
      <c r="BQ276" s="1153"/>
      <c r="BR276" s="1153"/>
      <c r="BS276" s="1200"/>
      <c r="BT276" s="1153"/>
      <c r="BU276" s="1153"/>
      <c r="BV276" s="1153"/>
      <c r="BW276" s="1153"/>
      <c r="BX276" s="1153"/>
      <c r="BY276" s="1153"/>
      <c r="BZ276" s="1153"/>
      <c r="CA276" s="1153"/>
      <c r="CB276" s="1153"/>
      <c r="CC276" s="1153"/>
      <c r="CD276" s="1153"/>
      <c r="CE276" s="1153"/>
      <c r="CF276" s="1153"/>
      <c r="CG276" s="1153"/>
      <c r="CH276" s="1153"/>
      <c r="CI276" s="1153"/>
      <c r="CJ276" s="1153"/>
      <c r="CK276" s="1153"/>
      <c r="CL276" s="1153"/>
      <c r="CM276" s="1200"/>
      <c r="CN276" s="1200"/>
    </row>
    <row r="277" spans="2:92">
      <c r="B277" s="1152"/>
      <c r="I277" s="1153"/>
      <c r="J277" s="1153"/>
      <c r="K277" s="1153"/>
      <c r="L277" s="1153"/>
      <c r="M277" s="1153"/>
      <c r="N277" s="1153"/>
      <c r="O277" s="1153"/>
      <c r="P277" s="1153"/>
      <c r="Q277" s="1153"/>
      <c r="R277" s="1153"/>
      <c r="S277" s="1153"/>
      <c r="T277" s="1153"/>
      <c r="U277" s="1153"/>
      <c r="V277" s="1153"/>
      <c r="W277" s="1153"/>
      <c r="X277" s="1153"/>
      <c r="Y277" s="1153"/>
      <c r="Z277" s="1153"/>
      <c r="AA277" s="1153"/>
      <c r="AB277" s="1200"/>
      <c r="AC277" s="1200"/>
      <c r="AD277" s="1200"/>
      <c r="AE277" s="1200"/>
      <c r="AF277" s="1153"/>
      <c r="AG277" s="1153"/>
      <c r="AH277" s="1153"/>
      <c r="AI277" s="1153"/>
      <c r="AJ277" s="1153"/>
      <c r="AK277" s="1153"/>
      <c r="AL277" s="1153"/>
      <c r="AM277" s="1153"/>
      <c r="AN277" s="1153"/>
      <c r="AO277" s="1153"/>
      <c r="AP277" s="1153"/>
      <c r="AQ277" s="1153"/>
      <c r="AR277" s="1153"/>
      <c r="AS277" s="1153"/>
      <c r="AT277" s="1153"/>
      <c r="AU277" s="1153"/>
      <c r="AV277" s="1153"/>
      <c r="AW277" s="1153"/>
      <c r="AX277" s="1154"/>
      <c r="AY277" s="1153"/>
      <c r="AZ277" s="1153"/>
      <c r="BA277" s="1153"/>
      <c r="BB277" s="1153"/>
      <c r="BC277" s="1153"/>
      <c r="BD277" s="1153"/>
      <c r="BE277" s="1153"/>
      <c r="BF277" s="1153"/>
      <c r="BG277" s="1153"/>
      <c r="BH277" s="1153"/>
      <c r="BI277" s="1153"/>
      <c r="BJ277" s="1153"/>
      <c r="BK277" s="1153"/>
      <c r="BL277" s="1153"/>
      <c r="BM277" s="1153"/>
      <c r="BN277" s="1153"/>
      <c r="BO277" s="1153"/>
      <c r="BP277" s="1153"/>
      <c r="BQ277" s="1153"/>
      <c r="BR277" s="1153"/>
      <c r="BS277" s="1200"/>
      <c r="BT277" s="1153"/>
      <c r="BU277" s="1153"/>
      <c r="BV277" s="1153"/>
      <c r="BW277" s="1153"/>
      <c r="BX277" s="1153"/>
      <c r="BY277" s="1153"/>
      <c r="BZ277" s="1153"/>
      <c r="CA277" s="1153"/>
      <c r="CB277" s="1153"/>
      <c r="CC277" s="1153"/>
      <c r="CD277" s="1153"/>
      <c r="CE277" s="1153"/>
      <c r="CF277" s="1153"/>
      <c r="CG277" s="1153"/>
      <c r="CH277" s="1153"/>
      <c r="CI277" s="1153"/>
      <c r="CJ277" s="1153"/>
      <c r="CK277" s="1153"/>
      <c r="CL277" s="1153"/>
      <c r="CM277" s="1200"/>
      <c r="CN277" s="1200"/>
    </row>
    <row r="278" spans="2:92">
      <c r="B278" s="1152"/>
      <c r="I278" s="1153"/>
      <c r="J278" s="1153"/>
      <c r="K278" s="1153"/>
      <c r="L278" s="1153"/>
      <c r="M278" s="1153"/>
      <c r="N278" s="1153"/>
      <c r="O278" s="1153"/>
      <c r="P278" s="1153"/>
      <c r="Q278" s="1153"/>
      <c r="R278" s="1153"/>
      <c r="S278" s="1153"/>
      <c r="T278" s="1153"/>
      <c r="U278" s="1153"/>
      <c r="V278" s="1153"/>
      <c r="W278" s="1153"/>
      <c r="X278" s="1153"/>
      <c r="Y278" s="1153"/>
      <c r="Z278" s="1153"/>
      <c r="AA278" s="1153"/>
      <c r="AB278" s="1200"/>
      <c r="AC278" s="1200"/>
      <c r="AD278" s="1200"/>
      <c r="AE278" s="1200"/>
      <c r="AF278" s="1153"/>
      <c r="AG278" s="1153"/>
      <c r="AH278" s="1153"/>
      <c r="AI278" s="1153"/>
      <c r="AJ278" s="1153"/>
      <c r="AK278" s="1153"/>
      <c r="AL278" s="1153"/>
      <c r="AM278" s="1153"/>
      <c r="AN278" s="1153"/>
      <c r="AO278" s="1153"/>
      <c r="AP278" s="1153"/>
      <c r="AQ278" s="1153"/>
      <c r="AR278" s="1153"/>
      <c r="AS278" s="1153"/>
      <c r="AT278" s="1153"/>
      <c r="AU278" s="1153"/>
      <c r="AV278" s="1153"/>
      <c r="AW278" s="1153"/>
      <c r="AX278" s="1154"/>
      <c r="AY278" s="1153"/>
      <c r="AZ278" s="1153"/>
      <c r="BA278" s="1153"/>
      <c r="BB278" s="1153"/>
      <c r="BC278" s="1153"/>
      <c r="BD278" s="1153"/>
      <c r="BE278" s="1153"/>
      <c r="BF278" s="1153"/>
      <c r="BG278" s="1153"/>
      <c r="BH278" s="1153"/>
      <c r="BI278" s="1153"/>
      <c r="BJ278" s="1153"/>
      <c r="BK278" s="1153"/>
      <c r="BL278" s="1153"/>
      <c r="BM278" s="1153"/>
      <c r="BN278" s="1153"/>
      <c r="BO278" s="1153"/>
      <c r="BP278" s="1153"/>
      <c r="BQ278" s="1153"/>
      <c r="BR278" s="1153"/>
      <c r="BS278" s="1200"/>
      <c r="BT278" s="1153"/>
      <c r="BU278" s="1153"/>
      <c r="BV278" s="1153"/>
      <c r="BW278" s="1153"/>
      <c r="BX278" s="1153"/>
      <c r="BY278" s="1153"/>
      <c r="BZ278" s="1153"/>
      <c r="CA278" s="1153"/>
      <c r="CB278" s="1153"/>
      <c r="CC278" s="1153"/>
      <c r="CD278" s="1153"/>
      <c r="CE278" s="1153"/>
      <c r="CF278" s="1153"/>
      <c r="CG278" s="1153"/>
      <c r="CH278" s="1153"/>
      <c r="CI278" s="1153"/>
      <c r="CJ278" s="1153"/>
      <c r="CK278" s="1153"/>
      <c r="CL278" s="1153"/>
      <c r="CM278" s="1200"/>
      <c r="CN278" s="1200"/>
    </row>
    <row r="279" spans="2:92">
      <c r="B279" s="1152"/>
      <c r="I279" s="1153"/>
      <c r="J279" s="1153"/>
      <c r="K279" s="1153"/>
      <c r="L279" s="1153"/>
      <c r="M279" s="1153"/>
      <c r="N279" s="1153"/>
      <c r="O279" s="1153"/>
      <c r="P279" s="1153"/>
      <c r="Q279" s="1153"/>
      <c r="R279" s="1153"/>
      <c r="S279" s="1153"/>
      <c r="T279" s="1153"/>
      <c r="U279" s="1153"/>
      <c r="V279" s="1153"/>
      <c r="W279" s="1153"/>
      <c r="X279" s="1153"/>
      <c r="Y279" s="1153"/>
      <c r="Z279" s="1153"/>
      <c r="AA279" s="1153"/>
      <c r="AB279" s="1200"/>
      <c r="AC279" s="1200"/>
      <c r="AD279" s="1200"/>
      <c r="AE279" s="1200"/>
      <c r="AF279" s="1153"/>
      <c r="AG279" s="1153"/>
      <c r="AH279" s="1153"/>
      <c r="AI279" s="1153"/>
      <c r="AJ279" s="1153"/>
      <c r="AK279" s="1153"/>
      <c r="AL279" s="1153"/>
      <c r="AM279" s="1153"/>
      <c r="AN279" s="1153"/>
      <c r="AO279" s="1153"/>
      <c r="AP279" s="1153"/>
      <c r="AQ279" s="1153"/>
      <c r="AR279" s="1153"/>
      <c r="AS279" s="1153"/>
      <c r="AT279" s="1153"/>
      <c r="AU279" s="1153"/>
      <c r="AV279" s="1153"/>
      <c r="AW279" s="1153"/>
      <c r="AX279" s="1154"/>
      <c r="AY279" s="1153"/>
      <c r="AZ279" s="1153"/>
      <c r="BA279" s="1153"/>
      <c r="BB279" s="1153"/>
      <c r="BC279" s="1153"/>
      <c r="BD279" s="1153"/>
      <c r="BE279" s="1153"/>
      <c r="BF279" s="1153"/>
      <c r="BG279" s="1153"/>
      <c r="BH279" s="1153"/>
      <c r="BI279" s="1153"/>
      <c r="BJ279" s="1153"/>
      <c r="BK279" s="1153"/>
      <c r="BL279" s="1153"/>
      <c r="BM279" s="1153"/>
      <c r="BN279" s="1153"/>
      <c r="BO279" s="1153"/>
      <c r="BP279" s="1153"/>
      <c r="BQ279" s="1153"/>
      <c r="BR279" s="1153"/>
      <c r="BS279" s="1200"/>
      <c r="BT279" s="1153"/>
      <c r="BU279" s="1153"/>
      <c r="BV279" s="1153"/>
      <c r="BW279" s="1153"/>
      <c r="BX279" s="1153"/>
      <c r="BY279" s="1153"/>
      <c r="BZ279" s="1153"/>
      <c r="CA279" s="1153"/>
      <c r="CB279" s="1153"/>
      <c r="CC279" s="1153"/>
      <c r="CD279" s="1153"/>
      <c r="CE279" s="1153"/>
      <c r="CF279" s="1153"/>
      <c r="CG279" s="1153"/>
      <c r="CH279" s="1153"/>
      <c r="CI279" s="1153"/>
      <c r="CJ279" s="1153"/>
      <c r="CK279" s="1153"/>
      <c r="CL279" s="1153"/>
      <c r="CM279" s="1200"/>
      <c r="CN279" s="1200"/>
    </row>
    <row r="280" spans="2:92">
      <c r="B280" s="1152"/>
      <c r="I280" s="1153"/>
      <c r="J280" s="1153"/>
      <c r="K280" s="1153"/>
      <c r="L280" s="1153"/>
      <c r="M280" s="1153"/>
      <c r="N280" s="1153"/>
      <c r="O280" s="1153"/>
      <c r="P280" s="1153"/>
      <c r="Q280" s="1153"/>
      <c r="R280" s="1153"/>
      <c r="S280" s="1153"/>
      <c r="T280" s="1153"/>
      <c r="U280" s="1153"/>
      <c r="V280" s="1153"/>
      <c r="W280" s="1153"/>
      <c r="X280" s="1153"/>
      <c r="Y280" s="1153"/>
      <c r="Z280" s="1153"/>
      <c r="AA280" s="1153"/>
      <c r="AB280" s="1200"/>
      <c r="AC280" s="1200"/>
      <c r="AD280" s="1200"/>
      <c r="AE280" s="1200"/>
      <c r="AF280" s="1153"/>
      <c r="AG280" s="1153"/>
      <c r="AH280" s="1153"/>
      <c r="AI280" s="1153"/>
      <c r="AJ280" s="1153"/>
      <c r="AK280" s="1153"/>
      <c r="AL280" s="1153"/>
      <c r="AM280" s="1153"/>
      <c r="AN280" s="1153"/>
      <c r="AO280" s="1153"/>
      <c r="AP280" s="1153"/>
      <c r="AQ280" s="1153"/>
      <c r="AR280" s="1153"/>
      <c r="AS280" s="1153"/>
      <c r="AT280" s="1153"/>
      <c r="AU280" s="1153"/>
      <c r="AV280" s="1153"/>
      <c r="AW280" s="1153"/>
      <c r="AX280" s="1154"/>
      <c r="AY280" s="1153"/>
      <c r="AZ280" s="1153"/>
      <c r="BA280" s="1153"/>
      <c r="BB280" s="1153"/>
      <c r="BC280" s="1153"/>
      <c r="BD280" s="1153"/>
      <c r="BE280" s="1153"/>
      <c r="BF280" s="1153"/>
      <c r="BG280" s="1153"/>
      <c r="BH280" s="1153"/>
      <c r="BI280" s="1153"/>
      <c r="BJ280" s="1153"/>
      <c r="BK280" s="1153"/>
      <c r="BL280" s="1153"/>
      <c r="BM280" s="1153"/>
      <c r="BN280" s="1153"/>
      <c r="BO280" s="1153"/>
      <c r="BP280" s="1153"/>
      <c r="BQ280" s="1153"/>
      <c r="BR280" s="1153"/>
      <c r="BS280" s="1200"/>
      <c r="BT280" s="1153"/>
      <c r="BU280" s="1153"/>
      <c r="BV280" s="1153"/>
      <c r="BW280" s="1153"/>
      <c r="BX280" s="1153"/>
      <c r="BY280" s="1153"/>
      <c r="BZ280" s="1153"/>
      <c r="CA280" s="1153"/>
      <c r="CB280" s="1153"/>
      <c r="CC280" s="1153"/>
      <c r="CD280" s="1153"/>
      <c r="CE280" s="1153"/>
      <c r="CF280" s="1153"/>
      <c r="CG280" s="1153"/>
      <c r="CH280" s="1153"/>
      <c r="CI280" s="1153"/>
      <c r="CJ280" s="1153"/>
      <c r="CK280" s="1153"/>
      <c r="CL280" s="1153"/>
      <c r="CM280" s="1200"/>
      <c r="CN280" s="1200"/>
    </row>
    <row r="281" spans="2:92">
      <c r="B281" s="1152"/>
      <c r="I281" s="1153"/>
      <c r="J281" s="1153"/>
      <c r="K281" s="1153"/>
      <c r="L281" s="1153"/>
      <c r="M281" s="1153"/>
      <c r="N281" s="1153"/>
      <c r="O281" s="1153"/>
      <c r="P281" s="1153"/>
      <c r="Q281" s="1153"/>
      <c r="R281" s="1153"/>
      <c r="S281" s="1153"/>
      <c r="T281" s="1153"/>
      <c r="U281" s="1153"/>
      <c r="V281" s="1153"/>
      <c r="W281" s="1153"/>
      <c r="X281" s="1153"/>
      <c r="Y281" s="1153"/>
      <c r="Z281" s="1153"/>
      <c r="AA281" s="1153"/>
      <c r="AB281" s="1200"/>
      <c r="AC281" s="1200"/>
      <c r="AD281" s="1200"/>
      <c r="AE281" s="1200"/>
      <c r="AF281" s="1153"/>
      <c r="AG281" s="1153"/>
      <c r="AH281" s="1153"/>
      <c r="AI281" s="1153"/>
      <c r="AJ281" s="1153"/>
      <c r="AK281" s="1153"/>
      <c r="AL281" s="1153"/>
      <c r="AM281" s="1153"/>
      <c r="AN281" s="1153"/>
      <c r="AO281" s="1153"/>
      <c r="AP281" s="1153"/>
      <c r="AQ281" s="1153"/>
      <c r="AR281" s="1153"/>
      <c r="AS281" s="1153"/>
      <c r="AT281" s="1153"/>
      <c r="AU281" s="1153"/>
      <c r="AV281" s="1153"/>
      <c r="AW281" s="1153"/>
      <c r="AX281" s="1154"/>
      <c r="AY281" s="1153"/>
      <c r="AZ281" s="1153"/>
      <c r="BA281" s="1153"/>
      <c r="BB281" s="1153"/>
      <c r="BC281" s="1153"/>
      <c r="BD281" s="1153"/>
      <c r="BE281" s="1153"/>
      <c r="BF281" s="1153"/>
      <c r="BG281" s="1153"/>
      <c r="BH281" s="1153"/>
      <c r="BI281" s="1153"/>
      <c r="BJ281" s="1153"/>
      <c r="BK281" s="1153"/>
      <c r="BL281" s="1153"/>
      <c r="BM281" s="1153"/>
      <c r="BN281" s="1153"/>
      <c r="BO281" s="1153"/>
      <c r="BP281" s="1153"/>
      <c r="BQ281" s="1153"/>
      <c r="BR281" s="1153"/>
      <c r="BS281" s="1200"/>
      <c r="BT281" s="1153"/>
      <c r="BU281" s="1153"/>
      <c r="BV281" s="1153"/>
      <c r="BW281" s="1153"/>
      <c r="BX281" s="1153"/>
      <c r="BY281" s="1153"/>
      <c r="BZ281" s="1153"/>
      <c r="CA281" s="1153"/>
      <c r="CB281" s="1153"/>
      <c r="CC281" s="1153"/>
      <c r="CD281" s="1153"/>
      <c r="CE281" s="1153"/>
      <c r="CF281" s="1153"/>
      <c r="CG281" s="1153"/>
      <c r="CH281" s="1153"/>
      <c r="CI281" s="1153"/>
      <c r="CJ281" s="1153"/>
      <c r="CK281" s="1153"/>
      <c r="CL281" s="1153"/>
      <c r="CM281" s="1200"/>
      <c r="CN281" s="1200"/>
    </row>
    <row r="282" spans="2:92">
      <c r="B282" s="1152"/>
      <c r="I282" s="1153"/>
      <c r="J282" s="1153"/>
      <c r="K282" s="1153"/>
      <c r="L282" s="1153"/>
      <c r="M282" s="1153"/>
      <c r="N282" s="1153"/>
      <c r="O282" s="1153"/>
      <c r="P282" s="1153"/>
      <c r="Q282" s="1153"/>
      <c r="R282" s="1153"/>
      <c r="S282" s="1153"/>
      <c r="T282" s="1153"/>
      <c r="U282" s="1153"/>
      <c r="V282" s="1153"/>
      <c r="W282" s="1153"/>
      <c r="X282" s="1153"/>
      <c r="Y282" s="1153"/>
      <c r="Z282" s="1153"/>
      <c r="AA282" s="1153"/>
      <c r="AB282" s="1200"/>
      <c r="AC282" s="1200"/>
      <c r="AD282" s="1200"/>
      <c r="AE282" s="1200"/>
      <c r="AF282" s="1153"/>
      <c r="AG282" s="1153"/>
      <c r="AH282" s="1153"/>
      <c r="AI282" s="1153"/>
      <c r="AJ282" s="1153"/>
      <c r="AK282" s="1153"/>
      <c r="AL282" s="1153"/>
      <c r="AM282" s="1153"/>
      <c r="AN282" s="1153"/>
      <c r="AO282" s="1153"/>
      <c r="AP282" s="1153"/>
      <c r="AQ282" s="1153"/>
      <c r="AR282" s="1153"/>
      <c r="AS282" s="1153"/>
      <c r="AT282" s="1153"/>
      <c r="AU282" s="1153"/>
      <c r="AV282" s="1153"/>
      <c r="AW282" s="1153"/>
      <c r="AX282" s="1154"/>
      <c r="AY282" s="1153"/>
      <c r="AZ282" s="1153"/>
      <c r="BA282" s="1153"/>
      <c r="BB282" s="1153"/>
      <c r="BC282" s="1153"/>
      <c r="BD282" s="1153"/>
      <c r="BE282" s="1153"/>
      <c r="BF282" s="1153"/>
      <c r="BG282" s="1153"/>
      <c r="BH282" s="1153"/>
      <c r="BI282" s="1153"/>
      <c r="BJ282" s="1153"/>
      <c r="BK282" s="1153"/>
      <c r="BL282" s="1153"/>
      <c r="BM282" s="1153"/>
      <c r="BN282" s="1153"/>
      <c r="BO282" s="1153"/>
      <c r="BP282" s="1153"/>
      <c r="BQ282" s="1153"/>
      <c r="BR282" s="1153"/>
      <c r="BS282" s="1200"/>
      <c r="BT282" s="1153"/>
      <c r="BU282" s="1153"/>
      <c r="BV282" s="1153"/>
      <c r="BW282" s="1153"/>
      <c r="BX282" s="1153"/>
      <c r="BY282" s="1153"/>
      <c r="BZ282" s="1153"/>
      <c r="CA282" s="1153"/>
      <c r="CB282" s="1153"/>
      <c r="CC282" s="1153"/>
      <c r="CD282" s="1153"/>
      <c r="CE282" s="1153"/>
      <c r="CF282" s="1153"/>
      <c r="CG282" s="1153"/>
      <c r="CH282" s="1153"/>
      <c r="CI282" s="1153"/>
      <c r="CJ282" s="1153"/>
      <c r="CK282" s="1153"/>
      <c r="CL282" s="1153"/>
      <c r="CM282" s="1200"/>
      <c r="CN282" s="1200"/>
    </row>
    <row r="283" spans="2:92">
      <c r="B283" s="1152"/>
      <c r="I283" s="1153"/>
      <c r="J283" s="1153"/>
      <c r="K283" s="1153"/>
      <c r="L283" s="1153"/>
      <c r="M283" s="1153"/>
      <c r="N283" s="1153"/>
      <c r="O283" s="1153"/>
      <c r="P283" s="1153"/>
      <c r="Q283" s="1153"/>
      <c r="R283" s="1153"/>
      <c r="S283" s="1153"/>
      <c r="T283" s="1153"/>
      <c r="U283" s="1153"/>
      <c r="V283" s="1153"/>
      <c r="W283" s="1153"/>
      <c r="X283" s="1153"/>
      <c r="Y283" s="1153"/>
      <c r="Z283" s="1153"/>
      <c r="AA283" s="1153"/>
      <c r="AB283" s="1200"/>
      <c r="AC283" s="1200"/>
      <c r="AD283" s="1200"/>
      <c r="AE283" s="1200"/>
      <c r="AF283" s="1153"/>
      <c r="AG283" s="1153"/>
      <c r="AH283" s="1153"/>
      <c r="AI283" s="1153"/>
      <c r="AJ283" s="1153"/>
      <c r="AK283" s="1153"/>
      <c r="AL283" s="1153"/>
      <c r="AM283" s="1153"/>
      <c r="AN283" s="1153"/>
      <c r="AO283" s="1153"/>
      <c r="AP283" s="1153"/>
      <c r="AQ283" s="1153"/>
      <c r="AR283" s="1153"/>
      <c r="AS283" s="1153"/>
      <c r="AT283" s="1153"/>
      <c r="AU283" s="1153"/>
      <c r="AV283" s="1153"/>
      <c r="AW283" s="1153"/>
      <c r="AX283" s="1154"/>
      <c r="AY283" s="1153"/>
      <c r="AZ283" s="1153"/>
      <c r="BA283" s="1153"/>
      <c r="BB283" s="1153"/>
      <c r="BC283" s="1153"/>
      <c r="BD283" s="1153"/>
      <c r="BE283" s="1153"/>
      <c r="BF283" s="1153"/>
      <c r="BG283" s="1153"/>
      <c r="BH283" s="1153"/>
      <c r="BI283" s="1153"/>
      <c r="BJ283" s="1153"/>
      <c r="BK283" s="1153"/>
      <c r="BL283" s="1153"/>
      <c r="BM283" s="1153"/>
      <c r="BN283" s="1153"/>
      <c r="BO283" s="1153"/>
      <c r="BP283" s="1153"/>
      <c r="BQ283" s="1153"/>
      <c r="BR283" s="1153"/>
      <c r="BS283" s="1200"/>
      <c r="BT283" s="1153"/>
      <c r="BU283" s="1153"/>
      <c r="BV283" s="1153"/>
      <c r="BW283" s="1153"/>
      <c r="BX283" s="1153"/>
      <c r="BY283" s="1153"/>
      <c r="BZ283" s="1153"/>
      <c r="CA283" s="1153"/>
      <c r="CB283" s="1153"/>
      <c r="CC283" s="1153"/>
      <c r="CD283" s="1153"/>
      <c r="CE283" s="1153"/>
      <c r="CF283" s="1153"/>
      <c r="CG283" s="1153"/>
      <c r="CH283" s="1153"/>
      <c r="CI283" s="1153"/>
      <c r="CJ283" s="1153"/>
      <c r="CK283" s="1153"/>
      <c r="CL283" s="1153"/>
      <c r="CM283" s="1200"/>
      <c r="CN283" s="1200"/>
    </row>
    <row r="284" spans="2:92">
      <c r="B284" s="1152"/>
      <c r="I284" s="1153"/>
      <c r="J284" s="1153"/>
      <c r="K284" s="1153"/>
      <c r="L284" s="1153"/>
      <c r="M284" s="1153"/>
      <c r="N284" s="1153"/>
      <c r="O284" s="1153"/>
      <c r="P284" s="1153"/>
      <c r="Q284" s="1153"/>
      <c r="R284" s="1153"/>
      <c r="S284" s="1153"/>
      <c r="T284" s="1153"/>
      <c r="U284" s="1153"/>
      <c r="V284" s="1153"/>
      <c r="W284" s="1153"/>
      <c r="X284" s="1153"/>
      <c r="Y284" s="1153"/>
      <c r="Z284" s="1153"/>
      <c r="AA284" s="1153"/>
      <c r="AB284" s="1200"/>
      <c r="AC284" s="1200"/>
      <c r="AD284" s="1200"/>
      <c r="AE284" s="1200"/>
      <c r="AF284" s="1153"/>
      <c r="AG284" s="1153"/>
      <c r="AH284" s="1153"/>
      <c r="AI284" s="1153"/>
      <c r="AJ284" s="1153"/>
      <c r="AK284" s="1153"/>
      <c r="AL284" s="1153"/>
      <c r="AM284" s="1153"/>
      <c r="AN284" s="1153"/>
      <c r="AO284" s="1153"/>
      <c r="AP284" s="1153"/>
      <c r="AQ284" s="1153"/>
      <c r="AR284" s="1153"/>
      <c r="AS284" s="1153"/>
      <c r="AT284" s="1153"/>
      <c r="AU284" s="1153"/>
      <c r="AV284" s="1153"/>
      <c r="AW284" s="1153"/>
      <c r="AX284" s="1154"/>
      <c r="AY284" s="1153"/>
      <c r="AZ284" s="1153"/>
      <c r="BA284" s="1153"/>
      <c r="BB284" s="1153"/>
      <c r="BC284" s="1153"/>
      <c r="BD284" s="1153"/>
      <c r="BE284" s="1153"/>
      <c r="BF284" s="1153"/>
      <c r="BG284" s="1153"/>
      <c r="BH284" s="1153"/>
      <c r="BI284" s="1153"/>
      <c r="BJ284" s="1153"/>
      <c r="BK284" s="1153"/>
      <c r="BL284" s="1153"/>
      <c r="BM284" s="1153"/>
      <c r="BN284" s="1153"/>
      <c r="BO284" s="1153"/>
      <c r="BP284" s="1153"/>
      <c r="BQ284" s="1153"/>
      <c r="BR284" s="1153"/>
      <c r="BS284" s="1200"/>
      <c r="BT284" s="1153"/>
      <c r="BU284" s="1153"/>
      <c r="BV284" s="1153"/>
      <c r="BW284" s="1153"/>
      <c r="BX284" s="1153"/>
      <c r="BY284" s="1153"/>
      <c r="BZ284" s="1153"/>
      <c r="CA284" s="1153"/>
      <c r="CB284" s="1153"/>
      <c r="CC284" s="1153"/>
      <c r="CD284" s="1153"/>
      <c r="CE284" s="1153"/>
      <c r="CF284" s="1153"/>
      <c r="CG284" s="1153"/>
      <c r="CH284" s="1153"/>
      <c r="CI284" s="1153"/>
      <c r="CJ284" s="1153"/>
      <c r="CK284" s="1153"/>
      <c r="CL284" s="1153"/>
      <c r="CM284" s="1200"/>
      <c r="CN284" s="1200"/>
    </row>
    <row r="285" spans="2:92">
      <c r="B285" s="1152"/>
      <c r="I285" s="1153"/>
      <c r="J285" s="1153"/>
      <c r="K285" s="1153"/>
      <c r="L285" s="1153"/>
      <c r="M285" s="1153"/>
      <c r="N285" s="1153"/>
      <c r="O285" s="1153"/>
      <c r="P285" s="1153"/>
      <c r="Q285" s="1153"/>
      <c r="R285" s="1153"/>
      <c r="S285" s="1153"/>
      <c r="T285" s="1153"/>
      <c r="U285" s="1153"/>
      <c r="V285" s="1153"/>
      <c r="W285" s="1153"/>
      <c r="X285" s="1153"/>
      <c r="Y285" s="1153"/>
      <c r="Z285" s="1153"/>
      <c r="AA285" s="1153"/>
      <c r="AB285" s="1200"/>
      <c r="AC285" s="1200"/>
      <c r="AD285" s="1200"/>
      <c r="AE285" s="1200"/>
      <c r="AF285" s="1153"/>
      <c r="AG285" s="1153"/>
      <c r="AH285" s="1153"/>
      <c r="AI285" s="1153"/>
      <c r="AJ285" s="1153"/>
      <c r="AK285" s="1153"/>
      <c r="AL285" s="1153"/>
      <c r="AM285" s="1153"/>
      <c r="AN285" s="1153"/>
      <c r="AO285" s="1153"/>
      <c r="AP285" s="1153"/>
      <c r="AQ285" s="1153"/>
      <c r="AR285" s="1153"/>
      <c r="AS285" s="1153"/>
      <c r="AT285" s="1153"/>
      <c r="AU285" s="1153"/>
      <c r="AV285" s="1153"/>
      <c r="AW285" s="1153"/>
      <c r="AX285" s="1154"/>
      <c r="AY285" s="1153"/>
      <c r="AZ285" s="1153"/>
      <c r="BA285" s="1153"/>
      <c r="BB285" s="1153"/>
      <c r="BC285" s="1153"/>
      <c r="BD285" s="1153"/>
      <c r="BE285" s="1153"/>
      <c r="BF285" s="1153"/>
      <c r="BG285" s="1153"/>
      <c r="BH285" s="1153"/>
      <c r="BI285" s="1153"/>
      <c r="BJ285" s="1153"/>
      <c r="BK285" s="1153"/>
      <c r="BL285" s="1153"/>
      <c r="BM285" s="1153"/>
      <c r="BN285" s="1153"/>
      <c r="BO285" s="1153"/>
      <c r="BP285" s="1153"/>
      <c r="BQ285" s="1153"/>
      <c r="BR285" s="1153"/>
      <c r="BS285" s="1200"/>
      <c r="BT285" s="1153"/>
      <c r="BU285" s="1153"/>
      <c r="BV285" s="1153"/>
      <c r="BW285" s="1153"/>
      <c r="BX285" s="1153"/>
      <c r="BY285" s="1153"/>
      <c r="BZ285" s="1153"/>
      <c r="CA285" s="1153"/>
      <c r="CB285" s="1153"/>
      <c r="CC285" s="1153"/>
      <c r="CD285" s="1153"/>
      <c r="CE285" s="1153"/>
      <c r="CF285" s="1153"/>
      <c r="CG285" s="1153"/>
      <c r="CH285" s="1153"/>
      <c r="CI285" s="1153"/>
      <c r="CJ285" s="1153"/>
      <c r="CK285" s="1153"/>
      <c r="CL285" s="1153"/>
      <c r="CM285" s="1200"/>
      <c r="CN285" s="1200"/>
    </row>
    <row r="286" spans="2:92">
      <c r="B286" s="1152"/>
      <c r="I286" s="1153"/>
      <c r="J286" s="1153"/>
      <c r="K286" s="1153"/>
      <c r="L286" s="1153"/>
      <c r="M286" s="1153"/>
      <c r="N286" s="1153"/>
      <c r="O286" s="1153"/>
      <c r="P286" s="1153"/>
      <c r="Q286" s="1153"/>
      <c r="R286" s="1153"/>
      <c r="S286" s="1153"/>
      <c r="T286" s="1153"/>
      <c r="U286" s="1153"/>
      <c r="V286" s="1153"/>
      <c r="W286" s="1153"/>
      <c r="X286" s="1153"/>
      <c r="Y286" s="1153"/>
      <c r="Z286" s="1153"/>
      <c r="AA286" s="1153"/>
      <c r="AB286" s="1200"/>
      <c r="AC286" s="1200"/>
      <c r="AD286" s="1200"/>
      <c r="AE286" s="1200"/>
      <c r="AF286" s="1153"/>
      <c r="AG286" s="1153"/>
      <c r="AH286" s="1153"/>
      <c r="AI286" s="1153"/>
      <c r="AJ286" s="1153"/>
      <c r="AK286" s="1153"/>
      <c r="AL286" s="1153"/>
      <c r="AM286" s="1153"/>
      <c r="AN286" s="1153"/>
      <c r="AO286" s="1153"/>
      <c r="AP286" s="1153"/>
      <c r="AQ286" s="1153"/>
      <c r="AR286" s="1153"/>
      <c r="AS286" s="1153"/>
      <c r="AT286" s="1153"/>
      <c r="AU286" s="1153"/>
      <c r="AV286" s="1153"/>
      <c r="AW286" s="1153"/>
      <c r="AX286" s="1154"/>
      <c r="AY286" s="1153"/>
      <c r="AZ286" s="1153"/>
      <c r="BA286" s="1153"/>
      <c r="BB286" s="1153"/>
      <c r="BC286" s="1153"/>
      <c r="BD286" s="1153"/>
      <c r="BE286" s="1153"/>
      <c r="BF286" s="1153"/>
      <c r="BG286" s="1153"/>
      <c r="BH286" s="1153"/>
      <c r="BI286" s="1153"/>
      <c r="BJ286" s="1153"/>
      <c r="BK286" s="1153"/>
      <c r="BL286" s="1153"/>
      <c r="BM286" s="1153"/>
      <c r="BN286" s="1153"/>
      <c r="BO286" s="1153"/>
      <c r="BP286" s="1153"/>
      <c r="BQ286" s="1153"/>
      <c r="BR286" s="1153"/>
      <c r="BS286" s="1200"/>
      <c r="BT286" s="1153"/>
      <c r="BU286" s="1153"/>
      <c r="BV286" s="1153"/>
      <c r="BW286" s="1153"/>
      <c r="BX286" s="1153"/>
      <c r="BY286" s="1153"/>
      <c r="BZ286" s="1153"/>
      <c r="CA286" s="1153"/>
      <c r="CB286" s="1153"/>
      <c r="CC286" s="1153"/>
      <c r="CD286" s="1153"/>
      <c r="CE286" s="1153"/>
      <c r="CF286" s="1153"/>
      <c r="CG286" s="1153"/>
      <c r="CH286" s="1153"/>
      <c r="CI286" s="1153"/>
      <c r="CJ286" s="1153"/>
      <c r="CK286" s="1153"/>
      <c r="CL286" s="1153"/>
      <c r="CM286" s="1200"/>
      <c r="CN286" s="1200"/>
    </row>
    <row r="287" spans="2:92">
      <c r="B287" s="1152"/>
      <c r="I287" s="1153"/>
      <c r="J287" s="1153"/>
      <c r="K287" s="1153"/>
      <c r="L287" s="1153"/>
      <c r="M287" s="1153"/>
      <c r="N287" s="1153"/>
      <c r="O287" s="1153"/>
      <c r="P287" s="1153"/>
      <c r="Q287" s="1153"/>
      <c r="R287" s="1153"/>
      <c r="S287" s="1153"/>
      <c r="T287" s="1153"/>
      <c r="U287" s="1153"/>
      <c r="V287" s="1153"/>
      <c r="W287" s="1153"/>
      <c r="X287" s="1153"/>
      <c r="Y287" s="1153"/>
      <c r="Z287" s="1153"/>
      <c r="AA287" s="1153"/>
      <c r="AB287" s="1200"/>
      <c r="AC287" s="1200"/>
      <c r="AD287" s="1200"/>
      <c r="AE287" s="1200"/>
      <c r="AF287" s="1153"/>
      <c r="AG287" s="1153"/>
      <c r="AH287" s="1153"/>
      <c r="AI287" s="1153"/>
      <c r="AJ287" s="1153"/>
      <c r="AK287" s="1153"/>
      <c r="AL287" s="1153"/>
      <c r="AM287" s="1153"/>
      <c r="AN287" s="1153"/>
      <c r="AO287" s="1153"/>
      <c r="AP287" s="1153"/>
      <c r="AQ287" s="1153"/>
      <c r="AR287" s="1153"/>
      <c r="AS287" s="1153"/>
      <c r="AT287" s="1153"/>
      <c r="AU287" s="1153"/>
      <c r="AV287" s="1153"/>
      <c r="AW287" s="1153"/>
      <c r="AX287" s="1154"/>
      <c r="AY287" s="1153"/>
      <c r="AZ287" s="1153"/>
      <c r="BA287" s="1153"/>
      <c r="BB287" s="1153"/>
      <c r="BC287" s="1153"/>
      <c r="BD287" s="1153"/>
      <c r="BE287" s="1153"/>
      <c r="BF287" s="1153"/>
      <c r="BG287" s="1153"/>
      <c r="BH287" s="1153"/>
      <c r="BI287" s="1153"/>
      <c r="BJ287" s="1153"/>
      <c r="BK287" s="1153"/>
      <c r="BL287" s="1153"/>
      <c r="BM287" s="1153"/>
      <c r="BN287" s="1153"/>
      <c r="BO287" s="1153"/>
      <c r="BP287" s="1153"/>
      <c r="BQ287" s="1153"/>
      <c r="BR287" s="1153"/>
      <c r="BS287" s="1200"/>
      <c r="BT287" s="1153"/>
      <c r="BU287" s="1153"/>
      <c r="BV287" s="1153"/>
      <c r="BW287" s="1153"/>
      <c r="BX287" s="1153"/>
      <c r="BY287" s="1153"/>
      <c r="BZ287" s="1153"/>
      <c r="CA287" s="1153"/>
      <c r="CB287" s="1153"/>
      <c r="CC287" s="1153"/>
      <c r="CD287" s="1153"/>
      <c r="CE287" s="1153"/>
      <c r="CF287" s="1153"/>
      <c r="CG287" s="1153"/>
      <c r="CH287" s="1153"/>
      <c r="CI287" s="1153"/>
      <c r="CJ287" s="1153"/>
      <c r="CK287" s="1153"/>
      <c r="CL287" s="1153"/>
      <c r="CM287" s="1200"/>
      <c r="CN287" s="1200"/>
    </row>
    <row r="288" spans="2:92">
      <c r="B288" s="1152"/>
      <c r="I288" s="1153"/>
      <c r="J288" s="1153"/>
      <c r="K288" s="1153"/>
      <c r="L288" s="1153"/>
      <c r="M288" s="1153"/>
      <c r="N288" s="1153"/>
      <c r="O288" s="1153"/>
      <c r="P288" s="1153"/>
      <c r="Q288" s="1153"/>
      <c r="R288" s="1153"/>
      <c r="S288" s="1153"/>
      <c r="T288" s="1153"/>
      <c r="U288" s="1153"/>
      <c r="V288" s="1153"/>
      <c r="W288" s="1153"/>
      <c r="X288" s="1153"/>
      <c r="Y288" s="1153"/>
      <c r="Z288" s="1153"/>
      <c r="AA288" s="1153"/>
      <c r="AB288" s="1200"/>
      <c r="AC288" s="1200"/>
      <c r="AD288" s="1200"/>
      <c r="AE288" s="1200"/>
      <c r="AF288" s="1153"/>
      <c r="AG288" s="1153"/>
      <c r="AH288" s="1153"/>
      <c r="AI288" s="1153"/>
      <c r="AJ288" s="1153"/>
      <c r="AK288" s="1153"/>
      <c r="AL288" s="1153"/>
      <c r="AM288" s="1153"/>
      <c r="AN288" s="1153"/>
      <c r="AO288" s="1153"/>
      <c r="AP288" s="1153"/>
      <c r="AQ288" s="1153"/>
      <c r="AR288" s="1153"/>
      <c r="AS288" s="1153"/>
      <c r="AT288" s="1153"/>
      <c r="AU288" s="1153"/>
      <c r="AV288" s="1153"/>
      <c r="AW288" s="1153"/>
      <c r="AX288" s="1154"/>
      <c r="AY288" s="1153"/>
      <c r="AZ288" s="1153"/>
      <c r="BA288" s="1153"/>
      <c r="BB288" s="1153"/>
      <c r="BC288" s="1153"/>
      <c r="BD288" s="1153"/>
      <c r="BE288" s="1153"/>
      <c r="BF288" s="1153"/>
      <c r="BG288" s="1153"/>
      <c r="BH288" s="1153"/>
      <c r="BI288" s="1153"/>
      <c r="BJ288" s="1153"/>
      <c r="BK288" s="1153"/>
      <c r="BL288" s="1153"/>
      <c r="BM288" s="1153"/>
      <c r="BN288" s="1153"/>
      <c r="BO288" s="1153"/>
      <c r="BP288" s="1153"/>
      <c r="BQ288" s="1153"/>
      <c r="BR288" s="1153"/>
      <c r="BS288" s="1200"/>
      <c r="BT288" s="1153"/>
      <c r="BU288" s="1153"/>
      <c r="BV288" s="1153"/>
      <c r="BW288" s="1153"/>
      <c r="BX288" s="1153"/>
      <c r="BY288" s="1153"/>
      <c r="BZ288" s="1153"/>
      <c r="CA288" s="1153"/>
      <c r="CB288" s="1153"/>
      <c r="CC288" s="1153"/>
      <c r="CD288" s="1153"/>
      <c r="CE288" s="1153"/>
      <c r="CF288" s="1153"/>
      <c r="CG288" s="1153"/>
      <c r="CH288" s="1153"/>
      <c r="CI288" s="1153"/>
      <c r="CJ288" s="1153"/>
      <c r="CK288" s="1153"/>
      <c r="CL288" s="1153"/>
      <c r="CM288" s="1200"/>
      <c r="CN288" s="1200"/>
    </row>
    <row r="289" spans="2:92">
      <c r="B289" s="1152"/>
      <c r="I289" s="1153"/>
      <c r="J289" s="1153"/>
      <c r="K289" s="1153"/>
      <c r="L289" s="1153"/>
      <c r="M289" s="1153"/>
      <c r="N289" s="1153"/>
      <c r="O289" s="1153"/>
      <c r="P289" s="1153"/>
      <c r="Q289" s="1153"/>
      <c r="R289" s="1153"/>
      <c r="S289" s="1153"/>
      <c r="T289" s="1153"/>
      <c r="U289" s="1153"/>
      <c r="V289" s="1153"/>
      <c r="W289" s="1153"/>
      <c r="X289" s="1153"/>
      <c r="Y289" s="1153"/>
      <c r="Z289" s="1153"/>
      <c r="AA289" s="1153"/>
      <c r="AB289" s="1200"/>
      <c r="AC289" s="1200"/>
      <c r="AD289" s="1200"/>
      <c r="AE289" s="1200"/>
      <c r="AF289" s="1153"/>
      <c r="AG289" s="1153"/>
      <c r="AH289" s="1153"/>
      <c r="AI289" s="1153"/>
      <c r="AJ289" s="1153"/>
      <c r="AK289" s="1153"/>
      <c r="AL289" s="1153"/>
      <c r="AM289" s="1153"/>
      <c r="AN289" s="1153"/>
      <c r="AO289" s="1153"/>
      <c r="AP289" s="1153"/>
      <c r="AQ289" s="1153"/>
      <c r="AR289" s="1153"/>
      <c r="AS289" s="1153"/>
      <c r="AT289" s="1153"/>
      <c r="AU289" s="1153"/>
      <c r="AV289" s="1153"/>
      <c r="AW289" s="1153"/>
      <c r="AX289" s="1154"/>
      <c r="AY289" s="1153"/>
      <c r="AZ289" s="1153"/>
      <c r="BA289" s="1153"/>
      <c r="BB289" s="1153"/>
      <c r="BC289" s="1153"/>
      <c r="BD289" s="1153"/>
      <c r="BE289" s="1153"/>
      <c r="BF289" s="1153"/>
      <c r="BG289" s="1153"/>
      <c r="BH289" s="1153"/>
      <c r="BI289" s="1153"/>
      <c r="BJ289" s="1153"/>
      <c r="BK289" s="1153"/>
      <c r="BL289" s="1153"/>
      <c r="BM289" s="1153"/>
      <c r="BN289" s="1153"/>
      <c r="BO289" s="1153"/>
      <c r="BP289" s="1153"/>
      <c r="BQ289" s="1153"/>
      <c r="BR289" s="1153"/>
      <c r="BS289" s="1200"/>
      <c r="BT289" s="1153"/>
      <c r="BU289" s="1153"/>
      <c r="BV289" s="1153"/>
      <c r="BW289" s="1153"/>
      <c r="BX289" s="1153"/>
      <c r="BY289" s="1153"/>
      <c r="BZ289" s="1153"/>
      <c r="CA289" s="1153"/>
      <c r="CB289" s="1153"/>
      <c r="CC289" s="1153"/>
      <c r="CD289" s="1153"/>
      <c r="CE289" s="1153"/>
      <c r="CF289" s="1153"/>
      <c r="CG289" s="1153"/>
      <c r="CH289" s="1153"/>
      <c r="CI289" s="1153"/>
      <c r="CJ289" s="1153"/>
      <c r="CK289" s="1153"/>
      <c r="CL289" s="1153"/>
      <c r="CM289" s="1200"/>
      <c r="CN289" s="1200"/>
    </row>
    <row r="290" spans="2:92">
      <c r="B290" s="1152"/>
      <c r="I290" s="1153"/>
      <c r="J290" s="1153"/>
      <c r="K290" s="1153"/>
      <c r="L290" s="1153"/>
      <c r="M290" s="1153"/>
      <c r="N290" s="1153"/>
      <c r="O290" s="1153"/>
      <c r="P290" s="1153"/>
      <c r="Q290" s="1153"/>
      <c r="R290" s="1153"/>
      <c r="S290" s="1153"/>
      <c r="T290" s="1153"/>
      <c r="U290" s="1153"/>
      <c r="V290" s="1153"/>
      <c r="W290" s="1153"/>
      <c r="X290" s="1153"/>
      <c r="Y290" s="1153"/>
      <c r="Z290" s="1153"/>
      <c r="AA290" s="1153"/>
      <c r="AB290" s="1200"/>
      <c r="AC290" s="1200"/>
      <c r="AD290" s="1200"/>
      <c r="AE290" s="1200"/>
      <c r="AF290" s="1153"/>
      <c r="AG290" s="1153"/>
      <c r="AH290" s="1153"/>
      <c r="AI290" s="1153"/>
      <c r="AJ290" s="1153"/>
      <c r="AK290" s="1153"/>
      <c r="AL290" s="1153"/>
      <c r="AM290" s="1153"/>
      <c r="AN290" s="1153"/>
      <c r="AO290" s="1153"/>
      <c r="AP290" s="1153"/>
      <c r="AQ290" s="1153"/>
      <c r="AR290" s="1153"/>
      <c r="AS290" s="1153"/>
      <c r="AT290" s="1153"/>
      <c r="AU290" s="1153"/>
      <c r="AV290" s="1153"/>
      <c r="AW290" s="1153"/>
      <c r="AX290" s="1154"/>
      <c r="AY290" s="1153"/>
      <c r="AZ290" s="1153"/>
      <c r="BA290" s="1153"/>
      <c r="BB290" s="1153"/>
      <c r="BC290" s="1153"/>
      <c r="BD290" s="1153"/>
      <c r="BE290" s="1153"/>
      <c r="BF290" s="1153"/>
      <c r="BG290" s="1153"/>
      <c r="BH290" s="1153"/>
      <c r="BI290" s="1153"/>
      <c r="BJ290" s="1153"/>
      <c r="BK290" s="1153"/>
      <c r="BL290" s="1153"/>
      <c r="BM290" s="1153"/>
      <c r="BN290" s="1153"/>
      <c r="BO290" s="1153"/>
      <c r="BP290" s="1153"/>
      <c r="BQ290" s="1153"/>
      <c r="BR290" s="1153"/>
      <c r="BS290" s="1200"/>
      <c r="BT290" s="1153"/>
      <c r="BU290" s="1153"/>
      <c r="BV290" s="1153"/>
      <c r="BW290" s="1153"/>
      <c r="BX290" s="1153"/>
      <c r="BY290" s="1153"/>
      <c r="BZ290" s="1153"/>
      <c r="CA290" s="1153"/>
      <c r="CB290" s="1153"/>
      <c r="CC290" s="1153"/>
      <c r="CD290" s="1153"/>
      <c r="CE290" s="1153"/>
      <c r="CF290" s="1153"/>
      <c r="CG290" s="1153"/>
      <c r="CH290" s="1153"/>
      <c r="CI290" s="1153"/>
      <c r="CJ290" s="1153"/>
      <c r="CK290" s="1153"/>
      <c r="CL290" s="1153"/>
      <c r="CM290" s="1200"/>
      <c r="CN290" s="1200"/>
    </row>
    <row r="291" spans="2:92">
      <c r="B291" s="1152"/>
      <c r="I291" s="1153"/>
      <c r="J291" s="1153"/>
      <c r="K291" s="1153"/>
      <c r="L291" s="1153"/>
      <c r="M291" s="1153"/>
      <c r="N291" s="1153"/>
      <c r="O291" s="1153"/>
      <c r="P291" s="1153"/>
      <c r="Q291" s="1153"/>
      <c r="R291" s="1153"/>
      <c r="S291" s="1153"/>
      <c r="T291" s="1153"/>
      <c r="U291" s="1153"/>
      <c r="V291" s="1153"/>
      <c r="W291" s="1153"/>
      <c r="X291" s="1153"/>
      <c r="Y291" s="1153"/>
      <c r="Z291" s="1153"/>
      <c r="AA291" s="1153"/>
      <c r="AB291" s="1200"/>
      <c r="AC291" s="1200"/>
      <c r="AD291" s="1200"/>
      <c r="AE291" s="1200"/>
      <c r="AF291" s="1153"/>
      <c r="AG291" s="1153"/>
      <c r="AH291" s="1153"/>
      <c r="AI291" s="1153"/>
      <c r="AJ291" s="1153"/>
      <c r="AK291" s="1153"/>
      <c r="AL291" s="1153"/>
      <c r="AM291" s="1153"/>
      <c r="AN291" s="1153"/>
      <c r="AO291" s="1153"/>
      <c r="AP291" s="1153"/>
      <c r="AQ291" s="1153"/>
      <c r="AR291" s="1153"/>
      <c r="AS291" s="1153"/>
      <c r="AT291" s="1153"/>
      <c r="AU291" s="1153"/>
      <c r="AV291" s="1153"/>
      <c r="AW291" s="1153"/>
      <c r="AX291" s="1154"/>
      <c r="AY291" s="1153"/>
      <c r="AZ291" s="1153"/>
      <c r="BA291" s="1153"/>
      <c r="BB291" s="1153"/>
      <c r="BC291" s="1153"/>
      <c r="BD291" s="1153"/>
      <c r="BE291" s="1153"/>
      <c r="BF291" s="1153"/>
      <c r="BG291" s="1153"/>
      <c r="BH291" s="1153"/>
      <c r="BI291" s="1153"/>
      <c r="BJ291" s="1153"/>
      <c r="BK291" s="1153"/>
      <c r="BL291" s="1153"/>
      <c r="BM291" s="1153"/>
      <c r="BN291" s="1153"/>
      <c r="BO291" s="1153"/>
      <c r="BP291" s="1153"/>
      <c r="BQ291" s="1153"/>
      <c r="BR291" s="1153"/>
      <c r="BS291" s="1200"/>
      <c r="BT291" s="1153"/>
      <c r="BU291" s="1153"/>
      <c r="BV291" s="1153"/>
      <c r="BW291" s="1153"/>
      <c r="BX291" s="1153"/>
      <c r="BY291" s="1153"/>
      <c r="BZ291" s="1153"/>
      <c r="CA291" s="1153"/>
      <c r="CB291" s="1153"/>
      <c r="CC291" s="1153"/>
      <c r="CD291" s="1153"/>
      <c r="CE291" s="1153"/>
      <c r="CF291" s="1153"/>
      <c r="CG291" s="1153"/>
      <c r="CH291" s="1153"/>
      <c r="CI291" s="1153"/>
      <c r="CJ291" s="1153"/>
      <c r="CK291" s="1153"/>
      <c r="CL291" s="1153"/>
      <c r="CM291" s="1200"/>
      <c r="CN291" s="1200"/>
    </row>
    <row r="292" spans="2:92">
      <c r="B292" s="1152"/>
      <c r="I292" s="1153"/>
      <c r="J292" s="1153"/>
      <c r="K292" s="1153"/>
      <c r="L292" s="1153"/>
      <c r="M292" s="1153"/>
      <c r="N292" s="1153"/>
      <c r="O292" s="1153"/>
      <c r="P292" s="1153"/>
      <c r="Q292" s="1153"/>
      <c r="R292" s="1153"/>
      <c r="S292" s="1153"/>
      <c r="T292" s="1153"/>
      <c r="U292" s="1153"/>
      <c r="V292" s="1153"/>
      <c r="W292" s="1153"/>
      <c r="X292" s="1153"/>
      <c r="Y292" s="1153"/>
      <c r="Z292" s="1153"/>
      <c r="AA292" s="1153"/>
      <c r="AB292" s="1200"/>
      <c r="AC292" s="1200"/>
      <c r="AD292" s="1200"/>
      <c r="AE292" s="1200"/>
      <c r="AF292" s="1153"/>
      <c r="AG292" s="1153"/>
      <c r="AH292" s="1153"/>
      <c r="AI292" s="1153"/>
      <c r="AJ292" s="1153"/>
      <c r="AK292" s="1153"/>
      <c r="AL292" s="1153"/>
      <c r="AM292" s="1153"/>
      <c r="AN292" s="1153"/>
      <c r="AO292" s="1153"/>
      <c r="AP292" s="1153"/>
      <c r="AQ292" s="1153"/>
      <c r="AR292" s="1153"/>
      <c r="AS292" s="1153"/>
      <c r="AT292" s="1153"/>
      <c r="AU292" s="1153"/>
      <c r="AV292" s="1153"/>
      <c r="AW292" s="1153"/>
      <c r="AX292" s="1154"/>
      <c r="AY292" s="1153"/>
      <c r="AZ292" s="1153"/>
      <c r="BA292" s="1153"/>
      <c r="BB292" s="1153"/>
      <c r="BC292" s="1153"/>
      <c r="BD292" s="1153"/>
      <c r="BE292" s="1153"/>
      <c r="BF292" s="1153"/>
      <c r="BG292" s="1153"/>
      <c r="BH292" s="1153"/>
      <c r="BI292" s="1153"/>
      <c r="BJ292" s="1153"/>
      <c r="BK292" s="1153"/>
      <c r="BL292" s="1153"/>
      <c r="BM292" s="1153"/>
      <c r="BN292" s="1153"/>
      <c r="BO292" s="1153"/>
      <c r="BP292" s="1153"/>
      <c r="BQ292" s="1153"/>
      <c r="BR292" s="1153"/>
      <c r="BS292" s="1200"/>
      <c r="BT292" s="1153"/>
      <c r="BU292" s="1153"/>
      <c r="BV292" s="1153"/>
      <c r="BW292" s="1153"/>
      <c r="BX292" s="1153"/>
      <c r="BY292" s="1153"/>
      <c r="BZ292" s="1153"/>
      <c r="CA292" s="1153"/>
      <c r="CB292" s="1153"/>
      <c r="CC292" s="1153"/>
      <c r="CD292" s="1153"/>
      <c r="CE292" s="1153"/>
      <c r="CF292" s="1153"/>
      <c r="CG292" s="1153"/>
      <c r="CH292" s="1153"/>
      <c r="CI292" s="1153"/>
      <c r="CJ292" s="1153"/>
      <c r="CK292" s="1153"/>
      <c r="CL292" s="1153"/>
      <c r="CM292" s="1200"/>
      <c r="CN292" s="1200"/>
    </row>
    <row r="293" spans="2:92">
      <c r="B293" s="1152"/>
      <c r="I293" s="1153"/>
      <c r="J293" s="1153"/>
      <c r="K293" s="1153"/>
      <c r="L293" s="1153"/>
      <c r="M293" s="1153"/>
      <c r="N293" s="1153"/>
      <c r="O293" s="1153"/>
      <c r="P293" s="1153"/>
      <c r="Q293" s="1153"/>
      <c r="R293" s="1153"/>
      <c r="S293" s="1153"/>
      <c r="T293" s="1153"/>
      <c r="U293" s="1153"/>
      <c r="V293" s="1153"/>
      <c r="W293" s="1153"/>
      <c r="X293" s="1153"/>
      <c r="Y293" s="1153"/>
      <c r="Z293" s="1153"/>
      <c r="AA293" s="1153"/>
      <c r="AB293" s="1200"/>
      <c r="AC293" s="1200"/>
      <c r="AD293" s="1200"/>
      <c r="AE293" s="1200"/>
      <c r="AF293" s="1153"/>
      <c r="AG293" s="1153"/>
      <c r="AH293" s="1153"/>
      <c r="AI293" s="1153"/>
      <c r="AJ293" s="1153"/>
      <c r="AK293" s="1153"/>
      <c r="AL293" s="1153"/>
      <c r="AM293" s="1153"/>
      <c r="AN293" s="1153"/>
      <c r="AO293" s="1153"/>
      <c r="AP293" s="1153"/>
      <c r="AQ293" s="1153"/>
      <c r="AR293" s="1153"/>
      <c r="AS293" s="1153"/>
      <c r="AT293" s="1153"/>
      <c r="AU293" s="1153"/>
      <c r="AV293" s="1153"/>
      <c r="AW293" s="1153"/>
      <c r="AX293" s="1154"/>
      <c r="AY293" s="1153"/>
      <c r="AZ293" s="1153"/>
      <c r="BA293" s="1153"/>
      <c r="BB293" s="1153"/>
      <c r="BC293" s="1153"/>
      <c r="BD293" s="1153"/>
      <c r="BE293" s="1153"/>
      <c r="BF293" s="1153"/>
      <c r="BG293" s="1153"/>
      <c r="BH293" s="1153"/>
      <c r="BI293" s="1153"/>
      <c r="BJ293" s="1153"/>
      <c r="BK293" s="1153"/>
      <c r="BL293" s="1153"/>
      <c r="BM293" s="1153"/>
      <c r="BN293" s="1153"/>
      <c r="BO293" s="1153"/>
      <c r="BP293" s="1153"/>
      <c r="BQ293" s="1153"/>
      <c r="BR293" s="1153"/>
      <c r="BS293" s="1200"/>
      <c r="BT293" s="1153"/>
      <c r="BU293" s="1153"/>
      <c r="BV293" s="1153"/>
      <c r="BW293" s="1153"/>
      <c r="BX293" s="1153"/>
      <c r="BY293" s="1153"/>
      <c r="BZ293" s="1153"/>
      <c r="CA293" s="1153"/>
      <c r="CB293" s="1153"/>
      <c r="CC293" s="1153"/>
      <c r="CD293" s="1153"/>
      <c r="CE293" s="1153"/>
      <c r="CF293" s="1153"/>
      <c r="CG293" s="1153"/>
      <c r="CH293" s="1153"/>
      <c r="CI293" s="1153"/>
      <c r="CJ293" s="1153"/>
      <c r="CK293" s="1153"/>
      <c r="CL293" s="1153"/>
      <c r="CM293" s="1200"/>
      <c r="CN293" s="1200"/>
    </row>
    <row r="294" spans="2:92">
      <c r="B294" s="1152"/>
      <c r="I294" s="1153"/>
      <c r="J294" s="1153"/>
      <c r="K294" s="1153"/>
      <c r="L294" s="1153"/>
      <c r="M294" s="1153"/>
      <c r="N294" s="1153"/>
      <c r="O294" s="1153"/>
      <c r="P294" s="1153"/>
      <c r="Q294" s="1153"/>
      <c r="R294" s="1153"/>
      <c r="S294" s="1153"/>
      <c r="T294" s="1153"/>
      <c r="U294" s="1153"/>
      <c r="V294" s="1153"/>
      <c r="W294" s="1153"/>
      <c r="X294" s="1153"/>
      <c r="Y294" s="1153"/>
      <c r="Z294" s="1153"/>
      <c r="AA294" s="1153"/>
      <c r="AB294" s="1200"/>
      <c r="AC294" s="1200"/>
      <c r="AD294" s="1200"/>
      <c r="AE294" s="1200"/>
      <c r="AF294" s="1153"/>
      <c r="AG294" s="1153"/>
      <c r="AH294" s="1153"/>
      <c r="AI294" s="1153"/>
      <c r="AJ294" s="1153"/>
      <c r="AK294" s="1153"/>
      <c r="AL294" s="1153"/>
      <c r="AM294" s="1153"/>
      <c r="AN294" s="1153"/>
      <c r="AO294" s="1153"/>
      <c r="AP294" s="1153"/>
      <c r="AQ294" s="1153"/>
      <c r="AR294" s="1153"/>
      <c r="AS294" s="1153"/>
      <c r="AT294" s="1153"/>
      <c r="AU294" s="1153"/>
      <c r="AV294" s="1153"/>
      <c r="AW294" s="1153"/>
      <c r="AX294" s="1154"/>
      <c r="AY294" s="1153"/>
      <c r="AZ294" s="1153"/>
      <c r="BA294" s="1153"/>
      <c r="BB294" s="1153"/>
      <c r="BC294" s="1153"/>
      <c r="BD294" s="1153"/>
      <c r="BE294" s="1153"/>
      <c r="BF294" s="1153"/>
      <c r="BG294" s="1153"/>
      <c r="BH294" s="1153"/>
      <c r="BI294" s="1153"/>
      <c r="BJ294" s="1153"/>
      <c r="BK294" s="1153"/>
      <c r="BL294" s="1153"/>
      <c r="BM294" s="1153"/>
      <c r="BN294" s="1153"/>
      <c r="BO294" s="1153"/>
      <c r="BP294" s="1153"/>
      <c r="BQ294" s="1153"/>
      <c r="BR294" s="1153"/>
      <c r="BS294" s="1200"/>
      <c r="BT294" s="1153"/>
      <c r="BU294" s="1153"/>
      <c r="BV294" s="1153"/>
      <c r="BW294" s="1153"/>
      <c r="BX294" s="1153"/>
      <c r="BY294" s="1153"/>
      <c r="BZ294" s="1153"/>
      <c r="CA294" s="1153"/>
      <c r="CB294" s="1153"/>
      <c r="CC294" s="1153"/>
      <c r="CD294" s="1153"/>
      <c r="CE294" s="1153"/>
      <c r="CF294" s="1153"/>
      <c r="CG294" s="1153"/>
      <c r="CH294" s="1153"/>
      <c r="CI294" s="1153"/>
      <c r="CJ294" s="1153"/>
      <c r="CK294" s="1153"/>
      <c r="CL294" s="1153"/>
      <c r="CM294" s="1200"/>
      <c r="CN294" s="1200"/>
    </row>
    <row r="295" spans="2:92">
      <c r="B295" s="1152"/>
      <c r="I295" s="1153"/>
      <c r="J295" s="1153"/>
      <c r="K295" s="1153"/>
      <c r="L295" s="1153"/>
      <c r="M295" s="1153"/>
      <c r="N295" s="1153"/>
      <c r="O295" s="1153"/>
      <c r="P295" s="1153"/>
      <c r="Q295" s="1153"/>
      <c r="R295" s="1153"/>
      <c r="S295" s="1153"/>
      <c r="T295" s="1153"/>
      <c r="U295" s="1153"/>
      <c r="V295" s="1153"/>
      <c r="W295" s="1153"/>
      <c r="X295" s="1153"/>
      <c r="Y295" s="1153"/>
      <c r="Z295" s="1153"/>
      <c r="AA295" s="1153"/>
      <c r="AB295" s="1200"/>
      <c r="AC295" s="1200"/>
      <c r="AD295" s="1200"/>
      <c r="AE295" s="1200"/>
      <c r="AF295" s="1153"/>
      <c r="AG295" s="1153"/>
      <c r="AH295" s="1153"/>
      <c r="AI295" s="1153"/>
      <c r="AJ295" s="1153"/>
      <c r="AK295" s="1153"/>
      <c r="AL295" s="1153"/>
      <c r="AM295" s="1153"/>
      <c r="AN295" s="1153"/>
      <c r="AO295" s="1153"/>
      <c r="AP295" s="1153"/>
      <c r="AQ295" s="1153"/>
      <c r="AR295" s="1153"/>
      <c r="AS295" s="1153"/>
      <c r="AT295" s="1153"/>
      <c r="AU295" s="1153"/>
      <c r="AV295" s="1153"/>
      <c r="AW295" s="1153"/>
      <c r="AX295" s="1154"/>
      <c r="AY295" s="1153"/>
      <c r="AZ295" s="1153"/>
      <c r="BA295" s="1153"/>
      <c r="BB295" s="1153"/>
      <c r="BC295" s="1153"/>
      <c r="BD295" s="1153"/>
      <c r="BE295" s="1153"/>
      <c r="BF295" s="1153"/>
      <c r="BG295" s="1153"/>
      <c r="BH295" s="1153"/>
      <c r="BI295" s="1153"/>
      <c r="BJ295" s="1153"/>
      <c r="BK295" s="1153"/>
      <c r="BL295" s="1153"/>
      <c r="BM295" s="1153"/>
      <c r="BN295" s="1153"/>
      <c r="BO295" s="1153"/>
      <c r="BP295" s="1153"/>
      <c r="BQ295" s="1153"/>
      <c r="BR295" s="1153"/>
      <c r="BS295" s="1200"/>
      <c r="BT295" s="1153"/>
      <c r="BU295" s="1153"/>
      <c r="BV295" s="1153"/>
      <c r="BW295" s="1153"/>
      <c r="BX295" s="1153"/>
      <c r="BY295" s="1153"/>
      <c r="BZ295" s="1153"/>
      <c r="CA295" s="1153"/>
      <c r="CB295" s="1153"/>
      <c r="CC295" s="1153"/>
      <c r="CD295" s="1153"/>
      <c r="CE295" s="1153"/>
      <c r="CF295" s="1153"/>
      <c r="CG295" s="1153"/>
      <c r="CH295" s="1153"/>
      <c r="CI295" s="1153"/>
      <c r="CJ295" s="1153"/>
      <c r="CK295" s="1153"/>
      <c r="CL295" s="1153"/>
      <c r="CM295" s="1200"/>
      <c r="CN295" s="1200"/>
    </row>
    <row r="296" spans="2:92">
      <c r="B296" s="1152"/>
      <c r="I296" s="1153"/>
      <c r="J296" s="1153"/>
      <c r="K296" s="1153"/>
      <c r="L296" s="1153"/>
      <c r="M296" s="1153"/>
      <c r="N296" s="1153"/>
      <c r="O296" s="1153"/>
      <c r="P296" s="1153"/>
      <c r="Q296" s="1153"/>
      <c r="R296" s="1153"/>
      <c r="S296" s="1153"/>
      <c r="T296" s="1153"/>
      <c r="U296" s="1153"/>
      <c r="V296" s="1153"/>
      <c r="W296" s="1153"/>
      <c r="X296" s="1153"/>
      <c r="Y296" s="1153"/>
      <c r="Z296" s="1153"/>
      <c r="AA296" s="1153"/>
      <c r="AB296" s="1200"/>
      <c r="AC296" s="1200"/>
      <c r="AD296" s="1200"/>
      <c r="AE296" s="1200"/>
      <c r="AF296" s="1153"/>
      <c r="AG296" s="1153"/>
      <c r="AH296" s="1153"/>
      <c r="AI296" s="1153"/>
      <c r="AJ296" s="1153"/>
      <c r="AK296" s="1153"/>
      <c r="AL296" s="1153"/>
      <c r="AM296" s="1153"/>
      <c r="AN296" s="1153"/>
      <c r="AO296" s="1153"/>
      <c r="AP296" s="1153"/>
      <c r="AQ296" s="1153"/>
      <c r="AR296" s="1153"/>
      <c r="AS296" s="1153"/>
      <c r="AT296" s="1153"/>
      <c r="AU296" s="1153"/>
      <c r="AV296" s="1153"/>
      <c r="AW296" s="1153"/>
      <c r="AX296" s="1154"/>
      <c r="AY296" s="1153"/>
      <c r="AZ296" s="1153"/>
      <c r="BA296" s="1153"/>
      <c r="BB296" s="1153"/>
      <c r="BC296" s="1153"/>
      <c r="BD296" s="1153"/>
      <c r="BE296" s="1153"/>
      <c r="BF296" s="1153"/>
      <c r="BG296" s="1153"/>
      <c r="BH296" s="1153"/>
      <c r="BI296" s="1153"/>
      <c r="BJ296" s="1153"/>
      <c r="BK296" s="1153"/>
      <c r="BL296" s="1153"/>
      <c r="BM296" s="1153"/>
      <c r="BN296" s="1153"/>
      <c r="BO296" s="1153"/>
      <c r="BP296" s="1153"/>
      <c r="BQ296" s="1153"/>
      <c r="BR296" s="1153"/>
      <c r="BS296" s="1200"/>
      <c r="BT296" s="1153"/>
      <c r="BU296" s="1153"/>
      <c r="BV296" s="1153"/>
      <c r="BW296" s="1153"/>
      <c r="BX296" s="1153"/>
      <c r="BY296" s="1153"/>
      <c r="BZ296" s="1153"/>
      <c r="CA296" s="1153"/>
      <c r="CB296" s="1153"/>
      <c r="CC296" s="1153"/>
      <c r="CD296" s="1153"/>
      <c r="CE296" s="1153"/>
      <c r="CF296" s="1153"/>
      <c r="CG296" s="1153"/>
      <c r="CH296" s="1153"/>
      <c r="CI296" s="1153"/>
      <c r="CJ296" s="1153"/>
      <c r="CK296" s="1153"/>
      <c r="CL296" s="1153"/>
      <c r="CM296" s="1200"/>
      <c r="CN296" s="1200"/>
    </row>
    <row r="297" spans="2:92">
      <c r="B297" s="1152"/>
      <c r="I297" s="1153"/>
      <c r="J297" s="1153"/>
      <c r="K297" s="1153"/>
      <c r="L297" s="1153"/>
      <c r="M297" s="1153"/>
      <c r="N297" s="1153"/>
      <c r="O297" s="1153"/>
      <c r="P297" s="1153"/>
      <c r="Q297" s="1153"/>
      <c r="R297" s="1153"/>
      <c r="S297" s="1153"/>
      <c r="T297" s="1153"/>
      <c r="U297" s="1153"/>
      <c r="V297" s="1153"/>
      <c r="W297" s="1153"/>
      <c r="X297" s="1153"/>
      <c r="Y297" s="1153"/>
      <c r="Z297" s="1153"/>
      <c r="AA297" s="1153"/>
      <c r="AB297" s="1200"/>
      <c r="AC297" s="1200"/>
      <c r="AD297" s="1200"/>
      <c r="AE297" s="1200"/>
      <c r="AF297" s="1153"/>
      <c r="AG297" s="1153"/>
      <c r="AH297" s="1153"/>
      <c r="AI297" s="1153"/>
      <c r="AJ297" s="1153"/>
      <c r="AK297" s="1153"/>
      <c r="AL297" s="1153"/>
      <c r="AM297" s="1153"/>
      <c r="AN297" s="1153"/>
      <c r="AO297" s="1153"/>
      <c r="AP297" s="1153"/>
      <c r="AQ297" s="1153"/>
      <c r="AR297" s="1153"/>
      <c r="AS297" s="1153"/>
      <c r="AT297" s="1153"/>
      <c r="AU297" s="1153"/>
      <c r="AV297" s="1153"/>
      <c r="AW297" s="1153"/>
      <c r="AX297" s="1154"/>
      <c r="AY297" s="1153"/>
      <c r="AZ297" s="1153"/>
      <c r="BA297" s="1153"/>
      <c r="BB297" s="1153"/>
      <c r="BC297" s="1153"/>
      <c r="BD297" s="1153"/>
      <c r="BE297" s="1153"/>
      <c r="BF297" s="1153"/>
      <c r="BG297" s="1153"/>
      <c r="BH297" s="1153"/>
      <c r="BI297" s="1153"/>
      <c r="BJ297" s="1153"/>
      <c r="BK297" s="1153"/>
      <c r="BL297" s="1153"/>
      <c r="BM297" s="1153"/>
      <c r="BN297" s="1153"/>
      <c r="BO297" s="1153"/>
      <c r="BP297" s="1153"/>
      <c r="BQ297" s="1153"/>
      <c r="BR297" s="1153"/>
      <c r="BS297" s="1200"/>
      <c r="BT297" s="1153"/>
      <c r="BU297" s="1153"/>
      <c r="BV297" s="1153"/>
      <c r="BW297" s="1153"/>
      <c r="BX297" s="1153"/>
      <c r="BY297" s="1153"/>
      <c r="BZ297" s="1153"/>
      <c r="CA297" s="1153"/>
      <c r="CB297" s="1153"/>
      <c r="CC297" s="1153"/>
      <c r="CD297" s="1153"/>
      <c r="CE297" s="1153"/>
      <c r="CF297" s="1153"/>
      <c r="CG297" s="1153"/>
      <c r="CH297" s="1153"/>
      <c r="CI297" s="1153"/>
      <c r="CJ297" s="1153"/>
      <c r="CK297" s="1153"/>
      <c r="CL297" s="1153"/>
      <c r="CM297" s="1200"/>
      <c r="CN297" s="1200"/>
    </row>
    <row r="298" spans="2:92">
      <c r="B298" s="1152"/>
      <c r="I298" s="1153"/>
      <c r="J298" s="1153"/>
      <c r="K298" s="1153"/>
      <c r="L298" s="1153"/>
      <c r="M298" s="1153"/>
      <c r="N298" s="1153"/>
      <c r="O298" s="1153"/>
      <c r="P298" s="1153"/>
      <c r="Q298" s="1153"/>
      <c r="R298" s="1153"/>
      <c r="S298" s="1153"/>
      <c r="T298" s="1153"/>
      <c r="U298" s="1153"/>
      <c r="V298" s="1153"/>
      <c r="W298" s="1153"/>
      <c r="X298" s="1153"/>
      <c r="Y298" s="1153"/>
      <c r="Z298" s="1153"/>
      <c r="AA298" s="1153"/>
      <c r="AB298" s="1200"/>
      <c r="AC298" s="1200"/>
      <c r="AD298" s="1200"/>
      <c r="AE298" s="1200"/>
      <c r="AF298" s="1153"/>
      <c r="AG298" s="1153"/>
      <c r="AH298" s="1153"/>
      <c r="AI298" s="1153"/>
      <c r="AJ298" s="1153"/>
      <c r="AK298" s="1153"/>
      <c r="AL298" s="1153"/>
      <c r="AM298" s="1153"/>
      <c r="AN298" s="1153"/>
      <c r="AO298" s="1153"/>
      <c r="AP298" s="1153"/>
      <c r="AQ298" s="1153"/>
      <c r="AR298" s="1153"/>
      <c r="AS298" s="1153"/>
      <c r="AT298" s="1153"/>
      <c r="AU298" s="1153"/>
      <c r="AV298" s="1153"/>
      <c r="AW298" s="1153"/>
      <c r="AX298" s="1154"/>
      <c r="AY298" s="1153"/>
      <c r="AZ298" s="1153"/>
      <c r="BA298" s="1153"/>
      <c r="BB298" s="1153"/>
      <c r="BC298" s="1153"/>
      <c r="BD298" s="1153"/>
      <c r="BE298" s="1153"/>
      <c r="BF298" s="1153"/>
      <c r="BG298" s="1153"/>
      <c r="BH298" s="1153"/>
      <c r="BI298" s="1153"/>
      <c r="BJ298" s="1153"/>
      <c r="BK298" s="1153"/>
      <c r="BL298" s="1153"/>
      <c r="BM298" s="1153"/>
      <c r="BN298" s="1153"/>
      <c r="BO298" s="1153"/>
      <c r="BP298" s="1153"/>
      <c r="BQ298" s="1153"/>
      <c r="BR298" s="1153"/>
      <c r="BS298" s="1200"/>
      <c r="BT298" s="1153"/>
      <c r="BU298" s="1153"/>
      <c r="BV298" s="1153"/>
      <c r="BW298" s="1153"/>
      <c r="BX298" s="1153"/>
      <c r="BY298" s="1153"/>
      <c r="BZ298" s="1153"/>
      <c r="CA298" s="1153"/>
      <c r="CB298" s="1153"/>
      <c r="CC298" s="1153"/>
      <c r="CD298" s="1153"/>
      <c r="CE298" s="1153"/>
      <c r="CF298" s="1153"/>
      <c r="CG298" s="1153"/>
      <c r="CH298" s="1153"/>
      <c r="CI298" s="1153"/>
      <c r="CJ298" s="1153"/>
      <c r="CK298" s="1153"/>
      <c r="CL298" s="1153"/>
      <c r="CM298" s="1200"/>
      <c r="CN298" s="1200"/>
    </row>
    <row r="299" spans="2:92">
      <c r="B299" s="1152"/>
      <c r="I299" s="1153"/>
      <c r="J299" s="1153"/>
      <c r="K299" s="1153"/>
      <c r="L299" s="1153"/>
      <c r="M299" s="1153"/>
      <c r="N299" s="1153"/>
      <c r="O299" s="1153"/>
      <c r="P299" s="1153"/>
      <c r="Q299" s="1153"/>
      <c r="R299" s="1153"/>
      <c r="S299" s="1153"/>
      <c r="T299" s="1153"/>
      <c r="U299" s="1153"/>
      <c r="V299" s="1153"/>
      <c r="W299" s="1153"/>
      <c r="X299" s="1153"/>
      <c r="Y299" s="1153"/>
      <c r="Z299" s="1153"/>
      <c r="AA299" s="1153"/>
      <c r="AB299" s="1200"/>
      <c r="AC299" s="1200"/>
      <c r="AD299" s="1200"/>
      <c r="AE299" s="1200"/>
      <c r="AF299" s="1153"/>
      <c r="AG299" s="1153"/>
      <c r="AH299" s="1153"/>
      <c r="AI299" s="1153"/>
      <c r="AJ299" s="1153"/>
      <c r="AK299" s="1153"/>
      <c r="AL299" s="1153"/>
      <c r="AM299" s="1153"/>
      <c r="AN299" s="1153"/>
      <c r="AO299" s="1153"/>
      <c r="AP299" s="1153"/>
      <c r="AQ299" s="1153"/>
      <c r="AR299" s="1153"/>
      <c r="AS299" s="1153"/>
      <c r="AT299" s="1153"/>
      <c r="AU299" s="1153"/>
      <c r="AV299" s="1153"/>
      <c r="AW299" s="1153"/>
      <c r="AX299" s="1154"/>
      <c r="AY299" s="1153"/>
      <c r="AZ299" s="1153"/>
      <c r="BA299" s="1153"/>
      <c r="BB299" s="1153"/>
      <c r="BC299" s="1153"/>
      <c r="BD299" s="1153"/>
      <c r="BE299" s="1153"/>
      <c r="BF299" s="1153"/>
      <c r="BG299" s="1153"/>
      <c r="BH299" s="1153"/>
      <c r="BI299" s="1153"/>
      <c r="BJ299" s="1153"/>
      <c r="BK299" s="1153"/>
      <c r="BL299" s="1153"/>
      <c r="BM299" s="1153"/>
      <c r="BN299" s="1153"/>
      <c r="BO299" s="1153"/>
      <c r="BP299" s="1153"/>
      <c r="BQ299" s="1153"/>
      <c r="BR299" s="1153"/>
      <c r="BS299" s="1200"/>
      <c r="BT299" s="1153"/>
      <c r="BU299" s="1153"/>
      <c r="BV299" s="1153"/>
      <c r="BW299" s="1153"/>
      <c r="BX299" s="1153"/>
      <c r="BY299" s="1153"/>
      <c r="BZ299" s="1153"/>
      <c r="CA299" s="1153"/>
      <c r="CB299" s="1153"/>
      <c r="CC299" s="1153"/>
      <c r="CD299" s="1153"/>
      <c r="CE299" s="1153"/>
      <c r="CF299" s="1153"/>
      <c r="CG299" s="1153"/>
      <c r="CH299" s="1153"/>
      <c r="CI299" s="1153"/>
      <c r="CJ299" s="1153"/>
      <c r="CK299" s="1153"/>
      <c r="CL299" s="1153"/>
      <c r="CM299" s="1200"/>
      <c r="CN299" s="1200"/>
    </row>
    <row r="300" spans="2:92">
      <c r="B300" s="1152"/>
      <c r="I300" s="1153"/>
      <c r="J300" s="1153"/>
      <c r="K300" s="1153"/>
      <c r="L300" s="1153"/>
      <c r="M300" s="1153"/>
      <c r="N300" s="1153"/>
      <c r="O300" s="1153"/>
      <c r="P300" s="1153"/>
      <c r="Q300" s="1153"/>
      <c r="R300" s="1153"/>
      <c r="S300" s="1153"/>
      <c r="T300" s="1153"/>
      <c r="U300" s="1153"/>
      <c r="V300" s="1153"/>
      <c r="W300" s="1153"/>
      <c r="X300" s="1153"/>
      <c r="Y300" s="1153"/>
      <c r="Z300" s="1153"/>
      <c r="AA300" s="1153"/>
      <c r="AB300" s="1200"/>
      <c r="AC300" s="1200"/>
      <c r="AD300" s="1200"/>
      <c r="AE300" s="1200"/>
      <c r="AF300" s="1153"/>
      <c r="AG300" s="1153"/>
      <c r="AH300" s="1153"/>
      <c r="AI300" s="1153"/>
      <c r="AJ300" s="1153"/>
      <c r="AK300" s="1153"/>
      <c r="AL300" s="1153"/>
      <c r="AM300" s="1153"/>
      <c r="AN300" s="1153"/>
      <c r="AO300" s="1153"/>
      <c r="AP300" s="1153"/>
      <c r="AQ300" s="1153"/>
      <c r="AR300" s="1153"/>
      <c r="AS300" s="1153"/>
      <c r="AT300" s="1153"/>
      <c r="AU300" s="1153"/>
      <c r="AV300" s="1153"/>
      <c r="AW300" s="1153"/>
      <c r="AX300" s="1154"/>
      <c r="AY300" s="1153"/>
      <c r="AZ300" s="1153"/>
      <c r="BA300" s="1153"/>
      <c r="BB300" s="1153"/>
      <c r="BC300" s="1153"/>
      <c r="BD300" s="1153"/>
      <c r="BE300" s="1153"/>
      <c r="BF300" s="1153"/>
      <c r="BG300" s="1153"/>
      <c r="BH300" s="1153"/>
      <c r="BI300" s="1153"/>
      <c r="BJ300" s="1153"/>
      <c r="BK300" s="1153"/>
      <c r="BL300" s="1153"/>
      <c r="BM300" s="1153"/>
      <c r="BN300" s="1153"/>
      <c r="BO300" s="1153"/>
      <c r="BP300" s="1153"/>
      <c r="BQ300" s="1153"/>
      <c r="BR300" s="1153"/>
      <c r="BS300" s="1200"/>
      <c r="BT300" s="1153"/>
      <c r="BU300" s="1153"/>
      <c r="BV300" s="1153"/>
      <c r="BW300" s="1153"/>
      <c r="BX300" s="1153"/>
      <c r="BY300" s="1153"/>
      <c r="BZ300" s="1153"/>
      <c r="CA300" s="1153"/>
      <c r="CB300" s="1153"/>
      <c r="CC300" s="1153"/>
      <c r="CD300" s="1153"/>
      <c r="CE300" s="1153"/>
      <c r="CF300" s="1153"/>
      <c r="CG300" s="1153"/>
      <c r="CH300" s="1153"/>
      <c r="CI300" s="1153"/>
      <c r="CJ300" s="1153"/>
      <c r="CK300" s="1153"/>
      <c r="CL300" s="1153"/>
      <c r="CM300" s="1200"/>
      <c r="CN300" s="1200"/>
    </row>
    <row r="301" spans="2:92">
      <c r="B301" s="1152"/>
      <c r="I301" s="1153"/>
      <c r="J301" s="1153"/>
      <c r="K301" s="1153"/>
      <c r="L301" s="1153"/>
      <c r="M301" s="1153"/>
      <c r="N301" s="1153"/>
      <c r="O301" s="1153"/>
      <c r="P301" s="1153"/>
      <c r="Q301" s="1153"/>
      <c r="R301" s="1153"/>
      <c r="S301" s="1153"/>
      <c r="T301" s="1153"/>
      <c r="U301" s="1153"/>
      <c r="V301" s="1153"/>
      <c r="W301" s="1153"/>
      <c r="X301" s="1153"/>
      <c r="Y301" s="1153"/>
      <c r="Z301" s="1153"/>
      <c r="AA301" s="1153"/>
      <c r="AB301" s="1200"/>
      <c r="AC301" s="1200"/>
      <c r="AD301" s="1200"/>
      <c r="AE301" s="1200"/>
      <c r="AF301" s="1153"/>
      <c r="AG301" s="1153"/>
      <c r="AH301" s="1153"/>
      <c r="AI301" s="1153"/>
      <c r="AJ301" s="1153"/>
      <c r="AK301" s="1153"/>
      <c r="AL301" s="1153"/>
      <c r="AM301" s="1153"/>
      <c r="AN301" s="1153"/>
      <c r="AO301" s="1153"/>
      <c r="AP301" s="1153"/>
      <c r="AQ301" s="1153"/>
      <c r="AR301" s="1153"/>
      <c r="AS301" s="1153"/>
      <c r="AT301" s="1153"/>
      <c r="AU301" s="1153"/>
      <c r="AV301" s="1153"/>
      <c r="AW301" s="1153"/>
      <c r="AX301" s="1154"/>
      <c r="AY301" s="1153"/>
      <c r="AZ301" s="1153"/>
      <c r="BA301" s="1153"/>
      <c r="BB301" s="1153"/>
      <c r="BC301" s="1153"/>
      <c r="BD301" s="1153"/>
      <c r="BE301" s="1153"/>
      <c r="BF301" s="1153"/>
      <c r="BG301" s="1153"/>
      <c r="BH301" s="1153"/>
      <c r="BI301" s="1153"/>
      <c r="BJ301" s="1153"/>
      <c r="BK301" s="1153"/>
      <c r="BL301" s="1153"/>
      <c r="BM301" s="1153"/>
      <c r="BN301" s="1153"/>
      <c r="BO301" s="1153"/>
      <c r="BP301" s="1153"/>
      <c r="BQ301" s="1153"/>
      <c r="BR301" s="1153"/>
      <c r="BS301" s="1200"/>
      <c r="BT301" s="1153"/>
      <c r="BU301" s="1153"/>
      <c r="BV301" s="1153"/>
      <c r="BW301" s="1153"/>
      <c r="BX301" s="1153"/>
      <c r="BY301" s="1153"/>
      <c r="BZ301" s="1153"/>
      <c r="CA301" s="1153"/>
      <c r="CB301" s="1153"/>
      <c r="CC301" s="1153"/>
      <c r="CD301" s="1153"/>
      <c r="CE301" s="1153"/>
      <c r="CF301" s="1153"/>
      <c r="CG301" s="1153"/>
      <c r="CH301" s="1153"/>
      <c r="CI301" s="1153"/>
      <c r="CJ301" s="1153"/>
      <c r="CK301" s="1153"/>
      <c r="CL301" s="1153"/>
      <c r="CM301" s="1200"/>
      <c r="CN301" s="1200"/>
    </row>
    <row r="302" spans="2:92">
      <c r="B302" s="1152"/>
      <c r="I302" s="1153"/>
      <c r="J302" s="1153"/>
      <c r="K302" s="1153"/>
      <c r="L302" s="1153"/>
      <c r="M302" s="1153"/>
      <c r="N302" s="1153"/>
      <c r="O302" s="1153"/>
      <c r="P302" s="1153"/>
      <c r="Q302" s="1153"/>
      <c r="R302" s="1153"/>
      <c r="S302" s="1153"/>
      <c r="T302" s="1153"/>
      <c r="U302" s="1153"/>
      <c r="V302" s="1153"/>
      <c r="W302" s="1153"/>
      <c r="X302" s="1153"/>
      <c r="Y302" s="1153"/>
      <c r="Z302" s="1153"/>
      <c r="AA302" s="1153"/>
      <c r="AB302" s="1200"/>
      <c r="AC302" s="1200"/>
      <c r="AD302" s="1200"/>
      <c r="AE302" s="1200"/>
      <c r="AF302" s="1153"/>
      <c r="AG302" s="1153"/>
      <c r="AH302" s="1153"/>
      <c r="AI302" s="1153"/>
      <c r="AJ302" s="1153"/>
      <c r="AK302" s="1153"/>
      <c r="AL302" s="1153"/>
      <c r="AM302" s="1153"/>
      <c r="AN302" s="1153"/>
      <c r="AO302" s="1153"/>
      <c r="AP302" s="1153"/>
      <c r="AQ302" s="1153"/>
      <c r="AR302" s="1153"/>
      <c r="AS302" s="1153"/>
      <c r="AT302" s="1153"/>
      <c r="AU302" s="1153"/>
      <c r="AV302" s="1153"/>
      <c r="AW302" s="1153"/>
      <c r="AX302" s="1154"/>
      <c r="AY302" s="1153"/>
      <c r="AZ302" s="1153"/>
      <c r="BA302" s="1153"/>
      <c r="BB302" s="1153"/>
      <c r="BC302" s="1153"/>
      <c r="BD302" s="1153"/>
      <c r="BE302" s="1153"/>
      <c r="BF302" s="1153"/>
      <c r="BG302" s="1153"/>
      <c r="BH302" s="1153"/>
      <c r="BI302" s="1153"/>
      <c r="BJ302" s="1153"/>
      <c r="BK302" s="1153"/>
      <c r="BL302" s="1153"/>
      <c r="BM302" s="1153"/>
      <c r="BN302" s="1153"/>
      <c r="BO302" s="1153"/>
      <c r="BP302" s="1153"/>
      <c r="BQ302" s="1153"/>
      <c r="BR302" s="1153"/>
      <c r="BS302" s="1200"/>
      <c r="BT302" s="1153"/>
      <c r="BU302" s="1153"/>
      <c r="BV302" s="1153"/>
      <c r="BW302" s="1153"/>
      <c r="BX302" s="1153"/>
      <c r="BY302" s="1153"/>
      <c r="BZ302" s="1153"/>
      <c r="CA302" s="1153"/>
      <c r="CB302" s="1153"/>
      <c r="CC302" s="1153"/>
      <c r="CD302" s="1153"/>
      <c r="CE302" s="1153"/>
      <c r="CF302" s="1153"/>
      <c r="CG302" s="1153"/>
      <c r="CH302" s="1153"/>
      <c r="CI302" s="1153"/>
      <c r="CJ302" s="1153"/>
      <c r="CK302" s="1153"/>
      <c r="CL302" s="1153"/>
      <c r="CM302" s="1200"/>
      <c r="CN302" s="1200"/>
    </row>
    <row r="303" spans="2:92">
      <c r="B303" s="1152"/>
      <c r="I303" s="1153"/>
      <c r="J303" s="1153"/>
      <c r="K303" s="1153"/>
      <c r="L303" s="1153"/>
      <c r="M303" s="1153"/>
      <c r="N303" s="1153"/>
      <c r="O303" s="1153"/>
      <c r="P303" s="1153"/>
      <c r="Q303" s="1153"/>
      <c r="R303" s="1153"/>
      <c r="S303" s="1153"/>
      <c r="T303" s="1153"/>
      <c r="U303" s="1153"/>
      <c r="V303" s="1153"/>
      <c r="W303" s="1153"/>
      <c r="X303" s="1153"/>
      <c r="Y303" s="1153"/>
      <c r="Z303" s="1153"/>
      <c r="AA303" s="1153"/>
      <c r="AB303" s="1200"/>
      <c r="AC303" s="1200"/>
      <c r="AD303" s="1200"/>
      <c r="AE303" s="1200"/>
      <c r="AF303" s="1153"/>
      <c r="AG303" s="1153"/>
      <c r="AH303" s="1153"/>
      <c r="AI303" s="1153"/>
      <c r="AJ303" s="1153"/>
      <c r="AK303" s="1153"/>
      <c r="AL303" s="1153"/>
      <c r="AM303" s="1153"/>
      <c r="AN303" s="1153"/>
      <c r="AO303" s="1153"/>
      <c r="AP303" s="1153"/>
      <c r="AQ303" s="1153"/>
      <c r="AR303" s="1153"/>
      <c r="AS303" s="1153"/>
      <c r="AT303" s="1153"/>
      <c r="AU303" s="1153"/>
      <c r="AV303" s="1153"/>
      <c r="AW303" s="1153"/>
      <c r="AX303" s="1154"/>
      <c r="AY303" s="1153"/>
      <c r="AZ303" s="1153"/>
      <c r="BA303" s="1153"/>
      <c r="BB303" s="1153"/>
      <c r="BC303" s="1153"/>
      <c r="BD303" s="1153"/>
      <c r="BE303" s="1153"/>
      <c r="BF303" s="1153"/>
      <c r="BG303" s="1153"/>
      <c r="BH303" s="1153"/>
      <c r="BI303" s="1153"/>
      <c r="BJ303" s="1153"/>
      <c r="BK303" s="1153"/>
      <c r="BL303" s="1153"/>
      <c r="BM303" s="1153"/>
      <c r="BN303" s="1153"/>
      <c r="BO303" s="1153"/>
      <c r="BP303" s="1153"/>
      <c r="BQ303" s="1153"/>
      <c r="BR303" s="1153"/>
      <c r="BS303" s="1200"/>
      <c r="BT303" s="1153"/>
      <c r="BU303" s="1153"/>
      <c r="BV303" s="1153"/>
      <c r="BW303" s="1153"/>
      <c r="BX303" s="1153"/>
      <c r="BY303" s="1153"/>
      <c r="BZ303" s="1153"/>
      <c r="CA303" s="1153"/>
      <c r="CB303" s="1153"/>
      <c r="CC303" s="1153"/>
      <c r="CD303" s="1153"/>
      <c r="CE303" s="1153"/>
      <c r="CF303" s="1153"/>
      <c r="CG303" s="1153"/>
      <c r="CH303" s="1153"/>
      <c r="CI303" s="1153"/>
      <c r="CJ303" s="1153"/>
      <c r="CK303" s="1153"/>
      <c r="CL303" s="1153"/>
      <c r="CM303" s="1200"/>
      <c r="CN303" s="1200"/>
    </row>
    <row r="304" spans="2:92">
      <c r="B304" s="1152"/>
      <c r="I304" s="1153"/>
      <c r="J304" s="1153"/>
      <c r="K304" s="1153"/>
      <c r="L304" s="1153"/>
      <c r="M304" s="1153"/>
      <c r="N304" s="1153"/>
      <c r="O304" s="1153"/>
      <c r="P304" s="1153"/>
      <c r="Q304" s="1153"/>
      <c r="R304" s="1153"/>
      <c r="S304" s="1153"/>
      <c r="T304" s="1153"/>
      <c r="U304" s="1153"/>
      <c r="V304" s="1153"/>
      <c r="W304" s="1153"/>
      <c r="X304" s="1153"/>
      <c r="Y304" s="1153"/>
      <c r="Z304" s="1153"/>
      <c r="AA304" s="1153"/>
      <c r="AB304" s="1200"/>
      <c r="AC304" s="1200"/>
      <c r="AD304" s="1200"/>
      <c r="AE304" s="1200"/>
      <c r="AF304" s="1153"/>
      <c r="AG304" s="1153"/>
      <c r="AH304" s="1153"/>
      <c r="AI304" s="1153"/>
      <c r="AJ304" s="1153"/>
      <c r="AK304" s="1153"/>
      <c r="AL304" s="1153"/>
      <c r="AM304" s="1153"/>
      <c r="AN304" s="1153"/>
      <c r="AO304" s="1153"/>
      <c r="AP304" s="1153"/>
      <c r="AQ304" s="1153"/>
      <c r="AR304" s="1153"/>
      <c r="AS304" s="1153"/>
      <c r="AT304" s="1153"/>
      <c r="AU304" s="1153"/>
      <c r="AV304" s="1153"/>
      <c r="AW304" s="1153"/>
      <c r="AX304" s="1154"/>
      <c r="AY304" s="1153"/>
      <c r="AZ304" s="1153"/>
      <c r="BA304" s="1153"/>
      <c r="BB304" s="1153"/>
      <c r="BC304" s="1153"/>
      <c r="BD304" s="1153"/>
      <c r="BE304" s="1153"/>
      <c r="BF304" s="1153"/>
      <c r="BG304" s="1153"/>
      <c r="BH304" s="1153"/>
      <c r="BI304" s="1153"/>
      <c r="BJ304" s="1153"/>
      <c r="BK304" s="1153"/>
      <c r="BL304" s="1153"/>
      <c r="BM304" s="1153"/>
      <c r="BN304" s="1153"/>
      <c r="BO304" s="1153"/>
      <c r="BP304" s="1153"/>
      <c r="BQ304" s="1153"/>
      <c r="BR304" s="1153"/>
      <c r="BS304" s="1200"/>
      <c r="BT304" s="1153"/>
      <c r="BU304" s="1153"/>
      <c r="BV304" s="1153"/>
      <c r="BW304" s="1153"/>
      <c r="BX304" s="1153"/>
      <c r="BY304" s="1153"/>
      <c r="BZ304" s="1153"/>
      <c r="CA304" s="1153"/>
      <c r="CB304" s="1153"/>
      <c r="CC304" s="1153"/>
      <c r="CD304" s="1153"/>
      <c r="CE304" s="1153"/>
      <c r="CF304" s="1153"/>
      <c r="CG304" s="1153"/>
      <c r="CH304" s="1153"/>
      <c r="CI304" s="1153"/>
      <c r="CJ304" s="1153"/>
      <c r="CK304" s="1153"/>
      <c r="CL304" s="1153"/>
      <c r="CM304" s="1200"/>
      <c r="CN304" s="1200"/>
    </row>
    <row r="305" spans="2:92">
      <c r="B305" s="1152"/>
      <c r="I305" s="1153"/>
      <c r="J305" s="1153"/>
      <c r="K305" s="1153"/>
      <c r="L305" s="1153"/>
      <c r="M305" s="1153"/>
      <c r="N305" s="1153"/>
      <c r="O305" s="1153"/>
      <c r="P305" s="1153"/>
      <c r="Q305" s="1153"/>
      <c r="R305" s="1153"/>
      <c r="S305" s="1153"/>
      <c r="T305" s="1153"/>
      <c r="U305" s="1153"/>
      <c r="V305" s="1153"/>
      <c r="W305" s="1153"/>
      <c r="X305" s="1153"/>
      <c r="Y305" s="1153"/>
      <c r="Z305" s="1153"/>
      <c r="AA305" s="1153"/>
      <c r="AB305" s="1200"/>
      <c r="AC305" s="1200"/>
      <c r="AD305" s="1200"/>
      <c r="AE305" s="1200"/>
      <c r="AF305" s="1153"/>
      <c r="AG305" s="1153"/>
      <c r="AH305" s="1153"/>
      <c r="AI305" s="1153"/>
      <c r="AJ305" s="1153"/>
      <c r="AK305" s="1153"/>
      <c r="AL305" s="1153"/>
      <c r="AM305" s="1153"/>
      <c r="AN305" s="1153"/>
      <c r="AO305" s="1153"/>
      <c r="AP305" s="1153"/>
      <c r="AQ305" s="1153"/>
      <c r="AR305" s="1153"/>
      <c r="AS305" s="1153"/>
      <c r="AT305" s="1153"/>
      <c r="AU305" s="1153"/>
      <c r="AV305" s="1153"/>
      <c r="AW305" s="1153"/>
      <c r="AX305" s="1154"/>
      <c r="AY305" s="1153"/>
      <c r="AZ305" s="1153"/>
      <c r="BA305" s="1153"/>
      <c r="BB305" s="1153"/>
      <c r="BC305" s="1153"/>
      <c r="BD305" s="1153"/>
      <c r="BE305" s="1153"/>
      <c r="BF305" s="1153"/>
      <c r="BG305" s="1153"/>
      <c r="BH305" s="1153"/>
      <c r="BI305" s="1153"/>
      <c r="BJ305" s="1153"/>
      <c r="BK305" s="1153"/>
      <c r="BL305" s="1153"/>
      <c r="BM305" s="1153"/>
      <c r="BN305" s="1153"/>
      <c r="BO305" s="1153"/>
      <c r="BP305" s="1153"/>
      <c r="BQ305" s="1153"/>
      <c r="BR305" s="1153"/>
      <c r="BS305" s="1200"/>
      <c r="BT305" s="1153"/>
      <c r="BU305" s="1153"/>
      <c r="BV305" s="1153"/>
      <c r="BW305" s="1153"/>
      <c r="BX305" s="1153"/>
      <c r="BY305" s="1153"/>
      <c r="BZ305" s="1153"/>
      <c r="CA305" s="1153"/>
      <c r="CB305" s="1153"/>
      <c r="CC305" s="1153"/>
      <c r="CD305" s="1153"/>
      <c r="CE305" s="1153"/>
      <c r="CF305" s="1153"/>
      <c r="CG305" s="1153"/>
      <c r="CH305" s="1153"/>
      <c r="CI305" s="1153"/>
      <c r="CJ305" s="1153"/>
      <c r="CK305" s="1153"/>
      <c r="CL305" s="1153"/>
      <c r="CM305" s="1200"/>
      <c r="CN305" s="1200"/>
    </row>
    <row r="306" spans="2:92">
      <c r="B306" s="1152"/>
      <c r="I306" s="1153"/>
      <c r="J306" s="1153"/>
      <c r="K306" s="1153"/>
      <c r="L306" s="1153"/>
      <c r="M306" s="1153"/>
      <c r="N306" s="1153"/>
      <c r="O306" s="1153"/>
      <c r="P306" s="1153"/>
      <c r="Q306" s="1153"/>
      <c r="R306" s="1153"/>
      <c r="S306" s="1153"/>
      <c r="T306" s="1153"/>
      <c r="U306" s="1153"/>
      <c r="V306" s="1153"/>
      <c r="W306" s="1153"/>
      <c r="X306" s="1153"/>
      <c r="Y306" s="1153"/>
      <c r="Z306" s="1153"/>
      <c r="AA306" s="1153"/>
      <c r="AB306" s="1200"/>
      <c r="AC306" s="1200"/>
      <c r="AD306" s="1200"/>
      <c r="AE306" s="1200"/>
      <c r="AF306" s="1153"/>
      <c r="AG306" s="1153"/>
      <c r="AH306" s="1153"/>
      <c r="AI306" s="1153"/>
      <c r="AJ306" s="1153"/>
      <c r="AK306" s="1153"/>
      <c r="AL306" s="1153"/>
      <c r="AM306" s="1153"/>
      <c r="AN306" s="1153"/>
      <c r="AO306" s="1153"/>
      <c r="AP306" s="1153"/>
      <c r="AQ306" s="1153"/>
      <c r="AR306" s="1153"/>
      <c r="AS306" s="1153"/>
      <c r="AT306" s="1153"/>
      <c r="AU306" s="1153"/>
      <c r="AV306" s="1153"/>
      <c r="AW306" s="1153"/>
      <c r="AX306" s="1154"/>
      <c r="AY306" s="1153"/>
      <c r="AZ306" s="1153"/>
      <c r="BA306" s="1153"/>
      <c r="BB306" s="1153"/>
      <c r="BC306" s="1153"/>
      <c r="BD306" s="1153"/>
      <c r="BE306" s="1153"/>
      <c r="BF306" s="1153"/>
      <c r="BG306" s="1153"/>
      <c r="BH306" s="1153"/>
      <c r="BI306" s="1153"/>
      <c r="BJ306" s="1153"/>
      <c r="BK306" s="1153"/>
      <c r="BL306" s="1153"/>
      <c r="BM306" s="1153"/>
      <c r="BN306" s="1153"/>
      <c r="BO306" s="1153"/>
      <c r="BP306" s="1153"/>
      <c r="BQ306" s="1153"/>
      <c r="BR306" s="1153"/>
      <c r="BS306" s="1200"/>
      <c r="BT306" s="1153"/>
      <c r="BU306" s="1153"/>
      <c r="BV306" s="1153"/>
      <c r="BW306" s="1153"/>
      <c r="BX306" s="1153"/>
      <c r="BY306" s="1153"/>
      <c r="BZ306" s="1153"/>
      <c r="CA306" s="1153"/>
      <c r="CB306" s="1153"/>
      <c r="CC306" s="1153"/>
      <c r="CD306" s="1153"/>
      <c r="CE306" s="1153"/>
      <c r="CF306" s="1153"/>
      <c r="CG306" s="1153"/>
      <c r="CH306" s="1153"/>
      <c r="CI306" s="1153"/>
      <c r="CJ306" s="1153"/>
      <c r="CK306" s="1153"/>
      <c r="CL306" s="1153"/>
      <c r="CM306" s="1200"/>
      <c r="CN306" s="1200"/>
    </row>
    <row r="307" spans="2:92">
      <c r="B307" s="1152"/>
      <c r="I307" s="1153"/>
      <c r="J307" s="1153"/>
      <c r="K307" s="1153"/>
      <c r="L307" s="1153"/>
      <c r="M307" s="1153"/>
      <c r="N307" s="1153"/>
      <c r="O307" s="1153"/>
      <c r="P307" s="1153"/>
      <c r="Q307" s="1153"/>
      <c r="R307" s="1153"/>
      <c r="S307" s="1153"/>
      <c r="T307" s="1153"/>
      <c r="U307" s="1153"/>
      <c r="V307" s="1153"/>
      <c r="W307" s="1153"/>
      <c r="X307" s="1153"/>
      <c r="Y307" s="1153"/>
      <c r="Z307" s="1153"/>
      <c r="AA307" s="1153"/>
      <c r="AB307" s="1200"/>
      <c r="AC307" s="1200"/>
      <c r="AD307" s="1200"/>
      <c r="AE307" s="1200"/>
      <c r="AF307" s="1153"/>
      <c r="AG307" s="1153"/>
      <c r="AH307" s="1153"/>
      <c r="AI307" s="1153"/>
      <c r="AJ307" s="1153"/>
      <c r="AK307" s="1153"/>
      <c r="AL307" s="1153"/>
      <c r="AM307" s="1153"/>
      <c r="AN307" s="1153"/>
      <c r="AO307" s="1153"/>
      <c r="AP307" s="1153"/>
      <c r="AQ307" s="1153"/>
      <c r="AR307" s="1153"/>
      <c r="AS307" s="1153"/>
      <c r="AT307" s="1153"/>
      <c r="AU307" s="1153"/>
      <c r="AV307" s="1153"/>
      <c r="AW307" s="1153"/>
      <c r="AX307" s="1154"/>
      <c r="AY307" s="1153"/>
      <c r="AZ307" s="1153"/>
      <c r="BA307" s="1153"/>
      <c r="BB307" s="1153"/>
      <c r="BC307" s="1153"/>
      <c r="BD307" s="1153"/>
      <c r="BE307" s="1153"/>
      <c r="BF307" s="1153"/>
      <c r="BG307" s="1153"/>
      <c r="BH307" s="1153"/>
      <c r="BI307" s="1153"/>
      <c r="BJ307" s="1153"/>
      <c r="BK307" s="1153"/>
      <c r="BL307" s="1153"/>
      <c r="BM307" s="1153"/>
      <c r="BN307" s="1153"/>
      <c r="BO307" s="1153"/>
      <c r="BP307" s="1153"/>
      <c r="BQ307" s="1153"/>
      <c r="BR307" s="1153"/>
      <c r="BS307" s="1200"/>
      <c r="BT307" s="1153"/>
      <c r="BU307" s="1153"/>
      <c r="BV307" s="1153"/>
      <c r="BW307" s="1153"/>
      <c r="BX307" s="1153"/>
      <c r="BY307" s="1153"/>
      <c r="BZ307" s="1153"/>
      <c r="CA307" s="1153"/>
      <c r="CB307" s="1153"/>
      <c r="CC307" s="1153"/>
      <c r="CD307" s="1153"/>
      <c r="CE307" s="1153"/>
      <c r="CF307" s="1153"/>
      <c r="CG307" s="1153"/>
      <c r="CH307" s="1153"/>
      <c r="CI307" s="1153"/>
      <c r="CJ307" s="1153"/>
      <c r="CK307" s="1153"/>
      <c r="CL307" s="1153"/>
      <c r="CM307" s="1200"/>
      <c r="CN307" s="1200"/>
    </row>
    <row r="308" spans="2:92">
      <c r="B308" s="1152"/>
      <c r="I308" s="1153"/>
      <c r="J308" s="1153"/>
      <c r="K308" s="1153"/>
      <c r="L308" s="1153"/>
      <c r="M308" s="1153"/>
      <c r="N308" s="1153"/>
      <c r="O308" s="1153"/>
      <c r="P308" s="1153"/>
      <c r="Q308" s="1153"/>
      <c r="R308" s="1153"/>
      <c r="S308" s="1153"/>
      <c r="T308" s="1153"/>
      <c r="U308" s="1153"/>
      <c r="V308" s="1153"/>
      <c r="W308" s="1153"/>
      <c r="X308" s="1153"/>
      <c r="Y308" s="1153"/>
      <c r="Z308" s="1153"/>
      <c r="AA308" s="1153"/>
      <c r="AB308" s="1200"/>
      <c r="AC308" s="1200"/>
      <c r="AD308" s="1200"/>
      <c r="AE308" s="1200"/>
      <c r="AF308" s="1153"/>
      <c r="AG308" s="1153"/>
      <c r="AH308" s="1153"/>
      <c r="AI308" s="1153"/>
      <c r="AJ308" s="1153"/>
      <c r="AK308" s="1153"/>
      <c r="AL308" s="1153"/>
      <c r="AM308" s="1153"/>
      <c r="AN308" s="1153"/>
      <c r="AO308" s="1153"/>
      <c r="AP308" s="1153"/>
      <c r="AQ308" s="1153"/>
      <c r="AR308" s="1153"/>
      <c r="AS308" s="1153"/>
      <c r="AT308" s="1153"/>
      <c r="AU308" s="1153"/>
      <c r="AV308" s="1153"/>
      <c r="AW308" s="1153"/>
      <c r="AX308" s="1154"/>
      <c r="AY308" s="1153"/>
      <c r="AZ308" s="1153"/>
      <c r="BA308" s="1153"/>
      <c r="BB308" s="1153"/>
      <c r="BC308" s="1153"/>
      <c r="BD308" s="1153"/>
      <c r="BE308" s="1153"/>
      <c r="BF308" s="1153"/>
      <c r="BG308" s="1153"/>
      <c r="BH308" s="1153"/>
      <c r="BI308" s="1153"/>
      <c r="BJ308" s="1153"/>
      <c r="BK308" s="1153"/>
      <c r="BL308" s="1153"/>
      <c r="BM308" s="1153"/>
      <c r="BN308" s="1153"/>
      <c r="BO308" s="1153"/>
      <c r="BP308" s="1153"/>
      <c r="BQ308" s="1153"/>
      <c r="BR308" s="1153"/>
      <c r="BS308" s="1200"/>
      <c r="BT308" s="1153"/>
      <c r="BU308" s="1153"/>
      <c r="BV308" s="1153"/>
      <c r="BW308" s="1153"/>
      <c r="BX308" s="1153"/>
      <c r="BY308" s="1153"/>
      <c r="BZ308" s="1153"/>
      <c r="CA308" s="1153"/>
      <c r="CB308" s="1153"/>
      <c r="CC308" s="1153"/>
      <c r="CD308" s="1153"/>
      <c r="CE308" s="1153"/>
      <c r="CF308" s="1153"/>
      <c r="CG308" s="1153"/>
      <c r="CH308" s="1153"/>
      <c r="CI308" s="1153"/>
      <c r="CJ308" s="1153"/>
      <c r="CK308" s="1153"/>
      <c r="CL308" s="1153"/>
      <c r="CM308" s="1200"/>
      <c r="CN308" s="1200"/>
    </row>
    <row r="309" spans="2:92">
      <c r="B309" s="1152"/>
      <c r="I309" s="1153"/>
      <c r="J309" s="1153"/>
      <c r="K309" s="1153"/>
      <c r="L309" s="1153"/>
      <c r="M309" s="1153"/>
      <c r="N309" s="1153"/>
      <c r="O309" s="1153"/>
      <c r="P309" s="1153"/>
      <c r="Q309" s="1153"/>
      <c r="R309" s="1153"/>
      <c r="S309" s="1153"/>
      <c r="T309" s="1153"/>
      <c r="U309" s="1153"/>
      <c r="V309" s="1153"/>
      <c r="W309" s="1153"/>
      <c r="X309" s="1153"/>
      <c r="Y309" s="1153"/>
      <c r="Z309" s="1153"/>
      <c r="AA309" s="1153"/>
      <c r="AB309" s="1200"/>
      <c r="AC309" s="1200"/>
      <c r="AD309" s="1200"/>
      <c r="AE309" s="1200"/>
      <c r="AF309" s="1153"/>
      <c r="AG309" s="1153"/>
      <c r="AH309" s="1153"/>
      <c r="AI309" s="1153"/>
      <c r="AJ309" s="1153"/>
      <c r="AK309" s="1153"/>
      <c r="AL309" s="1153"/>
      <c r="AM309" s="1153"/>
      <c r="AN309" s="1153"/>
      <c r="AO309" s="1153"/>
      <c r="AP309" s="1153"/>
      <c r="AQ309" s="1153"/>
      <c r="AR309" s="1153"/>
      <c r="AS309" s="1153"/>
      <c r="AT309" s="1153"/>
      <c r="AU309" s="1153"/>
      <c r="AV309" s="1153"/>
      <c r="AW309" s="1153"/>
      <c r="AX309" s="1154"/>
      <c r="AY309" s="1153"/>
      <c r="AZ309" s="1153"/>
      <c r="BA309" s="1153"/>
      <c r="BB309" s="1153"/>
      <c r="BC309" s="1153"/>
      <c r="BD309" s="1153"/>
      <c r="BE309" s="1153"/>
      <c r="BF309" s="1153"/>
      <c r="BG309" s="1153"/>
      <c r="BH309" s="1153"/>
      <c r="BI309" s="1153"/>
      <c r="BJ309" s="1153"/>
      <c r="BK309" s="1153"/>
      <c r="BL309" s="1153"/>
      <c r="BM309" s="1153"/>
      <c r="BN309" s="1153"/>
      <c r="BO309" s="1153"/>
      <c r="BP309" s="1153"/>
      <c r="BQ309" s="1153"/>
      <c r="BR309" s="1153"/>
      <c r="BS309" s="1200"/>
      <c r="BT309" s="1153"/>
      <c r="BU309" s="1153"/>
      <c r="BV309" s="1153"/>
      <c r="BW309" s="1153"/>
      <c r="BX309" s="1153"/>
      <c r="BY309" s="1153"/>
      <c r="BZ309" s="1153"/>
      <c r="CA309" s="1153"/>
      <c r="CB309" s="1153"/>
      <c r="CC309" s="1153"/>
      <c r="CD309" s="1153"/>
      <c r="CE309" s="1153"/>
      <c r="CF309" s="1153"/>
      <c r="CG309" s="1153"/>
      <c r="CH309" s="1153"/>
      <c r="CI309" s="1153"/>
      <c r="CJ309" s="1153"/>
      <c r="CK309" s="1153"/>
      <c r="CL309" s="1153"/>
      <c r="CM309" s="1200"/>
      <c r="CN309" s="1200"/>
    </row>
    <row r="310" spans="2:92">
      <c r="B310" s="1152"/>
      <c r="I310" s="1153"/>
      <c r="J310" s="1153"/>
      <c r="K310" s="1153"/>
      <c r="L310" s="1153"/>
      <c r="M310" s="1153"/>
      <c r="N310" s="1153"/>
      <c r="O310" s="1153"/>
      <c r="P310" s="1153"/>
      <c r="Q310" s="1153"/>
      <c r="R310" s="1153"/>
      <c r="S310" s="1153"/>
      <c r="T310" s="1153"/>
      <c r="U310" s="1153"/>
      <c r="V310" s="1153"/>
      <c r="W310" s="1153"/>
      <c r="X310" s="1153"/>
      <c r="Y310" s="1153"/>
      <c r="Z310" s="1153"/>
      <c r="AA310" s="1153"/>
      <c r="AB310" s="1200"/>
      <c r="AC310" s="1200"/>
      <c r="AD310" s="1200"/>
      <c r="AE310" s="1200"/>
      <c r="AF310" s="1153"/>
      <c r="AG310" s="1153"/>
      <c r="AH310" s="1153"/>
      <c r="AI310" s="1153"/>
      <c r="AJ310" s="1153"/>
      <c r="AK310" s="1153"/>
      <c r="AL310" s="1153"/>
      <c r="AM310" s="1153"/>
      <c r="AN310" s="1153"/>
      <c r="AO310" s="1153"/>
      <c r="AP310" s="1153"/>
      <c r="AQ310" s="1153"/>
      <c r="AR310" s="1153"/>
      <c r="AS310" s="1153"/>
      <c r="AT310" s="1153"/>
      <c r="AU310" s="1153"/>
      <c r="AV310" s="1153"/>
      <c r="AW310" s="1153"/>
      <c r="AX310" s="1154"/>
      <c r="AY310" s="1153"/>
      <c r="AZ310" s="1153"/>
      <c r="BA310" s="1153"/>
      <c r="BB310" s="1153"/>
      <c r="BC310" s="1153"/>
      <c r="BD310" s="1153"/>
      <c r="BE310" s="1153"/>
      <c r="BF310" s="1153"/>
      <c r="BG310" s="1153"/>
      <c r="BH310" s="1153"/>
      <c r="BI310" s="1153"/>
      <c r="BJ310" s="1153"/>
      <c r="BK310" s="1153"/>
      <c r="BL310" s="1153"/>
      <c r="BM310" s="1153"/>
      <c r="BN310" s="1153"/>
      <c r="BO310" s="1153"/>
      <c r="BP310" s="1153"/>
      <c r="BQ310" s="1153"/>
      <c r="BR310" s="1153"/>
      <c r="BS310" s="1200"/>
      <c r="BT310" s="1153"/>
      <c r="BU310" s="1153"/>
      <c r="BV310" s="1153"/>
      <c r="BW310" s="1153"/>
      <c r="BX310" s="1153"/>
      <c r="BY310" s="1153"/>
      <c r="BZ310" s="1153"/>
      <c r="CA310" s="1153"/>
      <c r="CB310" s="1153"/>
      <c r="CC310" s="1153"/>
      <c r="CD310" s="1153"/>
      <c r="CE310" s="1153"/>
      <c r="CF310" s="1153"/>
      <c r="CG310" s="1153"/>
      <c r="CH310" s="1153"/>
      <c r="CI310" s="1153"/>
      <c r="CJ310" s="1153"/>
      <c r="CK310" s="1153"/>
      <c r="CL310" s="1153"/>
      <c r="CM310" s="1200"/>
      <c r="CN310" s="1200"/>
    </row>
    <row r="311" spans="2:92">
      <c r="B311" s="1152"/>
      <c r="I311" s="1153"/>
      <c r="J311" s="1153"/>
      <c r="K311" s="1153"/>
      <c r="L311" s="1153"/>
      <c r="M311" s="1153"/>
      <c r="N311" s="1153"/>
      <c r="O311" s="1153"/>
      <c r="P311" s="1153"/>
      <c r="Q311" s="1153"/>
      <c r="R311" s="1153"/>
      <c r="S311" s="1153"/>
      <c r="T311" s="1153"/>
      <c r="U311" s="1153"/>
      <c r="V311" s="1153"/>
      <c r="W311" s="1153"/>
      <c r="X311" s="1153"/>
      <c r="Y311" s="1153"/>
      <c r="Z311" s="1153"/>
      <c r="AA311" s="1153"/>
      <c r="AB311" s="1200"/>
      <c r="AC311" s="1200"/>
      <c r="AD311" s="1200"/>
      <c r="AE311" s="1200"/>
      <c r="AF311" s="1153"/>
      <c r="AG311" s="1153"/>
      <c r="AH311" s="1153"/>
      <c r="AI311" s="1153"/>
      <c r="AJ311" s="1153"/>
      <c r="AK311" s="1153"/>
      <c r="AL311" s="1153"/>
      <c r="AM311" s="1153"/>
      <c r="AN311" s="1153"/>
      <c r="AO311" s="1153"/>
      <c r="AP311" s="1153"/>
      <c r="AQ311" s="1153"/>
      <c r="AR311" s="1153"/>
      <c r="AS311" s="1153"/>
      <c r="AT311" s="1153"/>
      <c r="AU311" s="1153"/>
      <c r="AV311" s="1153"/>
      <c r="AW311" s="1153"/>
      <c r="AX311" s="1154"/>
      <c r="AY311" s="1153"/>
      <c r="AZ311" s="1153"/>
      <c r="BA311" s="1153"/>
      <c r="BB311" s="1153"/>
      <c r="BC311" s="1153"/>
      <c r="BD311" s="1153"/>
      <c r="BE311" s="1153"/>
      <c r="BF311" s="1153"/>
      <c r="BG311" s="1153"/>
      <c r="BH311" s="1153"/>
      <c r="BI311" s="1153"/>
      <c r="BJ311" s="1153"/>
      <c r="BK311" s="1153"/>
      <c r="BL311" s="1153"/>
      <c r="BM311" s="1153"/>
      <c r="BN311" s="1153"/>
      <c r="BO311" s="1153"/>
      <c r="BP311" s="1153"/>
      <c r="BQ311" s="1153"/>
      <c r="BR311" s="1153"/>
      <c r="BS311" s="1200"/>
      <c r="BT311" s="1153"/>
      <c r="BU311" s="1153"/>
      <c r="BV311" s="1153"/>
      <c r="BW311" s="1153"/>
      <c r="BX311" s="1153"/>
      <c r="BY311" s="1153"/>
      <c r="BZ311" s="1153"/>
      <c r="CA311" s="1153"/>
      <c r="CB311" s="1153"/>
      <c r="CC311" s="1153"/>
      <c r="CD311" s="1153"/>
      <c r="CE311" s="1153"/>
      <c r="CF311" s="1153"/>
      <c r="CG311" s="1153"/>
      <c r="CH311" s="1153"/>
      <c r="CI311" s="1153"/>
      <c r="CJ311" s="1153"/>
      <c r="CK311" s="1153"/>
      <c r="CL311" s="1153"/>
      <c r="CM311" s="1200"/>
      <c r="CN311" s="1200"/>
    </row>
    <row r="312" spans="2:92">
      <c r="B312" s="1152"/>
      <c r="I312" s="1153"/>
      <c r="J312" s="1153"/>
      <c r="K312" s="1153"/>
      <c r="L312" s="1153"/>
      <c r="M312" s="1153"/>
      <c r="N312" s="1153"/>
      <c r="O312" s="1153"/>
      <c r="P312" s="1153"/>
      <c r="Q312" s="1153"/>
      <c r="R312" s="1153"/>
      <c r="S312" s="1153"/>
      <c r="T312" s="1153"/>
      <c r="U312" s="1153"/>
      <c r="V312" s="1153"/>
      <c r="W312" s="1153"/>
      <c r="X312" s="1153"/>
      <c r="Y312" s="1153"/>
      <c r="Z312" s="1153"/>
      <c r="AA312" s="1153"/>
      <c r="AB312" s="1200"/>
      <c r="AC312" s="1200"/>
      <c r="AD312" s="1200"/>
      <c r="AE312" s="1200"/>
      <c r="AF312" s="1153"/>
      <c r="AG312" s="1153"/>
      <c r="AH312" s="1153"/>
      <c r="AI312" s="1153"/>
      <c r="AJ312" s="1153"/>
      <c r="AK312" s="1153"/>
      <c r="AL312" s="1153"/>
      <c r="AM312" s="1153"/>
      <c r="AN312" s="1153"/>
      <c r="AO312" s="1153"/>
      <c r="AP312" s="1153"/>
      <c r="AQ312" s="1153"/>
      <c r="AR312" s="1153"/>
      <c r="AS312" s="1153"/>
      <c r="AT312" s="1153"/>
      <c r="AU312" s="1153"/>
      <c r="AV312" s="1153"/>
      <c r="AW312" s="1153"/>
      <c r="AX312" s="1154"/>
      <c r="AY312" s="1153"/>
      <c r="AZ312" s="1153"/>
      <c r="BA312" s="1153"/>
      <c r="BB312" s="1153"/>
      <c r="BC312" s="1153"/>
      <c r="BD312" s="1153"/>
      <c r="BE312" s="1153"/>
      <c r="BF312" s="1153"/>
      <c r="BG312" s="1153"/>
      <c r="BH312" s="1153"/>
      <c r="BI312" s="1153"/>
      <c r="BJ312" s="1153"/>
      <c r="BK312" s="1153"/>
      <c r="BL312" s="1153"/>
      <c r="BM312" s="1153"/>
      <c r="BN312" s="1153"/>
      <c r="BO312" s="1153"/>
      <c r="BP312" s="1153"/>
      <c r="BQ312" s="1153"/>
      <c r="BR312" s="1153"/>
      <c r="BS312" s="1200"/>
      <c r="BT312" s="1153"/>
      <c r="BU312" s="1153"/>
      <c r="BV312" s="1153"/>
      <c r="BW312" s="1153"/>
      <c r="BX312" s="1153"/>
      <c r="BY312" s="1153"/>
      <c r="BZ312" s="1153"/>
      <c r="CA312" s="1153"/>
      <c r="CB312" s="1153"/>
      <c r="CC312" s="1153"/>
      <c r="CD312" s="1153"/>
      <c r="CE312" s="1153"/>
      <c r="CF312" s="1153"/>
      <c r="CG312" s="1153"/>
      <c r="CH312" s="1153"/>
      <c r="CI312" s="1153"/>
      <c r="CJ312" s="1153"/>
      <c r="CK312" s="1153"/>
      <c r="CL312" s="1153"/>
      <c r="CM312" s="1200"/>
      <c r="CN312" s="1200"/>
    </row>
    <row r="313" spans="2:92">
      <c r="B313" s="1152"/>
      <c r="I313" s="1153"/>
      <c r="J313" s="1153"/>
      <c r="K313" s="1153"/>
      <c r="L313" s="1153"/>
      <c r="M313" s="1153"/>
      <c r="N313" s="1153"/>
      <c r="O313" s="1153"/>
      <c r="P313" s="1153"/>
      <c r="Q313" s="1153"/>
      <c r="R313" s="1153"/>
      <c r="S313" s="1153"/>
      <c r="T313" s="1153"/>
      <c r="U313" s="1153"/>
      <c r="V313" s="1153"/>
      <c r="W313" s="1153"/>
      <c r="X313" s="1153"/>
      <c r="Y313" s="1153"/>
      <c r="Z313" s="1153"/>
      <c r="AA313" s="1153"/>
      <c r="AB313" s="1200"/>
      <c r="AC313" s="1200"/>
      <c r="AD313" s="1200"/>
      <c r="AE313" s="1200"/>
      <c r="AF313" s="1153"/>
      <c r="AG313" s="1153"/>
      <c r="AH313" s="1153"/>
      <c r="AI313" s="1153"/>
      <c r="AJ313" s="1153"/>
      <c r="AK313" s="1153"/>
      <c r="AL313" s="1153"/>
      <c r="AM313" s="1153"/>
      <c r="AN313" s="1153"/>
      <c r="AO313" s="1153"/>
      <c r="AP313" s="1153"/>
      <c r="AQ313" s="1153"/>
      <c r="AR313" s="1153"/>
      <c r="AS313" s="1153"/>
      <c r="AT313" s="1153"/>
      <c r="AU313" s="1153"/>
      <c r="AV313" s="1153"/>
      <c r="AW313" s="1153"/>
      <c r="AX313" s="1154"/>
      <c r="AY313" s="1153"/>
      <c r="AZ313" s="1153"/>
      <c r="BA313" s="1153"/>
      <c r="BB313" s="1153"/>
      <c r="BC313" s="1153"/>
      <c r="BD313" s="1153"/>
      <c r="BE313" s="1153"/>
      <c r="BF313" s="1153"/>
      <c r="BG313" s="1153"/>
      <c r="BH313" s="1153"/>
      <c r="BI313" s="1153"/>
      <c r="BJ313" s="1153"/>
      <c r="BK313" s="1153"/>
      <c r="BL313" s="1153"/>
      <c r="BM313" s="1153"/>
      <c r="BN313" s="1153"/>
      <c r="BO313" s="1153"/>
      <c r="BP313" s="1153"/>
      <c r="BQ313" s="1153"/>
      <c r="BR313" s="1153"/>
      <c r="BS313" s="1200"/>
      <c r="BT313" s="1153"/>
      <c r="BU313" s="1153"/>
      <c r="BV313" s="1153"/>
      <c r="BW313" s="1153"/>
      <c r="BX313" s="1153"/>
      <c r="BY313" s="1153"/>
      <c r="BZ313" s="1153"/>
      <c r="CA313" s="1153"/>
      <c r="CB313" s="1153"/>
      <c r="CC313" s="1153"/>
      <c r="CD313" s="1153"/>
      <c r="CE313" s="1153"/>
      <c r="CF313" s="1153"/>
      <c r="CG313" s="1153"/>
      <c r="CH313" s="1153"/>
      <c r="CI313" s="1153"/>
      <c r="CJ313" s="1153"/>
      <c r="CK313" s="1153"/>
      <c r="CL313" s="1153"/>
      <c r="CM313" s="1200"/>
      <c r="CN313" s="1200"/>
    </row>
    <row r="314" spans="2:92">
      <c r="B314" s="1152"/>
      <c r="I314" s="1153"/>
      <c r="J314" s="1153"/>
      <c r="K314" s="1153"/>
      <c r="L314" s="1153"/>
      <c r="M314" s="1153"/>
      <c r="N314" s="1153"/>
      <c r="O314" s="1153"/>
      <c r="P314" s="1153"/>
      <c r="Q314" s="1153"/>
      <c r="R314" s="1153"/>
      <c r="S314" s="1153"/>
      <c r="T314" s="1153"/>
      <c r="U314" s="1153"/>
      <c r="V314" s="1153"/>
      <c r="W314" s="1153"/>
      <c r="X314" s="1153"/>
      <c r="Y314" s="1153"/>
      <c r="Z314" s="1153"/>
      <c r="AA314" s="1153"/>
      <c r="AB314" s="1200"/>
      <c r="AC314" s="1200"/>
      <c r="AD314" s="1200"/>
      <c r="AE314" s="1200"/>
      <c r="AF314" s="1153"/>
      <c r="AG314" s="1153"/>
      <c r="AH314" s="1153"/>
      <c r="AI314" s="1153"/>
      <c r="AJ314" s="1153"/>
      <c r="AK314" s="1153"/>
      <c r="AL314" s="1153"/>
      <c r="AM314" s="1153"/>
      <c r="AN314" s="1153"/>
      <c r="AO314" s="1153"/>
      <c r="AP314" s="1153"/>
      <c r="AQ314" s="1153"/>
      <c r="AR314" s="1153"/>
      <c r="AS314" s="1153"/>
      <c r="AT314" s="1153"/>
      <c r="AU314" s="1153"/>
      <c r="AV314" s="1153"/>
      <c r="AW314" s="1153"/>
      <c r="AX314" s="1154"/>
      <c r="AY314" s="1153"/>
      <c r="AZ314" s="1153"/>
      <c r="BA314" s="1153"/>
      <c r="BB314" s="1153"/>
      <c r="BC314" s="1153"/>
      <c r="BD314" s="1153"/>
      <c r="BE314" s="1153"/>
      <c r="BF314" s="1153"/>
      <c r="BG314" s="1153"/>
      <c r="BH314" s="1153"/>
      <c r="BI314" s="1153"/>
      <c r="BJ314" s="1153"/>
      <c r="BK314" s="1153"/>
      <c r="BL314" s="1153"/>
      <c r="BM314" s="1153"/>
      <c r="BN314" s="1153"/>
      <c r="BO314" s="1153"/>
      <c r="BP314" s="1153"/>
      <c r="BQ314" s="1153"/>
      <c r="BR314" s="1153"/>
      <c r="BS314" s="1200"/>
      <c r="BT314" s="1153"/>
      <c r="BU314" s="1153"/>
      <c r="BV314" s="1153"/>
      <c r="BW314" s="1153"/>
      <c r="BX314" s="1153"/>
      <c r="BY314" s="1153"/>
      <c r="BZ314" s="1153"/>
      <c r="CA314" s="1153"/>
      <c r="CB314" s="1153"/>
      <c r="CC314" s="1153"/>
      <c r="CD314" s="1153"/>
      <c r="CE314" s="1153"/>
      <c r="CF314" s="1153"/>
      <c r="CG314" s="1153"/>
      <c r="CH314" s="1153"/>
      <c r="CI314" s="1153"/>
      <c r="CJ314" s="1153"/>
      <c r="CK314" s="1153"/>
      <c r="CL314" s="1153"/>
      <c r="CM314" s="1200"/>
      <c r="CN314" s="1200"/>
    </row>
    <row r="315" spans="2:92">
      <c r="B315" s="1152"/>
      <c r="I315" s="1153"/>
      <c r="J315" s="1153"/>
      <c r="K315" s="1153"/>
      <c r="L315" s="1153"/>
      <c r="M315" s="1153"/>
      <c r="N315" s="1153"/>
      <c r="O315" s="1153"/>
      <c r="P315" s="1153"/>
      <c r="Q315" s="1153"/>
      <c r="R315" s="1153"/>
      <c r="S315" s="1153"/>
      <c r="T315" s="1153"/>
      <c r="U315" s="1153"/>
      <c r="V315" s="1153"/>
      <c r="W315" s="1153"/>
      <c r="X315" s="1153"/>
      <c r="Y315" s="1153"/>
      <c r="Z315" s="1153"/>
      <c r="AA315" s="1153"/>
      <c r="AB315" s="1200"/>
      <c r="AC315" s="1200"/>
      <c r="AD315" s="1200"/>
      <c r="AE315" s="1200"/>
      <c r="AF315" s="1153"/>
      <c r="AG315" s="1153"/>
      <c r="AH315" s="1153"/>
      <c r="AI315" s="1153"/>
      <c r="AJ315" s="1153"/>
      <c r="AK315" s="1153"/>
      <c r="AL315" s="1153"/>
      <c r="AM315" s="1153"/>
      <c r="AN315" s="1153"/>
      <c r="AO315" s="1153"/>
      <c r="AP315" s="1153"/>
      <c r="AQ315" s="1153"/>
      <c r="AR315" s="1153"/>
      <c r="AS315" s="1153"/>
      <c r="AT315" s="1153"/>
      <c r="AU315" s="1153"/>
      <c r="AV315" s="1153"/>
      <c r="AW315" s="1153"/>
      <c r="AX315" s="1154"/>
      <c r="AY315" s="1153"/>
      <c r="AZ315" s="1153"/>
      <c r="BA315" s="1153"/>
      <c r="BB315" s="1153"/>
      <c r="BC315" s="1153"/>
      <c r="BD315" s="1153"/>
      <c r="BE315" s="1153"/>
      <c r="BF315" s="1153"/>
      <c r="BG315" s="1153"/>
      <c r="BH315" s="1153"/>
      <c r="BI315" s="1153"/>
      <c r="BJ315" s="1153"/>
      <c r="BK315" s="1153"/>
      <c r="BL315" s="1153"/>
      <c r="BM315" s="1153"/>
      <c r="BN315" s="1153"/>
      <c r="BO315" s="1153"/>
      <c r="BP315" s="1153"/>
      <c r="BQ315" s="1153"/>
      <c r="BR315" s="1153"/>
      <c r="BS315" s="1200"/>
      <c r="BT315" s="1153"/>
      <c r="BU315" s="1153"/>
      <c r="BV315" s="1153"/>
      <c r="BW315" s="1153"/>
      <c r="BX315" s="1153"/>
      <c r="BY315" s="1153"/>
      <c r="BZ315" s="1153"/>
      <c r="CA315" s="1153"/>
      <c r="CB315" s="1153"/>
      <c r="CC315" s="1153"/>
      <c r="CD315" s="1153"/>
      <c r="CE315" s="1153"/>
      <c r="CF315" s="1153"/>
      <c r="CG315" s="1153"/>
      <c r="CH315" s="1153"/>
      <c r="CI315" s="1153"/>
      <c r="CJ315" s="1153"/>
      <c r="CK315" s="1153"/>
      <c r="CL315" s="1153"/>
      <c r="CM315" s="1200"/>
      <c r="CN315" s="1200"/>
    </row>
    <row r="316" spans="2:92">
      <c r="B316" s="1152"/>
      <c r="I316" s="1153"/>
      <c r="J316" s="1153"/>
      <c r="K316" s="1153"/>
      <c r="L316" s="1153"/>
      <c r="M316" s="1153"/>
      <c r="N316" s="1153"/>
      <c r="O316" s="1153"/>
      <c r="P316" s="1153"/>
      <c r="Q316" s="1153"/>
      <c r="R316" s="1153"/>
      <c r="S316" s="1153"/>
      <c r="T316" s="1153"/>
      <c r="U316" s="1153"/>
      <c r="V316" s="1153"/>
      <c r="W316" s="1153"/>
      <c r="X316" s="1153"/>
      <c r="Y316" s="1153"/>
      <c r="Z316" s="1153"/>
      <c r="AA316" s="1153"/>
      <c r="AB316" s="1200"/>
      <c r="AC316" s="1200"/>
      <c r="AD316" s="1200"/>
      <c r="AE316" s="1200"/>
      <c r="AF316" s="1153"/>
      <c r="AG316" s="1153"/>
      <c r="AH316" s="1153"/>
      <c r="AI316" s="1153"/>
      <c r="AJ316" s="1153"/>
      <c r="AK316" s="1153"/>
      <c r="AL316" s="1153"/>
      <c r="AM316" s="1153"/>
      <c r="AN316" s="1153"/>
      <c r="AO316" s="1153"/>
      <c r="AP316" s="1153"/>
      <c r="AQ316" s="1153"/>
      <c r="AR316" s="1153"/>
      <c r="AS316" s="1153"/>
      <c r="AT316" s="1153"/>
      <c r="AU316" s="1153"/>
      <c r="AV316" s="1153"/>
      <c r="AW316" s="1153"/>
      <c r="AX316" s="1154"/>
      <c r="AY316" s="1153"/>
      <c r="AZ316" s="1153"/>
      <c r="BA316" s="1153"/>
      <c r="BB316" s="1153"/>
      <c r="BC316" s="1153"/>
      <c r="BD316" s="1153"/>
      <c r="BE316" s="1153"/>
      <c r="BF316" s="1153"/>
      <c r="BG316" s="1153"/>
      <c r="BH316" s="1153"/>
      <c r="BI316" s="1153"/>
      <c r="BJ316" s="1153"/>
      <c r="BK316" s="1153"/>
      <c r="BL316" s="1153"/>
      <c r="BM316" s="1153"/>
      <c r="BN316" s="1153"/>
      <c r="BO316" s="1153"/>
      <c r="BP316" s="1153"/>
      <c r="BQ316" s="1153"/>
      <c r="BR316" s="1153"/>
      <c r="BS316" s="1200"/>
      <c r="BT316" s="1153"/>
      <c r="BU316" s="1153"/>
      <c r="BV316" s="1153"/>
      <c r="BW316" s="1153"/>
      <c r="BX316" s="1153"/>
      <c r="BY316" s="1153"/>
      <c r="BZ316" s="1153"/>
      <c r="CA316" s="1153"/>
      <c r="CB316" s="1153"/>
      <c r="CC316" s="1153"/>
      <c r="CD316" s="1153"/>
      <c r="CE316" s="1153"/>
      <c r="CF316" s="1153"/>
      <c r="CG316" s="1153"/>
      <c r="CH316" s="1153"/>
      <c r="CI316" s="1153"/>
      <c r="CJ316" s="1153"/>
      <c r="CK316" s="1153"/>
      <c r="CL316" s="1153"/>
      <c r="CM316" s="1200"/>
      <c r="CN316" s="1200"/>
    </row>
    <row r="317" spans="2:92">
      <c r="B317" s="1152"/>
      <c r="I317" s="1153"/>
      <c r="J317" s="1153"/>
      <c r="K317" s="1153"/>
      <c r="L317" s="1153"/>
      <c r="M317" s="1153"/>
      <c r="N317" s="1153"/>
      <c r="O317" s="1153"/>
      <c r="P317" s="1153"/>
      <c r="Q317" s="1153"/>
      <c r="R317" s="1153"/>
      <c r="S317" s="1153"/>
      <c r="T317" s="1153"/>
      <c r="U317" s="1153"/>
      <c r="V317" s="1153"/>
      <c r="W317" s="1153"/>
      <c r="X317" s="1153"/>
      <c r="Y317" s="1153"/>
      <c r="Z317" s="1153"/>
      <c r="AA317" s="1153"/>
      <c r="AB317" s="1200"/>
      <c r="AC317" s="1200"/>
      <c r="AD317" s="1200"/>
      <c r="AE317" s="1200"/>
      <c r="AF317" s="1153"/>
      <c r="AG317" s="1153"/>
      <c r="AH317" s="1153"/>
      <c r="AI317" s="1153"/>
      <c r="AJ317" s="1153"/>
      <c r="AK317" s="1153"/>
      <c r="AL317" s="1153"/>
      <c r="AM317" s="1153"/>
      <c r="AN317" s="1153"/>
      <c r="AO317" s="1153"/>
      <c r="AP317" s="1153"/>
      <c r="AQ317" s="1153"/>
      <c r="AR317" s="1153"/>
      <c r="AS317" s="1153"/>
      <c r="AT317" s="1153"/>
      <c r="AU317" s="1153"/>
      <c r="AV317" s="1153"/>
      <c r="AW317" s="1153"/>
      <c r="AX317" s="1154"/>
      <c r="AY317" s="1153"/>
      <c r="AZ317" s="1153"/>
      <c r="BA317" s="1153"/>
      <c r="BB317" s="1153"/>
      <c r="BC317" s="1153"/>
      <c r="BD317" s="1153"/>
      <c r="BE317" s="1153"/>
      <c r="BF317" s="1153"/>
      <c r="BG317" s="1153"/>
      <c r="BH317" s="1153"/>
      <c r="BI317" s="1153"/>
      <c r="BJ317" s="1153"/>
      <c r="BK317" s="1153"/>
      <c r="BL317" s="1153"/>
      <c r="BM317" s="1153"/>
      <c r="BN317" s="1153"/>
      <c r="BO317" s="1153"/>
      <c r="BP317" s="1153"/>
      <c r="BQ317" s="1153"/>
      <c r="BR317" s="1153"/>
      <c r="BS317" s="1200"/>
      <c r="BT317" s="1153"/>
      <c r="BU317" s="1153"/>
      <c r="BV317" s="1153"/>
      <c r="BW317" s="1153"/>
      <c r="BX317" s="1153"/>
      <c r="BY317" s="1153"/>
      <c r="BZ317" s="1153"/>
      <c r="CA317" s="1153"/>
      <c r="CB317" s="1153"/>
      <c r="CC317" s="1153"/>
      <c r="CD317" s="1153"/>
      <c r="CE317" s="1153"/>
      <c r="CF317" s="1153"/>
      <c r="CG317" s="1153"/>
      <c r="CH317" s="1153"/>
      <c r="CI317" s="1153"/>
      <c r="CJ317" s="1153"/>
      <c r="CK317" s="1153"/>
      <c r="CL317" s="1153"/>
      <c r="CM317" s="1200"/>
      <c r="CN317" s="1200"/>
    </row>
    <row r="318" spans="2:92">
      <c r="B318" s="1152"/>
      <c r="I318" s="1153"/>
      <c r="J318" s="1153"/>
      <c r="K318" s="1153"/>
      <c r="L318" s="1153"/>
      <c r="M318" s="1153"/>
      <c r="N318" s="1153"/>
      <c r="O318" s="1153"/>
      <c r="P318" s="1153"/>
      <c r="Q318" s="1153"/>
      <c r="R318" s="1153"/>
      <c r="S318" s="1153"/>
      <c r="T318" s="1153"/>
      <c r="U318" s="1153"/>
      <c r="V318" s="1153"/>
      <c r="W318" s="1153"/>
      <c r="X318" s="1153"/>
      <c r="Y318" s="1153"/>
      <c r="Z318" s="1153"/>
      <c r="AA318" s="1153"/>
      <c r="AB318" s="1200"/>
      <c r="AC318" s="1200"/>
      <c r="AD318" s="1200"/>
      <c r="AE318" s="1200"/>
      <c r="AF318" s="1153"/>
      <c r="AG318" s="1153"/>
      <c r="AH318" s="1153"/>
      <c r="AI318" s="1153"/>
      <c r="AJ318" s="1153"/>
      <c r="AK318" s="1153"/>
      <c r="AL318" s="1153"/>
      <c r="AM318" s="1153"/>
      <c r="AN318" s="1153"/>
      <c r="AO318" s="1153"/>
      <c r="AP318" s="1153"/>
      <c r="AQ318" s="1153"/>
      <c r="AR318" s="1153"/>
      <c r="AS318" s="1153"/>
      <c r="AT318" s="1153"/>
      <c r="AU318" s="1153"/>
      <c r="AV318" s="1153"/>
      <c r="AW318" s="1153"/>
      <c r="AX318" s="1154"/>
      <c r="AY318" s="1153"/>
      <c r="AZ318" s="1153"/>
      <c r="BA318" s="1153"/>
      <c r="BB318" s="1153"/>
      <c r="BC318" s="1153"/>
      <c r="BD318" s="1153"/>
      <c r="BE318" s="1153"/>
      <c r="BF318" s="1153"/>
      <c r="BG318" s="1153"/>
      <c r="BH318" s="1153"/>
      <c r="BI318" s="1153"/>
      <c r="BJ318" s="1153"/>
      <c r="BK318" s="1153"/>
      <c r="BL318" s="1153"/>
      <c r="BM318" s="1153"/>
      <c r="BN318" s="1153"/>
      <c r="BO318" s="1153"/>
      <c r="BP318" s="1153"/>
      <c r="BQ318" s="1153"/>
      <c r="BR318" s="1153"/>
      <c r="BS318" s="1200"/>
      <c r="BT318" s="1153"/>
      <c r="BU318" s="1153"/>
      <c r="BV318" s="1153"/>
      <c r="BW318" s="1153"/>
      <c r="BX318" s="1153"/>
      <c r="BY318" s="1153"/>
      <c r="BZ318" s="1153"/>
      <c r="CA318" s="1153"/>
      <c r="CB318" s="1153"/>
      <c r="CC318" s="1153"/>
      <c r="CD318" s="1153"/>
      <c r="CE318" s="1153"/>
      <c r="CF318" s="1153"/>
      <c r="CG318" s="1153"/>
      <c r="CH318" s="1153"/>
      <c r="CI318" s="1153"/>
      <c r="CJ318" s="1153"/>
      <c r="CK318" s="1153"/>
      <c r="CL318" s="1153"/>
      <c r="CM318" s="1200"/>
      <c r="CN318" s="1200"/>
    </row>
    <row r="319" spans="2:92">
      <c r="B319" s="1152"/>
      <c r="I319" s="1153"/>
      <c r="J319" s="1153"/>
      <c r="K319" s="1153"/>
      <c r="L319" s="1153"/>
      <c r="M319" s="1153"/>
      <c r="N319" s="1153"/>
      <c r="O319" s="1153"/>
      <c r="P319" s="1153"/>
      <c r="Q319" s="1153"/>
      <c r="R319" s="1153"/>
      <c r="S319" s="1153"/>
      <c r="T319" s="1153"/>
      <c r="U319" s="1153"/>
      <c r="V319" s="1153"/>
      <c r="W319" s="1153"/>
      <c r="X319" s="1153"/>
      <c r="Y319" s="1153"/>
      <c r="Z319" s="1153"/>
      <c r="AA319" s="1153"/>
      <c r="AB319" s="1200"/>
      <c r="AC319" s="1200"/>
      <c r="AD319" s="1200"/>
      <c r="AE319" s="1200"/>
      <c r="AF319" s="1153"/>
      <c r="AG319" s="1153"/>
      <c r="AH319" s="1153"/>
      <c r="AI319" s="1153"/>
      <c r="AJ319" s="1153"/>
      <c r="AK319" s="1153"/>
      <c r="AL319" s="1153"/>
      <c r="AM319" s="1153"/>
      <c r="AN319" s="1153"/>
      <c r="AO319" s="1153"/>
      <c r="AP319" s="1153"/>
      <c r="AQ319" s="1153"/>
      <c r="AR319" s="1153"/>
      <c r="AS319" s="1153"/>
      <c r="AT319" s="1153"/>
      <c r="AU319" s="1153"/>
      <c r="AV319" s="1153"/>
      <c r="AW319" s="1153"/>
      <c r="AX319" s="1154"/>
      <c r="AY319" s="1153"/>
      <c r="AZ319" s="1153"/>
      <c r="BA319" s="1153"/>
      <c r="BB319" s="1153"/>
      <c r="BC319" s="1153"/>
      <c r="BD319" s="1153"/>
      <c r="BE319" s="1153"/>
      <c r="BF319" s="1153"/>
      <c r="BG319" s="1153"/>
      <c r="BH319" s="1153"/>
      <c r="BI319" s="1153"/>
      <c r="BJ319" s="1153"/>
      <c r="BK319" s="1153"/>
      <c r="BL319" s="1153"/>
      <c r="BM319" s="1153"/>
      <c r="BN319" s="1153"/>
      <c r="BO319" s="1153"/>
      <c r="BP319" s="1153"/>
      <c r="BQ319" s="1153"/>
      <c r="BR319" s="1153"/>
      <c r="BS319" s="1200"/>
      <c r="BT319" s="1153"/>
      <c r="BU319" s="1153"/>
      <c r="BV319" s="1153"/>
      <c r="BW319" s="1153"/>
      <c r="BX319" s="1153"/>
      <c r="BY319" s="1153"/>
      <c r="BZ319" s="1153"/>
      <c r="CA319" s="1153"/>
      <c r="CB319" s="1153"/>
      <c r="CC319" s="1153"/>
      <c r="CD319" s="1153"/>
      <c r="CE319" s="1153"/>
      <c r="CF319" s="1153"/>
      <c r="CG319" s="1153"/>
      <c r="CH319" s="1153"/>
      <c r="CI319" s="1153"/>
      <c r="CJ319" s="1153"/>
      <c r="CK319" s="1153"/>
      <c r="CL319" s="1153"/>
      <c r="CM319" s="1200"/>
      <c r="CN319" s="1200"/>
    </row>
    <row r="320" spans="2:92">
      <c r="B320" s="1152"/>
      <c r="I320" s="1153"/>
      <c r="J320" s="1153"/>
      <c r="K320" s="1153"/>
      <c r="L320" s="1153"/>
      <c r="M320" s="1153"/>
      <c r="N320" s="1153"/>
      <c r="O320" s="1153"/>
      <c r="P320" s="1153"/>
      <c r="Q320" s="1153"/>
      <c r="R320" s="1153"/>
      <c r="S320" s="1153"/>
      <c r="T320" s="1153"/>
      <c r="U320" s="1153"/>
      <c r="V320" s="1153"/>
      <c r="W320" s="1153"/>
      <c r="X320" s="1153"/>
      <c r="Y320" s="1153"/>
      <c r="Z320" s="1153"/>
      <c r="AA320" s="1153"/>
      <c r="AB320" s="1200"/>
      <c r="AC320" s="1200"/>
      <c r="AD320" s="1200"/>
      <c r="AE320" s="1200"/>
      <c r="AF320" s="1153"/>
      <c r="AG320" s="1153"/>
      <c r="AH320" s="1153"/>
      <c r="AI320" s="1153"/>
      <c r="AJ320" s="1153"/>
      <c r="AK320" s="1153"/>
      <c r="AL320" s="1153"/>
      <c r="AM320" s="1153"/>
      <c r="AN320" s="1153"/>
      <c r="AO320" s="1153"/>
      <c r="AP320" s="1153"/>
      <c r="AQ320" s="1153"/>
      <c r="AR320" s="1153"/>
      <c r="AS320" s="1153"/>
      <c r="AT320" s="1153"/>
      <c r="AU320" s="1153"/>
      <c r="AV320" s="1153"/>
      <c r="AW320" s="1153"/>
      <c r="AX320" s="1154"/>
      <c r="AY320" s="1153"/>
      <c r="AZ320" s="1153"/>
      <c r="BA320" s="1153"/>
      <c r="BB320" s="1153"/>
      <c r="BC320" s="1153"/>
      <c r="BD320" s="1153"/>
      <c r="BE320" s="1153"/>
      <c r="BF320" s="1153"/>
      <c r="BG320" s="1153"/>
      <c r="BH320" s="1153"/>
      <c r="BI320" s="1153"/>
      <c r="BJ320" s="1153"/>
      <c r="BK320" s="1153"/>
      <c r="BL320" s="1153"/>
      <c r="BM320" s="1153"/>
      <c r="BN320" s="1153"/>
      <c r="BO320" s="1153"/>
      <c r="BP320" s="1153"/>
      <c r="BQ320" s="1153"/>
      <c r="BR320" s="1153"/>
      <c r="BS320" s="1200"/>
      <c r="BT320" s="1153"/>
      <c r="BU320" s="1153"/>
      <c r="BV320" s="1153"/>
      <c r="BW320" s="1153"/>
      <c r="BX320" s="1153"/>
      <c r="BY320" s="1153"/>
      <c r="BZ320" s="1153"/>
      <c r="CA320" s="1153"/>
      <c r="CB320" s="1153"/>
      <c r="CC320" s="1153"/>
      <c r="CD320" s="1153"/>
      <c r="CE320" s="1153"/>
      <c r="CF320" s="1153"/>
      <c r="CG320" s="1153"/>
      <c r="CH320" s="1153"/>
      <c r="CI320" s="1153"/>
      <c r="CJ320" s="1153"/>
      <c r="CK320" s="1153"/>
      <c r="CL320" s="1153"/>
      <c r="CM320" s="1200"/>
      <c r="CN320" s="1200"/>
    </row>
    <row r="321" spans="2:92">
      <c r="B321" s="1152"/>
      <c r="I321" s="1153"/>
      <c r="J321" s="1153"/>
      <c r="K321" s="1153"/>
      <c r="L321" s="1153"/>
      <c r="M321" s="1153"/>
      <c r="N321" s="1153"/>
      <c r="O321" s="1153"/>
      <c r="P321" s="1153"/>
      <c r="Q321" s="1153"/>
      <c r="R321" s="1153"/>
      <c r="S321" s="1153"/>
      <c r="T321" s="1153"/>
      <c r="U321" s="1153"/>
      <c r="V321" s="1153"/>
      <c r="W321" s="1153"/>
      <c r="X321" s="1153"/>
      <c r="Y321" s="1153"/>
      <c r="Z321" s="1153"/>
      <c r="AA321" s="1153"/>
      <c r="AB321" s="1200"/>
      <c r="AC321" s="1200"/>
      <c r="AD321" s="1200"/>
      <c r="AE321" s="1200"/>
      <c r="AF321" s="1153"/>
      <c r="AG321" s="1153"/>
      <c r="AH321" s="1153"/>
      <c r="AI321" s="1153"/>
      <c r="AJ321" s="1153"/>
      <c r="AK321" s="1153"/>
      <c r="AL321" s="1153"/>
      <c r="AM321" s="1153"/>
      <c r="AN321" s="1153"/>
      <c r="AO321" s="1153"/>
      <c r="AP321" s="1153"/>
      <c r="AQ321" s="1153"/>
      <c r="AR321" s="1153"/>
      <c r="AS321" s="1153"/>
      <c r="AT321" s="1153"/>
      <c r="AU321" s="1153"/>
      <c r="AV321" s="1153"/>
      <c r="AW321" s="1153"/>
      <c r="AX321" s="1154"/>
      <c r="AY321" s="1153"/>
      <c r="AZ321" s="1153"/>
      <c r="BA321" s="1153"/>
      <c r="BB321" s="1153"/>
      <c r="BC321" s="1153"/>
      <c r="BD321" s="1153"/>
      <c r="BE321" s="1153"/>
      <c r="BF321" s="1153"/>
      <c r="BG321" s="1153"/>
      <c r="BH321" s="1153"/>
      <c r="BI321" s="1153"/>
      <c r="BJ321" s="1153"/>
      <c r="BK321" s="1153"/>
      <c r="BL321" s="1153"/>
      <c r="BM321" s="1153"/>
      <c r="BN321" s="1153"/>
      <c r="BO321" s="1153"/>
      <c r="BP321" s="1153"/>
      <c r="BQ321" s="1153"/>
      <c r="BR321" s="1153"/>
      <c r="BS321" s="1200"/>
      <c r="BT321" s="1153"/>
      <c r="BU321" s="1153"/>
      <c r="BV321" s="1153"/>
      <c r="BW321" s="1153"/>
      <c r="BX321" s="1153"/>
      <c r="BY321" s="1153"/>
      <c r="BZ321" s="1153"/>
      <c r="CA321" s="1153"/>
      <c r="CB321" s="1153"/>
      <c r="CC321" s="1153"/>
      <c r="CD321" s="1153"/>
      <c r="CE321" s="1153"/>
      <c r="CF321" s="1153"/>
      <c r="CG321" s="1153"/>
      <c r="CH321" s="1153"/>
      <c r="CI321" s="1153"/>
      <c r="CJ321" s="1153"/>
      <c r="CK321" s="1153"/>
      <c r="CL321" s="1153"/>
      <c r="CM321" s="1200"/>
      <c r="CN321" s="1200"/>
    </row>
    <row r="322" spans="2:92">
      <c r="B322" s="1152"/>
      <c r="I322" s="1153"/>
      <c r="J322" s="1153"/>
      <c r="K322" s="1153"/>
      <c r="L322" s="1153"/>
      <c r="M322" s="1153"/>
      <c r="N322" s="1153"/>
      <c r="O322" s="1153"/>
      <c r="P322" s="1153"/>
      <c r="Q322" s="1153"/>
      <c r="R322" s="1153"/>
      <c r="S322" s="1153"/>
      <c r="T322" s="1153"/>
      <c r="U322" s="1153"/>
      <c r="V322" s="1153"/>
      <c r="W322" s="1153"/>
      <c r="X322" s="1153"/>
      <c r="Y322" s="1153"/>
      <c r="Z322" s="1153"/>
      <c r="AA322" s="1153"/>
      <c r="AB322" s="1200"/>
      <c r="AC322" s="1200"/>
      <c r="AD322" s="1200"/>
      <c r="AE322" s="1200"/>
      <c r="AF322" s="1153"/>
      <c r="AG322" s="1153"/>
      <c r="AH322" s="1153"/>
      <c r="AI322" s="1153"/>
      <c r="AJ322" s="1153"/>
      <c r="AK322" s="1153"/>
      <c r="AL322" s="1153"/>
      <c r="AM322" s="1153"/>
      <c r="AN322" s="1153"/>
      <c r="AO322" s="1153"/>
      <c r="AP322" s="1153"/>
      <c r="AQ322" s="1153"/>
      <c r="AR322" s="1153"/>
      <c r="AS322" s="1153"/>
      <c r="AT322" s="1153"/>
      <c r="AU322" s="1153"/>
      <c r="AV322" s="1153"/>
      <c r="AW322" s="1153"/>
      <c r="AX322" s="1154"/>
      <c r="AY322" s="1153"/>
      <c r="AZ322" s="1153"/>
      <c r="BA322" s="1153"/>
      <c r="BB322" s="1153"/>
      <c r="BC322" s="1153"/>
      <c r="BD322" s="1153"/>
      <c r="BE322" s="1153"/>
      <c r="BF322" s="1153"/>
      <c r="BG322" s="1153"/>
      <c r="BH322" s="1153"/>
      <c r="BI322" s="1153"/>
      <c r="BJ322" s="1153"/>
      <c r="BK322" s="1153"/>
      <c r="BL322" s="1153"/>
      <c r="BM322" s="1153"/>
      <c r="BN322" s="1153"/>
      <c r="BO322" s="1153"/>
      <c r="BP322" s="1153"/>
      <c r="BQ322" s="1153"/>
      <c r="BR322" s="1153"/>
      <c r="BS322" s="1200"/>
      <c r="BT322" s="1153"/>
      <c r="BU322" s="1153"/>
      <c r="BV322" s="1153"/>
      <c r="BW322" s="1153"/>
      <c r="BX322" s="1153"/>
      <c r="BY322" s="1153"/>
      <c r="BZ322" s="1153"/>
      <c r="CA322" s="1153"/>
      <c r="CB322" s="1153"/>
      <c r="CC322" s="1153"/>
      <c r="CD322" s="1153"/>
      <c r="CE322" s="1153"/>
      <c r="CF322" s="1153"/>
      <c r="CG322" s="1153"/>
      <c r="CH322" s="1153"/>
      <c r="CI322" s="1153"/>
      <c r="CJ322" s="1153"/>
      <c r="CK322" s="1153"/>
      <c r="CL322" s="1153"/>
      <c r="CM322" s="1200"/>
      <c r="CN322" s="1200"/>
    </row>
    <row r="323" spans="2:92">
      <c r="B323" s="1152"/>
      <c r="I323" s="1153"/>
      <c r="J323" s="1153"/>
      <c r="K323" s="1153"/>
      <c r="L323" s="1153"/>
      <c r="M323" s="1153"/>
      <c r="N323" s="1153"/>
      <c r="O323" s="1153"/>
      <c r="P323" s="1153"/>
      <c r="Q323" s="1153"/>
      <c r="R323" s="1153"/>
      <c r="S323" s="1153"/>
      <c r="T323" s="1153"/>
      <c r="U323" s="1153"/>
      <c r="V323" s="1153"/>
      <c r="W323" s="1153"/>
      <c r="X323" s="1153"/>
      <c r="Y323" s="1153"/>
      <c r="Z323" s="1153"/>
      <c r="AA323" s="1153"/>
      <c r="AB323" s="1200"/>
      <c r="AC323" s="1200"/>
      <c r="AD323" s="1200"/>
      <c r="AE323" s="1200"/>
      <c r="AF323" s="1153"/>
      <c r="AG323" s="1153"/>
      <c r="AH323" s="1153"/>
      <c r="AI323" s="1153"/>
      <c r="AJ323" s="1153"/>
      <c r="AK323" s="1153"/>
      <c r="AL323" s="1153"/>
      <c r="AM323" s="1153"/>
      <c r="AN323" s="1153"/>
      <c r="AO323" s="1153"/>
      <c r="AP323" s="1153"/>
      <c r="AQ323" s="1153"/>
      <c r="AR323" s="1153"/>
      <c r="AS323" s="1153"/>
      <c r="AT323" s="1153"/>
      <c r="AU323" s="1153"/>
      <c r="AV323" s="1153"/>
      <c r="AW323" s="1153"/>
      <c r="AX323" s="1154"/>
      <c r="AY323" s="1153"/>
      <c r="AZ323" s="1153"/>
      <c r="BA323" s="1153"/>
      <c r="BB323" s="1153"/>
      <c r="BC323" s="1153"/>
      <c r="BD323" s="1153"/>
      <c r="BE323" s="1153"/>
      <c r="BF323" s="1153"/>
      <c r="BG323" s="1153"/>
      <c r="BH323" s="1153"/>
      <c r="BI323" s="1153"/>
      <c r="BJ323" s="1153"/>
      <c r="BK323" s="1153"/>
      <c r="BL323" s="1153"/>
      <c r="BM323" s="1153"/>
      <c r="BN323" s="1153"/>
      <c r="BO323" s="1153"/>
      <c r="BP323" s="1153"/>
      <c r="BQ323" s="1153"/>
      <c r="BR323" s="1153"/>
      <c r="BS323" s="1200"/>
      <c r="BT323" s="1153"/>
      <c r="BU323" s="1153"/>
      <c r="BV323" s="1153"/>
      <c r="BW323" s="1153"/>
      <c r="BX323" s="1153"/>
      <c r="BY323" s="1153"/>
      <c r="BZ323" s="1153"/>
      <c r="CA323" s="1153"/>
      <c r="CB323" s="1153"/>
      <c r="CC323" s="1153"/>
      <c r="CD323" s="1153"/>
      <c r="CE323" s="1153"/>
      <c r="CF323" s="1153"/>
      <c r="CG323" s="1153"/>
      <c r="CH323" s="1153"/>
      <c r="CI323" s="1153"/>
      <c r="CJ323" s="1153"/>
      <c r="CK323" s="1153"/>
      <c r="CL323" s="1153"/>
      <c r="CM323" s="1200"/>
      <c r="CN323" s="1200"/>
    </row>
    <row r="324" spans="2:92">
      <c r="B324" s="1152"/>
      <c r="I324" s="1153"/>
      <c r="J324" s="1153"/>
      <c r="K324" s="1153"/>
      <c r="L324" s="1153"/>
      <c r="M324" s="1153"/>
      <c r="N324" s="1153"/>
      <c r="O324" s="1153"/>
      <c r="P324" s="1153"/>
      <c r="Q324" s="1153"/>
      <c r="R324" s="1153"/>
      <c r="S324" s="1153"/>
      <c r="T324" s="1153"/>
      <c r="U324" s="1153"/>
      <c r="V324" s="1153"/>
      <c r="W324" s="1153"/>
      <c r="X324" s="1153"/>
      <c r="Y324" s="1153"/>
      <c r="Z324" s="1153"/>
      <c r="AA324" s="1153"/>
      <c r="AB324" s="1200"/>
      <c r="AC324" s="1200"/>
      <c r="AD324" s="1200"/>
      <c r="AE324" s="1200"/>
      <c r="AF324" s="1153"/>
      <c r="AG324" s="1153"/>
      <c r="AH324" s="1153"/>
      <c r="AI324" s="1153"/>
      <c r="AJ324" s="1153"/>
      <c r="AK324" s="1153"/>
      <c r="AL324" s="1153"/>
      <c r="AM324" s="1153"/>
      <c r="AN324" s="1153"/>
      <c r="AO324" s="1153"/>
      <c r="AP324" s="1153"/>
      <c r="AQ324" s="1153"/>
      <c r="AR324" s="1153"/>
      <c r="AS324" s="1153"/>
      <c r="AT324" s="1153"/>
      <c r="AU324" s="1153"/>
      <c r="AV324" s="1153"/>
      <c r="AW324" s="1153"/>
      <c r="AX324" s="1154"/>
      <c r="AY324" s="1153"/>
      <c r="AZ324" s="1153"/>
      <c r="BA324" s="1153"/>
      <c r="BB324" s="1153"/>
      <c r="BC324" s="1153"/>
      <c r="BD324" s="1153"/>
      <c r="BE324" s="1153"/>
      <c r="BF324" s="1153"/>
      <c r="BG324" s="1153"/>
      <c r="BH324" s="1153"/>
      <c r="BI324" s="1153"/>
      <c r="BJ324" s="1153"/>
      <c r="BK324" s="1153"/>
      <c r="BL324" s="1153"/>
      <c r="BM324" s="1153"/>
      <c r="BN324" s="1153"/>
      <c r="BO324" s="1153"/>
      <c r="BP324" s="1153"/>
      <c r="BQ324" s="1153"/>
      <c r="BR324" s="1153"/>
      <c r="BS324" s="1200"/>
      <c r="BT324" s="1153"/>
      <c r="BU324" s="1153"/>
      <c r="BV324" s="1153"/>
      <c r="BW324" s="1153"/>
      <c r="BX324" s="1153"/>
      <c r="BY324" s="1153"/>
      <c r="BZ324" s="1153"/>
      <c r="CA324" s="1153"/>
      <c r="CB324" s="1153"/>
      <c r="CC324" s="1153"/>
      <c r="CD324" s="1153"/>
      <c r="CE324" s="1153"/>
      <c r="CF324" s="1153"/>
      <c r="CG324" s="1153"/>
      <c r="CH324" s="1153"/>
      <c r="CI324" s="1153"/>
      <c r="CJ324" s="1153"/>
      <c r="CK324" s="1153"/>
      <c r="CL324" s="1153"/>
      <c r="CM324" s="1200"/>
      <c r="CN324" s="1200"/>
    </row>
    <row r="325" spans="2:92">
      <c r="B325" s="1152"/>
      <c r="I325" s="1153"/>
      <c r="J325" s="1153"/>
      <c r="K325" s="1153"/>
      <c r="L325" s="1153"/>
      <c r="M325" s="1153"/>
      <c r="N325" s="1153"/>
      <c r="O325" s="1153"/>
      <c r="P325" s="1153"/>
      <c r="Q325" s="1153"/>
      <c r="R325" s="1153"/>
      <c r="S325" s="1153"/>
      <c r="T325" s="1153"/>
      <c r="U325" s="1153"/>
      <c r="V325" s="1153"/>
      <c r="W325" s="1153"/>
      <c r="X325" s="1153"/>
      <c r="Y325" s="1153"/>
      <c r="Z325" s="1153"/>
      <c r="AA325" s="1153"/>
      <c r="AB325" s="1200"/>
      <c r="AC325" s="1200"/>
      <c r="AD325" s="1200"/>
      <c r="AE325" s="1200"/>
      <c r="AF325" s="1153"/>
      <c r="AG325" s="1153"/>
      <c r="AH325" s="1153"/>
      <c r="AI325" s="1153"/>
      <c r="AJ325" s="1153"/>
      <c r="AK325" s="1153"/>
      <c r="AL325" s="1153"/>
      <c r="AM325" s="1153"/>
      <c r="AN325" s="1153"/>
      <c r="AO325" s="1153"/>
      <c r="AP325" s="1153"/>
      <c r="AQ325" s="1153"/>
      <c r="AR325" s="1153"/>
      <c r="AS325" s="1153"/>
      <c r="AT325" s="1153"/>
      <c r="AU325" s="1153"/>
      <c r="AV325" s="1153"/>
      <c r="AW325" s="1153"/>
      <c r="AX325" s="1154"/>
      <c r="AY325" s="1153"/>
      <c r="AZ325" s="1153"/>
      <c r="BA325" s="1153"/>
      <c r="BB325" s="1153"/>
      <c r="BC325" s="1153"/>
      <c r="BD325" s="1153"/>
      <c r="BE325" s="1153"/>
      <c r="BF325" s="1153"/>
      <c r="BG325" s="1153"/>
      <c r="BH325" s="1153"/>
      <c r="BI325" s="1153"/>
      <c r="BJ325" s="1153"/>
      <c r="BK325" s="1153"/>
      <c r="BL325" s="1153"/>
      <c r="BM325" s="1153"/>
      <c r="BN325" s="1153"/>
      <c r="BO325" s="1153"/>
      <c r="BP325" s="1153"/>
      <c r="BQ325" s="1153"/>
      <c r="BR325" s="1153"/>
      <c r="BS325" s="1200"/>
      <c r="BT325" s="1153"/>
      <c r="BU325" s="1153"/>
      <c r="BV325" s="1153"/>
      <c r="BW325" s="1153"/>
      <c r="BX325" s="1153"/>
      <c r="BY325" s="1153"/>
      <c r="BZ325" s="1153"/>
      <c r="CA325" s="1153"/>
      <c r="CB325" s="1153"/>
      <c r="CC325" s="1153"/>
      <c r="CD325" s="1153"/>
      <c r="CE325" s="1153"/>
      <c r="CF325" s="1153"/>
      <c r="CG325" s="1153"/>
      <c r="CH325" s="1153"/>
      <c r="CI325" s="1153"/>
      <c r="CJ325" s="1153"/>
      <c r="CK325" s="1153"/>
      <c r="CL325" s="1153"/>
      <c r="CM325" s="1200"/>
      <c r="CN325" s="1200"/>
    </row>
    <row r="326" spans="2:92">
      <c r="B326" s="1152"/>
      <c r="I326" s="1153"/>
      <c r="J326" s="1153"/>
      <c r="K326" s="1153"/>
      <c r="L326" s="1153"/>
      <c r="M326" s="1153"/>
      <c r="N326" s="1153"/>
      <c r="O326" s="1153"/>
      <c r="P326" s="1153"/>
      <c r="Q326" s="1153"/>
      <c r="R326" s="1153"/>
      <c r="S326" s="1153"/>
      <c r="T326" s="1153"/>
      <c r="U326" s="1153"/>
      <c r="V326" s="1153"/>
      <c r="W326" s="1153"/>
      <c r="X326" s="1153"/>
      <c r="Y326" s="1153"/>
      <c r="Z326" s="1153"/>
      <c r="AA326" s="1153"/>
      <c r="AB326" s="1200"/>
      <c r="AC326" s="1200"/>
      <c r="AD326" s="1200"/>
      <c r="AE326" s="1200"/>
      <c r="AF326" s="1153"/>
      <c r="AG326" s="1153"/>
      <c r="AH326" s="1153"/>
      <c r="AI326" s="1153"/>
      <c r="AJ326" s="1153"/>
      <c r="AK326" s="1153"/>
      <c r="AL326" s="1153"/>
      <c r="AM326" s="1153"/>
      <c r="AN326" s="1153"/>
      <c r="AO326" s="1153"/>
      <c r="AP326" s="1153"/>
      <c r="AQ326" s="1153"/>
      <c r="AR326" s="1153"/>
      <c r="AS326" s="1153"/>
      <c r="AT326" s="1153"/>
      <c r="AU326" s="1153"/>
      <c r="AV326" s="1153"/>
      <c r="AW326" s="1153"/>
      <c r="AX326" s="1154"/>
      <c r="AY326" s="1153"/>
      <c r="AZ326" s="1153"/>
      <c r="BA326" s="1153"/>
      <c r="BB326" s="1153"/>
      <c r="BC326" s="1153"/>
      <c r="BD326" s="1153"/>
      <c r="BE326" s="1153"/>
      <c r="BF326" s="1153"/>
      <c r="BG326" s="1153"/>
      <c r="BH326" s="1153"/>
      <c r="BI326" s="1153"/>
      <c r="BJ326" s="1153"/>
      <c r="BK326" s="1153"/>
      <c r="BL326" s="1153"/>
      <c r="BM326" s="1153"/>
      <c r="BN326" s="1153"/>
      <c r="BO326" s="1153"/>
      <c r="BP326" s="1153"/>
      <c r="BQ326" s="1153"/>
      <c r="BR326" s="1153"/>
      <c r="BS326" s="1200"/>
      <c r="BT326" s="1153"/>
      <c r="BU326" s="1153"/>
      <c r="BV326" s="1153"/>
      <c r="BW326" s="1153"/>
      <c r="BX326" s="1153"/>
      <c r="BY326" s="1153"/>
      <c r="BZ326" s="1153"/>
      <c r="CA326" s="1153"/>
      <c r="CB326" s="1153"/>
      <c r="CC326" s="1153"/>
      <c r="CD326" s="1153"/>
      <c r="CE326" s="1153"/>
      <c r="CF326" s="1153"/>
      <c r="CG326" s="1153"/>
      <c r="CH326" s="1153"/>
      <c r="CI326" s="1153"/>
      <c r="CJ326" s="1153"/>
      <c r="CK326" s="1153"/>
      <c r="CL326" s="1153"/>
      <c r="CM326" s="1200"/>
      <c r="CN326" s="1200"/>
    </row>
    <row r="327" spans="2:92">
      <c r="B327" s="1152"/>
      <c r="I327" s="1153"/>
      <c r="J327" s="1153"/>
      <c r="K327" s="1153"/>
      <c r="L327" s="1153"/>
      <c r="M327" s="1153"/>
      <c r="N327" s="1153"/>
      <c r="O327" s="1153"/>
      <c r="P327" s="1153"/>
      <c r="Q327" s="1153"/>
      <c r="R327" s="1153"/>
      <c r="S327" s="1153"/>
      <c r="T327" s="1153"/>
      <c r="U327" s="1153"/>
      <c r="V327" s="1153"/>
      <c r="W327" s="1153"/>
      <c r="X327" s="1153"/>
      <c r="Y327" s="1153"/>
      <c r="Z327" s="1153"/>
      <c r="AA327" s="1153"/>
      <c r="AB327" s="1200"/>
      <c r="AC327" s="1200"/>
      <c r="AD327" s="1200"/>
      <c r="AE327" s="1200"/>
      <c r="AF327" s="1153"/>
      <c r="AG327" s="1153"/>
      <c r="AH327" s="1153"/>
      <c r="AI327" s="1153"/>
      <c r="AJ327" s="1153"/>
      <c r="AK327" s="1153"/>
      <c r="AL327" s="1153"/>
      <c r="AM327" s="1153"/>
      <c r="AN327" s="1153"/>
      <c r="AO327" s="1153"/>
      <c r="AP327" s="1153"/>
      <c r="AQ327" s="1153"/>
      <c r="AR327" s="1153"/>
      <c r="AS327" s="1153"/>
      <c r="AT327" s="1153"/>
      <c r="AU327" s="1153"/>
      <c r="AV327" s="1153"/>
      <c r="AW327" s="1153"/>
      <c r="AX327" s="1154"/>
      <c r="AY327" s="1153"/>
      <c r="AZ327" s="1153"/>
      <c r="BA327" s="1153"/>
      <c r="BB327" s="1153"/>
      <c r="BC327" s="1153"/>
      <c r="BD327" s="1153"/>
      <c r="BE327" s="1153"/>
      <c r="BF327" s="1153"/>
      <c r="BG327" s="1153"/>
      <c r="BH327" s="1153"/>
      <c r="BI327" s="1153"/>
      <c r="BJ327" s="1153"/>
      <c r="BK327" s="1153"/>
      <c r="BL327" s="1153"/>
      <c r="BM327" s="1153"/>
      <c r="BN327" s="1153"/>
      <c r="BO327" s="1153"/>
      <c r="BP327" s="1153"/>
      <c r="BQ327" s="1153"/>
      <c r="BR327" s="1153"/>
      <c r="BS327" s="1200"/>
      <c r="BT327" s="1153"/>
      <c r="BU327" s="1153"/>
      <c r="BV327" s="1153"/>
      <c r="BW327" s="1153"/>
      <c r="BX327" s="1153"/>
      <c r="BY327" s="1153"/>
      <c r="BZ327" s="1153"/>
      <c r="CA327" s="1153"/>
      <c r="CB327" s="1153"/>
      <c r="CC327" s="1153"/>
      <c r="CD327" s="1153"/>
      <c r="CE327" s="1153"/>
      <c r="CF327" s="1153"/>
      <c r="CG327" s="1153"/>
      <c r="CH327" s="1153"/>
      <c r="CI327" s="1153"/>
      <c r="CJ327" s="1153"/>
      <c r="CK327" s="1153"/>
      <c r="CL327" s="1153"/>
      <c r="CM327" s="1200"/>
      <c r="CN327" s="1200"/>
    </row>
    <row r="328" spans="2:92">
      <c r="B328" s="1152"/>
      <c r="I328" s="1153"/>
      <c r="J328" s="1153"/>
      <c r="K328" s="1153"/>
      <c r="L328" s="1153"/>
      <c r="M328" s="1153"/>
      <c r="N328" s="1153"/>
      <c r="O328" s="1153"/>
      <c r="P328" s="1153"/>
      <c r="Q328" s="1153"/>
      <c r="R328" s="1153"/>
      <c r="S328" s="1153"/>
      <c r="T328" s="1153"/>
      <c r="U328" s="1153"/>
      <c r="V328" s="1153"/>
      <c r="W328" s="1153"/>
      <c r="X328" s="1153"/>
      <c r="Y328" s="1153"/>
      <c r="Z328" s="1153"/>
      <c r="AA328" s="1153"/>
      <c r="AB328" s="1200"/>
      <c r="AC328" s="1200"/>
      <c r="AD328" s="1200"/>
      <c r="AE328" s="1200"/>
      <c r="AF328" s="1153"/>
      <c r="AG328" s="1153"/>
      <c r="AH328" s="1153"/>
      <c r="AI328" s="1153"/>
      <c r="AJ328" s="1153"/>
      <c r="AK328" s="1153"/>
      <c r="AL328" s="1153"/>
      <c r="AM328" s="1153"/>
      <c r="AN328" s="1153"/>
      <c r="AO328" s="1153"/>
      <c r="AP328" s="1153"/>
      <c r="AQ328" s="1153"/>
      <c r="AR328" s="1153"/>
      <c r="AS328" s="1153"/>
      <c r="AT328" s="1153"/>
      <c r="AU328" s="1153"/>
      <c r="AV328" s="1153"/>
      <c r="AW328" s="1153"/>
      <c r="AX328" s="1154"/>
      <c r="AY328" s="1153"/>
      <c r="AZ328" s="1153"/>
      <c r="BA328" s="1153"/>
      <c r="BB328" s="1153"/>
      <c r="BC328" s="1153"/>
      <c r="BD328" s="1153"/>
      <c r="BE328" s="1153"/>
      <c r="BF328" s="1153"/>
      <c r="BG328" s="1153"/>
      <c r="BH328" s="1153"/>
      <c r="BI328" s="1153"/>
      <c r="BJ328" s="1153"/>
      <c r="BK328" s="1153"/>
      <c r="BL328" s="1153"/>
      <c r="BM328" s="1153"/>
      <c r="BN328" s="1153"/>
      <c r="BO328" s="1153"/>
      <c r="BP328" s="1153"/>
      <c r="BQ328" s="1153"/>
      <c r="BR328" s="1153"/>
      <c r="BS328" s="1200"/>
      <c r="BT328" s="1153"/>
      <c r="BU328" s="1153"/>
      <c r="BV328" s="1153"/>
      <c r="BW328" s="1153"/>
      <c r="BX328" s="1153"/>
      <c r="BY328" s="1153"/>
      <c r="BZ328" s="1153"/>
      <c r="CA328" s="1153"/>
      <c r="CB328" s="1153"/>
      <c r="CC328" s="1153"/>
      <c r="CD328" s="1153"/>
      <c r="CE328" s="1153"/>
      <c r="CF328" s="1153"/>
      <c r="CG328" s="1153"/>
      <c r="CH328" s="1153"/>
      <c r="CI328" s="1153"/>
      <c r="CJ328" s="1153"/>
      <c r="CK328" s="1153"/>
      <c r="CL328" s="1153"/>
      <c r="CM328" s="1200"/>
      <c r="CN328" s="1200"/>
    </row>
    <row r="329" spans="2:92">
      <c r="B329" s="1152"/>
      <c r="I329" s="1153"/>
      <c r="J329" s="1153"/>
      <c r="K329" s="1153"/>
      <c r="L329" s="1153"/>
      <c r="M329" s="1153"/>
      <c r="N329" s="1153"/>
      <c r="O329" s="1153"/>
      <c r="P329" s="1153"/>
      <c r="Q329" s="1153"/>
      <c r="R329" s="1153"/>
      <c r="S329" s="1153"/>
      <c r="T329" s="1153"/>
      <c r="U329" s="1153"/>
      <c r="V329" s="1153"/>
      <c r="W329" s="1153"/>
      <c r="X329" s="1153"/>
      <c r="Y329" s="1153"/>
      <c r="Z329" s="1153"/>
      <c r="AA329" s="1153"/>
      <c r="AB329" s="1200"/>
      <c r="AC329" s="1200"/>
      <c r="AD329" s="1200"/>
      <c r="AE329" s="1200"/>
      <c r="AF329" s="1153"/>
      <c r="AG329" s="1153"/>
      <c r="AH329" s="1153"/>
      <c r="AI329" s="1153"/>
      <c r="AJ329" s="1153"/>
      <c r="AK329" s="1153"/>
      <c r="AL329" s="1153"/>
      <c r="AM329" s="1153"/>
      <c r="AN329" s="1153"/>
      <c r="AO329" s="1153"/>
      <c r="AP329" s="1153"/>
      <c r="AQ329" s="1153"/>
      <c r="AR329" s="1153"/>
      <c r="AS329" s="1153"/>
      <c r="AT329" s="1153"/>
      <c r="AU329" s="1153"/>
      <c r="AV329" s="1153"/>
      <c r="AW329" s="1153"/>
      <c r="AX329" s="1154"/>
      <c r="AY329" s="1153"/>
      <c r="AZ329" s="1153"/>
      <c r="BA329" s="1153"/>
      <c r="BB329" s="1153"/>
      <c r="BC329" s="1153"/>
      <c r="BD329" s="1153"/>
      <c r="BE329" s="1153"/>
      <c r="BF329" s="1153"/>
      <c r="BG329" s="1153"/>
      <c r="BH329" s="1153"/>
      <c r="BI329" s="1153"/>
      <c r="BJ329" s="1153"/>
      <c r="BK329" s="1153"/>
      <c r="BL329" s="1153"/>
      <c r="BM329" s="1153"/>
      <c r="BN329" s="1153"/>
      <c r="BO329" s="1153"/>
      <c r="BP329" s="1153"/>
      <c r="BQ329" s="1153"/>
      <c r="BR329" s="1153"/>
      <c r="BS329" s="1200"/>
      <c r="BT329" s="1153"/>
      <c r="BU329" s="1153"/>
      <c r="BV329" s="1153"/>
      <c r="BW329" s="1153"/>
      <c r="BX329" s="1153"/>
      <c r="BY329" s="1153"/>
      <c r="BZ329" s="1153"/>
      <c r="CA329" s="1153"/>
      <c r="CB329" s="1153"/>
      <c r="CC329" s="1153"/>
      <c r="CD329" s="1153"/>
      <c r="CE329" s="1153"/>
      <c r="CF329" s="1153"/>
      <c r="CG329" s="1153"/>
      <c r="CH329" s="1153"/>
      <c r="CI329" s="1153"/>
      <c r="CJ329" s="1153"/>
      <c r="CK329" s="1153"/>
      <c r="CL329" s="1153"/>
      <c r="CM329" s="1200"/>
      <c r="CN329" s="1200"/>
    </row>
    <row r="330" spans="2:92">
      <c r="B330" s="1152"/>
      <c r="I330" s="1153"/>
      <c r="J330" s="1153"/>
      <c r="K330" s="1153"/>
      <c r="L330" s="1153"/>
      <c r="M330" s="1153"/>
      <c r="N330" s="1153"/>
      <c r="O330" s="1153"/>
      <c r="P330" s="1153"/>
      <c r="Q330" s="1153"/>
      <c r="R330" s="1153"/>
      <c r="S330" s="1153"/>
      <c r="T330" s="1153"/>
      <c r="U330" s="1153"/>
      <c r="V330" s="1153"/>
      <c r="W330" s="1153"/>
      <c r="X330" s="1153"/>
      <c r="Y330" s="1153"/>
      <c r="Z330" s="1153"/>
      <c r="AA330" s="1153"/>
      <c r="AB330" s="1200"/>
      <c r="AC330" s="1200"/>
      <c r="AD330" s="1200"/>
      <c r="AE330" s="1200"/>
      <c r="AF330" s="1153"/>
      <c r="AG330" s="1153"/>
      <c r="AH330" s="1153"/>
      <c r="AI330" s="1153"/>
      <c r="AJ330" s="1153"/>
      <c r="AK330" s="1153"/>
      <c r="AL330" s="1153"/>
      <c r="AM330" s="1153"/>
      <c r="AN330" s="1153"/>
      <c r="AO330" s="1153"/>
      <c r="AP330" s="1153"/>
      <c r="AQ330" s="1153"/>
      <c r="AR330" s="1153"/>
      <c r="AS330" s="1153"/>
      <c r="AT330" s="1153"/>
      <c r="AU330" s="1153"/>
      <c r="AV330" s="1153"/>
      <c r="AW330" s="1153"/>
      <c r="AX330" s="1154"/>
      <c r="AY330" s="1153"/>
      <c r="AZ330" s="1153"/>
      <c r="BA330" s="1153"/>
      <c r="BB330" s="1153"/>
      <c r="BC330" s="1153"/>
      <c r="BD330" s="1153"/>
      <c r="BE330" s="1153"/>
      <c r="BF330" s="1153"/>
      <c r="BG330" s="1153"/>
      <c r="BH330" s="1153"/>
      <c r="BI330" s="1153"/>
      <c r="BJ330" s="1153"/>
      <c r="BK330" s="1153"/>
      <c r="BL330" s="1153"/>
      <c r="BM330" s="1153"/>
      <c r="BN330" s="1153"/>
      <c r="BO330" s="1153"/>
      <c r="BP330" s="1153"/>
      <c r="BQ330" s="1153"/>
      <c r="BR330" s="1153"/>
      <c r="BS330" s="1200"/>
      <c r="BT330" s="1153"/>
      <c r="BU330" s="1153"/>
      <c r="BV330" s="1153"/>
      <c r="BW330" s="1153"/>
      <c r="BX330" s="1153"/>
      <c r="BY330" s="1153"/>
      <c r="BZ330" s="1153"/>
      <c r="CA330" s="1153"/>
      <c r="CB330" s="1153"/>
      <c r="CC330" s="1153"/>
      <c r="CD330" s="1153"/>
      <c r="CE330" s="1153"/>
      <c r="CF330" s="1153"/>
      <c r="CG330" s="1153"/>
      <c r="CH330" s="1153"/>
      <c r="CI330" s="1153"/>
      <c r="CJ330" s="1153"/>
      <c r="CK330" s="1153"/>
      <c r="CL330" s="1153"/>
      <c r="CM330" s="1200"/>
      <c r="CN330" s="1200"/>
    </row>
    <row r="331" spans="2:92">
      <c r="B331" s="1152"/>
      <c r="I331" s="1153"/>
      <c r="J331" s="1153"/>
      <c r="K331" s="1153"/>
      <c r="L331" s="1153"/>
      <c r="M331" s="1153"/>
      <c r="N331" s="1153"/>
      <c r="O331" s="1153"/>
      <c r="P331" s="1153"/>
      <c r="Q331" s="1153"/>
      <c r="R331" s="1153"/>
      <c r="S331" s="1153"/>
      <c r="T331" s="1153"/>
      <c r="U331" s="1153"/>
      <c r="V331" s="1153"/>
      <c r="W331" s="1153"/>
      <c r="X331" s="1153"/>
      <c r="Y331" s="1153"/>
      <c r="Z331" s="1153"/>
      <c r="AA331" s="1153"/>
      <c r="AB331" s="1200"/>
      <c r="AC331" s="1200"/>
      <c r="AD331" s="1200"/>
      <c r="AE331" s="1200"/>
      <c r="AF331" s="1153"/>
      <c r="AG331" s="1153"/>
      <c r="AH331" s="1153"/>
      <c r="AI331" s="1153"/>
      <c r="AJ331" s="1153"/>
      <c r="AK331" s="1153"/>
      <c r="AL331" s="1153"/>
      <c r="AM331" s="1153"/>
      <c r="AN331" s="1153"/>
      <c r="AO331" s="1153"/>
      <c r="AP331" s="1153"/>
      <c r="AQ331" s="1153"/>
      <c r="AR331" s="1153"/>
      <c r="AS331" s="1153"/>
      <c r="AT331" s="1153"/>
      <c r="AU331" s="1153"/>
      <c r="AV331" s="1153"/>
      <c r="AW331" s="1153"/>
      <c r="AX331" s="1154"/>
      <c r="AY331" s="1153"/>
      <c r="AZ331" s="1153"/>
      <c r="BA331" s="1153"/>
      <c r="BB331" s="1153"/>
      <c r="BC331" s="1153"/>
      <c r="BD331" s="1153"/>
      <c r="BE331" s="1153"/>
      <c r="BF331" s="1153"/>
      <c r="BG331" s="1153"/>
      <c r="BH331" s="1153"/>
      <c r="BI331" s="1153"/>
      <c r="BJ331" s="1153"/>
      <c r="BK331" s="1153"/>
      <c r="BL331" s="1153"/>
      <c r="BM331" s="1153"/>
      <c r="BN331" s="1153"/>
      <c r="BO331" s="1153"/>
      <c r="BP331" s="1153"/>
      <c r="BQ331" s="1153"/>
      <c r="BR331" s="1153"/>
      <c r="BS331" s="1200"/>
      <c r="BT331" s="1153"/>
      <c r="BU331" s="1153"/>
      <c r="BV331" s="1153"/>
      <c r="BW331" s="1153"/>
      <c r="BX331" s="1153"/>
      <c r="BY331" s="1153"/>
      <c r="BZ331" s="1153"/>
      <c r="CA331" s="1153"/>
      <c r="CB331" s="1153"/>
      <c r="CC331" s="1153"/>
      <c r="CD331" s="1153"/>
      <c r="CE331" s="1153"/>
      <c r="CF331" s="1153"/>
      <c r="CG331" s="1153"/>
      <c r="CH331" s="1153"/>
      <c r="CI331" s="1153"/>
      <c r="CJ331" s="1153"/>
      <c r="CK331" s="1153"/>
      <c r="CL331" s="1153"/>
      <c r="CM331" s="1200"/>
      <c r="CN331" s="1200"/>
    </row>
    <row r="332" spans="2:92">
      <c r="B332" s="1152"/>
      <c r="I332" s="1153"/>
      <c r="J332" s="1153"/>
      <c r="K332" s="1153"/>
      <c r="L332" s="1153"/>
      <c r="M332" s="1153"/>
      <c r="N332" s="1153"/>
      <c r="O332" s="1153"/>
      <c r="P332" s="1153"/>
      <c r="Q332" s="1153"/>
      <c r="R332" s="1153"/>
      <c r="S332" s="1153"/>
      <c r="T332" s="1153"/>
      <c r="U332" s="1153"/>
      <c r="V332" s="1153"/>
      <c r="W332" s="1153"/>
      <c r="X332" s="1153"/>
      <c r="Y332" s="1153"/>
      <c r="Z332" s="1153"/>
      <c r="AA332" s="1153"/>
      <c r="AB332" s="1200"/>
      <c r="AC332" s="1200"/>
      <c r="AD332" s="1200"/>
      <c r="AE332" s="1200"/>
      <c r="AF332" s="1153"/>
      <c r="AG332" s="1153"/>
      <c r="AH332" s="1153"/>
      <c r="AI332" s="1153"/>
      <c r="AJ332" s="1153"/>
      <c r="AK332" s="1153"/>
      <c r="AL332" s="1153"/>
      <c r="AM332" s="1153"/>
      <c r="AN332" s="1153"/>
      <c r="AO332" s="1153"/>
      <c r="AP332" s="1153"/>
      <c r="AQ332" s="1153"/>
      <c r="AR332" s="1153"/>
      <c r="AS332" s="1153"/>
      <c r="AT332" s="1153"/>
      <c r="AU332" s="1153"/>
      <c r="AV332" s="1153"/>
      <c r="AW332" s="1153"/>
      <c r="AX332" s="1154"/>
      <c r="AY332" s="1153"/>
      <c r="AZ332" s="1153"/>
      <c r="BA332" s="1153"/>
      <c r="BB332" s="1153"/>
      <c r="BC332" s="1153"/>
      <c r="BD332" s="1153"/>
      <c r="BE332" s="1153"/>
      <c r="BF332" s="1153"/>
      <c r="BG332" s="1153"/>
      <c r="BH332" s="1153"/>
      <c r="BI332" s="1153"/>
      <c r="BJ332" s="1153"/>
      <c r="BK332" s="1153"/>
      <c r="BL332" s="1153"/>
      <c r="BM332" s="1153"/>
      <c r="BN332" s="1153"/>
      <c r="BO332" s="1153"/>
      <c r="BP332" s="1153"/>
      <c r="BQ332" s="1153"/>
      <c r="BR332" s="1153"/>
      <c r="BS332" s="1200"/>
      <c r="BT332" s="1153"/>
      <c r="BU332" s="1153"/>
      <c r="BV332" s="1153"/>
      <c r="BW332" s="1153"/>
      <c r="BX332" s="1153"/>
      <c r="BY332" s="1153"/>
      <c r="BZ332" s="1153"/>
      <c r="CA332" s="1153"/>
      <c r="CB332" s="1153"/>
      <c r="CC332" s="1153"/>
      <c r="CD332" s="1153"/>
      <c r="CE332" s="1153"/>
      <c r="CF332" s="1153"/>
      <c r="CG332" s="1153"/>
      <c r="CH332" s="1153"/>
      <c r="CI332" s="1153"/>
      <c r="CJ332" s="1153"/>
      <c r="CK332" s="1153"/>
      <c r="CL332" s="1153"/>
      <c r="CM332" s="1200"/>
      <c r="CN332" s="1200"/>
    </row>
    <row r="333" spans="2:92">
      <c r="B333" s="1152"/>
      <c r="I333" s="1153"/>
      <c r="J333" s="1153"/>
      <c r="K333" s="1153"/>
      <c r="L333" s="1153"/>
      <c r="M333" s="1153"/>
      <c r="N333" s="1153"/>
      <c r="O333" s="1153"/>
      <c r="P333" s="1153"/>
      <c r="Q333" s="1153"/>
      <c r="R333" s="1153"/>
      <c r="S333" s="1153"/>
      <c r="T333" s="1153"/>
      <c r="U333" s="1153"/>
      <c r="V333" s="1153"/>
      <c r="W333" s="1153"/>
      <c r="X333" s="1153"/>
      <c r="Y333" s="1153"/>
      <c r="Z333" s="1153"/>
      <c r="AA333" s="1153"/>
      <c r="AB333" s="1200"/>
      <c r="AC333" s="1200"/>
      <c r="AD333" s="1200"/>
      <c r="AE333" s="1200"/>
      <c r="AF333" s="1153"/>
      <c r="AG333" s="1153"/>
      <c r="AH333" s="1153"/>
      <c r="AI333" s="1153"/>
      <c r="AJ333" s="1153"/>
      <c r="AK333" s="1153"/>
      <c r="AL333" s="1153"/>
      <c r="AM333" s="1153"/>
      <c r="AN333" s="1153"/>
      <c r="AO333" s="1153"/>
      <c r="AP333" s="1153"/>
      <c r="AQ333" s="1153"/>
      <c r="AR333" s="1153"/>
      <c r="AS333" s="1153"/>
      <c r="AT333" s="1153"/>
      <c r="AU333" s="1153"/>
      <c r="AV333" s="1153"/>
      <c r="AW333" s="1153"/>
      <c r="AX333" s="1154"/>
      <c r="AY333" s="1153"/>
      <c r="AZ333" s="1153"/>
      <c r="BA333" s="1153"/>
      <c r="BB333" s="1153"/>
      <c r="BC333" s="1153"/>
      <c r="BD333" s="1153"/>
      <c r="BE333" s="1153"/>
      <c r="BF333" s="1153"/>
      <c r="BG333" s="1153"/>
      <c r="BH333" s="1153"/>
      <c r="BI333" s="1153"/>
      <c r="BJ333" s="1153"/>
      <c r="BK333" s="1153"/>
      <c r="BL333" s="1153"/>
      <c r="BM333" s="1153"/>
      <c r="BN333" s="1153"/>
      <c r="BO333" s="1153"/>
      <c r="BP333" s="1153"/>
      <c r="BQ333" s="1153"/>
      <c r="BR333" s="1153"/>
      <c r="BS333" s="1200"/>
      <c r="BT333" s="1153"/>
      <c r="BU333" s="1153"/>
      <c r="BV333" s="1153"/>
      <c r="BW333" s="1153"/>
      <c r="BX333" s="1153"/>
      <c r="BY333" s="1153"/>
      <c r="BZ333" s="1153"/>
      <c r="CA333" s="1153"/>
      <c r="CB333" s="1153"/>
      <c r="CC333" s="1153"/>
      <c r="CD333" s="1153"/>
      <c r="CE333" s="1153"/>
      <c r="CF333" s="1153"/>
      <c r="CG333" s="1153"/>
      <c r="CH333" s="1153"/>
      <c r="CI333" s="1153"/>
      <c r="CJ333" s="1153"/>
      <c r="CK333" s="1153"/>
      <c r="CL333" s="1153"/>
      <c r="CM333" s="1200"/>
      <c r="CN333" s="1200"/>
    </row>
    <row r="334" spans="2:92">
      <c r="B334" s="1152"/>
      <c r="I334" s="1153"/>
      <c r="J334" s="1153"/>
      <c r="K334" s="1153"/>
      <c r="L334" s="1153"/>
      <c r="M334" s="1153"/>
      <c r="N334" s="1153"/>
      <c r="O334" s="1153"/>
      <c r="P334" s="1153"/>
      <c r="Q334" s="1153"/>
      <c r="R334" s="1153"/>
      <c r="S334" s="1153"/>
      <c r="T334" s="1153"/>
      <c r="U334" s="1153"/>
      <c r="V334" s="1153"/>
      <c r="W334" s="1153"/>
      <c r="X334" s="1153"/>
      <c r="Y334" s="1153"/>
      <c r="Z334" s="1153"/>
      <c r="AA334" s="1153"/>
      <c r="AB334" s="1200"/>
      <c r="AC334" s="1200"/>
      <c r="AD334" s="1200"/>
      <c r="AE334" s="1200"/>
      <c r="AF334" s="1153"/>
      <c r="AG334" s="1153"/>
      <c r="AH334" s="1153"/>
      <c r="AI334" s="1153"/>
      <c r="AJ334" s="1153"/>
      <c r="AK334" s="1153"/>
      <c r="AL334" s="1153"/>
      <c r="AM334" s="1153"/>
      <c r="AN334" s="1153"/>
      <c r="AO334" s="1153"/>
      <c r="AP334" s="1153"/>
      <c r="AQ334" s="1153"/>
      <c r="AR334" s="1153"/>
      <c r="AS334" s="1153"/>
      <c r="AT334" s="1153"/>
      <c r="AU334" s="1153"/>
      <c r="AV334" s="1153"/>
      <c r="AW334" s="1153"/>
      <c r="AX334" s="1154"/>
      <c r="AY334" s="1153"/>
      <c r="AZ334" s="1153"/>
      <c r="BA334" s="1153"/>
      <c r="BB334" s="1153"/>
      <c r="BC334" s="1153"/>
      <c r="BD334" s="1153"/>
      <c r="BE334" s="1153"/>
      <c r="BF334" s="1153"/>
      <c r="BG334" s="1153"/>
      <c r="BH334" s="1153"/>
      <c r="BI334" s="1153"/>
      <c r="BJ334" s="1153"/>
      <c r="BK334" s="1153"/>
      <c r="BL334" s="1153"/>
      <c r="BM334" s="1153"/>
      <c r="BN334" s="1153"/>
      <c r="BO334" s="1153"/>
      <c r="BP334" s="1153"/>
      <c r="BQ334" s="1153"/>
      <c r="BR334" s="1153"/>
      <c r="BS334" s="1200"/>
      <c r="BT334" s="1153"/>
      <c r="BU334" s="1153"/>
      <c r="BV334" s="1153"/>
      <c r="BW334" s="1153"/>
      <c r="BX334" s="1153"/>
      <c r="BY334" s="1153"/>
      <c r="BZ334" s="1153"/>
      <c r="CA334" s="1153"/>
      <c r="CB334" s="1153"/>
      <c r="CC334" s="1153"/>
      <c r="CD334" s="1153"/>
      <c r="CE334" s="1153"/>
      <c r="CF334" s="1153"/>
      <c r="CG334" s="1153"/>
      <c r="CH334" s="1153"/>
      <c r="CI334" s="1153"/>
      <c r="CJ334" s="1153"/>
      <c r="CK334" s="1153"/>
      <c r="CL334" s="1153"/>
      <c r="CM334" s="1200"/>
      <c r="CN334" s="1200"/>
    </row>
    <row r="335" spans="2:92">
      <c r="B335" s="1152"/>
      <c r="I335" s="1153"/>
      <c r="J335" s="1153"/>
      <c r="K335" s="1153"/>
      <c r="L335" s="1153"/>
      <c r="M335" s="1153"/>
      <c r="N335" s="1153"/>
      <c r="O335" s="1153"/>
      <c r="P335" s="1153"/>
      <c r="Q335" s="1153"/>
      <c r="R335" s="1153"/>
      <c r="S335" s="1153"/>
      <c r="T335" s="1153"/>
      <c r="U335" s="1153"/>
      <c r="V335" s="1153"/>
      <c r="W335" s="1153"/>
      <c r="X335" s="1153"/>
      <c r="Y335" s="1153"/>
      <c r="Z335" s="1153"/>
      <c r="AA335" s="1153"/>
      <c r="AB335" s="1200"/>
      <c r="AC335" s="1200"/>
      <c r="AD335" s="1200"/>
      <c r="AE335" s="1200"/>
      <c r="AF335" s="1153"/>
      <c r="AG335" s="1153"/>
      <c r="AH335" s="1153"/>
      <c r="AI335" s="1153"/>
      <c r="AJ335" s="1153"/>
      <c r="AK335" s="1153"/>
      <c r="AL335" s="1153"/>
      <c r="AM335" s="1153"/>
      <c r="AN335" s="1153"/>
      <c r="AO335" s="1153"/>
      <c r="AP335" s="1153"/>
      <c r="AQ335" s="1153"/>
      <c r="AR335" s="1153"/>
      <c r="AS335" s="1153"/>
      <c r="AT335" s="1153"/>
      <c r="AU335" s="1153"/>
      <c r="AV335" s="1153"/>
      <c r="AW335" s="1153"/>
      <c r="AX335" s="1154"/>
      <c r="AY335" s="1153"/>
      <c r="AZ335" s="1153"/>
      <c r="BA335" s="1153"/>
      <c r="BB335" s="1153"/>
      <c r="BC335" s="1153"/>
      <c r="BD335" s="1153"/>
      <c r="BE335" s="1153"/>
      <c r="BF335" s="1153"/>
      <c r="BG335" s="1153"/>
      <c r="BH335" s="1153"/>
      <c r="BI335" s="1153"/>
      <c r="BJ335" s="1153"/>
      <c r="BK335" s="1153"/>
      <c r="BL335" s="1153"/>
      <c r="BM335" s="1153"/>
      <c r="BN335" s="1153"/>
      <c r="BO335" s="1153"/>
      <c r="BP335" s="1153"/>
      <c r="BQ335" s="1153"/>
      <c r="BR335" s="1153"/>
      <c r="BS335" s="1200"/>
      <c r="BT335" s="1153"/>
      <c r="BU335" s="1153"/>
      <c r="BV335" s="1153"/>
      <c r="BW335" s="1153"/>
      <c r="BX335" s="1153"/>
      <c r="BY335" s="1153"/>
      <c r="BZ335" s="1153"/>
      <c r="CA335" s="1153"/>
      <c r="CB335" s="1153"/>
      <c r="CC335" s="1153"/>
      <c r="CD335" s="1153"/>
      <c r="CE335" s="1153"/>
      <c r="CF335" s="1153"/>
      <c r="CG335" s="1153"/>
      <c r="CH335" s="1153"/>
      <c r="CI335" s="1153"/>
      <c r="CJ335" s="1153"/>
      <c r="CK335" s="1153"/>
      <c r="CL335" s="1153"/>
      <c r="CM335" s="1200"/>
      <c r="CN335" s="1200"/>
    </row>
    <row r="336" spans="2:92">
      <c r="B336" s="1152"/>
      <c r="I336" s="1153"/>
      <c r="J336" s="1153"/>
      <c r="K336" s="1153"/>
      <c r="L336" s="1153"/>
      <c r="M336" s="1153"/>
      <c r="N336" s="1153"/>
      <c r="O336" s="1153"/>
      <c r="P336" s="1153"/>
      <c r="Q336" s="1153"/>
      <c r="R336" s="1153"/>
      <c r="S336" s="1153"/>
      <c r="T336" s="1153"/>
      <c r="U336" s="1153"/>
      <c r="V336" s="1153"/>
      <c r="W336" s="1153"/>
      <c r="X336" s="1153"/>
      <c r="Y336" s="1153"/>
      <c r="Z336" s="1153"/>
      <c r="AA336" s="1153"/>
      <c r="AB336" s="1200"/>
      <c r="AC336" s="1200"/>
      <c r="AD336" s="1200"/>
      <c r="AE336" s="1200"/>
      <c r="AF336" s="1153"/>
      <c r="AG336" s="1153"/>
      <c r="AH336" s="1153"/>
      <c r="AI336" s="1153"/>
      <c r="AJ336" s="1153"/>
      <c r="AK336" s="1153"/>
      <c r="AL336" s="1153"/>
      <c r="AM336" s="1153"/>
      <c r="AN336" s="1153"/>
      <c r="AO336" s="1153"/>
      <c r="AP336" s="1153"/>
      <c r="AQ336" s="1153"/>
      <c r="AR336" s="1153"/>
      <c r="AS336" s="1153"/>
      <c r="AT336" s="1153"/>
      <c r="AU336" s="1153"/>
      <c r="AV336" s="1153"/>
      <c r="AW336" s="1153"/>
      <c r="AX336" s="1154"/>
      <c r="AY336" s="1153"/>
      <c r="AZ336" s="1153"/>
      <c r="BA336" s="1153"/>
      <c r="BB336" s="1153"/>
      <c r="BC336" s="1153"/>
      <c r="BD336" s="1153"/>
      <c r="BE336" s="1153"/>
      <c r="BF336" s="1153"/>
      <c r="BG336" s="1153"/>
      <c r="BH336" s="1153"/>
      <c r="BI336" s="1153"/>
      <c r="BJ336" s="1153"/>
      <c r="BK336" s="1153"/>
      <c r="BL336" s="1153"/>
      <c r="BM336" s="1153"/>
      <c r="BN336" s="1153"/>
      <c r="BO336" s="1153"/>
      <c r="BP336" s="1153"/>
      <c r="BQ336" s="1153"/>
      <c r="BR336" s="1153"/>
      <c r="BS336" s="1200"/>
      <c r="BT336" s="1153"/>
      <c r="BU336" s="1153"/>
      <c r="BV336" s="1153"/>
      <c r="BW336" s="1153"/>
      <c r="BX336" s="1153"/>
      <c r="BY336" s="1153"/>
      <c r="BZ336" s="1153"/>
      <c r="CA336" s="1153"/>
      <c r="CB336" s="1153"/>
      <c r="CC336" s="1153"/>
      <c r="CD336" s="1153"/>
      <c r="CE336" s="1153"/>
      <c r="CF336" s="1153"/>
      <c r="CG336" s="1153"/>
      <c r="CH336" s="1153"/>
      <c r="CI336" s="1153"/>
      <c r="CJ336" s="1153"/>
      <c r="CK336" s="1153"/>
      <c r="CL336" s="1153"/>
      <c r="CM336" s="1200"/>
      <c r="CN336" s="1200"/>
    </row>
    <row r="337" spans="2:92">
      <c r="B337" s="1152"/>
      <c r="I337" s="1153"/>
      <c r="J337" s="1153"/>
      <c r="K337" s="1153"/>
      <c r="L337" s="1153"/>
      <c r="M337" s="1153"/>
      <c r="N337" s="1153"/>
      <c r="O337" s="1153"/>
      <c r="P337" s="1153"/>
      <c r="Q337" s="1153"/>
      <c r="R337" s="1153"/>
      <c r="S337" s="1153"/>
      <c r="T337" s="1153"/>
      <c r="U337" s="1153"/>
      <c r="V337" s="1153"/>
      <c r="W337" s="1153"/>
      <c r="X337" s="1153"/>
      <c r="Y337" s="1153"/>
      <c r="Z337" s="1153"/>
      <c r="AA337" s="1153"/>
      <c r="AB337" s="1200"/>
      <c r="AC337" s="1200"/>
      <c r="AD337" s="1200"/>
      <c r="AE337" s="1200"/>
      <c r="AF337" s="1153"/>
      <c r="AG337" s="1153"/>
      <c r="AH337" s="1153"/>
      <c r="AI337" s="1153"/>
      <c r="AJ337" s="1153"/>
      <c r="AK337" s="1153"/>
      <c r="AL337" s="1153"/>
      <c r="AM337" s="1153"/>
      <c r="AN337" s="1153"/>
      <c r="AO337" s="1153"/>
      <c r="AP337" s="1153"/>
      <c r="AQ337" s="1153"/>
      <c r="AR337" s="1153"/>
      <c r="AS337" s="1153"/>
      <c r="AT337" s="1153"/>
      <c r="AU337" s="1153"/>
      <c r="AV337" s="1153"/>
      <c r="AW337" s="1153"/>
      <c r="AX337" s="1154"/>
      <c r="AY337" s="1153"/>
      <c r="AZ337" s="1153"/>
      <c r="BA337" s="1153"/>
      <c r="BB337" s="1153"/>
      <c r="BC337" s="1153"/>
      <c r="BD337" s="1153"/>
      <c r="BE337" s="1153"/>
      <c r="BF337" s="1153"/>
      <c r="BG337" s="1153"/>
      <c r="BH337" s="1153"/>
      <c r="BI337" s="1153"/>
      <c r="BJ337" s="1153"/>
      <c r="BK337" s="1153"/>
      <c r="BL337" s="1153"/>
      <c r="BM337" s="1153"/>
      <c r="BN337" s="1153"/>
      <c r="BO337" s="1153"/>
      <c r="BP337" s="1153"/>
      <c r="BQ337" s="1153"/>
      <c r="BR337" s="1153"/>
      <c r="BS337" s="1200"/>
      <c r="BT337" s="1153"/>
      <c r="BU337" s="1153"/>
      <c r="BV337" s="1153"/>
      <c r="BW337" s="1153"/>
      <c r="BX337" s="1153"/>
      <c r="BY337" s="1153"/>
      <c r="BZ337" s="1153"/>
      <c r="CA337" s="1153"/>
      <c r="CB337" s="1153"/>
      <c r="CC337" s="1153"/>
      <c r="CD337" s="1153"/>
      <c r="CE337" s="1153"/>
      <c r="CF337" s="1153"/>
      <c r="CG337" s="1153"/>
      <c r="CH337" s="1153"/>
      <c r="CI337" s="1153"/>
      <c r="CJ337" s="1153"/>
      <c r="CK337" s="1153"/>
      <c r="CL337" s="1153"/>
      <c r="CM337" s="1200"/>
      <c r="CN337" s="1200"/>
    </row>
    <row r="338" spans="2:92">
      <c r="B338" s="1152"/>
      <c r="I338" s="1153"/>
      <c r="J338" s="1153"/>
      <c r="K338" s="1153"/>
      <c r="L338" s="1153"/>
      <c r="M338" s="1153"/>
      <c r="N338" s="1153"/>
      <c r="O338" s="1153"/>
      <c r="P338" s="1153"/>
      <c r="Q338" s="1153"/>
      <c r="R338" s="1153"/>
      <c r="S338" s="1153"/>
      <c r="T338" s="1153"/>
      <c r="U338" s="1153"/>
      <c r="V338" s="1153"/>
      <c r="W338" s="1153"/>
      <c r="X338" s="1153"/>
      <c r="Y338" s="1153"/>
      <c r="Z338" s="1153"/>
      <c r="AA338" s="1153"/>
      <c r="AB338" s="1200"/>
      <c r="AC338" s="1200"/>
      <c r="AD338" s="1200"/>
      <c r="AE338" s="1200"/>
      <c r="AF338" s="1153"/>
      <c r="AG338" s="1153"/>
      <c r="AH338" s="1153"/>
      <c r="AI338" s="1153"/>
      <c r="AJ338" s="1153"/>
      <c r="AK338" s="1153"/>
      <c r="AL338" s="1153"/>
      <c r="AM338" s="1153"/>
      <c r="AN338" s="1153"/>
      <c r="AO338" s="1153"/>
      <c r="AP338" s="1153"/>
      <c r="AQ338" s="1153"/>
      <c r="AR338" s="1153"/>
      <c r="AS338" s="1153"/>
      <c r="AT338" s="1153"/>
      <c r="AU338" s="1153"/>
      <c r="AV338" s="1153"/>
      <c r="AW338" s="1153"/>
      <c r="AX338" s="1154"/>
      <c r="AY338" s="1153"/>
      <c r="AZ338" s="1153"/>
      <c r="BA338" s="1153"/>
      <c r="BB338" s="1153"/>
      <c r="BC338" s="1153"/>
      <c r="BD338" s="1153"/>
      <c r="BE338" s="1153"/>
      <c r="BF338" s="1153"/>
      <c r="BG338" s="1153"/>
      <c r="BH338" s="1153"/>
      <c r="BI338" s="1153"/>
      <c r="BJ338" s="1153"/>
      <c r="BK338" s="1153"/>
      <c r="BL338" s="1153"/>
      <c r="BM338" s="1153"/>
      <c r="BN338" s="1153"/>
      <c r="BO338" s="1153"/>
      <c r="BP338" s="1153"/>
      <c r="BQ338" s="1153"/>
      <c r="BR338" s="1153"/>
      <c r="BS338" s="1200"/>
      <c r="BT338" s="1153"/>
      <c r="BU338" s="1153"/>
      <c r="BV338" s="1153"/>
      <c r="BW338" s="1153"/>
      <c r="BX338" s="1153"/>
      <c r="BY338" s="1153"/>
      <c r="BZ338" s="1153"/>
      <c r="CA338" s="1153"/>
      <c r="CB338" s="1153"/>
      <c r="CC338" s="1153"/>
      <c r="CD338" s="1153"/>
      <c r="CE338" s="1153"/>
      <c r="CF338" s="1153"/>
      <c r="CG338" s="1153"/>
      <c r="CH338" s="1153"/>
      <c r="CI338" s="1153"/>
      <c r="CJ338" s="1153"/>
      <c r="CK338" s="1153"/>
      <c r="CL338" s="1153"/>
      <c r="CM338" s="1200"/>
      <c r="CN338" s="1200"/>
    </row>
    <row r="339" spans="2:92">
      <c r="B339" s="1152"/>
      <c r="I339" s="1153"/>
      <c r="J339" s="1153"/>
      <c r="K339" s="1153"/>
      <c r="L339" s="1153"/>
      <c r="M339" s="1153"/>
      <c r="N339" s="1153"/>
      <c r="O339" s="1153"/>
      <c r="P339" s="1153"/>
      <c r="Q339" s="1153"/>
      <c r="R339" s="1153"/>
      <c r="S339" s="1153"/>
      <c r="T339" s="1153"/>
      <c r="U339" s="1153"/>
      <c r="V339" s="1153"/>
      <c r="W339" s="1153"/>
      <c r="X339" s="1153"/>
      <c r="Y339" s="1153"/>
      <c r="Z339" s="1153"/>
      <c r="AA339" s="1153"/>
      <c r="AB339" s="1200"/>
      <c r="AC339" s="1200"/>
      <c r="AD339" s="1200"/>
      <c r="AE339" s="1200"/>
      <c r="AF339" s="1153"/>
      <c r="AG339" s="1153"/>
      <c r="AH339" s="1153"/>
      <c r="AI339" s="1153"/>
      <c r="AJ339" s="1153"/>
      <c r="AK339" s="1153"/>
      <c r="AL339" s="1153"/>
      <c r="AM339" s="1153"/>
      <c r="AN339" s="1153"/>
      <c r="AO339" s="1153"/>
      <c r="AP339" s="1153"/>
      <c r="AQ339" s="1153"/>
      <c r="AR339" s="1153"/>
      <c r="AS339" s="1153"/>
      <c r="AT339" s="1153"/>
      <c r="AU339" s="1153"/>
      <c r="AV339" s="1153"/>
      <c r="AW339" s="1153"/>
      <c r="AX339" s="1154"/>
      <c r="AY339" s="1153"/>
      <c r="AZ339" s="1153"/>
      <c r="BA339" s="1153"/>
      <c r="BB339" s="1153"/>
      <c r="BC339" s="1153"/>
      <c r="BD339" s="1153"/>
      <c r="BE339" s="1153"/>
      <c r="BF339" s="1153"/>
      <c r="BG339" s="1153"/>
      <c r="BH339" s="1153"/>
      <c r="BI339" s="1153"/>
      <c r="BJ339" s="1153"/>
      <c r="BK339" s="1153"/>
      <c r="BL339" s="1153"/>
      <c r="BM339" s="1153"/>
      <c r="BN339" s="1153"/>
      <c r="BO339" s="1153"/>
      <c r="BP339" s="1153"/>
      <c r="BQ339" s="1153"/>
      <c r="BR339" s="1153"/>
      <c r="BS339" s="1200"/>
      <c r="BT339" s="1153"/>
      <c r="BU339" s="1153"/>
      <c r="BV339" s="1153"/>
      <c r="BW339" s="1153"/>
      <c r="BX339" s="1153"/>
      <c r="BY339" s="1153"/>
      <c r="BZ339" s="1153"/>
      <c r="CA339" s="1153"/>
      <c r="CB339" s="1153"/>
      <c r="CC339" s="1153"/>
      <c r="CD339" s="1153"/>
      <c r="CE339" s="1153"/>
      <c r="CF339" s="1153"/>
      <c r="CG339" s="1153"/>
      <c r="CH339" s="1153"/>
      <c r="CI339" s="1153"/>
      <c r="CJ339" s="1153"/>
      <c r="CK339" s="1153"/>
      <c r="CL339" s="1153"/>
      <c r="CM339" s="1200"/>
      <c r="CN339" s="1200"/>
    </row>
    <row r="340" spans="2:92">
      <c r="B340" s="1152"/>
      <c r="I340" s="1153"/>
      <c r="J340" s="1153"/>
      <c r="K340" s="1153"/>
      <c r="L340" s="1153"/>
      <c r="M340" s="1153"/>
      <c r="N340" s="1153"/>
      <c r="O340" s="1153"/>
      <c r="P340" s="1153"/>
      <c r="Q340" s="1153"/>
      <c r="R340" s="1153"/>
      <c r="S340" s="1153"/>
      <c r="T340" s="1153"/>
      <c r="U340" s="1153"/>
      <c r="V340" s="1153"/>
      <c r="W340" s="1153"/>
      <c r="X340" s="1153"/>
      <c r="Y340" s="1153"/>
      <c r="Z340" s="1153"/>
      <c r="AA340" s="1153"/>
      <c r="AB340" s="1200"/>
      <c r="AC340" s="1200"/>
      <c r="AD340" s="1200"/>
      <c r="AE340" s="1200"/>
      <c r="AF340" s="1153"/>
      <c r="AG340" s="1153"/>
      <c r="AH340" s="1153"/>
      <c r="AI340" s="1153"/>
      <c r="AJ340" s="1153"/>
      <c r="AK340" s="1153"/>
      <c r="AL340" s="1153"/>
      <c r="AM340" s="1153"/>
      <c r="AN340" s="1153"/>
      <c r="AO340" s="1153"/>
      <c r="AP340" s="1153"/>
      <c r="AQ340" s="1153"/>
      <c r="AR340" s="1153"/>
      <c r="AS340" s="1153"/>
      <c r="AT340" s="1153"/>
      <c r="AU340" s="1153"/>
      <c r="AV340" s="1153"/>
      <c r="AW340" s="1153"/>
      <c r="AX340" s="1154"/>
      <c r="AY340" s="1153"/>
      <c r="AZ340" s="1153"/>
      <c r="BA340" s="1153"/>
      <c r="BB340" s="1153"/>
      <c r="BC340" s="1153"/>
      <c r="BD340" s="1153"/>
      <c r="BE340" s="1153"/>
      <c r="BF340" s="1153"/>
      <c r="BG340" s="1153"/>
      <c r="BH340" s="1153"/>
      <c r="BI340" s="1153"/>
      <c r="BJ340" s="1153"/>
      <c r="BK340" s="1153"/>
      <c r="BL340" s="1153"/>
      <c r="BM340" s="1153"/>
      <c r="BN340" s="1153"/>
      <c r="BO340" s="1153"/>
      <c r="BP340" s="1153"/>
      <c r="BQ340" s="1153"/>
      <c r="BR340" s="1153"/>
      <c r="BS340" s="1200"/>
      <c r="BT340" s="1153"/>
      <c r="BU340" s="1153"/>
      <c r="BV340" s="1153"/>
      <c r="BW340" s="1153"/>
      <c r="BX340" s="1153"/>
      <c r="BY340" s="1153"/>
      <c r="BZ340" s="1153"/>
      <c r="CA340" s="1153"/>
      <c r="CB340" s="1153"/>
      <c r="CC340" s="1153"/>
      <c r="CD340" s="1153"/>
      <c r="CE340" s="1153"/>
      <c r="CF340" s="1153"/>
      <c r="CG340" s="1153"/>
      <c r="CH340" s="1153"/>
      <c r="CI340" s="1153"/>
      <c r="CJ340" s="1153"/>
      <c r="CK340" s="1153"/>
      <c r="CL340" s="1153"/>
      <c r="CM340" s="1200"/>
      <c r="CN340" s="1200"/>
    </row>
    <row r="341" spans="2:92">
      <c r="B341" s="1152"/>
      <c r="I341" s="1153"/>
      <c r="J341" s="1153"/>
      <c r="K341" s="1153"/>
      <c r="L341" s="1153"/>
      <c r="M341" s="1153"/>
      <c r="N341" s="1153"/>
      <c r="O341" s="1153"/>
      <c r="P341" s="1153"/>
      <c r="Q341" s="1153"/>
      <c r="R341" s="1153"/>
      <c r="S341" s="1153"/>
      <c r="T341" s="1153"/>
      <c r="U341" s="1153"/>
      <c r="V341" s="1153"/>
      <c r="W341" s="1153"/>
      <c r="X341" s="1153"/>
      <c r="Y341" s="1153"/>
      <c r="Z341" s="1153"/>
      <c r="AA341" s="1153"/>
      <c r="AB341" s="1200"/>
      <c r="AC341" s="1200"/>
      <c r="AD341" s="1200"/>
      <c r="AE341" s="1200"/>
      <c r="AF341" s="1153"/>
      <c r="AG341" s="1153"/>
      <c r="AH341" s="1153"/>
      <c r="AI341" s="1153"/>
      <c r="AJ341" s="1153"/>
      <c r="AK341" s="1153"/>
      <c r="AL341" s="1153"/>
      <c r="AM341" s="1153"/>
      <c r="AN341" s="1153"/>
      <c r="AO341" s="1153"/>
      <c r="AP341" s="1153"/>
      <c r="AQ341" s="1153"/>
      <c r="AR341" s="1153"/>
      <c r="AS341" s="1153"/>
      <c r="AT341" s="1153"/>
      <c r="AU341" s="1153"/>
      <c r="AV341" s="1153"/>
      <c r="AW341" s="1153"/>
      <c r="AX341" s="1154"/>
      <c r="AY341" s="1153"/>
      <c r="AZ341" s="1153"/>
      <c r="BA341" s="1153"/>
      <c r="BB341" s="1153"/>
      <c r="BC341" s="1153"/>
      <c r="BD341" s="1153"/>
      <c r="BE341" s="1153"/>
      <c r="BF341" s="1153"/>
      <c r="BG341" s="1153"/>
      <c r="BH341" s="1153"/>
      <c r="BI341" s="1153"/>
      <c r="BJ341" s="1153"/>
      <c r="BK341" s="1153"/>
      <c r="BL341" s="1153"/>
      <c r="BM341" s="1153"/>
      <c r="BN341" s="1153"/>
      <c r="BO341" s="1153"/>
      <c r="BP341" s="1153"/>
      <c r="BQ341" s="1153"/>
      <c r="BR341" s="1153"/>
      <c r="BS341" s="1200"/>
      <c r="BT341" s="1153"/>
      <c r="BU341" s="1153"/>
      <c r="BV341" s="1153"/>
      <c r="BW341" s="1153"/>
      <c r="BX341" s="1153"/>
      <c r="BY341" s="1153"/>
      <c r="BZ341" s="1153"/>
      <c r="CA341" s="1153"/>
      <c r="CB341" s="1153"/>
      <c r="CC341" s="1153"/>
      <c r="CD341" s="1153"/>
      <c r="CE341" s="1153"/>
      <c r="CF341" s="1153"/>
      <c r="CG341" s="1153"/>
      <c r="CH341" s="1153"/>
      <c r="CI341" s="1153"/>
      <c r="CJ341" s="1153"/>
      <c r="CK341" s="1153"/>
      <c r="CL341" s="1153"/>
      <c r="CM341" s="1200"/>
      <c r="CN341" s="1200"/>
    </row>
    <row r="342" spans="2:92">
      <c r="B342" s="1152"/>
      <c r="I342" s="1153"/>
      <c r="J342" s="1153"/>
      <c r="K342" s="1153"/>
      <c r="L342" s="1153"/>
      <c r="M342" s="1153"/>
      <c r="N342" s="1153"/>
      <c r="O342" s="1153"/>
      <c r="P342" s="1153"/>
      <c r="Q342" s="1153"/>
      <c r="R342" s="1153"/>
      <c r="S342" s="1153"/>
      <c r="T342" s="1153"/>
      <c r="U342" s="1153"/>
      <c r="V342" s="1153"/>
      <c r="W342" s="1153"/>
      <c r="X342" s="1153"/>
      <c r="Y342" s="1153"/>
      <c r="Z342" s="1153"/>
      <c r="AA342" s="1153"/>
      <c r="AB342" s="1200"/>
      <c r="AC342" s="1200"/>
      <c r="AD342" s="1200"/>
      <c r="AE342" s="1200"/>
      <c r="AF342" s="1153"/>
      <c r="AG342" s="1153"/>
      <c r="AH342" s="1153"/>
      <c r="AI342" s="1153"/>
      <c r="AJ342" s="1153"/>
      <c r="AK342" s="1153"/>
      <c r="AL342" s="1153"/>
      <c r="AM342" s="1153"/>
      <c r="AN342" s="1153"/>
      <c r="AO342" s="1153"/>
      <c r="AP342" s="1153"/>
      <c r="AQ342" s="1153"/>
      <c r="AR342" s="1153"/>
      <c r="AS342" s="1153"/>
      <c r="AT342" s="1153"/>
      <c r="AU342" s="1153"/>
      <c r="AV342" s="1153"/>
      <c r="AW342" s="1153"/>
      <c r="AX342" s="1154"/>
      <c r="AY342" s="1153"/>
      <c r="AZ342" s="1153"/>
      <c r="BA342" s="1153"/>
      <c r="BB342" s="1153"/>
      <c r="BC342" s="1153"/>
      <c r="BD342" s="1153"/>
      <c r="BE342" s="1153"/>
      <c r="BF342" s="1153"/>
      <c r="BG342" s="1153"/>
      <c r="BH342" s="1153"/>
      <c r="BI342" s="1153"/>
      <c r="BJ342" s="1153"/>
      <c r="BK342" s="1153"/>
      <c r="BL342" s="1153"/>
      <c r="BM342" s="1153"/>
      <c r="BN342" s="1153"/>
      <c r="BO342" s="1153"/>
      <c r="BP342" s="1153"/>
      <c r="BQ342" s="1153"/>
      <c r="BR342" s="1153"/>
      <c r="BS342" s="1200"/>
      <c r="BT342" s="1153"/>
      <c r="BU342" s="1153"/>
      <c r="BV342" s="1153"/>
      <c r="BW342" s="1153"/>
      <c r="BX342" s="1153"/>
      <c r="BY342" s="1153"/>
      <c r="BZ342" s="1153"/>
      <c r="CA342" s="1153"/>
      <c r="CB342" s="1153"/>
      <c r="CC342" s="1153"/>
      <c r="CD342" s="1153"/>
      <c r="CE342" s="1153"/>
      <c r="CF342" s="1153"/>
      <c r="CG342" s="1153"/>
      <c r="CH342" s="1153"/>
      <c r="CI342" s="1153"/>
      <c r="CJ342" s="1153"/>
      <c r="CK342" s="1153"/>
      <c r="CL342" s="1153"/>
      <c r="CM342" s="1200"/>
      <c r="CN342" s="1200"/>
    </row>
    <row r="343" spans="2:92">
      <c r="B343" s="1152"/>
      <c r="I343" s="1153"/>
      <c r="J343" s="1153"/>
      <c r="K343" s="1153"/>
      <c r="L343" s="1153"/>
      <c r="M343" s="1153"/>
      <c r="N343" s="1153"/>
      <c r="O343" s="1153"/>
      <c r="P343" s="1153"/>
      <c r="Q343" s="1153"/>
      <c r="R343" s="1153"/>
      <c r="S343" s="1153"/>
      <c r="T343" s="1153"/>
      <c r="U343" s="1153"/>
      <c r="V343" s="1153"/>
      <c r="W343" s="1153"/>
      <c r="X343" s="1153"/>
      <c r="Y343" s="1153"/>
      <c r="Z343" s="1153"/>
      <c r="AA343" s="1153"/>
      <c r="AB343" s="1200"/>
      <c r="AC343" s="1200"/>
      <c r="AD343" s="1200"/>
      <c r="AE343" s="1200"/>
      <c r="AF343" s="1153"/>
      <c r="AG343" s="1153"/>
      <c r="AH343" s="1153"/>
      <c r="AI343" s="1153"/>
      <c r="AJ343" s="1153"/>
      <c r="AK343" s="1153"/>
      <c r="AL343" s="1153"/>
      <c r="AM343" s="1153"/>
      <c r="AN343" s="1153"/>
      <c r="AO343" s="1153"/>
      <c r="AP343" s="1153"/>
      <c r="AQ343" s="1153"/>
      <c r="AR343" s="1153"/>
      <c r="AS343" s="1153"/>
      <c r="AT343" s="1153"/>
      <c r="AU343" s="1153"/>
      <c r="AV343" s="1153"/>
      <c r="AW343" s="1153"/>
      <c r="AX343" s="1154"/>
      <c r="AY343" s="1153"/>
      <c r="AZ343" s="1153"/>
      <c r="BA343" s="1153"/>
      <c r="BB343" s="1153"/>
      <c r="BC343" s="1153"/>
      <c r="BD343" s="1153"/>
      <c r="BE343" s="1153"/>
      <c r="BF343" s="1153"/>
      <c r="BG343" s="1153"/>
      <c r="BH343" s="1153"/>
      <c r="BI343" s="1153"/>
      <c r="BJ343" s="1153"/>
      <c r="BK343" s="1153"/>
      <c r="BL343" s="1153"/>
      <c r="BM343" s="1153"/>
      <c r="BN343" s="1153"/>
      <c r="BO343" s="1153"/>
      <c r="BP343" s="1153"/>
      <c r="BQ343" s="1153"/>
      <c r="BR343" s="1153"/>
      <c r="BS343" s="1200"/>
      <c r="BT343" s="1153"/>
      <c r="BU343" s="1153"/>
      <c r="BV343" s="1153"/>
      <c r="BW343" s="1153"/>
      <c r="BX343" s="1153"/>
      <c r="BY343" s="1153"/>
      <c r="BZ343" s="1153"/>
      <c r="CA343" s="1153"/>
      <c r="CB343" s="1153"/>
      <c r="CC343" s="1153"/>
      <c r="CD343" s="1153"/>
      <c r="CE343" s="1153"/>
      <c r="CF343" s="1153"/>
      <c r="CG343" s="1153"/>
      <c r="CH343" s="1153"/>
      <c r="CI343" s="1153"/>
      <c r="CJ343" s="1153"/>
      <c r="CK343" s="1153"/>
      <c r="CL343" s="1153"/>
      <c r="CM343" s="1200"/>
      <c r="CN343" s="1200"/>
    </row>
    <row r="344" spans="2:92">
      <c r="B344" s="1152"/>
      <c r="I344" s="1153"/>
      <c r="J344" s="1153"/>
      <c r="K344" s="1153"/>
      <c r="L344" s="1153"/>
      <c r="M344" s="1153"/>
      <c r="N344" s="1153"/>
      <c r="O344" s="1153"/>
      <c r="P344" s="1153"/>
      <c r="Q344" s="1153"/>
      <c r="R344" s="1153"/>
      <c r="S344" s="1153"/>
      <c r="T344" s="1153"/>
      <c r="U344" s="1153"/>
      <c r="V344" s="1153"/>
      <c r="W344" s="1153"/>
      <c r="X344" s="1153"/>
      <c r="Y344" s="1153"/>
      <c r="Z344" s="1153"/>
      <c r="AA344" s="1153"/>
      <c r="AB344" s="1200"/>
      <c r="AC344" s="1200"/>
      <c r="AD344" s="1200"/>
      <c r="AE344" s="1200"/>
      <c r="AF344" s="1153"/>
      <c r="AG344" s="1153"/>
      <c r="AH344" s="1153"/>
      <c r="AI344" s="1153"/>
      <c r="AJ344" s="1153"/>
      <c r="AK344" s="1153"/>
      <c r="AL344" s="1153"/>
      <c r="AM344" s="1153"/>
      <c r="AN344" s="1153"/>
      <c r="AO344" s="1153"/>
      <c r="AP344" s="1153"/>
      <c r="AQ344" s="1153"/>
      <c r="AR344" s="1153"/>
      <c r="AS344" s="1153"/>
      <c r="AT344" s="1153"/>
      <c r="AU344" s="1153"/>
      <c r="AV344" s="1153"/>
      <c r="AW344" s="1153"/>
      <c r="AX344" s="1154"/>
      <c r="AY344" s="1153"/>
      <c r="AZ344" s="1153"/>
      <c r="BA344" s="1153"/>
      <c r="BB344" s="1153"/>
      <c r="BC344" s="1153"/>
      <c r="BD344" s="1153"/>
      <c r="BE344" s="1153"/>
      <c r="BF344" s="1153"/>
      <c r="BG344" s="1153"/>
      <c r="BH344" s="1153"/>
      <c r="BI344" s="1153"/>
      <c r="BJ344" s="1153"/>
      <c r="BK344" s="1153"/>
      <c r="BL344" s="1153"/>
      <c r="BM344" s="1153"/>
      <c r="BN344" s="1153"/>
      <c r="BO344" s="1153"/>
      <c r="BP344" s="1153"/>
      <c r="BQ344" s="1153"/>
      <c r="BR344" s="1153"/>
      <c r="BS344" s="1200"/>
      <c r="BT344" s="1153"/>
      <c r="BU344" s="1153"/>
      <c r="BV344" s="1153"/>
      <c r="BW344" s="1153"/>
      <c r="BX344" s="1153"/>
      <c r="BY344" s="1153"/>
      <c r="BZ344" s="1153"/>
      <c r="CA344" s="1153"/>
      <c r="CB344" s="1153"/>
      <c r="CC344" s="1153"/>
      <c r="CD344" s="1153"/>
      <c r="CE344" s="1153"/>
      <c r="CF344" s="1153"/>
      <c r="CG344" s="1153"/>
      <c r="CH344" s="1153"/>
      <c r="CI344" s="1153"/>
      <c r="CJ344" s="1153"/>
      <c r="CK344" s="1153"/>
      <c r="CL344" s="1153"/>
      <c r="CM344" s="1200"/>
      <c r="CN344" s="1200"/>
    </row>
    <row r="345" spans="2:92">
      <c r="B345" s="1152"/>
      <c r="I345" s="1153"/>
      <c r="J345" s="1153"/>
      <c r="K345" s="1153"/>
      <c r="L345" s="1153"/>
      <c r="M345" s="1153"/>
      <c r="N345" s="1153"/>
      <c r="O345" s="1153"/>
      <c r="P345" s="1153"/>
      <c r="Q345" s="1153"/>
      <c r="R345" s="1153"/>
      <c r="S345" s="1153"/>
      <c r="T345" s="1153"/>
      <c r="U345" s="1153"/>
      <c r="V345" s="1153"/>
      <c r="W345" s="1153"/>
      <c r="X345" s="1153"/>
      <c r="Y345" s="1153"/>
      <c r="Z345" s="1153"/>
      <c r="AA345" s="1153"/>
      <c r="AB345" s="1200"/>
      <c r="AC345" s="1200"/>
      <c r="AD345" s="1200"/>
      <c r="AE345" s="1200"/>
      <c r="AF345" s="1153"/>
      <c r="AG345" s="1153"/>
      <c r="AH345" s="1153"/>
      <c r="AI345" s="1153"/>
      <c r="AJ345" s="1153"/>
      <c r="AK345" s="1153"/>
      <c r="AL345" s="1153"/>
      <c r="AM345" s="1153"/>
      <c r="AN345" s="1153"/>
      <c r="AO345" s="1153"/>
      <c r="AP345" s="1153"/>
      <c r="AQ345" s="1153"/>
      <c r="AR345" s="1153"/>
      <c r="AS345" s="1153"/>
      <c r="AT345" s="1153"/>
      <c r="AU345" s="1153"/>
      <c r="AV345" s="1153"/>
      <c r="AW345" s="1153"/>
      <c r="AX345" s="1154"/>
      <c r="AY345" s="1153"/>
      <c r="AZ345" s="1153"/>
      <c r="BA345" s="1153"/>
      <c r="BB345" s="1153"/>
      <c r="BC345" s="1153"/>
      <c r="BD345" s="1153"/>
      <c r="BE345" s="1153"/>
      <c r="BF345" s="1153"/>
      <c r="BG345" s="1153"/>
      <c r="BH345" s="1153"/>
      <c r="BI345" s="1153"/>
      <c r="BJ345" s="1153"/>
      <c r="BK345" s="1153"/>
      <c r="BL345" s="1153"/>
      <c r="BM345" s="1153"/>
      <c r="BN345" s="1153"/>
      <c r="BO345" s="1153"/>
      <c r="BP345" s="1153"/>
      <c r="BQ345" s="1153"/>
      <c r="BR345" s="1153"/>
      <c r="BS345" s="1200"/>
      <c r="BT345" s="1153"/>
      <c r="BU345" s="1153"/>
      <c r="BV345" s="1153"/>
      <c r="BW345" s="1153"/>
      <c r="BX345" s="1153"/>
      <c r="BY345" s="1153"/>
      <c r="BZ345" s="1153"/>
      <c r="CA345" s="1153"/>
      <c r="CB345" s="1153"/>
      <c r="CC345" s="1153"/>
      <c r="CD345" s="1153"/>
      <c r="CE345" s="1153"/>
      <c r="CF345" s="1153"/>
      <c r="CG345" s="1153"/>
      <c r="CH345" s="1153"/>
      <c r="CI345" s="1153"/>
      <c r="CJ345" s="1153"/>
      <c r="CK345" s="1153"/>
      <c r="CL345" s="1153"/>
      <c r="CM345" s="1200"/>
      <c r="CN345" s="1200"/>
    </row>
    <row r="346" spans="2:92">
      <c r="B346" s="1152"/>
      <c r="I346" s="1153"/>
      <c r="J346" s="1153"/>
      <c r="K346" s="1153"/>
      <c r="L346" s="1153"/>
      <c r="M346" s="1153"/>
      <c r="N346" s="1153"/>
      <c r="O346" s="1153"/>
      <c r="P346" s="1153"/>
      <c r="Q346" s="1153"/>
      <c r="R346" s="1153"/>
      <c r="S346" s="1153"/>
      <c r="T346" s="1153"/>
      <c r="U346" s="1153"/>
      <c r="V346" s="1153"/>
      <c r="W346" s="1153"/>
      <c r="X346" s="1153"/>
      <c r="Y346" s="1153"/>
      <c r="Z346" s="1153"/>
      <c r="AA346" s="1153"/>
      <c r="AB346" s="1200"/>
      <c r="AC346" s="1200"/>
      <c r="AD346" s="1200"/>
      <c r="AE346" s="1200"/>
      <c r="AF346" s="1153"/>
      <c r="AG346" s="1153"/>
      <c r="AH346" s="1153"/>
      <c r="AI346" s="1153"/>
      <c r="AJ346" s="1153"/>
      <c r="AK346" s="1153"/>
      <c r="AL346" s="1153"/>
      <c r="AM346" s="1153"/>
      <c r="AN346" s="1153"/>
      <c r="AO346" s="1153"/>
      <c r="AP346" s="1153"/>
      <c r="AQ346" s="1153"/>
      <c r="AR346" s="1153"/>
      <c r="AS346" s="1153"/>
      <c r="AT346" s="1153"/>
      <c r="AU346" s="1153"/>
      <c r="AV346" s="1153"/>
      <c r="AW346" s="1153"/>
      <c r="AX346" s="1154"/>
      <c r="AY346" s="1153"/>
      <c r="AZ346" s="1153"/>
      <c r="BA346" s="1153"/>
      <c r="BB346" s="1153"/>
      <c r="BC346" s="1153"/>
      <c r="BD346" s="1153"/>
      <c r="BE346" s="1153"/>
      <c r="BF346" s="1153"/>
      <c r="BG346" s="1153"/>
      <c r="BH346" s="1153"/>
      <c r="BI346" s="1153"/>
      <c r="BJ346" s="1153"/>
      <c r="BK346" s="1153"/>
      <c r="BL346" s="1153"/>
      <c r="BM346" s="1153"/>
      <c r="BN346" s="1153"/>
      <c r="BO346" s="1153"/>
      <c r="BP346" s="1153"/>
      <c r="BQ346" s="1153"/>
      <c r="BR346" s="1153"/>
      <c r="BS346" s="1200"/>
      <c r="BT346" s="1153"/>
      <c r="BU346" s="1153"/>
      <c r="BV346" s="1153"/>
      <c r="BW346" s="1153"/>
      <c r="BX346" s="1153"/>
      <c r="BY346" s="1153"/>
      <c r="BZ346" s="1153"/>
      <c r="CA346" s="1153"/>
      <c r="CB346" s="1153"/>
      <c r="CC346" s="1153"/>
      <c r="CD346" s="1153"/>
      <c r="CE346" s="1153"/>
      <c r="CF346" s="1153"/>
      <c r="CG346" s="1153"/>
      <c r="CH346" s="1153"/>
      <c r="CI346" s="1153"/>
      <c r="CJ346" s="1153"/>
      <c r="CK346" s="1153"/>
      <c r="CL346" s="1153"/>
      <c r="CM346" s="1200"/>
      <c r="CN346" s="1200"/>
    </row>
    <row r="347" spans="2:92">
      <c r="B347" s="1152"/>
      <c r="I347" s="1153"/>
      <c r="J347" s="1153"/>
      <c r="K347" s="1153"/>
      <c r="L347" s="1153"/>
      <c r="M347" s="1153"/>
      <c r="N347" s="1153"/>
      <c r="O347" s="1153"/>
      <c r="P347" s="1153"/>
      <c r="Q347" s="1153"/>
      <c r="R347" s="1153"/>
      <c r="S347" s="1153"/>
      <c r="T347" s="1153"/>
      <c r="U347" s="1153"/>
      <c r="V347" s="1153"/>
      <c r="W347" s="1153"/>
      <c r="X347" s="1153"/>
      <c r="Y347" s="1153"/>
      <c r="Z347" s="1153"/>
      <c r="AA347" s="1153"/>
      <c r="AB347" s="1200"/>
      <c r="AC347" s="1200"/>
      <c r="AD347" s="1200"/>
      <c r="AE347" s="1200"/>
      <c r="AF347" s="1153"/>
      <c r="AG347" s="1153"/>
      <c r="AH347" s="1153"/>
      <c r="AI347" s="1153"/>
      <c r="AJ347" s="1153"/>
      <c r="AK347" s="1153"/>
      <c r="AL347" s="1153"/>
      <c r="AM347" s="1153"/>
      <c r="AN347" s="1153"/>
      <c r="AO347" s="1153"/>
      <c r="AP347" s="1153"/>
      <c r="AQ347" s="1153"/>
      <c r="AR347" s="1153"/>
      <c r="AS347" s="1153"/>
      <c r="AT347" s="1153"/>
      <c r="AU347" s="1153"/>
      <c r="AV347" s="1153"/>
      <c r="AW347" s="1153"/>
      <c r="AX347" s="1154"/>
      <c r="AY347" s="1153"/>
      <c r="AZ347" s="1153"/>
      <c r="BA347" s="1153"/>
      <c r="BB347" s="1153"/>
      <c r="BC347" s="1153"/>
      <c r="BD347" s="1153"/>
      <c r="BE347" s="1153"/>
      <c r="BF347" s="1153"/>
      <c r="BG347" s="1153"/>
      <c r="BH347" s="1153"/>
      <c r="BI347" s="1153"/>
      <c r="BJ347" s="1153"/>
      <c r="BK347" s="1153"/>
      <c r="BL347" s="1153"/>
      <c r="BM347" s="1153"/>
      <c r="BN347" s="1153"/>
      <c r="BO347" s="1153"/>
      <c r="BP347" s="1153"/>
      <c r="BQ347" s="1153"/>
      <c r="BR347" s="1153"/>
      <c r="BS347" s="1200"/>
      <c r="BT347" s="1153"/>
      <c r="BU347" s="1153"/>
      <c r="BV347" s="1153"/>
      <c r="BW347" s="1153"/>
      <c r="BX347" s="1153"/>
      <c r="BY347" s="1153"/>
      <c r="BZ347" s="1153"/>
      <c r="CA347" s="1153"/>
      <c r="CB347" s="1153"/>
      <c r="CC347" s="1153"/>
      <c r="CD347" s="1153"/>
      <c r="CE347" s="1153"/>
      <c r="CF347" s="1153"/>
      <c r="CG347" s="1153"/>
      <c r="CH347" s="1153"/>
      <c r="CI347" s="1153"/>
      <c r="CJ347" s="1153"/>
      <c r="CK347" s="1153"/>
      <c r="CL347" s="1153"/>
      <c r="CM347" s="1200"/>
      <c r="CN347" s="1200"/>
    </row>
    <row r="348" spans="2:92">
      <c r="B348" s="1152"/>
      <c r="I348" s="1153"/>
      <c r="J348" s="1153"/>
      <c r="K348" s="1153"/>
      <c r="L348" s="1153"/>
      <c r="M348" s="1153"/>
      <c r="N348" s="1153"/>
      <c r="O348" s="1153"/>
      <c r="P348" s="1153"/>
      <c r="Q348" s="1153"/>
      <c r="R348" s="1153"/>
      <c r="S348" s="1153"/>
      <c r="T348" s="1153"/>
      <c r="U348" s="1153"/>
      <c r="V348" s="1153"/>
      <c r="W348" s="1153"/>
      <c r="X348" s="1153"/>
      <c r="Y348" s="1153"/>
      <c r="Z348" s="1153"/>
      <c r="AA348" s="1153"/>
      <c r="AB348" s="1200"/>
      <c r="AC348" s="1200"/>
      <c r="AD348" s="1200"/>
      <c r="AE348" s="1200"/>
      <c r="AF348" s="1153"/>
      <c r="AG348" s="1153"/>
      <c r="AH348" s="1153"/>
      <c r="AI348" s="1153"/>
      <c r="AJ348" s="1153"/>
      <c r="AK348" s="1153"/>
      <c r="AL348" s="1153"/>
      <c r="AM348" s="1153"/>
      <c r="AN348" s="1153"/>
      <c r="AO348" s="1153"/>
      <c r="AP348" s="1153"/>
      <c r="AQ348" s="1153"/>
      <c r="AR348" s="1153"/>
      <c r="AS348" s="1153"/>
      <c r="AT348" s="1153"/>
      <c r="AU348" s="1153"/>
      <c r="AV348" s="1153"/>
      <c r="AW348" s="1153"/>
      <c r="AX348" s="1154"/>
      <c r="AY348" s="1153"/>
      <c r="AZ348" s="1153"/>
      <c r="BA348" s="1153"/>
      <c r="BB348" s="1153"/>
      <c r="BC348" s="1153"/>
      <c r="BD348" s="1153"/>
      <c r="BE348" s="1153"/>
      <c r="BF348" s="1153"/>
      <c r="BG348" s="1153"/>
      <c r="BH348" s="1153"/>
      <c r="BI348" s="1153"/>
      <c r="BJ348" s="1153"/>
      <c r="BK348" s="1153"/>
      <c r="BL348" s="1153"/>
      <c r="BM348" s="1153"/>
      <c r="BN348" s="1153"/>
      <c r="BO348" s="1153"/>
      <c r="BP348" s="1153"/>
      <c r="BQ348" s="1153"/>
      <c r="BR348" s="1153"/>
      <c r="BS348" s="1200"/>
      <c r="BT348" s="1153"/>
      <c r="BU348" s="1153"/>
      <c r="BV348" s="1153"/>
      <c r="BW348" s="1153"/>
      <c r="BX348" s="1153"/>
      <c r="BY348" s="1153"/>
      <c r="BZ348" s="1153"/>
      <c r="CA348" s="1153"/>
      <c r="CB348" s="1153"/>
      <c r="CC348" s="1153"/>
      <c r="CD348" s="1153"/>
      <c r="CE348" s="1153"/>
      <c r="CF348" s="1153"/>
      <c r="CG348" s="1153"/>
      <c r="CH348" s="1153"/>
      <c r="CI348" s="1153"/>
      <c r="CJ348" s="1153"/>
      <c r="CK348" s="1153"/>
      <c r="CL348" s="1153"/>
      <c r="CM348" s="1200"/>
      <c r="CN348" s="1200"/>
    </row>
    <row r="349" spans="2:92">
      <c r="B349" s="1152"/>
      <c r="I349" s="1153"/>
      <c r="J349" s="1153"/>
      <c r="K349" s="1153"/>
      <c r="L349" s="1153"/>
      <c r="M349" s="1153"/>
      <c r="N349" s="1153"/>
      <c r="O349" s="1153"/>
      <c r="P349" s="1153"/>
      <c r="Q349" s="1153"/>
      <c r="R349" s="1153"/>
      <c r="S349" s="1153"/>
      <c r="T349" s="1153"/>
      <c r="U349" s="1153"/>
      <c r="V349" s="1153"/>
      <c r="W349" s="1153"/>
      <c r="X349" s="1153"/>
      <c r="Y349" s="1153"/>
      <c r="Z349" s="1153"/>
      <c r="AA349" s="1153"/>
      <c r="AB349" s="1200"/>
      <c r="AC349" s="1200"/>
      <c r="AD349" s="1200"/>
      <c r="AE349" s="1200"/>
      <c r="AF349" s="1153"/>
      <c r="AG349" s="1153"/>
      <c r="AH349" s="1153"/>
      <c r="AI349" s="1153"/>
      <c r="AJ349" s="1153"/>
      <c r="AK349" s="1153"/>
      <c r="AL349" s="1153"/>
      <c r="AM349" s="1153"/>
      <c r="AN349" s="1153"/>
      <c r="AO349" s="1153"/>
      <c r="AP349" s="1153"/>
      <c r="AQ349" s="1153"/>
      <c r="AR349" s="1153"/>
      <c r="AS349" s="1153"/>
      <c r="AT349" s="1153"/>
      <c r="AU349" s="1153"/>
      <c r="AV349" s="1153"/>
      <c r="AW349" s="1153"/>
      <c r="AX349" s="1154"/>
      <c r="AY349" s="1153"/>
      <c r="AZ349" s="1153"/>
      <c r="BA349" s="1153"/>
      <c r="BB349" s="1153"/>
      <c r="BC349" s="1153"/>
      <c r="BD349" s="1153"/>
      <c r="BE349" s="1153"/>
      <c r="BF349" s="1153"/>
      <c r="BG349" s="1153"/>
      <c r="BH349" s="1153"/>
      <c r="BI349" s="1153"/>
      <c r="BJ349" s="1153"/>
      <c r="BK349" s="1153"/>
      <c r="BL349" s="1153"/>
      <c r="BM349" s="1153"/>
      <c r="BN349" s="1153"/>
      <c r="BO349" s="1153"/>
      <c r="BP349" s="1153"/>
      <c r="BQ349" s="1153"/>
      <c r="BR349" s="1153"/>
      <c r="BS349" s="1200"/>
      <c r="BT349" s="1153"/>
      <c r="BU349" s="1153"/>
      <c r="BV349" s="1153"/>
      <c r="BW349" s="1153"/>
      <c r="BX349" s="1153"/>
      <c r="BY349" s="1153"/>
      <c r="BZ349" s="1153"/>
      <c r="CA349" s="1153"/>
      <c r="CB349" s="1153"/>
      <c r="CC349" s="1153"/>
      <c r="CD349" s="1153"/>
      <c r="CE349" s="1153"/>
      <c r="CF349" s="1153"/>
      <c r="CG349" s="1153"/>
      <c r="CH349" s="1153"/>
      <c r="CI349" s="1153"/>
      <c r="CJ349" s="1153"/>
      <c r="CK349" s="1153"/>
      <c r="CL349" s="1153"/>
      <c r="CM349" s="1200"/>
      <c r="CN349" s="1200"/>
    </row>
    <row r="350" spans="2:92">
      <c r="B350" s="1152"/>
      <c r="I350" s="1153"/>
      <c r="J350" s="1153"/>
      <c r="K350" s="1153"/>
      <c r="L350" s="1153"/>
      <c r="M350" s="1153"/>
      <c r="N350" s="1153"/>
      <c r="O350" s="1153"/>
      <c r="P350" s="1153"/>
      <c r="Q350" s="1153"/>
      <c r="R350" s="1153"/>
      <c r="S350" s="1153"/>
      <c r="T350" s="1153"/>
      <c r="U350" s="1153"/>
      <c r="V350" s="1153"/>
      <c r="W350" s="1153"/>
      <c r="X350" s="1153"/>
      <c r="Y350" s="1153"/>
      <c r="Z350" s="1153"/>
      <c r="AA350" s="1153"/>
      <c r="AB350" s="1200"/>
      <c r="AC350" s="1200"/>
      <c r="AD350" s="1200"/>
      <c r="AE350" s="1200"/>
      <c r="AF350" s="1153"/>
      <c r="AG350" s="1153"/>
      <c r="AH350" s="1153"/>
      <c r="AI350" s="1153"/>
      <c r="AJ350" s="1153"/>
      <c r="AK350" s="1153"/>
      <c r="AL350" s="1153"/>
      <c r="AM350" s="1153"/>
      <c r="AN350" s="1153"/>
      <c r="AO350" s="1153"/>
      <c r="AP350" s="1153"/>
      <c r="AQ350" s="1153"/>
      <c r="AR350" s="1153"/>
      <c r="AS350" s="1153"/>
      <c r="AT350" s="1153"/>
      <c r="AU350" s="1153"/>
      <c r="AV350" s="1153"/>
      <c r="AW350" s="1153"/>
      <c r="AX350" s="1154"/>
      <c r="AY350" s="1153"/>
      <c r="AZ350" s="1153"/>
      <c r="BA350" s="1153"/>
      <c r="BB350" s="1153"/>
      <c r="BC350" s="1153"/>
      <c r="BD350" s="1153"/>
      <c r="BE350" s="1153"/>
      <c r="BF350" s="1153"/>
      <c r="BG350" s="1153"/>
      <c r="BH350" s="1153"/>
      <c r="BI350" s="1153"/>
      <c r="BJ350" s="1153"/>
      <c r="BK350" s="1153"/>
      <c r="BL350" s="1153"/>
      <c r="BM350" s="1153"/>
      <c r="BN350" s="1153"/>
      <c r="BO350" s="1153"/>
      <c r="BP350" s="1153"/>
      <c r="BQ350" s="1153"/>
      <c r="BR350" s="1153"/>
      <c r="BS350" s="1200"/>
      <c r="BT350" s="1153"/>
      <c r="BU350" s="1153"/>
      <c r="BV350" s="1153"/>
      <c r="BW350" s="1153"/>
      <c r="BX350" s="1153"/>
      <c r="BY350" s="1153"/>
      <c r="BZ350" s="1153"/>
      <c r="CA350" s="1153"/>
      <c r="CB350" s="1153"/>
      <c r="CC350" s="1153"/>
      <c r="CD350" s="1153"/>
      <c r="CE350" s="1153"/>
      <c r="CF350" s="1153"/>
      <c r="CG350" s="1153"/>
      <c r="CH350" s="1153"/>
      <c r="CI350" s="1153"/>
      <c r="CJ350" s="1153"/>
      <c r="CK350" s="1153"/>
      <c r="CL350" s="1153"/>
      <c r="CM350" s="1200"/>
      <c r="CN350" s="1200"/>
    </row>
    <row r="351" spans="2:92">
      <c r="B351" s="1152"/>
      <c r="I351" s="1153"/>
      <c r="J351" s="1153"/>
      <c r="K351" s="1153"/>
      <c r="L351" s="1153"/>
      <c r="M351" s="1153"/>
      <c r="N351" s="1153"/>
      <c r="O351" s="1153"/>
      <c r="P351" s="1153"/>
      <c r="Q351" s="1153"/>
      <c r="R351" s="1153"/>
      <c r="S351" s="1153"/>
      <c r="T351" s="1153"/>
      <c r="U351" s="1153"/>
      <c r="V351" s="1153"/>
      <c r="W351" s="1153"/>
      <c r="X351" s="1153"/>
      <c r="Y351" s="1153"/>
      <c r="Z351" s="1153"/>
      <c r="AA351" s="1153"/>
      <c r="AB351" s="1200"/>
      <c r="AC351" s="1200"/>
      <c r="AD351" s="1200"/>
      <c r="AE351" s="1200"/>
      <c r="AF351" s="1153"/>
      <c r="AG351" s="1153"/>
      <c r="AH351" s="1153"/>
      <c r="AI351" s="1153"/>
      <c r="AJ351" s="1153"/>
      <c r="AK351" s="1153"/>
      <c r="AL351" s="1153"/>
      <c r="AM351" s="1153"/>
      <c r="AN351" s="1153"/>
      <c r="AO351" s="1153"/>
      <c r="AP351" s="1153"/>
      <c r="AQ351" s="1153"/>
      <c r="AR351" s="1153"/>
      <c r="AS351" s="1153"/>
      <c r="AT351" s="1153"/>
      <c r="AU351" s="1153"/>
      <c r="AV351" s="1153"/>
      <c r="AW351" s="1153"/>
      <c r="AX351" s="1154"/>
      <c r="AY351" s="1153"/>
      <c r="AZ351" s="1153"/>
      <c r="BA351" s="1153"/>
      <c r="BB351" s="1153"/>
      <c r="BC351" s="1153"/>
      <c r="BD351" s="1153"/>
      <c r="BE351" s="1153"/>
      <c r="BF351" s="1153"/>
      <c r="BG351" s="1153"/>
      <c r="BH351" s="1153"/>
      <c r="BI351" s="1153"/>
      <c r="BJ351" s="1153"/>
      <c r="BK351" s="1153"/>
      <c r="BL351" s="1153"/>
      <c r="BM351" s="1153"/>
      <c r="BN351" s="1153"/>
      <c r="BO351" s="1153"/>
      <c r="BP351" s="1153"/>
      <c r="BQ351" s="1153"/>
      <c r="BR351" s="1153"/>
      <c r="BS351" s="1200"/>
      <c r="BT351" s="1153"/>
      <c r="BU351" s="1153"/>
      <c r="BV351" s="1153"/>
      <c r="BW351" s="1153"/>
      <c r="BX351" s="1153"/>
      <c r="BY351" s="1153"/>
      <c r="BZ351" s="1153"/>
      <c r="CA351" s="1153"/>
      <c r="CB351" s="1153"/>
      <c r="CC351" s="1153"/>
      <c r="CD351" s="1153"/>
      <c r="CE351" s="1153"/>
      <c r="CF351" s="1153"/>
      <c r="CG351" s="1153"/>
      <c r="CH351" s="1153"/>
      <c r="CI351" s="1153"/>
      <c r="CJ351" s="1153"/>
      <c r="CK351" s="1153"/>
      <c r="CL351" s="1153"/>
      <c r="CM351" s="1200"/>
      <c r="CN351" s="1200"/>
    </row>
    <row r="352" spans="2:92">
      <c r="B352" s="1152"/>
      <c r="I352" s="1153"/>
      <c r="J352" s="1153"/>
      <c r="K352" s="1153"/>
      <c r="L352" s="1153"/>
      <c r="M352" s="1153"/>
      <c r="N352" s="1153"/>
      <c r="O352" s="1153"/>
      <c r="P352" s="1153"/>
      <c r="Q352" s="1153"/>
      <c r="R352" s="1153"/>
      <c r="S352" s="1153"/>
      <c r="T352" s="1153"/>
      <c r="U352" s="1153"/>
      <c r="V352" s="1153"/>
      <c r="W352" s="1153"/>
      <c r="X352" s="1153"/>
      <c r="Y352" s="1153"/>
      <c r="Z352" s="1153"/>
      <c r="AA352" s="1153"/>
      <c r="AB352" s="1200"/>
      <c r="AC352" s="1200"/>
      <c r="AD352" s="1200"/>
      <c r="AE352" s="1200"/>
      <c r="AF352" s="1153"/>
      <c r="AG352" s="1153"/>
      <c r="AH352" s="1153"/>
      <c r="AI352" s="1153"/>
      <c r="AJ352" s="1153"/>
      <c r="AK352" s="1153"/>
      <c r="AL352" s="1153"/>
      <c r="AM352" s="1153"/>
      <c r="AN352" s="1153"/>
      <c r="AO352" s="1153"/>
      <c r="AP352" s="1153"/>
      <c r="AQ352" s="1153"/>
      <c r="AR352" s="1153"/>
      <c r="AS352" s="1153"/>
      <c r="AT352" s="1153"/>
      <c r="AU352" s="1153"/>
      <c r="AV352" s="1153"/>
      <c r="AW352" s="1153"/>
      <c r="AX352" s="1154"/>
      <c r="AY352" s="1153"/>
      <c r="AZ352" s="1153"/>
      <c r="BA352" s="1153"/>
      <c r="BB352" s="1153"/>
      <c r="BC352" s="1153"/>
      <c r="BD352" s="1153"/>
      <c r="BE352" s="1153"/>
      <c r="BF352" s="1153"/>
      <c r="BG352" s="1153"/>
      <c r="BH352" s="1153"/>
      <c r="BI352" s="1153"/>
      <c r="BJ352" s="1153"/>
      <c r="BK352" s="1153"/>
      <c r="BL352" s="1153"/>
      <c r="BM352" s="1153"/>
      <c r="BN352" s="1153"/>
      <c r="BO352" s="1153"/>
      <c r="BP352" s="1153"/>
      <c r="BQ352" s="1153"/>
      <c r="BR352" s="1153"/>
      <c r="BS352" s="1200"/>
      <c r="BT352" s="1153"/>
      <c r="BU352" s="1153"/>
      <c r="BV352" s="1153"/>
      <c r="BW352" s="1153"/>
      <c r="BX352" s="1153"/>
      <c r="BY352" s="1153"/>
      <c r="BZ352" s="1153"/>
      <c r="CA352" s="1153"/>
      <c r="CB352" s="1153"/>
      <c r="CC352" s="1153"/>
      <c r="CD352" s="1153"/>
      <c r="CE352" s="1153"/>
      <c r="CF352" s="1153"/>
      <c r="CG352" s="1153"/>
      <c r="CH352" s="1153"/>
      <c r="CI352" s="1153"/>
      <c r="CJ352" s="1153"/>
      <c r="CK352" s="1153"/>
      <c r="CL352" s="1153"/>
      <c r="CM352" s="1200"/>
      <c r="CN352" s="1200"/>
    </row>
    <row r="353" spans="2:92">
      <c r="B353" s="1152"/>
      <c r="I353" s="1153"/>
      <c r="J353" s="1153"/>
      <c r="K353" s="1153"/>
      <c r="L353" s="1153"/>
      <c r="M353" s="1153"/>
      <c r="N353" s="1153"/>
      <c r="O353" s="1153"/>
      <c r="P353" s="1153"/>
      <c r="Q353" s="1153"/>
      <c r="R353" s="1153"/>
      <c r="S353" s="1153"/>
      <c r="T353" s="1153"/>
      <c r="U353" s="1153"/>
      <c r="V353" s="1153"/>
      <c r="W353" s="1153"/>
      <c r="X353" s="1153"/>
      <c r="Y353" s="1153"/>
      <c r="Z353" s="1153"/>
      <c r="AA353" s="1153"/>
      <c r="AB353" s="1200"/>
      <c r="AC353" s="1200"/>
      <c r="AD353" s="1200"/>
      <c r="AE353" s="1200"/>
      <c r="AF353" s="1153"/>
      <c r="AG353" s="1153"/>
      <c r="AH353" s="1153"/>
      <c r="AI353" s="1153"/>
      <c r="AJ353" s="1153"/>
      <c r="AK353" s="1153"/>
      <c r="AL353" s="1153"/>
      <c r="AM353" s="1153"/>
      <c r="AN353" s="1153"/>
      <c r="AO353" s="1153"/>
      <c r="AP353" s="1153"/>
      <c r="AQ353" s="1153"/>
      <c r="AR353" s="1153"/>
      <c r="AS353" s="1153"/>
      <c r="AT353" s="1153"/>
      <c r="AU353" s="1153"/>
      <c r="AV353" s="1153"/>
      <c r="AW353" s="1153"/>
      <c r="AX353" s="1154"/>
      <c r="AY353" s="1153"/>
      <c r="AZ353" s="1153"/>
      <c r="BA353" s="1153"/>
      <c r="BB353" s="1153"/>
      <c r="BC353" s="1153"/>
      <c r="BD353" s="1153"/>
      <c r="BE353" s="1153"/>
      <c r="BF353" s="1153"/>
      <c r="BG353" s="1153"/>
      <c r="BH353" s="1153"/>
      <c r="BI353" s="1153"/>
      <c r="BJ353" s="1153"/>
      <c r="BK353" s="1153"/>
      <c r="BL353" s="1153"/>
      <c r="BM353" s="1153"/>
      <c r="BN353" s="1153"/>
      <c r="BO353" s="1153"/>
      <c r="BP353" s="1153"/>
      <c r="BQ353" s="1153"/>
      <c r="BR353" s="1153"/>
      <c r="BS353" s="1200"/>
      <c r="BT353" s="1153"/>
      <c r="BU353" s="1153"/>
      <c r="BV353" s="1153"/>
      <c r="BW353" s="1153"/>
      <c r="BX353" s="1153"/>
      <c r="BY353" s="1153"/>
      <c r="BZ353" s="1153"/>
      <c r="CA353" s="1153"/>
      <c r="CB353" s="1153"/>
      <c r="CC353" s="1153"/>
      <c r="CD353" s="1153"/>
      <c r="CE353" s="1153"/>
      <c r="CF353" s="1153"/>
      <c r="CG353" s="1153"/>
      <c r="CH353" s="1153"/>
      <c r="CI353" s="1153"/>
      <c r="CJ353" s="1153"/>
      <c r="CK353" s="1153"/>
      <c r="CL353" s="1153"/>
      <c r="CM353" s="1200"/>
      <c r="CN353" s="1200"/>
    </row>
    <row r="354" spans="2:92">
      <c r="B354" s="1152"/>
      <c r="I354" s="1153"/>
      <c r="J354" s="1153"/>
      <c r="K354" s="1153"/>
      <c r="L354" s="1153"/>
      <c r="M354" s="1153"/>
      <c r="N354" s="1153"/>
      <c r="O354" s="1153"/>
      <c r="P354" s="1153"/>
      <c r="Q354" s="1153"/>
      <c r="R354" s="1153"/>
      <c r="S354" s="1153"/>
      <c r="T354" s="1153"/>
      <c r="U354" s="1153"/>
      <c r="V354" s="1153"/>
      <c r="W354" s="1153"/>
      <c r="X354" s="1153"/>
      <c r="Y354" s="1153"/>
      <c r="Z354" s="1153"/>
      <c r="AA354" s="1153"/>
      <c r="AB354" s="1200"/>
      <c r="AC354" s="1200"/>
      <c r="AD354" s="1200"/>
      <c r="AE354" s="1200"/>
      <c r="AF354" s="1153"/>
      <c r="AG354" s="1153"/>
      <c r="AH354" s="1153"/>
      <c r="AI354" s="1153"/>
      <c r="AJ354" s="1153"/>
      <c r="AK354" s="1153"/>
      <c r="AL354" s="1153"/>
      <c r="AM354" s="1153"/>
      <c r="AN354" s="1153"/>
      <c r="AO354" s="1153"/>
      <c r="AP354" s="1153"/>
      <c r="AQ354" s="1153"/>
      <c r="AR354" s="1153"/>
      <c r="AS354" s="1153"/>
      <c r="AT354" s="1153"/>
      <c r="AU354" s="1153"/>
      <c r="AV354" s="1153"/>
      <c r="AW354" s="1153"/>
      <c r="AX354" s="1154"/>
      <c r="AY354" s="1153"/>
      <c r="AZ354" s="1153"/>
      <c r="BA354" s="1153"/>
      <c r="BB354" s="1153"/>
      <c r="BC354" s="1153"/>
      <c r="BD354" s="1153"/>
      <c r="BE354" s="1153"/>
      <c r="BF354" s="1153"/>
      <c r="BG354" s="1153"/>
      <c r="BH354" s="1153"/>
      <c r="BI354" s="1153"/>
      <c r="BJ354" s="1153"/>
      <c r="BK354" s="1153"/>
      <c r="BL354" s="1153"/>
      <c r="BM354" s="1153"/>
      <c r="BN354" s="1153"/>
      <c r="BO354" s="1153"/>
      <c r="BP354" s="1153"/>
      <c r="BQ354" s="1153"/>
      <c r="BR354" s="1153"/>
      <c r="BS354" s="1200"/>
      <c r="BT354" s="1153"/>
      <c r="BU354" s="1153"/>
      <c r="BV354" s="1153"/>
      <c r="BW354" s="1153"/>
      <c r="BX354" s="1153"/>
      <c r="BY354" s="1153"/>
      <c r="BZ354" s="1153"/>
      <c r="CA354" s="1153"/>
      <c r="CB354" s="1153"/>
      <c r="CC354" s="1153"/>
      <c r="CD354" s="1153"/>
      <c r="CE354" s="1153"/>
      <c r="CF354" s="1153"/>
      <c r="CG354" s="1153"/>
      <c r="CH354" s="1153"/>
      <c r="CI354" s="1153"/>
      <c r="CJ354" s="1153"/>
      <c r="CK354" s="1153"/>
      <c r="CL354" s="1153"/>
      <c r="CM354" s="1200"/>
      <c r="CN354" s="1200"/>
    </row>
    <row r="355" spans="2:92">
      <c r="B355" s="1152"/>
      <c r="I355" s="1153"/>
      <c r="J355" s="1153"/>
      <c r="K355" s="1153"/>
      <c r="L355" s="1153"/>
      <c r="M355" s="1153"/>
      <c r="N355" s="1153"/>
      <c r="O355" s="1153"/>
      <c r="P355" s="1153"/>
      <c r="Q355" s="1153"/>
      <c r="R355" s="1153"/>
      <c r="S355" s="1153"/>
      <c r="T355" s="1153"/>
      <c r="U355" s="1153"/>
      <c r="V355" s="1153"/>
      <c r="W355" s="1153"/>
      <c r="X355" s="1153"/>
      <c r="Y355" s="1153"/>
      <c r="Z355" s="1153"/>
      <c r="AA355" s="1153"/>
      <c r="AB355" s="1200"/>
      <c r="AC355" s="1200"/>
      <c r="AD355" s="1200"/>
      <c r="AE355" s="1200"/>
      <c r="AF355" s="1153"/>
      <c r="AG355" s="1153"/>
      <c r="AH355" s="1153"/>
      <c r="AI355" s="1153"/>
      <c r="AJ355" s="1153"/>
      <c r="AK355" s="1153"/>
      <c r="AL355" s="1153"/>
      <c r="AM355" s="1153"/>
      <c r="AN355" s="1153"/>
      <c r="AO355" s="1153"/>
      <c r="AP355" s="1153"/>
      <c r="AQ355" s="1153"/>
      <c r="AR355" s="1153"/>
      <c r="AS355" s="1153"/>
      <c r="AT355" s="1153"/>
      <c r="AU355" s="1153"/>
      <c r="AV355" s="1153"/>
      <c r="AW355" s="1153"/>
      <c r="AX355" s="1154"/>
      <c r="AY355" s="1153"/>
      <c r="AZ355" s="1153"/>
      <c r="BA355" s="1153"/>
      <c r="BB355" s="1153"/>
      <c r="BC355" s="1153"/>
      <c r="BD355" s="1153"/>
      <c r="BE355" s="1153"/>
      <c r="BF355" s="1153"/>
      <c r="BG355" s="1153"/>
      <c r="BH355" s="1153"/>
      <c r="BI355" s="1153"/>
      <c r="BJ355" s="1153"/>
      <c r="BK355" s="1153"/>
      <c r="BL355" s="1153"/>
      <c r="BM355" s="1153"/>
      <c r="BN355" s="1153"/>
      <c r="BO355" s="1153"/>
      <c r="BP355" s="1153"/>
      <c r="BQ355" s="1153"/>
      <c r="BR355" s="1153"/>
      <c r="BS355" s="1200"/>
      <c r="BT355" s="1153"/>
      <c r="BU355" s="1153"/>
      <c r="BV355" s="1153"/>
      <c r="BW355" s="1153"/>
      <c r="BX355" s="1153"/>
      <c r="BY355" s="1153"/>
      <c r="BZ355" s="1153"/>
      <c r="CA355" s="1153"/>
      <c r="CB355" s="1153"/>
      <c r="CC355" s="1153"/>
      <c r="CD355" s="1153"/>
      <c r="CE355" s="1153"/>
      <c r="CF355" s="1153"/>
      <c r="CG355" s="1153"/>
      <c r="CH355" s="1153"/>
      <c r="CI355" s="1153"/>
      <c r="CJ355" s="1153"/>
      <c r="CK355" s="1153"/>
      <c r="CL355" s="1153"/>
      <c r="CM355" s="1200"/>
      <c r="CN355" s="1200"/>
    </row>
    <row r="356" spans="2:92">
      <c r="B356" s="1152"/>
      <c r="I356" s="1153"/>
      <c r="J356" s="1153"/>
      <c r="K356" s="1153"/>
      <c r="L356" s="1153"/>
      <c r="M356" s="1153"/>
      <c r="N356" s="1153"/>
      <c r="O356" s="1153"/>
      <c r="P356" s="1153"/>
      <c r="Q356" s="1153"/>
      <c r="R356" s="1153"/>
      <c r="S356" s="1153"/>
      <c r="T356" s="1153"/>
      <c r="U356" s="1153"/>
      <c r="V356" s="1153"/>
      <c r="W356" s="1153"/>
      <c r="X356" s="1153"/>
      <c r="Y356" s="1153"/>
      <c r="Z356" s="1153"/>
      <c r="AA356" s="1153"/>
      <c r="AB356" s="1200"/>
      <c r="AC356" s="1200"/>
      <c r="AD356" s="1200"/>
      <c r="AE356" s="1200"/>
      <c r="AF356" s="1153"/>
      <c r="AG356" s="1153"/>
      <c r="AH356" s="1153"/>
      <c r="AI356" s="1153"/>
      <c r="AJ356" s="1153"/>
      <c r="AK356" s="1153"/>
      <c r="AL356" s="1153"/>
      <c r="AM356" s="1153"/>
      <c r="AN356" s="1153"/>
      <c r="AO356" s="1153"/>
      <c r="AP356" s="1153"/>
      <c r="AQ356" s="1153"/>
      <c r="AR356" s="1153"/>
      <c r="AS356" s="1153"/>
      <c r="AT356" s="1153"/>
      <c r="AU356" s="1153"/>
      <c r="AV356" s="1153"/>
      <c r="AW356" s="1153"/>
      <c r="AX356" s="1154"/>
      <c r="AY356" s="1153"/>
      <c r="AZ356" s="1153"/>
      <c r="BA356" s="1153"/>
      <c r="BB356" s="1153"/>
      <c r="BC356" s="1153"/>
      <c r="BD356" s="1153"/>
      <c r="BE356" s="1153"/>
      <c r="BF356" s="1153"/>
      <c r="BG356" s="1153"/>
      <c r="BH356" s="1153"/>
      <c r="BI356" s="1153"/>
      <c r="BJ356" s="1153"/>
      <c r="BK356" s="1153"/>
      <c r="BL356" s="1153"/>
      <c r="BM356" s="1153"/>
      <c r="BN356" s="1153"/>
      <c r="BO356" s="1153"/>
      <c r="BP356" s="1153"/>
      <c r="BQ356" s="1153"/>
      <c r="BR356" s="1153"/>
      <c r="BS356" s="1200"/>
      <c r="BT356" s="1153"/>
      <c r="BU356" s="1153"/>
      <c r="BV356" s="1153"/>
      <c r="BW356" s="1153"/>
      <c r="BX356" s="1153"/>
      <c r="BY356" s="1153"/>
      <c r="BZ356" s="1153"/>
      <c r="CA356" s="1153"/>
      <c r="CB356" s="1153"/>
      <c r="CC356" s="1153"/>
      <c r="CD356" s="1153"/>
      <c r="CE356" s="1153"/>
      <c r="CF356" s="1153"/>
      <c r="CG356" s="1153"/>
      <c r="CH356" s="1153"/>
      <c r="CI356" s="1153"/>
      <c r="CJ356" s="1153"/>
      <c r="CK356" s="1153"/>
      <c r="CL356" s="1153"/>
      <c r="CM356" s="1200"/>
      <c r="CN356" s="1200"/>
    </row>
    <row r="357" spans="2:92">
      <c r="B357" s="1152"/>
      <c r="I357" s="1153"/>
      <c r="J357" s="1153"/>
      <c r="K357" s="1153"/>
      <c r="L357" s="1153"/>
      <c r="M357" s="1153"/>
      <c r="N357" s="1153"/>
      <c r="O357" s="1153"/>
      <c r="P357" s="1153"/>
      <c r="Q357" s="1153"/>
      <c r="R357" s="1153"/>
      <c r="S357" s="1153"/>
      <c r="T357" s="1153"/>
      <c r="U357" s="1153"/>
      <c r="V357" s="1153"/>
      <c r="W357" s="1153"/>
      <c r="X357" s="1153"/>
      <c r="Y357" s="1153"/>
      <c r="Z357" s="1153"/>
      <c r="AA357" s="1153"/>
      <c r="AB357" s="1200"/>
      <c r="AC357" s="1200"/>
      <c r="AD357" s="1200"/>
      <c r="AE357" s="1200"/>
      <c r="AF357" s="1153"/>
      <c r="AG357" s="1153"/>
      <c r="AH357" s="1153"/>
      <c r="AI357" s="1153"/>
      <c r="AJ357" s="1153"/>
      <c r="AK357" s="1153"/>
      <c r="AL357" s="1153"/>
      <c r="AM357" s="1153"/>
      <c r="AN357" s="1153"/>
      <c r="AO357" s="1153"/>
      <c r="AP357" s="1153"/>
      <c r="AQ357" s="1153"/>
      <c r="AR357" s="1153"/>
      <c r="AS357" s="1153"/>
      <c r="AT357" s="1153"/>
      <c r="AU357" s="1153"/>
      <c r="AV357" s="1153"/>
      <c r="AW357" s="1153"/>
      <c r="AX357" s="1154"/>
      <c r="AY357" s="1153"/>
      <c r="AZ357" s="1153"/>
      <c r="BA357" s="1153"/>
      <c r="BB357" s="1153"/>
      <c r="BC357" s="1153"/>
      <c r="BD357" s="1153"/>
      <c r="BE357" s="1153"/>
      <c r="BF357" s="1153"/>
      <c r="BG357" s="1153"/>
      <c r="BH357" s="1153"/>
      <c r="BI357" s="1153"/>
      <c r="BJ357" s="1153"/>
      <c r="BK357" s="1153"/>
      <c r="BL357" s="1153"/>
      <c r="BM357" s="1153"/>
      <c r="BN357" s="1153"/>
      <c r="BO357" s="1153"/>
      <c r="BP357" s="1153"/>
      <c r="BQ357" s="1153"/>
      <c r="BR357" s="1153"/>
      <c r="BS357" s="1200"/>
      <c r="BT357" s="1153"/>
      <c r="BU357" s="1153"/>
      <c r="BV357" s="1153"/>
      <c r="BW357" s="1153"/>
      <c r="BX357" s="1153"/>
      <c r="BY357" s="1153"/>
      <c r="BZ357" s="1153"/>
      <c r="CA357" s="1153"/>
      <c r="CB357" s="1153"/>
      <c r="CC357" s="1153"/>
      <c r="CD357" s="1153"/>
      <c r="CE357" s="1153"/>
      <c r="CF357" s="1153"/>
      <c r="CG357" s="1153"/>
      <c r="CH357" s="1153"/>
      <c r="CI357" s="1153"/>
      <c r="CJ357" s="1153"/>
      <c r="CK357" s="1153"/>
      <c r="CL357" s="1153"/>
      <c r="CM357" s="1200"/>
      <c r="CN357" s="1200"/>
    </row>
    <row r="358" spans="2:92">
      <c r="B358" s="1152"/>
      <c r="I358" s="1153"/>
      <c r="J358" s="1153"/>
      <c r="K358" s="1153"/>
      <c r="L358" s="1153"/>
      <c r="M358" s="1153"/>
      <c r="N358" s="1153"/>
      <c r="O358" s="1153"/>
      <c r="P358" s="1153"/>
      <c r="Q358" s="1153"/>
      <c r="R358" s="1153"/>
      <c r="S358" s="1153"/>
      <c r="T358" s="1153"/>
      <c r="U358" s="1153"/>
      <c r="V358" s="1153"/>
      <c r="W358" s="1153"/>
      <c r="X358" s="1153"/>
      <c r="Y358" s="1153"/>
      <c r="Z358" s="1153"/>
      <c r="AA358" s="1153"/>
      <c r="AB358" s="1200"/>
      <c r="AC358" s="1200"/>
      <c r="AD358" s="1200"/>
      <c r="AE358" s="1200"/>
      <c r="AF358" s="1153"/>
      <c r="AG358" s="1153"/>
      <c r="AH358" s="1153"/>
      <c r="AI358" s="1153"/>
      <c r="AJ358" s="1153"/>
      <c r="AK358" s="1153"/>
      <c r="AL358" s="1153"/>
      <c r="AM358" s="1153"/>
      <c r="AN358" s="1153"/>
      <c r="AO358" s="1153"/>
      <c r="AP358" s="1153"/>
      <c r="AQ358" s="1153"/>
      <c r="AR358" s="1153"/>
      <c r="AS358" s="1153"/>
      <c r="AT358" s="1153"/>
      <c r="AU358" s="1153"/>
      <c r="AV358" s="1153"/>
      <c r="AW358" s="1153"/>
      <c r="AX358" s="1154"/>
      <c r="AY358" s="1153"/>
      <c r="AZ358" s="1153"/>
      <c r="BA358" s="1153"/>
      <c r="BB358" s="1153"/>
      <c r="BC358" s="1153"/>
      <c r="BD358" s="1153"/>
      <c r="BE358" s="1153"/>
      <c r="BF358" s="1153"/>
      <c r="BG358" s="1153"/>
      <c r="BH358" s="1153"/>
      <c r="BI358" s="1153"/>
      <c r="BJ358" s="1153"/>
      <c r="BK358" s="1153"/>
      <c r="BL358" s="1153"/>
      <c r="BM358" s="1153"/>
      <c r="BN358" s="1153"/>
      <c r="BO358" s="1153"/>
      <c r="BP358" s="1153"/>
      <c r="BQ358" s="1153"/>
      <c r="BR358" s="1153"/>
      <c r="BS358" s="1200"/>
      <c r="BT358" s="1153"/>
      <c r="BU358" s="1153"/>
      <c r="BV358" s="1153"/>
      <c r="BW358" s="1153"/>
      <c r="BX358" s="1153"/>
      <c r="BY358" s="1153"/>
      <c r="BZ358" s="1153"/>
      <c r="CA358" s="1153"/>
      <c r="CB358" s="1153"/>
      <c r="CC358" s="1153"/>
      <c r="CD358" s="1153"/>
      <c r="CE358" s="1153"/>
      <c r="CF358" s="1153"/>
      <c r="CG358" s="1153"/>
      <c r="CH358" s="1153"/>
      <c r="CI358" s="1153"/>
      <c r="CJ358" s="1153"/>
      <c r="CK358" s="1153"/>
      <c r="CL358" s="1153"/>
      <c r="CM358" s="1200"/>
      <c r="CN358" s="1200"/>
    </row>
    <row r="359" spans="2:92">
      <c r="B359" s="1152"/>
      <c r="I359" s="1153"/>
      <c r="J359" s="1153"/>
      <c r="K359" s="1153"/>
      <c r="L359" s="1153"/>
      <c r="M359" s="1153"/>
      <c r="N359" s="1153"/>
      <c r="O359" s="1153"/>
      <c r="P359" s="1153"/>
      <c r="Q359" s="1153"/>
      <c r="R359" s="1153"/>
      <c r="S359" s="1153"/>
      <c r="T359" s="1153"/>
      <c r="U359" s="1153"/>
      <c r="V359" s="1153"/>
      <c r="W359" s="1153"/>
      <c r="X359" s="1153"/>
      <c r="Y359" s="1153"/>
      <c r="Z359" s="1153"/>
      <c r="AA359" s="1153"/>
      <c r="AB359" s="1200"/>
      <c r="AC359" s="1200"/>
      <c r="AD359" s="1200"/>
      <c r="AE359" s="1200"/>
      <c r="AF359" s="1153"/>
      <c r="AG359" s="1153"/>
      <c r="AH359" s="1153"/>
      <c r="AI359" s="1153"/>
      <c r="AJ359" s="1153"/>
      <c r="AK359" s="1153"/>
      <c r="AL359" s="1153"/>
      <c r="AM359" s="1153"/>
      <c r="AN359" s="1153"/>
      <c r="AO359" s="1153"/>
      <c r="AP359" s="1153"/>
      <c r="AQ359" s="1153"/>
      <c r="AR359" s="1153"/>
      <c r="AS359" s="1153"/>
      <c r="AT359" s="1153"/>
      <c r="AU359" s="1153"/>
      <c r="AV359" s="1153"/>
      <c r="AW359" s="1153"/>
      <c r="AX359" s="1154"/>
      <c r="AY359" s="1153"/>
      <c r="AZ359" s="1153"/>
      <c r="BA359" s="1153"/>
      <c r="BB359" s="1153"/>
      <c r="BC359" s="1153"/>
      <c r="BD359" s="1153"/>
      <c r="BE359" s="1153"/>
      <c r="BF359" s="1153"/>
      <c r="BG359" s="1153"/>
      <c r="BH359" s="1153"/>
      <c r="BI359" s="1153"/>
      <c r="BJ359" s="1153"/>
      <c r="BK359" s="1153"/>
      <c r="BL359" s="1153"/>
      <c r="BM359" s="1153"/>
      <c r="BN359" s="1153"/>
      <c r="BO359" s="1153"/>
      <c r="BP359" s="1153"/>
      <c r="BQ359" s="1153"/>
      <c r="BR359" s="1153"/>
      <c r="BS359" s="1200"/>
      <c r="BT359" s="1153"/>
      <c r="BU359" s="1153"/>
      <c r="BV359" s="1153"/>
      <c r="BW359" s="1153"/>
      <c r="BX359" s="1153"/>
      <c r="BY359" s="1153"/>
      <c r="BZ359" s="1153"/>
      <c r="CA359" s="1153"/>
      <c r="CB359" s="1153"/>
      <c r="CC359" s="1153"/>
      <c r="CD359" s="1153"/>
      <c r="CE359" s="1153"/>
      <c r="CF359" s="1153"/>
      <c r="CG359" s="1153"/>
      <c r="CH359" s="1153"/>
      <c r="CI359" s="1153"/>
      <c r="CJ359" s="1153"/>
      <c r="CK359" s="1153"/>
      <c r="CL359" s="1153"/>
      <c r="CM359" s="1200"/>
      <c r="CN359" s="1200"/>
    </row>
    <row r="360" spans="2:92">
      <c r="B360" s="1152"/>
      <c r="I360" s="1153"/>
      <c r="J360" s="1153"/>
      <c r="K360" s="1153"/>
      <c r="L360" s="1153"/>
      <c r="M360" s="1153"/>
      <c r="N360" s="1153"/>
      <c r="O360" s="1153"/>
      <c r="P360" s="1153"/>
      <c r="Q360" s="1153"/>
      <c r="R360" s="1153"/>
      <c r="S360" s="1153"/>
      <c r="T360" s="1153"/>
      <c r="U360" s="1153"/>
      <c r="V360" s="1153"/>
      <c r="W360" s="1153"/>
      <c r="X360" s="1153"/>
      <c r="Y360" s="1153"/>
      <c r="Z360" s="1153"/>
      <c r="AA360" s="1153"/>
      <c r="AB360" s="1200"/>
      <c r="AC360" s="1200"/>
      <c r="AD360" s="1200"/>
      <c r="AE360" s="1200"/>
      <c r="AF360" s="1153"/>
      <c r="AG360" s="1153"/>
      <c r="AH360" s="1153"/>
      <c r="AI360" s="1153"/>
      <c r="AJ360" s="1153"/>
      <c r="AK360" s="1153"/>
      <c r="AL360" s="1153"/>
      <c r="AM360" s="1153"/>
      <c r="AN360" s="1153"/>
      <c r="AO360" s="1153"/>
      <c r="AP360" s="1153"/>
      <c r="AQ360" s="1153"/>
      <c r="AR360" s="1153"/>
      <c r="AS360" s="1153"/>
      <c r="AT360" s="1153"/>
      <c r="AU360" s="1153"/>
      <c r="AV360" s="1153"/>
      <c r="AW360" s="1153"/>
      <c r="AX360" s="1154"/>
      <c r="AY360" s="1153"/>
      <c r="AZ360" s="1153"/>
      <c r="BA360" s="1153"/>
      <c r="BB360" s="1153"/>
      <c r="BC360" s="1153"/>
      <c r="BD360" s="1153"/>
      <c r="BE360" s="1153"/>
      <c r="BF360" s="1153"/>
      <c r="BG360" s="1153"/>
      <c r="BH360" s="1153"/>
      <c r="BI360" s="1153"/>
      <c r="BJ360" s="1153"/>
      <c r="BK360" s="1153"/>
      <c r="BL360" s="1153"/>
      <c r="BM360" s="1153"/>
      <c r="BN360" s="1153"/>
      <c r="BO360" s="1153"/>
      <c r="BP360" s="1153"/>
      <c r="BQ360" s="1153"/>
      <c r="BR360" s="1153"/>
      <c r="BS360" s="1200"/>
      <c r="BT360" s="1153"/>
      <c r="BU360" s="1153"/>
      <c r="BV360" s="1153"/>
      <c r="BW360" s="1153"/>
      <c r="BX360" s="1153"/>
      <c r="BY360" s="1153"/>
      <c r="BZ360" s="1153"/>
      <c r="CA360" s="1153"/>
      <c r="CB360" s="1153"/>
      <c r="CC360" s="1153"/>
      <c r="CD360" s="1153"/>
      <c r="CE360" s="1153"/>
      <c r="CF360" s="1153"/>
      <c r="CG360" s="1153"/>
      <c r="CH360" s="1153"/>
      <c r="CI360" s="1153"/>
      <c r="CJ360" s="1153"/>
      <c r="CK360" s="1153"/>
      <c r="CL360" s="1153"/>
      <c r="CM360" s="1200"/>
      <c r="CN360" s="1200"/>
    </row>
    <row r="361" spans="2:92">
      <c r="B361" s="1152"/>
      <c r="I361" s="1153"/>
      <c r="J361" s="1153"/>
      <c r="K361" s="1153"/>
      <c r="L361" s="1153"/>
      <c r="M361" s="1153"/>
      <c r="N361" s="1153"/>
      <c r="O361" s="1153"/>
      <c r="P361" s="1153"/>
      <c r="Q361" s="1153"/>
      <c r="R361" s="1153"/>
      <c r="S361" s="1153"/>
      <c r="T361" s="1153"/>
      <c r="U361" s="1153"/>
      <c r="V361" s="1153"/>
      <c r="W361" s="1153"/>
      <c r="X361" s="1153"/>
      <c r="Y361" s="1153"/>
      <c r="Z361" s="1153"/>
      <c r="AA361" s="1153"/>
      <c r="AB361" s="1200"/>
      <c r="AC361" s="1200"/>
      <c r="AD361" s="1200"/>
      <c r="AE361" s="1200"/>
      <c r="AF361" s="1153"/>
      <c r="AG361" s="1153"/>
      <c r="AH361" s="1153"/>
      <c r="AI361" s="1153"/>
      <c r="AJ361" s="1153"/>
      <c r="AK361" s="1153"/>
      <c r="AL361" s="1153"/>
      <c r="AM361" s="1153"/>
      <c r="AN361" s="1153"/>
      <c r="AO361" s="1153"/>
      <c r="AP361" s="1153"/>
      <c r="AQ361" s="1153"/>
      <c r="AR361" s="1153"/>
      <c r="AS361" s="1153"/>
      <c r="AT361" s="1153"/>
      <c r="AU361" s="1153"/>
      <c r="AV361" s="1153"/>
      <c r="AW361" s="1153"/>
      <c r="AX361" s="1154"/>
      <c r="AY361" s="1153"/>
      <c r="AZ361" s="1153"/>
      <c r="BA361" s="1153"/>
      <c r="BB361" s="1153"/>
      <c r="BC361" s="1153"/>
      <c r="BD361" s="1153"/>
      <c r="BE361" s="1153"/>
      <c r="BF361" s="1153"/>
      <c r="BG361" s="1153"/>
      <c r="BH361" s="1153"/>
      <c r="BI361" s="1153"/>
      <c r="BJ361" s="1153"/>
      <c r="BK361" s="1153"/>
      <c r="BL361" s="1153"/>
      <c r="BM361" s="1153"/>
      <c r="BN361" s="1153"/>
      <c r="BO361" s="1153"/>
      <c r="BP361" s="1153"/>
      <c r="BQ361" s="1153"/>
      <c r="BR361" s="1153"/>
      <c r="BS361" s="1200"/>
      <c r="BT361" s="1153"/>
      <c r="BU361" s="1153"/>
      <c r="BV361" s="1153"/>
      <c r="BW361" s="1153"/>
      <c r="BX361" s="1153"/>
      <c r="BY361" s="1153"/>
      <c r="BZ361" s="1153"/>
      <c r="CA361" s="1153"/>
      <c r="CB361" s="1153"/>
      <c r="CC361" s="1153"/>
      <c r="CD361" s="1153"/>
      <c r="CE361" s="1153"/>
      <c r="CF361" s="1153"/>
      <c r="CG361" s="1153"/>
      <c r="CH361" s="1153"/>
      <c r="CI361" s="1153"/>
      <c r="CJ361" s="1153"/>
      <c r="CK361" s="1153"/>
      <c r="CL361" s="1153"/>
      <c r="CM361" s="1200"/>
      <c r="CN361" s="1200"/>
    </row>
    <row r="362" spans="2:92">
      <c r="B362" s="1152"/>
      <c r="I362" s="1153"/>
      <c r="J362" s="1153"/>
      <c r="K362" s="1153"/>
      <c r="L362" s="1153"/>
      <c r="M362" s="1153"/>
      <c r="N362" s="1153"/>
      <c r="O362" s="1153"/>
      <c r="P362" s="1153"/>
      <c r="Q362" s="1153"/>
      <c r="R362" s="1153"/>
      <c r="S362" s="1153"/>
      <c r="T362" s="1153"/>
      <c r="U362" s="1153"/>
      <c r="V362" s="1153"/>
      <c r="W362" s="1153"/>
      <c r="X362" s="1153"/>
      <c r="Y362" s="1153"/>
      <c r="Z362" s="1153"/>
      <c r="AA362" s="1153"/>
      <c r="AB362" s="1200"/>
      <c r="AC362" s="1200"/>
      <c r="AD362" s="1200"/>
      <c r="AE362" s="1200"/>
      <c r="AF362" s="1153"/>
      <c r="AG362" s="1153"/>
      <c r="AH362" s="1153"/>
      <c r="AI362" s="1153"/>
      <c r="AJ362" s="1153"/>
      <c r="AK362" s="1153"/>
      <c r="AL362" s="1153"/>
      <c r="AM362" s="1153"/>
      <c r="AN362" s="1153"/>
      <c r="AO362" s="1153"/>
      <c r="AP362" s="1153"/>
      <c r="AQ362" s="1153"/>
      <c r="AR362" s="1153"/>
      <c r="AS362" s="1153"/>
      <c r="AT362" s="1153"/>
      <c r="AU362" s="1153"/>
      <c r="AV362" s="1153"/>
      <c r="AW362" s="1153"/>
      <c r="AX362" s="1154"/>
      <c r="AY362" s="1153"/>
      <c r="AZ362" s="1153"/>
      <c r="BA362" s="1153"/>
      <c r="BB362" s="1153"/>
      <c r="BC362" s="1153"/>
      <c r="BD362" s="1153"/>
      <c r="BE362" s="1153"/>
      <c r="BF362" s="1153"/>
      <c r="BG362" s="1153"/>
      <c r="BH362" s="1153"/>
      <c r="BI362" s="1153"/>
      <c r="BJ362" s="1153"/>
      <c r="BK362" s="1153"/>
      <c r="BL362" s="1153"/>
      <c r="BM362" s="1153"/>
      <c r="BN362" s="1153"/>
      <c r="BO362" s="1153"/>
      <c r="BP362" s="1153"/>
      <c r="BQ362" s="1153"/>
      <c r="BR362" s="1153"/>
      <c r="BS362" s="1200"/>
      <c r="BT362" s="1153"/>
      <c r="BU362" s="1153"/>
      <c r="BV362" s="1153"/>
      <c r="BW362" s="1153"/>
      <c r="BX362" s="1153"/>
      <c r="BY362" s="1153"/>
      <c r="BZ362" s="1153"/>
      <c r="CA362" s="1153"/>
      <c r="CB362" s="1153"/>
      <c r="CC362" s="1153"/>
      <c r="CD362" s="1153"/>
      <c r="CE362" s="1153"/>
      <c r="CF362" s="1153"/>
      <c r="CG362" s="1153"/>
      <c r="CH362" s="1153"/>
      <c r="CI362" s="1153"/>
      <c r="CJ362" s="1153"/>
      <c r="CK362" s="1153"/>
      <c r="CL362" s="1153"/>
      <c r="CM362" s="1200"/>
      <c r="CN362" s="1200"/>
    </row>
    <row r="363" spans="2:92">
      <c r="B363" s="1152"/>
      <c r="I363" s="1153"/>
      <c r="J363" s="1153"/>
      <c r="K363" s="1153"/>
      <c r="L363" s="1153"/>
      <c r="M363" s="1153"/>
      <c r="N363" s="1153"/>
      <c r="O363" s="1153"/>
      <c r="P363" s="1153"/>
      <c r="Q363" s="1153"/>
      <c r="R363" s="1153"/>
      <c r="S363" s="1153"/>
      <c r="T363" s="1153"/>
      <c r="U363" s="1153"/>
      <c r="V363" s="1153"/>
      <c r="W363" s="1153"/>
      <c r="X363" s="1153"/>
      <c r="Y363" s="1153"/>
      <c r="Z363" s="1153"/>
      <c r="AA363" s="1153"/>
      <c r="AB363" s="1200"/>
      <c r="AC363" s="1200"/>
      <c r="AD363" s="1200"/>
      <c r="AE363" s="1200"/>
      <c r="AF363" s="1153"/>
      <c r="AG363" s="1153"/>
      <c r="AH363" s="1153"/>
      <c r="AI363" s="1153"/>
      <c r="AJ363" s="1153"/>
      <c r="AK363" s="1153"/>
      <c r="AL363" s="1153"/>
      <c r="AM363" s="1153"/>
      <c r="AN363" s="1153"/>
      <c r="AO363" s="1153"/>
      <c r="AP363" s="1153"/>
      <c r="AQ363" s="1153"/>
      <c r="AR363" s="1153"/>
      <c r="AS363" s="1153"/>
      <c r="AT363" s="1153"/>
      <c r="AU363" s="1153"/>
      <c r="AV363" s="1153"/>
      <c r="AW363" s="1153"/>
      <c r="AX363" s="1154"/>
      <c r="AY363" s="1153"/>
      <c r="AZ363" s="1153"/>
      <c r="BA363" s="1153"/>
      <c r="BB363" s="1153"/>
      <c r="BC363" s="1153"/>
      <c r="BD363" s="1153"/>
      <c r="BE363" s="1153"/>
      <c r="BF363" s="1153"/>
      <c r="BG363" s="1153"/>
      <c r="BH363" s="1153"/>
      <c r="BI363" s="1153"/>
      <c r="BJ363" s="1153"/>
      <c r="BK363" s="1153"/>
      <c r="BL363" s="1153"/>
      <c r="BM363" s="1153"/>
      <c r="BN363" s="1153"/>
      <c r="BO363" s="1153"/>
      <c r="BP363" s="1153"/>
      <c r="BQ363" s="1153"/>
      <c r="BR363" s="1153"/>
      <c r="BS363" s="1200"/>
      <c r="BT363" s="1153"/>
      <c r="BU363" s="1153"/>
      <c r="BV363" s="1153"/>
      <c r="BW363" s="1153"/>
      <c r="BX363" s="1153"/>
      <c r="BY363" s="1153"/>
      <c r="BZ363" s="1153"/>
      <c r="CA363" s="1153"/>
      <c r="CB363" s="1153"/>
      <c r="CC363" s="1153"/>
      <c r="CD363" s="1153"/>
      <c r="CE363" s="1153"/>
      <c r="CF363" s="1153"/>
      <c r="CG363" s="1153"/>
      <c r="CH363" s="1153"/>
      <c r="CI363" s="1153"/>
      <c r="CJ363" s="1153"/>
      <c r="CK363" s="1153"/>
      <c r="CL363" s="1153"/>
      <c r="CM363" s="1200"/>
      <c r="CN363" s="1200"/>
    </row>
    <row r="364" spans="2:92">
      <c r="B364" s="1152"/>
      <c r="I364" s="1153"/>
      <c r="J364" s="1153"/>
      <c r="K364" s="1153"/>
      <c r="L364" s="1153"/>
      <c r="M364" s="1153"/>
      <c r="N364" s="1153"/>
      <c r="O364" s="1153"/>
      <c r="P364" s="1153"/>
      <c r="Q364" s="1153"/>
      <c r="R364" s="1153"/>
      <c r="S364" s="1153"/>
      <c r="T364" s="1153"/>
      <c r="U364" s="1153"/>
      <c r="V364" s="1153"/>
      <c r="W364" s="1153"/>
      <c r="X364" s="1153"/>
      <c r="Y364" s="1153"/>
      <c r="Z364" s="1153"/>
      <c r="AA364" s="1153"/>
      <c r="AB364" s="1200"/>
      <c r="AC364" s="1200"/>
      <c r="AD364" s="1200"/>
      <c r="AE364" s="1200"/>
      <c r="AF364" s="1153"/>
      <c r="AG364" s="1153"/>
      <c r="AH364" s="1153"/>
      <c r="AI364" s="1153"/>
      <c r="AJ364" s="1153"/>
      <c r="AK364" s="1153"/>
      <c r="AL364" s="1153"/>
      <c r="AM364" s="1153"/>
      <c r="AN364" s="1153"/>
      <c r="AO364" s="1153"/>
      <c r="AP364" s="1153"/>
      <c r="AQ364" s="1153"/>
      <c r="AR364" s="1153"/>
      <c r="AS364" s="1153"/>
      <c r="AT364" s="1153"/>
      <c r="AU364" s="1153"/>
      <c r="AV364" s="1153"/>
      <c r="AW364" s="1153"/>
      <c r="AX364" s="1154"/>
      <c r="AY364" s="1153"/>
      <c r="AZ364" s="1153"/>
      <c r="BA364" s="1153"/>
      <c r="BB364" s="1153"/>
      <c r="BC364" s="1153"/>
      <c r="BD364" s="1153"/>
      <c r="BE364" s="1153"/>
      <c r="BF364" s="1153"/>
      <c r="BG364" s="1153"/>
      <c r="BH364" s="1153"/>
      <c r="BI364" s="1153"/>
      <c r="BJ364" s="1153"/>
      <c r="BK364" s="1153"/>
      <c r="BL364" s="1153"/>
      <c r="BM364" s="1153"/>
      <c r="BN364" s="1153"/>
      <c r="BO364" s="1153"/>
      <c r="BP364" s="1153"/>
      <c r="BQ364" s="1153"/>
      <c r="BR364" s="1153"/>
      <c r="BS364" s="1200"/>
      <c r="BT364" s="1153"/>
      <c r="BU364" s="1153"/>
      <c r="BV364" s="1153"/>
      <c r="BW364" s="1153"/>
      <c r="BX364" s="1153"/>
      <c r="BY364" s="1153"/>
      <c r="BZ364" s="1153"/>
      <c r="CA364" s="1153"/>
      <c r="CB364" s="1153"/>
      <c r="CC364" s="1153"/>
      <c r="CD364" s="1153"/>
      <c r="CE364" s="1153"/>
      <c r="CF364" s="1153"/>
      <c r="CG364" s="1153"/>
      <c r="CH364" s="1153"/>
      <c r="CI364" s="1153"/>
      <c r="CJ364" s="1153"/>
      <c r="CK364" s="1153"/>
      <c r="CL364" s="1153"/>
      <c r="CM364" s="1200"/>
      <c r="CN364" s="1200"/>
    </row>
    <row r="365" spans="2:92">
      <c r="B365" s="1152"/>
      <c r="I365" s="1153"/>
      <c r="J365" s="1153"/>
      <c r="K365" s="1153"/>
      <c r="L365" s="1153"/>
      <c r="M365" s="1153"/>
      <c r="N365" s="1153"/>
      <c r="O365" s="1153"/>
      <c r="P365" s="1153"/>
      <c r="Q365" s="1153"/>
      <c r="R365" s="1153"/>
      <c r="S365" s="1153"/>
      <c r="T365" s="1153"/>
      <c r="U365" s="1153"/>
      <c r="V365" s="1153"/>
      <c r="W365" s="1153"/>
      <c r="X365" s="1153"/>
      <c r="Y365" s="1153"/>
      <c r="Z365" s="1153"/>
      <c r="AA365" s="1153"/>
      <c r="AB365" s="1200"/>
      <c r="AC365" s="1200"/>
      <c r="AD365" s="1200"/>
      <c r="AE365" s="1200"/>
      <c r="AF365" s="1153"/>
      <c r="AG365" s="1153"/>
      <c r="AH365" s="1153"/>
      <c r="AI365" s="1153"/>
      <c r="AJ365" s="1153"/>
      <c r="AK365" s="1153"/>
      <c r="AL365" s="1153"/>
      <c r="AM365" s="1153"/>
      <c r="AN365" s="1153"/>
      <c r="AO365" s="1153"/>
      <c r="AP365" s="1153"/>
      <c r="AQ365" s="1153"/>
      <c r="AR365" s="1153"/>
      <c r="AS365" s="1153"/>
      <c r="AT365" s="1153"/>
      <c r="AU365" s="1153"/>
      <c r="AV365" s="1153"/>
      <c r="AW365" s="1153"/>
      <c r="AX365" s="1154"/>
      <c r="AY365" s="1153"/>
      <c r="AZ365" s="1153"/>
      <c r="BA365" s="1153"/>
      <c r="BB365" s="1153"/>
      <c r="BC365" s="1153"/>
      <c r="BD365" s="1153"/>
      <c r="BE365" s="1153"/>
      <c r="BF365" s="1153"/>
      <c r="BG365" s="1153"/>
      <c r="BH365" s="1153"/>
      <c r="BI365" s="1153"/>
      <c r="BJ365" s="1153"/>
      <c r="BK365" s="1153"/>
      <c r="BL365" s="1153"/>
      <c r="BM365" s="1153"/>
      <c r="BN365" s="1153"/>
      <c r="BO365" s="1153"/>
      <c r="BP365" s="1153"/>
      <c r="BQ365" s="1153"/>
      <c r="BR365" s="1153"/>
      <c r="BS365" s="1200"/>
      <c r="BT365" s="1153"/>
      <c r="BU365" s="1153"/>
      <c r="BV365" s="1153"/>
      <c r="BW365" s="1153"/>
      <c r="BX365" s="1153"/>
      <c r="BY365" s="1153"/>
      <c r="BZ365" s="1153"/>
      <c r="CA365" s="1153"/>
      <c r="CB365" s="1153"/>
      <c r="CC365" s="1153"/>
      <c r="CD365" s="1153"/>
      <c r="CE365" s="1153"/>
      <c r="CF365" s="1153"/>
      <c r="CG365" s="1153"/>
      <c r="CH365" s="1153"/>
      <c r="CI365" s="1153"/>
      <c r="CJ365" s="1153"/>
      <c r="CK365" s="1153"/>
      <c r="CL365" s="1153"/>
      <c r="CM365" s="1200"/>
      <c r="CN365" s="1200"/>
    </row>
    <row r="366" spans="2:92">
      <c r="B366" s="1152"/>
      <c r="I366" s="1153"/>
      <c r="J366" s="1153"/>
      <c r="K366" s="1153"/>
      <c r="L366" s="1153"/>
      <c r="M366" s="1153"/>
      <c r="N366" s="1153"/>
      <c r="O366" s="1153"/>
      <c r="P366" s="1153"/>
      <c r="Q366" s="1153"/>
      <c r="R366" s="1153"/>
      <c r="S366" s="1153"/>
      <c r="T366" s="1153"/>
      <c r="U366" s="1153"/>
      <c r="V366" s="1153"/>
      <c r="W366" s="1153"/>
      <c r="X366" s="1153"/>
      <c r="Y366" s="1153"/>
      <c r="Z366" s="1153"/>
      <c r="AA366" s="1153"/>
      <c r="AB366" s="1200"/>
      <c r="AC366" s="1200"/>
      <c r="AD366" s="1200"/>
      <c r="AE366" s="1200"/>
      <c r="AF366" s="1153"/>
      <c r="AG366" s="1153"/>
      <c r="AH366" s="1153"/>
      <c r="AI366" s="1153"/>
      <c r="AJ366" s="1153"/>
      <c r="AK366" s="1153"/>
      <c r="AL366" s="1153"/>
      <c r="AM366" s="1153"/>
      <c r="AN366" s="1153"/>
      <c r="AO366" s="1153"/>
      <c r="AP366" s="1153"/>
      <c r="AQ366" s="1153"/>
      <c r="AR366" s="1153"/>
      <c r="AS366" s="1153"/>
      <c r="AT366" s="1153"/>
      <c r="AU366" s="1153"/>
      <c r="AV366" s="1153"/>
      <c r="AW366" s="1153"/>
      <c r="AX366" s="1154"/>
      <c r="AY366" s="1153"/>
      <c r="AZ366" s="1153"/>
      <c r="BA366" s="1153"/>
      <c r="BB366" s="1153"/>
      <c r="BC366" s="1153"/>
      <c r="BD366" s="1153"/>
      <c r="BE366" s="1153"/>
      <c r="BF366" s="1153"/>
      <c r="BG366" s="1153"/>
      <c r="BH366" s="1153"/>
      <c r="BI366" s="1153"/>
      <c r="BJ366" s="1153"/>
      <c r="BK366" s="1153"/>
      <c r="BL366" s="1153"/>
      <c r="BM366" s="1153"/>
      <c r="BN366" s="1153"/>
      <c r="BO366" s="1153"/>
      <c r="BP366" s="1153"/>
      <c r="BQ366" s="1153"/>
      <c r="BR366" s="1153"/>
      <c r="BS366" s="1200"/>
      <c r="BT366" s="1153"/>
      <c r="BU366" s="1153"/>
      <c r="BV366" s="1153"/>
      <c r="BW366" s="1153"/>
      <c r="BX366" s="1153"/>
      <c r="BY366" s="1153"/>
      <c r="BZ366" s="1153"/>
      <c r="CA366" s="1153"/>
      <c r="CB366" s="1153"/>
      <c r="CC366" s="1153"/>
      <c r="CD366" s="1153"/>
      <c r="CE366" s="1153"/>
      <c r="CF366" s="1153"/>
      <c r="CG366" s="1153"/>
      <c r="CH366" s="1153"/>
      <c r="CI366" s="1153"/>
      <c r="CJ366" s="1153"/>
      <c r="CK366" s="1153"/>
      <c r="CL366" s="1153"/>
      <c r="CM366" s="1200"/>
      <c r="CN366" s="1200"/>
    </row>
    <row r="367" spans="2:92">
      <c r="B367" s="1152"/>
      <c r="I367" s="1153"/>
      <c r="J367" s="1153"/>
      <c r="K367" s="1153"/>
      <c r="L367" s="1153"/>
      <c r="M367" s="1153"/>
      <c r="N367" s="1153"/>
      <c r="O367" s="1153"/>
      <c r="P367" s="1153"/>
      <c r="Q367" s="1153"/>
      <c r="R367" s="1153"/>
      <c r="S367" s="1153"/>
      <c r="T367" s="1153"/>
      <c r="U367" s="1153"/>
      <c r="V367" s="1153"/>
      <c r="W367" s="1153"/>
      <c r="X367" s="1153"/>
      <c r="Y367" s="1153"/>
      <c r="Z367" s="1153"/>
      <c r="AA367" s="1153"/>
      <c r="AB367" s="1200"/>
      <c r="AC367" s="1200"/>
      <c r="AD367" s="1200"/>
      <c r="AE367" s="1200"/>
      <c r="AF367" s="1153"/>
      <c r="AG367" s="1153"/>
      <c r="AH367" s="1153"/>
      <c r="AI367" s="1153"/>
      <c r="AJ367" s="1153"/>
      <c r="AK367" s="1153"/>
      <c r="AL367" s="1153"/>
      <c r="AM367" s="1153"/>
      <c r="AN367" s="1153"/>
      <c r="AO367" s="1153"/>
      <c r="AP367" s="1153"/>
      <c r="AQ367" s="1153"/>
      <c r="AR367" s="1153"/>
      <c r="AS367" s="1153"/>
      <c r="AT367" s="1153"/>
      <c r="AU367" s="1153"/>
      <c r="AV367" s="1153"/>
      <c r="AW367" s="1153"/>
      <c r="AX367" s="1154"/>
      <c r="AY367" s="1153"/>
      <c r="AZ367" s="1153"/>
      <c r="BA367" s="1153"/>
      <c r="BB367" s="1153"/>
      <c r="BC367" s="1153"/>
      <c r="BD367" s="1153"/>
      <c r="BE367" s="1153"/>
      <c r="BF367" s="1153"/>
      <c r="BG367" s="1153"/>
      <c r="BH367" s="1153"/>
      <c r="BI367" s="1153"/>
      <c r="BJ367" s="1153"/>
      <c r="BK367" s="1153"/>
      <c r="BL367" s="1153"/>
      <c r="BM367" s="1153"/>
      <c r="BN367" s="1153"/>
      <c r="BO367" s="1153"/>
      <c r="BP367" s="1153"/>
      <c r="BQ367" s="1153"/>
      <c r="BR367" s="1153"/>
      <c r="BS367" s="1200"/>
      <c r="BT367" s="1153"/>
      <c r="BU367" s="1153"/>
      <c r="BV367" s="1153"/>
      <c r="BW367" s="1153"/>
      <c r="BX367" s="1153"/>
      <c r="BY367" s="1153"/>
      <c r="BZ367" s="1153"/>
      <c r="CA367" s="1153"/>
      <c r="CB367" s="1153"/>
      <c r="CC367" s="1153"/>
      <c r="CD367" s="1153"/>
      <c r="CE367" s="1153"/>
      <c r="CF367" s="1153"/>
      <c r="CG367" s="1153"/>
      <c r="CH367" s="1153"/>
      <c r="CI367" s="1153"/>
      <c r="CJ367" s="1153"/>
      <c r="CK367" s="1153"/>
      <c r="CL367" s="1153"/>
      <c r="CM367" s="1200"/>
      <c r="CN367" s="1200"/>
    </row>
    <row r="368" spans="2:92">
      <c r="B368" s="1152"/>
      <c r="I368" s="1153"/>
      <c r="J368" s="1153"/>
      <c r="K368" s="1153"/>
      <c r="L368" s="1153"/>
      <c r="M368" s="1153"/>
      <c r="N368" s="1153"/>
      <c r="O368" s="1153"/>
      <c r="P368" s="1153"/>
      <c r="Q368" s="1153"/>
      <c r="R368" s="1153"/>
      <c r="S368" s="1153"/>
      <c r="T368" s="1153"/>
      <c r="U368" s="1153"/>
      <c r="V368" s="1153"/>
      <c r="W368" s="1153"/>
      <c r="X368" s="1153"/>
      <c r="Y368" s="1153"/>
      <c r="Z368" s="1153"/>
      <c r="AA368" s="1153"/>
      <c r="AB368" s="1200"/>
      <c r="AC368" s="1200"/>
      <c r="AD368" s="1200"/>
      <c r="AE368" s="1200"/>
      <c r="AF368" s="1153"/>
      <c r="AG368" s="1153"/>
      <c r="AH368" s="1153"/>
      <c r="AI368" s="1153"/>
      <c r="AJ368" s="1153"/>
      <c r="AK368" s="1153"/>
      <c r="AL368" s="1153"/>
      <c r="AM368" s="1153"/>
      <c r="AN368" s="1153"/>
      <c r="AO368" s="1153"/>
      <c r="AP368" s="1153"/>
      <c r="AQ368" s="1153"/>
      <c r="AR368" s="1153"/>
      <c r="AS368" s="1153"/>
      <c r="AT368" s="1153"/>
      <c r="AU368" s="1153"/>
      <c r="AV368" s="1153"/>
      <c r="AW368" s="1153"/>
      <c r="AX368" s="1154"/>
      <c r="AY368" s="1153"/>
      <c r="AZ368" s="1153"/>
      <c r="BA368" s="1153"/>
      <c r="BB368" s="1153"/>
      <c r="BC368" s="1153"/>
      <c r="BD368" s="1153"/>
      <c r="BE368" s="1153"/>
      <c r="BF368" s="1153"/>
      <c r="BG368" s="1153"/>
      <c r="BH368" s="1153"/>
      <c r="BI368" s="1153"/>
      <c r="BJ368" s="1153"/>
      <c r="BK368" s="1153"/>
      <c r="BL368" s="1153"/>
      <c r="BM368" s="1153"/>
      <c r="BN368" s="1153"/>
      <c r="BO368" s="1153"/>
      <c r="BP368" s="1153"/>
      <c r="BQ368" s="1153"/>
      <c r="BR368" s="1153"/>
      <c r="BS368" s="1200"/>
      <c r="BT368" s="1153"/>
      <c r="BU368" s="1153"/>
      <c r="BV368" s="1153"/>
      <c r="BW368" s="1153"/>
      <c r="BX368" s="1153"/>
      <c r="BY368" s="1153"/>
      <c r="BZ368" s="1153"/>
      <c r="CA368" s="1153"/>
      <c r="CB368" s="1153"/>
      <c r="CC368" s="1153"/>
      <c r="CD368" s="1153"/>
      <c r="CE368" s="1153"/>
      <c r="CF368" s="1153"/>
      <c r="CG368" s="1153"/>
      <c r="CH368" s="1153"/>
      <c r="CI368" s="1153"/>
      <c r="CJ368" s="1153"/>
      <c r="CK368" s="1153"/>
      <c r="CL368" s="1153"/>
      <c r="CM368" s="1200"/>
      <c r="CN368" s="1200"/>
    </row>
    <row r="369" spans="2:92">
      <c r="B369" s="1152"/>
      <c r="I369" s="1153"/>
      <c r="J369" s="1153"/>
      <c r="K369" s="1153"/>
      <c r="L369" s="1153"/>
      <c r="M369" s="1153"/>
      <c r="N369" s="1153"/>
      <c r="O369" s="1153"/>
      <c r="P369" s="1153"/>
      <c r="Q369" s="1153"/>
      <c r="R369" s="1153"/>
      <c r="S369" s="1153"/>
      <c r="T369" s="1153"/>
      <c r="U369" s="1153"/>
      <c r="V369" s="1153"/>
      <c r="W369" s="1153"/>
      <c r="X369" s="1153"/>
      <c r="Y369" s="1153"/>
      <c r="Z369" s="1153"/>
      <c r="AA369" s="1153"/>
      <c r="AB369" s="1200"/>
      <c r="AC369" s="1200"/>
      <c r="AD369" s="1200"/>
      <c r="AE369" s="1200"/>
      <c r="AF369" s="1153"/>
      <c r="AG369" s="1153"/>
      <c r="AH369" s="1153"/>
      <c r="AI369" s="1153"/>
      <c r="AJ369" s="1153"/>
      <c r="AK369" s="1153"/>
      <c r="AL369" s="1153"/>
      <c r="AM369" s="1153"/>
      <c r="AN369" s="1153"/>
      <c r="AO369" s="1153"/>
      <c r="AP369" s="1153"/>
      <c r="AQ369" s="1153"/>
      <c r="AR369" s="1153"/>
      <c r="AS369" s="1153"/>
      <c r="AT369" s="1153"/>
      <c r="AU369" s="1153"/>
      <c r="AV369" s="1153"/>
      <c r="AW369" s="1153"/>
      <c r="AX369" s="1154"/>
      <c r="AY369" s="1153"/>
      <c r="AZ369" s="1153"/>
      <c r="BA369" s="1153"/>
      <c r="BB369" s="1153"/>
      <c r="BC369" s="1153"/>
      <c r="BD369" s="1153"/>
      <c r="BE369" s="1153"/>
      <c r="BF369" s="1153"/>
      <c r="BG369" s="1153"/>
      <c r="BH369" s="1153"/>
      <c r="BI369" s="1153"/>
      <c r="BJ369" s="1153"/>
      <c r="BK369" s="1153"/>
      <c r="BL369" s="1153"/>
      <c r="BM369" s="1153"/>
      <c r="BN369" s="1153"/>
      <c r="BO369" s="1153"/>
      <c r="BP369" s="1153"/>
      <c r="BQ369" s="1153"/>
      <c r="BR369" s="1153"/>
      <c r="BS369" s="1200"/>
      <c r="BT369" s="1153"/>
      <c r="BU369" s="1153"/>
      <c r="BV369" s="1153"/>
      <c r="BW369" s="1153"/>
      <c r="BX369" s="1153"/>
      <c r="BY369" s="1153"/>
      <c r="BZ369" s="1153"/>
      <c r="CA369" s="1153"/>
      <c r="CB369" s="1153"/>
      <c r="CC369" s="1153"/>
      <c r="CD369" s="1153"/>
      <c r="CE369" s="1153"/>
      <c r="CF369" s="1153"/>
      <c r="CG369" s="1153"/>
      <c r="CH369" s="1153"/>
      <c r="CI369" s="1153"/>
      <c r="CJ369" s="1153"/>
      <c r="CK369" s="1153"/>
      <c r="CL369" s="1153"/>
      <c r="CM369" s="1200"/>
      <c r="CN369" s="1200"/>
    </row>
    <row r="370" spans="2:92">
      <c r="B370" s="1152"/>
      <c r="I370" s="1153"/>
      <c r="J370" s="1153"/>
      <c r="K370" s="1153"/>
      <c r="L370" s="1153"/>
      <c r="M370" s="1153"/>
      <c r="N370" s="1153"/>
      <c r="O370" s="1153"/>
      <c r="P370" s="1153"/>
      <c r="Q370" s="1153"/>
      <c r="R370" s="1153"/>
      <c r="S370" s="1153"/>
      <c r="T370" s="1153"/>
      <c r="U370" s="1153"/>
      <c r="V370" s="1153"/>
      <c r="W370" s="1153"/>
      <c r="X370" s="1153"/>
      <c r="Y370" s="1153"/>
      <c r="Z370" s="1153"/>
      <c r="AA370" s="1153"/>
      <c r="AB370" s="1200"/>
      <c r="AC370" s="1200"/>
      <c r="AD370" s="1200"/>
      <c r="AE370" s="1200"/>
      <c r="AF370" s="1153"/>
      <c r="AG370" s="1153"/>
      <c r="AH370" s="1153"/>
      <c r="AI370" s="1153"/>
      <c r="AJ370" s="1153"/>
      <c r="AK370" s="1153"/>
      <c r="AL370" s="1153"/>
      <c r="AM370" s="1153"/>
      <c r="AN370" s="1153"/>
      <c r="AO370" s="1153"/>
      <c r="AP370" s="1153"/>
      <c r="AQ370" s="1153"/>
      <c r="AR370" s="1153"/>
      <c r="AS370" s="1153"/>
      <c r="AT370" s="1153"/>
      <c r="AU370" s="1153"/>
      <c r="AV370" s="1153"/>
      <c r="AW370" s="1153"/>
      <c r="AX370" s="1154"/>
      <c r="AY370" s="1153"/>
      <c r="AZ370" s="1153"/>
      <c r="BA370" s="1153"/>
      <c r="BB370" s="1153"/>
      <c r="BC370" s="1153"/>
      <c r="BD370" s="1153"/>
      <c r="BE370" s="1153"/>
      <c r="BF370" s="1153"/>
      <c r="BG370" s="1153"/>
      <c r="BH370" s="1153"/>
      <c r="BI370" s="1153"/>
      <c r="BJ370" s="1153"/>
      <c r="BK370" s="1153"/>
      <c r="BL370" s="1153"/>
      <c r="BM370" s="1153"/>
      <c r="BN370" s="1153"/>
      <c r="BO370" s="1153"/>
      <c r="BP370" s="1153"/>
      <c r="BQ370" s="1153"/>
      <c r="BR370" s="1153"/>
      <c r="BS370" s="1200"/>
      <c r="BT370" s="1153"/>
      <c r="BU370" s="1153"/>
      <c r="BV370" s="1153"/>
      <c r="BW370" s="1153"/>
      <c r="BX370" s="1153"/>
      <c r="BY370" s="1153"/>
      <c r="BZ370" s="1153"/>
      <c r="CA370" s="1153"/>
      <c r="CB370" s="1153"/>
      <c r="CC370" s="1153"/>
      <c r="CD370" s="1153"/>
      <c r="CE370" s="1153"/>
      <c r="CF370" s="1153"/>
      <c r="CG370" s="1153"/>
      <c r="CH370" s="1153"/>
      <c r="CI370" s="1153"/>
      <c r="CJ370" s="1153"/>
      <c r="CK370" s="1153"/>
      <c r="CL370" s="1153"/>
      <c r="CM370" s="1200"/>
      <c r="CN370" s="1200"/>
    </row>
    <row r="371" spans="2:92">
      <c r="B371" s="1152"/>
      <c r="I371" s="1153"/>
      <c r="J371" s="1153"/>
      <c r="K371" s="1153"/>
      <c r="L371" s="1153"/>
      <c r="M371" s="1153"/>
      <c r="N371" s="1153"/>
      <c r="O371" s="1153"/>
      <c r="P371" s="1153"/>
      <c r="Q371" s="1153"/>
      <c r="R371" s="1153"/>
      <c r="S371" s="1153"/>
      <c r="T371" s="1153"/>
      <c r="U371" s="1153"/>
      <c r="V371" s="1153"/>
      <c r="W371" s="1153"/>
      <c r="X371" s="1153"/>
      <c r="Y371" s="1153"/>
      <c r="Z371" s="1153"/>
      <c r="AA371" s="1153"/>
      <c r="AB371" s="1200"/>
      <c r="AC371" s="1200"/>
      <c r="AD371" s="1200"/>
      <c r="AE371" s="1200"/>
      <c r="AF371" s="1153"/>
      <c r="AG371" s="1153"/>
      <c r="AH371" s="1153"/>
      <c r="AI371" s="1153"/>
      <c r="AJ371" s="1153"/>
      <c r="AK371" s="1153"/>
      <c r="AL371" s="1153"/>
      <c r="AM371" s="1153"/>
      <c r="AN371" s="1153"/>
      <c r="AO371" s="1153"/>
      <c r="AP371" s="1153"/>
      <c r="AQ371" s="1153"/>
      <c r="AR371" s="1153"/>
      <c r="AS371" s="1153"/>
      <c r="AT371" s="1153"/>
      <c r="AU371" s="1153"/>
      <c r="AV371" s="1153"/>
      <c r="AW371" s="1153"/>
      <c r="AX371" s="1154"/>
      <c r="AY371" s="1153"/>
      <c r="AZ371" s="1153"/>
      <c r="BA371" s="1153"/>
      <c r="BB371" s="1153"/>
      <c r="BC371" s="1153"/>
      <c r="BD371" s="1153"/>
      <c r="BE371" s="1153"/>
      <c r="BF371" s="1153"/>
      <c r="BG371" s="1153"/>
      <c r="BH371" s="1153"/>
      <c r="BI371" s="1153"/>
      <c r="BJ371" s="1153"/>
      <c r="BK371" s="1153"/>
      <c r="BL371" s="1153"/>
      <c r="BM371" s="1153"/>
      <c r="BN371" s="1153"/>
      <c r="BO371" s="1153"/>
      <c r="BP371" s="1153"/>
      <c r="BQ371" s="1153"/>
      <c r="BR371" s="1153"/>
      <c r="BS371" s="1200"/>
      <c r="BT371" s="1153"/>
      <c r="BU371" s="1153"/>
      <c r="BV371" s="1153"/>
      <c r="BW371" s="1153"/>
      <c r="BX371" s="1153"/>
      <c r="BY371" s="1153"/>
      <c r="BZ371" s="1153"/>
      <c r="CA371" s="1153"/>
      <c r="CB371" s="1153"/>
      <c r="CC371" s="1153"/>
      <c r="CD371" s="1153"/>
      <c r="CE371" s="1153"/>
      <c r="CF371" s="1153"/>
      <c r="CG371" s="1153"/>
      <c r="CH371" s="1153"/>
      <c r="CI371" s="1153"/>
      <c r="CJ371" s="1153"/>
      <c r="CK371" s="1153"/>
      <c r="CL371" s="1153"/>
      <c r="CM371" s="1200"/>
      <c r="CN371" s="1200"/>
    </row>
    <row r="372" spans="2:92">
      <c r="B372" s="1152"/>
      <c r="I372" s="1153"/>
      <c r="J372" s="1153"/>
      <c r="K372" s="1153"/>
      <c r="L372" s="1153"/>
      <c r="M372" s="1153"/>
      <c r="N372" s="1153"/>
      <c r="O372" s="1153"/>
      <c r="P372" s="1153"/>
      <c r="Q372" s="1153"/>
      <c r="R372" s="1153"/>
      <c r="S372" s="1153"/>
      <c r="T372" s="1153"/>
      <c r="U372" s="1153"/>
      <c r="V372" s="1153"/>
      <c r="W372" s="1153"/>
      <c r="X372" s="1153"/>
      <c r="Y372" s="1153"/>
      <c r="Z372" s="1153"/>
      <c r="AA372" s="1153"/>
      <c r="AB372" s="1200"/>
      <c r="AC372" s="1200"/>
      <c r="AD372" s="1200"/>
      <c r="AE372" s="1200"/>
      <c r="AF372" s="1153"/>
      <c r="AG372" s="1153"/>
      <c r="AH372" s="1153"/>
      <c r="AI372" s="1153"/>
      <c r="AJ372" s="1153"/>
      <c r="AK372" s="1153"/>
      <c r="AL372" s="1153"/>
      <c r="AM372" s="1153"/>
      <c r="AN372" s="1153"/>
      <c r="AO372" s="1153"/>
      <c r="AP372" s="1153"/>
      <c r="AQ372" s="1153"/>
      <c r="AR372" s="1153"/>
      <c r="AS372" s="1153"/>
      <c r="AT372" s="1153"/>
      <c r="AU372" s="1153"/>
      <c r="AV372" s="1153"/>
      <c r="AW372" s="1153"/>
      <c r="AX372" s="1154"/>
      <c r="AY372" s="1153"/>
      <c r="AZ372" s="1153"/>
      <c r="BA372" s="1153"/>
      <c r="BB372" s="1153"/>
      <c r="BC372" s="1153"/>
      <c r="BD372" s="1153"/>
      <c r="BE372" s="1153"/>
      <c r="BF372" s="1153"/>
      <c r="BG372" s="1153"/>
      <c r="BH372" s="1153"/>
      <c r="BI372" s="1153"/>
      <c r="BJ372" s="1153"/>
      <c r="BK372" s="1153"/>
      <c r="BL372" s="1153"/>
      <c r="BM372" s="1153"/>
      <c r="BN372" s="1153"/>
      <c r="BO372" s="1153"/>
      <c r="BP372" s="1153"/>
      <c r="BQ372" s="1153"/>
      <c r="BR372" s="1153"/>
      <c r="BS372" s="1200"/>
      <c r="BT372" s="1153"/>
      <c r="BU372" s="1153"/>
      <c r="BV372" s="1153"/>
      <c r="BW372" s="1153"/>
      <c r="BX372" s="1153"/>
      <c r="BY372" s="1153"/>
      <c r="BZ372" s="1153"/>
      <c r="CA372" s="1153"/>
      <c r="CB372" s="1153"/>
      <c r="CC372" s="1153"/>
      <c r="CD372" s="1153"/>
      <c r="CE372" s="1153"/>
      <c r="CF372" s="1153"/>
      <c r="CG372" s="1153"/>
      <c r="CH372" s="1153"/>
      <c r="CI372" s="1153"/>
      <c r="CJ372" s="1153"/>
      <c r="CK372" s="1153"/>
      <c r="CL372" s="1153"/>
      <c r="CM372" s="1200"/>
      <c r="CN372" s="1200"/>
    </row>
    <row r="373" spans="2:92">
      <c r="B373" s="1152"/>
      <c r="I373" s="1153"/>
      <c r="J373" s="1153"/>
      <c r="K373" s="1153"/>
      <c r="L373" s="1153"/>
      <c r="M373" s="1153"/>
      <c r="N373" s="1153"/>
      <c r="O373" s="1153"/>
      <c r="P373" s="1153"/>
      <c r="Q373" s="1153"/>
      <c r="R373" s="1153"/>
      <c r="S373" s="1153"/>
      <c r="T373" s="1153"/>
      <c r="U373" s="1153"/>
      <c r="V373" s="1153"/>
      <c r="W373" s="1153"/>
      <c r="X373" s="1153"/>
      <c r="Y373" s="1153"/>
      <c r="Z373" s="1153"/>
      <c r="AA373" s="1153"/>
      <c r="AB373" s="1200"/>
      <c r="AC373" s="1200"/>
      <c r="AD373" s="1200"/>
      <c r="AE373" s="1200"/>
      <c r="AF373" s="1153"/>
      <c r="AG373" s="1153"/>
      <c r="AH373" s="1153"/>
      <c r="AI373" s="1153"/>
      <c r="AJ373" s="1153"/>
      <c r="AK373" s="1153"/>
      <c r="AL373" s="1153"/>
      <c r="AM373" s="1153"/>
      <c r="AN373" s="1153"/>
      <c r="AO373" s="1153"/>
      <c r="AP373" s="1153"/>
      <c r="AQ373" s="1153"/>
      <c r="AR373" s="1153"/>
      <c r="AS373" s="1153"/>
      <c r="AT373" s="1153"/>
      <c r="AU373" s="1153"/>
      <c r="AV373" s="1153"/>
      <c r="AW373" s="1153"/>
      <c r="AX373" s="1154"/>
      <c r="AY373" s="1153"/>
      <c r="AZ373" s="1153"/>
      <c r="BA373" s="1153"/>
      <c r="BB373" s="1153"/>
      <c r="BC373" s="1153"/>
      <c r="BD373" s="1153"/>
      <c r="BE373" s="1153"/>
      <c r="BF373" s="1153"/>
      <c r="BG373" s="1153"/>
      <c r="BH373" s="1153"/>
      <c r="BI373" s="1153"/>
      <c r="BJ373" s="1153"/>
      <c r="BK373" s="1153"/>
      <c r="BL373" s="1153"/>
      <c r="BM373" s="1153"/>
      <c r="BN373" s="1153"/>
      <c r="BO373" s="1153"/>
      <c r="BP373" s="1153"/>
      <c r="BQ373" s="1153"/>
      <c r="BR373" s="1153"/>
      <c r="BS373" s="1200"/>
      <c r="BT373" s="1153"/>
      <c r="BU373" s="1153"/>
      <c r="BV373" s="1153"/>
      <c r="BW373" s="1153"/>
      <c r="BX373" s="1153"/>
      <c r="BY373" s="1153"/>
      <c r="BZ373" s="1153"/>
      <c r="CA373" s="1153"/>
      <c r="CB373" s="1153"/>
      <c r="CC373" s="1153"/>
      <c r="CD373" s="1153"/>
      <c r="CE373" s="1153"/>
      <c r="CF373" s="1153"/>
      <c r="CG373" s="1153"/>
      <c r="CH373" s="1153"/>
      <c r="CI373" s="1153"/>
      <c r="CJ373" s="1153"/>
      <c r="CK373" s="1153"/>
      <c r="CL373" s="1153"/>
      <c r="CM373" s="1200"/>
      <c r="CN373" s="1200"/>
    </row>
    <row r="374" spans="2:92">
      <c r="B374" s="1152"/>
      <c r="I374" s="1153"/>
      <c r="J374" s="1153"/>
      <c r="K374" s="1153"/>
      <c r="L374" s="1153"/>
      <c r="M374" s="1153"/>
      <c r="N374" s="1153"/>
      <c r="O374" s="1153"/>
      <c r="P374" s="1153"/>
      <c r="Q374" s="1153"/>
      <c r="R374" s="1153"/>
      <c r="S374" s="1153"/>
      <c r="T374" s="1153"/>
      <c r="U374" s="1153"/>
      <c r="V374" s="1153"/>
      <c r="W374" s="1153"/>
      <c r="X374" s="1153"/>
      <c r="Y374" s="1153"/>
      <c r="Z374" s="1153"/>
      <c r="AA374" s="1153"/>
      <c r="AB374" s="1200"/>
      <c r="AC374" s="1200"/>
      <c r="AD374" s="1200"/>
      <c r="AE374" s="1200"/>
      <c r="AF374" s="1153"/>
      <c r="AG374" s="1153"/>
      <c r="AH374" s="1153"/>
      <c r="AI374" s="1153"/>
      <c r="AJ374" s="1153"/>
      <c r="AK374" s="1153"/>
      <c r="AL374" s="1153"/>
      <c r="AM374" s="1153"/>
      <c r="AN374" s="1153"/>
      <c r="AO374" s="1153"/>
      <c r="AP374" s="1153"/>
      <c r="AQ374" s="1153"/>
      <c r="AR374" s="1153"/>
      <c r="AS374" s="1153"/>
      <c r="AT374" s="1153"/>
      <c r="AU374" s="1153"/>
      <c r="AV374" s="1153"/>
      <c r="AW374" s="1153"/>
      <c r="AX374" s="1154"/>
      <c r="AY374" s="1153"/>
      <c r="AZ374" s="1153"/>
      <c r="BA374" s="1153"/>
      <c r="BB374" s="1153"/>
      <c r="BC374" s="1153"/>
      <c r="BD374" s="1153"/>
      <c r="BE374" s="1153"/>
      <c r="BF374" s="1153"/>
      <c r="BG374" s="1153"/>
      <c r="BH374" s="1153"/>
      <c r="BI374" s="1153"/>
      <c r="BJ374" s="1153"/>
      <c r="BK374" s="1153"/>
      <c r="BL374" s="1153"/>
      <c r="BM374" s="1153"/>
      <c r="BN374" s="1153"/>
      <c r="BO374" s="1153"/>
      <c r="BP374" s="1153"/>
      <c r="BQ374" s="1153"/>
      <c r="BR374" s="1153"/>
      <c r="BS374" s="1200"/>
      <c r="BT374" s="1153"/>
      <c r="BU374" s="1153"/>
      <c r="BV374" s="1153"/>
      <c r="BW374" s="1153"/>
      <c r="BX374" s="1153"/>
      <c r="BY374" s="1153"/>
      <c r="BZ374" s="1153"/>
      <c r="CA374" s="1153"/>
      <c r="CB374" s="1153"/>
      <c r="CC374" s="1153"/>
      <c r="CD374" s="1153"/>
      <c r="CE374" s="1153"/>
      <c r="CF374" s="1153"/>
      <c r="CG374" s="1153"/>
      <c r="CH374" s="1153"/>
      <c r="CI374" s="1153"/>
      <c r="CJ374" s="1153"/>
      <c r="CK374" s="1153"/>
      <c r="CL374" s="1153"/>
      <c r="CM374" s="1200"/>
      <c r="CN374" s="1200"/>
    </row>
    <row r="375" spans="2:92">
      <c r="B375" s="1152"/>
      <c r="I375" s="1153"/>
      <c r="J375" s="1153"/>
      <c r="K375" s="1153"/>
      <c r="L375" s="1153"/>
      <c r="M375" s="1153"/>
      <c r="N375" s="1153"/>
      <c r="O375" s="1153"/>
      <c r="P375" s="1153"/>
      <c r="Q375" s="1153"/>
      <c r="R375" s="1153"/>
      <c r="S375" s="1153"/>
      <c r="T375" s="1153"/>
      <c r="U375" s="1153"/>
      <c r="V375" s="1153"/>
      <c r="W375" s="1153"/>
      <c r="X375" s="1153"/>
      <c r="Y375" s="1153"/>
      <c r="Z375" s="1153"/>
      <c r="AA375" s="1153"/>
      <c r="AB375" s="1200"/>
      <c r="AC375" s="1200"/>
      <c r="AD375" s="1200"/>
      <c r="AE375" s="1200"/>
      <c r="AF375" s="1153"/>
      <c r="AG375" s="1153"/>
      <c r="AH375" s="1153"/>
      <c r="AI375" s="1153"/>
      <c r="AJ375" s="1153"/>
      <c r="AK375" s="1153"/>
      <c r="AL375" s="1153"/>
      <c r="AM375" s="1153"/>
      <c r="AN375" s="1153"/>
      <c r="AO375" s="1153"/>
      <c r="AP375" s="1153"/>
      <c r="AQ375" s="1153"/>
      <c r="AR375" s="1153"/>
      <c r="AS375" s="1153"/>
      <c r="AT375" s="1153"/>
      <c r="AU375" s="1153"/>
      <c r="AV375" s="1153"/>
      <c r="AW375" s="1153"/>
      <c r="AX375" s="1154"/>
      <c r="AY375" s="1153"/>
      <c r="AZ375" s="1153"/>
      <c r="BA375" s="1153"/>
      <c r="BB375" s="1153"/>
      <c r="BC375" s="1153"/>
      <c r="BD375" s="1153"/>
      <c r="BE375" s="1153"/>
      <c r="BF375" s="1153"/>
      <c r="BG375" s="1153"/>
      <c r="BH375" s="1153"/>
      <c r="BI375" s="1153"/>
      <c r="BJ375" s="1153"/>
      <c r="BK375" s="1153"/>
      <c r="BL375" s="1153"/>
      <c r="BM375" s="1153"/>
      <c r="BN375" s="1153"/>
      <c r="BO375" s="1153"/>
      <c r="BP375" s="1153"/>
      <c r="BQ375" s="1153"/>
      <c r="BR375" s="1153"/>
      <c r="BS375" s="1200"/>
      <c r="BT375" s="1153"/>
      <c r="BU375" s="1153"/>
      <c r="BV375" s="1153"/>
      <c r="BW375" s="1153"/>
      <c r="BX375" s="1153"/>
      <c r="BY375" s="1153"/>
      <c r="BZ375" s="1153"/>
      <c r="CA375" s="1153"/>
      <c r="CB375" s="1153"/>
      <c r="CC375" s="1153"/>
      <c r="CD375" s="1153"/>
      <c r="CE375" s="1153"/>
      <c r="CF375" s="1153"/>
      <c r="CG375" s="1153"/>
      <c r="CH375" s="1153"/>
      <c r="CI375" s="1153"/>
      <c r="CJ375" s="1153"/>
      <c r="CK375" s="1153"/>
      <c r="CL375" s="1153"/>
      <c r="CM375" s="1200"/>
      <c r="CN375" s="1200"/>
    </row>
    <row r="376" spans="2:92">
      <c r="B376" s="1152"/>
      <c r="I376" s="1153"/>
      <c r="J376" s="1153"/>
      <c r="K376" s="1153"/>
      <c r="L376" s="1153"/>
      <c r="M376" s="1153"/>
      <c r="N376" s="1153"/>
      <c r="O376" s="1153"/>
      <c r="P376" s="1153"/>
      <c r="Q376" s="1153"/>
      <c r="R376" s="1153"/>
      <c r="S376" s="1153"/>
      <c r="T376" s="1153"/>
      <c r="U376" s="1153"/>
      <c r="V376" s="1153"/>
      <c r="W376" s="1153"/>
      <c r="X376" s="1153"/>
      <c r="Y376" s="1153"/>
      <c r="Z376" s="1153"/>
      <c r="AA376" s="1153"/>
      <c r="AB376" s="1200"/>
      <c r="AC376" s="1200"/>
      <c r="AD376" s="1200"/>
      <c r="AE376" s="1200"/>
      <c r="AF376" s="1153"/>
      <c r="AG376" s="1153"/>
      <c r="AH376" s="1153"/>
      <c r="AI376" s="1153"/>
      <c r="AJ376" s="1153"/>
      <c r="AK376" s="1153"/>
      <c r="AL376" s="1153"/>
      <c r="AM376" s="1153"/>
      <c r="AN376" s="1153"/>
      <c r="AO376" s="1153"/>
      <c r="AP376" s="1153"/>
      <c r="AQ376" s="1153"/>
      <c r="AR376" s="1153"/>
      <c r="AS376" s="1153"/>
      <c r="AT376" s="1153"/>
      <c r="AU376" s="1153"/>
      <c r="AV376" s="1153"/>
      <c r="AW376" s="1153"/>
      <c r="AX376" s="1154"/>
      <c r="AY376" s="1153"/>
      <c r="AZ376" s="1153"/>
      <c r="BA376" s="1153"/>
      <c r="BB376" s="1153"/>
      <c r="BC376" s="1153"/>
      <c r="BD376" s="1153"/>
      <c r="BE376" s="1153"/>
      <c r="BF376" s="1153"/>
      <c r="BG376" s="1153"/>
      <c r="BH376" s="1153"/>
      <c r="BI376" s="1153"/>
      <c r="BJ376" s="1153"/>
      <c r="BK376" s="1153"/>
      <c r="BL376" s="1153"/>
      <c r="BM376" s="1153"/>
      <c r="BN376" s="1153"/>
      <c r="BO376" s="1153"/>
      <c r="BP376" s="1153"/>
      <c r="BQ376" s="1153"/>
      <c r="BR376" s="1153"/>
      <c r="BS376" s="1200"/>
      <c r="BT376" s="1153"/>
      <c r="BU376" s="1153"/>
      <c r="BV376" s="1153"/>
      <c r="BW376" s="1153"/>
      <c r="BX376" s="1153"/>
      <c r="BY376" s="1153"/>
      <c r="BZ376" s="1153"/>
      <c r="CA376" s="1153"/>
      <c r="CB376" s="1153"/>
      <c r="CC376" s="1153"/>
      <c r="CD376" s="1153"/>
      <c r="CE376" s="1153"/>
      <c r="CF376" s="1153"/>
      <c r="CG376" s="1153"/>
      <c r="CH376" s="1153"/>
      <c r="CI376" s="1153"/>
      <c r="CJ376" s="1153"/>
      <c r="CK376" s="1153"/>
      <c r="CL376" s="1153"/>
      <c r="CM376" s="1200"/>
      <c r="CN376" s="1200"/>
    </row>
    <row r="377" spans="2:92">
      <c r="B377" s="1152"/>
      <c r="I377" s="1153"/>
      <c r="J377" s="1153"/>
      <c r="K377" s="1153"/>
      <c r="L377" s="1153"/>
      <c r="M377" s="1153"/>
      <c r="N377" s="1153"/>
      <c r="O377" s="1153"/>
      <c r="P377" s="1153"/>
      <c r="Q377" s="1153"/>
      <c r="R377" s="1153"/>
      <c r="S377" s="1153"/>
      <c r="T377" s="1153"/>
      <c r="U377" s="1153"/>
      <c r="V377" s="1153"/>
      <c r="W377" s="1153"/>
      <c r="X377" s="1153"/>
      <c r="Y377" s="1153"/>
      <c r="Z377" s="1153"/>
      <c r="AA377" s="1153"/>
      <c r="AB377" s="1200"/>
      <c r="AC377" s="1200"/>
      <c r="AD377" s="1200"/>
      <c r="AE377" s="1200"/>
      <c r="AF377" s="1153"/>
      <c r="AG377" s="1153"/>
      <c r="AH377" s="1153"/>
      <c r="AI377" s="1153"/>
      <c r="AJ377" s="1153"/>
      <c r="AK377" s="1153"/>
      <c r="AL377" s="1153"/>
      <c r="AM377" s="1153"/>
      <c r="AN377" s="1153"/>
      <c r="AO377" s="1153"/>
      <c r="AP377" s="1153"/>
      <c r="AQ377" s="1153"/>
      <c r="AR377" s="1153"/>
      <c r="AS377" s="1153"/>
      <c r="AT377" s="1153"/>
      <c r="AU377" s="1153"/>
      <c r="AV377" s="1153"/>
      <c r="AW377" s="1153"/>
      <c r="AX377" s="1154"/>
      <c r="AY377" s="1153"/>
      <c r="AZ377" s="1153"/>
      <c r="BA377" s="1153"/>
      <c r="BB377" s="1153"/>
      <c r="BC377" s="1153"/>
      <c r="BD377" s="1153"/>
      <c r="BE377" s="1153"/>
      <c r="BF377" s="1153"/>
      <c r="BG377" s="1153"/>
      <c r="BH377" s="1153"/>
      <c r="BI377" s="1153"/>
      <c r="BJ377" s="1153"/>
      <c r="BK377" s="1153"/>
      <c r="BL377" s="1153"/>
      <c r="BM377" s="1153"/>
      <c r="BN377" s="1153"/>
      <c r="BO377" s="1153"/>
      <c r="BP377" s="1153"/>
      <c r="BQ377" s="1153"/>
      <c r="BR377" s="1153"/>
      <c r="BS377" s="1200"/>
      <c r="BT377" s="1153"/>
      <c r="BU377" s="1153"/>
      <c r="BV377" s="1153"/>
      <c r="BW377" s="1153"/>
      <c r="BX377" s="1153"/>
      <c r="BY377" s="1153"/>
      <c r="BZ377" s="1153"/>
      <c r="CA377" s="1153"/>
      <c r="CB377" s="1153"/>
      <c r="CC377" s="1153"/>
      <c r="CD377" s="1153"/>
      <c r="CE377" s="1153"/>
      <c r="CF377" s="1153"/>
      <c r="CG377" s="1153"/>
      <c r="CH377" s="1153"/>
      <c r="CI377" s="1153"/>
      <c r="CJ377" s="1153"/>
      <c r="CK377" s="1153"/>
      <c r="CL377" s="1153"/>
      <c r="CM377" s="1200"/>
      <c r="CN377" s="1200"/>
    </row>
    <row r="378" spans="2:92">
      <c r="B378" s="1152"/>
      <c r="I378" s="1153"/>
      <c r="J378" s="1153"/>
      <c r="K378" s="1153"/>
      <c r="L378" s="1153"/>
      <c r="M378" s="1153"/>
      <c r="N378" s="1153"/>
      <c r="O378" s="1153"/>
      <c r="P378" s="1153"/>
      <c r="Q378" s="1153"/>
      <c r="R378" s="1153"/>
      <c r="S378" s="1153"/>
      <c r="T378" s="1153"/>
      <c r="U378" s="1153"/>
      <c r="V378" s="1153"/>
      <c r="W378" s="1153"/>
      <c r="X378" s="1153"/>
      <c r="Y378" s="1153"/>
      <c r="Z378" s="1153"/>
      <c r="AA378" s="1153"/>
      <c r="AB378" s="1200"/>
      <c r="AC378" s="1200"/>
      <c r="AD378" s="1200"/>
      <c r="AE378" s="1200"/>
      <c r="AF378" s="1153"/>
      <c r="AG378" s="1153"/>
      <c r="AH378" s="1153"/>
      <c r="AI378" s="1153"/>
      <c r="AJ378" s="1153"/>
      <c r="AK378" s="1153"/>
      <c r="AL378" s="1153"/>
      <c r="AM378" s="1153"/>
      <c r="AN378" s="1153"/>
      <c r="AO378" s="1153"/>
      <c r="AP378" s="1153"/>
      <c r="AQ378" s="1153"/>
      <c r="AR378" s="1153"/>
      <c r="AS378" s="1153"/>
      <c r="AT378" s="1153"/>
      <c r="AU378" s="1153"/>
      <c r="AV378" s="1153"/>
      <c r="AW378" s="1153"/>
      <c r="AX378" s="1154"/>
      <c r="AY378" s="1153"/>
      <c r="AZ378" s="1153"/>
      <c r="BA378" s="1153"/>
      <c r="BB378" s="1153"/>
      <c r="BC378" s="1153"/>
      <c r="BD378" s="1153"/>
      <c r="BE378" s="1153"/>
      <c r="BF378" s="1153"/>
      <c r="BG378" s="1153"/>
      <c r="BH378" s="1153"/>
      <c r="BI378" s="1153"/>
      <c r="BJ378" s="1153"/>
      <c r="BK378" s="1153"/>
      <c r="BL378" s="1153"/>
      <c r="BM378" s="1153"/>
      <c r="BN378" s="1153"/>
      <c r="BO378" s="1153"/>
      <c r="BP378" s="1153"/>
      <c r="BQ378" s="1153"/>
      <c r="BR378" s="1153"/>
      <c r="BS378" s="1200"/>
      <c r="BT378" s="1153"/>
      <c r="BU378" s="1153"/>
      <c r="BV378" s="1153"/>
      <c r="BW378" s="1153"/>
      <c r="BX378" s="1153"/>
      <c r="BY378" s="1153"/>
      <c r="BZ378" s="1153"/>
      <c r="CA378" s="1153"/>
      <c r="CB378" s="1153"/>
      <c r="CC378" s="1153"/>
      <c r="CD378" s="1153"/>
      <c r="CE378" s="1153"/>
      <c r="CF378" s="1153"/>
      <c r="CG378" s="1153"/>
      <c r="CH378" s="1153"/>
      <c r="CI378" s="1153"/>
      <c r="CJ378" s="1153"/>
      <c r="CK378" s="1153"/>
      <c r="CL378" s="1153"/>
      <c r="CM378" s="1200"/>
      <c r="CN378" s="1200"/>
    </row>
    <row r="379" spans="2:92">
      <c r="B379" s="1152"/>
      <c r="I379" s="1153"/>
      <c r="J379" s="1153"/>
      <c r="K379" s="1153"/>
      <c r="L379" s="1153"/>
      <c r="M379" s="1153"/>
      <c r="N379" s="1153"/>
      <c r="O379" s="1153"/>
      <c r="P379" s="1153"/>
      <c r="Q379" s="1153"/>
      <c r="R379" s="1153"/>
      <c r="S379" s="1153"/>
      <c r="T379" s="1153"/>
      <c r="U379" s="1153"/>
      <c r="V379" s="1153"/>
      <c r="W379" s="1153"/>
      <c r="X379" s="1153"/>
      <c r="Y379" s="1153"/>
      <c r="Z379" s="1153"/>
      <c r="AA379" s="1153"/>
      <c r="AB379" s="1200"/>
      <c r="AC379" s="1200"/>
      <c r="AD379" s="1200"/>
      <c r="AE379" s="1200"/>
      <c r="AF379" s="1153"/>
      <c r="AG379" s="1153"/>
      <c r="AH379" s="1153"/>
      <c r="AI379" s="1153"/>
      <c r="AJ379" s="1153"/>
      <c r="AK379" s="1153"/>
      <c r="AL379" s="1153"/>
      <c r="AM379" s="1153"/>
      <c r="AN379" s="1153"/>
      <c r="AO379" s="1153"/>
      <c r="AP379" s="1153"/>
      <c r="AQ379" s="1153"/>
      <c r="AR379" s="1153"/>
      <c r="AS379" s="1153"/>
      <c r="AT379" s="1153"/>
      <c r="AU379" s="1153"/>
      <c r="AV379" s="1153"/>
      <c r="AW379" s="1153"/>
      <c r="AX379" s="1154"/>
      <c r="AY379" s="1153"/>
      <c r="AZ379" s="1153"/>
      <c r="BA379" s="1153"/>
      <c r="BB379" s="1153"/>
      <c r="BC379" s="1153"/>
      <c r="BD379" s="1153"/>
      <c r="BE379" s="1153"/>
      <c r="BF379" s="1153"/>
      <c r="BG379" s="1153"/>
      <c r="BH379" s="1153"/>
      <c r="BI379" s="1153"/>
      <c r="BJ379" s="1153"/>
      <c r="BK379" s="1153"/>
      <c r="BL379" s="1153"/>
      <c r="BM379" s="1153"/>
      <c r="BN379" s="1153"/>
      <c r="BO379" s="1153"/>
      <c r="BP379" s="1153"/>
      <c r="BQ379" s="1153"/>
      <c r="BR379" s="1153"/>
      <c r="BS379" s="1200"/>
      <c r="BT379" s="1153"/>
      <c r="BU379" s="1153"/>
      <c r="BV379" s="1153"/>
      <c r="BW379" s="1153"/>
      <c r="BX379" s="1153"/>
      <c r="BY379" s="1153"/>
      <c r="BZ379" s="1153"/>
      <c r="CA379" s="1153"/>
      <c r="CB379" s="1153"/>
      <c r="CC379" s="1153"/>
      <c r="CD379" s="1153"/>
      <c r="CE379" s="1153"/>
      <c r="CF379" s="1153"/>
      <c r="CG379" s="1153"/>
      <c r="CH379" s="1153"/>
      <c r="CI379" s="1153"/>
      <c r="CJ379" s="1153"/>
      <c r="CK379" s="1153"/>
      <c r="CL379" s="1153"/>
      <c r="CM379" s="1200"/>
      <c r="CN379" s="1200"/>
    </row>
    <row r="380" spans="2:92">
      <c r="B380" s="1152"/>
      <c r="I380" s="1153"/>
      <c r="J380" s="1153"/>
      <c r="K380" s="1153"/>
      <c r="L380" s="1153"/>
      <c r="M380" s="1153"/>
      <c r="N380" s="1153"/>
      <c r="O380" s="1153"/>
      <c r="P380" s="1153"/>
      <c r="Q380" s="1153"/>
      <c r="R380" s="1153"/>
      <c r="S380" s="1153"/>
      <c r="T380" s="1153"/>
      <c r="U380" s="1153"/>
      <c r="V380" s="1153"/>
      <c r="W380" s="1153"/>
      <c r="X380" s="1153"/>
      <c r="Y380" s="1153"/>
      <c r="Z380" s="1153"/>
      <c r="AA380" s="1153"/>
      <c r="AB380" s="1200"/>
      <c r="AC380" s="1200"/>
      <c r="AD380" s="1200"/>
      <c r="AE380" s="1200"/>
      <c r="AF380" s="1153"/>
      <c r="AG380" s="1153"/>
      <c r="AH380" s="1153"/>
      <c r="AI380" s="1153"/>
      <c r="AJ380" s="1153"/>
      <c r="AK380" s="1153"/>
      <c r="AL380" s="1153"/>
      <c r="AM380" s="1153"/>
      <c r="AN380" s="1153"/>
      <c r="AO380" s="1153"/>
      <c r="AP380" s="1153"/>
      <c r="AQ380" s="1153"/>
      <c r="AR380" s="1153"/>
      <c r="AS380" s="1153"/>
      <c r="AT380" s="1153"/>
      <c r="AU380" s="1153"/>
      <c r="AV380" s="1153"/>
      <c r="AW380" s="1153"/>
      <c r="AX380" s="1154"/>
      <c r="AY380" s="1153"/>
      <c r="AZ380" s="1153"/>
      <c r="BA380" s="1153"/>
      <c r="BB380" s="1153"/>
      <c r="BC380" s="1153"/>
      <c r="BD380" s="1153"/>
      <c r="BE380" s="1153"/>
      <c r="BF380" s="1153"/>
      <c r="BG380" s="1153"/>
      <c r="BH380" s="1153"/>
      <c r="BI380" s="1153"/>
      <c r="BJ380" s="1153"/>
      <c r="BK380" s="1153"/>
      <c r="BL380" s="1153"/>
      <c r="BM380" s="1153"/>
      <c r="BN380" s="1153"/>
      <c r="BO380" s="1153"/>
      <c r="BP380" s="1153"/>
      <c r="BQ380" s="1153"/>
      <c r="BR380" s="1153"/>
      <c r="BS380" s="1200"/>
      <c r="BT380" s="1153"/>
      <c r="BU380" s="1153"/>
      <c r="BV380" s="1153"/>
      <c r="BW380" s="1153"/>
      <c r="BX380" s="1153"/>
      <c r="BY380" s="1153"/>
      <c r="BZ380" s="1153"/>
      <c r="CA380" s="1153"/>
      <c r="CB380" s="1153"/>
      <c r="CC380" s="1153"/>
      <c r="CD380" s="1153"/>
      <c r="CE380" s="1153"/>
      <c r="CF380" s="1153"/>
      <c r="CG380" s="1153"/>
      <c r="CH380" s="1153"/>
      <c r="CI380" s="1153"/>
      <c r="CJ380" s="1153"/>
      <c r="CK380" s="1153"/>
      <c r="CL380" s="1153"/>
      <c r="CM380" s="1200"/>
      <c r="CN380" s="1200"/>
    </row>
    <row r="381" spans="2:92">
      <c r="B381" s="1152"/>
      <c r="I381" s="1153"/>
      <c r="J381" s="1153"/>
      <c r="K381" s="1153"/>
      <c r="L381" s="1153"/>
      <c r="M381" s="1153"/>
      <c r="N381" s="1153"/>
      <c r="O381" s="1153"/>
      <c r="P381" s="1153"/>
      <c r="Q381" s="1153"/>
      <c r="R381" s="1153"/>
      <c r="S381" s="1153"/>
      <c r="T381" s="1153"/>
      <c r="U381" s="1153"/>
      <c r="V381" s="1153"/>
      <c r="W381" s="1153"/>
      <c r="X381" s="1153"/>
      <c r="Y381" s="1153"/>
      <c r="Z381" s="1153"/>
      <c r="AA381" s="1153"/>
      <c r="AB381" s="1200"/>
      <c r="AC381" s="1200"/>
      <c r="AD381" s="1200"/>
      <c r="AE381" s="1200"/>
      <c r="AF381" s="1153"/>
      <c r="AG381" s="1153"/>
      <c r="AH381" s="1153"/>
      <c r="AI381" s="1153"/>
      <c r="AJ381" s="1153"/>
      <c r="AK381" s="1153"/>
      <c r="AL381" s="1153"/>
      <c r="AM381" s="1153"/>
      <c r="AN381" s="1153"/>
      <c r="AO381" s="1153"/>
      <c r="AP381" s="1153"/>
      <c r="AQ381" s="1153"/>
      <c r="AR381" s="1153"/>
      <c r="AS381" s="1153"/>
      <c r="AT381" s="1153"/>
      <c r="AU381" s="1153"/>
      <c r="AV381" s="1153"/>
      <c r="AW381" s="1153"/>
      <c r="AX381" s="1154"/>
      <c r="AY381" s="1153"/>
      <c r="AZ381" s="1153"/>
      <c r="BA381" s="1153"/>
      <c r="BB381" s="1153"/>
      <c r="BC381" s="1153"/>
      <c r="BD381" s="1153"/>
      <c r="BE381" s="1153"/>
      <c r="BF381" s="1153"/>
      <c r="BG381" s="1153"/>
      <c r="BH381" s="1153"/>
      <c r="BI381" s="1153"/>
      <c r="BJ381" s="1153"/>
      <c r="BK381" s="1153"/>
      <c r="BL381" s="1153"/>
      <c r="BM381" s="1153"/>
      <c r="BN381" s="1153"/>
      <c r="BO381" s="1153"/>
      <c r="BP381" s="1153"/>
      <c r="BQ381" s="1153"/>
      <c r="BR381" s="1153"/>
      <c r="BS381" s="1200"/>
      <c r="BT381" s="1153"/>
      <c r="BU381" s="1153"/>
      <c r="BV381" s="1153"/>
      <c r="BW381" s="1153"/>
      <c r="BX381" s="1153"/>
      <c r="BY381" s="1153"/>
      <c r="BZ381" s="1153"/>
      <c r="CA381" s="1153"/>
      <c r="CB381" s="1153"/>
      <c r="CC381" s="1153"/>
      <c r="CD381" s="1153"/>
      <c r="CE381" s="1153"/>
      <c r="CF381" s="1153"/>
      <c r="CG381" s="1153"/>
      <c r="CH381" s="1153"/>
      <c r="CI381" s="1153"/>
      <c r="CJ381" s="1153"/>
      <c r="CK381" s="1153"/>
      <c r="CL381" s="1153"/>
      <c r="CM381" s="1200"/>
      <c r="CN381" s="1200"/>
    </row>
    <row r="382" spans="2:92">
      <c r="B382" s="1152"/>
      <c r="I382" s="1153"/>
      <c r="J382" s="1153"/>
      <c r="K382" s="1153"/>
      <c r="L382" s="1153"/>
      <c r="M382" s="1153"/>
      <c r="N382" s="1153"/>
      <c r="O382" s="1153"/>
      <c r="P382" s="1153"/>
      <c r="Q382" s="1153"/>
      <c r="R382" s="1153"/>
      <c r="S382" s="1153"/>
      <c r="T382" s="1153"/>
      <c r="U382" s="1153"/>
      <c r="V382" s="1153"/>
      <c r="W382" s="1153"/>
      <c r="X382" s="1153"/>
      <c r="Y382" s="1153"/>
      <c r="Z382" s="1153"/>
      <c r="AA382" s="1153"/>
      <c r="AB382" s="1200"/>
      <c r="AC382" s="1200"/>
      <c r="AD382" s="1200"/>
      <c r="AE382" s="1200"/>
      <c r="AF382" s="1153"/>
      <c r="AG382" s="1153"/>
      <c r="AH382" s="1153"/>
      <c r="AI382" s="1153"/>
      <c r="AJ382" s="1153"/>
      <c r="AK382" s="1153"/>
      <c r="AL382" s="1153"/>
      <c r="AM382" s="1153"/>
      <c r="AN382" s="1153"/>
      <c r="AO382" s="1153"/>
      <c r="AP382" s="1153"/>
      <c r="AQ382" s="1153"/>
      <c r="AR382" s="1153"/>
      <c r="AS382" s="1153"/>
      <c r="AT382" s="1153"/>
      <c r="AU382" s="1153"/>
      <c r="AV382" s="1153"/>
      <c r="AW382" s="1153"/>
      <c r="AX382" s="1154"/>
      <c r="AY382" s="1153"/>
      <c r="AZ382" s="1153"/>
      <c r="BA382" s="1153"/>
      <c r="BB382" s="1153"/>
      <c r="BC382" s="1153"/>
      <c r="BD382" s="1153"/>
      <c r="BE382" s="1153"/>
      <c r="BF382" s="1153"/>
      <c r="BG382" s="1153"/>
      <c r="BH382" s="1153"/>
      <c r="BI382" s="1153"/>
      <c r="BJ382" s="1153"/>
      <c r="BK382" s="1153"/>
      <c r="BL382" s="1153"/>
      <c r="BM382" s="1153"/>
      <c r="BN382" s="1153"/>
      <c r="BO382" s="1153"/>
      <c r="BP382" s="1153"/>
      <c r="BQ382" s="1153"/>
      <c r="BR382" s="1153"/>
      <c r="BS382" s="1200"/>
      <c r="BT382" s="1153"/>
      <c r="BU382" s="1153"/>
      <c r="BV382" s="1153"/>
      <c r="BW382" s="1153"/>
      <c r="BX382" s="1153"/>
      <c r="BY382" s="1153"/>
      <c r="BZ382" s="1153"/>
      <c r="CA382" s="1153"/>
      <c r="CB382" s="1153"/>
      <c r="CC382" s="1153"/>
      <c r="CD382" s="1153"/>
      <c r="CE382" s="1153"/>
      <c r="CF382" s="1153"/>
      <c r="CG382" s="1153"/>
      <c r="CH382" s="1153"/>
      <c r="CI382" s="1153"/>
      <c r="CJ382" s="1153"/>
      <c r="CK382" s="1153"/>
      <c r="CL382" s="1153"/>
      <c r="CM382" s="1200"/>
      <c r="CN382" s="1200"/>
    </row>
    <row r="383" spans="2:92">
      <c r="B383" s="1152"/>
      <c r="I383" s="1153"/>
      <c r="J383" s="1153"/>
      <c r="K383" s="1153"/>
      <c r="L383" s="1153"/>
      <c r="M383" s="1153"/>
      <c r="N383" s="1153"/>
      <c r="O383" s="1153"/>
      <c r="P383" s="1153"/>
      <c r="Q383" s="1153"/>
      <c r="R383" s="1153"/>
      <c r="S383" s="1153"/>
      <c r="T383" s="1153"/>
      <c r="U383" s="1153"/>
      <c r="V383" s="1153"/>
      <c r="W383" s="1153"/>
      <c r="X383" s="1153"/>
      <c r="Y383" s="1153"/>
      <c r="Z383" s="1153"/>
      <c r="AA383" s="1153"/>
      <c r="AB383" s="1200"/>
      <c r="AC383" s="1200"/>
      <c r="AD383" s="1200"/>
      <c r="AE383" s="1200"/>
      <c r="AF383" s="1153"/>
      <c r="AG383" s="1153"/>
      <c r="AH383" s="1153"/>
      <c r="AI383" s="1153"/>
      <c r="AJ383" s="1153"/>
      <c r="AK383" s="1153"/>
      <c r="AL383" s="1153"/>
      <c r="AM383" s="1153"/>
      <c r="AN383" s="1153"/>
      <c r="AO383" s="1153"/>
      <c r="AP383" s="1153"/>
      <c r="AQ383" s="1153"/>
      <c r="AR383" s="1153"/>
      <c r="AS383" s="1153"/>
      <c r="AT383" s="1153"/>
      <c r="AU383" s="1153"/>
      <c r="AV383" s="1153"/>
      <c r="AW383" s="1153"/>
      <c r="AX383" s="1154"/>
      <c r="AY383" s="1153"/>
      <c r="AZ383" s="1153"/>
      <c r="BA383" s="1153"/>
      <c r="BB383" s="1153"/>
      <c r="BC383" s="1153"/>
      <c r="BD383" s="1153"/>
      <c r="BE383" s="1153"/>
      <c r="BF383" s="1153"/>
      <c r="BG383" s="1153"/>
      <c r="BH383" s="1153"/>
      <c r="BI383" s="1153"/>
      <c r="BJ383" s="1153"/>
      <c r="BK383" s="1153"/>
      <c r="BL383" s="1153"/>
      <c r="BM383" s="1153"/>
      <c r="BN383" s="1153"/>
      <c r="BO383" s="1153"/>
      <c r="BP383" s="1153"/>
      <c r="BQ383" s="1153"/>
      <c r="BR383" s="1153"/>
      <c r="BS383" s="1200"/>
      <c r="BT383" s="1153"/>
      <c r="BU383" s="1153"/>
      <c r="BV383" s="1153"/>
      <c r="BW383" s="1153"/>
      <c r="BX383" s="1153"/>
      <c r="BY383" s="1153"/>
      <c r="BZ383" s="1153"/>
      <c r="CA383" s="1153"/>
      <c r="CB383" s="1153"/>
      <c r="CC383" s="1153"/>
      <c r="CD383" s="1153"/>
      <c r="CE383" s="1153"/>
      <c r="CF383" s="1153"/>
      <c r="CG383" s="1153"/>
      <c r="CH383" s="1153"/>
      <c r="CI383" s="1153"/>
      <c r="CJ383" s="1153"/>
      <c r="CK383" s="1153"/>
      <c r="CL383" s="1153"/>
      <c r="CM383" s="1200"/>
      <c r="CN383" s="1200"/>
    </row>
    <row r="384" spans="2:92">
      <c r="B384" s="1152"/>
      <c r="I384" s="1153"/>
      <c r="J384" s="1153"/>
      <c r="K384" s="1153"/>
      <c r="L384" s="1153"/>
      <c r="M384" s="1153"/>
      <c r="N384" s="1153"/>
      <c r="O384" s="1153"/>
      <c r="P384" s="1153"/>
      <c r="Q384" s="1153"/>
      <c r="R384" s="1153"/>
      <c r="S384" s="1153"/>
      <c r="T384" s="1153"/>
      <c r="U384" s="1153"/>
      <c r="V384" s="1153"/>
      <c r="W384" s="1153"/>
      <c r="X384" s="1153"/>
      <c r="Y384" s="1153"/>
      <c r="Z384" s="1153"/>
      <c r="AA384" s="1153"/>
      <c r="AB384" s="1200"/>
      <c r="AC384" s="1200"/>
      <c r="AD384" s="1200"/>
      <c r="AE384" s="1200"/>
      <c r="AF384" s="1153"/>
      <c r="AG384" s="1153"/>
      <c r="AH384" s="1153"/>
      <c r="AI384" s="1153"/>
      <c r="AJ384" s="1153"/>
      <c r="AK384" s="1153"/>
      <c r="AL384" s="1153"/>
      <c r="AM384" s="1153"/>
      <c r="AN384" s="1153"/>
      <c r="AO384" s="1153"/>
      <c r="AP384" s="1153"/>
      <c r="AQ384" s="1153"/>
      <c r="AR384" s="1153"/>
      <c r="AS384" s="1153"/>
      <c r="AT384" s="1153"/>
      <c r="AU384" s="1153"/>
      <c r="AV384" s="1153"/>
      <c r="AW384" s="1153"/>
      <c r="AX384" s="1154"/>
      <c r="AY384" s="1153"/>
      <c r="AZ384" s="1153"/>
      <c r="BA384" s="1153"/>
      <c r="BB384" s="1153"/>
      <c r="BC384" s="1153"/>
      <c r="BD384" s="1153"/>
      <c r="BE384" s="1153"/>
      <c r="BF384" s="1153"/>
      <c r="BG384" s="1153"/>
      <c r="BH384" s="1153"/>
      <c r="BI384" s="1153"/>
      <c r="BJ384" s="1153"/>
      <c r="BK384" s="1153"/>
      <c r="BL384" s="1153"/>
      <c r="BM384" s="1153"/>
      <c r="BN384" s="1153"/>
      <c r="BO384" s="1153"/>
      <c r="BP384" s="1153"/>
      <c r="BQ384" s="1153"/>
      <c r="BR384" s="1153"/>
      <c r="BS384" s="1200"/>
      <c r="BT384" s="1153"/>
      <c r="BU384" s="1153"/>
      <c r="BV384" s="1153"/>
      <c r="BW384" s="1153"/>
      <c r="BX384" s="1153"/>
      <c r="BY384" s="1153"/>
      <c r="BZ384" s="1153"/>
      <c r="CA384" s="1153"/>
      <c r="CB384" s="1153"/>
      <c r="CC384" s="1153"/>
      <c r="CD384" s="1153"/>
      <c r="CE384" s="1153"/>
      <c r="CF384" s="1153"/>
      <c r="CG384" s="1153"/>
      <c r="CH384" s="1153"/>
      <c r="CI384" s="1153"/>
      <c r="CJ384" s="1153"/>
      <c r="CK384" s="1153"/>
      <c r="CL384" s="1153"/>
      <c r="CM384" s="1200"/>
      <c r="CN384" s="1200"/>
    </row>
    <row r="385" spans="2:92">
      <c r="B385" s="1152"/>
      <c r="I385" s="1153"/>
      <c r="J385" s="1153"/>
      <c r="K385" s="1153"/>
      <c r="L385" s="1153"/>
      <c r="M385" s="1153"/>
      <c r="N385" s="1153"/>
      <c r="O385" s="1153"/>
      <c r="P385" s="1153"/>
      <c r="Q385" s="1153"/>
      <c r="R385" s="1153"/>
      <c r="S385" s="1153"/>
      <c r="T385" s="1153"/>
      <c r="U385" s="1153"/>
      <c r="V385" s="1153"/>
      <c r="W385" s="1153"/>
      <c r="X385" s="1153"/>
      <c r="Y385" s="1153"/>
      <c r="Z385" s="1153"/>
      <c r="AA385" s="1153"/>
      <c r="AB385" s="1200"/>
      <c r="AC385" s="1200"/>
      <c r="AD385" s="1200"/>
      <c r="AE385" s="1200"/>
      <c r="AF385" s="1153"/>
      <c r="AG385" s="1153"/>
      <c r="AH385" s="1153"/>
      <c r="AI385" s="1153"/>
      <c r="AJ385" s="1153"/>
      <c r="AK385" s="1153"/>
      <c r="AL385" s="1153"/>
      <c r="AM385" s="1153"/>
      <c r="AN385" s="1153"/>
      <c r="AO385" s="1153"/>
      <c r="AP385" s="1153"/>
      <c r="AQ385" s="1153"/>
      <c r="AR385" s="1153"/>
      <c r="AS385" s="1153"/>
      <c r="AT385" s="1153"/>
      <c r="AU385" s="1153"/>
      <c r="AV385" s="1153"/>
      <c r="AW385" s="1153"/>
      <c r="AX385" s="1154"/>
      <c r="AY385" s="1153"/>
      <c r="AZ385" s="1153"/>
      <c r="BA385" s="1153"/>
      <c r="BB385" s="1153"/>
      <c r="BC385" s="1153"/>
      <c r="BD385" s="1153"/>
      <c r="BE385" s="1153"/>
      <c r="BF385" s="1153"/>
      <c r="BG385" s="1153"/>
      <c r="BH385" s="1153"/>
      <c r="BI385" s="1153"/>
      <c r="BJ385" s="1153"/>
      <c r="BK385" s="1153"/>
      <c r="BL385" s="1153"/>
      <c r="BM385" s="1153"/>
      <c r="BN385" s="1153"/>
      <c r="BO385" s="1153"/>
      <c r="BP385" s="1153"/>
      <c r="BQ385" s="1153"/>
      <c r="BR385" s="1153"/>
      <c r="BS385" s="1200"/>
      <c r="BT385" s="1153"/>
      <c r="BU385" s="1153"/>
      <c r="BV385" s="1153"/>
      <c r="BW385" s="1153"/>
      <c r="BX385" s="1153"/>
      <c r="BY385" s="1153"/>
      <c r="BZ385" s="1153"/>
      <c r="CA385" s="1153"/>
      <c r="CB385" s="1153"/>
      <c r="CC385" s="1153"/>
      <c r="CD385" s="1153"/>
      <c r="CE385" s="1153"/>
      <c r="CF385" s="1153"/>
      <c r="CG385" s="1153"/>
      <c r="CH385" s="1153"/>
      <c r="CI385" s="1153"/>
      <c r="CJ385" s="1153"/>
      <c r="CK385" s="1153"/>
      <c r="CL385" s="1153"/>
      <c r="CM385" s="1200"/>
      <c r="CN385" s="1200"/>
    </row>
    <row r="386" spans="2:92">
      <c r="B386" s="1152"/>
      <c r="I386" s="1153"/>
      <c r="J386" s="1153"/>
      <c r="K386" s="1153"/>
      <c r="L386" s="1153"/>
      <c r="M386" s="1153"/>
      <c r="N386" s="1153"/>
      <c r="O386" s="1153"/>
      <c r="P386" s="1153"/>
      <c r="Q386" s="1153"/>
      <c r="R386" s="1153"/>
      <c r="S386" s="1153"/>
      <c r="T386" s="1153"/>
      <c r="U386" s="1153"/>
      <c r="V386" s="1153"/>
      <c r="W386" s="1153"/>
      <c r="X386" s="1153"/>
      <c r="Y386" s="1153"/>
      <c r="Z386" s="1153"/>
      <c r="AA386" s="1153"/>
      <c r="AB386" s="1200"/>
      <c r="AC386" s="1200"/>
      <c r="AD386" s="1200"/>
      <c r="AE386" s="1200"/>
      <c r="AF386" s="1153"/>
      <c r="AG386" s="1153"/>
      <c r="AH386" s="1153"/>
      <c r="AI386" s="1153"/>
      <c r="AJ386" s="1153"/>
      <c r="AK386" s="1153"/>
      <c r="AL386" s="1153"/>
      <c r="AM386" s="1153"/>
      <c r="AN386" s="1153"/>
      <c r="AO386" s="1153"/>
      <c r="AP386" s="1153"/>
      <c r="AQ386" s="1153"/>
      <c r="AR386" s="1153"/>
      <c r="AS386" s="1153"/>
      <c r="AT386" s="1153"/>
      <c r="AU386" s="1153"/>
      <c r="AV386" s="1153"/>
      <c r="AW386" s="1153"/>
      <c r="AX386" s="1154"/>
      <c r="AY386" s="1153"/>
      <c r="AZ386" s="1153"/>
      <c r="BA386" s="1153"/>
      <c r="BB386" s="1153"/>
      <c r="BC386" s="1153"/>
      <c r="BD386" s="1153"/>
      <c r="BE386" s="1153"/>
      <c r="BF386" s="1153"/>
      <c r="BG386" s="1153"/>
      <c r="BH386" s="1153"/>
      <c r="BI386" s="1153"/>
      <c r="BJ386" s="1153"/>
      <c r="BK386" s="1153"/>
      <c r="BL386" s="1153"/>
      <c r="BM386" s="1153"/>
      <c r="BN386" s="1153"/>
      <c r="BO386" s="1153"/>
      <c r="BP386" s="1153"/>
      <c r="BQ386" s="1153"/>
      <c r="BR386" s="1153"/>
      <c r="BS386" s="1200"/>
      <c r="BT386" s="1153"/>
      <c r="BU386" s="1153"/>
      <c r="BV386" s="1153"/>
      <c r="BW386" s="1153"/>
      <c r="BX386" s="1153"/>
      <c r="BY386" s="1153"/>
      <c r="BZ386" s="1153"/>
      <c r="CA386" s="1153"/>
      <c r="CB386" s="1153"/>
      <c r="CC386" s="1153"/>
      <c r="CD386" s="1153"/>
      <c r="CE386" s="1153"/>
      <c r="CF386" s="1153"/>
      <c r="CG386" s="1153"/>
      <c r="CH386" s="1153"/>
      <c r="CI386" s="1153"/>
      <c r="CJ386" s="1153"/>
      <c r="CK386" s="1153"/>
      <c r="CL386" s="1153"/>
      <c r="CM386" s="1200"/>
      <c r="CN386" s="1200"/>
    </row>
    <row r="387" spans="2:92">
      <c r="B387" s="1152"/>
      <c r="I387" s="1153"/>
      <c r="J387" s="1153"/>
      <c r="K387" s="1153"/>
      <c r="L387" s="1153"/>
      <c r="M387" s="1153"/>
      <c r="N387" s="1153"/>
      <c r="O387" s="1153"/>
      <c r="P387" s="1153"/>
      <c r="Q387" s="1153"/>
      <c r="R387" s="1153"/>
      <c r="S387" s="1153"/>
      <c r="T387" s="1153"/>
      <c r="U387" s="1153"/>
      <c r="V387" s="1153"/>
      <c r="W387" s="1153"/>
      <c r="X387" s="1153"/>
      <c r="Y387" s="1153"/>
      <c r="Z387" s="1153"/>
      <c r="AA387" s="1153"/>
      <c r="AB387" s="1200"/>
      <c r="AC387" s="1200"/>
      <c r="AD387" s="1200"/>
      <c r="AE387" s="1200"/>
      <c r="AF387" s="1153"/>
      <c r="AG387" s="1153"/>
      <c r="AH387" s="1153"/>
      <c r="AI387" s="1153"/>
      <c r="AJ387" s="1153"/>
      <c r="AK387" s="1153"/>
      <c r="AL387" s="1153"/>
      <c r="AM387" s="1153"/>
      <c r="AN387" s="1153"/>
      <c r="AO387" s="1153"/>
      <c r="AP387" s="1153"/>
      <c r="AQ387" s="1153"/>
      <c r="AR387" s="1153"/>
      <c r="AS387" s="1153"/>
      <c r="AT387" s="1153"/>
      <c r="AU387" s="1153"/>
      <c r="AV387" s="1153"/>
      <c r="AW387" s="1153"/>
      <c r="AX387" s="1154"/>
      <c r="AY387" s="1153"/>
      <c r="AZ387" s="1153"/>
      <c r="BA387" s="1153"/>
      <c r="BB387" s="1153"/>
      <c r="BC387" s="1153"/>
      <c r="BD387" s="1153"/>
      <c r="BE387" s="1153"/>
      <c r="BF387" s="1153"/>
      <c r="BG387" s="1153"/>
      <c r="BH387" s="1153"/>
      <c r="BI387" s="1153"/>
      <c r="BJ387" s="1153"/>
      <c r="BK387" s="1153"/>
      <c r="BL387" s="1153"/>
      <c r="BM387" s="1153"/>
      <c r="BN387" s="1153"/>
      <c r="BO387" s="1153"/>
      <c r="BP387" s="1153"/>
      <c r="BQ387" s="1153"/>
      <c r="BR387" s="1153"/>
      <c r="BS387" s="1200"/>
      <c r="BT387" s="1153"/>
      <c r="BU387" s="1153"/>
      <c r="BV387" s="1153"/>
      <c r="BW387" s="1153"/>
      <c r="BX387" s="1153"/>
      <c r="BY387" s="1153"/>
      <c r="BZ387" s="1153"/>
      <c r="CA387" s="1153"/>
      <c r="CB387" s="1153"/>
      <c r="CC387" s="1153"/>
      <c r="CD387" s="1153"/>
      <c r="CE387" s="1153"/>
      <c r="CF387" s="1153"/>
      <c r="CG387" s="1153"/>
      <c r="CH387" s="1153"/>
      <c r="CI387" s="1153"/>
      <c r="CJ387" s="1153"/>
      <c r="CK387" s="1153"/>
      <c r="CL387" s="1153"/>
      <c r="CM387" s="1200"/>
      <c r="CN387" s="1200"/>
    </row>
    <row r="388" spans="2:92">
      <c r="B388" s="1152"/>
      <c r="I388" s="1153"/>
      <c r="J388" s="1153"/>
      <c r="K388" s="1153"/>
      <c r="L388" s="1153"/>
      <c r="M388" s="1153"/>
      <c r="N388" s="1153"/>
      <c r="O388" s="1153"/>
      <c r="P388" s="1153"/>
      <c r="Q388" s="1153"/>
      <c r="R388" s="1153"/>
      <c r="S388" s="1153"/>
      <c r="T388" s="1153"/>
      <c r="U388" s="1153"/>
      <c r="V388" s="1153"/>
      <c r="W388" s="1153"/>
      <c r="X388" s="1153"/>
      <c r="Y388" s="1153"/>
      <c r="Z388" s="1153"/>
      <c r="AA388" s="1153"/>
      <c r="AB388" s="1200"/>
      <c r="AC388" s="1200"/>
      <c r="AD388" s="1200"/>
      <c r="AE388" s="1200"/>
      <c r="AF388" s="1153"/>
      <c r="AG388" s="1153"/>
      <c r="AH388" s="1153"/>
      <c r="AI388" s="1153"/>
      <c r="AJ388" s="1153"/>
      <c r="AK388" s="1153"/>
      <c r="AL388" s="1153"/>
      <c r="AM388" s="1153"/>
      <c r="AN388" s="1153"/>
      <c r="AO388" s="1153"/>
      <c r="AP388" s="1153"/>
      <c r="AQ388" s="1153"/>
      <c r="AR388" s="1153"/>
      <c r="AS388" s="1153"/>
      <c r="AT388" s="1153"/>
      <c r="AU388" s="1153"/>
      <c r="AV388" s="1153"/>
      <c r="AW388" s="1153"/>
      <c r="AX388" s="1154"/>
      <c r="AY388" s="1153"/>
      <c r="AZ388" s="1153"/>
      <c r="BA388" s="1153"/>
      <c r="BB388" s="1153"/>
      <c r="BC388" s="1153"/>
      <c r="BD388" s="1153"/>
      <c r="BE388" s="1153"/>
      <c r="BF388" s="1153"/>
      <c r="BG388" s="1153"/>
      <c r="BH388" s="1153"/>
      <c r="BI388" s="1153"/>
      <c r="BJ388" s="1153"/>
      <c r="BK388" s="1153"/>
      <c r="BL388" s="1153"/>
      <c r="BM388" s="1153"/>
      <c r="BN388" s="1153"/>
      <c r="BO388" s="1153"/>
      <c r="BP388" s="1153"/>
      <c r="BQ388" s="1153"/>
      <c r="BR388" s="1153"/>
      <c r="BS388" s="1200"/>
      <c r="BT388" s="1153"/>
      <c r="BU388" s="1153"/>
      <c r="BV388" s="1153"/>
      <c r="BW388" s="1153"/>
      <c r="BX388" s="1153"/>
      <c r="BY388" s="1153"/>
      <c r="BZ388" s="1153"/>
      <c r="CA388" s="1153"/>
      <c r="CB388" s="1153"/>
      <c r="CC388" s="1153"/>
      <c r="CD388" s="1153"/>
      <c r="CE388" s="1153"/>
      <c r="CF388" s="1153"/>
      <c r="CG388" s="1153"/>
      <c r="CH388" s="1153"/>
      <c r="CI388" s="1153"/>
      <c r="CJ388" s="1153"/>
      <c r="CK388" s="1153"/>
      <c r="CL388" s="1153"/>
      <c r="CM388" s="1200"/>
      <c r="CN388" s="1200"/>
    </row>
    <row r="389" spans="2:92">
      <c r="B389" s="1152"/>
      <c r="I389" s="1153"/>
      <c r="J389" s="1153"/>
      <c r="K389" s="1153"/>
      <c r="L389" s="1153"/>
      <c r="M389" s="1153"/>
      <c r="N389" s="1153"/>
      <c r="O389" s="1153"/>
      <c r="P389" s="1153"/>
      <c r="Q389" s="1153"/>
      <c r="R389" s="1153"/>
      <c r="S389" s="1153"/>
      <c r="T389" s="1153"/>
      <c r="U389" s="1153"/>
      <c r="V389" s="1153"/>
      <c r="W389" s="1153"/>
      <c r="X389" s="1153"/>
      <c r="Y389" s="1153"/>
      <c r="Z389" s="1153"/>
      <c r="AA389" s="1153"/>
      <c r="AB389" s="1200"/>
      <c r="AC389" s="1200"/>
      <c r="AD389" s="1200"/>
      <c r="AE389" s="1200"/>
      <c r="AF389" s="1153"/>
      <c r="AG389" s="1153"/>
      <c r="AH389" s="1153"/>
      <c r="AI389" s="1153"/>
      <c r="AJ389" s="1153"/>
      <c r="AK389" s="1153"/>
      <c r="AL389" s="1153"/>
      <c r="AM389" s="1153"/>
      <c r="AN389" s="1153"/>
      <c r="AO389" s="1153"/>
      <c r="AP389" s="1153"/>
      <c r="AQ389" s="1153"/>
      <c r="AR389" s="1153"/>
      <c r="AS389" s="1153"/>
      <c r="AT389" s="1153"/>
      <c r="AU389" s="1153"/>
      <c r="AV389" s="1153"/>
      <c r="AW389" s="1153"/>
      <c r="AX389" s="1154"/>
      <c r="AY389" s="1153"/>
      <c r="AZ389" s="1153"/>
      <c r="BA389" s="1153"/>
      <c r="BB389" s="1153"/>
      <c r="BC389" s="1153"/>
      <c r="BD389" s="1153"/>
      <c r="BE389" s="1153"/>
      <c r="BF389" s="1153"/>
      <c r="BG389" s="1153"/>
      <c r="BH389" s="1153"/>
      <c r="BI389" s="1153"/>
      <c r="BJ389" s="1153"/>
      <c r="BK389" s="1153"/>
      <c r="BL389" s="1153"/>
      <c r="BM389" s="1153"/>
      <c r="BN389" s="1153"/>
      <c r="BO389" s="1153"/>
      <c r="BP389" s="1153"/>
      <c r="BQ389" s="1153"/>
      <c r="BR389" s="1153"/>
      <c r="BS389" s="1200"/>
      <c r="BT389" s="1153"/>
      <c r="BU389" s="1153"/>
      <c r="BV389" s="1153"/>
      <c r="BW389" s="1153"/>
      <c r="BX389" s="1153"/>
      <c r="BY389" s="1153"/>
      <c r="BZ389" s="1153"/>
      <c r="CA389" s="1153"/>
      <c r="CB389" s="1153"/>
      <c r="CC389" s="1153"/>
      <c r="CD389" s="1153"/>
      <c r="CE389" s="1153"/>
      <c r="CF389" s="1153"/>
      <c r="CG389" s="1153"/>
      <c r="CH389" s="1153"/>
      <c r="CI389" s="1153"/>
      <c r="CJ389" s="1153"/>
      <c r="CK389" s="1153"/>
      <c r="CL389" s="1153"/>
      <c r="CM389" s="1200"/>
      <c r="CN389" s="1200"/>
    </row>
    <row r="390" spans="2:92">
      <c r="B390" s="1152"/>
      <c r="I390" s="1153"/>
      <c r="J390" s="1153"/>
      <c r="K390" s="1153"/>
      <c r="L390" s="1153"/>
      <c r="M390" s="1153"/>
      <c r="N390" s="1153"/>
      <c r="O390" s="1153"/>
      <c r="P390" s="1153"/>
      <c r="Q390" s="1153"/>
      <c r="R390" s="1153"/>
      <c r="S390" s="1153"/>
      <c r="T390" s="1153"/>
      <c r="U390" s="1153"/>
      <c r="V390" s="1153"/>
      <c r="W390" s="1153"/>
      <c r="X390" s="1153"/>
      <c r="Y390" s="1153"/>
      <c r="Z390" s="1153"/>
      <c r="AA390" s="1153"/>
      <c r="AB390" s="1200"/>
      <c r="AC390" s="1200"/>
      <c r="AD390" s="1200"/>
      <c r="AE390" s="1200"/>
      <c r="AF390" s="1153"/>
      <c r="AG390" s="1153"/>
      <c r="AH390" s="1153"/>
      <c r="AI390" s="1153"/>
      <c r="AJ390" s="1153"/>
      <c r="AK390" s="1153"/>
      <c r="AL390" s="1153"/>
      <c r="AM390" s="1153"/>
      <c r="AN390" s="1153"/>
      <c r="AO390" s="1153"/>
      <c r="AP390" s="1153"/>
      <c r="AQ390" s="1153"/>
      <c r="AR390" s="1153"/>
      <c r="AS390" s="1153"/>
      <c r="AT390" s="1153"/>
      <c r="AU390" s="1153"/>
      <c r="AV390" s="1153"/>
      <c r="AW390" s="1153"/>
      <c r="AX390" s="1154"/>
      <c r="AY390" s="1153"/>
      <c r="AZ390" s="1153"/>
      <c r="BA390" s="1153"/>
      <c r="BB390" s="1153"/>
      <c r="BC390" s="1153"/>
      <c r="BD390" s="1153"/>
      <c r="BE390" s="1153"/>
      <c r="BF390" s="1153"/>
      <c r="BG390" s="1153"/>
      <c r="BH390" s="1153"/>
      <c r="BI390" s="1153"/>
      <c r="BJ390" s="1153"/>
      <c r="BK390" s="1153"/>
      <c r="BL390" s="1153"/>
      <c r="BM390" s="1153"/>
      <c r="BN390" s="1153"/>
      <c r="BO390" s="1153"/>
      <c r="BP390" s="1153"/>
      <c r="BQ390" s="1153"/>
      <c r="BR390" s="1153"/>
      <c r="BS390" s="1200"/>
      <c r="BT390" s="1153"/>
      <c r="BU390" s="1153"/>
      <c r="BV390" s="1153"/>
      <c r="BW390" s="1153"/>
      <c r="BX390" s="1153"/>
      <c r="BY390" s="1153"/>
      <c r="BZ390" s="1153"/>
      <c r="CA390" s="1153"/>
      <c r="CB390" s="1153"/>
      <c r="CC390" s="1153"/>
      <c r="CD390" s="1153"/>
      <c r="CE390" s="1153"/>
      <c r="CF390" s="1153"/>
      <c r="CG390" s="1153"/>
      <c r="CH390" s="1153"/>
      <c r="CI390" s="1153"/>
      <c r="CJ390" s="1153"/>
      <c r="CK390" s="1153"/>
      <c r="CL390" s="1153"/>
      <c r="CM390" s="1200"/>
      <c r="CN390" s="1200"/>
    </row>
    <row r="391" spans="2:92">
      <c r="B391" s="1152"/>
      <c r="I391" s="1153"/>
      <c r="J391" s="1153"/>
      <c r="K391" s="1153"/>
      <c r="L391" s="1153"/>
      <c r="M391" s="1153"/>
      <c r="N391" s="1153"/>
      <c r="O391" s="1153"/>
      <c r="P391" s="1153"/>
      <c r="Q391" s="1153"/>
      <c r="R391" s="1153"/>
      <c r="S391" s="1153"/>
      <c r="T391" s="1153"/>
      <c r="U391" s="1153"/>
      <c r="V391" s="1153"/>
      <c r="W391" s="1153"/>
      <c r="X391" s="1153"/>
      <c r="Y391" s="1153"/>
      <c r="Z391" s="1153"/>
      <c r="AA391" s="1153"/>
      <c r="AB391" s="1200"/>
      <c r="AC391" s="1200"/>
      <c r="AD391" s="1200"/>
      <c r="AE391" s="1200"/>
      <c r="AF391" s="1153"/>
      <c r="AG391" s="1153"/>
      <c r="AH391" s="1153"/>
      <c r="AI391" s="1153"/>
      <c r="AJ391" s="1153"/>
      <c r="AK391" s="1153"/>
      <c r="AL391" s="1153"/>
      <c r="AM391" s="1153"/>
      <c r="AN391" s="1153"/>
      <c r="AO391" s="1153"/>
      <c r="AP391" s="1153"/>
      <c r="AQ391" s="1153"/>
      <c r="AR391" s="1153"/>
      <c r="AS391" s="1153"/>
      <c r="AT391" s="1153"/>
      <c r="AU391" s="1153"/>
      <c r="AV391" s="1153"/>
      <c r="AW391" s="1153"/>
      <c r="AX391" s="1154"/>
      <c r="AY391" s="1153"/>
      <c r="AZ391" s="1153"/>
      <c r="BA391" s="1153"/>
      <c r="BB391" s="1153"/>
      <c r="BC391" s="1153"/>
      <c r="BD391" s="1153"/>
      <c r="BE391" s="1153"/>
      <c r="BF391" s="1153"/>
      <c r="BG391" s="1153"/>
      <c r="BH391" s="1153"/>
      <c r="BI391" s="1153"/>
      <c r="BJ391" s="1153"/>
      <c r="BK391" s="1153"/>
      <c r="BL391" s="1153"/>
      <c r="BM391" s="1153"/>
      <c r="BN391" s="1153"/>
      <c r="BO391" s="1153"/>
      <c r="BP391" s="1153"/>
      <c r="BQ391" s="1153"/>
      <c r="BR391" s="1153"/>
      <c r="BS391" s="1200"/>
      <c r="BT391" s="1153"/>
      <c r="BU391" s="1153"/>
      <c r="BV391" s="1153"/>
      <c r="BW391" s="1153"/>
      <c r="BX391" s="1153"/>
      <c r="BY391" s="1153"/>
      <c r="BZ391" s="1153"/>
      <c r="CA391" s="1153"/>
      <c r="CB391" s="1153"/>
      <c r="CC391" s="1153"/>
      <c r="CD391" s="1153"/>
      <c r="CE391" s="1153"/>
      <c r="CF391" s="1153"/>
      <c r="CG391" s="1153"/>
      <c r="CH391" s="1153"/>
      <c r="CI391" s="1153"/>
      <c r="CJ391" s="1153"/>
      <c r="CK391" s="1153"/>
      <c r="CL391" s="1153"/>
      <c r="CM391" s="1200"/>
      <c r="CN391" s="1200"/>
    </row>
    <row r="392" spans="2:92">
      <c r="B392" s="1152"/>
      <c r="I392" s="1153"/>
      <c r="J392" s="1153"/>
      <c r="K392" s="1153"/>
      <c r="L392" s="1153"/>
      <c r="M392" s="1153"/>
      <c r="N392" s="1153"/>
      <c r="O392" s="1153"/>
      <c r="P392" s="1153"/>
      <c r="Q392" s="1153"/>
      <c r="R392" s="1153"/>
      <c r="S392" s="1153"/>
      <c r="T392" s="1153"/>
      <c r="U392" s="1153"/>
      <c r="V392" s="1153"/>
      <c r="W392" s="1153"/>
      <c r="X392" s="1153"/>
      <c r="Y392" s="1153"/>
      <c r="Z392" s="1153"/>
      <c r="AA392" s="1153"/>
      <c r="AB392" s="1200"/>
      <c r="AC392" s="1200"/>
      <c r="AD392" s="1200"/>
      <c r="AE392" s="1200"/>
      <c r="AF392" s="1153"/>
      <c r="AG392" s="1153"/>
      <c r="AH392" s="1153"/>
      <c r="AI392" s="1153"/>
      <c r="AJ392" s="1153"/>
      <c r="AK392" s="1153"/>
      <c r="AL392" s="1153"/>
      <c r="AM392" s="1153"/>
      <c r="AN392" s="1153"/>
      <c r="AO392" s="1153"/>
      <c r="AP392" s="1153"/>
      <c r="AQ392" s="1153"/>
      <c r="AR392" s="1153"/>
      <c r="AS392" s="1153"/>
      <c r="AT392" s="1153"/>
      <c r="AU392" s="1153"/>
      <c r="AV392" s="1153"/>
      <c r="AW392" s="1153"/>
      <c r="AX392" s="1154"/>
      <c r="AY392" s="1153"/>
      <c r="AZ392" s="1153"/>
      <c r="BA392" s="1153"/>
      <c r="BB392" s="1153"/>
      <c r="BC392" s="1153"/>
      <c r="BD392" s="1153"/>
      <c r="BE392" s="1153"/>
      <c r="BF392" s="1153"/>
      <c r="BG392" s="1153"/>
      <c r="BH392" s="1153"/>
      <c r="BI392" s="1153"/>
      <c r="BJ392" s="1153"/>
      <c r="BK392" s="1153"/>
      <c r="BL392" s="1153"/>
      <c r="BM392" s="1153"/>
      <c r="BN392" s="1153"/>
      <c r="BO392" s="1153"/>
      <c r="BP392" s="1153"/>
      <c r="BQ392" s="1153"/>
      <c r="BR392" s="1153"/>
      <c r="BS392" s="1200"/>
      <c r="BT392" s="1153"/>
      <c r="BU392" s="1153"/>
      <c r="BV392" s="1153"/>
      <c r="BW392" s="1153"/>
      <c r="BX392" s="1153"/>
      <c r="BY392" s="1153"/>
      <c r="BZ392" s="1153"/>
      <c r="CA392" s="1153"/>
      <c r="CB392" s="1153"/>
      <c r="CC392" s="1153"/>
      <c r="CD392" s="1153"/>
      <c r="CE392" s="1153"/>
      <c r="CF392" s="1153"/>
      <c r="CG392" s="1153"/>
      <c r="CH392" s="1153"/>
      <c r="CI392" s="1153"/>
      <c r="CJ392" s="1153"/>
      <c r="CK392" s="1153"/>
      <c r="CL392" s="1153"/>
      <c r="CM392" s="1200"/>
      <c r="CN392" s="1200"/>
    </row>
    <row r="393" spans="2:92">
      <c r="B393" s="1152"/>
      <c r="I393" s="1153"/>
      <c r="J393" s="1153"/>
      <c r="K393" s="1153"/>
      <c r="L393" s="1153"/>
      <c r="M393" s="1153"/>
      <c r="N393" s="1153"/>
      <c r="O393" s="1153"/>
      <c r="P393" s="1153"/>
      <c r="Q393" s="1153"/>
      <c r="R393" s="1153"/>
      <c r="S393" s="1153"/>
      <c r="T393" s="1153"/>
      <c r="U393" s="1153"/>
      <c r="V393" s="1153"/>
      <c r="W393" s="1153"/>
      <c r="X393" s="1153"/>
      <c r="Y393" s="1153"/>
      <c r="Z393" s="1153"/>
      <c r="AA393" s="1153"/>
      <c r="AB393" s="1200"/>
      <c r="AC393" s="1200"/>
      <c r="AD393" s="1200"/>
      <c r="AE393" s="1200"/>
      <c r="AF393" s="1153"/>
      <c r="AG393" s="1153"/>
      <c r="AH393" s="1153"/>
      <c r="AI393" s="1153"/>
      <c r="AJ393" s="1153"/>
      <c r="AK393" s="1153"/>
      <c r="AL393" s="1153"/>
      <c r="AM393" s="1153"/>
      <c r="AN393" s="1153"/>
      <c r="AO393" s="1153"/>
      <c r="AP393" s="1153"/>
      <c r="AQ393" s="1153"/>
      <c r="AR393" s="1153"/>
      <c r="AS393" s="1153"/>
      <c r="AT393" s="1153"/>
      <c r="AU393" s="1153"/>
      <c r="AV393" s="1153"/>
      <c r="AW393" s="1153"/>
      <c r="AX393" s="1154"/>
      <c r="AY393" s="1153"/>
      <c r="AZ393" s="1153"/>
      <c r="BA393" s="1153"/>
      <c r="BB393" s="1153"/>
      <c r="BC393" s="1153"/>
      <c r="BD393" s="1153"/>
      <c r="BE393" s="1153"/>
      <c r="BF393" s="1153"/>
      <c r="BG393" s="1153"/>
      <c r="BH393" s="1153"/>
      <c r="BI393" s="1153"/>
      <c r="BJ393" s="1153"/>
      <c r="BK393" s="1153"/>
      <c r="BL393" s="1153"/>
      <c r="BM393" s="1153"/>
      <c r="BN393" s="1153"/>
      <c r="BO393" s="1153"/>
      <c r="BP393" s="1153"/>
      <c r="BQ393" s="1153"/>
      <c r="BR393" s="1153"/>
      <c r="BS393" s="1200"/>
      <c r="BT393" s="1153"/>
      <c r="BU393" s="1153"/>
      <c r="BV393" s="1153"/>
      <c r="BW393" s="1153"/>
      <c r="BX393" s="1153"/>
      <c r="BY393" s="1153"/>
      <c r="BZ393" s="1153"/>
      <c r="CA393" s="1153"/>
      <c r="CB393" s="1153"/>
      <c r="CC393" s="1153"/>
      <c r="CD393" s="1153"/>
      <c r="CE393" s="1153"/>
      <c r="CF393" s="1153"/>
      <c r="CG393" s="1153"/>
      <c r="CH393" s="1153"/>
      <c r="CI393" s="1153"/>
      <c r="CJ393" s="1153"/>
      <c r="CK393" s="1153"/>
      <c r="CL393" s="1153"/>
      <c r="CM393" s="1200"/>
      <c r="CN393" s="1200"/>
    </row>
    <row r="394" spans="2:92">
      <c r="B394" s="1152"/>
      <c r="I394" s="1153"/>
      <c r="J394" s="1153"/>
      <c r="K394" s="1153"/>
      <c r="L394" s="1153"/>
      <c r="M394" s="1153"/>
      <c r="N394" s="1153"/>
      <c r="O394" s="1153"/>
      <c r="P394" s="1153"/>
      <c r="Q394" s="1153"/>
      <c r="R394" s="1153"/>
      <c r="S394" s="1153"/>
      <c r="T394" s="1153"/>
      <c r="U394" s="1153"/>
      <c r="V394" s="1153"/>
      <c r="W394" s="1153"/>
      <c r="X394" s="1153"/>
      <c r="Y394" s="1153"/>
      <c r="Z394" s="1153"/>
      <c r="AA394" s="1153"/>
      <c r="AB394" s="1200"/>
      <c r="AC394" s="1200"/>
      <c r="AD394" s="1200"/>
      <c r="AE394" s="1200"/>
      <c r="AF394" s="1153"/>
      <c r="AG394" s="1153"/>
      <c r="AH394" s="1153"/>
      <c r="AI394" s="1153"/>
      <c r="AJ394" s="1153"/>
      <c r="AK394" s="1153"/>
      <c r="AL394" s="1153"/>
      <c r="AM394" s="1153"/>
      <c r="AN394" s="1153"/>
      <c r="AO394" s="1153"/>
      <c r="AP394" s="1153"/>
      <c r="AQ394" s="1153"/>
      <c r="AR394" s="1153"/>
      <c r="AS394" s="1153"/>
      <c r="AT394" s="1153"/>
      <c r="AU394" s="1153"/>
      <c r="AV394" s="1153"/>
      <c r="AW394" s="1153"/>
      <c r="AX394" s="1154"/>
      <c r="AY394" s="1153"/>
      <c r="AZ394" s="1153"/>
      <c r="BA394" s="1153"/>
      <c r="BB394" s="1153"/>
      <c r="BC394" s="1153"/>
      <c r="BD394" s="1153"/>
      <c r="BE394" s="1153"/>
      <c r="BF394" s="1153"/>
      <c r="BG394" s="1153"/>
      <c r="BH394" s="1153"/>
      <c r="BI394" s="1153"/>
      <c r="BJ394" s="1153"/>
      <c r="BK394" s="1153"/>
      <c r="BL394" s="1153"/>
      <c r="BM394" s="1153"/>
      <c r="BN394" s="1153"/>
      <c r="BO394" s="1153"/>
      <c r="BP394" s="1153"/>
      <c r="BQ394" s="1153"/>
      <c r="BR394" s="1153"/>
      <c r="BS394" s="1200"/>
      <c r="BT394" s="1153"/>
      <c r="BU394" s="1153"/>
      <c r="BV394" s="1153"/>
      <c r="BW394" s="1153"/>
      <c r="BX394" s="1153"/>
      <c r="BY394" s="1153"/>
      <c r="BZ394" s="1153"/>
      <c r="CA394" s="1153"/>
      <c r="CB394" s="1153"/>
      <c r="CC394" s="1153"/>
      <c r="CD394" s="1153"/>
      <c r="CE394" s="1153"/>
      <c r="CF394" s="1153"/>
      <c r="CG394" s="1153"/>
      <c r="CH394" s="1153"/>
      <c r="CI394" s="1153"/>
      <c r="CJ394" s="1153"/>
      <c r="CK394" s="1153"/>
      <c r="CL394" s="1153"/>
      <c r="CM394" s="1200"/>
      <c r="CN394" s="1200"/>
    </row>
    <row r="395" spans="2:92">
      <c r="B395" s="1152"/>
      <c r="I395" s="1153"/>
      <c r="J395" s="1153"/>
      <c r="K395" s="1153"/>
      <c r="L395" s="1153"/>
      <c r="M395" s="1153"/>
      <c r="N395" s="1153"/>
      <c r="O395" s="1153"/>
      <c r="P395" s="1153"/>
      <c r="Q395" s="1153"/>
      <c r="R395" s="1153"/>
      <c r="S395" s="1153"/>
      <c r="T395" s="1153"/>
      <c r="U395" s="1153"/>
      <c r="V395" s="1153"/>
      <c r="W395" s="1153"/>
      <c r="X395" s="1153"/>
      <c r="Y395" s="1153"/>
      <c r="Z395" s="1153"/>
      <c r="AA395" s="1153"/>
      <c r="AB395" s="1200"/>
      <c r="AC395" s="1200"/>
      <c r="AD395" s="1200"/>
      <c r="AE395" s="1200"/>
      <c r="AF395" s="1153"/>
      <c r="AG395" s="1153"/>
      <c r="AH395" s="1153"/>
      <c r="AI395" s="1153"/>
      <c r="AJ395" s="1153"/>
      <c r="AK395" s="1153"/>
      <c r="AL395" s="1153"/>
      <c r="AM395" s="1153"/>
      <c r="AN395" s="1153"/>
      <c r="AO395" s="1153"/>
      <c r="AP395" s="1153"/>
      <c r="AQ395" s="1153"/>
      <c r="AR395" s="1153"/>
      <c r="AS395" s="1153"/>
      <c r="AT395" s="1153"/>
      <c r="AU395" s="1153"/>
      <c r="AV395" s="1153"/>
      <c r="AW395" s="1153"/>
      <c r="AX395" s="1154"/>
      <c r="AY395" s="1153"/>
      <c r="AZ395" s="1153"/>
      <c r="BA395" s="1153"/>
      <c r="BB395" s="1153"/>
      <c r="BC395" s="1153"/>
      <c r="BD395" s="1153"/>
      <c r="BE395" s="1153"/>
      <c r="BF395" s="1153"/>
      <c r="BG395" s="1153"/>
      <c r="BH395" s="1153"/>
      <c r="BI395" s="1153"/>
      <c r="BJ395" s="1153"/>
      <c r="BK395" s="1153"/>
      <c r="BL395" s="1153"/>
      <c r="BM395" s="1153"/>
      <c r="BN395" s="1153"/>
      <c r="BO395" s="1153"/>
      <c r="BP395" s="1153"/>
      <c r="BQ395" s="1153"/>
      <c r="BR395" s="1153"/>
      <c r="BS395" s="1200"/>
      <c r="BT395" s="1153"/>
      <c r="BU395" s="1153"/>
      <c r="BV395" s="1153"/>
      <c r="BW395" s="1153"/>
      <c r="BX395" s="1153"/>
      <c r="BY395" s="1153"/>
      <c r="BZ395" s="1153"/>
      <c r="CA395" s="1153"/>
      <c r="CB395" s="1153"/>
      <c r="CC395" s="1153"/>
      <c r="CD395" s="1153"/>
      <c r="CE395" s="1153"/>
      <c r="CF395" s="1153"/>
      <c r="CG395" s="1153"/>
      <c r="CH395" s="1153"/>
      <c r="CI395" s="1153"/>
      <c r="CJ395" s="1153"/>
      <c r="CK395" s="1153"/>
      <c r="CL395" s="1153"/>
      <c r="CM395" s="1200"/>
      <c r="CN395" s="1200"/>
    </row>
    <row r="396" spans="2:92">
      <c r="B396" s="1152"/>
      <c r="I396" s="1153"/>
      <c r="J396" s="1153"/>
      <c r="K396" s="1153"/>
      <c r="L396" s="1153"/>
      <c r="M396" s="1153"/>
      <c r="N396" s="1153"/>
      <c r="O396" s="1153"/>
      <c r="P396" s="1153"/>
      <c r="Q396" s="1153"/>
      <c r="R396" s="1153"/>
      <c r="S396" s="1153"/>
      <c r="T396" s="1153"/>
      <c r="U396" s="1153"/>
      <c r="V396" s="1153"/>
      <c r="W396" s="1153"/>
      <c r="X396" s="1153"/>
      <c r="Y396" s="1153"/>
      <c r="Z396" s="1153"/>
      <c r="AA396" s="1153"/>
      <c r="AB396" s="1200"/>
      <c r="AC396" s="1200"/>
      <c r="AD396" s="1200"/>
      <c r="AE396" s="1200"/>
      <c r="AF396" s="1153"/>
      <c r="AG396" s="1153"/>
      <c r="AH396" s="1153"/>
      <c r="AI396" s="1153"/>
      <c r="AJ396" s="1153"/>
      <c r="AK396" s="1153"/>
      <c r="AL396" s="1153"/>
      <c r="AM396" s="1153"/>
      <c r="AN396" s="1153"/>
      <c r="AO396" s="1153"/>
      <c r="AP396" s="1153"/>
      <c r="AQ396" s="1153"/>
      <c r="AR396" s="1153"/>
      <c r="AS396" s="1153"/>
      <c r="AT396" s="1153"/>
      <c r="AU396" s="1153"/>
      <c r="AV396" s="1153"/>
      <c r="AW396" s="1153"/>
      <c r="AX396" s="1154"/>
      <c r="AY396" s="1153"/>
      <c r="AZ396" s="1153"/>
      <c r="BA396" s="1153"/>
      <c r="BB396" s="1153"/>
      <c r="BC396" s="1153"/>
      <c r="BD396" s="1153"/>
      <c r="BE396" s="1153"/>
      <c r="BF396" s="1153"/>
      <c r="BG396" s="1153"/>
      <c r="BH396" s="1153"/>
      <c r="BI396" s="1153"/>
      <c r="BJ396" s="1153"/>
      <c r="BK396" s="1153"/>
      <c r="BL396" s="1153"/>
      <c r="BM396" s="1153"/>
      <c r="BN396" s="1153"/>
      <c r="BO396" s="1153"/>
      <c r="BP396" s="1153"/>
      <c r="BQ396" s="1153"/>
      <c r="BR396" s="1153"/>
      <c r="BS396" s="1200"/>
      <c r="BT396" s="1153"/>
      <c r="BU396" s="1153"/>
      <c r="BV396" s="1153"/>
      <c r="BW396" s="1153"/>
      <c r="BX396" s="1153"/>
      <c r="BY396" s="1153"/>
      <c r="BZ396" s="1153"/>
      <c r="CA396" s="1153"/>
      <c r="CB396" s="1153"/>
      <c r="CC396" s="1153"/>
      <c r="CD396" s="1153"/>
      <c r="CE396" s="1153"/>
      <c r="CF396" s="1153"/>
      <c r="CG396" s="1153"/>
      <c r="CH396" s="1153"/>
      <c r="CI396" s="1153"/>
      <c r="CJ396" s="1153"/>
      <c r="CK396" s="1153"/>
      <c r="CL396" s="1153"/>
      <c r="CM396" s="1200"/>
      <c r="CN396" s="1200"/>
    </row>
    <row r="397" spans="2:92">
      <c r="B397" s="1152"/>
      <c r="I397" s="1153"/>
      <c r="J397" s="1153"/>
      <c r="K397" s="1153"/>
      <c r="L397" s="1153"/>
      <c r="M397" s="1153"/>
      <c r="N397" s="1153"/>
      <c r="O397" s="1153"/>
      <c r="P397" s="1153"/>
      <c r="Q397" s="1153"/>
      <c r="R397" s="1153"/>
      <c r="S397" s="1153"/>
      <c r="T397" s="1153"/>
      <c r="U397" s="1153"/>
      <c r="V397" s="1153"/>
      <c r="W397" s="1153"/>
      <c r="X397" s="1153"/>
      <c r="Y397" s="1153"/>
      <c r="Z397" s="1153"/>
      <c r="AA397" s="1153"/>
      <c r="AB397" s="1200"/>
      <c r="AC397" s="1200"/>
      <c r="AD397" s="1200"/>
      <c r="AE397" s="1200"/>
      <c r="AF397" s="1153"/>
      <c r="AG397" s="1153"/>
      <c r="AH397" s="1153"/>
      <c r="AI397" s="1153"/>
      <c r="AJ397" s="1153"/>
      <c r="AK397" s="1153"/>
      <c r="AL397" s="1153"/>
      <c r="AM397" s="1153"/>
      <c r="AN397" s="1153"/>
      <c r="AO397" s="1153"/>
      <c r="AP397" s="1153"/>
      <c r="AQ397" s="1153"/>
      <c r="AR397" s="1153"/>
      <c r="AS397" s="1153"/>
      <c r="AT397" s="1153"/>
      <c r="AU397" s="1153"/>
      <c r="AV397" s="1153"/>
      <c r="AW397" s="1153"/>
      <c r="AX397" s="1154"/>
      <c r="AY397" s="1153"/>
      <c r="AZ397" s="1153"/>
      <c r="BA397" s="1153"/>
      <c r="BB397" s="1153"/>
      <c r="BC397" s="1153"/>
      <c r="BD397" s="1153"/>
      <c r="BE397" s="1153"/>
      <c r="BF397" s="1153"/>
      <c r="BG397" s="1153"/>
      <c r="BH397" s="1153"/>
      <c r="BI397" s="1153"/>
      <c r="BJ397" s="1153"/>
      <c r="BK397" s="1153"/>
      <c r="BL397" s="1153"/>
      <c r="BM397" s="1153"/>
      <c r="BN397" s="1153"/>
      <c r="BO397" s="1153"/>
      <c r="BP397" s="1153"/>
      <c r="BQ397" s="1153"/>
      <c r="BR397" s="1153"/>
      <c r="BS397" s="1200"/>
      <c r="BT397" s="1153"/>
      <c r="BU397" s="1153"/>
      <c r="BV397" s="1153"/>
      <c r="BW397" s="1153"/>
      <c r="BX397" s="1153"/>
      <c r="BY397" s="1153"/>
      <c r="BZ397" s="1153"/>
      <c r="CA397" s="1153"/>
      <c r="CB397" s="1153"/>
      <c r="CC397" s="1153"/>
      <c r="CD397" s="1153"/>
      <c r="CE397" s="1153"/>
      <c r="CF397" s="1153"/>
      <c r="CG397" s="1153"/>
      <c r="CH397" s="1153"/>
      <c r="CI397" s="1153"/>
      <c r="CJ397" s="1153"/>
      <c r="CK397" s="1153"/>
      <c r="CL397" s="1153"/>
      <c r="CM397" s="1200"/>
      <c r="CN397" s="1200"/>
    </row>
    <row r="398" spans="2:92">
      <c r="B398" s="1152"/>
      <c r="I398" s="1153"/>
      <c r="J398" s="1153"/>
      <c r="K398" s="1153"/>
      <c r="L398" s="1153"/>
      <c r="M398" s="1153"/>
      <c r="N398" s="1153"/>
      <c r="O398" s="1153"/>
      <c r="P398" s="1153"/>
      <c r="Q398" s="1153"/>
      <c r="R398" s="1153"/>
      <c r="S398" s="1153"/>
      <c r="T398" s="1153"/>
      <c r="U398" s="1153"/>
      <c r="V398" s="1153"/>
      <c r="W398" s="1153"/>
      <c r="X398" s="1153"/>
      <c r="Y398" s="1153"/>
      <c r="Z398" s="1153"/>
      <c r="AA398" s="1153"/>
      <c r="AB398" s="1200"/>
      <c r="AC398" s="1200"/>
      <c r="AD398" s="1200"/>
      <c r="AE398" s="1200"/>
      <c r="AF398" s="1153"/>
      <c r="AG398" s="1153"/>
      <c r="AH398" s="1153"/>
      <c r="AI398" s="1153"/>
      <c r="AJ398" s="1153"/>
      <c r="AK398" s="1153"/>
      <c r="AL398" s="1153"/>
      <c r="AM398" s="1153"/>
      <c r="AN398" s="1153"/>
      <c r="AO398" s="1153"/>
      <c r="AP398" s="1153"/>
      <c r="AQ398" s="1153"/>
      <c r="AR398" s="1153"/>
      <c r="AS398" s="1153"/>
      <c r="AT398" s="1153"/>
      <c r="AU398" s="1153"/>
      <c r="AV398" s="1153"/>
      <c r="AW398" s="1153"/>
      <c r="AX398" s="1154"/>
      <c r="AY398" s="1153"/>
      <c r="AZ398" s="1153"/>
      <c r="BA398" s="1153"/>
      <c r="BB398" s="1153"/>
      <c r="BC398" s="1153"/>
      <c r="BD398" s="1153"/>
      <c r="BE398" s="1153"/>
      <c r="BF398" s="1153"/>
      <c r="BG398" s="1153"/>
      <c r="BH398" s="1153"/>
      <c r="BI398" s="1153"/>
      <c r="BJ398" s="1153"/>
      <c r="BK398" s="1153"/>
      <c r="BL398" s="1153"/>
      <c r="BM398" s="1153"/>
      <c r="BN398" s="1153"/>
      <c r="BO398" s="1153"/>
      <c r="BP398" s="1153"/>
      <c r="BQ398" s="1153"/>
      <c r="BR398" s="1153"/>
      <c r="BS398" s="1200"/>
      <c r="BT398" s="1153"/>
      <c r="BU398" s="1153"/>
      <c r="BV398" s="1153"/>
      <c r="BW398" s="1153"/>
      <c r="BX398" s="1153"/>
      <c r="BY398" s="1153"/>
      <c r="BZ398" s="1153"/>
      <c r="CA398" s="1153"/>
      <c r="CB398" s="1153"/>
      <c r="CC398" s="1153"/>
      <c r="CD398" s="1153"/>
      <c r="CE398" s="1153"/>
      <c r="CF398" s="1153"/>
      <c r="CG398" s="1153"/>
      <c r="CH398" s="1153"/>
      <c r="CI398" s="1153"/>
      <c r="CJ398" s="1153"/>
      <c r="CK398" s="1153"/>
      <c r="CL398" s="1153"/>
      <c r="CM398" s="1200"/>
      <c r="CN398" s="1200"/>
    </row>
    <row r="399" spans="2:92">
      <c r="B399" s="1152"/>
      <c r="I399" s="1153"/>
      <c r="J399" s="1153"/>
      <c r="K399" s="1153"/>
      <c r="L399" s="1153"/>
      <c r="M399" s="1153"/>
      <c r="N399" s="1153"/>
      <c r="O399" s="1153"/>
      <c r="P399" s="1153"/>
      <c r="Q399" s="1153"/>
      <c r="R399" s="1153"/>
      <c r="S399" s="1153"/>
      <c r="T399" s="1153"/>
      <c r="U399" s="1153"/>
      <c r="V399" s="1153"/>
      <c r="W399" s="1153"/>
      <c r="X399" s="1153"/>
      <c r="Y399" s="1153"/>
      <c r="Z399" s="1153"/>
      <c r="AA399" s="1153"/>
      <c r="AB399" s="1200"/>
      <c r="AC399" s="1200"/>
      <c r="AD399" s="1200"/>
      <c r="AE399" s="1200"/>
      <c r="AF399" s="1153"/>
      <c r="AG399" s="1153"/>
      <c r="AH399" s="1153"/>
      <c r="AI399" s="1153"/>
      <c r="AJ399" s="1153"/>
      <c r="AK399" s="1153"/>
      <c r="AL399" s="1153"/>
      <c r="AM399" s="1153"/>
      <c r="AN399" s="1153"/>
      <c r="AO399" s="1153"/>
      <c r="AP399" s="1153"/>
      <c r="AQ399" s="1153"/>
      <c r="AR399" s="1153"/>
      <c r="AS399" s="1153"/>
      <c r="AT399" s="1153"/>
      <c r="AU399" s="1153"/>
      <c r="AV399" s="1153"/>
      <c r="AW399" s="1153"/>
      <c r="AX399" s="1154"/>
      <c r="AY399" s="1153"/>
      <c r="AZ399" s="1153"/>
      <c r="BA399" s="1153"/>
      <c r="BB399" s="1153"/>
      <c r="BC399" s="1153"/>
      <c r="BD399" s="1153"/>
      <c r="BE399" s="1153"/>
      <c r="BF399" s="1153"/>
      <c r="BG399" s="1153"/>
      <c r="BH399" s="1153"/>
      <c r="BI399" s="1153"/>
      <c r="BJ399" s="1153"/>
      <c r="BK399" s="1153"/>
      <c r="BL399" s="1153"/>
      <c r="BM399" s="1153"/>
      <c r="BN399" s="1153"/>
      <c r="BO399" s="1153"/>
      <c r="BP399" s="1153"/>
      <c r="BQ399" s="1153"/>
      <c r="BR399" s="1153"/>
      <c r="BS399" s="1200"/>
      <c r="BT399" s="1153"/>
      <c r="BU399" s="1153"/>
      <c r="BV399" s="1153"/>
      <c r="BW399" s="1153"/>
      <c r="BX399" s="1153"/>
      <c r="BY399" s="1153"/>
      <c r="BZ399" s="1153"/>
      <c r="CA399" s="1153"/>
      <c r="CB399" s="1153"/>
      <c r="CC399" s="1153"/>
      <c r="CD399" s="1153"/>
      <c r="CE399" s="1153"/>
      <c r="CF399" s="1153"/>
      <c r="CG399" s="1153"/>
      <c r="CH399" s="1153"/>
      <c r="CI399" s="1153"/>
      <c r="CJ399" s="1153"/>
      <c r="CK399" s="1153"/>
      <c r="CL399" s="1153"/>
      <c r="CM399" s="1200"/>
      <c r="CN399" s="1200"/>
    </row>
    <row r="400" spans="2:92">
      <c r="B400" s="1152"/>
      <c r="I400" s="1153"/>
      <c r="J400" s="1153"/>
      <c r="K400" s="1153"/>
      <c r="L400" s="1153"/>
      <c r="M400" s="1153"/>
      <c r="N400" s="1153"/>
      <c r="O400" s="1153"/>
      <c r="P400" s="1153"/>
      <c r="Q400" s="1153"/>
      <c r="R400" s="1153"/>
      <c r="S400" s="1153"/>
      <c r="T400" s="1153"/>
      <c r="U400" s="1153"/>
      <c r="V400" s="1153"/>
      <c r="W400" s="1153"/>
      <c r="X400" s="1153"/>
      <c r="Y400" s="1153"/>
      <c r="Z400" s="1153"/>
      <c r="AA400" s="1153"/>
      <c r="AB400" s="1200"/>
      <c r="AC400" s="1200"/>
      <c r="AD400" s="1200"/>
      <c r="AE400" s="1200"/>
      <c r="AF400" s="1153"/>
      <c r="AG400" s="1153"/>
      <c r="AH400" s="1153"/>
      <c r="AI400" s="1153"/>
      <c r="AJ400" s="1153"/>
      <c r="AK400" s="1153"/>
      <c r="AL400" s="1153"/>
      <c r="AM400" s="1153"/>
      <c r="AN400" s="1153"/>
      <c r="AO400" s="1153"/>
      <c r="AP400" s="1153"/>
      <c r="AQ400" s="1153"/>
      <c r="AR400" s="1153"/>
      <c r="AS400" s="1153"/>
      <c r="AT400" s="1153"/>
      <c r="AU400" s="1153"/>
      <c r="AV400" s="1153"/>
      <c r="AW400" s="1153"/>
      <c r="AX400" s="1154"/>
      <c r="AY400" s="1153"/>
      <c r="AZ400" s="1153"/>
      <c r="BA400" s="1153"/>
      <c r="BB400" s="1153"/>
      <c r="BC400" s="1153"/>
      <c r="BD400" s="1153"/>
      <c r="BE400" s="1153"/>
      <c r="BF400" s="1153"/>
      <c r="BG400" s="1153"/>
      <c r="BH400" s="1153"/>
      <c r="BI400" s="1153"/>
      <c r="BJ400" s="1153"/>
      <c r="BK400" s="1153"/>
      <c r="BL400" s="1153"/>
      <c r="BM400" s="1153"/>
      <c r="BN400" s="1153"/>
      <c r="BO400" s="1153"/>
      <c r="BP400" s="1153"/>
      <c r="BQ400" s="1153"/>
      <c r="BR400" s="1153"/>
      <c r="BS400" s="1200"/>
      <c r="BT400" s="1153"/>
      <c r="BU400" s="1153"/>
      <c r="BV400" s="1153"/>
      <c r="BW400" s="1153"/>
      <c r="BX400" s="1153"/>
      <c r="BY400" s="1153"/>
      <c r="BZ400" s="1153"/>
      <c r="CA400" s="1153"/>
      <c r="CB400" s="1153"/>
      <c r="CC400" s="1153"/>
      <c r="CD400" s="1153"/>
      <c r="CE400" s="1153"/>
      <c r="CF400" s="1153"/>
      <c r="CG400" s="1153"/>
      <c r="CH400" s="1153"/>
      <c r="CI400" s="1153"/>
      <c r="CJ400" s="1153"/>
      <c r="CK400" s="1153"/>
      <c r="CL400" s="1153"/>
      <c r="CM400" s="1200"/>
      <c r="CN400" s="1200"/>
    </row>
    <row r="401" spans="2:92">
      <c r="B401" s="1152"/>
      <c r="I401" s="1153"/>
      <c r="J401" s="1153"/>
      <c r="K401" s="1153"/>
      <c r="L401" s="1153"/>
      <c r="M401" s="1153"/>
      <c r="N401" s="1153"/>
      <c r="O401" s="1153"/>
      <c r="P401" s="1153"/>
      <c r="Q401" s="1153"/>
      <c r="R401" s="1153"/>
      <c r="S401" s="1153"/>
      <c r="T401" s="1153"/>
      <c r="U401" s="1153"/>
      <c r="V401" s="1153"/>
      <c r="W401" s="1153"/>
      <c r="X401" s="1153"/>
      <c r="Y401" s="1153"/>
      <c r="Z401" s="1153"/>
      <c r="AA401" s="1153"/>
      <c r="AB401" s="1200"/>
      <c r="AC401" s="1200"/>
      <c r="AD401" s="1200"/>
      <c r="AE401" s="1200"/>
      <c r="AF401" s="1153"/>
      <c r="AG401" s="1153"/>
      <c r="AH401" s="1153"/>
      <c r="AI401" s="1153"/>
      <c r="AJ401" s="1153"/>
      <c r="AK401" s="1153"/>
      <c r="AL401" s="1153"/>
      <c r="AM401" s="1153"/>
      <c r="AN401" s="1153"/>
      <c r="AO401" s="1153"/>
      <c r="AP401" s="1153"/>
      <c r="AQ401" s="1153"/>
      <c r="AR401" s="1153"/>
      <c r="AS401" s="1153"/>
      <c r="AT401" s="1153"/>
      <c r="AU401" s="1153"/>
      <c r="AV401" s="1153"/>
      <c r="AW401" s="1153"/>
      <c r="AX401" s="1154"/>
      <c r="AY401" s="1153"/>
      <c r="AZ401" s="1153"/>
      <c r="BA401" s="1153"/>
      <c r="BB401" s="1153"/>
      <c r="BC401" s="1153"/>
      <c r="BD401" s="1153"/>
      <c r="BE401" s="1153"/>
      <c r="BF401" s="1153"/>
      <c r="BG401" s="1153"/>
      <c r="BH401" s="1153"/>
      <c r="BI401" s="1153"/>
      <c r="BJ401" s="1153"/>
      <c r="BK401" s="1153"/>
      <c r="BL401" s="1153"/>
      <c r="BM401" s="1153"/>
      <c r="BN401" s="1153"/>
      <c r="BO401" s="1153"/>
      <c r="BP401" s="1153"/>
      <c r="BQ401" s="1153"/>
      <c r="BR401" s="1153"/>
      <c r="BS401" s="1200"/>
      <c r="BT401" s="1153"/>
      <c r="BU401" s="1153"/>
      <c r="BV401" s="1153"/>
      <c r="BW401" s="1153"/>
      <c r="BX401" s="1153"/>
      <c r="BY401" s="1153"/>
      <c r="BZ401" s="1153"/>
      <c r="CA401" s="1153"/>
      <c r="CB401" s="1153"/>
      <c r="CC401" s="1153"/>
      <c r="CD401" s="1153"/>
      <c r="CE401" s="1153"/>
      <c r="CF401" s="1153"/>
      <c r="CG401" s="1153"/>
      <c r="CH401" s="1153"/>
      <c r="CI401" s="1153"/>
      <c r="CJ401" s="1153"/>
      <c r="CK401" s="1153"/>
      <c r="CL401" s="1153"/>
      <c r="CM401" s="1200"/>
      <c r="CN401" s="1200"/>
    </row>
    <row r="402" spans="2:92">
      <c r="B402" s="1152"/>
      <c r="I402" s="1153"/>
      <c r="J402" s="1153"/>
      <c r="K402" s="1153"/>
      <c r="L402" s="1153"/>
      <c r="M402" s="1153"/>
      <c r="N402" s="1153"/>
      <c r="O402" s="1153"/>
      <c r="P402" s="1153"/>
      <c r="Q402" s="1153"/>
      <c r="R402" s="1153"/>
      <c r="S402" s="1153"/>
      <c r="T402" s="1153"/>
      <c r="U402" s="1153"/>
      <c r="V402" s="1153"/>
      <c r="W402" s="1153"/>
      <c r="X402" s="1153"/>
      <c r="Y402" s="1153"/>
      <c r="Z402" s="1153"/>
      <c r="AA402" s="1153"/>
      <c r="AB402" s="1200"/>
      <c r="AC402" s="1200"/>
      <c r="AD402" s="1200"/>
      <c r="AE402" s="1200"/>
      <c r="AF402" s="1153"/>
      <c r="AG402" s="1153"/>
      <c r="AH402" s="1153"/>
      <c r="AI402" s="1153"/>
      <c r="AJ402" s="1153"/>
      <c r="AK402" s="1153"/>
      <c r="AL402" s="1153"/>
      <c r="AM402" s="1153"/>
      <c r="AN402" s="1153"/>
      <c r="AO402" s="1153"/>
      <c r="AP402" s="1153"/>
      <c r="AQ402" s="1153"/>
      <c r="AR402" s="1153"/>
      <c r="AS402" s="1153"/>
      <c r="AT402" s="1153"/>
      <c r="AU402" s="1153"/>
      <c r="AV402" s="1153"/>
      <c r="AW402" s="1153"/>
      <c r="AX402" s="1154"/>
      <c r="AY402" s="1153"/>
      <c r="AZ402" s="1153"/>
      <c r="BA402" s="1153"/>
      <c r="BB402" s="1153"/>
      <c r="BC402" s="1153"/>
      <c r="BD402" s="1153"/>
      <c r="BE402" s="1153"/>
      <c r="BF402" s="1153"/>
      <c r="BG402" s="1153"/>
      <c r="BH402" s="1153"/>
      <c r="BI402" s="1153"/>
      <c r="BJ402" s="1153"/>
      <c r="BK402" s="1153"/>
      <c r="BL402" s="1153"/>
      <c r="BM402" s="1153"/>
      <c r="BN402" s="1153"/>
      <c r="BO402" s="1153"/>
      <c r="BP402" s="1153"/>
      <c r="BQ402" s="1153"/>
      <c r="BR402" s="1153"/>
      <c r="BS402" s="1200"/>
      <c r="BT402" s="1153"/>
      <c r="BU402" s="1153"/>
      <c r="BV402" s="1153"/>
      <c r="BW402" s="1153"/>
      <c r="BX402" s="1153"/>
      <c r="BY402" s="1153"/>
      <c r="BZ402" s="1153"/>
      <c r="CA402" s="1153"/>
      <c r="CB402" s="1153"/>
      <c r="CC402" s="1153"/>
      <c r="CD402" s="1153"/>
      <c r="CE402" s="1153"/>
      <c r="CF402" s="1153"/>
      <c r="CG402" s="1153"/>
      <c r="CH402" s="1153"/>
      <c r="CI402" s="1153"/>
      <c r="CJ402" s="1153"/>
      <c r="CK402" s="1153"/>
      <c r="CL402" s="1153"/>
      <c r="CM402" s="1200"/>
      <c r="CN402" s="1200"/>
    </row>
    <row r="403" spans="2:92">
      <c r="B403" s="1152"/>
      <c r="I403" s="1153"/>
      <c r="J403" s="1153"/>
      <c r="K403" s="1153"/>
      <c r="L403" s="1153"/>
      <c r="M403" s="1153"/>
      <c r="N403" s="1153"/>
      <c r="O403" s="1153"/>
      <c r="P403" s="1153"/>
      <c r="Q403" s="1153"/>
      <c r="R403" s="1153"/>
      <c r="S403" s="1153"/>
      <c r="T403" s="1153"/>
      <c r="U403" s="1153"/>
      <c r="V403" s="1153"/>
      <c r="W403" s="1153"/>
      <c r="X403" s="1153"/>
      <c r="Y403" s="1153"/>
      <c r="Z403" s="1153"/>
      <c r="AA403" s="1153"/>
      <c r="AB403" s="1200"/>
      <c r="AC403" s="1200"/>
      <c r="AD403" s="1200"/>
      <c r="AE403" s="1200"/>
      <c r="AF403" s="1153"/>
      <c r="AG403" s="1153"/>
      <c r="AH403" s="1153"/>
      <c r="AI403" s="1153"/>
      <c r="AJ403" s="1153"/>
      <c r="AK403" s="1153"/>
      <c r="AL403" s="1153"/>
      <c r="AM403" s="1153"/>
      <c r="AN403" s="1153"/>
      <c r="AO403" s="1153"/>
      <c r="AP403" s="1153"/>
      <c r="AQ403" s="1153"/>
      <c r="AR403" s="1153"/>
      <c r="AS403" s="1153"/>
      <c r="AT403" s="1153"/>
      <c r="AU403" s="1153"/>
      <c r="AV403" s="1153"/>
      <c r="AW403" s="1153"/>
      <c r="AX403" s="1154"/>
      <c r="AY403" s="1153"/>
      <c r="AZ403" s="1153"/>
      <c r="BA403" s="1153"/>
      <c r="BB403" s="1153"/>
      <c r="BC403" s="1153"/>
      <c r="BD403" s="1153"/>
      <c r="BE403" s="1153"/>
      <c r="BF403" s="1153"/>
      <c r="BG403" s="1153"/>
      <c r="BH403" s="1153"/>
      <c r="BI403" s="1153"/>
      <c r="BJ403" s="1153"/>
      <c r="BK403" s="1153"/>
      <c r="BL403" s="1153"/>
      <c r="BM403" s="1153"/>
      <c r="BN403" s="1153"/>
      <c r="BO403" s="1153"/>
      <c r="BP403" s="1153"/>
      <c r="BQ403" s="1153"/>
      <c r="BR403" s="1153"/>
      <c r="BS403" s="1200"/>
      <c r="BT403" s="1153"/>
      <c r="BU403" s="1153"/>
      <c r="BV403" s="1153"/>
      <c r="BW403" s="1153"/>
      <c r="BX403" s="1153"/>
      <c r="BY403" s="1153"/>
      <c r="BZ403" s="1153"/>
      <c r="CA403" s="1153"/>
      <c r="CB403" s="1153"/>
      <c r="CC403" s="1153"/>
      <c r="CD403" s="1153"/>
      <c r="CE403" s="1153"/>
      <c r="CF403" s="1153"/>
      <c r="CG403" s="1153"/>
      <c r="CH403" s="1153"/>
      <c r="CI403" s="1153"/>
      <c r="CJ403" s="1153"/>
      <c r="CK403" s="1153"/>
      <c r="CL403" s="1153"/>
      <c r="CM403" s="1200"/>
      <c r="CN403" s="1200"/>
    </row>
    <row r="404" spans="2:92">
      <c r="B404" s="1152"/>
      <c r="I404" s="1153"/>
      <c r="J404" s="1153"/>
      <c r="K404" s="1153"/>
      <c r="L404" s="1153"/>
      <c r="M404" s="1153"/>
      <c r="N404" s="1153"/>
      <c r="O404" s="1153"/>
      <c r="P404" s="1153"/>
      <c r="Q404" s="1153"/>
      <c r="R404" s="1153"/>
      <c r="S404" s="1153"/>
      <c r="T404" s="1153"/>
      <c r="U404" s="1153"/>
      <c r="V404" s="1153"/>
      <c r="W404" s="1153"/>
      <c r="X404" s="1153"/>
      <c r="Y404" s="1153"/>
      <c r="Z404" s="1153"/>
      <c r="AA404" s="1153"/>
      <c r="AB404" s="1200"/>
      <c r="AC404" s="1200"/>
      <c r="AD404" s="1200"/>
      <c r="AE404" s="1200"/>
      <c r="AF404" s="1153"/>
      <c r="AG404" s="1153"/>
      <c r="AH404" s="1153"/>
      <c r="AI404" s="1153"/>
      <c r="AJ404" s="1153"/>
      <c r="AK404" s="1153"/>
      <c r="AL404" s="1153"/>
      <c r="AM404" s="1153"/>
      <c r="AN404" s="1153"/>
      <c r="AO404" s="1153"/>
      <c r="AP404" s="1153"/>
      <c r="AQ404" s="1153"/>
      <c r="AR404" s="1153"/>
      <c r="AS404" s="1153"/>
      <c r="AT404" s="1153"/>
      <c r="AU404" s="1153"/>
      <c r="AV404" s="1153"/>
      <c r="AW404" s="1153"/>
      <c r="AX404" s="1154"/>
      <c r="AY404" s="1153"/>
      <c r="AZ404" s="1153"/>
      <c r="BA404" s="1153"/>
      <c r="BB404" s="1153"/>
      <c r="BC404" s="1153"/>
      <c r="BD404" s="1153"/>
      <c r="BE404" s="1153"/>
      <c r="BF404" s="1153"/>
      <c r="BG404" s="1153"/>
      <c r="BH404" s="1153"/>
      <c r="BI404" s="1153"/>
      <c r="BJ404" s="1153"/>
      <c r="BK404" s="1153"/>
      <c r="BL404" s="1153"/>
      <c r="BM404" s="1153"/>
      <c r="BN404" s="1153"/>
      <c r="BO404" s="1153"/>
      <c r="BP404" s="1153"/>
      <c r="BQ404" s="1153"/>
      <c r="BR404" s="1153"/>
      <c r="BS404" s="1200"/>
      <c r="BT404" s="1153"/>
      <c r="BU404" s="1153"/>
      <c r="BV404" s="1153"/>
      <c r="BW404" s="1153"/>
      <c r="BX404" s="1153"/>
      <c r="BY404" s="1153"/>
      <c r="BZ404" s="1153"/>
      <c r="CA404" s="1153"/>
      <c r="CB404" s="1153"/>
      <c r="CC404" s="1153"/>
      <c r="CD404" s="1153"/>
      <c r="CE404" s="1153"/>
      <c r="CF404" s="1153"/>
      <c r="CG404" s="1153"/>
      <c r="CH404" s="1153"/>
      <c r="CI404" s="1153"/>
      <c r="CJ404" s="1153"/>
      <c r="CK404" s="1153"/>
      <c r="CL404" s="1153"/>
      <c r="CM404" s="1200"/>
      <c r="CN404" s="1200"/>
    </row>
    <row r="405" spans="2:92">
      <c r="B405" s="1152"/>
      <c r="I405" s="1153"/>
      <c r="J405" s="1153"/>
      <c r="K405" s="1153"/>
      <c r="L405" s="1153"/>
      <c r="M405" s="1153"/>
      <c r="N405" s="1153"/>
      <c r="O405" s="1153"/>
      <c r="P405" s="1153"/>
      <c r="Q405" s="1153"/>
      <c r="R405" s="1153"/>
      <c r="S405" s="1153"/>
      <c r="T405" s="1153"/>
      <c r="U405" s="1153"/>
      <c r="V405" s="1153"/>
      <c r="W405" s="1153"/>
      <c r="X405" s="1153"/>
      <c r="Y405" s="1153"/>
      <c r="Z405" s="1153"/>
      <c r="AA405" s="1153"/>
      <c r="AB405" s="1200"/>
      <c r="AC405" s="1200"/>
      <c r="AD405" s="1200"/>
      <c r="AE405" s="1200"/>
      <c r="AF405" s="1153"/>
      <c r="AG405" s="1153"/>
      <c r="AH405" s="1153"/>
      <c r="AI405" s="1153"/>
      <c r="AJ405" s="1153"/>
      <c r="AK405" s="1153"/>
      <c r="AL405" s="1153"/>
      <c r="AM405" s="1153"/>
      <c r="AN405" s="1153"/>
      <c r="AO405" s="1153"/>
      <c r="AP405" s="1153"/>
      <c r="AQ405" s="1153"/>
      <c r="AR405" s="1153"/>
      <c r="AS405" s="1153"/>
      <c r="AT405" s="1153"/>
      <c r="AU405" s="1153"/>
      <c r="AV405" s="1153"/>
      <c r="AW405" s="1153"/>
      <c r="AX405" s="1154"/>
      <c r="AY405" s="1153"/>
      <c r="AZ405" s="1153"/>
      <c r="BA405" s="1153"/>
      <c r="BB405" s="1153"/>
      <c r="BC405" s="1153"/>
      <c r="BD405" s="1153"/>
      <c r="BE405" s="1153"/>
      <c r="BF405" s="1153"/>
      <c r="BG405" s="1153"/>
      <c r="BH405" s="1153"/>
      <c r="BI405" s="1153"/>
      <c r="BJ405" s="1153"/>
      <c r="BK405" s="1153"/>
      <c r="BL405" s="1153"/>
      <c r="BM405" s="1153"/>
      <c r="BN405" s="1153"/>
      <c r="BO405" s="1153"/>
      <c r="BP405" s="1153"/>
      <c r="BQ405" s="1153"/>
      <c r="BR405" s="1153"/>
      <c r="BS405" s="1200"/>
      <c r="BT405" s="1153"/>
      <c r="BU405" s="1153"/>
      <c r="BV405" s="1153"/>
      <c r="BW405" s="1153"/>
      <c r="BX405" s="1153"/>
      <c r="BY405" s="1153"/>
      <c r="BZ405" s="1153"/>
      <c r="CA405" s="1153"/>
      <c r="CB405" s="1153"/>
      <c r="CC405" s="1153"/>
      <c r="CD405" s="1153"/>
      <c r="CE405" s="1153"/>
      <c r="CF405" s="1153"/>
      <c r="CG405" s="1153"/>
      <c r="CH405" s="1153"/>
      <c r="CI405" s="1153"/>
      <c r="CJ405" s="1153"/>
      <c r="CK405" s="1153"/>
      <c r="CL405" s="1153"/>
      <c r="CM405" s="1200"/>
      <c r="CN405" s="1200"/>
    </row>
    <row r="406" spans="2:92">
      <c r="B406" s="1152"/>
      <c r="I406" s="1153"/>
      <c r="J406" s="1153"/>
      <c r="K406" s="1153"/>
      <c r="L406" s="1153"/>
      <c r="M406" s="1153"/>
      <c r="N406" s="1153"/>
      <c r="O406" s="1153"/>
      <c r="P406" s="1153"/>
      <c r="Q406" s="1153"/>
      <c r="R406" s="1153"/>
      <c r="S406" s="1153"/>
      <c r="T406" s="1153"/>
      <c r="U406" s="1153"/>
      <c r="V406" s="1153"/>
      <c r="W406" s="1153"/>
      <c r="X406" s="1153"/>
      <c r="Y406" s="1153"/>
      <c r="Z406" s="1153"/>
      <c r="AA406" s="1153"/>
      <c r="AB406" s="1200"/>
      <c r="AC406" s="1200"/>
      <c r="AD406" s="1200"/>
      <c r="AE406" s="1200"/>
      <c r="AF406" s="1153"/>
      <c r="AG406" s="1153"/>
      <c r="AH406" s="1153"/>
      <c r="AI406" s="1153"/>
      <c r="AJ406" s="1153"/>
      <c r="AK406" s="1153"/>
      <c r="AL406" s="1153"/>
      <c r="AM406" s="1153"/>
      <c r="AN406" s="1153"/>
      <c r="AO406" s="1153"/>
      <c r="AP406" s="1153"/>
      <c r="AQ406" s="1153"/>
      <c r="AR406" s="1153"/>
      <c r="AS406" s="1153"/>
      <c r="AT406" s="1153"/>
      <c r="AU406" s="1153"/>
      <c r="AV406" s="1153"/>
      <c r="AW406" s="1153"/>
      <c r="AX406" s="1154"/>
      <c r="AY406" s="1153"/>
      <c r="AZ406" s="1153"/>
      <c r="BA406" s="1153"/>
      <c r="BB406" s="1153"/>
      <c r="BC406" s="1153"/>
      <c r="BD406" s="1153"/>
      <c r="BE406" s="1153"/>
      <c r="BF406" s="1153"/>
      <c r="BG406" s="1153"/>
      <c r="BH406" s="1153"/>
      <c r="BI406" s="1153"/>
      <c r="BJ406" s="1153"/>
      <c r="BK406" s="1153"/>
      <c r="BL406" s="1153"/>
      <c r="BM406" s="1153"/>
      <c r="BN406" s="1153"/>
      <c r="BO406" s="1153"/>
      <c r="BP406" s="1153"/>
      <c r="BQ406" s="1153"/>
      <c r="BR406" s="1153"/>
      <c r="BS406" s="1200"/>
      <c r="BT406" s="1153"/>
      <c r="BU406" s="1153"/>
      <c r="BV406" s="1153"/>
      <c r="BW406" s="1153"/>
      <c r="BX406" s="1153"/>
      <c r="BY406" s="1153"/>
      <c r="BZ406" s="1153"/>
      <c r="CA406" s="1153"/>
      <c r="CB406" s="1153"/>
      <c r="CC406" s="1153"/>
      <c r="CD406" s="1153"/>
      <c r="CE406" s="1153"/>
      <c r="CF406" s="1153"/>
      <c r="CG406" s="1153"/>
      <c r="CH406" s="1153"/>
      <c r="CI406" s="1153"/>
      <c r="CJ406" s="1153"/>
      <c r="CK406" s="1153"/>
      <c r="CL406" s="1153"/>
      <c r="CM406" s="1200"/>
      <c r="CN406" s="1200"/>
    </row>
    <row r="407" spans="2:92">
      <c r="B407" s="1152"/>
      <c r="I407" s="1153"/>
      <c r="J407" s="1153"/>
      <c r="K407" s="1153"/>
      <c r="L407" s="1153"/>
      <c r="M407" s="1153"/>
      <c r="N407" s="1153"/>
      <c r="O407" s="1153"/>
      <c r="P407" s="1153"/>
      <c r="Q407" s="1153"/>
      <c r="R407" s="1153"/>
      <c r="S407" s="1153"/>
      <c r="T407" s="1153"/>
      <c r="U407" s="1153"/>
      <c r="V407" s="1153"/>
      <c r="W407" s="1153"/>
      <c r="X407" s="1153"/>
      <c r="Y407" s="1153"/>
      <c r="Z407" s="1153"/>
      <c r="AA407" s="1153"/>
      <c r="AB407" s="1200"/>
      <c r="AC407" s="1200"/>
      <c r="AD407" s="1200"/>
      <c r="AE407" s="1200"/>
      <c r="AF407" s="1153"/>
      <c r="AG407" s="1153"/>
      <c r="AH407" s="1153"/>
      <c r="AI407" s="1153"/>
      <c r="AJ407" s="1153"/>
      <c r="AK407" s="1153"/>
      <c r="AL407" s="1153"/>
      <c r="AM407" s="1153"/>
      <c r="AN407" s="1153"/>
      <c r="AO407" s="1153"/>
      <c r="AP407" s="1153"/>
      <c r="AQ407" s="1153"/>
      <c r="AR407" s="1153"/>
      <c r="AS407" s="1153"/>
      <c r="AT407" s="1153"/>
      <c r="AU407" s="1153"/>
      <c r="AV407" s="1153"/>
      <c r="AW407" s="1153"/>
      <c r="AX407" s="1154"/>
      <c r="AY407" s="1153"/>
      <c r="AZ407" s="1153"/>
      <c r="BA407" s="1153"/>
      <c r="BB407" s="1153"/>
      <c r="BC407" s="1153"/>
      <c r="BD407" s="1153"/>
      <c r="BE407" s="1153"/>
      <c r="BF407" s="1153"/>
      <c r="BG407" s="1153"/>
      <c r="BH407" s="1153"/>
      <c r="BI407" s="1153"/>
      <c r="BJ407" s="1153"/>
      <c r="BK407" s="1153"/>
      <c r="BL407" s="1153"/>
      <c r="BM407" s="1153"/>
      <c r="BN407" s="1153"/>
      <c r="BO407" s="1153"/>
      <c r="BP407" s="1153"/>
      <c r="BQ407" s="1153"/>
      <c r="BR407" s="1153"/>
      <c r="BS407" s="1200"/>
      <c r="BT407" s="1153"/>
      <c r="BU407" s="1153"/>
      <c r="BV407" s="1153"/>
      <c r="BW407" s="1153"/>
      <c r="BX407" s="1153"/>
      <c r="BY407" s="1153"/>
      <c r="BZ407" s="1153"/>
      <c r="CA407" s="1153"/>
      <c r="CB407" s="1153"/>
      <c r="CC407" s="1153"/>
      <c r="CD407" s="1153"/>
      <c r="CE407" s="1153"/>
      <c r="CF407" s="1153"/>
      <c r="CG407" s="1153"/>
      <c r="CH407" s="1153"/>
      <c r="CI407" s="1153"/>
      <c r="CJ407" s="1153"/>
      <c r="CK407" s="1153"/>
      <c r="CL407" s="1153"/>
      <c r="CM407" s="1200"/>
      <c r="CN407" s="1200"/>
    </row>
    <row r="408" spans="2:92">
      <c r="B408" s="1152"/>
      <c r="I408" s="1153"/>
      <c r="J408" s="1153"/>
      <c r="K408" s="1153"/>
      <c r="L408" s="1153"/>
      <c r="M408" s="1153"/>
      <c r="N408" s="1153"/>
      <c r="O408" s="1153"/>
      <c r="P408" s="1153"/>
      <c r="Q408" s="1153"/>
      <c r="R408" s="1153"/>
      <c r="S408" s="1153"/>
      <c r="T408" s="1153"/>
      <c r="U408" s="1153"/>
      <c r="V408" s="1153"/>
      <c r="W408" s="1153"/>
      <c r="X408" s="1153"/>
      <c r="Y408" s="1153"/>
      <c r="Z408" s="1153"/>
      <c r="AA408" s="1153"/>
      <c r="AB408" s="1200"/>
      <c r="AC408" s="1200"/>
      <c r="AD408" s="1200"/>
      <c r="AE408" s="1200"/>
      <c r="AF408" s="1153"/>
      <c r="AG408" s="1153"/>
      <c r="AH408" s="1153"/>
      <c r="AI408" s="1153"/>
      <c r="AJ408" s="1153"/>
      <c r="AK408" s="1153"/>
      <c r="AL408" s="1153"/>
      <c r="AM408" s="1153"/>
      <c r="AN408" s="1153"/>
      <c r="AO408" s="1153"/>
      <c r="AP408" s="1153"/>
      <c r="AQ408" s="1153"/>
      <c r="AR408" s="1153"/>
      <c r="AS408" s="1153"/>
      <c r="AT408" s="1153"/>
      <c r="AU408" s="1153"/>
      <c r="AV408" s="1153"/>
      <c r="AW408" s="1153"/>
      <c r="AX408" s="1154"/>
      <c r="AY408" s="1153"/>
      <c r="AZ408" s="1153"/>
      <c r="BA408" s="1153"/>
      <c r="BB408" s="1153"/>
      <c r="BC408" s="1153"/>
      <c r="BD408" s="1153"/>
      <c r="BE408" s="1153"/>
      <c r="BF408" s="1153"/>
      <c r="BG408" s="1153"/>
      <c r="BH408" s="1153"/>
      <c r="BI408" s="1153"/>
      <c r="BJ408" s="1153"/>
      <c r="BK408" s="1153"/>
      <c r="BL408" s="1153"/>
      <c r="BM408" s="1153"/>
      <c r="BN408" s="1153"/>
      <c r="BO408" s="1153"/>
      <c r="BP408" s="1153"/>
      <c r="BQ408" s="1153"/>
      <c r="BR408" s="1153"/>
      <c r="BS408" s="1200"/>
      <c r="BT408" s="1153"/>
      <c r="BU408" s="1153"/>
      <c r="BV408" s="1153"/>
      <c r="BW408" s="1153"/>
      <c r="BX408" s="1153"/>
      <c r="BY408" s="1153"/>
      <c r="BZ408" s="1153"/>
      <c r="CA408" s="1153"/>
      <c r="CB408" s="1153"/>
      <c r="CC408" s="1153"/>
      <c r="CD408" s="1153"/>
      <c r="CE408" s="1153"/>
      <c r="CF408" s="1153"/>
      <c r="CG408" s="1153"/>
      <c r="CH408" s="1153"/>
      <c r="CI408" s="1153"/>
      <c r="CJ408" s="1153"/>
      <c r="CK408" s="1153"/>
      <c r="CL408" s="1153"/>
      <c r="CM408" s="1200"/>
      <c r="CN408" s="1200"/>
    </row>
    <row r="409" spans="2:92">
      <c r="B409" s="1152"/>
      <c r="I409" s="1153"/>
      <c r="J409" s="1153"/>
      <c r="K409" s="1153"/>
      <c r="L409" s="1153"/>
      <c r="M409" s="1153"/>
      <c r="N409" s="1153"/>
      <c r="O409" s="1153"/>
      <c r="P409" s="1153"/>
      <c r="Q409" s="1153"/>
      <c r="R409" s="1153"/>
      <c r="S409" s="1153"/>
      <c r="T409" s="1153"/>
      <c r="U409" s="1153"/>
      <c r="V409" s="1153"/>
      <c r="W409" s="1153"/>
      <c r="X409" s="1153"/>
      <c r="Y409" s="1153"/>
      <c r="Z409" s="1153"/>
      <c r="AA409" s="1153"/>
      <c r="AB409" s="1200"/>
      <c r="AC409" s="1200"/>
      <c r="AD409" s="1200"/>
      <c r="AE409" s="1200"/>
      <c r="AF409" s="1153"/>
      <c r="AG409" s="1153"/>
      <c r="AH409" s="1153"/>
      <c r="AI409" s="1153"/>
      <c r="AJ409" s="1153"/>
      <c r="AK409" s="1153"/>
      <c r="AL409" s="1153"/>
      <c r="AM409" s="1153"/>
      <c r="AN409" s="1153"/>
      <c r="AO409" s="1153"/>
      <c r="AP409" s="1153"/>
      <c r="AQ409" s="1153"/>
      <c r="AR409" s="1153"/>
      <c r="AS409" s="1153"/>
      <c r="AT409" s="1153"/>
      <c r="AU409" s="1153"/>
      <c r="AV409" s="1153"/>
      <c r="AW409" s="1153"/>
      <c r="AX409" s="1154"/>
      <c r="AY409" s="1153"/>
      <c r="AZ409" s="1153"/>
      <c r="BA409" s="1153"/>
      <c r="BB409" s="1153"/>
      <c r="BC409" s="1153"/>
      <c r="BD409" s="1153"/>
      <c r="BE409" s="1153"/>
      <c r="BF409" s="1153"/>
      <c r="BG409" s="1153"/>
      <c r="BH409" s="1153"/>
      <c r="BI409" s="1153"/>
      <c r="BJ409" s="1153"/>
      <c r="BK409" s="1153"/>
      <c r="BL409" s="1153"/>
      <c r="BM409" s="1153"/>
      <c r="BN409" s="1153"/>
      <c r="BO409" s="1153"/>
      <c r="BP409" s="1153"/>
      <c r="BQ409" s="1153"/>
      <c r="BR409" s="1153"/>
      <c r="BS409" s="1200"/>
      <c r="BT409" s="1153"/>
      <c r="BU409" s="1153"/>
      <c r="BV409" s="1153"/>
      <c r="BW409" s="1153"/>
      <c r="BX409" s="1153"/>
      <c r="BY409" s="1153"/>
      <c r="BZ409" s="1153"/>
      <c r="CA409" s="1153"/>
      <c r="CB409" s="1153"/>
      <c r="CC409" s="1153"/>
      <c r="CD409" s="1153"/>
      <c r="CE409" s="1153"/>
      <c r="CF409" s="1153"/>
      <c r="CG409" s="1153"/>
      <c r="CH409" s="1153"/>
      <c r="CI409" s="1153"/>
      <c r="CJ409" s="1153"/>
      <c r="CK409" s="1153"/>
      <c r="CL409" s="1153"/>
      <c r="CM409" s="1200"/>
      <c r="CN409" s="1200"/>
    </row>
    <row r="410" spans="2:92">
      <c r="B410" s="1152"/>
      <c r="I410" s="1153"/>
      <c r="J410" s="1153"/>
      <c r="K410" s="1153"/>
      <c r="L410" s="1153"/>
      <c r="M410" s="1153"/>
      <c r="N410" s="1153"/>
      <c r="O410" s="1153"/>
      <c r="P410" s="1153"/>
      <c r="Q410" s="1153"/>
      <c r="R410" s="1153"/>
      <c r="S410" s="1153"/>
      <c r="T410" s="1153"/>
      <c r="U410" s="1153"/>
      <c r="V410" s="1153"/>
      <c r="W410" s="1153"/>
      <c r="X410" s="1153"/>
      <c r="Y410" s="1153"/>
      <c r="Z410" s="1153"/>
      <c r="AA410" s="1153"/>
      <c r="AB410" s="1200"/>
      <c r="AC410" s="1200"/>
      <c r="AD410" s="1200"/>
      <c r="AE410" s="1200"/>
      <c r="AF410" s="1153"/>
      <c r="AG410" s="1153"/>
      <c r="AH410" s="1153"/>
      <c r="AI410" s="1153"/>
      <c r="AJ410" s="1153"/>
      <c r="AK410" s="1153"/>
      <c r="AL410" s="1153"/>
      <c r="AM410" s="1153"/>
      <c r="AN410" s="1153"/>
      <c r="AO410" s="1153"/>
      <c r="AP410" s="1153"/>
      <c r="AQ410" s="1153"/>
      <c r="AR410" s="1153"/>
      <c r="AS410" s="1153"/>
      <c r="AT410" s="1153"/>
      <c r="AU410" s="1153"/>
      <c r="AV410" s="1153"/>
      <c r="AW410" s="1153"/>
      <c r="AX410" s="1154"/>
      <c r="AY410" s="1153"/>
      <c r="AZ410" s="1153"/>
      <c r="BA410" s="1153"/>
      <c r="BB410" s="1153"/>
      <c r="BC410" s="1153"/>
      <c r="BD410" s="1153"/>
      <c r="BE410" s="1153"/>
      <c r="BF410" s="1153"/>
      <c r="BG410" s="1153"/>
      <c r="BH410" s="1153"/>
      <c r="BI410" s="1153"/>
      <c r="BJ410" s="1153"/>
      <c r="BK410" s="1153"/>
      <c r="BL410" s="1153"/>
      <c r="BM410" s="1153"/>
      <c r="BN410" s="1153"/>
      <c r="BO410" s="1153"/>
      <c r="BP410" s="1153"/>
      <c r="BQ410" s="1153"/>
      <c r="BR410" s="1153"/>
      <c r="BS410" s="1200"/>
      <c r="BT410" s="1153"/>
      <c r="BU410" s="1153"/>
      <c r="BV410" s="1153"/>
      <c r="BW410" s="1153"/>
      <c r="BX410" s="1153"/>
      <c r="BY410" s="1153"/>
      <c r="BZ410" s="1153"/>
      <c r="CA410" s="1153"/>
      <c r="CB410" s="1153"/>
      <c r="CC410" s="1153"/>
      <c r="CD410" s="1153"/>
      <c r="CE410" s="1153"/>
      <c r="CF410" s="1153"/>
      <c r="CG410" s="1153"/>
      <c r="CH410" s="1153"/>
      <c r="CI410" s="1153"/>
      <c r="CJ410" s="1153"/>
      <c r="CK410" s="1153"/>
      <c r="CL410" s="1153"/>
      <c r="CM410" s="1200"/>
      <c r="CN410" s="1200"/>
    </row>
    <row r="411" spans="2:92">
      <c r="B411" s="1152"/>
      <c r="I411" s="1153"/>
      <c r="J411" s="1153"/>
      <c r="K411" s="1153"/>
      <c r="L411" s="1153"/>
      <c r="M411" s="1153"/>
      <c r="N411" s="1153"/>
      <c r="O411" s="1153"/>
      <c r="P411" s="1153"/>
      <c r="Q411" s="1153"/>
      <c r="R411" s="1153"/>
      <c r="S411" s="1153"/>
      <c r="T411" s="1153"/>
      <c r="U411" s="1153"/>
      <c r="V411" s="1153"/>
      <c r="W411" s="1153"/>
      <c r="X411" s="1153"/>
      <c r="Y411" s="1153"/>
      <c r="Z411" s="1153"/>
      <c r="AA411" s="1153"/>
      <c r="AB411" s="1200"/>
      <c r="AC411" s="1200"/>
      <c r="AD411" s="1200"/>
      <c r="AE411" s="1200"/>
      <c r="AF411" s="1153"/>
      <c r="AG411" s="1153"/>
      <c r="AH411" s="1153"/>
      <c r="AI411" s="1153"/>
      <c r="AJ411" s="1153"/>
      <c r="AK411" s="1153"/>
      <c r="AL411" s="1153"/>
      <c r="AM411" s="1153"/>
      <c r="AN411" s="1153"/>
      <c r="AO411" s="1153"/>
      <c r="AP411" s="1153"/>
      <c r="AQ411" s="1153"/>
      <c r="AR411" s="1153"/>
      <c r="AS411" s="1153"/>
      <c r="AT411" s="1153"/>
      <c r="AU411" s="1153"/>
      <c r="AV411" s="1153"/>
      <c r="AW411" s="1153"/>
      <c r="AX411" s="1154"/>
      <c r="AY411" s="1153"/>
      <c r="AZ411" s="1153"/>
      <c r="BA411" s="1153"/>
      <c r="BB411" s="1153"/>
      <c r="BC411" s="1153"/>
      <c r="BD411" s="1153"/>
      <c r="BE411" s="1153"/>
      <c r="BF411" s="1153"/>
      <c r="BG411" s="1153"/>
      <c r="BH411" s="1153"/>
      <c r="BI411" s="1153"/>
      <c r="BJ411" s="1153"/>
      <c r="BK411" s="1153"/>
      <c r="BL411" s="1153"/>
      <c r="BM411" s="1153"/>
      <c r="BN411" s="1153"/>
      <c r="BO411" s="1153"/>
      <c r="BP411" s="1153"/>
      <c r="BQ411" s="1153"/>
      <c r="BR411" s="1153"/>
      <c r="BS411" s="1200"/>
      <c r="BT411" s="1153"/>
      <c r="BU411" s="1153"/>
      <c r="BV411" s="1153"/>
      <c r="BW411" s="1153"/>
      <c r="BX411" s="1153"/>
      <c r="BY411" s="1153"/>
      <c r="BZ411" s="1153"/>
      <c r="CA411" s="1153"/>
      <c r="CB411" s="1153"/>
      <c r="CC411" s="1153"/>
      <c r="CD411" s="1153"/>
      <c r="CE411" s="1153"/>
      <c r="CF411" s="1153"/>
      <c r="CG411" s="1153"/>
      <c r="CH411" s="1153"/>
      <c r="CI411" s="1153"/>
      <c r="CJ411" s="1153"/>
      <c r="CK411" s="1153"/>
      <c r="CL411" s="1153"/>
      <c r="CM411" s="1200"/>
      <c r="CN411" s="1200"/>
    </row>
    <row r="412" spans="2:92">
      <c r="B412" s="1152"/>
      <c r="I412" s="1153"/>
      <c r="J412" s="1153"/>
      <c r="K412" s="1153"/>
      <c r="L412" s="1153"/>
      <c r="M412" s="1153"/>
      <c r="N412" s="1153"/>
      <c r="O412" s="1153"/>
      <c r="P412" s="1153"/>
      <c r="Q412" s="1153"/>
      <c r="R412" s="1153"/>
      <c r="S412" s="1153"/>
      <c r="T412" s="1153"/>
      <c r="U412" s="1153"/>
      <c r="V412" s="1153"/>
      <c r="W412" s="1153"/>
      <c r="X412" s="1153"/>
      <c r="Y412" s="1153"/>
      <c r="Z412" s="1153"/>
      <c r="AA412" s="1153"/>
      <c r="AB412" s="1200"/>
      <c r="AC412" s="1200"/>
      <c r="AD412" s="1200"/>
      <c r="AE412" s="1200"/>
      <c r="AF412" s="1153"/>
      <c r="AG412" s="1153"/>
      <c r="AH412" s="1153"/>
      <c r="AI412" s="1153"/>
      <c r="AJ412" s="1153"/>
      <c r="AK412" s="1153"/>
      <c r="AL412" s="1153"/>
      <c r="AM412" s="1153"/>
      <c r="AN412" s="1153"/>
      <c r="AO412" s="1153"/>
      <c r="AP412" s="1153"/>
      <c r="AQ412" s="1153"/>
      <c r="AR412" s="1153"/>
      <c r="AS412" s="1153"/>
      <c r="AT412" s="1153"/>
      <c r="AU412" s="1153"/>
      <c r="AV412" s="1153"/>
      <c r="AW412" s="1153"/>
      <c r="AX412" s="1154"/>
      <c r="AY412" s="1153"/>
      <c r="AZ412" s="1153"/>
      <c r="BA412" s="1153"/>
      <c r="BB412" s="1153"/>
      <c r="BC412" s="1153"/>
      <c r="BD412" s="1153"/>
      <c r="BE412" s="1153"/>
      <c r="BF412" s="1153"/>
      <c r="BG412" s="1153"/>
      <c r="BH412" s="1153"/>
      <c r="BI412" s="1153"/>
      <c r="BJ412" s="1153"/>
      <c r="BK412" s="1153"/>
      <c r="BL412" s="1153"/>
      <c r="BM412" s="1153"/>
      <c r="BN412" s="1153"/>
      <c r="BO412" s="1153"/>
      <c r="BP412" s="1153"/>
      <c r="BQ412" s="1153"/>
      <c r="BR412" s="1153"/>
      <c r="BS412" s="1200"/>
      <c r="BT412" s="1153"/>
      <c r="BU412" s="1153"/>
      <c r="BV412" s="1153"/>
      <c r="BW412" s="1153"/>
      <c r="BX412" s="1153"/>
      <c r="BY412" s="1153"/>
      <c r="BZ412" s="1153"/>
      <c r="CA412" s="1153"/>
      <c r="CB412" s="1153"/>
      <c r="CC412" s="1153"/>
      <c r="CD412" s="1153"/>
      <c r="CE412" s="1153"/>
      <c r="CF412" s="1153"/>
      <c r="CG412" s="1153"/>
      <c r="CH412" s="1153"/>
      <c r="CI412" s="1153"/>
      <c r="CJ412" s="1153"/>
      <c r="CK412" s="1153"/>
      <c r="CL412" s="1153"/>
      <c r="CM412" s="1200"/>
      <c r="CN412" s="1200"/>
    </row>
    <row r="413" spans="2:92">
      <c r="B413" s="1152"/>
      <c r="I413" s="1153"/>
      <c r="J413" s="1153"/>
      <c r="K413" s="1153"/>
      <c r="L413" s="1153"/>
      <c r="M413" s="1153"/>
      <c r="N413" s="1153"/>
      <c r="O413" s="1153"/>
      <c r="P413" s="1153"/>
      <c r="Q413" s="1153"/>
      <c r="R413" s="1153"/>
      <c r="S413" s="1153"/>
      <c r="T413" s="1153"/>
      <c r="U413" s="1153"/>
      <c r="V413" s="1153"/>
      <c r="W413" s="1153"/>
      <c r="X413" s="1153"/>
      <c r="Y413" s="1153"/>
      <c r="Z413" s="1153"/>
      <c r="AA413" s="1153"/>
      <c r="AB413" s="1200"/>
      <c r="AC413" s="1200"/>
      <c r="AD413" s="1200"/>
      <c r="AE413" s="1200"/>
      <c r="AF413" s="1153"/>
      <c r="AG413" s="1153"/>
      <c r="AH413" s="1153"/>
      <c r="AI413" s="1153"/>
      <c r="AJ413" s="1153"/>
      <c r="AK413" s="1153"/>
      <c r="AL413" s="1153"/>
      <c r="AM413" s="1153"/>
      <c r="AN413" s="1153"/>
      <c r="AO413" s="1153"/>
      <c r="AP413" s="1153"/>
      <c r="AQ413" s="1153"/>
      <c r="AR413" s="1153"/>
      <c r="AS413" s="1153"/>
      <c r="AT413" s="1153"/>
      <c r="AU413" s="1153"/>
      <c r="AV413" s="1153"/>
      <c r="AW413" s="1153"/>
      <c r="AX413" s="1154"/>
      <c r="AY413" s="1153"/>
      <c r="AZ413" s="1153"/>
      <c r="BA413" s="1153"/>
      <c r="BB413" s="1153"/>
      <c r="BC413" s="1153"/>
      <c r="BD413" s="1153"/>
      <c r="BE413" s="1153"/>
      <c r="BF413" s="1153"/>
      <c r="BG413" s="1153"/>
      <c r="BH413" s="1153"/>
      <c r="BI413" s="1153"/>
      <c r="BJ413" s="1153"/>
      <c r="BK413" s="1153"/>
      <c r="BL413" s="1153"/>
      <c r="BM413" s="1153"/>
      <c r="BN413" s="1153"/>
      <c r="BO413" s="1153"/>
      <c r="BP413" s="1153"/>
      <c r="BQ413" s="1153"/>
      <c r="BR413" s="1153"/>
      <c r="BS413" s="1200"/>
      <c r="BT413" s="1153"/>
      <c r="BU413" s="1153"/>
      <c r="BV413" s="1153"/>
      <c r="BW413" s="1153"/>
      <c r="BX413" s="1153"/>
      <c r="BY413" s="1153"/>
      <c r="BZ413" s="1153"/>
      <c r="CA413" s="1153"/>
      <c r="CB413" s="1153"/>
      <c r="CC413" s="1153"/>
      <c r="CD413" s="1153"/>
      <c r="CE413" s="1153"/>
      <c r="CF413" s="1153"/>
      <c r="CG413" s="1153"/>
      <c r="CH413" s="1153"/>
      <c r="CI413" s="1153"/>
      <c r="CJ413" s="1153"/>
      <c r="CK413" s="1153"/>
      <c r="CL413" s="1153"/>
      <c r="CM413" s="1200"/>
      <c r="CN413" s="1200"/>
    </row>
    <row r="414" spans="2:92">
      <c r="B414" s="1152"/>
      <c r="I414" s="1153"/>
      <c r="J414" s="1153"/>
      <c r="K414" s="1153"/>
      <c r="L414" s="1153"/>
      <c r="M414" s="1153"/>
      <c r="N414" s="1153"/>
      <c r="O414" s="1153"/>
      <c r="P414" s="1153"/>
      <c r="Q414" s="1153"/>
      <c r="R414" s="1153"/>
      <c r="S414" s="1153"/>
      <c r="T414" s="1153"/>
      <c r="U414" s="1153"/>
      <c r="V414" s="1153"/>
      <c r="W414" s="1153"/>
      <c r="X414" s="1153"/>
      <c r="Y414" s="1153"/>
      <c r="Z414" s="1153"/>
      <c r="AA414" s="1153"/>
      <c r="AB414" s="1200"/>
      <c r="AC414" s="1200"/>
      <c r="AD414" s="1200"/>
      <c r="AE414" s="1200"/>
      <c r="AF414" s="1153"/>
      <c r="AG414" s="1153"/>
      <c r="AH414" s="1153"/>
      <c r="AI414" s="1153"/>
      <c r="AJ414" s="1153"/>
      <c r="AK414" s="1153"/>
      <c r="AL414" s="1153"/>
      <c r="AM414" s="1153"/>
      <c r="AN414" s="1153"/>
      <c r="AO414" s="1153"/>
      <c r="AP414" s="1153"/>
      <c r="AQ414" s="1153"/>
      <c r="AR414" s="1153"/>
      <c r="AS414" s="1153"/>
      <c r="AT414" s="1153"/>
      <c r="AU414" s="1153"/>
      <c r="AV414" s="1153"/>
      <c r="AW414" s="1153"/>
      <c r="AX414" s="1154"/>
      <c r="AY414" s="1153"/>
      <c r="AZ414" s="1153"/>
      <c r="BA414" s="1153"/>
      <c r="BB414" s="1153"/>
      <c r="BC414" s="1153"/>
      <c r="BD414" s="1153"/>
      <c r="BE414" s="1153"/>
      <c r="BF414" s="1153"/>
      <c r="BG414" s="1153"/>
      <c r="BH414" s="1153"/>
      <c r="BI414" s="1153"/>
      <c r="BJ414" s="1153"/>
      <c r="BK414" s="1153"/>
      <c r="BL414" s="1153"/>
      <c r="BM414" s="1153"/>
      <c r="BN414" s="1153"/>
      <c r="BO414" s="1153"/>
      <c r="BP414" s="1153"/>
      <c r="BQ414" s="1153"/>
      <c r="BR414" s="1153"/>
      <c r="BS414" s="1200"/>
      <c r="BT414" s="1153"/>
      <c r="BU414" s="1153"/>
      <c r="BV414" s="1153"/>
      <c r="BW414" s="1153"/>
      <c r="BX414" s="1153"/>
      <c r="BY414" s="1153"/>
      <c r="BZ414" s="1153"/>
      <c r="CA414" s="1153"/>
      <c r="CB414" s="1153"/>
      <c r="CC414" s="1153"/>
      <c r="CD414" s="1153"/>
      <c r="CE414" s="1153"/>
      <c r="CF414" s="1153"/>
      <c r="CG414" s="1153"/>
      <c r="CH414" s="1153"/>
      <c r="CI414" s="1153"/>
      <c r="CJ414" s="1153"/>
      <c r="CK414" s="1153"/>
      <c r="CL414" s="1153"/>
      <c r="CM414" s="1200"/>
      <c r="CN414" s="1200"/>
    </row>
    <row r="415" spans="2:92">
      <c r="B415" s="1152"/>
      <c r="I415" s="1153"/>
      <c r="J415" s="1153"/>
      <c r="K415" s="1153"/>
      <c r="L415" s="1153"/>
      <c r="M415" s="1153"/>
      <c r="N415" s="1153"/>
      <c r="O415" s="1153"/>
      <c r="P415" s="1153"/>
      <c r="Q415" s="1153"/>
      <c r="R415" s="1153"/>
      <c r="S415" s="1153"/>
      <c r="T415" s="1153"/>
      <c r="U415" s="1153"/>
      <c r="V415" s="1153"/>
      <c r="W415" s="1153"/>
      <c r="X415" s="1153"/>
      <c r="Y415" s="1153"/>
      <c r="Z415" s="1153"/>
      <c r="AA415" s="1153"/>
      <c r="AB415" s="1200"/>
      <c r="AC415" s="1200"/>
      <c r="AD415" s="1200"/>
      <c r="AE415" s="1200"/>
      <c r="AF415" s="1153"/>
      <c r="AG415" s="1153"/>
      <c r="AH415" s="1153"/>
      <c r="AI415" s="1153"/>
      <c r="AJ415" s="1153"/>
      <c r="AK415" s="1153"/>
      <c r="AL415" s="1153"/>
      <c r="AM415" s="1153"/>
      <c r="AN415" s="1153"/>
      <c r="AO415" s="1153"/>
      <c r="AP415" s="1153"/>
      <c r="AQ415" s="1153"/>
      <c r="AR415" s="1153"/>
      <c r="AS415" s="1153"/>
      <c r="AT415" s="1153"/>
      <c r="AU415" s="1153"/>
      <c r="AV415" s="1153"/>
      <c r="AW415" s="1153"/>
      <c r="AX415" s="1154"/>
      <c r="AY415" s="1153"/>
      <c r="AZ415" s="1153"/>
      <c r="BA415" s="1153"/>
      <c r="BB415" s="1153"/>
      <c r="BC415" s="1153"/>
      <c r="BD415" s="1153"/>
      <c r="BE415" s="1153"/>
      <c r="BF415" s="1153"/>
      <c r="BG415" s="1153"/>
      <c r="BH415" s="1153"/>
      <c r="BI415" s="1153"/>
      <c r="BJ415" s="1153"/>
      <c r="BK415" s="1153"/>
      <c r="BL415" s="1153"/>
      <c r="BM415" s="1153"/>
      <c r="BN415" s="1153"/>
      <c r="BO415" s="1153"/>
      <c r="BP415" s="1153"/>
      <c r="BQ415" s="1153"/>
      <c r="BR415" s="1153"/>
      <c r="BS415" s="1200"/>
      <c r="BT415" s="1153"/>
      <c r="BU415" s="1153"/>
      <c r="BV415" s="1153"/>
      <c r="BW415" s="1153"/>
      <c r="BX415" s="1153"/>
      <c r="BY415" s="1153"/>
      <c r="BZ415" s="1153"/>
      <c r="CA415" s="1153"/>
      <c r="CB415" s="1153"/>
      <c r="CC415" s="1153"/>
      <c r="CD415" s="1153"/>
      <c r="CE415" s="1153"/>
      <c r="CF415" s="1153"/>
      <c r="CG415" s="1153"/>
      <c r="CH415" s="1153"/>
      <c r="CI415" s="1153"/>
      <c r="CJ415" s="1153"/>
      <c r="CK415" s="1153"/>
      <c r="CL415" s="1153"/>
      <c r="CM415" s="1200"/>
      <c r="CN415" s="1200"/>
    </row>
    <row r="416" spans="2:92">
      <c r="B416" s="1152"/>
      <c r="I416" s="1153"/>
      <c r="J416" s="1153"/>
      <c r="K416" s="1153"/>
      <c r="L416" s="1153"/>
      <c r="M416" s="1153"/>
      <c r="N416" s="1153"/>
      <c r="O416" s="1153"/>
      <c r="P416" s="1153"/>
      <c r="Q416" s="1153"/>
      <c r="R416" s="1153"/>
      <c r="S416" s="1153"/>
      <c r="T416" s="1153"/>
      <c r="U416" s="1153"/>
      <c r="V416" s="1153"/>
      <c r="W416" s="1153"/>
      <c r="X416" s="1153"/>
      <c r="Y416" s="1153"/>
      <c r="Z416" s="1153"/>
      <c r="AA416" s="1153"/>
      <c r="AB416" s="1200"/>
      <c r="AC416" s="1200"/>
      <c r="AD416" s="1200"/>
      <c r="AE416" s="1200"/>
      <c r="AF416" s="1153"/>
      <c r="AG416" s="1153"/>
      <c r="AH416" s="1153"/>
      <c r="AI416" s="1153"/>
      <c r="AJ416" s="1153"/>
      <c r="AK416" s="1153"/>
      <c r="AL416" s="1153"/>
      <c r="AM416" s="1153"/>
      <c r="AN416" s="1153"/>
      <c r="AO416" s="1153"/>
      <c r="AP416" s="1153"/>
      <c r="AQ416" s="1153"/>
      <c r="AR416" s="1153"/>
      <c r="AS416" s="1153"/>
      <c r="AT416" s="1153"/>
      <c r="AU416" s="1153"/>
      <c r="AV416" s="1153"/>
      <c r="AW416" s="1153"/>
      <c r="AX416" s="1154"/>
      <c r="AY416" s="1153"/>
      <c r="AZ416" s="1153"/>
      <c r="BA416" s="1153"/>
      <c r="BB416" s="1153"/>
      <c r="BC416" s="1153"/>
      <c r="BD416" s="1153"/>
      <c r="BE416" s="1153"/>
      <c r="BF416" s="1153"/>
      <c r="BG416" s="1153"/>
      <c r="BH416" s="1153"/>
      <c r="BI416" s="1153"/>
      <c r="BJ416" s="1153"/>
      <c r="BK416" s="1153"/>
      <c r="BL416" s="1153"/>
      <c r="BM416" s="1153"/>
      <c r="BN416" s="1153"/>
      <c r="BO416" s="1153"/>
      <c r="BP416" s="1153"/>
      <c r="BQ416" s="1153"/>
      <c r="BR416" s="1153"/>
      <c r="BS416" s="1200"/>
      <c r="BT416" s="1153"/>
      <c r="BU416" s="1153"/>
      <c r="BV416" s="1153"/>
      <c r="BW416" s="1153"/>
      <c r="BX416" s="1153"/>
      <c r="BY416" s="1153"/>
      <c r="BZ416" s="1153"/>
      <c r="CA416" s="1153"/>
      <c r="CB416" s="1153"/>
      <c r="CC416" s="1153"/>
      <c r="CD416" s="1153"/>
      <c r="CE416" s="1153"/>
      <c r="CF416" s="1153"/>
      <c r="CG416" s="1153"/>
      <c r="CH416" s="1153"/>
      <c r="CI416" s="1153"/>
      <c r="CJ416" s="1153"/>
      <c r="CK416" s="1153"/>
      <c r="CL416" s="1153"/>
      <c r="CM416" s="1200"/>
      <c r="CN416" s="1200"/>
    </row>
    <row r="417" spans="2:92">
      <c r="B417" s="1152"/>
      <c r="I417" s="1153"/>
      <c r="J417" s="1153"/>
      <c r="K417" s="1153"/>
      <c r="L417" s="1153"/>
      <c r="M417" s="1153"/>
      <c r="N417" s="1153"/>
      <c r="O417" s="1153"/>
      <c r="P417" s="1153"/>
      <c r="Q417" s="1153"/>
      <c r="R417" s="1153"/>
      <c r="S417" s="1153"/>
      <c r="T417" s="1153"/>
      <c r="U417" s="1153"/>
      <c r="V417" s="1153"/>
      <c r="W417" s="1153"/>
      <c r="X417" s="1153"/>
      <c r="Y417" s="1153"/>
      <c r="Z417" s="1153"/>
      <c r="AA417" s="1153"/>
      <c r="AB417" s="1200"/>
      <c r="AC417" s="1200"/>
      <c r="AD417" s="1200"/>
      <c r="AE417" s="1200"/>
      <c r="AF417" s="1153"/>
      <c r="AG417" s="1153"/>
      <c r="AH417" s="1153"/>
      <c r="AI417" s="1153"/>
      <c r="AJ417" s="1153"/>
      <c r="AK417" s="1153"/>
      <c r="AL417" s="1153"/>
      <c r="AM417" s="1153"/>
      <c r="AN417" s="1153"/>
      <c r="AO417" s="1153"/>
      <c r="AP417" s="1153"/>
      <c r="AQ417" s="1153"/>
      <c r="AR417" s="1153"/>
      <c r="AS417" s="1153"/>
      <c r="AT417" s="1153"/>
      <c r="AU417" s="1153"/>
      <c r="AV417" s="1153"/>
      <c r="AW417" s="1153"/>
      <c r="AX417" s="1154"/>
      <c r="AY417" s="1153"/>
      <c r="AZ417" s="1153"/>
      <c r="BA417" s="1153"/>
      <c r="BB417" s="1153"/>
      <c r="BC417" s="1153"/>
      <c r="BD417" s="1153"/>
      <c r="BE417" s="1153"/>
      <c r="BF417" s="1153"/>
      <c r="BG417" s="1153"/>
      <c r="BH417" s="1153"/>
      <c r="BI417" s="1153"/>
      <c r="BJ417" s="1153"/>
      <c r="BK417" s="1153"/>
      <c r="BL417" s="1153"/>
      <c r="BM417" s="1153"/>
      <c r="BN417" s="1153"/>
      <c r="BO417" s="1153"/>
      <c r="BP417" s="1153"/>
      <c r="BQ417" s="1153"/>
      <c r="BR417" s="1153"/>
      <c r="BS417" s="1200"/>
      <c r="BT417" s="1153"/>
      <c r="BU417" s="1153"/>
      <c r="BV417" s="1153"/>
      <c r="BW417" s="1153"/>
      <c r="BX417" s="1153"/>
      <c r="BY417" s="1153"/>
      <c r="BZ417" s="1153"/>
      <c r="CA417" s="1153"/>
      <c r="CB417" s="1153"/>
      <c r="CC417" s="1153"/>
      <c r="CD417" s="1153"/>
      <c r="CE417" s="1153"/>
      <c r="CF417" s="1153"/>
      <c r="CG417" s="1153"/>
      <c r="CH417" s="1153"/>
      <c r="CI417" s="1153"/>
      <c r="CJ417" s="1153"/>
      <c r="CK417" s="1153"/>
      <c r="CL417" s="1153"/>
      <c r="CM417" s="1200"/>
      <c r="CN417" s="1200"/>
    </row>
    <row r="418" spans="2:92">
      <c r="B418" s="1152"/>
      <c r="I418" s="1153"/>
      <c r="J418" s="1153"/>
      <c r="K418" s="1153"/>
      <c r="L418" s="1153"/>
      <c r="M418" s="1153"/>
      <c r="N418" s="1153"/>
      <c r="O418" s="1153"/>
      <c r="P418" s="1153"/>
      <c r="Q418" s="1153"/>
      <c r="R418" s="1153"/>
      <c r="S418" s="1153"/>
      <c r="T418" s="1153"/>
      <c r="U418" s="1153"/>
      <c r="V418" s="1153"/>
      <c r="W418" s="1153"/>
      <c r="X418" s="1153"/>
      <c r="Y418" s="1153"/>
      <c r="Z418" s="1153"/>
      <c r="AA418" s="1153"/>
      <c r="AB418" s="1200"/>
      <c r="AC418" s="1200"/>
      <c r="AD418" s="1200"/>
      <c r="AE418" s="1200"/>
      <c r="AF418" s="1153"/>
      <c r="AG418" s="1153"/>
      <c r="AH418" s="1153"/>
      <c r="AI418" s="1153"/>
      <c r="AJ418" s="1153"/>
      <c r="AK418" s="1153"/>
      <c r="AL418" s="1153"/>
      <c r="AM418" s="1153"/>
      <c r="AN418" s="1153"/>
      <c r="AO418" s="1153"/>
      <c r="AP418" s="1153"/>
      <c r="AQ418" s="1153"/>
      <c r="AR418" s="1153"/>
      <c r="AS418" s="1153"/>
      <c r="AT418" s="1153"/>
      <c r="AU418" s="1153"/>
      <c r="AV418" s="1153"/>
      <c r="AW418" s="1153"/>
      <c r="AX418" s="1154"/>
      <c r="AY418" s="1153"/>
      <c r="AZ418" s="1153"/>
      <c r="BA418" s="1153"/>
      <c r="BB418" s="1153"/>
      <c r="BC418" s="1153"/>
      <c r="BD418" s="1153"/>
      <c r="BE418" s="1153"/>
      <c r="BF418" s="1153"/>
      <c r="BG418" s="1153"/>
      <c r="BH418" s="1153"/>
      <c r="BI418" s="1153"/>
      <c r="BJ418" s="1153"/>
      <c r="BK418" s="1153"/>
      <c r="BL418" s="1153"/>
      <c r="BM418" s="1153"/>
      <c r="BN418" s="1153"/>
      <c r="BO418" s="1153"/>
      <c r="BP418" s="1153"/>
      <c r="BQ418" s="1153"/>
      <c r="BR418" s="1153"/>
      <c r="BS418" s="1200"/>
      <c r="BT418" s="1153"/>
      <c r="BU418" s="1153"/>
      <c r="BV418" s="1153"/>
      <c r="BW418" s="1153"/>
      <c r="BX418" s="1153"/>
      <c r="BY418" s="1153"/>
      <c r="BZ418" s="1153"/>
      <c r="CA418" s="1153"/>
      <c r="CB418" s="1153"/>
      <c r="CC418" s="1153"/>
      <c r="CD418" s="1153"/>
      <c r="CE418" s="1153"/>
      <c r="CF418" s="1153"/>
      <c r="CG418" s="1153"/>
      <c r="CH418" s="1153"/>
      <c r="CI418" s="1153"/>
      <c r="CJ418" s="1153"/>
      <c r="CK418" s="1153"/>
      <c r="CL418" s="1153"/>
      <c r="CM418" s="1200"/>
      <c r="CN418" s="1200"/>
    </row>
    <row r="419" spans="2:92">
      <c r="B419" s="1152"/>
      <c r="I419" s="1153"/>
      <c r="J419" s="1153"/>
      <c r="K419" s="1153"/>
      <c r="L419" s="1153"/>
      <c r="M419" s="1153"/>
      <c r="N419" s="1153"/>
      <c r="O419" s="1153"/>
      <c r="P419" s="1153"/>
      <c r="Q419" s="1153"/>
      <c r="R419" s="1153"/>
      <c r="S419" s="1153"/>
      <c r="T419" s="1153"/>
      <c r="U419" s="1153"/>
      <c r="V419" s="1153"/>
      <c r="W419" s="1153"/>
      <c r="X419" s="1153"/>
      <c r="Y419" s="1153"/>
      <c r="Z419" s="1153"/>
      <c r="AA419" s="1153"/>
      <c r="AB419" s="1200"/>
      <c r="AC419" s="1200"/>
      <c r="AD419" s="1200"/>
      <c r="AE419" s="1200"/>
      <c r="AF419" s="1153"/>
      <c r="AG419" s="1153"/>
      <c r="AH419" s="1153"/>
      <c r="AI419" s="1153"/>
      <c r="AJ419" s="1153"/>
      <c r="AK419" s="1153"/>
      <c r="AL419" s="1153"/>
      <c r="AM419" s="1153"/>
      <c r="AN419" s="1153"/>
      <c r="AO419" s="1153"/>
      <c r="AP419" s="1153"/>
      <c r="AQ419" s="1153"/>
      <c r="AR419" s="1153"/>
      <c r="AS419" s="1153"/>
      <c r="AT419" s="1153"/>
      <c r="AU419" s="1153"/>
      <c r="AV419" s="1153"/>
      <c r="AW419" s="1153"/>
      <c r="AX419" s="1154"/>
      <c r="AY419" s="1153"/>
      <c r="AZ419" s="1153"/>
      <c r="BA419" s="1153"/>
      <c r="BB419" s="1153"/>
      <c r="BC419" s="1153"/>
      <c r="BD419" s="1153"/>
      <c r="BE419" s="1153"/>
      <c r="BF419" s="1153"/>
      <c r="BG419" s="1153"/>
      <c r="BH419" s="1153"/>
      <c r="BI419" s="1153"/>
      <c r="BJ419" s="1153"/>
      <c r="BK419" s="1153"/>
      <c r="BL419" s="1153"/>
      <c r="BM419" s="1153"/>
      <c r="BN419" s="1153"/>
      <c r="BO419" s="1153"/>
      <c r="BP419" s="1153"/>
      <c r="BQ419" s="1153"/>
      <c r="BR419" s="1153"/>
      <c r="BS419" s="1200"/>
      <c r="BT419" s="1153"/>
      <c r="BU419" s="1153"/>
      <c r="BV419" s="1153"/>
      <c r="BW419" s="1153"/>
      <c r="BX419" s="1153"/>
      <c r="BY419" s="1153"/>
      <c r="BZ419" s="1153"/>
      <c r="CA419" s="1153"/>
      <c r="CB419" s="1153"/>
      <c r="CC419" s="1153"/>
      <c r="CD419" s="1153"/>
      <c r="CE419" s="1153"/>
      <c r="CF419" s="1153"/>
      <c r="CG419" s="1153"/>
      <c r="CH419" s="1153"/>
      <c r="CI419" s="1153"/>
      <c r="CJ419" s="1153"/>
      <c r="CK419" s="1153"/>
      <c r="CL419" s="1153"/>
      <c r="CM419" s="1200"/>
      <c r="CN419" s="1200"/>
    </row>
    <row r="420" spans="2:92">
      <c r="B420" s="1152"/>
      <c r="I420" s="1153"/>
      <c r="J420" s="1153"/>
      <c r="K420" s="1153"/>
      <c r="L420" s="1153"/>
      <c r="M420" s="1153"/>
      <c r="N420" s="1153"/>
      <c r="O420" s="1153"/>
      <c r="P420" s="1153"/>
      <c r="Q420" s="1153"/>
      <c r="R420" s="1153"/>
      <c r="S420" s="1153"/>
      <c r="T420" s="1153"/>
      <c r="U420" s="1153"/>
      <c r="V420" s="1153"/>
      <c r="W420" s="1153"/>
      <c r="X420" s="1153"/>
      <c r="Y420" s="1153"/>
      <c r="Z420" s="1153"/>
      <c r="AA420" s="1153"/>
      <c r="AB420" s="1200"/>
      <c r="AC420" s="1200"/>
      <c r="AD420" s="1200"/>
      <c r="AE420" s="1200"/>
      <c r="AF420" s="1153"/>
      <c r="AG420" s="1153"/>
      <c r="AH420" s="1153"/>
      <c r="AI420" s="1153"/>
      <c r="AJ420" s="1153"/>
      <c r="AK420" s="1153"/>
      <c r="AL420" s="1153"/>
      <c r="AM420" s="1153"/>
      <c r="AN420" s="1153"/>
      <c r="AO420" s="1153"/>
      <c r="AP420" s="1153"/>
      <c r="AQ420" s="1153"/>
      <c r="AR420" s="1153"/>
      <c r="AS420" s="1153"/>
      <c r="AT420" s="1153"/>
      <c r="AU420" s="1153"/>
      <c r="AV420" s="1153"/>
      <c r="AW420" s="1153"/>
      <c r="AX420" s="1154"/>
      <c r="AY420" s="1153"/>
      <c r="AZ420" s="1153"/>
      <c r="BA420" s="1153"/>
      <c r="BB420" s="1153"/>
      <c r="BC420" s="1153"/>
      <c r="BD420" s="1153"/>
      <c r="BE420" s="1153"/>
      <c r="BF420" s="1153"/>
      <c r="BG420" s="1153"/>
      <c r="BH420" s="1153"/>
      <c r="BI420" s="1153"/>
      <c r="BJ420" s="1153"/>
      <c r="BK420" s="1153"/>
      <c r="BL420" s="1153"/>
      <c r="BM420" s="1153"/>
      <c r="BN420" s="1153"/>
      <c r="BO420" s="1153"/>
      <c r="BP420" s="1153"/>
      <c r="BQ420" s="1153"/>
      <c r="BR420" s="1153"/>
      <c r="BS420" s="1200"/>
      <c r="BT420" s="1153"/>
      <c r="BU420" s="1153"/>
      <c r="BV420" s="1153"/>
      <c r="BW420" s="1153"/>
      <c r="BX420" s="1153"/>
      <c r="BY420" s="1153"/>
      <c r="BZ420" s="1153"/>
      <c r="CA420" s="1153"/>
      <c r="CB420" s="1153"/>
      <c r="CC420" s="1153"/>
      <c r="CD420" s="1153"/>
      <c r="CE420" s="1153"/>
      <c r="CF420" s="1153"/>
      <c r="CG420" s="1153"/>
      <c r="CH420" s="1153"/>
      <c r="CI420" s="1153"/>
      <c r="CJ420" s="1153"/>
      <c r="CK420" s="1153"/>
      <c r="CL420" s="1153"/>
      <c r="CM420" s="1200"/>
      <c r="CN420" s="1200"/>
    </row>
    <row r="421" spans="2:92">
      <c r="B421" s="1152"/>
      <c r="I421" s="1153"/>
      <c r="J421" s="1153"/>
      <c r="K421" s="1153"/>
      <c r="L421" s="1153"/>
      <c r="M421" s="1153"/>
      <c r="N421" s="1153"/>
      <c r="O421" s="1153"/>
      <c r="P421" s="1153"/>
      <c r="Q421" s="1153"/>
      <c r="R421" s="1153"/>
      <c r="S421" s="1153"/>
      <c r="T421" s="1153"/>
      <c r="U421" s="1153"/>
      <c r="V421" s="1153"/>
      <c r="W421" s="1153"/>
      <c r="X421" s="1153"/>
      <c r="Y421" s="1153"/>
      <c r="Z421" s="1153"/>
      <c r="AA421" s="1153"/>
      <c r="AB421" s="1200"/>
      <c r="AC421" s="1200"/>
      <c r="AD421" s="1200"/>
      <c r="AE421" s="1200"/>
      <c r="AF421" s="1153"/>
      <c r="AG421" s="1153"/>
      <c r="AH421" s="1153"/>
      <c r="AI421" s="1153"/>
      <c r="AJ421" s="1153"/>
      <c r="AK421" s="1153"/>
      <c r="AL421" s="1153"/>
      <c r="AM421" s="1153"/>
      <c r="AN421" s="1153"/>
      <c r="AO421" s="1153"/>
      <c r="AP421" s="1153"/>
      <c r="AQ421" s="1153"/>
      <c r="AR421" s="1153"/>
      <c r="AS421" s="1153"/>
      <c r="AT421" s="1153"/>
      <c r="AU421" s="1153"/>
      <c r="AV421" s="1153"/>
      <c r="AW421" s="1153"/>
      <c r="AX421" s="1154"/>
      <c r="AY421" s="1153"/>
      <c r="AZ421" s="1153"/>
      <c r="BA421" s="1153"/>
      <c r="BB421" s="1153"/>
      <c r="BC421" s="1153"/>
      <c r="BD421" s="1153"/>
      <c r="BE421" s="1153"/>
      <c r="BF421" s="1153"/>
      <c r="BG421" s="1153"/>
      <c r="BH421" s="1153"/>
      <c r="BI421" s="1153"/>
      <c r="BJ421" s="1153"/>
      <c r="BK421" s="1153"/>
      <c r="BL421" s="1153"/>
      <c r="BM421" s="1153"/>
      <c r="BN421" s="1153"/>
      <c r="BO421" s="1153"/>
      <c r="BP421" s="1153"/>
      <c r="BQ421" s="1153"/>
      <c r="BR421" s="1153"/>
      <c r="BS421" s="1200"/>
      <c r="BT421" s="1153"/>
      <c r="BU421" s="1153"/>
      <c r="BV421" s="1153"/>
      <c r="BW421" s="1153"/>
      <c r="BX421" s="1153"/>
      <c r="BY421" s="1153"/>
      <c r="BZ421" s="1153"/>
      <c r="CA421" s="1153"/>
      <c r="CB421" s="1153"/>
      <c r="CC421" s="1153"/>
      <c r="CD421" s="1153"/>
      <c r="CE421" s="1153"/>
      <c r="CF421" s="1153"/>
      <c r="CG421" s="1153"/>
      <c r="CH421" s="1153"/>
      <c r="CI421" s="1153"/>
      <c r="CJ421" s="1153"/>
      <c r="CK421" s="1153"/>
      <c r="CL421" s="1153"/>
      <c r="CM421" s="1200"/>
      <c r="CN421" s="1200"/>
    </row>
    <row r="422" spans="2:92">
      <c r="B422" s="1152"/>
      <c r="I422" s="1153"/>
      <c r="J422" s="1153"/>
      <c r="K422" s="1153"/>
      <c r="L422" s="1153"/>
      <c r="M422" s="1153"/>
      <c r="N422" s="1153"/>
      <c r="O422" s="1153"/>
      <c r="P422" s="1153"/>
      <c r="Q422" s="1153"/>
      <c r="R422" s="1153"/>
      <c r="S422" s="1153"/>
      <c r="T422" s="1153"/>
      <c r="U422" s="1153"/>
      <c r="V422" s="1153"/>
      <c r="W422" s="1153"/>
      <c r="X422" s="1153"/>
      <c r="Y422" s="1153"/>
      <c r="Z422" s="1153"/>
      <c r="AA422" s="1153"/>
      <c r="AB422" s="1200"/>
      <c r="AC422" s="1200"/>
      <c r="AD422" s="1200"/>
      <c r="AE422" s="1200"/>
      <c r="AF422" s="1153"/>
      <c r="AG422" s="1153"/>
      <c r="AH422" s="1153"/>
      <c r="AI422" s="1153"/>
      <c r="AJ422" s="1153"/>
      <c r="AK422" s="1153"/>
      <c r="AL422" s="1153"/>
      <c r="AM422" s="1153"/>
      <c r="AN422" s="1153"/>
      <c r="AO422" s="1153"/>
      <c r="AP422" s="1153"/>
      <c r="AQ422" s="1153"/>
      <c r="AR422" s="1153"/>
      <c r="AS422" s="1153"/>
      <c r="AT422" s="1153"/>
      <c r="AU422" s="1153"/>
      <c r="AV422" s="1153"/>
      <c r="AW422" s="1153"/>
      <c r="AX422" s="1154"/>
      <c r="AY422" s="1153"/>
      <c r="AZ422" s="1153"/>
      <c r="BA422" s="1153"/>
      <c r="BB422" s="1153"/>
      <c r="BC422" s="1153"/>
      <c r="BD422" s="1153"/>
      <c r="BE422" s="1153"/>
      <c r="BF422" s="1153"/>
      <c r="BG422" s="1153"/>
      <c r="BH422" s="1153"/>
      <c r="BI422" s="1153"/>
      <c r="BJ422" s="1153"/>
      <c r="BK422" s="1153"/>
      <c r="BL422" s="1153"/>
      <c r="BM422" s="1153"/>
      <c r="BN422" s="1153"/>
      <c r="BO422" s="1153"/>
      <c r="BP422" s="1153"/>
      <c r="BQ422" s="1153"/>
      <c r="BR422" s="1153"/>
      <c r="BS422" s="1200"/>
      <c r="BT422" s="1153"/>
      <c r="BU422" s="1153"/>
      <c r="BV422" s="1153"/>
      <c r="BW422" s="1153"/>
      <c r="BX422" s="1153"/>
      <c r="BY422" s="1153"/>
      <c r="BZ422" s="1153"/>
      <c r="CA422" s="1153"/>
      <c r="CB422" s="1153"/>
      <c r="CC422" s="1153"/>
      <c r="CD422" s="1153"/>
      <c r="CE422" s="1153"/>
      <c r="CF422" s="1153"/>
      <c r="CG422" s="1153"/>
      <c r="CH422" s="1153"/>
      <c r="CI422" s="1153"/>
      <c r="CJ422" s="1153"/>
      <c r="CK422" s="1153"/>
      <c r="CL422" s="1153"/>
      <c r="CM422" s="1200"/>
      <c r="CN422" s="1200"/>
    </row>
    <row r="423" spans="2:92">
      <c r="B423" s="1152"/>
      <c r="I423" s="1153"/>
      <c r="J423" s="1153"/>
      <c r="K423" s="1153"/>
      <c r="L423" s="1153"/>
      <c r="M423" s="1153"/>
      <c r="N423" s="1153"/>
      <c r="O423" s="1153"/>
      <c r="P423" s="1153"/>
      <c r="Q423" s="1153"/>
      <c r="R423" s="1153"/>
      <c r="S423" s="1153"/>
      <c r="T423" s="1153"/>
      <c r="U423" s="1153"/>
      <c r="V423" s="1153"/>
      <c r="W423" s="1153"/>
      <c r="X423" s="1153"/>
      <c r="Y423" s="1153"/>
      <c r="Z423" s="1153"/>
      <c r="AA423" s="1153"/>
      <c r="AB423" s="1200"/>
      <c r="AC423" s="1200"/>
      <c r="AD423" s="1200"/>
      <c r="AE423" s="1200"/>
      <c r="AF423" s="1153"/>
      <c r="AG423" s="1153"/>
      <c r="AH423" s="1153"/>
      <c r="AI423" s="1153"/>
      <c r="AJ423" s="1153"/>
      <c r="AK423" s="1153"/>
      <c r="AL423" s="1153"/>
      <c r="AM423" s="1153"/>
      <c r="AN423" s="1153"/>
      <c r="AO423" s="1153"/>
      <c r="AP423" s="1153"/>
      <c r="AQ423" s="1153"/>
      <c r="AR423" s="1153"/>
      <c r="AS423" s="1153"/>
      <c r="AT423" s="1153"/>
      <c r="AU423" s="1153"/>
      <c r="AV423" s="1153"/>
      <c r="AW423" s="1153"/>
      <c r="AX423" s="1154"/>
      <c r="AY423" s="1153"/>
      <c r="AZ423" s="1153"/>
      <c r="BA423" s="1153"/>
      <c r="BB423" s="1153"/>
      <c r="BC423" s="1153"/>
      <c r="BD423" s="1153"/>
      <c r="BE423" s="1153"/>
      <c r="BF423" s="1153"/>
      <c r="BG423" s="1153"/>
      <c r="BH423" s="1153"/>
      <c r="BI423" s="1153"/>
      <c r="BJ423" s="1153"/>
      <c r="BK423" s="1153"/>
      <c r="BL423" s="1153"/>
      <c r="BM423" s="1153"/>
      <c r="BN423" s="1153"/>
      <c r="BO423" s="1153"/>
      <c r="BP423" s="1153"/>
      <c r="BQ423" s="1153"/>
      <c r="BR423" s="1153"/>
      <c r="BS423" s="1200"/>
      <c r="BT423" s="1153"/>
      <c r="BU423" s="1153"/>
      <c r="BV423" s="1153"/>
      <c r="BW423" s="1153"/>
      <c r="BX423" s="1153"/>
      <c r="BY423" s="1153"/>
      <c r="BZ423" s="1153"/>
      <c r="CA423" s="1153"/>
      <c r="CB423" s="1153"/>
      <c r="CC423" s="1153"/>
      <c r="CD423" s="1153"/>
      <c r="CE423" s="1153"/>
      <c r="CF423" s="1153"/>
      <c r="CG423" s="1153"/>
      <c r="CH423" s="1153"/>
      <c r="CI423" s="1153"/>
      <c r="CJ423" s="1153"/>
      <c r="CK423" s="1153"/>
      <c r="CL423" s="1153"/>
      <c r="CM423" s="1200"/>
      <c r="CN423" s="1200"/>
    </row>
    <row r="424" spans="2:92">
      <c r="B424" s="1152"/>
      <c r="I424" s="1153"/>
      <c r="J424" s="1153"/>
      <c r="K424" s="1153"/>
      <c r="L424" s="1153"/>
      <c r="M424" s="1153"/>
      <c r="N424" s="1153"/>
      <c r="O424" s="1153"/>
      <c r="P424" s="1153"/>
      <c r="Q424" s="1153"/>
      <c r="R424" s="1153"/>
      <c r="S424" s="1153"/>
      <c r="T424" s="1153"/>
      <c r="U424" s="1153"/>
      <c r="V424" s="1153"/>
      <c r="W424" s="1153"/>
      <c r="X424" s="1153"/>
      <c r="Y424" s="1153"/>
      <c r="Z424" s="1153"/>
      <c r="AA424" s="1153"/>
      <c r="AB424" s="1200"/>
      <c r="AC424" s="1200"/>
      <c r="AD424" s="1200"/>
      <c r="AE424" s="1200"/>
      <c r="AF424" s="1153"/>
      <c r="AG424" s="1153"/>
      <c r="AH424" s="1153"/>
      <c r="AI424" s="1153"/>
      <c r="AJ424" s="1153"/>
      <c r="AK424" s="1153"/>
      <c r="AL424" s="1153"/>
      <c r="AM424" s="1153"/>
      <c r="AN424" s="1153"/>
      <c r="AO424" s="1153"/>
      <c r="AP424" s="1153"/>
      <c r="AQ424" s="1153"/>
      <c r="AR424" s="1153"/>
      <c r="AS424" s="1153"/>
      <c r="AT424" s="1153"/>
      <c r="AU424" s="1153"/>
      <c r="AV424" s="1153"/>
      <c r="AW424" s="1153"/>
      <c r="AX424" s="1154"/>
      <c r="AY424" s="1153"/>
      <c r="AZ424" s="1153"/>
      <c r="BA424" s="1153"/>
      <c r="BB424" s="1153"/>
      <c r="BC424" s="1153"/>
      <c r="BD424" s="1153"/>
      <c r="BE424" s="1153"/>
      <c r="BF424" s="1153"/>
      <c r="BG424" s="1153"/>
      <c r="BH424" s="1153"/>
      <c r="BI424" s="1153"/>
      <c r="BJ424" s="1153"/>
      <c r="BK424" s="1153"/>
      <c r="BL424" s="1153"/>
      <c r="BM424" s="1153"/>
      <c r="BN424" s="1153"/>
      <c r="BO424" s="1153"/>
      <c r="BP424" s="1153"/>
      <c r="BQ424" s="1153"/>
      <c r="BR424" s="1153"/>
      <c r="BS424" s="1200"/>
      <c r="BT424" s="1153"/>
      <c r="BU424" s="1153"/>
      <c r="BV424" s="1153"/>
      <c r="BW424" s="1153"/>
      <c r="BX424" s="1153"/>
      <c r="BY424" s="1153"/>
      <c r="BZ424" s="1153"/>
      <c r="CA424" s="1153"/>
      <c r="CB424" s="1153"/>
      <c r="CC424" s="1153"/>
      <c r="CD424" s="1153"/>
      <c r="CE424" s="1153"/>
      <c r="CF424" s="1153"/>
      <c r="CG424" s="1153"/>
      <c r="CH424" s="1153"/>
      <c r="CI424" s="1153"/>
      <c r="CJ424" s="1153"/>
      <c r="CK424" s="1153"/>
      <c r="CL424" s="1153"/>
      <c r="CM424" s="1200"/>
      <c r="CN424" s="1200"/>
    </row>
    <row r="425" spans="2:92">
      <c r="B425" s="1152"/>
      <c r="I425" s="1153"/>
      <c r="J425" s="1153"/>
      <c r="K425" s="1153"/>
      <c r="L425" s="1153"/>
      <c r="M425" s="1153"/>
      <c r="N425" s="1153"/>
      <c r="O425" s="1153"/>
      <c r="P425" s="1153"/>
      <c r="Q425" s="1153"/>
      <c r="R425" s="1153"/>
      <c r="S425" s="1153"/>
      <c r="T425" s="1153"/>
      <c r="U425" s="1153"/>
      <c r="V425" s="1153"/>
      <c r="W425" s="1153"/>
      <c r="X425" s="1153"/>
      <c r="Y425" s="1153"/>
      <c r="Z425" s="1153"/>
      <c r="AA425" s="1153"/>
      <c r="AB425" s="1200"/>
      <c r="AC425" s="1200"/>
      <c r="AD425" s="1200"/>
      <c r="AE425" s="1200"/>
      <c r="AF425" s="1153"/>
      <c r="AG425" s="1153"/>
      <c r="AH425" s="1153"/>
      <c r="AI425" s="1153"/>
      <c r="AJ425" s="1153"/>
      <c r="AK425" s="1153"/>
      <c r="AL425" s="1153"/>
      <c r="AM425" s="1153"/>
      <c r="AN425" s="1153"/>
      <c r="AO425" s="1153"/>
      <c r="AP425" s="1153"/>
      <c r="AQ425" s="1153"/>
      <c r="AR425" s="1153"/>
      <c r="AS425" s="1153"/>
      <c r="AT425" s="1153"/>
      <c r="AU425" s="1153"/>
      <c r="AV425" s="1153"/>
      <c r="AW425" s="1153"/>
      <c r="AX425" s="1154"/>
      <c r="AY425" s="1153"/>
      <c r="AZ425" s="1153"/>
      <c r="BA425" s="1153"/>
      <c r="BB425" s="1153"/>
      <c r="BC425" s="1153"/>
      <c r="BD425" s="1153"/>
      <c r="BE425" s="1153"/>
      <c r="BF425" s="1153"/>
      <c r="BG425" s="1153"/>
      <c r="BH425" s="1153"/>
      <c r="BI425" s="1153"/>
      <c r="BJ425" s="1153"/>
      <c r="BK425" s="1153"/>
      <c r="BL425" s="1153"/>
      <c r="BM425" s="1153"/>
      <c r="BN425" s="1153"/>
      <c r="BO425" s="1153"/>
      <c r="BP425" s="1153"/>
      <c r="BQ425" s="1153"/>
      <c r="BR425" s="1153"/>
      <c r="BS425" s="1200"/>
      <c r="BT425" s="1153"/>
      <c r="BU425" s="1153"/>
      <c r="BV425" s="1153"/>
      <c r="BW425" s="1153"/>
      <c r="BX425" s="1153"/>
      <c r="BY425" s="1153"/>
      <c r="BZ425" s="1153"/>
      <c r="CA425" s="1153"/>
      <c r="CB425" s="1153"/>
      <c r="CC425" s="1153"/>
      <c r="CD425" s="1153"/>
      <c r="CE425" s="1153"/>
      <c r="CF425" s="1153"/>
      <c r="CG425" s="1153"/>
      <c r="CH425" s="1153"/>
      <c r="CI425" s="1153"/>
      <c r="CJ425" s="1153"/>
      <c r="CK425" s="1153"/>
      <c r="CL425" s="1153"/>
      <c r="CM425" s="1200"/>
      <c r="CN425" s="1200"/>
    </row>
    <row r="426" spans="2:92">
      <c r="B426" s="1152"/>
      <c r="I426" s="1153"/>
      <c r="J426" s="1153"/>
      <c r="K426" s="1153"/>
      <c r="L426" s="1153"/>
      <c r="M426" s="1153"/>
      <c r="N426" s="1153"/>
      <c r="O426" s="1153"/>
      <c r="P426" s="1153"/>
      <c r="Q426" s="1153"/>
      <c r="R426" s="1153"/>
      <c r="S426" s="1153"/>
      <c r="T426" s="1153"/>
      <c r="U426" s="1153"/>
      <c r="V426" s="1153"/>
      <c r="W426" s="1153"/>
      <c r="X426" s="1153"/>
      <c r="Y426" s="1153"/>
      <c r="Z426" s="1153"/>
      <c r="AA426" s="1153"/>
      <c r="AB426" s="1200"/>
      <c r="AC426" s="1200"/>
      <c r="AD426" s="1200"/>
      <c r="AE426" s="1200"/>
      <c r="AF426" s="1153"/>
      <c r="AG426" s="1153"/>
      <c r="AH426" s="1153"/>
      <c r="AI426" s="1153"/>
      <c r="AJ426" s="1153"/>
      <c r="AK426" s="1153"/>
      <c r="AL426" s="1153"/>
      <c r="AM426" s="1153"/>
      <c r="AN426" s="1153"/>
      <c r="AO426" s="1153"/>
      <c r="AP426" s="1153"/>
      <c r="AQ426" s="1153"/>
      <c r="AR426" s="1153"/>
      <c r="AS426" s="1153"/>
      <c r="AT426" s="1153"/>
      <c r="AU426" s="1153"/>
      <c r="AV426" s="1153"/>
      <c r="AW426" s="1153"/>
      <c r="AX426" s="1154"/>
      <c r="AY426" s="1153"/>
      <c r="AZ426" s="1153"/>
      <c r="BA426" s="1153"/>
      <c r="BB426" s="1153"/>
      <c r="BC426" s="1153"/>
      <c r="BD426" s="1153"/>
      <c r="BE426" s="1153"/>
      <c r="BF426" s="1153"/>
      <c r="BG426" s="1153"/>
      <c r="BH426" s="1153"/>
      <c r="BI426" s="1153"/>
      <c r="BJ426" s="1153"/>
      <c r="BK426" s="1153"/>
      <c r="BL426" s="1153"/>
      <c r="BM426" s="1153"/>
      <c r="BN426" s="1153"/>
      <c r="BO426" s="1153"/>
      <c r="BP426" s="1153"/>
      <c r="BQ426" s="1153"/>
      <c r="BR426" s="1153"/>
      <c r="BS426" s="1200"/>
      <c r="BT426" s="1153"/>
      <c r="BU426" s="1153"/>
      <c r="BV426" s="1153"/>
      <c r="BW426" s="1153"/>
      <c r="BX426" s="1153"/>
      <c r="BY426" s="1153"/>
      <c r="BZ426" s="1153"/>
      <c r="CA426" s="1153"/>
      <c r="CB426" s="1153"/>
      <c r="CC426" s="1153"/>
      <c r="CD426" s="1153"/>
      <c r="CE426" s="1153"/>
      <c r="CF426" s="1153"/>
      <c r="CG426" s="1153"/>
      <c r="CH426" s="1153"/>
      <c r="CI426" s="1153"/>
      <c r="CJ426" s="1153"/>
      <c r="CK426" s="1153"/>
      <c r="CL426" s="1153"/>
      <c r="CM426" s="1200"/>
      <c r="CN426" s="1200"/>
    </row>
    <row r="427" spans="2:92">
      <c r="B427" s="1152"/>
      <c r="I427" s="1153"/>
      <c r="J427" s="1153"/>
      <c r="K427" s="1153"/>
      <c r="L427" s="1153"/>
      <c r="M427" s="1153"/>
      <c r="N427" s="1153"/>
      <c r="O427" s="1153"/>
      <c r="P427" s="1153"/>
      <c r="Q427" s="1153"/>
      <c r="R427" s="1153"/>
      <c r="S427" s="1153"/>
      <c r="T427" s="1153"/>
      <c r="U427" s="1153"/>
      <c r="V427" s="1153"/>
      <c r="W427" s="1153"/>
      <c r="X427" s="1153"/>
      <c r="Y427" s="1153"/>
      <c r="Z427" s="1153"/>
      <c r="AA427" s="1153"/>
      <c r="AB427" s="1200"/>
      <c r="AC427" s="1200"/>
      <c r="AD427" s="1200"/>
      <c r="AE427" s="1200"/>
      <c r="AF427" s="1153"/>
      <c r="AG427" s="1153"/>
      <c r="AH427" s="1153"/>
      <c r="AI427" s="1153"/>
      <c r="AJ427" s="1153"/>
      <c r="AK427" s="1153"/>
      <c r="AL427" s="1153"/>
      <c r="AM427" s="1153"/>
      <c r="AN427" s="1153"/>
      <c r="AO427" s="1153"/>
      <c r="AP427" s="1153"/>
      <c r="AQ427" s="1153"/>
      <c r="AR427" s="1153"/>
      <c r="AS427" s="1153"/>
      <c r="AT427" s="1153"/>
      <c r="AU427" s="1153"/>
      <c r="AV427" s="1153"/>
      <c r="AW427" s="1153"/>
      <c r="AX427" s="1154"/>
      <c r="AY427" s="1153"/>
      <c r="AZ427" s="1153"/>
      <c r="BA427" s="1153"/>
      <c r="BB427" s="1153"/>
      <c r="BC427" s="1153"/>
      <c r="BD427" s="1153"/>
      <c r="BE427" s="1153"/>
      <c r="BF427" s="1153"/>
      <c r="BG427" s="1153"/>
      <c r="BH427" s="1153"/>
      <c r="BI427" s="1153"/>
      <c r="BJ427" s="1153"/>
      <c r="BK427" s="1153"/>
      <c r="BL427" s="1153"/>
      <c r="BM427" s="1153"/>
      <c r="BN427" s="1153"/>
      <c r="BO427" s="1153"/>
      <c r="BP427" s="1153"/>
      <c r="BQ427" s="1153"/>
      <c r="BR427" s="1153"/>
      <c r="BS427" s="1200"/>
      <c r="BT427" s="1153"/>
      <c r="BU427" s="1153"/>
      <c r="BV427" s="1153"/>
      <c r="BW427" s="1153"/>
      <c r="BX427" s="1153"/>
      <c r="BY427" s="1153"/>
      <c r="BZ427" s="1153"/>
      <c r="CA427" s="1153"/>
      <c r="CB427" s="1153"/>
      <c r="CC427" s="1153"/>
      <c r="CD427" s="1153"/>
      <c r="CE427" s="1153"/>
      <c r="CF427" s="1153"/>
      <c r="CG427" s="1153"/>
      <c r="CH427" s="1153"/>
      <c r="CI427" s="1153"/>
      <c r="CJ427" s="1153"/>
      <c r="CK427" s="1153"/>
      <c r="CL427" s="1153"/>
      <c r="CM427" s="1200"/>
      <c r="CN427" s="1200"/>
    </row>
    <row r="428" spans="2:92">
      <c r="B428" s="1152"/>
      <c r="I428" s="1153"/>
      <c r="J428" s="1153"/>
      <c r="K428" s="1153"/>
      <c r="L428" s="1153"/>
      <c r="M428" s="1153"/>
      <c r="N428" s="1153"/>
      <c r="O428" s="1153"/>
      <c r="P428" s="1153"/>
      <c r="Q428" s="1153"/>
      <c r="R428" s="1153"/>
      <c r="S428" s="1153"/>
      <c r="T428" s="1153"/>
      <c r="U428" s="1153"/>
      <c r="V428" s="1153"/>
      <c r="W428" s="1153"/>
      <c r="X428" s="1153"/>
      <c r="Y428" s="1153"/>
      <c r="Z428" s="1153"/>
      <c r="AA428" s="1153"/>
      <c r="AB428" s="1200"/>
      <c r="AC428" s="1200"/>
      <c r="AD428" s="1200"/>
      <c r="AE428" s="1200"/>
      <c r="AF428" s="1153"/>
      <c r="AG428" s="1153"/>
      <c r="AH428" s="1153"/>
      <c r="AI428" s="1153"/>
      <c r="AJ428" s="1153"/>
      <c r="AK428" s="1153"/>
      <c r="AL428" s="1153"/>
      <c r="AM428" s="1153"/>
      <c r="AN428" s="1153"/>
      <c r="AO428" s="1153"/>
      <c r="AP428" s="1153"/>
      <c r="AQ428" s="1153"/>
      <c r="AR428" s="1153"/>
      <c r="AS428" s="1153"/>
      <c r="AT428" s="1153"/>
      <c r="AU428" s="1153"/>
      <c r="AV428" s="1153"/>
      <c r="AW428" s="1153"/>
      <c r="AX428" s="1154"/>
      <c r="AY428" s="1153"/>
      <c r="AZ428" s="1153"/>
      <c r="BA428" s="1153"/>
      <c r="BB428" s="1153"/>
      <c r="BC428" s="1153"/>
      <c r="BD428" s="1153"/>
      <c r="BE428" s="1153"/>
      <c r="BF428" s="1153"/>
      <c r="BG428" s="1153"/>
      <c r="BH428" s="1153"/>
      <c r="BI428" s="1153"/>
      <c r="BJ428" s="1153"/>
      <c r="BK428" s="1153"/>
      <c r="BL428" s="1153"/>
      <c r="BM428" s="1153"/>
      <c r="BN428" s="1153"/>
      <c r="BO428" s="1153"/>
      <c r="BP428" s="1153"/>
      <c r="BQ428" s="1153"/>
      <c r="BR428" s="1153"/>
      <c r="BS428" s="1200"/>
      <c r="BT428" s="1153"/>
      <c r="BU428" s="1153"/>
      <c r="BV428" s="1153"/>
      <c r="BW428" s="1153"/>
      <c r="BX428" s="1153"/>
      <c r="BY428" s="1153"/>
      <c r="BZ428" s="1153"/>
      <c r="CA428" s="1153"/>
      <c r="CB428" s="1153"/>
      <c r="CC428" s="1153"/>
      <c r="CD428" s="1153"/>
      <c r="CE428" s="1153"/>
      <c r="CF428" s="1153"/>
      <c r="CG428" s="1153"/>
      <c r="CH428" s="1153"/>
      <c r="CI428" s="1153"/>
      <c r="CJ428" s="1153"/>
      <c r="CK428" s="1153"/>
      <c r="CL428" s="1153"/>
      <c r="CM428" s="1200"/>
      <c r="CN428" s="1200"/>
    </row>
    <row r="429" spans="2:92">
      <c r="B429" s="1152"/>
      <c r="I429" s="1153"/>
      <c r="J429" s="1153"/>
      <c r="K429" s="1153"/>
      <c r="L429" s="1153"/>
      <c r="M429" s="1153"/>
      <c r="N429" s="1153"/>
      <c r="O429" s="1153"/>
      <c r="P429" s="1153"/>
      <c r="Q429" s="1153"/>
      <c r="R429" s="1153"/>
      <c r="S429" s="1153"/>
      <c r="T429" s="1153"/>
      <c r="U429" s="1153"/>
      <c r="V429" s="1153"/>
      <c r="W429" s="1153"/>
      <c r="X429" s="1153"/>
      <c r="Y429" s="1153"/>
      <c r="Z429" s="1153"/>
      <c r="AA429" s="1153"/>
      <c r="AB429" s="1200"/>
      <c r="AC429" s="1200"/>
      <c r="AD429" s="1200"/>
      <c r="AE429" s="1200"/>
      <c r="AF429" s="1153"/>
      <c r="AG429" s="1153"/>
      <c r="AH429" s="1153"/>
      <c r="AI429" s="1153"/>
      <c r="AJ429" s="1153"/>
      <c r="AK429" s="1153"/>
      <c r="AL429" s="1153"/>
      <c r="AM429" s="1153"/>
      <c r="AN429" s="1153"/>
      <c r="AO429" s="1153"/>
      <c r="AP429" s="1153"/>
      <c r="AQ429" s="1153"/>
      <c r="AR429" s="1153"/>
      <c r="AS429" s="1153"/>
      <c r="AT429" s="1153"/>
      <c r="AU429" s="1153"/>
      <c r="AV429" s="1153"/>
      <c r="AW429" s="1153"/>
      <c r="AX429" s="1154"/>
      <c r="AY429" s="1153"/>
      <c r="AZ429" s="1153"/>
      <c r="BA429" s="1153"/>
      <c r="BB429" s="1153"/>
      <c r="BC429" s="1153"/>
      <c r="BD429" s="1153"/>
      <c r="BE429" s="1153"/>
      <c r="BF429" s="1153"/>
      <c r="BG429" s="1153"/>
      <c r="BH429" s="1153"/>
      <c r="BI429" s="1153"/>
      <c r="BJ429" s="1153"/>
      <c r="BK429" s="1153"/>
      <c r="BL429" s="1153"/>
      <c r="BM429" s="1153"/>
      <c r="BN429" s="1153"/>
      <c r="BO429" s="1153"/>
      <c r="BP429" s="1153"/>
      <c r="BQ429" s="1153"/>
      <c r="BR429" s="1153"/>
      <c r="BS429" s="1200"/>
      <c r="BT429" s="1153"/>
      <c r="BU429" s="1153"/>
      <c r="BV429" s="1153"/>
      <c r="BW429" s="1153"/>
      <c r="BX429" s="1153"/>
      <c r="BY429" s="1153"/>
      <c r="BZ429" s="1153"/>
      <c r="CA429" s="1153"/>
      <c r="CB429" s="1153"/>
      <c r="CC429" s="1153"/>
      <c r="CD429" s="1153"/>
      <c r="CE429" s="1153"/>
      <c r="CF429" s="1153"/>
      <c r="CG429" s="1153"/>
      <c r="CH429" s="1153"/>
      <c r="CI429" s="1153"/>
      <c r="CJ429" s="1153"/>
      <c r="CK429" s="1153"/>
      <c r="CL429" s="1153"/>
      <c r="CM429" s="1200"/>
      <c r="CN429" s="1200"/>
    </row>
    <row r="430" spans="2:92">
      <c r="B430" s="1152"/>
      <c r="I430" s="1153"/>
      <c r="J430" s="1153"/>
      <c r="K430" s="1153"/>
      <c r="L430" s="1153"/>
      <c r="M430" s="1153"/>
      <c r="N430" s="1153"/>
      <c r="O430" s="1153"/>
      <c r="P430" s="1153"/>
      <c r="Q430" s="1153"/>
      <c r="R430" s="1153"/>
      <c r="S430" s="1153"/>
      <c r="T430" s="1153"/>
      <c r="U430" s="1153"/>
      <c r="V430" s="1153"/>
      <c r="W430" s="1153"/>
      <c r="X430" s="1153"/>
      <c r="Y430" s="1153"/>
      <c r="Z430" s="1153"/>
      <c r="AA430" s="1153"/>
      <c r="AB430" s="1200"/>
      <c r="AC430" s="1200"/>
      <c r="AD430" s="1200"/>
      <c r="AE430" s="1200"/>
      <c r="AF430" s="1153"/>
      <c r="AG430" s="1153"/>
      <c r="AH430" s="1153"/>
      <c r="AI430" s="1153"/>
      <c r="AJ430" s="1153"/>
      <c r="AK430" s="1153"/>
      <c r="AL430" s="1153"/>
      <c r="AM430" s="1153"/>
      <c r="AN430" s="1153"/>
      <c r="AO430" s="1153"/>
      <c r="AP430" s="1153"/>
      <c r="AQ430" s="1153"/>
      <c r="AR430" s="1153"/>
      <c r="AS430" s="1153"/>
      <c r="AT430" s="1153"/>
      <c r="AU430" s="1153"/>
      <c r="AV430" s="1153"/>
      <c r="AW430" s="1153"/>
      <c r="AX430" s="1154"/>
      <c r="AY430" s="1153"/>
      <c r="AZ430" s="1153"/>
      <c r="BA430" s="1153"/>
      <c r="BB430" s="1153"/>
      <c r="BC430" s="1153"/>
      <c r="BD430" s="1153"/>
      <c r="BE430" s="1153"/>
      <c r="BF430" s="1153"/>
      <c r="BG430" s="1153"/>
      <c r="BH430" s="1153"/>
      <c r="BI430" s="1153"/>
      <c r="BJ430" s="1153"/>
      <c r="BK430" s="1153"/>
      <c r="BL430" s="1153"/>
      <c r="BM430" s="1153"/>
      <c r="BN430" s="1153"/>
      <c r="BO430" s="1153"/>
      <c r="BP430" s="1153"/>
      <c r="BQ430" s="1153"/>
      <c r="BR430" s="1153"/>
      <c r="BS430" s="1200"/>
      <c r="BT430" s="1153"/>
      <c r="BU430" s="1153"/>
      <c r="BV430" s="1153"/>
      <c r="BW430" s="1153"/>
      <c r="BX430" s="1153"/>
      <c r="BY430" s="1153"/>
      <c r="BZ430" s="1153"/>
      <c r="CA430" s="1153"/>
      <c r="CB430" s="1153"/>
      <c r="CC430" s="1153"/>
      <c r="CD430" s="1153"/>
      <c r="CE430" s="1153"/>
      <c r="CF430" s="1153"/>
      <c r="CG430" s="1153"/>
      <c r="CH430" s="1153"/>
      <c r="CI430" s="1153"/>
      <c r="CJ430" s="1153"/>
      <c r="CK430" s="1153"/>
      <c r="CL430" s="1153"/>
      <c r="CM430" s="1200"/>
      <c r="CN430" s="1200"/>
    </row>
    <row r="431" spans="2:92">
      <c r="B431" s="1152"/>
      <c r="I431" s="1153"/>
      <c r="J431" s="1153"/>
      <c r="K431" s="1153"/>
      <c r="L431" s="1153"/>
      <c r="M431" s="1153"/>
      <c r="N431" s="1153"/>
      <c r="O431" s="1153"/>
      <c r="P431" s="1153"/>
      <c r="Q431" s="1153"/>
      <c r="R431" s="1153"/>
      <c r="S431" s="1153"/>
      <c r="T431" s="1153"/>
      <c r="U431" s="1153"/>
      <c r="V431" s="1153"/>
      <c r="W431" s="1153"/>
      <c r="X431" s="1153"/>
      <c r="Y431" s="1153"/>
      <c r="Z431" s="1153"/>
      <c r="AA431" s="1153"/>
      <c r="AB431" s="1200"/>
      <c r="AC431" s="1200"/>
      <c r="AD431" s="1200"/>
      <c r="AE431" s="1200"/>
      <c r="AF431" s="1153"/>
      <c r="AG431" s="1153"/>
      <c r="AH431" s="1153"/>
      <c r="AI431" s="1153"/>
      <c r="AJ431" s="1153"/>
      <c r="AK431" s="1153"/>
      <c r="AL431" s="1153"/>
      <c r="AM431" s="1153"/>
      <c r="AN431" s="1153"/>
      <c r="AO431" s="1153"/>
      <c r="AP431" s="1153"/>
      <c r="AQ431" s="1153"/>
      <c r="AR431" s="1153"/>
      <c r="AS431" s="1153"/>
      <c r="AT431" s="1153"/>
      <c r="AU431" s="1153"/>
      <c r="AV431" s="1153"/>
      <c r="AW431" s="1153"/>
      <c r="AX431" s="1154"/>
      <c r="AY431" s="1153"/>
      <c r="AZ431" s="1153"/>
      <c r="BA431" s="1153"/>
      <c r="BB431" s="1153"/>
      <c r="BC431" s="1153"/>
      <c r="BD431" s="1153"/>
      <c r="BE431" s="1153"/>
      <c r="BF431" s="1153"/>
      <c r="BG431" s="1153"/>
      <c r="BH431" s="1153"/>
      <c r="BI431" s="1153"/>
      <c r="BJ431" s="1153"/>
      <c r="BK431" s="1153"/>
      <c r="BL431" s="1153"/>
      <c r="BM431" s="1153"/>
      <c r="BN431" s="1153"/>
      <c r="BO431" s="1153"/>
      <c r="BP431" s="1153"/>
      <c r="BQ431" s="1153"/>
      <c r="BR431" s="1153"/>
      <c r="BS431" s="1200"/>
      <c r="BT431" s="1153"/>
      <c r="BU431" s="1153"/>
      <c r="BV431" s="1153"/>
      <c r="BW431" s="1153"/>
      <c r="BX431" s="1153"/>
      <c r="BY431" s="1153"/>
      <c r="BZ431" s="1153"/>
      <c r="CA431" s="1153"/>
      <c r="CB431" s="1153"/>
      <c r="CC431" s="1153"/>
      <c r="CD431" s="1153"/>
      <c r="CE431" s="1153"/>
      <c r="CF431" s="1153"/>
      <c r="CG431" s="1153"/>
      <c r="CH431" s="1153"/>
      <c r="CI431" s="1153"/>
      <c r="CJ431" s="1153"/>
      <c r="CK431" s="1153"/>
      <c r="CL431" s="1153"/>
      <c r="CM431" s="1200"/>
      <c r="CN431" s="1200"/>
    </row>
    <row r="432" spans="2:92">
      <c r="B432" s="1152"/>
      <c r="I432" s="1153"/>
      <c r="J432" s="1153"/>
      <c r="K432" s="1153"/>
      <c r="L432" s="1153"/>
      <c r="M432" s="1153"/>
      <c r="N432" s="1153"/>
      <c r="O432" s="1153"/>
      <c r="P432" s="1153"/>
      <c r="Q432" s="1153"/>
      <c r="R432" s="1153"/>
      <c r="S432" s="1153"/>
      <c r="T432" s="1153"/>
      <c r="U432" s="1153"/>
      <c r="V432" s="1153"/>
      <c r="W432" s="1153"/>
      <c r="X432" s="1153"/>
      <c r="Y432" s="1153"/>
      <c r="Z432" s="1153"/>
      <c r="AA432" s="1153"/>
      <c r="AB432" s="1200"/>
      <c r="AC432" s="1200"/>
      <c r="AD432" s="1200"/>
      <c r="AE432" s="1200"/>
      <c r="AF432" s="1153"/>
      <c r="AG432" s="1153"/>
      <c r="AH432" s="1153"/>
      <c r="AI432" s="1153"/>
      <c r="AJ432" s="1153"/>
      <c r="AK432" s="1153"/>
      <c r="AL432" s="1153"/>
      <c r="AM432" s="1153"/>
      <c r="AN432" s="1153"/>
      <c r="AO432" s="1153"/>
      <c r="AP432" s="1153"/>
      <c r="AQ432" s="1153"/>
      <c r="AR432" s="1153"/>
      <c r="AS432" s="1153"/>
      <c r="AT432" s="1153"/>
      <c r="AU432" s="1153"/>
      <c r="AV432" s="1153"/>
      <c r="AW432" s="1153"/>
      <c r="AX432" s="1154"/>
      <c r="AY432" s="1153"/>
      <c r="AZ432" s="1153"/>
      <c r="BA432" s="1153"/>
      <c r="BB432" s="1153"/>
      <c r="BC432" s="1153"/>
      <c r="BD432" s="1153"/>
      <c r="BE432" s="1153"/>
      <c r="BF432" s="1153"/>
      <c r="BG432" s="1153"/>
      <c r="BH432" s="1153"/>
      <c r="BI432" s="1153"/>
      <c r="BJ432" s="1153"/>
      <c r="BK432" s="1153"/>
      <c r="BL432" s="1153"/>
      <c r="BM432" s="1153"/>
      <c r="BN432" s="1153"/>
      <c r="BO432" s="1153"/>
      <c r="BP432" s="1153"/>
      <c r="BQ432" s="1153"/>
      <c r="BR432" s="1153"/>
      <c r="BS432" s="1200"/>
      <c r="BT432" s="1153"/>
      <c r="BU432" s="1153"/>
      <c r="BV432" s="1153"/>
      <c r="BW432" s="1153"/>
      <c r="BX432" s="1153"/>
      <c r="BY432" s="1153"/>
      <c r="BZ432" s="1153"/>
      <c r="CA432" s="1153"/>
      <c r="CB432" s="1153"/>
      <c r="CC432" s="1153"/>
      <c r="CD432" s="1153"/>
      <c r="CE432" s="1153"/>
      <c r="CF432" s="1153"/>
      <c r="CG432" s="1153"/>
      <c r="CH432" s="1153"/>
      <c r="CI432" s="1153"/>
      <c r="CJ432" s="1153"/>
      <c r="CK432" s="1153"/>
      <c r="CL432" s="1153"/>
      <c r="CM432" s="1200"/>
      <c r="CN432" s="1200"/>
    </row>
    <row r="433" spans="2:92">
      <c r="B433" s="1152"/>
      <c r="I433" s="1153"/>
      <c r="J433" s="1153"/>
      <c r="K433" s="1153"/>
      <c r="L433" s="1153"/>
      <c r="M433" s="1153"/>
      <c r="N433" s="1153"/>
      <c r="O433" s="1153"/>
      <c r="P433" s="1153"/>
      <c r="Q433" s="1153"/>
      <c r="R433" s="1153"/>
      <c r="S433" s="1153"/>
      <c r="T433" s="1153"/>
      <c r="U433" s="1153"/>
      <c r="V433" s="1153"/>
      <c r="W433" s="1153"/>
      <c r="X433" s="1153"/>
      <c r="Y433" s="1153"/>
      <c r="Z433" s="1153"/>
      <c r="AA433" s="1153"/>
      <c r="AB433" s="1200"/>
      <c r="AC433" s="1200"/>
      <c r="AD433" s="1200"/>
      <c r="AE433" s="1200"/>
      <c r="AF433" s="1153"/>
      <c r="AG433" s="1153"/>
      <c r="AH433" s="1153"/>
      <c r="AI433" s="1153"/>
      <c r="AJ433" s="1153"/>
      <c r="AK433" s="1153"/>
      <c r="AL433" s="1153"/>
      <c r="AM433" s="1153"/>
      <c r="AN433" s="1153"/>
      <c r="AO433" s="1153"/>
      <c r="AP433" s="1153"/>
      <c r="AQ433" s="1153"/>
      <c r="AR433" s="1153"/>
      <c r="AS433" s="1153"/>
      <c r="AT433" s="1153"/>
      <c r="AU433" s="1153"/>
      <c r="AV433" s="1153"/>
      <c r="AW433" s="1153"/>
      <c r="AX433" s="1154"/>
      <c r="AY433" s="1153"/>
      <c r="AZ433" s="1153"/>
      <c r="BA433" s="1153"/>
      <c r="BB433" s="1153"/>
      <c r="BC433" s="1153"/>
      <c r="BD433" s="1153"/>
      <c r="BE433" s="1153"/>
      <c r="BF433" s="1153"/>
      <c r="BG433" s="1153"/>
      <c r="BH433" s="1153"/>
      <c r="BI433" s="1153"/>
      <c r="BJ433" s="1153"/>
      <c r="BK433" s="1153"/>
      <c r="BL433" s="1153"/>
      <c r="BM433" s="1153"/>
      <c r="BN433" s="1153"/>
      <c r="BO433" s="1153"/>
      <c r="BP433" s="1153"/>
      <c r="BQ433" s="1153"/>
      <c r="BR433" s="1153"/>
      <c r="BS433" s="1200"/>
      <c r="BT433" s="1153"/>
      <c r="BU433" s="1153"/>
      <c r="BV433" s="1153"/>
      <c r="BW433" s="1153"/>
      <c r="BX433" s="1153"/>
      <c r="BY433" s="1153"/>
      <c r="BZ433" s="1153"/>
      <c r="CA433" s="1153"/>
      <c r="CB433" s="1153"/>
      <c r="CC433" s="1153"/>
      <c r="CD433" s="1153"/>
      <c r="CE433" s="1153"/>
      <c r="CF433" s="1153"/>
      <c r="CG433" s="1153"/>
      <c r="CH433" s="1153"/>
      <c r="CI433" s="1153"/>
      <c r="CJ433" s="1153"/>
      <c r="CK433" s="1153"/>
      <c r="CL433" s="1153"/>
      <c r="CM433" s="1200"/>
      <c r="CN433" s="1200"/>
    </row>
    <row r="434" spans="2:92">
      <c r="B434" s="1152"/>
      <c r="I434" s="1153"/>
      <c r="J434" s="1153"/>
      <c r="K434" s="1153"/>
      <c r="L434" s="1153"/>
      <c r="M434" s="1153"/>
      <c r="N434" s="1153"/>
      <c r="O434" s="1153"/>
      <c r="P434" s="1153"/>
      <c r="Q434" s="1153"/>
      <c r="R434" s="1153"/>
      <c r="S434" s="1153"/>
      <c r="T434" s="1153"/>
      <c r="U434" s="1153"/>
      <c r="V434" s="1153"/>
      <c r="W434" s="1153"/>
      <c r="X434" s="1153"/>
      <c r="Y434" s="1153"/>
      <c r="Z434" s="1153"/>
      <c r="AA434" s="1153"/>
      <c r="AB434" s="1200"/>
      <c r="AC434" s="1200"/>
      <c r="AD434" s="1200"/>
      <c r="AE434" s="1200"/>
      <c r="AF434" s="1153"/>
      <c r="AG434" s="1153"/>
      <c r="AH434" s="1153"/>
      <c r="AI434" s="1153"/>
      <c r="AJ434" s="1153"/>
      <c r="AK434" s="1153"/>
      <c r="AL434" s="1153"/>
      <c r="AM434" s="1153"/>
      <c r="AN434" s="1153"/>
      <c r="AO434" s="1153"/>
      <c r="AP434" s="1153"/>
      <c r="AQ434" s="1153"/>
      <c r="AR434" s="1153"/>
      <c r="AS434" s="1153"/>
      <c r="AT434" s="1153"/>
      <c r="AU434" s="1153"/>
      <c r="AV434" s="1153"/>
      <c r="AW434" s="1153"/>
      <c r="AX434" s="1154"/>
      <c r="AY434" s="1153"/>
      <c r="AZ434" s="1153"/>
      <c r="BA434" s="1153"/>
      <c r="BB434" s="1153"/>
      <c r="BC434" s="1153"/>
      <c r="BD434" s="1153"/>
      <c r="BE434" s="1153"/>
      <c r="BF434" s="1153"/>
      <c r="BG434" s="1153"/>
      <c r="BH434" s="1153"/>
      <c r="BI434" s="1153"/>
      <c r="BJ434" s="1153"/>
      <c r="BK434" s="1153"/>
      <c r="BL434" s="1153"/>
      <c r="BM434" s="1153"/>
      <c r="BN434" s="1153"/>
      <c r="BO434" s="1153"/>
      <c r="BP434" s="1153"/>
      <c r="BQ434" s="1153"/>
      <c r="BR434" s="1153"/>
      <c r="BS434" s="1200"/>
      <c r="BT434" s="1153"/>
      <c r="BU434" s="1153"/>
      <c r="BV434" s="1153"/>
      <c r="BW434" s="1153"/>
      <c r="BX434" s="1153"/>
      <c r="BY434" s="1153"/>
      <c r="BZ434" s="1153"/>
      <c r="CA434" s="1153"/>
      <c r="CB434" s="1153"/>
      <c r="CC434" s="1153"/>
      <c r="CD434" s="1153"/>
      <c r="CE434" s="1153"/>
      <c r="CF434" s="1153"/>
      <c r="CG434" s="1153"/>
      <c r="CH434" s="1153"/>
      <c r="CI434" s="1153"/>
      <c r="CJ434" s="1153"/>
      <c r="CK434" s="1153"/>
      <c r="CL434" s="1153"/>
      <c r="CM434" s="1200"/>
      <c r="CN434" s="1200"/>
    </row>
    <row r="435" spans="2:92">
      <c r="B435" s="1152"/>
      <c r="I435" s="1153"/>
      <c r="J435" s="1153"/>
      <c r="K435" s="1153"/>
      <c r="L435" s="1153"/>
      <c r="M435" s="1153"/>
      <c r="N435" s="1153"/>
      <c r="O435" s="1153"/>
      <c r="P435" s="1153"/>
      <c r="Q435" s="1153"/>
      <c r="R435" s="1153"/>
      <c r="S435" s="1153"/>
      <c r="T435" s="1153"/>
      <c r="U435" s="1153"/>
      <c r="V435" s="1153"/>
      <c r="W435" s="1153"/>
      <c r="X435" s="1153"/>
      <c r="Y435" s="1153"/>
      <c r="Z435" s="1153"/>
      <c r="AA435" s="1153"/>
      <c r="AB435" s="1200"/>
      <c r="AC435" s="1200"/>
      <c r="AD435" s="1200"/>
      <c r="AE435" s="1200"/>
      <c r="AF435" s="1153"/>
      <c r="AG435" s="1153"/>
      <c r="AH435" s="1153"/>
      <c r="AI435" s="1153"/>
      <c r="AJ435" s="1153"/>
      <c r="AK435" s="1153"/>
      <c r="AL435" s="1153"/>
      <c r="AM435" s="1153"/>
      <c r="AN435" s="1153"/>
      <c r="AO435" s="1153"/>
      <c r="AP435" s="1153"/>
      <c r="AQ435" s="1153"/>
      <c r="AR435" s="1153"/>
      <c r="AS435" s="1153"/>
      <c r="AT435" s="1153"/>
      <c r="AU435" s="1153"/>
      <c r="AV435" s="1153"/>
      <c r="AW435" s="1153"/>
      <c r="AX435" s="1154"/>
      <c r="AY435" s="1153"/>
      <c r="AZ435" s="1153"/>
      <c r="BA435" s="1153"/>
      <c r="BB435" s="1153"/>
      <c r="BC435" s="1153"/>
      <c r="BD435" s="1153"/>
      <c r="BE435" s="1153"/>
      <c r="BF435" s="1153"/>
      <c r="BG435" s="1153"/>
      <c r="BH435" s="1153"/>
      <c r="BI435" s="1153"/>
      <c r="BJ435" s="1153"/>
      <c r="BK435" s="1153"/>
      <c r="BL435" s="1153"/>
      <c r="BM435" s="1153"/>
      <c r="BN435" s="1153"/>
      <c r="BO435" s="1153"/>
      <c r="BP435" s="1153"/>
      <c r="BQ435" s="1153"/>
      <c r="BR435" s="1153"/>
      <c r="BS435" s="1200"/>
      <c r="BT435" s="1153"/>
      <c r="BU435" s="1153"/>
      <c r="BV435" s="1153"/>
      <c r="BW435" s="1153"/>
      <c r="BX435" s="1153"/>
      <c r="BY435" s="1153"/>
      <c r="BZ435" s="1153"/>
      <c r="CA435" s="1153"/>
      <c r="CB435" s="1153"/>
      <c r="CC435" s="1153"/>
      <c r="CD435" s="1153"/>
      <c r="CE435" s="1153"/>
      <c r="CF435" s="1153"/>
      <c r="CG435" s="1153"/>
      <c r="CH435" s="1153"/>
      <c r="CI435" s="1153"/>
      <c r="CJ435" s="1153"/>
      <c r="CK435" s="1153"/>
      <c r="CL435" s="1153"/>
      <c r="CM435" s="1200"/>
      <c r="CN435" s="1200"/>
    </row>
    <row r="436" spans="2:92">
      <c r="B436" s="1152"/>
      <c r="I436" s="1153"/>
      <c r="J436" s="1153"/>
      <c r="K436" s="1153"/>
      <c r="L436" s="1153"/>
      <c r="M436" s="1153"/>
      <c r="N436" s="1153"/>
      <c r="O436" s="1153"/>
      <c r="P436" s="1153"/>
      <c r="Q436" s="1153"/>
      <c r="R436" s="1153"/>
      <c r="S436" s="1153"/>
      <c r="T436" s="1153"/>
      <c r="U436" s="1153"/>
      <c r="V436" s="1153"/>
      <c r="W436" s="1153"/>
      <c r="X436" s="1153"/>
      <c r="Y436" s="1153"/>
      <c r="Z436" s="1153"/>
      <c r="AA436" s="1153"/>
      <c r="AB436" s="1200"/>
      <c r="AC436" s="1200"/>
      <c r="AD436" s="1200"/>
      <c r="AE436" s="1200"/>
      <c r="AF436" s="1153"/>
      <c r="AG436" s="1153"/>
      <c r="AH436" s="1153"/>
      <c r="AI436" s="1153"/>
      <c r="AJ436" s="1153"/>
      <c r="AK436" s="1153"/>
      <c r="AL436" s="1153"/>
      <c r="AM436" s="1153"/>
      <c r="AN436" s="1153"/>
      <c r="AO436" s="1153"/>
      <c r="AP436" s="1153"/>
      <c r="AQ436" s="1153"/>
      <c r="AR436" s="1153"/>
      <c r="AS436" s="1153"/>
      <c r="AT436" s="1153"/>
      <c r="AU436" s="1153"/>
      <c r="AV436" s="1153"/>
      <c r="AW436" s="1153"/>
      <c r="AX436" s="1154"/>
      <c r="AY436" s="1153"/>
      <c r="AZ436" s="1153"/>
      <c r="BA436" s="1153"/>
      <c r="BB436" s="1153"/>
      <c r="BC436" s="1153"/>
      <c r="BD436" s="1153"/>
      <c r="BE436" s="1153"/>
      <c r="BF436" s="1153"/>
      <c r="BG436" s="1153"/>
      <c r="BH436" s="1153"/>
      <c r="BI436" s="1153"/>
      <c r="BJ436" s="1153"/>
      <c r="BK436" s="1153"/>
      <c r="BL436" s="1153"/>
      <c r="BM436" s="1153"/>
      <c r="BN436" s="1153"/>
      <c r="BO436" s="1153"/>
      <c r="BP436" s="1153"/>
      <c r="BQ436" s="1153"/>
      <c r="BR436" s="1153"/>
      <c r="BS436" s="1200"/>
      <c r="BT436" s="1153"/>
      <c r="BU436" s="1153"/>
      <c r="BV436" s="1153"/>
      <c r="BW436" s="1153"/>
      <c r="BX436" s="1153"/>
      <c r="BY436" s="1153"/>
      <c r="BZ436" s="1153"/>
      <c r="CA436" s="1153"/>
      <c r="CB436" s="1153"/>
      <c r="CC436" s="1153"/>
      <c r="CD436" s="1153"/>
      <c r="CE436" s="1153"/>
      <c r="CF436" s="1153"/>
      <c r="CG436" s="1153"/>
      <c r="CH436" s="1153"/>
      <c r="CI436" s="1153"/>
      <c r="CJ436" s="1153"/>
      <c r="CK436" s="1153"/>
      <c r="CL436" s="1153"/>
      <c r="CM436" s="1200"/>
      <c r="CN436" s="1200"/>
    </row>
    <row r="437" spans="2:92">
      <c r="B437" s="1152"/>
      <c r="I437" s="1153"/>
      <c r="J437" s="1153"/>
      <c r="K437" s="1153"/>
      <c r="L437" s="1153"/>
      <c r="M437" s="1153"/>
      <c r="N437" s="1153"/>
      <c r="O437" s="1153"/>
      <c r="P437" s="1153"/>
      <c r="Q437" s="1153"/>
      <c r="R437" s="1153"/>
      <c r="S437" s="1153"/>
      <c r="T437" s="1153"/>
      <c r="U437" s="1153"/>
      <c r="V437" s="1153"/>
      <c r="W437" s="1153"/>
      <c r="X437" s="1153"/>
      <c r="Y437" s="1153"/>
      <c r="Z437" s="1153"/>
      <c r="AA437" s="1153"/>
      <c r="AB437" s="1200"/>
      <c r="AC437" s="1200"/>
      <c r="AD437" s="1200"/>
      <c r="AE437" s="1200"/>
      <c r="AF437" s="1153"/>
      <c r="AG437" s="1153"/>
      <c r="AH437" s="1153"/>
      <c r="AI437" s="1153"/>
      <c r="AJ437" s="1153"/>
      <c r="AK437" s="1153"/>
      <c r="AL437" s="1153"/>
      <c r="AM437" s="1153"/>
      <c r="AN437" s="1153"/>
      <c r="AO437" s="1153"/>
      <c r="AP437" s="1153"/>
      <c r="AQ437" s="1153"/>
      <c r="AR437" s="1153"/>
      <c r="AS437" s="1153"/>
      <c r="AT437" s="1153"/>
      <c r="AU437" s="1153"/>
      <c r="AV437" s="1153"/>
      <c r="AW437" s="1153"/>
      <c r="AX437" s="1154"/>
      <c r="AY437" s="1153"/>
      <c r="AZ437" s="1153"/>
      <c r="BA437" s="1153"/>
      <c r="BB437" s="1153"/>
      <c r="BC437" s="1153"/>
      <c r="BD437" s="1153"/>
      <c r="BE437" s="1153"/>
      <c r="BF437" s="1153"/>
      <c r="BG437" s="1153"/>
      <c r="BH437" s="1153"/>
      <c r="BI437" s="1153"/>
      <c r="BJ437" s="1153"/>
      <c r="BK437" s="1153"/>
      <c r="BL437" s="1153"/>
      <c r="BM437" s="1153"/>
      <c r="BN437" s="1153"/>
      <c r="BO437" s="1153"/>
      <c r="BP437" s="1153"/>
      <c r="BQ437" s="1153"/>
      <c r="BR437" s="1153"/>
      <c r="BS437" s="1200"/>
      <c r="BT437" s="1153"/>
      <c r="BU437" s="1153"/>
      <c r="BV437" s="1153"/>
      <c r="BW437" s="1153"/>
      <c r="BX437" s="1153"/>
      <c r="BY437" s="1153"/>
      <c r="BZ437" s="1153"/>
      <c r="CA437" s="1153"/>
      <c r="CB437" s="1153"/>
      <c r="CC437" s="1153"/>
      <c r="CD437" s="1153"/>
      <c r="CE437" s="1153"/>
      <c r="CF437" s="1153"/>
      <c r="CG437" s="1153"/>
      <c r="CH437" s="1153"/>
      <c r="CI437" s="1153"/>
      <c r="CJ437" s="1153"/>
      <c r="CK437" s="1153"/>
      <c r="CL437" s="1153"/>
      <c r="CM437" s="1200"/>
      <c r="CN437" s="1200"/>
    </row>
    <row r="438" spans="2:92">
      <c r="B438" s="1152"/>
      <c r="I438" s="1153"/>
      <c r="J438" s="1153"/>
      <c r="K438" s="1153"/>
      <c r="L438" s="1153"/>
      <c r="M438" s="1153"/>
      <c r="N438" s="1153"/>
      <c r="O438" s="1153"/>
      <c r="P438" s="1153"/>
      <c r="Q438" s="1153"/>
      <c r="R438" s="1153"/>
      <c r="S438" s="1153"/>
      <c r="T438" s="1153"/>
      <c r="U438" s="1153"/>
      <c r="V438" s="1153"/>
      <c r="W438" s="1153"/>
      <c r="X438" s="1153"/>
      <c r="Y438" s="1153"/>
      <c r="Z438" s="1153"/>
      <c r="AA438" s="1153"/>
      <c r="AB438" s="1200"/>
      <c r="AC438" s="1200"/>
      <c r="AD438" s="1200"/>
      <c r="AE438" s="1200"/>
      <c r="AF438" s="1153"/>
      <c r="AG438" s="1153"/>
      <c r="AH438" s="1153"/>
      <c r="AI438" s="1153"/>
      <c r="AJ438" s="1153"/>
      <c r="AK438" s="1153"/>
      <c r="AL438" s="1153"/>
      <c r="AM438" s="1153"/>
      <c r="AN438" s="1153"/>
      <c r="AO438" s="1153"/>
      <c r="AP438" s="1153"/>
      <c r="AQ438" s="1153"/>
      <c r="AR438" s="1153"/>
      <c r="AS438" s="1153"/>
      <c r="AT438" s="1153"/>
      <c r="AU438" s="1153"/>
      <c r="AV438" s="1153"/>
      <c r="AW438" s="1153"/>
      <c r="AX438" s="1154"/>
      <c r="AY438" s="1153"/>
      <c r="AZ438" s="1153"/>
      <c r="BA438" s="1153"/>
      <c r="BB438" s="1153"/>
      <c r="BC438" s="1153"/>
      <c r="BD438" s="1153"/>
      <c r="BE438" s="1153"/>
      <c r="BF438" s="1153"/>
      <c r="BG438" s="1153"/>
      <c r="BH438" s="1153"/>
      <c r="BI438" s="1153"/>
      <c r="BJ438" s="1153"/>
      <c r="BK438" s="1153"/>
      <c r="BL438" s="1153"/>
      <c r="BM438" s="1153"/>
      <c r="BN438" s="1153"/>
      <c r="BO438" s="1153"/>
      <c r="BP438" s="1153"/>
      <c r="BQ438" s="1153"/>
      <c r="BR438" s="1153"/>
      <c r="BS438" s="1200"/>
      <c r="BT438" s="1153"/>
      <c r="BU438" s="1153"/>
      <c r="BV438" s="1153"/>
      <c r="BW438" s="1153"/>
      <c r="BX438" s="1153"/>
      <c r="BY438" s="1153"/>
      <c r="BZ438" s="1153"/>
      <c r="CA438" s="1153"/>
      <c r="CB438" s="1153"/>
      <c r="CC438" s="1153"/>
      <c r="CD438" s="1153"/>
      <c r="CE438" s="1153"/>
      <c r="CF438" s="1153"/>
      <c r="CG438" s="1153"/>
      <c r="CH438" s="1153"/>
      <c r="CI438" s="1153"/>
      <c r="CJ438" s="1153"/>
      <c r="CK438" s="1153"/>
      <c r="CL438" s="1153"/>
      <c r="CM438" s="1200"/>
      <c r="CN438" s="1200"/>
    </row>
    <row r="439" spans="2:92">
      <c r="B439" s="1152"/>
      <c r="I439" s="1153"/>
      <c r="J439" s="1153"/>
      <c r="K439" s="1153"/>
      <c r="L439" s="1153"/>
      <c r="M439" s="1153"/>
      <c r="N439" s="1153"/>
      <c r="O439" s="1153"/>
      <c r="P439" s="1153"/>
      <c r="Q439" s="1153"/>
      <c r="R439" s="1153"/>
      <c r="S439" s="1153"/>
      <c r="T439" s="1153"/>
      <c r="U439" s="1153"/>
      <c r="V439" s="1153"/>
      <c r="W439" s="1153"/>
      <c r="X439" s="1153"/>
      <c r="Y439" s="1153"/>
      <c r="Z439" s="1153"/>
      <c r="AA439" s="1153"/>
      <c r="AB439" s="1200"/>
      <c r="AC439" s="1200"/>
      <c r="AD439" s="1200"/>
      <c r="AE439" s="1200"/>
      <c r="AF439" s="1153"/>
      <c r="AG439" s="1153"/>
      <c r="AH439" s="1153"/>
      <c r="AI439" s="1153"/>
      <c r="AJ439" s="1153"/>
      <c r="AK439" s="1153"/>
      <c r="AL439" s="1153"/>
      <c r="AM439" s="1153"/>
      <c r="AN439" s="1153"/>
      <c r="AO439" s="1153"/>
      <c r="AP439" s="1153"/>
      <c r="AQ439" s="1153"/>
      <c r="AR439" s="1153"/>
      <c r="AS439" s="1153"/>
      <c r="AT439" s="1153"/>
      <c r="AU439" s="1153"/>
      <c r="AV439" s="1153"/>
      <c r="AW439" s="1153"/>
      <c r="AX439" s="1154"/>
      <c r="AY439" s="1153"/>
      <c r="AZ439" s="1153"/>
      <c r="BA439" s="1153"/>
      <c r="BB439" s="1153"/>
      <c r="BC439" s="1153"/>
      <c r="BD439" s="1153"/>
      <c r="BE439" s="1153"/>
      <c r="BF439" s="1153"/>
      <c r="BG439" s="1153"/>
      <c r="BH439" s="1153"/>
      <c r="BI439" s="1153"/>
      <c r="BJ439" s="1153"/>
      <c r="BK439" s="1153"/>
      <c r="BL439" s="1153"/>
      <c r="BM439" s="1153"/>
      <c r="BN439" s="1153"/>
      <c r="BO439" s="1153"/>
      <c r="BP439" s="1153"/>
      <c r="BQ439" s="1153"/>
      <c r="BR439" s="1153"/>
      <c r="BS439" s="1200"/>
      <c r="BT439" s="1153"/>
      <c r="BU439" s="1153"/>
      <c r="BV439" s="1153"/>
      <c r="BW439" s="1153"/>
      <c r="BX439" s="1153"/>
      <c r="BY439" s="1153"/>
      <c r="BZ439" s="1153"/>
      <c r="CA439" s="1153"/>
      <c r="CB439" s="1153"/>
      <c r="CC439" s="1153"/>
      <c r="CD439" s="1153"/>
      <c r="CE439" s="1153"/>
      <c r="CF439" s="1153"/>
      <c r="CG439" s="1153"/>
      <c r="CH439" s="1153"/>
      <c r="CI439" s="1153"/>
      <c r="CJ439" s="1153"/>
      <c r="CK439" s="1153"/>
      <c r="CL439" s="1153"/>
      <c r="CM439" s="1200"/>
      <c r="CN439" s="1200"/>
    </row>
    <row r="440" spans="2:92">
      <c r="B440" s="1152"/>
      <c r="I440" s="1153"/>
      <c r="J440" s="1153"/>
      <c r="K440" s="1153"/>
      <c r="L440" s="1153"/>
      <c r="M440" s="1153"/>
      <c r="N440" s="1153"/>
      <c r="O440" s="1153"/>
      <c r="P440" s="1153"/>
      <c r="Q440" s="1153"/>
      <c r="R440" s="1153"/>
      <c r="S440" s="1153"/>
      <c r="T440" s="1153"/>
      <c r="U440" s="1153"/>
      <c r="V440" s="1153"/>
      <c r="W440" s="1153"/>
      <c r="X440" s="1153"/>
      <c r="Y440" s="1153"/>
      <c r="Z440" s="1153"/>
      <c r="AA440" s="1153"/>
      <c r="AB440" s="1200"/>
      <c r="AC440" s="1200"/>
      <c r="AD440" s="1200"/>
      <c r="AE440" s="1200"/>
      <c r="AF440" s="1153"/>
      <c r="AG440" s="1153"/>
      <c r="AH440" s="1153"/>
      <c r="AI440" s="1153"/>
      <c r="AJ440" s="1153"/>
      <c r="AK440" s="1153"/>
      <c r="AL440" s="1153"/>
      <c r="AM440" s="1153"/>
      <c r="AN440" s="1153"/>
      <c r="AO440" s="1153"/>
      <c r="AP440" s="1153"/>
      <c r="AQ440" s="1153"/>
      <c r="AR440" s="1153"/>
      <c r="AS440" s="1153"/>
      <c r="AT440" s="1153"/>
      <c r="AU440" s="1153"/>
      <c r="AV440" s="1153"/>
      <c r="AW440" s="1153"/>
      <c r="AX440" s="1154"/>
      <c r="AY440" s="1153"/>
      <c r="AZ440" s="1153"/>
      <c r="BA440" s="1153"/>
      <c r="BB440" s="1153"/>
      <c r="BC440" s="1153"/>
      <c r="BD440" s="1153"/>
      <c r="BE440" s="1153"/>
      <c r="BF440" s="1153"/>
      <c r="BG440" s="1153"/>
      <c r="BH440" s="1153"/>
      <c r="BI440" s="1153"/>
      <c r="BJ440" s="1153"/>
      <c r="BK440" s="1153"/>
      <c r="BL440" s="1153"/>
      <c r="BM440" s="1153"/>
      <c r="BN440" s="1153"/>
      <c r="BO440" s="1153"/>
      <c r="BP440" s="1153"/>
      <c r="BQ440" s="1153"/>
      <c r="BR440" s="1153"/>
      <c r="BS440" s="1200"/>
      <c r="BT440" s="1153"/>
      <c r="BU440" s="1153"/>
      <c r="BV440" s="1153"/>
      <c r="BW440" s="1153"/>
      <c r="BX440" s="1153"/>
      <c r="BY440" s="1153"/>
      <c r="BZ440" s="1153"/>
      <c r="CA440" s="1153"/>
      <c r="CB440" s="1153"/>
      <c r="CC440" s="1153"/>
      <c r="CD440" s="1153"/>
      <c r="CE440" s="1153"/>
      <c r="CF440" s="1153"/>
      <c r="CG440" s="1153"/>
      <c r="CH440" s="1153"/>
      <c r="CI440" s="1153"/>
      <c r="CJ440" s="1153"/>
      <c r="CK440" s="1153"/>
      <c r="CL440" s="1153"/>
      <c r="CM440" s="1200"/>
      <c r="CN440" s="1200"/>
    </row>
    <row r="441" spans="2:92">
      <c r="B441" s="1152"/>
      <c r="I441" s="1153"/>
      <c r="J441" s="1153"/>
      <c r="K441" s="1153"/>
      <c r="L441" s="1153"/>
      <c r="M441" s="1153"/>
      <c r="N441" s="1153"/>
      <c r="O441" s="1153"/>
      <c r="P441" s="1153"/>
      <c r="Q441" s="1153"/>
      <c r="R441" s="1153"/>
      <c r="S441" s="1153"/>
      <c r="T441" s="1153"/>
      <c r="U441" s="1153"/>
      <c r="V441" s="1153"/>
      <c r="W441" s="1153"/>
      <c r="X441" s="1153"/>
      <c r="Y441" s="1153"/>
      <c r="Z441" s="1153"/>
      <c r="AA441" s="1153"/>
      <c r="AB441" s="1200"/>
      <c r="AC441" s="1200"/>
      <c r="AD441" s="1200"/>
      <c r="AE441" s="1200"/>
      <c r="AF441" s="1153"/>
      <c r="AG441" s="1153"/>
      <c r="AH441" s="1153"/>
      <c r="AI441" s="1153"/>
      <c r="AJ441" s="1153"/>
      <c r="AK441" s="1153"/>
      <c r="AL441" s="1153"/>
      <c r="AM441" s="1153"/>
      <c r="AN441" s="1153"/>
      <c r="AO441" s="1153"/>
      <c r="AP441" s="1153"/>
      <c r="AQ441" s="1153"/>
      <c r="AR441" s="1153"/>
      <c r="AS441" s="1153"/>
      <c r="AT441" s="1153"/>
      <c r="AU441" s="1153"/>
      <c r="AV441" s="1153"/>
      <c r="AW441" s="1153"/>
      <c r="AX441" s="1154"/>
      <c r="AY441" s="1153"/>
      <c r="AZ441" s="1153"/>
      <c r="BA441" s="1153"/>
      <c r="BB441" s="1153"/>
      <c r="BC441" s="1153"/>
      <c r="BD441" s="1153"/>
      <c r="BE441" s="1153"/>
      <c r="BF441" s="1153"/>
      <c r="BG441" s="1153"/>
      <c r="BH441" s="1153"/>
      <c r="BI441" s="1153"/>
      <c r="BJ441" s="1153"/>
      <c r="BK441" s="1153"/>
      <c r="BL441" s="1153"/>
      <c r="BM441" s="1153"/>
      <c r="BN441" s="1153"/>
      <c r="BO441" s="1153"/>
      <c r="BP441" s="1153"/>
      <c r="BQ441" s="1153"/>
      <c r="BR441" s="1153"/>
      <c r="BS441" s="1200"/>
      <c r="BT441" s="1153"/>
      <c r="BU441" s="1153"/>
      <c r="BV441" s="1153"/>
      <c r="BW441" s="1153"/>
      <c r="BX441" s="1153"/>
      <c r="BY441" s="1153"/>
      <c r="BZ441" s="1153"/>
      <c r="CA441" s="1153"/>
      <c r="CB441" s="1153"/>
      <c r="CC441" s="1153"/>
      <c r="CD441" s="1153"/>
      <c r="CE441" s="1153"/>
      <c r="CF441" s="1153"/>
      <c r="CG441" s="1153"/>
      <c r="CH441" s="1153"/>
      <c r="CI441" s="1153"/>
      <c r="CJ441" s="1153"/>
      <c r="CK441" s="1153"/>
      <c r="CL441" s="1153"/>
      <c r="CM441" s="1200"/>
      <c r="CN441" s="1200"/>
    </row>
    <row r="442" spans="2:92">
      <c r="B442" s="1152"/>
      <c r="I442" s="1153"/>
      <c r="J442" s="1153"/>
      <c r="K442" s="1153"/>
      <c r="L442" s="1153"/>
      <c r="M442" s="1153"/>
      <c r="N442" s="1153"/>
      <c r="O442" s="1153"/>
      <c r="P442" s="1153"/>
      <c r="Q442" s="1153"/>
      <c r="R442" s="1153"/>
      <c r="S442" s="1153"/>
      <c r="T442" s="1153"/>
      <c r="U442" s="1153"/>
      <c r="V442" s="1153"/>
      <c r="W442" s="1153"/>
      <c r="X442" s="1153"/>
      <c r="Y442" s="1153"/>
      <c r="Z442" s="1153"/>
      <c r="AA442" s="1153"/>
      <c r="AB442" s="1200"/>
      <c r="AC442" s="1200"/>
      <c r="AD442" s="1200"/>
      <c r="AE442" s="1200"/>
      <c r="AF442" s="1153"/>
      <c r="AG442" s="1153"/>
      <c r="AH442" s="1153"/>
      <c r="AI442" s="1153"/>
      <c r="AJ442" s="1153"/>
      <c r="AK442" s="1153"/>
      <c r="AL442" s="1153"/>
      <c r="AM442" s="1153"/>
      <c r="AN442" s="1153"/>
      <c r="AO442" s="1153"/>
      <c r="AP442" s="1153"/>
      <c r="AQ442" s="1153"/>
      <c r="AR442" s="1153"/>
      <c r="AS442" s="1153"/>
      <c r="AT442" s="1153"/>
      <c r="AU442" s="1153"/>
      <c r="AV442" s="1153"/>
      <c r="AW442" s="1153"/>
      <c r="AX442" s="1154"/>
      <c r="AY442" s="1153"/>
      <c r="AZ442" s="1153"/>
      <c r="BA442" s="1153"/>
      <c r="BB442" s="1153"/>
      <c r="BC442" s="1153"/>
      <c r="BD442" s="1153"/>
      <c r="BE442" s="1153"/>
      <c r="BF442" s="1153"/>
      <c r="BG442" s="1153"/>
      <c r="BH442" s="1153"/>
      <c r="BI442" s="1153"/>
      <c r="BJ442" s="1153"/>
      <c r="BK442" s="1153"/>
      <c r="BL442" s="1153"/>
      <c r="BM442" s="1153"/>
      <c r="BN442" s="1153"/>
      <c r="BO442" s="1153"/>
      <c r="BP442" s="1153"/>
      <c r="BQ442" s="1153"/>
      <c r="BR442" s="1153"/>
      <c r="BS442" s="1200"/>
      <c r="BT442" s="1153"/>
      <c r="BU442" s="1153"/>
      <c r="BV442" s="1153"/>
      <c r="BW442" s="1153"/>
      <c r="BX442" s="1153"/>
      <c r="BY442" s="1153"/>
      <c r="BZ442" s="1153"/>
      <c r="CA442" s="1153"/>
      <c r="CB442" s="1153"/>
      <c r="CC442" s="1153"/>
      <c r="CD442" s="1153"/>
      <c r="CE442" s="1153"/>
      <c r="CF442" s="1153"/>
      <c r="CG442" s="1153"/>
      <c r="CH442" s="1153"/>
      <c r="CI442" s="1153"/>
      <c r="CJ442" s="1153"/>
      <c r="CK442" s="1153"/>
      <c r="CL442" s="1153"/>
      <c r="CM442" s="1200"/>
      <c r="CN442" s="1200"/>
    </row>
    <row r="443" spans="2:92">
      <c r="B443" s="1152"/>
      <c r="I443" s="1153"/>
      <c r="J443" s="1153"/>
      <c r="K443" s="1153"/>
      <c r="L443" s="1153"/>
      <c r="M443" s="1153"/>
      <c r="N443" s="1153"/>
      <c r="O443" s="1153"/>
      <c r="P443" s="1153"/>
      <c r="Q443" s="1153"/>
      <c r="R443" s="1153"/>
      <c r="S443" s="1153"/>
      <c r="T443" s="1153"/>
      <c r="U443" s="1153"/>
      <c r="V443" s="1153"/>
      <c r="W443" s="1153"/>
      <c r="X443" s="1153"/>
      <c r="Y443" s="1153"/>
      <c r="Z443" s="1153"/>
      <c r="AA443" s="1153"/>
      <c r="AB443" s="1200"/>
      <c r="AC443" s="1200"/>
      <c r="AD443" s="1200"/>
      <c r="AE443" s="1200"/>
      <c r="AF443" s="1153"/>
      <c r="AG443" s="1153"/>
      <c r="AH443" s="1153"/>
      <c r="AI443" s="1153"/>
      <c r="AJ443" s="1153"/>
      <c r="AK443" s="1153"/>
      <c r="AL443" s="1153"/>
      <c r="AM443" s="1153"/>
      <c r="AN443" s="1153"/>
      <c r="AO443" s="1153"/>
      <c r="AP443" s="1153"/>
      <c r="AQ443" s="1153"/>
      <c r="AR443" s="1153"/>
      <c r="AS443" s="1153"/>
      <c r="AT443" s="1153"/>
      <c r="AU443" s="1153"/>
      <c r="AV443" s="1153"/>
      <c r="AW443" s="1153"/>
      <c r="AX443" s="1154"/>
      <c r="AY443" s="1153"/>
      <c r="AZ443" s="1153"/>
      <c r="BA443" s="1153"/>
      <c r="BB443" s="1153"/>
      <c r="BC443" s="1153"/>
      <c r="BD443" s="1153"/>
      <c r="BE443" s="1153"/>
      <c r="BF443" s="1153"/>
      <c r="BG443" s="1153"/>
      <c r="BH443" s="1153"/>
      <c r="BI443" s="1153"/>
      <c r="BJ443" s="1153"/>
      <c r="BK443" s="1153"/>
      <c r="BL443" s="1153"/>
      <c r="BM443" s="1153"/>
      <c r="BN443" s="1153"/>
      <c r="BO443" s="1153"/>
      <c r="BP443" s="1153"/>
      <c r="BQ443" s="1153"/>
      <c r="BR443" s="1153"/>
      <c r="BS443" s="1200"/>
      <c r="BT443" s="1153"/>
      <c r="BU443" s="1153"/>
      <c r="BV443" s="1153"/>
      <c r="BW443" s="1153"/>
      <c r="BX443" s="1153"/>
      <c r="BY443" s="1153"/>
      <c r="BZ443" s="1153"/>
      <c r="CA443" s="1153"/>
      <c r="CB443" s="1153"/>
      <c r="CC443" s="1153"/>
      <c r="CD443" s="1153"/>
      <c r="CE443" s="1153"/>
      <c r="CF443" s="1153"/>
      <c r="CG443" s="1153"/>
      <c r="CH443" s="1153"/>
      <c r="CI443" s="1153"/>
      <c r="CJ443" s="1153"/>
      <c r="CK443" s="1153"/>
      <c r="CL443" s="1153"/>
      <c r="CM443" s="1200"/>
      <c r="CN443" s="1200"/>
    </row>
    <row r="444" spans="2:92">
      <c r="B444" s="1152"/>
      <c r="I444" s="1153"/>
      <c r="J444" s="1153"/>
      <c r="K444" s="1153"/>
      <c r="L444" s="1153"/>
      <c r="M444" s="1153"/>
      <c r="N444" s="1153"/>
      <c r="O444" s="1153"/>
      <c r="P444" s="1153"/>
      <c r="Q444" s="1153"/>
      <c r="R444" s="1153"/>
      <c r="S444" s="1153"/>
      <c r="T444" s="1153"/>
      <c r="U444" s="1153"/>
      <c r="V444" s="1153"/>
      <c r="W444" s="1153"/>
      <c r="X444" s="1153"/>
      <c r="Y444" s="1153"/>
      <c r="Z444" s="1153"/>
      <c r="AA444" s="1153"/>
      <c r="AB444" s="1200"/>
      <c r="AC444" s="1200"/>
      <c r="AD444" s="1200"/>
      <c r="AE444" s="1200"/>
      <c r="AF444" s="1153"/>
      <c r="AG444" s="1153"/>
      <c r="AH444" s="1153"/>
      <c r="AI444" s="1153"/>
      <c r="AJ444" s="1153"/>
      <c r="AK444" s="1153"/>
      <c r="AL444" s="1153"/>
      <c r="AM444" s="1153"/>
      <c r="AN444" s="1153"/>
      <c r="AO444" s="1153"/>
      <c r="AP444" s="1153"/>
      <c r="AQ444" s="1153"/>
      <c r="AR444" s="1153"/>
      <c r="AS444" s="1153"/>
      <c r="AT444" s="1153"/>
      <c r="AU444" s="1153"/>
      <c r="AV444" s="1153"/>
      <c r="AW444" s="1153"/>
      <c r="AX444" s="1154"/>
      <c r="AY444" s="1153"/>
      <c r="AZ444" s="1153"/>
      <c r="BA444" s="1153"/>
      <c r="BB444" s="1153"/>
      <c r="BC444" s="1153"/>
      <c r="BD444" s="1153"/>
      <c r="BE444" s="1153"/>
      <c r="BF444" s="1153"/>
      <c r="BG444" s="1153"/>
      <c r="BH444" s="1153"/>
      <c r="BI444" s="1153"/>
      <c r="BJ444" s="1153"/>
      <c r="BK444" s="1153"/>
      <c r="BL444" s="1153"/>
      <c r="BM444" s="1153"/>
      <c r="BN444" s="1153"/>
      <c r="BO444" s="1153"/>
      <c r="BP444" s="1153"/>
      <c r="BQ444" s="1153"/>
      <c r="BR444" s="1153"/>
      <c r="BS444" s="1200"/>
      <c r="BT444" s="1153"/>
      <c r="BU444" s="1153"/>
      <c r="BV444" s="1153"/>
      <c r="BW444" s="1153"/>
      <c r="BX444" s="1153"/>
      <c r="BY444" s="1153"/>
      <c r="BZ444" s="1153"/>
      <c r="CA444" s="1153"/>
      <c r="CB444" s="1153"/>
      <c r="CC444" s="1153"/>
      <c r="CD444" s="1153"/>
      <c r="CE444" s="1153"/>
      <c r="CF444" s="1153"/>
      <c r="CG444" s="1153"/>
      <c r="CH444" s="1153"/>
      <c r="CI444" s="1153"/>
      <c r="CJ444" s="1153"/>
      <c r="CK444" s="1153"/>
      <c r="CL444" s="1153"/>
      <c r="CM444" s="1200"/>
      <c r="CN444" s="1200"/>
    </row>
    <row r="445" spans="2:92">
      <c r="B445" s="1152"/>
      <c r="I445" s="1153"/>
      <c r="J445" s="1153"/>
      <c r="K445" s="1153"/>
      <c r="L445" s="1153"/>
      <c r="M445" s="1153"/>
      <c r="N445" s="1153"/>
      <c r="O445" s="1153"/>
      <c r="P445" s="1153"/>
      <c r="Q445" s="1153"/>
      <c r="R445" s="1153"/>
      <c r="S445" s="1153"/>
      <c r="T445" s="1153"/>
      <c r="U445" s="1153"/>
      <c r="V445" s="1153"/>
      <c r="W445" s="1153"/>
      <c r="X445" s="1153"/>
      <c r="Y445" s="1153"/>
      <c r="Z445" s="1153"/>
      <c r="AA445" s="1153"/>
      <c r="AB445" s="1200"/>
      <c r="AC445" s="1200"/>
      <c r="AD445" s="1200"/>
      <c r="AE445" s="1200"/>
      <c r="AF445" s="1153"/>
      <c r="AG445" s="1153"/>
      <c r="AH445" s="1153"/>
      <c r="AI445" s="1153"/>
      <c r="AJ445" s="1153"/>
      <c r="AK445" s="1153"/>
      <c r="AL445" s="1153"/>
      <c r="AM445" s="1153"/>
      <c r="AN445" s="1153"/>
      <c r="AO445" s="1153"/>
      <c r="AP445" s="1153"/>
      <c r="AQ445" s="1153"/>
      <c r="AR445" s="1153"/>
      <c r="AS445" s="1153"/>
      <c r="AT445" s="1153"/>
      <c r="AU445" s="1153"/>
      <c r="AV445" s="1153"/>
      <c r="AW445" s="1153"/>
      <c r="AX445" s="1154"/>
      <c r="AY445" s="1153"/>
      <c r="AZ445" s="1153"/>
      <c r="BA445" s="1153"/>
      <c r="BB445" s="1153"/>
      <c r="BC445" s="1153"/>
      <c r="BD445" s="1153"/>
      <c r="BE445" s="1153"/>
      <c r="BF445" s="1153"/>
      <c r="BG445" s="1153"/>
      <c r="BH445" s="1153"/>
      <c r="BI445" s="1153"/>
      <c r="BJ445" s="1153"/>
      <c r="BK445" s="1153"/>
      <c r="BL445" s="1153"/>
      <c r="BM445" s="1153"/>
      <c r="BN445" s="1153"/>
      <c r="BO445" s="1153"/>
      <c r="BP445" s="1153"/>
      <c r="BQ445" s="1153"/>
      <c r="BR445" s="1153"/>
      <c r="BS445" s="1200"/>
      <c r="BT445" s="1153"/>
      <c r="BU445" s="1153"/>
      <c r="BV445" s="1153"/>
      <c r="BW445" s="1153"/>
      <c r="BX445" s="1153"/>
      <c r="BY445" s="1153"/>
      <c r="BZ445" s="1153"/>
      <c r="CA445" s="1153"/>
      <c r="CB445" s="1153"/>
      <c r="CC445" s="1153"/>
      <c r="CD445" s="1153"/>
      <c r="CE445" s="1153"/>
      <c r="CF445" s="1153"/>
      <c r="CG445" s="1153"/>
      <c r="CH445" s="1153"/>
      <c r="CI445" s="1153"/>
      <c r="CJ445" s="1153"/>
      <c r="CK445" s="1153"/>
      <c r="CL445" s="1153"/>
      <c r="CM445" s="1200"/>
      <c r="CN445" s="1200"/>
    </row>
    <row r="446" spans="2:92">
      <c r="B446" s="1152"/>
      <c r="I446" s="1153"/>
      <c r="J446" s="1153"/>
      <c r="K446" s="1153"/>
      <c r="L446" s="1153"/>
      <c r="M446" s="1153"/>
      <c r="N446" s="1153"/>
      <c r="O446" s="1153"/>
      <c r="P446" s="1153"/>
      <c r="Q446" s="1153"/>
      <c r="R446" s="1153"/>
      <c r="S446" s="1153"/>
      <c r="T446" s="1153"/>
      <c r="U446" s="1153"/>
      <c r="V446" s="1153"/>
      <c r="W446" s="1153"/>
      <c r="X446" s="1153"/>
      <c r="Y446" s="1153"/>
      <c r="Z446" s="1153"/>
      <c r="AA446" s="1153"/>
      <c r="AB446" s="1200"/>
      <c r="AC446" s="1200"/>
      <c r="AD446" s="1200"/>
      <c r="AE446" s="1200"/>
      <c r="AF446" s="1153"/>
      <c r="AG446" s="1153"/>
      <c r="AH446" s="1153"/>
      <c r="AI446" s="1153"/>
      <c r="AJ446" s="1153"/>
      <c r="AK446" s="1153"/>
      <c r="AL446" s="1153"/>
      <c r="AM446" s="1153"/>
      <c r="AN446" s="1153"/>
      <c r="AO446" s="1153"/>
      <c r="AP446" s="1153"/>
      <c r="AQ446" s="1153"/>
      <c r="AR446" s="1153"/>
      <c r="AS446" s="1153"/>
      <c r="AT446" s="1153"/>
      <c r="AU446" s="1153"/>
      <c r="AV446" s="1153"/>
      <c r="AW446" s="1153"/>
      <c r="AX446" s="1154"/>
      <c r="AY446" s="1153"/>
      <c r="AZ446" s="1153"/>
      <c r="BA446" s="1153"/>
      <c r="BB446" s="1153"/>
      <c r="BC446" s="1153"/>
      <c r="BD446" s="1153"/>
      <c r="BE446" s="1153"/>
      <c r="BF446" s="1153"/>
      <c r="BG446" s="1153"/>
      <c r="BH446" s="1153"/>
      <c r="BI446" s="1153"/>
      <c r="BJ446" s="1153"/>
      <c r="BK446" s="1153"/>
      <c r="BL446" s="1153"/>
      <c r="BM446" s="1153"/>
      <c r="BN446" s="1153"/>
      <c r="BO446" s="1153"/>
      <c r="BP446" s="1153"/>
      <c r="BQ446" s="1153"/>
      <c r="BR446" s="1153"/>
      <c r="BS446" s="1200"/>
      <c r="BT446" s="1153"/>
      <c r="BU446" s="1153"/>
      <c r="BV446" s="1153"/>
      <c r="BW446" s="1153"/>
      <c r="BX446" s="1153"/>
      <c r="BY446" s="1153"/>
      <c r="BZ446" s="1153"/>
      <c r="CA446" s="1153"/>
      <c r="CB446" s="1153"/>
      <c r="CC446" s="1153"/>
      <c r="CD446" s="1153"/>
      <c r="CE446" s="1153"/>
      <c r="CF446" s="1153"/>
      <c r="CG446" s="1153"/>
      <c r="CH446" s="1153"/>
      <c r="CI446" s="1153"/>
      <c r="CJ446" s="1153"/>
      <c r="CK446" s="1153"/>
      <c r="CL446" s="1153"/>
      <c r="CM446" s="1200"/>
      <c r="CN446" s="1200"/>
    </row>
    <row r="447" spans="2:92">
      <c r="B447" s="1152"/>
      <c r="I447" s="1153"/>
      <c r="J447" s="1153"/>
      <c r="K447" s="1153"/>
      <c r="L447" s="1153"/>
      <c r="M447" s="1153"/>
      <c r="N447" s="1153"/>
      <c r="O447" s="1153"/>
      <c r="P447" s="1153"/>
      <c r="Q447" s="1153"/>
      <c r="R447" s="1153"/>
      <c r="S447" s="1153"/>
      <c r="T447" s="1153"/>
      <c r="U447" s="1153"/>
      <c r="V447" s="1153"/>
      <c r="W447" s="1153"/>
      <c r="X447" s="1153"/>
      <c r="Y447" s="1153"/>
      <c r="Z447" s="1153"/>
      <c r="AA447" s="1153"/>
      <c r="AB447" s="1200"/>
      <c r="AC447" s="1200"/>
      <c r="AD447" s="1200"/>
      <c r="AE447" s="1200"/>
      <c r="AF447" s="1153"/>
      <c r="AG447" s="1153"/>
      <c r="AH447" s="1153"/>
      <c r="AI447" s="1153"/>
      <c r="AJ447" s="1153"/>
      <c r="AK447" s="1153"/>
      <c r="AL447" s="1153"/>
      <c r="AM447" s="1153"/>
      <c r="AN447" s="1153"/>
      <c r="AO447" s="1153"/>
      <c r="AP447" s="1153"/>
      <c r="AQ447" s="1153"/>
      <c r="AR447" s="1153"/>
      <c r="AS447" s="1153"/>
      <c r="AT447" s="1153"/>
      <c r="AU447" s="1153"/>
      <c r="AV447" s="1153"/>
      <c r="AW447" s="1153"/>
      <c r="AX447" s="1154"/>
      <c r="AY447" s="1153"/>
      <c r="AZ447" s="1153"/>
      <c r="BA447" s="1153"/>
      <c r="BB447" s="1153"/>
      <c r="BC447" s="1153"/>
      <c r="BD447" s="1153"/>
      <c r="BE447" s="1153"/>
      <c r="BF447" s="1153"/>
      <c r="BG447" s="1153"/>
      <c r="BH447" s="1153"/>
      <c r="BI447" s="1153"/>
      <c r="BJ447" s="1153"/>
      <c r="BK447" s="1153"/>
      <c r="BL447" s="1153"/>
      <c r="BM447" s="1153"/>
      <c r="BN447" s="1153"/>
      <c r="BO447" s="1153"/>
      <c r="BP447" s="1153"/>
      <c r="BQ447" s="1153"/>
      <c r="BR447" s="1153"/>
      <c r="BS447" s="1200"/>
      <c r="BT447" s="1153"/>
      <c r="BU447" s="1153"/>
      <c r="BV447" s="1153"/>
      <c r="BW447" s="1153"/>
      <c r="BX447" s="1153"/>
      <c r="BY447" s="1153"/>
      <c r="BZ447" s="1153"/>
      <c r="CA447" s="1153"/>
      <c r="CB447" s="1153"/>
      <c r="CC447" s="1153"/>
      <c r="CD447" s="1153"/>
      <c r="CE447" s="1153"/>
      <c r="CF447" s="1153"/>
      <c r="CG447" s="1153"/>
      <c r="CH447" s="1153"/>
      <c r="CI447" s="1153"/>
      <c r="CJ447" s="1153"/>
      <c r="CK447" s="1153"/>
      <c r="CL447" s="1153"/>
      <c r="CM447" s="1200"/>
      <c r="CN447" s="1200"/>
    </row>
    <row r="448" spans="2:92">
      <c r="B448" s="1152"/>
      <c r="I448" s="1153"/>
      <c r="J448" s="1153"/>
      <c r="K448" s="1153"/>
      <c r="L448" s="1153"/>
      <c r="M448" s="1153"/>
      <c r="N448" s="1153"/>
      <c r="O448" s="1153"/>
      <c r="P448" s="1153"/>
      <c r="Q448" s="1153"/>
      <c r="R448" s="1153"/>
      <c r="S448" s="1153"/>
      <c r="T448" s="1153"/>
      <c r="U448" s="1153"/>
      <c r="V448" s="1153"/>
      <c r="W448" s="1153"/>
      <c r="X448" s="1153"/>
      <c r="Y448" s="1153"/>
      <c r="Z448" s="1153"/>
      <c r="AA448" s="1153"/>
      <c r="AB448" s="1200"/>
      <c r="AC448" s="1200"/>
      <c r="AD448" s="1200"/>
      <c r="AE448" s="1200"/>
      <c r="AF448" s="1153"/>
      <c r="AG448" s="1153"/>
      <c r="AH448" s="1153"/>
      <c r="AI448" s="1153"/>
      <c r="AJ448" s="1153"/>
      <c r="AK448" s="1153"/>
      <c r="AL448" s="1153"/>
      <c r="AM448" s="1153"/>
      <c r="AN448" s="1153"/>
      <c r="AO448" s="1153"/>
      <c r="AP448" s="1153"/>
      <c r="AQ448" s="1153"/>
      <c r="AR448" s="1153"/>
      <c r="AS448" s="1153"/>
      <c r="AT448" s="1153"/>
      <c r="AU448" s="1153"/>
      <c r="AV448" s="1153"/>
      <c r="AW448" s="1153"/>
      <c r="AX448" s="1154"/>
      <c r="AY448" s="1153"/>
      <c r="AZ448" s="1153"/>
      <c r="BA448" s="1153"/>
      <c r="BB448" s="1153"/>
      <c r="BC448" s="1153"/>
      <c r="BD448" s="1153"/>
      <c r="BE448" s="1153"/>
      <c r="BF448" s="1153"/>
      <c r="BG448" s="1153"/>
      <c r="BH448" s="1153"/>
      <c r="BI448" s="1153"/>
      <c r="BJ448" s="1153"/>
      <c r="BK448" s="1153"/>
      <c r="BL448" s="1153"/>
      <c r="BM448" s="1153"/>
      <c r="BN448" s="1153"/>
      <c r="BO448" s="1153"/>
      <c r="BP448" s="1153"/>
      <c r="BQ448" s="1153"/>
      <c r="BR448" s="1153"/>
      <c r="BS448" s="1200"/>
      <c r="BT448" s="1153"/>
      <c r="BU448" s="1153"/>
      <c r="BV448" s="1153"/>
      <c r="BW448" s="1153"/>
      <c r="BX448" s="1153"/>
      <c r="BY448" s="1153"/>
      <c r="BZ448" s="1153"/>
      <c r="CA448" s="1153"/>
      <c r="CB448" s="1153"/>
      <c r="CC448" s="1153"/>
      <c r="CD448" s="1153"/>
      <c r="CE448" s="1153"/>
      <c r="CF448" s="1153"/>
      <c r="CG448" s="1153"/>
      <c r="CH448" s="1153"/>
      <c r="CI448" s="1153"/>
      <c r="CJ448" s="1153"/>
      <c r="CK448" s="1153"/>
      <c r="CL448" s="1153"/>
      <c r="CM448" s="1200"/>
      <c r="CN448" s="1200"/>
    </row>
    <row r="449" spans="2:92">
      <c r="B449" s="1152"/>
      <c r="I449" s="1153"/>
      <c r="J449" s="1153"/>
      <c r="K449" s="1153"/>
      <c r="L449" s="1153"/>
      <c r="M449" s="1153"/>
      <c r="N449" s="1153"/>
      <c r="O449" s="1153"/>
      <c r="P449" s="1153"/>
      <c r="Q449" s="1153"/>
      <c r="R449" s="1153"/>
      <c r="S449" s="1153"/>
      <c r="T449" s="1153"/>
      <c r="U449" s="1153"/>
      <c r="V449" s="1153"/>
      <c r="W449" s="1153"/>
      <c r="X449" s="1153"/>
      <c r="Y449" s="1153"/>
      <c r="Z449" s="1153"/>
      <c r="AA449" s="1153"/>
      <c r="AB449" s="1200"/>
      <c r="AC449" s="1200"/>
      <c r="AD449" s="1200"/>
      <c r="AE449" s="1200"/>
      <c r="AF449" s="1153"/>
      <c r="AG449" s="1153"/>
      <c r="AH449" s="1153"/>
      <c r="AI449" s="1153"/>
      <c r="AJ449" s="1153"/>
      <c r="AK449" s="1153"/>
      <c r="AL449" s="1153"/>
      <c r="AM449" s="1153"/>
      <c r="AN449" s="1153"/>
      <c r="AO449" s="1153"/>
      <c r="AP449" s="1153"/>
      <c r="AQ449" s="1153"/>
      <c r="AR449" s="1153"/>
      <c r="AS449" s="1153"/>
      <c r="AT449" s="1153"/>
      <c r="AU449" s="1153"/>
      <c r="AV449" s="1153"/>
      <c r="AW449" s="1153"/>
      <c r="AX449" s="1154"/>
      <c r="AY449" s="1153"/>
      <c r="AZ449" s="1153"/>
      <c r="BA449" s="1153"/>
      <c r="BB449" s="1153"/>
      <c r="BC449" s="1153"/>
      <c r="BD449" s="1153"/>
      <c r="BE449" s="1153"/>
      <c r="BF449" s="1153"/>
      <c r="BG449" s="1153"/>
      <c r="BH449" s="1153"/>
      <c r="BI449" s="1153"/>
      <c r="BJ449" s="1153"/>
      <c r="BK449" s="1153"/>
      <c r="BL449" s="1153"/>
      <c r="BM449" s="1153"/>
      <c r="BN449" s="1153"/>
      <c r="BO449" s="1153"/>
      <c r="BP449" s="1153"/>
      <c r="BQ449" s="1153"/>
      <c r="BR449" s="1153"/>
      <c r="BS449" s="1200"/>
      <c r="BT449" s="1153"/>
      <c r="BU449" s="1153"/>
      <c r="BV449" s="1153"/>
      <c r="BW449" s="1153"/>
      <c r="BX449" s="1153"/>
      <c r="BY449" s="1153"/>
      <c r="BZ449" s="1153"/>
      <c r="CA449" s="1153"/>
      <c r="CB449" s="1153"/>
      <c r="CC449" s="1153"/>
      <c r="CD449" s="1153"/>
      <c r="CE449" s="1153"/>
      <c r="CF449" s="1153"/>
      <c r="CG449" s="1153"/>
      <c r="CH449" s="1153"/>
      <c r="CI449" s="1153"/>
      <c r="CJ449" s="1153"/>
      <c r="CK449" s="1153"/>
      <c r="CL449" s="1153"/>
      <c r="CM449" s="1200"/>
      <c r="CN449" s="1200"/>
    </row>
    <row r="450" spans="2:92">
      <c r="B450" s="1152"/>
      <c r="I450" s="1153"/>
      <c r="J450" s="1153"/>
      <c r="K450" s="1153"/>
      <c r="L450" s="1153"/>
      <c r="M450" s="1153"/>
      <c r="N450" s="1153"/>
      <c r="O450" s="1153"/>
      <c r="P450" s="1153"/>
      <c r="Q450" s="1153"/>
      <c r="R450" s="1153"/>
      <c r="S450" s="1153"/>
      <c r="T450" s="1153"/>
      <c r="U450" s="1153"/>
      <c r="V450" s="1153"/>
      <c r="W450" s="1153"/>
      <c r="X450" s="1153"/>
      <c r="Y450" s="1153"/>
      <c r="Z450" s="1153"/>
      <c r="AA450" s="1153"/>
      <c r="AB450" s="1200"/>
      <c r="AC450" s="1200"/>
      <c r="AD450" s="1200"/>
      <c r="AE450" s="1200"/>
      <c r="AF450" s="1153"/>
      <c r="AG450" s="1153"/>
      <c r="AH450" s="1153"/>
      <c r="AI450" s="1153"/>
      <c r="AJ450" s="1153"/>
      <c r="AK450" s="1153"/>
      <c r="AL450" s="1153"/>
      <c r="AM450" s="1153"/>
      <c r="AN450" s="1153"/>
      <c r="AO450" s="1153"/>
      <c r="AP450" s="1153"/>
      <c r="AQ450" s="1153"/>
      <c r="AR450" s="1153"/>
      <c r="AS450" s="1153"/>
      <c r="AT450" s="1153"/>
      <c r="AU450" s="1153"/>
      <c r="AV450" s="1153"/>
      <c r="AW450" s="1153"/>
      <c r="AX450" s="1154"/>
      <c r="AY450" s="1153"/>
      <c r="AZ450" s="1153"/>
      <c r="BA450" s="1153"/>
      <c r="BB450" s="1153"/>
      <c r="BC450" s="1153"/>
      <c r="BD450" s="1153"/>
      <c r="BE450" s="1153"/>
      <c r="BF450" s="1153"/>
      <c r="BG450" s="1153"/>
      <c r="BH450" s="1153"/>
      <c r="BI450" s="1153"/>
      <c r="BJ450" s="1153"/>
      <c r="BK450" s="1153"/>
      <c r="BL450" s="1153"/>
      <c r="BM450" s="1153"/>
      <c r="BN450" s="1153"/>
      <c r="BO450" s="1153"/>
      <c r="BP450" s="1153"/>
      <c r="BQ450" s="1153"/>
      <c r="BR450" s="1153"/>
      <c r="BS450" s="1200"/>
      <c r="BT450" s="1153"/>
      <c r="BU450" s="1153"/>
      <c r="BV450" s="1153"/>
      <c r="BW450" s="1153"/>
      <c r="BX450" s="1153"/>
      <c r="BY450" s="1153"/>
      <c r="BZ450" s="1153"/>
      <c r="CA450" s="1153"/>
      <c r="CB450" s="1153"/>
      <c r="CC450" s="1153"/>
      <c r="CD450" s="1153"/>
      <c r="CE450" s="1153"/>
      <c r="CF450" s="1153"/>
      <c r="CG450" s="1153"/>
      <c r="CH450" s="1153"/>
      <c r="CI450" s="1153"/>
      <c r="CJ450" s="1153"/>
      <c r="CK450" s="1153"/>
      <c r="CL450" s="1153"/>
      <c r="CM450" s="1200"/>
      <c r="CN450" s="1200"/>
    </row>
    <row r="451" spans="2:92">
      <c r="B451" s="1152"/>
      <c r="I451" s="1153"/>
      <c r="J451" s="1153"/>
      <c r="K451" s="1153"/>
      <c r="L451" s="1153"/>
      <c r="M451" s="1153"/>
      <c r="N451" s="1153"/>
      <c r="O451" s="1153"/>
      <c r="P451" s="1153"/>
      <c r="Q451" s="1153"/>
      <c r="R451" s="1153"/>
      <c r="S451" s="1153"/>
      <c r="T451" s="1153"/>
      <c r="U451" s="1153"/>
      <c r="V451" s="1153"/>
      <c r="W451" s="1153"/>
      <c r="X451" s="1153"/>
      <c r="Y451" s="1153"/>
      <c r="Z451" s="1153"/>
      <c r="AA451" s="1153"/>
      <c r="AB451" s="1200"/>
      <c r="AC451" s="1200"/>
      <c r="AD451" s="1200"/>
      <c r="AE451" s="1200"/>
      <c r="AF451" s="1153"/>
      <c r="AG451" s="1153"/>
      <c r="AH451" s="1153"/>
      <c r="AI451" s="1153"/>
      <c r="AJ451" s="1153"/>
      <c r="AK451" s="1153"/>
      <c r="AL451" s="1153"/>
      <c r="AM451" s="1153"/>
      <c r="AN451" s="1153"/>
      <c r="AO451" s="1153"/>
      <c r="AP451" s="1153"/>
      <c r="AQ451" s="1153"/>
      <c r="AR451" s="1153"/>
      <c r="AS451" s="1153"/>
      <c r="AT451" s="1153"/>
      <c r="AU451" s="1153"/>
      <c r="AV451" s="1153"/>
      <c r="AW451" s="1153"/>
      <c r="AX451" s="1154"/>
      <c r="AY451" s="1153"/>
      <c r="AZ451" s="1153"/>
      <c r="BA451" s="1153"/>
      <c r="BB451" s="1153"/>
      <c r="BC451" s="1153"/>
      <c r="BD451" s="1153"/>
      <c r="BE451" s="1153"/>
      <c r="BF451" s="1153"/>
      <c r="BG451" s="1153"/>
      <c r="BH451" s="1153"/>
      <c r="BI451" s="1153"/>
      <c r="BJ451" s="1153"/>
      <c r="BK451" s="1153"/>
      <c r="BL451" s="1153"/>
      <c r="BM451" s="1153"/>
      <c r="BN451" s="1153"/>
      <c r="BO451" s="1153"/>
      <c r="BP451" s="1153"/>
      <c r="BQ451" s="1153"/>
      <c r="BR451" s="1153"/>
      <c r="BS451" s="1200"/>
      <c r="BT451" s="1153"/>
      <c r="BU451" s="1153"/>
      <c r="BV451" s="1153"/>
      <c r="BW451" s="1153"/>
      <c r="BX451" s="1153"/>
      <c r="BY451" s="1153"/>
      <c r="BZ451" s="1153"/>
      <c r="CA451" s="1153"/>
      <c r="CB451" s="1153"/>
      <c r="CC451" s="1153"/>
      <c r="CD451" s="1153"/>
      <c r="CE451" s="1153"/>
      <c r="CF451" s="1153"/>
      <c r="CG451" s="1153"/>
      <c r="CH451" s="1153"/>
      <c r="CI451" s="1153"/>
      <c r="CJ451" s="1153"/>
      <c r="CK451" s="1153"/>
      <c r="CL451" s="1153"/>
      <c r="CM451" s="1200"/>
      <c r="CN451" s="1200"/>
    </row>
    <row r="452" spans="2:92">
      <c r="B452" s="1152"/>
      <c r="I452" s="1153"/>
      <c r="J452" s="1153"/>
      <c r="K452" s="1153"/>
      <c r="L452" s="1153"/>
      <c r="M452" s="1153"/>
      <c r="N452" s="1153"/>
      <c r="O452" s="1153"/>
      <c r="P452" s="1153"/>
      <c r="Q452" s="1153"/>
      <c r="R452" s="1153"/>
      <c r="S452" s="1153"/>
      <c r="T452" s="1153"/>
      <c r="U452" s="1153"/>
      <c r="V452" s="1153"/>
      <c r="W452" s="1153"/>
      <c r="X452" s="1153"/>
      <c r="Y452" s="1153"/>
      <c r="Z452" s="1153"/>
      <c r="AA452" s="1153"/>
      <c r="AB452" s="1200"/>
      <c r="AC452" s="1200"/>
      <c r="AD452" s="1200"/>
      <c r="AE452" s="1200"/>
      <c r="AF452" s="1153"/>
      <c r="AG452" s="1153"/>
      <c r="AH452" s="1153"/>
      <c r="AI452" s="1153"/>
      <c r="AJ452" s="1153"/>
      <c r="AK452" s="1153"/>
      <c r="AL452" s="1153"/>
      <c r="AM452" s="1153"/>
      <c r="AN452" s="1153"/>
      <c r="AO452" s="1153"/>
      <c r="AP452" s="1153"/>
      <c r="AQ452" s="1153"/>
      <c r="AR452" s="1153"/>
      <c r="AS452" s="1153"/>
      <c r="AT452" s="1153"/>
      <c r="AU452" s="1153"/>
      <c r="AV452" s="1153"/>
      <c r="AW452" s="1153"/>
      <c r="AX452" s="1154"/>
      <c r="AY452" s="1153"/>
      <c r="AZ452" s="1153"/>
      <c r="BA452" s="1153"/>
      <c r="BB452" s="1153"/>
      <c r="BC452" s="1153"/>
      <c r="BD452" s="1153"/>
      <c r="BE452" s="1153"/>
      <c r="BF452" s="1153"/>
      <c r="BG452" s="1153"/>
      <c r="BH452" s="1153"/>
      <c r="BI452" s="1153"/>
      <c r="BJ452" s="1153"/>
      <c r="BK452" s="1153"/>
      <c r="BL452" s="1153"/>
      <c r="BM452" s="1153"/>
      <c r="BN452" s="1153"/>
      <c r="BO452" s="1153"/>
      <c r="BP452" s="1153"/>
      <c r="BQ452" s="1153"/>
      <c r="BR452" s="1153"/>
      <c r="BS452" s="1200"/>
      <c r="BT452" s="1153"/>
      <c r="BU452" s="1153"/>
      <c r="BV452" s="1153"/>
      <c r="BW452" s="1153"/>
      <c r="BX452" s="1153"/>
      <c r="BY452" s="1153"/>
      <c r="BZ452" s="1153"/>
      <c r="CA452" s="1153"/>
      <c r="CB452" s="1153"/>
      <c r="CC452" s="1153"/>
      <c r="CD452" s="1153"/>
      <c r="CE452" s="1153"/>
      <c r="CF452" s="1153"/>
      <c r="CG452" s="1153"/>
      <c r="CH452" s="1153"/>
      <c r="CI452" s="1153"/>
      <c r="CJ452" s="1153"/>
      <c r="CK452" s="1153"/>
      <c r="CL452" s="1153"/>
      <c r="CM452" s="1200"/>
      <c r="CN452" s="1200"/>
    </row>
    <row r="453" spans="2:92">
      <c r="B453" s="1152"/>
      <c r="I453" s="1153"/>
      <c r="J453" s="1153"/>
      <c r="K453" s="1153"/>
      <c r="L453" s="1153"/>
      <c r="M453" s="1153"/>
      <c r="N453" s="1153"/>
      <c r="O453" s="1153"/>
      <c r="P453" s="1153"/>
      <c r="Q453" s="1153"/>
      <c r="R453" s="1153"/>
      <c r="S453" s="1153"/>
      <c r="T453" s="1153"/>
      <c r="U453" s="1153"/>
      <c r="V453" s="1153"/>
      <c r="W453" s="1153"/>
      <c r="X453" s="1153"/>
      <c r="Y453" s="1153"/>
      <c r="Z453" s="1153"/>
      <c r="AA453" s="1153"/>
      <c r="AB453" s="1200"/>
      <c r="AC453" s="1200"/>
      <c r="AD453" s="1200"/>
      <c r="AE453" s="1200"/>
      <c r="AF453" s="1153"/>
      <c r="AG453" s="1153"/>
      <c r="AH453" s="1153"/>
      <c r="AI453" s="1153"/>
      <c r="AJ453" s="1153"/>
      <c r="AK453" s="1153"/>
      <c r="AL453" s="1153"/>
      <c r="AM453" s="1153"/>
      <c r="AN453" s="1153"/>
      <c r="AO453" s="1153"/>
      <c r="AP453" s="1153"/>
      <c r="AQ453" s="1153"/>
      <c r="AR453" s="1153"/>
      <c r="AS453" s="1153"/>
      <c r="AT453" s="1153"/>
      <c r="AU453" s="1153"/>
      <c r="AV453" s="1153"/>
      <c r="AW453" s="1153"/>
      <c r="AX453" s="1154"/>
      <c r="AY453" s="1153"/>
      <c r="AZ453" s="1153"/>
      <c r="BA453" s="1153"/>
      <c r="BB453" s="1153"/>
      <c r="BC453" s="1153"/>
      <c r="BD453" s="1153"/>
      <c r="BE453" s="1153"/>
      <c r="BF453" s="1153"/>
      <c r="BG453" s="1153"/>
      <c r="BH453" s="1153"/>
      <c r="BI453" s="1153"/>
      <c r="BJ453" s="1153"/>
      <c r="BK453" s="1153"/>
      <c r="BL453" s="1153"/>
      <c r="BM453" s="1153"/>
      <c r="BN453" s="1153"/>
      <c r="BO453" s="1153"/>
      <c r="BP453" s="1153"/>
      <c r="BQ453" s="1153"/>
      <c r="BR453" s="1153"/>
      <c r="BS453" s="1200"/>
      <c r="BT453" s="1153"/>
      <c r="BU453" s="1153"/>
      <c r="BV453" s="1153"/>
      <c r="BW453" s="1153"/>
      <c r="BX453" s="1153"/>
      <c r="BY453" s="1153"/>
      <c r="BZ453" s="1153"/>
      <c r="CA453" s="1153"/>
      <c r="CB453" s="1153"/>
      <c r="CC453" s="1153"/>
      <c r="CD453" s="1153"/>
      <c r="CE453" s="1153"/>
      <c r="CF453" s="1153"/>
      <c r="CG453" s="1153"/>
      <c r="CH453" s="1153"/>
      <c r="CI453" s="1153"/>
      <c r="CJ453" s="1153"/>
      <c r="CK453" s="1153"/>
      <c r="CL453" s="1153"/>
      <c r="CM453" s="1200"/>
      <c r="CN453" s="1200"/>
    </row>
    <row r="454" spans="2:92">
      <c r="B454" s="1152"/>
      <c r="I454" s="1153"/>
      <c r="J454" s="1153"/>
      <c r="K454" s="1153"/>
      <c r="L454" s="1153"/>
      <c r="M454" s="1153"/>
      <c r="N454" s="1153"/>
      <c r="O454" s="1153"/>
      <c r="P454" s="1153"/>
      <c r="Q454" s="1153"/>
      <c r="R454" s="1153"/>
      <c r="S454" s="1153"/>
      <c r="T454" s="1153"/>
      <c r="U454" s="1153"/>
      <c r="V454" s="1153"/>
      <c r="W454" s="1153"/>
      <c r="X454" s="1153"/>
      <c r="Y454" s="1153"/>
      <c r="Z454" s="1153"/>
      <c r="AA454" s="1153"/>
      <c r="AB454" s="1200"/>
      <c r="AC454" s="1200"/>
      <c r="AD454" s="1200"/>
      <c r="AE454" s="1200"/>
      <c r="AF454" s="1153"/>
      <c r="AG454" s="1153"/>
      <c r="AH454" s="1153"/>
      <c r="AI454" s="1153"/>
      <c r="AJ454" s="1153"/>
      <c r="AK454" s="1153"/>
      <c r="AL454" s="1153"/>
      <c r="AM454" s="1153"/>
      <c r="AN454" s="1153"/>
      <c r="AO454" s="1153"/>
      <c r="AP454" s="1153"/>
      <c r="AQ454" s="1153"/>
      <c r="AR454" s="1153"/>
      <c r="AS454" s="1153"/>
      <c r="AT454" s="1153"/>
      <c r="AU454" s="1153"/>
      <c r="AV454" s="1153"/>
      <c r="AW454" s="1153"/>
      <c r="AX454" s="1154"/>
      <c r="AY454" s="1153"/>
      <c r="AZ454" s="1153"/>
      <c r="BA454" s="1153"/>
      <c r="BB454" s="1153"/>
      <c r="BC454" s="1153"/>
      <c r="BD454" s="1153"/>
      <c r="BE454" s="1153"/>
      <c r="BF454" s="1153"/>
      <c r="BG454" s="1153"/>
      <c r="BH454" s="1153"/>
      <c r="BI454" s="1153"/>
      <c r="BJ454" s="1153"/>
      <c r="BK454" s="1153"/>
      <c r="BL454" s="1153"/>
      <c r="BM454" s="1153"/>
      <c r="BN454" s="1153"/>
      <c r="BO454" s="1153"/>
      <c r="BP454" s="1153"/>
      <c r="BQ454" s="1153"/>
      <c r="BR454" s="1153"/>
      <c r="BS454" s="1200"/>
      <c r="BT454" s="1153"/>
      <c r="BU454" s="1153"/>
      <c r="BV454" s="1153"/>
      <c r="BW454" s="1153"/>
      <c r="BX454" s="1153"/>
      <c r="BY454" s="1153"/>
      <c r="BZ454" s="1153"/>
      <c r="CA454" s="1153"/>
      <c r="CB454" s="1153"/>
      <c r="CC454" s="1153"/>
      <c r="CD454" s="1153"/>
      <c r="CE454" s="1153"/>
      <c r="CF454" s="1153"/>
      <c r="CG454" s="1153"/>
      <c r="CH454" s="1153"/>
      <c r="CI454" s="1153"/>
      <c r="CJ454" s="1153"/>
      <c r="CK454" s="1153"/>
      <c r="CL454" s="1153"/>
      <c r="CM454" s="1200"/>
      <c r="CN454" s="1200"/>
    </row>
    <row r="455" spans="2:92">
      <c r="B455" s="1152"/>
      <c r="I455" s="1153"/>
      <c r="J455" s="1153"/>
      <c r="K455" s="1153"/>
      <c r="L455" s="1153"/>
      <c r="M455" s="1153"/>
      <c r="N455" s="1153"/>
      <c r="O455" s="1153"/>
      <c r="P455" s="1153"/>
      <c r="Q455" s="1153"/>
      <c r="R455" s="1153"/>
      <c r="S455" s="1153"/>
      <c r="T455" s="1153"/>
      <c r="U455" s="1153"/>
      <c r="V455" s="1153"/>
      <c r="W455" s="1153"/>
      <c r="X455" s="1153"/>
      <c r="Y455" s="1153"/>
      <c r="Z455" s="1153"/>
      <c r="AA455" s="1153"/>
      <c r="AB455" s="1200"/>
      <c r="AC455" s="1200"/>
      <c r="AD455" s="1200"/>
      <c r="AE455" s="1200"/>
      <c r="AF455" s="1153"/>
      <c r="AG455" s="1153"/>
      <c r="AH455" s="1153"/>
      <c r="AI455" s="1153"/>
      <c r="AJ455" s="1153"/>
      <c r="AK455" s="1153"/>
      <c r="AL455" s="1153"/>
      <c r="AM455" s="1153"/>
      <c r="AN455" s="1153"/>
      <c r="AO455" s="1153"/>
      <c r="AP455" s="1153"/>
      <c r="AQ455" s="1153"/>
      <c r="AR455" s="1153"/>
      <c r="AS455" s="1153"/>
      <c r="AT455" s="1153"/>
      <c r="AU455" s="1153"/>
      <c r="AV455" s="1153"/>
      <c r="AW455" s="1153"/>
      <c r="AX455" s="1154"/>
      <c r="AY455" s="1153"/>
      <c r="AZ455" s="1153"/>
      <c r="BA455" s="1153"/>
      <c r="BB455" s="1153"/>
      <c r="BC455" s="1153"/>
      <c r="BD455" s="1153"/>
      <c r="BE455" s="1153"/>
      <c r="BF455" s="1153"/>
      <c r="BG455" s="1153"/>
      <c r="BH455" s="1153"/>
      <c r="BI455" s="1153"/>
      <c r="BJ455" s="1153"/>
      <c r="BK455" s="1153"/>
      <c r="BL455" s="1153"/>
      <c r="BM455" s="1153"/>
      <c r="BN455" s="1153"/>
      <c r="BO455" s="1153"/>
      <c r="BP455" s="1153"/>
      <c r="BQ455" s="1153"/>
      <c r="BR455" s="1153"/>
      <c r="BS455" s="1200"/>
      <c r="BT455" s="1153"/>
      <c r="BU455" s="1153"/>
      <c r="BV455" s="1153"/>
      <c r="BW455" s="1153"/>
      <c r="BX455" s="1153"/>
      <c r="BY455" s="1153"/>
      <c r="BZ455" s="1153"/>
      <c r="CA455" s="1153"/>
      <c r="CB455" s="1153"/>
      <c r="CC455" s="1153"/>
      <c r="CD455" s="1153"/>
      <c r="CE455" s="1153"/>
      <c r="CF455" s="1153"/>
      <c r="CG455" s="1153"/>
      <c r="CH455" s="1153"/>
      <c r="CI455" s="1153"/>
      <c r="CJ455" s="1153"/>
      <c r="CK455" s="1153"/>
      <c r="CL455" s="1153"/>
      <c r="CM455" s="1200"/>
      <c r="CN455" s="1200"/>
    </row>
    <row r="456" spans="2:92">
      <c r="B456" s="1152"/>
      <c r="I456" s="1153"/>
      <c r="J456" s="1153"/>
      <c r="K456" s="1153"/>
      <c r="L456" s="1153"/>
      <c r="M456" s="1153"/>
      <c r="N456" s="1153"/>
      <c r="O456" s="1153"/>
      <c r="P456" s="1153"/>
      <c r="Q456" s="1153"/>
      <c r="R456" s="1153"/>
      <c r="S456" s="1153"/>
      <c r="T456" s="1153"/>
      <c r="U456" s="1153"/>
      <c r="V456" s="1153"/>
      <c r="W456" s="1153"/>
      <c r="X456" s="1153"/>
      <c r="Y456" s="1153"/>
      <c r="Z456" s="1153"/>
      <c r="AA456" s="1153"/>
      <c r="AB456" s="1200"/>
      <c r="AC456" s="1200"/>
      <c r="AD456" s="1200"/>
      <c r="AE456" s="1200"/>
      <c r="AF456" s="1153"/>
      <c r="AG456" s="1153"/>
      <c r="AH456" s="1153"/>
      <c r="AI456" s="1153"/>
      <c r="AJ456" s="1153"/>
      <c r="AK456" s="1153"/>
      <c r="AL456" s="1153"/>
      <c r="AM456" s="1153"/>
      <c r="AN456" s="1153"/>
      <c r="AO456" s="1153"/>
      <c r="AP456" s="1153"/>
      <c r="AQ456" s="1153"/>
      <c r="AR456" s="1153"/>
      <c r="AS456" s="1153"/>
      <c r="AT456" s="1153"/>
      <c r="AU456" s="1153"/>
      <c r="AV456" s="1153"/>
      <c r="AW456" s="1153"/>
      <c r="AX456" s="1154"/>
      <c r="AY456" s="1153"/>
      <c r="AZ456" s="1153"/>
      <c r="BA456" s="1153"/>
      <c r="BB456" s="1153"/>
      <c r="BC456" s="1153"/>
      <c r="BD456" s="1153"/>
      <c r="BE456" s="1153"/>
      <c r="BF456" s="1153"/>
      <c r="BG456" s="1153"/>
      <c r="BH456" s="1153"/>
      <c r="BI456" s="1153"/>
      <c r="BJ456" s="1153"/>
      <c r="BK456" s="1153"/>
      <c r="BL456" s="1153"/>
      <c r="BM456" s="1153"/>
      <c r="BN456" s="1153"/>
      <c r="BO456" s="1153"/>
      <c r="BP456" s="1153"/>
      <c r="BQ456" s="1153"/>
      <c r="BR456" s="1153"/>
      <c r="BS456" s="1200"/>
      <c r="BT456" s="1153"/>
      <c r="BU456" s="1153"/>
      <c r="BV456" s="1153"/>
      <c r="BW456" s="1153"/>
      <c r="BX456" s="1153"/>
      <c r="BY456" s="1153"/>
      <c r="BZ456" s="1153"/>
      <c r="CA456" s="1153"/>
      <c r="CB456" s="1153"/>
      <c r="CC456" s="1153"/>
      <c r="CD456" s="1153"/>
      <c r="CE456" s="1153"/>
      <c r="CF456" s="1153"/>
      <c r="CG456" s="1153"/>
      <c r="CH456" s="1153"/>
      <c r="CI456" s="1153"/>
      <c r="CJ456" s="1153"/>
      <c r="CK456" s="1153"/>
      <c r="CL456" s="1153"/>
      <c r="CM456" s="1200"/>
      <c r="CN456" s="1200"/>
    </row>
    <row r="457" spans="2:92">
      <c r="B457" s="1152"/>
      <c r="I457" s="1153"/>
      <c r="J457" s="1153"/>
      <c r="K457" s="1153"/>
      <c r="L457" s="1153"/>
      <c r="M457" s="1153"/>
      <c r="N457" s="1153"/>
      <c r="O457" s="1153"/>
      <c r="P457" s="1153"/>
      <c r="Q457" s="1153"/>
      <c r="R457" s="1153"/>
      <c r="S457" s="1153"/>
      <c r="T457" s="1153"/>
      <c r="U457" s="1153"/>
      <c r="V457" s="1153"/>
      <c r="W457" s="1153"/>
      <c r="X457" s="1153"/>
      <c r="Y457" s="1153"/>
      <c r="Z457" s="1153"/>
      <c r="AA457" s="1153"/>
      <c r="AB457" s="1200"/>
      <c r="AC457" s="1200"/>
      <c r="AD457" s="1200"/>
      <c r="AE457" s="1200"/>
      <c r="AF457" s="1153"/>
      <c r="AG457" s="1153"/>
      <c r="AH457" s="1153"/>
      <c r="AI457" s="1153"/>
      <c r="AJ457" s="1153"/>
      <c r="AK457" s="1153"/>
      <c r="AL457" s="1153"/>
      <c r="AM457" s="1153"/>
      <c r="AN457" s="1153"/>
      <c r="AO457" s="1153"/>
      <c r="AP457" s="1153"/>
      <c r="AQ457" s="1153"/>
      <c r="AR457" s="1153"/>
      <c r="AS457" s="1153"/>
      <c r="AT457" s="1153"/>
      <c r="AU457" s="1153"/>
      <c r="AV457" s="1153"/>
      <c r="AW457" s="1153"/>
      <c r="AX457" s="1154"/>
      <c r="AY457" s="1153"/>
      <c r="AZ457" s="1153"/>
      <c r="BA457" s="1153"/>
      <c r="BB457" s="1153"/>
      <c r="BC457" s="1153"/>
      <c r="BD457" s="1153"/>
      <c r="BE457" s="1153"/>
      <c r="BF457" s="1153"/>
      <c r="BG457" s="1153"/>
      <c r="BH457" s="1153"/>
      <c r="BI457" s="1153"/>
      <c r="BJ457" s="1153"/>
      <c r="BK457" s="1153"/>
      <c r="BL457" s="1153"/>
      <c r="BM457" s="1153"/>
      <c r="BN457" s="1153"/>
      <c r="BO457" s="1153"/>
      <c r="BP457" s="1153"/>
      <c r="BQ457" s="1153"/>
      <c r="BR457" s="1153"/>
      <c r="BS457" s="1200"/>
      <c r="BT457" s="1153"/>
      <c r="BU457" s="1153"/>
      <c r="BV457" s="1153"/>
      <c r="BW457" s="1153"/>
      <c r="BX457" s="1153"/>
      <c r="BY457" s="1153"/>
      <c r="BZ457" s="1153"/>
      <c r="CA457" s="1153"/>
      <c r="CB457" s="1153"/>
      <c r="CC457" s="1153"/>
      <c r="CD457" s="1153"/>
      <c r="CE457" s="1153"/>
      <c r="CF457" s="1153"/>
      <c r="CG457" s="1153"/>
      <c r="CH457" s="1153"/>
      <c r="CI457" s="1153"/>
      <c r="CJ457" s="1153"/>
      <c r="CK457" s="1153"/>
      <c r="CL457" s="1153"/>
      <c r="CM457" s="1200"/>
      <c r="CN457" s="1200"/>
    </row>
    <row r="458" spans="2:92">
      <c r="B458" s="1152"/>
      <c r="I458" s="1153"/>
      <c r="J458" s="1153"/>
      <c r="K458" s="1153"/>
      <c r="L458" s="1153"/>
      <c r="M458" s="1153"/>
      <c r="N458" s="1153"/>
      <c r="O458" s="1153"/>
      <c r="P458" s="1153"/>
      <c r="Q458" s="1153"/>
      <c r="R458" s="1153"/>
      <c r="S458" s="1153"/>
      <c r="T458" s="1153"/>
      <c r="U458" s="1153"/>
      <c r="V458" s="1153"/>
      <c r="W458" s="1153"/>
      <c r="X458" s="1153"/>
      <c r="Y458" s="1153"/>
      <c r="Z458" s="1153"/>
      <c r="AA458" s="1153"/>
      <c r="AB458" s="1200"/>
      <c r="AC458" s="1200"/>
      <c r="AD458" s="1200"/>
      <c r="AE458" s="1200"/>
      <c r="AF458" s="1153"/>
      <c r="AG458" s="1153"/>
      <c r="AH458" s="1153"/>
      <c r="AI458" s="1153"/>
      <c r="AJ458" s="1153"/>
      <c r="AK458" s="1153"/>
      <c r="AL458" s="1153"/>
      <c r="AM458" s="1153"/>
      <c r="AN458" s="1153"/>
      <c r="AO458" s="1153"/>
      <c r="AP458" s="1153"/>
      <c r="AQ458" s="1153"/>
      <c r="AR458" s="1153"/>
      <c r="AS458" s="1153"/>
      <c r="AT458" s="1153"/>
      <c r="AU458" s="1153"/>
      <c r="AV458" s="1153"/>
      <c r="AW458" s="1153"/>
      <c r="AX458" s="1154"/>
      <c r="AY458" s="1153"/>
      <c r="AZ458" s="1153"/>
      <c r="BA458" s="1153"/>
      <c r="BB458" s="1153"/>
      <c r="BC458" s="1153"/>
      <c r="BD458" s="1153"/>
      <c r="BE458" s="1153"/>
      <c r="BF458" s="1153"/>
      <c r="BG458" s="1153"/>
      <c r="BH458" s="1153"/>
      <c r="BI458" s="1153"/>
      <c r="BJ458" s="1153"/>
      <c r="BK458" s="1153"/>
      <c r="BL458" s="1153"/>
      <c r="BM458" s="1153"/>
      <c r="BN458" s="1153"/>
      <c r="BO458" s="1153"/>
      <c r="BP458" s="1153"/>
      <c r="BQ458" s="1153"/>
      <c r="BR458" s="1153"/>
      <c r="BS458" s="1200"/>
      <c r="BT458" s="1153"/>
      <c r="BU458" s="1153"/>
      <c r="BV458" s="1153"/>
      <c r="BW458" s="1153"/>
      <c r="BX458" s="1153"/>
      <c r="BY458" s="1153"/>
      <c r="BZ458" s="1153"/>
      <c r="CA458" s="1153"/>
      <c r="CB458" s="1153"/>
      <c r="CC458" s="1153"/>
      <c r="CD458" s="1153"/>
      <c r="CE458" s="1153"/>
      <c r="CF458" s="1153"/>
      <c r="CG458" s="1153"/>
      <c r="CH458" s="1153"/>
      <c r="CI458" s="1153"/>
      <c r="CJ458" s="1153"/>
      <c r="CK458" s="1153"/>
      <c r="CL458" s="1153"/>
      <c r="CM458" s="1200"/>
      <c r="CN458" s="1200"/>
    </row>
    <row r="459" spans="2:92">
      <c r="B459" s="1152"/>
      <c r="I459" s="1153"/>
      <c r="J459" s="1153"/>
      <c r="K459" s="1153"/>
      <c r="L459" s="1153"/>
      <c r="M459" s="1153"/>
      <c r="N459" s="1153"/>
      <c r="O459" s="1153"/>
      <c r="P459" s="1153"/>
      <c r="Q459" s="1153"/>
      <c r="R459" s="1153"/>
      <c r="S459" s="1153"/>
      <c r="T459" s="1153"/>
      <c r="U459" s="1153"/>
      <c r="V459" s="1153"/>
      <c r="W459" s="1153"/>
      <c r="X459" s="1153"/>
      <c r="Y459" s="1153"/>
      <c r="Z459" s="1153"/>
      <c r="AA459" s="1153"/>
      <c r="AB459" s="1200"/>
      <c r="AC459" s="1200"/>
      <c r="AD459" s="1200"/>
      <c r="AE459" s="1200"/>
      <c r="AF459" s="1153"/>
      <c r="AG459" s="1153"/>
      <c r="AH459" s="1153"/>
      <c r="AI459" s="1153"/>
      <c r="AJ459" s="1153"/>
      <c r="AK459" s="1153"/>
      <c r="AL459" s="1153"/>
      <c r="AM459" s="1153"/>
      <c r="AN459" s="1153"/>
      <c r="AO459" s="1153"/>
      <c r="AP459" s="1153"/>
      <c r="AQ459" s="1153"/>
      <c r="AR459" s="1153"/>
      <c r="AS459" s="1153"/>
      <c r="AT459" s="1153"/>
      <c r="AU459" s="1153"/>
      <c r="AV459" s="1153"/>
      <c r="AW459" s="1153"/>
      <c r="AX459" s="1154"/>
      <c r="AY459" s="1153"/>
      <c r="AZ459" s="1153"/>
      <c r="BA459" s="1153"/>
      <c r="BB459" s="1153"/>
      <c r="BC459" s="1153"/>
      <c r="BD459" s="1153"/>
      <c r="BE459" s="1153"/>
      <c r="BF459" s="1153"/>
      <c r="BG459" s="1153"/>
      <c r="BH459" s="1153"/>
      <c r="BI459" s="1153"/>
      <c r="BJ459" s="1153"/>
      <c r="BK459" s="1153"/>
      <c r="BL459" s="1153"/>
      <c r="BM459" s="1153"/>
      <c r="BN459" s="1153"/>
      <c r="BO459" s="1153"/>
      <c r="BP459" s="1153"/>
      <c r="BQ459" s="1153"/>
      <c r="BR459" s="1153"/>
      <c r="BS459" s="1200"/>
      <c r="BT459" s="1153"/>
      <c r="BU459" s="1153"/>
      <c r="BV459" s="1153"/>
      <c r="BW459" s="1153"/>
      <c r="BX459" s="1153"/>
      <c r="BY459" s="1153"/>
      <c r="BZ459" s="1153"/>
      <c r="CA459" s="1153"/>
      <c r="CB459" s="1153"/>
      <c r="CC459" s="1153"/>
      <c r="CD459" s="1153"/>
      <c r="CE459" s="1153"/>
      <c r="CF459" s="1153"/>
      <c r="CG459" s="1153"/>
      <c r="CH459" s="1153"/>
      <c r="CI459" s="1153"/>
      <c r="CJ459" s="1153"/>
      <c r="CK459" s="1153"/>
      <c r="CL459" s="1153"/>
      <c r="CM459" s="1200"/>
      <c r="CN459" s="1200"/>
    </row>
    <row r="460" spans="2:92">
      <c r="B460" s="1152"/>
      <c r="I460" s="1153"/>
      <c r="J460" s="1153"/>
      <c r="K460" s="1153"/>
      <c r="L460" s="1153"/>
      <c r="M460" s="1153"/>
      <c r="N460" s="1153"/>
      <c r="O460" s="1153"/>
      <c r="P460" s="1153"/>
      <c r="Q460" s="1153"/>
      <c r="R460" s="1153"/>
      <c r="S460" s="1153"/>
      <c r="T460" s="1153"/>
      <c r="U460" s="1153"/>
      <c r="V460" s="1153"/>
      <c r="W460" s="1153"/>
      <c r="X460" s="1153"/>
      <c r="Y460" s="1153"/>
      <c r="Z460" s="1153"/>
      <c r="AA460" s="1153"/>
      <c r="AB460" s="1200"/>
      <c r="AC460" s="1200"/>
      <c r="AD460" s="1200"/>
      <c r="AE460" s="1200"/>
      <c r="AF460" s="1153"/>
      <c r="AG460" s="1153"/>
      <c r="AH460" s="1153"/>
      <c r="AI460" s="1153"/>
      <c r="AJ460" s="1153"/>
      <c r="AK460" s="1153"/>
      <c r="AL460" s="1153"/>
      <c r="AM460" s="1153"/>
      <c r="AN460" s="1153"/>
      <c r="AO460" s="1153"/>
      <c r="AP460" s="1153"/>
      <c r="AQ460" s="1153"/>
      <c r="AR460" s="1153"/>
      <c r="AS460" s="1153"/>
      <c r="AT460" s="1153"/>
      <c r="AU460" s="1153"/>
      <c r="AV460" s="1153"/>
      <c r="AW460" s="1153"/>
      <c r="AX460" s="1154"/>
      <c r="AY460" s="1153"/>
      <c r="AZ460" s="1153"/>
      <c r="BA460" s="1153"/>
      <c r="BB460" s="1153"/>
      <c r="BC460" s="1153"/>
      <c r="BD460" s="1153"/>
      <c r="BE460" s="1153"/>
      <c r="BF460" s="1153"/>
      <c r="BG460" s="1153"/>
      <c r="BH460" s="1153"/>
      <c r="BI460" s="1153"/>
      <c r="BJ460" s="1153"/>
      <c r="BK460" s="1153"/>
      <c r="BL460" s="1153"/>
      <c r="BM460" s="1153"/>
      <c r="BN460" s="1153"/>
      <c r="BO460" s="1153"/>
      <c r="BP460" s="1153"/>
      <c r="BQ460" s="1153"/>
      <c r="BR460" s="1153"/>
      <c r="BS460" s="1200"/>
      <c r="BT460" s="1153"/>
      <c r="BU460" s="1153"/>
      <c r="BV460" s="1153"/>
      <c r="BW460" s="1153"/>
      <c r="BX460" s="1153"/>
      <c r="BY460" s="1153"/>
      <c r="BZ460" s="1153"/>
      <c r="CA460" s="1153"/>
      <c r="CB460" s="1153"/>
      <c r="CC460" s="1153"/>
      <c r="CD460" s="1153"/>
      <c r="CE460" s="1153"/>
      <c r="CF460" s="1153"/>
      <c r="CG460" s="1153"/>
      <c r="CH460" s="1153"/>
      <c r="CI460" s="1153"/>
      <c r="CJ460" s="1153"/>
      <c r="CK460" s="1153"/>
      <c r="CL460" s="1153"/>
      <c r="CM460" s="1200"/>
      <c r="CN460" s="1200"/>
    </row>
    <row r="461" spans="2:92">
      <c r="B461" s="1152"/>
      <c r="I461" s="1153"/>
      <c r="J461" s="1153"/>
      <c r="K461" s="1153"/>
      <c r="L461" s="1153"/>
      <c r="M461" s="1153"/>
      <c r="N461" s="1153"/>
      <c r="O461" s="1153"/>
      <c r="P461" s="1153"/>
      <c r="Q461" s="1153"/>
      <c r="R461" s="1153"/>
      <c r="S461" s="1153"/>
      <c r="T461" s="1153"/>
      <c r="U461" s="1153"/>
      <c r="V461" s="1153"/>
      <c r="W461" s="1153"/>
      <c r="X461" s="1153"/>
      <c r="Y461" s="1153"/>
      <c r="Z461" s="1153"/>
      <c r="AA461" s="1153"/>
      <c r="AB461" s="1200"/>
      <c r="AC461" s="1200"/>
      <c r="AD461" s="1200"/>
      <c r="AE461" s="1200"/>
      <c r="AF461" s="1153"/>
      <c r="AG461" s="1153"/>
      <c r="AH461" s="1153"/>
      <c r="AI461" s="1153"/>
      <c r="AJ461" s="1153"/>
      <c r="AK461" s="1153"/>
      <c r="AL461" s="1153"/>
      <c r="AM461" s="1153"/>
      <c r="AN461" s="1153"/>
      <c r="AO461" s="1153"/>
      <c r="AP461" s="1153"/>
      <c r="AQ461" s="1153"/>
      <c r="AR461" s="1153"/>
      <c r="AS461" s="1153"/>
      <c r="AT461" s="1153"/>
      <c r="AU461" s="1153"/>
      <c r="AV461" s="1153"/>
      <c r="AW461" s="1153"/>
      <c r="AX461" s="1154"/>
      <c r="AY461" s="1153"/>
      <c r="AZ461" s="1153"/>
      <c r="BA461" s="1153"/>
      <c r="BB461" s="1153"/>
      <c r="BC461" s="1153"/>
      <c r="BD461" s="1153"/>
      <c r="BE461" s="1153"/>
      <c r="BF461" s="1153"/>
      <c r="BG461" s="1153"/>
      <c r="BH461" s="1153"/>
      <c r="BI461" s="1153"/>
      <c r="BJ461" s="1153"/>
      <c r="BK461" s="1153"/>
      <c r="BL461" s="1153"/>
      <c r="BM461" s="1153"/>
      <c r="BN461" s="1153"/>
      <c r="BO461" s="1153"/>
      <c r="BP461" s="1153"/>
      <c r="BQ461" s="1153"/>
      <c r="BR461" s="1153"/>
      <c r="BS461" s="1200"/>
      <c r="BT461" s="1153"/>
      <c r="BU461" s="1153"/>
      <c r="BV461" s="1153"/>
      <c r="BW461" s="1153"/>
      <c r="BX461" s="1153"/>
      <c r="BY461" s="1153"/>
      <c r="BZ461" s="1153"/>
      <c r="CA461" s="1153"/>
      <c r="CB461" s="1153"/>
      <c r="CC461" s="1153"/>
      <c r="CD461" s="1153"/>
      <c r="CE461" s="1153"/>
      <c r="CF461" s="1153"/>
      <c r="CG461" s="1153"/>
      <c r="CH461" s="1153"/>
      <c r="CI461" s="1153"/>
      <c r="CJ461" s="1153"/>
      <c r="CK461" s="1153"/>
      <c r="CL461" s="1153"/>
      <c r="CM461" s="1200"/>
      <c r="CN461" s="1200"/>
    </row>
    <row r="462" spans="2:92">
      <c r="B462" s="1152"/>
      <c r="I462" s="1153"/>
      <c r="J462" s="1153"/>
      <c r="K462" s="1153"/>
      <c r="L462" s="1153"/>
      <c r="M462" s="1153"/>
      <c r="N462" s="1153"/>
      <c r="O462" s="1153"/>
      <c r="P462" s="1153"/>
      <c r="Q462" s="1153"/>
      <c r="R462" s="1153"/>
      <c r="S462" s="1153"/>
      <c r="T462" s="1153"/>
      <c r="U462" s="1153"/>
      <c r="V462" s="1153"/>
      <c r="W462" s="1153"/>
      <c r="X462" s="1153"/>
      <c r="Y462" s="1153"/>
      <c r="Z462" s="1153"/>
      <c r="AA462" s="1153"/>
      <c r="AB462" s="1200"/>
      <c r="AC462" s="1200"/>
      <c r="AD462" s="1200"/>
      <c r="AE462" s="1200"/>
      <c r="AF462" s="1153"/>
      <c r="AG462" s="1153"/>
      <c r="AH462" s="1153"/>
      <c r="AI462" s="1153"/>
      <c r="AJ462" s="1153"/>
      <c r="AK462" s="1153"/>
      <c r="AL462" s="1153"/>
      <c r="AM462" s="1153"/>
      <c r="AN462" s="1153"/>
      <c r="AO462" s="1153"/>
      <c r="AP462" s="1153"/>
      <c r="AQ462" s="1153"/>
      <c r="AR462" s="1153"/>
      <c r="AS462" s="1153"/>
      <c r="AT462" s="1153"/>
      <c r="AU462" s="1153"/>
      <c r="AV462" s="1153"/>
      <c r="AW462" s="1153"/>
      <c r="AX462" s="1154"/>
      <c r="AY462" s="1153"/>
      <c r="AZ462" s="1153"/>
      <c r="BA462" s="1153"/>
      <c r="BB462" s="1153"/>
      <c r="BC462" s="1153"/>
      <c r="BD462" s="1153"/>
      <c r="BE462" s="1153"/>
      <c r="BF462" s="1153"/>
      <c r="BG462" s="1153"/>
      <c r="BH462" s="1153"/>
      <c r="BI462" s="1153"/>
      <c r="BJ462" s="1153"/>
      <c r="BK462" s="1153"/>
      <c r="BL462" s="1153"/>
      <c r="BM462" s="1153"/>
      <c r="BN462" s="1153"/>
      <c r="BO462" s="1153"/>
      <c r="BP462" s="1153"/>
      <c r="BQ462" s="1153"/>
      <c r="BR462" s="1153"/>
      <c r="BS462" s="1200"/>
      <c r="BT462" s="1153"/>
      <c r="BU462" s="1153"/>
      <c r="BV462" s="1153"/>
      <c r="BW462" s="1153"/>
      <c r="BX462" s="1153"/>
      <c r="BY462" s="1153"/>
      <c r="BZ462" s="1153"/>
      <c r="CA462" s="1153"/>
      <c r="CB462" s="1153"/>
      <c r="CC462" s="1153"/>
      <c r="CD462" s="1153"/>
      <c r="CE462" s="1153"/>
      <c r="CF462" s="1153"/>
      <c r="CG462" s="1153"/>
      <c r="CH462" s="1153"/>
      <c r="CI462" s="1153"/>
      <c r="CJ462" s="1153"/>
      <c r="CK462" s="1153"/>
      <c r="CL462" s="1153"/>
      <c r="CM462" s="1200"/>
      <c r="CN462" s="1200"/>
    </row>
    <row r="463" spans="2:92">
      <c r="B463" s="1152"/>
      <c r="I463" s="1153"/>
      <c r="J463" s="1153"/>
      <c r="K463" s="1153"/>
      <c r="L463" s="1153"/>
      <c r="M463" s="1153"/>
      <c r="N463" s="1153"/>
      <c r="O463" s="1153"/>
      <c r="P463" s="1153"/>
      <c r="Q463" s="1153"/>
      <c r="R463" s="1153"/>
      <c r="S463" s="1153"/>
      <c r="T463" s="1153"/>
      <c r="U463" s="1153"/>
      <c r="V463" s="1153"/>
      <c r="W463" s="1153"/>
      <c r="X463" s="1153"/>
      <c r="Y463" s="1153"/>
      <c r="Z463" s="1153"/>
      <c r="AA463" s="1153"/>
      <c r="AB463" s="1200"/>
      <c r="AC463" s="1200"/>
      <c r="AD463" s="1200"/>
      <c r="AE463" s="1200"/>
      <c r="AF463" s="1153"/>
      <c r="AG463" s="1153"/>
      <c r="AH463" s="1153"/>
      <c r="AI463" s="1153"/>
      <c r="AJ463" s="1153"/>
      <c r="AK463" s="1153"/>
      <c r="AL463" s="1153"/>
      <c r="AM463" s="1153"/>
      <c r="AN463" s="1153"/>
      <c r="AO463" s="1153"/>
      <c r="AP463" s="1153"/>
      <c r="AQ463" s="1153"/>
      <c r="AR463" s="1153"/>
      <c r="AS463" s="1153"/>
      <c r="AT463" s="1153"/>
      <c r="AU463" s="1153"/>
      <c r="AV463" s="1153"/>
      <c r="AW463" s="1153"/>
      <c r="AX463" s="1154"/>
      <c r="AY463" s="1153"/>
      <c r="AZ463" s="1153"/>
      <c r="BA463" s="1153"/>
      <c r="BB463" s="1153"/>
      <c r="BC463" s="1153"/>
      <c r="BD463" s="1153"/>
      <c r="BE463" s="1153"/>
      <c r="BF463" s="1153"/>
      <c r="BG463" s="1153"/>
      <c r="BH463" s="1153"/>
      <c r="BI463" s="1153"/>
      <c r="BJ463" s="1153"/>
      <c r="BK463" s="1153"/>
      <c r="BL463" s="1153"/>
      <c r="BM463" s="1153"/>
      <c r="BN463" s="1153"/>
      <c r="BO463" s="1153"/>
      <c r="BP463" s="1153"/>
      <c r="BQ463" s="1153"/>
      <c r="BR463" s="1153"/>
      <c r="BS463" s="1200"/>
      <c r="BT463" s="1153"/>
      <c r="BU463" s="1153"/>
      <c r="BV463" s="1153"/>
      <c r="BW463" s="1153"/>
      <c r="BX463" s="1153"/>
      <c r="BY463" s="1153"/>
      <c r="BZ463" s="1153"/>
      <c r="CA463" s="1153"/>
      <c r="CB463" s="1153"/>
      <c r="CC463" s="1153"/>
      <c r="CD463" s="1153"/>
      <c r="CE463" s="1153"/>
      <c r="CF463" s="1153"/>
      <c r="CG463" s="1153"/>
      <c r="CH463" s="1153"/>
      <c r="CI463" s="1153"/>
      <c r="CJ463" s="1153"/>
      <c r="CK463" s="1153"/>
      <c r="CL463" s="1153"/>
      <c r="CM463" s="1200"/>
      <c r="CN463" s="1200"/>
    </row>
    <row r="464" spans="2:92">
      <c r="B464" s="1152"/>
      <c r="I464" s="1153"/>
      <c r="J464" s="1153"/>
      <c r="K464" s="1153"/>
      <c r="L464" s="1153"/>
      <c r="M464" s="1153"/>
      <c r="N464" s="1153"/>
      <c r="O464" s="1153"/>
      <c r="P464" s="1153"/>
      <c r="Q464" s="1153"/>
      <c r="R464" s="1153"/>
      <c r="S464" s="1153"/>
      <c r="T464" s="1153"/>
      <c r="U464" s="1153"/>
      <c r="V464" s="1153"/>
      <c r="W464" s="1153"/>
      <c r="X464" s="1153"/>
      <c r="Y464" s="1153"/>
      <c r="Z464" s="1153"/>
      <c r="AA464" s="1153"/>
      <c r="AB464" s="1200"/>
      <c r="AC464" s="1200"/>
      <c r="AD464" s="1200"/>
      <c r="AE464" s="1200"/>
      <c r="AF464" s="1153"/>
      <c r="AG464" s="1153"/>
      <c r="AH464" s="1153"/>
      <c r="AI464" s="1153"/>
      <c r="AJ464" s="1153"/>
      <c r="AK464" s="1153"/>
      <c r="AL464" s="1153"/>
      <c r="AM464" s="1153"/>
      <c r="AN464" s="1153"/>
      <c r="AO464" s="1153"/>
      <c r="AP464" s="1153"/>
      <c r="AQ464" s="1153"/>
      <c r="AR464" s="1153"/>
      <c r="AS464" s="1153"/>
      <c r="AT464" s="1153"/>
      <c r="AU464" s="1153"/>
      <c r="AV464" s="1153"/>
      <c r="AW464" s="1153"/>
      <c r="AX464" s="1154"/>
      <c r="AY464" s="1153"/>
      <c r="AZ464" s="1153"/>
      <c r="BA464" s="1153"/>
      <c r="BB464" s="1153"/>
      <c r="BC464" s="1153"/>
      <c r="BD464" s="1153"/>
      <c r="BE464" s="1153"/>
      <c r="BF464" s="1153"/>
      <c r="BG464" s="1153"/>
      <c r="BH464" s="1153"/>
      <c r="BI464" s="1153"/>
      <c r="BJ464" s="1153"/>
      <c r="BK464" s="1153"/>
      <c r="BL464" s="1153"/>
      <c r="BM464" s="1153"/>
      <c r="BN464" s="1153"/>
      <c r="BO464" s="1153"/>
      <c r="BP464" s="1153"/>
      <c r="BQ464" s="1153"/>
      <c r="BR464" s="1153"/>
      <c r="BS464" s="1200"/>
      <c r="BT464" s="1153"/>
      <c r="BU464" s="1153"/>
      <c r="BV464" s="1153"/>
      <c r="BW464" s="1153"/>
      <c r="BX464" s="1153"/>
      <c r="BY464" s="1153"/>
      <c r="BZ464" s="1153"/>
      <c r="CA464" s="1153"/>
      <c r="CB464" s="1153"/>
      <c r="CC464" s="1153"/>
      <c r="CD464" s="1153"/>
      <c r="CE464" s="1153"/>
      <c r="CF464" s="1153"/>
      <c r="CG464" s="1153"/>
      <c r="CH464" s="1153"/>
      <c r="CI464" s="1153"/>
      <c r="CJ464" s="1153"/>
      <c r="CK464" s="1153"/>
      <c r="CL464" s="1153"/>
      <c r="CM464" s="1200"/>
      <c r="CN464" s="1200"/>
    </row>
    <row r="465" spans="2:92">
      <c r="B465" s="1152"/>
      <c r="I465" s="1153"/>
      <c r="J465" s="1153"/>
      <c r="K465" s="1153"/>
      <c r="L465" s="1153"/>
      <c r="M465" s="1153"/>
      <c r="N465" s="1153"/>
      <c r="O465" s="1153"/>
      <c r="P465" s="1153"/>
      <c r="Q465" s="1153"/>
      <c r="R465" s="1153"/>
      <c r="S465" s="1153"/>
      <c r="T465" s="1153"/>
      <c r="U465" s="1153"/>
      <c r="V465" s="1153"/>
      <c r="W465" s="1153"/>
      <c r="X465" s="1153"/>
      <c r="Y465" s="1153"/>
      <c r="Z465" s="1153"/>
      <c r="AA465" s="1153"/>
      <c r="AB465" s="1200"/>
      <c r="AC465" s="1200"/>
      <c r="AD465" s="1200"/>
      <c r="AE465" s="1200"/>
      <c r="AF465" s="1153"/>
      <c r="AG465" s="1153"/>
      <c r="AH465" s="1153"/>
      <c r="AI465" s="1153"/>
      <c r="AJ465" s="1153"/>
      <c r="AK465" s="1153"/>
      <c r="AL465" s="1153"/>
      <c r="AM465" s="1153"/>
      <c r="AN465" s="1153"/>
      <c r="AO465" s="1153"/>
      <c r="AP465" s="1153"/>
      <c r="AQ465" s="1153"/>
      <c r="AR465" s="1153"/>
      <c r="AS465" s="1153"/>
      <c r="AT465" s="1153"/>
      <c r="AU465" s="1153"/>
      <c r="AV465" s="1153"/>
      <c r="AW465" s="1153"/>
      <c r="AX465" s="1154"/>
      <c r="AY465" s="1153"/>
      <c r="AZ465" s="1153"/>
      <c r="BA465" s="1153"/>
      <c r="BB465" s="1153"/>
      <c r="BC465" s="1153"/>
      <c r="BD465" s="1153"/>
      <c r="BE465" s="1153"/>
      <c r="BF465" s="1153"/>
      <c r="BG465" s="1153"/>
      <c r="BH465" s="1153"/>
      <c r="BI465" s="1153"/>
      <c r="BJ465" s="1153"/>
      <c r="BK465" s="1153"/>
      <c r="BL465" s="1153"/>
      <c r="BM465" s="1153"/>
      <c r="BN465" s="1153"/>
      <c r="BO465" s="1153"/>
      <c r="BP465" s="1153"/>
      <c r="BQ465" s="1153"/>
      <c r="BR465" s="1153"/>
      <c r="BS465" s="1200"/>
      <c r="BT465" s="1153"/>
      <c r="BU465" s="1153"/>
      <c r="BV465" s="1153"/>
      <c r="BW465" s="1153"/>
      <c r="BX465" s="1153"/>
      <c r="BY465" s="1153"/>
      <c r="BZ465" s="1153"/>
      <c r="CA465" s="1153"/>
      <c r="CB465" s="1153"/>
      <c r="CC465" s="1153"/>
      <c r="CD465" s="1153"/>
      <c r="CE465" s="1153"/>
      <c r="CF465" s="1153"/>
      <c r="CG465" s="1153"/>
      <c r="CH465" s="1153"/>
      <c r="CI465" s="1153"/>
      <c r="CJ465" s="1153"/>
      <c r="CK465" s="1153"/>
      <c r="CL465" s="1153"/>
      <c r="CM465" s="1200"/>
      <c r="CN465" s="1200"/>
    </row>
    <row r="466" spans="2:92">
      <c r="B466" s="1152"/>
      <c r="I466" s="1153"/>
      <c r="J466" s="1153"/>
      <c r="K466" s="1153"/>
      <c r="L466" s="1153"/>
      <c r="M466" s="1153"/>
      <c r="N466" s="1153"/>
      <c r="O466" s="1153"/>
      <c r="P466" s="1153"/>
      <c r="Q466" s="1153"/>
      <c r="R466" s="1153"/>
      <c r="S466" s="1153"/>
      <c r="T466" s="1153"/>
      <c r="U466" s="1153"/>
      <c r="V466" s="1153"/>
      <c r="W466" s="1153"/>
      <c r="X466" s="1153"/>
      <c r="Y466" s="1153"/>
      <c r="Z466" s="1153"/>
      <c r="AA466" s="1153"/>
      <c r="AB466" s="1200"/>
      <c r="AC466" s="1200"/>
      <c r="AD466" s="1200"/>
      <c r="AE466" s="1200"/>
      <c r="AF466" s="1153"/>
      <c r="AG466" s="1153"/>
      <c r="AH466" s="1153"/>
      <c r="AI466" s="1153"/>
      <c r="AJ466" s="1153"/>
      <c r="AK466" s="1153"/>
      <c r="AL466" s="1153"/>
      <c r="AM466" s="1153"/>
      <c r="AN466" s="1153"/>
      <c r="AO466" s="1153"/>
      <c r="AP466" s="1153"/>
      <c r="AQ466" s="1153"/>
      <c r="AR466" s="1153"/>
      <c r="AS466" s="1153"/>
      <c r="AT466" s="1153"/>
      <c r="AU466" s="1153"/>
      <c r="AV466" s="1153"/>
      <c r="AW466" s="1153"/>
      <c r="AX466" s="1154"/>
      <c r="AY466" s="1153"/>
      <c r="AZ466" s="1153"/>
      <c r="BA466" s="1153"/>
      <c r="BB466" s="1153"/>
      <c r="BC466" s="1153"/>
      <c r="BD466" s="1153"/>
      <c r="BE466" s="1153"/>
      <c r="BF466" s="1153"/>
      <c r="BG466" s="1153"/>
      <c r="BH466" s="1153"/>
      <c r="BI466" s="1153"/>
      <c r="BJ466" s="1153"/>
      <c r="BK466" s="1153"/>
      <c r="BL466" s="1153"/>
      <c r="BM466" s="1153"/>
      <c r="BN466" s="1153"/>
      <c r="BO466" s="1153"/>
      <c r="BP466" s="1153"/>
      <c r="BQ466" s="1153"/>
      <c r="BR466" s="1153"/>
      <c r="BS466" s="1200"/>
      <c r="BT466" s="1153"/>
      <c r="BU466" s="1153"/>
      <c r="BV466" s="1153"/>
      <c r="BW466" s="1153"/>
      <c r="BX466" s="1153"/>
      <c r="BY466" s="1153"/>
      <c r="BZ466" s="1153"/>
      <c r="CA466" s="1153"/>
      <c r="CB466" s="1153"/>
      <c r="CC466" s="1153"/>
      <c r="CD466" s="1153"/>
      <c r="CE466" s="1153"/>
      <c r="CF466" s="1153"/>
      <c r="CG466" s="1153"/>
      <c r="CH466" s="1153"/>
      <c r="CI466" s="1153"/>
      <c r="CJ466" s="1153"/>
      <c r="CK466" s="1153"/>
      <c r="CL466" s="1153"/>
      <c r="CM466" s="1200"/>
      <c r="CN466" s="1200"/>
    </row>
    <row r="467" spans="2:92">
      <c r="B467" s="1152"/>
      <c r="I467" s="1153"/>
      <c r="J467" s="1153"/>
      <c r="K467" s="1153"/>
      <c r="L467" s="1153"/>
      <c r="M467" s="1153"/>
      <c r="N467" s="1153"/>
      <c r="O467" s="1153"/>
      <c r="P467" s="1153"/>
      <c r="Q467" s="1153"/>
      <c r="R467" s="1153"/>
      <c r="S467" s="1153"/>
      <c r="T467" s="1153"/>
      <c r="U467" s="1153"/>
      <c r="V467" s="1153"/>
      <c r="W467" s="1153"/>
      <c r="X467" s="1153"/>
      <c r="Y467" s="1153"/>
      <c r="Z467" s="1153"/>
      <c r="AA467" s="1153"/>
      <c r="AB467" s="1200"/>
      <c r="AC467" s="1200"/>
      <c r="AD467" s="1200"/>
      <c r="AE467" s="1200"/>
      <c r="AF467" s="1153"/>
      <c r="AG467" s="1153"/>
      <c r="AH467" s="1153"/>
      <c r="AI467" s="1153"/>
      <c r="AJ467" s="1153"/>
      <c r="AK467" s="1153"/>
      <c r="AL467" s="1153"/>
      <c r="AM467" s="1153"/>
      <c r="AN467" s="1153"/>
      <c r="AO467" s="1153"/>
      <c r="AP467" s="1153"/>
      <c r="AQ467" s="1153"/>
      <c r="AR467" s="1153"/>
      <c r="AS467" s="1153"/>
      <c r="AT467" s="1153"/>
      <c r="AU467" s="1153"/>
      <c r="AV467" s="1153"/>
      <c r="AW467" s="1153"/>
      <c r="AX467" s="1154"/>
      <c r="AY467" s="1153"/>
      <c r="AZ467" s="1153"/>
      <c r="BA467" s="1153"/>
      <c r="BB467" s="1153"/>
      <c r="BC467" s="1153"/>
      <c r="BD467" s="1153"/>
      <c r="BE467" s="1153"/>
      <c r="BF467" s="1153"/>
      <c r="BG467" s="1153"/>
      <c r="BH467" s="1153"/>
      <c r="BI467" s="1153"/>
      <c r="BJ467" s="1153"/>
      <c r="BK467" s="1153"/>
      <c r="BL467" s="1153"/>
      <c r="BM467" s="1153"/>
      <c r="BN467" s="1153"/>
      <c r="BO467" s="1153"/>
      <c r="BP467" s="1153"/>
      <c r="BQ467" s="1153"/>
      <c r="BR467" s="1153"/>
      <c r="BS467" s="1200"/>
      <c r="BT467" s="1153"/>
      <c r="BU467" s="1153"/>
      <c r="BV467" s="1153"/>
      <c r="BW467" s="1153"/>
      <c r="BX467" s="1153"/>
      <c r="BY467" s="1153"/>
      <c r="BZ467" s="1153"/>
      <c r="CA467" s="1153"/>
      <c r="CB467" s="1153"/>
      <c r="CC467" s="1153"/>
      <c r="CD467" s="1153"/>
      <c r="CE467" s="1153"/>
      <c r="CF467" s="1153"/>
      <c r="CG467" s="1153"/>
      <c r="CH467" s="1153"/>
      <c r="CI467" s="1153"/>
      <c r="CJ467" s="1153"/>
      <c r="CK467" s="1153"/>
      <c r="CL467" s="1153"/>
      <c r="CM467" s="1200"/>
      <c r="CN467" s="1200"/>
    </row>
    <row r="468" spans="2:92">
      <c r="B468" s="1152"/>
      <c r="I468" s="1153"/>
      <c r="J468" s="1153"/>
      <c r="K468" s="1153"/>
      <c r="L468" s="1153"/>
      <c r="M468" s="1153"/>
      <c r="N468" s="1153"/>
      <c r="O468" s="1153"/>
      <c r="P468" s="1153"/>
      <c r="Q468" s="1153"/>
      <c r="R468" s="1153"/>
      <c r="S468" s="1153"/>
      <c r="T468" s="1153"/>
      <c r="U468" s="1153"/>
      <c r="V468" s="1153"/>
      <c r="W468" s="1153"/>
      <c r="X468" s="1153"/>
      <c r="Y468" s="1153"/>
      <c r="Z468" s="1153"/>
      <c r="AA468" s="1153"/>
      <c r="AB468" s="1200"/>
      <c r="AC468" s="1200"/>
      <c r="AD468" s="1200"/>
      <c r="AE468" s="1200"/>
      <c r="AF468" s="1153"/>
      <c r="AG468" s="1153"/>
      <c r="AH468" s="1153"/>
      <c r="AI468" s="1153"/>
      <c r="AJ468" s="1153"/>
      <c r="AK468" s="1153"/>
      <c r="AL468" s="1153"/>
      <c r="AM468" s="1153"/>
      <c r="AN468" s="1153"/>
      <c r="AO468" s="1153"/>
      <c r="AP468" s="1153"/>
      <c r="AQ468" s="1153"/>
      <c r="AR468" s="1153"/>
      <c r="AS468" s="1153"/>
      <c r="AT468" s="1153"/>
      <c r="AU468" s="1153"/>
      <c r="AV468" s="1153"/>
      <c r="AW468" s="1153"/>
      <c r="AX468" s="1154"/>
      <c r="AY468" s="1153"/>
      <c r="AZ468" s="1153"/>
      <c r="BA468" s="1153"/>
      <c r="BB468" s="1153"/>
      <c r="BC468" s="1153"/>
      <c r="BD468" s="1153"/>
      <c r="BE468" s="1153"/>
      <c r="BF468" s="1153"/>
      <c r="BG468" s="1153"/>
      <c r="BH468" s="1153"/>
      <c r="BI468" s="1153"/>
      <c r="BJ468" s="1153"/>
      <c r="BK468" s="1153"/>
      <c r="BL468" s="1153"/>
      <c r="BM468" s="1153"/>
      <c r="BN468" s="1153"/>
      <c r="BO468" s="1153"/>
      <c r="BP468" s="1153"/>
      <c r="BQ468" s="1153"/>
      <c r="BR468" s="1153"/>
      <c r="BS468" s="1200"/>
      <c r="BT468" s="1153"/>
      <c r="BU468" s="1153"/>
      <c r="BV468" s="1153"/>
      <c r="BW468" s="1153"/>
      <c r="BX468" s="1153"/>
      <c r="BY468" s="1153"/>
      <c r="BZ468" s="1153"/>
      <c r="CA468" s="1153"/>
      <c r="CB468" s="1153"/>
      <c r="CC468" s="1153"/>
      <c r="CD468" s="1153"/>
      <c r="CE468" s="1153"/>
      <c r="CF468" s="1153"/>
      <c r="CG468" s="1153"/>
      <c r="CH468" s="1153"/>
      <c r="CI468" s="1153"/>
      <c r="CJ468" s="1153"/>
      <c r="CK468" s="1153"/>
      <c r="CL468" s="1153"/>
      <c r="CM468" s="1200"/>
      <c r="CN468" s="1200"/>
    </row>
    <row r="469" spans="2:92">
      <c r="B469" s="1152"/>
      <c r="I469" s="1153"/>
      <c r="J469" s="1153"/>
      <c r="K469" s="1153"/>
      <c r="L469" s="1153"/>
      <c r="M469" s="1153"/>
      <c r="N469" s="1153"/>
      <c r="O469" s="1153"/>
      <c r="P469" s="1153"/>
      <c r="Q469" s="1153"/>
      <c r="R469" s="1153"/>
      <c r="S469" s="1153"/>
      <c r="T469" s="1153"/>
      <c r="U469" s="1153"/>
      <c r="V469" s="1153"/>
      <c r="W469" s="1153"/>
      <c r="X469" s="1153"/>
      <c r="Y469" s="1153"/>
      <c r="Z469" s="1153"/>
      <c r="AA469" s="1153"/>
      <c r="AB469" s="1200"/>
      <c r="AC469" s="1200"/>
      <c r="AD469" s="1200"/>
      <c r="AE469" s="1200"/>
      <c r="AF469" s="1153"/>
      <c r="AG469" s="1153"/>
      <c r="AH469" s="1153"/>
      <c r="AI469" s="1153"/>
      <c r="AJ469" s="1153"/>
      <c r="AK469" s="1153"/>
      <c r="AL469" s="1153"/>
      <c r="AM469" s="1153"/>
      <c r="AN469" s="1153"/>
      <c r="AO469" s="1153"/>
      <c r="AP469" s="1153"/>
      <c r="AQ469" s="1153"/>
      <c r="AR469" s="1153"/>
      <c r="AS469" s="1153"/>
      <c r="AT469" s="1153"/>
      <c r="AU469" s="1153"/>
      <c r="AV469" s="1153"/>
      <c r="AW469" s="1153"/>
      <c r="AX469" s="1154"/>
      <c r="AY469" s="1153"/>
      <c r="AZ469" s="1153"/>
      <c r="BA469" s="1153"/>
      <c r="BB469" s="1153"/>
      <c r="BC469" s="1153"/>
      <c r="BD469" s="1153"/>
      <c r="BE469" s="1153"/>
      <c r="BF469" s="1153"/>
      <c r="BG469" s="1153"/>
      <c r="BH469" s="1153"/>
      <c r="BI469" s="1153"/>
      <c r="BJ469" s="1153"/>
      <c r="BK469" s="1153"/>
      <c r="BL469" s="1153"/>
      <c r="BM469" s="1153"/>
      <c r="BN469" s="1153"/>
      <c r="BO469" s="1153"/>
      <c r="BP469" s="1153"/>
      <c r="BQ469" s="1153"/>
      <c r="BR469" s="1153"/>
      <c r="BS469" s="1200"/>
      <c r="BT469" s="1153"/>
      <c r="BU469" s="1153"/>
      <c r="BV469" s="1153"/>
      <c r="BW469" s="1153"/>
      <c r="BX469" s="1153"/>
      <c r="BY469" s="1153"/>
      <c r="BZ469" s="1153"/>
      <c r="CA469" s="1153"/>
      <c r="CB469" s="1153"/>
      <c r="CC469" s="1153"/>
      <c r="CD469" s="1153"/>
      <c r="CE469" s="1153"/>
      <c r="CF469" s="1153"/>
      <c r="CG469" s="1153"/>
      <c r="CH469" s="1153"/>
      <c r="CI469" s="1153"/>
      <c r="CJ469" s="1153"/>
      <c r="CK469" s="1153"/>
      <c r="CL469" s="1153"/>
      <c r="CM469" s="1200"/>
      <c r="CN469" s="1200"/>
    </row>
    <row r="470" spans="2:92">
      <c r="B470" s="1152"/>
      <c r="I470" s="1153"/>
      <c r="J470" s="1153"/>
      <c r="K470" s="1153"/>
      <c r="L470" s="1153"/>
      <c r="M470" s="1153"/>
      <c r="N470" s="1153"/>
      <c r="O470" s="1153"/>
      <c r="P470" s="1153"/>
      <c r="Q470" s="1153"/>
      <c r="R470" s="1153"/>
      <c r="S470" s="1153"/>
      <c r="T470" s="1153"/>
      <c r="U470" s="1153"/>
      <c r="V470" s="1153"/>
      <c r="W470" s="1153"/>
      <c r="X470" s="1153"/>
      <c r="Y470" s="1153"/>
      <c r="Z470" s="1153"/>
      <c r="AA470" s="1153"/>
      <c r="AB470" s="1200"/>
      <c r="AC470" s="1200"/>
      <c r="AD470" s="1200"/>
      <c r="AE470" s="1200"/>
      <c r="AF470" s="1153"/>
      <c r="AG470" s="1153"/>
      <c r="AH470" s="1153"/>
      <c r="AI470" s="1153"/>
      <c r="AJ470" s="1153"/>
      <c r="AK470" s="1153"/>
      <c r="AL470" s="1153"/>
      <c r="AM470" s="1153"/>
      <c r="AN470" s="1153"/>
      <c r="AO470" s="1153"/>
      <c r="AP470" s="1153"/>
      <c r="AQ470" s="1153"/>
      <c r="AR470" s="1153"/>
      <c r="AS470" s="1153"/>
      <c r="AT470" s="1153"/>
      <c r="AU470" s="1153"/>
      <c r="AV470" s="1153"/>
      <c r="AW470" s="1153"/>
      <c r="AX470" s="1154"/>
      <c r="AY470" s="1153"/>
      <c r="AZ470" s="1153"/>
      <c r="BA470" s="1153"/>
      <c r="BB470" s="1153"/>
      <c r="BC470" s="1153"/>
      <c r="BD470" s="1153"/>
      <c r="BE470" s="1153"/>
      <c r="BF470" s="1153"/>
      <c r="BG470" s="1153"/>
      <c r="BH470" s="1153"/>
      <c r="BI470" s="1153"/>
      <c r="BJ470" s="1153"/>
      <c r="BK470" s="1153"/>
      <c r="BL470" s="1153"/>
      <c r="BM470" s="1153"/>
      <c r="BN470" s="1153"/>
      <c r="BO470" s="1153"/>
      <c r="BP470" s="1153"/>
      <c r="BQ470" s="1153"/>
      <c r="BR470" s="1153"/>
      <c r="BS470" s="1200"/>
      <c r="BT470" s="1153"/>
      <c r="BU470" s="1153"/>
      <c r="BV470" s="1153"/>
      <c r="BW470" s="1153"/>
      <c r="BX470" s="1153"/>
      <c r="BY470" s="1153"/>
      <c r="BZ470" s="1153"/>
      <c r="CA470" s="1153"/>
      <c r="CB470" s="1153"/>
      <c r="CC470" s="1153"/>
      <c r="CD470" s="1153"/>
      <c r="CE470" s="1153"/>
      <c r="CF470" s="1153"/>
      <c r="CG470" s="1153"/>
      <c r="CH470" s="1153"/>
      <c r="CI470" s="1153"/>
      <c r="CJ470" s="1153"/>
      <c r="CK470" s="1153"/>
      <c r="CL470" s="1153"/>
      <c r="CM470" s="1200"/>
      <c r="CN470" s="1200"/>
    </row>
    <row r="471" spans="2:92">
      <c r="B471" s="1152"/>
      <c r="I471" s="1153"/>
      <c r="J471" s="1153"/>
      <c r="K471" s="1153"/>
      <c r="L471" s="1153"/>
      <c r="M471" s="1153"/>
      <c r="N471" s="1153"/>
      <c r="O471" s="1153"/>
      <c r="P471" s="1153"/>
      <c r="Q471" s="1153"/>
      <c r="R471" s="1153"/>
      <c r="S471" s="1153"/>
      <c r="T471" s="1153"/>
      <c r="U471" s="1153"/>
      <c r="V471" s="1153"/>
      <c r="W471" s="1153"/>
      <c r="X471" s="1153"/>
      <c r="Y471" s="1153"/>
      <c r="Z471" s="1153"/>
      <c r="AA471" s="1153"/>
      <c r="AB471" s="1200"/>
      <c r="AC471" s="1200"/>
      <c r="AD471" s="1200"/>
      <c r="AE471" s="1200"/>
      <c r="AF471" s="1153"/>
      <c r="AG471" s="1153"/>
      <c r="AH471" s="1153"/>
      <c r="AI471" s="1153"/>
      <c r="AJ471" s="1153"/>
      <c r="AK471" s="1153"/>
      <c r="AL471" s="1153"/>
      <c r="AM471" s="1153"/>
      <c r="AN471" s="1153"/>
      <c r="AO471" s="1153"/>
      <c r="AP471" s="1153"/>
      <c r="AQ471" s="1153"/>
      <c r="AR471" s="1153"/>
      <c r="AS471" s="1153"/>
      <c r="AT471" s="1153"/>
      <c r="AU471" s="1153"/>
      <c r="AV471" s="1153"/>
      <c r="AW471" s="1153"/>
      <c r="AX471" s="1154"/>
      <c r="AY471" s="1153"/>
      <c r="AZ471" s="1153"/>
      <c r="BA471" s="1153"/>
      <c r="BB471" s="1153"/>
      <c r="BC471" s="1153"/>
      <c r="BD471" s="1153"/>
      <c r="BE471" s="1153"/>
      <c r="BF471" s="1153"/>
      <c r="BG471" s="1153"/>
      <c r="BH471" s="1153"/>
      <c r="BI471" s="1153"/>
      <c r="BJ471" s="1153"/>
      <c r="BK471" s="1153"/>
      <c r="BL471" s="1153"/>
      <c r="BM471" s="1153"/>
      <c r="BN471" s="1153"/>
      <c r="BO471" s="1153"/>
      <c r="BP471" s="1153"/>
      <c r="BQ471" s="1153"/>
      <c r="BR471" s="1153"/>
      <c r="BS471" s="1200"/>
      <c r="BT471" s="1153"/>
      <c r="BU471" s="1153"/>
      <c r="BV471" s="1153"/>
      <c r="BW471" s="1153"/>
      <c r="BX471" s="1153"/>
      <c r="BY471" s="1153"/>
      <c r="BZ471" s="1153"/>
      <c r="CA471" s="1153"/>
      <c r="CB471" s="1153"/>
      <c r="CC471" s="1153"/>
      <c r="CD471" s="1153"/>
      <c r="CE471" s="1153"/>
      <c r="CF471" s="1153"/>
      <c r="CG471" s="1153"/>
      <c r="CH471" s="1153"/>
      <c r="CI471" s="1153"/>
      <c r="CJ471" s="1153"/>
      <c r="CK471" s="1153"/>
      <c r="CL471" s="1153"/>
      <c r="CM471" s="1200"/>
      <c r="CN471" s="1200"/>
    </row>
    <row r="472" spans="2:92">
      <c r="B472" s="1152"/>
      <c r="I472" s="1153"/>
      <c r="J472" s="1153"/>
      <c r="K472" s="1153"/>
      <c r="L472" s="1153"/>
      <c r="M472" s="1153"/>
      <c r="N472" s="1153"/>
      <c r="O472" s="1153"/>
      <c r="P472" s="1153"/>
      <c r="Q472" s="1153"/>
      <c r="R472" s="1153"/>
      <c r="S472" s="1153"/>
      <c r="T472" s="1153"/>
      <c r="U472" s="1153"/>
      <c r="V472" s="1153"/>
      <c r="W472" s="1153"/>
      <c r="X472" s="1153"/>
      <c r="Y472" s="1153"/>
      <c r="Z472" s="1153"/>
      <c r="AA472" s="1153"/>
      <c r="AB472" s="1200"/>
      <c r="AC472" s="1200"/>
      <c r="AD472" s="1200"/>
      <c r="AE472" s="1200"/>
      <c r="AF472" s="1153"/>
      <c r="AG472" s="1153"/>
      <c r="AH472" s="1153"/>
      <c r="AI472" s="1153"/>
      <c r="AJ472" s="1153"/>
      <c r="AK472" s="1153"/>
      <c r="AL472" s="1153"/>
      <c r="AM472" s="1153"/>
      <c r="AN472" s="1153"/>
      <c r="AO472" s="1153"/>
      <c r="AP472" s="1153"/>
      <c r="AQ472" s="1153"/>
      <c r="AR472" s="1153"/>
      <c r="AS472" s="1153"/>
      <c r="AT472" s="1153"/>
      <c r="AU472" s="1153"/>
      <c r="AV472" s="1153"/>
      <c r="AW472" s="1153"/>
      <c r="AX472" s="1154"/>
      <c r="AY472" s="1153"/>
      <c r="AZ472" s="1153"/>
      <c r="BA472" s="1153"/>
      <c r="BB472" s="1153"/>
      <c r="BC472" s="1153"/>
      <c r="BD472" s="1153"/>
      <c r="BE472" s="1153"/>
      <c r="BF472" s="1153"/>
      <c r="BG472" s="1153"/>
      <c r="BH472" s="1153"/>
      <c r="BI472" s="1153"/>
      <c r="BJ472" s="1153"/>
      <c r="BK472" s="1153"/>
      <c r="BL472" s="1153"/>
      <c r="BM472" s="1153"/>
      <c r="BN472" s="1153"/>
      <c r="BO472" s="1153"/>
      <c r="BP472" s="1153"/>
      <c r="BQ472" s="1153"/>
      <c r="BR472" s="1153"/>
      <c r="BS472" s="1200"/>
      <c r="BT472" s="1153"/>
      <c r="BU472" s="1153"/>
      <c r="BV472" s="1153"/>
      <c r="BW472" s="1153"/>
      <c r="BX472" s="1153"/>
      <c r="BY472" s="1153"/>
      <c r="BZ472" s="1153"/>
      <c r="CA472" s="1153"/>
      <c r="CB472" s="1153"/>
      <c r="CC472" s="1153"/>
      <c r="CD472" s="1153"/>
      <c r="CE472" s="1153"/>
      <c r="CF472" s="1153"/>
      <c r="CG472" s="1153"/>
      <c r="CH472" s="1153"/>
      <c r="CI472" s="1153"/>
      <c r="CJ472" s="1153"/>
      <c r="CK472" s="1153"/>
      <c r="CL472" s="1153"/>
      <c r="CM472" s="1200"/>
      <c r="CN472" s="1200"/>
    </row>
    <row r="473" spans="2:92">
      <c r="B473" s="1152"/>
      <c r="I473" s="1153"/>
      <c r="J473" s="1153"/>
      <c r="K473" s="1153"/>
      <c r="L473" s="1153"/>
      <c r="M473" s="1153"/>
      <c r="N473" s="1153"/>
      <c r="O473" s="1153"/>
      <c r="P473" s="1153"/>
      <c r="Q473" s="1153"/>
      <c r="R473" s="1153"/>
      <c r="S473" s="1153"/>
      <c r="T473" s="1153"/>
      <c r="U473" s="1153"/>
      <c r="V473" s="1153"/>
      <c r="W473" s="1153"/>
      <c r="X473" s="1153"/>
      <c r="Y473" s="1153"/>
      <c r="Z473" s="1153"/>
      <c r="AA473" s="1153"/>
      <c r="AB473" s="1200"/>
      <c r="AC473" s="1200"/>
      <c r="AD473" s="1200"/>
      <c r="AE473" s="1200"/>
      <c r="AF473" s="1153"/>
      <c r="AG473" s="1153"/>
      <c r="AH473" s="1153"/>
      <c r="AI473" s="1153"/>
      <c r="AJ473" s="1153"/>
      <c r="AK473" s="1153"/>
      <c r="AL473" s="1153"/>
      <c r="AM473" s="1153"/>
      <c r="AN473" s="1153"/>
      <c r="AO473" s="1153"/>
      <c r="AP473" s="1153"/>
      <c r="AQ473" s="1153"/>
      <c r="AR473" s="1153"/>
      <c r="AS473" s="1153"/>
      <c r="AT473" s="1153"/>
      <c r="AU473" s="1153"/>
      <c r="AV473" s="1153"/>
      <c r="AW473" s="1153"/>
      <c r="AX473" s="1154"/>
      <c r="AY473" s="1153"/>
      <c r="AZ473" s="1153"/>
      <c r="BA473" s="1153"/>
      <c r="BB473" s="1153"/>
      <c r="BC473" s="1153"/>
      <c r="BD473" s="1153"/>
      <c r="BE473" s="1153"/>
      <c r="BF473" s="1153"/>
      <c r="BG473" s="1153"/>
      <c r="BH473" s="1153"/>
      <c r="BI473" s="1153"/>
      <c r="BJ473" s="1153"/>
      <c r="BK473" s="1153"/>
      <c r="BL473" s="1153"/>
      <c r="BM473" s="1153"/>
      <c r="BN473" s="1153"/>
      <c r="BO473" s="1153"/>
      <c r="BP473" s="1153"/>
      <c r="BQ473" s="1153"/>
      <c r="BR473" s="1153"/>
      <c r="BS473" s="1200"/>
      <c r="BT473" s="1153"/>
      <c r="BU473" s="1153"/>
      <c r="BV473" s="1153"/>
      <c r="BW473" s="1153"/>
      <c r="BX473" s="1153"/>
      <c r="BY473" s="1153"/>
      <c r="BZ473" s="1153"/>
      <c r="CA473" s="1153"/>
      <c r="CB473" s="1153"/>
      <c r="CC473" s="1153"/>
      <c r="CD473" s="1153"/>
      <c r="CE473" s="1153"/>
      <c r="CF473" s="1153"/>
      <c r="CG473" s="1153"/>
      <c r="CH473" s="1153"/>
      <c r="CI473" s="1153"/>
      <c r="CJ473" s="1153"/>
      <c r="CK473" s="1153"/>
      <c r="CL473" s="1153"/>
      <c r="CM473" s="1200"/>
      <c r="CN473" s="1200"/>
    </row>
    <row r="474" spans="2:92">
      <c r="B474" s="1152"/>
      <c r="I474" s="1153"/>
      <c r="J474" s="1153"/>
      <c r="K474" s="1153"/>
      <c r="L474" s="1153"/>
      <c r="M474" s="1153"/>
      <c r="N474" s="1153"/>
      <c r="O474" s="1153"/>
      <c r="P474" s="1153"/>
      <c r="Q474" s="1153"/>
      <c r="R474" s="1153"/>
      <c r="S474" s="1153"/>
      <c r="T474" s="1153"/>
      <c r="U474" s="1153"/>
      <c r="V474" s="1153"/>
      <c r="W474" s="1153"/>
      <c r="X474" s="1153"/>
      <c r="Y474" s="1153"/>
      <c r="Z474" s="1153"/>
      <c r="AA474" s="1153"/>
      <c r="AB474" s="1200"/>
      <c r="AC474" s="1200"/>
      <c r="AD474" s="1200"/>
      <c r="AE474" s="1200"/>
      <c r="AF474" s="1153"/>
      <c r="AG474" s="1153"/>
      <c r="AH474" s="1153"/>
      <c r="AI474" s="1153"/>
      <c r="AJ474" s="1153"/>
      <c r="AK474" s="1153"/>
      <c r="AL474" s="1153"/>
      <c r="AM474" s="1153"/>
      <c r="AN474" s="1153"/>
      <c r="AO474" s="1153"/>
      <c r="AP474" s="1153"/>
      <c r="AQ474" s="1153"/>
      <c r="AR474" s="1153"/>
      <c r="AS474" s="1153"/>
      <c r="AT474" s="1153"/>
      <c r="AU474" s="1153"/>
      <c r="AV474" s="1153"/>
      <c r="AW474" s="1153"/>
      <c r="AX474" s="1154"/>
      <c r="AY474" s="1153"/>
      <c r="AZ474" s="1153"/>
      <c r="BA474" s="1153"/>
      <c r="BB474" s="1153"/>
      <c r="BC474" s="1153"/>
      <c r="BD474" s="1153"/>
      <c r="BE474" s="1153"/>
      <c r="BF474" s="1153"/>
      <c r="BG474" s="1153"/>
      <c r="BH474" s="1153"/>
      <c r="BI474" s="1153"/>
      <c r="BJ474" s="1153"/>
      <c r="BK474" s="1153"/>
      <c r="BL474" s="1153"/>
      <c r="BM474" s="1153"/>
      <c r="BN474" s="1153"/>
      <c r="BO474" s="1153"/>
      <c r="BP474" s="1153"/>
      <c r="BQ474" s="1153"/>
      <c r="BR474" s="1153"/>
      <c r="BS474" s="1200"/>
      <c r="BT474" s="1153"/>
      <c r="BU474" s="1153"/>
      <c r="BV474" s="1153"/>
      <c r="BW474" s="1153"/>
      <c r="BX474" s="1153"/>
      <c r="BY474" s="1153"/>
      <c r="BZ474" s="1153"/>
      <c r="CA474" s="1153"/>
      <c r="CB474" s="1153"/>
      <c r="CC474" s="1153"/>
      <c r="CD474" s="1153"/>
      <c r="CE474" s="1153"/>
      <c r="CF474" s="1153"/>
      <c r="CG474" s="1153"/>
      <c r="CH474" s="1153"/>
      <c r="CI474" s="1153"/>
      <c r="CJ474" s="1153"/>
      <c r="CK474" s="1153"/>
      <c r="CL474" s="1153"/>
      <c r="CM474" s="1200"/>
      <c r="CN474" s="1200"/>
    </row>
    <row r="475" spans="2:92">
      <c r="B475" s="1152"/>
      <c r="I475" s="1153"/>
      <c r="J475" s="1153"/>
      <c r="K475" s="1153"/>
      <c r="L475" s="1153"/>
      <c r="M475" s="1153"/>
      <c r="N475" s="1153"/>
      <c r="O475" s="1153"/>
      <c r="P475" s="1153"/>
      <c r="Q475" s="1153"/>
      <c r="R475" s="1153"/>
      <c r="S475" s="1153"/>
      <c r="T475" s="1153"/>
      <c r="U475" s="1153"/>
      <c r="V475" s="1153"/>
      <c r="W475" s="1153"/>
      <c r="X475" s="1153"/>
      <c r="Y475" s="1153"/>
      <c r="Z475" s="1153"/>
      <c r="AA475" s="1153"/>
      <c r="AB475" s="1200"/>
      <c r="AC475" s="1200"/>
      <c r="AD475" s="1200"/>
      <c r="AE475" s="1200"/>
      <c r="AF475" s="1153"/>
      <c r="AG475" s="1153"/>
      <c r="AH475" s="1153"/>
      <c r="AI475" s="1153"/>
      <c r="AJ475" s="1153"/>
      <c r="AK475" s="1153"/>
      <c r="AL475" s="1153"/>
      <c r="AM475" s="1153"/>
      <c r="AN475" s="1153"/>
      <c r="AO475" s="1153"/>
      <c r="AP475" s="1153"/>
      <c r="AQ475" s="1153"/>
      <c r="AR475" s="1153"/>
      <c r="AS475" s="1153"/>
      <c r="AT475" s="1153"/>
      <c r="AU475" s="1153"/>
      <c r="AV475" s="1153"/>
      <c r="AW475" s="1153"/>
      <c r="AX475" s="1154"/>
      <c r="AY475" s="1153"/>
      <c r="AZ475" s="1153"/>
      <c r="BA475" s="1153"/>
      <c r="BB475" s="1153"/>
      <c r="BC475" s="1153"/>
      <c r="BD475" s="1153"/>
      <c r="BE475" s="1153"/>
      <c r="BF475" s="1153"/>
      <c r="BG475" s="1153"/>
      <c r="BH475" s="1153"/>
      <c r="BI475" s="1153"/>
      <c r="BJ475" s="1153"/>
      <c r="BK475" s="1153"/>
      <c r="BL475" s="1153"/>
      <c r="BM475" s="1153"/>
      <c r="BN475" s="1153"/>
      <c r="BO475" s="1153"/>
      <c r="BP475" s="1153"/>
      <c r="BQ475" s="1153"/>
      <c r="BR475" s="1153"/>
      <c r="BS475" s="1200"/>
      <c r="BT475" s="1153"/>
      <c r="BU475" s="1153"/>
      <c r="BV475" s="1153"/>
      <c r="BW475" s="1153"/>
      <c r="BX475" s="1153"/>
      <c r="BY475" s="1153"/>
      <c r="BZ475" s="1153"/>
      <c r="CA475" s="1153"/>
      <c r="CB475" s="1153"/>
      <c r="CC475" s="1153"/>
      <c r="CD475" s="1153"/>
      <c r="CE475" s="1153"/>
      <c r="CF475" s="1153"/>
      <c r="CG475" s="1153"/>
      <c r="CH475" s="1153"/>
      <c r="CI475" s="1153"/>
      <c r="CJ475" s="1153"/>
      <c r="CK475" s="1153"/>
      <c r="CL475" s="1153"/>
      <c r="CM475" s="1200"/>
      <c r="CN475" s="1200"/>
    </row>
    <row r="476" spans="2:92">
      <c r="B476" s="1152"/>
      <c r="I476" s="1153"/>
      <c r="J476" s="1153"/>
      <c r="K476" s="1153"/>
      <c r="L476" s="1153"/>
      <c r="M476" s="1153"/>
      <c r="N476" s="1153"/>
      <c r="O476" s="1153"/>
      <c r="P476" s="1153"/>
      <c r="Q476" s="1153"/>
      <c r="R476" s="1153"/>
      <c r="S476" s="1153"/>
      <c r="T476" s="1153"/>
      <c r="U476" s="1153"/>
      <c r="V476" s="1153"/>
      <c r="W476" s="1153"/>
      <c r="X476" s="1153"/>
      <c r="Y476" s="1153"/>
      <c r="Z476" s="1153"/>
      <c r="AA476" s="1153"/>
      <c r="AB476" s="1200"/>
      <c r="AC476" s="1200"/>
      <c r="AD476" s="1200"/>
      <c r="AE476" s="1200"/>
      <c r="AF476" s="1153"/>
      <c r="AG476" s="1153"/>
      <c r="AH476" s="1153"/>
      <c r="AI476" s="1153"/>
      <c r="AJ476" s="1153"/>
      <c r="AK476" s="1153"/>
      <c r="AL476" s="1153"/>
      <c r="AM476" s="1153"/>
      <c r="AN476" s="1153"/>
      <c r="AO476" s="1153"/>
      <c r="AP476" s="1153"/>
      <c r="AQ476" s="1153"/>
      <c r="AR476" s="1153"/>
      <c r="AS476" s="1153"/>
      <c r="AT476" s="1153"/>
      <c r="AU476" s="1153"/>
      <c r="AV476" s="1153"/>
      <c r="AW476" s="1153"/>
      <c r="AX476" s="1154"/>
      <c r="AY476" s="1153"/>
      <c r="AZ476" s="1153"/>
      <c r="BA476" s="1153"/>
      <c r="BB476" s="1153"/>
      <c r="BC476" s="1153"/>
      <c r="BD476" s="1153"/>
      <c r="BE476" s="1153"/>
      <c r="BF476" s="1153"/>
      <c r="BG476" s="1153"/>
      <c r="BH476" s="1153"/>
      <c r="BI476" s="1153"/>
      <c r="BJ476" s="1153"/>
      <c r="BK476" s="1153"/>
      <c r="BL476" s="1153"/>
      <c r="BM476" s="1153"/>
      <c r="BN476" s="1153"/>
      <c r="BO476" s="1153"/>
      <c r="BP476" s="1153"/>
      <c r="BQ476" s="1153"/>
      <c r="BR476" s="1153"/>
      <c r="BS476" s="1200"/>
      <c r="BT476" s="1153"/>
      <c r="BU476" s="1153"/>
      <c r="BV476" s="1153"/>
      <c r="BW476" s="1153"/>
      <c r="BX476" s="1153"/>
      <c r="BY476" s="1153"/>
      <c r="BZ476" s="1153"/>
      <c r="CA476" s="1153"/>
      <c r="CB476" s="1153"/>
      <c r="CC476" s="1153"/>
      <c r="CD476" s="1153"/>
      <c r="CE476" s="1153"/>
      <c r="CF476" s="1153"/>
      <c r="CG476" s="1153"/>
      <c r="CH476" s="1153"/>
      <c r="CI476" s="1153"/>
      <c r="CJ476" s="1153"/>
      <c r="CK476" s="1153"/>
      <c r="CL476" s="1153"/>
      <c r="CM476" s="1200"/>
      <c r="CN476" s="1200"/>
    </row>
    <row r="477" spans="2:92">
      <c r="B477" s="1152"/>
      <c r="I477" s="1153"/>
      <c r="J477" s="1153"/>
      <c r="K477" s="1153"/>
      <c r="L477" s="1153"/>
      <c r="M477" s="1153"/>
      <c r="N477" s="1153"/>
      <c r="O477" s="1153"/>
      <c r="P477" s="1153"/>
      <c r="Q477" s="1153"/>
      <c r="R477" s="1153"/>
      <c r="S477" s="1153"/>
      <c r="T477" s="1153"/>
      <c r="U477" s="1153"/>
      <c r="V477" s="1153"/>
      <c r="W477" s="1153"/>
      <c r="X477" s="1153"/>
      <c r="Y477" s="1153"/>
      <c r="Z477" s="1153"/>
      <c r="AA477" s="1153"/>
      <c r="AB477" s="1200"/>
      <c r="AC477" s="1200"/>
      <c r="AD477" s="1200"/>
      <c r="AE477" s="1200"/>
      <c r="AF477" s="1153"/>
      <c r="AG477" s="1153"/>
      <c r="AH477" s="1153"/>
      <c r="AI477" s="1153"/>
      <c r="AJ477" s="1153"/>
      <c r="AK477" s="1153"/>
      <c r="AL477" s="1153"/>
      <c r="AM477" s="1153"/>
      <c r="AN477" s="1153"/>
      <c r="AO477" s="1153"/>
      <c r="AP477" s="1153"/>
      <c r="AQ477" s="1153"/>
      <c r="AR477" s="1153"/>
      <c r="AS477" s="1153"/>
      <c r="AT477" s="1153"/>
      <c r="AU477" s="1153"/>
      <c r="AV477" s="1153"/>
      <c r="AW477" s="1153"/>
      <c r="AX477" s="1154"/>
      <c r="AY477" s="1153"/>
      <c r="AZ477" s="1153"/>
      <c r="BA477" s="1153"/>
      <c r="BB477" s="1153"/>
      <c r="BC477" s="1153"/>
      <c r="BD477" s="1153"/>
      <c r="BE477" s="1153"/>
      <c r="BF477" s="1153"/>
      <c r="BG477" s="1153"/>
      <c r="BH477" s="1153"/>
      <c r="BI477" s="1153"/>
      <c r="BJ477" s="1153"/>
      <c r="BK477" s="1153"/>
      <c r="BL477" s="1153"/>
      <c r="BM477" s="1153"/>
      <c r="BN477" s="1153"/>
      <c r="BO477" s="1153"/>
      <c r="BP477" s="1153"/>
      <c r="BQ477" s="1153"/>
      <c r="BR477" s="1153"/>
      <c r="BS477" s="1200"/>
      <c r="BT477" s="1153"/>
      <c r="BU477" s="1153"/>
      <c r="BV477" s="1153"/>
      <c r="BW477" s="1153"/>
      <c r="BX477" s="1153"/>
      <c r="BY477" s="1153"/>
      <c r="BZ477" s="1153"/>
      <c r="CA477" s="1153"/>
      <c r="CB477" s="1153"/>
      <c r="CC477" s="1153"/>
      <c r="CD477" s="1153"/>
      <c r="CE477" s="1153"/>
      <c r="CF477" s="1153"/>
      <c r="CG477" s="1153"/>
      <c r="CH477" s="1153"/>
      <c r="CI477" s="1153"/>
      <c r="CJ477" s="1153"/>
      <c r="CK477" s="1153"/>
      <c r="CL477" s="1153"/>
      <c r="CM477" s="1200"/>
      <c r="CN477" s="1200"/>
    </row>
    <row r="478" spans="2:92">
      <c r="B478" s="1152"/>
      <c r="I478" s="1153"/>
      <c r="J478" s="1153"/>
      <c r="K478" s="1153"/>
      <c r="L478" s="1153"/>
      <c r="M478" s="1153"/>
      <c r="N478" s="1153"/>
      <c r="O478" s="1153"/>
      <c r="P478" s="1153"/>
      <c r="Q478" s="1153"/>
      <c r="R478" s="1153"/>
      <c r="S478" s="1153"/>
      <c r="T478" s="1153"/>
      <c r="U478" s="1153"/>
      <c r="V478" s="1153"/>
      <c r="W478" s="1153"/>
      <c r="X478" s="1153"/>
      <c r="Y478" s="1153"/>
      <c r="Z478" s="1153"/>
      <c r="AA478" s="1153"/>
      <c r="AB478" s="1200"/>
      <c r="AC478" s="1200"/>
      <c r="AD478" s="1200"/>
      <c r="AE478" s="1200"/>
      <c r="AF478" s="1153"/>
      <c r="AG478" s="1153"/>
      <c r="AH478" s="1153"/>
      <c r="AI478" s="1153"/>
      <c r="AJ478" s="1153"/>
      <c r="AK478" s="1153"/>
      <c r="AL478" s="1153"/>
      <c r="AM478" s="1153"/>
      <c r="AN478" s="1153"/>
      <c r="AO478" s="1153"/>
      <c r="AP478" s="1153"/>
      <c r="AQ478" s="1153"/>
      <c r="AR478" s="1153"/>
      <c r="AS478" s="1153"/>
      <c r="AT478" s="1153"/>
      <c r="AU478" s="1153"/>
      <c r="AV478" s="1153"/>
      <c r="AW478" s="1153"/>
      <c r="AX478" s="1154"/>
      <c r="AY478" s="1153"/>
      <c r="AZ478" s="1153"/>
      <c r="BA478" s="1153"/>
      <c r="BB478" s="1153"/>
      <c r="BC478" s="1153"/>
      <c r="BD478" s="1153"/>
      <c r="BE478" s="1153"/>
      <c r="BF478" s="1153"/>
      <c r="BG478" s="1153"/>
      <c r="BH478" s="1153"/>
      <c r="BI478" s="1153"/>
      <c r="BJ478" s="1153"/>
      <c r="BK478" s="1153"/>
      <c r="BL478" s="1153"/>
      <c r="BM478" s="1153"/>
      <c r="BN478" s="1153"/>
      <c r="BO478" s="1153"/>
      <c r="BP478" s="1153"/>
      <c r="BQ478" s="1153"/>
      <c r="BR478" s="1153"/>
      <c r="BS478" s="1200"/>
      <c r="BT478" s="1153"/>
      <c r="BU478" s="1153"/>
      <c r="BV478" s="1153"/>
      <c r="BW478" s="1153"/>
      <c r="BX478" s="1153"/>
      <c r="BY478" s="1153"/>
      <c r="BZ478" s="1153"/>
      <c r="CA478" s="1153"/>
      <c r="CB478" s="1153"/>
      <c r="CC478" s="1153"/>
      <c r="CD478" s="1153"/>
      <c r="CE478" s="1153"/>
      <c r="CF478" s="1153"/>
      <c r="CG478" s="1153"/>
      <c r="CH478" s="1153"/>
      <c r="CI478" s="1153"/>
      <c r="CJ478" s="1153"/>
      <c r="CK478" s="1153"/>
      <c r="CL478" s="1153"/>
      <c r="CM478" s="1200"/>
      <c r="CN478" s="1200"/>
    </row>
    <row r="479" spans="2:92">
      <c r="B479" s="1152"/>
      <c r="I479" s="1153"/>
      <c r="J479" s="1153"/>
      <c r="K479" s="1153"/>
      <c r="L479" s="1153"/>
      <c r="M479" s="1153"/>
      <c r="N479" s="1153"/>
      <c r="O479" s="1153"/>
      <c r="P479" s="1153"/>
      <c r="Q479" s="1153"/>
      <c r="R479" s="1153"/>
      <c r="S479" s="1153"/>
      <c r="T479" s="1153"/>
      <c r="U479" s="1153"/>
      <c r="V479" s="1153"/>
      <c r="W479" s="1153"/>
      <c r="X479" s="1153"/>
      <c r="Y479" s="1153"/>
      <c r="Z479" s="1153"/>
      <c r="AA479" s="1153"/>
      <c r="AB479" s="1200"/>
      <c r="AC479" s="1200"/>
      <c r="AD479" s="1200"/>
      <c r="AE479" s="1200"/>
      <c r="AF479" s="1153"/>
      <c r="AG479" s="1153"/>
      <c r="AH479" s="1153"/>
      <c r="AI479" s="1153"/>
      <c r="AJ479" s="1153"/>
      <c r="AK479" s="1153"/>
      <c r="AL479" s="1153"/>
      <c r="AM479" s="1153"/>
      <c r="AN479" s="1153"/>
      <c r="AO479" s="1153"/>
      <c r="AP479" s="1153"/>
      <c r="AQ479" s="1153"/>
      <c r="AR479" s="1153"/>
      <c r="AS479" s="1153"/>
      <c r="AT479" s="1153"/>
      <c r="AU479" s="1153"/>
      <c r="AV479" s="1153"/>
      <c r="AW479" s="1153"/>
      <c r="AX479" s="1154"/>
      <c r="AY479" s="1153"/>
      <c r="AZ479" s="1153"/>
      <c r="BA479" s="1153"/>
      <c r="BB479" s="1153"/>
      <c r="BC479" s="1153"/>
      <c r="BD479" s="1153"/>
      <c r="BE479" s="1153"/>
      <c r="BF479" s="1153"/>
      <c r="BG479" s="1153"/>
      <c r="BH479" s="1153"/>
      <c r="BI479" s="1153"/>
      <c r="BJ479" s="1153"/>
      <c r="BK479" s="1153"/>
      <c r="BL479" s="1153"/>
      <c r="BM479" s="1153"/>
      <c r="BN479" s="1153"/>
      <c r="BO479" s="1153"/>
      <c r="BP479" s="1153"/>
      <c r="BQ479" s="1153"/>
      <c r="BR479" s="1153"/>
      <c r="BS479" s="1200"/>
      <c r="BT479" s="1153"/>
      <c r="BU479" s="1153"/>
      <c r="BV479" s="1153"/>
      <c r="BW479" s="1153"/>
      <c r="BX479" s="1153"/>
      <c r="BY479" s="1153"/>
      <c r="BZ479" s="1153"/>
      <c r="CA479" s="1153"/>
      <c r="CB479" s="1153"/>
      <c r="CC479" s="1153"/>
      <c r="CD479" s="1153"/>
      <c r="CE479" s="1153"/>
      <c r="CF479" s="1153"/>
      <c r="CG479" s="1153"/>
      <c r="CH479" s="1153"/>
      <c r="CI479" s="1153"/>
      <c r="CJ479" s="1153"/>
      <c r="CK479" s="1153"/>
      <c r="CL479" s="1153"/>
      <c r="CM479" s="1200"/>
      <c r="CN479" s="1200"/>
    </row>
    <row r="480" spans="2:92">
      <c r="B480" s="1152"/>
      <c r="I480" s="1153"/>
      <c r="J480" s="1153"/>
      <c r="K480" s="1153"/>
      <c r="L480" s="1153"/>
      <c r="M480" s="1153"/>
      <c r="N480" s="1153"/>
      <c r="O480" s="1153"/>
      <c r="P480" s="1153"/>
      <c r="Q480" s="1153"/>
      <c r="R480" s="1153"/>
      <c r="S480" s="1153"/>
      <c r="T480" s="1153"/>
      <c r="U480" s="1153"/>
      <c r="V480" s="1153"/>
      <c r="W480" s="1153"/>
      <c r="X480" s="1153"/>
      <c r="Y480" s="1153"/>
      <c r="Z480" s="1153"/>
      <c r="AA480" s="1153"/>
      <c r="AB480" s="1200"/>
      <c r="AC480" s="1200"/>
      <c r="AD480" s="1200"/>
      <c r="AE480" s="1200"/>
      <c r="AF480" s="1153"/>
      <c r="AG480" s="1153"/>
      <c r="AH480" s="1153"/>
      <c r="AI480" s="1153"/>
      <c r="AJ480" s="1153"/>
      <c r="AK480" s="1153"/>
      <c r="AL480" s="1153"/>
      <c r="AM480" s="1153"/>
      <c r="AN480" s="1153"/>
      <c r="AO480" s="1153"/>
      <c r="AP480" s="1153"/>
      <c r="AQ480" s="1153"/>
      <c r="AR480" s="1153"/>
      <c r="AS480" s="1153"/>
      <c r="AT480" s="1153"/>
      <c r="AU480" s="1153"/>
      <c r="AV480" s="1153"/>
      <c r="AW480" s="1153"/>
      <c r="AX480" s="1154"/>
      <c r="AY480" s="1153"/>
      <c r="AZ480" s="1153"/>
      <c r="BA480" s="1153"/>
      <c r="BB480" s="1153"/>
      <c r="BC480" s="1153"/>
      <c r="BD480" s="1153"/>
      <c r="BE480" s="1153"/>
      <c r="BF480" s="1153"/>
      <c r="BG480" s="1153"/>
      <c r="BH480" s="1153"/>
      <c r="BI480" s="1153"/>
      <c r="BJ480" s="1153"/>
      <c r="BK480" s="1153"/>
      <c r="BL480" s="1153"/>
      <c r="BM480" s="1153"/>
      <c r="BN480" s="1153"/>
      <c r="BO480" s="1153"/>
      <c r="BP480" s="1153"/>
      <c r="BQ480" s="1153"/>
      <c r="BR480" s="1153"/>
      <c r="BS480" s="1200"/>
      <c r="BT480" s="1153"/>
      <c r="BU480" s="1153"/>
      <c r="BV480" s="1153"/>
      <c r="BW480" s="1153"/>
      <c r="BX480" s="1153"/>
      <c r="BY480" s="1153"/>
      <c r="BZ480" s="1153"/>
      <c r="CA480" s="1153"/>
      <c r="CB480" s="1153"/>
      <c r="CC480" s="1153"/>
      <c r="CD480" s="1153"/>
      <c r="CE480" s="1153"/>
      <c r="CF480" s="1153"/>
      <c r="CG480" s="1153"/>
      <c r="CH480" s="1153"/>
      <c r="CI480" s="1153"/>
      <c r="CJ480" s="1153"/>
      <c r="CK480" s="1153"/>
      <c r="CL480" s="1153"/>
      <c r="CM480" s="1200"/>
      <c r="CN480" s="1200"/>
    </row>
    <row r="481" spans="2:92">
      <c r="B481" s="1152"/>
      <c r="I481" s="1153"/>
      <c r="J481" s="1153"/>
      <c r="K481" s="1153"/>
      <c r="L481" s="1153"/>
      <c r="M481" s="1153"/>
      <c r="N481" s="1153"/>
      <c r="O481" s="1153"/>
      <c r="P481" s="1153"/>
      <c r="Q481" s="1153"/>
      <c r="R481" s="1153"/>
      <c r="S481" s="1153"/>
      <c r="T481" s="1153"/>
      <c r="U481" s="1153"/>
      <c r="V481" s="1153"/>
      <c r="W481" s="1153"/>
      <c r="X481" s="1153"/>
      <c r="Y481" s="1153"/>
      <c r="Z481" s="1153"/>
      <c r="AA481" s="1153"/>
      <c r="AB481" s="1200"/>
      <c r="AC481" s="1200"/>
      <c r="AD481" s="1200"/>
      <c r="AE481" s="1200"/>
      <c r="AF481" s="1153"/>
      <c r="AG481" s="1153"/>
      <c r="AH481" s="1153"/>
      <c r="AI481" s="1153"/>
      <c r="AJ481" s="1153"/>
      <c r="AK481" s="1153"/>
      <c r="AL481" s="1153"/>
      <c r="AM481" s="1153"/>
      <c r="AN481" s="1153"/>
      <c r="AO481" s="1153"/>
      <c r="AP481" s="1153"/>
      <c r="AQ481" s="1153"/>
      <c r="AR481" s="1153"/>
      <c r="AS481" s="1153"/>
      <c r="AT481" s="1153"/>
      <c r="AU481" s="1153"/>
      <c r="AV481" s="1153"/>
      <c r="AW481" s="1153"/>
      <c r="AX481" s="1154"/>
      <c r="AY481" s="1153"/>
      <c r="AZ481" s="1153"/>
      <c r="BA481" s="1153"/>
      <c r="BB481" s="1153"/>
      <c r="BC481" s="1153"/>
      <c r="BD481" s="1153"/>
      <c r="BE481" s="1153"/>
      <c r="BF481" s="1153"/>
      <c r="BG481" s="1153"/>
      <c r="BH481" s="1153"/>
      <c r="BI481" s="1153"/>
      <c r="BJ481" s="1153"/>
      <c r="BK481" s="1153"/>
      <c r="BL481" s="1153"/>
      <c r="BM481" s="1153"/>
      <c r="BN481" s="1153"/>
      <c r="BO481" s="1153"/>
      <c r="BP481" s="1153"/>
      <c r="BQ481" s="1153"/>
      <c r="BR481" s="1153"/>
      <c r="BS481" s="1200"/>
      <c r="BT481" s="1153"/>
      <c r="BU481" s="1153"/>
      <c r="BV481" s="1153"/>
      <c r="BW481" s="1153"/>
      <c r="BX481" s="1153"/>
      <c r="BY481" s="1153"/>
      <c r="BZ481" s="1153"/>
      <c r="CA481" s="1153"/>
      <c r="CB481" s="1153"/>
      <c r="CC481" s="1153"/>
      <c r="CD481" s="1153"/>
      <c r="CE481" s="1153"/>
      <c r="CF481" s="1153"/>
      <c r="CG481" s="1153"/>
      <c r="CH481" s="1153"/>
      <c r="CI481" s="1153"/>
      <c r="CJ481" s="1153"/>
      <c r="CK481" s="1153"/>
      <c r="CL481" s="1153"/>
      <c r="CM481" s="1200"/>
      <c r="CN481" s="1200"/>
    </row>
    <row r="482" spans="2:92">
      <c r="B482" s="1152"/>
      <c r="I482" s="1153"/>
      <c r="J482" s="1153"/>
      <c r="K482" s="1153"/>
      <c r="L482" s="1153"/>
      <c r="M482" s="1153"/>
      <c r="N482" s="1153"/>
      <c r="O482" s="1153"/>
      <c r="P482" s="1153"/>
      <c r="Q482" s="1153"/>
      <c r="R482" s="1153"/>
      <c r="S482" s="1153"/>
      <c r="T482" s="1153"/>
      <c r="U482" s="1153"/>
      <c r="V482" s="1153"/>
      <c r="W482" s="1153"/>
      <c r="X482" s="1153"/>
      <c r="Y482" s="1153"/>
      <c r="Z482" s="1153"/>
      <c r="AA482" s="1153"/>
      <c r="AB482" s="1200"/>
      <c r="AC482" s="1200"/>
      <c r="AD482" s="1200"/>
      <c r="AE482" s="1200"/>
      <c r="AF482" s="1153"/>
      <c r="AG482" s="1153"/>
      <c r="AH482" s="1153"/>
      <c r="AI482" s="1153"/>
      <c r="AJ482" s="1153"/>
      <c r="AK482" s="1153"/>
      <c r="AL482" s="1153"/>
      <c r="AM482" s="1153"/>
      <c r="AN482" s="1153"/>
      <c r="AO482" s="1153"/>
      <c r="AP482" s="1153"/>
      <c r="AQ482" s="1153"/>
      <c r="AR482" s="1153"/>
      <c r="AS482" s="1153"/>
      <c r="AT482" s="1153"/>
      <c r="AU482" s="1153"/>
      <c r="AV482" s="1153"/>
      <c r="AW482" s="1153"/>
      <c r="AX482" s="1154"/>
      <c r="AY482" s="1153"/>
      <c r="AZ482" s="1153"/>
      <c r="BA482" s="1153"/>
      <c r="BB482" s="1153"/>
      <c r="BC482" s="1153"/>
      <c r="BD482" s="1153"/>
      <c r="BE482" s="1153"/>
      <c r="BF482" s="1153"/>
      <c r="BG482" s="1153"/>
      <c r="BH482" s="1153"/>
      <c r="BI482" s="1153"/>
      <c r="BJ482" s="1153"/>
      <c r="BK482" s="1153"/>
      <c r="BL482" s="1153"/>
      <c r="BM482" s="1153"/>
      <c r="BN482" s="1153"/>
      <c r="BO482" s="1153"/>
      <c r="BP482" s="1153"/>
      <c r="BQ482" s="1153"/>
      <c r="BR482" s="1153"/>
      <c r="BS482" s="1200"/>
      <c r="BT482" s="1153"/>
      <c r="BU482" s="1153"/>
      <c r="BV482" s="1153"/>
      <c r="BW482" s="1153"/>
      <c r="BX482" s="1153"/>
      <c r="BY482" s="1153"/>
      <c r="BZ482" s="1153"/>
      <c r="CA482" s="1153"/>
      <c r="CB482" s="1153"/>
      <c r="CC482" s="1153"/>
      <c r="CD482" s="1153"/>
      <c r="CE482" s="1153"/>
      <c r="CF482" s="1153"/>
      <c r="CG482" s="1153"/>
      <c r="CH482" s="1153"/>
      <c r="CI482" s="1153"/>
      <c r="CJ482" s="1153"/>
      <c r="CK482" s="1153"/>
      <c r="CL482" s="1153"/>
      <c r="CM482" s="1200"/>
      <c r="CN482" s="1200"/>
    </row>
    <row r="483" spans="2:92">
      <c r="B483" s="1152"/>
      <c r="I483" s="1153"/>
      <c r="J483" s="1153"/>
      <c r="K483" s="1153"/>
      <c r="L483" s="1153"/>
      <c r="M483" s="1153"/>
      <c r="N483" s="1153"/>
      <c r="O483" s="1153"/>
      <c r="P483" s="1153"/>
      <c r="Q483" s="1153"/>
      <c r="R483" s="1153"/>
      <c r="S483" s="1153"/>
      <c r="T483" s="1153"/>
      <c r="U483" s="1153"/>
      <c r="V483" s="1153"/>
      <c r="W483" s="1153"/>
      <c r="X483" s="1153"/>
      <c r="Y483" s="1153"/>
      <c r="Z483" s="1153"/>
      <c r="AA483" s="1153"/>
      <c r="AB483" s="1200"/>
      <c r="AC483" s="1200"/>
      <c r="AD483" s="1200"/>
      <c r="AE483" s="1200"/>
      <c r="AF483" s="1153"/>
      <c r="AG483" s="1153"/>
      <c r="AH483" s="1153"/>
      <c r="AI483" s="1153"/>
      <c r="AJ483" s="1153"/>
      <c r="AK483" s="1153"/>
      <c r="AL483" s="1153"/>
      <c r="AM483" s="1153"/>
      <c r="AN483" s="1153"/>
      <c r="AO483" s="1153"/>
      <c r="AP483" s="1153"/>
      <c r="AQ483" s="1153"/>
      <c r="AR483" s="1153"/>
      <c r="AS483" s="1153"/>
      <c r="AT483" s="1153"/>
      <c r="AU483" s="1153"/>
      <c r="AV483" s="1153"/>
      <c r="AW483" s="1153"/>
      <c r="AX483" s="1154"/>
      <c r="AY483" s="1153"/>
      <c r="AZ483" s="1153"/>
      <c r="BA483" s="1153"/>
      <c r="BB483" s="1153"/>
      <c r="BC483" s="1153"/>
      <c r="BD483" s="1153"/>
      <c r="BE483" s="1153"/>
      <c r="BF483" s="1153"/>
      <c r="BG483" s="1153"/>
      <c r="BH483" s="1153"/>
      <c r="BI483" s="1153"/>
      <c r="BJ483" s="1153"/>
      <c r="BK483" s="1153"/>
      <c r="BL483" s="1153"/>
      <c r="BM483" s="1153"/>
      <c r="BN483" s="1153"/>
      <c r="BO483" s="1153"/>
      <c r="BP483" s="1153"/>
      <c r="BQ483" s="1153"/>
      <c r="BR483" s="1153"/>
      <c r="BS483" s="1200"/>
      <c r="BT483" s="1153"/>
      <c r="BU483" s="1153"/>
      <c r="BV483" s="1153"/>
      <c r="BW483" s="1153"/>
      <c r="BX483" s="1153"/>
      <c r="BY483" s="1153"/>
      <c r="BZ483" s="1153"/>
      <c r="CA483" s="1153"/>
      <c r="CB483" s="1153"/>
      <c r="CC483" s="1153"/>
      <c r="CD483" s="1153"/>
      <c r="CE483" s="1153"/>
      <c r="CF483" s="1153"/>
      <c r="CG483" s="1153"/>
      <c r="CH483" s="1153"/>
      <c r="CI483" s="1153"/>
      <c r="CJ483" s="1153"/>
      <c r="CK483" s="1153"/>
      <c r="CL483" s="1153"/>
      <c r="CM483" s="1200"/>
      <c r="CN483" s="1200"/>
    </row>
    <row r="484" spans="2:92">
      <c r="B484" s="1152"/>
      <c r="I484" s="1153"/>
      <c r="J484" s="1153"/>
      <c r="K484" s="1153"/>
      <c r="L484" s="1153"/>
      <c r="M484" s="1153"/>
      <c r="N484" s="1153"/>
      <c r="O484" s="1153"/>
      <c r="P484" s="1153"/>
      <c r="Q484" s="1153"/>
      <c r="R484" s="1153"/>
      <c r="S484" s="1153"/>
      <c r="T484" s="1153"/>
      <c r="U484" s="1153"/>
      <c r="V484" s="1153"/>
      <c r="W484" s="1153"/>
      <c r="X484" s="1153"/>
      <c r="Y484" s="1153"/>
      <c r="Z484" s="1153"/>
      <c r="AA484" s="1153"/>
      <c r="AB484" s="1200"/>
      <c r="AC484" s="1200"/>
      <c r="AD484" s="1200"/>
      <c r="AE484" s="1200"/>
      <c r="AF484" s="1153"/>
      <c r="AG484" s="1153"/>
      <c r="AH484" s="1153"/>
      <c r="AI484" s="1153"/>
      <c r="AJ484" s="1153"/>
      <c r="AK484" s="1153"/>
      <c r="AL484" s="1153"/>
      <c r="AM484" s="1153"/>
      <c r="AN484" s="1153"/>
      <c r="AO484" s="1153"/>
      <c r="AP484" s="1153"/>
      <c r="AQ484" s="1153"/>
      <c r="AR484" s="1153"/>
      <c r="AS484" s="1153"/>
      <c r="AT484" s="1153"/>
      <c r="AU484" s="1153"/>
      <c r="AV484" s="1153"/>
      <c r="AW484" s="1153"/>
      <c r="AX484" s="1154"/>
      <c r="AY484" s="1153"/>
      <c r="AZ484" s="1153"/>
      <c r="BA484" s="1153"/>
      <c r="BB484" s="1153"/>
      <c r="BC484" s="1153"/>
      <c r="BD484" s="1153"/>
      <c r="BE484" s="1153"/>
      <c r="BF484" s="1153"/>
      <c r="BG484" s="1153"/>
      <c r="BH484" s="1153"/>
      <c r="BI484" s="1153"/>
      <c r="BJ484" s="1153"/>
      <c r="BK484" s="1153"/>
      <c r="BL484" s="1153"/>
      <c r="BM484" s="1153"/>
      <c r="BN484" s="1153"/>
      <c r="BO484" s="1153"/>
      <c r="BP484" s="1153"/>
      <c r="BQ484" s="1153"/>
      <c r="BR484" s="1153"/>
      <c r="BS484" s="1200"/>
      <c r="BT484" s="1153"/>
      <c r="BU484" s="1153"/>
      <c r="BV484" s="1153"/>
      <c r="BW484" s="1153"/>
      <c r="BX484" s="1153"/>
      <c r="BY484" s="1153"/>
      <c r="BZ484" s="1153"/>
      <c r="CA484" s="1153"/>
      <c r="CB484" s="1153"/>
      <c r="CC484" s="1153"/>
      <c r="CD484" s="1153"/>
      <c r="CE484" s="1153"/>
      <c r="CF484" s="1153"/>
      <c r="CG484" s="1153"/>
      <c r="CH484" s="1153"/>
      <c r="CI484" s="1153"/>
      <c r="CJ484" s="1153"/>
      <c r="CK484" s="1153"/>
      <c r="CL484" s="1153"/>
      <c r="CM484" s="1200"/>
      <c r="CN484" s="1200"/>
    </row>
    <row r="485" spans="2:92">
      <c r="B485" s="1152"/>
      <c r="I485" s="1153"/>
      <c r="J485" s="1153"/>
      <c r="K485" s="1153"/>
      <c r="L485" s="1153"/>
      <c r="M485" s="1153"/>
      <c r="N485" s="1153"/>
      <c r="O485" s="1153"/>
      <c r="P485" s="1153"/>
      <c r="Q485" s="1153"/>
      <c r="R485" s="1153"/>
      <c r="S485" s="1153"/>
      <c r="T485" s="1153"/>
      <c r="U485" s="1153"/>
      <c r="V485" s="1153"/>
      <c r="W485" s="1153"/>
      <c r="X485" s="1153"/>
      <c r="Y485" s="1153"/>
      <c r="Z485" s="1153"/>
      <c r="AA485" s="1153"/>
      <c r="AB485" s="1200"/>
      <c r="AC485" s="1200"/>
      <c r="AD485" s="1200"/>
      <c r="AE485" s="1200"/>
      <c r="AF485" s="1153"/>
      <c r="AG485" s="1153"/>
      <c r="AH485" s="1153"/>
      <c r="AI485" s="1153"/>
      <c r="AJ485" s="1153"/>
      <c r="AK485" s="1153"/>
      <c r="AL485" s="1153"/>
      <c r="AM485" s="1153"/>
      <c r="AN485" s="1153"/>
      <c r="AO485" s="1153"/>
      <c r="AP485" s="1153"/>
      <c r="AQ485" s="1153"/>
      <c r="AR485" s="1153"/>
      <c r="AS485" s="1153"/>
      <c r="AT485" s="1153"/>
      <c r="AU485" s="1153"/>
      <c r="AV485" s="1153"/>
      <c r="AW485" s="1153"/>
      <c r="AX485" s="1154"/>
      <c r="AY485" s="1153"/>
      <c r="AZ485" s="1153"/>
      <c r="BA485" s="1153"/>
      <c r="BB485" s="1153"/>
      <c r="BC485" s="1153"/>
      <c r="BD485" s="1153"/>
      <c r="BE485" s="1153"/>
      <c r="BF485" s="1153"/>
      <c r="BG485" s="1153"/>
      <c r="BH485" s="1153"/>
      <c r="BI485" s="1153"/>
      <c r="BJ485" s="1153"/>
      <c r="BK485" s="1153"/>
      <c r="BL485" s="1153"/>
      <c r="BM485" s="1153"/>
      <c r="BN485" s="1153"/>
      <c r="BO485" s="1153"/>
      <c r="BP485" s="1153"/>
      <c r="BQ485" s="1153"/>
      <c r="BR485" s="1153"/>
      <c r="BS485" s="1200"/>
      <c r="BT485" s="1153"/>
      <c r="BU485" s="1153"/>
      <c r="BV485" s="1153"/>
      <c r="BW485" s="1153"/>
      <c r="BX485" s="1153"/>
      <c r="BY485" s="1153"/>
      <c r="BZ485" s="1153"/>
      <c r="CA485" s="1153"/>
      <c r="CB485" s="1153"/>
      <c r="CC485" s="1153"/>
      <c r="CD485" s="1153"/>
      <c r="CE485" s="1153"/>
      <c r="CF485" s="1153"/>
      <c r="CG485" s="1153"/>
      <c r="CH485" s="1153"/>
      <c r="CI485" s="1153"/>
      <c r="CJ485" s="1153"/>
      <c r="CK485" s="1153"/>
      <c r="CL485" s="1153"/>
      <c r="CM485" s="1200"/>
      <c r="CN485" s="1200"/>
    </row>
    <row r="486" spans="2:92">
      <c r="B486" s="1152"/>
      <c r="I486" s="1153"/>
      <c r="J486" s="1153"/>
      <c r="K486" s="1153"/>
      <c r="L486" s="1153"/>
      <c r="M486" s="1153"/>
      <c r="N486" s="1153"/>
      <c r="O486" s="1153"/>
      <c r="P486" s="1153"/>
      <c r="Q486" s="1153"/>
      <c r="R486" s="1153"/>
      <c r="S486" s="1153"/>
      <c r="T486" s="1153"/>
      <c r="U486" s="1153"/>
      <c r="V486" s="1153"/>
      <c r="W486" s="1153"/>
      <c r="X486" s="1153"/>
      <c r="Y486" s="1153"/>
      <c r="Z486" s="1153"/>
      <c r="AA486" s="1153"/>
      <c r="AB486" s="1200"/>
      <c r="AC486" s="1200"/>
      <c r="AD486" s="1200"/>
      <c r="AE486" s="1200"/>
      <c r="AF486" s="1153"/>
      <c r="AG486" s="1153"/>
      <c r="AH486" s="1153"/>
      <c r="AI486" s="1153"/>
      <c r="AJ486" s="1153"/>
      <c r="AK486" s="1153"/>
      <c r="AL486" s="1153"/>
      <c r="AM486" s="1153"/>
      <c r="AN486" s="1153"/>
      <c r="AO486" s="1153"/>
      <c r="AP486" s="1153"/>
      <c r="AQ486" s="1153"/>
      <c r="AR486" s="1153"/>
      <c r="AS486" s="1153"/>
      <c r="AT486" s="1153"/>
      <c r="AU486" s="1153"/>
      <c r="AV486" s="1153"/>
      <c r="AW486" s="1153"/>
      <c r="AX486" s="1154"/>
      <c r="AY486" s="1153"/>
      <c r="AZ486" s="1153"/>
      <c r="BA486" s="1153"/>
      <c r="BB486" s="1153"/>
      <c r="BC486" s="1153"/>
      <c r="BD486" s="1153"/>
      <c r="BE486" s="1153"/>
      <c r="BF486" s="1153"/>
      <c r="BG486" s="1153"/>
      <c r="BH486" s="1153"/>
      <c r="BI486" s="1153"/>
      <c r="BJ486" s="1153"/>
      <c r="BK486" s="1153"/>
      <c r="BL486" s="1153"/>
      <c r="BM486" s="1153"/>
      <c r="BN486" s="1153"/>
      <c r="BO486" s="1153"/>
      <c r="BP486" s="1153"/>
      <c r="BQ486" s="1153"/>
      <c r="BR486" s="1153"/>
      <c r="BS486" s="1200"/>
      <c r="BT486" s="1153"/>
      <c r="BU486" s="1153"/>
      <c r="BV486" s="1153"/>
      <c r="BW486" s="1153"/>
      <c r="BX486" s="1153"/>
      <c r="BY486" s="1153"/>
      <c r="BZ486" s="1153"/>
      <c r="CA486" s="1153"/>
      <c r="CB486" s="1153"/>
      <c r="CC486" s="1153"/>
      <c r="CD486" s="1153"/>
      <c r="CE486" s="1153"/>
      <c r="CF486" s="1153"/>
      <c r="CG486" s="1153"/>
      <c r="CH486" s="1153"/>
      <c r="CI486" s="1153"/>
      <c r="CJ486" s="1153"/>
      <c r="CK486" s="1153"/>
      <c r="CL486" s="1153"/>
      <c r="CM486" s="1200"/>
      <c r="CN486" s="1200"/>
    </row>
    <row r="487" spans="2:92">
      <c r="B487" s="1152"/>
      <c r="I487" s="1153"/>
      <c r="J487" s="1153"/>
      <c r="K487" s="1153"/>
      <c r="L487" s="1153"/>
      <c r="M487" s="1153"/>
      <c r="N487" s="1153"/>
      <c r="O487" s="1153"/>
      <c r="P487" s="1153"/>
      <c r="Q487" s="1153"/>
      <c r="R487" s="1153"/>
      <c r="S487" s="1153"/>
      <c r="T487" s="1153"/>
      <c r="U487" s="1153"/>
      <c r="V487" s="1153"/>
      <c r="W487" s="1153"/>
      <c r="X487" s="1153"/>
      <c r="Y487" s="1153"/>
      <c r="Z487" s="1153"/>
      <c r="AA487" s="1153"/>
      <c r="AB487" s="1200"/>
      <c r="AC487" s="1200"/>
      <c r="AD487" s="1200"/>
      <c r="AE487" s="1200"/>
      <c r="AF487" s="1153"/>
      <c r="AG487" s="1153"/>
      <c r="AH487" s="1153"/>
      <c r="AI487" s="1153"/>
      <c r="AJ487" s="1153"/>
      <c r="AK487" s="1153"/>
      <c r="AL487" s="1153"/>
      <c r="AM487" s="1153"/>
      <c r="AN487" s="1153"/>
      <c r="AO487" s="1153"/>
      <c r="AP487" s="1153"/>
      <c r="AQ487" s="1153"/>
      <c r="AR487" s="1153"/>
      <c r="AS487" s="1153"/>
      <c r="AT487" s="1153"/>
      <c r="AU487" s="1153"/>
      <c r="AV487" s="1153"/>
      <c r="AW487" s="1153"/>
      <c r="AX487" s="1154"/>
      <c r="AY487" s="1153"/>
      <c r="AZ487" s="1153"/>
      <c r="BA487" s="1153"/>
      <c r="BB487" s="1153"/>
      <c r="BC487" s="1153"/>
      <c r="BD487" s="1153"/>
      <c r="BE487" s="1153"/>
      <c r="BF487" s="1153"/>
      <c r="BG487" s="1153"/>
      <c r="BH487" s="1153"/>
      <c r="BI487" s="1153"/>
      <c r="BJ487" s="1153"/>
      <c r="BK487" s="1153"/>
      <c r="BL487" s="1153"/>
      <c r="BM487" s="1153"/>
      <c r="BN487" s="1153"/>
      <c r="BO487" s="1153"/>
      <c r="BP487" s="1153"/>
      <c r="BQ487" s="1153"/>
      <c r="BR487" s="1153"/>
      <c r="BS487" s="1200"/>
      <c r="BT487" s="1153"/>
      <c r="BU487" s="1153"/>
      <c r="BV487" s="1153"/>
      <c r="BW487" s="1153"/>
      <c r="BX487" s="1153"/>
      <c r="BY487" s="1153"/>
      <c r="BZ487" s="1153"/>
      <c r="CA487" s="1153"/>
      <c r="CB487" s="1153"/>
      <c r="CC487" s="1153"/>
      <c r="CD487" s="1153"/>
      <c r="CE487" s="1153"/>
      <c r="CF487" s="1153"/>
      <c r="CG487" s="1153"/>
      <c r="CH487" s="1153"/>
      <c r="CI487" s="1153"/>
      <c r="CJ487" s="1153"/>
      <c r="CK487" s="1153"/>
      <c r="CL487" s="1153"/>
      <c r="CM487" s="1200"/>
      <c r="CN487" s="1200"/>
    </row>
    <row r="488" spans="2:92">
      <c r="B488" s="1152"/>
      <c r="I488" s="1153"/>
      <c r="J488" s="1153"/>
      <c r="K488" s="1153"/>
      <c r="L488" s="1153"/>
      <c r="M488" s="1153"/>
      <c r="N488" s="1153"/>
      <c r="O488" s="1153"/>
      <c r="P488" s="1153"/>
      <c r="Q488" s="1153"/>
      <c r="R488" s="1153"/>
      <c r="S488" s="1153"/>
      <c r="T488" s="1153"/>
      <c r="U488" s="1153"/>
      <c r="V488" s="1153"/>
      <c r="W488" s="1153"/>
      <c r="X488" s="1153"/>
      <c r="Y488" s="1153"/>
      <c r="Z488" s="1153"/>
      <c r="AA488" s="1153"/>
      <c r="AB488" s="1200"/>
      <c r="AC488" s="1200"/>
      <c r="AD488" s="1200"/>
      <c r="AE488" s="1200"/>
      <c r="AF488" s="1153"/>
      <c r="AG488" s="1153"/>
      <c r="AH488" s="1153"/>
      <c r="AI488" s="1153"/>
      <c r="AJ488" s="1153"/>
      <c r="AK488" s="1153"/>
      <c r="AL488" s="1153"/>
      <c r="AM488" s="1153"/>
      <c r="AN488" s="1153"/>
      <c r="AO488" s="1153"/>
      <c r="AP488" s="1153"/>
      <c r="AQ488" s="1153"/>
      <c r="AR488" s="1153"/>
      <c r="AS488" s="1153"/>
      <c r="AT488" s="1153"/>
      <c r="AU488" s="1153"/>
      <c r="AV488" s="1153"/>
      <c r="AW488" s="1153"/>
      <c r="AX488" s="1154"/>
      <c r="AY488" s="1153"/>
      <c r="AZ488" s="1153"/>
      <c r="BA488" s="1153"/>
      <c r="BB488" s="1153"/>
      <c r="BC488" s="1153"/>
      <c r="BD488" s="1153"/>
      <c r="BE488" s="1153"/>
      <c r="BF488" s="1153"/>
      <c r="BG488" s="1153"/>
      <c r="BH488" s="1153"/>
      <c r="BI488" s="1153"/>
      <c r="BJ488" s="1153"/>
      <c r="BK488" s="1153"/>
      <c r="BL488" s="1153"/>
      <c r="BM488" s="1153"/>
      <c r="BN488" s="1153"/>
      <c r="BO488" s="1153"/>
      <c r="BP488" s="1153"/>
      <c r="BQ488" s="1153"/>
      <c r="BR488" s="1153"/>
      <c r="BS488" s="1200"/>
      <c r="BT488" s="1153"/>
      <c r="BU488" s="1153"/>
      <c r="BV488" s="1153"/>
      <c r="BW488" s="1153"/>
      <c r="BX488" s="1153"/>
      <c r="BY488" s="1153"/>
      <c r="BZ488" s="1153"/>
      <c r="CA488" s="1153"/>
      <c r="CB488" s="1153"/>
      <c r="CC488" s="1153"/>
      <c r="CD488" s="1153"/>
      <c r="CE488" s="1153"/>
      <c r="CF488" s="1153"/>
      <c r="CG488" s="1153"/>
      <c r="CH488" s="1153"/>
      <c r="CI488" s="1153"/>
      <c r="CJ488" s="1153"/>
      <c r="CK488" s="1153"/>
      <c r="CL488" s="1153"/>
      <c r="CM488" s="1200"/>
      <c r="CN488" s="1200"/>
    </row>
    <row r="489" spans="2:92">
      <c r="B489" s="1152"/>
      <c r="I489" s="1153"/>
      <c r="J489" s="1153"/>
      <c r="K489" s="1153"/>
      <c r="L489" s="1153"/>
      <c r="M489" s="1153"/>
      <c r="N489" s="1153"/>
      <c r="O489" s="1153"/>
      <c r="P489" s="1153"/>
      <c r="Q489" s="1153"/>
      <c r="R489" s="1153"/>
      <c r="S489" s="1153"/>
      <c r="T489" s="1153"/>
      <c r="U489" s="1153"/>
      <c r="V489" s="1153"/>
      <c r="W489" s="1153"/>
      <c r="X489" s="1153"/>
      <c r="Y489" s="1153"/>
      <c r="Z489" s="1153"/>
      <c r="AA489" s="1153"/>
      <c r="AB489" s="1200"/>
      <c r="AC489" s="1200"/>
      <c r="AD489" s="1200"/>
      <c r="AE489" s="1200"/>
      <c r="AF489" s="1153"/>
      <c r="AG489" s="1153"/>
      <c r="AH489" s="1153"/>
      <c r="AI489" s="1153"/>
      <c r="AJ489" s="1153"/>
      <c r="AK489" s="1153"/>
      <c r="AL489" s="1153"/>
      <c r="AM489" s="1153"/>
      <c r="AN489" s="1153"/>
      <c r="AO489" s="1153"/>
      <c r="AP489" s="1153"/>
      <c r="AQ489" s="1153"/>
      <c r="AR489" s="1153"/>
      <c r="AS489" s="1153"/>
      <c r="AT489" s="1153"/>
      <c r="AU489" s="1153"/>
      <c r="AV489" s="1153"/>
      <c r="AW489" s="1153"/>
      <c r="AX489" s="1154"/>
      <c r="AY489" s="1153"/>
      <c r="AZ489" s="1153"/>
      <c r="BA489" s="1153"/>
      <c r="BB489" s="1153"/>
      <c r="BC489" s="1153"/>
      <c r="BD489" s="1153"/>
      <c r="BE489" s="1153"/>
      <c r="BF489" s="1153"/>
      <c r="BG489" s="1153"/>
      <c r="BH489" s="1153"/>
      <c r="BI489" s="1153"/>
      <c r="BJ489" s="1153"/>
      <c r="BK489" s="1153"/>
      <c r="BL489" s="1153"/>
      <c r="BM489" s="1153"/>
      <c r="BN489" s="1153"/>
      <c r="BO489" s="1153"/>
      <c r="BP489" s="1153"/>
      <c r="BQ489" s="1153"/>
      <c r="BR489" s="1153"/>
      <c r="BS489" s="1200"/>
      <c r="BT489" s="1153"/>
      <c r="BU489" s="1153"/>
      <c r="BV489" s="1153"/>
      <c r="BW489" s="1153"/>
      <c r="BX489" s="1153"/>
      <c r="BY489" s="1153"/>
      <c r="BZ489" s="1153"/>
      <c r="CA489" s="1153"/>
      <c r="CB489" s="1153"/>
      <c r="CC489" s="1153"/>
      <c r="CD489" s="1153"/>
      <c r="CE489" s="1153"/>
      <c r="CF489" s="1153"/>
      <c r="CG489" s="1153"/>
      <c r="CH489" s="1153"/>
      <c r="CI489" s="1153"/>
      <c r="CJ489" s="1153"/>
      <c r="CK489" s="1153"/>
      <c r="CL489" s="1153"/>
      <c r="CM489" s="1200"/>
      <c r="CN489" s="1200"/>
    </row>
    <row r="490" spans="2:92">
      <c r="B490" s="1152"/>
      <c r="I490" s="1153"/>
      <c r="J490" s="1153"/>
      <c r="K490" s="1153"/>
      <c r="L490" s="1153"/>
      <c r="M490" s="1153"/>
      <c r="N490" s="1153"/>
      <c r="O490" s="1153"/>
      <c r="P490" s="1153"/>
      <c r="Q490" s="1153"/>
      <c r="R490" s="1153"/>
      <c r="S490" s="1153"/>
      <c r="T490" s="1153"/>
      <c r="U490" s="1153"/>
      <c r="V490" s="1153"/>
      <c r="W490" s="1153"/>
      <c r="X490" s="1153"/>
      <c r="Y490" s="1153"/>
      <c r="Z490" s="1153"/>
      <c r="AA490" s="1153"/>
      <c r="AB490" s="1200"/>
      <c r="AC490" s="1200"/>
      <c r="AD490" s="1200"/>
      <c r="AE490" s="1200"/>
      <c r="AF490" s="1153"/>
      <c r="AG490" s="1153"/>
      <c r="AH490" s="1153"/>
      <c r="AI490" s="1153"/>
      <c r="AJ490" s="1153"/>
      <c r="AK490" s="1153"/>
      <c r="AL490" s="1153"/>
      <c r="AM490" s="1153"/>
      <c r="AN490" s="1153"/>
      <c r="AO490" s="1153"/>
      <c r="AP490" s="1153"/>
      <c r="AQ490" s="1153"/>
      <c r="AR490" s="1153"/>
      <c r="AS490" s="1153"/>
      <c r="AT490" s="1153"/>
      <c r="AU490" s="1153"/>
      <c r="AV490" s="1153"/>
      <c r="AW490" s="1153"/>
      <c r="AX490" s="1154"/>
      <c r="AY490" s="1153"/>
      <c r="AZ490" s="1153"/>
      <c r="BA490" s="1153"/>
      <c r="BB490" s="1153"/>
      <c r="BC490" s="1153"/>
      <c r="BD490" s="1153"/>
      <c r="BE490" s="1153"/>
      <c r="BF490" s="1153"/>
      <c r="BG490" s="1153"/>
      <c r="BH490" s="1153"/>
      <c r="BI490" s="1153"/>
      <c r="BJ490" s="1153"/>
      <c r="BK490" s="1153"/>
      <c r="BL490" s="1153"/>
      <c r="BM490" s="1153"/>
      <c r="BN490" s="1153"/>
      <c r="BO490" s="1153"/>
      <c r="BP490" s="1153"/>
      <c r="BQ490" s="1153"/>
      <c r="BR490" s="1153"/>
      <c r="BS490" s="1200"/>
      <c r="BT490" s="1153"/>
      <c r="BU490" s="1153"/>
      <c r="BV490" s="1153"/>
      <c r="BW490" s="1153"/>
      <c r="BX490" s="1153"/>
      <c r="BY490" s="1153"/>
      <c r="BZ490" s="1153"/>
      <c r="CA490" s="1153"/>
      <c r="CB490" s="1153"/>
      <c r="CC490" s="1153"/>
      <c r="CD490" s="1153"/>
      <c r="CE490" s="1153"/>
      <c r="CF490" s="1153"/>
      <c r="CG490" s="1153"/>
      <c r="CH490" s="1153"/>
      <c r="CI490" s="1153"/>
      <c r="CJ490" s="1153"/>
      <c r="CK490" s="1153"/>
      <c r="CL490" s="1153"/>
      <c r="CM490" s="1200"/>
      <c r="CN490" s="1200"/>
    </row>
    <row r="491" spans="2:92">
      <c r="B491" s="1152"/>
      <c r="I491" s="1153"/>
      <c r="J491" s="1153"/>
      <c r="K491" s="1153"/>
      <c r="L491" s="1153"/>
      <c r="M491" s="1153"/>
      <c r="N491" s="1153"/>
      <c r="O491" s="1153"/>
      <c r="P491" s="1153"/>
      <c r="Q491" s="1153"/>
      <c r="R491" s="1153"/>
      <c r="S491" s="1153"/>
      <c r="T491" s="1153"/>
      <c r="U491" s="1153"/>
      <c r="V491" s="1153"/>
      <c r="W491" s="1153"/>
      <c r="X491" s="1153"/>
      <c r="Y491" s="1153"/>
      <c r="Z491" s="1153"/>
      <c r="AA491" s="1153"/>
      <c r="AB491" s="1200"/>
      <c r="AC491" s="1200"/>
      <c r="AD491" s="1200"/>
      <c r="AE491" s="1200"/>
      <c r="AF491" s="1153"/>
      <c r="AG491" s="1153"/>
      <c r="AH491" s="1153"/>
      <c r="AI491" s="1153"/>
      <c r="AJ491" s="1153"/>
      <c r="AK491" s="1153"/>
      <c r="AL491" s="1153"/>
      <c r="AM491" s="1153"/>
      <c r="AN491" s="1153"/>
      <c r="AO491" s="1153"/>
      <c r="AP491" s="1153"/>
      <c r="AQ491" s="1153"/>
      <c r="AR491" s="1153"/>
      <c r="AS491" s="1153"/>
      <c r="AT491" s="1153"/>
      <c r="AU491" s="1153"/>
      <c r="AV491" s="1153"/>
      <c r="AW491" s="1153"/>
      <c r="AX491" s="1154"/>
      <c r="AY491" s="1153"/>
      <c r="AZ491" s="1153"/>
      <c r="BA491" s="1153"/>
      <c r="BB491" s="1153"/>
      <c r="BC491" s="1153"/>
      <c r="BD491" s="1153"/>
      <c r="BE491" s="1153"/>
      <c r="BF491" s="1153"/>
      <c r="BG491" s="1153"/>
      <c r="BH491" s="1153"/>
      <c r="BI491" s="1153"/>
      <c r="BJ491" s="1153"/>
      <c r="BK491" s="1153"/>
      <c r="BL491" s="1153"/>
      <c r="BM491" s="1153"/>
      <c r="BN491" s="1153"/>
      <c r="BO491" s="1153"/>
      <c r="BP491" s="1153"/>
      <c r="BQ491" s="1153"/>
      <c r="BR491" s="1153"/>
      <c r="BS491" s="1200"/>
      <c r="BT491" s="1153"/>
      <c r="BU491" s="1153"/>
      <c r="BV491" s="1153"/>
      <c r="BW491" s="1153"/>
      <c r="BX491" s="1153"/>
      <c r="BY491" s="1153"/>
      <c r="BZ491" s="1153"/>
      <c r="CA491" s="1153"/>
      <c r="CB491" s="1153"/>
      <c r="CC491" s="1153"/>
      <c r="CD491" s="1153"/>
      <c r="CE491" s="1153"/>
      <c r="CF491" s="1153"/>
      <c r="CG491" s="1153"/>
      <c r="CH491" s="1153"/>
      <c r="CI491" s="1153"/>
      <c r="CJ491" s="1153"/>
      <c r="CK491" s="1153"/>
      <c r="CL491" s="1153"/>
      <c r="CM491" s="1200"/>
      <c r="CN491" s="1200"/>
    </row>
    <row r="492" spans="2:92">
      <c r="B492" s="1152"/>
      <c r="I492" s="1153"/>
      <c r="J492" s="1153"/>
      <c r="K492" s="1153"/>
      <c r="L492" s="1153"/>
      <c r="M492" s="1153"/>
      <c r="N492" s="1153"/>
      <c r="O492" s="1153"/>
      <c r="P492" s="1153"/>
      <c r="Q492" s="1153"/>
      <c r="R492" s="1153"/>
      <c r="S492" s="1153"/>
      <c r="T492" s="1153"/>
      <c r="U492" s="1153"/>
      <c r="V492" s="1153"/>
      <c r="W492" s="1153"/>
      <c r="X492" s="1153"/>
      <c r="Y492" s="1153"/>
      <c r="Z492" s="1153"/>
      <c r="AA492" s="1153"/>
      <c r="AB492" s="1200"/>
      <c r="AC492" s="1200"/>
      <c r="AD492" s="1200"/>
      <c r="AE492" s="1200"/>
      <c r="AF492" s="1153"/>
      <c r="AG492" s="1153"/>
      <c r="AH492" s="1153"/>
      <c r="AI492" s="1153"/>
      <c r="AJ492" s="1153"/>
      <c r="AK492" s="1153"/>
      <c r="AL492" s="1153"/>
      <c r="AM492" s="1153"/>
      <c r="AN492" s="1153"/>
      <c r="AO492" s="1153"/>
      <c r="AP492" s="1153"/>
      <c r="AQ492" s="1153"/>
      <c r="AR492" s="1153"/>
      <c r="AS492" s="1153"/>
      <c r="AT492" s="1153"/>
      <c r="AU492" s="1153"/>
      <c r="AV492" s="1153"/>
      <c r="AW492" s="1153"/>
      <c r="AX492" s="1154"/>
      <c r="AY492" s="1153"/>
      <c r="AZ492" s="1153"/>
      <c r="BA492" s="1153"/>
      <c r="BB492" s="1153"/>
      <c r="BC492" s="1153"/>
      <c r="BD492" s="1153"/>
      <c r="BE492" s="1153"/>
      <c r="BF492" s="1153"/>
      <c r="BG492" s="1153"/>
      <c r="BH492" s="1153"/>
      <c r="BI492" s="1153"/>
      <c r="BJ492" s="1153"/>
      <c r="BK492" s="1153"/>
      <c r="BL492" s="1153"/>
      <c r="BM492" s="1153"/>
      <c r="BN492" s="1153"/>
      <c r="BO492" s="1153"/>
      <c r="BP492" s="1153"/>
      <c r="BQ492" s="1153"/>
      <c r="BR492" s="1153"/>
      <c r="BS492" s="1200"/>
      <c r="BT492" s="1153"/>
      <c r="BU492" s="1153"/>
      <c r="BV492" s="1153"/>
      <c r="BW492" s="1153"/>
      <c r="BX492" s="1153"/>
      <c r="BY492" s="1153"/>
      <c r="BZ492" s="1153"/>
      <c r="CA492" s="1153"/>
      <c r="CB492" s="1153"/>
      <c r="CC492" s="1153"/>
      <c r="CD492" s="1153"/>
      <c r="CE492" s="1153"/>
      <c r="CF492" s="1153"/>
      <c r="CG492" s="1153"/>
      <c r="CH492" s="1153"/>
      <c r="CI492" s="1153"/>
      <c r="CJ492" s="1153"/>
      <c r="CK492" s="1153"/>
      <c r="CL492" s="1153"/>
      <c r="CM492" s="1200"/>
      <c r="CN492" s="1200"/>
    </row>
    <row r="493" spans="2:92">
      <c r="B493" s="1152"/>
      <c r="I493" s="1153"/>
      <c r="J493" s="1153"/>
      <c r="K493" s="1153"/>
      <c r="L493" s="1153"/>
      <c r="M493" s="1153"/>
      <c r="N493" s="1153"/>
      <c r="O493" s="1153"/>
      <c r="P493" s="1153"/>
      <c r="Q493" s="1153"/>
      <c r="R493" s="1153"/>
      <c r="S493" s="1153"/>
      <c r="T493" s="1153"/>
      <c r="U493" s="1153"/>
      <c r="V493" s="1153"/>
      <c r="W493" s="1153"/>
      <c r="X493" s="1153"/>
      <c r="Y493" s="1153"/>
      <c r="Z493" s="1153"/>
      <c r="AA493" s="1153"/>
      <c r="AB493" s="1200"/>
      <c r="AC493" s="1200"/>
      <c r="AD493" s="1200"/>
      <c r="AE493" s="1200"/>
      <c r="AF493" s="1153"/>
      <c r="AG493" s="1153"/>
      <c r="AH493" s="1153"/>
      <c r="AI493" s="1153"/>
      <c r="AJ493" s="1153"/>
      <c r="AK493" s="1153"/>
      <c r="AL493" s="1153"/>
      <c r="AM493" s="1153"/>
      <c r="AN493" s="1153"/>
      <c r="AO493" s="1153"/>
      <c r="AP493" s="1153"/>
      <c r="AQ493" s="1153"/>
      <c r="AR493" s="1153"/>
      <c r="AS493" s="1153"/>
      <c r="AT493" s="1153"/>
      <c r="AU493" s="1153"/>
      <c r="AV493" s="1153"/>
      <c r="AW493" s="1153"/>
      <c r="AX493" s="1154"/>
      <c r="AY493" s="1153"/>
      <c r="AZ493" s="1153"/>
      <c r="BA493" s="1153"/>
      <c r="BB493" s="1153"/>
      <c r="BC493" s="1153"/>
      <c r="BD493" s="1153"/>
      <c r="BE493" s="1153"/>
      <c r="BF493" s="1153"/>
      <c r="BG493" s="1153"/>
      <c r="BH493" s="1153"/>
      <c r="BI493" s="1153"/>
      <c r="BJ493" s="1153"/>
      <c r="BK493" s="1153"/>
      <c r="BL493" s="1153"/>
      <c r="BM493" s="1153"/>
      <c r="BN493" s="1153"/>
      <c r="BO493" s="1153"/>
      <c r="BP493" s="1153"/>
      <c r="BQ493" s="1153"/>
      <c r="BR493" s="1153"/>
      <c r="BS493" s="1200"/>
      <c r="BT493" s="1153"/>
      <c r="BU493" s="1153"/>
      <c r="BV493" s="1153"/>
      <c r="BW493" s="1153"/>
      <c r="BX493" s="1153"/>
      <c r="BY493" s="1153"/>
      <c r="BZ493" s="1153"/>
      <c r="CA493" s="1153"/>
      <c r="CB493" s="1153"/>
      <c r="CC493" s="1153"/>
      <c r="CD493" s="1153"/>
      <c r="CE493" s="1153"/>
      <c r="CF493" s="1153"/>
      <c r="CG493" s="1153"/>
      <c r="CH493" s="1153"/>
      <c r="CI493" s="1153"/>
      <c r="CJ493" s="1153"/>
      <c r="CK493" s="1153"/>
      <c r="CL493" s="1153"/>
      <c r="CM493" s="1200"/>
      <c r="CN493" s="1200"/>
    </row>
    <row r="494" spans="2:92">
      <c r="B494" s="1152"/>
      <c r="I494" s="1153"/>
      <c r="J494" s="1153"/>
      <c r="K494" s="1153"/>
      <c r="L494" s="1153"/>
      <c r="M494" s="1153"/>
      <c r="N494" s="1153"/>
      <c r="O494" s="1153"/>
      <c r="P494" s="1153"/>
      <c r="Q494" s="1153"/>
      <c r="R494" s="1153"/>
      <c r="S494" s="1153"/>
      <c r="T494" s="1153"/>
      <c r="U494" s="1153"/>
      <c r="V494" s="1153"/>
      <c r="W494" s="1153"/>
      <c r="X494" s="1153"/>
      <c r="Y494" s="1153"/>
      <c r="Z494" s="1153"/>
      <c r="AA494" s="1153"/>
      <c r="AB494" s="1200"/>
      <c r="AC494" s="1200"/>
      <c r="AD494" s="1200"/>
      <c r="AE494" s="1200"/>
      <c r="AF494" s="1153"/>
      <c r="AG494" s="1153"/>
      <c r="AH494" s="1153"/>
      <c r="AI494" s="1153"/>
      <c r="AJ494" s="1153"/>
      <c r="AK494" s="1153"/>
      <c r="AL494" s="1153"/>
      <c r="AM494" s="1153"/>
      <c r="AN494" s="1153"/>
      <c r="AO494" s="1153"/>
      <c r="AP494" s="1153"/>
      <c r="AQ494" s="1153"/>
      <c r="AR494" s="1153"/>
      <c r="AS494" s="1153"/>
      <c r="AT494" s="1153"/>
      <c r="AU494" s="1153"/>
      <c r="AV494" s="1153"/>
      <c r="AW494" s="1153"/>
      <c r="AX494" s="1154"/>
      <c r="AY494" s="1153"/>
      <c r="AZ494" s="1153"/>
      <c r="BA494" s="1153"/>
      <c r="BB494" s="1153"/>
      <c r="BC494" s="1153"/>
      <c r="BD494" s="1153"/>
      <c r="BE494" s="1153"/>
      <c r="BF494" s="1153"/>
      <c r="BG494" s="1153"/>
      <c r="BH494" s="1153"/>
      <c r="BI494" s="1153"/>
      <c r="BJ494" s="1153"/>
      <c r="BK494" s="1153"/>
      <c r="BL494" s="1153"/>
      <c r="BM494" s="1153"/>
      <c r="BN494" s="1153"/>
      <c r="BO494" s="1153"/>
      <c r="BP494" s="1153"/>
      <c r="BQ494" s="1153"/>
      <c r="BR494" s="1153"/>
      <c r="BS494" s="1200"/>
      <c r="BT494" s="1153"/>
      <c r="BU494" s="1153"/>
      <c r="BV494" s="1153"/>
      <c r="BW494" s="1153"/>
      <c r="BX494" s="1153"/>
      <c r="BY494" s="1153"/>
      <c r="BZ494" s="1153"/>
      <c r="CA494" s="1153"/>
      <c r="CB494" s="1153"/>
      <c r="CC494" s="1153"/>
      <c r="CD494" s="1153"/>
      <c r="CE494" s="1153"/>
      <c r="CF494" s="1153"/>
      <c r="CG494" s="1153"/>
      <c r="CH494" s="1153"/>
      <c r="CI494" s="1153"/>
      <c r="CJ494" s="1153"/>
      <c r="CK494" s="1153"/>
      <c r="CL494" s="1153"/>
      <c r="CM494" s="1200"/>
      <c r="CN494" s="1200"/>
    </row>
    <row r="495" spans="2:92">
      <c r="B495" s="1152"/>
      <c r="I495" s="1153"/>
      <c r="J495" s="1153"/>
      <c r="K495" s="1153"/>
      <c r="L495" s="1153"/>
      <c r="M495" s="1153"/>
      <c r="N495" s="1153"/>
      <c r="O495" s="1153"/>
      <c r="P495" s="1153"/>
      <c r="Q495" s="1153"/>
      <c r="R495" s="1153"/>
      <c r="S495" s="1153"/>
      <c r="T495" s="1153"/>
      <c r="U495" s="1153"/>
      <c r="V495" s="1153"/>
      <c r="W495" s="1153"/>
      <c r="X495" s="1153"/>
      <c r="Y495" s="1153"/>
      <c r="Z495" s="1153"/>
      <c r="AA495" s="1153"/>
      <c r="AB495" s="1200"/>
      <c r="AC495" s="1200"/>
      <c r="AD495" s="1200"/>
      <c r="AE495" s="1200"/>
      <c r="AF495" s="1153"/>
      <c r="AG495" s="1153"/>
      <c r="AH495" s="1153"/>
      <c r="AI495" s="1153"/>
      <c r="AJ495" s="1153"/>
      <c r="AK495" s="1153"/>
      <c r="AL495" s="1153"/>
      <c r="AM495" s="1153"/>
      <c r="AN495" s="1153"/>
      <c r="AO495" s="1153"/>
      <c r="AP495" s="1153"/>
      <c r="AQ495" s="1153"/>
      <c r="AR495" s="1153"/>
      <c r="AS495" s="1153"/>
      <c r="AT495" s="1153"/>
      <c r="AU495" s="1153"/>
      <c r="AV495" s="1153"/>
      <c r="AW495" s="1153"/>
      <c r="AX495" s="1154"/>
      <c r="AY495" s="1153"/>
      <c r="AZ495" s="1153"/>
      <c r="BA495" s="1153"/>
      <c r="BB495" s="1153"/>
      <c r="BC495" s="1153"/>
      <c r="BD495" s="1153"/>
      <c r="BE495" s="1153"/>
      <c r="BF495" s="1153"/>
      <c r="BG495" s="1153"/>
      <c r="BH495" s="1153"/>
      <c r="BI495" s="1153"/>
      <c r="BJ495" s="1153"/>
      <c r="BK495" s="1153"/>
      <c r="BL495" s="1153"/>
      <c r="BM495" s="1153"/>
      <c r="BN495" s="1153"/>
      <c r="BO495" s="1153"/>
      <c r="BP495" s="1153"/>
      <c r="BQ495" s="1153"/>
      <c r="BR495" s="1153"/>
      <c r="BS495" s="1200"/>
      <c r="BT495" s="1153"/>
      <c r="BU495" s="1153"/>
      <c r="BV495" s="1153"/>
      <c r="BW495" s="1153"/>
      <c r="BX495" s="1153"/>
      <c r="BY495" s="1153"/>
      <c r="BZ495" s="1153"/>
      <c r="CA495" s="1153"/>
      <c r="CB495" s="1153"/>
      <c r="CC495" s="1153"/>
      <c r="CD495" s="1153"/>
      <c r="CE495" s="1153"/>
      <c r="CF495" s="1153"/>
      <c r="CG495" s="1153"/>
      <c r="CH495" s="1153"/>
      <c r="CI495" s="1153"/>
      <c r="CJ495" s="1153"/>
      <c r="CK495" s="1153"/>
      <c r="CL495" s="1153"/>
      <c r="CM495" s="1200"/>
      <c r="CN495" s="1200"/>
    </row>
    <row r="496" spans="2:92">
      <c r="B496" s="1152"/>
      <c r="I496" s="1153"/>
      <c r="J496" s="1153"/>
      <c r="K496" s="1153"/>
      <c r="L496" s="1153"/>
      <c r="M496" s="1153"/>
      <c r="N496" s="1153"/>
      <c r="O496" s="1153"/>
      <c r="P496" s="1153"/>
      <c r="Q496" s="1153"/>
      <c r="R496" s="1153"/>
      <c r="S496" s="1153"/>
      <c r="T496" s="1153"/>
      <c r="U496" s="1153"/>
      <c r="V496" s="1153"/>
      <c r="W496" s="1153"/>
      <c r="X496" s="1153"/>
      <c r="Y496" s="1153"/>
      <c r="Z496" s="1153"/>
      <c r="AA496" s="1153"/>
      <c r="AB496" s="1200"/>
      <c r="AC496" s="1200"/>
      <c r="AD496" s="1200"/>
      <c r="AE496" s="1200"/>
      <c r="AF496" s="1153"/>
      <c r="AG496" s="1153"/>
      <c r="AH496" s="1153"/>
      <c r="AI496" s="1153"/>
      <c r="AJ496" s="1153"/>
      <c r="AK496" s="1153"/>
      <c r="AL496" s="1153"/>
      <c r="AM496" s="1153"/>
      <c r="AN496" s="1153"/>
      <c r="AO496" s="1153"/>
      <c r="AP496" s="1153"/>
      <c r="AQ496" s="1153"/>
      <c r="AR496" s="1153"/>
      <c r="AS496" s="1153"/>
      <c r="AT496" s="1153"/>
      <c r="AU496" s="1153"/>
      <c r="AV496" s="1153"/>
      <c r="AW496" s="1153"/>
      <c r="AX496" s="1154"/>
      <c r="AY496" s="1153"/>
      <c r="AZ496" s="1153"/>
      <c r="BA496" s="1153"/>
      <c r="BB496" s="1153"/>
      <c r="BC496" s="1153"/>
      <c r="BD496" s="1153"/>
      <c r="BE496" s="1153"/>
      <c r="BF496" s="1153"/>
      <c r="BG496" s="1153"/>
      <c r="BH496" s="1153"/>
      <c r="BI496" s="1153"/>
      <c r="BJ496" s="1153"/>
      <c r="BK496" s="1153"/>
      <c r="BL496" s="1153"/>
      <c r="BM496" s="1153"/>
      <c r="BN496" s="1153"/>
      <c r="BO496" s="1153"/>
      <c r="BP496" s="1153"/>
      <c r="BQ496" s="1153"/>
      <c r="BR496" s="1153"/>
      <c r="BS496" s="1200"/>
      <c r="BT496" s="1153"/>
      <c r="BU496" s="1153"/>
      <c r="BV496" s="1153"/>
      <c r="BW496" s="1153"/>
      <c r="BX496" s="1153"/>
      <c r="BY496" s="1153"/>
      <c r="BZ496" s="1153"/>
      <c r="CA496" s="1153"/>
      <c r="CB496" s="1153"/>
      <c r="CC496" s="1153"/>
      <c r="CD496" s="1153"/>
      <c r="CE496" s="1153"/>
      <c r="CF496" s="1153"/>
      <c r="CG496" s="1153"/>
      <c r="CH496" s="1153"/>
      <c r="CI496" s="1153"/>
      <c r="CJ496" s="1153"/>
      <c r="CK496" s="1153"/>
      <c r="CL496" s="1153"/>
      <c r="CM496" s="1200"/>
      <c r="CN496" s="1200"/>
    </row>
    <row r="497" spans="2:92">
      <c r="B497" s="1152"/>
      <c r="I497" s="1153"/>
      <c r="J497" s="1153"/>
      <c r="K497" s="1153"/>
      <c r="L497" s="1153"/>
      <c r="M497" s="1153"/>
      <c r="N497" s="1153"/>
      <c r="O497" s="1153"/>
      <c r="P497" s="1153"/>
      <c r="Q497" s="1153"/>
      <c r="R497" s="1153"/>
      <c r="S497" s="1153"/>
      <c r="T497" s="1153"/>
      <c r="U497" s="1153"/>
      <c r="V497" s="1153"/>
      <c r="W497" s="1153"/>
      <c r="X497" s="1153"/>
      <c r="Y497" s="1153"/>
      <c r="Z497" s="1153"/>
      <c r="AA497" s="1153"/>
      <c r="AB497" s="1200"/>
      <c r="AC497" s="1200"/>
      <c r="AD497" s="1200"/>
      <c r="AE497" s="1200"/>
      <c r="AF497" s="1153"/>
      <c r="AG497" s="1153"/>
      <c r="AH497" s="1153"/>
      <c r="AI497" s="1153"/>
      <c r="AJ497" s="1153"/>
      <c r="AK497" s="1153"/>
      <c r="AL497" s="1153"/>
      <c r="AM497" s="1153"/>
      <c r="AN497" s="1153"/>
      <c r="AO497" s="1153"/>
      <c r="AP497" s="1153"/>
      <c r="AQ497" s="1153"/>
      <c r="AR497" s="1153"/>
      <c r="AS497" s="1153"/>
      <c r="AT497" s="1153"/>
      <c r="AU497" s="1153"/>
      <c r="AV497" s="1153"/>
      <c r="AW497" s="1153"/>
      <c r="AX497" s="1154"/>
      <c r="AY497" s="1153"/>
      <c r="AZ497" s="1153"/>
      <c r="BA497" s="1153"/>
      <c r="BB497" s="1153"/>
      <c r="BC497" s="1153"/>
      <c r="BD497" s="1153"/>
      <c r="BE497" s="1153"/>
      <c r="BF497" s="1153"/>
      <c r="BG497" s="1153"/>
      <c r="BH497" s="1153"/>
      <c r="BI497" s="1153"/>
      <c r="BJ497" s="1153"/>
      <c r="BK497" s="1153"/>
      <c r="BL497" s="1153"/>
      <c r="BM497" s="1153"/>
      <c r="BN497" s="1153"/>
      <c r="BO497" s="1153"/>
      <c r="BP497" s="1153"/>
      <c r="BQ497" s="1153"/>
      <c r="BR497" s="1153"/>
      <c r="BS497" s="1200"/>
      <c r="BT497" s="1153"/>
      <c r="BU497" s="1153"/>
      <c r="BV497" s="1153"/>
      <c r="BW497" s="1153"/>
      <c r="BX497" s="1153"/>
      <c r="BY497" s="1153"/>
      <c r="BZ497" s="1153"/>
      <c r="CA497" s="1153"/>
      <c r="CB497" s="1153"/>
      <c r="CC497" s="1153"/>
      <c r="CD497" s="1153"/>
      <c r="CE497" s="1153"/>
      <c r="CF497" s="1153"/>
      <c r="CG497" s="1153"/>
      <c r="CH497" s="1153"/>
      <c r="CI497" s="1153"/>
      <c r="CJ497" s="1153"/>
      <c r="CK497" s="1153"/>
      <c r="CL497" s="1153"/>
      <c r="CM497" s="1200"/>
      <c r="CN497" s="1200"/>
    </row>
    <row r="498" spans="2:92">
      <c r="B498" s="1152"/>
      <c r="I498" s="1153"/>
      <c r="J498" s="1153"/>
      <c r="K498" s="1153"/>
      <c r="L498" s="1153"/>
      <c r="M498" s="1153"/>
      <c r="N498" s="1153"/>
      <c r="O498" s="1153"/>
      <c r="P498" s="1153"/>
      <c r="Q498" s="1153"/>
      <c r="R498" s="1153"/>
      <c r="S498" s="1153"/>
      <c r="T498" s="1153"/>
      <c r="U498" s="1153"/>
      <c r="V498" s="1153"/>
      <c r="W498" s="1153"/>
      <c r="X498" s="1153"/>
      <c r="Y498" s="1153"/>
      <c r="Z498" s="1153"/>
      <c r="AA498" s="1153"/>
      <c r="AB498" s="1200"/>
      <c r="AC498" s="1200"/>
      <c r="AD498" s="1200"/>
      <c r="AE498" s="1200"/>
      <c r="AF498" s="1153"/>
      <c r="AG498" s="1153"/>
      <c r="AH498" s="1153"/>
      <c r="AI498" s="1153"/>
      <c r="AJ498" s="1153"/>
      <c r="AK498" s="1153"/>
      <c r="AL498" s="1153"/>
      <c r="AM498" s="1153"/>
      <c r="AN498" s="1153"/>
      <c r="AO498" s="1153"/>
      <c r="AP498" s="1153"/>
      <c r="AQ498" s="1153"/>
      <c r="AR498" s="1153"/>
      <c r="AS498" s="1153"/>
      <c r="AT498" s="1153"/>
      <c r="AU498" s="1153"/>
      <c r="AV498" s="1153"/>
      <c r="AW498" s="1153"/>
      <c r="AX498" s="1154"/>
      <c r="AY498" s="1153"/>
      <c r="AZ498" s="1153"/>
      <c r="BA498" s="1153"/>
      <c r="BB498" s="1153"/>
      <c r="BC498" s="1153"/>
      <c r="BD498" s="1153"/>
      <c r="BE498" s="1153"/>
      <c r="BF498" s="1153"/>
      <c r="BG498" s="1153"/>
      <c r="BH498" s="1153"/>
      <c r="BI498" s="1153"/>
      <c r="BJ498" s="1153"/>
      <c r="BK498" s="1153"/>
      <c r="BL498" s="1153"/>
      <c r="BM498" s="1153"/>
      <c r="BN498" s="1153"/>
      <c r="BO498" s="1153"/>
      <c r="BP498" s="1153"/>
      <c r="BQ498" s="1153"/>
      <c r="BR498" s="1153"/>
      <c r="BS498" s="1200"/>
      <c r="BT498" s="1153"/>
      <c r="BU498" s="1153"/>
      <c r="BV498" s="1153"/>
      <c r="BW498" s="1153"/>
      <c r="BX498" s="1153"/>
      <c r="BY498" s="1153"/>
      <c r="BZ498" s="1153"/>
      <c r="CA498" s="1153"/>
      <c r="CB498" s="1153"/>
      <c r="CC498" s="1153"/>
      <c r="CD498" s="1153"/>
      <c r="CE498" s="1153"/>
      <c r="CF498" s="1153"/>
      <c r="CG498" s="1153"/>
      <c r="CH498" s="1153"/>
      <c r="CI498" s="1153"/>
      <c r="CJ498" s="1153"/>
      <c r="CK498" s="1153"/>
      <c r="CL498" s="1153"/>
      <c r="CM498" s="1200"/>
      <c r="CN498" s="1200"/>
    </row>
    <row r="499" spans="2:92">
      <c r="B499" s="1152"/>
      <c r="I499" s="1153"/>
      <c r="J499" s="1153"/>
      <c r="K499" s="1153"/>
      <c r="L499" s="1153"/>
      <c r="M499" s="1153"/>
      <c r="N499" s="1153"/>
      <c r="O499" s="1153"/>
      <c r="P499" s="1153"/>
      <c r="Q499" s="1153"/>
      <c r="R499" s="1153"/>
      <c r="S499" s="1153"/>
      <c r="T499" s="1153"/>
      <c r="U499" s="1153"/>
      <c r="V499" s="1153"/>
      <c r="W499" s="1153"/>
      <c r="X499" s="1153"/>
      <c r="Y499" s="1153"/>
      <c r="Z499" s="1153"/>
      <c r="AA499" s="1153"/>
      <c r="AB499" s="1200"/>
      <c r="AC499" s="1200"/>
      <c r="AD499" s="1200"/>
      <c r="AE499" s="1200"/>
      <c r="AF499" s="1153"/>
      <c r="AG499" s="1153"/>
      <c r="AH499" s="1153"/>
      <c r="AI499" s="1153"/>
      <c r="AJ499" s="1153"/>
      <c r="AK499" s="1153"/>
      <c r="AL499" s="1153"/>
      <c r="AM499" s="1153"/>
      <c r="AN499" s="1153"/>
      <c r="AO499" s="1153"/>
      <c r="AP499" s="1153"/>
      <c r="AQ499" s="1153"/>
      <c r="AR499" s="1153"/>
      <c r="AS499" s="1153"/>
      <c r="AT499" s="1153"/>
      <c r="AU499" s="1153"/>
      <c r="AV499" s="1153"/>
      <c r="AW499" s="1153"/>
      <c r="AX499" s="1154"/>
      <c r="AY499" s="1153"/>
      <c r="AZ499" s="1153"/>
      <c r="BA499" s="1153"/>
      <c r="BB499" s="1153"/>
      <c r="BC499" s="1153"/>
      <c r="BD499" s="1153"/>
      <c r="BE499" s="1153"/>
      <c r="BF499" s="1153"/>
      <c r="BG499" s="1153"/>
      <c r="BH499" s="1153"/>
      <c r="BI499" s="1153"/>
      <c r="BJ499" s="1153"/>
      <c r="BK499" s="1153"/>
      <c r="BL499" s="1153"/>
      <c r="BM499" s="1153"/>
      <c r="BN499" s="1153"/>
      <c r="BO499" s="1153"/>
      <c r="BP499" s="1153"/>
      <c r="BQ499" s="1153"/>
      <c r="BR499" s="1153"/>
      <c r="BS499" s="1200"/>
      <c r="BT499" s="1153"/>
      <c r="BU499" s="1153"/>
      <c r="BV499" s="1153"/>
      <c r="BW499" s="1153"/>
      <c r="BX499" s="1153"/>
      <c r="BY499" s="1153"/>
      <c r="BZ499" s="1153"/>
      <c r="CA499" s="1153"/>
      <c r="CB499" s="1153"/>
      <c r="CC499" s="1153"/>
      <c r="CD499" s="1153"/>
      <c r="CE499" s="1153"/>
      <c r="CF499" s="1153"/>
      <c r="CG499" s="1153"/>
      <c r="CH499" s="1153"/>
      <c r="CI499" s="1153"/>
      <c r="CJ499" s="1153"/>
      <c r="CK499" s="1153"/>
      <c r="CL499" s="1153"/>
      <c r="CM499" s="1200"/>
      <c r="CN499" s="1200"/>
    </row>
    <row r="500" spans="2:92">
      <c r="B500" s="1152"/>
      <c r="I500" s="1153"/>
      <c r="J500" s="1153"/>
      <c r="K500" s="1153"/>
      <c r="L500" s="1153"/>
      <c r="M500" s="1153"/>
      <c r="N500" s="1153"/>
      <c r="O500" s="1153"/>
      <c r="P500" s="1153"/>
      <c r="Q500" s="1153"/>
      <c r="R500" s="1153"/>
      <c r="S500" s="1153"/>
      <c r="T500" s="1153"/>
      <c r="U500" s="1153"/>
      <c r="V500" s="1153"/>
      <c r="W500" s="1153"/>
      <c r="X500" s="1153"/>
      <c r="Y500" s="1153"/>
      <c r="Z500" s="1153"/>
      <c r="AA500" s="1153"/>
      <c r="AB500" s="1200"/>
      <c r="AC500" s="1200"/>
      <c r="AD500" s="1200"/>
      <c r="AE500" s="1200"/>
      <c r="AF500" s="1153"/>
      <c r="AG500" s="1153"/>
      <c r="AH500" s="1153"/>
      <c r="AI500" s="1153"/>
      <c r="AJ500" s="1153"/>
      <c r="AK500" s="1153"/>
      <c r="AL500" s="1153"/>
      <c r="AM500" s="1153"/>
      <c r="AN500" s="1153"/>
      <c r="AO500" s="1153"/>
      <c r="AP500" s="1153"/>
      <c r="AQ500" s="1153"/>
      <c r="AR500" s="1153"/>
      <c r="AS500" s="1153"/>
      <c r="AT500" s="1153"/>
      <c r="AU500" s="1153"/>
      <c r="AV500" s="1153"/>
      <c r="AW500" s="1153"/>
      <c r="AX500" s="1154"/>
      <c r="AY500" s="1153"/>
      <c r="AZ500" s="1153"/>
      <c r="BA500" s="1153"/>
      <c r="BB500" s="1153"/>
      <c r="BC500" s="1153"/>
      <c r="BD500" s="1153"/>
      <c r="BE500" s="1153"/>
      <c r="BF500" s="1153"/>
      <c r="BG500" s="1153"/>
      <c r="BH500" s="1153"/>
      <c r="BI500" s="1153"/>
      <c r="BJ500" s="1153"/>
      <c r="BK500" s="1153"/>
      <c r="BL500" s="1153"/>
      <c r="BM500" s="1153"/>
      <c r="BN500" s="1153"/>
      <c r="BO500" s="1153"/>
      <c r="BP500" s="1153"/>
      <c r="BQ500" s="1153"/>
      <c r="BR500" s="1153"/>
      <c r="BS500" s="1200"/>
      <c r="BT500" s="1153"/>
      <c r="BU500" s="1153"/>
      <c r="BV500" s="1153"/>
      <c r="BW500" s="1153"/>
      <c r="BX500" s="1153"/>
      <c r="BY500" s="1153"/>
      <c r="BZ500" s="1153"/>
      <c r="CA500" s="1153"/>
      <c r="CB500" s="1153"/>
      <c r="CC500" s="1153"/>
      <c r="CD500" s="1153"/>
      <c r="CE500" s="1153"/>
      <c r="CF500" s="1153"/>
      <c r="CG500" s="1153"/>
      <c r="CH500" s="1153"/>
      <c r="CI500" s="1153"/>
      <c r="CJ500" s="1153"/>
      <c r="CK500" s="1153"/>
      <c r="CL500" s="1153"/>
      <c r="CM500" s="1200"/>
      <c r="CN500" s="1200"/>
    </row>
    <row r="501" spans="2:92">
      <c r="B501" s="1152"/>
      <c r="I501" s="1153"/>
      <c r="J501" s="1153"/>
      <c r="K501" s="1153"/>
      <c r="L501" s="1153"/>
      <c r="M501" s="1153"/>
      <c r="N501" s="1153"/>
      <c r="O501" s="1153"/>
      <c r="P501" s="1153"/>
      <c r="Q501" s="1153"/>
      <c r="R501" s="1153"/>
      <c r="S501" s="1153"/>
      <c r="T501" s="1153"/>
      <c r="U501" s="1153"/>
      <c r="V501" s="1153"/>
      <c r="W501" s="1153"/>
      <c r="X501" s="1153"/>
      <c r="Y501" s="1153"/>
      <c r="Z501" s="1153"/>
      <c r="AA501" s="1153"/>
      <c r="AB501" s="1200"/>
      <c r="AC501" s="1200"/>
      <c r="AD501" s="1200"/>
      <c r="AE501" s="1200"/>
      <c r="AF501" s="1153"/>
      <c r="AG501" s="1153"/>
      <c r="AH501" s="1153"/>
      <c r="AI501" s="1153"/>
      <c r="AJ501" s="1153"/>
      <c r="AK501" s="1153"/>
      <c r="AL501" s="1153"/>
      <c r="AM501" s="1153"/>
      <c r="AN501" s="1153"/>
      <c r="AO501" s="1153"/>
      <c r="AP501" s="1153"/>
      <c r="AQ501" s="1153"/>
      <c r="AR501" s="1153"/>
      <c r="AS501" s="1153"/>
      <c r="AT501" s="1153"/>
      <c r="AU501" s="1153"/>
      <c r="AV501" s="1153"/>
      <c r="AW501" s="1153"/>
      <c r="AX501" s="1154"/>
      <c r="AY501" s="1153"/>
      <c r="AZ501" s="1153"/>
      <c r="BA501" s="1153"/>
      <c r="BB501" s="1153"/>
      <c r="BC501" s="1153"/>
      <c r="BD501" s="1153"/>
      <c r="BE501" s="1153"/>
      <c r="BF501" s="1153"/>
      <c r="BG501" s="1153"/>
      <c r="BH501" s="1153"/>
      <c r="BI501" s="1153"/>
      <c r="BJ501" s="1153"/>
      <c r="BK501" s="1153"/>
      <c r="BL501" s="1153"/>
      <c r="BM501" s="1153"/>
      <c r="BN501" s="1153"/>
      <c r="BO501" s="1153"/>
      <c r="BP501" s="1153"/>
      <c r="BQ501" s="1153"/>
      <c r="BR501" s="1153"/>
      <c r="BS501" s="1200"/>
      <c r="BT501" s="1153"/>
      <c r="BU501" s="1153"/>
      <c r="BV501" s="1153"/>
      <c r="BW501" s="1153"/>
      <c r="BX501" s="1153"/>
      <c r="BY501" s="1153"/>
      <c r="BZ501" s="1153"/>
      <c r="CA501" s="1153"/>
      <c r="CB501" s="1153"/>
      <c r="CC501" s="1153"/>
      <c r="CD501" s="1153"/>
      <c r="CE501" s="1153"/>
      <c r="CF501" s="1153"/>
      <c r="CG501" s="1153"/>
      <c r="CH501" s="1153"/>
      <c r="CI501" s="1153"/>
      <c r="CJ501" s="1153"/>
      <c r="CK501" s="1153"/>
      <c r="CL501" s="1153"/>
      <c r="CM501" s="1200"/>
      <c r="CN501" s="1200"/>
    </row>
    <row r="502" spans="2:92">
      <c r="B502" s="1152"/>
      <c r="I502" s="1153"/>
      <c r="J502" s="1153"/>
      <c r="K502" s="1153"/>
      <c r="L502" s="1153"/>
      <c r="M502" s="1153"/>
      <c r="N502" s="1153"/>
      <c r="O502" s="1153"/>
      <c r="P502" s="1153"/>
      <c r="Q502" s="1153"/>
      <c r="R502" s="1153"/>
      <c r="S502" s="1153"/>
      <c r="T502" s="1153"/>
      <c r="U502" s="1153"/>
      <c r="V502" s="1153"/>
      <c r="W502" s="1153"/>
      <c r="X502" s="1153"/>
      <c r="Y502" s="1153"/>
      <c r="Z502" s="1153"/>
      <c r="AA502" s="1153"/>
      <c r="AB502" s="1200"/>
      <c r="AC502" s="1200"/>
      <c r="AD502" s="1200"/>
      <c r="AE502" s="1200"/>
      <c r="AF502" s="1153"/>
      <c r="AG502" s="1153"/>
      <c r="AH502" s="1153"/>
      <c r="AI502" s="1153"/>
      <c r="AJ502" s="1153"/>
      <c r="AK502" s="1153"/>
      <c r="AL502" s="1153"/>
      <c r="AM502" s="1153"/>
      <c r="AN502" s="1153"/>
      <c r="AO502" s="1153"/>
      <c r="AP502" s="1153"/>
      <c r="AQ502" s="1153"/>
      <c r="AR502" s="1153"/>
      <c r="AS502" s="1153"/>
      <c r="AT502" s="1153"/>
      <c r="AU502" s="1153"/>
      <c r="AV502" s="1153"/>
      <c r="AW502" s="1153"/>
      <c r="AX502" s="1154"/>
      <c r="AY502" s="1153"/>
      <c r="AZ502" s="1153"/>
      <c r="BA502" s="1153"/>
      <c r="BB502" s="1153"/>
      <c r="BC502" s="1153"/>
      <c r="BD502" s="1153"/>
      <c r="BE502" s="1153"/>
      <c r="BF502" s="1153"/>
      <c r="BG502" s="1153"/>
      <c r="BH502" s="1153"/>
      <c r="BI502" s="1153"/>
      <c r="BJ502" s="1153"/>
      <c r="BK502" s="1153"/>
      <c r="BL502" s="1153"/>
      <c r="BM502" s="1153"/>
      <c r="BN502" s="1153"/>
      <c r="BO502" s="1153"/>
      <c r="BP502" s="1153"/>
      <c r="BQ502" s="1153"/>
      <c r="BR502" s="1153"/>
      <c r="BS502" s="1200"/>
      <c r="BT502" s="1153"/>
      <c r="BU502" s="1153"/>
      <c r="BV502" s="1153"/>
      <c r="BW502" s="1153"/>
      <c r="BX502" s="1153"/>
      <c r="BY502" s="1153"/>
      <c r="BZ502" s="1153"/>
      <c r="CA502" s="1153"/>
      <c r="CB502" s="1153"/>
      <c r="CC502" s="1153"/>
      <c r="CD502" s="1153"/>
      <c r="CE502" s="1153"/>
      <c r="CF502" s="1153"/>
      <c r="CG502" s="1153"/>
      <c r="CH502" s="1153"/>
      <c r="CI502" s="1153"/>
      <c r="CJ502" s="1153"/>
      <c r="CK502" s="1153"/>
      <c r="CL502" s="1153"/>
      <c r="CM502" s="1200"/>
      <c r="CN502" s="1200"/>
    </row>
    <row r="503" spans="2:92">
      <c r="B503" s="1152"/>
      <c r="I503" s="1153"/>
      <c r="J503" s="1153"/>
      <c r="K503" s="1153"/>
      <c r="L503" s="1153"/>
      <c r="M503" s="1153"/>
      <c r="N503" s="1153"/>
      <c r="O503" s="1153"/>
      <c r="P503" s="1153"/>
      <c r="Q503" s="1153"/>
      <c r="R503" s="1153"/>
      <c r="S503" s="1153"/>
      <c r="T503" s="1153"/>
      <c r="U503" s="1153"/>
      <c r="V503" s="1153"/>
      <c r="W503" s="1153"/>
      <c r="X503" s="1153"/>
      <c r="Y503" s="1153"/>
      <c r="Z503" s="1153"/>
      <c r="AA503" s="1153"/>
      <c r="AB503" s="1200"/>
      <c r="AC503" s="1200"/>
      <c r="AD503" s="1200"/>
      <c r="AE503" s="1200"/>
      <c r="AF503" s="1153"/>
      <c r="AG503" s="1153"/>
      <c r="AH503" s="1153"/>
      <c r="AI503" s="1153"/>
      <c r="AJ503" s="1153"/>
      <c r="AK503" s="1153"/>
      <c r="AL503" s="1153"/>
      <c r="AM503" s="1153"/>
      <c r="AN503" s="1153"/>
      <c r="AO503" s="1153"/>
      <c r="AP503" s="1153"/>
      <c r="AQ503" s="1153"/>
      <c r="AR503" s="1153"/>
      <c r="AS503" s="1153"/>
      <c r="AT503" s="1153"/>
      <c r="AU503" s="1153"/>
      <c r="AV503" s="1153"/>
      <c r="AW503" s="1153"/>
      <c r="AX503" s="1154"/>
      <c r="AY503" s="1153"/>
      <c r="AZ503" s="1153"/>
      <c r="BA503" s="1153"/>
      <c r="BB503" s="1153"/>
      <c r="BC503" s="1153"/>
      <c r="BD503" s="1153"/>
      <c r="BE503" s="1153"/>
      <c r="BF503" s="1153"/>
      <c r="BG503" s="1153"/>
      <c r="BH503" s="1153"/>
      <c r="BI503" s="1153"/>
      <c r="BJ503" s="1153"/>
      <c r="BK503" s="1153"/>
      <c r="BL503" s="1153"/>
      <c r="BM503" s="1153"/>
      <c r="BN503" s="1153"/>
      <c r="BO503" s="1153"/>
      <c r="BP503" s="1153"/>
      <c r="BQ503" s="1153"/>
      <c r="BR503" s="1153"/>
      <c r="BS503" s="1200"/>
      <c r="BT503" s="1153"/>
      <c r="BU503" s="1153"/>
      <c r="BV503" s="1153"/>
      <c r="BW503" s="1153"/>
      <c r="BX503" s="1153"/>
      <c r="BY503" s="1153"/>
      <c r="BZ503" s="1153"/>
      <c r="CA503" s="1153"/>
      <c r="CB503" s="1153"/>
      <c r="CC503" s="1153"/>
      <c r="CD503" s="1153"/>
      <c r="CE503" s="1153"/>
      <c r="CF503" s="1153"/>
      <c r="CG503" s="1153"/>
      <c r="CH503" s="1153"/>
      <c r="CI503" s="1153"/>
      <c r="CJ503" s="1153"/>
      <c r="CK503" s="1153"/>
      <c r="CL503" s="1153"/>
      <c r="CM503" s="1200"/>
      <c r="CN503" s="1200"/>
    </row>
    <row r="504" spans="2:92">
      <c r="B504" s="1152"/>
      <c r="I504" s="1153"/>
      <c r="J504" s="1153"/>
      <c r="K504" s="1153"/>
      <c r="L504" s="1153"/>
      <c r="M504" s="1153"/>
      <c r="N504" s="1153"/>
      <c r="O504" s="1153"/>
      <c r="P504" s="1153"/>
      <c r="Q504" s="1153"/>
      <c r="R504" s="1153"/>
      <c r="S504" s="1153"/>
      <c r="T504" s="1153"/>
      <c r="U504" s="1153"/>
      <c r="V504" s="1153"/>
      <c r="W504" s="1153"/>
      <c r="X504" s="1153"/>
      <c r="Y504" s="1153"/>
      <c r="Z504" s="1153"/>
      <c r="AA504" s="1153"/>
      <c r="AB504" s="1200"/>
      <c r="AC504" s="1200"/>
      <c r="AD504" s="1200"/>
      <c r="AE504" s="1200"/>
      <c r="AF504" s="1153"/>
      <c r="AG504" s="1153"/>
      <c r="AH504" s="1153"/>
      <c r="AI504" s="1153"/>
      <c r="AJ504" s="1153"/>
      <c r="AK504" s="1153"/>
      <c r="AL504" s="1153"/>
      <c r="AM504" s="1153"/>
      <c r="AN504" s="1153"/>
      <c r="AO504" s="1153"/>
      <c r="AP504" s="1153"/>
      <c r="AQ504" s="1153"/>
      <c r="AR504" s="1153"/>
      <c r="AS504" s="1153"/>
      <c r="AT504" s="1153"/>
      <c r="AU504" s="1153"/>
      <c r="AV504" s="1153"/>
      <c r="AW504" s="1153"/>
      <c r="AX504" s="1154"/>
      <c r="AY504" s="1153"/>
      <c r="AZ504" s="1153"/>
      <c r="BA504" s="1153"/>
      <c r="BB504" s="1153"/>
      <c r="BC504" s="1153"/>
      <c r="BD504" s="1153"/>
      <c r="BE504" s="1153"/>
      <c r="BF504" s="1153"/>
      <c r="BG504" s="1153"/>
      <c r="BH504" s="1153"/>
      <c r="BI504" s="1153"/>
      <c r="BJ504" s="1153"/>
      <c r="BK504" s="1153"/>
      <c r="BL504" s="1153"/>
      <c r="BM504" s="1153"/>
      <c r="BN504" s="1153"/>
      <c r="BO504" s="1153"/>
      <c r="BP504" s="1153"/>
      <c r="BQ504" s="1153"/>
      <c r="BR504" s="1153"/>
      <c r="BS504" s="1200"/>
      <c r="BT504" s="1153"/>
      <c r="BU504" s="1153"/>
      <c r="BV504" s="1153"/>
      <c r="BW504" s="1153"/>
      <c r="BX504" s="1153"/>
      <c r="BY504" s="1153"/>
      <c r="BZ504" s="1153"/>
      <c r="CA504" s="1153"/>
      <c r="CB504" s="1153"/>
      <c r="CC504" s="1153"/>
      <c r="CD504" s="1153"/>
      <c r="CE504" s="1153"/>
      <c r="CF504" s="1153"/>
      <c r="CG504" s="1153"/>
      <c r="CH504" s="1153"/>
      <c r="CI504" s="1153"/>
      <c r="CJ504" s="1153"/>
      <c r="CK504" s="1153"/>
      <c r="CL504" s="1153"/>
      <c r="CM504" s="1200"/>
      <c r="CN504" s="1200"/>
    </row>
    <row r="505" spans="2:92">
      <c r="B505" s="1152"/>
      <c r="I505" s="1153"/>
      <c r="J505" s="1153"/>
      <c r="K505" s="1153"/>
      <c r="L505" s="1153"/>
      <c r="M505" s="1153"/>
      <c r="N505" s="1153"/>
      <c r="O505" s="1153"/>
      <c r="P505" s="1153"/>
      <c r="Q505" s="1153"/>
      <c r="R505" s="1153"/>
      <c r="S505" s="1153"/>
      <c r="T505" s="1153"/>
      <c r="U505" s="1153"/>
      <c r="V505" s="1153"/>
      <c r="W505" s="1153"/>
      <c r="X505" s="1153"/>
      <c r="Y505" s="1153"/>
      <c r="Z505" s="1153"/>
      <c r="AA505" s="1153"/>
      <c r="AB505" s="1200"/>
      <c r="AC505" s="1200"/>
      <c r="AD505" s="1200"/>
      <c r="AE505" s="1200"/>
      <c r="AF505" s="1153"/>
      <c r="AG505" s="1153"/>
      <c r="AH505" s="1153"/>
      <c r="AI505" s="1153"/>
      <c r="AJ505" s="1153"/>
      <c r="AK505" s="1153"/>
      <c r="AL505" s="1153"/>
      <c r="AM505" s="1153"/>
      <c r="AN505" s="1153"/>
      <c r="AO505" s="1153"/>
      <c r="AP505" s="1153"/>
      <c r="AQ505" s="1153"/>
      <c r="AR505" s="1153"/>
      <c r="AS505" s="1153"/>
      <c r="AT505" s="1153"/>
      <c r="AU505" s="1153"/>
      <c r="AV505" s="1153"/>
      <c r="AW505" s="1153"/>
      <c r="AX505" s="1154"/>
      <c r="AY505" s="1153"/>
      <c r="AZ505" s="1153"/>
      <c r="BA505" s="1153"/>
      <c r="BB505" s="1153"/>
      <c r="BC505" s="1153"/>
      <c r="BD505" s="1153"/>
      <c r="BE505" s="1153"/>
      <c r="BF505" s="1153"/>
      <c r="BG505" s="1153"/>
      <c r="BH505" s="1153"/>
      <c r="BI505" s="1153"/>
      <c r="BJ505" s="1153"/>
      <c r="BK505" s="1153"/>
      <c r="BL505" s="1153"/>
      <c r="BM505" s="1153"/>
      <c r="BN505" s="1153"/>
      <c r="BO505" s="1153"/>
      <c r="BP505" s="1153"/>
      <c r="BQ505" s="1153"/>
      <c r="BR505" s="1153"/>
      <c r="BS505" s="1200"/>
      <c r="BT505" s="1153"/>
      <c r="BU505" s="1153"/>
      <c r="BV505" s="1153"/>
      <c r="BW505" s="1153"/>
      <c r="BX505" s="1153"/>
      <c r="BY505" s="1153"/>
      <c r="BZ505" s="1153"/>
      <c r="CA505" s="1153"/>
      <c r="CB505" s="1153"/>
      <c r="CC505" s="1153"/>
      <c r="CD505" s="1153"/>
      <c r="CE505" s="1153"/>
      <c r="CF505" s="1153"/>
      <c r="CG505" s="1153"/>
      <c r="CH505" s="1153"/>
      <c r="CI505" s="1153"/>
      <c r="CJ505" s="1153"/>
      <c r="CK505" s="1153"/>
      <c r="CL505" s="1153"/>
      <c r="CM505" s="1200"/>
      <c r="CN505" s="1200"/>
    </row>
    <row r="506" spans="2:92">
      <c r="B506" s="1152"/>
      <c r="I506" s="1153"/>
      <c r="J506" s="1153"/>
      <c r="K506" s="1153"/>
      <c r="L506" s="1153"/>
      <c r="M506" s="1153"/>
      <c r="N506" s="1153"/>
      <c r="O506" s="1153"/>
      <c r="P506" s="1153"/>
      <c r="Q506" s="1153"/>
      <c r="R506" s="1153"/>
      <c r="S506" s="1153"/>
      <c r="T506" s="1153"/>
      <c r="U506" s="1153"/>
      <c r="V506" s="1153"/>
      <c r="W506" s="1153"/>
      <c r="X506" s="1153"/>
      <c r="Y506" s="1153"/>
      <c r="Z506" s="1153"/>
      <c r="AA506" s="1153"/>
      <c r="AB506" s="1200"/>
      <c r="AC506" s="1200"/>
      <c r="AD506" s="1200"/>
      <c r="AE506" s="1200"/>
      <c r="AF506" s="1153"/>
      <c r="AG506" s="1153"/>
      <c r="AH506" s="1153"/>
      <c r="AI506" s="1153"/>
      <c r="AJ506" s="1153"/>
      <c r="AK506" s="1153"/>
      <c r="AL506" s="1153"/>
      <c r="AM506" s="1153"/>
      <c r="AN506" s="1153"/>
      <c r="AO506" s="1153"/>
      <c r="AP506" s="1153"/>
      <c r="AQ506" s="1153"/>
      <c r="AR506" s="1153"/>
      <c r="AS506" s="1153"/>
      <c r="AT506" s="1153"/>
      <c r="AU506" s="1153"/>
      <c r="AV506" s="1153"/>
      <c r="AW506" s="1153"/>
      <c r="AX506" s="1154"/>
      <c r="AY506" s="1153"/>
      <c r="AZ506" s="1153"/>
      <c r="BA506" s="1153"/>
      <c r="BB506" s="1153"/>
      <c r="BC506" s="1153"/>
      <c r="BD506" s="1153"/>
      <c r="BE506" s="1153"/>
      <c r="BF506" s="1153"/>
      <c r="BG506" s="1153"/>
      <c r="BH506" s="1153"/>
      <c r="BI506" s="1153"/>
      <c r="BJ506" s="1153"/>
      <c r="BK506" s="1153"/>
      <c r="BL506" s="1153"/>
      <c r="BM506" s="1153"/>
      <c r="BN506" s="1153"/>
      <c r="BO506" s="1153"/>
      <c r="BP506" s="1153"/>
      <c r="BQ506" s="1153"/>
      <c r="BR506" s="1153"/>
      <c r="BS506" s="1200"/>
      <c r="BT506" s="1153"/>
      <c r="BU506" s="1153"/>
      <c r="BV506" s="1153"/>
      <c r="BW506" s="1153"/>
      <c r="BX506" s="1153"/>
      <c r="BY506" s="1153"/>
      <c r="BZ506" s="1153"/>
      <c r="CA506" s="1153"/>
      <c r="CB506" s="1153"/>
      <c r="CC506" s="1153"/>
      <c r="CD506" s="1153"/>
      <c r="CE506" s="1153"/>
      <c r="CF506" s="1153"/>
      <c r="CG506" s="1153"/>
      <c r="CH506" s="1153"/>
      <c r="CI506" s="1153"/>
      <c r="CJ506" s="1153"/>
      <c r="CK506" s="1153"/>
      <c r="CL506" s="1153"/>
      <c r="CM506" s="1200"/>
      <c r="CN506" s="1200"/>
    </row>
    <row r="507" spans="2:92">
      <c r="B507" s="1152"/>
      <c r="I507" s="1153"/>
      <c r="J507" s="1153"/>
      <c r="K507" s="1153"/>
      <c r="L507" s="1153"/>
      <c r="M507" s="1153"/>
      <c r="N507" s="1153"/>
      <c r="O507" s="1153"/>
      <c r="P507" s="1153"/>
      <c r="Q507" s="1153"/>
      <c r="R507" s="1153"/>
      <c r="S507" s="1153"/>
      <c r="T507" s="1153"/>
      <c r="U507" s="1153"/>
      <c r="V507" s="1153"/>
      <c r="W507" s="1153"/>
      <c r="X507" s="1153"/>
      <c r="Y507" s="1153"/>
      <c r="Z507" s="1153"/>
      <c r="AA507" s="1153"/>
      <c r="AB507" s="1200"/>
      <c r="AC507" s="1200"/>
      <c r="AD507" s="1200"/>
      <c r="AE507" s="1200"/>
      <c r="AF507" s="1153"/>
      <c r="AG507" s="1153"/>
      <c r="AH507" s="1153"/>
      <c r="AI507" s="1153"/>
      <c r="AJ507" s="1153"/>
      <c r="AK507" s="1153"/>
      <c r="AL507" s="1153"/>
      <c r="AM507" s="1153"/>
      <c r="AN507" s="1153"/>
      <c r="AO507" s="1153"/>
      <c r="AP507" s="1153"/>
      <c r="AQ507" s="1153"/>
      <c r="AR507" s="1153"/>
      <c r="AS507" s="1153"/>
      <c r="AT507" s="1153"/>
      <c r="AU507" s="1153"/>
      <c r="AV507" s="1153"/>
      <c r="AW507" s="1153"/>
      <c r="AX507" s="1154"/>
      <c r="AY507" s="1153"/>
      <c r="AZ507" s="1153"/>
      <c r="BA507" s="1153"/>
      <c r="BB507" s="1153"/>
      <c r="BC507" s="1153"/>
      <c r="BD507" s="1153"/>
      <c r="BE507" s="1153"/>
      <c r="BF507" s="1153"/>
      <c r="BG507" s="1153"/>
      <c r="BH507" s="1153"/>
      <c r="BI507" s="1153"/>
      <c r="BJ507" s="1153"/>
      <c r="BK507" s="1153"/>
      <c r="BL507" s="1153"/>
      <c r="BM507" s="1153"/>
      <c r="BN507" s="1153"/>
      <c r="BO507" s="1153"/>
      <c r="BP507" s="1153"/>
      <c r="BQ507" s="1153"/>
      <c r="BR507" s="1153"/>
      <c r="BS507" s="1200"/>
      <c r="BT507" s="1153"/>
      <c r="BU507" s="1153"/>
      <c r="BV507" s="1153"/>
      <c r="BW507" s="1153"/>
      <c r="BX507" s="1153"/>
      <c r="BY507" s="1153"/>
      <c r="BZ507" s="1153"/>
      <c r="CA507" s="1153"/>
      <c r="CB507" s="1153"/>
      <c r="CC507" s="1153"/>
      <c r="CD507" s="1153"/>
      <c r="CE507" s="1153"/>
      <c r="CF507" s="1153"/>
      <c r="CG507" s="1153"/>
      <c r="CH507" s="1153"/>
      <c r="CI507" s="1153"/>
      <c r="CJ507" s="1153"/>
      <c r="CK507" s="1153"/>
      <c r="CL507" s="1153"/>
      <c r="CM507" s="1200"/>
      <c r="CN507" s="1200"/>
    </row>
    <row r="508" spans="2:92">
      <c r="B508" s="1152"/>
      <c r="I508" s="1153"/>
      <c r="J508" s="1153"/>
      <c r="K508" s="1153"/>
      <c r="L508" s="1153"/>
      <c r="M508" s="1153"/>
      <c r="N508" s="1153"/>
      <c r="O508" s="1153"/>
      <c r="P508" s="1153"/>
      <c r="Q508" s="1153"/>
      <c r="R508" s="1153"/>
      <c r="S508" s="1153"/>
      <c r="T508" s="1153"/>
      <c r="U508" s="1153"/>
      <c r="V508" s="1153"/>
      <c r="W508" s="1153"/>
      <c r="X508" s="1153"/>
      <c r="Y508" s="1153"/>
      <c r="Z508" s="1153"/>
      <c r="AA508" s="1153"/>
      <c r="AB508" s="1200"/>
      <c r="AC508" s="1200"/>
      <c r="AD508" s="1200"/>
      <c r="AE508" s="1200"/>
      <c r="AF508" s="1153"/>
      <c r="AG508" s="1153"/>
      <c r="AH508" s="1153"/>
      <c r="AI508" s="1153"/>
      <c r="AJ508" s="1153"/>
      <c r="AK508" s="1153"/>
      <c r="AL508" s="1153"/>
      <c r="AM508" s="1153"/>
      <c r="AN508" s="1153"/>
      <c r="AO508" s="1153"/>
      <c r="AP508" s="1153"/>
      <c r="AQ508" s="1153"/>
      <c r="AR508" s="1153"/>
      <c r="AS508" s="1153"/>
      <c r="AT508" s="1153"/>
      <c r="AU508" s="1153"/>
      <c r="AV508" s="1153"/>
      <c r="AW508" s="1153"/>
      <c r="AX508" s="1154"/>
      <c r="AY508" s="1153"/>
      <c r="AZ508" s="1153"/>
      <c r="BA508" s="1153"/>
      <c r="BB508" s="1153"/>
      <c r="BC508" s="1153"/>
      <c r="BD508" s="1153"/>
      <c r="BE508" s="1153"/>
      <c r="BF508" s="1153"/>
      <c r="BG508" s="1153"/>
      <c r="BH508" s="1153"/>
      <c r="BI508" s="1153"/>
      <c r="BJ508" s="1153"/>
      <c r="BK508" s="1153"/>
      <c r="BL508" s="1153"/>
      <c r="BM508" s="1153"/>
      <c r="BN508" s="1153"/>
      <c r="BO508" s="1153"/>
      <c r="BP508" s="1153"/>
      <c r="BQ508" s="1153"/>
      <c r="BR508" s="1153"/>
      <c r="BS508" s="1200"/>
      <c r="BT508" s="1153"/>
      <c r="BU508" s="1153"/>
      <c r="BV508" s="1153"/>
      <c r="BW508" s="1153"/>
      <c r="BX508" s="1153"/>
      <c r="BY508" s="1153"/>
      <c r="BZ508" s="1153"/>
      <c r="CA508" s="1153"/>
      <c r="CB508" s="1153"/>
      <c r="CC508" s="1153"/>
      <c r="CD508" s="1153"/>
      <c r="CE508" s="1153"/>
      <c r="CF508" s="1153"/>
      <c r="CG508" s="1153"/>
      <c r="CH508" s="1153"/>
      <c r="CI508" s="1153"/>
      <c r="CJ508" s="1153"/>
      <c r="CK508" s="1153"/>
      <c r="CL508" s="1153"/>
      <c r="CM508" s="1200"/>
      <c r="CN508" s="1200"/>
    </row>
    <row r="509" spans="2:92">
      <c r="B509" s="1152"/>
      <c r="I509" s="1153"/>
      <c r="J509" s="1153"/>
      <c r="K509" s="1153"/>
      <c r="L509" s="1153"/>
      <c r="M509" s="1153"/>
      <c r="N509" s="1153"/>
      <c r="O509" s="1153"/>
      <c r="P509" s="1153"/>
      <c r="Q509" s="1153"/>
      <c r="R509" s="1153"/>
      <c r="S509" s="1153"/>
      <c r="T509" s="1153"/>
      <c r="U509" s="1153"/>
      <c r="V509" s="1153"/>
      <c r="W509" s="1153"/>
      <c r="X509" s="1153"/>
      <c r="Y509" s="1153"/>
      <c r="Z509" s="1153"/>
      <c r="AA509" s="1153"/>
      <c r="AB509" s="1200"/>
      <c r="AC509" s="1200"/>
      <c r="AD509" s="1200"/>
      <c r="AE509" s="1200"/>
      <c r="AF509" s="1153"/>
      <c r="AG509" s="1153"/>
      <c r="AH509" s="1153"/>
      <c r="AI509" s="1153"/>
      <c r="AJ509" s="1153"/>
      <c r="AK509" s="1153"/>
      <c r="AL509" s="1153"/>
      <c r="AM509" s="1153"/>
      <c r="AN509" s="1153"/>
      <c r="AO509" s="1153"/>
      <c r="AP509" s="1153"/>
      <c r="AQ509" s="1153"/>
      <c r="AR509" s="1153"/>
      <c r="AS509" s="1153"/>
      <c r="AT509" s="1153"/>
      <c r="AU509" s="1153"/>
      <c r="AV509" s="1153"/>
      <c r="AW509" s="1153"/>
      <c r="AX509" s="1154"/>
      <c r="AY509" s="1153"/>
      <c r="AZ509" s="1153"/>
      <c r="BA509" s="1153"/>
      <c r="BB509" s="1153"/>
      <c r="BC509" s="1153"/>
      <c r="BD509" s="1153"/>
      <c r="BE509" s="1153"/>
      <c r="BF509" s="1153"/>
      <c r="BG509" s="1153"/>
      <c r="BH509" s="1153"/>
      <c r="BI509" s="1153"/>
      <c r="BJ509" s="1153"/>
      <c r="BK509" s="1153"/>
      <c r="BL509" s="1153"/>
      <c r="BM509" s="1153"/>
      <c r="BN509" s="1153"/>
      <c r="BO509" s="1153"/>
      <c r="BP509" s="1153"/>
      <c r="BQ509" s="1153"/>
      <c r="BR509" s="1153"/>
      <c r="BS509" s="1200"/>
      <c r="BT509" s="1153"/>
      <c r="BU509" s="1153"/>
      <c r="BV509" s="1153"/>
      <c r="BW509" s="1153"/>
      <c r="BX509" s="1153"/>
      <c r="BY509" s="1153"/>
      <c r="BZ509" s="1153"/>
      <c r="CA509" s="1153"/>
      <c r="CB509" s="1153"/>
      <c r="CC509" s="1153"/>
      <c r="CD509" s="1153"/>
      <c r="CE509" s="1153"/>
      <c r="CF509" s="1153"/>
      <c r="CG509" s="1153"/>
      <c r="CH509" s="1153"/>
      <c r="CI509" s="1153"/>
      <c r="CJ509" s="1153"/>
      <c r="CK509" s="1153"/>
      <c r="CL509" s="1153"/>
      <c r="CM509" s="1200"/>
      <c r="CN509" s="1200"/>
    </row>
    <row r="510" spans="2:92">
      <c r="B510" s="1152"/>
      <c r="I510" s="1153"/>
      <c r="J510" s="1153"/>
      <c r="K510" s="1153"/>
      <c r="L510" s="1153"/>
      <c r="M510" s="1153"/>
      <c r="N510" s="1153"/>
      <c r="O510" s="1153"/>
      <c r="P510" s="1153"/>
      <c r="Q510" s="1153"/>
      <c r="R510" s="1153"/>
      <c r="S510" s="1153"/>
      <c r="T510" s="1153"/>
      <c r="U510" s="1153"/>
      <c r="V510" s="1153"/>
      <c r="W510" s="1153"/>
      <c r="X510" s="1153"/>
      <c r="Y510" s="1153"/>
      <c r="Z510" s="1153"/>
      <c r="AA510" s="1153"/>
      <c r="AB510" s="1200"/>
      <c r="AC510" s="1200"/>
      <c r="AD510" s="1200"/>
      <c r="AE510" s="1200"/>
      <c r="AF510" s="1153"/>
      <c r="AG510" s="1153"/>
      <c r="AH510" s="1153"/>
      <c r="AI510" s="1153"/>
      <c r="AJ510" s="1153"/>
      <c r="AK510" s="1153"/>
      <c r="AL510" s="1153"/>
      <c r="AM510" s="1153"/>
      <c r="AN510" s="1153"/>
      <c r="AO510" s="1153"/>
      <c r="AP510" s="1153"/>
      <c r="AQ510" s="1153"/>
      <c r="AR510" s="1153"/>
      <c r="AS510" s="1153"/>
      <c r="AT510" s="1153"/>
      <c r="AU510" s="1153"/>
      <c r="AV510" s="1153"/>
      <c r="AW510" s="1153"/>
      <c r="AX510" s="1154"/>
      <c r="AY510" s="1153"/>
      <c r="AZ510" s="1153"/>
      <c r="BA510" s="1153"/>
      <c r="BB510" s="1153"/>
      <c r="BC510" s="1153"/>
      <c r="BD510" s="1153"/>
      <c r="BE510" s="1153"/>
      <c r="BF510" s="1153"/>
      <c r="BG510" s="1153"/>
      <c r="BH510" s="1153"/>
      <c r="BI510" s="1153"/>
      <c r="BJ510" s="1153"/>
      <c r="BK510" s="1153"/>
      <c r="BL510" s="1153"/>
      <c r="BM510" s="1153"/>
      <c r="BN510" s="1153"/>
      <c r="BO510" s="1153"/>
      <c r="BP510" s="1153"/>
      <c r="BQ510" s="1153"/>
      <c r="BR510" s="1153"/>
      <c r="BS510" s="1200"/>
      <c r="BT510" s="1153"/>
      <c r="BU510" s="1153"/>
      <c r="BV510" s="1153"/>
      <c r="BW510" s="1153"/>
      <c r="BX510" s="1153"/>
      <c r="BY510" s="1153"/>
      <c r="BZ510" s="1153"/>
      <c r="CA510" s="1153"/>
      <c r="CB510" s="1153"/>
      <c r="CC510" s="1153"/>
      <c r="CD510" s="1153"/>
      <c r="CE510" s="1153"/>
      <c r="CF510" s="1153"/>
      <c r="CG510" s="1153"/>
      <c r="CH510" s="1153"/>
      <c r="CI510" s="1153"/>
      <c r="CJ510" s="1153"/>
      <c r="CK510" s="1153"/>
      <c r="CL510" s="1153"/>
      <c r="CM510" s="1200"/>
      <c r="CN510" s="1200"/>
    </row>
    <row r="511" spans="2:92">
      <c r="B511" s="1152"/>
      <c r="I511" s="1153"/>
      <c r="J511" s="1153"/>
      <c r="K511" s="1153"/>
      <c r="L511" s="1153"/>
      <c r="M511" s="1153"/>
      <c r="N511" s="1153"/>
      <c r="O511" s="1153"/>
      <c r="P511" s="1153"/>
      <c r="Q511" s="1153"/>
      <c r="R511" s="1153"/>
      <c r="S511" s="1153"/>
      <c r="T511" s="1153"/>
      <c r="U511" s="1153"/>
      <c r="V511" s="1153"/>
      <c r="W511" s="1153"/>
      <c r="X511" s="1153"/>
      <c r="Y511" s="1153"/>
      <c r="Z511" s="1153"/>
      <c r="AA511" s="1153"/>
      <c r="AB511" s="1200"/>
      <c r="AC511" s="1200"/>
      <c r="AD511" s="1200"/>
      <c r="AE511" s="1200"/>
      <c r="AF511" s="1153"/>
      <c r="AG511" s="1153"/>
      <c r="AH511" s="1153"/>
      <c r="AI511" s="1153"/>
      <c r="AJ511" s="1153"/>
      <c r="AK511" s="1153"/>
      <c r="AL511" s="1153"/>
      <c r="AM511" s="1153"/>
      <c r="AN511" s="1153"/>
      <c r="AO511" s="1153"/>
      <c r="AP511" s="1153"/>
      <c r="AQ511" s="1153"/>
      <c r="AR511" s="1153"/>
      <c r="AS511" s="1153"/>
      <c r="AT511" s="1153"/>
      <c r="AU511" s="1153"/>
      <c r="AV511" s="1153"/>
      <c r="AW511" s="1153"/>
      <c r="AX511" s="1154"/>
      <c r="AY511" s="1153"/>
      <c r="AZ511" s="1153"/>
      <c r="BA511" s="1153"/>
      <c r="BB511" s="1153"/>
      <c r="BC511" s="1153"/>
      <c r="BD511" s="1153"/>
      <c r="BE511" s="1153"/>
      <c r="BF511" s="1153"/>
      <c r="BG511" s="1153"/>
      <c r="BH511" s="1153"/>
      <c r="BI511" s="1153"/>
      <c r="BJ511" s="1153"/>
      <c r="BK511" s="1153"/>
      <c r="BL511" s="1153"/>
      <c r="BM511" s="1153"/>
      <c r="BN511" s="1153"/>
      <c r="BO511" s="1153"/>
      <c r="BP511" s="1153"/>
      <c r="BQ511" s="1153"/>
      <c r="BR511" s="1153"/>
      <c r="BS511" s="1200"/>
      <c r="BT511" s="1153"/>
      <c r="BU511" s="1153"/>
      <c r="BV511" s="1153"/>
      <c r="BW511" s="1153"/>
      <c r="BX511" s="1153"/>
      <c r="BY511" s="1153"/>
      <c r="BZ511" s="1153"/>
      <c r="CA511" s="1153"/>
      <c r="CB511" s="1153"/>
      <c r="CC511" s="1153"/>
      <c r="CD511" s="1153"/>
      <c r="CE511" s="1153"/>
      <c r="CF511" s="1153"/>
      <c r="CG511" s="1153"/>
      <c r="CH511" s="1153"/>
      <c r="CI511" s="1153"/>
      <c r="CJ511" s="1153"/>
      <c r="CK511" s="1153"/>
      <c r="CL511" s="1153"/>
      <c r="CM511" s="1200"/>
      <c r="CN511" s="1200"/>
    </row>
    <row r="512" spans="2:92">
      <c r="B512" s="1152"/>
      <c r="I512" s="1153"/>
      <c r="J512" s="1153"/>
      <c r="K512" s="1153"/>
      <c r="L512" s="1153"/>
      <c r="M512" s="1153"/>
      <c r="N512" s="1153"/>
      <c r="O512" s="1153"/>
      <c r="P512" s="1153"/>
      <c r="Q512" s="1153"/>
      <c r="R512" s="1153"/>
      <c r="S512" s="1153"/>
      <c r="T512" s="1153"/>
      <c r="U512" s="1153"/>
      <c r="V512" s="1153"/>
      <c r="W512" s="1153"/>
      <c r="X512" s="1153"/>
      <c r="Y512" s="1153"/>
      <c r="Z512" s="1153"/>
      <c r="AA512" s="1153"/>
      <c r="AB512" s="1200"/>
      <c r="AC512" s="1200"/>
      <c r="AD512" s="1200"/>
      <c r="AE512" s="1200"/>
      <c r="AF512" s="1153"/>
      <c r="AG512" s="1153"/>
      <c r="AH512" s="1153"/>
      <c r="AI512" s="1153"/>
      <c r="AJ512" s="1153"/>
      <c r="AK512" s="1153"/>
      <c r="AL512" s="1153"/>
      <c r="AM512" s="1153"/>
      <c r="AN512" s="1153"/>
      <c r="AO512" s="1153"/>
      <c r="AP512" s="1153"/>
      <c r="AQ512" s="1153"/>
      <c r="AR512" s="1153"/>
      <c r="AS512" s="1153"/>
      <c r="AT512" s="1153"/>
      <c r="AU512" s="1153"/>
      <c r="AV512" s="1153"/>
      <c r="AW512" s="1153"/>
      <c r="AX512" s="1154"/>
      <c r="AY512" s="1153"/>
      <c r="AZ512" s="1153"/>
      <c r="BA512" s="1153"/>
      <c r="BB512" s="1153"/>
      <c r="BC512" s="1153"/>
      <c r="BD512" s="1153"/>
      <c r="BE512" s="1153"/>
      <c r="BF512" s="1153"/>
      <c r="BG512" s="1153"/>
      <c r="BH512" s="1153"/>
      <c r="BI512" s="1153"/>
      <c r="BJ512" s="1153"/>
      <c r="BK512" s="1153"/>
      <c r="BL512" s="1153"/>
      <c r="BM512" s="1153"/>
      <c r="BN512" s="1153"/>
      <c r="BO512" s="1153"/>
      <c r="BP512" s="1153"/>
      <c r="BQ512" s="1153"/>
      <c r="BR512" s="1153"/>
      <c r="BS512" s="1200"/>
      <c r="BT512" s="1153"/>
      <c r="BU512" s="1153"/>
      <c r="BV512" s="1153"/>
      <c r="BW512" s="1153"/>
      <c r="BX512" s="1153"/>
      <c r="BY512" s="1153"/>
      <c r="BZ512" s="1153"/>
      <c r="CA512" s="1153"/>
      <c r="CB512" s="1153"/>
      <c r="CC512" s="1153"/>
      <c r="CD512" s="1153"/>
      <c r="CE512" s="1153"/>
      <c r="CF512" s="1153"/>
      <c r="CG512" s="1153"/>
      <c r="CH512" s="1153"/>
      <c r="CI512" s="1153"/>
      <c r="CJ512" s="1153"/>
      <c r="CK512" s="1153"/>
      <c r="CL512" s="1153"/>
      <c r="CM512" s="1200"/>
      <c r="CN512" s="1200"/>
    </row>
    <row r="513" spans="2:92">
      <c r="B513" s="1152"/>
      <c r="I513" s="1153"/>
      <c r="J513" s="1153"/>
      <c r="K513" s="1153"/>
      <c r="L513" s="1153"/>
      <c r="M513" s="1153"/>
      <c r="N513" s="1153"/>
      <c r="O513" s="1153"/>
      <c r="P513" s="1153"/>
      <c r="Q513" s="1153"/>
      <c r="R513" s="1153"/>
      <c r="S513" s="1153"/>
      <c r="T513" s="1153"/>
      <c r="U513" s="1153"/>
      <c r="V513" s="1153"/>
      <c r="W513" s="1153"/>
      <c r="X513" s="1153"/>
      <c r="Y513" s="1153"/>
      <c r="Z513" s="1153"/>
      <c r="AA513" s="1153"/>
      <c r="AB513" s="1200"/>
      <c r="AC513" s="1200"/>
      <c r="AD513" s="1200"/>
      <c r="AE513" s="1200"/>
      <c r="AF513" s="1153"/>
      <c r="AG513" s="1153"/>
      <c r="AH513" s="1153"/>
      <c r="AI513" s="1153"/>
      <c r="AJ513" s="1153"/>
      <c r="AK513" s="1153"/>
      <c r="AL513" s="1153"/>
      <c r="AM513" s="1153"/>
      <c r="AN513" s="1153"/>
      <c r="AO513" s="1153"/>
      <c r="AP513" s="1153"/>
      <c r="AQ513" s="1153"/>
      <c r="AR513" s="1153"/>
      <c r="AS513" s="1153"/>
      <c r="AT513" s="1153"/>
      <c r="AU513" s="1153"/>
      <c r="AV513" s="1153"/>
      <c r="AW513" s="1153"/>
      <c r="AX513" s="1154"/>
      <c r="AY513" s="1153"/>
      <c r="AZ513" s="1153"/>
      <c r="BA513" s="1153"/>
      <c r="BB513" s="1153"/>
      <c r="BC513" s="1153"/>
      <c r="BD513" s="1153"/>
      <c r="BE513" s="1153"/>
      <c r="BF513" s="1153"/>
      <c r="BG513" s="1153"/>
      <c r="BH513" s="1153"/>
      <c r="BI513" s="1153"/>
      <c r="BJ513" s="1153"/>
      <c r="BK513" s="1153"/>
      <c r="BL513" s="1153"/>
      <c r="BM513" s="1153"/>
      <c r="BN513" s="1153"/>
      <c r="BO513" s="1153"/>
      <c r="BP513" s="1153"/>
      <c r="BQ513" s="1153"/>
      <c r="BR513" s="1153"/>
      <c r="BS513" s="1200"/>
      <c r="BT513" s="1153"/>
      <c r="BU513" s="1153"/>
      <c r="BV513" s="1153"/>
      <c r="BW513" s="1153"/>
      <c r="BX513" s="1153"/>
      <c r="BY513" s="1153"/>
      <c r="BZ513" s="1153"/>
      <c r="CA513" s="1153"/>
      <c r="CB513" s="1153"/>
      <c r="CC513" s="1153"/>
      <c r="CD513" s="1153"/>
      <c r="CE513" s="1153"/>
      <c r="CF513" s="1153"/>
      <c r="CG513" s="1153"/>
      <c r="CH513" s="1153"/>
      <c r="CI513" s="1153"/>
      <c r="CJ513" s="1153"/>
      <c r="CK513" s="1153"/>
      <c r="CL513" s="1153"/>
      <c r="CM513" s="1200"/>
      <c r="CN513" s="1200"/>
    </row>
    <row r="514" spans="2:92">
      <c r="B514" s="1152"/>
      <c r="I514" s="1153"/>
      <c r="J514" s="1153"/>
      <c r="K514" s="1153"/>
      <c r="L514" s="1153"/>
      <c r="M514" s="1153"/>
      <c r="N514" s="1153"/>
      <c r="O514" s="1153"/>
      <c r="P514" s="1153"/>
      <c r="Q514" s="1153"/>
      <c r="R514" s="1153"/>
      <c r="S514" s="1153"/>
      <c r="T514" s="1153"/>
      <c r="U514" s="1153"/>
      <c r="V514" s="1153"/>
      <c r="W514" s="1153"/>
      <c r="X514" s="1153"/>
      <c r="Y514" s="1153"/>
      <c r="Z514" s="1153"/>
      <c r="AA514" s="1153"/>
      <c r="AB514" s="1200"/>
      <c r="AC514" s="1200"/>
      <c r="AD514" s="1200"/>
      <c r="AE514" s="1200"/>
      <c r="AF514" s="1153"/>
      <c r="AG514" s="1153"/>
      <c r="AH514" s="1153"/>
      <c r="AI514" s="1153"/>
      <c r="AJ514" s="1153"/>
      <c r="AK514" s="1153"/>
      <c r="AL514" s="1153"/>
      <c r="AM514" s="1153"/>
      <c r="AN514" s="1153"/>
      <c r="AO514" s="1153"/>
      <c r="AP514" s="1153"/>
      <c r="AQ514" s="1153"/>
      <c r="AR514" s="1153"/>
      <c r="AS514" s="1153"/>
      <c r="AT514" s="1153"/>
      <c r="AU514" s="1153"/>
      <c r="AV514" s="1153"/>
      <c r="AW514" s="1153"/>
      <c r="AX514" s="1154"/>
      <c r="AY514" s="1153"/>
      <c r="AZ514" s="1153"/>
      <c r="BA514" s="1153"/>
      <c r="BB514" s="1153"/>
      <c r="BC514" s="1153"/>
      <c r="BD514" s="1153"/>
      <c r="BE514" s="1153"/>
      <c r="BF514" s="1153"/>
      <c r="BG514" s="1153"/>
      <c r="BH514" s="1153"/>
      <c r="BI514" s="1153"/>
      <c r="BJ514" s="1153"/>
      <c r="BK514" s="1153"/>
      <c r="BL514" s="1153"/>
      <c r="BM514" s="1153"/>
      <c r="BN514" s="1153"/>
      <c r="BO514" s="1153"/>
      <c r="BP514" s="1153"/>
      <c r="BQ514" s="1153"/>
      <c r="BR514" s="1153"/>
      <c r="BS514" s="1200"/>
      <c r="BT514" s="1153"/>
      <c r="BU514" s="1153"/>
      <c r="BV514" s="1153"/>
      <c r="BW514" s="1153"/>
      <c r="BX514" s="1153"/>
      <c r="BY514" s="1153"/>
      <c r="BZ514" s="1153"/>
      <c r="CA514" s="1153"/>
      <c r="CB514" s="1153"/>
      <c r="CC514" s="1153"/>
      <c r="CD514" s="1153"/>
      <c r="CE514" s="1153"/>
      <c r="CF514" s="1153"/>
      <c r="CG514" s="1153"/>
      <c r="CH514" s="1153"/>
      <c r="CI514" s="1153"/>
      <c r="CJ514" s="1153"/>
      <c r="CK514" s="1153"/>
      <c r="CL514" s="1153"/>
      <c r="CM514" s="1200"/>
      <c r="CN514" s="1200"/>
    </row>
    <row r="515" spans="2:92">
      <c r="B515" s="1152"/>
      <c r="I515" s="1153"/>
      <c r="J515" s="1153"/>
      <c r="K515" s="1153"/>
      <c r="L515" s="1153"/>
      <c r="M515" s="1153"/>
      <c r="N515" s="1153"/>
      <c r="O515" s="1153"/>
      <c r="P515" s="1153"/>
      <c r="Q515" s="1153"/>
      <c r="R515" s="1153"/>
      <c r="S515" s="1153"/>
      <c r="T515" s="1153"/>
      <c r="U515" s="1153"/>
      <c r="V515" s="1153"/>
      <c r="W515" s="1153"/>
      <c r="X515" s="1153"/>
      <c r="Y515" s="1153"/>
      <c r="Z515" s="1153"/>
      <c r="AA515" s="1153"/>
      <c r="AB515" s="1200"/>
      <c r="AC515" s="1200"/>
      <c r="AD515" s="1200"/>
      <c r="AE515" s="1200"/>
      <c r="AF515" s="1153"/>
      <c r="AG515" s="1153"/>
      <c r="AH515" s="1153"/>
      <c r="AI515" s="1153"/>
      <c r="AJ515" s="1153"/>
      <c r="AK515" s="1153"/>
      <c r="AL515" s="1153"/>
      <c r="AM515" s="1153"/>
      <c r="AN515" s="1153"/>
      <c r="AO515" s="1153"/>
      <c r="AP515" s="1153"/>
      <c r="AQ515" s="1153"/>
      <c r="AR515" s="1153"/>
      <c r="AS515" s="1153"/>
      <c r="AT515" s="1153"/>
      <c r="AU515" s="1153"/>
      <c r="AV515" s="1153"/>
      <c r="AW515" s="1153"/>
      <c r="AX515" s="1154"/>
      <c r="AY515" s="1153"/>
      <c r="AZ515" s="1153"/>
      <c r="BA515" s="1153"/>
      <c r="BB515" s="1153"/>
      <c r="BC515" s="1153"/>
      <c r="BD515" s="1153"/>
      <c r="BE515" s="1153"/>
      <c r="BF515" s="1153"/>
      <c r="BG515" s="1153"/>
      <c r="BH515" s="1153"/>
      <c r="BI515" s="1153"/>
      <c r="BJ515" s="1153"/>
      <c r="BK515" s="1153"/>
      <c r="BL515" s="1153"/>
      <c r="BM515" s="1153"/>
      <c r="BN515" s="1153"/>
      <c r="BO515" s="1153"/>
      <c r="BP515" s="1153"/>
      <c r="BQ515" s="1153"/>
      <c r="BR515" s="1153"/>
      <c r="BS515" s="1200"/>
      <c r="BT515" s="1153"/>
      <c r="BU515" s="1153"/>
      <c r="BV515" s="1153"/>
      <c r="BW515" s="1153"/>
      <c r="BX515" s="1153"/>
      <c r="BY515" s="1153"/>
      <c r="BZ515" s="1153"/>
      <c r="CA515" s="1153"/>
      <c r="CB515" s="1153"/>
      <c r="CC515" s="1153"/>
      <c r="CD515" s="1153"/>
      <c r="CE515" s="1153"/>
      <c r="CF515" s="1153"/>
      <c r="CG515" s="1153"/>
      <c r="CH515" s="1153"/>
      <c r="CI515" s="1153"/>
      <c r="CJ515" s="1153"/>
      <c r="CK515" s="1153"/>
      <c r="CL515" s="1153"/>
      <c r="CM515" s="1200"/>
      <c r="CN515" s="1200"/>
    </row>
    <row r="516" spans="2:92">
      <c r="B516" s="1152"/>
      <c r="I516" s="1153"/>
      <c r="J516" s="1153"/>
      <c r="K516" s="1153"/>
      <c r="L516" s="1153"/>
      <c r="M516" s="1153"/>
      <c r="N516" s="1153"/>
      <c r="O516" s="1153"/>
      <c r="P516" s="1153"/>
      <c r="Q516" s="1153"/>
      <c r="R516" s="1153"/>
      <c r="S516" s="1153"/>
      <c r="T516" s="1153"/>
      <c r="U516" s="1153"/>
      <c r="V516" s="1153"/>
      <c r="W516" s="1153"/>
      <c r="X516" s="1153"/>
      <c r="Y516" s="1153"/>
      <c r="Z516" s="1153"/>
      <c r="AA516" s="1153"/>
      <c r="AB516" s="1200"/>
      <c r="AC516" s="1200"/>
      <c r="AD516" s="1200"/>
      <c r="AE516" s="1200"/>
      <c r="AF516" s="1153"/>
      <c r="AG516" s="1153"/>
      <c r="AH516" s="1153"/>
      <c r="AI516" s="1153"/>
      <c r="AJ516" s="1153"/>
      <c r="AK516" s="1153"/>
      <c r="AL516" s="1153"/>
      <c r="AM516" s="1153"/>
      <c r="AN516" s="1153"/>
      <c r="AO516" s="1153"/>
      <c r="AP516" s="1153"/>
      <c r="AQ516" s="1153"/>
      <c r="AR516" s="1153"/>
      <c r="AS516" s="1153"/>
      <c r="AT516" s="1153"/>
      <c r="AU516" s="1153"/>
      <c r="AV516" s="1153"/>
      <c r="AW516" s="1153"/>
      <c r="AX516" s="1154"/>
      <c r="AY516" s="1153"/>
      <c r="AZ516" s="1153"/>
      <c r="BA516" s="1153"/>
      <c r="BB516" s="1153"/>
      <c r="BC516" s="1153"/>
      <c r="BD516" s="1153"/>
      <c r="BE516" s="1153"/>
      <c r="BF516" s="1153"/>
      <c r="BG516" s="1153"/>
      <c r="BH516" s="1153"/>
      <c r="BI516" s="1153"/>
      <c r="BJ516" s="1153"/>
      <c r="BK516" s="1153"/>
      <c r="BL516" s="1153"/>
      <c r="BM516" s="1153"/>
      <c r="BN516" s="1153"/>
      <c r="BO516" s="1153"/>
      <c r="BP516" s="1153"/>
      <c r="BQ516" s="1153"/>
      <c r="BR516" s="1153"/>
      <c r="BS516" s="1200"/>
      <c r="BT516" s="1153"/>
      <c r="BU516" s="1153"/>
      <c r="BV516" s="1153"/>
      <c r="BW516" s="1153"/>
      <c r="BX516" s="1153"/>
      <c r="BY516" s="1153"/>
      <c r="BZ516" s="1153"/>
      <c r="CA516" s="1153"/>
      <c r="CB516" s="1153"/>
      <c r="CC516" s="1153"/>
      <c r="CD516" s="1153"/>
      <c r="CE516" s="1153"/>
      <c r="CF516" s="1153"/>
      <c r="CG516" s="1153"/>
      <c r="CH516" s="1153"/>
      <c r="CI516" s="1153"/>
      <c r="CJ516" s="1153"/>
      <c r="CK516" s="1153"/>
      <c r="CL516" s="1153"/>
      <c r="CM516" s="1200"/>
      <c r="CN516" s="1200"/>
    </row>
    <row r="517" spans="2:92">
      <c r="B517" s="1152"/>
      <c r="I517" s="1153"/>
      <c r="J517" s="1153"/>
      <c r="K517" s="1153"/>
      <c r="L517" s="1153"/>
      <c r="M517" s="1153"/>
      <c r="N517" s="1153"/>
      <c r="O517" s="1153"/>
      <c r="P517" s="1153"/>
      <c r="Q517" s="1153"/>
      <c r="R517" s="1153"/>
      <c r="S517" s="1153"/>
      <c r="T517" s="1153"/>
      <c r="U517" s="1153"/>
      <c r="V517" s="1153"/>
      <c r="W517" s="1153"/>
      <c r="X517" s="1153"/>
      <c r="Y517" s="1153"/>
      <c r="Z517" s="1153"/>
      <c r="AA517" s="1153"/>
      <c r="AB517" s="1200"/>
      <c r="AC517" s="1200"/>
      <c r="AD517" s="1200"/>
      <c r="AE517" s="1200"/>
      <c r="AF517" s="1153"/>
      <c r="AG517" s="1153"/>
      <c r="AH517" s="1153"/>
      <c r="AI517" s="1153"/>
      <c r="AJ517" s="1153"/>
      <c r="AK517" s="1153"/>
      <c r="AL517" s="1153"/>
      <c r="AM517" s="1153"/>
      <c r="AN517" s="1153"/>
      <c r="AO517" s="1153"/>
      <c r="AP517" s="1153"/>
      <c r="AQ517" s="1153"/>
      <c r="AR517" s="1153"/>
      <c r="AS517" s="1153"/>
      <c r="AT517" s="1153"/>
      <c r="AU517" s="1153"/>
      <c r="AV517" s="1153"/>
      <c r="AW517" s="1153"/>
      <c r="AX517" s="1154"/>
      <c r="AY517" s="1153"/>
      <c r="AZ517" s="1153"/>
      <c r="BA517" s="1153"/>
      <c r="BB517" s="1153"/>
      <c r="BC517" s="1153"/>
      <c r="BD517" s="1153"/>
      <c r="BE517" s="1153"/>
      <c r="BF517" s="1153"/>
      <c r="BG517" s="1153"/>
      <c r="BH517" s="1153"/>
      <c r="BI517" s="1153"/>
      <c r="BJ517" s="1153"/>
      <c r="BK517" s="1153"/>
      <c r="BL517" s="1153"/>
      <c r="BM517" s="1153"/>
      <c r="BN517" s="1153"/>
      <c r="BO517" s="1153"/>
      <c r="BP517" s="1153"/>
      <c r="BQ517" s="1153"/>
      <c r="BR517" s="1153"/>
      <c r="BS517" s="1200"/>
      <c r="BT517" s="1153"/>
      <c r="BU517" s="1153"/>
      <c r="BV517" s="1153"/>
      <c r="BW517" s="1153"/>
      <c r="BX517" s="1153"/>
      <c r="BY517" s="1153"/>
      <c r="BZ517" s="1153"/>
      <c r="CA517" s="1153"/>
      <c r="CB517" s="1153"/>
      <c r="CC517" s="1153"/>
      <c r="CD517" s="1153"/>
      <c r="CE517" s="1153"/>
      <c r="CF517" s="1153"/>
      <c r="CG517" s="1153"/>
      <c r="CH517" s="1153"/>
      <c r="CI517" s="1153"/>
      <c r="CJ517" s="1153"/>
      <c r="CK517" s="1153"/>
      <c r="CL517" s="1153"/>
      <c r="CM517" s="1200"/>
      <c r="CN517" s="1200"/>
    </row>
    <row r="518" spans="2:92">
      <c r="B518" s="1152"/>
      <c r="I518" s="1153"/>
      <c r="J518" s="1153"/>
      <c r="K518" s="1153"/>
      <c r="L518" s="1153"/>
      <c r="M518" s="1153"/>
      <c r="N518" s="1153"/>
      <c r="O518" s="1153"/>
      <c r="P518" s="1153"/>
      <c r="Q518" s="1153"/>
      <c r="R518" s="1153"/>
      <c r="S518" s="1153"/>
      <c r="T518" s="1153"/>
      <c r="U518" s="1153"/>
      <c r="V518" s="1153"/>
      <c r="W518" s="1153"/>
      <c r="X518" s="1153"/>
      <c r="Y518" s="1153"/>
      <c r="Z518" s="1153"/>
      <c r="AA518" s="1153"/>
      <c r="AB518" s="1200"/>
      <c r="AC518" s="1200"/>
      <c r="AD518" s="1200"/>
      <c r="AE518" s="1200"/>
      <c r="AF518" s="1153"/>
      <c r="AG518" s="1153"/>
      <c r="AH518" s="1153"/>
      <c r="AI518" s="1153"/>
      <c r="AJ518" s="1153"/>
      <c r="AK518" s="1153"/>
      <c r="AL518" s="1153"/>
      <c r="AM518" s="1153"/>
      <c r="AN518" s="1153"/>
      <c r="AO518" s="1153"/>
      <c r="AP518" s="1153"/>
      <c r="AQ518" s="1153"/>
      <c r="AR518" s="1153"/>
      <c r="AS518" s="1153"/>
      <c r="AT518" s="1153"/>
      <c r="AU518" s="1153"/>
      <c r="AV518" s="1153"/>
      <c r="AW518" s="1153"/>
      <c r="AX518" s="1154"/>
      <c r="AY518" s="1153"/>
      <c r="AZ518" s="1153"/>
      <c r="BA518" s="1153"/>
      <c r="BB518" s="1153"/>
      <c r="BC518" s="1153"/>
      <c r="BD518" s="1153"/>
      <c r="BE518" s="1153"/>
      <c r="BF518" s="1153"/>
      <c r="BG518" s="1153"/>
      <c r="BH518" s="1153"/>
      <c r="BI518" s="1153"/>
      <c r="BJ518" s="1153"/>
      <c r="BK518" s="1153"/>
      <c r="BL518" s="1153"/>
      <c r="BM518" s="1153"/>
      <c r="BN518" s="1153"/>
      <c r="BO518" s="1153"/>
      <c r="BP518" s="1153"/>
      <c r="BQ518" s="1153"/>
      <c r="BR518" s="1153"/>
      <c r="BS518" s="1200"/>
      <c r="BT518" s="1153"/>
      <c r="BU518" s="1153"/>
      <c r="BV518" s="1153"/>
      <c r="BW518" s="1153"/>
      <c r="BX518" s="1153"/>
      <c r="BY518" s="1153"/>
      <c r="BZ518" s="1153"/>
      <c r="CA518" s="1153"/>
      <c r="CB518" s="1153"/>
      <c r="CC518" s="1153"/>
      <c r="CD518" s="1153"/>
      <c r="CE518" s="1153"/>
      <c r="CF518" s="1153"/>
      <c r="CG518" s="1153"/>
      <c r="CH518" s="1153"/>
      <c r="CI518" s="1153"/>
      <c r="CJ518" s="1153"/>
      <c r="CK518" s="1153"/>
      <c r="CL518" s="1153"/>
      <c r="CM518" s="1200"/>
      <c r="CN518" s="1200"/>
    </row>
    <row r="519" spans="2:92">
      <c r="B519" s="1152"/>
      <c r="I519" s="1153"/>
      <c r="J519" s="1153"/>
      <c r="K519" s="1153"/>
      <c r="L519" s="1153"/>
      <c r="M519" s="1153"/>
      <c r="N519" s="1153"/>
      <c r="O519" s="1153"/>
      <c r="P519" s="1153"/>
      <c r="Q519" s="1153"/>
      <c r="R519" s="1153"/>
      <c r="S519" s="1153"/>
      <c r="T519" s="1153"/>
      <c r="U519" s="1153"/>
      <c r="V519" s="1153"/>
      <c r="W519" s="1153"/>
      <c r="X519" s="1153"/>
      <c r="Y519" s="1153"/>
      <c r="Z519" s="1153"/>
      <c r="AA519" s="1153"/>
      <c r="AB519" s="1200"/>
      <c r="AC519" s="1200"/>
      <c r="AD519" s="1200"/>
      <c r="AE519" s="1200"/>
      <c r="AF519" s="1153"/>
      <c r="AG519" s="1153"/>
      <c r="AH519" s="1153"/>
      <c r="AI519" s="1153"/>
      <c r="AJ519" s="1153"/>
      <c r="AK519" s="1153"/>
      <c r="AL519" s="1153"/>
      <c r="AM519" s="1153"/>
      <c r="AN519" s="1153"/>
      <c r="AO519" s="1153"/>
      <c r="AP519" s="1153"/>
      <c r="AQ519" s="1153"/>
      <c r="AR519" s="1153"/>
      <c r="AS519" s="1153"/>
      <c r="AT519" s="1153"/>
      <c r="AU519" s="1153"/>
      <c r="AV519" s="1153"/>
      <c r="AW519" s="1153"/>
      <c r="AX519" s="1154"/>
      <c r="AY519" s="1153"/>
      <c r="AZ519" s="1153"/>
      <c r="BA519" s="1153"/>
      <c r="BB519" s="1153"/>
      <c r="BC519" s="1153"/>
      <c r="BD519" s="1153"/>
      <c r="BE519" s="1153"/>
      <c r="BF519" s="1153"/>
      <c r="BG519" s="1153"/>
      <c r="BH519" s="1153"/>
      <c r="BI519" s="1153"/>
      <c r="BJ519" s="1153"/>
      <c r="BK519" s="1153"/>
      <c r="BL519" s="1153"/>
      <c r="BM519" s="1153"/>
      <c r="BN519" s="1153"/>
      <c r="BO519" s="1153"/>
      <c r="BP519" s="1153"/>
      <c r="BQ519" s="1153"/>
      <c r="BR519" s="1153"/>
      <c r="BS519" s="1200"/>
      <c r="BT519" s="1153"/>
      <c r="BU519" s="1153"/>
      <c r="BV519" s="1153"/>
      <c r="BW519" s="1153"/>
      <c r="BX519" s="1153"/>
      <c r="BY519" s="1153"/>
      <c r="BZ519" s="1153"/>
      <c r="CA519" s="1153"/>
      <c r="CB519" s="1153"/>
      <c r="CC519" s="1153"/>
      <c r="CD519" s="1153"/>
      <c r="CE519" s="1153"/>
      <c r="CF519" s="1153"/>
      <c r="CG519" s="1153"/>
      <c r="CH519" s="1153"/>
      <c r="CI519" s="1153"/>
      <c r="CJ519" s="1153"/>
      <c r="CK519" s="1153"/>
      <c r="CL519" s="1153"/>
      <c r="CM519" s="1200"/>
      <c r="CN519" s="1200"/>
    </row>
    <row r="520" spans="2:92">
      <c r="B520" s="1152"/>
      <c r="I520" s="1153"/>
      <c r="J520" s="1153"/>
      <c r="K520" s="1153"/>
      <c r="L520" s="1153"/>
      <c r="M520" s="1153"/>
      <c r="N520" s="1153"/>
      <c r="O520" s="1153"/>
      <c r="P520" s="1153"/>
      <c r="Q520" s="1153"/>
      <c r="R520" s="1153"/>
      <c r="S520" s="1153"/>
      <c r="T520" s="1153"/>
      <c r="U520" s="1153"/>
      <c r="V520" s="1153"/>
      <c r="W520" s="1153"/>
      <c r="X520" s="1153"/>
      <c r="Y520" s="1153"/>
      <c r="Z520" s="1153"/>
      <c r="AA520" s="1153"/>
      <c r="AB520" s="1200"/>
      <c r="AC520" s="1200"/>
      <c r="AD520" s="1200"/>
      <c r="AE520" s="1200"/>
      <c r="AF520" s="1153"/>
      <c r="AG520" s="1153"/>
      <c r="AH520" s="1153"/>
      <c r="AI520" s="1153"/>
      <c r="AJ520" s="1153"/>
      <c r="AK520" s="1153"/>
      <c r="AL520" s="1153"/>
      <c r="AM520" s="1153"/>
      <c r="AN520" s="1153"/>
      <c r="AO520" s="1153"/>
      <c r="AP520" s="1153"/>
      <c r="AQ520" s="1153"/>
      <c r="AR520" s="1153"/>
      <c r="AS520" s="1153"/>
      <c r="AT520" s="1153"/>
      <c r="AU520" s="1153"/>
      <c r="AV520" s="1153"/>
      <c r="AW520" s="1153"/>
      <c r="AX520" s="1154"/>
      <c r="AY520" s="1153"/>
      <c r="AZ520" s="1153"/>
      <c r="BA520" s="1153"/>
      <c r="BB520" s="1153"/>
      <c r="BC520" s="1153"/>
      <c r="BD520" s="1153"/>
      <c r="BE520" s="1153"/>
      <c r="BF520" s="1153"/>
      <c r="BG520" s="1153"/>
      <c r="BH520" s="1153"/>
      <c r="BI520" s="1153"/>
      <c r="BJ520" s="1153"/>
      <c r="BK520" s="1153"/>
      <c r="BL520" s="1153"/>
      <c r="BM520" s="1153"/>
      <c r="BN520" s="1153"/>
      <c r="BO520" s="1153"/>
      <c r="BP520" s="1153"/>
      <c r="BQ520" s="1153"/>
      <c r="BR520" s="1153"/>
      <c r="BS520" s="1200"/>
      <c r="BT520" s="1153"/>
      <c r="BU520" s="1153"/>
      <c r="BV520" s="1153"/>
      <c r="BW520" s="1153"/>
      <c r="BX520" s="1153"/>
      <c r="BY520" s="1153"/>
      <c r="BZ520" s="1153"/>
      <c r="CA520" s="1153"/>
      <c r="CB520" s="1153"/>
      <c r="CC520" s="1153"/>
      <c r="CD520" s="1153"/>
      <c r="CE520" s="1153"/>
      <c r="CF520" s="1153"/>
      <c r="CG520" s="1153"/>
      <c r="CH520" s="1153"/>
      <c r="CI520" s="1153"/>
      <c r="CJ520" s="1153"/>
      <c r="CK520" s="1153"/>
      <c r="CL520" s="1153"/>
      <c r="CM520" s="1200"/>
      <c r="CN520" s="1200"/>
    </row>
    <row r="521" spans="2:92">
      <c r="B521" s="1152"/>
      <c r="I521" s="1153"/>
      <c r="J521" s="1153"/>
      <c r="K521" s="1153"/>
      <c r="L521" s="1153"/>
      <c r="M521" s="1153"/>
      <c r="N521" s="1153"/>
      <c r="O521" s="1153"/>
      <c r="P521" s="1153"/>
      <c r="Q521" s="1153"/>
      <c r="R521" s="1153"/>
      <c r="S521" s="1153"/>
      <c r="T521" s="1153"/>
      <c r="U521" s="1153"/>
      <c r="V521" s="1153"/>
      <c r="W521" s="1153"/>
      <c r="X521" s="1153"/>
      <c r="Y521" s="1153"/>
      <c r="Z521" s="1153"/>
      <c r="AA521" s="1153"/>
      <c r="AB521" s="1200"/>
      <c r="AC521" s="1200"/>
      <c r="AD521" s="1200"/>
      <c r="AE521" s="1200"/>
      <c r="AF521" s="1153"/>
      <c r="AG521" s="1153"/>
      <c r="AH521" s="1153"/>
      <c r="AI521" s="1153"/>
      <c r="AJ521" s="1153"/>
      <c r="AK521" s="1153"/>
      <c r="AL521" s="1153"/>
      <c r="AM521" s="1153"/>
      <c r="AN521" s="1153"/>
      <c r="AO521" s="1153"/>
      <c r="AP521" s="1153"/>
      <c r="AQ521" s="1153"/>
      <c r="AR521" s="1153"/>
      <c r="AS521" s="1153"/>
      <c r="AT521" s="1153"/>
      <c r="AU521" s="1153"/>
      <c r="AV521" s="1153"/>
      <c r="AW521" s="1153"/>
      <c r="AX521" s="1154"/>
      <c r="AY521" s="1153"/>
      <c r="AZ521" s="1153"/>
      <c r="BA521" s="1153"/>
      <c r="BB521" s="1153"/>
      <c r="BC521" s="1153"/>
      <c r="BD521" s="1153"/>
      <c r="BE521" s="1153"/>
      <c r="BF521" s="1153"/>
      <c r="BG521" s="1153"/>
      <c r="BH521" s="1153"/>
      <c r="BI521" s="1153"/>
      <c r="BJ521" s="1153"/>
      <c r="BK521" s="1153"/>
      <c r="BL521" s="1153"/>
      <c r="BM521" s="1153"/>
      <c r="BN521" s="1153"/>
      <c r="BO521" s="1153"/>
      <c r="BP521" s="1153"/>
      <c r="BQ521" s="1153"/>
      <c r="BR521" s="1153"/>
      <c r="BS521" s="1200"/>
      <c r="BT521" s="1153"/>
      <c r="BU521" s="1153"/>
      <c r="BV521" s="1153"/>
      <c r="BW521" s="1153"/>
      <c r="BX521" s="1153"/>
      <c r="BY521" s="1153"/>
      <c r="BZ521" s="1153"/>
      <c r="CA521" s="1153"/>
      <c r="CB521" s="1153"/>
      <c r="CC521" s="1153"/>
      <c r="CD521" s="1153"/>
      <c r="CE521" s="1153"/>
      <c r="CF521" s="1153"/>
      <c r="CG521" s="1153"/>
      <c r="CH521" s="1153"/>
      <c r="CI521" s="1153"/>
      <c r="CJ521" s="1153"/>
      <c r="CK521" s="1153"/>
      <c r="CL521" s="1153"/>
      <c r="CM521" s="1200"/>
      <c r="CN521" s="1200"/>
    </row>
    <row r="522" spans="2:92">
      <c r="B522" s="1152"/>
      <c r="I522" s="1153"/>
      <c r="J522" s="1153"/>
      <c r="K522" s="1153"/>
      <c r="L522" s="1153"/>
      <c r="M522" s="1153"/>
      <c r="N522" s="1153"/>
      <c r="O522" s="1153"/>
      <c r="P522" s="1153"/>
      <c r="Q522" s="1153"/>
      <c r="R522" s="1153"/>
      <c r="S522" s="1153"/>
      <c r="T522" s="1153"/>
      <c r="U522" s="1153"/>
      <c r="V522" s="1153"/>
      <c r="W522" s="1153"/>
      <c r="X522" s="1153"/>
      <c r="Y522" s="1153"/>
      <c r="Z522" s="1153"/>
      <c r="AA522" s="1153"/>
      <c r="AB522" s="1200"/>
      <c r="AC522" s="1200"/>
      <c r="AD522" s="1200"/>
      <c r="AE522" s="1200"/>
      <c r="AF522" s="1153"/>
      <c r="AG522" s="1153"/>
      <c r="AH522" s="1153"/>
      <c r="AI522" s="1153"/>
      <c r="AJ522" s="1153"/>
      <c r="AK522" s="1153"/>
      <c r="AL522" s="1153"/>
      <c r="AM522" s="1153"/>
      <c r="AN522" s="1153"/>
      <c r="AO522" s="1153"/>
      <c r="AP522" s="1153"/>
      <c r="AQ522" s="1153"/>
      <c r="AR522" s="1153"/>
      <c r="AS522" s="1153"/>
      <c r="AT522" s="1153"/>
      <c r="AU522" s="1153"/>
      <c r="AV522" s="1153"/>
      <c r="AW522" s="1153"/>
      <c r="AX522" s="1154"/>
      <c r="AY522" s="1153"/>
      <c r="AZ522" s="1153"/>
      <c r="BA522" s="1153"/>
      <c r="BB522" s="1153"/>
      <c r="BC522" s="1153"/>
      <c r="BD522" s="1153"/>
      <c r="BE522" s="1153"/>
      <c r="BF522" s="1153"/>
      <c r="BG522" s="1153"/>
      <c r="BH522" s="1153"/>
      <c r="BI522" s="1153"/>
      <c r="BJ522" s="1153"/>
      <c r="BK522" s="1153"/>
      <c r="BL522" s="1153"/>
      <c r="BM522" s="1153"/>
      <c r="BN522" s="1153"/>
      <c r="BO522" s="1153"/>
      <c r="BP522" s="1153"/>
      <c r="BQ522" s="1153"/>
      <c r="BR522" s="1153"/>
      <c r="BS522" s="1200"/>
      <c r="BT522" s="1153"/>
      <c r="BU522" s="1153"/>
      <c r="BV522" s="1153"/>
      <c r="BW522" s="1153"/>
      <c r="BX522" s="1153"/>
      <c r="BY522" s="1153"/>
      <c r="BZ522" s="1153"/>
      <c r="CA522" s="1153"/>
      <c r="CB522" s="1153"/>
      <c r="CC522" s="1153"/>
      <c r="CD522" s="1153"/>
      <c r="CE522" s="1153"/>
      <c r="CF522" s="1153"/>
      <c r="CG522" s="1153"/>
      <c r="CH522" s="1153"/>
      <c r="CI522" s="1153"/>
      <c r="CJ522" s="1153"/>
      <c r="CK522" s="1153"/>
      <c r="CL522" s="1153"/>
      <c r="CM522" s="1200"/>
      <c r="CN522" s="1200"/>
    </row>
    <row r="523" spans="2:92">
      <c r="B523" s="1152"/>
      <c r="I523" s="1153"/>
      <c r="J523" s="1153"/>
      <c r="K523" s="1153"/>
      <c r="L523" s="1153"/>
      <c r="M523" s="1153"/>
      <c r="N523" s="1153"/>
      <c r="O523" s="1153"/>
      <c r="P523" s="1153"/>
      <c r="Q523" s="1153"/>
      <c r="R523" s="1153"/>
      <c r="S523" s="1153"/>
      <c r="T523" s="1153"/>
      <c r="U523" s="1153"/>
      <c r="V523" s="1153"/>
      <c r="W523" s="1153"/>
      <c r="X523" s="1153"/>
      <c r="Y523" s="1153"/>
      <c r="Z523" s="1153"/>
      <c r="AA523" s="1153"/>
      <c r="AB523" s="1200"/>
      <c r="AC523" s="1200"/>
      <c r="AD523" s="1200"/>
      <c r="AE523" s="1200"/>
      <c r="AF523" s="1153"/>
      <c r="AG523" s="1153"/>
      <c r="AH523" s="1153"/>
      <c r="AI523" s="1153"/>
      <c r="AJ523" s="1153"/>
      <c r="AK523" s="1153"/>
      <c r="AL523" s="1153"/>
      <c r="AM523" s="1153"/>
      <c r="AN523" s="1153"/>
      <c r="AO523" s="1153"/>
      <c r="AP523" s="1153"/>
      <c r="AQ523" s="1153"/>
      <c r="AR523" s="1153"/>
      <c r="AS523" s="1153"/>
      <c r="AT523" s="1153"/>
      <c r="AU523" s="1153"/>
      <c r="AV523" s="1153"/>
      <c r="AW523" s="1153"/>
      <c r="AX523" s="1154"/>
      <c r="AY523" s="1153"/>
      <c r="AZ523" s="1153"/>
      <c r="BA523" s="1153"/>
      <c r="BB523" s="1153"/>
      <c r="BC523" s="1153"/>
      <c r="BD523" s="1153"/>
      <c r="BE523" s="1153"/>
      <c r="BF523" s="1153"/>
      <c r="BG523" s="1153"/>
      <c r="BH523" s="1153"/>
      <c r="BI523" s="1153"/>
      <c r="BJ523" s="1153"/>
      <c r="BK523" s="1153"/>
      <c r="BL523" s="1153"/>
      <c r="BM523" s="1153"/>
      <c r="BN523" s="1153"/>
      <c r="BO523" s="1153"/>
      <c r="BP523" s="1153"/>
      <c r="BQ523" s="1153"/>
      <c r="BR523" s="1153"/>
      <c r="BS523" s="1200"/>
      <c r="BT523" s="1153"/>
      <c r="BU523" s="1153"/>
      <c r="BV523" s="1153"/>
      <c r="BW523" s="1153"/>
      <c r="BX523" s="1153"/>
      <c r="BY523" s="1153"/>
      <c r="BZ523" s="1153"/>
      <c r="CA523" s="1153"/>
      <c r="CB523" s="1153"/>
      <c r="CC523" s="1153"/>
      <c r="CD523" s="1153"/>
      <c r="CE523" s="1153"/>
      <c r="CF523" s="1153"/>
      <c r="CG523" s="1153"/>
      <c r="CH523" s="1153"/>
      <c r="CI523" s="1153"/>
      <c r="CJ523" s="1153"/>
      <c r="CK523" s="1153"/>
      <c r="CL523" s="1153"/>
      <c r="CM523" s="1200"/>
      <c r="CN523" s="1200"/>
    </row>
    <row r="524" spans="2:92">
      <c r="B524" s="1152"/>
      <c r="I524" s="1153"/>
      <c r="J524" s="1153"/>
      <c r="K524" s="1153"/>
      <c r="L524" s="1153"/>
      <c r="M524" s="1153"/>
      <c r="N524" s="1153"/>
      <c r="O524" s="1153"/>
      <c r="P524" s="1153"/>
      <c r="Q524" s="1153"/>
      <c r="R524" s="1153"/>
      <c r="S524" s="1153"/>
      <c r="T524" s="1153"/>
      <c r="U524" s="1153"/>
      <c r="V524" s="1153"/>
      <c r="W524" s="1153"/>
      <c r="X524" s="1153"/>
      <c r="Y524" s="1153"/>
      <c r="Z524" s="1153"/>
      <c r="AA524" s="1153"/>
      <c r="AB524" s="1200"/>
      <c r="AC524" s="1200"/>
      <c r="AD524" s="1200"/>
      <c r="AE524" s="1200"/>
      <c r="AF524" s="1153"/>
      <c r="AG524" s="1153"/>
      <c r="AH524" s="1153"/>
      <c r="AI524" s="1153"/>
      <c r="AJ524" s="1153"/>
      <c r="AK524" s="1153"/>
      <c r="AL524" s="1153"/>
      <c r="AM524" s="1153"/>
      <c r="AN524" s="1153"/>
      <c r="AO524" s="1153"/>
      <c r="AP524" s="1153"/>
      <c r="AQ524" s="1153"/>
      <c r="AR524" s="1153"/>
      <c r="AS524" s="1153"/>
      <c r="AT524" s="1153"/>
      <c r="AU524" s="1153"/>
      <c r="AV524" s="1153"/>
      <c r="AW524" s="1153"/>
      <c r="AX524" s="1154"/>
      <c r="AY524" s="1153"/>
      <c r="AZ524" s="1153"/>
      <c r="BA524" s="1153"/>
      <c r="BB524" s="1153"/>
      <c r="BC524" s="1153"/>
      <c r="BD524" s="1153"/>
      <c r="BE524" s="1153"/>
      <c r="BF524" s="1153"/>
      <c r="BG524" s="1153"/>
      <c r="BH524" s="1153"/>
      <c r="BI524" s="1153"/>
      <c r="BJ524" s="1153"/>
      <c r="BK524" s="1153"/>
      <c r="BL524" s="1153"/>
      <c r="BM524" s="1153"/>
      <c r="BN524" s="1153"/>
      <c r="BO524" s="1153"/>
      <c r="BP524" s="1153"/>
      <c r="BQ524" s="1153"/>
      <c r="BR524" s="1153"/>
      <c r="BS524" s="1200"/>
      <c r="BT524" s="1153"/>
      <c r="BU524" s="1153"/>
      <c r="BV524" s="1153"/>
      <c r="BW524" s="1153"/>
      <c r="BX524" s="1153"/>
      <c r="BY524" s="1153"/>
      <c r="BZ524" s="1153"/>
      <c r="CA524" s="1153"/>
      <c r="CB524" s="1153"/>
      <c r="CC524" s="1153"/>
      <c r="CD524" s="1153"/>
      <c r="CE524" s="1153"/>
      <c r="CF524" s="1153"/>
      <c r="CG524" s="1153"/>
      <c r="CH524" s="1153"/>
      <c r="CI524" s="1153"/>
      <c r="CJ524" s="1153"/>
      <c r="CK524" s="1153"/>
      <c r="CL524" s="1153"/>
      <c r="CM524" s="1200"/>
      <c r="CN524" s="1200"/>
    </row>
    <row r="525" spans="2:92">
      <c r="B525" s="1152"/>
      <c r="I525" s="1153"/>
      <c r="J525" s="1153"/>
      <c r="K525" s="1153"/>
      <c r="L525" s="1153"/>
      <c r="M525" s="1153"/>
      <c r="N525" s="1153"/>
      <c r="O525" s="1153"/>
      <c r="P525" s="1153"/>
      <c r="Q525" s="1153"/>
      <c r="R525" s="1153"/>
      <c r="S525" s="1153"/>
      <c r="T525" s="1153"/>
      <c r="U525" s="1153"/>
      <c r="V525" s="1153"/>
      <c r="W525" s="1153"/>
      <c r="X525" s="1153"/>
      <c r="Y525" s="1153"/>
      <c r="Z525" s="1153"/>
      <c r="AA525" s="1153"/>
      <c r="AB525" s="1200"/>
      <c r="AC525" s="1200"/>
      <c r="AD525" s="1200"/>
      <c r="AE525" s="1200"/>
      <c r="AF525" s="1153"/>
      <c r="AG525" s="1153"/>
      <c r="AH525" s="1153"/>
      <c r="AI525" s="1153"/>
      <c r="AJ525" s="1153"/>
      <c r="AK525" s="1153"/>
      <c r="AL525" s="1153"/>
      <c r="AM525" s="1153"/>
      <c r="AN525" s="1153"/>
      <c r="AO525" s="1153"/>
      <c r="AP525" s="1153"/>
      <c r="AQ525" s="1153"/>
      <c r="AR525" s="1153"/>
      <c r="AS525" s="1153"/>
      <c r="AT525" s="1153"/>
      <c r="AU525" s="1153"/>
      <c r="AV525" s="1153"/>
      <c r="AW525" s="1153"/>
      <c r="AX525" s="1154"/>
      <c r="AY525" s="1153"/>
      <c r="AZ525" s="1153"/>
      <c r="BA525" s="1153"/>
      <c r="BB525" s="1153"/>
      <c r="BC525" s="1153"/>
      <c r="BD525" s="1153"/>
      <c r="BE525" s="1153"/>
      <c r="BF525" s="1153"/>
      <c r="BG525" s="1153"/>
      <c r="BH525" s="1153"/>
      <c r="BI525" s="1153"/>
      <c r="BJ525" s="1153"/>
      <c r="BK525" s="1153"/>
      <c r="BL525" s="1153"/>
      <c r="BM525" s="1153"/>
      <c r="BN525" s="1153"/>
      <c r="BO525" s="1153"/>
      <c r="BP525" s="1153"/>
      <c r="BQ525" s="1153"/>
      <c r="BR525" s="1153"/>
      <c r="BS525" s="1200"/>
      <c r="BT525" s="1153"/>
      <c r="BU525" s="1153"/>
      <c r="BV525" s="1153"/>
      <c r="BW525" s="1153"/>
      <c r="BX525" s="1153"/>
      <c r="BY525" s="1153"/>
      <c r="BZ525" s="1153"/>
      <c r="CA525" s="1153"/>
      <c r="CB525" s="1153"/>
      <c r="CC525" s="1153"/>
      <c r="CD525" s="1153"/>
      <c r="CE525" s="1153"/>
      <c r="CF525" s="1153"/>
      <c r="CG525" s="1153"/>
      <c r="CH525" s="1153"/>
      <c r="CI525" s="1153"/>
      <c r="CJ525" s="1153"/>
      <c r="CK525" s="1153"/>
      <c r="CL525" s="1153"/>
      <c r="CM525" s="1200"/>
      <c r="CN525" s="1200"/>
    </row>
    <row r="526" spans="2:92">
      <c r="B526" s="1152"/>
      <c r="I526" s="1153"/>
      <c r="J526" s="1153"/>
      <c r="K526" s="1153"/>
      <c r="L526" s="1153"/>
      <c r="M526" s="1153"/>
      <c r="N526" s="1153"/>
      <c r="O526" s="1153"/>
      <c r="P526" s="1153"/>
      <c r="Q526" s="1153"/>
      <c r="R526" s="1153"/>
      <c r="S526" s="1153"/>
      <c r="T526" s="1153"/>
      <c r="U526" s="1153"/>
      <c r="V526" s="1153"/>
      <c r="W526" s="1153"/>
      <c r="X526" s="1153"/>
      <c r="Y526" s="1153"/>
      <c r="Z526" s="1153"/>
      <c r="AA526" s="1153"/>
      <c r="AB526" s="1200"/>
      <c r="AC526" s="1200"/>
      <c r="AD526" s="1200"/>
      <c r="AE526" s="1200"/>
      <c r="AF526" s="1153"/>
      <c r="AG526" s="1153"/>
      <c r="AH526" s="1153"/>
      <c r="AI526" s="1153"/>
      <c r="AJ526" s="1153"/>
      <c r="AK526" s="1153"/>
      <c r="AL526" s="1153"/>
      <c r="AM526" s="1153"/>
      <c r="AN526" s="1153"/>
      <c r="AO526" s="1153"/>
      <c r="AP526" s="1153"/>
      <c r="AQ526" s="1153"/>
      <c r="AR526" s="1153"/>
      <c r="AS526" s="1153"/>
      <c r="AT526" s="1153"/>
      <c r="AU526" s="1153"/>
      <c r="AV526" s="1153"/>
      <c r="AW526" s="1153"/>
      <c r="AX526" s="1154"/>
      <c r="AY526" s="1153"/>
      <c r="AZ526" s="1153"/>
      <c r="BA526" s="1153"/>
      <c r="BB526" s="1153"/>
      <c r="BC526" s="1153"/>
      <c r="BD526" s="1153"/>
      <c r="BE526" s="1153"/>
      <c r="BF526" s="1153"/>
      <c r="BG526" s="1153"/>
      <c r="BH526" s="1153"/>
      <c r="BI526" s="1153"/>
      <c r="BJ526" s="1153"/>
      <c r="BK526" s="1153"/>
      <c r="BL526" s="1153"/>
      <c r="BM526" s="1153"/>
      <c r="BN526" s="1153"/>
      <c r="BO526" s="1153"/>
      <c r="BP526" s="1153"/>
      <c r="BQ526" s="1153"/>
      <c r="BR526" s="1153"/>
      <c r="BS526" s="1200"/>
      <c r="BT526" s="1153"/>
      <c r="BU526" s="1153"/>
      <c r="BV526" s="1153"/>
      <c r="BW526" s="1153"/>
      <c r="BX526" s="1153"/>
      <c r="BY526" s="1153"/>
      <c r="BZ526" s="1153"/>
      <c r="CA526" s="1153"/>
      <c r="CB526" s="1153"/>
      <c r="CC526" s="1153"/>
      <c r="CD526" s="1153"/>
      <c r="CE526" s="1153"/>
      <c r="CF526" s="1153"/>
      <c r="CG526" s="1153"/>
      <c r="CH526" s="1153"/>
      <c r="CI526" s="1153"/>
      <c r="CJ526" s="1153"/>
      <c r="CK526" s="1153"/>
      <c r="CL526" s="1153"/>
      <c r="CM526" s="1200"/>
      <c r="CN526" s="1200"/>
    </row>
    <row r="527" spans="2:92">
      <c r="B527" s="1152"/>
      <c r="I527" s="1153"/>
      <c r="J527" s="1153"/>
      <c r="K527" s="1153"/>
      <c r="L527" s="1153"/>
      <c r="M527" s="1153"/>
      <c r="N527" s="1153"/>
      <c r="O527" s="1153"/>
      <c r="P527" s="1153"/>
      <c r="Q527" s="1153"/>
      <c r="R527" s="1153"/>
      <c r="S527" s="1153"/>
      <c r="T527" s="1153"/>
      <c r="U527" s="1153"/>
      <c r="V527" s="1153"/>
      <c r="W527" s="1153"/>
      <c r="X527" s="1153"/>
      <c r="Y527" s="1153"/>
      <c r="Z527" s="1153"/>
      <c r="AA527" s="1153"/>
      <c r="AB527" s="1200"/>
      <c r="AC527" s="1200"/>
      <c r="AD527" s="1200"/>
      <c r="AE527" s="1200"/>
      <c r="AF527" s="1153"/>
      <c r="AG527" s="1153"/>
      <c r="AH527" s="1153"/>
      <c r="AI527" s="1153"/>
      <c r="AJ527" s="1153"/>
      <c r="AK527" s="1153"/>
      <c r="AL527" s="1153"/>
      <c r="AM527" s="1153"/>
      <c r="AN527" s="1153"/>
      <c r="AO527" s="1153"/>
      <c r="AP527" s="1153"/>
      <c r="AQ527" s="1153"/>
      <c r="AR527" s="1153"/>
      <c r="AS527" s="1153"/>
      <c r="AT527" s="1153"/>
      <c r="AU527" s="1153"/>
      <c r="AV527" s="1153"/>
      <c r="AW527" s="1153"/>
      <c r="AX527" s="1154"/>
      <c r="AY527" s="1153"/>
      <c r="AZ527" s="1153"/>
      <c r="BA527" s="1153"/>
      <c r="BB527" s="1153"/>
      <c r="BC527" s="1153"/>
      <c r="BD527" s="1153"/>
      <c r="BE527" s="1153"/>
      <c r="BF527" s="1153"/>
      <c r="BG527" s="1153"/>
      <c r="BH527" s="1153"/>
      <c r="BI527" s="1153"/>
      <c r="BJ527" s="1153"/>
      <c r="BK527" s="1153"/>
      <c r="BL527" s="1153"/>
      <c r="BM527" s="1153"/>
      <c r="BN527" s="1153"/>
      <c r="BO527" s="1153"/>
      <c r="BP527" s="1153"/>
      <c r="BQ527" s="1153"/>
      <c r="BR527" s="1153"/>
      <c r="BS527" s="1200"/>
      <c r="BT527" s="1153"/>
      <c r="BU527" s="1153"/>
      <c r="BV527" s="1153"/>
      <c r="BW527" s="1153"/>
      <c r="BX527" s="1153"/>
      <c r="BY527" s="1153"/>
      <c r="BZ527" s="1153"/>
      <c r="CA527" s="1153"/>
      <c r="CB527" s="1153"/>
      <c r="CC527" s="1153"/>
      <c r="CD527" s="1153"/>
      <c r="CE527" s="1153"/>
      <c r="CF527" s="1153"/>
      <c r="CG527" s="1153"/>
      <c r="CH527" s="1153"/>
      <c r="CI527" s="1153"/>
      <c r="CJ527" s="1153"/>
      <c r="CK527" s="1153"/>
      <c r="CL527" s="1153"/>
      <c r="CM527" s="1200"/>
      <c r="CN527" s="1200"/>
    </row>
    <row r="528" spans="2:92">
      <c r="B528" s="1152"/>
      <c r="I528" s="1153"/>
      <c r="J528" s="1153"/>
      <c r="K528" s="1153"/>
      <c r="L528" s="1153"/>
      <c r="M528" s="1153"/>
      <c r="N528" s="1153"/>
      <c r="O528" s="1153"/>
      <c r="P528" s="1153"/>
      <c r="Q528" s="1153"/>
      <c r="R528" s="1153"/>
      <c r="S528" s="1153"/>
      <c r="T528" s="1153"/>
      <c r="U528" s="1153"/>
      <c r="V528" s="1153"/>
      <c r="W528" s="1153"/>
      <c r="X528" s="1153"/>
      <c r="Y528" s="1153"/>
      <c r="Z528" s="1153"/>
      <c r="AA528" s="1153"/>
      <c r="AB528" s="1200"/>
      <c r="AC528" s="1200"/>
      <c r="AD528" s="1200"/>
      <c r="AE528" s="1200"/>
      <c r="AF528" s="1153"/>
      <c r="AG528" s="1153"/>
      <c r="AH528" s="1153"/>
      <c r="AI528" s="1153"/>
      <c r="AJ528" s="1153"/>
      <c r="AK528" s="1153"/>
      <c r="AL528" s="1153"/>
      <c r="AM528" s="1153"/>
      <c r="AN528" s="1153"/>
      <c r="AO528" s="1153"/>
      <c r="AP528" s="1153"/>
      <c r="AQ528" s="1153"/>
      <c r="AR528" s="1153"/>
      <c r="AS528" s="1153"/>
      <c r="AT528" s="1153"/>
      <c r="AU528" s="1153"/>
      <c r="AV528" s="1153"/>
      <c r="AW528" s="1153"/>
      <c r="AX528" s="1154"/>
      <c r="AY528" s="1153"/>
      <c r="AZ528" s="1153"/>
      <c r="BA528" s="1153"/>
      <c r="BB528" s="1153"/>
      <c r="BC528" s="1153"/>
      <c r="BD528" s="1153"/>
      <c r="BE528" s="1153"/>
      <c r="BF528" s="1153"/>
      <c r="BG528" s="1153"/>
      <c r="BH528" s="1153"/>
      <c r="BI528" s="1153"/>
      <c r="BJ528" s="1153"/>
      <c r="BK528" s="1153"/>
      <c r="BL528" s="1153"/>
      <c r="BM528" s="1153"/>
      <c r="BN528" s="1153"/>
      <c r="BO528" s="1153"/>
      <c r="BP528" s="1153"/>
      <c r="BQ528" s="1153"/>
      <c r="BR528" s="1153"/>
      <c r="BS528" s="1200"/>
      <c r="BT528" s="1153"/>
      <c r="BU528" s="1153"/>
      <c r="BV528" s="1153"/>
      <c r="BW528" s="1153"/>
      <c r="BX528" s="1153"/>
      <c r="BY528" s="1153"/>
      <c r="BZ528" s="1153"/>
      <c r="CA528" s="1153"/>
      <c r="CB528" s="1153"/>
      <c r="CC528" s="1153"/>
      <c r="CD528" s="1153"/>
      <c r="CE528" s="1153"/>
      <c r="CF528" s="1153"/>
      <c r="CG528" s="1153"/>
      <c r="CH528" s="1153"/>
      <c r="CI528" s="1153"/>
      <c r="CJ528" s="1153"/>
      <c r="CK528" s="1153"/>
      <c r="CL528" s="1153"/>
      <c r="CM528" s="1200"/>
      <c r="CN528" s="1200"/>
    </row>
    <row r="529" spans="2:92">
      <c r="B529" s="1152"/>
      <c r="I529" s="1153"/>
      <c r="J529" s="1153"/>
      <c r="K529" s="1153"/>
      <c r="L529" s="1153"/>
      <c r="M529" s="1153"/>
      <c r="N529" s="1153"/>
      <c r="O529" s="1153"/>
      <c r="P529" s="1153"/>
      <c r="Q529" s="1153"/>
      <c r="R529" s="1153"/>
      <c r="S529" s="1153"/>
      <c r="T529" s="1153"/>
      <c r="U529" s="1153"/>
      <c r="V529" s="1153"/>
      <c r="W529" s="1153"/>
      <c r="X529" s="1153"/>
      <c r="Y529" s="1153"/>
      <c r="Z529" s="1153"/>
      <c r="AA529" s="1153"/>
      <c r="AB529" s="1200"/>
      <c r="AC529" s="1200"/>
      <c r="AD529" s="1200"/>
      <c r="AE529" s="1200"/>
      <c r="AF529" s="1153"/>
      <c r="AG529" s="1153"/>
      <c r="AH529" s="1153"/>
      <c r="AI529" s="1153"/>
      <c r="AJ529" s="1153"/>
      <c r="AK529" s="1153"/>
      <c r="AL529" s="1153"/>
      <c r="AM529" s="1153"/>
      <c r="AN529" s="1153"/>
      <c r="AO529" s="1153"/>
      <c r="AP529" s="1153"/>
      <c r="AQ529" s="1153"/>
      <c r="AR529" s="1153"/>
      <c r="AS529" s="1153"/>
      <c r="AT529" s="1153"/>
      <c r="AU529" s="1153"/>
      <c r="AV529" s="1153"/>
      <c r="AW529" s="1153"/>
      <c r="AX529" s="1154"/>
      <c r="AY529" s="1153"/>
      <c r="AZ529" s="1153"/>
      <c r="BA529" s="1153"/>
      <c r="BB529" s="1153"/>
      <c r="BC529" s="1153"/>
      <c r="BD529" s="1153"/>
      <c r="BE529" s="1153"/>
      <c r="BF529" s="1153"/>
      <c r="BG529" s="1153"/>
      <c r="BH529" s="1153"/>
      <c r="BI529" s="1153"/>
      <c r="BJ529" s="1153"/>
      <c r="BK529" s="1153"/>
      <c r="BL529" s="1153"/>
      <c r="BM529" s="1153"/>
      <c r="BN529" s="1153"/>
      <c r="BO529" s="1153"/>
      <c r="BP529" s="1153"/>
      <c r="BQ529" s="1153"/>
      <c r="BR529" s="1153"/>
      <c r="BS529" s="1200"/>
      <c r="BT529" s="1153"/>
      <c r="BU529" s="1153"/>
      <c r="BV529" s="1153"/>
      <c r="BW529" s="1153"/>
      <c r="BX529" s="1153"/>
      <c r="BY529" s="1153"/>
      <c r="BZ529" s="1153"/>
      <c r="CA529" s="1153"/>
      <c r="CB529" s="1153"/>
      <c r="CC529" s="1153"/>
      <c r="CD529" s="1153"/>
      <c r="CE529" s="1153"/>
      <c r="CF529" s="1153"/>
      <c r="CG529" s="1153"/>
      <c r="CH529" s="1153"/>
      <c r="CI529" s="1153"/>
      <c r="CJ529" s="1153"/>
      <c r="CK529" s="1153"/>
      <c r="CL529" s="1153"/>
      <c r="CM529" s="1200"/>
      <c r="CN529" s="1200"/>
    </row>
    <row r="530" spans="2:92">
      <c r="B530" s="1152"/>
      <c r="I530" s="1153"/>
      <c r="J530" s="1153"/>
      <c r="K530" s="1153"/>
      <c r="L530" s="1153"/>
      <c r="M530" s="1153"/>
      <c r="N530" s="1153"/>
      <c r="O530" s="1153"/>
      <c r="P530" s="1153"/>
      <c r="Q530" s="1153"/>
      <c r="R530" s="1153"/>
      <c r="S530" s="1153"/>
      <c r="T530" s="1153"/>
      <c r="U530" s="1153"/>
      <c r="V530" s="1153"/>
      <c r="W530" s="1153"/>
      <c r="X530" s="1153"/>
      <c r="Y530" s="1153"/>
      <c r="Z530" s="1153"/>
      <c r="AA530" s="1153"/>
      <c r="AB530" s="1200"/>
      <c r="AC530" s="1200"/>
      <c r="AD530" s="1200"/>
      <c r="AE530" s="1200"/>
      <c r="AF530" s="1153"/>
      <c r="AG530" s="1153"/>
      <c r="AH530" s="1153"/>
      <c r="AI530" s="1153"/>
      <c r="AJ530" s="1153"/>
      <c r="AK530" s="1153"/>
      <c r="AL530" s="1153"/>
      <c r="AM530" s="1153"/>
      <c r="AN530" s="1153"/>
      <c r="AO530" s="1153"/>
      <c r="AP530" s="1153"/>
      <c r="AQ530" s="1153"/>
      <c r="AR530" s="1153"/>
      <c r="AS530" s="1153"/>
      <c r="AT530" s="1153"/>
      <c r="AU530" s="1153"/>
      <c r="AV530" s="1153"/>
      <c r="AW530" s="1153"/>
      <c r="AX530" s="1154"/>
      <c r="AY530" s="1153"/>
      <c r="AZ530" s="1153"/>
      <c r="BA530" s="1153"/>
      <c r="BB530" s="1153"/>
      <c r="BC530" s="1153"/>
      <c r="BD530" s="1153"/>
      <c r="BE530" s="1153"/>
      <c r="BF530" s="1153"/>
      <c r="BG530" s="1153"/>
      <c r="BH530" s="1153"/>
      <c r="BI530" s="1153"/>
      <c r="BJ530" s="1153"/>
      <c r="BK530" s="1153"/>
      <c r="BL530" s="1153"/>
      <c r="BM530" s="1153"/>
      <c r="BN530" s="1153"/>
      <c r="BO530" s="1153"/>
      <c r="BP530" s="1153"/>
      <c r="BQ530" s="1153"/>
      <c r="BR530" s="1153"/>
      <c r="BS530" s="1200"/>
      <c r="BT530" s="1153"/>
      <c r="BU530" s="1153"/>
      <c r="BV530" s="1153"/>
      <c r="BW530" s="1153"/>
      <c r="BX530" s="1153"/>
      <c r="BY530" s="1153"/>
      <c r="BZ530" s="1153"/>
      <c r="CA530" s="1153"/>
      <c r="CB530" s="1153"/>
      <c r="CC530" s="1153"/>
      <c r="CD530" s="1153"/>
      <c r="CE530" s="1153"/>
      <c r="CF530" s="1153"/>
      <c r="CG530" s="1153"/>
      <c r="CH530" s="1153"/>
      <c r="CI530" s="1153"/>
      <c r="CJ530" s="1153"/>
      <c r="CK530" s="1153"/>
      <c r="CL530" s="1153"/>
      <c r="CM530" s="1200"/>
      <c r="CN530" s="1200"/>
    </row>
    <row r="531" spans="2:92">
      <c r="B531" s="1152"/>
      <c r="I531" s="1153"/>
      <c r="J531" s="1153"/>
      <c r="K531" s="1153"/>
      <c r="L531" s="1153"/>
      <c r="M531" s="1153"/>
      <c r="N531" s="1153"/>
      <c r="O531" s="1153"/>
      <c r="P531" s="1153"/>
      <c r="Q531" s="1153"/>
      <c r="R531" s="1153"/>
      <c r="S531" s="1153"/>
      <c r="T531" s="1153"/>
      <c r="U531" s="1153"/>
      <c r="V531" s="1153"/>
      <c r="W531" s="1153"/>
      <c r="X531" s="1153"/>
      <c r="Y531" s="1153"/>
      <c r="Z531" s="1153"/>
      <c r="AA531" s="1153"/>
      <c r="AB531" s="1200"/>
      <c r="AC531" s="1200"/>
      <c r="AD531" s="1200"/>
      <c r="AE531" s="1200"/>
      <c r="AF531" s="1153"/>
      <c r="AG531" s="1153"/>
      <c r="AH531" s="1153"/>
      <c r="AI531" s="1153"/>
      <c r="AJ531" s="1153"/>
      <c r="AK531" s="1153"/>
      <c r="AL531" s="1153"/>
      <c r="AM531" s="1153"/>
      <c r="AN531" s="1153"/>
      <c r="AO531" s="1153"/>
      <c r="AP531" s="1153"/>
      <c r="AQ531" s="1153"/>
      <c r="AR531" s="1153"/>
      <c r="AS531" s="1153"/>
      <c r="AT531" s="1153"/>
      <c r="AU531" s="1153"/>
      <c r="AV531" s="1153"/>
      <c r="AW531" s="1153"/>
      <c r="AX531" s="1154"/>
      <c r="AY531" s="1153"/>
      <c r="AZ531" s="1153"/>
      <c r="BA531" s="1153"/>
      <c r="BB531" s="1153"/>
      <c r="BC531" s="1153"/>
      <c r="BD531" s="1153"/>
      <c r="BE531" s="1153"/>
      <c r="BF531" s="1153"/>
      <c r="BG531" s="1153"/>
      <c r="BH531" s="1153"/>
      <c r="BI531" s="1153"/>
      <c r="BJ531" s="1153"/>
      <c r="BK531" s="1153"/>
      <c r="BL531" s="1153"/>
      <c r="BM531" s="1153"/>
      <c r="BN531" s="1153"/>
      <c r="BO531" s="1153"/>
      <c r="BP531" s="1153"/>
      <c r="BQ531" s="1153"/>
      <c r="BR531" s="1153"/>
      <c r="BS531" s="1200"/>
      <c r="BT531" s="1153"/>
      <c r="BU531" s="1153"/>
      <c r="BV531" s="1153"/>
      <c r="BW531" s="1153"/>
      <c r="BX531" s="1153"/>
      <c r="BY531" s="1153"/>
      <c r="BZ531" s="1153"/>
      <c r="CA531" s="1153"/>
      <c r="CB531" s="1153"/>
      <c r="CC531" s="1153"/>
      <c r="CD531" s="1153"/>
      <c r="CE531" s="1153"/>
      <c r="CF531" s="1153"/>
      <c r="CG531" s="1153"/>
      <c r="CH531" s="1153"/>
      <c r="CI531" s="1153"/>
      <c r="CJ531" s="1153"/>
      <c r="CK531" s="1153"/>
      <c r="CL531" s="1153"/>
      <c r="CM531" s="1200"/>
      <c r="CN531" s="1200"/>
    </row>
    <row r="532" spans="2:92">
      <c r="B532" s="1152"/>
      <c r="I532" s="1153"/>
      <c r="J532" s="1153"/>
      <c r="K532" s="1153"/>
      <c r="L532" s="1153"/>
      <c r="M532" s="1153"/>
      <c r="N532" s="1153"/>
      <c r="O532" s="1153"/>
      <c r="P532" s="1153"/>
      <c r="Q532" s="1153"/>
      <c r="R532" s="1153"/>
      <c r="S532" s="1153"/>
      <c r="T532" s="1153"/>
      <c r="U532" s="1153"/>
      <c r="V532" s="1153"/>
      <c r="W532" s="1153"/>
      <c r="X532" s="1153"/>
      <c r="Y532" s="1153"/>
      <c r="Z532" s="1153"/>
      <c r="AA532" s="1153"/>
      <c r="AB532" s="1200"/>
      <c r="AC532" s="1200"/>
      <c r="AD532" s="1200"/>
      <c r="AE532" s="1200"/>
      <c r="AF532" s="1153"/>
      <c r="AG532" s="1153"/>
      <c r="AH532" s="1153"/>
      <c r="AI532" s="1153"/>
      <c r="AJ532" s="1153"/>
      <c r="AK532" s="1153"/>
      <c r="AL532" s="1153"/>
      <c r="AM532" s="1153"/>
      <c r="AN532" s="1153"/>
      <c r="AO532" s="1153"/>
      <c r="AP532" s="1153"/>
      <c r="AQ532" s="1153"/>
      <c r="AR532" s="1153"/>
      <c r="AS532" s="1153"/>
      <c r="AT532" s="1153"/>
      <c r="AU532" s="1153"/>
      <c r="AV532" s="1153"/>
      <c r="AW532" s="1153"/>
      <c r="AX532" s="1154"/>
      <c r="AY532" s="1153"/>
      <c r="AZ532" s="1153"/>
      <c r="BA532" s="1153"/>
      <c r="BB532" s="1153"/>
      <c r="BC532" s="1153"/>
      <c r="BD532" s="1153"/>
      <c r="BE532" s="1153"/>
      <c r="BF532" s="1153"/>
      <c r="BG532" s="1153"/>
      <c r="BH532" s="1153"/>
      <c r="BI532" s="1153"/>
      <c r="BJ532" s="1153"/>
      <c r="BK532" s="1153"/>
      <c r="BL532" s="1153"/>
      <c r="BM532" s="1153"/>
      <c r="BN532" s="1153"/>
      <c r="BO532" s="1153"/>
      <c r="BP532" s="1153"/>
      <c r="BQ532" s="1153"/>
      <c r="BR532" s="1153"/>
      <c r="BS532" s="1200"/>
      <c r="BT532" s="1153"/>
      <c r="BU532" s="1153"/>
      <c r="BV532" s="1153"/>
      <c r="BW532" s="1153"/>
      <c r="BX532" s="1153"/>
      <c r="BY532" s="1153"/>
      <c r="BZ532" s="1153"/>
      <c r="CA532" s="1153"/>
      <c r="CB532" s="1153"/>
      <c r="CC532" s="1153"/>
      <c r="CD532" s="1153"/>
      <c r="CE532" s="1153"/>
      <c r="CF532" s="1153"/>
      <c r="CG532" s="1153"/>
      <c r="CH532" s="1153"/>
      <c r="CI532" s="1153"/>
      <c r="CJ532" s="1153"/>
      <c r="CK532" s="1153"/>
      <c r="CL532" s="1153"/>
      <c r="CM532" s="1200"/>
      <c r="CN532" s="1200"/>
    </row>
    <row r="533" spans="2:92">
      <c r="B533" s="1152"/>
      <c r="I533" s="1153"/>
      <c r="J533" s="1153"/>
      <c r="K533" s="1153"/>
      <c r="L533" s="1153"/>
      <c r="M533" s="1153"/>
      <c r="N533" s="1153"/>
      <c r="O533" s="1153"/>
      <c r="P533" s="1153"/>
      <c r="Q533" s="1153"/>
      <c r="R533" s="1153"/>
      <c r="S533" s="1153"/>
      <c r="T533" s="1153"/>
      <c r="U533" s="1153"/>
      <c r="V533" s="1153"/>
      <c r="W533" s="1153"/>
      <c r="X533" s="1153"/>
      <c r="Y533" s="1153"/>
      <c r="Z533" s="1153"/>
      <c r="AA533" s="1153"/>
      <c r="AB533" s="1200"/>
      <c r="AC533" s="1200"/>
      <c r="AD533" s="1200"/>
      <c r="AE533" s="1200"/>
      <c r="AF533" s="1153"/>
      <c r="AG533" s="1153"/>
      <c r="AH533" s="1153"/>
      <c r="AI533" s="1153"/>
      <c r="AJ533" s="1153"/>
      <c r="AK533" s="1153"/>
      <c r="AL533" s="1153"/>
      <c r="AM533" s="1153"/>
      <c r="AN533" s="1153"/>
      <c r="AO533" s="1153"/>
      <c r="AP533" s="1153"/>
      <c r="AQ533" s="1153"/>
      <c r="AR533" s="1153"/>
      <c r="AS533" s="1153"/>
      <c r="AT533" s="1153"/>
      <c r="AU533" s="1153"/>
      <c r="AV533" s="1153"/>
      <c r="AW533" s="1153"/>
      <c r="AX533" s="1154"/>
      <c r="AY533" s="1153"/>
      <c r="AZ533" s="1153"/>
      <c r="BA533" s="1153"/>
      <c r="BB533" s="1153"/>
      <c r="BC533" s="1153"/>
      <c r="BD533" s="1153"/>
      <c r="BE533" s="1153"/>
      <c r="BF533" s="1153"/>
      <c r="BG533" s="1153"/>
      <c r="BH533" s="1153"/>
      <c r="BI533" s="1153"/>
      <c r="BJ533" s="1153"/>
      <c r="BK533" s="1153"/>
      <c r="BL533" s="1153"/>
      <c r="BM533" s="1153"/>
      <c r="BN533" s="1153"/>
      <c r="BO533" s="1153"/>
      <c r="BP533" s="1153"/>
      <c r="BQ533" s="1153"/>
      <c r="BR533" s="1153"/>
      <c r="BS533" s="1200"/>
      <c r="BT533" s="1153"/>
      <c r="BU533" s="1153"/>
      <c r="BV533" s="1153"/>
      <c r="BW533" s="1153"/>
      <c r="BX533" s="1153"/>
      <c r="BY533" s="1153"/>
      <c r="BZ533" s="1153"/>
      <c r="CA533" s="1153"/>
      <c r="CB533" s="1153"/>
      <c r="CC533" s="1153"/>
      <c r="CD533" s="1153"/>
      <c r="CE533" s="1153"/>
      <c r="CF533" s="1153"/>
      <c r="CG533" s="1153"/>
      <c r="CH533" s="1153"/>
      <c r="CI533" s="1153"/>
      <c r="CJ533" s="1153"/>
      <c r="CK533" s="1153"/>
      <c r="CL533" s="1153"/>
      <c r="CM533" s="1200"/>
      <c r="CN533" s="1200"/>
    </row>
    <row r="534" spans="2:92">
      <c r="B534" s="1152"/>
      <c r="I534" s="1153"/>
      <c r="J534" s="1153"/>
      <c r="K534" s="1153"/>
      <c r="L534" s="1153"/>
      <c r="M534" s="1153"/>
      <c r="N534" s="1153"/>
      <c r="O534" s="1153"/>
      <c r="P534" s="1153"/>
      <c r="Q534" s="1153"/>
      <c r="R534" s="1153"/>
      <c r="S534" s="1153"/>
      <c r="T534" s="1153"/>
      <c r="U534" s="1153"/>
      <c r="V534" s="1153"/>
      <c r="W534" s="1153"/>
      <c r="X534" s="1153"/>
      <c r="Y534" s="1153"/>
      <c r="Z534" s="1153"/>
      <c r="AA534" s="1153"/>
      <c r="AB534" s="1200"/>
      <c r="AC534" s="1200"/>
      <c r="AD534" s="1200"/>
      <c r="AE534" s="1200"/>
      <c r="AF534" s="1153"/>
      <c r="AG534" s="1153"/>
      <c r="AH534" s="1153"/>
      <c r="AI534" s="1153"/>
      <c r="AJ534" s="1153"/>
      <c r="AK534" s="1153"/>
      <c r="AL534" s="1153"/>
      <c r="AM534" s="1153"/>
      <c r="AN534" s="1153"/>
      <c r="AO534" s="1153"/>
      <c r="AP534" s="1153"/>
      <c r="AQ534" s="1153"/>
      <c r="AR534" s="1153"/>
      <c r="AS534" s="1153"/>
      <c r="AT534" s="1153"/>
      <c r="AU534" s="1153"/>
      <c r="AV534" s="1153"/>
      <c r="AW534" s="1153"/>
      <c r="AX534" s="1154"/>
      <c r="AY534" s="1153"/>
      <c r="AZ534" s="1153"/>
      <c r="BA534" s="1153"/>
      <c r="BB534" s="1153"/>
      <c r="BC534" s="1153"/>
      <c r="BD534" s="1153"/>
      <c r="BE534" s="1153"/>
      <c r="BF534" s="1153"/>
      <c r="BG534" s="1153"/>
      <c r="BH534" s="1153"/>
      <c r="BI534" s="1153"/>
      <c r="BJ534" s="1153"/>
      <c r="BK534" s="1153"/>
      <c r="BL534" s="1153"/>
      <c r="BM534" s="1153"/>
      <c r="BN534" s="1153"/>
      <c r="BO534" s="1153"/>
      <c r="BP534" s="1153"/>
      <c r="BQ534" s="1153"/>
      <c r="BR534" s="1153"/>
      <c r="BS534" s="1200"/>
      <c r="BT534" s="1153"/>
      <c r="BU534" s="1153"/>
      <c r="BV534" s="1153"/>
      <c r="BW534" s="1153"/>
      <c r="BX534" s="1153"/>
      <c r="BY534" s="1153"/>
      <c r="BZ534" s="1153"/>
      <c r="CA534" s="1153"/>
      <c r="CB534" s="1153"/>
      <c r="CC534" s="1153"/>
      <c r="CD534" s="1153"/>
      <c r="CE534" s="1153"/>
      <c r="CF534" s="1153"/>
      <c r="CG534" s="1153"/>
      <c r="CH534" s="1153"/>
      <c r="CI534" s="1153"/>
      <c r="CJ534" s="1153"/>
      <c r="CK534" s="1153"/>
      <c r="CL534" s="1153"/>
      <c r="CM534" s="1200"/>
      <c r="CN534" s="1200"/>
    </row>
    <row r="535" spans="2:92">
      <c r="B535" s="1152"/>
      <c r="I535" s="1153"/>
      <c r="J535" s="1153"/>
      <c r="K535" s="1153"/>
      <c r="L535" s="1153"/>
      <c r="M535" s="1153"/>
      <c r="N535" s="1153"/>
      <c r="O535" s="1153"/>
      <c r="P535" s="1153"/>
      <c r="Q535" s="1153"/>
      <c r="R535" s="1153"/>
      <c r="S535" s="1153"/>
      <c r="T535" s="1153"/>
      <c r="U535" s="1153"/>
      <c r="V535" s="1153"/>
      <c r="W535" s="1153"/>
      <c r="X535" s="1153"/>
      <c r="Y535" s="1153"/>
      <c r="Z535" s="1153"/>
      <c r="AA535" s="1153"/>
      <c r="AB535" s="1200"/>
      <c r="AC535" s="1200"/>
      <c r="AD535" s="1200"/>
      <c r="AE535" s="1200"/>
      <c r="AF535" s="1153"/>
      <c r="AG535" s="1153"/>
      <c r="AH535" s="1153"/>
      <c r="AI535" s="1153"/>
      <c r="AJ535" s="1153"/>
      <c r="AK535" s="1153"/>
      <c r="AL535" s="1153"/>
      <c r="AM535" s="1153"/>
      <c r="AN535" s="1153"/>
      <c r="AO535" s="1153"/>
      <c r="AP535" s="1153"/>
      <c r="AQ535" s="1153"/>
      <c r="AR535" s="1153"/>
      <c r="AS535" s="1153"/>
      <c r="AT535" s="1153"/>
      <c r="AU535" s="1153"/>
      <c r="AV535" s="1153"/>
      <c r="AW535" s="1153"/>
      <c r="AX535" s="1154"/>
      <c r="AY535" s="1153"/>
      <c r="AZ535" s="1153"/>
      <c r="BA535" s="1153"/>
      <c r="BB535" s="1153"/>
      <c r="BC535" s="1153"/>
      <c r="BD535" s="1153"/>
      <c r="BE535" s="1153"/>
      <c r="BF535" s="1153"/>
      <c r="BG535" s="1153"/>
      <c r="BH535" s="1153"/>
      <c r="BI535" s="1153"/>
      <c r="BJ535" s="1153"/>
      <c r="BK535" s="1153"/>
      <c r="BL535" s="1153"/>
      <c r="BM535" s="1153"/>
      <c r="BN535" s="1153"/>
      <c r="BO535" s="1153"/>
      <c r="BP535" s="1153"/>
      <c r="BQ535" s="1153"/>
      <c r="BR535" s="1153"/>
      <c r="BS535" s="1200"/>
      <c r="BT535" s="1153"/>
      <c r="BU535" s="1153"/>
      <c r="BV535" s="1153"/>
      <c r="BW535" s="1153"/>
      <c r="BX535" s="1153"/>
      <c r="BY535" s="1153"/>
      <c r="BZ535" s="1153"/>
      <c r="CA535" s="1153"/>
      <c r="CB535" s="1153"/>
      <c r="CC535" s="1153"/>
      <c r="CD535" s="1153"/>
      <c r="CE535" s="1153"/>
      <c r="CF535" s="1153"/>
      <c r="CG535" s="1153"/>
      <c r="CH535" s="1153"/>
      <c r="CI535" s="1153"/>
      <c r="CJ535" s="1153"/>
      <c r="CK535" s="1153"/>
      <c r="CL535" s="1153"/>
      <c r="CM535" s="1200"/>
      <c r="CN535" s="1200"/>
    </row>
    <row r="536" spans="2:92">
      <c r="B536" s="1152"/>
      <c r="I536" s="1153"/>
      <c r="J536" s="1153"/>
      <c r="K536" s="1153"/>
      <c r="L536" s="1153"/>
      <c r="M536" s="1153"/>
      <c r="N536" s="1153"/>
      <c r="O536" s="1153"/>
      <c r="P536" s="1153"/>
      <c r="Q536" s="1153"/>
      <c r="R536" s="1153"/>
      <c r="S536" s="1153"/>
      <c r="T536" s="1153"/>
      <c r="U536" s="1153"/>
      <c r="V536" s="1153"/>
      <c r="W536" s="1153"/>
      <c r="X536" s="1153"/>
      <c r="Y536" s="1153"/>
      <c r="Z536" s="1153"/>
      <c r="AA536" s="1153"/>
      <c r="AB536" s="1200"/>
      <c r="AC536" s="1200"/>
      <c r="AD536" s="1200"/>
      <c r="AE536" s="1200"/>
      <c r="AF536" s="1153"/>
      <c r="AG536" s="1153"/>
      <c r="AH536" s="1153"/>
      <c r="AI536" s="1153"/>
      <c r="AJ536" s="1153"/>
      <c r="AK536" s="1153"/>
      <c r="AL536" s="1153"/>
      <c r="AM536" s="1153"/>
      <c r="AN536" s="1153"/>
      <c r="AO536" s="1153"/>
      <c r="AP536" s="1153"/>
      <c r="AQ536" s="1153"/>
      <c r="AR536" s="1153"/>
      <c r="AS536" s="1153"/>
      <c r="AT536" s="1153"/>
      <c r="AU536" s="1153"/>
      <c r="AV536" s="1153"/>
      <c r="AW536" s="1153"/>
      <c r="AX536" s="1154"/>
      <c r="AY536" s="1153"/>
      <c r="AZ536" s="1153"/>
      <c r="BA536" s="1153"/>
      <c r="BB536" s="1153"/>
      <c r="BC536" s="1153"/>
      <c r="BD536" s="1153"/>
      <c r="BE536" s="1153"/>
      <c r="BF536" s="1153"/>
      <c r="BG536" s="1153"/>
      <c r="BH536" s="1153"/>
      <c r="BI536" s="1153"/>
      <c r="BJ536" s="1153"/>
      <c r="BK536" s="1153"/>
      <c r="BL536" s="1153"/>
      <c r="BM536" s="1153"/>
      <c r="BN536" s="1153"/>
      <c r="BO536" s="1153"/>
      <c r="BP536" s="1153"/>
      <c r="BQ536" s="1153"/>
      <c r="BR536" s="1153"/>
      <c r="BS536" s="1200"/>
      <c r="BT536" s="1153"/>
      <c r="BU536" s="1153"/>
      <c r="BV536" s="1153"/>
      <c r="BW536" s="1153"/>
      <c r="BX536" s="1153"/>
      <c r="BY536" s="1153"/>
      <c r="BZ536" s="1153"/>
      <c r="CA536" s="1153"/>
      <c r="CB536" s="1153"/>
      <c r="CC536" s="1153"/>
      <c r="CD536" s="1153"/>
      <c r="CE536" s="1153"/>
      <c r="CF536" s="1153"/>
      <c r="CG536" s="1153"/>
      <c r="CH536" s="1153"/>
      <c r="CI536" s="1153"/>
      <c r="CJ536" s="1153"/>
      <c r="CK536" s="1153"/>
      <c r="CL536" s="1153"/>
      <c r="CM536" s="1200"/>
      <c r="CN536" s="1200"/>
    </row>
    <row r="537" spans="2:92">
      <c r="B537" s="1152"/>
      <c r="I537" s="1153"/>
      <c r="J537" s="1153"/>
      <c r="K537" s="1153"/>
      <c r="L537" s="1153"/>
      <c r="M537" s="1153"/>
      <c r="N537" s="1153"/>
      <c r="O537" s="1153"/>
      <c r="P537" s="1153"/>
      <c r="Q537" s="1153"/>
      <c r="R537" s="1153"/>
      <c r="S537" s="1153"/>
      <c r="T537" s="1153"/>
      <c r="U537" s="1153"/>
      <c r="V537" s="1153"/>
      <c r="W537" s="1153"/>
      <c r="X537" s="1153"/>
      <c r="Y537" s="1153"/>
      <c r="Z537" s="1153"/>
      <c r="AA537" s="1153"/>
      <c r="AB537" s="1200"/>
      <c r="AC537" s="1200"/>
      <c r="AD537" s="1200"/>
      <c r="AE537" s="1200"/>
      <c r="AF537" s="1153"/>
      <c r="AG537" s="1153"/>
      <c r="AH537" s="1153"/>
      <c r="AI537" s="1153"/>
      <c r="AJ537" s="1153"/>
      <c r="AK537" s="1153"/>
      <c r="AL537" s="1153"/>
      <c r="AM537" s="1153"/>
      <c r="AN537" s="1153"/>
      <c r="AO537" s="1153"/>
      <c r="AP537" s="1153"/>
      <c r="AQ537" s="1153"/>
      <c r="AR537" s="1153"/>
      <c r="AS537" s="1153"/>
      <c r="AT537" s="1153"/>
      <c r="AU537" s="1153"/>
      <c r="AV537" s="1153"/>
      <c r="AW537" s="1153"/>
      <c r="AX537" s="1154"/>
      <c r="AY537" s="1153"/>
      <c r="AZ537" s="1153"/>
      <c r="BA537" s="1153"/>
      <c r="BB537" s="1153"/>
      <c r="BC537" s="1153"/>
      <c r="BD537" s="1153"/>
      <c r="BE537" s="1153"/>
      <c r="BF537" s="1153"/>
      <c r="BG537" s="1153"/>
      <c r="BH537" s="1153"/>
      <c r="BI537" s="1153"/>
      <c r="BJ537" s="1153"/>
      <c r="BK537" s="1153"/>
      <c r="BL537" s="1153"/>
      <c r="BM537" s="1153"/>
      <c r="BN537" s="1153"/>
      <c r="BO537" s="1153"/>
      <c r="BP537" s="1153"/>
      <c r="BQ537" s="1153"/>
      <c r="BR537" s="1153"/>
      <c r="BS537" s="1200"/>
      <c r="BT537" s="1153"/>
      <c r="BU537" s="1153"/>
      <c r="BV537" s="1153"/>
      <c r="BW537" s="1153"/>
      <c r="BX537" s="1153"/>
      <c r="BY537" s="1153"/>
      <c r="BZ537" s="1153"/>
      <c r="CA537" s="1153"/>
      <c r="CB537" s="1153"/>
      <c r="CC537" s="1153"/>
      <c r="CD537" s="1153"/>
      <c r="CE537" s="1153"/>
      <c r="CF537" s="1153"/>
      <c r="CG537" s="1153"/>
      <c r="CH537" s="1153"/>
      <c r="CI537" s="1153"/>
      <c r="CJ537" s="1153"/>
      <c r="CK537" s="1153"/>
      <c r="CL537" s="1153"/>
      <c r="CM537" s="1200"/>
      <c r="CN537" s="1200"/>
    </row>
    <row r="538" spans="2:92">
      <c r="B538" s="1152"/>
      <c r="I538" s="1153"/>
      <c r="J538" s="1153"/>
      <c r="K538" s="1153"/>
      <c r="L538" s="1153"/>
      <c r="M538" s="1153"/>
      <c r="N538" s="1153"/>
      <c r="O538" s="1153"/>
      <c r="P538" s="1153"/>
      <c r="Q538" s="1153"/>
      <c r="R538" s="1153"/>
      <c r="S538" s="1153"/>
      <c r="T538" s="1153"/>
      <c r="U538" s="1153"/>
      <c r="V538" s="1153"/>
      <c r="W538" s="1153"/>
      <c r="X538" s="1153"/>
      <c r="Y538" s="1153"/>
      <c r="Z538" s="1153"/>
      <c r="AA538" s="1153"/>
      <c r="AB538" s="1200"/>
      <c r="AC538" s="1200"/>
      <c r="AD538" s="1200"/>
      <c r="AE538" s="1200"/>
      <c r="AF538" s="1153"/>
      <c r="AG538" s="1153"/>
      <c r="AH538" s="1153"/>
      <c r="AI538" s="1153"/>
      <c r="AJ538" s="1153"/>
      <c r="AK538" s="1153"/>
      <c r="AL538" s="1153"/>
      <c r="AM538" s="1153"/>
      <c r="AN538" s="1153"/>
      <c r="AO538" s="1153"/>
      <c r="AP538" s="1153"/>
      <c r="AQ538" s="1153"/>
      <c r="AR538" s="1153"/>
      <c r="AS538" s="1153"/>
      <c r="AT538" s="1153"/>
      <c r="AU538" s="1153"/>
      <c r="AV538" s="1153"/>
      <c r="AW538" s="1153"/>
      <c r="AX538" s="1154"/>
      <c r="AY538" s="1153"/>
      <c r="AZ538" s="1153"/>
      <c r="BA538" s="1153"/>
      <c r="BB538" s="1153"/>
      <c r="BC538" s="1153"/>
      <c r="BD538" s="1153"/>
      <c r="BE538" s="1153"/>
      <c r="BF538" s="1153"/>
      <c r="BG538" s="1153"/>
      <c r="BH538" s="1153"/>
      <c r="BI538" s="1153"/>
      <c r="BJ538" s="1153"/>
      <c r="BK538" s="1153"/>
      <c r="BL538" s="1153"/>
      <c r="BM538" s="1153"/>
      <c r="BN538" s="1153"/>
      <c r="BO538" s="1153"/>
      <c r="BP538" s="1153"/>
      <c r="BQ538" s="1153"/>
      <c r="BR538" s="1153"/>
      <c r="BS538" s="1200"/>
      <c r="BT538" s="1153"/>
      <c r="BU538" s="1153"/>
      <c r="BV538" s="1153"/>
      <c r="BW538" s="1153"/>
      <c r="BX538" s="1153"/>
      <c r="BY538" s="1153"/>
      <c r="BZ538" s="1153"/>
      <c r="CA538" s="1153"/>
      <c r="CB538" s="1153"/>
      <c r="CC538" s="1153"/>
      <c r="CD538" s="1153"/>
      <c r="CE538" s="1153"/>
      <c r="CF538" s="1153"/>
      <c r="CG538" s="1153"/>
      <c r="CH538" s="1153"/>
      <c r="CI538" s="1153"/>
      <c r="CJ538" s="1153"/>
      <c r="CK538" s="1153"/>
      <c r="CL538" s="1153"/>
      <c r="CM538" s="1200"/>
      <c r="CN538" s="1200"/>
    </row>
    <row r="539" spans="2:92">
      <c r="B539" s="1152"/>
      <c r="I539" s="1153"/>
      <c r="J539" s="1153"/>
      <c r="K539" s="1153"/>
      <c r="L539" s="1153"/>
      <c r="M539" s="1153"/>
      <c r="N539" s="1153"/>
      <c r="O539" s="1153"/>
      <c r="P539" s="1153"/>
      <c r="Q539" s="1153"/>
      <c r="R539" s="1153"/>
      <c r="S539" s="1153"/>
      <c r="T539" s="1153"/>
      <c r="U539" s="1153"/>
      <c r="V539" s="1153"/>
      <c r="W539" s="1153"/>
      <c r="X539" s="1153"/>
      <c r="Y539" s="1153"/>
      <c r="Z539" s="1153"/>
      <c r="AA539" s="1153"/>
      <c r="AB539" s="1200"/>
      <c r="AC539" s="1200"/>
      <c r="AD539" s="1200"/>
      <c r="AE539" s="1200"/>
      <c r="AF539" s="1153"/>
      <c r="AG539" s="1153"/>
      <c r="AH539" s="1153"/>
      <c r="AI539" s="1153"/>
      <c r="AJ539" s="1153"/>
      <c r="AK539" s="1153"/>
      <c r="AL539" s="1153"/>
      <c r="AM539" s="1153"/>
      <c r="AN539" s="1153"/>
      <c r="AO539" s="1153"/>
      <c r="AP539" s="1153"/>
      <c r="AQ539" s="1153"/>
      <c r="AR539" s="1153"/>
      <c r="AS539" s="1153"/>
      <c r="AT539" s="1153"/>
      <c r="AU539" s="1153"/>
      <c r="AV539" s="1153"/>
      <c r="AW539" s="1153"/>
      <c r="AX539" s="1154"/>
      <c r="AY539" s="1153"/>
      <c r="AZ539" s="1153"/>
      <c r="BA539" s="1153"/>
      <c r="BB539" s="1153"/>
      <c r="BC539" s="1153"/>
      <c r="BD539" s="1153"/>
      <c r="BE539" s="1153"/>
      <c r="BF539" s="1153"/>
      <c r="BG539" s="1153"/>
      <c r="BH539" s="1153"/>
      <c r="BI539" s="1153"/>
      <c r="BJ539" s="1153"/>
      <c r="BK539" s="1153"/>
      <c r="BL539" s="1153"/>
      <c r="BM539" s="1153"/>
      <c r="BN539" s="1153"/>
      <c r="BO539" s="1153"/>
      <c r="BP539" s="1153"/>
      <c r="BQ539" s="1153"/>
      <c r="BR539" s="1153"/>
      <c r="BS539" s="1200"/>
      <c r="BT539" s="1153"/>
      <c r="BU539" s="1153"/>
      <c r="BV539" s="1153"/>
      <c r="BW539" s="1153"/>
      <c r="BX539" s="1153"/>
      <c r="BY539" s="1153"/>
      <c r="BZ539" s="1153"/>
      <c r="CA539" s="1153"/>
      <c r="CB539" s="1153"/>
      <c r="CC539" s="1153"/>
      <c r="CD539" s="1153"/>
      <c r="CE539" s="1153"/>
      <c r="CF539" s="1153"/>
      <c r="CG539" s="1153"/>
      <c r="CH539" s="1153"/>
      <c r="CI539" s="1153"/>
      <c r="CJ539" s="1153"/>
      <c r="CK539" s="1153"/>
      <c r="CL539" s="1153"/>
      <c r="CM539" s="1200"/>
      <c r="CN539" s="1200"/>
    </row>
    <row r="540" spans="2:92">
      <c r="B540" s="1152"/>
      <c r="I540" s="1153"/>
      <c r="J540" s="1153"/>
      <c r="K540" s="1153"/>
      <c r="L540" s="1153"/>
      <c r="M540" s="1153"/>
      <c r="N540" s="1153"/>
      <c r="O540" s="1153"/>
      <c r="P540" s="1153"/>
      <c r="Q540" s="1153"/>
      <c r="R540" s="1153"/>
      <c r="S540" s="1153"/>
      <c r="T540" s="1153"/>
      <c r="U540" s="1153"/>
      <c r="V540" s="1153"/>
      <c r="W540" s="1153"/>
      <c r="X540" s="1153"/>
      <c r="Y540" s="1153"/>
      <c r="Z540" s="1153"/>
      <c r="AA540" s="1153"/>
      <c r="AB540" s="1200"/>
      <c r="AC540" s="1200"/>
      <c r="AD540" s="1200"/>
      <c r="AE540" s="1200"/>
      <c r="AF540" s="1153"/>
      <c r="AG540" s="1153"/>
      <c r="AH540" s="1153"/>
      <c r="AI540" s="1153"/>
      <c r="AJ540" s="1153"/>
      <c r="AK540" s="1153"/>
      <c r="AL540" s="1153"/>
      <c r="AM540" s="1153"/>
      <c r="AN540" s="1153"/>
      <c r="AO540" s="1153"/>
      <c r="AP540" s="1153"/>
      <c r="AQ540" s="1153"/>
      <c r="AR540" s="1153"/>
      <c r="AS540" s="1153"/>
      <c r="AT540" s="1153"/>
      <c r="AU540" s="1153"/>
      <c r="AV540" s="1153"/>
      <c r="AW540" s="1153"/>
      <c r="AX540" s="1154"/>
      <c r="AY540" s="1153"/>
      <c r="AZ540" s="1153"/>
      <c r="BA540" s="1153"/>
      <c r="BB540" s="1153"/>
      <c r="BC540" s="1153"/>
      <c r="BD540" s="1153"/>
      <c r="BE540" s="1153"/>
      <c r="BF540" s="1153"/>
      <c r="BG540" s="1153"/>
      <c r="BH540" s="1153"/>
      <c r="BI540" s="1153"/>
      <c r="BJ540" s="1153"/>
      <c r="BK540" s="1153"/>
      <c r="BL540" s="1153"/>
      <c r="BM540" s="1153"/>
      <c r="BN540" s="1153"/>
      <c r="BO540" s="1153"/>
      <c r="BP540" s="1153"/>
      <c r="BQ540" s="1153"/>
      <c r="BR540" s="1153"/>
      <c r="BS540" s="1200"/>
      <c r="BT540" s="1153"/>
      <c r="BU540" s="1153"/>
      <c r="BV540" s="1153"/>
      <c r="BW540" s="1153"/>
      <c r="BX540" s="1153"/>
      <c r="BY540" s="1153"/>
      <c r="BZ540" s="1153"/>
      <c r="CA540" s="1153"/>
      <c r="CB540" s="1153"/>
      <c r="CC540" s="1153"/>
      <c r="CD540" s="1153"/>
      <c r="CE540" s="1153"/>
      <c r="CF540" s="1153"/>
      <c r="CG540" s="1153"/>
      <c r="CH540" s="1153"/>
      <c r="CI540" s="1153"/>
      <c r="CJ540" s="1153"/>
      <c r="CK540" s="1153"/>
      <c r="CL540" s="1153"/>
      <c r="CM540" s="1200"/>
      <c r="CN540" s="1200"/>
    </row>
    <row r="541" spans="2:92">
      <c r="B541" s="1152"/>
      <c r="I541" s="1153"/>
      <c r="J541" s="1153"/>
      <c r="K541" s="1153"/>
      <c r="L541" s="1153"/>
      <c r="M541" s="1153"/>
      <c r="N541" s="1153"/>
      <c r="O541" s="1153"/>
      <c r="P541" s="1153"/>
      <c r="Q541" s="1153"/>
      <c r="R541" s="1153"/>
      <c r="S541" s="1153"/>
      <c r="T541" s="1153"/>
      <c r="U541" s="1153"/>
      <c r="V541" s="1153"/>
      <c r="W541" s="1153"/>
      <c r="X541" s="1153"/>
      <c r="Y541" s="1153"/>
      <c r="Z541" s="1153"/>
      <c r="AA541" s="1153"/>
      <c r="AB541" s="1200"/>
      <c r="AC541" s="1200"/>
      <c r="AD541" s="1200"/>
      <c r="AE541" s="1200"/>
      <c r="AF541" s="1153"/>
      <c r="AG541" s="1153"/>
      <c r="AH541" s="1153"/>
      <c r="AI541" s="1153"/>
      <c r="AJ541" s="1153"/>
      <c r="AK541" s="1153"/>
      <c r="AL541" s="1153"/>
      <c r="AM541" s="1153"/>
      <c r="AN541" s="1153"/>
      <c r="AO541" s="1153"/>
      <c r="AP541" s="1153"/>
      <c r="AQ541" s="1153"/>
      <c r="AR541" s="1153"/>
      <c r="AS541" s="1153"/>
      <c r="AT541" s="1153"/>
      <c r="AU541" s="1153"/>
      <c r="AV541" s="1153"/>
      <c r="AW541" s="1153"/>
      <c r="AX541" s="1154"/>
      <c r="AY541" s="1153"/>
      <c r="AZ541" s="1153"/>
      <c r="BA541" s="1153"/>
      <c r="BB541" s="1153"/>
      <c r="BC541" s="1153"/>
      <c r="BD541" s="1153"/>
      <c r="BE541" s="1153"/>
      <c r="BF541" s="1153"/>
      <c r="BG541" s="1153"/>
      <c r="BH541" s="1153"/>
      <c r="BI541" s="1153"/>
      <c r="BJ541" s="1153"/>
      <c r="BK541" s="1153"/>
      <c r="BL541" s="1153"/>
      <c r="BM541" s="1153"/>
      <c r="BN541" s="1153"/>
      <c r="BO541" s="1153"/>
      <c r="BP541" s="1153"/>
      <c r="BQ541" s="1153"/>
      <c r="BR541" s="1153"/>
      <c r="BS541" s="1200"/>
      <c r="BT541" s="1153"/>
      <c r="BU541" s="1153"/>
      <c r="BV541" s="1153"/>
      <c r="BW541" s="1153"/>
      <c r="BX541" s="1153"/>
      <c r="BY541" s="1153"/>
      <c r="BZ541" s="1153"/>
      <c r="CA541" s="1153"/>
      <c r="CB541" s="1153"/>
      <c r="CC541" s="1153"/>
      <c r="CD541" s="1153"/>
      <c r="CE541" s="1153"/>
      <c r="CF541" s="1153"/>
      <c r="CG541" s="1153"/>
      <c r="CH541" s="1153"/>
      <c r="CI541" s="1153"/>
      <c r="CJ541" s="1153"/>
      <c r="CK541" s="1153"/>
      <c r="CL541" s="1153"/>
      <c r="CM541" s="1200"/>
      <c r="CN541" s="1200"/>
    </row>
    <row r="542" spans="2:92">
      <c r="B542" s="1152"/>
      <c r="I542" s="1153"/>
      <c r="J542" s="1153"/>
      <c r="K542" s="1153"/>
      <c r="L542" s="1153"/>
      <c r="M542" s="1153"/>
      <c r="N542" s="1153"/>
      <c r="O542" s="1153"/>
      <c r="P542" s="1153"/>
      <c r="Q542" s="1153"/>
      <c r="R542" s="1153"/>
      <c r="S542" s="1153"/>
      <c r="T542" s="1153"/>
      <c r="U542" s="1153"/>
      <c r="V542" s="1153"/>
      <c r="W542" s="1153"/>
      <c r="X542" s="1153"/>
      <c r="Y542" s="1153"/>
      <c r="Z542" s="1153"/>
      <c r="AA542" s="1153"/>
      <c r="AB542" s="1200"/>
      <c r="AC542" s="1200"/>
      <c r="AD542" s="1200"/>
      <c r="AE542" s="1200"/>
      <c r="AF542" s="1153"/>
      <c r="AG542" s="1153"/>
      <c r="AH542" s="1153"/>
      <c r="AI542" s="1153"/>
      <c r="AJ542" s="1153"/>
      <c r="AK542" s="1153"/>
      <c r="AL542" s="1153"/>
      <c r="AM542" s="1153"/>
      <c r="AN542" s="1153"/>
      <c r="AO542" s="1153"/>
      <c r="AP542" s="1153"/>
      <c r="AQ542" s="1153"/>
      <c r="AR542" s="1153"/>
      <c r="AS542" s="1153"/>
      <c r="AT542" s="1153"/>
      <c r="AU542" s="1153"/>
      <c r="AV542" s="1153"/>
      <c r="AW542" s="1153"/>
      <c r="AX542" s="1154"/>
      <c r="AY542" s="1153"/>
      <c r="AZ542" s="1153"/>
      <c r="BA542" s="1153"/>
      <c r="BB542" s="1153"/>
      <c r="BC542" s="1153"/>
      <c r="BD542" s="1153"/>
      <c r="BE542" s="1153"/>
      <c r="BF542" s="1153"/>
      <c r="BG542" s="1153"/>
      <c r="BH542" s="1153"/>
      <c r="BI542" s="1153"/>
      <c r="BJ542" s="1153"/>
      <c r="BK542" s="1153"/>
      <c r="BL542" s="1153"/>
      <c r="BM542" s="1153"/>
      <c r="BN542" s="1153"/>
      <c r="BO542" s="1153"/>
      <c r="BP542" s="1153"/>
      <c r="BQ542" s="1153"/>
      <c r="BR542" s="1153"/>
      <c r="BS542" s="1200"/>
      <c r="BT542" s="1153"/>
      <c r="BU542" s="1153"/>
      <c r="BV542" s="1153"/>
      <c r="BW542" s="1153"/>
      <c r="BX542" s="1153"/>
      <c r="BY542" s="1153"/>
      <c r="BZ542" s="1153"/>
      <c r="CA542" s="1153"/>
      <c r="CB542" s="1153"/>
      <c r="CC542" s="1153"/>
      <c r="CD542" s="1153"/>
      <c r="CE542" s="1153"/>
      <c r="CF542" s="1153"/>
      <c r="CG542" s="1153"/>
      <c r="CH542" s="1153"/>
      <c r="CI542" s="1153"/>
      <c r="CJ542" s="1153"/>
      <c r="CK542" s="1153"/>
      <c r="CL542" s="1153"/>
      <c r="CM542" s="1200"/>
      <c r="CN542" s="1200"/>
    </row>
    <row r="543" spans="2:92">
      <c r="B543" s="1152"/>
      <c r="I543" s="1153"/>
      <c r="J543" s="1153"/>
      <c r="K543" s="1153"/>
      <c r="L543" s="1153"/>
      <c r="M543" s="1153"/>
      <c r="N543" s="1153"/>
      <c r="O543" s="1153"/>
      <c r="P543" s="1153"/>
      <c r="Q543" s="1153"/>
      <c r="R543" s="1153"/>
      <c r="S543" s="1153"/>
      <c r="T543" s="1153"/>
      <c r="U543" s="1153"/>
      <c r="V543" s="1153"/>
      <c r="W543" s="1153"/>
      <c r="X543" s="1153"/>
      <c r="Y543" s="1153"/>
      <c r="Z543" s="1153"/>
      <c r="AA543" s="1153"/>
      <c r="AB543" s="1200"/>
      <c r="AC543" s="1200"/>
      <c r="AD543" s="1200"/>
      <c r="AE543" s="1200"/>
      <c r="AF543" s="1153"/>
      <c r="AG543" s="1153"/>
      <c r="AH543" s="1153"/>
      <c r="AI543" s="1153"/>
      <c r="AJ543" s="1153"/>
      <c r="AK543" s="1153"/>
      <c r="AL543" s="1153"/>
      <c r="AM543" s="1153"/>
      <c r="AN543" s="1153"/>
      <c r="AO543" s="1153"/>
      <c r="AP543" s="1153"/>
      <c r="AQ543" s="1153"/>
      <c r="AR543" s="1153"/>
      <c r="AS543" s="1153"/>
      <c r="AT543" s="1153"/>
      <c r="AU543" s="1153"/>
      <c r="AV543" s="1153"/>
      <c r="AW543" s="1153"/>
      <c r="AX543" s="1154"/>
      <c r="AY543" s="1153"/>
      <c r="AZ543" s="1153"/>
      <c r="BA543" s="1153"/>
      <c r="BB543" s="1153"/>
      <c r="BC543" s="1153"/>
      <c r="BD543" s="1153"/>
      <c r="BE543" s="1153"/>
      <c r="BF543" s="1153"/>
      <c r="BG543" s="1153"/>
      <c r="BH543" s="1153"/>
      <c r="BI543" s="1153"/>
      <c r="BJ543" s="1153"/>
      <c r="BK543" s="1153"/>
      <c r="BL543" s="1153"/>
      <c r="BM543" s="1153"/>
      <c r="BN543" s="1153"/>
      <c r="BO543" s="1153"/>
      <c r="BP543" s="1153"/>
      <c r="BQ543" s="1153"/>
      <c r="BR543" s="1153"/>
      <c r="BS543" s="1200"/>
      <c r="BT543" s="1153"/>
      <c r="BU543" s="1153"/>
      <c r="BV543" s="1153"/>
      <c r="BW543" s="1153"/>
      <c r="BX543" s="1153"/>
      <c r="BY543" s="1153"/>
      <c r="BZ543" s="1153"/>
      <c r="CA543" s="1153"/>
      <c r="CB543" s="1153"/>
      <c r="CC543" s="1153"/>
      <c r="CD543" s="1153"/>
      <c r="CE543" s="1153"/>
      <c r="CF543" s="1153"/>
      <c r="CG543" s="1153"/>
      <c r="CH543" s="1153"/>
      <c r="CI543" s="1153"/>
      <c r="CJ543" s="1153"/>
      <c r="CK543" s="1153"/>
      <c r="CL543" s="1153"/>
      <c r="CM543" s="1200"/>
      <c r="CN543" s="1200"/>
    </row>
    <row r="544" spans="2:92">
      <c r="B544" s="1152"/>
      <c r="I544" s="1153"/>
      <c r="J544" s="1153"/>
      <c r="K544" s="1153"/>
      <c r="L544" s="1153"/>
      <c r="M544" s="1153"/>
      <c r="N544" s="1153"/>
      <c r="O544" s="1153"/>
      <c r="P544" s="1153"/>
      <c r="Q544" s="1153"/>
      <c r="R544" s="1153"/>
      <c r="S544" s="1153"/>
      <c r="T544" s="1153"/>
      <c r="U544" s="1153"/>
      <c r="V544" s="1153"/>
      <c r="W544" s="1153"/>
      <c r="X544" s="1153"/>
      <c r="Y544" s="1153"/>
      <c r="Z544" s="1153"/>
      <c r="AA544" s="1153"/>
      <c r="AB544" s="1200"/>
      <c r="AC544" s="1200"/>
      <c r="AD544" s="1200"/>
      <c r="AE544" s="1200"/>
      <c r="AF544" s="1153"/>
      <c r="AG544" s="1153"/>
      <c r="AH544" s="1153"/>
      <c r="AI544" s="1153"/>
      <c r="AJ544" s="1153"/>
      <c r="AK544" s="1153"/>
      <c r="AL544" s="1153"/>
      <c r="AM544" s="1153"/>
      <c r="AN544" s="1153"/>
      <c r="AO544" s="1153"/>
      <c r="AP544" s="1153"/>
      <c r="AQ544" s="1153"/>
      <c r="AR544" s="1153"/>
      <c r="AS544" s="1153"/>
      <c r="AT544" s="1153"/>
      <c r="AU544" s="1153"/>
      <c r="AV544" s="1153"/>
      <c r="AW544" s="1153"/>
      <c r="AX544" s="1154"/>
      <c r="AY544" s="1153"/>
      <c r="AZ544" s="1153"/>
      <c r="BA544" s="1153"/>
      <c r="BB544" s="1153"/>
      <c r="BC544" s="1153"/>
      <c r="BD544" s="1153"/>
      <c r="BE544" s="1153"/>
      <c r="BF544" s="1153"/>
      <c r="BG544" s="1153"/>
      <c r="BH544" s="1153"/>
      <c r="BI544" s="1153"/>
      <c r="BJ544" s="1153"/>
      <c r="BK544" s="1153"/>
      <c r="BL544" s="1153"/>
      <c r="BM544" s="1153"/>
      <c r="BN544" s="1153"/>
      <c r="BO544" s="1153"/>
      <c r="BP544" s="1153"/>
      <c r="BQ544" s="1153"/>
      <c r="BR544" s="1153"/>
      <c r="BS544" s="1200"/>
      <c r="BT544" s="1153"/>
      <c r="BU544" s="1153"/>
      <c r="BV544" s="1153"/>
      <c r="BW544" s="1153"/>
      <c r="BX544" s="1153"/>
      <c r="BY544" s="1153"/>
      <c r="BZ544" s="1153"/>
      <c r="CA544" s="1153"/>
      <c r="CB544" s="1153"/>
      <c r="CC544" s="1153"/>
      <c r="CD544" s="1153"/>
      <c r="CE544" s="1153"/>
      <c r="CF544" s="1153"/>
      <c r="CG544" s="1153"/>
      <c r="CH544" s="1153"/>
      <c r="CI544" s="1153"/>
      <c r="CJ544" s="1153"/>
      <c r="CK544" s="1153"/>
      <c r="CL544" s="1153"/>
      <c r="CM544" s="1200"/>
      <c r="CN544" s="1200"/>
    </row>
    <row r="545" spans="2:92">
      <c r="B545" s="1152"/>
      <c r="I545" s="1153"/>
      <c r="J545" s="1153"/>
      <c r="K545" s="1153"/>
      <c r="L545" s="1153"/>
      <c r="M545" s="1153"/>
      <c r="N545" s="1153"/>
      <c r="O545" s="1153"/>
      <c r="P545" s="1153"/>
      <c r="Q545" s="1153"/>
      <c r="R545" s="1153"/>
      <c r="S545" s="1153"/>
      <c r="T545" s="1153"/>
      <c r="U545" s="1153"/>
      <c r="V545" s="1153"/>
      <c r="W545" s="1153"/>
      <c r="X545" s="1153"/>
      <c r="Y545" s="1153"/>
      <c r="Z545" s="1153"/>
      <c r="AA545" s="1153"/>
      <c r="AB545" s="1200"/>
      <c r="AC545" s="1200"/>
      <c r="AD545" s="1200"/>
      <c r="AE545" s="1200"/>
      <c r="AF545" s="1153"/>
      <c r="AG545" s="1153"/>
      <c r="AH545" s="1153"/>
      <c r="AI545" s="1153"/>
      <c r="AJ545" s="1153"/>
      <c r="AK545" s="1153"/>
      <c r="AL545" s="1153"/>
      <c r="AM545" s="1153"/>
      <c r="AN545" s="1153"/>
      <c r="AO545" s="1153"/>
      <c r="AP545" s="1153"/>
      <c r="AQ545" s="1153"/>
      <c r="AR545" s="1153"/>
      <c r="AS545" s="1153"/>
      <c r="AT545" s="1153"/>
      <c r="AU545" s="1153"/>
      <c r="AV545" s="1153"/>
      <c r="AW545" s="1153"/>
      <c r="AX545" s="1154"/>
      <c r="AY545" s="1153"/>
      <c r="AZ545" s="1153"/>
      <c r="BA545" s="1153"/>
      <c r="BB545" s="1153"/>
      <c r="BC545" s="1153"/>
      <c r="BD545" s="1153"/>
      <c r="BE545" s="1153"/>
      <c r="BF545" s="1153"/>
      <c r="BG545" s="1153"/>
      <c r="BH545" s="1153"/>
      <c r="BI545" s="1153"/>
      <c r="BJ545" s="1153"/>
      <c r="BK545" s="1153"/>
      <c r="BL545" s="1153"/>
      <c r="BM545" s="1153"/>
      <c r="BN545" s="1153"/>
      <c r="BO545" s="1153"/>
      <c r="BP545" s="1153"/>
      <c r="BQ545" s="1153"/>
      <c r="BR545" s="1153"/>
      <c r="BS545" s="1200"/>
      <c r="BT545" s="1153"/>
      <c r="BU545" s="1153"/>
      <c r="BV545" s="1153"/>
      <c r="BW545" s="1153"/>
      <c r="BX545" s="1153"/>
      <c r="BY545" s="1153"/>
      <c r="BZ545" s="1153"/>
      <c r="CA545" s="1153"/>
      <c r="CB545" s="1153"/>
      <c r="CC545" s="1153"/>
      <c r="CD545" s="1153"/>
      <c r="CE545" s="1153"/>
      <c r="CF545" s="1153"/>
      <c r="CG545" s="1153"/>
      <c r="CH545" s="1153"/>
      <c r="CI545" s="1153"/>
      <c r="CJ545" s="1153"/>
      <c r="CK545" s="1153"/>
      <c r="CL545" s="1153"/>
      <c r="CM545" s="1200"/>
      <c r="CN545" s="1200"/>
    </row>
    <row r="546" spans="2:92">
      <c r="B546" s="1152"/>
      <c r="I546" s="1153"/>
      <c r="J546" s="1153"/>
      <c r="K546" s="1153"/>
      <c r="L546" s="1153"/>
      <c r="M546" s="1153"/>
      <c r="N546" s="1153"/>
      <c r="O546" s="1153"/>
      <c r="P546" s="1153"/>
      <c r="Q546" s="1153"/>
      <c r="R546" s="1153"/>
      <c r="S546" s="1153"/>
      <c r="T546" s="1153"/>
      <c r="U546" s="1153"/>
      <c r="V546" s="1153"/>
      <c r="W546" s="1153"/>
      <c r="X546" s="1153"/>
      <c r="Y546" s="1153"/>
      <c r="Z546" s="1153"/>
      <c r="AA546" s="1153"/>
      <c r="AB546" s="1200"/>
      <c r="AC546" s="1200"/>
      <c r="AD546" s="1200"/>
      <c r="AE546" s="1200"/>
      <c r="AF546" s="1153"/>
      <c r="AG546" s="1153"/>
      <c r="AH546" s="1153"/>
      <c r="AI546" s="1153"/>
      <c r="AJ546" s="1153"/>
      <c r="AK546" s="1153"/>
      <c r="AL546" s="1153"/>
      <c r="AM546" s="1153"/>
      <c r="AN546" s="1153"/>
      <c r="AO546" s="1153"/>
      <c r="AP546" s="1153"/>
      <c r="AQ546" s="1153"/>
      <c r="AR546" s="1153"/>
      <c r="AS546" s="1153"/>
      <c r="AT546" s="1153"/>
      <c r="AU546" s="1153"/>
      <c r="AV546" s="1153"/>
      <c r="AW546" s="1153"/>
      <c r="AX546" s="1154"/>
      <c r="AY546" s="1153"/>
      <c r="AZ546" s="1153"/>
      <c r="BA546" s="1153"/>
      <c r="BB546" s="1153"/>
      <c r="BC546" s="1153"/>
      <c r="BD546" s="1153"/>
      <c r="BE546" s="1153"/>
      <c r="BF546" s="1153"/>
      <c r="BG546" s="1153"/>
      <c r="BH546" s="1153"/>
      <c r="BI546" s="1153"/>
      <c r="BJ546" s="1153"/>
      <c r="BK546" s="1153"/>
      <c r="BL546" s="1153"/>
      <c r="BM546" s="1153"/>
      <c r="BN546" s="1153"/>
      <c r="BO546" s="1153"/>
      <c r="BP546" s="1153"/>
      <c r="BQ546" s="1153"/>
      <c r="BR546" s="1153"/>
      <c r="BS546" s="1200"/>
      <c r="BT546" s="1153"/>
      <c r="BU546" s="1153"/>
      <c r="BV546" s="1153"/>
      <c r="BW546" s="1153"/>
      <c r="BX546" s="1153"/>
      <c r="BY546" s="1153"/>
      <c r="BZ546" s="1153"/>
      <c r="CA546" s="1153"/>
      <c r="CB546" s="1153"/>
      <c r="CC546" s="1153"/>
      <c r="CD546" s="1153"/>
      <c r="CE546" s="1153"/>
      <c r="CF546" s="1153"/>
      <c r="CG546" s="1153"/>
      <c r="CH546" s="1153"/>
      <c r="CI546" s="1153"/>
      <c r="CJ546" s="1153"/>
      <c r="CK546" s="1153"/>
      <c r="CL546" s="1153"/>
      <c r="CM546" s="1200"/>
      <c r="CN546" s="1200"/>
    </row>
    <row r="547" spans="2:92">
      <c r="B547" s="1152"/>
      <c r="I547" s="1153"/>
      <c r="J547" s="1153"/>
      <c r="K547" s="1153"/>
      <c r="L547" s="1153"/>
      <c r="M547" s="1153"/>
      <c r="N547" s="1153"/>
      <c r="O547" s="1153"/>
      <c r="P547" s="1153"/>
      <c r="Q547" s="1153"/>
      <c r="R547" s="1153"/>
      <c r="S547" s="1153"/>
      <c r="T547" s="1153"/>
      <c r="U547" s="1153"/>
      <c r="V547" s="1153"/>
      <c r="W547" s="1153"/>
      <c r="X547" s="1153"/>
      <c r="Y547" s="1153"/>
      <c r="Z547" s="1153"/>
      <c r="AA547" s="1153"/>
      <c r="AB547" s="1200"/>
      <c r="AC547" s="1200"/>
      <c r="AD547" s="1200"/>
      <c r="AE547" s="1200"/>
      <c r="AF547" s="1153"/>
      <c r="AG547" s="1153"/>
      <c r="AH547" s="1153"/>
      <c r="AI547" s="1153"/>
      <c r="AJ547" s="1153"/>
      <c r="AK547" s="1153"/>
      <c r="AL547" s="1153"/>
      <c r="AM547" s="1153"/>
      <c r="AN547" s="1153"/>
      <c r="AO547" s="1153"/>
      <c r="AP547" s="1153"/>
      <c r="AQ547" s="1153"/>
      <c r="AR547" s="1153"/>
      <c r="AS547" s="1153"/>
      <c r="AT547" s="1153"/>
      <c r="AU547" s="1153"/>
      <c r="AV547" s="1153"/>
      <c r="AW547" s="1153"/>
      <c r="AX547" s="1154"/>
      <c r="AY547" s="1153"/>
      <c r="AZ547" s="1153"/>
      <c r="BA547" s="1153"/>
      <c r="BB547" s="1153"/>
      <c r="BC547" s="1153"/>
      <c r="BD547" s="1153"/>
      <c r="BE547" s="1153"/>
      <c r="BF547" s="1153"/>
      <c r="BG547" s="1153"/>
      <c r="BH547" s="1153"/>
      <c r="BI547" s="1153"/>
      <c r="BJ547" s="1153"/>
      <c r="BK547" s="1153"/>
      <c r="BL547" s="1153"/>
      <c r="BM547" s="1153"/>
      <c r="BN547" s="1153"/>
      <c r="BO547" s="1153"/>
      <c r="BP547" s="1153"/>
      <c r="BQ547" s="1153"/>
      <c r="BR547" s="1153"/>
      <c r="BS547" s="1200"/>
      <c r="BT547" s="1153"/>
      <c r="BU547" s="1153"/>
      <c r="BV547" s="1153"/>
      <c r="BW547" s="1153"/>
      <c r="BX547" s="1153"/>
      <c r="BY547" s="1153"/>
      <c r="BZ547" s="1153"/>
      <c r="CA547" s="1153"/>
      <c r="CB547" s="1153"/>
      <c r="CC547" s="1153"/>
      <c r="CD547" s="1153"/>
      <c r="CE547" s="1153"/>
      <c r="CF547" s="1153"/>
      <c r="CG547" s="1153"/>
      <c r="CH547" s="1153"/>
      <c r="CI547" s="1153"/>
      <c r="CJ547" s="1153"/>
      <c r="CK547" s="1153"/>
      <c r="CL547" s="1153"/>
      <c r="CM547" s="1200"/>
      <c r="CN547" s="1200"/>
    </row>
    <row r="548" spans="2:92">
      <c r="B548" s="1152"/>
      <c r="I548" s="1153"/>
      <c r="J548" s="1153"/>
      <c r="K548" s="1153"/>
      <c r="L548" s="1153"/>
      <c r="M548" s="1153"/>
      <c r="N548" s="1153"/>
      <c r="O548" s="1153"/>
      <c r="P548" s="1153"/>
      <c r="Q548" s="1153"/>
      <c r="R548" s="1153"/>
      <c r="S548" s="1153"/>
      <c r="T548" s="1153"/>
      <c r="U548" s="1153"/>
      <c r="V548" s="1153"/>
      <c r="W548" s="1153"/>
      <c r="X548" s="1153"/>
      <c r="Y548" s="1153"/>
      <c r="Z548" s="1153"/>
      <c r="AA548" s="1153"/>
      <c r="AB548" s="1200"/>
      <c r="AC548" s="1200"/>
      <c r="AD548" s="1200"/>
      <c r="AE548" s="1200"/>
      <c r="AF548" s="1153"/>
      <c r="AG548" s="1153"/>
      <c r="AH548" s="1153"/>
      <c r="AI548" s="1153"/>
      <c r="AJ548" s="1153"/>
      <c r="AK548" s="1153"/>
      <c r="AL548" s="1153"/>
      <c r="AM548" s="1153"/>
      <c r="AN548" s="1153"/>
      <c r="AO548" s="1153"/>
      <c r="AP548" s="1153"/>
      <c r="AQ548" s="1153"/>
      <c r="AR548" s="1153"/>
      <c r="AS548" s="1153"/>
      <c r="AT548" s="1153"/>
      <c r="AU548" s="1153"/>
      <c r="AV548" s="1153"/>
      <c r="AW548" s="1153"/>
      <c r="AX548" s="1154"/>
      <c r="AY548" s="1153"/>
      <c r="AZ548" s="1153"/>
      <c r="BA548" s="1153"/>
      <c r="BB548" s="1153"/>
      <c r="BC548" s="1153"/>
      <c r="BD548" s="1153"/>
      <c r="BE548" s="1153"/>
      <c r="BF548" s="1153"/>
      <c r="BG548" s="1153"/>
      <c r="BH548" s="1153"/>
      <c r="BI548" s="1153"/>
      <c r="BJ548" s="1153"/>
      <c r="BK548" s="1153"/>
      <c r="BL548" s="1153"/>
      <c r="BM548" s="1153"/>
      <c r="BN548" s="1153"/>
      <c r="BO548" s="1153"/>
      <c r="BP548" s="1153"/>
      <c r="BQ548" s="1153"/>
      <c r="BR548" s="1153"/>
      <c r="BS548" s="1200"/>
      <c r="BT548" s="1153"/>
      <c r="BU548" s="1153"/>
      <c r="BV548" s="1153"/>
      <c r="BW548" s="1153"/>
      <c r="BX548" s="1153"/>
      <c r="BY548" s="1153"/>
      <c r="BZ548" s="1153"/>
      <c r="CA548" s="1153"/>
      <c r="CB548" s="1153"/>
      <c r="CC548" s="1153"/>
      <c r="CD548" s="1153"/>
      <c r="CE548" s="1153"/>
      <c r="CF548" s="1153"/>
      <c r="CG548" s="1153"/>
      <c r="CH548" s="1153"/>
      <c r="CI548" s="1153"/>
      <c r="CJ548" s="1153"/>
      <c r="CK548" s="1153"/>
      <c r="CL548" s="1153"/>
      <c r="CM548" s="1200"/>
      <c r="CN548" s="1200"/>
    </row>
    <row r="549" spans="2:92">
      <c r="B549" s="1152"/>
      <c r="I549" s="1153"/>
      <c r="J549" s="1153"/>
      <c r="K549" s="1153"/>
      <c r="L549" s="1153"/>
      <c r="M549" s="1153"/>
      <c r="N549" s="1153"/>
      <c r="O549" s="1153"/>
      <c r="P549" s="1153"/>
      <c r="Q549" s="1153"/>
      <c r="R549" s="1153"/>
      <c r="S549" s="1153"/>
      <c r="T549" s="1153"/>
      <c r="U549" s="1153"/>
      <c r="V549" s="1153"/>
      <c r="W549" s="1153"/>
      <c r="X549" s="1153"/>
      <c r="Y549" s="1153"/>
      <c r="Z549" s="1153"/>
      <c r="AA549" s="1153"/>
      <c r="AB549" s="1200"/>
      <c r="AC549" s="1200"/>
      <c r="AD549" s="1200"/>
      <c r="AE549" s="1200"/>
      <c r="AF549" s="1153"/>
      <c r="AG549" s="1153"/>
      <c r="AH549" s="1153"/>
      <c r="AI549" s="1153"/>
      <c r="AJ549" s="1153"/>
      <c r="AK549" s="1153"/>
      <c r="AL549" s="1153"/>
      <c r="AM549" s="1153"/>
      <c r="AN549" s="1153"/>
      <c r="AO549" s="1153"/>
      <c r="AP549" s="1153"/>
      <c r="AQ549" s="1153"/>
      <c r="AR549" s="1153"/>
      <c r="AS549" s="1153"/>
      <c r="AT549" s="1153"/>
      <c r="AU549" s="1153"/>
      <c r="AV549" s="1153"/>
      <c r="AW549" s="1153"/>
      <c r="AX549" s="1154"/>
      <c r="AY549" s="1153"/>
      <c r="AZ549" s="1153"/>
      <c r="BA549" s="1153"/>
      <c r="BB549" s="1153"/>
      <c r="BC549" s="1153"/>
      <c r="BD549" s="1153"/>
      <c r="BE549" s="1153"/>
      <c r="BF549" s="1153"/>
      <c r="BG549" s="1153"/>
      <c r="BH549" s="1153"/>
      <c r="BI549" s="1153"/>
      <c r="BJ549" s="1153"/>
      <c r="BK549" s="1153"/>
      <c r="BL549" s="1153"/>
      <c r="BM549" s="1153"/>
      <c r="BN549" s="1153"/>
      <c r="BO549" s="1153"/>
      <c r="BP549" s="1153"/>
      <c r="BQ549" s="1153"/>
      <c r="BR549" s="1153"/>
      <c r="BS549" s="1200"/>
      <c r="BT549" s="1153"/>
      <c r="BU549" s="1153"/>
      <c r="BV549" s="1153"/>
      <c r="BW549" s="1153"/>
      <c r="BX549" s="1153"/>
      <c r="BY549" s="1153"/>
      <c r="BZ549" s="1153"/>
      <c r="CA549" s="1153"/>
      <c r="CB549" s="1153"/>
      <c r="CC549" s="1153"/>
      <c r="CD549" s="1153"/>
      <c r="CE549" s="1153"/>
      <c r="CF549" s="1153"/>
      <c r="CG549" s="1153"/>
      <c r="CH549" s="1153"/>
      <c r="CI549" s="1153"/>
      <c r="CJ549" s="1153"/>
      <c r="CK549" s="1153"/>
      <c r="CL549" s="1153"/>
      <c r="CM549" s="1200"/>
      <c r="CN549" s="1200"/>
    </row>
    <row r="550" spans="2:92">
      <c r="B550" s="1152"/>
      <c r="I550" s="1153"/>
      <c r="J550" s="1153"/>
      <c r="K550" s="1153"/>
      <c r="L550" s="1153"/>
      <c r="M550" s="1153"/>
      <c r="N550" s="1153"/>
      <c r="O550" s="1153"/>
      <c r="P550" s="1153"/>
      <c r="Q550" s="1153"/>
      <c r="R550" s="1153"/>
      <c r="S550" s="1153"/>
      <c r="T550" s="1153"/>
      <c r="U550" s="1153"/>
      <c r="V550" s="1153"/>
      <c r="W550" s="1153"/>
      <c r="X550" s="1153"/>
      <c r="Y550" s="1153"/>
      <c r="Z550" s="1153"/>
      <c r="AA550" s="1153"/>
      <c r="AB550" s="1200"/>
      <c r="AC550" s="1200"/>
      <c r="AD550" s="1200"/>
      <c r="AE550" s="1200"/>
      <c r="AF550" s="1153"/>
      <c r="AG550" s="1153"/>
      <c r="AH550" s="1153"/>
      <c r="AI550" s="1153"/>
      <c r="AJ550" s="1153"/>
      <c r="AK550" s="1153"/>
      <c r="AL550" s="1153"/>
      <c r="AM550" s="1153"/>
      <c r="AN550" s="1153"/>
      <c r="AO550" s="1153"/>
      <c r="AP550" s="1153"/>
      <c r="AQ550" s="1153"/>
      <c r="AR550" s="1153"/>
      <c r="AS550" s="1153"/>
      <c r="AT550" s="1153"/>
      <c r="AU550" s="1153"/>
      <c r="AV550" s="1153"/>
      <c r="AW550" s="1153"/>
      <c r="AX550" s="1154"/>
      <c r="AY550" s="1153"/>
      <c r="AZ550" s="1153"/>
      <c r="BA550" s="1153"/>
      <c r="BB550" s="1153"/>
      <c r="BC550" s="1153"/>
      <c r="BD550" s="1153"/>
      <c r="BE550" s="1153"/>
      <c r="BF550" s="1153"/>
      <c r="BG550" s="1153"/>
      <c r="BH550" s="1153"/>
      <c r="BI550" s="1153"/>
      <c r="BJ550" s="1153"/>
      <c r="BK550" s="1153"/>
      <c r="BL550" s="1153"/>
      <c r="BM550" s="1153"/>
      <c r="BN550" s="1153"/>
      <c r="BO550" s="1153"/>
      <c r="BP550" s="1153"/>
      <c r="BQ550" s="1153"/>
      <c r="BR550" s="1153"/>
      <c r="BS550" s="1200"/>
      <c r="BT550" s="1153"/>
      <c r="BU550" s="1153"/>
      <c r="BV550" s="1153"/>
      <c r="BW550" s="1153"/>
      <c r="BX550" s="1153"/>
      <c r="BY550" s="1153"/>
      <c r="BZ550" s="1153"/>
      <c r="CA550" s="1153"/>
      <c r="CB550" s="1153"/>
      <c r="CC550" s="1153"/>
      <c r="CD550" s="1153"/>
      <c r="CE550" s="1153"/>
      <c r="CF550" s="1153"/>
      <c r="CG550" s="1153"/>
      <c r="CH550" s="1153"/>
      <c r="CI550" s="1153"/>
      <c r="CJ550" s="1153"/>
      <c r="CK550" s="1153"/>
      <c r="CL550" s="1153"/>
      <c r="CM550" s="1200"/>
      <c r="CN550" s="1200"/>
    </row>
    <row r="551" spans="2:92">
      <c r="B551" s="1152"/>
      <c r="I551" s="1153"/>
      <c r="J551" s="1153"/>
      <c r="K551" s="1153"/>
      <c r="L551" s="1153"/>
      <c r="M551" s="1153"/>
      <c r="N551" s="1153"/>
      <c r="O551" s="1153"/>
      <c r="P551" s="1153"/>
      <c r="Q551" s="1153"/>
      <c r="R551" s="1153"/>
      <c r="S551" s="1153"/>
      <c r="T551" s="1153"/>
      <c r="U551" s="1153"/>
      <c r="V551" s="1153"/>
      <c r="W551" s="1153"/>
      <c r="X551" s="1153"/>
      <c r="Y551" s="1153"/>
      <c r="Z551" s="1153"/>
      <c r="AA551" s="1153"/>
      <c r="AB551" s="1200"/>
      <c r="AC551" s="1200"/>
      <c r="AD551" s="1200"/>
      <c r="AE551" s="1200"/>
      <c r="AF551" s="1153"/>
      <c r="AG551" s="1153"/>
      <c r="AH551" s="1153"/>
      <c r="AI551" s="1153"/>
      <c r="AJ551" s="1153"/>
      <c r="AK551" s="1153"/>
      <c r="AL551" s="1153"/>
      <c r="AM551" s="1153"/>
      <c r="AN551" s="1153"/>
      <c r="AO551" s="1153"/>
      <c r="AP551" s="1153"/>
      <c r="AQ551" s="1153"/>
      <c r="AR551" s="1153"/>
      <c r="AS551" s="1153"/>
      <c r="AT551" s="1153"/>
      <c r="AU551" s="1153"/>
      <c r="AV551" s="1153"/>
      <c r="AW551" s="1153"/>
      <c r="AX551" s="1154"/>
      <c r="AY551" s="1153"/>
      <c r="AZ551" s="1153"/>
      <c r="BA551" s="1153"/>
      <c r="BB551" s="1153"/>
      <c r="BC551" s="1153"/>
      <c r="BD551" s="1153"/>
      <c r="BE551" s="1153"/>
      <c r="BF551" s="1153"/>
      <c r="BG551" s="1153"/>
      <c r="BH551" s="1153"/>
      <c r="BI551" s="1153"/>
      <c r="BJ551" s="1153"/>
      <c r="BK551" s="1153"/>
      <c r="BL551" s="1153"/>
      <c r="BM551" s="1153"/>
      <c r="BN551" s="1153"/>
      <c r="BO551" s="1153"/>
      <c r="BP551" s="1153"/>
      <c r="BQ551" s="1153"/>
      <c r="BR551" s="1153"/>
      <c r="BS551" s="1200"/>
      <c r="BT551" s="1153"/>
      <c r="BU551" s="1153"/>
      <c r="BV551" s="1153"/>
      <c r="BW551" s="1153"/>
      <c r="BX551" s="1153"/>
      <c r="BY551" s="1153"/>
      <c r="BZ551" s="1153"/>
      <c r="CA551" s="1153"/>
      <c r="CB551" s="1153"/>
      <c r="CC551" s="1153"/>
      <c r="CD551" s="1153"/>
      <c r="CE551" s="1153"/>
      <c r="CF551" s="1153"/>
      <c r="CG551" s="1153"/>
      <c r="CH551" s="1153"/>
      <c r="CI551" s="1153"/>
      <c r="CJ551" s="1153"/>
      <c r="CK551" s="1153"/>
      <c r="CL551" s="1153"/>
      <c r="CM551" s="1200"/>
      <c r="CN551" s="1200"/>
    </row>
    <row r="552" spans="2:92">
      <c r="B552" s="1152"/>
      <c r="I552" s="1153"/>
      <c r="J552" s="1153"/>
      <c r="K552" s="1153"/>
      <c r="L552" s="1153"/>
      <c r="M552" s="1153"/>
      <c r="N552" s="1153"/>
      <c r="O552" s="1153"/>
      <c r="P552" s="1153"/>
      <c r="Q552" s="1153"/>
      <c r="R552" s="1153"/>
      <c r="S552" s="1153"/>
      <c r="T552" s="1153"/>
      <c r="U552" s="1153"/>
      <c r="V552" s="1153"/>
      <c r="W552" s="1153"/>
      <c r="X552" s="1153"/>
      <c r="Y552" s="1153"/>
      <c r="Z552" s="1153"/>
      <c r="AA552" s="1153"/>
      <c r="AB552" s="1200"/>
      <c r="AC552" s="1200"/>
      <c r="AD552" s="1200"/>
      <c r="AE552" s="1200"/>
      <c r="AF552" s="1153"/>
      <c r="AG552" s="1153"/>
      <c r="AH552" s="1153"/>
      <c r="AI552" s="1153"/>
      <c r="AJ552" s="1153"/>
      <c r="AK552" s="1153"/>
      <c r="AL552" s="1153"/>
      <c r="AM552" s="1153"/>
      <c r="AN552" s="1153"/>
      <c r="AO552" s="1153"/>
      <c r="AP552" s="1153"/>
      <c r="AQ552" s="1153"/>
      <c r="AR552" s="1153"/>
      <c r="AS552" s="1153"/>
      <c r="AT552" s="1153"/>
      <c r="AU552" s="1153"/>
      <c r="AV552" s="1153"/>
      <c r="AW552" s="1153"/>
      <c r="AX552" s="1154"/>
      <c r="AY552" s="1153"/>
      <c r="AZ552" s="1153"/>
      <c r="BA552" s="1153"/>
      <c r="BB552" s="1153"/>
      <c r="BC552" s="1153"/>
      <c r="BD552" s="1153"/>
      <c r="BE552" s="1153"/>
      <c r="BF552" s="1153"/>
      <c r="BG552" s="1153"/>
      <c r="BH552" s="1153"/>
      <c r="BI552" s="1153"/>
      <c r="BJ552" s="1153"/>
      <c r="BK552" s="1153"/>
      <c r="BL552" s="1153"/>
      <c r="BM552" s="1153"/>
      <c r="BN552" s="1153"/>
      <c r="BO552" s="1153"/>
      <c r="BP552" s="1153"/>
      <c r="BQ552" s="1153"/>
      <c r="BR552" s="1153"/>
      <c r="BS552" s="1200"/>
      <c r="BT552" s="1153"/>
      <c r="BU552" s="1153"/>
      <c r="BV552" s="1153"/>
      <c r="BW552" s="1153"/>
      <c r="BX552" s="1153"/>
      <c r="BY552" s="1153"/>
      <c r="BZ552" s="1153"/>
      <c r="CA552" s="1153"/>
      <c r="CB552" s="1153"/>
      <c r="CC552" s="1153"/>
      <c r="CD552" s="1153"/>
      <c r="CE552" s="1153"/>
      <c r="CF552" s="1153"/>
      <c r="CG552" s="1153"/>
      <c r="CH552" s="1153"/>
      <c r="CI552" s="1153"/>
      <c r="CJ552" s="1153"/>
      <c r="CK552" s="1153"/>
      <c r="CL552" s="1153"/>
      <c r="CM552" s="1200"/>
      <c r="CN552" s="1200"/>
    </row>
    <row r="553" spans="2:92">
      <c r="B553" s="1152"/>
      <c r="I553" s="1153"/>
      <c r="J553" s="1153"/>
      <c r="K553" s="1153"/>
      <c r="L553" s="1153"/>
      <c r="M553" s="1153"/>
      <c r="N553" s="1153"/>
      <c r="O553" s="1153"/>
      <c r="P553" s="1153"/>
      <c r="Q553" s="1153"/>
      <c r="R553" s="1153"/>
      <c r="S553" s="1153"/>
      <c r="T553" s="1153"/>
      <c r="U553" s="1153"/>
      <c r="V553" s="1153"/>
      <c r="W553" s="1153"/>
      <c r="X553" s="1153"/>
      <c r="Y553" s="1153"/>
      <c r="Z553" s="1153"/>
      <c r="AA553" s="1153"/>
      <c r="AB553" s="1200"/>
      <c r="AC553" s="1200"/>
      <c r="AD553" s="1200"/>
      <c r="AE553" s="1200"/>
      <c r="AF553" s="1153"/>
      <c r="AG553" s="1153"/>
      <c r="AH553" s="1153"/>
      <c r="AI553" s="1153"/>
      <c r="AJ553" s="1153"/>
      <c r="AK553" s="1153"/>
      <c r="AL553" s="1153"/>
      <c r="AM553" s="1153"/>
      <c r="AN553" s="1153"/>
      <c r="AO553" s="1153"/>
      <c r="AP553" s="1153"/>
      <c r="AQ553" s="1153"/>
      <c r="AR553" s="1153"/>
      <c r="AS553" s="1153"/>
      <c r="AT553" s="1153"/>
      <c r="AU553" s="1153"/>
      <c r="AV553" s="1153"/>
      <c r="AW553" s="1153"/>
      <c r="AX553" s="1154"/>
      <c r="AY553" s="1153"/>
      <c r="AZ553" s="1153"/>
      <c r="BA553" s="1153"/>
      <c r="BB553" s="1153"/>
      <c r="BC553" s="1153"/>
      <c r="BD553" s="1153"/>
      <c r="BE553" s="1153"/>
      <c r="BF553" s="1153"/>
      <c r="BG553" s="1153"/>
      <c r="BH553" s="1153"/>
      <c r="BI553" s="1153"/>
      <c r="BJ553" s="1153"/>
      <c r="BK553" s="1153"/>
      <c r="BL553" s="1153"/>
      <c r="BM553" s="1153"/>
      <c r="BN553" s="1153"/>
      <c r="BO553" s="1153"/>
      <c r="BP553" s="1153"/>
      <c r="BQ553" s="1153"/>
      <c r="BR553" s="1153"/>
      <c r="BS553" s="1200"/>
      <c r="BT553" s="1153"/>
      <c r="BU553" s="1153"/>
      <c r="BV553" s="1153"/>
      <c r="BW553" s="1153"/>
      <c r="BX553" s="1153"/>
      <c r="BY553" s="1153"/>
      <c r="BZ553" s="1153"/>
      <c r="CA553" s="1153"/>
      <c r="CB553" s="1153"/>
      <c r="CC553" s="1153"/>
      <c r="CD553" s="1153"/>
      <c r="CE553" s="1153"/>
      <c r="CF553" s="1153"/>
      <c r="CG553" s="1153"/>
      <c r="CH553" s="1153"/>
      <c r="CI553" s="1153"/>
      <c r="CJ553" s="1153"/>
      <c r="CK553" s="1153"/>
      <c r="CL553" s="1153"/>
      <c r="CM553" s="1200"/>
      <c r="CN553" s="1200"/>
    </row>
    <row r="554" spans="2:92">
      <c r="B554" s="1152"/>
      <c r="I554" s="1153"/>
      <c r="J554" s="1153"/>
      <c r="K554" s="1153"/>
      <c r="L554" s="1153"/>
      <c r="M554" s="1153"/>
      <c r="N554" s="1153"/>
      <c r="O554" s="1153"/>
      <c r="P554" s="1153"/>
      <c r="Q554" s="1153"/>
      <c r="R554" s="1153"/>
      <c r="S554" s="1153"/>
      <c r="T554" s="1153"/>
      <c r="U554" s="1153"/>
      <c r="V554" s="1153"/>
      <c r="W554" s="1153"/>
      <c r="X554" s="1153"/>
      <c r="Y554" s="1153"/>
      <c r="Z554" s="1153"/>
      <c r="AA554" s="1153"/>
      <c r="AB554" s="1200"/>
      <c r="AC554" s="1200"/>
      <c r="AD554" s="1200"/>
      <c r="AE554" s="1200"/>
      <c r="AF554" s="1153"/>
      <c r="AG554" s="1153"/>
      <c r="AH554" s="1153"/>
      <c r="AI554" s="1153"/>
      <c r="AJ554" s="1153"/>
      <c r="AK554" s="1153"/>
      <c r="AL554" s="1153"/>
      <c r="AM554" s="1153"/>
      <c r="AN554" s="1153"/>
      <c r="AO554" s="1153"/>
      <c r="AP554" s="1153"/>
      <c r="AQ554" s="1153"/>
      <c r="AR554" s="1153"/>
      <c r="AS554" s="1153"/>
      <c r="AT554" s="1153"/>
      <c r="AU554" s="1153"/>
      <c r="AV554" s="1153"/>
      <c r="AW554" s="1153"/>
      <c r="AX554" s="1154"/>
      <c r="AY554" s="1153"/>
      <c r="AZ554" s="1153"/>
      <c r="BA554" s="1153"/>
      <c r="BB554" s="1153"/>
      <c r="BC554" s="1153"/>
      <c r="BD554" s="1153"/>
      <c r="BE554" s="1153"/>
      <c r="BF554" s="1153"/>
      <c r="BG554" s="1153"/>
      <c r="BH554" s="1153"/>
      <c r="BI554" s="1153"/>
      <c r="BJ554" s="1153"/>
      <c r="BK554" s="1153"/>
      <c r="BL554" s="1153"/>
      <c r="BM554" s="1153"/>
      <c r="BN554" s="1153"/>
      <c r="BO554" s="1153"/>
      <c r="BP554" s="1153"/>
      <c r="BQ554" s="1153"/>
      <c r="BR554" s="1153"/>
      <c r="BS554" s="1200"/>
      <c r="BT554" s="1153"/>
      <c r="BU554" s="1153"/>
      <c r="BV554" s="1153"/>
      <c r="BW554" s="1153"/>
      <c r="BX554" s="1153"/>
      <c r="BY554" s="1153"/>
      <c r="BZ554" s="1153"/>
      <c r="CA554" s="1153"/>
      <c r="CB554" s="1153"/>
      <c r="CC554" s="1153"/>
      <c r="CD554" s="1153"/>
      <c r="CE554" s="1153"/>
      <c r="CF554" s="1153"/>
      <c r="CG554" s="1153"/>
      <c r="CH554" s="1153"/>
      <c r="CI554" s="1153"/>
      <c r="CJ554" s="1153"/>
      <c r="CK554" s="1153"/>
      <c r="CL554" s="1153"/>
      <c r="CM554" s="1200"/>
      <c r="CN554" s="1200"/>
    </row>
    <row r="555" spans="2:92">
      <c r="B555" s="1152"/>
      <c r="I555" s="1153"/>
      <c r="J555" s="1153"/>
      <c r="K555" s="1153"/>
      <c r="L555" s="1153"/>
      <c r="M555" s="1153"/>
      <c r="N555" s="1153"/>
      <c r="O555" s="1153"/>
      <c r="P555" s="1153"/>
      <c r="Q555" s="1153"/>
      <c r="R555" s="1153"/>
      <c r="S555" s="1153"/>
      <c r="T555" s="1153"/>
      <c r="U555" s="1153"/>
      <c r="V555" s="1153"/>
      <c r="W555" s="1153"/>
      <c r="X555" s="1153"/>
      <c r="Y555" s="1153"/>
      <c r="Z555" s="1153"/>
      <c r="AA555" s="1153"/>
      <c r="AB555" s="1200"/>
      <c r="AC555" s="1200"/>
      <c r="AD555" s="1200"/>
      <c r="AE555" s="1200"/>
      <c r="AF555" s="1153"/>
      <c r="AG555" s="1153"/>
      <c r="AH555" s="1153"/>
      <c r="AI555" s="1153"/>
      <c r="AJ555" s="1153"/>
      <c r="AK555" s="1153"/>
      <c r="AL555" s="1153"/>
      <c r="AM555" s="1153"/>
      <c r="AN555" s="1153"/>
      <c r="AO555" s="1153"/>
      <c r="AP555" s="1153"/>
      <c r="AQ555" s="1153"/>
      <c r="AR555" s="1153"/>
      <c r="AS555" s="1153"/>
      <c r="AT555" s="1153"/>
      <c r="AU555" s="1153"/>
      <c r="AV555" s="1153"/>
      <c r="AW555" s="1153"/>
      <c r="AX555" s="1154"/>
      <c r="AY555" s="1153"/>
      <c r="AZ555" s="1153"/>
      <c r="BA555" s="1153"/>
      <c r="BB555" s="1153"/>
      <c r="BC555" s="1153"/>
      <c r="BD555" s="1153"/>
      <c r="BE555" s="1153"/>
      <c r="BF555" s="1153"/>
      <c r="BG555" s="1153"/>
      <c r="BH555" s="1153"/>
      <c r="BI555" s="1153"/>
      <c r="BJ555" s="1153"/>
      <c r="BK555" s="1153"/>
      <c r="BL555" s="1153"/>
      <c r="BM555" s="1153"/>
      <c r="BN555" s="1153"/>
      <c r="BO555" s="1153"/>
      <c r="BP555" s="1153"/>
      <c r="BQ555" s="1153"/>
      <c r="BR555" s="1153"/>
      <c r="BS555" s="1200"/>
      <c r="BT555" s="1153"/>
      <c r="BU555" s="1153"/>
      <c r="BV555" s="1153"/>
      <c r="BW555" s="1153"/>
      <c r="BX555" s="1153"/>
      <c r="BY555" s="1153"/>
      <c r="BZ555" s="1153"/>
      <c r="CA555" s="1153"/>
      <c r="CB555" s="1153"/>
      <c r="CC555" s="1153"/>
      <c r="CD555" s="1153"/>
      <c r="CE555" s="1153"/>
      <c r="CF555" s="1153"/>
      <c r="CG555" s="1153"/>
      <c r="CH555" s="1153"/>
      <c r="CI555" s="1153"/>
      <c r="CJ555" s="1153"/>
      <c r="CK555" s="1153"/>
      <c r="CL555" s="1153"/>
      <c r="CM555" s="1200"/>
      <c r="CN555" s="1200"/>
    </row>
    <row r="556" spans="2:92">
      <c r="B556" s="1152"/>
      <c r="I556" s="1153"/>
      <c r="J556" s="1153"/>
      <c r="K556" s="1153"/>
      <c r="L556" s="1153"/>
      <c r="M556" s="1153"/>
      <c r="N556" s="1153"/>
      <c r="O556" s="1153"/>
      <c r="P556" s="1153"/>
      <c r="Q556" s="1153"/>
      <c r="R556" s="1153"/>
      <c r="S556" s="1153"/>
      <c r="T556" s="1153"/>
      <c r="U556" s="1153"/>
      <c r="V556" s="1153"/>
      <c r="W556" s="1153"/>
      <c r="X556" s="1153"/>
      <c r="Y556" s="1153"/>
      <c r="Z556" s="1153"/>
      <c r="AA556" s="1153"/>
      <c r="AB556" s="1200"/>
      <c r="AC556" s="1200"/>
      <c r="AD556" s="1200"/>
      <c r="AE556" s="1200"/>
      <c r="AF556" s="1153"/>
      <c r="AG556" s="1153"/>
      <c r="AH556" s="1153"/>
      <c r="AI556" s="1153"/>
      <c r="AJ556" s="1153"/>
      <c r="AK556" s="1153"/>
      <c r="AL556" s="1153"/>
      <c r="AM556" s="1153"/>
      <c r="AN556" s="1153"/>
      <c r="AO556" s="1153"/>
      <c r="AP556" s="1153"/>
      <c r="AQ556" s="1153"/>
      <c r="AR556" s="1153"/>
      <c r="AS556" s="1153"/>
      <c r="AT556" s="1153"/>
      <c r="AU556" s="1153"/>
      <c r="AV556" s="1153"/>
      <c r="AW556" s="1153"/>
      <c r="AX556" s="1154"/>
      <c r="AY556" s="1153"/>
      <c r="AZ556" s="1153"/>
      <c r="BA556" s="1153"/>
      <c r="BB556" s="1153"/>
      <c r="BC556" s="1153"/>
      <c r="BD556" s="1153"/>
      <c r="BE556" s="1153"/>
      <c r="BF556" s="1153"/>
      <c r="BG556" s="1153"/>
      <c r="BH556" s="1153"/>
      <c r="BI556" s="1153"/>
      <c r="BJ556" s="1153"/>
      <c r="BK556" s="1153"/>
      <c r="BL556" s="1153"/>
      <c r="BM556" s="1153"/>
      <c r="BN556" s="1153"/>
      <c r="BO556" s="1153"/>
      <c r="BP556" s="1153"/>
      <c r="BQ556" s="1153"/>
      <c r="BR556" s="1153"/>
      <c r="BS556" s="1200"/>
      <c r="BT556" s="1153"/>
      <c r="BU556" s="1153"/>
      <c r="BV556" s="1153"/>
      <c r="BW556" s="1153"/>
      <c r="BX556" s="1153"/>
      <c r="BY556" s="1153"/>
      <c r="BZ556" s="1153"/>
      <c r="CA556" s="1153"/>
      <c r="CB556" s="1153"/>
      <c r="CC556" s="1153"/>
      <c r="CD556" s="1153"/>
      <c r="CE556" s="1153"/>
      <c r="CF556" s="1153"/>
      <c r="CG556" s="1153"/>
      <c r="CH556" s="1153"/>
      <c r="CI556" s="1153"/>
      <c r="CJ556" s="1153"/>
      <c r="CK556" s="1153"/>
      <c r="CL556" s="1153"/>
      <c r="CM556" s="1200"/>
      <c r="CN556" s="1200"/>
    </row>
    <row r="557" spans="2:92">
      <c r="B557" s="1152"/>
      <c r="I557" s="1153"/>
      <c r="J557" s="1153"/>
      <c r="K557" s="1153"/>
      <c r="L557" s="1153"/>
      <c r="M557" s="1153"/>
      <c r="N557" s="1153"/>
      <c r="O557" s="1153"/>
      <c r="P557" s="1153"/>
      <c r="Q557" s="1153"/>
      <c r="R557" s="1153"/>
      <c r="S557" s="1153"/>
      <c r="T557" s="1153"/>
      <c r="U557" s="1153"/>
      <c r="V557" s="1153"/>
      <c r="W557" s="1153"/>
      <c r="X557" s="1153"/>
      <c r="Y557" s="1153"/>
      <c r="Z557" s="1153"/>
      <c r="AA557" s="1153"/>
      <c r="AB557" s="1200"/>
      <c r="AC557" s="1200"/>
      <c r="AD557" s="1200"/>
      <c r="AE557" s="1200"/>
      <c r="AF557" s="1153"/>
      <c r="AG557" s="1153"/>
      <c r="AH557" s="1153"/>
      <c r="AI557" s="1153"/>
      <c r="AJ557" s="1153"/>
      <c r="AK557" s="1153"/>
      <c r="AL557" s="1153"/>
      <c r="AM557" s="1153"/>
      <c r="AN557" s="1153"/>
      <c r="AO557" s="1153"/>
      <c r="AP557" s="1153"/>
      <c r="AQ557" s="1153"/>
      <c r="AR557" s="1153"/>
      <c r="AS557" s="1153"/>
      <c r="AT557" s="1153"/>
      <c r="AU557" s="1153"/>
      <c r="AV557" s="1153"/>
      <c r="AW557" s="1153"/>
      <c r="AX557" s="1154"/>
      <c r="AY557" s="1153"/>
      <c r="AZ557" s="1153"/>
      <c r="BA557" s="1153"/>
      <c r="BB557" s="1153"/>
      <c r="BC557" s="1153"/>
      <c r="BD557" s="1153"/>
      <c r="BE557" s="1153"/>
      <c r="BF557" s="1153"/>
      <c r="BG557" s="1153"/>
      <c r="BH557" s="1153"/>
      <c r="BI557" s="1153"/>
      <c r="BJ557" s="1153"/>
      <c r="BK557" s="1153"/>
      <c r="BL557" s="1153"/>
      <c r="BM557" s="1153"/>
      <c r="BN557" s="1153"/>
      <c r="BO557" s="1153"/>
      <c r="BP557" s="1153"/>
      <c r="BQ557" s="1153"/>
      <c r="BR557" s="1153"/>
      <c r="BS557" s="1200"/>
      <c r="BT557" s="1153"/>
      <c r="BU557" s="1153"/>
      <c r="BV557" s="1153"/>
      <c r="BW557" s="1153"/>
      <c r="BX557" s="1153"/>
      <c r="BY557" s="1153"/>
      <c r="BZ557" s="1153"/>
      <c r="CA557" s="1153"/>
      <c r="CB557" s="1153"/>
      <c r="CC557" s="1153"/>
      <c r="CD557" s="1153"/>
      <c r="CE557" s="1153"/>
      <c r="CF557" s="1153"/>
      <c r="CG557" s="1153"/>
      <c r="CH557" s="1153"/>
      <c r="CI557" s="1153"/>
      <c r="CJ557" s="1153"/>
      <c r="CK557" s="1153"/>
      <c r="CL557" s="1153"/>
      <c r="CM557" s="1200"/>
      <c r="CN557" s="1200"/>
    </row>
    <row r="558" spans="2:92">
      <c r="B558" s="1152"/>
      <c r="I558" s="1153"/>
      <c r="J558" s="1153"/>
      <c r="K558" s="1153"/>
      <c r="L558" s="1153"/>
      <c r="M558" s="1153"/>
      <c r="N558" s="1153"/>
      <c r="O558" s="1153"/>
      <c r="P558" s="1153"/>
      <c r="Q558" s="1153"/>
      <c r="R558" s="1153"/>
      <c r="S558" s="1153"/>
      <c r="T558" s="1153"/>
      <c r="U558" s="1153"/>
      <c r="V558" s="1153"/>
      <c r="W558" s="1153"/>
      <c r="X558" s="1153"/>
      <c r="Y558" s="1153"/>
      <c r="Z558" s="1153"/>
      <c r="AA558" s="1153"/>
      <c r="AB558" s="1200"/>
      <c r="AC558" s="1200"/>
      <c r="AD558" s="1200"/>
      <c r="AE558" s="1200"/>
      <c r="AF558" s="1153"/>
      <c r="AG558" s="1153"/>
      <c r="AH558" s="1153"/>
      <c r="AI558" s="1153"/>
      <c r="AJ558" s="1153"/>
      <c r="AK558" s="1153"/>
      <c r="AL558" s="1153"/>
      <c r="AM558" s="1153"/>
      <c r="AN558" s="1153"/>
      <c r="AO558" s="1153"/>
      <c r="AP558" s="1153"/>
      <c r="AQ558" s="1153"/>
      <c r="AR558" s="1153"/>
      <c r="AS558" s="1153"/>
      <c r="AT558" s="1153"/>
      <c r="AU558" s="1153"/>
      <c r="AV558" s="1153"/>
      <c r="AW558" s="1153"/>
      <c r="AX558" s="1154"/>
      <c r="AY558" s="1153"/>
      <c r="AZ558" s="1153"/>
      <c r="BA558" s="1153"/>
      <c r="BB558" s="1153"/>
      <c r="BC558" s="1153"/>
      <c r="BD558" s="1153"/>
      <c r="BE558" s="1153"/>
      <c r="BF558" s="1153"/>
      <c r="BG558" s="1153"/>
      <c r="BH558" s="1153"/>
      <c r="BI558" s="1153"/>
      <c r="BJ558" s="1153"/>
      <c r="BK558" s="1153"/>
      <c r="BL558" s="1153"/>
      <c r="BM558" s="1153"/>
      <c r="BN558" s="1153"/>
      <c r="BO558" s="1153"/>
      <c r="BP558" s="1153"/>
      <c r="BQ558" s="1153"/>
      <c r="BR558" s="1153"/>
      <c r="BS558" s="1200"/>
      <c r="BT558" s="1153"/>
      <c r="BU558" s="1153"/>
      <c r="BV558" s="1153"/>
      <c r="BW558" s="1153"/>
      <c r="BX558" s="1153"/>
      <c r="BY558" s="1153"/>
      <c r="BZ558" s="1153"/>
      <c r="CA558" s="1153"/>
      <c r="CB558" s="1153"/>
      <c r="CC558" s="1153"/>
      <c r="CD558" s="1153"/>
      <c r="CE558" s="1153"/>
      <c r="CF558" s="1153"/>
      <c r="CG558" s="1153"/>
      <c r="CH558" s="1153"/>
      <c r="CI558" s="1153"/>
      <c r="CJ558" s="1153"/>
      <c r="CK558" s="1153"/>
      <c r="CL558" s="1153"/>
      <c r="CM558" s="1200"/>
      <c r="CN558" s="1200"/>
    </row>
    <row r="559" spans="2:92">
      <c r="B559" s="1152"/>
      <c r="I559" s="1153"/>
      <c r="J559" s="1153"/>
      <c r="K559" s="1153"/>
      <c r="L559" s="1153"/>
      <c r="M559" s="1153"/>
      <c r="N559" s="1153"/>
      <c r="O559" s="1153"/>
      <c r="P559" s="1153"/>
      <c r="Q559" s="1153"/>
      <c r="R559" s="1153"/>
      <c r="S559" s="1153"/>
      <c r="T559" s="1153"/>
      <c r="U559" s="1153"/>
      <c r="V559" s="1153"/>
      <c r="W559" s="1153"/>
      <c r="X559" s="1153"/>
      <c r="Y559" s="1153"/>
      <c r="Z559" s="1153"/>
      <c r="AA559" s="1153"/>
      <c r="AB559" s="1200"/>
      <c r="AC559" s="1200"/>
      <c r="AD559" s="1200"/>
      <c r="AE559" s="1200"/>
      <c r="AF559" s="1153"/>
      <c r="AG559" s="1153"/>
      <c r="AH559" s="1153"/>
      <c r="AI559" s="1153"/>
      <c r="AJ559" s="1153"/>
      <c r="AK559" s="1153"/>
      <c r="AL559" s="1153"/>
      <c r="AM559" s="1153"/>
      <c r="AN559" s="1153"/>
      <c r="AO559" s="1153"/>
      <c r="AP559" s="1153"/>
      <c r="AQ559" s="1153"/>
      <c r="AR559" s="1153"/>
      <c r="AS559" s="1153"/>
      <c r="AT559" s="1153"/>
      <c r="AU559" s="1153"/>
      <c r="AV559" s="1153"/>
      <c r="AW559" s="1153"/>
      <c r="AX559" s="1154"/>
      <c r="AY559" s="1153"/>
      <c r="AZ559" s="1153"/>
      <c r="BA559" s="1153"/>
      <c r="BB559" s="1153"/>
      <c r="BC559" s="1153"/>
      <c r="BD559" s="1153"/>
      <c r="BE559" s="1153"/>
      <c r="BF559" s="1153"/>
      <c r="BG559" s="1153"/>
      <c r="BH559" s="1153"/>
      <c r="BI559" s="1153"/>
      <c r="BJ559" s="1153"/>
      <c r="BK559" s="1153"/>
      <c r="BL559" s="1153"/>
      <c r="BM559" s="1153"/>
      <c r="BN559" s="1153"/>
      <c r="BO559" s="1153"/>
      <c r="BP559" s="1153"/>
      <c r="BQ559" s="1153"/>
      <c r="BR559" s="1153"/>
      <c r="BS559" s="1200"/>
      <c r="BT559" s="1153"/>
      <c r="BU559" s="1153"/>
      <c r="BV559" s="1153"/>
      <c r="BW559" s="1153"/>
      <c r="BX559" s="1153"/>
      <c r="BY559" s="1153"/>
      <c r="BZ559" s="1153"/>
      <c r="CA559" s="1153"/>
      <c r="CB559" s="1153"/>
      <c r="CC559" s="1153"/>
      <c r="CD559" s="1153"/>
      <c r="CE559" s="1153"/>
      <c r="CF559" s="1153"/>
      <c r="CG559" s="1153"/>
      <c r="CH559" s="1153"/>
      <c r="CI559" s="1153"/>
      <c r="CJ559" s="1153"/>
      <c r="CK559" s="1153"/>
      <c r="CL559" s="1153"/>
      <c r="CM559" s="1200"/>
      <c r="CN559" s="1200"/>
    </row>
    <row r="560" spans="2:92">
      <c r="B560" s="1152"/>
      <c r="I560" s="1153"/>
      <c r="J560" s="1153"/>
      <c r="K560" s="1153"/>
      <c r="L560" s="1153"/>
      <c r="M560" s="1153"/>
      <c r="N560" s="1153"/>
      <c r="O560" s="1153"/>
      <c r="P560" s="1153"/>
      <c r="Q560" s="1153"/>
      <c r="R560" s="1153"/>
      <c r="S560" s="1153"/>
      <c r="T560" s="1153"/>
      <c r="U560" s="1153"/>
      <c r="V560" s="1153"/>
      <c r="W560" s="1153"/>
      <c r="X560" s="1153"/>
      <c r="Y560" s="1153"/>
      <c r="Z560" s="1153"/>
      <c r="AA560" s="1153"/>
      <c r="AB560" s="1200"/>
      <c r="AC560" s="1200"/>
      <c r="AD560" s="1200"/>
      <c r="AE560" s="1200"/>
      <c r="AF560" s="1153"/>
      <c r="AG560" s="1153"/>
      <c r="AH560" s="1153"/>
      <c r="AI560" s="1153"/>
      <c r="AJ560" s="1153"/>
      <c r="AK560" s="1153"/>
      <c r="AL560" s="1153"/>
      <c r="AM560" s="1153"/>
      <c r="AN560" s="1153"/>
      <c r="AO560" s="1153"/>
      <c r="AP560" s="1153"/>
      <c r="AQ560" s="1153"/>
      <c r="AR560" s="1153"/>
      <c r="AS560" s="1153"/>
      <c r="AT560" s="1153"/>
      <c r="AU560" s="1153"/>
      <c r="AV560" s="1153"/>
      <c r="AW560" s="1153"/>
      <c r="AX560" s="1154"/>
      <c r="AY560" s="1153"/>
      <c r="AZ560" s="1153"/>
      <c r="BA560" s="1153"/>
      <c r="BB560" s="1153"/>
      <c r="BC560" s="1153"/>
      <c r="BD560" s="1153"/>
      <c r="BE560" s="1153"/>
      <c r="BF560" s="1153"/>
      <c r="BG560" s="1153"/>
      <c r="BH560" s="1153"/>
      <c r="BI560" s="1153"/>
      <c r="BJ560" s="1153"/>
      <c r="BK560" s="1153"/>
      <c r="BL560" s="1153"/>
      <c r="BM560" s="1153"/>
      <c r="BN560" s="1153"/>
      <c r="BO560" s="1153"/>
      <c r="BP560" s="1153"/>
      <c r="BQ560" s="1153"/>
      <c r="BR560" s="1153"/>
      <c r="BS560" s="1200"/>
      <c r="BT560" s="1153"/>
      <c r="BU560" s="1153"/>
      <c r="BV560" s="1153"/>
      <c r="BW560" s="1153"/>
      <c r="BX560" s="1153"/>
      <c r="BY560" s="1153"/>
      <c r="BZ560" s="1153"/>
      <c r="CA560" s="1153"/>
      <c r="CB560" s="1153"/>
      <c r="CC560" s="1153"/>
      <c r="CD560" s="1153"/>
      <c r="CE560" s="1153"/>
      <c r="CF560" s="1153"/>
      <c r="CG560" s="1153"/>
      <c r="CH560" s="1153"/>
      <c r="CI560" s="1153"/>
      <c r="CJ560" s="1153"/>
      <c r="CK560" s="1153"/>
      <c r="CL560" s="1153"/>
      <c r="CM560" s="1200"/>
      <c r="CN560" s="1200"/>
    </row>
    <row r="561" spans="2:92">
      <c r="B561" s="1152"/>
      <c r="I561" s="1153"/>
      <c r="J561" s="1153"/>
      <c r="K561" s="1153"/>
      <c r="L561" s="1153"/>
      <c r="M561" s="1153"/>
      <c r="N561" s="1153"/>
      <c r="O561" s="1153"/>
      <c r="P561" s="1153"/>
      <c r="Q561" s="1153"/>
      <c r="R561" s="1153"/>
      <c r="S561" s="1153"/>
      <c r="T561" s="1153"/>
      <c r="U561" s="1153"/>
      <c r="V561" s="1153"/>
      <c r="W561" s="1153"/>
      <c r="X561" s="1153"/>
      <c r="Y561" s="1153"/>
      <c r="Z561" s="1153"/>
      <c r="AA561" s="1153"/>
      <c r="AB561" s="1200"/>
      <c r="AC561" s="1200"/>
      <c r="AD561" s="1200"/>
      <c r="AE561" s="1200"/>
      <c r="AF561" s="1153"/>
      <c r="AG561" s="1153"/>
      <c r="AH561" s="1153"/>
      <c r="AI561" s="1153"/>
      <c r="AJ561" s="1153"/>
      <c r="AK561" s="1153"/>
      <c r="AL561" s="1153"/>
      <c r="AM561" s="1153"/>
      <c r="AN561" s="1153"/>
      <c r="AO561" s="1153"/>
      <c r="AP561" s="1153"/>
      <c r="AQ561" s="1153"/>
      <c r="AR561" s="1153"/>
      <c r="AS561" s="1153"/>
      <c r="AT561" s="1153"/>
      <c r="AU561" s="1153"/>
      <c r="AV561" s="1153"/>
      <c r="AW561" s="1153"/>
      <c r="AX561" s="1154"/>
      <c r="AY561" s="1153"/>
      <c r="AZ561" s="1153"/>
      <c r="BA561" s="1153"/>
      <c r="BB561" s="1153"/>
      <c r="BC561" s="1153"/>
      <c r="BD561" s="1153"/>
      <c r="BE561" s="1153"/>
      <c r="BF561" s="1153"/>
      <c r="BG561" s="1153"/>
      <c r="BH561" s="1153"/>
      <c r="BI561" s="1153"/>
      <c r="BJ561" s="1153"/>
      <c r="BK561" s="1153"/>
      <c r="BL561" s="1153"/>
      <c r="BM561" s="1153"/>
      <c r="BN561" s="1153"/>
      <c r="BO561" s="1153"/>
      <c r="BP561" s="1153"/>
      <c r="BQ561" s="1153"/>
      <c r="BR561" s="1153"/>
      <c r="BS561" s="1200"/>
      <c r="BT561" s="1153"/>
      <c r="BU561" s="1153"/>
      <c r="BV561" s="1153"/>
      <c r="BW561" s="1153"/>
      <c r="BX561" s="1153"/>
      <c r="BY561" s="1153"/>
      <c r="BZ561" s="1153"/>
      <c r="CA561" s="1153"/>
      <c r="CB561" s="1153"/>
      <c r="CC561" s="1153"/>
      <c r="CD561" s="1153"/>
      <c r="CE561" s="1153"/>
      <c r="CF561" s="1153"/>
      <c r="CG561" s="1153"/>
      <c r="CH561" s="1153"/>
      <c r="CI561" s="1153"/>
      <c r="CJ561" s="1153"/>
      <c r="CK561" s="1153"/>
      <c r="CL561" s="1153"/>
      <c r="CM561" s="1200"/>
      <c r="CN561" s="1200"/>
    </row>
    <row r="562" spans="2:92">
      <c r="B562" s="1152"/>
      <c r="I562" s="1153"/>
      <c r="J562" s="1153"/>
      <c r="K562" s="1153"/>
      <c r="L562" s="1153"/>
      <c r="M562" s="1153"/>
      <c r="N562" s="1153"/>
      <c r="O562" s="1153"/>
      <c r="P562" s="1153"/>
      <c r="Q562" s="1153"/>
      <c r="R562" s="1153"/>
      <c r="S562" s="1153"/>
      <c r="T562" s="1153"/>
      <c r="U562" s="1153"/>
      <c r="V562" s="1153"/>
      <c r="W562" s="1153"/>
      <c r="X562" s="1153"/>
      <c r="Y562" s="1153"/>
      <c r="Z562" s="1153"/>
      <c r="AA562" s="1153"/>
      <c r="AB562" s="1200"/>
      <c r="AC562" s="1200"/>
      <c r="AD562" s="1200"/>
      <c r="AE562" s="1200"/>
      <c r="AF562" s="1153"/>
      <c r="AG562" s="1153"/>
      <c r="AH562" s="1153"/>
      <c r="AI562" s="1153"/>
      <c r="AJ562" s="1153"/>
      <c r="AK562" s="1153"/>
      <c r="AL562" s="1153"/>
      <c r="AM562" s="1153"/>
      <c r="AN562" s="1153"/>
      <c r="AO562" s="1153"/>
      <c r="AP562" s="1153"/>
      <c r="AQ562" s="1153"/>
      <c r="AR562" s="1153"/>
      <c r="AS562" s="1153"/>
      <c r="AT562" s="1153"/>
      <c r="AU562" s="1153"/>
      <c r="AV562" s="1153"/>
      <c r="AW562" s="1153"/>
      <c r="AX562" s="1154"/>
      <c r="AY562" s="1153"/>
      <c r="AZ562" s="1153"/>
      <c r="BA562" s="1153"/>
      <c r="BB562" s="1153"/>
      <c r="BC562" s="1153"/>
      <c r="BD562" s="1153"/>
      <c r="BE562" s="1153"/>
      <c r="BF562" s="1153"/>
      <c r="BG562" s="1153"/>
      <c r="BH562" s="1153"/>
      <c r="BI562" s="1153"/>
      <c r="BJ562" s="1153"/>
      <c r="BK562" s="1153"/>
      <c r="BL562" s="1153"/>
      <c r="BM562" s="1153"/>
      <c r="BN562" s="1153"/>
      <c r="BO562" s="1153"/>
      <c r="BP562" s="1153"/>
      <c r="BQ562" s="1153"/>
      <c r="BR562" s="1153"/>
      <c r="BS562" s="1200"/>
      <c r="BT562" s="1153"/>
      <c r="BU562" s="1153"/>
      <c r="BV562" s="1153"/>
      <c r="BW562" s="1153"/>
      <c r="BX562" s="1153"/>
      <c r="BY562" s="1153"/>
      <c r="BZ562" s="1153"/>
      <c r="CA562" s="1153"/>
      <c r="CB562" s="1153"/>
      <c r="CC562" s="1153"/>
      <c r="CD562" s="1153"/>
      <c r="CE562" s="1153"/>
      <c r="CF562" s="1153"/>
      <c r="CG562" s="1153"/>
      <c r="CH562" s="1153"/>
      <c r="CI562" s="1153"/>
      <c r="CJ562" s="1153"/>
      <c r="CK562" s="1153"/>
      <c r="CL562" s="1153"/>
      <c r="CM562" s="1200"/>
      <c r="CN562" s="1200"/>
    </row>
    <row r="563" spans="2:92">
      <c r="B563" s="1152"/>
      <c r="I563" s="1153"/>
      <c r="J563" s="1153"/>
      <c r="K563" s="1153"/>
      <c r="L563" s="1153"/>
      <c r="M563" s="1153"/>
      <c r="N563" s="1153"/>
      <c r="O563" s="1153"/>
      <c r="P563" s="1153"/>
      <c r="Q563" s="1153"/>
      <c r="R563" s="1153"/>
      <c r="S563" s="1153"/>
      <c r="T563" s="1153"/>
      <c r="U563" s="1153"/>
      <c r="V563" s="1153"/>
      <c r="W563" s="1153"/>
      <c r="X563" s="1153"/>
      <c r="Y563" s="1153"/>
      <c r="Z563" s="1153"/>
      <c r="AA563" s="1153"/>
      <c r="AB563" s="1200"/>
      <c r="AC563" s="1200"/>
      <c r="AD563" s="1200"/>
      <c r="AE563" s="1200"/>
      <c r="AF563" s="1153"/>
      <c r="AG563" s="1153"/>
      <c r="AH563" s="1153"/>
      <c r="AI563" s="1153"/>
      <c r="AJ563" s="1153"/>
      <c r="AK563" s="1153"/>
      <c r="AL563" s="1153"/>
      <c r="AM563" s="1153"/>
      <c r="AN563" s="1153"/>
      <c r="AO563" s="1153"/>
      <c r="AP563" s="1153"/>
      <c r="AQ563" s="1153"/>
      <c r="AR563" s="1153"/>
      <c r="AS563" s="1153"/>
      <c r="AT563" s="1153"/>
      <c r="AU563" s="1153"/>
      <c r="AV563" s="1153"/>
      <c r="AW563" s="1153"/>
      <c r="AX563" s="1154"/>
      <c r="AY563" s="1153"/>
      <c r="AZ563" s="1153"/>
      <c r="BA563" s="1153"/>
      <c r="BB563" s="1153"/>
      <c r="BC563" s="1153"/>
      <c r="BD563" s="1153"/>
      <c r="BE563" s="1153"/>
      <c r="BF563" s="1153"/>
      <c r="BG563" s="1153"/>
      <c r="BH563" s="1153"/>
      <c r="BI563" s="1153"/>
      <c r="BJ563" s="1153"/>
      <c r="BK563" s="1153"/>
      <c r="BL563" s="1153"/>
      <c r="BM563" s="1153"/>
      <c r="BN563" s="1153"/>
      <c r="BO563" s="1153"/>
      <c r="BP563" s="1153"/>
      <c r="BQ563" s="1153"/>
      <c r="BR563" s="1153"/>
      <c r="BS563" s="1200"/>
      <c r="BT563" s="1153"/>
      <c r="BU563" s="1153"/>
      <c r="BV563" s="1153"/>
      <c r="BW563" s="1153"/>
      <c r="BX563" s="1153"/>
      <c r="BY563" s="1153"/>
      <c r="BZ563" s="1153"/>
      <c r="CA563" s="1153"/>
      <c r="CB563" s="1153"/>
      <c r="CC563" s="1153"/>
      <c r="CD563" s="1153"/>
      <c r="CE563" s="1153"/>
      <c r="CF563" s="1153"/>
      <c r="CG563" s="1153"/>
      <c r="CH563" s="1153"/>
      <c r="CI563" s="1153"/>
      <c r="CJ563" s="1153"/>
      <c r="CK563" s="1153"/>
      <c r="CL563" s="1153"/>
      <c r="CM563" s="1200"/>
      <c r="CN563" s="1200"/>
    </row>
    <row r="564" spans="2:92">
      <c r="B564" s="1152"/>
      <c r="I564" s="1153"/>
      <c r="J564" s="1153"/>
      <c r="K564" s="1153"/>
      <c r="L564" s="1153"/>
      <c r="M564" s="1153"/>
      <c r="N564" s="1153"/>
      <c r="O564" s="1153"/>
      <c r="P564" s="1153"/>
      <c r="Q564" s="1153"/>
      <c r="R564" s="1153"/>
      <c r="S564" s="1153"/>
      <c r="T564" s="1153"/>
      <c r="U564" s="1153"/>
      <c r="V564" s="1153"/>
      <c r="W564" s="1153"/>
      <c r="X564" s="1153"/>
      <c r="Y564" s="1153"/>
      <c r="Z564" s="1153"/>
      <c r="AA564" s="1153"/>
      <c r="AB564" s="1200"/>
      <c r="AC564" s="1200"/>
      <c r="AD564" s="1200"/>
      <c r="AE564" s="1200"/>
      <c r="AF564" s="1153"/>
      <c r="AG564" s="1153"/>
      <c r="AH564" s="1153"/>
      <c r="AI564" s="1153"/>
      <c r="AJ564" s="1153"/>
      <c r="AK564" s="1153"/>
      <c r="AL564" s="1153"/>
      <c r="AM564" s="1153"/>
      <c r="AN564" s="1153"/>
      <c r="AO564" s="1153"/>
      <c r="AP564" s="1153"/>
      <c r="AQ564" s="1153"/>
      <c r="AR564" s="1153"/>
      <c r="AS564" s="1153"/>
      <c r="AT564" s="1153"/>
      <c r="AU564" s="1153"/>
      <c r="AV564" s="1153"/>
      <c r="AW564" s="1153"/>
      <c r="AX564" s="1154"/>
      <c r="AY564" s="1153"/>
      <c r="AZ564" s="1153"/>
      <c r="BA564" s="1153"/>
      <c r="BB564" s="1153"/>
      <c r="BC564" s="1153"/>
      <c r="BD564" s="1153"/>
      <c r="BE564" s="1153"/>
      <c r="BF564" s="1153"/>
      <c r="BG564" s="1153"/>
      <c r="BH564" s="1153"/>
      <c r="BI564" s="1153"/>
      <c r="BJ564" s="1153"/>
      <c r="BK564" s="1153"/>
      <c r="BL564" s="1153"/>
      <c r="BM564" s="1153"/>
      <c r="BN564" s="1153"/>
      <c r="BO564" s="1153"/>
      <c r="BP564" s="1153"/>
      <c r="BQ564" s="1153"/>
      <c r="BR564" s="1153"/>
      <c r="BS564" s="1200"/>
      <c r="BT564" s="1153"/>
      <c r="BU564" s="1153"/>
      <c r="BV564" s="1153"/>
      <c r="BW564" s="1153"/>
      <c r="BX564" s="1153"/>
      <c r="BY564" s="1153"/>
      <c r="BZ564" s="1153"/>
      <c r="CA564" s="1153"/>
      <c r="CB564" s="1153"/>
      <c r="CC564" s="1153"/>
      <c r="CD564" s="1153"/>
      <c r="CE564" s="1153"/>
      <c r="CF564" s="1153"/>
      <c r="CG564" s="1153"/>
      <c r="CH564" s="1153"/>
      <c r="CI564" s="1153"/>
      <c r="CJ564" s="1153"/>
      <c r="CK564" s="1153"/>
      <c r="CL564" s="1153"/>
      <c r="CM564" s="1200"/>
      <c r="CN564" s="1200"/>
    </row>
    <row r="565" spans="2:92">
      <c r="B565" s="1152"/>
      <c r="I565" s="1153"/>
      <c r="J565" s="1153"/>
      <c r="K565" s="1153"/>
      <c r="L565" s="1153"/>
      <c r="M565" s="1153"/>
      <c r="N565" s="1153"/>
      <c r="O565" s="1153"/>
      <c r="P565" s="1153"/>
      <c r="Q565" s="1153"/>
      <c r="R565" s="1153"/>
      <c r="S565" s="1153"/>
      <c r="T565" s="1153"/>
      <c r="U565" s="1153"/>
      <c r="V565" s="1153"/>
      <c r="W565" s="1153"/>
      <c r="X565" s="1153"/>
      <c r="Y565" s="1153"/>
      <c r="Z565" s="1153"/>
      <c r="AA565" s="1153"/>
      <c r="AB565" s="1200"/>
      <c r="AC565" s="1200"/>
      <c r="AD565" s="1200"/>
      <c r="AE565" s="1200"/>
      <c r="AF565" s="1153"/>
      <c r="AG565" s="1153"/>
      <c r="AH565" s="1153"/>
      <c r="AI565" s="1153"/>
      <c r="AJ565" s="1153"/>
      <c r="AK565" s="1153"/>
      <c r="AL565" s="1153"/>
      <c r="AM565" s="1153"/>
      <c r="AN565" s="1153"/>
      <c r="AO565" s="1153"/>
      <c r="AP565" s="1153"/>
      <c r="AQ565" s="1153"/>
      <c r="AR565" s="1153"/>
      <c r="AS565" s="1153"/>
      <c r="AT565" s="1153"/>
      <c r="AU565" s="1153"/>
      <c r="AV565" s="1153"/>
      <c r="AW565" s="1153"/>
      <c r="AX565" s="1154"/>
      <c r="AY565" s="1153"/>
      <c r="AZ565" s="1153"/>
      <c r="BA565" s="1153"/>
      <c r="BB565" s="1153"/>
      <c r="BC565" s="1153"/>
      <c r="BD565" s="1153"/>
      <c r="BE565" s="1153"/>
      <c r="BF565" s="1153"/>
      <c r="BG565" s="1153"/>
      <c r="BH565" s="1153"/>
      <c r="BI565" s="1153"/>
      <c r="BJ565" s="1153"/>
      <c r="BK565" s="1153"/>
      <c r="BL565" s="1153"/>
      <c r="BM565" s="1153"/>
      <c r="BN565" s="1153"/>
      <c r="BO565" s="1153"/>
      <c r="BP565" s="1153"/>
      <c r="BQ565" s="1153"/>
      <c r="BR565" s="1153"/>
      <c r="BS565" s="1200"/>
      <c r="BT565" s="1153"/>
      <c r="BU565" s="1153"/>
      <c r="BV565" s="1153"/>
      <c r="BW565" s="1153"/>
      <c r="BX565" s="1153"/>
      <c r="BY565" s="1153"/>
      <c r="BZ565" s="1153"/>
      <c r="CA565" s="1153"/>
      <c r="CB565" s="1153"/>
      <c r="CC565" s="1153"/>
      <c r="CD565" s="1153"/>
      <c r="CE565" s="1153"/>
      <c r="CF565" s="1153"/>
      <c r="CG565" s="1153"/>
      <c r="CH565" s="1153"/>
      <c r="CI565" s="1153"/>
      <c r="CJ565" s="1153"/>
      <c r="CK565" s="1153"/>
      <c r="CL565" s="1153"/>
      <c r="CM565" s="1200"/>
      <c r="CN565" s="1200"/>
    </row>
    <row r="566" spans="2:92">
      <c r="B566" s="1152"/>
      <c r="I566" s="1153"/>
      <c r="J566" s="1153"/>
      <c r="K566" s="1153"/>
      <c r="L566" s="1153"/>
      <c r="M566" s="1153"/>
      <c r="N566" s="1153"/>
      <c r="O566" s="1153"/>
      <c r="P566" s="1153"/>
      <c r="Q566" s="1153"/>
      <c r="R566" s="1153"/>
      <c r="S566" s="1153"/>
      <c r="T566" s="1153"/>
      <c r="U566" s="1153"/>
      <c r="V566" s="1153"/>
      <c r="W566" s="1153"/>
      <c r="X566" s="1153"/>
      <c r="Y566" s="1153"/>
      <c r="Z566" s="1153"/>
      <c r="AA566" s="1153"/>
      <c r="AB566" s="1200"/>
      <c r="AC566" s="1200"/>
      <c r="AD566" s="1200"/>
      <c r="AE566" s="1200"/>
      <c r="AF566" s="1153"/>
      <c r="AG566" s="1153"/>
      <c r="AH566" s="1153"/>
      <c r="AI566" s="1153"/>
      <c r="AJ566" s="1153"/>
      <c r="AK566" s="1153"/>
      <c r="AL566" s="1153"/>
      <c r="AM566" s="1153"/>
      <c r="AN566" s="1153"/>
      <c r="AO566" s="1153"/>
      <c r="AP566" s="1153"/>
      <c r="AQ566" s="1153"/>
      <c r="AR566" s="1153"/>
      <c r="AS566" s="1153"/>
      <c r="AT566" s="1153"/>
      <c r="AU566" s="1153"/>
      <c r="AV566" s="1153"/>
      <c r="AW566" s="1153"/>
      <c r="AX566" s="1154"/>
      <c r="AY566" s="1153"/>
      <c r="AZ566" s="1153"/>
      <c r="BA566" s="1153"/>
      <c r="BB566" s="1153"/>
      <c r="BC566" s="1153"/>
      <c r="BD566" s="1153"/>
      <c r="BE566" s="1153"/>
      <c r="BF566" s="1153"/>
      <c r="BG566" s="1153"/>
      <c r="BH566" s="1153"/>
      <c r="BI566" s="1153"/>
      <c r="BJ566" s="1153"/>
      <c r="BK566" s="1153"/>
      <c r="BL566" s="1153"/>
      <c r="BM566" s="1153"/>
      <c r="BN566" s="1153"/>
      <c r="BO566" s="1153"/>
      <c r="BP566" s="1153"/>
      <c r="BQ566" s="1153"/>
      <c r="BR566" s="1153"/>
      <c r="BS566" s="1200"/>
      <c r="BT566" s="1153"/>
      <c r="BU566" s="1153"/>
      <c r="BV566" s="1153"/>
      <c r="BW566" s="1153"/>
      <c r="BX566" s="1153"/>
      <c r="BY566" s="1153"/>
      <c r="BZ566" s="1153"/>
      <c r="CA566" s="1153"/>
      <c r="CB566" s="1153"/>
      <c r="CC566" s="1153"/>
      <c r="CD566" s="1153"/>
      <c r="CE566" s="1153"/>
      <c r="CF566" s="1153"/>
      <c r="CG566" s="1153"/>
      <c r="CH566" s="1153"/>
      <c r="CI566" s="1153"/>
      <c r="CJ566" s="1153"/>
      <c r="CK566" s="1153"/>
      <c r="CL566" s="1153"/>
      <c r="CM566" s="1200"/>
      <c r="CN566" s="1200"/>
    </row>
    <row r="567" spans="2:92">
      <c r="B567" s="1152"/>
      <c r="I567" s="1153"/>
      <c r="J567" s="1153"/>
      <c r="K567" s="1153"/>
      <c r="L567" s="1153"/>
      <c r="M567" s="1153"/>
      <c r="N567" s="1153"/>
      <c r="O567" s="1153"/>
      <c r="P567" s="1153"/>
      <c r="Q567" s="1153"/>
      <c r="R567" s="1153"/>
      <c r="S567" s="1153"/>
      <c r="T567" s="1153"/>
      <c r="U567" s="1153"/>
      <c r="V567" s="1153"/>
      <c r="W567" s="1153"/>
      <c r="X567" s="1153"/>
      <c r="Y567" s="1153"/>
      <c r="Z567" s="1153"/>
      <c r="AA567" s="1153"/>
      <c r="AB567" s="1200"/>
      <c r="AC567" s="1200"/>
      <c r="AD567" s="1200"/>
      <c r="AE567" s="1200"/>
      <c r="AF567" s="1153"/>
      <c r="AG567" s="1153"/>
      <c r="AH567" s="1153"/>
      <c r="AI567" s="1153"/>
      <c r="AJ567" s="1153"/>
      <c r="AK567" s="1153"/>
      <c r="AL567" s="1153"/>
      <c r="AM567" s="1153"/>
      <c r="AN567" s="1153"/>
      <c r="AO567" s="1153"/>
      <c r="AP567" s="1153"/>
      <c r="AQ567" s="1153"/>
      <c r="AR567" s="1153"/>
      <c r="AS567" s="1153"/>
      <c r="AT567" s="1153"/>
      <c r="AU567" s="1153"/>
      <c r="AV567" s="1153"/>
      <c r="AW567" s="1153"/>
      <c r="AX567" s="1154"/>
      <c r="AY567" s="1153"/>
      <c r="AZ567" s="1153"/>
      <c r="BA567" s="1153"/>
      <c r="BB567" s="1153"/>
      <c r="BC567" s="1153"/>
      <c r="BD567" s="1153"/>
      <c r="BE567" s="1153"/>
      <c r="BF567" s="1153"/>
      <c r="BG567" s="1153"/>
      <c r="BH567" s="1153"/>
      <c r="BI567" s="1153"/>
      <c r="BJ567" s="1153"/>
      <c r="BK567" s="1153"/>
      <c r="BL567" s="1153"/>
      <c r="BM567" s="1153"/>
      <c r="BN567" s="1153"/>
      <c r="BO567" s="1153"/>
      <c r="BP567" s="1153"/>
      <c r="BQ567" s="1153"/>
      <c r="BR567" s="1153"/>
      <c r="BS567" s="1200"/>
      <c r="BT567" s="1153"/>
      <c r="BU567" s="1153"/>
      <c r="BV567" s="1153"/>
      <c r="BW567" s="1153"/>
      <c r="BX567" s="1153"/>
      <c r="BY567" s="1153"/>
      <c r="BZ567" s="1153"/>
      <c r="CA567" s="1153"/>
      <c r="CB567" s="1153"/>
      <c r="CC567" s="1153"/>
      <c r="CD567" s="1153"/>
      <c r="CE567" s="1153"/>
      <c r="CF567" s="1153"/>
      <c r="CG567" s="1153"/>
      <c r="CH567" s="1153"/>
      <c r="CI567" s="1153"/>
      <c r="CJ567" s="1153"/>
      <c r="CK567" s="1153"/>
      <c r="CL567" s="1153"/>
      <c r="CM567" s="1200"/>
      <c r="CN567" s="1200"/>
    </row>
    <row r="568" spans="2:92">
      <c r="B568" s="1152"/>
      <c r="I568" s="1153"/>
      <c r="J568" s="1153"/>
      <c r="K568" s="1153"/>
      <c r="L568" s="1153"/>
      <c r="M568" s="1153"/>
      <c r="N568" s="1153"/>
      <c r="O568" s="1153"/>
      <c r="P568" s="1153"/>
      <c r="Q568" s="1153"/>
      <c r="R568" s="1153"/>
      <c r="S568" s="1153"/>
      <c r="T568" s="1153"/>
      <c r="U568" s="1153"/>
      <c r="V568" s="1153"/>
      <c r="W568" s="1153"/>
      <c r="X568" s="1153"/>
      <c r="Y568" s="1153"/>
      <c r="Z568" s="1153"/>
      <c r="AA568" s="1153"/>
      <c r="AB568" s="1200"/>
      <c r="AC568" s="1200"/>
      <c r="AD568" s="1200"/>
      <c r="AE568" s="1200"/>
      <c r="AF568" s="1153"/>
      <c r="AG568" s="1153"/>
      <c r="AH568" s="1153"/>
      <c r="AI568" s="1153"/>
      <c r="AJ568" s="1153"/>
      <c r="AK568" s="1153"/>
      <c r="AL568" s="1153"/>
      <c r="AM568" s="1153"/>
      <c r="AN568" s="1153"/>
      <c r="AO568" s="1153"/>
      <c r="AP568" s="1153"/>
      <c r="AQ568" s="1153"/>
      <c r="AR568" s="1153"/>
      <c r="AS568" s="1153"/>
      <c r="AT568" s="1153"/>
      <c r="AU568" s="1153"/>
      <c r="AV568" s="1153"/>
      <c r="AW568" s="1153"/>
      <c r="AX568" s="1154"/>
      <c r="AY568" s="1153"/>
      <c r="AZ568" s="1153"/>
      <c r="BA568" s="1153"/>
      <c r="BB568" s="1153"/>
      <c r="BC568" s="1153"/>
      <c r="BD568" s="1153"/>
      <c r="BE568" s="1153"/>
      <c r="BF568" s="1153"/>
      <c r="BG568" s="1153"/>
      <c r="BH568" s="1153"/>
      <c r="BI568" s="1153"/>
      <c r="BJ568" s="1153"/>
      <c r="BK568" s="1153"/>
      <c r="BL568" s="1153"/>
      <c r="BM568" s="1153"/>
      <c r="BN568" s="1153"/>
      <c r="BO568" s="1153"/>
      <c r="BP568" s="1153"/>
      <c r="BQ568" s="1153"/>
      <c r="BR568" s="1153"/>
      <c r="BS568" s="1200"/>
      <c r="BT568" s="1153"/>
      <c r="BU568" s="1153"/>
      <c r="BV568" s="1153"/>
      <c r="BW568" s="1153"/>
      <c r="BX568" s="1153"/>
      <c r="BY568" s="1153"/>
      <c r="BZ568" s="1153"/>
      <c r="CA568" s="1153"/>
      <c r="CB568" s="1153"/>
      <c r="CC568" s="1153"/>
      <c r="CD568" s="1153"/>
      <c r="CE568" s="1153"/>
      <c r="CF568" s="1153"/>
      <c r="CG568" s="1153"/>
      <c r="CH568" s="1153"/>
      <c r="CI568" s="1153"/>
      <c r="CJ568" s="1153"/>
      <c r="CK568" s="1153"/>
      <c r="CL568" s="1153"/>
      <c r="CM568" s="1200"/>
      <c r="CN568" s="1200"/>
    </row>
    <row r="569" spans="2:92">
      <c r="B569" s="1152"/>
      <c r="I569" s="1153"/>
      <c r="J569" s="1153"/>
      <c r="K569" s="1153"/>
      <c r="L569" s="1153"/>
      <c r="M569" s="1153"/>
      <c r="N569" s="1153"/>
      <c r="O569" s="1153"/>
      <c r="P569" s="1153"/>
      <c r="Q569" s="1153"/>
      <c r="R569" s="1153"/>
      <c r="S569" s="1153"/>
      <c r="T569" s="1153"/>
      <c r="U569" s="1153"/>
      <c r="V569" s="1153"/>
      <c r="W569" s="1153"/>
      <c r="X569" s="1153"/>
      <c r="Y569" s="1153"/>
      <c r="Z569" s="1153"/>
      <c r="AA569" s="1153"/>
      <c r="AB569" s="1200"/>
      <c r="AC569" s="1200"/>
      <c r="AD569" s="1200"/>
      <c r="AE569" s="1200"/>
      <c r="AF569" s="1153"/>
      <c r="AG569" s="1153"/>
      <c r="AH569" s="1153"/>
      <c r="AI569" s="1153"/>
      <c r="AJ569" s="1153"/>
      <c r="AK569" s="1153"/>
      <c r="AL569" s="1153"/>
      <c r="AM569" s="1153"/>
      <c r="AN569" s="1153"/>
      <c r="AO569" s="1153"/>
      <c r="AP569" s="1153"/>
      <c r="AQ569" s="1153"/>
      <c r="AR569" s="1153"/>
      <c r="AS569" s="1153"/>
      <c r="AT569" s="1153"/>
      <c r="AU569" s="1153"/>
      <c r="AV569" s="1153"/>
      <c r="AW569" s="1153"/>
      <c r="AX569" s="1154"/>
      <c r="AY569" s="1153"/>
      <c r="AZ569" s="1153"/>
      <c r="BA569" s="1153"/>
      <c r="BB569" s="1153"/>
      <c r="BC569" s="1153"/>
      <c r="BD569" s="1153"/>
      <c r="BE569" s="1153"/>
      <c r="BF569" s="1153"/>
      <c r="BG569" s="1153"/>
      <c r="BH569" s="1153"/>
      <c r="BI569" s="1153"/>
      <c r="BJ569" s="1153"/>
      <c r="BK569" s="1153"/>
      <c r="BL569" s="1153"/>
      <c r="BM569" s="1153"/>
      <c r="BN569" s="1153"/>
      <c r="BO569" s="1153"/>
      <c r="BP569" s="1153"/>
      <c r="BQ569" s="1153"/>
      <c r="BR569" s="1153"/>
      <c r="BS569" s="1200"/>
      <c r="BT569" s="1153"/>
      <c r="BU569" s="1153"/>
      <c r="BV569" s="1153"/>
      <c r="BW569" s="1153"/>
      <c r="BX569" s="1153"/>
      <c r="BY569" s="1153"/>
      <c r="BZ569" s="1153"/>
      <c r="CA569" s="1153"/>
      <c r="CB569" s="1153"/>
      <c r="CC569" s="1153"/>
      <c r="CD569" s="1153"/>
      <c r="CE569" s="1153"/>
      <c r="CF569" s="1153"/>
      <c r="CG569" s="1153"/>
      <c r="CH569" s="1153"/>
      <c r="CI569" s="1153"/>
      <c r="CJ569" s="1153"/>
      <c r="CK569" s="1153"/>
      <c r="CL569" s="1153"/>
      <c r="CM569" s="1200"/>
      <c r="CN569" s="1200"/>
    </row>
    <row r="570" spans="2:92">
      <c r="B570" s="1152"/>
      <c r="I570" s="1153"/>
      <c r="J570" s="1153"/>
      <c r="K570" s="1153"/>
      <c r="L570" s="1153"/>
      <c r="M570" s="1153"/>
      <c r="N570" s="1153"/>
      <c r="O570" s="1153"/>
      <c r="P570" s="1153"/>
      <c r="Q570" s="1153"/>
      <c r="R570" s="1153"/>
      <c r="S570" s="1153"/>
      <c r="T570" s="1153"/>
      <c r="U570" s="1153"/>
      <c r="V570" s="1153"/>
      <c r="W570" s="1153"/>
      <c r="X570" s="1153"/>
      <c r="Y570" s="1153"/>
      <c r="Z570" s="1153"/>
      <c r="AA570" s="1153"/>
      <c r="AB570" s="1200"/>
      <c r="AC570" s="1200"/>
      <c r="AD570" s="1200"/>
      <c r="AE570" s="1200"/>
      <c r="AF570" s="1153"/>
      <c r="AG570" s="1153"/>
      <c r="AH570" s="1153"/>
      <c r="AI570" s="1153"/>
      <c r="AJ570" s="1153"/>
      <c r="AK570" s="1153"/>
      <c r="AL570" s="1153"/>
      <c r="AM570" s="1153"/>
      <c r="AN570" s="1153"/>
      <c r="AO570" s="1153"/>
      <c r="AP570" s="1153"/>
      <c r="AQ570" s="1153"/>
      <c r="AR570" s="1153"/>
      <c r="AS570" s="1153"/>
      <c r="AT570" s="1153"/>
      <c r="AU570" s="1153"/>
      <c r="AV570" s="1153"/>
      <c r="AW570" s="1153"/>
      <c r="AX570" s="1154"/>
      <c r="AY570" s="1153"/>
      <c r="AZ570" s="1153"/>
      <c r="BA570" s="1153"/>
      <c r="BB570" s="1153"/>
      <c r="BC570" s="1153"/>
      <c r="BD570" s="1153"/>
      <c r="BE570" s="1153"/>
      <c r="BF570" s="1153"/>
      <c r="BG570" s="1153"/>
      <c r="BH570" s="1153"/>
      <c r="BI570" s="1153"/>
      <c r="BJ570" s="1153"/>
      <c r="BK570" s="1153"/>
      <c r="BL570" s="1153"/>
      <c r="BM570" s="1153"/>
      <c r="BN570" s="1153"/>
      <c r="BO570" s="1153"/>
      <c r="BP570" s="1153"/>
      <c r="BQ570" s="1153"/>
      <c r="BR570" s="1153"/>
      <c r="BS570" s="1200"/>
      <c r="BT570" s="1153"/>
      <c r="BU570" s="1153"/>
      <c r="BV570" s="1153"/>
      <c r="BW570" s="1153"/>
      <c r="BX570" s="1153"/>
      <c r="BY570" s="1153"/>
      <c r="BZ570" s="1153"/>
      <c r="CA570" s="1153"/>
      <c r="CB570" s="1153"/>
      <c r="CC570" s="1153"/>
      <c r="CD570" s="1153"/>
      <c r="CE570" s="1153"/>
      <c r="CF570" s="1153"/>
      <c r="CG570" s="1153"/>
      <c r="CH570" s="1153"/>
      <c r="CI570" s="1153"/>
      <c r="CJ570" s="1153"/>
      <c r="CK570" s="1153"/>
      <c r="CL570" s="1153"/>
      <c r="CM570" s="1200"/>
      <c r="CN570" s="1200"/>
    </row>
    <row r="571" spans="2:92">
      <c r="B571" s="1152"/>
      <c r="I571" s="1153"/>
      <c r="J571" s="1153"/>
      <c r="K571" s="1153"/>
      <c r="L571" s="1153"/>
      <c r="M571" s="1153"/>
      <c r="N571" s="1153"/>
      <c r="O571" s="1153"/>
      <c r="P571" s="1153"/>
      <c r="Q571" s="1153"/>
      <c r="R571" s="1153"/>
      <c r="S571" s="1153"/>
      <c r="T571" s="1153"/>
      <c r="U571" s="1153"/>
      <c r="V571" s="1153"/>
      <c r="W571" s="1153"/>
      <c r="X571" s="1153"/>
      <c r="Y571" s="1153"/>
      <c r="Z571" s="1153"/>
      <c r="AA571" s="1153"/>
      <c r="AB571" s="1200"/>
      <c r="AC571" s="1200"/>
      <c r="AD571" s="1200"/>
      <c r="AE571" s="1200"/>
      <c r="AF571" s="1153"/>
      <c r="AG571" s="1153"/>
      <c r="AH571" s="1153"/>
      <c r="AI571" s="1153"/>
      <c r="AJ571" s="1153"/>
      <c r="AK571" s="1153"/>
      <c r="AL571" s="1153"/>
      <c r="AM571" s="1153"/>
      <c r="AN571" s="1153"/>
      <c r="AO571" s="1153"/>
      <c r="AP571" s="1153"/>
      <c r="AQ571" s="1153"/>
      <c r="AR571" s="1153"/>
      <c r="AS571" s="1153"/>
      <c r="AT571" s="1153"/>
      <c r="AU571" s="1153"/>
      <c r="AV571" s="1153"/>
      <c r="AW571" s="1153"/>
      <c r="AX571" s="1154"/>
      <c r="AY571" s="1153"/>
      <c r="AZ571" s="1153"/>
      <c r="BA571" s="1153"/>
      <c r="BB571" s="1153"/>
      <c r="BC571" s="1153"/>
      <c r="BD571" s="1153"/>
      <c r="BE571" s="1153"/>
      <c r="BF571" s="1153"/>
      <c r="BG571" s="1153"/>
      <c r="BH571" s="1153"/>
      <c r="BI571" s="1153"/>
      <c r="BJ571" s="1153"/>
      <c r="BK571" s="1153"/>
      <c r="BL571" s="1153"/>
      <c r="BM571" s="1153"/>
      <c r="BN571" s="1153"/>
      <c r="BO571" s="1153"/>
      <c r="BP571" s="1153"/>
      <c r="BQ571" s="1153"/>
      <c r="BR571" s="1153"/>
      <c r="BS571" s="1200"/>
      <c r="BT571" s="1153"/>
      <c r="BU571" s="1153"/>
      <c r="BV571" s="1153"/>
      <c r="BW571" s="1153"/>
      <c r="BX571" s="1153"/>
      <c r="BY571" s="1153"/>
      <c r="BZ571" s="1153"/>
      <c r="CA571" s="1153"/>
      <c r="CB571" s="1153"/>
      <c r="CC571" s="1153"/>
      <c r="CD571" s="1153"/>
      <c r="CE571" s="1153"/>
      <c r="CF571" s="1153"/>
      <c r="CG571" s="1153"/>
      <c r="CH571" s="1153"/>
      <c r="CI571" s="1153"/>
      <c r="CJ571" s="1153"/>
      <c r="CK571" s="1153"/>
      <c r="CL571" s="1153"/>
      <c r="CM571" s="1200"/>
      <c r="CN571" s="1200"/>
    </row>
    <row r="572" spans="2:92">
      <c r="B572" s="1152"/>
      <c r="I572" s="1153"/>
      <c r="J572" s="1153"/>
      <c r="K572" s="1153"/>
      <c r="L572" s="1153"/>
      <c r="M572" s="1153"/>
      <c r="N572" s="1153"/>
      <c r="O572" s="1153"/>
      <c r="P572" s="1153"/>
      <c r="Q572" s="1153"/>
      <c r="R572" s="1153"/>
      <c r="S572" s="1153"/>
      <c r="T572" s="1153"/>
      <c r="U572" s="1153"/>
      <c r="V572" s="1153"/>
      <c r="W572" s="1153"/>
      <c r="X572" s="1153"/>
      <c r="Y572" s="1153"/>
      <c r="Z572" s="1153"/>
      <c r="AA572" s="1153"/>
      <c r="AB572" s="1200"/>
      <c r="AC572" s="1200"/>
      <c r="AD572" s="1200"/>
      <c r="AE572" s="1200"/>
      <c r="AF572" s="1153"/>
      <c r="AG572" s="1153"/>
      <c r="AH572" s="1153"/>
      <c r="AI572" s="1153"/>
      <c r="AJ572" s="1153"/>
      <c r="AK572" s="1153"/>
      <c r="AL572" s="1153"/>
      <c r="AM572" s="1153"/>
      <c r="AN572" s="1153"/>
      <c r="AO572" s="1153"/>
      <c r="AP572" s="1153"/>
      <c r="AQ572" s="1153"/>
      <c r="AR572" s="1153"/>
      <c r="AS572" s="1153"/>
      <c r="AT572" s="1153"/>
      <c r="AU572" s="1153"/>
      <c r="AV572" s="1153"/>
      <c r="AW572" s="1153"/>
      <c r="AX572" s="1154"/>
      <c r="AY572" s="1153"/>
      <c r="AZ572" s="1153"/>
      <c r="BA572" s="1153"/>
      <c r="BB572" s="1153"/>
      <c r="BC572" s="1153"/>
      <c r="BD572" s="1153"/>
      <c r="BE572" s="1153"/>
      <c r="BF572" s="1153"/>
      <c r="BG572" s="1153"/>
      <c r="BH572" s="1153"/>
      <c r="BI572" s="1153"/>
      <c r="BJ572" s="1153"/>
      <c r="BK572" s="1153"/>
      <c r="BL572" s="1153"/>
      <c r="BM572" s="1153"/>
      <c r="BN572" s="1153"/>
      <c r="BO572" s="1153"/>
      <c r="BP572" s="1153"/>
      <c r="BQ572" s="1153"/>
      <c r="BR572" s="1153"/>
      <c r="BS572" s="1200"/>
      <c r="BT572" s="1153"/>
      <c r="BU572" s="1153"/>
      <c r="BV572" s="1153"/>
      <c r="BW572" s="1153"/>
      <c r="BX572" s="1153"/>
      <c r="BY572" s="1153"/>
      <c r="BZ572" s="1153"/>
      <c r="CA572" s="1153"/>
      <c r="CB572" s="1153"/>
      <c r="CC572" s="1153"/>
      <c r="CD572" s="1153"/>
      <c r="CE572" s="1153"/>
      <c r="CF572" s="1153"/>
      <c r="CG572" s="1153"/>
      <c r="CH572" s="1153"/>
      <c r="CI572" s="1153"/>
      <c r="CJ572" s="1153"/>
      <c r="CK572" s="1153"/>
      <c r="CL572" s="1153"/>
      <c r="CM572" s="1200"/>
      <c r="CN572" s="1200"/>
    </row>
    <row r="573" spans="2:92">
      <c r="B573" s="1152"/>
      <c r="I573" s="1153"/>
      <c r="J573" s="1153"/>
      <c r="K573" s="1153"/>
      <c r="L573" s="1153"/>
      <c r="M573" s="1153"/>
      <c r="N573" s="1153"/>
      <c r="O573" s="1153"/>
      <c r="P573" s="1153"/>
      <c r="Q573" s="1153"/>
      <c r="R573" s="1153"/>
      <c r="S573" s="1153"/>
      <c r="T573" s="1153"/>
      <c r="U573" s="1153"/>
      <c r="V573" s="1153"/>
      <c r="W573" s="1153"/>
      <c r="X573" s="1153"/>
      <c r="Y573" s="1153"/>
      <c r="Z573" s="1153"/>
      <c r="AA573" s="1153"/>
      <c r="AB573" s="1200"/>
      <c r="AC573" s="1200"/>
      <c r="AD573" s="1200"/>
      <c r="AE573" s="1200"/>
      <c r="AF573" s="1153"/>
      <c r="AG573" s="1153"/>
      <c r="AH573" s="1153"/>
      <c r="AI573" s="1153"/>
      <c r="AJ573" s="1153"/>
      <c r="AK573" s="1153"/>
      <c r="AL573" s="1153"/>
      <c r="AM573" s="1153"/>
      <c r="AN573" s="1153"/>
      <c r="AO573" s="1153"/>
      <c r="AP573" s="1153"/>
      <c r="AQ573" s="1153"/>
      <c r="AR573" s="1153"/>
      <c r="AS573" s="1153"/>
      <c r="AT573" s="1153"/>
      <c r="AU573" s="1153"/>
      <c r="AV573" s="1153"/>
      <c r="AW573" s="1153"/>
      <c r="AX573" s="1154"/>
      <c r="AY573" s="1153"/>
      <c r="AZ573" s="1153"/>
      <c r="BA573" s="1153"/>
      <c r="BB573" s="1153"/>
      <c r="BC573" s="1153"/>
      <c r="BD573" s="1153"/>
      <c r="BE573" s="1153"/>
      <c r="BF573" s="1153"/>
      <c r="BG573" s="1153"/>
      <c r="BH573" s="1153"/>
      <c r="BI573" s="1153"/>
      <c r="BJ573" s="1153"/>
      <c r="BK573" s="1153"/>
      <c r="BL573" s="1153"/>
      <c r="BM573" s="1153"/>
      <c r="BN573" s="1153"/>
      <c r="BO573" s="1153"/>
      <c r="BP573" s="1153"/>
      <c r="BQ573" s="1153"/>
      <c r="BR573" s="1153"/>
      <c r="BS573" s="1200"/>
      <c r="BT573" s="1153"/>
      <c r="BU573" s="1153"/>
      <c r="BV573" s="1153"/>
      <c r="BW573" s="1153"/>
      <c r="BX573" s="1153"/>
      <c r="BY573" s="1153"/>
      <c r="BZ573" s="1153"/>
      <c r="CA573" s="1153"/>
      <c r="CB573" s="1153"/>
      <c r="CC573" s="1153"/>
      <c r="CD573" s="1153"/>
      <c r="CE573" s="1153"/>
      <c r="CF573" s="1153"/>
      <c r="CG573" s="1153"/>
      <c r="CH573" s="1153"/>
      <c r="CI573" s="1153"/>
      <c r="CJ573" s="1153"/>
      <c r="CK573" s="1153"/>
      <c r="CL573" s="1153"/>
      <c r="CM573" s="1200"/>
      <c r="CN573" s="1200"/>
    </row>
    <row r="574" spans="2:92">
      <c r="B574" s="1152"/>
      <c r="I574" s="1153"/>
      <c r="J574" s="1153"/>
      <c r="K574" s="1153"/>
      <c r="L574" s="1153"/>
      <c r="M574" s="1153"/>
      <c r="N574" s="1153"/>
      <c r="O574" s="1153"/>
      <c r="P574" s="1153"/>
      <c r="Q574" s="1153"/>
      <c r="R574" s="1153"/>
      <c r="S574" s="1153"/>
      <c r="T574" s="1153"/>
      <c r="U574" s="1153"/>
      <c r="V574" s="1153"/>
      <c r="W574" s="1153"/>
      <c r="X574" s="1153"/>
      <c r="Y574" s="1153"/>
      <c r="Z574" s="1153"/>
      <c r="AA574" s="1153"/>
      <c r="AB574" s="1200"/>
      <c r="AC574" s="1200"/>
      <c r="AD574" s="1200"/>
      <c r="AE574" s="1200"/>
      <c r="AF574" s="1153"/>
      <c r="AG574" s="1153"/>
      <c r="AH574" s="1153"/>
      <c r="AI574" s="1153"/>
      <c r="AJ574" s="1153"/>
      <c r="AK574" s="1153"/>
      <c r="AL574" s="1153"/>
      <c r="AM574" s="1153"/>
      <c r="AN574" s="1153"/>
      <c r="AO574" s="1153"/>
      <c r="AP574" s="1153"/>
      <c r="AQ574" s="1153"/>
      <c r="AR574" s="1153"/>
      <c r="AS574" s="1153"/>
      <c r="AT574" s="1153"/>
      <c r="AU574" s="1153"/>
      <c r="AV574" s="1153"/>
      <c r="AW574" s="1153"/>
      <c r="AX574" s="1154"/>
      <c r="AY574" s="1153"/>
      <c r="AZ574" s="1153"/>
      <c r="BA574" s="1153"/>
      <c r="BB574" s="1153"/>
      <c r="BC574" s="1153"/>
      <c r="BD574" s="1153"/>
      <c r="BE574" s="1153"/>
      <c r="BF574" s="1153"/>
      <c r="BG574" s="1153"/>
      <c r="BH574" s="1153"/>
      <c r="BI574" s="1153"/>
      <c r="BJ574" s="1153"/>
      <c r="BK574" s="1153"/>
      <c r="BL574" s="1153"/>
      <c r="BM574" s="1153"/>
      <c r="BN574" s="1153"/>
      <c r="BO574" s="1153"/>
      <c r="BP574" s="1153"/>
      <c r="BQ574" s="1153"/>
      <c r="BR574" s="1153"/>
      <c r="BS574" s="1200"/>
      <c r="BT574" s="1153"/>
      <c r="BU574" s="1153"/>
      <c r="BV574" s="1153"/>
      <c r="BW574" s="1153"/>
      <c r="BX574" s="1153"/>
      <c r="BY574" s="1153"/>
      <c r="BZ574" s="1153"/>
      <c r="CA574" s="1153"/>
      <c r="CB574" s="1153"/>
      <c r="CC574" s="1153"/>
      <c r="CD574" s="1153"/>
      <c r="CE574" s="1153"/>
      <c r="CF574" s="1153"/>
      <c r="CG574" s="1153"/>
      <c r="CH574" s="1153"/>
      <c r="CI574" s="1153"/>
      <c r="CJ574" s="1153"/>
      <c r="CK574" s="1153"/>
      <c r="CL574" s="1153"/>
      <c r="CM574" s="1200"/>
      <c r="CN574" s="1200"/>
    </row>
    <row r="575" spans="2:92">
      <c r="B575" s="1152"/>
      <c r="I575" s="1153"/>
      <c r="J575" s="1153"/>
      <c r="K575" s="1153"/>
      <c r="L575" s="1153"/>
      <c r="M575" s="1153"/>
      <c r="N575" s="1153"/>
      <c r="O575" s="1153"/>
      <c r="P575" s="1153"/>
      <c r="Q575" s="1153"/>
      <c r="R575" s="1153"/>
      <c r="S575" s="1153"/>
      <c r="T575" s="1153"/>
      <c r="U575" s="1153"/>
      <c r="V575" s="1153"/>
      <c r="W575" s="1153"/>
      <c r="X575" s="1153"/>
      <c r="Y575" s="1153"/>
      <c r="Z575" s="1153"/>
      <c r="AA575" s="1153"/>
      <c r="AB575" s="1200"/>
      <c r="AC575" s="1200"/>
      <c r="AD575" s="1200"/>
      <c r="AE575" s="1200"/>
      <c r="AF575" s="1153"/>
      <c r="AG575" s="1153"/>
      <c r="AH575" s="1153"/>
      <c r="AI575" s="1153"/>
      <c r="AJ575" s="1153"/>
      <c r="AK575" s="1153"/>
      <c r="AL575" s="1153"/>
      <c r="AM575" s="1153"/>
      <c r="AN575" s="1153"/>
      <c r="AO575" s="1153"/>
      <c r="AP575" s="1153"/>
      <c r="AQ575" s="1153"/>
      <c r="AR575" s="1153"/>
      <c r="AS575" s="1153"/>
      <c r="AT575" s="1153"/>
      <c r="AU575" s="1153"/>
      <c r="AV575" s="1153"/>
      <c r="AW575" s="1153"/>
      <c r="AX575" s="1154"/>
      <c r="AY575" s="1153"/>
      <c r="AZ575" s="1153"/>
      <c r="BA575" s="1153"/>
      <c r="BB575" s="1153"/>
      <c r="BC575" s="1153"/>
      <c r="BD575" s="1153"/>
      <c r="BE575" s="1153"/>
      <c r="BF575" s="1153"/>
      <c r="BG575" s="1153"/>
      <c r="BH575" s="1153"/>
      <c r="BI575" s="1153"/>
      <c r="BJ575" s="1153"/>
      <c r="BK575" s="1153"/>
      <c r="BL575" s="1153"/>
      <c r="BM575" s="1153"/>
      <c r="BN575" s="1153"/>
      <c r="BO575" s="1153"/>
      <c r="BP575" s="1153"/>
      <c r="BQ575" s="1153"/>
      <c r="BR575" s="1153"/>
      <c r="BS575" s="1200"/>
      <c r="BT575" s="1153"/>
      <c r="BU575" s="1153"/>
      <c r="BV575" s="1153"/>
      <c r="BW575" s="1153"/>
      <c r="BX575" s="1153"/>
      <c r="BY575" s="1153"/>
      <c r="BZ575" s="1153"/>
      <c r="CA575" s="1153"/>
      <c r="CB575" s="1153"/>
      <c r="CC575" s="1153"/>
      <c r="CD575" s="1153"/>
      <c r="CE575" s="1153"/>
      <c r="CF575" s="1153"/>
      <c r="CG575" s="1153"/>
      <c r="CH575" s="1153"/>
      <c r="CI575" s="1153"/>
      <c r="CJ575" s="1153"/>
      <c r="CK575" s="1153"/>
      <c r="CL575" s="1153"/>
      <c r="CM575" s="1200"/>
      <c r="CN575" s="1200"/>
    </row>
    <row r="576" spans="2:92">
      <c r="B576" s="1152"/>
      <c r="I576" s="1153"/>
      <c r="J576" s="1153"/>
      <c r="K576" s="1153"/>
      <c r="L576" s="1153"/>
      <c r="M576" s="1153"/>
      <c r="N576" s="1153"/>
      <c r="O576" s="1153"/>
      <c r="P576" s="1153"/>
      <c r="Q576" s="1153"/>
      <c r="R576" s="1153"/>
      <c r="S576" s="1153"/>
      <c r="T576" s="1153"/>
      <c r="U576" s="1153"/>
      <c r="V576" s="1153"/>
      <c r="W576" s="1153"/>
      <c r="X576" s="1153"/>
      <c r="Y576" s="1153"/>
      <c r="Z576" s="1153"/>
      <c r="AA576" s="1153"/>
      <c r="AB576" s="1200"/>
      <c r="AC576" s="1200"/>
      <c r="AD576" s="1200"/>
      <c r="AE576" s="1200"/>
      <c r="AF576" s="1153"/>
      <c r="AG576" s="1153"/>
      <c r="AH576" s="1153"/>
      <c r="AI576" s="1153"/>
      <c r="AJ576" s="1153"/>
      <c r="AK576" s="1153"/>
      <c r="AL576" s="1153"/>
      <c r="AM576" s="1153"/>
      <c r="AN576" s="1153"/>
      <c r="AO576" s="1153"/>
      <c r="AP576" s="1153"/>
      <c r="AQ576" s="1153"/>
      <c r="AR576" s="1153"/>
      <c r="AS576" s="1153"/>
      <c r="AT576" s="1153"/>
      <c r="AU576" s="1153"/>
      <c r="AV576" s="1153"/>
      <c r="AW576" s="1153"/>
      <c r="AX576" s="1154"/>
      <c r="AY576" s="1153"/>
      <c r="AZ576" s="1153"/>
      <c r="BA576" s="1153"/>
      <c r="BB576" s="1153"/>
      <c r="BC576" s="1153"/>
      <c r="BD576" s="1153"/>
      <c r="BE576" s="1153"/>
      <c r="BF576" s="1153"/>
      <c r="BG576" s="1153"/>
      <c r="BH576" s="1153"/>
      <c r="BI576" s="1153"/>
      <c r="BJ576" s="1153"/>
      <c r="BK576" s="1153"/>
      <c r="BL576" s="1153"/>
      <c r="BM576" s="1153"/>
      <c r="BN576" s="1153"/>
      <c r="BO576" s="1153"/>
      <c r="BP576" s="1153"/>
      <c r="BQ576" s="1153"/>
      <c r="BR576" s="1153"/>
      <c r="BS576" s="1200"/>
      <c r="BT576" s="1153"/>
      <c r="BU576" s="1153"/>
      <c r="BV576" s="1153"/>
      <c r="BW576" s="1153"/>
      <c r="BX576" s="1153"/>
      <c r="BY576" s="1153"/>
      <c r="BZ576" s="1153"/>
      <c r="CA576" s="1153"/>
      <c r="CB576" s="1153"/>
      <c r="CC576" s="1153"/>
      <c r="CD576" s="1153"/>
      <c r="CE576" s="1153"/>
      <c r="CF576" s="1153"/>
      <c r="CG576" s="1153"/>
      <c r="CH576" s="1153"/>
      <c r="CI576" s="1153"/>
      <c r="CJ576" s="1153"/>
      <c r="CK576" s="1153"/>
      <c r="CL576" s="1153"/>
      <c r="CM576" s="1200"/>
      <c r="CN576" s="1200"/>
    </row>
    <row r="577" spans="2:92">
      <c r="B577" s="1152"/>
      <c r="I577" s="1153"/>
      <c r="J577" s="1153"/>
      <c r="K577" s="1153"/>
      <c r="L577" s="1153"/>
      <c r="M577" s="1153"/>
      <c r="N577" s="1153"/>
      <c r="O577" s="1153"/>
      <c r="P577" s="1153"/>
      <c r="Q577" s="1153"/>
      <c r="R577" s="1153"/>
      <c r="S577" s="1153"/>
      <c r="T577" s="1153"/>
      <c r="U577" s="1153"/>
      <c r="V577" s="1153"/>
      <c r="W577" s="1153"/>
      <c r="X577" s="1153"/>
      <c r="Y577" s="1153"/>
      <c r="Z577" s="1153"/>
      <c r="AA577" s="1153"/>
      <c r="AB577" s="1200"/>
      <c r="AC577" s="1200"/>
      <c r="AD577" s="1200"/>
      <c r="AE577" s="1200"/>
      <c r="AF577" s="1153"/>
      <c r="AG577" s="1153"/>
      <c r="AH577" s="1153"/>
      <c r="AI577" s="1153"/>
      <c r="AJ577" s="1153"/>
      <c r="AK577" s="1153"/>
      <c r="AL577" s="1153"/>
      <c r="AM577" s="1153"/>
      <c r="AN577" s="1153"/>
      <c r="AO577" s="1153"/>
      <c r="AP577" s="1153"/>
      <c r="AQ577" s="1153"/>
      <c r="AR577" s="1153"/>
      <c r="AS577" s="1153"/>
      <c r="AT577" s="1153"/>
      <c r="AU577" s="1153"/>
      <c r="AV577" s="1153"/>
      <c r="AW577" s="1153"/>
      <c r="AX577" s="1154"/>
      <c r="AY577" s="1153"/>
      <c r="AZ577" s="1153"/>
      <c r="BA577" s="1153"/>
      <c r="BB577" s="1153"/>
      <c r="BC577" s="1153"/>
      <c r="BD577" s="1153"/>
      <c r="BE577" s="1153"/>
      <c r="BF577" s="1153"/>
      <c r="BG577" s="1153"/>
      <c r="BH577" s="1153"/>
      <c r="BI577" s="1153"/>
      <c r="BJ577" s="1153"/>
      <c r="BK577" s="1153"/>
      <c r="BL577" s="1153"/>
      <c r="BM577" s="1153"/>
      <c r="BN577" s="1153"/>
      <c r="BO577" s="1153"/>
      <c r="BP577" s="1153"/>
      <c r="BQ577" s="1153"/>
      <c r="BR577" s="1153"/>
      <c r="BS577" s="1200"/>
      <c r="BT577" s="1153"/>
      <c r="BU577" s="1153"/>
      <c r="BV577" s="1153"/>
      <c r="BW577" s="1153"/>
      <c r="BX577" s="1153"/>
      <c r="BY577" s="1153"/>
      <c r="BZ577" s="1153"/>
      <c r="CA577" s="1153"/>
      <c r="CB577" s="1153"/>
      <c r="CC577" s="1153"/>
      <c r="CD577" s="1153"/>
      <c r="CE577" s="1153"/>
      <c r="CF577" s="1153"/>
      <c r="CG577" s="1153"/>
      <c r="CH577" s="1153"/>
      <c r="CI577" s="1153"/>
      <c r="CJ577" s="1153"/>
      <c r="CK577" s="1153"/>
      <c r="CL577" s="1153"/>
      <c r="CM577" s="1200"/>
      <c r="CN577" s="1200"/>
    </row>
    <row r="578" spans="2:92">
      <c r="B578" s="1152"/>
      <c r="I578" s="1153"/>
      <c r="J578" s="1153"/>
      <c r="K578" s="1153"/>
      <c r="L578" s="1153"/>
      <c r="M578" s="1153"/>
      <c r="N578" s="1153"/>
      <c r="O578" s="1153"/>
      <c r="P578" s="1153"/>
      <c r="Q578" s="1153"/>
      <c r="R578" s="1153"/>
      <c r="S578" s="1153"/>
      <c r="T578" s="1153"/>
      <c r="U578" s="1153"/>
      <c r="V578" s="1153"/>
      <c r="W578" s="1153"/>
      <c r="X578" s="1153"/>
      <c r="Y578" s="1153"/>
      <c r="Z578" s="1153"/>
      <c r="AA578" s="1153"/>
      <c r="AB578" s="1200"/>
      <c r="AC578" s="1200"/>
      <c r="AD578" s="1200"/>
      <c r="AE578" s="1200"/>
      <c r="AF578" s="1153"/>
      <c r="AG578" s="1153"/>
      <c r="AH578" s="1153"/>
      <c r="AI578" s="1153"/>
      <c r="AJ578" s="1153"/>
      <c r="AK578" s="1153"/>
      <c r="AL578" s="1153"/>
      <c r="AM578" s="1153"/>
      <c r="AN578" s="1153"/>
      <c r="AO578" s="1153"/>
      <c r="AP578" s="1153"/>
      <c r="AQ578" s="1153"/>
      <c r="AR578" s="1153"/>
      <c r="AS578" s="1153"/>
      <c r="AT578" s="1153"/>
      <c r="AU578" s="1153"/>
      <c r="AV578" s="1153"/>
      <c r="AW578" s="1153"/>
      <c r="AX578" s="1154"/>
      <c r="AY578" s="1153"/>
      <c r="AZ578" s="1153"/>
      <c r="BA578" s="1153"/>
      <c r="BB578" s="1153"/>
      <c r="BC578" s="1153"/>
      <c r="BD578" s="1153"/>
      <c r="BE578" s="1153"/>
      <c r="BF578" s="1153"/>
      <c r="BG578" s="1153"/>
      <c r="BH578" s="1153"/>
      <c r="BI578" s="1153"/>
      <c r="BJ578" s="1153"/>
      <c r="BK578" s="1153"/>
      <c r="BL578" s="1153"/>
      <c r="BM578" s="1153"/>
      <c r="BN578" s="1153"/>
      <c r="BO578" s="1153"/>
      <c r="BP578" s="1153"/>
      <c r="BQ578" s="1153"/>
      <c r="BR578" s="1153"/>
      <c r="BS578" s="1200"/>
      <c r="BT578" s="1153"/>
      <c r="BU578" s="1153"/>
      <c r="BV578" s="1153"/>
      <c r="BW578" s="1153"/>
      <c r="BX578" s="1153"/>
      <c r="BY578" s="1153"/>
      <c r="BZ578" s="1153"/>
      <c r="CA578" s="1153"/>
      <c r="CB578" s="1153"/>
      <c r="CC578" s="1153"/>
      <c r="CD578" s="1153"/>
      <c r="CE578" s="1153"/>
      <c r="CF578" s="1153"/>
      <c r="CG578" s="1153"/>
      <c r="CH578" s="1153"/>
      <c r="CI578" s="1153"/>
      <c r="CJ578" s="1153"/>
      <c r="CK578" s="1153"/>
      <c r="CL578" s="1153"/>
      <c r="CM578" s="1200"/>
      <c r="CN578" s="1200"/>
    </row>
    <row r="579" spans="2:92">
      <c r="B579" s="1152"/>
      <c r="I579" s="1153"/>
      <c r="J579" s="1153"/>
      <c r="K579" s="1153"/>
      <c r="L579" s="1153"/>
      <c r="M579" s="1153"/>
      <c r="N579" s="1153"/>
      <c r="O579" s="1153"/>
      <c r="P579" s="1153"/>
      <c r="Q579" s="1153"/>
      <c r="R579" s="1153"/>
      <c r="S579" s="1153"/>
      <c r="T579" s="1153"/>
      <c r="U579" s="1153"/>
      <c r="V579" s="1153"/>
      <c r="W579" s="1153"/>
      <c r="X579" s="1153"/>
      <c r="Y579" s="1153"/>
      <c r="Z579" s="1153"/>
      <c r="AA579" s="1153"/>
      <c r="AB579" s="1200"/>
      <c r="AC579" s="1200"/>
      <c r="AD579" s="1200"/>
      <c r="AE579" s="1200"/>
      <c r="AF579" s="1153"/>
      <c r="AG579" s="1153"/>
      <c r="AH579" s="1153"/>
      <c r="AI579" s="1153"/>
      <c r="AJ579" s="1153"/>
      <c r="AK579" s="1153"/>
      <c r="AL579" s="1153"/>
      <c r="AM579" s="1153"/>
      <c r="AN579" s="1153"/>
      <c r="AO579" s="1153"/>
      <c r="AP579" s="1153"/>
      <c r="AQ579" s="1153"/>
      <c r="AR579" s="1153"/>
      <c r="AS579" s="1153"/>
      <c r="AT579" s="1153"/>
      <c r="AU579" s="1153"/>
      <c r="AV579" s="1153"/>
      <c r="AW579" s="1153"/>
      <c r="AX579" s="1154"/>
      <c r="AY579" s="1153"/>
      <c r="AZ579" s="1153"/>
      <c r="BA579" s="1153"/>
      <c r="BB579" s="1153"/>
      <c r="BC579" s="1153"/>
      <c r="BD579" s="1153"/>
      <c r="BE579" s="1153"/>
      <c r="BF579" s="1153"/>
      <c r="BG579" s="1153"/>
      <c r="BH579" s="1153"/>
      <c r="BI579" s="1153"/>
      <c r="BJ579" s="1153"/>
      <c r="BK579" s="1153"/>
      <c r="BL579" s="1153"/>
      <c r="BM579" s="1153"/>
      <c r="BN579" s="1153"/>
      <c r="BO579" s="1153"/>
      <c r="BP579" s="1153"/>
      <c r="BQ579" s="1153"/>
      <c r="BR579" s="1153"/>
      <c r="BS579" s="1200"/>
      <c r="BT579" s="1153"/>
      <c r="BU579" s="1153"/>
      <c r="BV579" s="1153"/>
      <c r="BW579" s="1153"/>
      <c r="BX579" s="1153"/>
      <c r="BY579" s="1153"/>
      <c r="BZ579" s="1153"/>
      <c r="CA579" s="1153"/>
      <c r="CB579" s="1153"/>
      <c r="CC579" s="1153"/>
      <c r="CD579" s="1153"/>
      <c r="CE579" s="1153"/>
      <c r="CF579" s="1153"/>
      <c r="CG579" s="1153"/>
      <c r="CH579" s="1153"/>
      <c r="CI579" s="1153"/>
      <c r="CJ579" s="1153"/>
      <c r="CK579" s="1153"/>
      <c r="CL579" s="1153"/>
      <c r="CM579" s="1200"/>
      <c r="CN579" s="1200"/>
    </row>
    <row r="580" spans="2:92">
      <c r="B580" s="1152"/>
      <c r="I580" s="1153"/>
      <c r="J580" s="1153"/>
      <c r="K580" s="1153"/>
      <c r="L580" s="1153"/>
      <c r="M580" s="1153"/>
      <c r="N580" s="1153"/>
      <c r="O580" s="1153"/>
      <c r="P580" s="1153"/>
      <c r="Q580" s="1153"/>
      <c r="R580" s="1153"/>
      <c r="S580" s="1153"/>
      <c r="T580" s="1153"/>
      <c r="U580" s="1153"/>
      <c r="V580" s="1153"/>
      <c r="W580" s="1153"/>
      <c r="X580" s="1153"/>
      <c r="Y580" s="1153"/>
      <c r="Z580" s="1153"/>
      <c r="AA580" s="1153"/>
      <c r="AB580" s="1200"/>
      <c r="AC580" s="1200"/>
      <c r="AD580" s="1200"/>
      <c r="AE580" s="1200"/>
      <c r="AF580" s="1153"/>
      <c r="AG580" s="1153"/>
      <c r="AH580" s="1153"/>
      <c r="AI580" s="1153"/>
      <c r="AJ580" s="1153"/>
      <c r="AK580" s="1153"/>
      <c r="AL580" s="1153"/>
      <c r="AM580" s="1153"/>
      <c r="AN580" s="1153"/>
      <c r="AO580" s="1153"/>
      <c r="AP580" s="1153"/>
      <c r="AQ580" s="1153"/>
      <c r="AR580" s="1153"/>
      <c r="AS580" s="1153"/>
      <c r="AT580" s="1153"/>
      <c r="AU580" s="1153"/>
      <c r="AV580" s="1153"/>
      <c r="AW580" s="1153"/>
      <c r="AX580" s="1154"/>
      <c r="AY580" s="1153"/>
      <c r="AZ580" s="1153"/>
      <c r="BA580" s="1153"/>
      <c r="BB580" s="1153"/>
      <c r="BC580" s="1153"/>
      <c r="BD580" s="1153"/>
      <c r="BE580" s="1153"/>
      <c r="BF580" s="1153"/>
      <c r="BG580" s="1153"/>
      <c r="BH580" s="1153"/>
      <c r="BI580" s="1153"/>
      <c r="BJ580" s="1153"/>
      <c r="BK580" s="1153"/>
      <c r="BL580" s="1153"/>
      <c r="BM580" s="1153"/>
      <c r="BN580" s="1153"/>
      <c r="BO580" s="1153"/>
      <c r="BP580" s="1153"/>
      <c r="BQ580" s="1153"/>
      <c r="BR580" s="1153"/>
      <c r="BS580" s="1200"/>
      <c r="BT580" s="1153"/>
      <c r="BU580" s="1153"/>
      <c r="BV580" s="1153"/>
      <c r="BW580" s="1153"/>
      <c r="BX580" s="1153"/>
      <c r="BY580" s="1153"/>
      <c r="BZ580" s="1153"/>
      <c r="CA580" s="1153"/>
      <c r="CB580" s="1153"/>
      <c r="CC580" s="1153"/>
      <c r="CD580" s="1153"/>
      <c r="CE580" s="1153"/>
      <c r="CF580" s="1153"/>
      <c r="CG580" s="1153"/>
      <c r="CH580" s="1153"/>
      <c r="CI580" s="1153"/>
      <c r="CJ580" s="1153"/>
      <c r="CK580" s="1153"/>
      <c r="CL580" s="1153"/>
      <c r="CM580" s="1200"/>
      <c r="CN580" s="1200"/>
    </row>
    <row r="581" spans="2:92">
      <c r="B581" s="1152"/>
      <c r="I581" s="1153"/>
      <c r="J581" s="1153"/>
      <c r="K581" s="1153"/>
      <c r="L581" s="1153"/>
      <c r="M581" s="1153"/>
      <c r="N581" s="1153"/>
      <c r="O581" s="1153"/>
      <c r="P581" s="1153"/>
      <c r="Q581" s="1153"/>
      <c r="R581" s="1153"/>
      <c r="S581" s="1153"/>
      <c r="T581" s="1153"/>
      <c r="U581" s="1153"/>
      <c r="V581" s="1153"/>
      <c r="W581" s="1153"/>
      <c r="X581" s="1153"/>
      <c r="Y581" s="1153"/>
      <c r="Z581" s="1153"/>
      <c r="AA581" s="1153"/>
      <c r="AB581" s="1200"/>
      <c r="AC581" s="1200"/>
      <c r="AD581" s="1200"/>
      <c r="AE581" s="1200"/>
      <c r="AF581" s="1153"/>
      <c r="AG581" s="1153"/>
      <c r="AH581" s="1153"/>
      <c r="AI581" s="1153"/>
      <c r="AJ581" s="1153"/>
      <c r="AK581" s="1153"/>
      <c r="AL581" s="1153"/>
      <c r="AM581" s="1153"/>
      <c r="AN581" s="1153"/>
      <c r="AO581" s="1153"/>
      <c r="AP581" s="1153"/>
      <c r="AQ581" s="1153"/>
      <c r="AR581" s="1153"/>
      <c r="AS581" s="1153"/>
      <c r="AT581" s="1153"/>
      <c r="AU581" s="1153"/>
      <c r="AV581" s="1153"/>
      <c r="AW581" s="1153"/>
      <c r="AX581" s="1154"/>
      <c r="AY581" s="1153"/>
      <c r="AZ581" s="1153"/>
      <c r="BA581" s="1153"/>
      <c r="BB581" s="1153"/>
      <c r="BC581" s="1153"/>
      <c r="BD581" s="1153"/>
      <c r="BE581" s="1153"/>
      <c r="BF581" s="1153"/>
      <c r="BG581" s="1153"/>
      <c r="BH581" s="1153"/>
      <c r="BI581" s="1153"/>
      <c r="BJ581" s="1153"/>
      <c r="BK581" s="1153"/>
      <c r="BL581" s="1153"/>
      <c r="BM581" s="1153"/>
      <c r="BN581" s="1153"/>
      <c r="BO581" s="1153"/>
      <c r="BP581" s="1153"/>
      <c r="BQ581" s="1153"/>
      <c r="BR581" s="1153"/>
      <c r="BS581" s="1200"/>
      <c r="BT581" s="1153"/>
      <c r="BU581" s="1153"/>
      <c r="BV581" s="1153"/>
      <c r="BW581" s="1153"/>
      <c r="BX581" s="1153"/>
      <c r="BY581" s="1153"/>
      <c r="BZ581" s="1153"/>
      <c r="CA581" s="1153"/>
      <c r="CB581" s="1153"/>
      <c r="CC581" s="1153"/>
      <c r="CD581" s="1153"/>
      <c r="CE581" s="1153"/>
      <c r="CF581" s="1153"/>
      <c r="CG581" s="1153"/>
      <c r="CH581" s="1153"/>
      <c r="CI581" s="1153"/>
      <c r="CJ581" s="1153"/>
      <c r="CK581" s="1153"/>
      <c r="CL581" s="1153"/>
      <c r="CM581" s="1200"/>
      <c r="CN581" s="1200"/>
    </row>
    <row r="582" spans="2:92">
      <c r="B582" s="1152"/>
      <c r="I582" s="1153"/>
      <c r="J582" s="1153"/>
      <c r="K582" s="1153"/>
      <c r="L582" s="1153"/>
      <c r="M582" s="1153"/>
      <c r="N582" s="1153"/>
      <c r="O582" s="1153"/>
      <c r="P582" s="1153"/>
      <c r="Q582" s="1153"/>
      <c r="R582" s="1153"/>
      <c r="S582" s="1153"/>
      <c r="T582" s="1153"/>
      <c r="U582" s="1153"/>
      <c r="V582" s="1153"/>
      <c r="W582" s="1153"/>
      <c r="X582" s="1153"/>
      <c r="Y582" s="1153"/>
      <c r="Z582" s="1153"/>
      <c r="AA582" s="1153"/>
      <c r="AB582" s="1200"/>
      <c r="AC582" s="1200"/>
      <c r="AD582" s="1200"/>
      <c r="AE582" s="1200"/>
      <c r="AF582" s="1153"/>
      <c r="AG582" s="1153"/>
      <c r="AH582" s="1153"/>
      <c r="AI582" s="1153"/>
      <c r="AJ582" s="1153"/>
      <c r="AK582" s="1153"/>
      <c r="AL582" s="1153"/>
      <c r="AM582" s="1153"/>
      <c r="AN582" s="1153"/>
      <c r="AO582" s="1153"/>
      <c r="AP582" s="1153"/>
      <c r="AQ582" s="1153"/>
      <c r="AR582" s="1153"/>
      <c r="AS582" s="1153"/>
      <c r="AT582" s="1153"/>
      <c r="AU582" s="1153"/>
      <c r="AV582" s="1153"/>
      <c r="AW582" s="1153"/>
      <c r="AX582" s="1154"/>
      <c r="AY582" s="1153"/>
      <c r="AZ582" s="1153"/>
      <c r="BA582" s="1153"/>
      <c r="BB582" s="1153"/>
      <c r="BC582" s="1153"/>
      <c r="BD582" s="1153"/>
      <c r="BE582" s="1153"/>
      <c r="BF582" s="1153"/>
      <c r="BG582" s="1153"/>
      <c r="BH582" s="1153"/>
      <c r="BI582" s="1153"/>
      <c r="BJ582" s="1153"/>
      <c r="BK582" s="1153"/>
      <c r="BL582" s="1153"/>
      <c r="BM582" s="1153"/>
      <c r="BN582" s="1153"/>
      <c r="BO582" s="1153"/>
      <c r="BP582" s="1153"/>
      <c r="BQ582" s="1153"/>
      <c r="BR582" s="1153"/>
      <c r="BS582" s="1200"/>
      <c r="BT582" s="1153"/>
      <c r="BU582" s="1153"/>
      <c r="BV582" s="1153"/>
      <c r="BW582" s="1153"/>
      <c r="BX582" s="1153"/>
      <c r="BY582" s="1153"/>
      <c r="BZ582" s="1153"/>
      <c r="CA582" s="1153"/>
      <c r="CB582" s="1153"/>
      <c r="CC582" s="1153"/>
      <c r="CD582" s="1153"/>
      <c r="CE582" s="1153"/>
      <c r="CF582" s="1153"/>
      <c r="CG582" s="1153"/>
      <c r="CH582" s="1153"/>
      <c r="CI582" s="1153"/>
      <c r="CJ582" s="1153"/>
      <c r="CK582" s="1153"/>
      <c r="CL582" s="1153"/>
      <c r="CM582" s="1200"/>
      <c r="CN582" s="1200"/>
    </row>
    <row r="583" spans="2:92">
      <c r="B583" s="1152"/>
      <c r="I583" s="1153"/>
      <c r="J583" s="1153"/>
      <c r="K583" s="1153"/>
      <c r="L583" s="1153"/>
      <c r="M583" s="1153"/>
      <c r="N583" s="1153"/>
      <c r="O583" s="1153"/>
      <c r="P583" s="1153"/>
      <c r="Q583" s="1153"/>
      <c r="R583" s="1153"/>
      <c r="S583" s="1153"/>
      <c r="T583" s="1153"/>
      <c r="U583" s="1153"/>
      <c r="V583" s="1153"/>
      <c r="W583" s="1153"/>
      <c r="X583" s="1153"/>
      <c r="Y583" s="1153"/>
      <c r="Z583" s="1153"/>
      <c r="AA583" s="1153"/>
      <c r="AB583" s="1200"/>
      <c r="AC583" s="1200"/>
      <c r="AD583" s="1200"/>
      <c r="AE583" s="1200"/>
      <c r="AF583" s="1153"/>
      <c r="AG583" s="1153"/>
      <c r="AH583" s="1153"/>
      <c r="AI583" s="1153"/>
      <c r="AJ583" s="1153"/>
      <c r="AK583" s="1153"/>
      <c r="AL583" s="1153"/>
      <c r="AM583" s="1153"/>
      <c r="AN583" s="1153"/>
      <c r="AO583" s="1153"/>
      <c r="AP583" s="1153"/>
      <c r="AQ583" s="1153"/>
      <c r="AR583" s="1153"/>
      <c r="AS583" s="1153"/>
      <c r="AT583" s="1153"/>
      <c r="AU583" s="1153"/>
      <c r="AV583" s="1153"/>
      <c r="AW583" s="1153"/>
      <c r="AX583" s="1154"/>
      <c r="AY583" s="1153"/>
      <c r="AZ583" s="1153"/>
      <c r="BA583" s="1153"/>
      <c r="BB583" s="1153"/>
      <c r="BC583" s="1153"/>
      <c r="BD583" s="1153"/>
      <c r="BE583" s="1153"/>
      <c r="BF583" s="1153"/>
      <c r="BG583" s="1153"/>
      <c r="BH583" s="1153"/>
      <c r="BI583" s="1153"/>
      <c r="BJ583" s="1153"/>
      <c r="BK583" s="1153"/>
      <c r="BL583" s="1153"/>
      <c r="BM583" s="1153"/>
      <c r="BN583" s="1153"/>
      <c r="BO583" s="1153"/>
      <c r="BP583" s="1153"/>
      <c r="BQ583" s="1153"/>
      <c r="BR583" s="1153"/>
      <c r="BS583" s="1200"/>
      <c r="BT583" s="1153"/>
      <c r="BU583" s="1153"/>
      <c r="BV583" s="1153"/>
      <c r="BW583" s="1153"/>
      <c r="BX583" s="1153"/>
      <c r="BY583" s="1153"/>
      <c r="BZ583" s="1153"/>
      <c r="CA583" s="1153"/>
      <c r="CB583" s="1153"/>
      <c r="CC583" s="1153"/>
      <c r="CD583" s="1153"/>
      <c r="CE583" s="1153"/>
      <c r="CF583" s="1153"/>
      <c r="CG583" s="1153"/>
      <c r="CH583" s="1153"/>
      <c r="CI583" s="1153"/>
      <c r="CJ583" s="1153"/>
      <c r="CK583" s="1153"/>
      <c r="CL583" s="1153"/>
      <c r="CM583" s="1200"/>
      <c r="CN583" s="1200"/>
    </row>
    <row r="584" spans="2:92">
      <c r="B584" s="1152"/>
      <c r="I584" s="1153"/>
      <c r="J584" s="1153"/>
      <c r="K584" s="1153"/>
      <c r="L584" s="1153"/>
      <c r="M584" s="1153"/>
      <c r="N584" s="1153"/>
      <c r="O584" s="1153"/>
      <c r="P584" s="1153"/>
      <c r="Q584" s="1153"/>
      <c r="R584" s="1153"/>
      <c r="S584" s="1153"/>
      <c r="T584" s="1153"/>
      <c r="U584" s="1153"/>
      <c r="V584" s="1153"/>
      <c r="W584" s="1153"/>
      <c r="X584" s="1153"/>
      <c r="Y584" s="1153"/>
      <c r="Z584" s="1153"/>
      <c r="AA584" s="1153"/>
      <c r="AB584" s="1200"/>
      <c r="AC584" s="1200"/>
      <c r="AD584" s="1200"/>
      <c r="AE584" s="1200"/>
      <c r="AF584" s="1153"/>
      <c r="AG584" s="1153"/>
      <c r="AH584" s="1153"/>
      <c r="AI584" s="1153"/>
      <c r="AJ584" s="1153"/>
      <c r="AK584" s="1153"/>
      <c r="AL584" s="1153"/>
      <c r="AM584" s="1153"/>
      <c r="AN584" s="1153"/>
      <c r="AO584" s="1153"/>
      <c r="AP584" s="1153"/>
      <c r="AQ584" s="1153"/>
      <c r="AR584" s="1153"/>
      <c r="AS584" s="1153"/>
      <c r="AT584" s="1153"/>
      <c r="AU584" s="1153"/>
      <c r="AV584" s="1153"/>
      <c r="AW584" s="1153"/>
      <c r="AX584" s="1154"/>
      <c r="AY584" s="1153"/>
      <c r="AZ584" s="1153"/>
      <c r="BA584" s="1153"/>
      <c r="BB584" s="1153"/>
      <c r="BC584" s="1153"/>
      <c r="BD584" s="1153"/>
      <c r="BE584" s="1153"/>
      <c r="BF584" s="1153"/>
      <c r="BG584" s="1153"/>
      <c r="BH584" s="1153"/>
      <c r="BI584" s="1153"/>
      <c r="BJ584" s="1153"/>
      <c r="BK584" s="1153"/>
      <c r="BL584" s="1153"/>
      <c r="BM584" s="1153"/>
      <c r="BN584" s="1153"/>
      <c r="BO584" s="1153"/>
      <c r="BP584" s="1153"/>
      <c r="BQ584" s="1153"/>
      <c r="BR584" s="1153"/>
      <c r="BS584" s="1200"/>
      <c r="BT584" s="1153"/>
      <c r="BU584" s="1153"/>
      <c r="BV584" s="1153"/>
      <c r="BW584" s="1153"/>
      <c r="BX584" s="1153"/>
      <c r="BY584" s="1153"/>
      <c r="BZ584" s="1153"/>
      <c r="CA584" s="1153"/>
      <c r="CB584" s="1153"/>
      <c r="CC584" s="1153"/>
      <c r="CD584" s="1153"/>
      <c r="CE584" s="1153"/>
      <c r="CF584" s="1153"/>
      <c r="CG584" s="1153"/>
      <c r="CH584" s="1153"/>
      <c r="CI584" s="1153"/>
      <c r="CJ584" s="1153"/>
      <c r="CK584" s="1153"/>
      <c r="CL584" s="1153"/>
      <c r="CM584" s="1200"/>
      <c r="CN584" s="1200"/>
    </row>
    <row r="585" spans="2:92">
      <c r="B585" s="1152"/>
      <c r="I585" s="1153"/>
      <c r="J585" s="1153"/>
      <c r="K585" s="1153"/>
      <c r="L585" s="1153"/>
      <c r="M585" s="1153"/>
      <c r="N585" s="1153"/>
      <c r="O585" s="1153"/>
      <c r="P585" s="1153"/>
      <c r="Q585" s="1153"/>
      <c r="R585" s="1153"/>
      <c r="S585" s="1153"/>
      <c r="T585" s="1153"/>
      <c r="U585" s="1153"/>
      <c r="V585" s="1153"/>
      <c r="W585" s="1153"/>
      <c r="X585" s="1153"/>
      <c r="Y585" s="1153"/>
      <c r="Z585" s="1153"/>
      <c r="AA585" s="1153"/>
      <c r="AB585" s="1200"/>
      <c r="AC585" s="1200"/>
      <c r="AD585" s="1200"/>
      <c r="AE585" s="1200"/>
      <c r="AF585" s="1153"/>
      <c r="AG585" s="1153"/>
      <c r="AH585" s="1153"/>
      <c r="AI585" s="1153"/>
      <c r="AJ585" s="1153"/>
      <c r="AK585" s="1153"/>
      <c r="AL585" s="1153"/>
      <c r="AM585" s="1153"/>
      <c r="AN585" s="1153"/>
      <c r="AO585" s="1153"/>
      <c r="AP585" s="1153"/>
      <c r="AQ585" s="1153"/>
      <c r="AR585" s="1153"/>
      <c r="AS585" s="1153"/>
      <c r="AT585" s="1153"/>
      <c r="AU585" s="1153"/>
      <c r="AV585" s="1153"/>
      <c r="AW585" s="1153"/>
      <c r="AX585" s="1154"/>
      <c r="AY585" s="1153"/>
      <c r="AZ585" s="1153"/>
      <c r="BA585" s="1153"/>
      <c r="BB585" s="1153"/>
      <c r="BC585" s="1153"/>
      <c r="BD585" s="1153"/>
      <c r="BE585" s="1153"/>
      <c r="BF585" s="1153"/>
      <c r="BG585" s="1153"/>
      <c r="BH585" s="1153"/>
      <c r="BI585" s="1153"/>
      <c r="BJ585" s="1153"/>
      <c r="BK585" s="1153"/>
      <c r="BL585" s="1153"/>
      <c r="BM585" s="1153"/>
      <c r="BN585" s="1153"/>
      <c r="BO585" s="1153"/>
      <c r="BP585" s="1153"/>
      <c r="BQ585" s="1153"/>
      <c r="BR585" s="1153"/>
      <c r="BS585" s="1200"/>
      <c r="BT585" s="1153"/>
      <c r="BU585" s="1153"/>
      <c r="BV585" s="1153"/>
      <c r="BW585" s="1153"/>
      <c r="BX585" s="1153"/>
      <c r="BY585" s="1153"/>
      <c r="BZ585" s="1153"/>
      <c r="CA585" s="1153"/>
      <c r="CB585" s="1153"/>
      <c r="CC585" s="1153"/>
      <c r="CD585" s="1153"/>
      <c r="CE585" s="1153"/>
      <c r="CF585" s="1153"/>
      <c r="CG585" s="1153"/>
      <c r="CH585" s="1153"/>
      <c r="CI585" s="1153"/>
      <c r="CJ585" s="1153"/>
      <c r="CK585" s="1153"/>
      <c r="CL585" s="1153"/>
      <c r="CM585" s="1200"/>
      <c r="CN585" s="1200"/>
    </row>
    <row r="586" spans="2:92">
      <c r="B586" s="1152"/>
      <c r="I586" s="1153"/>
      <c r="J586" s="1153"/>
      <c r="K586" s="1153"/>
      <c r="L586" s="1153"/>
      <c r="M586" s="1153"/>
      <c r="N586" s="1153"/>
      <c r="O586" s="1153"/>
      <c r="P586" s="1153"/>
      <c r="Q586" s="1153"/>
      <c r="R586" s="1153"/>
      <c r="S586" s="1153"/>
      <c r="T586" s="1153"/>
      <c r="U586" s="1153"/>
      <c r="V586" s="1153"/>
      <c r="W586" s="1153"/>
      <c r="X586" s="1153"/>
      <c r="Y586" s="1153"/>
      <c r="Z586" s="1153"/>
      <c r="AA586" s="1153"/>
      <c r="AB586" s="1200"/>
      <c r="AC586" s="1200"/>
      <c r="AD586" s="1200"/>
      <c r="AE586" s="1200"/>
      <c r="AF586" s="1153"/>
      <c r="AG586" s="1153"/>
      <c r="AH586" s="1153"/>
      <c r="AI586" s="1153"/>
      <c r="AJ586" s="1153"/>
      <c r="AK586" s="1153"/>
      <c r="AL586" s="1153"/>
      <c r="AM586" s="1153"/>
      <c r="AN586" s="1153"/>
      <c r="AO586" s="1153"/>
      <c r="AP586" s="1153"/>
      <c r="AQ586" s="1153"/>
      <c r="AR586" s="1153"/>
      <c r="AS586" s="1153"/>
      <c r="AT586" s="1153"/>
      <c r="AU586" s="1153"/>
      <c r="AV586" s="1153"/>
      <c r="AW586" s="1153"/>
      <c r="AX586" s="1154"/>
      <c r="AY586" s="1153"/>
      <c r="AZ586" s="1153"/>
      <c r="BA586" s="1153"/>
      <c r="BB586" s="1153"/>
      <c r="BC586" s="1153"/>
      <c r="BD586" s="1153"/>
      <c r="BE586" s="1153"/>
      <c r="BF586" s="1153"/>
      <c r="BG586" s="1153"/>
      <c r="BH586" s="1153"/>
      <c r="BI586" s="1153"/>
      <c r="BJ586" s="1153"/>
      <c r="BK586" s="1153"/>
      <c r="BL586" s="1153"/>
      <c r="BM586" s="1153"/>
      <c r="BN586" s="1153"/>
      <c r="BO586" s="1153"/>
      <c r="BP586" s="1153"/>
      <c r="BQ586" s="1153"/>
      <c r="BR586" s="1153"/>
      <c r="BS586" s="1200"/>
      <c r="BT586" s="1153"/>
      <c r="BU586" s="1153"/>
      <c r="BV586" s="1153"/>
      <c r="BW586" s="1153"/>
      <c r="BX586" s="1153"/>
      <c r="BY586" s="1153"/>
      <c r="BZ586" s="1153"/>
      <c r="CA586" s="1153"/>
      <c r="CB586" s="1153"/>
      <c r="CC586" s="1153"/>
      <c r="CD586" s="1153"/>
      <c r="CE586" s="1153"/>
      <c r="CF586" s="1153"/>
      <c r="CG586" s="1153"/>
      <c r="CH586" s="1153"/>
      <c r="CI586" s="1153"/>
      <c r="CJ586" s="1153"/>
      <c r="CK586" s="1153"/>
      <c r="CL586" s="1153"/>
      <c r="CM586" s="1200"/>
      <c r="CN586" s="1200"/>
    </row>
    <row r="587" spans="2:92">
      <c r="B587" s="1152"/>
      <c r="I587" s="1153"/>
      <c r="J587" s="1153"/>
      <c r="K587" s="1153"/>
      <c r="L587" s="1153"/>
      <c r="M587" s="1153"/>
      <c r="N587" s="1153"/>
      <c r="O587" s="1153"/>
      <c r="P587" s="1153"/>
      <c r="Q587" s="1153"/>
      <c r="R587" s="1153"/>
      <c r="S587" s="1153"/>
      <c r="T587" s="1153"/>
      <c r="U587" s="1153"/>
      <c r="V587" s="1153"/>
      <c r="W587" s="1153"/>
      <c r="X587" s="1153"/>
      <c r="Y587" s="1153"/>
      <c r="Z587" s="1153"/>
      <c r="AA587" s="1153"/>
      <c r="AB587" s="1200"/>
      <c r="AC587" s="1200"/>
      <c r="AD587" s="1200"/>
      <c r="AE587" s="1200"/>
      <c r="AF587" s="1153"/>
      <c r="AG587" s="1153"/>
      <c r="AH587" s="1153"/>
      <c r="AI587" s="1153"/>
      <c r="AJ587" s="1153"/>
      <c r="AK587" s="1153"/>
      <c r="AL587" s="1153"/>
      <c r="AM587" s="1153"/>
      <c r="AN587" s="1153"/>
      <c r="AO587" s="1153"/>
      <c r="AP587" s="1153"/>
      <c r="AQ587" s="1153"/>
      <c r="AR587" s="1153"/>
      <c r="AS587" s="1153"/>
      <c r="AT587" s="1153"/>
      <c r="AU587" s="1153"/>
      <c r="AV587" s="1153"/>
      <c r="AW587" s="1153"/>
      <c r="AX587" s="1154"/>
      <c r="AY587" s="1153"/>
      <c r="AZ587" s="1153"/>
      <c r="BA587" s="1153"/>
      <c r="BB587" s="1153"/>
      <c r="BC587" s="1153"/>
      <c r="BD587" s="1153"/>
      <c r="BE587" s="1153"/>
      <c r="BF587" s="1153"/>
      <c r="BG587" s="1153"/>
      <c r="BH587" s="1153"/>
      <c r="BI587" s="1153"/>
      <c r="BJ587" s="1153"/>
      <c r="BK587" s="1153"/>
      <c r="BL587" s="1153"/>
      <c r="BM587" s="1153"/>
      <c r="BN587" s="1153"/>
      <c r="BO587" s="1153"/>
      <c r="BP587" s="1153"/>
      <c r="BQ587" s="1153"/>
      <c r="BR587" s="1153"/>
      <c r="BS587" s="1200"/>
      <c r="BT587" s="1153"/>
      <c r="BU587" s="1153"/>
      <c r="BV587" s="1153"/>
      <c r="BW587" s="1153"/>
      <c r="BX587" s="1153"/>
      <c r="BY587" s="1153"/>
      <c r="BZ587" s="1153"/>
      <c r="CA587" s="1153"/>
      <c r="CB587" s="1153"/>
      <c r="CC587" s="1153"/>
      <c r="CD587" s="1153"/>
      <c r="CE587" s="1153"/>
      <c r="CF587" s="1153"/>
      <c r="CG587" s="1153"/>
      <c r="CH587" s="1153"/>
      <c r="CI587" s="1153"/>
      <c r="CJ587" s="1153"/>
      <c r="CK587" s="1153"/>
      <c r="CL587" s="1153"/>
      <c r="CM587" s="1200"/>
      <c r="CN587" s="1200"/>
    </row>
    <row r="588" spans="2:92">
      <c r="B588" s="1152"/>
      <c r="I588" s="1153"/>
      <c r="J588" s="1153"/>
      <c r="K588" s="1153"/>
      <c r="L588" s="1153"/>
      <c r="M588" s="1153"/>
      <c r="N588" s="1153"/>
      <c r="O588" s="1153"/>
      <c r="P588" s="1153"/>
      <c r="Q588" s="1153"/>
      <c r="R588" s="1153"/>
      <c r="S588" s="1153"/>
      <c r="T588" s="1153"/>
      <c r="U588" s="1153"/>
      <c r="V588" s="1153"/>
      <c r="W588" s="1153"/>
      <c r="X588" s="1153"/>
      <c r="Y588" s="1153"/>
      <c r="Z588" s="1153"/>
      <c r="AA588" s="1153"/>
      <c r="AB588" s="1200"/>
      <c r="AC588" s="1200"/>
      <c r="AD588" s="1200"/>
      <c r="AE588" s="1200"/>
      <c r="AF588" s="1153"/>
      <c r="AG588" s="1153"/>
      <c r="AH588" s="1153"/>
      <c r="AI588" s="1153"/>
      <c r="AJ588" s="1153"/>
      <c r="AK588" s="1153"/>
      <c r="AL588" s="1153"/>
      <c r="AM588" s="1153"/>
      <c r="AN588" s="1153"/>
      <c r="AO588" s="1153"/>
      <c r="AP588" s="1153"/>
      <c r="AQ588" s="1153"/>
      <c r="AR588" s="1153"/>
      <c r="AS588" s="1153"/>
      <c r="AT588" s="1153"/>
      <c r="AU588" s="1153"/>
      <c r="AV588" s="1153"/>
      <c r="AW588" s="1153"/>
      <c r="AX588" s="1154"/>
      <c r="AY588" s="1153"/>
      <c r="AZ588" s="1153"/>
      <c r="BA588" s="1153"/>
      <c r="BB588" s="1153"/>
      <c r="BC588" s="1153"/>
      <c r="BD588" s="1153"/>
      <c r="BE588" s="1153"/>
      <c r="BF588" s="1153"/>
      <c r="BG588" s="1153"/>
      <c r="BH588" s="1153"/>
      <c r="BI588" s="1153"/>
      <c r="BJ588" s="1153"/>
      <c r="BK588" s="1153"/>
      <c r="BL588" s="1153"/>
      <c r="BM588" s="1153"/>
      <c r="BN588" s="1153"/>
      <c r="BO588" s="1153"/>
      <c r="BP588" s="1153"/>
      <c r="BQ588" s="1153"/>
      <c r="BR588" s="1153"/>
      <c r="BS588" s="1200"/>
      <c r="BT588" s="1153"/>
      <c r="BU588" s="1153"/>
      <c r="BV588" s="1153"/>
      <c r="BW588" s="1153"/>
      <c r="BX588" s="1153"/>
      <c r="BY588" s="1153"/>
      <c r="BZ588" s="1153"/>
      <c r="CA588" s="1153"/>
      <c r="CB588" s="1153"/>
      <c r="CC588" s="1153"/>
      <c r="CD588" s="1153"/>
      <c r="CE588" s="1153"/>
      <c r="CF588" s="1153"/>
      <c r="CG588" s="1153"/>
      <c r="CH588" s="1153"/>
      <c r="CI588" s="1153"/>
      <c r="CJ588" s="1153"/>
      <c r="CK588" s="1153"/>
      <c r="CL588" s="1153"/>
      <c r="CM588" s="1200"/>
      <c r="CN588" s="1200"/>
    </row>
    <row r="589" spans="2:92">
      <c r="B589" s="1152"/>
      <c r="I589" s="1153"/>
      <c r="J589" s="1153"/>
      <c r="K589" s="1153"/>
      <c r="L589" s="1153"/>
      <c r="M589" s="1153"/>
      <c r="N589" s="1153"/>
      <c r="O589" s="1153"/>
      <c r="P589" s="1153"/>
      <c r="Q589" s="1153"/>
      <c r="R589" s="1153"/>
      <c r="S589" s="1153"/>
      <c r="T589" s="1153"/>
      <c r="U589" s="1153"/>
      <c r="V589" s="1153"/>
      <c r="W589" s="1153"/>
      <c r="X589" s="1153"/>
      <c r="Y589" s="1153"/>
      <c r="Z589" s="1153"/>
      <c r="AA589" s="1153"/>
      <c r="AB589" s="1200"/>
      <c r="AC589" s="1200"/>
      <c r="AD589" s="1200"/>
      <c r="AE589" s="1200"/>
      <c r="AF589" s="1153"/>
      <c r="AG589" s="1153"/>
      <c r="AH589" s="1153"/>
      <c r="AI589" s="1153"/>
      <c r="AJ589" s="1153"/>
      <c r="AK589" s="1153"/>
      <c r="AL589" s="1153"/>
      <c r="AM589" s="1153"/>
      <c r="AN589" s="1153"/>
      <c r="AO589" s="1153"/>
      <c r="AP589" s="1153"/>
      <c r="AQ589" s="1153"/>
      <c r="AR589" s="1153"/>
      <c r="AS589" s="1153"/>
      <c r="AT589" s="1153"/>
      <c r="AU589" s="1153"/>
      <c r="AV589" s="1153"/>
      <c r="AW589" s="1153"/>
      <c r="AX589" s="1154"/>
      <c r="AY589" s="1153"/>
      <c r="AZ589" s="1153"/>
      <c r="BA589" s="1153"/>
      <c r="BB589" s="1153"/>
      <c r="BC589" s="1153"/>
      <c r="BD589" s="1153"/>
      <c r="BE589" s="1153"/>
      <c r="BF589" s="1153"/>
      <c r="BG589" s="1153"/>
      <c r="BH589" s="1153"/>
      <c r="BI589" s="1153"/>
      <c r="BJ589" s="1153"/>
      <c r="BK589" s="1153"/>
      <c r="BL589" s="1153"/>
      <c r="BM589" s="1153"/>
      <c r="BN589" s="1153"/>
      <c r="BO589" s="1153"/>
      <c r="BP589" s="1153"/>
      <c r="BQ589" s="1153"/>
      <c r="BR589" s="1153"/>
      <c r="BS589" s="1200"/>
      <c r="BT589" s="1153"/>
      <c r="BU589" s="1153"/>
      <c r="BV589" s="1153"/>
      <c r="BW589" s="1153"/>
      <c r="BX589" s="1153"/>
      <c r="BY589" s="1153"/>
      <c r="BZ589" s="1153"/>
      <c r="CA589" s="1153"/>
      <c r="CB589" s="1153"/>
      <c r="CC589" s="1153"/>
      <c r="CD589" s="1153"/>
      <c r="CE589" s="1153"/>
      <c r="CF589" s="1153"/>
      <c r="CG589" s="1153"/>
      <c r="CH589" s="1153"/>
      <c r="CI589" s="1153"/>
      <c r="CJ589" s="1153"/>
      <c r="CK589" s="1153"/>
      <c r="CL589" s="1153"/>
      <c r="CM589" s="1200"/>
      <c r="CN589" s="1200"/>
    </row>
    <row r="590" spans="2:92">
      <c r="B590" s="1152"/>
      <c r="I590" s="1153"/>
      <c r="J590" s="1153"/>
      <c r="K590" s="1153"/>
      <c r="L590" s="1153"/>
      <c r="M590" s="1153"/>
      <c r="N590" s="1153"/>
      <c r="O590" s="1153"/>
      <c r="P590" s="1153"/>
      <c r="Q590" s="1153"/>
      <c r="R590" s="1153"/>
      <c r="S590" s="1153"/>
      <c r="T590" s="1153"/>
      <c r="U590" s="1153"/>
      <c r="V590" s="1153"/>
      <c r="W590" s="1153"/>
      <c r="X590" s="1153"/>
      <c r="Y590" s="1153"/>
      <c r="Z590" s="1153"/>
      <c r="AA590" s="1153"/>
      <c r="AB590" s="1200"/>
      <c r="AC590" s="1200"/>
      <c r="AD590" s="1200"/>
      <c r="AE590" s="1200"/>
      <c r="AF590" s="1153"/>
      <c r="AG590" s="1153"/>
      <c r="AH590" s="1153"/>
      <c r="AI590" s="1153"/>
      <c r="AJ590" s="1153"/>
      <c r="AK590" s="1153"/>
      <c r="AL590" s="1153"/>
      <c r="AM590" s="1153"/>
      <c r="AN590" s="1153"/>
      <c r="AO590" s="1153"/>
      <c r="AP590" s="1153"/>
      <c r="AQ590" s="1153"/>
      <c r="AR590" s="1153"/>
      <c r="AS590" s="1153"/>
      <c r="AT590" s="1153"/>
      <c r="AU590" s="1153"/>
      <c r="AV590" s="1153"/>
      <c r="AW590" s="1153"/>
      <c r="AX590" s="1154"/>
      <c r="AY590" s="1153"/>
      <c r="AZ590" s="1153"/>
      <c r="BA590" s="1153"/>
      <c r="BB590" s="1153"/>
      <c r="BC590" s="1153"/>
      <c r="BD590" s="1153"/>
      <c r="BE590" s="1153"/>
      <c r="BF590" s="1153"/>
      <c r="BG590" s="1153"/>
      <c r="BH590" s="1153"/>
      <c r="BI590" s="1153"/>
      <c r="BJ590" s="1153"/>
      <c r="BK590" s="1153"/>
      <c r="BL590" s="1153"/>
      <c r="BM590" s="1153"/>
      <c r="BN590" s="1153"/>
      <c r="BO590" s="1153"/>
      <c r="BP590" s="1153"/>
      <c r="BQ590" s="1153"/>
      <c r="BR590" s="1153"/>
      <c r="BS590" s="1200"/>
      <c r="BT590" s="1153"/>
      <c r="BU590" s="1153"/>
      <c r="BV590" s="1153"/>
      <c r="BW590" s="1153"/>
      <c r="BX590" s="1153"/>
      <c r="BY590" s="1153"/>
      <c r="BZ590" s="1153"/>
      <c r="CA590" s="1153"/>
      <c r="CB590" s="1153"/>
      <c r="CC590" s="1153"/>
      <c r="CD590" s="1153"/>
      <c r="CE590" s="1153"/>
      <c r="CF590" s="1153"/>
      <c r="CG590" s="1153"/>
      <c r="CH590" s="1153"/>
      <c r="CI590" s="1153"/>
      <c r="CJ590" s="1153"/>
      <c r="CK590" s="1153"/>
      <c r="CL590" s="1153"/>
      <c r="CM590" s="1200"/>
      <c r="CN590" s="1200"/>
    </row>
    <row r="591" spans="2:92">
      <c r="B591" s="1152"/>
      <c r="I591" s="1153"/>
      <c r="J591" s="1153"/>
      <c r="K591" s="1153"/>
      <c r="L591" s="1153"/>
      <c r="M591" s="1153"/>
      <c r="N591" s="1153"/>
      <c r="O591" s="1153"/>
      <c r="P591" s="1153"/>
      <c r="Q591" s="1153"/>
      <c r="R591" s="1153"/>
      <c r="S591" s="1153"/>
      <c r="T591" s="1153"/>
      <c r="U591" s="1153"/>
      <c r="V591" s="1153"/>
      <c r="W591" s="1153"/>
      <c r="X591" s="1153"/>
      <c r="Y591" s="1153"/>
      <c r="Z591" s="1153"/>
      <c r="AA591" s="1153"/>
      <c r="AB591" s="1200"/>
      <c r="AC591" s="1200"/>
      <c r="AD591" s="1200"/>
      <c r="AE591" s="1200"/>
      <c r="AF591" s="1153"/>
      <c r="AG591" s="1153"/>
      <c r="AH591" s="1153"/>
      <c r="AI591" s="1153"/>
      <c r="AJ591" s="1153"/>
      <c r="AK591" s="1153"/>
      <c r="AL591" s="1153"/>
      <c r="AM591" s="1153"/>
      <c r="AN591" s="1153"/>
      <c r="AO591" s="1153"/>
      <c r="AP591" s="1153"/>
      <c r="AQ591" s="1153"/>
      <c r="AR591" s="1153"/>
      <c r="AS591" s="1153"/>
      <c r="AT591" s="1153"/>
      <c r="AU591" s="1153"/>
      <c r="AV591" s="1153"/>
      <c r="AW591" s="1153"/>
      <c r="AX591" s="1154"/>
      <c r="AY591" s="1153"/>
      <c r="AZ591" s="1153"/>
      <c r="BA591" s="1153"/>
      <c r="BB591" s="1153"/>
      <c r="BC591" s="1153"/>
      <c r="BD591" s="1153"/>
      <c r="BE591" s="1153"/>
      <c r="BF591" s="1153"/>
      <c r="BG591" s="1153"/>
      <c r="BH591" s="1153"/>
      <c r="BI591" s="1153"/>
      <c r="BJ591" s="1153"/>
      <c r="BK591" s="1153"/>
      <c r="BL591" s="1153"/>
      <c r="BM591" s="1153"/>
      <c r="BN591" s="1153"/>
      <c r="BO591" s="1153"/>
      <c r="BP591" s="1153"/>
      <c r="BQ591" s="1153"/>
      <c r="BR591" s="1153"/>
      <c r="BS591" s="1200"/>
      <c r="BT591" s="1153"/>
      <c r="BU591" s="1153"/>
      <c r="BV591" s="1153"/>
      <c r="BW591" s="1153"/>
      <c r="BX591" s="1153"/>
      <c r="BY591" s="1153"/>
      <c r="BZ591" s="1153"/>
      <c r="CA591" s="1153"/>
      <c r="CB591" s="1153"/>
      <c r="CC591" s="1153"/>
      <c r="CD591" s="1153"/>
      <c r="CE591" s="1153"/>
      <c r="CF591" s="1153"/>
      <c r="CG591" s="1153"/>
      <c r="CH591" s="1153"/>
      <c r="CI591" s="1153"/>
      <c r="CJ591" s="1153"/>
      <c r="CK591" s="1153"/>
      <c r="CL591" s="1153"/>
      <c r="CM591" s="1200"/>
      <c r="CN591" s="1200"/>
    </row>
    <row r="592" spans="2:92">
      <c r="B592" s="1152"/>
      <c r="I592" s="1153"/>
      <c r="J592" s="1153"/>
      <c r="K592" s="1153"/>
      <c r="L592" s="1153"/>
      <c r="M592" s="1153"/>
      <c r="N592" s="1153"/>
      <c r="O592" s="1153"/>
      <c r="P592" s="1153"/>
      <c r="Q592" s="1153"/>
      <c r="R592" s="1153"/>
      <c r="S592" s="1153"/>
      <c r="T592" s="1153"/>
      <c r="U592" s="1153"/>
      <c r="V592" s="1153"/>
      <c r="W592" s="1153"/>
      <c r="X592" s="1153"/>
      <c r="Y592" s="1153"/>
      <c r="Z592" s="1153"/>
      <c r="AA592" s="1153"/>
      <c r="AB592" s="1200"/>
      <c r="AC592" s="1200"/>
      <c r="AD592" s="1200"/>
      <c r="AE592" s="1200"/>
      <c r="AF592" s="1153"/>
      <c r="AG592" s="1153"/>
      <c r="AH592" s="1153"/>
      <c r="AI592" s="1153"/>
      <c r="AJ592" s="1153"/>
      <c r="AK592" s="1153"/>
      <c r="AL592" s="1153"/>
      <c r="AM592" s="1153"/>
      <c r="AN592" s="1153"/>
      <c r="AO592" s="1153"/>
      <c r="AP592" s="1153"/>
      <c r="AQ592" s="1153"/>
      <c r="AR592" s="1153"/>
      <c r="AS592" s="1153"/>
      <c r="AT592" s="1153"/>
      <c r="AU592" s="1153"/>
      <c r="AV592" s="1153"/>
      <c r="AW592" s="1153"/>
      <c r="AX592" s="1154"/>
      <c r="AY592" s="1153"/>
      <c r="AZ592" s="1153"/>
      <c r="BA592" s="1153"/>
      <c r="BB592" s="1153"/>
      <c r="BC592" s="1153"/>
      <c r="BD592" s="1153"/>
      <c r="BE592" s="1153"/>
      <c r="BF592" s="1153"/>
      <c r="BG592" s="1153"/>
      <c r="BH592" s="1153"/>
      <c r="BI592" s="1153"/>
      <c r="BJ592" s="1153"/>
      <c r="BK592" s="1153"/>
      <c r="BL592" s="1153"/>
      <c r="BM592" s="1153"/>
      <c r="BN592" s="1153"/>
      <c r="BO592" s="1153"/>
      <c r="BP592" s="1153"/>
      <c r="BQ592" s="1153"/>
      <c r="BR592" s="1153"/>
      <c r="BS592" s="1200"/>
      <c r="BT592" s="1153"/>
      <c r="BU592" s="1153"/>
      <c r="BV592" s="1153"/>
      <c r="BW592" s="1153"/>
      <c r="BX592" s="1153"/>
      <c r="BY592" s="1153"/>
      <c r="BZ592" s="1153"/>
      <c r="CA592" s="1153"/>
      <c r="CB592" s="1153"/>
      <c r="CC592" s="1153"/>
      <c r="CD592" s="1153"/>
      <c r="CE592" s="1153"/>
      <c r="CF592" s="1153"/>
      <c r="CG592" s="1153"/>
      <c r="CH592" s="1153"/>
      <c r="CI592" s="1153"/>
      <c r="CJ592" s="1153"/>
      <c r="CK592" s="1153"/>
      <c r="CL592" s="1153"/>
      <c r="CM592" s="1200"/>
      <c r="CN592" s="1200"/>
    </row>
    <row r="593" spans="2:92">
      <c r="B593" s="1152"/>
      <c r="I593" s="1153"/>
      <c r="J593" s="1153"/>
      <c r="K593" s="1153"/>
      <c r="L593" s="1153"/>
      <c r="M593" s="1153"/>
      <c r="N593" s="1153"/>
      <c r="O593" s="1153"/>
      <c r="P593" s="1153"/>
      <c r="Q593" s="1153"/>
      <c r="R593" s="1153"/>
      <c r="S593" s="1153"/>
      <c r="T593" s="1153"/>
      <c r="U593" s="1153"/>
      <c r="V593" s="1153"/>
      <c r="W593" s="1153"/>
      <c r="X593" s="1153"/>
      <c r="Y593" s="1153"/>
      <c r="Z593" s="1153"/>
      <c r="AA593" s="1153"/>
      <c r="AB593" s="1200"/>
      <c r="AC593" s="1200"/>
      <c r="AD593" s="1200"/>
      <c r="AE593" s="1200"/>
      <c r="AF593" s="1153"/>
      <c r="AG593" s="1153"/>
      <c r="AH593" s="1153"/>
      <c r="AI593" s="1153"/>
      <c r="AJ593" s="1153"/>
      <c r="AK593" s="1153"/>
      <c r="AL593" s="1153"/>
      <c r="AM593" s="1153"/>
      <c r="AN593" s="1153"/>
      <c r="AO593" s="1153"/>
      <c r="AP593" s="1153"/>
      <c r="AQ593" s="1153"/>
      <c r="AR593" s="1153"/>
      <c r="AS593" s="1153"/>
      <c r="AT593" s="1153"/>
      <c r="AU593" s="1153"/>
      <c r="AV593" s="1153"/>
      <c r="AW593" s="1153"/>
      <c r="AX593" s="1154"/>
      <c r="AY593" s="1153"/>
      <c r="AZ593" s="1153"/>
      <c r="BA593" s="1153"/>
      <c r="BB593" s="1153"/>
      <c r="BC593" s="1153"/>
      <c r="BD593" s="1153"/>
      <c r="BE593" s="1153"/>
      <c r="BF593" s="1153"/>
      <c r="BG593" s="1153"/>
      <c r="BH593" s="1153"/>
      <c r="BI593" s="1153"/>
      <c r="BJ593" s="1153"/>
      <c r="BK593" s="1153"/>
      <c r="BL593" s="1153"/>
      <c r="BM593" s="1153"/>
      <c r="BN593" s="1153"/>
      <c r="BO593" s="1153"/>
      <c r="BP593" s="1153"/>
      <c r="BQ593" s="1153"/>
      <c r="BR593" s="1153"/>
      <c r="BS593" s="1200"/>
      <c r="BT593" s="1153"/>
      <c r="BU593" s="1153"/>
      <c r="BV593" s="1153"/>
      <c r="BW593" s="1153"/>
      <c r="BX593" s="1153"/>
      <c r="BY593" s="1153"/>
      <c r="BZ593" s="1153"/>
      <c r="CA593" s="1153"/>
      <c r="CB593" s="1153"/>
      <c r="CC593" s="1153"/>
      <c r="CD593" s="1153"/>
      <c r="CE593" s="1153"/>
      <c r="CF593" s="1153"/>
      <c r="CG593" s="1153"/>
      <c r="CH593" s="1153"/>
      <c r="CI593" s="1153"/>
      <c r="CJ593" s="1153"/>
      <c r="CK593" s="1153"/>
      <c r="CL593" s="1153"/>
      <c r="CM593" s="1200"/>
      <c r="CN593" s="1200"/>
    </row>
    <row r="594" spans="2:92">
      <c r="B594" s="1152"/>
      <c r="I594" s="1153"/>
      <c r="J594" s="1153"/>
      <c r="K594" s="1153"/>
      <c r="L594" s="1153"/>
      <c r="M594" s="1153"/>
      <c r="N594" s="1153"/>
      <c r="O594" s="1153"/>
      <c r="P594" s="1153"/>
      <c r="Q594" s="1153"/>
      <c r="R594" s="1153"/>
      <c r="S594" s="1153"/>
      <c r="T594" s="1153"/>
      <c r="U594" s="1153"/>
      <c r="V594" s="1153"/>
      <c r="W594" s="1153"/>
      <c r="X594" s="1153"/>
      <c r="Y594" s="1153"/>
      <c r="Z594" s="1153"/>
      <c r="AA594" s="1153"/>
      <c r="AB594" s="1200"/>
      <c r="AC594" s="1200"/>
      <c r="AD594" s="1200"/>
      <c r="AE594" s="1200"/>
      <c r="AF594" s="1153"/>
      <c r="AG594" s="1153"/>
      <c r="AH594" s="1153"/>
      <c r="AI594" s="1153"/>
      <c r="AJ594" s="1153"/>
      <c r="AK594" s="1153"/>
      <c r="AL594" s="1153"/>
      <c r="AM594" s="1153"/>
      <c r="AN594" s="1153"/>
      <c r="AO594" s="1153"/>
      <c r="AP594" s="1153"/>
      <c r="AQ594" s="1153"/>
      <c r="AR594" s="1153"/>
      <c r="AS594" s="1153"/>
      <c r="AT594" s="1153"/>
      <c r="AU594" s="1153"/>
      <c r="AV594" s="1153"/>
      <c r="AW594" s="1153"/>
      <c r="AX594" s="1154"/>
      <c r="AY594" s="1153"/>
      <c r="AZ594" s="1153"/>
      <c r="BA594" s="1153"/>
      <c r="BB594" s="1153"/>
      <c r="BC594" s="1153"/>
      <c r="BD594" s="1153"/>
      <c r="BE594" s="1153"/>
      <c r="BF594" s="1153"/>
      <c r="BG594" s="1153"/>
      <c r="BH594" s="1153"/>
      <c r="BI594" s="1153"/>
      <c r="BJ594" s="1153"/>
      <c r="BK594" s="1153"/>
      <c r="BL594" s="1153"/>
      <c r="BM594" s="1153"/>
      <c r="BN594" s="1153"/>
      <c r="BO594" s="1153"/>
      <c r="BP594" s="1153"/>
      <c r="BQ594" s="1153"/>
      <c r="BR594" s="1153"/>
      <c r="BS594" s="1200"/>
      <c r="BT594" s="1153"/>
      <c r="BU594" s="1153"/>
      <c r="BV594" s="1153"/>
      <c r="BW594" s="1153"/>
      <c r="BX594" s="1153"/>
      <c r="BY594" s="1153"/>
      <c r="BZ594" s="1153"/>
      <c r="CA594" s="1153"/>
      <c r="CB594" s="1153"/>
      <c r="CC594" s="1153"/>
      <c r="CD594" s="1153"/>
      <c r="CE594" s="1153"/>
      <c r="CF594" s="1153"/>
      <c r="CG594" s="1153"/>
      <c r="CH594" s="1153"/>
      <c r="CI594" s="1153"/>
      <c r="CJ594" s="1153"/>
      <c r="CK594" s="1153"/>
      <c r="CL594" s="1153"/>
      <c r="CM594" s="1200"/>
      <c r="CN594" s="1200"/>
    </row>
    <row r="595" spans="2:92">
      <c r="B595" s="1152"/>
      <c r="I595" s="1153"/>
      <c r="J595" s="1153"/>
      <c r="K595" s="1153"/>
      <c r="L595" s="1153"/>
      <c r="M595" s="1153"/>
      <c r="N595" s="1153"/>
      <c r="O595" s="1153"/>
      <c r="P595" s="1153"/>
      <c r="Q595" s="1153"/>
      <c r="R595" s="1153"/>
      <c r="S595" s="1153"/>
      <c r="T595" s="1153"/>
      <c r="U595" s="1153"/>
      <c r="V595" s="1153"/>
      <c r="W595" s="1153"/>
      <c r="X595" s="1153"/>
      <c r="Y595" s="1153"/>
      <c r="Z595" s="1153"/>
      <c r="AA595" s="1153"/>
      <c r="AB595" s="1200"/>
      <c r="AC595" s="1200"/>
      <c r="AD595" s="1200"/>
      <c r="AE595" s="1200"/>
      <c r="AF595" s="1153"/>
      <c r="AG595" s="1153"/>
      <c r="AH595" s="1153"/>
      <c r="AI595" s="1153"/>
      <c r="AJ595" s="1153"/>
      <c r="AK595" s="1153"/>
      <c r="AL595" s="1153"/>
      <c r="AM595" s="1153"/>
      <c r="AN595" s="1153"/>
      <c r="AO595" s="1153"/>
      <c r="AP595" s="1153"/>
      <c r="AQ595" s="1153"/>
      <c r="AR595" s="1153"/>
      <c r="AS595" s="1153"/>
      <c r="AT595" s="1153"/>
      <c r="AU595" s="1153"/>
      <c r="AV595" s="1153"/>
      <c r="AW595" s="1153"/>
      <c r="AX595" s="1154"/>
      <c r="AY595" s="1153"/>
      <c r="AZ595" s="1153"/>
      <c r="BA595" s="1153"/>
      <c r="BB595" s="1153"/>
      <c r="BC595" s="1153"/>
      <c r="BD595" s="1153"/>
      <c r="BE595" s="1153"/>
      <c r="BF595" s="1153"/>
      <c r="BG595" s="1153"/>
      <c r="BH595" s="1153"/>
      <c r="BI595" s="1153"/>
      <c r="BJ595" s="1153"/>
      <c r="BK595" s="1153"/>
      <c r="BL595" s="1153"/>
      <c r="BM595" s="1153"/>
      <c r="BN595" s="1153"/>
      <c r="BO595" s="1153"/>
      <c r="BP595" s="1153"/>
      <c r="BQ595" s="1153"/>
      <c r="BR595" s="1153"/>
      <c r="BS595" s="1200"/>
      <c r="BT595" s="1153"/>
      <c r="BU595" s="1153"/>
      <c r="BV595" s="1153"/>
      <c r="BW595" s="1153"/>
      <c r="BX595" s="1153"/>
      <c r="BY595" s="1153"/>
      <c r="BZ595" s="1153"/>
      <c r="CA595" s="1153"/>
      <c r="CB595" s="1153"/>
      <c r="CC595" s="1153"/>
      <c r="CD595" s="1153"/>
      <c r="CE595" s="1153"/>
      <c r="CF595" s="1153"/>
      <c r="CG595" s="1153"/>
      <c r="CH595" s="1153"/>
      <c r="CI595" s="1153"/>
      <c r="CJ595" s="1153"/>
      <c r="CK595" s="1153"/>
      <c r="CL595" s="1153"/>
      <c r="CM595" s="1200"/>
      <c r="CN595" s="1200"/>
    </row>
    <row r="596" spans="2:92">
      <c r="B596" s="1152"/>
      <c r="I596" s="1153"/>
      <c r="J596" s="1153"/>
      <c r="K596" s="1153"/>
      <c r="L596" s="1153"/>
      <c r="M596" s="1153"/>
      <c r="N596" s="1153"/>
      <c r="O596" s="1153"/>
      <c r="P596" s="1153"/>
      <c r="Q596" s="1153"/>
      <c r="R596" s="1153"/>
      <c r="S596" s="1153"/>
      <c r="T596" s="1153"/>
      <c r="U596" s="1153"/>
      <c r="V596" s="1153"/>
      <c r="W596" s="1153"/>
      <c r="X596" s="1153"/>
      <c r="Y596" s="1153"/>
      <c r="Z596" s="1153"/>
      <c r="AA596" s="1153"/>
      <c r="AB596" s="1200"/>
      <c r="AC596" s="1200"/>
      <c r="AD596" s="1200"/>
      <c r="AE596" s="1200"/>
      <c r="AF596" s="1153"/>
      <c r="AG596" s="1153"/>
      <c r="AH596" s="1153"/>
      <c r="AI596" s="1153"/>
      <c r="AJ596" s="1153"/>
      <c r="AK596" s="1153"/>
      <c r="AL596" s="1153"/>
      <c r="AM596" s="1153"/>
      <c r="AN596" s="1153"/>
      <c r="AO596" s="1153"/>
      <c r="AP596" s="1153"/>
      <c r="AQ596" s="1153"/>
      <c r="AR596" s="1153"/>
      <c r="AS596" s="1153"/>
      <c r="AT596" s="1153"/>
      <c r="AU596" s="1153"/>
      <c r="AV596" s="1153"/>
      <c r="AW596" s="1153"/>
      <c r="AX596" s="1154"/>
      <c r="AY596" s="1153"/>
      <c r="AZ596" s="1153"/>
      <c r="BA596" s="1153"/>
      <c r="BB596" s="1153"/>
      <c r="BC596" s="1153"/>
      <c r="BD596" s="1153"/>
      <c r="BE596" s="1153"/>
      <c r="BF596" s="1153"/>
      <c r="BG596" s="1153"/>
      <c r="BH596" s="1153"/>
      <c r="BI596" s="1153"/>
      <c r="BJ596" s="1153"/>
      <c r="BK596" s="1153"/>
      <c r="BL596" s="1153"/>
      <c r="BM596" s="1153"/>
      <c r="BN596" s="1153"/>
      <c r="BO596" s="1153"/>
      <c r="BP596" s="1153"/>
      <c r="BQ596" s="1153"/>
      <c r="BR596" s="1153"/>
      <c r="BS596" s="1200"/>
      <c r="BT596" s="1153"/>
      <c r="BU596" s="1153"/>
      <c r="BV596" s="1153"/>
      <c r="BW596" s="1153"/>
      <c r="BX596" s="1153"/>
      <c r="BY596" s="1153"/>
      <c r="BZ596" s="1153"/>
      <c r="CA596" s="1153"/>
      <c r="CB596" s="1153"/>
      <c r="CC596" s="1153"/>
      <c r="CD596" s="1153"/>
      <c r="CE596" s="1153"/>
      <c r="CF596" s="1153"/>
      <c r="CG596" s="1153"/>
      <c r="CH596" s="1153"/>
      <c r="CI596" s="1153"/>
      <c r="CJ596" s="1153"/>
      <c r="CK596" s="1153"/>
      <c r="CL596" s="1153"/>
      <c r="CM596" s="1200"/>
      <c r="CN596" s="1200"/>
    </row>
    <row r="597" spans="2:92">
      <c r="B597" s="1152"/>
      <c r="I597" s="1153"/>
      <c r="J597" s="1153"/>
      <c r="K597" s="1153"/>
      <c r="L597" s="1153"/>
      <c r="M597" s="1153"/>
      <c r="N597" s="1153"/>
      <c r="O597" s="1153"/>
      <c r="P597" s="1153"/>
      <c r="Q597" s="1153"/>
      <c r="R597" s="1153"/>
      <c r="S597" s="1153"/>
      <c r="T597" s="1153"/>
      <c r="U597" s="1153"/>
      <c r="V597" s="1153"/>
      <c r="W597" s="1153"/>
      <c r="X597" s="1153"/>
      <c r="Y597" s="1153"/>
      <c r="Z597" s="1153"/>
      <c r="AA597" s="1153"/>
      <c r="AB597" s="1200"/>
      <c r="AC597" s="1200"/>
      <c r="AD597" s="1200"/>
      <c r="AE597" s="1200"/>
      <c r="AF597" s="1153"/>
      <c r="AG597" s="1153"/>
      <c r="AH597" s="1153"/>
      <c r="AI597" s="1153"/>
      <c r="AJ597" s="1153"/>
      <c r="AK597" s="1153"/>
      <c r="AL597" s="1153"/>
      <c r="AM597" s="1153"/>
      <c r="AN597" s="1153"/>
      <c r="AO597" s="1153"/>
      <c r="AP597" s="1153"/>
      <c r="AQ597" s="1153"/>
      <c r="AR597" s="1153"/>
      <c r="AS597" s="1153"/>
      <c r="AT597" s="1153"/>
      <c r="AU597" s="1153"/>
      <c r="AV597" s="1153"/>
      <c r="AW597" s="1153"/>
      <c r="AX597" s="1154"/>
      <c r="AY597" s="1153"/>
      <c r="AZ597" s="1153"/>
      <c r="BA597" s="1153"/>
      <c r="BB597" s="1153"/>
      <c r="BC597" s="1153"/>
      <c r="BD597" s="1153"/>
      <c r="BE597" s="1153"/>
      <c r="BF597" s="1153"/>
      <c r="BG597" s="1153"/>
      <c r="BH597" s="1153"/>
      <c r="BI597" s="1153"/>
      <c r="BJ597" s="1153"/>
      <c r="BK597" s="1153"/>
      <c r="BL597" s="1153"/>
      <c r="BM597" s="1153"/>
      <c r="BN597" s="1153"/>
      <c r="BO597" s="1153"/>
      <c r="BP597" s="1153"/>
      <c r="BQ597" s="1153"/>
      <c r="BR597" s="1153"/>
      <c r="BS597" s="1200"/>
      <c r="BT597" s="1153"/>
      <c r="BU597" s="1153"/>
      <c r="BV597" s="1153"/>
      <c r="BW597" s="1153"/>
      <c r="BX597" s="1153"/>
      <c r="BY597" s="1153"/>
      <c r="BZ597" s="1153"/>
      <c r="CA597" s="1153"/>
      <c r="CB597" s="1153"/>
      <c r="CC597" s="1153"/>
      <c r="CD597" s="1153"/>
      <c r="CE597" s="1153"/>
      <c r="CF597" s="1153"/>
      <c r="CG597" s="1153"/>
      <c r="CH597" s="1153"/>
      <c r="CI597" s="1153"/>
      <c r="CJ597" s="1153"/>
      <c r="CK597" s="1153"/>
      <c r="CL597" s="1153"/>
      <c r="CM597" s="1200"/>
      <c r="CN597" s="1200"/>
    </row>
    <row r="598" spans="2:92">
      <c r="B598" s="1152"/>
      <c r="I598" s="1153"/>
      <c r="J598" s="1153"/>
      <c r="K598" s="1153"/>
      <c r="L598" s="1153"/>
      <c r="M598" s="1153"/>
      <c r="N598" s="1153"/>
      <c r="O598" s="1153"/>
      <c r="P598" s="1153"/>
      <c r="Q598" s="1153"/>
      <c r="R598" s="1153"/>
      <c r="S598" s="1153"/>
      <c r="T598" s="1153"/>
      <c r="U598" s="1153"/>
      <c r="V598" s="1153"/>
      <c r="W598" s="1153"/>
      <c r="X598" s="1153"/>
      <c r="Y598" s="1153"/>
      <c r="Z598" s="1153"/>
      <c r="AA598" s="1153"/>
      <c r="AB598" s="1200"/>
      <c r="AC598" s="1200"/>
      <c r="AD598" s="1200"/>
      <c r="AE598" s="1200"/>
      <c r="AF598" s="1153"/>
      <c r="AG598" s="1153"/>
      <c r="AH598" s="1153"/>
      <c r="AI598" s="1153"/>
      <c r="AJ598" s="1153"/>
      <c r="AK598" s="1153"/>
      <c r="AL598" s="1153"/>
      <c r="AM598" s="1153"/>
      <c r="AN598" s="1153"/>
      <c r="AO598" s="1153"/>
      <c r="AP598" s="1153"/>
      <c r="AQ598" s="1153"/>
      <c r="AR598" s="1153"/>
      <c r="AS598" s="1153"/>
      <c r="AT598" s="1153"/>
      <c r="AU598" s="1153"/>
      <c r="AV598" s="1153"/>
      <c r="AW598" s="1153"/>
      <c r="AX598" s="1154"/>
      <c r="AY598" s="1153"/>
      <c r="AZ598" s="1153"/>
      <c r="BA598" s="1153"/>
      <c r="BB598" s="1153"/>
      <c r="BC598" s="1153"/>
      <c r="BD598" s="1153"/>
      <c r="BE598" s="1153"/>
      <c r="BF598" s="1153"/>
      <c r="BG598" s="1153"/>
      <c r="BH598" s="1153"/>
      <c r="BI598" s="1153"/>
      <c r="BJ598" s="1153"/>
      <c r="BK598" s="1153"/>
      <c r="BL598" s="1153"/>
      <c r="BM598" s="1153"/>
      <c r="BN598" s="1153"/>
      <c r="BO598" s="1153"/>
      <c r="BP598" s="1153"/>
      <c r="BQ598" s="1153"/>
      <c r="BR598" s="1153"/>
      <c r="BS598" s="1200"/>
      <c r="BT598" s="1153"/>
      <c r="BU598" s="1153"/>
      <c r="BV598" s="1153"/>
      <c r="BW598" s="1153"/>
      <c r="BX598" s="1153"/>
      <c r="BY598" s="1153"/>
      <c r="BZ598" s="1153"/>
      <c r="CA598" s="1153"/>
      <c r="CB598" s="1153"/>
      <c r="CC598" s="1153"/>
      <c r="CD598" s="1153"/>
      <c r="CE598" s="1153"/>
      <c r="CF598" s="1153"/>
      <c r="CG598" s="1153"/>
      <c r="CH598" s="1153"/>
      <c r="CI598" s="1153"/>
      <c r="CJ598" s="1153"/>
      <c r="CK598" s="1153"/>
      <c r="CL598" s="1153"/>
      <c r="CM598" s="1200"/>
      <c r="CN598" s="1200"/>
    </row>
    <row r="599" spans="2:92">
      <c r="B599" s="1152"/>
      <c r="I599" s="1153"/>
      <c r="J599" s="1153"/>
      <c r="K599" s="1153"/>
      <c r="L599" s="1153"/>
      <c r="M599" s="1153"/>
      <c r="N599" s="1153"/>
      <c r="O599" s="1153"/>
      <c r="P599" s="1153"/>
      <c r="Q599" s="1153"/>
      <c r="R599" s="1153"/>
      <c r="S599" s="1153"/>
      <c r="T599" s="1153"/>
      <c r="U599" s="1153"/>
      <c r="V599" s="1153"/>
      <c r="W599" s="1153"/>
      <c r="X599" s="1153"/>
      <c r="Y599" s="1153"/>
      <c r="Z599" s="1153"/>
      <c r="AA599" s="1153"/>
      <c r="AB599" s="1200"/>
      <c r="AC599" s="1200"/>
      <c r="AD599" s="1200"/>
      <c r="AE599" s="1200"/>
      <c r="AF599" s="1153"/>
      <c r="AG599" s="1153"/>
      <c r="AH599" s="1153"/>
      <c r="AI599" s="1153"/>
      <c r="AJ599" s="1153"/>
      <c r="AK599" s="1153"/>
      <c r="AL599" s="1153"/>
      <c r="AM599" s="1153"/>
      <c r="AN599" s="1153"/>
      <c r="AO599" s="1153"/>
      <c r="AP599" s="1153"/>
      <c r="AQ599" s="1153"/>
      <c r="AR599" s="1153"/>
      <c r="AS599" s="1153"/>
      <c r="AT599" s="1153"/>
      <c r="AU599" s="1153"/>
      <c r="AV599" s="1153"/>
      <c r="AW599" s="1153"/>
      <c r="AX599" s="1154"/>
      <c r="AY599" s="1153"/>
      <c r="AZ599" s="1153"/>
      <c r="BA599" s="1153"/>
      <c r="BB599" s="1153"/>
      <c r="BC599" s="1153"/>
      <c r="BD599" s="1153"/>
      <c r="BE599" s="1153"/>
      <c r="BF599" s="1153"/>
      <c r="BG599" s="1153"/>
      <c r="BH599" s="1153"/>
      <c r="BI599" s="1153"/>
      <c r="BJ599" s="1153"/>
      <c r="BK599" s="1153"/>
      <c r="BL599" s="1153"/>
      <c r="BM599" s="1153"/>
      <c r="BN599" s="1153"/>
      <c r="BO599" s="1153"/>
      <c r="BP599" s="1153"/>
      <c r="BQ599" s="1153"/>
      <c r="BR599" s="1153"/>
      <c r="BS599" s="1200"/>
      <c r="BT599" s="1153"/>
      <c r="BU599" s="1153"/>
      <c r="BV599" s="1153"/>
      <c r="BW599" s="1153"/>
      <c r="BX599" s="1153"/>
      <c r="BY599" s="1153"/>
      <c r="BZ599" s="1153"/>
      <c r="CA599" s="1153"/>
      <c r="CB599" s="1153"/>
      <c r="CC599" s="1153"/>
      <c r="CD599" s="1153"/>
      <c r="CE599" s="1153"/>
      <c r="CF599" s="1153"/>
      <c r="CG599" s="1153"/>
      <c r="CH599" s="1153"/>
      <c r="CI599" s="1153"/>
      <c r="CJ599" s="1153"/>
      <c r="CK599" s="1153"/>
      <c r="CL599" s="1153"/>
      <c r="CM599" s="1200"/>
      <c r="CN599" s="1200"/>
    </row>
    <row r="600" spans="2:92">
      <c r="B600" s="1152"/>
      <c r="I600" s="1153"/>
      <c r="J600" s="1153"/>
      <c r="K600" s="1153"/>
      <c r="L600" s="1153"/>
      <c r="M600" s="1153"/>
      <c r="N600" s="1153"/>
      <c r="O600" s="1153"/>
      <c r="P600" s="1153"/>
      <c r="Q600" s="1153"/>
      <c r="R600" s="1153"/>
      <c r="S600" s="1153"/>
      <c r="T600" s="1153"/>
      <c r="U600" s="1153"/>
      <c r="V600" s="1153"/>
      <c r="W600" s="1153"/>
      <c r="X600" s="1153"/>
      <c r="Y600" s="1153"/>
      <c r="Z600" s="1153"/>
      <c r="AA600" s="1153"/>
      <c r="AB600" s="1200"/>
      <c r="AC600" s="1200"/>
      <c r="AD600" s="1200"/>
      <c r="AE600" s="1200"/>
      <c r="AF600" s="1153"/>
      <c r="AG600" s="1153"/>
      <c r="AH600" s="1153"/>
      <c r="AI600" s="1153"/>
      <c r="AJ600" s="1153"/>
      <c r="AK600" s="1153"/>
      <c r="AL600" s="1153"/>
      <c r="AM600" s="1153"/>
      <c r="AN600" s="1153"/>
      <c r="AO600" s="1153"/>
      <c r="AP600" s="1153"/>
      <c r="AQ600" s="1153"/>
      <c r="AR600" s="1153"/>
      <c r="AS600" s="1153"/>
      <c r="AT600" s="1153"/>
      <c r="AU600" s="1153"/>
      <c r="AV600" s="1153"/>
      <c r="AW600" s="1153"/>
      <c r="AX600" s="1154"/>
      <c r="AY600" s="1153"/>
      <c r="AZ600" s="1153"/>
      <c r="BA600" s="1153"/>
      <c r="BB600" s="1153"/>
      <c r="BC600" s="1153"/>
      <c r="BD600" s="1153"/>
      <c r="BE600" s="1153"/>
      <c r="BF600" s="1153"/>
      <c r="BG600" s="1153"/>
      <c r="BH600" s="1153"/>
      <c r="BI600" s="1153"/>
      <c r="BJ600" s="1153"/>
      <c r="BK600" s="1153"/>
      <c r="BL600" s="1153"/>
      <c r="BM600" s="1153"/>
      <c r="BN600" s="1153"/>
      <c r="BO600" s="1153"/>
      <c r="BP600" s="1153"/>
      <c r="BQ600" s="1153"/>
      <c r="BR600" s="1153"/>
      <c r="BS600" s="1200"/>
      <c r="BT600" s="1153"/>
      <c r="BU600" s="1153"/>
      <c r="BV600" s="1153"/>
      <c r="BW600" s="1153"/>
      <c r="BX600" s="1153"/>
      <c r="BY600" s="1153"/>
      <c r="BZ600" s="1153"/>
      <c r="CA600" s="1153"/>
      <c r="CB600" s="1153"/>
      <c r="CC600" s="1153"/>
      <c r="CD600" s="1153"/>
      <c r="CE600" s="1153"/>
      <c r="CF600" s="1153"/>
      <c r="CG600" s="1153"/>
      <c r="CH600" s="1153"/>
      <c r="CI600" s="1153"/>
      <c r="CJ600" s="1153"/>
      <c r="CK600" s="1153"/>
      <c r="CL600" s="1153"/>
      <c r="CM600" s="1200"/>
      <c r="CN600" s="1200"/>
    </row>
    <row r="601" spans="2:92">
      <c r="B601" s="1152"/>
      <c r="I601" s="1153"/>
      <c r="J601" s="1153"/>
      <c r="K601" s="1153"/>
      <c r="L601" s="1153"/>
      <c r="M601" s="1153"/>
      <c r="N601" s="1153"/>
      <c r="O601" s="1153"/>
      <c r="P601" s="1153"/>
      <c r="Q601" s="1153"/>
      <c r="R601" s="1153"/>
      <c r="S601" s="1153"/>
      <c r="T601" s="1153"/>
      <c r="U601" s="1153"/>
      <c r="V601" s="1153"/>
      <c r="W601" s="1153"/>
      <c r="X601" s="1153"/>
      <c r="Y601" s="1153"/>
      <c r="Z601" s="1153"/>
      <c r="AA601" s="1153"/>
      <c r="AB601" s="1200"/>
      <c r="AC601" s="1200"/>
      <c r="AD601" s="1200"/>
      <c r="AE601" s="1200"/>
      <c r="AF601" s="1153"/>
      <c r="AG601" s="1153"/>
      <c r="AH601" s="1153"/>
      <c r="AI601" s="1153"/>
      <c r="AJ601" s="1153"/>
      <c r="AK601" s="1153"/>
      <c r="AL601" s="1153"/>
      <c r="AM601" s="1153"/>
      <c r="AN601" s="1153"/>
      <c r="AO601" s="1153"/>
      <c r="AP601" s="1153"/>
      <c r="AQ601" s="1153"/>
      <c r="AR601" s="1153"/>
      <c r="AS601" s="1153"/>
      <c r="AT601" s="1153"/>
      <c r="AU601" s="1153"/>
      <c r="AV601" s="1153"/>
      <c r="AW601" s="1153"/>
      <c r="AX601" s="1154"/>
      <c r="AY601" s="1153"/>
      <c r="AZ601" s="1153"/>
      <c r="BA601" s="1153"/>
      <c r="BB601" s="1153"/>
      <c r="BC601" s="1153"/>
      <c r="BD601" s="1153"/>
      <c r="BE601" s="1153"/>
      <c r="BF601" s="1153"/>
      <c r="BG601" s="1153"/>
      <c r="BH601" s="1153"/>
      <c r="BI601" s="1153"/>
      <c r="BJ601" s="1153"/>
      <c r="BK601" s="1153"/>
      <c r="BL601" s="1153"/>
      <c r="BM601" s="1153"/>
      <c r="BN601" s="1153"/>
      <c r="BO601" s="1153"/>
      <c r="BP601" s="1153"/>
      <c r="BQ601" s="1153"/>
      <c r="BR601" s="1153"/>
      <c r="BS601" s="1200"/>
      <c r="BT601" s="1153"/>
      <c r="BU601" s="1153"/>
      <c r="BV601" s="1153"/>
      <c r="BW601" s="1153"/>
      <c r="BX601" s="1153"/>
      <c r="BY601" s="1153"/>
      <c r="BZ601" s="1153"/>
      <c r="CA601" s="1153"/>
      <c r="CB601" s="1153"/>
      <c r="CC601" s="1153"/>
      <c r="CD601" s="1153"/>
      <c r="CE601" s="1153"/>
      <c r="CF601" s="1153"/>
      <c r="CG601" s="1153"/>
      <c r="CH601" s="1153"/>
      <c r="CI601" s="1153"/>
      <c r="CJ601" s="1153"/>
      <c r="CK601" s="1153"/>
      <c r="CL601" s="1153"/>
      <c r="CM601" s="1200"/>
      <c r="CN601" s="1200"/>
    </row>
    <row r="602" spans="2:92">
      <c r="B602" s="1152"/>
      <c r="I602" s="1153"/>
      <c r="J602" s="1153"/>
      <c r="K602" s="1153"/>
      <c r="L602" s="1153"/>
      <c r="M602" s="1153"/>
      <c r="N602" s="1153"/>
      <c r="O602" s="1153"/>
      <c r="P602" s="1153"/>
      <c r="Q602" s="1153"/>
      <c r="R602" s="1153"/>
      <c r="S602" s="1153"/>
      <c r="T602" s="1153"/>
      <c r="U602" s="1153"/>
      <c r="V602" s="1153"/>
      <c r="W602" s="1153"/>
      <c r="X602" s="1153"/>
      <c r="Y602" s="1153"/>
      <c r="Z602" s="1153"/>
      <c r="AA602" s="1153"/>
      <c r="AB602" s="1200"/>
      <c r="AC602" s="1200"/>
      <c r="AD602" s="1200"/>
      <c r="AE602" s="1200"/>
      <c r="AF602" s="1153"/>
      <c r="AG602" s="1153"/>
      <c r="AH602" s="1153"/>
      <c r="AI602" s="1153"/>
      <c r="AJ602" s="1153"/>
      <c r="AK602" s="1153"/>
      <c r="AL602" s="1153"/>
      <c r="AM602" s="1153"/>
      <c r="AN602" s="1153"/>
      <c r="AO602" s="1153"/>
      <c r="AP602" s="1153"/>
      <c r="AQ602" s="1153"/>
      <c r="AR602" s="1153"/>
      <c r="AS602" s="1153"/>
      <c r="AT602" s="1153"/>
      <c r="AU602" s="1153"/>
      <c r="AV602" s="1153"/>
      <c r="AW602" s="1153"/>
      <c r="AX602" s="1154"/>
      <c r="AY602" s="1153"/>
      <c r="AZ602" s="1153"/>
      <c r="BA602" s="1153"/>
      <c r="BB602" s="1153"/>
      <c r="BC602" s="1153"/>
      <c r="BD602" s="1153"/>
      <c r="BE602" s="1153"/>
      <c r="BF602" s="1153"/>
      <c r="BG602" s="1153"/>
      <c r="BH602" s="1153"/>
      <c r="BI602" s="1153"/>
      <c r="BJ602" s="1153"/>
      <c r="BK602" s="1153"/>
      <c r="BL602" s="1153"/>
      <c r="BM602" s="1153"/>
      <c r="BN602" s="1153"/>
      <c r="BO602" s="1153"/>
      <c r="BP602" s="1153"/>
      <c r="BQ602" s="1153"/>
      <c r="BR602" s="1153"/>
      <c r="BS602" s="1200"/>
      <c r="BT602" s="1153"/>
      <c r="BU602" s="1153"/>
      <c r="BV602" s="1153"/>
      <c r="BW602" s="1153"/>
      <c r="BX602" s="1153"/>
      <c r="BY602" s="1153"/>
      <c r="BZ602" s="1153"/>
      <c r="CA602" s="1153"/>
      <c r="CB602" s="1153"/>
      <c r="CC602" s="1153"/>
      <c r="CD602" s="1153"/>
      <c r="CE602" s="1153"/>
      <c r="CF602" s="1153"/>
      <c r="CG602" s="1153"/>
      <c r="CH602" s="1153"/>
      <c r="CI602" s="1153"/>
      <c r="CJ602" s="1153"/>
      <c r="CK602" s="1153"/>
      <c r="CL602" s="1153"/>
      <c r="CM602" s="1200"/>
      <c r="CN602" s="1200"/>
    </row>
    <row r="603" spans="2:92">
      <c r="B603" s="1152"/>
      <c r="I603" s="1153"/>
      <c r="J603" s="1153"/>
      <c r="K603" s="1153"/>
      <c r="L603" s="1153"/>
      <c r="M603" s="1153"/>
      <c r="N603" s="1153"/>
      <c r="O603" s="1153"/>
      <c r="P603" s="1153"/>
      <c r="Q603" s="1153"/>
      <c r="R603" s="1153"/>
      <c r="S603" s="1153"/>
      <c r="T603" s="1153"/>
      <c r="U603" s="1153"/>
      <c r="V603" s="1153"/>
      <c r="W603" s="1153"/>
      <c r="X603" s="1153"/>
      <c r="Y603" s="1153"/>
      <c r="Z603" s="1153"/>
      <c r="AA603" s="1153"/>
      <c r="AB603" s="1200"/>
      <c r="AC603" s="1200"/>
      <c r="AD603" s="1200"/>
      <c r="AE603" s="1200"/>
      <c r="AF603" s="1153"/>
      <c r="AG603" s="1153"/>
      <c r="AH603" s="1153"/>
      <c r="AI603" s="1153"/>
      <c r="AJ603" s="1153"/>
      <c r="AK603" s="1153"/>
      <c r="AL603" s="1153"/>
      <c r="AM603" s="1153"/>
      <c r="AN603" s="1153"/>
      <c r="AO603" s="1153"/>
      <c r="AP603" s="1153"/>
      <c r="AQ603" s="1153"/>
      <c r="AR603" s="1153"/>
      <c r="AS603" s="1153"/>
      <c r="AT603" s="1153"/>
      <c r="AU603" s="1153"/>
      <c r="AV603" s="1153"/>
      <c r="AW603" s="1153"/>
      <c r="AX603" s="1154"/>
      <c r="AY603" s="1153"/>
      <c r="AZ603" s="1153"/>
      <c r="BA603" s="1153"/>
      <c r="BB603" s="1153"/>
      <c r="BC603" s="1153"/>
      <c r="BD603" s="1153"/>
      <c r="BE603" s="1153"/>
      <c r="BF603" s="1153"/>
      <c r="BG603" s="1153"/>
      <c r="BH603" s="1153"/>
      <c r="BI603" s="1153"/>
      <c r="BJ603" s="1153"/>
      <c r="BK603" s="1153"/>
      <c r="BL603" s="1153"/>
      <c r="BM603" s="1153"/>
      <c r="BN603" s="1153"/>
      <c r="BO603" s="1153"/>
      <c r="BP603" s="1153"/>
      <c r="BQ603" s="1153"/>
      <c r="BR603" s="1153"/>
      <c r="BS603" s="1200"/>
      <c r="BT603" s="1153"/>
      <c r="BU603" s="1153"/>
      <c r="BV603" s="1153"/>
      <c r="BW603" s="1153"/>
      <c r="BX603" s="1153"/>
      <c r="BY603" s="1153"/>
      <c r="BZ603" s="1153"/>
      <c r="CA603" s="1153"/>
      <c r="CB603" s="1153"/>
      <c r="CC603" s="1153"/>
      <c r="CD603" s="1153"/>
      <c r="CE603" s="1153"/>
      <c r="CF603" s="1153"/>
      <c r="CG603" s="1153"/>
      <c r="CH603" s="1153"/>
      <c r="CI603" s="1153"/>
      <c r="CJ603" s="1153"/>
      <c r="CK603" s="1153"/>
      <c r="CL603" s="1153"/>
      <c r="CM603" s="1200"/>
      <c r="CN603" s="1200"/>
    </row>
    <row r="604" spans="2:92">
      <c r="B604" s="1152"/>
      <c r="I604" s="1153"/>
      <c r="J604" s="1153"/>
      <c r="K604" s="1153"/>
      <c r="L604" s="1153"/>
      <c r="M604" s="1153"/>
      <c r="N604" s="1153"/>
      <c r="O604" s="1153"/>
      <c r="P604" s="1153"/>
      <c r="Q604" s="1153"/>
      <c r="R604" s="1153"/>
      <c r="S604" s="1153"/>
      <c r="T604" s="1153"/>
      <c r="U604" s="1153"/>
      <c r="V604" s="1153"/>
      <c r="W604" s="1153"/>
      <c r="X604" s="1153"/>
      <c r="Y604" s="1153"/>
      <c r="Z604" s="1153"/>
      <c r="AA604" s="1153"/>
      <c r="AB604" s="1200"/>
      <c r="AC604" s="1200"/>
      <c r="AD604" s="1200"/>
      <c r="AE604" s="1200"/>
      <c r="AF604" s="1153"/>
      <c r="AG604" s="1153"/>
      <c r="AH604" s="1153"/>
      <c r="AI604" s="1153"/>
      <c r="AJ604" s="1153"/>
      <c r="AK604" s="1153"/>
      <c r="AL604" s="1153"/>
      <c r="AM604" s="1153"/>
      <c r="AN604" s="1153"/>
      <c r="AO604" s="1153"/>
      <c r="AP604" s="1153"/>
      <c r="AQ604" s="1153"/>
      <c r="AR604" s="1153"/>
      <c r="AS604" s="1153"/>
      <c r="AT604" s="1153"/>
      <c r="AU604" s="1153"/>
      <c r="AV604" s="1153"/>
      <c r="AW604" s="1153"/>
      <c r="AX604" s="1154"/>
      <c r="AY604" s="1153"/>
      <c r="AZ604" s="1153"/>
      <c r="BA604" s="1153"/>
      <c r="BB604" s="1153"/>
      <c r="BC604" s="1153"/>
      <c r="BD604" s="1153"/>
      <c r="BE604" s="1153"/>
      <c r="BF604" s="1153"/>
      <c r="BG604" s="1153"/>
      <c r="BH604" s="1153"/>
      <c r="BI604" s="1153"/>
      <c r="BJ604" s="1153"/>
      <c r="BK604" s="1153"/>
      <c r="BL604" s="1153"/>
      <c r="BM604" s="1153"/>
      <c r="BN604" s="1153"/>
      <c r="BO604" s="1153"/>
      <c r="BP604" s="1153"/>
      <c r="BQ604" s="1153"/>
      <c r="BR604" s="1153"/>
      <c r="BS604" s="1200"/>
      <c r="BT604" s="1153"/>
      <c r="BU604" s="1153"/>
      <c r="BV604" s="1153"/>
      <c r="BW604" s="1153"/>
      <c r="BX604" s="1153"/>
      <c r="BY604" s="1153"/>
      <c r="BZ604" s="1153"/>
      <c r="CA604" s="1153"/>
      <c r="CB604" s="1153"/>
      <c r="CC604" s="1153"/>
      <c r="CD604" s="1153"/>
      <c r="CE604" s="1153"/>
      <c r="CF604" s="1153"/>
      <c r="CG604" s="1153"/>
      <c r="CH604" s="1153"/>
      <c r="CI604" s="1153"/>
      <c r="CJ604" s="1153"/>
      <c r="CK604" s="1153"/>
      <c r="CL604" s="1153"/>
      <c r="CM604" s="1200"/>
      <c r="CN604" s="1200"/>
    </row>
    <row r="605" spans="2:92">
      <c r="B605" s="1152"/>
      <c r="I605" s="1153"/>
      <c r="J605" s="1153"/>
      <c r="K605" s="1153"/>
      <c r="L605" s="1153"/>
      <c r="M605" s="1153"/>
      <c r="N605" s="1153"/>
      <c r="O605" s="1153"/>
      <c r="P605" s="1153"/>
      <c r="Q605" s="1153"/>
      <c r="R605" s="1153"/>
      <c r="S605" s="1153"/>
      <c r="T605" s="1153"/>
      <c r="U605" s="1153"/>
      <c r="V605" s="1153"/>
      <c r="W605" s="1153"/>
      <c r="X605" s="1153"/>
      <c r="Y605" s="1153"/>
      <c r="Z605" s="1153"/>
      <c r="AA605" s="1153"/>
      <c r="AB605" s="1200"/>
      <c r="AC605" s="1200"/>
      <c r="AD605" s="1200"/>
      <c r="AE605" s="1200"/>
      <c r="AF605" s="1153"/>
      <c r="AG605" s="1153"/>
      <c r="AH605" s="1153"/>
      <c r="AI605" s="1153"/>
      <c r="AJ605" s="1153"/>
      <c r="AK605" s="1153"/>
      <c r="AL605" s="1153"/>
      <c r="AM605" s="1153"/>
      <c r="AN605" s="1153"/>
      <c r="AO605" s="1153"/>
      <c r="AP605" s="1153"/>
      <c r="AQ605" s="1153"/>
      <c r="AR605" s="1153"/>
      <c r="AS605" s="1153"/>
      <c r="AT605" s="1153"/>
      <c r="AU605" s="1153"/>
      <c r="AV605" s="1153"/>
      <c r="AW605" s="1153"/>
      <c r="AX605" s="1154"/>
      <c r="AY605" s="1153"/>
      <c r="AZ605" s="1153"/>
      <c r="BA605" s="1153"/>
      <c r="BB605" s="1153"/>
      <c r="BC605" s="1153"/>
      <c r="BD605" s="1153"/>
      <c r="BE605" s="1153"/>
      <c r="BF605" s="1153"/>
      <c r="BG605" s="1153"/>
      <c r="BH605" s="1153"/>
      <c r="BI605" s="1153"/>
      <c r="BJ605" s="1153"/>
      <c r="BK605" s="1153"/>
      <c r="BL605" s="1153"/>
      <c r="BM605" s="1153"/>
      <c r="BN605" s="1153"/>
      <c r="BO605" s="1153"/>
      <c r="BP605" s="1153"/>
      <c r="BQ605" s="1153"/>
      <c r="BR605" s="1153"/>
      <c r="BS605" s="1200"/>
      <c r="BT605" s="1153"/>
      <c r="BU605" s="1153"/>
      <c r="BV605" s="1153"/>
      <c r="BW605" s="1153"/>
      <c r="BX605" s="1153"/>
      <c r="BY605" s="1153"/>
      <c r="BZ605" s="1153"/>
      <c r="CA605" s="1153"/>
      <c r="CB605" s="1153"/>
      <c r="CC605" s="1153"/>
      <c r="CD605" s="1153"/>
      <c r="CE605" s="1153"/>
      <c r="CF605" s="1153"/>
      <c r="CG605" s="1153"/>
      <c r="CH605" s="1153"/>
      <c r="CI605" s="1153"/>
      <c r="CJ605" s="1153"/>
      <c r="CK605" s="1153"/>
      <c r="CL605" s="1153"/>
      <c r="CM605" s="1200"/>
      <c r="CN605" s="1200"/>
    </row>
    <row r="606" spans="2:92">
      <c r="B606" s="1152"/>
      <c r="I606" s="1153"/>
      <c r="J606" s="1153"/>
      <c r="K606" s="1153"/>
      <c r="L606" s="1153"/>
      <c r="M606" s="1153"/>
      <c r="N606" s="1153"/>
      <c r="O606" s="1153"/>
      <c r="P606" s="1153"/>
      <c r="Q606" s="1153"/>
      <c r="R606" s="1153"/>
      <c r="S606" s="1153"/>
      <c r="T606" s="1153"/>
      <c r="U606" s="1153"/>
      <c r="V606" s="1153"/>
      <c r="W606" s="1153"/>
      <c r="X606" s="1153"/>
      <c r="Y606" s="1153"/>
      <c r="Z606" s="1153"/>
      <c r="AA606" s="1153"/>
      <c r="AB606" s="1200"/>
      <c r="AC606" s="1200"/>
      <c r="AD606" s="1200"/>
      <c r="AE606" s="1200"/>
      <c r="AF606" s="1153"/>
      <c r="AG606" s="1153"/>
      <c r="AH606" s="1153"/>
      <c r="AI606" s="1153"/>
      <c r="AJ606" s="1153"/>
      <c r="AK606" s="1153"/>
      <c r="AL606" s="1153"/>
      <c r="AM606" s="1153"/>
      <c r="AN606" s="1153"/>
      <c r="AO606" s="1153"/>
      <c r="AP606" s="1153"/>
      <c r="AQ606" s="1153"/>
      <c r="AR606" s="1153"/>
      <c r="AS606" s="1153"/>
      <c r="AT606" s="1153"/>
      <c r="AU606" s="1153"/>
      <c r="AV606" s="1153"/>
      <c r="AW606" s="1153"/>
      <c r="AX606" s="1154"/>
      <c r="AY606" s="1153"/>
      <c r="AZ606" s="1153"/>
      <c r="BA606" s="1153"/>
      <c r="BB606" s="1153"/>
      <c r="BC606" s="1153"/>
      <c r="BD606" s="1153"/>
      <c r="BE606" s="1153"/>
      <c r="BF606" s="1153"/>
      <c r="BG606" s="1153"/>
      <c r="BH606" s="1153"/>
      <c r="BI606" s="1153"/>
      <c r="BJ606" s="1153"/>
      <c r="BK606" s="1153"/>
      <c r="BL606" s="1153"/>
      <c r="BM606" s="1153"/>
      <c r="BN606" s="1153"/>
      <c r="BO606" s="1153"/>
      <c r="BP606" s="1153"/>
      <c r="BQ606" s="1153"/>
      <c r="BR606" s="1153"/>
      <c r="BS606" s="1200"/>
      <c r="BT606" s="1153"/>
      <c r="BU606" s="1153"/>
      <c r="BV606" s="1153"/>
      <c r="BW606" s="1153"/>
      <c r="BX606" s="1153"/>
      <c r="BY606" s="1153"/>
      <c r="BZ606" s="1153"/>
      <c r="CA606" s="1153"/>
      <c r="CB606" s="1153"/>
      <c r="CC606" s="1153"/>
      <c r="CD606" s="1153"/>
      <c r="CE606" s="1153"/>
      <c r="CF606" s="1153"/>
      <c r="CG606" s="1153"/>
      <c r="CH606" s="1153"/>
      <c r="CI606" s="1153"/>
      <c r="CJ606" s="1153"/>
      <c r="CK606" s="1153"/>
      <c r="CL606" s="1153"/>
      <c r="CM606" s="1200"/>
      <c r="CN606" s="1200"/>
    </row>
    <row r="607" spans="2:92">
      <c r="B607" s="1152"/>
      <c r="I607" s="1153"/>
      <c r="J607" s="1153"/>
      <c r="K607" s="1153"/>
      <c r="L607" s="1153"/>
      <c r="M607" s="1153"/>
      <c r="N607" s="1153"/>
      <c r="O607" s="1153"/>
      <c r="P607" s="1153"/>
      <c r="Q607" s="1153"/>
      <c r="R607" s="1153"/>
      <c r="S607" s="1153"/>
      <c r="T607" s="1153"/>
      <c r="U607" s="1153"/>
      <c r="V607" s="1153"/>
      <c r="W607" s="1153"/>
      <c r="X607" s="1153"/>
      <c r="Y607" s="1153"/>
      <c r="Z607" s="1153"/>
      <c r="AA607" s="1153"/>
      <c r="AB607" s="1200"/>
      <c r="AC607" s="1200"/>
      <c r="AD607" s="1200"/>
      <c r="AE607" s="1200"/>
      <c r="AF607" s="1153"/>
      <c r="AG607" s="1153"/>
      <c r="AH607" s="1153"/>
      <c r="AI607" s="1153"/>
      <c r="AJ607" s="1153"/>
      <c r="AK607" s="1153"/>
      <c r="AL607" s="1153"/>
      <c r="AM607" s="1153"/>
      <c r="AN607" s="1153"/>
      <c r="AO607" s="1153"/>
      <c r="AP607" s="1153"/>
      <c r="AQ607" s="1153"/>
      <c r="AR607" s="1153"/>
      <c r="AS607" s="1153"/>
      <c r="AT607" s="1153"/>
      <c r="AU607" s="1153"/>
      <c r="AV607" s="1153"/>
      <c r="AW607" s="1153"/>
      <c r="AX607" s="1154"/>
      <c r="AY607" s="1153"/>
      <c r="AZ607" s="1153"/>
      <c r="BA607" s="1153"/>
      <c r="BB607" s="1153"/>
      <c r="BC607" s="1153"/>
      <c r="BD607" s="1153"/>
      <c r="BE607" s="1153"/>
      <c r="BF607" s="1153"/>
      <c r="BG607" s="1153"/>
      <c r="BH607" s="1153"/>
      <c r="BI607" s="1153"/>
      <c r="BJ607" s="1153"/>
      <c r="BK607" s="1153"/>
      <c r="BL607" s="1153"/>
      <c r="BM607" s="1153"/>
      <c r="BN607" s="1153"/>
      <c r="BO607" s="1153"/>
      <c r="BP607" s="1153"/>
      <c r="BQ607" s="1153"/>
      <c r="BR607" s="1153"/>
      <c r="BS607" s="1200"/>
      <c r="BT607" s="1153"/>
      <c r="BU607" s="1153"/>
      <c r="BV607" s="1153"/>
      <c r="BW607" s="1153"/>
      <c r="BX607" s="1153"/>
      <c r="BY607" s="1153"/>
      <c r="BZ607" s="1153"/>
      <c r="CA607" s="1153"/>
      <c r="CB607" s="1153"/>
      <c r="CC607" s="1153"/>
      <c r="CD607" s="1153"/>
      <c r="CE607" s="1153"/>
      <c r="CF607" s="1153"/>
      <c r="CG607" s="1153"/>
      <c r="CH607" s="1153"/>
      <c r="CI607" s="1153"/>
      <c r="CJ607" s="1153"/>
      <c r="CK607" s="1153"/>
      <c r="CL607" s="1153"/>
      <c r="CM607" s="1200"/>
      <c r="CN607" s="1200"/>
    </row>
    <row r="608" spans="2:92">
      <c r="B608" s="1152"/>
      <c r="I608" s="1153"/>
      <c r="J608" s="1153"/>
      <c r="K608" s="1153"/>
      <c r="L608" s="1153"/>
      <c r="M608" s="1153"/>
      <c r="N608" s="1153"/>
      <c r="O608" s="1153"/>
      <c r="P608" s="1153"/>
      <c r="Q608" s="1153"/>
      <c r="R608" s="1153"/>
      <c r="S608" s="1153"/>
      <c r="T608" s="1153"/>
      <c r="U608" s="1153"/>
      <c r="V608" s="1153"/>
      <c r="W608" s="1153"/>
      <c r="X608" s="1153"/>
      <c r="Y608" s="1153"/>
      <c r="Z608" s="1153"/>
      <c r="AA608" s="1153"/>
      <c r="AB608" s="1200"/>
      <c r="AC608" s="1200"/>
      <c r="AD608" s="1200"/>
      <c r="AE608" s="1200"/>
      <c r="AF608" s="1153"/>
      <c r="AG608" s="1153"/>
      <c r="AH608" s="1153"/>
      <c r="AI608" s="1153"/>
      <c r="AJ608" s="1153"/>
      <c r="AK608" s="1153"/>
      <c r="AL608" s="1153"/>
      <c r="AM608" s="1153"/>
      <c r="AN608" s="1153"/>
      <c r="AO608" s="1153"/>
      <c r="AP608" s="1153"/>
      <c r="AQ608" s="1153"/>
      <c r="AR608" s="1153"/>
      <c r="AS608" s="1153"/>
      <c r="AT608" s="1153"/>
      <c r="AU608" s="1153"/>
      <c r="AV608" s="1153"/>
      <c r="AW608" s="1153"/>
      <c r="AX608" s="1154"/>
      <c r="AY608" s="1153"/>
      <c r="AZ608" s="1153"/>
      <c r="BA608" s="1153"/>
      <c r="BB608" s="1153"/>
      <c r="BC608" s="1153"/>
      <c r="BD608" s="1153"/>
      <c r="BE608" s="1153"/>
      <c r="BF608" s="1153"/>
      <c r="BG608" s="1153"/>
      <c r="BH608" s="1153"/>
      <c r="BI608" s="1153"/>
      <c r="BJ608" s="1153"/>
      <c r="BK608" s="1153"/>
      <c r="BL608" s="1153"/>
      <c r="BM608" s="1153"/>
      <c r="BN608" s="1153"/>
      <c r="BO608" s="1153"/>
      <c r="BP608" s="1153"/>
      <c r="BQ608" s="1153"/>
      <c r="BR608" s="1153"/>
      <c r="BS608" s="1200"/>
      <c r="BT608" s="1153"/>
      <c r="BU608" s="1153"/>
      <c r="BV608" s="1153"/>
      <c r="BW608" s="1153"/>
      <c r="BX608" s="1153"/>
      <c r="BY608" s="1153"/>
      <c r="BZ608" s="1153"/>
      <c r="CA608" s="1153"/>
      <c r="CB608" s="1153"/>
      <c r="CC608" s="1153"/>
      <c r="CD608" s="1153"/>
      <c r="CE608" s="1153"/>
      <c r="CF608" s="1153"/>
      <c r="CG608" s="1153"/>
      <c r="CH608" s="1153"/>
      <c r="CI608" s="1153"/>
      <c r="CJ608" s="1153"/>
      <c r="CK608" s="1153"/>
      <c r="CL608" s="1153"/>
      <c r="CM608" s="1200"/>
      <c r="CN608" s="1200"/>
    </row>
    <row r="609" spans="2:92">
      <c r="B609" s="1152"/>
      <c r="I609" s="1153"/>
      <c r="J609" s="1153"/>
      <c r="K609" s="1153"/>
      <c r="L609" s="1153"/>
      <c r="M609" s="1153"/>
      <c r="N609" s="1153"/>
      <c r="O609" s="1153"/>
      <c r="P609" s="1153"/>
      <c r="Q609" s="1153"/>
      <c r="R609" s="1153"/>
      <c r="S609" s="1153"/>
      <c r="T609" s="1153"/>
      <c r="U609" s="1153"/>
      <c r="V609" s="1153"/>
      <c r="W609" s="1153"/>
      <c r="X609" s="1153"/>
      <c r="Y609" s="1153"/>
      <c r="Z609" s="1153"/>
      <c r="AA609" s="1153"/>
      <c r="AB609" s="1200"/>
      <c r="AC609" s="1200"/>
      <c r="AD609" s="1200"/>
      <c r="AE609" s="1200"/>
      <c r="AF609" s="1153"/>
      <c r="AG609" s="1153"/>
      <c r="AH609" s="1153"/>
      <c r="AI609" s="1153"/>
      <c r="AJ609" s="1153"/>
      <c r="AK609" s="1153"/>
      <c r="AL609" s="1153"/>
      <c r="AM609" s="1153"/>
      <c r="AN609" s="1153"/>
      <c r="AO609" s="1153"/>
      <c r="AP609" s="1153"/>
      <c r="AQ609" s="1153"/>
      <c r="AR609" s="1153"/>
      <c r="AS609" s="1153"/>
      <c r="AT609" s="1153"/>
      <c r="AU609" s="1153"/>
      <c r="AV609" s="1153"/>
      <c r="AW609" s="1153"/>
      <c r="AX609" s="1154"/>
      <c r="AY609" s="1153"/>
      <c r="AZ609" s="1153"/>
      <c r="BA609" s="1153"/>
      <c r="BB609" s="1153"/>
      <c r="BC609" s="1153"/>
      <c r="BD609" s="1153"/>
      <c r="BE609" s="1153"/>
      <c r="BF609" s="1153"/>
      <c r="BG609" s="1153"/>
      <c r="BH609" s="1153"/>
      <c r="BI609" s="1153"/>
      <c r="BJ609" s="1153"/>
      <c r="BK609" s="1153"/>
      <c r="BL609" s="1153"/>
      <c r="BM609" s="1153"/>
      <c r="BN609" s="1153"/>
      <c r="BO609" s="1153"/>
      <c r="BP609" s="1153"/>
      <c r="BQ609" s="1153"/>
      <c r="BR609" s="1153"/>
      <c r="BS609" s="1200"/>
      <c r="BT609" s="1153"/>
      <c r="BU609" s="1153"/>
      <c r="BV609" s="1153"/>
      <c r="BW609" s="1153"/>
      <c r="BX609" s="1153"/>
      <c r="BY609" s="1153"/>
      <c r="BZ609" s="1153"/>
      <c r="CA609" s="1153"/>
      <c r="CB609" s="1153"/>
      <c r="CC609" s="1153"/>
      <c r="CD609" s="1153"/>
      <c r="CE609" s="1153"/>
      <c r="CF609" s="1153"/>
      <c r="CG609" s="1153"/>
      <c r="CH609" s="1153"/>
      <c r="CI609" s="1153"/>
      <c r="CJ609" s="1153"/>
      <c r="CK609" s="1153"/>
      <c r="CL609" s="1153"/>
      <c r="CM609" s="1200"/>
      <c r="CN609" s="1200"/>
    </row>
    <row r="610" spans="2:92">
      <c r="B610" s="1152"/>
      <c r="I610" s="1153"/>
      <c r="J610" s="1153"/>
      <c r="K610" s="1153"/>
      <c r="L610" s="1153"/>
      <c r="M610" s="1153"/>
      <c r="N610" s="1153"/>
      <c r="O610" s="1153"/>
      <c r="P610" s="1153"/>
      <c r="Q610" s="1153"/>
      <c r="R610" s="1153"/>
      <c r="S610" s="1153"/>
      <c r="T610" s="1153"/>
      <c r="U610" s="1153"/>
      <c r="V610" s="1153"/>
      <c r="W610" s="1153"/>
      <c r="X610" s="1153"/>
      <c r="Y610" s="1153"/>
      <c r="Z610" s="1153"/>
      <c r="AA610" s="1153"/>
      <c r="AB610" s="1200"/>
      <c r="AC610" s="1200"/>
      <c r="AD610" s="1200"/>
      <c r="AE610" s="1200"/>
      <c r="AF610" s="1153"/>
      <c r="AG610" s="1153"/>
      <c r="AH610" s="1153"/>
      <c r="AI610" s="1153"/>
      <c r="AJ610" s="1153"/>
      <c r="AK610" s="1153"/>
      <c r="AL610" s="1153"/>
      <c r="AM610" s="1153"/>
      <c r="AN610" s="1153"/>
      <c r="AO610" s="1153"/>
      <c r="AP610" s="1153"/>
      <c r="AQ610" s="1153"/>
      <c r="AR610" s="1153"/>
      <c r="AS610" s="1153"/>
      <c r="AT610" s="1153"/>
      <c r="AU610" s="1153"/>
      <c r="AV610" s="1153"/>
      <c r="AW610" s="1153"/>
      <c r="AX610" s="1154"/>
      <c r="AY610" s="1153"/>
      <c r="AZ610" s="1153"/>
      <c r="BA610" s="1153"/>
      <c r="BB610" s="1153"/>
      <c r="BC610" s="1153"/>
      <c r="BD610" s="1153"/>
      <c r="BE610" s="1153"/>
      <c r="BF610" s="1153"/>
      <c r="BG610" s="1153"/>
      <c r="BH610" s="1153"/>
      <c r="BI610" s="1153"/>
      <c r="BJ610" s="1153"/>
      <c r="BK610" s="1153"/>
      <c r="BL610" s="1153"/>
      <c r="BM610" s="1153"/>
      <c r="BN610" s="1153"/>
      <c r="BO610" s="1153"/>
      <c r="BP610" s="1153"/>
      <c r="BQ610" s="1153"/>
      <c r="BR610" s="1153"/>
      <c r="BS610" s="1200"/>
      <c r="BT610" s="1153"/>
      <c r="BU610" s="1153"/>
      <c r="BV610" s="1153"/>
      <c r="BW610" s="1153"/>
      <c r="BX610" s="1153"/>
      <c r="BY610" s="1153"/>
      <c r="BZ610" s="1153"/>
      <c r="CA610" s="1153"/>
      <c r="CB610" s="1153"/>
      <c r="CC610" s="1153"/>
      <c r="CD610" s="1153"/>
      <c r="CE610" s="1153"/>
      <c r="CF610" s="1153"/>
      <c r="CG610" s="1153"/>
      <c r="CH610" s="1153"/>
      <c r="CI610" s="1153"/>
      <c r="CJ610" s="1153"/>
      <c r="CK610" s="1153"/>
      <c r="CL610" s="1153"/>
      <c r="CM610" s="1200"/>
      <c r="CN610" s="1200"/>
    </row>
    <row r="611" spans="2:92">
      <c r="B611" s="1152"/>
      <c r="I611" s="1153"/>
      <c r="J611" s="1153"/>
      <c r="K611" s="1153"/>
      <c r="L611" s="1153"/>
      <c r="M611" s="1153"/>
      <c r="N611" s="1153"/>
      <c r="O611" s="1153"/>
      <c r="P611" s="1153"/>
      <c r="Q611" s="1153"/>
      <c r="R611" s="1153"/>
      <c r="S611" s="1153"/>
      <c r="T611" s="1153"/>
      <c r="U611" s="1153"/>
      <c r="V611" s="1153"/>
      <c r="W611" s="1153"/>
      <c r="X611" s="1153"/>
      <c r="Y611" s="1153"/>
      <c r="Z611" s="1153"/>
      <c r="AA611" s="1153"/>
      <c r="AB611" s="1200"/>
      <c r="AC611" s="1200"/>
      <c r="AD611" s="1200"/>
      <c r="AE611" s="1200"/>
      <c r="AF611" s="1153"/>
      <c r="AG611" s="1153"/>
      <c r="AH611" s="1153"/>
      <c r="AI611" s="1153"/>
      <c r="AJ611" s="1153"/>
      <c r="AK611" s="1153"/>
      <c r="AL611" s="1153"/>
      <c r="AM611" s="1153"/>
      <c r="AN611" s="1153"/>
      <c r="AO611" s="1153"/>
      <c r="AP611" s="1153"/>
      <c r="AQ611" s="1153"/>
      <c r="AR611" s="1153"/>
      <c r="AS611" s="1153"/>
      <c r="AT611" s="1153"/>
      <c r="AU611" s="1153"/>
      <c r="AV611" s="1153"/>
      <c r="AW611" s="1153"/>
      <c r="AX611" s="1154"/>
      <c r="AY611" s="1153"/>
      <c r="AZ611" s="1153"/>
      <c r="BA611" s="1153"/>
      <c r="BB611" s="1153"/>
      <c r="BC611" s="1153"/>
      <c r="BD611" s="1153"/>
      <c r="BE611" s="1153"/>
      <c r="BF611" s="1153"/>
      <c r="BG611" s="1153"/>
      <c r="BH611" s="1153"/>
      <c r="BI611" s="1153"/>
      <c r="BJ611" s="1153"/>
      <c r="BK611" s="1153"/>
      <c r="BL611" s="1153"/>
      <c r="BM611" s="1153"/>
      <c r="BN611" s="1153"/>
      <c r="BO611" s="1153"/>
      <c r="BP611" s="1153"/>
      <c r="BQ611" s="1153"/>
      <c r="BR611" s="1153"/>
      <c r="BS611" s="1200"/>
      <c r="BT611" s="1153"/>
      <c r="BU611" s="1153"/>
      <c r="BV611" s="1153"/>
      <c r="BW611" s="1153"/>
      <c r="BX611" s="1153"/>
      <c r="BY611" s="1153"/>
      <c r="BZ611" s="1153"/>
      <c r="CA611" s="1153"/>
      <c r="CB611" s="1153"/>
      <c r="CC611" s="1153"/>
      <c r="CD611" s="1153"/>
      <c r="CE611" s="1153"/>
      <c r="CF611" s="1153"/>
      <c r="CG611" s="1153"/>
      <c r="CH611" s="1153"/>
      <c r="CI611" s="1153"/>
      <c r="CJ611" s="1153"/>
      <c r="CK611" s="1153"/>
      <c r="CL611" s="1153"/>
      <c r="CM611" s="1200"/>
      <c r="CN611" s="1200"/>
    </row>
    <row r="612" spans="2:92">
      <c r="B612" s="1152"/>
      <c r="I612" s="1153"/>
      <c r="J612" s="1153"/>
      <c r="K612" s="1153"/>
      <c r="L612" s="1153"/>
      <c r="M612" s="1153"/>
      <c r="N612" s="1153"/>
      <c r="O612" s="1153"/>
      <c r="P612" s="1153"/>
      <c r="Q612" s="1153"/>
      <c r="R612" s="1153"/>
      <c r="S612" s="1153"/>
      <c r="T612" s="1153"/>
      <c r="U612" s="1153"/>
      <c r="V612" s="1153"/>
      <c r="W612" s="1153"/>
      <c r="X612" s="1153"/>
      <c r="Y612" s="1153"/>
      <c r="Z612" s="1153"/>
      <c r="AA612" s="1153"/>
      <c r="AB612" s="1200"/>
      <c r="AC612" s="1200"/>
      <c r="AD612" s="1200"/>
      <c r="AE612" s="1200"/>
      <c r="AF612" s="1153"/>
      <c r="AG612" s="1153"/>
      <c r="AH612" s="1153"/>
      <c r="AI612" s="1153"/>
      <c r="AJ612" s="1153"/>
      <c r="AK612" s="1153"/>
      <c r="AL612" s="1153"/>
      <c r="AM612" s="1153"/>
      <c r="AN612" s="1153"/>
      <c r="AO612" s="1153"/>
      <c r="AP612" s="1153"/>
      <c r="AQ612" s="1153"/>
      <c r="AR612" s="1153"/>
      <c r="AS612" s="1153"/>
      <c r="AT612" s="1153"/>
      <c r="AU612" s="1153"/>
      <c r="AV612" s="1153"/>
      <c r="AW612" s="1153"/>
      <c r="AX612" s="1154"/>
      <c r="AY612" s="1153"/>
      <c r="AZ612" s="1153"/>
      <c r="BA612" s="1153"/>
      <c r="BB612" s="1153"/>
      <c r="BC612" s="1153"/>
      <c r="BD612" s="1153"/>
      <c r="BE612" s="1153"/>
      <c r="BF612" s="1153"/>
      <c r="BG612" s="1153"/>
      <c r="BH612" s="1153"/>
      <c r="BI612" s="1153"/>
      <c r="BJ612" s="1153"/>
      <c r="BK612" s="1153"/>
      <c r="BL612" s="1153"/>
      <c r="BM612" s="1153"/>
      <c r="BN612" s="1153"/>
      <c r="BO612" s="1153"/>
      <c r="BP612" s="1153"/>
      <c r="BQ612" s="1153"/>
      <c r="BR612" s="1153"/>
      <c r="BS612" s="1200"/>
      <c r="BT612" s="1153"/>
      <c r="BU612" s="1153"/>
      <c r="BV612" s="1153"/>
      <c r="BW612" s="1153"/>
      <c r="BX612" s="1153"/>
      <c r="BY612" s="1153"/>
      <c r="BZ612" s="1153"/>
      <c r="CA612" s="1153"/>
      <c r="CB612" s="1153"/>
      <c r="CC612" s="1153"/>
      <c r="CD612" s="1153"/>
      <c r="CE612" s="1153"/>
      <c r="CF612" s="1153"/>
      <c r="CG612" s="1153"/>
      <c r="CH612" s="1153"/>
      <c r="CI612" s="1153"/>
      <c r="CJ612" s="1153"/>
      <c r="CK612" s="1153"/>
      <c r="CL612" s="1153"/>
      <c r="CM612" s="1200"/>
      <c r="CN612" s="1200"/>
    </row>
    <row r="613" spans="2:92">
      <c r="B613" s="1152"/>
      <c r="I613" s="1153"/>
      <c r="J613" s="1153"/>
      <c r="K613" s="1153"/>
      <c r="L613" s="1153"/>
      <c r="M613" s="1153"/>
      <c r="N613" s="1153"/>
      <c r="O613" s="1153"/>
      <c r="P613" s="1153"/>
      <c r="Q613" s="1153"/>
      <c r="R613" s="1153"/>
      <c r="S613" s="1153"/>
      <c r="T613" s="1153"/>
      <c r="U613" s="1153"/>
      <c r="V613" s="1153"/>
      <c r="W613" s="1153"/>
      <c r="X613" s="1153"/>
      <c r="Y613" s="1153"/>
      <c r="Z613" s="1153"/>
      <c r="AA613" s="1153"/>
      <c r="AB613" s="1200"/>
      <c r="AC613" s="1200"/>
      <c r="AD613" s="1200"/>
      <c r="AE613" s="1200"/>
      <c r="AF613" s="1153"/>
      <c r="AG613" s="1153"/>
      <c r="AH613" s="1153"/>
      <c r="AI613" s="1153"/>
      <c r="AJ613" s="1153"/>
      <c r="AK613" s="1153"/>
      <c r="AL613" s="1153"/>
      <c r="AM613" s="1153"/>
      <c r="AN613" s="1153"/>
      <c r="AO613" s="1153"/>
      <c r="AP613" s="1153"/>
      <c r="AQ613" s="1153"/>
      <c r="AR613" s="1153"/>
      <c r="AS613" s="1153"/>
      <c r="AT613" s="1153"/>
      <c r="AU613" s="1153"/>
      <c r="AV613" s="1153"/>
      <c r="AW613" s="1153"/>
      <c r="AX613" s="1154"/>
      <c r="AY613" s="1153"/>
      <c r="AZ613" s="1153"/>
      <c r="BA613" s="1153"/>
      <c r="BB613" s="1153"/>
      <c r="BC613" s="1153"/>
      <c r="BD613" s="1153"/>
      <c r="BE613" s="1153"/>
      <c r="BF613" s="1153"/>
      <c r="BG613" s="1153"/>
      <c r="BH613" s="1153"/>
      <c r="BI613" s="1153"/>
      <c r="BJ613" s="1153"/>
      <c r="BK613" s="1153"/>
      <c r="BL613" s="1153"/>
      <c r="BM613" s="1153"/>
      <c r="BN613" s="1153"/>
      <c r="BO613" s="1153"/>
      <c r="BP613" s="1153"/>
      <c r="BQ613" s="1153"/>
      <c r="BR613" s="1153"/>
      <c r="BS613" s="1200"/>
      <c r="BT613" s="1153"/>
      <c r="BU613" s="1153"/>
      <c r="BV613" s="1153"/>
      <c r="BW613" s="1153"/>
      <c r="BX613" s="1153"/>
      <c r="BY613" s="1153"/>
      <c r="BZ613" s="1153"/>
      <c r="CA613" s="1153"/>
      <c r="CB613" s="1153"/>
      <c r="CC613" s="1153"/>
      <c r="CD613" s="1153"/>
      <c r="CE613" s="1153"/>
      <c r="CF613" s="1153"/>
      <c r="CG613" s="1153"/>
      <c r="CH613" s="1153"/>
      <c r="CI613" s="1153"/>
      <c r="CJ613" s="1153"/>
      <c r="CK613" s="1153"/>
      <c r="CL613" s="1153"/>
      <c r="CM613" s="1200"/>
      <c r="CN613" s="1200"/>
    </row>
    <row r="614" spans="2:92">
      <c r="B614" s="1152"/>
      <c r="I614" s="1153"/>
      <c r="J614" s="1153"/>
      <c r="K614" s="1153"/>
      <c r="L614" s="1153"/>
      <c r="M614" s="1153"/>
      <c r="N614" s="1153"/>
      <c r="O614" s="1153"/>
      <c r="P614" s="1153"/>
      <c r="Q614" s="1153"/>
      <c r="R614" s="1153"/>
      <c r="S614" s="1153"/>
      <c r="T614" s="1153"/>
      <c r="U614" s="1153"/>
      <c r="V614" s="1153"/>
      <c r="W614" s="1153"/>
      <c r="X614" s="1153"/>
      <c r="Y614" s="1153"/>
      <c r="Z614" s="1153"/>
      <c r="AA614" s="1153"/>
      <c r="AB614" s="1200"/>
      <c r="AC614" s="1200"/>
      <c r="AD614" s="1200"/>
      <c r="AE614" s="1200"/>
      <c r="AF614" s="1153"/>
      <c r="AG614" s="1153"/>
      <c r="AH614" s="1153"/>
      <c r="AI614" s="1153"/>
      <c r="AJ614" s="1153"/>
      <c r="AK614" s="1153"/>
      <c r="AL614" s="1153"/>
      <c r="AM614" s="1153"/>
      <c r="AN614" s="1153"/>
      <c r="AO614" s="1153"/>
      <c r="AP614" s="1153"/>
      <c r="AQ614" s="1153"/>
      <c r="AR614" s="1153"/>
      <c r="AS614" s="1153"/>
      <c r="AT614" s="1153"/>
      <c r="AU614" s="1153"/>
      <c r="AV614" s="1153"/>
      <c r="AW614" s="1153"/>
      <c r="AX614" s="1154"/>
      <c r="AY614" s="1153"/>
      <c r="AZ614" s="1153"/>
      <c r="BA614" s="1153"/>
      <c r="BB614" s="1153"/>
      <c r="BC614" s="1153"/>
      <c r="BD614" s="1153"/>
      <c r="BE614" s="1153"/>
      <c r="BF614" s="1153"/>
      <c r="BG614" s="1153"/>
      <c r="BH614" s="1153"/>
      <c r="BI614" s="1153"/>
      <c r="BJ614" s="1153"/>
      <c r="BK614" s="1153"/>
      <c r="BL614" s="1153"/>
      <c r="BM614" s="1153"/>
      <c r="BN614" s="1153"/>
      <c r="BO614" s="1153"/>
      <c r="BP614" s="1153"/>
      <c r="BQ614" s="1153"/>
      <c r="BR614" s="1153"/>
      <c r="BS614" s="1200"/>
      <c r="BT614" s="1153"/>
      <c r="BU614" s="1153"/>
      <c r="BV614" s="1153"/>
      <c r="BW614" s="1153"/>
      <c r="BX614" s="1153"/>
      <c r="BY614" s="1153"/>
      <c r="BZ614" s="1153"/>
      <c r="CA614" s="1153"/>
      <c r="CB614" s="1153"/>
      <c r="CC614" s="1153"/>
      <c r="CD614" s="1153"/>
      <c r="CE614" s="1153"/>
      <c r="CF614" s="1153"/>
      <c r="CG614" s="1153"/>
      <c r="CH614" s="1153"/>
      <c r="CI614" s="1153"/>
      <c r="CJ614" s="1153"/>
      <c r="CK614" s="1153"/>
      <c r="CL614" s="1153"/>
      <c r="CM614" s="1200"/>
      <c r="CN614" s="1200"/>
    </row>
    <row r="615" spans="2:92">
      <c r="B615" s="1152"/>
      <c r="I615" s="1153"/>
      <c r="J615" s="1153"/>
      <c r="K615" s="1153"/>
      <c r="L615" s="1153"/>
      <c r="M615" s="1153"/>
      <c r="N615" s="1153"/>
      <c r="O615" s="1153"/>
      <c r="P615" s="1153"/>
      <c r="Q615" s="1153"/>
      <c r="R615" s="1153"/>
      <c r="S615" s="1153"/>
      <c r="T615" s="1153"/>
      <c r="U615" s="1153"/>
      <c r="V615" s="1153"/>
      <c r="W615" s="1153"/>
      <c r="X615" s="1153"/>
      <c r="Y615" s="1153"/>
      <c r="Z615" s="1153"/>
      <c r="AA615" s="1153"/>
      <c r="AB615" s="1200"/>
      <c r="AC615" s="1200"/>
      <c r="AD615" s="1200"/>
      <c r="AE615" s="1200"/>
      <c r="AF615" s="1153"/>
      <c r="AG615" s="1153"/>
      <c r="AH615" s="1153"/>
      <c r="AI615" s="1153"/>
      <c r="AJ615" s="1153"/>
      <c r="AK615" s="1153"/>
      <c r="AL615" s="1153"/>
      <c r="AM615" s="1153"/>
      <c r="AN615" s="1153"/>
      <c r="AO615" s="1153"/>
      <c r="AP615" s="1153"/>
      <c r="AQ615" s="1153"/>
      <c r="AR615" s="1153"/>
      <c r="AS615" s="1153"/>
      <c r="AT615" s="1153"/>
      <c r="AU615" s="1153"/>
      <c r="AV615" s="1153"/>
      <c r="AW615" s="1153"/>
      <c r="AX615" s="1154"/>
      <c r="AY615" s="1153"/>
      <c r="AZ615" s="1153"/>
      <c r="BA615" s="1153"/>
      <c r="BB615" s="1153"/>
      <c r="BC615" s="1153"/>
      <c r="BD615" s="1153"/>
      <c r="BE615" s="1153"/>
      <c r="BF615" s="1153"/>
      <c r="BG615" s="1153"/>
      <c r="BH615" s="1153"/>
      <c r="BI615" s="1153"/>
      <c r="BJ615" s="1153"/>
      <c r="BK615" s="1153"/>
      <c r="BL615" s="1153"/>
      <c r="BM615" s="1153"/>
      <c r="BN615" s="1153"/>
      <c r="BO615" s="1153"/>
      <c r="BP615" s="1153"/>
      <c r="BQ615" s="1153"/>
      <c r="BR615" s="1153"/>
      <c r="BS615" s="1200"/>
      <c r="BT615" s="1153"/>
      <c r="BU615" s="1153"/>
      <c r="BV615" s="1153"/>
      <c r="BW615" s="1153"/>
      <c r="BX615" s="1153"/>
      <c r="BY615" s="1153"/>
      <c r="BZ615" s="1153"/>
      <c r="CA615" s="1153"/>
      <c r="CB615" s="1153"/>
      <c r="CC615" s="1153"/>
      <c r="CD615" s="1153"/>
      <c r="CE615" s="1153"/>
      <c r="CF615" s="1153"/>
      <c r="CG615" s="1153"/>
      <c r="CH615" s="1153"/>
      <c r="CI615" s="1153"/>
      <c r="CJ615" s="1153"/>
      <c r="CK615" s="1153"/>
      <c r="CL615" s="1153"/>
      <c r="CM615" s="1200"/>
      <c r="CN615" s="1200"/>
    </row>
    <row r="616" spans="2:92">
      <c r="B616" s="1152"/>
      <c r="I616" s="1153"/>
      <c r="J616" s="1153"/>
      <c r="K616" s="1153"/>
      <c r="L616" s="1153"/>
      <c r="M616" s="1153"/>
      <c r="N616" s="1153"/>
      <c r="O616" s="1153"/>
      <c r="P616" s="1153"/>
      <c r="Q616" s="1153"/>
      <c r="R616" s="1153"/>
      <c r="S616" s="1153"/>
      <c r="T616" s="1153"/>
      <c r="U616" s="1153"/>
      <c r="V616" s="1153"/>
      <c r="W616" s="1153"/>
      <c r="X616" s="1153"/>
      <c r="Y616" s="1153"/>
      <c r="Z616" s="1153"/>
      <c r="AA616" s="1153"/>
      <c r="AB616" s="1200"/>
      <c r="AC616" s="1200"/>
      <c r="AD616" s="1200"/>
      <c r="AE616" s="1200"/>
      <c r="AF616" s="1153"/>
      <c r="AG616" s="1153"/>
      <c r="AH616" s="1153"/>
      <c r="AI616" s="1153"/>
      <c r="AJ616" s="1153"/>
      <c r="AK616" s="1153"/>
      <c r="AL616" s="1153"/>
      <c r="AM616" s="1153"/>
      <c r="AN616" s="1153"/>
      <c r="AO616" s="1153"/>
      <c r="AP616" s="1153"/>
      <c r="AQ616" s="1153"/>
      <c r="AR616" s="1153"/>
      <c r="AS616" s="1153"/>
      <c r="AT616" s="1153"/>
      <c r="AU616" s="1153"/>
      <c r="AV616" s="1153"/>
      <c r="AW616" s="1153"/>
      <c r="AX616" s="1154"/>
      <c r="AY616" s="1153"/>
      <c r="AZ616" s="1153"/>
      <c r="BA616" s="1153"/>
      <c r="BB616" s="1153"/>
      <c r="BC616" s="1153"/>
      <c r="BD616" s="1153"/>
      <c r="BE616" s="1153"/>
      <c r="BF616" s="1153"/>
      <c r="BG616" s="1153"/>
      <c r="BH616" s="1153"/>
      <c r="BI616" s="1153"/>
      <c r="BJ616" s="1153"/>
      <c r="BK616" s="1153"/>
      <c r="BL616" s="1153"/>
      <c r="BM616" s="1153"/>
      <c r="BN616" s="1153"/>
      <c r="BO616" s="1153"/>
      <c r="BP616" s="1153"/>
      <c r="BQ616" s="1153"/>
      <c r="BR616" s="1153"/>
      <c r="BS616" s="1200"/>
      <c r="BT616" s="1153"/>
      <c r="BU616" s="1153"/>
      <c r="BV616" s="1153"/>
      <c r="BW616" s="1153"/>
      <c r="BX616" s="1153"/>
      <c r="BY616" s="1153"/>
      <c r="BZ616" s="1153"/>
      <c r="CA616" s="1153"/>
      <c r="CB616" s="1153"/>
      <c r="CC616" s="1153"/>
      <c r="CD616" s="1153"/>
      <c r="CE616" s="1153"/>
      <c r="CF616" s="1153"/>
      <c r="CG616" s="1153"/>
      <c r="CH616" s="1153"/>
      <c r="CI616" s="1153"/>
      <c r="CJ616" s="1153"/>
      <c r="CK616" s="1153"/>
      <c r="CL616" s="1153"/>
      <c r="CM616" s="1200"/>
      <c r="CN616" s="1200"/>
    </row>
    <row r="617" spans="2:92">
      <c r="B617" s="1152"/>
      <c r="I617" s="1153"/>
      <c r="J617" s="1153"/>
      <c r="K617" s="1153"/>
      <c r="L617" s="1153"/>
      <c r="M617" s="1153"/>
      <c r="N617" s="1153"/>
      <c r="O617" s="1153"/>
      <c r="P617" s="1153"/>
      <c r="Q617" s="1153"/>
      <c r="R617" s="1153"/>
      <c r="S617" s="1153"/>
      <c r="T617" s="1153"/>
      <c r="U617" s="1153"/>
      <c r="V617" s="1153"/>
      <c r="W617" s="1153"/>
      <c r="X617" s="1153"/>
      <c r="Y617" s="1153"/>
      <c r="Z617" s="1153"/>
      <c r="AA617" s="1153"/>
      <c r="AB617" s="1200"/>
      <c r="AC617" s="1200"/>
      <c r="AD617" s="1200"/>
      <c r="AE617" s="1200"/>
      <c r="AF617" s="1153"/>
      <c r="AG617" s="1153"/>
      <c r="AH617" s="1153"/>
      <c r="AI617" s="1153"/>
      <c r="AJ617" s="1153"/>
      <c r="AK617" s="1153"/>
      <c r="AL617" s="1153"/>
      <c r="AM617" s="1153"/>
      <c r="AN617" s="1153"/>
      <c r="AO617" s="1153"/>
      <c r="AP617" s="1153"/>
      <c r="AQ617" s="1153"/>
      <c r="AR617" s="1153"/>
      <c r="AS617" s="1153"/>
      <c r="AT617" s="1153"/>
      <c r="AU617" s="1153"/>
      <c r="AV617" s="1153"/>
      <c r="AW617" s="1153"/>
      <c r="AX617" s="1154"/>
      <c r="AY617" s="1153"/>
      <c r="AZ617" s="1153"/>
      <c r="BA617" s="1153"/>
      <c r="BB617" s="1153"/>
      <c r="BC617" s="1153"/>
      <c r="BD617" s="1153"/>
      <c r="BE617" s="1153"/>
      <c r="BF617" s="1153"/>
      <c r="BG617" s="1153"/>
      <c r="BH617" s="1153"/>
      <c r="BI617" s="1153"/>
      <c r="BJ617" s="1153"/>
      <c r="BK617" s="1153"/>
      <c r="BL617" s="1153"/>
      <c r="BM617" s="1153"/>
      <c r="BN617" s="1153"/>
      <c r="BO617" s="1153"/>
      <c r="BP617" s="1153"/>
      <c r="BQ617" s="1153"/>
      <c r="BR617" s="1153"/>
      <c r="BS617" s="1200"/>
      <c r="BT617" s="1153"/>
      <c r="BU617" s="1153"/>
      <c r="BV617" s="1153"/>
      <c r="BW617" s="1153"/>
      <c r="BX617" s="1153"/>
      <c r="BY617" s="1153"/>
      <c r="BZ617" s="1153"/>
      <c r="CA617" s="1153"/>
      <c r="CB617" s="1153"/>
      <c r="CC617" s="1153"/>
      <c r="CD617" s="1153"/>
      <c r="CE617" s="1153"/>
      <c r="CF617" s="1153"/>
      <c r="CG617" s="1153"/>
      <c r="CH617" s="1153"/>
      <c r="CI617" s="1153"/>
      <c r="CJ617" s="1153"/>
      <c r="CK617" s="1153"/>
      <c r="CL617" s="1153"/>
      <c r="CM617" s="1200"/>
      <c r="CN617" s="1200"/>
    </row>
    <row r="618" spans="2:92">
      <c r="B618" s="1152"/>
      <c r="I618" s="1153"/>
      <c r="J618" s="1153"/>
      <c r="K618" s="1153"/>
      <c r="L618" s="1153"/>
      <c r="M618" s="1153"/>
      <c r="N618" s="1153"/>
      <c r="O618" s="1153"/>
      <c r="P618" s="1153"/>
      <c r="Q618" s="1153"/>
      <c r="R618" s="1153"/>
      <c r="S618" s="1153"/>
      <c r="T618" s="1153"/>
      <c r="U618" s="1153"/>
      <c r="V618" s="1153"/>
      <c r="W618" s="1153"/>
      <c r="X618" s="1153"/>
      <c r="Y618" s="1153"/>
      <c r="Z618" s="1153"/>
      <c r="AA618" s="1153"/>
      <c r="AB618" s="1200"/>
      <c r="AC618" s="1200"/>
      <c r="AD618" s="1200"/>
      <c r="AE618" s="1200"/>
      <c r="AF618" s="1153"/>
      <c r="AG618" s="1153"/>
      <c r="AH618" s="1153"/>
      <c r="AI618" s="1153"/>
      <c r="AJ618" s="1153"/>
      <c r="AK618" s="1153"/>
      <c r="AL618" s="1153"/>
      <c r="AM618" s="1153"/>
      <c r="AN618" s="1153"/>
      <c r="AO618" s="1153"/>
      <c r="AP618" s="1153"/>
      <c r="AQ618" s="1153"/>
      <c r="AR618" s="1153"/>
      <c r="AS618" s="1153"/>
      <c r="AT618" s="1153"/>
      <c r="AU618" s="1153"/>
      <c r="AV618" s="1153"/>
      <c r="AW618" s="1153"/>
      <c r="AX618" s="1154"/>
      <c r="AY618" s="1153"/>
      <c r="AZ618" s="1153"/>
      <c r="BA618" s="1153"/>
      <c r="BB618" s="1153"/>
      <c r="BC618" s="1153"/>
      <c r="BD618" s="1153"/>
      <c r="BE618" s="1153"/>
      <c r="BF618" s="1153"/>
      <c r="BG618" s="1153"/>
      <c r="BH618" s="1153"/>
      <c r="BI618" s="1153"/>
      <c r="BJ618" s="1153"/>
      <c r="BK618" s="1153"/>
      <c r="BL618" s="1153"/>
      <c r="BM618" s="1153"/>
      <c r="BN618" s="1153"/>
      <c r="BO618" s="1153"/>
      <c r="BP618" s="1153"/>
      <c r="BQ618" s="1153"/>
      <c r="BR618" s="1153"/>
      <c r="BS618" s="1200"/>
      <c r="BT618" s="1153"/>
      <c r="BU618" s="1153"/>
      <c r="BV618" s="1153"/>
      <c r="BW618" s="1153"/>
      <c r="BX618" s="1153"/>
      <c r="BY618" s="1153"/>
      <c r="BZ618" s="1153"/>
      <c r="CA618" s="1153"/>
      <c r="CB618" s="1153"/>
      <c r="CC618" s="1153"/>
      <c r="CD618" s="1153"/>
      <c r="CE618" s="1153"/>
      <c r="CF618" s="1153"/>
      <c r="CG618" s="1153"/>
      <c r="CH618" s="1153"/>
      <c r="CI618" s="1153"/>
      <c r="CJ618" s="1153"/>
      <c r="CK618" s="1153"/>
      <c r="CL618" s="1153"/>
      <c r="CM618" s="1200"/>
      <c r="CN618" s="1200"/>
    </row>
    <row r="619" spans="2:92">
      <c r="B619" s="1152"/>
      <c r="I619" s="1153"/>
      <c r="J619" s="1153"/>
      <c r="K619" s="1153"/>
      <c r="L619" s="1153"/>
      <c r="M619" s="1153"/>
      <c r="N619" s="1153"/>
      <c r="O619" s="1153"/>
      <c r="P619" s="1153"/>
      <c r="Q619" s="1153"/>
      <c r="R619" s="1153"/>
      <c r="S619" s="1153"/>
      <c r="T619" s="1153"/>
      <c r="U619" s="1153"/>
      <c r="V619" s="1153"/>
      <c r="W619" s="1153"/>
      <c r="X619" s="1153"/>
      <c r="Y619" s="1153"/>
      <c r="Z619" s="1153"/>
      <c r="AA619" s="1153"/>
      <c r="AB619" s="1200"/>
      <c r="AC619" s="1200"/>
      <c r="AD619" s="1200"/>
      <c r="AE619" s="1200"/>
      <c r="AF619" s="1153"/>
      <c r="AG619" s="1153"/>
      <c r="AH619" s="1153"/>
      <c r="AI619" s="1153"/>
      <c r="AJ619" s="1153"/>
      <c r="AK619" s="1153"/>
      <c r="AL619" s="1153"/>
      <c r="AM619" s="1153"/>
      <c r="AN619" s="1153"/>
      <c r="AO619" s="1153"/>
      <c r="AP619" s="1153"/>
      <c r="AQ619" s="1153"/>
      <c r="AR619" s="1153"/>
      <c r="AS619" s="1153"/>
      <c r="AT619" s="1153"/>
      <c r="AU619" s="1153"/>
      <c r="AV619" s="1153"/>
      <c r="AW619" s="1153"/>
      <c r="AX619" s="1154"/>
      <c r="AY619" s="1153"/>
      <c r="AZ619" s="1153"/>
      <c r="BA619" s="1153"/>
      <c r="BB619" s="1153"/>
      <c r="BC619" s="1153"/>
      <c r="BD619" s="1153"/>
      <c r="BE619" s="1153"/>
      <c r="BF619" s="1153"/>
      <c r="BG619" s="1153"/>
      <c r="BH619" s="1153"/>
      <c r="BI619" s="1153"/>
      <c r="BJ619" s="1153"/>
      <c r="BK619" s="1153"/>
      <c r="BL619" s="1153"/>
      <c r="BM619" s="1153"/>
      <c r="BN619" s="1153"/>
      <c r="BO619" s="1153"/>
      <c r="BP619" s="1153"/>
      <c r="BQ619" s="1153"/>
      <c r="BR619" s="1153"/>
      <c r="BS619" s="1200"/>
      <c r="BT619" s="1153"/>
      <c r="BU619" s="1153"/>
      <c r="BV619" s="1153"/>
      <c r="BW619" s="1153"/>
      <c r="BX619" s="1153"/>
      <c r="BY619" s="1153"/>
      <c r="BZ619" s="1153"/>
      <c r="CA619" s="1153"/>
      <c r="CB619" s="1153"/>
      <c r="CC619" s="1153"/>
      <c r="CD619" s="1153"/>
      <c r="CE619" s="1153"/>
      <c r="CF619" s="1153"/>
      <c r="CG619" s="1153"/>
      <c r="CH619" s="1153"/>
      <c r="CI619" s="1153"/>
      <c r="CJ619" s="1153"/>
      <c r="CK619" s="1153"/>
      <c r="CL619" s="1153"/>
      <c r="CM619" s="1200"/>
      <c r="CN619" s="1200"/>
    </row>
    <row r="620" spans="2:92">
      <c r="B620" s="1152"/>
      <c r="I620" s="1153"/>
      <c r="J620" s="1153"/>
      <c r="K620" s="1153"/>
      <c r="L620" s="1153"/>
      <c r="M620" s="1153"/>
      <c r="N620" s="1153"/>
      <c r="O620" s="1153"/>
      <c r="P620" s="1153"/>
      <c r="Q620" s="1153"/>
      <c r="R620" s="1153"/>
      <c r="S620" s="1153"/>
      <c r="T620" s="1153"/>
      <c r="U620" s="1153"/>
      <c r="V620" s="1153"/>
      <c r="W620" s="1153"/>
      <c r="X620" s="1153"/>
      <c r="Y620" s="1153"/>
      <c r="Z620" s="1153"/>
      <c r="AA620" s="1153"/>
      <c r="AB620" s="1200"/>
      <c r="AC620" s="1200"/>
      <c r="AD620" s="1200"/>
      <c r="AE620" s="1200"/>
      <c r="AF620" s="1153"/>
      <c r="AG620" s="1153"/>
      <c r="AH620" s="1153"/>
      <c r="AI620" s="1153"/>
      <c r="AJ620" s="1153"/>
      <c r="AK620" s="1153"/>
      <c r="AL620" s="1153"/>
      <c r="AM620" s="1153"/>
      <c r="AN620" s="1153"/>
      <c r="AO620" s="1153"/>
      <c r="AP620" s="1153"/>
      <c r="AQ620" s="1153"/>
      <c r="AR620" s="1153"/>
      <c r="AS620" s="1153"/>
      <c r="AT620" s="1153"/>
      <c r="AU620" s="1153"/>
      <c r="AV620" s="1153"/>
      <c r="AW620" s="1153"/>
      <c r="AX620" s="1154"/>
      <c r="AY620" s="1153"/>
      <c r="AZ620" s="1153"/>
      <c r="BA620" s="1153"/>
      <c r="BB620" s="1153"/>
      <c r="BC620" s="1153"/>
      <c r="BD620" s="1153"/>
      <c r="BE620" s="1153"/>
      <c r="BF620" s="1153"/>
      <c r="BG620" s="1153"/>
      <c r="BH620" s="1153"/>
      <c r="BI620" s="1153"/>
      <c r="BJ620" s="1153"/>
      <c r="BK620" s="1153"/>
      <c r="BL620" s="1153"/>
      <c r="BM620" s="1153"/>
      <c r="BN620" s="1153"/>
      <c r="BO620" s="1153"/>
      <c r="BP620" s="1153"/>
      <c r="BQ620" s="1153"/>
      <c r="BR620" s="1153"/>
      <c r="BS620" s="1200"/>
      <c r="BT620" s="1153"/>
      <c r="BU620" s="1153"/>
      <c r="BV620" s="1153"/>
      <c r="BW620" s="1153"/>
      <c r="BX620" s="1153"/>
      <c r="BY620" s="1153"/>
      <c r="BZ620" s="1153"/>
      <c r="CA620" s="1153"/>
      <c r="CB620" s="1153"/>
      <c r="CC620" s="1153"/>
      <c r="CD620" s="1153"/>
      <c r="CE620" s="1153"/>
      <c r="CF620" s="1153"/>
      <c r="CG620" s="1153"/>
      <c r="CH620" s="1153"/>
      <c r="CI620" s="1153"/>
      <c r="CJ620" s="1153"/>
      <c r="CK620" s="1153"/>
      <c r="CL620" s="1153"/>
      <c r="CM620" s="1200"/>
      <c r="CN620" s="1200"/>
    </row>
    <row r="621" spans="2:92">
      <c r="B621" s="1152"/>
      <c r="I621" s="1153"/>
      <c r="J621" s="1153"/>
      <c r="K621" s="1153"/>
      <c r="L621" s="1153"/>
      <c r="M621" s="1153"/>
      <c r="N621" s="1153"/>
      <c r="O621" s="1153"/>
      <c r="P621" s="1153"/>
      <c r="Q621" s="1153"/>
      <c r="R621" s="1153"/>
      <c r="S621" s="1153"/>
      <c r="T621" s="1153"/>
      <c r="U621" s="1153"/>
      <c r="V621" s="1153"/>
      <c r="W621" s="1153"/>
      <c r="X621" s="1153"/>
      <c r="Y621" s="1153"/>
      <c r="Z621" s="1153"/>
      <c r="AA621" s="1153"/>
      <c r="AB621" s="1200"/>
      <c r="AC621" s="1200"/>
      <c r="AD621" s="1200"/>
      <c r="AE621" s="1200"/>
      <c r="AF621" s="1153"/>
      <c r="AG621" s="1153"/>
      <c r="AH621" s="1153"/>
      <c r="AI621" s="1153"/>
      <c r="AJ621" s="1153"/>
      <c r="AK621" s="1153"/>
      <c r="AL621" s="1153"/>
      <c r="AM621" s="1153"/>
      <c r="AN621" s="1153"/>
      <c r="AO621" s="1153"/>
      <c r="AP621" s="1153"/>
      <c r="AQ621" s="1153"/>
      <c r="AR621" s="1153"/>
      <c r="AS621" s="1153"/>
      <c r="AT621" s="1153"/>
      <c r="AU621" s="1153"/>
      <c r="AV621" s="1153"/>
      <c r="AW621" s="1153"/>
      <c r="AX621" s="1154"/>
      <c r="AY621" s="1153"/>
      <c r="AZ621" s="1153"/>
      <c r="BA621" s="1153"/>
      <c r="BB621" s="1153"/>
      <c r="BC621" s="1153"/>
      <c r="BD621" s="1153"/>
      <c r="BE621" s="1153"/>
      <c r="BF621" s="1153"/>
      <c r="BG621" s="1153"/>
      <c r="BH621" s="1153"/>
      <c r="BI621" s="1153"/>
      <c r="BJ621" s="1153"/>
      <c r="BK621" s="1153"/>
      <c r="BL621" s="1153"/>
      <c r="BM621" s="1153"/>
      <c r="BN621" s="1153"/>
      <c r="BO621" s="1153"/>
      <c r="BP621" s="1153"/>
      <c r="BQ621" s="1153"/>
      <c r="BR621" s="1153"/>
      <c r="BS621" s="1200"/>
      <c r="BT621" s="1153"/>
      <c r="BU621" s="1153"/>
      <c r="BV621" s="1153"/>
      <c r="BW621" s="1153"/>
      <c r="BX621" s="1153"/>
      <c r="BY621" s="1153"/>
      <c r="BZ621" s="1153"/>
      <c r="CA621" s="1153"/>
      <c r="CB621" s="1153"/>
      <c r="CC621" s="1153"/>
      <c r="CD621" s="1153"/>
      <c r="CE621" s="1153"/>
      <c r="CF621" s="1153"/>
      <c r="CG621" s="1153"/>
      <c r="CH621" s="1153"/>
      <c r="CI621" s="1153"/>
      <c r="CJ621" s="1153"/>
      <c r="CK621" s="1153"/>
      <c r="CL621" s="1153"/>
      <c r="CM621" s="1200"/>
      <c r="CN621" s="1200"/>
    </row>
    <row r="622" spans="2:92">
      <c r="B622" s="1152"/>
      <c r="I622" s="1153"/>
      <c r="J622" s="1153"/>
      <c r="K622" s="1153"/>
      <c r="L622" s="1153"/>
      <c r="M622" s="1153"/>
      <c r="N622" s="1153"/>
      <c r="O622" s="1153"/>
      <c r="P622" s="1153"/>
      <c r="Q622" s="1153"/>
      <c r="R622" s="1153"/>
      <c r="S622" s="1153"/>
      <c r="T622" s="1153"/>
      <c r="U622" s="1153"/>
      <c r="V622" s="1153"/>
      <c r="W622" s="1153"/>
      <c r="X622" s="1153"/>
      <c r="Y622" s="1153"/>
      <c r="Z622" s="1153"/>
      <c r="AA622" s="1153"/>
      <c r="AB622" s="1200"/>
      <c r="AC622" s="1200"/>
      <c r="AD622" s="1200"/>
      <c r="AE622" s="1200"/>
      <c r="AF622" s="1153"/>
      <c r="AG622" s="1153"/>
      <c r="AH622" s="1153"/>
      <c r="AI622" s="1153"/>
      <c r="AJ622" s="1153"/>
      <c r="AK622" s="1153"/>
      <c r="AL622" s="1153"/>
      <c r="AM622" s="1153"/>
      <c r="AN622" s="1153"/>
      <c r="AO622" s="1153"/>
      <c r="AP622" s="1153"/>
      <c r="AQ622" s="1153"/>
      <c r="AR622" s="1153"/>
      <c r="AS622" s="1153"/>
      <c r="AT622" s="1153"/>
      <c r="AU622" s="1153"/>
      <c r="AV622" s="1153"/>
      <c r="AW622" s="1153"/>
      <c r="AX622" s="1154"/>
      <c r="AY622" s="1153"/>
      <c r="AZ622" s="1153"/>
      <c r="BA622" s="1153"/>
      <c r="BB622" s="1153"/>
      <c r="BC622" s="1153"/>
      <c r="BD622" s="1153"/>
      <c r="BE622" s="1153"/>
      <c r="BF622" s="1153"/>
      <c r="BG622" s="1153"/>
      <c r="BH622" s="1153"/>
      <c r="BI622" s="1153"/>
      <c r="BJ622" s="1153"/>
      <c r="BK622" s="1153"/>
      <c r="BL622" s="1153"/>
      <c r="BM622" s="1153"/>
      <c r="BN622" s="1153"/>
      <c r="BO622" s="1153"/>
      <c r="BP622" s="1153"/>
      <c r="BQ622" s="1153"/>
      <c r="BR622" s="1153"/>
      <c r="BS622" s="1200"/>
      <c r="BT622" s="1153"/>
      <c r="BU622" s="1153"/>
      <c r="BV622" s="1153"/>
      <c r="BW622" s="1153"/>
      <c r="BX622" s="1153"/>
      <c r="BY622" s="1153"/>
      <c r="BZ622" s="1153"/>
      <c r="CA622" s="1153"/>
      <c r="CB622" s="1153"/>
      <c r="CC622" s="1153"/>
      <c r="CD622" s="1153"/>
      <c r="CE622" s="1153"/>
      <c r="CF622" s="1153"/>
      <c r="CG622" s="1153"/>
      <c r="CH622" s="1153"/>
      <c r="CI622" s="1153"/>
      <c r="CJ622" s="1153"/>
      <c r="CK622" s="1153"/>
      <c r="CL622" s="1153"/>
      <c r="CM622" s="1200"/>
      <c r="CN622" s="1200"/>
    </row>
    <row r="623" spans="2:92">
      <c r="B623" s="1152"/>
      <c r="I623" s="1153"/>
      <c r="J623" s="1153"/>
      <c r="K623" s="1153"/>
      <c r="L623" s="1153"/>
      <c r="M623" s="1153"/>
      <c r="N623" s="1153"/>
      <c r="O623" s="1153"/>
      <c r="P623" s="1153"/>
      <c r="Q623" s="1153"/>
      <c r="R623" s="1153"/>
      <c r="S623" s="1153"/>
      <c r="T623" s="1153"/>
      <c r="U623" s="1153"/>
      <c r="V623" s="1153"/>
      <c r="W623" s="1153"/>
      <c r="X623" s="1153"/>
      <c r="Y623" s="1153"/>
      <c r="Z623" s="1153"/>
      <c r="AA623" s="1153"/>
      <c r="AB623" s="1200"/>
      <c r="AC623" s="1200"/>
      <c r="AD623" s="1200"/>
      <c r="AE623" s="1200"/>
      <c r="AF623" s="1153"/>
      <c r="AG623" s="1153"/>
      <c r="AH623" s="1153"/>
      <c r="AI623" s="1153"/>
      <c r="AJ623" s="1153"/>
      <c r="AK623" s="1153"/>
      <c r="AL623" s="1153"/>
      <c r="AM623" s="1153"/>
      <c r="AN623" s="1153"/>
      <c r="AO623" s="1153"/>
      <c r="AP623" s="1153"/>
      <c r="AQ623" s="1153"/>
      <c r="AR623" s="1153"/>
      <c r="AS623" s="1153"/>
      <c r="AT623" s="1153"/>
      <c r="AU623" s="1153"/>
      <c r="AV623" s="1153"/>
      <c r="AW623" s="1153"/>
      <c r="AX623" s="1154"/>
      <c r="AY623" s="1153"/>
      <c r="AZ623" s="1153"/>
      <c r="BA623" s="1153"/>
      <c r="BB623" s="1153"/>
      <c r="BC623" s="1153"/>
      <c r="BD623" s="1153"/>
      <c r="BE623" s="1153"/>
      <c r="BF623" s="1153"/>
      <c r="BG623" s="1153"/>
      <c r="BH623" s="1153"/>
      <c r="BI623" s="1153"/>
      <c r="BJ623" s="1153"/>
      <c r="BK623" s="1153"/>
      <c r="BL623" s="1153"/>
      <c r="BM623" s="1153"/>
      <c r="BN623" s="1153"/>
      <c r="BO623" s="1153"/>
      <c r="BP623" s="1153"/>
      <c r="BQ623" s="1153"/>
      <c r="BR623" s="1153"/>
      <c r="BS623" s="1200"/>
      <c r="BT623" s="1153"/>
      <c r="BU623" s="1153"/>
      <c r="BV623" s="1153"/>
      <c r="BW623" s="1153"/>
      <c r="BX623" s="1153"/>
      <c r="BY623" s="1153"/>
      <c r="BZ623" s="1153"/>
      <c r="CA623" s="1153"/>
      <c r="CB623" s="1153"/>
      <c r="CC623" s="1153"/>
      <c r="CD623" s="1153"/>
      <c r="CE623" s="1153"/>
      <c r="CF623" s="1153"/>
      <c r="CG623" s="1153"/>
      <c r="CH623" s="1153"/>
      <c r="CI623" s="1153"/>
      <c r="CJ623" s="1153"/>
      <c r="CK623" s="1153"/>
      <c r="CL623" s="1153"/>
      <c r="CM623" s="1200"/>
      <c r="CN623" s="1200"/>
    </row>
    <row r="624" spans="2:92">
      <c r="B624" s="1152"/>
      <c r="I624" s="1153"/>
      <c r="J624" s="1153"/>
      <c r="K624" s="1153"/>
      <c r="L624" s="1153"/>
      <c r="M624" s="1153"/>
      <c r="N624" s="1153"/>
      <c r="O624" s="1153"/>
      <c r="P624" s="1153"/>
      <c r="Q624" s="1153"/>
      <c r="R624" s="1153"/>
      <c r="S624" s="1153"/>
      <c r="T624" s="1153"/>
      <c r="U624" s="1153"/>
      <c r="V624" s="1153"/>
      <c r="W624" s="1153"/>
      <c r="X624" s="1153"/>
      <c r="Y624" s="1153"/>
      <c r="Z624" s="1153"/>
      <c r="AA624" s="1153"/>
      <c r="AB624" s="1200"/>
      <c r="AC624" s="1200"/>
      <c r="AD624" s="1200"/>
      <c r="AE624" s="1200"/>
      <c r="AF624" s="1153"/>
      <c r="AG624" s="1153"/>
      <c r="AH624" s="1153"/>
      <c r="AI624" s="1153"/>
      <c r="AJ624" s="1153"/>
      <c r="AK624" s="1153"/>
      <c r="AL624" s="1153"/>
      <c r="AM624" s="1153"/>
      <c r="AN624" s="1153"/>
      <c r="AO624" s="1153"/>
      <c r="AP624" s="1153"/>
      <c r="AQ624" s="1153"/>
      <c r="AR624" s="1153"/>
      <c r="AS624" s="1153"/>
      <c r="AT624" s="1153"/>
      <c r="AU624" s="1153"/>
      <c r="AV624" s="1153"/>
      <c r="AW624" s="1153"/>
      <c r="AX624" s="1154"/>
      <c r="AY624" s="1153"/>
      <c r="AZ624" s="1153"/>
      <c r="BA624" s="1153"/>
      <c r="BB624" s="1153"/>
      <c r="BC624" s="1153"/>
      <c r="BD624" s="1153"/>
      <c r="BE624" s="1153"/>
      <c r="BF624" s="1153"/>
      <c r="BG624" s="1153"/>
      <c r="BH624" s="1153"/>
      <c r="BI624" s="1153"/>
      <c r="BJ624" s="1153"/>
      <c r="BK624" s="1153"/>
      <c r="BL624" s="1153"/>
      <c r="BM624" s="1153"/>
      <c r="BN624" s="1153"/>
      <c r="BO624" s="1153"/>
      <c r="BP624" s="1153"/>
      <c r="BQ624" s="1153"/>
      <c r="BR624" s="1153"/>
      <c r="BS624" s="1200"/>
      <c r="BT624" s="1153"/>
      <c r="BU624" s="1153"/>
      <c r="BV624" s="1153"/>
      <c r="BW624" s="1153"/>
      <c r="BX624" s="1153"/>
      <c r="BY624" s="1153"/>
      <c r="BZ624" s="1153"/>
      <c r="CA624" s="1153"/>
      <c r="CB624" s="1153"/>
      <c r="CC624" s="1153"/>
      <c r="CD624" s="1153"/>
      <c r="CE624" s="1153"/>
      <c r="CF624" s="1153"/>
      <c r="CG624" s="1153"/>
      <c r="CH624" s="1153"/>
      <c r="CI624" s="1153"/>
      <c r="CJ624" s="1153"/>
      <c r="CK624" s="1153"/>
      <c r="CL624" s="1153"/>
      <c r="CM624" s="1200"/>
      <c r="CN624" s="1200"/>
    </row>
    <row r="625" spans="2:92">
      <c r="B625" s="1152"/>
      <c r="I625" s="1153"/>
      <c r="J625" s="1153"/>
      <c r="K625" s="1153"/>
      <c r="L625" s="1153"/>
      <c r="M625" s="1153"/>
      <c r="N625" s="1153"/>
      <c r="O625" s="1153"/>
      <c r="P625" s="1153"/>
      <c r="Q625" s="1153"/>
      <c r="R625" s="1153"/>
      <c r="S625" s="1153"/>
      <c r="T625" s="1153"/>
      <c r="U625" s="1153"/>
      <c r="V625" s="1153"/>
      <c r="W625" s="1153"/>
      <c r="X625" s="1153"/>
      <c r="Y625" s="1153"/>
      <c r="Z625" s="1153"/>
      <c r="AA625" s="1153"/>
      <c r="AB625" s="1200"/>
      <c r="AC625" s="1200"/>
      <c r="AD625" s="1200"/>
      <c r="AE625" s="1200"/>
      <c r="AF625" s="1153"/>
      <c r="AG625" s="1153"/>
      <c r="AH625" s="1153"/>
      <c r="AI625" s="1153"/>
      <c r="AJ625" s="1153"/>
      <c r="AK625" s="1153"/>
      <c r="AL625" s="1153"/>
      <c r="AM625" s="1153"/>
      <c r="AN625" s="1153"/>
      <c r="AO625" s="1153"/>
      <c r="AP625" s="1153"/>
      <c r="AQ625" s="1153"/>
      <c r="AR625" s="1153"/>
      <c r="AS625" s="1153"/>
      <c r="AT625" s="1153"/>
      <c r="AU625" s="1153"/>
      <c r="AV625" s="1153"/>
      <c r="AW625" s="1153"/>
      <c r="AX625" s="1154"/>
      <c r="AY625" s="1153"/>
      <c r="AZ625" s="1153"/>
      <c r="BA625" s="1153"/>
      <c r="BB625" s="1153"/>
      <c r="BC625" s="1153"/>
      <c r="BD625" s="1153"/>
      <c r="BE625" s="1153"/>
      <c r="BF625" s="1153"/>
      <c r="BG625" s="1153"/>
      <c r="BH625" s="1153"/>
      <c r="BI625" s="1153"/>
      <c r="BJ625" s="1153"/>
      <c r="BK625" s="1153"/>
      <c r="BL625" s="1153"/>
      <c r="BM625" s="1153"/>
      <c r="BN625" s="1153"/>
      <c r="BO625" s="1153"/>
      <c r="BP625" s="1153"/>
      <c r="BQ625" s="1153"/>
      <c r="BR625" s="1153"/>
      <c r="BS625" s="1200"/>
      <c r="BT625" s="1153"/>
      <c r="BU625" s="1153"/>
      <c r="BV625" s="1153"/>
      <c r="BW625" s="1153"/>
      <c r="BX625" s="1153"/>
      <c r="BY625" s="1153"/>
      <c r="BZ625" s="1153"/>
      <c r="CA625" s="1153"/>
      <c r="CB625" s="1153"/>
      <c r="CC625" s="1153"/>
      <c r="CD625" s="1153"/>
      <c r="CE625" s="1153"/>
      <c r="CF625" s="1153"/>
      <c r="CG625" s="1153"/>
      <c r="CH625" s="1153"/>
      <c r="CI625" s="1153"/>
      <c r="CJ625" s="1153"/>
      <c r="CK625" s="1153"/>
      <c r="CL625" s="1153"/>
      <c r="CM625" s="1200"/>
      <c r="CN625" s="1200"/>
    </row>
    <row r="626" spans="2:92">
      <c r="B626" s="1152"/>
      <c r="I626" s="1153"/>
      <c r="J626" s="1153"/>
      <c r="K626" s="1153"/>
      <c r="L626" s="1153"/>
      <c r="M626" s="1153"/>
      <c r="N626" s="1153"/>
      <c r="O626" s="1153"/>
      <c r="P626" s="1153"/>
      <c r="Q626" s="1153"/>
      <c r="R626" s="1153"/>
      <c r="S626" s="1153"/>
      <c r="T626" s="1153"/>
      <c r="U626" s="1153"/>
      <c r="V626" s="1153"/>
      <c r="W626" s="1153"/>
      <c r="X626" s="1153"/>
      <c r="Y626" s="1153"/>
      <c r="Z626" s="1153"/>
      <c r="AA626" s="1153"/>
      <c r="AB626" s="1200"/>
      <c r="AC626" s="1200"/>
      <c r="AD626" s="1200"/>
      <c r="AE626" s="1200"/>
      <c r="AF626" s="1153"/>
      <c r="AG626" s="1153"/>
      <c r="AH626" s="1153"/>
      <c r="AI626" s="1153"/>
      <c r="AJ626" s="1153"/>
      <c r="AK626" s="1153"/>
      <c r="AL626" s="1153"/>
      <c r="AM626" s="1153"/>
      <c r="AN626" s="1153"/>
      <c r="AO626" s="1153"/>
      <c r="AP626" s="1153"/>
      <c r="AQ626" s="1153"/>
      <c r="AR626" s="1153"/>
      <c r="AS626" s="1153"/>
      <c r="AT626" s="1153"/>
      <c r="AU626" s="1153"/>
      <c r="AV626" s="1153"/>
      <c r="AW626" s="1153"/>
      <c r="AX626" s="1154"/>
      <c r="AY626" s="1153"/>
      <c r="AZ626" s="1153"/>
      <c r="BA626" s="1153"/>
      <c r="BB626" s="1153"/>
      <c r="BC626" s="1153"/>
      <c r="BD626" s="1153"/>
      <c r="BE626" s="1153"/>
      <c r="BF626" s="1153"/>
      <c r="BG626" s="1153"/>
      <c r="BH626" s="1153"/>
      <c r="BI626" s="1153"/>
      <c r="BJ626" s="1153"/>
      <c r="BK626" s="1153"/>
      <c r="BL626" s="1153"/>
      <c r="BM626" s="1153"/>
      <c r="BN626" s="1153"/>
      <c r="BO626" s="1153"/>
      <c r="BP626" s="1153"/>
      <c r="BQ626" s="1153"/>
      <c r="BR626" s="1153"/>
      <c r="BS626" s="1200"/>
      <c r="BT626" s="1153"/>
      <c r="BU626" s="1153"/>
      <c r="BV626" s="1153"/>
      <c r="BW626" s="1153"/>
      <c r="BX626" s="1153"/>
      <c r="BY626" s="1153"/>
      <c r="BZ626" s="1153"/>
      <c r="CA626" s="1153"/>
      <c r="CB626" s="1153"/>
      <c r="CC626" s="1153"/>
      <c r="CD626" s="1153"/>
      <c r="CE626" s="1153"/>
      <c r="CF626" s="1153"/>
      <c r="CG626" s="1153"/>
      <c r="CH626" s="1153"/>
      <c r="CI626" s="1153"/>
      <c r="CJ626" s="1153"/>
      <c r="CK626" s="1153"/>
      <c r="CL626" s="1153"/>
      <c r="CM626" s="1200"/>
      <c r="CN626" s="1200"/>
    </row>
    <row r="627" spans="2:92">
      <c r="B627" s="1152"/>
      <c r="I627" s="1153"/>
      <c r="J627" s="1153"/>
      <c r="K627" s="1153"/>
      <c r="L627" s="1153"/>
      <c r="M627" s="1153"/>
      <c r="N627" s="1153"/>
      <c r="O627" s="1153"/>
      <c r="P627" s="1153"/>
      <c r="Q627" s="1153"/>
      <c r="R627" s="1153"/>
      <c r="S627" s="1153"/>
      <c r="T627" s="1153"/>
      <c r="U627" s="1153"/>
      <c r="V627" s="1153"/>
      <c r="W627" s="1153"/>
      <c r="X627" s="1153"/>
      <c r="Y627" s="1153"/>
      <c r="Z627" s="1153"/>
      <c r="AA627" s="1153"/>
      <c r="AB627" s="1200"/>
      <c r="AC627" s="1200"/>
      <c r="AD627" s="1200"/>
      <c r="AE627" s="1200"/>
      <c r="AF627" s="1153"/>
      <c r="AG627" s="1153"/>
      <c r="AH627" s="1153"/>
      <c r="AI627" s="1153"/>
      <c r="AJ627" s="1153"/>
      <c r="AK627" s="1153"/>
      <c r="AL627" s="1153"/>
      <c r="AM627" s="1153"/>
      <c r="AN627" s="1153"/>
      <c r="AO627" s="1153"/>
      <c r="AP627" s="1153"/>
      <c r="AQ627" s="1153"/>
      <c r="AR627" s="1153"/>
      <c r="AS627" s="1153"/>
      <c r="AT627" s="1153"/>
      <c r="AU627" s="1153"/>
      <c r="AV627" s="1153"/>
      <c r="AW627" s="1153"/>
      <c r="AX627" s="1154"/>
      <c r="AY627" s="1153"/>
      <c r="AZ627" s="1153"/>
      <c r="BA627" s="1153"/>
      <c r="BB627" s="1153"/>
      <c r="BC627" s="1153"/>
      <c r="BD627" s="1153"/>
      <c r="BE627" s="1153"/>
      <c r="BF627" s="1153"/>
      <c r="BG627" s="1153"/>
      <c r="BH627" s="1153"/>
      <c r="BI627" s="1153"/>
      <c r="BJ627" s="1153"/>
      <c r="BK627" s="1153"/>
      <c r="BL627" s="1153"/>
      <c r="BM627" s="1153"/>
      <c r="BN627" s="1153"/>
      <c r="BO627" s="1153"/>
      <c r="BP627" s="1153"/>
      <c r="BQ627" s="1153"/>
      <c r="BR627" s="1153"/>
      <c r="BS627" s="1200"/>
      <c r="BT627" s="1153"/>
      <c r="BU627" s="1153"/>
      <c r="BV627" s="1153"/>
      <c r="BW627" s="1153"/>
      <c r="BX627" s="1153"/>
      <c r="BY627" s="1153"/>
      <c r="BZ627" s="1153"/>
      <c r="CA627" s="1153"/>
      <c r="CB627" s="1153"/>
      <c r="CC627" s="1153"/>
      <c r="CD627" s="1153"/>
      <c r="CE627" s="1153"/>
      <c r="CF627" s="1153"/>
      <c r="CG627" s="1153"/>
      <c r="CH627" s="1153"/>
      <c r="CI627" s="1153"/>
      <c r="CJ627" s="1153"/>
      <c r="CK627" s="1153"/>
      <c r="CL627" s="1153"/>
      <c r="CM627" s="1200"/>
      <c r="CN627" s="1200"/>
    </row>
    <row r="628" spans="2:92">
      <c r="B628" s="1152"/>
      <c r="I628" s="1153"/>
      <c r="J628" s="1153"/>
      <c r="K628" s="1153"/>
      <c r="L628" s="1153"/>
      <c r="M628" s="1153"/>
      <c r="N628" s="1153"/>
      <c r="O628" s="1153"/>
      <c r="P628" s="1153"/>
      <c r="Q628" s="1153"/>
      <c r="R628" s="1153"/>
      <c r="S628" s="1153"/>
      <c r="T628" s="1153"/>
      <c r="U628" s="1153"/>
      <c r="V628" s="1153"/>
      <c r="W628" s="1153"/>
      <c r="X628" s="1153"/>
      <c r="Y628" s="1153"/>
      <c r="Z628" s="1153"/>
      <c r="AA628" s="1153"/>
      <c r="AB628" s="1200"/>
      <c r="AC628" s="1200"/>
      <c r="AD628" s="1200"/>
      <c r="AE628" s="1200"/>
      <c r="AF628" s="1153"/>
      <c r="AG628" s="1153"/>
      <c r="AH628" s="1153"/>
      <c r="AI628" s="1153"/>
      <c r="AJ628" s="1153"/>
      <c r="AK628" s="1153"/>
      <c r="AL628" s="1153"/>
      <c r="AM628" s="1153"/>
      <c r="AN628" s="1153"/>
      <c r="AO628" s="1153"/>
      <c r="AP628" s="1153"/>
      <c r="AQ628" s="1153"/>
      <c r="AR628" s="1153"/>
      <c r="AS628" s="1153"/>
      <c r="AT628" s="1153"/>
      <c r="AU628" s="1153"/>
      <c r="AV628" s="1153"/>
      <c r="AW628" s="1153"/>
      <c r="AX628" s="1154"/>
      <c r="AY628" s="1153"/>
      <c r="AZ628" s="1153"/>
      <c r="BA628" s="1153"/>
      <c r="BB628" s="1153"/>
      <c r="BC628" s="1153"/>
      <c r="BD628" s="1153"/>
      <c r="BE628" s="1153"/>
      <c r="BF628" s="1153"/>
      <c r="BG628" s="1153"/>
      <c r="BH628" s="1153"/>
      <c r="BI628" s="1153"/>
      <c r="BJ628" s="1153"/>
      <c r="BK628" s="1153"/>
      <c r="BL628" s="1153"/>
      <c r="BM628" s="1153"/>
      <c r="BN628" s="1153"/>
      <c r="BO628" s="1153"/>
      <c r="BP628" s="1153"/>
      <c r="BQ628" s="1153"/>
      <c r="BR628" s="1153"/>
      <c r="BS628" s="1200"/>
      <c r="BT628" s="1153"/>
      <c r="BU628" s="1153"/>
      <c r="BV628" s="1153"/>
      <c r="BW628" s="1153"/>
      <c r="BX628" s="1153"/>
      <c r="BY628" s="1153"/>
      <c r="BZ628" s="1153"/>
      <c r="CA628" s="1153"/>
      <c r="CB628" s="1153"/>
      <c r="CC628" s="1153"/>
      <c r="CD628" s="1153"/>
      <c r="CE628" s="1153"/>
      <c r="CF628" s="1153"/>
      <c r="CG628" s="1153"/>
      <c r="CH628" s="1153"/>
      <c r="CI628" s="1153"/>
      <c r="CJ628" s="1153"/>
      <c r="CK628" s="1153"/>
      <c r="CL628" s="1153"/>
      <c r="CM628" s="1200"/>
      <c r="CN628" s="1200"/>
    </row>
    <row r="629" spans="2:92">
      <c r="B629" s="1152"/>
      <c r="I629" s="1153"/>
      <c r="J629" s="1153"/>
      <c r="K629" s="1153"/>
      <c r="L629" s="1153"/>
      <c r="M629" s="1153"/>
      <c r="N629" s="1153"/>
      <c r="O629" s="1153"/>
      <c r="P629" s="1153"/>
      <c r="Q629" s="1153"/>
      <c r="R629" s="1153"/>
      <c r="S629" s="1153"/>
      <c r="T629" s="1153"/>
      <c r="U629" s="1153"/>
      <c r="V629" s="1153"/>
      <c r="W629" s="1153"/>
      <c r="X629" s="1153"/>
      <c r="Y629" s="1153"/>
      <c r="Z629" s="1153"/>
      <c r="AA629" s="1153"/>
      <c r="AB629" s="1200"/>
      <c r="AC629" s="1200"/>
      <c r="AD629" s="1200"/>
      <c r="AE629" s="1200"/>
      <c r="AF629" s="1153"/>
      <c r="AG629" s="1153"/>
      <c r="AH629" s="1153"/>
      <c r="AI629" s="1153"/>
      <c r="AJ629" s="1153"/>
      <c r="AK629" s="1153"/>
      <c r="AL629" s="1153"/>
      <c r="AM629" s="1153"/>
      <c r="AN629" s="1153"/>
      <c r="AO629" s="1153"/>
      <c r="AP629" s="1153"/>
      <c r="AQ629" s="1153"/>
      <c r="AR629" s="1153"/>
      <c r="AS629" s="1153"/>
      <c r="AT629" s="1153"/>
      <c r="AU629" s="1153"/>
      <c r="AV629" s="1153"/>
      <c r="AW629" s="1153"/>
      <c r="AX629" s="1154"/>
      <c r="AY629" s="1153"/>
      <c r="AZ629" s="1153"/>
      <c r="BA629" s="1153"/>
      <c r="BB629" s="1153"/>
      <c r="BC629" s="1153"/>
      <c r="BD629" s="1153"/>
      <c r="BE629" s="1153"/>
      <c r="BF629" s="1153"/>
      <c r="BG629" s="1153"/>
      <c r="BH629" s="1153"/>
      <c r="BI629" s="1153"/>
      <c r="BJ629" s="1153"/>
      <c r="BK629" s="1153"/>
      <c r="BL629" s="1153"/>
      <c r="BM629" s="1153"/>
      <c r="BN629" s="1153"/>
      <c r="BO629" s="1153"/>
      <c r="BP629" s="1153"/>
      <c r="BQ629" s="1153"/>
      <c r="BR629" s="1153"/>
      <c r="BS629" s="1200"/>
      <c r="BT629" s="1153"/>
      <c r="BU629" s="1153"/>
      <c r="BV629" s="1153"/>
      <c r="BW629" s="1153"/>
      <c r="BX629" s="1153"/>
      <c r="BY629" s="1153"/>
      <c r="BZ629" s="1153"/>
      <c r="CA629" s="1153"/>
      <c r="CB629" s="1153"/>
      <c r="CC629" s="1153"/>
      <c r="CD629" s="1153"/>
      <c r="CE629" s="1153"/>
      <c r="CF629" s="1153"/>
      <c r="CG629" s="1153"/>
      <c r="CH629" s="1153"/>
      <c r="CI629" s="1153"/>
      <c r="CJ629" s="1153"/>
      <c r="CK629" s="1153"/>
      <c r="CL629" s="1153"/>
      <c r="CM629" s="1200"/>
      <c r="CN629" s="1200"/>
    </row>
    <row r="630" spans="2:92">
      <c r="B630" s="1152"/>
      <c r="I630" s="1153"/>
      <c r="J630" s="1153"/>
      <c r="K630" s="1153"/>
      <c r="L630" s="1153"/>
      <c r="M630" s="1153"/>
      <c r="N630" s="1153"/>
      <c r="O630" s="1153"/>
      <c r="P630" s="1153"/>
      <c r="Q630" s="1153"/>
      <c r="R630" s="1153"/>
      <c r="S630" s="1153"/>
      <c r="T630" s="1153"/>
      <c r="U630" s="1153"/>
      <c r="V630" s="1153"/>
      <c r="W630" s="1153"/>
      <c r="X630" s="1153"/>
      <c r="Y630" s="1153"/>
      <c r="Z630" s="1153"/>
      <c r="AA630" s="1153"/>
      <c r="AB630" s="1200"/>
      <c r="AC630" s="1200"/>
      <c r="AD630" s="1200"/>
      <c r="AE630" s="1200"/>
      <c r="AF630" s="1153"/>
      <c r="AG630" s="1153"/>
      <c r="AH630" s="1153"/>
      <c r="AI630" s="1153"/>
      <c r="AJ630" s="1153"/>
      <c r="AK630" s="1153"/>
      <c r="AL630" s="1153"/>
      <c r="AM630" s="1153"/>
      <c r="AN630" s="1153"/>
      <c r="AO630" s="1153"/>
      <c r="AP630" s="1153"/>
      <c r="AQ630" s="1153"/>
      <c r="AR630" s="1153"/>
      <c r="AS630" s="1153"/>
      <c r="AT630" s="1153"/>
      <c r="AU630" s="1153"/>
      <c r="AV630" s="1153"/>
      <c r="AW630" s="1153"/>
      <c r="AX630" s="1154"/>
      <c r="AY630" s="1153"/>
      <c r="AZ630" s="1153"/>
      <c r="BA630" s="1153"/>
      <c r="BB630" s="1153"/>
      <c r="BC630" s="1153"/>
      <c r="BD630" s="1153"/>
      <c r="BE630" s="1153"/>
      <c r="BF630" s="1153"/>
      <c r="BG630" s="1153"/>
      <c r="BH630" s="1153"/>
      <c r="BI630" s="1153"/>
      <c r="BJ630" s="1153"/>
      <c r="BK630" s="1153"/>
      <c r="BL630" s="1153"/>
      <c r="BM630" s="1153"/>
      <c r="BN630" s="1153"/>
      <c r="BO630" s="1153"/>
      <c r="BP630" s="1153"/>
      <c r="BQ630" s="1153"/>
      <c r="BR630" s="1153"/>
      <c r="BS630" s="1200"/>
      <c r="BT630" s="1153"/>
      <c r="BU630" s="1153"/>
      <c r="BV630" s="1153"/>
      <c r="BW630" s="1153"/>
      <c r="BX630" s="1153"/>
      <c r="BY630" s="1153"/>
      <c r="BZ630" s="1153"/>
      <c r="CA630" s="1153"/>
      <c r="CB630" s="1153"/>
      <c r="CC630" s="1153"/>
      <c r="CD630" s="1153"/>
      <c r="CE630" s="1153"/>
      <c r="CF630" s="1153"/>
      <c r="CG630" s="1153"/>
      <c r="CH630" s="1153"/>
      <c r="CI630" s="1153"/>
      <c r="CJ630" s="1153"/>
      <c r="CK630" s="1153"/>
      <c r="CL630" s="1153"/>
      <c r="CM630" s="1200"/>
      <c r="CN630" s="1200"/>
    </row>
    <row r="631" spans="2:92">
      <c r="B631" s="1152"/>
      <c r="I631" s="1153"/>
      <c r="J631" s="1153"/>
      <c r="K631" s="1153"/>
      <c r="L631" s="1153"/>
      <c r="M631" s="1153"/>
      <c r="N631" s="1153"/>
      <c r="O631" s="1153"/>
      <c r="P631" s="1153"/>
      <c r="Q631" s="1153"/>
      <c r="R631" s="1153"/>
      <c r="S631" s="1153"/>
      <c r="T631" s="1153"/>
      <c r="U631" s="1153"/>
      <c r="V631" s="1153"/>
      <c r="W631" s="1153"/>
      <c r="X631" s="1153"/>
      <c r="Y631" s="1153"/>
      <c r="Z631" s="1153"/>
      <c r="AA631" s="1153"/>
      <c r="AB631" s="1200"/>
      <c r="AC631" s="1200"/>
      <c r="AD631" s="1200"/>
      <c r="AE631" s="1200"/>
      <c r="AF631" s="1153"/>
      <c r="AG631" s="1153"/>
      <c r="AH631" s="1153"/>
      <c r="AI631" s="1153"/>
      <c r="AJ631" s="1153"/>
      <c r="AK631" s="1153"/>
      <c r="AL631" s="1153"/>
      <c r="AM631" s="1153"/>
      <c r="AN631" s="1153"/>
      <c r="AO631" s="1153"/>
      <c r="AP631" s="1153"/>
      <c r="AQ631" s="1153"/>
      <c r="AR631" s="1153"/>
      <c r="AS631" s="1153"/>
      <c r="AT631" s="1153"/>
      <c r="AU631" s="1153"/>
      <c r="AV631" s="1153"/>
      <c r="AW631" s="1153"/>
      <c r="AX631" s="1154"/>
      <c r="AY631" s="1153"/>
      <c r="AZ631" s="1153"/>
      <c r="BA631" s="1153"/>
      <c r="BB631" s="1153"/>
      <c r="BC631" s="1153"/>
      <c r="BD631" s="1153"/>
      <c r="BE631" s="1153"/>
      <c r="BF631" s="1153"/>
      <c r="BG631" s="1153"/>
      <c r="BH631" s="1153"/>
      <c r="BI631" s="1153"/>
      <c r="BJ631" s="1153"/>
      <c r="BK631" s="1153"/>
      <c r="BL631" s="1153"/>
      <c r="BM631" s="1153"/>
      <c r="BN631" s="1153"/>
      <c r="BO631" s="1153"/>
      <c r="BP631" s="1153"/>
      <c r="BQ631" s="1153"/>
      <c r="BR631" s="1153"/>
      <c r="BS631" s="1200"/>
      <c r="BT631" s="1153"/>
      <c r="BU631" s="1153"/>
      <c r="BV631" s="1153"/>
      <c r="BW631" s="1153"/>
      <c r="BX631" s="1153"/>
      <c r="BY631" s="1153"/>
      <c r="BZ631" s="1153"/>
      <c r="CA631" s="1153"/>
      <c r="CB631" s="1153"/>
      <c r="CC631" s="1153"/>
      <c r="CD631" s="1153"/>
      <c r="CE631" s="1153"/>
      <c r="CF631" s="1153"/>
      <c r="CG631" s="1153"/>
      <c r="CH631" s="1153"/>
      <c r="CI631" s="1153"/>
      <c r="CJ631" s="1153"/>
      <c r="CK631" s="1153"/>
      <c r="CL631" s="1153"/>
      <c r="CM631" s="1200"/>
      <c r="CN631" s="1200"/>
    </row>
    <row r="632" spans="2:92">
      <c r="B632" s="1152"/>
      <c r="I632" s="1153"/>
      <c r="J632" s="1153"/>
      <c r="K632" s="1153"/>
      <c r="L632" s="1153"/>
      <c r="M632" s="1153"/>
      <c r="N632" s="1153"/>
      <c r="O632" s="1153"/>
      <c r="P632" s="1153"/>
      <c r="Q632" s="1153"/>
      <c r="R632" s="1153"/>
      <c r="S632" s="1153"/>
      <c r="T632" s="1153"/>
      <c r="U632" s="1153"/>
      <c r="V632" s="1153"/>
      <c r="W632" s="1153"/>
      <c r="X632" s="1153"/>
      <c r="Y632" s="1153"/>
      <c r="Z632" s="1153"/>
      <c r="AA632" s="1153"/>
      <c r="AB632" s="1200"/>
      <c r="AC632" s="1200"/>
      <c r="AD632" s="1200"/>
      <c r="AE632" s="1200"/>
      <c r="AF632" s="1153"/>
      <c r="AG632" s="1153"/>
      <c r="AH632" s="1153"/>
      <c r="AI632" s="1153"/>
      <c r="AJ632" s="1153"/>
      <c r="AK632" s="1153"/>
      <c r="AL632" s="1153"/>
      <c r="AM632" s="1153"/>
      <c r="AN632" s="1153"/>
      <c r="AO632" s="1153"/>
      <c r="AP632" s="1153"/>
      <c r="AQ632" s="1153"/>
      <c r="AR632" s="1153"/>
      <c r="AS632" s="1153"/>
      <c r="AT632" s="1153"/>
      <c r="AU632" s="1153"/>
      <c r="AV632" s="1153"/>
      <c r="AW632" s="1153"/>
      <c r="AX632" s="1154"/>
      <c r="AY632" s="1153"/>
      <c r="AZ632" s="1153"/>
      <c r="BA632" s="1153"/>
      <c r="BB632" s="1153"/>
      <c r="BC632" s="1153"/>
      <c r="BD632" s="1153"/>
      <c r="BE632" s="1153"/>
      <c r="BF632" s="1153"/>
      <c r="BG632" s="1153"/>
      <c r="BH632" s="1153"/>
      <c r="BI632" s="1153"/>
      <c r="BJ632" s="1153"/>
      <c r="BK632" s="1153"/>
      <c r="BL632" s="1153"/>
      <c r="BM632" s="1153"/>
      <c r="BN632" s="1153"/>
      <c r="BO632" s="1153"/>
      <c r="BP632" s="1153"/>
      <c r="BQ632" s="1153"/>
      <c r="BR632" s="1153"/>
      <c r="BS632" s="1200"/>
      <c r="BT632" s="1153"/>
      <c r="BU632" s="1153"/>
      <c r="BV632" s="1153"/>
      <c r="BW632" s="1153"/>
      <c r="BX632" s="1153"/>
      <c r="BY632" s="1153"/>
      <c r="BZ632" s="1153"/>
      <c r="CA632" s="1153"/>
      <c r="CB632" s="1153"/>
      <c r="CC632" s="1153"/>
      <c r="CD632" s="1153"/>
      <c r="CE632" s="1153"/>
      <c r="CF632" s="1153"/>
      <c r="CG632" s="1153"/>
      <c r="CH632" s="1153"/>
      <c r="CI632" s="1153"/>
      <c r="CJ632" s="1153"/>
      <c r="CK632" s="1153"/>
      <c r="CL632" s="1153"/>
      <c r="CM632" s="1200"/>
      <c r="CN632" s="1200"/>
    </row>
    <row r="633" spans="2:92">
      <c r="B633" s="1152"/>
      <c r="I633" s="1153"/>
      <c r="J633" s="1153"/>
      <c r="K633" s="1153"/>
      <c r="L633" s="1153"/>
      <c r="M633" s="1153"/>
      <c r="N633" s="1153"/>
      <c r="O633" s="1153"/>
      <c r="P633" s="1153"/>
      <c r="Q633" s="1153"/>
      <c r="R633" s="1153"/>
      <c r="S633" s="1153"/>
      <c r="T633" s="1153"/>
      <c r="U633" s="1153"/>
      <c r="V633" s="1153"/>
      <c r="W633" s="1153"/>
      <c r="X633" s="1153"/>
      <c r="Y633" s="1153"/>
      <c r="Z633" s="1153"/>
      <c r="AA633" s="1153"/>
      <c r="AB633" s="1200"/>
      <c r="AC633" s="1200"/>
      <c r="AD633" s="1200"/>
      <c r="AE633" s="1200"/>
      <c r="AF633" s="1153"/>
      <c r="AG633" s="1153"/>
      <c r="AH633" s="1153"/>
      <c r="AI633" s="1153"/>
      <c r="AJ633" s="1153"/>
      <c r="AK633" s="1153"/>
      <c r="AL633" s="1153"/>
      <c r="AM633" s="1153"/>
      <c r="AN633" s="1153"/>
      <c r="AO633" s="1153"/>
      <c r="AP633" s="1153"/>
      <c r="AQ633" s="1153"/>
      <c r="AR633" s="1153"/>
      <c r="AS633" s="1153"/>
      <c r="AT633" s="1153"/>
      <c r="AU633" s="1153"/>
      <c r="AV633" s="1153"/>
      <c r="AW633" s="1153"/>
      <c r="AX633" s="1154"/>
      <c r="AY633" s="1153"/>
      <c r="AZ633" s="1153"/>
      <c r="BA633" s="1153"/>
      <c r="BB633" s="1153"/>
      <c r="BC633" s="1153"/>
      <c r="BD633" s="1153"/>
      <c r="BE633" s="1153"/>
      <c r="BF633" s="1153"/>
      <c r="BG633" s="1153"/>
      <c r="BH633" s="1153"/>
      <c r="BI633" s="1153"/>
      <c r="BJ633" s="1153"/>
      <c r="BK633" s="1153"/>
      <c r="BL633" s="1153"/>
      <c r="BM633" s="1153"/>
      <c r="BN633" s="1153"/>
      <c r="BO633" s="1153"/>
      <c r="BP633" s="1153"/>
      <c r="BQ633" s="1153"/>
      <c r="BR633" s="1153"/>
      <c r="BS633" s="1200"/>
      <c r="BT633" s="1153"/>
      <c r="BU633" s="1153"/>
      <c r="BV633" s="1153"/>
      <c r="BW633" s="1153"/>
      <c r="BX633" s="1153"/>
      <c r="BY633" s="1153"/>
      <c r="BZ633" s="1153"/>
      <c r="CA633" s="1153"/>
      <c r="CB633" s="1153"/>
      <c r="CC633" s="1153"/>
      <c r="CD633" s="1153"/>
      <c r="CE633" s="1153"/>
      <c r="CF633" s="1153"/>
      <c r="CG633" s="1153"/>
      <c r="CH633" s="1153"/>
      <c r="CI633" s="1153"/>
      <c r="CJ633" s="1153"/>
      <c r="CK633" s="1153"/>
      <c r="CL633" s="1153"/>
      <c r="CM633" s="1200"/>
      <c r="CN633" s="1200"/>
    </row>
    <row r="634" spans="2:92">
      <c r="B634" s="1152"/>
      <c r="I634" s="1153"/>
      <c r="J634" s="1153"/>
      <c r="K634" s="1153"/>
      <c r="L634" s="1153"/>
      <c r="M634" s="1153"/>
      <c r="N634" s="1153"/>
      <c r="O634" s="1153"/>
      <c r="P634" s="1153"/>
      <c r="Q634" s="1153"/>
      <c r="R634" s="1153"/>
      <c r="S634" s="1153"/>
      <c r="T634" s="1153"/>
      <c r="U634" s="1153"/>
      <c r="V634" s="1153"/>
      <c r="W634" s="1153"/>
      <c r="X634" s="1153"/>
      <c r="Y634" s="1153"/>
      <c r="Z634" s="1153"/>
      <c r="AA634" s="1153"/>
      <c r="AB634" s="1200"/>
      <c r="AC634" s="1200"/>
      <c r="AD634" s="1200"/>
      <c r="AE634" s="1200"/>
      <c r="AF634" s="1153"/>
      <c r="AG634" s="1153"/>
      <c r="AH634" s="1153"/>
      <c r="AI634" s="1153"/>
      <c r="AJ634" s="1153"/>
      <c r="AK634" s="1153"/>
      <c r="AL634" s="1153"/>
      <c r="AM634" s="1153"/>
      <c r="AN634" s="1153"/>
      <c r="AO634" s="1153"/>
      <c r="AP634" s="1153"/>
      <c r="AQ634" s="1153"/>
      <c r="AR634" s="1153"/>
      <c r="AS634" s="1153"/>
      <c r="AT634" s="1153"/>
      <c r="AU634" s="1153"/>
      <c r="AV634" s="1153"/>
      <c r="AW634" s="1153"/>
      <c r="AX634" s="1154"/>
      <c r="AY634" s="1153"/>
      <c r="AZ634" s="1153"/>
      <c r="BA634" s="1153"/>
      <c r="BB634" s="1153"/>
      <c r="BC634" s="1153"/>
      <c r="BD634" s="1153"/>
      <c r="BE634" s="1153"/>
      <c r="BF634" s="1153"/>
      <c r="BG634" s="1153"/>
      <c r="BH634" s="1153"/>
      <c r="BI634" s="1153"/>
      <c r="BJ634" s="1153"/>
      <c r="BK634" s="1153"/>
      <c r="BL634" s="1153"/>
      <c r="BM634" s="1153"/>
      <c r="BN634" s="1153"/>
      <c r="BO634" s="1153"/>
      <c r="BP634" s="1153"/>
      <c r="BQ634" s="1153"/>
      <c r="BR634" s="1153"/>
      <c r="BS634" s="1200"/>
      <c r="BT634" s="1153"/>
      <c r="BU634" s="1153"/>
      <c r="BV634" s="1153"/>
      <c r="BW634" s="1153"/>
      <c r="BX634" s="1153"/>
      <c r="BY634" s="1153"/>
      <c r="BZ634" s="1153"/>
      <c r="CA634" s="1153"/>
      <c r="CB634" s="1153"/>
      <c r="CC634" s="1153"/>
      <c r="CD634" s="1153"/>
      <c r="CE634" s="1153"/>
      <c r="CF634" s="1153"/>
      <c r="CG634" s="1153"/>
      <c r="CH634" s="1153"/>
      <c r="CI634" s="1153"/>
      <c r="CJ634" s="1153"/>
      <c r="CK634" s="1153"/>
      <c r="CL634" s="1153"/>
      <c r="CM634" s="1200"/>
      <c r="CN634" s="1200"/>
    </row>
    <row r="635" spans="2:92">
      <c r="B635" s="1152"/>
      <c r="I635" s="1153"/>
      <c r="J635" s="1153"/>
      <c r="K635" s="1153"/>
      <c r="L635" s="1153"/>
      <c r="M635" s="1153"/>
      <c r="N635" s="1153"/>
      <c r="O635" s="1153"/>
      <c r="P635" s="1153"/>
      <c r="Q635" s="1153"/>
      <c r="R635" s="1153"/>
      <c r="S635" s="1153"/>
      <c r="T635" s="1153"/>
      <c r="U635" s="1153"/>
      <c r="V635" s="1153"/>
      <c r="W635" s="1153"/>
      <c r="X635" s="1153"/>
      <c r="Y635" s="1153"/>
      <c r="Z635" s="1153"/>
      <c r="AA635" s="1153"/>
      <c r="AB635" s="1200"/>
      <c r="AC635" s="1200"/>
      <c r="AD635" s="1200"/>
      <c r="AE635" s="1200"/>
      <c r="AF635" s="1153"/>
      <c r="AG635" s="1153"/>
      <c r="AH635" s="1153"/>
      <c r="AI635" s="1153"/>
      <c r="AJ635" s="1153"/>
      <c r="AK635" s="1153"/>
      <c r="AL635" s="1153"/>
      <c r="AM635" s="1153"/>
      <c r="AN635" s="1153"/>
      <c r="AO635" s="1153"/>
      <c r="AP635" s="1153"/>
      <c r="AQ635" s="1153"/>
      <c r="AR635" s="1153"/>
      <c r="AS635" s="1153"/>
      <c r="AT635" s="1153"/>
      <c r="AU635" s="1153"/>
      <c r="AV635" s="1153"/>
      <c r="AW635" s="1153"/>
      <c r="AX635" s="1154"/>
      <c r="AY635" s="1153"/>
      <c r="AZ635" s="1153"/>
      <c r="BA635" s="1153"/>
      <c r="BB635" s="1153"/>
      <c r="BC635" s="1153"/>
      <c r="BD635" s="1153"/>
      <c r="BE635" s="1153"/>
      <c r="BF635" s="1153"/>
      <c r="BG635" s="1153"/>
      <c r="BH635" s="1153"/>
      <c r="BI635" s="1153"/>
      <c r="BJ635" s="1153"/>
      <c r="BK635" s="1153"/>
      <c r="BL635" s="1153"/>
      <c r="BM635" s="1153"/>
      <c r="BN635" s="1153"/>
      <c r="BO635" s="1153"/>
      <c r="BP635" s="1153"/>
      <c r="BQ635" s="1153"/>
      <c r="BR635" s="1153"/>
      <c r="BS635" s="1200"/>
      <c r="BT635" s="1153"/>
      <c r="BU635" s="1153"/>
      <c r="BV635" s="1153"/>
      <c r="BW635" s="1153"/>
      <c r="BX635" s="1153"/>
      <c r="BY635" s="1153"/>
      <c r="BZ635" s="1153"/>
      <c r="CA635" s="1153"/>
      <c r="CB635" s="1153"/>
      <c r="CC635" s="1153"/>
      <c r="CD635" s="1153"/>
      <c r="CE635" s="1153"/>
      <c r="CF635" s="1153"/>
      <c r="CG635" s="1153"/>
      <c r="CH635" s="1153"/>
      <c r="CI635" s="1153"/>
      <c r="CJ635" s="1153"/>
      <c r="CK635" s="1153"/>
      <c r="CL635" s="1153"/>
      <c r="CM635" s="1200"/>
      <c r="CN635" s="1200"/>
    </row>
    <row r="636" spans="2:92">
      <c r="B636" s="1152"/>
      <c r="I636" s="1153"/>
      <c r="J636" s="1153"/>
      <c r="K636" s="1153"/>
      <c r="L636" s="1153"/>
      <c r="M636" s="1153"/>
      <c r="N636" s="1153"/>
      <c r="O636" s="1153"/>
      <c r="P636" s="1153"/>
      <c r="Q636" s="1153"/>
      <c r="R636" s="1153"/>
      <c r="S636" s="1153"/>
      <c r="T636" s="1153"/>
      <c r="U636" s="1153"/>
      <c r="V636" s="1153"/>
      <c r="W636" s="1153"/>
      <c r="X636" s="1153"/>
      <c r="Y636" s="1153"/>
      <c r="Z636" s="1153"/>
      <c r="AA636" s="1153"/>
      <c r="AB636" s="1200"/>
      <c r="AC636" s="1200"/>
      <c r="AD636" s="1200"/>
      <c r="AE636" s="1200"/>
      <c r="AF636" s="1153"/>
      <c r="AG636" s="1153"/>
      <c r="AH636" s="1153"/>
      <c r="AI636" s="1153"/>
      <c r="AJ636" s="1153"/>
      <c r="AK636" s="1153"/>
      <c r="AL636" s="1153"/>
      <c r="AM636" s="1153"/>
      <c r="AN636" s="1153"/>
      <c r="AO636" s="1153"/>
      <c r="AP636" s="1153"/>
      <c r="AQ636" s="1153"/>
      <c r="AR636" s="1153"/>
      <c r="AS636" s="1153"/>
      <c r="AT636" s="1153"/>
      <c r="AU636" s="1153"/>
      <c r="AV636" s="1153"/>
      <c r="AW636" s="1153"/>
      <c r="AX636" s="1154"/>
      <c r="AY636" s="1153"/>
      <c r="AZ636" s="1153"/>
      <c r="BA636" s="1153"/>
      <c r="BB636" s="1153"/>
      <c r="BC636" s="1153"/>
      <c r="BD636" s="1153"/>
      <c r="BE636" s="1153"/>
      <c r="BF636" s="1153"/>
      <c r="BG636" s="1153"/>
      <c r="BH636" s="1153"/>
      <c r="BI636" s="1153"/>
      <c r="BJ636" s="1153"/>
      <c r="BK636" s="1153"/>
      <c r="BL636" s="1153"/>
      <c r="BM636" s="1153"/>
      <c r="BN636" s="1153"/>
      <c r="BO636" s="1153"/>
      <c r="BP636" s="1153"/>
      <c r="BQ636" s="1153"/>
      <c r="BR636" s="1153"/>
      <c r="BS636" s="1200"/>
      <c r="BT636" s="1153"/>
      <c r="BU636" s="1153"/>
      <c r="BV636" s="1153"/>
      <c r="BW636" s="1153"/>
      <c r="BX636" s="1153"/>
      <c r="BY636" s="1153"/>
      <c r="BZ636" s="1153"/>
      <c r="CA636" s="1153"/>
      <c r="CB636" s="1153"/>
      <c r="CC636" s="1153"/>
      <c r="CD636" s="1153"/>
      <c r="CE636" s="1153"/>
      <c r="CF636" s="1153"/>
      <c r="CG636" s="1153"/>
      <c r="CH636" s="1153"/>
      <c r="CI636" s="1153"/>
      <c r="CJ636" s="1153"/>
      <c r="CK636" s="1153"/>
      <c r="CL636" s="1153"/>
      <c r="CM636" s="1200"/>
      <c r="CN636" s="1200"/>
    </row>
    <row r="637" spans="2:92">
      <c r="B637" s="1152"/>
      <c r="I637" s="1153"/>
      <c r="J637" s="1153"/>
      <c r="K637" s="1153"/>
      <c r="L637" s="1153"/>
      <c r="M637" s="1153"/>
      <c r="N637" s="1153"/>
      <c r="O637" s="1153"/>
      <c r="P637" s="1153"/>
      <c r="Q637" s="1153"/>
      <c r="R637" s="1153"/>
      <c r="S637" s="1153"/>
      <c r="T637" s="1153"/>
      <c r="U637" s="1153"/>
      <c r="V637" s="1153"/>
      <c r="W637" s="1153"/>
      <c r="X637" s="1153"/>
      <c r="Y637" s="1153"/>
      <c r="Z637" s="1153"/>
      <c r="AA637" s="1153"/>
      <c r="AB637" s="1200"/>
      <c r="AC637" s="1200"/>
      <c r="AD637" s="1200"/>
      <c r="AE637" s="1200"/>
      <c r="AF637" s="1153"/>
      <c r="AG637" s="1153"/>
      <c r="AH637" s="1153"/>
      <c r="AI637" s="1153"/>
      <c r="AJ637" s="1153"/>
      <c r="AK637" s="1153"/>
      <c r="AL637" s="1153"/>
      <c r="AM637" s="1153"/>
      <c r="AN637" s="1153"/>
      <c r="AO637" s="1153"/>
      <c r="AP637" s="1153"/>
      <c r="AQ637" s="1153"/>
      <c r="AR637" s="1153"/>
      <c r="AS637" s="1153"/>
      <c r="AT637" s="1153"/>
      <c r="AU637" s="1153"/>
      <c r="AV637" s="1153"/>
      <c r="AW637" s="1153"/>
      <c r="AX637" s="1154"/>
      <c r="AY637" s="1153"/>
      <c r="AZ637" s="1153"/>
      <c r="BA637" s="1153"/>
      <c r="BB637" s="1153"/>
      <c r="BC637" s="1153"/>
      <c r="BD637" s="1153"/>
      <c r="BE637" s="1153"/>
      <c r="BF637" s="1153"/>
      <c r="BG637" s="1153"/>
      <c r="BH637" s="1153"/>
      <c r="BI637" s="1153"/>
      <c r="BJ637" s="1153"/>
      <c r="BK637" s="1153"/>
      <c r="BL637" s="1153"/>
      <c r="BM637" s="1153"/>
      <c r="BN637" s="1153"/>
      <c r="BO637" s="1153"/>
      <c r="BP637" s="1153"/>
      <c r="BQ637" s="1153"/>
      <c r="BR637" s="1153"/>
      <c r="BS637" s="1200"/>
      <c r="BT637" s="1153"/>
      <c r="BU637" s="1153"/>
      <c r="BV637" s="1153"/>
      <c r="BW637" s="1153"/>
      <c r="BX637" s="1153"/>
      <c r="BY637" s="1153"/>
      <c r="BZ637" s="1153"/>
      <c r="CA637" s="1153"/>
      <c r="CB637" s="1153"/>
      <c r="CC637" s="1153"/>
      <c r="CD637" s="1153"/>
      <c r="CE637" s="1153"/>
      <c r="CF637" s="1153"/>
      <c r="CG637" s="1153"/>
      <c r="CH637" s="1153"/>
      <c r="CI637" s="1153"/>
      <c r="CJ637" s="1153"/>
      <c r="CK637" s="1153"/>
      <c r="CL637" s="1153"/>
      <c r="CM637" s="1200"/>
      <c r="CN637" s="1200"/>
    </row>
    <row r="638" spans="2:92">
      <c r="B638" s="1152"/>
      <c r="I638" s="1153"/>
      <c r="J638" s="1153"/>
      <c r="K638" s="1153"/>
      <c r="L638" s="1153"/>
      <c r="M638" s="1153"/>
      <c r="N638" s="1153"/>
      <c r="O638" s="1153"/>
      <c r="P638" s="1153"/>
      <c r="Q638" s="1153"/>
      <c r="R638" s="1153"/>
      <c r="S638" s="1153"/>
      <c r="T638" s="1153"/>
      <c r="U638" s="1153"/>
      <c r="V638" s="1153"/>
      <c r="W638" s="1153"/>
      <c r="X638" s="1153"/>
      <c r="Y638" s="1153"/>
      <c r="Z638" s="1153"/>
      <c r="AA638" s="1153"/>
      <c r="AB638" s="1200"/>
      <c r="AC638" s="1200"/>
      <c r="AD638" s="1200"/>
      <c r="AE638" s="1200"/>
      <c r="AF638" s="1153"/>
      <c r="AG638" s="1153"/>
      <c r="AH638" s="1153"/>
      <c r="AI638" s="1153"/>
      <c r="AJ638" s="1153"/>
      <c r="AK638" s="1153"/>
      <c r="AL638" s="1153"/>
      <c r="AM638" s="1153"/>
      <c r="AN638" s="1153"/>
      <c r="AO638" s="1153"/>
      <c r="AP638" s="1153"/>
      <c r="AQ638" s="1153"/>
      <c r="AR638" s="1153"/>
      <c r="AS638" s="1153"/>
      <c r="AT638" s="1153"/>
      <c r="AU638" s="1153"/>
      <c r="AV638" s="1153"/>
      <c r="AW638" s="1153"/>
      <c r="AX638" s="1154"/>
      <c r="AY638" s="1153"/>
      <c r="AZ638" s="1153"/>
      <c r="BA638" s="1153"/>
      <c r="BB638" s="1153"/>
      <c r="BC638" s="1153"/>
      <c r="BD638" s="1153"/>
      <c r="BE638" s="1153"/>
      <c r="BF638" s="1153"/>
      <c r="BG638" s="1153"/>
      <c r="BH638" s="1153"/>
      <c r="BI638" s="1153"/>
      <c r="BJ638" s="1153"/>
      <c r="BK638" s="1153"/>
      <c r="BL638" s="1153"/>
      <c r="BM638" s="1153"/>
      <c r="BN638" s="1153"/>
      <c r="BO638" s="1153"/>
      <c r="BP638" s="1153"/>
      <c r="BQ638" s="1153"/>
      <c r="BR638" s="1153"/>
      <c r="BS638" s="1200"/>
      <c r="BT638" s="1153"/>
      <c r="BU638" s="1153"/>
      <c r="BV638" s="1153"/>
      <c r="BW638" s="1153"/>
      <c r="BX638" s="1153"/>
      <c r="BY638" s="1153"/>
      <c r="BZ638" s="1153"/>
      <c r="CA638" s="1153"/>
      <c r="CB638" s="1153"/>
      <c r="CC638" s="1153"/>
      <c r="CD638" s="1153"/>
      <c r="CE638" s="1153"/>
      <c r="CF638" s="1153"/>
      <c r="CG638" s="1153"/>
      <c r="CH638" s="1153"/>
      <c r="CI638" s="1153"/>
      <c r="CJ638" s="1153"/>
      <c r="CK638" s="1153"/>
      <c r="CL638" s="1153"/>
      <c r="CM638" s="1200"/>
      <c r="CN638" s="1200"/>
    </row>
    <row r="639" spans="2:92">
      <c r="B639" s="1152"/>
      <c r="I639" s="1153"/>
      <c r="J639" s="1153"/>
      <c r="K639" s="1153"/>
      <c r="L639" s="1153"/>
      <c r="M639" s="1153"/>
      <c r="N639" s="1153"/>
      <c r="O639" s="1153"/>
      <c r="P639" s="1153"/>
      <c r="Q639" s="1153"/>
      <c r="R639" s="1153"/>
      <c r="S639" s="1153"/>
      <c r="T639" s="1153"/>
      <c r="U639" s="1153"/>
      <c r="V639" s="1153"/>
      <c r="W639" s="1153"/>
      <c r="X639" s="1153"/>
      <c r="Y639" s="1153"/>
      <c r="Z639" s="1153"/>
      <c r="AA639" s="1153"/>
      <c r="AB639" s="1200"/>
      <c r="AC639" s="1200"/>
      <c r="AD639" s="1200"/>
      <c r="AE639" s="1200"/>
      <c r="AF639" s="1153"/>
      <c r="AG639" s="1153"/>
      <c r="AH639" s="1153"/>
      <c r="AI639" s="1153"/>
      <c r="AJ639" s="1153"/>
      <c r="AK639" s="1153"/>
      <c r="AL639" s="1153"/>
      <c r="AM639" s="1153"/>
      <c r="AN639" s="1153"/>
      <c r="AO639" s="1153"/>
      <c r="AP639" s="1153"/>
      <c r="AQ639" s="1153"/>
      <c r="AR639" s="1153"/>
      <c r="AS639" s="1153"/>
      <c r="AT639" s="1153"/>
      <c r="AU639" s="1153"/>
      <c r="AV639" s="1153"/>
      <c r="AW639" s="1153"/>
      <c r="AX639" s="1154"/>
      <c r="AY639" s="1153"/>
      <c r="AZ639" s="1153"/>
      <c r="BA639" s="1153"/>
      <c r="BB639" s="1153"/>
      <c r="BC639" s="1153"/>
      <c r="BD639" s="1153"/>
      <c r="BE639" s="1153"/>
      <c r="BF639" s="1153"/>
      <c r="BG639" s="1153"/>
      <c r="BH639" s="1153"/>
      <c r="BI639" s="1153"/>
      <c r="BJ639" s="1153"/>
      <c r="BK639" s="1153"/>
      <c r="BL639" s="1153"/>
      <c r="BM639" s="1153"/>
      <c r="BN639" s="1153"/>
      <c r="BO639" s="1153"/>
      <c r="BP639" s="1153"/>
      <c r="BQ639" s="1153"/>
      <c r="BR639" s="1153"/>
      <c r="BS639" s="1200"/>
      <c r="BT639" s="1153"/>
      <c r="BU639" s="1153"/>
      <c r="BV639" s="1153"/>
      <c r="BW639" s="1153"/>
      <c r="BX639" s="1153"/>
      <c r="BY639" s="1153"/>
      <c r="BZ639" s="1153"/>
      <c r="CA639" s="1153"/>
      <c r="CB639" s="1153"/>
      <c r="CC639" s="1153"/>
      <c r="CD639" s="1153"/>
      <c r="CE639" s="1153"/>
      <c r="CF639" s="1153"/>
      <c r="CG639" s="1153"/>
      <c r="CH639" s="1153"/>
      <c r="CI639" s="1153"/>
      <c r="CJ639" s="1153"/>
      <c r="CK639" s="1153"/>
      <c r="CL639" s="1153"/>
      <c r="CM639" s="1200"/>
      <c r="CN639" s="1200"/>
    </row>
    <row r="640" spans="2:92">
      <c r="B640" s="1152"/>
      <c r="I640" s="1153"/>
      <c r="J640" s="1153"/>
      <c r="K640" s="1153"/>
      <c r="L640" s="1153"/>
      <c r="M640" s="1153"/>
      <c r="N640" s="1153"/>
      <c r="O640" s="1153"/>
      <c r="P640" s="1153"/>
      <c r="Q640" s="1153"/>
      <c r="R640" s="1153"/>
      <c r="S640" s="1153"/>
      <c r="T640" s="1153"/>
      <c r="U640" s="1153"/>
      <c r="V640" s="1153"/>
      <c r="W640" s="1153"/>
      <c r="X640" s="1153"/>
      <c r="Y640" s="1153"/>
      <c r="Z640" s="1153"/>
      <c r="AA640" s="1153"/>
      <c r="AB640" s="1200"/>
      <c r="AC640" s="1200"/>
      <c r="AD640" s="1200"/>
      <c r="AE640" s="1200"/>
      <c r="AF640" s="1153"/>
      <c r="AG640" s="1153"/>
      <c r="AH640" s="1153"/>
      <c r="AI640" s="1153"/>
      <c r="AJ640" s="1153"/>
      <c r="AK640" s="1153"/>
      <c r="AL640" s="1153"/>
      <c r="AM640" s="1153"/>
      <c r="AN640" s="1153"/>
      <c r="AO640" s="1153"/>
      <c r="AP640" s="1153"/>
      <c r="AQ640" s="1153"/>
      <c r="AR640" s="1153"/>
      <c r="AS640" s="1153"/>
      <c r="AT640" s="1153"/>
      <c r="AU640" s="1153"/>
      <c r="AV640" s="1153"/>
      <c r="AW640" s="1153"/>
      <c r="AX640" s="1154"/>
      <c r="AY640" s="1153"/>
      <c r="AZ640" s="1153"/>
      <c r="BA640" s="1153"/>
      <c r="BB640" s="1153"/>
      <c r="BC640" s="1153"/>
      <c r="BD640" s="1153"/>
      <c r="BE640" s="1153"/>
      <c r="BF640" s="1153"/>
      <c r="BG640" s="1153"/>
      <c r="BH640" s="1153"/>
      <c r="BI640" s="1153"/>
      <c r="BJ640" s="1153"/>
      <c r="BK640" s="1153"/>
      <c r="BL640" s="1153"/>
      <c r="BM640" s="1153"/>
      <c r="BN640" s="1153"/>
      <c r="BO640" s="1153"/>
      <c r="BP640" s="1153"/>
      <c r="BQ640" s="1153"/>
      <c r="BR640" s="1153"/>
      <c r="BS640" s="1200"/>
      <c r="BT640" s="1153"/>
      <c r="BU640" s="1153"/>
      <c r="BV640" s="1153"/>
      <c r="BW640" s="1153"/>
      <c r="BX640" s="1153"/>
      <c r="BY640" s="1153"/>
      <c r="BZ640" s="1153"/>
      <c r="CA640" s="1153"/>
      <c r="CB640" s="1153"/>
      <c r="CC640" s="1153"/>
      <c r="CD640" s="1153"/>
      <c r="CE640" s="1153"/>
      <c r="CF640" s="1153"/>
      <c r="CG640" s="1153"/>
      <c r="CH640" s="1153"/>
      <c r="CI640" s="1153"/>
      <c r="CJ640" s="1153"/>
      <c r="CK640" s="1153"/>
      <c r="CL640" s="1153"/>
      <c r="CM640" s="1200"/>
      <c r="CN640" s="1200"/>
    </row>
    <row r="641" spans="2:92">
      <c r="B641" s="1152"/>
      <c r="I641" s="1153"/>
      <c r="J641" s="1153"/>
      <c r="K641" s="1153"/>
      <c r="L641" s="1153"/>
      <c r="M641" s="1153"/>
      <c r="N641" s="1153"/>
      <c r="O641" s="1153"/>
      <c r="P641" s="1153"/>
      <c r="Q641" s="1153"/>
      <c r="R641" s="1153"/>
      <c r="S641" s="1153"/>
      <c r="T641" s="1153"/>
      <c r="U641" s="1153"/>
      <c r="V641" s="1153"/>
      <c r="W641" s="1153"/>
      <c r="X641" s="1153"/>
      <c r="Y641" s="1153"/>
      <c r="Z641" s="1153"/>
      <c r="AA641" s="1153"/>
      <c r="AB641" s="1200"/>
      <c r="AC641" s="1200"/>
      <c r="AD641" s="1200"/>
      <c r="AE641" s="1200"/>
      <c r="AF641" s="1153"/>
      <c r="AG641" s="1153"/>
      <c r="AH641" s="1153"/>
      <c r="AI641" s="1153"/>
      <c r="AJ641" s="1153"/>
      <c r="AK641" s="1153"/>
      <c r="AL641" s="1153"/>
      <c r="AM641" s="1153"/>
      <c r="AN641" s="1153"/>
      <c r="AO641" s="1153"/>
      <c r="AP641" s="1153"/>
      <c r="AQ641" s="1153"/>
      <c r="AR641" s="1153"/>
      <c r="AS641" s="1153"/>
      <c r="AT641" s="1153"/>
      <c r="AU641" s="1153"/>
      <c r="AV641" s="1153"/>
      <c r="AW641" s="1153"/>
      <c r="AX641" s="1154"/>
      <c r="AY641" s="1153"/>
      <c r="AZ641" s="1153"/>
      <c r="BA641" s="1153"/>
      <c r="BB641" s="1153"/>
      <c r="BC641" s="1153"/>
      <c r="BD641" s="1153"/>
      <c r="BE641" s="1153"/>
      <c r="BF641" s="1153"/>
      <c r="BG641" s="1153"/>
      <c r="BH641" s="1153"/>
      <c r="BI641" s="1153"/>
      <c r="BJ641" s="1153"/>
      <c r="BK641" s="1153"/>
      <c r="BL641" s="1153"/>
      <c r="BM641" s="1153"/>
      <c r="BN641" s="1153"/>
      <c r="BO641" s="1153"/>
      <c r="BP641" s="1153"/>
      <c r="BQ641" s="1153"/>
      <c r="BR641" s="1153"/>
      <c r="BS641" s="1200"/>
      <c r="BT641" s="1153"/>
      <c r="BU641" s="1153"/>
      <c r="BV641" s="1153"/>
      <c r="BW641" s="1153"/>
      <c r="BX641" s="1153"/>
      <c r="BY641" s="1153"/>
      <c r="BZ641" s="1153"/>
      <c r="CA641" s="1153"/>
      <c r="CB641" s="1153"/>
      <c r="CC641" s="1153"/>
      <c r="CD641" s="1153"/>
      <c r="CE641" s="1153"/>
      <c r="CF641" s="1153"/>
      <c r="CG641" s="1153"/>
      <c r="CH641" s="1153"/>
      <c r="CI641" s="1153"/>
      <c r="CJ641" s="1153"/>
      <c r="CK641" s="1153"/>
      <c r="CL641" s="1153"/>
      <c r="CM641" s="1200"/>
      <c r="CN641" s="1200"/>
    </row>
    <row r="642" spans="2:92">
      <c r="B642" s="1152"/>
      <c r="I642" s="1153"/>
      <c r="J642" s="1153"/>
      <c r="K642" s="1153"/>
      <c r="L642" s="1153"/>
      <c r="M642" s="1153"/>
      <c r="N642" s="1153"/>
      <c r="O642" s="1153"/>
      <c r="P642" s="1153"/>
      <c r="Q642" s="1153"/>
      <c r="R642" s="1153"/>
      <c r="S642" s="1153"/>
      <c r="T642" s="1153"/>
      <c r="U642" s="1153"/>
      <c r="V642" s="1153"/>
      <c r="W642" s="1153"/>
      <c r="X642" s="1153"/>
      <c r="Y642" s="1153"/>
      <c r="Z642" s="1153"/>
      <c r="AA642" s="1153"/>
      <c r="AB642" s="1200"/>
      <c r="AC642" s="1200"/>
      <c r="AD642" s="1200"/>
      <c r="AE642" s="1200"/>
      <c r="AF642" s="1153"/>
      <c r="AG642" s="1153"/>
      <c r="AH642" s="1153"/>
      <c r="AI642" s="1153"/>
      <c r="AJ642" s="1153"/>
      <c r="AK642" s="1153"/>
      <c r="AL642" s="1153"/>
      <c r="AM642" s="1153"/>
      <c r="AN642" s="1153"/>
      <c r="AO642" s="1153"/>
      <c r="AP642" s="1153"/>
      <c r="AQ642" s="1153"/>
      <c r="AR642" s="1153"/>
      <c r="AS642" s="1153"/>
      <c r="AT642" s="1153"/>
      <c r="AU642" s="1153"/>
      <c r="AV642" s="1153"/>
      <c r="AW642" s="1153"/>
      <c r="AX642" s="1154"/>
      <c r="AY642" s="1153"/>
      <c r="AZ642" s="1153"/>
      <c r="BA642" s="1153"/>
      <c r="BB642" s="1153"/>
      <c r="BC642" s="1153"/>
      <c r="BD642" s="1153"/>
      <c r="BE642" s="1153"/>
      <c r="BF642" s="1153"/>
      <c r="BG642" s="1153"/>
      <c r="BH642" s="1153"/>
      <c r="BI642" s="1153"/>
      <c r="BJ642" s="1153"/>
      <c r="BK642" s="1153"/>
      <c r="BL642" s="1153"/>
      <c r="BM642" s="1153"/>
      <c r="BN642" s="1153"/>
      <c r="BO642" s="1153"/>
      <c r="BP642" s="1153"/>
      <c r="BQ642" s="1153"/>
      <c r="BR642" s="1153"/>
      <c r="BS642" s="1200"/>
      <c r="BT642" s="1153"/>
      <c r="BU642" s="1153"/>
      <c r="BV642" s="1153"/>
      <c r="BW642" s="1153"/>
      <c r="BX642" s="1153"/>
      <c r="BY642" s="1153"/>
      <c r="BZ642" s="1153"/>
      <c r="CA642" s="1153"/>
      <c r="CB642" s="1153"/>
      <c r="CC642" s="1153"/>
      <c r="CD642" s="1153"/>
      <c r="CE642" s="1153"/>
      <c r="CF642" s="1153"/>
      <c r="CG642" s="1153"/>
      <c r="CH642" s="1153"/>
      <c r="CI642" s="1153"/>
      <c r="CJ642" s="1153"/>
      <c r="CK642" s="1153"/>
      <c r="CL642" s="1153"/>
      <c r="CM642" s="1200"/>
      <c r="CN642" s="1200"/>
    </row>
    <row r="643" spans="2:92">
      <c r="B643" s="1152"/>
      <c r="I643" s="1153"/>
      <c r="J643" s="1153"/>
      <c r="K643" s="1153"/>
      <c r="L643" s="1153"/>
      <c r="M643" s="1153"/>
      <c r="N643" s="1153"/>
      <c r="O643" s="1153"/>
      <c r="P643" s="1153"/>
      <c r="Q643" s="1153"/>
      <c r="R643" s="1153"/>
      <c r="S643" s="1153"/>
      <c r="T643" s="1153"/>
      <c r="U643" s="1153"/>
      <c r="V643" s="1153"/>
      <c r="W643" s="1153"/>
      <c r="X643" s="1153"/>
      <c r="Y643" s="1153"/>
      <c r="Z643" s="1153"/>
      <c r="AA643" s="1153"/>
      <c r="AB643" s="1200"/>
      <c r="AC643" s="1200"/>
      <c r="AD643" s="1200"/>
      <c r="AE643" s="1200"/>
      <c r="AF643" s="1153"/>
      <c r="AG643" s="1153"/>
      <c r="AH643" s="1153"/>
      <c r="AI643" s="1153"/>
      <c r="AJ643" s="1153"/>
      <c r="AK643" s="1153"/>
      <c r="AL643" s="1153"/>
      <c r="AM643" s="1153"/>
      <c r="AN643" s="1153"/>
      <c r="AO643" s="1153"/>
      <c r="AP643" s="1153"/>
      <c r="AQ643" s="1153"/>
      <c r="AR643" s="1153"/>
      <c r="AS643" s="1153"/>
      <c r="AT643" s="1153"/>
      <c r="AU643" s="1153"/>
      <c r="AV643" s="1153"/>
      <c r="AW643" s="1153"/>
      <c r="AX643" s="1154"/>
      <c r="AY643" s="1153"/>
      <c r="AZ643" s="1153"/>
      <c r="BA643" s="1153"/>
      <c r="BB643" s="1153"/>
      <c r="BC643" s="1153"/>
      <c r="BD643" s="1153"/>
      <c r="BE643" s="1153"/>
      <c r="BF643" s="1153"/>
      <c r="BG643" s="1153"/>
      <c r="BH643" s="1153"/>
      <c r="BI643" s="1153"/>
      <c r="BJ643" s="1153"/>
      <c r="BK643" s="1153"/>
      <c r="BL643" s="1153"/>
      <c r="BM643" s="1153"/>
      <c r="BN643" s="1153"/>
      <c r="BO643" s="1153"/>
      <c r="BP643" s="1153"/>
      <c r="BQ643" s="1153"/>
      <c r="BR643" s="1153"/>
      <c r="BS643" s="1200"/>
      <c r="BT643" s="1153"/>
      <c r="BU643" s="1153"/>
      <c r="BV643" s="1153"/>
      <c r="BW643" s="1153"/>
      <c r="BX643" s="1153"/>
      <c r="BY643" s="1153"/>
      <c r="BZ643" s="1153"/>
      <c r="CA643" s="1153"/>
      <c r="CB643" s="1153"/>
      <c r="CC643" s="1153"/>
      <c r="CD643" s="1153"/>
      <c r="CE643" s="1153"/>
      <c r="CF643" s="1153"/>
      <c r="CG643" s="1153"/>
      <c r="CH643" s="1153"/>
      <c r="CI643" s="1153"/>
      <c r="CJ643" s="1153"/>
      <c r="CK643" s="1153"/>
      <c r="CL643" s="1153"/>
      <c r="CM643" s="1200"/>
      <c r="CN643" s="1200"/>
    </row>
    <row r="644" spans="2:92">
      <c r="B644" s="1152"/>
      <c r="I644" s="1153"/>
      <c r="J644" s="1153"/>
      <c r="K644" s="1153"/>
      <c r="L644" s="1153"/>
      <c r="M644" s="1153"/>
      <c r="N644" s="1153"/>
      <c r="O644" s="1153"/>
      <c r="P644" s="1153"/>
      <c r="Q644" s="1153"/>
      <c r="R644" s="1153"/>
      <c r="S644" s="1153"/>
      <c r="T644" s="1153"/>
      <c r="U644" s="1153"/>
      <c r="V644" s="1153"/>
      <c r="W644" s="1153"/>
      <c r="X644" s="1153"/>
      <c r="Y644" s="1153"/>
      <c r="Z644" s="1153"/>
      <c r="AA644" s="1153"/>
      <c r="AB644" s="1200"/>
      <c r="AC644" s="1200"/>
      <c r="AD644" s="1200"/>
      <c r="AE644" s="1200"/>
      <c r="AF644" s="1153"/>
      <c r="AG644" s="1153"/>
      <c r="AH644" s="1153"/>
      <c r="AI644" s="1153"/>
      <c r="AJ644" s="1153"/>
      <c r="AK644" s="1153"/>
      <c r="AL644" s="1153"/>
      <c r="AM644" s="1153"/>
      <c r="AN644" s="1153"/>
      <c r="AO644" s="1153"/>
      <c r="AP644" s="1153"/>
      <c r="AQ644" s="1153"/>
      <c r="AR644" s="1153"/>
      <c r="AS644" s="1153"/>
      <c r="AT644" s="1153"/>
      <c r="AU644" s="1153"/>
      <c r="AV644" s="1153"/>
      <c r="AW644" s="1153"/>
      <c r="AX644" s="1154"/>
      <c r="AY644" s="1153"/>
      <c r="AZ644" s="1153"/>
      <c r="BA644" s="1153"/>
      <c r="BB644" s="1153"/>
      <c r="BC644" s="1153"/>
      <c r="BD644" s="1153"/>
      <c r="BE644" s="1153"/>
      <c r="BF644" s="1153"/>
      <c r="BG644" s="1153"/>
      <c r="BH644" s="1153"/>
      <c r="BI644" s="1153"/>
      <c r="BJ644" s="1153"/>
      <c r="BK644" s="1153"/>
      <c r="BL644" s="1153"/>
      <c r="BM644" s="1153"/>
      <c r="BN644" s="1153"/>
      <c r="BO644" s="1153"/>
      <c r="BP644" s="1153"/>
      <c r="BQ644" s="1153"/>
      <c r="BR644" s="1153"/>
      <c r="BS644" s="1200"/>
      <c r="BT644" s="1153"/>
      <c r="BU644" s="1153"/>
      <c r="BV644" s="1153"/>
      <c r="BW644" s="1153"/>
      <c r="BX644" s="1153"/>
      <c r="BY644" s="1153"/>
      <c r="BZ644" s="1153"/>
      <c r="CA644" s="1153"/>
      <c r="CB644" s="1153"/>
      <c r="CC644" s="1153"/>
      <c r="CD644" s="1153"/>
      <c r="CE644" s="1153"/>
      <c r="CF644" s="1153"/>
      <c r="CG644" s="1153"/>
      <c r="CH644" s="1153"/>
      <c r="CI644" s="1153"/>
      <c r="CJ644" s="1153"/>
      <c r="CK644" s="1153"/>
      <c r="CL644" s="1153"/>
      <c r="CM644" s="1200"/>
      <c r="CN644" s="1200"/>
    </row>
    <row r="645" spans="2:92">
      <c r="B645" s="1152"/>
      <c r="I645" s="1153"/>
      <c r="J645" s="1153"/>
      <c r="K645" s="1153"/>
      <c r="L645" s="1153"/>
      <c r="M645" s="1153"/>
      <c r="N645" s="1153"/>
      <c r="O645" s="1153"/>
      <c r="P645" s="1153"/>
      <c r="Q645" s="1153"/>
      <c r="R645" s="1153"/>
      <c r="S645" s="1153"/>
      <c r="T645" s="1153"/>
      <c r="U645" s="1153"/>
      <c r="V645" s="1153"/>
      <c r="W645" s="1153"/>
      <c r="X645" s="1153"/>
      <c r="Y645" s="1153"/>
      <c r="Z645" s="1153"/>
      <c r="AA645" s="1153"/>
      <c r="AB645" s="1200"/>
      <c r="AC645" s="1200"/>
      <c r="AD645" s="1200"/>
      <c r="AE645" s="1200"/>
      <c r="AF645" s="1153"/>
      <c r="AG645" s="1153"/>
      <c r="AH645" s="1153"/>
      <c r="AI645" s="1153"/>
      <c r="AJ645" s="1153"/>
      <c r="AK645" s="1153"/>
      <c r="AL645" s="1153"/>
      <c r="AM645" s="1153"/>
      <c r="AN645" s="1153"/>
      <c r="AO645" s="1153"/>
      <c r="AP645" s="1153"/>
      <c r="AQ645" s="1153"/>
      <c r="AR645" s="1153"/>
      <c r="AS645" s="1153"/>
      <c r="AT645" s="1153"/>
      <c r="AU645" s="1153"/>
      <c r="AV645" s="1153"/>
      <c r="AW645" s="1153"/>
      <c r="AX645" s="1154"/>
      <c r="AY645" s="1153"/>
      <c r="AZ645" s="1153"/>
      <c r="BA645" s="1153"/>
      <c r="BB645" s="1153"/>
      <c r="BC645" s="1153"/>
      <c r="BD645" s="1153"/>
      <c r="BE645" s="1153"/>
      <c r="BF645" s="1153"/>
      <c r="BG645" s="1153"/>
      <c r="BH645" s="1153"/>
      <c r="BI645" s="1153"/>
      <c r="BJ645" s="1153"/>
      <c r="BK645" s="1153"/>
      <c r="BL645" s="1153"/>
      <c r="BM645" s="1153"/>
      <c r="BN645" s="1153"/>
      <c r="BO645" s="1153"/>
      <c r="BP645" s="1153"/>
      <c r="BQ645" s="1153"/>
      <c r="BR645" s="1153"/>
      <c r="BS645" s="1200"/>
      <c r="BT645" s="1153"/>
      <c r="BU645" s="1153"/>
      <c r="BV645" s="1153"/>
      <c r="BW645" s="1153"/>
      <c r="BX645" s="1153"/>
      <c r="BY645" s="1153"/>
      <c r="BZ645" s="1153"/>
      <c r="CA645" s="1153"/>
      <c r="CB645" s="1153"/>
      <c r="CC645" s="1153"/>
      <c r="CD645" s="1153"/>
      <c r="CE645" s="1153"/>
      <c r="CF645" s="1153"/>
      <c r="CG645" s="1153"/>
      <c r="CH645" s="1153"/>
      <c r="CI645" s="1153"/>
      <c r="CJ645" s="1153"/>
      <c r="CK645" s="1153"/>
      <c r="CL645" s="1153"/>
      <c r="CM645" s="1200"/>
      <c r="CN645" s="1200"/>
    </row>
    <row r="646" spans="2:92">
      <c r="B646" s="1152"/>
      <c r="I646" s="1153"/>
      <c r="J646" s="1153"/>
      <c r="K646" s="1153"/>
      <c r="L646" s="1153"/>
      <c r="M646" s="1153"/>
      <c r="N646" s="1153"/>
      <c r="O646" s="1153"/>
      <c r="P646" s="1153"/>
      <c r="Q646" s="1153"/>
      <c r="R646" s="1153"/>
      <c r="S646" s="1153"/>
      <c r="T646" s="1153"/>
      <c r="U646" s="1153"/>
      <c r="V646" s="1153"/>
      <c r="W646" s="1153"/>
      <c r="X646" s="1153"/>
      <c r="Y646" s="1153"/>
      <c r="Z646" s="1153"/>
      <c r="AA646" s="1153"/>
      <c r="AB646" s="1200"/>
      <c r="AC646" s="1200"/>
      <c r="AD646" s="1200"/>
      <c r="AE646" s="1200"/>
      <c r="AF646" s="1153"/>
      <c r="AG646" s="1153"/>
      <c r="AH646" s="1153"/>
      <c r="AI646" s="1153"/>
      <c r="AJ646" s="1153"/>
      <c r="AK646" s="1153"/>
      <c r="AL646" s="1153"/>
      <c r="AM646" s="1153"/>
      <c r="AN646" s="1153"/>
      <c r="AO646" s="1153"/>
      <c r="AP646" s="1153"/>
      <c r="AQ646" s="1153"/>
      <c r="AR646" s="1153"/>
      <c r="AS646" s="1153"/>
      <c r="AT646" s="1153"/>
      <c r="AU646" s="1153"/>
      <c r="AV646" s="1153"/>
      <c r="AW646" s="1153"/>
      <c r="AX646" s="1154"/>
      <c r="AY646" s="1153"/>
      <c r="AZ646" s="1153"/>
      <c r="BA646" s="1153"/>
      <c r="BB646" s="1153"/>
      <c r="BC646" s="1153"/>
      <c r="BD646" s="1153"/>
      <c r="BE646" s="1153"/>
      <c r="BF646" s="1153"/>
      <c r="BG646" s="1153"/>
      <c r="BH646" s="1153"/>
      <c r="BI646" s="1153"/>
      <c r="BJ646" s="1153"/>
      <c r="BK646" s="1153"/>
      <c r="BL646" s="1153"/>
      <c r="BM646" s="1153"/>
      <c r="BN646" s="1153"/>
      <c r="BO646" s="1153"/>
      <c r="BP646" s="1153"/>
      <c r="BQ646" s="1153"/>
      <c r="BR646" s="1153"/>
      <c r="BS646" s="1200"/>
      <c r="BT646" s="1153"/>
      <c r="BU646" s="1153"/>
      <c r="BV646" s="1153"/>
      <c r="BW646" s="1153"/>
      <c r="BX646" s="1153"/>
      <c r="BY646" s="1153"/>
      <c r="BZ646" s="1153"/>
      <c r="CA646" s="1153"/>
      <c r="CB646" s="1153"/>
      <c r="CC646" s="1153"/>
      <c r="CD646" s="1153"/>
      <c r="CE646" s="1153"/>
      <c r="CF646" s="1153"/>
      <c r="CG646" s="1153"/>
      <c r="CH646" s="1153"/>
      <c r="CI646" s="1153"/>
      <c r="CJ646" s="1153"/>
      <c r="CK646" s="1153"/>
      <c r="CL646" s="1153"/>
      <c r="CM646" s="1200"/>
      <c r="CN646" s="1200"/>
    </row>
    <row r="647" spans="2:92">
      <c r="B647" s="1152"/>
      <c r="I647" s="1153"/>
      <c r="J647" s="1153"/>
      <c r="K647" s="1153"/>
      <c r="L647" s="1153"/>
      <c r="M647" s="1153"/>
      <c r="N647" s="1153"/>
      <c r="O647" s="1153"/>
      <c r="P647" s="1153"/>
      <c r="Q647" s="1153"/>
      <c r="R647" s="1153"/>
      <c r="S647" s="1153"/>
      <c r="T647" s="1153"/>
      <c r="U647" s="1153"/>
      <c r="V647" s="1153"/>
      <c r="W647" s="1153"/>
      <c r="X647" s="1153"/>
      <c r="Y647" s="1153"/>
      <c r="Z647" s="1153"/>
      <c r="AA647" s="1153"/>
      <c r="AB647" s="1200"/>
      <c r="AC647" s="1200"/>
      <c r="AD647" s="1200"/>
      <c r="AE647" s="1200"/>
      <c r="AF647" s="1153"/>
      <c r="AG647" s="1153"/>
      <c r="AH647" s="1153"/>
      <c r="AI647" s="1153"/>
      <c r="AJ647" s="1153"/>
      <c r="AK647" s="1153"/>
      <c r="AL647" s="1153"/>
      <c r="AM647" s="1153"/>
      <c r="AN647" s="1153"/>
      <c r="AO647" s="1153"/>
      <c r="AP647" s="1153"/>
      <c r="AQ647" s="1153"/>
      <c r="AR647" s="1153"/>
      <c r="AS647" s="1153"/>
      <c r="AT647" s="1153"/>
      <c r="AU647" s="1153"/>
      <c r="AV647" s="1153"/>
      <c r="AW647" s="1153"/>
      <c r="AX647" s="1154"/>
      <c r="AY647" s="1153"/>
      <c r="AZ647" s="1153"/>
      <c r="BA647" s="1153"/>
      <c r="BB647" s="1153"/>
      <c r="BC647" s="1153"/>
      <c r="BD647" s="1153"/>
      <c r="BE647" s="1153"/>
      <c r="BF647" s="1153"/>
      <c r="BG647" s="1153"/>
      <c r="BH647" s="1153"/>
      <c r="BI647" s="1153"/>
      <c r="BJ647" s="1153"/>
      <c r="BK647" s="1153"/>
      <c r="BL647" s="1153"/>
      <c r="BM647" s="1153"/>
      <c r="BN647" s="1153"/>
      <c r="BO647" s="1153"/>
      <c r="BP647" s="1153"/>
      <c r="BQ647" s="1153"/>
      <c r="BR647" s="1153"/>
      <c r="BS647" s="1200"/>
      <c r="BT647" s="1153"/>
      <c r="BU647" s="1153"/>
      <c r="BV647" s="1153"/>
      <c r="BW647" s="1153"/>
      <c r="BX647" s="1153"/>
      <c r="BY647" s="1153"/>
      <c r="BZ647" s="1153"/>
      <c r="CA647" s="1153"/>
      <c r="CB647" s="1153"/>
      <c r="CC647" s="1153"/>
      <c r="CD647" s="1153"/>
      <c r="CE647" s="1153"/>
      <c r="CF647" s="1153"/>
      <c r="CG647" s="1153"/>
      <c r="CH647" s="1153"/>
      <c r="CI647" s="1153"/>
      <c r="CJ647" s="1153"/>
      <c r="CK647" s="1153"/>
      <c r="CL647" s="1153"/>
      <c r="CM647" s="1200"/>
      <c r="CN647" s="1200"/>
    </row>
    <row r="648" spans="2:92">
      <c r="B648" s="1152"/>
      <c r="I648" s="1153"/>
      <c r="J648" s="1153"/>
      <c r="K648" s="1153"/>
      <c r="L648" s="1153"/>
      <c r="M648" s="1153"/>
      <c r="N648" s="1153"/>
      <c r="O648" s="1153"/>
      <c r="P648" s="1153"/>
      <c r="Q648" s="1153"/>
      <c r="R648" s="1153"/>
      <c r="S648" s="1153"/>
      <c r="T648" s="1153"/>
      <c r="U648" s="1153"/>
      <c r="V648" s="1153"/>
      <c r="W648" s="1153"/>
      <c r="X648" s="1153"/>
      <c r="Y648" s="1153"/>
      <c r="Z648" s="1153"/>
      <c r="AA648" s="1153"/>
      <c r="AB648" s="1200"/>
      <c r="AC648" s="1200"/>
      <c r="AD648" s="1200"/>
      <c r="AE648" s="1200"/>
      <c r="AF648" s="1153"/>
      <c r="AG648" s="1153"/>
      <c r="AH648" s="1153"/>
      <c r="AI648" s="1153"/>
      <c r="AJ648" s="1153"/>
      <c r="AK648" s="1153"/>
      <c r="AL648" s="1153"/>
      <c r="AM648" s="1153"/>
      <c r="AN648" s="1153"/>
      <c r="AO648" s="1153"/>
      <c r="AP648" s="1153"/>
      <c r="AQ648" s="1153"/>
      <c r="AR648" s="1153"/>
      <c r="AS648" s="1153"/>
      <c r="AT648" s="1153"/>
      <c r="AU648" s="1153"/>
      <c r="AV648" s="1153"/>
      <c r="AW648" s="1153"/>
      <c r="AX648" s="1154"/>
      <c r="AY648" s="1153"/>
      <c r="AZ648" s="1153"/>
      <c r="BA648" s="1153"/>
      <c r="BB648" s="1153"/>
      <c r="BC648" s="1153"/>
      <c r="BD648" s="1153"/>
      <c r="BE648" s="1153"/>
      <c r="BF648" s="1153"/>
      <c r="BG648" s="1153"/>
      <c r="BH648" s="1153"/>
      <c r="BI648" s="1153"/>
      <c r="BJ648" s="1153"/>
      <c r="BK648" s="1153"/>
      <c r="BL648" s="1153"/>
      <c r="BM648" s="1153"/>
      <c r="BN648" s="1153"/>
      <c r="BO648" s="1153"/>
      <c r="BP648" s="1153"/>
      <c r="BQ648" s="1153"/>
      <c r="BR648" s="1153"/>
      <c r="BS648" s="1200"/>
      <c r="BT648" s="1153"/>
      <c r="BU648" s="1153"/>
      <c r="BV648" s="1153"/>
      <c r="BW648" s="1153"/>
      <c r="BX648" s="1153"/>
      <c r="BY648" s="1153"/>
      <c r="BZ648" s="1153"/>
      <c r="CA648" s="1153"/>
      <c r="CB648" s="1153"/>
      <c r="CC648" s="1153"/>
      <c r="CD648" s="1153"/>
      <c r="CE648" s="1153"/>
      <c r="CF648" s="1153"/>
      <c r="CG648" s="1153"/>
      <c r="CH648" s="1153"/>
      <c r="CI648" s="1153"/>
      <c r="CJ648" s="1153"/>
      <c r="CK648" s="1153"/>
      <c r="CL648" s="1153"/>
      <c r="CM648" s="1200"/>
      <c r="CN648" s="1200"/>
    </row>
    <row r="649" spans="2:92">
      <c r="B649" s="1152"/>
      <c r="I649" s="1153"/>
      <c r="J649" s="1153"/>
      <c r="K649" s="1153"/>
      <c r="L649" s="1153"/>
      <c r="M649" s="1153"/>
      <c r="N649" s="1153"/>
      <c r="O649" s="1153"/>
      <c r="P649" s="1153"/>
      <c r="Q649" s="1153"/>
      <c r="R649" s="1153"/>
      <c r="S649" s="1153"/>
      <c r="T649" s="1153"/>
      <c r="U649" s="1153"/>
      <c r="V649" s="1153"/>
      <c r="W649" s="1153"/>
      <c r="X649" s="1153"/>
      <c r="Y649" s="1153"/>
      <c r="Z649" s="1153"/>
      <c r="AA649" s="1153"/>
      <c r="AB649" s="1200"/>
      <c r="AC649" s="1200"/>
      <c r="AD649" s="1200"/>
      <c r="AE649" s="1200"/>
      <c r="AF649" s="1153"/>
      <c r="AG649" s="1153"/>
      <c r="AH649" s="1153"/>
      <c r="AI649" s="1153"/>
      <c r="AJ649" s="1153"/>
      <c r="AK649" s="1153"/>
      <c r="AL649" s="1153"/>
      <c r="AM649" s="1153"/>
      <c r="AN649" s="1153"/>
      <c r="AO649" s="1153"/>
      <c r="AP649" s="1153"/>
      <c r="AQ649" s="1153"/>
      <c r="AR649" s="1153"/>
      <c r="AS649" s="1153"/>
      <c r="AT649" s="1153"/>
      <c r="AU649" s="1153"/>
      <c r="AV649" s="1153"/>
      <c r="AW649" s="1153"/>
      <c r="AX649" s="1154"/>
      <c r="AY649" s="1153"/>
      <c r="AZ649" s="1153"/>
      <c r="BA649" s="1153"/>
      <c r="BB649" s="1153"/>
      <c r="BC649" s="1153"/>
      <c r="BD649" s="1153"/>
      <c r="BE649" s="1153"/>
      <c r="BF649" s="1153"/>
      <c r="BG649" s="1153"/>
      <c r="BH649" s="1153"/>
      <c r="BI649" s="1153"/>
      <c r="BJ649" s="1153"/>
      <c r="BK649" s="1153"/>
      <c r="BL649" s="1153"/>
      <c r="BM649" s="1153"/>
      <c r="BN649" s="1153"/>
      <c r="BO649" s="1153"/>
      <c r="BP649" s="1153"/>
      <c r="BQ649" s="1153"/>
      <c r="BR649" s="1153"/>
      <c r="BS649" s="1200"/>
      <c r="BT649" s="1153"/>
      <c r="BU649" s="1153"/>
      <c r="BV649" s="1153"/>
      <c r="BW649" s="1153"/>
      <c r="BX649" s="1153"/>
      <c r="BY649" s="1153"/>
      <c r="BZ649" s="1153"/>
      <c r="CA649" s="1153"/>
      <c r="CB649" s="1153"/>
      <c r="CC649" s="1153"/>
      <c r="CD649" s="1153"/>
      <c r="CE649" s="1153"/>
      <c r="CF649" s="1153"/>
      <c r="CG649" s="1153"/>
      <c r="CH649" s="1153"/>
      <c r="CI649" s="1153"/>
      <c r="CJ649" s="1153"/>
      <c r="CK649" s="1153"/>
      <c r="CL649" s="1153"/>
      <c r="CM649" s="1200"/>
      <c r="CN649" s="1200"/>
    </row>
    <row r="650" spans="2:92">
      <c r="B650" s="1152"/>
      <c r="I650" s="1153"/>
      <c r="J650" s="1153"/>
      <c r="K650" s="1153"/>
      <c r="L650" s="1153"/>
      <c r="M650" s="1153"/>
      <c r="N650" s="1153"/>
      <c r="O650" s="1153"/>
      <c r="P650" s="1153"/>
      <c r="Q650" s="1153"/>
      <c r="R650" s="1153"/>
      <c r="S650" s="1153"/>
      <c r="T650" s="1153"/>
      <c r="U650" s="1153"/>
      <c r="V650" s="1153"/>
      <c r="W650" s="1153"/>
      <c r="X650" s="1153"/>
      <c r="Y650" s="1153"/>
      <c r="Z650" s="1153"/>
      <c r="AA650" s="1153"/>
      <c r="AB650" s="1200"/>
      <c r="AC650" s="1200"/>
      <c r="AD650" s="1200"/>
      <c r="AE650" s="1200"/>
      <c r="AF650" s="1153"/>
      <c r="AG650" s="1153"/>
      <c r="AH650" s="1153"/>
      <c r="AI650" s="1153"/>
      <c r="AJ650" s="1153"/>
      <c r="AK650" s="1153"/>
      <c r="AL650" s="1153"/>
      <c r="AM650" s="1153"/>
      <c r="AN650" s="1153"/>
      <c r="AO650" s="1153"/>
      <c r="AP650" s="1153"/>
      <c r="AQ650" s="1153"/>
      <c r="AR650" s="1153"/>
      <c r="AS650" s="1153"/>
      <c r="AT650" s="1153"/>
      <c r="AU650" s="1153"/>
      <c r="AV650" s="1153"/>
      <c r="AW650" s="1153"/>
      <c r="AX650" s="1154"/>
      <c r="AY650" s="1153"/>
      <c r="AZ650" s="1153"/>
      <c r="BA650" s="1153"/>
      <c r="BB650" s="1153"/>
      <c r="BC650" s="1153"/>
      <c r="BD650" s="1153"/>
      <c r="BE650" s="1153"/>
      <c r="BF650" s="1153"/>
      <c r="BG650" s="1153"/>
      <c r="BH650" s="1153"/>
      <c r="BI650" s="1153"/>
      <c r="BJ650" s="1153"/>
      <c r="BK650" s="1153"/>
      <c r="BL650" s="1153"/>
      <c r="BM650" s="1153"/>
      <c r="BN650" s="1153"/>
      <c r="BO650" s="1153"/>
      <c r="BP650" s="1153"/>
      <c r="BQ650" s="1153"/>
      <c r="BR650" s="1153"/>
      <c r="BS650" s="1200"/>
      <c r="BT650" s="1153"/>
      <c r="BU650" s="1153"/>
      <c r="BV650" s="1153"/>
      <c r="BW650" s="1153"/>
      <c r="BX650" s="1153"/>
      <c r="BY650" s="1153"/>
      <c r="BZ650" s="1153"/>
      <c r="CA650" s="1153"/>
      <c r="CB650" s="1153"/>
      <c r="CC650" s="1153"/>
      <c r="CD650" s="1153"/>
      <c r="CE650" s="1153"/>
      <c r="CF650" s="1153"/>
      <c r="CG650" s="1153"/>
      <c r="CH650" s="1153"/>
      <c r="CI650" s="1153"/>
      <c r="CJ650" s="1153"/>
      <c r="CK650" s="1153"/>
      <c r="CL650" s="1153"/>
      <c r="CM650" s="1200"/>
      <c r="CN650" s="1200"/>
    </row>
    <row r="651" spans="2:92">
      <c r="B651" s="1152"/>
      <c r="I651" s="1153"/>
      <c r="J651" s="1153"/>
      <c r="K651" s="1153"/>
      <c r="L651" s="1153"/>
      <c r="M651" s="1153"/>
      <c r="N651" s="1153"/>
      <c r="O651" s="1153"/>
      <c r="P651" s="1153"/>
      <c r="Q651" s="1153"/>
      <c r="R651" s="1153"/>
      <c r="S651" s="1153"/>
      <c r="T651" s="1153"/>
      <c r="U651" s="1153"/>
      <c r="V651" s="1153"/>
      <c r="W651" s="1153"/>
      <c r="X651" s="1153"/>
      <c r="Y651" s="1153"/>
      <c r="Z651" s="1153"/>
      <c r="AA651" s="1153"/>
      <c r="AB651" s="1200"/>
      <c r="AC651" s="1200"/>
      <c r="AD651" s="1200"/>
      <c r="AE651" s="1200"/>
      <c r="AF651" s="1153"/>
      <c r="AG651" s="1153"/>
      <c r="AH651" s="1153"/>
      <c r="AI651" s="1153"/>
      <c r="AJ651" s="1153"/>
      <c r="AK651" s="1153"/>
      <c r="AL651" s="1153"/>
      <c r="AM651" s="1153"/>
      <c r="AN651" s="1153"/>
      <c r="AO651" s="1153"/>
      <c r="AP651" s="1153"/>
      <c r="AQ651" s="1153"/>
      <c r="AR651" s="1153"/>
      <c r="AS651" s="1153"/>
      <c r="AT651" s="1153"/>
      <c r="AU651" s="1153"/>
      <c r="AV651" s="1153"/>
      <c r="AW651" s="1153"/>
      <c r="AX651" s="1154"/>
      <c r="AY651" s="1153"/>
      <c r="AZ651" s="1153"/>
      <c r="BA651" s="1153"/>
      <c r="BB651" s="1153"/>
      <c r="BC651" s="1153"/>
      <c r="BD651" s="1153"/>
      <c r="BE651" s="1153"/>
      <c r="BF651" s="1153"/>
      <c r="BG651" s="1153"/>
      <c r="BH651" s="1153"/>
      <c r="BI651" s="1153"/>
      <c r="BJ651" s="1153"/>
      <c r="BK651" s="1153"/>
      <c r="BL651" s="1153"/>
      <c r="BM651" s="1153"/>
      <c r="BN651" s="1153"/>
      <c r="BO651" s="1153"/>
      <c r="BP651" s="1153"/>
      <c r="BQ651" s="1153"/>
      <c r="BR651" s="1153"/>
      <c r="BS651" s="1200"/>
      <c r="BT651" s="1153"/>
      <c r="BU651" s="1153"/>
      <c r="BV651" s="1153"/>
      <c r="BW651" s="1153"/>
      <c r="BX651" s="1153"/>
      <c r="BY651" s="1153"/>
      <c r="BZ651" s="1153"/>
      <c r="CA651" s="1153"/>
      <c r="CB651" s="1153"/>
      <c r="CC651" s="1153"/>
      <c r="CD651" s="1153"/>
      <c r="CE651" s="1153"/>
      <c r="CF651" s="1153"/>
      <c r="CG651" s="1153"/>
      <c r="CH651" s="1153"/>
      <c r="CI651" s="1153"/>
      <c r="CJ651" s="1153"/>
      <c r="CK651" s="1153"/>
      <c r="CL651" s="1153"/>
      <c r="CM651" s="1200"/>
      <c r="CN651" s="1200"/>
    </row>
    <row r="652" spans="2:92">
      <c r="B652" s="1152"/>
      <c r="I652" s="1153"/>
      <c r="J652" s="1153"/>
      <c r="K652" s="1153"/>
      <c r="L652" s="1153"/>
      <c r="M652" s="1153"/>
      <c r="N652" s="1153"/>
      <c r="O652" s="1153"/>
      <c r="P652" s="1153"/>
      <c r="Q652" s="1153"/>
      <c r="R652" s="1153"/>
      <c r="S652" s="1153"/>
      <c r="T652" s="1153"/>
      <c r="U652" s="1153"/>
      <c r="V652" s="1153"/>
      <c r="W652" s="1153"/>
      <c r="X652" s="1153"/>
      <c r="Y652" s="1153"/>
      <c r="Z652" s="1153"/>
      <c r="AA652" s="1153"/>
      <c r="AB652" s="1200"/>
      <c r="AC652" s="1200"/>
      <c r="AD652" s="1200"/>
      <c r="AE652" s="1200"/>
      <c r="AF652" s="1153"/>
      <c r="AG652" s="1153"/>
      <c r="AH652" s="1153"/>
      <c r="AI652" s="1153"/>
      <c r="AJ652" s="1153"/>
      <c r="AK652" s="1153"/>
      <c r="AL652" s="1153"/>
      <c r="AM652" s="1153"/>
      <c r="AN652" s="1153"/>
      <c r="AO652" s="1153"/>
      <c r="AP652" s="1153"/>
      <c r="AQ652" s="1153"/>
      <c r="AR652" s="1153"/>
      <c r="AS652" s="1153"/>
      <c r="AT652" s="1153"/>
      <c r="AU652" s="1153"/>
      <c r="AV652" s="1153"/>
      <c r="AW652" s="1153"/>
      <c r="AX652" s="1154"/>
      <c r="AY652" s="1153"/>
      <c r="AZ652" s="1153"/>
      <c r="BA652" s="1153"/>
      <c r="BB652" s="1153"/>
      <c r="BC652" s="1153"/>
      <c r="BD652" s="1153"/>
      <c r="BE652" s="1153"/>
      <c r="BF652" s="1153"/>
      <c r="BG652" s="1153"/>
      <c r="BH652" s="1153"/>
      <c r="BI652" s="1153"/>
      <c r="BJ652" s="1153"/>
      <c r="BK652" s="1153"/>
      <c r="BL652" s="1153"/>
      <c r="BM652" s="1153"/>
      <c r="BN652" s="1153"/>
      <c r="BO652" s="1153"/>
      <c r="BP652" s="1153"/>
      <c r="BQ652" s="1153"/>
      <c r="BR652" s="1153"/>
      <c r="BS652" s="1200"/>
      <c r="BT652" s="1153"/>
      <c r="BU652" s="1153"/>
      <c r="BV652" s="1153"/>
      <c r="BW652" s="1153"/>
      <c r="BX652" s="1153"/>
      <c r="BY652" s="1153"/>
      <c r="BZ652" s="1153"/>
      <c r="CA652" s="1153"/>
      <c r="CB652" s="1153"/>
      <c r="CC652" s="1153"/>
      <c r="CD652" s="1153"/>
      <c r="CE652" s="1153"/>
      <c r="CF652" s="1153"/>
      <c r="CG652" s="1153"/>
      <c r="CH652" s="1153"/>
      <c r="CI652" s="1153"/>
      <c r="CJ652" s="1153"/>
      <c r="CK652" s="1153"/>
      <c r="CL652" s="1153"/>
      <c r="CM652" s="1200"/>
      <c r="CN652" s="1200"/>
    </row>
    <row r="653" spans="2:92">
      <c r="B653" s="1152"/>
      <c r="I653" s="1153"/>
      <c r="J653" s="1153"/>
      <c r="K653" s="1153"/>
      <c r="L653" s="1153"/>
      <c r="M653" s="1153"/>
      <c r="N653" s="1153"/>
      <c r="O653" s="1153"/>
      <c r="P653" s="1153"/>
      <c r="Q653" s="1153"/>
      <c r="R653" s="1153"/>
      <c r="S653" s="1153"/>
      <c r="T653" s="1153"/>
      <c r="U653" s="1153"/>
      <c r="V653" s="1153"/>
      <c r="W653" s="1153"/>
      <c r="X653" s="1153"/>
      <c r="Y653" s="1153"/>
      <c r="Z653" s="1153"/>
      <c r="AA653" s="1153"/>
      <c r="AB653" s="1200"/>
      <c r="AC653" s="1200"/>
      <c r="AD653" s="1200"/>
      <c r="AE653" s="1200"/>
      <c r="AF653" s="1153"/>
      <c r="AG653" s="1153"/>
      <c r="AH653" s="1153"/>
      <c r="AI653" s="1153"/>
      <c r="AJ653" s="1153"/>
      <c r="AK653" s="1153"/>
      <c r="AL653" s="1153"/>
      <c r="AM653" s="1153"/>
      <c r="AN653" s="1153"/>
      <c r="AO653" s="1153"/>
      <c r="AP653" s="1153"/>
      <c r="AQ653" s="1153"/>
      <c r="AR653" s="1153"/>
      <c r="AS653" s="1153"/>
      <c r="AT653" s="1153"/>
      <c r="AU653" s="1153"/>
      <c r="AV653" s="1153"/>
      <c r="AW653" s="1153"/>
      <c r="AX653" s="1154"/>
      <c r="AY653" s="1153"/>
      <c r="AZ653" s="1153"/>
      <c r="BA653" s="1153"/>
      <c r="BB653" s="1153"/>
      <c r="BC653" s="1153"/>
      <c r="BD653" s="1153"/>
      <c r="BE653" s="1153"/>
      <c r="BF653" s="1153"/>
      <c r="BG653" s="1153"/>
      <c r="BH653" s="1153"/>
      <c r="BI653" s="1153"/>
      <c r="BJ653" s="1153"/>
      <c r="BK653" s="1153"/>
      <c r="BL653" s="1153"/>
      <c r="BM653" s="1153"/>
      <c r="BN653" s="1153"/>
      <c r="BO653" s="1153"/>
      <c r="BP653" s="1153"/>
      <c r="BQ653" s="1153"/>
      <c r="BR653" s="1153"/>
      <c r="BS653" s="1200"/>
      <c r="BT653" s="1153"/>
      <c r="BU653" s="1153"/>
      <c r="BV653" s="1153"/>
      <c r="BW653" s="1153"/>
      <c r="BX653" s="1153"/>
      <c r="BY653" s="1153"/>
      <c r="BZ653" s="1153"/>
      <c r="CA653" s="1153"/>
      <c r="CB653" s="1153"/>
      <c r="CC653" s="1153"/>
      <c r="CD653" s="1153"/>
      <c r="CE653" s="1153"/>
      <c r="CF653" s="1153"/>
      <c r="CG653" s="1153"/>
      <c r="CH653" s="1153"/>
      <c r="CI653" s="1153"/>
      <c r="CJ653" s="1153"/>
      <c r="CK653" s="1153"/>
      <c r="CL653" s="1153"/>
      <c r="CM653" s="1200"/>
      <c r="CN653" s="1200"/>
    </row>
    <row r="654" spans="2:92">
      <c r="B654" s="1152"/>
      <c r="I654" s="1153"/>
      <c r="J654" s="1153"/>
      <c r="K654" s="1153"/>
      <c r="L654" s="1153"/>
      <c r="M654" s="1153"/>
      <c r="N654" s="1153"/>
      <c r="O654" s="1153"/>
      <c r="P654" s="1153"/>
      <c r="Q654" s="1153"/>
      <c r="R654" s="1153"/>
      <c r="S654" s="1153"/>
      <c r="T654" s="1153"/>
      <c r="U654" s="1153"/>
      <c r="V654" s="1153"/>
      <c r="W654" s="1153"/>
      <c r="X654" s="1153"/>
      <c r="Y654" s="1153"/>
      <c r="Z654" s="1153"/>
      <c r="AA654" s="1153"/>
      <c r="AB654" s="1200"/>
      <c r="AC654" s="1200"/>
      <c r="AD654" s="1200"/>
      <c r="AE654" s="1200"/>
      <c r="AF654" s="1153"/>
      <c r="AG654" s="1153"/>
      <c r="AH654" s="1153"/>
      <c r="AI654" s="1153"/>
      <c r="AJ654" s="1153"/>
      <c r="AK654" s="1153"/>
      <c r="AL654" s="1153"/>
      <c r="AM654" s="1153"/>
      <c r="AN654" s="1153"/>
      <c r="AO654" s="1153"/>
      <c r="AP654" s="1153"/>
      <c r="AQ654" s="1153"/>
      <c r="AR654" s="1153"/>
      <c r="AS654" s="1153"/>
      <c r="AT654" s="1153"/>
      <c r="AU654" s="1153"/>
      <c r="AV654" s="1153"/>
      <c r="AW654" s="1153"/>
      <c r="AX654" s="1154"/>
      <c r="AY654" s="1153"/>
      <c r="AZ654" s="1153"/>
      <c r="BA654" s="1153"/>
      <c r="BB654" s="1153"/>
      <c r="BC654" s="1153"/>
      <c r="BD654" s="1153"/>
      <c r="BE654" s="1153"/>
      <c r="BF654" s="1153"/>
      <c r="BG654" s="1153"/>
      <c r="BH654" s="1153"/>
      <c r="BI654" s="1153"/>
      <c r="BJ654" s="1153"/>
      <c r="BK654" s="1153"/>
      <c r="BL654" s="1153"/>
      <c r="BM654" s="1153"/>
      <c r="BN654" s="1153"/>
      <c r="BO654" s="1153"/>
      <c r="BP654" s="1153"/>
      <c r="BQ654" s="1153"/>
      <c r="BR654" s="1153"/>
      <c r="BS654" s="1200"/>
      <c r="BT654" s="1153"/>
      <c r="BU654" s="1153"/>
      <c r="BV654" s="1153"/>
      <c r="BW654" s="1153"/>
      <c r="BX654" s="1153"/>
      <c r="BY654" s="1153"/>
      <c r="BZ654" s="1153"/>
      <c r="CA654" s="1153"/>
      <c r="CB654" s="1153"/>
      <c r="CC654" s="1153"/>
      <c r="CD654" s="1153"/>
      <c r="CE654" s="1153"/>
      <c r="CF654" s="1153"/>
      <c r="CG654" s="1153"/>
      <c r="CH654" s="1153"/>
      <c r="CI654" s="1153"/>
      <c r="CJ654" s="1153"/>
      <c r="CK654" s="1153"/>
      <c r="CL654" s="1153"/>
      <c r="CM654" s="1200"/>
      <c r="CN654" s="1200"/>
    </row>
    <row r="655" spans="2:92">
      <c r="B655" s="1152"/>
      <c r="I655" s="1153"/>
      <c r="J655" s="1153"/>
      <c r="K655" s="1153"/>
      <c r="L655" s="1153"/>
      <c r="M655" s="1153"/>
      <c r="N655" s="1153"/>
      <c r="O655" s="1153"/>
      <c r="P655" s="1153"/>
      <c r="Q655" s="1153"/>
      <c r="R655" s="1153"/>
      <c r="S655" s="1153"/>
      <c r="T655" s="1153"/>
      <c r="U655" s="1153"/>
      <c r="V655" s="1153"/>
      <c r="W655" s="1153"/>
      <c r="X655" s="1153"/>
      <c r="Y655" s="1153"/>
      <c r="Z655" s="1153"/>
      <c r="AA655" s="1153"/>
      <c r="AB655" s="1200"/>
      <c r="AC655" s="1200"/>
      <c r="AD655" s="1200"/>
      <c r="AE655" s="1200"/>
      <c r="AF655" s="1153"/>
      <c r="AG655" s="1153"/>
      <c r="AH655" s="1153"/>
      <c r="AI655" s="1153"/>
      <c r="AJ655" s="1153"/>
      <c r="AK655" s="1153"/>
      <c r="AL655" s="1153"/>
      <c r="AM655" s="1153"/>
      <c r="AN655" s="1153"/>
      <c r="AO655" s="1153"/>
      <c r="AP655" s="1153"/>
      <c r="AQ655" s="1153"/>
      <c r="AR655" s="1153"/>
      <c r="AS655" s="1153"/>
      <c r="AT655" s="1153"/>
      <c r="AU655" s="1153"/>
      <c r="AV655" s="1153"/>
      <c r="AW655" s="1153"/>
      <c r="AX655" s="1154"/>
      <c r="AY655" s="1153"/>
      <c r="AZ655" s="1153"/>
      <c r="BA655" s="1153"/>
      <c r="BB655" s="1153"/>
      <c r="BC655" s="1153"/>
      <c r="BD655" s="1153"/>
      <c r="BE655" s="1153"/>
      <c r="BF655" s="1153"/>
      <c r="BG655" s="1153"/>
      <c r="BH655" s="1153"/>
      <c r="BI655" s="1153"/>
      <c r="BJ655" s="1153"/>
      <c r="BK655" s="1153"/>
      <c r="BL655" s="1153"/>
      <c r="BM655" s="1153"/>
      <c r="BN655" s="1153"/>
      <c r="BO655" s="1153"/>
      <c r="BP655" s="1153"/>
      <c r="BQ655" s="1153"/>
      <c r="BR655" s="1153"/>
      <c r="BS655" s="1200"/>
      <c r="BT655" s="1153"/>
      <c r="BU655" s="1153"/>
      <c r="BV655" s="1153"/>
      <c r="BW655" s="1153"/>
      <c r="BX655" s="1153"/>
      <c r="BY655" s="1153"/>
      <c r="BZ655" s="1153"/>
      <c r="CA655" s="1153"/>
      <c r="CB655" s="1153"/>
      <c r="CC655" s="1153"/>
      <c r="CD655" s="1153"/>
      <c r="CE655" s="1153"/>
      <c r="CF655" s="1153"/>
      <c r="CG655" s="1153"/>
      <c r="CH655" s="1153"/>
      <c r="CI655" s="1153"/>
      <c r="CJ655" s="1153"/>
      <c r="CK655" s="1153"/>
      <c r="CL655" s="1153"/>
      <c r="CM655" s="1200"/>
      <c r="CN655" s="1200"/>
    </row>
    <row r="656" spans="2:92">
      <c r="B656" s="1152"/>
      <c r="I656" s="1153"/>
      <c r="J656" s="1153"/>
      <c r="K656" s="1153"/>
      <c r="L656" s="1153"/>
      <c r="M656" s="1153"/>
      <c r="N656" s="1153"/>
      <c r="O656" s="1153"/>
      <c r="P656" s="1153"/>
      <c r="Q656" s="1153"/>
      <c r="R656" s="1153"/>
      <c r="S656" s="1153"/>
      <c r="T656" s="1153"/>
      <c r="U656" s="1153"/>
      <c r="V656" s="1153"/>
      <c r="W656" s="1153"/>
      <c r="X656" s="1153"/>
      <c r="Y656" s="1153"/>
      <c r="Z656" s="1153"/>
      <c r="AA656" s="1153"/>
      <c r="AB656" s="1200"/>
      <c r="AC656" s="1200"/>
      <c r="AD656" s="1200"/>
      <c r="AE656" s="1200"/>
      <c r="AF656" s="1153"/>
      <c r="AG656" s="1153"/>
      <c r="AH656" s="1153"/>
      <c r="AI656" s="1153"/>
      <c r="AJ656" s="1153"/>
      <c r="AK656" s="1153"/>
      <c r="AL656" s="1153"/>
      <c r="AM656" s="1153"/>
      <c r="AN656" s="1153"/>
      <c r="AO656" s="1153"/>
      <c r="AP656" s="1153"/>
      <c r="AQ656" s="1153"/>
      <c r="AR656" s="1153"/>
      <c r="AS656" s="1153"/>
      <c r="AT656" s="1153"/>
      <c r="AU656" s="1153"/>
      <c r="AV656" s="1153"/>
      <c r="AW656" s="1153"/>
      <c r="AX656" s="1154"/>
      <c r="AY656" s="1153"/>
      <c r="AZ656" s="1153"/>
      <c r="BA656" s="1153"/>
      <c r="BB656" s="1153"/>
      <c r="BC656" s="1153"/>
      <c r="BD656" s="1153"/>
      <c r="BE656" s="1153"/>
      <c r="BF656" s="1153"/>
      <c r="BG656" s="1153"/>
      <c r="BH656" s="1153"/>
      <c r="BI656" s="1153"/>
      <c r="BJ656" s="1153"/>
      <c r="BK656" s="1153"/>
      <c r="BL656" s="1153"/>
      <c r="BM656" s="1153"/>
      <c r="BN656" s="1153"/>
      <c r="BO656" s="1153"/>
      <c r="BP656" s="1153"/>
      <c r="BQ656" s="1153"/>
      <c r="BR656" s="1153"/>
      <c r="BS656" s="1200"/>
      <c r="BT656" s="1153"/>
      <c r="BU656" s="1153"/>
      <c r="BV656" s="1153"/>
      <c r="BW656" s="1153"/>
      <c r="BX656" s="1153"/>
      <c r="BY656" s="1153"/>
      <c r="BZ656" s="1153"/>
      <c r="CA656" s="1153"/>
      <c r="CB656" s="1153"/>
      <c r="CC656" s="1153"/>
      <c r="CD656" s="1153"/>
      <c r="CE656" s="1153"/>
      <c r="CF656" s="1153"/>
      <c r="CG656" s="1153"/>
      <c r="CH656" s="1153"/>
      <c r="CI656" s="1153"/>
      <c r="CJ656" s="1153"/>
      <c r="CK656" s="1153"/>
      <c r="CL656" s="1153"/>
      <c r="CM656" s="1200"/>
      <c r="CN656" s="1200"/>
    </row>
    <row r="657" spans="1:95">
      <c r="B657" s="1152"/>
      <c r="I657" s="1153"/>
      <c r="J657" s="1153"/>
      <c r="K657" s="1153"/>
      <c r="L657" s="1153"/>
      <c r="M657" s="1153"/>
      <c r="N657" s="1153"/>
      <c r="O657" s="1153"/>
      <c r="P657" s="1153"/>
      <c r="Q657" s="1153"/>
      <c r="R657" s="1153"/>
      <c r="S657" s="1153"/>
      <c r="T657" s="1153"/>
      <c r="U657" s="1153"/>
      <c r="V657" s="1153"/>
      <c r="W657" s="1153"/>
      <c r="X657" s="1153"/>
      <c r="Y657" s="1153"/>
      <c r="Z657" s="1153"/>
      <c r="AA657" s="1153"/>
      <c r="AB657" s="1200"/>
      <c r="AC657" s="1200"/>
      <c r="AD657" s="1200"/>
      <c r="AE657" s="1200"/>
      <c r="AF657" s="1153"/>
      <c r="AG657" s="1153"/>
      <c r="AH657" s="1153"/>
      <c r="AI657" s="1153"/>
      <c r="AJ657" s="1153"/>
      <c r="AK657" s="1153"/>
      <c r="AL657" s="1153"/>
      <c r="AM657" s="1153"/>
      <c r="AN657" s="1153"/>
      <c r="AO657" s="1153"/>
      <c r="AP657" s="1153"/>
      <c r="AQ657" s="1153"/>
      <c r="AR657" s="1153"/>
      <c r="AS657" s="1153"/>
      <c r="AT657" s="1153"/>
      <c r="AU657" s="1153"/>
      <c r="AV657" s="1153"/>
      <c r="AW657" s="1153"/>
      <c r="AX657" s="1154"/>
      <c r="AY657" s="1153"/>
      <c r="AZ657" s="1153"/>
      <c r="BA657" s="1153"/>
      <c r="BB657" s="1153"/>
      <c r="BC657" s="1153"/>
      <c r="BD657" s="1153"/>
      <c r="BE657" s="1153"/>
      <c r="BF657" s="1153"/>
      <c r="BG657" s="1153"/>
      <c r="BH657" s="1153"/>
      <c r="BI657" s="1153"/>
      <c r="BJ657" s="1153"/>
      <c r="BK657" s="1153"/>
      <c r="BL657" s="1153"/>
      <c r="BM657" s="1153"/>
      <c r="BN657" s="1153"/>
      <c r="BO657" s="1153"/>
      <c r="BP657" s="1153"/>
      <c r="BQ657" s="1153"/>
      <c r="BR657" s="1153"/>
      <c r="BS657" s="1200"/>
      <c r="BT657" s="1153"/>
      <c r="BU657" s="1153"/>
      <c r="BV657" s="1153"/>
      <c r="BW657" s="1153"/>
      <c r="BX657" s="1153"/>
      <c r="BY657" s="1153"/>
      <c r="BZ657" s="1153"/>
      <c r="CA657" s="1153"/>
      <c r="CB657" s="1153"/>
      <c r="CC657" s="1153"/>
      <c r="CD657" s="1153"/>
      <c r="CE657" s="1153"/>
      <c r="CF657" s="1153"/>
      <c r="CG657" s="1153"/>
      <c r="CH657" s="1153"/>
      <c r="CI657" s="1153"/>
      <c r="CJ657" s="1153"/>
      <c r="CK657" s="1153"/>
      <c r="CL657" s="1153"/>
      <c r="CM657" s="1200"/>
      <c r="CN657" s="1200"/>
    </row>
    <row r="658" spans="1:95">
      <c r="B658" s="1152"/>
      <c r="I658" s="1153"/>
      <c r="J658" s="1153"/>
      <c r="K658" s="1153"/>
      <c r="L658" s="1153"/>
      <c r="M658" s="1153"/>
      <c r="N658" s="1153"/>
      <c r="O658" s="1153"/>
      <c r="P658" s="1153"/>
      <c r="Q658" s="1153"/>
      <c r="R658" s="1153"/>
      <c r="S658" s="1153"/>
      <c r="T658" s="1153"/>
      <c r="U658" s="1153"/>
      <c r="V658" s="1153"/>
      <c r="W658" s="1153"/>
      <c r="X658" s="1153"/>
      <c r="Y658" s="1153"/>
      <c r="Z658" s="1153"/>
      <c r="AA658" s="1153"/>
      <c r="AB658" s="1200"/>
      <c r="AC658" s="1200"/>
      <c r="AD658" s="1200"/>
      <c r="AE658" s="1200"/>
      <c r="AF658" s="1153"/>
      <c r="AG658" s="1153"/>
      <c r="AH658" s="1153"/>
      <c r="AI658" s="1153"/>
      <c r="AJ658" s="1153"/>
      <c r="AK658" s="1153"/>
      <c r="AL658" s="1153"/>
      <c r="AM658" s="1153"/>
      <c r="AN658" s="1153"/>
      <c r="AO658" s="1153"/>
      <c r="AP658" s="1153"/>
      <c r="AQ658" s="1153"/>
      <c r="AR658" s="1153"/>
      <c r="AS658" s="1153"/>
      <c r="AT658" s="1153"/>
      <c r="AU658" s="1153"/>
      <c r="AV658" s="1153"/>
      <c r="AW658" s="1153"/>
      <c r="AX658" s="1154"/>
      <c r="AY658" s="1153"/>
      <c r="AZ658" s="1153"/>
      <c r="BA658" s="1153"/>
      <c r="BB658" s="1153"/>
      <c r="BC658" s="1153"/>
      <c r="BD658" s="1153"/>
      <c r="BE658" s="1153"/>
      <c r="BF658" s="1153"/>
      <c r="BG658" s="1153"/>
      <c r="BH658" s="1153"/>
      <c r="BI658" s="1153"/>
      <c r="BJ658" s="1153"/>
      <c r="BK658" s="1153"/>
      <c r="BL658" s="1153"/>
      <c r="BM658" s="1153"/>
      <c r="BN658" s="1153"/>
      <c r="BO658" s="1153"/>
      <c r="BP658" s="1153"/>
      <c r="BQ658" s="1153"/>
      <c r="BR658" s="1153"/>
      <c r="BS658" s="1200"/>
      <c r="BT658" s="1153"/>
      <c r="BU658" s="1153"/>
      <c r="BV658" s="1153"/>
      <c r="BW658" s="1153"/>
      <c r="BX658" s="1153"/>
      <c r="BY658" s="1153"/>
      <c r="BZ658" s="1153"/>
      <c r="CA658" s="1153"/>
      <c r="CB658" s="1153"/>
      <c r="CC658" s="1153"/>
      <c r="CD658" s="1153"/>
      <c r="CE658" s="1153"/>
      <c r="CF658" s="1153"/>
      <c r="CG658" s="1153"/>
      <c r="CH658" s="1153"/>
      <c r="CI658" s="1153"/>
      <c r="CJ658" s="1153"/>
      <c r="CK658" s="1153"/>
      <c r="CL658" s="1153"/>
      <c r="CM658" s="1200"/>
      <c r="CN658" s="1200"/>
    </row>
    <row r="659" spans="1:95">
      <c r="B659" s="1152"/>
      <c r="I659" s="1153"/>
      <c r="J659" s="1153"/>
      <c r="K659" s="1153"/>
      <c r="L659" s="1153"/>
      <c r="M659" s="1153"/>
      <c r="N659" s="1153"/>
      <c r="O659" s="1153"/>
      <c r="P659" s="1153"/>
      <c r="Q659" s="1153"/>
      <c r="R659" s="1153"/>
      <c r="S659" s="1153"/>
      <c r="T659" s="1153"/>
      <c r="U659" s="1153"/>
      <c r="V659" s="1153"/>
      <c r="W659" s="1153"/>
      <c r="X659" s="1153"/>
      <c r="Y659" s="1153"/>
      <c r="Z659" s="1153"/>
      <c r="AA659" s="1153"/>
      <c r="AB659" s="1200"/>
      <c r="AC659" s="1200"/>
      <c r="AD659" s="1200"/>
      <c r="AE659" s="1200"/>
      <c r="AF659" s="1153"/>
      <c r="AG659" s="1153"/>
      <c r="AH659" s="1153"/>
      <c r="AI659" s="1153"/>
      <c r="AJ659" s="1153"/>
      <c r="AK659" s="1153"/>
      <c r="AL659" s="1153"/>
      <c r="AM659" s="1153"/>
      <c r="AN659" s="1153"/>
      <c r="AO659" s="1153"/>
      <c r="AP659" s="1153"/>
      <c r="AQ659" s="1153"/>
      <c r="AR659" s="1153"/>
      <c r="AS659" s="1153"/>
      <c r="AT659" s="1153"/>
      <c r="AU659" s="1153"/>
      <c r="AV659" s="1153"/>
      <c r="AW659" s="1153"/>
      <c r="AX659" s="1154"/>
      <c r="AY659" s="1153"/>
      <c r="AZ659" s="1153"/>
      <c r="BA659" s="1153"/>
      <c r="BB659" s="1153"/>
      <c r="BC659" s="1153"/>
      <c r="BD659" s="1153"/>
      <c r="BE659" s="1153"/>
      <c r="BF659" s="1153"/>
      <c r="BG659" s="1153"/>
      <c r="BH659" s="1153"/>
      <c r="BI659" s="1153"/>
      <c r="BJ659" s="1153"/>
      <c r="BK659" s="1153"/>
      <c r="BL659" s="1153"/>
      <c r="BM659" s="1153"/>
      <c r="BN659" s="1153"/>
      <c r="BO659" s="1153"/>
      <c r="BP659" s="1153"/>
      <c r="BQ659" s="1153"/>
      <c r="BR659" s="1153"/>
      <c r="BS659" s="1200"/>
      <c r="BT659" s="1153"/>
      <c r="BU659" s="1153"/>
      <c r="BV659" s="1153"/>
      <c r="BW659" s="1153"/>
      <c r="BX659" s="1153"/>
      <c r="BY659" s="1153"/>
      <c r="BZ659" s="1153"/>
      <c r="CA659" s="1153"/>
      <c r="CB659" s="1153"/>
      <c r="CC659" s="1153"/>
      <c r="CD659" s="1153"/>
      <c r="CE659" s="1153"/>
      <c r="CF659" s="1153"/>
      <c r="CG659" s="1153"/>
      <c r="CH659" s="1153"/>
      <c r="CI659" s="1153"/>
      <c r="CJ659" s="1153"/>
      <c r="CK659" s="1153"/>
      <c r="CL659" s="1153"/>
      <c r="CM659" s="1200"/>
      <c r="CN659" s="1200"/>
    </row>
    <row r="660" spans="1:95">
      <c r="B660" s="1152"/>
      <c r="I660" s="1153"/>
      <c r="J660" s="1153"/>
      <c r="K660" s="1153"/>
      <c r="L660" s="1153"/>
      <c r="M660" s="1153"/>
      <c r="N660" s="1153"/>
      <c r="O660" s="1153"/>
      <c r="P660" s="1153"/>
      <c r="Q660" s="1153"/>
      <c r="R660" s="1153"/>
      <c r="S660" s="1153"/>
      <c r="T660" s="1153"/>
      <c r="U660" s="1153"/>
      <c r="V660" s="1153"/>
      <c r="W660" s="1153"/>
      <c r="X660" s="1153"/>
      <c r="Y660" s="1153"/>
      <c r="Z660" s="1153"/>
      <c r="AA660" s="1153"/>
      <c r="AB660" s="1200"/>
      <c r="AC660" s="1200"/>
      <c r="AD660" s="1200"/>
      <c r="AE660" s="1200"/>
      <c r="AF660" s="1153"/>
      <c r="AG660" s="1153"/>
      <c r="AH660" s="1153"/>
      <c r="AI660" s="1153"/>
      <c r="AJ660" s="1153"/>
      <c r="AK660" s="1153"/>
      <c r="AL660" s="1153"/>
      <c r="AM660" s="1153"/>
      <c r="AN660" s="1153"/>
      <c r="AO660" s="1153"/>
      <c r="AP660" s="1153"/>
      <c r="AQ660" s="1153"/>
      <c r="AR660" s="1153"/>
      <c r="AS660" s="1153"/>
      <c r="AT660" s="1153"/>
      <c r="AU660" s="1153"/>
      <c r="AV660" s="1153"/>
      <c r="AW660" s="1153"/>
      <c r="AX660" s="1154"/>
      <c r="AY660" s="1153"/>
      <c r="AZ660" s="1153"/>
      <c r="BA660" s="1153"/>
      <c r="BB660" s="1153"/>
      <c r="BC660" s="1153"/>
      <c r="BD660" s="1153"/>
      <c r="BE660" s="1153"/>
      <c r="BF660" s="1153"/>
      <c r="BG660" s="1153"/>
      <c r="BH660" s="1153"/>
      <c r="BI660" s="1153"/>
      <c r="BJ660" s="1153"/>
      <c r="BK660" s="1153"/>
      <c r="BL660" s="1153"/>
      <c r="BM660" s="1153"/>
      <c r="BN660" s="1153"/>
      <c r="BO660" s="1153"/>
      <c r="BP660" s="1153"/>
      <c r="BQ660" s="1153"/>
      <c r="BR660" s="1153"/>
      <c r="BS660" s="1200"/>
      <c r="BT660" s="1153"/>
      <c r="BU660" s="1153"/>
      <c r="BV660" s="1153"/>
      <c r="BW660" s="1153"/>
      <c r="BX660" s="1153"/>
      <c r="BY660" s="1153"/>
      <c r="BZ660" s="1153"/>
      <c r="CA660" s="1153"/>
      <c r="CB660" s="1153"/>
      <c r="CC660" s="1153"/>
      <c r="CD660" s="1153"/>
      <c r="CE660" s="1153"/>
      <c r="CF660" s="1153"/>
      <c r="CG660" s="1153"/>
      <c r="CH660" s="1153"/>
      <c r="CI660" s="1153"/>
      <c r="CJ660" s="1153"/>
      <c r="CK660" s="1153"/>
      <c r="CL660" s="1153"/>
      <c r="CM660" s="1200"/>
      <c r="CN660" s="1200"/>
    </row>
    <row r="661" spans="1:95">
      <c r="B661" s="1152"/>
      <c r="I661" s="1153"/>
      <c r="J661" s="1153"/>
      <c r="K661" s="1153"/>
      <c r="L661" s="1153"/>
      <c r="M661" s="1153"/>
      <c r="N661" s="1153"/>
      <c r="O661" s="1153"/>
      <c r="P661" s="1153"/>
      <c r="Q661" s="1153"/>
      <c r="R661" s="1153"/>
      <c r="S661" s="1153"/>
      <c r="T661" s="1153"/>
      <c r="U661" s="1153"/>
      <c r="V661" s="1153"/>
      <c r="W661" s="1153"/>
      <c r="X661" s="1153"/>
      <c r="Y661" s="1153"/>
      <c r="Z661" s="1153"/>
      <c r="AA661" s="1153"/>
      <c r="AB661" s="1200"/>
      <c r="AC661" s="1200"/>
      <c r="AD661" s="1200"/>
      <c r="AE661" s="1200"/>
      <c r="AF661" s="1153"/>
      <c r="AG661" s="1153"/>
      <c r="AH661" s="1153"/>
      <c r="AI661" s="1153"/>
      <c r="AJ661" s="1153"/>
      <c r="AK661" s="1153"/>
      <c r="AL661" s="1153"/>
      <c r="AM661" s="1153"/>
      <c r="AN661" s="1153"/>
      <c r="AO661" s="1153"/>
      <c r="AP661" s="1153"/>
      <c r="AQ661" s="1153"/>
      <c r="AR661" s="1153"/>
      <c r="AS661" s="1153"/>
      <c r="AT661" s="1153"/>
      <c r="AU661" s="1153"/>
      <c r="AV661" s="1153"/>
      <c r="AW661" s="1153"/>
      <c r="AX661" s="1154"/>
      <c r="AY661" s="1153"/>
      <c r="AZ661" s="1153"/>
      <c r="BA661" s="1153"/>
      <c r="BB661" s="1153"/>
      <c r="BC661" s="1153"/>
      <c r="BD661" s="1153"/>
      <c r="BE661" s="1153"/>
      <c r="BF661" s="1153"/>
      <c r="BG661" s="1153"/>
      <c r="BH661" s="1153"/>
      <c r="BI661" s="1153"/>
      <c r="BJ661" s="1153"/>
      <c r="BK661" s="1153"/>
      <c r="BL661" s="1153"/>
      <c r="BM661" s="1153"/>
      <c r="BN661" s="1153"/>
      <c r="BO661" s="1153"/>
      <c r="BP661" s="1153"/>
      <c r="BQ661" s="1153"/>
      <c r="BR661" s="1153"/>
      <c r="BS661" s="1200"/>
      <c r="BT661" s="1153"/>
      <c r="BU661" s="1153"/>
      <c r="BV661" s="1153"/>
      <c r="BW661" s="1153"/>
      <c r="BX661" s="1153"/>
      <c r="BY661" s="1153"/>
      <c r="BZ661" s="1153"/>
      <c r="CA661" s="1153"/>
      <c r="CB661" s="1153"/>
      <c r="CC661" s="1153"/>
      <c r="CD661" s="1153"/>
      <c r="CE661" s="1153"/>
      <c r="CF661" s="1153"/>
      <c r="CG661" s="1153"/>
      <c r="CH661" s="1153"/>
      <c r="CI661" s="1153"/>
      <c r="CJ661" s="1153"/>
      <c r="CK661" s="1153"/>
      <c r="CL661" s="1153"/>
      <c r="CM661" s="1200"/>
      <c r="CN661" s="1200"/>
    </row>
    <row r="662" spans="1:95">
      <c r="B662" s="1152"/>
      <c r="I662" s="1153"/>
      <c r="J662" s="1153"/>
      <c r="K662" s="1153"/>
      <c r="L662" s="1153"/>
      <c r="M662" s="1153"/>
      <c r="N662" s="1153"/>
      <c r="O662" s="1153"/>
      <c r="P662" s="1153"/>
      <c r="Q662" s="1153"/>
      <c r="R662" s="1153"/>
      <c r="S662" s="1153"/>
      <c r="T662" s="1153"/>
      <c r="U662" s="1153"/>
      <c r="V662" s="1153"/>
      <c r="W662" s="1153"/>
      <c r="X662" s="1153"/>
      <c r="Y662" s="1153"/>
      <c r="Z662" s="1153"/>
      <c r="AA662" s="1153"/>
      <c r="AB662" s="1200"/>
      <c r="AC662" s="1200"/>
      <c r="AD662" s="1200"/>
      <c r="AE662" s="1200"/>
      <c r="AF662" s="1153"/>
      <c r="AG662" s="1153"/>
      <c r="AH662" s="1153"/>
      <c r="AI662" s="1153"/>
      <c r="AJ662" s="1153"/>
      <c r="AK662" s="1153"/>
      <c r="AL662" s="1153"/>
      <c r="AM662" s="1153"/>
      <c r="AN662" s="1153"/>
      <c r="AO662" s="1153"/>
      <c r="AP662" s="1153"/>
      <c r="AQ662" s="1153"/>
      <c r="AR662" s="1153"/>
      <c r="AS662" s="1153"/>
      <c r="AT662" s="1153"/>
      <c r="AU662" s="1153"/>
      <c r="AV662" s="1153"/>
      <c r="AW662" s="1153"/>
      <c r="AX662" s="1154"/>
      <c r="AY662" s="1153"/>
      <c r="AZ662" s="1153"/>
      <c r="BA662" s="1153"/>
      <c r="BB662" s="1153"/>
      <c r="BC662" s="1153"/>
      <c r="BD662" s="1153"/>
      <c r="BE662" s="1153"/>
      <c r="BF662" s="1153"/>
      <c r="BG662" s="1153"/>
      <c r="BH662" s="1153"/>
      <c r="BI662" s="1153"/>
      <c r="BJ662" s="1153"/>
      <c r="BK662" s="1153"/>
      <c r="BL662" s="1153"/>
      <c r="BM662" s="1153"/>
      <c r="BN662" s="1153"/>
      <c r="BO662" s="1153"/>
      <c r="BP662" s="1153"/>
      <c r="BQ662" s="1153"/>
      <c r="BR662" s="1153"/>
      <c r="BS662" s="1200"/>
      <c r="BT662" s="1153"/>
      <c r="BU662" s="1153"/>
      <c r="BV662" s="1153"/>
      <c r="BW662" s="1153"/>
      <c r="BX662" s="1153"/>
      <c r="BY662" s="1153"/>
      <c r="BZ662" s="1153"/>
      <c r="CA662" s="1153"/>
      <c r="CB662" s="1153"/>
      <c r="CC662" s="1153"/>
      <c r="CD662" s="1153"/>
      <c r="CE662" s="1153"/>
      <c r="CF662" s="1153"/>
      <c r="CG662" s="1153"/>
      <c r="CH662" s="1153"/>
      <c r="CI662" s="1153"/>
      <c r="CJ662" s="1153"/>
      <c r="CK662" s="1153"/>
      <c r="CL662" s="1153"/>
      <c r="CM662" s="1200"/>
      <c r="CN662" s="1200"/>
    </row>
    <row r="663" spans="1:95">
      <c r="B663" s="1152"/>
      <c r="I663" s="1153"/>
      <c r="J663" s="1153"/>
      <c r="K663" s="1153"/>
      <c r="L663" s="1153"/>
      <c r="M663" s="1153"/>
      <c r="N663" s="1153"/>
      <c r="O663" s="1153"/>
      <c r="P663" s="1153"/>
      <c r="Q663" s="1153"/>
      <c r="R663" s="1153"/>
      <c r="S663" s="1153"/>
      <c r="T663" s="1153"/>
      <c r="U663" s="1153"/>
      <c r="V663" s="1153"/>
      <c r="W663" s="1153"/>
      <c r="X663" s="1153"/>
      <c r="Y663" s="1153"/>
      <c r="Z663" s="1153"/>
      <c r="AA663" s="1153"/>
      <c r="AB663" s="1200"/>
      <c r="AC663" s="1200"/>
      <c r="AD663" s="1200"/>
      <c r="AE663" s="1200"/>
      <c r="AF663" s="1153"/>
      <c r="AG663" s="1153"/>
      <c r="AH663" s="1153"/>
      <c r="AI663" s="1153"/>
      <c r="AJ663" s="1153"/>
      <c r="AK663" s="1153"/>
      <c r="AL663" s="1153"/>
      <c r="AM663" s="1153"/>
      <c r="AN663" s="1153"/>
      <c r="AO663" s="1153"/>
      <c r="AP663" s="1153"/>
      <c r="AQ663" s="1153"/>
      <c r="AR663" s="1153"/>
      <c r="AS663" s="1153"/>
      <c r="AT663" s="1153"/>
      <c r="AU663" s="1153"/>
      <c r="AV663" s="1153"/>
      <c r="AW663" s="1153"/>
      <c r="AX663" s="1154"/>
      <c r="AY663" s="1153"/>
      <c r="AZ663" s="1153"/>
      <c r="BA663" s="1153"/>
      <c r="BB663" s="1153"/>
      <c r="BC663" s="1153"/>
      <c r="BD663" s="1153"/>
      <c r="BE663" s="1153"/>
      <c r="BF663" s="1153"/>
      <c r="BG663" s="1153"/>
      <c r="BH663" s="1153"/>
      <c r="BI663" s="1153"/>
      <c r="BJ663" s="1153"/>
      <c r="BK663" s="1153"/>
      <c r="BL663" s="1153"/>
      <c r="BM663" s="1153"/>
      <c r="BN663" s="1153"/>
      <c r="BO663" s="1153"/>
      <c r="BP663" s="1153"/>
      <c r="BQ663" s="1153"/>
      <c r="BR663" s="1153"/>
      <c r="BS663" s="1200"/>
      <c r="BT663" s="1153"/>
      <c r="BU663" s="1153"/>
      <c r="BV663" s="1153"/>
      <c r="BW663" s="1153"/>
      <c r="BX663" s="1153"/>
      <c r="BY663" s="1153"/>
      <c r="BZ663" s="1153"/>
      <c r="CA663" s="1153"/>
      <c r="CB663" s="1153"/>
      <c r="CC663" s="1153"/>
      <c r="CD663" s="1153"/>
      <c r="CE663" s="1153"/>
      <c r="CF663" s="1153"/>
      <c r="CG663" s="1153"/>
      <c r="CH663" s="1153"/>
      <c r="CI663" s="1153"/>
      <c r="CJ663" s="1153"/>
      <c r="CK663" s="1153"/>
      <c r="CL663" s="1153"/>
      <c r="CM663" s="1200"/>
      <c r="CN663" s="1200"/>
    </row>
    <row r="664" spans="1:95">
      <c r="B664" s="1152"/>
      <c r="I664" s="1153"/>
      <c r="J664" s="1153"/>
      <c r="K664" s="1153"/>
      <c r="L664" s="1153"/>
      <c r="M664" s="1153"/>
      <c r="N664" s="1153"/>
      <c r="O664" s="1153"/>
      <c r="P664" s="1153"/>
      <c r="Q664" s="1153"/>
      <c r="R664" s="1153"/>
      <c r="S664" s="1153"/>
      <c r="T664" s="1153"/>
      <c r="U664" s="1153"/>
      <c r="V664" s="1153"/>
      <c r="W664" s="1153"/>
      <c r="X664" s="1153"/>
      <c r="Y664" s="1153"/>
      <c r="Z664" s="1153"/>
      <c r="AA664" s="1153"/>
      <c r="AB664" s="1200"/>
      <c r="AC664" s="1200"/>
      <c r="AD664" s="1200"/>
      <c r="AE664" s="1200"/>
      <c r="AF664" s="1153"/>
      <c r="AG664" s="1153"/>
      <c r="AH664" s="1153"/>
      <c r="AI664" s="1153"/>
      <c r="AJ664" s="1153"/>
      <c r="AK664" s="1153"/>
      <c r="AL664" s="1153"/>
      <c r="AM664" s="1153"/>
      <c r="AN664" s="1153"/>
      <c r="AO664" s="1153"/>
      <c r="AP664" s="1153"/>
      <c r="AQ664" s="1153"/>
      <c r="AR664" s="1153"/>
      <c r="AS664" s="1153"/>
      <c r="AT664" s="1153"/>
      <c r="AU664" s="1153"/>
      <c r="AV664" s="1153"/>
      <c r="AW664" s="1153"/>
      <c r="AX664" s="1154"/>
      <c r="AY664" s="1153"/>
      <c r="AZ664" s="1153"/>
      <c r="BA664" s="1153"/>
      <c r="BB664" s="1153"/>
      <c r="BC664" s="1153"/>
      <c r="BD664" s="1153"/>
      <c r="BE664" s="1153"/>
      <c r="BF664" s="1153"/>
      <c r="BG664" s="1153"/>
      <c r="BH664" s="1153"/>
      <c r="BI664" s="1153"/>
      <c r="BJ664" s="1153"/>
      <c r="BK664" s="1153"/>
      <c r="BL664" s="1153"/>
      <c r="BM664" s="1153"/>
      <c r="BN664" s="1153"/>
      <c r="BO664" s="1153"/>
      <c r="BP664" s="1153"/>
      <c r="BQ664" s="1153"/>
      <c r="BR664" s="1153"/>
      <c r="BS664" s="1200"/>
      <c r="BT664" s="1153"/>
      <c r="BU664" s="1153"/>
      <c r="BV664" s="1153"/>
      <c r="BW664" s="1153"/>
      <c r="BX664" s="1153"/>
      <c r="BY664" s="1153"/>
      <c r="BZ664" s="1153"/>
      <c r="CA664" s="1153"/>
      <c r="CB664" s="1153"/>
      <c r="CC664" s="1153"/>
      <c r="CD664" s="1153"/>
      <c r="CE664" s="1153"/>
      <c r="CF664" s="1153"/>
      <c r="CG664" s="1153"/>
      <c r="CH664" s="1153"/>
      <c r="CI664" s="1153"/>
      <c r="CJ664" s="1153"/>
      <c r="CK664" s="1153"/>
      <c r="CL664" s="1153"/>
      <c r="CM664" s="1200"/>
      <c r="CN664" s="1200"/>
    </row>
    <row r="665" spans="1:95">
      <c r="B665" s="1152"/>
      <c r="I665" s="1153"/>
      <c r="J665" s="1153"/>
      <c r="K665" s="1153"/>
      <c r="L665" s="1153"/>
      <c r="M665" s="1153"/>
      <c r="N665" s="1153"/>
      <c r="O665" s="1153"/>
      <c r="P665" s="1153"/>
      <c r="Q665" s="1153"/>
      <c r="R665" s="1153"/>
      <c r="S665" s="1153"/>
      <c r="T665" s="1153"/>
      <c r="U665" s="1153"/>
      <c r="V665" s="1153"/>
      <c r="W665" s="1153"/>
      <c r="X665" s="1153"/>
      <c r="Y665" s="1153"/>
      <c r="Z665" s="1153"/>
      <c r="AA665" s="1153"/>
      <c r="AB665" s="1200"/>
      <c r="AC665" s="1200"/>
      <c r="AD665" s="1200"/>
      <c r="AE665" s="1200"/>
      <c r="AF665" s="1153"/>
      <c r="AG665" s="1153"/>
      <c r="AH665" s="1153"/>
      <c r="AI665" s="1153"/>
      <c r="AJ665" s="1153"/>
      <c r="AK665" s="1153"/>
      <c r="AL665" s="1153"/>
      <c r="AM665" s="1153"/>
      <c r="AN665" s="1153"/>
      <c r="AO665" s="1153"/>
      <c r="AP665" s="1153"/>
      <c r="AQ665" s="1153"/>
      <c r="AR665" s="1153"/>
      <c r="AS665" s="1153"/>
      <c r="AT665" s="1153"/>
      <c r="AU665" s="1153"/>
      <c r="AV665" s="1153"/>
      <c r="AW665" s="1153"/>
      <c r="AX665" s="1154"/>
      <c r="AY665" s="1153"/>
      <c r="AZ665" s="1153"/>
      <c r="BA665" s="1153"/>
      <c r="BB665" s="1153"/>
      <c r="BC665" s="1153"/>
      <c r="BD665" s="1153"/>
      <c r="BE665" s="1153"/>
      <c r="BF665" s="1153"/>
      <c r="BG665" s="1153"/>
      <c r="BH665" s="1153"/>
      <c r="BI665" s="1153"/>
      <c r="BJ665" s="1153"/>
      <c r="BK665" s="1153"/>
      <c r="BL665" s="1153"/>
      <c r="BM665" s="1153"/>
      <c r="BN665" s="1153"/>
      <c r="BO665" s="1153"/>
      <c r="BP665" s="1153"/>
      <c r="BQ665" s="1153"/>
      <c r="BR665" s="1153"/>
      <c r="BS665" s="1200"/>
      <c r="BT665" s="1153"/>
      <c r="BU665" s="1153"/>
      <c r="BV665" s="1153"/>
      <c r="BW665" s="1153"/>
      <c r="BX665" s="1153"/>
      <c r="BY665" s="1153"/>
      <c r="BZ665" s="1153"/>
      <c r="CA665" s="1153"/>
      <c r="CB665" s="1153"/>
      <c r="CC665" s="1153"/>
      <c r="CD665" s="1153"/>
      <c r="CE665" s="1153"/>
      <c r="CF665" s="1153"/>
      <c r="CG665" s="1153"/>
      <c r="CH665" s="1153"/>
      <c r="CI665" s="1153"/>
      <c r="CJ665" s="1153"/>
      <c r="CK665" s="1153"/>
      <c r="CL665" s="1153"/>
      <c r="CM665" s="1200"/>
      <c r="CN665" s="1200"/>
    </row>
    <row r="666" spans="1:95">
      <c r="B666" s="1152"/>
      <c r="I666" s="1153"/>
      <c r="J666" s="1153"/>
      <c r="K666" s="1153"/>
      <c r="L666" s="1153"/>
      <c r="M666" s="1153"/>
      <c r="N666" s="1153"/>
      <c r="O666" s="1153"/>
      <c r="P666" s="1153"/>
      <c r="Q666" s="1153"/>
      <c r="R666" s="1153"/>
      <c r="S666" s="1153"/>
      <c r="T666" s="1153"/>
      <c r="U666" s="1153"/>
      <c r="V666" s="1153"/>
      <c r="W666" s="1153"/>
      <c r="X666" s="1153"/>
      <c r="Y666" s="1153"/>
      <c r="Z666" s="1153"/>
      <c r="AA666" s="1153"/>
      <c r="AB666" s="1200"/>
      <c r="AC666" s="1200"/>
      <c r="AD666" s="1200"/>
      <c r="AE666" s="1200"/>
      <c r="AF666" s="1153"/>
      <c r="AG666" s="1153"/>
      <c r="AH666" s="1153"/>
      <c r="AI666" s="1153"/>
      <c r="AJ666" s="1153"/>
      <c r="AK666" s="1153"/>
      <c r="AL666" s="1153"/>
      <c r="AM666" s="1153"/>
      <c r="AN666" s="1153"/>
      <c r="AO666" s="1153"/>
      <c r="AP666" s="1153"/>
      <c r="AQ666" s="1153"/>
      <c r="AR666" s="1153"/>
      <c r="AS666" s="1153"/>
      <c r="AT666" s="1153"/>
      <c r="AU666" s="1153"/>
      <c r="AV666" s="1153"/>
      <c r="AW666" s="1153"/>
      <c r="AX666" s="1154"/>
      <c r="AY666" s="1153"/>
      <c r="AZ666" s="1153"/>
      <c r="BA666" s="1153"/>
      <c r="BB666" s="1153"/>
      <c r="BC666" s="1153"/>
      <c r="BD666" s="1153"/>
      <c r="BE666" s="1153"/>
      <c r="BF666" s="1153"/>
      <c r="BG666" s="1153"/>
      <c r="BH666" s="1153"/>
      <c r="BI666" s="1153"/>
      <c r="BJ666" s="1153"/>
      <c r="BK666" s="1153"/>
      <c r="BL666" s="1153"/>
      <c r="BM666" s="1153"/>
      <c r="BN666" s="1153"/>
      <c r="BO666" s="1153"/>
      <c r="BP666" s="1153"/>
      <c r="BQ666" s="1153"/>
      <c r="BR666" s="1153"/>
      <c r="BS666" s="1200"/>
      <c r="BT666" s="1153"/>
      <c r="BU666" s="1153"/>
      <c r="BV666" s="1153"/>
      <c r="BW666" s="1153"/>
      <c r="BX666" s="1153"/>
      <c r="BY666" s="1153"/>
      <c r="BZ666" s="1153"/>
      <c r="CA666" s="1153"/>
      <c r="CB666" s="1153"/>
      <c r="CC666" s="1153"/>
      <c r="CD666" s="1153"/>
      <c r="CE666" s="1153"/>
      <c r="CF666" s="1153"/>
      <c r="CG666" s="1153"/>
      <c r="CH666" s="1153"/>
      <c r="CI666" s="1153"/>
      <c r="CJ666" s="1153"/>
      <c r="CK666" s="1153"/>
      <c r="CL666" s="1153"/>
      <c r="CM666" s="1200"/>
      <c r="CN666" s="1200"/>
    </row>
    <row r="667" spans="1:95">
      <c r="B667" s="1152"/>
      <c r="I667" s="1153"/>
      <c r="J667" s="1153"/>
      <c r="K667" s="1153"/>
      <c r="L667" s="1153"/>
      <c r="M667" s="1153"/>
      <c r="N667" s="1153"/>
      <c r="O667" s="1153"/>
      <c r="P667" s="1153"/>
      <c r="Q667" s="1153"/>
      <c r="R667" s="1153"/>
      <c r="S667" s="1153"/>
      <c r="T667" s="1153"/>
      <c r="U667" s="1153"/>
      <c r="V667" s="1153"/>
      <c r="W667" s="1153"/>
      <c r="X667" s="1153"/>
      <c r="Y667" s="1153"/>
      <c r="Z667" s="1153"/>
      <c r="AA667" s="1153"/>
      <c r="AB667" s="1200"/>
      <c r="AC667" s="1200"/>
      <c r="AD667" s="1200"/>
      <c r="AE667" s="1200"/>
      <c r="AF667" s="1153"/>
      <c r="AG667" s="1153"/>
      <c r="AH667" s="1153"/>
      <c r="AI667" s="1153"/>
      <c r="AJ667" s="1153"/>
      <c r="AK667" s="1153"/>
      <c r="AL667" s="1153"/>
      <c r="AM667" s="1153"/>
      <c r="AN667" s="1153"/>
      <c r="AO667" s="1153"/>
      <c r="AP667" s="1153"/>
      <c r="AQ667" s="1153"/>
      <c r="AR667" s="1153"/>
      <c r="AS667" s="1153"/>
      <c r="AT667" s="1153"/>
      <c r="AU667" s="1153"/>
      <c r="AV667" s="1153"/>
      <c r="AW667" s="1153"/>
      <c r="AX667" s="1154"/>
      <c r="AY667" s="1153"/>
      <c r="AZ667" s="1153"/>
      <c r="BA667" s="1153"/>
      <c r="BB667" s="1153"/>
      <c r="BC667" s="1153"/>
      <c r="BD667" s="1153"/>
      <c r="BE667" s="1153"/>
      <c r="BF667" s="1153"/>
      <c r="BG667" s="1153"/>
      <c r="BH667" s="1153"/>
      <c r="BI667" s="1153"/>
      <c r="BJ667" s="1153"/>
      <c r="BK667" s="1153"/>
      <c r="BL667" s="1153"/>
      <c r="BM667" s="1153"/>
      <c r="BN667" s="1153"/>
      <c r="BO667" s="1153"/>
      <c r="BP667" s="1153"/>
      <c r="BQ667" s="1153"/>
      <c r="BR667" s="1153"/>
      <c r="BS667" s="1200"/>
      <c r="BT667" s="1153"/>
      <c r="BU667" s="1153"/>
      <c r="BV667" s="1153"/>
      <c r="BW667" s="1153"/>
      <c r="BX667" s="1153"/>
      <c r="BY667" s="1153"/>
      <c r="BZ667" s="1153"/>
      <c r="CA667" s="1153"/>
      <c r="CB667" s="1153"/>
      <c r="CC667" s="1153"/>
      <c r="CD667" s="1153"/>
      <c r="CE667" s="1153"/>
      <c r="CF667" s="1153"/>
      <c r="CG667" s="1153"/>
      <c r="CH667" s="1153"/>
      <c r="CI667" s="1153"/>
      <c r="CJ667" s="1153"/>
      <c r="CK667" s="1153"/>
      <c r="CL667" s="1153"/>
      <c r="CM667" s="1200"/>
      <c r="CN667" s="1200"/>
    </row>
    <row r="668" spans="1:95">
      <c r="B668" s="1152"/>
      <c r="I668" s="1153"/>
      <c r="J668" s="1153"/>
      <c r="K668" s="1153"/>
      <c r="L668" s="1153"/>
      <c r="M668" s="1153"/>
      <c r="N668" s="1153"/>
      <c r="O668" s="1153"/>
      <c r="P668" s="1153"/>
      <c r="Q668" s="1153"/>
      <c r="R668" s="1153"/>
      <c r="S668" s="1153"/>
      <c r="T668" s="1153"/>
      <c r="U668" s="1153"/>
      <c r="V668" s="1153"/>
      <c r="W668" s="1153"/>
      <c r="X668" s="1153"/>
      <c r="Y668" s="1153"/>
      <c r="Z668" s="1153"/>
      <c r="AA668" s="1153"/>
      <c r="AB668" s="1200"/>
      <c r="AC668" s="1200"/>
      <c r="AD668" s="1200"/>
      <c r="AE668" s="1200"/>
      <c r="AF668" s="1153"/>
      <c r="AG668" s="1153"/>
      <c r="AH668" s="1153"/>
      <c r="AI668" s="1153"/>
      <c r="AJ668" s="1153"/>
      <c r="AK668" s="1153"/>
      <c r="AL668" s="1153"/>
      <c r="AM668" s="1153"/>
      <c r="AN668" s="1153"/>
      <c r="AO668" s="1153"/>
      <c r="AP668" s="1153"/>
      <c r="AQ668" s="1153"/>
      <c r="AR668" s="1153"/>
      <c r="AS668" s="1153"/>
      <c r="AT668" s="1153"/>
      <c r="AU668" s="1153"/>
      <c r="AV668" s="1153"/>
      <c r="AW668" s="1153"/>
      <c r="AX668" s="1154"/>
      <c r="AY668" s="1153"/>
      <c r="AZ668" s="1153"/>
      <c r="BA668" s="1153"/>
      <c r="BB668" s="1153"/>
      <c r="BC668" s="1153"/>
      <c r="BD668" s="1153"/>
      <c r="BE668" s="1153"/>
      <c r="BF668" s="1153"/>
      <c r="BG668" s="1153"/>
      <c r="BH668" s="1153"/>
      <c r="BI668" s="1153"/>
      <c r="BJ668" s="1153"/>
      <c r="BK668" s="1153"/>
      <c r="BL668" s="1153"/>
      <c r="BM668" s="1153"/>
      <c r="BN668" s="1153"/>
      <c r="BO668" s="1153"/>
      <c r="BP668" s="1153"/>
      <c r="BQ668" s="1153"/>
      <c r="BR668" s="1153"/>
      <c r="BS668" s="1200"/>
      <c r="BT668" s="1153"/>
      <c r="BU668" s="1153"/>
      <c r="BV668" s="1153"/>
      <c r="BW668" s="1153"/>
      <c r="BX668" s="1153"/>
      <c r="BY668" s="1153"/>
      <c r="BZ668" s="1153"/>
      <c r="CA668" s="1153"/>
      <c r="CB668" s="1153"/>
      <c r="CC668" s="1153"/>
      <c r="CD668" s="1153"/>
      <c r="CE668" s="1153"/>
      <c r="CF668" s="1153"/>
      <c r="CG668" s="1153"/>
      <c r="CH668" s="1153"/>
      <c r="CI668" s="1153"/>
      <c r="CJ668" s="1153"/>
      <c r="CK668" s="1153"/>
      <c r="CL668" s="1153"/>
      <c r="CM668" s="1200"/>
      <c r="CN668" s="1200"/>
    </row>
    <row r="669" spans="1:95" ht="12" thickBot="1">
      <c r="B669" s="1152"/>
      <c r="I669" s="1153"/>
      <c r="J669" s="1153"/>
      <c r="K669" s="1153"/>
      <c r="L669" s="1153"/>
      <c r="M669" s="1153"/>
      <c r="N669" s="1153"/>
      <c r="O669" s="1153"/>
      <c r="P669" s="1153"/>
      <c r="Q669" s="1153"/>
      <c r="R669" s="1153"/>
      <c r="S669" s="1153"/>
      <c r="T669" s="1153"/>
      <c r="U669" s="1153"/>
      <c r="V669" s="1153"/>
      <c r="W669" s="1153"/>
      <c r="X669" s="1153"/>
      <c r="Y669" s="1153"/>
      <c r="Z669" s="1153"/>
      <c r="AA669" s="1153"/>
      <c r="AB669" s="1200"/>
      <c r="AC669" s="1200"/>
      <c r="AD669" s="1200"/>
      <c r="AE669" s="1200"/>
      <c r="AF669" s="1153"/>
      <c r="AG669" s="1153"/>
      <c r="AH669" s="1153"/>
      <c r="AI669" s="1153"/>
      <c r="AJ669" s="1153"/>
      <c r="AK669" s="1153"/>
      <c r="AL669" s="1153"/>
      <c r="AM669" s="1153"/>
      <c r="AN669" s="1153"/>
      <c r="AO669" s="1153"/>
      <c r="AP669" s="1153"/>
      <c r="AQ669" s="1153"/>
      <c r="AR669" s="1153"/>
      <c r="AS669" s="1153"/>
      <c r="AT669" s="1153"/>
      <c r="AU669" s="1153"/>
      <c r="AV669" s="1153"/>
      <c r="AW669" s="1153"/>
      <c r="AX669" s="1155"/>
      <c r="AY669" s="1153"/>
      <c r="AZ669" s="1153"/>
      <c r="BA669" s="1153"/>
      <c r="BB669" s="1153"/>
      <c r="BC669" s="1153"/>
      <c r="BD669" s="1153"/>
      <c r="BE669" s="1153"/>
      <c r="BF669" s="1153"/>
      <c r="BG669" s="1153"/>
      <c r="BH669" s="1153"/>
      <c r="BI669" s="1153"/>
      <c r="BJ669" s="1153"/>
      <c r="BK669" s="1153"/>
      <c r="BL669" s="1153"/>
      <c r="BM669" s="1153"/>
      <c r="BN669" s="1153"/>
      <c r="BO669" s="1153"/>
      <c r="BP669" s="1153"/>
      <c r="BQ669" s="1153"/>
      <c r="BR669" s="1153"/>
      <c r="BS669" s="1200"/>
      <c r="BT669" s="1153"/>
      <c r="BU669" s="1153"/>
      <c r="BV669" s="1153"/>
      <c r="BW669" s="1153"/>
      <c r="BX669" s="1153"/>
      <c r="BY669" s="1153"/>
      <c r="BZ669" s="1153"/>
      <c r="CA669" s="1153"/>
      <c r="CB669" s="1153"/>
      <c r="CC669" s="1153"/>
      <c r="CD669" s="1153"/>
      <c r="CE669" s="1153"/>
      <c r="CF669" s="1153"/>
      <c r="CG669" s="1153"/>
      <c r="CH669" s="1153"/>
      <c r="CI669" s="1153"/>
      <c r="CJ669" s="1153"/>
      <c r="CK669" s="1153"/>
      <c r="CL669" s="1153"/>
      <c r="CM669" s="1200"/>
      <c r="CN669" s="1200"/>
    </row>
    <row r="670" spans="1:95">
      <c r="B670" s="1152"/>
      <c r="I670" s="1153"/>
      <c r="J670" s="1153"/>
      <c r="K670" s="1153"/>
      <c r="L670" s="1153"/>
      <c r="M670" s="1153"/>
      <c r="N670" s="1153"/>
      <c r="O670" s="1153"/>
      <c r="P670" s="1153"/>
      <c r="Q670" s="1153"/>
      <c r="R670" s="1153"/>
      <c r="S670" s="1153"/>
      <c r="T670" s="1153"/>
      <c r="U670" s="1153"/>
      <c r="V670" s="1153"/>
      <c r="W670" s="1153"/>
      <c r="X670" s="1153"/>
      <c r="Y670" s="1153"/>
      <c r="Z670" s="1153"/>
      <c r="AA670" s="1153"/>
      <c r="AB670" s="1200"/>
      <c r="AC670" s="1200"/>
      <c r="AD670" s="1200"/>
      <c r="AE670" s="1200"/>
      <c r="AF670" s="1153"/>
      <c r="AG670" s="1153"/>
      <c r="AH670" s="1153"/>
      <c r="AI670" s="1153"/>
      <c r="AJ670" s="1153"/>
      <c r="AK670" s="1153"/>
      <c r="AL670" s="1153"/>
      <c r="AM670" s="1153"/>
      <c r="AN670" s="1153"/>
      <c r="AO670" s="1153"/>
      <c r="AP670" s="1153"/>
      <c r="AQ670" s="1153"/>
      <c r="AR670" s="1153"/>
      <c r="AS670" s="1153"/>
      <c r="AT670" s="1153"/>
      <c r="AU670" s="1153"/>
      <c r="AV670" s="1153"/>
      <c r="AW670" s="1153"/>
      <c r="AX670" s="1153"/>
      <c r="AY670" s="1153"/>
      <c r="AZ670" s="1153"/>
      <c r="BA670" s="1153"/>
      <c r="BB670" s="1153"/>
      <c r="BC670" s="1153"/>
      <c r="BD670" s="1153"/>
      <c r="BE670" s="1153"/>
      <c r="BF670" s="1153"/>
      <c r="BG670" s="1153"/>
      <c r="BH670" s="1153"/>
      <c r="BI670" s="1153"/>
      <c r="BJ670" s="1153"/>
      <c r="BK670" s="1153"/>
      <c r="BL670" s="1153"/>
      <c r="BM670" s="1153"/>
      <c r="BN670" s="1153"/>
      <c r="BO670" s="1153"/>
      <c r="BP670" s="1153"/>
      <c r="BQ670" s="1153"/>
      <c r="BR670" s="1153"/>
      <c r="BS670" s="1200"/>
      <c r="BT670" s="1153"/>
      <c r="BU670" s="1153"/>
      <c r="BV670" s="1153"/>
      <c r="BW670" s="1153"/>
      <c r="BX670" s="1153"/>
      <c r="BY670" s="1153"/>
      <c r="BZ670" s="1153"/>
      <c r="CA670" s="1153"/>
      <c r="CB670" s="1153"/>
      <c r="CC670" s="1153"/>
      <c r="CD670" s="1153"/>
      <c r="CE670" s="1153"/>
      <c r="CF670" s="1153"/>
      <c r="CG670" s="1153"/>
      <c r="CH670" s="1153"/>
      <c r="CI670" s="1153"/>
      <c r="CJ670" s="1153"/>
      <c r="CK670" s="1153"/>
      <c r="CL670" s="1153"/>
      <c r="CM670" s="1200"/>
      <c r="CN670" s="1200"/>
    </row>
    <row r="671" spans="1:95">
      <c r="B671" s="1152"/>
      <c r="I671" s="1153"/>
      <c r="J671" s="1153"/>
      <c r="K671" s="1153"/>
      <c r="L671" s="1153"/>
      <c r="M671" s="1153"/>
      <c r="N671" s="1153"/>
      <c r="O671" s="1153"/>
      <c r="P671" s="1153"/>
      <c r="Q671" s="1153"/>
      <c r="R671" s="1153"/>
      <c r="S671" s="1153"/>
      <c r="T671" s="1153"/>
      <c r="U671" s="1153"/>
      <c r="V671" s="1153"/>
      <c r="W671" s="1153"/>
      <c r="X671" s="1153"/>
      <c r="Y671" s="1153"/>
      <c r="Z671" s="1153"/>
      <c r="AA671" s="1153"/>
      <c r="AB671" s="1200"/>
      <c r="AC671" s="1200"/>
      <c r="AD671" s="1200"/>
      <c r="AE671" s="1200"/>
      <c r="AF671" s="1153"/>
      <c r="AG671" s="1153"/>
      <c r="AH671" s="1153"/>
      <c r="AI671" s="1153"/>
      <c r="AJ671" s="1153"/>
      <c r="AK671" s="1153"/>
      <c r="AL671" s="1153"/>
      <c r="AM671" s="1153"/>
      <c r="AN671" s="1153"/>
      <c r="AO671" s="1153"/>
      <c r="AP671" s="1153"/>
      <c r="AQ671" s="1153"/>
      <c r="AR671" s="1153"/>
      <c r="AS671" s="1153"/>
      <c r="AT671" s="1153"/>
      <c r="AU671" s="1153"/>
      <c r="AV671" s="1153"/>
      <c r="AW671" s="1153"/>
      <c r="AX671" s="1153"/>
      <c r="AY671" s="1153"/>
      <c r="AZ671" s="1153"/>
      <c r="BA671" s="1153"/>
      <c r="BB671" s="1153"/>
      <c r="BC671" s="1153"/>
      <c r="BD671" s="1153"/>
      <c r="BE671" s="1153"/>
      <c r="BF671" s="1153"/>
      <c r="BG671" s="1153"/>
      <c r="BH671" s="1153"/>
      <c r="BI671" s="1153"/>
      <c r="BJ671" s="1153"/>
      <c r="BK671" s="1153"/>
      <c r="BL671" s="1153"/>
      <c r="BM671" s="1153"/>
      <c r="BN671" s="1153"/>
      <c r="BO671" s="1153"/>
      <c r="BP671" s="1153"/>
      <c r="BQ671" s="1153"/>
      <c r="BR671" s="1153"/>
      <c r="BS671" s="1200"/>
      <c r="BT671" s="1153"/>
      <c r="BU671" s="1153"/>
      <c r="BV671" s="1153"/>
      <c r="BW671" s="1153"/>
      <c r="BX671" s="1153"/>
      <c r="BY671" s="1153"/>
      <c r="BZ671" s="1153"/>
      <c r="CA671" s="1153"/>
      <c r="CB671" s="1153"/>
      <c r="CC671" s="1153"/>
      <c r="CD671" s="1153"/>
      <c r="CE671" s="1153"/>
      <c r="CF671" s="1153"/>
      <c r="CG671" s="1153"/>
      <c r="CH671" s="1153"/>
      <c r="CI671" s="1153"/>
      <c r="CJ671" s="1153"/>
      <c r="CK671" s="1153"/>
      <c r="CL671" s="1153"/>
      <c r="CM671" s="1200"/>
      <c r="CN671" s="1200"/>
    </row>
    <row r="672" spans="1:95" s="701" customFormat="1">
      <c r="A672" s="1138"/>
      <c r="B672" s="1156"/>
      <c r="C672" s="1132"/>
      <c r="D672" s="1132"/>
      <c r="E672" s="1133"/>
      <c r="F672" s="1151"/>
      <c r="G672" s="1150"/>
      <c r="H672" s="1136"/>
      <c r="I672" s="1157"/>
      <c r="J672" s="1157"/>
      <c r="K672" s="1157"/>
      <c r="L672" s="1157"/>
      <c r="M672" s="1157"/>
      <c r="N672" s="1157"/>
      <c r="O672" s="1157"/>
      <c r="P672" s="1157"/>
      <c r="Q672" s="1157"/>
      <c r="R672" s="1157"/>
      <c r="S672" s="1157"/>
      <c r="T672" s="1157"/>
      <c r="U672" s="1157"/>
      <c r="V672" s="1157"/>
      <c r="W672" s="1157"/>
      <c r="X672" s="1157"/>
      <c r="Y672" s="1157"/>
      <c r="Z672" s="1157"/>
      <c r="AA672" s="1157"/>
      <c r="AB672" s="1201"/>
      <c r="AC672" s="1201"/>
      <c r="AD672" s="1201"/>
      <c r="AE672" s="1201"/>
      <c r="AF672" s="1157"/>
      <c r="AG672" s="1157"/>
      <c r="AH672" s="1157"/>
      <c r="AI672" s="1157"/>
      <c r="AJ672" s="1157"/>
      <c r="AK672" s="1157"/>
      <c r="AL672" s="1157"/>
      <c r="AM672" s="1157"/>
      <c r="AN672" s="1157"/>
      <c r="AO672" s="1157"/>
      <c r="AP672" s="1157"/>
      <c r="AQ672" s="1157"/>
      <c r="AR672" s="1157"/>
      <c r="AS672" s="1157"/>
      <c r="AT672" s="1157"/>
      <c r="AU672" s="1157"/>
      <c r="AV672" s="1157"/>
      <c r="AW672" s="1157"/>
      <c r="AX672" s="1157"/>
      <c r="AY672" s="1157"/>
      <c r="AZ672" s="1157"/>
      <c r="BA672" s="1157"/>
      <c r="BB672" s="1157"/>
      <c r="BC672" s="1157"/>
      <c r="BD672" s="1157"/>
      <c r="BE672" s="1157"/>
      <c r="BF672" s="1157"/>
      <c r="BG672" s="1157"/>
      <c r="BH672" s="1157"/>
      <c r="BI672" s="1157"/>
      <c r="BJ672" s="1157"/>
      <c r="BK672" s="1157"/>
      <c r="BL672" s="1157"/>
      <c r="BM672" s="1157"/>
      <c r="BN672" s="1157"/>
      <c r="BO672" s="1157"/>
      <c r="BP672" s="1157"/>
      <c r="BQ672" s="1157"/>
      <c r="BR672" s="1157"/>
      <c r="BS672" s="1201"/>
      <c r="BT672" s="1157"/>
      <c r="BU672" s="1157"/>
      <c r="BV672" s="1157"/>
      <c r="BW672" s="1157"/>
      <c r="BX672" s="1157"/>
      <c r="BY672" s="1157"/>
      <c r="BZ672" s="1157"/>
      <c r="CA672" s="1157"/>
      <c r="CB672" s="1157"/>
      <c r="CC672" s="1157"/>
      <c r="CD672" s="1157"/>
      <c r="CE672" s="1157"/>
      <c r="CF672" s="1157"/>
      <c r="CG672" s="1157"/>
      <c r="CH672" s="1157"/>
      <c r="CI672" s="1157"/>
      <c r="CJ672" s="1157"/>
      <c r="CK672" s="1157"/>
      <c r="CL672" s="1157"/>
      <c r="CM672" s="1201"/>
      <c r="CN672" s="1201"/>
      <c r="CO672" s="1202"/>
      <c r="CQ672" s="2118"/>
    </row>
    <row r="673" spans="1:95" s="701" customFormat="1">
      <c r="A673" s="1138"/>
      <c r="B673" s="1156"/>
      <c r="C673" s="1132"/>
      <c r="D673" s="1132"/>
      <c r="E673" s="1133"/>
      <c r="F673" s="1151"/>
      <c r="G673" s="1150"/>
      <c r="H673" s="1136"/>
      <c r="I673" s="1157"/>
      <c r="J673" s="1157"/>
      <c r="K673" s="1157"/>
      <c r="L673" s="1157"/>
      <c r="M673" s="1157"/>
      <c r="N673" s="1157"/>
      <c r="O673" s="1157"/>
      <c r="P673" s="1157"/>
      <c r="Q673" s="1157"/>
      <c r="R673" s="1157"/>
      <c r="S673" s="1157"/>
      <c r="T673" s="1157"/>
      <c r="U673" s="1157"/>
      <c r="V673" s="1157"/>
      <c r="W673" s="1157"/>
      <c r="X673" s="1157"/>
      <c r="Y673" s="1157"/>
      <c r="Z673" s="1157"/>
      <c r="AA673" s="1157"/>
      <c r="AB673" s="1201"/>
      <c r="AC673" s="1201"/>
      <c r="AD673" s="1201"/>
      <c r="AE673" s="1201"/>
      <c r="AF673" s="1157"/>
      <c r="AG673" s="1157"/>
      <c r="AH673" s="1157"/>
      <c r="AI673" s="1157"/>
      <c r="AJ673" s="1157"/>
      <c r="AK673" s="1157"/>
      <c r="AL673" s="1157"/>
      <c r="AM673" s="1157"/>
      <c r="AN673" s="1157"/>
      <c r="AO673" s="1157"/>
      <c r="AP673" s="1157"/>
      <c r="AQ673" s="1157"/>
      <c r="AR673" s="1157"/>
      <c r="AS673" s="1157"/>
      <c r="AT673" s="1157"/>
      <c r="AU673" s="1157"/>
      <c r="AV673" s="1157"/>
      <c r="AW673" s="1157"/>
      <c r="AX673" s="1157"/>
      <c r="AY673" s="1157"/>
      <c r="AZ673" s="1157"/>
      <c r="BA673" s="1157"/>
      <c r="BB673" s="1157"/>
      <c r="BC673" s="1157"/>
      <c r="BD673" s="1157"/>
      <c r="BE673" s="1157"/>
      <c r="BF673" s="1157"/>
      <c r="BG673" s="1157"/>
      <c r="BH673" s="1157"/>
      <c r="BI673" s="1157"/>
      <c r="BJ673" s="1157"/>
      <c r="BK673" s="1157"/>
      <c r="BL673" s="1157"/>
      <c r="BM673" s="1157"/>
      <c r="BN673" s="1157"/>
      <c r="BO673" s="1157"/>
      <c r="BP673" s="1157"/>
      <c r="BQ673" s="1157"/>
      <c r="BR673" s="1157"/>
      <c r="BS673" s="1201"/>
      <c r="BT673" s="1157"/>
      <c r="BU673" s="1157"/>
      <c r="BV673" s="1157"/>
      <c r="BW673" s="1157"/>
      <c r="BX673" s="1157"/>
      <c r="BY673" s="1157"/>
      <c r="BZ673" s="1157"/>
      <c r="CA673" s="1157"/>
      <c r="CB673" s="1157"/>
      <c r="CC673" s="1157"/>
      <c r="CD673" s="1157"/>
      <c r="CE673" s="1157"/>
      <c r="CF673" s="1157"/>
      <c r="CG673" s="1157"/>
      <c r="CH673" s="1157"/>
      <c r="CI673" s="1157"/>
      <c r="CJ673" s="1157"/>
      <c r="CK673" s="1157"/>
      <c r="CL673" s="1157"/>
      <c r="CM673" s="1201"/>
      <c r="CN673" s="1201"/>
      <c r="CO673" s="1202"/>
      <c r="CQ673" s="2118"/>
    </row>
    <row r="674" spans="1:95" s="701" customFormat="1">
      <c r="A674" s="1138"/>
      <c r="B674" s="1156"/>
      <c r="C674" s="1132"/>
      <c r="D674" s="1132"/>
      <c r="E674" s="1133"/>
      <c r="F674" s="1151"/>
      <c r="G674" s="1150"/>
      <c r="H674" s="1136"/>
      <c r="I674" s="1157"/>
      <c r="J674" s="1157"/>
      <c r="K674" s="1157"/>
      <c r="L674" s="1157"/>
      <c r="M674" s="1157"/>
      <c r="N674" s="1157"/>
      <c r="O674" s="1157"/>
      <c r="P674" s="1157"/>
      <c r="Q674" s="1157"/>
      <c r="R674" s="1157"/>
      <c r="S674" s="1157"/>
      <c r="T674" s="1157"/>
      <c r="U674" s="1157"/>
      <c r="V674" s="1157"/>
      <c r="W674" s="1157"/>
      <c r="X674" s="1157"/>
      <c r="Y674" s="1157"/>
      <c r="Z674" s="1157"/>
      <c r="AA674" s="1157"/>
      <c r="AB674" s="1201"/>
      <c r="AC674" s="1201"/>
      <c r="AD674" s="1201"/>
      <c r="AE674" s="1201"/>
      <c r="AF674" s="1157"/>
      <c r="AG674" s="1157"/>
      <c r="AH674" s="1157"/>
      <c r="AI674" s="1157"/>
      <c r="AJ674" s="1157"/>
      <c r="AK674" s="1157"/>
      <c r="AL674" s="1157"/>
      <c r="AM674" s="1157"/>
      <c r="AN674" s="1157"/>
      <c r="AO674" s="1157"/>
      <c r="AP674" s="1157"/>
      <c r="AQ674" s="1157"/>
      <c r="AR674" s="1157"/>
      <c r="AS674" s="1157"/>
      <c r="AT674" s="1157"/>
      <c r="AU674" s="1157"/>
      <c r="AV674" s="1157"/>
      <c r="AW674" s="1157"/>
      <c r="AX674" s="1157"/>
      <c r="AY674" s="1157"/>
      <c r="AZ674" s="1157"/>
      <c r="BA674" s="1157"/>
      <c r="BB674" s="1157"/>
      <c r="BC674" s="1157"/>
      <c r="BD674" s="1157"/>
      <c r="BE674" s="1157"/>
      <c r="BF674" s="1157"/>
      <c r="BG674" s="1157"/>
      <c r="BH674" s="1157"/>
      <c r="BI674" s="1157"/>
      <c r="BJ674" s="1157"/>
      <c r="BK674" s="1157"/>
      <c r="BL674" s="1157"/>
      <c r="BM674" s="1157"/>
      <c r="BN674" s="1157"/>
      <c r="BO674" s="1157"/>
      <c r="BP674" s="1157"/>
      <c r="BQ674" s="1157"/>
      <c r="BR674" s="1157"/>
      <c r="BS674" s="1201"/>
      <c r="BT674" s="1157"/>
      <c r="BU674" s="1157"/>
      <c r="BV674" s="1157"/>
      <c r="BW674" s="1157"/>
      <c r="BX674" s="1157"/>
      <c r="BY674" s="1157"/>
      <c r="BZ674" s="1157"/>
      <c r="CA674" s="1157"/>
      <c r="CB674" s="1157"/>
      <c r="CC674" s="1157"/>
      <c r="CD674" s="1157"/>
      <c r="CE674" s="1157"/>
      <c r="CF674" s="1157"/>
      <c r="CG674" s="1157"/>
      <c r="CH674" s="1157"/>
      <c r="CI674" s="1157"/>
      <c r="CJ674" s="1157"/>
      <c r="CK674" s="1157"/>
      <c r="CL674" s="1157"/>
      <c r="CM674" s="1201"/>
      <c r="CN674" s="1201"/>
      <c r="CO674" s="1202"/>
      <c r="CQ674" s="2118"/>
    </row>
    <row r="675" spans="1:95" s="701" customFormat="1">
      <c r="A675" s="1138"/>
      <c r="B675" s="1156"/>
      <c r="C675" s="1132"/>
      <c r="D675" s="1132"/>
      <c r="E675" s="1133"/>
      <c r="F675" s="1151"/>
      <c r="G675" s="1150"/>
      <c r="H675" s="1136"/>
      <c r="I675" s="1157"/>
      <c r="J675" s="1157"/>
      <c r="K675" s="1157"/>
      <c r="L675" s="1157"/>
      <c r="M675" s="1157"/>
      <c r="N675" s="1157"/>
      <c r="O675" s="1157"/>
      <c r="P675" s="1157"/>
      <c r="Q675" s="1157"/>
      <c r="R675" s="1157"/>
      <c r="S675" s="1157"/>
      <c r="T675" s="1157"/>
      <c r="U675" s="1157"/>
      <c r="V675" s="1157"/>
      <c r="W675" s="1157"/>
      <c r="X675" s="1157"/>
      <c r="Y675" s="1157"/>
      <c r="Z675" s="1157"/>
      <c r="AA675" s="1157"/>
      <c r="AB675" s="1201"/>
      <c r="AC675" s="1201"/>
      <c r="AD675" s="1201"/>
      <c r="AE675" s="1201"/>
      <c r="AF675" s="1157"/>
      <c r="AG675" s="1157"/>
      <c r="AH675" s="1157"/>
      <c r="AI675" s="1157"/>
      <c r="AJ675" s="1157"/>
      <c r="AK675" s="1157"/>
      <c r="AL675" s="1157"/>
      <c r="AM675" s="1157"/>
      <c r="AN675" s="1157"/>
      <c r="AO675" s="1157"/>
      <c r="AP675" s="1157"/>
      <c r="AQ675" s="1157"/>
      <c r="AR675" s="1157"/>
      <c r="AS675" s="1157"/>
      <c r="AT675" s="1157"/>
      <c r="AU675" s="1157"/>
      <c r="AV675" s="1157"/>
      <c r="AW675" s="1157"/>
      <c r="AX675" s="1157"/>
      <c r="AY675" s="1157"/>
      <c r="AZ675" s="1157"/>
      <c r="BA675" s="1157"/>
      <c r="BB675" s="1157"/>
      <c r="BC675" s="1157"/>
      <c r="BD675" s="1157"/>
      <c r="BE675" s="1157"/>
      <c r="BF675" s="1157"/>
      <c r="BG675" s="1157"/>
      <c r="BH675" s="1157"/>
      <c r="BI675" s="1157"/>
      <c r="BJ675" s="1157"/>
      <c r="BK675" s="1157"/>
      <c r="BL675" s="1157"/>
      <c r="BM675" s="1157"/>
      <c r="BN675" s="1157"/>
      <c r="BO675" s="1157"/>
      <c r="BP675" s="1157"/>
      <c r="BQ675" s="1157"/>
      <c r="BR675" s="1157"/>
      <c r="BS675" s="1201"/>
      <c r="BT675" s="1157"/>
      <c r="BU675" s="1157"/>
      <c r="BV675" s="1157"/>
      <c r="BW675" s="1157"/>
      <c r="BX675" s="1157"/>
      <c r="BY675" s="1157"/>
      <c r="BZ675" s="1157"/>
      <c r="CA675" s="1157"/>
      <c r="CB675" s="1157"/>
      <c r="CC675" s="1157"/>
      <c r="CD675" s="1157"/>
      <c r="CE675" s="1157"/>
      <c r="CF675" s="1157"/>
      <c r="CG675" s="1157"/>
      <c r="CH675" s="1157"/>
      <c r="CI675" s="1157"/>
      <c r="CJ675" s="1157"/>
      <c r="CK675" s="1157"/>
      <c r="CL675" s="1157"/>
      <c r="CM675" s="1201"/>
      <c r="CN675" s="1201"/>
      <c r="CO675" s="1202"/>
      <c r="CQ675" s="2118"/>
    </row>
    <row r="676" spans="1:95" s="701" customFormat="1">
      <c r="A676" s="1138"/>
      <c r="B676" s="1156"/>
      <c r="C676" s="1132"/>
      <c r="D676" s="1132"/>
      <c r="E676" s="1133"/>
      <c r="F676" s="1151"/>
      <c r="G676" s="1150"/>
      <c r="H676" s="1136"/>
      <c r="I676" s="1157"/>
      <c r="J676" s="1157"/>
      <c r="K676" s="1157"/>
      <c r="L676" s="1157"/>
      <c r="M676" s="1157"/>
      <c r="N676" s="1157"/>
      <c r="O676" s="1157"/>
      <c r="P676" s="1157"/>
      <c r="Q676" s="1157"/>
      <c r="R676" s="1157"/>
      <c r="S676" s="1157"/>
      <c r="T676" s="1157"/>
      <c r="U676" s="1157"/>
      <c r="V676" s="1157"/>
      <c r="W676" s="1157"/>
      <c r="X676" s="1157"/>
      <c r="Y676" s="1157"/>
      <c r="Z676" s="1157"/>
      <c r="AA676" s="1157"/>
      <c r="AB676" s="1201"/>
      <c r="AC676" s="1201"/>
      <c r="AD676" s="1201"/>
      <c r="AE676" s="1201"/>
      <c r="AF676" s="1157"/>
      <c r="AG676" s="1157"/>
      <c r="AH676" s="1157"/>
      <c r="AI676" s="1157"/>
      <c r="AJ676" s="1157"/>
      <c r="AK676" s="1157"/>
      <c r="AL676" s="1157"/>
      <c r="AM676" s="1157"/>
      <c r="AN676" s="1157"/>
      <c r="AO676" s="1157"/>
      <c r="AP676" s="1157"/>
      <c r="AQ676" s="1157"/>
      <c r="AR676" s="1157"/>
      <c r="AS676" s="1157"/>
      <c r="AT676" s="1157"/>
      <c r="AU676" s="1157"/>
      <c r="AV676" s="1157"/>
      <c r="AW676" s="1157"/>
      <c r="AX676" s="1157"/>
      <c r="AY676" s="1157"/>
      <c r="AZ676" s="1157"/>
      <c r="BA676" s="1157"/>
      <c r="BB676" s="1157"/>
      <c r="BC676" s="1157"/>
      <c r="BD676" s="1157"/>
      <c r="BE676" s="1157"/>
      <c r="BF676" s="1157"/>
      <c r="BG676" s="1157"/>
      <c r="BH676" s="1157"/>
      <c r="BI676" s="1157"/>
      <c r="BJ676" s="1157"/>
      <c r="BK676" s="1157"/>
      <c r="BL676" s="1157"/>
      <c r="BM676" s="1157"/>
      <c r="BN676" s="1157"/>
      <c r="BO676" s="1157"/>
      <c r="BP676" s="1157"/>
      <c r="BQ676" s="1157"/>
      <c r="BR676" s="1157"/>
      <c r="BS676" s="1201"/>
      <c r="BT676" s="1157"/>
      <c r="BU676" s="1157"/>
      <c r="BV676" s="1157"/>
      <c r="BW676" s="1157"/>
      <c r="BX676" s="1157"/>
      <c r="BY676" s="1157"/>
      <c r="BZ676" s="1157"/>
      <c r="CA676" s="1157"/>
      <c r="CB676" s="1157"/>
      <c r="CC676" s="1157"/>
      <c r="CD676" s="1157"/>
      <c r="CE676" s="1157"/>
      <c r="CF676" s="1157"/>
      <c r="CG676" s="1157"/>
      <c r="CH676" s="1157"/>
      <c r="CI676" s="1157"/>
      <c r="CJ676" s="1157"/>
      <c r="CK676" s="1157"/>
      <c r="CL676" s="1157"/>
      <c r="CM676" s="1201"/>
      <c r="CN676" s="1201"/>
      <c r="CO676" s="1202"/>
      <c r="CQ676" s="2118"/>
    </row>
    <row r="677" spans="1:95" s="701" customFormat="1">
      <c r="A677" s="1138"/>
      <c r="B677" s="1156"/>
      <c r="C677" s="1132"/>
      <c r="D677" s="1132"/>
      <c r="E677" s="1133"/>
      <c r="F677" s="1151"/>
      <c r="G677" s="1150"/>
      <c r="H677" s="1136"/>
      <c r="I677" s="1157"/>
      <c r="J677" s="1157"/>
      <c r="K677" s="1157"/>
      <c r="L677" s="1157"/>
      <c r="M677" s="1157"/>
      <c r="N677" s="1157"/>
      <c r="O677" s="1157"/>
      <c r="P677" s="1157"/>
      <c r="Q677" s="1157"/>
      <c r="R677" s="1157"/>
      <c r="S677" s="1157"/>
      <c r="T677" s="1157"/>
      <c r="U677" s="1157"/>
      <c r="V677" s="1157"/>
      <c r="W677" s="1157"/>
      <c r="X677" s="1157"/>
      <c r="Y677" s="1157"/>
      <c r="Z677" s="1157"/>
      <c r="AA677" s="1157"/>
      <c r="AB677" s="1201"/>
      <c r="AC677" s="1201"/>
      <c r="AD677" s="1201"/>
      <c r="AE677" s="1201"/>
      <c r="AF677" s="1157"/>
      <c r="AG677" s="1157"/>
      <c r="AH677" s="1157"/>
      <c r="AI677" s="1157"/>
      <c r="AJ677" s="1157"/>
      <c r="AK677" s="1157"/>
      <c r="AL677" s="1157"/>
      <c r="AM677" s="1157"/>
      <c r="AN677" s="1157"/>
      <c r="AO677" s="1157"/>
      <c r="AP677" s="1157"/>
      <c r="AQ677" s="1157"/>
      <c r="AR677" s="1157"/>
      <c r="AS677" s="1157"/>
      <c r="AT677" s="1157"/>
      <c r="AU677" s="1157"/>
      <c r="AV677" s="1157"/>
      <c r="AW677" s="1157"/>
      <c r="AX677" s="1157"/>
      <c r="AY677" s="1157"/>
      <c r="AZ677" s="1157"/>
      <c r="BA677" s="1157"/>
      <c r="BB677" s="1157"/>
      <c r="BC677" s="1157"/>
      <c r="BD677" s="1157"/>
      <c r="BE677" s="1157"/>
      <c r="BF677" s="1157"/>
      <c r="BG677" s="1157"/>
      <c r="BH677" s="1157"/>
      <c r="BI677" s="1157"/>
      <c r="BJ677" s="1157"/>
      <c r="BK677" s="1157"/>
      <c r="BL677" s="1157"/>
      <c r="BM677" s="1157"/>
      <c r="BN677" s="1157"/>
      <c r="BO677" s="1157"/>
      <c r="BP677" s="1157"/>
      <c r="BQ677" s="1157"/>
      <c r="BR677" s="1157"/>
      <c r="BS677" s="1201"/>
      <c r="BT677" s="1157"/>
      <c r="BU677" s="1157"/>
      <c r="BV677" s="1157"/>
      <c r="BW677" s="1157"/>
      <c r="BX677" s="1157"/>
      <c r="BY677" s="1157"/>
      <c r="BZ677" s="1157"/>
      <c r="CA677" s="1157"/>
      <c r="CB677" s="1157"/>
      <c r="CC677" s="1157"/>
      <c r="CD677" s="1157"/>
      <c r="CE677" s="1157"/>
      <c r="CF677" s="1157"/>
      <c r="CG677" s="1157"/>
      <c r="CH677" s="1157"/>
      <c r="CI677" s="1157"/>
      <c r="CJ677" s="1157"/>
      <c r="CK677" s="1157"/>
      <c r="CL677" s="1157"/>
      <c r="CM677" s="1201"/>
      <c r="CN677" s="1201"/>
      <c r="CO677" s="1202"/>
      <c r="CQ677" s="2118"/>
    </row>
    <row r="678" spans="1:95" s="701" customFormat="1">
      <c r="A678" s="1138"/>
      <c r="B678" s="1156"/>
      <c r="C678" s="1132"/>
      <c r="D678" s="1132"/>
      <c r="E678" s="1133"/>
      <c r="F678" s="1151"/>
      <c r="G678" s="1150"/>
      <c r="H678" s="1136"/>
      <c r="I678" s="1157"/>
      <c r="J678" s="1157"/>
      <c r="K678" s="1157"/>
      <c r="L678" s="1157"/>
      <c r="M678" s="1157"/>
      <c r="N678" s="1157"/>
      <c r="O678" s="1157"/>
      <c r="P678" s="1157"/>
      <c r="Q678" s="1157"/>
      <c r="R678" s="1157"/>
      <c r="S678" s="1157"/>
      <c r="T678" s="1157"/>
      <c r="U678" s="1157"/>
      <c r="V678" s="1157"/>
      <c r="W678" s="1157"/>
      <c r="X678" s="1157"/>
      <c r="Y678" s="1157"/>
      <c r="Z678" s="1157"/>
      <c r="AA678" s="1157"/>
      <c r="AB678" s="1201"/>
      <c r="AC678" s="1201"/>
      <c r="AD678" s="1201"/>
      <c r="AE678" s="1201"/>
      <c r="AF678" s="1157"/>
      <c r="AG678" s="1157"/>
      <c r="AH678" s="1157"/>
      <c r="AI678" s="1157"/>
      <c r="AJ678" s="1157"/>
      <c r="AK678" s="1157"/>
      <c r="AL678" s="1157"/>
      <c r="AM678" s="1157"/>
      <c r="AN678" s="1157"/>
      <c r="AO678" s="1157"/>
      <c r="AP678" s="1157"/>
      <c r="AQ678" s="1157"/>
      <c r="AR678" s="1157"/>
      <c r="AS678" s="1157"/>
      <c r="AT678" s="1157"/>
      <c r="AU678" s="1157"/>
      <c r="AV678" s="1157"/>
      <c r="AW678" s="1157"/>
      <c r="AX678" s="1157"/>
      <c r="AY678" s="1157"/>
      <c r="AZ678" s="1157"/>
      <c r="BA678" s="1157"/>
      <c r="BB678" s="1157"/>
      <c r="BC678" s="1157"/>
      <c r="BD678" s="1157"/>
      <c r="BE678" s="1157"/>
      <c r="BF678" s="1157"/>
      <c r="BG678" s="1157"/>
      <c r="BH678" s="1157"/>
      <c r="BI678" s="1157"/>
      <c r="BJ678" s="1157"/>
      <c r="BK678" s="1157"/>
      <c r="BL678" s="1157"/>
      <c r="BM678" s="1157"/>
      <c r="BN678" s="1157"/>
      <c r="BO678" s="1157"/>
      <c r="BP678" s="1157"/>
      <c r="BQ678" s="1157"/>
      <c r="BR678" s="1157"/>
      <c r="BS678" s="1201"/>
      <c r="BT678" s="1157"/>
      <c r="BU678" s="1157"/>
      <c r="BV678" s="1157"/>
      <c r="BW678" s="1157"/>
      <c r="BX678" s="1157"/>
      <c r="BY678" s="1157"/>
      <c r="BZ678" s="1157"/>
      <c r="CA678" s="1157"/>
      <c r="CB678" s="1157"/>
      <c r="CC678" s="1157"/>
      <c r="CD678" s="1157"/>
      <c r="CE678" s="1157"/>
      <c r="CF678" s="1157"/>
      <c r="CG678" s="1157"/>
      <c r="CH678" s="1157"/>
      <c r="CI678" s="1157"/>
      <c r="CJ678" s="1157"/>
      <c r="CK678" s="1157"/>
      <c r="CL678" s="1157"/>
      <c r="CM678" s="1201"/>
      <c r="CN678" s="1201"/>
      <c r="CO678" s="1202"/>
      <c r="CQ678" s="2118"/>
    </row>
    <row r="679" spans="1:95" s="701" customFormat="1">
      <c r="A679" s="1138"/>
      <c r="B679" s="1156"/>
      <c r="C679" s="1132"/>
      <c r="D679" s="1132"/>
      <c r="E679" s="1133"/>
      <c r="F679" s="1151"/>
      <c r="G679" s="1150"/>
      <c r="H679" s="1136"/>
      <c r="I679" s="1157"/>
      <c r="J679" s="1157"/>
      <c r="K679" s="1157"/>
      <c r="L679" s="1157"/>
      <c r="M679" s="1157"/>
      <c r="N679" s="1157"/>
      <c r="O679" s="1157"/>
      <c r="P679" s="1157"/>
      <c r="Q679" s="1157"/>
      <c r="R679" s="1157"/>
      <c r="S679" s="1157"/>
      <c r="T679" s="1157"/>
      <c r="U679" s="1157"/>
      <c r="V679" s="1157"/>
      <c r="W679" s="1157"/>
      <c r="X679" s="1157"/>
      <c r="Y679" s="1157"/>
      <c r="Z679" s="1157"/>
      <c r="AA679" s="1157"/>
      <c r="AB679" s="1201"/>
      <c r="AC679" s="1201"/>
      <c r="AD679" s="1201"/>
      <c r="AE679" s="1201"/>
      <c r="AF679" s="1157"/>
      <c r="AG679" s="1157"/>
      <c r="AH679" s="1157"/>
      <c r="AI679" s="1157"/>
      <c r="AJ679" s="1157"/>
      <c r="AK679" s="1157"/>
      <c r="AL679" s="1157"/>
      <c r="AM679" s="1157"/>
      <c r="AN679" s="1157"/>
      <c r="AO679" s="1157"/>
      <c r="AP679" s="1157"/>
      <c r="AQ679" s="1157"/>
      <c r="AR679" s="1157"/>
      <c r="AS679" s="1157"/>
      <c r="AT679" s="1157"/>
      <c r="AU679" s="1157"/>
      <c r="AV679" s="1157"/>
      <c r="AW679" s="1157"/>
      <c r="AX679" s="1157"/>
      <c r="AY679" s="1157"/>
      <c r="AZ679" s="1157"/>
      <c r="BA679" s="1157"/>
      <c r="BB679" s="1157"/>
      <c r="BC679" s="1157"/>
      <c r="BD679" s="1157"/>
      <c r="BE679" s="1157"/>
      <c r="BF679" s="1157"/>
      <c r="BG679" s="1157"/>
      <c r="BH679" s="1157"/>
      <c r="BI679" s="1157"/>
      <c r="BJ679" s="1157"/>
      <c r="BK679" s="1157"/>
      <c r="BL679" s="1157"/>
      <c r="BM679" s="1157"/>
      <c r="BN679" s="1157"/>
      <c r="BO679" s="1157"/>
      <c r="BP679" s="1157"/>
      <c r="BQ679" s="1157"/>
      <c r="BR679" s="1157"/>
      <c r="BS679" s="1201"/>
      <c r="BT679" s="1157"/>
      <c r="BU679" s="1157"/>
      <c r="BV679" s="1157"/>
      <c r="BW679" s="1157"/>
      <c r="BX679" s="1157"/>
      <c r="BY679" s="1157"/>
      <c r="BZ679" s="1157"/>
      <c r="CA679" s="1157"/>
      <c r="CB679" s="1157"/>
      <c r="CC679" s="1157"/>
      <c r="CD679" s="1157"/>
      <c r="CE679" s="1157"/>
      <c r="CF679" s="1157"/>
      <c r="CG679" s="1157"/>
      <c r="CH679" s="1157"/>
      <c r="CI679" s="1157"/>
      <c r="CJ679" s="1157"/>
      <c r="CK679" s="1157"/>
      <c r="CL679" s="1157"/>
      <c r="CM679" s="1201"/>
      <c r="CN679" s="1201"/>
      <c r="CO679" s="1202"/>
      <c r="CQ679" s="2118"/>
    </row>
    <row r="680" spans="1:95" s="701" customFormat="1">
      <c r="A680" s="1138"/>
      <c r="B680" s="1156"/>
      <c r="C680" s="1132"/>
      <c r="D680" s="1132"/>
      <c r="E680" s="1133"/>
      <c r="F680" s="1151"/>
      <c r="G680" s="1150"/>
      <c r="H680" s="1136"/>
      <c r="I680" s="1157"/>
      <c r="J680" s="1157"/>
      <c r="K680" s="1157"/>
      <c r="L680" s="1157"/>
      <c r="M680" s="1157"/>
      <c r="N680" s="1157"/>
      <c r="O680" s="1157"/>
      <c r="P680" s="1157"/>
      <c r="Q680" s="1157"/>
      <c r="R680" s="1157"/>
      <c r="S680" s="1157"/>
      <c r="T680" s="1157"/>
      <c r="U680" s="1157"/>
      <c r="V680" s="1157"/>
      <c r="W680" s="1157"/>
      <c r="X680" s="1157"/>
      <c r="Y680" s="1157"/>
      <c r="Z680" s="1157"/>
      <c r="AA680" s="1157"/>
      <c r="AB680" s="1201"/>
      <c r="AC680" s="1201"/>
      <c r="AD680" s="1201"/>
      <c r="AE680" s="1201"/>
      <c r="AF680" s="1157"/>
      <c r="AG680" s="1157"/>
      <c r="AH680" s="1157"/>
      <c r="AI680" s="1157"/>
      <c r="AJ680" s="1157"/>
      <c r="AK680" s="1157"/>
      <c r="AL680" s="1157"/>
      <c r="AM680" s="1157"/>
      <c r="AN680" s="1157"/>
      <c r="AO680" s="1157"/>
      <c r="AP680" s="1157"/>
      <c r="AQ680" s="1157"/>
      <c r="AR680" s="1157"/>
      <c r="AS680" s="1157"/>
      <c r="AT680" s="1157"/>
      <c r="AU680" s="1157"/>
      <c r="AV680" s="1157"/>
      <c r="AW680" s="1157"/>
      <c r="AX680" s="1157"/>
      <c r="AY680" s="1157"/>
      <c r="AZ680" s="1157"/>
      <c r="BA680" s="1157"/>
      <c r="BB680" s="1157"/>
      <c r="BC680" s="1157"/>
      <c r="BD680" s="1157"/>
      <c r="BE680" s="1157"/>
      <c r="BF680" s="1157"/>
      <c r="BG680" s="1157"/>
      <c r="BH680" s="1157"/>
      <c r="BI680" s="1157"/>
      <c r="BJ680" s="1157"/>
      <c r="BK680" s="1157"/>
      <c r="BL680" s="1157"/>
      <c r="BM680" s="1157"/>
      <c r="BN680" s="1157"/>
      <c r="BO680" s="1157"/>
      <c r="BP680" s="1157"/>
      <c r="BQ680" s="1157"/>
      <c r="BR680" s="1157"/>
      <c r="BS680" s="1201"/>
      <c r="BT680" s="1157"/>
      <c r="BU680" s="1157"/>
      <c r="BV680" s="1157"/>
      <c r="BW680" s="1157"/>
      <c r="BX680" s="1157"/>
      <c r="BY680" s="1157"/>
      <c r="BZ680" s="1157"/>
      <c r="CA680" s="1157"/>
      <c r="CB680" s="1157"/>
      <c r="CC680" s="1157"/>
      <c r="CD680" s="1157"/>
      <c r="CE680" s="1157"/>
      <c r="CF680" s="1157"/>
      <c r="CG680" s="1157"/>
      <c r="CH680" s="1157"/>
      <c r="CI680" s="1157"/>
      <c r="CJ680" s="1157"/>
      <c r="CK680" s="1157"/>
      <c r="CL680" s="1157"/>
      <c r="CM680" s="1201"/>
      <c r="CN680" s="1201"/>
      <c r="CO680" s="1202"/>
      <c r="CQ680" s="2118"/>
    </row>
    <row r="681" spans="1:95" s="701" customFormat="1">
      <c r="A681" s="1138"/>
      <c r="B681" s="1156"/>
      <c r="C681" s="1132"/>
      <c r="D681" s="1132"/>
      <c r="E681" s="1133"/>
      <c r="F681" s="1151"/>
      <c r="G681" s="1150"/>
      <c r="H681" s="1136"/>
      <c r="I681" s="1157"/>
      <c r="J681" s="1157"/>
      <c r="K681" s="1157"/>
      <c r="L681" s="1157"/>
      <c r="M681" s="1157"/>
      <c r="N681" s="1157"/>
      <c r="O681" s="1157"/>
      <c r="P681" s="1157"/>
      <c r="Q681" s="1157"/>
      <c r="R681" s="1157"/>
      <c r="S681" s="1157"/>
      <c r="T681" s="1157"/>
      <c r="U681" s="1157"/>
      <c r="V681" s="1157"/>
      <c r="W681" s="1157"/>
      <c r="X681" s="1157"/>
      <c r="Y681" s="1157"/>
      <c r="Z681" s="1157"/>
      <c r="AA681" s="1157"/>
      <c r="AB681" s="1201"/>
      <c r="AC681" s="1201"/>
      <c r="AD681" s="1201"/>
      <c r="AE681" s="1201"/>
      <c r="AF681" s="1157"/>
      <c r="AG681" s="1157"/>
      <c r="AH681" s="1157"/>
      <c r="AI681" s="1157"/>
      <c r="AJ681" s="1157"/>
      <c r="AK681" s="1157"/>
      <c r="AL681" s="1157"/>
      <c r="AM681" s="1157"/>
      <c r="AN681" s="1157"/>
      <c r="AO681" s="1157"/>
      <c r="AP681" s="1157"/>
      <c r="AQ681" s="1157"/>
      <c r="AR681" s="1157"/>
      <c r="AS681" s="1157"/>
      <c r="AT681" s="1157"/>
      <c r="AU681" s="1157"/>
      <c r="AV681" s="1157"/>
      <c r="AW681" s="1157"/>
      <c r="AX681" s="1157"/>
      <c r="AY681" s="1157"/>
      <c r="AZ681" s="1157"/>
      <c r="BA681" s="1157"/>
      <c r="BB681" s="1157"/>
      <c r="BC681" s="1157"/>
      <c r="BD681" s="1157"/>
      <c r="BE681" s="1157"/>
      <c r="BF681" s="1157"/>
      <c r="BG681" s="1157"/>
      <c r="BH681" s="1157"/>
      <c r="BI681" s="1157"/>
      <c r="BJ681" s="1157"/>
      <c r="BK681" s="1157"/>
      <c r="BL681" s="1157"/>
      <c r="BM681" s="1157"/>
      <c r="BN681" s="1157"/>
      <c r="BO681" s="1157"/>
      <c r="BP681" s="1157"/>
      <c r="BQ681" s="1157"/>
      <c r="BR681" s="1157"/>
      <c r="BS681" s="1201"/>
      <c r="BT681" s="1157"/>
      <c r="BU681" s="1157"/>
      <c r="BV681" s="1157"/>
      <c r="BW681" s="1157"/>
      <c r="BX681" s="1157"/>
      <c r="BY681" s="1157"/>
      <c r="BZ681" s="1157"/>
      <c r="CA681" s="1157"/>
      <c r="CB681" s="1157"/>
      <c r="CC681" s="1157"/>
      <c r="CD681" s="1157"/>
      <c r="CE681" s="1157"/>
      <c r="CF681" s="1157"/>
      <c r="CG681" s="1157"/>
      <c r="CH681" s="1157"/>
      <c r="CI681" s="1157"/>
      <c r="CJ681" s="1157"/>
      <c r="CK681" s="1157"/>
      <c r="CL681" s="1157"/>
      <c r="CM681" s="1201"/>
      <c r="CN681" s="1201"/>
      <c r="CO681" s="1202"/>
      <c r="CQ681" s="2118"/>
    </row>
    <row r="682" spans="1:95" s="701" customFormat="1">
      <c r="A682" s="1138"/>
      <c r="B682" s="1156"/>
      <c r="C682" s="1132"/>
      <c r="D682" s="1132"/>
      <c r="E682" s="1133"/>
      <c r="F682" s="1151"/>
      <c r="G682" s="1150"/>
      <c r="H682" s="1136"/>
      <c r="I682" s="1157"/>
      <c r="J682" s="1157"/>
      <c r="K682" s="1157"/>
      <c r="L682" s="1157"/>
      <c r="M682" s="1157"/>
      <c r="N682" s="1157"/>
      <c r="O682" s="1157"/>
      <c r="P682" s="1157"/>
      <c r="Q682" s="1157"/>
      <c r="R682" s="1157"/>
      <c r="S682" s="1157"/>
      <c r="T682" s="1157"/>
      <c r="U682" s="1157"/>
      <c r="V682" s="1157"/>
      <c r="W682" s="1157"/>
      <c r="X682" s="1157"/>
      <c r="Y682" s="1157"/>
      <c r="Z682" s="1157"/>
      <c r="AA682" s="1157"/>
      <c r="AB682" s="1201"/>
      <c r="AC682" s="1201"/>
      <c r="AD682" s="1201"/>
      <c r="AE682" s="1201"/>
      <c r="AF682" s="1157"/>
      <c r="AG682" s="1157"/>
      <c r="AH682" s="1157"/>
      <c r="AI682" s="1157"/>
      <c r="AJ682" s="1157"/>
      <c r="AK682" s="1157"/>
      <c r="AL682" s="1157"/>
      <c r="AM682" s="1157"/>
      <c r="AN682" s="1157"/>
      <c r="AO682" s="1157"/>
      <c r="AP682" s="1157"/>
      <c r="AQ682" s="1157"/>
      <c r="AR682" s="1157"/>
      <c r="AS682" s="1157"/>
      <c r="AT682" s="1157"/>
      <c r="AU682" s="1157"/>
      <c r="AV682" s="1157"/>
      <c r="AW682" s="1157"/>
      <c r="AX682" s="1157"/>
      <c r="AY682" s="1157"/>
      <c r="AZ682" s="1157"/>
      <c r="BA682" s="1157"/>
      <c r="BB682" s="1157"/>
      <c r="BC682" s="1157"/>
      <c r="BD682" s="1157"/>
      <c r="BE682" s="1157"/>
      <c r="BF682" s="1157"/>
      <c r="BG682" s="1157"/>
      <c r="BH682" s="1157"/>
      <c r="BI682" s="1157"/>
      <c r="BJ682" s="1157"/>
      <c r="BK682" s="1157"/>
      <c r="BL682" s="1157"/>
      <c r="BM682" s="1157"/>
      <c r="BN682" s="1157"/>
      <c r="BO682" s="1157"/>
      <c r="BP682" s="1157"/>
      <c r="BQ682" s="1157"/>
      <c r="BR682" s="1157"/>
      <c r="BS682" s="1201"/>
      <c r="BT682" s="1157"/>
      <c r="BU682" s="1157"/>
      <c r="BV682" s="1157"/>
      <c r="BW682" s="1157"/>
      <c r="BX682" s="1157"/>
      <c r="BY682" s="1157"/>
      <c r="BZ682" s="1157"/>
      <c r="CA682" s="1157"/>
      <c r="CB682" s="1157"/>
      <c r="CC682" s="1157"/>
      <c r="CD682" s="1157"/>
      <c r="CE682" s="1157"/>
      <c r="CF682" s="1157"/>
      <c r="CG682" s="1157"/>
      <c r="CH682" s="1157"/>
      <c r="CI682" s="1157"/>
      <c r="CJ682" s="1157"/>
      <c r="CK682" s="1157"/>
      <c r="CL682" s="1157"/>
      <c r="CM682" s="1201"/>
      <c r="CN682" s="1201"/>
      <c r="CO682" s="1202"/>
      <c r="CQ682" s="2118"/>
    </row>
    <row r="683" spans="1:95" s="701" customFormat="1">
      <c r="A683" s="1138"/>
      <c r="B683" s="1156"/>
      <c r="C683" s="1132"/>
      <c r="D683" s="1132"/>
      <c r="E683" s="1133"/>
      <c r="F683" s="1151"/>
      <c r="G683" s="1150"/>
      <c r="H683" s="1136"/>
      <c r="I683" s="1157"/>
      <c r="J683" s="1157"/>
      <c r="K683" s="1157"/>
      <c r="L683" s="1157"/>
      <c r="M683" s="1157"/>
      <c r="N683" s="1157"/>
      <c r="O683" s="1157"/>
      <c r="P683" s="1157"/>
      <c r="Q683" s="1157"/>
      <c r="R683" s="1157"/>
      <c r="S683" s="1157"/>
      <c r="T683" s="1157"/>
      <c r="U683" s="1157"/>
      <c r="V683" s="1157"/>
      <c r="W683" s="1157"/>
      <c r="X683" s="1157"/>
      <c r="Y683" s="1157"/>
      <c r="Z683" s="1157"/>
      <c r="AA683" s="1157"/>
      <c r="AB683" s="1201"/>
      <c r="AC683" s="1201"/>
      <c r="AD683" s="1201"/>
      <c r="AE683" s="1201"/>
      <c r="AF683" s="1157"/>
      <c r="AG683" s="1157"/>
      <c r="AH683" s="1157"/>
      <c r="AI683" s="1157"/>
      <c r="AJ683" s="1157"/>
      <c r="AK683" s="1157"/>
      <c r="AL683" s="1157"/>
      <c r="AM683" s="1157"/>
      <c r="AN683" s="1157"/>
      <c r="AO683" s="1157"/>
      <c r="AP683" s="1157"/>
      <c r="AQ683" s="1157"/>
      <c r="AR683" s="1157"/>
      <c r="AS683" s="1157"/>
      <c r="AT683" s="1157"/>
      <c r="AU683" s="1157"/>
      <c r="AV683" s="1157"/>
      <c r="AW683" s="1157"/>
      <c r="AX683" s="1157"/>
      <c r="AY683" s="1157"/>
      <c r="AZ683" s="1157"/>
      <c r="BA683" s="1157"/>
      <c r="BB683" s="1157"/>
      <c r="BC683" s="1157"/>
      <c r="BD683" s="1157"/>
      <c r="BE683" s="1157"/>
      <c r="BF683" s="1157"/>
      <c r="BG683" s="1157"/>
      <c r="BH683" s="1157"/>
      <c r="BI683" s="1157"/>
      <c r="BJ683" s="1157"/>
      <c r="BK683" s="1157"/>
      <c r="BL683" s="1157"/>
      <c r="BM683" s="1157"/>
      <c r="BN683" s="1157"/>
      <c r="BO683" s="1157"/>
      <c r="BP683" s="1157"/>
      <c r="BQ683" s="1157"/>
      <c r="BR683" s="1157"/>
      <c r="BS683" s="1201"/>
      <c r="BT683" s="1157"/>
      <c r="BU683" s="1157"/>
      <c r="BV683" s="1157"/>
      <c r="BW683" s="1157"/>
      <c r="BX683" s="1157"/>
      <c r="BY683" s="1157"/>
      <c r="BZ683" s="1157"/>
      <c r="CA683" s="1157"/>
      <c r="CB683" s="1157"/>
      <c r="CC683" s="1157"/>
      <c r="CD683" s="1157"/>
      <c r="CE683" s="1157"/>
      <c r="CF683" s="1157"/>
      <c r="CG683" s="1157"/>
      <c r="CH683" s="1157"/>
      <c r="CI683" s="1157"/>
      <c r="CJ683" s="1157"/>
      <c r="CK683" s="1157"/>
      <c r="CL683" s="1157"/>
      <c r="CM683" s="1201"/>
      <c r="CN683" s="1201"/>
      <c r="CO683" s="1202"/>
      <c r="CQ683" s="2118"/>
    </row>
    <row r="684" spans="1:95" s="701" customFormat="1">
      <c r="A684" s="1138"/>
      <c r="B684" s="1156"/>
      <c r="C684" s="1132"/>
      <c r="D684" s="1132"/>
      <c r="E684" s="1133"/>
      <c r="F684" s="1151"/>
      <c r="G684" s="1150"/>
      <c r="H684" s="1136"/>
      <c r="I684" s="1157"/>
      <c r="J684" s="1157"/>
      <c r="K684" s="1157"/>
      <c r="L684" s="1157"/>
      <c r="M684" s="1157"/>
      <c r="N684" s="1157"/>
      <c r="O684" s="1157"/>
      <c r="P684" s="1157"/>
      <c r="Q684" s="1157"/>
      <c r="R684" s="1157"/>
      <c r="S684" s="1157"/>
      <c r="T684" s="1157"/>
      <c r="U684" s="1157"/>
      <c r="V684" s="1157"/>
      <c r="W684" s="1157"/>
      <c r="X684" s="1157"/>
      <c r="Y684" s="1157"/>
      <c r="Z684" s="1157"/>
      <c r="AA684" s="1157"/>
      <c r="AB684" s="1201"/>
      <c r="AC684" s="1201"/>
      <c r="AD684" s="1201"/>
      <c r="AE684" s="1201"/>
      <c r="AF684" s="1157"/>
      <c r="AG684" s="1157"/>
      <c r="AH684" s="1157"/>
      <c r="AI684" s="1157"/>
      <c r="AJ684" s="1157"/>
      <c r="AK684" s="1157"/>
      <c r="AL684" s="1157"/>
      <c r="AM684" s="1157"/>
      <c r="AN684" s="1157"/>
      <c r="AO684" s="1157"/>
      <c r="AP684" s="1157"/>
      <c r="AQ684" s="1157"/>
      <c r="AR684" s="1157"/>
      <c r="AS684" s="1157"/>
      <c r="AT684" s="1157"/>
      <c r="AU684" s="1157"/>
      <c r="AV684" s="1157"/>
      <c r="AW684" s="1157"/>
      <c r="AX684" s="1157"/>
      <c r="AY684" s="1157"/>
      <c r="AZ684" s="1157"/>
      <c r="BA684" s="1157"/>
      <c r="BB684" s="1157"/>
      <c r="BC684" s="1157"/>
      <c r="BD684" s="1157"/>
      <c r="BE684" s="1157"/>
      <c r="BF684" s="1157"/>
      <c r="BG684" s="1157"/>
      <c r="BH684" s="1157"/>
      <c r="BI684" s="1157"/>
      <c r="BJ684" s="1157"/>
      <c r="BK684" s="1157"/>
      <c r="BL684" s="1157"/>
      <c r="BM684" s="1157"/>
      <c r="BN684" s="1157"/>
      <c r="BO684" s="1157"/>
      <c r="BP684" s="1157"/>
      <c r="BQ684" s="1157"/>
      <c r="BR684" s="1157"/>
      <c r="BS684" s="1201"/>
      <c r="BT684" s="1157"/>
      <c r="BU684" s="1157"/>
      <c r="BV684" s="1157"/>
      <c r="BW684" s="1157"/>
      <c r="BX684" s="1157"/>
      <c r="BY684" s="1157"/>
      <c r="BZ684" s="1157"/>
      <c r="CA684" s="1157"/>
      <c r="CB684" s="1157"/>
      <c r="CC684" s="1157"/>
      <c r="CD684" s="1157"/>
      <c r="CE684" s="1157"/>
      <c r="CF684" s="1157"/>
      <c r="CG684" s="1157"/>
      <c r="CH684" s="1157"/>
      <c r="CI684" s="1157"/>
      <c r="CJ684" s="1157"/>
      <c r="CK684" s="1157"/>
      <c r="CL684" s="1157"/>
      <c r="CM684" s="1201"/>
      <c r="CN684" s="1201"/>
      <c r="CO684" s="1202"/>
      <c r="CQ684" s="2118"/>
    </row>
    <row r="685" spans="1:95" s="701" customFormat="1">
      <c r="A685" s="1138"/>
      <c r="B685" s="1156"/>
      <c r="C685" s="1132"/>
      <c r="D685" s="1132"/>
      <c r="E685" s="1133"/>
      <c r="F685" s="1151"/>
      <c r="G685" s="1150"/>
      <c r="H685" s="1136"/>
      <c r="I685" s="1157"/>
      <c r="J685" s="1157"/>
      <c r="K685" s="1157"/>
      <c r="L685" s="1157"/>
      <c r="M685" s="1157"/>
      <c r="N685" s="1157"/>
      <c r="O685" s="1157"/>
      <c r="P685" s="1157"/>
      <c r="Q685" s="1157"/>
      <c r="R685" s="1157"/>
      <c r="S685" s="1157"/>
      <c r="T685" s="1157"/>
      <c r="U685" s="1157"/>
      <c r="V685" s="1157"/>
      <c r="W685" s="1157"/>
      <c r="X685" s="1157"/>
      <c r="Y685" s="1157"/>
      <c r="Z685" s="1157"/>
      <c r="AA685" s="1157"/>
      <c r="AB685" s="1201"/>
      <c r="AC685" s="1201"/>
      <c r="AD685" s="1201"/>
      <c r="AE685" s="1201"/>
      <c r="AF685" s="1157"/>
      <c r="AG685" s="1157"/>
      <c r="AH685" s="1157"/>
      <c r="AI685" s="1157"/>
      <c r="AJ685" s="1157"/>
      <c r="AK685" s="1157"/>
      <c r="AL685" s="1157"/>
      <c r="AM685" s="1157"/>
      <c r="AN685" s="1157"/>
      <c r="AO685" s="1157"/>
      <c r="AP685" s="1157"/>
      <c r="AQ685" s="1157"/>
      <c r="AR685" s="1157"/>
      <c r="AS685" s="1157"/>
      <c r="AT685" s="1157"/>
      <c r="AU685" s="1157"/>
      <c r="AV685" s="1157"/>
      <c r="AW685" s="1157"/>
      <c r="AX685" s="1157"/>
      <c r="AY685" s="1157"/>
      <c r="AZ685" s="1157"/>
      <c r="BA685" s="1157"/>
      <c r="BB685" s="1157"/>
      <c r="BC685" s="1157"/>
      <c r="BD685" s="1157"/>
      <c r="BE685" s="1157"/>
      <c r="BF685" s="1157"/>
      <c r="BG685" s="1157"/>
      <c r="BH685" s="1157"/>
      <c r="BI685" s="1157"/>
      <c r="BJ685" s="1157"/>
      <c r="BK685" s="1157"/>
      <c r="BL685" s="1157"/>
      <c r="BM685" s="1157"/>
      <c r="BN685" s="1157"/>
      <c r="BO685" s="1157"/>
      <c r="BP685" s="1157"/>
      <c r="BQ685" s="1157"/>
      <c r="BR685" s="1157"/>
      <c r="BS685" s="1201"/>
      <c r="BT685" s="1157"/>
      <c r="BU685" s="1157"/>
      <c r="BV685" s="1157"/>
      <c r="BW685" s="1157"/>
      <c r="BX685" s="1157"/>
      <c r="BY685" s="1157"/>
      <c r="BZ685" s="1157"/>
      <c r="CA685" s="1157"/>
      <c r="CB685" s="1157"/>
      <c r="CC685" s="1157"/>
      <c r="CD685" s="1157"/>
      <c r="CE685" s="1157"/>
      <c r="CF685" s="1157"/>
      <c r="CG685" s="1157"/>
      <c r="CH685" s="1157"/>
      <c r="CI685" s="1157"/>
      <c r="CJ685" s="1157"/>
      <c r="CK685" s="1157"/>
      <c r="CL685" s="1157"/>
      <c r="CM685" s="1201"/>
      <c r="CN685" s="1201"/>
      <c r="CO685" s="1202"/>
      <c r="CQ685" s="2118"/>
    </row>
    <row r="686" spans="1:95" s="701" customFormat="1">
      <c r="A686" s="1138"/>
      <c r="B686" s="1156"/>
      <c r="C686" s="1132"/>
      <c r="D686" s="1132"/>
      <c r="E686" s="1133"/>
      <c r="F686" s="1151"/>
      <c r="G686" s="1150"/>
      <c r="H686" s="1136"/>
      <c r="I686" s="1157"/>
      <c r="J686" s="1157"/>
      <c r="K686" s="1157"/>
      <c r="L686" s="1157"/>
      <c r="M686" s="1157"/>
      <c r="N686" s="1157"/>
      <c r="O686" s="1157"/>
      <c r="P686" s="1157"/>
      <c r="Q686" s="1157"/>
      <c r="R686" s="1157"/>
      <c r="S686" s="1157"/>
      <c r="T686" s="1157"/>
      <c r="U686" s="1157"/>
      <c r="V686" s="1157"/>
      <c r="W686" s="1157"/>
      <c r="X686" s="1157"/>
      <c r="Y686" s="1157"/>
      <c r="Z686" s="1157"/>
      <c r="AA686" s="1157"/>
      <c r="AB686" s="1201"/>
      <c r="AC686" s="1201"/>
      <c r="AD686" s="1201"/>
      <c r="AE686" s="1201"/>
      <c r="AF686" s="1157"/>
      <c r="AG686" s="1157"/>
      <c r="AH686" s="1157"/>
      <c r="AI686" s="1157"/>
      <c r="AJ686" s="1157"/>
      <c r="AK686" s="1157"/>
      <c r="AL686" s="1157"/>
      <c r="AM686" s="1157"/>
      <c r="AN686" s="1157"/>
      <c r="AO686" s="1157"/>
      <c r="AP686" s="1157"/>
      <c r="AQ686" s="1157"/>
      <c r="AR686" s="1157"/>
      <c r="AS686" s="1157"/>
      <c r="AT686" s="1157"/>
      <c r="AU686" s="1157"/>
      <c r="AV686" s="1157"/>
      <c r="AW686" s="1157"/>
      <c r="AX686" s="1157"/>
      <c r="AY686" s="1157"/>
      <c r="AZ686" s="1157"/>
      <c r="BA686" s="1157"/>
      <c r="BB686" s="1157"/>
      <c r="BC686" s="1157"/>
      <c r="BD686" s="1157"/>
      <c r="BE686" s="1157"/>
      <c r="BF686" s="1157"/>
      <c r="BG686" s="1157"/>
      <c r="BH686" s="1157"/>
      <c r="BI686" s="1157"/>
      <c r="BJ686" s="1157"/>
      <c r="BK686" s="1157"/>
      <c r="BL686" s="1157"/>
      <c r="BM686" s="1157"/>
      <c r="BN686" s="1157"/>
      <c r="BO686" s="1157"/>
      <c r="BP686" s="1157"/>
      <c r="BQ686" s="1157"/>
      <c r="BR686" s="1157"/>
      <c r="BS686" s="1201"/>
      <c r="BT686" s="1157"/>
      <c r="BU686" s="1157"/>
      <c r="BV686" s="1157"/>
      <c r="BW686" s="1157"/>
      <c r="BX686" s="1157"/>
      <c r="BY686" s="1157"/>
      <c r="BZ686" s="1157"/>
      <c r="CA686" s="1157"/>
      <c r="CB686" s="1157"/>
      <c r="CC686" s="1157"/>
      <c r="CD686" s="1157"/>
      <c r="CE686" s="1157"/>
      <c r="CF686" s="1157"/>
      <c r="CG686" s="1157"/>
      <c r="CH686" s="1157"/>
      <c r="CI686" s="1157"/>
      <c r="CJ686" s="1157"/>
      <c r="CK686" s="1157"/>
      <c r="CL686" s="1157"/>
      <c r="CM686" s="1201"/>
      <c r="CN686" s="1201"/>
      <c r="CO686" s="1202"/>
      <c r="CQ686" s="2118"/>
    </row>
    <row r="687" spans="1:95" s="701" customFormat="1">
      <c r="A687" s="1138"/>
      <c r="B687" s="1156"/>
      <c r="C687" s="1132"/>
      <c r="D687" s="1132"/>
      <c r="E687" s="1133"/>
      <c r="F687" s="1151"/>
      <c r="G687" s="1150"/>
      <c r="H687" s="1136"/>
      <c r="I687" s="1157"/>
      <c r="J687" s="1157"/>
      <c r="K687" s="1157"/>
      <c r="L687" s="1157"/>
      <c r="M687" s="1157"/>
      <c r="N687" s="1157"/>
      <c r="O687" s="1157"/>
      <c r="P687" s="1157"/>
      <c r="Q687" s="1157"/>
      <c r="R687" s="1157"/>
      <c r="S687" s="1157"/>
      <c r="T687" s="1157"/>
      <c r="U687" s="1157"/>
      <c r="V687" s="1157"/>
      <c r="W687" s="1157"/>
      <c r="X687" s="1157"/>
      <c r="Y687" s="1157"/>
      <c r="Z687" s="1157"/>
      <c r="AA687" s="1157"/>
      <c r="AB687" s="1201"/>
      <c r="AC687" s="1201"/>
      <c r="AD687" s="1201"/>
      <c r="AE687" s="1201"/>
      <c r="AF687" s="1157"/>
      <c r="AG687" s="1157"/>
      <c r="AH687" s="1157"/>
      <c r="AI687" s="1157"/>
      <c r="AJ687" s="1157"/>
      <c r="AK687" s="1157"/>
      <c r="AL687" s="1157"/>
      <c r="AM687" s="1157"/>
      <c r="AN687" s="1157"/>
      <c r="AO687" s="1157"/>
      <c r="AP687" s="1157"/>
      <c r="AQ687" s="1157"/>
      <c r="AR687" s="1157"/>
      <c r="AS687" s="1157"/>
      <c r="AT687" s="1157"/>
      <c r="AU687" s="1157"/>
      <c r="AV687" s="1157"/>
      <c r="AW687" s="1157"/>
      <c r="AX687" s="1157"/>
      <c r="AY687" s="1157"/>
      <c r="AZ687" s="1157"/>
      <c r="BA687" s="1157"/>
      <c r="BB687" s="1157"/>
      <c r="BC687" s="1157"/>
      <c r="BD687" s="1157"/>
      <c r="BE687" s="1157"/>
      <c r="BF687" s="1157"/>
      <c r="BG687" s="1157"/>
      <c r="BH687" s="1157"/>
      <c r="BI687" s="1157"/>
      <c r="BJ687" s="1157"/>
      <c r="BK687" s="1157"/>
      <c r="BL687" s="1157"/>
      <c r="BM687" s="1157"/>
      <c r="BN687" s="1157"/>
      <c r="BO687" s="1157"/>
      <c r="BP687" s="1157"/>
      <c r="BQ687" s="1157"/>
      <c r="BR687" s="1157"/>
      <c r="BS687" s="1201"/>
      <c r="BT687" s="1157"/>
      <c r="BU687" s="1157"/>
      <c r="BV687" s="1157"/>
      <c r="BW687" s="1157"/>
      <c r="BX687" s="1157"/>
      <c r="BY687" s="1157"/>
      <c r="BZ687" s="1157"/>
      <c r="CA687" s="1157"/>
      <c r="CB687" s="1157"/>
      <c r="CC687" s="1157"/>
      <c r="CD687" s="1157"/>
      <c r="CE687" s="1157"/>
      <c r="CF687" s="1157"/>
      <c r="CG687" s="1157"/>
      <c r="CH687" s="1157"/>
      <c r="CI687" s="1157"/>
      <c r="CJ687" s="1157"/>
      <c r="CK687" s="1157"/>
      <c r="CL687" s="1157"/>
      <c r="CM687" s="1201"/>
      <c r="CN687" s="1201"/>
      <c r="CO687" s="1202"/>
      <c r="CQ687" s="2118"/>
    </row>
    <row r="688" spans="1:95" s="701" customFormat="1">
      <c r="A688" s="1138"/>
      <c r="B688" s="1156"/>
      <c r="C688" s="1132"/>
      <c r="D688" s="1132"/>
      <c r="E688" s="1133"/>
      <c r="F688" s="1151"/>
      <c r="G688" s="1150"/>
      <c r="H688" s="1136"/>
      <c r="I688" s="1157"/>
      <c r="J688" s="1157"/>
      <c r="K688" s="1157"/>
      <c r="L688" s="1157"/>
      <c r="M688" s="1157"/>
      <c r="N688" s="1157"/>
      <c r="O688" s="1157"/>
      <c r="P688" s="1157"/>
      <c r="Q688" s="1157"/>
      <c r="R688" s="1157"/>
      <c r="S688" s="1157"/>
      <c r="T688" s="1157"/>
      <c r="U688" s="1157"/>
      <c r="V688" s="1157"/>
      <c r="W688" s="1157"/>
      <c r="X688" s="1157"/>
      <c r="Y688" s="1157"/>
      <c r="Z688" s="1157"/>
      <c r="AA688" s="1157"/>
      <c r="AB688" s="1201"/>
      <c r="AC688" s="1201"/>
      <c r="AD688" s="1201"/>
      <c r="AE688" s="1201"/>
      <c r="AF688" s="1157"/>
      <c r="AG688" s="1157"/>
      <c r="AH688" s="1157"/>
      <c r="AI688" s="1157"/>
      <c r="AJ688" s="1157"/>
      <c r="AK688" s="1157"/>
      <c r="AL688" s="1157"/>
      <c r="AM688" s="1157"/>
      <c r="AN688" s="1157"/>
      <c r="AO688" s="1157"/>
      <c r="AP688" s="1157"/>
      <c r="AQ688" s="1157"/>
      <c r="AR688" s="1157"/>
      <c r="AS688" s="1157"/>
      <c r="AT688" s="1157"/>
      <c r="AU688" s="1157"/>
      <c r="AV688" s="1157"/>
      <c r="AW688" s="1157"/>
      <c r="AX688" s="1157"/>
      <c r="AY688" s="1157"/>
      <c r="AZ688" s="1157"/>
      <c r="BA688" s="1157"/>
      <c r="BB688" s="1157"/>
      <c r="BC688" s="1157"/>
      <c r="BD688" s="1157"/>
      <c r="BE688" s="1157"/>
      <c r="BF688" s="1157"/>
      <c r="BG688" s="1157"/>
      <c r="BH688" s="1157"/>
      <c r="BI688" s="1157"/>
      <c r="BJ688" s="1157"/>
      <c r="BK688" s="1157"/>
      <c r="BL688" s="1157"/>
      <c r="BM688" s="1157"/>
      <c r="BN688" s="1157"/>
      <c r="BO688" s="1157"/>
      <c r="BP688" s="1157"/>
      <c r="BQ688" s="1157"/>
      <c r="BR688" s="1157"/>
      <c r="BS688" s="1201"/>
      <c r="BT688" s="1157"/>
      <c r="BU688" s="1157"/>
      <c r="BV688" s="1157"/>
      <c r="BW688" s="1157"/>
      <c r="BX688" s="1157"/>
      <c r="BY688" s="1157"/>
      <c r="BZ688" s="1157"/>
      <c r="CA688" s="1157"/>
      <c r="CB688" s="1157"/>
      <c r="CC688" s="1157"/>
      <c r="CD688" s="1157"/>
      <c r="CE688" s="1157"/>
      <c r="CF688" s="1157"/>
      <c r="CG688" s="1157"/>
      <c r="CH688" s="1157"/>
      <c r="CI688" s="1157"/>
      <c r="CJ688" s="1157"/>
      <c r="CK688" s="1157"/>
      <c r="CL688" s="1157"/>
      <c r="CM688" s="1201"/>
      <c r="CN688" s="1201"/>
      <c r="CO688" s="1202"/>
      <c r="CQ688" s="2118"/>
    </row>
    <row r="689" spans="1:95" s="701" customFormat="1">
      <c r="A689" s="1138"/>
      <c r="B689" s="1156"/>
      <c r="C689" s="1132"/>
      <c r="D689" s="1132"/>
      <c r="E689" s="1133"/>
      <c r="F689" s="1151"/>
      <c r="G689" s="1150"/>
      <c r="H689" s="1136"/>
      <c r="I689" s="1157"/>
      <c r="J689" s="1157"/>
      <c r="K689" s="1157"/>
      <c r="L689" s="1157"/>
      <c r="M689" s="1157"/>
      <c r="N689" s="1157"/>
      <c r="O689" s="1157"/>
      <c r="P689" s="1157"/>
      <c r="Q689" s="1157"/>
      <c r="R689" s="1157"/>
      <c r="S689" s="1157"/>
      <c r="T689" s="1157"/>
      <c r="U689" s="1157"/>
      <c r="V689" s="1157"/>
      <c r="W689" s="1157"/>
      <c r="X689" s="1157"/>
      <c r="Y689" s="1157"/>
      <c r="Z689" s="1157"/>
      <c r="AA689" s="1157"/>
      <c r="AB689" s="1201"/>
      <c r="AC689" s="1201"/>
      <c r="AD689" s="1201"/>
      <c r="AE689" s="1201"/>
      <c r="AF689" s="1157"/>
      <c r="AG689" s="1157"/>
      <c r="AH689" s="1157"/>
      <c r="AI689" s="1157"/>
      <c r="AJ689" s="1157"/>
      <c r="AK689" s="1157"/>
      <c r="AL689" s="1157"/>
      <c r="AM689" s="1157"/>
      <c r="AN689" s="1157"/>
      <c r="AO689" s="1157"/>
      <c r="AP689" s="1157"/>
      <c r="AQ689" s="1157"/>
      <c r="AR689" s="1157"/>
      <c r="AS689" s="1157"/>
      <c r="AT689" s="1157"/>
      <c r="AU689" s="1157"/>
      <c r="AV689" s="1157"/>
      <c r="AW689" s="1157"/>
      <c r="AX689" s="1157"/>
      <c r="AY689" s="1157"/>
      <c r="AZ689" s="1157"/>
      <c r="BA689" s="1157"/>
      <c r="BB689" s="1157"/>
      <c r="BC689" s="1157"/>
      <c r="BD689" s="1157"/>
      <c r="BE689" s="1157"/>
      <c r="BF689" s="1157"/>
      <c r="BG689" s="1157"/>
      <c r="BH689" s="1157"/>
      <c r="BI689" s="1157"/>
      <c r="BJ689" s="1157"/>
      <c r="BK689" s="1157"/>
      <c r="BL689" s="1157"/>
      <c r="BM689" s="1157"/>
      <c r="BN689" s="1157"/>
      <c r="BO689" s="1157"/>
      <c r="BP689" s="1157"/>
      <c r="BQ689" s="1157"/>
      <c r="BR689" s="1157"/>
      <c r="BS689" s="1201"/>
      <c r="BT689" s="1157"/>
      <c r="BU689" s="1157"/>
      <c r="BV689" s="1157"/>
      <c r="BW689" s="1157"/>
      <c r="BX689" s="1157"/>
      <c r="BY689" s="1157"/>
      <c r="BZ689" s="1157"/>
      <c r="CA689" s="1157"/>
      <c r="CB689" s="1157"/>
      <c r="CC689" s="1157"/>
      <c r="CD689" s="1157"/>
      <c r="CE689" s="1157"/>
      <c r="CF689" s="1157"/>
      <c r="CG689" s="1157"/>
      <c r="CH689" s="1157"/>
      <c r="CI689" s="1157"/>
      <c r="CJ689" s="1157"/>
      <c r="CK689" s="1157"/>
      <c r="CL689" s="1157"/>
      <c r="CM689" s="1201"/>
      <c r="CN689" s="1201"/>
      <c r="CO689" s="1202"/>
      <c r="CQ689" s="2118"/>
    </row>
    <row r="690" spans="1:95" s="701" customFormat="1">
      <c r="A690" s="1138"/>
      <c r="B690" s="1156"/>
      <c r="C690" s="1132"/>
      <c r="D690" s="1132"/>
      <c r="E690" s="1133"/>
      <c r="F690" s="1151"/>
      <c r="G690" s="1150"/>
      <c r="H690" s="1136"/>
      <c r="I690" s="1157"/>
      <c r="J690" s="1157"/>
      <c r="K690" s="1157"/>
      <c r="L690" s="1157"/>
      <c r="M690" s="1157"/>
      <c r="N690" s="1157"/>
      <c r="O690" s="1157"/>
      <c r="P690" s="1157"/>
      <c r="Q690" s="1157"/>
      <c r="R690" s="1157"/>
      <c r="S690" s="1157"/>
      <c r="T690" s="1157"/>
      <c r="U690" s="1157"/>
      <c r="V690" s="1157"/>
      <c r="W690" s="1157"/>
      <c r="X690" s="1157"/>
      <c r="Y690" s="1157"/>
      <c r="Z690" s="1157"/>
      <c r="AA690" s="1157"/>
      <c r="AB690" s="1201"/>
      <c r="AC690" s="1201"/>
      <c r="AD690" s="1201"/>
      <c r="AE690" s="1201"/>
      <c r="AF690" s="1157"/>
      <c r="AG690" s="1157"/>
      <c r="AH690" s="1157"/>
      <c r="AI690" s="1157"/>
      <c r="AJ690" s="1157"/>
      <c r="AK690" s="1157"/>
      <c r="AL690" s="1157"/>
      <c r="AM690" s="1157"/>
      <c r="AN690" s="1157"/>
      <c r="AO690" s="1157"/>
      <c r="AP690" s="1157"/>
      <c r="AQ690" s="1157"/>
      <c r="AR690" s="1157"/>
      <c r="AS690" s="1157"/>
      <c r="AT690" s="1157"/>
      <c r="AU690" s="1157"/>
      <c r="AV690" s="1157"/>
      <c r="AW690" s="1157"/>
      <c r="AX690" s="1157"/>
      <c r="AY690" s="1157"/>
      <c r="AZ690" s="1157"/>
      <c r="BA690" s="1157"/>
      <c r="BB690" s="1157"/>
      <c r="BC690" s="1157"/>
      <c r="BD690" s="1157"/>
      <c r="BE690" s="1157"/>
      <c r="BF690" s="1157"/>
      <c r="BG690" s="1157"/>
      <c r="BH690" s="1157"/>
      <c r="BI690" s="1157"/>
      <c r="BJ690" s="1157"/>
      <c r="BK690" s="1157"/>
      <c r="BL690" s="1157"/>
      <c r="BM690" s="1157"/>
      <c r="BN690" s="1157"/>
      <c r="BO690" s="1157"/>
      <c r="BP690" s="1157"/>
      <c r="BQ690" s="1157"/>
      <c r="BR690" s="1157"/>
      <c r="BS690" s="1201"/>
      <c r="BT690" s="1157"/>
      <c r="BU690" s="1157"/>
      <c r="BV690" s="1157"/>
      <c r="BW690" s="1157"/>
      <c r="BX690" s="1157"/>
      <c r="BY690" s="1157"/>
      <c r="BZ690" s="1157"/>
      <c r="CA690" s="1157"/>
      <c r="CB690" s="1157"/>
      <c r="CC690" s="1157"/>
      <c r="CD690" s="1157"/>
      <c r="CE690" s="1157"/>
      <c r="CF690" s="1157"/>
      <c r="CG690" s="1157"/>
      <c r="CH690" s="1157"/>
      <c r="CI690" s="1157"/>
      <c r="CJ690" s="1157"/>
      <c r="CK690" s="1157"/>
      <c r="CL690" s="1157"/>
      <c r="CM690" s="1201"/>
      <c r="CN690" s="1201"/>
      <c r="CO690" s="1202"/>
      <c r="CQ690" s="2118"/>
    </row>
    <row r="691" spans="1:95" s="701" customFormat="1">
      <c r="A691" s="1138"/>
      <c r="B691" s="1156"/>
      <c r="C691" s="1132"/>
      <c r="D691" s="1132"/>
      <c r="E691" s="1133"/>
      <c r="F691" s="1151"/>
      <c r="G691" s="1150"/>
      <c r="H691" s="1136"/>
      <c r="I691" s="1157"/>
      <c r="J691" s="1157"/>
      <c r="K691" s="1157"/>
      <c r="L691" s="1157"/>
      <c r="M691" s="1157"/>
      <c r="N691" s="1157"/>
      <c r="O691" s="1157"/>
      <c r="P691" s="1157"/>
      <c r="Q691" s="1157"/>
      <c r="R691" s="1157"/>
      <c r="S691" s="1157"/>
      <c r="T691" s="1157"/>
      <c r="U691" s="1157"/>
      <c r="V691" s="1157"/>
      <c r="W691" s="1157"/>
      <c r="X691" s="1157"/>
      <c r="Y691" s="1157"/>
      <c r="Z691" s="1157"/>
      <c r="AA691" s="1157"/>
      <c r="AB691" s="1201"/>
      <c r="AC691" s="1201"/>
      <c r="AD691" s="1201"/>
      <c r="AE691" s="1201"/>
      <c r="AF691" s="1157"/>
      <c r="AG691" s="1157"/>
      <c r="AH691" s="1157"/>
      <c r="AI691" s="1157"/>
      <c r="AJ691" s="1157"/>
      <c r="AK691" s="1157"/>
      <c r="AL691" s="1157"/>
      <c r="AM691" s="1157"/>
      <c r="AN691" s="1157"/>
      <c r="AO691" s="1157"/>
      <c r="AP691" s="1157"/>
      <c r="AQ691" s="1157"/>
      <c r="AR691" s="1157"/>
      <c r="AS691" s="1157"/>
      <c r="AT691" s="1157"/>
      <c r="AU691" s="1157"/>
      <c r="AV691" s="1157"/>
      <c r="AW691" s="1157"/>
      <c r="AX691" s="1157"/>
      <c r="AY691" s="1157"/>
      <c r="AZ691" s="1157"/>
      <c r="BA691" s="1157"/>
      <c r="BB691" s="1157"/>
      <c r="BC691" s="1157"/>
      <c r="BD691" s="1157"/>
      <c r="BE691" s="1157"/>
      <c r="BF691" s="1157"/>
      <c r="BG691" s="1157"/>
      <c r="BH691" s="1157"/>
      <c r="BI691" s="1157"/>
      <c r="BJ691" s="1157"/>
      <c r="BK691" s="1157"/>
      <c r="BL691" s="1157"/>
      <c r="BM691" s="1157"/>
      <c r="BN691" s="1157"/>
      <c r="BO691" s="1157"/>
      <c r="BP691" s="1157"/>
      <c r="BQ691" s="1157"/>
      <c r="BR691" s="1157"/>
      <c r="BS691" s="1201"/>
      <c r="BT691" s="1157"/>
      <c r="BU691" s="1157"/>
      <c r="BV691" s="1157"/>
      <c r="BW691" s="1157"/>
      <c r="BX691" s="1157"/>
      <c r="BY691" s="1157"/>
      <c r="BZ691" s="1157"/>
      <c r="CA691" s="1157"/>
      <c r="CB691" s="1157"/>
      <c r="CC691" s="1157"/>
      <c r="CD691" s="1157"/>
      <c r="CE691" s="1157"/>
      <c r="CF691" s="1157"/>
      <c r="CG691" s="1157"/>
      <c r="CH691" s="1157"/>
      <c r="CI691" s="1157"/>
      <c r="CJ691" s="1157"/>
      <c r="CK691" s="1157"/>
      <c r="CL691" s="1157"/>
      <c r="CM691" s="1201"/>
      <c r="CN691" s="1201"/>
      <c r="CO691" s="1202"/>
      <c r="CQ691" s="2118"/>
    </row>
    <row r="692" spans="1:95" s="701" customFormat="1">
      <c r="A692" s="1138"/>
      <c r="B692" s="1156"/>
      <c r="C692" s="1132"/>
      <c r="D692" s="1132"/>
      <c r="E692" s="1133"/>
      <c r="F692" s="1151"/>
      <c r="G692" s="1150"/>
      <c r="H692" s="1136"/>
      <c r="I692" s="1157"/>
      <c r="J692" s="1157"/>
      <c r="K692" s="1157"/>
      <c r="L692" s="1157"/>
      <c r="M692" s="1157"/>
      <c r="N692" s="1157"/>
      <c r="O692" s="1157"/>
      <c r="P692" s="1157"/>
      <c r="Q692" s="1157"/>
      <c r="R692" s="1157"/>
      <c r="S692" s="1157"/>
      <c r="T692" s="1157"/>
      <c r="U692" s="1157"/>
      <c r="V692" s="1157"/>
      <c r="W692" s="1157"/>
      <c r="X692" s="1157"/>
      <c r="Y692" s="1157"/>
      <c r="Z692" s="1157"/>
      <c r="AA692" s="1157"/>
      <c r="AB692" s="1201"/>
      <c r="AC692" s="1201"/>
      <c r="AD692" s="1201"/>
      <c r="AE692" s="1201"/>
      <c r="AF692" s="1157"/>
      <c r="AG692" s="1157"/>
      <c r="AH692" s="1157"/>
      <c r="AI692" s="1157"/>
      <c r="AJ692" s="1157"/>
      <c r="AK692" s="1157"/>
      <c r="AL692" s="1157"/>
      <c r="AM692" s="1157"/>
      <c r="AN692" s="1157"/>
      <c r="AO692" s="1157"/>
      <c r="AP692" s="1157"/>
      <c r="AQ692" s="1157"/>
      <c r="AR692" s="1157"/>
      <c r="AS692" s="1157"/>
      <c r="AT692" s="1157"/>
      <c r="AU692" s="1157"/>
      <c r="AV692" s="1157"/>
      <c r="AW692" s="1157"/>
      <c r="AX692" s="1157"/>
      <c r="AY692" s="1157"/>
      <c r="AZ692" s="1157"/>
      <c r="BA692" s="1157"/>
      <c r="BB692" s="1157"/>
      <c r="BC692" s="1157"/>
      <c r="BD692" s="1157"/>
      <c r="BE692" s="1157"/>
      <c r="BF692" s="1157"/>
      <c r="BG692" s="1157"/>
      <c r="BH692" s="1157"/>
      <c r="BI692" s="1157"/>
      <c r="BJ692" s="1157"/>
      <c r="BK692" s="1157"/>
      <c r="BL692" s="1157"/>
      <c r="BM692" s="1157"/>
      <c r="BN692" s="1157"/>
      <c r="BO692" s="1157"/>
      <c r="BP692" s="1157"/>
      <c r="BQ692" s="1157"/>
      <c r="BR692" s="1157"/>
      <c r="BS692" s="1201"/>
      <c r="BT692" s="1157"/>
      <c r="BU692" s="1157"/>
      <c r="BV692" s="1157"/>
      <c r="BW692" s="1157"/>
      <c r="BX692" s="1157"/>
      <c r="BY692" s="1157"/>
      <c r="BZ692" s="1157"/>
      <c r="CA692" s="1157"/>
      <c r="CB692" s="1157"/>
      <c r="CC692" s="1157"/>
      <c r="CD692" s="1157"/>
      <c r="CE692" s="1157"/>
      <c r="CF692" s="1157"/>
      <c r="CG692" s="1157"/>
      <c r="CH692" s="1157"/>
      <c r="CI692" s="1157"/>
      <c r="CJ692" s="1157"/>
      <c r="CK692" s="1157"/>
      <c r="CL692" s="1157"/>
      <c r="CM692" s="1201"/>
      <c r="CN692" s="1201"/>
      <c r="CO692" s="1202"/>
      <c r="CQ692" s="2118"/>
    </row>
    <row r="693" spans="1:95" s="701" customFormat="1">
      <c r="A693" s="1138"/>
      <c r="B693" s="1156"/>
      <c r="C693" s="1132"/>
      <c r="D693" s="1132"/>
      <c r="E693" s="1133"/>
      <c r="F693" s="1151"/>
      <c r="G693" s="1150"/>
      <c r="H693" s="1136"/>
      <c r="I693" s="1157"/>
      <c r="J693" s="1157"/>
      <c r="K693" s="1157"/>
      <c r="L693" s="1157"/>
      <c r="M693" s="1157"/>
      <c r="N693" s="1157"/>
      <c r="O693" s="1157"/>
      <c r="P693" s="1157"/>
      <c r="Q693" s="1157"/>
      <c r="R693" s="1157"/>
      <c r="S693" s="1157"/>
      <c r="T693" s="1157"/>
      <c r="U693" s="1157"/>
      <c r="V693" s="1157"/>
      <c r="W693" s="1157"/>
      <c r="X693" s="1157"/>
      <c r="Y693" s="1157"/>
      <c r="Z693" s="1157"/>
      <c r="AA693" s="1157"/>
      <c r="AB693" s="1201"/>
      <c r="AC693" s="1201"/>
      <c r="AD693" s="1201"/>
      <c r="AE693" s="1201"/>
      <c r="AF693" s="1157"/>
      <c r="AG693" s="1157"/>
      <c r="AH693" s="1157"/>
      <c r="AI693" s="1157"/>
      <c r="AJ693" s="1157"/>
      <c r="AK693" s="1157"/>
      <c r="AL693" s="1157"/>
      <c r="AM693" s="1157"/>
      <c r="AN693" s="1157"/>
      <c r="AO693" s="1157"/>
      <c r="AP693" s="1157"/>
      <c r="AQ693" s="1157"/>
      <c r="AR693" s="1157"/>
      <c r="AS693" s="1157"/>
      <c r="AT693" s="1157"/>
      <c r="AU693" s="1157"/>
      <c r="AV693" s="1157"/>
      <c r="AW693" s="1157"/>
      <c r="AX693" s="1157"/>
      <c r="AY693" s="1157"/>
      <c r="AZ693" s="1157"/>
      <c r="BA693" s="1157"/>
      <c r="BB693" s="1157"/>
      <c r="BC693" s="1157"/>
      <c r="BD693" s="1157"/>
      <c r="BE693" s="1157"/>
      <c r="BF693" s="1157"/>
      <c r="BG693" s="1157"/>
      <c r="BH693" s="1157"/>
      <c r="BI693" s="1157"/>
      <c r="BJ693" s="1157"/>
      <c r="BK693" s="1157"/>
      <c r="BL693" s="1157"/>
      <c r="BM693" s="1157"/>
      <c r="BN693" s="1157"/>
      <c r="BO693" s="1157"/>
      <c r="BP693" s="1157"/>
      <c r="BQ693" s="1157"/>
      <c r="BR693" s="1157"/>
      <c r="BS693" s="1201"/>
      <c r="BT693" s="1157"/>
      <c r="BU693" s="1157"/>
      <c r="BV693" s="1157"/>
      <c r="BW693" s="1157"/>
      <c r="BX693" s="1157"/>
      <c r="BY693" s="1157"/>
      <c r="BZ693" s="1157"/>
      <c r="CA693" s="1157"/>
      <c r="CB693" s="1157"/>
      <c r="CC693" s="1157"/>
      <c r="CD693" s="1157"/>
      <c r="CE693" s="1157"/>
      <c r="CF693" s="1157"/>
      <c r="CG693" s="1157"/>
      <c r="CH693" s="1157"/>
      <c r="CI693" s="1157"/>
      <c r="CJ693" s="1157"/>
      <c r="CK693" s="1157"/>
      <c r="CL693" s="1157"/>
      <c r="CM693" s="1201"/>
      <c r="CN693" s="1201"/>
      <c r="CO693" s="1202"/>
      <c r="CQ693" s="2118"/>
    </row>
    <row r="694" spans="1:95" s="701" customFormat="1">
      <c r="A694" s="1138"/>
      <c r="B694" s="1156"/>
      <c r="C694" s="1132"/>
      <c r="D694" s="1132"/>
      <c r="E694" s="1133"/>
      <c r="F694" s="1151"/>
      <c r="G694" s="1150"/>
      <c r="H694" s="1136"/>
      <c r="I694" s="1157"/>
      <c r="J694" s="1157"/>
      <c r="K694" s="1157"/>
      <c r="L694" s="1157"/>
      <c r="M694" s="1157"/>
      <c r="N694" s="1157"/>
      <c r="O694" s="1157"/>
      <c r="P694" s="1157"/>
      <c r="Q694" s="1157"/>
      <c r="R694" s="1157"/>
      <c r="S694" s="1157"/>
      <c r="T694" s="1157"/>
      <c r="U694" s="1157"/>
      <c r="V694" s="1157"/>
      <c r="W694" s="1157"/>
      <c r="X694" s="1157"/>
      <c r="Y694" s="1157"/>
      <c r="Z694" s="1157"/>
      <c r="AA694" s="1157"/>
      <c r="AB694" s="1201"/>
      <c r="AC694" s="1201"/>
      <c r="AD694" s="1201"/>
      <c r="AE694" s="1201"/>
      <c r="AF694" s="1157"/>
      <c r="AG694" s="1157"/>
      <c r="AH694" s="1157"/>
      <c r="AI694" s="1157"/>
      <c r="AJ694" s="1157"/>
      <c r="AK694" s="1157"/>
      <c r="AL694" s="1157"/>
      <c r="AM694" s="1157"/>
      <c r="AN694" s="1157"/>
      <c r="AO694" s="1157"/>
      <c r="AP694" s="1157"/>
      <c r="AQ694" s="1157"/>
      <c r="AR694" s="1157"/>
      <c r="AS694" s="1157"/>
      <c r="AT694" s="1157"/>
      <c r="AU694" s="1157"/>
      <c r="AV694" s="1157"/>
      <c r="AW694" s="1157"/>
      <c r="AX694" s="1157"/>
      <c r="AY694" s="1157"/>
      <c r="AZ694" s="1157"/>
      <c r="BA694" s="1157"/>
      <c r="BB694" s="1157"/>
      <c r="BC694" s="1157"/>
      <c r="BD694" s="1157"/>
      <c r="BE694" s="1157"/>
      <c r="BF694" s="1157"/>
      <c r="BG694" s="1157"/>
      <c r="BH694" s="1157"/>
      <c r="BI694" s="1157"/>
      <c r="BJ694" s="1157"/>
      <c r="BK694" s="1157"/>
      <c r="BL694" s="1157"/>
      <c r="BM694" s="1157"/>
      <c r="BN694" s="1157"/>
      <c r="BO694" s="1157"/>
      <c r="BP694" s="1157"/>
      <c r="BQ694" s="1157"/>
      <c r="BR694" s="1157"/>
      <c r="BS694" s="1201"/>
      <c r="BT694" s="1157"/>
      <c r="BU694" s="1157"/>
      <c r="BV694" s="1157"/>
      <c r="BW694" s="1157"/>
      <c r="BX694" s="1157"/>
      <c r="BY694" s="1157"/>
      <c r="BZ694" s="1157"/>
      <c r="CA694" s="1157"/>
      <c r="CB694" s="1157"/>
      <c r="CC694" s="1157"/>
      <c r="CD694" s="1157"/>
      <c r="CE694" s="1157"/>
      <c r="CF694" s="1157"/>
      <c r="CG694" s="1157"/>
      <c r="CH694" s="1157"/>
      <c r="CI694" s="1157"/>
      <c r="CJ694" s="1157"/>
      <c r="CK694" s="1157"/>
      <c r="CL694" s="1157"/>
      <c r="CM694" s="1201"/>
      <c r="CN694" s="1201"/>
      <c r="CO694" s="1202"/>
      <c r="CQ694" s="2118"/>
    </row>
    <row r="695" spans="1:95" s="701" customFormat="1">
      <c r="A695" s="1138"/>
      <c r="B695" s="1156"/>
      <c r="C695" s="1132"/>
      <c r="D695" s="1132"/>
      <c r="E695" s="1133"/>
      <c r="F695" s="1151"/>
      <c r="G695" s="1150"/>
      <c r="H695" s="1136"/>
      <c r="I695" s="1157"/>
      <c r="J695" s="1157"/>
      <c r="K695" s="1157"/>
      <c r="L695" s="1157"/>
      <c r="M695" s="1157"/>
      <c r="N695" s="1157"/>
      <c r="O695" s="1157"/>
      <c r="P695" s="1157"/>
      <c r="Q695" s="1157"/>
      <c r="R695" s="1157"/>
      <c r="S695" s="1157"/>
      <c r="T695" s="1157"/>
      <c r="U695" s="1157"/>
      <c r="V695" s="1157"/>
      <c r="W695" s="1157"/>
      <c r="X695" s="1157"/>
      <c r="Y695" s="1157"/>
      <c r="Z695" s="1157"/>
      <c r="AA695" s="1157"/>
      <c r="AB695" s="1201"/>
      <c r="AC695" s="1201"/>
      <c r="AD695" s="1201"/>
      <c r="AE695" s="1201"/>
      <c r="AF695" s="1157"/>
      <c r="AG695" s="1157"/>
      <c r="AH695" s="1157"/>
      <c r="AI695" s="1157"/>
      <c r="AJ695" s="1157"/>
      <c r="AK695" s="1157"/>
      <c r="AL695" s="1157"/>
      <c r="AM695" s="1157"/>
      <c r="AN695" s="1157"/>
      <c r="AO695" s="1157"/>
      <c r="AP695" s="1157"/>
      <c r="AQ695" s="1157"/>
      <c r="AR695" s="1157"/>
      <c r="AS695" s="1157"/>
      <c r="AT695" s="1157"/>
      <c r="AU695" s="1157"/>
      <c r="AV695" s="1157"/>
      <c r="AW695" s="1157"/>
      <c r="AX695" s="1157"/>
      <c r="AY695" s="1157"/>
      <c r="AZ695" s="1157"/>
      <c r="BA695" s="1157"/>
      <c r="BB695" s="1157"/>
      <c r="BC695" s="1157"/>
      <c r="BD695" s="1157"/>
      <c r="BE695" s="1157"/>
      <c r="BF695" s="1157"/>
      <c r="BG695" s="1157"/>
      <c r="BH695" s="1157"/>
      <c r="BI695" s="1157"/>
      <c r="BJ695" s="1157"/>
      <c r="BK695" s="1157"/>
      <c r="BL695" s="1157"/>
      <c r="BM695" s="1157"/>
      <c r="BN695" s="1157"/>
      <c r="BO695" s="1157"/>
      <c r="BP695" s="1157"/>
      <c r="BQ695" s="1157"/>
      <c r="BR695" s="1157"/>
      <c r="BS695" s="1201"/>
      <c r="BT695" s="1157"/>
      <c r="BU695" s="1157"/>
      <c r="BV695" s="1157"/>
      <c r="BW695" s="1157"/>
      <c r="BX695" s="1157"/>
      <c r="BY695" s="1157"/>
      <c r="BZ695" s="1157"/>
      <c r="CA695" s="1157"/>
      <c r="CB695" s="1157"/>
      <c r="CC695" s="1157"/>
      <c r="CD695" s="1157"/>
      <c r="CE695" s="1157"/>
      <c r="CF695" s="1157"/>
      <c r="CG695" s="1157"/>
      <c r="CH695" s="1157"/>
      <c r="CI695" s="1157"/>
      <c r="CJ695" s="1157"/>
      <c r="CK695" s="1157"/>
      <c r="CL695" s="1157"/>
      <c r="CM695" s="1201"/>
      <c r="CN695" s="1201"/>
      <c r="CO695" s="1202"/>
      <c r="CQ695" s="2118"/>
    </row>
    <row r="696" spans="1:95" s="701" customFormat="1">
      <c r="A696" s="1138"/>
      <c r="B696" s="1156"/>
      <c r="C696" s="1132"/>
      <c r="D696" s="1132"/>
      <c r="E696" s="1133"/>
      <c r="F696" s="1151"/>
      <c r="G696" s="1150"/>
      <c r="H696" s="1136"/>
      <c r="I696" s="1157"/>
      <c r="J696" s="1157"/>
      <c r="K696" s="1157"/>
      <c r="L696" s="1157"/>
      <c r="M696" s="1157"/>
      <c r="N696" s="1157"/>
      <c r="O696" s="1157"/>
      <c r="P696" s="1157"/>
      <c r="Q696" s="1157"/>
      <c r="R696" s="1157"/>
      <c r="S696" s="1157"/>
      <c r="T696" s="1157"/>
      <c r="U696" s="1157"/>
      <c r="V696" s="1157"/>
      <c r="W696" s="1157"/>
      <c r="X696" s="1157"/>
      <c r="Y696" s="1157"/>
      <c r="Z696" s="1157"/>
      <c r="AA696" s="1157"/>
      <c r="AB696" s="1201"/>
      <c r="AC696" s="1201"/>
      <c r="AD696" s="1201"/>
      <c r="AE696" s="1201"/>
      <c r="AF696" s="1157"/>
      <c r="AG696" s="1157"/>
      <c r="AH696" s="1157"/>
      <c r="AI696" s="1157"/>
      <c r="AJ696" s="1157"/>
      <c r="AK696" s="1157"/>
      <c r="AL696" s="1157"/>
      <c r="AM696" s="1157"/>
      <c r="AN696" s="1157"/>
      <c r="AO696" s="1157"/>
      <c r="AP696" s="1157"/>
      <c r="AQ696" s="1157"/>
      <c r="AR696" s="1157"/>
      <c r="AS696" s="1157"/>
      <c r="AT696" s="1157"/>
      <c r="AU696" s="1157"/>
      <c r="AV696" s="1157"/>
      <c r="AW696" s="1157"/>
      <c r="AX696" s="1157"/>
      <c r="AY696" s="1157"/>
      <c r="AZ696" s="1157"/>
      <c r="BA696" s="1157"/>
      <c r="BB696" s="1157"/>
      <c r="BC696" s="1157"/>
      <c r="BD696" s="1157"/>
      <c r="BE696" s="1157"/>
      <c r="BF696" s="1157"/>
      <c r="BG696" s="1157"/>
      <c r="BH696" s="1157"/>
      <c r="BI696" s="1157"/>
      <c r="BJ696" s="1157"/>
      <c r="BK696" s="1157"/>
      <c r="BL696" s="1157"/>
      <c r="BM696" s="1157"/>
      <c r="BN696" s="1157"/>
      <c r="BO696" s="1157"/>
      <c r="BP696" s="1157"/>
      <c r="BQ696" s="1157"/>
      <c r="BR696" s="1157"/>
      <c r="BS696" s="1201"/>
      <c r="BT696" s="1157"/>
      <c r="BU696" s="1157"/>
      <c r="BV696" s="1157"/>
      <c r="BW696" s="1157"/>
      <c r="BX696" s="1157"/>
      <c r="BY696" s="1157"/>
      <c r="BZ696" s="1157"/>
      <c r="CA696" s="1157"/>
      <c r="CB696" s="1157"/>
      <c r="CC696" s="1157"/>
      <c r="CD696" s="1157"/>
      <c r="CE696" s="1157"/>
      <c r="CF696" s="1157"/>
      <c r="CG696" s="1157"/>
      <c r="CH696" s="1157"/>
      <c r="CI696" s="1157"/>
      <c r="CJ696" s="1157"/>
      <c r="CK696" s="1157"/>
      <c r="CL696" s="1157"/>
      <c r="CM696" s="1201"/>
      <c r="CN696" s="1201"/>
      <c r="CO696" s="1202"/>
      <c r="CQ696" s="2118"/>
    </row>
    <row r="697" spans="1:95" s="701" customFormat="1">
      <c r="A697" s="1138"/>
      <c r="B697" s="1156"/>
      <c r="C697" s="1132"/>
      <c r="D697" s="1132"/>
      <c r="E697" s="1133"/>
      <c r="F697" s="1151"/>
      <c r="G697" s="1150"/>
      <c r="H697" s="1136"/>
      <c r="I697" s="1157"/>
      <c r="J697" s="1157"/>
      <c r="K697" s="1157"/>
      <c r="L697" s="1157"/>
      <c r="M697" s="1157"/>
      <c r="N697" s="1157"/>
      <c r="O697" s="1157"/>
      <c r="P697" s="1157"/>
      <c r="Q697" s="1157"/>
      <c r="R697" s="1157"/>
      <c r="S697" s="1157"/>
      <c r="T697" s="1157"/>
      <c r="U697" s="1157"/>
      <c r="V697" s="1157"/>
      <c r="W697" s="1157"/>
      <c r="X697" s="1157"/>
      <c r="Y697" s="1157"/>
      <c r="Z697" s="1157"/>
      <c r="AA697" s="1157"/>
      <c r="AB697" s="1201"/>
      <c r="AC697" s="1201"/>
      <c r="AD697" s="1201"/>
      <c r="AE697" s="1201"/>
      <c r="AF697" s="1157"/>
      <c r="AG697" s="1157"/>
      <c r="AH697" s="1157"/>
      <c r="AI697" s="1157"/>
      <c r="AJ697" s="1157"/>
      <c r="AK697" s="1157"/>
      <c r="AL697" s="1157"/>
      <c r="AM697" s="1157"/>
      <c r="AN697" s="1157"/>
      <c r="AO697" s="1157"/>
      <c r="AP697" s="1157"/>
      <c r="AQ697" s="1157"/>
      <c r="AR697" s="1157"/>
      <c r="AS697" s="1157"/>
      <c r="AT697" s="1157"/>
      <c r="AU697" s="1157"/>
      <c r="AV697" s="1157"/>
      <c r="AW697" s="1157"/>
      <c r="AX697" s="1157"/>
      <c r="AY697" s="1157"/>
      <c r="AZ697" s="1157"/>
      <c r="BA697" s="1157"/>
      <c r="BB697" s="1157"/>
      <c r="BC697" s="1157"/>
      <c r="BD697" s="1157"/>
      <c r="BE697" s="1157"/>
      <c r="BF697" s="1157"/>
      <c r="BG697" s="1157"/>
      <c r="BH697" s="1157"/>
      <c r="BI697" s="1157"/>
      <c r="BJ697" s="1157"/>
      <c r="BK697" s="1157"/>
      <c r="BL697" s="1157"/>
      <c r="BM697" s="1157"/>
      <c r="BN697" s="1157"/>
      <c r="BO697" s="1157"/>
      <c r="BP697" s="1157"/>
      <c r="BQ697" s="1157"/>
      <c r="BR697" s="1157"/>
      <c r="BS697" s="1201"/>
      <c r="BT697" s="1157"/>
      <c r="BU697" s="1157"/>
      <c r="BV697" s="1157"/>
      <c r="BW697" s="1157"/>
      <c r="BX697" s="1157"/>
      <c r="BY697" s="1157"/>
      <c r="BZ697" s="1157"/>
      <c r="CA697" s="1157"/>
      <c r="CB697" s="1157"/>
      <c r="CC697" s="1157"/>
      <c r="CD697" s="1157"/>
      <c r="CE697" s="1157"/>
      <c r="CF697" s="1157"/>
      <c r="CG697" s="1157"/>
      <c r="CH697" s="1157"/>
      <c r="CI697" s="1157"/>
      <c r="CJ697" s="1157"/>
      <c r="CK697" s="1157"/>
      <c r="CL697" s="1157"/>
      <c r="CM697" s="1201"/>
      <c r="CN697" s="1201"/>
      <c r="CO697" s="1202"/>
      <c r="CQ697" s="2118"/>
    </row>
    <row r="698" spans="1:95" s="701" customFormat="1">
      <c r="A698" s="1138"/>
      <c r="B698" s="1156"/>
      <c r="C698" s="1132"/>
      <c r="D698" s="1132"/>
      <c r="E698" s="1133"/>
      <c r="F698" s="1151"/>
      <c r="G698" s="1150"/>
      <c r="H698" s="1136"/>
      <c r="I698" s="1157"/>
      <c r="J698" s="1157"/>
      <c r="K698" s="1157"/>
      <c r="L698" s="1157"/>
      <c r="M698" s="1157"/>
      <c r="N698" s="1157"/>
      <c r="O698" s="1157"/>
      <c r="P698" s="1157"/>
      <c r="Q698" s="1157"/>
      <c r="R698" s="1157"/>
      <c r="S698" s="1157"/>
      <c r="T698" s="1157"/>
      <c r="U698" s="1157"/>
      <c r="V698" s="1157"/>
      <c r="W698" s="1157"/>
      <c r="X698" s="1157"/>
      <c r="Y698" s="1157"/>
      <c r="Z698" s="1157"/>
      <c r="AA698" s="1157"/>
      <c r="AB698" s="1201"/>
      <c r="AC698" s="1201"/>
      <c r="AD698" s="1201"/>
      <c r="AE698" s="1201"/>
      <c r="AF698" s="1157"/>
      <c r="AG698" s="1157"/>
      <c r="AH698" s="1157"/>
      <c r="AI698" s="1157"/>
      <c r="AJ698" s="1157"/>
      <c r="AK698" s="1157"/>
      <c r="AL698" s="1157"/>
      <c r="AM698" s="1157"/>
      <c r="AN698" s="1157"/>
      <c r="AO698" s="1157"/>
      <c r="AP698" s="1157"/>
      <c r="AQ698" s="1157"/>
      <c r="AR698" s="1157"/>
      <c r="AS698" s="1157"/>
      <c r="AT698" s="1157"/>
      <c r="AU698" s="1157"/>
      <c r="AV698" s="1157"/>
      <c r="AW698" s="1157"/>
      <c r="AX698" s="1157"/>
      <c r="AY698" s="1157"/>
      <c r="AZ698" s="1157"/>
      <c r="BA698" s="1157"/>
      <c r="BB698" s="1157"/>
      <c r="BC698" s="1157"/>
      <c r="BD698" s="1157"/>
      <c r="BE698" s="1157"/>
      <c r="BF698" s="1157"/>
      <c r="BG698" s="1157"/>
      <c r="BH698" s="1157"/>
      <c r="BI698" s="1157"/>
      <c r="BJ698" s="1157"/>
      <c r="BK698" s="1157"/>
      <c r="BL698" s="1157"/>
      <c r="BM698" s="1157"/>
      <c r="BN698" s="1157"/>
      <c r="BO698" s="1157"/>
      <c r="BP698" s="1157"/>
      <c r="BQ698" s="1157"/>
      <c r="BR698" s="1157"/>
      <c r="BS698" s="1201"/>
      <c r="BT698" s="1157"/>
      <c r="BU698" s="1157"/>
      <c r="BV698" s="1157"/>
      <c r="BW698" s="1157"/>
      <c r="BX698" s="1157"/>
      <c r="BY698" s="1157"/>
      <c r="BZ698" s="1157"/>
      <c r="CA698" s="1157"/>
      <c r="CB698" s="1157"/>
      <c r="CC698" s="1157"/>
      <c r="CD698" s="1157"/>
      <c r="CE698" s="1157"/>
      <c r="CF698" s="1157"/>
      <c r="CG698" s="1157"/>
      <c r="CH698" s="1157"/>
      <c r="CI698" s="1157"/>
      <c r="CJ698" s="1157"/>
      <c r="CK698" s="1157"/>
      <c r="CL698" s="1157"/>
      <c r="CM698" s="1201"/>
      <c r="CN698" s="1201"/>
      <c r="CO698" s="1202"/>
      <c r="CQ698" s="2118"/>
    </row>
    <row r="699" spans="1:95" s="701" customFormat="1">
      <c r="A699" s="1138"/>
      <c r="B699" s="1156"/>
      <c r="C699" s="1132"/>
      <c r="D699" s="1132"/>
      <c r="E699" s="1133"/>
      <c r="F699" s="1151"/>
      <c r="G699" s="1150"/>
      <c r="H699" s="1136"/>
      <c r="I699" s="1157"/>
      <c r="J699" s="1157"/>
      <c r="K699" s="1157"/>
      <c r="L699" s="1157"/>
      <c r="M699" s="1157"/>
      <c r="N699" s="1157"/>
      <c r="O699" s="1157"/>
      <c r="P699" s="1157"/>
      <c r="Q699" s="1157"/>
      <c r="R699" s="1157"/>
      <c r="S699" s="1157"/>
      <c r="T699" s="1157"/>
      <c r="U699" s="1157"/>
      <c r="V699" s="1157"/>
      <c r="W699" s="1157"/>
      <c r="X699" s="1157"/>
      <c r="Y699" s="1157"/>
      <c r="Z699" s="1157"/>
      <c r="AA699" s="1157"/>
      <c r="AB699" s="1201"/>
      <c r="AC699" s="1201"/>
      <c r="AD699" s="1201"/>
      <c r="AE699" s="1201"/>
      <c r="AF699" s="1157"/>
      <c r="AG699" s="1157"/>
      <c r="AH699" s="1157"/>
      <c r="AI699" s="1157"/>
      <c r="AJ699" s="1157"/>
      <c r="AK699" s="1157"/>
      <c r="AL699" s="1157"/>
      <c r="AM699" s="1157"/>
      <c r="AN699" s="1157"/>
      <c r="AO699" s="1157"/>
      <c r="AP699" s="1157"/>
      <c r="AQ699" s="1157"/>
      <c r="AR699" s="1157"/>
      <c r="AS699" s="1157"/>
      <c r="AT699" s="1157"/>
      <c r="AU699" s="1157"/>
      <c r="AV699" s="1157"/>
      <c r="AW699" s="1157"/>
      <c r="AX699" s="1157"/>
      <c r="AY699" s="1157"/>
      <c r="AZ699" s="1157"/>
      <c r="BA699" s="1157"/>
      <c r="BB699" s="1157"/>
      <c r="BC699" s="1157"/>
      <c r="BD699" s="1157"/>
      <c r="BE699" s="1157"/>
      <c r="BF699" s="1157"/>
      <c r="BG699" s="1157"/>
      <c r="BH699" s="1157"/>
      <c r="BI699" s="1157"/>
      <c r="BJ699" s="1157"/>
      <c r="BK699" s="1157"/>
      <c r="BL699" s="1157"/>
      <c r="BM699" s="1157"/>
      <c r="BN699" s="1157"/>
      <c r="BO699" s="1157"/>
      <c r="BP699" s="1157"/>
      <c r="BQ699" s="1157"/>
      <c r="BR699" s="1157"/>
      <c r="BS699" s="1201"/>
      <c r="BT699" s="1157"/>
      <c r="BU699" s="1157"/>
      <c r="BV699" s="1157"/>
      <c r="BW699" s="1157"/>
      <c r="BX699" s="1157"/>
      <c r="BY699" s="1157"/>
      <c r="BZ699" s="1157"/>
      <c r="CA699" s="1157"/>
      <c r="CB699" s="1157"/>
      <c r="CC699" s="1157"/>
      <c r="CD699" s="1157"/>
      <c r="CE699" s="1157"/>
      <c r="CF699" s="1157"/>
      <c r="CG699" s="1157"/>
      <c r="CH699" s="1157"/>
      <c r="CI699" s="1157"/>
      <c r="CJ699" s="1157"/>
      <c r="CK699" s="1157"/>
      <c r="CL699" s="1157"/>
      <c r="CM699" s="1201"/>
      <c r="CN699" s="1201"/>
      <c r="CO699" s="1202"/>
      <c r="CQ699" s="2118"/>
    </row>
    <row r="700" spans="1:95" s="701" customFormat="1">
      <c r="A700" s="1138"/>
      <c r="B700" s="1156"/>
      <c r="C700" s="1132"/>
      <c r="D700" s="1132"/>
      <c r="E700" s="1133"/>
      <c r="F700" s="1151"/>
      <c r="G700" s="1150"/>
      <c r="H700" s="1136"/>
      <c r="I700" s="1157"/>
      <c r="J700" s="1157"/>
      <c r="K700" s="1157"/>
      <c r="L700" s="1157"/>
      <c r="M700" s="1157"/>
      <c r="N700" s="1157"/>
      <c r="O700" s="1157"/>
      <c r="P700" s="1157"/>
      <c r="Q700" s="1157"/>
      <c r="R700" s="1157"/>
      <c r="S700" s="1157"/>
      <c r="T700" s="1157"/>
      <c r="U700" s="1157"/>
      <c r="V700" s="1157"/>
      <c r="W700" s="1157"/>
      <c r="X700" s="1157"/>
      <c r="Y700" s="1157"/>
      <c r="Z700" s="1157"/>
      <c r="AA700" s="1157"/>
      <c r="AB700" s="1201"/>
      <c r="AC700" s="1201"/>
      <c r="AD700" s="1201"/>
      <c r="AE700" s="1201"/>
      <c r="AF700" s="1157"/>
      <c r="AG700" s="1157"/>
      <c r="AH700" s="1157"/>
      <c r="AI700" s="1157"/>
      <c r="AJ700" s="1157"/>
      <c r="AK700" s="1157"/>
      <c r="AL700" s="1157"/>
      <c r="AM700" s="1157"/>
      <c r="AN700" s="1157"/>
      <c r="AO700" s="1157"/>
      <c r="AP700" s="1157"/>
      <c r="AQ700" s="1157"/>
      <c r="AR700" s="1157"/>
      <c r="AS700" s="1157"/>
      <c r="AT700" s="1157"/>
      <c r="AU700" s="1157"/>
      <c r="AV700" s="1157"/>
      <c r="AW700" s="1157"/>
      <c r="AX700" s="1157"/>
      <c r="AY700" s="1157"/>
      <c r="AZ700" s="1157"/>
      <c r="BA700" s="1157"/>
      <c r="BB700" s="1157"/>
      <c r="BC700" s="1157"/>
      <c r="BD700" s="1157"/>
      <c r="BE700" s="1157"/>
      <c r="BF700" s="1157"/>
      <c r="BG700" s="1157"/>
      <c r="BH700" s="1157"/>
      <c r="BI700" s="1157"/>
      <c r="BJ700" s="1157"/>
      <c r="BK700" s="1157"/>
      <c r="BL700" s="1157"/>
      <c r="BM700" s="1157"/>
      <c r="BN700" s="1157"/>
      <c r="BO700" s="1157"/>
      <c r="BP700" s="1157"/>
      <c r="BQ700" s="1157"/>
      <c r="BR700" s="1157"/>
      <c r="BS700" s="1201"/>
      <c r="BT700" s="1157"/>
      <c r="BU700" s="1157"/>
      <c r="BV700" s="1157"/>
      <c r="BW700" s="1157"/>
      <c r="BX700" s="1157"/>
      <c r="BY700" s="1157"/>
      <c r="BZ700" s="1157"/>
      <c r="CA700" s="1157"/>
      <c r="CB700" s="1157"/>
      <c r="CC700" s="1157"/>
      <c r="CD700" s="1157"/>
      <c r="CE700" s="1157"/>
      <c r="CF700" s="1157"/>
      <c r="CG700" s="1157"/>
      <c r="CH700" s="1157"/>
      <c r="CI700" s="1157"/>
      <c r="CJ700" s="1157"/>
      <c r="CK700" s="1157"/>
      <c r="CL700" s="1157"/>
      <c r="CM700" s="1201"/>
      <c r="CN700" s="1201"/>
      <c r="CO700" s="1202"/>
      <c r="CQ700" s="2118"/>
    </row>
    <row r="701" spans="1:95" s="701" customFormat="1">
      <c r="A701" s="1138"/>
      <c r="B701" s="1156"/>
      <c r="C701" s="1132"/>
      <c r="D701" s="1132"/>
      <c r="E701" s="1133"/>
      <c r="F701" s="1151"/>
      <c r="G701" s="1150"/>
      <c r="H701" s="1136"/>
      <c r="I701" s="1157"/>
      <c r="J701" s="1157"/>
      <c r="K701" s="1157"/>
      <c r="L701" s="1157"/>
      <c r="M701" s="1157"/>
      <c r="N701" s="1157"/>
      <c r="O701" s="1157"/>
      <c r="P701" s="1157"/>
      <c r="Q701" s="1157"/>
      <c r="R701" s="1157"/>
      <c r="S701" s="1157"/>
      <c r="T701" s="1157"/>
      <c r="U701" s="1157"/>
      <c r="V701" s="1157"/>
      <c r="W701" s="1157"/>
      <c r="X701" s="1157"/>
      <c r="Y701" s="1157"/>
      <c r="Z701" s="1157"/>
      <c r="AA701" s="1157"/>
      <c r="AB701" s="1201"/>
      <c r="AC701" s="1201"/>
      <c r="AD701" s="1201"/>
      <c r="AE701" s="1201"/>
      <c r="AF701" s="1157"/>
      <c r="AG701" s="1157"/>
      <c r="AH701" s="1157"/>
      <c r="AI701" s="1157"/>
      <c r="AJ701" s="1157"/>
      <c r="AK701" s="1157"/>
      <c r="AL701" s="1157"/>
      <c r="AM701" s="1157"/>
      <c r="AN701" s="1157"/>
      <c r="AO701" s="1157"/>
      <c r="AP701" s="1157"/>
      <c r="AQ701" s="1157"/>
      <c r="AR701" s="1157"/>
      <c r="AS701" s="1157"/>
      <c r="AT701" s="1157"/>
      <c r="AU701" s="1157"/>
      <c r="AV701" s="1157"/>
      <c r="AW701" s="1157"/>
      <c r="AX701" s="1157"/>
      <c r="AY701" s="1157"/>
      <c r="AZ701" s="1157"/>
      <c r="BA701" s="1157"/>
      <c r="BB701" s="1157"/>
      <c r="BC701" s="1157"/>
      <c r="BD701" s="1157"/>
      <c r="BE701" s="1157"/>
      <c r="BF701" s="1157"/>
      <c r="BG701" s="1157"/>
      <c r="BH701" s="1157"/>
      <c r="BI701" s="1157"/>
      <c r="BJ701" s="1157"/>
      <c r="BK701" s="1157"/>
      <c r="BL701" s="1157"/>
      <c r="BM701" s="1157"/>
      <c r="BN701" s="1157"/>
      <c r="BO701" s="1157"/>
      <c r="BP701" s="1157"/>
      <c r="BQ701" s="1157"/>
      <c r="BR701" s="1157"/>
      <c r="BS701" s="1201"/>
      <c r="BT701" s="1157"/>
      <c r="BU701" s="1157"/>
      <c r="BV701" s="1157"/>
      <c r="BW701" s="1157"/>
      <c r="BX701" s="1157"/>
      <c r="BY701" s="1157"/>
      <c r="BZ701" s="1157"/>
      <c r="CA701" s="1157"/>
      <c r="CB701" s="1157"/>
      <c r="CC701" s="1157"/>
      <c r="CD701" s="1157"/>
      <c r="CE701" s="1157"/>
      <c r="CF701" s="1157"/>
      <c r="CG701" s="1157"/>
      <c r="CH701" s="1157"/>
      <c r="CI701" s="1157"/>
      <c r="CJ701" s="1157"/>
      <c r="CK701" s="1157"/>
      <c r="CL701" s="1157"/>
      <c r="CM701" s="1201"/>
      <c r="CN701" s="1201"/>
      <c r="CO701" s="1202"/>
      <c r="CQ701" s="2118"/>
    </row>
    <row r="702" spans="1:95" s="701" customFormat="1">
      <c r="A702" s="1138"/>
      <c r="B702" s="1156"/>
      <c r="C702" s="1132"/>
      <c r="D702" s="1132"/>
      <c r="E702" s="1133"/>
      <c r="F702" s="1151"/>
      <c r="G702" s="1150"/>
      <c r="H702" s="1136"/>
      <c r="I702" s="1157"/>
      <c r="J702" s="1157"/>
      <c r="K702" s="1157"/>
      <c r="L702" s="1157"/>
      <c r="M702" s="1157"/>
      <c r="N702" s="1157"/>
      <c r="O702" s="1157"/>
      <c r="P702" s="1157"/>
      <c r="Q702" s="1157"/>
      <c r="R702" s="1157"/>
      <c r="S702" s="1157"/>
      <c r="T702" s="1157"/>
      <c r="U702" s="1157"/>
      <c r="V702" s="1157"/>
      <c r="W702" s="1157"/>
      <c r="X702" s="1157"/>
      <c r="Y702" s="1157"/>
      <c r="Z702" s="1157"/>
      <c r="AA702" s="1157"/>
      <c r="AB702" s="1201"/>
      <c r="AC702" s="1201"/>
      <c r="AD702" s="1201"/>
      <c r="AE702" s="1201"/>
      <c r="AF702" s="1157"/>
      <c r="AG702" s="1157"/>
      <c r="AH702" s="1157"/>
      <c r="AI702" s="1157"/>
      <c r="AJ702" s="1157"/>
      <c r="AK702" s="1157"/>
      <c r="AL702" s="1157"/>
      <c r="AM702" s="1157"/>
      <c r="AN702" s="1157"/>
      <c r="AO702" s="1157"/>
      <c r="AP702" s="1157"/>
      <c r="AQ702" s="1157"/>
      <c r="AR702" s="1157"/>
      <c r="AS702" s="1157"/>
      <c r="AT702" s="1157"/>
      <c r="AU702" s="1157"/>
      <c r="AV702" s="1157"/>
      <c r="AW702" s="1157"/>
      <c r="AX702" s="1157"/>
      <c r="AY702" s="1157"/>
      <c r="AZ702" s="1157"/>
      <c r="BA702" s="1157"/>
      <c r="BB702" s="1157"/>
      <c r="BC702" s="1157"/>
      <c r="BD702" s="1157"/>
      <c r="BE702" s="1157"/>
      <c r="BF702" s="1157"/>
      <c r="BG702" s="1157"/>
      <c r="BH702" s="1157"/>
      <c r="BI702" s="1157"/>
      <c r="BJ702" s="1157"/>
      <c r="BK702" s="1157"/>
      <c r="BL702" s="1157"/>
      <c r="BM702" s="1157"/>
      <c r="BN702" s="1157"/>
      <c r="BO702" s="1157"/>
      <c r="BP702" s="1157"/>
      <c r="BQ702" s="1157"/>
      <c r="BR702" s="1157"/>
      <c r="BS702" s="1201"/>
      <c r="BT702" s="1157"/>
      <c r="BU702" s="1157"/>
      <c r="BV702" s="1157"/>
      <c r="BW702" s="1157"/>
      <c r="BX702" s="1157"/>
      <c r="BY702" s="1157"/>
      <c r="BZ702" s="1157"/>
      <c r="CA702" s="1157"/>
      <c r="CB702" s="1157"/>
      <c r="CC702" s="1157"/>
      <c r="CD702" s="1157"/>
      <c r="CE702" s="1157"/>
      <c r="CF702" s="1157"/>
      <c r="CG702" s="1157"/>
      <c r="CH702" s="1157"/>
      <c r="CI702" s="1157"/>
      <c r="CJ702" s="1157"/>
      <c r="CK702" s="1157"/>
      <c r="CL702" s="1157"/>
      <c r="CM702" s="1201"/>
      <c r="CN702" s="1201"/>
      <c r="CO702" s="1202"/>
      <c r="CQ702" s="2118"/>
    </row>
    <row r="703" spans="1:95" s="701" customFormat="1">
      <c r="A703" s="1138"/>
      <c r="B703" s="1156"/>
      <c r="C703" s="1132"/>
      <c r="D703" s="1132"/>
      <c r="E703" s="1133"/>
      <c r="F703" s="1151"/>
      <c r="G703" s="1150"/>
      <c r="H703" s="1136"/>
      <c r="I703" s="1157"/>
      <c r="J703" s="1157"/>
      <c r="K703" s="1157"/>
      <c r="L703" s="1157"/>
      <c r="M703" s="1157"/>
      <c r="N703" s="1157"/>
      <c r="O703" s="1157"/>
      <c r="P703" s="1157"/>
      <c r="Q703" s="1157"/>
      <c r="R703" s="1157"/>
      <c r="S703" s="1157"/>
      <c r="T703" s="1157"/>
      <c r="U703" s="1157"/>
      <c r="V703" s="1157"/>
      <c r="W703" s="1157"/>
      <c r="X703" s="1157"/>
      <c r="Y703" s="1157"/>
      <c r="Z703" s="1157"/>
      <c r="AA703" s="1157"/>
      <c r="AB703" s="1201"/>
      <c r="AC703" s="1201"/>
      <c r="AD703" s="1201"/>
      <c r="AE703" s="1201"/>
      <c r="AF703" s="1157"/>
      <c r="AG703" s="1157"/>
      <c r="AH703" s="1157"/>
      <c r="AI703" s="1157"/>
      <c r="AJ703" s="1157"/>
      <c r="AK703" s="1157"/>
      <c r="AL703" s="1157"/>
      <c r="AM703" s="1157"/>
      <c r="AN703" s="1157"/>
      <c r="AO703" s="1157"/>
      <c r="AP703" s="1157"/>
      <c r="AQ703" s="1157"/>
      <c r="AR703" s="1157"/>
      <c r="AS703" s="1157"/>
      <c r="AT703" s="1157"/>
      <c r="AU703" s="1157"/>
      <c r="AV703" s="1157"/>
      <c r="AW703" s="1157"/>
      <c r="AX703" s="1157"/>
      <c r="AY703" s="1157"/>
      <c r="AZ703" s="1157"/>
      <c r="BA703" s="1157"/>
      <c r="BB703" s="1157"/>
      <c r="BC703" s="1157"/>
      <c r="BD703" s="1157"/>
      <c r="BE703" s="1157"/>
      <c r="BF703" s="1157"/>
      <c r="BG703" s="1157"/>
      <c r="BH703" s="1157"/>
      <c r="BI703" s="1157"/>
      <c r="BJ703" s="1157"/>
      <c r="BK703" s="1157"/>
      <c r="BL703" s="1157"/>
      <c r="BM703" s="1157"/>
      <c r="BN703" s="1157"/>
      <c r="BO703" s="1157"/>
      <c r="BP703" s="1157"/>
      <c r="BQ703" s="1157"/>
      <c r="BR703" s="1157"/>
      <c r="BS703" s="1201"/>
      <c r="BT703" s="1157"/>
      <c r="BU703" s="1157"/>
      <c r="BV703" s="1157"/>
      <c r="BW703" s="1157"/>
      <c r="BX703" s="1157"/>
      <c r="BY703" s="1157"/>
      <c r="BZ703" s="1157"/>
      <c r="CA703" s="1157"/>
      <c r="CB703" s="1157"/>
      <c r="CC703" s="1157"/>
      <c r="CD703" s="1157"/>
      <c r="CE703" s="1157"/>
      <c r="CF703" s="1157"/>
      <c r="CG703" s="1157"/>
      <c r="CH703" s="1157"/>
      <c r="CI703" s="1157"/>
      <c r="CJ703" s="1157"/>
      <c r="CK703" s="1157"/>
      <c r="CL703" s="1157"/>
      <c r="CM703" s="1201"/>
      <c r="CN703" s="1201"/>
      <c r="CO703" s="1202"/>
      <c r="CQ703" s="2118"/>
    </row>
    <row r="704" spans="1:95" s="701" customFormat="1">
      <c r="A704" s="1138"/>
      <c r="B704" s="1156"/>
      <c r="C704" s="1132"/>
      <c r="D704" s="1132"/>
      <c r="E704" s="1133"/>
      <c r="F704" s="1151"/>
      <c r="G704" s="1150"/>
      <c r="H704" s="1136"/>
      <c r="I704" s="1157"/>
      <c r="J704" s="1157"/>
      <c r="K704" s="1157"/>
      <c r="L704" s="1157"/>
      <c r="M704" s="1157"/>
      <c r="N704" s="1157"/>
      <c r="O704" s="1157"/>
      <c r="P704" s="1157"/>
      <c r="Q704" s="1157"/>
      <c r="R704" s="1157"/>
      <c r="S704" s="1157"/>
      <c r="T704" s="1157"/>
      <c r="U704" s="1157"/>
      <c r="V704" s="1157"/>
      <c r="W704" s="1157"/>
      <c r="X704" s="1157"/>
      <c r="Y704" s="1157"/>
      <c r="Z704" s="1157"/>
      <c r="AA704" s="1157"/>
      <c r="AB704" s="1201"/>
      <c r="AC704" s="1201"/>
      <c r="AD704" s="1201"/>
      <c r="AE704" s="1201"/>
      <c r="AF704" s="1157"/>
      <c r="AG704" s="1157"/>
      <c r="AH704" s="1157"/>
      <c r="AI704" s="1157"/>
      <c r="AJ704" s="1157"/>
      <c r="AK704" s="1157"/>
      <c r="AL704" s="1157"/>
      <c r="AM704" s="1157"/>
      <c r="AN704" s="1157"/>
      <c r="AO704" s="1157"/>
      <c r="AP704" s="1157"/>
      <c r="AQ704" s="1157"/>
      <c r="AR704" s="1157"/>
      <c r="AS704" s="1157"/>
      <c r="AT704" s="1157"/>
      <c r="AU704" s="1157"/>
      <c r="AV704" s="1157"/>
      <c r="AW704" s="1157"/>
      <c r="AX704" s="1157"/>
      <c r="AY704" s="1157"/>
      <c r="AZ704" s="1157"/>
      <c r="BA704" s="1157"/>
      <c r="BB704" s="1157"/>
      <c r="BC704" s="1157"/>
      <c r="BD704" s="1157"/>
      <c r="BE704" s="1157"/>
      <c r="BF704" s="1157"/>
      <c r="BG704" s="1157"/>
      <c r="BH704" s="1157"/>
      <c r="BI704" s="1157"/>
      <c r="BJ704" s="1157"/>
      <c r="BK704" s="1157"/>
      <c r="BL704" s="1157"/>
      <c r="BM704" s="1157"/>
      <c r="BN704" s="1157"/>
      <c r="BO704" s="1157"/>
      <c r="BP704" s="1157"/>
      <c r="BQ704" s="1157"/>
      <c r="BR704" s="1157"/>
      <c r="BS704" s="1201"/>
      <c r="BT704" s="1157"/>
      <c r="BU704" s="1157"/>
      <c r="BV704" s="1157"/>
      <c r="BW704" s="1157"/>
      <c r="BX704" s="1157"/>
      <c r="BY704" s="1157"/>
      <c r="BZ704" s="1157"/>
      <c r="CA704" s="1157"/>
      <c r="CB704" s="1157"/>
      <c r="CC704" s="1157"/>
      <c r="CD704" s="1157"/>
      <c r="CE704" s="1157"/>
      <c r="CF704" s="1157"/>
      <c r="CG704" s="1157"/>
      <c r="CH704" s="1157"/>
      <c r="CI704" s="1157"/>
      <c r="CJ704" s="1157"/>
      <c r="CK704" s="1157"/>
      <c r="CL704" s="1157"/>
      <c r="CM704" s="1201"/>
      <c r="CN704" s="1201"/>
      <c r="CO704" s="1202"/>
      <c r="CQ704" s="2118"/>
    </row>
    <row r="705" spans="1:95" s="701" customFormat="1">
      <c r="A705" s="1138"/>
      <c r="B705" s="1156"/>
      <c r="C705" s="1132"/>
      <c r="D705" s="1132"/>
      <c r="E705" s="1133"/>
      <c r="F705" s="1151"/>
      <c r="G705" s="1150"/>
      <c r="H705" s="1136"/>
      <c r="I705" s="1157"/>
      <c r="J705" s="1157"/>
      <c r="K705" s="1157"/>
      <c r="L705" s="1157"/>
      <c r="M705" s="1157"/>
      <c r="N705" s="1157"/>
      <c r="O705" s="1157"/>
      <c r="P705" s="1157"/>
      <c r="Q705" s="1157"/>
      <c r="R705" s="1157"/>
      <c r="S705" s="1157"/>
      <c r="T705" s="1157"/>
      <c r="U705" s="1157"/>
      <c r="V705" s="1157"/>
      <c r="W705" s="1157"/>
      <c r="X705" s="1157"/>
      <c r="Y705" s="1157"/>
      <c r="Z705" s="1157"/>
      <c r="AA705" s="1157"/>
      <c r="AB705" s="1201"/>
      <c r="AC705" s="1201"/>
      <c r="AD705" s="1201"/>
      <c r="AE705" s="1201"/>
      <c r="AF705" s="1157"/>
      <c r="AG705" s="1157"/>
      <c r="AH705" s="1157"/>
      <c r="AI705" s="1157"/>
      <c r="AJ705" s="1157"/>
      <c r="AK705" s="1157"/>
      <c r="AL705" s="1157"/>
      <c r="AM705" s="1157"/>
      <c r="AN705" s="1157"/>
      <c r="AO705" s="1157"/>
      <c r="AP705" s="1157"/>
      <c r="AQ705" s="1157"/>
      <c r="AR705" s="1157"/>
      <c r="AS705" s="1157"/>
      <c r="AT705" s="1157"/>
      <c r="AU705" s="1157"/>
      <c r="AV705" s="1157"/>
      <c r="AW705" s="1157"/>
      <c r="AX705" s="1157"/>
      <c r="AY705" s="1157"/>
      <c r="AZ705" s="1157"/>
      <c r="BA705" s="1157"/>
      <c r="BB705" s="1157"/>
      <c r="BC705" s="1157"/>
      <c r="BD705" s="1157"/>
      <c r="BE705" s="1157"/>
      <c r="BF705" s="1157"/>
      <c r="BG705" s="1157"/>
      <c r="BH705" s="1157"/>
      <c r="BI705" s="1157"/>
      <c r="BJ705" s="1157"/>
      <c r="BK705" s="1157"/>
      <c r="BL705" s="1157"/>
      <c r="BM705" s="1157"/>
      <c r="BN705" s="1157"/>
      <c r="BO705" s="1157"/>
      <c r="BP705" s="1157"/>
      <c r="BQ705" s="1157"/>
      <c r="BR705" s="1157"/>
      <c r="BS705" s="1201"/>
      <c r="BT705" s="1157"/>
      <c r="BU705" s="1157"/>
      <c r="BV705" s="1157"/>
      <c r="BW705" s="1157"/>
      <c r="BX705" s="1157"/>
      <c r="BY705" s="1157"/>
      <c r="BZ705" s="1157"/>
      <c r="CA705" s="1157"/>
      <c r="CB705" s="1157"/>
      <c r="CC705" s="1157"/>
      <c r="CD705" s="1157"/>
      <c r="CE705" s="1157"/>
      <c r="CF705" s="1157"/>
      <c r="CG705" s="1157"/>
      <c r="CH705" s="1157"/>
      <c r="CI705" s="1157"/>
      <c r="CJ705" s="1157"/>
      <c r="CK705" s="1157"/>
      <c r="CL705" s="1157"/>
      <c r="CM705" s="1201"/>
      <c r="CN705" s="1201"/>
      <c r="CO705" s="1202"/>
      <c r="CQ705" s="2118"/>
    </row>
    <row r="706" spans="1:95" s="701" customFormat="1">
      <c r="A706" s="1138"/>
      <c r="B706" s="1156"/>
      <c r="C706" s="1132"/>
      <c r="D706" s="1132"/>
      <c r="E706" s="1133"/>
      <c r="F706" s="1151"/>
      <c r="G706" s="1150"/>
      <c r="H706" s="1136"/>
      <c r="I706" s="1157"/>
      <c r="J706" s="1157"/>
      <c r="K706" s="1157"/>
      <c r="L706" s="1157"/>
      <c r="M706" s="1157"/>
      <c r="N706" s="1157"/>
      <c r="O706" s="1157"/>
      <c r="P706" s="1157"/>
      <c r="Q706" s="1157"/>
      <c r="R706" s="1157"/>
      <c r="S706" s="1157"/>
      <c r="T706" s="1157"/>
      <c r="U706" s="1157"/>
      <c r="V706" s="1157"/>
      <c r="W706" s="1157"/>
      <c r="X706" s="1157"/>
      <c r="Y706" s="1157"/>
      <c r="Z706" s="1157"/>
      <c r="AA706" s="1157"/>
      <c r="AB706" s="1201"/>
      <c r="AC706" s="1201"/>
      <c r="AD706" s="1201"/>
      <c r="AE706" s="1201"/>
      <c r="AF706" s="1157"/>
      <c r="AG706" s="1157"/>
      <c r="AH706" s="1157"/>
      <c r="AI706" s="1157"/>
      <c r="AJ706" s="1157"/>
      <c r="AK706" s="1157"/>
      <c r="AL706" s="1157"/>
      <c r="AM706" s="1157"/>
      <c r="AN706" s="1157"/>
      <c r="AO706" s="1157"/>
      <c r="AP706" s="1157"/>
      <c r="AQ706" s="1157"/>
      <c r="AR706" s="1157"/>
      <c r="AS706" s="1157"/>
      <c r="AT706" s="1157"/>
      <c r="AU706" s="1157"/>
      <c r="AV706" s="1157"/>
      <c r="AW706" s="1157"/>
      <c r="AX706" s="1157"/>
      <c r="AY706" s="1157"/>
      <c r="AZ706" s="1157"/>
      <c r="BA706" s="1157"/>
      <c r="BB706" s="1157"/>
      <c r="BC706" s="1157"/>
      <c r="BD706" s="1157"/>
      <c r="BE706" s="1157"/>
      <c r="BF706" s="1157"/>
      <c r="BG706" s="1157"/>
      <c r="BH706" s="1157"/>
      <c r="BI706" s="1157"/>
      <c r="BJ706" s="1157"/>
      <c r="BK706" s="1157"/>
      <c r="BL706" s="1157"/>
      <c r="BM706" s="1157"/>
      <c r="BN706" s="1157"/>
      <c r="BO706" s="1157"/>
      <c r="BP706" s="1157"/>
      <c r="BQ706" s="1157"/>
      <c r="BR706" s="1157"/>
      <c r="BS706" s="1201"/>
      <c r="BT706" s="1157"/>
      <c r="BU706" s="1157"/>
      <c r="BV706" s="1157"/>
      <c r="BW706" s="1157"/>
      <c r="BX706" s="1157"/>
      <c r="BY706" s="1157"/>
      <c r="BZ706" s="1157"/>
      <c r="CA706" s="1157"/>
      <c r="CB706" s="1157"/>
      <c r="CC706" s="1157"/>
      <c r="CD706" s="1157"/>
      <c r="CE706" s="1157"/>
      <c r="CF706" s="1157"/>
      <c r="CG706" s="1157"/>
      <c r="CH706" s="1157"/>
      <c r="CI706" s="1157"/>
      <c r="CJ706" s="1157"/>
      <c r="CK706" s="1157"/>
      <c r="CL706" s="1157"/>
      <c r="CM706" s="1201"/>
      <c r="CN706" s="1201"/>
      <c r="CO706" s="1202"/>
      <c r="CQ706" s="2118"/>
    </row>
    <row r="707" spans="1:95" s="701" customFormat="1">
      <c r="A707" s="1138"/>
      <c r="B707" s="1156"/>
      <c r="C707" s="1132"/>
      <c r="D707" s="1132"/>
      <c r="E707" s="1133"/>
      <c r="F707" s="1151"/>
      <c r="G707" s="1150"/>
      <c r="H707" s="1136"/>
      <c r="I707" s="1157"/>
      <c r="J707" s="1157"/>
      <c r="K707" s="1157"/>
      <c r="L707" s="1157"/>
      <c r="M707" s="1157"/>
      <c r="N707" s="1157"/>
      <c r="O707" s="1157"/>
      <c r="P707" s="1157"/>
      <c r="Q707" s="1157"/>
      <c r="R707" s="1157"/>
      <c r="S707" s="1157"/>
      <c r="T707" s="1157"/>
      <c r="U707" s="1157"/>
      <c r="V707" s="1157"/>
      <c r="W707" s="1157"/>
      <c r="X707" s="1157"/>
      <c r="Y707" s="1157"/>
      <c r="Z707" s="1157"/>
      <c r="AA707" s="1157"/>
      <c r="AB707" s="1201"/>
      <c r="AC707" s="1201"/>
      <c r="AD707" s="1201"/>
      <c r="AE707" s="1201"/>
      <c r="AF707" s="1157"/>
      <c r="AG707" s="1157"/>
      <c r="AH707" s="1157"/>
      <c r="AI707" s="1157"/>
      <c r="AJ707" s="1157"/>
      <c r="AK707" s="1157"/>
      <c r="AL707" s="1157"/>
      <c r="AM707" s="1157"/>
      <c r="AN707" s="1157"/>
      <c r="AO707" s="1157"/>
      <c r="AP707" s="1157"/>
      <c r="AQ707" s="1157"/>
      <c r="AR707" s="1157"/>
      <c r="AS707" s="1157"/>
      <c r="AT707" s="1157"/>
      <c r="AU707" s="1157"/>
      <c r="AV707" s="1157"/>
      <c r="AW707" s="1157"/>
      <c r="AX707" s="1157"/>
      <c r="AY707" s="1157"/>
      <c r="AZ707" s="1157"/>
      <c r="BA707" s="1157"/>
      <c r="BB707" s="1157"/>
      <c r="BC707" s="1157"/>
      <c r="BD707" s="1157"/>
      <c r="BE707" s="1157"/>
      <c r="BF707" s="1157"/>
      <c r="BG707" s="1157"/>
      <c r="BH707" s="1157"/>
      <c r="BI707" s="1157"/>
      <c r="BJ707" s="1157"/>
      <c r="BK707" s="1157"/>
      <c r="BL707" s="1157"/>
      <c r="BM707" s="1157"/>
      <c r="BN707" s="1157"/>
      <c r="BO707" s="1157"/>
      <c r="BP707" s="1157"/>
      <c r="BQ707" s="1157"/>
      <c r="BR707" s="1157"/>
      <c r="BS707" s="1201"/>
      <c r="BT707" s="1157"/>
      <c r="BU707" s="1157"/>
      <c r="BV707" s="1157"/>
      <c r="BW707" s="1157"/>
      <c r="BX707" s="1157"/>
      <c r="BY707" s="1157"/>
      <c r="BZ707" s="1157"/>
      <c r="CA707" s="1157"/>
      <c r="CB707" s="1157"/>
      <c r="CC707" s="1157"/>
      <c r="CD707" s="1157"/>
      <c r="CE707" s="1157"/>
      <c r="CF707" s="1157"/>
      <c r="CG707" s="1157"/>
      <c r="CH707" s="1157"/>
      <c r="CI707" s="1157"/>
      <c r="CJ707" s="1157"/>
      <c r="CK707" s="1157"/>
      <c r="CL707" s="1157"/>
      <c r="CM707" s="1201"/>
      <c r="CN707" s="1201"/>
      <c r="CO707" s="1202"/>
      <c r="CQ707" s="2118"/>
    </row>
    <row r="708" spans="1:95" s="701" customFormat="1">
      <c r="A708" s="1138"/>
      <c r="B708" s="1156"/>
      <c r="C708" s="1132"/>
      <c r="D708" s="1132"/>
      <c r="E708" s="1133"/>
      <c r="F708" s="1151"/>
      <c r="G708" s="1150"/>
      <c r="H708" s="1136"/>
      <c r="I708" s="1157"/>
      <c r="J708" s="1157"/>
      <c r="K708" s="1157"/>
      <c r="L708" s="1157"/>
      <c r="M708" s="1157"/>
      <c r="N708" s="1157"/>
      <c r="O708" s="1157"/>
      <c r="P708" s="1157"/>
      <c r="Q708" s="1157"/>
      <c r="R708" s="1157"/>
      <c r="S708" s="1157"/>
      <c r="T708" s="1157"/>
      <c r="U708" s="1157"/>
      <c r="V708" s="1157"/>
      <c r="W708" s="1157"/>
      <c r="X708" s="1157"/>
      <c r="Y708" s="1157"/>
      <c r="Z708" s="1157"/>
      <c r="AA708" s="1157"/>
      <c r="AB708" s="1201"/>
      <c r="AC708" s="1201"/>
      <c r="AD708" s="1201"/>
      <c r="AE708" s="1201"/>
      <c r="AF708" s="1157"/>
      <c r="AG708" s="1157"/>
      <c r="AH708" s="1157"/>
      <c r="AI708" s="1157"/>
      <c r="AJ708" s="1157"/>
      <c r="AK708" s="1157"/>
      <c r="AL708" s="1157"/>
      <c r="AM708" s="1157"/>
      <c r="AN708" s="1157"/>
      <c r="AO708" s="1157"/>
      <c r="AP708" s="1157"/>
      <c r="AQ708" s="1157"/>
      <c r="AR708" s="1157"/>
      <c r="AS708" s="1157"/>
      <c r="AT708" s="1157"/>
      <c r="AU708" s="1157"/>
      <c r="AV708" s="1157"/>
      <c r="AW708" s="1157"/>
      <c r="AX708" s="1157"/>
      <c r="AY708" s="1157"/>
      <c r="AZ708" s="1157"/>
      <c r="BA708" s="1157"/>
      <c r="BB708" s="1157"/>
      <c r="BC708" s="1157"/>
      <c r="BD708" s="1157"/>
      <c r="BE708" s="1157"/>
      <c r="BF708" s="1157"/>
      <c r="BG708" s="1157"/>
      <c r="BH708" s="1157"/>
      <c r="BI708" s="1157"/>
      <c r="BJ708" s="1157"/>
      <c r="BK708" s="1157"/>
      <c r="BL708" s="1157"/>
      <c r="BM708" s="1157"/>
      <c r="BN708" s="1157"/>
      <c r="BO708" s="1157"/>
      <c r="BP708" s="1157"/>
      <c r="BQ708" s="1157"/>
      <c r="BR708" s="1157"/>
      <c r="BS708" s="1201"/>
      <c r="BT708" s="1157"/>
      <c r="BU708" s="1157"/>
      <c r="BV708" s="1157"/>
      <c r="BW708" s="1157"/>
      <c r="BX708" s="1157"/>
      <c r="BY708" s="1157"/>
      <c r="BZ708" s="1157"/>
      <c r="CA708" s="1157"/>
      <c r="CB708" s="1157"/>
      <c r="CC708" s="1157"/>
      <c r="CD708" s="1157"/>
      <c r="CE708" s="1157"/>
      <c r="CF708" s="1157"/>
      <c r="CG708" s="1157"/>
      <c r="CH708" s="1157"/>
      <c r="CI708" s="1157"/>
      <c r="CJ708" s="1157"/>
      <c r="CK708" s="1157"/>
      <c r="CL708" s="1157"/>
      <c r="CM708" s="1201"/>
      <c r="CN708" s="1201"/>
      <c r="CO708" s="1202"/>
      <c r="CQ708" s="2118"/>
    </row>
    <row r="709" spans="1:95" s="701" customFormat="1">
      <c r="A709" s="1138"/>
      <c r="B709" s="1156"/>
      <c r="C709" s="1132"/>
      <c r="D709" s="1132"/>
      <c r="E709" s="1133"/>
      <c r="F709" s="1151"/>
      <c r="G709" s="1150"/>
      <c r="H709" s="1136"/>
      <c r="I709" s="1157"/>
      <c r="J709" s="1157"/>
      <c r="K709" s="1157"/>
      <c r="L709" s="1157"/>
      <c r="M709" s="1157"/>
      <c r="N709" s="1157"/>
      <c r="O709" s="1157"/>
      <c r="P709" s="1157"/>
      <c r="Q709" s="1157"/>
      <c r="R709" s="1157"/>
      <c r="S709" s="1157"/>
      <c r="T709" s="1157"/>
      <c r="U709" s="1157"/>
      <c r="V709" s="1157"/>
      <c r="W709" s="1157"/>
      <c r="X709" s="1157"/>
      <c r="Y709" s="1157"/>
      <c r="Z709" s="1157"/>
      <c r="AA709" s="1157"/>
      <c r="AB709" s="1201"/>
      <c r="AC709" s="1201"/>
      <c r="AD709" s="1201"/>
      <c r="AE709" s="1201"/>
      <c r="AF709" s="1157"/>
      <c r="AG709" s="1157"/>
      <c r="AH709" s="1157"/>
      <c r="AI709" s="1157"/>
      <c r="AJ709" s="1157"/>
      <c r="AK709" s="1157"/>
      <c r="AL709" s="1157"/>
      <c r="AM709" s="1157"/>
      <c r="AN709" s="1157"/>
      <c r="AO709" s="1157"/>
      <c r="AP709" s="1157"/>
      <c r="AQ709" s="1157"/>
      <c r="AR709" s="1157"/>
      <c r="AS709" s="1157"/>
      <c r="AT709" s="1157"/>
      <c r="AU709" s="1157"/>
      <c r="AV709" s="1157"/>
      <c r="AW709" s="1157"/>
      <c r="AX709" s="1157"/>
      <c r="AY709" s="1157"/>
      <c r="AZ709" s="1157"/>
      <c r="BA709" s="1157"/>
      <c r="BB709" s="1157"/>
      <c r="BC709" s="1157"/>
      <c r="BD709" s="1157"/>
      <c r="BE709" s="1157"/>
      <c r="BF709" s="1157"/>
      <c r="BG709" s="1157"/>
      <c r="BH709" s="1157"/>
      <c r="BI709" s="1157"/>
      <c r="BJ709" s="1157"/>
      <c r="BK709" s="1157"/>
      <c r="BL709" s="1157"/>
      <c r="BM709" s="1157"/>
      <c r="BN709" s="1157"/>
      <c r="BO709" s="1157"/>
      <c r="BP709" s="1157"/>
      <c r="BQ709" s="1157"/>
      <c r="BR709" s="1157"/>
      <c r="BS709" s="1201"/>
      <c r="BT709" s="1157"/>
      <c r="BU709" s="1157"/>
      <c r="BV709" s="1157"/>
      <c r="BW709" s="1157"/>
      <c r="BX709" s="1157"/>
      <c r="BY709" s="1157"/>
      <c r="BZ709" s="1157"/>
      <c r="CA709" s="1157"/>
      <c r="CB709" s="1157"/>
      <c r="CC709" s="1157"/>
      <c r="CD709" s="1157"/>
      <c r="CE709" s="1157"/>
      <c r="CF709" s="1157"/>
      <c r="CG709" s="1157"/>
      <c r="CH709" s="1157"/>
      <c r="CI709" s="1157"/>
      <c r="CJ709" s="1157"/>
      <c r="CK709" s="1157"/>
      <c r="CL709" s="1157"/>
      <c r="CM709" s="1201"/>
      <c r="CN709" s="1201"/>
      <c r="CO709" s="1202"/>
      <c r="CQ709" s="2118"/>
    </row>
    <row r="710" spans="1:95" s="701" customFormat="1">
      <c r="A710" s="1138"/>
      <c r="B710" s="1156"/>
      <c r="C710" s="1132"/>
      <c r="D710" s="1132"/>
      <c r="E710" s="1133"/>
      <c r="F710" s="1151"/>
      <c r="G710" s="1150"/>
      <c r="H710" s="1136"/>
      <c r="I710" s="1157"/>
      <c r="J710" s="1157"/>
      <c r="K710" s="1157"/>
      <c r="L710" s="1157"/>
      <c r="M710" s="1157"/>
      <c r="N710" s="1157"/>
      <c r="O710" s="1157"/>
      <c r="P710" s="1157"/>
      <c r="Q710" s="1157"/>
      <c r="R710" s="1157"/>
      <c r="S710" s="1157"/>
      <c r="T710" s="1157"/>
      <c r="U710" s="1157"/>
      <c r="V710" s="1157"/>
      <c r="W710" s="1157"/>
      <c r="X710" s="1157"/>
      <c r="Y710" s="1157"/>
      <c r="Z710" s="1157"/>
      <c r="AA710" s="1157"/>
      <c r="AB710" s="1201"/>
      <c r="AC710" s="1201"/>
      <c r="AD710" s="1201"/>
      <c r="AE710" s="1201"/>
      <c r="AF710" s="1157"/>
      <c r="AG710" s="1157"/>
      <c r="AH710" s="1157"/>
      <c r="AI710" s="1157"/>
      <c r="AJ710" s="1157"/>
      <c r="AK710" s="1157"/>
      <c r="AL710" s="1157"/>
      <c r="AM710" s="1157"/>
      <c r="AN710" s="1157"/>
      <c r="AO710" s="1157"/>
      <c r="AP710" s="1157"/>
      <c r="AQ710" s="1157"/>
      <c r="AR710" s="1157"/>
      <c r="AS710" s="1157"/>
      <c r="AT710" s="1157"/>
      <c r="AU710" s="1157"/>
      <c r="AV710" s="1157"/>
      <c r="AW710" s="1157"/>
      <c r="AX710" s="1157"/>
      <c r="AY710" s="1157"/>
      <c r="AZ710" s="1157"/>
      <c r="BA710" s="1157"/>
      <c r="BB710" s="1157"/>
      <c r="BC710" s="1157"/>
      <c r="BD710" s="1157"/>
      <c r="BE710" s="1157"/>
      <c r="BF710" s="1157"/>
      <c r="BG710" s="1157"/>
      <c r="BH710" s="1157"/>
      <c r="BI710" s="1157"/>
      <c r="BJ710" s="1157"/>
      <c r="BK710" s="1157"/>
      <c r="BL710" s="1157"/>
      <c r="BM710" s="1157"/>
      <c r="BN710" s="1157"/>
      <c r="BO710" s="1157"/>
      <c r="BP710" s="1157"/>
      <c r="BQ710" s="1157"/>
      <c r="BR710" s="1157"/>
      <c r="BS710" s="1201"/>
      <c r="BT710" s="1157"/>
      <c r="BU710" s="1157"/>
      <c r="BV710" s="1157"/>
      <c r="BW710" s="1157"/>
      <c r="BX710" s="1157"/>
      <c r="BY710" s="1157"/>
      <c r="BZ710" s="1157"/>
      <c r="CA710" s="1157"/>
      <c r="CB710" s="1157"/>
      <c r="CC710" s="1157"/>
      <c r="CD710" s="1157"/>
      <c r="CE710" s="1157"/>
      <c r="CF710" s="1157"/>
      <c r="CG710" s="1157"/>
      <c r="CH710" s="1157"/>
      <c r="CI710" s="1157"/>
      <c r="CJ710" s="1157"/>
      <c r="CK710" s="1157"/>
      <c r="CL710" s="1157"/>
      <c r="CM710" s="1201"/>
      <c r="CN710" s="1201"/>
      <c r="CO710" s="1202"/>
      <c r="CQ710" s="2118"/>
    </row>
    <row r="711" spans="1:95" s="701" customFormat="1">
      <c r="A711" s="1138"/>
      <c r="B711" s="1156"/>
      <c r="C711" s="1132"/>
      <c r="D711" s="1132"/>
      <c r="E711" s="1133"/>
      <c r="F711" s="1151"/>
      <c r="G711" s="1150"/>
      <c r="H711" s="1136"/>
      <c r="I711" s="1157"/>
      <c r="J711" s="1157"/>
      <c r="K711" s="1157"/>
      <c r="L711" s="1157"/>
      <c r="M711" s="1157"/>
      <c r="N711" s="1157"/>
      <c r="O711" s="1157"/>
      <c r="P711" s="1157"/>
      <c r="Q711" s="1157"/>
      <c r="R711" s="1157"/>
      <c r="S711" s="1157"/>
      <c r="T711" s="1157"/>
      <c r="U711" s="1157"/>
      <c r="V711" s="1157"/>
      <c r="W711" s="1157"/>
      <c r="X711" s="1157"/>
      <c r="Y711" s="1157"/>
      <c r="Z711" s="1157"/>
      <c r="AA711" s="1157"/>
      <c r="AB711" s="1201"/>
      <c r="AC711" s="1201"/>
      <c r="AD711" s="1201"/>
      <c r="AE711" s="1201"/>
      <c r="AF711" s="1157"/>
      <c r="AG711" s="1157"/>
      <c r="AH711" s="1157"/>
      <c r="AI711" s="1157"/>
      <c r="AJ711" s="1157"/>
      <c r="AK711" s="1157"/>
      <c r="AL711" s="1157"/>
      <c r="AM711" s="1157"/>
      <c r="AN711" s="1157"/>
      <c r="AO711" s="1157"/>
      <c r="AP711" s="1157"/>
      <c r="AQ711" s="1157"/>
      <c r="AR711" s="1157"/>
      <c r="AS711" s="1157"/>
      <c r="AT711" s="1157"/>
      <c r="AU711" s="1157"/>
      <c r="AV711" s="1157"/>
      <c r="AW711" s="1157"/>
      <c r="AX711" s="1157"/>
      <c r="AY711" s="1157"/>
      <c r="AZ711" s="1157"/>
      <c r="BA711" s="1157"/>
      <c r="BB711" s="1157"/>
      <c r="BC711" s="1157"/>
      <c r="BD711" s="1157"/>
      <c r="BE711" s="1157"/>
      <c r="BF711" s="1157"/>
      <c r="BG711" s="1157"/>
      <c r="BH711" s="1157"/>
      <c r="BI711" s="1157"/>
      <c r="BJ711" s="1157"/>
      <c r="BK711" s="1157"/>
      <c r="BL711" s="1157"/>
      <c r="BM711" s="1157"/>
      <c r="BN711" s="1157"/>
      <c r="BO711" s="1157"/>
      <c r="BP711" s="1157"/>
      <c r="BQ711" s="1157"/>
      <c r="BR711" s="1157"/>
      <c r="BS711" s="1201"/>
      <c r="BT711" s="1157"/>
      <c r="BU711" s="1157"/>
      <c r="BV711" s="1157"/>
      <c r="BW711" s="1157"/>
      <c r="BX711" s="1157"/>
      <c r="BY711" s="1157"/>
      <c r="BZ711" s="1157"/>
      <c r="CA711" s="1157"/>
      <c r="CB711" s="1157"/>
      <c r="CC711" s="1157"/>
      <c r="CD711" s="1157"/>
      <c r="CE711" s="1157"/>
      <c r="CF711" s="1157"/>
      <c r="CG711" s="1157"/>
      <c r="CH711" s="1157"/>
      <c r="CI711" s="1157"/>
      <c r="CJ711" s="1157"/>
      <c r="CK711" s="1157"/>
      <c r="CL711" s="1157"/>
      <c r="CM711" s="1201"/>
      <c r="CN711" s="1201"/>
      <c r="CO711" s="1202"/>
      <c r="CQ711" s="2118"/>
    </row>
    <row r="712" spans="1:95" s="701" customFormat="1">
      <c r="A712" s="1138"/>
      <c r="B712" s="1156"/>
      <c r="C712" s="1132"/>
      <c r="D712" s="1132"/>
      <c r="E712" s="1133"/>
      <c r="F712" s="1151"/>
      <c r="G712" s="1150"/>
      <c r="H712" s="1136"/>
      <c r="I712" s="1157"/>
      <c r="J712" s="1157"/>
      <c r="K712" s="1157"/>
      <c r="L712" s="1157"/>
      <c r="M712" s="1157"/>
      <c r="N712" s="1157"/>
      <c r="O712" s="1157"/>
      <c r="P712" s="1157"/>
      <c r="Q712" s="1157"/>
      <c r="R712" s="1157"/>
      <c r="S712" s="1157"/>
      <c r="T712" s="1157"/>
      <c r="U712" s="1157"/>
      <c r="V712" s="1157"/>
      <c r="W712" s="1157"/>
      <c r="X712" s="1157"/>
      <c r="Y712" s="1157"/>
      <c r="Z712" s="1157"/>
      <c r="AA712" s="1157"/>
      <c r="AB712" s="1201"/>
      <c r="AC712" s="1201"/>
      <c r="AD712" s="1201"/>
      <c r="AE712" s="1201"/>
      <c r="AF712" s="1157"/>
      <c r="AG712" s="1157"/>
      <c r="AH712" s="1157"/>
      <c r="AI712" s="1157"/>
      <c r="AJ712" s="1157"/>
      <c r="AK712" s="1157"/>
      <c r="AL712" s="1157"/>
      <c r="AM712" s="1157"/>
      <c r="AN712" s="1157"/>
      <c r="AO712" s="1157"/>
      <c r="AP712" s="1157"/>
      <c r="AQ712" s="1157"/>
      <c r="AR712" s="1157"/>
      <c r="AS712" s="1157"/>
      <c r="AT712" s="1157"/>
      <c r="AU712" s="1157"/>
      <c r="AV712" s="1157"/>
      <c r="AW712" s="1157"/>
      <c r="AX712" s="1157"/>
      <c r="AY712" s="1157"/>
      <c r="AZ712" s="1157"/>
      <c r="BA712" s="1157"/>
      <c r="BB712" s="1157"/>
      <c r="BC712" s="1157"/>
      <c r="BD712" s="1157"/>
      <c r="BE712" s="1157"/>
      <c r="BF712" s="1157"/>
      <c r="BG712" s="1157"/>
      <c r="BH712" s="1157"/>
      <c r="BI712" s="1157"/>
      <c r="BJ712" s="1157"/>
      <c r="BK712" s="1157"/>
      <c r="BL712" s="1157"/>
      <c r="BM712" s="1157"/>
      <c r="BN712" s="1157"/>
      <c r="BO712" s="1157"/>
      <c r="BP712" s="1157"/>
      <c r="BQ712" s="1157"/>
      <c r="BR712" s="1157"/>
      <c r="BS712" s="1201"/>
      <c r="BT712" s="1157"/>
      <c r="BU712" s="1157"/>
      <c r="BV712" s="1157"/>
      <c r="BW712" s="1157"/>
      <c r="BX712" s="1157"/>
      <c r="BY712" s="1157"/>
      <c r="BZ712" s="1157"/>
      <c r="CA712" s="1157"/>
      <c r="CB712" s="1157"/>
      <c r="CC712" s="1157"/>
      <c r="CD712" s="1157"/>
      <c r="CE712" s="1157"/>
      <c r="CF712" s="1157"/>
      <c r="CG712" s="1157"/>
      <c r="CH712" s="1157"/>
      <c r="CI712" s="1157"/>
      <c r="CJ712" s="1157"/>
      <c r="CK712" s="1157"/>
      <c r="CL712" s="1157"/>
      <c r="CM712" s="1201"/>
      <c r="CN712" s="1201"/>
      <c r="CO712" s="1202"/>
      <c r="CQ712" s="2118"/>
    </row>
    <row r="713" spans="1:95" s="701" customFormat="1">
      <c r="A713" s="1138"/>
      <c r="B713" s="1156"/>
      <c r="C713" s="1132"/>
      <c r="D713" s="1132"/>
      <c r="E713" s="1133"/>
      <c r="F713" s="1151"/>
      <c r="G713" s="1150"/>
      <c r="H713" s="1136"/>
      <c r="I713" s="1157"/>
      <c r="J713" s="1157"/>
      <c r="K713" s="1157"/>
      <c r="L713" s="1157"/>
      <c r="M713" s="1157"/>
      <c r="N713" s="1157"/>
      <c r="O713" s="1157"/>
      <c r="P713" s="1157"/>
      <c r="Q713" s="1157"/>
      <c r="R713" s="1157"/>
      <c r="S713" s="1157"/>
      <c r="T713" s="1157"/>
      <c r="U713" s="1157"/>
      <c r="V713" s="1157"/>
      <c r="W713" s="1157"/>
      <c r="X713" s="1157"/>
      <c r="Y713" s="1157"/>
      <c r="Z713" s="1157"/>
      <c r="AA713" s="1157"/>
      <c r="AB713" s="1201"/>
      <c r="AC713" s="1201"/>
      <c r="AD713" s="1201"/>
      <c r="AE713" s="1201"/>
      <c r="AF713" s="1157"/>
      <c r="AG713" s="1157"/>
      <c r="AH713" s="1157"/>
      <c r="AI713" s="1157"/>
      <c r="AJ713" s="1157"/>
      <c r="AK713" s="1157"/>
      <c r="AL713" s="1157"/>
      <c r="AM713" s="1157"/>
      <c r="AN713" s="1157"/>
      <c r="AO713" s="1157"/>
      <c r="AP713" s="1157"/>
      <c r="AQ713" s="1157"/>
      <c r="AR713" s="1157"/>
      <c r="AS713" s="1157"/>
      <c r="AT713" s="1157"/>
      <c r="AU713" s="1157"/>
      <c r="AV713" s="1157"/>
      <c r="AW713" s="1157"/>
      <c r="AX713" s="1157"/>
      <c r="AY713" s="1157"/>
      <c r="AZ713" s="1157"/>
      <c r="BA713" s="1157"/>
      <c r="BB713" s="1157"/>
      <c r="BC713" s="1157"/>
      <c r="BD713" s="1157"/>
      <c r="BE713" s="1157"/>
      <c r="BF713" s="1157"/>
      <c r="BG713" s="1157"/>
      <c r="BH713" s="1157"/>
      <c r="BI713" s="1157"/>
      <c r="BJ713" s="1157"/>
      <c r="BK713" s="1157"/>
      <c r="BL713" s="1157"/>
      <c r="BM713" s="1157"/>
      <c r="BN713" s="1157"/>
      <c r="BO713" s="1157"/>
      <c r="BP713" s="1157"/>
      <c r="BQ713" s="1157"/>
      <c r="BR713" s="1157"/>
      <c r="BS713" s="1201"/>
      <c r="BT713" s="1157"/>
      <c r="BU713" s="1157"/>
      <c r="BV713" s="1157"/>
      <c r="BW713" s="1157"/>
      <c r="BX713" s="1157"/>
      <c r="BY713" s="1157"/>
      <c r="BZ713" s="1157"/>
      <c r="CA713" s="1157"/>
      <c r="CB713" s="1157"/>
      <c r="CC713" s="1157"/>
      <c r="CD713" s="1157"/>
      <c r="CE713" s="1157"/>
      <c r="CF713" s="1157"/>
      <c r="CG713" s="1157"/>
      <c r="CH713" s="1157"/>
      <c r="CI713" s="1157"/>
      <c r="CJ713" s="1157"/>
      <c r="CK713" s="1157"/>
      <c r="CL713" s="1157"/>
      <c r="CM713" s="1201"/>
      <c r="CN713" s="1201"/>
      <c r="CO713" s="1202"/>
      <c r="CQ713" s="2118"/>
    </row>
    <row r="714" spans="1:95" s="701" customFormat="1">
      <c r="A714" s="1138"/>
      <c r="B714" s="1156"/>
      <c r="C714" s="1132"/>
      <c r="D714" s="1132"/>
      <c r="E714" s="1133"/>
      <c r="F714" s="1151"/>
      <c r="G714" s="1150"/>
      <c r="H714" s="1136"/>
      <c r="I714" s="1157"/>
      <c r="J714" s="1157"/>
      <c r="K714" s="1157"/>
      <c r="L714" s="1157"/>
      <c r="M714" s="1157"/>
      <c r="N714" s="1157"/>
      <c r="O714" s="1157"/>
      <c r="P714" s="1157"/>
      <c r="Q714" s="1157"/>
      <c r="R714" s="1157"/>
      <c r="S714" s="1157"/>
      <c r="T714" s="1157"/>
      <c r="U714" s="1157"/>
      <c r="V714" s="1157"/>
      <c r="W714" s="1157"/>
      <c r="X714" s="1157"/>
      <c r="Y714" s="1157"/>
      <c r="Z714" s="1157"/>
      <c r="AA714" s="1157"/>
      <c r="AB714" s="1201"/>
      <c r="AC714" s="1201"/>
      <c r="AD714" s="1201"/>
      <c r="AE714" s="1201"/>
      <c r="AF714" s="1157"/>
      <c r="AG714" s="1157"/>
      <c r="AH714" s="1157"/>
      <c r="AI714" s="1157"/>
      <c r="AJ714" s="1157"/>
      <c r="AK714" s="1157"/>
      <c r="AL714" s="1157"/>
      <c r="AM714" s="1157"/>
      <c r="AN714" s="1157"/>
      <c r="AO714" s="1157"/>
      <c r="AP714" s="1157"/>
      <c r="AQ714" s="1157"/>
      <c r="AR714" s="1157"/>
      <c r="AS714" s="1157"/>
      <c r="AT714" s="1157"/>
      <c r="AU714" s="1157"/>
      <c r="AV714" s="1157"/>
      <c r="AW714" s="1157"/>
      <c r="AX714" s="1157"/>
      <c r="AY714" s="1157"/>
      <c r="AZ714" s="1157"/>
      <c r="BA714" s="1157"/>
      <c r="BB714" s="1157"/>
      <c r="BC714" s="1157"/>
      <c r="BD714" s="1157"/>
      <c r="BE714" s="1157"/>
      <c r="BF714" s="1157"/>
      <c r="BG714" s="1157"/>
      <c r="BH714" s="1157"/>
      <c r="BI714" s="1157"/>
      <c r="BJ714" s="1157"/>
      <c r="BK714" s="1157"/>
      <c r="BL714" s="1157"/>
      <c r="BM714" s="1157"/>
      <c r="BN714" s="1157"/>
      <c r="BO714" s="1157"/>
      <c r="BP714" s="1157"/>
      <c r="BQ714" s="1157"/>
      <c r="BR714" s="1157"/>
      <c r="BS714" s="1201"/>
      <c r="BT714" s="1157"/>
      <c r="BU714" s="1157"/>
      <c r="BV714" s="1157"/>
      <c r="BW714" s="1157"/>
      <c r="BX714" s="1157"/>
      <c r="BY714" s="1157"/>
      <c r="BZ714" s="1157"/>
      <c r="CA714" s="1157"/>
      <c r="CB714" s="1157"/>
      <c r="CC714" s="1157"/>
      <c r="CD714" s="1157"/>
      <c r="CE714" s="1157"/>
      <c r="CF714" s="1157"/>
      <c r="CG714" s="1157"/>
      <c r="CH714" s="1157"/>
      <c r="CI714" s="1157"/>
      <c r="CJ714" s="1157"/>
      <c r="CK714" s="1157"/>
      <c r="CL714" s="1157"/>
      <c r="CM714" s="1201"/>
      <c r="CN714" s="1201"/>
      <c r="CO714" s="1202"/>
      <c r="CQ714" s="2118"/>
    </row>
    <row r="715" spans="1:95" s="701" customFormat="1">
      <c r="A715" s="1138"/>
      <c r="B715" s="1156"/>
      <c r="C715" s="1132"/>
      <c r="D715" s="1132"/>
      <c r="E715" s="1133"/>
      <c r="F715" s="1151"/>
      <c r="G715" s="1150"/>
      <c r="H715" s="1136"/>
      <c r="I715" s="1157"/>
      <c r="J715" s="1157"/>
      <c r="K715" s="1157"/>
      <c r="L715" s="1157"/>
      <c r="M715" s="1157"/>
      <c r="N715" s="1157"/>
      <c r="O715" s="1157"/>
      <c r="P715" s="1157"/>
      <c r="Q715" s="1157"/>
      <c r="R715" s="1157"/>
      <c r="S715" s="1157"/>
      <c r="T715" s="1157"/>
      <c r="U715" s="1157"/>
      <c r="V715" s="1157"/>
      <c r="W715" s="1157"/>
      <c r="X715" s="1157"/>
      <c r="Y715" s="1157"/>
      <c r="Z715" s="1157"/>
      <c r="AA715" s="1157"/>
      <c r="AB715" s="1201"/>
      <c r="AC715" s="1201"/>
      <c r="AD715" s="1201"/>
      <c r="AE715" s="1201"/>
      <c r="AF715" s="1157"/>
      <c r="AG715" s="1157"/>
      <c r="AH715" s="1157"/>
      <c r="AI715" s="1157"/>
      <c r="AJ715" s="1157"/>
      <c r="AK715" s="1157"/>
      <c r="AL715" s="1157"/>
      <c r="AM715" s="1157"/>
      <c r="AN715" s="1157"/>
      <c r="AO715" s="1157"/>
      <c r="AP715" s="1157"/>
      <c r="AQ715" s="1157"/>
      <c r="AR715" s="1157"/>
      <c r="AS715" s="1157"/>
      <c r="AT715" s="1157"/>
      <c r="AU715" s="1157"/>
      <c r="AV715" s="1157"/>
      <c r="AW715" s="1157"/>
      <c r="AX715" s="1157"/>
      <c r="AY715" s="1157"/>
      <c r="AZ715" s="1157"/>
      <c r="BA715" s="1157"/>
      <c r="BB715" s="1157"/>
      <c r="BC715" s="1157"/>
      <c r="BD715" s="1157"/>
      <c r="BE715" s="1157"/>
      <c r="BF715" s="1157"/>
      <c r="BG715" s="1157"/>
      <c r="BH715" s="1157"/>
      <c r="BI715" s="1157"/>
      <c r="BJ715" s="1157"/>
      <c r="BK715" s="1157"/>
      <c r="BL715" s="1157"/>
      <c r="BM715" s="1157"/>
      <c r="BN715" s="1157"/>
      <c r="BO715" s="1157"/>
      <c r="BP715" s="1157"/>
      <c r="BQ715" s="1157"/>
      <c r="BR715" s="1157"/>
      <c r="BS715" s="1201"/>
      <c r="BT715" s="1157"/>
      <c r="BU715" s="1157"/>
      <c r="BV715" s="1157"/>
      <c r="BW715" s="1157"/>
      <c r="BX715" s="1157"/>
      <c r="BY715" s="1157"/>
      <c r="BZ715" s="1157"/>
      <c r="CA715" s="1157"/>
      <c r="CB715" s="1157"/>
      <c r="CC715" s="1157"/>
      <c r="CD715" s="1157"/>
      <c r="CE715" s="1157"/>
      <c r="CF715" s="1157"/>
      <c r="CG715" s="1157"/>
      <c r="CH715" s="1157"/>
      <c r="CI715" s="1157"/>
      <c r="CJ715" s="1157"/>
      <c r="CK715" s="1157"/>
      <c r="CL715" s="1157"/>
      <c r="CM715" s="1201"/>
      <c r="CN715" s="1201"/>
      <c r="CO715" s="1202"/>
      <c r="CQ715" s="2118"/>
    </row>
    <row r="716" spans="1:95" s="701" customFormat="1">
      <c r="A716" s="1138"/>
      <c r="B716" s="1156"/>
      <c r="C716" s="1132"/>
      <c r="D716" s="1132"/>
      <c r="E716" s="1133"/>
      <c r="F716" s="1151"/>
      <c r="G716" s="1150"/>
      <c r="H716" s="1136"/>
      <c r="I716" s="1157"/>
      <c r="J716" s="1157"/>
      <c r="K716" s="1157"/>
      <c r="L716" s="1157"/>
      <c r="M716" s="1157"/>
      <c r="N716" s="1157"/>
      <c r="O716" s="1157"/>
      <c r="P716" s="1157"/>
      <c r="Q716" s="1157"/>
      <c r="R716" s="1157"/>
      <c r="S716" s="1157"/>
      <c r="T716" s="1157"/>
      <c r="U716" s="1157"/>
      <c r="V716" s="1157"/>
      <c r="W716" s="1157"/>
      <c r="X716" s="1157"/>
      <c r="Y716" s="1157"/>
      <c r="Z716" s="1157"/>
      <c r="AA716" s="1157"/>
      <c r="AB716" s="1201"/>
      <c r="AC716" s="1201"/>
      <c r="AD716" s="1201"/>
      <c r="AE716" s="1201"/>
      <c r="AF716" s="1157"/>
      <c r="AG716" s="1157"/>
      <c r="AH716" s="1157"/>
      <c r="AI716" s="1157"/>
      <c r="AJ716" s="1157"/>
      <c r="AK716" s="1157"/>
      <c r="AL716" s="1157"/>
      <c r="AM716" s="1157"/>
      <c r="AN716" s="1157"/>
      <c r="AO716" s="1157"/>
      <c r="AP716" s="1157"/>
      <c r="AQ716" s="1157"/>
      <c r="AR716" s="1157"/>
      <c r="AS716" s="1157"/>
      <c r="AT716" s="1157"/>
      <c r="AU716" s="1157"/>
      <c r="AV716" s="1157"/>
      <c r="AW716" s="1157"/>
      <c r="AX716" s="1157"/>
      <c r="AY716" s="1157"/>
      <c r="AZ716" s="1157"/>
      <c r="BA716" s="1157"/>
      <c r="BB716" s="1157"/>
      <c r="BC716" s="1157"/>
      <c r="BD716" s="1157"/>
      <c r="BE716" s="1157"/>
      <c r="BF716" s="1157"/>
      <c r="BG716" s="1157"/>
      <c r="BH716" s="1157"/>
      <c r="BI716" s="1157"/>
      <c r="BJ716" s="1157"/>
      <c r="BK716" s="1157"/>
      <c r="BL716" s="1157"/>
      <c r="BM716" s="1157"/>
      <c r="BN716" s="1157"/>
      <c r="BO716" s="1157"/>
      <c r="BP716" s="1157"/>
      <c r="BQ716" s="1157"/>
      <c r="BR716" s="1157"/>
      <c r="BS716" s="1201"/>
      <c r="BT716" s="1157"/>
      <c r="BU716" s="1157"/>
      <c r="BV716" s="1157"/>
      <c r="BW716" s="1157"/>
      <c r="BX716" s="1157"/>
      <c r="BY716" s="1157"/>
      <c r="BZ716" s="1157"/>
      <c r="CA716" s="1157"/>
      <c r="CB716" s="1157"/>
      <c r="CC716" s="1157"/>
      <c r="CD716" s="1157"/>
      <c r="CE716" s="1157"/>
      <c r="CF716" s="1157"/>
      <c r="CG716" s="1157"/>
      <c r="CH716" s="1157"/>
      <c r="CI716" s="1157"/>
      <c r="CJ716" s="1157"/>
      <c r="CK716" s="1157"/>
      <c r="CL716" s="1157"/>
      <c r="CM716" s="1201"/>
      <c r="CN716" s="1201"/>
      <c r="CO716" s="1202"/>
      <c r="CQ716" s="2118"/>
    </row>
    <row r="717" spans="1:95" s="701" customFormat="1">
      <c r="A717" s="1138"/>
      <c r="B717" s="1156"/>
      <c r="C717" s="1132"/>
      <c r="D717" s="1132"/>
      <c r="E717" s="1133"/>
      <c r="F717" s="1151"/>
      <c r="G717" s="1150"/>
      <c r="H717" s="1136"/>
      <c r="I717" s="1157"/>
      <c r="J717" s="1157"/>
      <c r="K717" s="1157"/>
      <c r="L717" s="1157"/>
      <c r="M717" s="1157"/>
      <c r="N717" s="1157"/>
      <c r="O717" s="1157"/>
      <c r="P717" s="1157"/>
      <c r="Q717" s="1157"/>
      <c r="R717" s="1157"/>
      <c r="S717" s="1157"/>
      <c r="T717" s="1157"/>
      <c r="U717" s="1157"/>
      <c r="V717" s="1157"/>
      <c r="W717" s="1157"/>
      <c r="X717" s="1157"/>
      <c r="Y717" s="1157"/>
      <c r="Z717" s="1157"/>
      <c r="AA717" s="1157"/>
      <c r="AB717" s="1201"/>
      <c r="AC717" s="1201"/>
      <c r="AD717" s="1201"/>
      <c r="AE717" s="1201"/>
      <c r="AF717" s="1157"/>
      <c r="AG717" s="1157"/>
      <c r="AH717" s="1157"/>
      <c r="AI717" s="1157"/>
      <c r="AJ717" s="1157"/>
      <c r="AK717" s="1157"/>
      <c r="AL717" s="1157"/>
      <c r="AM717" s="1157"/>
      <c r="AN717" s="1157"/>
      <c r="AO717" s="1157"/>
      <c r="AP717" s="1157"/>
      <c r="AQ717" s="1157"/>
      <c r="AR717" s="1157"/>
      <c r="AS717" s="1157"/>
      <c r="AT717" s="1157"/>
      <c r="AU717" s="1157"/>
      <c r="AV717" s="1157"/>
      <c r="AW717" s="1157"/>
      <c r="AX717" s="1157"/>
      <c r="AY717" s="1157"/>
      <c r="AZ717" s="1157"/>
      <c r="BA717" s="1157"/>
      <c r="BB717" s="1157"/>
      <c r="BC717" s="1157"/>
      <c r="BD717" s="1157"/>
      <c r="BE717" s="1157"/>
      <c r="BF717" s="1157"/>
      <c r="BG717" s="1157"/>
      <c r="BH717" s="1157"/>
      <c r="BI717" s="1157"/>
      <c r="BJ717" s="1157"/>
      <c r="BK717" s="1157"/>
      <c r="BL717" s="1157"/>
      <c r="BM717" s="1157"/>
      <c r="BN717" s="1157"/>
      <c r="BO717" s="1157"/>
      <c r="BP717" s="1157"/>
      <c r="BQ717" s="1157"/>
      <c r="BR717" s="1157"/>
      <c r="BS717" s="1201"/>
      <c r="BT717" s="1157"/>
      <c r="BU717" s="1157"/>
      <c r="BV717" s="1157"/>
      <c r="BW717" s="1157"/>
      <c r="BX717" s="1157"/>
      <c r="BY717" s="1157"/>
      <c r="BZ717" s="1157"/>
      <c r="CA717" s="1157"/>
      <c r="CB717" s="1157"/>
      <c r="CC717" s="1157"/>
      <c r="CD717" s="1157"/>
      <c r="CE717" s="1157"/>
      <c r="CF717" s="1157"/>
      <c r="CG717" s="1157"/>
      <c r="CH717" s="1157"/>
      <c r="CI717" s="1157"/>
      <c r="CJ717" s="1157"/>
      <c r="CK717" s="1157"/>
      <c r="CL717" s="1157"/>
      <c r="CM717" s="1201"/>
      <c r="CN717" s="1201"/>
      <c r="CO717" s="1202"/>
      <c r="CQ717" s="2118"/>
    </row>
    <row r="718" spans="1:95" s="701" customFormat="1">
      <c r="A718" s="1138"/>
      <c r="B718" s="1156"/>
      <c r="C718" s="1132"/>
      <c r="D718" s="1132"/>
      <c r="E718" s="1133"/>
      <c r="F718" s="1151"/>
      <c r="G718" s="1150"/>
      <c r="H718" s="1136"/>
      <c r="I718" s="1157"/>
      <c r="J718" s="1157"/>
      <c r="K718" s="1157"/>
      <c r="L718" s="1157"/>
      <c r="M718" s="1157"/>
      <c r="N718" s="1157"/>
      <c r="O718" s="1157"/>
      <c r="P718" s="1157"/>
      <c r="Q718" s="1157"/>
      <c r="R718" s="1157"/>
      <c r="S718" s="1157"/>
      <c r="T718" s="1157"/>
      <c r="U718" s="1157"/>
      <c r="V718" s="1157"/>
      <c r="W718" s="1157"/>
      <c r="X718" s="1157"/>
      <c r="Y718" s="1157"/>
      <c r="Z718" s="1157"/>
      <c r="AA718" s="1157"/>
      <c r="AB718" s="1201"/>
      <c r="AC718" s="1201"/>
      <c r="AD718" s="1201"/>
      <c r="AE718" s="1201"/>
      <c r="AF718" s="1157"/>
      <c r="AG718" s="1157"/>
      <c r="AH718" s="1157"/>
      <c r="AI718" s="1157"/>
      <c r="AJ718" s="1157"/>
      <c r="AK718" s="1157"/>
      <c r="AL718" s="1157"/>
      <c r="AM718" s="1157"/>
      <c r="AN718" s="1157"/>
      <c r="AO718" s="1157"/>
      <c r="AP718" s="1157"/>
      <c r="AQ718" s="1157"/>
      <c r="AR718" s="1157"/>
      <c r="AS718" s="1157"/>
      <c r="AT718" s="1157"/>
      <c r="AU718" s="1157"/>
      <c r="AV718" s="1157"/>
      <c r="AW718" s="1157"/>
      <c r="AX718" s="1157"/>
      <c r="AY718" s="1157"/>
      <c r="AZ718" s="1157"/>
      <c r="BA718" s="1157"/>
      <c r="BB718" s="1157"/>
      <c r="BC718" s="1157"/>
      <c r="BD718" s="1157"/>
      <c r="BE718" s="1157"/>
      <c r="BF718" s="1157"/>
      <c r="BG718" s="1157"/>
      <c r="BH718" s="1157"/>
      <c r="BI718" s="1157"/>
      <c r="BJ718" s="1157"/>
      <c r="BK718" s="1157"/>
      <c r="BL718" s="1157"/>
      <c r="BM718" s="1157"/>
      <c r="BN718" s="1157"/>
      <c r="BO718" s="1157"/>
      <c r="BP718" s="1157"/>
      <c r="BQ718" s="1157"/>
      <c r="BR718" s="1157"/>
      <c r="BS718" s="1201"/>
      <c r="BT718" s="1157"/>
      <c r="BU718" s="1157"/>
      <c r="BV718" s="1157"/>
      <c r="BW718" s="1157"/>
      <c r="BX718" s="1157"/>
      <c r="BY718" s="1157"/>
      <c r="BZ718" s="1157"/>
      <c r="CA718" s="1157"/>
      <c r="CB718" s="1157"/>
      <c r="CC718" s="1157"/>
      <c r="CD718" s="1157"/>
      <c r="CE718" s="1157"/>
      <c r="CF718" s="1157"/>
      <c r="CG718" s="1157"/>
      <c r="CH718" s="1157"/>
      <c r="CI718" s="1157"/>
      <c r="CJ718" s="1157"/>
      <c r="CK718" s="1157"/>
      <c r="CL718" s="1157"/>
      <c r="CM718" s="1201"/>
      <c r="CN718" s="1201"/>
      <c r="CO718" s="1202"/>
      <c r="CQ718" s="2118"/>
    </row>
    <row r="719" spans="1:95" s="701" customFormat="1">
      <c r="A719" s="1138"/>
      <c r="B719" s="1156"/>
      <c r="C719" s="1132"/>
      <c r="D719" s="1132"/>
      <c r="E719" s="1133"/>
      <c r="F719" s="1151"/>
      <c r="G719" s="1150"/>
      <c r="H719" s="1136"/>
      <c r="I719" s="1157"/>
      <c r="J719" s="1157"/>
      <c r="K719" s="1157"/>
      <c r="L719" s="1157"/>
      <c r="M719" s="1157"/>
      <c r="N719" s="1157"/>
      <c r="O719" s="1157"/>
      <c r="P719" s="1157"/>
      <c r="Q719" s="1157"/>
      <c r="R719" s="1157"/>
      <c r="S719" s="1157"/>
      <c r="T719" s="1157"/>
      <c r="U719" s="1157"/>
      <c r="V719" s="1157"/>
      <c r="W719" s="1157"/>
      <c r="X719" s="1157"/>
      <c r="Y719" s="1157"/>
      <c r="Z719" s="1157"/>
      <c r="AA719" s="1157"/>
      <c r="AB719" s="1201"/>
      <c r="AC719" s="1201"/>
      <c r="AD719" s="1201"/>
      <c r="AE719" s="1201"/>
      <c r="AF719" s="1157"/>
      <c r="AG719" s="1157"/>
      <c r="AH719" s="1157"/>
      <c r="AI719" s="1157"/>
      <c r="AJ719" s="1157"/>
      <c r="AK719" s="1157"/>
      <c r="AL719" s="1157"/>
      <c r="AM719" s="1157"/>
      <c r="AN719" s="1157"/>
      <c r="AO719" s="1157"/>
      <c r="AP719" s="1157"/>
      <c r="AQ719" s="1157"/>
      <c r="AR719" s="1157"/>
      <c r="AS719" s="1157"/>
      <c r="AT719" s="1157"/>
      <c r="AU719" s="1157"/>
      <c r="AV719" s="1157"/>
      <c r="AW719" s="1157"/>
      <c r="AX719" s="1157"/>
      <c r="AY719" s="1157"/>
      <c r="AZ719" s="1157"/>
      <c r="BA719" s="1157"/>
      <c r="BB719" s="1157"/>
      <c r="BC719" s="1157"/>
      <c r="BD719" s="1157"/>
      <c r="BE719" s="1157"/>
      <c r="BF719" s="1157"/>
      <c r="BG719" s="1157"/>
      <c r="BH719" s="1157"/>
      <c r="BI719" s="1157"/>
      <c r="BJ719" s="1157"/>
      <c r="BK719" s="1157"/>
      <c r="BL719" s="1157"/>
      <c r="BM719" s="1157"/>
      <c r="BN719" s="1157"/>
      <c r="BO719" s="1157"/>
      <c r="BP719" s="1157"/>
      <c r="BQ719" s="1157"/>
      <c r="BR719" s="1157"/>
      <c r="BS719" s="1201"/>
      <c r="BT719" s="1157"/>
      <c r="BU719" s="1157"/>
      <c r="BV719" s="1157"/>
      <c r="BW719" s="1157"/>
      <c r="BX719" s="1157"/>
      <c r="BY719" s="1157"/>
      <c r="BZ719" s="1157"/>
      <c r="CA719" s="1157"/>
      <c r="CB719" s="1157"/>
      <c r="CC719" s="1157"/>
      <c r="CD719" s="1157"/>
      <c r="CE719" s="1157"/>
      <c r="CF719" s="1157"/>
      <c r="CG719" s="1157"/>
      <c r="CH719" s="1157"/>
      <c r="CI719" s="1157"/>
      <c r="CJ719" s="1157"/>
      <c r="CK719" s="1157"/>
      <c r="CL719" s="1157"/>
      <c r="CM719" s="1201"/>
      <c r="CN719" s="1201"/>
      <c r="CO719" s="1202"/>
      <c r="CQ719" s="2118"/>
    </row>
    <row r="720" spans="1:95" s="701" customFormat="1">
      <c r="A720" s="1138"/>
      <c r="B720" s="1156"/>
      <c r="C720" s="1132"/>
      <c r="D720" s="1132"/>
      <c r="E720" s="1133"/>
      <c r="F720" s="1151"/>
      <c r="G720" s="1150"/>
      <c r="H720" s="1136"/>
      <c r="I720" s="1157"/>
      <c r="J720" s="1157"/>
      <c r="K720" s="1157"/>
      <c r="L720" s="1157"/>
      <c r="M720" s="1157"/>
      <c r="N720" s="1157"/>
      <c r="O720" s="1157"/>
      <c r="P720" s="1157"/>
      <c r="Q720" s="1157"/>
      <c r="R720" s="1157"/>
      <c r="S720" s="1157"/>
      <c r="T720" s="1157"/>
      <c r="U720" s="1157"/>
      <c r="V720" s="1157"/>
      <c r="W720" s="1157"/>
      <c r="X720" s="1157"/>
      <c r="Y720" s="1157"/>
      <c r="Z720" s="1157"/>
      <c r="AA720" s="1157"/>
      <c r="AB720" s="1201"/>
      <c r="AC720" s="1201"/>
      <c r="AD720" s="1201"/>
      <c r="AE720" s="1201"/>
      <c r="AF720" s="1157"/>
      <c r="AG720" s="1157"/>
      <c r="AH720" s="1157"/>
      <c r="AI720" s="1157"/>
      <c r="AJ720" s="1157"/>
      <c r="AK720" s="1157"/>
      <c r="AL720" s="1157"/>
      <c r="AM720" s="1157"/>
      <c r="AN720" s="1157"/>
      <c r="AO720" s="1157"/>
      <c r="AP720" s="1157"/>
      <c r="AQ720" s="1157"/>
      <c r="AR720" s="1157"/>
      <c r="AS720" s="1157"/>
      <c r="AT720" s="1157"/>
      <c r="AU720" s="1157"/>
      <c r="AV720" s="1157"/>
      <c r="AW720" s="1157"/>
      <c r="AX720" s="1157"/>
      <c r="AY720" s="1157"/>
      <c r="AZ720" s="1157"/>
      <c r="BA720" s="1157"/>
      <c r="BB720" s="1157"/>
      <c r="BC720" s="1157"/>
      <c r="BD720" s="1157"/>
      <c r="BE720" s="1157"/>
      <c r="BF720" s="1157"/>
      <c r="BG720" s="1157"/>
      <c r="BH720" s="1157"/>
      <c r="BI720" s="1157"/>
      <c r="BJ720" s="1157"/>
      <c r="BK720" s="1157"/>
      <c r="BL720" s="1157"/>
      <c r="BM720" s="1157"/>
      <c r="BN720" s="1157"/>
      <c r="BO720" s="1157"/>
      <c r="BP720" s="1157"/>
      <c r="BQ720" s="1157"/>
      <c r="BR720" s="1157"/>
      <c r="BS720" s="1201"/>
      <c r="BT720" s="1157"/>
      <c r="BU720" s="1157"/>
      <c r="BV720" s="1157"/>
      <c r="BW720" s="1157"/>
      <c r="BX720" s="1157"/>
      <c r="BY720" s="1157"/>
      <c r="BZ720" s="1157"/>
      <c r="CA720" s="1157"/>
      <c r="CB720" s="1157"/>
      <c r="CC720" s="1157"/>
      <c r="CD720" s="1157"/>
      <c r="CE720" s="1157"/>
      <c r="CF720" s="1157"/>
      <c r="CG720" s="1157"/>
      <c r="CH720" s="1157"/>
      <c r="CI720" s="1157"/>
      <c r="CJ720" s="1157"/>
      <c r="CK720" s="1157"/>
      <c r="CL720" s="1157"/>
      <c r="CM720" s="1201"/>
      <c r="CN720" s="1201"/>
      <c r="CO720" s="1202"/>
      <c r="CQ720" s="2118"/>
    </row>
    <row r="721" spans="1:95" s="701" customFormat="1">
      <c r="A721" s="1138"/>
      <c r="B721" s="1156"/>
      <c r="C721" s="1132"/>
      <c r="D721" s="1132"/>
      <c r="E721" s="1133"/>
      <c r="F721" s="1151"/>
      <c r="G721" s="1150"/>
      <c r="H721" s="1136"/>
      <c r="I721" s="1157"/>
      <c r="J721" s="1157"/>
      <c r="K721" s="1157"/>
      <c r="L721" s="1157"/>
      <c r="M721" s="1157"/>
      <c r="N721" s="1157"/>
      <c r="O721" s="1157"/>
      <c r="P721" s="1157"/>
      <c r="Q721" s="1157"/>
      <c r="R721" s="1157"/>
      <c r="S721" s="1157"/>
      <c r="T721" s="1157"/>
      <c r="U721" s="1157"/>
      <c r="V721" s="1157"/>
      <c r="W721" s="1157"/>
      <c r="X721" s="1157"/>
      <c r="Y721" s="1157"/>
      <c r="Z721" s="1157"/>
      <c r="AA721" s="1157"/>
      <c r="AB721" s="1201"/>
      <c r="AC721" s="1201"/>
      <c r="AD721" s="1201"/>
      <c r="AE721" s="1201"/>
      <c r="AF721" s="1157"/>
      <c r="AG721" s="1157"/>
      <c r="AH721" s="1157"/>
      <c r="AI721" s="1157"/>
      <c r="AJ721" s="1157"/>
      <c r="AK721" s="1157"/>
      <c r="AL721" s="1157"/>
      <c r="AM721" s="1157"/>
      <c r="AN721" s="1157"/>
      <c r="AO721" s="1157"/>
      <c r="AP721" s="1157"/>
      <c r="AQ721" s="1157"/>
      <c r="AR721" s="1157"/>
      <c r="AS721" s="1157"/>
      <c r="AT721" s="1157"/>
      <c r="AU721" s="1157"/>
      <c r="AV721" s="1157"/>
      <c r="AW721" s="1157"/>
      <c r="AX721" s="1157"/>
      <c r="AY721" s="1157"/>
      <c r="AZ721" s="1157"/>
      <c r="BA721" s="1157"/>
      <c r="BB721" s="1157"/>
      <c r="BC721" s="1157"/>
      <c r="BD721" s="1157"/>
      <c r="BE721" s="1157"/>
      <c r="BF721" s="1157"/>
      <c r="BG721" s="1157"/>
      <c r="BH721" s="1157"/>
      <c r="BI721" s="1157"/>
      <c r="BJ721" s="1157"/>
      <c r="BK721" s="1157"/>
      <c r="BL721" s="1157"/>
      <c r="BM721" s="1157"/>
      <c r="BN721" s="1157"/>
      <c r="BO721" s="1157"/>
      <c r="BP721" s="1157"/>
      <c r="BQ721" s="1157"/>
      <c r="BR721" s="1157"/>
      <c r="BS721" s="1201"/>
      <c r="BT721" s="1157"/>
      <c r="BU721" s="1157"/>
      <c r="BV721" s="1157"/>
      <c r="BW721" s="1157"/>
      <c r="BX721" s="1157"/>
      <c r="BY721" s="1157"/>
      <c r="BZ721" s="1157"/>
      <c r="CA721" s="1157"/>
      <c r="CB721" s="1157"/>
      <c r="CC721" s="1157"/>
      <c r="CD721" s="1157"/>
      <c r="CE721" s="1157"/>
      <c r="CF721" s="1157"/>
      <c r="CG721" s="1157"/>
      <c r="CH721" s="1157"/>
      <c r="CI721" s="1157"/>
      <c r="CJ721" s="1157"/>
      <c r="CK721" s="1157"/>
      <c r="CL721" s="1157"/>
      <c r="CM721" s="1201"/>
      <c r="CN721" s="1201"/>
      <c r="CO721" s="1202"/>
      <c r="CQ721" s="2118"/>
    </row>
    <row r="722" spans="1:95" s="701" customFormat="1">
      <c r="A722" s="1138"/>
      <c r="B722" s="1156"/>
      <c r="C722" s="1132"/>
      <c r="D722" s="1132"/>
      <c r="E722" s="1133"/>
      <c r="F722" s="1151"/>
      <c r="G722" s="1150"/>
      <c r="H722" s="1136"/>
      <c r="I722" s="1157"/>
      <c r="J722" s="1157"/>
      <c r="K722" s="1157"/>
      <c r="L722" s="1157"/>
      <c r="M722" s="1157"/>
      <c r="N722" s="1157"/>
      <c r="O722" s="1157"/>
      <c r="P722" s="1157"/>
      <c r="Q722" s="1157"/>
      <c r="R722" s="1157"/>
      <c r="S722" s="1157"/>
      <c r="T722" s="1157"/>
      <c r="U722" s="1157"/>
      <c r="V722" s="1157"/>
      <c r="W722" s="1157"/>
      <c r="X722" s="1157"/>
      <c r="Y722" s="1157"/>
      <c r="Z722" s="1157"/>
      <c r="AA722" s="1157"/>
      <c r="AB722" s="1201"/>
      <c r="AC722" s="1201"/>
      <c r="AD722" s="1201"/>
      <c r="AE722" s="1201"/>
      <c r="AF722" s="1157"/>
      <c r="AG722" s="1157"/>
      <c r="AH722" s="1157"/>
      <c r="AI722" s="1157"/>
      <c r="AJ722" s="1157"/>
      <c r="AK722" s="1157"/>
      <c r="AL722" s="1157"/>
      <c r="AM722" s="1157"/>
      <c r="AN722" s="1157"/>
      <c r="AO722" s="1157"/>
      <c r="AP722" s="1157"/>
      <c r="AQ722" s="1157"/>
      <c r="AR722" s="1157"/>
      <c r="AS722" s="1157"/>
      <c r="AT722" s="1157"/>
      <c r="AU722" s="1157"/>
      <c r="AV722" s="1157"/>
      <c r="AW722" s="1157"/>
      <c r="AX722" s="1157"/>
      <c r="AY722" s="1157"/>
      <c r="AZ722" s="1157"/>
      <c r="BA722" s="1157"/>
      <c r="BB722" s="1157"/>
      <c r="BC722" s="1157"/>
      <c r="BD722" s="1157"/>
      <c r="BE722" s="1157"/>
      <c r="BF722" s="1157"/>
      <c r="BG722" s="1157"/>
      <c r="BH722" s="1157"/>
      <c r="BI722" s="1157"/>
      <c r="BJ722" s="1157"/>
      <c r="BK722" s="1157"/>
      <c r="BL722" s="1157"/>
      <c r="BM722" s="1157"/>
      <c r="BN722" s="1157"/>
      <c r="BO722" s="1157"/>
      <c r="BP722" s="1157"/>
      <c r="BQ722" s="1157"/>
      <c r="BR722" s="1157"/>
      <c r="BS722" s="1201"/>
      <c r="BT722" s="1157"/>
      <c r="BU722" s="1157"/>
      <c r="BV722" s="1157"/>
      <c r="BW722" s="1157"/>
      <c r="BX722" s="1157"/>
      <c r="BY722" s="1157"/>
      <c r="BZ722" s="1157"/>
      <c r="CA722" s="1157"/>
      <c r="CB722" s="1157"/>
      <c r="CC722" s="1157"/>
      <c r="CD722" s="1157"/>
      <c r="CE722" s="1157"/>
      <c r="CF722" s="1157"/>
      <c r="CG722" s="1157"/>
      <c r="CH722" s="1157"/>
      <c r="CI722" s="1157"/>
      <c r="CJ722" s="1157"/>
      <c r="CK722" s="1157"/>
      <c r="CL722" s="1157"/>
      <c r="CM722" s="1201"/>
      <c r="CN722" s="1201"/>
      <c r="CO722" s="1202"/>
      <c r="CQ722" s="2118"/>
    </row>
    <row r="723" spans="1:95" s="701" customFormat="1">
      <c r="A723" s="1138"/>
      <c r="B723" s="1156"/>
      <c r="C723" s="1132"/>
      <c r="D723" s="1132"/>
      <c r="E723" s="1133"/>
      <c r="F723" s="1151"/>
      <c r="G723" s="1150"/>
      <c r="H723" s="1136"/>
      <c r="I723" s="1157"/>
      <c r="J723" s="1157"/>
      <c r="K723" s="1157"/>
      <c r="L723" s="1157"/>
      <c r="M723" s="1157"/>
      <c r="N723" s="1157"/>
      <c r="O723" s="1157"/>
      <c r="P723" s="1157"/>
      <c r="Q723" s="1157"/>
      <c r="R723" s="1157"/>
      <c r="S723" s="1157"/>
      <c r="T723" s="1157"/>
      <c r="U723" s="1157"/>
      <c r="V723" s="1157"/>
      <c r="W723" s="1157"/>
      <c r="X723" s="1157"/>
      <c r="Y723" s="1157"/>
      <c r="Z723" s="1157"/>
      <c r="AA723" s="1157"/>
      <c r="AB723" s="1201"/>
      <c r="AC723" s="1201"/>
      <c r="AD723" s="1201"/>
      <c r="AE723" s="1201"/>
      <c r="AF723" s="1157"/>
      <c r="AG723" s="1157"/>
      <c r="AH723" s="1157"/>
      <c r="AI723" s="1157"/>
      <c r="AJ723" s="1157"/>
      <c r="AK723" s="1157"/>
      <c r="AL723" s="1157"/>
      <c r="AM723" s="1157"/>
      <c r="AN723" s="1157"/>
      <c r="AO723" s="1157"/>
      <c r="AP723" s="1157"/>
      <c r="AQ723" s="1157"/>
      <c r="AR723" s="1157"/>
      <c r="AS723" s="1157"/>
      <c r="AT723" s="1157"/>
      <c r="AU723" s="1157"/>
      <c r="AV723" s="1157"/>
      <c r="AW723" s="1157"/>
      <c r="AX723" s="1157"/>
      <c r="AY723" s="1157"/>
      <c r="AZ723" s="1157"/>
      <c r="BA723" s="1157"/>
      <c r="BB723" s="1157"/>
      <c r="BC723" s="1157"/>
      <c r="BD723" s="1157"/>
      <c r="BE723" s="1157"/>
      <c r="BF723" s="1157"/>
      <c r="BG723" s="1157"/>
      <c r="BH723" s="1157"/>
      <c r="BI723" s="1157"/>
      <c r="BJ723" s="1157"/>
      <c r="BK723" s="1157"/>
      <c r="BL723" s="1157"/>
      <c r="BM723" s="1157"/>
      <c r="BN723" s="1157"/>
      <c r="BO723" s="1157"/>
      <c r="BP723" s="1157"/>
      <c r="BQ723" s="1157"/>
      <c r="BR723" s="1157"/>
      <c r="BS723" s="1201"/>
      <c r="BT723" s="1157"/>
      <c r="BU723" s="1157"/>
      <c r="BV723" s="1157"/>
      <c r="BW723" s="1157"/>
      <c r="BX723" s="1157"/>
      <c r="BY723" s="1157"/>
      <c r="BZ723" s="1157"/>
      <c r="CA723" s="1157"/>
      <c r="CB723" s="1157"/>
      <c r="CC723" s="1157"/>
      <c r="CD723" s="1157"/>
      <c r="CE723" s="1157"/>
      <c r="CF723" s="1157"/>
      <c r="CG723" s="1157"/>
      <c r="CH723" s="1157"/>
      <c r="CI723" s="1157"/>
      <c r="CJ723" s="1157"/>
      <c r="CK723" s="1157"/>
      <c r="CL723" s="1157"/>
      <c r="CM723" s="1201"/>
      <c r="CN723" s="1201"/>
      <c r="CO723" s="1202"/>
      <c r="CQ723" s="2118"/>
    </row>
    <row r="724" spans="1:95" s="701" customFormat="1">
      <c r="A724" s="1138"/>
      <c r="B724" s="1156"/>
      <c r="C724" s="1132"/>
      <c r="D724" s="1132"/>
      <c r="E724" s="1133"/>
      <c r="F724" s="1151"/>
      <c r="G724" s="1150"/>
      <c r="H724" s="1136"/>
      <c r="I724" s="1157"/>
      <c r="J724" s="1157"/>
      <c r="K724" s="1157"/>
      <c r="L724" s="1157"/>
      <c r="M724" s="1157"/>
      <c r="N724" s="1157"/>
      <c r="O724" s="1157"/>
      <c r="P724" s="1157"/>
      <c r="Q724" s="1157"/>
      <c r="R724" s="1157"/>
      <c r="S724" s="1157"/>
      <c r="T724" s="1157"/>
      <c r="U724" s="1157"/>
      <c r="V724" s="1157"/>
      <c r="W724" s="1157"/>
      <c r="X724" s="1157"/>
      <c r="Y724" s="1157"/>
      <c r="Z724" s="1157"/>
      <c r="AA724" s="1157"/>
      <c r="AB724" s="1201"/>
      <c r="AC724" s="1201"/>
      <c r="AD724" s="1201"/>
      <c r="AE724" s="1201"/>
      <c r="AF724" s="1157"/>
      <c r="AG724" s="1157"/>
      <c r="AH724" s="1157"/>
      <c r="AI724" s="1157"/>
      <c r="AJ724" s="1157"/>
      <c r="AK724" s="1157"/>
      <c r="AL724" s="1157"/>
      <c r="AM724" s="1157"/>
      <c r="AN724" s="1157"/>
      <c r="AO724" s="1157"/>
      <c r="AP724" s="1157"/>
      <c r="AQ724" s="1157"/>
      <c r="AR724" s="1157"/>
      <c r="AS724" s="1157"/>
      <c r="AT724" s="1157"/>
      <c r="AU724" s="1157"/>
      <c r="AV724" s="1157"/>
      <c r="AW724" s="1157"/>
      <c r="AX724" s="1157"/>
      <c r="AY724" s="1157"/>
      <c r="AZ724" s="1157"/>
      <c r="BA724" s="1157"/>
      <c r="BB724" s="1157"/>
      <c r="BC724" s="1157"/>
      <c r="BD724" s="1157"/>
      <c r="BE724" s="1157"/>
      <c r="BF724" s="1157"/>
      <c r="BG724" s="1157"/>
      <c r="BH724" s="1157"/>
      <c r="BI724" s="1157"/>
      <c r="BJ724" s="1157"/>
      <c r="BK724" s="1157"/>
      <c r="BL724" s="1157"/>
      <c r="BM724" s="1157"/>
      <c r="BN724" s="1157"/>
      <c r="BO724" s="1157"/>
      <c r="BP724" s="1157"/>
      <c r="BQ724" s="1157"/>
      <c r="BR724" s="1157"/>
      <c r="BS724" s="1201"/>
      <c r="BT724" s="1157"/>
      <c r="BU724" s="1157"/>
      <c r="BV724" s="1157"/>
      <c r="BW724" s="1157"/>
      <c r="BX724" s="1157"/>
      <c r="BY724" s="1157"/>
      <c r="BZ724" s="1157"/>
      <c r="CA724" s="1157"/>
      <c r="CB724" s="1157"/>
      <c r="CC724" s="1157"/>
      <c r="CD724" s="1157"/>
      <c r="CE724" s="1157"/>
      <c r="CF724" s="1157"/>
      <c r="CG724" s="1157"/>
      <c r="CH724" s="1157"/>
      <c r="CI724" s="1157"/>
      <c r="CJ724" s="1157"/>
      <c r="CK724" s="1157"/>
      <c r="CL724" s="1157"/>
      <c r="CM724" s="1201"/>
      <c r="CN724" s="1201"/>
      <c r="CO724" s="1202"/>
      <c r="CQ724" s="2118"/>
    </row>
    <row r="725" spans="1:95" s="701" customFormat="1">
      <c r="A725" s="1138"/>
      <c r="B725" s="1156"/>
      <c r="C725" s="1132"/>
      <c r="D725" s="1132"/>
      <c r="E725" s="1133"/>
      <c r="F725" s="1151"/>
      <c r="G725" s="1150"/>
      <c r="H725" s="1136"/>
      <c r="I725" s="1157"/>
      <c r="J725" s="1157"/>
      <c r="K725" s="1157"/>
      <c r="L725" s="1157"/>
      <c r="M725" s="1157"/>
      <c r="N725" s="1157"/>
      <c r="O725" s="1157"/>
      <c r="P725" s="1157"/>
      <c r="Q725" s="1157"/>
      <c r="R725" s="1157"/>
      <c r="S725" s="1157"/>
      <c r="T725" s="1157"/>
      <c r="U725" s="1157"/>
      <c r="V725" s="1157"/>
      <c r="W725" s="1157"/>
      <c r="X725" s="1157"/>
      <c r="Y725" s="1157"/>
      <c r="Z725" s="1157"/>
      <c r="AA725" s="1157"/>
      <c r="AB725" s="1201"/>
      <c r="AC725" s="1201"/>
      <c r="AD725" s="1201"/>
      <c r="AE725" s="1201"/>
      <c r="AF725" s="1157"/>
      <c r="AG725" s="1157"/>
      <c r="AH725" s="1157"/>
      <c r="AI725" s="1157"/>
      <c r="AJ725" s="1157"/>
      <c r="AK725" s="1157"/>
      <c r="AL725" s="1157"/>
      <c r="AM725" s="1157"/>
      <c r="AN725" s="1157"/>
      <c r="AO725" s="1157"/>
      <c r="AP725" s="1157"/>
      <c r="AQ725" s="1157"/>
      <c r="AR725" s="1157"/>
      <c r="AS725" s="1157"/>
      <c r="AT725" s="1157"/>
      <c r="AU725" s="1157"/>
      <c r="AV725" s="1157"/>
      <c r="AW725" s="1157"/>
      <c r="AX725" s="1157"/>
      <c r="AY725" s="1157"/>
      <c r="AZ725" s="1157"/>
      <c r="BA725" s="1157"/>
      <c r="BB725" s="1157"/>
      <c r="BC725" s="1157"/>
      <c r="BD725" s="1157"/>
      <c r="BE725" s="1157"/>
      <c r="BF725" s="1157"/>
      <c r="BG725" s="1157"/>
      <c r="BH725" s="1157"/>
      <c r="BI725" s="1157"/>
      <c r="BJ725" s="1157"/>
      <c r="BK725" s="1157"/>
      <c r="BL725" s="1157"/>
      <c r="BM725" s="1157"/>
      <c r="BN725" s="1157"/>
      <c r="BO725" s="1157"/>
      <c r="BP725" s="1157"/>
      <c r="BQ725" s="1157"/>
      <c r="BR725" s="1157"/>
      <c r="BS725" s="1201"/>
      <c r="BT725" s="1157"/>
      <c r="BU725" s="1157"/>
      <c r="BV725" s="1157"/>
      <c r="BW725" s="1157"/>
      <c r="BX725" s="1157"/>
      <c r="BY725" s="1157"/>
      <c r="BZ725" s="1157"/>
      <c r="CA725" s="1157"/>
      <c r="CB725" s="1157"/>
      <c r="CC725" s="1157"/>
      <c r="CD725" s="1157"/>
      <c r="CE725" s="1157"/>
      <c r="CF725" s="1157"/>
      <c r="CG725" s="1157"/>
      <c r="CH725" s="1157"/>
      <c r="CI725" s="1157"/>
      <c r="CJ725" s="1157"/>
      <c r="CK725" s="1157"/>
      <c r="CL725" s="1157"/>
      <c r="CM725" s="1201"/>
      <c r="CN725" s="1201"/>
      <c r="CO725" s="1202"/>
      <c r="CQ725" s="2118"/>
    </row>
    <row r="726" spans="1:95" s="701" customFormat="1">
      <c r="A726" s="1138"/>
      <c r="B726" s="1156"/>
      <c r="C726" s="1132"/>
      <c r="D726" s="1132"/>
      <c r="E726" s="1133"/>
      <c r="F726" s="1151"/>
      <c r="G726" s="1150"/>
      <c r="H726" s="1136"/>
      <c r="I726" s="1157"/>
      <c r="J726" s="1157"/>
      <c r="K726" s="1157"/>
      <c r="L726" s="1157"/>
      <c r="M726" s="1157"/>
      <c r="N726" s="1157"/>
      <c r="O726" s="1157"/>
      <c r="P726" s="1157"/>
      <c r="Q726" s="1157"/>
      <c r="R726" s="1157"/>
      <c r="S726" s="1157"/>
      <c r="T726" s="1157"/>
      <c r="U726" s="1157"/>
      <c r="V726" s="1157"/>
      <c r="W726" s="1157"/>
      <c r="X726" s="1157"/>
      <c r="Y726" s="1157"/>
      <c r="Z726" s="1157"/>
      <c r="AA726" s="1157"/>
      <c r="AB726" s="1201"/>
      <c r="AC726" s="1201"/>
      <c r="AD726" s="1201"/>
      <c r="AE726" s="1201"/>
      <c r="AF726" s="1157"/>
      <c r="AG726" s="1157"/>
      <c r="AH726" s="1157"/>
      <c r="AI726" s="1157"/>
      <c r="AJ726" s="1157"/>
      <c r="AK726" s="1157"/>
      <c r="AL726" s="1157"/>
      <c r="AM726" s="1157"/>
      <c r="AN726" s="1157"/>
      <c r="AO726" s="1157"/>
      <c r="AP726" s="1157"/>
      <c r="AQ726" s="1157"/>
      <c r="AR726" s="1157"/>
      <c r="AS726" s="1157"/>
      <c r="AT726" s="1157"/>
      <c r="AU726" s="1157"/>
      <c r="AV726" s="1157"/>
      <c r="AW726" s="1157"/>
      <c r="AX726" s="1157"/>
      <c r="AY726" s="1157"/>
      <c r="AZ726" s="1157"/>
      <c r="BA726" s="1157"/>
      <c r="BB726" s="1157"/>
      <c r="BC726" s="1157"/>
      <c r="BD726" s="1157"/>
      <c r="BE726" s="1157"/>
      <c r="BF726" s="1157"/>
      <c r="BG726" s="1157"/>
      <c r="BH726" s="1157"/>
      <c r="BI726" s="1157"/>
      <c r="BJ726" s="1157"/>
      <c r="BK726" s="1157"/>
      <c r="BL726" s="1157"/>
      <c r="BM726" s="1157"/>
      <c r="BN726" s="1157"/>
      <c r="BO726" s="1157"/>
      <c r="BP726" s="1157"/>
      <c r="BQ726" s="1157"/>
      <c r="BR726" s="1157"/>
      <c r="BS726" s="1201"/>
      <c r="BT726" s="1157"/>
      <c r="BU726" s="1157"/>
      <c r="BV726" s="1157"/>
      <c r="BW726" s="1157"/>
      <c r="BX726" s="1157"/>
      <c r="BY726" s="1157"/>
      <c r="BZ726" s="1157"/>
      <c r="CA726" s="1157"/>
      <c r="CB726" s="1157"/>
      <c r="CC726" s="1157"/>
      <c r="CD726" s="1157"/>
      <c r="CE726" s="1157"/>
      <c r="CF726" s="1157"/>
      <c r="CG726" s="1157"/>
      <c r="CH726" s="1157"/>
      <c r="CI726" s="1157"/>
      <c r="CJ726" s="1157"/>
      <c r="CK726" s="1157"/>
      <c r="CL726" s="1157"/>
      <c r="CM726" s="1201"/>
      <c r="CN726" s="1201"/>
      <c r="CO726" s="1202"/>
      <c r="CQ726" s="2118"/>
    </row>
    <row r="727" spans="1:95" s="701" customFormat="1">
      <c r="A727" s="1138"/>
      <c r="B727" s="1156"/>
      <c r="C727" s="1132"/>
      <c r="D727" s="1132"/>
      <c r="E727" s="1133"/>
      <c r="F727" s="1151"/>
      <c r="G727" s="1150"/>
      <c r="H727" s="1136"/>
      <c r="I727" s="1157"/>
      <c r="J727" s="1157"/>
      <c r="K727" s="1157"/>
      <c r="L727" s="1157"/>
      <c r="M727" s="1157"/>
      <c r="N727" s="1157"/>
      <c r="O727" s="1157"/>
      <c r="P727" s="1157"/>
      <c r="Q727" s="1157"/>
      <c r="R727" s="1157"/>
      <c r="S727" s="1157"/>
      <c r="T727" s="1157"/>
      <c r="U727" s="1157"/>
      <c r="V727" s="1157"/>
      <c r="W727" s="1157"/>
      <c r="X727" s="1157"/>
      <c r="Y727" s="1157"/>
      <c r="Z727" s="1157"/>
      <c r="AA727" s="1157"/>
      <c r="AB727" s="1201"/>
      <c r="AC727" s="1201"/>
      <c r="AD727" s="1201"/>
      <c r="AE727" s="1201"/>
      <c r="AF727" s="1157"/>
      <c r="AG727" s="1157"/>
      <c r="AH727" s="1157"/>
      <c r="AI727" s="1157"/>
      <c r="AJ727" s="1157"/>
      <c r="AK727" s="1157"/>
      <c r="AL727" s="1157"/>
      <c r="AM727" s="1157"/>
      <c r="AN727" s="1157"/>
      <c r="AO727" s="1157"/>
      <c r="AP727" s="1157"/>
      <c r="AQ727" s="1157"/>
      <c r="AR727" s="1157"/>
      <c r="AS727" s="1157"/>
      <c r="AT727" s="1157"/>
      <c r="AU727" s="1157"/>
      <c r="AV727" s="1157"/>
      <c r="AW727" s="1157"/>
      <c r="AX727" s="1157"/>
      <c r="AY727" s="1157"/>
      <c r="AZ727" s="1157"/>
      <c r="BA727" s="1157"/>
      <c r="BB727" s="1157"/>
      <c r="BC727" s="1157"/>
      <c r="BD727" s="1157"/>
      <c r="BE727" s="1157"/>
      <c r="BF727" s="1157"/>
      <c r="BG727" s="1157"/>
      <c r="BH727" s="1157"/>
      <c r="BI727" s="1157"/>
      <c r="BJ727" s="1157"/>
      <c r="BK727" s="1157"/>
      <c r="BL727" s="1157"/>
      <c r="BM727" s="1157"/>
      <c r="BN727" s="1157"/>
      <c r="BO727" s="1157"/>
      <c r="BP727" s="1157"/>
      <c r="BQ727" s="1157"/>
      <c r="BR727" s="1157"/>
      <c r="BS727" s="1201"/>
      <c r="BT727" s="1157"/>
      <c r="BU727" s="1157"/>
      <c r="BV727" s="1157"/>
      <c r="BW727" s="1157"/>
      <c r="BX727" s="1157"/>
      <c r="BY727" s="1157"/>
      <c r="BZ727" s="1157"/>
      <c r="CA727" s="1157"/>
      <c r="CB727" s="1157"/>
      <c r="CC727" s="1157"/>
      <c r="CD727" s="1157"/>
      <c r="CE727" s="1157"/>
      <c r="CF727" s="1157"/>
      <c r="CG727" s="1157"/>
      <c r="CH727" s="1157"/>
      <c r="CI727" s="1157"/>
      <c r="CJ727" s="1157"/>
      <c r="CK727" s="1157"/>
      <c r="CL727" s="1157"/>
      <c r="CM727" s="1201"/>
      <c r="CN727" s="1201"/>
      <c r="CO727" s="1202"/>
      <c r="CQ727" s="2118"/>
    </row>
    <row r="728" spans="1:95" s="701" customFormat="1">
      <c r="A728" s="1138"/>
      <c r="B728" s="1156"/>
      <c r="C728" s="1132"/>
      <c r="D728" s="1132"/>
      <c r="E728" s="1133"/>
      <c r="F728" s="1151"/>
      <c r="G728" s="1150"/>
      <c r="H728" s="1136"/>
      <c r="I728" s="1157"/>
      <c r="J728" s="1157"/>
      <c r="K728" s="1157"/>
      <c r="L728" s="1157"/>
      <c r="M728" s="1157"/>
      <c r="N728" s="1157"/>
      <c r="O728" s="1157"/>
      <c r="P728" s="1157"/>
      <c r="Q728" s="1157"/>
      <c r="R728" s="1157"/>
      <c r="S728" s="1157"/>
      <c r="T728" s="1157"/>
      <c r="U728" s="1157"/>
      <c r="V728" s="1157"/>
      <c r="W728" s="1157"/>
      <c r="X728" s="1157"/>
      <c r="Y728" s="1157"/>
      <c r="Z728" s="1157"/>
      <c r="AA728" s="1157"/>
      <c r="AB728" s="1201"/>
      <c r="AC728" s="1201"/>
      <c r="AD728" s="1201"/>
      <c r="AE728" s="1201"/>
      <c r="AF728" s="1157"/>
      <c r="AG728" s="1157"/>
      <c r="AH728" s="1157"/>
      <c r="AI728" s="1157"/>
      <c r="AJ728" s="1157"/>
      <c r="AK728" s="1157"/>
      <c r="AL728" s="1157"/>
      <c r="AM728" s="1157"/>
      <c r="AN728" s="1157"/>
      <c r="AO728" s="1157"/>
      <c r="AP728" s="1157"/>
      <c r="AQ728" s="1157"/>
      <c r="AR728" s="1157"/>
      <c r="AS728" s="1157"/>
      <c r="AT728" s="1157"/>
      <c r="AU728" s="1157"/>
      <c r="AV728" s="1157"/>
      <c r="AW728" s="1157"/>
      <c r="AX728" s="1157"/>
      <c r="AY728" s="1157"/>
      <c r="AZ728" s="1157"/>
      <c r="BA728" s="1157"/>
      <c r="BB728" s="1157"/>
      <c r="BC728" s="1157"/>
      <c r="BD728" s="1157"/>
      <c r="BE728" s="1157"/>
      <c r="BF728" s="1157"/>
      <c r="BG728" s="1157"/>
      <c r="BH728" s="1157"/>
      <c r="BI728" s="1157"/>
      <c r="BJ728" s="1157"/>
      <c r="BK728" s="1157"/>
      <c r="BL728" s="1157"/>
      <c r="BM728" s="1157"/>
      <c r="BN728" s="1157"/>
      <c r="BO728" s="1157"/>
      <c r="BP728" s="1157"/>
      <c r="BQ728" s="1157"/>
      <c r="BR728" s="1157"/>
      <c r="BS728" s="1201"/>
      <c r="BT728" s="1157"/>
      <c r="BU728" s="1157"/>
      <c r="BV728" s="1157"/>
      <c r="BW728" s="1157"/>
      <c r="BX728" s="1157"/>
      <c r="BY728" s="1157"/>
      <c r="BZ728" s="1157"/>
      <c r="CA728" s="1157"/>
      <c r="CB728" s="1157"/>
      <c r="CC728" s="1157"/>
      <c r="CD728" s="1157"/>
      <c r="CE728" s="1157"/>
      <c r="CF728" s="1157"/>
      <c r="CG728" s="1157"/>
      <c r="CH728" s="1157"/>
      <c r="CI728" s="1157"/>
      <c r="CJ728" s="1157"/>
      <c r="CK728" s="1157"/>
      <c r="CL728" s="1157"/>
      <c r="CM728" s="1201"/>
      <c r="CN728" s="1201"/>
      <c r="CO728" s="1202"/>
      <c r="CQ728" s="2118"/>
    </row>
    <row r="729" spans="1:95" s="701" customFormat="1">
      <c r="A729" s="1138"/>
      <c r="B729" s="1156"/>
      <c r="C729" s="1132"/>
      <c r="D729" s="1132"/>
      <c r="E729" s="1133"/>
      <c r="F729" s="1151"/>
      <c r="G729" s="1150"/>
      <c r="H729" s="1136"/>
      <c r="I729" s="1157"/>
      <c r="J729" s="1157"/>
      <c r="K729" s="1157"/>
      <c r="L729" s="1157"/>
      <c r="M729" s="1157"/>
      <c r="N729" s="1157"/>
      <c r="O729" s="1157"/>
      <c r="P729" s="1157"/>
      <c r="Q729" s="1157"/>
      <c r="R729" s="1157"/>
      <c r="S729" s="1157"/>
      <c r="T729" s="1157"/>
      <c r="U729" s="1157"/>
      <c r="V729" s="1157"/>
      <c r="W729" s="1157"/>
      <c r="X729" s="1157"/>
      <c r="Y729" s="1157"/>
      <c r="Z729" s="1157"/>
      <c r="AA729" s="1157"/>
      <c r="AB729" s="1201"/>
      <c r="AC729" s="1201"/>
      <c r="AD729" s="1201"/>
      <c r="AE729" s="1201"/>
      <c r="AF729" s="1157"/>
      <c r="AG729" s="1157"/>
      <c r="AH729" s="1157"/>
      <c r="AI729" s="1157"/>
      <c r="AJ729" s="1157"/>
      <c r="AK729" s="1157"/>
      <c r="AL729" s="1157"/>
      <c r="AM729" s="1157"/>
      <c r="AN729" s="1157"/>
      <c r="AO729" s="1157"/>
      <c r="AP729" s="1157"/>
      <c r="AQ729" s="1157"/>
      <c r="AR729" s="1157"/>
      <c r="AS729" s="1157"/>
      <c r="AT729" s="1157"/>
      <c r="AU729" s="1157"/>
      <c r="AV729" s="1157"/>
      <c r="AW729" s="1157"/>
      <c r="AX729" s="1157"/>
      <c r="AY729" s="1157"/>
      <c r="AZ729" s="1157"/>
      <c r="BA729" s="1157"/>
      <c r="BB729" s="1157"/>
      <c r="BC729" s="1157"/>
      <c r="BD729" s="1157"/>
      <c r="BE729" s="1157"/>
      <c r="BF729" s="1157"/>
      <c r="BG729" s="1157"/>
      <c r="BH729" s="1157"/>
      <c r="BI729" s="1157"/>
      <c r="BJ729" s="1157"/>
      <c r="BK729" s="1157"/>
      <c r="BL729" s="1157"/>
      <c r="BM729" s="1157"/>
      <c r="BN729" s="1157"/>
      <c r="BO729" s="1157"/>
      <c r="BP729" s="1157"/>
      <c r="BQ729" s="1157"/>
      <c r="BR729" s="1157"/>
      <c r="BS729" s="1201"/>
      <c r="BT729" s="1157"/>
      <c r="BU729" s="1157"/>
      <c r="BV729" s="1157"/>
      <c r="BW729" s="1157"/>
      <c r="BX729" s="1157"/>
      <c r="BY729" s="1157"/>
      <c r="BZ729" s="1157"/>
      <c r="CA729" s="1157"/>
      <c r="CB729" s="1157"/>
      <c r="CC729" s="1157"/>
      <c r="CD729" s="1157"/>
      <c r="CE729" s="1157"/>
      <c r="CF729" s="1157"/>
      <c r="CG729" s="1157"/>
      <c r="CH729" s="1157"/>
      <c r="CI729" s="1157"/>
      <c r="CJ729" s="1157"/>
      <c r="CK729" s="1157"/>
      <c r="CL729" s="1157"/>
      <c r="CM729" s="1201"/>
      <c r="CN729" s="1201"/>
      <c r="CO729" s="1202"/>
      <c r="CQ729" s="2118"/>
    </row>
    <row r="730" spans="1:95" s="701" customFormat="1">
      <c r="A730" s="1138"/>
      <c r="B730" s="1156"/>
      <c r="C730" s="1132"/>
      <c r="D730" s="1132"/>
      <c r="E730" s="1133"/>
      <c r="F730" s="1151"/>
      <c r="G730" s="1150"/>
      <c r="H730" s="1136"/>
      <c r="I730" s="1157"/>
      <c r="J730" s="1157"/>
      <c r="K730" s="1157"/>
      <c r="L730" s="1157"/>
      <c r="M730" s="1157"/>
      <c r="N730" s="1157"/>
      <c r="O730" s="1157"/>
      <c r="P730" s="1157"/>
      <c r="Q730" s="1157"/>
      <c r="R730" s="1157"/>
      <c r="S730" s="1157"/>
      <c r="T730" s="1157"/>
      <c r="U730" s="1157"/>
      <c r="V730" s="1157"/>
      <c r="W730" s="1157"/>
      <c r="X730" s="1157"/>
      <c r="Y730" s="1157"/>
      <c r="Z730" s="1157"/>
      <c r="AA730" s="1157"/>
      <c r="AB730" s="1201"/>
      <c r="AC730" s="1201"/>
      <c r="AD730" s="1201"/>
      <c r="AE730" s="1201"/>
      <c r="AF730" s="1157"/>
      <c r="AG730" s="1157"/>
      <c r="AH730" s="1157"/>
      <c r="AI730" s="1157"/>
      <c r="AJ730" s="1157"/>
      <c r="AK730" s="1157"/>
      <c r="AL730" s="1157"/>
      <c r="AM730" s="1157"/>
      <c r="AN730" s="1157"/>
      <c r="AO730" s="1157"/>
      <c r="AP730" s="1157"/>
      <c r="AQ730" s="1157"/>
      <c r="AR730" s="1157"/>
      <c r="AS730" s="1157"/>
      <c r="AT730" s="1157"/>
      <c r="AU730" s="1157"/>
      <c r="AV730" s="1157"/>
      <c r="AW730" s="1157"/>
      <c r="AX730" s="1157"/>
      <c r="AY730" s="1157"/>
      <c r="AZ730" s="1157"/>
      <c r="BA730" s="1157"/>
      <c r="BB730" s="1157"/>
      <c r="BC730" s="1157"/>
      <c r="BD730" s="1157"/>
      <c r="BE730" s="1157"/>
      <c r="BF730" s="1157"/>
      <c r="BG730" s="1157"/>
      <c r="BH730" s="1157"/>
      <c r="BI730" s="1157"/>
      <c r="BJ730" s="1157"/>
      <c r="BK730" s="1157"/>
      <c r="BL730" s="1157"/>
      <c r="BM730" s="1157"/>
      <c r="BN730" s="1157"/>
      <c r="BO730" s="1157"/>
      <c r="BP730" s="1157"/>
      <c r="BQ730" s="1157"/>
      <c r="BR730" s="1157"/>
      <c r="BS730" s="1201"/>
      <c r="BT730" s="1157"/>
      <c r="BU730" s="1157"/>
      <c r="BV730" s="1157"/>
      <c r="BW730" s="1157"/>
      <c r="BX730" s="1157"/>
      <c r="BY730" s="1157"/>
      <c r="BZ730" s="1157"/>
      <c r="CA730" s="1157"/>
      <c r="CB730" s="1157"/>
      <c r="CC730" s="1157"/>
      <c r="CD730" s="1157"/>
      <c r="CE730" s="1157"/>
      <c r="CF730" s="1157"/>
      <c r="CG730" s="1157"/>
      <c r="CH730" s="1157"/>
      <c r="CI730" s="1157"/>
      <c r="CJ730" s="1157"/>
      <c r="CK730" s="1157"/>
      <c r="CL730" s="1157"/>
      <c r="CM730" s="1201"/>
      <c r="CN730" s="1201"/>
      <c r="CO730" s="1202"/>
      <c r="CQ730" s="2118"/>
    </row>
    <row r="731" spans="1:95" s="701" customFormat="1">
      <c r="A731" s="1138"/>
      <c r="B731" s="1156"/>
      <c r="C731" s="1132"/>
      <c r="D731" s="1132"/>
      <c r="E731" s="1133"/>
      <c r="F731" s="1151"/>
      <c r="G731" s="1150"/>
      <c r="H731" s="1136"/>
      <c r="I731" s="1157"/>
      <c r="J731" s="1157"/>
      <c r="K731" s="1157"/>
      <c r="L731" s="1157"/>
      <c r="M731" s="1157"/>
      <c r="N731" s="1157"/>
      <c r="O731" s="1157"/>
      <c r="P731" s="1157"/>
      <c r="Q731" s="1157"/>
      <c r="R731" s="1157"/>
      <c r="S731" s="1157"/>
      <c r="T731" s="1157"/>
      <c r="U731" s="1157"/>
      <c r="V731" s="1157"/>
      <c r="W731" s="1157"/>
      <c r="X731" s="1157"/>
      <c r="Y731" s="1157"/>
      <c r="Z731" s="1157"/>
      <c r="AA731" s="1157"/>
      <c r="AB731" s="1201"/>
      <c r="AC731" s="1201"/>
      <c r="AD731" s="1201"/>
      <c r="AE731" s="1201"/>
      <c r="AF731" s="1157"/>
      <c r="AG731" s="1157"/>
      <c r="AH731" s="1157"/>
      <c r="AI731" s="1157"/>
      <c r="AJ731" s="1157"/>
      <c r="AK731" s="1157"/>
      <c r="AL731" s="1157"/>
      <c r="AM731" s="1157"/>
      <c r="AN731" s="1157"/>
      <c r="AO731" s="1157"/>
      <c r="AP731" s="1157"/>
      <c r="AQ731" s="1157"/>
      <c r="AR731" s="1157"/>
      <c r="AS731" s="1157"/>
      <c r="AT731" s="1157"/>
      <c r="AU731" s="1157"/>
      <c r="AV731" s="1157"/>
      <c r="AW731" s="1157"/>
      <c r="AX731" s="1157"/>
      <c r="AY731" s="1157"/>
      <c r="AZ731" s="1157"/>
      <c r="BA731" s="1157"/>
      <c r="BB731" s="1157"/>
      <c r="BC731" s="1157"/>
      <c r="BD731" s="1157"/>
      <c r="BE731" s="1157"/>
      <c r="BF731" s="1157"/>
      <c r="BG731" s="1157"/>
      <c r="BH731" s="1157"/>
      <c r="BI731" s="1157"/>
      <c r="BJ731" s="1157"/>
      <c r="BK731" s="1157"/>
      <c r="BL731" s="1157"/>
      <c r="BM731" s="1157"/>
      <c r="BN731" s="1157"/>
      <c r="BO731" s="1157"/>
      <c r="BP731" s="1157"/>
      <c r="BQ731" s="1157"/>
      <c r="BR731" s="1157"/>
      <c r="BS731" s="1201"/>
      <c r="BT731" s="1157"/>
      <c r="BU731" s="1157"/>
      <c r="BV731" s="1157"/>
      <c r="BW731" s="1157"/>
      <c r="BX731" s="1157"/>
      <c r="BY731" s="1157"/>
      <c r="BZ731" s="1157"/>
      <c r="CA731" s="1157"/>
      <c r="CB731" s="1157"/>
      <c r="CC731" s="1157"/>
      <c r="CD731" s="1157"/>
      <c r="CE731" s="1157"/>
      <c r="CF731" s="1157"/>
      <c r="CG731" s="1157"/>
      <c r="CH731" s="1157"/>
      <c r="CI731" s="1157"/>
      <c r="CJ731" s="1157"/>
      <c r="CK731" s="1157"/>
      <c r="CL731" s="1157"/>
      <c r="CM731" s="1201"/>
      <c r="CN731" s="1201"/>
      <c r="CO731" s="1202"/>
      <c r="CQ731" s="2118"/>
    </row>
    <row r="732" spans="1:95" s="701" customFormat="1">
      <c r="A732" s="1138"/>
      <c r="B732" s="1156"/>
      <c r="C732" s="1132"/>
      <c r="D732" s="1132"/>
      <c r="E732" s="1133"/>
      <c r="F732" s="1151"/>
      <c r="G732" s="1150"/>
      <c r="H732" s="1136"/>
      <c r="I732" s="1157"/>
      <c r="J732" s="1157"/>
      <c r="K732" s="1157"/>
      <c r="L732" s="1157"/>
      <c r="M732" s="1157"/>
      <c r="N732" s="1157"/>
      <c r="O732" s="1157"/>
      <c r="P732" s="1157"/>
      <c r="Q732" s="1157"/>
      <c r="R732" s="1157"/>
      <c r="S732" s="1157"/>
      <c r="T732" s="1157"/>
      <c r="U732" s="1157"/>
      <c r="V732" s="1157"/>
      <c r="W732" s="1157"/>
      <c r="X732" s="1157"/>
      <c r="Y732" s="1157"/>
      <c r="Z732" s="1157"/>
      <c r="AA732" s="1157"/>
      <c r="AB732" s="1201"/>
      <c r="AC732" s="1201"/>
      <c r="AD732" s="1201"/>
      <c r="AE732" s="1201"/>
      <c r="AF732" s="1157"/>
      <c r="AG732" s="1157"/>
      <c r="AH732" s="1157"/>
      <c r="AI732" s="1157"/>
      <c r="AJ732" s="1157"/>
      <c r="AK732" s="1157"/>
      <c r="AL732" s="1157"/>
      <c r="AM732" s="1157"/>
      <c r="AN732" s="1157"/>
      <c r="AO732" s="1157"/>
      <c r="AP732" s="1157"/>
      <c r="AQ732" s="1157"/>
      <c r="AR732" s="1157"/>
      <c r="AS732" s="1157"/>
      <c r="AT732" s="1157"/>
      <c r="AU732" s="1157"/>
      <c r="AV732" s="1157"/>
      <c r="AW732" s="1157"/>
      <c r="AX732" s="1157"/>
      <c r="AY732" s="1157"/>
      <c r="AZ732" s="1157"/>
      <c r="BA732" s="1157"/>
      <c r="BB732" s="1157"/>
      <c r="BC732" s="1157"/>
      <c r="BD732" s="1157"/>
      <c r="BE732" s="1157"/>
      <c r="BF732" s="1157"/>
      <c r="BG732" s="1157"/>
      <c r="BH732" s="1157"/>
      <c r="BI732" s="1157"/>
      <c r="BJ732" s="1157"/>
      <c r="BK732" s="1157"/>
      <c r="BL732" s="1157"/>
      <c r="BM732" s="1157"/>
      <c r="BN732" s="1157"/>
      <c r="BO732" s="1157"/>
      <c r="BP732" s="1157"/>
      <c r="BQ732" s="1157"/>
      <c r="BR732" s="1157"/>
      <c r="BS732" s="1201"/>
      <c r="BT732" s="1157"/>
      <c r="BU732" s="1157"/>
      <c r="BV732" s="1157"/>
      <c r="BW732" s="1157"/>
      <c r="BX732" s="1157"/>
      <c r="BY732" s="1157"/>
      <c r="BZ732" s="1157"/>
      <c r="CA732" s="1157"/>
      <c r="CB732" s="1157"/>
      <c r="CC732" s="1157"/>
      <c r="CD732" s="1157"/>
      <c r="CE732" s="1157"/>
      <c r="CF732" s="1157"/>
      <c r="CG732" s="1157"/>
      <c r="CH732" s="1157"/>
      <c r="CI732" s="1157"/>
      <c r="CJ732" s="1157"/>
      <c r="CK732" s="1157"/>
      <c r="CL732" s="1157"/>
      <c r="CM732" s="1201"/>
      <c r="CN732" s="1201"/>
      <c r="CO732" s="1202"/>
      <c r="CQ732" s="2118"/>
    </row>
    <row r="733" spans="1:95" s="701" customFormat="1">
      <c r="A733" s="1138"/>
      <c r="B733" s="1156"/>
      <c r="C733" s="1132"/>
      <c r="D733" s="1132"/>
      <c r="E733" s="1133"/>
      <c r="F733" s="1151"/>
      <c r="G733" s="1150"/>
      <c r="H733" s="1136"/>
      <c r="I733" s="1157"/>
      <c r="J733" s="1157"/>
      <c r="K733" s="1157"/>
      <c r="L733" s="1157"/>
      <c r="M733" s="1157"/>
      <c r="N733" s="1157"/>
      <c r="O733" s="1157"/>
      <c r="P733" s="1157"/>
      <c r="Q733" s="1157"/>
      <c r="R733" s="1157"/>
      <c r="S733" s="1157"/>
      <c r="T733" s="1157"/>
      <c r="U733" s="1157"/>
      <c r="V733" s="1157"/>
      <c r="W733" s="1157"/>
      <c r="X733" s="1157"/>
      <c r="Y733" s="1157"/>
      <c r="Z733" s="1157"/>
      <c r="AA733" s="1157"/>
      <c r="AB733" s="1201"/>
      <c r="AC733" s="1201"/>
      <c r="AD733" s="1201"/>
      <c r="AE733" s="1201"/>
      <c r="AF733" s="1157"/>
      <c r="AG733" s="1157"/>
      <c r="AH733" s="1157"/>
      <c r="AI733" s="1157"/>
      <c r="AJ733" s="1157"/>
      <c r="AK733" s="1157"/>
      <c r="AL733" s="1157"/>
      <c r="AM733" s="1157"/>
      <c r="AN733" s="1157"/>
      <c r="AO733" s="1157"/>
      <c r="AP733" s="1157"/>
      <c r="AQ733" s="1157"/>
      <c r="AR733" s="1157"/>
      <c r="AS733" s="1157"/>
      <c r="AT733" s="1157"/>
      <c r="AU733" s="1157"/>
      <c r="AV733" s="1157"/>
      <c r="AW733" s="1157"/>
      <c r="AX733" s="1157"/>
      <c r="AY733" s="1157"/>
      <c r="AZ733" s="1157"/>
      <c r="BA733" s="1157"/>
      <c r="BB733" s="1157"/>
      <c r="BC733" s="1157"/>
      <c r="BD733" s="1157"/>
      <c r="BE733" s="1157"/>
      <c r="BF733" s="1157"/>
      <c r="BG733" s="1157"/>
      <c r="BH733" s="1157"/>
      <c r="BI733" s="1157"/>
      <c r="BJ733" s="1157"/>
      <c r="BK733" s="1157"/>
      <c r="BL733" s="1157"/>
      <c r="BM733" s="1157"/>
      <c r="BN733" s="1157"/>
      <c r="BO733" s="1157"/>
      <c r="BP733" s="1157"/>
      <c r="BQ733" s="1157"/>
      <c r="BR733" s="1157"/>
      <c r="BS733" s="1201"/>
      <c r="BT733" s="1157"/>
      <c r="BU733" s="1157"/>
      <c r="BV733" s="1157"/>
      <c r="BW733" s="1157"/>
      <c r="BX733" s="1157"/>
      <c r="BY733" s="1157"/>
      <c r="BZ733" s="1157"/>
      <c r="CA733" s="1157"/>
      <c r="CB733" s="1157"/>
      <c r="CC733" s="1157"/>
      <c r="CD733" s="1157"/>
      <c r="CE733" s="1157"/>
      <c r="CF733" s="1157"/>
      <c r="CG733" s="1157"/>
      <c r="CH733" s="1157"/>
      <c r="CI733" s="1157"/>
      <c r="CJ733" s="1157"/>
      <c r="CK733" s="1157"/>
      <c r="CL733" s="1157"/>
      <c r="CM733" s="1201"/>
      <c r="CN733" s="1201"/>
      <c r="CO733" s="1202"/>
      <c r="CQ733" s="2118"/>
    </row>
    <row r="734" spans="1:95" s="701" customFormat="1">
      <c r="A734" s="1138"/>
      <c r="B734" s="1156"/>
      <c r="C734" s="1132"/>
      <c r="D734" s="1132"/>
      <c r="E734" s="1133"/>
      <c r="F734" s="1151"/>
      <c r="G734" s="1150"/>
      <c r="H734" s="1136"/>
      <c r="I734" s="1157"/>
      <c r="J734" s="1157"/>
      <c r="K734" s="1157"/>
      <c r="L734" s="1157"/>
      <c r="M734" s="1157"/>
      <c r="N734" s="1157"/>
      <c r="O734" s="1157"/>
      <c r="P734" s="1157"/>
      <c r="Q734" s="1157"/>
      <c r="R734" s="1157"/>
      <c r="S734" s="1157"/>
      <c r="T734" s="1157"/>
      <c r="U734" s="1157"/>
      <c r="V734" s="1157"/>
      <c r="W734" s="1157"/>
      <c r="X734" s="1157"/>
      <c r="Y734" s="1157"/>
      <c r="Z734" s="1157"/>
      <c r="AA734" s="1157"/>
      <c r="AB734" s="1201"/>
      <c r="AC734" s="1201"/>
      <c r="AD734" s="1201"/>
      <c r="AE734" s="1201"/>
      <c r="AF734" s="1157"/>
      <c r="AG734" s="1157"/>
      <c r="AH734" s="1157"/>
      <c r="AI734" s="1157"/>
      <c r="AJ734" s="1157"/>
      <c r="AK734" s="1157"/>
      <c r="AL734" s="1157"/>
      <c r="AM734" s="1157"/>
      <c r="AN734" s="1157"/>
      <c r="AO734" s="1157"/>
      <c r="AP734" s="1157"/>
      <c r="AQ734" s="1157"/>
      <c r="AR734" s="1157"/>
      <c r="AS734" s="1157"/>
      <c r="AT734" s="1157"/>
      <c r="AU734" s="1157"/>
      <c r="AV734" s="1157"/>
      <c r="AW734" s="1157"/>
      <c r="AX734" s="1157"/>
      <c r="AY734" s="1157"/>
      <c r="AZ734" s="1157"/>
      <c r="BA734" s="1157"/>
      <c r="BB734" s="1157"/>
      <c r="BC734" s="1157"/>
      <c r="BD734" s="1157"/>
      <c r="BE734" s="1157"/>
      <c r="BF734" s="1157"/>
      <c r="BG734" s="1157"/>
      <c r="BH734" s="1157"/>
      <c r="BI734" s="1157"/>
      <c r="BJ734" s="1157"/>
      <c r="BK734" s="1157"/>
      <c r="BL734" s="1157"/>
      <c r="BM734" s="1157"/>
      <c r="BN734" s="1157"/>
      <c r="BO734" s="1157"/>
      <c r="BP734" s="1157"/>
      <c r="BQ734" s="1157"/>
      <c r="BR734" s="1157"/>
      <c r="BS734" s="1201"/>
      <c r="BT734" s="1157"/>
      <c r="BU734" s="1157"/>
      <c r="BV734" s="1157"/>
      <c r="BW734" s="1157"/>
      <c r="BX734" s="1157"/>
      <c r="BY734" s="1157"/>
      <c r="BZ734" s="1157"/>
      <c r="CA734" s="1157"/>
      <c r="CB734" s="1157"/>
      <c r="CC734" s="1157"/>
      <c r="CD734" s="1157"/>
      <c r="CE734" s="1157"/>
      <c r="CF734" s="1157"/>
      <c r="CG734" s="1157"/>
      <c r="CH734" s="1157"/>
      <c r="CI734" s="1157"/>
      <c r="CJ734" s="1157"/>
      <c r="CK734" s="1157"/>
      <c r="CL734" s="1157"/>
      <c r="CM734" s="1201"/>
      <c r="CN734" s="1201"/>
      <c r="CO734" s="1202"/>
      <c r="CQ734" s="2118"/>
    </row>
    <row r="735" spans="1:95" s="701" customFormat="1">
      <c r="A735" s="1138"/>
      <c r="B735" s="1156"/>
      <c r="C735" s="1132"/>
      <c r="D735" s="1132"/>
      <c r="E735" s="1133"/>
      <c r="F735" s="1151"/>
      <c r="G735" s="1150"/>
      <c r="H735" s="1136"/>
      <c r="I735" s="1157"/>
      <c r="J735" s="1157"/>
      <c r="K735" s="1157"/>
      <c r="L735" s="1157"/>
      <c r="M735" s="1157"/>
      <c r="N735" s="1157"/>
      <c r="O735" s="1157"/>
      <c r="P735" s="1157"/>
      <c r="Q735" s="1157"/>
      <c r="R735" s="1157"/>
      <c r="S735" s="1157"/>
      <c r="T735" s="1157"/>
      <c r="U735" s="1157"/>
      <c r="V735" s="1157"/>
      <c r="W735" s="1157"/>
      <c r="X735" s="1157"/>
      <c r="Y735" s="1157"/>
      <c r="Z735" s="1157"/>
      <c r="AA735" s="1157"/>
      <c r="AB735" s="1201"/>
      <c r="AC735" s="1201"/>
      <c r="AD735" s="1201"/>
      <c r="AE735" s="1201"/>
      <c r="AF735" s="1157"/>
      <c r="AG735" s="1157"/>
      <c r="AH735" s="1157"/>
      <c r="AI735" s="1157"/>
      <c r="AJ735" s="1157"/>
      <c r="AK735" s="1157"/>
      <c r="AL735" s="1157"/>
      <c r="AM735" s="1157"/>
      <c r="AN735" s="1157"/>
      <c r="AO735" s="1157"/>
      <c r="AP735" s="1157"/>
      <c r="AQ735" s="1157"/>
      <c r="AR735" s="1157"/>
      <c r="AS735" s="1157"/>
      <c r="AT735" s="1157"/>
      <c r="AU735" s="1157"/>
      <c r="AV735" s="1157"/>
      <c r="AW735" s="1157"/>
      <c r="AX735" s="1157"/>
      <c r="AY735" s="1157"/>
      <c r="AZ735" s="1157"/>
      <c r="BA735" s="1157"/>
      <c r="BB735" s="1157"/>
      <c r="BC735" s="1157"/>
      <c r="BD735" s="1157"/>
      <c r="BE735" s="1157"/>
      <c r="BF735" s="1157"/>
      <c r="BG735" s="1157"/>
      <c r="BH735" s="1157"/>
      <c r="BI735" s="1157"/>
      <c r="BJ735" s="1157"/>
      <c r="BK735" s="1157"/>
      <c r="BL735" s="1157"/>
      <c r="BM735" s="1157"/>
      <c r="BN735" s="1157"/>
      <c r="BO735" s="1157"/>
      <c r="BP735" s="1157"/>
      <c r="BQ735" s="1157"/>
      <c r="BR735" s="1157"/>
      <c r="BS735" s="1201"/>
      <c r="BT735" s="1157"/>
      <c r="BU735" s="1157"/>
      <c r="BV735" s="1157"/>
      <c r="BW735" s="1157"/>
      <c r="BX735" s="1157"/>
      <c r="BY735" s="1157"/>
      <c r="BZ735" s="1157"/>
      <c r="CA735" s="1157"/>
      <c r="CB735" s="1157"/>
      <c r="CC735" s="1157"/>
      <c r="CD735" s="1157"/>
      <c r="CE735" s="1157"/>
      <c r="CF735" s="1157"/>
      <c r="CG735" s="1157"/>
      <c r="CH735" s="1157"/>
      <c r="CI735" s="1157"/>
      <c r="CJ735" s="1157"/>
      <c r="CK735" s="1157"/>
      <c r="CL735" s="1157"/>
      <c r="CM735" s="1201"/>
      <c r="CN735" s="1201"/>
      <c r="CO735" s="1202"/>
      <c r="CQ735" s="2118"/>
    </row>
    <row r="736" spans="1:95" s="701" customFormat="1">
      <c r="A736" s="1138"/>
      <c r="B736" s="1156"/>
      <c r="C736" s="1132"/>
      <c r="D736" s="1132"/>
      <c r="E736" s="1133"/>
      <c r="F736" s="1151"/>
      <c r="G736" s="1150"/>
      <c r="H736" s="1136"/>
      <c r="I736" s="1157"/>
      <c r="J736" s="1157"/>
      <c r="K736" s="1157"/>
      <c r="L736" s="1157"/>
      <c r="M736" s="1157"/>
      <c r="N736" s="1157"/>
      <c r="O736" s="1157"/>
      <c r="P736" s="1157"/>
      <c r="Q736" s="1157"/>
      <c r="R736" s="1157"/>
      <c r="S736" s="1157"/>
      <c r="T736" s="1157"/>
      <c r="U736" s="1157"/>
      <c r="V736" s="1157"/>
      <c r="W736" s="1157"/>
      <c r="X736" s="1157"/>
      <c r="Y736" s="1157"/>
      <c r="Z736" s="1157"/>
      <c r="AA736" s="1157"/>
      <c r="AB736" s="1201"/>
      <c r="AC736" s="1201"/>
      <c r="AD736" s="1201"/>
      <c r="AE736" s="1201"/>
      <c r="AF736" s="1157"/>
      <c r="AG736" s="1157"/>
      <c r="AH736" s="1157"/>
      <c r="AI736" s="1157"/>
      <c r="AJ736" s="1157"/>
      <c r="AK736" s="1157"/>
      <c r="AL736" s="1157"/>
      <c r="AM736" s="1157"/>
      <c r="AN736" s="1157"/>
      <c r="AO736" s="1157"/>
      <c r="AP736" s="1157"/>
      <c r="AQ736" s="1157"/>
      <c r="AR736" s="1157"/>
      <c r="AS736" s="1157"/>
      <c r="AT736" s="1157"/>
      <c r="AU736" s="1157"/>
      <c r="AV736" s="1157"/>
      <c r="AW736" s="1157"/>
      <c r="AX736" s="1157"/>
      <c r="AY736" s="1157"/>
      <c r="AZ736" s="1157"/>
      <c r="BA736" s="1157"/>
      <c r="BB736" s="1157"/>
      <c r="BC736" s="1157"/>
      <c r="BD736" s="1157"/>
      <c r="BE736" s="1157"/>
      <c r="BF736" s="1157"/>
      <c r="BG736" s="1157"/>
      <c r="BH736" s="1157"/>
      <c r="BI736" s="1157"/>
      <c r="BJ736" s="1157"/>
      <c r="BK736" s="1157"/>
      <c r="BL736" s="1157"/>
      <c r="BM736" s="1157"/>
      <c r="BN736" s="1157"/>
      <c r="BO736" s="1157"/>
      <c r="BP736" s="1157"/>
      <c r="BQ736" s="1157"/>
      <c r="BR736" s="1157"/>
      <c r="BS736" s="1201"/>
      <c r="BT736" s="1157"/>
      <c r="BU736" s="1157"/>
      <c r="BV736" s="1157"/>
      <c r="BW736" s="1157"/>
      <c r="BX736" s="1157"/>
      <c r="BY736" s="1157"/>
      <c r="BZ736" s="1157"/>
      <c r="CA736" s="1157"/>
      <c r="CB736" s="1157"/>
      <c r="CC736" s="1157"/>
      <c r="CD736" s="1157"/>
      <c r="CE736" s="1157"/>
      <c r="CF736" s="1157"/>
      <c r="CG736" s="1157"/>
      <c r="CH736" s="1157"/>
      <c r="CI736" s="1157"/>
      <c r="CJ736" s="1157"/>
      <c r="CK736" s="1157"/>
      <c r="CL736" s="1157"/>
      <c r="CM736" s="1201"/>
      <c r="CN736" s="1201"/>
      <c r="CO736" s="1202"/>
      <c r="CQ736" s="2118"/>
    </row>
    <row r="737" spans="1:95" s="701" customFormat="1">
      <c r="A737" s="1138"/>
      <c r="B737" s="1156"/>
      <c r="C737" s="1132"/>
      <c r="D737" s="1132"/>
      <c r="E737" s="1133"/>
      <c r="F737" s="1151"/>
      <c r="G737" s="1150"/>
      <c r="H737" s="1136"/>
      <c r="I737" s="1157"/>
      <c r="J737" s="1157"/>
      <c r="K737" s="1157"/>
      <c r="L737" s="1157"/>
      <c r="M737" s="1157"/>
      <c r="N737" s="1157"/>
      <c r="O737" s="1157"/>
      <c r="P737" s="1157"/>
      <c r="Q737" s="1157"/>
      <c r="R737" s="1157"/>
      <c r="S737" s="1157"/>
      <c r="T737" s="1157"/>
      <c r="U737" s="1157"/>
      <c r="V737" s="1157"/>
      <c r="W737" s="1157"/>
      <c r="X737" s="1157"/>
      <c r="Y737" s="1157"/>
      <c r="Z737" s="1157"/>
      <c r="AA737" s="1157"/>
      <c r="AB737" s="1201"/>
      <c r="AC737" s="1201"/>
      <c r="AD737" s="1201"/>
      <c r="AE737" s="1201"/>
      <c r="AF737" s="1157"/>
      <c r="AG737" s="1157"/>
      <c r="AH737" s="1157"/>
      <c r="AI737" s="1157"/>
      <c r="AJ737" s="1157"/>
      <c r="AK737" s="1157"/>
      <c r="AL737" s="1157"/>
      <c r="AM737" s="1157"/>
      <c r="AN737" s="1157"/>
      <c r="AO737" s="1157"/>
      <c r="AP737" s="1157"/>
      <c r="AQ737" s="1157"/>
      <c r="AR737" s="1157"/>
      <c r="AS737" s="1157"/>
      <c r="AT737" s="1157"/>
      <c r="AU737" s="1157"/>
      <c r="AV737" s="1157"/>
      <c r="AW737" s="1157"/>
      <c r="AX737" s="1157"/>
      <c r="AY737" s="1157"/>
      <c r="AZ737" s="1157"/>
      <c r="BA737" s="1157"/>
      <c r="BB737" s="1157"/>
      <c r="BC737" s="1157"/>
      <c r="BD737" s="1157"/>
      <c r="BE737" s="1157"/>
      <c r="BF737" s="1157"/>
      <c r="BG737" s="1157"/>
      <c r="BH737" s="1157"/>
      <c r="BI737" s="1157"/>
      <c r="BJ737" s="1157"/>
      <c r="BK737" s="1157"/>
      <c r="BL737" s="1157"/>
      <c r="BM737" s="1157"/>
      <c r="BN737" s="1157"/>
      <c r="BO737" s="1157"/>
      <c r="BP737" s="1157"/>
      <c r="BQ737" s="1157"/>
      <c r="BR737" s="1157"/>
      <c r="BS737" s="1201"/>
      <c r="BT737" s="1157"/>
      <c r="BU737" s="1157"/>
      <c r="BV737" s="1157"/>
      <c r="BW737" s="1157"/>
      <c r="BX737" s="1157"/>
      <c r="BY737" s="1157"/>
      <c r="BZ737" s="1157"/>
      <c r="CA737" s="1157"/>
      <c r="CB737" s="1157"/>
      <c r="CC737" s="1157"/>
      <c r="CD737" s="1157"/>
      <c r="CE737" s="1157"/>
      <c r="CF737" s="1157"/>
      <c r="CG737" s="1157"/>
      <c r="CH737" s="1157"/>
      <c r="CI737" s="1157"/>
      <c r="CJ737" s="1157"/>
      <c r="CK737" s="1157"/>
      <c r="CL737" s="1157"/>
      <c r="CM737" s="1201"/>
      <c r="CN737" s="1201"/>
      <c r="CO737" s="1202"/>
      <c r="CQ737" s="2118"/>
    </row>
    <row r="738" spans="1:95" s="701" customFormat="1">
      <c r="A738" s="1138"/>
      <c r="B738" s="1156"/>
      <c r="C738" s="1132"/>
      <c r="D738" s="1132"/>
      <c r="E738" s="1133"/>
      <c r="F738" s="1151"/>
      <c r="G738" s="1150"/>
      <c r="H738" s="1136"/>
      <c r="I738" s="1157"/>
      <c r="J738" s="1157"/>
      <c r="K738" s="1157"/>
      <c r="L738" s="1157"/>
      <c r="M738" s="1157"/>
      <c r="N738" s="1157"/>
      <c r="O738" s="1157"/>
      <c r="P738" s="1157"/>
      <c r="Q738" s="1157"/>
      <c r="R738" s="1157"/>
      <c r="S738" s="1157"/>
      <c r="T738" s="1157"/>
      <c r="U738" s="1157"/>
      <c r="V738" s="1157"/>
      <c r="W738" s="1157"/>
      <c r="X738" s="1157"/>
      <c r="Y738" s="1157"/>
      <c r="Z738" s="1157"/>
      <c r="AA738" s="1157"/>
      <c r="AB738" s="1201"/>
      <c r="AC738" s="1201"/>
      <c r="AD738" s="1201"/>
      <c r="AE738" s="1201"/>
      <c r="AF738" s="1157"/>
      <c r="AG738" s="1157"/>
      <c r="AH738" s="1157"/>
      <c r="AI738" s="1157"/>
      <c r="AJ738" s="1157"/>
      <c r="AK738" s="1157"/>
      <c r="AL738" s="1157"/>
      <c r="AM738" s="1157"/>
      <c r="AN738" s="1157"/>
      <c r="AO738" s="1157"/>
      <c r="AP738" s="1157"/>
      <c r="AQ738" s="1157"/>
      <c r="AR738" s="1157"/>
      <c r="AS738" s="1157"/>
      <c r="AT738" s="1157"/>
      <c r="AU738" s="1157"/>
      <c r="AV738" s="1157"/>
      <c r="AW738" s="1157"/>
      <c r="AX738" s="1157"/>
      <c r="AY738" s="1157"/>
      <c r="AZ738" s="1157"/>
      <c r="BA738" s="1157"/>
      <c r="BB738" s="1157"/>
      <c r="BC738" s="1157"/>
      <c r="BD738" s="1157"/>
      <c r="BE738" s="1157"/>
      <c r="BF738" s="1157"/>
      <c r="BG738" s="1157"/>
      <c r="BH738" s="1157"/>
      <c r="BI738" s="1157"/>
      <c r="BJ738" s="1157"/>
      <c r="BK738" s="1157"/>
      <c r="BL738" s="1157"/>
      <c r="BM738" s="1157"/>
      <c r="BN738" s="1157"/>
      <c r="BO738" s="1157"/>
      <c r="BP738" s="1157"/>
      <c r="BQ738" s="1157"/>
      <c r="BR738" s="1157"/>
      <c r="BS738" s="1201"/>
      <c r="BT738" s="1157"/>
      <c r="BU738" s="1157"/>
      <c r="BV738" s="1157"/>
      <c r="BW738" s="1157"/>
      <c r="BX738" s="1157"/>
      <c r="BY738" s="1157"/>
      <c r="BZ738" s="1157"/>
      <c r="CA738" s="1157"/>
      <c r="CB738" s="1157"/>
      <c r="CC738" s="1157"/>
      <c r="CD738" s="1157"/>
      <c r="CE738" s="1157"/>
      <c r="CF738" s="1157"/>
      <c r="CG738" s="1157"/>
      <c r="CH738" s="1157"/>
      <c r="CI738" s="1157"/>
      <c r="CJ738" s="1157"/>
      <c r="CK738" s="1157"/>
      <c r="CL738" s="1157"/>
      <c r="CM738" s="1201"/>
      <c r="CN738" s="1201"/>
      <c r="CO738" s="1202"/>
      <c r="CQ738" s="2118"/>
    </row>
    <row r="739" spans="1:95" s="701" customFormat="1">
      <c r="A739" s="1138"/>
      <c r="B739" s="1156"/>
      <c r="C739" s="1132"/>
      <c r="D739" s="1132"/>
      <c r="E739" s="1133"/>
      <c r="F739" s="1151"/>
      <c r="G739" s="1150"/>
      <c r="H739" s="1136"/>
      <c r="I739" s="1157"/>
      <c r="J739" s="1157"/>
      <c r="K739" s="1157"/>
      <c r="L739" s="1157"/>
      <c r="M739" s="1157"/>
      <c r="N739" s="1157"/>
      <c r="O739" s="1157"/>
      <c r="P739" s="1157"/>
      <c r="Q739" s="1157"/>
      <c r="R739" s="1157"/>
      <c r="S739" s="1157"/>
      <c r="T739" s="1157"/>
      <c r="U739" s="1157"/>
      <c r="V739" s="1157"/>
      <c r="W739" s="1157"/>
      <c r="X739" s="1157"/>
      <c r="Y739" s="1157"/>
      <c r="Z739" s="1157"/>
      <c r="AA739" s="1157"/>
      <c r="AB739" s="1201"/>
      <c r="AC739" s="1201"/>
      <c r="AD739" s="1201"/>
      <c r="AE739" s="1201"/>
      <c r="AF739" s="1157"/>
      <c r="AG739" s="1157"/>
      <c r="AH739" s="1157"/>
      <c r="AI739" s="1157"/>
      <c r="AJ739" s="1157"/>
      <c r="AK739" s="1157"/>
      <c r="AL739" s="1157"/>
      <c r="AM739" s="1157"/>
      <c r="AN739" s="1157"/>
      <c r="AO739" s="1157"/>
      <c r="AP739" s="1157"/>
      <c r="AQ739" s="1157"/>
      <c r="AR739" s="1157"/>
      <c r="AS739" s="1157"/>
      <c r="AT739" s="1157"/>
      <c r="AU739" s="1157"/>
      <c r="AV739" s="1157"/>
      <c r="AW739" s="1157"/>
      <c r="AX739" s="1157"/>
      <c r="AY739" s="1157"/>
      <c r="AZ739" s="1157"/>
      <c r="BA739" s="1157"/>
      <c r="BB739" s="1157"/>
      <c r="BC739" s="1157"/>
      <c r="BD739" s="1157"/>
      <c r="BE739" s="1157"/>
      <c r="BF739" s="1157"/>
      <c r="BG739" s="1157"/>
      <c r="BH739" s="1157"/>
      <c r="BI739" s="1157"/>
      <c r="BJ739" s="1157"/>
      <c r="BK739" s="1157"/>
      <c r="BL739" s="1157"/>
      <c r="BM739" s="1157"/>
      <c r="BN739" s="1157"/>
      <c r="BO739" s="1157"/>
      <c r="BP739" s="1157"/>
      <c r="BQ739" s="1157"/>
      <c r="BR739" s="1157"/>
      <c r="BS739" s="1201"/>
      <c r="BT739" s="1157"/>
      <c r="BU739" s="1157"/>
      <c r="BV739" s="1157"/>
      <c r="BW739" s="1157"/>
      <c r="BX739" s="1157"/>
      <c r="BY739" s="1157"/>
      <c r="BZ739" s="1157"/>
      <c r="CA739" s="1157"/>
      <c r="CB739" s="1157"/>
      <c r="CC739" s="1157"/>
      <c r="CD739" s="1157"/>
      <c r="CE739" s="1157"/>
      <c r="CF739" s="1157"/>
      <c r="CG739" s="1157"/>
      <c r="CH739" s="1157"/>
      <c r="CI739" s="1157"/>
      <c r="CJ739" s="1157"/>
      <c r="CK739" s="1157"/>
      <c r="CL739" s="1157"/>
      <c r="CM739" s="1201"/>
      <c r="CN739" s="1201"/>
      <c r="CO739" s="1202"/>
      <c r="CQ739" s="2118"/>
    </row>
    <row r="740" spans="1:95" s="701" customFormat="1">
      <c r="A740" s="1138"/>
      <c r="B740" s="1156"/>
      <c r="C740" s="1132"/>
      <c r="D740" s="1132"/>
      <c r="E740" s="1133"/>
      <c r="F740" s="1151"/>
      <c r="G740" s="1150"/>
      <c r="H740" s="1136"/>
      <c r="I740" s="1157"/>
      <c r="J740" s="1157"/>
      <c r="K740" s="1157"/>
      <c r="L740" s="1157"/>
      <c r="M740" s="1157"/>
      <c r="N740" s="1157"/>
      <c r="O740" s="1157"/>
      <c r="P740" s="1157"/>
      <c r="Q740" s="1157"/>
      <c r="R740" s="1157"/>
      <c r="S740" s="1157"/>
      <c r="T740" s="1157"/>
      <c r="U740" s="1157"/>
      <c r="V740" s="1157"/>
      <c r="W740" s="1157"/>
      <c r="X740" s="1157"/>
      <c r="Y740" s="1157"/>
      <c r="Z740" s="1157"/>
      <c r="AA740" s="1157"/>
      <c r="AB740" s="1201"/>
      <c r="AC740" s="1201"/>
      <c r="AD740" s="1201"/>
      <c r="AE740" s="1201"/>
      <c r="AF740" s="1157"/>
      <c r="AG740" s="1157"/>
      <c r="AH740" s="1157"/>
      <c r="AI740" s="1157"/>
      <c r="AJ740" s="1157"/>
      <c r="AK740" s="1157"/>
      <c r="AL740" s="1157"/>
      <c r="AM740" s="1157"/>
      <c r="AN740" s="1157"/>
      <c r="AO740" s="1157"/>
      <c r="AP740" s="1157"/>
      <c r="AQ740" s="1157"/>
      <c r="AR740" s="1157"/>
      <c r="AS740" s="1157"/>
      <c r="AT740" s="1157"/>
      <c r="AU740" s="1157"/>
      <c r="AV740" s="1157"/>
      <c r="AW740" s="1157"/>
      <c r="AX740" s="1157"/>
      <c r="AY740" s="1157"/>
      <c r="AZ740" s="1157"/>
      <c r="BA740" s="1157"/>
      <c r="BB740" s="1157"/>
      <c r="BC740" s="1157"/>
      <c r="BD740" s="1157"/>
      <c r="BE740" s="1157"/>
      <c r="BF740" s="1157"/>
      <c r="BG740" s="1157"/>
      <c r="BH740" s="1157"/>
      <c r="BI740" s="1157"/>
      <c r="BJ740" s="1157"/>
      <c r="BK740" s="1157"/>
      <c r="BL740" s="1157"/>
      <c r="BM740" s="1157"/>
      <c r="BN740" s="1157"/>
      <c r="BO740" s="1157"/>
      <c r="BP740" s="1157"/>
      <c r="BQ740" s="1157"/>
      <c r="BR740" s="1157"/>
      <c r="BS740" s="1201"/>
      <c r="BT740" s="1157"/>
      <c r="BU740" s="1157"/>
      <c r="BV740" s="1157"/>
      <c r="BW740" s="1157"/>
      <c r="BX740" s="1157"/>
      <c r="BY740" s="1157"/>
      <c r="BZ740" s="1157"/>
      <c r="CA740" s="1157"/>
      <c r="CB740" s="1157"/>
      <c r="CC740" s="1157"/>
      <c r="CD740" s="1157"/>
      <c r="CE740" s="1157"/>
      <c r="CF740" s="1157"/>
      <c r="CG740" s="1157"/>
      <c r="CH740" s="1157"/>
      <c r="CI740" s="1157"/>
      <c r="CJ740" s="1157"/>
      <c r="CK740" s="1157"/>
      <c r="CL740" s="1157"/>
      <c r="CM740" s="1201"/>
      <c r="CN740" s="1201"/>
      <c r="CO740" s="1202"/>
      <c r="CQ740" s="2118"/>
    </row>
    <row r="741" spans="1:95" s="701" customFormat="1">
      <c r="A741" s="1138"/>
      <c r="B741" s="1156"/>
      <c r="C741" s="1132"/>
      <c r="D741" s="1132"/>
      <c r="E741" s="1133"/>
      <c r="F741" s="1151"/>
      <c r="G741" s="1150"/>
      <c r="H741" s="1136"/>
      <c r="I741" s="1157"/>
      <c r="J741" s="1157"/>
      <c r="K741" s="1157"/>
      <c r="L741" s="1157"/>
      <c r="M741" s="1157"/>
      <c r="N741" s="1157"/>
      <c r="O741" s="1157"/>
      <c r="P741" s="1157"/>
      <c r="Q741" s="1157"/>
      <c r="R741" s="1157"/>
      <c r="S741" s="1157"/>
      <c r="T741" s="1157"/>
      <c r="U741" s="1157"/>
      <c r="V741" s="1157"/>
      <c r="W741" s="1157"/>
      <c r="X741" s="1157"/>
      <c r="Y741" s="1157"/>
      <c r="Z741" s="1157"/>
      <c r="AA741" s="1157"/>
      <c r="AB741" s="1201"/>
      <c r="AC741" s="1201"/>
      <c r="AD741" s="1201"/>
      <c r="AE741" s="1201"/>
      <c r="AF741" s="1157"/>
      <c r="AG741" s="1157"/>
      <c r="AH741" s="1157"/>
      <c r="AI741" s="1157"/>
      <c r="AJ741" s="1157"/>
      <c r="AK741" s="1157"/>
      <c r="AL741" s="1157"/>
      <c r="AM741" s="1157"/>
      <c r="AN741" s="1157"/>
      <c r="AO741" s="1157"/>
      <c r="AP741" s="1157"/>
      <c r="AQ741" s="1157"/>
      <c r="AR741" s="1157"/>
      <c r="AS741" s="1157"/>
      <c r="AT741" s="1157"/>
      <c r="AU741" s="1157"/>
      <c r="AV741" s="1157"/>
      <c r="AW741" s="1157"/>
      <c r="AX741" s="1157"/>
      <c r="AY741" s="1157"/>
      <c r="AZ741" s="1157"/>
      <c r="BA741" s="1157"/>
      <c r="BB741" s="1157"/>
      <c r="BC741" s="1157"/>
      <c r="BD741" s="1157"/>
      <c r="BE741" s="1157"/>
      <c r="BF741" s="1157"/>
      <c r="BG741" s="1157"/>
      <c r="BH741" s="1157"/>
      <c r="BI741" s="1157"/>
      <c r="BJ741" s="1157"/>
      <c r="BK741" s="1157"/>
      <c r="BL741" s="1157"/>
      <c r="BM741" s="1157"/>
      <c r="BN741" s="1157"/>
      <c r="BO741" s="1157"/>
      <c r="BP741" s="1157"/>
      <c r="BQ741" s="1157"/>
      <c r="BR741" s="1157"/>
      <c r="BS741" s="1201"/>
      <c r="BT741" s="1157"/>
      <c r="BU741" s="1157"/>
      <c r="BV741" s="1157"/>
      <c r="BW741" s="1157"/>
      <c r="BX741" s="1157"/>
      <c r="BY741" s="1157"/>
      <c r="BZ741" s="1157"/>
      <c r="CA741" s="1157"/>
      <c r="CB741" s="1157"/>
      <c r="CC741" s="1157"/>
      <c r="CD741" s="1157"/>
      <c r="CE741" s="1157"/>
      <c r="CF741" s="1157"/>
      <c r="CG741" s="1157"/>
      <c r="CH741" s="1157"/>
      <c r="CI741" s="1157"/>
      <c r="CJ741" s="1157"/>
      <c r="CK741" s="1157"/>
      <c r="CL741" s="1157"/>
      <c r="CM741" s="1201"/>
      <c r="CN741" s="1201"/>
      <c r="CO741" s="1202"/>
      <c r="CQ741" s="2118"/>
    </row>
    <row r="742" spans="1:95" s="701" customFormat="1">
      <c r="A742" s="1138"/>
      <c r="B742" s="1156"/>
      <c r="C742" s="1132"/>
      <c r="D742" s="1132"/>
      <c r="E742" s="1133"/>
      <c r="F742" s="1151"/>
      <c r="G742" s="1150"/>
      <c r="H742" s="1136"/>
      <c r="I742" s="1157"/>
      <c r="J742" s="1157"/>
      <c r="K742" s="1157"/>
      <c r="L742" s="1157"/>
      <c r="M742" s="1157"/>
      <c r="N742" s="1157"/>
      <c r="O742" s="1157"/>
      <c r="P742" s="1157"/>
      <c r="Q742" s="1157"/>
      <c r="R742" s="1157"/>
      <c r="S742" s="1157"/>
      <c r="T742" s="1157"/>
      <c r="U742" s="1157"/>
      <c r="V742" s="1157"/>
      <c r="W742" s="1157"/>
      <c r="X742" s="1157"/>
      <c r="Y742" s="1157"/>
      <c r="Z742" s="1157"/>
      <c r="AA742" s="1157"/>
      <c r="AB742" s="1201"/>
      <c r="AC742" s="1201"/>
      <c r="AD742" s="1201"/>
      <c r="AE742" s="1201"/>
      <c r="AF742" s="1157"/>
      <c r="AG742" s="1157"/>
      <c r="AH742" s="1157"/>
      <c r="AI742" s="1157"/>
      <c r="AJ742" s="1157"/>
      <c r="AK742" s="1157"/>
      <c r="AL742" s="1157"/>
      <c r="AM742" s="1157"/>
      <c r="AN742" s="1157"/>
      <c r="AO742" s="1157"/>
      <c r="AP742" s="1157"/>
      <c r="AQ742" s="1157"/>
      <c r="AR742" s="1157"/>
      <c r="AS742" s="1157"/>
      <c r="AT742" s="1157"/>
      <c r="AU742" s="1157"/>
      <c r="AV742" s="1157"/>
      <c r="AW742" s="1157"/>
      <c r="AX742" s="1157"/>
      <c r="AY742" s="1157"/>
      <c r="AZ742" s="1157"/>
      <c r="BA742" s="1157"/>
      <c r="BB742" s="1157"/>
      <c r="BC742" s="1157"/>
      <c r="BD742" s="1157"/>
      <c r="BE742" s="1157"/>
      <c r="BF742" s="1157"/>
      <c r="BG742" s="1157"/>
      <c r="BH742" s="1157"/>
      <c r="BI742" s="1157"/>
      <c r="BJ742" s="1157"/>
      <c r="BK742" s="1157"/>
      <c r="BL742" s="1157"/>
      <c r="BM742" s="1157"/>
      <c r="BN742" s="1157"/>
      <c r="BO742" s="1157"/>
      <c r="BP742" s="1157"/>
      <c r="BQ742" s="1157"/>
      <c r="BR742" s="1157"/>
      <c r="BS742" s="1201"/>
      <c r="BT742" s="1157"/>
      <c r="BU742" s="1157"/>
      <c r="BV742" s="1157"/>
      <c r="BW742" s="1157"/>
      <c r="BX742" s="1157"/>
      <c r="BY742" s="1157"/>
      <c r="BZ742" s="1157"/>
      <c r="CA742" s="1157"/>
      <c r="CB742" s="1157"/>
      <c r="CC742" s="1157"/>
      <c r="CD742" s="1157"/>
      <c r="CE742" s="1157"/>
      <c r="CF742" s="1157"/>
      <c r="CG742" s="1157"/>
      <c r="CH742" s="1157"/>
      <c r="CI742" s="1157"/>
      <c r="CJ742" s="1157"/>
      <c r="CK742" s="1157"/>
      <c r="CL742" s="1157"/>
      <c r="CM742" s="1201"/>
      <c r="CN742" s="1201"/>
      <c r="CO742" s="1202"/>
      <c r="CQ742" s="2118"/>
    </row>
    <row r="743" spans="1:95" s="701" customFormat="1">
      <c r="A743" s="1138"/>
      <c r="B743" s="1156"/>
      <c r="C743" s="1132"/>
      <c r="D743" s="1132"/>
      <c r="E743" s="1133"/>
      <c r="F743" s="1151"/>
      <c r="G743" s="1150"/>
      <c r="H743" s="1136"/>
      <c r="I743" s="1157"/>
      <c r="J743" s="1157"/>
      <c r="K743" s="1157"/>
      <c r="L743" s="1157"/>
      <c r="M743" s="1157"/>
      <c r="N743" s="1157"/>
      <c r="O743" s="1157"/>
      <c r="P743" s="1157"/>
      <c r="Q743" s="1157"/>
      <c r="R743" s="1157"/>
      <c r="S743" s="1157"/>
      <c r="T743" s="1157"/>
      <c r="U743" s="1157"/>
      <c r="V743" s="1157"/>
      <c r="W743" s="1157"/>
      <c r="X743" s="1157"/>
      <c r="Y743" s="1157"/>
      <c r="Z743" s="1157"/>
      <c r="AA743" s="1157"/>
      <c r="AB743" s="1201"/>
      <c r="AC743" s="1201"/>
      <c r="AD743" s="1201"/>
      <c r="AE743" s="1201"/>
      <c r="AF743" s="1157"/>
      <c r="AG743" s="1157"/>
      <c r="AH743" s="1157"/>
      <c r="AI743" s="1157"/>
      <c r="AJ743" s="1157"/>
      <c r="AK743" s="1157"/>
      <c r="AL743" s="1157"/>
      <c r="AM743" s="1157"/>
      <c r="AN743" s="1157"/>
      <c r="AO743" s="1157"/>
      <c r="AP743" s="1157"/>
      <c r="AQ743" s="1157"/>
      <c r="AR743" s="1157"/>
      <c r="AS743" s="1157"/>
      <c r="AT743" s="1157"/>
      <c r="AU743" s="1157"/>
      <c r="AV743" s="1157"/>
      <c r="AW743" s="1157"/>
      <c r="AX743" s="1157"/>
      <c r="AY743" s="1157"/>
      <c r="AZ743" s="1157"/>
      <c r="BA743" s="1157"/>
      <c r="BB743" s="1157"/>
      <c r="BC743" s="1157"/>
      <c r="BD743" s="1157"/>
      <c r="BE743" s="1157"/>
      <c r="BF743" s="1157"/>
      <c r="BG743" s="1157"/>
      <c r="BH743" s="1157"/>
      <c r="BI743" s="1157"/>
      <c r="BJ743" s="1157"/>
      <c r="BK743" s="1157"/>
      <c r="BL743" s="1157"/>
      <c r="BM743" s="1157"/>
      <c r="BN743" s="1157"/>
      <c r="BO743" s="1157"/>
      <c r="BP743" s="1157"/>
      <c r="BQ743" s="1157"/>
      <c r="BR743" s="1157"/>
      <c r="BS743" s="1201"/>
      <c r="BT743" s="1157"/>
      <c r="BU743" s="1157"/>
      <c r="BV743" s="1157"/>
      <c r="BW743" s="1157"/>
      <c r="BX743" s="1157"/>
      <c r="BY743" s="1157"/>
      <c r="BZ743" s="1157"/>
      <c r="CA743" s="1157"/>
      <c r="CB743" s="1157"/>
      <c r="CC743" s="1157"/>
      <c r="CD743" s="1157"/>
      <c r="CE743" s="1157"/>
      <c r="CF743" s="1157"/>
      <c r="CG743" s="1157"/>
      <c r="CH743" s="1157"/>
      <c r="CI743" s="1157"/>
      <c r="CJ743" s="1157"/>
      <c r="CK743" s="1157"/>
      <c r="CL743" s="1157"/>
      <c r="CM743" s="1201"/>
      <c r="CN743" s="1201"/>
      <c r="CO743" s="1202"/>
      <c r="CQ743" s="2118"/>
    </row>
    <row r="744" spans="1:95" s="701" customFormat="1">
      <c r="A744" s="1138"/>
      <c r="B744" s="1156"/>
      <c r="C744" s="1132"/>
      <c r="D744" s="1132"/>
      <c r="E744" s="1133"/>
      <c r="F744" s="1151"/>
      <c r="G744" s="1150"/>
      <c r="H744" s="1136"/>
      <c r="I744" s="1157"/>
      <c r="J744" s="1157"/>
      <c r="K744" s="1157"/>
      <c r="L744" s="1157"/>
      <c r="M744" s="1157"/>
      <c r="N744" s="1157"/>
      <c r="O744" s="1157"/>
      <c r="P744" s="1157"/>
      <c r="Q744" s="1157"/>
      <c r="R744" s="1157"/>
      <c r="S744" s="1157"/>
      <c r="T744" s="1157"/>
      <c r="U744" s="1157"/>
      <c r="V744" s="1157"/>
      <c r="W744" s="1157"/>
      <c r="X744" s="1157"/>
      <c r="Y744" s="1157"/>
      <c r="Z744" s="1157"/>
      <c r="AA744" s="1157"/>
      <c r="AB744" s="1201"/>
      <c r="AC744" s="1201"/>
      <c r="AD744" s="1201"/>
      <c r="AE744" s="1201"/>
      <c r="AF744" s="1157"/>
      <c r="AG744" s="1157"/>
      <c r="AH744" s="1157"/>
      <c r="AI744" s="1157"/>
      <c r="AJ744" s="1157"/>
      <c r="AK744" s="1157"/>
      <c r="AL744" s="1157"/>
      <c r="AM744" s="1157"/>
      <c r="AN744" s="1157"/>
      <c r="AO744" s="1157"/>
      <c r="AP744" s="1157"/>
      <c r="AQ744" s="1157"/>
      <c r="AR744" s="1157"/>
      <c r="AS744" s="1157"/>
      <c r="AT744" s="1157"/>
      <c r="AU744" s="1157"/>
      <c r="AV744" s="1157"/>
      <c r="AW744" s="1157"/>
      <c r="AX744" s="1157"/>
      <c r="AY744" s="1157"/>
      <c r="AZ744" s="1157"/>
      <c r="BA744" s="1157"/>
      <c r="BB744" s="1157"/>
      <c r="BC744" s="1157"/>
      <c r="BD744" s="1157"/>
      <c r="BE744" s="1157"/>
      <c r="BF744" s="1157"/>
      <c r="BG744" s="1157"/>
      <c r="BH744" s="1157"/>
      <c r="BI744" s="1157"/>
      <c r="BJ744" s="1157"/>
      <c r="BK744" s="1157"/>
      <c r="BL744" s="1157"/>
      <c r="BM744" s="1157"/>
      <c r="BN744" s="1157"/>
      <c r="BO744" s="1157"/>
      <c r="BP744" s="1157"/>
      <c r="BQ744" s="1157"/>
      <c r="BR744" s="1157"/>
      <c r="BS744" s="1201"/>
      <c r="BT744" s="1157"/>
      <c r="BU744" s="1157"/>
      <c r="BV744" s="1157"/>
      <c r="BW744" s="1157"/>
      <c r="BX744" s="1157"/>
      <c r="BY744" s="1157"/>
      <c r="BZ744" s="1157"/>
      <c r="CA744" s="1157"/>
      <c r="CB744" s="1157"/>
      <c r="CC744" s="1157"/>
      <c r="CD744" s="1157"/>
      <c r="CE744" s="1157"/>
      <c r="CF744" s="1157"/>
      <c r="CG744" s="1157"/>
      <c r="CH744" s="1157"/>
      <c r="CI744" s="1157"/>
      <c r="CJ744" s="1157"/>
      <c r="CK744" s="1157"/>
      <c r="CL744" s="1157"/>
      <c r="CM744" s="1201"/>
      <c r="CN744" s="1201"/>
      <c r="CO744" s="1202"/>
      <c r="CQ744" s="2118"/>
    </row>
    <row r="745" spans="1:95" s="701" customFormat="1">
      <c r="A745" s="1138"/>
      <c r="B745" s="1156"/>
      <c r="C745" s="1132"/>
      <c r="D745" s="1132"/>
      <c r="E745" s="1133"/>
      <c r="F745" s="1151"/>
      <c r="G745" s="1150"/>
      <c r="H745" s="1136"/>
      <c r="I745" s="1157"/>
      <c r="J745" s="1157"/>
      <c r="K745" s="1157"/>
      <c r="L745" s="1157"/>
      <c r="M745" s="1157"/>
      <c r="N745" s="1157"/>
      <c r="O745" s="1157"/>
      <c r="P745" s="1157"/>
      <c r="Q745" s="1157"/>
      <c r="R745" s="1157"/>
      <c r="S745" s="1157"/>
      <c r="T745" s="1157"/>
      <c r="U745" s="1157"/>
      <c r="V745" s="1157"/>
      <c r="W745" s="1157"/>
      <c r="X745" s="1157"/>
      <c r="Y745" s="1157"/>
      <c r="Z745" s="1157"/>
      <c r="AA745" s="1157"/>
      <c r="AB745" s="1201"/>
      <c r="AC745" s="1201"/>
      <c r="AD745" s="1201"/>
      <c r="AE745" s="1201"/>
      <c r="AF745" s="1157"/>
      <c r="AG745" s="1157"/>
      <c r="AH745" s="1157"/>
      <c r="AI745" s="1157"/>
      <c r="AJ745" s="1157"/>
      <c r="AK745" s="1157"/>
      <c r="AL745" s="1157"/>
      <c r="AM745" s="1157"/>
      <c r="AN745" s="1157"/>
      <c r="AO745" s="1157"/>
      <c r="AP745" s="1157"/>
      <c r="AQ745" s="1157"/>
      <c r="AR745" s="1157"/>
      <c r="AS745" s="1157"/>
      <c r="AT745" s="1157"/>
      <c r="AU745" s="1157"/>
      <c r="AV745" s="1157"/>
      <c r="AW745" s="1157"/>
      <c r="AX745" s="1157"/>
      <c r="AY745" s="1157"/>
      <c r="AZ745" s="1157"/>
      <c r="BA745" s="1157"/>
      <c r="BB745" s="1157"/>
      <c r="BC745" s="1157"/>
      <c r="BD745" s="1157"/>
      <c r="BE745" s="1157"/>
      <c r="BF745" s="1157"/>
      <c r="BG745" s="1157"/>
      <c r="BH745" s="1157"/>
      <c r="BI745" s="1157"/>
      <c r="BJ745" s="1157"/>
      <c r="BK745" s="1157"/>
      <c r="BL745" s="1157"/>
      <c r="BM745" s="1157"/>
      <c r="BN745" s="1157"/>
      <c r="BO745" s="1157"/>
      <c r="BP745" s="1157"/>
      <c r="BQ745" s="1157"/>
      <c r="BR745" s="1157"/>
      <c r="BS745" s="1201"/>
      <c r="BT745" s="1157"/>
      <c r="BU745" s="1157"/>
      <c r="BV745" s="1157"/>
      <c r="BW745" s="1157"/>
      <c r="BX745" s="1157"/>
      <c r="BY745" s="1157"/>
      <c r="BZ745" s="1157"/>
      <c r="CA745" s="1157"/>
      <c r="CB745" s="1157"/>
      <c r="CC745" s="1157"/>
      <c r="CD745" s="1157"/>
      <c r="CE745" s="1157"/>
      <c r="CF745" s="1157"/>
      <c r="CG745" s="1157"/>
      <c r="CH745" s="1157"/>
      <c r="CI745" s="1157"/>
      <c r="CJ745" s="1157"/>
      <c r="CK745" s="1157"/>
      <c r="CL745" s="1157"/>
      <c r="CM745" s="1201"/>
      <c r="CN745" s="1201"/>
      <c r="CO745" s="1202"/>
      <c r="CQ745" s="2118"/>
    </row>
    <row r="746" spans="1:95" s="701" customFormat="1">
      <c r="A746" s="1138"/>
      <c r="B746" s="1156"/>
      <c r="C746" s="1132"/>
      <c r="D746" s="1132"/>
      <c r="E746" s="1133"/>
      <c r="F746" s="1151"/>
      <c r="G746" s="1150"/>
      <c r="H746" s="1136"/>
      <c r="I746" s="1157"/>
      <c r="J746" s="1157"/>
      <c r="K746" s="1157"/>
      <c r="L746" s="1157"/>
      <c r="M746" s="1157"/>
      <c r="N746" s="1157"/>
      <c r="O746" s="1157"/>
      <c r="P746" s="1157"/>
      <c r="Q746" s="1157"/>
      <c r="R746" s="1157"/>
      <c r="S746" s="1157"/>
      <c r="T746" s="1157"/>
      <c r="U746" s="1157"/>
      <c r="V746" s="1157"/>
      <c r="W746" s="1157"/>
      <c r="X746" s="1157"/>
      <c r="Y746" s="1157"/>
      <c r="Z746" s="1157"/>
      <c r="AA746" s="1157"/>
      <c r="AB746" s="1201"/>
      <c r="AC746" s="1201"/>
      <c r="AD746" s="1201"/>
      <c r="AE746" s="1201"/>
      <c r="AF746" s="1157"/>
      <c r="AG746" s="1157"/>
      <c r="AH746" s="1157"/>
      <c r="AI746" s="1157"/>
      <c r="AJ746" s="1157"/>
      <c r="AK746" s="1157"/>
      <c r="AL746" s="1157"/>
      <c r="AM746" s="1157"/>
      <c r="AN746" s="1157"/>
      <c r="AO746" s="1157"/>
      <c r="AP746" s="1157"/>
      <c r="AQ746" s="1157"/>
      <c r="AR746" s="1157"/>
      <c r="AS746" s="1157"/>
      <c r="AT746" s="1157"/>
      <c r="AU746" s="1157"/>
      <c r="AV746" s="1157"/>
      <c r="AW746" s="1157"/>
      <c r="AX746" s="1157"/>
      <c r="AY746" s="1157"/>
      <c r="AZ746" s="1157"/>
      <c r="BA746" s="1157"/>
      <c r="BB746" s="1157"/>
      <c r="BC746" s="1157"/>
      <c r="BD746" s="1157"/>
      <c r="BE746" s="1157"/>
      <c r="BF746" s="1157"/>
      <c r="BG746" s="1157"/>
      <c r="BH746" s="1157"/>
      <c r="BI746" s="1157"/>
      <c r="BJ746" s="1157"/>
      <c r="BK746" s="1157"/>
      <c r="BL746" s="1157"/>
      <c r="BM746" s="1157"/>
      <c r="BN746" s="1157"/>
      <c r="BO746" s="1157"/>
      <c r="BP746" s="1157"/>
      <c r="BQ746" s="1157"/>
      <c r="BR746" s="1157"/>
      <c r="BS746" s="1201"/>
      <c r="BT746" s="1157"/>
      <c r="BU746" s="1157"/>
      <c r="BV746" s="1157"/>
      <c r="BW746" s="1157"/>
      <c r="BX746" s="1157"/>
      <c r="BY746" s="1157"/>
      <c r="BZ746" s="1157"/>
      <c r="CA746" s="1157"/>
      <c r="CB746" s="1157"/>
      <c r="CC746" s="1157"/>
      <c r="CD746" s="1157"/>
      <c r="CE746" s="1157"/>
      <c r="CF746" s="1157"/>
      <c r="CG746" s="1157"/>
      <c r="CH746" s="1157"/>
      <c r="CI746" s="1157"/>
      <c r="CJ746" s="1157"/>
      <c r="CK746" s="1157"/>
      <c r="CL746" s="1157"/>
      <c r="CM746" s="1201"/>
      <c r="CN746" s="1201"/>
      <c r="CO746" s="1202"/>
      <c r="CQ746" s="2118"/>
    </row>
    <row r="747" spans="1:95" s="701" customFormat="1">
      <c r="A747" s="1138"/>
      <c r="B747" s="1156"/>
      <c r="C747" s="1132"/>
      <c r="D747" s="1132"/>
      <c r="E747" s="1133"/>
      <c r="F747" s="1151"/>
      <c r="G747" s="1150"/>
      <c r="H747" s="1136"/>
      <c r="I747" s="1157"/>
      <c r="J747" s="1157"/>
      <c r="K747" s="1157"/>
      <c r="L747" s="1157"/>
      <c r="M747" s="1157"/>
      <c r="N747" s="1157"/>
      <c r="O747" s="1157"/>
      <c r="P747" s="1157"/>
      <c r="Q747" s="1157"/>
      <c r="R747" s="1157"/>
      <c r="S747" s="1157"/>
      <c r="T747" s="1157"/>
      <c r="U747" s="1157"/>
      <c r="V747" s="1157"/>
      <c r="W747" s="1157"/>
      <c r="X747" s="1157"/>
      <c r="Y747" s="1157"/>
      <c r="Z747" s="1157"/>
      <c r="AA747" s="1157"/>
      <c r="AB747" s="1201"/>
      <c r="AC747" s="1201"/>
      <c r="AD747" s="1201"/>
      <c r="AE747" s="1201"/>
      <c r="AF747" s="1157"/>
      <c r="AG747" s="1157"/>
      <c r="AH747" s="1157"/>
      <c r="AI747" s="1157"/>
      <c r="AJ747" s="1157"/>
      <c r="AK747" s="1157"/>
      <c r="AL747" s="1157"/>
      <c r="AM747" s="1157"/>
      <c r="AN747" s="1157"/>
      <c r="AO747" s="1157"/>
      <c r="AP747" s="1157"/>
      <c r="AQ747" s="1157"/>
      <c r="AR747" s="1157"/>
      <c r="AS747" s="1157"/>
      <c r="AT747" s="1157"/>
      <c r="AU747" s="1157"/>
      <c r="AV747" s="1157"/>
      <c r="AW747" s="1157"/>
      <c r="AX747" s="1157"/>
      <c r="AY747" s="1157"/>
      <c r="AZ747" s="1157"/>
      <c r="BA747" s="1157"/>
      <c r="BB747" s="1157"/>
      <c r="BC747" s="1157"/>
      <c r="BD747" s="1157"/>
      <c r="BE747" s="1157"/>
      <c r="BF747" s="1157"/>
      <c r="BG747" s="1157"/>
      <c r="BH747" s="1157"/>
      <c r="BI747" s="1157"/>
      <c r="BJ747" s="1157"/>
      <c r="BK747" s="1157"/>
      <c r="BL747" s="1157"/>
      <c r="BM747" s="1157"/>
      <c r="BN747" s="1157"/>
      <c r="BO747" s="1157"/>
      <c r="BP747" s="1157"/>
      <c r="BQ747" s="1157"/>
      <c r="BR747" s="1157"/>
      <c r="BS747" s="1201"/>
      <c r="BT747" s="1157"/>
      <c r="BU747" s="1157"/>
      <c r="BV747" s="1157"/>
      <c r="BW747" s="1157"/>
      <c r="BX747" s="1157"/>
      <c r="BY747" s="1157"/>
      <c r="BZ747" s="1157"/>
      <c r="CA747" s="1157"/>
      <c r="CB747" s="1157"/>
      <c r="CC747" s="1157"/>
      <c r="CD747" s="1157"/>
      <c r="CE747" s="1157"/>
      <c r="CF747" s="1157"/>
      <c r="CG747" s="1157"/>
      <c r="CH747" s="1157"/>
      <c r="CI747" s="1157"/>
      <c r="CJ747" s="1157"/>
      <c r="CK747" s="1157"/>
      <c r="CL747" s="1157"/>
      <c r="CM747" s="1201"/>
      <c r="CN747" s="1201"/>
      <c r="CO747" s="1202"/>
      <c r="CQ747" s="2118"/>
    </row>
    <row r="748" spans="1:95" s="701" customFormat="1">
      <c r="A748" s="1138"/>
      <c r="B748" s="1156"/>
      <c r="C748" s="1132"/>
      <c r="D748" s="1132"/>
      <c r="E748" s="1133"/>
      <c r="F748" s="1151"/>
      <c r="G748" s="1150"/>
      <c r="H748" s="1136"/>
      <c r="I748" s="1157"/>
      <c r="J748" s="1157"/>
      <c r="K748" s="1157"/>
      <c r="L748" s="1157"/>
      <c r="M748" s="1157"/>
      <c r="N748" s="1157"/>
      <c r="O748" s="1157"/>
      <c r="P748" s="1157"/>
      <c r="Q748" s="1157"/>
      <c r="R748" s="1157"/>
      <c r="S748" s="1157"/>
      <c r="T748" s="1157"/>
      <c r="U748" s="1157"/>
      <c r="V748" s="1157"/>
      <c r="W748" s="1157"/>
      <c r="X748" s="1157"/>
      <c r="Y748" s="1157"/>
      <c r="Z748" s="1157"/>
      <c r="AA748" s="1157"/>
      <c r="AB748" s="1201"/>
      <c r="AC748" s="1201"/>
      <c r="AD748" s="1201"/>
      <c r="AE748" s="1201"/>
      <c r="AF748" s="1157"/>
      <c r="AG748" s="1157"/>
      <c r="AH748" s="1157"/>
      <c r="AI748" s="1157"/>
      <c r="AJ748" s="1157"/>
      <c r="AK748" s="1157"/>
      <c r="AL748" s="1157"/>
      <c r="AM748" s="1157"/>
      <c r="AN748" s="1157"/>
      <c r="AO748" s="1157"/>
      <c r="AP748" s="1157"/>
      <c r="AQ748" s="1157"/>
      <c r="AR748" s="1157"/>
      <c r="AS748" s="1157"/>
      <c r="AT748" s="1157"/>
      <c r="AU748" s="1157"/>
      <c r="AV748" s="1157"/>
      <c r="AW748" s="1157"/>
      <c r="AX748" s="1157"/>
      <c r="AY748" s="1157"/>
      <c r="AZ748" s="1157"/>
      <c r="BA748" s="1157"/>
      <c r="BB748" s="1157"/>
      <c r="BC748" s="1157"/>
      <c r="BD748" s="1157"/>
      <c r="BE748" s="1157"/>
      <c r="BF748" s="1157"/>
      <c r="BG748" s="1157"/>
      <c r="BH748" s="1157"/>
      <c r="BI748" s="1157"/>
      <c r="BJ748" s="1157"/>
      <c r="BK748" s="1157"/>
      <c r="BL748" s="1157"/>
      <c r="BM748" s="1157"/>
      <c r="BN748" s="1157"/>
      <c r="BO748" s="1157"/>
      <c r="BP748" s="1157"/>
      <c r="BQ748" s="1157"/>
      <c r="BR748" s="1157"/>
      <c r="BS748" s="1201"/>
      <c r="BT748" s="1157"/>
      <c r="BU748" s="1157"/>
      <c r="BV748" s="1157"/>
      <c r="BW748" s="1157"/>
      <c r="BX748" s="1157"/>
      <c r="BY748" s="1157"/>
      <c r="BZ748" s="1157"/>
      <c r="CA748" s="1157"/>
      <c r="CB748" s="1157"/>
      <c r="CC748" s="1157"/>
      <c r="CD748" s="1157"/>
      <c r="CE748" s="1157"/>
      <c r="CF748" s="1157"/>
      <c r="CG748" s="1157"/>
      <c r="CH748" s="1157"/>
      <c r="CI748" s="1157"/>
      <c r="CJ748" s="1157"/>
      <c r="CK748" s="1157"/>
      <c r="CL748" s="1157"/>
      <c r="CM748" s="1201"/>
      <c r="CN748" s="1201"/>
      <c r="CO748" s="1202"/>
      <c r="CQ748" s="2118"/>
    </row>
    <row r="749" spans="1:95" s="701" customFormat="1">
      <c r="A749" s="1138"/>
      <c r="B749" s="1156"/>
      <c r="C749" s="1132"/>
      <c r="D749" s="1132"/>
      <c r="E749" s="1133"/>
      <c r="F749" s="1151"/>
      <c r="G749" s="1150"/>
      <c r="H749" s="1136"/>
      <c r="I749" s="1157"/>
      <c r="J749" s="1157"/>
      <c r="K749" s="1157"/>
      <c r="L749" s="1157"/>
      <c r="M749" s="1157"/>
      <c r="N749" s="1157"/>
      <c r="O749" s="1157"/>
      <c r="P749" s="1157"/>
      <c r="Q749" s="1157"/>
      <c r="R749" s="1157"/>
      <c r="S749" s="1157"/>
      <c r="T749" s="1157"/>
      <c r="U749" s="1157"/>
      <c r="V749" s="1157"/>
      <c r="W749" s="1157"/>
      <c r="X749" s="1157"/>
      <c r="Y749" s="1157"/>
      <c r="Z749" s="1157"/>
      <c r="AA749" s="1157"/>
      <c r="AB749" s="1201"/>
      <c r="AC749" s="1201"/>
      <c r="AD749" s="1201"/>
      <c r="AE749" s="1201"/>
      <c r="AF749" s="1157"/>
      <c r="AG749" s="1157"/>
      <c r="AH749" s="1157"/>
      <c r="AI749" s="1157"/>
      <c r="AJ749" s="1157"/>
      <c r="AK749" s="1157"/>
      <c r="AL749" s="1157"/>
      <c r="AM749" s="1157"/>
      <c r="AN749" s="1157"/>
      <c r="AO749" s="1157"/>
      <c r="AP749" s="1157"/>
      <c r="AQ749" s="1157"/>
      <c r="AR749" s="1157"/>
      <c r="AS749" s="1157"/>
      <c r="AT749" s="1157"/>
      <c r="AU749" s="1157"/>
      <c r="AV749" s="1157"/>
      <c r="AW749" s="1157"/>
      <c r="AX749" s="1157"/>
      <c r="AY749" s="1157"/>
      <c r="AZ749" s="1157"/>
      <c r="BA749" s="1157"/>
      <c r="BB749" s="1157"/>
      <c r="BC749" s="1157"/>
      <c r="BD749" s="1157"/>
      <c r="BE749" s="1157"/>
      <c r="BF749" s="1157"/>
      <c r="BG749" s="1157"/>
      <c r="BH749" s="1157"/>
      <c r="BI749" s="1157"/>
      <c r="BJ749" s="1157"/>
      <c r="BK749" s="1157"/>
      <c r="BL749" s="1157"/>
      <c r="BM749" s="1157"/>
      <c r="BN749" s="1157"/>
      <c r="BO749" s="1157"/>
      <c r="BP749" s="1157"/>
      <c r="BQ749" s="1157"/>
      <c r="BR749" s="1157"/>
      <c r="BS749" s="1201"/>
      <c r="BT749" s="1157"/>
      <c r="BU749" s="1157"/>
      <c r="BV749" s="1157"/>
      <c r="BW749" s="1157"/>
      <c r="BX749" s="1157"/>
      <c r="BY749" s="1157"/>
      <c r="BZ749" s="1157"/>
      <c r="CA749" s="1157"/>
      <c r="CB749" s="1157"/>
      <c r="CC749" s="1157"/>
      <c r="CD749" s="1157"/>
      <c r="CE749" s="1157"/>
      <c r="CF749" s="1157"/>
      <c r="CG749" s="1157"/>
      <c r="CH749" s="1157"/>
      <c r="CI749" s="1157"/>
      <c r="CJ749" s="1157"/>
      <c r="CK749" s="1157"/>
      <c r="CL749" s="1157"/>
      <c r="CM749" s="1201"/>
      <c r="CN749" s="1201"/>
      <c r="CO749" s="1202"/>
      <c r="CQ749" s="2118"/>
    </row>
    <row r="750" spans="1:95" s="701" customFormat="1">
      <c r="A750" s="1138"/>
      <c r="B750" s="1156"/>
      <c r="C750" s="1132"/>
      <c r="D750" s="1132"/>
      <c r="E750" s="1133"/>
      <c r="F750" s="1151"/>
      <c r="G750" s="1150"/>
      <c r="H750" s="1136"/>
      <c r="I750" s="1157"/>
      <c r="J750" s="1157"/>
      <c r="K750" s="1157"/>
      <c r="L750" s="1157"/>
      <c r="M750" s="1157"/>
      <c r="N750" s="1157"/>
      <c r="O750" s="1157"/>
      <c r="P750" s="1157"/>
      <c r="Q750" s="1157"/>
      <c r="R750" s="1157"/>
      <c r="S750" s="1157"/>
      <c r="T750" s="1157"/>
      <c r="U750" s="1157"/>
      <c r="V750" s="1157"/>
      <c r="W750" s="1157"/>
      <c r="X750" s="1157"/>
      <c r="Y750" s="1157"/>
      <c r="Z750" s="1157"/>
      <c r="AA750" s="1157"/>
      <c r="AB750" s="1201"/>
      <c r="AC750" s="1201"/>
      <c r="AD750" s="1201"/>
      <c r="AE750" s="1201"/>
      <c r="AF750" s="1157"/>
      <c r="AG750" s="1157"/>
      <c r="AH750" s="1157"/>
      <c r="AI750" s="1157"/>
      <c r="AJ750" s="1157"/>
      <c r="AK750" s="1157"/>
      <c r="AL750" s="1157"/>
      <c r="AM750" s="1157"/>
      <c r="AN750" s="1157"/>
      <c r="AO750" s="1157"/>
      <c r="AP750" s="1157"/>
      <c r="AQ750" s="1157"/>
      <c r="AR750" s="1157"/>
      <c r="AS750" s="1157"/>
      <c r="AT750" s="1157"/>
      <c r="AU750" s="1157"/>
      <c r="AV750" s="1157"/>
      <c r="AW750" s="1157"/>
      <c r="AX750" s="1157"/>
      <c r="AY750" s="1157"/>
      <c r="AZ750" s="1157"/>
      <c r="BA750" s="1157"/>
      <c r="BB750" s="1157"/>
      <c r="BC750" s="1157"/>
      <c r="BD750" s="1157"/>
      <c r="BE750" s="1157"/>
      <c r="BF750" s="1157"/>
      <c r="BG750" s="1157"/>
      <c r="BH750" s="1157"/>
      <c r="BI750" s="1157"/>
      <c r="BJ750" s="1157"/>
      <c r="BK750" s="1157"/>
      <c r="BL750" s="1157"/>
      <c r="BM750" s="1157"/>
      <c r="BN750" s="1157"/>
      <c r="BO750" s="1157"/>
      <c r="BP750" s="1157"/>
      <c r="BQ750" s="1157"/>
      <c r="BR750" s="1157"/>
      <c r="BS750" s="1201"/>
      <c r="BT750" s="1157"/>
      <c r="BU750" s="1157"/>
      <c r="BV750" s="1157"/>
      <c r="BW750" s="1157"/>
      <c r="BX750" s="1157"/>
      <c r="BY750" s="1157"/>
      <c r="BZ750" s="1157"/>
      <c r="CA750" s="1157"/>
      <c r="CB750" s="1157"/>
      <c r="CC750" s="1157"/>
      <c r="CD750" s="1157"/>
      <c r="CE750" s="1157"/>
      <c r="CF750" s="1157"/>
      <c r="CG750" s="1157"/>
      <c r="CH750" s="1157"/>
      <c r="CI750" s="1157"/>
      <c r="CJ750" s="1157"/>
      <c r="CK750" s="1157"/>
      <c r="CL750" s="1157"/>
      <c r="CM750" s="1201"/>
      <c r="CN750" s="1201"/>
      <c r="CO750" s="1202"/>
      <c r="CQ750" s="2118"/>
    </row>
    <row r="751" spans="1:95" s="701" customFormat="1">
      <c r="A751" s="1138"/>
      <c r="B751" s="1156"/>
      <c r="C751" s="1132"/>
      <c r="D751" s="1132"/>
      <c r="E751" s="1133"/>
      <c r="F751" s="1151"/>
      <c r="G751" s="1150"/>
      <c r="H751" s="1136"/>
      <c r="I751" s="1157"/>
      <c r="J751" s="1157"/>
      <c r="K751" s="1157"/>
      <c r="L751" s="1157"/>
      <c r="M751" s="1157"/>
      <c r="N751" s="1157"/>
      <c r="O751" s="1157"/>
      <c r="P751" s="1157"/>
      <c r="Q751" s="1157"/>
      <c r="R751" s="1157"/>
      <c r="S751" s="1157"/>
      <c r="T751" s="1157"/>
      <c r="U751" s="1157"/>
      <c r="V751" s="1157"/>
      <c r="W751" s="1157"/>
      <c r="X751" s="1157"/>
      <c r="Y751" s="1157"/>
      <c r="Z751" s="1157"/>
      <c r="AA751" s="1157"/>
      <c r="AB751" s="1201"/>
      <c r="AC751" s="1201"/>
      <c r="AD751" s="1201"/>
      <c r="AE751" s="1201"/>
      <c r="AF751" s="1157"/>
      <c r="AG751" s="1157"/>
      <c r="AH751" s="1157"/>
      <c r="AI751" s="1157"/>
      <c r="AJ751" s="1157"/>
      <c r="AK751" s="1157"/>
      <c r="AL751" s="1157"/>
      <c r="AM751" s="1157"/>
      <c r="AN751" s="1157"/>
      <c r="AO751" s="1157"/>
      <c r="AP751" s="1157"/>
      <c r="AQ751" s="1157"/>
      <c r="AR751" s="1157"/>
      <c r="AS751" s="1157"/>
      <c r="AT751" s="1157"/>
      <c r="AU751" s="1157"/>
      <c r="AV751" s="1157"/>
      <c r="AW751" s="1157"/>
      <c r="AX751" s="1157"/>
      <c r="AY751" s="1157"/>
      <c r="AZ751" s="1157"/>
      <c r="BA751" s="1157"/>
      <c r="BB751" s="1157"/>
      <c r="BC751" s="1157"/>
      <c r="BD751" s="1157"/>
      <c r="BE751" s="1157"/>
      <c r="BF751" s="1157"/>
      <c r="BG751" s="1157"/>
      <c r="BH751" s="1157"/>
      <c r="BI751" s="1157"/>
      <c r="BJ751" s="1157"/>
      <c r="BK751" s="1157"/>
      <c r="BL751" s="1157"/>
      <c r="BM751" s="1157"/>
      <c r="BN751" s="1157"/>
      <c r="BO751" s="1157"/>
      <c r="BP751" s="1157"/>
      <c r="BQ751" s="1157"/>
      <c r="BR751" s="1157"/>
      <c r="BS751" s="1201"/>
      <c r="BT751" s="1157"/>
      <c r="BU751" s="1157"/>
      <c r="BV751" s="1157"/>
      <c r="BW751" s="1157"/>
      <c r="BX751" s="1157"/>
      <c r="BY751" s="1157"/>
      <c r="BZ751" s="1157"/>
      <c r="CA751" s="1157"/>
      <c r="CB751" s="1157"/>
      <c r="CC751" s="1157"/>
      <c r="CD751" s="1157"/>
      <c r="CE751" s="1157"/>
      <c r="CF751" s="1157"/>
      <c r="CG751" s="1157"/>
      <c r="CH751" s="1157"/>
      <c r="CI751" s="1157"/>
      <c r="CJ751" s="1157"/>
      <c r="CK751" s="1157"/>
      <c r="CL751" s="1157"/>
      <c r="CM751" s="1201"/>
      <c r="CN751" s="1201"/>
      <c r="CO751" s="1202"/>
      <c r="CQ751" s="2118"/>
    </row>
    <row r="752" spans="1:95" s="701" customFormat="1">
      <c r="A752" s="1138"/>
      <c r="B752" s="1156"/>
      <c r="C752" s="1132"/>
      <c r="D752" s="1132"/>
      <c r="E752" s="1133"/>
      <c r="F752" s="1151"/>
      <c r="G752" s="1150"/>
      <c r="H752" s="1136"/>
      <c r="I752" s="1157"/>
      <c r="J752" s="1157"/>
      <c r="K752" s="1157"/>
      <c r="L752" s="1157"/>
      <c r="M752" s="1157"/>
      <c r="N752" s="1157"/>
      <c r="O752" s="1157"/>
      <c r="P752" s="1157"/>
      <c r="Q752" s="1157"/>
      <c r="R752" s="1157"/>
      <c r="S752" s="1157"/>
      <c r="T752" s="1157"/>
      <c r="U752" s="1157"/>
      <c r="V752" s="1157"/>
      <c r="W752" s="1157"/>
      <c r="X752" s="1157"/>
      <c r="Y752" s="1157"/>
      <c r="Z752" s="1157"/>
      <c r="AA752" s="1157"/>
      <c r="AB752" s="1201"/>
      <c r="AC752" s="1201"/>
      <c r="AD752" s="1201"/>
      <c r="AE752" s="1201"/>
      <c r="AF752" s="1157"/>
      <c r="AG752" s="1157"/>
      <c r="AH752" s="1157"/>
      <c r="AI752" s="1157"/>
      <c r="AJ752" s="1157"/>
      <c r="AK752" s="1157"/>
      <c r="AL752" s="1157"/>
      <c r="AM752" s="1157"/>
      <c r="AN752" s="1157"/>
      <c r="AO752" s="1157"/>
      <c r="AP752" s="1157"/>
      <c r="AQ752" s="1157"/>
      <c r="AR752" s="1157"/>
      <c r="AS752" s="1157"/>
      <c r="AT752" s="1157"/>
      <c r="AU752" s="1157"/>
      <c r="AV752" s="1157"/>
      <c r="AW752" s="1157"/>
      <c r="AX752" s="1157"/>
      <c r="AY752" s="1157"/>
      <c r="AZ752" s="1157"/>
      <c r="BA752" s="1157"/>
      <c r="BB752" s="1157"/>
      <c r="BC752" s="1157"/>
      <c r="BD752" s="1157"/>
      <c r="BE752" s="1157"/>
      <c r="BF752" s="1157"/>
      <c r="BG752" s="1157"/>
      <c r="BH752" s="1157"/>
      <c r="BI752" s="1157"/>
      <c r="BJ752" s="1157"/>
      <c r="BK752" s="1157"/>
      <c r="BL752" s="1157"/>
      <c r="BM752" s="1157"/>
      <c r="BN752" s="1157"/>
      <c r="BO752" s="1157"/>
      <c r="BP752" s="1157"/>
      <c r="BQ752" s="1157"/>
      <c r="BR752" s="1157"/>
      <c r="BS752" s="1201"/>
      <c r="BT752" s="1157"/>
      <c r="BU752" s="1157"/>
      <c r="BV752" s="1157"/>
      <c r="BW752" s="1157"/>
      <c r="BX752" s="1157"/>
      <c r="BY752" s="1157"/>
      <c r="BZ752" s="1157"/>
      <c r="CA752" s="1157"/>
      <c r="CB752" s="1157"/>
      <c r="CC752" s="1157"/>
      <c r="CD752" s="1157"/>
      <c r="CE752" s="1157"/>
      <c r="CF752" s="1157"/>
      <c r="CG752" s="1157"/>
      <c r="CH752" s="1157"/>
      <c r="CI752" s="1157"/>
      <c r="CJ752" s="1157"/>
      <c r="CK752" s="1157"/>
      <c r="CL752" s="1157"/>
      <c r="CM752" s="1201"/>
      <c r="CN752" s="1201"/>
      <c r="CO752" s="1202"/>
      <c r="CQ752" s="2118"/>
    </row>
    <row r="753" spans="1:95" s="701" customFormat="1">
      <c r="A753" s="1138"/>
      <c r="B753" s="1156"/>
      <c r="C753" s="1132"/>
      <c r="D753" s="1132"/>
      <c r="E753" s="1133"/>
      <c r="F753" s="1151"/>
      <c r="G753" s="1150"/>
      <c r="H753" s="1136"/>
      <c r="I753" s="1157"/>
      <c r="J753" s="1157"/>
      <c r="K753" s="1157"/>
      <c r="L753" s="1157"/>
      <c r="M753" s="1157"/>
      <c r="N753" s="1157"/>
      <c r="O753" s="1157"/>
      <c r="P753" s="1157"/>
      <c r="Q753" s="1157"/>
      <c r="R753" s="1157"/>
      <c r="S753" s="1157"/>
      <c r="T753" s="1157"/>
      <c r="U753" s="1157"/>
      <c r="V753" s="1157"/>
      <c r="W753" s="1157"/>
      <c r="X753" s="1157"/>
      <c r="Y753" s="1157"/>
      <c r="Z753" s="1157"/>
      <c r="AA753" s="1157"/>
      <c r="AB753" s="1201"/>
      <c r="AC753" s="1201"/>
      <c r="AD753" s="1201"/>
      <c r="AE753" s="1201"/>
      <c r="AF753" s="1157"/>
      <c r="AG753" s="1157"/>
      <c r="AH753" s="1157"/>
      <c r="AI753" s="1157"/>
      <c r="AJ753" s="1157"/>
      <c r="AK753" s="1157"/>
      <c r="AL753" s="1157"/>
      <c r="AM753" s="1157"/>
      <c r="AN753" s="1157"/>
      <c r="AO753" s="1157"/>
      <c r="AP753" s="1157"/>
      <c r="AQ753" s="1157"/>
      <c r="AR753" s="1157"/>
      <c r="AS753" s="1157"/>
      <c r="AT753" s="1157"/>
      <c r="AU753" s="1157"/>
      <c r="AV753" s="1157"/>
      <c r="AW753" s="1157"/>
      <c r="AX753" s="1157"/>
      <c r="AY753" s="1157"/>
      <c r="AZ753" s="1157"/>
      <c r="BA753" s="1157"/>
      <c r="BB753" s="1157"/>
      <c r="BC753" s="1157"/>
      <c r="BD753" s="1157"/>
      <c r="BE753" s="1157"/>
      <c r="BF753" s="1157"/>
      <c r="BG753" s="1157"/>
      <c r="BH753" s="1157"/>
      <c r="BI753" s="1157"/>
      <c r="BJ753" s="1157"/>
      <c r="BK753" s="1157"/>
      <c r="BL753" s="1157"/>
      <c r="BM753" s="1157"/>
      <c r="BN753" s="1157"/>
      <c r="BO753" s="1157"/>
      <c r="BP753" s="1157"/>
      <c r="BQ753" s="1157"/>
      <c r="BR753" s="1157"/>
      <c r="BS753" s="1201"/>
      <c r="BT753" s="1157"/>
      <c r="BU753" s="1157"/>
      <c r="BV753" s="1157"/>
      <c r="BW753" s="1157"/>
      <c r="BX753" s="1157"/>
      <c r="BY753" s="1157"/>
      <c r="BZ753" s="1157"/>
      <c r="CA753" s="1157"/>
      <c r="CB753" s="1157"/>
      <c r="CC753" s="1157"/>
      <c r="CD753" s="1157"/>
      <c r="CE753" s="1157"/>
      <c r="CF753" s="1157"/>
      <c r="CG753" s="1157"/>
      <c r="CH753" s="1157"/>
      <c r="CI753" s="1157"/>
      <c r="CJ753" s="1157"/>
      <c r="CK753" s="1157"/>
      <c r="CL753" s="1157"/>
      <c r="CM753" s="1201"/>
      <c r="CN753" s="1201"/>
      <c r="CO753" s="1202"/>
      <c r="CQ753" s="2118"/>
    </row>
    <row r="754" spans="1:95" s="701" customFormat="1">
      <c r="A754" s="1138"/>
      <c r="B754" s="1156"/>
      <c r="C754" s="1132"/>
      <c r="D754" s="1132"/>
      <c r="E754" s="1133"/>
      <c r="F754" s="1151"/>
      <c r="G754" s="1150"/>
      <c r="H754" s="1136"/>
      <c r="I754" s="1157"/>
      <c r="J754" s="1157"/>
      <c r="K754" s="1157"/>
      <c r="L754" s="1157"/>
      <c r="M754" s="1157"/>
      <c r="N754" s="1157"/>
      <c r="O754" s="1157"/>
      <c r="P754" s="1157"/>
      <c r="Q754" s="1157"/>
      <c r="R754" s="1157"/>
      <c r="S754" s="1157"/>
      <c r="T754" s="1157"/>
      <c r="U754" s="1157"/>
      <c r="V754" s="1157"/>
      <c r="W754" s="1157"/>
      <c r="X754" s="1157"/>
      <c r="Y754" s="1157"/>
      <c r="Z754" s="1157"/>
      <c r="AA754" s="1157"/>
      <c r="AB754" s="1201"/>
      <c r="AC754" s="1201"/>
      <c r="AD754" s="1201"/>
      <c r="AE754" s="1201"/>
      <c r="AF754" s="1157"/>
      <c r="AG754" s="1157"/>
      <c r="AH754" s="1157"/>
      <c r="AI754" s="1157"/>
      <c r="AJ754" s="1157"/>
      <c r="AK754" s="1157"/>
      <c r="AL754" s="1157"/>
      <c r="AM754" s="1157"/>
      <c r="AN754" s="1157"/>
      <c r="AO754" s="1157"/>
      <c r="AP754" s="1157"/>
      <c r="AQ754" s="1157"/>
      <c r="AR754" s="1157"/>
      <c r="AS754" s="1157"/>
      <c r="AT754" s="1157"/>
      <c r="AU754" s="1157"/>
      <c r="AV754" s="1157"/>
      <c r="AW754" s="1157"/>
      <c r="AX754" s="1157"/>
      <c r="AY754" s="1157"/>
      <c r="AZ754" s="1157"/>
      <c r="BA754" s="1157"/>
      <c r="BB754" s="1157"/>
      <c r="BC754" s="1157"/>
      <c r="BD754" s="1157"/>
      <c r="BE754" s="1157"/>
      <c r="BF754" s="1157"/>
      <c r="BG754" s="1157"/>
      <c r="BH754" s="1157"/>
      <c r="BI754" s="1157"/>
      <c r="BJ754" s="1157"/>
      <c r="BK754" s="1157"/>
      <c r="BL754" s="1157"/>
      <c r="BM754" s="1157"/>
      <c r="BN754" s="1157"/>
      <c r="BO754" s="1157"/>
      <c r="BP754" s="1157"/>
      <c r="BQ754" s="1157"/>
      <c r="BR754" s="1157"/>
      <c r="BS754" s="1201"/>
      <c r="BT754" s="1157"/>
      <c r="BU754" s="1157"/>
      <c r="BV754" s="1157"/>
      <c r="BW754" s="1157"/>
      <c r="BX754" s="1157"/>
      <c r="BY754" s="1157"/>
      <c r="BZ754" s="1157"/>
      <c r="CA754" s="1157"/>
      <c r="CB754" s="1157"/>
      <c r="CC754" s="1157"/>
      <c r="CD754" s="1157"/>
      <c r="CE754" s="1157"/>
      <c r="CF754" s="1157"/>
      <c r="CG754" s="1157"/>
      <c r="CH754" s="1157"/>
      <c r="CI754" s="1157"/>
      <c r="CJ754" s="1157"/>
      <c r="CK754" s="1157"/>
      <c r="CL754" s="1157"/>
      <c r="CM754" s="1201"/>
      <c r="CN754" s="1201"/>
      <c r="CO754" s="1202"/>
      <c r="CQ754" s="2118"/>
    </row>
    <row r="755" spans="1:95" s="701" customFormat="1">
      <c r="A755" s="1138"/>
      <c r="B755" s="1156"/>
      <c r="C755" s="1132"/>
      <c r="D755" s="1132"/>
      <c r="E755" s="1133"/>
      <c r="F755" s="1151"/>
      <c r="G755" s="1150"/>
      <c r="H755" s="1136"/>
      <c r="I755" s="1157"/>
      <c r="J755" s="1157"/>
      <c r="K755" s="1157"/>
      <c r="L755" s="1157"/>
      <c r="M755" s="1157"/>
      <c r="N755" s="1157"/>
      <c r="O755" s="1157"/>
      <c r="P755" s="1157"/>
      <c r="Q755" s="1157"/>
      <c r="R755" s="1157"/>
      <c r="S755" s="1157"/>
      <c r="T755" s="1157"/>
      <c r="U755" s="1157"/>
      <c r="V755" s="1157"/>
      <c r="W755" s="1157"/>
      <c r="X755" s="1157"/>
      <c r="Y755" s="1157"/>
      <c r="Z755" s="1157"/>
      <c r="AA755" s="1157"/>
      <c r="AB755" s="1201"/>
      <c r="AC755" s="1201"/>
      <c r="AD755" s="1201"/>
      <c r="AE755" s="1201"/>
      <c r="AF755" s="1157"/>
      <c r="AG755" s="1157"/>
      <c r="AH755" s="1157"/>
      <c r="AI755" s="1157"/>
      <c r="AJ755" s="1157"/>
      <c r="AK755" s="1157"/>
      <c r="AL755" s="1157"/>
      <c r="AM755" s="1157"/>
      <c r="AN755" s="1157"/>
      <c r="AO755" s="1157"/>
      <c r="AP755" s="1157"/>
      <c r="AQ755" s="1157"/>
      <c r="AR755" s="1157"/>
      <c r="AS755" s="1157"/>
      <c r="AT755" s="1157"/>
      <c r="AU755" s="1157"/>
      <c r="AV755" s="1157"/>
      <c r="AW755" s="1157"/>
      <c r="AX755" s="1157"/>
      <c r="AY755" s="1157"/>
      <c r="AZ755" s="1157"/>
      <c r="BA755" s="1157"/>
      <c r="BB755" s="1157"/>
      <c r="BC755" s="1157"/>
      <c r="BD755" s="1157"/>
      <c r="BE755" s="1157"/>
      <c r="BF755" s="1157"/>
      <c r="BG755" s="1157"/>
      <c r="BH755" s="1157"/>
      <c r="BI755" s="1157"/>
      <c r="BJ755" s="1157"/>
      <c r="BK755" s="1157"/>
      <c r="BL755" s="1157"/>
      <c r="BM755" s="1157"/>
      <c r="BN755" s="1157"/>
      <c r="BO755" s="1157"/>
      <c r="BP755" s="1157"/>
      <c r="BQ755" s="1157"/>
      <c r="BR755" s="1157"/>
      <c r="BS755" s="1201"/>
      <c r="BT755" s="1157"/>
      <c r="BU755" s="1157"/>
      <c r="BV755" s="1157"/>
      <c r="BW755" s="1157"/>
      <c r="BX755" s="1157"/>
      <c r="BY755" s="1157"/>
      <c r="BZ755" s="1157"/>
      <c r="CA755" s="1157"/>
      <c r="CB755" s="1157"/>
      <c r="CC755" s="1157"/>
      <c r="CD755" s="1157"/>
      <c r="CE755" s="1157"/>
      <c r="CF755" s="1157"/>
      <c r="CG755" s="1157"/>
      <c r="CH755" s="1157"/>
      <c r="CI755" s="1157"/>
      <c r="CJ755" s="1157"/>
      <c r="CK755" s="1157"/>
      <c r="CL755" s="1157"/>
      <c r="CM755" s="1201"/>
      <c r="CN755" s="1201"/>
      <c r="CO755" s="1202"/>
      <c r="CQ755" s="2118"/>
    </row>
    <row r="756" spans="1:95" s="701" customFormat="1">
      <c r="A756" s="1138"/>
      <c r="B756" s="1156"/>
      <c r="C756" s="1132"/>
      <c r="D756" s="1132"/>
      <c r="E756" s="1133"/>
      <c r="F756" s="1151"/>
      <c r="G756" s="1150"/>
      <c r="H756" s="1136"/>
      <c r="I756" s="1157"/>
      <c r="J756" s="1157"/>
      <c r="K756" s="1157"/>
      <c r="L756" s="1157"/>
      <c r="M756" s="1157"/>
      <c r="N756" s="1157"/>
      <c r="O756" s="1157"/>
      <c r="P756" s="1157"/>
      <c r="Q756" s="1157"/>
      <c r="R756" s="1157"/>
      <c r="S756" s="1157"/>
      <c r="T756" s="1157"/>
      <c r="U756" s="1157"/>
      <c r="V756" s="1157"/>
      <c r="W756" s="1157"/>
      <c r="X756" s="1157"/>
      <c r="Y756" s="1157"/>
      <c r="Z756" s="1157"/>
      <c r="AA756" s="1157"/>
      <c r="AB756" s="1201"/>
      <c r="AC756" s="1201"/>
      <c r="AD756" s="1201"/>
      <c r="AE756" s="1201"/>
      <c r="AF756" s="1157"/>
      <c r="AG756" s="1157"/>
      <c r="AH756" s="1157"/>
      <c r="AI756" s="1157"/>
      <c r="AJ756" s="1157"/>
      <c r="AK756" s="1157"/>
      <c r="AL756" s="1157"/>
      <c r="AM756" s="1157"/>
      <c r="AN756" s="1157"/>
      <c r="AO756" s="1157"/>
      <c r="AP756" s="1157"/>
      <c r="AQ756" s="1157"/>
      <c r="AR756" s="1157"/>
      <c r="AS756" s="1157"/>
      <c r="AT756" s="1157"/>
      <c r="AU756" s="1157"/>
      <c r="AV756" s="1157"/>
      <c r="AW756" s="1157"/>
      <c r="AX756" s="1157"/>
      <c r="AY756" s="1157"/>
      <c r="AZ756" s="1157"/>
      <c r="BA756" s="1157"/>
      <c r="BB756" s="1157"/>
      <c r="BC756" s="1157"/>
      <c r="BD756" s="1157"/>
      <c r="BE756" s="1157"/>
      <c r="BF756" s="1157"/>
      <c r="BG756" s="1157"/>
      <c r="BH756" s="1157"/>
      <c r="BI756" s="1157"/>
      <c r="BJ756" s="1157"/>
      <c r="BK756" s="1157"/>
      <c r="BL756" s="1157"/>
      <c r="BM756" s="1157"/>
      <c r="BN756" s="1157"/>
      <c r="BO756" s="1157"/>
      <c r="BP756" s="1157"/>
      <c r="BQ756" s="1157"/>
      <c r="BR756" s="1157"/>
      <c r="BS756" s="1201"/>
      <c r="BT756" s="1157"/>
      <c r="BU756" s="1157"/>
      <c r="BV756" s="1157"/>
      <c r="BW756" s="1157"/>
      <c r="BX756" s="1157"/>
      <c r="BY756" s="1157"/>
      <c r="BZ756" s="1157"/>
      <c r="CA756" s="1157"/>
      <c r="CB756" s="1157"/>
      <c r="CC756" s="1157"/>
      <c r="CD756" s="1157"/>
      <c r="CE756" s="1157"/>
      <c r="CF756" s="1157"/>
      <c r="CG756" s="1157"/>
      <c r="CH756" s="1157"/>
      <c r="CI756" s="1157"/>
      <c r="CJ756" s="1157"/>
      <c r="CK756" s="1157"/>
      <c r="CL756" s="1157"/>
      <c r="CM756" s="1201"/>
      <c r="CN756" s="1201"/>
      <c r="CO756" s="1202"/>
      <c r="CQ756" s="2118"/>
    </row>
    <row r="757" spans="1:95" s="701" customFormat="1">
      <c r="A757" s="1138"/>
      <c r="B757" s="1156"/>
      <c r="C757" s="1132"/>
      <c r="D757" s="1132"/>
      <c r="E757" s="1133"/>
      <c r="F757" s="1151"/>
      <c r="G757" s="1150"/>
      <c r="H757" s="1136"/>
      <c r="I757" s="1157"/>
      <c r="J757" s="1157"/>
      <c r="K757" s="1157"/>
      <c r="L757" s="1157"/>
      <c r="M757" s="1157"/>
      <c r="N757" s="1157"/>
      <c r="O757" s="1157"/>
      <c r="P757" s="1157"/>
      <c r="Q757" s="1157"/>
      <c r="R757" s="1157"/>
      <c r="S757" s="1157"/>
      <c r="T757" s="1157"/>
      <c r="U757" s="1157"/>
      <c r="V757" s="1157"/>
      <c r="W757" s="1157"/>
      <c r="X757" s="1157"/>
      <c r="Y757" s="1157"/>
      <c r="Z757" s="1157"/>
      <c r="AA757" s="1157"/>
      <c r="AB757" s="1201"/>
      <c r="AC757" s="1201"/>
      <c r="AD757" s="1201"/>
      <c r="AE757" s="1201"/>
      <c r="AF757" s="1157"/>
      <c r="AG757" s="1157"/>
      <c r="AH757" s="1157"/>
      <c r="AI757" s="1157"/>
      <c r="AJ757" s="1157"/>
      <c r="AK757" s="1157"/>
      <c r="AL757" s="1157"/>
      <c r="AM757" s="1157"/>
      <c r="AN757" s="1157"/>
      <c r="AO757" s="1157"/>
      <c r="AP757" s="1157"/>
      <c r="AQ757" s="1157"/>
      <c r="AR757" s="1157"/>
      <c r="AS757" s="1157"/>
      <c r="AT757" s="1157"/>
      <c r="AU757" s="1157"/>
      <c r="AV757" s="1157"/>
      <c r="AW757" s="1157"/>
      <c r="AX757" s="1157"/>
      <c r="AY757" s="1157"/>
      <c r="AZ757" s="1157"/>
      <c r="BA757" s="1157"/>
      <c r="BB757" s="1157"/>
      <c r="BC757" s="1157"/>
      <c r="BD757" s="1157"/>
      <c r="BE757" s="1157"/>
      <c r="BF757" s="1157"/>
      <c r="BG757" s="1157"/>
      <c r="BH757" s="1157"/>
      <c r="BI757" s="1157"/>
      <c r="BJ757" s="1157"/>
      <c r="BK757" s="1157"/>
      <c r="BL757" s="1157"/>
      <c r="BM757" s="1157"/>
      <c r="BN757" s="1157"/>
      <c r="BO757" s="1157"/>
      <c r="BP757" s="1157"/>
      <c r="BQ757" s="1157"/>
      <c r="BR757" s="1157"/>
      <c r="BS757" s="1201"/>
      <c r="BT757" s="1157"/>
      <c r="BU757" s="1157"/>
      <c r="BV757" s="1157"/>
      <c r="BW757" s="1157"/>
      <c r="BX757" s="1157"/>
      <c r="BY757" s="1157"/>
      <c r="BZ757" s="1157"/>
      <c r="CA757" s="1157"/>
      <c r="CB757" s="1157"/>
      <c r="CC757" s="1157"/>
      <c r="CD757" s="1157"/>
      <c r="CE757" s="1157"/>
      <c r="CF757" s="1157"/>
      <c r="CG757" s="1157"/>
      <c r="CH757" s="1157"/>
      <c r="CI757" s="1157"/>
      <c r="CJ757" s="1157"/>
      <c r="CK757" s="1157"/>
      <c r="CL757" s="1157"/>
      <c r="CM757" s="1201"/>
      <c r="CN757" s="1201"/>
      <c r="CO757" s="1202"/>
      <c r="CQ757" s="2118"/>
    </row>
    <row r="758" spans="1:95" s="701" customFormat="1">
      <c r="A758" s="1138"/>
      <c r="B758" s="1156"/>
      <c r="C758" s="1132"/>
      <c r="D758" s="1132"/>
      <c r="E758" s="1133"/>
      <c r="F758" s="1151"/>
      <c r="G758" s="1150"/>
      <c r="H758" s="1136"/>
      <c r="I758" s="1157"/>
      <c r="J758" s="1157"/>
      <c r="K758" s="1157"/>
      <c r="L758" s="1157"/>
      <c r="M758" s="1157"/>
      <c r="N758" s="1157"/>
      <c r="O758" s="1157"/>
      <c r="P758" s="1157"/>
      <c r="Q758" s="1157"/>
      <c r="R758" s="1157"/>
      <c r="S758" s="1157"/>
      <c r="T758" s="1157"/>
      <c r="U758" s="1157"/>
      <c r="V758" s="1157"/>
      <c r="W758" s="1157"/>
      <c r="X758" s="1157"/>
      <c r="Y758" s="1157"/>
      <c r="Z758" s="1157"/>
      <c r="AA758" s="1157"/>
      <c r="AB758" s="1201"/>
      <c r="AC758" s="1201"/>
      <c r="AD758" s="1201"/>
      <c r="AE758" s="1201"/>
      <c r="AF758" s="1157"/>
      <c r="AG758" s="1157"/>
      <c r="AH758" s="1157"/>
      <c r="AI758" s="1157"/>
      <c r="AJ758" s="1157"/>
      <c r="AK758" s="1157"/>
      <c r="AL758" s="1157"/>
      <c r="AM758" s="1157"/>
      <c r="AN758" s="1157"/>
      <c r="AO758" s="1157"/>
      <c r="AP758" s="1157"/>
      <c r="AQ758" s="1157"/>
      <c r="AR758" s="1157"/>
      <c r="AS758" s="1157"/>
      <c r="AT758" s="1157"/>
      <c r="AU758" s="1157"/>
      <c r="AV758" s="1157"/>
      <c r="AW758" s="1157"/>
      <c r="AX758" s="1157"/>
      <c r="AY758" s="1157"/>
      <c r="AZ758" s="1157"/>
      <c r="BA758" s="1157"/>
      <c r="BB758" s="1157"/>
      <c r="BC758" s="1157"/>
      <c r="BD758" s="1157"/>
      <c r="BE758" s="1157"/>
      <c r="BF758" s="1157"/>
      <c r="BG758" s="1157"/>
      <c r="BH758" s="1157"/>
      <c r="BI758" s="1157"/>
      <c r="BJ758" s="1157"/>
      <c r="BK758" s="1157"/>
      <c r="BL758" s="1157"/>
      <c r="BM758" s="1157"/>
      <c r="BN758" s="1157"/>
      <c r="BO758" s="1157"/>
      <c r="BP758" s="1157"/>
      <c r="BQ758" s="1157"/>
      <c r="BR758" s="1157"/>
      <c r="BS758" s="1201"/>
      <c r="BT758" s="1157"/>
      <c r="BU758" s="1157"/>
      <c r="BV758" s="1157"/>
      <c r="BW758" s="1157"/>
      <c r="BX758" s="1157"/>
      <c r="BY758" s="1157"/>
      <c r="BZ758" s="1157"/>
      <c r="CA758" s="1157"/>
      <c r="CB758" s="1157"/>
      <c r="CC758" s="1157"/>
      <c r="CD758" s="1157"/>
      <c r="CE758" s="1157"/>
      <c r="CF758" s="1157"/>
      <c r="CG758" s="1157"/>
      <c r="CH758" s="1157"/>
      <c r="CI758" s="1157"/>
      <c r="CJ758" s="1157"/>
      <c r="CK758" s="1157"/>
      <c r="CL758" s="1157"/>
      <c r="CM758" s="1201"/>
      <c r="CN758" s="1201"/>
      <c r="CO758" s="1202"/>
      <c r="CQ758" s="2118"/>
    </row>
    <row r="759" spans="1:95" s="701" customFormat="1">
      <c r="A759" s="1138"/>
      <c r="B759" s="1156"/>
      <c r="C759" s="1132"/>
      <c r="D759" s="1132"/>
      <c r="E759" s="1133"/>
      <c r="F759" s="1151"/>
      <c r="G759" s="1150"/>
      <c r="H759" s="1136"/>
      <c r="I759" s="1157"/>
      <c r="J759" s="1157"/>
      <c r="K759" s="1157"/>
      <c r="L759" s="1157"/>
      <c r="M759" s="1157"/>
      <c r="N759" s="1157"/>
      <c r="O759" s="1157"/>
      <c r="P759" s="1157"/>
      <c r="Q759" s="1157"/>
      <c r="R759" s="1157"/>
      <c r="S759" s="1157"/>
      <c r="T759" s="1157"/>
      <c r="U759" s="1157"/>
      <c r="V759" s="1157"/>
      <c r="W759" s="1157"/>
      <c r="X759" s="1157"/>
      <c r="Y759" s="1157"/>
      <c r="Z759" s="1157"/>
      <c r="AA759" s="1157"/>
      <c r="AB759" s="1201"/>
      <c r="AC759" s="1201"/>
      <c r="AD759" s="1201"/>
      <c r="AE759" s="1201"/>
      <c r="AF759" s="1157"/>
      <c r="AG759" s="1157"/>
      <c r="AH759" s="1157"/>
      <c r="AI759" s="1157"/>
      <c r="AJ759" s="1157"/>
      <c r="AK759" s="1157"/>
      <c r="AL759" s="1157"/>
      <c r="AM759" s="1157"/>
      <c r="AN759" s="1157"/>
      <c r="AO759" s="1157"/>
      <c r="AP759" s="1157"/>
      <c r="AQ759" s="1157"/>
      <c r="AR759" s="1157"/>
      <c r="AS759" s="1157"/>
      <c r="AT759" s="1157"/>
      <c r="AU759" s="1157"/>
      <c r="AV759" s="1157"/>
      <c r="AW759" s="1157"/>
      <c r="AX759" s="1157"/>
      <c r="AY759" s="1157"/>
      <c r="AZ759" s="1157"/>
      <c r="BA759" s="1157"/>
      <c r="BB759" s="1157"/>
      <c r="BC759" s="1157"/>
      <c r="BD759" s="1157"/>
      <c r="BE759" s="1157"/>
      <c r="BF759" s="1157"/>
      <c r="BG759" s="1157"/>
      <c r="BH759" s="1157"/>
      <c r="BI759" s="1157"/>
      <c r="BJ759" s="1157"/>
      <c r="BK759" s="1157"/>
      <c r="BL759" s="1157"/>
      <c r="BM759" s="1157"/>
      <c r="BN759" s="1157"/>
      <c r="BO759" s="1157"/>
      <c r="BP759" s="1157"/>
      <c r="BQ759" s="1157"/>
      <c r="BR759" s="1157"/>
      <c r="BS759" s="1201"/>
      <c r="BT759" s="1157"/>
      <c r="BU759" s="1157"/>
      <c r="BV759" s="1157"/>
      <c r="BW759" s="1157"/>
      <c r="BX759" s="1157"/>
      <c r="BY759" s="1157"/>
      <c r="BZ759" s="1157"/>
      <c r="CA759" s="1157"/>
      <c r="CB759" s="1157"/>
      <c r="CC759" s="1157"/>
      <c r="CD759" s="1157"/>
      <c r="CE759" s="1157"/>
      <c r="CF759" s="1157"/>
      <c r="CG759" s="1157"/>
      <c r="CH759" s="1157"/>
      <c r="CI759" s="1157"/>
      <c r="CJ759" s="1157"/>
      <c r="CK759" s="1157"/>
      <c r="CL759" s="1157"/>
      <c r="CM759" s="1201"/>
      <c r="CN759" s="1201"/>
      <c r="CO759" s="1202"/>
      <c r="CQ759" s="2118"/>
    </row>
    <row r="760" spans="1:95" s="701" customFormat="1">
      <c r="A760" s="1138"/>
      <c r="B760" s="1156"/>
      <c r="C760" s="1132"/>
      <c r="D760" s="1132"/>
      <c r="E760" s="1133"/>
      <c r="F760" s="1151"/>
      <c r="G760" s="1150"/>
      <c r="H760" s="1136"/>
      <c r="I760" s="1157"/>
      <c r="J760" s="1157"/>
      <c r="K760" s="1157"/>
      <c r="L760" s="1157"/>
      <c r="M760" s="1157"/>
      <c r="N760" s="1157"/>
      <c r="O760" s="1157"/>
      <c r="P760" s="1157"/>
      <c r="Q760" s="1157"/>
      <c r="R760" s="1157"/>
      <c r="S760" s="1157"/>
      <c r="T760" s="1157"/>
      <c r="U760" s="1157"/>
      <c r="V760" s="1157"/>
      <c r="W760" s="1157"/>
      <c r="X760" s="1157"/>
      <c r="Y760" s="1157"/>
      <c r="Z760" s="1157"/>
      <c r="AA760" s="1157"/>
      <c r="AB760" s="1201"/>
      <c r="AC760" s="1201"/>
      <c r="AD760" s="1201"/>
      <c r="AE760" s="1201"/>
      <c r="AF760" s="1157"/>
      <c r="AG760" s="1157"/>
      <c r="AH760" s="1157"/>
      <c r="AI760" s="1157"/>
      <c r="AJ760" s="1157"/>
      <c r="AK760" s="1157"/>
      <c r="AL760" s="1157"/>
      <c r="AM760" s="1157"/>
      <c r="AN760" s="1157"/>
      <c r="AO760" s="1157"/>
      <c r="AP760" s="1157"/>
      <c r="AQ760" s="1157"/>
      <c r="AR760" s="1157"/>
      <c r="AS760" s="1157"/>
      <c r="AT760" s="1157"/>
      <c r="AU760" s="1157"/>
      <c r="AV760" s="1157"/>
      <c r="AW760" s="1157"/>
      <c r="AX760" s="1157"/>
      <c r="AY760" s="1157"/>
      <c r="AZ760" s="1157"/>
      <c r="BA760" s="1157"/>
      <c r="BB760" s="1157"/>
      <c r="BC760" s="1157"/>
      <c r="BD760" s="1157"/>
      <c r="BE760" s="1157"/>
      <c r="BF760" s="1157"/>
      <c r="BG760" s="1157"/>
      <c r="BH760" s="1157"/>
      <c r="BI760" s="1157"/>
      <c r="BJ760" s="1157"/>
      <c r="BK760" s="1157"/>
      <c r="BL760" s="1157"/>
      <c r="BM760" s="1157"/>
      <c r="BN760" s="1157"/>
      <c r="BO760" s="1157"/>
      <c r="BP760" s="1157"/>
      <c r="BQ760" s="1157"/>
      <c r="BR760" s="1157"/>
      <c r="BS760" s="1201"/>
      <c r="BT760" s="1157"/>
      <c r="BU760" s="1157"/>
      <c r="BV760" s="1157"/>
      <c r="BW760" s="1157"/>
      <c r="BX760" s="1157"/>
      <c r="BY760" s="1157"/>
      <c r="BZ760" s="1157"/>
      <c r="CA760" s="1157"/>
      <c r="CB760" s="1157"/>
      <c r="CC760" s="1157"/>
      <c r="CD760" s="1157"/>
      <c r="CE760" s="1157"/>
      <c r="CF760" s="1157"/>
      <c r="CG760" s="1157"/>
      <c r="CH760" s="1157"/>
      <c r="CI760" s="1157"/>
      <c r="CJ760" s="1157"/>
      <c r="CK760" s="1157"/>
      <c r="CL760" s="1157"/>
      <c r="CM760" s="1201"/>
      <c r="CN760" s="1201"/>
      <c r="CO760" s="1202"/>
      <c r="CQ760" s="2118"/>
    </row>
    <row r="761" spans="1:95" s="701" customFormat="1">
      <c r="A761" s="1138"/>
      <c r="B761" s="1156"/>
      <c r="C761" s="1132"/>
      <c r="D761" s="1132"/>
      <c r="E761" s="1133"/>
      <c r="F761" s="1151"/>
      <c r="G761" s="1150"/>
      <c r="H761" s="1136"/>
      <c r="I761" s="1157"/>
      <c r="J761" s="1157"/>
      <c r="K761" s="1157"/>
      <c r="L761" s="1157"/>
      <c r="M761" s="1157"/>
      <c r="N761" s="1157"/>
      <c r="O761" s="1157"/>
      <c r="P761" s="1157"/>
      <c r="Q761" s="1157"/>
      <c r="R761" s="1157"/>
      <c r="S761" s="1157"/>
      <c r="T761" s="1157"/>
      <c r="U761" s="1157"/>
      <c r="V761" s="1157"/>
      <c r="W761" s="1157"/>
      <c r="X761" s="1157"/>
      <c r="Y761" s="1157"/>
      <c r="Z761" s="1157"/>
      <c r="AA761" s="1157"/>
      <c r="AB761" s="1201"/>
      <c r="AC761" s="1201"/>
      <c r="AD761" s="1201"/>
      <c r="AE761" s="1201"/>
      <c r="AF761" s="1157"/>
      <c r="AG761" s="1157"/>
      <c r="AH761" s="1157"/>
      <c r="AI761" s="1157"/>
      <c r="AJ761" s="1157"/>
      <c r="AK761" s="1157"/>
      <c r="AL761" s="1157"/>
      <c r="AM761" s="1157"/>
      <c r="AN761" s="1157"/>
      <c r="AO761" s="1157"/>
      <c r="AP761" s="1157"/>
      <c r="AQ761" s="1157"/>
      <c r="AR761" s="1157"/>
      <c r="AS761" s="1157"/>
      <c r="AT761" s="1157"/>
      <c r="AU761" s="1157"/>
      <c r="AV761" s="1157"/>
      <c r="AW761" s="1157"/>
      <c r="AX761" s="1157"/>
      <c r="AY761" s="1157"/>
      <c r="AZ761" s="1157"/>
      <c r="BA761" s="1157"/>
      <c r="BB761" s="1157"/>
      <c r="BC761" s="1157"/>
      <c r="BD761" s="1157"/>
      <c r="BE761" s="1157"/>
      <c r="BF761" s="1157"/>
      <c r="BG761" s="1157"/>
      <c r="BH761" s="1157"/>
      <c r="BI761" s="1157"/>
      <c r="BJ761" s="1157"/>
      <c r="BK761" s="1157"/>
      <c r="BL761" s="1157"/>
      <c r="BM761" s="1157"/>
      <c r="BN761" s="1157"/>
      <c r="BO761" s="1157"/>
      <c r="BP761" s="1157"/>
      <c r="BQ761" s="1157"/>
      <c r="BR761" s="1157"/>
      <c r="BS761" s="1201"/>
      <c r="BT761" s="1157"/>
      <c r="BU761" s="1157"/>
      <c r="BV761" s="1157"/>
      <c r="BW761" s="1157"/>
      <c r="BX761" s="1157"/>
      <c r="BY761" s="1157"/>
      <c r="BZ761" s="1157"/>
      <c r="CA761" s="1157"/>
      <c r="CB761" s="1157"/>
      <c r="CC761" s="1157"/>
      <c r="CD761" s="1157"/>
      <c r="CE761" s="1157"/>
      <c r="CF761" s="1157"/>
      <c r="CG761" s="1157"/>
      <c r="CH761" s="1157"/>
      <c r="CI761" s="1157"/>
      <c r="CJ761" s="1157"/>
      <c r="CK761" s="1157"/>
      <c r="CL761" s="1157"/>
      <c r="CM761" s="1201"/>
      <c r="CN761" s="1201"/>
      <c r="CO761" s="1202"/>
      <c r="CQ761" s="2118"/>
    </row>
    <row r="762" spans="1:95" s="701" customFormat="1">
      <c r="A762" s="1138"/>
      <c r="B762" s="1156"/>
      <c r="C762" s="1132"/>
      <c r="D762" s="1132"/>
      <c r="E762" s="1133"/>
      <c r="F762" s="1151"/>
      <c r="G762" s="1150"/>
      <c r="H762" s="1136"/>
      <c r="I762" s="1157"/>
      <c r="J762" s="1157"/>
      <c r="K762" s="1157"/>
      <c r="L762" s="1157"/>
      <c r="M762" s="1157"/>
      <c r="N762" s="1157"/>
      <c r="O762" s="1157"/>
      <c r="P762" s="1157"/>
      <c r="Q762" s="1157"/>
      <c r="R762" s="1157"/>
      <c r="S762" s="1157"/>
      <c r="T762" s="1157"/>
      <c r="U762" s="1157"/>
      <c r="V762" s="1157"/>
      <c r="W762" s="1157"/>
      <c r="X762" s="1157"/>
      <c r="Y762" s="1157"/>
      <c r="Z762" s="1157"/>
      <c r="AA762" s="1157"/>
      <c r="AB762" s="1201"/>
      <c r="AC762" s="1201"/>
      <c r="AD762" s="1201"/>
      <c r="AE762" s="1201"/>
      <c r="AF762" s="1157"/>
      <c r="AG762" s="1157"/>
      <c r="AH762" s="1157"/>
      <c r="AI762" s="1157"/>
      <c r="AJ762" s="1157"/>
      <c r="AK762" s="1157"/>
      <c r="AL762" s="1157"/>
      <c r="AM762" s="1157"/>
      <c r="AN762" s="1157"/>
      <c r="AO762" s="1157"/>
      <c r="AP762" s="1157"/>
      <c r="AQ762" s="1157"/>
      <c r="AR762" s="1157"/>
      <c r="AS762" s="1157"/>
      <c r="AT762" s="1157"/>
      <c r="AU762" s="1157"/>
      <c r="AV762" s="1157"/>
      <c r="AW762" s="1157"/>
      <c r="AX762" s="1157"/>
      <c r="AY762" s="1157"/>
      <c r="AZ762" s="1157"/>
      <c r="BA762" s="1157"/>
      <c r="BB762" s="1157"/>
      <c r="BC762" s="1157"/>
      <c r="BD762" s="1157"/>
      <c r="BE762" s="1157"/>
      <c r="BF762" s="1157"/>
      <c r="BG762" s="1157"/>
      <c r="BH762" s="1157"/>
      <c r="BI762" s="1157"/>
      <c r="BJ762" s="1157"/>
      <c r="BK762" s="1157"/>
      <c r="BL762" s="1157"/>
      <c r="BM762" s="1157"/>
      <c r="BN762" s="1157"/>
      <c r="BO762" s="1157"/>
      <c r="BP762" s="1157"/>
      <c r="BQ762" s="1157"/>
      <c r="BR762" s="1157"/>
      <c r="BS762" s="1201"/>
      <c r="BT762" s="1157"/>
      <c r="BU762" s="1157"/>
      <c r="BV762" s="1157"/>
      <c r="BW762" s="1157"/>
      <c r="BX762" s="1157"/>
      <c r="BY762" s="1157"/>
      <c r="BZ762" s="1157"/>
      <c r="CA762" s="1157"/>
      <c r="CB762" s="1157"/>
      <c r="CC762" s="1157"/>
      <c r="CD762" s="1157"/>
      <c r="CE762" s="1157"/>
      <c r="CF762" s="1157"/>
      <c r="CG762" s="1157"/>
      <c r="CH762" s="1157"/>
      <c r="CI762" s="1157"/>
      <c r="CJ762" s="1157"/>
      <c r="CK762" s="1157"/>
      <c r="CL762" s="1157"/>
      <c r="CM762" s="1201"/>
      <c r="CN762" s="1201"/>
      <c r="CO762" s="1202"/>
      <c r="CQ762" s="2118"/>
    </row>
    <row r="763" spans="1:95" s="701" customFormat="1">
      <c r="A763" s="1138"/>
      <c r="B763" s="1156"/>
      <c r="C763" s="1132"/>
      <c r="D763" s="1132"/>
      <c r="E763" s="1133"/>
      <c r="F763" s="1151"/>
      <c r="G763" s="1150"/>
      <c r="H763" s="1136"/>
      <c r="I763" s="1157"/>
      <c r="J763" s="1157"/>
      <c r="K763" s="1157"/>
      <c r="L763" s="1157"/>
      <c r="M763" s="1157"/>
      <c r="N763" s="1157"/>
      <c r="O763" s="1157"/>
      <c r="P763" s="1157"/>
      <c r="Q763" s="1157"/>
      <c r="R763" s="1157"/>
      <c r="S763" s="1157"/>
      <c r="T763" s="1157"/>
      <c r="U763" s="1157"/>
      <c r="V763" s="1157"/>
      <c r="W763" s="1157"/>
      <c r="X763" s="1157"/>
      <c r="Y763" s="1157"/>
      <c r="Z763" s="1157"/>
      <c r="AA763" s="1157"/>
      <c r="AB763" s="1201"/>
      <c r="AC763" s="1201"/>
      <c r="AD763" s="1201"/>
      <c r="AE763" s="1201"/>
      <c r="AF763" s="1157"/>
      <c r="AG763" s="1157"/>
      <c r="AH763" s="1157"/>
      <c r="AI763" s="1157"/>
      <c r="AJ763" s="1157"/>
      <c r="AK763" s="1157"/>
      <c r="AL763" s="1157"/>
      <c r="AM763" s="1157"/>
      <c r="AN763" s="1157"/>
      <c r="AO763" s="1157"/>
      <c r="AP763" s="1157"/>
      <c r="AQ763" s="1157"/>
      <c r="AR763" s="1157"/>
      <c r="AS763" s="1157"/>
      <c r="AT763" s="1157"/>
      <c r="AU763" s="1157"/>
      <c r="AV763" s="1157"/>
      <c r="AW763" s="1157"/>
      <c r="AX763" s="1157"/>
      <c r="AY763" s="1157"/>
      <c r="AZ763" s="1157"/>
      <c r="BA763" s="1157"/>
      <c r="BB763" s="1157"/>
      <c r="BC763" s="1157"/>
      <c r="BD763" s="1157"/>
      <c r="BE763" s="1157"/>
      <c r="BF763" s="1157"/>
      <c r="BG763" s="1157"/>
      <c r="BH763" s="1157"/>
      <c r="BI763" s="1157"/>
      <c r="BJ763" s="1157"/>
      <c r="BK763" s="1157"/>
      <c r="BL763" s="1157"/>
      <c r="BM763" s="1157"/>
      <c r="BN763" s="1157"/>
      <c r="BO763" s="1157"/>
      <c r="BP763" s="1157"/>
      <c r="BQ763" s="1157"/>
      <c r="BR763" s="1157"/>
      <c r="BS763" s="1201"/>
      <c r="BT763" s="1157"/>
      <c r="BU763" s="1157"/>
      <c r="BV763" s="1157"/>
      <c r="BW763" s="1157"/>
      <c r="BX763" s="1157"/>
      <c r="BY763" s="1157"/>
      <c r="BZ763" s="1157"/>
      <c r="CA763" s="1157"/>
      <c r="CB763" s="1157"/>
      <c r="CC763" s="1157"/>
      <c r="CD763" s="1157"/>
      <c r="CE763" s="1157"/>
      <c r="CF763" s="1157"/>
      <c r="CG763" s="1157"/>
      <c r="CH763" s="1157"/>
      <c r="CI763" s="1157"/>
      <c r="CJ763" s="1157"/>
      <c r="CK763" s="1157"/>
      <c r="CL763" s="1157"/>
      <c r="CM763" s="1201"/>
      <c r="CN763" s="1201"/>
      <c r="CO763" s="1202"/>
      <c r="CQ763" s="2118"/>
    </row>
    <row r="764" spans="1:95" s="701" customFormat="1">
      <c r="A764" s="1138"/>
      <c r="B764" s="1156"/>
      <c r="C764" s="1132"/>
      <c r="D764" s="1132"/>
      <c r="E764" s="1133"/>
      <c r="F764" s="1151"/>
      <c r="G764" s="1150"/>
      <c r="H764" s="1136"/>
      <c r="I764" s="1157"/>
      <c r="J764" s="1157"/>
      <c r="K764" s="1157"/>
      <c r="L764" s="1157"/>
      <c r="M764" s="1157"/>
      <c r="N764" s="1157"/>
      <c r="O764" s="1157"/>
      <c r="P764" s="1157"/>
      <c r="Q764" s="1157"/>
      <c r="R764" s="1157"/>
      <c r="S764" s="1157"/>
      <c r="T764" s="1157"/>
      <c r="U764" s="1157"/>
      <c r="V764" s="1157"/>
      <c r="W764" s="1157"/>
      <c r="X764" s="1157"/>
      <c r="Y764" s="1157"/>
      <c r="Z764" s="1157"/>
      <c r="AA764" s="1157"/>
      <c r="AB764" s="1201"/>
      <c r="AC764" s="1201"/>
      <c r="AD764" s="1201"/>
      <c r="AE764" s="1201"/>
      <c r="AF764" s="1157"/>
      <c r="AG764" s="1157"/>
      <c r="AH764" s="1157"/>
      <c r="AI764" s="1157"/>
      <c r="AJ764" s="1157"/>
      <c r="AK764" s="1157"/>
      <c r="AL764" s="1157"/>
      <c r="AM764" s="1157"/>
      <c r="AN764" s="1157"/>
      <c r="AO764" s="1157"/>
      <c r="AP764" s="1157"/>
      <c r="AQ764" s="1157"/>
      <c r="AR764" s="1157"/>
      <c r="AS764" s="1157"/>
      <c r="AT764" s="1157"/>
      <c r="AU764" s="1157"/>
      <c r="AV764" s="1157"/>
      <c r="AW764" s="1157"/>
      <c r="AX764" s="1157"/>
      <c r="AY764" s="1157"/>
      <c r="AZ764" s="1157"/>
      <c r="BA764" s="1157"/>
      <c r="BB764" s="1157"/>
      <c r="BC764" s="1157"/>
      <c r="BD764" s="1157"/>
      <c r="BE764" s="1157"/>
      <c r="BF764" s="1157"/>
      <c r="BG764" s="1157"/>
      <c r="BH764" s="1157"/>
      <c r="BI764" s="1157"/>
      <c r="BJ764" s="1157"/>
      <c r="BK764" s="1157"/>
      <c r="BL764" s="1157"/>
      <c r="BM764" s="1157"/>
      <c r="BN764" s="1157"/>
      <c r="BO764" s="1157"/>
      <c r="BP764" s="1157"/>
      <c r="BQ764" s="1157"/>
      <c r="BR764" s="1157"/>
      <c r="BS764" s="1201"/>
      <c r="BT764" s="1157"/>
      <c r="BU764" s="1157"/>
      <c r="BV764" s="1157"/>
      <c r="BW764" s="1157"/>
      <c r="BX764" s="1157"/>
      <c r="BY764" s="1157"/>
      <c r="BZ764" s="1157"/>
      <c r="CA764" s="1157"/>
      <c r="CB764" s="1157"/>
      <c r="CC764" s="1157"/>
      <c r="CD764" s="1157"/>
      <c r="CE764" s="1157"/>
      <c r="CF764" s="1157"/>
      <c r="CG764" s="1157"/>
      <c r="CH764" s="1157"/>
      <c r="CI764" s="1157"/>
      <c r="CJ764" s="1157"/>
      <c r="CK764" s="1157"/>
      <c r="CL764" s="1157"/>
      <c r="CM764" s="1201"/>
      <c r="CN764" s="1201"/>
      <c r="CO764" s="1202"/>
      <c r="CQ764" s="2118"/>
    </row>
    <row r="765" spans="1:95" s="701" customFormat="1">
      <c r="A765" s="1138"/>
      <c r="B765" s="1156"/>
      <c r="C765" s="1132"/>
      <c r="D765" s="1132"/>
      <c r="E765" s="1133"/>
      <c r="F765" s="1151"/>
      <c r="G765" s="1150"/>
      <c r="H765" s="1136"/>
      <c r="I765" s="1157"/>
      <c r="J765" s="1157"/>
      <c r="K765" s="1157"/>
      <c r="L765" s="1157"/>
      <c r="M765" s="1157"/>
      <c r="N765" s="1157"/>
      <c r="O765" s="1157"/>
      <c r="P765" s="1157"/>
      <c r="Q765" s="1157"/>
      <c r="R765" s="1157"/>
      <c r="S765" s="1157"/>
      <c r="T765" s="1157"/>
      <c r="U765" s="1157"/>
      <c r="V765" s="1157"/>
      <c r="W765" s="1157"/>
      <c r="X765" s="1157"/>
      <c r="Y765" s="1157"/>
      <c r="Z765" s="1157"/>
      <c r="AA765" s="1157"/>
      <c r="AB765" s="1201"/>
      <c r="AC765" s="1201"/>
      <c r="AD765" s="1201"/>
      <c r="AE765" s="1201"/>
      <c r="AF765" s="1157"/>
      <c r="AG765" s="1157"/>
      <c r="AH765" s="1157"/>
      <c r="AI765" s="1157"/>
      <c r="AJ765" s="1157"/>
      <c r="AK765" s="1157"/>
      <c r="AL765" s="1157"/>
      <c r="AM765" s="1157"/>
      <c r="AN765" s="1157"/>
      <c r="AO765" s="1157"/>
      <c r="AP765" s="1157"/>
      <c r="AQ765" s="1157"/>
      <c r="AR765" s="1157"/>
      <c r="AS765" s="1157"/>
      <c r="AT765" s="1157"/>
      <c r="AU765" s="1157"/>
      <c r="AV765" s="1157"/>
      <c r="AW765" s="1157"/>
      <c r="AX765" s="1157"/>
      <c r="AY765" s="1157"/>
      <c r="AZ765" s="1157"/>
      <c r="BA765" s="1157"/>
      <c r="BB765" s="1157"/>
      <c r="BC765" s="1157"/>
      <c r="BD765" s="1157"/>
      <c r="BE765" s="1157"/>
      <c r="BF765" s="1157"/>
      <c r="BG765" s="1157"/>
      <c r="BH765" s="1157"/>
      <c r="BI765" s="1157"/>
      <c r="BJ765" s="1157"/>
      <c r="BK765" s="1157"/>
      <c r="BL765" s="1157"/>
      <c r="BM765" s="1157"/>
      <c r="BN765" s="1157"/>
      <c r="BO765" s="1157"/>
      <c r="BP765" s="1157"/>
      <c r="BQ765" s="1157"/>
      <c r="BR765" s="1157"/>
      <c r="BS765" s="1201"/>
      <c r="BT765" s="1157"/>
      <c r="BU765" s="1157"/>
      <c r="BV765" s="1157"/>
      <c r="BW765" s="1157"/>
      <c r="BX765" s="1157"/>
      <c r="BY765" s="1157"/>
      <c r="BZ765" s="1157"/>
      <c r="CA765" s="1157"/>
      <c r="CB765" s="1157"/>
      <c r="CC765" s="1157"/>
      <c r="CD765" s="1157"/>
      <c r="CE765" s="1157"/>
      <c r="CF765" s="1157"/>
      <c r="CG765" s="1157"/>
      <c r="CH765" s="1157"/>
      <c r="CI765" s="1157"/>
      <c r="CJ765" s="1157"/>
      <c r="CK765" s="1157"/>
      <c r="CL765" s="1157"/>
      <c r="CM765" s="1201"/>
      <c r="CN765" s="1201"/>
      <c r="CO765" s="1202"/>
      <c r="CQ765" s="2118"/>
    </row>
    <row r="766" spans="1:95" s="701" customFormat="1">
      <c r="A766" s="1138"/>
      <c r="B766" s="1156"/>
      <c r="C766" s="1132"/>
      <c r="D766" s="1132"/>
      <c r="E766" s="1133"/>
      <c r="F766" s="1151"/>
      <c r="G766" s="1150"/>
      <c r="H766" s="1136"/>
      <c r="I766" s="1157"/>
      <c r="J766" s="1157"/>
      <c r="K766" s="1157"/>
      <c r="L766" s="1157"/>
      <c r="M766" s="1157"/>
      <c r="N766" s="1157"/>
      <c r="O766" s="1157"/>
      <c r="P766" s="1157"/>
      <c r="Q766" s="1157"/>
      <c r="R766" s="1157"/>
      <c r="S766" s="1157"/>
      <c r="T766" s="1157"/>
      <c r="U766" s="1157"/>
      <c r="V766" s="1157"/>
      <c r="W766" s="1157"/>
      <c r="X766" s="1157"/>
      <c r="Y766" s="1157"/>
      <c r="Z766" s="1157"/>
      <c r="AA766" s="1157"/>
      <c r="AB766" s="1201"/>
      <c r="AC766" s="1201"/>
      <c r="AD766" s="1201"/>
      <c r="AE766" s="1201"/>
      <c r="AF766" s="1157"/>
      <c r="AG766" s="1157"/>
      <c r="AH766" s="1157"/>
      <c r="AI766" s="1157"/>
      <c r="AJ766" s="1157"/>
      <c r="AK766" s="1157"/>
      <c r="AL766" s="1157"/>
      <c r="AM766" s="1157"/>
      <c r="AN766" s="1157"/>
      <c r="AO766" s="1157"/>
      <c r="AP766" s="1157"/>
      <c r="AQ766" s="1157"/>
      <c r="AR766" s="1157"/>
      <c r="AS766" s="1157"/>
      <c r="AT766" s="1157"/>
      <c r="AU766" s="1157"/>
      <c r="AV766" s="1157"/>
      <c r="AW766" s="1157"/>
      <c r="AX766" s="1157"/>
      <c r="AY766" s="1157"/>
      <c r="AZ766" s="1157"/>
      <c r="BA766" s="1157"/>
      <c r="BB766" s="1157"/>
      <c r="BC766" s="1157"/>
      <c r="BD766" s="1157"/>
      <c r="BE766" s="1157"/>
      <c r="BF766" s="1157"/>
      <c r="BG766" s="1157"/>
      <c r="BH766" s="1157"/>
      <c r="BI766" s="1157"/>
      <c r="BJ766" s="1157"/>
      <c r="BK766" s="1157"/>
      <c r="BL766" s="1157"/>
      <c r="BM766" s="1157"/>
      <c r="BN766" s="1157"/>
      <c r="BO766" s="1157"/>
      <c r="BP766" s="1157"/>
      <c r="BQ766" s="1157"/>
      <c r="BR766" s="1157"/>
      <c r="BS766" s="1201"/>
      <c r="BT766" s="1157"/>
      <c r="BU766" s="1157"/>
      <c r="BV766" s="1157"/>
      <c r="BW766" s="1157"/>
      <c r="BX766" s="1157"/>
      <c r="BY766" s="1157"/>
      <c r="BZ766" s="1157"/>
      <c r="CA766" s="1157"/>
      <c r="CB766" s="1157"/>
      <c r="CC766" s="1157"/>
      <c r="CD766" s="1157"/>
      <c r="CE766" s="1157"/>
      <c r="CF766" s="1157"/>
      <c r="CG766" s="1157"/>
      <c r="CH766" s="1157"/>
      <c r="CI766" s="1157"/>
      <c r="CJ766" s="1157"/>
      <c r="CK766" s="1157"/>
      <c r="CL766" s="1157"/>
      <c r="CM766" s="1201"/>
      <c r="CN766" s="1201"/>
      <c r="CO766" s="1202"/>
      <c r="CQ766" s="2118"/>
    </row>
    <row r="767" spans="1:95" s="701" customFormat="1">
      <c r="A767" s="1138"/>
      <c r="B767" s="1156"/>
      <c r="C767" s="1132"/>
      <c r="D767" s="1132"/>
      <c r="E767" s="1133"/>
      <c r="F767" s="1151"/>
      <c r="G767" s="1150"/>
      <c r="H767" s="1136"/>
      <c r="I767" s="1157"/>
      <c r="J767" s="1157"/>
      <c r="K767" s="1157"/>
      <c r="L767" s="1157"/>
      <c r="M767" s="1157"/>
      <c r="N767" s="1157"/>
      <c r="O767" s="1157"/>
      <c r="P767" s="1157"/>
      <c r="Q767" s="1157"/>
      <c r="R767" s="1157"/>
      <c r="S767" s="1157"/>
      <c r="T767" s="1157"/>
      <c r="U767" s="1157"/>
      <c r="V767" s="1157"/>
      <c r="W767" s="1157"/>
      <c r="X767" s="1157"/>
      <c r="Y767" s="1157"/>
      <c r="Z767" s="1157"/>
      <c r="AA767" s="1157"/>
      <c r="AB767" s="1201"/>
      <c r="AC767" s="1201"/>
      <c r="AD767" s="1201"/>
      <c r="AE767" s="1201"/>
      <c r="AF767" s="1157"/>
      <c r="AG767" s="1157"/>
      <c r="AH767" s="1157"/>
      <c r="AI767" s="1157"/>
      <c r="AJ767" s="1157"/>
      <c r="AK767" s="1157"/>
      <c r="AL767" s="1157"/>
      <c r="AM767" s="1157"/>
      <c r="AN767" s="1157"/>
      <c r="AO767" s="1157"/>
      <c r="AP767" s="1157"/>
      <c r="AQ767" s="1157"/>
      <c r="AR767" s="1157"/>
      <c r="AS767" s="1157"/>
      <c r="AT767" s="1157"/>
      <c r="AU767" s="1157"/>
      <c r="AV767" s="1157"/>
      <c r="AW767" s="1157"/>
      <c r="AX767" s="1157"/>
      <c r="AY767" s="1157"/>
      <c r="AZ767" s="1157"/>
      <c r="BA767" s="1157"/>
      <c r="BB767" s="1157"/>
      <c r="BC767" s="1157"/>
      <c r="BD767" s="1157"/>
      <c r="BE767" s="1157"/>
      <c r="BF767" s="1157"/>
      <c r="BG767" s="1157"/>
      <c r="BH767" s="1157"/>
      <c r="BI767" s="1157"/>
      <c r="BJ767" s="1157"/>
      <c r="BK767" s="1157"/>
      <c r="BL767" s="1157"/>
      <c r="BM767" s="1157"/>
      <c r="BN767" s="1157"/>
      <c r="BO767" s="1157"/>
      <c r="BP767" s="1157"/>
      <c r="BQ767" s="1157"/>
      <c r="BR767" s="1157"/>
      <c r="BS767" s="1201"/>
      <c r="BT767" s="1157"/>
      <c r="BU767" s="1157"/>
      <c r="BV767" s="1157"/>
      <c r="BW767" s="1157"/>
      <c r="BX767" s="1157"/>
      <c r="BY767" s="1157"/>
      <c r="BZ767" s="1157"/>
      <c r="CA767" s="1157"/>
      <c r="CB767" s="1157"/>
      <c r="CC767" s="1157"/>
      <c r="CD767" s="1157"/>
      <c r="CE767" s="1157"/>
      <c r="CF767" s="1157"/>
      <c r="CG767" s="1157"/>
      <c r="CH767" s="1157"/>
      <c r="CI767" s="1157"/>
      <c r="CJ767" s="1157"/>
      <c r="CK767" s="1157"/>
      <c r="CL767" s="1157"/>
      <c r="CM767" s="1201"/>
      <c r="CN767" s="1201"/>
      <c r="CO767" s="1202"/>
      <c r="CQ767" s="2118"/>
    </row>
    <row r="768" spans="1:95" s="701" customFormat="1">
      <c r="A768" s="1138"/>
      <c r="B768" s="1156"/>
      <c r="C768" s="1132"/>
      <c r="D768" s="1132"/>
      <c r="E768" s="1133"/>
      <c r="F768" s="1151"/>
      <c r="G768" s="1150"/>
      <c r="H768" s="1136"/>
      <c r="I768" s="1157"/>
      <c r="J768" s="1157"/>
      <c r="K768" s="1157"/>
      <c r="L768" s="1157"/>
      <c r="M768" s="1157"/>
      <c r="N768" s="1157"/>
      <c r="O768" s="1157"/>
      <c r="P768" s="1157"/>
      <c r="Q768" s="1157"/>
      <c r="R768" s="1157"/>
      <c r="S768" s="1157"/>
      <c r="T768" s="1157"/>
      <c r="U768" s="1157"/>
      <c r="V768" s="1157"/>
      <c r="W768" s="1157"/>
      <c r="X768" s="1157"/>
      <c r="Y768" s="1157"/>
      <c r="Z768" s="1157"/>
      <c r="AA768" s="1157"/>
      <c r="AB768" s="1201"/>
      <c r="AC768" s="1201"/>
      <c r="AD768" s="1201"/>
      <c r="AE768" s="1201"/>
      <c r="AF768" s="1157"/>
      <c r="AG768" s="1157"/>
      <c r="AH768" s="1157"/>
      <c r="AI768" s="1157"/>
      <c r="AJ768" s="1157"/>
      <c r="AK768" s="1157"/>
      <c r="AL768" s="1157"/>
      <c r="AM768" s="1157"/>
      <c r="AN768" s="1157"/>
      <c r="AO768" s="1157"/>
      <c r="AP768" s="1157"/>
      <c r="AQ768" s="1157"/>
      <c r="AR768" s="1157"/>
      <c r="AS768" s="1157"/>
      <c r="AT768" s="1157"/>
      <c r="AU768" s="1157"/>
      <c r="AV768" s="1157"/>
      <c r="AW768" s="1157"/>
      <c r="AX768" s="1157"/>
      <c r="AY768" s="1157"/>
      <c r="AZ768" s="1157"/>
      <c r="BA768" s="1157"/>
      <c r="BB768" s="1157"/>
      <c r="BC768" s="1157"/>
      <c r="BD768" s="1157"/>
      <c r="BE768" s="1157"/>
      <c r="BF768" s="1157"/>
      <c r="BG768" s="1157"/>
      <c r="BH768" s="1157"/>
      <c r="BI768" s="1157"/>
      <c r="BJ768" s="1157"/>
      <c r="BK768" s="1157"/>
      <c r="BL768" s="1157"/>
      <c r="BM768" s="1157"/>
      <c r="BN768" s="1157"/>
      <c r="BO768" s="1157"/>
      <c r="BP768" s="1157"/>
      <c r="BQ768" s="1157"/>
      <c r="BR768" s="1157"/>
      <c r="BS768" s="1201"/>
      <c r="BT768" s="1157"/>
      <c r="BU768" s="1157"/>
      <c r="BV768" s="1157"/>
      <c r="BW768" s="1157"/>
      <c r="BX768" s="1157"/>
      <c r="BY768" s="1157"/>
      <c r="BZ768" s="1157"/>
      <c r="CA768" s="1157"/>
      <c r="CB768" s="1157"/>
      <c r="CC768" s="1157"/>
      <c r="CD768" s="1157"/>
      <c r="CE768" s="1157"/>
      <c r="CF768" s="1157"/>
      <c r="CG768" s="1157"/>
      <c r="CH768" s="1157"/>
      <c r="CI768" s="1157"/>
      <c r="CJ768" s="1157"/>
      <c r="CK768" s="1157"/>
      <c r="CL768" s="1157"/>
      <c r="CM768" s="1201"/>
      <c r="CN768" s="1201"/>
      <c r="CO768" s="1202"/>
      <c r="CQ768" s="2118"/>
    </row>
    <row r="769" spans="1:95" s="701" customFormat="1">
      <c r="A769" s="1138"/>
      <c r="B769" s="1156"/>
      <c r="C769" s="1132"/>
      <c r="D769" s="1132"/>
      <c r="E769" s="1133"/>
      <c r="F769" s="1151"/>
      <c r="G769" s="1150"/>
      <c r="H769" s="1136"/>
      <c r="I769" s="1157"/>
      <c r="J769" s="1157"/>
      <c r="K769" s="1157"/>
      <c r="L769" s="1157"/>
      <c r="M769" s="1157"/>
      <c r="N769" s="1157"/>
      <c r="O769" s="1157"/>
      <c r="P769" s="1157"/>
      <c r="Q769" s="1157"/>
      <c r="R769" s="1157"/>
      <c r="S769" s="1157"/>
      <c r="T769" s="1157"/>
      <c r="U769" s="1157"/>
      <c r="V769" s="1157"/>
      <c r="W769" s="1157"/>
      <c r="X769" s="1157"/>
      <c r="Y769" s="1157"/>
      <c r="Z769" s="1157"/>
      <c r="AA769" s="1157"/>
      <c r="AB769" s="1201"/>
      <c r="AC769" s="1201"/>
      <c r="AD769" s="1201"/>
      <c r="AE769" s="1201"/>
      <c r="AF769" s="1157"/>
      <c r="AG769" s="1157"/>
      <c r="AH769" s="1157"/>
      <c r="AI769" s="1157"/>
      <c r="AJ769" s="1157"/>
      <c r="AK769" s="1157"/>
      <c r="AL769" s="1157"/>
      <c r="AM769" s="1157"/>
      <c r="AN769" s="1157"/>
      <c r="AO769" s="1157"/>
      <c r="AP769" s="1157"/>
      <c r="AQ769" s="1157"/>
      <c r="AR769" s="1157"/>
      <c r="AS769" s="1157"/>
      <c r="AT769" s="1157"/>
      <c r="AU769" s="1157"/>
      <c r="AV769" s="1157"/>
      <c r="AW769" s="1157"/>
      <c r="AX769" s="1157"/>
      <c r="AY769" s="1157"/>
      <c r="AZ769" s="1157"/>
      <c r="BA769" s="1157"/>
      <c r="BB769" s="1157"/>
      <c r="BC769" s="1157"/>
      <c r="BD769" s="1157"/>
      <c r="BE769" s="1157"/>
      <c r="BF769" s="1157"/>
      <c r="BG769" s="1157"/>
      <c r="BH769" s="1157"/>
      <c r="BI769" s="1157"/>
      <c r="BJ769" s="1157"/>
      <c r="BK769" s="1157"/>
      <c r="BL769" s="1157"/>
      <c r="BM769" s="1157"/>
      <c r="BN769" s="1157"/>
      <c r="BO769" s="1157"/>
      <c r="BP769" s="1157"/>
      <c r="BQ769" s="1157"/>
      <c r="BR769" s="1157"/>
      <c r="BS769" s="1201"/>
      <c r="BT769" s="1157"/>
      <c r="BU769" s="1157"/>
      <c r="BV769" s="1157"/>
      <c r="BW769" s="1157"/>
      <c r="BX769" s="1157"/>
      <c r="BY769" s="1157"/>
      <c r="BZ769" s="1157"/>
      <c r="CA769" s="1157"/>
      <c r="CB769" s="1157"/>
      <c r="CC769" s="1157"/>
      <c r="CD769" s="1157"/>
      <c r="CE769" s="1157"/>
      <c r="CF769" s="1157"/>
      <c r="CG769" s="1157"/>
      <c r="CH769" s="1157"/>
      <c r="CI769" s="1157"/>
      <c r="CJ769" s="1157"/>
      <c r="CK769" s="1157"/>
      <c r="CL769" s="1157"/>
      <c r="CM769" s="1201"/>
      <c r="CN769" s="1201"/>
      <c r="CO769" s="1202"/>
      <c r="CQ769" s="2118"/>
    </row>
    <row r="770" spans="1:95" s="701" customFormat="1">
      <c r="A770" s="1138"/>
      <c r="B770" s="1156"/>
      <c r="C770" s="1132"/>
      <c r="D770" s="1132"/>
      <c r="E770" s="1133"/>
      <c r="F770" s="1151"/>
      <c r="G770" s="1150"/>
      <c r="H770" s="1136"/>
      <c r="I770" s="1157"/>
      <c r="J770" s="1157"/>
      <c r="K770" s="1157"/>
      <c r="L770" s="1157"/>
      <c r="M770" s="1157"/>
      <c r="N770" s="1157"/>
      <c r="O770" s="1157"/>
      <c r="P770" s="1157"/>
      <c r="Q770" s="1157"/>
      <c r="R770" s="1157"/>
      <c r="S770" s="1157"/>
      <c r="T770" s="1157"/>
      <c r="U770" s="1157"/>
      <c r="V770" s="1157"/>
      <c r="W770" s="1157"/>
      <c r="X770" s="1157"/>
      <c r="Y770" s="1157"/>
      <c r="Z770" s="1157"/>
      <c r="AA770" s="1157"/>
      <c r="AB770" s="1201"/>
      <c r="AC770" s="1201"/>
      <c r="AD770" s="1201"/>
      <c r="AE770" s="1201"/>
      <c r="AF770" s="1157"/>
      <c r="AG770" s="1157"/>
      <c r="AH770" s="1157"/>
      <c r="AI770" s="1157"/>
      <c r="AJ770" s="1157"/>
      <c r="AK770" s="1157"/>
      <c r="AL770" s="1157"/>
      <c r="AM770" s="1157"/>
      <c r="AN770" s="1157"/>
      <c r="AO770" s="1157"/>
      <c r="AP770" s="1157"/>
      <c r="AQ770" s="1157"/>
      <c r="AR770" s="1157"/>
      <c r="AS770" s="1157"/>
      <c r="AT770" s="1157"/>
      <c r="AU770" s="1157"/>
      <c r="AV770" s="1157"/>
      <c r="AW770" s="1157"/>
      <c r="AX770" s="1157"/>
      <c r="AY770" s="1157"/>
      <c r="AZ770" s="1157"/>
      <c r="BA770" s="1157"/>
      <c r="BB770" s="1157"/>
      <c r="BC770" s="1157"/>
      <c r="BD770" s="1157"/>
      <c r="BE770" s="1157"/>
      <c r="BF770" s="1157"/>
      <c r="BG770" s="1157"/>
      <c r="BH770" s="1157"/>
      <c r="BI770" s="1157"/>
      <c r="BJ770" s="1157"/>
      <c r="BK770" s="1157"/>
      <c r="BL770" s="1157"/>
      <c r="BM770" s="1157"/>
      <c r="BN770" s="1157"/>
      <c r="BO770" s="1157"/>
      <c r="BP770" s="1157"/>
      <c r="BQ770" s="1157"/>
      <c r="BR770" s="1157"/>
      <c r="BS770" s="1201"/>
      <c r="BT770" s="1157"/>
      <c r="BU770" s="1157"/>
      <c r="BV770" s="1157"/>
      <c r="BW770" s="1157"/>
      <c r="BX770" s="1157"/>
      <c r="BY770" s="1157"/>
      <c r="BZ770" s="1157"/>
      <c r="CA770" s="1157"/>
      <c r="CB770" s="1157"/>
      <c r="CC770" s="1157"/>
      <c r="CD770" s="1157"/>
      <c r="CE770" s="1157"/>
      <c r="CF770" s="1157"/>
      <c r="CG770" s="1157"/>
      <c r="CH770" s="1157"/>
      <c r="CI770" s="1157"/>
      <c r="CJ770" s="1157"/>
      <c r="CK770" s="1157"/>
      <c r="CL770" s="1157"/>
      <c r="CM770" s="1201"/>
      <c r="CN770" s="1201"/>
      <c r="CO770" s="1202"/>
      <c r="CQ770" s="2118"/>
    </row>
    <row r="771" spans="1:95" s="701" customFormat="1">
      <c r="A771" s="1138"/>
      <c r="B771" s="1156"/>
      <c r="C771" s="1132"/>
      <c r="D771" s="1132"/>
      <c r="E771" s="1133"/>
      <c r="F771" s="1151"/>
      <c r="G771" s="1150"/>
      <c r="H771" s="1136"/>
      <c r="I771" s="1157"/>
      <c r="J771" s="1157"/>
      <c r="K771" s="1157"/>
      <c r="L771" s="1157"/>
      <c r="M771" s="1157"/>
      <c r="N771" s="1157"/>
      <c r="O771" s="1157"/>
      <c r="P771" s="1157"/>
      <c r="Q771" s="1157"/>
      <c r="R771" s="1157"/>
      <c r="S771" s="1157"/>
      <c r="T771" s="1157"/>
      <c r="U771" s="1157"/>
      <c r="V771" s="1157"/>
      <c r="W771" s="1157"/>
      <c r="X771" s="1157"/>
      <c r="Y771" s="1157"/>
      <c r="Z771" s="1157"/>
      <c r="AA771" s="1157"/>
      <c r="AB771" s="1201"/>
      <c r="AC771" s="1201"/>
      <c r="AD771" s="1201"/>
      <c r="AE771" s="1201"/>
      <c r="AF771" s="1157"/>
      <c r="AG771" s="1157"/>
      <c r="AH771" s="1157"/>
      <c r="AI771" s="1157"/>
      <c r="AJ771" s="1157"/>
      <c r="AK771" s="1157"/>
      <c r="AL771" s="1157"/>
      <c r="AM771" s="1157"/>
      <c r="AN771" s="1157"/>
      <c r="AO771" s="1157"/>
      <c r="AP771" s="1157"/>
      <c r="AQ771" s="1157"/>
      <c r="AR771" s="1157"/>
      <c r="AS771" s="1157"/>
      <c r="AT771" s="1157"/>
      <c r="AU771" s="1157"/>
      <c r="AV771" s="1157"/>
      <c r="AW771" s="1157"/>
      <c r="AX771" s="1157"/>
      <c r="AY771" s="1157"/>
      <c r="AZ771" s="1157"/>
      <c r="BA771" s="1157"/>
      <c r="BB771" s="1157"/>
      <c r="BC771" s="1157"/>
      <c r="BD771" s="1157"/>
      <c r="BE771" s="1157"/>
      <c r="BF771" s="1157"/>
      <c r="BG771" s="1157"/>
      <c r="BH771" s="1157"/>
      <c r="BI771" s="1157"/>
      <c r="BJ771" s="1157"/>
      <c r="BK771" s="1157"/>
      <c r="BL771" s="1157"/>
      <c r="BM771" s="1157"/>
      <c r="BN771" s="1157"/>
      <c r="BO771" s="1157"/>
      <c r="BP771" s="1157"/>
      <c r="BQ771" s="1157"/>
      <c r="BR771" s="1157"/>
      <c r="BS771" s="1201"/>
      <c r="BT771" s="1157"/>
      <c r="BU771" s="1157"/>
      <c r="BV771" s="1157"/>
      <c r="BW771" s="1157"/>
      <c r="BX771" s="1157"/>
      <c r="BY771" s="1157"/>
      <c r="BZ771" s="1157"/>
      <c r="CA771" s="1157"/>
      <c r="CB771" s="1157"/>
      <c r="CC771" s="1157"/>
      <c r="CD771" s="1157"/>
      <c r="CE771" s="1157"/>
      <c r="CF771" s="1157"/>
      <c r="CG771" s="1157"/>
      <c r="CH771" s="1157"/>
      <c r="CI771" s="1157"/>
      <c r="CJ771" s="1157"/>
      <c r="CK771" s="1157"/>
      <c r="CL771" s="1157"/>
      <c r="CM771" s="1201"/>
      <c r="CN771" s="1201"/>
      <c r="CO771" s="1202"/>
      <c r="CQ771" s="2118"/>
    </row>
    <row r="772" spans="1:95" s="701" customFormat="1">
      <c r="A772" s="1138"/>
      <c r="B772" s="1156"/>
      <c r="C772" s="1132"/>
      <c r="D772" s="1132"/>
      <c r="E772" s="1133"/>
      <c r="F772" s="1151"/>
      <c r="G772" s="1150"/>
      <c r="H772" s="1136"/>
      <c r="I772" s="1157"/>
      <c r="J772" s="1157"/>
      <c r="K772" s="1157"/>
      <c r="L772" s="1157"/>
      <c r="M772" s="1157"/>
      <c r="N772" s="1157"/>
      <c r="O772" s="1157"/>
      <c r="P772" s="1157"/>
      <c r="Q772" s="1157"/>
      <c r="R772" s="1157"/>
      <c r="S772" s="1157"/>
      <c r="T772" s="1157"/>
      <c r="U772" s="1157"/>
      <c r="V772" s="1157"/>
      <c r="W772" s="1157"/>
      <c r="X772" s="1157"/>
      <c r="Y772" s="1157"/>
      <c r="Z772" s="1157"/>
      <c r="AA772" s="1157"/>
      <c r="AB772" s="1201"/>
      <c r="AC772" s="1201"/>
      <c r="AD772" s="1201"/>
      <c r="AE772" s="1201"/>
      <c r="AF772" s="1157"/>
      <c r="AG772" s="1157"/>
      <c r="AH772" s="1157"/>
      <c r="AI772" s="1157"/>
      <c r="AJ772" s="1157"/>
      <c r="AK772" s="1157"/>
      <c r="AL772" s="1157"/>
      <c r="AM772" s="1157"/>
      <c r="AN772" s="1157"/>
      <c r="AO772" s="1157"/>
      <c r="AP772" s="1157"/>
      <c r="AQ772" s="1157"/>
      <c r="AR772" s="1157"/>
      <c r="AS772" s="1157"/>
      <c r="AT772" s="1157"/>
      <c r="AU772" s="1157"/>
      <c r="AV772" s="1157"/>
      <c r="AW772" s="1157"/>
      <c r="AX772" s="1157"/>
      <c r="AY772" s="1157"/>
      <c r="AZ772" s="1157"/>
      <c r="BA772" s="1157"/>
      <c r="BB772" s="1157"/>
      <c r="BC772" s="1157"/>
      <c r="BD772" s="1157"/>
      <c r="BE772" s="1157"/>
      <c r="BF772" s="1157"/>
      <c r="BG772" s="1157"/>
      <c r="BH772" s="1157"/>
      <c r="BI772" s="1157"/>
      <c r="BJ772" s="1157"/>
      <c r="BK772" s="1157"/>
      <c r="BL772" s="1157"/>
      <c r="BM772" s="1157"/>
      <c r="BN772" s="1157"/>
      <c r="BO772" s="1157"/>
      <c r="BP772" s="1157"/>
      <c r="BQ772" s="1157"/>
      <c r="BR772" s="1157"/>
      <c r="BS772" s="1201"/>
      <c r="BT772" s="1157"/>
      <c r="BU772" s="1157"/>
      <c r="BV772" s="1157"/>
      <c r="BW772" s="1157"/>
      <c r="BX772" s="1157"/>
      <c r="BY772" s="1157"/>
      <c r="BZ772" s="1157"/>
      <c r="CA772" s="1157"/>
      <c r="CB772" s="1157"/>
      <c r="CC772" s="1157"/>
      <c r="CD772" s="1157"/>
      <c r="CE772" s="1157"/>
      <c r="CF772" s="1157"/>
      <c r="CG772" s="1157"/>
      <c r="CH772" s="1157"/>
      <c r="CI772" s="1157"/>
      <c r="CJ772" s="1157"/>
      <c r="CK772" s="1157"/>
      <c r="CL772" s="1157"/>
      <c r="CM772" s="1201"/>
      <c r="CN772" s="1201"/>
      <c r="CO772" s="1202"/>
      <c r="CQ772" s="2118"/>
    </row>
    <row r="773" spans="1:95" s="701" customFormat="1">
      <c r="A773" s="1138"/>
      <c r="B773" s="1156"/>
      <c r="C773" s="1132"/>
      <c r="D773" s="1132"/>
      <c r="E773" s="1133"/>
      <c r="F773" s="1151"/>
      <c r="G773" s="1150"/>
      <c r="H773" s="1136"/>
      <c r="I773" s="1157"/>
      <c r="J773" s="1157"/>
      <c r="K773" s="1157"/>
      <c r="L773" s="1157"/>
      <c r="M773" s="1157"/>
      <c r="N773" s="1157"/>
      <c r="O773" s="1157"/>
      <c r="P773" s="1157"/>
      <c r="Q773" s="1157"/>
      <c r="R773" s="1157"/>
      <c r="S773" s="1157"/>
      <c r="T773" s="1157"/>
      <c r="U773" s="1157"/>
      <c r="V773" s="1157"/>
      <c r="W773" s="1157"/>
      <c r="X773" s="1157"/>
      <c r="Y773" s="1157"/>
      <c r="Z773" s="1157"/>
      <c r="AA773" s="1157"/>
      <c r="AB773" s="1201"/>
      <c r="AC773" s="1201"/>
      <c r="AD773" s="1201"/>
      <c r="AE773" s="1201"/>
      <c r="AF773" s="1157"/>
      <c r="AG773" s="1157"/>
      <c r="AH773" s="1157"/>
      <c r="AI773" s="1157"/>
      <c r="AJ773" s="1157"/>
      <c r="AK773" s="1157"/>
      <c r="AL773" s="1157"/>
      <c r="AM773" s="1157"/>
      <c r="AN773" s="1157"/>
      <c r="AO773" s="1157"/>
      <c r="AP773" s="1157"/>
      <c r="AQ773" s="1157"/>
      <c r="AR773" s="1157"/>
      <c r="AS773" s="1157"/>
      <c r="AT773" s="1157"/>
      <c r="AU773" s="1157"/>
      <c r="AV773" s="1157"/>
      <c r="AW773" s="1157"/>
      <c r="AX773" s="1157"/>
      <c r="AY773" s="1157"/>
      <c r="AZ773" s="1157"/>
      <c r="BA773" s="1157"/>
      <c r="BB773" s="1157"/>
      <c r="BC773" s="1157"/>
      <c r="BD773" s="1157"/>
      <c r="BE773" s="1157"/>
      <c r="BF773" s="1157"/>
      <c r="BG773" s="1157"/>
      <c r="BH773" s="1157"/>
      <c r="BI773" s="1157"/>
      <c r="BJ773" s="1157"/>
      <c r="BK773" s="1157"/>
      <c r="BL773" s="1157"/>
      <c r="BM773" s="1157"/>
      <c r="BN773" s="1157"/>
      <c r="BO773" s="1157"/>
      <c r="BP773" s="1157"/>
      <c r="BQ773" s="1157"/>
      <c r="BR773" s="1157"/>
      <c r="BS773" s="1201"/>
      <c r="BT773" s="1157"/>
      <c r="BU773" s="1157"/>
      <c r="BV773" s="1157"/>
      <c r="BW773" s="1157"/>
      <c r="BX773" s="1157"/>
      <c r="BY773" s="1157"/>
      <c r="BZ773" s="1157"/>
      <c r="CA773" s="1157"/>
      <c r="CB773" s="1157"/>
      <c r="CC773" s="1157"/>
      <c r="CD773" s="1157"/>
      <c r="CE773" s="1157"/>
      <c r="CF773" s="1157"/>
      <c r="CG773" s="1157"/>
      <c r="CH773" s="1157"/>
      <c r="CI773" s="1157"/>
      <c r="CJ773" s="1157"/>
      <c r="CK773" s="1157"/>
      <c r="CL773" s="1157"/>
      <c r="CM773" s="1201"/>
      <c r="CN773" s="1201"/>
      <c r="CO773" s="1202"/>
      <c r="CQ773" s="2118"/>
    </row>
    <row r="774" spans="1:95" s="701" customFormat="1">
      <c r="A774" s="1138"/>
      <c r="B774" s="1156"/>
      <c r="C774" s="1132"/>
      <c r="D774" s="1132"/>
      <c r="E774" s="1133"/>
      <c r="F774" s="1151"/>
      <c r="G774" s="1150"/>
      <c r="H774" s="1136"/>
      <c r="I774" s="1157"/>
      <c r="J774" s="1157"/>
      <c r="K774" s="1157"/>
      <c r="L774" s="1157"/>
      <c r="M774" s="1157"/>
      <c r="N774" s="1157"/>
      <c r="O774" s="1157"/>
      <c r="P774" s="1157"/>
      <c r="Q774" s="1157"/>
      <c r="R774" s="1157"/>
      <c r="S774" s="1157"/>
      <c r="T774" s="1157"/>
      <c r="U774" s="1157"/>
      <c r="V774" s="1157"/>
      <c r="W774" s="1157"/>
      <c r="X774" s="1157"/>
      <c r="Y774" s="1157"/>
      <c r="Z774" s="1157"/>
      <c r="AA774" s="1157"/>
      <c r="AB774" s="1201"/>
      <c r="AC774" s="1201"/>
      <c r="AD774" s="1201"/>
      <c r="AE774" s="1201"/>
      <c r="AF774" s="1157"/>
      <c r="AG774" s="1157"/>
      <c r="AH774" s="1157"/>
      <c r="AI774" s="1157"/>
      <c r="AJ774" s="1157"/>
      <c r="AK774" s="1157"/>
      <c r="AL774" s="1157"/>
      <c r="AM774" s="1157"/>
      <c r="AN774" s="1157"/>
      <c r="AO774" s="1157"/>
      <c r="AP774" s="1157"/>
      <c r="AQ774" s="1157"/>
      <c r="AR774" s="1157"/>
      <c r="AS774" s="1157"/>
      <c r="AT774" s="1157"/>
      <c r="AU774" s="1157"/>
      <c r="AV774" s="1157"/>
      <c r="AW774" s="1157"/>
      <c r="AX774" s="1157"/>
      <c r="AY774" s="1157"/>
      <c r="AZ774" s="1157"/>
      <c r="BA774" s="1157"/>
      <c r="BB774" s="1157"/>
      <c r="BC774" s="1157"/>
      <c r="BD774" s="1157"/>
      <c r="BE774" s="1157"/>
      <c r="BF774" s="1157"/>
      <c r="BG774" s="1157"/>
      <c r="BH774" s="1157"/>
      <c r="BI774" s="1157"/>
      <c r="BJ774" s="1157"/>
      <c r="BK774" s="1157"/>
      <c r="BL774" s="1157"/>
      <c r="BM774" s="1157"/>
      <c r="BN774" s="1157"/>
      <c r="BO774" s="1157"/>
      <c r="BP774" s="1157"/>
      <c r="BQ774" s="1157"/>
      <c r="BR774" s="1157"/>
      <c r="BS774" s="1201"/>
      <c r="BT774" s="1157"/>
      <c r="BU774" s="1157"/>
      <c r="BV774" s="1157"/>
      <c r="BW774" s="1157"/>
      <c r="BX774" s="1157"/>
      <c r="BY774" s="1157"/>
      <c r="BZ774" s="1157"/>
      <c r="CA774" s="1157"/>
      <c r="CB774" s="1157"/>
      <c r="CC774" s="1157"/>
      <c r="CD774" s="1157"/>
      <c r="CE774" s="1157"/>
      <c r="CF774" s="1157"/>
      <c r="CG774" s="1157"/>
      <c r="CH774" s="1157"/>
      <c r="CI774" s="1157"/>
      <c r="CJ774" s="1157"/>
      <c r="CK774" s="1157"/>
      <c r="CL774" s="1157"/>
      <c r="CM774" s="1201"/>
      <c r="CN774" s="1201"/>
      <c r="CO774" s="1202"/>
      <c r="CQ774" s="2118"/>
    </row>
    <row r="775" spans="1:95" s="701" customFormat="1">
      <c r="A775" s="1138"/>
      <c r="B775" s="1156"/>
      <c r="C775" s="1132"/>
      <c r="D775" s="1132"/>
      <c r="E775" s="1133"/>
      <c r="F775" s="1151"/>
      <c r="G775" s="1150"/>
      <c r="H775" s="1136"/>
      <c r="I775" s="1157"/>
      <c r="J775" s="1157"/>
      <c r="K775" s="1157"/>
      <c r="L775" s="1157"/>
      <c r="M775" s="1157"/>
      <c r="N775" s="1157"/>
      <c r="O775" s="1157"/>
      <c r="P775" s="1157"/>
      <c r="Q775" s="1157"/>
      <c r="R775" s="1157"/>
      <c r="S775" s="1157"/>
      <c r="T775" s="1157"/>
      <c r="U775" s="1157"/>
      <c r="V775" s="1157"/>
      <c r="W775" s="1157"/>
      <c r="X775" s="1157"/>
      <c r="Y775" s="1157"/>
      <c r="Z775" s="1157"/>
      <c r="AA775" s="1157"/>
      <c r="AB775" s="1201"/>
      <c r="AC775" s="1201"/>
      <c r="AD775" s="1201"/>
      <c r="AE775" s="1201"/>
      <c r="AF775" s="1157"/>
      <c r="AG775" s="1157"/>
      <c r="AH775" s="1157"/>
      <c r="AI775" s="1157"/>
      <c r="AJ775" s="1157"/>
      <c r="AK775" s="1157"/>
      <c r="AL775" s="1157"/>
      <c r="AM775" s="1157"/>
      <c r="AN775" s="1157"/>
      <c r="AO775" s="1157"/>
      <c r="AP775" s="1157"/>
      <c r="AQ775" s="1157"/>
      <c r="AR775" s="1157"/>
      <c r="AS775" s="1157"/>
      <c r="AT775" s="1157"/>
      <c r="AU775" s="1157"/>
      <c r="AV775" s="1157"/>
      <c r="AW775" s="1157"/>
      <c r="AX775" s="1157"/>
      <c r="AY775" s="1157"/>
      <c r="AZ775" s="1157"/>
      <c r="BA775" s="1157"/>
      <c r="BB775" s="1157"/>
      <c r="BC775" s="1157"/>
      <c r="BD775" s="1157"/>
      <c r="BE775" s="1157"/>
      <c r="BF775" s="1157"/>
      <c r="BG775" s="1157"/>
      <c r="BH775" s="1157"/>
      <c r="BI775" s="1157"/>
      <c r="BJ775" s="1157"/>
      <c r="BK775" s="1157"/>
      <c r="BL775" s="1157"/>
      <c r="BM775" s="1157"/>
      <c r="BN775" s="1157"/>
      <c r="BO775" s="1157"/>
      <c r="BP775" s="1157"/>
      <c r="BQ775" s="1157"/>
      <c r="BR775" s="1157"/>
      <c r="BS775" s="1201"/>
      <c r="BT775" s="1157"/>
      <c r="BU775" s="1157"/>
      <c r="BV775" s="1157"/>
      <c r="BW775" s="1157"/>
      <c r="BX775" s="1157"/>
      <c r="BY775" s="1157"/>
      <c r="BZ775" s="1157"/>
      <c r="CA775" s="1157"/>
      <c r="CB775" s="1157"/>
      <c r="CC775" s="1157"/>
      <c r="CD775" s="1157"/>
      <c r="CE775" s="1157"/>
      <c r="CF775" s="1157"/>
      <c r="CG775" s="1157"/>
      <c r="CH775" s="1157"/>
      <c r="CI775" s="1157"/>
      <c r="CJ775" s="1157"/>
      <c r="CK775" s="1157"/>
      <c r="CL775" s="1157"/>
      <c r="CM775" s="1201"/>
      <c r="CN775" s="1201"/>
      <c r="CO775" s="1202"/>
      <c r="CQ775" s="2118"/>
    </row>
    <row r="776" spans="1:95" s="701" customFormat="1">
      <c r="A776" s="1138"/>
      <c r="B776" s="1156"/>
      <c r="C776" s="1132"/>
      <c r="D776" s="1132"/>
      <c r="E776" s="1133"/>
      <c r="F776" s="1151"/>
      <c r="G776" s="1150"/>
      <c r="H776" s="1136"/>
      <c r="I776" s="1157"/>
      <c r="J776" s="1157"/>
      <c r="K776" s="1157"/>
      <c r="L776" s="1157"/>
      <c r="M776" s="1157"/>
      <c r="N776" s="1157"/>
      <c r="O776" s="1157"/>
      <c r="P776" s="1157"/>
      <c r="Q776" s="1157"/>
      <c r="R776" s="1157"/>
      <c r="S776" s="1157"/>
      <c r="T776" s="1157"/>
      <c r="U776" s="1157"/>
      <c r="V776" s="1157"/>
      <c r="W776" s="1157"/>
      <c r="X776" s="1157"/>
      <c r="Y776" s="1157"/>
      <c r="Z776" s="1157"/>
      <c r="AA776" s="1157"/>
      <c r="AB776" s="1201"/>
      <c r="AC776" s="1201"/>
      <c r="AD776" s="1201"/>
      <c r="AE776" s="1201"/>
      <c r="AF776" s="1157"/>
      <c r="AG776" s="1157"/>
      <c r="AH776" s="1157"/>
      <c r="AI776" s="1157"/>
      <c r="AJ776" s="1157"/>
      <c r="AK776" s="1157"/>
      <c r="AL776" s="1157"/>
      <c r="AM776" s="1157"/>
      <c r="AN776" s="1157"/>
      <c r="AO776" s="1157"/>
      <c r="AP776" s="1157"/>
      <c r="AQ776" s="1157"/>
      <c r="AR776" s="1157"/>
      <c r="AS776" s="1157"/>
      <c r="AT776" s="1157"/>
      <c r="AU776" s="1157"/>
      <c r="AV776" s="1157"/>
      <c r="AW776" s="1157"/>
      <c r="AX776" s="1157"/>
      <c r="AY776" s="1157"/>
      <c r="AZ776" s="1157"/>
      <c r="BA776" s="1157"/>
      <c r="BB776" s="1157"/>
      <c r="BC776" s="1157"/>
      <c r="BD776" s="1157"/>
      <c r="BE776" s="1157"/>
      <c r="BF776" s="1157"/>
      <c r="BG776" s="1157"/>
      <c r="BH776" s="1157"/>
      <c r="BI776" s="1157"/>
      <c r="BJ776" s="1157"/>
      <c r="BK776" s="1157"/>
      <c r="BL776" s="1157"/>
      <c r="BM776" s="1157"/>
      <c r="BN776" s="1157"/>
      <c r="BO776" s="1157"/>
      <c r="BP776" s="1157"/>
      <c r="BQ776" s="1157"/>
      <c r="BR776" s="1157"/>
      <c r="BS776" s="1201"/>
      <c r="BT776" s="1157"/>
      <c r="BU776" s="1157"/>
      <c r="BV776" s="1157"/>
      <c r="BW776" s="1157"/>
      <c r="BX776" s="1157"/>
      <c r="BY776" s="1157"/>
      <c r="BZ776" s="1157"/>
      <c r="CA776" s="1157"/>
      <c r="CB776" s="1157"/>
      <c r="CC776" s="1157"/>
      <c r="CD776" s="1157"/>
      <c r="CE776" s="1157"/>
      <c r="CF776" s="1157"/>
      <c r="CG776" s="1157"/>
      <c r="CH776" s="1157"/>
      <c r="CI776" s="1157"/>
      <c r="CJ776" s="1157"/>
      <c r="CK776" s="1157"/>
      <c r="CL776" s="1157"/>
      <c r="CM776" s="1201"/>
      <c r="CN776" s="1201"/>
      <c r="CO776" s="1202"/>
      <c r="CQ776" s="2118"/>
    </row>
    <row r="777" spans="1:95" s="701" customFormat="1">
      <c r="A777" s="1138"/>
      <c r="B777" s="1156"/>
      <c r="C777" s="1132"/>
      <c r="D777" s="1132"/>
      <c r="E777" s="1133"/>
      <c r="F777" s="1151"/>
      <c r="G777" s="1150"/>
      <c r="H777" s="1136"/>
      <c r="I777" s="1157"/>
      <c r="J777" s="1157"/>
      <c r="K777" s="1157"/>
      <c r="L777" s="1157"/>
      <c r="M777" s="1157"/>
      <c r="N777" s="1157"/>
      <c r="O777" s="1157"/>
      <c r="P777" s="1157"/>
      <c r="Q777" s="1157"/>
      <c r="R777" s="1157"/>
      <c r="S777" s="1157"/>
      <c r="T777" s="1157"/>
      <c r="U777" s="1157"/>
      <c r="V777" s="1157"/>
      <c r="W777" s="1157"/>
      <c r="X777" s="1157"/>
      <c r="Y777" s="1157"/>
      <c r="Z777" s="1157"/>
      <c r="AA777" s="1157"/>
      <c r="AB777" s="1201"/>
      <c r="AC777" s="1201"/>
      <c r="AD777" s="1201"/>
      <c r="AE777" s="1201"/>
      <c r="AF777" s="1157"/>
      <c r="AG777" s="1157"/>
      <c r="AH777" s="1157"/>
      <c r="AI777" s="1157"/>
      <c r="AJ777" s="1157"/>
      <c r="AK777" s="1157"/>
      <c r="AL777" s="1157"/>
      <c r="AM777" s="1157"/>
      <c r="AN777" s="1157"/>
      <c r="AO777" s="1157"/>
      <c r="AP777" s="1157"/>
      <c r="AQ777" s="1157"/>
      <c r="AR777" s="1157"/>
      <c r="AS777" s="1157"/>
      <c r="AT777" s="1157"/>
      <c r="AU777" s="1157"/>
      <c r="AV777" s="1157"/>
      <c r="AW777" s="1157"/>
      <c r="AX777" s="1157"/>
      <c r="AY777" s="1157"/>
      <c r="AZ777" s="1157"/>
      <c r="BA777" s="1157"/>
      <c r="BB777" s="1157"/>
      <c r="BC777" s="1157"/>
      <c r="BD777" s="1157"/>
      <c r="BE777" s="1157"/>
      <c r="BF777" s="1157"/>
      <c r="BG777" s="1157"/>
      <c r="BH777" s="1157"/>
      <c r="BI777" s="1157"/>
      <c r="BJ777" s="1157"/>
      <c r="BK777" s="1157"/>
      <c r="BL777" s="1157"/>
      <c r="BM777" s="1157"/>
      <c r="BN777" s="1157"/>
      <c r="BO777" s="1157"/>
      <c r="BP777" s="1157"/>
      <c r="BQ777" s="1157"/>
      <c r="BR777" s="1157"/>
      <c r="BS777" s="1201"/>
      <c r="BT777" s="1157"/>
      <c r="BU777" s="1157"/>
      <c r="BV777" s="1157"/>
      <c r="BW777" s="1157"/>
      <c r="BX777" s="1157"/>
      <c r="BY777" s="1157"/>
      <c r="BZ777" s="1157"/>
      <c r="CA777" s="1157"/>
      <c r="CB777" s="1157"/>
      <c r="CC777" s="1157"/>
      <c r="CD777" s="1157"/>
      <c r="CE777" s="1157"/>
      <c r="CF777" s="1157"/>
      <c r="CG777" s="1157"/>
      <c r="CH777" s="1157"/>
      <c r="CI777" s="1157"/>
      <c r="CJ777" s="1157"/>
      <c r="CK777" s="1157"/>
      <c r="CL777" s="1157"/>
      <c r="CM777" s="1201"/>
      <c r="CN777" s="1201"/>
      <c r="CO777" s="1202"/>
      <c r="CQ777" s="2118"/>
    </row>
    <row r="778" spans="1:95" s="701" customFormat="1">
      <c r="A778" s="1138"/>
      <c r="B778" s="1156"/>
      <c r="C778" s="1132"/>
      <c r="D778" s="1132"/>
      <c r="E778" s="1133"/>
      <c r="F778" s="1151"/>
      <c r="G778" s="1150"/>
      <c r="H778" s="1136"/>
      <c r="I778" s="1157"/>
      <c r="J778" s="1157"/>
      <c r="K778" s="1157"/>
      <c r="L778" s="1157"/>
      <c r="M778" s="1157"/>
      <c r="N778" s="1157"/>
      <c r="O778" s="1157"/>
      <c r="P778" s="1157"/>
      <c r="Q778" s="1157"/>
      <c r="R778" s="1157"/>
      <c r="S778" s="1157"/>
      <c r="T778" s="1157"/>
      <c r="U778" s="1157"/>
      <c r="V778" s="1157"/>
      <c r="W778" s="1157"/>
      <c r="X778" s="1157"/>
      <c r="Y778" s="1157"/>
      <c r="Z778" s="1157"/>
      <c r="AA778" s="1157"/>
      <c r="AB778" s="1201"/>
      <c r="AC778" s="1201"/>
      <c r="AD778" s="1201"/>
      <c r="AE778" s="1201"/>
      <c r="AF778" s="1157"/>
      <c r="AG778" s="1157"/>
      <c r="AH778" s="1157"/>
      <c r="AI778" s="1157"/>
      <c r="AJ778" s="1157"/>
      <c r="AK778" s="1157"/>
      <c r="AL778" s="1157"/>
      <c r="AM778" s="1157"/>
      <c r="AN778" s="1157"/>
      <c r="AO778" s="1157"/>
      <c r="AP778" s="1157"/>
      <c r="AQ778" s="1157"/>
      <c r="AR778" s="1157"/>
      <c r="AS778" s="1157"/>
      <c r="AT778" s="1157"/>
      <c r="AU778" s="1157"/>
      <c r="AV778" s="1157"/>
      <c r="AW778" s="1157"/>
      <c r="AX778" s="1157"/>
      <c r="AY778" s="1157"/>
      <c r="AZ778" s="1157"/>
      <c r="BA778" s="1157"/>
      <c r="BB778" s="1157"/>
      <c r="BC778" s="1157"/>
      <c r="BD778" s="1157"/>
      <c r="BE778" s="1157"/>
      <c r="BF778" s="1157"/>
      <c r="BG778" s="1157"/>
      <c r="BH778" s="1157"/>
      <c r="BI778" s="1157"/>
      <c r="BJ778" s="1157"/>
      <c r="BK778" s="1157"/>
      <c r="BL778" s="1157"/>
      <c r="BM778" s="1157"/>
      <c r="BN778" s="1157"/>
      <c r="BO778" s="1157"/>
      <c r="BP778" s="1157"/>
      <c r="BQ778" s="1157"/>
      <c r="BR778" s="1157"/>
      <c r="BS778" s="1201"/>
      <c r="BT778" s="1157"/>
      <c r="BU778" s="1157"/>
      <c r="BV778" s="1157"/>
      <c r="BW778" s="1157"/>
      <c r="BX778" s="1157"/>
      <c r="BY778" s="1157"/>
      <c r="BZ778" s="1157"/>
      <c r="CA778" s="1157"/>
      <c r="CB778" s="1157"/>
      <c r="CC778" s="1157"/>
      <c r="CD778" s="1157"/>
      <c r="CE778" s="1157"/>
      <c r="CF778" s="1157"/>
      <c r="CG778" s="1157"/>
      <c r="CH778" s="1157"/>
      <c r="CI778" s="1157"/>
      <c r="CJ778" s="1157"/>
      <c r="CK778" s="1157"/>
      <c r="CL778" s="1157"/>
      <c r="CM778" s="1201"/>
      <c r="CN778" s="1201"/>
      <c r="CO778" s="1202"/>
      <c r="CQ778" s="2118"/>
    </row>
    <row r="779" spans="1:95" s="701" customFormat="1">
      <c r="A779" s="1138"/>
      <c r="B779" s="1156"/>
      <c r="C779" s="1132"/>
      <c r="D779" s="1132"/>
      <c r="E779" s="1133"/>
      <c r="F779" s="1151"/>
      <c r="G779" s="1150"/>
      <c r="H779" s="1136"/>
      <c r="I779" s="1157"/>
      <c r="J779" s="1157"/>
      <c r="K779" s="1157"/>
      <c r="L779" s="1157"/>
      <c r="M779" s="1157"/>
      <c r="N779" s="1157"/>
      <c r="O779" s="1157"/>
      <c r="P779" s="1157"/>
      <c r="Q779" s="1157"/>
      <c r="R779" s="1157"/>
      <c r="S779" s="1157"/>
      <c r="T779" s="1157"/>
      <c r="U779" s="1157"/>
      <c r="V779" s="1157"/>
      <c r="W779" s="1157"/>
      <c r="X779" s="1157"/>
      <c r="Y779" s="1157"/>
      <c r="Z779" s="1157"/>
      <c r="AA779" s="1157"/>
      <c r="AB779" s="1201"/>
      <c r="AC779" s="1201"/>
      <c r="AD779" s="1201"/>
      <c r="AE779" s="1201"/>
      <c r="AF779" s="1157"/>
      <c r="AG779" s="1157"/>
      <c r="AH779" s="1157"/>
      <c r="AI779" s="1157"/>
      <c r="AJ779" s="1157"/>
      <c r="AK779" s="1157"/>
      <c r="AL779" s="1157"/>
      <c r="AM779" s="1157"/>
      <c r="AN779" s="1157"/>
      <c r="AO779" s="1157"/>
      <c r="AP779" s="1157"/>
      <c r="AQ779" s="1157"/>
      <c r="AR779" s="1157"/>
      <c r="AS779" s="1157"/>
      <c r="AT779" s="1157"/>
      <c r="AU779" s="1157"/>
      <c r="AV779" s="1157"/>
      <c r="AW779" s="1157"/>
      <c r="AX779" s="1157"/>
      <c r="AY779" s="1157"/>
      <c r="AZ779" s="1157"/>
      <c r="BA779" s="1157"/>
      <c r="BB779" s="1157"/>
      <c r="BC779" s="1157"/>
      <c r="BD779" s="1157"/>
      <c r="BE779" s="1157"/>
      <c r="BF779" s="1157"/>
      <c r="BG779" s="1157"/>
      <c r="BH779" s="1157"/>
      <c r="BI779" s="1157"/>
      <c r="BJ779" s="1157"/>
      <c r="BK779" s="1157"/>
      <c r="BL779" s="1157"/>
      <c r="BM779" s="1157"/>
      <c r="BN779" s="1157"/>
      <c r="BO779" s="1157"/>
      <c r="BP779" s="1157"/>
      <c r="BQ779" s="1157"/>
      <c r="BR779" s="1157"/>
      <c r="BS779" s="1201"/>
      <c r="BT779" s="1157"/>
      <c r="BU779" s="1157"/>
      <c r="BV779" s="1157"/>
      <c r="BW779" s="1157"/>
      <c r="BX779" s="1157"/>
      <c r="BY779" s="1157"/>
      <c r="BZ779" s="1157"/>
      <c r="CA779" s="1157"/>
      <c r="CB779" s="1157"/>
      <c r="CC779" s="1157"/>
      <c r="CD779" s="1157"/>
      <c r="CE779" s="1157"/>
      <c r="CF779" s="1157"/>
      <c r="CG779" s="1157"/>
      <c r="CH779" s="1157"/>
      <c r="CI779" s="1157"/>
      <c r="CJ779" s="1157"/>
      <c r="CK779" s="1157"/>
      <c r="CL779" s="1157"/>
      <c r="CM779" s="1201"/>
      <c r="CN779" s="1201"/>
      <c r="CO779" s="1202"/>
      <c r="CQ779" s="2118"/>
    </row>
    <row r="780" spans="1:95" s="701" customFormat="1">
      <c r="A780" s="1138"/>
      <c r="B780" s="1156"/>
      <c r="C780" s="1132"/>
      <c r="D780" s="1132"/>
      <c r="E780" s="1133"/>
      <c r="F780" s="1151"/>
      <c r="G780" s="1150"/>
      <c r="H780" s="1136"/>
      <c r="I780" s="1157"/>
      <c r="J780" s="1157"/>
      <c r="K780" s="1157"/>
      <c r="L780" s="1157"/>
      <c r="M780" s="1157"/>
      <c r="N780" s="1157"/>
      <c r="O780" s="1157"/>
      <c r="P780" s="1157"/>
      <c r="Q780" s="1157"/>
      <c r="R780" s="1157"/>
      <c r="S780" s="1157"/>
      <c r="T780" s="1157"/>
      <c r="U780" s="1157"/>
      <c r="V780" s="1157"/>
      <c r="W780" s="1157"/>
      <c r="X780" s="1157"/>
      <c r="Y780" s="1157"/>
      <c r="Z780" s="1157"/>
      <c r="AA780" s="1157"/>
      <c r="AB780" s="1201"/>
      <c r="AC780" s="1201"/>
      <c r="AD780" s="1201"/>
      <c r="AE780" s="1201"/>
      <c r="AF780" s="1157"/>
      <c r="AG780" s="1157"/>
      <c r="AH780" s="1157"/>
      <c r="AI780" s="1157"/>
      <c r="AJ780" s="1157"/>
      <c r="AK780" s="1157"/>
      <c r="AL780" s="1157"/>
      <c r="AM780" s="1157"/>
      <c r="AN780" s="1157"/>
      <c r="AO780" s="1157"/>
      <c r="AP780" s="1157"/>
      <c r="AQ780" s="1157"/>
      <c r="AR780" s="1157"/>
      <c r="AS780" s="1157"/>
      <c r="AT780" s="1157"/>
      <c r="AU780" s="1157"/>
      <c r="AV780" s="1157"/>
      <c r="AW780" s="1157"/>
      <c r="AX780" s="1157"/>
      <c r="AY780" s="1157"/>
      <c r="AZ780" s="1157"/>
      <c r="BA780" s="1157"/>
      <c r="BB780" s="1157"/>
      <c r="BC780" s="1157"/>
      <c r="BD780" s="1157"/>
      <c r="BE780" s="1157"/>
      <c r="BF780" s="1157"/>
      <c r="BG780" s="1157"/>
      <c r="BH780" s="1157"/>
      <c r="BI780" s="1157"/>
      <c r="BJ780" s="1157"/>
      <c r="BK780" s="1157"/>
      <c r="BL780" s="1157"/>
      <c r="BM780" s="1157"/>
      <c r="BN780" s="1157"/>
      <c r="BO780" s="1157"/>
      <c r="BP780" s="1157"/>
      <c r="BQ780" s="1157"/>
      <c r="BR780" s="1157"/>
      <c r="BS780" s="1201"/>
      <c r="BT780" s="1157"/>
      <c r="BU780" s="1157"/>
      <c r="BV780" s="1157"/>
      <c r="BW780" s="1157"/>
      <c r="BX780" s="1157"/>
      <c r="BY780" s="1157"/>
      <c r="BZ780" s="1157"/>
      <c r="CA780" s="1157"/>
      <c r="CB780" s="1157"/>
      <c r="CC780" s="1157"/>
      <c r="CD780" s="1157"/>
      <c r="CE780" s="1157"/>
      <c r="CF780" s="1157"/>
      <c r="CG780" s="1157"/>
      <c r="CH780" s="1157"/>
      <c r="CI780" s="1157"/>
      <c r="CJ780" s="1157"/>
      <c r="CK780" s="1157"/>
      <c r="CL780" s="1157"/>
      <c r="CM780" s="1201"/>
      <c r="CN780" s="1201"/>
      <c r="CO780" s="1202"/>
      <c r="CQ780" s="2118"/>
    </row>
    <row r="781" spans="1:95" s="701" customFormat="1">
      <c r="A781" s="1138"/>
      <c r="B781" s="1156"/>
      <c r="C781" s="1132"/>
      <c r="D781" s="1132"/>
      <c r="E781" s="1133"/>
      <c r="F781" s="1151"/>
      <c r="G781" s="1150"/>
      <c r="H781" s="1136"/>
      <c r="I781" s="1157"/>
      <c r="J781" s="1157"/>
      <c r="K781" s="1157"/>
      <c r="L781" s="1157"/>
      <c r="M781" s="1157"/>
      <c r="N781" s="1157"/>
      <c r="O781" s="1157"/>
      <c r="P781" s="1157"/>
      <c r="Q781" s="1157"/>
      <c r="R781" s="1157"/>
      <c r="S781" s="1157"/>
      <c r="T781" s="1157"/>
      <c r="U781" s="1157"/>
      <c r="V781" s="1157"/>
      <c r="W781" s="1157"/>
      <c r="X781" s="1157"/>
      <c r="Y781" s="1157"/>
      <c r="Z781" s="1157"/>
      <c r="AA781" s="1157"/>
      <c r="AB781" s="1201"/>
      <c r="AC781" s="1201"/>
      <c r="AD781" s="1201"/>
      <c r="AE781" s="1201"/>
      <c r="AF781" s="1157"/>
      <c r="AG781" s="1157"/>
      <c r="AH781" s="1157"/>
      <c r="AI781" s="1157"/>
      <c r="AJ781" s="1157"/>
      <c r="AK781" s="1157"/>
      <c r="AL781" s="1157"/>
      <c r="AM781" s="1157"/>
      <c r="AN781" s="1157"/>
      <c r="AO781" s="1157"/>
      <c r="AP781" s="1157"/>
      <c r="AQ781" s="1157"/>
      <c r="AR781" s="1157"/>
      <c r="AS781" s="1157"/>
      <c r="AT781" s="1157"/>
      <c r="AU781" s="1157"/>
      <c r="AV781" s="1157"/>
      <c r="AW781" s="1157"/>
      <c r="AX781" s="1157"/>
      <c r="AY781" s="1157"/>
      <c r="AZ781" s="1157"/>
      <c r="BA781" s="1157"/>
      <c r="BB781" s="1157"/>
      <c r="BC781" s="1157"/>
      <c r="BD781" s="1157"/>
      <c r="BE781" s="1157"/>
      <c r="BF781" s="1157"/>
      <c r="BG781" s="1157"/>
      <c r="BH781" s="1157"/>
      <c r="BI781" s="1157"/>
      <c r="BJ781" s="1157"/>
      <c r="BK781" s="1157"/>
      <c r="BL781" s="1157"/>
      <c r="BM781" s="1157"/>
      <c r="BN781" s="1157"/>
      <c r="BO781" s="1157"/>
      <c r="BP781" s="1157"/>
      <c r="BQ781" s="1157"/>
      <c r="BR781" s="1157"/>
      <c r="BS781" s="1201"/>
      <c r="BT781" s="1157"/>
      <c r="BU781" s="1157"/>
      <c r="BV781" s="1157"/>
      <c r="BW781" s="1157"/>
      <c r="BX781" s="1157"/>
      <c r="BY781" s="1157"/>
      <c r="BZ781" s="1157"/>
      <c r="CA781" s="1157"/>
      <c r="CB781" s="1157"/>
      <c r="CC781" s="1157"/>
      <c r="CD781" s="1157"/>
      <c r="CE781" s="1157"/>
      <c r="CF781" s="1157"/>
      <c r="CG781" s="1157"/>
      <c r="CH781" s="1157"/>
      <c r="CI781" s="1157"/>
      <c r="CJ781" s="1157"/>
      <c r="CK781" s="1157"/>
      <c r="CL781" s="1157"/>
      <c r="CM781" s="1201"/>
      <c r="CN781" s="1201"/>
      <c r="CO781" s="1202"/>
      <c r="CQ781" s="2118"/>
    </row>
    <row r="782" spans="1:95" s="701" customFormat="1">
      <c r="A782" s="1138"/>
      <c r="B782" s="1156"/>
      <c r="C782" s="1132"/>
      <c r="D782" s="1132"/>
      <c r="E782" s="1133"/>
      <c r="F782" s="1151"/>
      <c r="G782" s="1150"/>
      <c r="H782" s="1136"/>
      <c r="I782" s="1157"/>
      <c r="J782" s="1157"/>
      <c r="K782" s="1157"/>
      <c r="L782" s="1157"/>
      <c r="M782" s="1157"/>
      <c r="N782" s="1157"/>
      <c r="O782" s="1157"/>
      <c r="P782" s="1157"/>
      <c r="Q782" s="1157"/>
      <c r="R782" s="1157"/>
      <c r="S782" s="1157"/>
      <c r="T782" s="1157"/>
      <c r="U782" s="1157"/>
      <c r="V782" s="1157"/>
      <c r="W782" s="1157"/>
      <c r="X782" s="1157"/>
      <c r="Y782" s="1157"/>
      <c r="Z782" s="1157"/>
      <c r="AA782" s="1157"/>
      <c r="AB782" s="1201"/>
      <c r="AC782" s="1201"/>
      <c r="AD782" s="1201"/>
      <c r="AE782" s="1201"/>
      <c r="AF782" s="1157"/>
      <c r="AG782" s="1157"/>
      <c r="AH782" s="1157"/>
      <c r="AI782" s="1157"/>
      <c r="AJ782" s="1157"/>
      <c r="AK782" s="1157"/>
      <c r="AL782" s="1157"/>
      <c r="AM782" s="1157"/>
      <c r="AN782" s="1157"/>
      <c r="AO782" s="1157"/>
      <c r="AP782" s="1157"/>
      <c r="AQ782" s="1157"/>
      <c r="AR782" s="1157"/>
      <c r="AS782" s="1157"/>
      <c r="AT782" s="1157"/>
      <c r="AU782" s="1157"/>
      <c r="AV782" s="1157"/>
      <c r="AW782" s="1157"/>
      <c r="AX782" s="1157"/>
      <c r="AY782" s="1157"/>
      <c r="AZ782" s="1157"/>
      <c r="BA782" s="1157"/>
      <c r="BB782" s="1157"/>
      <c r="BC782" s="1157"/>
      <c r="BD782" s="1157"/>
      <c r="BE782" s="1157"/>
      <c r="BF782" s="1157"/>
      <c r="BG782" s="1157"/>
      <c r="BH782" s="1157"/>
      <c r="BI782" s="1157"/>
      <c r="BJ782" s="1157"/>
      <c r="BK782" s="1157"/>
      <c r="BL782" s="1157"/>
      <c r="BM782" s="1157"/>
      <c r="BN782" s="1157"/>
      <c r="BO782" s="1157"/>
      <c r="BP782" s="1157"/>
      <c r="BQ782" s="1157"/>
      <c r="BR782" s="1157"/>
      <c r="BS782" s="1201"/>
      <c r="BT782" s="1157"/>
      <c r="BU782" s="1157"/>
      <c r="BV782" s="1157"/>
      <c r="BW782" s="1157"/>
      <c r="BX782" s="1157"/>
      <c r="BY782" s="1157"/>
      <c r="BZ782" s="1157"/>
      <c r="CA782" s="1157"/>
      <c r="CB782" s="1157"/>
      <c r="CC782" s="1157"/>
      <c r="CD782" s="1157"/>
      <c r="CE782" s="1157"/>
      <c r="CF782" s="1157"/>
      <c r="CG782" s="1157"/>
      <c r="CH782" s="1157"/>
      <c r="CI782" s="1157"/>
      <c r="CJ782" s="1157"/>
      <c r="CK782" s="1157"/>
      <c r="CL782" s="1157"/>
      <c r="CM782" s="1201"/>
      <c r="CN782" s="1201"/>
      <c r="CO782" s="1202"/>
      <c r="CQ782" s="2118"/>
    </row>
    <row r="783" spans="1:95" s="701" customFormat="1">
      <c r="A783" s="1138"/>
      <c r="B783" s="1156"/>
      <c r="C783" s="1132"/>
      <c r="D783" s="1132"/>
      <c r="E783" s="1133"/>
      <c r="F783" s="1151"/>
      <c r="G783" s="1150"/>
      <c r="H783" s="1136"/>
      <c r="I783" s="1157"/>
      <c r="J783" s="1157"/>
      <c r="K783" s="1157"/>
      <c r="L783" s="1157"/>
      <c r="M783" s="1157"/>
      <c r="N783" s="1157"/>
      <c r="O783" s="1157"/>
      <c r="P783" s="1157"/>
      <c r="Q783" s="1157"/>
      <c r="R783" s="1157"/>
      <c r="S783" s="1157"/>
      <c r="T783" s="1157"/>
      <c r="U783" s="1157"/>
      <c r="V783" s="1157"/>
      <c r="W783" s="1157"/>
      <c r="X783" s="1157"/>
      <c r="Y783" s="1157"/>
      <c r="Z783" s="1157"/>
      <c r="AA783" s="1157"/>
      <c r="AB783" s="1201"/>
      <c r="AC783" s="1201"/>
      <c r="AD783" s="1201"/>
      <c r="AE783" s="1201"/>
      <c r="AF783" s="1157"/>
      <c r="AG783" s="1157"/>
      <c r="AH783" s="1157"/>
      <c r="AI783" s="1157"/>
      <c r="AJ783" s="1157"/>
      <c r="AK783" s="1157"/>
      <c r="AL783" s="1157"/>
      <c r="AM783" s="1157"/>
      <c r="AN783" s="1157"/>
      <c r="AO783" s="1157"/>
      <c r="AP783" s="1157"/>
      <c r="AQ783" s="1157"/>
      <c r="AR783" s="1157"/>
      <c r="AS783" s="1157"/>
      <c r="AT783" s="1157"/>
      <c r="AU783" s="1157"/>
      <c r="AV783" s="1157"/>
      <c r="AW783" s="1157"/>
      <c r="AX783" s="1157"/>
      <c r="AY783" s="1157"/>
      <c r="AZ783" s="1157"/>
      <c r="BA783" s="1157"/>
      <c r="BB783" s="1157"/>
      <c r="BC783" s="1157"/>
      <c r="BD783" s="1157"/>
      <c r="BE783" s="1157"/>
      <c r="BF783" s="1157"/>
      <c r="BG783" s="1157"/>
      <c r="BH783" s="1157"/>
      <c r="BI783" s="1157"/>
      <c r="BJ783" s="1157"/>
      <c r="BK783" s="1157"/>
      <c r="BL783" s="1157"/>
      <c r="BM783" s="1157"/>
      <c r="BN783" s="1157"/>
      <c r="BO783" s="1157"/>
      <c r="BP783" s="1157"/>
      <c r="BQ783" s="1157"/>
      <c r="BR783" s="1157"/>
      <c r="BS783" s="1201"/>
      <c r="BT783" s="1157"/>
      <c r="BU783" s="1157"/>
      <c r="BV783" s="1157"/>
      <c r="BW783" s="1157"/>
      <c r="BX783" s="1157"/>
      <c r="BY783" s="1157"/>
      <c r="BZ783" s="1157"/>
      <c r="CA783" s="1157"/>
      <c r="CB783" s="1157"/>
      <c r="CC783" s="1157"/>
      <c r="CD783" s="1157"/>
      <c r="CE783" s="1157"/>
      <c r="CF783" s="1157"/>
      <c r="CG783" s="1157"/>
      <c r="CH783" s="1157"/>
      <c r="CI783" s="1157"/>
      <c r="CJ783" s="1157"/>
      <c r="CK783" s="1157"/>
      <c r="CL783" s="1157"/>
      <c r="CM783" s="1201"/>
      <c r="CN783" s="1201"/>
      <c r="CO783" s="1202"/>
      <c r="CQ783" s="2118"/>
    </row>
    <row r="784" spans="1:95" s="701" customFormat="1">
      <c r="A784" s="1138"/>
      <c r="B784" s="1156"/>
      <c r="C784" s="1132"/>
      <c r="D784" s="1132"/>
      <c r="E784" s="1133"/>
      <c r="F784" s="1151"/>
      <c r="G784" s="1150"/>
      <c r="H784" s="1136"/>
      <c r="I784" s="1157"/>
      <c r="J784" s="1157"/>
      <c r="K784" s="1157"/>
      <c r="L784" s="1157"/>
      <c r="M784" s="1157"/>
      <c r="N784" s="1157"/>
      <c r="O784" s="1157"/>
      <c r="P784" s="1157"/>
      <c r="Q784" s="1157"/>
      <c r="R784" s="1157"/>
      <c r="S784" s="1157"/>
      <c r="T784" s="1157"/>
      <c r="U784" s="1157"/>
      <c r="V784" s="1157"/>
      <c r="W784" s="1157"/>
      <c r="X784" s="1157"/>
      <c r="Y784" s="1157"/>
      <c r="Z784" s="1157"/>
      <c r="AA784" s="1157"/>
      <c r="AB784" s="1201"/>
      <c r="AC784" s="1201"/>
      <c r="AD784" s="1201"/>
      <c r="AE784" s="1201"/>
      <c r="AF784" s="1157"/>
      <c r="AG784" s="1157"/>
      <c r="AH784" s="1157"/>
      <c r="AI784" s="1157"/>
      <c r="AJ784" s="1157"/>
      <c r="AK784" s="1157"/>
      <c r="AL784" s="1157"/>
      <c r="AM784" s="1157"/>
      <c r="AN784" s="1157"/>
      <c r="AO784" s="1157"/>
      <c r="AP784" s="1157"/>
      <c r="AQ784" s="1157"/>
      <c r="AR784" s="1157"/>
      <c r="AS784" s="1157"/>
      <c r="AT784" s="1157"/>
      <c r="AU784" s="1157"/>
      <c r="AV784" s="1157"/>
      <c r="AW784" s="1157"/>
      <c r="AX784" s="1157"/>
      <c r="AY784" s="1157"/>
      <c r="AZ784" s="1157"/>
      <c r="BA784" s="1157"/>
      <c r="BB784" s="1157"/>
      <c r="BC784" s="1157"/>
      <c r="BD784" s="1157"/>
      <c r="BE784" s="1157"/>
      <c r="BF784" s="1157"/>
      <c r="BG784" s="1157"/>
      <c r="BH784" s="1157"/>
      <c r="BI784" s="1157"/>
      <c r="BJ784" s="1157"/>
      <c r="BK784" s="1157"/>
      <c r="BL784" s="1157"/>
      <c r="BM784" s="1157"/>
      <c r="BN784" s="1157"/>
      <c r="BO784" s="1157"/>
      <c r="BP784" s="1157"/>
      <c r="BQ784" s="1157"/>
      <c r="BR784" s="1157"/>
      <c r="BS784" s="1201"/>
      <c r="BT784" s="1157"/>
      <c r="BU784" s="1157"/>
      <c r="BV784" s="1157"/>
      <c r="BW784" s="1157"/>
      <c r="BX784" s="1157"/>
      <c r="BY784" s="1157"/>
      <c r="BZ784" s="1157"/>
      <c r="CA784" s="1157"/>
      <c r="CB784" s="1157"/>
      <c r="CC784" s="1157"/>
      <c r="CD784" s="1157"/>
      <c r="CE784" s="1157"/>
      <c r="CF784" s="1157"/>
      <c r="CG784" s="1157"/>
      <c r="CH784" s="1157"/>
      <c r="CI784" s="1157"/>
      <c r="CJ784" s="1157"/>
      <c r="CK784" s="1157"/>
      <c r="CL784" s="1157"/>
      <c r="CM784" s="1201"/>
      <c r="CN784" s="1201"/>
      <c r="CO784" s="1202"/>
      <c r="CQ784" s="2118"/>
    </row>
    <row r="785" spans="1:95" s="701" customFormat="1">
      <c r="A785" s="1138"/>
      <c r="B785" s="1156"/>
      <c r="C785" s="1132"/>
      <c r="D785" s="1132"/>
      <c r="E785" s="1133"/>
      <c r="F785" s="1151"/>
      <c r="G785" s="1150"/>
      <c r="H785" s="1136"/>
      <c r="I785" s="1157"/>
      <c r="J785" s="1157"/>
      <c r="K785" s="1157"/>
      <c r="L785" s="1157"/>
      <c r="M785" s="1157"/>
      <c r="N785" s="1157"/>
      <c r="O785" s="1157"/>
      <c r="P785" s="1157"/>
      <c r="Q785" s="1157"/>
      <c r="R785" s="1157"/>
      <c r="S785" s="1157"/>
      <c r="T785" s="1157"/>
      <c r="U785" s="1157"/>
      <c r="V785" s="1157"/>
      <c r="W785" s="1157"/>
      <c r="X785" s="1157"/>
      <c r="Y785" s="1157"/>
      <c r="Z785" s="1157"/>
      <c r="AA785" s="1157"/>
      <c r="AB785" s="1201"/>
      <c r="AC785" s="1201"/>
      <c r="AD785" s="1201"/>
      <c r="AE785" s="1201"/>
      <c r="AF785" s="1157"/>
      <c r="AG785" s="1157"/>
      <c r="AH785" s="1157"/>
      <c r="AI785" s="1157"/>
      <c r="AJ785" s="1157"/>
      <c r="AK785" s="1157"/>
      <c r="AL785" s="1157"/>
      <c r="AM785" s="1157"/>
      <c r="AN785" s="1157"/>
      <c r="AO785" s="1157"/>
      <c r="AP785" s="1157"/>
      <c r="AQ785" s="1157"/>
      <c r="AR785" s="1157"/>
      <c r="AS785" s="1157"/>
      <c r="AT785" s="1157"/>
      <c r="AU785" s="1157"/>
      <c r="AV785" s="1157"/>
      <c r="AW785" s="1157"/>
      <c r="AX785" s="1157"/>
      <c r="AY785" s="1157"/>
      <c r="AZ785" s="1157"/>
      <c r="BA785" s="1157"/>
      <c r="BB785" s="1157"/>
      <c r="BC785" s="1157"/>
      <c r="BD785" s="1157"/>
      <c r="BE785" s="1157"/>
      <c r="BF785" s="1157"/>
      <c r="BG785" s="1157"/>
      <c r="BH785" s="1157"/>
      <c r="BI785" s="1157"/>
      <c r="BJ785" s="1157"/>
      <c r="BK785" s="1157"/>
      <c r="BL785" s="1157"/>
      <c r="BM785" s="1157"/>
      <c r="BN785" s="1157"/>
      <c r="BO785" s="1157"/>
      <c r="BP785" s="1157"/>
      <c r="BQ785" s="1157"/>
      <c r="BR785" s="1157"/>
      <c r="BS785" s="1201"/>
      <c r="BT785" s="1157"/>
      <c r="BU785" s="1157"/>
      <c r="BV785" s="1157"/>
      <c r="BW785" s="1157"/>
      <c r="BX785" s="1157"/>
      <c r="BY785" s="1157"/>
      <c r="BZ785" s="1157"/>
      <c r="CA785" s="1157"/>
      <c r="CB785" s="1157"/>
      <c r="CC785" s="1157"/>
      <c r="CD785" s="1157"/>
      <c r="CE785" s="1157"/>
      <c r="CF785" s="1157"/>
      <c r="CG785" s="1157"/>
      <c r="CH785" s="1157"/>
      <c r="CI785" s="1157"/>
      <c r="CJ785" s="1157"/>
      <c r="CK785" s="1157"/>
      <c r="CL785" s="1157"/>
      <c r="CM785" s="1201"/>
      <c r="CN785" s="1201"/>
      <c r="CO785" s="1202"/>
      <c r="CQ785" s="2118"/>
    </row>
    <row r="786" spans="1:95" s="701" customFormat="1">
      <c r="A786" s="1138"/>
      <c r="B786" s="1156"/>
      <c r="C786" s="1132"/>
      <c r="D786" s="1132"/>
      <c r="E786" s="1133"/>
      <c r="F786" s="1151"/>
      <c r="G786" s="1150"/>
      <c r="H786" s="1136"/>
      <c r="I786" s="1157"/>
      <c r="J786" s="1157"/>
      <c r="K786" s="1157"/>
      <c r="L786" s="1157"/>
      <c r="M786" s="1157"/>
      <c r="N786" s="1157"/>
      <c r="O786" s="1157"/>
      <c r="P786" s="1157"/>
      <c r="Q786" s="1157"/>
      <c r="R786" s="1157"/>
      <c r="S786" s="1157"/>
      <c r="T786" s="1157"/>
      <c r="U786" s="1157"/>
      <c r="V786" s="1157"/>
      <c r="W786" s="1157"/>
      <c r="X786" s="1157"/>
      <c r="Y786" s="1157"/>
      <c r="Z786" s="1157"/>
      <c r="AA786" s="1157"/>
      <c r="AB786" s="1201"/>
      <c r="AC786" s="1201"/>
      <c r="AD786" s="1201"/>
      <c r="AE786" s="1201"/>
      <c r="AF786" s="1157"/>
      <c r="AG786" s="1157"/>
      <c r="AH786" s="1157"/>
      <c r="AI786" s="1157"/>
      <c r="AJ786" s="1157"/>
      <c r="AK786" s="1157"/>
      <c r="AL786" s="1157"/>
      <c r="AM786" s="1157"/>
      <c r="AN786" s="1157"/>
      <c r="AO786" s="1157"/>
      <c r="AP786" s="1157"/>
      <c r="AQ786" s="1157"/>
      <c r="AR786" s="1157"/>
      <c r="AS786" s="1157"/>
      <c r="AT786" s="1157"/>
      <c r="AU786" s="1157"/>
      <c r="AV786" s="1157"/>
      <c r="AW786" s="1157"/>
      <c r="AX786" s="1157"/>
      <c r="AY786" s="1157"/>
      <c r="AZ786" s="1157"/>
      <c r="BA786" s="1157"/>
      <c r="BB786" s="1157"/>
      <c r="BC786" s="1157"/>
      <c r="BD786" s="1157"/>
      <c r="BE786" s="1157"/>
      <c r="BF786" s="1157"/>
      <c r="BG786" s="1157"/>
      <c r="BH786" s="1157"/>
      <c r="BI786" s="1157"/>
      <c r="BJ786" s="1157"/>
      <c r="BK786" s="1157"/>
      <c r="BL786" s="1157"/>
      <c r="BM786" s="1157"/>
      <c r="BN786" s="1157"/>
      <c r="BO786" s="1157"/>
      <c r="BP786" s="1157"/>
      <c r="BQ786" s="1157"/>
      <c r="BR786" s="1157"/>
      <c r="BS786" s="1201"/>
      <c r="BT786" s="1157"/>
      <c r="BU786" s="1157"/>
      <c r="BV786" s="1157"/>
      <c r="BW786" s="1157"/>
      <c r="BX786" s="1157"/>
      <c r="BY786" s="1157"/>
      <c r="BZ786" s="1157"/>
      <c r="CA786" s="1157"/>
      <c r="CB786" s="1157"/>
      <c r="CC786" s="1157"/>
      <c r="CD786" s="1157"/>
      <c r="CE786" s="1157"/>
      <c r="CF786" s="1157"/>
      <c r="CG786" s="1157"/>
      <c r="CH786" s="1157"/>
      <c r="CI786" s="1157"/>
      <c r="CJ786" s="1157"/>
      <c r="CK786" s="1157"/>
      <c r="CL786" s="1157"/>
      <c r="CM786" s="1201"/>
      <c r="CN786" s="1201"/>
      <c r="CO786" s="1202"/>
      <c r="CQ786" s="2118"/>
    </row>
    <row r="787" spans="1:95" s="701" customFormat="1">
      <c r="A787" s="1138"/>
      <c r="B787" s="1156"/>
      <c r="C787" s="1132"/>
      <c r="D787" s="1132"/>
      <c r="E787" s="1133"/>
      <c r="F787" s="1151"/>
      <c r="G787" s="1150"/>
      <c r="H787" s="1136"/>
      <c r="I787" s="1157"/>
      <c r="J787" s="1157"/>
      <c r="K787" s="1157"/>
      <c r="L787" s="1157"/>
      <c r="M787" s="1157"/>
      <c r="N787" s="1157"/>
      <c r="O787" s="1157"/>
      <c r="P787" s="1157"/>
      <c r="Q787" s="1157"/>
      <c r="R787" s="1157"/>
      <c r="S787" s="1157"/>
      <c r="T787" s="1157"/>
      <c r="U787" s="1157"/>
      <c r="V787" s="1157"/>
      <c r="W787" s="1157"/>
      <c r="X787" s="1157"/>
      <c r="Y787" s="1157"/>
      <c r="Z787" s="1157"/>
      <c r="AA787" s="1157"/>
      <c r="AB787" s="1201"/>
      <c r="AC787" s="1201"/>
      <c r="AD787" s="1201"/>
      <c r="AE787" s="1201"/>
      <c r="AF787" s="1157"/>
      <c r="AG787" s="1157"/>
      <c r="AH787" s="1157"/>
      <c r="AI787" s="1157"/>
      <c r="AJ787" s="1157"/>
      <c r="AK787" s="1157"/>
      <c r="AL787" s="1157"/>
      <c r="AM787" s="1157"/>
      <c r="AN787" s="1157"/>
      <c r="AO787" s="1157"/>
      <c r="AP787" s="1157"/>
      <c r="AQ787" s="1157"/>
      <c r="AR787" s="1157"/>
      <c r="AS787" s="1157"/>
      <c r="AT787" s="1157"/>
      <c r="AU787" s="1157"/>
      <c r="AV787" s="1157"/>
      <c r="AW787" s="1157"/>
      <c r="AX787" s="1157"/>
      <c r="AY787" s="1157"/>
      <c r="AZ787" s="1157"/>
      <c r="BA787" s="1157"/>
      <c r="BB787" s="1157"/>
      <c r="BC787" s="1157"/>
      <c r="BD787" s="1157"/>
      <c r="BE787" s="1157"/>
      <c r="BF787" s="1157"/>
      <c r="BG787" s="1157"/>
      <c r="BH787" s="1157"/>
      <c r="BI787" s="1157"/>
      <c r="BJ787" s="1157"/>
      <c r="BK787" s="1157"/>
      <c r="BL787" s="1157"/>
      <c r="BM787" s="1157"/>
      <c r="BN787" s="1157"/>
      <c r="BO787" s="1157"/>
      <c r="BP787" s="1157"/>
      <c r="BQ787" s="1157"/>
      <c r="BR787" s="1157"/>
      <c r="BS787" s="1201"/>
      <c r="BT787" s="1157"/>
      <c r="BU787" s="1157"/>
      <c r="BV787" s="1157"/>
      <c r="BW787" s="1157"/>
      <c r="BX787" s="1157"/>
      <c r="BY787" s="1157"/>
      <c r="BZ787" s="1157"/>
      <c r="CA787" s="1157"/>
      <c r="CB787" s="1157"/>
      <c r="CC787" s="1157"/>
      <c r="CD787" s="1157"/>
      <c r="CE787" s="1157"/>
      <c r="CF787" s="1157"/>
      <c r="CG787" s="1157"/>
      <c r="CH787" s="1157"/>
      <c r="CI787" s="1157"/>
      <c r="CJ787" s="1157"/>
      <c r="CK787" s="1157"/>
      <c r="CL787" s="1157"/>
      <c r="CM787" s="1201"/>
      <c r="CN787" s="1201"/>
      <c r="CO787" s="1202"/>
      <c r="CQ787" s="2118"/>
    </row>
    <row r="788" spans="1:95" s="701" customFormat="1">
      <c r="A788" s="1138"/>
      <c r="B788" s="1156"/>
      <c r="C788" s="1132"/>
      <c r="D788" s="1132"/>
      <c r="E788" s="1133"/>
      <c r="F788" s="1151"/>
      <c r="G788" s="1150"/>
      <c r="H788" s="1136"/>
      <c r="I788" s="1157"/>
      <c r="J788" s="1157"/>
      <c r="K788" s="1157"/>
      <c r="L788" s="1157"/>
      <c r="M788" s="1157"/>
      <c r="N788" s="1157"/>
      <c r="O788" s="1157"/>
      <c r="P788" s="1157"/>
      <c r="Q788" s="1157"/>
      <c r="R788" s="1157"/>
      <c r="S788" s="1157"/>
      <c r="T788" s="1157"/>
      <c r="U788" s="1157"/>
      <c r="V788" s="1157"/>
      <c r="W788" s="1157"/>
      <c r="X788" s="1157"/>
      <c r="Y788" s="1157"/>
      <c r="Z788" s="1157"/>
      <c r="AA788" s="1157"/>
      <c r="AB788" s="1201"/>
      <c r="AC788" s="1201"/>
      <c r="AD788" s="1201"/>
      <c r="AE788" s="1201"/>
      <c r="AF788" s="1157"/>
      <c r="AG788" s="1157"/>
      <c r="AH788" s="1157"/>
      <c r="AI788" s="1157"/>
      <c r="AJ788" s="1157"/>
      <c r="AK788" s="1157"/>
      <c r="AL788" s="1157"/>
      <c r="AM788" s="1157"/>
      <c r="AN788" s="1157"/>
      <c r="AO788" s="1157"/>
      <c r="AP788" s="1157"/>
      <c r="AQ788" s="1157"/>
      <c r="AR788" s="1157"/>
      <c r="AS788" s="1157"/>
      <c r="AT788" s="1157"/>
      <c r="AU788" s="1157"/>
      <c r="AV788" s="1157"/>
      <c r="AW788" s="1157"/>
      <c r="AX788" s="1157"/>
      <c r="AY788" s="1157"/>
      <c r="AZ788" s="1157"/>
      <c r="BA788" s="1157"/>
      <c r="BB788" s="1157"/>
      <c r="BC788" s="1157"/>
      <c r="BD788" s="1157"/>
      <c r="BE788" s="1157"/>
      <c r="BF788" s="1157"/>
      <c r="BG788" s="1157"/>
      <c r="BH788" s="1157"/>
      <c r="BI788" s="1157"/>
      <c r="BJ788" s="1157"/>
      <c r="BK788" s="1157"/>
      <c r="BL788" s="1157"/>
      <c r="BM788" s="1157"/>
      <c r="BN788" s="1157"/>
      <c r="BO788" s="1157"/>
      <c r="BP788" s="1157"/>
      <c r="BQ788" s="1157"/>
      <c r="BR788" s="1157"/>
      <c r="BS788" s="1201"/>
      <c r="BT788" s="1157"/>
      <c r="BU788" s="1157"/>
      <c r="BV788" s="1157"/>
      <c r="BW788" s="1157"/>
      <c r="BX788" s="1157"/>
      <c r="BY788" s="1157"/>
      <c r="BZ788" s="1157"/>
      <c r="CA788" s="1157"/>
      <c r="CB788" s="1157"/>
      <c r="CC788" s="1157"/>
      <c r="CD788" s="1157"/>
      <c r="CE788" s="1157"/>
      <c r="CF788" s="1157"/>
      <c r="CG788" s="1157"/>
      <c r="CH788" s="1157"/>
      <c r="CI788" s="1157"/>
      <c r="CJ788" s="1157"/>
      <c r="CK788" s="1157"/>
      <c r="CL788" s="1157"/>
      <c r="CM788" s="1201"/>
      <c r="CN788" s="1201"/>
      <c r="CO788" s="1202"/>
      <c r="CQ788" s="2118"/>
    </row>
    <row r="789" spans="1:95" s="701" customFormat="1">
      <c r="A789" s="1138"/>
      <c r="B789" s="1156"/>
      <c r="C789" s="1132"/>
      <c r="D789" s="1132"/>
      <c r="E789" s="1133"/>
      <c r="F789" s="1151"/>
      <c r="G789" s="1150"/>
      <c r="H789" s="1136"/>
      <c r="I789" s="1157"/>
      <c r="J789" s="1157"/>
      <c r="K789" s="1157"/>
      <c r="L789" s="1157"/>
      <c r="M789" s="1157"/>
      <c r="N789" s="1157"/>
      <c r="O789" s="1157"/>
      <c r="P789" s="1157"/>
      <c r="Q789" s="1157"/>
      <c r="R789" s="1157"/>
      <c r="S789" s="1157"/>
      <c r="T789" s="1157"/>
      <c r="U789" s="1157"/>
      <c r="V789" s="1157"/>
      <c r="W789" s="1157"/>
      <c r="X789" s="1157"/>
      <c r="Y789" s="1157"/>
      <c r="Z789" s="1157"/>
      <c r="AA789" s="1157"/>
      <c r="AB789" s="1201"/>
      <c r="AC789" s="1201"/>
      <c r="AD789" s="1201"/>
      <c r="AE789" s="1201"/>
      <c r="AF789" s="1157"/>
      <c r="AG789" s="1157"/>
      <c r="AH789" s="1157"/>
      <c r="AI789" s="1157"/>
      <c r="AJ789" s="1157"/>
      <c r="AK789" s="1157"/>
      <c r="AL789" s="1157"/>
      <c r="AM789" s="1157"/>
      <c r="AN789" s="1157"/>
      <c r="AO789" s="1157"/>
      <c r="AP789" s="1157"/>
      <c r="AQ789" s="1157"/>
      <c r="AR789" s="1157"/>
      <c r="AS789" s="1157"/>
      <c r="AT789" s="1157"/>
      <c r="AU789" s="1157"/>
      <c r="AV789" s="1157"/>
      <c r="AW789" s="1157"/>
      <c r="AX789" s="1157"/>
      <c r="AY789" s="1157"/>
      <c r="AZ789" s="1157"/>
      <c r="BA789" s="1157"/>
      <c r="BB789" s="1157"/>
      <c r="BC789" s="1157"/>
      <c r="BD789" s="1157"/>
      <c r="BE789" s="1157"/>
      <c r="BF789" s="1157"/>
      <c r="BG789" s="1157"/>
      <c r="BH789" s="1157"/>
      <c r="BI789" s="1157"/>
      <c r="BJ789" s="1157"/>
      <c r="BK789" s="1157"/>
      <c r="BL789" s="1157"/>
      <c r="BM789" s="1157"/>
      <c r="BN789" s="1157"/>
      <c r="BO789" s="1157"/>
      <c r="BP789" s="1157"/>
      <c r="BQ789" s="1157"/>
      <c r="BR789" s="1157"/>
      <c r="BS789" s="1201"/>
      <c r="BT789" s="1157"/>
      <c r="BU789" s="1157"/>
      <c r="BV789" s="1157"/>
      <c r="BW789" s="1157"/>
      <c r="BX789" s="1157"/>
      <c r="BY789" s="1157"/>
      <c r="BZ789" s="1157"/>
      <c r="CA789" s="1157"/>
      <c r="CB789" s="1157"/>
      <c r="CC789" s="1157"/>
      <c r="CD789" s="1157"/>
      <c r="CE789" s="1157"/>
      <c r="CF789" s="1157"/>
      <c r="CG789" s="1157"/>
      <c r="CH789" s="1157"/>
      <c r="CI789" s="1157"/>
      <c r="CJ789" s="1157"/>
      <c r="CK789" s="1157"/>
      <c r="CL789" s="1157"/>
      <c r="CM789" s="1201"/>
      <c r="CN789" s="1201"/>
      <c r="CO789" s="1202"/>
      <c r="CQ789" s="2118"/>
    </row>
    <row r="790" spans="1:95" s="701" customFormat="1">
      <c r="A790" s="1138"/>
      <c r="B790" s="1156"/>
      <c r="C790" s="1132"/>
      <c r="D790" s="1132"/>
      <c r="E790" s="1133"/>
      <c r="F790" s="1151"/>
      <c r="G790" s="1150"/>
      <c r="H790" s="1136"/>
      <c r="I790" s="1157"/>
      <c r="J790" s="1157"/>
      <c r="K790" s="1157"/>
      <c r="L790" s="1157"/>
      <c r="M790" s="1157"/>
      <c r="N790" s="1157"/>
      <c r="O790" s="1157"/>
      <c r="P790" s="1157"/>
      <c r="Q790" s="1157"/>
      <c r="R790" s="1157"/>
      <c r="S790" s="1157"/>
      <c r="T790" s="1157"/>
      <c r="U790" s="1157"/>
      <c r="V790" s="1157"/>
      <c r="W790" s="1157"/>
      <c r="X790" s="1157"/>
      <c r="Y790" s="1157"/>
      <c r="Z790" s="1157"/>
      <c r="AA790" s="1157"/>
      <c r="AB790" s="1201"/>
      <c r="AC790" s="1201"/>
      <c r="AD790" s="1201"/>
      <c r="AE790" s="1201"/>
      <c r="AF790" s="1157"/>
      <c r="AG790" s="1157"/>
      <c r="AH790" s="1157"/>
      <c r="AI790" s="1157"/>
      <c r="AJ790" s="1157"/>
      <c r="AK790" s="1157"/>
      <c r="AL790" s="1157"/>
      <c r="AM790" s="1157"/>
      <c r="AN790" s="1157"/>
      <c r="AO790" s="1157"/>
      <c r="AP790" s="1157"/>
      <c r="AQ790" s="1157"/>
      <c r="AR790" s="1157"/>
      <c r="AS790" s="1157"/>
      <c r="AT790" s="1157"/>
      <c r="AU790" s="1157"/>
      <c r="AV790" s="1157"/>
      <c r="AW790" s="1157"/>
      <c r="AX790" s="1157"/>
      <c r="AY790" s="1157"/>
      <c r="AZ790" s="1157"/>
      <c r="BA790" s="1157"/>
      <c r="BB790" s="1157"/>
      <c r="BC790" s="1157"/>
      <c r="BD790" s="1157"/>
      <c r="BE790" s="1157"/>
      <c r="BF790" s="1157"/>
      <c r="BG790" s="1157"/>
      <c r="BH790" s="1157"/>
      <c r="BI790" s="1157"/>
      <c r="BJ790" s="1157"/>
      <c r="BK790" s="1157"/>
      <c r="BL790" s="1157"/>
      <c r="BM790" s="1157"/>
      <c r="BN790" s="1157"/>
      <c r="BO790" s="1157"/>
      <c r="BP790" s="1157"/>
      <c r="BQ790" s="1157"/>
      <c r="BR790" s="1157"/>
      <c r="BS790" s="1201"/>
      <c r="BT790" s="1157"/>
      <c r="BU790" s="1157"/>
      <c r="BV790" s="1157"/>
      <c r="BW790" s="1157"/>
      <c r="BX790" s="1157"/>
      <c r="BY790" s="1157"/>
      <c r="BZ790" s="1157"/>
      <c r="CA790" s="1157"/>
      <c r="CB790" s="1157"/>
      <c r="CC790" s="1157"/>
      <c r="CD790" s="1157"/>
      <c r="CE790" s="1157"/>
      <c r="CF790" s="1157"/>
      <c r="CG790" s="1157"/>
      <c r="CH790" s="1157"/>
      <c r="CI790" s="1157"/>
      <c r="CJ790" s="1157"/>
      <c r="CK790" s="1157"/>
      <c r="CL790" s="1157"/>
      <c r="CM790" s="1201"/>
      <c r="CN790" s="1201"/>
      <c r="CO790" s="1202"/>
      <c r="CQ790" s="2118"/>
    </row>
    <row r="791" spans="1:95" s="701" customFormat="1">
      <c r="A791" s="1138"/>
      <c r="B791" s="1156"/>
      <c r="C791" s="1132"/>
      <c r="D791" s="1132"/>
      <c r="E791" s="1133"/>
      <c r="F791" s="1151"/>
      <c r="G791" s="1150"/>
      <c r="H791" s="1136"/>
      <c r="I791" s="1157"/>
      <c r="J791" s="1157"/>
      <c r="K791" s="1157"/>
      <c r="L791" s="1157"/>
      <c r="M791" s="1157"/>
      <c r="N791" s="1157"/>
      <c r="O791" s="1157"/>
      <c r="P791" s="1157"/>
      <c r="Q791" s="1157"/>
      <c r="R791" s="1157"/>
      <c r="S791" s="1157"/>
      <c r="T791" s="1157"/>
      <c r="U791" s="1157"/>
      <c r="V791" s="1157"/>
      <c r="W791" s="1157"/>
      <c r="X791" s="1157"/>
      <c r="Y791" s="1157"/>
      <c r="Z791" s="1157"/>
      <c r="AA791" s="1157"/>
      <c r="AB791" s="1201"/>
      <c r="AC791" s="1201"/>
      <c r="AD791" s="1201"/>
      <c r="AE791" s="1201"/>
      <c r="AF791" s="1157"/>
      <c r="AG791" s="1157"/>
      <c r="AH791" s="1157"/>
      <c r="AI791" s="1157"/>
      <c r="AJ791" s="1157"/>
      <c r="AK791" s="1157"/>
      <c r="AL791" s="1157"/>
      <c r="AM791" s="1157"/>
      <c r="AN791" s="1157"/>
      <c r="AO791" s="1157"/>
      <c r="AP791" s="1157"/>
      <c r="AQ791" s="1157"/>
      <c r="AR791" s="1157"/>
      <c r="AS791" s="1157"/>
      <c r="AT791" s="1157"/>
      <c r="AU791" s="1157"/>
      <c r="AV791" s="1157"/>
      <c r="AW791" s="1157"/>
      <c r="AX791" s="1157"/>
      <c r="AY791" s="1157"/>
      <c r="AZ791" s="1157"/>
      <c r="BA791" s="1157"/>
      <c r="BB791" s="1157"/>
      <c r="BC791" s="1157"/>
      <c r="BD791" s="1157"/>
      <c r="BE791" s="1157"/>
      <c r="BF791" s="1157"/>
      <c r="BG791" s="1157"/>
      <c r="BH791" s="1157"/>
      <c r="BI791" s="1157"/>
      <c r="BJ791" s="1157"/>
      <c r="BK791" s="1157"/>
      <c r="BL791" s="1157"/>
      <c r="BM791" s="1157"/>
      <c r="BN791" s="1157"/>
      <c r="BO791" s="1157"/>
      <c r="BP791" s="1157"/>
      <c r="BQ791" s="1157"/>
      <c r="BR791" s="1157"/>
      <c r="BS791" s="1201"/>
      <c r="BT791" s="1157"/>
      <c r="BU791" s="1157"/>
      <c r="BV791" s="1157"/>
      <c r="BW791" s="1157"/>
      <c r="BX791" s="1157"/>
      <c r="BY791" s="1157"/>
      <c r="BZ791" s="1157"/>
      <c r="CA791" s="1157"/>
      <c r="CB791" s="1157"/>
      <c r="CC791" s="1157"/>
      <c r="CD791" s="1157"/>
      <c r="CE791" s="1157"/>
      <c r="CF791" s="1157"/>
      <c r="CG791" s="1157"/>
      <c r="CH791" s="1157"/>
      <c r="CI791" s="1157"/>
      <c r="CJ791" s="1157"/>
      <c r="CK791" s="1157"/>
      <c r="CL791" s="1157"/>
      <c r="CM791" s="1201"/>
      <c r="CN791" s="1201"/>
      <c r="CO791" s="1202"/>
      <c r="CQ791" s="2118"/>
    </row>
    <row r="792" spans="1:95" s="701" customFormat="1">
      <c r="A792" s="1138"/>
      <c r="B792" s="1156"/>
      <c r="C792" s="1132"/>
      <c r="D792" s="1132"/>
      <c r="E792" s="1133"/>
      <c r="F792" s="1151"/>
      <c r="G792" s="1150"/>
      <c r="H792" s="1136"/>
      <c r="I792" s="1157"/>
      <c r="J792" s="1157"/>
      <c r="K792" s="1157"/>
      <c r="L792" s="1157"/>
      <c r="M792" s="1157"/>
      <c r="N792" s="1157"/>
      <c r="O792" s="1157"/>
      <c r="P792" s="1157"/>
      <c r="Q792" s="1157"/>
      <c r="R792" s="1157"/>
      <c r="S792" s="1157"/>
      <c r="T792" s="1157"/>
      <c r="U792" s="1157"/>
      <c r="V792" s="1157"/>
      <c r="W792" s="1157"/>
      <c r="X792" s="1157"/>
      <c r="Y792" s="1157"/>
      <c r="Z792" s="1157"/>
      <c r="AA792" s="1157"/>
      <c r="AB792" s="1201"/>
      <c r="AC792" s="1201"/>
      <c r="AD792" s="1201"/>
      <c r="AE792" s="1201"/>
      <c r="AF792" s="1157"/>
      <c r="AG792" s="1157"/>
      <c r="AH792" s="1157"/>
      <c r="AI792" s="1157"/>
      <c r="AJ792" s="1157"/>
      <c r="AK792" s="1157"/>
      <c r="AL792" s="1157"/>
      <c r="AM792" s="1157"/>
      <c r="AN792" s="1157"/>
      <c r="AO792" s="1157"/>
      <c r="AP792" s="1157"/>
      <c r="AQ792" s="1157"/>
      <c r="AR792" s="1157"/>
      <c r="AS792" s="1157"/>
      <c r="AT792" s="1157"/>
      <c r="AU792" s="1157"/>
      <c r="AV792" s="1157"/>
      <c r="AW792" s="1157"/>
      <c r="AX792" s="1157"/>
      <c r="AY792" s="1157"/>
      <c r="AZ792" s="1157"/>
      <c r="BA792" s="1157"/>
      <c r="BB792" s="1157"/>
      <c r="BC792" s="1157"/>
      <c r="BD792" s="1157"/>
      <c r="BE792" s="1157"/>
      <c r="BF792" s="1157"/>
      <c r="BG792" s="1157"/>
      <c r="BH792" s="1157"/>
      <c r="BI792" s="1157"/>
      <c r="BJ792" s="1157"/>
      <c r="BK792" s="1157"/>
      <c r="BL792" s="1157"/>
      <c r="BM792" s="1157"/>
      <c r="BN792" s="1157"/>
      <c r="BO792" s="1157"/>
      <c r="BP792" s="1157"/>
      <c r="BQ792" s="1157"/>
      <c r="BR792" s="1157"/>
      <c r="BS792" s="1201"/>
      <c r="BT792" s="1157"/>
      <c r="BU792" s="1157"/>
      <c r="BV792" s="1157"/>
      <c r="BW792" s="1157"/>
      <c r="BX792" s="1157"/>
      <c r="BY792" s="1157"/>
      <c r="BZ792" s="1157"/>
      <c r="CA792" s="1157"/>
      <c r="CB792" s="1157"/>
      <c r="CC792" s="1157"/>
      <c r="CD792" s="1157"/>
      <c r="CE792" s="1157"/>
      <c r="CF792" s="1157"/>
      <c r="CG792" s="1157"/>
      <c r="CH792" s="1157"/>
      <c r="CI792" s="1157"/>
      <c r="CJ792" s="1157"/>
      <c r="CK792" s="1157"/>
      <c r="CL792" s="1157"/>
      <c r="CM792" s="1201"/>
      <c r="CN792" s="1201"/>
      <c r="CO792" s="1202"/>
      <c r="CQ792" s="2118"/>
    </row>
    <row r="793" spans="1:95" s="701" customFormat="1">
      <c r="A793" s="1138"/>
      <c r="B793" s="1156"/>
      <c r="C793" s="1132"/>
      <c r="D793" s="1132"/>
      <c r="E793" s="1133"/>
      <c r="F793" s="1151"/>
      <c r="G793" s="1150"/>
      <c r="H793" s="1136"/>
      <c r="I793" s="1157"/>
      <c r="J793" s="1157"/>
      <c r="K793" s="1157"/>
      <c r="L793" s="1157"/>
      <c r="M793" s="1157"/>
      <c r="N793" s="1157"/>
      <c r="O793" s="1157"/>
      <c r="P793" s="1157"/>
      <c r="Q793" s="1157"/>
      <c r="R793" s="1157"/>
      <c r="S793" s="1157"/>
      <c r="T793" s="1157"/>
      <c r="U793" s="1157"/>
      <c r="V793" s="1157"/>
      <c r="W793" s="1157"/>
      <c r="X793" s="1157"/>
      <c r="Y793" s="1157"/>
      <c r="Z793" s="1157"/>
      <c r="AA793" s="1157"/>
      <c r="AB793" s="1201"/>
      <c r="AC793" s="1201"/>
      <c r="AD793" s="1201"/>
      <c r="AE793" s="1201"/>
      <c r="AF793" s="1157"/>
      <c r="AG793" s="1157"/>
      <c r="AH793" s="1157"/>
      <c r="AI793" s="1157"/>
      <c r="AJ793" s="1157"/>
      <c r="AK793" s="1157"/>
      <c r="AL793" s="1157"/>
      <c r="AM793" s="1157"/>
      <c r="AN793" s="1157"/>
      <c r="AO793" s="1157"/>
      <c r="AP793" s="1157"/>
      <c r="AQ793" s="1157"/>
      <c r="AR793" s="1157"/>
      <c r="AS793" s="1157"/>
      <c r="AT793" s="1157"/>
      <c r="AU793" s="1157"/>
      <c r="AV793" s="1157"/>
      <c r="AW793" s="1157"/>
      <c r="AX793" s="1157"/>
      <c r="AY793" s="1157"/>
      <c r="AZ793" s="1157"/>
      <c r="BA793" s="1157"/>
      <c r="BB793" s="1157"/>
      <c r="BC793" s="1157"/>
      <c r="BD793" s="1157"/>
      <c r="BE793" s="1157"/>
      <c r="BF793" s="1157"/>
      <c r="BG793" s="1157"/>
      <c r="BH793" s="1157"/>
      <c r="BI793" s="1157"/>
      <c r="BJ793" s="1157"/>
      <c r="BK793" s="1157"/>
      <c r="BL793" s="1157"/>
      <c r="BM793" s="1157"/>
      <c r="BN793" s="1157"/>
      <c r="BO793" s="1157"/>
      <c r="BP793" s="1157"/>
      <c r="BQ793" s="1157"/>
      <c r="BR793" s="1157"/>
      <c r="BS793" s="1201"/>
      <c r="BT793" s="1157"/>
      <c r="BU793" s="1157"/>
      <c r="BV793" s="1157"/>
      <c r="BW793" s="1157"/>
      <c r="BX793" s="1157"/>
      <c r="BY793" s="1157"/>
      <c r="BZ793" s="1157"/>
      <c r="CA793" s="1157"/>
      <c r="CB793" s="1157"/>
      <c r="CC793" s="1157"/>
      <c r="CD793" s="1157"/>
      <c r="CE793" s="1157"/>
      <c r="CF793" s="1157"/>
      <c r="CG793" s="1157"/>
      <c r="CH793" s="1157"/>
      <c r="CI793" s="1157"/>
      <c r="CJ793" s="1157"/>
      <c r="CK793" s="1157"/>
      <c r="CL793" s="1157"/>
      <c r="CM793" s="1201"/>
      <c r="CN793" s="1201"/>
      <c r="CO793" s="1202"/>
      <c r="CQ793" s="2118"/>
    </row>
    <row r="794" spans="1:95" s="701" customFormat="1">
      <c r="A794" s="1138"/>
      <c r="B794" s="1156"/>
      <c r="C794" s="1132"/>
      <c r="D794" s="1132"/>
      <c r="E794" s="1133"/>
      <c r="F794" s="1151"/>
      <c r="G794" s="1150"/>
      <c r="H794" s="1136"/>
      <c r="I794" s="1157"/>
      <c r="J794" s="1157"/>
      <c r="K794" s="1157"/>
      <c r="L794" s="1157"/>
      <c r="M794" s="1157"/>
      <c r="N794" s="1157"/>
      <c r="O794" s="1157"/>
      <c r="P794" s="1157"/>
      <c r="Q794" s="1157"/>
      <c r="R794" s="1157"/>
      <c r="S794" s="1157"/>
      <c r="T794" s="1157"/>
      <c r="U794" s="1157"/>
      <c r="V794" s="1157"/>
      <c r="W794" s="1157"/>
      <c r="X794" s="1157"/>
      <c r="Y794" s="1157"/>
      <c r="Z794" s="1157"/>
      <c r="AA794" s="1157"/>
      <c r="AB794" s="1201"/>
      <c r="AC794" s="1201"/>
      <c r="AD794" s="1201"/>
      <c r="AE794" s="1201"/>
      <c r="AF794" s="1157"/>
      <c r="AG794" s="1157"/>
      <c r="AH794" s="1157"/>
      <c r="AI794" s="1157"/>
      <c r="AJ794" s="1157"/>
      <c r="AK794" s="1157"/>
      <c r="AL794" s="1157"/>
      <c r="AM794" s="1157"/>
      <c r="AN794" s="1157"/>
      <c r="AO794" s="1157"/>
      <c r="AP794" s="1157"/>
      <c r="AQ794" s="1157"/>
      <c r="AR794" s="1157"/>
      <c r="AS794" s="1157"/>
      <c r="AT794" s="1157"/>
      <c r="AU794" s="1157"/>
      <c r="AV794" s="1157"/>
      <c r="AW794" s="1157"/>
      <c r="AX794" s="1157"/>
      <c r="AY794" s="1157"/>
      <c r="AZ794" s="1157"/>
      <c r="BA794" s="1157"/>
      <c r="BB794" s="1157"/>
      <c r="BC794" s="1157"/>
      <c r="BD794" s="1157"/>
      <c r="BE794" s="1157"/>
      <c r="BF794" s="1157"/>
      <c r="BG794" s="1157"/>
      <c r="BH794" s="1157"/>
      <c r="BI794" s="1157"/>
      <c r="BJ794" s="1157"/>
      <c r="BK794" s="1157"/>
      <c r="BL794" s="1157"/>
      <c r="BM794" s="1157"/>
      <c r="BN794" s="1157"/>
      <c r="BO794" s="1157"/>
      <c r="BP794" s="1157"/>
      <c r="BQ794" s="1157"/>
      <c r="BR794" s="1157"/>
      <c r="BS794" s="1201"/>
      <c r="BT794" s="1157"/>
      <c r="BU794" s="1157"/>
      <c r="BV794" s="1157"/>
      <c r="BW794" s="1157"/>
      <c r="BX794" s="1157"/>
      <c r="BY794" s="1157"/>
      <c r="BZ794" s="1157"/>
      <c r="CA794" s="1157"/>
      <c r="CB794" s="1157"/>
      <c r="CC794" s="1157"/>
      <c r="CD794" s="1157"/>
      <c r="CE794" s="1157"/>
      <c r="CF794" s="1157"/>
      <c r="CG794" s="1157"/>
      <c r="CH794" s="1157"/>
      <c r="CI794" s="1157"/>
      <c r="CJ794" s="1157"/>
      <c r="CK794" s="1157"/>
      <c r="CL794" s="1157"/>
      <c r="CM794" s="1201"/>
      <c r="CN794" s="1201"/>
      <c r="CO794" s="1202"/>
      <c r="CQ794" s="2118"/>
    </row>
    <row r="795" spans="1:95" s="701" customFormat="1">
      <c r="A795" s="1138"/>
      <c r="B795" s="1156"/>
      <c r="C795" s="1132"/>
      <c r="D795" s="1132"/>
      <c r="E795" s="1133"/>
      <c r="F795" s="1151"/>
      <c r="G795" s="1150"/>
      <c r="H795" s="1136"/>
      <c r="I795" s="1157"/>
      <c r="J795" s="1157"/>
      <c r="K795" s="1157"/>
      <c r="L795" s="1157"/>
      <c r="M795" s="1157"/>
      <c r="N795" s="1157"/>
      <c r="O795" s="1157"/>
      <c r="P795" s="1157"/>
      <c r="Q795" s="1157"/>
      <c r="R795" s="1157"/>
      <c r="S795" s="1157"/>
      <c r="T795" s="1157"/>
      <c r="U795" s="1157"/>
      <c r="V795" s="1157"/>
      <c r="W795" s="1157"/>
      <c r="X795" s="1157"/>
      <c r="Y795" s="1157"/>
      <c r="Z795" s="1157"/>
      <c r="AA795" s="1157"/>
      <c r="AB795" s="1201"/>
      <c r="AC795" s="1201"/>
      <c r="AD795" s="1201"/>
      <c r="AE795" s="1201"/>
      <c r="AF795" s="1157"/>
      <c r="AG795" s="1157"/>
      <c r="AH795" s="1157"/>
      <c r="AI795" s="1157"/>
      <c r="AJ795" s="1157"/>
      <c r="AK795" s="1157"/>
      <c r="AL795" s="1157"/>
      <c r="AM795" s="1157"/>
      <c r="AN795" s="1157"/>
      <c r="AO795" s="1157"/>
      <c r="AP795" s="1157"/>
      <c r="AQ795" s="1157"/>
      <c r="AR795" s="1157"/>
      <c r="AS795" s="1157"/>
      <c r="AT795" s="1157"/>
      <c r="AU795" s="1157"/>
      <c r="AV795" s="1157"/>
      <c r="AW795" s="1157"/>
      <c r="AX795" s="1157"/>
      <c r="AY795" s="1157"/>
      <c r="AZ795" s="1157"/>
      <c r="BA795" s="1157"/>
      <c r="BB795" s="1157"/>
      <c r="BC795" s="1157"/>
      <c r="BD795" s="1157"/>
      <c r="BE795" s="1157"/>
      <c r="BF795" s="1157"/>
      <c r="BG795" s="1157"/>
      <c r="BH795" s="1157"/>
      <c r="BI795" s="1157"/>
      <c r="BJ795" s="1157"/>
      <c r="BK795" s="1157"/>
      <c r="BL795" s="1157"/>
      <c r="BM795" s="1157"/>
      <c r="BN795" s="1157"/>
      <c r="BO795" s="1157"/>
      <c r="BP795" s="1157"/>
      <c r="BQ795" s="1157"/>
      <c r="BR795" s="1157"/>
      <c r="BS795" s="1201"/>
      <c r="BT795" s="1157"/>
      <c r="BU795" s="1157"/>
      <c r="BV795" s="1157"/>
      <c r="BW795" s="1157"/>
      <c r="BX795" s="1157"/>
      <c r="BY795" s="1157"/>
      <c r="BZ795" s="1157"/>
      <c r="CA795" s="1157"/>
      <c r="CB795" s="1157"/>
      <c r="CC795" s="1157"/>
      <c r="CD795" s="1157"/>
      <c r="CE795" s="1157"/>
      <c r="CF795" s="1157"/>
      <c r="CG795" s="1157"/>
      <c r="CH795" s="1157"/>
      <c r="CI795" s="1157"/>
      <c r="CJ795" s="1157"/>
      <c r="CK795" s="1157"/>
      <c r="CL795" s="1157"/>
      <c r="CM795" s="1201"/>
      <c r="CN795" s="1201"/>
      <c r="CO795" s="1202"/>
      <c r="CQ795" s="2118"/>
    </row>
    <row r="796" spans="1:95" s="701" customFormat="1">
      <c r="A796" s="1138"/>
      <c r="B796" s="1156"/>
      <c r="C796" s="1132"/>
      <c r="D796" s="1132"/>
      <c r="E796" s="1133"/>
      <c r="F796" s="1151"/>
      <c r="G796" s="1150"/>
      <c r="H796" s="1136"/>
      <c r="I796" s="1157"/>
      <c r="J796" s="1157"/>
      <c r="K796" s="1157"/>
      <c r="L796" s="1157"/>
      <c r="M796" s="1157"/>
      <c r="N796" s="1157"/>
      <c r="O796" s="1157"/>
      <c r="P796" s="1157"/>
      <c r="Q796" s="1157"/>
      <c r="R796" s="1157"/>
      <c r="S796" s="1157"/>
      <c r="T796" s="1157"/>
      <c r="U796" s="1157"/>
      <c r="V796" s="1157"/>
      <c r="W796" s="1157"/>
      <c r="X796" s="1157"/>
      <c r="Y796" s="1157"/>
      <c r="Z796" s="1157"/>
      <c r="AA796" s="1157"/>
      <c r="AB796" s="1201"/>
      <c r="AC796" s="1201"/>
      <c r="AD796" s="1201"/>
      <c r="AE796" s="1201"/>
      <c r="AF796" s="1157"/>
      <c r="AG796" s="1157"/>
      <c r="AH796" s="1157"/>
      <c r="AI796" s="1157"/>
      <c r="AJ796" s="1157"/>
      <c r="AK796" s="1157"/>
      <c r="AL796" s="1157"/>
      <c r="AM796" s="1157"/>
      <c r="AN796" s="1157"/>
      <c r="AO796" s="1157"/>
      <c r="AP796" s="1157"/>
      <c r="AQ796" s="1157"/>
      <c r="AR796" s="1157"/>
      <c r="AS796" s="1157"/>
      <c r="AT796" s="1157"/>
      <c r="AU796" s="1157"/>
      <c r="AV796" s="1157"/>
      <c r="AW796" s="1157"/>
      <c r="AX796" s="1157"/>
      <c r="AY796" s="1157"/>
      <c r="AZ796" s="1157"/>
      <c r="BA796" s="1157"/>
      <c r="BB796" s="1157"/>
      <c r="BC796" s="1157"/>
      <c r="BD796" s="1157"/>
      <c r="BE796" s="1157"/>
      <c r="BF796" s="1157"/>
      <c r="BG796" s="1157"/>
      <c r="BH796" s="1157"/>
      <c r="BI796" s="1157"/>
      <c r="BJ796" s="1157"/>
      <c r="BK796" s="1157"/>
      <c r="BL796" s="1157"/>
      <c r="BM796" s="1157"/>
      <c r="BN796" s="1157"/>
      <c r="BO796" s="1157"/>
      <c r="BP796" s="1157"/>
      <c r="BQ796" s="1157"/>
      <c r="BR796" s="1157"/>
      <c r="BS796" s="1201"/>
      <c r="BT796" s="1157"/>
      <c r="BU796" s="1157"/>
      <c r="BV796" s="1157"/>
      <c r="BW796" s="1157"/>
      <c r="BX796" s="1157"/>
      <c r="BY796" s="1157"/>
      <c r="BZ796" s="1157"/>
      <c r="CA796" s="1157"/>
      <c r="CB796" s="1157"/>
      <c r="CC796" s="1157"/>
      <c r="CD796" s="1157"/>
      <c r="CE796" s="1157"/>
      <c r="CF796" s="1157"/>
      <c r="CG796" s="1157"/>
      <c r="CH796" s="1157"/>
      <c r="CI796" s="1157"/>
      <c r="CJ796" s="1157"/>
      <c r="CK796" s="1157"/>
      <c r="CL796" s="1157"/>
      <c r="CM796" s="1201"/>
      <c r="CN796" s="1201"/>
      <c r="CO796" s="1202"/>
      <c r="CQ796" s="2118"/>
    </row>
    <row r="797" spans="1:95" s="701" customFormat="1">
      <c r="A797" s="1138"/>
      <c r="B797" s="1156"/>
      <c r="C797" s="1132"/>
      <c r="D797" s="1132"/>
      <c r="E797" s="1133"/>
      <c r="F797" s="1151"/>
      <c r="G797" s="1150"/>
      <c r="H797" s="1136"/>
      <c r="I797" s="1157"/>
      <c r="J797" s="1157"/>
      <c r="K797" s="1157"/>
      <c r="L797" s="1157"/>
      <c r="M797" s="1157"/>
      <c r="N797" s="1157"/>
      <c r="O797" s="1157"/>
      <c r="P797" s="1157"/>
      <c r="Q797" s="1157"/>
      <c r="R797" s="1157"/>
      <c r="S797" s="1157"/>
      <c r="T797" s="1157"/>
      <c r="U797" s="1157"/>
      <c r="V797" s="1157"/>
      <c r="W797" s="1157"/>
      <c r="X797" s="1157"/>
      <c r="Y797" s="1157"/>
      <c r="Z797" s="1157"/>
      <c r="AA797" s="1157"/>
      <c r="AB797" s="1201"/>
      <c r="AC797" s="1201"/>
      <c r="AD797" s="1201"/>
      <c r="AE797" s="1201"/>
      <c r="AF797" s="1157"/>
      <c r="AG797" s="1157"/>
      <c r="AH797" s="1157"/>
      <c r="AI797" s="1157"/>
      <c r="AJ797" s="1157"/>
      <c r="AK797" s="1157"/>
      <c r="AL797" s="1157"/>
      <c r="AM797" s="1157"/>
      <c r="AN797" s="1157"/>
      <c r="AO797" s="1157"/>
      <c r="AP797" s="1157"/>
      <c r="AQ797" s="1157"/>
      <c r="AR797" s="1157"/>
      <c r="AS797" s="1157"/>
      <c r="AT797" s="1157"/>
      <c r="AU797" s="1157"/>
      <c r="AV797" s="1157"/>
      <c r="AW797" s="1157"/>
      <c r="AX797" s="1157"/>
      <c r="AY797" s="1157"/>
      <c r="AZ797" s="1157"/>
      <c r="BA797" s="1157"/>
      <c r="BB797" s="1157"/>
      <c r="BC797" s="1157"/>
      <c r="BD797" s="1157"/>
      <c r="BE797" s="1157"/>
      <c r="BF797" s="1157"/>
      <c r="BG797" s="1157"/>
      <c r="BH797" s="1157"/>
      <c r="BI797" s="1157"/>
      <c r="BJ797" s="1157"/>
      <c r="BK797" s="1157"/>
      <c r="BL797" s="1157"/>
      <c r="BM797" s="1157"/>
      <c r="BN797" s="1157"/>
      <c r="BO797" s="1157"/>
      <c r="BP797" s="1157"/>
      <c r="BQ797" s="1157"/>
      <c r="BR797" s="1157"/>
      <c r="BS797" s="1201"/>
      <c r="BT797" s="1157"/>
      <c r="BU797" s="1157"/>
      <c r="BV797" s="1157"/>
      <c r="BW797" s="1157"/>
      <c r="BX797" s="1157"/>
      <c r="BY797" s="1157"/>
      <c r="BZ797" s="1157"/>
      <c r="CA797" s="1157"/>
      <c r="CB797" s="1157"/>
      <c r="CC797" s="1157"/>
      <c r="CD797" s="1157"/>
      <c r="CE797" s="1157"/>
      <c r="CF797" s="1157"/>
      <c r="CG797" s="1157"/>
      <c r="CH797" s="1157"/>
      <c r="CI797" s="1157"/>
      <c r="CJ797" s="1157"/>
      <c r="CK797" s="1157"/>
      <c r="CL797" s="1157"/>
      <c r="CM797" s="1201"/>
      <c r="CN797" s="1201"/>
      <c r="CO797" s="1202"/>
      <c r="CQ797" s="2118"/>
    </row>
    <row r="798" spans="1:95" s="701" customFormat="1">
      <c r="A798" s="1138"/>
      <c r="B798" s="1156"/>
      <c r="C798" s="1132"/>
      <c r="D798" s="1132"/>
      <c r="E798" s="1133"/>
      <c r="F798" s="1151"/>
      <c r="G798" s="1150"/>
      <c r="H798" s="1136"/>
      <c r="I798" s="1157"/>
      <c r="J798" s="1157"/>
      <c r="K798" s="1157"/>
      <c r="L798" s="1157"/>
      <c r="M798" s="1157"/>
      <c r="N798" s="1157"/>
      <c r="O798" s="1157"/>
      <c r="P798" s="1157"/>
      <c r="Q798" s="1157"/>
      <c r="R798" s="1157"/>
      <c r="S798" s="1157"/>
      <c r="T798" s="1157"/>
      <c r="U798" s="1157"/>
      <c r="V798" s="1157"/>
      <c r="W798" s="1157"/>
      <c r="X798" s="1157"/>
      <c r="Y798" s="1157"/>
      <c r="Z798" s="1157"/>
      <c r="AA798" s="1157"/>
      <c r="AB798" s="1201"/>
      <c r="AC798" s="1201"/>
      <c r="AD798" s="1201"/>
      <c r="AE798" s="1201"/>
      <c r="AF798" s="1157"/>
      <c r="AG798" s="1157"/>
      <c r="AH798" s="1157"/>
      <c r="AI798" s="1157"/>
      <c r="AJ798" s="1157"/>
      <c r="AK798" s="1157"/>
      <c r="AL798" s="1157"/>
      <c r="AM798" s="1157"/>
      <c r="AN798" s="1157"/>
      <c r="AO798" s="1157"/>
      <c r="AP798" s="1157"/>
      <c r="AQ798" s="1157"/>
      <c r="AR798" s="1157"/>
      <c r="AS798" s="1157"/>
      <c r="AT798" s="1157"/>
      <c r="AU798" s="1157"/>
      <c r="AV798" s="1157"/>
      <c r="AW798" s="1157"/>
      <c r="AX798" s="1157"/>
      <c r="AY798" s="1157"/>
      <c r="AZ798" s="1157"/>
      <c r="BA798" s="1157"/>
      <c r="BB798" s="1157"/>
      <c r="BC798" s="1157"/>
      <c r="BD798" s="1157"/>
      <c r="BE798" s="1157"/>
      <c r="BF798" s="1157"/>
      <c r="BG798" s="1157"/>
      <c r="BH798" s="1157"/>
      <c r="BI798" s="1157"/>
      <c r="BJ798" s="1157"/>
      <c r="BK798" s="1157"/>
      <c r="BL798" s="1157"/>
      <c r="BM798" s="1157"/>
      <c r="BN798" s="1157"/>
      <c r="BO798" s="1157"/>
      <c r="BP798" s="1157"/>
      <c r="BQ798" s="1157"/>
      <c r="BR798" s="1157"/>
      <c r="BS798" s="1201"/>
      <c r="BT798" s="1157"/>
      <c r="BU798" s="1157"/>
      <c r="BV798" s="1157"/>
      <c r="BW798" s="1157"/>
      <c r="BX798" s="1157"/>
      <c r="BY798" s="1157"/>
      <c r="BZ798" s="1157"/>
      <c r="CA798" s="1157"/>
      <c r="CB798" s="1157"/>
      <c r="CC798" s="1157"/>
      <c r="CD798" s="1157"/>
      <c r="CE798" s="1157"/>
      <c r="CF798" s="1157"/>
      <c r="CG798" s="1157"/>
      <c r="CH798" s="1157"/>
      <c r="CI798" s="1157"/>
      <c r="CJ798" s="1157"/>
      <c r="CK798" s="1157"/>
      <c r="CL798" s="1157"/>
      <c r="CM798" s="1201"/>
      <c r="CN798" s="1201"/>
      <c r="CO798" s="1202"/>
      <c r="CQ798" s="2118"/>
    </row>
    <row r="799" spans="1:95" s="701" customFormat="1">
      <c r="A799" s="1138"/>
      <c r="B799" s="1156"/>
      <c r="C799" s="1132"/>
      <c r="D799" s="1132"/>
      <c r="E799" s="1133"/>
      <c r="F799" s="1151"/>
      <c r="G799" s="1150"/>
      <c r="H799" s="1136"/>
      <c r="I799" s="1157"/>
      <c r="J799" s="1157"/>
      <c r="K799" s="1157"/>
      <c r="L799" s="1157"/>
      <c r="M799" s="1157"/>
      <c r="N799" s="1157"/>
      <c r="O799" s="1157"/>
      <c r="P799" s="1157"/>
      <c r="Q799" s="1157"/>
      <c r="R799" s="1157"/>
      <c r="S799" s="1157"/>
      <c r="T799" s="1157"/>
      <c r="U799" s="1157"/>
      <c r="V799" s="1157"/>
      <c r="W799" s="1157"/>
      <c r="X799" s="1157"/>
      <c r="Y799" s="1157"/>
      <c r="Z799" s="1157"/>
      <c r="AA799" s="1157"/>
      <c r="AB799" s="1201"/>
      <c r="AC799" s="1201"/>
      <c r="AD799" s="1201"/>
      <c r="AE799" s="1201"/>
      <c r="AF799" s="1157"/>
      <c r="AG799" s="1157"/>
      <c r="AH799" s="1157"/>
      <c r="AI799" s="1157"/>
      <c r="AJ799" s="1157"/>
      <c r="AK799" s="1157"/>
      <c r="AL799" s="1157"/>
      <c r="AM799" s="1157"/>
      <c r="AN799" s="1157"/>
      <c r="AO799" s="1157"/>
      <c r="AP799" s="1157"/>
      <c r="AQ799" s="1157"/>
      <c r="AR799" s="1157"/>
      <c r="AS799" s="1157"/>
      <c r="AT799" s="1157"/>
      <c r="AU799" s="1157"/>
      <c r="AV799" s="1157"/>
      <c r="AW799" s="1157"/>
      <c r="AX799" s="1157"/>
      <c r="AY799" s="1157"/>
      <c r="AZ799" s="1157"/>
      <c r="BA799" s="1157"/>
      <c r="BB799" s="1157"/>
      <c r="BC799" s="1157"/>
      <c r="BD799" s="1157"/>
      <c r="BE799" s="1157"/>
      <c r="BF799" s="1157"/>
      <c r="BG799" s="1157"/>
      <c r="BH799" s="1157"/>
      <c r="BI799" s="1157"/>
      <c r="BJ799" s="1157"/>
      <c r="BK799" s="1157"/>
      <c r="BL799" s="1157"/>
      <c r="BM799" s="1157"/>
      <c r="BN799" s="1157"/>
      <c r="BO799" s="1157"/>
      <c r="BP799" s="1157"/>
      <c r="BQ799" s="1157"/>
      <c r="BR799" s="1157"/>
      <c r="BS799" s="1201"/>
      <c r="BT799" s="1157"/>
      <c r="BU799" s="1157"/>
      <c r="BV799" s="1157"/>
      <c r="BW799" s="1157"/>
      <c r="BX799" s="1157"/>
      <c r="BY799" s="1157"/>
      <c r="BZ799" s="1157"/>
      <c r="CA799" s="1157"/>
      <c r="CB799" s="1157"/>
      <c r="CC799" s="1157"/>
      <c r="CD799" s="1157"/>
      <c r="CE799" s="1157"/>
      <c r="CF799" s="1157"/>
      <c r="CG799" s="1157"/>
      <c r="CH799" s="1157"/>
      <c r="CI799" s="1157"/>
      <c r="CJ799" s="1157"/>
      <c r="CK799" s="1157"/>
      <c r="CL799" s="1157"/>
      <c r="CM799" s="1201"/>
      <c r="CN799" s="1201"/>
      <c r="CO799" s="1202"/>
      <c r="CQ799" s="2118"/>
    </row>
    <row r="800" spans="1:95" s="701" customFormat="1">
      <c r="A800" s="1138"/>
      <c r="B800" s="1156"/>
      <c r="C800" s="1132"/>
      <c r="D800" s="1132"/>
      <c r="E800" s="1133"/>
      <c r="F800" s="1151"/>
      <c r="G800" s="1150"/>
      <c r="H800" s="1136"/>
      <c r="I800" s="1157"/>
      <c r="J800" s="1157"/>
      <c r="K800" s="1157"/>
      <c r="L800" s="1157"/>
      <c r="M800" s="1157"/>
      <c r="N800" s="1157"/>
      <c r="O800" s="1157"/>
      <c r="P800" s="1157"/>
      <c r="Q800" s="1157"/>
      <c r="R800" s="1157"/>
      <c r="S800" s="1157"/>
      <c r="T800" s="1157"/>
      <c r="U800" s="1157"/>
      <c r="V800" s="1157"/>
      <c r="W800" s="1157"/>
      <c r="X800" s="1157"/>
      <c r="Y800" s="1157"/>
      <c r="Z800" s="1157"/>
      <c r="AA800" s="1157"/>
      <c r="AB800" s="1201"/>
      <c r="AC800" s="1201"/>
      <c r="AD800" s="1201"/>
      <c r="AE800" s="1201"/>
      <c r="AF800" s="1157"/>
      <c r="AG800" s="1157"/>
      <c r="AH800" s="1157"/>
      <c r="AI800" s="1157"/>
      <c r="AJ800" s="1157"/>
      <c r="AK800" s="1157"/>
      <c r="AL800" s="1157"/>
      <c r="AM800" s="1157"/>
      <c r="AN800" s="1157"/>
      <c r="AO800" s="1157"/>
      <c r="AP800" s="1157"/>
      <c r="AQ800" s="1157"/>
      <c r="AR800" s="1157"/>
      <c r="AS800" s="1157"/>
      <c r="AT800" s="1157"/>
      <c r="AU800" s="1157"/>
      <c r="AV800" s="1157"/>
      <c r="AW800" s="1157"/>
      <c r="AX800" s="1157"/>
      <c r="AY800" s="1157"/>
      <c r="AZ800" s="1157"/>
      <c r="BA800" s="1157"/>
      <c r="BB800" s="1157"/>
      <c r="BC800" s="1157"/>
      <c r="BD800" s="1157"/>
      <c r="BE800" s="1157"/>
      <c r="BF800" s="1157"/>
      <c r="BG800" s="1157"/>
      <c r="BH800" s="1157"/>
      <c r="BI800" s="1157"/>
      <c r="BJ800" s="1157"/>
      <c r="BK800" s="1157"/>
      <c r="BL800" s="1157"/>
      <c r="BM800" s="1157"/>
      <c r="BN800" s="1157"/>
      <c r="BO800" s="1157"/>
      <c r="BP800" s="1157"/>
      <c r="BQ800" s="1157"/>
      <c r="BR800" s="1157"/>
      <c r="BS800" s="1201"/>
      <c r="BT800" s="1157"/>
      <c r="BU800" s="1157"/>
      <c r="BV800" s="1157"/>
      <c r="BW800" s="1157"/>
      <c r="BX800" s="1157"/>
      <c r="BY800" s="1157"/>
      <c r="BZ800" s="1157"/>
      <c r="CA800" s="1157"/>
      <c r="CB800" s="1157"/>
      <c r="CC800" s="1157"/>
      <c r="CD800" s="1157"/>
      <c r="CE800" s="1157"/>
      <c r="CF800" s="1157"/>
      <c r="CG800" s="1157"/>
      <c r="CH800" s="1157"/>
      <c r="CI800" s="1157"/>
      <c r="CJ800" s="1157"/>
      <c r="CK800" s="1157"/>
      <c r="CL800" s="1157"/>
      <c r="CM800" s="1201"/>
      <c r="CN800" s="1201"/>
      <c r="CO800" s="1202"/>
      <c r="CQ800" s="2118"/>
    </row>
    <row r="801" spans="1:95" s="701" customFormat="1">
      <c r="A801" s="1138"/>
      <c r="B801" s="1156"/>
      <c r="C801" s="1132"/>
      <c r="D801" s="1132"/>
      <c r="E801" s="1133"/>
      <c r="F801" s="1151"/>
      <c r="G801" s="1150"/>
      <c r="H801" s="1136"/>
      <c r="I801" s="1157"/>
      <c r="J801" s="1157"/>
      <c r="K801" s="1157"/>
      <c r="L801" s="1157"/>
      <c r="M801" s="1157"/>
      <c r="N801" s="1157"/>
      <c r="O801" s="1157"/>
      <c r="P801" s="1157"/>
      <c r="Q801" s="1157"/>
      <c r="R801" s="1157"/>
      <c r="S801" s="1157"/>
      <c r="T801" s="1157"/>
      <c r="U801" s="1157"/>
      <c r="V801" s="1157"/>
      <c r="W801" s="1157"/>
      <c r="X801" s="1157"/>
      <c r="Y801" s="1157"/>
      <c r="Z801" s="1157"/>
      <c r="AA801" s="1157"/>
      <c r="AB801" s="1201"/>
      <c r="AC801" s="1201"/>
      <c r="AD801" s="1201"/>
      <c r="AE801" s="1201"/>
      <c r="AF801" s="1157"/>
      <c r="AG801" s="1157"/>
      <c r="AH801" s="1157"/>
      <c r="AI801" s="1157"/>
      <c r="AJ801" s="1157"/>
      <c r="AK801" s="1157"/>
      <c r="AL801" s="1157"/>
      <c r="AM801" s="1157"/>
      <c r="AN801" s="1157"/>
      <c r="AO801" s="1157"/>
      <c r="AP801" s="1157"/>
      <c r="AQ801" s="1157"/>
      <c r="AR801" s="1157"/>
      <c r="AS801" s="1157"/>
      <c r="AT801" s="1157"/>
      <c r="AU801" s="1157"/>
      <c r="AV801" s="1157"/>
      <c r="AW801" s="1157"/>
      <c r="AX801" s="1157"/>
      <c r="AY801" s="1157"/>
      <c r="AZ801" s="1157"/>
      <c r="BA801" s="1157"/>
      <c r="BB801" s="1157"/>
      <c r="BC801" s="1157"/>
      <c r="BD801" s="1157"/>
      <c r="BE801" s="1157"/>
      <c r="BF801" s="1157"/>
      <c r="BG801" s="1157"/>
      <c r="BH801" s="1157"/>
      <c r="BI801" s="1157"/>
      <c r="BJ801" s="1157"/>
      <c r="BK801" s="1157"/>
      <c r="BL801" s="1157"/>
      <c r="BM801" s="1157"/>
      <c r="BN801" s="1157"/>
      <c r="BO801" s="1157"/>
      <c r="BP801" s="1157"/>
      <c r="BQ801" s="1157"/>
      <c r="BR801" s="1157"/>
      <c r="BS801" s="1201"/>
      <c r="BT801" s="1157"/>
      <c r="BU801" s="1157"/>
      <c r="BV801" s="1157"/>
      <c r="BW801" s="1157"/>
      <c r="BX801" s="1157"/>
      <c r="BY801" s="1157"/>
      <c r="BZ801" s="1157"/>
      <c r="CA801" s="1157"/>
      <c r="CB801" s="1157"/>
      <c r="CC801" s="1157"/>
      <c r="CD801" s="1157"/>
      <c r="CE801" s="1157"/>
      <c r="CF801" s="1157"/>
      <c r="CG801" s="1157"/>
      <c r="CH801" s="1157"/>
      <c r="CI801" s="1157"/>
      <c r="CJ801" s="1157"/>
      <c r="CK801" s="1157"/>
      <c r="CL801" s="1157"/>
      <c r="CM801" s="1201"/>
      <c r="CN801" s="1201"/>
      <c r="CO801" s="1202"/>
      <c r="CQ801" s="2118"/>
    </row>
    <row r="802" spans="1:95" s="701" customFormat="1">
      <c r="A802" s="1138"/>
      <c r="B802" s="1156"/>
      <c r="C802" s="1132"/>
      <c r="D802" s="1132"/>
      <c r="E802" s="1133"/>
      <c r="F802" s="1151"/>
      <c r="G802" s="1150"/>
      <c r="H802" s="1136"/>
      <c r="I802" s="1157"/>
      <c r="J802" s="1157"/>
      <c r="K802" s="1157"/>
      <c r="L802" s="1157"/>
      <c r="M802" s="1157"/>
      <c r="N802" s="1157"/>
      <c r="O802" s="1157"/>
      <c r="P802" s="1157"/>
      <c r="Q802" s="1157"/>
      <c r="R802" s="1157"/>
      <c r="S802" s="1157"/>
      <c r="T802" s="1157"/>
      <c r="U802" s="1157"/>
      <c r="V802" s="1157"/>
      <c r="W802" s="1157"/>
      <c r="X802" s="1157"/>
      <c r="Y802" s="1157"/>
      <c r="Z802" s="1157"/>
      <c r="AA802" s="1157"/>
      <c r="AB802" s="1201"/>
      <c r="AC802" s="1201"/>
      <c r="AD802" s="1201"/>
      <c r="AE802" s="1201"/>
      <c r="AF802" s="1157"/>
      <c r="AG802" s="1157"/>
      <c r="AH802" s="1157"/>
      <c r="AI802" s="1157"/>
      <c r="AJ802" s="1157"/>
      <c r="AK802" s="1157"/>
      <c r="AL802" s="1157"/>
      <c r="AM802" s="1157"/>
      <c r="AN802" s="1157"/>
      <c r="AO802" s="1157"/>
      <c r="AP802" s="1157"/>
      <c r="AQ802" s="1157"/>
      <c r="AR802" s="1157"/>
      <c r="AS802" s="1157"/>
      <c r="AT802" s="1157"/>
      <c r="AU802" s="1157"/>
      <c r="AV802" s="1157"/>
      <c r="AW802" s="1157"/>
      <c r="AX802" s="1157"/>
      <c r="AY802" s="1157"/>
      <c r="AZ802" s="1157"/>
      <c r="BA802" s="1157"/>
      <c r="BB802" s="1157"/>
      <c r="BC802" s="1157"/>
      <c r="BD802" s="1157"/>
      <c r="BE802" s="1157"/>
      <c r="BF802" s="1157"/>
      <c r="BG802" s="1157"/>
      <c r="BH802" s="1157"/>
      <c r="BI802" s="1157"/>
      <c r="BJ802" s="1157"/>
      <c r="BK802" s="1157"/>
      <c r="BL802" s="1157"/>
      <c r="BM802" s="1157"/>
      <c r="BN802" s="1157"/>
      <c r="BO802" s="1157"/>
      <c r="BP802" s="1157"/>
      <c r="BQ802" s="1157"/>
      <c r="BR802" s="1157"/>
      <c r="BS802" s="1201"/>
      <c r="BT802" s="1157"/>
      <c r="BU802" s="1157"/>
      <c r="BV802" s="1157"/>
      <c r="BW802" s="1157"/>
      <c r="BX802" s="1157"/>
      <c r="BY802" s="1157"/>
      <c r="BZ802" s="1157"/>
      <c r="CA802" s="1157"/>
      <c r="CB802" s="1157"/>
      <c r="CC802" s="1157"/>
      <c r="CD802" s="1157"/>
      <c r="CE802" s="1157"/>
      <c r="CF802" s="1157"/>
      <c r="CG802" s="1157"/>
      <c r="CH802" s="1157"/>
      <c r="CI802" s="1157"/>
      <c r="CJ802" s="1157"/>
      <c r="CK802" s="1157"/>
      <c r="CL802" s="1157"/>
      <c r="CM802" s="1201"/>
      <c r="CN802" s="1201"/>
      <c r="CO802" s="1202"/>
      <c r="CQ802" s="2118"/>
    </row>
    <row r="803" spans="1:95" s="701" customFormat="1">
      <c r="A803" s="1138"/>
      <c r="B803" s="1156"/>
      <c r="C803" s="1132"/>
      <c r="D803" s="1132"/>
      <c r="E803" s="1133"/>
      <c r="F803" s="1151"/>
      <c r="G803" s="1150"/>
      <c r="H803" s="1136"/>
      <c r="I803" s="1157"/>
      <c r="J803" s="1157"/>
      <c r="K803" s="1157"/>
      <c r="L803" s="1157"/>
      <c r="M803" s="1157"/>
      <c r="N803" s="1157"/>
      <c r="O803" s="1157"/>
      <c r="P803" s="1157"/>
      <c r="Q803" s="1157"/>
      <c r="R803" s="1157"/>
      <c r="S803" s="1157"/>
      <c r="T803" s="1157"/>
      <c r="U803" s="1157"/>
      <c r="V803" s="1157"/>
      <c r="W803" s="1157"/>
      <c r="X803" s="1157"/>
      <c r="Y803" s="1157"/>
      <c r="Z803" s="1157"/>
      <c r="AA803" s="1157"/>
      <c r="AB803" s="1201"/>
      <c r="AC803" s="1201"/>
      <c r="AD803" s="1201"/>
      <c r="AE803" s="1201"/>
      <c r="AF803" s="1157"/>
      <c r="AG803" s="1157"/>
      <c r="AH803" s="1157"/>
      <c r="AI803" s="1157"/>
      <c r="AJ803" s="1157"/>
      <c r="AK803" s="1157"/>
      <c r="AL803" s="1157"/>
      <c r="AM803" s="1157"/>
      <c r="AN803" s="1157"/>
      <c r="AO803" s="1157"/>
      <c r="AP803" s="1157"/>
      <c r="AQ803" s="1157"/>
      <c r="AR803" s="1157"/>
      <c r="AS803" s="1157"/>
      <c r="AT803" s="1157"/>
      <c r="AU803" s="1157"/>
      <c r="AV803" s="1157"/>
      <c r="AW803" s="1157"/>
      <c r="AX803" s="1157"/>
      <c r="AY803" s="1157"/>
      <c r="AZ803" s="1157"/>
      <c r="BA803" s="1157"/>
      <c r="BB803" s="1157"/>
      <c r="BC803" s="1157"/>
      <c r="BD803" s="1157"/>
      <c r="BE803" s="1157"/>
      <c r="BF803" s="1157"/>
      <c r="BG803" s="1157"/>
      <c r="BH803" s="1157"/>
      <c r="BI803" s="1157"/>
      <c r="BJ803" s="1157"/>
      <c r="BK803" s="1157"/>
      <c r="BL803" s="1157"/>
      <c r="BM803" s="1157"/>
      <c r="BN803" s="1157"/>
      <c r="BO803" s="1157"/>
      <c r="BP803" s="1157"/>
      <c r="BQ803" s="1157"/>
      <c r="BR803" s="1157"/>
      <c r="BS803" s="1201"/>
      <c r="BT803" s="1157"/>
      <c r="BU803" s="1157"/>
      <c r="BV803" s="1157"/>
      <c r="BW803" s="1157"/>
      <c r="BX803" s="1157"/>
      <c r="BY803" s="1157"/>
      <c r="BZ803" s="1157"/>
      <c r="CA803" s="1157"/>
      <c r="CB803" s="1157"/>
      <c r="CC803" s="1157"/>
      <c r="CD803" s="1157"/>
      <c r="CE803" s="1157"/>
      <c r="CF803" s="1157"/>
      <c r="CG803" s="1157"/>
      <c r="CH803" s="1157"/>
      <c r="CI803" s="1157"/>
      <c r="CJ803" s="1157"/>
      <c r="CK803" s="1157"/>
      <c r="CL803" s="1157"/>
      <c r="CM803" s="1201"/>
      <c r="CN803" s="1201"/>
      <c r="CO803" s="1202"/>
      <c r="CQ803" s="2118"/>
    </row>
    <row r="804" spans="1:95" s="701" customFormat="1">
      <c r="A804" s="1138"/>
      <c r="B804" s="1156"/>
      <c r="C804" s="1132"/>
      <c r="D804" s="1132"/>
      <c r="E804" s="1133"/>
      <c r="F804" s="1151"/>
      <c r="G804" s="1150"/>
      <c r="H804" s="1136"/>
      <c r="I804" s="1157"/>
      <c r="J804" s="1157"/>
      <c r="K804" s="1157"/>
      <c r="L804" s="1157"/>
      <c r="M804" s="1157"/>
      <c r="N804" s="1157"/>
      <c r="O804" s="1157"/>
      <c r="P804" s="1157"/>
      <c r="Q804" s="1157"/>
      <c r="R804" s="1157"/>
      <c r="S804" s="1157"/>
      <c r="T804" s="1157"/>
      <c r="U804" s="1157"/>
      <c r="V804" s="1157"/>
      <c r="W804" s="1157"/>
      <c r="X804" s="1157"/>
      <c r="Y804" s="1157"/>
      <c r="Z804" s="1157"/>
      <c r="AA804" s="1157"/>
      <c r="AB804" s="1201"/>
      <c r="AC804" s="1201"/>
      <c r="AD804" s="1201"/>
      <c r="AE804" s="1201"/>
      <c r="AF804" s="1157"/>
      <c r="AG804" s="1157"/>
      <c r="AH804" s="1157"/>
      <c r="AI804" s="1157"/>
      <c r="AJ804" s="1157"/>
      <c r="AK804" s="1157"/>
      <c r="AL804" s="1157"/>
      <c r="AM804" s="1157"/>
      <c r="AN804" s="1157"/>
      <c r="AO804" s="1157"/>
      <c r="AP804" s="1157"/>
      <c r="AQ804" s="1157"/>
      <c r="AR804" s="1157"/>
      <c r="AS804" s="1157"/>
      <c r="AT804" s="1157"/>
      <c r="AU804" s="1157"/>
      <c r="AV804" s="1157"/>
      <c r="AW804" s="1157"/>
      <c r="AX804" s="1157"/>
      <c r="AY804" s="1157"/>
      <c r="AZ804" s="1157"/>
      <c r="BA804" s="1157"/>
      <c r="BB804" s="1157"/>
      <c r="BC804" s="1157"/>
      <c r="BD804" s="1157"/>
      <c r="BE804" s="1157"/>
      <c r="BF804" s="1157"/>
      <c r="BG804" s="1157"/>
      <c r="BH804" s="1157"/>
      <c r="BI804" s="1157"/>
      <c r="BJ804" s="1157"/>
      <c r="BK804" s="1157"/>
      <c r="BL804" s="1157"/>
      <c r="BM804" s="1157"/>
      <c r="BN804" s="1157"/>
      <c r="BO804" s="1157"/>
      <c r="BP804" s="1157"/>
      <c r="BQ804" s="1157"/>
      <c r="BR804" s="1157"/>
      <c r="BS804" s="1201"/>
      <c r="BT804" s="1157"/>
      <c r="BU804" s="1157"/>
      <c r="BV804" s="1157"/>
      <c r="BW804" s="1157"/>
      <c r="BX804" s="1157"/>
      <c r="BY804" s="1157"/>
      <c r="BZ804" s="1157"/>
      <c r="CA804" s="1157"/>
      <c r="CB804" s="1157"/>
      <c r="CC804" s="1157"/>
      <c r="CD804" s="1157"/>
      <c r="CE804" s="1157"/>
      <c r="CF804" s="1157"/>
      <c r="CG804" s="1157"/>
      <c r="CH804" s="1157"/>
      <c r="CI804" s="1157"/>
      <c r="CJ804" s="1157"/>
      <c r="CK804" s="1157"/>
      <c r="CL804" s="1157"/>
      <c r="CM804" s="1201"/>
      <c r="CN804" s="1201"/>
      <c r="CO804" s="1202"/>
      <c r="CQ804" s="2118"/>
    </row>
    <row r="805" spans="1:95" s="701" customFormat="1">
      <c r="A805" s="1138"/>
      <c r="B805" s="1156"/>
      <c r="C805" s="1132"/>
      <c r="D805" s="1132"/>
      <c r="E805" s="1133"/>
      <c r="F805" s="1151"/>
      <c r="G805" s="1150"/>
      <c r="H805" s="1136"/>
      <c r="I805" s="1157"/>
      <c r="J805" s="1157"/>
      <c r="K805" s="1157"/>
      <c r="L805" s="1157"/>
      <c r="M805" s="1157"/>
      <c r="N805" s="1157"/>
      <c r="O805" s="1157"/>
      <c r="P805" s="1157"/>
      <c r="Q805" s="1157"/>
      <c r="R805" s="1157"/>
      <c r="S805" s="1157"/>
      <c r="T805" s="1157"/>
      <c r="U805" s="1157"/>
      <c r="V805" s="1157"/>
      <c r="W805" s="1157"/>
      <c r="X805" s="1157"/>
      <c r="Y805" s="1157"/>
      <c r="Z805" s="1157"/>
      <c r="AA805" s="1157"/>
      <c r="AB805" s="1201"/>
      <c r="AC805" s="1201"/>
      <c r="AD805" s="1201"/>
      <c r="AE805" s="1201"/>
      <c r="AF805" s="1157"/>
      <c r="AG805" s="1157"/>
      <c r="AH805" s="1157"/>
      <c r="AI805" s="1157"/>
      <c r="AJ805" s="1157"/>
      <c r="AK805" s="1157"/>
      <c r="AL805" s="1157"/>
      <c r="AM805" s="1157"/>
      <c r="AN805" s="1157"/>
      <c r="AO805" s="1157"/>
      <c r="AP805" s="1157"/>
      <c r="AQ805" s="1157"/>
      <c r="AR805" s="1157"/>
      <c r="AS805" s="1157"/>
      <c r="AT805" s="1157"/>
      <c r="AU805" s="1157"/>
      <c r="AV805" s="1157"/>
      <c r="AW805" s="1157"/>
      <c r="AX805" s="1157"/>
      <c r="AY805" s="1157"/>
      <c r="AZ805" s="1157"/>
      <c r="BA805" s="1157"/>
      <c r="BB805" s="1157"/>
      <c r="BC805" s="1157"/>
      <c r="BD805" s="1157"/>
      <c r="BE805" s="1157"/>
      <c r="BF805" s="1157"/>
      <c r="BG805" s="1157"/>
      <c r="BH805" s="1157"/>
      <c r="BI805" s="1157"/>
      <c r="BJ805" s="1157"/>
      <c r="BK805" s="1157"/>
      <c r="BL805" s="1157"/>
      <c r="BM805" s="1157"/>
      <c r="BN805" s="1157"/>
      <c r="BO805" s="1157"/>
      <c r="BP805" s="1157"/>
      <c r="BQ805" s="1157"/>
      <c r="BR805" s="1157"/>
      <c r="BS805" s="1201"/>
      <c r="BT805" s="1157"/>
      <c r="BU805" s="1157"/>
      <c r="BV805" s="1157"/>
      <c r="BW805" s="1157"/>
      <c r="BX805" s="1157"/>
      <c r="BY805" s="1157"/>
      <c r="BZ805" s="1157"/>
      <c r="CA805" s="1157"/>
      <c r="CB805" s="1157"/>
      <c r="CC805" s="1157"/>
      <c r="CD805" s="1157"/>
      <c r="CE805" s="1157"/>
      <c r="CF805" s="1157"/>
      <c r="CG805" s="1157"/>
      <c r="CH805" s="1157"/>
      <c r="CI805" s="1157"/>
      <c r="CJ805" s="1157"/>
      <c r="CK805" s="1157"/>
      <c r="CL805" s="1157"/>
      <c r="CM805" s="1201"/>
      <c r="CN805" s="1201"/>
      <c r="CO805" s="1202"/>
      <c r="CQ805" s="2118"/>
    </row>
    <row r="806" spans="1:95" s="701" customFormat="1">
      <c r="A806" s="1138"/>
      <c r="B806" s="1156"/>
      <c r="C806" s="1132"/>
      <c r="D806" s="1132"/>
      <c r="E806" s="1133"/>
      <c r="F806" s="1151"/>
      <c r="G806" s="1150"/>
      <c r="H806" s="1136"/>
      <c r="I806" s="1157"/>
      <c r="J806" s="1157"/>
      <c r="K806" s="1157"/>
      <c r="L806" s="1157"/>
      <c r="M806" s="1157"/>
      <c r="N806" s="1157"/>
      <c r="O806" s="1157"/>
      <c r="P806" s="1157"/>
      <c r="Q806" s="1157"/>
      <c r="R806" s="1157"/>
      <c r="S806" s="1157"/>
      <c r="T806" s="1157"/>
      <c r="U806" s="1157"/>
      <c r="V806" s="1157"/>
      <c r="W806" s="1157"/>
      <c r="X806" s="1157"/>
      <c r="Y806" s="1157"/>
      <c r="Z806" s="1157"/>
      <c r="AA806" s="1157"/>
      <c r="AB806" s="1201"/>
      <c r="AC806" s="1201"/>
      <c r="AD806" s="1201"/>
      <c r="AE806" s="1201"/>
      <c r="AF806" s="1157"/>
      <c r="AG806" s="1157"/>
      <c r="AH806" s="1157"/>
      <c r="AI806" s="1157"/>
      <c r="AJ806" s="1157"/>
      <c r="AK806" s="1157"/>
      <c r="AL806" s="1157"/>
      <c r="AM806" s="1157"/>
      <c r="AN806" s="1157"/>
      <c r="AO806" s="1157"/>
      <c r="AP806" s="1157"/>
      <c r="AQ806" s="1157"/>
      <c r="AR806" s="1157"/>
      <c r="AS806" s="1157"/>
      <c r="AT806" s="1157"/>
      <c r="AU806" s="1157"/>
      <c r="AV806" s="1157"/>
      <c r="AW806" s="1157"/>
      <c r="AX806" s="1157"/>
      <c r="AY806" s="1157"/>
      <c r="AZ806" s="1157"/>
      <c r="BA806" s="1157"/>
      <c r="BB806" s="1157"/>
      <c r="BC806" s="1157"/>
      <c r="BD806" s="1157"/>
      <c r="BE806" s="1157"/>
      <c r="BF806" s="1157"/>
      <c r="BG806" s="1157"/>
      <c r="BH806" s="1157"/>
      <c r="BI806" s="1157"/>
      <c r="BJ806" s="1157"/>
      <c r="BK806" s="1157"/>
      <c r="BL806" s="1157"/>
      <c r="BM806" s="1157"/>
      <c r="BN806" s="1157"/>
      <c r="BO806" s="1157"/>
      <c r="BP806" s="1157"/>
      <c r="BQ806" s="1157"/>
      <c r="BR806" s="1157"/>
      <c r="BS806" s="1201"/>
      <c r="BT806" s="1157"/>
      <c r="BU806" s="1157"/>
      <c r="BV806" s="1157"/>
      <c r="BW806" s="1157"/>
      <c r="BX806" s="1157"/>
      <c r="BY806" s="1157"/>
      <c r="BZ806" s="1157"/>
      <c r="CA806" s="1157"/>
      <c r="CB806" s="1157"/>
      <c r="CC806" s="1157"/>
      <c r="CD806" s="1157"/>
      <c r="CE806" s="1157"/>
      <c r="CF806" s="1157"/>
      <c r="CG806" s="1157"/>
      <c r="CH806" s="1157"/>
      <c r="CI806" s="1157"/>
      <c r="CJ806" s="1157"/>
      <c r="CK806" s="1157"/>
      <c r="CL806" s="1157"/>
      <c r="CM806" s="1201"/>
      <c r="CN806" s="1201"/>
      <c r="CO806" s="1202"/>
      <c r="CQ806" s="2118"/>
    </row>
    <row r="807" spans="1:95" s="701" customFormat="1">
      <c r="A807" s="1138"/>
      <c r="B807" s="1156"/>
      <c r="C807" s="1132"/>
      <c r="D807" s="1132"/>
      <c r="E807" s="1133"/>
      <c r="F807" s="1151"/>
      <c r="G807" s="1150"/>
      <c r="H807" s="1136"/>
      <c r="I807" s="1157"/>
      <c r="J807" s="1157"/>
      <c r="K807" s="1157"/>
      <c r="L807" s="1157"/>
      <c r="M807" s="1157"/>
      <c r="N807" s="1157"/>
      <c r="O807" s="1157"/>
      <c r="P807" s="1157"/>
      <c r="Q807" s="1157"/>
      <c r="R807" s="1157"/>
      <c r="S807" s="1157"/>
      <c r="T807" s="1157"/>
      <c r="U807" s="1157"/>
      <c r="V807" s="1157"/>
      <c r="W807" s="1157"/>
      <c r="X807" s="1157"/>
      <c r="Y807" s="1157"/>
      <c r="Z807" s="1157"/>
      <c r="AA807" s="1157"/>
      <c r="AB807" s="1201"/>
      <c r="AC807" s="1201"/>
      <c r="AD807" s="1201"/>
      <c r="AE807" s="1201"/>
      <c r="AF807" s="1157"/>
      <c r="AG807" s="1157"/>
      <c r="AH807" s="1157"/>
      <c r="AI807" s="1157"/>
      <c r="AJ807" s="1157"/>
      <c r="AK807" s="1157"/>
      <c r="AL807" s="1157"/>
      <c r="AM807" s="1157"/>
      <c r="AN807" s="1157"/>
      <c r="AO807" s="1157"/>
      <c r="AP807" s="1157"/>
      <c r="AQ807" s="1157"/>
      <c r="AR807" s="1157"/>
      <c r="AS807" s="1157"/>
      <c r="AT807" s="1157"/>
      <c r="AU807" s="1157"/>
      <c r="AV807" s="1157"/>
      <c r="AW807" s="1157"/>
      <c r="AX807" s="1157"/>
      <c r="AY807" s="1157"/>
      <c r="AZ807" s="1157"/>
      <c r="BA807" s="1157"/>
      <c r="BB807" s="1157"/>
      <c r="BC807" s="1157"/>
      <c r="BD807" s="1157"/>
      <c r="BE807" s="1157"/>
      <c r="BF807" s="1157"/>
      <c r="BG807" s="1157"/>
      <c r="BH807" s="1157"/>
      <c r="BI807" s="1157"/>
      <c r="BJ807" s="1157"/>
      <c r="BK807" s="1157"/>
      <c r="BL807" s="1157"/>
      <c r="BM807" s="1157"/>
      <c r="BN807" s="1157"/>
      <c r="BO807" s="1157"/>
      <c r="BP807" s="1157"/>
      <c r="BQ807" s="1157"/>
      <c r="BR807" s="1157"/>
      <c r="BS807" s="1201"/>
      <c r="BT807" s="1157"/>
      <c r="BU807" s="1157"/>
      <c r="BV807" s="1157"/>
      <c r="BW807" s="1157"/>
      <c r="BX807" s="1157"/>
      <c r="BY807" s="1157"/>
      <c r="BZ807" s="1157"/>
      <c r="CA807" s="1157"/>
      <c r="CB807" s="1157"/>
      <c r="CC807" s="1157"/>
      <c r="CD807" s="1157"/>
      <c r="CE807" s="1157"/>
      <c r="CF807" s="1157"/>
      <c r="CG807" s="1157"/>
      <c r="CH807" s="1157"/>
      <c r="CI807" s="1157"/>
      <c r="CJ807" s="1157"/>
      <c r="CK807" s="1157"/>
      <c r="CL807" s="1157"/>
      <c r="CM807" s="1201"/>
      <c r="CN807" s="1201"/>
      <c r="CO807" s="1202"/>
      <c r="CQ807" s="2118"/>
    </row>
    <row r="808" spans="1:95" s="701" customFormat="1">
      <c r="A808" s="1138"/>
      <c r="B808" s="1156"/>
      <c r="C808" s="1132"/>
      <c r="D808" s="1132"/>
      <c r="E808" s="1133"/>
      <c r="F808" s="1151"/>
      <c r="G808" s="1150"/>
      <c r="H808" s="1136"/>
      <c r="I808" s="1157"/>
      <c r="J808" s="1157"/>
      <c r="K808" s="1157"/>
      <c r="L808" s="1157"/>
      <c r="M808" s="1157"/>
      <c r="N808" s="1157"/>
      <c r="O808" s="1157"/>
      <c r="P808" s="1157"/>
      <c r="Q808" s="1157"/>
      <c r="R808" s="1157"/>
      <c r="S808" s="1157"/>
      <c r="T808" s="1157"/>
      <c r="U808" s="1157"/>
      <c r="V808" s="1157"/>
      <c r="W808" s="1157"/>
      <c r="X808" s="1157"/>
      <c r="Y808" s="1157"/>
      <c r="Z808" s="1157"/>
      <c r="AA808" s="1157"/>
      <c r="AB808" s="1201"/>
      <c r="AC808" s="1201"/>
      <c r="AD808" s="1201"/>
      <c r="AE808" s="1201"/>
      <c r="AF808" s="1157"/>
      <c r="AG808" s="1157"/>
      <c r="AH808" s="1157"/>
      <c r="AI808" s="1157"/>
      <c r="AJ808" s="1157"/>
      <c r="AK808" s="1157"/>
      <c r="AL808" s="1157"/>
      <c r="AM808" s="1157"/>
      <c r="AN808" s="1157"/>
      <c r="AO808" s="1157"/>
      <c r="AP808" s="1157"/>
      <c r="AQ808" s="1157"/>
      <c r="AR808" s="1157"/>
      <c r="AS808" s="1157"/>
      <c r="AT808" s="1157"/>
      <c r="AU808" s="1157"/>
      <c r="AV808" s="1157"/>
      <c r="AW808" s="1157"/>
      <c r="AX808" s="1157"/>
      <c r="AY808" s="1157"/>
      <c r="AZ808" s="1157"/>
      <c r="BA808" s="1157"/>
      <c r="BB808" s="1157"/>
      <c r="BC808" s="1157"/>
      <c r="BD808" s="1157"/>
      <c r="BE808" s="1157"/>
      <c r="BF808" s="1157"/>
      <c r="BG808" s="1157"/>
      <c r="BH808" s="1157"/>
      <c r="BI808" s="1157"/>
      <c r="BJ808" s="1157"/>
      <c r="BK808" s="1157"/>
      <c r="BL808" s="1157"/>
      <c r="BM808" s="1157"/>
      <c r="BN808" s="1157"/>
      <c r="BO808" s="1157"/>
      <c r="BP808" s="1157"/>
      <c r="BQ808" s="1157"/>
      <c r="BR808" s="1157"/>
      <c r="BS808" s="1201"/>
      <c r="BT808" s="1157"/>
      <c r="BU808" s="1157"/>
      <c r="BV808" s="1157"/>
      <c r="BW808" s="1157"/>
      <c r="BX808" s="1157"/>
      <c r="BY808" s="1157"/>
      <c r="BZ808" s="1157"/>
      <c r="CA808" s="1157"/>
      <c r="CB808" s="1157"/>
      <c r="CC808" s="1157"/>
      <c r="CD808" s="1157"/>
      <c r="CE808" s="1157"/>
      <c r="CF808" s="1157"/>
      <c r="CG808" s="1157"/>
      <c r="CH808" s="1157"/>
      <c r="CI808" s="1157"/>
      <c r="CJ808" s="1157"/>
      <c r="CK808" s="1157"/>
      <c r="CL808" s="1157"/>
      <c r="CM808" s="1201"/>
      <c r="CN808" s="1201"/>
      <c r="CO808" s="1202"/>
      <c r="CQ808" s="2118"/>
    </row>
    <row r="809" spans="1:95" s="701" customFormat="1">
      <c r="A809" s="1138"/>
      <c r="B809" s="1156"/>
      <c r="C809" s="1132"/>
      <c r="D809" s="1132"/>
      <c r="E809" s="1133"/>
      <c r="F809" s="1151"/>
      <c r="G809" s="1150"/>
      <c r="H809" s="1136"/>
      <c r="I809" s="1157"/>
      <c r="J809" s="1157"/>
      <c r="K809" s="1157"/>
      <c r="L809" s="1157"/>
      <c r="M809" s="1157"/>
      <c r="N809" s="1157"/>
      <c r="O809" s="1157"/>
      <c r="P809" s="1157"/>
      <c r="Q809" s="1157"/>
      <c r="R809" s="1157"/>
      <c r="S809" s="1157"/>
      <c r="T809" s="1157"/>
      <c r="U809" s="1157"/>
      <c r="V809" s="1157"/>
      <c r="W809" s="1157"/>
      <c r="X809" s="1157"/>
      <c r="Y809" s="1157"/>
      <c r="Z809" s="1157"/>
      <c r="AA809" s="1157"/>
      <c r="AB809" s="1201"/>
      <c r="AC809" s="1201"/>
      <c r="AD809" s="1201"/>
      <c r="AE809" s="1201"/>
      <c r="AF809" s="1157"/>
      <c r="AG809" s="1157"/>
      <c r="AH809" s="1157"/>
      <c r="AI809" s="1157"/>
      <c r="AJ809" s="1157"/>
      <c r="AK809" s="1157"/>
      <c r="AL809" s="1157"/>
      <c r="AM809" s="1157"/>
      <c r="AN809" s="1157"/>
      <c r="AO809" s="1157"/>
      <c r="AP809" s="1157"/>
      <c r="AQ809" s="1157"/>
      <c r="AR809" s="1157"/>
      <c r="AS809" s="1157"/>
      <c r="AT809" s="1157"/>
      <c r="AU809" s="1157"/>
      <c r="AV809" s="1157"/>
      <c r="AW809" s="1157"/>
      <c r="AX809" s="1157"/>
      <c r="AY809" s="1157"/>
      <c r="AZ809" s="1157"/>
      <c r="BA809" s="1157"/>
      <c r="BB809" s="1157"/>
      <c r="BC809" s="1157"/>
      <c r="BD809" s="1157"/>
      <c r="BE809" s="1157"/>
      <c r="BF809" s="1157"/>
      <c r="BG809" s="1157"/>
      <c r="BH809" s="1157"/>
      <c r="BI809" s="1157"/>
      <c r="BJ809" s="1157"/>
      <c r="BK809" s="1157"/>
      <c r="BL809" s="1157"/>
      <c r="BM809" s="1157"/>
      <c r="BN809" s="1157"/>
      <c r="BO809" s="1157"/>
      <c r="BP809" s="1157"/>
      <c r="BQ809" s="1157"/>
      <c r="BR809" s="1157"/>
      <c r="BS809" s="1201"/>
      <c r="BT809" s="1157"/>
      <c r="BU809" s="1157"/>
      <c r="BV809" s="1157"/>
      <c r="BW809" s="1157"/>
      <c r="BX809" s="1157"/>
      <c r="BY809" s="1157"/>
      <c r="BZ809" s="1157"/>
      <c r="CA809" s="1157"/>
      <c r="CB809" s="1157"/>
      <c r="CC809" s="1157"/>
      <c r="CD809" s="1157"/>
      <c r="CE809" s="1157"/>
      <c r="CF809" s="1157"/>
      <c r="CG809" s="1157"/>
      <c r="CH809" s="1157"/>
      <c r="CI809" s="1157"/>
      <c r="CJ809" s="1157"/>
      <c r="CK809" s="1157"/>
      <c r="CL809" s="1157"/>
      <c r="CM809" s="1201"/>
      <c r="CN809" s="1201"/>
      <c r="CO809" s="1202"/>
      <c r="CQ809" s="2118"/>
    </row>
    <row r="810" spans="1:95" s="701" customFormat="1">
      <c r="A810" s="1138"/>
      <c r="B810" s="1156"/>
      <c r="C810" s="1132"/>
      <c r="D810" s="1132"/>
      <c r="E810" s="1133"/>
      <c r="F810" s="1151"/>
      <c r="G810" s="1150"/>
      <c r="H810" s="1136"/>
      <c r="I810" s="1157"/>
      <c r="J810" s="1157"/>
      <c r="K810" s="1157"/>
      <c r="L810" s="1157"/>
      <c r="M810" s="1157"/>
      <c r="N810" s="1157"/>
      <c r="O810" s="1157"/>
      <c r="P810" s="1157"/>
      <c r="Q810" s="1157"/>
      <c r="R810" s="1157"/>
      <c r="S810" s="1157"/>
      <c r="T810" s="1157"/>
      <c r="U810" s="1157"/>
      <c r="V810" s="1157"/>
      <c r="W810" s="1157"/>
      <c r="X810" s="1157"/>
      <c r="Y810" s="1157"/>
      <c r="Z810" s="1157"/>
      <c r="AA810" s="1157"/>
      <c r="AB810" s="1201"/>
      <c r="AC810" s="1201"/>
      <c r="AD810" s="1201"/>
      <c r="AE810" s="1201"/>
      <c r="AF810" s="1157"/>
      <c r="AG810" s="1157"/>
      <c r="AH810" s="1157"/>
      <c r="AI810" s="1157"/>
      <c r="AJ810" s="1157"/>
      <c r="AK810" s="1157"/>
      <c r="AL810" s="1157"/>
      <c r="AM810" s="1157"/>
      <c r="AN810" s="1157"/>
      <c r="AO810" s="1157"/>
      <c r="AP810" s="1157"/>
      <c r="AQ810" s="1157"/>
      <c r="AR810" s="1157"/>
      <c r="AS810" s="1157"/>
      <c r="AT810" s="1157"/>
      <c r="AU810" s="1157"/>
      <c r="AV810" s="1157"/>
      <c r="AW810" s="1157"/>
      <c r="AX810" s="1157"/>
      <c r="AY810" s="1157"/>
      <c r="AZ810" s="1157"/>
      <c r="BA810" s="1157"/>
      <c r="BB810" s="1157"/>
      <c r="BC810" s="1157"/>
      <c r="BD810" s="1157"/>
      <c r="BE810" s="1157"/>
      <c r="BF810" s="1157"/>
      <c r="BG810" s="1157"/>
      <c r="BH810" s="1157"/>
      <c r="BI810" s="1157"/>
      <c r="BJ810" s="1157"/>
      <c r="BK810" s="1157"/>
      <c r="BL810" s="1157"/>
      <c r="BM810" s="1157"/>
      <c r="BN810" s="1157"/>
      <c r="BO810" s="1157"/>
      <c r="BP810" s="1157"/>
      <c r="BQ810" s="1157"/>
      <c r="BR810" s="1157"/>
      <c r="BS810" s="1201"/>
      <c r="BT810" s="1157"/>
      <c r="BU810" s="1157"/>
      <c r="BV810" s="1157"/>
      <c r="BW810" s="1157"/>
      <c r="BX810" s="1157"/>
      <c r="BY810" s="1157"/>
      <c r="BZ810" s="1157"/>
      <c r="CA810" s="1157"/>
      <c r="CB810" s="1157"/>
      <c r="CC810" s="1157"/>
      <c r="CD810" s="1157"/>
      <c r="CE810" s="1157"/>
      <c r="CF810" s="1157"/>
      <c r="CG810" s="1157"/>
      <c r="CH810" s="1157"/>
      <c r="CI810" s="1157"/>
      <c r="CJ810" s="1157"/>
      <c r="CK810" s="1157"/>
      <c r="CL810" s="1157"/>
      <c r="CM810" s="1201"/>
      <c r="CN810" s="1201"/>
      <c r="CO810" s="1202"/>
      <c r="CQ810" s="2118"/>
    </row>
    <row r="811" spans="1:95" s="701" customFormat="1">
      <c r="A811" s="1138"/>
      <c r="B811" s="1156"/>
      <c r="C811" s="1132"/>
      <c r="D811" s="1132"/>
      <c r="E811" s="1133"/>
      <c r="F811" s="1151"/>
      <c r="G811" s="1150"/>
      <c r="H811" s="1136"/>
      <c r="I811" s="1157"/>
      <c r="J811" s="1157"/>
      <c r="K811" s="1157"/>
      <c r="L811" s="1157"/>
      <c r="M811" s="1157"/>
      <c r="N811" s="1157"/>
      <c r="O811" s="1157"/>
      <c r="P811" s="1157"/>
      <c r="Q811" s="1157"/>
      <c r="R811" s="1157"/>
      <c r="S811" s="1157"/>
      <c r="T811" s="1157"/>
      <c r="U811" s="1157"/>
      <c r="V811" s="1157"/>
      <c r="W811" s="1157"/>
      <c r="X811" s="1157"/>
      <c r="Y811" s="1157"/>
      <c r="Z811" s="1157"/>
      <c r="AA811" s="1157"/>
      <c r="AB811" s="1201"/>
      <c r="AC811" s="1201"/>
      <c r="AD811" s="1201"/>
      <c r="AE811" s="1201"/>
      <c r="AF811" s="1157"/>
      <c r="AG811" s="1157"/>
      <c r="AH811" s="1157"/>
      <c r="AI811" s="1157"/>
      <c r="AJ811" s="1157"/>
      <c r="AK811" s="1157"/>
      <c r="AL811" s="1157"/>
      <c r="AM811" s="1157"/>
      <c r="AN811" s="1157"/>
      <c r="AO811" s="1157"/>
      <c r="AP811" s="1157"/>
      <c r="AQ811" s="1157"/>
      <c r="AR811" s="1157"/>
      <c r="AS811" s="1157"/>
      <c r="AT811" s="1157"/>
      <c r="AU811" s="1157"/>
      <c r="AV811" s="1157"/>
      <c r="AW811" s="1157"/>
      <c r="AX811" s="1157"/>
      <c r="AY811" s="1157"/>
      <c r="AZ811" s="1157"/>
      <c r="BA811" s="1157"/>
      <c r="BB811" s="1157"/>
      <c r="BC811" s="1157"/>
      <c r="BD811" s="1157"/>
      <c r="BE811" s="1157"/>
      <c r="BF811" s="1157"/>
      <c r="BG811" s="1157"/>
      <c r="BH811" s="1157"/>
      <c r="BI811" s="1157"/>
      <c r="BJ811" s="1157"/>
      <c r="BK811" s="1157"/>
      <c r="BL811" s="1157"/>
      <c r="BM811" s="1157"/>
      <c r="BN811" s="1157"/>
      <c r="BO811" s="1157"/>
      <c r="BP811" s="1157"/>
      <c r="BQ811" s="1157"/>
      <c r="BR811" s="1157"/>
      <c r="BS811" s="1201"/>
      <c r="BT811" s="1157"/>
      <c r="BU811" s="1157"/>
      <c r="BV811" s="1157"/>
      <c r="BW811" s="1157"/>
      <c r="BX811" s="1157"/>
      <c r="BY811" s="1157"/>
      <c r="BZ811" s="1157"/>
      <c r="CA811" s="1157"/>
      <c r="CB811" s="1157"/>
      <c r="CC811" s="1157"/>
      <c r="CD811" s="1157"/>
      <c r="CE811" s="1157"/>
      <c r="CF811" s="1157"/>
      <c r="CG811" s="1157"/>
      <c r="CH811" s="1157"/>
      <c r="CI811" s="1157"/>
      <c r="CJ811" s="1157"/>
      <c r="CK811" s="1157"/>
      <c r="CL811" s="1157"/>
      <c r="CM811" s="1201"/>
      <c r="CN811" s="1201"/>
      <c r="CO811" s="1202"/>
      <c r="CQ811" s="2118"/>
    </row>
    <row r="812" spans="1:95" s="701" customFormat="1">
      <c r="A812" s="1138"/>
      <c r="B812" s="1156"/>
      <c r="C812" s="1132"/>
      <c r="D812" s="1132"/>
      <c r="E812" s="1133"/>
      <c r="F812" s="1151"/>
      <c r="G812" s="1150"/>
      <c r="H812" s="1136"/>
      <c r="I812" s="1157"/>
      <c r="J812" s="1157"/>
      <c r="K812" s="1157"/>
      <c r="L812" s="1157"/>
      <c r="M812" s="1157"/>
      <c r="N812" s="1157"/>
      <c r="O812" s="1157"/>
      <c r="P812" s="1157"/>
      <c r="Q812" s="1157"/>
      <c r="R812" s="1157"/>
      <c r="S812" s="1157"/>
      <c r="T812" s="1157"/>
      <c r="U812" s="1157"/>
      <c r="V812" s="1157"/>
      <c r="W812" s="1157"/>
      <c r="X812" s="1157"/>
      <c r="Y812" s="1157"/>
      <c r="Z812" s="1157"/>
      <c r="AA812" s="1157"/>
      <c r="AB812" s="1201"/>
      <c r="AC812" s="1201"/>
      <c r="AD812" s="1201"/>
      <c r="AE812" s="1201"/>
      <c r="AF812" s="1157"/>
      <c r="AG812" s="1157"/>
      <c r="AH812" s="1157"/>
      <c r="AI812" s="1157"/>
      <c r="AJ812" s="1157"/>
      <c r="AK812" s="1157"/>
      <c r="AL812" s="1157"/>
      <c r="AM812" s="1157"/>
      <c r="AN812" s="1157"/>
      <c r="AO812" s="1157"/>
      <c r="AP812" s="1157"/>
      <c r="AQ812" s="1157"/>
      <c r="AR812" s="1157"/>
      <c r="AS812" s="1157"/>
      <c r="AT812" s="1157"/>
      <c r="AU812" s="1157"/>
      <c r="AV812" s="1157"/>
      <c r="AW812" s="1157"/>
      <c r="AX812" s="1157"/>
      <c r="AY812" s="1157"/>
      <c r="AZ812" s="1157"/>
      <c r="BA812" s="1157"/>
      <c r="BB812" s="1157"/>
      <c r="BC812" s="1157"/>
      <c r="BD812" s="1157"/>
      <c r="BE812" s="1157"/>
      <c r="BF812" s="1157"/>
      <c r="BG812" s="1157"/>
      <c r="BH812" s="1157"/>
      <c r="BI812" s="1157"/>
      <c r="BJ812" s="1157"/>
      <c r="BK812" s="1157"/>
      <c r="BL812" s="1157"/>
      <c r="BM812" s="1157"/>
      <c r="BN812" s="1157"/>
      <c r="BO812" s="1157"/>
      <c r="BP812" s="1157"/>
      <c r="BQ812" s="1157"/>
      <c r="BR812" s="1157"/>
      <c r="BS812" s="1201"/>
      <c r="BT812" s="1157"/>
      <c r="BU812" s="1157"/>
      <c r="BV812" s="1157"/>
      <c r="BW812" s="1157"/>
      <c r="BX812" s="1157"/>
      <c r="BY812" s="1157"/>
      <c r="BZ812" s="1157"/>
      <c r="CA812" s="1157"/>
      <c r="CB812" s="1157"/>
      <c r="CC812" s="1157"/>
      <c r="CD812" s="1157"/>
      <c r="CE812" s="1157"/>
      <c r="CF812" s="1157"/>
      <c r="CG812" s="1157"/>
      <c r="CH812" s="1157"/>
      <c r="CI812" s="1157"/>
      <c r="CJ812" s="1157"/>
      <c r="CK812" s="1157"/>
      <c r="CL812" s="1157"/>
      <c r="CM812" s="1201"/>
      <c r="CN812" s="1201"/>
      <c r="CO812" s="1202"/>
      <c r="CQ812" s="2118"/>
    </row>
    <row r="813" spans="1:95" s="701" customFormat="1">
      <c r="A813" s="1138"/>
      <c r="B813" s="1156"/>
      <c r="C813" s="1132"/>
      <c r="D813" s="1132"/>
      <c r="E813" s="1133"/>
      <c r="F813" s="1151"/>
      <c r="G813" s="1150"/>
      <c r="H813" s="1136"/>
      <c r="I813" s="1157"/>
      <c r="J813" s="1157"/>
      <c r="K813" s="1157"/>
      <c r="L813" s="1157"/>
      <c r="M813" s="1157"/>
      <c r="N813" s="1157"/>
      <c r="O813" s="1157"/>
      <c r="P813" s="1157"/>
      <c r="Q813" s="1157"/>
      <c r="R813" s="1157"/>
      <c r="S813" s="1157"/>
      <c r="T813" s="1157"/>
      <c r="U813" s="1157"/>
      <c r="V813" s="1157"/>
      <c r="W813" s="1157"/>
      <c r="X813" s="1157"/>
      <c r="Y813" s="1157"/>
      <c r="Z813" s="1157"/>
      <c r="AA813" s="1157"/>
      <c r="AB813" s="1201"/>
      <c r="AC813" s="1201"/>
      <c r="AD813" s="1201"/>
      <c r="AE813" s="1201"/>
      <c r="AF813" s="1157"/>
      <c r="AG813" s="1157"/>
      <c r="AH813" s="1157"/>
      <c r="AI813" s="1157"/>
      <c r="AJ813" s="1157"/>
      <c r="AK813" s="1157"/>
      <c r="AL813" s="1157"/>
      <c r="AM813" s="1157"/>
      <c r="AN813" s="1157"/>
      <c r="AO813" s="1157"/>
      <c r="AP813" s="1157"/>
      <c r="AQ813" s="1157"/>
      <c r="AR813" s="1157"/>
      <c r="AS813" s="1157"/>
      <c r="AT813" s="1157"/>
      <c r="AU813" s="1157"/>
      <c r="AV813" s="1157"/>
      <c r="AW813" s="1157"/>
      <c r="AX813" s="1157"/>
      <c r="AY813" s="1157"/>
      <c r="AZ813" s="1157"/>
      <c r="BA813" s="1157"/>
      <c r="BB813" s="1157"/>
      <c r="BC813" s="1157"/>
      <c r="BD813" s="1157"/>
      <c r="BE813" s="1157"/>
      <c r="BF813" s="1157"/>
      <c r="BG813" s="1157"/>
      <c r="BH813" s="1157"/>
      <c r="BI813" s="1157"/>
      <c r="BJ813" s="1157"/>
      <c r="BK813" s="1157"/>
      <c r="BL813" s="1157"/>
      <c r="BM813" s="1157"/>
      <c r="BN813" s="1157"/>
      <c r="BO813" s="1157"/>
      <c r="BP813" s="1157"/>
      <c r="BQ813" s="1157"/>
      <c r="BR813" s="1157"/>
      <c r="BS813" s="1201"/>
      <c r="BT813" s="1157"/>
      <c r="BU813" s="1157"/>
      <c r="BV813" s="1157"/>
      <c r="BW813" s="1157"/>
      <c r="BX813" s="1157"/>
      <c r="BY813" s="1157"/>
      <c r="BZ813" s="1157"/>
      <c r="CA813" s="1157"/>
      <c r="CB813" s="1157"/>
      <c r="CC813" s="1157"/>
      <c r="CD813" s="1157"/>
      <c r="CE813" s="1157"/>
      <c r="CF813" s="1157"/>
      <c r="CG813" s="1157"/>
      <c r="CH813" s="1157"/>
      <c r="CI813" s="1157"/>
      <c r="CJ813" s="1157"/>
      <c r="CK813" s="1157"/>
      <c r="CL813" s="1157"/>
      <c r="CM813" s="1201"/>
      <c r="CN813" s="1201"/>
      <c r="CO813" s="1202"/>
      <c r="CQ813" s="2118"/>
    </row>
    <row r="814" spans="1:95" s="701" customFormat="1">
      <c r="A814" s="1138"/>
      <c r="B814" s="1156"/>
      <c r="C814" s="1132"/>
      <c r="D814" s="1132"/>
      <c r="E814" s="1133"/>
      <c r="F814" s="1151"/>
      <c r="G814" s="1150"/>
      <c r="H814" s="1136"/>
      <c r="I814" s="1157"/>
      <c r="J814" s="1157"/>
      <c r="K814" s="1157"/>
      <c r="L814" s="1157"/>
      <c r="M814" s="1157"/>
      <c r="N814" s="1157"/>
      <c r="O814" s="1157"/>
      <c r="P814" s="1157"/>
      <c r="Q814" s="1157"/>
      <c r="R814" s="1157"/>
      <c r="S814" s="1157"/>
      <c r="T814" s="1157"/>
      <c r="U814" s="1157"/>
      <c r="V814" s="1157"/>
      <c r="W814" s="1157"/>
      <c r="X814" s="1157"/>
      <c r="Y814" s="1157"/>
      <c r="Z814" s="1157"/>
      <c r="AA814" s="1157"/>
      <c r="AB814" s="1201"/>
      <c r="AC814" s="1201"/>
      <c r="AD814" s="1201"/>
      <c r="AE814" s="1201"/>
      <c r="AF814" s="1157"/>
      <c r="AG814" s="1157"/>
      <c r="AH814" s="1157"/>
      <c r="AI814" s="1157"/>
      <c r="AJ814" s="1157"/>
      <c r="AK814" s="1157"/>
      <c r="AL814" s="1157"/>
      <c r="AM814" s="1157"/>
      <c r="AN814" s="1157"/>
      <c r="AO814" s="1157"/>
      <c r="AP814" s="1157"/>
      <c r="AQ814" s="1157"/>
      <c r="AR814" s="1157"/>
      <c r="AS814" s="1157"/>
      <c r="AT814" s="1157"/>
      <c r="AU814" s="1157"/>
      <c r="AV814" s="1157"/>
      <c r="AW814" s="1157"/>
      <c r="AX814" s="1157"/>
      <c r="AY814" s="1157"/>
      <c r="AZ814" s="1157"/>
      <c r="BA814" s="1157"/>
      <c r="BB814" s="1157"/>
      <c r="BC814" s="1157"/>
      <c r="BD814" s="1157"/>
      <c r="BE814" s="1157"/>
      <c r="BF814" s="1157"/>
      <c r="BG814" s="1157"/>
      <c r="BH814" s="1157"/>
      <c r="BI814" s="1157"/>
      <c r="BJ814" s="1157"/>
      <c r="BK814" s="1157"/>
      <c r="BL814" s="1157"/>
      <c r="BM814" s="1157"/>
      <c r="BN814" s="1157"/>
      <c r="BO814" s="1157"/>
      <c r="BP814" s="1157"/>
      <c r="BQ814" s="1157"/>
      <c r="BR814" s="1157"/>
      <c r="BS814" s="1201"/>
      <c r="BT814" s="1157"/>
      <c r="BU814" s="1157"/>
      <c r="BV814" s="1157"/>
      <c r="BW814" s="1157"/>
      <c r="BX814" s="1157"/>
      <c r="BY814" s="1157"/>
      <c r="BZ814" s="1157"/>
      <c r="CA814" s="1157"/>
      <c r="CB814" s="1157"/>
      <c r="CC814" s="1157"/>
      <c r="CD814" s="1157"/>
      <c r="CE814" s="1157"/>
      <c r="CF814" s="1157"/>
      <c r="CG814" s="1157"/>
      <c r="CH814" s="1157"/>
      <c r="CI814" s="1157"/>
      <c r="CJ814" s="1157"/>
      <c r="CK814" s="1157"/>
      <c r="CL814" s="1157"/>
      <c r="CM814" s="1201"/>
      <c r="CN814" s="1201"/>
      <c r="CO814" s="1202"/>
      <c r="CQ814" s="2118"/>
    </row>
    <row r="815" spans="1:95" s="701" customFormat="1">
      <c r="A815" s="1138"/>
      <c r="B815" s="1156"/>
      <c r="C815" s="1132"/>
      <c r="D815" s="1132"/>
      <c r="E815" s="1133"/>
      <c r="F815" s="1151"/>
      <c r="G815" s="1150"/>
      <c r="H815" s="1136"/>
      <c r="I815" s="1157"/>
      <c r="J815" s="1157"/>
      <c r="K815" s="1157"/>
      <c r="L815" s="1157"/>
      <c r="M815" s="1157"/>
      <c r="N815" s="1157"/>
      <c r="O815" s="1157"/>
      <c r="P815" s="1157"/>
      <c r="Q815" s="1157"/>
      <c r="R815" s="1157"/>
      <c r="S815" s="1157"/>
      <c r="T815" s="1157"/>
      <c r="U815" s="1157"/>
      <c r="V815" s="1157"/>
      <c r="W815" s="1157"/>
      <c r="X815" s="1157"/>
      <c r="Y815" s="1157"/>
      <c r="Z815" s="1157"/>
      <c r="AA815" s="1157"/>
      <c r="AB815" s="1201"/>
      <c r="AC815" s="1201"/>
      <c r="AD815" s="1201"/>
      <c r="AE815" s="1201"/>
      <c r="AF815" s="1157"/>
      <c r="AG815" s="1157"/>
      <c r="AH815" s="1157"/>
      <c r="AI815" s="1157"/>
      <c r="AJ815" s="1157"/>
      <c r="AK815" s="1157"/>
      <c r="AL815" s="1157"/>
      <c r="AM815" s="1157"/>
      <c r="AN815" s="1157"/>
      <c r="AO815" s="1157"/>
      <c r="AP815" s="1157"/>
      <c r="AQ815" s="1157"/>
      <c r="AR815" s="1157"/>
      <c r="AS815" s="1157"/>
      <c r="AT815" s="1157"/>
      <c r="AU815" s="1157"/>
      <c r="AV815" s="1157"/>
      <c r="AW815" s="1157"/>
      <c r="AX815" s="1157"/>
      <c r="AY815" s="1157"/>
      <c r="AZ815" s="1157"/>
      <c r="BA815" s="1157"/>
      <c r="BB815" s="1157"/>
      <c r="BC815" s="1157"/>
      <c r="BD815" s="1157"/>
      <c r="BE815" s="1157"/>
      <c r="BF815" s="1157"/>
      <c r="BG815" s="1157"/>
      <c r="BH815" s="1157"/>
      <c r="BI815" s="1157"/>
      <c r="BJ815" s="1157"/>
      <c r="BK815" s="1157"/>
      <c r="BL815" s="1157"/>
      <c r="BM815" s="1157"/>
      <c r="BN815" s="1157"/>
      <c r="BO815" s="1157"/>
      <c r="BP815" s="1157"/>
      <c r="BQ815" s="1157"/>
      <c r="BR815" s="1157"/>
      <c r="BS815" s="1201"/>
      <c r="BT815" s="1157"/>
      <c r="BU815" s="1157"/>
      <c r="BV815" s="1157"/>
      <c r="BW815" s="1157"/>
      <c r="BX815" s="1157"/>
      <c r="BY815" s="1157"/>
      <c r="BZ815" s="1157"/>
      <c r="CA815" s="1157"/>
      <c r="CB815" s="1157"/>
      <c r="CC815" s="1157"/>
      <c r="CD815" s="1157"/>
      <c r="CE815" s="1157"/>
      <c r="CF815" s="1157"/>
      <c r="CG815" s="1157"/>
      <c r="CH815" s="1157"/>
      <c r="CI815" s="1157"/>
      <c r="CJ815" s="1157"/>
      <c r="CK815" s="1157"/>
      <c r="CL815" s="1157"/>
      <c r="CM815" s="1201"/>
      <c r="CN815" s="1201"/>
      <c r="CO815" s="1202"/>
      <c r="CQ815" s="2118"/>
    </row>
    <row r="816" spans="1:95" s="701" customFormat="1">
      <c r="A816" s="1138"/>
      <c r="B816" s="1156"/>
      <c r="C816" s="1132"/>
      <c r="D816" s="1132"/>
      <c r="E816" s="1133"/>
      <c r="F816" s="1151"/>
      <c r="G816" s="1150"/>
      <c r="H816" s="1136"/>
      <c r="I816" s="1157"/>
      <c r="J816" s="1157"/>
      <c r="K816" s="1157"/>
      <c r="L816" s="1157"/>
      <c r="M816" s="1157"/>
      <c r="N816" s="1157"/>
      <c r="O816" s="1157"/>
      <c r="P816" s="1157"/>
      <c r="Q816" s="1157"/>
      <c r="R816" s="1157"/>
      <c r="S816" s="1157"/>
      <c r="T816" s="1157"/>
      <c r="U816" s="1157"/>
      <c r="V816" s="1157"/>
      <c r="W816" s="1157"/>
      <c r="X816" s="1157"/>
      <c r="Y816" s="1157"/>
      <c r="Z816" s="1157"/>
      <c r="AA816" s="1157"/>
      <c r="AB816" s="1201"/>
      <c r="AC816" s="1201"/>
      <c r="AD816" s="1201"/>
      <c r="AE816" s="1201"/>
      <c r="AF816" s="1157"/>
      <c r="AG816" s="1157"/>
      <c r="AH816" s="1157"/>
      <c r="AI816" s="1157"/>
      <c r="AJ816" s="1157"/>
      <c r="AK816" s="1157"/>
      <c r="AL816" s="1157"/>
      <c r="AM816" s="1157"/>
      <c r="AN816" s="1157"/>
      <c r="AO816" s="1157"/>
      <c r="AP816" s="1157"/>
      <c r="AQ816" s="1157"/>
      <c r="AR816" s="1157"/>
      <c r="AS816" s="1157"/>
      <c r="AT816" s="1157"/>
      <c r="AU816" s="1157"/>
      <c r="AV816" s="1157"/>
      <c r="AW816" s="1157"/>
      <c r="AX816" s="1157"/>
      <c r="AY816" s="1157"/>
      <c r="AZ816" s="1157"/>
      <c r="BA816" s="1157"/>
      <c r="BB816" s="1157"/>
      <c r="BC816" s="1157"/>
      <c r="BD816" s="1157"/>
      <c r="BE816" s="1157"/>
      <c r="BF816" s="1157"/>
      <c r="BG816" s="1157"/>
      <c r="BH816" s="1157"/>
      <c r="BI816" s="1157"/>
      <c r="BJ816" s="1157"/>
      <c r="BK816" s="1157"/>
      <c r="BL816" s="1157"/>
      <c r="BM816" s="1157"/>
      <c r="BN816" s="1157"/>
      <c r="BO816" s="1157"/>
      <c r="BP816" s="1157"/>
      <c r="BQ816" s="1157"/>
      <c r="BR816" s="1157"/>
      <c r="BS816" s="1201"/>
      <c r="BT816" s="1157"/>
      <c r="BU816" s="1157"/>
      <c r="BV816" s="1157"/>
      <c r="BW816" s="1157"/>
      <c r="BX816" s="1157"/>
      <c r="BY816" s="1157"/>
      <c r="BZ816" s="1157"/>
      <c r="CA816" s="1157"/>
      <c r="CB816" s="1157"/>
      <c r="CC816" s="1157"/>
      <c r="CD816" s="1157"/>
      <c r="CE816" s="1157"/>
      <c r="CF816" s="1157"/>
      <c r="CG816" s="1157"/>
      <c r="CH816" s="1157"/>
      <c r="CI816" s="1157"/>
      <c r="CJ816" s="1157"/>
      <c r="CK816" s="1157"/>
      <c r="CL816" s="1157"/>
      <c r="CM816" s="1201"/>
      <c r="CN816" s="1201"/>
      <c r="CO816" s="1202"/>
      <c r="CQ816" s="2118"/>
    </row>
    <row r="817" spans="1:95" s="701" customFormat="1">
      <c r="A817" s="1138"/>
      <c r="B817" s="1156"/>
      <c r="C817" s="1132"/>
      <c r="D817" s="1132"/>
      <c r="E817" s="1133"/>
      <c r="F817" s="1151"/>
      <c r="G817" s="1150"/>
      <c r="H817" s="1136"/>
      <c r="I817" s="1157"/>
      <c r="J817" s="1157"/>
      <c r="K817" s="1157"/>
      <c r="L817" s="1157"/>
      <c r="M817" s="1157"/>
      <c r="N817" s="1157"/>
      <c r="O817" s="1157"/>
      <c r="P817" s="1157"/>
      <c r="Q817" s="1157"/>
      <c r="R817" s="1157"/>
      <c r="S817" s="1157"/>
      <c r="T817" s="1157"/>
      <c r="U817" s="1157"/>
      <c r="V817" s="1157"/>
      <c r="W817" s="1157"/>
      <c r="X817" s="1157"/>
      <c r="Y817" s="1157"/>
      <c r="Z817" s="1157"/>
      <c r="AA817" s="1157"/>
      <c r="AB817" s="1201"/>
      <c r="AC817" s="1201"/>
      <c r="AD817" s="1201"/>
      <c r="AE817" s="1201"/>
      <c r="AF817" s="1157"/>
      <c r="AG817" s="1157"/>
      <c r="AH817" s="1157"/>
      <c r="AI817" s="1157"/>
      <c r="AJ817" s="1157"/>
      <c r="AK817" s="1157"/>
      <c r="AL817" s="1157"/>
      <c r="AM817" s="1157"/>
      <c r="AN817" s="1157"/>
      <c r="AO817" s="1157"/>
      <c r="AP817" s="1157"/>
      <c r="AQ817" s="1157"/>
      <c r="AR817" s="1157"/>
      <c r="AS817" s="1157"/>
      <c r="AT817" s="1157"/>
      <c r="AU817" s="1157"/>
      <c r="AV817" s="1157"/>
      <c r="AW817" s="1157"/>
      <c r="AX817" s="1157"/>
      <c r="AY817" s="1157"/>
      <c r="AZ817" s="1157"/>
      <c r="BA817" s="1157"/>
      <c r="BB817" s="1157"/>
      <c r="BC817" s="1157"/>
      <c r="BD817" s="1157"/>
      <c r="BE817" s="1157"/>
      <c r="BF817" s="1157"/>
      <c r="BG817" s="1157"/>
      <c r="BH817" s="1157"/>
      <c r="BI817" s="1157"/>
      <c r="BJ817" s="1157"/>
      <c r="BK817" s="1157"/>
      <c r="BL817" s="1157"/>
      <c r="BM817" s="1157"/>
      <c r="BN817" s="1157"/>
      <c r="BO817" s="1157"/>
      <c r="BP817" s="1157"/>
      <c r="BQ817" s="1157"/>
      <c r="BR817" s="1157"/>
      <c r="BS817" s="1201"/>
      <c r="BT817" s="1157"/>
      <c r="BU817" s="1157"/>
      <c r="BV817" s="1157"/>
      <c r="BW817" s="1157"/>
      <c r="BX817" s="1157"/>
      <c r="BY817" s="1157"/>
      <c r="BZ817" s="1157"/>
      <c r="CA817" s="1157"/>
      <c r="CB817" s="1157"/>
      <c r="CC817" s="1157"/>
      <c r="CD817" s="1157"/>
      <c r="CE817" s="1157"/>
      <c r="CF817" s="1157"/>
      <c r="CG817" s="1157"/>
      <c r="CH817" s="1157"/>
      <c r="CI817" s="1157"/>
      <c r="CJ817" s="1157"/>
      <c r="CK817" s="1157"/>
      <c r="CL817" s="1157"/>
      <c r="CM817" s="1201"/>
      <c r="CN817" s="1201"/>
      <c r="CO817" s="1202"/>
      <c r="CQ817" s="2118"/>
    </row>
    <row r="818" spans="1:95" s="701" customFormat="1">
      <c r="A818" s="1138"/>
      <c r="B818" s="1156"/>
      <c r="C818" s="1132"/>
      <c r="D818" s="1132"/>
      <c r="E818" s="1133"/>
      <c r="F818" s="1151"/>
      <c r="G818" s="1150"/>
      <c r="H818" s="1136"/>
      <c r="I818" s="1157"/>
      <c r="J818" s="1157"/>
      <c r="K818" s="1157"/>
      <c r="L818" s="1157"/>
      <c r="M818" s="1157"/>
      <c r="N818" s="1157"/>
      <c r="O818" s="1157"/>
      <c r="P818" s="1157"/>
      <c r="Q818" s="1157"/>
      <c r="R818" s="1157"/>
      <c r="S818" s="1157"/>
      <c r="T818" s="1157"/>
      <c r="U818" s="1157"/>
      <c r="V818" s="1157"/>
      <c r="W818" s="1157"/>
      <c r="X818" s="1157"/>
      <c r="Y818" s="1157"/>
      <c r="Z818" s="1157"/>
      <c r="AA818" s="1157"/>
      <c r="AB818" s="1201"/>
      <c r="AC818" s="1201"/>
      <c r="AD818" s="1201"/>
      <c r="AE818" s="1201"/>
      <c r="AF818" s="1157"/>
      <c r="AG818" s="1157"/>
      <c r="AH818" s="1157"/>
      <c r="AI818" s="1157"/>
      <c r="AJ818" s="1157"/>
      <c r="AK818" s="1157"/>
      <c r="AL818" s="1157"/>
      <c r="AM818" s="1157"/>
      <c r="AN818" s="1157"/>
      <c r="AO818" s="1157"/>
      <c r="AP818" s="1157"/>
      <c r="AQ818" s="1157"/>
      <c r="AR818" s="1157"/>
      <c r="AS818" s="1157"/>
      <c r="AT818" s="1157"/>
      <c r="AU818" s="1157"/>
      <c r="AV818" s="1157"/>
      <c r="AW818" s="1157"/>
      <c r="AX818" s="1157"/>
      <c r="AY818" s="1157"/>
      <c r="AZ818" s="1157"/>
      <c r="BA818" s="1157"/>
      <c r="BB818" s="1157"/>
      <c r="BC818" s="1157"/>
      <c r="BD818" s="1157"/>
      <c r="BE818" s="1157"/>
      <c r="BF818" s="1157"/>
      <c r="BG818" s="1157"/>
      <c r="BH818" s="1157"/>
      <c r="BI818" s="1157"/>
      <c r="BJ818" s="1157"/>
      <c r="BK818" s="1157"/>
      <c r="BL818" s="1157"/>
      <c r="BM818" s="1157"/>
      <c r="BN818" s="1157"/>
      <c r="BO818" s="1157"/>
      <c r="BP818" s="1157"/>
      <c r="BQ818" s="1157"/>
      <c r="BR818" s="1157"/>
      <c r="BS818" s="1201"/>
      <c r="BT818" s="1157"/>
      <c r="BU818" s="1157"/>
      <c r="BV818" s="1157"/>
      <c r="BW818" s="1157"/>
      <c r="BX818" s="1157"/>
      <c r="BY818" s="1157"/>
      <c r="BZ818" s="1157"/>
      <c r="CA818" s="1157"/>
      <c r="CB818" s="1157"/>
      <c r="CC818" s="1157"/>
      <c r="CD818" s="1157"/>
      <c r="CE818" s="1157"/>
      <c r="CF818" s="1157"/>
      <c r="CG818" s="1157"/>
      <c r="CH818" s="1157"/>
      <c r="CI818" s="1157"/>
      <c r="CJ818" s="1157"/>
      <c r="CK818" s="1157"/>
      <c r="CL818" s="1157"/>
      <c r="CM818" s="1201"/>
      <c r="CN818" s="1201"/>
      <c r="CO818" s="1202"/>
      <c r="CQ818" s="2118"/>
    </row>
    <row r="819" spans="1:95" s="701" customFormat="1">
      <c r="A819" s="1138"/>
      <c r="B819" s="1156"/>
      <c r="C819" s="1132"/>
      <c r="D819" s="1132"/>
      <c r="E819" s="1133"/>
      <c r="F819" s="1151"/>
      <c r="G819" s="1150"/>
      <c r="H819" s="1136"/>
      <c r="I819" s="1157"/>
      <c r="J819" s="1157"/>
      <c r="K819" s="1157"/>
      <c r="L819" s="1157"/>
      <c r="M819" s="1157"/>
      <c r="N819" s="1157"/>
      <c r="O819" s="1157"/>
      <c r="P819" s="1157"/>
      <c r="Q819" s="1157"/>
      <c r="R819" s="1157"/>
      <c r="S819" s="1157"/>
      <c r="T819" s="1157"/>
      <c r="U819" s="1157"/>
      <c r="V819" s="1157"/>
      <c r="W819" s="1157"/>
      <c r="X819" s="1157"/>
      <c r="Y819" s="1157"/>
      <c r="Z819" s="1157"/>
      <c r="AA819" s="1157"/>
      <c r="AB819" s="1201"/>
      <c r="AC819" s="1201"/>
      <c r="AD819" s="1201"/>
      <c r="AE819" s="1201"/>
      <c r="AF819" s="1157"/>
      <c r="AG819" s="1157"/>
      <c r="AH819" s="1157"/>
      <c r="AI819" s="1157"/>
      <c r="AJ819" s="1157"/>
      <c r="AK819" s="1157"/>
      <c r="AL819" s="1157"/>
      <c r="AM819" s="1157"/>
      <c r="AN819" s="1157"/>
      <c r="AO819" s="1157"/>
      <c r="AP819" s="1157"/>
      <c r="AQ819" s="1157"/>
      <c r="AR819" s="1157"/>
      <c r="AS819" s="1157"/>
      <c r="AT819" s="1157"/>
      <c r="AU819" s="1157"/>
      <c r="AV819" s="1157"/>
      <c r="AW819" s="1157"/>
      <c r="AX819" s="1157"/>
      <c r="AY819" s="1157"/>
      <c r="AZ819" s="1157"/>
      <c r="BA819" s="1157"/>
      <c r="BB819" s="1157"/>
      <c r="BC819" s="1157"/>
      <c r="BD819" s="1157"/>
      <c r="BE819" s="1157"/>
      <c r="BF819" s="1157"/>
      <c r="BG819" s="1157"/>
      <c r="BH819" s="1157"/>
      <c r="BI819" s="1157"/>
      <c r="BJ819" s="1157"/>
      <c r="BK819" s="1157"/>
      <c r="BL819" s="1157"/>
      <c r="BM819" s="1157"/>
      <c r="BN819" s="1157"/>
      <c r="BO819" s="1157"/>
      <c r="BP819" s="1157"/>
      <c r="BQ819" s="1157"/>
      <c r="BR819" s="1157"/>
      <c r="BS819" s="1201"/>
      <c r="BT819" s="1157"/>
      <c r="BU819" s="1157"/>
      <c r="BV819" s="1157"/>
      <c r="BW819" s="1157"/>
      <c r="BX819" s="1157"/>
      <c r="BY819" s="1157"/>
      <c r="BZ819" s="1157"/>
      <c r="CA819" s="1157"/>
      <c r="CB819" s="1157"/>
      <c r="CC819" s="1157"/>
      <c r="CD819" s="1157"/>
      <c r="CE819" s="1157"/>
      <c r="CF819" s="1157"/>
      <c r="CG819" s="1157"/>
      <c r="CH819" s="1157"/>
      <c r="CI819" s="1157"/>
      <c r="CJ819" s="1157"/>
      <c r="CK819" s="1157"/>
      <c r="CL819" s="1157"/>
      <c r="CM819" s="1201"/>
      <c r="CN819" s="1201"/>
      <c r="CO819" s="1202"/>
      <c r="CQ819" s="2118"/>
    </row>
    <row r="820" spans="1:95" s="701" customFormat="1">
      <c r="A820" s="1138"/>
      <c r="B820" s="1156"/>
      <c r="C820" s="1132"/>
      <c r="D820" s="1132"/>
      <c r="E820" s="1133"/>
      <c r="F820" s="1151"/>
      <c r="G820" s="1150"/>
      <c r="H820" s="1136"/>
      <c r="I820" s="1157"/>
      <c r="J820" s="1157"/>
      <c r="K820" s="1157"/>
      <c r="L820" s="1157"/>
      <c r="M820" s="1157"/>
      <c r="N820" s="1157"/>
      <c r="O820" s="1157"/>
      <c r="P820" s="1157"/>
      <c r="Q820" s="1157"/>
      <c r="R820" s="1157"/>
      <c r="S820" s="1157"/>
      <c r="T820" s="1157"/>
      <c r="U820" s="1157"/>
      <c r="V820" s="1157"/>
      <c r="W820" s="1157"/>
      <c r="X820" s="1157"/>
      <c r="Y820" s="1157"/>
      <c r="Z820" s="1157"/>
      <c r="AA820" s="1157"/>
      <c r="AB820" s="1201"/>
      <c r="AC820" s="1201"/>
      <c r="AD820" s="1201"/>
      <c r="AE820" s="1201"/>
      <c r="AF820" s="1157"/>
      <c r="AG820" s="1157"/>
      <c r="AH820" s="1157"/>
      <c r="AI820" s="1157"/>
      <c r="AJ820" s="1157"/>
      <c r="AK820" s="1157"/>
      <c r="AL820" s="1157"/>
      <c r="AM820" s="1157"/>
      <c r="AN820" s="1157"/>
      <c r="AO820" s="1157"/>
      <c r="AP820" s="1157"/>
      <c r="AQ820" s="1157"/>
      <c r="AR820" s="1157"/>
      <c r="AS820" s="1157"/>
      <c r="AT820" s="1157"/>
      <c r="AU820" s="1157"/>
      <c r="AV820" s="1157"/>
      <c r="AW820" s="1157"/>
      <c r="AX820" s="1157"/>
      <c r="AY820" s="1157"/>
      <c r="AZ820" s="1157"/>
      <c r="BA820" s="1157"/>
      <c r="BB820" s="1157"/>
      <c r="BC820" s="1157"/>
      <c r="BD820" s="1157"/>
      <c r="BE820" s="1157"/>
      <c r="BF820" s="1157"/>
      <c r="BG820" s="1157"/>
      <c r="BH820" s="1157"/>
      <c r="BI820" s="1157"/>
      <c r="BJ820" s="1157"/>
      <c r="BK820" s="1157"/>
      <c r="BL820" s="1157"/>
      <c r="BM820" s="1157"/>
      <c r="BN820" s="1157"/>
      <c r="BO820" s="1157"/>
      <c r="BP820" s="1157"/>
      <c r="BQ820" s="1157"/>
      <c r="BR820" s="1157"/>
      <c r="BS820" s="1201"/>
      <c r="BT820" s="1157"/>
      <c r="BU820" s="1157"/>
      <c r="BV820" s="1157"/>
      <c r="BW820" s="1157"/>
      <c r="BX820" s="1157"/>
      <c r="BY820" s="1157"/>
      <c r="BZ820" s="1157"/>
      <c r="CA820" s="1157"/>
      <c r="CB820" s="1157"/>
      <c r="CC820" s="1157"/>
      <c r="CD820" s="1157"/>
      <c r="CE820" s="1157"/>
      <c r="CF820" s="1157"/>
      <c r="CG820" s="1157"/>
      <c r="CH820" s="1157"/>
      <c r="CI820" s="1157"/>
      <c r="CJ820" s="1157"/>
      <c r="CK820" s="1157"/>
      <c r="CL820" s="1157"/>
      <c r="CM820" s="1201"/>
      <c r="CN820" s="1201"/>
      <c r="CO820" s="1202"/>
      <c r="CQ820" s="2118"/>
    </row>
    <row r="821" spans="1:95" s="701" customFormat="1">
      <c r="A821" s="1138"/>
      <c r="B821" s="1156"/>
      <c r="C821" s="1132"/>
      <c r="D821" s="1132"/>
      <c r="E821" s="1133"/>
      <c r="F821" s="1151"/>
      <c r="G821" s="1150"/>
      <c r="H821" s="1136"/>
      <c r="I821" s="1157"/>
      <c r="J821" s="1157"/>
      <c r="K821" s="1157"/>
      <c r="L821" s="1157"/>
      <c r="M821" s="1157"/>
      <c r="N821" s="1157"/>
      <c r="O821" s="1157"/>
      <c r="P821" s="1157"/>
      <c r="Q821" s="1157"/>
      <c r="R821" s="1157"/>
      <c r="S821" s="1157"/>
      <c r="T821" s="1157"/>
      <c r="U821" s="1157"/>
      <c r="V821" s="1157"/>
      <c r="W821" s="1157"/>
      <c r="X821" s="1157"/>
      <c r="Y821" s="1157"/>
      <c r="Z821" s="1157"/>
      <c r="AA821" s="1157"/>
      <c r="AB821" s="1201"/>
      <c r="AC821" s="1201"/>
      <c r="AD821" s="1201"/>
      <c r="AE821" s="1201"/>
      <c r="AF821" s="1157"/>
      <c r="AG821" s="1157"/>
      <c r="AH821" s="1157"/>
      <c r="AI821" s="1157"/>
      <c r="AJ821" s="1157"/>
      <c r="AK821" s="1157"/>
      <c r="AL821" s="1157"/>
      <c r="AM821" s="1157"/>
      <c r="AN821" s="1157"/>
      <c r="AO821" s="1157"/>
      <c r="AP821" s="1157"/>
      <c r="AQ821" s="1157"/>
      <c r="AR821" s="1157"/>
      <c r="AS821" s="1157"/>
      <c r="AT821" s="1157"/>
      <c r="AU821" s="1157"/>
      <c r="AV821" s="1157"/>
      <c r="AW821" s="1157"/>
      <c r="AX821" s="1157"/>
      <c r="AY821" s="1157"/>
      <c r="AZ821" s="1157"/>
      <c r="BA821" s="1157"/>
      <c r="BB821" s="1157"/>
      <c r="BC821" s="1157"/>
      <c r="BD821" s="1157"/>
      <c r="BE821" s="1157"/>
      <c r="BF821" s="1157"/>
      <c r="BG821" s="1157"/>
      <c r="BH821" s="1157"/>
      <c r="BI821" s="1157"/>
      <c r="BJ821" s="1157"/>
      <c r="BK821" s="1157"/>
      <c r="BL821" s="1157"/>
      <c r="BM821" s="1157"/>
      <c r="BN821" s="1157"/>
      <c r="BO821" s="1157"/>
      <c r="BP821" s="1157"/>
      <c r="BQ821" s="1157"/>
      <c r="BR821" s="1157"/>
      <c r="BS821" s="1201"/>
      <c r="BT821" s="1157"/>
      <c r="BU821" s="1157"/>
      <c r="BV821" s="1157"/>
      <c r="BW821" s="1157"/>
      <c r="BX821" s="1157"/>
      <c r="BY821" s="1157"/>
      <c r="BZ821" s="1157"/>
      <c r="CA821" s="1157"/>
      <c r="CB821" s="1157"/>
      <c r="CC821" s="1157"/>
      <c r="CD821" s="1157"/>
      <c r="CE821" s="1157"/>
      <c r="CF821" s="1157"/>
      <c r="CG821" s="1157"/>
      <c r="CH821" s="1157"/>
      <c r="CI821" s="1157"/>
      <c r="CJ821" s="1157"/>
      <c r="CK821" s="1157"/>
      <c r="CL821" s="1157"/>
      <c r="CM821" s="1201"/>
      <c r="CN821" s="1201"/>
      <c r="CO821" s="1202"/>
      <c r="CQ821" s="2118"/>
    </row>
    <row r="822" spans="1:95" s="701" customFormat="1">
      <c r="A822" s="1138"/>
      <c r="B822" s="1156"/>
      <c r="C822" s="1132"/>
      <c r="D822" s="1132"/>
      <c r="E822" s="1133"/>
      <c r="F822" s="1151"/>
      <c r="G822" s="1150"/>
      <c r="H822" s="1136"/>
      <c r="I822" s="1157"/>
      <c r="J822" s="1157"/>
      <c r="K822" s="1157"/>
      <c r="L822" s="1157"/>
      <c r="M822" s="1157"/>
      <c r="N822" s="1157"/>
      <c r="O822" s="1157"/>
      <c r="P822" s="1157"/>
      <c r="Q822" s="1157"/>
      <c r="R822" s="1157"/>
      <c r="S822" s="1157"/>
      <c r="T822" s="1157"/>
      <c r="U822" s="1157"/>
      <c r="V822" s="1157"/>
      <c r="W822" s="1157"/>
      <c r="X822" s="1157"/>
      <c r="Y822" s="1157"/>
      <c r="Z822" s="1157"/>
      <c r="AA822" s="1157"/>
      <c r="AB822" s="1201"/>
      <c r="AC822" s="1201"/>
      <c r="AD822" s="1201"/>
      <c r="AE822" s="1201"/>
      <c r="AF822" s="1157"/>
      <c r="AG822" s="1157"/>
      <c r="AH822" s="1157"/>
      <c r="AI822" s="1157"/>
      <c r="AJ822" s="1157"/>
      <c r="AK822" s="1157"/>
      <c r="AL822" s="1157"/>
      <c r="AM822" s="1157"/>
      <c r="AN822" s="1157"/>
      <c r="AO822" s="1157"/>
      <c r="AP822" s="1157"/>
      <c r="AQ822" s="1157"/>
      <c r="AR822" s="1157"/>
      <c r="AS822" s="1157"/>
      <c r="AT822" s="1157"/>
      <c r="AU822" s="1157"/>
      <c r="AV822" s="1157"/>
      <c r="AW822" s="1157"/>
      <c r="AX822" s="1157"/>
      <c r="AY822" s="1157"/>
      <c r="AZ822" s="1157"/>
      <c r="BA822" s="1157"/>
      <c r="BB822" s="1157"/>
      <c r="BC822" s="1157"/>
      <c r="BD822" s="1157"/>
      <c r="BE822" s="1157"/>
      <c r="BF822" s="1157"/>
      <c r="BG822" s="1157"/>
      <c r="BH822" s="1157"/>
      <c r="BI822" s="1157"/>
      <c r="BJ822" s="1157"/>
      <c r="BK822" s="1157"/>
      <c r="BL822" s="1157"/>
      <c r="BM822" s="1157"/>
      <c r="BN822" s="1157"/>
      <c r="BO822" s="1157"/>
      <c r="BP822" s="1157"/>
      <c r="BQ822" s="1157"/>
      <c r="BR822" s="1157"/>
      <c r="BS822" s="1201"/>
      <c r="BT822" s="1157"/>
      <c r="BU822" s="1157"/>
      <c r="BV822" s="1157"/>
      <c r="BW822" s="1157"/>
      <c r="BX822" s="1157"/>
      <c r="BY822" s="1157"/>
      <c r="BZ822" s="1157"/>
      <c r="CA822" s="1157"/>
      <c r="CB822" s="1157"/>
      <c r="CC822" s="1157"/>
      <c r="CD822" s="1157"/>
      <c r="CE822" s="1157"/>
      <c r="CF822" s="1157"/>
      <c r="CG822" s="1157"/>
      <c r="CH822" s="1157"/>
      <c r="CI822" s="1157"/>
      <c r="CJ822" s="1157"/>
      <c r="CK822" s="1157"/>
      <c r="CL822" s="1157"/>
      <c r="CM822" s="1201"/>
      <c r="CN822" s="1201"/>
      <c r="CO822" s="1202"/>
      <c r="CQ822" s="2118"/>
    </row>
    <row r="823" spans="1:95" s="701" customFormat="1">
      <c r="A823" s="1138"/>
      <c r="B823" s="1156"/>
      <c r="C823" s="1132"/>
      <c r="D823" s="1132"/>
      <c r="E823" s="1133"/>
      <c r="F823" s="1151"/>
      <c r="G823" s="1150"/>
      <c r="H823" s="1136"/>
      <c r="I823" s="1157"/>
      <c r="J823" s="1157"/>
      <c r="K823" s="1157"/>
      <c r="L823" s="1157"/>
      <c r="M823" s="1157"/>
      <c r="N823" s="1157"/>
      <c r="O823" s="1157"/>
      <c r="P823" s="1157"/>
      <c r="Q823" s="1157"/>
      <c r="R823" s="1157"/>
      <c r="S823" s="1157"/>
      <c r="T823" s="1157"/>
      <c r="U823" s="1157"/>
      <c r="V823" s="1157"/>
      <c r="W823" s="1157"/>
      <c r="X823" s="1157"/>
      <c r="Y823" s="1157"/>
      <c r="Z823" s="1157"/>
      <c r="AA823" s="1157"/>
      <c r="AB823" s="1201"/>
      <c r="AC823" s="1201"/>
      <c r="AD823" s="1201"/>
      <c r="AE823" s="1201"/>
      <c r="AF823" s="1157"/>
      <c r="AG823" s="1157"/>
      <c r="AH823" s="1157"/>
      <c r="AI823" s="1157"/>
      <c r="AJ823" s="1157"/>
      <c r="AK823" s="1157"/>
      <c r="AL823" s="1157"/>
      <c r="AM823" s="1157"/>
      <c r="AN823" s="1157"/>
      <c r="AO823" s="1157"/>
      <c r="AP823" s="1157"/>
      <c r="AQ823" s="1157"/>
      <c r="AR823" s="1157"/>
      <c r="AS823" s="1157"/>
      <c r="AT823" s="1157"/>
      <c r="AU823" s="1157"/>
      <c r="AV823" s="1157"/>
      <c r="AW823" s="1157"/>
      <c r="AX823" s="1157"/>
      <c r="AY823" s="1157"/>
      <c r="AZ823" s="1157"/>
      <c r="BA823" s="1157"/>
      <c r="BB823" s="1157"/>
      <c r="BC823" s="1157"/>
      <c r="BD823" s="1157"/>
      <c r="BE823" s="1157"/>
      <c r="BF823" s="1157"/>
      <c r="BG823" s="1157"/>
      <c r="BH823" s="1157"/>
      <c r="BI823" s="1157"/>
      <c r="BJ823" s="1157"/>
      <c r="BK823" s="1157"/>
      <c r="BL823" s="1157"/>
      <c r="BM823" s="1157"/>
      <c r="BN823" s="1157"/>
      <c r="BO823" s="1157"/>
      <c r="BP823" s="1157"/>
      <c r="BQ823" s="1157"/>
      <c r="BR823" s="1157"/>
      <c r="BS823" s="1201"/>
      <c r="BT823" s="1157"/>
      <c r="BU823" s="1157"/>
      <c r="BV823" s="1157"/>
      <c r="BW823" s="1157"/>
      <c r="BX823" s="1157"/>
      <c r="BY823" s="1157"/>
      <c r="BZ823" s="1157"/>
      <c r="CA823" s="1157"/>
      <c r="CB823" s="1157"/>
      <c r="CC823" s="1157"/>
      <c r="CD823" s="1157"/>
      <c r="CE823" s="1157"/>
      <c r="CF823" s="1157"/>
      <c r="CG823" s="1157"/>
      <c r="CH823" s="1157"/>
      <c r="CI823" s="1157"/>
      <c r="CJ823" s="1157"/>
      <c r="CK823" s="1157"/>
      <c r="CL823" s="1157"/>
      <c r="CM823" s="1201"/>
      <c r="CN823" s="1201"/>
      <c r="CO823" s="1202"/>
      <c r="CQ823" s="2118"/>
    </row>
    <row r="824" spans="1:95" s="701" customFormat="1">
      <c r="A824" s="1138"/>
      <c r="B824" s="1156"/>
      <c r="C824" s="1132"/>
      <c r="D824" s="1132"/>
      <c r="E824" s="1133"/>
      <c r="F824" s="1151"/>
      <c r="G824" s="1150"/>
      <c r="H824" s="1136"/>
      <c r="I824" s="1157"/>
      <c r="J824" s="1157"/>
      <c r="K824" s="1157"/>
      <c r="L824" s="1157"/>
      <c r="M824" s="1157"/>
      <c r="N824" s="1157"/>
      <c r="O824" s="1157"/>
      <c r="P824" s="1157"/>
      <c r="Q824" s="1157"/>
      <c r="R824" s="1157"/>
      <c r="S824" s="1157"/>
      <c r="T824" s="1157"/>
      <c r="U824" s="1157"/>
      <c r="V824" s="1157"/>
      <c r="W824" s="1157"/>
      <c r="X824" s="1157"/>
      <c r="Y824" s="1157"/>
      <c r="Z824" s="1157"/>
      <c r="AA824" s="1157"/>
      <c r="AB824" s="1201"/>
      <c r="AC824" s="1201"/>
      <c r="AD824" s="1201"/>
      <c r="AE824" s="1201"/>
      <c r="AF824" s="1157"/>
      <c r="AG824" s="1157"/>
      <c r="AH824" s="1157"/>
      <c r="AI824" s="1157"/>
      <c r="AJ824" s="1157"/>
      <c r="AK824" s="1157"/>
      <c r="AL824" s="1157"/>
      <c r="AM824" s="1157"/>
      <c r="AN824" s="1157"/>
      <c r="AO824" s="1157"/>
      <c r="AP824" s="1157"/>
      <c r="AQ824" s="1157"/>
      <c r="AR824" s="1157"/>
      <c r="AS824" s="1157"/>
      <c r="AT824" s="1157"/>
      <c r="AU824" s="1157"/>
      <c r="AV824" s="1157"/>
      <c r="AW824" s="1157"/>
      <c r="AX824" s="1157"/>
      <c r="AY824" s="1157"/>
      <c r="AZ824" s="1157"/>
      <c r="BA824" s="1157"/>
      <c r="BB824" s="1157"/>
      <c r="BC824" s="1157"/>
      <c r="BD824" s="1157"/>
      <c r="BE824" s="1157"/>
      <c r="BF824" s="1157"/>
      <c r="BG824" s="1157"/>
      <c r="BH824" s="1157"/>
      <c r="BI824" s="1157"/>
      <c r="BJ824" s="1157"/>
      <c r="BK824" s="1157"/>
      <c r="BL824" s="1157"/>
      <c r="BM824" s="1157"/>
      <c r="BN824" s="1157"/>
      <c r="BO824" s="1157"/>
      <c r="BP824" s="1157"/>
      <c r="BQ824" s="1157"/>
      <c r="BR824" s="1157"/>
      <c r="BS824" s="1201"/>
      <c r="BT824" s="1157"/>
      <c r="BU824" s="1157"/>
      <c r="BV824" s="1157"/>
      <c r="BW824" s="1157"/>
      <c r="BX824" s="1157"/>
      <c r="BY824" s="1157"/>
      <c r="BZ824" s="1157"/>
      <c r="CA824" s="1157"/>
      <c r="CB824" s="1157"/>
      <c r="CC824" s="1157"/>
      <c r="CD824" s="1157"/>
      <c r="CE824" s="1157"/>
      <c r="CF824" s="1157"/>
      <c r="CG824" s="1157"/>
      <c r="CH824" s="1157"/>
      <c r="CI824" s="1157"/>
      <c r="CJ824" s="1157"/>
      <c r="CK824" s="1157"/>
      <c r="CL824" s="1157"/>
      <c r="CM824" s="1201"/>
      <c r="CN824" s="1201"/>
      <c r="CO824" s="1202"/>
      <c r="CQ824" s="2118"/>
    </row>
    <row r="825" spans="1:95" s="701" customFormat="1">
      <c r="A825" s="1138"/>
      <c r="B825" s="1156"/>
      <c r="C825" s="1132"/>
      <c r="D825" s="1132"/>
      <c r="E825" s="1133"/>
      <c r="F825" s="1151"/>
      <c r="G825" s="1150"/>
      <c r="H825" s="1136"/>
      <c r="I825" s="1157"/>
      <c r="J825" s="1157"/>
      <c r="K825" s="1157"/>
      <c r="L825" s="1157"/>
      <c r="M825" s="1157"/>
      <c r="N825" s="1157"/>
      <c r="O825" s="1157"/>
      <c r="P825" s="1157"/>
      <c r="Q825" s="1157"/>
      <c r="R825" s="1157"/>
      <c r="S825" s="1157"/>
      <c r="T825" s="1157"/>
      <c r="U825" s="1157"/>
      <c r="V825" s="1157"/>
      <c r="W825" s="1157"/>
      <c r="X825" s="1157"/>
      <c r="Y825" s="1157"/>
      <c r="Z825" s="1157"/>
      <c r="AA825" s="1157"/>
      <c r="AB825" s="1201"/>
      <c r="AC825" s="1201"/>
      <c r="AD825" s="1201"/>
      <c r="AE825" s="1201"/>
      <c r="AF825" s="1157"/>
      <c r="AG825" s="1157"/>
      <c r="AH825" s="1157"/>
      <c r="AI825" s="1157"/>
      <c r="AJ825" s="1157"/>
      <c r="AK825" s="1157"/>
      <c r="AL825" s="1157"/>
      <c r="AM825" s="1157"/>
      <c r="AN825" s="1157"/>
      <c r="AO825" s="1157"/>
      <c r="AP825" s="1157"/>
      <c r="AQ825" s="1157"/>
      <c r="AR825" s="1157"/>
      <c r="AS825" s="1157"/>
      <c r="AT825" s="1157"/>
      <c r="AU825" s="1157"/>
      <c r="AV825" s="1157"/>
      <c r="AW825" s="1157"/>
      <c r="AX825" s="1157"/>
      <c r="AY825" s="1157"/>
      <c r="AZ825" s="1157"/>
      <c r="BA825" s="1157"/>
      <c r="BB825" s="1157"/>
      <c r="BC825" s="1157"/>
      <c r="BD825" s="1157"/>
      <c r="BE825" s="1157"/>
      <c r="BF825" s="1157"/>
      <c r="BG825" s="1157"/>
      <c r="BH825" s="1157"/>
      <c r="BI825" s="1157"/>
      <c r="BJ825" s="1157"/>
      <c r="BK825" s="1157"/>
      <c r="BL825" s="1157"/>
      <c r="BM825" s="1157"/>
      <c r="BN825" s="1157"/>
      <c r="BO825" s="1157"/>
      <c r="BP825" s="1157"/>
      <c r="BQ825" s="1157"/>
      <c r="BR825" s="1157"/>
      <c r="BS825" s="1201"/>
      <c r="BT825" s="1157"/>
      <c r="BU825" s="1157"/>
      <c r="BV825" s="1157"/>
      <c r="BW825" s="1157"/>
      <c r="BX825" s="1157"/>
      <c r="BY825" s="1157"/>
      <c r="BZ825" s="1157"/>
      <c r="CA825" s="1157"/>
      <c r="CB825" s="1157"/>
      <c r="CC825" s="1157"/>
      <c r="CD825" s="1157"/>
      <c r="CE825" s="1157"/>
      <c r="CF825" s="1157"/>
      <c r="CG825" s="1157"/>
      <c r="CH825" s="1157"/>
      <c r="CI825" s="1157"/>
      <c r="CJ825" s="1157"/>
      <c r="CK825" s="1157"/>
      <c r="CL825" s="1157"/>
      <c r="CM825" s="1201"/>
      <c r="CN825" s="1201"/>
      <c r="CO825" s="1202"/>
      <c r="CQ825" s="2118"/>
    </row>
    <row r="826" spans="1:95" s="701" customFormat="1">
      <c r="A826" s="1138"/>
      <c r="B826" s="1156"/>
      <c r="C826" s="1132"/>
      <c r="D826" s="1132"/>
      <c r="E826" s="1133"/>
      <c r="F826" s="1151"/>
      <c r="G826" s="1150"/>
      <c r="H826" s="1136"/>
      <c r="I826" s="1157"/>
      <c r="J826" s="1157"/>
      <c r="K826" s="1157"/>
      <c r="L826" s="1157"/>
      <c r="M826" s="1157"/>
      <c r="N826" s="1157"/>
      <c r="O826" s="1157"/>
      <c r="P826" s="1157"/>
      <c r="Q826" s="1157"/>
      <c r="R826" s="1157"/>
      <c r="S826" s="1157"/>
      <c r="T826" s="1157"/>
      <c r="U826" s="1157"/>
      <c r="V826" s="1157"/>
      <c r="W826" s="1157"/>
      <c r="X826" s="1157"/>
      <c r="Y826" s="1157"/>
      <c r="Z826" s="1157"/>
      <c r="AA826" s="1157"/>
      <c r="AB826" s="1201"/>
      <c r="AC826" s="1201"/>
      <c r="AD826" s="1201"/>
      <c r="AE826" s="1201"/>
      <c r="AF826" s="1157"/>
      <c r="AG826" s="1157"/>
      <c r="AH826" s="1157"/>
      <c r="AI826" s="1157"/>
      <c r="AJ826" s="1157"/>
      <c r="AK826" s="1157"/>
      <c r="AL826" s="1157"/>
      <c r="AM826" s="1157"/>
      <c r="AN826" s="1157"/>
      <c r="AO826" s="1157"/>
      <c r="AP826" s="1157"/>
      <c r="AQ826" s="1157"/>
      <c r="AR826" s="1157"/>
      <c r="AS826" s="1157"/>
      <c r="AT826" s="1157"/>
      <c r="AU826" s="1157"/>
      <c r="AV826" s="1157"/>
      <c r="AW826" s="1157"/>
      <c r="AX826" s="1157"/>
      <c r="AY826" s="1157"/>
      <c r="AZ826" s="1157"/>
      <c r="BA826" s="1157"/>
      <c r="BB826" s="1157"/>
      <c r="BC826" s="1157"/>
      <c r="BD826" s="1157"/>
      <c r="BE826" s="1157"/>
      <c r="BF826" s="1157"/>
      <c r="BG826" s="1157"/>
      <c r="BH826" s="1157"/>
      <c r="BI826" s="1157"/>
      <c r="BJ826" s="1157"/>
      <c r="BK826" s="1157"/>
      <c r="BL826" s="1157"/>
      <c r="BM826" s="1157"/>
      <c r="BN826" s="1157"/>
      <c r="BO826" s="1157"/>
      <c r="BP826" s="1157"/>
      <c r="BQ826" s="1157"/>
      <c r="BR826" s="1157"/>
      <c r="BS826" s="1201"/>
      <c r="BT826" s="1157"/>
      <c r="BU826" s="1157"/>
      <c r="BV826" s="1157"/>
      <c r="BW826" s="1157"/>
      <c r="BX826" s="1157"/>
      <c r="BY826" s="1157"/>
      <c r="BZ826" s="1157"/>
      <c r="CA826" s="1157"/>
      <c r="CB826" s="1157"/>
      <c r="CC826" s="1157"/>
      <c r="CD826" s="1157"/>
      <c r="CE826" s="1157"/>
      <c r="CF826" s="1157"/>
      <c r="CG826" s="1157"/>
      <c r="CH826" s="1157"/>
      <c r="CI826" s="1157"/>
      <c r="CJ826" s="1157"/>
      <c r="CK826" s="1157"/>
      <c r="CL826" s="1157"/>
      <c r="CM826" s="1201"/>
      <c r="CN826" s="1201"/>
      <c r="CO826" s="1202"/>
      <c r="CQ826" s="2118"/>
    </row>
    <row r="827" spans="1:95" s="701" customFormat="1">
      <c r="A827" s="1138"/>
      <c r="B827" s="1156"/>
      <c r="C827" s="1132"/>
      <c r="D827" s="1132"/>
      <c r="E827" s="1133"/>
      <c r="F827" s="1151"/>
      <c r="G827" s="1150"/>
      <c r="H827" s="1136"/>
      <c r="I827" s="1157"/>
      <c r="J827" s="1157"/>
      <c r="K827" s="1157"/>
      <c r="L827" s="1157"/>
      <c r="M827" s="1157"/>
      <c r="N827" s="1157"/>
      <c r="O827" s="1157"/>
      <c r="P827" s="1157"/>
      <c r="Q827" s="1157"/>
      <c r="R827" s="1157"/>
      <c r="S827" s="1157"/>
      <c r="T827" s="1157"/>
      <c r="U827" s="1157"/>
      <c r="V827" s="1157"/>
      <c r="W827" s="1157"/>
      <c r="X827" s="1157"/>
      <c r="Y827" s="1157"/>
      <c r="Z827" s="1157"/>
      <c r="AA827" s="1157"/>
      <c r="AB827" s="1201"/>
      <c r="AC827" s="1201"/>
      <c r="AD827" s="1201"/>
      <c r="AE827" s="1201"/>
      <c r="AF827" s="1157"/>
      <c r="AG827" s="1157"/>
      <c r="AH827" s="1157"/>
      <c r="AI827" s="1157"/>
      <c r="AJ827" s="1157"/>
      <c r="AK827" s="1157"/>
      <c r="AL827" s="1157"/>
      <c r="AM827" s="1157"/>
      <c r="AN827" s="1157"/>
      <c r="AO827" s="1157"/>
      <c r="AP827" s="1157"/>
      <c r="AQ827" s="1157"/>
      <c r="AR827" s="1157"/>
      <c r="AS827" s="1157"/>
      <c r="AT827" s="1157"/>
      <c r="AU827" s="1157"/>
      <c r="AV827" s="1157"/>
      <c r="AW827" s="1157"/>
      <c r="AX827" s="1157"/>
      <c r="AY827" s="1157"/>
      <c r="AZ827" s="1157"/>
      <c r="BA827" s="1157"/>
      <c r="BB827" s="1157"/>
      <c r="BC827" s="1157"/>
      <c r="BD827" s="1157"/>
      <c r="BE827" s="1157"/>
      <c r="BF827" s="1157"/>
      <c r="BG827" s="1157"/>
      <c r="BH827" s="1157"/>
      <c r="BI827" s="1157"/>
      <c r="BJ827" s="1157"/>
      <c r="BK827" s="1157"/>
      <c r="BL827" s="1157"/>
      <c r="BM827" s="1157"/>
      <c r="BN827" s="1157"/>
      <c r="BO827" s="1157"/>
      <c r="BP827" s="1157"/>
      <c r="BQ827" s="1157"/>
      <c r="BR827" s="1157"/>
      <c r="BS827" s="1201"/>
      <c r="BT827" s="1157"/>
      <c r="BU827" s="1157"/>
      <c r="BV827" s="1157"/>
      <c r="BW827" s="1157"/>
      <c r="BX827" s="1157"/>
      <c r="BY827" s="1157"/>
      <c r="BZ827" s="1157"/>
      <c r="CA827" s="1157"/>
      <c r="CB827" s="1157"/>
      <c r="CC827" s="1157"/>
      <c r="CD827" s="1157"/>
      <c r="CE827" s="1157"/>
      <c r="CF827" s="1157"/>
      <c r="CG827" s="1157"/>
      <c r="CH827" s="1157"/>
      <c r="CI827" s="1157"/>
      <c r="CJ827" s="1157"/>
      <c r="CK827" s="1157"/>
      <c r="CL827" s="1157"/>
      <c r="CM827" s="1201"/>
      <c r="CN827" s="1201"/>
      <c r="CO827" s="1202"/>
      <c r="CQ827" s="2118"/>
    </row>
    <row r="828" spans="1:95" s="701" customFormat="1">
      <c r="A828" s="1138"/>
      <c r="B828" s="1156"/>
      <c r="C828" s="1132"/>
      <c r="D828" s="1132"/>
      <c r="E828" s="1133"/>
      <c r="F828" s="1151"/>
      <c r="G828" s="1150"/>
      <c r="H828" s="1136"/>
      <c r="I828" s="1157"/>
      <c r="J828" s="1157"/>
      <c r="K828" s="1157"/>
      <c r="L828" s="1157"/>
      <c r="M828" s="1157"/>
      <c r="N828" s="1157"/>
      <c r="O828" s="1157"/>
      <c r="P828" s="1157"/>
      <c r="Q828" s="1157"/>
      <c r="R828" s="1157"/>
      <c r="S828" s="1157"/>
      <c r="T828" s="1157"/>
      <c r="U828" s="1157"/>
      <c r="V828" s="1157"/>
      <c r="W828" s="1157"/>
      <c r="X828" s="1157"/>
      <c r="Y828" s="1157"/>
      <c r="Z828" s="1157"/>
      <c r="AA828" s="1157"/>
      <c r="AB828" s="1201"/>
      <c r="AC828" s="1201"/>
      <c r="AD828" s="1201"/>
      <c r="AE828" s="1201"/>
      <c r="AF828" s="1157"/>
      <c r="AG828" s="1157"/>
      <c r="AH828" s="1157"/>
      <c r="AI828" s="1157"/>
      <c r="AJ828" s="1157"/>
      <c r="AK828" s="1157"/>
      <c r="AL828" s="1157"/>
      <c r="AM828" s="1157"/>
      <c r="AN828" s="1157"/>
      <c r="AO828" s="1157"/>
      <c r="AP828" s="1157"/>
      <c r="AQ828" s="1157"/>
      <c r="AR828" s="1157"/>
      <c r="AS828" s="1157"/>
      <c r="AT828" s="1157"/>
      <c r="AU828" s="1157"/>
      <c r="AV828" s="1157"/>
      <c r="AW828" s="1157"/>
      <c r="AX828" s="1157"/>
      <c r="AY828" s="1157"/>
      <c r="AZ828" s="1157"/>
      <c r="BA828" s="1157"/>
      <c r="BB828" s="1157"/>
      <c r="BC828" s="1157"/>
      <c r="BD828" s="1157"/>
      <c r="BE828" s="1157"/>
      <c r="BF828" s="1157"/>
      <c r="BG828" s="1157"/>
      <c r="BH828" s="1157"/>
      <c r="BI828" s="1157"/>
      <c r="BJ828" s="1157"/>
      <c r="BK828" s="1157"/>
      <c r="BL828" s="1157"/>
      <c r="BM828" s="1157"/>
      <c r="BN828" s="1157"/>
      <c r="BO828" s="1157"/>
      <c r="BP828" s="1157"/>
      <c r="BQ828" s="1157"/>
      <c r="BR828" s="1157"/>
      <c r="BS828" s="1201"/>
      <c r="BT828" s="1157"/>
      <c r="BU828" s="1157"/>
      <c r="BV828" s="1157"/>
      <c r="BW828" s="1157"/>
      <c r="BX828" s="1157"/>
      <c r="BY828" s="1157"/>
      <c r="BZ828" s="1157"/>
      <c r="CA828" s="1157"/>
      <c r="CB828" s="1157"/>
      <c r="CC828" s="1157"/>
      <c r="CD828" s="1157"/>
      <c r="CE828" s="1157"/>
      <c r="CF828" s="1157"/>
      <c r="CG828" s="1157"/>
      <c r="CH828" s="1157"/>
      <c r="CI828" s="1157"/>
      <c r="CJ828" s="1157"/>
      <c r="CK828" s="1157"/>
      <c r="CL828" s="1157"/>
      <c r="CM828" s="1201"/>
      <c r="CN828" s="1201"/>
      <c r="CO828" s="1202"/>
      <c r="CQ828" s="2118"/>
    </row>
    <row r="829" spans="1:95" s="701" customFormat="1">
      <c r="A829" s="1138"/>
      <c r="B829" s="1156"/>
      <c r="C829" s="1132"/>
      <c r="D829" s="1132"/>
      <c r="E829" s="1133"/>
      <c r="F829" s="1151"/>
      <c r="G829" s="1150"/>
      <c r="H829" s="1136"/>
      <c r="I829" s="1157"/>
      <c r="J829" s="1157"/>
      <c r="K829" s="1157"/>
      <c r="L829" s="1157"/>
      <c r="M829" s="1157"/>
      <c r="N829" s="1157"/>
      <c r="O829" s="1157"/>
      <c r="P829" s="1157"/>
      <c r="Q829" s="1157"/>
      <c r="R829" s="1157"/>
      <c r="S829" s="1157"/>
      <c r="T829" s="1157"/>
      <c r="U829" s="1157"/>
      <c r="V829" s="1157"/>
      <c r="W829" s="1157"/>
      <c r="X829" s="1157"/>
      <c r="Y829" s="1157"/>
      <c r="Z829" s="1157"/>
      <c r="AA829" s="1157"/>
      <c r="AB829" s="1201"/>
      <c r="AC829" s="1201"/>
      <c r="AD829" s="1201"/>
      <c r="AE829" s="1201"/>
      <c r="AF829" s="1157"/>
      <c r="AG829" s="1157"/>
      <c r="AH829" s="1157"/>
      <c r="AI829" s="1157"/>
      <c r="AJ829" s="1157"/>
      <c r="AK829" s="1157"/>
      <c r="AL829" s="1157"/>
      <c r="AM829" s="1157"/>
      <c r="AN829" s="1157"/>
      <c r="AO829" s="1157"/>
      <c r="AP829" s="1157"/>
      <c r="AQ829" s="1157"/>
      <c r="AR829" s="1157"/>
      <c r="AS829" s="1157"/>
      <c r="AT829" s="1157"/>
      <c r="AU829" s="1157"/>
      <c r="AV829" s="1157"/>
      <c r="AW829" s="1157"/>
      <c r="AX829" s="1157"/>
      <c r="AY829" s="1157"/>
      <c r="AZ829" s="1157"/>
      <c r="BA829" s="1157"/>
      <c r="BB829" s="1157"/>
      <c r="BC829" s="1157"/>
      <c r="BD829" s="1157"/>
      <c r="BE829" s="1157"/>
      <c r="BF829" s="1157"/>
      <c r="BG829" s="1157"/>
      <c r="BH829" s="1157"/>
      <c r="BI829" s="1157"/>
      <c r="BJ829" s="1157"/>
      <c r="BK829" s="1157"/>
      <c r="BL829" s="1157"/>
      <c r="BM829" s="1157"/>
      <c r="BN829" s="1157"/>
      <c r="BO829" s="1157"/>
      <c r="BP829" s="1157"/>
      <c r="BQ829" s="1157"/>
      <c r="BR829" s="1157"/>
      <c r="BS829" s="1201"/>
      <c r="BT829" s="1157"/>
      <c r="BU829" s="1157"/>
      <c r="BV829" s="1157"/>
      <c r="BW829" s="1157"/>
      <c r="BX829" s="1157"/>
      <c r="BY829" s="1157"/>
      <c r="BZ829" s="1157"/>
      <c r="CA829" s="1157"/>
      <c r="CB829" s="1157"/>
      <c r="CC829" s="1157"/>
      <c r="CD829" s="1157"/>
      <c r="CE829" s="1157"/>
      <c r="CF829" s="1157"/>
      <c r="CG829" s="1157"/>
      <c r="CH829" s="1157"/>
      <c r="CI829" s="1157"/>
      <c r="CJ829" s="1157"/>
      <c r="CK829" s="1157"/>
      <c r="CL829" s="1157"/>
      <c r="CM829" s="1201"/>
      <c r="CN829" s="1201"/>
      <c r="CO829" s="1202"/>
      <c r="CQ829" s="2118"/>
    </row>
    <row r="830" spans="1:95" s="701" customFormat="1">
      <c r="A830" s="1138"/>
      <c r="B830" s="1156"/>
      <c r="C830" s="1132"/>
      <c r="D830" s="1132"/>
      <c r="E830" s="1133"/>
      <c r="F830" s="1151"/>
      <c r="G830" s="1150"/>
      <c r="H830" s="1136"/>
      <c r="I830" s="1157"/>
      <c r="J830" s="1157"/>
      <c r="K830" s="1157"/>
      <c r="L830" s="1157"/>
      <c r="M830" s="1157"/>
      <c r="N830" s="1157"/>
      <c r="O830" s="1157"/>
      <c r="P830" s="1157"/>
      <c r="Q830" s="1157"/>
      <c r="R830" s="1157"/>
      <c r="S830" s="1157"/>
      <c r="T830" s="1157"/>
      <c r="U830" s="1157"/>
      <c r="V830" s="1157"/>
      <c r="W830" s="1157"/>
      <c r="X830" s="1157"/>
      <c r="Y830" s="1157"/>
      <c r="Z830" s="1157"/>
      <c r="AA830" s="1157"/>
      <c r="AB830" s="1201"/>
      <c r="AC830" s="1201"/>
      <c r="AD830" s="1201"/>
      <c r="AE830" s="1201"/>
      <c r="AF830" s="1157"/>
      <c r="AG830" s="1157"/>
      <c r="AH830" s="1157"/>
      <c r="AI830" s="1157"/>
      <c r="AJ830" s="1157"/>
      <c r="AK830" s="1157"/>
      <c r="AL830" s="1157"/>
      <c r="AM830" s="1157"/>
      <c r="AN830" s="1157"/>
      <c r="AO830" s="1157"/>
      <c r="AP830" s="1157"/>
      <c r="AQ830" s="1157"/>
      <c r="AR830" s="1157"/>
      <c r="AS830" s="1157"/>
      <c r="AT830" s="1157"/>
      <c r="AU830" s="1157"/>
      <c r="AV830" s="1157"/>
      <c r="AW830" s="1157"/>
      <c r="AX830" s="1157"/>
      <c r="AY830" s="1157"/>
      <c r="AZ830" s="1157"/>
      <c r="BA830" s="1157"/>
      <c r="BB830" s="1157"/>
      <c r="BC830" s="1157"/>
      <c r="BD830" s="1157"/>
      <c r="BE830" s="1157"/>
      <c r="BF830" s="1157"/>
      <c r="BG830" s="1157"/>
      <c r="BH830" s="1157"/>
      <c r="BI830" s="1157"/>
      <c r="BJ830" s="1157"/>
      <c r="BK830" s="1157"/>
      <c r="BL830" s="1157"/>
      <c r="BM830" s="1157"/>
      <c r="BN830" s="1157"/>
      <c r="BO830" s="1157"/>
      <c r="BP830" s="1157"/>
      <c r="BQ830" s="1157"/>
      <c r="BR830" s="1157"/>
      <c r="BS830" s="1201"/>
      <c r="BT830" s="1157"/>
      <c r="BU830" s="1157"/>
      <c r="BV830" s="1157"/>
      <c r="BW830" s="1157"/>
      <c r="BX830" s="1157"/>
      <c r="BY830" s="1157"/>
      <c r="BZ830" s="1157"/>
      <c r="CA830" s="1157"/>
      <c r="CB830" s="1157"/>
      <c r="CC830" s="1157"/>
      <c r="CD830" s="1157"/>
      <c r="CE830" s="1157"/>
      <c r="CF830" s="1157"/>
      <c r="CG830" s="1157"/>
      <c r="CH830" s="1157"/>
      <c r="CI830" s="1157"/>
      <c r="CJ830" s="1157"/>
      <c r="CK830" s="1157"/>
      <c r="CL830" s="1157"/>
      <c r="CM830" s="1201"/>
      <c r="CN830" s="1201"/>
      <c r="CO830" s="1202"/>
      <c r="CQ830" s="2118"/>
    </row>
    <row r="831" spans="1:95" s="701" customFormat="1">
      <c r="A831" s="1138"/>
      <c r="B831" s="1156"/>
      <c r="C831" s="1132"/>
      <c r="D831" s="1132"/>
      <c r="E831" s="1133"/>
      <c r="F831" s="1151"/>
      <c r="G831" s="1150"/>
      <c r="H831" s="1136"/>
      <c r="I831" s="1157"/>
      <c r="J831" s="1157"/>
      <c r="K831" s="1157"/>
      <c r="L831" s="1157"/>
      <c r="M831" s="1157"/>
      <c r="N831" s="1157"/>
      <c r="O831" s="1157"/>
      <c r="P831" s="1157"/>
      <c r="Q831" s="1157"/>
      <c r="R831" s="1157"/>
      <c r="S831" s="1157"/>
      <c r="T831" s="1157"/>
      <c r="U831" s="1157"/>
      <c r="V831" s="1157"/>
      <c r="W831" s="1157"/>
      <c r="X831" s="1157"/>
      <c r="Y831" s="1157"/>
      <c r="Z831" s="1157"/>
      <c r="AA831" s="1157"/>
      <c r="AB831" s="1201"/>
      <c r="AC831" s="1201"/>
      <c r="AD831" s="1201"/>
      <c r="AE831" s="1201"/>
      <c r="AF831" s="1157"/>
      <c r="AG831" s="1157"/>
      <c r="AH831" s="1157"/>
      <c r="AI831" s="1157"/>
      <c r="AJ831" s="1157"/>
      <c r="AK831" s="1157"/>
      <c r="AL831" s="1157"/>
      <c r="AM831" s="1157"/>
      <c r="AN831" s="1157"/>
      <c r="AO831" s="1157"/>
      <c r="AP831" s="1157"/>
      <c r="AQ831" s="1157"/>
      <c r="AR831" s="1157"/>
      <c r="AS831" s="1157"/>
      <c r="AT831" s="1157"/>
      <c r="AU831" s="1157"/>
      <c r="AV831" s="1157"/>
      <c r="AW831" s="1157"/>
      <c r="AX831" s="1157"/>
      <c r="AY831" s="1157"/>
      <c r="AZ831" s="1157"/>
      <c r="BA831" s="1157"/>
      <c r="BB831" s="1157"/>
      <c r="BC831" s="1157"/>
      <c r="BD831" s="1157"/>
      <c r="BE831" s="1157"/>
      <c r="BF831" s="1157"/>
      <c r="BG831" s="1157"/>
      <c r="BH831" s="1157"/>
      <c r="BI831" s="1157"/>
      <c r="BJ831" s="1157"/>
      <c r="BK831" s="1157"/>
      <c r="BL831" s="1157"/>
      <c r="BM831" s="1157"/>
      <c r="BN831" s="1157"/>
      <c r="BO831" s="1157"/>
      <c r="BP831" s="1157"/>
      <c r="BQ831" s="1157"/>
      <c r="BR831" s="1157"/>
      <c r="BS831" s="1201"/>
      <c r="BT831" s="1157"/>
      <c r="BU831" s="1157"/>
      <c r="BV831" s="1157"/>
      <c r="BW831" s="1157"/>
      <c r="BX831" s="1157"/>
      <c r="BY831" s="1157"/>
      <c r="BZ831" s="1157"/>
      <c r="CA831" s="1157"/>
      <c r="CB831" s="1157"/>
      <c r="CC831" s="1157"/>
      <c r="CD831" s="1157"/>
      <c r="CE831" s="1157"/>
      <c r="CF831" s="1157"/>
      <c r="CG831" s="1157"/>
      <c r="CH831" s="1157"/>
      <c r="CI831" s="1157"/>
      <c r="CJ831" s="1157"/>
      <c r="CK831" s="1157"/>
      <c r="CL831" s="1157"/>
      <c r="CM831" s="1201"/>
      <c r="CN831" s="1201"/>
      <c r="CO831" s="1202"/>
      <c r="CQ831" s="2118"/>
    </row>
    <row r="832" spans="1:95" s="701" customFormat="1">
      <c r="A832" s="1138"/>
      <c r="B832" s="1156"/>
      <c r="C832" s="1132"/>
      <c r="D832" s="1132"/>
      <c r="E832" s="1133"/>
      <c r="F832" s="1151"/>
      <c r="G832" s="1150"/>
      <c r="H832" s="1136"/>
      <c r="I832" s="1157"/>
      <c r="J832" s="1157"/>
      <c r="K832" s="1157"/>
      <c r="L832" s="1157"/>
      <c r="M832" s="1157"/>
      <c r="N832" s="1157"/>
      <c r="O832" s="1157"/>
      <c r="P832" s="1157"/>
      <c r="Q832" s="1157"/>
      <c r="R832" s="1157"/>
      <c r="S832" s="1157"/>
      <c r="T832" s="1157"/>
      <c r="U832" s="1157"/>
      <c r="V832" s="1157"/>
      <c r="W832" s="1157"/>
      <c r="X832" s="1157"/>
      <c r="Y832" s="1157"/>
      <c r="Z832" s="1157"/>
      <c r="AA832" s="1157"/>
      <c r="AB832" s="1201"/>
      <c r="AC832" s="1201"/>
      <c r="AD832" s="1201"/>
      <c r="AE832" s="1201"/>
      <c r="AF832" s="1157"/>
      <c r="AG832" s="1157"/>
      <c r="AH832" s="1157"/>
      <c r="AI832" s="1157"/>
      <c r="AJ832" s="1157"/>
      <c r="AK832" s="1157"/>
      <c r="AL832" s="1157"/>
      <c r="AM832" s="1157"/>
      <c r="AN832" s="1157"/>
      <c r="AO832" s="1157"/>
      <c r="AP832" s="1157"/>
      <c r="AQ832" s="1157"/>
      <c r="AR832" s="1157"/>
      <c r="AS832" s="1157"/>
      <c r="AT832" s="1157"/>
      <c r="AU832" s="1157"/>
      <c r="AV832" s="1157"/>
      <c r="AW832" s="1157"/>
      <c r="AX832" s="1157"/>
      <c r="AY832" s="1157"/>
      <c r="AZ832" s="1157"/>
      <c r="BA832" s="1157"/>
      <c r="BB832" s="1157"/>
      <c r="BC832" s="1157"/>
      <c r="BD832" s="1157"/>
      <c r="BE832" s="1157"/>
      <c r="BF832" s="1157"/>
      <c r="BG832" s="1157"/>
      <c r="BH832" s="1157"/>
      <c r="BI832" s="1157"/>
      <c r="BJ832" s="1157"/>
      <c r="BK832" s="1157"/>
      <c r="BL832" s="1157"/>
      <c r="BM832" s="1157"/>
      <c r="BN832" s="1157"/>
      <c r="BO832" s="1157"/>
      <c r="BP832" s="1157"/>
      <c r="BQ832" s="1157"/>
      <c r="BR832" s="1157"/>
      <c r="BS832" s="1201"/>
      <c r="BT832" s="1157"/>
      <c r="BU832" s="1157"/>
      <c r="BV832" s="1157"/>
      <c r="BW832" s="1157"/>
      <c r="BX832" s="1157"/>
      <c r="BY832" s="1157"/>
      <c r="BZ832" s="1157"/>
      <c r="CA832" s="1157"/>
      <c r="CB832" s="1157"/>
      <c r="CC832" s="1157"/>
      <c r="CD832" s="1157"/>
      <c r="CE832" s="1157"/>
      <c r="CF832" s="1157"/>
      <c r="CG832" s="1157"/>
      <c r="CH832" s="1157"/>
      <c r="CI832" s="1157"/>
      <c r="CJ832" s="1157"/>
      <c r="CK832" s="1157"/>
      <c r="CL832" s="1157"/>
      <c r="CM832" s="1201"/>
      <c r="CN832" s="1201"/>
      <c r="CO832" s="1202"/>
      <c r="CQ832" s="2118"/>
    </row>
    <row r="833" spans="1:95" s="701" customFormat="1">
      <c r="A833" s="1138"/>
      <c r="B833" s="1156"/>
      <c r="C833" s="1132"/>
      <c r="D833" s="1132"/>
      <c r="E833" s="1133"/>
      <c r="F833" s="1151"/>
      <c r="G833" s="1150"/>
      <c r="H833" s="1136"/>
      <c r="I833" s="1157"/>
      <c r="J833" s="1157"/>
      <c r="K833" s="1157"/>
      <c r="L833" s="1157"/>
      <c r="M833" s="1157"/>
      <c r="N833" s="1157"/>
      <c r="O833" s="1157"/>
      <c r="P833" s="1157"/>
      <c r="Q833" s="1157"/>
      <c r="R833" s="1157"/>
      <c r="S833" s="1157"/>
      <c r="T833" s="1157"/>
      <c r="U833" s="1157"/>
      <c r="V833" s="1157"/>
      <c r="W833" s="1157"/>
      <c r="X833" s="1157"/>
      <c r="Y833" s="1157"/>
      <c r="Z833" s="1157"/>
      <c r="AA833" s="1157"/>
      <c r="AB833" s="1201"/>
      <c r="AC833" s="1201"/>
      <c r="AD833" s="1201"/>
      <c r="AE833" s="1201"/>
      <c r="AF833" s="1157"/>
      <c r="AG833" s="1157"/>
      <c r="AH833" s="1157"/>
      <c r="AI833" s="1157"/>
      <c r="AJ833" s="1157"/>
      <c r="AK833" s="1157"/>
      <c r="AL833" s="1157"/>
      <c r="AM833" s="1157"/>
      <c r="AN833" s="1157"/>
      <c r="AO833" s="1157"/>
      <c r="AP833" s="1157"/>
      <c r="AQ833" s="1157"/>
      <c r="AR833" s="1157"/>
      <c r="AS833" s="1157"/>
      <c r="AT833" s="1157"/>
      <c r="AU833" s="1157"/>
      <c r="AV833" s="1157"/>
      <c r="AW833" s="1157"/>
      <c r="AX833" s="1157"/>
      <c r="AY833" s="1157"/>
      <c r="AZ833" s="1157"/>
      <c r="BA833" s="1157"/>
      <c r="BB833" s="1157"/>
      <c r="BC833" s="1157"/>
      <c r="BD833" s="1157"/>
      <c r="BE833" s="1157"/>
      <c r="BF833" s="1157"/>
      <c r="BG833" s="1157"/>
      <c r="BH833" s="1157"/>
      <c r="BI833" s="1157"/>
      <c r="BJ833" s="1157"/>
      <c r="BK833" s="1157"/>
      <c r="BL833" s="1157"/>
      <c r="BM833" s="1157"/>
      <c r="BN833" s="1157"/>
      <c r="BO833" s="1157"/>
      <c r="BP833" s="1157"/>
      <c r="BQ833" s="1157"/>
      <c r="BR833" s="1157"/>
      <c r="BS833" s="1201"/>
      <c r="BT833" s="1157"/>
      <c r="BU833" s="1157"/>
      <c r="BV833" s="1157"/>
      <c r="BW833" s="1157"/>
      <c r="BX833" s="1157"/>
      <c r="BY833" s="1157"/>
      <c r="BZ833" s="1157"/>
      <c r="CA833" s="1157"/>
      <c r="CB833" s="1157"/>
      <c r="CC833" s="1157"/>
      <c r="CD833" s="1157"/>
      <c r="CE833" s="1157"/>
      <c r="CF833" s="1157"/>
      <c r="CG833" s="1157"/>
      <c r="CH833" s="1157"/>
      <c r="CI833" s="1157"/>
      <c r="CJ833" s="1157"/>
      <c r="CK833" s="1157"/>
      <c r="CL833" s="1157"/>
      <c r="CM833" s="1201"/>
      <c r="CN833" s="1201"/>
      <c r="CO833" s="1202"/>
      <c r="CQ833" s="2118"/>
    </row>
    <row r="834" spans="1:95" s="701" customFormat="1">
      <c r="A834" s="1138"/>
      <c r="B834" s="1156"/>
      <c r="C834" s="1132"/>
      <c r="D834" s="1132"/>
      <c r="E834" s="1133"/>
      <c r="F834" s="1151"/>
      <c r="G834" s="1150"/>
      <c r="H834" s="1136"/>
      <c r="I834" s="1157"/>
      <c r="J834" s="1157"/>
      <c r="K834" s="1157"/>
      <c r="L834" s="1157"/>
      <c r="M834" s="1157"/>
      <c r="N834" s="1157"/>
      <c r="O834" s="1157"/>
      <c r="P834" s="1157"/>
      <c r="Q834" s="1157"/>
      <c r="R834" s="1157"/>
      <c r="S834" s="1157"/>
      <c r="T834" s="1157"/>
      <c r="U834" s="1157"/>
      <c r="V834" s="1157"/>
      <c r="W834" s="1157"/>
      <c r="X834" s="1157"/>
      <c r="Y834" s="1157"/>
      <c r="Z834" s="1157"/>
      <c r="AA834" s="1157"/>
      <c r="AB834" s="1201"/>
      <c r="AC834" s="1201"/>
      <c r="AD834" s="1201"/>
      <c r="AE834" s="1201"/>
      <c r="AF834" s="1157"/>
      <c r="AG834" s="1157"/>
      <c r="AH834" s="1157"/>
      <c r="AI834" s="1157"/>
      <c r="AJ834" s="1157"/>
      <c r="AK834" s="1157"/>
      <c r="AL834" s="1157"/>
      <c r="AM834" s="1157"/>
      <c r="AN834" s="1157"/>
      <c r="AO834" s="1157"/>
      <c r="AP834" s="1157"/>
      <c r="AQ834" s="1157"/>
      <c r="AR834" s="1157"/>
      <c r="AS834" s="1157"/>
      <c r="AT834" s="1157"/>
      <c r="AU834" s="1157"/>
      <c r="AV834" s="1157"/>
      <c r="AW834" s="1157"/>
      <c r="AX834" s="1157"/>
      <c r="AY834" s="1157"/>
      <c r="AZ834" s="1157"/>
      <c r="BA834" s="1157"/>
      <c r="BB834" s="1157"/>
      <c r="BC834" s="1157"/>
      <c r="BD834" s="1157"/>
      <c r="BE834" s="1157"/>
      <c r="BF834" s="1157"/>
      <c r="BG834" s="1157"/>
      <c r="BH834" s="1157"/>
      <c r="BI834" s="1157"/>
      <c r="BJ834" s="1157"/>
      <c r="BK834" s="1157"/>
      <c r="BL834" s="1157"/>
      <c r="BM834" s="1157"/>
      <c r="BN834" s="1157"/>
      <c r="BO834" s="1157"/>
      <c r="BP834" s="1157"/>
      <c r="BQ834" s="1157"/>
      <c r="BR834" s="1157"/>
      <c r="BS834" s="1201"/>
      <c r="BT834" s="1157"/>
      <c r="BU834" s="1157"/>
      <c r="BV834" s="1157"/>
      <c r="BW834" s="1157"/>
      <c r="BX834" s="1157"/>
      <c r="BY834" s="1157"/>
      <c r="BZ834" s="1157"/>
      <c r="CA834" s="1157"/>
      <c r="CB834" s="1157"/>
      <c r="CC834" s="1157"/>
      <c r="CD834" s="1157"/>
      <c r="CE834" s="1157"/>
      <c r="CF834" s="1157"/>
      <c r="CG834" s="1157"/>
      <c r="CH834" s="1157"/>
      <c r="CI834" s="1157"/>
      <c r="CJ834" s="1157"/>
      <c r="CK834" s="1157"/>
      <c r="CL834" s="1157"/>
      <c r="CM834" s="1201"/>
      <c r="CN834" s="1201"/>
      <c r="CO834" s="1202"/>
      <c r="CQ834" s="2118"/>
    </row>
    <row r="835" spans="1:95" s="701" customFormat="1">
      <c r="A835" s="1138"/>
      <c r="B835" s="1156"/>
      <c r="C835" s="1132"/>
      <c r="D835" s="1132"/>
      <c r="E835" s="1133"/>
      <c r="F835" s="1151"/>
      <c r="G835" s="1150"/>
      <c r="H835" s="1136"/>
      <c r="I835" s="1157"/>
      <c r="J835" s="1157"/>
      <c r="K835" s="1157"/>
      <c r="L835" s="1157"/>
      <c r="M835" s="1157"/>
      <c r="N835" s="1157"/>
      <c r="O835" s="1157"/>
      <c r="P835" s="1157"/>
      <c r="Q835" s="1157"/>
      <c r="R835" s="1157"/>
      <c r="S835" s="1157"/>
      <c r="T835" s="1157"/>
      <c r="U835" s="1157"/>
      <c r="V835" s="1157"/>
      <c r="W835" s="1157"/>
      <c r="X835" s="1157"/>
      <c r="Y835" s="1157"/>
      <c r="Z835" s="1157"/>
      <c r="AA835" s="1157"/>
      <c r="AB835" s="1201"/>
      <c r="AC835" s="1201"/>
      <c r="AD835" s="1201"/>
      <c r="AE835" s="1201"/>
      <c r="AF835" s="1157"/>
      <c r="AG835" s="1157"/>
      <c r="AH835" s="1157"/>
      <c r="AI835" s="1157"/>
      <c r="AJ835" s="1157"/>
      <c r="AK835" s="1157"/>
      <c r="AL835" s="1157"/>
      <c r="AM835" s="1157"/>
      <c r="AN835" s="1157"/>
      <c r="AO835" s="1157"/>
      <c r="AP835" s="1157"/>
      <c r="AQ835" s="1157"/>
      <c r="AR835" s="1157"/>
      <c r="AS835" s="1157"/>
      <c r="AT835" s="1157"/>
      <c r="AU835" s="1157"/>
      <c r="AV835" s="1157"/>
      <c r="AW835" s="1157"/>
      <c r="AX835" s="1157"/>
      <c r="AY835" s="1157"/>
      <c r="AZ835" s="1157"/>
      <c r="BA835" s="1157"/>
      <c r="BB835" s="1157"/>
      <c r="BC835" s="1157"/>
      <c r="BD835" s="1157"/>
      <c r="BE835" s="1157"/>
      <c r="BF835" s="1157"/>
      <c r="BG835" s="1157"/>
      <c r="BH835" s="1157"/>
      <c r="BI835" s="1157"/>
      <c r="BJ835" s="1157"/>
      <c r="BK835" s="1157"/>
      <c r="BL835" s="1157"/>
      <c r="BM835" s="1157"/>
      <c r="BN835" s="1157"/>
      <c r="BO835" s="1157"/>
      <c r="BP835" s="1157"/>
      <c r="BQ835" s="1157"/>
      <c r="BR835" s="1157"/>
      <c r="BS835" s="1201"/>
      <c r="BT835" s="1157"/>
      <c r="BU835" s="1157"/>
      <c r="BV835" s="1157"/>
      <c r="BW835" s="1157"/>
      <c r="BX835" s="1157"/>
      <c r="BY835" s="1157"/>
      <c r="BZ835" s="1157"/>
      <c r="CA835" s="1157"/>
      <c r="CB835" s="1157"/>
      <c r="CC835" s="1157"/>
      <c r="CD835" s="1157"/>
      <c r="CE835" s="1157"/>
      <c r="CF835" s="1157"/>
      <c r="CG835" s="1157"/>
      <c r="CH835" s="1157"/>
      <c r="CI835" s="1157"/>
      <c r="CJ835" s="1157"/>
      <c r="CK835" s="1157"/>
      <c r="CL835" s="1157"/>
      <c r="CM835" s="1201"/>
      <c r="CN835" s="1201"/>
      <c r="CO835" s="1202"/>
      <c r="CQ835" s="2118"/>
    </row>
    <row r="836" spans="1:95" s="701" customFormat="1">
      <c r="A836" s="1138"/>
      <c r="B836" s="1156"/>
      <c r="C836" s="1132"/>
      <c r="D836" s="1132"/>
      <c r="E836" s="1133"/>
      <c r="F836" s="1151"/>
      <c r="G836" s="1150"/>
      <c r="H836" s="1136"/>
      <c r="I836" s="1157"/>
      <c r="J836" s="1157"/>
      <c r="K836" s="1157"/>
      <c r="L836" s="1157"/>
      <c r="M836" s="1157"/>
      <c r="N836" s="1157"/>
      <c r="O836" s="1157"/>
      <c r="P836" s="1157"/>
      <c r="Q836" s="1157"/>
      <c r="R836" s="1157"/>
      <c r="S836" s="1157"/>
      <c r="T836" s="1157"/>
      <c r="U836" s="1157"/>
      <c r="V836" s="1157"/>
      <c r="W836" s="1157"/>
      <c r="X836" s="1157"/>
      <c r="Y836" s="1157"/>
      <c r="Z836" s="1157"/>
      <c r="AA836" s="1157"/>
      <c r="AB836" s="1201"/>
      <c r="AC836" s="1201"/>
      <c r="AD836" s="1201"/>
      <c r="AE836" s="1201"/>
      <c r="AF836" s="1157"/>
      <c r="AG836" s="1157"/>
      <c r="AH836" s="1157"/>
      <c r="AI836" s="1157"/>
      <c r="AJ836" s="1157"/>
      <c r="AK836" s="1157"/>
      <c r="AL836" s="1157"/>
      <c r="AM836" s="1157"/>
      <c r="AN836" s="1157"/>
      <c r="AO836" s="1157"/>
      <c r="AP836" s="1157"/>
      <c r="AQ836" s="1157"/>
      <c r="AR836" s="1157"/>
      <c r="AS836" s="1157"/>
      <c r="AT836" s="1157"/>
      <c r="AU836" s="1157"/>
      <c r="AV836" s="1157"/>
      <c r="AW836" s="1157"/>
      <c r="AX836" s="1157"/>
      <c r="AY836" s="1157"/>
      <c r="AZ836" s="1157"/>
      <c r="BA836" s="1157"/>
      <c r="BB836" s="1157"/>
      <c r="BC836" s="1157"/>
      <c r="BD836" s="1157"/>
      <c r="BE836" s="1157"/>
      <c r="BF836" s="1157"/>
      <c r="BG836" s="1157"/>
      <c r="BH836" s="1157"/>
      <c r="BI836" s="1157"/>
      <c r="BJ836" s="1157"/>
      <c r="BK836" s="1157"/>
      <c r="BL836" s="1157"/>
      <c r="BM836" s="1157"/>
      <c r="BN836" s="1157"/>
      <c r="BO836" s="1157"/>
      <c r="BP836" s="1157"/>
      <c r="BQ836" s="1157"/>
      <c r="BR836" s="1157"/>
      <c r="BS836" s="1201"/>
      <c r="BT836" s="1157"/>
      <c r="BU836" s="1157"/>
      <c r="BV836" s="1157"/>
      <c r="BW836" s="1157"/>
      <c r="BX836" s="1157"/>
      <c r="BY836" s="1157"/>
      <c r="BZ836" s="1157"/>
      <c r="CA836" s="1157"/>
      <c r="CB836" s="1157"/>
      <c r="CC836" s="1157"/>
      <c r="CD836" s="1157"/>
      <c r="CE836" s="1157"/>
      <c r="CF836" s="1157"/>
      <c r="CG836" s="1157"/>
      <c r="CH836" s="1157"/>
      <c r="CI836" s="1157"/>
      <c r="CJ836" s="1157"/>
      <c r="CK836" s="1157"/>
      <c r="CL836" s="1157"/>
      <c r="CM836" s="1201"/>
      <c r="CN836" s="1201"/>
      <c r="CO836" s="1202"/>
      <c r="CQ836" s="2118"/>
    </row>
    <row r="837" spans="1:95" s="701" customFormat="1">
      <c r="A837" s="1138"/>
      <c r="B837" s="1156"/>
      <c r="C837" s="1132"/>
      <c r="D837" s="1132"/>
      <c r="E837" s="1133"/>
      <c r="F837" s="1151"/>
      <c r="G837" s="1150"/>
      <c r="H837" s="1136"/>
      <c r="I837" s="1157"/>
      <c r="J837" s="1157"/>
      <c r="K837" s="1157"/>
      <c r="L837" s="1157"/>
      <c r="M837" s="1157"/>
      <c r="N837" s="1157"/>
      <c r="O837" s="1157"/>
      <c r="P837" s="1157"/>
      <c r="Q837" s="1157"/>
      <c r="R837" s="1157"/>
      <c r="S837" s="1157"/>
      <c r="T837" s="1157"/>
      <c r="U837" s="1157"/>
      <c r="V837" s="1157"/>
      <c r="W837" s="1157"/>
      <c r="X837" s="1157"/>
      <c r="Y837" s="1157"/>
      <c r="Z837" s="1157"/>
      <c r="AA837" s="1157"/>
      <c r="AB837" s="1201"/>
      <c r="AC837" s="1201"/>
      <c r="AD837" s="1201"/>
      <c r="AE837" s="1201"/>
      <c r="AF837" s="1157"/>
      <c r="AG837" s="1157"/>
      <c r="AH837" s="1157"/>
      <c r="AI837" s="1157"/>
      <c r="AJ837" s="1157"/>
      <c r="AK837" s="1157"/>
      <c r="AL837" s="1157"/>
      <c r="AM837" s="1157"/>
      <c r="AN837" s="1157"/>
      <c r="AO837" s="1157"/>
      <c r="AP837" s="1157"/>
      <c r="AQ837" s="1157"/>
      <c r="AR837" s="1157"/>
      <c r="AS837" s="1157"/>
      <c r="AT837" s="1157"/>
      <c r="AU837" s="1157"/>
      <c r="AV837" s="1157"/>
      <c r="AW837" s="1157"/>
      <c r="AX837" s="1157"/>
      <c r="AY837" s="1157"/>
      <c r="AZ837" s="1157"/>
      <c r="BA837" s="1157"/>
      <c r="BB837" s="1157"/>
      <c r="BC837" s="1157"/>
      <c r="BD837" s="1157"/>
      <c r="BE837" s="1157"/>
      <c r="BF837" s="1157"/>
      <c r="BG837" s="1157"/>
      <c r="BH837" s="1157"/>
      <c r="BI837" s="1157"/>
      <c r="BJ837" s="1157"/>
      <c r="BK837" s="1157"/>
      <c r="BL837" s="1157"/>
      <c r="BM837" s="1157"/>
      <c r="BN837" s="1157"/>
      <c r="BO837" s="1157"/>
      <c r="BP837" s="1157"/>
      <c r="BQ837" s="1157"/>
      <c r="BR837" s="1157"/>
      <c r="BS837" s="1201"/>
      <c r="BT837" s="1157"/>
      <c r="BU837" s="1157"/>
      <c r="BV837" s="1157"/>
      <c r="BW837" s="1157"/>
      <c r="BX837" s="1157"/>
      <c r="BY837" s="1157"/>
      <c r="BZ837" s="1157"/>
      <c r="CA837" s="1157"/>
      <c r="CB837" s="1157"/>
      <c r="CC837" s="1157"/>
      <c r="CD837" s="1157"/>
      <c r="CE837" s="1157"/>
      <c r="CF837" s="1157"/>
      <c r="CG837" s="1157"/>
      <c r="CH837" s="1157"/>
      <c r="CI837" s="1157"/>
      <c r="CJ837" s="1157"/>
      <c r="CK837" s="1157"/>
      <c r="CL837" s="1157"/>
      <c r="CM837" s="1201"/>
      <c r="CN837" s="1201"/>
      <c r="CO837" s="1202"/>
      <c r="CQ837" s="2118"/>
    </row>
    <row r="838" spans="1:95" s="701" customFormat="1">
      <c r="A838" s="1138"/>
      <c r="B838" s="1156"/>
      <c r="C838" s="1132"/>
      <c r="D838" s="1132"/>
      <c r="E838" s="1133"/>
      <c r="F838" s="1151"/>
      <c r="G838" s="1150"/>
      <c r="H838" s="1136"/>
      <c r="I838" s="1157"/>
      <c r="J838" s="1157"/>
      <c r="K838" s="1157"/>
      <c r="L838" s="1157"/>
      <c r="M838" s="1157"/>
      <c r="N838" s="1157"/>
      <c r="O838" s="1157"/>
      <c r="P838" s="1157"/>
      <c r="Q838" s="1157"/>
      <c r="R838" s="1157"/>
      <c r="S838" s="1157"/>
      <c r="T838" s="1157"/>
      <c r="U838" s="1157"/>
      <c r="V838" s="1157"/>
      <c r="W838" s="1157"/>
      <c r="X838" s="1157"/>
      <c r="Y838" s="1157"/>
      <c r="Z838" s="1157"/>
      <c r="AA838" s="1157"/>
      <c r="AB838" s="1201"/>
      <c r="AC838" s="1201"/>
      <c r="AD838" s="1201"/>
      <c r="AE838" s="1201"/>
      <c r="AF838" s="1157"/>
      <c r="AG838" s="1157"/>
      <c r="AH838" s="1157"/>
      <c r="AI838" s="1157"/>
      <c r="AJ838" s="1157"/>
      <c r="AK838" s="1157"/>
      <c r="AL838" s="1157"/>
      <c r="AM838" s="1157"/>
      <c r="AN838" s="1157"/>
      <c r="AO838" s="1157"/>
      <c r="AP838" s="1157"/>
      <c r="AQ838" s="1157"/>
      <c r="AR838" s="1157"/>
      <c r="AS838" s="1157"/>
      <c r="AT838" s="1157"/>
      <c r="AU838" s="1157"/>
      <c r="AV838" s="1157"/>
      <c r="AW838" s="1157"/>
      <c r="AX838" s="1157"/>
      <c r="AY838" s="1157"/>
      <c r="AZ838" s="1157"/>
      <c r="BA838" s="1157"/>
      <c r="BB838" s="1157"/>
      <c r="BC838" s="1157"/>
      <c r="BD838" s="1157"/>
      <c r="BE838" s="1157"/>
      <c r="BF838" s="1157"/>
      <c r="BG838" s="1157"/>
      <c r="BH838" s="1157"/>
      <c r="BI838" s="1157"/>
      <c r="BJ838" s="1157"/>
      <c r="BK838" s="1157"/>
      <c r="BL838" s="1157"/>
      <c r="BM838" s="1157"/>
      <c r="BN838" s="1157"/>
      <c r="BO838" s="1157"/>
      <c r="BP838" s="1157"/>
      <c r="BQ838" s="1157"/>
      <c r="BR838" s="1157"/>
      <c r="BS838" s="1201"/>
      <c r="BT838" s="1157"/>
      <c r="BU838" s="1157"/>
      <c r="BV838" s="1157"/>
      <c r="BW838" s="1157"/>
      <c r="BX838" s="1157"/>
      <c r="BY838" s="1157"/>
      <c r="BZ838" s="1157"/>
      <c r="CA838" s="1157"/>
      <c r="CB838" s="1157"/>
      <c r="CC838" s="1157"/>
      <c r="CD838" s="1157"/>
      <c r="CE838" s="1157"/>
      <c r="CF838" s="1157"/>
      <c r="CG838" s="1157"/>
      <c r="CH838" s="1157"/>
      <c r="CI838" s="1157"/>
      <c r="CJ838" s="1157"/>
      <c r="CK838" s="1157"/>
      <c r="CL838" s="1157"/>
      <c r="CM838" s="1201"/>
      <c r="CN838" s="1201"/>
      <c r="CO838" s="1202"/>
      <c r="CQ838" s="2118"/>
    </row>
    <row r="839" spans="1:95" s="701" customFormat="1">
      <c r="A839" s="1138"/>
      <c r="B839" s="1156"/>
      <c r="C839" s="1132"/>
      <c r="D839" s="1132"/>
      <c r="E839" s="1133"/>
      <c r="F839" s="1151"/>
      <c r="G839" s="1150"/>
      <c r="H839" s="1136"/>
      <c r="I839" s="1157"/>
      <c r="J839" s="1157"/>
      <c r="K839" s="1157"/>
      <c r="L839" s="1157"/>
      <c r="M839" s="1157"/>
      <c r="N839" s="1157"/>
      <c r="O839" s="1157"/>
      <c r="P839" s="1157"/>
      <c r="Q839" s="1157"/>
      <c r="R839" s="1157"/>
      <c r="S839" s="1157"/>
      <c r="T839" s="1157"/>
      <c r="U839" s="1157"/>
      <c r="V839" s="1157"/>
      <c r="W839" s="1157"/>
      <c r="X839" s="1157"/>
      <c r="Y839" s="1157"/>
      <c r="Z839" s="1157"/>
      <c r="AA839" s="1157"/>
      <c r="AB839" s="1201"/>
      <c r="AC839" s="1201"/>
      <c r="AD839" s="1201"/>
      <c r="AE839" s="1201"/>
      <c r="AF839" s="1157"/>
      <c r="AG839" s="1157"/>
      <c r="AH839" s="1157"/>
      <c r="AI839" s="1157"/>
      <c r="AJ839" s="1157"/>
      <c r="AK839" s="1157"/>
      <c r="AL839" s="1157"/>
      <c r="AM839" s="1157"/>
      <c r="AN839" s="1157"/>
      <c r="AO839" s="1157"/>
      <c r="AP839" s="1157"/>
      <c r="AQ839" s="1157"/>
      <c r="AR839" s="1157"/>
      <c r="AS839" s="1157"/>
      <c r="AT839" s="1157"/>
      <c r="AU839" s="1157"/>
      <c r="AV839" s="1157"/>
      <c r="AW839" s="1157"/>
      <c r="AX839" s="1157"/>
      <c r="AY839" s="1157"/>
      <c r="AZ839" s="1157"/>
      <c r="BA839" s="1157"/>
      <c r="BB839" s="1157"/>
      <c r="BC839" s="1157"/>
      <c r="BD839" s="1157"/>
      <c r="BE839" s="1157"/>
      <c r="BF839" s="1157"/>
      <c r="BG839" s="1157"/>
      <c r="BH839" s="1157"/>
      <c r="BI839" s="1157"/>
      <c r="BJ839" s="1157"/>
      <c r="BK839" s="1157"/>
      <c r="BL839" s="1157"/>
      <c r="BM839" s="1157"/>
      <c r="BN839" s="1157"/>
      <c r="BO839" s="1157"/>
      <c r="BP839" s="1157"/>
      <c r="BQ839" s="1157"/>
      <c r="BR839" s="1157"/>
      <c r="BS839" s="1201"/>
      <c r="BT839" s="1157"/>
      <c r="BU839" s="1157"/>
      <c r="BV839" s="1157"/>
      <c r="BW839" s="1157"/>
      <c r="BX839" s="1157"/>
      <c r="BY839" s="1157"/>
      <c r="BZ839" s="1157"/>
      <c r="CA839" s="1157"/>
      <c r="CB839" s="1157"/>
      <c r="CC839" s="1157"/>
      <c r="CD839" s="1157"/>
      <c r="CE839" s="1157"/>
      <c r="CF839" s="1157"/>
      <c r="CG839" s="1157"/>
      <c r="CH839" s="1157"/>
      <c r="CI839" s="1157"/>
      <c r="CJ839" s="1157"/>
      <c r="CK839" s="1157"/>
      <c r="CL839" s="1157"/>
      <c r="CM839" s="1201"/>
      <c r="CN839" s="1201"/>
      <c r="CO839" s="1202"/>
      <c r="CQ839" s="2118"/>
    </row>
    <row r="840" spans="1:95" s="701" customFormat="1">
      <c r="A840" s="1138"/>
      <c r="B840" s="1156"/>
      <c r="C840" s="1132"/>
      <c r="D840" s="1132"/>
      <c r="E840" s="1133"/>
      <c r="F840" s="1151"/>
      <c r="G840" s="1150"/>
      <c r="H840" s="1136"/>
      <c r="I840" s="1157"/>
      <c r="J840" s="1157"/>
      <c r="K840" s="1157"/>
      <c r="L840" s="1157"/>
      <c r="M840" s="1157"/>
      <c r="N840" s="1157"/>
      <c r="O840" s="1157"/>
      <c r="P840" s="1157"/>
      <c r="Q840" s="1157"/>
      <c r="R840" s="1157"/>
      <c r="S840" s="1157"/>
      <c r="T840" s="1157"/>
      <c r="U840" s="1157"/>
      <c r="V840" s="1157"/>
      <c r="W840" s="1157"/>
      <c r="X840" s="1157"/>
      <c r="Y840" s="1157"/>
      <c r="Z840" s="1157"/>
      <c r="AA840" s="1157"/>
      <c r="AB840" s="1201"/>
      <c r="AC840" s="1201"/>
      <c r="AD840" s="1201"/>
      <c r="AE840" s="1201"/>
      <c r="AF840" s="1157"/>
      <c r="AG840" s="1157"/>
      <c r="AH840" s="1157"/>
      <c r="AI840" s="1157"/>
      <c r="AJ840" s="1157"/>
      <c r="AK840" s="1157"/>
      <c r="AL840" s="1157"/>
      <c r="AM840" s="1157"/>
      <c r="AN840" s="1157"/>
      <c r="AO840" s="1157"/>
      <c r="AP840" s="1157"/>
      <c r="AQ840" s="1157"/>
      <c r="AR840" s="1157"/>
      <c r="AS840" s="1157"/>
      <c r="AT840" s="1157"/>
      <c r="AU840" s="1157"/>
      <c r="AV840" s="1157"/>
      <c r="AW840" s="1157"/>
      <c r="AX840" s="1157"/>
      <c r="AY840" s="1157"/>
      <c r="AZ840" s="1157"/>
      <c r="BA840" s="1157"/>
      <c r="BB840" s="1157"/>
      <c r="BC840" s="1157"/>
      <c r="BD840" s="1157"/>
      <c r="BE840" s="1157"/>
      <c r="BF840" s="1157"/>
      <c r="BG840" s="1157"/>
      <c r="BH840" s="1157"/>
      <c r="BI840" s="1157"/>
      <c r="BJ840" s="1157"/>
      <c r="BK840" s="1157"/>
      <c r="BL840" s="1157"/>
      <c r="BM840" s="1157"/>
      <c r="BN840" s="1157"/>
      <c r="BO840" s="1157"/>
      <c r="BP840" s="1157"/>
      <c r="BQ840" s="1157"/>
      <c r="BR840" s="1157"/>
      <c r="BS840" s="1201"/>
      <c r="BT840" s="1157"/>
      <c r="BU840" s="1157"/>
      <c r="BV840" s="1157"/>
      <c r="BW840" s="1157"/>
      <c r="BX840" s="1157"/>
      <c r="BY840" s="1157"/>
      <c r="BZ840" s="1157"/>
      <c r="CA840" s="1157"/>
      <c r="CB840" s="1157"/>
      <c r="CC840" s="1157"/>
      <c r="CD840" s="1157"/>
      <c r="CE840" s="1157"/>
      <c r="CF840" s="1157"/>
      <c r="CG840" s="1157"/>
      <c r="CH840" s="1157"/>
      <c r="CI840" s="1157"/>
      <c r="CJ840" s="1157"/>
      <c r="CK840" s="1157"/>
      <c r="CL840" s="1157"/>
      <c r="CM840" s="1201"/>
      <c r="CN840" s="1201"/>
      <c r="CO840" s="1202"/>
      <c r="CQ840" s="2118"/>
    </row>
    <row r="841" spans="1:95" s="701" customFormat="1">
      <c r="A841" s="1138"/>
      <c r="B841" s="1156"/>
      <c r="C841" s="1132"/>
      <c r="D841" s="1132"/>
      <c r="E841" s="1133"/>
      <c r="F841" s="1151"/>
      <c r="G841" s="1150"/>
      <c r="H841" s="1136"/>
      <c r="I841" s="1157"/>
      <c r="J841" s="1157"/>
      <c r="K841" s="1157"/>
      <c r="L841" s="1157"/>
      <c r="M841" s="1157"/>
      <c r="N841" s="1157"/>
      <c r="O841" s="1157"/>
      <c r="P841" s="1157"/>
      <c r="Q841" s="1157"/>
      <c r="R841" s="1157"/>
      <c r="S841" s="1157"/>
      <c r="T841" s="1157"/>
      <c r="U841" s="1157"/>
      <c r="V841" s="1157"/>
      <c r="W841" s="1157"/>
      <c r="X841" s="1157"/>
      <c r="Y841" s="1157"/>
      <c r="Z841" s="1157"/>
      <c r="AA841" s="1157"/>
      <c r="AB841" s="1201"/>
      <c r="AC841" s="1201"/>
      <c r="AD841" s="1201"/>
      <c r="AE841" s="1201"/>
      <c r="AF841" s="1157"/>
      <c r="AG841" s="1157"/>
      <c r="AH841" s="1157"/>
      <c r="AI841" s="1157"/>
      <c r="AJ841" s="1157"/>
      <c r="AK841" s="1157"/>
      <c r="AL841" s="1157"/>
      <c r="AM841" s="1157"/>
      <c r="AN841" s="1157"/>
      <c r="AO841" s="1157"/>
      <c r="AP841" s="1157"/>
      <c r="AQ841" s="1157"/>
      <c r="AR841" s="1157"/>
      <c r="AS841" s="1157"/>
      <c r="AT841" s="1157"/>
      <c r="AU841" s="1157"/>
      <c r="AV841" s="1157"/>
      <c r="AW841" s="1157"/>
      <c r="AX841" s="1157"/>
      <c r="AY841" s="1157"/>
      <c r="AZ841" s="1157"/>
      <c r="BA841" s="1157"/>
      <c r="BB841" s="1157"/>
      <c r="BC841" s="1157"/>
      <c r="BD841" s="1157"/>
      <c r="BE841" s="1157"/>
      <c r="BF841" s="1157"/>
      <c r="BG841" s="1157"/>
      <c r="BH841" s="1157"/>
      <c r="BI841" s="1157"/>
      <c r="BJ841" s="1157"/>
      <c r="BK841" s="1157"/>
      <c r="BL841" s="1157"/>
      <c r="BM841" s="1157"/>
      <c r="BN841" s="1157"/>
      <c r="BO841" s="1157"/>
      <c r="BP841" s="1157"/>
      <c r="BQ841" s="1157"/>
      <c r="BR841" s="1157"/>
      <c r="BS841" s="1201"/>
      <c r="BT841" s="1157"/>
      <c r="BU841" s="1157"/>
      <c r="BV841" s="1157"/>
      <c r="BW841" s="1157"/>
      <c r="BX841" s="1157"/>
      <c r="BY841" s="1157"/>
      <c r="BZ841" s="1157"/>
      <c r="CA841" s="1157"/>
      <c r="CB841" s="1157"/>
      <c r="CC841" s="1157"/>
      <c r="CD841" s="1157"/>
      <c r="CE841" s="1157"/>
      <c r="CF841" s="1157"/>
      <c r="CG841" s="1157"/>
      <c r="CH841" s="1157"/>
      <c r="CI841" s="1157"/>
      <c r="CJ841" s="1157"/>
      <c r="CK841" s="1157"/>
      <c r="CL841" s="1157"/>
      <c r="CM841" s="1201"/>
      <c r="CN841" s="1201"/>
      <c r="CO841" s="1202"/>
      <c r="CQ841" s="2118"/>
    </row>
    <row r="842" spans="1:95" s="701" customFormat="1">
      <c r="A842" s="1138"/>
      <c r="B842" s="1156"/>
      <c r="C842" s="1132"/>
      <c r="D842" s="1132"/>
      <c r="E842" s="1133"/>
      <c r="F842" s="1151"/>
      <c r="G842" s="1150"/>
      <c r="H842" s="1136"/>
      <c r="I842" s="1157"/>
      <c r="J842" s="1157"/>
      <c r="K842" s="1157"/>
      <c r="L842" s="1157"/>
      <c r="M842" s="1157"/>
      <c r="N842" s="1157"/>
      <c r="O842" s="1157"/>
      <c r="P842" s="1157"/>
      <c r="Q842" s="1157"/>
      <c r="R842" s="1157"/>
      <c r="S842" s="1157"/>
      <c r="T842" s="1157"/>
      <c r="U842" s="1157"/>
      <c r="V842" s="1157"/>
      <c r="W842" s="1157"/>
      <c r="X842" s="1157"/>
      <c r="Y842" s="1157"/>
      <c r="Z842" s="1157"/>
      <c r="AA842" s="1157"/>
      <c r="AB842" s="1201"/>
      <c r="AC842" s="1201"/>
      <c r="AD842" s="1201"/>
      <c r="AE842" s="1201"/>
      <c r="AF842" s="1157"/>
      <c r="AG842" s="1157"/>
      <c r="AH842" s="1157"/>
      <c r="AI842" s="1157"/>
      <c r="AJ842" s="1157"/>
      <c r="AK842" s="1157"/>
      <c r="AL842" s="1157"/>
      <c r="AM842" s="1157"/>
      <c r="AN842" s="1157"/>
      <c r="AO842" s="1157"/>
      <c r="AP842" s="1157"/>
      <c r="AQ842" s="1157"/>
      <c r="AR842" s="1157"/>
      <c r="AS842" s="1157"/>
      <c r="AT842" s="1157"/>
      <c r="AU842" s="1157"/>
      <c r="AV842" s="1157"/>
      <c r="AW842" s="1157"/>
      <c r="AX842" s="1157"/>
      <c r="AY842" s="1157"/>
      <c r="AZ842" s="1157"/>
      <c r="BA842" s="1157"/>
      <c r="BB842" s="1157"/>
      <c r="BC842" s="1157"/>
      <c r="BD842" s="1157"/>
      <c r="BE842" s="1157"/>
      <c r="BF842" s="1157"/>
      <c r="BG842" s="1157"/>
      <c r="BH842" s="1157"/>
      <c r="BI842" s="1157"/>
      <c r="BJ842" s="1157"/>
      <c r="BK842" s="1157"/>
      <c r="BL842" s="1157"/>
      <c r="BM842" s="1157"/>
      <c r="BN842" s="1157"/>
      <c r="BO842" s="1157"/>
      <c r="BP842" s="1157"/>
      <c r="BQ842" s="1157"/>
      <c r="BR842" s="1157"/>
      <c r="BS842" s="1201"/>
      <c r="BT842" s="1157"/>
      <c r="BU842" s="1157"/>
      <c r="BV842" s="1157"/>
      <c r="BW842" s="1157"/>
      <c r="BX842" s="1157"/>
      <c r="BY842" s="1157"/>
      <c r="BZ842" s="1157"/>
      <c r="CA842" s="1157"/>
      <c r="CB842" s="1157"/>
      <c r="CC842" s="1157"/>
      <c r="CD842" s="1157"/>
      <c r="CE842" s="1157"/>
      <c r="CF842" s="1157"/>
      <c r="CG842" s="1157"/>
      <c r="CH842" s="1157"/>
      <c r="CI842" s="1157"/>
      <c r="CJ842" s="1157"/>
      <c r="CK842" s="1157"/>
      <c r="CL842" s="1157"/>
      <c r="CM842" s="1201"/>
      <c r="CN842" s="1201"/>
      <c r="CO842" s="1202"/>
      <c r="CQ842" s="2118"/>
    </row>
    <row r="843" spans="1:95" s="701" customFormat="1">
      <c r="A843" s="1138"/>
      <c r="B843" s="1156"/>
      <c r="C843" s="1132"/>
      <c r="D843" s="1132"/>
      <c r="E843" s="1133"/>
      <c r="F843" s="1151"/>
      <c r="G843" s="1150"/>
      <c r="H843" s="1136"/>
      <c r="I843" s="1157"/>
      <c r="J843" s="1157"/>
      <c r="K843" s="1157"/>
      <c r="L843" s="1157"/>
      <c r="M843" s="1157"/>
      <c r="N843" s="1157"/>
      <c r="O843" s="1157"/>
      <c r="P843" s="1157"/>
      <c r="Q843" s="1157"/>
      <c r="R843" s="1157"/>
      <c r="S843" s="1157"/>
      <c r="T843" s="1157"/>
      <c r="U843" s="1157"/>
      <c r="V843" s="1157"/>
      <c r="W843" s="1157"/>
      <c r="X843" s="1157"/>
      <c r="Y843" s="1157"/>
      <c r="Z843" s="1157"/>
      <c r="AA843" s="1157"/>
      <c r="AB843" s="1201"/>
      <c r="AC843" s="1201"/>
      <c r="AD843" s="1201"/>
      <c r="AE843" s="1201"/>
      <c r="AF843" s="1157"/>
      <c r="AG843" s="1157"/>
      <c r="AH843" s="1157"/>
      <c r="AI843" s="1157"/>
      <c r="AJ843" s="1157"/>
      <c r="AK843" s="1157"/>
      <c r="AL843" s="1157"/>
      <c r="AM843" s="1157"/>
      <c r="AN843" s="1157"/>
      <c r="AO843" s="1157"/>
      <c r="AP843" s="1157"/>
      <c r="AQ843" s="1157"/>
      <c r="AR843" s="1157"/>
      <c r="AS843" s="1157"/>
      <c r="AT843" s="1157"/>
      <c r="AU843" s="1157"/>
      <c r="AV843" s="1157"/>
      <c r="AW843" s="1157"/>
      <c r="AX843" s="1157"/>
      <c r="AY843" s="1157"/>
      <c r="AZ843" s="1157"/>
      <c r="BA843" s="1157"/>
      <c r="BB843" s="1157"/>
      <c r="BC843" s="1157"/>
      <c r="BD843" s="1157"/>
      <c r="BE843" s="1157"/>
      <c r="BF843" s="1157"/>
      <c r="BG843" s="1157"/>
      <c r="BH843" s="1157"/>
      <c r="BI843" s="1157"/>
      <c r="BJ843" s="1157"/>
      <c r="BK843" s="1157"/>
      <c r="BL843" s="1157"/>
      <c r="BM843" s="1157"/>
      <c r="BN843" s="1157"/>
      <c r="BO843" s="1157"/>
      <c r="BP843" s="1157"/>
      <c r="BQ843" s="1157"/>
      <c r="BR843" s="1157"/>
      <c r="BS843" s="1201"/>
      <c r="BT843" s="1157"/>
      <c r="BU843" s="1157"/>
      <c r="BV843" s="1157"/>
      <c r="BW843" s="1157"/>
      <c r="BX843" s="1157"/>
      <c r="BY843" s="1157"/>
      <c r="BZ843" s="1157"/>
      <c r="CA843" s="1157"/>
      <c r="CB843" s="1157"/>
      <c r="CC843" s="1157"/>
      <c r="CD843" s="1157"/>
      <c r="CE843" s="1157"/>
      <c r="CF843" s="1157"/>
      <c r="CG843" s="1157"/>
      <c r="CH843" s="1157"/>
      <c r="CI843" s="1157"/>
      <c r="CJ843" s="1157"/>
      <c r="CK843" s="1157"/>
      <c r="CL843" s="1157"/>
      <c r="CM843" s="1201"/>
      <c r="CN843" s="1201"/>
      <c r="CO843" s="1202"/>
      <c r="CQ843" s="2118"/>
    </row>
    <row r="844" spans="1:95" s="701" customFormat="1">
      <c r="A844" s="1138"/>
      <c r="B844" s="1156"/>
      <c r="C844" s="1132"/>
      <c r="D844" s="1132"/>
      <c r="E844" s="1133"/>
      <c r="F844" s="1151"/>
      <c r="G844" s="1150"/>
      <c r="H844" s="1136"/>
      <c r="I844" s="1157"/>
      <c r="J844" s="1157"/>
      <c r="K844" s="1157"/>
      <c r="L844" s="1157"/>
      <c r="M844" s="1157"/>
      <c r="N844" s="1157"/>
      <c r="O844" s="1157"/>
      <c r="P844" s="1157"/>
      <c r="Q844" s="1157"/>
      <c r="R844" s="1157"/>
      <c r="S844" s="1157"/>
      <c r="T844" s="1157"/>
      <c r="U844" s="1157"/>
      <c r="V844" s="1157"/>
      <c r="W844" s="1157"/>
      <c r="X844" s="1157"/>
      <c r="Y844" s="1157"/>
      <c r="Z844" s="1157"/>
      <c r="AA844" s="1157"/>
      <c r="AB844" s="1201"/>
      <c r="AC844" s="1201"/>
      <c r="AD844" s="1201"/>
      <c r="AE844" s="1201"/>
      <c r="AF844" s="1157"/>
      <c r="AG844" s="1157"/>
      <c r="AH844" s="1157"/>
      <c r="AI844" s="1157"/>
      <c r="AJ844" s="1157"/>
      <c r="AK844" s="1157"/>
      <c r="AL844" s="1157"/>
      <c r="AM844" s="1157"/>
      <c r="AN844" s="1157"/>
      <c r="AO844" s="1157"/>
      <c r="AP844" s="1157"/>
      <c r="AQ844" s="1157"/>
      <c r="AR844" s="1157"/>
      <c r="AS844" s="1157"/>
      <c r="AT844" s="1157"/>
      <c r="AU844" s="1157"/>
      <c r="AV844" s="1157"/>
      <c r="AW844" s="1157"/>
      <c r="AX844" s="1157"/>
      <c r="AY844" s="1157"/>
      <c r="AZ844" s="1157"/>
      <c r="BA844" s="1157"/>
      <c r="BB844" s="1157"/>
      <c r="BC844" s="1157"/>
      <c r="BD844" s="1157"/>
      <c r="BE844" s="1157"/>
      <c r="BF844" s="1157"/>
      <c r="BG844" s="1157"/>
      <c r="BH844" s="1157"/>
      <c r="BI844" s="1157"/>
      <c r="BJ844" s="1157"/>
      <c r="BK844" s="1157"/>
      <c r="BL844" s="1157"/>
      <c r="BM844" s="1157"/>
      <c r="BN844" s="1157"/>
      <c r="BO844" s="1157"/>
      <c r="BP844" s="1157"/>
      <c r="BQ844" s="1157"/>
      <c r="BR844" s="1157"/>
      <c r="BS844" s="1201"/>
      <c r="BT844" s="1157"/>
      <c r="BU844" s="1157"/>
      <c r="BV844" s="1157"/>
      <c r="BW844" s="1157"/>
      <c r="BX844" s="1157"/>
      <c r="BY844" s="1157"/>
      <c r="BZ844" s="1157"/>
      <c r="CA844" s="1157"/>
      <c r="CB844" s="1157"/>
      <c r="CC844" s="1157"/>
      <c r="CD844" s="1157"/>
      <c r="CE844" s="1157"/>
      <c r="CF844" s="1157"/>
      <c r="CG844" s="1157"/>
      <c r="CH844" s="1157"/>
      <c r="CI844" s="1157"/>
      <c r="CJ844" s="1157"/>
      <c r="CK844" s="1157"/>
      <c r="CL844" s="1157"/>
      <c r="CM844" s="1201"/>
      <c r="CN844" s="1201"/>
      <c r="CO844" s="1202"/>
      <c r="CQ844" s="2118"/>
    </row>
    <row r="845" spans="1:95" s="701" customFormat="1">
      <c r="A845" s="1138"/>
      <c r="B845" s="1156"/>
      <c r="C845" s="1132"/>
      <c r="D845" s="1132"/>
      <c r="E845" s="1133"/>
      <c r="F845" s="1151"/>
      <c r="G845" s="1150"/>
      <c r="H845" s="1136"/>
      <c r="I845" s="1157"/>
      <c r="J845" s="1157"/>
      <c r="K845" s="1157"/>
      <c r="L845" s="1157"/>
      <c r="M845" s="1157"/>
      <c r="N845" s="1157"/>
      <c r="O845" s="1157"/>
      <c r="P845" s="1157"/>
      <c r="Q845" s="1157"/>
      <c r="R845" s="1157"/>
      <c r="S845" s="1157"/>
      <c r="T845" s="1157"/>
      <c r="U845" s="1157"/>
      <c r="V845" s="1157"/>
      <c r="W845" s="1157"/>
      <c r="X845" s="1157"/>
      <c r="Y845" s="1157"/>
      <c r="Z845" s="1157"/>
      <c r="AA845" s="1157"/>
      <c r="AB845" s="1201"/>
      <c r="AC845" s="1201"/>
      <c r="AD845" s="1201"/>
      <c r="AE845" s="1201"/>
      <c r="AF845" s="1157"/>
      <c r="AG845" s="1157"/>
      <c r="AH845" s="1157"/>
      <c r="AI845" s="1157"/>
      <c r="AJ845" s="1157"/>
      <c r="AK845" s="1157"/>
      <c r="AL845" s="1157"/>
      <c r="AM845" s="1157"/>
      <c r="AN845" s="1157"/>
      <c r="AO845" s="1157"/>
      <c r="AP845" s="1157"/>
      <c r="AQ845" s="1157"/>
      <c r="AR845" s="1157"/>
      <c r="AS845" s="1157"/>
      <c r="AT845" s="1157"/>
      <c r="AU845" s="1157"/>
      <c r="AV845" s="1157"/>
      <c r="AW845" s="1157"/>
      <c r="AX845" s="1157"/>
      <c r="AY845" s="1157"/>
      <c r="AZ845" s="1157"/>
      <c r="BA845" s="1157"/>
      <c r="BB845" s="1157"/>
      <c r="BC845" s="1157"/>
      <c r="BD845" s="1157"/>
      <c r="BE845" s="1157"/>
      <c r="BF845" s="1157"/>
      <c r="BG845" s="1157"/>
      <c r="BH845" s="1157"/>
      <c r="BI845" s="1157"/>
      <c r="BJ845" s="1157"/>
      <c r="BK845" s="1157"/>
      <c r="BL845" s="1157"/>
      <c r="BM845" s="1157"/>
      <c r="BN845" s="1157"/>
      <c r="BO845" s="1157"/>
      <c r="BP845" s="1157"/>
      <c r="BQ845" s="1157"/>
      <c r="BR845" s="1157"/>
      <c r="BS845" s="1201"/>
      <c r="BT845" s="1157"/>
      <c r="BU845" s="1157"/>
      <c r="BV845" s="1157"/>
      <c r="BW845" s="1157"/>
      <c r="BX845" s="1157"/>
      <c r="BY845" s="1157"/>
      <c r="BZ845" s="1157"/>
      <c r="CA845" s="1157"/>
      <c r="CB845" s="1157"/>
      <c r="CC845" s="1157"/>
      <c r="CD845" s="1157"/>
      <c r="CE845" s="1157"/>
      <c r="CF845" s="1157"/>
      <c r="CG845" s="1157"/>
      <c r="CH845" s="1157"/>
      <c r="CI845" s="1157"/>
      <c r="CJ845" s="1157"/>
      <c r="CK845" s="1157"/>
      <c r="CL845" s="1157"/>
      <c r="CM845" s="1201"/>
      <c r="CN845" s="1201"/>
      <c r="CO845" s="1202"/>
      <c r="CQ845" s="2118"/>
    </row>
    <row r="846" spans="1:95" s="701" customFormat="1">
      <c r="A846" s="1138"/>
      <c r="B846" s="1156"/>
      <c r="C846" s="1132"/>
      <c r="D846" s="1132"/>
      <c r="E846" s="1133"/>
      <c r="F846" s="1151"/>
      <c r="G846" s="1150"/>
      <c r="H846" s="1136"/>
      <c r="I846" s="1157"/>
      <c r="J846" s="1157"/>
      <c r="K846" s="1157"/>
      <c r="L846" s="1157"/>
      <c r="M846" s="1157"/>
      <c r="N846" s="1157"/>
      <c r="O846" s="1157"/>
      <c r="P846" s="1157"/>
      <c r="Q846" s="1157"/>
      <c r="R846" s="1157"/>
      <c r="S846" s="1157"/>
      <c r="T846" s="1157"/>
      <c r="U846" s="1157"/>
      <c r="V846" s="1157"/>
      <c r="W846" s="1157"/>
      <c r="X846" s="1157"/>
      <c r="Y846" s="1157"/>
      <c r="Z846" s="1157"/>
      <c r="AA846" s="1157"/>
      <c r="AB846" s="1201"/>
      <c r="AC846" s="1201"/>
      <c r="AD846" s="1201"/>
      <c r="AE846" s="1201"/>
      <c r="AF846" s="1157"/>
      <c r="AG846" s="1157"/>
      <c r="AH846" s="1157"/>
      <c r="AI846" s="1157"/>
      <c r="AJ846" s="1157"/>
      <c r="AK846" s="1157"/>
      <c r="AL846" s="1157"/>
      <c r="AM846" s="1157"/>
      <c r="AN846" s="1157"/>
      <c r="AO846" s="1157"/>
      <c r="AP846" s="1157"/>
      <c r="AQ846" s="1157"/>
      <c r="AR846" s="1157"/>
      <c r="AS846" s="1157"/>
      <c r="AT846" s="1157"/>
      <c r="AU846" s="1157"/>
      <c r="AV846" s="1157"/>
      <c r="AW846" s="1157"/>
      <c r="AX846" s="1157"/>
      <c r="AY846" s="1157"/>
      <c r="AZ846" s="1157"/>
      <c r="BA846" s="1157"/>
      <c r="BB846" s="1157"/>
      <c r="BC846" s="1157"/>
      <c r="BD846" s="1157"/>
      <c r="BE846" s="1157"/>
      <c r="BF846" s="1157"/>
      <c r="BG846" s="1157"/>
      <c r="BH846" s="1157"/>
      <c r="BI846" s="1157"/>
      <c r="BJ846" s="1157"/>
      <c r="BK846" s="1157"/>
      <c r="BL846" s="1157"/>
      <c r="BM846" s="1157"/>
      <c r="BN846" s="1157"/>
      <c r="BO846" s="1157"/>
      <c r="BP846" s="1157"/>
      <c r="BQ846" s="1157"/>
      <c r="BR846" s="1157"/>
      <c r="BS846" s="1201"/>
      <c r="BT846" s="1157"/>
      <c r="BU846" s="1157"/>
      <c r="BV846" s="1157"/>
      <c r="BW846" s="1157"/>
      <c r="BX846" s="1157"/>
      <c r="BY846" s="1157"/>
      <c r="BZ846" s="1157"/>
      <c r="CA846" s="1157"/>
      <c r="CB846" s="1157"/>
      <c r="CC846" s="1157"/>
      <c r="CD846" s="1157"/>
      <c r="CE846" s="1157"/>
      <c r="CF846" s="1157"/>
      <c r="CG846" s="1157"/>
      <c r="CH846" s="1157"/>
      <c r="CI846" s="1157"/>
      <c r="CJ846" s="1157"/>
      <c r="CK846" s="1157"/>
      <c r="CL846" s="1157"/>
      <c r="CM846" s="1201"/>
      <c r="CN846" s="1201"/>
      <c r="CO846" s="1202"/>
      <c r="CQ846" s="2118"/>
    </row>
    <row r="847" spans="1:95" s="701" customFormat="1">
      <c r="A847" s="1138"/>
      <c r="B847" s="1156"/>
      <c r="C847" s="1132"/>
      <c r="D847" s="1132"/>
      <c r="E847" s="1133"/>
      <c r="F847" s="1151"/>
      <c r="G847" s="1150"/>
      <c r="H847" s="1136"/>
      <c r="I847" s="1157"/>
      <c r="J847" s="1157"/>
      <c r="K847" s="1157"/>
      <c r="L847" s="1157"/>
      <c r="M847" s="1157"/>
      <c r="N847" s="1157"/>
      <c r="O847" s="1157"/>
      <c r="P847" s="1157"/>
      <c r="Q847" s="1157"/>
      <c r="R847" s="1157"/>
      <c r="S847" s="1157"/>
      <c r="T847" s="1157"/>
      <c r="U847" s="1157"/>
      <c r="V847" s="1157"/>
      <c r="W847" s="1157"/>
      <c r="X847" s="1157"/>
      <c r="Y847" s="1157"/>
      <c r="Z847" s="1157"/>
      <c r="AA847" s="1157"/>
      <c r="AB847" s="1201"/>
      <c r="AC847" s="1201"/>
      <c r="AD847" s="1201"/>
      <c r="AE847" s="1201"/>
      <c r="AF847" s="1157"/>
      <c r="AG847" s="1157"/>
      <c r="AH847" s="1157"/>
      <c r="AI847" s="1157"/>
      <c r="AJ847" s="1157"/>
      <c r="AK847" s="1157"/>
      <c r="AL847" s="1157"/>
      <c r="AM847" s="1157"/>
      <c r="AN847" s="1157"/>
      <c r="AO847" s="1157"/>
      <c r="AP847" s="1157"/>
      <c r="AQ847" s="1157"/>
      <c r="AR847" s="1157"/>
      <c r="AS847" s="1157"/>
      <c r="AT847" s="1157"/>
      <c r="AU847" s="1157"/>
      <c r="AV847" s="1157"/>
      <c r="AW847" s="1157"/>
      <c r="AX847" s="1157"/>
      <c r="AY847" s="1157"/>
      <c r="AZ847" s="1157"/>
      <c r="BA847" s="1157"/>
      <c r="BB847" s="1157"/>
      <c r="BC847" s="1157"/>
      <c r="BD847" s="1157"/>
      <c r="BE847" s="1157"/>
      <c r="BF847" s="1157"/>
      <c r="BG847" s="1157"/>
      <c r="BH847" s="1157"/>
      <c r="BI847" s="1157"/>
      <c r="BJ847" s="1157"/>
      <c r="BK847" s="1157"/>
      <c r="BL847" s="1157"/>
      <c r="BM847" s="1157"/>
      <c r="BN847" s="1157"/>
      <c r="BO847" s="1157"/>
      <c r="BP847" s="1157"/>
      <c r="BQ847" s="1157"/>
      <c r="BR847" s="1157"/>
      <c r="BS847" s="1201"/>
      <c r="BT847" s="1157"/>
      <c r="BU847" s="1157"/>
      <c r="BV847" s="1157"/>
      <c r="BW847" s="1157"/>
      <c r="BX847" s="1157"/>
      <c r="BY847" s="1157"/>
      <c r="BZ847" s="1157"/>
      <c r="CA847" s="1157"/>
      <c r="CB847" s="1157"/>
      <c r="CC847" s="1157"/>
      <c r="CD847" s="1157"/>
      <c r="CE847" s="1157"/>
      <c r="CF847" s="1157"/>
      <c r="CG847" s="1157"/>
      <c r="CH847" s="1157"/>
      <c r="CI847" s="1157"/>
      <c r="CJ847" s="1157"/>
      <c r="CK847" s="1157"/>
      <c r="CL847" s="1157"/>
      <c r="CM847" s="1201"/>
      <c r="CN847" s="1201"/>
      <c r="CO847" s="1202"/>
      <c r="CQ847" s="2118"/>
    </row>
    <row r="848" spans="1:95" s="701" customFormat="1">
      <c r="A848" s="1138"/>
      <c r="B848" s="1156"/>
      <c r="C848" s="1132"/>
      <c r="D848" s="1132"/>
      <c r="E848" s="1133"/>
      <c r="F848" s="1151"/>
      <c r="G848" s="1150"/>
      <c r="H848" s="1136"/>
      <c r="I848" s="1157"/>
      <c r="J848" s="1157"/>
      <c r="K848" s="1157"/>
      <c r="L848" s="1157"/>
      <c r="M848" s="1157"/>
      <c r="N848" s="1157"/>
      <c r="O848" s="1157"/>
      <c r="P848" s="1157"/>
      <c r="Q848" s="1157"/>
      <c r="R848" s="1157"/>
      <c r="S848" s="1157"/>
      <c r="T848" s="1157"/>
      <c r="U848" s="1157"/>
      <c r="V848" s="1157"/>
      <c r="W848" s="1157"/>
      <c r="X848" s="1157"/>
      <c r="Y848" s="1157"/>
      <c r="Z848" s="1157"/>
      <c r="AA848" s="1157"/>
      <c r="AB848" s="1201"/>
      <c r="AC848" s="1201"/>
      <c r="AD848" s="1201"/>
      <c r="AE848" s="1201"/>
      <c r="AF848" s="1157"/>
      <c r="AG848" s="1157"/>
      <c r="AH848" s="1157"/>
      <c r="AI848" s="1157"/>
      <c r="AJ848" s="1157"/>
      <c r="AK848" s="1157"/>
      <c r="AL848" s="1157"/>
      <c r="AM848" s="1157"/>
      <c r="AN848" s="1157"/>
      <c r="AO848" s="1157"/>
      <c r="AP848" s="1157"/>
      <c r="AQ848" s="1157"/>
      <c r="AR848" s="1157"/>
      <c r="AS848" s="1157"/>
      <c r="AT848" s="1157"/>
      <c r="AU848" s="1157"/>
      <c r="AV848" s="1157"/>
      <c r="AW848" s="1157"/>
      <c r="AX848" s="1157"/>
      <c r="AY848" s="1157"/>
      <c r="AZ848" s="1157"/>
      <c r="BA848" s="1157"/>
      <c r="BB848" s="1157"/>
      <c r="BC848" s="1157"/>
      <c r="BD848" s="1157"/>
      <c r="BE848" s="1157"/>
      <c r="BF848" s="1157"/>
      <c r="BG848" s="1157"/>
      <c r="BH848" s="1157"/>
      <c r="BI848" s="1157"/>
      <c r="BJ848" s="1157"/>
      <c r="BK848" s="1157"/>
      <c r="BL848" s="1157"/>
      <c r="BM848" s="1157"/>
      <c r="BN848" s="1157"/>
      <c r="BO848" s="1157"/>
      <c r="BP848" s="1157"/>
      <c r="BQ848" s="1157"/>
      <c r="BR848" s="1157"/>
      <c r="BS848" s="1201"/>
      <c r="BT848" s="1157"/>
      <c r="BU848" s="1157"/>
      <c r="BV848" s="1157"/>
      <c r="BW848" s="1157"/>
      <c r="BX848" s="1157"/>
      <c r="BY848" s="1157"/>
      <c r="BZ848" s="1157"/>
      <c r="CA848" s="1157"/>
      <c r="CB848" s="1157"/>
      <c r="CC848" s="1157"/>
      <c r="CD848" s="1157"/>
      <c r="CE848" s="1157"/>
      <c r="CF848" s="1157"/>
      <c r="CG848" s="1157"/>
      <c r="CH848" s="1157"/>
      <c r="CI848" s="1157"/>
      <c r="CJ848" s="1157"/>
      <c r="CK848" s="1157"/>
      <c r="CL848" s="1157"/>
      <c r="CM848" s="1201"/>
      <c r="CN848" s="1201"/>
      <c r="CO848" s="1202"/>
      <c r="CQ848" s="2118"/>
    </row>
    <row r="849" spans="1:95" s="701" customFormat="1">
      <c r="A849" s="1138"/>
      <c r="B849" s="1156"/>
      <c r="C849" s="1132"/>
      <c r="D849" s="1132"/>
      <c r="E849" s="1133"/>
      <c r="F849" s="1151"/>
      <c r="G849" s="1150"/>
      <c r="H849" s="1136"/>
      <c r="I849" s="1157"/>
      <c r="J849" s="1157"/>
      <c r="K849" s="1157"/>
      <c r="L849" s="1157"/>
      <c r="M849" s="1157"/>
      <c r="N849" s="1157"/>
      <c r="O849" s="1157"/>
      <c r="P849" s="1157"/>
      <c r="Q849" s="1157"/>
      <c r="R849" s="1157"/>
      <c r="S849" s="1157"/>
      <c r="T849" s="1157"/>
      <c r="U849" s="1157"/>
      <c r="V849" s="1157"/>
      <c r="W849" s="1157"/>
      <c r="X849" s="1157"/>
      <c r="Y849" s="1157"/>
      <c r="Z849" s="1157"/>
      <c r="AA849" s="1157"/>
      <c r="AB849" s="1201"/>
      <c r="AC849" s="1201"/>
      <c r="AD849" s="1201"/>
      <c r="AE849" s="1201"/>
      <c r="AF849" s="1157"/>
      <c r="AG849" s="1157"/>
      <c r="AH849" s="1157"/>
      <c r="AI849" s="1157"/>
      <c r="AJ849" s="1157"/>
      <c r="AK849" s="1157"/>
      <c r="AL849" s="1157"/>
      <c r="AM849" s="1157"/>
      <c r="AN849" s="1157"/>
      <c r="AO849" s="1157"/>
      <c r="AP849" s="1157"/>
      <c r="AQ849" s="1157"/>
      <c r="AR849" s="1157"/>
      <c r="AS849" s="1157"/>
      <c r="AT849" s="1157"/>
      <c r="AU849" s="1157"/>
      <c r="AV849" s="1157"/>
      <c r="AW849" s="1157"/>
      <c r="AX849" s="1157"/>
      <c r="AY849" s="1157"/>
      <c r="AZ849" s="1157"/>
      <c r="BA849" s="1157"/>
      <c r="BB849" s="1157"/>
      <c r="BC849" s="1157"/>
      <c r="BD849" s="1157"/>
      <c r="BE849" s="1157"/>
      <c r="BF849" s="1157"/>
      <c r="BG849" s="1157"/>
      <c r="BH849" s="1157"/>
      <c r="BI849" s="1157"/>
      <c r="BJ849" s="1157"/>
      <c r="BK849" s="1157"/>
      <c r="BL849" s="1157"/>
      <c r="BM849" s="1157"/>
      <c r="BN849" s="1157"/>
      <c r="BO849" s="1157"/>
      <c r="BP849" s="1157"/>
      <c r="BQ849" s="1157"/>
      <c r="BR849" s="1157"/>
      <c r="BS849" s="1201"/>
      <c r="BT849" s="1157"/>
      <c r="BU849" s="1157"/>
      <c r="BV849" s="1157"/>
      <c r="BW849" s="1157"/>
      <c r="BX849" s="1157"/>
      <c r="BY849" s="1157"/>
      <c r="BZ849" s="1157"/>
      <c r="CA849" s="1157"/>
      <c r="CB849" s="1157"/>
      <c r="CC849" s="1157"/>
      <c r="CD849" s="1157"/>
      <c r="CE849" s="1157"/>
      <c r="CF849" s="1157"/>
      <c r="CG849" s="1157"/>
      <c r="CH849" s="1157"/>
      <c r="CI849" s="1157"/>
      <c r="CJ849" s="1157"/>
      <c r="CK849" s="1157"/>
      <c r="CL849" s="1157"/>
      <c r="CM849" s="1201"/>
      <c r="CN849" s="1201"/>
      <c r="CO849" s="1202"/>
      <c r="CQ849" s="2118"/>
    </row>
    <row r="850" spans="1:95" s="701" customFormat="1">
      <c r="A850" s="1138"/>
      <c r="B850" s="1156"/>
      <c r="C850" s="1132"/>
      <c r="D850" s="1132"/>
      <c r="E850" s="1133"/>
      <c r="F850" s="1151"/>
      <c r="G850" s="1150"/>
      <c r="H850" s="1136"/>
      <c r="I850" s="1157"/>
      <c r="J850" s="1157"/>
      <c r="K850" s="1157"/>
      <c r="L850" s="1157"/>
      <c r="M850" s="1157"/>
      <c r="N850" s="1157"/>
      <c r="O850" s="1157"/>
      <c r="P850" s="1157"/>
      <c r="Q850" s="1157"/>
      <c r="R850" s="1157"/>
      <c r="S850" s="1157"/>
      <c r="T850" s="1157"/>
      <c r="U850" s="1157"/>
      <c r="V850" s="1157"/>
      <c r="W850" s="1157"/>
      <c r="X850" s="1157"/>
      <c r="Y850" s="1157"/>
      <c r="Z850" s="1157"/>
      <c r="AA850" s="1157"/>
      <c r="AB850" s="1201"/>
      <c r="AC850" s="1201"/>
      <c r="AD850" s="1201"/>
      <c r="AE850" s="1201"/>
      <c r="AF850" s="1157"/>
      <c r="AG850" s="1157"/>
      <c r="AH850" s="1157"/>
      <c r="AI850" s="1157"/>
      <c r="AJ850" s="1157"/>
      <c r="AK850" s="1157"/>
      <c r="AL850" s="1157"/>
      <c r="AM850" s="1157"/>
      <c r="AN850" s="1157"/>
      <c r="AO850" s="1157"/>
      <c r="AP850" s="1157"/>
      <c r="AQ850" s="1157"/>
      <c r="AR850" s="1157"/>
      <c r="AS850" s="1157"/>
      <c r="AT850" s="1157"/>
      <c r="AU850" s="1157"/>
      <c r="AV850" s="1157"/>
      <c r="AW850" s="1157"/>
      <c r="AX850" s="1157"/>
      <c r="AY850" s="1157"/>
      <c r="AZ850" s="1157"/>
      <c r="BA850" s="1157"/>
      <c r="BB850" s="1157"/>
      <c r="BC850" s="1157"/>
      <c r="BD850" s="1157"/>
      <c r="BE850" s="1157"/>
      <c r="BF850" s="1157"/>
      <c r="BG850" s="1157"/>
      <c r="BH850" s="1157"/>
      <c r="BI850" s="1157"/>
      <c r="BJ850" s="1157"/>
      <c r="BK850" s="1157"/>
      <c r="BL850" s="1157"/>
      <c r="BM850" s="1157"/>
      <c r="BN850" s="1157"/>
      <c r="BO850" s="1157"/>
      <c r="BP850" s="1157"/>
      <c r="BQ850" s="1157"/>
      <c r="BR850" s="1157"/>
      <c r="BS850" s="1201"/>
      <c r="BT850" s="1157"/>
      <c r="BU850" s="1157"/>
      <c r="BV850" s="1157"/>
      <c r="BW850" s="1157"/>
      <c r="BX850" s="1157"/>
      <c r="BY850" s="1157"/>
      <c r="BZ850" s="1157"/>
      <c r="CA850" s="1157"/>
      <c r="CB850" s="1157"/>
      <c r="CC850" s="1157"/>
      <c r="CD850" s="1157"/>
      <c r="CE850" s="1157"/>
      <c r="CF850" s="1157"/>
      <c r="CG850" s="1157"/>
      <c r="CH850" s="1157"/>
      <c r="CI850" s="1157"/>
      <c r="CJ850" s="1157"/>
      <c r="CK850" s="1157"/>
      <c r="CL850" s="1157"/>
      <c r="CM850" s="1201"/>
      <c r="CN850" s="1201"/>
      <c r="CO850" s="1202"/>
      <c r="CQ850" s="2118"/>
    </row>
    <row r="851" spans="1:95" s="701" customFormat="1">
      <c r="A851" s="1138"/>
      <c r="B851" s="1156"/>
      <c r="C851" s="1132"/>
      <c r="D851" s="1132"/>
      <c r="E851" s="1133"/>
      <c r="F851" s="1151"/>
      <c r="G851" s="1150"/>
      <c r="H851" s="1136"/>
      <c r="I851" s="1157"/>
      <c r="J851" s="1157"/>
      <c r="K851" s="1157"/>
      <c r="L851" s="1157"/>
      <c r="M851" s="1157"/>
      <c r="N851" s="1157"/>
      <c r="O851" s="1157"/>
      <c r="P851" s="1157"/>
      <c r="Q851" s="1157"/>
      <c r="R851" s="1157"/>
      <c r="S851" s="1157"/>
      <c r="T851" s="1157"/>
      <c r="U851" s="1157"/>
      <c r="V851" s="1157"/>
      <c r="W851" s="1157"/>
      <c r="X851" s="1157"/>
      <c r="Y851" s="1157"/>
      <c r="Z851" s="1157"/>
      <c r="AA851" s="1157"/>
      <c r="AB851" s="1201"/>
      <c r="AC851" s="1201"/>
      <c r="AD851" s="1201"/>
      <c r="AE851" s="1201"/>
      <c r="AF851" s="1157"/>
      <c r="AG851" s="1157"/>
      <c r="AH851" s="1157"/>
      <c r="AI851" s="1157"/>
      <c r="AJ851" s="1157"/>
      <c r="AK851" s="1157"/>
      <c r="AL851" s="1157"/>
      <c r="AM851" s="1157"/>
      <c r="AN851" s="1157"/>
      <c r="AO851" s="1157"/>
      <c r="AP851" s="1157"/>
      <c r="AQ851" s="1157"/>
      <c r="AR851" s="1157"/>
      <c r="AS851" s="1157"/>
      <c r="AT851" s="1157"/>
      <c r="AU851" s="1157"/>
      <c r="AV851" s="1157"/>
      <c r="AW851" s="1157"/>
      <c r="AX851" s="1157"/>
      <c r="AY851" s="1157"/>
      <c r="AZ851" s="1157"/>
      <c r="BA851" s="1157"/>
      <c r="BB851" s="1157"/>
      <c r="BC851" s="1157"/>
      <c r="BD851" s="1157"/>
      <c r="BE851" s="1157"/>
      <c r="BF851" s="1157"/>
      <c r="BG851" s="1157"/>
      <c r="BH851" s="1157"/>
      <c r="BI851" s="1157"/>
      <c r="BJ851" s="1157"/>
      <c r="BK851" s="1157"/>
      <c r="BL851" s="1157"/>
      <c r="BM851" s="1157"/>
      <c r="BN851" s="1157"/>
      <c r="BO851" s="1157"/>
      <c r="BP851" s="1157"/>
      <c r="BQ851" s="1157"/>
      <c r="BR851" s="1157"/>
      <c r="BS851" s="1201"/>
      <c r="BT851" s="1157"/>
      <c r="BU851" s="1157"/>
      <c r="BV851" s="1157"/>
      <c r="BW851" s="1157"/>
      <c r="BX851" s="1157"/>
      <c r="BY851" s="1157"/>
      <c r="BZ851" s="1157"/>
      <c r="CA851" s="1157"/>
      <c r="CB851" s="1157"/>
      <c r="CC851" s="1157"/>
      <c r="CD851" s="1157"/>
      <c r="CE851" s="1157"/>
      <c r="CF851" s="1157"/>
      <c r="CG851" s="1157"/>
      <c r="CH851" s="1157"/>
      <c r="CI851" s="1157"/>
      <c r="CJ851" s="1157"/>
      <c r="CK851" s="1157"/>
      <c r="CL851" s="1157"/>
      <c r="CM851" s="1201"/>
      <c r="CN851" s="1201"/>
      <c r="CO851" s="1202"/>
      <c r="CQ851" s="2118"/>
    </row>
    <row r="852" spans="1:95" s="701" customFormat="1">
      <c r="A852" s="1138"/>
      <c r="B852" s="1156"/>
      <c r="C852" s="1132"/>
      <c r="D852" s="1132"/>
      <c r="E852" s="1133"/>
      <c r="F852" s="1151"/>
      <c r="G852" s="1150"/>
      <c r="H852" s="1136"/>
      <c r="I852" s="1157"/>
      <c r="J852" s="1157"/>
      <c r="K852" s="1157"/>
      <c r="L852" s="1157"/>
      <c r="M852" s="1157"/>
      <c r="N852" s="1157"/>
      <c r="O852" s="1157"/>
      <c r="P852" s="1157"/>
      <c r="Q852" s="1157"/>
      <c r="R852" s="1157"/>
      <c r="S852" s="1157"/>
      <c r="T852" s="1157"/>
      <c r="U852" s="1157"/>
      <c r="V852" s="1157"/>
      <c r="W852" s="1157"/>
      <c r="X852" s="1157"/>
      <c r="Y852" s="1157"/>
      <c r="Z852" s="1157"/>
      <c r="AA852" s="1157"/>
      <c r="AB852" s="1201"/>
      <c r="AC852" s="1201"/>
      <c r="AD852" s="1201"/>
      <c r="AE852" s="1201"/>
      <c r="AF852" s="1157"/>
      <c r="AG852" s="1157"/>
      <c r="AH852" s="1157"/>
      <c r="AI852" s="1157"/>
      <c r="AJ852" s="1157"/>
      <c r="AK852" s="1157"/>
      <c r="AL852" s="1157"/>
      <c r="AM852" s="1157"/>
      <c r="AN852" s="1157"/>
      <c r="AO852" s="1157"/>
      <c r="AP852" s="1157"/>
      <c r="AQ852" s="1157"/>
      <c r="AR852" s="1157"/>
      <c r="AS852" s="1157"/>
      <c r="AT852" s="1157"/>
      <c r="AU852" s="1157"/>
      <c r="AV852" s="1157"/>
      <c r="AW852" s="1157"/>
      <c r="AX852" s="1157"/>
      <c r="AY852" s="1157"/>
      <c r="AZ852" s="1157"/>
      <c r="BA852" s="1157"/>
      <c r="BB852" s="1157"/>
      <c r="BC852" s="1157"/>
      <c r="BD852" s="1157"/>
      <c r="BE852" s="1157"/>
      <c r="BF852" s="1157"/>
      <c r="BG852" s="1157"/>
      <c r="BH852" s="1157"/>
      <c r="BI852" s="1157"/>
      <c r="BJ852" s="1157"/>
      <c r="BK852" s="1157"/>
      <c r="BL852" s="1157"/>
      <c r="BM852" s="1157"/>
      <c r="BN852" s="1157"/>
      <c r="BO852" s="1157"/>
      <c r="BP852" s="1157"/>
      <c r="BQ852" s="1157"/>
      <c r="BR852" s="1157"/>
      <c r="BS852" s="1201"/>
      <c r="BT852" s="1157"/>
      <c r="BU852" s="1157"/>
      <c r="BV852" s="1157"/>
      <c r="BW852" s="1157"/>
      <c r="BX852" s="1157"/>
      <c r="BY852" s="1157"/>
      <c r="BZ852" s="1157"/>
      <c r="CA852" s="1157"/>
      <c r="CB852" s="1157"/>
      <c r="CC852" s="1157"/>
      <c r="CD852" s="1157"/>
      <c r="CE852" s="1157"/>
      <c r="CF852" s="1157"/>
      <c r="CG852" s="1157"/>
      <c r="CH852" s="1157"/>
      <c r="CI852" s="1157"/>
      <c r="CJ852" s="1157"/>
      <c r="CK852" s="1157"/>
      <c r="CL852" s="1157"/>
      <c r="CM852" s="1201"/>
      <c r="CN852" s="1201"/>
      <c r="CO852" s="1202"/>
      <c r="CQ852" s="2118"/>
    </row>
    <row r="853" spans="1:95" s="701" customFormat="1">
      <c r="A853" s="1138"/>
      <c r="B853" s="1156"/>
      <c r="C853" s="1132"/>
      <c r="D853" s="1132"/>
      <c r="E853" s="1133"/>
      <c r="F853" s="1151"/>
      <c r="G853" s="1150"/>
      <c r="H853" s="1136"/>
      <c r="I853" s="1157"/>
      <c r="J853" s="1157"/>
      <c r="K853" s="1157"/>
      <c r="L853" s="1157"/>
      <c r="M853" s="1157"/>
      <c r="N853" s="1157"/>
      <c r="O853" s="1157"/>
      <c r="P853" s="1157"/>
      <c r="Q853" s="1157"/>
      <c r="R853" s="1157"/>
      <c r="S853" s="1157"/>
      <c r="T853" s="1157"/>
      <c r="U853" s="1157"/>
      <c r="V853" s="1157"/>
      <c r="W853" s="1157"/>
      <c r="X853" s="1157"/>
      <c r="Y853" s="1157"/>
      <c r="Z853" s="1157"/>
      <c r="AA853" s="1157"/>
      <c r="AB853" s="1201"/>
      <c r="AC853" s="1201"/>
      <c r="AD853" s="1201"/>
      <c r="AE853" s="1201"/>
      <c r="AF853" s="1157"/>
      <c r="AG853" s="1157"/>
      <c r="AH853" s="1157"/>
      <c r="AI853" s="1157"/>
      <c r="AJ853" s="1157"/>
      <c r="AK853" s="1157"/>
      <c r="AL853" s="1157"/>
      <c r="AM853" s="1157"/>
      <c r="AN853" s="1157"/>
      <c r="AO853" s="1157"/>
      <c r="AP853" s="1157"/>
      <c r="AQ853" s="1157"/>
      <c r="AR853" s="1157"/>
      <c r="AS853" s="1157"/>
      <c r="AT853" s="1157"/>
      <c r="AU853" s="1157"/>
      <c r="AV853" s="1157"/>
      <c r="AW853" s="1157"/>
      <c r="AX853" s="1157"/>
      <c r="AY853" s="1157"/>
      <c r="AZ853" s="1157"/>
      <c r="BA853" s="1157"/>
      <c r="BB853" s="1157"/>
      <c r="BC853" s="1157"/>
      <c r="BD853" s="1157"/>
      <c r="BE853" s="1157"/>
      <c r="BF853" s="1157"/>
      <c r="BG853" s="1157"/>
      <c r="BH853" s="1157"/>
      <c r="BI853" s="1157"/>
      <c r="BJ853" s="1157"/>
      <c r="BK853" s="1157"/>
      <c r="BL853" s="1157"/>
      <c r="BM853" s="1157"/>
      <c r="BN853" s="1157"/>
      <c r="BO853" s="1157"/>
      <c r="BP853" s="1157"/>
      <c r="BQ853" s="1157"/>
      <c r="BR853" s="1157"/>
      <c r="BS853" s="1201"/>
      <c r="BT853" s="1157"/>
      <c r="BU853" s="1157"/>
      <c r="BV853" s="1157"/>
      <c r="BW853" s="1157"/>
      <c r="BX853" s="1157"/>
      <c r="BY853" s="1157"/>
      <c r="BZ853" s="1157"/>
      <c r="CA853" s="1157"/>
      <c r="CB853" s="1157"/>
      <c r="CC853" s="1157"/>
      <c r="CD853" s="1157"/>
      <c r="CE853" s="1157"/>
      <c r="CF853" s="1157"/>
      <c r="CG853" s="1157"/>
      <c r="CH853" s="1157"/>
      <c r="CI853" s="1157"/>
      <c r="CJ853" s="1157"/>
      <c r="CK853" s="1157"/>
      <c r="CL853" s="1157"/>
      <c r="CM853" s="1201"/>
      <c r="CN853" s="1201"/>
      <c r="CO853" s="1202"/>
      <c r="CQ853" s="2118"/>
    </row>
    <row r="854" spans="1:95" s="701" customFormat="1">
      <c r="A854" s="1138"/>
      <c r="B854" s="1156"/>
      <c r="C854" s="1132"/>
      <c r="D854" s="1132"/>
      <c r="E854" s="1133"/>
      <c r="F854" s="1151"/>
      <c r="G854" s="1150"/>
      <c r="H854" s="1136"/>
      <c r="I854" s="1157"/>
      <c r="J854" s="1157"/>
      <c r="K854" s="1157"/>
      <c r="L854" s="1157"/>
      <c r="M854" s="1157"/>
      <c r="N854" s="1157"/>
      <c r="O854" s="1157"/>
      <c r="P854" s="1157"/>
      <c r="Q854" s="1157"/>
      <c r="R854" s="1157"/>
      <c r="S854" s="1157"/>
      <c r="T854" s="1157"/>
      <c r="U854" s="1157"/>
      <c r="V854" s="1157"/>
      <c r="W854" s="1157"/>
      <c r="X854" s="1157"/>
      <c r="Y854" s="1157"/>
      <c r="Z854" s="1157"/>
      <c r="AA854" s="1157"/>
      <c r="AB854" s="1201"/>
      <c r="AC854" s="1201"/>
      <c r="AD854" s="1201"/>
      <c r="AE854" s="1201"/>
      <c r="AF854" s="1157"/>
      <c r="AG854" s="1157"/>
      <c r="AH854" s="1157"/>
      <c r="AI854" s="1157"/>
      <c r="AJ854" s="1157"/>
      <c r="AK854" s="1157"/>
      <c r="AL854" s="1157"/>
      <c r="AM854" s="1157"/>
      <c r="AN854" s="1157"/>
      <c r="AO854" s="1157"/>
      <c r="AP854" s="1157"/>
      <c r="AQ854" s="1157"/>
      <c r="AR854" s="1157"/>
      <c r="AS854" s="1157"/>
      <c r="AT854" s="1157"/>
      <c r="AU854" s="1157"/>
      <c r="AV854" s="1157"/>
      <c r="AW854" s="1157"/>
      <c r="AX854" s="1157"/>
      <c r="AY854" s="1157"/>
      <c r="AZ854" s="1157"/>
      <c r="BA854" s="1157"/>
      <c r="BB854" s="1157"/>
      <c r="BC854" s="1157"/>
      <c r="BD854" s="1157"/>
      <c r="BE854" s="1157"/>
      <c r="BF854" s="1157"/>
      <c r="BG854" s="1157"/>
      <c r="BH854" s="1157"/>
      <c r="BI854" s="1157"/>
      <c r="BJ854" s="1157"/>
      <c r="BK854" s="1157"/>
      <c r="BL854" s="1157"/>
      <c r="BM854" s="1157"/>
      <c r="BN854" s="1157"/>
      <c r="BO854" s="1157"/>
      <c r="BP854" s="1157"/>
      <c r="BQ854" s="1157"/>
      <c r="BR854" s="1157"/>
      <c r="BS854" s="1201"/>
      <c r="BT854" s="1157"/>
      <c r="BU854" s="1157"/>
      <c r="BV854" s="1157"/>
      <c r="BW854" s="1157"/>
      <c r="BX854" s="1157"/>
      <c r="BY854" s="1157"/>
      <c r="BZ854" s="1157"/>
      <c r="CA854" s="1157"/>
      <c r="CB854" s="1157"/>
      <c r="CC854" s="1157"/>
      <c r="CD854" s="1157"/>
      <c r="CE854" s="1157"/>
      <c r="CF854" s="1157"/>
      <c r="CG854" s="1157"/>
      <c r="CH854" s="1157"/>
      <c r="CI854" s="1157"/>
      <c r="CJ854" s="1157"/>
      <c r="CK854" s="1157"/>
      <c r="CL854" s="1157"/>
      <c r="CM854" s="1201"/>
      <c r="CN854" s="1201"/>
      <c r="CO854" s="1202"/>
      <c r="CQ854" s="2118"/>
    </row>
    <row r="855" spans="1:95" s="701" customFormat="1">
      <c r="A855" s="1138"/>
      <c r="B855" s="1156"/>
      <c r="C855" s="1132"/>
      <c r="D855" s="1132"/>
      <c r="E855" s="1133"/>
      <c r="F855" s="1151"/>
      <c r="G855" s="1150"/>
      <c r="H855" s="1136"/>
      <c r="I855" s="1157"/>
      <c r="J855" s="1157"/>
      <c r="K855" s="1157"/>
      <c r="L855" s="1157"/>
      <c r="M855" s="1157"/>
      <c r="N855" s="1157"/>
      <c r="O855" s="1157"/>
      <c r="P855" s="1157"/>
      <c r="Q855" s="1157"/>
      <c r="R855" s="1157"/>
      <c r="S855" s="1157"/>
      <c r="T855" s="1157"/>
      <c r="U855" s="1157"/>
      <c r="V855" s="1157"/>
      <c r="W855" s="1157"/>
      <c r="X855" s="1157"/>
      <c r="Y855" s="1157"/>
      <c r="Z855" s="1157"/>
      <c r="AA855" s="1157"/>
      <c r="AB855" s="1201"/>
      <c r="AC855" s="1201"/>
      <c r="AD855" s="1201"/>
      <c r="AE855" s="1201"/>
      <c r="AF855" s="1157"/>
      <c r="AG855" s="1157"/>
      <c r="AH855" s="1157"/>
      <c r="AI855" s="1157"/>
      <c r="AJ855" s="1157"/>
      <c r="AK855" s="1157"/>
      <c r="AL855" s="1157"/>
      <c r="AM855" s="1157"/>
      <c r="AN855" s="1157"/>
      <c r="AO855" s="1157"/>
      <c r="AP855" s="1157"/>
      <c r="AQ855" s="1157"/>
      <c r="AR855" s="1157"/>
      <c r="AS855" s="1157"/>
      <c r="AT855" s="1157"/>
      <c r="AU855" s="1157"/>
      <c r="AV855" s="1157"/>
      <c r="AW855" s="1157"/>
      <c r="AX855" s="1157"/>
      <c r="AY855" s="1157"/>
      <c r="AZ855" s="1157"/>
      <c r="BA855" s="1157"/>
      <c r="BB855" s="1157"/>
      <c r="BC855" s="1157"/>
      <c r="BD855" s="1157"/>
      <c r="BE855" s="1157"/>
      <c r="BF855" s="1157"/>
      <c r="BG855" s="1157"/>
      <c r="BH855" s="1157"/>
      <c r="BI855" s="1157"/>
      <c r="BJ855" s="1157"/>
      <c r="BK855" s="1157"/>
      <c r="BL855" s="1157"/>
      <c r="BM855" s="1157"/>
      <c r="BN855" s="1157"/>
      <c r="BO855" s="1157"/>
      <c r="BP855" s="1157"/>
      <c r="BQ855" s="1157"/>
      <c r="BR855" s="1157"/>
      <c r="BS855" s="1201"/>
      <c r="BT855" s="1157"/>
      <c r="BU855" s="1157"/>
      <c r="BV855" s="1157"/>
      <c r="BW855" s="1157"/>
      <c r="BX855" s="1157"/>
      <c r="BY855" s="1157"/>
      <c r="BZ855" s="1157"/>
      <c r="CA855" s="1157"/>
      <c r="CB855" s="1157"/>
      <c r="CC855" s="1157"/>
      <c r="CD855" s="1157"/>
      <c r="CE855" s="1157"/>
      <c r="CF855" s="1157"/>
      <c r="CG855" s="1157"/>
      <c r="CH855" s="1157"/>
      <c r="CI855" s="1157"/>
      <c r="CJ855" s="1157"/>
      <c r="CK855" s="1157"/>
      <c r="CL855" s="1157"/>
      <c r="CM855" s="1201"/>
      <c r="CN855" s="1201"/>
      <c r="CO855" s="1202"/>
      <c r="CQ855" s="2118"/>
    </row>
    <row r="856" spans="1:95" s="701" customFormat="1">
      <c r="A856" s="1138"/>
      <c r="B856" s="1156"/>
      <c r="C856" s="1132"/>
      <c r="D856" s="1132"/>
      <c r="E856" s="1133"/>
      <c r="F856" s="1151"/>
      <c r="G856" s="1150"/>
      <c r="H856" s="1136"/>
      <c r="I856" s="1157"/>
      <c r="J856" s="1157"/>
      <c r="K856" s="1157"/>
      <c r="L856" s="1157"/>
      <c r="M856" s="1157"/>
      <c r="N856" s="1157"/>
      <c r="O856" s="1157"/>
      <c r="P856" s="1157"/>
      <c r="Q856" s="1157"/>
      <c r="R856" s="1157"/>
      <c r="S856" s="1157"/>
      <c r="T856" s="1157"/>
      <c r="U856" s="1157"/>
      <c r="V856" s="1157"/>
      <c r="W856" s="1157"/>
      <c r="X856" s="1157"/>
      <c r="Y856" s="1157"/>
      <c r="Z856" s="1157"/>
      <c r="AA856" s="1157"/>
      <c r="AB856" s="1201"/>
      <c r="AC856" s="1201"/>
      <c r="AD856" s="1201"/>
      <c r="AE856" s="1201"/>
      <c r="AF856" s="1157"/>
      <c r="AG856" s="1157"/>
      <c r="AH856" s="1157"/>
      <c r="AI856" s="1157"/>
      <c r="AJ856" s="1157"/>
      <c r="AK856" s="1157"/>
      <c r="AL856" s="1157"/>
      <c r="AM856" s="1157"/>
      <c r="AN856" s="1157"/>
      <c r="AO856" s="1157"/>
      <c r="AP856" s="1157"/>
      <c r="AQ856" s="1157"/>
      <c r="AR856" s="1157"/>
      <c r="AS856" s="1157"/>
      <c r="AT856" s="1157"/>
      <c r="AU856" s="1157"/>
      <c r="AV856" s="1157"/>
      <c r="AW856" s="1157"/>
      <c r="AX856" s="1157"/>
      <c r="AY856" s="1157"/>
      <c r="AZ856" s="1157"/>
      <c r="BA856" s="1157"/>
      <c r="BB856" s="1157"/>
      <c r="BC856" s="1157"/>
      <c r="BD856" s="1157"/>
      <c r="BE856" s="1157"/>
      <c r="BF856" s="1157"/>
      <c r="BG856" s="1157"/>
      <c r="BH856" s="1157"/>
      <c r="BI856" s="1157"/>
      <c r="BJ856" s="1157"/>
      <c r="BK856" s="1157"/>
      <c r="BL856" s="1157"/>
      <c r="BM856" s="1157"/>
      <c r="BN856" s="1157"/>
      <c r="BO856" s="1157"/>
      <c r="BP856" s="1157"/>
      <c r="BQ856" s="1157"/>
      <c r="BR856" s="1157"/>
      <c r="BS856" s="1201"/>
      <c r="BT856" s="1157"/>
      <c r="BU856" s="1157"/>
      <c r="BV856" s="1157"/>
      <c r="BW856" s="1157"/>
      <c r="BX856" s="1157"/>
      <c r="BY856" s="1157"/>
      <c r="BZ856" s="1157"/>
      <c r="CA856" s="1157"/>
      <c r="CB856" s="1157"/>
      <c r="CC856" s="1157"/>
      <c r="CD856" s="1157"/>
      <c r="CE856" s="1157"/>
      <c r="CF856" s="1157"/>
      <c r="CG856" s="1157"/>
      <c r="CH856" s="1157"/>
      <c r="CI856" s="1157"/>
      <c r="CJ856" s="1157"/>
      <c r="CK856" s="1157"/>
      <c r="CL856" s="1157"/>
      <c r="CM856" s="1201"/>
      <c r="CN856" s="1201"/>
      <c r="CO856" s="1202"/>
      <c r="CQ856" s="2118"/>
    </row>
    <row r="857" spans="1:95" s="701" customFormat="1">
      <c r="A857" s="1138"/>
      <c r="B857" s="1156"/>
      <c r="C857" s="1132"/>
      <c r="D857" s="1132"/>
      <c r="E857" s="1133"/>
      <c r="F857" s="1151"/>
      <c r="G857" s="1150"/>
      <c r="H857" s="1136"/>
      <c r="I857" s="1157"/>
      <c r="J857" s="1157"/>
      <c r="K857" s="1157"/>
      <c r="L857" s="1157"/>
      <c r="M857" s="1157"/>
      <c r="N857" s="1157"/>
      <c r="O857" s="1157"/>
      <c r="P857" s="1157"/>
      <c r="Q857" s="1157"/>
      <c r="R857" s="1157"/>
      <c r="S857" s="1157"/>
      <c r="T857" s="1157"/>
      <c r="U857" s="1157"/>
      <c r="V857" s="1157"/>
      <c r="W857" s="1157"/>
      <c r="X857" s="1157"/>
      <c r="Y857" s="1157"/>
      <c r="Z857" s="1157"/>
      <c r="AA857" s="1157"/>
      <c r="AB857" s="1201"/>
      <c r="AC857" s="1201"/>
      <c r="AD857" s="1201"/>
      <c r="AE857" s="1201"/>
      <c r="AF857" s="1157"/>
      <c r="AG857" s="1157"/>
      <c r="AH857" s="1157"/>
      <c r="AI857" s="1157"/>
      <c r="AJ857" s="1157"/>
      <c r="AK857" s="1157"/>
      <c r="AL857" s="1157"/>
      <c r="AM857" s="1157"/>
      <c r="AN857" s="1157"/>
      <c r="AO857" s="1157"/>
      <c r="AP857" s="1157"/>
      <c r="AQ857" s="1157"/>
      <c r="AR857" s="1157"/>
      <c r="AS857" s="1157"/>
      <c r="AT857" s="1157"/>
      <c r="AU857" s="1157"/>
      <c r="AV857" s="1157"/>
      <c r="AW857" s="1157"/>
      <c r="AX857" s="1157"/>
      <c r="AY857" s="1157"/>
      <c r="AZ857" s="1157"/>
      <c r="BA857" s="1157"/>
      <c r="BB857" s="1157"/>
      <c r="BC857" s="1157"/>
      <c r="BD857" s="1157"/>
      <c r="BE857" s="1157"/>
      <c r="BF857" s="1157"/>
      <c r="BG857" s="1157"/>
      <c r="BH857" s="1157"/>
      <c r="BI857" s="1157"/>
      <c r="BJ857" s="1157"/>
      <c r="BK857" s="1157"/>
      <c r="BL857" s="1157"/>
      <c r="BM857" s="1157"/>
      <c r="BN857" s="1157"/>
      <c r="BO857" s="1157"/>
      <c r="BP857" s="1157"/>
      <c r="BQ857" s="1157"/>
      <c r="BR857" s="1157"/>
      <c r="BS857" s="1201"/>
      <c r="BT857" s="1157"/>
      <c r="BU857" s="1157"/>
      <c r="BV857" s="1157"/>
      <c r="BW857" s="1157"/>
      <c r="BX857" s="1157"/>
      <c r="BY857" s="1157"/>
      <c r="BZ857" s="1157"/>
      <c r="CA857" s="1157"/>
      <c r="CB857" s="1157"/>
      <c r="CC857" s="1157"/>
      <c r="CD857" s="1157"/>
      <c r="CE857" s="1157"/>
      <c r="CF857" s="1157"/>
      <c r="CG857" s="1157"/>
      <c r="CH857" s="1157"/>
      <c r="CI857" s="1157"/>
      <c r="CJ857" s="1157"/>
      <c r="CK857" s="1157"/>
      <c r="CL857" s="1157"/>
      <c r="CM857" s="1201"/>
      <c r="CN857" s="1201"/>
      <c r="CO857" s="1202"/>
      <c r="CQ857" s="2118"/>
    </row>
    <row r="858" spans="1:95" s="701" customFormat="1">
      <c r="A858" s="1138"/>
      <c r="B858" s="1156"/>
      <c r="C858" s="1132"/>
      <c r="D858" s="1132"/>
      <c r="E858" s="1133"/>
      <c r="F858" s="1151"/>
      <c r="G858" s="1150"/>
      <c r="H858" s="1136"/>
      <c r="I858" s="1157"/>
      <c r="J858" s="1157"/>
      <c r="K858" s="1157"/>
      <c r="L858" s="1157"/>
      <c r="M858" s="1157"/>
      <c r="N858" s="1157"/>
      <c r="O858" s="1157"/>
      <c r="P858" s="1157"/>
      <c r="Q858" s="1157"/>
      <c r="R858" s="1157"/>
      <c r="S858" s="1157"/>
      <c r="T858" s="1157"/>
      <c r="U858" s="1157"/>
      <c r="V858" s="1157"/>
      <c r="W858" s="1157"/>
      <c r="X858" s="1157"/>
      <c r="Y858" s="1157"/>
      <c r="Z858" s="1157"/>
      <c r="AA858" s="1157"/>
      <c r="AB858" s="1201"/>
      <c r="AC858" s="1201"/>
      <c r="AD858" s="1201"/>
      <c r="AE858" s="1201"/>
      <c r="AF858" s="1157"/>
      <c r="AG858" s="1157"/>
      <c r="AH858" s="1157"/>
      <c r="AI858" s="1157"/>
      <c r="AJ858" s="1157"/>
      <c r="AK858" s="1157"/>
      <c r="AL858" s="1157"/>
      <c r="AM858" s="1157"/>
      <c r="AN858" s="1157"/>
      <c r="AO858" s="1157"/>
      <c r="AP858" s="1157"/>
      <c r="AQ858" s="1157"/>
      <c r="AR858" s="1157"/>
      <c r="AS858" s="1157"/>
      <c r="AT858" s="1157"/>
      <c r="AU858" s="1157"/>
      <c r="AV858" s="1157"/>
      <c r="AW858" s="1157"/>
      <c r="AX858" s="1157"/>
      <c r="AY858" s="1157"/>
      <c r="AZ858" s="1157"/>
      <c r="BA858" s="1157"/>
      <c r="BB858" s="1157"/>
      <c r="BC858" s="1157"/>
      <c r="BD858" s="1157"/>
      <c r="BE858" s="1157"/>
      <c r="BF858" s="1157"/>
      <c r="BG858" s="1157"/>
      <c r="BH858" s="1157"/>
      <c r="BI858" s="1157"/>
      <c r="BJ858" s="1157"/>
      <c r="BK858" s="1157"/>
      <c r="BL858" s="1157"/>
      <c r="BM858" s="1157"/>
      <c r="BN858" s="1157"/>
      <c r="BO858" s="1157"/>
      <c r="BP858" s="1157"/>
      <c r="BQ858" s="1157"/>
      <c r="BR858" s="1157"/>
      <c r="BS858" s="1201"/>
      <c r="BT858" s="1157"/>
      <c r="BU858" s="1157"/>
      <c r="BV858" s="1157"/>
      <c r="BW858" s="1157"/>
      <c r="BX858" s="1157"/>
      <c r="BY858" s="1157"/>
      <c r="BZ858" s="1157"/>
      <c r="CA858" s="1157"/>
      <c r="CB858" s="1157"/>
      <c r="CC858" s="1157"/>
      <c r="CD858" s="1157"/>
      <c r="CE858" s="1157"/>
      <c r="CF858" s="1157"/>
      <c r="CG858" s="1157"/>
      <c r="CH858" s="1157"/>
      <c r="CI858" s="1157"/>
      <c r="CJ858" s="1157"/>
      <c r="CK858" s="1157"/>
      <c r="CL858" s="1157"/>
      <c r="CM858" s="1201"/>
      <c r="CN858" s="1201"/>
      <c r="CO858" s="1202"/>
      <c r="CQ858" s="2118"/>
    </row>
    <row r="859" spans="1:95" s="701" customFormat="1">
      <c r="A859" s="1138"/>
      <c r="B859" s="1156"/>
      <c r="C859" s="1132"/>
      <c r="D859" s="1132"/>
      <c r="E859" s="1133"/>
      <c r="F859" s="1151"/>
      <c r="G859" s="1150"/>
      <c r="H859" s="1136"/>
      <c r="I859" s="1157"/>
      <c r="J859" s="1157"/>
      <c r="K859" s="1157"/>
      <c r="L859" s="1157"/>
      <c r="M859" s="1157"/>
      <c r="N859" s="1157"/>
      <c r="O859" s="1157"/>
      <c r="P859" s="1157"/>
      <c r="Q859" s="1157"/>
      <c r="R859" s="1157"/>
      <c r="S859" s="1157"/>
      <c r="T859" s="1157"/>
      <c r="U859" s="1157"/>
      <c r="V859" s="1157"/>
      <c r="W859" s="1157"/>
      <c r="X859" s="1157"/>
      <c r="Y859" s="1157"/>
      <c r="Z859" s="1157"/>
      <c r="AA859" s="1157"/>
      <c r="AB859" s="1201"/>
      <c r="AC859" s="1201"/>
      <c r="AD859" s="1201"/>
      <c r="AE859" s="1201"/>
      <c r="AF859" s="1157"/>
      <c r="AG859" s="1157"/>
      <c r="AH859" s="1157"/>
      <c r="AI859" s="1157"/>
      <c r="AJ859" s="1157"/>
      <c r="AK859" s="1157"/>
      <c r="AL859" s="1157"/>
      <c r="AM859" s="1157"/>
      <c r="AN859" s="1157"/>
      <c r="AO859" s="1157"/>
      <c r="AP859" s="1157"/>
      <c r="AQ859" s="1157"/>
      <c r="AR859" s="1157"/>
      <c r="AS859" s="1157"/>
      <c r="AT859" s="1157"/>
      <c r="AU859" s="1157"/>
      <c r="AV859" s="1157"/>
      <c r="AW859" s="1157"/>
      <c r="AX859" s="1157"/>
      <c r="AY859" s="1157"/>
      <c r="AZ859" s="1157"/>
      <c r="BA859" s="1157"/>
      <c r="BB859" s="1157"/>
      <c r="BC859" s="1157"/>
      <c r="BD859" s="1157"/>
      <c r="BE859" s="1157"/>
      <c r="BF859" s="1157"/>
      <c r="BG859" s="1157"/>
      <c r="BH859" s="1157"/>
      <c r="BI859" s="1157"/>
      <c r="BJ859" s="1157"/>
      <c r="BK859" s="1157"/>
      <c r="BL859" s="1157"/>
      <c r="BM859" s="1157"/>
      <c r="BN859" s="1157"/>
      <c r="BO859" s="1157"/>
      <c r="BP859" s="1157"/>
      <c r="BQ859" s="1157"/>
      <c r="BR859" s="1157"/>
      <c r="BS859" s="1201"/>
      <c r="BT859" s="1157"/>
      <c r="BU859" s="1157"/>
      <c r="BV859" s="1157"/>
      <c r="BW859" s="1157"/>
      <c r="BX859" s="1157"/>
      <c r="BY859" s="1157"/>
      <c r="BZ859" s="1157"/>
      <c r="CA859" s="1157"/>
      <c r="CB859" s="1157"/>
      <c r="CC859" s="1157"/>
      <c r="CD859" s="1157"/>
      <c r="CE859" s="1157"/>
      <c r="CF859" s="1157"/>
      <c r="CG859" s="1157"/>
      <c r="CH859" s="1157"/>
      <c r="CI859" s="1157"/>
      <c r="CJ859" s="1157"/>
      <c r="CK859" s="1157"/>
      <c r="CL859" s="1157"/>
      <c r="CM859" s="1201"/>
      <c r="CN859" s="1201"/>
      <c r="CO859" s="1202"/>
      <c r="CQ859" s="2118"/>
    </row>
    <row r="860" spans="1:95" s="701" customFormat="1">
      <c r="A860" s="1138"/>
      <c r="B860" s="1156"/>
      <c r="C860" s="1132"/>
      <c r="D860" s="1132"/>
      <c r="E860" s="1133"/>
      <c r="F860" s="1151"/>
      <c r="G860" s="1150"/>
      <c r="H860" s="1136"/>
      <c r="I860" s="1157"/>
      <c r="J860" s="1157"/>
      <c r="K860" s="1157"/>
      <c r="L860" s="1157"/>
      <c r="M860" s="1157"/>
      <c r="N860" s="1157"/>
      <c r="O860" s="1157"/>
      <c r="P860" s="1157"/>
      <c r="Q860" s="1157"/>
      <c r="R860" s="1157"/>
      <c r="S860" s="1157"/>
      <c r="T860" s="1157"/>
      <c r="U860" s="1157"/>
      <c r="V860" s="1157"/>
      <c r="W860" s="1157"/>
      <c r="X860" s="1157"/>
      <c r="Y860" s="1157"/>
      <c r="Z860" s="1157"/>
      <c r="AA860" s="1157"/>
      <c r="AB860" s="1201"/>
      <c r="AC860" s="1201"/>
      <c r="AD860" s="1201"/>
      <c r="AE860" s="1201"/>
      <c r="AF860" s="1157"/>
      <c r="AG860" s="1157"/>
      <c r="AH860" s="1157"/>
      <c r="AI860" s="1157"/>
      <c r="AJ860" s="1157"/>
      <c r="AK860" s="1157"/>
      <c r="AL860" s="1157"/>
      <c r="AM860" s="1157"/>
      <c r="AN860" s="1157"/>
      <c r="AO860" s="1157"/>
      <c r="AP860" s="1157"/>
      <c r="AQ860" s="1157"/>
      <c r="AR860" s="1157"/>
      <c r="AS860" s="1157"/>
      <c r="AT860" s="1157"/>
      <c r="AU860" s="1157"/>
      <c r="AV860" s="1157"/>
      <c r="AW860" s="1157"/>
      <c r="AX860" s="1157"/>
      <c r="AY860" s="1157"/>
      <c r="AZ860" s="1157"/>
      <c r="BA860" s="1157"/>
      <c r="BB860" s="1157"/>
      <c r="BC860" s="1157"/>
      <c r="BD860" s="1157"/>
      <c r="BE860" s="1157"/>
      <c r="BF860" s="1157"/>
      <c r="BG860" s="1157"/>
      <c r="BH860" s="1157"/>
      <c r="BI860" s="1157"/>
      <c r="BJ860" s="1157"/>
      <c r="BK860" s="1157"/>
      <c r="BL860" s="1157"/>
      <c r="BM860" s="1157"/>
      <c r="BN860" s="1157"/>
      <c r="BO860" s="1157"/>
      <c r="BP860" s="1157"/>
      <c r="BQ860" s="1157"/>
      <c r="BR860" s="1157"/>
      <c r="BS860" s="1201"/>
      <c r="BT860" s="1157"/>
      <c r="BU860" s="1157"/>
      <c r="BV860" s="1157"/>
      <c r="BW860" s="1157"/>
      <c r="BX860" s="1157"/>
      <c r="BY860" s="1157"/>
      <c r="BZ860" s="1157"/>
      <c r="CA860" s="1157"/>
      <c r="CB860" s="1157"/>
      <c r="CC860" s="1157"/>
      <c r="CD860" s="1157"/>
      <c r="CE860" s="1157"/>
      <c r="CF860" s="1157"/>
      <c r="CG860" s="1157"/>
      <c r="CH860" s="1157"/>
      <c r="CI860" s="1157"/>
      <c r="CJ860" s="1157"/>
      <c r="CK860" s="1157"/>
      <c r="CL860" s="1157"/>
      <c r="CM860" s="1201"/>
      <c r="CN860" s="1201"/>
      <c r="CO860" s="1202"/>
      <c r="CQ860" s="2118"/>
    </row>
    <row r="861" spans="1:95" s="701" customFormat="1">
      <c r="A861" s="1138"/>
      <c r="B861" s="1156"/>
      <c r="C861" s="1132"/>
      <c r="D861" s="1132"/>
      <c r="E861" s="1133"/>
      <c r="F861" s="1151"/>
      <c r="G861" s="1150"/>
      <c r="H861" s="1136"/>
      <c r="I861" s="1157"/>
      <c r="J861" s="1157"/>
      <c r="K861" s="1157"/>
      <c r="L861" s="1157"/>
      <c r="M861" s="1157"/>
      <c r="N861" s="1157"/>
      <c r="O861" s="1157"/>
      <c r="P861" s="1157"/>
      <c r="Q861" s="1157"/>
      <c r="R861" s="1157"/>
      <c r="S861" s="1157"/>
      <c r="T861" s="1157"/>
      <c r="U861" s="1157"/>
      <c r="V861" s="1157"/>
      <c r="W861" s="1157"/>
      <c r="X861" s="1157"/>
      <c r="Y861" s="1157"/>
      <c r="Z861" s="1157"/>
      <c r="AA861" s="1157"/>
      <c r="AB861" s="1201"/>
      <c r="AC861" s="1201"/>
      <c r="AD861" s="1201"/>
      <c r="AE861" s="1201"/>
      <c r="AF861" s="1157"/>
      <c r="AG861" s="1157"/>
      <c r="AH861" s="1157"/>
      <c r="AI861" s="1157"/>
      <c r="AJ861" s="1157"/>
      <c r="AK861" s="1157"/>
      <c r="AL861" s="1157"/>
      <c r="AM861" s="1157"/>
      <c r="AN861" s="1157"/>
      <c r="AO861" s="1157"/>
      <c r="AP861" s="1157"/>
      <c r="AQ861" s="1157"/>
      <c r="AR861" s="1157"/>
      <c r="AS861" s="1157"/>
      <c r="AT861" s="1157"/>
      <c r="AU861" s="1157"/>
      <c r="AV861" s="1157"/>
      <c r="AW861" s="1157"/>
      <c r="AX861" s="1157"/>
      <c r="AY861" s="1157"/>
      <c r="AZ861" s="1157"/>
      <c r="BA861" s="1157"/>
      <c r="BB861" s="1157"/>
      <c r="BC861" s="1157"/>
      <c r="BD861" s="1157"/>
      <c r="BE861" s="1157"/>
      <c r="BF861" s="1157"/>
      <c r="BG861" s="1157"/>
      <c r="BH861" s="1157"/>
      <c r="BI861" s="1157"/>
      <c r="BJ861" s="1157"/>
      <c r="BK861" s="1157"/>
      <c r="BL861" s="1157"/>
      <c r="BM861" s="1157"/>
      <c r="BN861" s="1157"/>
      <c r="BO861" s="1157"/>
      <c r="BP861" s="1157"/>
      <c r="BQ861" s="1157"/>
      <c r="BR861" s="1157"/>
      <c r="BS861" s="1201"/>
      <c r="BT861" s="1157"/>
      <c r="BU861" s="1157"/>
      <c r="BV861" s="1157"/>
      <c r="BW861" s="1157"/>
      <c r="BX861" s="1157"/>
      <c r="BY861" s="1157"/>
      <c r="BZ861" s="1157"/>
      <c r="CA861" s="1157"/>
      <c r="CB861" s="1157"/>
      <c r="CC861" s="1157"/>
      <c r="CD861" s="1157"/>
      <c r="CE861" s="1157"/>
      <c r="CF861" s="1157"/>
      <c r="CG861" s="1157"/>
      <c r="CH861" s="1157"/>
      <c r="CI861" s="1157"/>
      <c r="CJ861" s="1157"/>
      <c r="CK861" s="1157"/>
      <c r="CL861" s="1157"/>
      <c r="CM861" s="1201"/>
      <c r="CN861" s="1201"/>
      <c r="CO861" s="1202"/>
      <c r="CQ861" s="2118"/>
    </row>
    <row r="862" spans="1:95" s="701" customFormat="1">
      <c r="A862" s="1138"/>
      <c r="B862" s="1156"/>
      <c r="C862" s="1132"/>
      <c r="D862" s="1132"/>
      <c r="E862" s="1133"/>
      <c r="F862" s="1151"/>
      <c r="G862" s="1150"/>
      <c r="H862" s="1136"/>
      <c r="I862" s="1157"/>
      <c r="J862" s="1157"/>
      <c r="K862" s="1157"/>
      <c r="L862" s="1157"/>
      <c r="M862" s="1157"/>
      <c r="N862" s="1157"/>
      <c r="O862" s="1157"/>
      <c r="P862" s="1157"/>
      <c r="Q862" s="1157"/>
      <c r="R862" s="1157"/>
      <c r="S862" s="1157"/>
      <c r="T862" s="1157"/>
      <c r="U862" s="1157"/>
      <c r="V862" s="1157"/>
      <c r="W862" s="1157"/>
      <c r="X862" s="1157"/>
      <c r="Y862" s="1157"/>
      <c r="Z862" s="1157"/>
      <c r="AA862" s="1157"/>
      <c r="AB862" s="1201"/>
      <c r="AC862" s="1201"/>
      <c r="AD862" s="1201"/>
      <c r="AE862" s="1201"/>
      <c r="AF862" s="1157"/>
      <c r="AG862" s="1157"/>
      <c r="AH862" s="1157"/>
      <c r="AI862" s="1157"/>
      <c r="AJ862" s="1157"/>
      <c r="AK862" s="1157"/>
      <c r="AL862" s="1157"/>
      <c r="AM862" s="1157"/>
      <c r="AN862" s="1157"/>
      <c r="AO862" s="1157"/>
      <c r="AP862" s="1157"/>
      <c r="AQ862" s="1157"/>
      <c r="AR862" s="1157"/>
      <c r="AS862" s="1157"/>
      <c r="AT862" s="1157"/>
      <c r="AU862" s="1157"/>
      <c r="AV862" s="1157"/>
      <c r="AW862" s="1157"/>
      <c r="AX862" s="1157"/>
      <c r="AY862" s="1157"/>
      <c r="AZ862" s="1157"/>
      <c r="BA862" s="1157"/>
      <c r="BB862" s="1157"/>
      <c r="BC862" s="1157"/>
      <c r="BD862" s="1157"/>
      <c r="BE862" s="1157"/>
      <c r="BF862" s="1157"/>
      <c r="BG862" s="1157"/>
      <c r="BH862" s="1157"/>
      <c r="BI862" s="1157"/>
      <c r="BJ862" s="1157"/>
      <c r="BK862" s="1157"/>
      <c r="BL862" s="1157"/>
      <c r="BM862" s="1157"/>
      <c r="BN862" s="1157"/>
      <c r="BO862" s="1157"/>
      <c r="BP862" s="1157"/>
      <c r="BQ862" s="1157"/>
      <c r="BR862" s="1157"/>
      <c r="BS862" s="1201"/>
      <c r="BT862" s="1157"/>
      <c r="BU862" s="1157"/>
      <c r="BV862" s="1157"/>
      <c r="BW862" s="1157"/>
      <c r="BX862" s="1157"/>
      <c r="BY862" s="1157"/>
      <c r="BZ862" s="1157"/>
      <c r="CA862" s="1157"/>
      <c r="CB862" s="1157"/>
      <c r="CC862" s="1157"/>
      <c r="CD862" s="1157"/>
      <c r="CE862" s="1157"/>
      <c r="CF862" s="1157"/>
      <c r="CG862" s="1157"/>
      <c r="CH862" s="1157"/>
      <c r="CI862" s="1157"/>
      <c r="CJ862" s="1157"/>
      <c r="CK862" s="1157"/>
      <c r="CL862" s="1157"/>
      <c r="CM862" s="1201"/>
      <c r="CN862" s="1201"/>
      <c r="CO862" s="1202"/>
      <c r="CQ862" s="2118"/>
    </row>
    <row r="863" spans="1:95" s="701" customFormat="1">
      <c r="A863" s="1138"/>
      <c r="B863" s="1156"/>
      <c r="C863" s="1132"/>
      <c r="D863" s="1132"/>
      <c r="E863" s="1133"/>
      <c r="F863" s="1151"/>
      <c r="G863" s="1150"/>
      <c r="H863" s="1136"/>
      <c r="I863" s="1157"/>
      <c r="J863" s="1157"/>
      <c r="K863" s="1157"/>
      <c r="L863" s="1157"/>
      <c r="M863" s="1157"/>
      <c r="N863" s="1157"/>
      <c r="O863" s="1157"/>
      <c r="P863" s="1157"/>
      <c r="Q863" s="1157"/>
      <c r="R863" s="1157"/>
      <c r="S863" s="1157"/>
      <c r="T863" s="1157"/>
      <c r="U863" s="1157"/>
      <c r="V863" s="1157"/>
      <c r="W863" s="1157"/>
      <c r="X863" s="1157"/>
      <c r="Y863" s="1157"/>
      <c r="Z863" s="1157"/>
      <c r="AA863" s="1157"/>
      <c r="AB863" s="1201"/>
      <c r="AC863" s="1201"/>
      <c r="AD863" s="1201"/>
      <c r="AE863" s="1201"/>
      <c r="AF863" s="1157"/>
      <c r="AG863" s="1157"/>
      <c r="AH863" s="1157"/>
      <c r="AI863" s="1157"/>
      <c r="AJ863" s="1157"/>
      <c r="AK863" s="1157"/>
      <c r="AL863" s="1157"/>
      <c r="AM863" s="1157"/>
      <c r="AN863" s="1157"/>
      <c r="AO863" s="1157"/>
      <c r="AP863" s="1157"/>
      <c r="AQ863" s="1157"/>
      <c r="AR863" s="1157"/>
      <c r="AS863" s="1157"/>
      <c r="AT863" s="1157"/>
      <c r="AU863" s="1157"/>
      <c r="AV863" s="1157"/>
      <c r="AW863" s="1157"/>
      <c r="AX863" s="1157"/>
      <c r="AY863" s="1157"/>
      <c r="AZ863" s="1157"/>
      <c r="BA863" s="1157"/>
      <c r="BB863" s="1157"/>
      <c r="BC863" s="1157"/>
      <c r="BD863" s="1157"/>
      <c r="BE863" s="1157"/>
      <c r="BF863" s="1157"/>
      <c r="BG863" s="1157"/>
      <c r="BH863" s="1157"/>
      <c r="BI863" s="1157"/>
      <c r="BJ863" s="1157"/>
      <c r="BK863" s="1157"/>
      <c r="BL863" s="1157"/>
      <c r="BM863" s="1157"/>
      <c r="BN863" s="1157"/>
      <c r="BO863" s="1157"/>
      <c r="BP863" s="1157"/>
      <c r="BQ863" s="1157"/>
      <c r="BR863" s="1157"/>
      <c r="BS863" s="1201"/>
      <c r="BT863" s="1157"/>
      <c r="BU863" s="1157"/>
      <c r="BV863" s="1157"/>
      <c r="BW863" s="1157"/>
      <c r="BX863" s="1157"/>
      <c r="BY863" s="1157"/>
      <c r="BZ863" s="1157"/>
      <c r="CA863" s="1157"/>
      <c r="CB863" s="1157"/>
      <c r="CC863" s="1157"/>
      <c r="CD863" s="1157"/>
      <c r="CE863" s="1157"/>
      <c r="CF863" s="1157"/>
      <c r="CG863" s="1157"/>
      <c r="CH863" s="1157"/>
      <c r="CI863" s="1157"/>
      <c r="CJ863" s="1157"/>
      <c r="CK863" s="1157"/>
      <c r="CL863" s="1157"/>
      <c r="CM863" s="1201"/>
      <c r="CN863" s="1201"/>
      <c r="CO863" s="1202"/>
      <c r="CQ863" s="2118"/>
    </row>
    <row r="864" spans="1:95" s="701" customFormat="1">
      <c r="A864" s="1138"/>
      <c r="B864" s="1156"/>
      <c r="C864" s="1132"/>
      <c r="D864" s="1132"/>
      <c r="E864" s="1133"/>
      <c r="F864" s="1151"/>
      <c r="G864" s="1150"/>
      <c r="H864" s="1136"/>
      <c r="I864" s="1157"/>
      <c r="J864" s="1157"/>
      <c r="K864" s="1157"/>
      <c r="L864" s="1157"/>
      <c r="M864" s="1157"/>
      <c r="N864" s="1157"/>
      <c r="O864" s="1157"/>
      <c r="P864" s="1157"/>
      <c r="Q864" s="1157"/>
      <c r="R864" s="1157"/>
      <c r="S864" s="1157"/>
      <c r="T864" s="1157"/>
      <c r="U864" s="1157"/>
      <c r="V864" s="1157"/>
      <c r="W864" s="1157"/>
      <c r="X864" s="1157"/>
      <c r="Y864" s="1157"/>
      <c r="Z864" s="1157"/>
      <c r="AA864" s="1157"/>
      <c r="AB864" s="1201"/>
      <c r="AC864" s="1201"/>
      <c r="AD864" s="1201"/>
      <c r="AE864" s="1201"/>
      <c r="AF864" s="1157"/>
      <c r="AG864" s="1157"/>
      <c r="AH864" s="1157"/>
      <c r="AI864" s="1157"/>
      <c r="AJ864" s="1157"/>
      <c r="AK864" s="1157"/>
      <c r="AL864" s="1157"/>
      <c r="AM864" s="1157"/>
      <c r="AN864" s="1157"/>
      <c r="AO864" s="1157"/>
      <c r="AP864" s="1157"/>
      <c r="AQ864" s="1157"/>
      <c r="AR864" s="1157"/>
      <c r="AS864" s="1157"/>
      <c r="AT864" s="1157"/>
      <c r="AU864" s="1157"/>
      <c r="AV864" s="1157"/>
      <c r="AW864" s="1157"/>
      <c r="AX864" s="1157"/>
      <c r="AY864" s="1157"/>
      <c r="AZ864" s="1157"/>
      <c r="BA864" s="1157"/>
      <c r="BB864" s="1157"/>
      <c r="BC864" s="1157"/>
      <c r="BD864" s="1157"/>
      <c r="BE864" s="1157"/>
      <c r="BF864" s="1157"/>
      <c r="BG864" s="1157"/>
      <c r="BH864" s="1157"/>
      <c r="BI864" s="1157"/>
      <c r="BJ864" s="1157"/>
      <c r="BK864" s="1157"/>
      <c r="BL864" s="1157"/>
      <c r="BM864" s="1157"/>
      <c r="BN864" s="1157"/>
      <c r="BO864" s="1157"/>
      <c r="BP864" s="1157"/>
      <c r="BQ864" s="1157"/>
      <c r="BR864" s="1157"/>
      <c r="BS864" s="1201"/>
      <c r="BT864" s="1157"/>
      <c r="BU864" s="1157"/>
      <c r="BV864" s="1157"/>
      <c r="BW864" s="1157"/>
      <c r="BX864" s="1157"/>
      <c r="BY864" s="1157"/>
      <c r="BZ864" s="1157"/>
      <c r="CA864" s="1157"/>
      <c r="CB864" s="1157"/>
      <c r="CC864" s="1157"/>
      <c r="CD864" s="1157"/>
      <c r="CE864" s="1157"/>
      <c r="CF864" s="1157"/>
      <c r="CG864" s="1157"/>
      <c r="CH864" s="1157"/>
      <c r="CI864" s="1157"/>
      <c r="CJ864" s="1157"/>
      <c r="CK864" s="1157"/>
      <c r="CL864" s="1157"/>
      <c r="CM864" s="1201"/>
      <c r="CN864" s="1201"/>
      <c r="CO864" s="1202"/>
      <c r="CQ864" s="2118"/>
    </row>
    <row r="865" spans="1:95" s="701" customFormat="1">
      <c r="A865" s="1138"/>
      <c r="B865" s="1156"/>
      <c r="C865" s="1132"/>
      <c r="D865" s="1132"/>
      <c r="E865" s="1133"/>
      <c r="F865" s="1151"/>
      <c r="G865" s="1150"/>
      <c r="H865" s="1136"/>
      <c r="I865" s="1157"/>
      <c r="J865" s="1157"/>
      <c r="K865" s="1157"/>
      <c r="L865" s="1157"/>
      <c r="M865" s="1157"/>
      <c r="N865" s="1157"/>
      <c r="O865" s="1157"/>
      <c r="P865" s="1157"/>
      <c r="Q865" s="1157"/>
      <c r="R865" s="1157"/>
      <c r="S865" s="1157"/>
      <c r="T865" s="1157"/>
      <c r="U865" s="1157"/>
      <c r="V865" s="1157"/>
      <c r="W865" s="1157"/>
      <c r="X865" s="1157"/>
      <c r="Y865" s="1157"/>
      <c r="Z865" s="1157"/>
      <c r="AA865" s="1157"/>
      <c r="AB865" s="1201"/>
      <c r="AC865" s="1201"/>
      <c r="AD865" s="1201"/>
      <c r="AE865" s="1201"/>
      <c r="AF865" s="1157"/>
      <c r="AG865" s="1157"/>
      <c r="AH865" s="1157"/>
      <c r="AI865" s="1157"/>
      <c r="AJ865" s="1157"/>
      <c r="AK865" s="1157"/>
      <c r="AL865" s="1157"/>
      <c r="AM865" s="1157"/>
      <c r="AN865" s="1157"/>
      <c r="AO865" s="1157"/>
      <c r="AP865" s="1157"/>
      <c r="AQ865" s="1157"/>
      <c r="AR865" s="1157"/>
      <c r="AS865" s="1157"/>
      <c r="AT865" s="1157"/>
      <c r="AU865" s="1157"/>
      <c r="AV865" s="1157"/>
      <c r="AW865" s="1157"/>
      <c r="AX865" s="1157"/>
      <c r="AY865" s="1157"/>
      <c r="AZ865" s="1157"/>
      <c r="BA865" s="1157"/>
      <c r="BB865" s="1157"/>
      <c r="BC865" s="1157"/>
      <c r="BD865" s="1157"/>
      <c r="BE865" s="1157"/>
      <c r="BF865" s="1157"/>
      <c r="BG865" s="1157"/>
      <c r="BH865" s="1157"/>
      <c r="BI865" s="1157"/>
      <c r="BJ865" s="1157"/>
      <c r="BK865" s="1157"/>
      <c r="BL865" s="1157"/>
      <c r="BM865" s="1157"/>
      <c r="BN865" s="1157"/>
      <c r="BO865" s="1157"/>
      <c r="BP865" s="1157"/>
      <c r="BQ865" s="1157"/>
      <c r="BR865" s="1157"/>
      <c r="BS865" s="1201"/>
      <c r="BT865" s="1157"/>
      <c r="BU865" s="1157"/>
      <c r="BV865" s="1157"/>
      <c r="BW865" s="1157"/>
      <c r="BX865" s="1157"/>
      <c r="BY865" s="1157"/>
      <c r="BZ865" s="1157"/>
      <c r="CA865" s="1157"/>
      <c r="CB865" s="1157"/>
      <c r="CC865" s="1157"/>
      <c r="CD865" s="1157"/>
      <c r="CE865" s="1157"/>
      <c r="CF865" s="1157"/>
      <c r="CG865" s="1157"/>
      <c r="CH865" s="1157"/>
      <c r="CI865" s="1157"/>
      <c r="CJ865" s="1157"/>
      <c r="CK865" s="1157"/>
      <c r="CL865" s="1157"/>
      <c r="CM865" s="1201"/>
      <c r="CN865" s="1201"/>
      <c r="CO865" s="1202"/>
      <c r="CQ865" s="2118"/>
    </row>
    <row r="866" spans="1:95" s="701" customFormat="1">
      <c r="A866" s="1138"/>
      <c r="B866" s="1156"/>
      <c r="C866" s="1132"/>
      <c r="D866" s="1132"/>
      <c r="E866" s="1133"/>
      <c r="F866" s="1151"/>
      <c r="G866" s="1150"/>
      <c r="H866" s="1136"/>
      <c r="I866" s="1157"/>
      <c r="J866" s="1157"/>
      <c r="K866" s="1157"/>
      <c r="L866" s="1157"/>
      <c r="M866" s="1157"/>
      <c r="N866" s="1157"/>
      <c r="O866" s="1157"/>
      <c r="P866" s="1157"/>
      <c r="Q866" s="1157"/>
      <c r="R866" s="1157"/>
      <c r="S866" s="1157"/>
      <c r="T866" s="1157"/>
      <c r="U866" s="1157"/>
      <c r="V866" s="1157"/>
      <c r="W866" s="1157"/>
      <c r="X866" s="1157"/>
      <c r="Y866" s="1157"/>
      <c r="Z866" s="1157"/>
      <c r="AA866" s="1157"/>
      <c r="AB866" s="1201"/>
      <c r="AC866" s="1201"/>
      <c r="AD866" s="1201"/>
      <c r="AE866" s="1201"/>
      <c r="AF866" s="1157"/>
      <c r="AG866" s="1157"/>
      <c r="AH866" s="1157"/>
      <c r="AI866" s="1157"/>
      <c r="AJ866" s="1157"/>
      <c r="AK866" s="1157"/>
      <c r="AL866" s="1157"/>
      <c r="AM866" s="1157"/>
      <c r="AN866" s="1157"/>
      <c r="AO866" s="1157"/>
      <c r="AP866" s="1157"/>
      <c r="AQ866" s="1157"/>
      <c r="AR866" s="1157"/>
      <c r="AS866" s="1157"/>
      <c r="AT866" s="1157"/>
      <c r="AU866" s="1157"/>
      <c r="AV866" s="1157"/>
      <c r="AW866" s="1157"/>
      <c r="AX866" s="1157"/>
      <c r="AY866" s="1157"/>
      <c r="AZ866" s="1157"/>
      <c r="BA866" s="1157"/>
      <c r="BB866" s="1157"/>
      <c r="BC866" s="1157"/>
      <c r="BD866" s="1157"/>
      <c r="BE866" s="1157"/>
      <c r="BF866" s="1157"/>
      <c r="BG866" s="1157"/>
      <c r="BH866" s="1157"/>
      <c r="BI866" s="1157"/>
      <c r="BJ866" s="1157"/>
      <c r="BK866" s="1157"/>
      <c r="BL866" s="1157"/>
      <c r="BM866" s="1157"/>
      <c r="BN866" s="1157"/>
      <c r="BO866" s="1157"/>
      <c r="BP866" s="1157"/>
      <c r="BQ866" s="1157"/>
      <c r="BR866" s="1157"/>
      <c r="BS866" s="1201"/>
      <c r="BT866" s="1157"/>
      <c r="BU866" s="1157"/>
      <c r="BV866" s="1157"/>
      <c r="BW866" s="1157"/>
      <c r="BX866" s="1157"/>
      <c r="BY866" s="1157"/>
      <c r="BZ866" s="1157"/>
      <c r="CA866" s="1157"/>
      <c r="CB866" s="1157"/>
      <c r="CC866" s="1157"/>
      <c r="CD866" s="1157"/>
      <c r="CE866" s="1157"/>
      <c r="CF866" s="1157"/>
      <c r="CG866" s="1157"/>
      <c r="CH866" s="1157"/>
      <c r="CI866" s="1157"/>
      <c r="CJ866" s="1157"/>
      <c r="CK866" s="1157"/>
      <c r="CL866" s="1157"/>
      <c r="CM866" s="1201"/>
      <c r="CN866" s="1201"/>
      <c r="CO866" s="1202"/>
      <c r="CQ866" s="2118"/>
    </row>
    <row r="867" spans="1:95" s="701" customFormat="1">
      <c r="A867" s="1138"/>
      <c r="B867" s="1156"/>
      <c r="C867" s="1132"/>
      <c r="D867" s="1132"/>
      <c r="E867" s="1133"/>
      <c r="F867" s="1151"/>
      <c r="G867" s="1150"/>
      <c r="H867" s="1136"/>
      <c r="I867" s="1157"/>
      <c r="J867" s="1157"/>
      <c r="K867" s="1157"/>
      <c r="L867" s="1157"/>
      <c r="M867" s="1157"/>
      <c r="N867" s="1157"/>
      <c r="O867" s="1157"/>
      <c r="P867" s="1157"/>
      <c r="Q867" s="1157"/>
      <c r="R867" s="1157"/>
      <c r="S867" s="1157"/>
      <c r="T867" s="1157"/>
      <c r="U867" s="1157"/>
      <c r="V867" s="1157"/>
      <c r="W867" s="1157"/>
      <c r="X867" s="1157"/>
      <c r="Y867" s="1157"/>
      <c r="Z867" s="1157"/>
      <c r="AA867" s="1157"/>
      <c r="AB867" s="1201"/>
      <c r="AC867" s="1201"/>
      <c r="AD867" s="1201"/>
      <c r="AE867" s="1201"/>
      <c r="AF867" s="1157"/>
      <c r="AG867" s="1157"/>
      <c r="AH867" s="1157"/>
      <c r="AI867" s="1157"/>
      <c r="AJ867" s="1157"/>
      <c r="AK867" s="1157"/>
      <c r="AL867" s="1157"/>
      <c r="AM867" s="1157"/>
      <c r="AN867" s="1157"/>
      <c r="AO867" s="1157"/>
      <c r="AP867" s="1157"/>
      <c r="AQ867" s="1157"/>
      <c r="AR867" s="1157"/>
      <c r="AS867" s="1157"/>
      <c r="AT867" s="1157"/>
      <c r="AU867" s="1157"/>
      <c r="AV867" s="1157"/>
      <c r="AW867" s="1157"/>
      <c r="AX867" s="1157"/>
      <c r="AY867" s="1157"/>
      <c r="AZ867" s="1157"/>
      <c r="BA867" s="1157"/>
      <c r="BB867" s="1157"/>
      <c r="BC867" s="1157"/>
      <c r="BD867" s="1157"/>
      <c r="BE867" s="1157"/>
      <c r="BF867" s="1157"/>
      <c r="BG867" s="1157"/>
      <c r="BH867" s="1157"/>
      <c r="BI867" s="1157"/>
      <c r="BJ867" s="1157"/>
      <c r="BK867" s="1157"/>
      <c r="BL867" s="1157"/>
      <c r="BM867" s="1157"/>
      <c r="BN867" s="1157"/>
      <c r="BO867" s="1157"/>
      <c r="BP867" s="1157"/>
      <c r="BQ867" s="1157"/>
      <c r="BR867" s="1157"/>
      <c r="BS867" s="1201"/>
      <c r="BT867" s="1157"/>
      <c r="BU867" s="1157"/>
      <c r="BV867" s="1157"/>
      <c r="BW867" s="1157"/>
      <c r="BX867" s="1157"/>
      <c r="BY867" s="1157"/>
      <c r="BZ867" s="1157"/>
      <c r="CA867" s="1157"/>
      <c r="CB867" s="1157"/>
      <c r="CC867" s="1157"/>
      <c r="CD867" s="1157"/>
      <c r="CE867" s="1157"/>
      <c r="CF867" s="1157"/>
      <c r="CG867" s="1157"/>
      <c r="CH867" s="1157"/>
      <c r="CI867" s="1157"/>
      <c r="CJ867" s="1157"/>
      <c r="CK867" s="1157"/>
      <c r="CL867" s="1157"/>
      <c r="CM867" s="1201"/>
      <c r="CN867" s="1201"/>
      <c r="CO867" s="1202"/>
      <c r="CQ867" s="2118"/>
    </row>
    <row r="868" spans="1:95" s="701" customFormat="1">
      <c r="A868" s="1138"/>
      <c r="B868" s="1156"/>
      <c r="C868" s="1132"/>
      <c r="D868" s="1132"/>
      <c r="E868" s="1133"/>
      <c r="F868" s="1151"/>
      <c r="G868" s="1150"/>
      <c r="H868" s="1136"/>
      <c r="I868" s="1157"/>
      <c r="J868" s="1157"/>
      <c r="K868" s="1157"/>
      <c r="L868" s="1157"/>
      <c r="M868" s="1157"/>
      <c r="N868" s="1157"/>
      <c r="O868" s="1157"/>
      <c r="P868" s="1157"/>
      <c r="Q868" s="1157"/>
      <c r="R868" s="1157"/>
      <c r="S868" s="1157"/>
      <c r="T868" s="1157"/>
      <c r="U868" s="1157"/>
      <c r="V868" s="1157"/>
      <c r="W868" s="1157"/>
      <c r="X868" s="1157"/>
      <c r="Y868" s="1157"/>
      <c r="Z868" s="1157"/>
      <c r="AA868" s="1157"/>
      <c r="AB868" s="1201"/>
      <c r="AC868" s="1201"/>
      <c r="AD868" s="1201"/>
      <c r="AE868" s="1201"/>
      <c r="AF868" s="1157"/>
      <c r="AG868" s="1157"/>
      <c r="AH868" s="1157"/>
      <c r="AI868" s="1157"/>
      <c r="AJ868" s="1157"/>
      <c r="AK868" s="1157"/>
      <c r="AL868" s="1157"/>
      <c r="AM868" s="1157"/>
      <c r="AN868" s="1157"/>
      <c r="AO868" s="1157"/>
      <c r="AP868" s="1157"/>
      <c r="AQ868" s="1157"/>
      <c r="AR868" s="1157"/>
      <c r="AS868" s="1157"/>
      <c r="AT868" s="1157"/>
      <c r="AU868" s="1157"/>
      <c r="AV868" s="1157"/>
      <c r="AW868" s="1157"/>
      <c r="AX868" s="1157"/>
      <c r="AY868" s="1157"/>
      <c r="AZ868" s="1157"/>
      <c r="BA868" s="1157"/>
      <c r="BB868" s="1157"/>
      <c r="BC868" s="1157"/>
      <c r="BD868" s="1157"/>
      <c r="BE868" s="1157"/>
      <c r="BF868" s="1157"/>
      <c r="BG868" s="1157"/>
      <c r="BH868" s="1157"/>
      <c r="BI868" s="1157"/>
      <c r="BJ868" s="1157"/>
      <c r="BK868" s="1157"/>
      <c r="BL868" s="1157"/>
      <c r="BM868" s="1157"/>
      <c r="BN868" s="1157"/>
      <c r="BO868" s="1157"/>
      <c r="BP868" s="1157"/>
      <c r="BQ868" s="1157"/>
      <c r="BR868" s="1157"/>
      <c r="BS868" s="1201"/>
      <c r="BT868" s="1157"/>
      <c r="BU868" s="1157"/>
      <c r="BV868" s="1157"/>
      <c r="BW868" s="1157"/>
      <c r="BX868" s="1157"/>
      <c r="BY868" s="1157"/>
      <c r="BZ868" s="1157"/>
      <c r="CA868" s="1157"/>
      <c r="CB868" s="1157"/>
      <c r="CC868" s="1157"/>
      <c r="CD868" s="1157"/>
      <c r="CE868" s="1157"/>
      <c r="CF868" s="1157"/>
      <c r="CG868" s="1157"/>
      <c r="CH868" s="1157"/>
      <c r="CI868" s="1157"/>
      <c r="CJ868" s="1157"/>
      <c r="CK868" s="1157"/>
      <c r="CL868" s="1157"/>
      <c r="CM868" s="1201"/>
      <c r="CN868" s="1201"/>
      <c r="CO868" s="1202"/>
      <c r="CQ868" s="2118"/>
    </row>
    <row r="869" spans="1:95" s="701" customFormat="1">
      <c r="A869" s="1138"/>
      <c r="B869" s="1156"/>
      <c r="C869" s="1132"/>
      <c r="D869" s="1132"/>
      <c r="E869" s="1133"/>
      <c r="F869" s="1151"/>
      <c r="G869" s="1150"/>
      <c r="H869" s="1136"/>
      <c r="I869" s="1157"/>
      <c r="J869" s="1157"/>
      <c r="K869" s="1157"/>
      <c r="L869" s="1157"/>
      <c r="M869" s="1157"/>
      <c r="N869" s="1157"/>
      <c r="O869" s="1157"/>
      <c r="P869" s="1157"/>
      <c r="Q869" s="1157"/>
      <c r="R869" s="1157"/>
      <c r="S869" s="1157"/>
      <c r="T869" s="1157"/>
      <c r="U869" s="1157"/>
      <c r="V869" s="1157"/>
      <c r="W869" s="1157"/>
      <c r="X869" s="1157"/>
      <c r="Y869" s="1157"/>
      <c r="Z869" s="1157"/>
      <c r="AA869" s="1157"/>
      <c r="AB869" s="1201"/>
      <c r="AC869" s="1201"/>
      <c r="AD869" s="1201"/>
      <c r="AE869" s="1201"/>
      <c r="AF869" s="1157"/>
      <c r="AG869" s="1157"/>
      <c r="AH869" s="1157"/>
      <c r="AI869" s="1157"/>
      <c r="AJ869" s="1157"/>
      <c r="AK869" s="1157"/>
      <c r="AL869" s="1157"/>
      <c r="AM869" s="1157"/>
      <c r="AN869" s="1157"/>
      <c r="AO869" s="1157"/>
      <c r="AP869" s="1157"/>
      <c r="AQ869" s="1157"/>
      <c r="AR869" s="1157"/>
      <c r="AS869" s="1157"/>
      <c r="AT869" s="1157"/>
      <c r="AU869" s="1157"/>
      <c r="AV869" s="1157"/>
      <c r="AW869" s="1157"/>
      <c r="AX869" s="1157"/>
      <c r="AY869" s="1157"/>
      <c r="AZ869" s="1157"/>
      <c r="BA869" s="1157"/>
      <c r="BB869" s="1157"/>
      <c r="BC869" s="1157"/>
      <c r="BD869" s="1157"/>
      <c r="BE869" s="1157"/>
      <c r="BF869" s="1157"/>
      <c r="BG869" s="1157"/>
      <c r="BH869" s="1157"/>
      <c r="BI869" s="1157"/>
      <c r="BJ869" s="1157"/>
      <c r="BK869" s="1157"/>
      <c r="BL869" s="1157"/>
      <c r="BM869" s="1157"/>
      <c r="BN869" s="1157"/>
      <c r="BO869" s="1157"/>
      <c r="BP869" s="1157"/>
      <c r="BQ869" s="1157"/>
      <c r="BR869" s="1157"/>
      <c r="BS869" s="1201"/>
      <c r="BT869" s="1157"/>
      <c r="BU869" s="1157"/>
      <c r="BV869" s="1157"/>
      <c r="BW869" s="1157"/>
      <c r="BX869" s="1157"/>
      <c r="BY869" s="1157"/>
      <c r="BZ869" s="1157"/>
      <c r="CA869" s="1157"/>
      <c r="CB869" s="1157"/>
      <c r="CC869" s="1157"/>
      <c r="CD869" s="1157"/>
      <c r="CE869" s="1157"/>
      <c r="CF869" s="1157"/>
      <c r="CG869" s="1157"/>
      <c r="CH869" s="1157"/>
      <c r="CI869" s="1157"/>
      <c r="CJ869" s="1157"/>
      <c r="CK869" s="1157"/>
      <c r="CL869" s="1157"/>
      <c r="CM869" s="1201"/>
      <c r="CN869" s="1201"/>
      <c r="CO869" s="1202"/>
      <c r="CQ869" s="2118"/>
    </row>
    <row r="870" spans="1:95" s="701" customFormat="1">
      <c r="A870" s="1138"/>
      <c r="B870" s="1156"/>
      <c r="C870" s="1132"/>
      <c r="D870" s="1132"/>
      <c r="E870" s="1133"/>
      <c r="F870" s="1151"/>
      <c r="G870" s="1150"/>
      <c r="H870" s="1136"/>
      <c r="I870" s="1157"/>
      <c r="J870" s="1157"/>
      <c r="K870" s="1157"/>
      <c r="L870" s="1157"/>
      <c r="M870" s="1157"/>
      <c r="N870" s="1157"/>
      <c r="O870" s="1157"/>
      <c r="P870" s="1157"/>
      <c r="Q870" s="1157"/>
      <c r="R870" s="1157"/>
      <c r="S870" s="1157"/>
      <c r="T870" s="1157"/>
      <c r="U870" s="1157"/>
      <c r="V870" s="1157"/>
      <c r="W870" s="1157"/>
      <c r="X870" s="1157"/>
      <c r="Y870" s="1157"/>
      <c r="Z870" s="1157"/>
      <c r="AA870" s="1157"/>
      <c r="AB870" s="1201"/>
      <c r="AC870" s="1201"/>
      <c r="AD870" s="1201"/>
      <c r="AE870" s="1201"/>
      <c r="AF870" s="1157"/>
      <c r="AG870" s="1157"/>
      <c r="AH870" s="1157"/>
      <c r="AI870" s="1157"/>
      <c r="AJ870" s="1157"/>
      <c r="AK870" s="1157"/>
      <c r="AL870" s="1157"/>
      <c r="AM870" s="1157"/>
      <c r="AN870" s="1157"/>
      <c r="AO870" s="1157"/>
      <c r="AP870" s="1157"/>
      <c r="AQ870" s="1157"/>
      <c r="AR870" s="1157"/>
      <c r="AS870" s="1157"/>
      <c r="AT870" s="1157"/>
      <c r="AU870" s="1157"/>
      <c r="AV870" s="1157"/>
      <c r="AW870" s="1157"/>
      <c r="AX870" s="1157"/>
      <c r="AY870" s="1157"/>
      <c r="AZ870" s="1157"/>
      <c r="BA870" s="1157"/>
      <c r="BB870" s="1157"/>
      <c r="BC870" s="1157"/>
      <c r="BD870" s="1157"/>
      <c r="BE870" s="1157"/>
      <c r="BF870" s="1157"/>
      <c r="BG870" s="1157"/>
      <c r="BH870" s="1157"/>
      <c r="BI870" s="1157"/>
      <c r="BJ870" s="1157"/>
      <c r="BK870" s="1157"/>
      <c r="BL870" s="1157"/>
      <c r="BM870" s="1157"/>
      <c r="BN870" s="1157"/>
      <c r="BO870" s="1157"/>
      <c r="BP870" s="1157"/>
      <c r="BQ870" s="1157"/>
      <c r="BR870" s="1157"/>
      <c r="BS870" s="1201"/>
      <c r="BT870" s="1157"/>
      <c r="BU870" s="1157"/>
      <c r="BV870" s="1157"/>
      <c r="BW870" s="1157"/>
      <c r="BX870" s="1157"/>
      <c r="BY870" s="1157"/>
      <c r="BZ870" s="1157"/>
      <c r="CA870" s="1157"/>
      <c r="CB870" s="1157"/>
      <c r="CC870" s="1157"/>
      <c r="CD870" s="1157"/>
      <c r="CE870" s="1157"/>
      <c r="CF870" s="1157"/>
      <c r="CG870" s="1157"/>
      <c r="CH870" s="1157"/>
      <c r="CI870" s="1157"/>
      <c r="CJ870" s="1157"/>
      <c r="CK870" s="1157"/>
      <c r="CL870" s="1157"/>
      <c r="CM870" s="1201"/>
      <c r="CN870" s="1201"/>
      <c r="CO870" s="1202"/>
      <c r="CQ870" s="2118"/>
    </row>
    <row r="871" spans="1:95" s="701" customFormat="1">
      <c r="A871" s="1138"/>
      <c r="B871" s="1156"/>
      <c r="C871" s="1132"/>
      <c r="D871" s="1132"/>
      <c r="E871" s="1133"/>
      <c r="F871" s="1151"/>
      <c r="G871" s="1150"/>
      <c r="H871" s="1136"/>
      <c r="I871" s="1157"/>
      <c r="J871" s="1157"/>
      <c r="K871" s="1157"/>
      <c r="L871" s="1157"/>
      <c r="M871" s="1157"/>
      <c r="N871" s="1157"/>
      <c r="O871" s="1157"/>
      <c r="P871" s="1157"/>
      <c r="Q871" s="1157"/>
      <c r="R871" s="1157"/>
      <c r="S871" s="1157"/>
      <c r="T871" s="1157"/>
      <c r="U871" s="1157"/>
      <c r="V871" s="1157"/>
      <c r="W871" s="1157"/>
      <c r="X871" s="1157"/>
      <c r="Y871" s="1157"/>
      <c r="Z871" s="1157"/>
      <c r="AA871" s="1157"/>
      <c r="AB871" s="1201"/>
      <c r="AC871" s="1201"/>
      <c r="AD871" s="1201"/>
      <c r="AE871" s="1201"/>
      <c r="AF871" s="1157"/>
      <c r="AG871" s="1157"/>
      <c r="AH871" s="1157"/>
      <c r="AI871" s="1157"/>
      <c r="AJ871" s="1157"/>
      <c r="AK871" s="1157"/>
      <c r="AL871" s="1157"/>
      <c r="AM871" s="1157"/>
      <c r="AN871" s="1157"/>
      <c r="AO871" s="1157"/>
      <c r="AP871" s="1157"/>
      <c r="AQ871" s="1157"/>
      <c r="AR871" s="1157"/>
      <c r="AS871" s="1157"/>
      <c r="AT871" s="1157"/>
      <c r="AU871" s="1157"/>
      <c r="AV871" s="1157"/>
      <c r="AW871" s="1157"/>
      <c r="AX871" s="1157"/>
      <c r="AY871" s="1157"/>
      <c r="AZ871" s="1157"/>
      <c r="BA871" s="1157"/>
      <c r="BB871" s="1157"/>
      <c r="BC871" s="1157"/>
      <c r="BD871" s="1157"/>
      <c r="BE871" s="1157"/>
      <c r="BF871" s="1157"/>
      <c r="BG871" s="1157"/>
      <c r="BH871" s="1157"/>
      <c r="BI871" s="1157"/>
      <c r="BJ871" s="1157"/>
      <c r="BK871" s="1157"/>
      <c r="BL871" s="1157"/>
      <c r="BM871" s="1157"/>
      <c r="BN871" s="1157"/>
      <c r="BO871" s="1157"/>
      <c r="BP871" s="1157"/>
      <c r="BQ871" s="1157"/>
      <c r="BR871" s="1157"/>
      <c r="BS871" s="1201"/>
      <c r="BT871" s="1157"/>
      <c r="BU871" s="1157"/>
      <c r="BV871" s="1157"/>
      <c r="BW871" s="1157"/>
      <c r="BX871" s="1157"/>
      <c r="BY871" s="1157"/>
      <c r="BZ871" s="1157"/>
      <c r="CA871" s="1157"/>
      <c r="CB871" s="1157"/>
      <c r="CC871" s="1157"/>
      <c r="CD871" s="1157"/>
      <c r="CE871" s="1157"/>
      <c r="CF871" s="1157"/>
      <c r="CG871" s="1157"/>
      <c r="CH871" s="1157"/>
      <c r="CI871" s="1157"/>
      <c r="CJ871" s="1157"/>
      <c r="CK871" s="1157"/>
      <c r="CL871" s="1157"/>
      <c r="CM871" s="1201"/>
      <c r="CN871" s="1201"/>
      <c r="CO871" s="1202"/>
      <c r="CQ871" s="2118"/>
    </row>
    <row r="872" spans="1:95" s="701" customFormat="1">
      <c r="A872" s="1138"/>
      <c r="B872" s="1156"/>
      <c r="C872" s="1132"/>
      <c r="D872" s="1132"/>
      <c r="E872" s="1133"/>
      <c r="F872" s="1151"/>
      <c r="G872" s="1150"/>
      <c r="H872" s="1136"/>
      <c r="I872" s="1157"/>
      <c r="J872" s="1157"/>
      <c r="K872" s="1157"/>
      <c r="L872" s="1157"/>
      <c r="M872" s="1157"/>
      <c r="N872" s="1157"/>
      <c r="O872" s="1157"/>
      <c r="P872" s="1157"/>
      <c r="Q872" s="1157"/>
      <c r="R872" s="1157"/>
      <c r="S872" s="1157"/>
      <c r="T872" s="1157"/>
      <c r="U872" s="1157"/>
      <c r="V872" s="1157"/>
      <c r="W872" s="1157"/>
      <c r="X872" s="1157"/>
      <c r="Y872" s="1157"/>
      <c r="Z872" s="1157"/>
      <c r="AA872" s="1157"/>
      <c r="AB872" s="1201"/>
      <c r="AC872" s="1201"/>
      <c r="AD872" s="1201"/>
      <c r="AE872" s="1201"/>
      <c r="AF872" s="1157"/>
      <c r="AG872" s="1157"/>
      <c r="AH872" s="1157"/>
      <c r="AI872" s="1157"/>
      <c r="AJ872" s="1157"/>
      <c r="AK872" s="1157"/>
      <c r="AL872" s="1157"/>
      <c r="AM872" s="1157"/>
      <c r="AN872" s="1157"/>
      <c r="AO872" s="1157"/>
      <c r="AP872" s="1157"/>
      <c r="AQ872" s="1157"/>
      <c r="AR872" s="1157"/>
      <c r="AS872" s="1157"/>
      <c r="AT872" s="1157"/>
      <c r="AU872" s="1157"/>
      <c r="AV872" s="1157"/>
      <c r="AW872" s="1157"/>
      <c r="AX872" s="1157"/>
      <c r="AY872" s="1157"/>
      <c r="AZ872" s="1157"/>
      <c r="BA872" s="1157"/>
      <c r="BB872" s="1157"/>
      <c r="BC872" s="1157"/>
      <c r="BD872" s="1157"/>
      <c r="BE872" s="1157"/>
      <c r="BF872" s="1157"/>
      <c r="BG872" s="1157"/>
      <c r="BH872" s="1157"/>
      <c r="BI872" s="1157"/>
      <c r="BJ872" s="1157"/>
      <c r="BK872" s="1157"/>
      <c r="BL872" s="1157"/>
      <c r="BM872" s="1157"/>
      <c r="BN872" s="1157"/>
      <c r="BO872" s="1157"/>
      <c r="BP872" s="1157"/>
      <c r="BQ872" s="1157"/>
      <c r="BR872" s="1157"/>
      <c r="BS872" s="1201"/>
      <c r="BT872" s="1157"/>
      <c r="BU872" s="1157"/>
      <c r="BV872" s="1157"/>
      <c r="BW872" s="1157"/>
      <c r="BX872" s="1157"/>
      <c r="BY872" s="1157"/>
      <c r="BZ872" s="1157"/>
      <c r="CA872" s="1157"/>
      <c r="CB872" s="1157"/>
      <c r="CC872" s="1157"/>
      <c r="CD872" s="1157"/>
      <c r="CE872" s="1157"/>
      <c r="CF872" s="1157"/>
      <c r="CG872" s="1157"/>
      <c r="CH872" s="1157"/>
      <c r="CI872" s="1157"/>
      <c r="CJ872" s="1157"/>
      <c r="CK872" s="1157"/>
      <c r="CL872" s="1157"/>
      <c r="CM872" s="1201"/>
      <c r="CN872" s="1201"/>
      <c r="CO872" s="1202"/>
      <c r="CQ872" s="2118"/>
    </row>
    <row r="873" spans="1:95" s="701" customFormat="1">
      <c r="A873" s="1138"/>
      <c r="B873" s="1156"/>
      <c r="C873" s="1132"/>
      <c r="D873" s="1132"/>
      <c r="E873" s="1133"/>
      <c r="F873" s="1151"/>
      <c r="G873" s="1150"/>
      <c r="H873" s="1136"/>
      <c r="I873" s="1157"/>
      <c r="J873" s="1157"/>
      <c r="K873" s="1157"/>
      <c r="L873" s="1157"/>
      <c r="M873" s="1157"/>
      <c r="N873" s="1157"/>
      <c r="O873" s="1157"/>
      <c r="P873" s="1157"/>
      <c r="Q873" s="1157"/>
      <c r="R873" s="1157"/>
      <c r="S873" s="1157"/>
      <c r="T873" s="1157"/>
      <c r="U873" s="1157"/>
      <c r="V873" s="1157"/>
      <c r="W873" s="1157"/>
      <c r="X873" s="1157"/>
      <c r="Y873" s="1157"/>
      <c r="Z873" s="1157"/>
      <c r="AA873" s="1157"/>
      <c r="AB873" s="1201"/>
      <c r="AC873" s="1201"/>
      <c r="AD873" s="1201"/>
      <c r="AE873" s="1201"/>
      <c r="AF873" s="1157"/>
      <c r="AG873" s="1157"/>
      <c r="AH873" s="1157"/>
      <c r="AI873" s="1157"/>
      <c r="AJ873" s="1157"/>
      <c r="AK873" s="1157"/>
      <c r="AL873" s="1157"/>
      <c r="AM873" s="1157"/>
      <c r="AN873" s="1157"/>
      <c r="AO873" s="1157"/>
      <c r="AP873" s="1157"/>
      <c r="AQ873" s="1157"/>
      <c r="AR873" s="1157"/>
      <c r="AS873" s="1157"/>
      <c r="AT873" s="1157"/>
      <c r="AU873" s="1157"/>
      <c r="AV873" s="1157"/>
      <c r="AW873" s="1157"/>
      <c r="AX873" s="1157"/>
      <c r="AY873" s="1157"/>
      <c r="AZ873" s="1157"/>
      <c r="BA873" s="1157"/>
      <c r="BB873" s="1157"/>
      <c r="BC873" s="1157"/>
      <c r="BD873" s="1157"/>
      <c r="BE873" s="1157"/>
      <c r="BF873" s="1157"/>
      <c r="BG873" s="1157"/>
      <c r="BH873" s="1157"/>
      <c r="BI873" s="1157"/>
      <c r="BJ873" s="1157"/>
      <c r="BK873" s="1157"/>
      <c r="BL873" s="1157"/>
      <c r="BM873" s="1157"/>
      <c r="BN873" s="1157"/>
      <c r="BO873" s="1157"/>
      <c r="BP873" s="1157"/>
      <c r="BQ873" s="1157"/>
      <c r="BR873" s="1157"/>
      <c r="BS873" s="1201"/>
      <c r="BT873" s="1157"/>
      <c r="BU873" s="1157"/>
      <c r="BV873" s="1157"/>
      <c r="BW873" s="1157"/>
      <c r="BX873" s="1157"/>
      <c r="BY873" s="1157"/>
      <c r="BZ873" s="1157"/>
      <c r="CA873" s="1157"/>
      <c r="CB873" s="1157"/>
      <c r="CC873" s="1157"/>
      <c r="CD873" s="1157"/>
      <c r="CE873" s="1157"/>
      <c r="CF873" s="1157"/>
      <c r="CG873" s="1157"/>
      <c r="CH873" s="1157"/>
      <c r="CI873" s="1157"/>
      <c r="CJ873" s="1157"/>
      <c r="CK873" s="1157"/>
      <c r="CL873" s="1157"/>
      <c r="CM873" s="1201"/>
      <c r="CN873" s="1201"/>
      <c r="CO873" s="1202"/>
      <c r="CQ873" s="2118"/>
    </row>
    <row r="874" spans="1:95" s="701" customFormat="1">
      <c r="A874" s="1138"/>
      <c r="B874" s="1156"/>
      <c r="C874" s="1132"/>
      <c r="D874" s="1132"/>
      <c r="E874" s="1133"/>
      <c r="F874" s="1151"/>
      <c r="G874" s="1150"/>
      <c r="H874" s="1136"/>
      <c r="I874" s="1157"/>
      <c r="J874" s="1157"/>
      <c r="K874" s="1157"/>
      <c r="L874" s="1157"/>
      <c r="M874" s="1157"/>
      <c r="N874" s="1157"/>
      <c r="O874" s="1157"/>
      <c r="P874" s="1157"/>
      <c r="Q874" s="1157"/>
      <c r="R874" s="1157"/>
      <c r="S874" s="1157"/>
      <c r="T874" s="1157"/>
      <c r="U874" s="1157"/>
      <c r="V874" s="1157"/>
      <c r="W874" s="1157"/>
      <c r="X874" s="1157"/>
      <c r="Y874" s="1157"/>
      <c r="Z874" s="1157"/>
      <c r="AA874" s="1157"/>
      <c r="AB874" s="1201"/>
      <c r="AC874" s="1201"/>
      <c r="AD874" s="1201"/>
      <c r="AE874" s="1201"/>
      <c r="AF874" s="1157"/>
      <c r="AG874" s="1157"/>
      <c r="AH874" s="1157"/>
      <c r="AI874" s="1157"/>
      <c r="AJ874" s="1157"/>
      <c r="AK874" s="1157"/>
      <c r="AL874" s="1157"/>
      <c r="AM874" s="1157"/>
      <c r="AN874" s="1157"/>
      <c r="AO874" s="1157"/>
      <c r="AP874" s="1157"/>
      <c r="AQ874" s="1157"/>
      <c r="AR874" s="1157"/>
      <c r="AS874" s="1157"/>
      <c r="AT874" s="1157"/>
      <c r="AU874" s="1157"/>
      <c r="AV874" s="1157"/>
      <c r="AW874" s="1157"/>
      <c r="AX874" s="1157"/>
      <c r="AY874" s="1157"/>
      <c r="AZ874" s="1157"/>
      <c r="BA874" s="1157"/>
      <c r="BB874" s="1157"/>
      <c r="BC874" s="1157"/>
      <c r="BD874" s="1157"/>
      <c r="BE874" s="1157"/>
      <c r="BF874" s="1157"/>
      <c r="BG874" s="1157"/>
      <c r="BH874" s="1157"/>
      <c r="BI874" s="1157"/>
      <c r="BJ874" s="1157"/>
      <c r="BK874" s="1157"/>
      <c r="BL874" s="1157"/>
      <c r="BM874" s="1157"/>
      <c r="BN874" s="1157"/>
      <c r="BO874" s="1157"/>
      <c r="BP874" s="1157"/>
      <c r="BQ874" s="1157"/>
      <c r="BR874" s="1157"/>
      <c r="BS874" s="1201"/>
      <c r="BT874" s="1157"/>
      <c r="BU874" s="1157"/>
      <c r="BV874" s="1157"/>
      <c r="BW874" s="1157"/>
      <c r="BX874" s="1157"/>
      <c r="BY874" s="1157"/>
      <c r="BZ874" s="1157"/>
      <c r="CA874" s="1157"/>
      <c r="CB874" s="1157"/>
      <c r="CC874" s="1157"/>
      <c r="CD874" s="1157"/>
      <c r="CE874" s="1157"/>
      <c r="CF874" s="1157"/>
      <c r="CG874" s="1157"/>
      <c r="CH874" s="1157"/>
      <c r="CI874" s="1157"/>
      <c r="CJ874" s="1157"/>
      <c r="CK874" s="1157"/>
      <c r="CL874" s="1157"/>
      <c r="CM874" s="1201"/>
      <c r="CN874" s="1201"/>
      <c r="CO874" s="1202"/>
      <c r="CQ874" s="2118"/>
    </row>
    <row r="875" spans="1:95" s="701" customFormat="1">
      <c r="A875" s="1138"/>
      <c r="B875" s="1156"/>
      <c r="C875" s="1132"/>
      <c r="D875" s="1132"/>
      <c r="E875" s="1133"/>
      <c r="F875" s="1151"/>
      <c r="G875" s="1150"/>
      <c r="H875" s="1136"/>
      <c r="I875" s="1157"/>
      <c r="J875" s="1157"/>
      <c r="K875" s="1157"/>
      <c r="L875" s="1157"/>
      <c r="M875" s="1157"/>
      <c r="N875" s="1157"/>
      <c r="O875" s="1157"/>
      <c r="P875" s="1157"/>
      <c r="Q875" s="1157"/>
      <c r="R875" s="1157"/>
      <c r="S875" s="1157"/>
      <c r="T875" s="1157"/>
      <c r="U875" s="1157"/>
      <c r="V875" s="1157"/>
      <c r="W875" s="1157"/>
      <c r="X875" s="1157"/>
      <c r="Y875" s="1157"/>
      <c r="Z875" s="1157"/>
      <c r="AA875" s="1157"/>
      <c r="AB875" s="1201"/>
      <c r="AC875" s="1201"/>
      <c r="AD875" s="1201"/>
      <c r="AE875" s="1201"/>
      <c r="AF875" s="1157"/>
      <c r="AG875" s="1157"/>
      <c r="AH875" s="1157"/>
      <c r="AI875" s="1157"/>
      <c r="AJ875" s="1157"/>
      <c r="AK875" s="1157"/>
      <c r="AL875" s="1157"/>
      <c r="AM875" s="1157"/>
      <c r="AN875" s="1157"/>
      <c r="AO875" s="1157"/>
      <c r="AP875" s="1157"/>
      <c r="AQ875" s="1157"/>
      <c r="AR875" s="1157"/>
      <c r="AS875" s="1157"/>
      <c r="AT875" s="1157"/>
      <c r="AU875" s="1157"/>
      <c r="AV875" s="1157"/>
      <c r="AW875" s="1157"/>
      <c r="AX875" s="1157"/>
      <c r="AY875" s="1157"/>
      <c r="AZ875" s="1157"/>
      <c r="BA875" s="1157"/>
      <c r="BB875" s="1157"/>
      <c r="BC875" s="1157"/>
      <c r="BD875" s="1157"/>
      <c r="BE875" s="1157"/>
      <c r="BF875" s="1157"/>
      <c r="BG875" s="1157"/>
      <c r="BH875" s="1157"/>
      <c r="BI875" s="1157"/>
      <c r="BJ875" s="1157"/>
      <c r="BK875" s="1157"/>
      <c r="BL875" s="1157"/>
      <c r="BM875" s="1157"/>
      <c r="BN875" s="1157"/>
      <c r="BO875" s="1157"/>
      <c r="BP875" s="1157"/>
      <c r="BQ875" s="1157"/>
      <c r="BR875" s="1157"/>
      <c r="BS875" s="1201"/>
      <c r="BT875" s="1157"/>
      <c r="BU875" s="1157"/>
      <c r="BV875" s="1157"/>
      <c r="BW875" s="1157"/>
      <c r="BX875" s="1157"/>
      <c r="BY875" s="1157"/>
      <c r="BZ875" s="1157"/>
      <c r="CA875" s="1157"/>
      <c r="CB875" s="1157"/>
      <c r="CC875" s="1157"/>
      <c r="CD875" s="1157"/>
      <c r="CE875" s="1157"/>
      <c r="CF875" s="1157"/>
      <c r="CG875" s="1157"/>
      <c r="CH875" s="1157"/>
      <c r="CI875" s="1157"/>
      <c r="CJ875" s="1157"/>
      <c r="CK875" s="1157"/>
      <c r="CL875" s="1157"/>
      <c r="CM875" s="1201"/>
      <c r="CN875" s="1201"/>
      <c r="CO875" s="1202"/>
      <c r="CQ875" s="2118"/>
    </row>
    <row r="876" spans="1:95" s="701" customFormat="1">
      <c r="A876" s="1138"/>
      <c r="B876" s="1156"/>
      <c r="C876" s="1132"/>
      <c r="D876" s="1132"/>
      <c r="E876" s="1133"/>
      <c r="F876" s="1151"/>
      <c r="G876" s="1150"/>
      <c r="H876" s="1136"/>
      <c r="I876" s="1157"/>
      <c r="J876" s="1157"/>
      <c r="K876" s="1157"/>
      <c r="L876" s="1157"/>
      <c r="M876" s="1157"/>
      <c r="N876" s="1157"/>
      <c r="O876" s="1157"/>
      <c r="P876" s="1157"/>
      <c r="Q876" s="1157"/>
      <c r="R876" s="1157"/>
      <c r="S876" s="1157"/>
      <c r="T876" s="1157"/>
      <c r="U876" s="1157"/>
      <c r="V876" s="1157"/>
      <c r="W876" s="1157"/>
      <c r="X876" s="1157"/>
      <c r="Y876" s="1157"/>
      <c r="Z876" s="1157"/>
      <c r="AA876" s="1157"/>
      <c r="AB876" s="1201"/>
      <c r="AC876" s="1201"/>
      <c r="AD876" s="1201"/>
      <c r="AE876" s="1201"/>
      <c r="AF876" s="1157"/>
      <c r="AG876" s="1157"/>
      <c r="AH876" s="1157"/>
      <c r="AI876" s="1157"/>
      <c r="AJ876" s="1157"/>
      <c r="AK876" s="1157"/>
      <c r="AL876" s="1157"/>
      <c r="AM876" s="1157"/>
      <c r="AN876" s="1157"/>
      <c r="AO876" s="1157"/>
      <c r="AP876" s="1157"/>
      <c r="AQ876" s="1157"/>
      <c r="AR876" s="1157"/>
      <c r="AS876" s="1157"/>
      <c r="AT876" s="1157"/>
      <c r="AU876" s="1157"/>
      <c r="AV876" s="1157"/>
      <c r="AW876" s="1157"/>
      <c r="AX876" s="1157"/>
      <c r="AY876" s="1157"/>
      <c r="AZ876" s="1157"/>
      <c r="BA876" s="1157"/>
      <c r="BB876" s="1157"/>
      <c r="BC876" s="1157"/>
      <c r="BD876" s="1157"/>
      <c r="BE876" s="1157"/>
      <c r="BF876" s="1157"/>
      <c r="BG876" s="1157"/>
      <c r="BH876" s="1157"/>
      <c r="BI876" s="1157"/>
      <c r="BJ876" s="1157"/>
      <c r="BK876" s="1157"/>
      <c r="BL876" s="1157"/>
      <c r="BM876" s="1157"/>
      <c r="BN876" s="1157"/>
      <c r="BO876" s="1157"/>
      <c r="BP876" s="1157"/>
      <c r="BQ876" s="1157"/>
      <c r="BR876" s="1157"/>
      <c r="BS876" s="1201"/>
      <c r="BT876" s="1157"/>
      <c r="BU876" s="1157"/>
      <c r="BV876" s="1157"/>
      <c r="BW876" s="1157"/>
      <c r="BX876" s="1157"/>
      <c r="BY876" s="1157"/>
      <c r="BZ876" s="1157"/>
      <c r="CA876" s="1157"/>
      <c r="CB876" s="1157"/>
      <c r="CC876" s="1157"/>
      <c r="CD876" s="1157"/>
      <c r="CE876" s="1157"/>
      <c r="CF876" s="1157"/>
      <c r="CG876" s="1157"/>
      <c r="CH876" s="1157"/>
      <c r="CI876" s="1157"/>
      <c r="CJ876" s="1157"/>
      <c r="CK876" s="1157"/>
      <c r="CL876" s="1157"/>
      <c r="CM876" s="1201"/>
      <c r="CN876" s="1201"/>
      <c r="CO876" s="1202"/>
      <c r="CQ876" s="2118"/>
    </row>
    <row r="877" spans="1:95" s="701" customFormat="1">
      <c r="A877" s="1138"/>
      <c r="B877" s="1156"/>
      <c r="C877" s="1132"/>
      <c r="D877" s="1132"/>
      <c r="E877" s="1133"/>
      <c r="F877" s="1151"/>
      <c r="G877" s="1150"/>
      <c r="H877" s="1136"/>
      <c r="I877" s="1157"/>
      <c r="J877" s="1157"/>
      <c r="K877" s="1157"/>
      <c r="L877" s="1157"/>
      <c r="M877" s="1157"/>
      <c r="N877" s="1157"/>
      <c r="O877" s="1157"/>
      <c r="P877" s="1157"/>
      <c r="Q877" s="1157"/>
      <c r="R877" s="1157"/>
      <c r="S877" s="1157"/>
      <c r="T877" s="1157"/>
      <c r="U877" s="1157"/>
      <c r="V877" s="1157"/>
      <c r="W877" s="1157"/>
      <c r="X877" s="1157"/>
      <c r="Y877" s="1157"/>
      <c r="Z877" s="1157"/>
      <c r="AA877" s="1157"/>
      <c r="AB877" s="1201"/>
      <c r="AC877" s="1201"/>
      <c r="AD877" s="1201"/>
      <c r="AE877" s="1201"/>
      <c r="AF877" s="1157"/>
      <c r="AG877" s="1157"/>
      <c r="AH877" s="1157"/>
      <c r="AI877" s="1157"/>
      <c r="AJ877" s="1157"/>
      <c r="AK877" s="1157"/>
      <c r="AL877" s="1157"/>
      <c r="AM877" s="1157"/>
      <c r="AN877" s="1157"/>
      <c r="AO877" s="1157"/>
      <c r="AP877" s="1157"/>
      <c r="AQ877" s="1157"/>
      <c r="AR877" s="1157"/>
      <c r="AS877" s="1157"/>
      <c r="AT877" s="1157"/>
      <c r="AU877" s="1157"/>
      <c r="AV877" s="1157"/>
      <c r="AW877" s="1157"/>
      <c r="AX877" s="1157"/>
      <c r="AY877" s="1157"/>
      <c r="AZ877" s="1157"/>
      <c r="BA877" s="1157"/>
      <c r="BB877" s="1157"/>
      <c r="BC877" s="1157"/>
      <c r="BD877" s="1157"/>
      <c r="BE877" s="1157"/>
      <c r="BF877" s="1157"/>
      <c r="BG877" s="1157"/>
      <c r="BH877" s="1157"/>
      <c r="BI877" s="1157"/>
      <c r="BJ877" s="1157"/>
      <c r="BK877" s="1157"/>
      <c r="BL877" s="1157"/>
      <c r="BM877" s="1157"/>
      <c r="BN877" s="1157"/>
      <c r="BO877" s="1157"/>
      <c r="BP877" s="1157"/>
      <c r="BQ877" s="1157"/>
      <c r="BR877" s="1157"/>
      <c r="BS877" s="1201"/>
      <c r="BT877" s="1157"/>
      <c r="BU877" s="1157"/>
      <c r="BV877" s="1157"/>
      <c r="BW877" s="1157"/>
      <c r="BX877" s="1157"/>
      <c r="BY877" s="1157"/>
      <c r="BZ877" s="1157"/>
      <c r="CA877" s="1157"/>
      <c r="CB877" s="1157"/>
      <c r="CC877" s="1157"/>
      <c r="CD877" s="1157"/>
      <c r="CE877" s="1157"/>
      <c r="CF877" s="1157"/>
      <c r="CG877" s="1157"/>
      <c r="CH877" s="1157"/>
      <c r="CI877" s="1157"/>
      <c r="CJ877" s="1157"/>
      <c r="CK877" s="1157"/>
      <c r="CL877" s="1157"/>
      <c r="CM877" s="1201"/>
      <c r="CN877" s="1201"/>
      <c r="CO877" s="1202"/>
      <c r="CQ877" s="2118"/>
    </row>
    <row r="878" spans="1:95" s="701" customFormat="1">
      <c r="A878" s="1138"/>
      <c r="B878" s="1156"/>
      <c r="C878" s="1132"/>
      <c r="D878" s="1132"/>
      <c r="E878" s="1133"/>
      <c r="F878" s="1151"/>
      <c r="G878" s="1150"/>
      <c r="H878" s="1136"/>
      <c r="I878" s="1157"/>
      <c r="J878" s="1157"/>
      <c r="K878" s="1157"/>
      <c r="L878" s="1157"/>
      <c r="M878" s="1157"/>
      <c r="N878" s="1157"/>
      <c r="O878" s="1157"/>
      <c r="P878" s="1157"/>
      <c r="Q878" s="1157"/>
      <c r="R878" s="1157"/>
      <c r="S878" s="1157"/>
      <c r="T878" s="1157"/>
      <c r="U878" s="1157"/>
      <c r="V878" s="1157"/>
      <c r="W878" s="1157"/>
      <c r="X878" s="1157"/>
      <c r="Y878" s="1157"/>
      <c r="Z878" s="1157"/>
      <c r="AA878" s="1157"/>
      <c r="AB878" s="1201"/>
      <c r="AC878" s="1201"/>
      <c r="AD878" s="1201"/>
      <c r="AE878" s="1201"/>
      <c r="AF878" s="1157"/>
      <c r="AG878" s="1157"/>
      <c r="AH878" s="1157"/>
      <c r="AI878" s="1157"/>
      <c r="AJ878" s="1157"/>
      <c r="AK878" s="1157"/>
      <c r="AL878" s="1157"/>
      <c r="AM878" s="1157"/>
      <c r="AN878" s="1157"/>
      <c r="AO878" s="1157"/>
      <c r="AP878" s="1157"/>
      <c r="AQ878" s="1157"/>
      <c r="AR878" s="1157"/>
      <c r="AS878" s="1157"/>
      <c r="AT878" s="1157"/>
      <c r="AU878" s="1157"/>
      <c r="AV878" s="1157"/>
      <c r="AW878" s="1157"/>
      <c r="AX878" s="1157"/>
      <c r="AY878" s="1157"/>
      <c r="AZ878" s="1157"/>
      <c r="BA878" s="1157"/>
      <c r="BB878" s="1157"/>
      <c r="BC878" s="1157"/>
      <c r="BD878" s="1157"/>
      <c r="BE878" s="1157"/>
      <c r="BF878" s="1157"/>
      <c r="BG878" s="1157"/>
      <c r="BH878" s="1157"/>
      <c r="BI878" s="1157"/>
      <c r="BJ878" s="1157"/>
      <c r="BK878" s="1157"/>
      <c r="BL878" s="1157"/>
      <c r="BM878" s="1157"/>
      <c r="BN878" s="1157"/>
      <c r="BO878" s="1157"/>
      <c r="BP878" s="1157"/>
      <c r="BQ878" s="1157"/>
      <c r="BR878" s="1157"/>
      <c r="BS878" s="1201"/>
      <c r="BT878" s="1157"/>
      <c r="BU878" s="1157"/>
      <c r="BV878" s="1157"/>
      <c r="BW878" s="1157"/>
      <c r="BX878" s="1157"/>
      <c r="BY878" s="1157"/>
      <c r="BZ878" s="1157"/>
      <c r="CA878" s="1157"/>
      <c r="CB878" s="1157"/>
      <c r="CC878" s="1157"/>
      <c r="CD878" s="1157"/>
      <c r="CE878" s="1157"/>
      <c r="CF878" s="1157"/>
      <c r="CG878" s="1157"/>
      <c r="CH878" s="1157"/>
      <c r="CI878" s="1157"/>
      <c r="CJ878" s="1157"/>
      <c r="CK878" s="1157"/>
      <c r="CL878" s="1157"/>
      <c r="CM878" s="1201"/>
      <c r="CN878" s="1201"/>
      <c r="CO878" s="1202"/>
      <c r="CQ878" s="2118"/>
    </row>
    <row r="879" spans="1:95" s="701" customFormat="1">
      <c r="A879" s="1138"/>
      <c r="B879" s="1156"/>
      <c r="C879" s="1132"/>
      <c r="D879" s="1132"/>
      <c r="E879" s="1133"/>
      <c r="F879" s="1151"/>
      <c r="G879" s="1150"/>
      <c r="H879" s="1136"/>
      <c r="I879" s="1157"/>
      <c r="J879" s="1157"/>
      <c r="K879" s="1157"/>
      <c r="L879" s="1157"/>
      <c r="M879" s="1157"/>
      <c r="N879" s="1157"/>
      <c r="O879" s="1157"/>
      <c r="P879" s="1157"/>
      <c r="Q879" s="1157"/>
      <c r="R879" s="1157"/>
      <c r="S879" s="1157"/>
      <c r="T879" s="1157"/>
      <c r="U879" s="1157"/>
      <c r="V879" s="1157"/>
      <c r="W879" s="1157"/>
      <c r="X879" s="1157"/>
      <c r="Y879" s="1157"/>
      <c r="Z879" s="1157"/>
      <c r="AA879" s="1157"/>
      <c r="AB879" s="1201"/>
      <c r="AC879" s="1201"/>
      <c r="AD879" s="1201"/>
      <c r="AE879" s="1201"/>
      <c r="AF879" s="1157"/>
      <c r="AG879" s="1157"/>
      <c r="AH879" s="1157"/>
      <c r="AI879" s="1157"/>
      <c r="AJ879" s="1157"/>
      <c r="AK879" s="1157"/>
      <c r="AL879" s="1157"/>
      <c r="AM879" s="1157"/>
      <c r="AN879" s="1157"/>
      <c r="AO879" s="1157"/>
      <c r="AP879" s="1157"/>
      <c r="AQ879" s="1157"/>
      <c r="AR879" s="1157"/>
      <c r="AS879" s="1157"/>
      <c r="AT879" s="1157"/>
      <c r="AU879" s="1157"/>
      <c r="AV879" s="1157"/>
      <c r="AW879" s="1157"/>
      <c r="AX879" s="1157"/>
      <c r="AY879" s="1157"/>
      <c r="AZ879" s="1157"/>
      <c r="BA879" s="1157"/>
      <c r="BB879" s="1157"/>
      <c r="BC879" s="1157"/>
      <c r="BD879" s="1157"/>
      <c r="BE879" s="1157"/>
      <c r="BF879" s="1157"/>
      <c r="BG879" s="1157"/>
      <c r="BH879" s="1157"/>
      <c r="BI879" s="1157"/>
      <c r="BJ879" s="1157"/>
      <c r="BK879" s="1157"/>
      <c r="BL879" s="1157"/>
      <c r="BM879" s="1157"/>
      <c r="BN879" s="1157"/>
      <c r="BO879" s="1157"/>
      <c r="BP879" s="1157"/>
      <c r="BQ879" s="1157"/>
      <c r="BR879" s="1157"/>
      <c r="BS879" s="1201"/>
      <c r="BT879" s="1157"/>
      <c r="BU879" s="1157"/>
      <c r="BV879" s="1157"/>
      <c r="BW879" s="1157"/>
      <c r="BX879" s="1157"/>
      <c r="BY879" s="1157"/>
      <c r="BZ879" s="1157"/>
      <c r="CA879" s="1157"/>
      <c r="CB879" s="1157"/>
      <c r="CC879" s="1157"/>
      <c r="CD879" s="1157"/>
      <c r="CE879" s="1157"/>
      <c r="CF879" s="1157"/>
      <c r="CG879" s="1157"/>
      <c r="CH879" s="1157"/>
      <c r="CI879" s="1157"/>
      <c r="CJ879" s="1157"/>
      <c r="CK879" s="1157"/>
      <c r="CL879" s="1157"/>
      <c r="CM879" s="1201"/>
      <c r="CN879" s="1201"/>
      <c r="CO879" s="1202"/>
      <c r="CQ879" s="2118"/>
    </row>
    <row r="880" spans="1:95" s="701" customFormat="1">
      <c r="A880" s="1138"/>
      <c r="B880" s="1156"/>
      <c r="C880" s="1132"/>
      <c r="D880" s="1132"/>
      <c r="E880" s="1133"/>
      <c r="F880" s="1151"/>
      <c r="G880" s="1150"/>
      <c r="H880" s="1136"/>
      <c r="I880" s="1157"/>
      <c r="J880" s="1157"/>
      <c r="K880" s="1157"/>
      <c r="L880" s="1157"/>
      <c r="M880" s="1157"/>
      <c r="N880" s="1157"/>
      <c r="O880" s="1157"/>
      <c r="P880" s="1157"/>
      <c r="Q880" s="1157"/>
      <c r="R880" s="1157"/>
      <c r="S880" s="1157"/>
      <c r="T880" s="1157"/>
      <c r="U880" s="1157"/>
      <c r="V880" s="1157"/>
      <c r="W880" s="1157"/>
      <c r="X880" s="1157"/>
      <c r="Y880" s="1157"/>
      <c r="Z880" s="1157"/>
      <c r="AA880" s="1157"/>
      <c r="AB880" s="1201"/>
      <c r="AC880" s="1201"/>
      <c r="AD880" s="1201"/>
      <c r="AE880" s="1201"/>
      <c r="AF880" s="1157"/>
      <c r="AG880" s="1157"/>
      <c r="AH880" s="1157"/>
      <c r="AI880" s="1157"/>
      <c r="AJ880" s="1157"/>
      <c r="AK880" s="1157"/>
      <c r="AL880" s="1157"/>
      <c r="AM880" s="1157"/>
      <c r="AN880" s="1157"/>
      <c r="AO880" s="1157"/>
      <c r="AP880" s="1157"/>
      <c r="AQ880" s="1157"/>
      <c r="AR880" s="1157"/>
      <c r="AS880" s="1157"/>
      <c r="AT880" s="1157"/>
      <c r="AU880" s="1157"/>
      <c r="AV880" s="1157"/>
      <c r="AW880" s="1157"/>
      <c r="AX880" s="1157"/>
      <c r="AY880" s="1157"/>
      <c r="AZ880" s="1157"/>
      <c r="BA880" s="1157"/>
      <c r="BB880" s="1157"/>
      <c r="BC880" s="1157"/>
      <c r="BD880" s="1157"/>
      <c r="BE880" s="1157"/>
      <c r="BF880" s="1157"/>
      <c r="BG880" s="1157"/>
      <c r="BH880" s="1157"/>
      <c r="BI880" s="1157"/>
      <c r="BJ880" s="1157"/>
      <c r="BK880" s="1157"/>
      <c r="BL880" s="1157"/>
      <c r="BM880" s="1157"/>
      <c r="BN880" s="1157"/>
      <c r="BO880" s="1157"/>
      <c r="BP880" s="1157"/>
      <c r="BQ880" s="1157"/>
      <c r="BR880" s="1157"/>
      <c r="BS880" s="1201"/>
      <c r="BT880" s="1157"/>
      <c r="BU880" s="1157"/>
      <c r="BV880" s="1157"/>
      <c r="BW880" s="1157"/>
      <c r="BX880" s="1157"/>
      <c r="BY880" s="1157"/>
      <c r="BZ880" s="1157"/>
      <c r="CA880" s="1157"/>
      <c r="CB880" s="1157"/>
      <c r="CC880" s="1157"/>
      <c r="CD880" s="1157"/>
      <c r="CE880" s="1157"/>
      <c r="CF880" s="1157"/>
      <c r="CG880" s="1157"/>
      <c r="CH880" s="1157"/>
      <c r="CI880" s="1157"/>
      <c r="CJ880" s="1157"/>
      <c r="CK880" s="1157"/>
      <c r="CL880" s="1157"/>
      <c r="CM880" s="1201"/>
      <c r="CN880" s="1201"/>
      <c r="CO880" s="1202"/>
      <c r="CQ880" s="2118"/>
    </row>
    <row r="881" spans="1:95" s="701" customFormat="1">
      <c r="A881" s="1138"/>
      <c r="B881" s="1156"/>
      <c r="C881" s="1132"/>
      <c r="D881" s="1132"/>
      <c r="E881" s="1133"/>
      <c r="F881" s="1151"/>
      <c r="G881" s="1150"/>
      <c r="H881" s="1136"/>
      <c r="I881" s="1157"/>
      <c r="J881" s="1157"/>
      <c r="K881" s="1157"/>
      <c r="L881" s="1157"/>
      <c r="M881" s="1157"/>
      <c r="N881" s="1157"/>
      <c r="O881" s="1157"/>
      <c r="P881" s="1157"/>
      <c r="Q881" s="1157"/>
      <c r="R881" s="1157"/>
      <c r="S881" s="1157"/>
      <c r="T881" s="1157"/>
      <c r="U881" s="1157"/>
      <c r="V881" s="1157"/>
      <c r="W881" s="1157"/>
      <c r="X881" s="1157"/>
      <c r="Y881" s="1157"/>
      <c r="Z881" s="1157"/>
      <c r="AA881" s="1157"/>
      <c r="AB881" s="1201"/>
      <c r="AC881" s="1201"/>
      <c r="AD881" s="1201"/>
      <c r="AE881" s="1201"/>
      <c r="AF881" s="1157"/>
      <c r="AG881" s="1157"/>
      <c r="AH881" s="1157"/>
      <c r="AI881" s="1157"/>
      <c r="AJ881" s="1157"/>
      <c r="AK881" s="1157"/>
      <c r="AL881" s="1157"/>
      <c r="AM881" s="1157"/>
      <c r="AN881" s="1157"/>
      <c r="AO881" s="1157"/>
      <c r="AP881" s="1157"/>
      <c r="AQ881" s="1157"/>
      <c r="AR881" s="1157"/>
      <c r="AS881" s="1157"/>
      <c r="AT881" s="1157"/>
      <c r="AU881" s="1157"/>
      <c r="AV881" s="1157"/>
      <c r="AW881" s="1157"/>
      <c r="AX881" s="1157"/>
      <c r="AY881" s="1157"/>
      <c r="AZ881" s="1157"/>
      <c r="BA881" s="1157"/>
      <c r="BB881" s="1157"/>
      <c r="BC881" s="1157"/>
      <c r="BD881" s="1157"/>
      <c r="BE881" s="1157"/>
      <c r="BF881" s="1157"/>
      <c r="BG881" s="1157"/>
      <c r="BH881" s="1157"/>
      <c r="BI881" s="1157"/>
      <c r="BJ881" s="1157"/>
      <c r="BK881" s="1157"/>
      <c r="BL881" s="1157"/>
      <c r="BM881" s="1157"/>
      <c r="BN881" s="1157"/>
      <c r="BO881" s="1157"/>
      <c r="BP881" s="1157"/>
      <c r="BQ881" s="1157"/>
      <c r="BR881" s="1157"/>
      <c r="BS881" s="1201"/>
      <c r="BT881" s="1157"/>
      <c r="BU881" s="1157"/>
      <c r="BV881" s="1157"/>
      <c r="BW881" s="1157"/>
      <c r="BX881" s="1157"/>
      <c r="BY881" s="1157"/>
      <c r="BZ881" s="1157"/>
      <c r="CA881" s="1157"/>
      <c r="CB881" s="1157"/>
      <c r="CC881" s="1157"/>
      <c r="CD881" s="1157"/>
      <c r="CE881" s="1157"/>
      <c r="CF881" s="1157"/>
      <c r="CG881" s="1157"/>
      <c r="CH881" s="1157"/>
      <c r="CI881" s="1157"/>
      <c r="CJ881" s="1157"/>
      <c r="CK881" s="1157"/>
      <c r="CL881" s="1157"/>
      <c r="CM881" s="1201"/>
      <c r="CN881" s="1201"/>
      <c r="CO881" s="1202"/>
      <c r="CQ881" s="2118"/>
    </row>
    <row r="882" spans="1:95" s="701" customFormat="1">
      <c r="A882" s="1138"/>
      <c r="B882" s="1156"/>
      <c r="C882" s="1132"/>
      <c r="D882" s="1132"/>
      <c r="E882" s="1133"/>
      <c r="F882" s="1151"/>
      <c r="G882" s="1150"/>
      <c r="H882" s="1136"/>
      <c r="I882" s="1157"/>
      <c r="J882" s="1157"/>
      <c r="K882" s="1157"/>
      <c r="L882" s="1157"/>
      <c r="M882" s="1157"/>
      <c r="N882" s="1157"/>
      <c r="O882" s="1157"/>
      <c r="P882" s="1157"/>
      <c r="Q882" s="1157"/>
      <c r="R882" s="1157"/>
      <c r="S882" s="1157"/>
      <c r="T882" s="1157"/>
      <c r="U882" s="1157"/>
      <c r="V882" s="1157"/>
      <c r="W882" s="1157"/>
      <c r="X882" s="1157"/>
      <c r="Y882" s="1157"/>
      <c r="Z882" s="1157"/>
      <c r="AA882" s="1157"/>
      <c r="AB882" s="1201"/>
      <c r="AC882" s="1201"/>
      <c r="AD882" s="1201"/>
      <c r="AE882" s="1201"/>
      <c r="AF882" s="1157"/>
      <c r="AG882" s="1157"/>
      <c r="AH882" s="1157"/>
      <c r="AI882" s="1157"/>
      <c r="AJ882" s="1157"/>
      <c r="AK882" s="1157"/>
      <c r="AL882" s="1157"/>
      <c r="AM882" s="1157"/>
      <c r="AN882" s="1157"/>
      <c r="AO882" s="1157"/>
      <c r="AP882" s="1157"/>
      <c r="AQ882" s="1157"/>
      <c r="AR882" s="1157"/>
      <c r="AS882" s="1157"/>
      <c r="AT882" s="1157"/>
      <c r="AU882" s="1157"/>
      <c r="AV882" s="1157"/>
      <c r="AW882" s="1157"/>
      <c r="AX882" s="1157"/>
      <c r="AY882" s="1157"/>
      <c r="AZ882" s="1157"/>
      <c r="BA882" s="1157"/>
      <c r="BB882" s="1157"/>
      <c r="BC882" s="1157"/>
      <c r="BD882" s="1157"/>
      <c r="BE882" s="1157"/>
      <c r="BF882" s="1157"/>
      <c r="BG882" s="1157"/>
      <c r="BH882" s="1157"/>
      <c r="BI882" s="1157"/>
      <c r="BJ882" s="1157"/>
      <c r="BK882" s="1157"/>
      <c r="BL882" s="1157"/>
      <c r="BM882" s="1157"/>
      <c r="BN882" s="1157"/>
      <c r="BO882" s="1157"/>
      <c r="BP882" s="1157"/>
      <c r="BQ882" s="1157"/>
      <c r="BR882" s="1157"/>
      <c r="BS882" s="1201"/>
      <c r="BT882" s="1157"/>
      <c r="BU882" s="1157"/>
      <c r="BV882" s="1157"/>
      <c r="BW882" s="1157"/>
      <c r="BX882" s="1157"/>
      <c r="BY882" s="1157"/>
      <c r="BZ882" s="1157"/>
      <c r="CA882" s="1157"/>
      <c r="CB882" s="1157"/>
      <c r="CC882" s="1157"/>
      <c r="CD882" s="1157"/>
      <c r="CE882" s="1157"/>
      <c r="CF882" s="1157"/>
      <c r="CG882" s="1157"/>
      <c r="CH882" s="1157"/>
      <c r="CI882" s="1157"/>
      <c r="CJ882" s="1157"/>
      <c r="CK882" s="1157"/>
      <c r="CL882" s="1157"/>
      <c r="CM882" s="1201"/>
      <c r="CN882" s="1201"/>
      <c r="CO882" s="1202"/>
      <c r="CQ882" s="2118"/>
    </row>
    <row r="883" spans="1:95" s="701" customFormat="1">
      <c r="A883" s="1138"/>
      <c r="B883" s="1156"/>
      <c r="C883" s="1132"/>
      <c r="D883" s="1132"/>
      <c r="E883" s="1133"/>
      <c r="F883" s="1151"/>
      <c r="G883" s="1150"/>
      <c r="H883" s="1136"/>
      <c r="I883" s="1157"/>
      <c r="J883" s="1157"/>
      <c r="K883" s="1157"/>
      <c r="L883" s="1157"/>
      <c r="M883" s="1157"/>
      <c r="N883" s="1157"/>
      <c r="O883" s="1157"/>
      <c r="P883" s="1157"/>
      <c r="Q883" s="1157"/>
      <c r="R883" s="1157"/>
      <c r="S883" s="1157"/>
      <c r="T883" s="1157"/>
      <c r="U883" s="1157"/>
      <c r="V883" s="1157"/>
      <c r="W883" s="1157"/>
      <c r="X883" s="1157"/>
      <c r="Y883" s="1157"/>
      <c r="Z883" s="1157"/>
      <c r="AA883" s="1157"/>
      <c r="AB883" s="1201"/>
      <c r="AC883" s="1201"/>
      <c r="AD883" s="1201"/>
      <c r="AE883" s="1201"/>
      <c r="AF883" s="1157"/>
      <c r="AG883" s="1157"/>
      <c r="AH883" s="1157"/>
      <c r="AI883" s="1157"/>
      <c r="AJ883" s="1157"/>
      <c r="AK883" s="1157"/>
      <c r="AL883" s="1157"/>
      <c r="AM883" s="1157"/>
      <c r="AN883" s="1157"/>
      <c r="AO883" s="1157"/>
      <c r="AP883" s="1157"/>
      <c r="AQ883" s="1157"/>
      <c r="AR883" s="1157"/>
      <c r="AS883" s="1157"/>
      <c r="AT883" s="1157"/>
      <c r="AU883" s="1157"/>
      <c r="AV883" s="1157"/>
      <c r="AW883" s="1157"/>
      <c r="AX883" s="1157"/>
      <c r="AY883" s="1157"/>
      <c r="AZ883" s="1157"/>
      <c r="BA883" s="1157"/>
      <c r="BB883" s="1157"/>
      <c r="BC883" s="1157"/>
      <c r="BD883" s="1157"/>
      <c r="BE883" s="1157"/>
      <c r="BF883" s="1157"/>
      <c r="BG883" s="1157"/>
      <c r="BH883" s="1157"/>
      <c r="BI883" s="1157"/>
      <c r="BJ883" s="1157"/>
      <c r="BK883" s="1157"/>
      <c r="BL883" s="1157"/>
      <c r="BM883" s="1157"/>
      <c r="BN883" s="1157"/>
      <c r="BO883" s="1157"/>
      <c r="BP883" s="1157"/>
      <c r="BQ883" s="1157"/>
      <c r="BR883" s="1157"/>
      <c r="BS883" s="1201"/>
      <c r="BT883" s="1157"/>
      <c r="BU883" s="1157"/>
      <c r="BV883" s="1157"/>
      <c r="BW883" s="1157"/>
      <c r="BX883" s="1157"/>
      <c r="BY883" s="1157"/>
      <c r="BZ883" s="1157"/>
      <c r="CA883" s="1157"/>
      <c r="CB883" s="1157"/>
      <c r="CC883" s="1157"/>
      <c r="CD883" s="1157"/>
      <c r="CE883" s="1157"/>
      <c r="CF883" s="1157"/>
      <c r="CG883" s="1157"/>
      <c r="CH883" s="1157"/>
      <c r="CI883" s="1157"/>
      <c r="CJ883" s="1157"/>
      <c r="CK883" s="1157"/>
      <c r="CL883" s="1157"/>
      <c r="CM883" s="1201"/>
      <c r="CN883" s="1201"/>
      <c r="CO883" s="1202"/>
      <c r="CQ883" s="2118"/>
    </row>
    <row r="884" spans="1:95" s="701" customFormat="1">
      <c r="A884" s="1138"/>
      <c r="B884" s="1156"/>
      <c r="C884" s="1132"/>
      <c r="D884" s="1132"/>
      <c r="E884" s="1133"/>
      <c r="F884" s="1151"/>
      <c r="G884" s="1150"/>
      <c r="H884" s="1136"/>
      <c r="I884" s="1157"/>
      <c r="J884" s="1157"/>
      <c r="K884" s="1157"/>
      <c r="L884" s="1157"/>
      <c r="M884" s="1157"/>
      <c r="N884" s="1157"/>
      <c r="O884" s="1157"/>
      <c r="P884" s="1157"/>
      <c r="Q884" s="1157"/>
      <c r="R884" s="1157"/>
      <c r="S884" s="1157"/>
      <c r="T884" s="1157"/>
      <c r="U884" s="1157"/>
      <c r="V884" s="1157"/>
      <c r="W884" s="1157"/>
      <c r="X884" s="1157"/>
      <c r="Y884" s="1157"/>
      <c r="Z884" s="1157"/>
      <c r="AA884" s="1157"/>
      <c r="AB884" s="1201"/>
      <c r="AC884" s="1201"/>
      <c r="AD884" s="1201"/>
      <c r="AE884" s="1201"/>
      <c r="AF884" s="1157"/>
      <c r="AG884" s="1157"/>
      <c r="AH884" s="1157"/>
      <c r="AI884" s="1157"/>
      <c r="AJ884" s="1157"/>
      <c r="AK884" s="1157"/>
      <c r="AL884" s="1157"/>
      <c r="AM884" s="1157"/>
      <c r="AN884" s="1157"/>
      <c r="AO884" s="1157"/>
      <c r="AP884" s="1157"/>
      <c r="AQ884" s="1157"/>
      <c r="AR884" s="1157"/>
      <c r="AS884" s="1157"/>
      <c r="AT884" s="1157"/>
      <c r="AU884" s="1157"/>
      <c r="AV884" s="1157"/>
      <c r="AW884" s="1157"/>
      <c r="AX884" s="1157"/>
      <c r="AY884" s="1157"/>
      <c r="AZ884" s="1157"/>
      <c r="BA884" s="1157"/>
      <c r="BB884" s="1157"/>
      <c r="BC884" s="1157"/>
      <c r="BD884" s="1157"/>
      <c r="BE884" s="1157"/>
      <c r="BF884" s="1157"/>
      <c r="BG884" s="1157"/>
      <c r="BH884" s="1157"/>
      <c r="BI884" s="1157"/>
      <c r="BJ884" s="1157"/>
      <c r="BK884" s="1157"/>
      <c r="BL884" s="1157"/>
      <c r="BM884" s="1157"/>
      <c r="BN884" s="1157"/>
      <c r="BO884" s="1157"/>
      <c r="BP884" s="1157"/>
      <c r="BQ884" s="1157"/>
      <c r="BR884" s="1157"/>
      <c r="BS884" s="1201"/>
      <c r="BT884" s="1157"/>
      <c r="BU884" s="1157"/>
      <c r="BV884" s="1157"/>
      <c r="BW884" s="1157"/>
      <c r="BX884" s="1157"/>
      <c r="BY884" s="1157"/>
      <c r="BZ884" s="1157"/>
      <c r="CA884" s="1157"/>
      <c r="CB884" s="1157"/>
      <c r="CC884" s="1157"/>
      <c r="CD884" s="1157"/>
      <c r="CE884" s="1157"/>
      <c r="CF884" s="1157"/>
      <c r="CG884" s="1157"/>
      <c r="CH884" s="1157"/>
      <c r="CI884" s="1157"/>
      <c r="CJ884" s="1157"/>
      <c r="CK884" s="1157"/>
      <c r="CL884" s="1157"/>
      <c r="CM884" s="1201"/>
      <c r="CN884" s="1201"/>
      <c r="CO884" s="1202"/>
      <c r="CQ884" s="2118"/>
    </row>
    <row r="885" spans="1:95" s="701" customFormat="1">
      <c r="A885" s="1138"/>
      <c r="B885" s="1156"/>
      <c r="C885" s="1132"/>
      <c r="D885" s="1132"/>
      <c r="E885" s="1133"/>
      <c r="F885" s="1151"/>
      <c r="G885" s="1150"/>
      <c r="H885" s="1136"/>
      <c r="I885" s="1157"/>
      <c r="J885" s="1157"/>
      <c r="K885" s="1157"/>
      <c r="L885" s="1157"/>
      <c r="M885" s="1157"/>
      <c r="N885" s="1157"/>
      <c r="O885" s="1157"/>
      <c r="P885" s="1157"/>
      <c r="Q885" s="1157"/>
      <c r="R885" s="1157"/>
      <c r="S885" s="1157"/>
      <c r="T885" s="1157"/>
      <c r="U885" s="1157"/>
      <c r="V885" s="1157"/>
      <c r="W885" s="1157"/>
      <c r="X885" s="1157"/>
      <c r="Y885" s="1157"/>
      <c r="Z885" s="1157"/>
      <c r="AA885" s="1157"/>
      <c r="AB885" s="1201"/>
      <c r="AC885" s="1201"/>
      <c r="AD885" s="1201"/>
      <c r="AE885" s="1201"/>
      <c r="AF885" s="1157"/>
      <c r="AG885" s="1157"/>
      <c r="AH885" s="1157"/>
      <c r="AI885" s="1157"/>
      <c r="AJ885" s="1157"/>
      <c r="AK885" s="1157"/>
      <c r="AL885" s="1157"/>
      <c r="AM885" s="1157"/>
      <c r="AN885" s="1157"/>
      <c r="AO885" s="1157"/>
      <c r="AP885" s="1157"/>
      <c r="AQ885" s="1157"/>
      <c r="AR885" s="1157"/>
      <c r="AS885" s="1157"/>
      <c r="AT885" s="1157"/>
      <c r="AU885" s="1157"/>
      <c r="AV885" s="1157"/>
      <c r="AW885" s="1157"/>
      <c r="AX885" s="1157"/>
      <c r="AY885" s="1157"/>
      <c r="AZ885" s="1157"/>
      <c r="BA885" s="1157"/>
      <c r="BB885" s="1157"/>
      <c r="BC885" s="1157"/>
      <c r="BD885" s="1157"/>
      <c r="BE885" s="1157"/>
      <c r="BF885" s="1157"/>
      <c r="BG885" s="1157"/>
      <c r="BH885" s="1157"/>
      <c r="BI885" s="1157"/>
      <c r="BJ885" s="1157"/>
      <c r="BK885" s="1157"/>
      <c r="BL885" s="1157"/>
      <c r="BM885" s="1157"/>
      <c r="BN885" s="1157"/>
      <c r="BO885" s="1157"/>
      <c r="BP885" s="1157"/>
      <c r="BQ885" s="1157"/>
      <c r="BR885" s="1157"/>
      <c r="BS885" s="1201"/>
      <c r="BT885" s="1157"/>
      <c r="BU885" s="1157"/>
      <c r="BV885" s="1157"/>
      <c r="BW885" s="1157"/>
      <c r="BX885" s="1157"/>
      <c r="BY885" s="1157"/>
      <c r="BZ885" s="1157"/>
      <c r="CA885" s="1157"/>
      <c r="CB885" s="1157"/>
      <c r="CC885" s="1157"/>
      <c r="CD885" s="1157"/>
      <c r="CE885" s="1157"/>
      <c r="CF885" s="1157"/>
      <c r="CG885" s="1157"/>
      <c r="CH885" s="1157"/>
      <c r="CI885" s="1157"/>
      <c r="CJ885" s="1157"/>
      <c r="CK885" s="1157"/>
      <c r="CL885" s="1157"/>
      <c r="CM885" s="1201"/>
      <c r="CN885" s="1201"/>
      <c r="CO885" s="1202"/>
      <c r="CQ885" s="2118"/>
    </row>
    <row r="886" spans="1:95" s="701" customFormat="1">
      <c r="A886" s="1138"/>
      <c r="B886" s="1156"/>
      <c r="C886" s="1132"/>
      <c r="D886" s="1132"/>
      <c r="E886" s="1133"/>
      <c r="F886" s="1151"/>
      <c r="G886" s="1150"/>
      <c r="H886" s="1136"/>
      <c r="I886" s="1157"/>
      <c r="J886" s="1157"/>
      <c r="K886" s="1157"/>
      <c r="L886" s="1157"/>
      <c r="M886" s="1157"/>
      <c r="N886" s="1157"/>
      <c r="O886" s="1157"/>
      <c r="P886" s="1157"/>
      <c r="Q886" s="1157"/>
      <c r="R886" s="1157"/>
      <c r="S886" s="1157"/>
      <c r="T886" s="1157"/>
      <c r="U886" s="1157"/>
      <c r="V886" s="1157"/>
      <c r="W886" s="1157"/>
      <c r="X886" s="1157"/>
      <c r="Y886" s="1157"/>
      <c r="Z886" s="1157"/>
      <c r="AA886" s="1157"/>
      <c r="AB886" s="1201"/>
      <c r="AC886" s="1201"/>
      <c r="AD886" s="1201"/>
      <c r="AE886" s="1201"/>
      <c r="AF886" s="1157"/>
      <c r="AG886" s="1157"/>
      <c r="AH886" s="1157"/>
      <c r="AI886" s="1157"/>
      <c r="AJ886" s="1157"/>
      <c r="AK886" s="1157"/>
      <c r="AL886" s="1157"/>
      <c r="AM886" s="1157"/>
      <c r="AN886" s="1157"/>
      <c r="AO886" s="1157"/>
      <c r="AP886" s="1157"/>
      <c r="AQ886" s="1157"/>
      <c r="AR886" s="1157"/>
      <c r="AS886" s="1157"/>
      <c r="AT886" s="1157"/>
      <c r="AU886" s="1157"/>
      <c r="AV886" s="1157"/>
      <c r="AW886" s="1157"/>
      <c r="AX886" s="1157"/>
      <c r="AY886" s="1157"/>
      <c r="AZ886" s="1157"/>
      <c r="BA886" s="1157"/>
      <c r="BB886" s="1157"/>
      <c r="BC886" s="1157"/>
      <c r="BD886" s="1157"/>
      <c r="BE886" s="1157"/>
      <c r="BF886" s="1157"/>
      <c r="BG886" s="1157"/>
      <c r="BH886" s="1157"/>
      <c r="BI886" s="1157"/>
      <c r="BJ886" s="1157"/>
      <c r="BK886" s="1157"/>
      <c r="BL886" s="1157"/>
      <c r="BM886" s="1157"/>
      <c r="BN886" s="1157"/>
      <c r="BO886" s="1157"/>
      <c r="BP886" s="1157"/>
      <c r="BQ886" s="1157"/>
      <c r="BR886" s="1157"/>
      <c r="BS886" s="1201"/>
      <c r="BT886" s="1157"/>
      <c r="BU886" s="1157"/>
      <c r="BV886" s="1157"/>
      <c r="BW886" s="1157"/>
      <c r="BX886" s="1157"/>
      <c r="BY886" s="1157"/>
      <c r="BZ886" s="1157"/>
      <c r="CA886" s="1157"/>
      <c r="CB886" s="1157"/>
      <c r="CC886" s="1157"/>
      <c r="CD886" s="1157"/>
      <c r="CE886" s="1157"/>
      <c r="CF886" s="1157"/>
      <c r="CG886" s="1157"/>
      <c r="CH886" s="1157"/>
      <c r="CI886" s="1157"/>
      <c r="CJ886" s="1157"/>
      <c r="CK886" s="1157"/>
      <c r="CL886" s="1157"/>
      <c r="CM886" s="1201"/>
      <c r="CN886" s="1201"/>
      <c r="CO886" s="1202"/>
      <c r="CQ886" s="2118"/>
    </row>
    <row r="887" spans="1:95" s="701" customFormat="1">
      <c r="A887" s="1138"/>
      <c r="B887" s="1156"/>
      <c r="C887" s="1132"/>
      <c r="D887" s="1132"/>
      <c r="E887" s="1133"/>
      <c r="F887" s="1151"/>
      <c r="G887" s="1150"/>
      <c r="H887" s="1136"/>
      <c r="I887" s="1157"/>
      <c r="J887" s="1157"/>
      <c r="K887" s="1157"/>
      <c r="L887" s="1157"/>
      <c r="M887" s="1157"/>
      <c r="N887" s="1157"/>
      <c r="O887" s="1157"/>
      <c r="P887" s="1157"/>
      <c r="Q887" s="1157"/>
      <c r="R887" s="1157"/>
      <c r="S887" s="1157"/>
      <c r="T887" s="1157"/>
      <c r="U887" s="1157"/>
      <c r="V887" s="1157"/>
      <c r="W887" s="1157"/>
      <c r="X887" s="1157"/>
      <c r="Y887" s="1157"/>
      <c r="Z887" s="1157"/>
      <c r="AA887" s="1157"/>
      <c r="AB887" s="1201"/>
      <c r="AC887" s="1201"/>
      <c r="AD887" s="1201"/>
      <c r="AE887" s="1201"/>
      <c r="AF887" s="1157"/>
      <c r="AG887" s="1157"/>
      <c r="AH887" s="1157"/>
      <c r="AI887" s="1157"/>
      <c r="AJ887" s="1157"/>
      <c r="AK887" s="1157"/>
      <c r="AL887" s="1157"/>
      <c r="AM887" s="1157"/>
      <c r="AN887" s="1157"/>
      <c r="AO887" s="1157"/>
      <c r="AP887" s="1157"/>
      <c r="AQ887" s="1157"/>
      <c r="AR887" s="1157"/>
      <c r="AS887" s="1157"/>
      <c r="AT887" s="1157"/>
      <c r="AU887" s="1157"/>
      <c r="AV887" s="1157"/>
      <c r="AW887" s="1157"/>
      <c r="AX887" s="1157"/>
      <c r="AY887" s="1157"/>
      <c r="AZ887" s="1157"/>
      <c r="BA887" s="1157"/>
      <c r="BB887" s="1157"/>
      <c r="BC887" s="1157"/>
      <c r="BD887" s="1157"/>
      <c r="BE887" s="1157"/>
      <c r="BF887" s="1157"/>
      <c r="BG887" s="1157"/>
      <c r="BH887" s="1157"/>
      <c r="BI887" s="1157"/>
      <c r="BJ887" s="1157"/>
      <c r="BK887" s="1157"/>
      <c r="BL887" s="1157"/>
      <c r="BM887" s="1157"/>
      <c r="BN887" s="1157"/>
      <c r="BO887" s="1157"/>
      <c r="BP887" s="1157"/>
      <c r="BQ887" s="1157"/>
      <c r="BR887" s="1157"/>
      <c r="BS887" s="1201"/>
      <c r="BT887" s="1157"/>
      <c r="BU887" s="1157"/>
      <c r="BV887" s="1157"/>
      <c r="BW887" s="1157"/>
      <c r="BX887" s="1157"/>
      <c r="BY887" s="1157"/>
      <c r="BZ887" s="1157"/>
      <c r="CA887" s="1157"/>
      <c r="CB887" s="1157"/>
      <c r="CC887" s="1157"/>
      <c r="CD887" s="1157"/>
      <c r="CE887" s="1157"/>
      <c r="CF887" s="1157"/>
      <c r="CG887" s="1157"/>
      <c r="CH887" s="1157"/>
      <c r="CI887" s="1157"/>
      <c r="CJ887" s="1157"/>
      <c r="CK887" s="1157"/>
      <c r="CL887" s="1157"/>
      <c r="CM887" s="1201"/>
      <c r="CN887" s="1201"/>
      <c r="CO887" s="1202"/>
      <c r="CQ887" s="2118"/>
    </row>
    <row r="888" spans="1:95" s="701" customFormat="1">
      <c r="A888" s="1138"/>
      <c r="B888" s="1156"/>
      <c r="C888" s="1132"/>
      <c r="D888" s="1132"/>
      <c r="E888" s="1133"/>
      <c r="F888" s="1151"/>
      <c r="G888" s="1150"/>
      <c r="H888" s="1136"/>
      <c r="I888" s="1157"/>
      <c r="J888" s="1157"/>
      <c r="K888" s="1157"/>
      <c r="L888" s="1157"/>
      <c r="M888" s="1157"/>
      <c r="N888" s="1157"/>
      <c r="O888" s="1157"/>
      <c r="P888" s="1157"/>
      <c r="Q888" s="1157"/>
      <c r="R888" s="1157"/>
      <c r="S888" s="1157"/>
      <c r="T888" s="1157"/>
      <c r="U888" s="1157"/>
      <c r="V888" s="1157"/>
      <c r="W888" s="1157"/>
      <c r="X888" s="1157"/>
      <c r="Y888" s="1157"/>
      <c r="Z888" s="1157"/>
      <c r="AA888" s="1157"/>
      <c r="AB888" s="1201"/>
      <c r="AC888" s="1201"/>
      <c r="AD888" s="1201"/>
      <c r="AE888" s="1201"/>
      <c r="AF888" s="1157"/>
      <c r="AG888" s="1157"/>
      <c r="AH888" s="1157"/>
      <c r="AI888" s="1157"/>
      <c r="AJ888" s="1157"/>
      <c r="AK888" s="1157"/>
      <c r="AL888" s="1157"/>
      <c r="AM888" s="1157"/>
      <c r="AN888" s="1157"/>
      <c r="AO888" s="1157"/>
      <c r="AP888" s="1157"/>
      <c r="AQ888" s="1157"/>
      <c r="AR888" s="1157"/>
      <c r="AS888" s="1157"/>
      <c r="AT888" s="1157"/>
      <c r="AU888" s="1157"/>
      <c r="AV888" s="1157"/>
      <c r="AW888" s="1157"/>
      <c r="AX888" s="1157"/>
      <c r="AY888" s="1157"/>
      <c r="AZ888" s="1157"/>
      <c r="BA888" s="1157"/>
      <c r="BB888" s="1157"/>
      <c r="BC888" s="1157"/>
      <c r="BD888" s="1157"/>
      <c r="BE888" s="1157"/>
      <c r="BF888" s="1157"/>
      <c r="BG888" s="1157"/>
      <c r="BH888" s="1157"/>
      <c r="BI888" s="1157"/>
      <c r="BJ888" s="1157"/>
      <c r="BK888" s="1157"/>
      <c r="BL888" s="1157"/>
      <c r="BM888" s="1157"/>
      <c r="BN888" s="1157"/>
      <c r="BO888" s="1157"/>
      <c r="BP888" s="1157"/>
      <c r="BQ888" s="1157"/>
      <c r="BR888" s="1157"/>
      <c r="BS888" s="1201"/>
      <c r="BT888" s="1157"/>
      <c r="BU888" s="1157"/>
      <c r="BV888" s="1157"/>
      <c r="BW888" s="1157"/>
      <c r="BX888" s="1157"/>
      <c r="BY888" s="1157"/>
      <c r="BZ888" s="1157"/>
      <c r="CA888" s="1157"/>
      <c r="CB888" s="1157"/>
      <c r="CC888" s="1157"/>
      <c r="CD888" s="1157"/>
      <c r="CE888" s="1157"/>
      <c r="CF888" s="1157"/>
      <c r="CG888" s="1157"/>
      <c r="CH888" s="1157"/>
      <c r="CI888" s="1157"/>
      <c r="CJ888" s="1157"/>
      <c r="CK888" s="1157"/>
      <c r="CL888" s="1157"/>
      <c r="CM888" s="1201"/>
      <c r="CN888" s="1201"/>
      <c r="CO888" s="1202"/>
      <c r="CQ888" s="2118"/>
    </row>
    <row r="889" spans="1:95" s="701" customFormat="1">
      <c r="A889" s="1138"/>
      <c r="B889" s="1156"/>
      <c r="C889" s="1132"/>
      <c r="D889" s="1132"/>
      <c r="E889" s="1133"/>
      <c r="F889" s="1151"/>
      <c r="G889" s="1150"/>
      <c r="H889" s="1136"/>
      <c r="I889" s="1157"/>
      <c r="J889" s="1157"/>
      <c r="K889" s="1157"/>
      <c r="L889" s="1157"/>
      <c r="M889" s="1157"/>
      <c r="N889" s="1157"/>
      <c r="O889" s="1157"/>
      <c r="P889" s="1157"/>
      <c r="Q889" s="1157"/>
      <c r="R889" s="1157"/>
      <c r="S889" s="1157"/>
      <c r="T889" s="1157"/>
      <c r="U889" s="1157"/>
      <c r="V889" s="1157"/>
      <c r="W889" s="1157"/>
      <c r="X889" s="1157"/>
      <c r="Y889" s="1157"/>
      <c r="Z889" s="1157"/>
      <c r="AA889" s="1157"/>
      <c r="AB889" s="1201"/>
      <c r="AC889" s="1201"/>
      <c r="AD889" s="1201"/>
      <c r="AE889" s="1201"/>
      <c r="AF889" s="1157"/>
      <c r="AG889" s="1157"/>
      <c r="AH889" s="1157"/>
      <c r="AI889" s="1157"/>
      <c r="AJ889" s="1157"/>
      <c r="AK889" s="1157"/>
      <c r="AL889" s="1157"/>
      <c r="AM889" s="1157"/>
      <c r="AN889" s="1157"/>
      <c r="AO889" s="1157"/>
      <c r="AP889" s="1157"/>
      <c r="AQ889" s="1157"/>
      <c r="AR889" s="1157"/>
      <c r="AS889" s="1157"/>
      <c r="AT889" s="1157"/>
      <c r="AU889" s="1157"/>
      <c r="AV889" s="1157"/>
      <c r="AW889" s="1157"/>
      <c r="AX889" s="1157"/>
      <c r="AY889" s="1157"/>
      <c r="AZ889" s="1157"/>
      <c r="BA889" s="1157"/>
      <c r="BB889" s="1157"/>
      <c r="BC889" s="1157"/>
      <c r="BD889" s="1157"/>
      <c r="BE889" s="1157"/>
      <c r="BF889" s="1157"/>
      <c r="BG889" s="1157"/>
      <c r="BH889" s="1157"/>
      <c r="BI889" s="1157"/>
      <c r="BJ889" s="1157"/>
      <c r="BK889" s="1157"/>
      <c r="BL889" s="1157"/>
      <c r="BM889" s="1157"/>
      <c r="BN889" s="1157"/>
      <c r="BO889" s="1157"/>
      <c r="BP889" s="1157"/>
      <c r="BQ889" s="1157"/>
      <c r="BR889" s="1157"/>
      <c r="BS889" s="1201"/>
      <c r="BT889" s="1157"/>
      <c r="BU889" s="1157"/>
      <c r="BV889" s="1157"/>
      <c r="BW889" s="1157"/>
      <c r="BX889" s="1157"/>
      <c r="BY889" s="1157"/>
      <c r="BZ889" s="1157"/>
      <c r="CA889" s="1157"/>
      <c r="CB889" s="1157"/>
      <c r="CC889" s="1157"/>
      <c r="CD889" s="1157"/>
      <c r="CE889" s="1157"/>
      <c r="CF889" s="1157"/>
      <c r="CG889" s="1157"/>
      <c r="CH889" s="1157"/>
      <c r="CI889" s="1157"/>
      <c r="CJ889" s="1157"/>
      <c r="CK889" s="1157"/>
      <c r="CL889" s="1157"/>
      <c r="CM889" s="1201"/>
      <c r="CN889" s="1201"/>
      <c r="CO889" s="1202"/>
      <c r="CQ889" s="2118"/>
    </row>
    <row r="890" spans="1:95" s="701" customFormat="1">
      <c r="A890" s="1138"/>
      <c r="B890" s="1156"/>
      <c r="C890" s="1132"/>
      <c r="D890" s="1132"/>
      <c r="E890" s="1133"/>
      <c r="F890" s="1151"/>
      <c r="G890" s="1150"/>
      <c r="H890" s="1136"/>
      <c r="I890" s="1157"/>
      <c r="J890" s="1157"/>
      <c r="K890" s="1157"/>
      <c r="L890" s="1157"/>
      <c r="M890" s="1157"/>
      <c r="N890" s="1157"/>
      <c r="O890" s="1157"/>
      <c r="P890" s="1157"/>
      <c r="Q890" s="1157"/>
      <c r="R890" s="1157"/>
      <c r="S890" s="1157"/>
      <c r="T890" s="1157"/>
      <c r="U890" s="1157"/>
      <c r="V890" s="1157"/>
      <c r="W890" s="1157"/>
      <c r="X890" s="1157"/>
      <c r="Y890" s="1157"/>
      <c r="Z890" s="1157"/>
      <c r="AA890" s="1157"/>
      <c r="AB890" s="1201"/>
      <c r="AC890" s="1201"/>
      <c r="AD890" s="1201"/>
      <c r="AE890" s="1201"/>
      <c r="AF890" s="1157"/>
      <c r="AG890" s="1157"/>
      <c r="AH890" s="1157"/>
      <c r="AI890" s="1157"/>
      <c r="AJ890" s="1157"/>
      <c r="AK890" s="1157"/>
      <c r="AL890" s="1157"/>
      <c r="AM890" s="1157"/>
      <c r="AN890" s="1157"/>
      <c r="AO890" s="1157"/>
      <c r="AP890" s="1157"/>
      <c r="AQ890" s="1157"/>
      <c r="AR890" s="1157"/>
      <c r="AS890" s="1157"/>
      <c r="AT890" s="1157"/>
      <c r="AU890" s="1157"/>
      <c r="AV890" s="1157"/>
      <c r="AW890" s="1157"/>
      <c r="AX890" s="1157"/>
      <c r="AY890" s="1157"/>
      <c r="AZ890" s="1157"/>
      <c r="BA890" s="1157"/>
      <c r="BB890" s="1157"/>
      <c r="BC890" s="1157"/>
      <c r="BD890" s="1157"/>
      <c r="BE890" s="1157"/>
      <c r="BF890" s="1157"/>
      <c r="BG890" s="1157"/>
      <c r="BH890" s="1157"/>
      <c r="BI890" s="1157"/>
      <c r="BJ890" s="1157"/>
      <c r="BK890" s="1157"/>
      <c r="BL890" s="1157"/>
      <c r="BM890" s="1157"/>
      <c r="BN890" s="1157"/>
      <c r="BO890" s="1157"/>
      <c r="BP890" s="1157"/>
      <c r="BQ890" s="1157"/>
      <c r="BR890" s="1157"/>
      <c r="BS890" s="1201"/>
      <c r="BT890" s="1157"/>
      <c r="BU890" s="1157"/>
      <c r="BV890" s="1157"/>
      <c r="BW890" s="1157"/>
      <c r="BX890" s="1157"/>
      <c r="BY890" s="1157"/>
      <c r="BZ890" s="1157"/>
      <c r="CA890" s="1157"/>
      <c r="CB890" s="1157"/>
      <c r="CC890" s="1157"/>
      <c r="CD890" s="1157"/>
      <c r="CE890" s="1157"/>
      <c r="CF890" s="1157"/>
      <c r="CG890" s="1157"/>
      <c r="CH890" s="1157"/>
      <c r="CI890" s="1157"/>
      <c r="CJ890" s="1157"/>
      <c r="CK890" s="1157"/>
      <c r="CL890" s="1157"/>
      <c r="CM890" s="1201"/>
      <c r="CN890" s="1201"/>
      <c r="CO890" s="1202"/>
      <c r="CQ890" s="2118"/>
    </row>
    <row r="891" spans="1:95" s="701" customFormat="1">
      <c r="A891" s="1138"/>
      <c r="B891" s="1156"/>
      <c r="C891" s="1132"/>
      <c r="D891" s="1132"/>
      <c r="E891" s="1133"/>
      <c r="F891" s="1151"/>
      <c r="G891" s="1150"/>
      <c r="H891" s="1136"/>
      <c r="I891" s="1157"/>
      <c r="J891" s="1157"/>
      <c r="K891" s="1157"/>
      <c r="L891" s="1157"/>
      <c r="M891" s="1157"/>
      <c r="N891" s="1157"/>
      <c r="O891" s="1157"/>
      <c r="P891" s="1157"/>
      <c r="Q891" s="1157"/>
      <c r="R891" s="1157"/>
      <c r="S891" s="1157"/>
      <c r="T891" s="1157"/>
      <c r="U891" s="1157"/>
      <c r="V891" s="1157"/>
      <c r="W891" s="1157"/>
      <c r="X891" s="1157"/>
      <c r="Y891" s="1157"/>
      <c r="Z891" s="1157"/>
      <c r="AA891" s="1157"/>
      <c r="AB891" s="1201"/>
      <c r="AC891" s="1201"/>
      <c r="AD891" s="1201"/>
      <c r="AE891" s="1201"/>
      <c r="AF891" s="1157"/>
      <c r="AG891" s="1157"/>
      <c r="AH891" s="1157"/>
      <c r="AI891" s="1157"/>
      <c r="AJ891" s="1157"/>
      <c r="AK891" s="1157"/>
      <c r="AL891" s="1157"/>
      <c r="AM891" s="1157"/>
      <c r="AN891" s="1157"/>
      <c r="AO891" s="1157"/>
      <c r="AP891" s="1157"/>
      <c r="AQ891" s="1157"/>
      <c r="AR891" s="1157"/>
      <c r="AS891" s="1157"/>
      <c r="AT891" s="1157"/>
      <c r="AU891" s="1157"/>
      <c r="AV891" s="1157"/>
      <c r="AW891" s="1157"/>
      <c r="AX891" s="1157"/>
      <c r="AY891" s="1157"/>
      <c r="AZ891" s="1157"/>
      <c r="BA891" s="1157"/>
      <c r="BB891" s="1157"/>
      <c r="BC891" s="1157"/>
      <c r="BD891" s="1157"/>
      <c r="BE891" s="1157"/>
      <c r="BF891" s="1157"/>
      <c r="BG891" s="1157"/>
      <c r="BH891" s="1157"/>
      <c r="BI891" s="1157"/>
      <c r="BJ891" s="1157"/>
      <c r="BK891" s="1157"/>
      <c r="BL891" s="1157"/>
      <c r="BM891" s="1157"/>
      <c r="BN891" s="1157"/>
      <c r="BO891" s="1157"/>
      <c r="BP891" s="1157"/>
      <c r="BQ891" s="1157"/>
      <c r="BR891" s="1157"/>
      <c r="BS891" s="1201"/>
      <c r="BT891" s="1157"/>
      <c r="BU891" s="1157"/>
      <c r="BV891" s="1157"/>
      <c r="BW891" s="1157"/>
      <c r="BX891" s="1157"/>
      <c r="BY891" s="1157"/>
      <c r="BZ891" s="1157"/>
      <c r="CA891" s="1157"/>
      <c r="CB891" s="1157"/>
      <c r="CC891" s="1157"/>
      <c r="CD891" s="1157"/>
      <c r="CE891" s="1157"/>
      <c r="CF891" s="1157"/>
      <c r="CG891" s="1157"/>
      <c r="CH891" s="1157"/>
      <c r="CI891" s="1157"/>
      <c r="CJ891" s="1157"/>
      <c r="CK891" s="1157"/>
      <c r="CL891" s="1157"/>
      <c r="CM891" s="1201"/>
      <c r="CN891" s="1201"/>
      <c r="CO891" s="1202"/>
      <c r="CQ891" s="2118"/>
    </row>
    <row r="892" spans="1:95" s="701" customFormat="1">
      <c r="A892" s="1138"/>
      <c r="B892" s="1156"/>
      <c r="C892" s="1132"/>
      <c r="D892" s="1132"/>
      <c r="E892" s="1133"/>
      <c r="F892" s="1151"/>
      <c r="G892" s="1150"/>
      <c r="H892" s="1136"/>
      <c r="I892" s="1157"/>
      <c r="J892" s="1157"/>
      <c r="K892" s="1157"/>
      <c r="L892" s="1157"/>
      <c r="M892" s="1157"/>
      <c r="N892" s="1157"/>
      <c r="O892" s="1157"/>
      <c r="P892" s="1157"/>
      <c r="Q892" s="1157"/>
      <c r="R892" s="1157"/>
      <c r="S892" s="1157"/>
      <c r="T892" s="1157"/>
      <c r="U892" s="1157"/>
      <c r="V892" s="1157"/>
      <c r="W892" s="1157"/>
      <c r="X892" s="1157"/>
      <c r="Y892" s="1157"/>
      <c r="Z892" s="1157"/>
      <c r="AA892" s="1157"/>
      <c r="AB892" s="1201"/>
      <c r="AC892" s="1201"/>
      <c r="AD892" s="1201"/>
      <c r="AE892" s="1201"/>
      <c r="AF892" s="1157"/>
      <c r="AG892" s="1157"/>
      <c r="AH892" s="1157"/>
      <c r="AI892" s="1157"/>
      <c r="AJ892" s="1157"/>
      <c r="AK892" s="1157"/>
      <c r="AL892" s="1157"/>
      <c r="AM892" s="1157"/>
      <c r="AN892" s="1157"/>
      <c r="AO892" s="1157"/>
      <c r="AP892" s="1157"/>
      <c r="AQ892" s="1157"/>
      <c r="AR892" s="1157"/>
      <c r="AS892" s="1157"/>
      <c r="AT892" s="1157"/>
      <c r="AU892" s="1157"/>
      <c r="AV892" s="1157"/>
      <c r="AW892" s="1157"/>
      <c r="AX892" s="1157"/>
      <c r="AY892" s="1157"/>
      <c r="AZ892" s="1157"/>
      <c r="BA892" s="1157"/>
      <c r="BB892" s="1157"/>
      <c r="BC892" s="1157"/>
      <c r="BD892" s="1157"/>
      <c r="BE892" s="1157"/>
      <c r="BF892" s="1157"/>
      <c r="BG892" s="1157"/>
      <c r="BH892" s="1157"/>
      <c r="BI892" s="1157"/>
      <c r="BJ892" s="1157"/>
      <c r="BK892" s="1157"/>
      <c r="BL892" s="1157"/>
      <c r="BM892" s="1157"/>
      <c r="BN892" s="1157"/>
      <c r="BO892" s="1157"/>
      <c r="BP892" s="1157"/>
      <c r="BQ892" s="1157"/>
      <c r="BR892" s="1157"/>
      <c r="BS892" s="1201"/>
      <c r="BT892" s="1157"/>
      <c r="BU892" s="1157"/>
      <c r="BV892" s="1157"/>
      <c r="BW892" s="1157"/>
      <c r="BX892" s="1157"/>
      <c r="BY892" s="1157"/>
      <c r="BZ892" s="1157"/>
      <c r="CA892" s="1157"/>
      <c r="CB892" s="1157"/>
      <c r="CC892" s="1157"/>
      <c r="CD892" s="1157"/>
      <c r="CE892" s="1157"/>
      <c r="CF892" s="1157"/>
      <c r="CG892" s="1157"/>
      <c r="CH892" s="1157"/>
      <c r="CI892" s="1157"/>
      <c r="CJ892" s="1157"/>
      <c r="CK892" s="1157"/>
      <c r="CL892" s="1157"/>
      <c r="CM892" s="1201"/>
      <c r="CN892" s="1201"/>
      <c r="CO892" s="1202"/>
      <c r="CQ892" s="2118"/>
    </row>
    <row r="893" spans="1:95" s="701" customFormat="1">
      <c r="A893" s="1138"/>
      <c r="B893" s="1156"/>
      <c r="C893" s="1132"/>
      <c r="D893" s="1132"/>
      <c r="E893" s="1133"/>
      <c r="F893" s="1151"/>
      <c r="G893" s="1150"/>
      <c r="H893" s="1136"/>
      <c r="I893" s="1157"/>
      <c r="J893" s="1157"/>
      <c r="K893" s="1157"/>
      <c r="L893" s="1157"/>
      <c r="M893" s="1157"/>
      <c r="N893" s="1157"/>
      <c r="O893" s="1157"/>
      <c r="P893" s="1157"/>
      <c r="Q893" s="1157"/>
      <c r="R893" s="1157"/>
      <c r="S893" s="1157"/>
      <c r="T893" s="1157"/>
      <c r="U893" s="1157"/>
      <c r="V893" s="1157"/>
      <c r="W893" s="1157"/>
      <c r="X893" s="1157"/>
      <c r="Y893" s="1157"/>
      <c r="Z893" s="1157"/>
      <c r="AA893" s="1157"/>
      <c r="AB893" s="1201"/>
      <c r="AC893" s="1201"/>
      <c r="AD893" s="1201"/>
      <c r="AE893" s="1201"/>
      <c r="AF893" s="1157"/>
      <c r="AG893" s="1157"/>
      <c r="AH893" s="1157"/>
      <c r="AI893" s="1157"/>
      <c r="AJ893" s="1157"/>
      <c r="AK893" s="1157"/>
      <c r="AL893" s="1157"/>
      <c r="AM893" s="1157"/>
      <c r="AN893" s="1157"/>
      <c r="AO893" s="1157"/>
      <c r="AP893" s="1157"/>
      <c r="AQ893" s="1157"/>
      <c r="AR893" s="1157"/>
      <c r="AS893" s="1157"/>
      <c r="AT893" s="1157"/>
      <c r="AU893" s="1157"/>
      <c r="AV893" s="1157"/>
      <c r="AW893" s="1157"/>
      <c r="AX893" s="1157"/>
      <c r="AY893" s="1157"/>
      <c r="AZ893" s="1157"/>
      <c r="BA893" s="1157"/>
      <c r="BB893" s="1157"/>
      <c r="BC893" s="1157"/>
      <c r="BD893" s="1157"/>
      <c r="BE893" s="1157"/>
      <c r="BF893" s="1157"/>
      <c r="BG893" s="1157"/>
      <c r="BH893" s="1157"/>
      <c r="BI893" s="1157"/>
      <c r="BJ893" s="1157"/>
      <c r="BK893" s="1157"/>
      <c r="BL893" s="1157"/>
      <c r="BM893" s="1157"/>
      <c r="BN893" s="1157"/>
      <c r="BO893" s="1157"/>
      <c r="BP893" s="1157"/>
      <c r="BQ893" s="1157"/>
      <c r="BR893" s="1157"/>
      <c r="BS893" s="1201"/>
      <c r="BT893" s="1157"/>
      <c r="BU893" s="1157"/>
      <c r="BV893" s="1157"/>
      <c r="BW893" s="1157"/>
      <c r="BX893" s="1157"/>
      <c r="BY893" s="1157"/>
      <c r="BZ893" s="1157"/>
      <c r="CA893" s="1157"/>
      <c r="CB893" s="1157"/>
      <c r="CC893" s="1157"/>
      <c r="CD893" s="1157"/>
      <c r="CE893" s="1157"/>
      <c r="CF893" s="1157"/>
      <c r="CG893" s="1157"/>
      <c r="CH893" s="1157"/>
      <c r="CI893" s="1157"/>
      <c r="CJ893" s="1157"/>
      <c r="CK893" s="1157"/>
      <c r="CL893" s="1157"/>
      <c r="CM893" s="1201"/>
      <c r="CN893" s="1201"/>
      <c r="CO893" s="1202"/>
      <c r="CQ893" s="2118"/>
    </row>
    <row r="894" spans="1:95" s="701" customFormat="1">
      <c r="A894" s="1138"/>
      <c r="B894" s="1156"/>
      <c r="C894" s="1132"/>
      <c r="D894" s="1132"/>
      <c r="E894" s="1133"/>
      <c r="F894" s="1151"/>
      <c r="G894" s="1150"/>
      <c r="H894" s="1136"/>
      <c r="I894" s="1157"/>
      <c r="J894" s="1157"/>
      <c r="K894" s="1157"/>
      <c r="L894" s="1157"/>
      <c r="M894" s="1157"/>
      <c r="N894" s="1157"/>
      <c r="O894" s="1157"/>
      <c r="P894" s="1157"/>
      <c r="Q894" s="1157"/>
      <c r="R894" s="1157"/>
      <c r="S894" s="1157"/>
      <c r="T894" s="1157"/>
      <c r="U894" s="1157"/>
      <c r="V894" s="1157"/>
      <c r="W894" s="1157"/>
      <c r="X894" s="1157"/>
      <c r="Y894" s="1157"/>
      <c r="Z894" s="1157"/>
      <c r="AA894" s="1157"/>
      <c r="AB894" s="1201"/>
      <c r="AC894" s="1201"/>
      <c r="AD894" s="1201"/>
      <c r="AE894" s="1201"/>
      <c r="AF894" s="1157"/>
      <c r="AG894" s="1157"/>
      <c r="AH894" s="1157"/>
      <c r="AI894" s="1157"/>
      <c r="AJ894" s="1157"/>
      <c r="AK894" s="1157"/>
      <c r="AL894" s="1157"/>
      <c r="AM894" s="1157"/>
      <c r="AN894" s="1157"/>
      <c r="AO894" s="1157"/>
      <c r="AP894" s="1157"/>
      <c r="AQ894" s="1157"/>
      <c r="AR894" s="1157"/>
      <c r="AS894" s="1157"/>
      <c r="AT894" s="1157"/>
      <c r="AU894" s="1157"/>
      <c r="AV894" s="1157"/>
      <c r="AW894" s="1157"/>
      <c r="AX894" s="1157"/>
      <c r="AY894" s="1157"/>
      <c r="AZ894" s="1157"/>
      <c r="BA894" s="1157"/>
      <c r="BB894" s="1157"/>
      <c r="BC894" s="1157"/>
      <c r="BD894" s="1157"/>
      <c r="BE894" s="1157"/>
      <c r="BF894" s="1157"/>
      <c r="BG894" s="1157"/>
      <c r="BH894" s="1157"/>
      <c r="BI894" s="1157"/>
      <c r="BJ894" s="1157"/>
      <c r="BK894" s="1157"/>
      <c r="BL894" s="1157"/>
      <c r="BM894" s="1157"/>
      <c r="BN894" s="1157"/>
      <c r="BO894" s="1157"/>
      <c r="BP894" s="1157"/>
      <c r="BQ894" s="1157"/>
      <c r="BR894" s="1157"/>
      <c r="BS894" s="1201"/>
      <c r="BT894" s="1157"/>
      <c r="BU894" s="1157"/>
      <c r="BV894" s="1157"/>
      <c r="BW894" s="1157"/>
      <c r="BX894" s="1157"/>
      <c r="BY894" s="1157"/>
      <c r="BZ894" s="1157"/>
      <c r="CA894" s="1157"/>
      <c r="CB894" s="1157"/>
      <c r="CC894" s="1157"/>
      <c r="CD894" s="1157"/>
      <c r="CE894" s="1157"/>
      <c r="CF894" s="1157"/>
      <c r="CG894" s="1157"/>
      <c r="CH894" s="1157"/>
      <c r="CI894" s="1157"/>
      <c r="CJ894" s="1157"/>
      <c r="CK894" s="1157"/>
      <c r="CL894" s="1157"/>
      <c r="CM894" s="1201"/>
      <c r="CN894" s="1201"/>
      <c r="CO894" s="1202"/>
      <c r="CQ894" s="2118"/>
    </row>
    <row r="895" spans="1:95" s="701" customFormat="1">
      <c r="A895" s="1138"/>
      <c r="B895" s="1156"/>
      <c r="C895" s="1132"/>
      <c r="D895" s="1132"/>
      <c r="E895" s="1133"/>
      <c r="F895" s="1151"/>
      <c r="G895" s="1150"/>
      <c r="H895" s="1136"/>
      <c r="I895" s="1157"/>
      <c r="J895" s="1157"/>
      <c r="K895" s="1157"/>
      <c r="L895" s="1157"/>
      <c r="M895" s="1157"/>
      <c r="N895" s="1157"/>
      <c r="O895" s="1157"/>
      <c r="P895" s="1157"/>
      <c r="Q895" s="1157"/>
      <c r="R895" s="1157"/>
      <c r="S895" s="1157"/>
      <c r="T895" s="1157"/>
      <c r="U895" s="1157"/>
      <c r="V895" s="1157"/>
      <c r="W895" s="1157"/>
      <c r="X895" s="1157"/>
      <c r="Y895" s="1157"/>
      <c r="Z895" s="1157"/>
      <c r="AA895" s="1157"/>
      <c r="AB895" s="1201"/>
      <c r="AC895" s="1201"/>
      <c r="AD895" s="1201"/>
      <c r="AE895" s="1201"/>
      <c r="AF895" s="1157"/>
      <c r="AG895" s="1157"/>
      <c r="AH895" s="1157"/>
      <c r="AI895" s="1157"/>
      <c r="AJ895" s="1157"/>
      <c r="AK895" s="1157"/>
      <c r="AL895" s="1157"/>
      <c r="AM895" s="1157"/>
      <c r="AN895" s="1157"/>
      <c r="AO895" s="1157"/>
      <c r="AP895" s="1157"/>
      <c r="AQ895" s="1157"/>
      <c r="AR895" s="1157"/>
      <c r="AS895" s="1157"/>
      <c r="AT895" s="1157"/>
      <c r="AU895" s="1157"/>
      <c r="AV895" s="1157"/>
      <c r="AW895" s="1157"/>
      <c r="AX895" s="1157"/>
      <c r="AY895" s="1157"/>
      <c r="AZ895" s="1157"/>
      <c r="BA895" s="1157"/>
      <c r="BB895" s="1157"/>
      <c r="BC895" s="1157"/>
      <c r="BD895" s="1157"/>
      <c r="BE895" s="1157"/>
      <c r="BF895" s="1157"/>
      <c r="BG895" s="1157"/>
      <c r="BH895" s="1157"/>
      <c r="BI895" s="1157"/>
      <c r="BJ895" s="1157"/>
      <c r="BK895" s="1157"/>
      <c r="BL895" s="1157"/>
      <c r="BM895" s="1157"/>
      <c r="BN895" s="1157"/>
      <c r="BO895" s="1157"/>
      <c r="BP895" s="1157"/>
      <c r="BQ895" s="1157"/>
      <c r="BR895" s="1157"/>
      <c r="BS895" s="1201"/>
      <c r="BT895" s="1157"/>
      <c r="BU895" s="1157"/>
      <c r="BV895" s="1157"/>
      <c r="BW895" s="1157"/>
      <c r="BX895" s="1157"/>
      <c r="BY895" s="1157"/>
      <c r="BZ895" s="1157"/>
      <c r="CA895" s="1157"/>
      <c r="CB895" s="1157"/>
      <c r="CC895" s="1157"/>
      <c r="CD895" s="1157"/>
      <c r="CE895" s="1157"/>
      <c r="CF895" s="1157"/>
      <c r="CG895" s="1157"/>
      <c r="CH895" s="1157"/>
      <c r="CI895" s="1157"/>
      <c r="CJ895" s="1157"/>
      <c r="CK895" s="1157"/>
      <c r="CL895" s="1157"/>
      <c r="CM895" s="1201"/>
      <c r="CN895" s="1201"/>
      <c r="CO895" s="1202"/>
      <c r="CQ895" s="2118"/>
    </row>
    <row r="896" spans="1:95" s="701" customFormat="1">
      <c r="A896" s="1138"/>
      <c r="B896" s="1156"/>
      <c r="C896" s="1132"/>
      <c r="D896" s="1132"/>
      <c r="E896" s="1133"/>
      <c r="F896" s="1151"/>
      <c r="G896" s="1150"/>
      <c r="H896" s="1136"/>
      <c r="I896" s="1157"/>
      <c r="J896" s="1157"/>
      <c r="K896" s="1157"/>
      <c r="L896" s="1157"/>
      <c r="M896" s="1157"/>
      <c r="N896" s="1157"/>
      <c r="O896" s="1157"/>
      <c r="P896" s="1157"/>
      <c r="Q896" s="1157"/>
      <c r="R896" s="1157"/>
      <c r="S896" s="1157"/>
      <c r="T896" s="1157"/>
      <c r="U896" s="1157"/>
      <c r="V896" s="1157"/>
      <c r="W896" s="1157"/>
      <c r="X896" s="1157"/>
      <c r="Y896" s="1157"/>
      <c r="Z896" s="1157"/>
      <c r="AA896" s="1157"/>
      <c r="AB896" s="1201"/>
      <c r="AC896" s="1201"/>
      <c r="AD896" s="1201"/>
      <c r="AE896" s="1201"/>
      <c r="AF896" s="1157"/>
      <c r="AG896" s="1157"/>
      <c r="AH896" s="1157"/>
      <c r="AI896" s="1157"/>
      <c r="AJ896" s="1157"/>
      <c r="AK896" s="1157"/>
      <c r="AL896" s="1157"/>
      <c r="AM896" s="1157"/>
      <c r="AN896" s="1157"/>
      <c r="AO896" s="1157"/>
      <c r="AP896" s="1157"/>
      <c r="AQ896" s="1157"/>
      <c r="AR896" s="1157"/>
      <c r="AS896" s="1157"/>
      <c r="AT896" s="1157"/>
      <c r="AU896" s="1157"/>
      <c r="AV896" s="1157"/>
      <c r="AW896" s="1157"/>
      <c r="AX896" s="1157"/>
      <c r="AY896" s="1157"/>
      <c r="AZ896" s="1157"/>
      <c r="BA896" s="1157"/>
      <c r="BB896" s="1157"/>
      <c r="BC896" s="1157"/>
      <c r="BD896" s="1157"/>
      <c r="BE896" s="1157"/>
      <c r="BF896" s="1157"/>
      <c r="BG896" s="1157"/>
      <c r="BH896" s="1157"/>
      <c r="BI896" s="1157"/>
      <c r="BJ896" s="1157"/>
      <c r="BK896" s="1157"/>
      <c r="BL896" s="1157"/>
      <c r="BM896" s="1157"/>
      <c r="BN896" s="1157"/>
      <c r="BO896" s="1157"/>
      <c r="BP896" s="1157"/>
      <c r="BQ896" s="1157"/>
      <c r="BR896" s="1157"/>
      <c r="BS896" s="1201"/>
      <c r="BT896" s="1157"/>
      <c r="BU896" s="1157"/>
      <c r="BV896" s="1157"/>
      <c r="BW896" s="1157"/>
      <c r="BX896" s="1157"/>
      <c r="BY896" s="1157"/>
      <c r="BZ896" s="1157"/>
      <c r="CA896" s="1157"/>
      <c r="CB896" s="1157"/>
      <c r="CC896" s="1157"/>
      <c r="CD896" s="1157"/>
      <c r="CE896" s="1157"/>
      <c r="CF896" s="1157"/>
      <c r="CG896" s="1157"/>
      <c r="CH896" s="1157"/>
      <c r="CI896" s="1157"/>
      <c r="CJ896" s="1157"/>
      <c r="CK896" s="1157"/>
      <c r="CL896" s="1157"/>
      <c r="CM896" s="1201"/>
      <c r="CN896" s="1201"/>
      <c r="CO896" s="1202"/>
      <c r="CQ896" s="2118"/>
    </row>
    <row r="897" spans="1:95" s="701" customFormat="1">
      <c r="A897" s="1138"/>
      <c r="B897" s="1156"/>
      <c r="C897" s="1132"/>
      <c r="D897" s="1132"/>
      <c r="E897" s="1133"/>
      <c r="F897" s="1151"/>
      <c r="G897" s="1150"/>
      <c r="H897" s="1136"/>
      <c r="I897" s="1157"/>
      <c r="J897" s="1157"/>
      <c r="K897" s="1157"/>
      <c r="L897" s="1157"/>
      <c r="M897" s="1157"/>
      <c r="N897" s="1157"/>
      <c r="O897" s="1157"/>
      <c r="P897" s="1157"/>
      <c r="Q897" s="1157"/>
      <c r="R897" s="1157"/>
      <c r="S897" s="1157"/>
      <c r="T897" s="1157"/>
      <c r="U897" s="1157"/>
      <c r="V897" s="1157"/>
      <c r="W897" s="1157"/>
      <c r="X897" s="1157"/>
      <c r="Y897" s="1157"/>
      <c r="Z897" s="1157"/>
      <c r="AA897" s="1157"/>
      <c r="AB897" s="1201"/>
      <c r="AC897" s="1201"/>
      <c r="AD897" s="1201"/>
      <c r="AE897" s="1201"/>
      <c r="AF897" s="1157"/>
      <c r="AG897" s="1157"/>
      <c r="AH897" s="1157"/>
      <c r="AI897" s="1157"/>
      <c r="AJ897" s="1157"/>
      <c r="AK897" s="1157"/>
      <c r="AL897" s="1157"/>
      <c r="AM897" s="1157"/>
      <c r="AN897" s="1157"/>
      <c r="AO897" s="1157"/>
      <c r="AP897" s="1157"/>
      <c r="AQ897" s="1157"/>
      <c r="AR897" s="1157"/>
      <c r="AS897" s="1157"/>
      <c r="AT897" s="1157"/>
      <c r="AU897" s="1157"/>
      <c r="AV897" s="1157"/>
      <c r="AW897" s="1157"/>
      <c r="AX897" s="1157"/>
      <c r="AY897" s="1157"/>
      <c r="AZ897" s="1157"/>
      <c r="BA897" s="1157"/>
      <c r="BB897" s="1157"/>
      <c r="BC897" s="1157"/>
      <c r="BD897" s="1157"/>
      <c r="BE897" s="1157"/>
      <c r="BF897" s="1157"/>
      <c r="BG897" s="1157"/>
      <c r="BH897" s="1157"/>
      <c r="BI897" s="1157"/>
      <c r="BJ897" s="1157"/>
      <c r="BK897" s="1157"/>
      <c r="BL897" s="1157"/>
      <c r="BM897" s="1157"/>
      <c r="BN897" s="1157"/>
      <c r="BO897" s="1157"/>
      <c r="BP897" s="1157"/>
      <c r="BQ897" s="1157"/>
      <c r="BR897" s="1157"/>
      <c r="BS897" s="1201"/>
      <c r="BT897" s="1157"/>
      <c r="BU897" s="1157"/>
      <c r="BV897" s="1157"/>
      <c r="BW897" s="1157"/>
      <c r="BX897" s="1157"/>
      <c r="BY897" s="1157"/>
      <c r="BZ897" s="1157"/>
      <c r="CA897" s="1157"/>
      <c r="CB897" s="1157"/>
      <c r="CC897" s="1157"/>
      <c r="CD897" s="1157"/>
      <c r="CE897" s="1157"/>
      <c r="CF897" s="1157"/>
      <c r="CG897" s="1157"/>
      <c r="CH897" s="1157"/>
      <c r="CI897" s="1157"/>
      <c r="CJ897" s="1157"/>
      <c r="CK897" s="1157"/>
      <c r="CL897" s="1157"/>
      <c r="CM897" s="1201"/>
      <c r="CN897" s="1201"/>
      <c r="CO897" s="1202"/>
      <c r="CQ897" s="2118"/>
    </row>
    <row r="898" spans="1:95" s="701" customFormat="1">
      <c r="A898" s="1138"/>
      <c r="B898" s="1156"/>
      <c r="C898" s="1132"/>
      <c r="D898" s="1132"/>
      <c r="E898" s="1133"/>
      <c r="F898" s="1151"/>
      <c r="G898" s="1150"/>
      <c r="H898" s="1136"/>
      <c r="I898" s="1157"/>
      <c r="J898" s="1157"/>
      <c r="K898" s="1157"/>
      <c r="L898" s="1157"/>
      <c r="M898" s="1157"/>
      <c r="N898" s="1157"/>
      <c r="O898" s="1157"/>
      <c r="P898" s="1157"/>
      <c r="Q898" s="1157"/>
      <c r="R898" s="1157"/>
      <c r="S898" s="1157"/>
      <c r="T898" s="1157"/>
      <c r="U898" s="1157"/>
      <c r="V898" s="1157"/>
      <c r="W898" s="1157"/>
      <c r="X898" s="1157"/>
      <c r="Y898" s="1157"/>
      <c r="Z898" s="1157"/>
      <c r="AA898" s="1157"/>
      <c r="AB898" s="1201"/>
      <c r="AC898" s="1201"/>
      <c r="AD898" s="1201"/>
      <c r="AE898" s="1201"/>
      <c r="AF898" s="1157"/>
      <c r="AG898" s="1157"/>
      <c r="AH898" s="1157"/>
      <c r="AI898" s="1157"/>
      <c r="AJ898" s="1157"/>
      <c r="AK898" s="1157"/>
      <c r="AL898" s="1157"/>
      <c r="AM898" s="1157"/>
      <c r="AN898" s="1157"/>
      <c r="AO898" s="1157"/>
      <c r="AP898" s="1157"/>
      <c r="AQ898" s="1157"/>
      <c r="AR898" s="1157"/>
      <c r="AS898" s="1157"/>
      <c r="AT898" s="1157"/>
      <c r="AU898" s="1157"/>
      <c r="AV898" s="1157"/>
      <c r="AW898" s="1157"/>
      <c r="AX898" s="1157"/>
      <c r="AY898" s="1157"/>
      <c r="AZ898" s="1157"/>
      <c r="BA898" s="1157"/>
      <c r="BB898" s="1157"/>
      <c r="BC898" s="1157"/>
      <c r="BD898" s="1157"/>
      <c r="BE898" s="1157"/>
      <c r="BF898" s="1157"/>
      <c r="BG898" s="1157"/>
      <c r="BH898" s="1157"/>
      <c r="BI898" s="1157"/>
      <c r="BJ898" s="1157"/>
      <c r="BK898" s="1157"/>
      <c r="BL898" s="1157"/>
      <c r="BM898" s="1157"/>
      <c r="BN898" s="1157"/>
      <c r="BO898" s="1157"/>
      <c r="BP898" s="1157"/>
      <c r="BQ898" s="1157"/>
      <c r="BR898" s="1157"/>
      <c r="BS898" s="1201"/>
      <c r="BT898" s="1157"/>
      <c r="BU898" s="1157"/>
      <c r="BV898" s="1157"/>
      <c r="BW898" s="1157"/>
      <c r="BX898" s="1157"/>
      <c r="BY898" s="1157"/>
      <c r="BZ898" s="1157"/>
      <c r="CA898" s="1157"/>
      <c r="CB898" s="1157"/>
      <c r="CC898" s="1157"/>
      <c r="CD898" s="1157"/>
      <c r="CE898" s="1157"/>
      <c r="CF898" s="1157"/>
      <c r="CG898" s="1157"/>
      <c r="CH898" s="1157"/>
      <c r="CI898" s="1157"/>
      <c r="CJ898" s="1157"/>
      <c r="CK898" s="1157"/>
      <c r="CL898" s="1157"/>
      <c r="CM898" s="1201"/>
      <c r="CN898" s="1201"/>
      <c r="CO898" s="1202"/>
      <c r="CQ898" s="2118"/>
    </row>
    <row r="899" spans="1:95" s="701" customFormat="1">
      <c r="A899" s="1138"/>
      <c r="B899" s="1156"/>
      <c r="C899" s="1132"/>
      <c r="D899" s="1132"/>
      <c r="E899" s="1133"/>
      <c r="F899" s="1151"/>
      <c r="G899" s="1150"/>
      <c r="H899" s="1136"/>
      <c r="I899" s="1157"/>
      <c r="J899" s="1157"/>
      <c r="K899" s="1157"/>
      <c r="L899" s="1157"/>
      <c r="M899" s="1157"/>
      <c r="N899" s="1157"/>
      <c r="O899" s="1157"/>
      <c r="P899" s="1157"/>
      <c r="Q899" s="1157"/>
      <c r="R899" s="1157"/>
      <c r="S899" s="1157"/>
      <c r="T899" s="1157"/>
      <c r="U899" s="1157"/>
      <c r="V899" s="1157"/>
      <c r="W899" s="1157"/>
      <c r="X899" s="1157"/>
      <c r="Y899" s="1157"/>
      <c r="Z899" s="1157"/>
      <c r="AA899" s="1157"/>
      <c r="AB899" s="1201"/>
      <c r="AC899" s="1201"/>
      <c r="AD899" s="1201"/>
      <c r="AE899" s="1201"/>
      <c r="AF899" s="1157"/>
      <c r="AG899" s="1157"/>
      <c r="AH899" s="1157"/>
      <c r="AI899" s="1157"/>
      <c r="AJ899" s="1157"/>
      <c r="AK899" s="1157"/>
      <c r="AL899" s="1157"/>
      <c r="AM899" s="1157"/>
      <c r="AN899" s="1157"/>
      <c r="AO899" s="1157"/>
      <c r="AP899" s="1157"/>
      <c r="AQ899" s="1157"/>
      <c r="AR899" s="1157"/>
      <c r="AS899" s="1157"/>
      <c r="AT899" s="1157"/>
      <c r="AU899" s="1157"/>
      <c r="AV899" s="1157"/>
      <c r="AW899" s="1157"/>
      <c r="AX899" s="1157"/>
      <c r="AY899" s="1157"/>
      <c r="AZ899" s="1157"/>
      <c r="BA899" s="1157"/>
      <c r="BB899" s="1157"/>
      <c r="BC899" s="1157"/>
      <c r="BD899" s="1157"/>
      <c r="BE899" s="1157"/>
      <c r="BF899" s="1157"/>
      <c r="BG899" s="1157"/>
      <c r="BH899" s="1157"/>
      <c r="BI899" s="1157"/>
      <c r="BJ899" s="1157"/>
      <c r="BK899" s="1157"/>
      <c r="BL899" s="1157"/>
      <c r="BM899" s="1157"/>
      <c r="BN899" s="1157"/>
      <c r="BO899" s="1157"/>
      <c r="BP899" s="1157"/>
      <c r="BQ899" s="1157"/>
      <c r="BR899" s="1157"/>
      <c r="BS899" s="1201"/>
      <c r="BT899" s="1157"/>
      <c r="BU899" s="1157"/>
      <c r="BV899" s="1157"/>
      <c r="BW899" s="1157"/>
      <c r="BX899" s="1157"/>
      <c r="BY899" s="1157"/>
      <c r="BZ899" s="1157"/>
      <c r="CA899" s="1157"/>
      <c r="CB899" s="1157"/>
      <c r="CC899" s="1157"/>
      <c r="CD899" s="1157"/>
      <c r="CE899" s="1157"/>
      <c r="CF899" s="1157"/>
      <c r="CG899" s="1157"/>
      <c r="CH899" s="1157"/>
      <c r="CI899" s="1157"/>
      <c r="CJ899" s="1157"/>
      <c r="CK899" s="1157"/>
      <c r="CL899" s="1157"/>
      <c r="CM899" s="1201"/>
      <c r="CN899" s="1201"/>
      <c r="CO899" s="1202"/>
      <c r="CQ899" s="2118"/>
    </row>
    <row r="900" spans="1:95" s="701" customFormat="1">
      <c r="A900" s="1138"/>
      <c r="B900" s="1156"/>
      <c r="C900" s="1132"/>
      <c r="D900" s="1132"/>
      <c r="E900" s="1133"/>
      <c r="F900" s="1151"/>
      <c r="G900" s="1150"/>
      <c r="H900" s="1136"/>
      <c r="I900" s="1157"/>
      <c r="J900" s="1157"/>
      <c r="K900" s="1157"/>
      <c r="L900" s="1157"/>
      <c r="M900" s="1157"/>
      <c r="N900" s="1157"/>
      <c r="O900" s="1157"/>
      <c r="P900" s="1157"/>
      <c r="Q900" s="1157"/>
      <c r="R900" s="1157"/>
      <c r="S900" s="1157"/>
      <c r="T900" s="1157"/>
      <c r="U900" s="1157"/>
      <c r="V900" s="1157"/>
      <c r="W900" s="1157"/>
      <c r="X900" s="1157"/>
      <c r="Y900" s="1157"/>
      <c r="Z900" s="1157"/>
      <c r="AA900" s="1157"/>
      <c r="AB900" s="1201"/>
      <c r="AC900" s="1201"/>
      <c r="AD900" s="1201"/>
      <c r="AE900" s="1201"/>
      <c r="AF900" s="1157"/>
      <c r="AG900" s="1157"/>
      <c r="AH900" s="1157"/>
      <c r="AI900" s="1157"/>
      <c r="AJ900" s="1157"/>
      <c r="AK900" s="1157"/>
      <c r="AL900" s="1157"/>
      <c r="AM900" s="1157"/>
      <c r="AN900" s="1157"/>
      <c r="AO900" s="1157"/>
      <c r="AP900" s="1157"/>
      <c r="AQ900" s="1157"/>
      <c r="AR900" s="1157"/>
      <c r="AS900" s="1157"/>
      <c r="AT900" s="1157"/>
      <c r="AU900" s="1157"/>
      <c r="AV900" s="1157"/>
      <c r="AW900" s="1157"/>
      <c r="AX900" s="1157"/>
      <c r="AY900" s="1157"/>
      <c r="AZ900" s="1157"/>
      <c r="BA900" s="1157"/>
      <c r="BB900" s="1157"/>
      <c r="BC900" s="1157"/>
      <c r="BD900" s="1157"/>
      <c r="BE900" s="1157"/>
      <c r="BF900" s="1157"/>
      <c r="BG900" s="1157"/>
      <c r="BH900" s="1157"/>
      <c r="BI900" s="1157"/>
      <c r="BJ900" s="1157"/>
      <c r="BK900" s="1157"/>
      <c r="BL900" s="1157"/>
      <c r="BM900" s="1157"/>
      <c r="BN900" s="1157"/>
      <c r="BO900" s="1157"/>
      <c r="BP900" s="1157"/>
      <c r="BQ900" s="1157"/>
      <c r="BR900" s="1157"/>
      <c r="BS900" s="1201"/>
      <c r="BT900" s="1157"/>
      <c r="BU900" s="1157"/>
      <c r="BV900" s="1157"/>
      <c r="BW900" s="1157"/>
      <c r="BX900" s="1157"/>
      <c r="BY900" s="1157"/>
      <c r="BZ900" s="1157"/>
      <c r="CA900" s="1157"/>
      <c r="CB900" s="1157"/>
      <c r="CC900" s="1157"/>
      <c r="CD900" s="1157"/>
      <c r="CE900" s="1157"/>
      <c r="CF900" s="1157"/>
      <c r="CG900" s="1157"/>
      <c r="CH900" s="1157"/>
      <c r="CI900" s="1157"/>
      <c r="CJ900" s="1157"/>
      <c r="CK900" s="1157"/>
      <c r="CL900" s="1157"/>
      <c r="CM900" s="1201"/>
      <c r="CN900" s="1201"/>
      <c r="CO900" s="1202"/>
      <c r="CQ900" s="2118"/>
    </row>
    <row r="901" spans="1:95" s="701" customFormat="1">
      <c r="A901" s="1138"/>
      <c r="B901" s="1156"/>
      <c r="C901" s="1132"/>
      <c r="D901" s="1132"/>
      <c r="E901" s="1133"/>
      <c r="F901" s="1151"/>
      <c r="G901" s="1150"/>
      <c r="H901" s="1136"/>
      <c r="I901" s="1157"/>
      <c r="J901" s="1157"/>
      <c r="K901" s="1157"/>
      <c r="L901" s="1157"/>
      <c r="M901" s="1157"/>
      <c r="N901" s="1157"/>
      <c r="O901" s="1157"/>
      <c r="P901" s="1157"/>
      <c r="Q901" s="1157"/>
      <c r="R901" s="1157"/>
      <c r="S901" s="1157"/>
      <c r="T901" s="1157"/>
      <c r="U901" s="1157"/>
      <c r="V901" s="1157"/>
      <c r="W901" s="1157"/>
      <c r="X901" s="1157"/>
      <c r="Y901" s="1157"/>
      <c r="Z901" s="1157"/>
      <c r="AA901" s="1157"/>
      <c r="AB901" s="1201"/>
      <c r="AC901" s="1201"/>
      <c r="AD901" s="1201"/>
      <c r="AE901" s="1201"/>
      <c r="AF901" s="1157"/>
      <c r="AG901" s="1157"/>
      <c r="AH901" s="1157"/>
      <c r="AI901" s="1157"/>
      <c r="AJ901" s="1157"/>
      <c r="AK901" s="1157"/>
      <c r="AL901" s="1157"/>
      <c r="AM901" s="1157"/>
      <c r="AN901" s="1157"/>
      <c r="AO901" s="1157"/>
      <c r="AP901" s="1157"/>
      <c r="AQ901" s="1157"/>
      <c r="AR901" s="1157"/>
      <c r="AS901" s="1157"/>
      <c r="AT901" s="1157"/>
      <c r="AU901" s="1157"/>
      <c r="AV901" s="1157"/>
      <c r="AW901" s="1157"/>
      <c r="AX901" s="1157"/>
      <c r="AY901" s="1157"/>
      <c r="AZ901" s="1157"/>
      <c r="BA901" s="1157"/>
      <c r="BB901" s="1157"/>
      <c r="BC901" s="1157"/>
      <c r="BD901" s="1157"/>
      <c r="BE901" s="1157"/>
      <c r="BF901" s="1157"/>
      <c r="BG901" s="1157"/>
      <c r="BH901" s="1157"/>
      <c r="BI901" s="1157"/>
      <c r="BJ901" s="1157"/>
      <c r="BK901" s="1157"/>
      <c r="BL901" s="1157"/>
      <c r="BM901" s="1157"/>
      <c r="BN901" s="1157"/>
      <c r="BO901" s="1157"/>
      <c r="BP901" s="1157"/>
      <c r="BQ901" s="1157"/>
      <c r="BR901" s="1157"/>
      <c r="BS901" s="1201"/>
      <c r="BT901" s="1157"/>
      <c r="BU901" s="1157"/>
      <c r="BV901" s="1157"/>
      <c r="BW901" s="1157"/>
      <c r="BX901" s="1157"/>
      <c r="BY901" s="1157"/>
      <c r="BZ901" s="1157"/>
      <c r="CA901" s="1157"/>
      <c r="CB901" s="1157"/>
      <c r="CC901" s="1157"/>
      <c r="CD901" s="1157"/>
      <c r="CE901" s="1157"/>
      <c r="CF901" s="1157"/>
      <c r="CG901" s="1157"/>
      <c r="CH901" s="1157"/>
      <c r="CI901" s="1157"/>
      <c r="CJ901" s="1157"/>
      <c r="CK901" s="1157"/>
      <c r="CL901" s="1157"/>
      <c r="CM901" s="1201"/>
      <c r="CN901" s="1201"/>
      <c r="CO901" s="1202"/>
      <c r="CQ901" s="2118"/>
    </row>
    <row r="902" spans="1:95" s="701" customFormat="1">
      <c r="A902" s="1138"/>
      <c r="B902" s="1156"/>
      <c r="C902" s="1132"/>
      <c r="D902" s="1132"/>
      <c r="E902" s="1133"/>
      <c r="F902" s="1151"/>
      <c r="G902" s="1150"/>
      <c r="H902" s="1136"/>
      <c r="I902" s="1157"/>
      <c r="J902" s="1157"/>
      <c r="K902" s="1157"/>
      <c r="L902" s="1157"/>
      <c r="M902" s="1157"/>
      <c r="N902" s="1157"/>
      <c r="O902" s="1157"/>
      <c r="P902" s="1157"/>
      <c r="Q902" s="1157"/>
      <c r="R902" s="1157"/>
      <c r="S902" s="1157"/>
      <c r="T902" s="1157"/>
      <c r="U902" s="1157"/>
      <c r="V902" s="1157"/>
      <c r="W902" s="1157"/>
      <c r="X902" s="1157"/>
      <c r="Y902" s="1157"/>
      <c r="Z902" s="1157"/>
      <c r="AA902" s="1157"/>
      <c r="AB902" s="1201"/>
      <c r="AC902" s="1201"/>
      <c r="AD902" s="1201"/>
      <c r="AE902" s="1201"/>
      <c r="AF902" s="1157"/>
      <c r="AG902" s="1157"/>
      <c r="AH902" s="1157"/>
      <c r="AI902" s="1157"/>
      <c r="AJ902" s="1157"/>
      <c r="AK902" s="1157"/>
      <c r="AL902" s="1157"/>
      <c r="AM902" s="1157"/>
      <c r="AN902" s="1157"/>
      <c r="AO902" s="1157"/>
      <c r="AP902" s="1157"/>
      <c r="AQ902" s="1157"/>
      <c r="AR902" s="1157"/>
      <c r="AS902" s="1157"/>
      <c r="AT902" s="1157"/>
      <c r="AU902" s="1157"/>
      <c r="AV902" s="1157"/>
      <c r="AW902" s="1157"/>
      <c r="AX902" s="1157"/>
      <c r="AY902" s="1157"/>
      <c r="AZ902" s="1157"/>
      <c r="BA902" s="1157"/>
      <c r="BB902" s="1157"/>
      <c r="BC902" s="1157"/>
      <c r="BD902" s="1157"/>
      <c r="BE902" s="1157"/>
      <c r="BF902" s="1157"/>
      <c r="BG902" s="1157"/>
      <c r="BH902" s="1157"/>
      <c r="BI902" s="1157"/>
      <c r="BJ902" s="1157"/>
      <c r="BK902" s="1157"/>
      <c r="BL902" s="1157"/>
      <c r="BM902" s="1157"/>
      <c r="BN902" s="1157"/>
      <c r="BO902" s="1157"/>
      <c r="BP902" s="1157"/>
      <c r="BQ902" s="1157"/>
      <c r="BR902" s="1157"/>
      <c r="BS902" s="1201"/>
      <c r="BT902" s="1157"/>
      <c r="BU902" s="1157"/>
      <c r="BV902" s="1157"/>
      <c r="BW902" s="1157"/>
      <c r="BX902" s="1157"/>
      <c r="BY902" s="1157"/>
      <c r="BZ902" s="1157"/>
      <c r="CA902" s="1157"/>
      <c r="CB902" s="1157"/>
      <c r="CC902" s="1157"/>
      <c r="CD902" s="1157"/>
      <c r="CE902" s="1157"/>
      <c r="CF902" s="1157"/>
      <c r="CG902" s="1157"/>
      <c r="CH902" s="1157"/>
      <c r="CI902" s="1157"/>
      <c r="CJ902" s="1157"/>
      <c r="CK902" s="1157"/>
      <c r="CL902" s="1157"/>
      <c r="CM902" s="1201"/>
      <c r="CN902" s="1201"/>
      <c r="CO902" s="1202"/>
      <c r="CQ902" s="2118"/>
    </row>
    <row r="903" spans="1:95" s="701" customFormat="1">
      <c r="A903" s="1138"/>
      <c r="B903" s="1156"/>
      <c r="C903" s="1132"/>
      <c r="D903" s="1132"/>
      <c r="E903" s="1133"/>
      <c r="F903" s="1151"/>
      <c r="G903" s="1150"/>
      <c r="H903" s="1136"/>
      <c r="I903" s="1157"/>
      <c r="J903" s="1157"/>
      <c r="K903" s="1157"/>
      <c r="L903" s="1157"/>
      <c r="M903" s="1157"/>
      <c r="N903" s="1157"/>
      <c r="O903" s="1157"/>
      <c r="P903" s="1157"/>
      <c r="Q903" s="1157"/>
      <c r="R903" s="1157"/>
      <c r="S903" s="1157"/>
      <c r="T903" s="1157"/>
      <c r="U903" s="1157"/>
      <c r="V903" s="1157"/>
      <c r="W903" s="1157"/>
      <c r="X903" s="1157"/>
      <c r="Y903" s="1157"/>
      <c r="Z903" s="1157"/>
      <c r="AA903" s="1157"/>
      <c r="AB903" s="1201"/>
      <c r="AC903" s="1201"/>
      <c r="AD903" s="1201"/>
      <c r="AE903" s="1201"/>
      <c r="AF903" s="1157"/>
      <c r="AG903" s="1157"/>
      <c r="AH903" s="1157"/>
      <c r="AI903" s="1157"/>
      <c r="AJ903" s="1157"/>
      <c r="AK903" s="1157"/>
      <c r="AL903" s="1157"/>
      <c r="AM903" s="1157"/>
      <c r="AN903" s="1157"/>
      <c r="AO903" s="1157"/>
      <c r="AP903" s="1157"/>
      <c r="AQ903" s="1157"/>
      <c r="AR903" s="1157"/>
      <c r="AS903" s="1157"/>
      <c r="AT903" s="1157"/>
      <c r="AU903" s="1157"/>
      <c r="AV903" s="1157"/>
      <c r="AW903" s="1157"/>
      <c r="AX903" s="1157"/>
      <c r="AY903" s="1157"/>
      <c r="AZ903" s="1157"/>
      <c r="BA903" s="1157"/>
      <c r="BB903" s="1157"/>
      <c r="BC903" s="1157"/>
      <c r="BD903" s="1157"/>
      <c r="BE903" s="1157"/>
      <c r="BF903" s="1157"/>
      <c r="BG903" s="1157"/>
      <c r="BH903" s="1157"/>
      <c r="BI903" s="1157"/>
      <c r="BJ903" s="1157"/>
      <c r="BK903" s="1157"/>
      <c r="BL903" s="1157"/>
      <c r="BM903" s="1157"/>
      <c r="BN903" s="1157"/>
      <c r="BO903" s="1157"/>
      <c r="BP903" s="1157"/>
      <c r="BQ903" s="1157"/>
      <c r="BR903" s="1157"/>
      <c r="BS903" s="1201"/>
      <c r="BT903" s="1157"/>
      <c r="BU903" s="1157"/>
      <c r="BV903" s="1157"/>
      <c r="BW903" s="1157"/>
      <c r="BX903" s="1157"/>
      <c r="BY903" s="1157"/>
      <c r="BZ903" s="1157"/>
      <c r="CA903" s="1157"/>
      <c r="CB903" s="1157"/>
      <c r="CC903" s="1157"/>
      <c r="CD903" s="1157"/>
      <c r="CE903" s="1157"/>
      <c r="CF903" s="1157"/>
      <c r="CG903" s="1157"/>
      <c r="CH903" s="1157"/>
      <c r="CI903" s="1157"/>
      <c r="CJ903" s="1157"/>
      <c r="CK903" s="1157"/>
      <c r="CL903" s="1157"/>
      <c r="CM903" s="1201"/>
      <c r="CN903" s="1201"/>
      <c r="CO903" s="1202"/>
      <c r="CQ903" s="2118"/>
    </row>
    <row r="904" spans="1:95" s="701" customFormat="1">
      <c r="A904" s="1138"/>
      <c r="B904" s="1156"/>
      <c r="C904" s="1132"/>
      <c r="D904" s="1132"/>
      <c r="E904" s="1133"/>
      <c r="F904" s="1151"/>
      <c r="G904" s="1150"/>
      <c r="H904" s="1136"/>
      <c r="I904" s="1157"/>
      <c r="J904" s="1157"/>
      <c r="K904" s="1157"/>
      <c r="L904" s="1157"/>
      <c r="M904" s="1157"/>
      <c r="N904" s="1157"/>
      <c r="O904" s="1157"/>
      <c r="P904" s="1157"/>
      <c r="Q904" s="1157"/>
      <c r="R904" s="1157"/>
      <c r="S904" s="1157"/>
      <c r="T904" s="1157"/>
      <c r="U904" s="1157"/>
      <c r="V904" s="1157"/>
      <c r="W904" s="1157"/>
      <c r="X904" s="1157"/>
      <c r="Y904" s="1157"/>
      <c r="Z904" s="1157"/>
      <c r="AA904" s="1157"/>
      <c r="AB904" s="1201"/>
      <c r="AC904" s="1201"/>
      <c r="AD904" s="1201"/>
      <c r="AE904" s="1201"/>
      <c r="AF904" s="1157"/>
      <c r="AG904" s="1157"/>
      <c r="AH904" s="1157"/>
      <c r="AI904" s="1157"/>
      <c r="AJ904" s="1157"/>
      <c r="AK904" s="1157"/>
      <c r="AL904" s="1157"/>
      <c r="AM904" s="1157"/>
      <c r="AN904" s="1157"/>
      <c r="AO904" s="1157"/>
      <c r="AP904" s="1157"/>
      <c r="AQ904" s="1157"/>
      <c r="AR904" s="1157"/>
      <c r="AS904" s="1157"/>
      <c r="AT904" s="1157"/>
      <c r="AU904" s="1157"/>
      <c r="AV904" s="1157"/>
      <c r="AW904" s="1157"/>
      <c r="AX904" s="1157"/>
      <c r="AY904" s="1157"/>
      <c r="AZ904" s="1157"/>
      <c r="BA904" s="1157"/>
      <c r="BB904" s="1157"/>
      <c r="BC904" s="1157"/>
      <c r="BD904" s="1157"/>
      <c r="BE904" s="1157"/>
      <c r="BF904" s="1157"/>
      <c r="BG904" s="1157"/>
      <c r="BH904" s="1157"/>
      <c r="BI904" s="1157"/>
      <c r="BJ904" s="1157"/>
      <c r="BK904" s="1157"/>
      <c r="BL904" s="1157"/>
      <c r="BM904" s="1157"/>
      <c r="BN904" s="1157"/>
      <c r="BO904" s="1157"/>
      <c r="BP904" s="1157"/>
      <c r="BQ904" s="1157"/>
      <c r="BR904" s="1157"/>
      <c r="BS904" s="1201"/>
      <c r="BT904" s="1157"/>
      <c r="BU904" s="1157"/>
      <c r="BV904" s="1157"/>
      <c r="BW904" s="1157"/>
      <c r="BX904" s="1157"/>
      <c r="BY904" s="1157"/>
      <c r="BZ904" s="1157"/>
      <c r="CA904" s="1157"/>
      <c r="CB904" s="1157"/>
      <c r="CC904" s="1157"/>
      <c r="CD904" s="1157"/>
      <c r="CE904" s="1157"/>
      <c r="CF904" s="1157"/>
      <c r="CG904" s="1157"/>
      <c r="CH904" s="1157"/>
      <c r="CI904" s="1157"/>
      <c r="CJ904" s="1157"/>
      <c r="CK904" s="1157"/>
      <c r="CL904" s="1157"/>
      <c r="CM904" s="1201"/>
      <c r="CN904" s="1201"/>
      <c r="CO904" s="1202"/>
      <c r="CQ904" s="2118"/>
    </row>
    <row r="905" spans="1:95" s="701" customFormat="1">
      <c r="A905" s="1138"/>
      <c r="B905" s="1156"/>
      <c r="C905" s="1132"/>
      <c r="D905" s="1132"/>
      <c r="E905" s="1133"/>
      <c r="F905" s="1151"/>
      <c r="G905" s="1150"/>
      <c r="H905" s="1136"/>
      <c r="I905" s="1157"/>
      <c r="J905" s="1157"/>
      <c r="K905" s="1157"/>
      <c r="L905" s="1157"/>
      <c r="M905" s="1157"/>
      <c r="N905" s="1157"/>
      <c r="O905" s="1157"/>
      <c r="P905" s="1157"/>
      <c r="Q905" s="1157"/>
      <c r="R905" s="1157"/>
      <c r="S905" s="1157"/>
      <c r="T905" s="1157"/>
      <c r="U905" s="1157"/>
      <c r="V905" s="1157"/>
      <c r="W905" s="1157"/>
      <c r="X905" s="1157"/>
      <c r="Y905" s="1157"/>
      <c r="Z905" s="1157"/>
      <c r="AA905" s="1157"/>
      <c r="AB905" s="1201"/>
      <c r="AC905" s="1201"/>
      <c r="AD905" s="1201"/>
      <c r="AE905" s="1201"/>
      <c r="AF905" s="1157"/>
      <c r="AG905" s="1157"/>
      <c r="AH905" s="1157"/>
      <c r="AI905" s="1157"/>
      <c r="AJ905" s="1157"/>
      <c r="AK905" s="1157"/>
      <c r="AL905" s="1157"/>
      <c r="AM905" s="1157"/>
      <c r="AN905" s="1157"/>
      <c r="AO905" s="1157"/>
      <c r="AP905" s="1157"/>
      <c r="AQ905" s="1157"/>
      <c r="AR905" s="1157"/>
      <c r="AS905" s="1157"/>
      <c r="AT905" s="1157"/>
      <c r="AU905" s="1157"/>
      <c r="AV905" s="1157"/>
      <c r="AW905" s="1157"/>
      <c r="AX905" s="1157"/>
      <c r="AY905" s="1157"/>
      <c r="AZ905" s="1157"/>
      <c r="BA905" s="1157"/>
      <c r="BB905" s="1157"/>
      <c r="BC905" s="1157"/>
      <c r="BD905" s="1157"/>
      <c r="BE905" s="1157"/>
      <c r="BF905" s="1157"/>
      <c r="BG905" s="1157"/>
      <c r="BH905" s="1157"/>
      <c r="BI905" s="1157"/>
      <c r="BJ905" s="1157"/>
      <c r="BK905" s="1157"/>
      <c r="BL905" s="1157"/>
      <c r="BM905" s="1157"/>
      <c r="BN905" s="1157"/>
      <c r="BO905" s="1157"/>
      <c r="BP905" s="1157"/>
      <c r="BQ905" s="1157"/>
      <c r="BR905" s="1157"/>
      <c r="BS905" s="1201"/>
      <c r="BT905" s="1157"/>
      <c r="BU905" s="1157"/>
      <c r="BV905" s="1157"/>
      <c r="BW905" s="1157"/>
      <c r="BX905" s="1157"/>
      <c r="BY905" s="1157"/>
      <c r="BZ905" s="1157"/>
      <c r="CA905" s="1157"/>
      <c r="CB905" s="1157"/>
      <c r="CC905" s="1157"/>
      <c r="CD905" s="1157"/>
      <c r="CE905" s="1157"/>
      <c r="CF905" s="1157"/>
      <c r="CG905" s="1157"/>
      <c r="CH905" s="1157"/>
      <c r="CI905" s="1157"/>
      <c r="CJ905" s="1157"/>
      <c r="CK905" s="1157"/>
      <c r="CL905" s="1157"/>
      <c r="CM905" s="1201"/>
      <c r="CN905" s="1201"/>
      <c r="CO905" s="1202"/>
      <c r="CQ905" s="2118"/>
    </row>
    <row r="906" spans="1:95" s="701" customFormat="1">
      <c r="A906" s="1138"/>
      <c r="B906" s="1156"/>
      <c r="C906" s="1132"/>
      <c r="D906" s="1132"/>
      <c r="E906" s="1133"/>
      <c r="F906" s="1151"/>
      <c r="G906" s="1150"/>
      <c r="H906" s="1136"/>
      <c r="I906" s="1157"/>
      <c r="J906" s="1157"/>
      <c r="K906" s="1157"/>
      <c r="L906" s="1157"/>
      <c r="M906" s="1157"/>
      <c r="N906" s="1157"/>
      <c r="O906" s="1157"/>
      <c r="P906" s="1157"/>
      <c r="Q906" s="1157"/>
      <c r="R906" s="1157"/>
      <c r="S906" s="1157"/>
      <c r="T906" s="1157"/>
      <c r="U906" s="1157"/>
      <c r="V906" s="1157"/>
      <c r="W906" s="1157"/>
      <c r="X906" s="1157"/>
      <c r="Y906" s="1157"/>
      <c r="Z906" s="1157"/>
      <c r="AA906" s="1157"/>
      <c r="AB906" s="1201"/>
      <c r="AC906" s="1201"/>
      <c r="AD906" s="1201"/>
      <c r="AE906" s="1201"/>
      <c r="AF906" s="1157"/>
      <c r="AG906" s="1157"/>
      <c r="AH906" s="1157"/>
      <c r="AI906" s="1157"/>
      <c r="AJ906" s="1157"/>
      <c r="AK906" s="1157"/>
      <c r="AL906" s="1157"/>
      <c r="AM906" s="1157"/>
      <c r="AN906" s="1157"/>
      <c r="AO906" s="1157"/>
      <c r="AP906" s="1157"/>
      <c r="AQ906" s="1157"/>
      <c r="AR906" s="1157"/>
      <c r="AS906" s="1157"/>
      <c r="AT906" s="1157"/>
      <c r="AU906" s="1157"/>
      <c r="AV906" s="1157"/>
      <c r="AW906" s="1157"/>
      <c r="AX906" s="1157"/>
      <c r="AY906" s="1157"/>
      <c r="AZ906" s="1157"/>
      <c r="BA906" s="1157"/>
      <c r="BB906" s="1157"/>
      <c r="BC906" s="1157"/>
      <c r="BD906" s="1157"/>
      <c r="BE906" s="1157"/>
      <c r="BF906" s="1157"/>
      <c r="BG906" s="1157"/>
      <c r="BH906" s="1157"/>
      <c r="BI906" s="1157"/>
      <c r="BJ906" s="1157"/>
      <c r="BK906" s="1157"/>
      <c r="BL906" s="1157"/>
      <c r="BM906" s="1157"/>
      <c r="BN906" s="1157"/>
      <c r="BO906" s="1157"/>
      <c r="BP906" s="1157"/>
      <c r="BQ906" s="1157"/>
      <c r="BR906" s="1157"/>
      <c r="BS906" s="1201"/>
      <c r="BT906" s="1157"/>
      <c r="BU906" s="1157"/>
      <c r="BV906" s="1157"/>
      <c r="BW906" s="1157"/>
      <c r="BX906" s="1157"/>
      <c r="BY906" s="1157"/>
      <c r="BZ906" s="1157"/>
      <c r="CA906" s="1157"/>
      <c r="CB906" s="1157"/>
      <c r="CC906" s="1157"/>
      <c r="CD906" s="1157"/>
      <c r="CE906" s="1157"/>
      <c r="CF906" s="1157"/>
      <c r="CG906" s="1157"/>
      <c r="CH906" s="1157"/>
      <c r="CI906" s="1157"/>
      <c r="CJ906" s="1157"/>
      <c r="CK906" s="1157"/>
      <c r="CL906" s="1157"/>
      <c r="CM906" s="1201"/>
      <c r="CN906" s="1201"/>
      <c r="CO906" s="1202"/>
      <c r="CQ906" s="2118"/>
    </row>
    <row r="907" spans="1:95" s="701" customFormat="1">
      <c r="A907" s="1138"/>
      <c r="B907" s="1156"/>
      <c r="C907" s="1132"/>
      <c r="D907" s="1132"/>
      <c r="E907" s="1133"/>
      <c r="F907" s="1151"/>
      <c r="G907" s="1150"/>
      <c r="H907" s="1136"/>
      <c r="I907" s="1157"/>
      <c r="J907" s="1157"/>
      <c r="K907" s="1157"/>
      <c r="L907" s="1157"/>
      <c r="M907" s="1157"/>
      <c r="N907" s="1157"/>
      <c r="O907" s="1157"/>
      <c r="P907" s="1157"/>
      <c r="Q907" s="1157"/>
      <c r="R907" s="1157"/>
      <c r="S907" s="1157"/>
      <c r="T907" s="1157"/>
      <c r="U907" s="1157"/>
      <c r="V907" s="1157"/>
      <c r="W907" s="1157"/>
      <c r="X907" s="1157"/>
      <c r="Y907" s="1157"/>
      <c r="Z907" s="1157"/>
      <c r="AA907" s="1157"/>
      <c r="AB907" s="1201"/>
      <c r="AC907" s="1201"/>
      <c r="AD907" s="1201"/>
      <c r="AE907" s="1201"/>
      <c r="AF907" s="1157"/>
      <c r="AG907" s="1157"/>
      <c r="AH907" s="1157"/>
      <c r="AI907" s="1157"/>
      <c r="AJ907" s="1157"/>
      <c r="AK907" s="1157"/>
      <c r="AL907" s="1157"/>
      <c r="AM907" s="1157"/>
      <c r="AN907" s="1157"/>
      <c r="AO907" s="1157"/>
      <c r="AP907" s="1157"/>
      <c r="AQ907" s="1157"/>
      <c r="AR907" s="1157"/>
      <c r="AS907" s="1157"/>
      <c r="AT907" s="1157"/>
      <c r="AU907" s="1157"/>
      <c r="AV907" s="1157"/>
      <c r="AW907" s="1157"/>
      <c r="AX907" s="1157"/>
      <c r="AY907" s="1157"/>
      <c r="AZ907" s="1157"/>
      <c r="BA907" s="1157"/>
      <c r="BB907" s="1157"/>
      <c r="BC907" s="1157"/>
      <c r="BD907" s="1157"/>
      <c r="BE907" s="1157"/>
      <c r="BF907" s="1157"/>
      <c r="BG907" s="1157"/>
      <c r="BH907" s="1157"/>
      <c r="BI907" s="1157"/>
      <c r="BJ907" s="1157"/>
      <c r="BK907" s="1157"/>
      <c r="BL907" s="1157"/>
      <c r="BM907" s="1157"/>
      <c r="BN907" s="1157"/>
      <c r="BO907" s="1157"/>
      <c r="BP907" s="1157"/>
      <c r="BQ907" s="1157"/>
      <c r="BR907" s="1157"/>
      <c r="BS907" s="1201"/>
      <c r="BT907" s="1157"/>
      <c r="BU907" s="1157"/>
      <c r="BV907" s="1157"/>
      <c r="BW907" s="1157"/>
      <c r="BX907" s="1157"/>
      <c r="BY907" s="1157"/>
      <c r="BZ907" s="1157"/>
      <c r="CA907" s="1157"/>
      <c r="CB907" s="1157"/>
      <c r="CC907" s="1157"/>
      <c r="CD907" s="1157"/>
      <c r="CE907" s="1157"/>
      <c r="CF907" s="1157"/>
      <c r="CG907" s="1157"/>
      <c r="CH907" s="1157"/>
      <c r="CI907" s="1157"/>
      <c r="CJ907" s="1157"/>
      <c r="CK907" s="1157"/>
      <c r="CL907" s="1157"/>
      <c r="CM907" s="1201"/>
      <c r="CN907" s="1201"/>
      <c r="CO907" s="1202"/>
      <c r="CQ907" s="2118"/>
    </row>
    <row r="908" spans="1:95" s="701" customFormat="1">
      <c r="A908" s="1138"/>
      <c r="B908" s="1156"/>
      <c r="C908" s="1132"/>
      <c r="D908" s="1132"/>
      <c r="E908" s="1133"/>
      <c r="F908" s="1151"/>
      <c r="G908" s="1150"/>
      <c r="H908" s="1136"/>
      <c r="I908" s="1157"/>
      <c r="J908" s="1157"/>
      <c r="K908" s="1157"/>
      <c r="L908" s="1157"/>
      <c r="M908" s="1157"/>
      <c r="N908" s="1157"/>
      <c r="O908" s="1157"/>
      <c r="P908" s="1157"/>
      <c r="Q908" s="1157"/>
      <c r="R908" s="1157"/>
      <c r="S908" s="1157"/>
      <c r="T908" s="1157"/>
      <c r="U908" s="1157"/>
      <c r="V908" s="1157"/>
      <c r="W908" s="1157"/>
      <c r="X908" s="1157"/>
      <c r="Y908" s="1157"/>
      <c r="Z908" s="1157"/>
      <c r="AA908" s="1157"/>
      <c r="AB908" s="1201"/>
      <c r="AC908" s="1201"/>
      <c r="AD908" s="1201"/>
      <c r="AE908" s="1201"/>
      <c r="AF908" s="1157"/>
      <c r="AG908" s="1157"/>
      <c r="AH908" s="1157"/>
      <c r="AI908" s="1157"/>
      <c r="AJ908" s="1157"/>
      <c r="AK908" s="1157"/>
      <c r="AL908" s="1157"/>
      <c r="AM908" s="1157"/>
      <c r="AN908" s="1157"/>
      <c r="AO908" s="1157"/>
      <c r="AP908" s="1157"/>
      <c r="AQ908" s="1157"/>
      <c r="AR908" s="1157"/>
      <c r="AS908" s="1157"/>
      <c r="AT908" s="1157"/>
      <c r="AU908" s="1157"/>
      <c r="AV908" s="1157"/>
      <c r="AW908" s="1157"/>
      <c r="AX908" s="1157"/>
      <c r="AY908" s="1157"/>
      <c r="AZ908" s="1157"/>
      <c r="BA908" s="1157"/>
      <c r="BB908" s="1157"/>
      <c r="BC908" s="1157"/>
      <c r="BD908" s="1157"/>
      <c r="BE908" s="1157"/>
      <c r="BF908" s="1157"/>
      <c r="BG908" s="1157"/>
      <c r="BH908" s="1157"/>
      <c r="BI908" s="1157"/>
      <c r="BJ908" s="1157"/>
      <c r="BK908" s="1157"/>
      <c r="BL908" s="1157"/>
      <c r="BM908" s="1157"/>
      <c r="BN908" s="1157"/>
      <c r="BO908" s="1157"/>
      <c r="BP908" s="1157"/>
      <c r="BQ908" s="1157"/>
      <c r="BR908" s="1157"/>
      <c r="BS908" s="1201"/>
      <c r="BT908" s="1157"/>
      <c r="BU908" s="1157"/>
      <c r="BV908" s="1157"/>
      <c r="BW908" s="1157"/>
      <c r="BX908" s="1157"/>
      <c r="BY908" s="1157"/>
      <c r="BZ908" s="1157"/>
      <c r="CA908" s="1157"/>
      <c r="CB908" s="1157"/>
      <c r="CC908" s="1157"/>
      <c r="CD908" s="1157"/>
      <c r="CE908" s="1157"/>
      <c r="CF908" s="1157"/>
      <c r="CG908" s="1157"/>
      <c r="CH908" s="1157"/>
      <c r="CI908" s="1157"/>
      <c r="CJ908" s="1157"/>
      <c r="CK908" s="1157"/>
      <c r="CL908" s="1157"/>
      <c r="CM908" s="1201"/>
      <c r="CN908" s="1201"/>
      <c r="CO908" s="1202"/>
      <c r="CQ908" s="2118"/>
    </row>
    <row r="909" spans="1:95" s="701" customFormat="1">
      <c r="A909" s="1138"/>
      <c r="B909" s="1156"/>
      <c r="C909" s="1132"/>
      <c r="D909" s="1132"/>
      <c r="E909" s="1133"/>
      <c r="F909" s="1151"/>
      <c r="G909" s="1150"/>
      <c r="H909" s="1136"/>
      <c r="I909" s="1157"/>
      <c r="J909" s="1157"/>
      <c r="K909" s="1157"/>
      <c r="L909" s="1157"/>
      <c r="M909" s="1157"/>
      <c r="N909" s="1157"/>
      <c r="O909" s="1157"/>
      <c r="P909" s="1157"/>
      <c r="Q909" s="1157"/>
      <c r="R909" s="1157"/>
      <c r="S909" s="1157"/>
      <c r="T909" s="1157"/>
      <c r="U909" s="1157"/>
      <c r="V909" s="1157"/>
      <c r="W909" s="1157"/>
      <c r="X909" s="1157"/>
      <c r="Y909" s="1157"/>
      <c r="Z909" s="1157"/>
      <c r="AA909" s="1157"/>
      <c r="AB909" s="1201"/>
      <c r="AC909" s="1201"/>
      <c r="AD909" s="1201"/>
      <c r="AE909" s="1201"/>
      <c r="AF909" s="1157"/>
      <c r="AG909" s="1157"/>
      <c r="AH909" s="1157"/>
      <c r="AI909" s="1157"/>
      <c r="AJ909" s="1157"/>
      <c r="AK909" s="1157"/>
      <c r="AL909" s="1157"/>
      <c r="AM909" s="1157"/>
      <c r="AN909" s="1157"/>
      <c r="AO909" s="1157"/>
      <c r="AP909" s="1157"/>
      <c r="AQ909" s="1157"/>
      <c r="AR909" s="1157"/>
      <c r="AS909" s="1157"/>
      <c r="AT909" s="1157"/>
      <c r="AU909" s="1157"/>
      <c r="AV909" s="1157"/>
      <c r="AW909" s="1157"/>
      <c r="AX909" s="1157"/>
      <c r="AY909" s="1157"/>
      <c r="AZ909" s="1157"/>
      <c r="BA909" s="1157"/>
      <c r="BB909" s="1157"/>
      <c r="BC909" s="1157"/>
      <c r="BD909" s="1157"/>
      <c r="BE909" s="1157"/>
      <c r="BF909" s="1157"/>
      <c r="BG909" s="1157"/>
      <c r="BH909" s="1157"/>
      <c r="BI909" s="1157"/>
      <c r="BJ909" s="1157"/>
      <c r="BK909" s="1157"/>
      <c r="BL909" s="1157"/>
      <c r="BM909" s="1157"/>
      <c r="BN909" s="1157"/>
      <c r="BO909" s="1157"/>
      <c r="BP909" s="1157"/>
      <c r="BQ909" s="1157"/>
      <c r="BR909" s="1157"/>
      <c r="BS909" s="1201"/>
      <c r="BT909" s="1157"/>
      <c r="BU909" s="1157"/>
      <c r="BV909" s="1157"/>
      <c r="BW909" s="1157"/>
      <c r="BX909" s="1157"/>
      <c r="BY909" s="1157"/>
      <c r="BZ909" s="1157"/>
      <c r="CA909" s="1157"/>
      <c r="CB909" s="1157"/>
      <c r="CC909" s="1157"/>
      <c r="CD909" s="1157"/>
      <c r="CE909" s="1157"/>
      <c r="CF909" s="1157"/>
      <c r="CG909" s="1157"/>
      <c r="CH909" s="1157"/>
      <c r="CI909" s="1157"/>
      <c r="CJ909" s="1157"/>
      <c r="CK909" s="1157"/>
      <c r="CL909" s="1157"/>
      <c r="CM909" s="1201"/>
      <c r="CN909" s="1201"/>
      <c r="CO909" s="1202"/>
      <c r="CQ909" s="2118"/>
    </row>
    <row r="910" spans="1:95" s="701" customFormat="1">
      <c r="A910" s="1138"/>
      <c r="B910" s="1156"/>
      <c r="C910" s="1132"/>
      <c r="D910" s="1132"/>
      <c r="E910" s="1133"/>
      <c r="F910" s="1151"/>
      <c r="G910" s="1150"/>
      <c r="H910" s="1136"/>
      <c r="I910" s="1157"/>
      <c r="J910" s="1157"/>
      <c r="K910" s="1157"/>
      <c r="L910" s="1157"/>
      <c r="M910" s="1157"/>
      <c r="N910" s="1157"/>
      <c r="O910" s="1157"/>
      <c r="P910" s="1157"/>
      <c r="Q910" s="1157"/>
      <c r="R910" s="1157"/>
      <c r="S910" s="1157"/>
      <c r="T910" s="1157"/>
      <c r="U910" s="1157"/>
      <c r="V910" s="1157"/>
      <c r="W910" s="1157"/>
      <c r="X910" s="1157"/>
      <c r="Y910" s="1157"/>
      <c r="Z910" s="1157"/>
      <c r="AA910" s="1157"/>
      <c r="AB910" s="1201"/>
      <c r="AC910" s="1201"/>
      <c r="AD910" s="1201"/>
      <c r="AE910" s="1201"/>
      <c r="AF910" s="1157"/>
      <c r="AG910" s="1157"/>
      <c r="AH910" s="1157"/>
      <c r="AI910" s="1157"/>
      <c r="AJ910" s="1157"/>
      <c r="AK910" s="1157"/>
      <c r="AL910" s="1157"/>
      <c r="AM910" s="1157"/>
      <c r="AN910" s="1157"/>
      <c r="AO910" s="1157"/>
      <c r="AP910" s="1157"/>
      <c r="AQ910" s="1157"/>
      <c r="AR910" s="1157"/>
      <c r="AS910" s="1157"/>
      <c r="AT910" s="1157"/>
      <c r="AU910" s="1157"/>
      <c r="AV910" s="1157"/>
      <c r="AW910" s="1157"/>
      <c r="AX910" s="1157"/>
      <c r="AY910" s="1157"/>
      <c r="AZ910" s="1157"/>
      <c r="BA910" s="1157"/>
      <c r="BB910" s="1157"/>
      <c r="BC910" s="1157"/>
      <c r="BD910" s="1157"/>
      <c r="BE910" s="1157"/>
      <c r="BF910" s="1157"/>
      <c r="BG910" s="1157"/>
      <c r="BH910" s="1157"/>
      <c r="BI910" s="1157"/>
      <c r="BJ910" s="1157"/>
      <c r="BK910" s="1157"/>
      <c r="BL910" s="1157"/>
      <c r="BM910" s="1157"/>
      <c r="BN910" s="1157"/>
      <c r="BO910" s="1157"/>
      <c r="BP910" s="1157"/>
      <c r="BQ910" s="1157"/>
      <c r="BR910" s="1157"/>
      <c r="BS910" s="1201"/>
      <c r="BT910" s="1157"/>
      <c r="BU910" s="1157"/>
      <c r="BV910" s="1157"/>
      <c r="BW910" s="1157"/>
      <c r="BX910" s="1157"/>
      <c r="BY910" s="1157"/>
      <c r="BZ910" s="1157"/>
      <c r="CA910" s="1157"/>
      <c r="CB910" s="1157"/>
      <c r="CC910" s="1157"/>
      <c r="CD910" s="1157"/>
      <c r="CE910" s="1157"/>
      <c r="CF910" s="1157"/>
      <c r="CG910" s="1157"/>
      <c r="CH910" s="1157"/>
      <c r="CI910" s="1157"/>
      <c r="CJ910" s="1157"/>
      <c r="CK910" s="1157"/>
      <c r="CL910" s="1157"/>
      <c r="CM910" s="1201"/>
      <c r="CN910" s="1201"/>
      <c r="CO910" s="1202"/>
      <c r="CQ910" s="2118"/>
    </row>
    <row r="911" spans="1:95" s="701" customFormat="1">
      <c r="A911" s="1138"/>
      <c r="B911" s="1156"/>
      <c r="C911" s="1132"/>
      <c r="D911" s="1132"/>
      <c r="E911" s="1133"/>
      <c r="F911" s="1151"/>
      <c r="G911" s="1150"/>
      <c r="H911" s="1136"/>
      <c r="I911" s="1157"/>
      <c r="J911" s="1157"/>
      <c r="K911" s="1157"/>
      <c r="L911" s="1157"/>
      <c r="M911" s="1157"/>
      <c r="N911" s="1157"/>
      <c r="O911" s="1157"/>
      <c r="P911" s="1157"/>
      <c r="Q911" s="1157"/>
      <c r="R911" s="1157"/>
      <c r="S911" s="1157"/>
      <c r="T911" s="1157"/>
      <c r="U911" s="1157"/>
      <c r="V911" s="1157"/>
      <c r="W911" s="1157"/>
      <c r="X911" s="1157"/>
      <c r="Y911" s="1157"/>
      <c r="Z911" s="1157"/>
      <c r="AA911" s="1157"/>
      <c r="AB911" s="1201"/>
      <c r="AC911" s="1201"/>
      <c r="AD911" s="1201"/>
      <c r="AE911" s="1201"/>
      <c r="AF911" s="1157"/>
      <c r="AG911" s="1157"/>
      <c r="AH911" s="1157"/>
      <c r="AI911" s="1157"/>
      <c r="AJ911" s="1157"/>
      <c r="AK911" s="1157"/>
      <c r="AL911" s="1157"/>
      <c r="AM911" s="1157"/>
      <c r="AN911" s="1157"/>
      <c r="AO911" s="1157"/>
      <c r="AP911" s="1157"/>
      <c r="AQ911" s="1157"/>
      <c r="AR911" s="1157"/>
      <c r="AS911" s="1157"/>
      <c r="AT911" s="1157"/>
      <c r="AU911" s="1157"/>
      <c r="AV911" s="1157"/>
      <c r="AW911" s="1157"/>
      <c r="AX911" s="1157"/>
      <c r="AY911" s="1157"/>
      <c r="AZ911" s="1157"/>
      <c r="BA911" s="1157"/>
      <c r="BB911" s="1157"/>
      <c r="BC911" s="1157"/>
      <c r="BD911" s="1157"/>
      <c r="BE911" s="1157"/>
      <c r="BF911" s="1157"/>
      <c r="BG911" s="1157"/>
      <c r="BH911" s="1157"/>
      <c r="BI911" s="1157"/>
      <c r="BJ911" s="1157"/>
      <c r="BK911" s="1157"/>
      <c r="BL911" s="1157"/>
      <c r="BM911" s="1157"/>
      <c r="BN911" s="1157"/>
      <c r="BO911" s="1157"/>
      <c r="BP911" s="1157"/>
      <c r="BQ911" s="1157"/>
      <c r="BR911" s="1157"/>
      <c r="BS911" s="1201"/>
      <c r="BT911" s="1157"/>
      <c r="BU911" s="1157"/>
      <c r="BV911" s="1157"/>
      <c r="BW911" s="1157"/>
      <c r="BX911" s="1157"/>
      <c r="BY911" s="1157"/>
      <c r="BZ911" s="1157"/>
      <c r="CA911" s="1157"/>
      <c r="CB911" s="1157"/>
      <c r="CC911" s="1157"/>
      <c r="CD911" s="1157"/>
      <c r="CE911" s="1157"/>
      <c r="CF911" s="1157"/>
      <c r="CG911" s="1157"/>
      <c r="CH911" s="1157"/>
      <c r="CI911" s="1157"/>
      <c r="CJ911" s="1157"/>
      <c r="CK911" s="1157"/>
      <c r="CL911" s="1157"/>
      <c r="CM911" s="1201"/>
      <c r="CN911" s="1201"/>
      <c r="CO911" s="1202"/>
      <c r="CQ911" s="2118"/>
    </row>
    <row r="912" spans="1:95" s="701" customFormat="1">
      <c r="A912" s="1138"/>
      <c r="B912" s="1156"/>
      <c r="C912" s="1132"/>
      <c r="D912" s="1132"/>
      <c r="E912" s="1133"/>
      <c r="F912" s="1151"/>
      <c r="G912" s="1150"/>
      <c r="H912" s="1136"/>
      <c r="I912" s="1157"/>
      <c r="J912" s="1157"/>
      <c r="K912" s="1157"/>
      <c r="L912" s="1157"/>
      <c r="M912" s="1157"/>
      <c r="N912" s="1157"/>
      <c r="O912" s="1157"/>
      <c r="P912" s="1157"/>
      <c r="Q912" s="1157"/>
      <c r="R912" s="1157"/>
      <c r="S912" s="1157"/>
      <c r="T912" s="1157"/>
      <c r="U912" s="1157"/>
      <c r="V912" s="1157"/>
      <c r="W912" s="1157"/>
      <c r="X912" s="1157"/>
      <c r="Y912" s="1157"/>
      <c r="Z912" s="1157"/>
      <c r="AA912" s="1157"/>
      <c r="AB912" s="1201"/>
      <c r="AC912" s="1201"/>
      <c r="AD912" s="1201"/>
      <c r="AE912" s="1201"/>
      <c r="AF912" s="1157"/>
      <c r="AG912" s="1157"/>
      <c r="AH912" s="1157"/>
      <c r="AI912" s="1157"/>
      <c r="AJ912" s="1157"/>
      <c r="AK912" s="1157"/>
      <c r="AL912" s="1157"/>
      <c r="AM912" s="1157"/>
      <c r="AN912" s="1157"/>
      <c r="AO912" s="1157"/>
      <c r="AP912" s="1157"/>
      <c r="AQ912" s="1157"/>
      <c r="AR912" s="1157"/>
      <c r="AS912" s="1157"/>
      <c r="AT912" s="1157"/>
      <c r="AU912" s="1157"/>
      <c r="AV912" s="1157"/>
      <c r="AW912" s="1157"/>
      <c r="AX912" s="1157"/>
      <c r="AY912" s="1157"/>
      <c r="AZ912" s="1157"/>
      <c r="BA912" s="1157"/>
      <c r="BB912" s="1157"/>
      <c r="BC912" s="1157"/>
      <c r="BD912" s="1157"/>
      <c r="BE912" s="1157"/>
      <c r="BF912" s="1157"/>
      <c r="BG912" s="1157"/>
      <c r="BH912" s="1157"/>
      <c r="BI912" s="1157"/>
      <c r="BJ912" s="1157"/>
      <c r="BK912" s="1157"/>
      <c r="BL912" s="1157"/>
      <c r="BM912" s="1157"/>
      <c r="BN912" s="1157"/>
      <c r="BO912" s="1157"/>
      <c r="BP912" s="1157"/>
      <c r="BQ912" s="1157"/>
      <c r="BR912" s="1157"/>
      <c r="BS912" s="1201"/>
      <c r="BT912" s="1157"/>
      <c r="BU912" s="1157"/>
      <c r="BV912" s="1157"/>
      <c r="BW912" s="1157"/>
      <c r="BX912" s="1157"/>
      <c r="BY912" s="1157"/>
      <c r="BZ912" s="1157"/>
      <c r="CA912" s="1157"/>
      <c r="CB912" s="1157"/>
      <c r="CC912" s="1157"/>
      <c r="CD912" s="1157"/>
      <c r="CE912" s="1157"/>
      <c r="CF912" s="1157"/>
      <c r="CG912" s="1157"/>
      <c r="CH912" s="1157"/>
      <c r="CI912" s="1157"/>
      <c r="CJ912" s="1157"/>
      <c r="CK912" s="1157"/>
      <c r="CL912" s="1157"/>
      <c r="CM912" s="1201"/>
      <c r="CN912" s="1201"/>
      <c r="CO912" s="1202"/>
      <c r="CQ912" s="2118"/>
    </row>
    <row r="913" spans="1:95" s="701" customFormat="1">
      <c r="A913" s="1138"/>
      <c r="B913" s="1156"/>
      <c r="C913" s="1132"/>
      <c r="D913" s="1132"/>
      <c r="E913" s="1133"/>
      <c r="F913" s="1151"/>
      <c r="G913" s="1150"/>
      <c r="H913" s="1136"/>
      <c r="I913" s="1157"/>
      <c r="J913" s="1157"/>
      <c r="K913" s="1157"/>
      <c r="L913" s="1157"/>
      <c r="M913" s="1157"/>
      <c r="N913" s="1157"/>
      <c r="O913" s="1157"/>
      <c r="P913" s="1157"/>
      <c r="Q913" s="1157"/>
      <c r="R913" s="1157"/>
      <c r="S913" s="1157"/>
      <c r="T913" s="1157"/>
      <c r="U913" s="1157"/>
      <c r="V913" s="1157"/>
      <c r="W913" s="1157"/>
      <c r="X913" s="1157"/>
      <c r="Y913" s="1157"/>
      <c r="Z913" s="1157"/>
      <c r="AA913" s="1157"/>
      <c r="AB913" s="1201"/>
      <c r="AC913" s="1201"/>
      <c r="AD913" s="1201"/>
      <c r="AE913" s="1201"/>
      <c r="AF913" s="1157"/>
      <c r="AG913" s="1157"/>
      <c r="AH913" s="1157"/>
      <c r="AI913" s="1157"/>
      <c r="AJ913" s="1157"/>
      <c r="AK913" s="1157"/>
      <c r="AL913" s="1157"/>
      <c r="AM913" s="1157"/>
      <c r="AN913" s="1157"/>
      <c r="AO913" s="1157"/>
      <c r="AP913" s="1157"/>
      <c r="AQ913" s="1157"/>
      <c r="AR913" s="1157"/>
      <c r="AS913" s="1157"/>
      <c r="AT913" s="1157"/>
      <c r="AU913" s="1157"/>
      <c r="AV913" s="1157"/>
      <c r="AW913" s="1157"/>
      <c r="AX913" s="1157"/>
      <c r="AY913" s="1157"/>
      <c r="AZ913" s="1157"/>
      <c r="BA913" s="1157"/>
      <c r="BB913" s="1157"/>
      <c r="BC913" s="1157"/>
      <c r="BD913" s="1157"/>
      <c r="BE913" s="1157"/>
      <c r="BF913" s="1157"/>
      <c r="BG913" s="1157"/>
      <c r="BH913" s="1157"/>
      <c r="BI913" s="1157"/>
      <c r="BJ913" s="1157"/>
      <c r="BK913" s="1157"/>
      <c r="BL913" s="1157"/>
      <c r="BM913" s="1157"/>
      <c r="BN913" s="1157"/>
      <c r="BO913" s="1157"/>
      <c r="BP913" s="1157"/>
      <c r="BQ913" s="1157"/>
      <c r="BR913" s="1157"/>
      <c r="BS913" s="1201"/>
      <c r="BT913" s="1157"/>
      <c r="BU913" s="1157"/>
      <c r="BV913" s="1157"/>
      <c r="BW913" s="1157"/>
      <c r="BX913" s="1157"/>
      <c r="BY913" s="1157"/>
      <c r="BZ913" s="1157"/>
      <c r="CA913" s="1157"/>
      <c r="CB913" s="1157"/>
      <c r="CC913" s="1157"/>
      <c r="CD913" s="1157"/>
      <c r="CE913" s="1157"/>
      <c r="CF913" s="1157"/>
      <c r="CG913" s="1157"/>
      <c r="CH913" s="1157"/>
      <c r="CI913" s="1157"/>
      <c r="CJ913" s="1157"/>
      <c r="CK913" s="1157"/>
      <c r="CL913" s="1157"/>
      <c r="CM913" s="1201"/>
      <c r="CN913" s="1201"/>
      <c r="CO913" s="1202"/>
      <c r="CQ913" s="2118"/>
    </row>
    <row r="914" spans="1:95" s="701" customFormat="1">
      <c r="A914" s="1138"/>
      <c r="B914" s="1156"/>
      <c r="C914" s="1132"/>
      <c r="D914" s="1132"/>
      <c r="E914" s="1133"/>
      <c r="F914" s="1151"/>
      <c r="G914" s="1150"/>
      <c r="H914" s="1136"/>
      <c r="I914" s="1157"/>
      <c r="J914" s="1157"/>
      <c r="K914" s="1157"/>
      <c r="L914" s="1157"/>
      <c r="M914" s="1157"/>
      <c r="N914" s="1157"/>
      <c r="O914" s="1157"/>
      <c r="P914" s="1157"/>
      <c r="Q914" s="1157"/>
      <c r="R914" s="1157"/>
      <c r="S914" s="1157"/>
      <c r="T914" s="1157"/>
      <c r="U914" s="1157"/>
      <c r="V914" s="1157"/>
      <c r="W914" s="1157"/>
      <c r="X914" s="1157"/>
      <c r="Y914" s="1157"/>
      <c r="Z914" s="1157"/>
      <c r="AA914" s="1157"/>
      <c r="AB914" s="1201"/>
      <c r="AC914" s="1201"/>
      <c r="AD914" s="1201"/>
      <c r="AE914" s="1201"/>
      <c r="AF914" s="1157"/>
      <c r="AG914" s="1157"/>
      <c r="AH914" s="1157"/>
      <c r="AI914" s="1157"/>
      <c r="AJ914" s="1157"/>
      <c r="AK914" s="1157"/>
      <c r="AL914" s="1157"/>
      <c r="AM914" s="1157"/>
      <c r="AN914" s="1157"/>
      <c r="AO914" s="1157"/>
      <c r="AP914" s="1157"/>
      <c r="AQ914" s="1157"/>
      <c r="AR914" s="1157"/>
      <c r="AS914" s="1157"/>
      <c r="AT914" s="1157"/>
      <c r="AU914" s="1157"/>
      <c r="AV914" s="1157"/>
      <c r="AW914" s="1157"/>
      <c r="AX914" s="1157"/>
      <c r="AY914" s="1157"/>
      <c r="AZ914" s="1157"/>
      <c r="BA914" s="1157"/>
      <c r="BB914" s="1157"/>
      <c r="BC914" s="1157"/>
      <c r="BD914" s="1157"/>
      <c r="BE914" s="1157"/>
      <c r="BF914" s="1157"/>
      <c r="BG914" s="1157"/>
      <c r="BH914" s="1157"/>
      <c r="BI914" s="1157"/>
      <c r="BJ914" s="1157"/>
      <c r="BK914" s="1157"/>
      <c r="BL914" s="1157"/>
      <c r="BM914" s="1157"/>
      <c r="BN914" s="1157"/>
      <c r="BO914" s="1157"/>
      <c r="BP914" s="1157"/>
      <c r="BQ914" s="1157"/>
      <c r="BR914" s="1157"/>
      <c r="BS914" s="1201"/>
      <c r="BT914" s="1157"/>
      <c r="BU914" s="1157"/>
      <c r="BV914" s="1157"/>
      <c r="BW914" s="1157"/>
      <c r="BX914" s="1157"/>
      <c r="BY914" s="1157"/>
      <c r="BZ914" s="1157"/>
      <c r="CA914" s="1157"/>
      <c r="CB914" s="1157"/>
      <c r="CC914" s="1157"/>
      <c r="CD914" s="1157"/>
      <c r="CE914" s="1157"/>
      <c r="CF914" s="1157"/>
      <c r="CG914" s="1157"/>
      <c r="CH914" s="1157"/>
      <c r="CI914" s="1157"/>
      <c r="CJ914" s="1157"/>
      <c r="CK914" s="1157"/>
      <c r="CL914" s="1157"/>
      <c r="CM914" s="1201"/>
      <c r="CN914" s="1201"/>
      <c r="CO914" s="1202"/>
      <c r="CQ914" s="2118"/>
    </row>
    <row r="915" spans="1:95" s="701" customFormat="1">
      <c r="A915" s="1138"/>
      <c r="B915" s="1156"/>
      <c r="C915" s="1132"/>
      <c r="D915" s="1132"/>
      <c r="E915" s="1133"/>
      <c r="F915" s="1151"/>
      <c r="G915" s="1150"/>
      <c r="H915" s="1136"/>
      <c r="I915" s="1157"/>
      <c r="J915" s="1157"/>
      <c r="K915" s="1157"/>
      <c r="L915" s="1157"/>
      <c r="M915" s="1157"/>
      <c r="N915" s="1157"/>
      <c r="O915" s="1157"/>
      <c r="P915" s="1157"/>
      <c r="Q915" s="1157"/>
      <c r="R915" s="1157"/>
      <c r="S915" s="1157"/>
      <c r="T915" s="1157"/>
      <c r="U915" s="1157"/>
      <c r="V915" s="1157"/>
      <c r="W915" s="1157"/>
      <c r="X915" s="1157"/>
      <c r="Y915" s="1157"/>
      <c r="Z915" s="1157"/>
      <c r="AA915" s="1157"/>
      <c r="AB915" s="1201"/>
      <c r="AC915" s="1201"/>
      <c r="AD915" s="1201"/>
      <c r="AE915" s="1201"/>
      <c r="AF915" s="1157"/>
      <c r="AG915" s="1157"/>
      <c r="AH915" s="1157"/>
      <c r="AI915" s="1157"/>
      <c r="AJ915" s="1157"/>
      <c r="AK915" s="1157"/>
      <c r="AL915" s="1157"/>
      <c r="AM915" s="1157"/>
      <c r="AN915" s="1157"/>
      <c r="AO915" s="1157"/>
      <c r="AP915" s="1157"/>
      <c r="AQ915" s="1157"/>
      <c r="AR915" s="1157"/>
      <c r="AS915" s="1157"/>
      <c r="AT915" s="1157"/>
      <c r="AU915" s="1157"/>
      <c r="AV915" s="1157"/>
      <c r="AW915" s="1157"/>
      <c r="AX915" s="1157"/>
      <c r="AY915" s="1157"/>
      <c r="AZ915" s="1157"/>
      <c r="BA915" s="1157"/>
      <c r="BB915" s="1157"/>
      <c r="BC915" s="1157"/>
      <c r="BD915" s="1157"/>
      <c r="BE915" s="1157"/>
      <c r="BF915" s="1157"/>
      <c r="BG915" s="1157"/>
      <c r="BH915" s="1157"/>
      <c r="BI915" s="1157"/>
      <c r="BJ915" s="1157"/>
      <c r="BK915" s="1157"/>
      <c r="BL915" s="1157"/>
      <c r="BM915" s="1157"/>
      <c r="BN915" s="1157"/>
      <c r="BO915" s="1157"/>
      <c r="BP915" s="1157"/>
      <c r="BQ915" s="1157"/>
      <c r="BR915" s="1157"/>
      <c r="BS915" s="1201"/>
      <c r="BT915" s="1157"/>
      <c r="BU915" s="1157"/>
      <c r="BV915" s="1157"/>
      <c r="BW915" s="1157"/>
      <c r="BX915" s="1157"/>
      <c r="BY915" s="1157"/>
      <c r="BZ915" s="1157"/>
      <c r="CA915" s="1157"/>
      <c r="CB915" s="1157"/>
      <c r="CC915" s="1157"/>
      <c r="CD915" s="1157"/>
      <c r="CE915" s="1157"/>
      <c r="CF915" s="1157"/>
      <c r="CG915" s="1157"/>
      <c r="CH915" s="1157"/>
      <c r="CI915" s="1157"/>
      <c r="CJ915" s="1157"/>
      <c r="CK915" s="1157"/>
      <c r="CL915" s="1157"/>
      <c r="CM915" s="1201"/>
      <c r="CN915" s="1201"/>
      <c r="CO915" s="1202"/>
      <c r="CQ915" s="2118"/>
    </row>
    <row r="916" spans="1:95" s="701" customFormat="1">
      <c r="A916" s="1138"/>
      <c r="B916" s="1156"/>
      <c r="C916" s="1132"/>
      <c r="D916" s="1132"/>
      <c r="E916" s="1133"/>
      <c r="F916" s="1151"/>
      <c r="G916" s="1150"/>
      <c r="H916" s="1136"/>
      <c r="I916" s="1157"/>
      <c r="J916" s="1157"/>
      <c r="K916" s="1157"/>
      <c r="L916" s="1157"/>
      <c r="M916" s="1157"/>
      <c r="N916" s="1157"/>
      <c r="O916" s="1157"/>
      <c r="P916" s="1157"/>
      <c r="Q916" s="1157"/>
      <c r="R916" s="1157"/>
      <c r="S916" s="1157"/>
      <c r="T916" s="1157"/>
      <c r="U916" s="1157"/>
      <c r="V916" s="1157"/>
      <c r="W916" s="1157"/>
      <c r="X916" s="1157"/>
      <c r="Y916" s="1157"/>
      <c r="Z916" s="1157"/>
      <c r="AA916" s="1157"/>
      <c r="AB916" s="1201"/>
      <c r="AC916" s="1201"/>
      <c r="AD916" s="1201"/>
      <c r="AE916" s="1201"/>
      <c r="AF916" s="1157"/>
      <c r="AG916" s="1157"/>
      <c r="AH916" s="1157"/>
      <c r="AI916" s="1157"/>
      <c r="AJ916" s="1157"/>
      <c r="AK916" s="1157"/>
      <c r="AL916" s="1157"/>
      <c r="AM916" s="1157"/>
      <c r="AN916" s="1157"/>
      <c r="AO916" s="1157"/>
      <c r="AP916" s="1157"/>
      <c r="AQ916" s="1157"/>
      <c r="AR916" s="1157"/>
      <c r="AS916" s="1157"/>
      <c r="AT916" s="1157"/>
      <c r="AU916" s="1157"/>
      <c r="AV916" s="1157"/>
      <c r="AW916" s="1157"/>
      <c r="AX916" s="1157"/>
      <c r="AY916" s="1157"/>
      <c r="AZ916" s="1157"/>
      <c r="BA916" s="1157"/>
      <c r="BB916" s="1157"/>
      <c r="BC916" s="1157"/>
      <c r="BD916" s="1157"/>
      <c r="BE916" s="1157"/>
      <c r="BF916" s="1157"/>
      <c r="BG916" s="1157"/>
      <c r="BH916" s="1157"/>
      <c r="BI916" s="1157"/>
      <c r="BJ916" s="1157"/>
      <c r="BK916" s="1157"/>
      <c r="BL916" s="1157"/>
      <c r="BM916" s="1157"/>
      <c r="BN916" s="1157"/>
      <c r="BO916" s="1157"/>
      <c r="BP916" s="1157"/>
      <c r="BQ916" s="1157"/>
      <c r="BR916" s="1157"/>
      <c r="BS916" s="1201"/>
      <c r="BT916" s="1157"/>
      <c r="BU916" s="1157"/>
      <c r="BV916" s="1157"/>
      <c r="BW916" s="1157"/>
      <c r="BX916" s="1157"/>
      <c r="BY916" s="1157"/>
      <c r="BZ916" s="1157"/>
      <c r="CA916" s="1157"/>
      <c r="CB916" s="1157"/>
      <c r="CC916" s="1157"/>
      <c r="CD916" s="1157"/>
      <c r="CE916" s="1157"/>
      <c r="CF916" s="1157"/>
      <c r="CG916" s="1157"/>
      <c r="CH916" s="1157"/>
      <c r="CI916" s="1157"/>
      <c r="CJ916" s="1157"/>
      <c r="CK916" s="1157"/>
      <c r="CL916" s="1157"/>
      <c r="CM916" s="1201"/>
      <c r="CN916" s="1201"/>
      <c r="CO916" s="1202"/>
      <c r="CQ916" s="2118"/>
    </row>
    <row r="917" spans="1:95" s="701" customFormat="1">
      <c r="A917" s="1138"/>
      <c r="B917" s="1156"/>
      <c r="C917" s="1132"/>
      <c r="D917" s="1132"/>
      <c r="E917" s="1133"/>
      <c r="F917" s="1151"/>
      <c r="G917" s="1150"/>
      <c r="H917" s="1136"/>
      <c r="I917" s="1157"/>
      <c r="J917" s="1157"/>
      <c r="K917" s="1157"/>
      <c r="L917" s="1157"/>
      <c r="M917" s="1157"/>
      <c r="N917" s="1157"/>
      <c r="O917" s="1157"/>
      <c r="P917" s="1157"/>
      <c r="Q917" s="1157"/>
      <c r="R917" s="1157"/>
      <c r="S917" s="1157"/>
      <c r="T917" s="1157"/>
      <c r="U917" s="1157"/>
      <c r="V917" s="1157"/>
      <c r="W917" s="1157"/>
      <c r="X917" s="1157"/>
      <c r="Y917" s="1157"/>
      <c r="Z917" s="1157"/>
      <c r="AA917" s="1157"/>
      <c r="AB917" s="1201"/>
      <c r="AC917" s="1201"/>
      <c r="AD917" s="1201"/>
      <c r="AE917" s="1201"/>
      <c r="AF917" s="1157"/>
      <c r="AG917" s="1157"/>
      <c r="AH917" s="1157"/>
      <c r="AI917" s="1157"/>
      <c r="AJ917" s="1157"/>
      <c r="AK917" s="1157"/>
      <c r="AL917" s="1157"/>
      <c r="AM917" s="1157"/>
      <c r="AN917" s="1157"/>
      <c r="AO917" s="1157"/>
      <c r="AP917" s="1157"/>
      <c r="AQ917" s="1157"/>
      <c r="AR917" s="1157"/>
      <c r="AS917" s="1157"/>
      <c r="AT917" s="1157"/>
      <c r="AU917" s="1157"/>
      <c r="AV917" s="1157"/>
      <c r="AW917" s="1157"/>
      <c r="AX917" s="1157"/>
      <c r="AY917" s="1157"/>
      <c r="AZ917" s="1157"/>
      <c r="BA917" s="1157"/>
      <c r="BB917" s="1157"/>
      <c r="BC917" s="1157"/>
      <c r="BD917" s="1157"/>
      <c r="BE917" s="1157"/>
      <c r="BF917" s="1157"/>
      <c r="BG917" s="1157"/>
      <c r="BH917" s="1157"/>
      <c r="BI917" s="1157"/>
      <c r="BJ917" s="1157"/>
      <c r="BK917" s="1157"/>
      <c r="BL917" s="1157"/>
      <c r="BM917" s="1157"/>
      <c r="BN917" s="1157"/>
      <c r="BO917" s="1157"/>
      <c r="BP917" s="1157"/>
      <c r="BQ917" s="1157"/>
      <c r="BR917" s="1157"/>
      <c r="BS917" s="1201"/>
      <c r="BT917" s="1157"/>
      <c r="BU917" s="1157"/>
      <c r="BV917" s="1157"/>
      <c r="BW917" s="1157"/>
      <c r="BX917" s="1157"/>
      <c r="BY917" s="1157"/>
      <c r="BZ917" s="1157"/>
      <c r="CA917" s="1157"/>
      <c r="CB917" s="1157"/>
      <c r="CC917" s="1157"/>
      <c r="CD917" s="1157"/>
      <c r="CE917" s="1157"/>
      <c r="CF917" s="1157"/>
      <c r="CG917" s="1157"/>
      <c r="CH917" s="1157"/>
      <c r="CI917" s="1157"/>
      <c r="CJ917" s="1157"/>
      <c r="CK917" s="1157"/>
      <c r="CL917" s="1157"/>
      <c r="CM917" s="1201"/>
      <c r="CN917" s="1201"/>
      <c r="CO917" s="1202"/>
      <c r="CQ917" s="2118"/>
    </row>
    <row r="918" spans="1:95" s="701" customFormat="1">
      <c r="A918" s="1138"/>
      <c r="B918" s="1156"/>
      <c r="C918" s="1132"/>
      <c r="D918" s="1132"/>
      <c r="E918" s="1133"/>
      <c r="F918" s="1151"/>
      <c r="G918" s="1150"/>
      <c r="H918" s="1136"/>
      <c r="I918" s="1157"/>
      <c r="J918" s="1157"/>
      <c r="K918" s="1157"/>
      <c r="L918" s="1157"/>
      <c r="M918" s="1157"/>
      <c r="N918" s="1157"/>
      <c r="O918" s="1157"/>
      <c r="P918" s="1157"/>
      <c r="Q918" s="1157"/>
      <c r="R918" s="1157"/>
      <c r="S918" s="1157"/>
      <c r="T918" s="1157"/>
      <c r="U918" s="1157"/>
      <c r="V918" s="1157"/>
      <c r="W918" s="1157"/>
      <c r="X918" s="1157"/>
      <c r="Y918" s="1157"/>
      <c r="Z918" s="1157"/>
      <c r="AA918" s="1157"/>
      <c r="AB918" s="1201"/>
      <c r="AC918" s="1201"/>
      <c r="AD918" s="1201"/>
      <c r="AE918" s="1201"/>
      <c r="AF918" s="1157"/>
      <c r="AG918" s="1157"/>
      <c r="AH918" s="1157"/>
      <c r="AI918" s="1157"/>
      <c r="AJ918" s="1157"/>
      <c r="AK918" s="1157"/>
      <c r="AL918" s="1157"/>
      <c r="AM918" s="1157"/>
      <c r="AN918" s="1157"/>
      <c r="AO918" s="1157"/>
      <c r="AP918" s="1157"/>
      <c r="AQ918" s="1157"/>
      <c r="AR918" s="1157"/>
      <c r="AS918" s="1157"/>
      <c r="AT918" s="1157"/>
      <c r="AU918" s="1157"/>
      <c r="AV918" s="1157"/>
      <c r="AW918" s="1157"/>
      <c r="AX918" s="1157"/>
      <c r="AY918" s="1157"/>
      <c r="AZ918" s="1157"/>
      <c r="BA918" s="1157"/>
      <c r="BB918" s="1157"/>
      <c r="BC918" s="1157"/>
      <c r="BD918" s="1157"/>
      <c r="BE918" s="1157"/>
      <c r="BF918" s="1157"/>
      <c r="BG918" s="1157"/>
      <c r="BH918" s="1157"/>
      <c r="BI918" s="1157"/>
      <c r="BJ918" s="1157"/>
      <c r="BK918" s="1157"/>
      <c r="BL918" s="1157"/>
      <c r="BM918" s="1157"/>
      <c r="BN918" s="1157"/>
      <c r="BO918" s="1157"/>
      <c r="BP918" s="1157"/>
      <c r="BQ918" s="1157"/>
      <c r="BR918" s="1157"/>
      <c r="BS918" s="1201"/>
      <c r="BT918" s="1157"/>
      <c r="BU918" s="1157"/>
      <c r="BV918" s="1157"/>
      <c r="BW918" s="1157"/>
      <c r="BX918" s="1157"/>
      <c r="BY918" s="1157"/>
      <c r="BZ918" s="1157"/>
      <c r="CA918" s="1157"/>
      <c r="CB918" s="1157"/>
      <c r="CC918" s="1157"/>
      <c r="CD918" s="1157"/>
      <c r="CE918" s="1157"/>
      <c r="CF918" s="1157"/>
      <c r="CG918" s="1157"/>
      <c r="CH918" s="1157"/>
      <c r="CI918" s="1157"/>
      <c r="CJ918" s="1157"/>
      <c r="CK918" s="1157"/>
      <c r="CL918" s="1157"/>
      <c r="CM918" s="1201"/>
      <c r="CN918" s="1201"/>
      <c r="CO918" s="1202"/>
      <c r="CQ918" s="2118"/>
    </row>
    <row r="919" spans="1:95" s="701" customFormat="1">
      <c r="A919" s="1138"/>
      <c r="B919" s="1156"/>
      <c r="C919" s="1132"/>
      <c r="D919" s="1132"/>
      <c r="E919" s="1133"/>
      <c r="F919" s="1151"/>
      <c r="G919" s="1150"/>
      <c r="H919" s="1136"/>
      <c r="I919" s="1157"/>
      <c r="J919" s="1157"/>
      <c r="K919" s="1157"/>
      <c r="L919" s="1157"/>
      <c r="M919" s="1157"/>
      <c r="N919" s="1157"/>
      <c r="O919" s="1157"/>
      <c r="P919" s="1157"/>
      <c r="Q919" s="1157"/>
      <c r="R919" s="1157"/>
      <c r="S919" s="1157"/>
      <c r="T919" s="1157"/>
      <c r="U919" s="1157"/>
      <c r="V919" s="1157"/>
      <c r="W919" s="1157"/>
      <c r="X919" s="1157"/>
      <c r="Y919" s="1157"/>
      <c r="Z919" s="1157"/>
      <c r="AA919" s="1157"/>
      <c r="AB919" s="1201"/>
      <c r="AC919" s="1201"/>
      <c r="AD919" s="1201"/>
      <c r="AE919" s="1201"/>
      <c r="AF919" s="1157"/>
      <c r="AG919" s="1157"/>
      <c r="AH919" s="1157"/>
      <c r="AI919" s="1157"/>
      <c r="AJ919" s="1157"/>
      <c r="AK919" s="1157"/>
      <c r="AL919" s="1157"/>
      <c r="AM919" s="1157"/>
      <c r="AN919" s="1157"/>
      <c r="AO919" s="1157"/>
      <c r="AP919" s="1157"/>
      <c r="AQ919" s="1157"/>
      <c r="AR919" s="1157"/>
      <c r="AS919" s="1157"/>
      <c r="AT919" s="1157"/>
      <c r="AU919" s="1157"/>
      <c r="AV919" s="1157"/>
      <c r="AW919" s="1157"/>
      <c r="AX919" s="1157"/>
      <c r="AY919" s="1157"/>
      <c r="AZ919" s="1157"/>
      <c r="BA919" s="1157"/>
      <c r="BB919" s="1157"/>
      <c r="BC919" s="1157"/>
      <c r="BD919" s="1157"/>
      <c r="BE919" s="1157"/>
      <c r="BF919" s="1157"/>
      <c r="BG919" s="1157"/>
      <c r="BH919" s="1157"/>
      <c r="BI919" s="1157"/>
      <c r="BJ919" s="1157"/>
      <c r="BK919" s="1157"/>
      <c r="BL919" s="1157"/>
      <c r="BM919" s="1157"/>
      <c r="BN919" s="1157"/>
      <c r="BO919" s="1157"/>
      <c r="BP919" s="1157"/>
      <c r="BQ919" s="1157"/>
      <c r="BR919" s="1157"/>
      <c r="BS919" s="1201"/>
      <c r="BT919" s="1157"/>
      <c r="BU919" s="1157"/>
      <c r="BV919" s="1157"/>
      <c r="BW919" s="1157"/>
      <c r="BX919" s="1157"/>
      <c r="BY919" s="1157"/>
      <c r="BZ919" s="1157"/>
      <c r="CA919" s="1157"/>
      <c r="CB919" s="1157"/>
      <c r="CC919" s="1157"/>
      <c r="CD919" s="1157"/>
      <c r="CE919" s="1157"/>
      <c r="CF919" s="1157"/>
      <c r="CG919" s="1157"/>
      <c r="CH919" s="1157"/>
      <c r="CI919" s="1157"/>
      <c r="CJ919" s="1157"/>
      <c r="CK919" s="1157"/>
      <c r="CL919" s="1157"/>
      <c r="CM919" s="1201"/>
      <c r="CN919" s="1201"/>
      <c r="CO919" s="1202"/>
      <c r="CQ919" s="2118"/>
    </row>
    <row r="920" spans="1:95" s="701" customFormat="1">
      <c r="A920" s="1138"/>
      <c r="B920" s="1156"/>
      <c r="C920" s="1132"/>
      <c r="D920" s="1132"/>
      <c r="E920" s="1133"/>
      <c r="F920" s="1151"/>
      <c r="G920" s="1150"/>
      <c r="H920" s="1136"/>
      <c r="I920" s="1157"/>
      <c r="J920" s="1157"/>
      <c r="K920" s="1157"/>
      <c r="L920" s="1157"/>
      <c r="M920" s="1157"/>
      <c r="N920" s="1157"/>
      <c r="O920" s="1157"/>
      <c r="P920" s="1157"/>
      <c r="Q920" s="1157"/>
      <c r="R920" s="1157"/>
      <c r="S920" s="1157"/>
      <c r="T920" s="1157"/>
      <c r="U920" s="1157"/>
      <c r="V920" s="1157"/>
      <c r="W920" s="1157"/>
      <c r="X920" s="1157"/>
      <c r="Y920" s="1157"/>
      <c r="Z920" s="1157"/>
      <c r="AA920" s="1157"/>
      <c r="AB920" s="1201"/>
      <c r="AC920" s="1201"/>
      <c r="AD920" s="1201"/>
      <c r="AE920" s="1201"/>
      <c r="AF920" s="1157"/>
      <c r="AG920" s="1157"/>
      <c r="AH920" s="1157"/>
      <c r="AI920" s="1157"/>
      <c r="AJ920" s="1157"/>
      <c r="AK920" s="1157"/>
      <c r="AL920" s="1157"/>
      <c r="AM920" s="1157"/>
      <c r="AN920" s="1157"/>
      <c r="AO920" s="1157"/>
      <c r="AP920" s="1157"/>
      <c r="AQ920" s="1157"/>
      <c r="AR920" s="1157"/>
      <c r="AS920" s="1157"/>
      <c r="AT920" s="1157"/>
      <c r="AU920" s="1157"/>
      <c r="AV920" s="1157"/>
      <c r="AW920" s="1157"/>
      <c r="AX920" s="1157"/>
      <c r="AY920" s="1157"/>
      <c r="AZ920" s="1157"/>
      <c r="BA920" s="1157"/>
      <c r="BB920" s="1157"/>
      <c r="BC920" s="1157"/>
      <c r="BD920" s="1157"/>
      <c r="BE920" s="1157"/>
      <c r="BF920" s="1157"/>
      <c r="BG920" s="1157"/>
      <c r="BH920" s="1157"/>
      <c r="BI920" s="1157"/>
      <c r="BJ920" s="1157"/>
      <c r="BK920" s="1157"/>
      <c r="BL920" s="1157"/>
      <c r="BM920" s="1157"/>
      <c r="BN920" s="1157"/>
      <c r="BO920" s="1157"/>
      <c r="BP920" s="1157"/>
      <c r="BQ920" s="1157"/>
      <c r="BR920" s="1157"/>
      <c r="BS920" s="1201"/>
      <c r="BT920" s="1157"/>
      <c r="BU920" s="1157"/>
      <c r="BV920" s="1157"/>
      <c r="BW920" s="1157"/>
      <c r="BX920" s="1157"/>
      <c r="BY920" s="1157"/>
      <c r="BZ920" s="1157"/>
      <c r="CA920" s="1157"/>
      <c r="CB920" s="1157"/>
      <c r="CC920" s="1157"/>
      <c r="CD920" s="1157"/>
      <c r="CE920" s="1157"/>
      <c r="CF920" s="1157"/>
      <c r="CG920" s="1157"/>
      <c r="CH920" s="1157"/>
      <c r="CI920" s="1157"/>
      <c r="CJ920" s="1157"/>
      <c r="CK920" s="1157"/>
      <c r="CL920" s="1157"/>
      <c r="CM920" s="1201"/>
      <c r="CN920" s="1201"/>
      <c r="CO920" s="1202"/>
      <c r="CQ920" s="2118"/>
    </row>
    <row r="921" spans="1:95" s="701" customFormat="1">
      <c r="A921" s="1138"/>
      <c r="B921" s="1156"/>
      <c r="C921" s="1132"/>
      <c r="D921" s="1132"/>
      <c r="E921" s="1133"/>
      <c r="F921" s="1151"/>
      <c r="G921" s="1150"/>
      <c r="H921" s="1136"/>
      <c r="I921" s="1157"/>
      <c r="J921" s="1157"/>
      <c r="K921" s="1157"/>
      <c r="L921" s="1157"/>
      <c r="M921" s="1157"/>
      <c r="N921" s="1157"/>
      <c r="O921" s="1157"/>
      <c r="P921" s="1157"/>
      <c r="Q921" s="1157"/>
      <c r="R921" s="1157"/>
      <c r="S921" s="1157"/>
      <c r="T921" s="1157"/>
      <c r="U921" s="1157"/>
      <c r="V921" s="1157"/>
      <c r="W921" s="1157"/>
      <c r="X921" s="1157"/>
      <c r="Y921" s="1157"/>
      <c r="Z921" s="1157"/>
      <c r="AA921" s="1157"/>
      <c r="AB921" s="1201"/>
      <c r="AC921" s="1201"/>
      <c r="AD921" s="1201"/>
      <c r="AE921" s="1201"/>
      <c r="AF921" s="1157"/>
      <c r="AG921" s="1157"/>
      <c r="AH921" s="1157"/>
      <c r="AI921" s="1157"/>
      <c r="AJ921" s="1157"/>
      <c r="AK921" s="1157"/>
      <c r="AL921" s="1157"/>
      <c r="AM921" s="1157"/>
      <c r="AN921" s="1157"/>
      <c r="AO921" s="1157"/>
      <c r="AP921" s="1157"/>
      <c r="AQ921" s="1157"/>
      <c r="AR921" s="1157"/>
      <c r="AS921" s="1157"/>
      <c r="AT921" s="1157"/>
      <c r="AU921" s="1157"/>
      <c r="AV921" s="1157"/>
      <c r="AW921" s="1157"/>
      <c r="AX921" s="1157"/>
      <c r="AY921" s="1157"/>
      <c r="AZ921" s="1157"/>
      <c r="BA921" s="1157"/>
      <c r="BB921" s="1157"/>
      <c r="BC921" s="1157"/>
      <c r="BD921" s="1157"/>
      <c r="BE921" s="1157"/>
      <c r="BF921" s="1157"/>
      <c r="BG921" s="1157"/>
      <c r="BH921" s="1157"/>
      <c r="BI921" s="1157"/>
      <c r="BJ921" s="1157"/>
      <c r="BK921" s="1157"/>
      <c r="BL921" s="1157"/>
      <c r="BM921" s="1157"/>
      <c r="BN921" s="1157"/>
      <c r="BO921" s="1157"/>
      <c r="BP921" s="1157"/>
      <c r="BQ921" s="1157"/>
      <c r="BR921" s="1157"/>
      <c r="BS921" s="1201"/>
      <c r="BT921" s="1157"/>
      <c r="BU921" s="1157"/>
      <c r="BV921" s="1157"/>
      <c r="BW921" s="1157"/>
      <c r="BX921" s="1157"/>
      <c r="BY921" s="1157"/>
      <c r="BZ921" s="1157"/>
      <c r="CA921" s="1157"/>
      <c r="CB921" s="1157"/>
      <c r="CC921" s="1157"/>
      <c r="CD921" s="1157"/>
      <c r="CE921" s="1157"/>
      <c r="CF921" s="1157"/>
      <c r="CG921" s="1157"/>
      <c r="CH921" s="1157"/>
      <c r="CI921" s="1157"/>
      <c r="CJ921" s="1157"/>
      <c r="CK921" s="1157"/>
      <c r="CL921" s="1157"/>
      <c r="CM921" s="1201"/>
      <c r="CN921" s="1201"/>
      <c r="CO921" s="1202"/>
      <c r="CQ921" s="2118"/>
    </row>
    <row r="922" spans="1:95" s="701" customFormat="1">
      <c r="A922" s="1138"/>
      <c r="B922" s="1156"/>
      <c r="C922" s="1132"/>
      <c r="D922" s="1132"/>
      <c r="E922" s="1133"/>
      <c r="F922" s="1151"/>
      <c r="G922" s="1150"/>
      <c r="H922" s="1136"/>
      <c r="I922" s="1157"/>
      <c r="J922" s="1157"/>
      <c r="K922" s="1157"/>
      <c r="L922" s="1157"/>
      <c r="M922" s="1157"/>
      <c r="N922" s="1157"/>
      <c r="O922" s="1157"/>
      <c r="P922" s="1157"/>
      <c r="Q922" s="1157"/>
      <c r="R922" s="1157"/>
      <c r="S922" s="1157"/>
      <c r="T922" s="1157"/>
      <c r="U922" s="1157"/>
      <c r="V922" s="1157"/>
      <c r="W922" s="1157"/>
      <c r="X922" s="1157"/>
      <c r="Y922" s="1157"/>
      <c r="Z922" s="1157"/>
      <c r="AA922" s="1157"/>
      <c r="AB922" s="1201"/>
      <c r="AC922" s="1201"/>
      <c r="AD922" s="1201"/>
      <c r="AE922" s="1201"/>
      <c r="AF922" s="1157"/>
      <c r="AG922" s="1157"/>
      <c r="AH922" s="1157"/>
      <c r="AI922" s="1157"/>
      <c r="AJ922" s="1157"/>
      <c r="AK922" s="1157"/>
      <c r="AL922" s="1157"/>
      <c r="AM922" s="1157"/>
      <c r="AN922" s="1157"/>
      <c r="AO922" s="1157"/>
      <c r="AP922" s="1157"/>
      <c r="AQ922" s="1157"/>
      <c r="AR922" s="1157"/>
      <c r="AS922" s="1157"/>
      <c r="AT922" s="1157"/>
      <c r="AU922" s="1157"/>
      <c r="AV922" s="1157"/>
      <c r="AW922" s="1157"/>
      <c r="AX922" s="1157"/>
      <c r="AY922" s="1157"/>
      <c r="AZ922" s="1157"/>
      <c r="BA922" s="1157"/>
      <c r="BB922" s="1157"/>
      <c r="BC922" s="1157"/>
      <c r="BD922" s="1157"/>
      <c r="BE922" s="1157"/>
      <c r="BF922" s="1157"/>
      <c r="BG922" s="1157"/>
      <c r="BH922" s="1157"/>
      <c r="BI922" s="1157"/>
      <c r="BJ922" s="1157"/>
      <c r="BK922" s="1157"/>
      <c r="BL922" s="1157"/>
      <c r="BM922" s="1157"/>
      <c r="BN922" s="1157"/>
      <c r="BO922" s="1157"/>
      <c r="BP922" s="1157"/>
      <c r="BQ922" s="1157"/>
      <c r="BR922" s="1157"/>
      <c r="BS922" s="1201"/>
      <c r="BT922" s="1157"/>
      <c r="BU922" s="1157"/>
      <c r="BV922" s="1157"/>
      <c r="BW922" s="1157"/>
      <c r="BX922" s="1157"/>
      <c r="BY922" s="1157"/>
      <c r="BZ922" s="1157"/>
      <c r="CA922" s="1157"/>
      <c r="CB922" s="1157"/>
      <c r="CC922" s="1157"/>
      <c r="CD922" s="1157"/>
      <c r="CE922" s="1157"/>
      <c r="CF922" s="1157"/>
      <c r="CG922" s="1157"/>
      <c r="CH922" s="1157"/>
      <c r="CI922" s="1157"/>
      <c r="CJ922" s="1157"/>
      <c r="CK922" s="1157"/>
      <c r="CL922" s="1157"/>
      <c r="CM922" s="1201"/>
      <c r="CN922" s="1201"/>
      <c r="CO922" s="1202"/>
      <c r="CQ922" s="2118"/>
    </row>
    <row r="923" spans="1:95" s="701" customFormat="1">
      <c r="A923" s="1138"/>
      <c r="B923" s="1156"/>
      <c r="C923" s="1132"/>
      <c r="D923" s="1132"/>
      <c r="E923" s="1133"/>
      <c r="F923" s="1151"/>
      <c r="G923" s="1150"/>
      <c r="H923" s="1136"/>
      <c r="I923" s="1157"/>
      <c r="J923" s="1157"/>
      <c r="K923" s="1157"/>
      <c r="L923" s="1157"/>
      <c r="M923" s="1157"/>
      <c r="N923" s="1157"/>
      <c r="O923" s="1157"/>
      <c r="P923" s="1157"/>
      <c r="Q923" s="1157"/>
      <c r="R923" s="1157"/>
      <c r="S923" s="1157"/>
      <c r="T923" s="1157"/>
      <c r="U923" s="1157"/>
      <c r="V923" s="1157"/>
      <c r="W923" s="1157"/>
      <c r="X923" s="1157"/>
      <c r="Y923" s="1157"/>
      <c r="Z923" s="1157"/>
      <c r="AA923" s="1157"/>
      <c r="AB923" s="1201"/>
      <c r="AC923" s="1201"/>
      <c r="AD923" s="1201"/>
      <c r="AE923" s="1201"/>
      <c r="AF923" s="1157"/>
      <c r="AG923" s="1157"/>
      <c r="AH923" s="1157"/>
      <c r="AI923" s="1157"/>
      <c r="AJ923" s="1157"/>
      <c r="AK923" s="1157"/>
      <c r="AL923" s="1157"/>
      <c r="AM923" s="1157"/>
      <c r="AN923" s="1157"/>
      <c r="AO923" s="1157"/>
      <c r="AP923" s="1157"/>
      <c r="AQ923" s="1157"/>
      <c r="AR923" s="1157"/>
      <c r="AS923" s="1157"/>
      <c r="AT923" s="1157"/>
      <c r="AU923" s="1157"/>
      <c r="AV923" s="1157"/>
      <c r="AW923" s="1157"/>
      <c r="AX923" s="1157"/>
      <c r="AY923" s="1157"/>
      <c r="AZ923" s="1157"/>
      <c r="BA923" s="1157"/>
      <c r="BB923" s="1157"/>
      <c r="BC923" s="1157"/>
      <c r="BD923" s="1157"/>
      <c r="BE923" s="1157"/>
      <c r="BF923" s="1157"/>
      <c r="BG923" s="1157"/>
      <c r="BH923" s="1157"/>
      <c r="BI923" s="1157"/>
      <c r="BJ923" s="1157"/>
      <c r="BK923" s="1157"/>
      <c r="BL923" s="1157"/>
      <c r="BM923" s="1157"/>
      <c r="BN923" s="1157"/>
      <c r="BO923" s="1157"/>
      <c r="BP923" s="1157"/>
      <c r="BQ923" s="1157"/>
      <c r="BR923" s="1157"/>
      <c r="BS923" s="1201"/>
      <c r="BT923" s="1157"/>
      <c r="BU923" s="1157"/>
      <c r="BV923" s="1157"/>
      <c r="BW923" s="1157"/>
      <c r="BX923" s="1157"/>
      <c r="BY923" s="1157"/>
      <c r="BZ923" s="1157"/>
      <c r="CA923" s="1157"/>
      <c r="CB923" s="1157"/>
      <c r="CC923" s="1157"/>
      <c r="CD923" s="1157"/>
      <c r="CE923" s="1157"/>
      <c r="CF923" s="1157"/>
      <c r="CG923" s="1157"/>
      <c r="CH923" s="1157"/>
      <c r="CI923" s="1157"/>
      <c r="CJ923" s="1157"/>
      <c r="CK923" s="1157"/>
      <c r="CL923" s="1157"/>
      <c r="CM923" s="1201"/>
      <c r="CN923" s="1201"/>
      <c r="CO923" s="1202"/>
      <c r="CQ923" s="2118"/>
    </row>
    <row r="924" spans="1:95" s="701" customFormat="1">
      <c r="A924" s="1138"/>
      <c r="B924" s="1156"/>
      <c r="C924" s="1132"/>
      <c r="D924" s="1132"/>
      <c r="E924" s="1133"/>
      <c r="F924" s="1151"/>
      <c r="G924" s="1150"/>
      <c r="H924" s="1136"/>
      <c r="I924" s="1157"/>
      <c r="J924" s="1157"/>
      <c r="K924" s="1157"/>
      <c r="L924" s="1157"/>
      <c r="M924" s="1157"/>
      <c r="N924" s="1157"/>
      <c r="O924" s="1157"/>
      <c r="P924" s="1157"/>
      <c r="Q924" s="1157"/>
      <c r="R924" s="1157"/>
      <c r="S924" s="1157"/>
      <c r="T924" s="1157"/>
      <c r="U924" s="1157"/>
      <c r="V924" s="1157"/>
      <c r="W924" s="1157"/>
      <c r="X924" s="1157"/>
      <c r="Y924" s="1157"/>
      <c r="Z924" s="1157"/>
      <c r="AA924" s="1157"/>
      <c r="AB924" s="1201"/>
      <c r="AC924" s="1201"/>
      <c r="AD924" s="1201"/>
      <c r="AE924" s="1201"/>
      <c r="AF924" s="1157"/>
      <c r="AG924" s="1157"/>
      <c r="AH924" s="1157"/>
      <c r="AI924" s="1157"/>
      <c r="AJ924" s="1157"/>
      <c r="AK924" s="1157"/>
      <c r="AL924" s="1157"/>
      <c r="AM924" s="1157"/>
      <c r="AN924" s="1157"/>
      <c r="AO924" s="1157"/>
      <c r="AP924" s="1157"/>
      <c r="AQ924" s="1157"/>
      <c r="AR924" s="1157"/>
      <c r="AS924" s="1157"/>
      <c r="AT924" s="1157"/>
      <c r="AU924" s="1157"/>
      <c r="AV924" s="1157"/>
      <c r="AW924" s="1157"/>
      <c r="AX924" s="1157"/>
      <c r="AY924" s="1157"/>
      <c r="AZ924" s="1157"/>
      <c r="BA924" s="1157"/>
      <c r="BB924" s="1157"/>
      <c r="BC924" s="1157"/>
      <c r="BD924" s="1157"/>
      <c r="BE924" s="1157"/>
      <c r="BF924" s="1157"/>
      <c r="BG924" s="1157"/>
      <c r="BH924" s="1157"/>
      <c r="BI924" s="1157"/>
      <c r="BJ924" s="1157"/>
      <c r="BK924" s="1157"/>
      <c r="BL924" s="1157"/>
      <c r="BM924" s="1157"/>
      <c r="BN924" s="1157"/>
      <c r="BO924" s="1157"/>
      <c r="BP924" s="1157"/>
      <c r="BQ924" s="1157"/>
      <c r="BR924" s="1157"/>
      <c r="BS924" s="1201"/>
      <c r="BT924" s="1157"/>
      <c r="BU924" s="1157"/>
      <c r="BV924" s="1157"/>
      <c r="BW924" s="1157"/>
      <c r="BX924" s="1157"/>
      <c r="BY924" s="1157"/>
      <c r="BZ924" s="1157"/>
      <c r="CA924" s="1157"/>
      <c r="CB924" s="1157"/>
      <c r="CC924" s="1157"/>
      <c r="CD924" s="1157"/>
      <c r="CE924" s="1157"/>
      <c r="CF924" s="1157"/>
      <c r="CG924" s="1157"/>
      <c r="CH924" s="1157"/>
      <c r="CI924" s="1157"/>
      <c r="CJ924" s="1157"/>
      <c r="CK924" s="1157"/>
      <c r="CL924" s="1157"/>
      <c r="CM924" s="1201"/>
      <c r="CN924" s="1201"/>
      <c r="CO924" s="1202"/>
      <c r="CQ924" s="2118"/>
    </row>
    <row r="925" spans="1:95" s="701" customFormat="1">
      <c r="A925" s="1138"/>
      <c r="B925" s="1156"/>
      <c r="C925" s="1132"/>
      <c r="D925" s="1132"/>
      <c r="E925" s="1133"/>
      <c r="F925" s="1151"/>
      <c r="G925" s="1150"/>
      <c r="H925" s="1136"/>
      <c r="I925" s="1157"/>
      <c r="J925" s="1157"/>
      <c r="K925" s="1157"/>
      <c r="L925" s="1157"/>
      <c r="M925" s="1157"/>
      <c r="N925" s="1157"/>
      <c r="O925" s="1157"/>
      <c r="P925" s="1157"/>
      <c r="Q925" s="1157"/>
      <c r="R925" s="1157"/>
      <c r="S925" s="1157"/>
      <c r="T925" s="1157"/>
      <c r="U925" s="1157"/>
      <c r="V925" s="1157"/>
      <c r="W925" s="1157"/>
      <c r="X925" s="1157"/>
      <c r="Y925" s="1157"/>
      <c r="Z925" s="1157"/>
      <c r="AA925" s="1157"/>
      <c r="AB925" s="1201"/>
      <c r="AC925" s="1201"/>
      <c r="AD925" s="1201"/>
      <c r="AE925" s="1201"/>
      <c r="AF925" s="1157"/>
      <c r="AG925" s="1157"/>
      <c r="AH925" s="1157"/>
      <c r="AI925" s="1157"/>
      <c r="AJ925" s="1157"/>
      <c r="AK925" s="1157"/>
      <c r="AL925" s="1157"/>
      <c r="AM925" s="1157"/>
      <c r="AN925" s="1157"/>
      <c r="AO925" s="1157"/>
      <c r="AP925" s="1157"/>
      <c r="AQ925" s="1157"/>
      <c r="AR925" s="1157"/>
      <c r="AS925" s="1157"/>
      <c r="AT925" s="1157"/>
      <c r="AU925" s="1157"/>
      <c r="AV925" s="1157"/>
      <c r="AW925" s="1157"/>
      <c r="AX925" s="1157"/>
      <c r="AY925" s="1157"/>
      <c r="AZ925" s="1157"/>
      <c r="BA925" s="1157"/>
      <c r="BB925" s="1157"/>
      <c r="BC925" s="1157"/>
      <c r="BD925" s="1157"/>
      <c r="BE925" s="1157"/>
      <c r="BF925" s="1157"/>
      <c r="BG925" s="1157"/>
      <c r="BH925" s="1157"/>
      <c r="BI925" s="1157"/>
      <c r="BJ925" s="1157"/>
      <c r="BK925" s="1157"/>
      <c r="BL925" s="1157"/>
      <c r="BM925" s="1157"/>
      <c r="BN925" s="1157"/>
      <c r="BO925" s="1157"/>
      <c r="BP925" s="1157"/>
      <c r="BQ925" s="1157"/>
      <c r="BR925" s="1157"/>
      <c r="BS925" s="1201"/>
      <c r="BT925" s="1157"/>
      <c r="BU925" s="1157"/>
      <c r="BV925" s="1157"/>
      <c r="BW925" s="1157"/>
      <c r="BX925" s="1157"/>
      <c r="BY925" s="1157"/>
      <c r="BZ925" s="1157"/>
      <c r="CA925" s="1157"/>
      <c r="CB925" s="1157"/>
      <c r="CC925" s="1157"/>
      <c r="CD925" s="1157"/>
      <c r="CE925" s="1157"/>
      <c r="CF925" s="1157"/>
      <c r="CG925" s="1157"/>
      <c r="CH925" s="1157"/>
      <c r="CI925" s="1157"/>
      <c r="CJ925" s="1157"/>
      <c r="CK925" s="1157"/>
      <c r="CL925" s="1157"/>
      <c r="CM925" s="1201"/>
      <c r="CN925" s="1201"/>
      <c r="CO925" s="1202"/>
      <c r="CQ925" s="2118"/>
    </row>
    <row r="926" spans="1:95" s="701" customFormat="1">
      <c r="A926" s="1138"/>
      <c r="B926" s="1156"/>
      <c r="C926" s="1132"/>
      <c r="D926" s="1132"/>
      <c r="E926" s="1133"/>
      <c r="F926" s="1151"/>
      <c r="G926" s="1150"/>
      <c r="H926" s="1136"/>
      <c r="I926" s="1157"/>
      <c r="J926" s="1157"/>
      <c r="K926" s="1157"/>
      <c r="L926" s="1157"/>
      <c r="M926" s="1157"/>
      <c r="N926" s="1157"/>
      <c r="O926" s="1157"/>
      <c r="P926" s="1157"/>
      <c r="Q926" s="1157"/>
      <c r="R926" s="1157"/>
      <c r="S926" s="1157"/>
      <c r="T926" s="1157"/>
      <c r="U926" s="1157"/>
      <c r="V926" s="1157"/>
      <c r="W926" s="1157"/>
      <c r="X926" s="1157"/>
      <c r="Y926" s="1157"/>
      <c r="Z926" s="1157"/>
      <c r="AA926" s="1157"/>
      <c r="AB926" s="1201"/>
      <c r="AC926" s="1201"/>
      <c r="AD926" s="1201"/>
      <c r="AE926" s="1201"/>
      <c r="AF926" s="1157"/>
      <c r="AG926" s="1157"/>
      <c r="AH926" s="1157"/>
      <c r="AI926" s="1157"/>
      <c r="AJ926" s="1157"/>
      <c r="AK926" s="1157"/>
      <c r="AL926" s="1157"/>
      <c r="AM926" s="1157"/>
      <c r="AN926" s="1157"/>
      <c r="AO926" s="1157"/>
      <c r="AP926" s="1157"/>
      <c r="AQ926" s="1157"/>
      <c r="AR926" s="1157"/>
      <c r="AS926" s="1157"/>
      <c r="AT926" s="1157"/>
      <c r="AU926" s="1157"/>
      <c r="AV926" s="1157"/>
      <c r="AW926" s="1157"/>
      <c r="AX926" s="1157"/>
      <c r="AY926" s="1157"/>
      <c r="AZ926" s="1157"/>
      <c r="BA926" s="1157"/>
      <c r="BB926" s="1157"/>
      <c r="BC926" s="1157"/>
      <c r="BD926" s="1157"/>
      <c r="BE926" s="1157"/>
      <c r="BF926" s="1157"/>
      <c r="BG926" s="1157"/>
      <c r="BH926" s="1157"/>
      <c r="BI926" s="1157"/>
      <c r="BJ926" s="1157"/>
      <c r="BK926" s="1157"/>
      <c r="BL926" s="1157"/>
      <c r="BM926" s="1157"/>
      <c r="BN926" s="1157"/>
      <c r="BO926" s="1157"/>
      <c r="BP926" s="1157"/>
      <c r="BQ926" s="1157"/>
      <c r="BR926" s="1157"/>
      <c r="BS926" s="1201"/>
      <c r="BT926" s="1157"/>
      <c r="BU926" s="1157"/>
      <c r="BV926" s="1157"/>
      <c r="BW926" s="1157"/>
      <c r="BX926" s="1157"/>
      <c r="BY926" s="1157"/>
      <c r="BZ926" s="1157"/>
      <c r="CA926" s="1157"/>
      <c r="CB926" s="1157"/>
      <c r="CC926" s="1157"/>
      <c r="CD926" s="1157"/>
      <c r="CE926" s="1157"/>
      <c r="CF926" s="1157"/>
      <c r="CG926" s="1157"/>
      <c r="CH926" s="1157"/>
      <c r="CI926" s="1157"/>
      <c r="CJ926" s="1157"/>
      <c r="CK926" s="1157"/>
      <c r="CL926" s="1157"/>
      <c r="CM926" s="1201"/>
      <c r="CN926" s="1201"/>
      <c r="CO926" s="1202"/>
      <c r="CQ926" s="2118"/>
    </row>
    <row r="927" spans="1:95" s="701" customFormat="1">
      <c r="A927" s="1138"/>
      <c r="B927" s="1156"/>
      <c r="C927" s="1132"/>
      <c r="D927" s="1132"/>
      <c r="E927" s="1133"/>
      <c r="F927" s="1151"/>
      <c r="G927" s="1150"/>
      <c r="H927" s="1136"/>
      <c r="I927" s="1157"/>
      <c r="J927" s="1157"/>
      <c r="K927" s="1157"/>
      <c r="L927" s="1157"/>
      <c r="M927" s="1157"/>
      <c r="N927" s="1157"/>
      <c r="O927" s="1157"/>
      <c r="P927" s="1157"/>
      <c r="Q927" s="1157"/>
      <c r="R927" s="1157"/>
      <c r="S927" s="1157"/>
      <c r="T927" s="1157"/>
      <c r="U927" s="1157"/>
      <c r="V927" s="1157"/>
      <c r="W927" s="1157"/>
      <c r="X927" s="1157"/>
      <c r="Y927" s="1157"/>
      <c r="Z927" s="1157"/>
      <c r="AA927" s="1157"/>
      <c r="AB927" s="1201"/>
      <c r="AC927" s="1201"/>
      <c r="AD927" s="1201"/>
      <c r="AE927" s="1201"/>
      <c r="AF927" s="1157"/>
      <c r="AG927" s="1157"/>
      <c r="AH927" s="1157"/>
      <c r="AI927" s="1157"/>
      <c r="AJ927" s="1157"/>
      <c r="AK927" s="1157"/>
      <c r="AL927" s="1157"/>
      <c r="AM927" s="1157"/>
      <c r="AN927" s="1157"/>
      <c r="AO927" s="1157"/>
      <c r="AP927" s="1157"/>
      <c r="AQ927" s="1157"/>
      <c r="AR927" s="1157"/>
      <c r="AS927" s="1157"/>
      <c r="AT927" s="1157"/>
      <c r="AU927" s="1157"/>
      <c r="AV927" s="1157"/>
      <c r="AW927" s="1157"/>
      <c r="AX927" s="1157"/>
      <c r="AY927" s="1157"/>
      <c r="AZ927" s="1157"/>
      <c r="BA927" s="1157"/>
      <c r="BB927" s="1157"/>
      <c r="BC927" s="1157"/>
      <c r="BD927" s="1157"/>
      <c r="BE927" s="1157"/>
      <c r="BF927" s="1157"/>
      <c r="BG927" s="1157"/>
      <c r="BH927" s="1157"/>
      <c r="BI927" s="1157"/>
      <c r="BJ927" s="1157"/>
      <c r="BK927" s="1157"/>
      <c r="BL927" s="1157"/>
      <c r="BM927" s="1157"/>
      <c r="BN927" s="1157"/>
      <c r="BO927" s="1157"/>
      <c r="BP927" s="1157"/>
      <c r="BQ927" s="1157"/>
      <c r="BR927" s="1157"/>
      <c r="BS927" s="1201"/>
      <c r="BT927" s="1157"/>
      <c r="BU927" s="1157"/>
      <c r="BV927" s="1157"/>
      <c r="BW927" s="1157"/>
      <c r="BX927" s="1157"/>
      <c r="BY927" s="1157"/>
      <c r="BZ927" s="1157"/>
      <c r="CA927" s="1157"/>
      <c r="CB927" s="1157"/>
      <c r="CC927" s="1157"/>
      <c r="CD927" s="1157"/>
      <c r="CE927" s="1157"/>
      <c r="CF927" s="1157"/>
      <c r="CG927" s="1157"/>
      <c r="CH927" s="1157"/>
      <c r="CI927" s="1157"/>
      <c r="CJ927" s="1157"/>
      <c r="CK927" s="1157"/>
      <c r="CL927" s="1157"/>
      <c r="CM927" s="1201"/>
      <c r="CN927" s="1201"/>
      <c r="CO927" s="1202"/>
      <c r="CQ927" s="2118"/>
    </row>
    <row r="928" spans="1:95" s="701" customFormat="1">
      <c r="A928" s="1138"/>
      <c r="B928" s="1156"/>
      <c r="C928" s="1132"/>
      <c r="D928" s="1132"/>
      <c r="E928" s="1133"/>
      <c r="F928" s="1151"/>
      <c r="G928" s="1150"/>
      <c r="H928" s="1136"/>
      <c r="I928" s="1157"/>
      <c r="J928" s="1157"/>
      <c r="K928" s="1157"/>
      <c r="L928" s="1157"/>
      <c r="M928" s="1157"/>
      <c r="N928" s="1157"/>
      <c r="O928" s="1157"/>
      <c r="P928" s="1157"/>
      <c r="Q928" s="1157"/>
      <c r="R928" s="1157"/>
      <c r="S928" s="1157"/>
      <c r="T928" s="1157"/>
      <c r="U928" s="1157"/>
      <c r="V928" s="1157"/>
      <c r="W928" s="1157"/>
      <c r="X928" s="1157"/>
      <c r="Y928" s="1157"/>
      <c r="Z928" s="1157"/>
      <c r="AA928" s="1157"/>
      <c r="AB928" s="1201"/>
      <c r="AC928" s="1201"/>
      <c r="AD928" s="1201"/>
      <c r="AE928" s="1201"/>
      <c r="AF928" s="1157"/>
      <c r="AG928" s="1157"/>
      <c r="AH928" s="1157"/>
      <c r="AI928" s="1157"/>
      <c r="AJ928" s="1157"/>
      <c r="AK928" s="1157"/>
      <c r="AL928" s="1157"/>
      <c r="AM928" s="1157"/>
      <c r="AN928" s="1157"/>
      <c r="AO928" s="1157"/>
      <c r="AP928" s="1157"/>
      <c r="AQ928" s="1157"/>
      <c r="AR928" s="1157"/>
      <c r="AS928" s="1157"/>
      <c r="AT928" s="1157"/>
      <c r="AU928" s="1157"/>
      <c r="AV928" s="1157"/>
      <c r="AW928" s="1157"/>
      <c r="AX928" s="1157"/>
      <c r="AY928" s="1157"/>
      <c r="AZ928" s="1157"/>
      <c r="BA928" s="1157"/>
      <c r="BB928" s="1157"/>
      <c r="BC928" s="1157"/>
      <c r="BD928" s="1157"/>
      <c r="BE928" s="1157"/>
      <c r="BF928" s="1157"/>
      <c r="BG928" s="1157"/>
      <c r="BH928" s="1157"/>
      <c r="BI928" s="1157"/>
      <c r="BJ928" s="1157"/>
      <c r="BK928" s="1157"/>
      <c r="BL928" s="1157"/>
      <c r="BM928" s="1157"/>
      <c r="BN928" s="1157"/>
      <c r="BO928" s="1157"/>
      <c r="BP928" s="1157"/>
      <c r="BQ928" s="1157"/>
      <c r="BR928" s="1157"/>
      <c r="BS928" s="1201"/>
      <c r="BT928" s="1157"/>
      <c r="BU928" s="1157"/>
      <c r="BV928" s="1157"/>
      <c r="BW928" s="1157"/>
      <c r="BX928" s="1157"/>
      <c r="BY928" s="1157"/>
      <c r="BZ928" s="1157"/>
      <c r="CA928" s="1157"/>
      <c r="CB928" s="1157"/>
      <c r="CC928" s="1157"/>
      <c r="CD928" s="1157"/>
      <c r="CE928" s="1157"/>
      <c r="CF928" s="1157"/>
      <c r="CG928" s="1157"/>
      <c r="CH928" s="1157"/>
      <c r="CI928" s="1157"/>
      <c r="CJ928" s="1157"/>
      <c r="CK928" s="1157"/>
      <c r="CL928" s="1157"/>
      <c r="CM928" s="1201"/>
      <c r="CN928" s="1201"/>
      <c r="CO928" s="1202"/>
      <c r="CQ928" s="2118"/>
    </row>
    <row r="929" spans="1:95" s="701" customFormat="1">
      <c r="A929" s="1138"/>
      <c r="B929" s="1156"/>
      <c r="C929" s="1132"/>
      <c r="D929" s="1132"/>
      <c r="E929" s="1133"/>
      <c r="F929" s="1151"/>
      <c r="G929" s="1150"/>
      <c r="H929" s="1136"/>
      <c r="I929" s="1157"/>
      <c r="J929" s="1157"/>
      <c r="K929" s="1157"/>
      <c r="L929" s="1157"/>
      <c r="M929" s="1157"/>
      <c r="N929" s="1157"/>
      <c r="O929" s="1157"/>
      <c r="P929" s="1157"/>
      <c r="Q929" s="1157"/>
      <c r="R929" s="1157"/>
      <c r="S929" s="1157"/>
      <c r="T929" s="1157"/>
      <c r="U929" s="1157"/>
      <c r="V929" s="1157"/>
      <c r="W929" s="1157"/>
      <c r="X929" s="1157"/>
      <c r="Y929" s="1157"/>
      <c r="Z929" s="1157"/>
      <c r="AA929" s="1157"/>
      <c r="AB929" s="1201"/>
      <c r="AC929" s="1201"/>
      <c r="AD929" s="1201"/>
      <c r="AE929" s="1201"/>
      <c r="AF929" s="1157"/>
      <c r="AG929" s="1157"/>
      <c r="AH929" s="1157"/>
      <c r="AI929" s="1157"/>
      <c r="AJ929" s="1157"/>
      <c r="AK929" s="1157"/>
      <c r="AL929" s="1157"/>
      <c r="AM929" s="1157"/>
      <c r="AN929" s="1157"/>
      <c r="AO929" s="1157"/>
      <c r="AP929" s="1157"/>
      <c r="AQ929" s="1157"/>
      <c r="AR929" s="1157"/>
      <c r="AS929" s="1157"/>
      <c r="AT929" s="1157"/>
      <c r="AU929" s="1157"/>
      <c r="AV929" s="1157"/>
      <c r="AW929" s="1157"/>
      <c r="AX929" s="1157"/>
      <c r="AY929" s="1157"/>
      <c r="AZ929" s="1157"/>
      <c r="BA929" s="1157"/>
      <c r="BB929" s="1157"/>
      <c r="BC929" s="1157"/>
      <c r="BD929" s="1157"/>
      <c r="BE929" s="1157"/>
      <c r="BF929" s="1157"/>
      <c r="BG929" s="1157"/>
      <c r="BH929" s="1157"/>
      <c r="BI929" s="1157"/>
      <c r="BJ929" s="1157"/>
      <c r="BK929" s="1157"/>
      <c r="BL929" s="1157"/>
      <c r="BM929" s="1157"/>
      <c r="BN929" s="1157"/>
      <c r="BO929" s="1157"/>
      <c r="BP929" s="1157"/>
      <c r="BQ929" s="1157"/>
      <c r="BR929" s="1157"/>
      <c r="BS929" s="1201"/>
      <c r="BT929" s="1157"/>
      <c r="BU929" s="1157"/>
      <c r="BV929" s="1157"/>
      <c r="BW929" s="1157"/>
      <c r="BX929" s="1157"/>
      <c r="BY929" s="1157"/>
      <c r="BZ929" s="1157"/>
      <c r="CA929" s="1157"/>
      <c r="CB929" s="1157"/>
      <c r="CC929" s="1157"/>
      <c r="CD929" s="1157"/>
      <c r="CE929" s="1157"/>
      <c r="CF929" s="1157"/>
      <c r="CG929" s="1157"/>
      <c r="CH929" s="1157"/>
      <c r="CI929" s="1157"/>
      <c r="CJ929" s="1157"/>
      <c r="CK929" s="1157"/>
      <c r="CL929" s="1157"/>
      <c r="CM929" s="1201"/>
      <c r="CN929" s="1201"/>
      <c r="CO929" s="1202"/>
      <c r="CQ929" s="2118"/>
    </row>
    <row r="930" spans="1:95" s="701" customFormat="1">
      <c r="A930" s="1138"/>
      <c r="B930" s="1156"/>
      <c r="C930" s="1132"/>
      <c r="D930" s="1132"/>
      <c r="E930" s="1133"/>
      <c r="F930" s="1151"/>
      <c r="G930" s="1150"/>
      <c r="H930" s="1136"/>
      <c r="I930" s="1157"/>
      <c r="J930" s="1157"/>
      <c r="K930" s="1157"/>
      <c r="L930" s="1157"/>
      <c r="M930" s="1157"/>
      <c r="N930" s="1157"/>
      <c r="O930" s="1157"/>
      <c r="P930" s="1157"/>
      <c r="Q930" s="1157"/>
      <c r="R930" s="1157"/>
      <c r="S930" s="1157"/>
      <c r="T930" s="1157"/>
      <c r="U930" s="1157"/>
      <c r="V930" s="1157"/>
      <c r="W930" s="1157"/>
      <c r="X930" s="1157"/>
      <c r="Y930" s="1157"/>
      <c r="Z930" s="1157"/>
      <c r="AA930" s="1157"/>
      <c r="AB930" s="1201"/>
      <c r="AC930" s="1201"/>
      <c r="AD930" s="1201"/>
      <c r="AE930" s="1201"/>
      <c r="AF930" s="1157"/>
      <c r="AG930" s="1157"/>
      <c r="AH930" s="1157"/>
      <c r="AI930" s="1157"/>
      <c r="AJ930" s="1157"/>
      <c r="AK930" s="1157"/>
      <c r="AL930" s="1157"/>
      <c r="AM930" s="1157"/>
      <c r="AN930" s="1157"/>
      <c r="AO930" s="1157"/>
      <c r="AP930" s="1157"/>
      <c r="AQ930" s="1157"/>
      <c r="AR930" s="1157"/>
      <c r="AS930" s="1157"/>
      <c r="AT930" s="1157"/>
      <c r="AU930" s="1157"/>
      <c r="AV930" s="1157"/>
      <c r="AW930" s="1157"/>
      <c r="AX930" s="1157"/>
      <c r="AY930" s="1157"/>
      <c r="AZ930" s="1157"/>
      <c r="BA930" s="1157"/>
      <c r="BB930" s="1157"/>
      <c r="BC930" s="1157"/>
      <c r="BD930" s="1157"/>
      <c r="BE930" s="1157"/>
      <c r="BF930" s="1157"/>
      <c r="BG930" s="1157"/>
      <c r="BH930" s="1157"/>
      <c r="BI930" s="1157"/>
      <c r="BJ930" s="1157"/>
      <c r="BK930" s="1157"/>
      <c r="BL930" s="1157"/>
      <c r="BM930" s="1157"/>
      <c r="BN930" s="1157"/>
      <c r="BO930" s="1157"/>
      <c r="BP930" s="1157"/>
      <c r="BQ930" s="1157"/>
      <c r="BR930" s="1157"/>
      <c r="BS930" s="1201"/>
      <c r="BT930" s="1157"/>
      <c r="BU930" s="1157"/>
      <c r="BV930" s="1157"/>
      <c r="BW930" s="1157"/>
      <c r="BX930" s="1157"/>
      <c r="BY930" s="1157"/>
      <c r="BZ930" s="1157"/>
      <c r="CA930" s="1157"/>
      <c r="CB930" s="1157"/>
      <c r="CC930" s="1157"/>
      <c r="CD930" s="1157"/>
      <c r="CE930" s="1157"/>
      <c r="CF930" s="1157"/>
      <c r="CG930" s="1157"/>
      <c r="CH930" s="1157"/>
      <c r="CI930" s="1157"/>
      <c r="CJ930" s="1157"/>
      <c r="CK930" s="1157"/>
      <c r="CL930" s="1157"/>
      <c r="CM930" s="1201"/>
      <c r="CN930" s="1201"/>
      <c r="CO930" s="1202"/>
      <c r="CQ930" s="2118"/>
    </row>
    <row r="931" spans="1:95" s="701" customFormat="1">
      <c r="A931" s="1138"/>
      <c r="B931" s="1156"/>
      <c r="C931" s="1132"/>
      <c r="D931" s="1132"/>
      <c r="E931" s="1133"/>
      <c r="F931" s="1151"/>
      <c r="G931" s="1150"/>
      <c r="H931" s="1136"/>
      <c r="I931" s="1157"/>
      <c r="J931" s="1157"/>
      <c r="K931" s="1157"/>
      <c r="L931" s="1157"/>
      <c r="M931" s="1157"/>
      <c r="N931" s="1157"/>
      <c r="O931" s="1157"/>
      <c r="P931" s="1157"/>
      <c r="Q931" s="1157"/>
      <c r="R931" s="1157"/>
      <c r="S931" s="1157"/>
      <c r="T931" s="1157"/>
      <c r="U931" s="1157"/>
      <c r="V931" s="1157"/>
      <c r="W931" s="1157"/>
      <c r="X931" s="1157"/>
      <c r="Y931" s="1157"/>
      <c r="Z931" s="1157"/>
      <c r="AA931" s="1157"/>
      <c r="AB931" s="1201"/>
      <c r="AC931" s="1201"/>
      <c r="AD931" s="1201"/>
      <c r="AE931" s="1201"/>
      <c r="AF931" s="1157"/>
      <c r="AG931" s="1157"/>
      <c r="AH931" s="1157"/>
      <c r="AI931" s="1157"/>
      <c r="AJ931" s="1157"/>
      <c r="AK931" s="1157"/>
      <c r="AL931" s="1157"/>
      <c r="AM931" s="1157"/>
      <c r="AN931" s="1157"/>
      <c r="AO931" s="1157"/>
      <c r="AP931" s="1157"/>
      <c r="AQ931" s="1157"/>
      <c r="AR931" s="1157"/>
      <c r="AS931" s="1157"/>
      <c r="AT931" s="1157"/>
      <c r="AU931" s="1157"/>
      <c r="AV931" s="1157"/>
      <c r="AW931" s="1157"/>
      <c r="AX931" s="1157"/>
      <c r="AY931" s="1157"/>
      <c r="AZ931" s="1157"/>
      <c r="BA931" s="1157"/>
      <c r="BB931" s="1157"/>
      <c r="BC931" s="1157"/>
      <c r="BD931" s="1157"/>
      <c r="BE931" s="1157"/>
      <c r="BF931" s="1157"/>
      <c r="BG931" s="1157"/>
      <c r="BH931" s="1157"/>
      <c r="BI931" s="1157"/>
      <c r="BJ931" s="1157"/>
      <c r="BK931" s="1157"/>
      <c r="BL931" s="1157"/>
      <c r="BM931" s="1157"/>
      <c r="BN931" s="1157"/>
      <c r="BO931" s="1157"/>
      <c r="BP931" s="1157"/>
      <c r="BQ931" s="1157"/>
      <c r="BR931" s="1157"/>
      <c r="BS931" s="1201"/>
      <c r="BT931" s="1157"/>
      <c r="BU931" s="1157"/>
      <c r="BV931" s="1157"/>
      <c r="BW931" s="1157"/>
      <c r="BX931" s="1157"/>
      <c r="BY931" s="1157"/>
      <c r="BZ931" s="1157"/>
      <c r="CA931" s="1157"/>
      <c r="CB931" s="1157"/>
      <c r="CC931" s="1157"/>
      <c r="CD931" s="1157"/>
      <c r="CE931" s="1157"/>
      <c r="CF931" s="1157"/>
      <c r="CG931" s="1157"/>
      <c r="CH931" s="1157"/>
      <c r="CI931" s="1157"/>
      <c r="CJ931" s="1157"/>
      <c r="CK931" s="1157"/>
      <c r="CL931" s="1157"/>
      <c r="CM931" s="1201"/>
      <c r="CN931" s="1201"/>
      <c r="CO931" s="1202"/>
      <c r="CQ931" s="2118"/>
    </row>
    <row r="932" spans="1:95" s="701" customFormat="1">
      <c r="A932" s="1138"/>
      <c r="B932" s="1156"/>
      <c r="C932" s="1132"/>
      <c r="D932" s="1132"/>
      <c r="E932" s="1133"/>
      <c r="F932" s="1151"/>
      <c r="G932" s="1150"/>
      <c r="H932" s="1136"/>
      <c r="I932" s="1157"/>
      <c r="J932" s="1157"/>
      <c r="K932" s="1157"/>
      <c r="L932" s="1157"/>
      <c r="M932" s="1157"/>
      <c r="N932" s="1157"/>
      <c r="O932" s="1157"/>
      <c r="P932" s="1157"/>
      <c r="Q932" s="1157"/>
      <c r="R932" s="1157"/>
      <c r="S932" s="1157"/>
      <c r="T932" s="1157"/>
      <c r="U932" s="1157"/>
      <c r="V932" s="1157"/>
      <c r="W932" s="1157"/>
      <c r="X932" s="1157"/>
      <c r="Y932" s="1157"/>
      <c r="Z932" s="1157"/>
      <c r="AA932" s="1157"/>
      <c r="AB932" s="1201"/>
      <c r="AC932" s="1201"/>
      <c r="AD932" s="1201"/>
      <c r="AE932" s="1201"/>
      <c r="AF932" s="1157"/>
      <c r="AG932" s="1157"/>
      <c r="AH932" s="1157"/>
      <c r="AI932" s="1157"/>
      <c r="AJ932" s="1157"/>
      <c r="AK932" s="1157"/>
      <c r="AL932" s="1157"/>
      <c r="AM932" s="1157"/>
      <c r="AN932" s="1157"/>
      <c r="AO932" s="1157"/>
      <c r="AP932" s="1157"/>
      <c r="AQ932" s="1157"/>
      <c r="AR932" s="1157"/>
      <c r="AS932" s="1157"/>
      <c r="AT932" s="1157"/>
      <c r="AU932" s="1157"/>
      <c r="AV932" s="1157"/>
      <c r="AW932" s="1157"/>
      <c r="AX932" s="1157"/>
      <c r="AY932" s="1157"/>
      <c r="AZ932" s="1157"/>
      <c r="BA932" s="1157"/>
      <c r="BB932" s="1157"/>
      <c r="BC932" s="1157"/>
      <c r="BD932" s="1157"/>
      <c r="BE932" s="1157"/>
      <c r="BF932" s="1157"/>
      <c r="BG932" s="1157"/>
      <c r="BH932" s="1157"/>
      <c r="BI932" s="1157"/>
      <c r="BJ932" s="1157"/>
      <c r="BK932" s="1157"/>
      <c r="BL932" s="1157"/>
      <c r="BM932" s="1157"/>
      <c r="BN932" s="1157"/>
      <c r="BO932" s="1157"/>
      <c r="BP932" s="1157"/>
      <c r="BQ932" s="1157"/>
      <c r="BR932" s="1157"/>
      <c r="BS932" s="1201"/>
      <c r="BT932" s="1157"/>
      <c r="BU932" s="1157"/>
      <c r="BV932" s="1157"/>
      <c r="BW932" s="1157"/>
      <c r="BX932" s="1157"/>
      <c r="BY932" s="1157"/>
      <c r="BZ932" s="1157"/>
      <c r="CA932" s="1157"/>
      <c r="CB932" s="1157"/>
      <c r="CC932" s="1157"/>
      <c r="CD932" s="1157"/>
      <c r="CE932" s="1157"/>
      <c r="CF932" s="1157"/>
      <c r="CG932" s="1157"/>
      <c r="CH932" s="1157"/>
      <c r="CI932" s="1157"/>
      <c r="CJ932" s="1157"/>
      <c r="CK932" s="1157"/>
      <c r="CL932" s="1157"/>
      <c r="CM932" s="1201"/>
      <c r="CN932" s="1201"/>
      <c r="CO932" s="1202"/>
      <c r="CQ932" s="2118"/>
    </row>
    <row r="933" spans="1:95" s="701" customFormat="1">
      <c r="A933" s="1138"/>
      <c r="B933" s="1156"/>
      <c r="C933" s="1132"/>
      <c r="D933" s="1132"/>
      <c r="E933" s="1133"/>
      <c r="F933" s="1151"/>
      <c r="G933" s="1150"/>
      <c r="H933" s="1136"/>
      <c r="I933" s="1157"/>
      <c r="J933" s="1157"/>
      <c r="K933" s="1157"/>
      <c r="L933" s="1157"/>
      <c r="M933" s="1157"/>
      <c r="N933" s="1157"/>
      <c r="O933" s="1157"/>
      <c r="P933" s="1157"/>
      <c r="Q933" s="1157"/>
      <c r="R933" s="1157"/>
      <c r="S933" s="1157"/>
      <c r="T933" s="1157"/>
      <c r="U933" s="1157"/>
      <c r="V933" s="1157"/>
      <c r="W933" s="1157"/>
      <c r="X933" s="1157"/>
      <c r="Y933" s="1157"/>
      <c r="Z933" s="1157"/>
      <c r="AA933" s="1157"/>
      <c r="AB933" s="1201"/>
      <c r="AC933" s="1201"/>
      <c r="AD933" s="1201"/>
      <c r="AE933" s="1201"/>
      <c r="AF933" s="1157"/>
      <c r="AG933" s="1157"/>
      <c r="AH933" s="1157"/>
      <c r="AI933" s="1157"/>
      <c r="AJ933" s="1157"/>
      <c r="AK933" s="1157"/>
      <c r="AL933" s="1157"/>
      <c r="AM933" s="1157"/>
      <c r="AN933" s="1157"/>
      <c r="AO933" s="1157"/>
      <c r="AP933" s="1157"/>
      <c r="AQ933" s="1157"/>
      <c r="AR933" s="1157"/>
      <c r="AS933" s="1157"/>
      <c r="AT933" s="1157"/>
      <c r="AU933" s="1157"/>
      <c r="AV933" s="1157"/>
      <c r="AW933" s="1157"/>
      <c r="AX933" s="1157"/>
      <c r="AY933" s="1157"/>
      <c r="AZ933" s="1157"/>
      <c r="BA933" s="1157"/>
      <c r="BB933" s="1157"/>
      <c r="BC933" s="1157"/>
      <c r="BD933" s="1157"/>
      <c r="BE933" s="1157"/>
      <c r="BF933" s="1157"/>
      <c r="BG933" s="1157"/>
      <c r="BH933" s="1157"/>
      <c r="BI933" s="1157"/>
      <c r="BJ933" s="1157"/>
      <c r="BK933" s="1157"/>
      <c r="BL933" s="1157"/>
      <c r="BM933" s="1157"/>
      <c r="BN933" s="1157"/>
      <c r="BO933" s="1157"/>
      <c r="BP933" s="1157"/>
      <c r="BQ933" s="1157"/>
      <c r="BR933" s="1157"/>
      <c r="BS933" s="1201"/>
      <c r="BT933" s="1157"/>
      <c r="BU933" s="1157"/>
      <c r="BV933" s="1157"/>
      <c r="BW933" s="1157"/>
      <c r="BX933" s="1157"/>
      <c r="BY933" s="1157"/>
      <c r="BZ933" s="1157"/>
      <c r="CA933" s="1157"/>
      <c r="CB933" s="1157"/>
      <c r="CC933" s="1157"/>
      <c r="CD933" s="1157"/>
      <c r="CE933" s="1157"/>
      <c r="CF933" s="1157"/>
      <c r="CG933" s="1157"/>
      <c r="CH933" s="1157"/>
      <c r="CI933" s="1157"/>
      <c r="CJ933" s="1157"/>
      <c r="CK933" s="1157"/>
      <c r="CL933" s="1157"/>
      <c r="CM933" s="1201"/>
      <c r="CN933" s="1201"/>
      <c r="CO933" s="1202"/>
      <c r="CQ933" s="2118"/>
    </row>
    <row r="934" spans="1:95" s="701" customFormat="1">
      <c r="A934" s="1138"/>
      <c r="B934" s="1156"/>
      <c r="C934" s="1132"/>
      <c r="D934" s="1132"/>
      <c r="E934" s="1133"/>
      <c r="F934" s="1151"/>
      <c r="G934" s="1150"/>
      <c r="H934" s="1136"/>
      <c r="I934" s="1157"/>
      <c r="J934" s="1157"/>
      <c r="K934" s="1157"/>
      <c r="L934" s="1157"/>
      <c r="M934" s="1157"/>
      <c r="N934" s="1157"/>
      <c r="O934" s="1157"/>
      <c r="P934" s="1157"/>
      <c r="Q934" s="1157"/>
      <c r="R934" s="1157"/>
      <c r="S934" s="1157"/>
      <c r="T934" s="1157"/>
      <c r="U934" s="1157"/>
      <c r="V934" s="1157"/>
      <c r="W934" s="1157"/>
      <c r="X934" s="1157"/>
      <c r="Y934" s="1157"/>
      <c r="Z934" s="1157"/>
      <c r="AA934" s="1157"/>
      <c r="AB934" s="1201"/>
      <c r="AC934" s="1201"/>
      <c r="AD934" s="1201"/>
      <c r="AE934" s="1201"/>
      <c r="AF934" s="1157"/>
      <c r="AG934" s="1157"/>
      <c r="AH934" s="1157"/>
      <c r="AI934" s="1157"/>
      <c r="AJ934" s="1157"/>
      <c r="AK934" s="1157"/>
      <c r="AL934" s="1157"/>
      <c r="AM934" s="1157"/>
      <c r="AN934" s="1157"/>
      <c r="AO934" s="1157"/>
      <c r="AP934" s="1157"/>
      <c r="AQ934" s="1157"/>
      <c r="AR934" s="1157"/>
      <c r="AS934" s="1157"/>
      <c r="AT934" s="1157"/>
      <c r="AU934" s="1157"/>
      <c r="AV934" s="1157"/>
      <c r="AW934" s="1157"/>
      <c r="AX934" s="1157"/>
      <c r="AY934" s="1157"/>
      <c r="AZ934" s="1157"/>
      <c r="BA934" s="1157"/>
      <c r="BB934" s="1157"/>
      <c r="BC934" s="1157"/>
      <c r="BD934" s="1157"/>
      <c r="BE934" s="1157"/>
      <c r="BF934" s="1157"/>
      <c r="BG934" s="1157"/>
      <c r="BH934" s="1157"/>
      <c r="BI934" s="1157"/>
      <c r="BJ934" s="1157"/>
      <c r="BK934" s="1157"/>
      <c r="BL934" s="1157"/>
      <c r="BM934" s="1157"/>
      <c r="BN934" s="1157"/>
      <c r="BO934" s="1157"/>
      <c r="BP934" s="1157"/>
      <c r="BQ934" s="1157"/>
      <c r="BR934" s="1157"/>
      <c r="BS934" s="1201"/>
      <c r="BT934" s="1157"/>
      <c r="BU934" s="1157"/>
      <c r="BV934" s="1157"/>
      <c r="BW934" s="1157"/>
      <c r="BX934" s="1157"/>
      <c r="BY934" s="1157"/>
      <c r="BZ934" s="1157"/>
      <c r="CA934" s="1157"/>
      <c r="CB934" s="1157"/>
      <c r="CC934" s="1157"/>
      <c r="CD934" s="1157"/>
      <c r="CE934" s="1157"/>
      <c r="CF934" s="1157"/>
      <c r="CG934" s="1157"/>
      <c r="CH934" s="1157"/>
      <c r="CI934" s="1157"/>
      <c r="CJ934" s="1157"/>
      <c r="CK934" s="1157"/>
      <c r="CL934" s="1157"/>
      <c r="CM934" s="1201"/>
      <c r="CN934" s="1201"/>
      <c r="CO934" s="1202"/>
      <c r="CQ934" s="2118"/>
    </row>
    <row r="935" spans="1:95" s="701" customFormat="1">
      <c r="A935" s="1138"/>
      <c r="B935" s="1156"/>
      <c r="C935" s="1132"/>
      <c r="D935" s="1132"/>
      <c r="E935" s="1133"/>
      <c r="F935" s="1151"/>
      <c r="G935" s="1150"/>
      <c r="H935" s="1136"/>
      <c r="I935" s="1157"/>
      <c r="J935" s="1157"/>
      <c r="K935" s="1157"/>
      <c r="L935" s="1157"/>
      <c r="M935" s="1157"/>
      <c r="N935" s="1157"/>
      <c r="O935" s="1157"/>
      <c r="P935" s="1157"/>
      <c r="Q935" s="1157"/>
      <c r="R935" s="1157"/>
      <c r="S935" s="1157"/>
      <c r="T935" s="1157"/>
      <c r="U935" s="1157"/>
      <c r="V935" s="1157"/>
      <c r="W935" s="1157"/>
      <c r="X935" s="1157"/>
      <c r="Y935" s="1157"/>
      <c r="Z935" s="1157"/>
      <c r="AA935" s="1157"/>
      <c r="AB935" s="1201"/>
      <c r="AC935" s="1201"/>
      <c r="AD935" s="1201"/>
      <c r="AE935" s="1201"/>
      <c r="AF935" s="1157"/>
      <c r="AG935" s="1157"/>
      <c r="AH935" s="1157"/>
      <c r="AI935" s="1157"/>
      <c r="AJ935" s="1157"/>
      <c r="AK935" s="1157"/>
      <c r="AL935" s="1157"/>
      <c r="AM935" s="1157"/>
      <c r="AN935" s="1157"/>
      <c r="AO935" s="1157"/>
      <c r="AP935" s="1157"/>
      <c r="AQ935" s="1157"/>
      <c r="AR935" s="1157"/>
      <c r="AS935" s="1157"/>
      <c r="AT935" s="1157"/>
      <c r="AU935" s="1157"/>
      <c r="AV935" s="1157"/>
      <c r="AW935" s="1157"/>
      <c r="AX935" s="1157"/>
      <c r="AY935" s="1157"/>
      <c r="AZ935" s="1157"/>
      <c r="BA935" s="1157"/>
      <c r="BB935" s="1157"/>
      <c r="BC935" s="1157"/>
      <c r="BD935" s="1157"/>
      <c r="BE935" s="1157"/>
      <c r="BF935" s="1157"/>
      <c r="BG935" s="1157"/>
      <c r="BH935" s="1157"/>
      <c r="BI935" s="1157"/>
      <c r="BJ935" s="1157"/>
      <c r="BK935" s="1157"/>
      <c r="BL935" s="1157"/>
      <c r="BM935" s="1157"/>
      <c r="BN935" s="1157"/>
      <c r="BO935" s="1157"/>
      <c r="BP935" s="1157"/>
      <c r="BQ935" s="1157"/>
      <c r="BR935" s="1157"/>
      <c r="BS935" s="1201"/>
      <c r="BT935" s="1157"/>
      <c r="BU935" s="1157"/>
      <c r="BV935" s="1157"/>
      <c r="BW935" s="1157"/>
      <c r="BX935" s="1157"/>
      <c r="BY935" s="1157"/>
      <c r="BZ935" s="1157"/>
      <c r="CA935" s="1157"/>
      <c r="CB935" s="1157"/>
      <c r="CC935" s="1157"/>
      <c r="CD935" s="1157"/>
      <c r="CE935" s="1157"/>
      <c r="CF935" s="1157"/>
      <c r="CG935" s="1157"/>
      <c r="CH935" s="1157"/>
      <c r="CI935" s="1157"/>
      <c r="CJ935" s="1157"/>
      <c r="CK935" s="1157"/>
      <c r="CL935" s="1157"/>
      <c r="CM935" s="1201"/>
      <c r="CN935" s="1201"/>
      <c r="CO935" s="1202"/>
      <c r="CQ935" s="2118"/>
    </row>
    <row r="936" spans="1:95" s="701" customFormat="1">
      <c r="A936" s="1138"/>
      <c r="B936" s="1156"/>
      <c r="C936" s="1132"/>
      <c r="D936" s="1132"/>
      <c r="E936" s="1133"/>
      <c r="F936" s="1151"/>
      <c r="G936" s="1150"/>
      <c r="H936" s="1136"/>
      <c r="I936" s="1157"/>
      <c r="J936" s="1157"/>
      <c r="K936" s="1157"/>
      <c r="L936" s="1157"/>
      <c r="M936" s="1157"/>
      <c r="N936" s="1157"/>
      <c r="O936" s="1157"/>
      <c r="P936" s="1157"/>
      <c r="Q936" s="1157"/>
      <c r="R936" s="1157"/>
      <c r="S936" s="1157"/>
      <c r="T936" s="1157"/>
      <c r="U936" s="1157"/>
      <c r="V936" s="1157"/>
      <c r="W936" s="1157"/>
      <c r="X936" s="1157"/>
      <c r="Y936" s="1157"/>
      <c r="Z936" s="1157"/>
      <c r="AA936" s="1157"/>
      <c r="AB936" s="1201"/>
      <c r="AC936" s="1201"/>
      <c r="AD936" s="1201"/>
      <c r="AE936" s="1201"/>
      <c r="AF936" s="1157"/>
      <c r="AG936" s="1157"/>
      <c r="AH936" s="1157"/>
      <c r="AI936" s="1157"/>
      <c r="AJ936" s="1157"/>
      <c r="AK936" s="1157"/>
      <c r="AL936" s="1157"/>
      <c r="AM936" s="1157"/>
      <c r="AN936" s="1157"/>
      <c r="AO936" s="1157"/>
      <c r="AP936" s="1157"/>
      <c r="AQ936" s="1157"/>
      <c r="AR936" s="1157"/>
      <c r="AS936" s="1157"/>
      <c r="AT936" s="1157"/>
      <c r="AU936" s="1157"/>
      <c r="AV936" s="1157"/>
      <c r="AW936" s="1157"/>
      <c r="AX936" s="1157"/>
      <c r="AY936" s="1157"/>
      <c r="AZ936" s="1157"/>
      <c r="BA936" s="1157"/>
      <c r="BB936" s="1157"/>
      <c r="BC936" s="1157"/>
      <c r="BD936" s="1157"/>
      <c r="BE936" s="1157"/>
      <c r="BF936" s="1157"/>
      <c r="BG936" s="1157"/>
      <c r="BH936" s="1157"/>
      <c r="BI936" s="1157"/>
      <c r="BJ936" s="1157"/>
      <c r="BK936" s="1157"/>
      <c r="BL936" s="1157"/>
      <c r="BM936" s="1157"/>
      <c r="BN936" s="1157"/>
      <c r="BO936" s="1157"/>
      <c r="BP936" s="1157"/>
      <c r="BQ936" s="1157"/>
      <c r="BR936" s="1157"/>
      <c r="BS936" s="1201"/>
      <c r="BT936" s="1157"/>
      <c r="BU936" s="1157"/>
      <c r="BV936" s="1157"/>
      <c r="BW936" s="1157"/>
      <c r="BX936" s="1157"/>
      <c r="BY936" s="1157"/>
      <c r="BZ936" s="1157"/>
      <c r="CA936" s="1157"/>
      <c r="CB936" s="1157"/>
      <c r="CC936" s="1157"/>
      <c r="CD936" s="1157"/>
      <c r="CE936" s="1157"/>
      <c r="CF936" s="1157"/>
      <c r="CG936" s="1157"/>
      <c r="CH936" s="1157"/>
      <c r="CI936" s="1157"/>
      <c r="CJ936" s="1157"/>
      <c r="CK936" s="1157"/>
      <c r="CL936" s="1157"/>
      <c r="CM936" s="1201"/>
      <c r="CN936" s="1201"/>
      <c r="CO936" s="1202"/>
      <c r="CQ936" s="2118"/>
    </row>
    <row r="937" spans="1:95" s="701" customFormat="1">
      <c r="A937" s="1138"/>
      <c r="B937" s="1156"/>
      <c r="C937" s="1132"/>
      <c r="D937" s="1132"/>
      <c r="E937" s="1133"/>
      <c r="F937" s="1151"/>
      <c r="G937" s="1150"/>
      <c r="H937" s="1136"/>
      <c r="I937" s="1157"/>
      <c r="J937" s="1157"/>
      <c r="K937" s="1157"/>
      <c r="L937" s="1157"/>
      <c r="M937" s="1157"/>
      <c r="N937" s="1157"/>
      <c r="O937" s="1157"/>
      <c r="P937" s="1157"/>
      <c r="Q937" s="1157"/>
      <c r="R937" s="1157"/>
      <c r="S937" s="1157"/>
      <c r="T937" s="1157"/>
      <c r="U937" s="1157"/>
      <c r="V937" s="1157"/>
      <c r="W937" s="1157"/>
      <c r="X937" s="1157"/>
      <c r="Y937" s="1157"/>
      <c r="Z937" s="1157"/>
      <c r="AA937" s="1157"/>
      <c r="AB937" s="1201"/>
      <c r="AC937" s="1201"/>
      <c r="AD937" s="1201"/>
      <c r="AE937" s="1201"/>
      <c r="AF937" s="1157"/>
      <c r="AG937" s="1157"/>
      <c r="AH937" s="1157"/>
      <c r="AI937" s="1157"/>
      <c r="AJ937" s="1157"/>
      <c r="AK937" s="1157"/>
      <c r="AL937" s="1157"/>
      <c r="AM937" s="1157"/>
      <c r="AN937" s="1157"/>
      <c r="AO937" s="1157"/>
      <c r="AP937" s="1157"/>
      <c r="AQ937" s="1157"/>
      <c r="AR937" s="1157"/>
      <c r="AS937" s="1157"/>
      <c r="AT937" s="1157"/>
      <c r="AU937" s="1157"/>
      <c r="AV937" s="1157"/>
      <c r="AW937" s="1157"/>
      <c r="AX937" s="1157"/>
      <c r="AY937" s="1157"/>
      <c r="AZ937" s="1157"/>
      <c r="BA937" s="1157"/>
      <c r="BB937" s="1157"/>
      <c r="BC937" s="1157"/>
      <c r="BD937" s="1157"/>
      <c r="BE937" s="1157"/>
      <c r="BF937" s="1157"/>
      <c r="BG937" s="1157"/>
      <c r="BH937" s="1157"/>
      <c r="BI937" s="1157"/>
      <c r="BJ937" s="1157"/>
      <c r="BK937" s="1157"/>
      <c r="BL937" s="1157"/>
      <c r="BM937" s="1157"/>
      <c r="BN937" s="1157"/>
      <c r="BO937" s="1157"/>
      <c r="BP937" s="1157"/>
      <c r="BQ937" s="1157"/>
      <c r="BR937" s="1157"/>
      <c r="BS937" s="1201"/>
      <c r="BT937" s="1157"/>
      <c r="BU937" s="1157"/>
      <c r="BV937" s="1157"/>
      <c r="BW937" s="1157"/>
      <c r="BX937" s="1157"/>
      <c r="BY937" s="1157"/>
      <c r="BZ937" s="1157"/>
      <c r="CA937" s="1157"/>
      <c r="CB937" s="1157"/>
      <c r="CC937" s="1157"/>
      <c r="CD937" s="1157"/>
      <c r="CE937" s="1157"/>
      <c r="CF937" s="1157"/>
      <c r="CG937" s="1157"/>
      <c r="CH937" s="1157"/>
      <c r="CI937" s="1157"/>
      <c r="CJ937" s="1157"/>
      <c r="CK937" s="1157"/>
      <c r="CL937" s="1157"/>
      <c r="CM937" s="1201"/>
      <c r="CN937" s="1201"/>
      <c r="CO937" s="1202"/>
      <c r="CQ937" s="2118"/>
    </row>
    <row r="938" spans="1:95" s="701" customFormat="1">
      <c r="A938" s="1138"/>
      <c r="B938" s="1156"/>
      <c r="C938" s="1132"/>
      <c r="D938" s="1132"/>
      <c r="E938" s="1133"/>
      <c r="F938" s="1151"/>
      <c r="G938" s="1150"/>
      <c r="H938" s="1136"/>
      <c r="I938" s="1157"/>
      <c r="J938" s="1157"/>
      <c r="K938" s="1157"/>
      <c r="L938" s="1157"/>
      <c r="M938" s="1157"/>
      <c r="N938" s="1157"/>
      <c r="O938" s="1157"/>
      <c r="P938" s="1157"/>
      <c r="Q938" s="1157"/>
      <c r="R938" s="1157"/>
      <c r="S938" s="1157"/>
      <c r="T938" s="1157"/>
      <c r="U938" s="1157"/>
      <c r="V938" s="1157"/>
      <c r="W938" s="1157"/>
      <c r="X938" s="1157"/>
      <c r="Y938" s="1157"/>
      <c r="Z938" s="1157"/>
      <c r="AA938" s="1157"/>
      <c r="AB938" s="1201"/>
      <c r="AC938" s="1201"/>
      <c r="AD938" s="1201"/>
      <c r="AE938" s="1201"/>
      <c r="AF938" s="1157"/>
      <c r="AG938" s="1157"/>
      <c r="AH938" s="1157"/>
      <c r="AI938" s="1157"/>
      <c r="AJ938" s="1157"/>
      <c r="AK938" s="1157"/>
      <c r="AL938" s="1157"/>
      <c r="AM938" s="1157"/>
      <c r="AN938" s="1157"/>
      <c r="AO938" s="1157"/>
      <c r="AP938" s="1157"/>
      <c r="AQ938" s="1157"/>
      <c r="AR938" s="1157"/>
      <c r="AS938" s="1157"/>
      <c r="AT938" s="1157"/>
      <c r="AU938" s="1157"/>
      <c r="AV938" s="1157"/>
      <c r="AW938" s="1157"/>
      <c r="AX938" s="1157"/>
      <c r="AY938" s="1157"/>
      <c r="AZ938" s="1157"/>
      <c r="BA938" s="1157"/>
      <c r="BB938" s="1157"/>
      <c r="BC938" s="1157"/>
      <c r="BD938" s="1157"/>
      <c r="BE938" s="1157"/>
      <c r="BF938" s="1157"/>
      <c r="BG938" s="1157"/>
      <c r="BH938" s="1157"/>
      <c r="BI938" s="1157"/>
      <c r="BJ938" s="1157"/>
      <c r="BK938" s="1157"/>
      <c r="BL938" s="1157"/>
      <c r="BM938" s="1157"/>
      <c r="BN938" s="1157"/>
      <c r="BO938" s="1157"/>
      <c r="BP938" s="1157"/>
      <c r="BQ938" s="1157"/>
      <c r="BR938" s="1157"/>
      <c r="BS938" s="1201"/>
      <c r="BT938" s="1157"/>
      <c r="BU938" s="1157"/>
      <c r="BV938" s="1157"/>
      <c r="BW938" s="1157"/>
      <c r="BX938" s="1157"/>
      <c r="BY938" s="1157"/>
      <c r="BZ938" s="1157"/>
      <c r="CA938" s="1157"/>
      <c r="CB938" s="1157"/>
      <c r="CC938" s="1157"/>
      <c r="CD938" s="1157"/>
      <c r="CE938" s="1157"/>
      <c r="CF938" s="1157"/>
      <c r="CG938" s="1157"/>
      <c r="CH938" s="1157"/>
      <c r="CI938" s="1157"/>
      <c r="CJ938" s="1157"/>
      <c r="CK938" s="1157"/>
      <c r="CL938" s="1157"/>
      <c r="CM938" s="1201"/>
      <c r="CN938" s="1201"/>
      <c r="CO938" s="1202"/>
      <c r="CQ938" s="2118"/>
    </row>
    <row r="939" spans="1:95" s="701" customFormat="1">
      <c r="A939" s="1138"/>
      <c r="B939" s="1156"/>
      <c r="C939" s="1132"/>
      <c r="D939" s="1132"/>
      <c r="E939" s="1133"/>
      <c r="F939" s="1151"/>
      <c r="G939" s="1150"/>
      <c r="H939" s="1136"/>
      <c r="I939" s="1157"/>
      <c r="J939" s="1157"/>
      <c r="K939" s="1157"/>
      <c r="L939" s="1157"/>
      <c r="M939" s="1157"/>
      <c r="N939" s="1157"/>
      <c r="O939" s="1157"/>
      <c r="P939" s="1157"/>
      <c r="Q939" s="1157"/>
      <c r="R939" s="1157"/>
      <c r="S939" s="1157"/>
      <c r="T939" s="1157"/>
      <c r="U939" s="1157"/>
      <c r="V939" s="1157"/>
      <c r="W939" s="1157"/>
      <c r="X939" s="1157"/>
      <c r="Y939" s="1157"/>
      <c r="Z939" s="1157"/>
      <c r="AA939" s="1157"/>
      <c r="AB939" s="1201"/>
      <c r="AC939" s="1201"/>
      <c r="AD939" s="1201"/>
      <c r="AE939" s="1201"/>
      <c r="AF939" s="1157"/>
      <c r="AG939" s="1157"/>
      <c r="AH939" s="1157"/>
      <c r="AI939" s="1157"/>
      <c r="AJ939" s="1157"/>
      <c r="AK939" s="1157"/>
      <c r="AL939" s="1157"/>
      <c r="AM939" s="1157"/>
      <c r="AN939" s="1157"/>
      <c r="AO939" s="1157"/>
      <c r="AP939" s="1157"/>
      <c r="AQ939" s="1157"/>
      <c r="AR939" s="1157"/>
      <c r="AS939" s="1157"/>
      <c r="AT939" s="1157"/>
      <c r="AU939" s="1157"/>
      <c r="AV939" s="1157"/>
      <c r="AW939" s="1157"/>
      <c r="AX939" s="1157"/>
      <c r="AY939" s="1157"/>
      <c r="AZ939" s="1157"/>
      <c r="BA939" s="1157"/>
      <c r="BB939" s="1157"/>
      <c r="BC939" s="1157"/>
      <c r="BD939" s="1157"/>
      <c r="BE939" s="1157"/>
      <c r="BF939" s="1157"/>
      <c r="BG939" s="1157"/>
      <c r="BH939" s="1157"/>
      <c r="BI939" s="1157"/>
      <c r="BJ939" s="1157"/>
      <c r="BK939" s="1157"/>
      <c r="BL939" s="1157"/>
      <c r="BM939" s="1157"/>
      <c r="BN939" s="1157"/>
      <c r="BO939" s="1157"/>
      <c r="BP939" s="1157"/>
      <c r="BQ939" s="1157"/>
      <c r="BR939" s="1157"/>
      <c r="BS939" s="1201"/>
      <c r="BT939" s="1157"/>
      <c r="BU939" s="1157"/>
      <c r="BV939" s="1157"/>
      <c r="BW939" s="1157"/>
      <c r="BX939" s="1157"/>
      <c r="BY939" s="1157"/>
      <c r="BZ939" s="1157"/>
      <c r="CA939" s="1157"/>
      <c r="CB939" s="1157"/>
      <c r="CC939" s="1157"/>
      <c r="CD939" s="1157"/>
      <c r="CE939" s="1157"/>
      <c r="CF939" s="1157"/>
      <c r="CG939" s="1157"/>
      <c r="CH939" s="1157"/>
      <c r="CI939" s="1157"/>
      <c r="CJ939" s="1157"/>
      <c r="CK939" s="1157"/>
      <c r="CL939" s="1157"/>
      <c r="CM939" s="1201"/>
      <c r="CN939" s="1201"/>
      <c r="CO939" s="1202"/>
      <c r="CQ939" s="2118"/>
    </row>
    <row r="940" spans="1:95" s="701" customFormat="1">
      <c r="A940" s="1138"/>
      <c r="B940" s="1156"/>
      <c r="C940" s="1132"/>
      <c r="D940" s="1132"/>
      <c r="E940" s="1133"/>
      <c r="F940" s="1151"/>
      <c r="G940" s="1150"/>
      <c r="H940" s="1136"/>
      <c r="I940" s="1157"/>
      <c r="J940" s="1157"/>
      <c r="K940" s="1157"/>
      <c r="L940" s="1157"/>
      <c r="M940" s="1157"/>
      <c r="N940" s="1157"/>
      <c r="O940" s="1157"/>
      <c r="P940" s="1157"/>
      <c r="Q940" s="1157"/>
      <c r="R940" s="1157"/>
      <c r="S940" s="1157"/>
      <c r="T940" s="1157"/>
      <c r="U940" s="1157"/>
      <c r="V940" s="1157"/>
      <c r="W940" s="1157"/>
      <c r="X940" s="1157"/>
      <c r="Y940" s="1157"/>
      <c r="Z940" s="1157"/>
      <c r="AA940" s="1157"/>
      <c r="AB940" s="1201"/>
      <c r="AC940" s="1201"/>
      <c r="AD940" s="1201"/>
      <c r="AE940" s="1201"/>
      <c r="AF940" s="1157"/>
      <c r="AG940" s="1157"/>
      <c r="AH940" s="1157"/>
      <c r="AI940" s="1157"/>
      <c r="AJ940" s="1157"/>
      <c r="AK940" s="1157"/>
      <c r="AL940" s="1157"/>
      <c r="AM940" s="1157"/>
      <c r="AN940" s="1157"/>
      <c r="AO940" s="1157"/>
      <c r="AP940" s="1157"/>
      <c r="AQ940" s="1157"/>
      <c r="AR940" s="1157"/>
      <c r="AS940" s="1157"/>
      <c r="AT940" s="1157"/>
      <c r="AU940" s="1157"/>
      <c r="AV940" s="1157"/>
      <c r="AW940" s="1157"/>
      <c r="AX940" s="1157"/>
      <c r="AY940" s="1157"/>
      <c r="AZ940" s="1157"/>
      <c r="BA940" s="1157"/>
      <c r="BB940" s="1157"/>
      <c r="BC940" s="1157"/>
      <c r="BD940" s="1157"/>
      <c r="BE940" s="1157"/>
      <c r="BF940" s="1157"/>
      <c r="BG940" s="1157"/>
      <c r="BH940" s="1157"/>
      <c r="BI940" s="1157"/>
      <c r="BJ940" s="1157"/>
      <c r="BK940" s="1157"/>
      <c r="BL940" s="1157"/>
      <c r="BM940" s="1157"/>
      <c r="BN940" s="1157"/>
      <c r="BO940" s="1157"/>
      <c r="BP940" s="1157"/>
      <c r="BQ940" s="1157"/>
      <c r="BR940" s="1157"/>
      <c r="BS940" s="1201"/>
      <c r="BT940" s="1157"/>
      <c r="BU940" s="1157"/>
      <c r="BV940" s="1157"/>
      <c r="BW940" s="1157"/>
      <c r="BX940" s="1157"/>
      <c r="BY940" s="1157"/>
      <c r="BZ940" s="1157"/>
      <c r="CA940" s="1157"/>
      <c r="CB940" s="1157"/>
      <c r="CC940" s="1157"/>
      <c r="CD940" s="1157"/>
      <c r="CE940" s="1157"/>
      <c r="CF940" s="1157"/>
      <c r="CG940" s="1157"/>
      <c r="CH940" s="1157"/>
      <c r="CI940" s="1157"/>
      <c r="CJ940" s="1157"/>
      <c r="CK940" s="1157"/>
      <c r="CL940" s="1157"/>
      <c r="CM940" s="1201"/>
      <c r="CN940" s="1201"/>
      <c r="CO940" s="1202"/>
      <c r="CQ940" s="2118"/>
    </row>
    <row r="941" spans="1:95" s="701" customFormat="1">
      <c r="A941" s="1138"/>
      <c r="B941" s="1156"/>
      <c r="C941" s="1132"/>
      <c r="D941" s="1132"/>
      <c r="E941" s="1133"/>
      <c r="F941" s="1151"/>
      <c r="G941" s="1150"/>
      <c r="H941" s="1136"/>
      <c r="I941" s="1157"/>
      <c r="J941" s="1157"/>
      <c r="K941" s="1157"/>
      <c r="L941" s="1157"/>
      <c r="M941" s="1157"/>
      <c r="N941" s="1157"/>
      <c r="O941" s="1157"/>
      <c r="P941" s="1157"/>
      <c r="Q941" s="1157"/>
      <c r="R941" s="1157"/>
      <c r="S941" s="1157"/>
      <c r="T941" s="1157"/>
      <c r="U941" s="1157"/>
      <c r="V941" s="1157"/>
      <c r="W941" s="1157"/>
      <c r="X941" s="1157"/>
      <c r="Y941" s="1157"/>
      <c r="Z941" s="1157"/>
      <c r="AA941" s="1157"/>
      <c r="AB941" s="1201"/>
      <c r="AC941" s="1201"/>
      <c r="AD941" s="1201"/>
      <c r="AE941" s="1201"/>
      <c r="AF941" s="1157"/>
      <c r="AG941" s="1157"/>
      <c r="AH941" s="1157"/>
      <c r="AI941" s="1157"/>
      <c r="AJ941" s="1157"/>
      <c r="AK941" s="1157"/>
      <c r="AL941" s="1157"/>
      <c r="AM941" s="1157"/>
      <c r="AN941" s="1157"/>
      <c r="AO941" s="1157"/>
      <c r="AP941" s="1157"/>
      <c r="AQ941" s="1157"/>
      <c r="AR941" s="1157"/>
      <c r="AS941" s="1157"/>
      <c r="AT941" s="1157"/>
      <c r="AU941" s="1157"/>
      <c r="AV941" s="1157"/>
      <c r="AW941" s="1157"/>
      <c r="AX941" s="1157"/>
      <c r="AY941" s="1157"/>
      <c r="AZ941" s="1157"/>
      <c r="BA941" s="1157"/>
      <c r="BB941" s="1157"/>
      <c r="BC941" s="1157"/>
      <c r="BD941" s="1157"/>
      <c r="BE941" s="1157"/>
      <c r="BF941" s="1157"/>
      <c r="BG941" s="1157"/>
      <c r="BH941" s="1157"/>
      <c r="BI941" s="1157"/>
      <c r="BJ941" s="1157"/>
      <c r="BK941" s="1157"/>
      <c r="BL941" s="1157"/>
      <c r="BM941" s="1157"/>
      <c r="BN941" s="1157"/>
      <c r="BO941" s="1157"/>
      <c r="BP941" s="1157"/>
      <c r="BQ941" s="1157"/>
      <c r="BR941" s="1157"/>
      <c r="BS941" s="1201"/>
      <c r="BT941" s="1157"/>
      <c r="BU941" s="1157"/>
      <c r="BV941" s="1157"/>
      <c r="BW941" s="1157"/>
      <c r="BX941" s="1157"/>
      <c r="BY941" s="1157"/>
      <c r="BZ941" s="1157"/>
      <c r="CA941" s="1157"/>
      <c r="CB941" s="1157"/>
      <c r="CC941" s="1157"/>
      <c r="CD941" s="1157"/>
      <c r="CE941" s="1157"/>
      <c r="CF941" s="1157"/>
      <c r="CG941" s="1157"/>
      <c r="CH941" s="1157"/>
      <c r="CI941" s="1157"/>
      <c r="CJ941" s="1157"/>
      <c r="CK941" s="1157"/>
      <c r="CL941" s="1157"/>
      <c r="CM941" s="1201"/>
      <c r="CN941" s="1201"/>
      <c r="CO941" s="1202"/>
      <c r="CQ941" s="2118"/>
    </row>
    <row r="942" spans="1:95" s="701" customFormat="1">
      <c r="A942" s="1138"/>
      <c r="B942" s="1156"/>
      <c r="C942" s="1132"/>
      <c r="D942" s="1132"/>
      <c r="E942" s="1133"/>
      <c r="F942" s="1151"/>
      <c r="G942" s="1150"/>
      <c r="H942" s="1136"/>
      <c r="I942" s="1157"/>
      <c r="J942" s="1157"/>
      <c r="K942" s="1157"/>
      <c r="L942" s="1157"/>
      <c r="M942" s="1157"/>
      <c r="N942" s="1157"/>
      <c r="O942" s="1157"/>
      <c r="P942" s="1157"/>
      <c r="Q942" s="1157"/>
      <c r="R942" s="1157"/>
      <c r="S942" s="1157"/>
      <c r="T942" s="1157"/>
      <c r="U942" s="1157"/>
      <c r="V942" s="1157"/>
      <c r="W942" s="1157"/>
      <c r="X942" s="1157"/>
      <c r="Y942" s="1157"/>
      <c r="Z942" s="1157"/>
      <c r="AA942" s="1157"/>
      <c r="AB942" s="1201"/>
      <c r="AC942" s="1201"/>
      <c r="AD942" s="1201"/>
      <c r="AE942" s="1201"/>
      <c r="AF942" s="1157"/>
      <c r="AG942" s="1157"/>
      <c r="AH942" s="1157"/>
      <c r="AI942" s="1157"/>
      <c r="AJ942" s="1157"/>
      <c r="AK942" s="1157"/>
      <c r="AL942" s="1157"/>
      <c r="AM942" s="1157"/>
      <c r="AN942" s="1157"/>
      <c r="AO942" s="1157"/>
      <c r="AP942" s="1157"/>
      <c r="AQ942" s="1157"/>
      <c r="AR942" s="1157"/>
      <c r="AS942" s="1157"/>
      <c r="AT942" s="1157"/>
      <c r="AU942" s="1157"/>
      <c r="AV942" s="1157"/>
      <c r="AW942" s="1157"/>
      <c r="AX942" s="1157"/>
      <c r="AY942" s="1157"/>
      <c r="AZ942" s="1157"/>
      <c r="BA942" s="1157"/>
      <c r="BB942" s="1157"/>
      <c r="BC942" s="1157"/>
      <c r="BD942" s="1157"/>
      <c r="BE942" s="1157"/>
      <c r="BF942" s="1157"/>
      <c r="BG942" s="1157"/>
      <c r="BH942" s="1157"/>
      <c r="BI942" s="1157"/>
      <c r="BJ942" s="1157"/>
      <c r="BK942" s="1157"/>
      <c r="BL942" s="1157"/>
      <c r="BM942" s="1157"/>
      <c r="BN942" s="1157"/>
      <c r="BO942" s="1157"/>
      <c r="BP942" s="1157"/>
      <c r="BQ942" s="1157"/>
      <c r="BR942" s="1157"/>
      <c r="BS942" s="1201"/>
      <c r="BT942" s="1157"/>
      <c r="BU942" s="1157"/>
      <c r="BV942" s="1157"/>
      <c r="BW942" s="1157"/>
      <c r="BX942" s="1157"/>
      <c r="BY942" s="1157"/>
      <c r="BZ942" s="1157"/>
      <c r="CA942" s="1157"/>
      <c r="CB942" s="1157"/>
      <c r="CC942" s="1157"/>
      <c r="CD942" s="1157"/>
      <c r="CE942" s="1157"/>
      <c r="CF942" s="1157"/>
      <c r="CG942" s="1157"/>
      <c r="CH942" s="1157"/>
      <c r="CI942" s="1157"/>
      <c r="CJ942" s="1157"/>
      <c r="CK942" s="1157"/>
      <c r="CL942" s="1157"/>
      <c r="CM942" s="1201"/>
      <c r="CN942" s="1201"/>
      <c r="CO942" s="1202"/>
      <c r="CQ942" s="2118"/>
    </row>
    <row r="943" spans="1:95" s="701" customFormat="1">
      <c r="A943" s="1138"/>
      <c r="B943" s="1156"/>
      <c r="C943" s="1132"/>
      <c r="D943" s="1132"/>
      <c r="E943" s="1133"/>
      <c r="F943" s="1151"/>
      <c r="G943" s="1150"/>
      <c r="H943" s="1136"/>
      <c r="I943" s="1157"/>
      <c r="J943" s="1157"/>
      <c r="K943" s="1157"/>
      <c r="L943" s="1157"/>
      <c r="M943" s="1157"/>
      <c r="N943" s="1157"/>
      <c r="O943" s="1157"/>
      <c r="P943" s="1157"/>
      <c r="Q943" s="1157"/>
      <c r="R943" s="1157"/>
      <c r="S943" s="1157"/>
      <c r="T943" s="1157"/>
      <c r="U943" s="1157"/>
      <c r="V943" s="1157"/>
      <c r="W943" s="1157"/>
      <c r="X943" s="1157"/>
      <c r="Y943" s="1157"/>
      <c r="Z943" s="1157"/>
      <c r="AA943" s="1157"/>
      <c r="AB943" s="1201"/>
      <c r="AC943" s="1201"/>
      <c r="AD943" s="1201"/>
      <c r="AE943" s="1201"/>
      <c r="AF943" s="1157"/>
      <c r="AG943" s="1157"/>
      <c r="AH943" s="1157"/>
      <c r="AI943" s="1157"/>
      <c r="AJ943" s="1157"/>
      <c r="AK943" s="1157"/>
      <c r="AL943" s="1157"/>
      <c r="AM943" s="1157"/>
      <c r="AN943" s="1157"/>
      <c r="AO943" s="1157"/>
      <c r="AP943" s="1157"/>
      <c r="AQ943" s="1157"/>
      <c r="AR943" s="1157"/>
      <c r="AS943" s="1157"/>
      <c r="AT943" s="1157"/>
      <c r="AU943" s="1157"/>
      <c r="AV943" s="1157"/>
      <c r="AW943" s="1157"/>
      <c r="AX943" s="1157"/>
      <c r="AY943" s="1157"/>
      <c r="AZ943" s="1157"/>
      <c r="BA943" s="1157"/>
      <c r="BB943" s="1157"/>
      <c r="BC943" s="1157"/>
      <c r="BD943" s="1157"/>
      <c r="BE943" s="1157"/>
      <c r="BF943" s="1157"/>
      <c r="BG943" s="1157"/>
      <c r="BH943" s="1157"/>
      <c r="BI943" s="1157"/>
      <c r="BJ943" s="1157"/>
      <c r="BK943" s="1157"/>
      <c r="BL943" s="1157"/>
      <c r="BM943" s="1157"/>
      <c r="BN943" s="1157"/>
      <c r="BO943" s="1157"/>
      <c r="BP943" s="1157"/>
      <c r="BQ943" s="1157"/>
      <c r="BR943" s="1157"/>
      <c r="BS943" s="1201"/>
      <c r="BT943" s="1157"/>
      <c r="BU943" s="1157"/>
      <c r="BV943" s="1157"/>
      <c r="BW943" s="1157"/>
      <c r="BX943" s="1157"/>
      <c r="BY943" s="1157"/>
      <c r="BZ943" s="1157"/>
      <c r="CA943" s="1157"/>
      <c r="CB943" s="1157"/>
      <c r="CC943" s="1157"/>
      <c r="CD943" s="1157"/>
      <c r="CE943" s="1157"/>
      <c r="CF943" s="1157"/>
      <c r="CG943" s="1157"/>
      <c r="CH943" s="1157"/>
      <c r="CI943" s="1157"/>
      <c r="CJ943" s="1157"/>
      <c r="CK943" s="1157"/>
      <c r="CL943" s="1157"/>
      <c r="CM943" s="1201"/>
      <c r="CN943" s="1201"/>
      <c r="CO943" s="1202"/>
      <c r="CQ943" s="2118"/>
    </row>
    <row r="944" spans="1:95" s="701" customFormat="1">
      <c r="A944" s="1138"/>
      <c r="B944" s="1156"/>
      <c r="C944" s="1132"/>
      <c r="D944" s="1132"/>
      <c r="E944" s="1133"/>
      <c r="F944" s="1151"/>
      <c r="G944" s="1150"/>
      <c r="H944" s="1136"/>
      <c r="I944" s="1157"/>
      <c r="J944" s="1157"/>
      <c r="K944" s="1157"/>
      <c r="L944" s="1157"/>
      <c r="M944" s="1157"/>
      <c r="N944" s="1157"/>
      <c r="O944" s="1157"/>
      <c r="P944" s="1157"/>
      <c r="Q944" s="1157"/>
      <c r="R944" s="1157"/>
      <c r="S944" s="1157"/>
      <c r="T944" s="1157"/>
      <c r="U944" s="1157"/>
      <c r="V944" s="1157"/>
      <c r="W944" s="1157"/>
      <c r="X944" s="1157"/>
      <c r="Y944" s="1157"/>
      <c r="Z944" s="1157"/>
      <c r="AA944" s="1157"/>
      <c r="AB944" s="1201"/>
      <c r="AC944" s="1201"/>
      <c r="AD944" s="1201"/>
      <c r="AE944" s="1201"/>
      <c r="AF944" s="1157"/>
      <c r="AG944" s="1157"/>
      <c r="AH944" s="1157"/>
      <c r="AI944" s="1157"/>
      <c r="AJ944" s="1157"/>
      <c r="AK944" s="1157"/>
      <c r="AL944" s="1157"/>
      <c r="AM944" s="1157"/>
      <c r="AN944" s="1157"/>
      <c r="AO944" s="1157"/>
      <c r="AP944" s="1157"/>
      <c r="AQ944" s="1157"/>
      <c r="AR944" s="1157"/>
      <c r="AS944" s="1157"/>
      <c r="AT944" s="1157"/>
      <c r="AU944" s="1157"/>
      <c r="AV944" s="1157"/>
      <c r="AW944" s="1157"/>
      <c r="AX944" s="1157"/>
      <c r="AY944" s="1157"/>
      <c r="AZ944" s="1157"/>
      <c r="BA944" s="1157"/>
      <c r="BB944" s="1157"/>
      <c r="BC944" s="1157"/>
      <c r="BD944" s="1157"/>
      <c r="BE944" s="1157"/>
      <c r="BF944" s="1157"/>
      <c r="BG944" s="1157"/>
      <c r="BH944" s="1157"/>
      <c r="BI944" s="1157"/>
      <c r="BJ944" s="1157"/>
      <c r="BK944" s="1157"/>
      <c r="BL944" s="1157"/>
      <c r="BM944" s="1157"/>
      <c r="BN944" s="1157"/>
      <c r="BO944" s="1157"/>
      <c r="BP944" s="1157"/>
      <c r="BQ944" s="1157"/>
      <c r="BR944" s="1157"/>
      <c r="BS944" s="1201"/>
      <c r="BT944" s="1157"/>
      <c r="BU944" s="1157"/>
      <c r="BV944" s="1157"/>
      <c r="BW944" s="1157"/>
      <c r="BX944" s="1157"/>
      <c r="BY944" s="1157"/>
      <c r="BZ944" s="1157"/>
      <c r="CA944" s="1157"/>
      <c r="CB944" s="1157"/>
      <c r="CC944" s="1157"/>
      <c r="CD944" s="1157"/>
      <c r="CE944" s="1157"/>
      <c r="CF944" s="1157"/>
      <c r="CG944" s="1157"/>
      <c r="CH944" s="1157"/>
      <c r="CI944" s="1157"/>
      <c r="CJ944" s="1157"/>
      <c r="CK944" s="1157"/>
      <c r="CL944" s="1157"/>
      <c r="CM944" s="1201"/>
      <c r="CN944" s="1201"/>
      <c r="CO944" s="1202"/>
      <c r="CQ944" s="2118"/>
    </row>
    <row r="945" spans="1:95" s="701" customFormat="1">
      <c r="A945" s="1138"/>
      <c r="B945" s="1156"/>
      <c r="C945" s="1132"/>
      <c r="D945" s="1132"/>
      <c r="E945" s="1133"/>
      <c r="F945" s="1151"/>
      <c r="G945" s="1150"/>
      <c r="H945" s="1136"/>
      <c r="I945" s="1157"/>
      <c r="J945" s="1157"/>
      <c r="K945" s="1157"/>
      <c r="L945" s="1157"/>
      <c r="M945" s="1157"/>
      <c r="N945" s="1157"/>
      <c r="O945" s="1157"/>
      <c r="P945" s="1157"/>
      <c r="Q945" s="1157"/>
      <c r="R945" s="1157"/>
      <c r="S945" s="1157"/>
      <c r="T945" s="1157"/>
      <c r="U945" s="1157"/>
      <c r="V945" s="1157"/>
      <c r="W945" s="1157"/>
      <c r="X945" s="1157"/>
      <c r="Y945" s="1157"/>
      <c r="Z945" s="1157"/>
      <c r="AA945" s="1157"/>
      <c r="AB945" s="1201"/>
      <c r="AC945" s="1201"/>
      <c r="AD945" s="1201"/>
      <c r="AE945" s="1201"/>
      <c r="AF945" s="1157"/>
      <c r="AG945" s="1157"/>
      <c r="AH945" s="1157"/>
      <c r="AI945" s="1157"/>
      <c r="AJ945" s="1157"/>
      <c r="AK945" s="1157"/>
      <c r="AL945" s="1157"/>
      <c r="AM945" s="1157"/>
      <c r="AN945" s="1157"/>
      <c r="AO945" s="1157"/>
      <c r="AP945" s="1157"/>
      <c r="AQ945" s="1157"/>
      <c r="AR945" s="1157"/>
      <c r="AS945" s="1157"/>
      <c r="AT945" s="1157"/>
      <c r="AU945" s="1157"/>
      <c r="AV945" s="1157"/>
      <c r="AW945" s="1157"/>
      <c r="AX945" s="1157"/>
      <c r="AY945" s="1157"/>
      <c r="AZ945" s="1157"/>
      <c r="BA945" s="1157"/>
      <c r="BB945" s="1157"/>
      <c r="BC945" s="1157"/>
      <c r="BD945" s="1157"/>
      <c r="BE945" s="1157"/>
      <c r="BF945" s="1157"/>
      <c r="BG945" s="1157"/>
      <c r="BH945" s="1157"/>
      <c r="BI945" s="1157"/>
      <c r="BJ945" s="1157"/>
      <c r="BK945" s="1157"/>
      <c r="BL945" s="1157"/>
      <c r="BM945" s="1157"/>
      <c r="BN945" s="1157"/>
      <c r="BO945" s="1157"/>
      <c r="BP945" s="1157"/>
      <c r="BQ945" s="1157"/>
      <c r="BR945" s="1157"/>
      <c r="BS945" s="1201"/>
      <c r="BT945" s="1157"/>
      <c r="BU945" s="1157"/>
      <c r="BV945" s="1157"/>
      <c r="BW945" s="1157"/>
      <c r="BX945" s="1157"/>
      <c r="BY945" s="1157"/>
      <c r="BZ945" s="1157"/>
      <c r="CA945" s="1157"/>
      <c r="CB945" s="1157"/>
      <c r="CC945" s="1157"/>
      <c r="CD945" s="1157"/>
      <c r="CE945" s="1157"/>
      <c r="CF945" s="1157"/>
      <c r="CG945" s="1157"/>
      <c r="CH945" s="1157"/>
      <c r="CI945" s="1157"/>
      <c r="CJ945" s="1157"/>
      <c r="CK945" s="1157"/>
      <c r="CL945" s="1157"/>
      <c r="CM945" s="1201"/>
      <c r="CN945" s="1201"/>
      <c r="CO945" s="1202"/>
      <c r="CQ945" s="2118"/>
    </row>
    <row r="946" spans="1:95" s="701" customFormat="1">
      <c r="A946" s="1138"/>
      <c r="B946" s="1156"/>
      <c r="C946" s="1132"/>
      <c r="D946" s="1132"/>
      <c r="E946" s="1133"/>
      <c r="F946" s="1151"/>
      <c r="G946" s="1150"/>
      <c r="H946" s="1136"/>
      <c r="I946" s="1157"/>
      <c r="J946" s="1157"/>
      <c r="K946" s="1157"/>
      <c r="L946" s="1157"/>
      <c r="M946" s="1157"/>
      <c r="N946" s="1157"/>
      <c r="O946" s="1157"/>
      <c r="P946" s="1157"/>
      <c r="Q946" s="1157"/>
      <c r="R946" s="1157"/>
      <c r="S946" s="1157"/>
      <c r="T946" s="1157"/>
      <c r="U946" s="1157"/>
      <c r="V946" s="1157"/>
      <c r="W946" s="1157"/>
      <c r="X946" s="1157"/>
      <c r="Y946" s="1157"/>
      <c r="Z946" s="1157"/>
      <c r="AA946" s="1157"/>
      <c r="AB946" s="1201"/>
      <c r="AC946" s="1201"/>
      <c r="AD946" s="1201"/>
      <c r="AE946" s="1201"/>
      <c r="AF946" s="1157"/>
      <c r="AG946" s="1157"/>
      <c r="AH946" s="1157"/>
      <c r="AI946" s="1157"/>
      <c r="AJ946" s="1157"/>
      <c r="AK946" s="1157"/>
      <c r="AL946" s="1157"/>
      <c r="AM946" s="1157"/>
      <c r="AN946" s="1157"/>
      <c r="AO946" s="1157"/>
      <c r="AP946" s="1157"/>
      <c r="AQ946" s="1157"/>
      <c r="AR946" s="1157"/>
      <c r="AS946" s="1157"/>
      <c r="AT946" s="1157"/>
      <c r="AU946" s="1157"/>
      <c r="AV946" s="1157"/>
      <c r="AW946" s="1157"/>
      <c r="AX946" s="1157"/>
      <c r="AY946" s="1157"/>
      <c r="AZ946" s="1157"/>
      <c r="BA946" s="1157"/>
      <c r="BB946" s="1157"/>
      <c r="BC946" s="1157"/>
      <c r="BD946" s="1157"/>
      <c r="BE946" s="1157"/>
      <c r="BF946" s="1157"/>
      <c r="BG946" s="1157"/>
      <c r="BH946" s="1157"/>
      <c r="BI946" s="1157"/>
      <c r="BJ946" s="1157"/>
      <c r="BK946" s="1157"/>
      <c r="BL946" s="1157"/>
      <c r="BM946" s="1157"/>
      <c r="BN946" s="1157"/>
      <c r="BO946" s="1157"/>
      <c r="BP946" s="1157"/>
      <c r="BQ946" s="1157"/>
      <c r="BR946" s="1157"/>
      <c r="BS946" s="1201"/>
      <c r="BT946" s="1157"/>
      <c r="BU946" s="1157"/>
      <c r="BV946" s="1157"/>
      <c r="BW946" s="1157"/>
      <c r="BX946" s="1157"/>
      <c r="BY946" s="1157"/>
      <c r="BZ946" s="1157"/>
      <c r="CA946" s="1157"/>
      <c r="CB946" s="1157"/>
      <c r="CC946" s="1157"/>
      <c r="CD946" s="1157"/>
      <c r="CE946" s="1157"/>
      <c r="CF946" s="1157"/>
      <c r="CG946" s="1157"/>
      <c r="CH946" s="1157"/>
      <c r="CI946" s="1157"/>
      <c r="CJ946" s="1157"/>
      <c r="CK946" s="1157"/>
      <c r="CL946" s="1157"/>
      <c r="CM946" s="1201"/>
      <c r="CN946" s="1201"/>
      <c r="CO946" s="1202"/>
      <c r="CQ946" s="2118"/>
    </row>
    <row r="947" spans="1:95" s="701" customFormat="1">
      <c r="A947" s="1138"/>
      <c r="B947" s="1156"/>
      <c r="C947" s="1132"/>
      <c r="D947" s="1132"/>
      <c r="E947" s="1133"/>
      <c r="F947" s="1151"/>
      <c r="G947" s="1150"/>
      <c r="H947" s="1136"/>
      <c r="I947" s="1157"/>
      <c r="J947" s="1157"/>
      <c r="K947" s="1157"/>
      <c r="L947" s="1157"/>
      <c r="M947" s="1157"/>
      <c r="N947" s="1157"/>
      <c r="O947" s="1157"/>
      <c r="P947" s="1157"/>
      <c r="Q947" s="1157"/>
      <c r="R947" s="1157"/>
      <c r="S947" s="1157"/>
      <c r="T947" s="1157"/>
      <c r="U947" s="1157"/>
      <c r="V947" s="1157"/>
      <c r="W947" s="1157"/>
      <c r="X947" s="1157"/>
      <c r="Y947" s="1157"/>
      <c r="Z947" s="1157"/>
      <c r="AA947" s="1157"/>
      <c r="AB947" s="1201"/>
      <c r="AC947" s="1201"/>
      <c r="AD947" s="1201"/>
      <c r="AE947" s="1201"/>
      <c r="AF947" s="1157"/>
      <c r="AG947" s="1157"/>
      <c r="AH947" s="1157"/>
      <c r="AI947" s="1157"/>
      <c r="AJ947" s="1157"/>
      <c r="AK947" s="1157"/>
      <c r="AL947" s="1157"/>
      <c r="AM947" s="1157"/>
      <c r="AN947" s="1157"/>
      <c r="AO947" s="1157"/>
      <c r="AP947" s="1157"/>
      <c r="AQ947" s="1157"/>
      <c r="AR947" s="1157"/>
      <c r="AS947" s="1157"/>
      <c r="AT947" s="1157"/>
      <c r="AU947" s="1157"/>
      <c r="AV947" s="1157"/>
      <c r="AW947" s="1157"/>
      <c r="AX947" s="1157"/>
      <c r="AY947" s="1157"/>
      <c r="AZ947" s="1157"/>
      <c r="BA947" s="1157"/>
      <c r="BB947" s="1157"/>
      <c r="BC947" s="1157"/>
      <c r="BD947" s="1157"/>
      <c r="BE947" s="1157"/>
      <c r="BF947" s="1157"/>
      <c r="BG947" s="1157"/>
      <c r="BH947" s="1157"/>
      <c r="BI947" s="1157"/>
      <c r="BJ947" s="1157"/>
      <c r="BK947" s="1157"/>
      <c r="BL947" s="1157"/>
      <c r="BM947" s="1157"/>
      <c r="BN947" s="1157"/>
      <c r="BO947" s="1157"/>
      <c r="BP947" s="1157"/>
      <c r="BQ947" s="1157"/>
      <c r="BR947" s="1157"/>
      <c r="BS947" s="1201"/>
      <c r="BT947" s="1157"/>
      <c r="BU947" s="1157"/>
      <c r="BV947" s="1157"/>
      <c r="BW947" s="1157"/>
      <c r="BX947" s="1157"/>
      <c r="BY947" s="1157"/>
      <c r="BZ947" s="1157"/>
      <c r="CA947" s="1157"/>
      <c r="CB947" s="1157"/>
      <c r="CC947" s="1157"/>
      <c r="CD947" s="1157"/>
      <c r="CE947" s="1157"/>
      <c r="CF947" s="1157"/>
      <c r="CG947" s="1157"/>
      <c r="CH947" s="1157"/>
      <c r="CI947" s="1157"/>
      <c r="CJ947" s="1157"/>
      <c r="CK947" s="1157"/>
      <c r="CL947" s="1157"/>
      <c r="CM947" s="1201"/>
      <c r="CN947" s="1201"/>
      <c r="CO947" s="1202"/>
      <c r="CQ947" s="2118"/>
    </row>
    <row r="948" spans="1:95" s="701" customFormat="1">
      <c r="A948" s="1138"/>
      <c r="B948" s="1156"/>
      <c r="C948" s="1132"/>
      <c r="D948" s="1132"/>
      <c r="E948" s="1133"/>
      <c r="F948" s="1151"/>
      <c r="G948" s="1150"/>
      <c r="H948" s="1136"/>
      <c r="I948" s="1157"/>
      <c r="J948" s="1157"/>
      <c r="K948" s="1157"/>
      <c r="L948" s="1157"/>
      <c r="M948" s="1157"/>
      <c r="N948" s="1157"/>
      <c r="O948" s="1157"/>
      <c r="P948" s="1157"/>
      <c r="Q948" s="1157"/>
      <c r="R948" s="1157"/>
      <c r="S948" s="1157"/>
      <c r="T948" s="1157"/>
      <c r="U948" s="1157"/>
      <c r="V948" s="1157"/>
      <c r="W948" s="1157"/>
      <c r="X948" s="1157"/>
      <c r="Y948" s="1157"/>
      <c r="Z948" s="1157"/>
      <c r="AA948" s="1157"/>
      <c r="AB948" s="1201"/>
      <c r="AC948" s="1201"/>
      <c r="AD948" s="1201"/>
      <c r="AE948" s="1201"/>
      <c r="AF948" s="1157"/>
      <c r="AG948" s="1157"/>
      <c r="AH948" s="1157"/>
      <c r="AI948" s="1157"/>
      <c r="AJ948" s="1157"/>
      <c r="AK948" s="1157"/>
      <c r="AL948" s="1157"/>
      <c r="AM948" s="1157"/>
      <c r="AN948" s="1157"/>
      <c r="AO948" s="1157"/>
      <c r="AP948" s="1157"/>
      <c r="AQ948" s="1157"/>
      <c r="AR948" s="1157"/>
      <c r="AS948" s="1157"/>
      <c r="AT948" s="1157"/>
      <c r="AU948" s="1157"/>
      <c r="AV948" s="1157"/>
      <c r="AW948" s="1157"/>
      <c r="AX948" s="1157"/>
      <c r="AY948" s="1157"/>
      <c r="AZ948" s="1157"/>
      <c r="BA948" s="1157"/>
      <c r="BB948" s="1157"/>
      <c r="BC948" s="1157"/>
      <c r="BD948" s="1157"/>
      <c r="BE948" s="1157"/>
      <c r="BF948" s="1157"/>
      <c r="BG948" s="1157"/>
      <c r="BH948" s="1157"/>
      <c r="BI948" s="1157"/>
      <c r="BJ948" s="1157"/>
      <c r="BK948" s="1157"/>
      <c r="BL948" s="1157"/>
      <c r="BM948" s="1157"/>
      <c r="BN948" s="1157"/>
      <c r="BO948" s="1157"/>
      <c r="BP948" s="1157"/>
      <c r="BQ948" s="1157"/>
      <c r="BR948" s="1157"/>
      <c r="BS948" s="1201"/>
      <c r="BT948" s="1157"/>
      <c r="BU948" s="1157"/>
      <c r="BV948" s="1157"/>
      <c r="BW948" s="1157"/>
      <c r="BX948" s="1157"/>
      <c r="BY948" s="1157"/>
      <c r="BZ948" s="1157"/>
      <c r="CA948" s="1157"/>
      <c r="CB948" s="1157"/>
      <c r="CC948" s="1157"/>
      <c r="CD948" s="1157"/>
      <c r="CE948" s="1157"/>
      <c r="CF948" s="1157"/>
      <c r="CG948" s="1157"/>
      <c r="CH948" s="1157"/>
      <c r="CI948" s="1157"/>
      <c r="CJ948" s="1157"/>
      <c r="CK948" s="1157"/>
      <c r="CL948" s="1157"/>
      <c r="CM948" s="1201"/>
      <c r="CN948" s="1201"/>
      <c r="CO948" s="1202"/>
      <c r="CQ948" s="2118"/>
    </row>
    <row r="949" spans="1:95" s="701" customFormat="1">
      <c r="A949" s="1138"/>
      <c r="B949" s="1156"/>
      <c r="C949" s="1132"/>
      <c r="D949" s="1132"/>
      <c r="E949" s="1133"/>
      <c r="F949" s="1151"/>
      <c r="G949" s="1150"/>
      <c r="H949" s="1136"/>
      <c r="I949" s="1157"/>
      <c r="J949" s="1157"/>
      <c r="K949" s="1157"/>
      <c r="L949" s="1157"/>
      <c r="M949" s="1157"/>
      <c r="N949" s="1157"/>
      <c r="O949" s="1157"/>
      <c r="P949" s="1157"/>
      <c r="Q949" s="1157"/>
      <c r="R949" s="1157"/>
      <c r="S949" s="1157"/>
      <c r="T949" s="1157"/>
      <c r="U949" s="1157"/>
      <c r="V949" s="1157"/>
      <c r="W949" s="1157"/>
      <c r="X949" s="1157"/>
      <c r="Y949" s="1157"/>
      <c r="Z949" s="1157"/>
      <c r="AA949" s="1157"/>
      <c r="AB949" s="1201"/>
      <c r="AC949" s="1201"/>
      <c r="AD949" s="1201"/>
      <c r="AE949" s="1201"/>
      <c r="AF949" s="1157"/>
      <c r="AG949" s="1157"/>
      <c r="AH949" s="1157"/>
      <c r="AI949" s="1157"/>
      <c r="AJ949" s="1157"/>
      <c r="AK949" s="1157"/>
      <c r="AL949" s="1157"/>
      <c r="AM949" s="1157"/>
      <c r="AN949" s="1157"/>
      <c r="AO949" s="1157"/>
      <c r="AP949" s="1157"/>
      <c r="AQ949" s="1157"/>
      <c r="AR949" s="1157"/>
      <c r="AS949" s="1157"/>
      <c r="AT949" s="1157"/>
      <c r="AU949" s="1157"/>
      <c r="AV949" s="1157"/>
      <c r="AW949" s="1157"/>
      <c r="AX949" s="1157"/>
      <c r="AY949" s="1157"/>
      <c r="AZ949" s="1157"/>
      <c r="BA949" s="1157"/>
      <c r="BB949" s="1157"/>
      <c r="BC949" s="1157"/>
      <c r="BD949" s="1157"/>
      <c r="BE949" s="1157"/>
      <c r="BF949" s="1157"/>
      <c r="BG949" s="1157"/>
      <c r="BH949" s="1157"/>
      <c r="BI949" s="1157"/>
      <c r="BJ949" s="1157"/>
      <c r="BK949" s="1157"/>
      <c r="BL949" s="1157"/>
      <c r="BM949" s="1157"/>
      <c r="BN949" s="1157"/>
      <c r="BO949" s="1157"/>
      <c r="BP949" s="1157"/>
      <c r="BQ949" s="1157"/>
      <c r="BR949" s="1157"/>
      <c r="BS949" s="1201"/>
      <c r="BT949" s="1157"/>
      <c r="BU949" s="1157"/>
      <c r="BV949" s="1157"/>
      <c r="BW949" s="1157"/>
      <c r="BX949" s="1157"/>
      <c r="BY949" s="1157"/>
      <c r="BZ949" s="1157"/>
      <c r="CA949" s="1157"/>
      <c r="CB949" s="1157"/>
      <c r="CC949" s="1157"/>
      <c r="CD949" s="1157"/>
      <c r="CE949" s="1157"/>
      <c r="CF949" s="1157"/>
      <c r="CG949" s="1157"/>
      <c r="CH949" s="1157"/>
      <c r="CI949" s="1157"/>
      <c r="CJ949" s="1157"/>
      <c r="CK949" s="1157"/>
      <c r="CL949" s="1157"/>
      <c r="CM949" s="1201"/>
      <c r="CN949" s="1201"/>
      <c r="CO949" s="1202"/>
      <c r="CQ949" s="2118"/>
    </row>
    <row r="950" spans="1:95" s="701" customFormat="1">
      <c r="A950" s="1138"/>
      <c r="B950" s="1156"/>
      <c r="C950" s="1132"/>
      <c r="D950" s="1132"/>
      <c r="E950" s="1133"/>
      <c r="F950" s="1151"/>
      <c r="G950" s="1150"/>
      <c r="H950" s="1136"/>
      <c r="I950" s="1157"/>
      <c r="J950" s="1157"/>
      <c r="K950" s="1157"/>
      <c r="L950" s="1157"/>
      <c r="M950" s="1157"/>
      <c r="N950" s="1157"/>
      <c r="O950" s="1157"/>
      <c r="P950" s="1157"/>
      <c r="Q950" s="1157"/>
      <c r="R950" s="1157"/>
      <c r="S950" s="1157"/>
      <c r="T950" s="1157"/>
      <c r="U950" s="1157"/>
      <c r="V950" s="1157"/>
      <c r="W950" s="1157"/>
      <c r="X950" s="1157"/>
      <c r="Y950" s="1157"/>
      <c r="Z950" s="1157"/>
      <c r="AA950" s="1157"/>
      <c r="AB950" s="1201"/>
      <c r="AC950" s="1201"/>
      <c r="AD950" s="1201"/>
      <c r="AE950" s="1201"/>
      <c r="AF950" s="1157"/>
      <c r="AG950" s="1157"/>
      <c r="AH950" s="1157"/>
      <c r="AI950" s="1157"/>
      <c r="AJ950" s="1157"/>
      <c r="AK950" s="1157"/>
      <c r="AL950" s="1157"/>
      <c r="AM950" s="1157"/>
      <c r="AN950" s="1157"/>
      <c r="AO950" s="1157"/>
      <c r="AP950" s="1157"/>
      <c r="AQ950" s="1157"/>
      <c r="AR950" s="1157"/>
      <c r="AS950" s="1157"/>
      <c r="AT950" s="1157"/>
      <c r="AU950" s="1157"/>
      <c r="AV950" s="1157"/>
      <c r="AW950" s="1157"/>
      <c r="AX950" s="1157"/>
      <c r="AY950" s="1157"/>
      <c r="AZ950" s="1157"/>
      <c r="BA950" s="1157"/>
      <c r="BB950" s="1157"/>
      <c r="BC950" s="1157"/>
      <c r="BD950" s="1157"/>
      <c r="BE950" s="1157"/>
      <c r="BF950" s="1157"/>
      <c r="BG950" s="1157"/>
      <c r="BH950" s="1157"/>
      <c r="BI950" s="1157"/>
      <c r="BJ950" s="1157"/>
      <c r="BK950" s="1157"/>
      <c r="BL950" s="1157"/>
      <c r="BM950" s="1157"/>
      <c r="BN950" s="1157"/>
      <c r="BO950" s="1157"/>
      <c r="BP950" s="1157"/>
      <c r="BQ950" s="1157"/>
      <c r="BR950" s="1157"/>
      <c r="BS950" s="1201"/>
      <c r="BT950" s="1157"/>
      <c r="BU950" s="1157"/>
      <c r="BV950" s="1157"/>
      <c r="BW950" s="1157"/>
      <c r="BX950" s="1157"/>
      <c r="BY950" s="1157"/>
      <c r="BZ950" s="1157"/>
      <c r="CA950" s="1157"/>
      <c r="CB950" s="1157"/>
      <c r="CC950" s="1157"/>
      <c r="CD950" s="1157"/>
      <c r="CE950" s="1157"/>
      <c r="CF950" s="1157"/>
      <c r="CG950" s="1157"/>
      <c r="CH950" s="1157"/>
      <c r="CI950" s="1157"/>
      <c r="CJ950" s="1157"/>
      <c r="CK950" s="1157"/>
      <c r="CL950" s="1157"/>
      <c r="CM950" s="1201"/>
      <c r="CN950" s="1201"/>
      <c r="CO950" s="1202"/>
      <c r="CQ950" s="2118"/>
    </row>
    <row r="951" spans="1:95" s="701" customFormat="1">
      <c r="A951" s="1138"/>
      <c r="B951" s="1156"/>
      <c r="C951" s="1132"/>
      <c r="D951" s="1132"/>
      <c r="E951" s="1133"/>
      <c r="F951" s="1151"/>
      <c r="G951" s="1150"/>
      <c r="H951" s="1136"/>
      <c r="I951" s="1157"/>
      <c r="J951" s="1157"/>
      <c r="K951" s="1157"/>
      <c r="L951" s="1157"/>
      <c r="M951" s="1157"/>
      <c r="N951" s="1157"/>
      <c r="O951" s="1157"/>
      <c r="P951" s="1157"/>
      <c r="Q951" s="1157"/>
      <c r="R951" s="1157"/>
      <c r="S951" s="1157"/>
      <c r="T951" s="1157"/>
      <c r="U951" s="1157"/>
      <c r="V951" s="1157"/>
      <c r="W951" s="1157"/>
      <c r="X951" s="1157"/>
      <c r="Y951" s="1157"/>
      <c r="Z951" s="1157"/>
      <c r="AA951" s="1157"/>
      <c r="AB951" s="1201"/>
      <c r="AC951" s="1201"/>
      <c r="AD951" s="1201"/>
      <c r="AE951" s="1201"/>
      <c r="AF951" s="1157"/>
      <c r="AG951" s="1157"/>
      <c r="AH951" s="1157"/>
      <c r="AI951" s="1157"/>
      <c r="AJ951" s="1157"/>
      <c r="AK951" s="1157"/>
      <c r="AL951" s="1157"/>
      <c r="AM951" s="1157"/>
      <c r="AN951" s="1157"/>
      <c r="AO951" s="1157"/>
      <c r="AP951" s="1157"/>
      <c r="AQ951" s="1157"/>
      <c r="AR951" s="1157"/>
      <c r="AS951" s="1157"/>
      <c r="AT951" s="1157"/>
      <c r="AU951" s="1157"/>
      <c r="AV951" s="1157"/>
      <c r="AW951" s="1157"/>
      <c r="AX951" s="1157"/>
      <c r="AY951" s="1157"/>
      <c r="AZ951" s="1157"/>
      <c r="BA951" s="1157"/>
      <c r="BB951" s="1157"/>
      <c r="BC951" s="1157"/>
      <c r="BD951" s="1157"/>
      <c r="BE951" s="1157"/>
      <c r="BF951" s="1157"/>
      <c r="BG951" s="1157"/>
      <c r="BH951" s="1157"/>
      <c r="BI951" s="1157"/>
      <c r="BJ951" s="1157"/>
      <c r="BK951" s="1157"/>
      <c r="BL951" s="1157"/>
      <c r="BM951" s="1157"/>
      <c r="BN951" s="1157"/>
      <c r="BO951" s="1157"/>
      <c r="BP951" s="1157"/>
      <c r="BQ951" s="1157"/>
      <c r="BR951" s="1157"/>
      <c r="BS951" s="1201"/>
      <c r="BT951" s="1157"/>
      <c r="BU951" s="1157"/>
      <c r="BV951" s="1157"/>
      <c r="BW951" s="1157"/>
      <c r="BX951" s="1157"/>
      <c r="BY951" s="1157"/>
      <c r="BZ951" s="1157"/>
      <c r="CA951" s="1157"/>
      <c r="CB951" s="1157"/>
      <c r="CC951" s="1157"/>
      <c r="CD951" s="1157"/>
      <c r="CE951" s="1157"/>
      <c r="CF951" s="1157"/>
      <c r="CG951" s="1157"/>
      <c r="CH951" s="1157"/>
      <c r="CI951" s="1157"/>
      <c r="CJ951" s="1157"/>
      <c r="CK951" s="1157"/>
      <c r="CL951" s="1157"/>
      <c r="CM951" s="1201"/>
      <c r="CN951" s="1201"/>
      <c r="CO951" s="1202"/>
      <c r="CQ951" s="2118"/>
    </row>
    <row r="952" spans="1:95" s="701" customFormat="1">
      <c r="A952" s="1138"/>
      <c r="B952" s="1156"/>
      <c r="C952" s="1132"/>
      <c r="D952" s="1132"/>
      <c r="E952" s="1133"/>
      <c r="F952" s="1151"/>
      <c r="G952" s="1150"/>
      <c r="H952" s="1136"/>
      <c r="I952" s="1157"/>
      <c r="J952" s="1157"/>
      <c r="K952" s="1157"/>
      <c r="L952" s="1157"/>
      <c r="M952" s="1157"/>
      <c r="N952" s="1157"/>
      <c r="O952" s="1157"/>
      <c r="P952" s="1157"/>
      <c r="Q952" s="1157"/>
      <c r="R952" s="1157"/>
      <c r="S952" s="1157"/>
      <c r="T952" s="1157"/>
      <c r="U952" s="1157"/>
      <c r="V952" s="1157"/>
      <c r="W952" s="1157"/>
      <c r="X952" s="1157"/>
      <c r="Y952" s="1157"/>
      <c r="Z952" s="1157"/>
      <c r="AA952" s="1157"/>
      <c r="AB952" s="1201"/>
      <c r="AC952" s="1201"/>
      <c r="AD952" s="1201"/>
      <c r="AE952" s="1201"/>
      <c r="AF952" s="1157"/>
      <c r="AG952" s="1157"/>
      <c r="AH952" s="1157"/>
      <c r="AI952" s="1157"/>
      <c r="AJ952" s="1157"/>
      <c r="AK952" s="1157"/>
      <c r="AL952" s="1157"/>
      <c r="AM952" s="1157"/>
      <c r="AN952" s="1157"/>
      <c r="AO952" s="1157"/>
      <c r="AP952" s="1157"/>
      <c r="AQ952" s="1157"/>
      <c r="AR952" s="1157"/>
      <c r="AS952" s="1157"/>
      <c r="AT952" s="1157"/>
      <c r="AU952" s="1157"/>
      <c r="AV952" s="1157"/>
      <c r="AW952" s="1157"/>
      <c r="AX952" s="1157"/>
      <c r="AY952" s="1157"/>
      <c r="AZ952" s="1157"/>
      <c r="BA952" s="1157"/>
      <c r="BB952" s="1157"/>
      <c r="BC952" s="1157"/>
      <c r="BD952" s="1157"/>
      <c r="BE952" s="1157"/>
      <c r="BF952" s="1157"/>
      <c r="BG952" s="1157"/>
      <c r="BH952" s="1157"/>
      <c r="BI952" s="1157"/>
      <c r="BJ952" s="1157"/>
      <c r="BK952" s="1157"/>
      <c r="BL952" s="1157"/>
      <c r="BM952" s="1157"/>
      <c r="BN952" s="1157"/>
      <c r="BO952" s="1157"/>
      <c r="BP952" s="1157"/>
      <c r="BQ952" s="1157"/>
      <c r="BR952" s="1157"/>
      <c r="BS952" s="1201"/>
      <c r="BT952" s="1157"/>
      <c r="BU952" s="1157"/>
      <c r="BV952" s="1157"/>
      <c r="BW952" s="1157"/>
      <c r="BX952" s="1157"/>
      <c r="BY952" s="1157"/>
      <c r="BZ952" s="1157"/>
      <c r="CA952" s="1157"/>
      <c r="CB952" s="1157"/>
      <c r="CC952" s="1157"/>
      <c r="CD952" s="1157"/>
      <c r="CE952" s="1157"/>
      <c r="CF952" s="1157"/>
      <c r="CG952" s="1157"/>
      <c r="CH952" s="1157"/>
      <c r="CI952" s="1157"/>
      <c r="CJ952" s="1157"/>
      <c r="CK952" s="1157"/>
      <c r="CL952" s="1157"/>
      <c r="CM952" s="1201"/>
      <c r="CN952" s="1201"/>
      <c r="CO952" s="1202"/>
      <c r="CQ952" s="2118"/>
    </row>
    <row r="953" spans="1:95" s="701" customFormat="1">
      <c r="A953" s="1138"/>
      <c r="B953" s="1156"/>
      <c r="C953" s="1132"/>
      <c r="D953" s="1132"/>
      <c r="E953" s="1133"/>
      <c r="F953" s="1151"/>
      <c r="G953" s="1150"/>
      <c r="H953" s="1136"/>
      <c r="I953" s="1157"/>
      <c r="J953" s="1157"/>
      <c r="K953" s="1157"/>
      <c r="L953" s="1157"/>
      <c r="M953" s="1157"/>
      <c r="N953" s="1157"/>
      <c r="O953" s="1157"/>
      <c r="P953" s="1157"/>
      <c r="Q953" s="1157"/>
      <c r="R953" s="1157"/>
      <c r="S953" s="1157"/>
      <c r="T953" s="1157"/>
      <c r="U953" s="1157"/>
      <c r="V953" s="1157"/>
      <c r="W953" s="1157"/>
      <c r="X953" s="1157"/>
      <c r="Y953" s="1157"/>
      <c r="Z953" s="1157"/>
      <c r="AA953" s="1157"/>
      <c r="AB953" s="1201"/>
      <c r="AC953" s="1201"/>
      <c r="AD953" s="1201"/>
      <c r="AE953" s="1201"/>
      <c r="AF953" s="1157"/>
      <c r="AG953" s="1157"/>
      <c r="AH953" s="1157"/>
      <c r="AI953" s="1157"/>
      <c r="AJ953" s="1157"/>
      <c r="AK953" s="1157"/>
      <c r="AL953" s="1157"/>
      <c r="AM953" s="1157"/>
      <c r="AN953" s="1157"/>
      <c r="AO953" s="1157"/>
      <c r="AP953" s="1157"/>
      <c r="AQ953" s="1157"/>
      <c r="AR953" s="1157"/>
      <c r="AS953" s="1157"/>
      <c r="AT953" s="1157"/>
      <c r="AU953" s="1157"/>
      <c r="AV953" s="1157"/>
      <c r="AW953" s="1157"/>
      <c r="AX953" s="1157"/>
      <c r="AY953" s="1157"/>
      <c r="AZ953" s="1157"/>
      <c r="BA953" s="1157"/>
      <c r="BB953" s="1157"/>
      <c r="BC953" s="1157"/>
      <c r="BD953" s="1157"/>
      <c r="BE953" s="1157"/>
      <c r="BF953" s="1157"/>
      <c r="BG953" s="1157"/>
      <c r="BH953" s="1157"/>
      <c r="BI953" s="1157"/>
      <c r="BJ953" s="1157"/>
      <c r="BK953" s="1157"/>
      <c r="BL953" s="1157"/>
      <c r="BM953" s="1157"/>
      <c r="BN953" s="1157"/>
      <c r="BO953" s="1157"/>
      <c r="BP953" s="1157"/>
      <c r="BQ953" s="1157"/>
      <c r="BR953" s="1157"/>
      <c r="BS953" s="1201"/>
      <c r="BT953" s="1157"/>
      <c r="BU953" s="1157"/>
      <c r="BV953" s="1157"/>
      <c r="BW953" s="1157"/>
      <c r="BX953" s="1157"/>
      <c r="BY953" s="1157"/>
      <c r="BZ953" s="1157"/>
      <c r="CA953" s="1157"/>
      <c r="CB953" s="1157"/>
      <c r="CC953" s="1157"/>
      <c r="CD953" s="1157"/>
      <c r="CE953" s="1157"/>
      <c r="CF953" s="1157"/>
      <c r="CG953" s="1157"/>
      <c r="CH953" s="1157"/>
      <c r="CI953" s="1157"/>
      <c r="CJ953" s="1157"/>
      <c r="CK953" s="1157"/>
      <c r="CL953" s="1157"/>
      <c r="CM953" s="1201"/>
      <c r="CN953" s="1201"/>
      <c r="CO953" s="1202"/>
      <c r="CQ953" s="2118"/>
    </row>
    <row r="954" spans="1:95" s="701" customFormat="1">
      <c r="A954" s="1138"/>
      <c r="B954" s="1156"/>
      <c r="C954" s="1132"/>
      <c r="D954" s="1132"/>
      <c r="E954" s="1133"/>
      <c r="F954" s="1151"/>
      <c r="G954" s="1150"/>
      <c r="H954" s="1136"/>
      <c r="I954" s="1157"/>
      <c r="J954" s="1157"/>
      <c r="K954" s="1157"/>
      <c r="L954" s="1157"/>
      <c r="M954" s="1157"/>
      <c r="N954" s="1157"/>
      <c r="O954" s="1157"/>
      <c r="P954" s="1157"/>
      <c r="Q954" s="1157"/>
      <c r="R954" s="1157"/>
      <c r="S954" s="1157"/>
      <c r="T954" s="1157"/>
      <c r="U954" s="1157"/>
      <c r="V954" s="1157"/>
      <c r="W954" s="1157"/>
      <c r="X954" s="1157"/>
      <c r="Y954" s="1157"/>
      <c r="Z954" s="1157"/>
      <c r="AA954" s="1157"/>
      <c r="AB954" s="1201"/>
      <c r="AC954" s="1201"/>
      <c r="AD954" s="1201"/>
      <c r="AE954" s="1201"/>
      <c r="AF954" s="1157"/>
      <c r="AG954" s="1157"/>
      <c r="AH954" s="1157"/>
      <c r="AI954" s="1157"/>
      <c r="AJ954" s="1157"/>
      <c r="AK954" s="1157"/>
      <c r="AL954" s="1157"/>
      <c r="AM954" s="1157"/>
      <c r="AN954" s="1157"/>
      <c r="AO954" s="1157"/>
      <c r="AP954" s="1157"/>
      <c r="AQ954" s="1157"/>
      <c r="AR954" s="1157"/>
      <c r="AS954" s="1157"/>
      <c r="AT954" s="1157"/>
      <c r="AU954" s="1157"/>
      <c r="AV954" s="1157"/>
      <c r="AW954" s="1157"/>
      <c r="AX954" s="1157"/>
      <c r="AY954" s="1157"/>
      <c r="AZ954" s="1157"/>
      <c r="BA954" s="1157"/>
      <c r="BB954" s="1157"/>
      <c r="BC954" s="1157"/>
      <c r="BD954" s="1157"/>
      <c r="BE954" s="1157"/>
      <c r="BF954" s="1157"/>
      <c r="BG954" s="1157"/>
      <c r="BH954" s="1157"/>
      <c r="BI954" s="1157"/>
      <c r="BJ954" s="1157"/>
      <c r="BK954" s="1157"/>
      <c r="BL954" s="1157"/>
      <c r="BM954" s="1157"/>
      <c r="BN954" s="1157"/>
      <c r="BO954" s="1157"/>
      <c r="BP954" s="1157"/>
      <c r="BQ954" s="1157"/>
      <c r="BR954" s="1157"/>
      <c r="BS954" s="1201"/>
      <c r="BT954" s="1157"/>
      <c r="BU954" s="1157"/>
      <c r="BV954" s="1157"/>
      <c r="BW954" s="1157"/>
      <c r="BX954" s="1157"/>
      <c r="BY954" s="1157"/>
      <c r="BZ954" s="1157"/>
      <c r="CA954" s="1157"/>
      <c r="CB954" s="1157"/>
      <c r="CC954" s="1157"/>
      <c r="CD954" s="1157"/>
      <c r="CE954" s="1157"/>
      <c r="CF954" s="1157"/>
      <c r="CG954" s="1157"/>
      <c r="CH954" s="1157"/>
      <c r="CI954" s="1157"/>
      <c r="CJ954" s="1157"/>
      <c r="CK954" s="1157"/>
      <c r="CL954" s="1157"/>
      <c r="CM954" s="1201"/>
      <c r="CN954" s="1201"/>
      <c r="CO954" s="1202"/>
      <c r="CQ954" s="2118"/>
    </row>
    <row r="955" spans="1:95" s="701" customFormat="1">
      <c r="A955" s="1138"/>
      <c r="B955" s="1156"/>
      <c r="C955" s="1132"/>
      <c r="D955" s="1132"/>
      <c r="E955" s="1133"/>
      <c r="F955" s="1151"/>
      <c r="G955" s="1150"/>
      <c r="H955" s="1136"/>
      <c r="I955" s="1157"/>
      <c r="J955" s="1157"/>
      <c r="K955" s="1157"/>
      <c r="L955" s="1157"/>
      <c r="M955" s="1157"/>
      <c r="N955" s="1157"/>
      <c r="O955" s="1157"/>
      <c r="P955" s="1157"/>
      <c r="Q955" s="1157"/>
      <c r="R955" s="1157"/>
      <c r="S955" s="1157"/>
      <c r="T955" s="1157"/>
      <c r="U955" s="1157"/>
      <c r="V955" s="1157"/>
      <c r="W955" s="1157"/>
      <c r="X955" s="1157"/>
      <c r="Y955" s="1157"/>
      <c r="Z955" s="1157"/>
      <c r="AA955" s="1157"/>
      <c r="AB955" s="1201"/>
      <c r="AC955" s="1201"/>
      <c r="AD955" s="1201"/>
      <c r="AE955" s="1201"/>
      <c r="AF955" s="1157"/>
      <c r="AG955" s="1157"/>
      <c r="AH955" s="1157"/>
      <c r="AI955" s="1157"/>
      <c r="AJ955" s="1157"/>
      <c r="AK955" s="1157"/>
      <c r="AL955" s="1157"/>
      <c r="AM955" s="1157"/>
      <c r="AN955" s="1157"/>
      <c r="AO955" s="1157"/>
      <c r="AP955" s="1157"/>
      <c r="AQ955" s="1157"/>
      <c r="AR955" s="1157"/>
      <c r="AS955" s="1157"/>
      <c r="AT955" s="1157"/>
      <c r="AU955" s="1157"/>
      <c r="AV955" s="1157"/>
      <c r="AW955" s="1157"/>
      <c r="AX955" s="1157"/>
      <c r="AY955" s="1157"/>
      <c r="AZ955" s="1157"/>
      <c r="BA955" s="1157"/>
      <c r="BB955" s="1157"/>
      <c r="BC955" s="1157"/>
      <c r="BD955" s="1157"/>
      <c r="BE955" s="1157"/>
      <c r="BF955" s="1157"/>
      <c r="BG955" s="1157"/>
      <c r="BH955" s="1157"/>
      <c r="BI955" s="1157"/>
      <c r="BJ955" s="1157"/>
      <c r="BK955" s="1157"/>
      <c r="BL955" s="1157"/>
      <c r="BM955" s="1157"/>
      <c r="BN955" s="1157"/>
      <c r="BO955" s="1157"/>
      <c r="BP955" s="1157"/>
      <c r="BQ955" s="1157"/>
      <c r="BR955" s="1157"/>
      <c r="BS955" s="1201"/>
      <c r="BT955" s="1157"/>
      <c r="BU955" s="1157"/>
      <c r="BV955" s="1157"/>
      <c r="BW955" s="1157"/>
      <c r="BX955" s="1157"/>
      <c r="BY955" s="1157"/>
      <c r="BZ955" s="1157"/>
      <c r="CA955" s="1157"/>
      <c r="CB955" s="1157"/>
      <c r="CC955" s="1157"/>
      <c r="CD955" s="1157"/>
      <c r="CE955" s="1157"/>
      <c r="CF955" s="1157"/>
      <c r="CG955" s="1157"/>
      <c r="CH955" s="1157"/>
      <c r="CI955" s="1157"/>
      <c r="CJ955" s="1157"/>
      <c r="CK955" s="1157"/>
      <c r="CL955" s="1157"/>
      <c r="CM955" s="1201"/>
      <c r="CN955" s="1201"/>
      <c r="CO955" s="1202"/>
      <c r="CQ955" s="2118"/>
    </row>
    <row r="956" spans="1:95" s="701" customFormat="1">
      <c r="A956" s="1138"/>
      <c r="B956" s="1156"/>
      <c r="C956" s="1132"/>
      <c r="D956" s="1132"/>
      <c r="E956" s="1133"/>
      <c r="F956" s="1151"/>
      <c r="G956" s="1150"/>
      <c r="H956" s="1136"/>
      <c r="I956" s="1157"/>
      <c r="J956" s="1157"/>
      <c r="K956" s="1157"/>
      <c r="L956" s="1157"/>
      <c r="M956" s="1157"/>
      <c r="N956" s="1157"/>
      <c r="O956" s="1157"/>
      <c r="P956" s="1157"/>
      <c r="Q956" s="1157"/>
      <c r="R956" s="1157"/>
      <c r="S956" s="1157"/>
      <c r="T956" s="1157"/>
      <c r="U956" s="1157"/>
      <c r="V956" s="1157"/>
      <c r="W956" s="1157"/>
      <c r="X956" s="1157"/>
      <c r="Y956" s="1157"/>
      <c r="Z956" s="1157"/>
      <c r="AA956" s="1157"/>
      <c r="AB956" s="1201"/>
      <c r="AC956" s="1201"/>
      <c r="AD956" s="1201"/>
      <c r="AE956" s="1201"/>
      <c r="AF956" s="1157"/>
      <c r="AG956" s="1157"/>
      <c r="AH956" s="1157"/>
      <c r="AI956" s="1157"/>
      <c r="AJ956" s="1157"/>
      <c r="AK956" s="1157"/>
      <c r="AL956" s="1157"/>
      <c r="AM956" s="1157"/>
      <c r="AN956" s="1157"/>
      <c r="AO956" s="1157"/>
      <c r="AP956" s="1157"/>
      <c r="AQ956" s="1157"/>
      <c r="AR956" s="1157"/>
      <c r="AS956" s="1157"/>
      <c r="AT956" s="1157"/>
      <c r="AU956" s="1157"/>
      <c r="AV956" s="1157"/>
      <c r="AW956" s="1157"/>
      <c r="AX956" s="1157"/>
      <c r="AY956" s="1157"/>
      <c r="AZ956" s="1157"/>
      <c r="BA956" s="1157"/>
      <c r="BB956" s="1157"/>
      <c r="BC956" s="1157"/>
      <c r="BD956" s="1157"/>
      <c r="BE956" s="1157"/>
      <c r="BF956" s="1157"/>
      <c r="BG956" s="1157"/>
      <c r="BH956" s="1157"/>
      <c r="BI956" s="1157"/>
      <c r="BJ956" s="1157"/>
      <c r="BK956" s="1157"/>
      <c r="BL956" s="1157"/>
      <c r="BM956" s="1157"/>
      <c r="BN956" s="1157"/>
      <c r="BO956" s="1157"/>
      <c r="BP956" s="1157"/>
      <c r="BQ956" s="1157"/>
      <c r="BR956" s="1157"/>
      <c r="BS956" s="1201"/>
      <c r="BT956" s="1157"/>
      <c r="BU956" s="1157"/>
      <c r="BV956" s="1157"/>
      <c r="BW956" s="1157"/>
      <c r="BX956" s="1157"/>
      <c r="BY956" s="1157"/>
      <c r="BZ956" s="1157"/>
      <c r="CA956" s="1157"/>
      <c r="CB956" s="1157"/>
      <c r="CC956" s="1157"/>
      <c r="CD956" s="1157"/>
      <c r="CE956" s="1157"/>
      <c r="CF956" s="1157"/>
      <c r="CG956" s="1157"/>
      <c r="CH956" s="1157"/>
      <c r="CI956" s="1157"/>
      <c r="CJ956" s="1157"/>
      <c r="CK956" s="1157"/>
      <c r="CL956" s="1157"/>
      <c r="CM956" s="1201"/>
      <c r="CN956" s="1201"/>
      <c r="CO956" s="1202"/>
      <c r="CQ956" s="2118"/>
    </row>
    <row r="957" spans="1:95" s="701" customFormat="1">
      <c r="A957" s="1138"/>
      <c r="B957" s="1156"/>
      <c r="C957" s="1132"/>
      <c r="D957" s="1132"/>
      <c r="E957" s="1133"/>
      <c r="F957" s="1151"/>
      <c r="G957" s="1150"/>
      <c r="H957" s="1136"/>
      <c r="I957" s="1157"/>
      <c r="J957" s="1157"/>
      <c r="K957" s="1157"/>
      <c r="L957" s="1157"/>
      <c r="M957" s="1157"/>
      <c r="N957" s="1157"/>
      <c r="O957" s="1157"/>
      <c r="P957" s="1157"/>
      <c r="Q957" s="1157"/>
      <c r="R957" s="1157"/>
      <c r="S957" s="1157"/>
      <c r="T957" s="1157"/>
      <c r="U957" s="1157"/>
      <c r="V957" s="1157"/>
      <c r="W957" s="1157"/>
      <c r="X957" s="1157"/>
      <c r="Y957" s="1157"/>
      <c r="Z957" s="1157"/>
      <c r="AA957" s="1157"/>
      <c r="AB957" s="1201"/>
      <c r="AC957" s="1201"/>
      <c r="AD957" s="1201"/>
      <c r="AE957" s="1201"/>
      <c r="AF957" s="1157"/>
      <c r="AG957" s="1157"/>
      <c r="AH957" s="1157"/>
      <c r="AI957" s="1157"/>
      <c r="AJ957" s="1157"/>
      <c r="AK957" s="1157"/>
      <c r="AL957" s="1157"/>
      <c r="AM957" s="1157"/>
      <c r="AN957" s="1157"/>
      <c r="AO957" s="1157"/>
      <c r="AP957" s="1157"/>
      <c r="AQ957" s="1157"/>
      <c r="AR957" s="1157"/>
      <c r="AS957" s="1157"/>
      <c r="AT957" s="1157"/>
      <c r="AU957" s="1157"/>
      <c r="AV957" s="1157"/>
      <c r="AW957" s="1157"/>
      <c r="AX957" s="1157"/>
      <c r="AY957" s="1157"/>
      <c r="AZ957" s="1157"/>
      <c r="BA957" s="1157"/>
      <c r="BB957" s="1157"/>
      <c r="BC957" s="1157"/>
      <c r="BD957" s="1157"/>
      <c r="BE957" s="1157"/>
      <c r="BF957" s="1157"/>
      <c r="BG957" s="1157"/>
      <c r="BH957" s="1157"/>
      <c r="BI957" s="1157"/>
      <c r="BJ957" s="1157"/>
      <c r="BK957" s="1157"/>
      <c r="BL957" s="1157"/>
      <c r="BM957" s="1157"/>
      <c r="BN957" s="1157"/>
      <c r="BO957" s="1157"/>
      <c r="BP957" s="1157"/>
      <c r="BQ957" s="1157"/>
      <c r="BR957" s="1157"/>
      <c r="BS957" s="1201"/>
      <c r="BT957" s="1157"/>
      <c r="BU957" s="1157"/>
      <c r="BV957" s="1157"/>
      <c r="BW957" s="1157"/>
      <c r="BX957" s="1157"/>
      <c r="BY957" s="1157"/>
      <c r="BZ957" s="1157"/>
      <c r="CA957" s="1157"/>
      <c r="CB957" s="1157"/>
      <c r="CC957" s="1157"/>
      <c r="CD957" s="1157"/>
      <c r="CE957" s="1157"/>
      <c r="CF957" s="1157"/>
      <c r="CG957" s="1157"/>
      <c r="CH957" s="1157"/>
      <c r="CI957" s="1157"/>
      <c r="CJ957" s="1157"/>
      <c r="CK957" s="1157"/>
      <c r="CL957" s="1157"/>
      <c r="CM957" s="1201"/>
      <c r="CN957" s="1201"/>
      <c r="CO957" s="1202"/>
      <c r="CQ957" s="2118"/>
    </row>
    <row r="958" spans="1:95" s="701" customFormat="1">
      <c r="A958" s="1138"/>
      <c r="B958" s="1156"/>
      <c r="C958" s="1132"/>
      <c r="D958" s="1132"/>
      <c r="E958" s="1133"/>
      <c r="F958" s="1151"/>
      <c r="G958" s="1150"/>
      <c r="H958" s="1136"/>
      <c r="I958" s="1157"/>
      <c r="J958" s="1157"/>
      <c r="K958" s="1157"/>
      <c r="L958" s="1157"/>
      <c r="M958" s="1157"/>
      <c r="N958" s="1157"/>
      <c r="O958" s="1157"/>
      <c r="P958" s="1157"/>
      <c r="Q958" s="1157"/>
      <c r="R958" s="1157"/>
      <c r="S958" s="1157"/>
      <c r="T958" s="1157"/>
      <c r="U958" s="1157"/>
      <c r="V958" s="1157"/>
      <c r="W958" s="1157"/>
      <c r="X958" s="1157"/>
      <c r="Y958" s="1157"/>
      <c r="Z958" s="1157"/>
      <c r="AA958" s="1157"/>
      <c r="AB958" s="1201"/>
      <c r="AC958" s="1201"/>
      <c r="AD958" s="1201"/>
      <c r="AE958" s="1201"/>
      <c r="AF958" s="1157"/>
      <c r="AG958" s="1157"/>
      <c r="AH958" s="1157"/>
      <c r="AI958" s="1157"/>
      <c r="AJ958" s="1157"/>
      <c r="AK958" s="1157"/>
      <c r="AL958" s="1157"/>
      <c r="AM958" s="1157"/>
      <c r="AN958" s="1157"/>
      <c r="AO958" s="1157"/>
      <c r="AP958" s="1157"/>
      <c r="AQ958" s="1157"/>
      <c r="AR958" s="1157"/>
      <c r="AS958" s="1157"/>
      <c r="AT958" s="1157"/>
      <c r="AU958" s="1157"/>
      <c r="AV958" s="1157"/>
      <c r="AW958" s="1157"/>
      <c r="AX958" s="1157"/>
      <c r="AY958" s="1157"/>
      <c r="AZ958" s="1157"/>
      <c r="BA958" s="1157"/>
      <c r="BB958" s="1157"/>
      <c r="BC958" s="1157"/>
      <c r="BD958" s="1157"/>
      <c r="BE958" s="1157"/>
      <c r="BF958" s="1157"/>
      <c r="BG958" s="1157"/>
      <c r="BH958" s="1157"/>
      <c r="BI958" s="1157"/>
      <c r="BJ958" s="1157"/>
      <c r="BK958" s="1157"/>
      <c r="BL958" s="1157"/>
      <c r="BM958" s="1157"/>
      <c r="BN958" s="1157"/>
      <c r="BO958" s="1157"/>
      <c r="BP958" s="1157"/>
      <c r="BQ958" s="1157"/>
      <c r="BR958" s="1157"/>
      <c r="BS958" s="1201"/>
      <c r="BT958" s="1157"/>
      <c r="BU958" s="1157"/>
      <c r="BV958" s="1157"/>
      <c r="BW958" s="1157"/>
      <c r="BX958" s="1157"/>
      <c r="BY958" s="1157"/>
      <c r="BZ958" s="1157"/>
      <c r="CA958" s="1157"/>
      <c r="CB958" s="1157"/>
      <c r="CC958" s="1157"/>
      <c r="CD958" s="1157"/>
      <c r="CE958" s="1157"/>
      <c r="CF958" s="1157"/>
      <c r="CG958" s="1157"/>
      <c r="CH958" s="1157"/>
      <c r="CI958" s="1157"/>
      <c r="CJ958" s="1157"/>
      <c r="CK958" s="1157"/>
      <c r="CL958" s="1157"/>
      <c r="CM958" s="1201"/>
      <c r="CN958" s="1201"/>
      <c r="CO958" s="1202"/>
      <c r="CQ958" s="2118"/>
    </row>
    <row r="959" spans="1:95" s="701" customFormat="1">
      <c r="A959" s="1138"/>
      <c r="B959" s="1156"/>
      <c r="C959" s="1132"/>
      <c r="D959" s="1132"/>
      <c r="E959" s="1133"/>
      <c r="F959" s="1151"/>
      <c r="G959" s="1150"/>
      <c r="H959" s="1136"/>
      <c r="I959" s="1157"/>
      <c r="J959" s="1157"/>
      <c r="K959" s="1157"/>
      <c r="L959" s="1157"/>
      <c r="M959" s="1157"/>
      <c r="N959" s="1157"/>
      <c r="O959" s="1157"/>
      <c r="P959" s="1157"/>
      <c r="Q959" s="1157"/>
      <c r="R959" s="1157"/>
      <c r="S959" s="1157"/>
      <c r="T959" s="1157"/>
      <c r="U959" s="1157"/>
      <c r="V959" s="1157"/>
      <c r="W959" s="1157"/>
      <c r="X959" s="1157"/>
      <c r="Y959" s="1157"/>
      <c r="Z959" s="1157"/>
      <c r="AA959" s="1157"/>
      <c r="AB959" s="1201"/>
      <c r="AC959" s="1201"/>
      <c r="AD959" s="1201"/>
      <c r="AE959" s="1201"/>
      <c r="AF959" s="1157"/>
      <c r="AG959" s="1157"/>
      <c r="AH959" s="1157"/>
      <c r="AI959" s="1157"/>
      <c r="AJ959" s="1157"/>
      <c r="AK959" s="1157"/>
      <c r="AL959" s="1157"/>
      <c r="AM959" s="1157"/>
      <c r="AN959" s="1157"/>
      <c r="AO959" s="1157"/>
      <c r="AP959" s="1157"/>
      <c r="AQ959" s="1157"/>
      <c r="AR959" s="1157"/>
      <c r="AS959" s="1157"/>
      <c r="AT959" s="1157"/>
      <c r="AU959" s="1157"/>
      <c r="AV959" s="1157"/>
      <c r="AW959" s="1157"/>
      <c r="AX959" s="1157"/>
      <c r="AY959" s="1157"/>
      <c r="AZ959" s="1157"/>
      <c r="BA959" s="1157"/>
      <c r="BB959" s="1157"/>
      <c r="BC959" s="1157"/>
      <c r="BD959" s="1157"/>
      <c r="BE959" s="1157"/>
      <c r="BF959" s="1157"/>
      <c r="BG959" s="1157"/>
      <c r="BH959" s="1157"/>
      <c r="BI959" s="1157"/>
      <c r="BJ959" s="1157"/>
      <c r="BK959" s="1157"/>
      <c r="BL959" s="1157"/>
      <c r="BM959" s="1157"/>
      <c r="BN959" s="1157"/>
      <c r="BO959" s="1157"/>
      <c r="BP959" s="1157"/>
      <c r="BQ959" s="1157"/>
      <c r="BR959" s="1157"/>
      <c r="BS959" s="1201"/>
      <c r="BT959" s="1157"/>
      <c r="BU959" s="1157"/>
      <c r="BV959" s="1157"/>
      <c r="BW959" s="1157"/>
      <c r="BX959" s="1157"/>
      <c r="BY959" s="1157"/>
      <c r="BZ959" s="1157"/>
      <c r="CA959" s="1157"/>
      <c r="CB959" s="1157"/>
      <c r="CC959" s="1157"/>
      <c r="CD959" s="1157"/>
      <c r="CE959" s="1157"/>
      <c r="CF959" s="1157"/>
      <c r="CG959" s="1157"/>
      <c r="CH959" s="1157"/>
      <c r="CI959" s="1157"/>
      <c r="CJ959" s="1157"/>
      <c r="CK959" s="1157"/>
      <c r="CL959" s="1157"/>
      <c r="CM959" s="1201"/>
      <c r="CN959" s="1201"/>
      <c r="CO959" s="1202"/>
      <c r="CQ959" s="2118"/>
    </row>
    <row r="960" spans="1:95" s="701" customFormat="1">
      <c r="A960" s="1138"/>
      <c r="B960" s="1156"/>
      <c r="C960" s="1132"/>
      <c r="D960" s="1132"/>
      <c r="E960" s="1133"/>
      <c r="F960" s="1151"/>
      <c r="G960" s="1150"/>
      <c r="H960" s="1136"/>
      <c r="I960" s="1157"/>
      <c r="J960" s="1157"/>
      <c r="K960" s="1157"/>
      <c r="L960" s="1157"/>
      <c r="M960" s="1157"/>
      <c r="N960" s="1157"/>
      <c r="O960" s="1157"/>
      <c r="P960" s="1157"/>
      <c r="Q960" s="1157"/>
      <c r="R960" s="1157"/>
      <c r="S960" s="1157"/>
      <c r="T960" s="1157"/>
      <c r="U960" s="1157"/>
      <c r="V960" s="1157"/>
      <c r="W960" s="1157"/>
      <c r="X960" s="1157"/>
      <c r="Y960" s="1157"/>
      <c r="Z960" s="1157"/>
      <c r="AA960" s="1157"/>
      <c r="AB960" s="1201"/>
      <c r="AC960" s="1201"/>
      <c r="AD960" s="1201"/>
      <c r="AE960" s="1201"/>
      <c r="AF960" s="1157"/>
      <c r="AG960" s="1157"/>
      <c r="AH960" s="1157"/>
      <c r="AI960" s="1157"/>
      <c r="AJ960" s="1157"/>
      <c r="AK960" s="1157"/>
      <c r="AL960" s="1157"/>
      <c r="AM960" s="1157"/>
      <c r="AN960" s="1157"/>
      <c r="AO960" s="1157"/>
      <c r="AP960" s="1157"/>
      <c r="AQ960" s="1157"/>
      <c r="AR960" s="1157"/>
      <c r="AS960" s="1157"/>
      <c r="AT960" s="1157"/>
      <c r="AU960" s="1157"/>
      <c r="AV960" s="1157"/>
      <c r="AW960" s="1157"/>
      <c r="AX960" s="1157"/>
      <c r="AY960" s="1157"/>
      <c r="AZ960" s="1157"/>
      <c r="BA960" s="1157"/>
      <c r="BB960" s="1157"/>
      <c r="BC960" s="1157"/>
      <c r="BD960" s="1157"/>
      <c r="BE960" s="1157"/>
      <c r="BF960" s="1157"/>
      <c r="BG960" s="1157"/>
      <c r="BH960" s="1157"/>
      <c r="BI960" s="1157"/>
      <c r="BJ960" s="1157"/>
      <c r="BK960" s="1157"/>
      <c r="BL960" s="1157"/>
      <c r="BM960" s="1157"/>
      <c r="BN960" s="1157"/>
      <c r="BO960" s="1157"/>
      <c r="BP960" s="1157"/>
      <c r="BQ960" s="1157"/>
      <c r="BR960" s="1157"/>
      <c r="BS960" s="1201"/>
      <c r="BT960" s="1157"/>
      <c r="BU960" s="1157"/>
      <c r="BV960" s="1157"/>
      <c r="BW960" s="1157"/>
      <c r="BX960" s="1157"/>
      <c r="BY960" s="1157"/>
      <c r="BZ960" s="1157"/>
      <c r="CA960" s="1157"/>
      <c r="CB960" s="1157"/>
      <c r="CC960" s="1157"/>
      <c r="CD960" s="1157"/>
      <c r="CE960" s="1157"/>
      <c r="CF960" s="1157"/>
      <c r="CG960" s="1157"/>
      <c r="CH960" s="1157"/>
      <c r="CI960" s="1157"/>
      <c r="CJ960" s="1157"/>
      <c r="CK960" s="1157"/>
      <c r="CL960" s="1157"/>
      <c r="CM960" s="1201"/>
      <c r="CN960" s="1201"/>
      <c r="CO960" s="1202"/>
      <c r="CQ960" s="2118"/>
    </row>
    <row r="961" spans="1:95" s="701" customFormat="1">
      <c r="A961" s="1138"/>
      <c r="B961" s="1156"/>
      <c r="C961" s="1132"/>
      <c r="D961" s="1132"/>
      <c r="E961" s="1133"/>
      <c r="F961" s="1151"/>
      <c r="G961" s="1150"/>
      <c r="H961" s="1136"/>
      <c r="I961" s="1157"/>
      <c r="J961" s="1157"/>
      <c r="K961" s="1157"/>
      <c r="L961" s="1157"/>
      <c r="M961" s="1157"/>
      <c r="N961" s="1157"/>
      <c r="O961" s="1157"/>
      <c r="P961" s="1157"/>
      <c r="Q961" s="1157"/>
      <c r="R961" s="1157"/>
      <c r="S961" s="1157"/>
      <c r="T961" s="1157"/>
      <c r="U961" s="1157"/>
      <c r="V961" s="1157"/>
      <c r="W961" s="1157"/>
      <c r="X961" s="1157"/>
      <c r="Y961" s="1157"/>
      <c r="Z961" s="1157"/>
      <c r="AA961" s="1157"/>
      <c r="AB961" s="1201"/>
      <c r="AC961" s="1201"/>
      <c r="AD961" s="1201"/>
      <c r="AE961" s="1201"/>
      <c r="AF961" s="1157"/>
      <c r="AG961" s="1157"/>
      <c r="AH961" s="1157"/>
      <c r="AI961" s="1157"/>
      <c r="AJ961" s="1157"/>
      <c r="AK961" s="1157"/>
      <c r="AL961" s="1157"/>
      <c r="AM961" s="1157"/>
      <c r="AN961" s="1157"/>
      <c r="AO961" s="1157"/>
      <c r="AP961" s="1157"/>
      <c r="AQ961" s="1157"/>
      <c r="AR961" s="1157"/>
      <c r="AS961" s="1157"/>
      <c r="AT961" s="1157"/>
      <c r="AU961" s="1157"/>
      <c r="AV961" s="1157"/>
      <c r="AW961" s="1157"/>
      <c r="AX961" s="1157"/>
      <c r="AY961" s="1157"/>
      <c r="AZ961" s="1157"/>
      <c r="BA961" s="1157"/>
      <c r="BB961" s="1157"/>
      <c r="BC961" s="1157"/>
      <c r="BD961" s="1157"/>
      <c r="BE961" s="1157"/>
      <c r="BF961" s="1157"/>
      <c r="BG961" s="1157"/>
      <c r="BH961" s="1157"/>
      <c r="BI961" s="1157"/>
      <c r="BJ961" s="1157"/>
      <c r="BK961" s="1157"/>
      <c r="BL961" s="1157"/>
      <c r="BM961" s="1157"/>
      <c r="BN961" s="1157"/>
      <c r="BO961" s="1157"/>
      <c r="BP961" s="1157"/>
      <c r="BQ961" s="1157"/>
      <c r="BR961" s="1157"/>
      <c r="BS961" s="1201"/>
      <c r="BT961" s="1157"/>
      <c r="BU961" s="1157"/>
      <c r="BV961" s="1157"/>
      <c r="BW961" s="1157"/>
      <c r="BX961" s="1157"/>
      <c r="BY961" s="1157"/>
      <c r="BZ961" s="1157"/>
      <c r="CA961" s="1157"/>
      <c r="CB961" s="1157"/>
      <c r="CC961" s="1157"/>
      <c r="CD961" s="1157"/>
      <c r="CE961" s="1157"/>
      <c r="CF961" s="1157"/>
      <c r="CG961" s="1157"/>
      <c r="CH961" s="1157"/>
      <c r="CI961" s="1157"/>
      <c r="CJ961" s="1157"/>
      <c r="CK961" s="1157"/>
      <c r="CL961" s="1157"/>
      <c r="CM961" s="1201"/>
      <c r="CN961" s="1201"/>
      <c r="CO961" s="1202"/>
      <c r="CQ961" s="2118"/>
    </row>
    <row r="962" spans="1:95" s="701" customFormat="1">
      <c r="A962" s="1138"/>
      <c r="B962" s="1156"/>
      <c r="C962" s="1132"/>
      <c r="D962" s="1132"/>
      <c r="E962" s="1133"/>
      <c r="F962" s="1151"/>
      <c r="G962" s="1150"/>
      <c r="H962" s="1136"/>
      <c r="I962" s="1157"/>
      <c r="J962" s="1157"/>
      <c r="K962" s="1157"/>
      <c r="L962" s="1157"/>
      <c r="M962" s="1157"/>
      <c r="N962" s="1157"/>
      <c r="O962" s="1157"/>
      <c r="P962" s="1157"/>
      <c r="Q962" s="1157"/>
      <c r="R962" s="1157"/>
      <c r="S962" s="1157"/>
      <c r="T962" s="1157"/>
      <c r="U962" s="1157"/>
      <c r="V962" s="1157"/>
      <c r="W962" s="1157"/>
      <c r="X962" s="1157"/>
      <c r="Y962" s="1157"/>
      <c r="Z962" s="1157"/>
      <c r="AA962" s="1157"/>
      <c r="AB962" s="1201"/>
      <c r="AC962" s="1201"/>
      <c r="AD962" s="1201"/>
      <c r="AE962" s="1201"/>
      <c r="AF962" s="1157"/>
      <c r="AG962" s="1157"/>
      <c r="AH962" s="1157"/>
      <c r="AI962" s="1157"/>
      <c r="AJ962" s="1157"/>
      <c r="AK962" s="1157"/>
      <c r="AL962" s="1157"/>
      <c r="AM962" s="1157"/>
      <c r="AN962" s="1157"/>
      <c r="AO962" s="1157"/>
      <c r="AP962" s="1157"/>
      <c r="AQ962" s="1157"/>
      <c r="AR962" s="1157"/>
      <c r="AS962" s="1157"/>
      <c r="AT962" s="1157"/>
      <c r="AU962" s="1157"/>
      <c r="AV962" s="1157"/>
      <c r="AW962" s="1157"/>
      <c r="AX962" s="1157"/>
      <c r="AY962" s="1157"/>
      <c r="AZ962" s="1157"/>
      <c r="BA962" s="1157"/>
      <c r="BB962" s="1157"/>
      <c r="BC962" s="1157"/>
      <c r="BD962" s="1157"/>
      <c r="BE962" s="1157"/>
      <c r="BF962" s="1157"/>
      <c r="BG962" s="1157"/>
      <c r="BH962" s="1157"/>
      <c r="BI962" s="1157"/>
      <c r="BJ962" s="1157"/>
      <c r="BK962" s="1157"/>
      <c r="BL962" s="1157"/>
      <c r="BM962" s="1157"/>
      <c r="BN962" s="1157"/>
      <c r="BO962" s="1157"/>
      <c r="BP962" s="1157"/>
      <c r="BQ962" s="1157"/>
      <c r="BR962" s="1157"/>
      <c r="BS962" s="1201"/>
      <c r="BT962" s="1157"/>
      <c r="BU962" s="1157"/>
      <c r="BV962" s="1157"/>
      <c r="BW962" s="1157"/>
      <c r="BX962" s="1157"/>
      <c r="BY962" s="1157"/>
      <c r="BZ962" s="1157"/>
      <c r="CA962" s="1157"/>
      <c r="CB962" s="1157"/>
      <c r="CC962" s="1157"/>
      <c r="CD962" s="1157"/>
      <c r="CE962" s="1157"/>
      <c r="CF962" s="1157"/>
      <c r="CG962" s="1157"/>
      <c r="CH962" s="1157"/>
      <c r="CI962" s="1157"/>
      <c r="CJ962" s="1157"/>
      <c r="CK962" s="1157"/>
      <c r="CL962" s="1157"/>
      <c r="CM962" s="1201"/>
      <c r="CN962" s="1201"/>
      <c r="CO962" s="1202"/>
      <c r="CQ962" s="2118"/>
    </row>
    <row r="963" spans="1:95" s="701" customFormat="1">
      <c r="A963" s="1138"/>
      <c r="B963" s="1156"/>
      <c r="C963" s="1132"/>
      <c r="D963" s="1132"/>
      <c r="E963" s="1133"/>
      <c r="F963" s="1151"/>
      <c r="G963" s="1150"/>
      <c r="H963" s="1136"/>
      <c r="I963" s="1157"/>
      <c r="J963" s="1157"/>
      <c r="K963" s="1157"/>
      <c r="L963" s="1157"/>
      <c r="M963" s="1157"/>
      <c r="N963" s="1157"/>
      <c r="O963" s="1157"/>
      <c r="P963" s="1157"/>
      <c r="Q963" s="1157"/>
      <c r="R963" s="1157"/>
      <c r="S963" s="1157"/>
      <c r="T963" s="1157"/>
      <c r="U963" s="1157"/>
      <c r="V963" s="1157"/>
      <c r="W963" s="1157"/>
      <c r="X963" s="1157"/>
      <c r="Y963" s="1157"/>
      <c r="Z963" s="1157"/>
      <c r="AA963" s="1157"/>
      <c r="AB963" s="1201"/>
      <c r="AC963" s="1201"/>
      <c r="AD963" s="1201"/>
      <c r="AE963" s="1201"/>
      <c r="AF963" s="1157"/>
      <c r="AG963" s="1157"/>
      <c r="AH963" s="1157"/>
      <c r="AI963" s="1157"/>
      <c r="AJ963" s="1157"/>
      <c r="AK963" s="1157"/>
      <c r="AL963" s="1157"/>
      <c r="AM963" s="1157"/>
      <c r="AN963" s="1157"/>
      <c r="AO963" s="1157"/>
      <c r="AP963" s="1157"/>
      <c r="AQ963" s="1157"/>
      <c r="AR963" s="1157"/>
      <c r="AS963" s="1157"/>
      <c r="AT963" s="1157"/>
      <c r="AU963" s="1157"/>
      <c r="AV963" s="1157"/>
      <c r="AW963" s="1157"/>
      <c r="AX963" s="1157"/>
      <c r="AY963" s="1157"/>
      <c r="AZ963" s="1157"/>
      <c r="BA963" s="1157"/>
      <c r="BB963" s="1157"/>
      <c r="BC963" s="1157"/>
      <c r="BD963" s="1157"/>
      <c r="BE963" s="1157"/>
      <c r="BF963" s="1157"/>
      <c r="BG963" s="1157"/>
      <c r="BH963" s="1157"/>
      <c r="BI963" s="1157"/>
      <c r="BJ963" s="1157"/>
      <c r="BK963" s="1157"/>
      <c r="BL963" s="1157"/>
      <c r="BM963" s="1157"/>
      <c r="BN963" s="1157"/>
      <c r="BO963" s="1157"/>
      <c r="BP963" s="1157"/>
      <c r="BQ963" s="1157"/>
      <c r="BR963" s="1157"/>
      <c r="BS963" s="1201"/>
      <c r="BT963" s="1157"/>
      <c r="BU963" s="1157"/>
      <c r="BV963" s="1157"/>
      <c r="BW963" s="1157"/>
      <c r="BX963" s="1157"/>
      <c r="BY963" s="1157"/>
      <c r="BZ963" s="1157"/>
      <c r="CA963" s="1157"/>
      <c r="CB963" s="1157"/>
      <c r="CC963" s="1157"/>
      <c r="CD963" s="1157"/>
      <c r="CE963" s="1157"/>
      <c r="CF963" s="1157"/>
      <c r="CG963" s="1157"/>
      <c r="CH963" s="1157"/>
      <c r="CI963" s="1157"/>
      <c r="CJ963" s="1157"/>
      <c r="CK963" s="1157"/>
      <c r="CL963" s="1157"/>
      <c r="CM963" s="1201"/>
      <c r="CN963" s="1201"/>
      <c r="CO963" s="1202"/>
      <c r="CQ963" s="2118"/>
    </row>
    <row r="964" spans="1:95" s="701" customFormat="1">
      <c r="A964" s="1138"/>
      <c r="B964" s="1156"/>
      <c r="C964" s="1132"/>
      <c r="D964" s="1132"/>
      <c r="E964" s="1133"/>
      <c r="F964" s="1151"/>
      <c r="G964" s="1150"/>
      <c r="H964" s="1136"/>
      <c r="I964" s="1157"/>
      <c r="J964" s="1157"/>
      <c r="K964" s="1157"/>
      <c r="L964" s="1157"/>
      <c r="M964" s="1157"/>
      <c r="N964" s="1157"/>
      <c r="O964" s="1157"/>
      <c r="P964" s="1157"/>
      <c r="Q964" s="1157"/>
      <c r="R964" s="1157"/>
      <c r="S964" s="1157"/>
      <c r="T964" s="1157"/>
      <c r="U964" s="1157"/>
      <c r="V964" s="1157"/>
      <c r="W964" s="1157"/>
      <c r="X964" s="1157"/>
      <c r="Y964" s="1157"/>
      <c r="Z964" s="1157"/>
      <c r="AA964" s="1157"/>
      <c r="AB964" s="1201"/>
      <c r="AC964" s="1201"/>
      <c r="AD964" s="1201"/>
      <c r="AE964" s="1201"/>
      <c r="AF964" s="1157"/>
      <c r="AG964" s="1157"/>
      <c r="AH964" s="1157"/>
      <c r="AI964" s="1157"/>
      <c r="AJ964" s="1157"/>
      <c r="AK964" s="1157"/>
      <c r="AL964" s="1157"/>
      <c r="AM964" s="1157"/>
      <c r="AN964" s="1157"/>
      <c r="AO964" s="1157"/>
      <c r="AP964" s="1157"/>
      <c r="AQ964" s="1157"/>
      <c r="AR964" s="1157"/>
      <c r="AS964" s="1157"/>
      <c r="AT964" s="1157"/>
      <c r="AU964" s="1157"/>
      <c r="AV964" s="1157"/>
      <c r="AW964" s="1157"/>
      <c r="AX964" s="1157"/>
      <c r="AY964" s="1157"/>
      <c r="AZ964" s="1157"/>
      <c r="BA964" s="1157"/>
      <c r="BB964" s="1157"/>
      <c r="BC964" s="1157"/>
      <c r="BD964" s="1157"/>
      <c r="BE964" s="1157"/>
      <c r="BF964" s="1157"/>
      <c r="BG964" s="1157"/>
      <c r="BH964" s="1157"/>
      <c r="BI964" s="1157"/>
      <c r="BJ964" s="1157"/>
      <c r="BK964" s="1157"/>
      <c r="BL964" s="1157"/>
      <c r="BM964" s="1157"/>
      <c r="BN964" s="1157"/>
      <c r="BO964" s="1157"/>
      <c r="BP964" s="1157"/>
      <c r="BQ964" s="1157"/>
      <c r="BR964" s="1157"/>
      <c r="BS964" s="1201"/>
      <c r="BT964" s="1157"/>
      <c r="BU964" s="1157"/>
      <c r="BV964" s="1157"/>
      <c r="BW964" s="1157"/>
      <c r="BX964" s="1157"/>
      <c r="BY964" s="1157"/>
      <c r="BZ964" s="1157"/>
      <c r="CA964" s="1157"/>
      <c r="CB964" s="1157"/>
      <c r="CC964" s="1157"/>
      <c r="CD964" s="1157"/>
      <c r="CE964" s="1157"/>
      <c r="CF964" s="1157"/>
      <c r="CG964" s="1157"/>
      <c r="CH964" s="1157"/>
      <c r="CI964" s="1157"/>
      <c r="CJ964" s="1157"/>
      <c r="CK964" s="1157"/>
      <c r="CL964" s="1157"/>
      <c r="CM964" s="1201"/>
      <c r="CN964" s="1201"/>
      <c r="CO964" s="1202"/>
      <c r="CQ964" s="2118"/>
    </row>
    <row r="965" spans="1:95" s="701" customFormat="1">
      <c r="A965" s="1138"/>
      <c r="B965" s="1156"/>
      <c r="C965" s="1132"/>
      <c r="D965" s="1132"/>
      <c r="E965" s="1133"/>
      <c r="F965" s="1151"/>
      <c r="G965" s="1150"/>
      <c r="H965" s="1136"/>
      <c r="I965" s="1157"/>
      <c r="J965" s="1157"/>
      <c r="K965" s="1157"/>
      <c r="L965" s="1157"/>
      <c r="M965" s="1157"/>
      <c r="N965" s="1157"/>
      <c r="O965" s="1157"/>
      <c r="P965" s="1157"/>
      <c r="Q965" s="1157"/>
      <c r="R965" s="1157"/>
      <c r="S965" s="1157"/>
      <c r="T965" s="1157"/>
      <c r="U965" s="1157"/>
      <c r="V965" s="1157"/>
      <c r="W965" s="1157"/>
      <c r="X965" s="1157"/>
      <c r="Y965" s="1157"/>
      <c r="Z965" s="1157"/>
      <c r="AA965" s="1157"/>
      <c r="AB965" s="1201"/>
      <c r="AC965" s="1201"/>
      <c r="AD965" s="1201"/>
      <c r="AE965" s="1201"/>
      <c r="AF965" s="1157"/>
      <c r="AG965" s="1157"/>
      <c r="AH965" s="1157"/>
      <c r="AI965" s="1157"/>
      <c r="AJ965" s="1157"/>
      <c r="AK965" s="1157"/>
      <c r="AL965" s="1157"/>
      <c r="AM965" s="1157"/>
      <c r="AN965" s="1157"/>
      <c r="AO965" s="1157"/>
      <c r="AP965" s="1157"/>
      <c r="AQ965" s="1157"/>
      <c r="AR965" s="1157"/>
      <c r="AS965" s="1157"/>
      <c r="AT965" s="1157"/>
      <c r="AU965" s="1157"/>
      <c r="AV965" s="1157"/>
      <c r="AW965" s="1157"/>
      <c r="AX965" s="1157"/>
      <c r="AY965" s="1157"/>
      <c r="AZ965" s="1157"/>
      <c r="BA965" s="1157"/>
      <c r="BB965" s="1157"/>
      <c r="BC965" s="1157"/>
      <c r="BD965" s="1157"/>
      <c r="BE965" s="1157"/>
      <c r="BF965" s="1157"/>
      <c r="BG965" s="1157"/>
      <c r="BH965" s="1157"/>
      <c r="BI965" s="1157"/>
      <c r="BJ965" s="1157"/>
      <c r="BK965" s="1157"/>
      <c r="BL965" s="1157"/>
      <c r="BM965" s="1157"/>
      <c r="BN965" s="1157"/>
      <c r="BO965" s="1157"/>
      <c r="BP965" s="1157"/>
      <c r="BQ965" s="1157"/>
      <c r="BR965" s="1157"/>
      <c r="BS965" s="1201"/>
      <c r="BT965" s="1157"/>
      <c r="BU965" s="1157"/>
      <c r="BV965" s="1157"/>
      <c r="BW965" s="1157"/>
      <c r="BX965" s="1157"/>
      <c r="BY965" s="1157"/>
      <c r="BZ965" s="1157"/>
      <c r="CA965" s="1157"/>
      <c r="CB965" s="1157"/>
      <c r="CC965" s="1157"/>
      <c r="CD965" s="1157"/>
      <c r="CE965" s="1157"/>
      <c r="CF965" s="1157"/>
      <c r="CG965" s="1157"/>
      <c r="CH965" s="1157"/>
      <c r="CI965" s="1157"/>
      <c r="CJ965" s="1157"/>
      <c r="CK965" s="1157"/>
      <c r="CL965" s="1157"/>
      <c r="CM965" s="1201"/>
      <c r="CN965" s="1201"/>
      <c r="CO965" s="1202"/>
      <c r="CQ965" s="2118"/>
    </row>
    <row r="966" spans="1:95" s="701" customFormat="1">
      <c r="A966" s="1138"/>
      <c r="B966" s="1156"/>
      <c r="C966" s="1132"/>
      <c r="D966" s="1132"/>
      <c r="E966" s="1133"/>
      <c r="F966" s="1151"/>
      <c r="G966" s="1150"/>
      <c r="H966" s="1136"/>
      <c r="I966" s="1157"/>
      <c r="J966" s="1157"/>
      <c r="K966" s="1157"/>
      <c r="L966" s="1157"/>
      <c r="M966" s="1157"/>
      <c r="N966" s="1157"/>
      <c r="O966" s="1157"/>
      <c r="P966" s="1157"/>
      <c r="Q966" s="1157"/>
      <c r="R966" s="1157"/>
      <c r="S966" s="1157"/>
      <c r="T966" s="1157"/>
      <c r="U966" s="1157"/>
      <c r="V966" s="1157"/>
      <c r="W966" s="1157"/>
      <c r="X966" s="1157"/>
      <c r="Y966" s="1157"/>
      <c r="Z966" s="1157"/>
      <c r="AA966" s="1157"/>
      <c r="AB966" s="1201"/>
      <c r="AC966" s="1201"/>
      <c r="AD966" s="1201"/>
      <c r="AE966" s="1201"/>
      <c r="AF966" s="1157"/>
      <c r="AG966" s="1157"/>
      <c r="AH966" s="1157"/>
      <c r="AI966" s="1157"/>
      <c r="AJ966" s="1157"/>
      <c r="AK966" s="1157"/>
      <c r="AL966" s="1157"/>
      <c r="AM966" s="1157"/>
      <c r="AN966" s="1157"/>
      <c r="AO966" s="1157"/>
      <c r="AP966" s="1157"/>
      <c r="AQ966" s="1157"/>
      <c r="AR966" s="1157"/>
      <c r="AS966" s="1157"/>
      <c r="AT966" s="1157"/>
      <c r="AU966" s="1157"/>
      <c r="AV966" s="1157"/>
      <c r="AW966" s="1157"/>
      <c r="AX966" s="1157"/>
      <c r="AY966" s="1157"/>
      <c r="AZ966" s="1157"/>
      <c r="BA966" s="1157"/>
      <c r="BB966" s="1157"/>
      <c r="BC966" s="1157"/>
      <c r="BD966" s="1157"/>
      <c r="BE966" s="1157"/>
      <c r="BF966" s="1157"/>
      <c r="BG966" s="1157"/>
      <c r="BH966" s="1157"/>
      <c r="BI966" s="1157"/>
      <c r="BJ966" s="1157"/>
      <c r="BK966" s="1157"/>
      <c r="BL966" s="1157"/>
      <c r="BM966" s="1157"/>
      <c r="BN966" s="1157"/>
      <c r="BO966" s="1157"/>
      <c r="BP966" s="1157"/>
      <c r="BQ966" s="1157"/>
      <c r="BR966" s="1157"/>
      <c r="BS966" s="1201"/>
      <c r="BT966" s="1157"/>
      <c r="BU966" s="1157"/>
      <c r="BV966" s="1157"/>
      <c r="BW966" s="1157"/>
      <c r="BX966" s="1157"/>
      <c r="BY966" s="1157"/>
      <c r="BZ966" s="1157"/>
      <c r="CA966" s="1157"/>
      <c r="CB966" s="1157"/>
      <c r="CC966" s="1157"/>
      <c r="CD966" s="1157"/>
      <c r="CE966" s="1157"/>
      <c r="CF966" s="1157"/>
      <c r="CG966" s="1157"/>
      <c r="CH966" s="1157"/>
      <c r="CI966" s="1157"/>
      <c r="CJ966" s="1157"/>
      <c r="CK966" s="1157"/>
      <c r="CL966" s="1157"/>
      <c r="CM966" s="1201"/>
      <c r="CN966" s="1201"/>
      <c r="CO966" s="1202"/>
      <c r="CQ966" s="2118"/>
    </row>
    <row r="967" spans="1:95" s="701" customFormat="1">
      <c r="A967" s="1138"/>
      <c r="B967" s="1156"/>
      <c r="C967" s="1132"/>
      <c r="D967" s="1132"/>
      <c r="E967" s="1133"/>
      <c r="F967" s="1151"/>
      <c r="G967" s="1150"/>
      <c r="H967" s="1136"/>
      <c r="I967" s="1157"/>
      <c r="J967" s="1157"/>
      <c r="K967" s="1157"/>
      <c r="L967" s="1157"/>
      <c r="M967" s="1157"/>
      <c r="N967" s="1157"/>
      <c r="O967" s="1157"/>
      <c r="P967" s="1157"/>
      <c r="Q967" s="1157"/>
      <c r="R967" s="1157"/>
      <c r="S967" s="1157"/>
      <c r="T967" s="1157"/>
      <c r="U967" s="1157"/>
      <c r="V967" s="1157"/>
      <c r="W967" s="1157"/>
      <c r="X967" s="1157"/>
      <c r="Y967" s="1157"/>
      <c r="Z967" s="1157"/>
      <c r="AA967" s="1157"/>
      <c r="AB967" s="1201"/>
      <c r="AC967" s="1201"/>
      <c r="AD967" s="1201"/>
      <c r="AE967" s="1201"/>
      <c r="AF967" s="1157"/>
      <c r="AG967" s="1157"/>
      <c r="AH967" s="1157"/>
      <c r="AI967" s="1157"/>
      <c r="AJ967" s="1157"/>
      <c r="AK967" s="1157"/>
      <c r="AL967" s="1157"/>
      <c r="AM967" s="1157"/>
      <c r="AN967" s="1157"/>
      <c r="AO967" s="1157"/>
      <c r="AP967" s="1157"/>
      <c r="AQ967" s="1157"/>
      <c r="AR967" s="1157"/>
      <c r="AS967" s="1157"/>
      <c r="AT967" s="1157"/>
      <c r="AU967" s="1157"/>
      <c r="AV967" s="1157"/>
      <c r="AW967" s="1157"/>
      <c r="AX967" s="1157"/>
      <c r="AY967" s="1157"/>
      <c r="AZ967" s="1157"/>
      <c r="BA967" s="1157"/>
      <c r="BB967" s="1157"/>
      <c r="BC967" s="1157"/>
      <c r="BD967" s="1157"/>
      <c r="BE967" s="1157"/>
      <c r="BF967" s="1157"/>
      <c r="BG967" s="1157"/>
      <c r="BH967" s="1157"/>
      <c r="BI967" s="1157"/>
      <c r="BJ967" s="1157"/>
      <c r="BK967" s="1157"/>
      <c r="BL967" s="1157"/>
      <c r="BM967" s="1157"/>
      <c r="BN967" s="1157"/>
      <c r="BO967" s="1157"/>
      <c r="BP967" s="1157"/>
      <c r="BQ967" s="1157"/>
      <c r="BR967" s="1157"/>
      <c r="BS967" s="1201"/>
      <c r="BT967" s="1157"/>
      <c r="BU967" s="1157"/>
      <c r="BV967" s="1157"/>
      <c r="BW967" s="1157"/>
      <c r="BX967" s="1157"/>
      <c r="BY967" s="1157"/>
      <c r="BZ967" s="1157"/>
      <c r="CA967" s="1157"/>
      <c r="CB967" s="1157"/>
      <c r="CC967" s="1157"/>
      <c r="CD967" s="1157"/>
      <c r="CE967" s="1157"/>
      <c r="CF967" s="1157"/>
      <c r="CG967" s="1157"/>
      <c r="CH967" s="1157"/>
      <c r="CI967" s="1157"/>
      <c r="CJ967" s="1157"/>
      <c r="CK967" s="1157"/>
      <c r="CL967" s="1157"/>
      <c r="CM967" s="1201"/>
      <c r="CN967" s="1201"/>
      <c r="CO967" s="1202"/>
      <c r="CQ967" s="2118"/>
    </row>
    <row r="968" spans="1:95" s="701" customFormat="1">
      <c r="A968" s="1138"/>
      <c r="B968" s="1156"/>
      <c r="C968" s="1132"/>
      <c r="D968" s="1132"/>
      <c r="E968" s="1133"/>
      <c r="F968" s="1151"/>
      <c r="G968" s="1150"/>
      <c r="H968" s="1136"/>
      <c r="I968" s="1157"/>
      <c r="J968" s="1157"/>
      <c r="K968" s="1157"/>
      <c r="L968" s="1157"/>
      <c r="M968" s="1157"/>
      <c r="N968" s="1157"/>
      <c r="O968" s="1157"/>
      <c r="P968" s="1157"/>
      <c r="Q968" s="1157"/>
      <c r="R968" s="1157"/>
      <c r="S968" s="1157"/>
      <c r="T968" s="1157"/>
      <c r="U968" s="1157"/>
      <c r="V968" s="1157"/>
      <c r="W968" s="1157"/>
      <c r="X968" s="1157"/>
      <c r="Y968" s="1157"/>
      <c r="Z968" s="1157"/>
      <c r="AA968" s="1157"/>
      <c r="AB968" s="1201"/>
      <c r="AC968" s="1201"/>
      <c r="AD968" s="1201"/>
      <c r="AE968" s="1201"/>
      <c r="AF968" s="1157"/>
      <c r="AG968" s="1157"/>
      <c r="AH968" s="1157"/>
      <c r="AI968" s="1157"/>
      <c r="AJ968" s="1157"/>
      <c r="AK968" s="1157"/>
      <c r="AL968" s="1157"/>
      <c r="AM968" s="1157"/>
      <c r="AN968" s="1157"/>
      <c r="AO968" s="1157"/>
      <c r="AP968" s="1157"/>
      <c r="AQ968" s="1157"/>
      <c r="AR968" s="1157"/>
      <c r="AS968" s="1157"/>
      <c r="AT968" s="1157"/>
      <c r="AU968" s="1157"/>
      <c r="AV968" s="1157"/>
      <c r="AW968" s="1157"/>
      <c r="AX968" s="1157"/>
      <c r="AY968" s="1157"/>
      <c r="AZ968" s="1157"/>
      <c r="BA968" s="1157"/>
      <c r="BB968" s="1157"/>
      <c r="BC968" s="1157"/>
      <c r="BD968" s="1157"/>
      <c r="BE968" s="1157"/>
      <c r="BF968" s="1157"/>
      <c r="BG968" s="1157"/>
      <c r="BH968" s="1157"/>
      <c r="BI968" s="1157"/>
      <c r="BJ968" s="1157"/>
      <c r="BK968" s="1157"/>
      <c r="BL968" s="1157"/>
      <c r="BM968" s="1157"/>
      <c r="BN968" s="1157"/>
      <c r="BO968" s="1157"/>
      <c r="BP968" s="1157"/>
      <c r="BQ968" s="1157"/>
      <c r="BR968" s="1157"/>
      <c r="BS968" s="1201"/>
      <c r="BT968" s="1157"/>
      <c r="BU968" s="1157"/>
      <c r="BV968" s="1157"/>
      <c r="BW968" s="1157"/>
      <c r="BX968" s="1157"/>
      <c r="BY968" s="1157"/>
      <c r="BZ968" s="1157"/>
      <c r="CA968" s="1157"/>
      <c r="CB968" s="1157"/>
      <c r="CC968" s="1157"/>
      <c r="CD968" s="1157"/>
      <c r="CE968" s="1157"/>
      <c r="CF968" s="1157"/>
      <c r="CG968" s="1157"/>
      <c r="CH968" s="1157"/>
      <c r="CI968" s="1157"/>
      <c r="CJ968" s="1157"/>
      <c r="CK968" s="1157"/>
      <c r="CL968" s="1157"/>
      <c r="CM968" s="1201"/>
      <c r="CN968" s="1201"/>
      <c r="CO968" s="1202"/>
      <c r="CQ968" s="2118"/>
    </row>
    <row r="969" spans="1:95" s="701" customFormat="1">
      <c r="A969" s="1138"/>
      <c r="B969" s="1156"/>
      <c r="C969" s="1132"/>
      <c r="D969" s="1132"/>
      <c r="E969" s="1133"/>
      <c r="F969" s="1151"/>
      <c r="G969" s="1150"/>
      <c r="H969" s="1136"/>
      <c r="I969" s="1157"/>
      <c r="J969" s="1157"/>
      <c r="K969" s="1157"/>
      <c r="L969" s="1157"/>
      <c r="M969" s="1157"/>
      <c r="N969" s="1157"/>
      <c r="O969" s="1157"/>
      <c r="P969" s="1157"/>
      <c r="Q969" s="1157"/>
      <c r="R969" s="1157"/>
      <c r="S969" s="1157"/>
      <c r="T969" s="1157"/>
      <c r="U969" s="1157"/>
      <c r="V969" s="1157"/>
      <c r="W969" s="1157"/>
      <c r="X969" s="1157"/>
      <c r="Y969" s="1157"/>
      <c r="Z969" s="1157"/>
      <c r="AA969" s="1157"/>
      <c r="AB969" s="1201"/>
      <c r="AC969" s="1201"/>
      <c r="AD969" s="1201"/>
      <c r="AE969" s="1201"/>
      <c r="AF969" s="1157"/>
      <c r="AG969" s="1157"/>
      <c r="AH969" s="1157"/>
      <c r="AI969" s="1157"/>
      <c r="AJ969" s="1157"/>
      <c r="AK969" s="1157"/>
      <c r="AL969" s="1157"/>
      <c r="AM969" s="1157"/>
      <c r="AN969" s="1157"/>
      <c r="AO969" s="1157"/>
      <c r="AP969" s="1157"/>
      <c r="AQ969" s="1157"/>
      <c r="AR969" s="1157"/>
      <c r="AS969" s="1157"/>
      <c r="AT969" s="1157"/>
      <c r="AU969" s="1157"/>
      <c r="AV969" s="1157"/>
      <c r="AW969" s="1157"/>
      <c r="AX969" s="1157"/>
      <c r="AY969" s="1157"/>
      <c r="AZ969" s="1157"/>
      <c r="BA969" s="1157"/>
      <c r="BB969" s="1157"/>
      <c r="BC969" s="1157"/>
      <c r="BD969" s="1157"/>
      <c r="BE969" s="1157"/>
      <c r="BF969" s="1157"/>
      <c r="BG969" s="1157"/>
      <c r="BH969" s="1157"/>
      <c r="BI969" s="1157"/>
      <c r="BJ969" s="1157"/>
      <c r="BK969" s="1157"/>
      <c r="BL969" s="1157"/>
      <c r="BM969" s="1157"/>
      <c r="BN969" s="1157"/>
      <c r="BO969" s="1157"/>
      <c r="BP969" s="1157"/>
      <c r="BQ969" s="1157"/>
      <c r="BR969" s="1157"/>
      <c r="BS969" s="1201"/>
      <c r="BT969" s="1157"/>
      <c r="BU969" s="1157"/>
      <c r="BV969" s="1157"/>
      <c r="BW969" s="1157"/>
      <c r="BX969" s="1157"/>
      <c r="BY969" s="1157"/>
      <c r="BZ969" s="1157"/>
      <c r="CA969" s="1157"/>
      <c r="CB969" s="1157"/>
      <c r="CC969" s="1157"/>
      <c r="CD969" s="1157"/>
      <c r="CE969" s="1157"/>
      <c r="CF969" s="1157"/>
      <c r="CG969" s="1157"/>
      <c r="CH969" s="1157"/>
      <c r="CI969" s="1157"/>
      <c r="CJ969" s="1157"/>
      <c r="CK969" s="1157"/>
      <c r="CL969" s="1157"/>
      <c r="CM969" s="1201"/>
      <c r="CN969" s="1201"/>
      <c r="CO969" s="1202"/>
      <c r="CQ969" s="2118"/>
    </row>
    <row r="970" spans="1:95" s="701" customFormat="1">
      <c r="A970" s="1138"/>
      <c r="B970" s="1156"/>
      <c r="C970" s="1132"/>
      <c r="D970" s="1132"/>
      <c r="E970" s="1133"/>
      <c r="F970" s="1151"/>
      <c r="G970" s="1150"/>
      <c r="H970" s="1136"/>
      <c r="I970" s="1157"/>
      <c r="J970" s="1157"/>
      <c r="K970" s="1157"/>
      <c r="L970" s="1157"/>
      <c r="M970" s="1157"/>
      <c r="N970" s="1157"/>
      <c r="O970" s="1157"/>
      <c r="P970" s="1157"/>
      <c r="Q970" s="1157"/>
      <c r="R970" s="1157"/>
      <c r="S970" s="1157"/>
      <c r="T970" s="1157"/>
      <c r="U970" s="1157"/>
      <c r="V970" s="1157"/>
      <c r="W970" s="1157"/>
      <c r="X970" s="1157"/>
      <c r="Y970" s="1157"/>
      <c r="Z970" s="1157"/>
      <c r="AA970" s="1157"/>
      <c r="AB970" s="1201"/>
      <c r="AC970" s="1201"/>
      <c r="AD970" s="1201"/>
      <c r="AE970" s="1201"/>
      <c r="AF970" s="1157"/>
      <c r="AG970" s="1157"/>
      <c r="AH970" s="1157"/>
      <c r="AI970" s="1157"/>
      <c r="AJ970" s="1157"/>
      <c r="AK970" s="1157"/>
      <c r="AL970" s="1157"/>
      <c r="AM970" s="1157"/>
      <c r="AN970" s="1157"/>
      <c r="AO970" s="1157"/>
      <c r="AP970" s="1157"/>
      <c r="AQ970" s="1157"/>
      <c r="AR970" s="1157"/>
      <c r="AS970" s="1157"/>
      <c r="AT970" s="1157"/>
      <c r="AU970" s="1157"/>
      <c r="AV970" s="1157"/>
      <c r="AW970" s="1157"/>
      <c r="AX970" s="1157"/>
      <c r="AY970" s="1157"/>
      <c r="AZ970" s="1157"/>
      <c r="BA970" s="1157"/>
      <c r="BB970" s="1157"/>
      <c r="BC970" s="1157"/>
      <c r="BD970" s="1157"/>
      <c r="BE970" s="1157"/>
      <c r="BF970" s="1157"/>
      <c r="BG970" s="1157"/>
      <c r="BH970" s="1157"/>
      <c r="BI970" s="1157"/>
      <c r="BJ970" s="1157"/>
      <c r="BK970" s="1157"/>
      <c r="BL970" s="1157"/>
      <c r="BM970" s="1157"/>
      <c r="BN970" s="1157"/>
      <c r="BO970" s="1157"/>
      <c r="BP970" s="1157"/>
      <c r="BQ970" s="1157"/>
      <c r="BR970" s="1157"/>
      <c r="BS970" s="1201"/>
      <c r="BT970" s="1157"/>
      <c r="BU970" s="1157"/>
      <c r="BV970" s="1157"/>
      <c r="BW970" s="1157"/>
      <c r="BX970" s="1157"/>
      <c r="BY970" s="1157"/>
      <c r="BZ970" s="1157"/>
      <c r="CA970" s="1157"/>
      <c r="CB970" s="1157"/>
      <c r="CC970" s="1157"/>
      <c r="CD970" s="1157"/>
      <c r="CE970" s="1157"/>
      <c r="CF970" s="1157"/>
      <c r="CG970" s="1157"/>
      <c r="CH970" s="1157"/>
      <c r="CI970" s="1157"/>
      <c r="CJ970" s="1157"/>
      <c r="CK970" s="1157"/>
      <c r="CL970" s="1157"/>
      <c r="CM970" s="1201"/>
      <c r="CN970" s="1201"/>
      <c r="CO970" s="1202"/>
      <c r="CQ970" s="2118"/>
    </row>
    <row r="971" spans="1:95" s="701" customFormat="1">
      <c r="A971" s="1138"/>
      <c r="B971" s="1156"/>
      <c r="C971" s="1132"/>
      <c r="D971" s="1132"/>
      <c r="E971" s="1133"/>
      <c r="F971" s="1151"/>
      <c r="G971" s="1150"/>
      <c r="H971" s="1136"/>
      <c r="I971" s="1157"/>
      <c r="J971" s="1157"/>
      <c r="K971" s="1157"/>
      <c r="L971" s="1157"/>
      <c r="M971" s="1157"/>
      <c r="N971" s="1157"/>
      <c r="O971" s="1157"/>
      <c r="P971" s="1157"/>
      <c r="Q971" s="1157"/>
      <c r="R971" s="1157"/>
      <c r="S971" s="1157"/>
      <c r="T971" s="1157"/>
      <c r="U971" s="1157"/>
      <c r="V971" s="1157"/>
      <c r="W971" s="1157"/>
      <c r="X971" s="1157"/>
      <c r="Y971" s="1157"/>
      <c r="Z971" s="1157"/>
      <c r="AA971" s="1157"/>
      <c r="AB971" s="1201"/>
      <c r="AC971" s="1201"/>
      <c r="AD971" s="1201"/>
      <c r="AE971" s="1201"/>
      <c r="AF971" s="1157"/>
      <c r="AG971" s="1157"/>
      <c r="AH971" s="1157"/>
      <c r="AI971" s="1157"/>
      <c r="AJ971" s="1157"/>
      <c r="AK971" s="1157"/>
      <c r="AL971" s="1157"/>
      <c r="AM971" s="1157"/>
      <c r="AN971" s="1157"/>
      <c r="AO971" s="1157"/>
      <c r="AP971" s="1157"/>
      <c r="AQ971" s="1157"/>
      <c r="AR971" s="1157"/>
      <c r="AS971" s="1157"/>
      <c r="AT971" s="1157"/>
      <c r="AU971" s="1157"/>
      <c r="AV971" s="1157"/>
      <c r="AW971" s="1157"/>
      <c r="AX971" s="1157"/>
      <c r="AY971" s="1157"/>
      <c r="AZ971" s="1157"/>
      <c r="BA971" s="1157"/>
      <c r="BB971" s="1157"/>
      <c r="BC971" s="1157"/>
      <c r="BD971" s="1157"/>
      <c r="BE971" s="1157"/>
      <c r="BF971" s="1157"/>
      <c r="BG971" s="1157"/>
      <c r="BH971" s="1157"/>
      <c r="BI971" s="1157"/>
      <c r="BJ971" s="1157"/>
      <c r="BK971" s="1157"/>
      <c r="BL971" s="1157"/>
      <c r="BM971" s="1157"/>
      <c r="BN971" s="1157"/>
      <c r="BO971" s="1157"/>
      <c r="BP971" s="1157"/>
      <c r="BQ971" s="1157"/>
      <c r="BR971" s="1157"/>
      <c r="BS971" s="1201"/>
      <c r="BT971" s="1157"/>
      <c r="BU971" s="1157"/>
      <c r="BV971" s="1157"/>
      <c r="BW971" s="1157"/>
      <c r="BX971" s="1157"/>
      <c r="BY971" s="1157"/>
      <c r="BZ971" s="1157"/>
      <c r="CA971" s="1157"/>
      <c r="CB971" s="1157"/>
      <c r="CC971" s="1157"/>
      <c r="CD971" s="1157"/>
      <c r="CE971" s="1157"/>
      <c r="CF971" s="1157"/>
      <c r="CG971" s="1157"/>
      <c r="CH971" s="1157"/>
      <c r="CI971" s="1157"/>
      <c r="CJ971" s="1157"/>
      <c r="CK971" s="1157"/>
      <c r="CL971" s="1157"/>
      <c r="CM971" s="1201"/>
      <c r="CN971" s="1201"/>
      <c r="CO971" s="1202"/>
      <c r="CQ971" s="2118"/>
    </row>
    <row r="972" spans="1:95" s="701" customFormat="1">
      <c r="A972" s="1138"/>
      <c r="B972" s="1156"/>
      <c r="C972" s="1132"/>
      <c r="D972" s="1132"/>
      <c r="E972" s="1133"/>
      <c r="F972" s="1151"/>
      <c r="G972" s="1150"/>
      <c r="H972" s="1136"/>
      <c r="I972" s="1157"/>
      <c r="J972" s="1157"/>
      <c r="K972" s="1157"/>
      <c r="L972" s="1157"/>
      <c r="M972" s="1157"/>
      <c r="N972" s="1157"/>
      <c r="O972" s="1157"/>
      <c r="P972" s="1157"/>
      <c r="Q972" s="1157"/>
      <c r="R972" s="1157"/>
      <c r="S972" s="1157"/>
      <c r="T972" s="1157"/>
      <c r="U972" s="1157"/>
      <c r="V972" s="1157"/>
      <c r="W972" s="1157"/>
      <c r="X972" s="1157"/>
      <c r="Y972" s="1157"/>
      <c r="Z972" s="1157"/>
      <c r="AA972" s="1157"/>
      <c r="AB972" s="1201"/>
      <c r="AC972" s="1201"/>
      <c r="AD972" s="1201"/>
      <c r="AE972" s="1201"/>
      <c r="AF972" s="1157"/>
      <c r="AG972" s="1157"/>
      <c r="AH972" s="1157"/>
      <c r="AI972" s="1157"/>
      <c r="AJ972" s="1157"/>
      <c r="AK972" s="1157"/>
      <c r="AL972" s="1157"/>
      <c r="AM972" s="1157"/>
      <c r="AN972" s="1157"/>
      <c r="AO972" s="1157"/>
      <c r="AP972" s="1157"/>
      <c r="AQ972" s="1157"/>
      <c r="AR972" s="1157"/>
      <c r="AS972" s="1157"/>
      <c r="AT972" s="1157"/>
      <c r="AU972" s="1157"/>
      <c r="AV972" s="1157"/>
      <c r="AW972" s="1157"/>
      <c r="AX972" s="1157"/>
      <c r="AY972" s="1157"/>
      <c r="AZ972" s="1157"/>
      <c r="BA972" s="1157"/>
      <c r="BB972" s="1157"/>
      <c r="BC972" s="1157"/>
      <c r="BD972" s="1157"/>
      <c r="BE972" s="1157"/>
      <c r="BF972" s="1157"/>
      <c r="BG972" s="1157"/>
      <c r="BH972" s="1157"/>
      <c r="BI972" s="1157"/>
      <c r="BJ972" s="1157"/>
      <c r="BK972" s="1157"/>
      <c r="BL972" s="1157"/>
      <c r="BM972" s="1157"/>
      <c r="BN972" s="1157"/>
      <c r="BO972" s="1157"/>
      <c r="BP972" s="1157"/>
      <c r="BQ972" s="1157"/>
      <c r="BR972" s="1157"/>
      <c r="BS972" s="1201"/>
      <c r="BT972" s="1157"/>
      <c r="BU972" s="1157"/>
      <c r="BV972" s="1157"/>
      <c r="BW972" s="1157"/>
      <c r="BX972" s="1157"/>
      <c r="BY972" s="1157"/>
      <c r="BZ972" s="1157"/>
      <c r="CA972" s="1157"/>
      <c r="CB972" s="1157"/>
      <c r="CC972" s="1157"/>
      <c r="CD972" s="1157"/>
      <c r="CE972" s="1157"/>
      <c r="CF972" s="1157"/>
      <c r="CG972" s="1157"/>
      <c r="CH972" s="1157"/>
      <c r="CI972" s="1157"/>
      <c r="CJ972" s="1157"/>
      <c r="CK972" s="1157"/>
      <c r="CL972" s="1157"/>
      <c r="CM972" s="1201"/>
      <c r="CN972" s="1201"/>
      <c r="CO972" s="1202"/>
      <c r="CQ972" s="2118"/>
    </row>
    <row r="973" spans="1:95" s="701" customFormat="1">
      <c r="A973" s="1138"/>
      <c r="B973" s="1156"/>
      <c r="C973" s="1132"/>
      <c r="D973" s="1132"/>
      <c r="E973" s="1133"/>
      <c r="F973" s="1151"/>
      <c r="G973" s="1150"/>
      <c r="H973" s="1136"/>
      <c r="I973" s="1157"/>
      <c r="J973" s="1157"/>
      <c r="K973" s="1157"/>
      <c r="L973" s="1157"/>
      <c r="M973" s="1157"/>
      <c r="N973" s="1157"/>
      <c r="O973" s="1157"/>
      <c r="P973" s="1157"/>
      <c r="Q973" s="1157"/>
      <c r="R973" s="1157"/>
      <c r="S973" s="1157"/>
      <c r="T973" s="1157"/>
      <c r="U973" s="1157"/>
      <c r="V973" s="1157"/>
      <c r="W973" s="1157"/>
      <c r="X973" s="1157"/>
      <c r="Y973" s="1157"/>
      <c r="Z973" s="1157"/>
      <c r="AA973" s="1157"/>
      <c r="AB973" s="1201"/>
      <c r="AC973" s="1201"/>
      <c r="AD973" s="1201"/>
      <c r="AE973" s="1201"/>
      <c r="AF973" s="1157"/>
      <c r="AG973" s="1157"/>
      <c r="AH973" s="1157"/>
      <c r="AI973" s="1157"/>
      <c r="AJ973" s="1157"/>
      <c r="AK973" s="1157"/>
      <c r="AL973" s="1157"/>
      <c r="AM973" s="1157"/>
      <c r="AN973" s="1157"/>
      <c r="AO973" s="1157"/>
      <c r="AP973" s="1157"/>
      <c r="AQ973" s="1157"/>
      <c r="AR973" s="1157"/>
      <c r="AS973" s="1157"/>
      <c r="AT973" s="1157"/>
      <c r="AU973" s="1157"/>
      <c r="AV973" s="1157"/>
      <c r="AW973" s="1157"/>
      <c r="AX973" s="1157"/>
      <c r="AY973" s="1157"/>
      <c r="AZ973" s="1157"/>
      <c r="BA973" s="1157"/>
      <c r="BB973" s="1157"/>
      <c r="BC973" s="1157"/>
      <c r="BD973" s="1157"/>
      <c r="BE973" s="1157"/>
      <c r="BF973" s="1157"/>
      <c r="BG973" s="1157"/>
      <c r="BH973" s="1157"/>
      <c r="BI973" s="1157"/>
      <c r="BJ973" s="1157"/>
      <c r="BK973" s="1157"/>
      <c r="BL973" s="1157"/>
      <c r="BM973" s="1157"/>
      <c r="BN973" s="1157"/>
      <c r="BO973" s="1157"/>
      <c r="BP973" s="1157"/>
      <c r="BQ973" s="1157"/>
      <c r="BR973" s="1157"/>
      <c r="BS973" s="1201"/>
      <c r="BT973" s="1157"/>
      <c r="BU973" s="1157"/>
      <c r="BV973" s="1157"/>
      <c r="BW973" s="1157"/>
      <c r="BX973" s="1157"/>
      <c r="BY973" s="1157"/>
      <c r="BZ973" s="1157"/>
      <c r="CA973" s="1157"/>
      <c r="CB973" s="1157"/>
      <c r="CC973" s="1157"/>
      <c r="CD973" s="1157"/>
      <c r="CE973" s="1157"/>
      <c r="CF973" s="1157"/>
      <c r="CG973" s="1157"/>
      <c r="CH973" s="1157"/>
      <c r="CI973" s="1157"/>
      <c r="CJ973" s="1157"/>
      <c r="CK973" s="1157"/>
      <c r="CL973" s="1157"/>
      <c r="CM973" s="1201"/>
      <c r="CN973" s="1201"/>
      <c r="CO973" s="1202"/>
      <c r="CQ973" s="2118"/>
    </row>
    <row r="974" spans="1:95" s="701" customFormat="1">
      <c r="A974" s="1138"/>
      <c r="B974" s="1156"/>
      <c r="C974" s="1132"/>
      <c r="D974" s="1132"/>
      <c r="E974" s="1133"/>
      <c r="F974" s="1151"/>
      <c r="G974" s="1150"/>
      <c r="H974" s="1136"/>
      <c r="I974" s="1157"/>
      <c r="J974" s="1157"/>
      <c r="K974" s="1157"/>
      <c r="L974" s="1157"/>
      <c r="M974" s="1157"/>
      <c r="N974" s="1157"/>
      <c r="O974" s="1157"/>
      <c r="P974" s="1157"/>
      <c r="Q974" s="1157"/>
      <c r="R974" s="1157"/>
      <c r="S974" s="1157"/>
      <c r="T974" s="1157"/>
      <c r="U974" s="1157"/>
      <c r="V974" s="1157"/>
      <c r="W974" s="1157"/>
      <c r="X974" s="1157"/>
      <c r="Y974" s="1157"/>
      <c r="Z974" s="1157"/>
      <c r="AA974" s="1157"/>
      <c r="AB974" s="1201"/>
      <c r="AC974" s="1201"/>
      <c r="AD974" s="1201"/>
      <c r="AE974" s="1201"/>
      <c r="AF974" s="1157"/>
      <c r="AG974" s="1157"/>
      <c r="AH974" s="1157"/>
      <c r="AI974" s="1157"/>
      <c r="AJ974" s="1157"/>
      <c r="AK974" s="1157"/>
      <c r="AL974" s="1157"/>
      <c r="AM974" s="1157"/>
      <c r="AN974" s="1157"/>
      <c r="AO974" s="1157"/>
      <c r="AP974" s="1157"/>
      <c r="AQ974" s="1157"/>
      <c r="AR974" s="1157"/>
      <c r="AS974" s="1157"/>
      <c r="AT974" s="1157"/>
      <c r="AU974" s="1157"/>
      <c r="AV974" s="1157"/>
      <c r="AW974" s="1157"/>
      <c r="AX974" s="1157"/>
      <c r="AY974" s="1157"/>
      <c r="AZ974" s="1157"/>
      <c r="BA974" s="1157"/>
      <c r="BB974" s="1157"/>
      <c r="BC974" s="1157"/>
      <c r="BD974" s="1157"/>
      <c r="BE974" s="1157"/>
      <c r="BF974" s="1157"/>
      <c r="BG974" s="1157"/>
      <c r="BH974" s="1157"/>
      <c r="BI974" s="1157"/>
      <c r="BJ974" s="1157"/>
      <c r="BK974" s="1157"/>
      <c r="BL974" s="1157"/>
      <c r="BM974" s="1157"/>
      <c r="BN974" s="1157"/>
      <c r="BO974" s="1157"/>
      <c r="BP974" s="1157"/>
      <c r="BQ974" s="1157"/>
      <c r="BR974" s="1157"/>
      <c r="BS974" s="1201"/>
      <c r="BT974" s="1157"/>
      <c r="BU974" s="1157"/>
      <c r="BV974" s="1157"/>
      <c r="BW974" s="1157"/>
      <c r="BX974" s="1157"/>
      <c r="BY974" s="1157"/>
      <c r="BZ974" s="1157"/>
      <c r="CA974" s="1157"/>
      <c r="CB974" s="1157"/>
      <c r="CC974" s="1157"/>
      <c r="CD974" s="1157"/>
      <c r="CE974" s="1157"/>
      <c r="CF974" s="1157"/>
      <c r="CG974" s="1157"/>
      <c r="CH974" s="1157"/>
      <c r="CI974" s="1157"/>
      <c r="CJ974" s="1157"/>
      <c r="CK974" s="1157"/>
      <c r="CL974" s="1157"/>
      <c r="CM974" s="1201"/>
      <c r="CN974" s="1201"/>
      <c r="CO974" s="1202"/>
      <c r="CQ974" s="2118"/>
    </row>
    <row r="975" spans="1:95" s="701" customFormat="1">
      <c r="A975" s="1138"/>
      <c r="B975" s="1156"/>
      <c r="C975" s="1132"/>
      <c r="D975" s="1132"/>
      <c r="E975" s="1133"/>
      <c r="F975" s="1151"/>
      <c r="G975" s="1150"/>
      <c r="H975" s="1136"/>
      <c r="I975" s="1157"/>
      <c r="J975" s="1157"/>
      <c r="K975" s="1157"/>
      <c r="L975" s="1157"/>
      <c r="M975" s="1157"/>
      <c r="N975" s="1157"/>
      <c r="O975" s="1157"/>
      <c r="P975" s="1157"/>
      <c r="Q975" s="1157"/>
      <c r="R975" s="1157"/>
      <c r="S975" s="1157"/>
      <c r="T975" s="1157"/>
      <c r="U975" s="1157"/>
      <c r="V975" s="1157"/>
      <c r="W975" s="1157"/>
      <c r="X975" s="1157"/>
      <c r="Y975" s="1157"/>
      <c r="Z975" s="1157"/>
      <c r="AA975" s="1157"/>
      <c r="AB975" s="1201"/>
      <c r="AC975" s="1201"/>
      <c r="AD975" s="1201"/>
      <c r="AE975" s="1201"/>
      <c r="AF975" s="1157"/>
      <c r="AG975" s="1157"/>
      <c r="AH975" s="1157"/>
      <c r="AI975" s="1157"/>
      <c r="AJ975" s="1157"/>
      <c r="AK975" s="1157"/>
      <c r="AL975" s="1157"/>
      <c r="AM975" s="1157"/>
      <c r="AN975" s="1157"/>
      <c r="AO975" s="1157"/>
      <c r="AP975" s="1157"/>
      <c r="AQ975" s="1157"/>
      <c r="AR975" s="1157"/>
      <c r="AS975" s="1157"/>
      <c r="AT975" s="1157"/>
      <c r="AU975" s="1157"/>
      <c r="AV975" s="1157"/>
      <c r="AW975" s="1157"/>
      <c r="AX975" s="1157"/>
      <c r="AY975" s="1157"/>
      <c r="AZ975" s="1157"/>
      <c r="BA975" s="1157"/>
      <c r="BB975" s="1157"/>
      <c r="BC975" s="1157"/>
      <c r="BD975" s="1157"/>
      <c r="BE975" s="1157"/>
      <c r="BF975" s="1157"/>
      <c r="BG975" s="1157"/>
      <c r="BH975" s="1157"/>
      <c r="BI975" s="1157"/>
      <c r="BJ975" s="1157"/>
      <c r="BK975" s="1157"/>
      <c r="BL975" s="1157"/>
      <c r="BM975" s="1157"/>
      <c r="BN975" s="1157"/>
      <c r="BO975" s="1157"/>
      <c r="BP975" s="1157"/>
      <c r="BQ975" s="1157"/>
      <c r="BR975" s="1157"/>
      <c r="BS975" s="1201"/>
      <c r="BT975" s="1157"/>
      <c r="BU975" s="1157"/>
      <c r="BV975" s="1157"/>
      <c r="BW975" s="1157"/>
      <c r="BX975" s="1157"/>
      <c r="BY975" s="1157"/>
      <c r="BZ975" s="1157"/>
      <c r="CA975" s="1157"/>
      <c r="CB975" s="1157"/>
      <c r="CC975" s="1157"/>
      <c r="CD975" s="1157"/>
      <c r="CE975" s="1157"/>
      <c r="CF975" s="1157"/>
      <c r="CG975" s="1157"/>
      <c r="CH975" s="1157"/>
      <c r="CI975" s="1157"/>
      <c r="CJ975" s="1157"/>
      <c r="CK975" s="1157"/>
      <c r="CL975" s="1157"/>
      <c r="CM975" s="1201"/>
      <c r="CN975" s="1201"/>
      <c r="CO975" s="1202"/>
      <c r="CQ975" s="2118"/>
    </row>
    <row r="976" spans="1:95" s="701" customFormat="1">
      <c r="A976" s="1138"/>
      <c r="B976" s="1156"/>
      <c r="C976" s="1132"/>
      <c r="D976" s="1132"/>
      <c r="E976" s="1133"/>
      <c r="F976" s="1151"/>
      <c r="G976" s="1150"/>
      <c r="H976" s="1136"/>
      <c r="I976" s="1157"/>
      <c r="J976" s="1157"/>
      <c r="K976" s="1157"/>
      <c r="L976" s="1157"/>
      <c r="M976" s="1157"/>
      <c r="N976" s="1157"/>
      <c r="O976" s="1157"/>
      <c r="P976" s="1157"/>
      <c r="Q976" s="1157"/>
      <c r="R976" s="1157"/>
      <c r="S976" s="1157"/>
      <c r="T976" s="1157"/>
      <c r="U976" s="1157"/>
      <c r="V976" s="1157"/>
      <c r="W976" s="1157"/>
      <c r="X976" s="1157"/>
      <c r="Y976" s="1157"/>
      <c r="Z976" s="1157"/>
      <c r="AA976" s="1157"/>
      <c r="AB976" s="1201"/>
      <c r="AC976" s="1201"/>
      <c r="AD976" s="1201"/>
      <c r="AE976" s="1201"/>
      <c r="AF976" s="1157"/>
      <c r="AG976" s="1157"/>
      <c r="AH976" s="1157"/>
      <c r="AI976" s="1157"/>
      <c r="AJ976" s="1157"/>
      <c r="AK976" s="1157"/>
      <c r="AL976" s="1157"/>
      <c r="AM976" s="1157"/>
      <c r="AN976" s="1157"/>
      <c r="AO976" s="1157"/>
      <c r="AP976" s="1157"/>
      <c r="AQ976" s="1157"/>
      <c r="AR976" s="1157"/>
      <c r="AS976" s="1157"/>
      <c r="AT976" s="1157"/>
      <c r="AU976" s="1157"/>
      <c r="AV976" s="1157"/>
      <c r="AW976" s="1157"/>
      <c r="AX976" s="1157"/>
      <c r="AY976" s="1157"/>
      <c r="AZ976" s="1157"/>
      <c r="BA976" s="1157"/>
      <c r="BB976" s="1157"/>
      <c r="BC976" s="1157"/>
      <c r="BD976" s="1157"/>
      <c r="BE976" s="1157"/>
      <c r="BF976" s="1157"/>
      <c r="BG976" s="1157"/>
      <c r="BH976" s="1157"/>
      <c r="BI976" s="1157"/>
      <c r="BJ976" s="1157"/>
      <c r="BK976" s="1157"/>
      <c r="BL976" s="1157"/>
      <c r="BM976" s="1157"/>
      <c r="BN976" s="1157"/>
      <c r="BO976" s="1157"/>
      <c r="BP976" s="1157"/>
      <c r="BQ976" s="1157"/>
      <c r="BR976" s="1157"/>
      <c r="BS976" s="1201"/>
      <c r="BT976" s="1157"/>
      <c r="BU976" s="1157"/>
      <c r="BV976" s="1157"/>
      <c r="BW976" s="1157"/>
      <c r="BX976" s="1157"/>
      <c r="BY976" s="1157"/>
      <c r="BZ976" s="1157"/>
      <c r="CA976" s="1157"/>
      <c r="CB976" s="1157"/>
      <c r="CC976" s="1157"/>
      <c r="CD976" s="1157"/>
      <c r="CE976" s="1157"/>
      <c r="CF976" s="1157"/>
      <c r="CG976" s="1157"/>
      <c r="CH976" s="1157"/>
      <c r="CI976" s="1157"/>
      <c r="CJ976" s="1157"/>
      <c r="CK976" s="1157"/>
      <c r="CL976" s="1157"/>
      <c r="CM976" s="1201"/>
      <c r="CN976" s="1201"/>
      <c r="CO976" s="1202"/>
      <c r="CQ976" s="2118"/>
    </row>
    <row r="977" spans="1:95" s="701" customFormat="1">
      <c r="A977" s="1138"/>
      <c r="B977" s="1156"/>
      <c r="C977" s="1132"/>
      <c r="D977" s="1132"/>
      <c r="E977" s="1133"/>
      <c r="F977" s="1151"/>
      <c r="G977" s="1150"/>
      <c r="H977" s="1136"/>
      <c r="I977" s="1157"/>
      <c r="J977" s="1157"/>
      <c r="K977" s="1157"/>
      <c r="L977" s="1157"/>
      <c r="M977" s="1157"/>
      <c r="N977" s="1157"/>
      <c r="O977" s="1157"/>
      <c r="P977" s="1157"/>
      <c r="Q977" s="1157"/>
      <c r="R977" s="1157"/>
      <c r="S977" s="1157"/>
      <c r="T977" s="1157"/>
      <c r="U977" s="1157"/>
      <c r="V977" s="1157"/>
      <c r="W977" s="1157"/>
      <c r="X977" s="1157"/>
      <c r="Y977" s="1157"/>
      <c r="Z977" s="1157"/>
      <c r="AA977" s="1157"/>
      <c r="AB977" s="1201"/>
      <c r="AC977" s="1201"/>
      <c r="AD977" s="1201"/>
      <c r="AE977" s="1201"/>
      <c r="AF977" s="1157"/>
      <c r="AG977" s="1157"/>
      <c r="AH977" s="1157"/>
      <c r="AI977" s="1157"/>
      <c r="AJ977" s="1157"/>
      <c r="AK977" s="1157"/>
      <c r="AL977" s="1157"/>
      <c r="AM977" s="1157"/>
      <c r="AN977" s="1157"/>
      <c r="AO977" s="1157"/>
      <c r="AP977" s="1157"/>
      <c r="AQ977" s="1157"/>
      <c r="AR977" s="1157"/>
      <c r="AS977" s="1157"/>
      <c r="AT977" s="1157"/>
      <c r="AU977" s="1157"/>
      <c r="AV977" s="1157"/>
      <c r="AW977" s="1157"/>
      <c r="AX977" s="1157"/>
      <c r="AY977" s="1157"/>
      <c r="AZ977" s="1157"/>
      <c r="BA977" s="1157"/>
      <c r="BB977" s="1157"/>
      <c r="BC977" s="1157"/>
      <c r="BD977" s="1157"/>
      <c r="BE977" s="1157"/>
      <c r="BF977" s="1157"/>
      <c r="BG977" s="1157"/>
      <c r="BH977" s="1157"/>
      <c r="BI977" s="1157"/>
      <c r="BJ977" s="1157"/>
      <c r="BK977" s="1157"/>
      <c r="BL977" s="1157"/>
      <c r="BM977" s="1157"/>
      <c r="BN977" s="1157"/>
      <c r="BO977" s="1157"/>
      <c r="BP977" s="1157"/>
      <c r="BQ977" s="1157"/>
      <c r="BR977" s="1157"/>
      <c r="BS977" s="1201"/>
      <c r="BT977" s="1157"/>
      <c r="BU977" s="1157"/>
      <c r="BV977" s="1157"/>
      <c r="BW977" s="1157"/>
      <c r="BX977" s="1157"/>
      <c r="BY977" s="1157"/>
      <c r="BZ977" s="1157"/>
      <c r="CA977" s="1157"/>
      <c r="CB977" s="1157"/>
      <c r="CC977" s="1157"/>
      <c r="CD977" s="1157"/>
      <c r="CE977" s="1157"/>
      <c r="CF977" s="1157"/>
      <c r="CG977" s="1157"/>
      <c r="CH977" s="1157"/>
      <c r="CI977" s="1157"/>
      <c r="CJ977" s="1157"/>
      <c r="CK977" s="1157"/>
      <c r="CL977" s="1157"/>
      <c r="CM977" s="1201"/>
      <c r="CN977" s="1201"/>
      <c r="CO977" s="1202"/>
      <c r="CQ977" s="2118"/>
    </row>
    <row r="978" spans="1:95" s="701" customFormat="1">
      <c r="A978" s="1138"/>
      <c r="B978" s="1156"/>
      <c r="C978" s="1132"/>
      <c r="D978" s="1132"/>
      <c r="E978" s="1133"/>
      <c r="F978" s="1151"/>
      <c r="G978" s="1150"/>
      <c r="H978" s="1136"/>
      <c r="I978" s="1157"/>
      <c r="J978" s="1157"/>
      <c r="K978" s="1157"/>
      <c r="L978" s="1157"/>
      <c r="M978" s="1157"/>
      <c r="N978" s="1157"/>
      <c r="O978" s="1157"/>
      <c r="P978" s="1157"/>
      <c r="Q978" s="1157"/>
      <c r="R978" s="1157"/>
      <c r="S978" s="1157"/>
      <c r="T978" s="1157"/>
      <c r="U978" s="1157"/>
      <c r="V978" s="1157"/>
      <c r="W978" s="1157"/>
      <c r="X978" s="1157"/>
      <c r="Y978" s="1157"/>
      <c r="Z978" s="1157"/>
      <c r="AA978" s="1157"/>
      <c r="AB978" s="1201"/>
      <c r="AC978" s="1201"/>
      <c r="AD978" s="1201"/>
      <c r="AE978" s="1201"/>
      <c r="AF978" s="1157"/>
      <c r="AG978" s="1157"/>
      <c r="AH978" s="1157"/>
      <c r="AI978" s="1157"/>
      <c r="AJ978" s="1157"/>
      <c r="AK978" s="1157"/>
      <c r="AL978" s="1157"/>
      <c r="AM978" s="1157"/>
      <c r="AN978" s="1157"/>
      <c r="AO978" s="1157"/>
      <c r="AP978" s="1157"/>
      <c r="AQ978" s="1157"/>
      <c r="AR978" s="1157"/>
      <c r="AS978" s="1157"/>
      <c r="AT978" s="1157"/>
      <c r="AU978" s="1157"/>
      <c r="AV978" s="1157"/>
      <c r="AW978" s="1157"/>
      <c r="AX978" s="1157"/>
      <c r="AY978" s="1157"/>
      <c r="AZ978" s="1157"/>
      <c r="BA978" s="1157"/>
      <c r="BB978" s="1157"/>
      <c r="BC978" s="1157"/>
      <c r="BD978" s="1157"/>
      <c r="BE978" s="1157"/>
      <c r="BF978" s="1157"/>
      <c r="BG978" s="1157"/>
      <c r="BH978" s="1157"/>
      <c r="BI978" s="1157"/>
      <c r="BJ978" s="1157"/>
      <c r="BK978" s="1157"/>
      <c r="BL978" s="1157"/>
      <c r="BM978" s="1157"/>
      <c r="BN978" s="1157"/>
      <c r="BO978" s="1157"/>
      <c r="BP978" s="1157"/>
      <c r="BQ978" s="1157"/>
      <c r="BR978" s="1157"/>
      <c r="BS978" s="1201"/>
      <c r="BT978" s="1157"/>
      <c r="BU978" s="1157"/>
      <c r="BV978" s="1157"/>
      <c r="BW978" s="1157"/>
      <c r="BX978" s="1157"/>
      <c r="BY978" s="1157"/>
      <c r="BZ978" s="1157"/>
      <c r="CA978" s="1157"/>
      <c r="CB978" s="1157"/>
      <c r="CC978" s="1157"/>
      <c r="CD978" s="1157"/>
      <c r="CE978" s="1157"/>
      <c r="CF978" s="1157"/>
      <c r="CG978" s="1157"/>
      <c r="CH978" s="1157"/>
      <c r="CI978" s="1157"/>
      <c r="CJ978" s="1157"/>
      <c r="CK978" s="1157"/>
      <c r="CL978" s="1157"/>
      <c r="CM978" s="1201"/>
      <c r="CN978" s="1201"/>
      <c r="CO978" s="1202"/>
      <c r="CQ978" s="2118"/>
    </row>
    <row r="979" spans="1:95" s="701" customFormat="1">
      <c r="A979" s="1138"/>
      <c r="B979" s="1156"/>
      <c r="C979" s="1132"/>
      <c r="D979" s="1132"/>
      <c r="E979" s="1133"/>
      <c r="F979" s="1151"/>
      <c r="G979" s="1150"/>
      <c r="H979" s="1136"/>
      <c r="I979" s="1157"/>
      <c r="J979" s="1157"/>
      <c r="K979" s="1157"/>
      <c r="L979" s="1157"/>
      <c r="M979" s="1157"/>
      <c r="N979" s="1157"/>
      <c r="O979" s="1157"/>
      <c r="P979" s="1157"/>
      <c r="Q979" s="1157"/>
      <c r="R979" s="1157"/>
      <c r="S979" s="1157"/>
      <c r="T979" s="1157"/>
      <c r="U979" s="1157"/>
      <c r="V979" s="1157"/>
      <c r="W979" s="1157"/>
      <c r="X979" s="1157"/>
      <c r="Y979" s="1157"/>
      <c r="Z979" s="1157"/>
      <c r="AA979" s="1157"/>
      <c r="AB979" s="1201"/>
      <c r="AC979" s="1201"/>
      <c r="AD979" s="1201"/>
      <c r="AE979" s="1201"/>
      <c r="AF979" s="1157"/>
      <c r="AG979" s="1157"/>
      <c r="AH979" s="1157"/>
      <c r="AI979" s="1157"/>
      <c r="AJ979" s="1157"/>
      <c r="AK979" s="1157"/>
      <c r="AL979" s="1157"/>
      <c r="AM979" s="1157"/>
      <c r="AN979" s="1157"/>
      <c r="AO979" s="1157"/>
      <c r="AP979" s="1157"/>
      <c r="AQ979" s="1157"/>
      <c r="AR979" s="1157"/>
      <c r="AS979" s="1157"/>
      <c r="AT979" s="1157"/>
      <c r="AU979" s="1157"/>
      <c r="AV979" s="1157"/>
      <c r="AW979" s="1157"/>
      <c r="AX979" s="1157"/>
      <c r="AY979" s="1157"/>
      <c r="AZ979" s="1157"/>
      <c r="BA979" s="1157"/>
      <c r="BB979" s="1157"/>
      <c r="BC979" s="1157"/>
      <c r="BD979" s="1157"/>
      <c r="BE979" s="1157"/>
      <c r="BF979" s="1157"/>
      <c r="BG979" s="1157"/>
      <c r="BH979" s="1157"/>
      <c r="BI979" s="1157"/>
      <c r="BJ979" s="1157"/>
      <c r="BK979" s="1157"/>
      <c r="BL979" s="1157"/>
      <c r="BM979" s="1157"/>
      <c r="BN979" s="1157"/>
      <c r="BO979" s="1157"/>
      <c r="BP979" s="1157"/>
      <c r="BQ979" s="1157"/>
      <c r="BR979" s="1157"/>
      <c r="BS979" s="1201"/>
      <c r="BT979" s="1157"/>
      <c r="BU979" s="1157"/>
      <c r="BV979" s="1157"/>
      <c r="BW979" s="1157"/>
      <c r="BX979" s="1157"/>
      <c r="BY979" s="1157"/>
      <c r="BZ979" s="1157"/>
      <c r="CA979" s="1157"/>
      <c r="CB979" s="1157"/>
      <c r="CC979" s="1157"/>
      <c r="CD979" s="1157"/>
      <c r="CE979" s="1157"/>
      <c r="CF979" s="1157"/>
      <c r="CG979" s="1157"/>
      <c r="CH979" s="1157"/>
      <c r="CI979" s="1157"/>
      <c r="CJ979" s="1157"/>
      <c r="CK979" s="1157"/>
      <c r="CL979" s="1157"/>
      <c r="CM979" s="1201"/>
      <c r="CN979" s="1201"/>
      <c r="CO979" s="1202"/>
      <c r="CQ979" s="2118"/>
    </row>
    <row r="980" spans="1:95" s="701" customFormat="1">
      <c r="A980" s="1138"/>
      <c r="B980" s="1156"/>
      <c r="C980" s="1132"/>
      <c r="D980" s="1132"/>
      <c r="E980" s="1133"/>
      <c r="F980" s="1151"/>
      <c r="G980" s="1150"/>
      <c r="H980" s="1136"/>
      <c r="I980" s="1157"/>
      <c r="J980" s="1157"/>
      <c r="K980" s="1157"/>
      <c r="L980" s="1157"/>
      <c r="M980" s="1157"/>
      <c r="N980" s="1157"/>
      <c r="O980" s="1157"/>
      <c r="P980" s="1157"/>
      <c r="Q980" s="1157"/>
      <c r="R980" s="1157"/>
      <c r="S980" s="1157"/>
      <c r="T980" s="1157"/>
      <c r="U980" s="1157"/>
      <c r="V980" s="1157"/>
      <c r="W980" s="1157"/>
      <c r="X980" s="1157"/>
      <c r="Y980" s="1157"/>
      <c r="Z980" s="1157"/>
      <c r="AA980" s="1157"/>
      <c r="AB980" s="1201"/>
      <c r="AC980" s="1201"/>
      <c r="AD980" s="1201"/>
      <c r="AE980" s="1201"/>
      <c r="AF980" s="1157"/>
      <c r="AG980" s="1157"/>
      <c r="AH980" s="1157"/>
      <c r="AI980" s="1157"/>
      <c r="AJ980" s="1157"/>
      <c r="AK980" s="1157"/>
      <c r="AL980" s="1157"/>
      <c r="AM980" s="1157"/>
      <c r="AN980" s="1157"/>
      <c r="AO980" s="1157"/>
      <c r="AP980" s="1157"/>
      <c r="AQ980" s="1157"/>
      <c r="AR980" s="1157"/>
      <c r="AS980" s="1157"/>
      <c r="AT980" s="1157"/>
      <c r="AU980" s="1157"/>
      <c r="AV980" s="1157"/>
      <c r="AW980" s="1157"/>
      <c r="AX980" s="1157"/>
      <c r="AY980" s="1157"/>
      <c r="AZ980" s="1157"/>
      <c r="BA980" s="1157"/>
      <c r="BB980" s="1157"/>
      <c r="BC980" s="1157"/>
      <c r="BD980" s="1157"/>
      <c r="BE980" s="1157"/>
      <c r="BF980" s="1157"/>
      <c r="BG980" s="1157"/>
      <c r="BH980" s="1157"/>
      <c r="BI980" s="1157"/>
      <c r="BJ980" s="1157"/>
      <c r="BK980" s="1157"/>
      <c r="BL980" s="1157"/>
      <c r="BM980" s="1157"/>
      <c r="BN980" s="1157"/>
      <c r="BO980" s="1157"/>
      <c r="BP980" s="1157"/>
      <c r="BQ980" s="1157"/>
      <c r="BR980" s="1157"/>
      <c r="BS980" s="1201"/>
      <c r="BT980" s="1157"/>
      <c r="BU980" s="1157"/>
      <c r="BV980" s="1157"/>
      <c r="BW980" s="1157"/>
      <c r="BX980" s="1157"/>
      <c r="BY980" s="1157"/>
      <c r="BZ980" s="1157"/>
      <c r="CA980" s="1157"/>
      <c r="CB980" s="1157"/>
      <c r="CC980" s="1157"/>
      <c r="CD980" s="1157"/>
      <c r="CE980" s="1157"/>
      <c r="CF980" s="1157"/>
      <c r="CG980" s="1157"/>
      <c r="CH980" s="1157"/>
      <c r="CI980" s="1157"/>
      <c r="CJ980" s="1157"/>
      <c r="CK980" s="1157"/>
      <c r="CL980" s="1157"/>
      <c r="CM980" s="1201"/>
      <c r="CN980" s="1201"/>
      <c r="CO980" s="1202"/>
      <c r="CQ980" s="2118"/>
    </row>
    <row r="981" spans="1:95" s="701" customFormat="1">
      <c r="A981" s="1138"/>
      <c r="B981" s="1156"/>
      <c r="C981" s="1132"/>
      <c r="D981" s="1132"/>
      <c r="E981" s="1133"/>
      <c r="F981" s="1151"/>
      <c r="G981" s="1150"/>
      <c r="H981" s="1136"/>
      <c r="I981" s="1157"/>
      <c r="J981" s="1157"/>
      <c r="K981" s="1157"/>
      <c r="L981" s="1157"/>
      <c r="M981" s="1157"/>
      <c r="N981" s="1157"/>
      <c r="O981" s="1157"/>
      <c r="P981" s="1157"/>
      <c r="Q981" s="1157"/>
      <c r="R981" s="1157"/>
      <c r="S981" s="1157"/>
      <c r="T981" s="1157"/>
      <c r="U981" s="1157"/>
      <c r="V981" s="1157"/>
      <c r="W981" s="1157"/>
      <c r="X981" s="1157"/>
      <c r="Y981" s="1157"/>
      <c r="Z981" s="1157"/>
      <c r="AA981" s="1157"/>
      <c r="AB981" s="1201"/>
      <c r="AC981" s="1201"/>
      <c r="AD981" s="1201"/>
      <c r="AE981" s="1201"/>
      <c r="AF981" s="1157"/>
      <c r="AG981" s="1157"/>
      <c r="AH981" s="1157"/>
      <c r="AI981" s="1157"/>
      <c r="AJ981" s="1157"/>
      <c r="AK981" s="1157"/>
      <c r="AL981" s="1157"/>
      <c r="AM981" s="1157"/>
      <c r="AN981" s="1157"/>
      <c r="AO981" s="1157"/>
      <c r="AP981" s="1157"/>
      <c r="AQ981" s="1157"/>
      <c r="AR981" s="1157"/>
      <c r="AS981" s="1157"/>
      <c r="AT981" s="1157"/>
      <c r="AU981" s="1157"/>
      <c r="AV981" s="1157"/>
      <c r="AW981" s="1157"/>
      <c r="AX981" s="1157"/>
      <c r="AY981" s="1157"/>
      <c r="AZ981" s="1157"/>
      <c r="BA981" s="1157"/>
      <c r="BB981" s="1157"/>
      <c r="BC981" s="1157"/>
      <c r="BD981" s="1157"/>
      <c r="BE981" s="1157"/>
      <c r="BF981" s="1157"/>
      <c r="BG981" s="1157"/>
      <c r="BH981" s="1157"/>
      <c r="BI981" s="1157"/>
      <c r="BJ981" s="1157"/>
      <c r="BK981" s="1157"/>
      <c r="BL981" s="1157"/>
      <c r="BM981" s="1157"/>
      <c r="BN981" s="1157"/>
      <c r="BO981" s="1157"/>
      <c r="BP981" s="1157"/>
      <c r="BQ981" s="1157"/>
      <c r="BR981" s="1157"/>
      <c r="BS981" s="1201"/>
      <c r="BT981" s="1157"/>
      <c r="BU981" s="1157"/>
      <c r="BV981" s="1157"/>
      <c r="BW981" s="1157"/>
      <c r="BX981" s="1157"/>
      <c r="BY981" s="1157"/>
      <c r="BZ981" s="1157"/>
      <c r="CA981" s="1157"/>
      <c r="CB981" s="1157"/>
      <c r="CC981" s="1157"/>
      <c r="CD981" s="1157"/>
      <c r="CE981" s="1157"/>
      <c r="CF981" s="1157"/>
      <c r="CG981" s="1157"/>
      <c r="CH981" s="1157"/>
      <c r="CI981" s="1157"/>
      <c r="CJ981" s="1157"/>
      <c r="CK981" s="1157"/>
      <c r="CL981" s="1157"/>
      <c r="CM981" s="1201"/>
      <c r="CN981" s="1201"/>
      <c r="CO981" s="1202"/>
      <c r="CQ981" s="2118"/>
    </row>
    <row r="982" spans="1:95" s="701" customFormat="1">
      <c r="A982" s="1138"/>
      <c r="B982" s="1156"/>
      <c r="C982" s="1132"/>
      <c r="D982" s="1132"/>
      <c r="E982" s="1133"/>
      <c r="F982" s="1151"/>
      <c r="G982" s="1150"/>
      <c r="H982" s="1136"/>
      <c r="I982" s="1157"/>
      <c r="J982" s="1157"/>
      <c r="K982" s="1157"/>
      <c r="L982" s="1157"/>
      <c r="M982" s="1157"/>
      <c r="N982" s="1157"/>
      <c r="O982" s="1157"/>
      <c r="P982" s="1157"/>
      <c r="Q982" s="1157"/>
      <c r="R982" s="1157"/>
      <c r="S982" s="1157"/>
      <c r="T982" s="1157"/>
      <c r="U982" s="1157"/>
      <c r="V982" s="1157"/>
      <c r="W982" s="1157"/>
      <c r="X982" s="1157"/>
      <c r="Y982" s="1157"/>
      <c r="Z982" s="1157"/>
      <c r="AA982" s="1157"/>
      <c r="AB982" s="1201"/>
      <c r="AC982" s="1201"/>
      <c r="AD982" s="1201"/>
      <c r="AE982" s="1201"/>
      <c r="AF982" s="1157"/>
      <c r="AG982" s="1157"/>
      <c r="AH982" s="1157"/>
      <c r="AI982" s="1157"/>
      <c r="AJ982" s="1157"/>
      <c r="AK982" s="1157"/>
      <c r="AL982" s="1157"/>
      <c r="AM982" s="1157"/>
      <c r="AN982" s="1157"/>
      <c r="AO982" s="1157"/>
      <c r="AP982" s="1157"/>
      <c r="AQ982" s="1157"/>
      <c r="AR982" s="1157"/>
      <c r="AS982" s="1157"/>
      <c r="AT982" s="1157"/>
      <c r="AU982" s="1157"/>
      <c r="AV982" s="1157"/>
      <c r="AW982" s="1157"/>
      <c r="AX982" s="1157"/>
      <c r="AY982" s="1157"/>
      <c r="AZ982" s="1157"/>
      <c r="BA982" s="1157"/>
      <c r="BB982" s="1157"/>
      <c r="BC982" s="1157"/>
      <c r="BD982" s="1157"/>
      <c r="BE982" s="1157"/>
      <c r="BF982" s="1157"/>
      <c r="BG982" s="1157"/>
      <c r="BH982" s="1157"/>
      <c r="BI982" s="1157"/>
      <c r="BJ982" s="1157"/>
      <c r="BK982" s="1157"/>
      <c r="BL982" s="1157"/>
      <c r="BM982" s="1157"/>
      <c r="BN982" s="1157"/>
      <c r="BO982" s="1157"/>
      <c r="BP982" s="1157"/>
      <c r="BQ982" s="1157"/>
      <c r="BR982" s="1157"/>
      <c r="BS982" s="1201"/>
      <c r="BT982" s="1157"/>
      <c r="BU982" s="1157"/>
      <c r="BV982" s="1157"/>
      <c r="BW982" s="1157"/>
      <c r="BX982" s="1157"/>
      <c r="BY982" s="1157"/>
      <c r="BZ982" s="1157"/>
      <c r="CA982" s="1157"/>
      <c r="CB982" s="1157"/>
      <c r="CC982" s="1157"/>
      <c r="CD982" s="1157"/>
      <c r="CE982" s="1157"/>
      <c r="CF982" s="1157"/>
      <c r="CG982" s="1157"/>
      <c r="CH982" s="1157"/>
      <c r="CI982" s="1157"/>
      <c r="CJ982" s="1157"/>
      <c r="CK982" s="1157"/>
      <c r="CL982" s="1157"/>
      <c r="CM982" s="1201"/>
      <c r="CN982" s="1201"/>
      <c r="CO982" s="1202"/>
      <c r="CQ982" s="2118"/>
    </row>
    <row r="983" spans="1:95" s="701" customFormat="1">
      <c r="A983" s="1138"/>
      <c r="B983" s="1156"/>
      <c r="C983" s="1132"/>
      <c r="D983" s="1132"/>
      <c r="E983" s="1133"/>
      <c r="F983" s="1151"/>
      <c r="G983" s="1150"/>
      <c r="H983" s="1136"/>
      <c r="I983" s="1157"/>
      <c r="J983" s="1157"/>
      <c r="K983" s="1157"/>
      <c r="L983" s="1157"/>
      <c r="M983" s="1157"/>
      <c r="N983" s="1157"/>
      <c r="O983" s="1157"/>
      <c r="P983" s="1157"/>
      <c r="Q983" s="1157"/>
      <c r="R983" s="1157"/>
      <c r="S983" s="1157"/>
      <c r="T983" s="1157"/>
      <c r="U983" s="1157"/>
      <c r="V983" s="1157"/>
      <c r="W983" s="1157"/>
      <c r="X983" s="1157"/>
      <c r="Y983" s="1157"/>
      <c r="Z983" s="1157"/>
      <c r="AA983" s="1157"/>
      <c r="AB983" s="1201"/>
      <c r="AC983" s="1201"/>
      <c r="AD983" s="1201"/>
      <c r="AE983" s="1201"/>
      <c r="AF983" s="1157"/>
      <c r="AG983" s="1157"/>
      <c r="AH983" s="1157"/>
      <c r="AI983" s="1157"/>
      <c r="AJ983" s="1157"/>
      <c r="AK983" s="1157"/>
      <c r="AL983" s="1157"/>
      <c r="AM983" s="1157"/>
      <c r="AN983" s="1157"/>
      <c r="AO983" s="1157"/>
      <c r="AP983" s="1157"/>
      <c r="AQ983" s="1157"/>
      <c r="AR983" s="1157"/>
      <c r="AS983" s="1157"/>
      <c r="AT983" s="1157"/>
      <c r="AU983" s="1157"/>
      <c r="AV983" s="1157"/>
      <c r="AW983" s="1157"/>
      <c r="AX983" s="1157"/>
      <c r="AY983" s="1157"/>
      <c r="AZ983" s="1157"/>
      <c r="BA983" s="1157"/>
      <c r="BB983" s="1157"/>
      <c r="BC983" s="1157"/>
      <c r="BD983" s="1157"/>
      <c r="BE983" s="1157"/>
      <c r="BF983" s="1157"/>
      <c r="BG983" s="1157"/>
      <c r="BH983" s="1157"/>
      <c r="BI983" s="1157"/>
      <c r="BJ983" s="1157"/>
      <c r="BK983" s="1157"/>
      <c r="BL983" s="1157"/>
      <c r="BM983" s="1157"/>
      <c r="BN983" s="1157"/>
      <c r="BO983" s="1157"/>
      <c r="BP983" s="1157"/>
      <c r="BQ983" s="1157"/>
      <c r="BR983" s="1157"/>
      <c r="BS983" s="1201"/>
      <c r="BT983" s="1157"/>
      <c r="BU983" s="1157"/>
      <c r="BV983" s="1157"/>
      <c r="BW983" s="1157"/>
      <c r="BX983" s="1157"/>
      <c r="BY983" s="1157"/>
      <c r="BZ983" s="1157"/>
      <c r="CA983" s="1157"/>
      <c r="CB983" s="1157"/>
      <c r="CC983" s="1157"/>
      <c r="CD983" s="1157"/>
      <c r="CE983" s="1157"/>
      <c r="CF983" s="1157"/>
      <c r="CG983" s="1157"/>
      <c r="CH983" s="1157"/>
      <c r="CI983" s="1157"/>
      <c r="CJ983" s="1157"/>
      <c r="CK983" s="1157"/>
      <c r="CL983" s="1157"/>
      <c r="CM983" s="1201"/>
      <c r="CN983" s="1201"/>
      <c r="CO983" s="1202"/>
      <c r="CQ983" s="2118"/>
    </row>
    <row r="984" spans="1:95" s="701" customFormat="1">
      <c r="A984" s="1138"/>
      <c r="B984" s="1156"/>
      <c r="C984" s="1132"/>
      <c r="D984" s="1132"/>
      <c r="E984" s="1133"/>
      <c r="F984" s="1151"/>
      <c r="G984" s="1150"/>
      <c r="H984" s="1136"/>
      <c r="I984" s="1157"/>
      <c r="J984" s="1157"/>
      <c r="K984" s="1157"/>
      <c r="L984" s="1157"/>
      <c r="M984" s="1157"/>
      <c r="N984" s="1157"/>
      <c r="O984" s="1157"/>
      <c r="P984" s="1157"/>
      <c r="Q984" s="1157"/>
      <c r="R984" s="1157"/>
      <c r="S984" s="1157"/>
      <c r="T984" s="1157"/>
      <c r="U984" s="1157"/>
      <c r="V984" s="1157"/>
      <c r="W984" s="1157"/>
      <c r="X984" s="1157"/>
      <c r="Y984" s="1157"/>
      <c r="Z984" s="1157"/>
      <c r="AA984" s="1157"/>
      <c r="AB984" s="1201"/>
      <c r="AC984" s="1201"/>
      <c r="AD984" s="1201"/>
      <c r="AE984" s="1201"/>
      <c r="AF984" s="1157"/>
      <c r="AG984" s="1157"/>
      <c r="AH984" s="1157"/>
      <c r="AI984" s="1157"/>
      <c r="AJ984" s="1157"/>
      <c r="AK984" s="1157"/>
      <c r="AL984" s="1157"/>
      <c r="AM984" s="1157"/>
      <c r="AN984" s="1157"/>
      <c r="AO984" s="1157"/>
      <c r="AP984" s="1157"/>
      <c r="AQ984" s="1157"/>
      <c r="AR984" s="1157"/>
      <c r="AS984" s="1157"/>
      <c r="AT984" s="1157"/>
      <c r="AU984" s="1157"/>
      <c r="AV984" s="1157"/>
      <c r="AW984" s="1157"/>
      <c r="AX984" s="1157"/>
      <c r="AY984" s="1157"/>
      <c r="AZ984" s="1157"/>
      <c r="BA984" s="1157"/>
      <c r="BB984" s="1157"/>
      <c r="BC984" s="1157"/>
      <c r="BD984" s="1157"/>
      <c r="BE984" s="1157"/>
      <c r="BF984" s="1157"/>
      <c r="BG984" s="1157"/>
      <c r="BH984" s="1157"/>
      <c r="BI984" s="1157"/>
      <c r="BJ984" s="1157"/>
      <c r="BK984" s="1157"/>
      <c r="BL984" s="1157"/>
      <c r="BM984" s="1157"/>
      <c r="BN984" s="1157"/>
      <c r="BO984" s="1157"/>
      <c r="BP984" s="1157"/>
      <c r="BQ984" s="1157"/>
      <c r="BR984" s="1157"/>
      <c r="BS984" s="1201"/>
      <c r="BT984" s="1157"/>
      <c r="BU984" s="1157"/>
      <c r="BV984" s="1157"/>
      <c r="BW984" s="1157"/>
      <c r="BX984" s="1157"/>
      <c r="BY984" s="1157"/>
      <c r="BZ984" s="1157"/>
      <c r="CA984" s="1157"/>
      <c r="CB984" s="1157"/>
      <c r="CC984" s="1157"/>
      <c r="CD984" s="1157"/>
      <c r="CE984" s="1157"/>
      <c r="CF984" s="1157"/>
      <c r="CG984" s="1157"/>
      <c r="CH984" s="1157"/>
      <c r="CI984" s="1157"/>
      <c r="CJ984" s="1157"/>
      <c r="CK984" s="1157"/>
      <c r="CL984" s="1157"/>
      <c r="CM984" s="1201"/>
      <c r="CN984" s="1201"/>
      <c r="CO984" s="1202"/>
      <c r="CQ984" s="2118"/>
    </row>
    <row r="985" spans="1:95" s="701" customFormat="1">
      <c r="A985" s="1138"/>
      <c r="B985" s="1156"/>
      <c r="C985" s="1132"/>
      <c r="D985" s="1132"/>
      <c r="E985" s="1133"/>
      <c r="F985" s="1151"/>
      <c r="G985" s="1150"/>
      <c r="H985" s="1136"/>
      <c r="I985" s="1157"/>
      <c r="J985" s="1157"/>
      <c r="K985" s="1157"/>
      <c r="L985" s="1157"/>
      <c r="M985" s="1157"/>
      <c r="N985" s="1157"/>
      <c r="O985" s="1157"/>
      <c r="P985" s="1157"/>
      <c r="Q985" s="1157"/>
      <c r="R985" s="1157"/>
      <c r="S985" s="1157"/>
      <c r="T985" s="1157"/>
      <c r="U985" s="1157"/>
      <c r="V985" s="1157"/>
      <c r="W985" s="1157"/>
      <c r="X985" s="1157"/>
      <c r="Y985" s="1157"/>
      <c r="Z985" s="1157"/>
      <c r="AA985" s="1157"/>
      <c r="AB985" s="1201"/>
      <c r="AC985" s="1201"/>
      <c r="AD985" s="1201"/>
      <c r="AE985" s="1201"/>
      <c r="AF985" s="1157"/>
      <c r="AG985" s="1157"/>
      <c r="AH985" s="1157"/>
      <c r="AI985" s="1157"/>
      <c r="AJ985" s="1157"/>
      <c r="AK985" s="1157"/>
      <c r="AL985" s="1157"/>
      <c r="AM985" s="1157"/>
      <c r="AN985" s="1157"/>
      <c r="AO985" s="1157"/>
      <c r="AP985" s="1157"/>
      <c r="AQ985" s="1157"/>
      <c r="AR985" s="1157"/>
      <c r="AS985" s="1157"/>
      <c r="AT985" s="1157"/>
      <c r="AU985" s="1157"/>
      <c r="AV985" s="1157"/>
      <c r="AW985" s="1157"/>
      <c r="AX985" s="1157"/>
      <c r="AY985" s="1157"/>
      <c r="AZ985" s="1157"/>
      <c r="BA985" s="1157"/>
      <c r="BB985" s="1157"/>
      <c r="BC985" s="1157"/>
      <c r="BD985" s="1157"/>
      <c r="BE985" s="1157"/>
      <c r="BF985" s="1157"/>
      <c r="BG985" s="1157"/>
      <c r="BH985" s="1157"/>
      <c r="BI985" s="1157"/>
      <c r="BJ985" s="1157"/>
      <c r="BK985" s="1157"/>
      <c r="BL985" s="1157"/>
      <c r="BM985" s="1157"/>
      <c r="BN985" s="1157"/>
      <c r="BO985" s="1157"/>
      <c r="BP985" s="1157"/>
      <c r="BQ985" s="1157"/>
      <c r="BR985" s="1157"/>
      <c r="BS985" s="1201"/>
      <c r="BT985" s="1157"/>
      <c r="BU985" s="1157"/>
      <c r="BV985" s="1157"/>
      <c r="BW985" s="1157"/>
      <c r="BX985" s="1157"/>
      <c r="BY985" s="1157"/>
      <c r="BZ985" s="1157"/>
      <c r="CA985" s="1157"/>
      <c r="CB985" s="1157"/>
      <c r="CC985" s="1157"/>
      <c r="CD985" s="1157"/>
      <c r="CE985" s="1157"/>
      <c r="CF985" s="1157"/>
      <c r="CG985" s="1157"/>
      <c r="CH985" s="1157"/>
      <c r="CI985" s="1157"/>
      <c r="CJ985" s="1157"/>
      <c r="CK985" s="1157"/>
      <c r="CL985" s="1157"/>
      <c r="CM985" s="1201"/>
      <c r="CN985" s="1201"/>
      <c r="CO985" s="1202"/>
      <c r="CQ985" s="2118"/>
    </row>
    <row r="986" spans="1:95" s="701" customFormat="1">
      <c r="A986" s="1138"/>
      <c r="B986" s="1156"/>
      <c r="C986" s="1132"/>
      <c r="D986" s="1132"/>
      <c r="E986" s="1133"/>
      <c r="F986" s="1151"/>
      <c r="G986" s="1150"/>
      <c r="H986" s="1136"/>
      <c r="I986" s="1157"/>
      <c r="J986" s="1157"/>
      <c r="K986" s="1157"/>
      <c r="L986" s="1157"/>
      <c r="M986" s="1157"/>
      <c r="N986" s="1157"/>
      <c r="O986" s="1157"/>
      <c r="P986" s="1157"/>
      <c r="Q986" s="1157"/>
      <c r="R986" s="1157"/>
      <c r="S986" s="1157"/>
      <c r="T986" s="1157"/>
      <c r="U986" s="1157"/>
      <c r="V986" s="1157"/>
      <c r="W986" s="1157"/>
      <c r="X986" s="1157"/>
      <c r="Y986" s="1157"/>
      <c r="Z986" s="1157"/>
      <c r="AA986" s="1157"/>
      <c r="AB986" s="1201"/>
      <c r="AC986" s="1201"/>
      <c r="AD986" s="1201"/>
      <c r="AE986" s="1201"/>
      <c r="AF986" s="1157"/>
      <c r="AG986" s="1157"/>
      <c r="AH986" s="1157"/>
      <c r="AI986" s="1157"/>
      <c r="AJ986" s="1157"/>
      <c r="AK986" s="1157"/>
      <c r="AL986" s="1157"/>
      <c r="AM986" s="1157"/>
      <c r="AN986" s="1157"/>
      <c r="AO986" s="1157"/>
      <c r="AP986" s="1157"/>
      <c r="AQ986" s="1157"/>
      <c r="AR986" s="1157"/>
      <c r="AS986" s="1157"/>
      <c r="AT986" s="1157"/>
      <c r="AU986" s="1157"/>
      <c r="AV986" s="1157"/>
      <c r="AW986" s="1157"/>
      <c r="AX986" s="1157"/>
      <c r="AY986" s="1157"/>
      <c r="AZ986" s="1157"/>
      <c r="BA986" s="1157"/>
      <c r="BB986" s="1157"/>
      <c r="BC986" s="1157"/>
      <c r="BD986" s="1157"/>
      <c r="BE986" s="1157"/>
      <c r="BF986" s="1157"/>
      <c r="BG986" s="1157"/>
      <c r="BH986" s="1157"/>
      <c r="BI986" s="1157"/>
      <c r="BJ986" s="1157"/>
      <c r="BK986" s="1157"/>
      <c r="BL986" s="1157"/>
      <c r="BM986" s="1157"/>
      <c r="BN986" s="1157"/>
      <c r="BO986" s="1157"/>
      <c r="BP986" s="1157"/>
      <c r="BQ986" s="1157"/>
      <c r="BR986" s="1157"/>
      <c r="BS986" s="1201"/>
      <c r="BT986" s="1157"/>
      <c r="BU986" s="1157"/>
      <c r="BV986" s="1157"/>
      <c r="BW986" s="1157"/>
      <c r="BX986" s="1157"/>
      <c r="BY986" s="1157"/>
      <c r="BZ986" s="1157"/>
      <c r="CA986" s="1157"/>
      <c r="CB986" s="1157"/>
      <c r="CC986" s="1157"/>
      <c r="CD986" s="1157"/>
      <c r="CE986" s="1157"/>
      <c r="CF986" s="1157"/>
      <c r="CG986" s="1157"/>
      <c r="CH986" s="1157"/>
      <c r="CI986" s="1157"/>
      <c r="CJ986" s="1157"/>
      <c r="CK986" s="1157"/>
      <c r="CL986" s="1157"/>
      <c r="CM986" s="1201"/>
      <c r="CN986" s="1201"/>
      <c r="CO986" s="1202"/>
      <c r="CQ986" s="2118"/>
    </row>
    <row r="987" spans="1:95" s="701" customFormat="1">
      <c r="A987" s="1138"/>
      <c r="B987" s="1156"/>
      <c r="C987" s="1132"/>
      <c r="D987" s="1132"/>
      <c r="E987" s="1133"/>
      <c r="F987" s="1151"/>
      <c r="G987" s="1150"/>
      <c r="H987" s="1136"/>
      <c r="I987" s="1157"/>
      <c r="J987" s="1157"/>
      <c r="K987" s="1157"/>
      <c r="L987" s="1157"/>
      <c r="M987" s="1157"/>
      <c r="N987" s="1157"/>
      <c r="O987" s="1157"/>
      <c r="P987" s="1157"/>
      <c r="Q987" s="1157"/>
      <c r="R987" s="1157"/>
      <c r="S987" s="1157"/>
      <c r="T987" s="1157"/>
      <c r="U987" s="1157"/>
      <c r="V987" s="1157"/>
      <c r="W987" s="1157"/>
      <c r="X987" s="1157"/>
      <c r="Y987" s="1157"/>
      <c r="Z987" s="1157"/>
      <c r="AA987" s="1157"/>
      <c r="AB987" s="1201"/>
      <c r="AC987" s="1201"/>
      <c r="AD987" s="1201"/>
      <c r="AE987" s="1201"/>
      <c r="AF987" s="1157"/>
      <c r="AG987" s="1157"/>
      <c r="AH987" s="1157"/>
      <c r="AI987" s="1157"/>
      <c r="AJ987" s="1157"/>
      <c r="AK987" s="1157"/>
      <c r="AL987" s="1157"/>
      <c r="AM987" s="1157"/>
      <c r="AN987" s="1157"/>
      <c r="AO987" s="1157"/>
      <c r="AP987" s="1157"/>
      <c r="AQ987" s="1157"/>
      <c r="AR987" s="1157"/>
      <c r="AS987" s="1157"/>
      <c r="AT987" s="1157"/>
      <c r="AU987" s="1157"/>
      <c r="AV987" s="1157"/>
      <c r="AW987" s="1157"/>
      <c r="AX987" s="1157"/>
      <c r="AY987" s="1157"/>
      <c r="AZ987" s="1157"/>
      <c r="BA987" s="1157"/>
      <c r="BB987" s="1157"/>
      <c r="BC987" s="1157"/>
      <c r="BD987" s="1157"/>
      <c r="BE987" s="1157"/>
      <c r="BF987" s="1157"/>
      <c r="BG987" s="1157"/>
      <c r="BH987" s="1157"/>
      <c r="BI987" s="1157"/>
      <c r="BJ987" s="1157"/>
      <c r="BK987" s="1157"/>
      <c r="BL987" s="1157"/>
      <c r="BM987" s="1157"/>
      <c r="BN987" s="1157"/>
      <c r="BO987" s="1157"/>
      <c r="BP987" s="1157"/>
      <c r="BQ987" s="1157"/>
      <c r="BR987" s="1157"/>
      <c r="BS987" s="1201"/>
      <c r="BT987" s="1157"/>
      <c r="BU987" s="1157"/>
      <c r="BV987" s="1157"/>
      <c r="BW987" s="1157"/>
      <c r="BX987" s="1157"/>
      <c r="BY987" s="1157"/>
      <c r="BZ987" s="1157"/>
      <c r="CA987" s="1157"/>
      <c r="CB987" s="1157"/>
      <c r="CC987" s="1157"/>
      <c r="CD987" s="1157"/>
      <c r="CE987" s="1157"/>
      <c r="CF987" s="1157"/>
      <c r="CG987" s="1157"/>
      <c r="CH987" s="1157"/>
      <c r="CI987" s="1157"/>
      <c r="CJ987" s="1157"/>
      <c r="CK987" s="1157"/>
      <c r="CL987" s="1157"/>
      <c r="CM987" s="1201"/>
      <c r="CN987" s="1201"/>
      <c r="CO987" s="1202"/>
      <c r="CQ987" s="2118"/>
    </row>
    <row r="988" spans="1:95" s="701" customFormat="1">
      <c r="A988" s="1138"/>
      <c r="B988" s="1156"/>
      <c r="C988" s="1132"/>
      <c r="D988" s="1132"/>
      <c r="E988" s="1133"/>
      <c r="F988" s="1151"/>
      <c r="G988" s="1150"/>
      <c r="H988" s="1136"/>
      <c r="I988" s="1157"/>
      <c r="J988" s="1157"/>
      <c r="K988" s="1157"/>
      <c r="L988" s="1157"/>
      <c r="M988" s="1157"/>
      <c r="N988" s="1157"/>
      <c r="O988" s="1157"/>
      <c r="P988" s="1157"/>
      <c r="Q988" s="1157"/>
      <c r="R988" s="1157"/>
      <c r="S988" s="1157"/>
      <c r="T988" s="1157"/>
      <c r="U988" s="1157"/>
      <c r="V988" s="1157"/>
      <c r="W988" s="1157"/>
      <c r="X988" s="1157"/>
      <c r="Y988" s="1157"/>
      <c r="Z988" s="1157"/>
      <c r="AA988" s="1157"/>
      <c r="AB988" s="1201"/>
      <c r="AC988" s="1201"/>
      <c r="AD988" s="1201"/>
      <c r="AE988" s="1201"/>
      <c r="AF988" s="1157"/>
      <c r="AG988" s="1157"/>
      <c r="AH988" s="1157"/>
      <c r="AI988" s="1157"/>
      <c r="AJ988" s="1157"/>
      <c r="AK988" s="1157"/>
      <c r="AL988" s="1157"/>
      <c r="AM988" s="1157"/>
      <c r="AN988" s="1157"/>
      <c r="AO988" s="1157"/>
      <c r="AP988" s="1157"/>
      <c r="AQ988" s="1157"/>
      <c r="AR988" s="1157"/>
      <c r="AS988" s="1157"/>
      <c r="AT988" s="1157"/>
      <c r="AU988" s="1157"/>
      <c r="AV988" s="1157"/>
      <c r="AW988" s="1157"/>
      <c r="AX988" s="1157"/>
      <c r="AY988" s="1157"/>
      <c r="AZ988" s="1157"/>
      <c r="BA988" s="1157"/>
      <c r="BB988" s="1157"/>
      <c r="BC988" s="1157"/>
      <c r="BD988" s="1157"/>
      <c r="BE988" s="1157"/>
      <c r="BF988" s="1157"/>
      <c r="BG988" s="1157"/>
      <c r="BH988" s="1157"/>
      <c r="BI988" s="1157"/>
      <c r="BJ988" s="1157"/>
      <c r="BK988" s="1157"/>
      <c r="BL988" s="1157"/>
      <c r="BM988" s="1157"/>
      <c r="BN988" s="1157"/>
      <c r="BO988" s="1157"/>
      <c r="BP988" s="1157"/>
      <c r="BQ988" s="1157"/>
      <c r="BR988" s="1157"/>
      <c r="BS988" s="1201"/>
      <c r="BT988" s="1157"/>
      <c r="BU988" s="1157"/>
      <c r="BV988" s="1157"/>
      <c r="BW988" s="1157"/>
      <c r="BX988" s="1157"/>
      <c r="BY988" s="1157"/>
      <c r="BZ988" s="1157"/>
      <c r="CA988" s="1157"/>
      <c r="CB988" s="1157"/>
      <c r="CC988" s="1157"/>
      <c r="CD988" s="1157"/>
      <c r="CE988" s="1157"/>
      <c r="CF988" s="1157"/>
      <c r="CG988" s="1157"/>
      <c r="CH988" s="1157"/>
      <c r="CI988" s="1157"/>
      <c r="CJ988" s="1157"/>
      <c r="CK988" s="1157"/>
      <c r="CL988" s="1157"/>
      <c r="CM988" s="1201"/>
      <c r="CN988" s="1201"/>
      <c r="CO988" s="1202"/>
      <c r="CQ988" s="2118"/>
    </row>
    <row r="989" spans="1:95" s="701" customFormat="1">
      <c r="A989" s="1138"/>
      <c r="B989" s="1156"/>
      <c r="C989" s="1132"/>
      <c r="D989" s="1132"/>
      <c r="E989" s="1133"/>
      <c r="F989" s="1151"/>
      <c r="G989" s="1150"/>
      <c r="H989" s="1136"/>
      <c r="I989" s="1157"/>
      <c r="J989" s="1157"/>
      <c r="K989" s="1157"/>
      <c r="L989" s="1157"/>
      <c r="M989" s="1157"/>
      <c r="N989" s="1157"/>
      <c r="O989" s="1157"/>
      <c r="P989" s="1157"/>
      <c r="Q989" s="1157"/>
      <c r="R989" s="1157"/>
      <c r="S989" s="1157"/>
      <c r="T989" s="1157"/>
      <c r="U989" s="1157"/>
      <c r="V989" s="1157"/>
      <c r="W989" s="1157"/>
      <c r="X989" s="1157"/>
      <c r="Y989" s="1157"/>
      <c r="Z989" s="1157"/>
      <c r="AA989" s="1157"/>
      <c r="AB989" s="1201"/>
      <c r="AC989" s="1201"/>
      <c r="AD989" s="1201"/>
      <c r="AE989" s="1201"/>
      <c r="AF989" s="1157"/>
      <c r="AG989" s="1157"/>
      <c r="AH989" s="1157"/>
      <c r="AI989" s="1157"/>
      <c r="AJ989" s="1157"/>
      <c r="AK989" s="1157"/>
      <c r="AL989" s="1157"/>
      <c r="AM989" s="1157"/>
      <c r="AN989" s="1157"/>
      <c r="AO989" s="1157"/>
      <c r="AP989" s="1157"/>
      <c r="AQ989" s="1157"/>
      <c r="AR989" s="1157"/>
      <c r="AS989" s="1157"/>
      <c r="AT989" s="1157"/>
      <c r="AU989" s="1157"/>
      <c r="AV989" s="1157"/>
      <c r="AW989" s="1157"/>
      <c r="AX989" s="1157"/>
      <c r="AY989" s="1157"/>
      <c r="AZ989" s="1157"/>
      <c r="BA989" s="1157"/>
      <c r="BB989" s="1157"/>
      <c r="BC989" s="1157"/>
      <c r="BD989" s="1157"/>
      <c r="BE989" s="1157"/>
      <c r="BF989" s="1157"/>
      <c r="BG989" s="1157"/>
      <c r="BH989" s="1157"/>
      <c r="BI989" s="1157"/>
      <c r="BJ989" s="1157"/>
      <c r="BK989" s="1157"/>
      <c r="BL989" s="1157"/>
      <c r="BM989" s="1157"/>
      <c r="BN989" s="1157"/>
      <c r="BO989" s="1157"/>
      <c r="BP989" s="1157"/>
      <c r="BQ989" s="1157"/>
      <c r="BR989" s="1157"/>
      <c r="BS989" s="1201"/>
      <c r="BT989" s="1157"/>
      <c r="BU989" s="1157"/>
      <c r="BV989" s="1157"/>
      <c r="BW989" s="1157"/>
      <c r="BX989" s="1157"/>
      <c r="BY989" s="1157"/>
      <c r="BZ989" s="1157"/>
      <c r="CA989" s="1157"/>
      <c r="CB989" s="1157"/>
      <c r="CC989" s="1157"/>
      <c r="CD989" s="1157"/>
      <c r="CE989" s="1157"/>
      <c r="CF989" s="1157"/>
      <c r="CG989" s="1157"/>
      <c r="CH989" s="1157"/>
      <c r="CI989" s="1157"/>
      <c r="CJ989" s="1157"/>
      <c r="CK989" s="1157"/>
      <c r="CL989" s="1157"/>
      <c r="CM989" s="1201"/>
      <c r="CN989" s="1201"/>
      <c r="CO989" s="1202"/>
      <c r="CQ989" s="2118"/>
    </row>
    <row r="990" spans="1:95" s="701" customFormat="1">
      <c r="A990" s="1138"/>
      <c r="B990" s="1156"/>
      <c r="C990" s="1132"/>
      <c r="D990" s="1132"/>
      <c r="E990" s="1133"/>
      <c r="F990" s="1151"/>
      <c r="G990" s="1150"/>
      <c r="H990" s="1136"/>
      <c r="I990" s="1157"/>
      <c r="J990" s="1157"/>
      <c r="K990" s="1157"/>
      <c r="L990" s="1157"/>
      <c r="M990" s="1157"/>
      <c r="N990" s="1157"/>
      <c r="O990" s="1157"/>
      <c r="P990" s="1157"/>
      <c r="Q990" s="1157"/>
      <c r="R990" s="1157"/>
      <c r="S990" s="1157"/>
      <c r="T990" s="1157"/>
      <c r="U990" s="1157"/>
      <c r="V990" s="1157"/>
      <c r="W990" s="1157"/>
      <c r="X990" s="1157"/>
      <c r="Y990" s="1157"/>
      <c r="Z990" s="1157"/>
      <c r="AA990" s="1157"/>
      <c r="AB990" s="1201"/>
      <c r="AC990" s="1201"/>
      <c r="AD990" s="1201"/>
      <c r="AE990" s="1201"/>
      <c r="AF990" s="1157"/>
      <c r="AG990" s="1157"/>
      <c r="AH990" s="1157"/>
      <c r="AI990" s="1157"/>
      <c r="AJ990" s="1157"/>
      <c r="AK990" s="1157"/>
      <c r="AL990" s="1157"/>
      <c r="AM990" s="1157"/>
      <c r="AN990" s="1157"/>
      <c r="AO990" s="1157"/>
      <c r="AP990" s="1157"/>
      <c r="AQ990" s="1157"/>
      <c r="AR990" s="1157"/>
      <c r="AS990" s="1157"/>
      <c r="AT990" s="1157"/>
      <c r="AU990" s="1157"/>
      <c r="AV990" s="1157"/>
      <c r="AW990" s="1157"/>
      <c r="AX990" s="1157"/>
      <c r="AY990" s="1157"/>
      <c r="AZ990" s="1157"/>
      <c r="BA990" s="1157"/>
      <c r="BB990" s="1157"/>
      <c r="BC990" s="1157"/>
      <c r="BD990" s="1157"/>
      <c r="BE990" s="1157"/>
      <c r="BF990" s="1157"/>
      <c r="BG990" s="1157"/>
      <c r="BH990" s="1157"/>
      <c r="BI990" s="1157"/>
      <c r="BJ990" s="1157"/>
      <c r="BK990" s="1157"/>
      <c r="BL990" s="1157"/>
      <c r="BM990" s="1157"/>
      <c r="BN990" s="1157"/>
      <c r="BO990" s="1157"/>
      <c r="BP990" s="1157"/>
      <c r="BQ990" s="1157"/>
      <c r="BR990" s="1157"/>
      <c r="BS990" s="1201"/>
      <c r="BT990" s="1157"/>
      <c r="BU990" s="1157"/>
      <c r="BV990" s="1157"/>
      <c r="BW990" s="1157"/>
      <c r="BX990" s="1157"/>
      <c r="BY990" s="1157"/>
      <c r="BZ990" s="1157"/>
      <c r="CA990" s="1157"/>
      <c r="CB990" s="1157"/>
      <c r="CC990" s="1157"/>
      <c r="CD990" s="1157"/>
      <c r="CE990" s="1157"/>
      <c r="CF990" s="1157"/>
      <c r="CG990" s="1157"/>
      <c r="CH990" s="1157"/>
      <c r="CI990" s="1157"/>
      <c r="CJ990" s="1157"/>
      <c r="CK990" s="1157"/>
      <c r="CL990" s="1157"/>
      <c r="CM990" s="1201"/>
      <c r="CN990" s="1201"/>
      <c r="CO990" s="1202"/>
      <c r="CQ990" s="2118"/>
    </row>
    <row r="991" spans="1:95" s="701" customFormat="1">
      <c r="A991" s="1138"/>
      <c r="B991" s="1156"/>
      <c r="C991" s="1132"/>
      <c r="D991" s="1132"/>
      <c r="E991" s="1133"/>
      <c r="F991" s="1151"/>
      <c r="G991" s="1150"/>
      <c r="H991" s="1136"/>
      <c r="I991" s="1157"/>
      <c r="J991" s="1157"/>
      <c r="K991" s="1157"/>
      <c r="L991" s="1157"/>
      <c r="M991" s="1157"/>
      <c r="N991" s="1157"/>
      <c r="O991" s="1157"/>
      <c r="P991" s="1157"/>
      <c r="Q991" s="1157"/>
      <c r="R991" s="1157"/>
      <c r="S991" s="1157"/>
      <c r="T991" s="1157"/>
      <c r="U991" s="1157"/>
      <c r="V991" s="1157"/>
      <c r="W991" s="1157"/>
      <c r="X991" s="1157"/>
      <c r="Y991" s="1157"/>
      <c r="Z991" s="1157"/>
      <c r="AA991" s="1157"/>
      <c r="AB991" s="1201"/>
      <c r="AC991" s="1201"/>
      <c r="AD991" s="1201"/>
      <c r="AE991" s="1201"/>
      <c r="AF991" s="1157"/>
      <c r="AG991" s="1157"/>
      <c r="AH991" s="1157"/>
      <c r="AI991" s="1157"/>
      <c r="AJ991" s="1157"/>
      <c r="AK991" s="1157"/>
      <c r="AL991" s="1157"/>
      <c r="AM991" s="1157"/>
      <c r="AN991" s="1157"/>
      <c r="AO991" s="1157"/>
      <c r="AP991" s="1157"/>
      <c r="AQ991" s="1157"/>
      <c r="AR991" s="1157"/>
      <c r="AS991" s="1157"/>
      <c r="AT991" s="1157"/>
      <c r="AU991" s="1157"/>
      <c r="AV991" s="1157"/>
      <c r="AW991" s="1157"/>
      <c r="AX991" s="1157"/>
      <c r="AY991" s="1157"/>
      <c r="AZ991" s="1157"/>
      <c r="BA991" s="1157"/>
      <c r="BB991" s="1157"/>
      <c r="BC991" s="1157"/>
      <c r="BD991" s="1157"/>
      <c r="BE991" s="1157"/>
      <c r="BF991" s="1157"/>
      <c r="BG991" s="1157"/>
      <c r="BH991" s="1157"/>
      <c r="BI991" s="1157"/>
      <c r="BJ991" s="1157"/>
      <c r="BK991" s="1157"/>
      <c r="BL991" s="1157"/>
      <c r="BM991" s="1157"/>
      <c r="BN991" s="1157"/>
      <c r="BO991" s="1157"/>
      <c r="BP991" s="1157"/>
      <c r="BQ991" s="1157"/>
      <c r="BR991" s="1157"/>
      <c r="BS991" s="1201"/>
      <c r="BT991" s="1157"/>
      <c r="BU991" s="1157"/>
      <c r="BV991" s="1157"/>
      <c r="BW991" s="1157"/>
      <c r="BX991" s="1157"/>
      <c r="BY991" s="1157"/>
      <c r="BZ991" s="1157"/>
      <c r="CA991" s="1157"/>
      <c r="CB991" s="1157"/>
      <c r="CC991" s="1157"/>
      <c r="CD991" s="1157"/>
      <c r="CE991" s="1157"/>
      <c r="CF991" s="1157"/>
      <c r="CG991" s="1157"/>
      <c r="CH991" s="1157"/>
      <c r="CI991" s="1157"/>
      <c r="CJ991" s="1157"/>
      <c r="CK991" s="1157"/>
      <c r="CL991" s="1157"/>
      <c r="CM991" s="1201"/>
      <c r="CN991" s="1201"/>
      <c r="CO991" s="1202"/>
      <c r="CQ991" s="2118"/>
    </row>
    <row r="992" spans="1:95" s="701" customFormat="1">
      <c r="A992" s="1138"/>
      <c r="B992" s="1156"/>
      <c r="C992" s="1132"/>
      <c r="D992" s="1132"/>
      <c r="E992" s="1133"/>
      <c r="F992" s="1151"/>
      <c r="G992" s="1150"/>
      <c r="H992" s="1136"/>
      <c r="I992" s="1157"/>
      <c r="J992" s="1157"/>
      <c r="K992" s="1157"/>
      <c r="L992" s="1157"/>
      <c r="M992" s="1157"/>
      <c r="N992" s="1157"/>
      <c r="O992" s="1157"/>
      <c r="P992" s="1157"/>
      <c r="Q992" s="1157"/>
      <c r="R992" s="1157"/>
      <c r="S992" s="1157"/>
      <c r="T992" s="1157"/>
      <c r="U992" s="1157"/>
      <c r="V992" s="1157"/>
      <c r="W992" s="1157"/>
      <c r="X992" s="1157"/>
      <c r="Y992" s="1157"/>
      <c r="Z992" s="1157"/>
      <c r="AA992" s="1157"/>
      <c r="AB992" s="1201"/>
      <c r="AC992" s="1201"/>
      <c r="AD992" s="1201"/>
      <c r="AE992" s="1201"/>
      <c r="AF992" s="1157"/>
      <c r="AG992" s="1157"/>
      <c r="AH992" s="1157"/>
      <c r="AI992" s="1157"/>
      <c r="AJ992" s="1157"/>
      <c r="AK992" s="1157"/>
      <c r="AL992" s="1157"/>
      <c r="AM992" s="1157"/>
      <c r="AN992" s="1157"/>
      <c r="AO992" s="1157"/>
      <c r="AP992" s="1157"/>
      <c r="AQ992" s="1157"/>
      <c r="AR992" s="1157"/>
      <c r="AS992" s="1157"/>
      <c r="AT992" s="1157"/>
      <c r="AU992" s="1157"/>
      <c r="AV992" s="1157"/>
      <c r="AW992" s="1157"/>
      <c r="AX992" s="1157"/>
      <c r="AY992" s="1157"/>
      <c r="AZ992" s="1157"/>
      <c r="BA992" s="1157"/>
      <c r="BB992" s="1157"/>
      <c r="BC992" s="1157"/>
      <c r="BD992" s="1157"/>
      <c r="BE992" s="1157"/>
      <c r="BF992" s="1157"/>
      <c r="BG992" s="1157"/>
      <c r="BH992" s="1157"/>
      <c r="BI992" s="1157"/>
      <c r="BJ992" s="1157"/>
      <c r="BK992" s="1157"/>
      <c r="BL992" s="1157"/>
      <c r="BM992" s="1157"/>
      <c r="BN992" s="1157"/>
      <c r="BO992" s="1157"/>
      <c r="BP992" s="1157"/>
      <c r="BQ992" s="1157"/>
      <c r="BR992" s="1157"/>
      <c r="BS992" s="1201"/>
      <c r="BT992" s="1157"/>
      <c r="BU992" s="1157"/>
      <c r="BV992" s="1157"/>
      <c r="BW992" s="1157"/>
      <c r="BX992" s="1157"/>
      <c r="BY992" s="1157"/>
      <c r="BZ992" s="1157"/>
      <c r="CA992" s="1157"/>
      <c r="CB992" s="1157"/>
      <c r="CC992" s="1157"/>
      <c r="CD992" s="1157"/>
      <c r="CE992" s="1157"/>
      <c r="CF992" s="1157"/>
      <c r="CG992" s="1157"/>
      <c r="CH992" s="1157"/>
      <c r="CI992" s="1157"/>
      <c r="CJ992" s="1157"/>
      <c r="CK992" s="1157"/>
      <c r="CL992" s="1157"/>
      <c r="CM992" s="1201"/>
      <c r="CN992" s="1201"/>
      <c r="CO992" s="1202"/>
      <c r="CQ992" s="2118"/>
    </row>
    <row r="993" spans="1:95" s="701" customFormat="1">
      <c r="A993" s="1138"/>
      <c r="B993" s="1156"/>
      <c r="C993" s="1132"/>
      <c r="D993" s="1132"/>
      <c r="E993" s="1133"/>
      <c r="F993" s="1151"/>
      <c r="G993" s="1150"/>
      <c r="H993" s="1136"/>
      <c r="I993" s="1157"/>
      <c r="J993" s="1157"/>
      <c r="K993" s="1157"/>
      <c r="L993" s="1157"/>
      <c r="M993" s="1157"/>
      <c r="N993" s="1157"/>
      <c r="O993" s="1157"/>
      <c r="P993" s="1157"/>
      <c r="Q993" s="1157"/>
      <c r="R993" s="1157"/>
      <c r="S993" s="1157"/>
      <c r="T993" s="1157"/>
      <c r="U993" s="1157"/>
      <c r="V993" s="1157"/>
      <c r="W993" s="1157"/>
      <c r="X993" s="1157"/>
      <c r="Y993" s="1157"/>
      <c r="Z993" s="1157"/>
      <c r="AA993" s="1157"/>
      <c r="AB993" s="1201"/>
      <c r="AC993" s="1201"/>
      <c r="AD993" s="1201"/>
      <c r="AE993" s="1201"/>
      <c r="AF993" s="1157"/>
      <c r="AG993" s="1157"/>
      <c r="AH993" s="1157"/>
      <c r="AI993" s="1157"/>
      <c r="AJ993" s="1157"/>
      <c r="AK993" s="1157"/>
      <c r="AL993" s="1157"/>
      <c r="AM993" s="1157"/>
      <c r="AN993" s="1157"/>
      <c r="AO993" s="1157"/>
      <c r="AP993" s="1157"/>
      <c r="AQ993" s="1157"/>
      <c r="AR993" s="1157"/>
      <c r="AS993" s="1157"/>
      <c r="AT993" s="1157"/>
      <c r="AU993" s="1157"/>
      <c r="AV993" s="1157"/>
      <c r="AW993" s="1157"/>
      <c r="AX993" s="1157"/>
      <c r="AY993" s="1157"/>
      <c r="AZ993" s="1157"/>
      <c r="BA993" s="1157"/>
      <c r="BB993" s="1157"/>
      <c r="BC993" s="1157"/>
      <c r="BD993" s="1157"/>
      <c r="BE993" s="1157"/>
      <c r="BF993" s="1157"/>
      <c r="BG993" s="1157"/>
      <c r="BH993" s="1157"/>
      <c r="BI993" s="1157"/>
      <c r="BJ993" s="1157"/>
      <c r="BK993" s="1157"/>
      <c r="BL993" s="1157"/>
      <c r="BM993" s="1157"/>
      <c r="BN993" s="1157"/>
      <c r="BO993" s="1157"/>
      <c r="BP993" s="1157"/>
      <c r="BQ993" s="1157"/>
      <c r="BR993" s="1157"/>
      <c r="BS993" s="1201"/>
      <c r="BT993" s="1157"/>
      <c r="BU993" s="1157"/>
      <c r="BV993" s="1157"/>
      <c r="BW993" s="1157"/>
      <c r="BX993" s="1157"/>
      <c r="BY993" s="1157"/>
      <c r="BZ993" s="1157"/>
      <c r="CA993" s="1157"/>
      <c r="CB993" s="1157"/>
      <c r="CC993" s="1157"/>
      <c r="CD993" s="1157"/>
      <c r="CE993" s="1157"/>
      <c r="CF993" s="1157"/>
      <c r="CG993" s="1157"/>
      <c r="CH993" s="1157"/>
      <c r="CI993" s="1157"/>
      <c r="CJ993" s="1157"/>
      <c r="CK993" s="1157"/>
      <c r="CL993" s="1157"/>
      <c r="CM993" s="1201"/>
      <c r="CN993" s="1201"/>
      <c r="CO993" s="1202"/>
      <c r="CQ993" s="2118"/>
    </row>
    <row r="994" spans="1:95" s="701" customFormat="1">
      <c r="A994" s="1138"/>
      <c r="B994" s="1156"/>
      <c r="C994" s="1132"/>
      <c r="D994" s="1132"/>
      <c r="E994" s="1133"/>
      <c r="F994" s="1151"/>
      <c r="G994" s="1150"/>
      <c r="H994" s="1136"/>
      <c r="I994" s="1157"/>
      <c r="J994" s="1157"/>
      <c r="K994" s="1157"/>
      <c r="L994" s="1157"/>
      <c r="M994" s="1157"/>
      <c r="N994" s="1157"/>
      <c r="O994" s="1157"/>
      <c r="P994" s="1157"/>
      <c r="Q994" s="1157"/>
      <c r="R994" s="1157"/>
      <c r="S994" s="1157"/>
      <c r="T994" s="1157"/>
      <c r="U994" s="1157"/>
      <c r="V994" s="1157"/>
      <c r="W994" s="1157"/>
      <c r="X994" s="1157"/>
      <c r="Y994" s="1157"/>
      <c r="Z994" s="1157"/>
      <c r="AA994" s="1157"/>
      <c r="AB994" s="1201"/>
      <c r="AC994" s="1201"/>
      <c r="AD994" s="1201"/>
      <c r="AE994" s="1201"/>
      <c r="AF994" s="1157"/>
      <c r="AG994" s="1157"/>
      <c r="AH994" s="1157"/>
      <c r="AI994" s="1157"/>
      <c r="AJ994" s="1157"/>
      <c r="AK994" s="1157"/>
      <c r="AL994" s="1157"/>
      <c r="AM994" s="1157"/>
      <c r="AN994" s="1157"/>
      <c r="AO994" s="1157"/>
      <c r="AP994" s="1157"/>
      <c r="AQ994" s="1157"/>
      <c r="AR994" s="1157"/>
      <c r="AS994" s="1157"/>
      <c r="AT994" s="1157"/>
      <c r="AU994" s="1157"/>
      <c r="AV994" s="1157"/>
      <c r="AW994" s="1157"/>
      <c r="AX994" s="1157"/>
      <c r="AY994" s="1157"/>
      <c r="AZ994" s="1157"/>
      <c r="BA994" s="1157"/>
      <c r="BB994" s="1157"/>
      <c r="BC994" s="1157"/>
      <c r="BD994" s="1157"/>
      <c r="BE994" s="1157"/>
      <c r="BF994" s="1157"/>
      <c r="BG994" s="1157"/>
      <c r="BH994" s="1157"/>
      <c r="BI994" s="1157"/>
      <c r="BJ994" s="1157"/>
      <c r="BK994" s="1157"/>
      <c r="BL994" s="1157"/>
      <c r="BM994" s="1157"/>
      <c r="BN994" s="1157"/>
      <c r="BO994" s="1157"/>
      <c r="BP994" s="1157"/>
      <c r="BQ994" s="1157"/>
      <c r="BR994" s="1157"/>
      <c r="BS994" s="1201"/>
      <c r="BT994" s="1157"/>
      <c r="BU994" s="1157"/>
      <c r="BV994" s="1157"/>
      <c r="BW994" s="1157"/>
      <c r="BX994" s="1157"/>
      <c r="BY994" s="1157"/>
      <c r="BZ994" s="1157"/>
      <c r="CA994" s="1157"/>
      <c r="CB994" s="1157"/>
      <c r="CC994" s="1157"/>
      <c r="CD994" s="1157"/>
      <c r="CE994" s="1157"/>
      <c r="CF994" s="1157"/>
      <c r="CG994" s="1157"/>
      <c r="CH994" s="1157"/>
      <c r="CI994" s="1157"/>
      <c r="CJ994" s="1157"/>
      <c r="CK994" s="1157"/>
      <c r="CL994" s="1157"/>
      <c r="CM994" s="1201"/>
      <c r="CN994" s="1201"/>
      <c r="CO994" s="1202"/>
      <c r="CQ994" s="2118"/>
    </row>
    <row r="995" spans="1:95" s="701" customFormat="1">
      <c r="A995" s="1138"/>
      <c r="B995" s="1156"/>
      <c r="C995" s="1132"/>
      <c r="D995" s="1132"/>
      <c r="E995" s="1133"/>
      <c r="F995" s="1151"/>
      <c r="G995" s="1150"/>
      <c r="H995" s="1136"/>
      <c r="I995" s="1157"/>
      <c r="J995" s="1157"/>
      <c r="K995" s="1157"/>
      <c r="L995" s="1157"/>
      <c r="M995" s="1157"/>
      <c r="N995" s="1157"/>
      <c r="O995" s="1157"/>
      <c r="P995" s="1157"/>
      <c r="Q995" s="1157"/>
      <c r="R995" s="1157"/>
      <c r="S995" s="1157"/>
      <c r="T995" s="1157"/>
      <c r="U995" s="1157"/>
      <c r="V995" s="1157"/>
      <c r="W995" s="1157"/>
      <c r="X995" s="1157"/>
      <c r="Y995" s="1157"/>
      <c r="Z995" s="1157"/>
      <c r="AA995" s="1157"/>
      <c r="AB995" s="1201"/>
      <c r="AC995" s="1201"/>
      <c r="AD995" s="1201"/>
      <c r="AE995" s="1201"/>
      <c r="AF995" s="1157"/>
      <c r="AG995" s="1157"/>
      <c r="AH995" s="1157"/>
      <c r="AI995" s="1157"/>
      <c r="AJ995" s="1157"/>
      <c r="AK995" s="1157"/>
      <c r="AL995" s="1157"/>
      <c r="AM995" s="1157"/>
      <c r="AN995" s="1157"/>
      <c r="AO995" s="1157"/>
      <c r="AP995" s="1157"/>
      <c r="AQ995" s="1157"/>
      <c r="AR995" s="1157"/>
      <c r="AS995" s="1157"/>
      <c r="AT995" s="1157"/>
      <c r="AU995" s="1157"/>
      <c r="AV995" s="1157"/>
      <c r="AW995" s="1157"/>
      <c r="AX995" s="1157"/>
      <c r="AY995" s="1157"/>
      <c r="AZ995" s="1157"/>
      <c r="BA995" s="1157"/>
      <c r="BB995" s="1157"/>
      <c r="BC995" s="1157"/>
      <c r="BD995" s="1157"/>
      <c r="BE995" s="1157"/>
      <c r="BF995" s="1157"/>
      <c r="BG995" s="1157"/>
      <c r="BH995" s="1157"/>
      <c r="BI995" s="1157"/>
      <c r="BJ995" s="1157"/>
      <c r="BK995" s="1157"/>
      <c r="BL995" s="1157"/>
      <c r="BM995" s="1157"/>
      <c r="BN995" s="1157"/>
      <c r="BO995" s="1157"/>
      <c r="BP995" s="1157"/>
      <c r="BQ995" s="1157"/>
      <c r="BR995" s="1157"/>
      <c r="BS995" s="1201"/>
      <c r="BT995" s="1157"/>
      <c r="BU995" s="1157"/>
      <c r="BV995" s="1157"/>
      <c r="BW995" s="1157"/>
      <c r="BX995" s="1157"/>
      <c r="BY995" s="1157"/>
      <c r="BZ995" s="1157"/>
      <c r="CA995" s="1157"/>
      <c r="CB995" s="1157"/>
      <c r="CC995" s="1157"/>
      <c r="CD995" s="1157"/>
      <c r="CE995" s="1157"/>
      <c r="CF995" s="1157"/>
      <c r="CG995" s="1157"/>
      <c r="CH995" s="1157"/>
      <c r="CI995" s="1157"/>
      <c r="CJ995" s="1157"/>
      <c r="CK995" s="1157"/>
      <c r="CL995" s="1157"/>
      <c r="CM995" s="1201"/>
      <c r="CN995" s="1201"/>
      <c r="CO995" s="1202"/>
      <c r="CQ995" s="2118"/>
    </row>
    <row r="996" spans="1:95" s="701" customFormat="1">
      <c r="A996" s="1138"/>
      <c r="B996" s="1156"/>
      <c r="C996" s="1132"/>
      <c r="D996" s="1132"/>
      <c r="E996" s="1133"/>
      <c r="F996" s="1151"/>
      <c r="G996" s="1150"/>
      <c r="H996" s="1136"/>
      <c r="I996" s="1157"/>
      <c r="J996" s="1157"/>
      <c r="K996" s="1157"/>
      <c r="L996" s="1157"/>
      <c r="M996" s="1157"/>
      <c r="N996" s="1157"/>
      <c r="O996" s="1157"/>
      <c r="P996" s="1157"/>
      <c r="Q996" s="1157"/>
      <c r="R996" s="1157"/>
      <c r="S996" s="1157"/>
      <c r="T996" s="1157"/>
      <c r="U996" s="1157"/>
      <c r="V996" s="1157"/>
      <c r="W996" s="1157"/>
      <c r="X996" s="1157"/>
      <c r="Y996" s="1157"/>
      <c r="Z996" s="1157"/>
      <c r="AA996" s="1157"/>
      <c r="AB996" s="1201"/>
      <c r="AC996" s="1201"/>
      <c r="AD996" s="1201"/>
      <c r="AE996" s="1201"/>
      <c r="AF996" s="1157"/>
      <c r="AG996" s="1157"/>
      <c r="AH996" s="1157"/>
      <c r="AI996" s="1157"/>
      <c r="AJ996" s="1157"/>
      <c r="AK996" s="1157"/>
      <c r="AL996" s="1157"/>
      <c r="AM996" s="1157"/>
      <c r="AN996" s="1157"/>
      <c r="AO996" s="1157"/>
      <c r="AP996" s="1157"/>
      <c r="AQ996" s="1157"/>
      <c r="AR996" s="1157"/>
      <c r="AS996" s="1157"/>
      <c r="AT996" s="1157"/>
      <c r="AU996" s="1157"/>
      <c r="AV996" s="1157"/>
      <c r="AW996" s="1157"/>
      <c r="AX996" s="1157"/>
      <c r="AY996" s="1157"/>
      <c r="AZ996" s="1157"/>
      <c r="BA996" s="1157"/>
      <c r="BB996" s="1157"/>
      <c r="BC996" s="1157"/>
      <c r="BD996" s="1157"/>
      <c r="BE996" s="1157"/>
      <c r="BF996" s="1157"/>
      <c r="BG996" s="1157"/>
      <c r="BH996" s="1157"/>
      <c r="BI996" s="1157"/>
      <c r="BJ996" s="1157"/>
      <c r="BK996" s="1157"/>
      <c r="BL996" s="1157"/>
      <c r="BM996" s="1157"/>
      <c r="BN996" s="1157"/>
      <c r="BO996" s="1157"/>
      <c r="BP996" s="1157"/>
      <c r="BQ996" s="1157"/>
      <c r="BR996" s="1157"/>
      <c r="BS996" s="1201"/>
      <c r="BT996" s="1157"/>
      <c r="BU996" s="1157"/>
      <c r="BV996" s="1157"/>
      <c r="BW996" s="1157"/>
      <c r="BX996" s="1157"/>
      <c r="BY996" s="1157"/>
      <c r="BZ996" s="1157"/>
      <c r="CA996" s="1157"/>
      <c r="CB996" s="1157"/>
      <c r="CC996" s="1157"/>
      <c r="CD996" s="1157"/>
      <c r="CE996" s="1157"/>
      <c r="CF996" s="1157"/>
      <c r="CG996" s="1157"/>
      <c r="CH996" s="1157"/>
      <c r="CI996" s="1157"/>
      <c r="CJ996" s="1157"/>
      <c r="CK996" s="1157"/>
      <c r="CL996" s="1157"/>
      <c r="CM996" s="1201"/>
      <c r="CN996" s="1201"/>
      <c r="CO996" s="1202"/>
      <c r="CQ996" s="2118"/>
    </row>
    <row r="997" spans="1:95" s="701" customFormat="1">
      <c r="A997" s="1138"/>
      <c r="B997" s="1156"/>
      <c r="C997" s="1132"/>
      <c r="D997" s="1132"/>
      <c r="E997" s="1133"/>
      <c r="F997" s="1151"/>
      <c r="G997" s="1150"/>
      <c r="H997" s="1136"/>
      <c r="I997" s="1157"/>
      <c r="J997" s="1157"/>
      <c r="K997" s="1157"/>
      <c r="L997" s="1157"/>
      <c r="M997" s="1157"/>
      <c r="N997" s="1157"/>
      <c r="O997" s="1157"/>
      <c r="P997" s="1157"/>
      <c r="Q997" s="1157"/>
      <c r="R997" s="1157"/>
      <c r="S997" s="1157"/>
      <c r="T997" s="1157"/>
      <c r="U997" s="1157"/>
      <c r="V997" s="1157"/>
      <c r="W997" s="1157"/>
      <c r="X997" s="1157"/>
      <c r="Y997" s="1157"/>
      <c r="Z997" s="1157"/>
      <c r="AA997" s="1157"/>
      <c r="AB997" s="1201"/>
      <c r="AC997" s="1201"/>
      <c r="AD997" s="1201"/>
      <c r="AE997" s="1201"/>
      <c r="AF997" s="1157"/>
      <c r="AG997" s="1157"/>
      <c r="AH997" s="1157"/>
      <c r="AI997" s="1157"/>
      <c r="AJ997" s="1157"/>
      <c r="AK997" s="1157"/>
      <c r="AL997" s="1157"/>
      <c r="AM997" s="1157"/>
      <c r="AN997" s="1157"/>
      <c r="AO997" s="1157"/>
      <c r="AP997" s="1157"/>
      <c r="AQ997" s="1157"/>
      <c r="AR997" s="1157"/>
      <c r="AS997" s="1157"/>
      <c r="AT997" s="1157"/>
      <c r="AU997" s="1157"/>
      <c r="AV997" s="1157"/>
      <c r="AW997" s="1157"/>
      <c r="AX997" s="1157"/>
      <c r="AY997" s="1157"/>
      <c r="AZ997" s="1157"/>
      <c r="BA997" s="1157"/>
      <c r="BB997" s="1157"/>
      <c r="BC997" s="1157"/>
      <c r="BD997" s="1157"/>
      <c r="BE997" s="1157"/>
      <c r="BF997" s="1157"/>
      <c r="BG997" s="1157"/>
      <c r="BH997" s="1157"/>
      <c r="BI997" s="1157"/>
      <c r="BJ997" s="1157"/>
      <c r="BK997" s="1157"/>
      <c r="BL997" s="1157"/>
      <c r="BM997" s="1157"/>
      <c r="BN997" s="1157"/>
      <c r="BO997" s="1157"/>
      <c r="BP997" s="1157"/>
      <c r="BQ997" s="1157"/>
      <c r="BR997" s="1157"/>
      <c r="BS997" s="1201"/>
      <c r="BT997" s="1157"/>
      <c r="BU997" s="1157"/>
      <c r="BV997" s="1157"/>
      <c r="BW997" s="1157"/>
      <c r="BX997" s="1157"/>
      <c r="BY997" s="1157"/>
      <c r="BZ997" s="1157"/>
      <c r="CA997" s="1157"/>
      <c r="CB997" s="1157"/>
      <c r="CC997" s="1157"/>
      <c r="CD997" s="1157"/>
      <c r="CE997" s="1157"/>
      <c r="CF997" s="1157"/>
      <c r="CG997" s="1157"/>
      <c r="CH997" s="1157"/>
      <c r="CI997" s="1157"/>
      <c r="CJ997" s="1157"/>
      <c r="CK997" s="1157"/>
      <c r="CL997" s="1157"/>
      <c r="CM997" s="1201"/>
      <c r="CN997" s="1201"/>
      <c r="CO997" s="1202"/>
      <c r="CQ997" s="2118"/>
    </row>
    <row r="998" spans="1:95" s="701" customFormat="1">
      <c r="A998" s="1138"/>
      <c r="B998" s="1156"/>
      <c r="C998" s="1132"/>
      <c r="D998" s="1132"/>
      <c r="E998" s="1133"/>
      <c r="F998" s="1151"/>
      <c r="G998" s="1150"/>
      <c r="H998" s="1136"/>
      <c r="I998" s="1157"/>
      <c r="J998" s="1157"/>
      <c r="K998" s="1157"/>
      <c r="L998" s="1157"/>
      <c r="M998" s="1157"/>
      <c r="N998" s="1157"/>
      <c r="O998" s="1157"/>
      <c r="P998" s="1157"/>
      <c r="Q998" s="1157"/>
      <c r="R998" s="1157"/>
      <c r="S998" s="1157"/>
      <c r="T998" s="1157"/>
      <c r="U998" s="1157"/>
      <c r="V998" s="1157"/>
      <c r="W998" s="1157"/>
      <c r="X998" s="1157"/>
      <c r="Y998" s="1157"/>
      <c r="Z998" s="1157"/>
      <c r="AA998" s="1157"/>
      <c r="AB998" s="1201"/>
      <c r="AC998" s="1201"/>
      <c r="AD998" s="1201"/>
      <c r="AE998" s="1201"/>
      <c r="AF998" s="1157"/>
      <c r="AG998" s="1157"/>
      <c r="AH998" s="1157"/>
      <c r="AI998" s="1157"/>
      <c r="AJ998" s="1157"/>
      <c r="AK998" s="1157"/>
      <c r="AL998" s="1157"/>
      <c r="AM998" s="1157"/>
      <c r="AN998" s="1157"/>
      <c r="AO998" s="1157"/>
      <c r="AP998" s="1157"/>
      <c r="AQ998" s="1157"/>
      <c r="AR998" s="1157"/>
      <c r="AS998" s="1157"/>
      <c r="AT998" s="1157"/>
      <c r="AU998" s="1157"/>
      <c r="AV998" s="1157"/>
      <c r="AW998" s="1157"/>
      <c r="AX998" s="1157"/>
      <c r="AY998" s="1157"/>
      <c r="AZ998" s="1157"/>
      <c r="BA998" s="1157"/>
      <c r="BB998" s="1157"/>
      <c r="BC998" s="1157"/>
      <c r="BD998" s="1157"/>
      <c r="BE998" s="1157"/>
      <c r="BF998" s="1157"/>
      <c r="BG998" s="1157"/>
      <c r="BH998" s="1157"/>
      <c r="BI998" s="1157"/>
      <c r="BJ998" s="1157"/>
      <c r="BK998" s="1157"/>
      <c r="BL998" s="1157"/>
      <c r="BM998" s="1157"/>
      <c r="BN998" s="1157"/>
      <c r="BO998" s="1157"/>
      <c r="BP998" s="1157"/>
      <c r="BQ998" s="1157"/>
      <c r="BR998" s="1157"/>
      <c r="BS998" s="1201"/>
      <c r="BT998" s="1157"/>
      <c r="BU998" s="1157"/>
      <c r="BV998" s="1157"/>
      <c r="BW998" s="1157"/>
      <c r="BX998" s="1157"/>
      <c r="BY998" s="1157"/>
      <c r="BZ998" s="1157"/>
      <c r="CA998" s="1157"/>
      <c r="CB998" s="1157"/>
      <c r="CC998" s="1157"/>
      <c r="CD998" s="1157"/>
      <c r="CE998" s="1157"/>
      <c r="CF998" s="1157"/>
      <c r="CG998" s="1157"/>
      <c r="CH998" s="1157"/>
      <c r="CI998" s="1157"/>
      <c r="CJ998" s="1157"/>
      <c r="CK998" s="1157"/>
      <c r="CL998" s="1157"/>
      <c r="CM998" s="1201"/>
      <c r="CN998" s="1201"/>
      <c r="CO998" s="1202"/>
      <c r="CQ998" s="2118"/>
    </row>
    <row r="999" spans="1:95" s="701" customFormat="1">
      <c r="A999" s="1138"/>
      <c r="B999" s="1156"/>
      <c r="C999" s="1132"/>
      <c r="D999" s="1132"/>
      <c r="E999" s="1133"/>
      <c r="F999" s="1151"/>
      <c r="G999" s="1150"/>
      <c r="H999" s="1136"/>
      <c r="I999" s="1157"/>
      <c r="J999" s="1157"/>
      <c r="K999" s="1157"/>
      <c r="L999" s="1157"/>
      <c r="M999" s="1157"/>
      <c r="N999" s="1157"/>
      <c r="O999" s="1157"/>
      <c r="P999" s="1157"/>
      <c r="Q999" s="1157"/>
      <c r="R999" s="1157"/>
      <c r="S999" s="1157"/>
      <c r="T999" s="1157"/>
      <c r="U999" s="1157"/>
      <c r="V999" s="1157"/>
      <c r="W999" s="1157"/>
      <c r="X999" s="1157"/>
      <c r="Y999" s="1157"/>
      <c r="Z999" s="1157"/>
      <c r="AA999" s="1157"/>
      <c r="AB999" s="1201"/>
      <c r="AC999" s="1201"/>
      <c r="AD999" s="1201"/>
      <c r="AE999" s="1201"/>
      <c r="AF999" s="1157"/>
      <c r="AG999" s="1157"/>
      <c r="AH999" s="1157"/>
      <c r="AI999" s="1157"/>
      <c r="AJ999" s="1157"/>
      <c r="AK999" s="1157"/>
      <c r="AL999" s="1157"/>
      <c r="AM999" s="1157"/>
      <c r="AN999" s="1157"/>
      <c r="AO999" s="1157"/>
      <c r="AP999" s="1157"/>
      <c r="AQ999" s="1157"/>
      <c r="AR999" s="1157"/>
      <c r="AS999" s="1157"/>
      <c r="AT999" s="1157"/>
      <c r="AU999" s="1157"/>
      <c r="AV999" s="1157"/>
      <c r="AW999" s="1157"/>
      <c r="AX999" s="1157"/>
      <c r="AY999" s="1157"/>
      <c r="AZ999" s="1157"/>
      <c r="BA999" s="1157"/>
      <c r="BB999" s="1157"/>
      <c r="BC999" s="1157"/>
      <c r="BD999" s="1157"/>
      <c r="BE999" s="1157"/>
      <c r="BF999" s="1157"/>
      <c r="BG999" s="1157"/>
      <c r="BH999" s="1157"/>
      <c r="BI999" s="1157"/>
      <c r="BJ999" s="1157"/>
      <c r="BK999" s="1157"/>
      <c r="BL999" s="1157"/>
      <c r="BM999" s="1157"/>
      <c r="BN999" s="1157"/>
      <c r="BO999" s="1157"/>
      <c r="BP999" s="1157"/>
      <c r="BQ999" s="1157"/>
      <c r="BR999" s="1157"/>
      <c r="BS999" s="1201"/>
      <c r="BT999" s="1157"/>
      <c r="BU999" s="1157"/>
      <c r="BV999" s="1157"/>
      <c r="BW999" s="1157"/>
      <c r="BX999" s="1157"/>
      <c r="BY999" s="1157"/>
      <c r="BZ999" s="1157"/>
      <c r="CA999" s="1157"/>
      <c r="CB999" s="1157"/>
      <c r="CC999" s="1157"/>
      <c r="CD999" s="1157"/>
      <c r="CE999" s="1157"/>
      <c r="CF999" s="1157"/>
      <c r="CG999" s="1157"/>
      <c r="CH999" s="1157"/>
      <c r="CI999" s="1157"/>
      <c r="CJ999" s="1157"/>
      <c r="CK999" s="1157"/>
      <c r="CL999" s="1157"/>
      <c r="CM999" s="1201"/>
      <c r="CN999" s="1201"/>
      <c r="CO999" s="1202"/>
      <c r="CQ999" s="2118"/>
    </row>
    <row r="1000" spans="1:95" s="701" customFormat="1">
      <c r="A1000" s="1138"/>
      <c r="B1000" s="1156"/>
      <c r="C1000" s="1132"/>
      <c r="D1000" s="1132"/>
      <c r="E1000" s="1133"/>
      <c r="F1000" s="1151"/>
      <c r="G1000" s="1150"/>
      <c r="H1000" s="1136"/>
      <c r="I1000" s="1157"/>
      <c r="J1000" s="1157"/>
      <c r="K1000" s="1157"/>
      <c r="L1000" s="1157"/>
      <c r="M1000" s="1157"/>
      <c r="N1000" s="1157"/>
      <c r="O1000" s="1157"/>
      <c r="P1000" s="1157"/>
      <c r="Q1000" s="1157"/>
      <c r="R1000" s="1157"/>
      <c r="S1000" s="1157"/>
      <c r="T1000" s="1157"/>
      <c r="U1000" s="1157"/>
      <c r="V1000" s="1157"/>
      <c r="W1000" s="1157"/>
      <c r="X1000" s="1157"/>
      <c r="Y1000" s="1157"/>
      <c r="Z1000" s="1157"/>
      <c r="AA1000" s="1157"/>
      <c r="AB1000" s="1201"/>
      <c r="AC1000" s="1201"/>
      <c r="AD1000" s="1201"/>
      <c r="AE1000" s="1201"/>
      <c r="AF1000" s="1157"/>
      <c r="AG1000" s="1157"/>
      <c r="AH1000" s="1157"/>
      <c r="AI1000" s="1157"/>
      <c r="AJ1000" s="1157"/>
      <c r="AK1000" s="1157"/>
      <c r="AL1000" s="1157"/>
      <c r="AM1000" s="1157"/>
      <c r="AN1000" s="1157"/>
      <c r="AO1000" s="1157"/>
      <c r="AP1000" s="1157"/>
      <c r="AQ1000" s="1157"/>
      <c r="AR1000" s="1157"/>
      <c r="AS1000" s="1157"/>
      <c r="AT1000" s="1157"/>
      <c r="AU1000" s="1157"/>
      <c r="AV1000" s="1157"/>
      <c r="AW1000" s="1157"/>
      <c r="AX1000" s="1157"/>
      <c r="AY1000" s="1157"/>
      <c r="AZ1000" s="1157"/>
      <c r="BA1000" s="1157"/>
      <c r="BB1000" s="1157"/>
      <c r="BC1000" s="1157"/>
      <c r="BD1000" s="1157"/>
      <c r="BE1000" s="1157"/>
      <c r="BF1000" s="1157"/>
      <c r="BG1000" s="1157"/>
      <c r="BH1000" s="1157"/>
      <c r="BI1000" s="1157"/>
      <c r="BJ1000" s="1157"/>
      <c r="BK1000" s="1157"/>
      <c r="BL1000" s="1157"/>
      <c r="BM1000" s="1157"/>
      <c r="BN1000" s="1157"/>
      <c r="BO1000" s="1157"/>
      <c r="BP1000" s="1157"/>
      <c r="BQ1000" s="1157"/>
      <c r="BR1000" s="1157"/>
      <c r="BS1000" s="1201"/>
      <c r="BT1000" s="1157"/>
      <c r="BU1000" s="1157"/>
      <c r="BV1000" s="1157"/>
      <c r="BW1000" s="1157"/>
      <c r="BX1000" s="1157"/>
      <c r="BY1000" s="1157"/>
      <c r="BZ1000" s="1157"/>
      <c r="CA1000" s="1157"/>
      <c r="CB1000" s="1157"/>
      <c r="CC1000" s="1157"/>
      <c r="CD1000" s="1157"/>
      <c r="CE1000" s="1157"/>
      <c r="CF1000" s="1157"/>
      <c r="CG1000" s="1157"/>
      <c r="CH1000" s="1157"/>
      <c r="CI1000" s="1157"/>
      <c r="CJ1000" s="1157"/>
      <c r="CK1000" s="1157"/>
      <c r="CL1000" s="1157"/>
      <c r="CM1000" s="1201"/>
      <c r="CN1000" s="1201"/>
      <c r="CO1000" s="1202"/>
      <c r="CQ1000" s="2118"/>
    </row>
    <row r="1001" spans="1:95" s="701" customFormat="1">
      <c r="A1001" s="1138"/>
      <c r="B1001" s="1156"/>
      <c r="C1001" s="1132"/>
      <c r="D1001" s="1132"/>
      <c r="E1001" s="1133"/>
      <c r="F1001" s="1151"/>
      <c r="G1001" s="1150"/>
      <c r="H1001" s="1136"/>
      <c r="I1001" s="1157"/>
      <c r="J1001" s="1157"/>
      <c r="K1001" s="1157"/>
      <c r="L1001" s="1157"/>
      <c r="M1001" s="1157"/>
      <c r="N1001" s="1157"/>
      <c r="O1001" s="1157"/>
      <c r="P1001" s="1157"/>
      <c r="Q1001" s="1157"/>
      <c r="R1001" s="1157"/>
      <c r="S1001" s="1157"/>
      <c r="T1001" s="1157"/>
      <c r="U1001" s="1157"/>
      <c r="V1001" s="1157"/>
      <c r="W1001" s="1157"/>
      <c r="X1001" s="1157"/>
      <c r="Y1001" s="1157"/>
      <c r="Z1001" s="1157"/>
      <c r="AA1001" s="1157"/>
      <c r="AB1001" s="1201"/>
      <c r="AC1001" s="1201"/>
      <c r="AD1001" s="1201"/>
      <c r="AE1001" s="1201"/>
      <c r="AF1001" s="1157"/>
      <c r="AG1001" s="1157"/>
      <c r="AH1001" s="1157"/>
      <c r="AI1001" s="1157"/>
      <c r="AJ1001" s="1157"/>
      <c r="AK1001" s="1157"/>
      <c r="AL1001" s="1157"/>
      <c r="AM1001" s="1157"/>
      <c r="AN1001" s="1157"/>
      <c r="AO1001" s="1157"/>
      <c r="AP1001" s="1157"/>
      <c r="AQ1001" s="1157"/>
      <c r="AR1001" s="1157"/>
      <c r="AS1001" s="1157"/>
      <c r="AT1001" s="1157"/>
      <c r="AU1001" s="1157"/>
      <c r="AV1001" s="1157"/>
      <c r="AW1001" s="1157"/>
      <c r="AX1001" s="1157"/>
      <c r="AY1001" s="1157"/>
      <c r="AZ1001" s="1157"/>
      <c r="BA1001" s="1157"/>
      <c r="BB1001" s="1157"/>
      <c r="BC1001" s="1157"/>
      <c r="BD1001" s="1157"/>
      <c r="BE1001" s="1157"/>
      <c r="BF1001" s="1157"/>
      <c r="BG1001" s="1157"/>
      <c r="BH1001" s="1157"/>
      <c r="BI1001" s="1157"/>
      <c r="BJ1001" s="1157"/>
      <c r="BK1001" s="1157"/>
      <c r="BL1001" s="1157"/>
      <c r="BM1001" s="1157"/>
      <c r="BN1001" s="1157"/>
      <c r="BO1001" s="1157"/>
      <c r="BP1001" s="1157"/>
      <c r="BQ1001" s="1157"/>
      <c r="BR1001" s="1157"/>
      <c r="BS1001" s="1201"/>
      <c r="BT1001" s="1157"/>
      <c r="BU1001" s="1157"/>
      <c r="BV1001" s="1157"/>
      <c r="BW1001" s="1157"/>
      <c r="BX1001" s="1157"/>
      <c r="BY1001" s="1157"/>
      <c r="BZ1001" s="1157"/>
      <c r="CA1001" s="1157"/>
      <c r="CB1001" s="1157"/>
      <c r="CC1001" s="1157"/>
      <c r="CD1001" s="1157"/>
      <c r="CE1001" s="1157"/>
      <c r="CF1001" s="1157"/>
      <c r="CG1001" s="1157"/>
      <c r="CH1001" s="1157"/>
      <c r="CI1001" s="1157"/>
      <c r="CJ1001" s="1157"/>
      <c r="CK1001" s="1157"/>
      <c r="CL1001" s="1157"/>
      <c r="CM1001" s="1201"/>
      <c r="CN1001" s="1201"/>
      <c r="CO1001" s="1202"/>
      <c r="CQ1001" s="2118"/>
    </row>
    <row r="1002" spans="1:95" s="701" customFormat="1">
      <c r="A1002" s="1138"/>
      <c r="B1002" s="1156"/>
      <c r="C1002" s="1132"/>
      <c r="D1002" s="1132"/>
      <c r="E1002" s="1133"/>
      <c r="F1002" s="1151"/>
      <c r="G1002" s="1150"/>
      <c r="H1002" s="1136"/>
      <c r="I1002" s="1157"/>
      <c r="J1002" s="1157"/>
      <c r="K1002" s="1157"/>
      <c r="L1002" s="1157"/>
      <c r="M1002" s="1157"/>
      <c r="N1002" s="1157"/>
      <c r="O1002" s="1157"/>
      <c r="P1002" s="1157"/>
      <c r="Q1002" s="1157"/>
      <c r="R1002" s="1157"/>
      <c r="S1002" s="1157"/>
      <c r="T1002" s="1157"/>
      <c r="U1002" s="1157"/>
      <c r="V1002" s="1157"/>
      <c r="W1002" s="1157"/>
      <c r="X1002" s="1157"/>
      <c r="Y1002" s="1157"/>
      <c r="Z1002" s="1157"/>
      <c r="AA1002" s="1157"/>
      <c r="AB1002" s="1201"/>
      <c r="AC1002" s="1201"/>
      <c r="AD1002" s="1201"/>
      <c r="AE1002" s="1201"/>
      <c r="AF1002" s="1157"/>
      <c r="AG1002" s="1157"/>
      <c r="AH1002" s="1157"/>
      <c r="AI1002" s="1157"/>
      <c r="AJ1002" s="1157"/>
      <c r="AK1002" s="1157"/>
      <c r="AL1002" s="1157"/>
      <c r="AM1002" s="1157"/>
      <c r="AN1002" s="1157"/>
      <c r="AO1002" s="1157"/>
      <c r="AP1002" s="1157"/>
      <c r="AQ1002" s="1157"/>
      <c r="AR1002" s="1157"/>
      <c r="AS1002" s="1157"/>
      <c r="AT1002" s="1157"/>
      <c r="AU1002" s="1157"/>
      <c r="AV1002" s="1157"/>
      <c r="AW1002" s="1157"/>
      <c r="AX1002" s="1157"/>
      <c r="AY1002" s="1157"/>
      <c r="AZ1002" s="1157"/>
      <c r="BA1002" s="1157"/>
      <c r="BB1002" s="1157"/>
      <c r="BC1002" s="1157"/>
      <c r="BD1002" s="1157"/>
      <c r="BE1002" s="1157"/>
      <c r="BF1002" s="1157"/>
      <c r="BG1002" s="1157"/>
      <c r="BH1002" s="1157"/>
      <c r="BI1002" s="1157"/>
      <c r="BJ1002" s="1157"/>
      <c r="BK1002" s="1157"/>
      <c r="BL1002" s="1157"/>
      <c r="BM1002" s="1157"/>
      <c r="BN1002" s="1157"/>
      <c r="BO1002" s="1157"/>
      <c r="BP1002" s="1157"/>
      <c r="BQ1002" s="1157"/>
      <c r="BR1002" s="1157"/>
      <c r="BS1002" s="1201"/>
      <c r="BT1002" s="1157"/>
      <c r="BU1002" s="1157"/>
      <c r="BV1002" s="1157"/>
      <c r="BW1002" s="1157"/>
      <c r="BX1002" s="1157"/>
      <c r="BY1002" s="1157"/>
      <c r="BZ1002" s="1157"/>
      <c r="CA1002" s="1157"/>
      <c r="CB1002" s="1157"/>
      <c r="CC1002" s="1157"/>
      <c r="CD1002" s="1157"/>
      <c r="CE1002" s="1157"/>
      <c r="CF1002" s="1157"/>
      <c r="CG1002" s="1157"/>
      <c r="CH1002" s="1157"/>
      <c r="CI1002" s="1157"/>
      <c r="CJ1002" s="1157"/>
      <c r="CK1002" s="1157"/>
      <c r="CL1002" s="1157"/>
      <c r="CM1002" s="1201"/>
      <c r="CN1002" s="1201"/>
      <c r="CO1002" s="1202"/>
      <c r="CQ1002" s="2118"/>
    </row>
    <row r="1003" spans="1:95" s="701" customFormat="1">
      <c r="A1003" s="1138"/>
      <c r="B1003" s="1156"/>
      <c r="C1003" s="1132"/>
      <c r="D1003" s="1132"/>
      <c r="E1003" s="1133"/>
      <c r="F1003" s="1151"/>
      <c r="G1003" s="1150"/>
      <c r="H1003" s="1136"/>
      <c r="I1003" s="1157"/>
      <c r="J1003" s="1157"/>
      <c r="K1003" s="1157"/>
      <c r="L1003" s="1157"/>
      <c r="M1003" s="1157"/>
      <c r="N1003" s="1157"/>
      <c r="O1003" s="1157"/>
      <c r="P1003" s="1157"/>
      <c r="Q1003" s="1157"/>
      <c r="R1003" s="1157"/>
      <c r="S1003" s="1157"/>
      <c r="T1003" s="1157"/>
      <c r="U1003" s="1157"/>
      <c r="V1003" s="1157"/>
      <c r="W1003" s="1157"/>
      <c r="X1003" s="1157"/>
      <c r="Y1003" s="1157"/>
      <c r="Z1003" s="1157"/>
      <c r="AA1003" s="1157"/>
      <c r="AB1003" s="1201"/>
      <c r="AC1003" s="1201"/>
      <c r="AD1003" s="1201"/>
      <c r="AE1003" s="1201"/>
      <c r="AF1003" s="1157"/>
      <c r="AG1003" s="1157"/>
      <c r="AH1003" s="1157"/>
      <c r="AI1003" s="1157"/>
      <c r="AJ1003" s="1157"/>
      <c r="AK1003" s="1157"/>
      <c r="AL1003" s="1157"/>
      <c r="AM1003" s="1157"/>
      <c r="AN1003" s="1157"/>
      <c r="AO1003" s="1157"/>
      <c r="AP1003" s="1157"/>
      <c r="AQ1003" s="1157"/>
      <c r="AR1003" s="1157"/>
      <c r="AS1003" s="1157"/>
      <c r="AT1003" s="1157"/>
      <c r="AU1003" s="1157"/>
      <c r="AV1003" s="1157"/>
      <c r="AW1003" s="1157"/>
      <c r="AX1003" s="1157"/>
      <c r="AY1003" s="1157"/>
      <c r="AZ1003" s="1157"/>
      <c r="BA1003" s="1157"/>
      <c r="BB1003" s="1157"/>
      <c r="BC1003" s="1157"/>
      <c r="BD1003" s="1157"/>
      <c r="BE1003" s="1157"/>
      <c r="BF1003" s="1157"/>
      <c r="BG1003" s="1157"/>
      <c r="BH1003" s="1157"/>
      <c r="BI1003" s="1157"/>
      <c r="BJ1003" s="1157"/>
      <c r="BK1003" s="1157"/>
      <c r="BL1003" s="1157"/>
      <c r="BM1003" s="1157"/>
      <c r="BN1003" s="1157"/>
      <c r="BO1003" s="1157"/>
      <c r="BP1003" s="1157"/>
      <c r="BQ1003" s="1157"/>
      <c r="BR1003" s="1157"/>
      <c r="BS1003" s="1201"/>
      <c r="BT1003" s="1157"/>
      <c r="BU1003" s="1157"/>
      <c r="BV1003" s="1157"/>
      <c r="BW1003" s="1157"/>
      <c r="BX1003" s="1157"/>
      <c r="BY1003" s="1157"/>
      <c r="BZ1003" s="1157"/>
      <c r="CA1003" s="1157"/>
      <c r="CB1003" s="1157"/>
      <c r="CC1003" s="1157"/>
      <c r="CD1003" s="1157"/>
      <c r="CE1003" s="1157"/>
      <c r="CF1003" s="1157"/>
      <c r="CG1003" s="1157"/>
      <c r="CH1003" s="1157"/>
      <c r="CI1003" s="1157"/>
      <c r="CJ1003" s="1157"/>
      <c r="CK1003" s="1157"/>
      <c r="CL1003" s="1157"/>
      <c r="CM1003" s="1201"/>
      <c r="CN1003" s="1201"/>
      <c r="CO1003" s="1202"/>
      <c r="CQ1003" s="2118"/>
    </row>
    <row r="1004" spans="1:95" s="701" customFormat="1">
      <c r="A1004" s="1138"/>
      <c r="B1004" s="1156"/>
      <c r="C1004" s="1132"/>
      <c r="D1004" s="1132"/>
      <c r="E1004" s="1133"/>
      <c r="F1004" s="1151"/>
      <c r="G1004" s="1150"/>
      <c r="H1004" s="1136"/>
      <c r="I1004" s="1157"/>
      <c r="J1004" s="1157"/>
      <c r="K1004" s="1157"/>
      <c r="L1004" s="1157"/>
      <c r="M1004" s="1157"/>
      <c r="N1004" s="1157"/>
      <c r="O1004" s="1157"/>
      <c r="P1004" s="1157"/>
      <c r="Q1004" s="1157"/>
      <c r="R1004" s="1157"/>
      <c r="S1004" s="1157"/>
      <c r="T1004" s="1157"/>
      <c r="U1004" s="1157"/>
      <c r="V1004" s="1157"/>
      <c r="W1004" s="1157"/>
      <c r="X1004" s="1157"/>
      <c r="Y1004" s="1157"/>
      <c r="Z1004" s="1157"/>
      <c r="AA1004" s="1157"/>
      <c r="AB1004" s="1201"/>
      <c r="AC1004" s="1201"/>
      <c r="AD1004" s="1201"/>
      <c r="AE1004" s="1201"/>
      <c r="AF1004" s="1157"/>
      <c r="AG1004" s="1157"/>
      <c r="AH1004" s="1157"/>
      <c r="AI1004" s="1157"/>
      <c r="AJ1004" s="1157"/>
      <c r="AK1004" s="1157"/>
      <c r="AL1004" s="1157"/>
      <c r="AM1004" s="1157"/>
      <c r="AN1004" s="1157"/>
      <c r="AO1004" s="1157"/>
      <c r="AP1004" s="1157"/>
      <c r="AQ1004" s="1157"/>
      <c r="AR1004" s="1157"/>
      <c r="AS1004" s="1157"/>
      <c r="AT1004" s="1157"/>
      <c r="AU1004" s="1157"/>
      <c r="AV1004" s="1157"/>
      <c r="AW1004" s="1157"/>
      <c r="AX1004" s="1157"/>
      <c r="AY1004" s="1157"/>
      <c r="AZ1004" s="1157"/>
      <c r="BA1004" s="1157"/>
      <c r="BB1004" s="1157"/>
      <c r="BC1004" s="1157"/>
      <c r="BD1004" s="1157"/>
      <c r="BE1004" s="1157"/>
      <c r="BF1004" s="1157"/>
      <c r="BG1004" s="1157"/>
      <c r="BH1004" s="1157"/>
      <c r="BI1004" s="1157"/>
      <c r="BJ1004" s="1157"/>
      <c r="BK1004" s="1157"/>
      <c r="BL1004" s="1157"/>
      <c r="BM1004" s="1157"/>
      <c r="BN1004" s="1157"/>
      <c r="BO1004" s="1157"/>
      <c r="BP1004" s="1157"/>
      <c r="BQ1004" s="1157"/>
      <c r="BR1004" s="1157"/>
      <c r="BS1004" s="1201"/>
      <c r="BT1004" s="1157"/>
      <c r="BU1004" s="1157"/>
      <c r="BV1004" s="1157"/>
      <c r="BW1004" s="1157"/>
      <c r="BX1004" s="1157"/>
      <c r="BY1004" s="1157"/>
      <c r="BZ1004" s="1157"/>
      <c r="CA1004" s="1157"/>
      <c r="CB1004" s="1157"/>
      <c r="CC1004" s="1157"/>
      <c r="CD1004" s="1157"/>
      <c r="CE1004" s="1157"/>
      <c r="CF1004" s="1157"/>
      <c r="CG1004" s="1157"/>
      <c r="CH1004" s="1157"/>
      <c r="CI1004" s="1157"/>
      <c r="CJ1004" s="1157"/>
      <c r="CK1004" s="1157"/>
      <c r="CL1004" s="1157"/>
      <c r="CM1004" s="1201"/>
      <c r="CN1004" s="1201"/>
      <c r="CO1004" s="1202"/>
      <c r="CQ1004" s="2118"/>
    </row>
    <row r="1005" spans="1:95" s="701" customFormat="1">
      <c r="A1005" s="1138"/>
      <c r="B1005" s="1156"/>
      <c r="C1005" s="1132"/>
      <c r="D1005" s="1132"/>
      <c r="E1005" s="1133"/>
      <c r="F1005" s="1151"/>
      <c r="G1005" s="1150"/>
      <c r="H1005" s="1136"/>
      <c r="I1005" s="1157"/>
      <c r="J1005" s="1157"/>
      <c r="K1005" s="1157"/>
      <c r="L1005" s="1157"/>
      <c r="M1005" s="1157"/>
      <c r="N1005" s="1157"/>
      <c r="O1005" s="1157"/>
      <c r="P1005" s="1157"/>
      <c r="Q1005" s="1157"/>
      <c r="R1005" s="1157"/>
      <c r="S1005" s="1157"/>
      <c r="T1005" s="1157"/>
      <c r="U1005" s="1157"/>
      <c r="V1005" s="1157"/>
      <c r="W1005" s="1157"/>
      <c r="X1005" s="1157"/>
      <c r="Y1005" s="1157"/>
      <c r="Z1005" s="1157"/>
      <c r="AA1005" s="1157"/>
      <c r="AB1005" s="1201"/>
      <c r="AC1005" s="1201"/>
      <c r="AD1005" s="1201"/>
      <c r="AE1005" s="1201"/>
      <c r="AF1005" s="1157"/>
      <c r="AG1005" s="1157"/>
      <c r="AH1005" s="1157"/>
      <c r="AI1005" s="1157"/>
      <c r="AJ1005" s="1157"/>
      <c r="AK1005" s="1157"/>
      <c r="AL1005" s="1157"/>
      <c r="AM1005" s="1157"/>
      <c r="AN1005" s="1157"/>
      <c r="AO1005" s="1157"/>
      <c r="AP1005" s="1157"/>
      <c r="AQ1005" s="1157"/>
      <c r="AR1005" s="1157"/>
      <c r="AS1005" s="1157"/>
      <c r="AT1005" s="1157"/>
      <c r="AU1005" s="1157"/>
      <c r="AV1005" s="1157"/>
      <c r="AW1005" s="1157"/>
      <c r="AX1005" s="1157"/>
      <c r="AY1005" s="1157"/>
      <c r="AZ1005" s="1157"/>
      <c r="BA1005" s="1157"/>
      <c r="BB1005" s="1157"/>
      <c r="BC1005" s="1157"/>
      <c r="BD1005" s="1157"/>
      <c r="BE1005" s="1157"/>
      <c r="BF1005" s="1157"/>
      <c r="BG1005" s="1157"/>
      <c r="BH1005" s="1157"/>
      <c r="BI1005" s="1157"/>
      <c r="BJ1005" s="1157"/>
      <c r="BK1005" s="1157"/>
      <c r="BL1005" s="1157"/>
      <c r="BM1005" s="1157"/>
      <c r="BN1005" s="1157"/>
      <c r="BO1005" s="1157"/>
      <c r="BP1005" s="1157"/>
      <c r="BQ1005" s="1157"/>
      <c r="BR1005" s="1157"/>
      <c r="BS1005" s="1201"/>
      <c r="BT1005" s="1157"/>
      <c r="BU1005" s="1157"/>
      <c r="BV1005" s="1157"/>
      <c r="BW1005" s="1157"/>
      <c r="BX1005" s="1157"/>
      <c r="BY1005" s="1157"/>
      <c r="BZ1005" s="1157"/>
      <c r="CA1005" s="1157"/>
      <c r="CB1005" s="1157"/>
      <c r="CC1005" s="1157"/>
      <c r="CD1005" s="1157"/>
      <c r="CE1005" s="1157"/>
      <c r="CF1005" s="1157"/>
      <c r="CG1005" s="1157"/>
      <c r="CH1005" s="1157"/>
      <c r="CI1005" s="1157"/>
      <c r="CJ1005" s="1157"/>
      <c r="CK1005" s="1157"/>
      <c r="CL1005" s="1157"/>
      <c r="CM1005" s="1201"/>
      <c r="CN1005" s="1201"/>
      <c r="CO1005" s="1202"/>
      <c r="CQ1005" s="2118"/>
    </row>
    <row r="1006" spans="1:95" s="701" customFormat="1">
      <c r="A1006" s="1138"/>
      <c r="B1006" s="1156"/>
      <c r="C1006" s="1132"/>
      <c r="D1006" s="1132"/>
      <c r="E1006" s="1133"/>
      <c r="F1006" s="1151"/>
      <c r="G1006" s="1150"/>
      <c r="H1006" s="1136"/>
      <c r="I1006" s="1157"/>
      <c r="J1006" s="1157"/>
      <c r="K1006" s="1157"/>
      <c r="L1006" s="1157"/>
      <c r="M1006" s="1157"/>
      <c r="N1006" s="1157"/>
      <c r="O1006" s="1157"/>
      <c r="P1006" s="1157"/>
      <c r="Q1006" s="1157"/>
      <c r="R1006" s="1157"/>
      <c r="S1006" s="1157"/>
      <c r="T1006" s="1157"/>
      <c r="U1006" s="1157"/>
      <c r="V1006" s="1157"/>
      <c r="W1006" s="1157"/>
      <c r="X1006" s="1157"/>
      <c r="Y1006" s="1157"/>
      <c r="Z1006" s="1157"/>
      <c r="AA1006" s="1157"/>
      <c r="AB1006" s="1201"/>
      <c r="AC1006" s="1201"/>
      <c r="AD1006" s="1201"/>
      <c r="AE1006" s="1201"/>
      <c r="AF1006" s="1157"/>
      <c r="AG1006" s="1157"/>
      <c r="AH1006" s="1157"/>
      <c r="AI1006" s="1157"/>
      <c r="AJ1006" s="1157"/>
      <c r="AK1006" s="1157"/>
      <c r="AL1006" s="1157"/>
      <c r="AM1006" s="1157"/>
      <c r="AN1006" s="1157"/>
      <c r="AO1006" s="1157"/>
      <c r="AP1006" s="1157"/>
      <c r="AQ1006" s="1157"/>
      <c r="AR1006" s="1157"/>
      <c r="AS1006" s="1157"/>
      <c r="AT1006" s="1157"/>
      <c r="AU1006" s="1157"/>
      <c r="AV1006" s="1157"/>
      <c r="AW1006" s="1157"/>
      <c r="AX1006" s="1157"/>
      <c r="AY1006" s="1157"/>
      <c r="AZ1006" s="1157"/>
      <c r="BA1006" s="1157"/>
      <c r="BB1006" s="1157"/>
      <c r="BC1006" s="1157"/>
      <c r="BD1006" s="1157"/>
      <c r="BE1006" s="1157"/>
      <c r="BF1006" s="1157"/>
      <c r="BG1006" s="1157"/>
      <c r="BH1006" s="1157"/>
      <c r="BI1006" s="1157"/>
      <c r="BJ1006" s="1157"/>
      <c r="BK1006" s="1157"/>
      <c r="BL1006" s="1157"/>
      <c r="BM1006" s="1157"/>
      <c r="BN1006" s="1157"/>
      <c r="BO1006" s="1157"/>
      <c r="BP1006" s="1157"/>
      <c r="BQ1006" s="1157"/>
      <c r="BR1006" s="1157"/>
      <c r="BS1006" s="1201"/>
      <c r="BT1006" s="1157"/>
      <c r="BU1006" s="1157"/>
      <c r="BV1006" s="1157"/>
      <c r="BW1006" s="1157"/>
      <c r="BX1006" s="1157"/>
      <c r="BY1006" s="1157"/>
      <c r="BZ1006" s="1157"/>
      <c r="CA1006" s="1157"/>
      <c r="CB1006" s="1157"/>
      <c r="CC1006" s="1157"/>
      <c r="CD1006" s="1157"/>
      <c r="CE1006" s="1157"/>
      <c r="CF1006" s="1157"/>
      <c r="CG1006" s="1157"/>
      <c r="CH1006" s="1157"/>
      <c r="CI1006" s="1157"/>
      <c r="CJ1006" s="1157"/>
      <c r="CK1006" s="1157"/>
      <c r="CL1006" s="1157"/>
      <c r="CM1006" s="1201"/>
      <c r="CN1006" s="1201"/>
      <c r="CO1006" s="1202"/>
      <c r="CQ1006" s="2118"/>
    </row>
    <row r="1007" spans="1:95" s="701" customFormat="1">
      <c r="A1007" s="1138"/>
      <c r="B1007" s="1156"/>
      <c r="C1007" s="1132"/>
      <c r="D1007" s="1132"/>
      <c r="E1007" s="1133"/>
      <c r="F1007" s="1151"/>
      <c r="G1007" s="1150"/>
      <c r="H1007" s="1136"/>
      <c r="I1007" s="1157"/>
      <c r="J1007" s="1157"/>
      <c r="K1007" s="1157"/>
      <c r="L1007" s="1157"/>
      <c r="M1007" s="1157"/>
      <c r="N1007" s="1157"/>
      <c r="O1007" s="1157"/>
      <c r="P1007" s="1157"/>
      <c r="Q1007" s="1157"/>
      <c r="R1007" s="1157"/>
      <c r="S1007" s="1157"/>
      <c r="T1007" s="1157"/>
      <c r="U1007" s="1157"/>
      <c r="V1007" s="1157"/>
      <c r="W1007" s="1157"/>
      <c r="X1007" s="1157"/>
      <c r="Y1007" s="1157"/>
      <c r="Z1007" s="1157"/>
      <c r="AA1007" s="1157"/>
      <c r="AB1007" s="1201"/>
      <c r="AC1007" s="1201"/>
      <c r="AD1007" s="1201"/>
      <c r="AE1007" s="1201"/>
      <c r="AF1007" s="1157"/>
      <c r="AG1007" s="1157"/>
      <c r="AH1007" s="1157"/>
      <c r="AI1007" s="1157"/>
      <c r="AJ1007" s="1157"/>
      <c r="AK1007" s="1157"/>
      <c r="AL1007" s="1157"/>
      <c r="AM1007" s="1157"/>
      <c r="AN1007" s="1157"/>
      <c r="AO1007" s="1157"/>
      <c r="AP1007" s="1157"/>
      <c r="AQ1007" s="1157"/>
      <c r="AR1007" s="1157"/>
      <c r="AS1007" s="1157"/>
      <c r="AT1007" s="1157"/>
      <c r="AU1007" s="1157"/>
      <c r="AV1007" s="1157"/>
      <c r="AW1007" s="1157"/>
      <c r="AX1007" s="1157"/>
      <c r="AY1007" s="1157"/>
      <c r="AZ1007" s="1157"/>
      <c r="BA1007" s="1157"/>
      <c r="BB1007" s="1157"/>
      <c r="BC1007" s="1157"/>
      <c r="BD1007" s="1157"/>
      <c r="BE1007" s="1157"/>
      <c r="BF1007" s="1157"/>
      <c r="BG1007" s="1157"/>
      <c r="BH1007" s="1157"/>
      <c r="BI1007" s="1157"/>
      <c r="BJ1007" s="1157"/>
      <c r="BK1007" s="1157"/>
      <c r="BL1007" s="1157"/>
      <c r="BM1007" s="1157"/>
      <c r="BN1007" s="1157"/>
      <c r="BO1007" s="1157"/>
      <c r="BP1007" s="1157"/>
      <c r="BQ1007" s="1157"/>
      <c r="BR1007" s="1157"/>
      <c r="BS1007" s="1201"/>
      <c r="BT1007" s="1157"/>
      <c r="BU1007" s="1157"/>
      <c r="BV1007" s="1157"/>
      <c r="BW1007" s="1157"/>
      <c r="BX1007" s="1157"/>
      <c r="BY1007" s="1157"/>
      <c r="BZ1007" s="1157"/>
      <c r="CA1007" s="1157"/>
      <c r="CB1007" s="1157"/>
      <c r="CC1007" s="1157"/>
      <c r="CD1007" s="1157"/>
      <c r="CE1007" s="1157"/>
      <c r="CF1007" s="1157"/>
      <c r="CG1007" s="1157"/>
      <c r="CH1007" s="1157"/>
      <c r="CI1007" s="1157"/>
      <c r="CJ1007" s="1157"/>
      <c r="CK1007" s="1157"/>
      <c r="CL1007" s="1157"/>
      <c r="CM1007" s="1201"/>
      <c r="CN1007" s="1201"/>
      <c r="CO1007" s="1202"/>
      <c r="CQ1007" s="2118"/>
    </row>
    <row r="1008" spans="1:95" s="701" customFormat="1">
      <c r="A1008" s="1138"/>
      <c r="B1008" s="1156"/>
      <c r="C1008" s="1132"/>
      <c r="D1008" s="1132"/>
      <c r="E1008" s="1133"/>
      <c r="F1008" s="1151"/>
      <c r="G1008" s="1150"/>
      <c r="H1008" s="1136"/>
      <c r="I1008" s="1157"/>
      <c r="J1008" s="1157"/>
      <c r="K1008" s="1157"/>
      <c r="L1008" s="1157"/>
      <c r="M1008" s="1157"/>
      <c r="N1008" s="1157"/>
      <c r="O1008" s="1157"/>
      <c r="P1008" s="1157"/>
      <c r="Q1008" s="1157"/>
      <c r="R1008" s="1157"/>
      <c r="S1008" s="1157"/>
      <c r="T1008" s="1157"/>
      <c r="U1008" s="1157"/>
      <c r="V1008" s="1157"/>
      <c r="W1008" s="1157"/>
      <c r="X1008" s="1157"/>
      <c r="Y1008" s="1157"/>
      <c r="Z1008" s="1157"/>
      <c r="AA1008" s="1157"/>
      <c r="AB1008" s="1201"/>
      <c r="AC1008" s="1201"/>
      <c r="AD1008" s="1201"/>
      <c r="AE1008" s="1201"/>
      <c r="AF1008" s="1157"/>
      <c r="AG1008" s="1157"/>
      <c r="AH1008" s="1157"/>
      <c r="AI1008" s="1157"/>
      <c r="AJ1008" s="1157"/>
      <c r="AK1008" s="1157"/>
      <c r="AL1008" s="1157"/>
      <c r="AM1008" s="1157"/>
      <c r="AN1008" s="1157"/>
      <c r="AO1008" s="1157"/>
      <c r="AP1008" s="1157"/>
      <c r="AQ1008" s="1157"/>
      <c r="AR1008" s="1157"/>
      <c r="AS1008" s="1157"/>
      <c r="AT1008" s="1157"/>
      <c r="AU1008" s="1157"/>
      <c r="AV1008" s="1157"/>
      <c r="AW1008" s="1157"/>
      <c r="AX1008" s="1157"/>
      <c r="AY1008" s="1157"/>
      <c r="AZ1008" s="1157"/>
      <c r="BA1008" s="1157"/>
      <c r="BB1008" s="1157"/>
      <c r="BC1008" s="1157"/>
      <c r="BD1008" s="1157"/>
      <c r="BE1008" s="1157"/>
      <c r="BF1008" s="1157"/>
      <c r="BG1008" s="1157"/>
      <c r="BH1008" s="1157"/>
      <c r="BI1008" s="1157"/>
      <c r="BJ1008" s="1157"/>
      <c r="BK1008" s="1157"/>
      <c r="BL1008" s="1157"/>
      <c r="BM1008" s="1157"/>
      <c r="BN1008" s="1157"/>
      <c r="BO1008" s="1157"/>
      <c r="BP1008" s="1157"/>
      <c r="BQ1008" s="1157"/>
      <c r="BR1008" s="1157"/>
      <c r="BS1008" s="1201"/>
      <c r="BT1008" s="1157"/>
      <c r="BU1008" s="1157"/>
      <c r="BV1008" s="1157"/>
      <c r="BW1008" s="1157"/>
      <c r="BX1008" s="1157"/>
      <c r="BY1008" s="1157"/>
      <c r="BZ1008" s="1157"/>
      <c r="CA1008" s="1157"/>
      <c r="CB1008" s="1157"/>
      <c r="CC1008" s="1157"/>
      <c r="CD1008" s="1157"/>
      <c r="CE1008" s="1157"/>
      <c r="CF1008" s="1157"/>
      <c r="CG1008" s="1157"/>
      <c r="CH1008" s="1157"/>
      <c r="CI1008" s="1157"/>
      <c r="CJ1008" s="1157"/>
      <c r="CK1008" s="1157"/>
      <c r="CL1008" s="1157"/>
      <c r="CM1008" s="1201"/>
      <c r="CN1008" s="1201"/>
      <c r="CO1008" s="1202"/>
      <c r="CQ1008" s="2118"/>
    </row>
    <row r="1009" spans="1:95" s="701" customFormat="1">
      <c r="A1009" s="1138"/>
      <c r="B1009" s="1156"/>
      <c r="C1009" s="1132"/>
      <c r="D1009" s="1132"/>
      <c r="E1009" s="1133"/>
      <c r="F1009" s="1151"/>
      <c r="G1009" s="1150"/>
      <c r="H1009" s="1136"/>
      <c r="I1009" s="1157"/>
      <c r="J1009" s="1157"/>
      <c r="K1009" s="1157"/>
      <c r="L1009" s="1157"/>
      <c r="M1009" s="1157"/>
      <c r="N1009" s="1157"/>
      <c r="O1009" s="1157"/>
      <c r="P1009" s="1157"/>
      <c r="Q1009" s="1157"/>
      <c r="R1009" s="1157"/>
      <c r="S1009" s="1157"/>
      <c r="T1009" s="1157"/>
      <c r="U1009" s="1157"/>
      <c r="V1009" s="1157"/>
      <c r="W1009" s="1157"/>
      <c r="X1009" s="1157"/>
      <c r="Y1009" s="1157"/>
      <c r="Z1009" s="1157"/>
      <c r="AA1009" s="1157"/>
      <c r="AB1009" s="1201"/>
      <c r="AC1009" s="1201"/>
      <c r="AD1009" s="1201"/>
      <c r="AE1009" s="1201"/>
      <c r="AF1009" s="1157"/>
      <c r="AG1009" s="1157"/>
      <c r="AH1009" s="1157"/>
      <c r="AI1009" s="1157"/>
      <c r="AJ1009" s="1157"/>
      <c r="AK1009" s="1157"/>
      <c r="AL1009" s="1157"/>
      <c r="AM1009" s="1157"/>
      <c r="AN1009" s="1157"/>
      <c r="AO1009" s="1157"/>
      <c r="AP1009" s="1157"/>
      <c r="AQ1009" s="1157"/>
      <c r="AR1009" s="1157"/>
      <c r="AS1009" s="1157"/>
      <c r="AT1009" s="1157"/>
      <c r="AU1009" s="1157"/>
      <c r="AV1009" s="1157"/>
      <c r="AW1009" s="1157"/>
      <c r="AX1009" s="1157"/>
      <c r="AY1009" s="1157"/>
      <c r="AZ1009" s="1157"/>
      <c r="BA1009" s="1157"/>
      <c r="BB1009" s="1157"/>
      <c r="BC1009" s="1157"/>
      <c r="BD1009" s="1157"/>
      <c r="BE1009" s="1157"/>
      <c r="BF1009" s="1157"/>
      <c r="BG1009" s="1157"/>
      <c r="BH1009" s="1157"/>
      <c r="BI1009" s="1157"/>
      <c r="BJ1009" s="1157"/>
      <c r="BK1009" s="1157"/>
      <c r="BL1009" s="1157"/>
      <c r="BM1009" s="1157"/>
      <c r="BN1009" s="1157"/>
      <c r="BO1009" s="1157"/>
      <c r="BP1009" s="1157"/>
      <c r="BQ1009" s="1157"/>
      <c r="BR1009" s="1157"/>
      <c r="BS1009" s="1201"/>
      <c r="BT1009" s="1157"/>
      <c r="BU1009" s="1157"/>
      <c r="BV1009" s="1157"/>
      <c r="BW1009" s="1157"/>
      <c r="BX1009" s="1157"/>
      <c r="BY1009" s="1157"/>
      <c r="BZ1009" s="1157"/>
      <c r="CA1009" s="1157"/>
      <c r="CB1009" s="1157"/>
      <c r="CC1009" s="1157"/>
      <c r="CD1009" s="1157"/>
      <c r="CE1009" s="1157"/>
      <c r="CF1009" s="1157"/>
      <c r="CG1009" s="1157"/>
      <c r="CH1009" s="1157"/>
      <c r="CI1009" s="1157"/>
      <c r="CJ1009" s="1157"/>
      <c r="CK1009" s="1157"/>
      <c r="CL1009" s="1157"/>
      <c r="CM1009" s="1201"/>
      <c r="CN1009" s="1201"/>
      <c r="CO1009" s="1202"/>
      <c r="CQ1009" s="2118"/>
    </row>
    <row r="1010" spans="1:95" s="701" customFormat="1">
      <c r="A1010" s="1138"/>
      <c r="B1010" s="1156"/>
      <c r="C1010" s="1132"/>
      <c r="D1010" s="1132"/>
      <c r="E1010" s="1133"/>
      <c r="F1010" s="1151"/>
      <c r="G1010" s="1150"/>
      <c r="H1010" s="1136"/>
      <c r="I1010" s="1157"/>
      <c r="J1010" s="1157"/>
      <c r="K1010" s="1157"/>
      <c r="L1010" s="1157"/>
      <c r="M1010" s="1157"/>
      <c r="N1010" s="1157"/>
      <c r="O1010" s="1157"/>
      <c r="P1010" s="1157"/>
      <c r="Q1010" s="1157"/>
      <c r="R1010" s="1157"/>
      <c r="S1010" s="1157"/>
      <c r="T1010" s="1157"/>
      <c r="U1010" s="1157"/>
      <c r="V1010" s="1157"/>
      <c r="W1010" s="1157"/>
      <c r="X1010" s="1157"/>
      <c r="Y1010" s="1157"/>
      <c r="Z1010" s="1157"/>
      <c r="AA1010" s="1157"/>
      <c r="AB1010" s="1201"/>
      <c r="AC1010" s="1201"/>
      <c r="AD1010" s="1201"/>
      <c r="AE1010" s="1201"/>
      <c r="AF1010" s="1157"/>
      <c r="AG1010" s="1157"/>
      <c r="AH1010" s="1157"/>
      <c r="AI1010" s="1157"/>
      <c r="AJ1010" s="1157"/>
      <c r="AK1010" s="1157"/>
      <c r="AL1010" s="1157"/>
      <c r="AM1010" s="1157"/>
      <c r="AN1010" s="1157"/>
      <c r="AO1010" s="1157"/>
      <c r="AP1010" s="1157"/>
      <c r="AQ1010" s="1157"/>
      <c r="AR1010" s="1157"/>
      <c r="AS1010" s="1157"/>
      <c r="AT1010" s="1157"/>
      <c r="AU1010" s="1157"/>
      <c r="AV1010" s="1157"/>
      <c r="AW1010" s="1157"/>
      <c r="AX1010" s="1157"/>
      <c r="AY1010" s="1157"/>
      <c r="AZ1010" s="1157"/>
      <c r="BA1010" s="1157"/>
      <c r="BB1010" s="1157"/>
      <c r="BC1010" s="1157"/>
      <c r="BD1010" s="1157"/>
      <c r="BE1010" s="1157"/>
      <c r="BF1010" s="1157"/>
      <c r="BG1010" s="1157"/>
      <c r="BH1010" s="1157"/>
      <c r="BI1010" s="1157"/>
      <c r="BJ1010" s="1157"/>
      <c r="BK1010" s="1157"/>
      <c r="BL1010" s="1157"/>
      <c r="BM1010" s="1157"/>
      <c r="BN1010" s="1157"/>
      <c r="BO1010" s="1157"/>
      <c r="BP1010" s="1157"/>
      <c r="BQ1010" s="1157"/>
      <c r="BR1010" s="1157"/>
      <c r="BS1010" s="1201"/>
      <c r="BT1010" s="1157"/>
      <c r="BU1010" s="1157"/>
      <c r="BV1010" s="1157"/>
      <c r="BW1010" s="1157"/>
      <c r="BX1010" s="1157"/>
      <c r="BY1010" s="1157"/>
      <c r="BZ1010" s="1157"/>
      <c r="CA1010" s="1157"/>
      <c r="CB1010" s="1157"/>
      <c r="CC1010" s="1157"/>
      <c r="CD1010" s="1157"/>
      <c r="CE1010" s="1157"/>
      <c r="CF1010" s="1157"/>
      <c r="CG1010" s="1157"/>
      <c r="CH1010" s="1157"/>
      <c r="CI1010" s="1157"/>
      <c r="CJ1010" s="1157"/>
      <c r="CK1010" s="1157"/>
      <c r="CL1010" s="1157"/>
      <c r="CM1010" s="1201"/>
      <c r="CN1010" s="1201"/>
      <c r="CO1010" s="1202"/>
      <c r="CQ1010" s="2118"/>
    </row>
    <row r="1011" spans="1:95" s="701" customFormat="1">
      <c r="A1011" s="1138"/>
      <c r="B1011" s="1156"/>
      <c r="C1011" s="1132"/>
      <c r="D1011" s="1132"/>
      <c r="E1011" s="1133"/>
      <c r="F1011" s="1151"/>
      <c r="G1011" s="1150"/>
      <c r="H1011" s="1136"/>
      <c r="I1011" s="1157"/>
      <c r="J1011" s="1157"/>
      <c r="K1011" s="1157"/>
      <c r="L1011" s="1157"/>
      <c r="M1011" s="1157"/>
      <c r="N1011" s="1157"/>
      <c r="O1011" s="1157"/>
      <c r="P1011" s="1157"/>
      <c r="Q1011" s="1157"/>
      <c r="R1011" s="1157"/>
      <c r="S1011" s="1157"/>
      <c r="T1011" s="1157"/>
      <c r="U1011" s="1157"/>
      <c r="V1011" s="1157"/>
      <c r="W1011" s="1157"/>
      <c r="X1011" s="1157"/>
      <c r="Y1011" s="1157"/>
      <c r="Z1011" s="1157"/>
      <c r="AA1011" s="1157"/>
      <c r="AB1011" s="1201"/>
      <c r="AC1011" s="1201"/>
      <c r="AD1011" s="1201"/>
      <c r="AE1011" s="1201"/>
      <c r="AF1011" s="1157"/>
      <c r="AG1011" s="1157"/>
      <c r="AH1011" s="1157"/>
      <c r="AI1011" s="1157"/>
      <c r="AJ1011" s="1157"/>
      <c r="AK1011" s="1157"/>
      <c r="AL1011" s="1157"/>
      <c r="AM1011" s="1157"/>
      <c r="AN1011" s="1157"/>
      <c r="AO1011" s="1157"/>
      <c r="AP1011" s="1157"/>
      <c r="AQ1011" s="1157"/>
      <c r="AR1011" s="1157"/>
      <c r="AS1011" s="1157"/>
      <c r="AT1011" s="1157"/>
      <c r="AU1011" s="1157"/>
      <c r="AV1011" s="1157"/>
      <c r="AW1011" s="1157"/>
      <c r="AX1011" s="1157"/>
      <c r="AY1011" s="1157"/>
      <c r="AZ1011" s="1157"/>
      <c r="BA1011" s="1157"/>
      <c r="BB1011" s="1157"/>
      <c r="BC1011" s="1157"/>
      <c r="BD1011" s="1157"/>
      <c r="BE1011" s="1157"/>
      <c r="BF1011" s="1157"/>
      <c r="BG1011" s="1157"/>
      <c r="BH1011" s="1157"/>
      <c r="BI1011" s="1157"/>
      <c r="BJ1011" s="1157"/>
      <c r="BK1011" s="1157"/>
      <c r="BL1011" s="1157"/>
      <c r="BM1011" s="1157"/>
      <c r="BN1011" s="1157"/>
      <c r="BO1011" s="1157"/>
      <c r="BP1011" s="1157"/>
      <c r="BQ1011" s="1157"/>
      <c r="BR1011" s="1157"/>
      <c r="BS1011" s="1201"/>
      <c r="BT1011" s="1157"/>
      <c r="BU1011" s="1157"/>
      <c r="BV1011" s="1157"/>
      <c r="BW1011" s="1157"/>
      <c r="BX1011" s="1157"/>
      <c r="BY1011" s="1157"/>
      <c r="BZ1011" s="1157"/>
      <c r="CA1011" s="1157"/>
      <c r="CB1011" s="1157"/>
      <c r="CC1011" s="1157"/>
      <c r="CD1011" s="1157"/>
      <c r="CE1011" s="1157"/>
      <c r="CF1011" s="1157"/>
      <c r="CG1011" s="1157"/>
      <c r="CH1011" s="1157"/>
      <c r="CI1011" s="1157"/>
      <c r="CJ1011" s="1157"/>
      <c r="CK1011" s="1157"/>
      <c r="CL1011" s="1157"/>
      <c r="CM1011" s="1201"/>
      <c r="CN1011" s="1201"/>
      <c r="CO1011" s="1202"/>
      <c r="CQ1011" s="2118"/>
    </row>
    <row r="1012" spans="1:95" s="701" customFormat="1">
      <c r="A1012" s="1138"/>
      <c r="B1012" s="1156"/>
      <c r="C1012" s="1132"/>
      <c r="D1012" s="1132"/>
      <c r="E1012" s="1133"/>
      <c r="F1012" s="1151"/>
      <c r="G1012" s="1150"/>
      <c r="H1012" s="1136"/>
      <c r="I1012" s="1157"/>
      <c r="J1012" s="1157"/>
      <c r="K1012" s="1157"/>
      <c r="L1012" s="1157"/>
      <c r="M1012" s="1157"/>
      <c r="N1012" s="1157"/>
      <c r="O1012" s="1157"/>
      <c r="P1012" s="1157"/>
      <c r="Q1012" s="1157"/>
      <c r="R1012" s="1157"/>
      <c r="S1012" s="1157"/>
      <c r="T1012" s="1157"/>
      <c r="U1012" s="1157"/>
      <c r="V1012" s="1157"/>
      <c r="W1012" s="1157"/>
      <c r="X1012" s="1157"/>
      <c r="Y1012" s="1157"/>
      <c r="Z1012" s="1157"/>
      <c r="AA1012" s="1157"/>
      <c r="AB1012" s="1201"/>
      <c r="AC1012" s="1201"/>
      <c r="AD1012" s="1201"/>
      <c r="AE1012" s="1201"/>
      <c r="AF1012" s="1157"/>
      <c r="AG1012" s="1157"/>
      <c r="AH1012" s="1157"/>
      <c r="AI1012" s="1157"/>
      <c r="AJ1012" s="1157"/>
      <c r="AK1012" s="1157"/>
      <c r="AL1012" s="1157"/>
      <c r="AM1012" s="1157"/>
      <c r="AN1012" s="1157"/>
      <c r="AO1012" s="1157"/>
      <c r="AP1012" s="1157"/>
      <c r="AQ1012" s="1157"/>
      <c r="AR1012" s="1157"/>
      <c r="AS1012" s="1157"/>
      <c r="AT1012" s="1157"/>
      <c r="AU1012" s="1157"/>
      <c r="AV1012" s="1157"/>
      <c r="AW1012" s="1157"/>
      <c r="AX1012" s="1157"/>
      <c r="AY1012" s="1157"/>
      <c r="AZ1012" s="1157"/>
      <c r="BA1012" s="1157"/>
      <c r="BB1012" s="1157"/>
      <c r="BC1012" s="1157"/>
      <c r="BD1012" s="1157"/>
      <c r="BE1012" s="1157"/>
      <c r="BF1012" s="1157"/>
      <c r="BG1012" s="1157"/>
      <c r="BH1012" s="1157"/>
      <c r="BI1012" s="1157"/>
      <c r="BJ1012" s="1157"/>
      <c r="BK1012" s="1157"/>
      <c r="BL1012" s="1157"/>
      <c r="BM1012" s="1157"/>
      <c r="BN1012" s="1157"/>
      <c r="BO1012" s="1157"/>
      <c r="BP1012" s="1157"/>
      <c r="BQ1012" s="1157"/>
      <c r="BR1012" s="1157"/>
      <c r="BS1012" s="1201"/>
      <c r="BT1012" s="1157"/>
      <c r="BU1012" s="1157"/>
      <c r="BV1012" s="1157"/>
      <c r="BW1012" s="1157"/>
      <c r="BX1012" s="1157"/>
      <c r="BY1012" s="1157"/>
      <c r="BZ1012" s="1157"/>
      <c r="CA1012" s="1157"/>
      <c r="CB1012" s="1157"/>
      <c r="CC1012" s="1157"/>
      <c r="CD1012" s="1157"/>
      <c r="CE1012" s="1157"/>
      <c r="CF1012" s="1157"/>
      <c r="CG1012" s="1157"/>
      <c r="CH1012" s="1157"/>
      <c r="CI1012" s="1157"/>
      <c r="CJ1012" s="1157"/>
      <c r="CK1012" s="1157"/>
      <c r="CL1012" s="1157"/>
      <c r="CM1012" s="1201"/>
      <c r="CN1012" s="1201"/>
      <c r="CO1012" s="1202"/>
      <c r="CQ1012" s="2118"/>
    </row>
    <row r="1013" spans="1:95" s="701" customFormat="1">
      <c r="A1013" s="1138"/>
      <c r="B1013" s="1156"/>
      <c r="C1013" s="1132"/>
      <c r="D1013" s="1132"/>
      <c r="E1013" s="1133"/>
      <c r="F1013" s="1151"/>
      <c r="G1013" s="1150"/>
      <c r="H1013" s="1136"/>
      <c r="I1013" s="1157"/>
      <c r="J1013" s="1157"/>
      <c r="K1013" s="1157"/>
      <c r="L1013" s="1157"/>
      <c r="M1013" s="1157"/>
      <c r="N1013" s="1157"/>
      <c r="O1013" s="1157"/>
      <c r="P1013" s="1157"/>
      <c r="Q1013" s="1157"/>
      <c r="R1013" s="1157"/>
      <c r="S1013" s="1157"/>
      <c r="T1013" s="1157"/>
      <c r="U1013" s="1157"/>
      <c r="V1013" s="1157"/>
      <c r="W1013" s="1157"/>
      <c r="X1013" s="1157"/>
      <c r="Y1013" s="1157"/>
      <c r="Z1013" s="1157"/>
      <c r="AA1013" s="1157"/>
      <c r="AB1013" s="1201"/>
      <c r="AC1013" s="1201"/>
      <c r="AD1013" s="1201"/>
      <c r="AE1013" s="1201"/>
      <c r="AF1013" s="1157"/>
      <c r="AG1013" s="1157"/>
      <c r="AH1013" s="1157"/>
      <c r="AI1013" s="1157"/>
      <c r="AJ1013" s="1157"/>
      <c r="AK1013" s="1157"/>
      <c r="AL1013" s="1157"/>
      <c r="AM1013" s="1157"/>
      <c r="AN1013" s="1157"/>
      <c r="AO1013" s="1157"/>
      <c r="AP1013" s="1157"/>
      <c r="AQ1013" s="1157"/>
      <c r="AR1013" s="1157"/>
      <c r="AS1013" s="1157"/>
      <c r="AT1013" s="1157"/>
      <c r="AU1013" s="1157"/>
      <c r="AV1013" s="1157"/>
      <c r="AW1013" s="1157"/>
      <c r="AX1013" s="1157"/>
      <c r="AY1013" s="1157"/>
      <c r="AZ1013" s="1157"/>
      <c r="BA1013" s="1157"/>
      <c r="BB1013" s="1157"/>
      <c r="BC1013" s="1157"/>
      <c r="BD1013" s="1157"/>
      <c r="BE1013" s="1157"/>
      <c r="BF1013" s="1157"/>
      <c r="BG1013" s="1157"/>
      <c r="BH1013" s="1157"/>
      <c r="BI1013" s="1157"/>
      <c r="BJ1013" s="1157"/>
      <c r="BK1013" s="1157"/>
      <c r="BL1013" s="1157"/>
      <c r="BM1013" s="1157"/>
      <c r="BN1013" s="1157"/>
      <c r="BO1013" s="1157"/>
      <c r="BP1013" s="1157"/>
      <c r="BQ1013" s="1157"/>
      <c r="BR1013" s="1157"/>
      <c r="BS1013" s="1201"/>
      <c r="BT1013" s="1157"/>
      <c r="BU1013" s="1157"/>
      <c r="BV1013" s="1157"/>
      <c r="BW1013" s="1157"/>
      <c r="BX1013" s="1157"/>
      <c r="BY1013" s="1157"/>
      <c r="BZ1013" s="1157"/>
      <c r="CA1013" s="1157"/>
      <c r="CB1013" s="1157"/>
      <c r="CC1013" s="1157"/>
      <c r="CD1013" s="1157"/>
      <c r="CE1013" s="1157"/>
      <c r="CF1013" s="1157"/>
      <c r="CG1013" s="1157"/>
      <c r="CH1013" s="1157"/>
      <c r="CI1013" s="1157"/>
      <c r="CJ1013" s="1157"/>
      <c r="CK1013" s="1157"/>
      <c r="CL1013" s="1157"/>
      <c r="CM1013" s="1201"/>
      <c r="CN1013" s="1201"/>
      <c r="CO1013" s="1202"/>
      <c r="CQ1013" s="2118"/>
    </row>
    <row r="1014" spans="1:95" s="701" customFormat="1">
      <c r="A1014" s="1138"/>
      <c r="B1014" s="1156"/>
      <c r="C1014" s="1132"/>
      <c r="D1014" s="1132"/>
      <c r="E1014" s="1133"/>
      <c r="F1014" s="1151"/>
      <c r="G1014" s="1150"/>
      <c r="H1014" s="1136"/>
      <c r="I1014" s="1157"/>
      <c r="J1014" s="1157"/>
      <c r="K1014" s="1157"/>
      <c r="L1014" s="1157"/>
      <c r="M1014" s="1157"/>
      <c r="N1014" s="1157"/>
      <c r="O1014" s="1157"/>
      <c r="P1014" s="1157"/>
      <c r="Q1014" s="1157"/>
      <c r="R1014" s="1157"/>
      <c r="S1014" s="1157"/>
      <c r="T1014" s="1157"/>
      <c r="U1014" s="1157"/>
      <c r="V1014" s="1157"/>
      <c r="W1014" s="1157"/>
      <c r="X1014" s="1157"/>
      <c r="Y1014" s="1157"/>
      <c r="Z1014" s="1157"/>
      <c r="AA1014" s="1157"/>
      <c r="AB1014" s="1201"/>
      <c r="AC1014" s="1201"/>
      <c r="AD1014" s="1201"/>
      <c r="AE1014" s="1201"/>
      <c r="AF1014" s="1157"/>
      <c r="AG1014" s="1157"/>
      <c r="AH1014" s="1157"/>
      <c r="AI1014" s="1157"/>
      <c r="AJ1014" s="1157"/>
      <c r="AK1014" s="1157"/>
      <c r="AL1014" s="1157"/>
      <c r="AM1014" s="1157"/>
      <c r="AN1014" s="1157"/>
      <c r="AO1014" s="1157"/>
      <c r="AP1014" s="1157"/>
      <c r="AQ1014" s="1157"/>
      <c r="AR1014" s="1157"/>
      <c r="AS1014" s="1157"/>
      <c r="AT1014" s="1157"/>
      <c r="AU1014" s="1157"/>
      <c r="AV1014" s="1157"/>
      <c r="AW1014" s="1157"/>
      <c r="AX1014" s="1157"/>
      <c r="AY1014" s="1157"/>
      <c r="AZ1014" s="1157"/>
      <c r="BA1014" s="1157"/>
      <c r="BB1014" s="1157"/>
      <c r="BC1014" s="1157"/>
      <c r="BD1014" s="1157"/>
      <c r="BE1014" s="1157"/>
      <c r="BF1014" s="1157"/>
      <c r="BG1014" s="1157"/>
      <c r="BH1014" s="1157"/>
      <c r="BI1014" s="1157"/>
      <c r="BJ1014" s="1157"/>
      <c r="BK1014" s="1157"/>
      <c r="BL1014" s="1157"/>
      <c r="BM1014" s="1157"/>
      <c r="BN1014" s="1157"/>
      <c r="BO1014" s="1157"/>
      <c r="BP1014" s="1157"/>
      <c r="BQ1014" s="1157"/>
      <c r="BR1014" s="1157"/>
      <c r="BS1014" s="1201"/>
      <c r="BT1014" s="1157"/>
      <c r="BU1014" s="1157"/>
      <c r="BV1014" s="1157"/>
      <c r="BW1014" s="1157"/>
      <c r="BX1014" s="1157"/>
      <c r="BY1014" s="1157"/>
      <c r="BZ1014" s="1157"/>
      <c r="CA1014" s="1157"/>
      <c r="CB1014" s="1157"/>
      <c r="CC1014" s="1157"/>
      <c r="CD1014" s="1157"/>
      <c r="CE1014" s="1157"/>
      <c r="CF1014" s="1157"/>
      <c r="CG1014" s="1157"/>
      <c r="CH1014" s="1157"/>
      <c r="CI1014" s="1157"/>
      <c r="CJ1014" s="1157"/>
      <c r="CK1014" s="1157"/>
      <c r="CL1014" s="1157"/>
      <c r="CM1014" s="1201"/>
      <c r="CN1014" s="1201"/>
      <c r="CO1014" s="1202"/>
      <c r="CQ1014" s="2118"/>
    </row>
    <row r="1015" spans="1:95" s="701" customFormat="1">
      <c r="A1015" s="1138"/>
      <c r="B1015" s="1156"/>
      <c r="C1015" s="1132"/>
      <c r="D1015" s="1132"/>
      <c r="E1015" s="1133"/>
      <c r="F1015" s="1151"/>
      <c r="G1015" s="1150"/>
      <c r="H1015" s="1136"/>
      <c r="I1015" s="1157"/>
      <c r="J1015" s="1157"/>
      <c r="K1015" s="1157"/>
      <c r="L1015" s="1157"/>
      <c r="M1015" s="1157"/>
      <c r="N1015" s="1157"/>
      <c r="O1015" s="1157"/>
      <c r="P1015" s="1157"/>
      <c r="Q1015" s="1157"/>
      <c r="R1015" s="1157"/>
      <c r="S1015" s="1157"/>
      <c r="T1015" s="1157"/>
      <c r="U1015" s="1157"/>
      <c r="V1015" s="1157"/>
      <c r="W1015" s="1157"/>
      <c r="X1015" s="1157"/>
      <c r="Y1015" s="1157"/>
      <c r="Z1015" s="1157"/>
      <c r="AA1015" s="1157"/>
      <c r="AB1015" s="1201"/>
      <c r="AC1015" s="1201"/>
      <c r="AD1015" s="1201"/>
      <c r="AE1015" s="1201"/>
      <c r="AF1015" s="1157"/>
      <c r="AG1015" s="1157"/>
      <c r="AH1015" s="1157"/>
      <c r="AI1015" s="1157"/>
      <c r="AJ1015" s="1157"/>
      <c r="AK1015" s="1157"/>
      <c r="AL1015" s="1157"/>
      <c r="AM1015" s="1157"/>
      <c r="AN1015" s="1157"/>
      <c r="AO1015" s="1157"/>
      <c r="AP1015" s="1157"/>
      <c r="AQ1015" s="1157"/>
      <c r="AR1015" s="1157"/>
      <c r="AS1015" s="1157"/>
      <c r="AT1015" s="1157"/>
      <c r="AU1015" s="1157"/>
      <c r="AV1015" s="1157"/>
      <c r="AW1015" s="1157"/>
      <c r="AX1015" s="1157"/>
      <c r="AY1015" s="1157"/>
      <c r="AZ1015" s="1157"/>
      <c r="BA1015" s="1157"/>
      <c r="BB1015" s="1157"/>
      <c r="BC1015" s="1157"/>
      <c r="BD1015" s="1157"/>
      <c r="BE1015" s="1157"/>
      <c r="BF1015" s="1157"/>
      <c r="BG1015" s="1157"/>
      <c r="BH1015" s="1157"/>
      <c r="BI1015" s="1157"/>
      <c r="BJ1015" s="1157"/>
      <c r="BK1015" s="1157"/>
      <c r="BL1015" s="1157"/>
      <c r="BM1015" s="1157"/>
      <c r="BN1015" s="1157"/>
      <c r="BO1015" s="1157"/>
      <c r="BP1015" s="1157"/>
      <c r="BQ1015" s="1157"/>
      <c r="BR1015" s="1157"/>
      <c r="BS1015" s="1201"/>
      <c r="BT1015" s="1157"/>
      <c r="BU1015" s="1157"/>
      <c r="BV1015" s="1157"/>
      <c r="BW1015" s="1157"/>
      <c r="BX1015" s="1157"/>
      <c r="BY1015" s="1157"/>
      <c r="BZ1015" s="1157"/>
      <c r="CA1015" s="1157"/>
      <c r="CB1015" s="1157"/>
      <c r="CC1015" s="1157"/>
      <c r="CD1015" s="1157"/>
      <c r="CE1015" s="1157"/>
      <c r="CF1015" s="1157"/>
      <c r="CG1015" s="1157"/>
      <c r="CH1015" s="1157"/>
      <c r="CI1015" s="1157"/>
      <c r="CJ1015" s="1157"/>
      <c r="CK1015" s="1157"/>
      <c r="CL1015" s="1157"/>
      <c r="CM1015" s="1201"/>
      <c r="CN1015" s="1201"/>
      <c r="CO1015" s="1202"/>
      <c r="CQ1015" s="2118"/>
    </row>
    <row r="1016" spans="1:95" s="701" customFormat="1">
      <c r="A1016" s="1138"/>
      <c r="B1016" s="1156"/>
      <c r="C1016" s="1132"/>
      <c r="D1016" s="1132"/>
      <c r="E1016" s="1133"/>
      <c r="F1016" s="1151"/>
      <c r="G1016" s="1150"/>
      <c r="H1016" s="1136"/>
      <c r="I1016" s="1157"/>
      <c r="J1016" s="1157"/>
      <c r="K1016" s="1157"/>
      <c r="L1016" s="1157"/>
      <c r="M1016" s="1157"/>
      <c r="N1016" s="1157"/>
      <c r="O1016" s="1157"/>
      <c r="P1016" s="1157"/>
      <c r="Q1016" s="1157"/>
      <c r="R1016" s="1157"/>
      <c r="S1016" s="1157"/>
      <c r="T1016" s="1157"/>
      <c r="U1016" s="1157"/>
      <c r="V1016" s="1157"/>
      <c r="W1016" s="1157"/>
      <c r="X1016" s="1157"/>
      <c r="Y1016" s="1157"/>
      <c r="Z1016" s="1157"/>
      <c r="AA1016" s="1157"/>
      <c r="AB1016" s="1201"/>
      <c r="AC1016" s="1201"/>
      <c r="AD1016" s="1201"/>
      <c r="AE1016" s="1201"/>
      <c r="AF1016" s="1157"/>
      <c r="AG1016" s="1157"/>
      <c r="AH1016" s="1157"/>
      <c r="AI1016" s="1157"/>
      <c r="AJ1016" s="1157"/>
      <c r="AK1016" s="1157"/>
      <c r="AL1016" s="1157"/>
      <c r="AM1016" s="1157"/>
      <c r="AN1016" s="1157"/>
      <c r="AO1016" s="1157"/>
      <c r="AP1016" s="1157"/>
      <c r="AQ1016" s="1157"/>
      <c r="AR1016" s="1157"/>
      <c r="AS1016" s="1157"/>
      <c r="AT1016" s="1157"/>
      <c r="AU1016" s="1157"/>
      <c r="AV1016" s="1157"/>
      <c r="AW1016" s="1157"/>
      <c r="AX1016" s="1157"/>
      <c r="AY1016" s="1157"/>
      <c r="AZ1016" s="1157"/>
      <c r="BA1016" s="1157"/>
      <c r="BB1016" s="1157"/>
      <c r="BC1016" s="1157"/>
      <c r="BD1016" s="1157"/>
      <c r="BE1016" s="1157"/>
      <c r="BF1016" s="1157"/>
      <c r="BG1016" s="1157"/>
      <c r="BH1016" s="1157"/>
      <c r="BI1016" s="1157"/>
      <c r="BJ1016" s="1157"/>
      <c r="BK1016" s="1157"/>
      <c r="BL1016" s="1157"/>
      <c r="BM1016" s="1157"/>
      <c r="BN1016" s="1157"/>
      <c r="BO1016" s="1157"/>
      <c r="BP1016" s="1157"/>
      <c r="BQ1016" s="1157"/>
      <c r="BR1016" s="1157"/>
      <c r="BS1016" s="1201"/>
      <c r="BT1016" s="1157"/>
      <c r="BU1016" s="1157"/>
      <c r="BV1016" s="1157"/>
      <c r="BW1016" s="1157"/>
      <c r="BX1016" s="1157"/>
      <c r="BY1016" s="1157"/>
      <c r="BZ1016" s="1157"/>
      <c r="CA1016" s="1157"/>
      <c r="CB1016" s="1157"/>
      <c r="CC1016" s="1157"/>
      <c r="CD1016" s="1157"/>
      <c r="CE1016" s="1157"/>
      <c r="CF1016" s="1157"/>
      <c r="CG1016" s="1157"/>
      <c r="CH1016" s="1157"/>
      <c r="CI1016" s="1157"/>
      <c r="CJ1016" s="1157"/>
      <c r="CK1016" s="1157"/>
      <c r="CL1016" s="1157"/>
      <c r="CM1016" s="1201"/>
      <c r="CN1016" s="1201"/>
      <c r="CO1016" s="1202"/>
      <c r="CQ1016" s="2118"/>
    </row>
    <row r="1017" spans="1:95" s="701" customFormat="1">
      <c r="A1017" s="1138"/>
      <c r="B1017" s="1156"/>
      <c r="C1017" s="1132"/>
      <c r="D1017" s="1132"/>
      <c r="E1017" s="1133"/>
      <c r="F1017" s="1151"/>
      <c r="G1017" s="1150"/>
      <c r="H1017" s="1136"/>
      <c r="I1017" s="1157"/>
      <c r="J1017" s="1157"/>
      <c r="K1017" s="1157"/>
      <c r="L1017" s="1157"/>
      <c r="M1017" s="1157"/>
      <c r="N1017" s="1157"/>
      <c r="O1017" s="1157"/>
      <c r="P1017" s="1157"/>
      <c r="Q1017" s="1157"/>
      <c r="R1017" s="1157"/>
      <c r="S1017" s="1157"/>
      <c r="T1017" s="1157"/>
      <c r="U1017" s="1157"/>
      <c r="V1017" s="1157"/>
      <c r="W1017" s="1157"/>
      <c r="X1017" s="1157"/>
      <c r="Y1017" s="1157"/>
      <c r="Z1017" s="1157"/>
      <c r="AA1017" s="1157"/>
      <c r="AB1017" s="1201"/>
      <c r="AC1017" s="1201"/>
      <c r="AD1017" s="1201"/>
      <c r="AE1017" s="1201"/>
      <c r="AF1017" s="1157"/>
      <c r="AG1017" s="1157"/>
      <c r="AH1017" s="1157"/>
      <c r="AI1017" s="1157"/>
      <c r="AJ1017" s="1157"/>
      <c r="AK1017" s="1157"/>
      <c r="AL1017" s="1157"/>
      <c r="AM1017" s="1157"/>
      <c r="AN1017" s="1157"/>
      <c r="AO1017" s="1157"/>
      <c r="AP1017" s="1157"/>
      <c r="AQ1017" s="1157"/>
      <c r="AR1017" s="1157"/>
      <c r="AS1017" s="1157"/>
      <c r="AT1017" s="1157"/>
      <c r="AU1017" s="1157"/>
      <c r="AV1017" s="1157"/>
      <c r="AW1017" s="1157"/>
      <c r="AX1017" s="1157"/>
      <c r="AY1017" s="1157"/>
      <c r="AZ1017" s="1157"/>
      <c r="BA1017" s="1157"/>
      <c r="BB1017" s="1157"/>
      <c r="BC1017" s="1157"/>
      <c r="BD1017" s="1157"/>
      <c r="BE1017" s="1157"/>
      <c r="BF1017" s="1157"/>
      <c r="BG1017" s="1157"/>
      <c r="BH1017" s="1157"/>
      <c r="BI1017" s="1157"/>
      <c r="BJ1017" s="1157"/>
      <c r="BK1017" s="1157"/>
      <c r="BL1017" s="1157"/>
      <c r="BM1017" s="1157"/>
      <c r="BN1017" s="1157"/>
      <c r="BO1017" s="1157"/>
      <c r="BP1017" s="1157"/>
      <c r="BQ1017" s="1157"/>
      <c r="BR1017" s="1157"/>
      <c r="BS1017" s="1201"/>
      <c r="BT1017" s="1157"/>
      <c r="BU1017" s="1157"/>
      <c r="BV1017" s="1157"/>
      <c r="BW1017" s="1157"/>
      <c r="BX1017" s="1157"/>
      <c r="BY1017" s="1157"/>
      <c r="BZ1017" s="1157"/>
      <c r="CA1017" s="1157"/>
      <c r="CB1017" s="1157"/>
      <c r="CC1017" s="1157"/>
      <c r="CD1017" s="1157"/>
      <c r="CE1017" s="1157"/>
      <c r="CF1017" s="1157"/>
      <c r="CG1017" s="1157"/>
      <c r="CH1017" s="1157"/>
      <c r="CI1017" s="1157"/>
      <c r="CJ1017" s="1157"/>
      <c r="CK1017" s="1157"/>
      <c r="CL1017" s="1157"/>
      <c r="CM1017" s="1201"/>
      <c r="CN1017" s="1201"/>
      <c r="CO1017" s="1202"/>
      <c r="CQ1017" s="2118"/>
    </row>
    <row r="1018" spans="1:95" s="701" customFormat="1">
      <c r="A1018" s="1138"/>
      <c r="B1018" s="1156"/>
      <c r="C1018" s="1132"/>
      <c r="D1018" s="1132"/>
      <c r="E1018" s="1133"/>
      <c r="F1018" s="1151"/>
      <c r="G1018" s="1150"/>
      <c r="H1018" s="1136"/>
      <c r="I1018" s="1157"/>
      <c r="J1018" s="1157"/>
      <c r="K1018" s="1157"/>
      <c r="L1018" s="1157"/>
      <c r="M1018" s="1157"/>
      <c r="N1018" s="1157"/>
      <c r="O1018" s="1157"/>
      <c r="P1018" s="1157"/>
      <c r="Q1018" s="1157"/>
      <c r="R1018" s="1157"/>
      <c r="S1018" s="1157"/>
      <c r="T1018" s="1157"/>
      <c r="U1018" s="1157"/>
      <c r="V1018" s="1157"/>
      <c r="W1018" s="1157"/>
      <c r="X1018" s="1157"/>
      <c r="Y1018" s="1157"/>
      <c r="Z1018" s="1157"/>
      <c r="AA1018" s="1157"/>
      <c r="AB1018" s="1201"/>
      <c r="AC1018" s="1201"/>
      <c r="AD1018" s="1201"/>
      <c r="AE1018" s="1201"/>
      <c r="AF1018" s="1157"/>
      <c r="AG1018" s="1157"/>
      <c r="AH1018" s="1157"/>
      <c r="AI1018" s="1157"/>
      <c r="AJ1018" s="1157"/>
      <c r="AK1018" s="1157"/>
      <c r="AL1018" s="1157"/>
      <c r="AM1018" s="1157"/>
      <c r="AN1018" s="1157"/>
      <c r="AO1018" s="1157"/>
      <c r="AP1018" s="1157"/>
      <c r="AQ1018" s="1157"/>
      <c r="AR1018" s="1157"/>
      <c r="AS1018" s="1157"/>
      <c r="AT1018" s="1157"/>
      <c r="AU1018" s="1157"/>
      <c r="AV1018" s="1157"/>
      <c r="AW1018" s="1157"/>
      <c r="AX1018" s="1157"/>
      <c r="AY1018" s="1157"/>
      <c r="AZ1018" s="1157"/>
      <c r="BA1018" s="1157"/>
      <c r="BB1018" s="1157"/>
      <c r="BC1018" s="1157"/>
      <c r="BD1018" s="1157"/>
      <c r="BE1018" s="1157"/>
      <c r="BF1018" s="1157"/>
      <c r="BG1018" s="1157"/>
      <c r="BH1018" s="1157"/>
      <c r="BI1018" s="1157"/>
      <c r="BJ1018" s="1157"/>
      <c r="BK1018" s="1157"/>
      <c r="BL1018" s="1157"/>
      <c r="BM1018" s="1157"/>
      <c r="BN1018" s="1157"/>
      <c r="BO1018" s="1157"/>
      <c r="BP1018" s="1157"/>
      <c r="BQ1018" s="1157"/>
      <c r="BR1018" s="1157"/>
      <c r="BS1018" s="1201"/>
      <c r="BT1018" s="1157"/>
      <c r="BU1018" s="1157"/>
      <c r="BV1018" s="1157"/>
      <c r="BW1018" s="1157"/>
      <c r="BX1018" s="1157"/>
      <c r="BY1018" s="1157"/>
      <c r="BZ1018" s="1157"/>
      <c r="CA1018" s="1157"/>
      <c r="CB1018" s="1157"/>
      <c r="CC1018" s="1157"/>
      <c r="CD1018" s="1157"/>
      <c r="CE1018" s="1157"/>
      <c r="CF1018" s="1157"/>
      <c r="CG1018" s="1157"/>
      <c r="CH1018" s="1157"/>
      <c r="CI1018" s="1157"/>
      <c r="CJ1018" s="1157"/>
      <c r="CK1018" s="1157"/>
      <c r="CL1018" s="1157"/>
      <c r="CM1018" s="1201"/>
      <c r="CN1018" s="1201"/>
      <c r="CO1018" s="1202"/>
      <c r="CQ1018" s="2118"/>
    </row>
    <row r="1019" spans="1:95" s="701" customFormat="1">
      <c r="A1019" s="1138"/>
      <c r="B1019" s="1156"/>
      <c r="C1019" s="1132"/>
      <c r="D1019" s="1132"/>
      <c r="E1019" s="1133"/>
      <c r="F1019" s="1151"/>
      <c r="G1019" s="1150"/>
      <c r="H1019" s="1136"/>
      <c r="I1019" s="1157"/>
      <c r="J1019" s="1157"/>
      <c r="K1019" s="1157"/>
      <c r="L1019" s="1157"/>
      <c r="M1019" s="1157"/>
      <c r="N1019" s="1157"/>
      <c r="O1019" s="1157"/>
      <c r="P1019" s="1157"/>
      <c r="Q1019" s="1157"/>
      <c r="R1019" s="1157"/>
      <c r="S1019" s="1157"/>
      <c r="T1019" s="1157"/>
      <c r="U1019" s="1157"/>
      <c r="V1019" s="1157"/>
      <c r="W1019" s="1157"/>
      <c r="X1019" s="1157"/>
      <c r="Y1019" s="1157"/>
      <c r="Z1019" s="1157"/>
      <c r="AA1019" s="1157"/>
      <c r="AB1019" s="1201"/>
      <c r="AC1019" s="1201"/>
      <c r="AD1019" s="1201"/>
      <c r="AE1019" s="1201"/>
      <c r="AF1019" s="1157"/>
      <c r="AG1019" s="1157"/>
      <c r="AH1019" s="1157"/>
      <c r="AI1019" s="1157"/>
      <c r="AJ1019" s="1157"/>
      <c r="AK1019" s="1157"/>
      <c r="AL1019" s="1157"/>
      <c r="AM1019" s="1157"/>
      <c r="AN1019" s="1157"/>
      <c r="AO1019" s="1157"/>
      <c r="AP1019" s="1157"/>
      <c r="AQ1019" s="1157"/>
      <c r="AR1019" s="1157"/>
      <c r="AS1019" s="1157"/>
      <c r="AT1019" s="1157"/>
      <c r="AU1019" s="1157"/>
      <c r="AV1019" s="1157"/>
      <c r="AW1019" s="1157"/>
      <c r="AX1019" s="1157"/>
      <c r="AY1019" s="1157"/>
      <c r="AZ1019" s="1157"/>
      <c r="BA1019" s="1157"/>
      <c r="BB1019" s="1157"/>
      <c r="BC1019" s="1157"/>
      <c r="BD1019" s="1157"/>
      <c r="BE1019" s="1157"/>
      <c r="BF1019" s="1157"/>
      <c r="BG1019" s="1157"/>
      <c r="BH1019" s="1157"/>
      <c r="BI1019" s="1157"/>
      <c r="BJ1019" s="1157"/>
      <c r="BK1019" s="1157"/>
      <c r="BL1019" s="1157"/>
      <c r="BM1019" s="1157"/>
      <c r="BN1019" s="1157"/>
      <c r="BO1019" s="1157"/>
      <c r="BP1019" s="1157"/>
      <c r="BQ1019" s="1157"/>
      <c r="BR1019" s="1157"/>
      <c r="BS1019" s="1201"/>
      <c r="BT1019" s="1157"/>
      <c r="BU1019" s="1157"/>
      <c r="BV1019" s="1157"/>
      <c r="BW1019" s="1157"/>
      <c r="BX1019" s="1157"/>
      <c r="BY1019" s="1157"/>
      <c r="BZ1019" s="1157"/>
      <c r="CA1019" s="1157"/>
      <c r="CB1019" s="1157"/>
      <c r="CC1019" s="1157"/>
      <c r="CD1019" s="1157"/>
      <c r="CE1019" s="1157"/>
      <c r="CF1019" s="1157"/>
      <c r="CG1019" s="1157"/>
      <c r="CH1019" s="1157"/>
      <c r="CI1019" s="1157"/>
      <c r="CJ1019" s="1157"/>
      <c r="CK1019" s="1157"/>
      <c r="CL1019" s="1157"/>
      <c r="CM1019" s="1201"/>
      <c r="CN1019" s="1201"/>
      <c r="CO1019" s="1202"/>
      <c r="CQ1019" s="2118"/>
    </row>
    <row r="1020" spans="1:95" s="701" customFormat="1">
      <c r="A1020" s="1138"/>
      <c r="B1020" s="1156"/>
      <c r="C1020" s="1132"/>
      <c r="D1020" s="1132"/>
      <c r="E1020" s="1133"/>
      <c r="F1020" s="1151"/>
      <c r="G1020" s="1150"/>
      <c r="H1020" s="1136"/>
      <c r="I1020" s="1157"/>
      <c r="J1020" s="1157"/>
      <c r="K1020" s="1157"/>
      <c r="L1020" s="1157"/>
      <c r="M1020" s="1157"/>
      <c r="N1020" s="1157"/>
      <c r="O1020" s="1157"/>
      <c r="P1020" s="1157"/>
      <c r="Q1020" s="1157"/>
      <c r="R1020" s="1157"/>
      <c r="S1020" s="1157"/>
      <c r="T1020" s="1157"/>
      <c r="U1020" s="1157"/>
      <c r="V1020" s="1157"/>
      <c r="W1020" s="1157"/>
      <c r="X1020" s="1157"/>
      <c r="Y1020" s="1157"/>
      <c r="Z1020" s="1157"/>
      <c r="AA1020" s="1157"/>
      <c r="AB1020" s="1201"/>
      <c r="AC1020" s="1201"/>
      <c r="AD1020" s="1201"/>
      <c r="AE1020" s="1201"/>
      <c r="AF1020" s="1157"/>
      <c r="AG1020" s="1157"/>
      <c r="AH1020" s="1157"/>
      <c r="AI1020" s="1157"/>
      <c r="AJ1020" s="1157"/>
      <c r="AK1020" s="1157"/>
      <c r="AL1020" s="1157"/>
      <c r="AM1020" s="1157"/>
      <c r="AN1020" s="1157"/>
      <c r="AO1020" s="1157"/>
      <c r="AP1020" s="1157"/>
      <c r="AQ1020" s="1157"/>
      <c r="AR1020" s="1157"/>
      <c r="AS1020" s="1157"/>
      <c r="AT1020" s="1157"/>
      <c r="AU1020" s="1157"/>
      <c r="AV1020" s="1157"/>
      <c r="AW1020" s="1157"/>
      <c r="AX1020" s="1157"/>
      <c r="AY1020" s="1157"/>
      <c r="AZ1020" s="1157"/>
      <c r="BA1020" s="1157"/>
      <c r="BB1020" s="1157"/>
      <c r="BC1020" s="1157"/>
      <c r="BD1020" s="1157"/>
      <c r="BE1020" s="1157"/>
      <c r="BF1020" s="1157"/>
      <c r="BG1020" s="1157"/>
      <c r="BH1020" s="1157"/>
      <c r="BI1020" s="1157"/>
      <c r="BJ1020" s="1157"/>
      <c r="BK1020" s="1157"/>
      <c r="BL1020" s="1157"/>
      <c r="BM1020" s="1157"/>
      <c r="BN1020" s="1157"/>
      <c r="BO1020" s="1157"/>
      <c r="BP1020" s="1157"/>
      <c r="BQ1020" s="1157"/>
      <c r="BR1020" s="1157"/>
      <c r="BS1020" s="1201"/>
      <c r="BT1020" s="1157"/>
      <c r="BU1020" s="1157"/>
      <c r="BV1020" s="1157"/>
      <c r="BW1020" s="1157"/>
      <c r="BX1020" s="1157"/>
      <c r="BY1020" s="1157"/>
      <c r="BZ1020" s="1157"/>
      <c r="CA1020" s="1157"/>
      <c r="CB1020" s="1157"/>
      <c r="CC1020" s="1157"/>
      <c r="CD1020" s="1157"/>
      <c r="CE1020" s="1157"/>
      <c r="CF1020" s="1157"/>
      <c r="CG1020" s="1157"/>
      <c r="CH1020" s="1157"/>
      <c r="CI1020" s="1157"/>
      <c r="CJ1020" s="1157"/>
      <c r="CK1020" s="1157"/>
      <c r="CL1020" s="1157"/>
      <c r="CM1020" s="1201"/>
      <c r="CN1020" s="1201"/>
      <c r="CO1020" s="1202"/>
      <c r="CQ1020" s="2118"/>
    </row>
    <row r="1021" spans="1:95" s="701" customFormat="1">
      <c r="A1021" s="1138"/>
      <c r="B1021" s="1156"/>
      <c r="C1021" s="1132"/>
      <c r="D1021" s="1132"/>
      <c r="E1021" s="1133"/>
      <c r="F1021" s="1151"/>
      <c r="G1021" s="1150"/>
      <c r="H1021" s="1136"/>
      <c r="I1021" s="1157"/>
      <c r="J1021" s="1157"/>
      <c r="K1021" s="1157"/>
      <c r="L1021" s="1157"/>
      <c r="M1021" s="1157"/>
      <c r="N1021" s="1157"/>
      <c r="O1021" s="1157"/>
      <c r="P1021" s="1157"/>
      <c r="Q1021" s="1157"/>
      <c r="R1021" s="1157"/>
      <c r="S1021" s="1157"/>
      <c r="T1021" s="1157"/>
      <c r="U1021" s="1157"/>
      <c r="V1021" s="1157"/>
      <c r="W1021" s="1157"/>
      <c r="X1021" s="1157"/>
      <c r="Y1021" s="1157"/>
      <c r="Z1021" s="1157"/>
      <c r="AA1021" s="1157"/>
      <c r="AB1021" s="1201"/>
      <c r="AC1021" s="1201"/>
      <c r="AD1021" s="1201"/>
      <c r="AE1021" s="1201"/>
      <c r="AF1021" s="1157"/>
      <c r="AG1021" s="1157"/>
      <c r="AH1021" s="1157"/>
      <c r="AI1021" s="1157"/>
      <c r="AJ1021" s="1157"/>
      <c r="AK1021" s="1157"/>
      <c r="AL1021" s="1157"/>
      <c r="AM1021" s="1157"/>
      <c r="AN1021" s="1157"/>
      <c r="AO1021" s="1157"/>
      <c r="AP1021" s="1157"/>
      <c r="AQ1021" s="1157"/>
      <c r="AR1021" s="1157"/>
      <c r="AS1021" s="1157"/>
      <c r="AT1021" s="1157"/>
      <c r="AU1021" s="1157"/>
      <c r="AV1021" s="1157"/>
      <c r="AW1021" s="1157"/>
      <c r="AX1021" s="1157"/>
      <c r="AY1021" s="1157"/>
      <c r="AZ1021" s="1157"/>
      <c r="BA1021" s="1157"/>
      <c r="BB1021" s="1157"/>
      <c r="BC1021" s="1157"/>
      <c r="BD1021" s="1157"/>
      <c r="BE1021" s="1157"/>
      <c r="BF1021" s="1157"/>
      <c r="BG1021" s="1157"/>
      <c r="BH1021" s="1157"/>
      <c r="BI1021" s="1157"/>
      <c r="BJ1021" s="1157"/>
      <c r="BK1021" s="1157"/>
      <c r="BL1021" s="1157"/>
      <c r="BM1021" s="1157"/>
      <c r="BN1021" s="1157"/>
      <c r="BO1021" s="1157"/>
      <c r="BP1021" s="1157"/>
      <c r="BQ1021" s="1157"/>
      <c r="BR1021" s="1157"/>
      <c r="BS1021" s="1201"/>
      <c r="BT1021" s="1157"/>
      <c r="BU1021" s="1157"/>
      <c r="BV1021" s="1157"/>
      <c r="BW1021" s="1157"/>
      <c r="BX1021" s="1157"/>
      <c r="BY1021" s="1157"/>
      <c r="BZ1021" s="1157"/>
      <c r="CA1021" s="1157"/>
      <c r="CB1021" s="1157"/>
      <c r="CC1021" s="1157"/>
      <c r="CD1021" s="1157"/>
      <c r="CE1021" s="1157"/>
      <c r="CF1021" s="1157"/>
      <c r="CG1021" s="1157"/>
      <c r="CH1021" s="1157"/>
      <c r="CI1021" s="1157"/>
      <c r="CJ1021" s="1157"/>
      <c r="CK1021" s="1157"/>
      <c r="CL1021" s="1157"/>
      <c r="CM1021" s="1201"/>
      <c r="CN1021" s="1201"/>
      <c r="CO1021" s="1202"/>
      <c r="CQ1021" s="2118"/>
    </row>
    <row r="1022" spans="1:95" s="701" customFormat="1">
      <c r="A1022" s="1138"/>
      <c r="B1022" s="1156"/>
      <c r="C1022" s="1132"/>
      <c r="D1022" s="1132"/>
      <c r="E1022" s="1133"/>
      <c r="F1022" s="1151"/>
      <c r="G1022" s="1150"/>
      <c r="H1022" s="1136"/>
      <c r="I1022" s="1157"/>
      <c r="J1022" s="1157"/>
      <c r="K1022" s="1157"/>
      <c r="L1022" s="1157"/>
      <c r="M1022" s="1157"/>
      <c r="N1022" s="1157"/>
      <c r="O1022" s="1157"/>
      <c r="P1022" s="1157"/>
      <c r="Q1022" s="1157"/>
      <c r="R1022" s="1157"/>
      <c r="S1022" s="1157"/>
      <c r="T1022" s="1157"/>
      <c r="U1022" s="1157"/>
      <c r="V1022" s="1157"/>
      <c r="W1022" s="1157"/>
      <c r="X1022" s="1157"/>
      <c r="Y1022" s="1157"/>
      <c r="Z1022" s="1157"/>
      <c r="AA1022" s="1157"/>
      <c r="AB1022" s="1201"/>
      <c r="AC1022" s="1201"/>
      <c r="AD1022" s="1201"/>
      <c r="AE1022" s="1201"/>
      <c r="AF1022" s="1157"/>
      <c r="AG1022" s="1157"/>
      <c r="AH1022" s="1157"/>
      <c r="AI1022" s="1157"/>
      <c r="AJ1022" s="1157"/>
      <c r="AK1022" s="1157"/>
      <c r="AL1022" s="1157"/>
      <c r="AM1022" s="1157"/>
      <c r="AN1022" s="1157"/>
      <c r="AO1022" s="1157"/>
      <c r="AP1022" s="1157"/>
      <c r="AQ1022" s="1157"/>
      <c r="AR1022" s="1157"/>
      <c r="AS1022" s="1157"/>
      <c r="AT1022" s="1157"/>
      <c r="AU1022" s="1157"/>
      <c r="AV1022" s="1157"/>
      <c r="AW1022" s="1157"/>
      <c r="AX1022" s="1157"/>
      <c r="AY1022" s="1157"/>
      <c r="AZ1022" s="1157"/>
      <c r="BA1022" s="1157"/>
      <c r="BB1022" s="1157"/>
      <c r="BC1022" s="1157"/>
      <c r="BD1022" s="1157"/>
      <c r="BE1022" s="1157"/>
      <c r="BF1022" s="1157"/>
      <c r="BG1022" s="1157"/>
      <c r="BH1022" s="1157"/>
      <c r="BI1022" s="1157"/>
      <c r="BJ1022" s="1157"/>
      <c r="BK1022" s="1157"/>
      <c r="BL1022" s="1157"/>
      <c r="BM1022" s="1157"/>
      <c r="BN1022" s="1157"/>
      <c r="BO1022" s="1157"/>
      <c r="BP1022" s="1157"/>
      <c r="BQ1022" s="1157"/>
      <c r="BR1022" s="1157"/>
      <c r="BS1022" s="1201"/>
      <c r="BT1022" s="1157"/>
      <c r="BU1022" s="1157"/>
      <c r="BV1022" s="1157"/>
      <c r="BW1022" s="1157"/>
      <c r="BX1022" s="1157"/>
      <c r="BY1022" s="1157"/>
      <c r="BZ1022" s="1157"/>
      <c r="CA1022" s="1157"/>
      <c r="CB1022" s="1157"/>
      <c r="CC1022" s="1157"/>
      <c r="CD1022" s="1157"/>
      <c r="CE1022" s="1157"/>
      <c r="CF1022" s="1157"/>
      <c r="CG1022" s="1157"/>
      <c r="CH1022" s="1157"/>
      <c r="CI1022" s="1157"/>
      <c r="CJ1022" s="1157"/>
      <c r="CK1022" s="1157"/>
      <c r="CL1022" s="1157"/>
      <c r="CM1022" s="1201"/>
      <c r="CN1022" s="1201"/>
      <c r="CO1022" s="1202"/>
      <c r="CQ1022" s="2118"/>
    </row>
    <row r="1023" spans="1:95" s="701" customFormat="1">
      <c r="A1023" s="1138"/>
      <c r="B1023" s="1156"/>
      <c r="C1023" s="1132"/>
      <c r="D1023" s="1132"/>
      <c r="E1023" s="1133"/>
      <c r="F1023" s="1151"/>
      <c r="G1023" s="1150"/>
      <c r="H1023" s="1136"/>
      <c r="I1023" s="1157"/>
      <c r="J1023" s="1157"/>
      <c r="K1023" s="1157"/>
      <c r="L1023" s="1157"/>
      <c r="M1023" s="1157"/>
      <c r="N1023" s="1157"/>
      <c r="O1023" s="1157"/>
      <c r="P1023" s="1157"/>
      <c r="Q1023" s="1157"/>
      <c r="R1023" s="1157"/>
      <c r="S1023" s="1157"/>
      <c r="T1023" s="1157"/>
      <c r="U1023" s="1157"/>
      <c r="V1023" s="1157"/>
      <c r="W1023" s="1157"/>
      <c r="X1023" s="1157"/>
      <c r="Y1023" s="1157"/>
      <c r="Z1023" s="1157"/>
      <c r="AA1023" s="1157"/>
      <c r="AB1023" s="1201"/>
      <c r="AC1023" s="1201"/>
      <c r="AD1023" s="1201"/>
      <c r="AE1023" s="1201"/>
      <c r="AF1023" s="1157"/>
      <c r="AG1023" s="1157"/>
      <c r="AH1023" s="1157"/>
      <c r="AI1023" s="1157"/>
      <c r="AJ1023" s="1157"/>
      <c r="AK1023" s="1157"/>
      <c r="AL1023" s="1157"/>
      <c r="AM1023" s="1157"/>
      <c r="AN1023" s="1157"/>
      <c r="AO1023" s="1157"/>
      <c r="AP1023" s="1157"/>
      <c r="AQ1023" s="1157"/>
      <c r="AR1023" s="1157"/>
      <c r="AS1023" s="1157"/>
      <c r="AT1023" s="1157"/>
      <c r="AU1023" s="1157"/>
      <c r="AV1023" s="1157"/>
      <c r="AW1023" s="1157"/>
      <c r="AX1023" s="1157"/>
      <c r="AY1023" s="1157"/>
      <c r="AZ1023" s="1157"/>
      <c r="BA1023" s="1157"/>
      <c r="BB1023" s="1157"/>
      <c r="BC1023" s="1157"/>
      <c r="BD1023" s="1157"/>
      <c r="BE1023" s="1157"/>
      <c r="BF1023" s="1157"/>
      <c r="BG1023" s="1157"/>
      <c r="BH1023" s="1157"/>
      <c r="BI1023" s="1157"/>
      <c r="BJ1023" s="1157"/>
      <c r="BK1023" s="1157"/>
      <c r="BL1023" s="1157"/>
      <c r="BM1023" s="1157"/>
      <c r="BN1023" s="1157"/>
      <c r="BO1023" s="1157"/>
      <c r="BP1023" s="1157"/>
      <c r="BQ1023" s="1157"/>
      <c r="BR1023" s="1157"/>
      <c r="BS1023" s="1201"/>
      <c r="BT1023" s="1157"/>
      <c r="BU1023" s="1157"/>
      <c r="BV1023" s="1157"/>
      <c r="BW1023" s="1157"/>
      <c r="BX1023" s="1157"/>
      <c r="BY1023" s="1157"/>
      <c r="BZ1023" s="1157"/>
      <c r="CA1023" s="1157"/>
      <c r="CB1023" s="1157"/>
      <c r="CC1023" s="1157"/>
      <c r="CD1023" s="1157"/>
      <c r="CE1023" s="1157"/>
      <c r="CF1023" s="1157"/>
      <c r="CG1023" s="1157"/>
      <c r="CH1023" s="1157"/>
      <c r="CI1023" s="1157"/>
      <c r="CJ1023" s="1157"/>
      <c r="CK1023" s="1157"/>
      <c r="CL1023" s="1157"/>
      <c r="CM1023" s="1201"/>
      <c r="CN1023" s="1201"/>
      <c r="CO1023" s="1202"/>
      <c r="CQ1023" s="2118"/>
    </row>
    <row r="1024" spans="1:95" s="701" customFormat="1">
      <c r="A1024" s="1138"/>
      <c r="B1024" s="1156"/>
      <c r="C1024" s="1132"/>
      <c r="D1024" s="1132"/>
      <c r="E1024" s="1133"/>
      <c r="F1024" s="1151"/>
      <c r="G1024" s="1150"/>
      <c r="H1024" s="1136"/>
      <c r="I1024" s="1157"/>
      <c r="J1024" s="1157"/>
      <c r="K1024" s="1157"/>
      <c r="L1024" s="1157"/>
      <c r="M1024" s="1157"/>
      <c r="N1024" s="1157"/>
      <c r="O1024" s="1157"/>
      <c r="P1024" s="1157"/>
      <c r="Q1024" s="1157"/>
      <c r="R1024" s="1157"/>
      <c r="S1024" s="1157"/>
      <c r="T1024" s="1157"/>
      <c r="U1024" s="1157"/>
      <c r="V1024" s="1157"/>
      <c r="W1024" s="1157"/>
      <c r="X1024" s="1157"/>
      <c r="Y1024" s="1157"/>
      <c r="Z1024" s="1157"/>
      <c r="AA1024" s="1157"/>
      <c r="AB1024" s="1201"/>
      <c r="AC1024" s="1201"/>
      <c r="AD1024" s="1201"/>
      <c r="AE1024" s="1201"/>
      <c r="AF1024" s="1157"/>
      <c r="AG1024" s="1157"/>
      <c r="AH1024" s="1157"/>
      <c r="AI1024" s="1157"/>
      <c r="AJ1024" s="1157"/>
      <c r="AK1024" s="1157"/>
      <c r="AL1024" s="1157"/>
      <c r="AM1024" s="1157"/>
      <c r="AN1024" s="1157"/>
      <c r="AO1024" s="1157"/>
      <c r="AP1024" s="1157"/>
      <c r="AQ1024" s="1157"/>
      <c r="AR1024" s="1157"/>
      <c r="AS1024" s="1157"/>
      <c r="AT1024" s="1157"/>
      <c r="AU1024" s="1157"/>
      <c r="AV1024" s="1157"/>
      <c r="AW1024" s="1157"/>
      <c r="AX1024" s="1157"/>
      <c r="AY1024" s="1157"/>
      <c r="AZ1024" s="1157"/>
      <c r="BA1024" s="1157"/>
      <c r="BB1024" s="1157"/>
      <c r="BC1024" s="1157"/>
      <c r="BD1024" s="1157"/>
      <c r="BE1024" s="1157"/>
      <c r="BF1024" s="1157"/>
      <c r="BG1024" s="1157"/>
      <c r="BH1024" s="1157"/>
      <c r="BI1024" s="1157"/>
      <c r="BJ1024" s="1157"/>
      <c r="BK1024" s="1157"/>
      <c r="BL1024" s="1157"/>
      <c r="BM1024" s="1157"/>
      <c r="BN1024" s="1157"/>
      <c r="BO1024" s="1157"/>
      <c r="BP1024" s="1157"/>
      <c r="BQ1024" s="1157"/>
      <c r="BR1024" s="1157"/>
      <c r="BS1024" s="1201"/>
      <c r="BT1024" s="1157"/>
      <c r="BU1024" s="1157"/>
      <c r="BV1024" s="1157"/>
      <c r="BW1024" s="1157"/>
      <c r="BX1024" s="1157"/>
      <c r="BY1024" s="1157"/>
      <c r="BZ1024" s="1157"/>
      <c r="CA1024" s="1157"/>
      <c r="CB1024" s="1157"/>
      <c r="CC1024" s="1157"/>
      <c r="CD1024" s="1157"/>
      <c r="CE1024" s="1157"/>
      <c r="CF1024" s="1157"/>
      <c r="CG1024" s="1157"/>
      <c r="CH1024" s="1157"/>
      <c r="CI1024" s="1157"/>
      <c r="CJ1024" s="1157"/>
      <c r="CK1024" s="1157"/>
      <c r="CL1024" s="1157"/>
      <c r="CM1024" s="1201"/>
      <c r="CN1024" s="1201"/>
      <c r="CO1024" s="1202"/>
      <c r="CQ1024" s="2118"/>
    </row>
    <row r="1025" spans="1:95" s="701" customFormat="1">
      <c r="A1025" s="1138"/>
      <c r="B1025" s="1156"/>
      <c r="C1025" s="1132"/>
      <c r="D1025" s="1132"/>
      <c r="E1025" s="1133"/>
      <c r="F1025" s="1151"/>
      <c r="G1025" s="1150"/>
      <c r="H1025" s="1136"/>
      <c r="I1025" s="1157"/>
      <c r="J1025" s="1157"/>
      <c r="K1025" s="1157"/>
      <c r="L1025" s="1157"/>
      <c r="M1025" s="1157"/>
      <c r="N1025" s="1157"/>
      <c r="O1025" s="1157"/>
      <c r="P1025" s="1157"/>
      <c r="Q1025" s="1157"/>
      <c r="R1025" s="1157"/>
      <c r="S1025" s="1157"/>
      <c r="T1025" s="1157"/>
      <c r="U1025" s="1157"/>
      <c r="V1025" s="1157"/>
      <c r="W1025" s="1157"/>
      <c r="X1025" s="1157"/>
      <c r="Y1025" s="1157"/>
      <c r="Z1025" s="1157"/>
      <c r="AA1025" s="1157"/>
      <c r="AB1025" s="1201"/>
      <c r="AC1025" s="1201"/>
      <c r="AD1025" s="1201"/>
      <c r="AE1025" s="1201"/>
      <c r="AF1025" s="1157"/>
      <c r="AG1025" s="1157"/>
      <c r="AH1025" s="1157"/>
      <c r="AI1025" s="1157"/>
      <c r="AJ1025" s="1157"/>
      <c r="AK1025" s="1157"/>
      <c r="AL1025" s="1157"/>
      <c r="AM1025" s="1157"/>
      <c r="AN1025" s="1157"/>
      <c r="AO1025" s="1157"/>
      <c r="AP1025" s="1157"/>
      <c r="AQ1025" s="1157"/>
      <c r="AR1025" s="1157"/>
      <c r="AS1025" s="1157"/>
      <c r="AT1025" s="1157"/>
      <c r="AU1025" s="1157"/>
      <c r="AV1025" s="1157"/>
      <c r="AW1025" s="1157"/>
      <c r="AX1025" s="1157"/>
      <c r="AY1025" s="1157"/>
      <c r="AZ1025" s="1157"/>
      <c r="BA1025" s="1157"/>
      <c r="BB1025" s="1157"/>
      <c r="BC1025" s="1157"/>
      <c r="BD1025" s="1157"/>
      <c r="BE1025" s="1157"/>
      <c r="BF1025" s="1157"/>
      <c r="BG1025" s="1157"/>
      <c r="BH1025" s="1157"/>
      <c r="BI1025" s="1157"/>
      <c r="BJ1025" s="1157"/>
      <c r="BK1025" s="1157"/>
      <c r="BL1025" s="1157"/>
      <c r="BM1025" s="1157"/>
      <c r="BN1025" s="1157"/>
      <c r="BO1025" s="1157"/>
      <c r="BP1025" s="1157"/>
      <c r="BQ1025" s="1157"/>
      <c r="BR1025" s="1157"/>
      <c r="BS1025" s="1201"/>
      <c r="BT1025" s="1157"/>
      <c r="BU1025" s="1157"/>
      <c r="BV1025" s="1157"/>
      <c r="BW1025" s="1157"/>
      <c r="BX1025" s="1157"/>
      <c r="BY1025" s="1157"/>
      <c r="BZ1025" s="1157"/>
      <c r="CA1025" s="1157"/>
      <c r="CB1025" s="1157"/>
      <c r="CC1025" s="1157"/>
      <c r="CD1025" s="1157"/>
      <c r="CE1025" s="1157"/>
      <c r="CF1025" s="1157"/>
      <c r="CG1025" s="1157"/>
      <c r="CH1025" s="1157"/>
      <c r="CI1025" s="1157"/>
      <c r="CJ1025" s="1157"/>
      <c r="CK1025" s="1157"/>
      <c r="CL1025" s="1157"/>
      <c r="CM1025" s="1201"/>
      <c r="CN1025" s="1201"/>
      <c r="CO1025" s="1202"/>
      <c r="CQ1025" s="2118"/>
    </row>
    <row r="1026" spans="1:95" s="701" customFormat="1">
      <c r="A1026" s="1138"/>
      <c r="B1026" s="1156"/>
      <c r="C1026" s="1132"/>
      <c r="D1026" s="1132"/>
      <c r="E1026" s="1133"/>
      <c r="F1026" s="1151"/>
      <c r="G1026" s="1150"/>
      <c r="H1026" s="1136"/>
      <c r="I1026" s="1157"/>
      <c r="J1026" s="1157"/>
      <c r="K1026" s="1157"/>
      <c r="L1026" s="1157"/>
      <c r="M1026" s="1157"/>
      <c r="N1026" s="1157"/>
      <c r="O1026" s="1157"/>
      <c r="P1026" s="1157"/>
      <c r="Q1026" s="1157"/>
      <c r="R1026" s="1157"/>
      <c r="S1026" s="1157"/>
      <c r="T1026" s="1157"/>
      <c r="U1026" s="1157"/>
      <c r="V1026" s="1157"/>
      <c r="W1026" s="1157"/>
      <c r="X1026" s="1157"/>
      <c r="Y1026" s="1157"/>
      <c r="Z1026" s="1157"/>
      <c r="AA1026" s="1157"/>
      <c r="AB1026" s="1201"/>
      <c r="AC1026" s="1201"/>
      <c r="AD1026" s="1201"/>
      <c r="AE1026" s="1201"/>
      <c r="AF1026" s="1157"/>
      <c r="AG1026" s="1157"/>
      <c r="AH1026" s="1157"/>
      <c r="AI1026" s="1157"/>
      <c r="AJ1026" s="1157"/>
      <c r="AK1026" s="1157"/>
      <c r="AL1026" s="1157"/>
      <c r="AM1026" s="1157"/>
      <c r="AN1026" s="1157"/>
      <c r="AO1026" s="1157"/>
      <c r="AP1026" s="1157"/>
      <c r="AQ1026" s="1157"/>
      <c r="AR1026" s="1157"/>
      <c r="AS1026" s="1157"/>
      <c r="AT1026" s="1157"/>
      <c r="AU1026" s="1157"/>
      <c r="AV1026" s="1157"/>
      <c r="AW1026" s="1157"/>
      <c r="AX1026" s="1157"/>
      <c r="AY1026" s="1157"/>
      <c r="AZ1026" s="1157"/>
      <c r="BA1026" s="1157"/>
      <c r="BB1026" s="1157"/>
      <c r="BC1026" s="1157"/>
      <c r="BD1026" s="1157"/>
      <c r="BE1026" s="1157"/>
      <c r="BF1026" s="1157"/>
      <c r="BG1026" s="1157"/>
      <c r="BH1026" s="1157"/>
      <c r="BI1026" s="1157"/>
      <c r="BJ1026" s="1157"/>
      <c r="BK1026" s="1157"/>
      <c r="BL1026" s="1157"/>
      <c r="BM1026" s="1157"/>
      <c r="BN1026" s="1157"/>
      <c r="BO1026" s="1157"/>
      <c r="BP1026" s="1157"/>
      <c r="BQ1026" s="1157"/>
      <c r="BR1026" s="1157"/>
      <c r="BS1026" s="1201"/>
      <c r="BT1026" s="1157"/>
      <c r="BU1026" s="1157"/>
      <c r="BV1026" s="1157"/>
      <c r="BW1026" s="1157"/>
      <c r="BX1026" s="1157"/>
      <c r="BY1026" s="1157"/>
      <c r="BZ1026" s="1157"/>
      <c r="CA1026" s="1157"/>
      <c r="CB1026" s="1157"/>
      <c r="CC1026" s="1157"/>
      <c r="CD1026" s="1157"/>
      <c r="CE1026" s="1157"/>
      <c r="CF1026" s="1157"/>
      <c r="CG1026" s="1157"/>
      <c r="CH1026" s="1157"/>
      <c r="CI1026" s="1157"/>
      <c r="CJ1026" s="1157"/>
      <c r="CK1026" s="1157"/>
      <c r="CL1026" s="1157"/>
      <c r="CM1026" s="1201"/>
      <c r="CN1026" s="1201"/>
      <c r="CO1026" s="1202"/>
      <c r="CQ1026" s="2118"/>
    </row>
    <row r="1027" spans="1:95" s="701" customFormat="1">
      <c r="A1027" s="1138"/>
      <c r="B1027" s="1156"/>
      <c r="C1027" s="1132"/>
      <c r="D1027" s="1132"/>
      <c r="E1027" s="1133"/>
      <c r="F1027" s="1151"/>
      <c r="G1027" s="1150"/>
      <c r="H1027" s="1136"/>
      <c r="I1027" s="1157"/>
      <c r="J1027" s="1157"/>
      <c r="K1027" s="1157"/>
      <c r="L1027" s="1157"/>
      <c r="M1027" s="1157"/>
      <c r="N1027" s="1157"/>
      <c r="O1027" s="1157"/>
      <c r="P1027" s="1157"/>
      <c r="Q1027" s="1157"/>
      <c r="R1027" s="1157"/>
      <c r="S1027" s="1157"/>
      <c r="T1027" s="1157"/>
      <c r="U1027" s="1157"/>
      <c r="V1027" s="1157"/>
      <c r="W1027" s="1157"/>
      <c r="X1027" s="1157"/>
      <c r="Y1027" s="1157"/>
      <c r="Z1027" s="1157"/>
      <c r="AA1027" s="1157"/>
      <c r="AB1027" s="1201"/>
      <c r="AC1027" s="1201"/>
      <c r="AD1027" s="1201"/>
      <c r="AE1027" s="1201"/>
      <c r="AF1027" s="1157"/>
      <c r="AG1027" s="1157"/>
      <c r="AH1027" s="1157"/>
      <c r="AI1027" s="1157"/>
      <c r="AJ1027" s="1157"/>
      <c r="AK1027" s="1157"/>
      <c r="AL1027" s="1157"/>
      <c r="AM1027" s="1157"/>
      <c r="AN1027" s="1157"/>
      <c r="AO1027" s="1157"/>
      <c r="AP1027" s="1157"/>
      <c r="AQ1027" s="1157"/>
      <c r="AR1027" s="1157"/>
      <c r="AS1027" s="1157"/>
      <c r="AT1027" s="1157"/>
      <c r="AU1027" s="1157"/>
      <c r="AV1027" s="1157"/>
      <c r="AW1027" s="1157"/>
      <c r="AX1027" s="1157"/>
      <c r="AY1027" s="1157"/>
      <c r="AZ1027" s="1157"/>
      <c r="BA1027" s="1157"/>
      <c r="BB1027" s="1157"/>
      <c r="BC1027" s="1157"/>
      <c r="BD1027" s="1157"/>
      <c r="BE1027" s="1157"/>
      <c r="BF1027" s="1157"/>
      <c r="BG1027" s="1157"/>
      <c r="BH1027" s="1157"/>
      <c r="BI1027" s="1157"/>
      <c r="BJ1027" s="1157"/>
      <c r="BK1027" s="1157"/>
      <c r="BL1027" s="1157"/>
      <c r="BM1027" s="1157"/>
      <c r="BN1027" s="1157"/>
      <c r="BO1027" s="1157"/>
      <c r="BP1027" s="1157"/>
      <c r="BQ1027" s="1157"/>
      <c r="BR1027" s="1157"/>
      <c r="BS1027" s="1201"/>
      <c r="BT1027" s="1157"/>
      <c r="BU1027" s="1157"/>
      <c r="BV1027" s="1157"/>
      <c r="BW1027" s="1157"/>
      <c r="BX1027" s="1157"/>
      <c r="BY1027" s="1157"/>
      <c r="BZ1027" s="1157"/>
      <c r="CA1027" s="1157"/>
      <c r="CB1027" s="1157"/>
      <c r="CC1027" s="1157"/>
      <c r="CD1027" s="1157"/>
      <c r="CE1027" s="1157"/>
      <c r="CF1027" s="1157"/>
      <c r="CG1027" s="1157"/>
      <c r="CH1027" s="1157"/>
      <c r="CI1027" s="1157"/>
      <c r="CJ1027" s="1157"/>
      <c r="CK1027" s="1157"/>
      <c r="CL1027" s="1157"/>
      <c r="CM1027" s="1201"/>
      <c r="CN1027" s="1201"/>
      <c r="CO1027" s="1202"/>
      <c r="CQ1027" s="2118"/>
    </row>
    <row r="1028" spans="1:95" s="701" customFormat="1">
      <c r="A1028" s="1138"/>
      <c r="B1028" s="1156"/>
      <c r="C1028" s="1132"/>
      <c r="D1028" s="1132"/>
      <c r="E1028" s="1133"/>
      <c r="F1028" s="1151"/>
      <c r="G1028" s="1150"/>
      <c r="H1028" s="1136"/>
      <c r="I1028" s="1157"/>
      <c r="J1028" s="1157"/>
      <c r="K1028" s="1157"/>
      <c r="L1028" s="1157"/>
      <c r="M1028" s="1157"/>
      <c r="N1028" s="1157"/>
      <c r="O1028" s="1157"/>
      <c r="P1028" s="1157"/>
      <c r="Q1028" s="1157"/>
      <c r="R1028" s="1157"/>
      <c r="S1028" s="1157"/>
      <c r="T1028" s="1157"/>
      <c r="U1028" s="1157"/>
      <c r="V1028" s="1157"/>
      <c r="W1028" s="1157"/>
      <c r="X1028" s="1157"/>
      <c r="Y1028" s="1157"/>
      <c r="Z1028" s="1157"/>
      <c r="AA1028" s="1157"/>
      <c r="AB1028" s="1201"/>
      <c r="AC1028" s="1201"/>
      <c r="AD1028" s="1201"/>
      <c r="AE1028" s="1201"/>
      <c r="AF1028" s="1157"/>
      <c r="AG1028" s="1157"/>
      <c r="AH1028" s="1157"/>
      <c r="AI1028" s="1157"/>
      <c r="AJ1028" s="1157"/>
      <c r="AK1028" s="1157"/>
      <c r="AL1028" s="1157"/>
      <c r="AM1028" s="1157"/>
      <c r="AN1028" s="1157"/>
      <c r="AO1028" s="1157"/>
      <c r="AP1028" s="1157"/>
      <c r="AQ1028" s="1157"/>
      <c r="AR1028" s="1157"/>
      <c r="AS1028" s="1157"/>
      <c r="AT1028" s="1157"/>
      <c r="AU1028" s="1157"/>
      <c r="AV1028" s="1157"/>
      <c r="AW1028" s="1157"/>
      <c r="AX1028" s="1157"/>
      <c r="AY1028" s="1157"/>
      <c r="AZ1028" s="1157"/>
      <c r="BA1028" s="1157"/>
      <c r="BB1028" s="1157"/>
      <c r="BC1028" s="1157"/>
      <c r="BD1028" s="1157"/>
      <c r="BE1028" s="1157"/>
      <c r="BF1028" s="1157"/>
      <c r="BG1028" s="1157"/>
      <c r="BH1028" s="1157"/>
      <c r="BI1028" s="1157"/>
      <c r="BJ1028" s="1157"/>
      <c r="BK1028" s="1157"/>
      <c r="BL1028" s="1157"/>
      <c r="BM1028" s="1157"/>
      <c r="BN1028" s="1157"/>
      <c r="BO1028" s="1157"/>
      <c r="BP1028" s="1157"/>
      <c r="BQ1028" s="1157"/>
      <c r="BR1028" s="1157"/>
      <c r="BS1028" s="1201"/>
      <c r="BT1028" s="1157"/>
      <c r="BU1028" s="1157"/>
      <c r="BV1028" s="1157"/>
      <c r="BW1028" s="1157"/>
      <c r="BX1028" s="1157"/>
      <c r="BY1028" s="1157"/>
      <c r="BZ1028" s="1157"/>
      <c r="CA1028" s="1157"/>
      <c r="CB1028" s="1157"/>
      <c r="CC1028" s="1157"/>
      <c r="CD1028" s="1157"/>
      <c r="CE1028" s="1157"/>
      <c r="CF1028" s="1157"/>
      <c r="CG1028" s="1157"/>
      <c r="CH1028" s="1157"/>
      <c r="CI1028" s="1157"/>
      <c r="CJ1028" s="1157"/>
      <c r="CK1028" s="1157"/>
      <c r="CL1028" s="1157"/>
      <c r="CM1028" s="1201"/>
      <c r="CN1028" s="1201"/>
      <c r="CO1028" s="1202"/>
      <c r="CQ1028" s="2118"/>
    </row>
    <row r="1029" spans="1:95" s="701" customFormat="1">
      <c r="A1029" s="1138"/>
      <c r="B1029" s="1156"/>
      <c r="C1029" s="1132"/>
      <c r="D1029" s="1132"/>
      <c r="E1029" s="1133"/>
      <c r="F1029" s="1151"/>
      <c r="G1029" s="1150"/>
      <c r="H1029" s="1136"/>
      <c r="I1029" s="1157"/>
      <c r="J1029" s="1157"/>
      <c r="K1029" s="1157"/>
      <c r="L1029" s="1157"/>
      <c r="M1029" s="1157"/>
      <c r="N1029" s="1157"/>
      <c r="O1029" s="1157"/>
      <c r="P1029" s="1157"/>
      <c r="Q1029" s="1157"/>
      <c r="R1029" s="1157"/>
      <c r="S1029" s="1157"/>
      <c r="T1029" s="1157"/>
      <c r="U1029" s="1157"/>
      <c r="V1029" s="1157"/>
      <c r="W1029" s="1157"/>
      <c r="X1029" s="1157"/>
      <c r="Y1029" s="1157"/>
      <c r="Z1029" s="1157"/>
      <c r="AA1029" s="1157"/>
      <c r="AB1029" s="1201"/>
      <c r="AC1029" s="1201"/>
      <c r="AD1029" s="1201"/>
      <c r="AE1029" s="1201"/>
      <c r="AF1029" s="1157"/>
      <c r="AG1029" s="1157"/>
      <c r="AH1029" s="1157"/>
      <c r="AI1029" s="1157"/>
      <c r="AJ1029" s="1157"/>
      <c r="AK1029" s="1157"/>
      <c r="AL1029" s="1157"/>
      <c r="AM1029" s="1157"/>
      <c r="AN1029" s="1157"/>
      <c r="AO1029" s="1157"/>
      <c r="AP1029" s="1157"/>
      <c r="AQ1029" s="1157"/>
      <c r="AR1029" s="1157"/>
      <c r="AS1029" s="1157"/>
      <c r="AT1029" s="1157"/>
      <c r="AU1029" s="1157"/>
      <c r="AV1029" s="1157"/>
      <c r="AW1029" s="1157"/>
      <c r="AX1029" s="1157"/>
      <c r="AY1029" s="1157"/>
      <c r="AZ1029" s="1157"/>
      <c r="BA1029" s="1157"/>
      <c r="BB1029" s="1157"/>
      <c r="BC1029" s="1157"/>
      <c r="BD1029" s="1157"/>
      <c r="BE1029" s="1157"/>
      <c r="BF1029" s="1157"/>
      <c r="BG1029" s="1157"/>
      <c r="BH1029" s="1157"/>
      <c r="BI1029" s="1157"/>
      <c r="BJ1029" s="1157"/>
      <c r="BK1029" s="1157"/>
      <c r="BL1029" s="1157"/>
      <c r="BM1029" s="1157"/>
      <c r="BN1029" s="1157"/>
      <c r="BO1029" s="1157"/>
      <c r="BP1029" s="1157"/>
      <c r="BQ1029" s="1157"/>
      <c r="BR1029" s="1157"/>
      <c r="BS1029" s="1201"/>
      <c r="BT1029" s="1157"/>
      <c r="BU1029" s="1157"/>
      <c r="BV1029" s="1157"/>
      <c r="BW1029" s="1157"/>
      <c r="BX1029" s="1157"/>
      <c r="BY1029" s="1157"/>
      <c r="BZ1029" s="1157"/>
      <c r="CA1029" s="1157"/>
      <c r="CB1029" s="1157"/>
      <c r="CC1029" s="1157"/>
      <c r="CD1029" s="1157"/>
      <c r="CE1029" s="1157"/>
      <c r="CF1029" s="1157"/>
      <c r="CG1029" s="1157"/>
      <c r="CH1029" s="1157"/>
      <c r="CI1029" s="1157"/>
      <c r="CJ1029" s="1157"/>
      <c r="CK1029" s="1157"/>
      <c r="CL1029" s="1157"/>
      <c r="CM1029" s="1201"/>
      <c r="CN1029" s="1201"/>
      <c r="CO1029" s="1202"/>
      <c r="CQ1029" s="2118"/>
    </row>
    <row r="1030" spans="1:95" s="701" customFormat="1">
      <c r="A1030" s="1138"/>
      <c r="B1030" s="1156"/>
      <c r="C1030" s="1132"/>
      <c r="D1030" s="1132"/>
      <c r="E1030" s="1133"/>
      <c r="F1030" s="1151"/>
      <c r="G1030" s="1150"/>
      <c r="H1030" s="1136"/>
      <c r="I1030" s="1157"/>
      <c r="J1030" s="1157"/>
      <c r="K1030" s="1157"/>
      <c r="L1030" s="1157"/>
      <c r="M1030" s="1157"/>
      <c r="N1030" s="1157"/>
      <c r="O1030" s="1157"/>
      <c r="P1030" s="1157"/>
      <c r="Q1030" s="1157"/>
      <c r="R1030" s="1157"/>
      <c r="S1030" s="1157"/>
      <c r="T1030" s="1157"/>
      <c r="U1030" s="1157"/>
      <c r="V1030" s="1157"/>
      <c r="W1030" s="1157"/>
      <c r="X1030" s="1157"/>
      <c r="Y1030" s="1157"/>
      <c r="Z1030" s="1157"/>
      <c r="AA1030" s="1157"/>
      <c r="AB1030" s="1201"/>
      <c r="AC1030" s="1201"/>
      <c r="AD1030" s="1201"/>
      <c r="AE1030" s="1201"/>
      <c r="AF1030" s="1157"/>
      <c r="AG1030" s="1157"/>
      <c r="AH1030" s="1157"/>
      <c r="AI1030" s="1157"/>
      <c r="AJ1030" s="1157"/>
      <c r="AK1030" s="1157"/>
      <c r="AL1030" s="1157"/>
      <c r="AM1030" s="1157"/>
      <c r="AN1030" s="1157"/>
      <c r="AO1030" s="1157"/>
      <c r="AP1030" s="1157"/>
      <c r="AQ1030" s="1157"/>
      <c r="AR1030" s="1157"/>
      <c r="AS1030" s="1157"/>
      <c r="AT1030" s="1157"/>
      <c r="AU1030" s="1157"/>
      <c r="AV1030" s="1157"/>
      <c r="AW1030" s="1157"/>
      <c r="AX1030" s="1157"/>
      <c r="AY1030" s="1157"/>
      <c r="AZ1030" s="1157"/>
      <c r="BA1030" s="1157"/>
      <c r="BB1030" s="1157"/>
      <c r="BC1030" s="1157"/>
      <c r="BD1030" s="1157"/>
      <c r="BE1030" s="1157"/>
      <c r="BF1030" s="1157"/>
      <c r="BG1030" s="1157"/>
      <c r="BH1030" s="1157"/>
      <c r="BI1030" s="1157"/>
      <c r="BJ1030" s="1157"/>
      <c r="BK1030" s="1157"/>
      <c r="BL1030" s="1157"/>
      <c r="BM1030" s="1157"/>
      <c r="BN1030" s="1157"/>
      <c r="BO1030" s="1157"/>
      <c r="BP1030" s="1157"/>
      <c r="BQ1030" s="1157"/>
      <c r="BR1030" s="1157"/>
      <c r="BS1030" s="1201"/>
      <c r="BT1030" s="1157"/>
      <c r="BU1030" s="1157"/>
      <c r="BV1030" s="1157"/>
      <c r="BW1030" s="1157"/>
      <c r="BX1030" s="1157"/>
      <c r="BY1030" s="1157"/>
      <c r="BZ1030" s="1157"/>
      <c r="CA1030" s="1157"/>
      <c r="CB1030" s="1157"/>
      <c r="CC1030" s="1157"/>
      <c r="CD1030" s="1157"/>
      <c r="CE1030" s="1157"/>
      <c r="CF1030" s="1157"/>
      <c r="CG1030" s="1157"/>
      <c r="CH1030" s="1157"/>
      <c r="CI1030" s="1157"/>
      <c r="CJ1030" s="1157"/>
      <c r="CK1030" s="1157"/>
      <c r="CL1030" s="1157"/>
      <c r="CM1030" s="1201"/>
      <c r="CN1030" s="1201"/>
      <c r="CO1030" s="1202"/>
      <c r="CQ1030" s="2118"/>
    </row>
    <row r="1031" spans="1:95" s="701" customFormat="1">
      <c r="A1031" s="1138"/>
      <c r="B1031" s="1156"/>
      <c r="C1031" s="1132"/>
      <c r="D1031" s="1132"/>
      <c r="E1031" s="1133"/>
      <c r="F1031" s="1151"/>
      <c r="G1031" s="1150"/>
      <c r="H1031" s="1136"/>
      <c r="I1031" s="1157"/>
      <c r="J1031" s="1157"/>
      <c r="K1031" s="1157"/>
      <c r="L1031" s="1157"/>
      <c r="M1031" s="1157"/>
      <c r="N1031" s="1157"/>
      <c r="O1031" s="1157"/>
      <c r="P1031" s="1157"/>
      <c r="Q1031" s="1157"/>
      <c r="R1031" s="1157"/>
      <c r="S1031" s="1157"/>
      <c r="T1031" s="1157"/>
      <c r="U1031" s="1157"/>
      <c r="V1031" s="1157"/>
      <c r="W1031" s="1157"/>
      <c r="X1031" s="1157"/>
      <c r="Y1031" s="1157"/>
      <c r="Z1031" s="1157"/>
      <c r="AA1031" s="1157"/>
      <c r="AB1031" s="1201"/>
      <c r="AC1031" s="1201"/>
      <c r="AD1031" s="1201"/>
      <c r="AE1031" s="1201"/>
      <c r="AF1031" s="1157"/>
      <c r="AG1031" s="1157"/>
      <c r="AH1031" s="1157"/>
      <c r="AI1031" s="1157"/>
      <c r="AJ1031" s="1157"/>
      <c r="AK1031" s="1157"/>
      <c r="AL1031" s="1157"/>
      <c r="AM1031" s="1157"/>
      <c r="AN1031" s="1157"/>
      <c r="AO1031" s="1157"/>
      <c r="AP1031" s="1157"/>
      <c r="AQ1031" s="1157"/>
      <c r="AR1031" s="1157"/>
      <c r="AS1031" s="1157"/>
      <c r="AT1031" s="1157"/>
      <c r="AU1031" s="1157"/>
      <c r="AV1031" s="1157"/>
      <c r="AW1031" s="1157"/>
      <c r="AX1031" s="1157"/>
      <c r="AY1031" s="1157"/>
      <c r="AZ1031" s="1157"/>
      <c r="BA1031" s="1157"/>
      <c r="BB1031" s="1157"/>
      <c r="BC1031" s="1157"/>
      <c r="BD1031" s="1157"/>
      <c r="BE1031" s="1157"/>
      <c r="BF1031" s="1157"/>
      <c r="BG1031" s="1157"/>
      <c r="BH1031" s="1157"/>
      <c r="BI1031" s="1157"/>
      <c r="BJ1031" s="1157"/>
      <c r="BK1031" s="1157"/>
      <c r="BL1031" s="1157"/>
      <c r="BM1031" s="1157"/>
      <c r="BN1031" s="1157"/>
      <c r="BO1031" s="1157"/>
      <c r="BP1031" s="1157"/>
      <c r="BQ1031" s="1157"/>
      <c r="BR1031" s="1157"/>
      <c r="BS1031" s="1201"/>
      <c r="BT1031" s="1157"/>
      <c r="BU1031" s="1157"/>
      <c r="BV1031" s="1157"/>
      <c r="BW1031" s="1157"/>
      <c r="BX1031" s="1157"/>
      <c r="BY1031" s="1157"/>
      <c r="BZ1031" s="1157"/>
      <c r="CA1031" s="1157"/>
      <c r="CB1031" s="1157"/>
      <c r="CC1031" s="1157"/>
      <c r="CD1031" s="1157"/>
      <c r="CE1031" s="1157"/>
      <c r="CF1031" s="1157"/>
      <c r="CG1031" s="1157"/>
      <c r="CH1031" s="1157"/>
      <c r="CI1031" s="1157"/>
      <c r="CJ1031" s="1157"/>
      <c r="CK1031" s="1157"/>
      <c r="CL1031" s="1157"/>
      <c r="CM1031" s="1201"/>
      <c r="CN1031" s="1201"/>
      <c r="CO1031" s="1202"/>
      <c r="CQ1031" s="2118"/>
    </row>
    <row r="1032" spans="1:95" s="701" customFormat="1">
      <c r="A1032" s="1138"/>
      <c r="B1032" s="1156"/>
      <c r="C1032" s="1132"/>
      <c r="D1032" s="1132"/>
      <c r="E1032" s="1133"/>
      <c r="F1032" s="1151"/>
      <c r="G1032" s="1150"/>
      <c r="H1032" s="1136"/>
      <c r="I1032" s="1157"/>
      <c r="J1032" s="1157"/>
      <c r="K1032" s="1157"/>
      <c r="L1032" s="1157"/>
      <c r="M1032" s="1157"/>
      <c r="N1032" s="1157"/>
      <c r="O1032" s="1157"/>
      <c r="P1032" s="1157"/>
      <c r="Q1032" s="1157"/>
      <c r="R1032" s="1157"/>
      <c r="S1032" s="1157"/>
      <c r="T1032" s="1157"/>
      <c r="U1032" s="1157"/>
      <c r="V1032" s="1157"/>
      <c r="W1032" s="1157"/>
      <c r="X1032" s="1157"/>
      <c r="Y1032" s="1157"/>
      <c r="Z1032" s="1157"/>
      <c r="AA1032" s="1157"/>
      <c r="AB1032" s="1201"/>
      <c r="AC1032" s="1201"/>
      <c r="AD1032" s="1201"/>
      <c r="AE1032" s="1201"/>
      <c r="AF1032" s="1157"/>
      <c r="AG1032" s="1157"/>
      <c r="AH1032" s="1157"/>
      <c r="AI1032" s="1157"/>
      <c r="AJ1032" s="1157"/>
      <c r="AK1032" s="1157"/>
      <c r="AL1032" s="1157"/>
      <c r="AM1032" s="1157"/>
      <c r="AN1032" s="1157"/>
      <c r="AO1032" s="1157"/>
      <c r="AP1032" s="1157"/>
      <c r="AQ1032" s="1157"/>
      <c r="AR1032" s="1157"/>
      <c r="AS1032" s="1157"/>
      <c r="AT1032" s="1157"/>
      <c r="AU1032" s="1157"/>
      <c r="AV1032" s="1157"/>
      <c r="AW1032" s="1157"/>
      <c r="AX1032" s="1157"/>
      <c r="AY1032" s="1157"/>
      <c r="AZ1032" s="1157"/>
      <c r="BA1032" s="1157"/>
      <c r="BB1032" s="1157"/>
      <c r="BC1032" s="1157"/>
      <c r="BD1032" s="1157"/>
      <c r="BE1032" s="1157"/>
      <c r="BF1032" s="1157"/>
      <c r="BG1032" s="1157"/>
      <c r="BH1032" s="1157"/>
      <c r="BI1032" s="1157"/>
      <c r="BJ1032" s="1157"/>
      <c r="BK1032" s="1157"/>
      <c r="BL1032" s="1157"/>
      <c r="BM1032" s="1157"/>
      <c r="BN1032" s="1157"/>
      <c r="BO1032" s="1157"/>
      <c r="BP1032" s="1157"/>
      <c r="BQ1032" s="1157"/>
      <c r="BR1032" s="1157"/>
      <c r="BS1032" s="1201"/>
      <c r="BT1032" s="1157"/>
      <c r="BU1032" s="1157"/>
      <c r="BV1032" s="1157"/>
      <c r="BW1032" s="1157"/>
      <c r="BX1032" s="1157"/>
      <c r="BY1032" s="1157"/>
      <c r="BZ1032" s="1157"/>
      <c r="CA1032" s="1157"/>
      <c r="CB1032" s="1157"/>
      <c r="CC1032" s="1157"/>
      <c r="CD1032" s="1157"/>
      <c r="CE1032" s="1157"/>
      <c r="CF1032" s="1157"/>
      <c r="CG1032" s="1157"/>
      <c r="CH1032" s="1157"/>
      <c r="CI1032" s="1157"/>
      <c r="CJ1032" s="1157"/>
      <c r="CK1032" s="1157"/>
      <c r="CL1032" s="1157"/>
      <c r="CM1032" s="1201"/>
      <c r="CN1032" s="1201"/>
      <c r="CO1032" s="1202"/>
      <c r="CQ1032" s="2118"/>
    </row>
    <row r="1033" spans="1:95" s="701" customFormat="1">
      <c r="A1033" s="1138"/>
      <c r="B1033" s="1156"/>
      <c r="C1033" s="1132"/>
      <c r="D1033" s="1132"/>
      <c r="E1033" s="1133"/>
      <c r="F1033" s="1151"/>
      <c r="G1033" s="1150"/>
      <c r="H1033" s="1136"/>
      <c r="I1033" s="1157"/>
      <c r="J1033" s="1157"/>
      <c r="K1033" s="1157"/>
      <c r="L1033" s="1157"/>
      <c r="M1033" s="1157"/>
      <c r="N1033" s="1157"/>
      <c r="O1033" s="1157"/>
      <c r="P1033" s="1157"/>
      <c r="Q1033" s="1157"/>
      <c r="R1033" s="1157"/>
      <c r="S1033" s="1157"/>
      <c r="T1033" s="1157"/>
      <c r="U1033" s="1157"/>
      <c r="V1033" s="1157"/>
      <c r="W1033" s="1157"/>
      <c r="X1033" s="1157"/>
      <c r="Y1033" s="1157"/>
      <c r="Z1033" s="1157"/>
      <c r="AA1033" s="1157"/>
      <c r="AB1033" s="1201"/>
      <c r="AC1033" s="1201"/>
      <c r="AD1033" s="1201"/>
      <c r="AE1033" s="1201"/>
      <c r="AF1033" s="1157"/>
      <c r="AG1033" s="1157"/>
      <c r="AH1033" s="1157"/>
      <c r="AI1033" s="1157"/>
      <c r="AJ1033" s="1157"/>
      <c r="AK1033" s="1157"/>
      <c r="AL1033" s="1157"/>
      <c r="AM1033" s="1157"/>
      <c r="AN1033" s="1157"/>
      <c r="AO1033" s="1157"/>
      <c r="AP1033" s="1157"/>
      <c r="AQ1033" s="1157"/>
      <c r="AR1033" s="1157"/>
      <c r="AS1033" s="1157"/>
      <c r="AT1033" s="1157"/>
      <c r="AU1033" s="1157"/>
      <c r="AV1033" s="1157"/>
      <c r="AW1033" s="1157"/>
      <c r="AX1033" s="1157"/>
      <c r="AY1033" s="1157"/>
      <c r="AZ1033" s="1157"/>
      <c r="BA1033" s="1157"/>
      <c r="BB1033" s="1157"/>
      <c r="BC1033" s="1157"/>
      <c r="BD1033" s="1157"/>
      <c r="BE1033" s="1157"/>
      <c r="BF1033" s="1157"/>
      <c r="BG1033" s="1157"/>
      <c r="BH1033" s="1157"/>
      <c r="BI1033" s="1157"/>
      <c r="BJ1033" s="1157"/>
      <c r="BK1033" s="1157"/>
      <c r="BL1033" s="1157"/>
      <c r="BM1033" s="1157"/>
      <c r="BN1033" s="1157"/>
      <c r="BO1033" s="1157"/>
      <c r="BP1033" s="1157"/>
      <c r="BQ1033" s="1157"/>
      <c r="BR1033" s="1157"/>
      <c r="BS1033" s="1201"/>
      <c r="BT1033" s="1157"/>
      <c r="BU1033" s="1157"/>
      <c r="BV1033" s="1157"/>
      <c r="BW1033" s="1157"/>
      <c r="BX1033" s="1157"/>
      <c r="BY1033" s="1157"/>
      <c r="BZ1033" s="1157"/>
      <c r="CA1033" s="1157"/>
      <c r="CB1033" s="1157"/>
      <c r="CC1033" s="1157"/>
      <c r="CD1033" s="1157"/>
      <c r="CE1033" s="1157"/>
      <c r="CF1033" s="1157"/>
      <c r="CG1033" s="1157"/>
      <c r="CH1033" s="1157"/>
      <c r="CI1033" s="1157"/>
      <c r="CJ1033" s="1157"/>
      <c r="CK1033" s="1157"/>
      <c r="CL1033" s="1157"/>
      <c r="CM1033" s="1201"/>
      <c r="CN1033" s="1201"/>
      <c r="CO1033" s="1202"/>
      <c r="CQ1033" s="2118"/>
    </row>
    <row r="1034" spans="1:95" s="701" customFormat="1">
      <c r="A1034" s="1138"/>
      <c r="B1034" s="1156"/>
      <c r="C1034" s="1132"/>
      <c r="D1034" s="1132"/>
      <c r="E1034" s="1133"/>
      <c r="F1034" s="1151"/>
      <c r="G1034" s="1150"/>
      <c r="H1034" s="1136"/>
      <c r="I1034" s="1157"/>
      <c r="J1034" s="1157"/>
      <c r="K1034" s="1157"/>
      <c r="L1034" s="1157"/>
      <c r="M1034" s="1157"/>
      <c r="N1034" s="1157"/>
      <c r="O1034" s="1157"/>
      <c r="P1034" s="1157"/>
      <c r="Q1034" s="1157"/>
      <c r="R1034" s="1157"/>
      <c r="S1034" s="1157"/>
      <c r="T1034" s="1157"/>
      <c r="U1034" s="1157"/>
      <c r="V1034" s="1157"/>
      <c r="W1034" s="1157"/>
      <c r="X1034" s="1157"/>
      <c r="Y1034" s="1157"/>
      <c r="Z1034" s="1157"/>
      <c r="AA1034" s="1157"/>
      <c r="AB1034" s="1201"/>
      <c r="AC1034" s="1201"/>
      <c r="AD1034" s="1201"/>
      <c r="AE1034" s="1201"/>
      <c r="AF1034" s="1157"/>
      <c r="AG1034" s="1157"/>
      <c r="AH1034" s="1157"/>
      <c r="AI1034" s="1157"/>
      <c r="AJ1034" s="1157"/>
      <c r="AK1034" s="1157"/>
      <c r="AL1034" s="1157"/>
      <c r="AM1034" s="1157"/>
      <c r="AN1034" s="1157"/>
      <c r="AO1034" s="1157"/>
      <c r="AP1034" s="1157"/>
      <c r="AQ1034" s="1157"/>
      <c r="AR1034" s="1157"/>
      <c r="AS1034" s="1157"/>
      <c r="AT1034" s="1157"/>
      <c r="AU1034" s="1157"/>
      <c r="AV1034" s="1157"/>
      <c r="AW1034" s="1157"/>
      <c r="AX1034" s="1157"/>
      <c r="AY1034" s="1157"/>
      <c r="AZ1034" s="1157"/>
      <c r="BA1034" s="1157"/>
      <c r="BB1034" s="1157"/>
      <c r="BC1034" s="1157"/>
      <c r="BD1034" s="1157"/>
      <c r="BE1034" s="1157"/>
      <c r="BF1034" s="1157"/>
      <c r="BG1034" s="1157"/>
      <c r="BH1034" s="1157"/>
      <c r="BI1034" s="1157"/>
      <c r="BJ1034" s="1157"/>
      <c r="BK1034" s="1157"/>
      <c r="BL1034" s="1157"/>
      <c r="BM1034" s="1157"/>
      <c r="BN1034" s="1157"/>
      <c r="BO1034" s="1157"/>
      <c r="BP1034" s="1157"/>
      <c r="BQ1034" s="1157"/>
      <c r="BR1034" s="1157"/>
      <c r="BS1034" s="1201"/>
      <c r="BT1034" s="1157"/>
      <c r="BU1034" s="1157"/>
      <c r="BV1034" s="1157"/>
      <c r="BW1034" s="1157"/>
      <c r="BX1034" s="1157"/>
      <c r="BY1034" s="1157"/>
      <c r="BZ1034" s="1157"/>
      <c r="CA1034" s="1157"/>
      <c r="CB1034" s="1157"/>
      <c r="CC1034" s="1157"/>
      <c r="CD1034" s="1157"/>
      <c r="CE1034" s="1157"/>
      <c r="CF1034" s="1157"/>
      <c r="CG1034" s="1157"/>
      <c r="CH1034" s="1157"/>
      <c r="CI1034" s="1157"/>
      <c r="CJ1034" s="1157"/>
      <c r="CK1034" s="1157"/>
      <c r="CL1034" s="1157"/>
      <c r="CM1034" s="1201"/>
      <c r="CN1034" s="1201"/>
      <c r="CO1034" s="1202"/>
      <c r="CQ1034" s="2118"/>
    </row>
    <row r="1035" spans="1:95" s="701" customFormat="1">
      <c r="A1035" s="1138"/>
      <c r="B1035" s="1156"/>
      <c r="C1035" s="1132"/>
      <c r="D1035" s="1132"/>
      <c r="E1035" s="1133"/>
      <c r="F1035" s="1151"/>
      <c r="G1035" s="1150"/>
      <c r="H1035" s="1136"/>
      <c r="I1035" s="1157"/>
      <c r="J1035" s="1157"/>
      <c r="K1035" s="1157"/>
      <c r="L1035" s="1157"/>
      <c r="M1035" s="1157"/>
      <c r="N1035" s="1157"/>
      <c r="O1035" s="1157"/>
      <c r="P1035" s="1157"/>
      <c r="Q1035" s="1157"/>
      <c r="R1035" s="1157"/>
      <c r="S1035" s="1157"/>
      <c r="T1035" s="1157"/>
      <c r="U1035" s="1157"/>
      <c r="V1035" s="1157"/>
      <c r="W1035" s="1157"/>
      <c r="X1035" s="1157"/>
      <c r="Y1035" s="1157"/>
      <c r="Z1035" s="1157"/>
      <c r="AA1035" s="1157"/>
      <c r="AB1035" s="1201"/>
      <c r="AC1035" s="1201"/>
      <c r="AD1035" s="1201"/>
      <c r="AE1035" s="1201"/>
      <c r="AF1035" s="1157"/>
      <c r="AG1035" s="1157"/>
      <c r="AH1035" s="1157"/>
      <c r="AI1035" s="1157"/>
      <c r="AJ1035" s="1157"/>
      <c r="AK1035" s="1157"/>
      <c r="AL1035" s="1157"/>
      <c r="AM1035" s="1157"/>
      <c r="AN1035" s="1157"/>
      <c r="AO1035" s="1157"/>
      <c r="AP1035" s="1157"/>
      <c r="AQ1035" s="1157"/>
      <c r="AR1035" s="1157"/>
      <c r="AS1035" s="1157"/>
      <c r="AT1035" s="1157"/>
      <c r="AU1035" s="1157"/>
      <c r="AV1035" s="1157"/>
      <c r="AW1035" s="1157"/>
      <c r="AX1035" s="1157"/>
      <c r="AY1035" s="1157"/>
      <c r="AZ1035" s="1157"/>
      <c r="BA1035" s="1157"/>
      <c r="BB1035" s="1157"/>
      <c r="BC1035" s="1157"/>
      <c r="BD1035" s="1157"/>
      <c r="BE1035" s="1157"/>
      <c r="BF1035" s="1157"/>
      <c r="BG1035" s="1157"/>
      <c r="BH1035" s="1157"/>
      <c r="BI1035" s="1157"/>
      <c r="BJ1035" s="1157"/>
      <c r="BK1035" s="1157"/>
      <c r="BL1035" s="1157"/>
      <c r="BM1035" s="1157"/>
      <c r="BN1035" s="1157"/>
      <c r="BO1035" s="1157"/>
      <c r="BP1035" s="1157"/>
      <c r="BQ1035" s="1157"/>
      <c r="BR1035" s="1157"/>
      <c r="BS1035" s="1201"/>
      <c r="BT1035" s="1157"/>
      <c r="BU1035" s="1157"/>
      <c r="BV1035" s="1157"/>
      <c r="BW1035" s="1157"/>
      <c r="BX1035" s="1157"/>
      <c r="BY1035" s="1157"/>
      <c r="BZ1035" s="1157"/>
      <c r="CA1035" s="1157"/>
      <c r="CB1035" s="1157"/>
      <c r="CC1035" s="1157"/>
      <c r="CD1035" s="1157"/>
      <c r="CE1035" s="1157"/>
      <c r="CF1035" s="1157"/>
      <c r="CG1035" s="1157"/>
      <c r="CH1035" s="1157"/>
      <c r="CI1035" s="1157"/>
      <c r="CJ1035" s="1157"/>
      <c r="CK1035" s="1157"/>
      <c r="CL1035" s="1157"/>
      <c r="CM1035" s="1201"/>
      <c r="CN1035" s="1201"/>
      <c r="CO1035" s="1202"/>
      <c r="CQ1035" s="2118"/>
    </row>
    <row r="1036" spans="1:95" s="701" customFormat="1">
      <c r="A1036" s="1138"/>
      <c r="B1036" s="1156"/>
      <c r="C1036" s="1132"/>
      <c r="D1036" s="1132"/>
      <c r="E1036" s="1133"/>
      <c r="F1036" s="1151"/>
      <c r="G1036" s="1150"/>
      <c r="H1036" s="1136"/>
      <c r="I1036" s="1157"/>
      <c r="J1036" s="1157"/>
      <c r="K1036" s="1157"/>
      <c r="L1036" s="1157"/>
      <c r="M1036" s="1157"/>
      <c r="N1036" s="1157"/>
      <c r="O1036" s="1157"/>
      <c r="P1036" s="1157"/>
      <c r="Q1036" s="1157"/>
      <c r="R1036" s="1157"/>
      <c r="S1036" s="1157"/>
      <c r="T1036" s="1157"/>
      <c r="U1036" s="1157"/>
      <c r="V1036" s="1157"/>
      <c r="W1036" s="1157"/>
      <c r="X1036" s="1157"/>
      <c r="Y1036" s="1157"/>
      <c r="Z1036" s="1157"/>
      <c r="AA1036" s="1157"/>
      <c r="AB1036" s="1201"/>
      <c r="AC1036" s="1201"/>
      <c r="AD1036" s="1201"/>
      <c r="AE1036" s="1201"/>
      <c r="AF1036" s="1157"/>
      <c r="AG1036" s="1157"/>
      <c r="AH1036" s="1157"/>
      <c r="AI1036" s="1157"/>
      <c r="AJ1036" s="1157"/>
      <c r="AK1036" s="1157"/>
      <c r="AL1036" s="1157"/>
      <c r="AM1036" s="1157"/>
      <c r="AN1036" s="1157"/>
      <c r="AO1036" s="1157"/>
      <c r="AP1036" s="1157"/>
      <c r="AQ1036" s="1157"/>
      <c r="AR1036" s="1157"/>
      <c r="AS1036" s="1157"/>
      <c r="AT1036" s="1157"/>
      <c r="AU1036" s="1157"/>
      <c r="AV1036" s="1157"/>
      <c r="AW1036" s="1157"/>
      <c r="AX1036" s="1157"/>
      <c r="AY1036" s="1157"/>
      <c r="AZ1036" s="1157"/>
      <c r="BA1036" s="1157"/>
      <c r="BB1036" s="1157"/>
      <c r="BC1036" s="1157"/>
      <c r="BD1036" s="1157"/>
      <c r="BE1036" s="1157"/>
      <c r="BF1036" s="1157"/>
      <c r="BG1036" s="1157"/>
      <c r="BH1036" s="1157"/>
      <c r="BI1036" s="1157"/>
      <c r="BJ1036" s="1157"/>
      <c r="BK1036" s="1157"/>
      <c r="BL1036" s="1157"/>
      <c r="BM1036" s="1157"/>
      <c r="BN1036" s="1157"/>
      <c r="BO1036" s="1157"/>
      <c r="BP1036" s="1157"/>
      <c r="BQ1036" s="1157"/>
      <c r="BR1036" s="1157"/>
      <c r="BS1036" s="1201"/>
      <c r="BT1036" s="1157"/>
      <c r="BU1036" s="1157"/>
      <c r="BV1036" s="1157"/>
      <c r="BW1036" s="1157"/>
      <c r="BX1036" s="1157"/>
      <c r="BY1036" s="1157"/>
      <c r="BZ1036" s="1157"/>
      <c r="CA1036" s="1157"/>
      <c r="CB1036" s="1157"/>
      <c r="CC1036" s="1157"/>
      <c r="CD1036" s="1157"/>
      <c r="CE1036" s="1157"/>
      <c r="CF1036" s="1157"/>
      <c r="CG1036" s="1157"/>
      <c r="CH1036" s="1157"/>
      <c r="CI1036" s="1157"/>
      <c r="CJ1036" s="1157"/>
      <c r="CK1036" s="1157"/>
      <c r="CL1036" s="1157"/>
      <c r="CM1036" s="1201"/>
      <c r="CN1036" s="1201"/>
      <c r="CO1036" s="1202"/>
      <c r="CQ1036" s="2118"/>
    </row>
    <row r="1037" spans="1:95" s="701" customFormat="1">
      <c r="A1037" s="1138"/>
      <c r="B1037" s="1156"/>
      <c r="C1037" s="1132"/>
      <c r="D1037" s="1132"/>
      <c r="E1037" s="1133"/>
      <c r="F1037" s="1151"/>
      <c r="G1037" s="1150"/>
      <c r="H1037" s="1136"/>
      <c r="I1037" s="1157"/>
      <c r="J1037" s="1157"/>
      <c r="K1037" s="1157"/>
      <c r="L1037" s="1157"/>
      <c r="M1037" s="1157"/>
      <c r="N1037" s="1157"/>
      <c r="O1037" s="1157"/>
      <c r="P1037" s="1157"/>
      <c r="Q1037" s="1157"/>
      <c r="R1037" s="1157"/>
      <c r="S1037" s="1157"/>
      <c r="T1037" s="1157"/>
      <c r="U1037" s="1157"/>
      <c r="V1037" s="1157"/>
      <c r="W1037" s="1157"/>
      <c r="X1037" s="1157"/>
      <c r="Y1037" s="1157"/>
      <c r="Z1037" s="1157"/>
      <c r="AA1037" s="1157"/>
      <c r="AB1037" s="1201"/>
      <c r="AC1037" s="1201"/>
      <c r="AD1037" s="1201"/>
      <c r="AE1037" s="1201"/>
      <c r="AF1037" s="1157"/>
      <c r="AG1037" s="1157"/>
      <c r="AH1037" s="1157"/>
      <c r="AI1037" s="1157"/>
      <c r="AJ1037" s="1157"/>
      <c r="AK1037" s="1157"/>
      <c r="AL1037" s="1157"/>
      <c r="AM1037" s="1157"/>
      <c r="AN1037" s="1157"/>
      <c r="AO1037" s="1157"/>
      <c r="AP1037" s="1157"/>
      <c r="AQ1037" s="1157"/>
      <c r="AR1037" s="1157"/>
      <c r="AS1037" s="1157"/>
      <c r="AT1037" s="1157"/>
      <c r="AU1037" s="1157"/>
      <c r="AV1037" s="1157"/>
      <c r="AW1037" s="1157"/>
      <c r="AX1037" s="1157"/>
      <c r="AY1037" s="1157"/>
      <c r="AZ1037" s="1157"/>
      <c r="BA1037" s="1157"/>
      <c r="BB1037" s="1157"/>
      <c r="BC1037" s="1157"/>
      <c r="BD1037" s="1157"/>
      <c r="BE1037" s="1157"/>
      <c r="BF1037" s="1157"/>
      <c r="BG1037" s="1157"/>
      <c r="BH1037" s="1157"/>
      <c r="BI1037" s="1157"/>
      <c r="BJ1037" s="1157"/>
      <c r="BK1037" s="1157"/>
      <c r="BL1037" s="1157"/>
      <c r="BM1037" s="1157"/>
      <c r="BN1037" s="1157"/>
      <c r="BO1037" s="1157"/>
      <c r="BP1037" s="1157"/>
      <c r="BQ1037" s="1157"/>
      <c r="BR1037" s="1157"/>
      <c r="BS1037" s="1201"/>
      <c r="BT1037" s="1157"/>
      <c r="BU1037" s="1157"/>
      <c r="BV1037" s="1157"/>
      <c r="BW1037" s="1157"/>
      <c r="BX1037" s="1157"/>
      <c r="BY1037" s="1157"/>
      <c r="BZ1037" s="1157"/>
      <c r="CA1037" s="1157"/>
      <c r="CB1037" s="1157"/>
      <c r="CC1037" s="1157"/>
      <c r="CD1037" s="1157"/>
      <c r="CE1037" s="1157"/>
      <c r="CF1037" s="1157"/>
      <c r="CG1037" s="1157"/>
      <c r="CH1037" s="1157"/>
      <c r="CI1037" s="1157"/>
      <c r="CJ1037" s="1157"/>
      <c r="CK1037" s="1157"/>
      <c r="CL1037" s="1157"/>
      <c r="CM1037" s="1201"/>
      <c r="CN1037" s="1201"/>
      <c r="CO1037" s="1202"/>
      <c r="CQ1037" s="2118"/>
    </row>
    <row r="1038" spans="1:95" s="701" customFormat="1">
      <c r="A1038" s="1138"/>
      <c r="B1038" s="1156"/>
      <c r="C1038" s="1132"/>
      <c r="D1038" s="1132"/>
      <c r="E1038" s="1133"/>
      <c r="F1038" s="1151"/>
      <c r="G1038" s="1150"/>
      <c r="H1038" s="1136"/>
      <c r="I1038" s="1157"/>
      <c r="J1038" s="1157"/>
      <c r="K1038" s="1157"/>
      <c r="L1038" s="1157"/>
      <c r="M1038" s="1157"/>
      <c r="N1038" s="1157"/>
      <c r="O1038" s="1157"/>
      <c r="P1038" s="1157"/>
      <c r="Q1038" s="1157"/>
      <c r="R1038" s="1157"/>
      <c r="S1038" s="1157"/>
      <c r="T1038" s="1157"/>
      <c r="U1038" s="1157"/>
      <c r="V1038" s="1157"/>
      <c r="W1038" s="1157"/>
      <c r="X1038" s="1157"/>
      <c r="Y1038" s="1157"/>
      <c r="Z1038" s="1157"/>
      <c r="AA1038" s="1157"/>
      <c r="AB1038" s="1201"/>
      <c r="AC1038" s="1201"/>
      <c r="AD1038" s="1201"/>
      <c r="AE1038" s="1201"/>
      <c r="AF1038" s="1157"/>
      <c r="AG1038" s="1157"/>
      <c r="AH1038" s="1157"/>
      <c r="AI1038" s="1157"/>
      <c r="AJ1038" s="1157"/>
      <c r="AK1038" s="1157"/>
      <c r="AL1038" s="1157"/>
      <c r="AM1038" s="1157"/>
      <c r="AN1038" s="1157"/>
      <c r="AO1038" s="1157"/>
      <c r="AP1038" s="1157"/>
      <c r="AQ1038" s="1157"/>
      <c r="AR1038" s="1157"/>
      <c r="AS1038" s="1157"/>
      <c r="AT1038" s="1157"/>
      <c r="AU1038" s="1157"/>
      <c r="AV1038" s="1157"/>
      <c r="AW1038" s="1157"/>
      <c r="AX1038" s="1157"/>
      <c r="AY1038" s="1157"/>
      <c r="AZ1038" s="1157"/>
      <c r="BA1038" s="1157"/>
      <c r="BB1038" s="1157"/>
      <c r="BC1038" s="1157"/>
      <c r="BD1038" s="1157"/>
      <c r="BE1038" s="1157"/>
      <c r="BF1038" s="1157"/>
      <c r="BG1038" s="1157"/>
      <c r="BH1038" s="1157"/>
      <c r="BI1038" s="1157"/>
      <c r="BJ1038" s="1157"/>
      <c r="BK1038" s="1157"/>
      <c r="BL1038" s="1157"/>
      <c r="BM1038" s="1157"/>
      <c r="BN1038" s="1157"/>
      <c r="BO1038" s="1157"/>
      <c r="BP1038" s="1157"/>
      <c r="BQ1038" s="1157"/>
      <c r="BR1038" s="1157"/>
      <c r="BS1038" s="1201"/>
      <c r="BT1038" s="1157"/>
      <c r="BU1038" s="1157"/>
      <c r="BV1038" s="1157"/>
      <c r="BW1038" s="1157"/>
      <c r="BX1038" s="1157"/>
      <c r="BY1038" s="1157"/>
      <c r="BZ1038" s="1157"/>
      <c r="CA1038" s="1157"/>
      <c r="CB1038" s="1157"/>
      <c r="CC1038" s="1157"/>
      <c r="CD1038" s="1157"/>
      <c r="CE1038" s="1157"/>
      <c r="CF1038" s="1157"/>
      <c r="CG1038" s="1157"/>
      <c r="CH1038" s="1157"/>
      <c r="CI1038" s="1157"/>
      <c r="CJ1038" s="1157"/>
      <c r="CK1038" s="1157"/>
      <c r="CL1038" s="1157"/>
      <c r="CM1038" s="1201"/>
      <c r="CN1038" s="1201"/>
      <c r="CO1038" s="1202"/>
      <c r="CQ1038" s="2118"/>
    </row>
    <row r="1039" spans="1:95" s="701" customFormat="1">
      <c r="A1039" s="1138"/>
      <c r="B1039" s="1156"/>
      <c r="C1039" s="1132"/>
      <c r="D1039" s="1132"/>
      <c r="E1039" s="1133"/>
      <c r="F1039" s="1151"/>
      <c r="G1039" s="1150"/>
      <c r="H1039" s="1136"/>
      <c r="I1039" s="1157"/>
      <c r="J1039" s="1157"/>
      <c r="K1039" s="1157"/>
      <c r="L1039" s="1157"/>
      <c r="M1039" s="1157"/>
      <c r="N1039" s="1157"/>
      <c r="O1039" s="1157"/>
      <c r="P1039" s="1157"/>
      <c r="Q1039" s="1157"/>
      <c r="R1039" s="1157"/>
      <c r="S1039" s="1157"/>
      <c r="T1039" s="1157"/>
      <c r="U1039" s="1157"/>
      <c r="V1039" s="1157"/>
      <c r="W1039" s="1157"/>
      <c r="X1039" s="1157"/>
      <c r="Y1039" s="1157"/>
      <c r="Z1039" s="1157"/>
      <c r="AA1039" s="1157"/>
      <c r="AB1039" s="1201"/>
      <c r="AC1039" s="1201"/>
      <c r="AD1039" s="1201"/>
      <c r="AE1039" s="1201"/>
      <c r="AF1039" s="1157"/>
      <c r="AG1039" s="1157"/>
      <c r="AH1039" s="1157"/>
      <c r="AI1039" s="1157"/>
      <c r="AJ1039" s="1157"/>
      <c r="AK1039" s="1157"/>
      <c r="AL1039" s="1157"/>
      <c r="AM1039" s="1157"/>
      <c r="AN1039" s="1157"/>
      <c r="AO1039" s="1157"/>
      <c r="AP1039" s="1157"/>
      <c r="AQ1039" s="1157"/>
      <c r="AR1039" s="1157"/>
      <c r="AS1039" s="1157"/>
      <c r="AT1039" s="1157"/>
      <c r="AU1039" s="1157"/>
      <c r="AV1039" s="1157"/>
      <c r="AW1039" s="1157"/>
      <c r="AX1039" s="1157"/>
      <c r="AY1039" s="1157"/>
      <c r="AZ1039" s="1157"/>
      <c r="BA1039" s="1157"/>
      <c r="BB1039" s="1157"/>
      <c r="BC1039" s="1157"/>
      <c r="BD1039" s="1157"/>
      <c r="BE1039" s="1157"/>
      <c r="BF1039" s="1157"/>
      <c r="BG1039" s="1157"/>
      <c r="BH1039" s="1157"/>
      <c r="BI1039" s="1157"/>
      <c r="BJ1039" s="1157"/>
      <c r="BK1039" s="1157"/>
      <c r="BL1039" s="1157"/>
      <c r="BM1039" s="1157"/>
      <c r="BN1039" s="1157"/>
      <c r="BO1039" s="1157"/>
      <c r="BP1039" s="1157"/>
      <c r="BQ1039" s="1157"/>
      <c r="BR1039" s="1157"/>
      <c r="BS1039" s="1201"/>
      <c r="BT1039" s="1157"/>
      <c r="BU1039" s="1157"/>
      <c r="BV1039" s="1157"/>
      <c r="BW1039" s="1157"/>
      <c r="BX1039" s="1157"/>
      <c r="BY1039" s="1157"/>
      <c r="BZ1039" s="1157"/>
      <c r="CA1039" s="1157"/>
      <c r="CB1039" s="1157"/>
      <c r="CC1039" s="1157"/>
      <c r="CD1039" s="1157"/>
      <c r="CE1039" s="1157"/>
      <c r="CF1039" s="1157"/>
      <c r="CG1039" s="1157"/>
      <c r="CH1039" s="1157"/>
      <c r="CI1039" s="1157"/>
      <c r="CJ1039" s="1157"/>
      <c r="CK1039" s="1157"/>
      <c r="CL1039" s="1157"/>
      <c r="CM1039" s="1201"/>
      <c r="CN1039" s="1201"/>
      <c r="CO1039" s="1202"/>
      <c r="CQ1039" s="2118"/>
    </row>
    <row r="1040" spans="1:95" s="701" customFormat="1">
      <c r="A1040" s="1138"/>
      <c r="B1040" s="1156"/>
      <c r="C1040" s="1132"/>
      <c r="D1040" s="1132"/>
      <c r="E1040" s="1133"/>
      <c r="F1040" s="1151"/>
      <c r="G1040" s="1150"/>
      <c r="H1040" s="1136"/>
      <c r="I1040" s="1157"/>
      <c r="J1040" s="1157"/>
      <c r="K1040" s="1157"/>
      <c r="L1040" s="1157"/>
      <c r="M1040" s="1157"/>
      <c r="N1040" s="1157"/>
      <c r="O1040" s="1157"/>
      <c r="P1040" s="1157"/>
      <c r="Q1040" s="1157"/>
      <c r="R1040" s="1157"/>
      <c r="S1040" s="1157"/>
      <c r="T1040" s="1157"/>
      <c r="U1040" s="1157"/>
      <c r="V1040" s="1157"/>
      <c r="W1040" s="1157"/>
      <c r="X1040" s="1157"/>
      <c r="Y1040" s="1157"/>
      <c r="Z1040" s="1157"/>
      <c r="AA1040" s="1157"/>
      <c r="AB1040" s="1201"/>
      <c r="AC1040" s="1201"/>
      <c r="AD1040" s="1201"/>
      <c r="AE1040" s="1201"/>
      <c r="AF1040" s="1157"/>
      <c r="AG1040" s="1157"/>
      <c r="AH1040" s="1157"/>
      <c r="AI1040" s="1157"/>
      <c r="AJ1040" s="1157"/>
      <c r="AK1040" s="1157"/>
      <c r="AL1040" s="1157"/>
      <c r="AM1040" s="1157"/>
      <c r="AN1040" s="1157"/>
      <c r="AO1040" s="1157"/>
      <c r="AP1040" s="1157"/>
      <c r="AQ1040" s="1157"/>
      <c r="AR1040" s="1157"/>
      <c r="AS1040" s="1157"/>
      <c r="AT1040" s="1157"/>
      <c r="AU1040" s="1157"/>
      <c r="AV1040" s="1157"/>
      <c r="AW1040" s="1157"/>
      <c r="AX1040" s="1157"/>
      <c r="AY1040" s="1157"/>
      <c r="AZ1040" s="1157"/>
      <c r="BA1040" s="1157"/>
      <c r="BB1040" s="1157"/>
      <c r="BC1040" s="1157"/>
      <c r="BD1040" s="1157"/>
      <c r="BE1040" s="1157"/>
      <c r="BF1040" s="1157"/>
      <c r="BG1040" s="1157"/>
      <c r="BH1040" s="1157"/>
      <c r="BI1040" s="1157"/>
      <c r="BJ1040" s="1157"/>
      <c r="BK1040" s="1157"/>
      <c r="BL1040" s="1157"/>
      <c r="BM1040" s="1157"/>
      <c r="BN1040" s="1157"/>
      <c r="BO1040" s="1157"/>
      <c r="BP1040" s="1157"/>
      <c r="BQ1040" s="1157"/>
      <c r="BR1040" s="1157"/>
      <c r="BS1040" s="1201"/>
      <c r="BT1040" s="1157"/>
      <c r="BU1040" s="1157"/>
      <c r="BV1040" s="1157"/>
      <c r="BW1040" s="1157"/>
      <c r="BX1040" s="1157"/>
      <c r="BY1040" s="1157"/>
      <c r="BZ1040" s="1157"/>
      <c r="CA1040" s="1157"/>
      <c r="CB1040" s="1157"/>
      <c r="CC1040" s="1157"/>
      <c r="CD1040" s="1157"/>
      <c r="CE1040" s="1157"/>
      <c r="CF1040" s="1157"/>
      <c r="CG1040" s="1157"/>
      <c r="CH1040" s="1157"/>
      <c r="CI1040" s="1157"/>
      <c r="CJ1040" s="1157"/>
      <c r="CK1040" s="1157"/>
      <c r="CL1040" s="1157"/>
      <c r="CM1040" s="1201"/>
      <c r="CN1040" s="1201"/>
      <c r="CO1040" s="1202"/>
      <c r="CQ1040" s="2118"/>
    </row>
    <row r="1041" spans="1:95" s="701" customFormat="1">
      <c r="A1041" s="1138"/>
      <c r="B1041" s="1156"/>
      <c r="C1041" s="1132"/>
      <c r="D1041" s="1132"/>
      <c r="E1041" s="1133"/>
      <c r="F1041" s="1151"/>
      <c r="G1041" s="1150"/>
      <c r="H1041" s="1136"/>
      <c r="I1041" s="1157"/>
      <c r="J1041" s="1157"/>
      <c r="K1041" s="1157"/>
      <c r="L1041" s="1157"/>
      <c r="M1041" s="1157"/>
      <c r="N1041" s="1157"/>
      <c r="O1041" s="1157"/>
      <c r="P1041" s="1157"/>
      <c r="Q1041" s="1157"/>
      <c r="R1041" s="1157"/>
      <c r="S1041" s="1157"/>
      <c r="T1041" s="1157"/>
      <c r="U1041" s="1157"/>
      <c r="V1041" s="1157"/>
      <c r="W1041" s="1157"/>
      <c r="X1041" s="1157"/>
      <c r="Y1041" s="1157"/>
      <c r="Z1041" s="1157"/>
      <c r="AA1041" s="1157"/>
      <c r="AB1041" s="1201"/>
      <c r="AC1041" s="1201"/>
      <c r="AD1041" s="1201"/>
      <c r="AE1041" s="1201"/>
      <c r="AF1041" s="1157"/>
      <c r="AG1041" s="1157"/>
      <c r="AH1041" s="1157"/>
      <c r="AI1041" s="1157"/>
      <c r="AJ1041" s="1157"/>
      <c r="AK1041" s="1157"/>
      <c r="AL1041" s="1157"/>
      <c r="AM1041" s="1157"/>
      <c r="AN1041" s="1157"/>
      <c r="AO1041" s="1157"/>
      <c r="AP1041" s="1157"/>
      <c r="AQ1041" s="1157"/>
      <c r="AR1041" s="1157"/>
      <c r="AS1041" s="1157"/>
      <c r="AT1041" s="1157"/>
      <c r="AU1041" s="1157"/>
      <c r="AV1041" s="1157"/>
      <c r="AW1041" s="1157"/>
      <c r="AX1041" s="1157"/>
      <c r="AY1041" s="1157"/>
      <c r="AZ1041" s="1157"/>
      <c r="BA1041" s="1157"/>
      <c r="BB1041" s="1157"/>
      <c r="BC1041" s="1157"/>
      <c r="BD1041" s="1157"/>
      <c r="BE1041" s="1157"/>
      <c r="BF1041" s="1157"/>
      <c r="BG1041" s="1157"/>
      <c r="BH1041" s="1157"/>
      <c r="BI1041" s="1157"/>
      <c r="BJ1041" s="1157"/>
      <c r="BK1041" s="1157"/>
      <c r="BL1041" s="1157"/>
      <c r="BM1041" s="1157"/>
      <c r="BN1041" s="1157"/>
      <c r="BO1041" s="1157"/>
      <c r="BP1041" s="1157"/>
      <c r="BQ1041" s="1157"/>
      <c r="BR1041" s="1157"/>
      <c r="BS1041" s="1201"/>
      <c r="BT1041" s="1157"/>
      <c r="BU1041" s="1157"/>
      <c r="BV1041" s="1157"/>
      <c r="BW1041" s="1157"/>
      <c r="BX1041" s="1157"/>
      <c r="BY1041" s="1157"/>
      <c r="BZ1041" s="1157"/>
      <c r="CA1041" s="1157"/>
      <c r="CB1041" s="1157"/>
      <c r="CC1041" s="1157"/>
      <c r="CD1041" s="1157"/>
      <c r="CE1041" s="1157"/>
      <c r="CF1041" s="1157"/>
      <c r="CG1041" s="1157"/>
      <c r="CH1041" s="1157"/>
      <c r="CI1041" s="1157"/>
      <c r="CJ1041" s="1157"/>
      <c r="CK1041" s="1157"/>
      <c r="CL1041" s="1157"/>
      <c r="CM1041" s="1201"/>
      <c r="CN1041" s="1201"/>
      <c r="CO1041" s="1202"/>
      <c r="CQ1041" s="2118"/>
    </row>
    <row r="1042" spans="1:95" s="701" customFormat="1">
      <c r="A1042" s="1138"/>
      <c r="B1042" s="1156"/>
      <c r="C1042" s="1132"/>
      <c r="D1042" s="1132"/>
      <c r="E1042" s="1133"/>
      <c r="F1042" s="1151"/>
      <c r="G1042" s="1150"/>
      <c r="H1042" s="1136"/>
      <c r="I1042" s="1157"/>
      <c r="J1042" s="1157"/>
      <c r="K1042" s="1157"/>
      <c r="L1042" s="1157"/>
      <c r="M1042" s="1157"/>
      <c r="N1042" s="1157"/>
      <c r="O1042" s="1157"/>
      <c r="P1042" s="1157"/>
      <c r="Q1042" s="1157"/>
      <c r="R1042" s="1157"/>
      <c r="S1042" s="1157"/>
      <c r="T1042" s="1157"/>
      <c r="U1042" s="1157"/>
      <c r="V1042" s="1157"/>
      <c r="W1042" s="1157"/>
      <c r="X1042" s="1157"/>
      <c r="Y1042" s="1157"/>
      <c r="Z1042" s="1157"/>
      <c r="AA1042" s="1157"/>
      <c r="AB1042" s="1201"/>
      <c r="AC1042" s="1201"/>
      <c r="AD1042" s="1201"/>
      <c r="AE1042" s="1201"/>
      <c r="AF1042" s="1157"/>
      <c r="AG1042" s="1157"/>
      <c r="AH1042" s="1157"/>
      <c r="AI1042" s="1157"/>
      <c r="AJ1042" s="1157"/>
      <c r="AK1042" s="1157"/>
      <c r="AL1042" s="1157"/>
      <c r="AM1042" s="1157"/>
      <c r="AN1042" s="1157"/>
      <c r="AO1042" s="1157"/>
      <c r="AP1042" s="1157"/>
      <c r="AQ1042" s="1157"/>
      <c r="AR1042" s="1157"/>
      <c r="AS1042" s="1157"/>
      <c r="AT1042" s="1157"/>
      <c r="AU1042" s="1157"/>
      <c r="AV1042" s="1157"/>
      <c r="AW1042" s="1157"/>
      <c r="AX1042" s="1157"/>
      <c r="AY1042" s="1157"/>
      <c r="AZ1042" s="1157"/>
      <c r="BA1042" s="1157"/>
      <c r="BB1042" s="1157"/>
      <c r="BC1042" s="1157"/>
      <c r="BD1042" s="1157"/>
      <c r="BE1042" s="1157"/>
      <c r="BF1042" s="1157"/>
      <c r="BG1042" s="1157"/>
      <c r="BH1042" s="1157"/>
      <c r="BI1042" s="1157"/>
      <c r="BJ1042" s="1157"/>
      <c r="BK1042" s="1157"/>
      <c r="BL1042" s="1157"/>
      <c r="BM1042" s="1157"/>
      <c r="BN1042" s="1157"/>
      <c r="BO1042" s="1157"/>
      <c r="BP1042" s="1157"/>
      <c r="BQ1042" s="1157"/>
      <c r="BR1042" s="1157"/>
      <c r="BS1042" s="1201"/>
      <c r="BT1042" s="1157"/>
      <c r="BU1042" s="1157"/>
      <c r="BV1042" s="1157"/>
      <c r="BW1042" s="1157"/>
      <c r="BX1042" s="1157"/>
      <c r="BY1042" s="1157"/>
      <c r="BZ1042" s="1157"/>
      <c r="CA1042" s="1157"/>
      <c r="CB1042" s="1157"/>
      <c r="CC1042" s="1157"/>
      <c r="CD1042" s="1157"/>
      <c r="CE1042" s="1157"/>
      <c r="CF1042" s="1157"/>
      <c r="CG1042" s="1157"/>
      <c r="CH1042" s="1157"/>
      <c r="CI1042" s="1157"/>
      <c r="CJ1042" s="1157"/>
      <c r="CK1042" s="1157"/>
      <c r="CL1042" s="1157"/>
      <c r="CM1042" s="1201"/>
      <c r="CN1042" s="1201"/>
      <c r="CO1042" s="1202"/>
      <c r="CQ1042" s="2118"/>
    </row>
    <row r="1043" spans="1:95" s="701" customFormat="1">
      <c r="A1043" s="1138"/>
      <c r="B1043" s="1156"/>
      <c r="C1043" s="1132"/>
      <c r="D1043" s="1132"/>
      <c r="E1043" s="1133"/>
      <c r="F1043" s="1151"/>
      <c r="G1043" s="1150"/>
      <c r="H1043" s="1136"/>
      <c r="I1043" s="1157"/>
      <c r="J1043" s="1157"/>
      <c r="K1043" s="1157"/>
      <c r="L1043" s="1157"/>
      <c r="M1043" s="1157"/>
      <c r="N1043" s="1157"/>
      <c r="O1043" s="1157"/>
      <c r="P1043" s="1157"/>
      <c r="Q1043" s="1157"/>
      <c r="R1043" s="1157"/>
      <c r="S1043" s="1157"/>
      <c r="T1043" s="1157"/>
      <c r="U1043" s="1157"/>
      <c r="V1043" s="1157"/>
      <c r="W1043" s="1157"/>
      <c r="X1043" s="1157"/>
      <c r="Y1043" s="1157"/>
      <c r="Z1043" s="1157"/>
      <c r="AA1043" s="1157"/>
      <c r="AB1043" s="1201"/>
      <c r="AC1043" s="1201"/>
      <c r="AD1043" s="1201"/>
      <c r="AE1043" s="1201"/>
      <c r="AF1043" s="1157"/>
      <c r="AG1043" s="1157"/>
      <c r="AH1043" s="1157"/>
      <c r="AI1043" s="1157"/>
      <c r="AJ1043" s="1157"/>
      <c r="AK1043" s="1157"/>
      <c r="AL1043" s="1157"/>
      <c r="AM1043" s="1157"/>
      <c r="AN1043" s="1157"/>
      <c r="AO1043" s="1157"/>
      <c r="AP1043" s="1157"/>
      <c r="AQ1043" s="1157"/>
      <c r="AR1043" s="1157"/>
      <c r="AS1043" s="1157"/>
      <c r="AT1043" s="1157"/>
      <c r="AU1043" s="1157"/>
      <c r="AV1043" s="1157"/>
      <c r="AW1043" s="1157"/>
      <c r="AX1043" s="1157"/>
      <c r="AY1043" s="1157"/>
      <c r="AZ1043" s="1157"/>
      <c r="BA1043" s="1157"/>
      <c r="BB1043" s="1157"/>
      <c r="BC1043" s="1157"/>
      <c r="BD1043" s="1157"/>
      <c r="BE1043" s="1157"/>
      <c r="BF1043" s="1157"/>
      <c r="BG1043" s="1157"/>
      <c r="BH1043" s="1157"/>
      <c r="BI1043" s="1157"/>
      <c r="BJ1043" s="1157"/>
      <c r="BK1043" s="1157"/>
      <c r="BL1043" s="1157"/>
      <c r="BM1043" s="1157"/>
      <c r="BN1043" s="1157"/>
      <c r="BO1043" s="1157"/>
      <c r="BP1043" s="1157"/>
      <c r="BQ1043" s="1157"/>
      <c r="BR1043" s="1157"/>
      <c r="BS1043" s="1201"/>
      <c r="BT1043" s="1157"/>
      <c r="BU1043" s="1157"/>
      <c r="BV1043" s="1157"/>
      <c r="BW1043" s="1157"/>
      <c r="BX1043" s="1157"/>
      <c r="BY1043" s="1157"/>
      <c r="BZ1043" s="1157"/>
      <c r="CA1043" s="1157"/>
      <c r="CB1043" s="1157"/>
      <c r="CC1043" s="1157"/>
      <c r="CD1043" s="1157"/>
      <c r="CE1043" s="1157"/>
      <c r="CF1043" s="1157"/>
      <c r="CG1043" s="1157"/>
      <c r="CH1043" s="1157"/>
      <c r="CI1043" s="1157"/>
      <c r="CJ1043" s="1157"/>
      <c r="CK1043" s="1157"/>
      <c r="CL1043" s="1157"/>
      <c r="CM1043" s="1201"/>
      <c r="CN1043" s="1201"/>
      <c r="CO1043" s="1202"/>
      <c r="CQ1043" s="2118"/>
    </row>
    <row r="1044" spans="1:95" s="701" customFormat="1">
      <c r="A1044" s="1138"/>
      <c r="B1044" s="1156"/>
      <c r="C1044" s="1132"/>
      <c r="D1044" s="1132"/>
      <c r="E1044" s="1133"/>
      <c r="F1044" s="1151"/>
      <c r="G1044" s="1150"/>
      <c r="H1044" s="1136"/>
      <c r="I1044" s="1157"/>
      <c r="J1044" s="1157"/>
      <c r="K1044" s="1157"/>
      <c r="L1044" s="1157"/>
      <c r="M1044" s="1157"/>
      <c r="N1044" s="1157"/>
      <c r="O1044" s="1157"/>
      <c r="P1044" s="1157"/>
      <c r="Q1044" s="1157"/>
      <c r="R1044" s="1157"/>
      <c r="S1044" s="1157"/>
      <c r="T1044" s="1157"/>
      <c r="U1044" s="1157"/>
      <c r="V1044" s="1157"/>
      <c r="W1044" s="1157"/>
      <c r="X1044" s="1157"/>
      <c r="Y1044" s="1157"/>
      <c r="Z1044" s="1157"/>
      <c r="AA1044" s="1157"/>
      <c r="AB1044" s="1201"/>
      <c r="AC1044" s="1201"/>
      <c r="AD1044" s="1201"/>
      <c r="AE1044" s="1201"/>
      <c r="AF1044" s="1157"/>
      <c r="AG1044" s="1157"/>
      <c r="AH1044" s="1157"/>
      <c r="AI1044" s="1157"/>
      <c r="AJ1044" s="1157"/>
      <c r="AK1044" s="1157"/>
      <c r="AL1044" s="1157"/>
      <c r="AM1044" s="1157"/>
      <c r="AN1044" s="1157"/>
      <c r="AO1044" s="1157"/>
      <c r="AP1044" s="1157"/>
      <c r="AQ1044" s="1157"/>
      <c r="AR1044" s="1157"/>
      <c r="AS1044" s="1157"/>
      <c r="AT1044" s="1157"/>
      <c r="AU1044" s="1157"/>
      <c r="AV1044" s="1157"/>
      <c r="AW1044" s="1157"/>
      <c r="AX1044" s="1157"/>
      <c r="AY1044" s="1157"/>
      <c r="AZ1044" s="1157"/>
      <c r="BA1044" s="1157"/>
      <c r="BB1044" s="1157"/>
      <c r="BC1044" s="1157"/>
      <c r="BD1044" s="1157"/>
      <c r="BE1044" s="1157"/>
      <c r="BF1044" s="1157"/>
      <c r="BG1044" s="1157"/>
      <c r="BH1044" s="1157"/>
      <c r="BI1044" s="1157"/>
      <c r="BJ1044" s="1157"/>
      <c r="BK1044" s="1157"/>
      <c r="BL1044" s="1157"/>
      <c r="BM1044" s="1157"/>
      <c r="BN1044" s="1157"/>
      <c r="BO1044" s="1157"/>
      <c r="BP1044" s="1157"/>
      <c r="BQ1044" s="1157"/>
      <c r="BR1044" s="1157"/>
      <c r="BS1044" s="1201"/>
      <c r="BT1044" s="1157"/>
      <c r="BU1044" s="1157"/>
      <c r="BV1044" s="1157"/>
      <c r="BW1044" s="1157"/>
      <c r="BX1044" s="1157"/>
      <c r="BY1044" s="1157"/>
      <c r="BZ1044" s="1157"/>
      <c r="CA1044" s="1157"/>
      <c r="CB1044" s="1157"/>
      <c r="CC1044" s="1157"/>
      <c r="CD1044" s="1157"/>
      <c r="CE1044" s="1157"/>
      <c r="CF1044" s="1157"/>
      <c r="CG1044" s="1157"/>
      <c r="CH1044" s="1157"/>
      <c r="CI1044" s="1157"/>
      <c r="CJ1044" s="1157"/>
      <c r="CK1044" s="1157"/>
      <c r="CL1044" s="1157"/>
      <c r="CM1044" s="1201"/>
      <c r="CN1044" s="1201"/>
      <c r="CO1044" s="1202"/>
      <c r="CQ1044" s="2118"/>
    </row>
    <row r="1045" spans="1:95" s="701" customFormat="1">
      <c r="A1045" s="1138"/>
      <c r="B1045" s="1156"/>
      <c r="C1045" s="1132"/>
      <c r="D1045" s="1132"/>
      <c r="E1045" s="1133"/>
      <c r="F1045" s="1151"/>
      <c r="G1045" s="1150"/>
      <c r="H1045" s="1136"/>
      <c r="I1045" s="1157"/>
      <c r="J1045" s="1157"/>
      <c r="K1045" s="1157"/>
      <c r="L1045" s="1157"/>
      <c r="M1045" s="1157"/>
      <c r="N1045" s="1157"/>
      <c r="O1045" s="1157"/>
      <c r="P1045" s="1157"/>
      <c r="Q1045" s="1157"/>
      <c r="R1045" s="1157"/>
      <c r="S1045" s="1157"/>
      <c r="T1045" s="1157"/>
      <c r="U1045" s="1157"/>
      <c r="V1045" s="1157"/>
      <c r="W1045" s="1157"/>
      <c r="X1045" s="1157"/>
      <c r="Y1045" s="1157"/>
      <c r="Z1045" s="1157"/>
      <c r="AA1045" s="1157"/>
      <c r="AB1045" s="1201"/>
      <c r="AC1045" s="1201"/>
      <c r="AD1045" s="1201"/>
      <c r="AE1045" s="1201"/>
      <c r="AF1045" s="1157"/>
      <c r="AG1045" s="1157"/>
      <c r="AH1045" s="1157"/>
      <c r="AI1045" s="1157"/>
      <c r="AJ1045" s="1157"/>
      <c r="AK1045" s="1157"/>
      <c r="AL1045" s="1157"/>
      <c r="AM1045" s="1157"/>
      <c r="AN1045" s="1157"/>
      <c r="AO1045" s="1157"/>
      <c r="AP1045" s="1157"/>
      <c r="AQ1045" s="1157"/>
      <c r="AR1045" s="1157"/>
      <c r="AS1045" s="1157"/>
      <c r="AT1045" s="1157"/>
      <c r="AU1045" s="1157"/>
      <c r="AV1045" s="1157"/>
      <c r="AW1045" s="1157"/>
      <c r="AX1045" s="1157"/>
      <c r="AY1045" s="1157"/>
      <c r="AZ1045" s="1157"/>
      <c r="BA1045" s="1157"/>
      <c r="BB1045" s="1157"/>
      <c r="BC1045" s="1157"/>
      <c r="BD1045" s="1157"/>
      <c r="BE1045" s="1157"/>
      <c r="BF1045" s="1157"/>
      <c r="BG1045" s="1157"/>
      <c r="BH1045" s="1157"/>
      <c r="BI1045" s="1157"/>
      <c r="BJ1045" s="1157"/>
      <c r="BK1045" s="1157"/>
      <c r="BL1045" s="1157"/>
      <c r="BM1045" s="1157"/>
      <c r="BN1045" s="1157"/>
      <c r="BO1045" s="1157"/>
      <c r="BP1045" s="1157"/>
      <c r="BQ1045" s="1157"/>
      <c r="BR1045" s="1157"/>
      <c r="BS1045" s="1201"/>
      <c r="BT1045" s="1157"/>
      <c r="BU1045" s="1157"/>
      <c r="BV1045" s="1157"/>
      <c r="BW1045" s="1157"/>
      <c r="BX1045" s="1157"/>
      <c r="BY1045" s="1157"/>
      <c r="BZ1045" s="1157"/>
      <c r="CA1045" s="1157"/>
      <c r="CB1045" s="1157"/>
      <c r="CC1045" s="1157"/>
      <c r="CD1045" s="1157"/>
      <c r="CE1045" s="1157"/>
      <c r="CF1045" s="1157"/>
      <c r="CG1045" s="1157"/>
      <c r="CH1045" s="1157"/>
      <c r="CI1045" s="1157"/>
      <c r="CJ1045" s="1157"/>
      <c r="CK1045" s="1157"/>
      <c r="CL1045" s="1157"/>
      <c r="CM1045" s="1201"/>
      <c r="CN1045" s="1201"/>
      <c r="CO1045" s="1202"/>
      <c r="CQ1045" s="2118"/>
    </row>
    <row r="1046" spans="1:95" s="701" customFormat="1">
      <c r="A1046" s="1138"/>
      <c r="B1046" s="1156"/>
      <c r="C1046" s="1132"/>
      <c r="D1046" s="1132"/>
      <c r="E1046" s="1133"/>
      <c r="F1046" s="1151"/>
      <c r="G1046" s="1150"/>
      <c r="H1046" s="1136"/>
      <c r="I1046" s="1157"/>
      <c r="J1046" s="1157"/>
      <c r="K1046" s="1157"/>
      <c r="L1046" s="1157"/>
      <c r="M1046" s="1157"/>
      <c r="N1046" s="1157"/>
      <c r="O1046" s="1157"/>
      <c r="P1046" s="1157"/>
      <c r="Q1046" s="1157"/>
      <c r="R1046" s="1157"/>
      <c r="S1046" s="1157"/>
      <c r="T1046" s="1157"/>
      <c r="U1046" s="1157"/>
      <c r="V1046" s="1157"/>
      <c r="W1046" s="1157"/>
      <c r="X1046" s="1157"/>
      <c r="Y1046" s="1157"/>
      <c r="Z1046" s="1157"/>
      <c r="AA1046" s="1157"/>
      <c r="AB1046" s="1201"/>
      <c r="AC1046" s="1201"/>
      <c r="AD1046" s="1201"/>
      <c r="AE1046" s="1201"/>
      <c r="AF1046" s="1157"/>
      <c r="AG1046" s="1157"/>
      <c r="AH1046" s="1157"/>
      <c r="AI1046" s="1157"/>
      <c r="AJ1046" s="1157"/>
      <c r="AK1046" s="1157"/>
      <c r="AL1046" s="1157"/>
      <c r="AM1046" s="1157"/>
      <c r="AN1046" s="1157"/>
      <c r="AO1046" s="1157"/>
      <c r="AP1046" s="1157"/>
      <c r="AQ1046" s="1157"/>
      <c r="AR1046" s="1157"/>
      <c r="AS1046" s="1157"/>
      <c r="AT1046" s="1157"/>
      <c r="AU1046" s="1157"/>
      <c r="AV1046" s="1157"/>
      <c r="AW1046" s="1157"/>
      <c r="AX1046" s="1157"/>
      <c r="AY1046" s="1157"/>
      <c r="AZ1046" s="1157"/>
      <c r="BA1046" s="1157"/>
      <c r="BB1046" s="1157"/>
      <c r="BC1046" s="1157"/>
      <c r="BD1046" s="1157"/>
      <c r="BE1046" s="1157"/>
      <c r="BF1046" s="1157"/>
      <c r="BG1046" s="1157"/>
      <c r="BH1046" s="1157"/>
      <c r="BI1046" s="1157"/>
      <c r="BJ1046" s="1157"/>
      <c r="BK1046" s="1157"/>
      <c r="BL1046" s="1157"/>
      <c r="BM1046" s="1157"/>
      <c r="BN1046" s="1157"/>
      <c r="BO1046" s="1157"/>
      <c r="BP1046" s="1157"/>
      <c r="BQ1046" s="1157"/>
      <c r="BR1046" s="1157"/>
      <c r="BS1046" s="1201"/>
      <c r="BT1046" s="1157"/>
      <c r="BU1046" s="1157"/>
      <c r="BV1046" s="1157"/>
      <c r="BW1046" s="1157"/>
      <c r="BX1046" s="1157"/>
      <c r="BY1046" s="1157"/>
      <c r="BZ1046" s="1157"/>
      <c r="CA1046" s="1157"/>
      <c r="CB1046" s="1157"/>
      <c r="CC1046" s="1157"/>
      <c r="CD1046" s="1157"/>
      <c r="CE1046" s="1157"/>
      <c r="CF1046" s="1157"/>
      <c r="CG1046" s="1157"/>
      <c r="CH1046" s="1157"/>
      <c r="CI1046" s="1157"/>
      <c r="CJ1046" s="1157"/>
      <c r="CK1046" s="1157"/>
      <c r="CL1046" s="1157"/>
      <c r="CM1046" s="1201"/>
      <c r="CN1046" s="1201"/>
      <c r="CO1046" s="1202"/>
      <c r="CQ1046" s="2118"/>
    </row>
    <row r="1047" spans="1:95" s="701" customFormat="1">
      <c r="A1047" s="1138"/>
      <c r="B1047" s="1156"/>
      <c r="C1047" s="1132"/>
      <c r="D1047" s="1132"/>
      <c r="E1047" s="1133"/>
      <c r="F1047" s="1151"/>
      <c r="G1047" s="1150"/>
      <c r="H1047" s="1136"/>
      <c r="I1047" s="1157"/>
      <c r="J1047" s="1157"/>
      <c r="K1047" s="1157"/>
      <c r="L1047" s="1157"/>
      <c r="M1047" s="1157"/>
      <c r="N1047" s="1157"/>
      <c r="O1047" s="1157"/>
      <c r="P1047" s="1157"/>
      <c r="Q1047" s="1157"/>
      <c r="R1047" s="1157"/>
      <c r="S1047" s="1157"/>
      <c r="T1047" s="1157"/>
      <c r="U1047" s="1157"/>
      <c r="V1047" s="1157"/>
      <c r="W1047" s="1157"/>
      <c r="X1047" s="1157"/>
      <c r="Y1047" s="1157"/>
      <c r="Z1047" s="1157"/>
      <c r="AA1047" s="1157"/>
      <c r="AB1047" s="1201"/>
      <c r="AC1047" s="1201"/>
      <c r="AD1047" s="1201"/>
      <c r="AE1047" s="1201"/>
      <c r="AF1047" s="1157"/>
      <c r="AG1047" s="1157"/>
      <c r="AH1047" s="1157"/>
      <c r="AI1047" s="1157"/>
      <c r="AJ1047" s="1157"/>
      <c r="AK1047" s="1157"/>
      <c r="AL1047" s="1157"/>
      <c r="AM1047" s="1157"/>
      <c r="AN1047" s="1157"/>
      <c r="AO1047" s="1157"/>
      <c r="AP1047" s="1157"/>
      <c r="AQ1047" s="1157"/>
      <c r="AR1047" s="1157"/>
      <c r="AS1047" s="1157"/>
      <c r="AT1047" s="1157"/>
      <c r="AU1047" s="1157"/>
      <c r="AV1047" s="1157"/>
      <c r="AW1047" s="1157"/>
      <c r="AX1047" s="1157"/>
      <c r="AY1047" s="1157"/>
      <c r="AZ1047" s="1157"/>
      <c r="BA1047" s="1157"/>
      <c r="BB1047" s="1157"/>
      <c r="BC1047" s="1157"/>
      <c r="BD1047" s="1157"/>
      <c r="BE1047" s="1157"/>
      <c r="BF1047" s="1157"/>
      <c r="BG1047" s="1157"/>
      <c r="BH1047" s="1157"/>
      <c r="BI1047" s="1157"/>
      <c r="BJ1047" s="1157"/>
      <c r="BK1047" s="1157"/>
      <c r="BL1047" s="1157"/>
      <c r="BM1047" s="1157"/>
      <c r="BN1047" s="1157"/>
      <c r="BO1047" s="1157"/>
      <c r="BP1047" s="1157"/>
      <c r="BQ1047" s="1157"/>
      <c r="BR1047" s="1157"/>
      <c r="BS1047" s="1201"/>
      <c r="BT1047" s="1157"/>
      <c r="BU1047" s="1157"/>
      <c r="BV1047" s="1157"/>
      <c r="BW1047" s="1157"/>
      <c r="BX1047" s="1157"/>
      <c r="BY1047" s="1157"/>
      <c r="BZ1047" s="1157"/>
      <c r="CA1047" s="1157"/>
      <c r="CB1047" s="1157"/>
      <c r="CC1047" s="1157"/>
      <c r="CD1047" s="1157"/>
      <c r="CE1047" s="1157"/>
      <c r="CF1047" s="1157"/>
      <c r="CG1047" s="1157"/>
      <c r="CH1047" s="1157"/>
      <c r="CI1047" s="1157"/>
      <c r="CJ1047" s="1157"/>
      <c r="CK1047" s="1157"/>
      <c r="CL1047" s="1157"/>
      <c r="CM1047" s="1201"/>
      <c r="CN1047" s="1201"/>
      <c r="CO1047" s="1202"/>
      <c r="CQ1047" s="2118"/>
    </row>
    <row r="1048" spans="1:95" s="701" customFormat="1">
      <c r="A1048" s="1138"/>
      <c r="B1048" s="1156"/>
      <c r="C1048" s="1132"/>
      <c r="D1048" s="1132"/>
      <c r="E1048" s="1133"/>
      <c r="F1048" s="1151"/>
      <c r="G1048" s="1150"/>
      <c r="H1048" s="1136"/>
      <c r="I1048" s="1157"/>
      <c r="J1048" s="1157"/>
      <c r="K1048" s="1157"/>
      <c r="L1048" s="1157"/>
      <c r="M1048" s="1157"/>
      <c r="N1048" s="1157"/>
      <c r="O1048" s="1157"/>
      <c r="P1048" s="1157"/>
      <c r="Q1048" s="1157"/>
      <c r="R1048" s="1157"/>
      <c r="S1048" s="1157"/>
      <c r="T1048" s="1157"/>
      <c r="U1048" s="1157"/>
      <c r="V1048" s="1157"/>
      <c r="W1048" s="1157"/>
      <c r="X1048" s="1157"/>
      <c r="Y1048" s="1157"/>
      <c r="Z1048" s="1157"/>
      <c r="AA1048" s="1157"/>
      <c r="AB1048" s="1201"/>
      <c r="AC1048" s="1201"/>
      <c r="AD1048" s="1201"/>
      <c r="AE1048" s="1201"/>
      <c r="AF1048" s="1157"/>
      <c r="AG1048" s="1157"/>
      <c r="AH1048" s="1157"/>
      <c r="AI1048" s="1157"/>
      <c r="AJ1048" s="1157"/>
      <c r="AK1048" s="1157"/>
      <c r="AL1048" s="1157"/>
      <c r="AM1048" s="1157"/>
      <c r="AN1048" s="1157"/>
      <c r="AO1048" s="1157"/>
      <c r="AP1048" s="1157"/>
      <c r="AQ1048" s="1157"/>
      <c r="AR1048" s="1157"/>
      <c r="AS1048" s="1157"/>
      <c r="AT1048" s="1157"/>
      <c r="AU1048" s="1157"/>
      <c r="AV1048" s="1157"/>
      <c r="AW1048" s="1157"/>
      <c r="AX1048" s="1157"/>
      <c r="AY1048" s="1157"/>
      <c r="AZ1048" s="1157"/>
      <c r="BA1048" s="1157"/>
      <c r="BB1048" s="1157"/>
      <c r="BC1048" s="1157"/>
      <c r="BD1048" s="1157"/>
      <c r="BE1048" s="1157"/>
      <c r="BF1048" s="1157"/>
      <c r="BG1048" s="1157"/>
      <c r="BH1048" s="1157"/>
      <c r="BI1048" s="1157"/>
      <c r="BJ1048" s="1157"/>
      <c r="BK1048" s="1157"/>
      <c r="BL1048" s="1157"/>
      <c r="BM1048" s="1157"/>
      <c r="BN1048" s="1157"/>
      <c r="BO1048" s="1157"/>
      <c r="BP1048" s="1157"/>
      <c r="BQ1048" s="1157"/>
      <c r="BR1048" s="1157"/>
      <c r="BS1048" s="1201"/>
      <c r="BT1048" s="1157"/>
      <c r="BU1048" s="1157"/>
      <c r="BV1048" s="1157"/>
      <c r="BW1048" s="1157"/>
      <c r="BX1048" s="1157"/>
      <c r="BY1048" s="1157"/>
      <c r="BZ1048" s="1157"/>
      <c r="CA1048" s="1157"/>
      <c r="CB1048" s="1157"/>
      <c r="CC1048" s="1157"/>
      <c r="CD1048" s="1157"/>
      <c r="CE1048" s="1157"/>
      <c r="CF1048" s="1157"/>
      <c r="CG1048" s="1157"/>
      <c r="CH1048" s="1157"/>
      <c r="CI1048" s="1157"/>
      <c r="CJ1048" s="1157"/>
      <c r="CK1048" s="1157"/>
      <c r="CL1048" s="1157"/>
      <c r="CM1048" s="1201"/>
      <c r="CN1048" s="1201"/>
      <c r="CO1048" s="1202"/>
      <c r="CQ1048" s="2118"/>
    </row>
    <row r="1049" spans="1:95" s="701" customFormat="1">
      <c r="A1049" s="1138"/>
      <c r="B1049" s="1156"/>
      <c r="C1049" s="1132"/>
      <c r="D1049" s="1132"/>
      <c r="E1049" s="1133"/>
      <c r="F1049" s="1151"/>
      <c r="G1049" s="1150"/>
      <c r="H1049" s="1136"/>
      <c r="I1049" s="1157"/>
      <c r="J1049" s="1157"/>
      <c r="K1049" s="1157"/>
      <c r="L1049" s="1157"/>
      <c r="M1049" s="1157"/>
      <c r="N1049" s="1157"/>
      <c r="O1049" s="1157"/>
      <c r="P1049" s="1157"/>
      <c r="Q1049" s="1157"/>
      <c r="R1049" s="1157"/>
      <c r="S1049" s="1157"/>
      <c r="T1049" s="1157"/>
      <c r="U1049" s="1157"/>
      <c r="V1049" s="1157"/>
      <c r="W1049" s="1157"/>
      <c r="X1049" s="1157"/>
      <c r="Y1049" s="1157"/>
      <c r="Z1049" s="1157"/>
      <c r="AA1049" s="1157"/>
      <c r="AB1049" s="1201"/>
      <c r="AC1049" s="1201"/>
      <c r="AD1049" s="1201"/>
      <c r="AE1049" s="1201"/>
      <c r="AF1049" s="1157"/>
      <c r="AG1049" s="1157"/>
      <c r="AH1049" s="1157"/>
      <c r="AI1049" s="1157"/>
      <c r="AJ1049" s="1157"/>
      <c r="AK1049" s="1157"/>
      <c r="AL1049" s="1157"/>
      <c r="AM1049" s="1157"/>
      <c r="AN1049" s="1157"/>
      <c r="AO1049" s="1157"/>
      <c r="AP1049" s="1157"/>
      <c r="AQ1049" s="1157"/>
      <c r="AR1049" s="1157"/>
      <c r="AS1049" s="1157"/>
      <c r="AT1049" s="1157"/>
      <c r="AU1049" s="1157"/>
      <c r="AV1049" s="1157"/>
      <c r="AW1049" s="1157"/>
      <c r="AX1049" s="1157"/>
      <c r="AY1049" s="1157"/>
      <c r="AZ1049" s="1157"/>
      <c r="BA1049" s="1157"/>
      <c r="BB1049" s="1157"/>
      <c r="BC1049" s="1157"/>
      <c r="BD1049" s="1157"/>
      <c r="BE1049" s="1157"/>
      <c r="BF1049" s="1157"/>
      <c r="BG1049" s="1157"/>
      <c r="BH1049" s="1157"/>
      <c r="BI1049" s="1157"/>
      <c r="BJ1049" s="1157"/>
      <c r="BK1049" s="1157"/>
      <c r="BL1049" s="1157"/>
      <c r="BM1049" s="1157"/>
      <c r="BN1049" s="1157"/>
      <c r="BO1049" s="1157"/>
      <c r="BP1049" s="1157"/>
      <c r="BQ1049" s="1157"/>
      <c r="BR1049" s="1157"/>
      <c r="BS1049" s="1201"/>
      <c r="BT1049" s="1157"/>
      <c r="BU1049" s="1157"/>
      <c r="BV1049" s="1157"/>
      <c r="BW1049" s="1157"/>
      <c r="BX1049" s="1157"/>
      <c r="BY1049" s="1157"/>
      <c r="BZ1049" s="1157"/>
      <c r="CA1049" s="1157"/>
      <c r="CB1049" s="1157"/>
      <c r="CC1049" s="1157"/>
      <c r="CD1049" s="1157"/>
      <c r="CE1049" s="1157"/>
      <c r="CF1049" s="1157"/>
      <c r="CG1049" s="1157"/>
      <c r="CH1049" s="1157"/>
      <c r="CI1049" s="1157"/>
      <c r="CJ1049" s="1157"/>
      <c r="CK1049" s="1157"/>
      <c r="CL1049" s="1157"/>
      <c r="CM1049" s="1201"/>
      <c r="CN1049" s="1201"/>
      <c r="CO1049" s="1202"/>
      <c r="CQ1049" s="2118"/>
    </row>
    <row r="1050" spans="1:95" s="701" customFormat="1">
      <c r="A1050" s="1138"/>
      <c r="B1050" s="1156"/>
      <c r="C1050" s="1132"/>
      <c r="D1050" s="1132"/>
      <c r="E1050" s="1133"/>
      <c r="F1050" s="1151"/>
      <c r="G1050" s="1150"/>
      <c r="H1050" s="1136"/>
      <c r="I1050" s="1157"/>
      <c r="J1050" s="1157"/>
      <c r="K1050" s="1157"/>
      <c r="L1050" s="1157"/>
      <c r="M1050" s="1157"/>
      <c r="N1050" s="1157"/>
      <c r="O1050" s="1157"/>
      <c r="P1050" s="1157"/>
      <c r="Q1050" s="1157"/>
      <c r="R1050" s="1157"/>
      <c r="S1050" s="1157"/>
      <c r="T1050" s="1157"/>
      <c r="U1050" s="1157"/>
      <c r="V1050" s="1157"/>
      <c r="W1050" s="1157"/>
      <c r="X1050" s="1157"/>
      <c r="Y1050" s="1157"/>
      <c r="Z1050" s="1157"/>
      <c r="AA1050" s="1157"/>
      <c r="AB1050" s="1201"/>
      <c r="AC1050" s="1201"/>
      <c r="AD1050" s="1201"/>
      <c r="AE1050" s="1201"/>
      <c r="AF1050" s="1157"/>
      <c r="AG1050" s="1157"/>
      <c r="AH1050" s="1157"/>
      <c r="AI1050" s="1157"/>
      <c r="AJ1050" s="1157"/>
      <c r="AK1050" s="1157"/>
      <c r="AL1050" s="1157"/>
      <c r="AM1050" s="1157"/>
      <c r="AN1050" s="1157"/>
      <c r="AO1050" s="1157"/>
      <c r="AP1050" s="1157"/>
      <c r="AQ1050" s="1157"/>
      <c r="AR1050" s="1157"/>
      <c r="AS1050" s="1157"/>
      <c r="AT1050" s="1157"/>
      <c r="AU1050" s="1157"/>
      <c r="AV1050" s="1157"/>
      <c r="AW1050" s="1157"/>
      <c r="AX1050" s="1157"/>
      <c r="AY1050" s="1157"/>
      <c r="AZ1050" s="1157"/>
      <c r="BA1050" s="1157"/>
      <c r="BB1050" s="1157"/>
      <c r="BC1050" s="1157"/>
      <c r="BD1050" s="1157"/>
      <c r="BE1050" s="1157"/>
      <c r="BF1050" s="1157"/>
      <c r="BG1050" s="1157"/>
      <c r="BH1050" s="1157"/>
      <c r="BI1050" s="1157"/>
      <c r="BJ1050" s="1157"/>
      <c r="BK1050" s="1157"/>
      <c r="BL1050" s="1157"/>
      <c r="BM1050" s="1157"/>
      <c r="BN1050" s="1157"/>
      <c r="BO1050" s="1157"/>
      <c r="BP1050" s="1157"/>
      <c r="BQ1050" s="1157"/>
      <c r="BR1050" s="1157"/>
      <c r="BS1050" s="1201"/>
      <c r="BT1050" s="1157"/>
      <c r="BU1050" s="1157"/>
      <c r="BV1050" s="1157"/>
      <c r="BW1050" s="1157"/>
      <c r="BX1050" s="1157"/>
      <c r="BY1050" s="1157"/>
      <c r="BZ1050" s="1157"/>
      <c r="CA1050" s="1157"/>
      <c r="CB1050" s="1157"/>
      <c r="CC1050" s="1157"/>
      <c r="CD1050" s="1157"/>
      <c r="CE1050" s="1157"/>
      <c r="CF1050" s="1157"/>
      <c r="CG1050" s="1157"/>
      <c r="CH1050" s="1157"/>
      <c r="CI1050" s="1157"/>
      <c r="CJ1050" s="1157"/>
      <c r="CK1050" s="1157"/>
      <c r="CL1050" s="1157"/>
      <c r="CM1050" s="1201"/>
      <c r="CN1050" s="1201"/>
      <c r="CO1050" s="1202"/>
      <c r="CQ1050" s="2118"/>
    </row>
    <row r="1051" spans="1:95" s="701" customFormat="1">
      <c r="A1051" s="1138"/>
      <c r="B1051" s="1156"/>
      <c r="C1051" s="1132"/>
      <c r="D1051" s="1132"/>
      <c r="E1051" s="1133"/>
      <c r="F1051" s="1151"/>
      <c r="G1051" s="1150"/>
      <c r="H1051" s="1136"/>
      <c r="I1051" s="1157"/>
      <c r="J1051" s="1157"/>
      <c r="K1051" s="1157"/>
      <c r="L1051" s="1157"/>
      <c r="M1051" s="1157"/>
      <c r="N1051" s="1157"/>
      <c r="O1051" s="1157"/>
      <c r="P1051" s="1157"/>
      <c r="Q1051" s="1157"/>
      <c r="R1051" s="1157"/>
      <c r="S1051" s="1157"/>
      <c r="T1051" s="1157"/>
      <c r="U1051" s="1157"/>
      <c r="V1051" s="1157"/>
      <c r="W1051" s="1157"/>
      <c r="X1051" s="1157"/>
      <c r="Y1051" s="1157"/>
      <c r="Z1051" s="1157"/>
      <c r="AA1051" s="1157"/>
      <c r="AB1051" s="1201"/>
      <c r="AC1051" s="1201"/>
      <c r="AD1051" s="1201"/>
      <c r="AE1051" s="1201"/>
      <c r="AF1051" s="1157"/>
      <c r="AG1051" s="1157"/>
      <c r="AH1051" s="1157"/>
      <c r="AI1051" s="1157"/>
      <c r="AJ1051" s="1157"/>
      <c r="AK1051" s="1157"/>
      <c r="AL1051" s="1157"/>
      <c r="AM1051" s="1157"/>
      <c r="AN1051" s="1157"/>
      <c r="AO1051" s="1157"/>
      <c r="AP1051" s="1157"/>
      <c r="AQ1051" s="1157"/>
      <c r="AR1051" s="1157"/>
      <c r="AS1051" s="1157"/>
      <c r="AT1051" s="1157"/>
      <c r="AU1051" s="1157"/>
      <c r="AV1051" s="1157"/>
      <c r="AW1051" s="1157"/>
      <c r="AX1051" s="1157"/>
      <c r="AY1051" s="1157"/>
      <c r="AZ1051" s="1157"/>
      <c r="BA1051" s="1157"/>
      <c r="BB1051" s="1157"/>
      <c r="BC1051" s="1157"/>
      <c r="BD1051" s="1157"/>
      <c r="BE1051" s="1157"/>
      <c r="BF1051" s="1157"/>
      <c r="BG1051" s="1157"/>
      <c r="BH1051" s="1157"/>
      <c r="BI1051" s="1157"/>
      <c r="BJ1051" s="1157"/>
      <c r="BK1051" s="1157"/>
      <c r="BL1051" s="1157"/>
      <c r="BM1051" s="1157"/>
      <c r="BN1051" s="1157"/>
      <c r="BO1051" s="1157"/>
      <c r="BP1051" s="1157"/>
      <c r="BQ1051" s="1157"/>
      <c r="BR1051" s="1157"/>
      <c r="BS1051" s="1201"/>
      <c r="BT1051" s="1157"/>
      <c r="BU1051" s="1157"/>
      <c r="BV1051" s="1157"/>
      <c r="BW1051" s="1157"/>
      <c r="BX1051" s="1157"/>
      <c r="BY1051" s="1157"/>
      <c r="BZ1051" s="1157"/>
      <c r="CA1051" s="1157"/>
      <c r="CB1051" s="1157"/>
      <c r="CC1051" s="1157"/>
      <c r="CD1051" s="1157"/>
      <c r="CE1051" s="1157"/>
      <c r="CF1051" s="1157"/>
      <c r="CG1051" s="1157"/>
      <c r="CH1051" s="1157"/>
      <c r="CI1051" s="1157"/>
      <c r="CJ1051" s="1157"/>
      <c r="CK1051" s="1157"/>
      <c r="CL1051" s="1157"/>
      <c r="CM1051" s="1201"/>
      <c r="CN1051" s="1201"/>
      <c r="CO1051" s="1202"/>
      <c r="CQ1051" s="2118"/>
    </row>
    <row r="1052" spans="1:95" s="701" customFormat="1">
      <c r="A1052" s="1138"/>
      <c r="B1052" s="1156"/>
      <c r="C1052" s="1132"/>
      <c r="D1052" s="1132"/>
      <c r="E1052" s="1133"/>
      <c r="F1052" s="1151"/>
      <c r="G1052" s="1150"/>
      <c r="H1052" s="1136"/>
      <c r="I1052" s="1157"/>
      <c r="J1052" s="1157"/>
      <c r="K1052" s="1157"/>
      <c r="L1052" s="1157"/>
      <c r="M1052" s="1157"/>
      <c r="N1052" s="1157"/>
      <c r="O1052" s="1157"/>
      <c r="P1052" s="1157"/>
      <c r="Q1052" s="1157"/>
      <c r="R1052" s="1157"/>
      <c r="S1052" s="1157"/>
      <c r="T1052" s="1157"/>
      <c r="U1052" s="1157"/>
      <c r="V1052" s="1157"/>
      <c r="W1052" s="1157"/>
      <c r="X1052" s="1157"/>
      <c r="Y1052" s="1157"/>
      <c r="Z1052" s="1157"/>
      <c r="AA1052" s="1157"/>
      <c r="AB1052" s="1201"/>
      <c r="AC1052" s="1201"/>
      <c r="AD1052" s="1201"/>
      <c r="AE1052" s="1201"/>
      <c r="AF1052" s="1157"/>
      <c r="AG1052" s="1157"/>
      <c r="AH1052" s="1157"/>
      <c r="AI1052" s="1157"/>
      <c r="AJ1052" s="1157"/>
      <c r="AK1052" s="1157"/>
      <c r="AL1052" s="1157"/>
      <c r="AM1052" s="1157"/>
      <c r="AN1052" s="1157"/>
      <c r="AO1052" s="1157"/>
      <c r="AP1052" s="1157"/>
      <c r="AQ1052" s="1157"/>
      <c r="AR1052" s="1157"/>
      <c r="AS1052" s="1157"/>
      <c r="AT1052" s="1157"/>
      <c r="AU1052" s="1157"/>
      <c r="AV1052" s="1157"/>
      <c r="AW1052" s="1157"/>
      <c r="AX1052" s="1157"/>
      <c r="AY1052" s="1157"/>
      <c r="AZ1052" s="1157"/>
      <c r="BA1052" s="1157"/>
      <c r="BB1052" s="1157"/>
      <c r="BC1052" s="1157"/>
      <c r="BD1052" s="1157"/>
      <c r="BE1052" s="1157"/>
      <c r="BF1052" s="1157"/>
      <c r="BG1052" s="1157"/>
      <c r="BH1052" s="1157"/>
      <c r="BI1052" s="1157"/>
      <c r="BJ1052" s="1157"/>
      <c r="BK1052" s="1157"/>
      <c r="BL1052" s="1157"/>
      <c r="BM1052" s="1157"/>
      <c r="BN1052" s="1157"/>
      <c r="BO1052" s="1157"/>
      <c r="BP1052" s="1157"/>
      <c r="BQ1052" s="1157"/>
      <c r="BR1052" s="1157"/>
      <c r="BS1052" s="1201"/>
      <c r="BT1052" s="1157"/>
      <c r="BU1052" s="1157"/>
      <c r="BV1052" s="1157"/>
      <c r="BW1052" s="1157"/>
      <c r="BX1052" s="1157"/>
      <c r="BY1052" s="1157"/>
      <c r="BZ1052" s="1157"/>
      <c r="CA1052" s="1157"/>
      <c r="CB1052" s="1157"/>
      <c r="CC1052" s="1157"/>
      <c r="CD1052" s="1157"/>
      <c r="CE1052" s="1157"/>
      <c r="CF1052" s="1157"/>
      <c r="CG1052" s="1157"/>
      <c r="CH1052" s="1157"/>
      <c r="CI1052" s="1157"/>
      <c r="CJ1052" s="1157"/>
      <c r="CK1052" s="1157"/>
      <c r="CL1052" s="1157"/>
      <c r="CM1052" s="1201"/>
      <c r="CN1052" s="1201"/>
      <c r="CO1052" s="1202"/>
      <c r="CQ1052" s="2118"/>
    </row>
    <row r="1053" spans="1:95" s="701" customFormat="1">
      <c r="A1053" s="1138"/>
      <c r="B1053" s="1156"/>
      <c r="C1053" s="1132"/>
      <c r="D1053" s="1132"/>
      <c r="E1053" s="1133"/>
      <c r="F1053" s="1151"/>
      <c r="G1053" s="1150"/>
      <c r="H1053" s="1136"/>
      <c r="I1053" s="1157"/>
      <c r="J1053" s="1157"/>
      <c r="K1053" s="1157"/>
      <c r="L1053" s="1157"/>
      <c r="M1053" s="1157"/>
      <c r="N1053" s="1157"/>
      <c r="O1053" s="1157"/>
      <c r="P1053" s="1157"/>
      <c r="Q1053" s="1157"/>
      <c r="R1053" s="1157"/>
      <c r="S1053" s="1157"/>
      <c r="T1053" s="1157"/>
      <c r="U1053" s="1157"/>
      <c r="V1053" s="1157"/>
      <c r="W1053" s="1157"/>
      <c r="X1053" s="1157"/>
      <c r="Y1053" s="1157"/>
      <c r="Z1053" s="1157"/>
      <c r="AA1053" s="1157"/>
      <c r="AB1053" s="1201"/>
      <c r="AC1053" s="1201"/>
      <c r="AD1053" s="1201"/>
      <c r="AE1053" s="1201"/>
      <c r="AF1053" s="1157"/>
      <c r="AG1053" s="1157"/>
      <c r="AH1053" s="1157"/>
      <c r="AI1053" s="1157"/>
      <c r="AJ1053" s="1157"/>
      <c r="AK1053" s="1157"/>
      <c r="AL1053" s="1157"/>
      <c r="AM1053" s="1157"/>
      <c r="AN1053" s="1157"/>
      <c r="AO1053" s="1157"/>
      <c r="AP1053" s="1157"/>
      <c r="AQ1053" s="1157"/>
      <c r="AR1053" s="1157"/>
      <c r="AS1053" s="1157"/>
      <c r="AT1053" s="1157"/>
      <c r="AU1053" s="1157"/>
      <c r="AV1053" s="1157"/>
      <c r="AW1053" s="1157"/>
      <c r="AX1053" s="1157"/>
      <c r="AY1053" s="1157"/>
      <c r="AZ1053" s="1157"/>
      <c r="BA1053" s="1157"/>
      <c r="BB1053" s="1157"/>
      <c r="BC1053" s="1157"/>
      <c r="BD1053" s="1157"/>
      <c r="BE1053" s="1157"/>
      <c r="BF1053" s="1157"/>
      <c r="BG1053" s="1157"/>
      <c r="BH1053" s="1157"/>
      <c r="BI1053" s="1157"/>
      <c r="BJ1053" s="1157"/>
      <c r="BK1053" s="1157"/>
      <c r="BL1053" s="1157"/>
      <c r="BM1053" s="1157"/>
      <c r="BN1053" s="1157"/>
      <c r="BO1053" s="1157"/>
      <c r="BP1053" s="1157"/>
      <c r="BQ1053" s="1157"/>
      <c r="BR1053" s="1157"/>
      <c r="BS1053" s="1201"/>
      <c r="BT1053" s="1157"/>
      <c r="BU1053" s="1157"/>
      <c r="BV1053" s="1157"/>
      <c r="BW1053" s="1157"/>
      <c r="BX1053" s="1157"/>
      <c r="BY1053" s="1157"/>
      <c r="BZ1053" s="1157"/>
      <c r="CA1053" s="1157"/>
      <c r="CB1053" s="1157"/>
      <c r="CC1053" s="1157"/>
      <c r="CD1053" s="1157"/>
      <c r="CE1053" s="1157"/>
      <c r="CF1053" s="1157"/>
      <c r="CG1053" s="1157"/>
      <c r="CH1053" s="1157"/>
      <c r="CI1053" s="1157"/>
      <c r="CJ1053" s="1157"/>
      <c r="CK1053" s="1157"/>
      <c r="CL1053" s="1157"/>
      <c r="CM1053" s="1201"/>
      <c r="CN1053" s="1201"/>
      <c r="CO1053" s="1202"/>
      <c r="CQ1053" s="2118"/>
    </row>
    <row r="1054" spans="1:95" s="701" customFormat="1">
      <c r="A1054" s="1138"/>
      <c r="B1054" s="1156"/>
      <c r="C1054" s="1132"/>
      <c r="D1054" s="1132"/>
      <c r="E1054" s="1133"/>
      <c r="F1054" s="1151"/>
      <c r="G1054" s="1150"/>
      <c r="H1054" s="1136"/>
      <c r="I1054" s="1157"/>
      <c r="J1054" s="1157"/>
      <c r="K1054" s="1157"/>
      <c r="L1054" s="1157"/>
      <c r="M1054" s="1157"/>
      <c r="N1054" s="1157"/>
      <c r="O1054" s="1157"/>
      <c r="P1054" s="1157"/>
      <c r="Q1054" s="1157"/>
      <c r="R1054" s="1157"/>
      <c r="S1054" s="1157"/>
      <c r="T1054" s="1157"/>
      <c r="U1054" s="1157"/>
      <c r="V1054" s="1157"/>
      <c r="W1054" s="1157"/>
      <c r="X1054" s="1157"/>
      <c r="Y1054" s="1157"/>
      <c r="Z1054" s="1157"/>
      <c r="AA1054" s="1157"/>
      <c r="AB1054" s="1201"/>
      <c r="AC1054" s="1201"/>
      <c r="AD1054" s="1201"/>
      <c r="AE1054" s="1201"/>
      <c r="AF1054" s="1157"/>
      <c r="AG1054" s="1157"/>
      <c r="AH1054" s="1157"/>
      <c r="AI1054" s="1157"/>
      <c r="AJ1054" s="1157"/>
      <c r="AK1054" s="1157"/>
      <c r="AL1054" s="1157"/>
      <c r="AM1054" s="1157"/>
      <c r="AN1054" s="1157"/>
      <c r="AO1054" s="1157"/>
      <c r="AP1054" s="1157"/>
      <c r="AQ1054" s="1157"/>
      <c r="AR1054" s="1157"/>
      <c r="AS1054" s="1157"/>
      <c r="AT1054" s="1157"/>
      <c r="AU1054" s="1157"/>
      <c r="AV1054" s="1157"/>
      <c r="AW1054" s="1157"/>
      <c r="AX1054" s="1157"/>
      <c r="AY1054" s="1157"/>
      <c r="AZ1054" s="1157"/>
      <c r="BA1054" s="1157"/>
      <c r="BB1054" s="1157"/>
      <c r="BC1054" s="1157"/>
      <c r="BD1054" s="1157"/>
      <c r="BE1054" s="1157"/>
      <c r="BF1054" s="1157"/>
      <c r="BG1054" s="1157"/>
      <c r="BH1054" s="1157"/>
      <c r="BI1054" s="1157"/>
      <c r="BJ1054" s="1157"/>
      <c r="BK1054" s="1157"/>
      <c r="BL1054" s="1157"/>
      <c r="BM1054" s="1157"/>
      <c r="BN1054" s="1157"/>
      <c r="BO1054" s="1157"/>
      <c r="BP1054" s="1157"/>
      <c r="BQ1054" s="1157"/>
      <c r="BR1054" s="1157"/>
      <c r="BS1054" s="1201"/>
      <c r="BT1054" s="1157"/>
      <c r="BU1054" s="1157"/>
      <c r="BV1054" s="1157"/>
      <c r="BW1054" s="1157"/>
      <c r="BX1054" s="1157"/>
      <c r="BY1054" s="1157"/>
      <c r="BZ1054" s="1157"/>
      <c r="CA1054" s="1157"/>
      <c r="CB1054" s="1157"/>
      <c r="CC1054" s="1157"/>
      <c r="CD1054" s="1157"/>
      <c r="CE1054" s="1157"/>
      <c r="CF1054" s="1157"/>
      <c r="CG1054" s="1157"/>
      <c r="CH1054" s="1157"/>
      <c r="CI1054" s="1157"/>
      <c r="CJ1054" s="1157"/>
      <c r="CK1054" s="1157"/>
      <c r="CL1054" s="1157"/>
      <c r="CM1054" s="1201"/>
      <c r="CN1054" s="1201"/>
      <c r="CO1054" s="1202"/>
      <c r="CQ1054" s="2118"/>
    </row>
    <row r="1055" spans="1:95" s="701" customFormat="1">
      <c r="A1055" s="1138"/>
      <c r="B1055" s="1156"/>
      <c r="C1055" s="1132"/>
      <c r="D1055" s="1132"/>
      <c r="E1055" s="1133"/>
      <c r="F1055" s="1151"/>
      <c r="G1055" s="1150"/>
      <c r="H1055" s="1136"/>
      <c r="I1055" s="1157"/>
      <c r="J1055" s="1157"/>
      <c r="K1055" s="1157"/>
      <c r="L1055" s="1157"/>
      <c r="M1055" s="1157"/>
      <c r="N1055" s="1157"/>
      <c r="O1055" s="1157"/>
      <c r="P1055" s="1157"/>
      <c r="Q1055" s="1157"/>
      <c r="R1055" s="1157"/>
      <c r="S1055" s="1157"/>
      <c r="T1055" s="1157"/>
      <c r="U1055" s="1157"/>
      <c r="V1055" s="1157"/>
      <c r="W1055" s="1157"/>
      <c r="X1055" s="1157"/>
      <c r="Y1055" s="1157"/>
      <c r="Z1055" s="1157"/>
      <c r="AA1055" s="1157"/>
      <c r="AB1055" s="1201"/>
      <c r="AC1055" s="1201"/>
      <c r="AD1055" s="1201"/>
      <c r="AE1055" s="1201"/>
      <c r="AF1055" s="1157"/>
      <c r="AG1055" s="1157"/>
      <c r="AH1055" s="1157"/>
      <c r="AI1055" s="1157"/>
      <c r="AJ1055" s="1157"/>
      <c r="AK1055" s="1157"/>
      <c r="AL1055" s="1157"/>
      <c r="AM1055" s="1157"/>
      <c r="AN1055" s="1157"/>
      <c r="AO1055" s="1157"/>
      <c r="AP1055" s="1157"/>
      <c r="AQ1055" s="1157"/>
      <c r="AR1055" s="1157"/>
      <c r="AS1055" s="1157"/>
      <c r="AT1055" s="1157"/>
      <c r="AU1055" s="1157"/>
      <c r="AV1055" s="1157"/>
      <c r="AW1055" s="1157"/>
      <c r="AX1055" s="1157"/>
      <c r="AY1055" s="1157"/>
      <c r="AZ1055" s="1157"/>
      <c r="BA1055" s="1157"/>
      <c r="BB1055" s="1157"/>
      <c r="BC1055" s="1157"/>
      <c r="BD1055" s="1157"/>
      <c r="BE1055" s="1157"/>
      <c r="BF1055" s="1157"/>
      <c r="BG1055" s="1157"/>
      <c r="BH1055" s="1157"/>
      <c r="BI1055" s="1157"/>
      <c r="BJ1055" s="1157"/>
      <c r="BK1055" s="1157"/>
      <c r="BL1055" s="1157"/>
      <c r="BM1055" s="1157"/>
      <c r="BN1055" s="1157"/>
      <c r="BO1055" s="1157"/>
      <c r="BP1055" s="1157"/>
      <c r="BQ1055" s="1157"/>
      <c r="BR1055" s="1157"/>
      <c r="BS1055" s="1201"/>
      <c r="BT1055" s="1157"/>
      <c r="BU1055" s="1157"/>
      <c r="BV1055" s="1157"/>
      <c r="BW1055" s="1157"/>
      <c r="BX1055" s="1157"/>
      <c r="BY1055" s="1157"/>
      <c r="BZ1055" s="1157"/>
      <c r="CA1055" s="1157"/>
      <c r="CB1055" s="1157"/>
      <c r="CC1055" s="1157"/>
      <c r="CD1055" s="1157"/>
      <c r="CE1055" s="1157"/>
      <c r="CF1055" s="1157"/>
      <c r="CG1055" s="1157"/>
      <c r="CH1055" s="1157"/>
      <c r="CI1055" s="1157"/>
      <c r="CJ1055" s="1157"/>
      <c r="CK1055" s="1157"/>
      <c r="CL1055" s="1157"/>
      <c r="CM1055" s="1201"/>
      <c r="CN1055" s="1201"/>
      <c r="CO1055" s="1202"/>
      <c r="CQ1055" s="2118"/>
    </row>
    <row r="1056" spans="1:95" s="701" customFormat="1">
      <c r="A1056" s="1138"/>
      <c r="B1056" s="1156"/>
      <c r="C1056" s="1132"/>
      <c r="D1056" s="1132"/>
      <c r="E1056" s="1133"/>
      <c r="F1056" s="1151"/>
      <c r="G1056" s="1150"/>
      <c r="H1056" s="1136"/>
      <c r="I1056" s="1157"/>
      <c r="J1056" s="1157"/>
      <c r="K1056" s="1157"/>
      <c r="L1056" s="1157"/>
      <c r="M1056" s="1157"/>
      <c r="N1056" s="1157"/>
      <c r="O1056" s="1157"/>
      <c r="P1056" s="1157"/>
      <c r="Q1056" s="1157"/>
      <c r="R1056" s="1157"/>
      <c r="S1056" s="1157"/>
      <c r="T1056" s="1157"/>
      <c r="U1056" s="1157"/>
      <c r="V1056" s="1157"/>
      <c r="W1056" s="1157"/>
      <c r="X1056" s="1157"/>
      <c r="Y1056" s="1157"/>
      <c r="Z1056" s="1157"/>
      <c r="AA1056" s="1157"/>
      <c r="AB1056" s="1201"/>
      <c r="AC1056" s="1201"/>
      <c r="AD1056" s="1201"/>
      <c r="AE1056" s="1201"/>
      <c r="AF1056" s="1157"/>
      <c r="AG1056" s="1157"/>
      <c r="AH1056" s="1157"/>
      <c r="AI1056" s="1157"/>
      <c r="AJ1056" s="1157"/>
      <c r="AK1056" s="1157"/>
      <c r="AL1056" s="1157"/>
      <c r="AM1056" s="1157"/>
      <c r="AN1056" s="1157"/>
      <c r="AO1056" s="1157"/>
      <c r="AP1056" s="1157"/>
      <c r="AQ1056" s="1157"/>
      <c r="AR1056" s="1157"/>
      <c r="AS1056" s="1157"/>
      <c r="AT1056" s="1157"/>
      <c r="AU1056" s="1157"/>
      <c r="AV1056" s="1157"/>
      <c r="AW1056" s="1157"/>
      <c r="AX1056" s="1157"/>
      <c r="AY1056" s="1157"/>
      <c r="AZ1056" s="1157"/>
      <c r="BA1056" s="1157"/>
      <c r="BB1056" s="1157"/>
      <c r="BC1056" s="1157"/>
      <c r="BD1056" s="1157"/>
      <c r="BE1056" s="1157"/>
      <c r="BF1056" s="1157"/>
      <c r="BG1056" s="1157"/>
      <c r="BH1056" s="1157"/>
      <c r="BI1056" s="1157"/>
      <c r="BJ1056" s="1157"/>
      <c r="BK1056" s="1157"/>
      <c r="BL1056" s="1157"/>
      <c r="BM1056" s="1157"/>
      <c r="BN1056" s="1157"/>
      <c r="BO1056" s="1157"/>
      <c r="BP1056" s="1157"/>
      <c r="BQ1056" s="1157"/>
      <c r="BR1056" s="1157"/>
      <c r="BS1056" s="1201"/>
      <c r="BT1056" s="1157"/>
      <c r="BU1056" s="1157"/>
      <c r="BV1056" s="1157"/>
      <c r="BW1056" s="1157"/>
      <c r="BX1056" s="1157"/>
      <c r="BY1056" s="1157"/>
      <c r="BZ1056" s="1157"/>
      <c r="CA1056" s="1157"/>
      <c r="CB1056" s="1157"/>
      <c r="CC1056" s="1157"/>
      <c r="CD1056" s="1157"/>
      <c r="CE1056" s="1157"/>
      <c r="CF1056" s="1157"/>
      <c r="CG1056" s="1157"/>
      <c r="CH1056" s="1157"/>
      <c r="CI1056" s="1157"/>
      <c r="CJ1056" s="1157"/>
      <c r="CK1056" s="1157"/>
      <c r="CL1056" s="1157"/>
      <c r="CM1056" s="1201"/>
      <c r="CN1056" s="1201"/>
      <c r="CO1056" s="1202"/>
      <c r="CQ1056" s="2118"/>
    </row>
    <row r="1057" spans="1:95" s="701" customFormat="1">
      <c r="A1057" s="1138"/>
      <c r="B1057" s="1156"/>
      <c r="C1057" s="1132"/>
      <c r="D1057" s="1132"/>
      <c r="E1057" s="1133"/>
      <c r="F1057" s="1151"/>
      <c r="G1057" s="1150"/>
      <c r="H1057" s="1136"/>
      <c r="I1057" s="1157"/>
      <c r="J1057" s="1157"/>
      <c r="K1057" s="1157"/>
      <c r="L1057" s="1157"/>
      <c r="M1057" s="1157"/>
      <c r="N1057" s="1157"/>
      <c r="O1057" s="1157"/>
      <c r="P1057" s="1157"/>
      <c r="Q1057" s="1157"/>
      <c r="R1057" s="1157"/>
      <c r="S1057" s="1157"/>
      <c r="T1057" s="1157"/>
      <c r="U1057" s="1157"/>
      <c r="V1057" s="1157"/>
      <c r="W1057" s="1157"/>
      <c r="X1057" s="1157"/>
      <c r="Y1057" s="1157"/>
      <c r="Z1057" s="1157"/>
      <c r="AA1057" s="1157"/>
      <c r="AB1057" s="1201"/>
      <c r="AC1057" s="1201"/>
      <c r="AD1057" s="1201"/>
      <c r="AE1057" s="1201"/>
      <c r="AF1057" s="1157"/>
      <c r="AG1057" s="1157"/>
      <c r="AH1057" s="1157"/>
      <c r="AI1057" s="1157"/>
      <c r="AJ1057" s="1157"/>
      <c r="AK1057" s="1157"/>
      <c r="AL1057" s="1157"/>
      <c r="AM1057" s="1157"/>
      <c r="AN1057" s="1157"/>
      <c r="AO1057" s="1157"/>
      <c r="AP1057" s="1157"/>
      <c r="AQ1057" s="1157"/>
      <c r="AR1057" s="1157"/>
      <c r="AS1057" s="1157"/>
      <c r="AT1057" s="1157"/>
      <c r="AU1057" s="1157"/>
      <c r="AV1057" s="1157"/>
      <c r="AW1057" s="1157"/>
      <c r="AX1057" s="1157"/>
      <c r="AY1057" s="1157"/>
      <c r="AZ1057" s="1157"/>
      <c r="BA1057" s="1157"/>
      <c r="BB1057" s="1157"/>
      <c r="BC1057" s="1157"/>
      <c r="BD1057" s="1157"/>
      <c r="BE1057" s="1157"/>
      <c r="BF1057" s="1157"/>
      <c r="BG1057" s="1157"/>
      <c r="BH1057" s="1157"/>
      <c r="BI1057" s="1157"/>
      <c r="BJ1057" s="1157"/>
      <c r="BK1057" s="1157"/>
      <c r="BL1057" s="1157"/>
      <c r="BM1057" s="1157"/>
      <c r="BN1057" s="1157"/>
      <c r="BO1057" s="1157"/>
      <c r="BP1057" s="1157"/>
      <c r="BQ1057" s="1157"/>
      <c r="BR1057" s="1157"/>
      <c r="BS1057" s="1201"/>
      <c r="BT1057" s="1157"/>
      <c r="BU1057" s="1157"/>
      <c r="BV1057" s="1157"/>
      <c r="BW1057" s="1157"/>
      <c r="BX1057" s="1157"/>
      <c r="BY1057" s="1157"/>
      <c r="BZ1057" s="1157"/>
      <c r="CA1057" s="1157"/>
      <c r="CB1057" s="1157"/>
      <c r="CC1057" s="1157"/>
      <c r="CD1057" s="1157"/>
      <c r="CE1057" s="1157"/>
      <c r="CF1057" s="1157"/>
      <c r="CG1057" s="1157"/>
      <c r="CH1057" s="1157"/>
      <c r="CI1057" s="1157"/>
      <c r="CJ1057" s="1157"/>
      <c r="CK1057" s="1157"/>
      <c r="CL1057" s="1157"/>
      <c r="CM1057" s="1201"/>
      <c r="CN1057" s="1201"/>
      <c r="CO1057" s="1202"/>
      <c r="CQ1057" s="2118"/>
    </row>
    <row r="1058" spans="1:95" s="701" customFormat="1">
      <c r="A1058" s="1138"/>
      <c r="B1058" s="1156"/>
      <c r="C1058" s="1132"/>
      <c r="D1058" s="1132"/>
      <c r="E1058" s="1133"/>
      <c r="F1058" s="1151"/>
      <c r="G1058" s="1150"/>
      <c r="H1058" s="1136"/>
      <c r="I1058" s="1157"/>
      <c r="J1058" s="1157"/>
      <c r="K1058" s="1157"/>
      <c r="L1058" s="1157"/>
      <c r="M1058" s="1157"/>
      <c r="N1058" s="1157"/>
      <c r="O1058" s="1157"/>
      <c r="P1058" s="1157"/>
      <c r="Q1058" s="1157"/>
      <c r="R1058" s="1157"/>
      <c r="S1058" s="1157"/>
      <c r="T1058" s="1157"/>
      <c r="U1058" s="1157"/>
      <c r="V1058" s="1157"/>
      <c r="W1058" s="1157"/>
      <c r="X1058" s="1157"/>
      <c r="Y1058" s="1157"/>
      <c r="Z1058" s="1157"/>
      <c r="AA1058" s="1157"/>
      <c r="AB1058" s="1201"/>
      <c r="AC1058" s="1201"/>
      <c r="AD1058" s="1201"/>
      <c r="AE1058" s="1201"/>
      <c r="AF1058" s="1157"/>
      <c r="AG1058" s="1157"/>
      <c r="AH1058" s="1157"/>
      <c r="AI1058" s="1157"/>
      <c r="AJ1058" s="1157"/>
      <c r="AK1058" s="1157"/>
      <c r="AL1058" s="1157"/>
      <c r="AM1058" s="1157"/>
      <c r="AN1058" s="1157"/>
      <c r="AO1058" s="1157"/>
      <c r="AP1058" s="1157"/>
      <c r="AQ1058" s="1157"/>
      <c r="AR1058" s="1157"/>
      <c r="AS1058" s="1157"/>
      <c r="AT1058" s="1157"/>
      <c r="AU1058" s="1157"/>
      <c r="AV1058" s="1157"/>
      <c r="AW1058" s="1157"/>
      <c r="AX1058" s="1157"/>
      <c r="AY1058" s="1157"/>
      <c r="AZ1058" s="1157"/>
      <c r="BA1058" s="1157"/>
      <c r="BB1058" s="1157"/>
      <c r="BC1058" s="1157"/>
      <c r="BD1058" s="1157"/>
      <c r="BE1058" s="1157"/>
      <c r="BF1058" s="1157"/>
      <c r="BG1058" s="1157"/>
      <c r="BH1058" s="1157"/>
      <c r="BI1058" s="1157"/>
      <c r="BJ1058" s="1157"/>
      <c r="BK1058" s="1157"/>
      <c r="BL1058" s="1157"/>
      <c r="BM1058" s="1157"/>
      <c r="BN1058" s="1157"/>
      <c r="BO1058" s="1157"/>
      <c r="BP1058" s="1157"/>
      <c r="BQ1058" s="1157"/>
      <c r="BR1058" s="1157"/>
      <c r="BS1058" s="1201"/>
      <c r="BT1058" s="1157"/>
      <c r="BU1058" s="1157"/>
      <c r="BV1058" s="1157"/>
      <c r="BW1058" s="1157"/>
      <c r="BX1058" s="1157"/>
      <c r="BY1058" s="1157"/>
      <c r="BZ1058" s="1157"/>
      <c r="CA1058" s="1157"/>
      <c r="CB1058" s="1157"/>
      <c r="CC1058" s="1157"/>
      <c r="CD1058" s="1157"/>
      <c r="CE1058" s="1157"/>
      <c r="CF1058" s="1157"/>
      <c r="CG1058" s="1157"/>
      <c r="CH1058" s="1157"/>
      <c r="CI1058" s="1157"/>
      <c r="CJ1058" s="1157"/>
      <c r="CK1058" s="1157"/>
      <c r="CL1058" s="1157"/>
      <c r="CM1058" s="1201"/>
      <c r="CN1058" s="1201"/>
      <c r="CO1058" s="1202"/>
      <c r="CQ1058" s="2118"/>
    </row>
    <row r="1059" spans="1:95" s="701" customFormat="1">
      <c r="A1059" s="1138"/>
      <c r="B1059" s="1156"/>
      <c r="C1059" s="1132"/>
      <c r="D1059" s="1132"/>
      <c r="E1059" s="1133"/>
      <c r="F1059" s="1151"/>
      <c r="G1059" s="1150"/>
      <c r="H1059" s="1136"/>
      <c r="I1059" s="1157"/>
      <c r="J1059" s="1157"/>
      <c r="K1059" s="1157"/>
      <c r="L1059" s="1157"/>
      <c r="M1059" s="1157"/>
      <c r="N1059" s="1157"/>
      <c r="O1059" s="1157"/>
      <c r="P1059" s="1157"/>
      <c r="Q1059" s="1157"/>
      <c r="R1059" s="1157"/>
      <c r="S1059" s="1157"/>
      <c r="T1059" s="1157"/>
      <c r="U1059" s="1157"/>
      <c r="V1059" s="1157"/>
      <c r="W1059" s="1157"/>
      <c r="X1059" s="1157"/>
      <c r="Y1059" s="1157"/>
      <c r="Z1059" s="1157"/>
      <c r="AA1059" s="1157"/>
      <c r="AB1059" s="1201"/>
      <c r="AC1059" s="1201"/>
      <c r="AD1059" s="1201"/>
      <c r="AE1059" s="1201"/>
      <c r="AF1059" s="1157"/>
      <c r="AG1059" s="1157"/>
      <c r="AH1059" s="1157"/>
      <c r="AI1059" s="1157"/>
      <c r="AJ1059" s="1157"/>
      <c r="AK1059" s="1157"/>
      <c r="AL1059" s="1157"/>
      <c r="AM1059" s="1157"/>
      <c r="AN1059" s="1157"/>
      <c r="AO1059" s="1157"/>
      <c r="AP1059" s="1157"/>
      <c r="AQ1059" s="1157"/>
      <c r="AR1059" s="1157"/>
      <c r="AS1059" s="1157"/>
      <c r="AT1059" s="1157"/>
      <c r="AU1059" s="1157"/>
      <c r="AV1059" s="1157"/>
      <c r="AW1059" s="1157"/>
      <c r="AX1059" s="1157"/>
      <c r="AY1059" s="1157"/>
      <c r="AZ1059" s="1157"/>
      <c r="BA1059" s="1157"/>
      <c r="BB1059" s="1157"/>
      <c r="BC1059" s="1157"/>
      <c r="BD1059" s="1157"/>
      <c r="BE1059" s="1157"/>
      <c r="BF1059" s="1157"/>
      <c r="BG1059" s="1157"/>
      <c r="BH1059" s="1157"/>
      <c r="BI1059" s="1157"/>
      <c r="BJ1059" s="1157"/>
      <c r="BK1059" s="1157"/>
      <c r="BL1059" s="1157"/>
      <c r="BM1059" s="1157"/>
      <c r="BN1059" s="1157"/>
      <c r="BO1059" s="1157"/>
      <c r="BP1059" s="1157"/>
      <c r="BQ1059" s="1157"/>
      <c r="BR1059" s="1157"/>
      <c r="BS1059" s="1201"/>
      <c r="BT1059" s="1157"/>
      <c r="BU1059" s="1157"/>
      <c r="BV1059" s="1157"/>
      <c r="BW1059" s="1157"/>
      <c r="BX1059" s="1157"/>
      <c r="BY1059" s="1157"/>
      <c r="BZ1059" s="1157"/>
      <c r="CA1059" s="1157"/>
      <c r="CB1059" s="1157"/>
      <c r="CC1059" s="1157"/>
      <c r="CD1059" s="1157"/>
      <c r="CE1059" s="1157"/>
      <c r="CF1059" s="1157"/>
      <c r="CG1059" s="1157"/>
      <c r="CH1059" s="1157"/>
      <c r="CI1059" s="1157"/>
      <c r="CJ1059" s="1157"/>
      <c r="CK1059" s="1157"/>
      <c r="CL1059" s="1157"/>
      <c r="CM1059" s="1201"/>
      <c r="CN1059" s="1201"/>
      <c r="CO1059" s="1202"/>
      <c r="CQ1059" s="2118"/>
    </row>
    <row r="1060" spans="1:95" s="701" customFormat="1">
      <c r="A1060" s="1138"/>
      <c r="B1060" s="1156"/>
      <c r="C1060" s="1132"/>
      <c r="D1060" s="1132"/>
      <c r="E1060" s="1133"/>
      <c r="F1060" s="1151"/>
      <c r="G1060" s="1150"/>
      <c r="H1060" s="1136"/>
      <c r="I1060" s="1157"/>
      <c r="J1060" s="1157"/>
      <c r="K1060" s="1157"/>
      <c r="L1060" s="1157"/>
      <c r="M1060" s="1157"/>
      <c r="N1060" s="1157"/>
      <c r="O1060" s="1157"/>
      <c r="P1060" s="1157"/>
      <c r="Q1060" s="1157"/>
      <c r="R1060" s="1157"/>
      <c r="S1060" s="1157"/>
      <c r="T1060" s="1157"/>
      <c r="U1060" s="1157"/>
      <c r="V1060" s="1157"/>
      <c r="W1060" s="1157"/>
      <c r="X1060" s="1157"/>
      <c r="Y1060" s="1157"/>
      <c r="Z1060" s="1157"/>
      <c r="AA1060" s="1157"/>
      <c r="AB1060" s="1201"/>
      <c r="AC1060" s="1201"/>
      <c r="AD1060" s="1201"/>
      <c r="AE1060" s="1201"/>
      <c r="AF1060" s="1157"/>
      <c r="AG1060" s="1157"/>
      <c r="AH1060" s="1157"/>
      <c r="AI1060" s="1157"/>
      <c r="AJ1060" s="1157"/>
      <c r="AK1060" s="1157"/>
      <c r="AL1060" s="1157"/>
      <c r="AM1060" s="1157"/>
      <c r="AN1060" s="1157"/>
      <c r="AO1060" s="1157"/>
      <c r="AP1060" s="1157"/>
      <c r="AQ1060" s="1157"/>
      <c r="AR1060" s="1157"/>
      <c r="AS1060" s="1157"/>
      <c r="AT1060" s="1157"/>
      <c r="AU1060" s="1157"/>
      <c r="AV1060" s="1157"/>
      <c r="AW1060" s="1157"/>
      <c r="AX1060" s="1157"/>
      <c r="AY1060" s="1157"/>
      <c r="AZ1060" s="1157"/>
      <c r="BA1060" s="1157"/>
      <c r="BB1060" s="1157"/>
      <c r="BC1060" s="1157"/>
      <c r="BD1060" s="1157"/>
      <c r="BE1060" s="1157"/>
      <c r="BF1060" s="1157"/>
      <c r="BG1060" s="1157"/>
      <c r="BH1060" s="1157"/>
      <c r="BI1060" s="1157"/>
      <c r="BJ1060" s="1157"/>
      <c r="BK1060" s="1157"/>
      <c r="BL1060" s="1157"/>
      <c r="BM1060" s="1157"/>
      <c r="BN1060" s="1157"/>
      <c r="BO1060" s="1157"/>
      <c r="BP1060" s="1157"/>
      <c r="BQ1060" s="1157"/>
      <c r="BR1060" s="1157"/>
      <c r="BS1060" s="1201"/>
      <c r="BT1060" s="1157"/>
      <c r="BU1060" s="1157"/>
      <c r="BV1060" s="1157"/>
      <c r="BW1060" s="1157"/>
      <c r="BX1060" s="1157"/>
      <c r="BY1060" s="1157"/>
      <c r="BZ1060" s="1157"/>
      <c r="CA1060" s="1157"/>
      <c r="CB1060" s="1157"/>
      <c r="CC1060" s="1157"/>
      <c r="CD1060" s="1157"/>
      <c r="CE1060" s="1157"/>
      <c r="CF1060" s="1157"/>
      <c r="CG1060" s="1157"/>
      <c r="CH1060" s="1157"/>
      <c r="CI1060" s="1157"/>
      <c r="CJ1060" s="1157"/>
      <c r="CK1060" s="1157"/>
      <c r="CL1060" s="1157"/>
      <c r="CM1060" s="1201"/>
      <c r="CN1060" s="1201"/>
      <c r="CO1060" s="1202"/>
      <c r="CQ1060" s="2118"/>
    </row>
    <row r="1061" spans="1:95" s="701" customFormat="1">
      <c r="A1061" s="1138"/>
      <c r="B1061" s="1156"/>
      <c r="C1061" s="1132"/>
      <c r="D1061" s="1132"/>
      <c r="E1061" s="1133"/>
      <c r="F1061" s="1151"/>
      <c r="G1061" s="1150"/>
      <c r="H1061" s="1136"/>
      <c r="I1061" s="1157"/>
      <c r="J1061" s="1157"/>
      <c r="K1061" s="1157"/>
      <c r="L1061" s="1157"/>
      <c r="M1061" s="1157"/>
      <c r="N1061" s="1157"/>
      <c r="O1061" s="1157"/>
      <c r="P1061" s="1157"/>
      <c r="Q1061" s="1157"/>
      <c r="R1061" s="1157"/>
      <c r="S1061" s="1157"/>
      <c r="T1061" s="1157"/>
      <c r="U1061" s="1157"/>
      <c r="V1061" s="1157"/>
      <c r="W1061" s="1157"/>
      <c r="X1061" s="1157"/>
      <c r="Y1061" s="1157"/>
      <c r="Z1061" s="1157"/>
      <c r="AA1061" s="1157"/>
      <c r="AB1061" s="1201"/>
      <c r="AC1061" s="1201"/>
      <c r="AD1061" s="1201"/>
      <c r="AE1061" s="1201"/>
      <c r="AF1061" s="1157"/>
      <c r="AG1061" s="1157"/>
      <c r="AH1061" s="1157"/>
      <c r="AI1061" s="1157"/>
      <c r="AJ1061" s="1157"/>
      <c r="AK1061" s="1157"/>
      <c r="AL1061" s="1157"/>
      <c r="AM1061" s="1157"/>
      <c r="AN1061" s="1157"/>
      <c r="AO1061" s="1157"/>
      <c r="AP1061" s="1157"/>
      <c r="AQ1061" s="1157"/>
      <c r="AR1061" s="1157"/>
      <c r="AS1061" s="1157"/>
      <c r="AT1061" s="1157"/>
      <c r="AU1061" s="1157"/>
      <c r="AV1061" s="1157"/>
      <c r="AW1061" s="1157"/>
      <c r="AX1061" s="1157"/>
      <c r="AY1061" s="1157"/>
      <c r="AZ1061" s="1157"/>
      <c r="BA1061" s="1157"/>
      <c r="BB1061" s="1157"/>
      <c r="BC1061" s="1157"/>
      <c r="BD1061" s="1157"/>
      <c r="BE1061" s="1157"/>
      <c r="BF1061" s="1157"/>
      <c r="BG1061" s="1157"/>
      <c r="BH1061" s="1157"/>
      <c r="BI1061" s="1157"/>
      <c r="BJ1061" s="1157"/>
      <c r="BK1061" s="1157"/>
      <c r="BL1061" s="1157"/>
      <c r="BM1061" s="1157"/>
      <c r="BN1061" s="1157"/>
      <c r="BO1061" s="1157"/>
      <c r="BP1061" s="1157"/>
      <c r="BQ1061" s="1157"/>
      <c r="BR1061" s="1157"/>
      <c r="BS1061" s="1201"/>
      <c r="BT1061" s="1157"/>
      <c r="BU1061" s="1157"/>
      <c r="BV1061" s="1157"/>
      <c r="BW1061" s="1157"/>
      <c r="BX1061" s="1157"/>
      <c r="BY1061" s="1157"/>
      <c r="BZ1061" s="1157"/>
      <c r="CA1061" s="1157"/>
      <c r="CB1061" s="1157"/>
      <c r="CC1061" s="1157"/>
      <c r="CD1061" s="1157"/>
      <c r="CE1061" s="1157"/>
      <c r="CF1061" s="1157"/>
      <c r="CG1061" s="1157"/>
      <c r="CH1061" s="1157"/>
      <c r="CI1061" s="1157"/>
      <c r="CJ1061" s="1157"/>
      <c r="CK1061" s="1157"/>
      <c r="CL1061" s="1157"/>
      <c r="CM1061" s="1201"/>
      <c r="CN1061" s="1201"/>
      <c r="CO1061" s="1202"/>
      <c r="CQ1061" s="2118"/>
    </row>
    <row r="1062" spans="1:95" s="701" customFormat="1">
      <c r="A1062" s="1138"/>
      <c r="B1062" s="1156"/>
      <c r="C1062" s="1132"/>
      <c r="D1062" s="1132"/>
      <c r="E1062" s="1133"/>
      <c r="F1062" s="1151"/>
      <c r="G1062" s="1150"/>
      <c r="H1062" s="1136"/>
      <c r="I1062" s="1157"/>
      <c r="J1062" s="1157"/>
      <c r="K1062" s="1157"/>
      <c r="L1062" s="1157"/>
      <c r="M1062" s="1157"/>
      <c r="N1062" s="1157"/>
      <c r="O1062" s="1157"/>
      <c r="P1062" s="1157"/>
      <c r="Q1062" s="1157"/>
      <c r="R1062" s="1157"/>
      <c r="S1062" s="1157"/>
      <c r="T1062" s="1157"/>
      <c r="U1062" s="1157"/>
      <c r="V1062" s="1157"/>
      <c r="W1062" s="1157"/>
      <c r="X1062" s="1157"/>
      <c r="Y1062" s="1157"/>
      <c r="Z1062" s="1157"/>
      <c r="AA1062" s="1157"/>
      <c r="AB1062" s="1201"/>
      <c r="AC1062" s="1201"/>
      <c r="AD1062" s="1201"/>
      <c r="AE1062" s="1201"/>
      <c r="AF1062" s="1157"/>
      <c r="AG1062" s="1157"/>
      <c r="AH1062" s="1157"/>
      <c r="AI1062" s="1157"/>
      <c r="AJ1062" s="1157"/>
      <c r="AK1062" s="1157"/>
      <c r="AL1062" s="1157"/>
      <c r="AM1062" s="1157"/>
      <c r="AN1062" s="1157"/>
      <c r="AO1062" s="1157"/>
      <c r="AP1062" s="1157"/>
      <c r="AQ1062" s="1157"/>
      <c r="AR1062" s="1157"/>
      <c r="AS1062" s="1157"/>
      <c r="AT1062" s="1157"/>
      <c r="AU1062" s="1157"/>
      <c r="AV1062" s="1157"/>
      <c r="AW1062" s="1157"/>
      <c r="AX1062" s="1157"/>
      <c r="AY1062" s="1157"/>
      <c r="AZ1062" s="1157"/>
      <c r="BA1062" s="1157"/>
      <c r="BB1062" s="1157"/>
      <c r="BC1062" s="1157"/>
      <c r="BD1062" s="1157"/>
      <c r="BE1062" s="1157"/>
      <c r="BF1062" s="1157"/>
      <c r="BG1062" s="1157"/>
      <c r="BH1062" s="1157"/>
      <c r="BI1062" s="1157"/>
      <c r="BJ1062" s="1157"/>
      <c r="BK1062" s="1157"/>
      <c r="BL1062" s="1157"/>
      <c r="BM1062" s="1157"/>
      <c r="BN1062" s="1157"/>
      <c r="BO1062" s="1157"/>
      <c r="BP1062" s="1157"/>
      <c r="BQ1062" s="1157"/>
      <c r="BR1062" s="1157"/>
      <c r="BS1062" s="1201"/>
      <c r="BT1062" s="1157"/>
      <c r="BU1062" s="1157"/>
      <c r="BV1062" s="1157"/>
      <c r="BW1062" s="1157"/>
      <c r="BX1062" s="1157"/>
      <c r="BY1062" s="1157"/>
      <c r="BZ1062" s="1157"/>
      <c r="CA1062" s="1157"/>
      <c r="CB1062" s="1157"/>
      <c r="CC1062" s="1157"/>
      <c r="CD1062" s="1157"/>
      <c r="CE1062" s="1157"/>
      <c r="CF1062" s="1157"/>
      <c r="CG1062" s="1157"/>
      <c r="CH1062" s="1157"/>
      <c r="CI1062" s="1157"/>
      <c r="CJ1062" s="1157"/>
      <c r="CK1062" s="1157"/>
      <c r="CL1062" s="1157"/>
      <c r="CM1062" s="1201"/>
      <c r="CN1062" s="1201"/>
      <c r="CO1062" s="1202"/>
      <c r="CQ1062" s="2118"/>
    </row>
    <row r="1063" spans="1:95" s="701" customFormat="1">
      <c r="A1063" s="1138"/>
      <c r="B1063" s="1156"/>
      <c r="C1063" s="1132"/>
      <c r="D1063" s="1132"/>
      <c r="E1063" s="1133"/>
      <c r="F1063" s="1151"/>
      <c r="G1063" s="1150"/>
      <c r="H1063" s="1136"/>
      <c r="I1063" s="1157"/>
      <c r="J1063" s="1157"/>
      <c r="K1063" s="1157"/>
      <c r="L1063" s="1157"/>
      <c r="M1063" s="1157"/>
      <c r="N1063" s="1157"/>
      <c r="O1063" s="1157"/>
      <c r="P1063" s="1157"/>
      <c r="Q1063" s="1157"/>
      <c r="R1063" s="1157"/>
      <c r="S1063" s="1157"/>
      <c r="T1063" s="1157"/>
      <c r="U1063" s="1157"/>
      <c r="V1063" s="1157"/>
      <c r="W1063" s="1157"/>
      <c r="X1063" s="1157"/>
      <c r="Y1063" s="1157"/>
      <c r="Z1063" s="1157"/>
      <c r="AA1063" s="1157"/>
      <c r="AB1063" s="1201"/>
      <c r="AC1063" s="1201"/>
      <c r="AD1063" s="1201"/>
      <c r="AE1063" s="1201"/>
      <c r="AF1063" s="1157"/>
      <c r="AG1063" s="1157"/>
      <c r="AH1063" s="1157"/>
      <c r="AI1063" s="1157"/>
      <c r="AJ1063" s="1157"/>
      <c r="AK1063" s="1157"/>
      <c r="AL1063" s="1157"/>
      <c r="AM1063" s="1157"/>
      <c r="AN1063" s="1157"/>
      <c r="AO1063" s="1157"/>
      <c r="AP1063" s="1157"/>
      <c r="AQ1063" s="1157"/>
      <c r="AR1063" s="1157"/>
      <c r="AS1063" s="1157"/>
      <c r="AT1063" s="1157"/>
      <c r="AU1063" s="1157"/>
      <c r="AV1063" s="1157"/>
      <c r="AW1063" s="1157"/>
      <c r="AX1063" s="1157"/>
      <c r="AY1063" s="1157"/>
      <c r="AZ1063" s="1157"/>
      <c r="BA1063" s="1157"/>
      <c r="BB1063" s="1157"/>
      <c r="BC1063" s="1157"/>
      <c r="BD1063" s="1157"/>
      <c r="BE1063" s="1157"/>
      <c r="BF1063" s="1157"/>
      <c r="BG1063" s="1157"/>
      <c r="BH1063" s="1157"/>
      <c r="BI1063" s="1157"/>
      <c r="BJ1063" s="1157"/>
      <c r="BK1063" s="1157"/>
      <c r="BL1063" s="1157"/>
      <c r="BM1063" s="1157"/>
      <c r="BN1063" s="1157"/>
      <c r="BO1063" s="1157"/>
      <c r="BP1063" s="1157"/>
      <c r="BQ1063" s="1157"/>
      <c r="BR1063" s="1157"/>
      <c r="BS1063" s="1201"/>
      <c r="BT1063" s="1157"/>
      <c r="BU1063" s="1157"/>
      <c r="BV1063" s="1157"/>
      <c r="BW1063" s="1157"/>
      <c r="BX1063" s="1157"/>
      <c r="BY1063" s="1157"/>
      <c r="BZ1063" s="1157"/>
      <c r="CA1063" s="1157"/>
      <c r="CB1063" s="1157"/>
      <c r="CC1063" s="1157"/>
      <c r="CD1063" s="1157"/>
      <c r="CE1063" s="1157"/>
      <c r="CF1063" s="1157"/>
      <c r="CG1063" s="1157"/>
      <c r="CH1063" s="1157"/>
      <c r="CI1063" s="1157"/>
      <c r="CJ1063" s="1157"/>
      <c r="CK1063" s="1157"/>
      <c r="CL1063" s="1157"/>
      <c r="CM1063" s="1201"/>
      <c r="CN1063" s="1201"/>
      <c r="CO1063" s="1202"/>
      <c r="CQ1063" s="2118"/>
    </row>
    <row r="1064" spans="1:95" s="701" customFormat="1">
      <c r="A1064" s="1138"/>
      <c r="B1064" s="1156"/>
      <c r="C1064" s="1132"/>
      <c r="D1064" s="1132"/>
      <c r="E1064" s="1133"/>
      <c r="F1064" s="1151"/>
      <c r="G1064" s="1150"/>
      <c r="H1064" s="1136"/>
      <c r="I1064" s="1157"/>
      <c r="J1064" s="1157"/>
      <c r="K1064" s="1157"/>
      <c r="L1064" s="1157"/>
      <c r="M1064" s="1157"/>
      <c r="N1064" s="1157"/>
      <c r="O1064" s="1157"/>
      <c r="P1064" s="1157"/>
      <c r="Q1064" s="1157"/>
      <c r="R1064" s="1157"/>
      <c r="S1064" s="1157"/>
      <c r="T1064" s="1157"/>
      <c r="U1064" s="1157"/>
      <c r="V1064" s="1157"/>
      <c r="W1064" s="1157"/>
      <c r="X1064" s="1157"/>
      <c r="Y1064" s="1157"/>
      <c r="Z1064" s="1157"/>
      <c r="AA1064" s="1157"/>
      <c r="AB1064" s="1201"/>
      <c r="AC1064" s="1201"/>
      <c r="AD1064" s="1201"/>
      <c r="AE1064" s="1201"/>
      <c r="AF1064" s="1157"/>
      <c r="AG1064" s="1157"/>
      <c r="AH1064" s="1157"/>
      <c r="AI1064" s="1157"/>
      <c r="AJ1064" s="1157"/>
      <c r="AK1064" s="1157"/>
      <c r="AL1064" s="1157"/>
      <c r="AM1064" s="1157"/>
      <c r="AN1064" s="1157"/>
      <c r="AO1064" s="1157"/>
      <c r="AP1064" s="1157"/>
      <c r="AQ1064" s="1157"/>
      <c r="AR1064" s="1157"/>
      <c r="AS1064" s="1157"/>
      <c r="AT1064" s="1157"/>
      <c r="AU1064" s="1157"/>
      <c r="AV1064" s="1157"/>
      <c r="AW1064" s="1157"/>
      <c r="AX1064" s="1157"/>
      <c r="AY1064" s="1157"/>
      <c r="AZ1064" s="1157"/>
      <c r="BA1064" s="1157"/>
      <c r="BB1064" s="1157"/>
      <c r="BC1064" s="1157"/>
      <c r="BD1064" s="1157"/>
      <c r="BE1064" s="1157"/>
      <c r="BF1064" s="1157"/>
      <c r="BG1064" s="1157"/>
      <c r="BH1064" s="1157"/>
      <c r="BI1064" s="1157"/>
      <c r="BJ1064" s="1157"/>
      <c r="BK1064" s="1157"/>
      <c r="BL1064" s="1157"/>
      <c r="BM1064" s="1157"/>
      <c r="BN1064" s="1157"/>
      <c r="BO1064" s="1157"/>
      <c r="BP1064" s="1157"/>
      <c r="BQ1064" s="1157"/>
      <c r="BR1064" s="1157"/>
      <c r="BS1064" s="1201"/>
      <c r="BT1064" s="1157"/>
      <c r="BU1064" s="1157"/>
      <c r="BV1064" s="1157"/>
      <c r="BW1064" s="1157"/>
      <c r="BX1064" s="1157"/>
      <c r="BY1064" s="1157"/>
      <c r="BZ1064" s="1157"/>
      <c r="CA1064" s="1157"/>
      <c r="CB1064" s="1157"/>
      <c r="CC1064" s="1157"/>
      <c r="CD1064" s="1157"/>
      <c r="CE1064" s="1157"/>
      <c r="CF1064" s="1157"/>
      <c r="CG1064" s="1157"/>
      <c r="CH1064" s="1157"/>
      <c r="CI1064" s="1157"/>
      <c r="CJ1064" s="1157"/>
      <c r="CK1064" s="1157"/>
      <c r="CL1064" s="1157"/>
      <c r="CM1064" s="1201"/>
      <c r="CN1064" s="1201"/>
      <c r="CO1064" s="1202"/>
      <c r="CQ1064" s="2118"/>
    </row>
    <row r="1065" spans="1:95" s="701" customFormat="1">
      <c r="A1065" s="1138"/>
      <c r="B1065" s="1156"/>
      <c r="C1065" s="1132"/>
      <c r="D1065" s="1132"/>
      <c r="E1065" s="1133"/>
      <c r="F1065" s="1151"/>
      <c r="G1065" s="1150"/>
      <c r="H1065" s="1136"/>
      <c r="I1065" s="1157"/>
      <c r="J1065" s="1157"/>
      <c r="K1065" s="1157"/>
      <c r="L1065" s="1157"/>
      <c r="M1065" s="1157"/>
      <c r="N1065" s="1157"/>
      <c r="O1065" s="1157"/>
      <c r="P1065" s="1157"/>
      <c r="Q1065" s="1157"/>
      <c r="R1065" s="1157"/>
      <c r="S1065" s="1157"/>
      <c r="T1065" s="1157"/>
      <c r="U1065" s="1157"/>
      <c r="V1065" s="1157"/>
      <c r="W1065" s="1157"/>
      <c r="X1065" s="1157"/>
      <c r="Y1065" s="1157"/>
      <c r="Z1065" s="1157"/>
      <c r="AA1065" s="1157"/>
      <c r="AB1065" s="1201"/>
      <c r="AC1065" s="1201"/>
      <c r="AD1065" s="1201"/>
      <c r="AE1065" s="1201"/>
      <c r="AF1065" s="1157"/>
      <c r="AG1065" s="1157"/>
      <c r="AH1065" s="1157"/>
      <c r="AI1065" s="1157"/>
      <c r="AJ1065" s="1157"/>
      <c r="AK1065" s="1157"/>
      <c r="AL1065" s="1157"/>
      <c r="AM1065" s="1157"/>
      <c r="AN1065" s="1157"/>
      <c r="AO1065" s="1157"/>
      <c r="AP1065" s="1157"/>
      <c r="AQ1065" s="1157"/>
      <c r="AR1065" s="1157"/>
      <c r="AS1065" s="1157"/>
      <c r="AT1065" s="1157"/>
      <c r="AU1065" s="1157"/>
      <c r="AV1065" s="1157"/>
      <c r="AW1065" s="1157"/>
      <c r="AX1065" s="1157"/>
      <c r="AY1065" s="1157"/>
      <c r="AZ1065" s="1157"/>
      <c r="BA1065" s="1157"/>
      <c r="BB1065" s="1157"/>
      <c r="BC1065" s="1157"/>
      <c r="BD1065" s="1157"/>
      <c r="BE1065" s="1157"/>
      <c r="BF1065" s="1157"/>
      <c r="BG1065" s="1157"/>
      <c r="BH1065" s="1157"/>
      <c r="BI1065" s="1157"/>
      <c r="BJ1065" s="1157"/>
      <c r="BK1065" s="1157"/>
      <c r="BL1065" s="1157"/>
      <c r="BM1065" s="1157"/>
      <c r="BN1065" s="1157"/>
      <c r="BO1065" s="1157"/>
      <c r="BP1065" s="1157"/>
      <c r="BQ1065" s="1157"/>
      <c r="BR1065" s="1157"/>
      <c r="BS1065" s="1201"/>
      <c r="BT1065" s="1157"/>
      <c r="BU1065" s="1157"/>
      <c r="BV1065" s="1157"/>
      <c r="BW1065" s="1157"/>
      <c r="BX1065" s="1157"/>
      <c r="BY1065" s="1157"/>
      <c r="BZ1065" s="1157"/>
      <c r="CA1065" s="1157"/>
      <c r="CB1065" s="1157"/>
      <c r="CC1065" s="1157"/>
      <c r="CD1065" s="1157"/>
      <c r="CE1065" s="1157"/>
      <c r="CF1065" s="1157"/>
      <c r="CG1065" s="1157"/>
      <c r="CH1065" s="1157"/>
      <c r="CI1065" s="1157"/>
      <c r="CJ1065" s="1157"/>
      <c r="CK1065" s="1157"/>
      <c r="CL1065" s="1157"/>
      <c r="CM1065" s="1201"/>
      <c r="CN1065" s="1201"/>
      <c r="CO1065" s="1202"/>
      <c r="CQ1065" s="2118"/>
    </row>
    <row r="1066" spans="1:95" s="701" customFormat="1">
      <c r="A1066" s="1138"/>
      <c r="B1066" s="1156"/>
      <c r="C1066" s="1132"/>
      <c r="D1066" s="1132"/>
      <c r="E1066" s="1133"/>
      <c r="F1066" s="1151"/>
      <c r="G1066" s="1150"/>
      <c r="H1066" s="1136"/>
      <c r="I1066" s="1157"/>
      <c r="J1066" s="1157"/>
      <c r="K1066" s="1157"/>
      <c r="L1066" s="1157"/>
      <c r="M1066" s="1157"/>
      <c r="N1066" s="1157"/>
      <c r="O1066" s="1157"/>
      <c r="P1066" s="1157"/>
      <c r="Q1066" s="1157"/>
      <c r="R1066" s="1157"/>
      <c r="S1066" s="1157"/>
      <c r="T1066" s="1157"/>
      <c r="U1066" s="1157"/>
      <c r="V1066" s="1157"/>
      <c r="W1066" s="1157"/>
      <c r="X1066" s="1157"/>
      <c r="Y1066" s="1157"/>
      <c r="Z1066" s="1157"/>
      <c r="AA1066" s="1157"/>
      <c r="AB1066" s="1201"/>
      <c r="AC1066" s="1201"/>
      <c r="AD1066" s="1201"/>
      <c r="AE1066" s="1201"/>
      <c r="AF1066" s="1157"/>
      <c r="AG1066" s="1157"/>
      <c r="AH1066" s="1157"/>
      <c r="AI1066" s="1157"/>
      <c r="AJ1066" s="1157"/>
      <c r="AK1066" s="1157"/>
      <c r="AL1066" s="1157"/>
      <c r="AM1066" s="1157"/>
      <c r="AN1066" s="1157"/>
      <c r="AO1066" s="1157"/>
      <c r="AP1066" s="1157"/>
      <c r="AQ1066" s="1157"/>
      <c r="AR1066" s="1157"/>
      <c r="AS1066" s="1157"/>
      <c r="AT1066" s="1157"/>
      <c r="AU1066" s="1157"/>
      <c r="AV1066" s="1157"/>
      <c r="AW1066" s="1157"/>
      <c r="AX1066" s="1157"/>
      <c r="AY1066" s="1157"/>
      <c r="AZ1066" s="1157"/>
      <c r="BA1066" s="1157"/>
      <c r="BB1066" s="1157"/>
      <c r="BC1066" s="1157"/>
      <c r="BD1066" s="1157"/>
      <c r="BE1066" s="1157"/>
      <c r="BF1066" s="1157"/>
      <c r="BG1066" s="1157"/>
      <c r="BH1066" s="1157"/>
      <c r="BI1066" s="1157"/>
      <c r="BJ1066" s="1157"/>
      <c r="BK1066" s="1157"/>
      <c r="BL1066" s="1157"/>
      <c r="BM1066" s="1157"/>
      <c r="BN1066" s="1157"/>
      <c r="BO1066" s="1157"/>
      <c r="BP1066" s="1157"/>
      <c r="BQ1066" s="1157"/>
      <c r="BR1066" s="1157"/>
      <c r="BS1066" s="1201"/>
      <c r="BT1066" s="1157"/>
      <c r="BU1066" s="1157"/>
      <c r="BV1066" s="1157"/>
      <c r="BW1066" s="1157"/>
      <c r="BX1066" s="1157"/>
      <c r="BY1066" s="1157"/>
      <c r="BZ1066" s="1157"/>
      <c r="CA1066" s="1157"/>
      <c r="CB1066" s="1157"/>
      <c r="CC1066" s="1157"/>
      <c r="CD1066" s="1157"/>
      <c r="CE1066" s="1157"/>
      <c r="CF1066" s="1157"/>
      <c r="CG1066" s="1157"/>
      <c r="CH1066" s="1157"/>
      <c r="CI1066" s="1157"/>
      <c r="CJ1066" s="1157"/>
      <c r="CK1066" s="1157"/>
      <c r="CL1066" s="1157"/>
      <c r="CM1066" s="1201"/>
      <c r="CN1066" s="1201"/>
      <c r="CO1066" s="1202"/>
      <c r="CQ1066" s="2118"/>
    </row>
    <row r="1067" spans="1:95" s="701" customFormat="1">
      <c r="A1067" s="1138"/>
      <c r="B1067" s="1156"/>
      <c r="C1067" s="1132"/>
      <c r="D1067" s="1132"/>
      <c r="E1067" s="1133"/>
      <c r="F1067" s="1151"/>
      <c r="G1067" s="1150"/>
      <c r="H1067" s="1136"/>
      <c r="I1067" s="1157"/>
      <c r="J1067" s="1157"/>
      <c r="K1067" s="1157"/>
      <c r="L1067" s="1157"/>
      <c r="M1067" s="1157"/>
      <c r="N1067" s="1157"/>
      <c r="O1067" s="1157"/>
      <c r="P1067" s="1157"/>
      <c r="Q1067" s="1157"/>
      <c r="R1067" s="1157"/>
      <c r="S1067" s="1157"/>
      <c r="T1067" s="1157"/>
      <c r="U1067" s="1157"/>
      <c r="V1067" s="1157"/>
      <c r="W1067" s="1157"/>
      <c r="X1067" s="1157"/>
      <c r="Y1067" s="1157"/>
      <c r="Z1067" s="1157"/>
      <c r="AA1067" s="1157"/>
      <c r="AB1067" s="1201"/>
      <c r="AC1067" s="1201"/>
      <c r="AD1067" s="1201"/>
      <c r="AE1067" s="1201"/>
      <c r="AF1067" s="1157"/>
      <c r="AG1067" s="1157"/>
      <c r="AH1067" s="1157"/>
      <c r="AI1067" s="1157"/>
      <c r="AJ1067" s="1157"/>
      <c r="AK1067" s="1157"/>
      <c r="AL1067" s="1157"/>
      <c r="AM1067" s="1157"/>
      <c r="AN1067" s="1157"/>
      <c r="AO1067" s="1157"/>
      <c r="AP1067" s="1157"/>
      <c r="AQ1067" s="1157"/>
      <c r="AR1067" s="1157"/>
      <c r="AS1067" s="1157"/>
      <c r="AT1067" s="1157"/>
      <c r="AU1067" s="1157"/>
      <c r="AV1067" s="1157"/>
      <c r="AW1067" s="1157"/>
      <c r="AX1067" s="1157"/>
      <c r="AY1067" s="1157"/>
      <c r="AZ1067" s="1157"/>
      <c r="BA1067" s="1157"/>
      <c r="BB1067" s="1157"/>
      <c r="BC1067" s="1157"/>
      <c r="BD1067" s="1157"/>
      <c r="BE1067" s="1157"/>
      <c r="BF1067" s="1157"/>
      <c r="BG1067" s="1157"/>
      <c r="BH1067" s="1157"/>
      <c r="BI1067" s="1157"/>
      <c r="BJ1067" s="1157"/>
      <c r="BK1067" s="1157"/>
      <c r="BL1067" s="1157"/>
      <c r="BM1067" s="1157"/>
      <c r="BN1067" s="1157"/>
      <c r="BO1067" s="1157"/>
      <c r="BP1067" s="1157"/>
      <c r="BQ1067" s="1157"/>
      <c r="BR1067" s="1157"/>
      <c r="BS1067" s="1201"/>
      <c r="BT1067" s="1157"/>
      <c r="BU1067" s="1157"/>
      <c r="BV1067" s="1157"/>
      <c r="BW1067" s="1157"/>
      <c r="BX1067" s="1157"/>
      <c r="BY1067" s="1157"/>
      <c r="BZ1067" s="1157"/>
      <c r="CA1067" s="1157"/>
      <c r="CB1067" s="1157"/>
      <c r="CC1067" s="1157"/>
      <c r="CD1067" s="1157"/>
      <c r="CE1067" s="1157"/>
      <c r="CF1067" s="1157"/>
      <c r="CG1067" s="1157"/>
      <c r="CH1067" s="1157"/>
      <c r="CI1067" s="1157"/>
      <c r="CJ1067" s="1157"/>
      <c r="CK1067" s="1157"/>
      <c r="CL1067" s="1157"/>
      <c r="CM1067" s="1201"/>
      <c r="CN1067" s="1201"/>
      <c r="CO1067" s="1202"/>
      <c r="CQ1067" s="2118"/>
    </row>
    <row r="1068" spans="1:95" s="701" customFormat="1">
      <c r="A1068" s="1138"/>
      <c r="B1068" s="1156"/>
      <c r="C1068" s="1132"/>
      <c r="D1068" s="1132"/>
      <c r="E1068" s="1133"/>
      <c r="F1068" s="1151"/>
      <c r="G1068" s="1150"/>
      <c r="H1068" s="1136"/>
      <c r="I1068" s="1157"/>
      <c r="J1068" s="1157"/>
      <c r="K1068" s="1157"/>
      <c r="L1068" s="1157"/>
      <c r="M1068" s="1157"/>
      <c r="N1068" s="1157"/>
      <c r="O1068" s="1157"/>
      <c r="P1068" s="1157"/>
      <c r="Q1068" s="1157"/>
      <c r="R1068" s="1157"/>
      <c r="S1068" s="1157"/>
      <c r="T1068" s="1157"/>
      <c r="U1068" s="1157"/>
      <c r="V1068" s="1157"/>
      <c r="W1068" s="1157"/>
      <c r="X1068" s="1157"/>
      <c r="Y1068" s="1157"/>
      <c r="Z1068" s="1157"/>
      <c r="AA1068" s="1157"/>
      <c r="AB1068" s="1201"/>
      <c r="AC1068" s="1201"/>
      <c r="AD1068" s="1201"/>
      <c r="AE1068" s="1201"/>
      <c r="AF1068" s="1157"/>
      <c r="AG1068" s="1157"/>
      <c r="AH1068" s="1157"/>
      <c r="AI1068" s="1157"/>
      <c r="AJ1068" s="1157"/>
      <c r="AK1068" s="1157"/>
      <c r="AL1068" s="1157"/>
      <c r="AM1068" s="1157"/>
      <c r="AN1068" s="1157"/>
      <c r="AO1068" s="1157"/>
      <c r="AP1068" s="1157"/>
      <c r="AQ1068" s="1157"/>
      <c r="AR1068" s="1157"/>
      <c r="AS1068" s="1157"/>
      <c r="AT1068" s="1157"/>
      <c r="AU1068" s="1157"/>
      <c r="AV1068" s="1157"/>
      <c r="AW1068" s="1157"/>
      <c r="AX1068" s="1157"/>
      <c r="AY1068" s="1157"/>
      <c r="AZ1068" s="1157"/>
      <c r="BA1068" s="1157"/>
      <c r="BB1068" s="1157"/>
      <c r="BC1068" s="1157"/>
      <c r="BD1068" s="1157"/>
      <c r="BE1068" s="1157"/>
      <c r="BF1068" s="1157"/>
      <c r="BG1068" s="1157"/>
      <c r="BH1068" s="1157"/>
      <c r="BI1068" s="1157"/>
      <c r="BJ1068" s="1157"/>
      <c r="BK1068" s="1157"/>
      <c r="BL1068" s="1157"/>
      <c r="BM1068" s="1157"/>
      <c r="BN1068" s="1157"/>
      <c r="BO1068" s="1157"/>
      <c r="BP1068" s="1157"/>
      <c r="BQ1068" s="1157"/>
      <c r="BR1068" s="1157"/>
      <c r="BS1068" s="1201"/>
      <c r="BT1068" s="1157"/>
      <c r="BU1068" s="1157"/>
      <c r="BV1068" s="1157"/>
      <c r="BW1068" s="1157"/>
      <c r="BX1068" s="1157"/>
      <c r="BY1068" s="1157"/>
      <c r="BZ1068" s="1157"/>
      <c r="CA1068" s="1157"/>
      <c r="CB1068" s="1157"/>
      <c r="CC1068" s="1157"/>
      <c r="CD1068" s="1157"/>
      <c r="CE1068" s="1157"/>
      <c r="CF1068" s="1157"/>
      <c r="CG1068" s="1157"/>
      <c r="CH1068" s="1157"/>
      <c r="CI1068" s="1157"/>
      <c r="CJ1068" s="1157"/>
      <c r="CK1068" s="1157"/>
      <c r="CL1068" s="1157"/>
      <c r="CM1068" s="1201"/>
      <c r="CN1068" s="1201"/>
      <c r="CO1068" s="1202"/>
      <c r="CQ1068" s="2118"/>
    </row>
    <row r="1069" spans="1:95" s="701" customFormat="1">
      <c r="A1069" s="1138"/>
      <c r="B1069" s="1156"/>
      <c r="C1069" s="1132"/>
      <c r="D1069" s="1132"/>
      <c r="E1069" s="1133"/>
      <c r="F1069" s="1151"/>
      <c r="G1069" s="1150"/>
      <c r="H1069" s="1136"/>
      <c r="I1069" s="1157"/>
      <c r="J1069" s="1157"/>
      <c r="K1069" s="1157"/>
      <c r="L1069" s="1157"/>
      <c r="M1069" s="1157"/>
      <c r="N1069" s="1157"/>
      <c r="O1069" s="1157"/>
      <c r="P1069" s="1157"/>
      <c r="Q1069" s="1157"/>
      <c r="R1069" s="1157"/>
      <c r="S1069" s="1157"/>
      <c r="T1069" s="1157"/>
      <c r="U1069" s="1157"/>
      <c r="V1069" s="1157"/>
      <c r="W1069" s="1157"/>
      <c r="X1069" s="1157"/>
      <c r="Y1069" s="1157"/>
      <c r="Z1069" s="1157"/>
      <c r="AA1069" s="1157"/>
      <c r="AB1069" s="1201"/>
      <c r="AC1069" s="1201"/>
      <c r="AD1069" s="1201"/>
      <c r="AE1069" s="1201"/>
      <c r="AF1069" s="1157"/>
      <c r="AG1069" s="1157"/>
      <c r="AH1069" s="1157"/>
      <c r="AI1069" s="1157"/>
      <c r="AJ1069" s="1157"/>
      <c r="AK1069" s="1157"/>
      <c r="AL1069" s="1157"/>
      <c r="AM1069" s="1157"/>
      <c r="AN1069" s="1157"/>
      <c r="AO1069" s="1157"/>
      <c r="AP1069" s="1157"/>
      <c r="AQ1069" s="1157"/>
      <c r="AR1069" s="1157"/>
      <c r="AS1069" s="1157"/>
      <c r="AT1069" s="1157"/>
      <c r="AU1069" s="1157"/>
      <c r="AV1069" s="1157"/>
      <c r="AW1069" s="1157"/>
      <c r="AX1069" s="1157"/>
      <c r="AY1069" s="1157"/>
      <c r="AZ1069" s="1157"/>
      <c r="BA1069" s="1157"/>
      <c r="BB1069" s="1157"/>
      <c r="BC1069" s="1157"/>
      <c r="BD1069" s="1157"/>
      <c r="BE1069" s="1157"/>
      <c r="BF1069" s="1157"/>
      <c r="BG1069" s="1157"/>
      <c r="BH1069" s="1157"/>
      <c r="BI1069" s="1157"/>
      <c r="BJ1069" s="1157"/>
      <c r="BK1069" s="1157"/>
      <c r="BL1069" s="1157"/>
      <c r="BM1069" s="1157"/>
      <c r="BN1069" s="1157"/>
      <c r="BO1069" s="1157"/>
      <c r="BP1069" s="1157"/>
      <c r="BQ1069" s="1157"/>
      <c r="BR1069" s="1157"/>
      <c r="BS1069" s="1201"/>
      <c r="BT1069" s="1157"/>
      <c r="BU1069" s="1157"/>
      <c r="BV1069" s="1157"/>
      <c r="BW1069" s="1157"/>
      <c r="BX1069" s="1157"/>
      <c r="BY1069" s="1157"/>
      <c r="BZ1069" s="1157"/>
      <c r="CA1069" s="1157"/>
      <c r="CB1069" s="1157"/>
      <c r="CC1069" s="1157"/>
      <c r="CD1069" s="1157"/>
      <c r="CE1069" s="1157"/>
      <c r="CF1069" s="1157"/>
      <c r="CG1069" s="1157"/>
      <c r="CH1069" s="1157"/>
      <c r="CI1069" s="1157"/>
      <c r="CJ1069" s="1157"/>
      <c r="CK1069" s="1157"/>
      <c r="CL1069" s="1157"/>
      <c r="CM1069" s="1201"/>
      <c r="CN1069" s="1201"/>
      <c r="CO1069" s="1202"/>
      <c r="CQ1069" s="2118"/>
    </row>
    <row r="1070" spans="1:95" s="701" customFormat="1">
      <c r="A1070" s="1138"/>
      <c r="B1070" s="1156"/>
      <c r="C1070" s="1132"/>
      <c r="D1070" s="1132"/>
      <c r="E1070" s="1133"/>
      <c r="F1070" s="1151"/>
      <c r="G1070" s="1150"/>
      <c r="H1070" s="1136"/>
      <c r="I1070" s="1157"/>
      <c r="J1070" s="1157"/>
      <c r="K1070" s="1157"/>
      <c r="L1070" s="1157"/>
      <c r="M1070" s="1157"/>
      <c r="N1070" s="1157"/>
      <c r="O1070" s="1157"/>
      <c r="P1070" s="1157"/>
      <c r="Q1070" s="1157"/>
      <c r="R1070" s="1157"/>
      <c r="S1070" s="1157"/>
      <c r="T1070" s="1157"/>
      <c r="U1070" s="1157"/>
      <c r="V1070" s="1157"/>
      <c r="W1070" s="1157"/>
      <c r="X1070" s="1157"/>
      <c r="Y1070" s="1157"/>
      <c r="Z1070" s="1157"/>
      <c r="AA1070" s="1157"/>
      <c r="AB1070" s="1201"/>
      <c r="AC1070" s="1201"/>
      <c r="AD1070" s="1201"/>
      <c r="AE1070" s="1201"/>
      <c r="AF1070" s="1157"/>
      <c r="AG1070" s="1157"/>
      <c r="AH1070" s="1157"/>
      <c r="AI1070" s="1157"/>
      <c r="AJ1070" s="1157"/>
      <c r="AK1070" s="1157"/>
      <c r="AL1070" s="1157"/>
      <c r="AM1070" s="1157"/>
      <c r="AN1070" s="1157"/>
      <c r="AO1070" s="1157"/>
      <c r="AP1070" s="1157"/>
      <c r="AQ1070" s="1157"/>
      <c r="AR1070" s="1157"/>
      <c r="AS1070" s="1157"/>
      <c r="AT1070" s="1157"/>
      <c r="AU1070" s="1157"/>
      <c r="AV1070" s="1157"/>
      <c r="AW1070" s="1157"/>
      <c r="AX1070" s="1157"/>
      <c r="AY1070" s="1157"/>
      <c r="AZ1070" s="1157"/>
      <c r="BA1070" s="1157"/>
      <c r="BB1070" s="1157"/>
      <c r="BC1070" s="1157"/>
      <c r="BD1070" s="1157"/>
      <c r="BE1070" s="1157"/>
      <c r="BF1070" s="1157"/>
      <c r="BG1070" s="1157"/>
      <c r="BH1070" s="1157"/>
      <c r="BI1070" s="1157"/>
      <c r="BJ1070" s="1157"/>
      <c r="BK1070" s="1157"/>
      <c r="BL1070" s="1157"/>
      <c r="BM1070" s="1157"/>
      <c r="BN1070" s="1157"/>
      <c r="BO1070" s="1157"/>
      <c r="BP1070" s="1157"/>
      <c r="BQ1070" s="1157"/>
      <c r="BR1070" s="1157"/>
      <c r="BS1070" s="1201"/>
      <c r="BT1070" s="1157"/>
      <c r="BU1070" s="1157"/>
      <c r="BV1070" s="1157"/>
      <c r="BW1070" s="1157"/>
      <c r="BX1070" s="1157"/>
      <c r="BY1070" s="1157"/>
      <c r="BZ1070" s="1157"/>
      <c r="CA1070" s="1157"/>
      <c r="CB1070" s="1157"/>
      <c r="CC1070" s="1157"/>
      <c r="CD1070" s="1157"/>
      <c r="CE1070" s="1157"/>
      <c r="CF1070" s="1157"/>
      <c r="CG1070" s="1157"/>
      <c r="CH1070" s="1157"/>
      <c r="CI1070" s="1157"/>
      <c r="CJ1070" s="1157"/>
      <c r="CK1070" s="1157"/>
      <c r="CL1070" s="1157"/>
      <c r="CM1070" s="1201"/>
      <c r="CN1070" s="1201"/>
      <c r="CO1070" s="1202"/>
      <c r="CQ1070" s="2118"/>
    </row>
    <row r="1071" spans="1:95" s="701" customFormat="1">
      <c r="A1071" s="1138"/>
      <c r="B1071" s="1156"/>
      <c r="C1071" s="1132"/>
      <c r="D1071" s="1132"/>
      <c r="E1071" s="1133"/>
      <c r="F1071" s="1151"/>
      <c r="G1071" s="1150"/>
      <c r="H1071" s="1136"/>
      <c r="I1071" s="1157"/>
      <c r="J1071" s="1157"/>
      <c r="K1071" s="1157"/>
      <c r="L1071" s="1157"/>
      <c r="M1071" s="1157"/>
      <c r="N1071" s="1157"/>
      <c r="O1071" s="1157"/>
      <c r="P1071" s="1157"/>
      <c r="Q1071" s="1157"/>
      <c r="R1071" s="1157"/>
      <c r="S1071" s="1157"/>
      <c r="T1071" s="1157"/>
      <c r="U1071" s="1157"/>
      <c r="V1071" s="1157"/>
      <c r="W1071" s="1157"/>
      <c r="X1071" s="1157"/>
      <c r="Y1071" s="1157"/>
      <c r="Z1071" s="1157"/>
      <c r="AA1071" s="1157"/>
      <c r="AB1071" s="1201"/>
      <c r="AC1071" s="1201"/>
      <c r="AD1071" s="1201"/>
      <c r="AE1071" s="1201"/>
      <c r="AF1071" s="1157"/>
      <c r="AG1071" s="1157"/>
      <c r="AH1071" s="1157"/>
      <c r="AI1071" s="1157"/>
      <c r="AJ1071" s="1157"/>
      <c r="AK1071" s="1157"/>
      <c r="AL1071" s="1157"/>
      <c r="AM1071" s="1157"/>
      <c r="AN1071" s="1157"/>
      <c r="AO1071" s="1157"/>
      <c r="AP1071" s="1157"/>
      <c r="AQ1071" s="1157"/>
      <c r="AR1071" s="1157"/>
      <c r="AS1071" s="1157"/>
      <c r="AT1071" s="1157"/>
      <c r="AU1071" s="1157"/>
      <c r="AV1071" s="1157"/>
      <c r="AW1071" s="1157"/>
      <c r="AX1071" s="1157"/>
      <c r="AY1071" s="1157"/>
      <c r="AZ1071" s="1157"/>
      <c r="BA1071" s="1157"/>
      <c r="BB1071" s="1157"/>
      <c r="BC1071" s="1157"/>
      <c r="BD1071" s="1157"/>
      <c r="BE1071" s="1157"/>
      <c r="BF1071" s="1157"/>
      <c r="BG1071" s="1157"/>
      <c r="BH1071" s="1157"/>
      <c r="BI1071" s="1157"/>
      <c r="BJ1071" s="1157"/>
      <c r="BK1071" s="1157"/>
      <c r="BL1071" s="1157"/>
      <c r="BM1071" s="1157"/>
      <c r="BN1071" s="1157"/>
      <c r="BO1071" s="1157"/>
      <c r="BP1071" s="1157"/>
      <c r="BQ1071" s="1157"/>
      <c r="BR1071" s="1157"/>
      <c r="BS1071" s="1201"/>
      <c r="BT1071" s="1157"/>
      <c r="BU1071" s="1157"/>
      <c r="BV1071" s="1157"/>
      <c r="BW1071" s="1157"/>
      <c r="BX1071" s="1157"/>
      <c r="BY1071" s="1157"/>
      <c r="BZ1071" s="1157"/>
      <c r="CA1071" s="1157"/>
      <c r="CB1071" s="1157"/>
      <c r="CC1071" s="1157"/>
      <c r="CD1071" s="1157"/>
      <c r="CE1071" s="1157"/>
      <c r="CF1071" s="1157"/>
      <c r="CG1071" s="1157"/>
      <c r="CH1071" s="1157"/>
      <c r="CI1071" s="1157"/>
      <c r="CJ1071" s="1157"/>
      <c r="CK1071" s="1157"/>
      <c r="CL1071" s="1157"/>
      <c r="CM1071" s="1201"/>
      <c r="CN1071" s="1201"/>
      <c r="CO1071" s="1202"/>
      <c r="CQ1071" s="2118"/>
    </row>
    <row r="1072" spans="1:95" s="701" customFormat="1">
      <c r="A1072" s="1138"/>
      <c r="B1072" s="1156"/>
      <c r="C1072" s="1132"/>
      <c r="D1072" s="1132"/>
      <c r="E1072" s="1133"/>
      <c r="F1072" s="1151"/>
      <c r="G1072" s="1150"/>
      <c r="H1072" s="1136"/>
      <c r="I1072" s="1157"/>
      <c r="J1072" s="1157"/>
      <c r="K1072" s="1157"/>
      <c r="L1072" s="1157"/>
      <c r="M1072" s="1157"/>
      <c r="N1072" s="1157"/>
      <c r="O1072" s="1157"/>
      <c r="P1072" s="1157"/>
      <c r="Q1072" s="1157"/>
      <c r="R1072" s="1157"/>
      <c r="S1072" s="1157"/>
      <c r="T1072" s="1157"/>
      <c r="U1072" s="1157"/>
      <c r="V1072" s="1157"/>
      <c r="W1072" s="1157"/>
      <c r="X1072" s="1157"/>
      <c r="Y1072" s="1157"/>
      <c r="Z1072" s="1157"/>
      <c r="AA1072" s="1157"/>
      <c r="AB1072" s="1201"/>
      <c r="AC1072" s="1201"/>
      <c r="AD1072" s="1201"/>
      <c r="AE1072" s="1201"/>
      <c r="AF1072" s="1157"/>
      <c r="AG1072" s="1157"/>
      <c r="AH1072" s="1157"/>
      <c r="AI1072" s="1157"/>
      <c r="AJ1072" s="1157"/>
      <c r="AK1072" s="1157"/>
      <c r="AL1072" s="1157"/>
      <c r="AM1072" s="1157"/>
      <c r="AN1072" s="1157"/>
      <c r="AO1072" s="1157"/>
      <c r="AP1072" s="1157"/>
      <c r="AQ1072" s="1157"/>
      <c r="AR1072" s="1157"/>
      <c r="AS1072" s="1157"/>
      <c r="AT1072" s="1157"/>
      <c r="AU1072" s="1157"/>
      <c r="AV1072" s="1157"/>
      <c r="AW1072" s="1157"/>
      <c r="AX1072" s="1157"/>
      <c r="AY1072" s="1157"/>
      <c r="AZ1072" s="1157"/>
      <c r="BA1072" s="1157"/>
      <c r="BB1072" s="1157"/>
      <c r="BC1072" s="1157"/>
      <c r="BD1072" s="1157"/>
      <c r="BE1072" s="1157"/>
      <c r="BF1072" s="1157"/>
      <c r="BG1072" s="1157"/>
      <c r="BH1072" s="1157"/>
      <c r="BI1072" s="1157"/>
      <c r="BJ1072" s="1157"/>
      <c r="BK1072" s="1157"/>
      <c r="BL1072" s="1157"/>
      <c r="BM1072" s="1157"/>
      <c r="BN1072" s="1157"/>
      <c r="BO1072" s="1157"/>
      <c r="BP1072" s="1157"/>
      <c r="BQ1072" s="1157"/>
      <c r="BR1072" s="1157"/>
      <c r="BS1072" s="1201"/>
      <c r="BT1072" s="1157"/>
      <c r="BU1072" s="1157"/>
      <c r="BV1072" s="1157"/>
      <c r="BW1072" s="1157"/>
      <c r="BX1072" s="1157"/>
      <c r="BY1072" s="1157"/>
      <c r="BZ1072" s="1157"/>
      <c r="CA1072" s="1157"/>
      <c r="CB1072" s="1157"/>
      <c r="CC1072" s="1157"/>
      <c r="CD1072" s="1157"/>
      <c r="CE1072" s="1157"/>
      <c r="CF1072" s="1157"/>
      <c r="CG1072" s="1157"/>
      <c r="CH1072" s="1157"/>
      <c r="CI1072" s="1157"/>
      <c r="CJ1072" s="1157"/>
      <c r="CK1072" s="1157"/>
      <c r="CL1072" s="1157"/>
      <c r="CM1072" s="1201"/>
      <c r="CN1072" s="1201"/>
      <c r="CO1072" s="1202"/>
      <c r="CQ1072" s="2118"/>
    </row>
    <row r="1073" spans="1:95" s="701" customFormat="1">
      <c r="A1073" s="1138"/>
      <c r="B1073" s="1156"/>
      <c r="C1073" s="1132"/>
      <c r="D1073" s="1132"/>
      <c r="E1073" s="1133"/>
      <c r="F1073" s="1151"/>
      <c r="G1073" s="1150"/>
      <c r="H1073" s="1136"/>
      <c r="I1073" s="1157"/>
      <c r="J1073" s="1157"/>
      <c r="K1073" s="1157"/>
      <c r="L1073" s="1157"/>
      <c r="M1073" s="1157"/>
      <c r="N1073" s="1157"/>
      <c r="O1073" s="1157"/>
      <c r="P1073" s="1157"/>
      <c r="Q1073" s="1157"/>
      <c r="R1073" s="1157"/>
      <c r="S1073" s="1157"/>
      <c r="T1073" s="1157"/>
      <c r="U1073" s="1157"/>
      <c r="V1073" s="1157"/>
      <c r="W1073" s="1157"/>
      <c r="X1073" s="1157"/>
      <c r="Y1073" s="1157"/>
      <c r="Z1073" s="1157"/>
      <c r="AA1073" s="1157"/>
      <c r="AB1073" s="1201"/>
      <c r="AC1073" s="1201"/>
      <c r="AD1073" s="1201"/>
      <c r="AE1073" s="1201"/>
      <c r="AF1073" s="1157"/>
      <c r="AG1073" s="1157"/>
      <c r="AH1073" s="1157"/>
      <c r="AI1073" s="1157"/>
      <c r="AJ1073" s="1157"/>
      <c r="AK1073" s="1157"/>
      <c r="AL1073" s="1157"/>
      <c r="AM1073" s="1157"/>
      <c r="AN1073" s="1157"/>
      <c r="AO1073" s="1157"/>
      <c r="AP1073" s="1157"/>
      <c r="AQ1073" s="1157"/>
      <c r="AR1073" s="1157"/>
      <c r="AS1073" s="1157"/>
      <c r="AT1073" s="1157"/>
      <c r="AU1073" s="1157"/>
      <c r="AV1073" s="1157"/>
      <c r="AW1073" s="1157"/>
      <c r="AX1073" s="1157"/>
      <c r="AY1073" s="1157"/>
      <c r="AZ1073" s="1157"/>
      <c r="BA1073" s="1157"/>
      <c r="BB1073" s="1157"/>
      <c r="BC1073" s="1157"/>
      <c r="BD1073" s="1157"/>
      <c r="BE1073" s="1157"/>
      <c r="BF1073" s="1157"/>
      <c r="BG1073" s="1157"/>
      <c r="BH1073" s="1157"/>
      <c r="BI1073" s="1157"/>
      <c r="BJ1073" s="1157"/>
      <c r="BK1073" s="1157"/>
      <c r="BL1073" s="1157"/>
      <c r="BM1073" s="1157"/>
      <c r="BN1073" s="1157"/>
      <c r="BO1073" s="1157"/>
      <c r="BP1073" s="1157"/>
      <c r="BQ1073" s="1157"/>
      <c r="BR1073" s="1157"/>
      <c r="BS1073" s="1201"/>
      <c r="BT1073" s="1157"/>
      <c r="BU1073" s="1157"/>
      <c r="BV1073" s="1157"/>
      <c r="BW1073" s="1157"/>
      <c r="BX1073" s="1157"/>
      <c r="BY1073" s="1157"/>
      <c r="BZ1073" s="1157"/>
      <c r="CA1073" s="1157"/>
      <c r="CB1073" s="1157"/>
      <c r="CC1073" s="1157"/>
      <c r="CD1073" s="1157"/>
      <c r="CE1073" s="1157"/>
      <c r="CF1073" s="1157"/>
      <c r="CG1073" s="1157"/>
      <c r="CH1073" s="1157"/>
      <c r="CI1073" s="1157"/>
      <c r="CJ1073" s="1157"/>
      <c r="CK1073" s="1157"/>
      <c r="CL1073" s="1157"/>
      <c r="CM1073" s="1201"/>
      <c r="CN1073" s="1201"/>
      <c r="CO1073" s="1202"/>
      <c r="CQ1073" s="2118"/>
    </row>
    <row r="1074" spans="1:95" s="701" customFormat="1">
      <c r="A1074" s="1138"/>
      <c r="B1074" s="1156"/>
      <c r="C1074" s="1132"/>
      <c r="D1074" s="1132"/>
      <c r="E1074" s="1133"/>
      <c r="F1074" s="1151"/>
      <c r="G1074" s="1150"/>
      <c r="H1074" s="1136"/>
      <c r="I1074" s="1157"/>
      <c r="J1074" s="1157"/>
      <c r="K1074" s="1157"/>
      <c r="L1074" s="1157"/>
      <c r="M1074" s="1157"/>
      <c r="N1074" s="1157"/>
      <c r="O1074" s="1157"/>
      <c r="P1074" s="1157"/>
      <c r="Q1074" s="1157"/>
      <c r="R1074" s="1157"/>
      <c r="S1074" s="1157"/>
      <c r="T1074" s="1157"/>
      <c r="U1074" s="1157"/>
      <c r="V1074" s="1157"/>
      <c r="W1074" s="1157"/>
      <c r="X1074" s="1157"/>
      <c r="Y1074" s="1157"/>
      <c r="Z1074" s="1157"/>
      <c r="AA1074" s="1157"/>
      <c r="AB1074" s="1201"/>
      <c r="AC1074" s="1201"/>
      <c r="AD1074" s="1201"/>
      <c r="AE1074" s="1201"/>
      <c r="AF1074" s="1157"/>
      <c r="AG1074" s="1157"/>
      <c r="AH1074" s="1157"/>
      <c r="AI1074" s="1157"/>
      <c r="AJ1074" s="1157"/>
      <c r="AK1074" s="1157"/>
      <c r="AL1074" s="1157"/>
      <c r="AM1074" s="1157"/>
      <c r="AN1074" s="1157"/>
      <c r="AO1074" s="1157"/>
      <c r="AP1074" s="1157"/>
      <c r="AQ1074" s="1157"/>
      <c r="AR1074" s="1157"/>
      <c r="AS1074" s="1157"/>
      <c r="AT1074" s="1157"/>
      <c r="AU1074" s="1157"/>
      <c r="AV1074" s="1157"/>
      <c r="AW1074" s="1157"/>
      <c r="AX1074" s="1157"/>
      <c r="AY1074" s="1157"/>
      <c r="AZ1074" s="1157"/>
      <c r="BA1074" s="1157"/>
      <c r="BB1074" s="1157"/>
      <c r="BC1074" s="1157"/>
      <c r="BD1074" s="1157"/>
      <c r="BE1074" s="1157"/>
      <c r="BF1074" s="1157"/>
      <c r="BG1074" s="1157"/>
      <c r="BH1074" s="1157"/>
      <c r="BI1074" s="1157"/>
      <c r="BJ1074" s="1157"/>
      <c r="BK1074" s="1157"/>
      <c r="BL1074" s="1157"/>
      <c r="BM1074" s="1157"/>
      <c r="BN1074" s="1157"/>
      <c r="BO1074" s="1157"/>
      <c r="BP1074" s="1157"/>
      <c r="BQ1074" s="1157"/>
      <c r="BR1074" s="1157"/>
      <c r="BS1074" s="1201"/>
      <c r="BT1074" s="1157"/>
      <c r="BU1074" s="1157"/>
      <c r="BV1074" s="1157"/>
      <c r="BW1074" s="1157"/>
      <c r="BX1074" s="1157"/>
      <c r="BY1074" s="1157"/>
      <c r="BZ1074" s="1157"/>
      <c r="CA1074" s="1157"/>
      <c r="CB1074" s="1157"/>
      <c r="CC1074" s="1157"/>
      <c r="CD1074" s="1157"/>
      <c r="CE1074" s="1157"/>
      <c r="CF1074" s="1157"/>
      <c r="CG1074" s="1157"/>
      <c r="CH1074" s="1157"/>
      <c r="CI1074" s="1157"/>
      <c r="CJ1074" s="1157"/>
      <c r="CK1074" s="1157"/>
      <c r="CL1074" s="1157"/>
      <c r="CM1074" s="1201"/>
      <c r="CN1074" s="1201"/>
      <c r="CO1074" s="1202"/>
      <c r="CQ1074" s="2118"/>
    </row>
    <row r="1075" spans="1:95" s="701" customFormat="1">
      <c r="A1075" s="1138"/>
      <c r="B1075" s="1156"/>
      <c r="C1075" s="1132"/>
      <c r="D1075" s="1132"/>
      <c r="E1075" s="1133"/>
      <c r="F1075" s="1151"/>
      <c r="G1075" s="1150"/>
      <c r="H1075" s="1136"/>
      <c r="I1075" s="1157"/>
      <c r="J1075" s="1157"/>
      <c r="K1075" s="1157"/>
      <c r="L1075" s="1157"/>
      <c r="M1075" s="1157"/>
      <c r="N1075" s="1157"/>
      <c r="O1075" s="1157"/>
      <c r="P1075" s="1157"/>
      <c r="Q1075" s="1157"/>
      <c r="R1075" s="1157"/>
      <c r="S1075" s="1157"/>
      <c r="T1075" s="1157"/>
      <c r="U1075" s="1157"/>
      <c r="V1075" s="1157"/>
      <c r="W1075" s="1157"/>
      <c r="X1075" s="1157"/>
      <c r="Y1075" s="1157"/>
      <c r="Z1075" s="1157"/>
      <c r="AA1075" s="1157"/>
      <c r="AB1075" s="1201"/>
      <c r="AC1075" s="1201"/>
      <c r="AD1075" s="1201"/>
      <c r="AE1075" s="1201"/>
      <c r="AF1075" s="1157"/>
      <c r="AG1075" s="1157"/>
      <c r="AH1075" s="1157"/>
      <c r="AI1075" s="1157"/>
      <c r="AJ1075" s="1157"/>
      <c r="AK1075" s="1157"/>
      <c r="AL1075" s="1157"/>
      <c r="AM1075" s="1157"/>
      <c r="AN1075" s="1157"/>
      <c r="AO1075" s="1157"/>
      <c r="AP1075" s="1157"/>
      <c r="AQ1075" s="1157"/>
      <c r="AR1075" s="1157"/>
      <c r="AS1075" s="1157"/>
      <c r="AT1075" s="1157"/>
      <c r="AU1075" s="1157"/>
      <c r="AV1075" s="1157"/>
      <c r="AW1075" s="1157"/>
      <c r="AX1075" s="1157"/>
      <c r="AY1075" s="1157"/>
      <c r="AZ1075" s="1157"/>
      <c r="BA1075" s="1157"/>
      <c r="BB1075" s="1157"/>
      <c r="BC1075" s="1157"/>
      <c r="BD1075" s="1157"/>
      <c r="BE1075" s="1157"/>
      <c r="BF1075" s="1157"/>
      <c r="BG1075" s="1157"/>
      <c r="BH1075" s="1157"/>
      <c r="BI1075" s="1157"/>
      <c r="BJ1075" s="1157"/>
      <c r="BK1075" s="1157"/>
      <c r="BL1075" s="1157"/>
      <c r="BM1075" s="1157"/>
      <c r="BN1075" s="1157"/>
      <c r="BO1075" s="1157"/>
      <c r="BP1075" s="1157"/>
      <c r="BQ1075" s="1157"/>
      <c r="BR1075" s="1157"/>
      <c r="BS1075" s="1201"/>
      <c r="BT1075" s="1157"/>
      <c r="BU1075" s="1157"/>
      <c r="BV1075" s="1157"/>
      <c r="BW1075" s="1157"/>
      <c r="BX1075" s="1157"/>
      <c r="BY1075" s="1157"/>
      <c r="BZ1075" s="1157"/>
      <c r="CA1075" s="1157"/>
      <c r="CB1075" s="1157"/>
      <c r="CC1075" s="1157"/>
      <c r="CD1075" s="1157"/>
      <c r="CE1075" s="1157"/>
      <c r="CF1075" s="1157"/>
      <c r="CG1075" s="1157"/>
      <c r="CH1075" s="1157"/>
      <c r="CI1075" s="1157"/>
      <c r="CJ1075" s="1157"/>
      <c r="CK1075" s="1157"/>
      <c r="CL1075" s="1157"/>
      <c r="CM1075" s="1201"/>
      <c r="CN1075" s="1201"/>
      <c r="CO1075" s="1202"/>
      <c r="CQ1075" s="2118"/>
    </row>
    <row r="1076" spans="1:95" s="701" customFormat="1">
      <c r="A1076" s="1138"/>
      <c r="B1076" s="1156"/>
      <c r="C1076" s="1132"/>
      <c r="D1076" s="1132"/>
      <c r="E1076" s="1133"/>
      <c r="F1076" s="1151"/>
      <c r="G1076" s="1150"/>
      <c r="H1076" s="1136"/>
      <c r="I1076" s="1157"/>
      <c r="J1076" s="1157"/>
      <c r="K1076" s="1157"/>
      <c r="L1076" s="1157"/>
      <c r="M1076" s="1157"/>
      <c r="N1076" s="1157"/>
      <c r="O1076" s="1157"/>
      <c r="P1076" s="1157"/>
      <c r="Q1076" s="1157"/>
      <c r="R1076" s="1157"/>
      <c r="S1076" s="1157"/>
      <c r="T1076" s="1157"/>
      <c r="U1076" s="1157"/>
      <c r="V1076" s="1157"/>
      <c r="W1076" s="1157"/>
      <c r="X1076" s="1157"/>
      <c r="Y1076" s="1157"/>
      <c r="Z1076" s="1157"/>
      <c r="AA1076" s="1157"/>
      <c r="AB1076" s="1201"/>
      <c r="AC1076" s="1201"/>
      <c r="AD1076" s="1201"/>
      <c r="AE1076" s="1201"/>
      <c r="AF1076" s="1157"/>
      <c r="AG1076" s="1157"/>
      <c r="AH1076" s="1157"/>
      <c r="AI1076" s="1157"/>
      <c r="AJ1076" s="1157"/>
      <c r="AK1076" s="1157"/>
      <c r="AL1076" s="1157"/>
      <c r="AM1076" s="1157"/>
      <c r="AN1076" s="1157"/>
      <c r="AO1076" s="1157"/>
      <c r="AP1076" s="1157"/>
      <c r="AQ1076" s="1157"/>
      <c r="AR1076" s="1157"/>
      <c r="AS1076" s="1157"/>
      <c r="AT1076" s="1157"/>
      <c r="AU1076" s="1157"/>
      <c r="AV1076" s="1157"/>
      <c r="AW1076" s="1157"/>
      <c r="AX1076" s="1157"/>
      <c r="AY1076" s="1157"/>
      <c r="AZ1076" s="1157"/>
      <c r="BA1076" s="1157"/>
      <c r="BB1076" s="1157"/>
      <c r="BC1076" s="1157"/>
      <c r="BD1076" s="1157"/>
      <c r="BE1076" s="1157"/>
      <c r="BF1076" s="1157"/>
      <c r="BG1076" s="1157"/>
      <c r="BH1076" s="1157"/>
      <c r="BI1076" s="1157"/>
      <c r="BJ1076" s="1157"/>
      <c r="BK1076" s="1157"/>
      <c r="BL1076" s="1157"/>
      <c r="BM1076" s="1157"/>
      <c r="BN1076" s="1157"/>
      <c r="BO1076" s="1157"/>
      <c r="BP1076" s="1157"/>
      <c r="BQ1076" s="1157"/>
      <c r="BR1076" s="1157"/>
      <c r="BS1076" s="1201"/>
      <c r="BT1076" s="1157"/>
      <c r="BU1076" s="1157"/>
      <c r="BV1076" s="1157"/>
      <c r="BW1076" s="1157"/>
      <c r="BX1076" s="1157"/>
      <c r="BY1076" s="1157"/>
      <c r="BZ1076" s="1157"/>
      <c r="CA1076" s="1157"/>
      <c r="CB1076" s="1157"/>
      <c r="CC1076" s="1157"/>
      <c r="CD1076" s="1157"/>
      <c r="CE1076" s="1157"/>
      <c r="CF1076" s="1157"/>
      <c r="CG1076" s="1157"/>
      <c r="CH1076" s="1157"/>
      <c r="CI1076" s="1157"/>
      <c r="CJ1076" s="1157"/>
      <c r="CK1076" s="1157"/>
      <c r="CL1076" s="1157"/>
      <c r="CM1076" s="1201"/>
      <c r="CN1076" s="1201"/>
      <c r="CO1076" s="1202"/>
      <c r="CQ1076" s="2118"/>
    </row>
    <row r="1077" spans="1:95" s="701" customFormat="1">
      <c r="A1077" s="1138"/>
      <c r="B1077" s="1156"/>
      <c r="C1077" s="1132"/>
      <c r="D1077" s="1132"/>
      <c r="E1077" s="1133"/>
      <c r="F1077" s="1151"/>
      <c r="G1077" s="1150"/>
      <c r="H1077" s="1136"/>
      <c r="I1077" s="1157"/>
      <c r="J1077" s="1157"/>
      <c r="K1077" s="1157"/>
      <c r="L1077" s="1157"/>
      <c r="M1077" s="1157"/>
      <c r="N1077" s="1157"/>
      <c r="O1077" s="1157"/>
      <c r="P1077" s="1157"/>
      <c r="Q1077" s="1157"/>
      <c r="R1077" s="1157"/>
      <c r="S1077" s="1157"/>
      <c r="T1077" s="1157"/>
      <c r="U1077" s="1157"/>
      <c r="V1077" s="1157"/>
      <c r="W1077" s="1157"/>
      <c r="X1077" s="1157"/>
      <c r="Y1077" s="1157"/>
      <c r="Z1077" s="1157"/>
      <c r="AA1077" s="1157"/>
      <c r="AB1077" s="1201"/>
      <c r="AC1077" s="1201"/>
      <c r="AD1077" s="1201"/>
      <c r="AE1077" s="1201"/>
      <c r="AF1077" s="1157"/>
      <c r="AG1077" s="1157"/>
      <c r="AH1077" s="1157"/>
      <c r="AI1077" s="1157"/>
      <c r="AJ1077" s="1157"/>
      <c r="AK1077" s="1157"/>
      <c r="AL1077" s="1157"/>
      <c r="AM1077" s="1157"/>
      <c r="AN1077" s="1157"/>
      <c r="AO1077" s="1157"/>
      <c r="AP1077" s="1157"/>
      <c r="AQ1077" s="1157"/>
      <c r="AR1077" s="1157"/>
      <c r="AS1077" s="1157"/>
      <c r="AT1077" s="1157"/>
      <c r="AU1077" s="1157"/>
      <c r="AV1077" s="1157"/>
      <c r="AW1077" s="1157"/>
      <c r="AX1077" s="1157"/>
      <c r="AY1077" s="1157"/>
      <c r="AZ1077" s="1157"/>
      <c r="BA1077" s="1157"/>
      <c r="BB1077" s="1157"/>
      <c r="BC1077" s="1157"/>
      <c r="BD1077" s="1157"/>
      <c r="BE1077" s="1157"/>
      <c r="BF1077" s="1157"/>
      <c r="BG1077" s="1157"/>
      <c r="BH1077" s="1157"/>
      <c r="BI1077" s="1157"/>
      <c r="BJ1077" s="1157"/>
      <c r="BK1077" s="1157"/>
      <c r="BL1077" s="1157"/>
      <c r="BM1077" s="1157"/>
      <c r="BN1077" s="1157"/>
      <c r="BO1077" s="1157"/>
      <c r="BP1077" s="1157"/>
      <c r="BQ1077" s="1157"/>
      <c r="BR1077" s="1157"/>
      <c r="BS1077" s="1201"/>
      <c r="BT1077" s="1157"/>
      <c r="BU1077" s="1157"/>
      <c r="BV1077" s="1157"/>
      <c r="BW1077" s="1157"/>
      <c r="BX1077" s="1157"/>
      <c r="BY1077" s="1157"/>
      <c r="BZ1077" s="1157"/>
      <c r="CA1077" s="1157"/>
      <c r="CB1077" s="1157"/>
      <c r="CC1077" s="1157"/>
      <c r="CD1077" s="1157"/>
      <c r="CE1077" s="1157"/>
      <c r="CF1077" s="1157"/>
      <c r="CG1077" s="1157"/>
      <c r="CH1077" s="1157"/>
      <c r="CI1077" s="1157"/>
      <c r="CJ1077" s="1157"/>
      <c r="CK1077" s="1157"/>
      <c r="CL1077" s="1157"/>
      <c r="CM1077" s="1201"/>
      <c r="CN1077" s="1201"/>
      <c r="CO1077" s="1202"/>
      <c r="CQ1077" s="2118"/>
    </row>
    <row r="1078" spans="1:95" s="701" customFormat="1">
      <c r="A1078" s="1138"/>
      <c r="B1078" s="1156"/>
      <c r="C1078" s="1132"/>
      <c r="D1078" s="1132"/>
      <c r="E1078" s="1133"/>
      <c r="F1078" s="1151"/>
      <c r="G1078" s="1150"/>
      <c r="H1078" s="1136"/>
      <c r="I1078" s="1157"/>
      <c r="J1078" s="1157"/>
      <c r="K1078" s="1157"/>
      <c r="L1078" s="1157"/>
      <c r="M1078" s="1157"/>
      <c r="N1078" s="1157"/>
      <c r="O1078" s="1157"/>
      <c r="P1078" s="1157"/>
      <c r="Q1078" s="1157"/>
      <c r="R1078" s="1157"/>
      <c r="S1078" s="1157"/>
      <c r="T1078" s="1157"/>
      <c r="U1078" s="1157"/>
      <c r="V1078" s="1157"/>
      <c r="W1078" s="1157"/>
      <c r="X1078" s="1157"/>
      <c r="Y1078" s="1157"/>
      <c r="Z1078" s="1157"/>
      <c r="AA1078" s="1157"/>
      <c r="AB1078" s="1201"/>
      <c r="AC1078" s="1201"/>
      <c r="AD1078" s="1201"/>
      <c r="AE1078" s="1201"/>
      <c r="AF1078" s="1157"/>
      <c r="AG1078" s="1157"/>
      <c r="AH1078" s="1157"/>
      <c r="AI1078" s="1157"/>
      <c r="AJ1078" s="1157"/>
      <c r="AK1078" s="1157"/>
      <c r="AL1078" s="1157"/>
      <c r="AM1078" s="1157"/>
      <c r="AN1078" s="1157"/>
      <c r="AO1078" s="1157"/>
      <c r="AP1078" s="1157"/>
      <c r="AQ1078" s="1157"/>
      <c r="AR1078" s="1157"/>
      <c r="AS1078" s="1157"/>
      <c r="AT1078" s="1157"/>
      <c r="AU1078" s="1157"/>
      <c r="AV1078" s="1157"/>
      <c r="AW1078" s="1157"/>
      <c r="AX1078" s="1157"/>
      <c r="AY1078" s="1157"/>
      <c r="AZ1078" s="1157"/>
      <c r="BA1078" s="1157"/>
      <c r="BB1078" s="1157"/>
      <c r="BC1078" s="1157"/>
      <c r="BD1078" s="1157"/>
      <c r="BE1078" s="1157"/>
      <c r="BF1078" s="1157"/>
      <c r="BG1078" s="1157"/>
      <c r="BH1078" s="1157"/>
      <c r="BI1078" s="1157"/>
      <c r="BJ1078" s="1157"/>
      <c r="BK1078" s="1157"/>
      <c r="BL1078" s="1157"/>
      <c r="BM1078" s="1157"/>
      <c r="BN1078" s="1157"/>
      <c r="BO1078" s="1157"/>
      <c r="BP1078" s="1157"/>
      <c r="BQ1078" s="1157"/>
      <c r="BR1078" s="1157"/>
      <c r="BS1078" s="1201"/>
      <c r="BT1078" s="1157"/>
      <c r="BU1078" s="1157"/>
      <c r="BV1078" s="1157"/>
      <c r="BW1078" s="1157"/>
      <c r="BX1078" s="1157"/>
      <c r="BY1078" s="1157"/>
      <c r="BZ1078" s="1157"/>
      <c r="CA1078" s="1157"/>
      <c r="CB1078" s="1157"/>
      <c r="CC1078" s="1157"/>
      <c r="CD1078" s="1157"/>
      <c r="CE1078" s="1157"/>
      <c r="CF1078" s="1157"/>
      <c r="CG1078" s="1157"/>
      <c r="CH1078" s="1157"/>
      <c r="CI1078" s="1157"/>
      <c r="CJ1078" s="1157"/>
      <c r="CK1078" s="1157"/>
      <c r="CL1078" s="1157"/>
      <c r="CM1078" s="1201"/>
      <c r="CN1078" s="1201"/>
      <c r="CO1078" s="1202"/>
      <c r="CQ1078" s="2118"/>
    </row>
    <row r="1079" spans="1:95" s="701" customFormat="1">
      <c r="A1079" s="1138"/>
      <c r="B1079" s="1156"/>
      <c r="C1079" s="1132"/>
      <c r="D1079" s="1132"/>
      <c r="E1079" s="1133"/>
      <c r="F1079" s="1151"/>
      <c r="G1079" s="1150"/>
      <c r="H1079" s="1136"/>
      <c r="I1079" s="1157"/>
      <c r="J1079" s="1157"/>
      <c r="K1079" s="1157"/>
      <c r="L1079" s="1157"/>
      <c r="M1079" s="1157"/>
      <c r="N1079" s="1157"/>
      <c r="O1079" s="1157"/>
      <c r="P1079" s="1157"/>
      <c r="Q1079" s="1157"/>
      <c r="R1079" s="1157"/>
      <c r="S1079" s="1157"/>
      <c r="T1079" s="1157"/>
      <c r="U1079" s="1157"/>
      <c r="V1079" s="1157"/>
      <c r="W1079" s="1157"/>
      <c r="X1079" s="1157"/>
      <c r="Y1079" s="1157"/>
      <c r="Z1079" s="1157"/>
      <c r="AA1079" s="1157"/>
      <c r="AB1079" s="1201"/>
      <c r="AC1079" s="1201"/>
      <c r="AD1079" s="1201"/>
      <c r="AE1079" s="1201"/>
      <c r="AF1079" s="1157"/>
      <c r="AG1079" s="1157"/>
      <c r="AH1079" s="1157"/>
      <c r="AI1079" s="1157"/>
      <c r="AJ1079" s="1157"/>
      <c r="AK1079" s="1157"/>
      <c r="AL1079" s="1157"/>
      <c r="AM1079" s="1157"/>
      <c r="AN1079" s="1157"/>
      <c r="AO1079" s="1157"/>
      <c r="AP1079" s="1157"/>
      <c r="AQ1079" s="1157"/>
      <c r="AR1079" s="1157"/>
      <c r="AS1079" s="1157"/>
      <c r="AT1079" s="1157"/>
      <c r="AU1079" s="1157"/>
      <c r="AV1079" s="1157"/>
      <c r="AW1079" s="1157"/>
      <c r="AX1079" s="1157"/>
      <c r="AY1079" s="1157"/>
      <c r="AZ1079" s="1157"/>
      <c r="BA1079" s="1157"/>
      <c r="BB1079" s="1157"/>
      <c r="BC1079" s="1157"/>
      <c r="BD1079" s="1157"/>
      <c r="BE1079" s="1157"/>
      <c r="BF1079" s="1157"/>
      <c r="BG1079" s="1157"/>
      <c r="BH1079" s="1157"/>
      <c r="BI1079" s="1157"/>
      <c r="BJ1079" s="1157"/>
      <c r="BK1079" s="1157"/>
      <c r="BL1079" s="1157"/>
      <c r="BM1079" s="1157"/>
      <c r="BN1079" s="1157"/>
      <c r="BO1079" s="1157"/>
      <c r="BP1079" s="1157"/>
      <c r="BQ1079" s="1157"/>
      <c r="BR1079" s="1157"/>
      <c r="BS1079" s="1201"/>
      <c r="BT1079" s="1157"/>
      <c r="BU1079" s="1157"/>
      <c r="BV1079" s="1157"/>
      <c r="BW1079" s="1157"/>
      <c r="BX1079" s="1157"/>
      <c r="BY1079" s="1157"/>
      <c r="BZ1079" s="1157"/>
      <c r="CA1079" s="1157"/>
      <c r="CB1079" s="1157"/>
      <c r="CC1079" s="1157"/>
      <c r="CD1079" s="1157"/>
      <c r="CE1079" s="1157"/>
      <c r="CF1079" s="1157"/>
      <c r="CG1079" s="1157"/>
      <c r="CH1079" s="1157"/>
      <c r="CI1079" s="1157"/>
      <c r="CJ1079" s="1157"/>
      <c r="CK1079" s="1157"/>
      <c r="CL1079" s="1157"/>
      <c r="CM1079" s="1201"/>
      <c r="CN1079" s="1201"/>
      <c r="CO1079" s="1202"/>
      <c r="CQ1079" s="2118"/>
    </row>
    <row r="1080" spans="1:95" s="701" customFormat="1">
      <c r="A1080" s="1138"/>
      <c r="B1080" s="1156"/>
      <c r="C1080" s="1132"/>
      <c r="D1080" s="1132"/>
      <c r="E1080" s="1133"/>
      <c r="F1080" s="1151"/>
      <c r="G1080" s="1150"/>
      <c r="H1080" s="1136"/>
      <c r="I1080" s="1157"/>
      <c r="J1080" s="1157"/>
      <c r="K1080" s="1157"/>
      <c r="L1080" s="1157"/>
      <c r="M1080" s="1157"/>
      <c r="N1080" s="1157"/>
      <c r="O1080" s="1157"/>
      <c r="P1080" s="1157"/>
      <c r="Q1080" s="1157"/>
      <c r="R1080" s="1157"/>
      <c r="S1080" s="1157"/>
      <c r="T1080" s="1157"/>
      <c r="U1080" s="1157"/>
      <c r="V1080" s="1157"/>
      <c r="W1080" s="1157"/>
      <c r="X1080" s="1157"/>
      <c r="Y1080" s="1157"/>
      <c r="Z1080" s="1157"/>
      <c r="AA1080" s="1157"/>
      <c r="AB1080" s="1201"/>
      <c r="AC1080" s="1201"/>
      <c r="AD1080" s="1201"/>
      <c r="AE1080" s="1201"/>
      <c r="AF1080" s="1157"/>
      <c r="AG1080" s="1157"/>
      <c r="AH1080" s="1157"/>
      <c r="AI1080" s="1157"/>
      <c r="AJ1080" s="1157"/>
      <c r="AK1080" s="1157"/>
      <c r="AL1080" s="1157"/>
      <c r="AM1080" s="1157"/>
      <c r="AN1080" s="1157"/>
      <c r="AO1080" s="1157"/>
      <c r="AP1080" s="1157"/>
      <c r="AQ1080" s="1157"/>
      <c r="AR1080" s="1157"/>
      <c r="AS1080" s="1157"/>
      <c r="AT1080" s="1157"/>
      <c r="AU1080" s="1157"/>
      <c r="AV1080" s="1157"/>
      <c r="AW1080" s="1157"/>
      <c r="AX1080" s="1157"/>
      <c r="AY1080" s="1157"/>
      <c r="AZ1080" s="1157"/>
      <c r="BA1080" s="1157"/>
      <c r="BB1080" s="1157"/>
      <c r="BC1080" s="1157"/>
      <c r="BD1080" s="1157"/>
      <c r="BE1080" s="1157"/>
      <c r="BF1080" s="1157"/>
      <c r="BG1080" s="1157"/>
      <c r="BH1080" s="1157"/>
      <c r="BI1080" s="1157"/>
      <c r="BJ1080" s="1157"/>
      <c r="BK1080" s="1157"/>
      <c r="BL1080" s="1157"/>
      <c r="BM1080" s="1157"/>
      <c r="BN1080" s="1157"/>
      <c r="BO1080" s="1157"/>
      <c r="BP1080" s="1157"/>
      <c r="BQ1080" s="1157"/>
      <c r="BR1080" s="1157"/>
      <c r="BS1080" s="1201"/>
      <c r="BT1080" s="1157"/>
      <c r="BU1080" s="1157"/>
      <c r="BV1080" s="1157"/>
      <c r="BW1080" s="1157"/>
      <c r="BX1080" s="1157"/>
      <c r="BY1080" s="1157"/>
      <c r="BZ1080" s="1157"/>
      <c r="CA1080" s="1157"/>
      <c r="CB1080" s="1157"/>
      <c r="CC1080" s="1157"/>
      <c r="CD1080" s="1157"/>
      <c r="CE1080" s="1157"/>
      <c r="CF1080" s="1157"/>
      <c r="CG1080" s="1157"/>
      <c r="CH1080" s="1157"/>
      <c r="CI1080" s="1157"/>
      <c r="CJ1080" s="1157"/>
      <c r="CK1080" s="1157"/>
      <c r="CL1080" s="1157"/>
      <c r="CM1080" s="1201"/>
      <c r="CN1080" s="1201"/>
      <c r="CO1080" s="1202"/>
      <c r="CQ1080" s="2118"/>
    </row>
    <row r="1081" spans="1:95" s="701" customFormat="1">
      <c r="A1081" s="1138"/>
      <c r="B1081" s="1156"/>
      <c r="C1081" s="1132"/>
      <c r="D1081" s="1132"/>
      <c r="E1081" s="1133"/>
      <c r="F1081" s="1151"/>
      <c r="G1081" s="1150"/>
      <c r="H1081" s="1136"/>
      <c r="I1081" s="1157"/>
      <c r="J1081" s="1157"/>
      <c r="K1081" s="1157"/>
      <c r="L1081" s="1157"/>
      <c r="M1081" s="1157"/>
      <c r="N1081" s="1157"/>
      <c r="O1081" s="1157"/>
      <c r="P1081" s="1157"/>
      <c r="Q1081" s="1157"/>
      <c r="R1081" s="1157"/>
      <c r="S1081" s="1157"/>
      <c r="T1081" s="1157"/>
      <c r="U1081" s="1157"/>
      <c r="V1081" s="1157"/>
      <c r="W1081" s="1157"/>
      <c r="X1081" s="1157"/>
      <c r="Y1081" s="1157"/>
      <c r="Z1081" s="1157"/>
      <c r="AA1081" s="1157"/>
      <c r="AB1081" s="1201"/>
      <c r="AC1081" s="1201"/>
      <c r="AD1081" s="1201"/>
      <c r="AE1081" s="1201"/>
      <c r="AF1081" s="1157"/>
      <c r="AG1081" s="1157"/>
      <c r="AH1081" s="1157"/>
      <c r="AI1081" s="1157"/>
      <c r="AJ1081" s="1157"/>
      <c r="AK1081" s="1157"/>
      <c r="AL1081" s="1157"/>
      <c r="AM1081" s="1157"/>
      <c r="AN1081" s="1157"/>
      <c r="AO1081" s="1157"/>
      <c r="AP1081" s="1157"/>
      <c r="AQ1081" s="1157"/>
      <c r="AR1081" s="1157"/>
      <c r="AS1081" s="1157"/>
      <c r="AT1081" s="1157"/>
      <c r="AU1081" s="1157"/>
      <c r="AV1081" s="1157"/>
      <c r="AW1081" s="1157"/>
      <c r="AX1081" s="1157"/>
      <c r="AY1081" s="1157"/>
      <c r="AZ1081" s="1157"/>
      <c r="BA1081" s="1157"/>
      <c r="BB1081" s="1157"/>
      <c r="BC1081" s="1157"/>
      <c r="BD1081" s="1157"/>
      <c r="BE1081" s="1157"/>
      <c r="BF1081" s="1157"/>
      <c r="BG1081" s="1157"/>
      <c r="BH1081" s="1157"/>
      <c r="BI1081" s="1157"/>
      <c r="BJ1081" s="1157"/>
      <c r="BK1081" s="1157"/>
      <c r="BL1081" s="1157"/>
      <c r="BM1081" s="1157"/>
      <c r="BN1081" s="1157"/>
      <c r="BO1081" s="1157"/>
      <c r="BP1081" s="1157"/>
      <c r="BQ1081" s="1157"/>
      <c r="BR1081" s="1157"/>
      <c r="BS1081" s="1201"/>
      <c r="BT1081" s="1157"/>
      <c r="BU1081" s="1157"/>
      <c r="BV1081" s="1157"/>
      <c r="BW1081" s="1157"/>
      <c r="BX1081" s="1157"/>
      <c r="BY1081" s="1157"/>
      <c r="BZ1081" s="1157"/>
      <c r="CA1081" s="1157"/>
      <c r="CB1081" s="1157"/>
      <c r="CC1081" s="1157"/>
      <c r="CD1081" s="1157"/>
      <c r="CE1081" s="1157"/>
      <c r="CF1081" s="1157"/>
      <c r="CG1081" s="1157"/>
      <c r="CH1081" s="1157"/>
      <c r="CI1081" s="1157"/>
      <c r="CJ1081" s="1157"/>
      <c r="CK1081" s="1157"/>
      <c r="CL1081" s="1157"/>
      <c r="CM1081" s="1201"/>
      <c r="CN1081" s="1201"/>
      <c r="CO1081" s="1202"/>
      <c r="CQ1081" s="2118"/>
    </row>
    <row r="1082" spans="1:95" s="701" customFormat="1">
      <c r="A1082" s="1138"/>
      <c r="B1082" s="1156"/>
      <c r="C1082" s="1132"/>
      <c r="D1082" s="1132"/>
      <c r="E1082" s="1133"/>
      <c r="F1082" s="1151"/>
      <c r="G1082" s="1150"/>
      <c r="H1082" s="1136"/>
      <c r="I1082" s="1157"/>
      <c r="J1082" s="1157"/>
      <c r="K1082" s="1157"/>
      <c r="L1082" s="1157"/>
      <c r="M1082" s="1157"/>
      <c r="N1082" s="1157"/>
      <c r="O1082" s="1157"/>
      <c r="P1082" s="1157"/>
      <c r="Q1082" s="1157"/>
      <c r="R1082" s="1157"/>
      <c r="S1082" s="1157"/>
      <c r="T1082" s="1157"/>
      <c r="U1082" s="1157"/>
      <c r="V1082" s="1157"/>
      <c r="W1082" s="1157"/>
      <c r="X1082" s="1157"/>
      <c r="Y1082" s="1157"/>
      <c r="Z1082" s="1157"/>
      <c r="AA1082" s="1157"/>
      <c r="AB1082" s="1201"/>
      <c r="AC1082" s="1201"/>
      <c r="AD1082" s="1201"/>
      <c r="AE1082" s="1201"/>
      <c r="AF1082" s="1157"/>
      <c r="AG1082" s="1157"/>
      <c r="AH1082" s="1157"/>
      <c r="AI1082" s="1157"/>
      <c r="AJ1082" s="1157"/>
      <c r="AK1082" s="1157"/>
      <c r="AL1082" s="1157"/>
      <c r="AM1082" s="1157"/>
      <c r="AN1082" s="1157"/>
      <c r="AO1082" s="1157"/>
      <c r="AP1082" s="1157"/>
      <c r="AQ1082" s="1157"/>
      <c r="AR1082" s="1157"/>
      <c r="AS1082" s="1157"/>
      <c r="AT1082" s="1157"/>
      <c r="AU1082" s="1157"/>
      <c r="AV1082" s="1157"/>
      <c r="AW1082" s="1157"/>
      <c r="AX1082" s="1157"/>
      <c r="AY1082" s="1157"/>
      <c r="AZ1082" s="1157"/>
      <c r="BA1082" s="1157"/>
      <c r="BB1082" s="1157"/>
      <c r="BC1082" s="1157"/>
      <c r="BD1082" s="1157"/>
      <c r="BE1082" s="1157"/>
      <c r="BF1082" s="1157"/>
      <c r="BG1082" s="1157"/>
      <c r="BH1082" s="1157"/>
      <c r="BI1082" s="1157"/>
      <c r="BJ1082" s="1157"/>
      <c r="BK1082" s="1157"/>
      <c r="BL1082" s="1157"/>
      <c r="BM1082" s="1157"/>
      <c r="BN1082" s="1157"/>
      <c r="BO1082" s="1157"/>
      <c r="BP1082" s="1157"/>
      <c r="BQ1082" s="1157"/>
      <c r="BR1082" s="1157"/>
      <c r="BS1082" s="1201"/>
      <c r="BT1082" s="1157"/>
      <c r="BU1082" s="1157"/>
      <c r="BV1082" s="1157"/>
      <c r="BW1082" s="1157"/>
      <c r="BX1082" s="1157"/>
      <c r="BY1082" s="1157"/>
      <c r="BZ1082" s="1157"/>
      <c r="CA1082" s="1157"/>
      <c r="CB1082" s="1157"/>
      <c r="CC1082" s="1157"/>
      <c r="CD1082" s="1157"/>
      <c r="CE1082" s="1157"/>
      <c r="CF1082" s="1157"/>
      <c r="CG1082" s="1157"/>
      <c r="CH1082" s="1157"/>
      <c r="CI1082" s="1157"/>
      <c r="CJ1082" s="1157"/>
      <c r="CK1082" s="1157"/>
      <c r="CL1082" s="1157"/>
      <c r="CM1082" s="1201"/>
      <c r="CN1082" s="1201"/>
      <c r="CO1082" s="1202"/>
      <c r="CQ1082" s="2118"/>
    </row>
    <row r="1083" spans="1:95" s="701" customFormat="1">
      <c r="A1083" s="1138"/>
      <c r="B1083" s="1156"/>
      <c r="C1083" s="1132"/>
      <c r="D1083" s="1132"/>
      <c r="E1083" s="1133"/>
      <c r="F1083" s="1151"/>
      <c r="G1083" s="1150"/>
      <c r="H1083" s="1136"/>
      <c r="I1083" s="1157"/>
      <c r="J1083" s="1157"/>
      <c r="K1083" s="1157"/>
      <c r="L1083" s="1157"/>
      <c r="M1083" s="1157"/>
      <c r="N1083" s="1157"/>
      <c r="O1083" s="1157"/>
      <c r="P1083" s="1157"/>
      <c r="Q1083" s="1157"/>
      <c r="R1083" s="1157"/>
      <c r="S1083" s="1157"/>
      <c r="T1083" s="1157"/>
      <c r="U1083" s="1157"/>
      <c r="V1083" s="1157"/>
      <c r="W1083" s="1157"/>
      <c r="X1083" s="1157"/>
      <c r="Y1083" s="1157"/>
      <c r="Z1083" s="1157"/>
      <c r="AA1083" s="1157"/>
      <c r="AB1083" s="1201"/>
      <c r="AC1083" s="1201"/>
      <c r="AD1083" s="1201"/>
      <c r="AE1083" s="1201"/>
      <c r="AF1083" s="1157"/>
      <c r="AG1083" s="1157"/>
      <c r="AH1083" s="1157"/>
      <c r="AI1083" s="1157"/>
      <c r="AJ1083" s="1157"/>
      <c r="AK1083" s="1157"/>
      <c r="AL1083" s="1157"/>
      <c r="AM1083" s="1157"/>
      <c r="AN1083" s="1157"/>
      <c r="AO1083" s="1157"/>
      <c r="AP1083" s="1157"/>
      <c r="AQ1083" s="1157"/>
      <c r="AR1083" s="1157"/>
      <c r="AS1083" s="1157"/>
      <c r="AT1083" s="1157"/>
      <c r="AU1083" s="1157"/>
      <c r="AV1083" s="1157"/>
      <c r="AW1083" s="1157"/>
      <c r="AX1083" s="1157"/>
      <c r="AY1083" s="1157"/>
      <c r="AZ1083" s="1157"/>
      <c r="BA1083" s="1157"/>
      <c r="BB1083" s="1157"/>
      <c r="BC1083" s="1157"/>
      <c r="BD1083" s="1157"/>
      <c r="BE1083" s="1157"/>
      <c r="BF1083" s="1157"/>
      <c r="BG1083" s="1157"/>
      <c r="BH1083" s="1157"/>
      <c r="BI1083" s="1157"/>
      <c r="BJ1083" s="1157"/>
      <c r="BK1083" s="1157"/>
      <c r="BL1083" s="1157"/>
      <c r="BM1083" s="1157"/>
      <c r="BN1083" s="1157"/>
      <c r="BO1083" s="1157"/>
      <c r="BP1083" s="1157"/>
      <c r="BQ1083" s="1157"/>
      <c r="BR1083" s="1157"/>
      <c r="BS1083" s="1201"/>
      <c r="BT1083" s="1157"/>
      <c r="BU1083" s="1157"/>
      <c r="BV1083" s="1157"/>
      <c r="BW1083" s="1157"/>
      <c r="BX1083" s="1157"/>
      <c r="BY1083" s="1157"/>
      <c r="BZ1083" s="1157"/>
      <c r="CA1083" s="1157"/>
      <c r="CB1083" s="1157"/>
      <c r="CC1083" s="1157"/>
      <c r="CD1083" s="1157"/>
      <c r="CE1083" s="1157"/>
      <c r="CF1083" s="1157"/>
      <c r="CG1083" s="1157"/>
      <c r="CH1083" s="1157"/>
      <c r="CI1083" s="1157"/>
      <c r="CJ1083" s="1157"/>
      <c r="CK1083" s="1157"/>
      <c r="CL1083" s="1157"/>
      <c r="CM1083" s="1201"/>
      <c r="CN1083" s="1201"/>
      <c r="CO1083" s="1202"/>
      <c r="CQ1083" s="2118"/>
    </row>
    <row r="1084" spans="1:95" s="701" customFormat="1">
      <c r="A1084" s="1138"/>
      <c r="B1084" s="1156"/>
      <c r="C1084" s="1132"/>
      <c r="D1084" s="1132"/>
      <c r="E1084" s="1133"/>
      <c r="F1084" s="1151"/>
      <c r="G1084" s="1150"/>
      <c r="H1084" s="1136"/>
      <c r="I1084" s="1157"/>
      <c r="J1084" s="1157"/>
      <c r="K1084" s="1157"/>
      <c r="L1084" s="1157"/>
      <c r="M1084" s="1157"/>
      <c r="N1084" s="1157"/>
      <c r="O1084" s="1157"/>
      <c r="P1084" s="1157"/>
      <c r="Q1084" s="1157"/>
      <c r="R1084" s="1157"/>
      <c r="S1084" s="1157"/>
      <c r="T1084" s="1157"/>
      <c r="U1084" s="1157"/>
      <c r="V1084" s="1157"/>
      <c r="W1084" s="1157"/>
      <c r="X1084" s="1157"/>
      <c r="Y1084" s="1157"/>
      <c r="Z1084" s="1157"/>
      <c r="AA1084" s="1157"/>
      <c r="AB1084" s="1201"/>
      <c r="AC1084" s="1201"/>
      <c r="AD1084" s="1201"/>
      <c r="AE1084" s="1201"/>
      <c r="AF1084" s="1157"/>
      <c r="AG1084" s="1157"/>
      <c r="AH1084" s="1157"/>
      <c r="AI1084" s="1157"/>
      <c r="AJ1084" s="1157"/>
      <c r="AK1084" s="1157"/>
      <c r="AL1084" s="1157"/>
      <c r="AM1084" s="1157"/>
      <c r="AN1084" s="1157"/>
      <c r="AO1084" s="1157"/>
      <c r="AP1084" s="1157"/>
      <c r="AQ1084" s="1157"/>
      <c r="AR1084" s="1157"/>
      <c r="AS1084" s="1157"/>
      <c r="AT1084" s="1157"/>
      <c r="AU1084" s="1157"/>
      <c r="AV1084" s="1157"/>
      <c r="AW1084" s="1157"/>
      <c r="AX1084" s="1157"/>
      <c r="AY1084" s="1157"/>
      <c r="AZ1084" s="1157"/>
      <c r="BA1084" s="1157"/>
      <c r="BB1084" s="1157"/>
      <c r="BC1084" s="1157"/>
      <c r="BD1084" s="1157"/>
      <c r="BE1084" s="1157"/>
      <c r="BF1084" s="1157"/>
      <c r="BG1084" s="1157"/>
      <c r="BH1084" s="1157"/>
      <c r="BI1084" s="1157"/>
      <c r="BJ1084" s="1157"/>
      <c r="BK1084" s="1157"/>
      <c r="BL1084" s="1157"/>
      <c r="BM1084" s="1157"/>
      <c r="BN1084" s="1157"/>
      <c r="BO1084" s="1157"/>
      <c r="BP1084" s="1157"/>
      <c r="BQ1084" s="1157"/>
      <c r="BR1084" s="1157"/>
      <c r="BS1084" s="1201"/>
      <c r="BT1084" s="1157"/>
      <c r="BU1084" s="1157"/>
      <c r="BV1084" s="1157"/>
      <c r="BW1084" s="1157"/>
      <c r="BX1084" s="1157"/>
      <c r="BY1084" s="1157"/>
      <c r="BZ1084" s="1157"/>
      <c r="CA1084" s="1157"/>
      <c r="CB1084" s="1157"/>
      <c r="CC1084" s="1157"/>
      <c r="CD1084" s="1157"/>
      <c r="CE1084" s="1157"/>
      <c r="CF1084" s="1157"/>
      <c r="CG1084" s="1157"/>
      <c r="CH1084" s="1157"/>
      <c r="CI1084" s="1157"/>
      <c r="CJ1084" s="1157"/>
      <c r="CK1084" s="1157"/>
      <c r="CL1084" s="1157"/>
      <c r="CM1084" s="1201"/>
      <c r="CN1084" s="1201"/>
      <c r="CO1084" s="1202"/>
      <c r="CQ1084" s="2118"/>
    </row>
    <row r="1085" spans="1:95" s="701" customFormat="1">
      <c r="A1085" s="1138"/>
      <c r="B1085" s="1156"/>
      <c r="C1085" s="1132"/>
      <c r="D1085" s="1132"/>
      <c r="E1085" s="1133"/>
      <c r="F1085" s="1151"/>
      <c r="G1085" s="1150"/>
      <c r="H1085" s="1136"/>
      <c r="I1085" s="1157"/>
      <c r="J1085" s="1157"/>
      <c r="K1085" s="1157"/>
      <c r="L1085" s="1157"/>
      <c r="M1085" s="1157"/>
      <c r="N1085" s="1157"/>
      <c r="O1085" s="1157"/>
      <c r="P1085" s="1157"/>
      <c r="Q1085" s="1157"/>
      <c r="R1085" s="1157"/>
      <c r="S1085" s="1157"/>
      <c r="T1085" s="1157"/>
      <c r="U1085" s="1157"/>
      <c r="V1085" s="1157"/>
      <c r="W1085" s="1157"/>
      <c r="X1085" s="1157"/>
      <c r="Y1085" s="1157"/>
      <c r="Z1085" s="1157"/>
      <c r="AA1085" s="1157"/>
      <c r="AB1085" s="1201"/>
      <c r="AC1085" s="1201"/>
      <c r="AD1085" s="1201"/>
      <c r="AE1085" s="1201"/>
      <c r="AF1085" s="1157"/>
      <c r="AG1085" s="1157"/>
      <c r="AH1085" s="1157"/>
      <c r="AI1085" s="1157"/>
      <c r="AJ1085" s="1157"/>
      <c r="AK1085" s="1157"/>
      <c r="AL1085" s="1157"/>
      <c r="AM1085" s="1157"/>
      <c r="AN1085" s="1157"/>
      <c r="AO1085" s="1157"/>
      <c r="AP1085" s="1157"/>
      <c r="AQ1085" s="1157"/>
      <c r="AR1085" s="1157"/>
      <c r="AS1085" s="1157"/>
      <c r="AT1085" s="1157"/>
      <c r="AU1085" s="1157"/>
      <c r="AV1085" s="1157"/>
      <c r="AW1085" s="1157"/>
      <c r="AX1085" s="1157"/>
      <c r="AY1085" s="1157"/>
      <c r="AZ1085" s="1157"/>
      <c r="BA1085" s="1157"/>
      <c r="BB1085" s="1157"/>
      <c r="BC1085" s="1157"/>
      <c r="BD1085" s="1157"/>
      <c r="BE1085" s="1157"/>
      <c r="BF1085" s="1157"/>
      <c r="BG1085" s="1157"/>
      <c r="BH1085" s="1157"/>
      <c r="BI1085" s="1157"/>
      <c r="BJ1085" s="1157"/>
      <c r="BK1085" s="1157"/>
      <c r="BL1085" s="1157"/>
      <c r="BM1085" s="1157"/>
      <c r="BN1085" s="1157"/>
      <c r="BO1085" s="1157"/>
      <c r="BP1085" s="1157"/>
      <c r="BQ1085" s="1157"/>
      <c r="BR1085" s="1157"/>
      <c r="BS1085" s="1201"/>
      <c r="BT1085" s="1157"/>
      <c r="BU1085" s="1157"/>
      <c r="BV1085" s="1157"/>
      <c r="BW1085" s="1157"/>
      <c r="BX1085" s="1157"/>
      <c r="BY1085" s="1157"/>
      <c r="BZ1085" s="1157"/>
      <c r="CA1085" s="1157"/>
      <c r="CB1085" s="1157"/>
      <c r="CC1085" s="1157"/>
      <c r="CD1085" s="1157"/>
      <c r="CE1085" s="1157"/>
      <c r="CF1085" s="1157"/>
      <c r="CG1085" s="1157"/>
      <c r="CH1085" s="1157"/>
      <c r="CI1085" s="1157"/>
      <c r="CJ1085" s="1157"/>
      <c r="CK1085" s="1157"/>
      <c r="CL1085" s="1157"/>
      <c r="CM1085" s="1201"/>
      <c r="CN1085" s="1201"/>
      <c r="CO1085" s="1202"/>
      <c r="CQ1085" s="2118"/>
    </row>
    <row r="1086" spans="1:95" s="701" customFormat="1">
      <c r="A1086" s="1138"/>
      <c r="B1086" s="1156"/>
      <c r="C1086" s="1132"/>
      <c r="D1086" s="1132"/>
      <c r="E1086" s="1133"/>
      <c r="F1086" s="1151"/>
      <c r="G1086" s="1150"/>
      <c r="H1086" s="1136"/>
      <c r="I1086" s="1157"/>
      <c r="J1086" s="1157"/>
      <c r="K1086" s="1157"/>
      <c r="L1086" s="1157"/>
      <c r="M1086" s="1157"/>
      <c r="N1086" s="1157"/>
      <c r="O1086" s="1157"/>
      <c r="P1086" s="1157"/>
      <c r="Q1086" s="1157"/>
      <c r="R1086" s="1157"/>
      <c r="S1086" s="1157"/>
      <c r="T1086" s="1157"/>
      <c r="U1086" s="1157"/>
      <c r="V1086" s="1157"/>
      <c r="W1086" s="1157"/>
      <c r="X1086" s="1157"/>
      <c r="Y1086" s="1157"/>
      <c r="Z1086" s="1157"/>
      <c r="AA1086" s="1157"/>
      <c r="AB1086" s="1201"/>
      <c r="AC1086" s="1201"/>
      <c r="AD1086" s="1201"/>
      <c r="AE1086" s="1201"/>
      <c r="AF1086" s="1157"/>
      <c r="AG1086" s="1157"/>
      <c r="AH1086" s="1157"/>
      <c r="AI1086" s="1157"/>
      <c r="AJ1086" s="1157"/>
      <c r="AK1086" s="1157"/>
      <c r="AL1086" s="1157"/>
      <c r="AM1086" s="1157"/>
      <c r="AN1086" s="1157"/>
      <c r="AO1086" s="1157"/>
      <c r="AP1086" s="1157"/>
      <c r="AQ1086" s="1157"/>
      <c r="AR1086" s="1157"/>
      <c r="AS1086" s="1157"/>
      <c r="AT1086" s="1157"/>
      <c r="AU1086" s="1157"/>
      <c r="AV1086" s="1157"/>
      <c r="AW1086" s="1157"/>
      <c r="AX1086" s="1157"/>
      <c r="AY1086" s="1157"/>
      <c r="AZ1086" s="1157"/>
      <c r="BA1086" s="1157"/>
      <c r="BB1086" s="1157"/>
      <c r="BC1086" s="1157"/>
      <c r="BD1086" s="1157"/>
      <c r="BE1086" s="1157"/>
      <c r="BF1086" s="1157"/>
      <c r="BG1086" s="1157"/>
      <c r="BH1086" s="1157"/>
      <c r="BI1086" s="1157"/>
      <c r="BJ1086" s="1157"/>
      <c r="BK1086" s="1157"/>
      <c r="BL1086" s="1157"/>
      <c r="BM1086" s="1157"/>
      <c r="BN1086" s="1157"/>
      <c r="BO1086" s="1157"/>
      <c r="BP1086" s="1157"/>
      <c r="BQ1086" s="1157"/>
      <c r="BR1086" s="1157"/>
      <c r="BS1086" s="1201"/>
      <c r="BT1086" s="1157"/>
      <c r="BU1086" s="1157"/>
      <c r="BV1086" s="1157"/>
      <c r="BW1086" s="1157"/>
      <c r="BX1086" s="1157"/>
      <c r="BY1086" s="1157"/>
      <c r="BZ1086" s="1157"/>
      <c r="CA1086" s="1157"/>
      <c r="CB1086" s="1157"/>
      <c r="CC1086" s="1157"/>
      <c r="CD1086" s="1157"/>
      <c r="CE1086" s="1157"/>
      <c r="CF1086" s="1157"/>
      <c r="CG1086" s="1157"/>
      <c r="CH1086" s="1157"/>
      <c r="CI1086" s="1157"/>
      <c r="CJ1086" s="1157"/>
      <c r="CK1086" s="1157"/>
      <c r="CL1086" s="1157"/>
      <c r="CM1086" s="1201"/>
      <c r="CN1086" s="1201"/>
      <c r="CO1086" s="1202"/>
      <c r="CQ1086" s="2118"/>
    </row>
    <row r="1087" spans="1:95" s="701" customFormat="1">
      <c r="A1087" s="1138"/>
      <c r="B1087" s="1156"/>
      <c r="C1087" s="1132"/>
      <c r="D1087" s="1132"/>
      <c r="E1087" s="1133"/>
      <c r="F1087" s="1151"/>
      <c r="G1087" s="1150"/>
      <c r="H1087" s="1136"/>
      <c r="I1087" s="1157"/>
      <c r="J1087" s="1157"/>
      <c r="K1087" s="1157"/>
      <c r="L1087" s="1157"/>
      <c r="M1087" s="1157"/>
      <c r="N1087" s="1157"/>
      <c r="O1087" s="1157"/>
      <c r="P1087" s="1157"/>
      <c r="Q1087" s="1157"/>
      <c r="R1087" s="1157"/>
      <c r="S1087" s="1157"/>
      <c r="T1087" s="1157"/>
      <c r="U1087" s="1157"/>
      <c r="V1087" s="1157"/>
      <c r="W1087" s="1157"/>
      <c r="X1087" s="1157"/>
      <c r="Y1087" s="1157"/>
      <c r="Z1087" s="1157"/>
      <c r="AA1087" s="1157"/>
      <c r="AB1087" s="1201"/>
      <c r="AC1087" s="1201"/>
      <c r="AD1087" s="1201"/>
      <c r="AE1087" s="1201"/>
      <c r="AF1087" s="1157"/>
      <c r="AG1087" s="1157"/>
      <c r="AH1087" s="1157"/>
      <c r="AI1087" s="1157"/>
      <c r="AJ1087" s="1157"/>
      <c r="AK1087" s="1157"/>
      <c r="AL1087" s="1157"/>
      <c r="AM1087" s="1157"/>
      <c r="AN1087" s="1157"/>
      <c r="AO1087" s="1157"/>
      <c r="AP1087" s="1157"/>
      <c r="AQ1087" s="1157"/>
      <c r="AR1087" s="1157"/>
      <c r="AS1087" s="1157"/>
      <c r="AT1087" s="1157"/>
      <c r="AU1087" s="1157"/>
      <c r="AV1087" s="1157"/>
      <c r="AW1087" s="1157"/>
      <c r="AX1087" s="1157"/>
      <c r="AY1087" s="1157"/>
      <c r="AZ1087" s="1157"/>
      <c r="BA1087" s="1157"/>
      <c r="BB1087" s="1157"/>
      <c r="BC1087" s="1157"/>
      <c r="BD1087" s="1157"/>
      <c r="BE1087" s="1157"/>
      <c r="BF1087" s="1157"/>
      <c r="BG1087" s="1157"/>
      <c r="BH1087" s="1157"/>
      <c r="BI1087" s="1157"/>
      <c r="BJ1087" s="1157"/>
      <c r="BK1087" s="1157"/>
      <c r="BL1087" s="1157"/>
      <c r="BM1087" s="1157"/>
      <c r="BN1087" s="1157"/>
      <c r="BO1087" s="1157"/>
      <c r="BP1087" s="1157"/>
      <c r="BQ1087" s="1157"/>
      <c r="BR1087" s="1157"/>
      <c r="BS1087" s="1201"/>
      <c r="BT1087" s="1157"/>
      <c r="BU1087" s="1157"/>
      <c r="BV1087" s="1157"/>
      <c r="BW1087" s="1157"/>
      <c r="BX1087" s="1157"/>
      <c r="BY1087" s="1157"/>
      <c r="BZ1087" s="1157"/>
      <c r="CA1087" s="1157"/>
      <c r="CB1087" s="1157"/>
      <c r="CC1087" s="1157"/>
      <c r="CD1087" s="1157"/>
      <c r="CE1087" s="1157"/>
      <c r="CF1087" s="1157"/>
      <c r="CG1087" s="1157"/>
      <c r="CH1087" s="1157"/>
      <c r="CI1087" s="1157"/>
      <c r="CJ1087" s="1157"/>
      <c r="CK1087" s="1157"/>
      <c r="CL1087" s="1157"/>
      <c r="CM1087" s="1201"/>
      <c r="CN1087" s="1201"/>
      <c r="CO1087" s="1202"/>
      <c r="CQ1087" s="2118"/>
    </row>
    <row r="1088" spans="1:95" s="701" customFormat="1">
      <c r="A1088" s="1138"/>
      <c r="B1088" s="1156"/>
      <c r="C1088" s="1132"/>
      <c r="D1088" s="1132"/>
      <c r="E1088" s="1133"/>
      <c r="F1088" s="1151"/>
      <c r="G1088" s="1150"/>
      <c r="H1088" s="1136"/>
      <c r="I1088" s="1157"/>
      <c r="J1088" s="1157"/>
      <c r="K1088" s="1157"/>
      <c r="L1088" s="1157"/>
      <c r="M1088" s="1157"/>
      <c r="N1088" s="1157"/>
      <c r="O1088" s="1157"/>
      <c r="P1088" s="1157"/>
      <c r="Q1088" s="1157"/>
      <c r="R1088" s="1157"/>
      <c r="S1088" s="1157"/>
      <c r="T1088" s="1157"/>
      <c r="U1088" s="1157"/>
      <c r="V1088" s="1157"/>
      <c r="W1088" s="1157"/>
      <c r="X1088" s="1157"/>
      <c r="Y1088" s="1157"/>
      <c r="Z1088" s="1157"/>
      <c r="AA1088" s="1157"/>
      <c r="AB1088" s="1201"/>
      <c r="AC1088" s="1201"/>
      <c r="AD1088" s="1201"/>
      <c r="AE1088" s="1201"/>
      <c r="AF1088" s="1157"/>
      <c r="AG1088" s="1157"/>
      <c r="AH1088" s="1157"/>
      <c r="AI1088" s="1157"/>
      <c r="AJ1088" s="1157"/>
      <c r="AK1088" s="1157"/>
      <c r="AL1088" s="1157"/>
      <c r="AM1088" s="1157"/>
      <c r="AN1088" s="1157"/>
      <c r="AO1088" s="1157"/>
      <c r="AP1088" s="1157"/>
      <c r="AQ1088" s="1157"/>
      <c r="AR1088" s="1157"/>
      <c r="AS1088" s="1157"/>
      <c r="AT1088" s="1157"/>
      <c r="AU1088" s="1157"/>
      <c r="AV1088" s="1157"/>
      <c r="AW1088" s="1157"/>
      <c r="AX1088" s="1157"/>
      <c r="AY1088" s="1157"/>
      <c r="AZ1088" s="1157"/>
      <c r="BA1088" s="1157"/>
      <c r="BB1088" s="1157"/>
      <c r="BC1088" s="1157"/>
      <c r="BD1088" s="1157"/>
      <c r="BE1088" s="1157"/>
      <c r="BF1088" s="1157"/>
      <c r="BG1088" s="1157"/>
      <c r="BH1088" s="1157"/>
      <c r="BI1088" s="1157"/>
      <c r="BJ1088" s="1157"/>
      <c r="BK1088" s="1157"/>
      <c r="BL1088" s="1157"/>
      <c r="BM1088" s="1157"/>
      <c r="BN1088" s="1157"/>
      <c r="BO1088" s="1157"/>
      <c r="BP1088" s="1157"/>
      <c r="BQ1088" s="1157"/>
      <c r="BR1088" s="1157"/>
      <c r="BS1088" s="1201"/>
      <c r="BT1088" s="1157"/>
      <c r="BU1088" s="1157"/>
      <c r="BV1088" s="1157"/>
      <c r="BW1088" s="1157"/>
      <c r="BX1088" s="1157"/>
      <c r="BY1088" s="1157"/>
      <c r="BZ1088" s="1157"/>
      <c r="CA1088" s="1157"/>
      <c r="CB1088" s="1157"/>
      <c r="CC1088" s="1157"/>
      <c r="CD1088" s="1157"/>
      <c r="CE1088" s="1157"/>
      <c r="CF1088" s="1157"/>
      <c r="CG1088" s="1157"/>
      <c r="CH1088" s="1157"/>
      <c r="CI1088" s="1157"/>
      <c r="CJ1088" s="1157"/>
      <c r="CK1088" s="1157"/>
      <c r="CL1088" s="1157"/>
      <c r="CM1088" s="1201"/>
      <c r="CN1088" s="1201"/>
      <c r="CO1088" s="1202"/>
      <c r="CQ1088" s="2118"/>
    </row>
    <row r="1089" spans="1:95" s="701" customFormat="1">
      <c r="A1089" s="1138"/>
      <c r="B1089" s="1156"/>
      <c r="C1089" s="1132"/>
      <c r="D1089" s="1132"/>
      <c r="E1089" s="1133"/>
      <c r="F1089" s="1151"/>
      <c r="G1089" s="1150"/>
      <c r="H1089" s="1136"/>
      <c r="I1089" s="1157"/>
      <c r="J1089" s="1157"/>
      <c r="K1089" s="1157"/>
      <c r="L1089" s="1157"/>
      <c r="M1089" s="1157"/>
      <c r="N1089" s="1157"/>
      <c r="O1089" s="1157"/>
      <c r="P1089" s="1157"/>
      <c r="Q1089" s="1157"/>
      <c r="R1089" s="1157"/>
      <c r="S1089" s="1157"/>
      <c r="T1089" s="1157"/>
      <c r="U1089" s="1157"/>
      <c r="V1089" s="1157"/>
      <c r="W1089" s="1157"/>
      <c r="X1089" s="1157"/>
      <c r="Y1089" s="1157"/>
      <c r="Z1089" s="1157"/>
      <c r="AA1089" s="1157"/>
      <c r="AB1089" s="1201"/>
      <c r="AC1089" s="1201"/>
      <c r="AD1089" s="1201"/>
      <c r="AE1089" s="1201"/>
      <c r="AF1089" s="1157"/>
      <c r="AG1089" s="1157"/>
      <c r="AH1089" s="1157"/>
      <c r="AI1089" s="1157"/>
      <c r="AJ1089" s="1157"/>
      <c r="AK1089" s="1157"/>
      <c r="AL1089" s="1157"/>
      <c r="AM1089" s="1157"/>
      <c r="AN1089" s="1157"/>
      <c r="AO1089" s="1157"/>
      <c r="AP1089" s="1157"/>
      <c r="AQ1089" s="1157"/>
      <c r="AR1089" s="1157"/>
      <c r="AS1089" s="1157"/>
      <c r="AT1089" s="1157"/>
      <c r="AU1089" s="1157"/>
      <c r="AV1089" s="1157"/>
      <c r="AW1089" s="1157"/>
      <c r="AX1089" s="1157"/>
      <c r="AY1089" s="1157"/>
      <c r="AZ1089" s="1157"/>
      <c r="BA1089" s="1157"/>
      <c r="BB1089" s="1157"/>
      <c r="BC1089" s="1157"/>
      <c r="BD1089" s="1157"/>
      <c r="BE1089" s="1157"/>
      <c r="BF1089" s="1157"/>
      <c r="BG1089" s="1157"/>
      <c r="BH1089" s="1157"/>
      <c r="BI1089" s="1157"/>
      <c r="BJ1089" s="1157"/>
      <c r="BK1089" s="1157"/>
      <c r="BL1089" s="1157"/>
      <c r="BM1089" s="1157"/>
      <c r="BN1089" s="1157"/>
      <c r="BO1089" s="1157"/>
      <c r="BP1089" s="1157"/>
      <c r="BQ1089" s="1157"/>
      <c r="BR1089" s="1157"/>
      <c r="BS1089" s="1201"/>
      <c r="BT1089" s="1157"/>
      <c r="BU1089" s="1157"/>
      <c r="BV1089" s="1157"/>
      <c r="BW1089" s="1157"/>
      <c r="BX1089" s="1157"/>
      <c r="BY1089" s="1157"/>
      <c r="BZ1089" s="1157"/>
      <c r="CA1089" s="1157"/>
      <c r="CB1089" s="1157"/>
      <c r="CC1089" s="1157"/>
      <c r="CD1089" s="1157"/>
      <c r="CE1089" s="1157"/>
      <c r="CF1089" s="1157"/>
      <c r="CG1089" s="1157"/>
      <c r="CH1089" s="1157"/>
      <c r="CI1089" s="1157"/>
      <c r="CJ1089" s="1157"/>
      <c r="CK1089" s="1157"/>
      <c r="CL1089" s="1157"/>
      <c r="CM1089" s="1201"/>
      <c r="CN1089" s="1201"/>
      <c r="CO1089" s="1202"/>
      <c r="CQ1089" s="2118"/>
    </row>
    <row r="1090" spans="1:95" s="701" customFormat="1">
      <c r="A1090" s="1138"/>
      <c r="B1090" s="1156"/>
      <c r="C1090" s="1132"/>
      <c r="D1090" s="1132"/>
      <c r="E1090" s="1133"/>
      <c r="F1090" s="1151"/>
      <c r="G1090" s="1150"/>
      <c r="H1090" s="1136"/>
      <c r="I1090" s="1157"/>
      <c r="J1090" s="1157"/>
      <c r="K1090" s="1157"/>
      <c r="L1090" s="1157"/>
      <c r="M1090" s="1157"/>
      <c r="N1090" s="1157"/>
      <c r="O1090" s="1157"/>
      <c r="P1090" s="1157"/>
      <c r="Q1090" s="1157"/>
      <c r="R1090" s="1157"/>
      <c r="S1090" s="1157"/>
      <c r="T1090" s="1157"/>
      <c r="U1090" s="1157"/>
      <c r="V1090" s="1157"/>
      <c r="W1090" s="1157"/>
      <c r="X1090" s="1157"/>
      <c r="Y1090" s="1157"/>
      <c r="Z1090" s="1157"/>
      <c r="AA1090" s="1157"/>
      <c r="AB1090" s="1201"/>
      <c r="AC1090" s="1201"/>
      <c r="AD1090" s="1201"/>
      <c r="AE1090" s="1201"/>
      <c r="AF1090" s="1157"/>
      <c r="AG1090" s="1157"/>
      <c r="AH1090" s="1157"/>
      <c r="AI1090" s="1157"/>
      <c r="AJ1090" s="1157"/>
      <c r="AK1090" s="1157"/>
      <c r="AL1090" s="1157"/>
      <c r="AM1090" s="1157"/>
      <c r="AN1090" s="1157"/>
      <c r="AO1090" s="1157"/>
      <c r="AP1090" s="1157"/>
      <c r="AQ1090" s="1157"/>
      <c r="AR1090" s="1157"/>
      <c r="AS1090" s="1157"/>
      <c r="AT1090" s="1157"/>
      <c r="AU1090" s="1157"/>
      <c r="AV1090" s="1157"/>
      <c r="AW1090" s="1157"/>
      <c r="AX1090" s="1157"/>
      <c r="AY1090" s="1157"/>
      <c r="AZ1090" s="1157"/>
      <c r="BA1090" s="1157"/>
      <c r="BB1090" s="1157"/>
      <c r="BC1090" s="1157"/>
      <c r="BD1090" s="1157"/>
      <c r="BE1090" s="1157"/>
      <c r="BF1090" s="1157"/>
      <c r="BG1090" s="1157"/>
      <c r="BH1090" s="1157"/>
      <c r="BI1090" s="1157"/>
      <c r="BJ1090" s="1157"/>
      <c r="BK1090" s="1157"/>
      <c r="BL1090" s="1157"/>
      <c r="BM1090" s="1157"/>
      <c r="BN1090" s="1157"/>
      <c r="BO1090" s="1157"/>
      <c r="BP1090" s="1157"/>
      <c r="BQ1090" s="1157"/>
      <c r="BR1090" s="1157"/>
      <c r="BS1090" s="1201"/>
      <c r="BT1090" s="1157"/>
      <c r="BU1090" s="1157"/>
      <c r="BV1090" s="1157"/>
      <c r="BW1090" s="1157"/>
      <c r="BX1090" s="1157"/>
      <c r="BY1090" s="1157"/>
      <c r="BZ1090" s="1157"/>
      <c r="CA1090" s="1157"/>
      <c r="CB1090" s="1157"/>
      <c r="CC1090" s="1157"/>
      <c r="CD1090" s="1157"/>
      <c r="CE1090" s="1157"/>
      <c r="CF1090" s="1157"/>
      <c r="CG1090" s="1157"/>
      <c r="CH1090" s="1157"/>
      <c r="CI1090" s="1157"/>
      <c r="CJ1090" s="1157"/>
      <c r="CK1090" s="1157"/>
      <c r="CL1090" s="1157"/>
      <c r="CM1090" s="1201"/>
      <c r="CN1090" s="1201"/>
      <c r="CO1090" s="1202"/>
      <c r="CQ1090" s="2118"/>
    </row>
    <row r="1091" spans="1:95" s="701" customFormat="1">
      <c r="A1091" s="1138"/>
      <c r="B1091" s="1156"/>
      <c r="C1091" s="1132"/>
      <c r="D1091" s="1132"/>
      <c r="E1091" s="1133"/>
      <c r="F1091" s="1151"/>
      <c r="G1091" s="1150"/>
      <c r="H1091" s="1136"/>
      <c r="I1091" s="1157"/>
      <c r="J1091" s="1157"/>
      <c r="K1091" s="1157"/>
      <c r="L1091" s="1157"/>
      <c r="M1091" s="1157"/>
      <c r="N1091" s="1157"/>
      <c r="O1091" s="1157"/>
      <c r="P1091" s="1157"/>
      <c r="Q1091" s="1157"/>
      <c r="R1091" s="1157"/>
      <c r="S1091" s="1157"/>
      <c r="T1091" s="1157"/>
      <c r="U1091" s="1157"/>
      <c r="V1091" s="1157"/>
      <c r="W1091" s="1157"/>
      <c r="X1091" s="1157"/>
      <c r="Y1091" s="1157"/>
      <c r="Z1091" s="1157"/>
      <c r="AA1091" s="1157"/>
      <c r="AB1091" s="1201"/>
      <c r="AC1091" s="1201"/>
      <c r="AD1091" s="1201"/>
      <c r="AE1091" s="1201"/>
      <c r="AF1091" s="1157"/>
      <c r="AG1091" s="1157"/>
      <c r="AH1091" s="1157"/>
      <c r="AI1091" s="1157"/>
      <c r="AJ1091" s="1157"/>
      <c r="AK1091" s="1157"/>
      <c r="AL1091" s="1157"/>
      <c r="AM1091" s="1157"/>
      <c r="AN1091" s="1157"/>
      <c r="AO1091" s="1157"/>
      <c r="AP1091" s="1157"/>
      <c r="AQ1091" s="1157"/>
      <c r="AR1091" s="1157"/>
      <c r="AS1091" s="1157"/>
      <c r="AT1091" s="1157"/>
      <c r="AU1091" s="1157"/>
      <c r="AV1091" s="1157"/>
      <c r="AW1091" s="1157"/>
      <c r="AX1091" s="1157"/>
      <c r="AY1091" s="1157"/>
      <c r="AZ1091" s="1157"/>
      <c r="BA1091" s="1157"/>
      <c r="BB1091" s="1157"/>
      <c r="BC1091" s="1157"/>
      <c r="BD1091" s="1157"/>
      <c r="BE1091" s="1157"/>
      <c r="BF1091" s="1157"/>
      <c r="BG1091" s="1157"/>
      <c r="BH1091" s="1157"/>
      <c r="BI1091" s="1157"/>
      <c r="BJ1091" s="1157"/>
      <c r="BK1091" s="1157"/>
      <c r="BL1091" s="1157"/>
      <c r="BM1091" s="1157"/>
      <c r="BN1091" s="1157"/>
      <c r="BO1091" s="1157"/>
      <c r="BP1091" s="1157"/>
      <c r="BQ1091" s="1157"/>
      <c r="BR1091" s="1157"/>
      <c r="BS1091" s="1201"/>
      <c r="BT1091" s="1157"/>
      <c r="BU1091" s="1157"/>
      <c r="BV1091" s="1157"/>
      <c r="BW1091" s="1157"/>
      <c r="BX1091" s="1157"/>
      <c r="BY1091" s="1157"/>
      <c r="BZ1091" s="1157"/>
      <c r="CA1091" s="1157"/>
      <c r="CB1091" s="1157"/>
      <c r="CC1091" s="1157"/>
      <c r="CD1091" s="1157"/>
      <c r="CE1091" s="1157"/>
      <c r="CF1091" s="1157"/>
      <c r="CG1091" s="1157"/>
      <c r="CH1091" s="1157"/>
      <c r="CI1091" s="1157"/>
      <c r="CJ1091" s="1157"/>
      <c r="CK1091" s="1157"/>
      <c r="CL1091" s="1157"/>
      <c r="CM1091" s="1201"/>
      <c r="CN1091" s="1201"/>
      <c r="CO1091" s="1202"/>
      <c r="CQ1091" s="2118"/>
    </row>
    <row r="1092" spans="1:95" s="701" customFormat="1">
      <c r="A1092" s="1138"/>
      <c r="B1092" s="1156"/>
      <c r="C1092" s="1132"/>
      <c r="D1092" s="1132"/>
      <c r="E1092" s="1133"/>
      <c r="F1092" s="1151"/>
      <c r="G1092" s="1150"/>
      <c r="H1092" s="1136"/>
      <c r="I1092" s="1157"/>
      <c r="J1092" s="1157"/>
      <c r="K1092" s="1157"/>
      <c r="L1092" s="1157"/>
      <c r="M1092" s="1157"/>
      <c r="N1092" s="1157"/>
      <c r="O1092" s="1157"/>
      <c r="P1092" s="1157"/>
      <c r="Q1092" s="1157"/>
      <c r="R1092" s="1157"/>
      <c r="S1092" s="1157"/>
      <c r="T1092" s="1157"/>
      <c r="U1092" s="1157"/>
      <c r="V1092" s="1157"/>
      <c r="W1092" s="1157"/>
      <c r="X1092" s="1157"/>
      <c r="Y1092" s="1157"/>
      <c r="Z1092" s="1157"/>
      <c r="AA1092" s="1157"/>
      <c r="AB1092" s="1201"/>
      <c r="AC1092" s="1201"/>
      <c r="AD1092" s="1201"/>
      <c r="AE1092" s="1201"/>
      <c r="AF1092" s="1157"/>
      <c r="AG1092" s="1157"/>
      <c r="AH1092" s="1157"/>
      <c r="AI1092" s="1157"/>
      <c r="AJ1092" s="1157"/>
      <c r="AK1092" s="1157"/>
      <c r="AL1092" s="1157"/>
      <c r="AM1092" s="1157"/>
      <c r="AN1092" s="1157"/>
      <c r="AO1092" s="1157"/>
      <c r="AP1092" s="1157"/>
      <c r="AQ1092" s="1157"/>
      <c r="AR1092" s="1157"/>
      <c r="AS1092" s="1157"/>
      <c r="AT1092" s="1157"/>
      <c r="AU1092" s="1157"/>
      <c r="AV1092" s="1157"/>
      <c r="AW1092" s="1157"/>
      <c r="AX1092" s="1157"/>
      <c r="AY1092" s="1157"/>
      <c r="AZ1092" s="1157"/>
      <c r="BA1092" s="1157"/>
      <c r="BB1092" s="1157"/>
      <c r="BC1092" s="1157"/>
      <c r="BD1092" s="1157"/>
      <c r="BE1092" s="1157"/>
      <c r="BF1092" s="1157"/>
      <c r="BG1092" s="1157"/>
      <c r="BH1092" s="1157"/>
      <c r="BI1092" s="1157"/>
      <c r="BJ1092" s="1157"/>
      <c r="BK1092" s="1157"/>
      <c r="BL1092" s="1157"/>
      <c r="BM1092" s="1157"/>
      <c r="BN1092" s="1157"/>
      <c r="BO1092" s="1157"/>
      <c r="BP1092" s="1157"/>
      <c r="BQ1092" s="1157"/>
      <c r="BR1092" s="1157"/>
      <c r="BS1092" s="1201"/>
      <c r="BT1092" s="1157"/>
      <c r="BU1092" s="1157"/>
      <c r="BV1092" s="1157"/>
      <c r="BW1092" s="1157"/>
      <c r="BX1092" s="1157"/>
      <c r="BY1092" s="1157"/>
      <c r="BZ1092" s="1157"/>
      <c r="CA1092" s="1157"/>
      <c r="CB1092" s="1157"/>
      <c r="CC1092" s="1157"/>
      <c r="CD1092" s="1157"/>
      <c r="CE1092" s="1157"/>
      <c r="CF1092" s="1157"/>
      <c r="CG1092" s="1157"/>
      <c r="CH1092" s="1157"/>
      <c r="CI1092" s="1157"/>
      <c r="CJ1092" s="1157"/>
      <c r="CK1092" s="1157"/>
      <c r="CL1092" s="1157"/>
      <c r="CM1092" s="1201"/>
      <c r="CN1092" s="1201"/>
      <c r="CO1092" s="1202"/>
      <c r="CQ1092" s="2118"/>
    </row>
    <row r="1093" spans="1:95" s="701" customFormat="1">
      <c r="A1093" s="1138"/>
      <c r="B1093" s="1156"/>
      <c r="C1093" s="1132"/>
      <c r="D1093" s="1132"/>
      <c r="E1093" s="1133"/>
      <c r="F1093" s="1151"/>
      <c r="G1093" s="1150"/>
      <c r="H1093" s="1136"/>
      <c r="I1093" s="1157"/>
      <c r="J1093" s="1157"/>
      <c r="K1093" s="1157"/>
      <c r="L1093" s="1157"/>
      <c r="M1093" s="1157"/>
      <c r="N1093" s="1157"/>
      <c r="O1093" s="1157"/>
      <c r="P1093" s="1157"/>
      <c r="Q1093" s="1157"/>
      <c r="R1093" s="1157"/>
      <c r="S1093" s="1157"/>
      <c r="T1093" s="1157"/>
      <c r="U1093" s="1157"/>
      <c r="V1093" s="1157"/>
      <c r="W1093" s="1157"/>
      <c r="X1093" s="1157"/>
      <c r="Y1093" s="1157"/>
      <c r="Z1093" s="1157"/>
      <c r="AA1093" s="1157"/>
      <c r="AB1093" s="1201"/>
      <c r="AC1093" s="1201"/>
      <c r="AD1093" s="1201"/>
      <c r="AE1093" s="1201"/>
      <c r="AF1093" s="1157"/>
      <c r="AG1093" s="1157"/>
      <c r="AH1093" s="1157"/>
      <c r="AI1093" s="1157"/>
      <c r="AJ1093" s="1157"/>
      <c r="AK1093" s="1157"/>
      <c r="AL1093" s="1157"/>
      <c r="AM1093" s="1157"/>
      <c r="AN1093" s="1157"/>
      <c r="AO1093" s="1157"/>
      <c r="AP1093" s="1157"/>
      <c r="AQ1093" s="1157"/>
      <c r="AR1093" s="1157"/>
      <c r="AS1093" s="1157"/>
      <c r="AT1093" s="1157"/>
      <c r="AU1093" s="1157"/>
      <c r="AV1093" s="1157"/>
      <c r="AW1093" s="1157"/>
      <c r="AX1093" s="1157"/>
      <c r="AY1093" s="1157"/>
      <c r="AZ1093" s="1157"/>
      <c r="BA1093" s="1157"/>
      <c r="BB1093" s="1157"/>
      <c r="BC1093" s="1157"/>
      <c r="BD1093" s="1157"/>
      <c r="BE1093" s="1157"/>
      <c r="BF1093" s="1157"/>
      <c r="BG1093" s="1157"/>
      <c r="BH1093" s="1157"/>
      <c r="BI1093" s="1157"/>
      <c r="BJ1093" s="1157"/>
      <c r="BK1093" s="1157"/>
      <c r="BL1093" s="1157"/>
      <c r="BM1093" s="1157"/>
      <c r="BN1093" s="1157"/>
      <c r="BO1093" s="1157"/>
      <c r="BP1093" s="1157"/>
      <c r="BQ1093" s="1157"/>
      <c r="BR1093" s="1157"/>
      <c r="BS1093" s="1201"/>
      <c r="BT1093" s="1157"/>
      <c r="BU1093" s="1157"/>
      <c r="BV1093" s="1157"/>
      <c r="BW1093" s="1157"/>
      <c r="BX1093" s="1157"/>
      <c r="BY1093" s="1157"/>
      <c r="BZ1093" s="1157"/>
      <c r="CA1093" s="1157"/>
      <c r="CB1093" s="1157"/>
      <c r="CC1093" s="1157"/>
      <c r="CD1093" s="1157"/>
      <c r="CE1093" s="1157"/>
      <c r="CF1093" s="1157"/>
      <c r="CG1093" s="1157"/>
      <c r="CH1093" s="1157"/>
      <c r="CI1093" s="1157"/>
      <c r="CJ1093" s="1157"/>
      <c r="CK1093" s="1157"/>
      <c r="CL1093" s="1157"/>
      <c r="CM1093" s="1201"/>
      <c r="CN1093" s="1201"/>
      <c r="CO1093" s="1202"/>
      <c r="CQ1093" s="2118"/>
    </row>
    <row r="1094" spans="1:95" s="701" customFormat="1">
      <c r="A1094" s="1138"/>
      <c r="B1094" s="1156"/>
      <c r="C1094" s="1132"/>
      <c r="D1094" s="1132"/>
      <c r="E1094" s="1133"/>
      <c r="F1094" s="1151"/>
      <c r="G1094" s="1150"/>
      <c r="H1094" s="1136"/>
      <c r="I1094" s="1157"/>
      <c r="J1094" s="1157"/>
      <c r="K1094" s="1157"/>
      <c r="L1094" s="1157"/>
      <c r="M1094" s="1157"/>
      <c r="N1094" s="1157"/>
      <c r="O1094" s="1157"/>
      <c r="P1094" s="1157"/>
      <c r="Q1094" s="1157"/>
      <c r="R1094" s="1157"/>
      <c r="S1094" s="1157"/>
      <c r="T1094" s="1157"/>
      <c r="U1094" s="1157"/>
      <c r="V1094" s="1157"/>
      <c r="W1094" s="1157"/>
      <c r="X1094" s="1157"/>
      <c r="Y1094" s="1157"/>
      <c r="Z1094" s="1157"/>
      <c r="AA1094" s="1157"/>
      <c r="AB1094" s="1201"/>
      <c r="AC1094" s="1201"/>
      <c r="AD1094" s="1201"/>
      <c r="AE1094" s="1201"/>
      <c r="AF1094" s="1157"/>
      <c r="AG1094" s="1157"/>
      <c r="AH1094" s="1157"/>
      <c r="AI1094" s="1157"/>
      <c r="AJ1094" s="1157"/>
      <c r="AK1094" s="1157"/>
      <c r="AL1094" s="1157"/>
      <c r="AM1094" s="1157"/>
      <c r="AN1094" s="1157"/>
      <c r="AO1094" s="1157"/>
      <c r="AP1094" s="1157"/>
      <c r="AQ1094" s="1157"/>
      <c r="AR1094" s="1157"/>
      <c r="AS1094" s="1157"/>
      <c r="AT1094" s="1157"/>
      <c r="AU1094" s="1157"/>
      <c r="AV1094" s="1157"/>
      <c r="AW1094" s="1157"/>
      <c r="AX1094" s="1157"/>
      <c r="AY1094" s="1157"/>
      <c r="AZ1094" s="1157"/>
      <c r="BA1094" s="1157"/>
      <c r="BB1094" s="1157"/>
      <c r="BC1094" s="1157"/>
      <c r="BD1094" s="1157"/>
      <c r="BE1094" s="1157"/>
      <c r="BF1094" s="1157"/>
      <c r="BG1094" s="1157"/>
      <c r="BH1094" s="1157"/>
      <c r="BI1094" s="1157"/>
      <c r="BJ1094" s="1157"/>
      <c r="BK1094" s="1157"/>
      <c r="BL1094" s="1157"/>
      <c r="BM1094" s="1157"/>
      <c r="BN1094" s="1157"/>
      <c r="BO1094" s="1157"/>
      <c r="BP1094" s="1157"/>
      <c r="BQ1094" s="1157"/>
      <c r="BR1094" s="1157"/>
      <c r="BS1094" s="1201"/>
      <c r="BT1094" s="1157"/>
      <c r="BU1094" s="1157"/>
      <c r="BV1094" s="1157"/>
      <c r="BW1094" s="1157"/>
      <c r="BX1094" s="1157"/>
      <c r="BY1094" s="1157"/>
      <c r="BZ1094" s="1157"/>
      <c r="CA1094" s="1157"/>
      <c r="CB1094" s="1157"/>
      <c r="CC1094" s="1157"/>
      <c r="CD1094" s="1157"/>
      <c r="CE1094" s="1157"/>
      <c r="CF1094" s="1157"/>
      <c r="CG1094" s="1157"/>
      <c r="CH1094" s="1157"/>
      <c r="CI1094" s="1157"/>
      <c r="CJ1094" s="1157"/>
      <c r="CK1094" s="1157"/>
      <c r="CL1094" s="1157"/>
      <c r="CM1094" s="1201"/>
      <c r="CN1094" s="1201"/>
      <c r="CO1094" s="1202"/>
      <c r="CQ1094" s="2118"/>
    </row>
    <row r="1095" spans="1:95" s="701" customFormat="1">
      <c r="A1095" s="1138"/>
      <c r="B1095" s="1156"/>
      <c r="C1095" s="1132"/>
      <c r="D1095" s="1132"/>
      <c r="E1095" s="1133"/>
      <c r="F1095" s="1151"/>
      <c r="G1095" s="1150"/>
      <c r="H1095" s="1136"/>
      <c r="I1095" s="1157"/>
      <c r="J1095" s="1157"/>
      <c r="K1095" s="1157"/>
      <c r="L1095" s="1157"/>
      <c r="M1095" s="1157"/>
      <c r="N1095" s="1157"/>
      <c r="O1095" s="1157"/>
      <c r="P1095" s="1157"/>
      <c r="Q1095" s="1157"/>
      <c r="R1095" s="1157"/>
      <c r="S1095" s="1157"/>
      <c r="T1095" s="1157"/>
      <c r="U1095" s="1157"/>
      <c r="V1095" s="1157"/>
      <c r="W1095" s="1157"/>
      <c r="X1095" s="1157"/>
      <c r="Y1095" s="1157"/>
      <c r="Z1095" s="1157"/>
      <c r="AA1095" s="1157"/>
      <c r="AB1095" s="1201"/>
      <c r="AC1095" s="1201"/>
      <c r="AD1095" s="1201"/>
      <c r="AE1095" s="1201"/>
      <c r="AF1095" s="1157"/>
      <c r="AG1095" s="1157"/>
      <c r="AH1095" s="1157"/>
      <c r="AI1095" s="1157"/>
      <c r="AJ1095" s="1157"/>
      <c r="AK1095" s="1157"/>
      <c r="AL1095" s="1157"/>
      <c r="AM1095" s="1157"/>
      <c r="AN1095" s="1157"/>
      <c r="AO1095" s="1157"/>
      <c r="AP1095" s="1157"/>
      <c r="AQ1095" s="1157"/>
      <c r="AR1095" s="1157"/>
      <c r="AS1095" s="1157"/>
      <c r="AT1095" s="1157"/>
      <c r="AU1095" s="1157"/>
      <c r="AV1095" s="1157"/>
      <c r="AW1095" s="1157"/>
      <c r="AX1095" s="1157"/>
      <c r="AY1095" s="1157"/>
      <c r="AZ1095" s="1157"/>
      <c r="BA1095" s="1157"/>
      <c r="BB1095" s="1157"/>
      <c r="BC1095" s="1157"/>
      <c r="BD1095" s="1157"/>
      <c r="BE1095" s="1157"/>
      <c r="BF1095" s="1157"/>
      <c r="BG1095" s="1157"/>
      <c r="BH1095" s="1157"/>
      <c r="BI1095" s="1157"/>
      <c r="BJ1095" s="1157"/>
      <c r="BK1095" s="1157"/>
      <c r="BL1095" s="1157"/>
      <c r="BM1095" s="1157"/>
      <c r="BN1095" s="1157"/>
      <c r="BO1095" s="1157"/>
      <c r="BP1095" s="1157"/>
      <c r="BQ1095" s="1157"/>
      <c r="BR1095" s="1157"/>
      <c r="BS1095" s="1201"/>
      <c r="BT1095" s="1157"/>
      <c r="BU1095" s="1157"/>
      <c r="BV1095" s="1157"/>
      <c r="BW1095" s="1157"/>
      <c r="BX1095" s="1157"/>
      <c r="BY1095" s="1157"/>
      <c r="BZ1095" s="1157"/>
      <c r="CA1095" s="1157"/>
      <c r="CB1095" s="1157"/>
      <c r="CC1095" s="1157"/>
      <c r="CD1095" s="1157"/>
      <c r="CE1095" s="1157"/>
      <c r="CF1095" s="1157"/>
      <c r="CG1095" s="1157"/>
      <c r="CH1095" s="1157"/>
      <c r="CI1095" s="1157"/>
      <c r="CJ1095" s="1157"/>
      <c r="CK1095" s="1157"/>
      <c r="CL1095" s="1157"/>
      <c r="CM1095" s="1201"/>
      <c r="CN1095" s="1201"/>
      <c r="CO1095" s="1202"/>
      <c r="CQ1095" s="2118"/>
    </row>
    <row r="1096" spans="1:95" s="701" customFormat="1">
      <c r="A1096" s="1138"/>
      <c r="B1096" s="1156"/>
      <c r="C1096" s="1132"/>
      <c r="D1096" s="1132"/>
      <c r="E1096" s="1133"/>
      <c r="F1096" s="1151"/>
      <c r="G1096" s="1150"/>
      <c r="H1096" s="1136"/>
      <c r="I1096" s="1157"/>
      <c r="J1096" s="1157"/>
      <c r="K1096" s="1157"/>
      <c r="L1096" s="1157"/>
      <c r="M1096" s="1157"/>
      <c r="N1096" s="1157"/>
      <c r="O1096" s="1157"/>
      <c r="P1096" s="1157"/>
      <c r="Q1096" s="1157"/>
      <c r="R1096" s="1157"/>
      <c r="S1096" s="1157"/>
      <c r="T1096" s="1157"/>
      <c r="U1096" s="1157"/>
      <c r="V1096" s="1157"/>
      <c r="W1096" s="1157"/>
      <c r="X1096" s="1157"/>
      <c r="Y1096" s="1157"/>
      <c r="Z1096" s="1157"/>
      <c r="AA1096" s="1157"/>
      <c r="AB1096" s="1201"/>
      <c r="AC1096" s="1201"/>
      <c r="AD1096" s="1201"/>
      <c r="AE1096" s="1201"/>
      <c r="AF1096" s="1157"/>
      <c r="AG1096" s="1157"/>
      <c r="AH1096" s="1157"/>
      <c r="AI1096" s="1157"/>
      <c r="AJ1096" s="1157"/>
      <c r="AK1096" s="1157"/>
      <c r="AL1096" s="1157"/>
      <c r="AM1096" s="1157"/>
      <c r="AN1096" s="1157"/>
      <c r="AO1096" s="1157"/>
      <c r="AP1096" s="1157"/>
      <c r="AQ1096" s="1157"/>
      <c r="AR1096" s="1157"/>
      <c r="AS1096" s="1157"/>
      <c r="AT1096" s="1157"/>
      <c r="AU1096" s="1157"/>
      <c r="AV1096" s="1157"/>
      <c r="AW1096" s="1157"/>
      <c r="AX1096" s="1157"/>
      <c r="AY1096" s="1157"/>
      <c r="AZ1096" s="1157"/>
      <c r="BA1096" s="1157"/>
      <c r="BB1096" s="1157"/>
      <c r="BC1096" s="1157"/>
      <c r="BD1096" s="1157"/>
      <c r="BE1096" s="1157"/>
      <c r="BF1096" s="1157"/>
      <c r="BG1096" s="1157"/>
      <c r="BH1096" s="1157"/>
      <c r="BI1096" s="1157"/>
      <c r="BJ1096" s="1157"/>
      <c r="BK1096" s="1157"/>
      <c r="BL1096" s="1157"/>
      <c r="BM1096" s="1157"/>
      <c r="BN1096" s="1157"/>
      <c r="BO1096" s="1157"/>
      <c r="BP1096" s="1157"/>
      <c r="BQ1096" s="1157"/>
      <c r="BR1096" s="1157"/>
      <c r="BS1096" s="1201"/>
      <c r="BT1096" s="1157"/>
      <c r="BU1096" s="1157"/>
      <c r="BV1096" s="1157"/>
      <c r="BW1096" s="1157"/>
      <c r="BX1096" s="1157"/>
      <c r="BY1096" s="1157"/>
      <c r="BZ1096" s="1157"/>
      <c r="CA1096" s="1157"/>
      <c r="CB1096" s="1157"/>
      <c r="CC1096" s="1157"/>
      <c r="CD1096" s="1157"/>
      <c r="CE1096" s="1157"/>
      <c r="CF1096" s="1157"/>
      <c r="CG1096" s="1157"/>
      <c r="CH1096" s="1157"/>
      <c r="CI1096" s="1157"/>
      <c r="CJ1096" s="1157"/>
      <c r="CK1096" s="1157"/>
      <c r="CL1096" s="1157"/>
      <c r="CM1096" s="1201"/>
      <c r="CN1096" s="1201"/>
      <c r="CO1096" s="1202"/>
      <c r="CQ1096" s="2118"/>
    </row>
    <row r="1097" spans="1:95" s="701" customFormat="1">
      <c r="A1097" s="1138"/>
      <c r="B1097" s="1156"/>
      <c r="C1097" s="1132"/>
      <c r="D1097" s="1132"/>
      <c r="E1097" s="1133"/>
      <c r="F1097" s="1151"/>
      <c r="G1097" s="1150"/>
      <c r="H1097" s="1136"/>
      <c r="I1097" s="1157"/>
      <c r="J1097" s="1157"/>
      <c r="K1097" s="1157"/>
      <c r="L1097" s="1157"/>
      <c r="M1097" s="1157"/>
      <c r="N1097" s="1157"/>
      <c r="O1097" s="1157"/>
      <c r="P1097" s="1157"/>
      <c r="Q1097" s="1157"/>
      <c r="R1097" s="1157"/>
      <c r="S1097" s="1157"/>
      <c r="T1097" s="1157"/>
      <c r="U1097" s="1157"/>
      <c r="V1097" s="1157"/>
      <c r="W1097" s="1157"/>
      <c r="X1097" s="1157"/>
      <c r="Y1097" s="1157"/>
      <c r="Z1097" s="1157"/>
      <c r="AA1097" s="1157"/>
      <c r="AB1097" s="1201"/>
      <c r="AC1097" s="1201"/>
      <c r="AD1097" s="1201"/>
      <c r="AE1097" s="1201"/>
      <c r="AF1097" s="1157"/>
      <c r="AG1097" s="1157"/>
      <c r="AH1097" s="1157"/>
      <c r="AI1097" s="1157"/>
      <c r="AJ1097" s="1157"/>
      <c r="AK1097" s="1157"/>
      <c r="AL1097" s="1157"/>
      <c r="AM1097" s="1157"/>
      <c r="AN1097" s="1157"/>
      <c r="AO1097" s="1157"/>
      <c r="AP1097" s="1157"/>
      <c r="AQ1097" s="1157"/>
      <c r="AR1097" s="1157"/>
      <c r="AS1097" s="1157"/>
      <c r="AT1097" s="1157"/>
      <c r="AU1097" s="1157"/>
      <c r="AV1097" s="1157"/>
      <c r="AW1097" s="1157"/>
      <c r="AX1097" s="1157"/>
      <c r="AY1097" s="1157"/>
      <c r="AZ1097" s="1157"/>
      <c r="BA1097" s="1157"/>
      <c r="BB1097" s="1157"/>
      <c r="BC1097" s="1157"/>
      <c r="BD1097" s="1157"/>
      <c r="BE1097" s="1157"/>
      <c r="BF1097" s="1157"/>
      <c r="BG1097" s="1157"/>
      <c r="BH1097" s="1157"/>
      <c r="BI1097" s="1157"/>
      <c r="BJ1097" s="1157"/>
      <c r="BK1097" s="1157"/>
      <c r="BL1097" s="1157"/>
      <c r="BM1097" s="1157"/>
      <c r="BN1097" s="1157"/>
      <c r="BO1097" s="1157"/>
      <c r="BP1097" s="1157"/>
      <c r="BQ1097" s="1157"/>
      <c r="BR1097" s="1157"/>
      <c r="BS1097" s="1201"/>
      <c r="BT1097" s="1157"/>
      <c r="BU1097" s="1157"/>
      <c r="BV1097" s="1157"/>
      <c r="BW1097" s="1157"/>
      <c r="BX1097" s="1157"/>
      <c r="BY1097" s="1157"/>
      <c r="BZ1097" s="1157"/>
      <c r="CA1097" s="1157"/>
      <c r="CB1097" s="1157"/>
      <c r="CC1097" s="1157"/>
      <c r="CD1097" s="1157"/>
      <c r="CE1097" s="1157"/>
      <c r="CF1097" s="1157"/>
      <c r="CG1097" s="1157"/>
      <c r="CH1097" s="1157"/>
      <c r="CI1097" s="1157"/>
      <c r="CJ1097" s="1157"/>
      <c r="CK1097" s="1157"/>
      <c r="CL1097" s="1157"/>
      <c r="CM1097" s="1201"/>
      <c r="CN1097" s="1201"/>
      <c r="CO1097" s="1202"/>
      <c r="CQ1097" s="2118"/>
    </row>
    <row r="1098" spans="1:95" s="701" customFormat="1">
      <c r="A1098" s="1138"/>
      <c r="B1098" s="1156"/>
      <c r="C1098" s="1132"/>
      <c r="D1098" s="1132"/>
      <c r="E1098" s="1133"/>
      <c r="F1098" s="1151"/>
      <c r="G1098" s="1150"/>
      <c r="H1098" s="1136"/>
      <c r="I1098" s="1157"/>
      <c r="J1098" s="1157"/>
      <c r="K1098" s="1157"/>
      <c r="L1098" s="1157"/>
      <c r="M1098" s="1157"/>
      <c r="N1098" s="1157"/>
      <c r="O1098" s="1157"/>
      <c r="P1098" s="1157"/>
      <c r="Q1098" s="1157"/>
      <c r="R1098" s="1157"/>
      <c r="S1098" s="1157"/>
      <c r="T1098" s="1157"/>
      <c r="U1098" s="1157"/>
      <c r="V1098" s="1157"/>
      <c r="W1098" s="1157"/>
      <c r="X1098" s="1157"/>
      <c r="Y1098" s="1157"/>
      <c r="Z1098" s="1157"/>
      <c r="AA1098" s="1157"/>
      <c r="AB1098" s="1201"/>
      <c r="AC1098" s="1201"/>
      <c r="AD1098" s="1201"/>
      <c r="AE1098" s="1201"/>
      <c r="AF1098" s="1157"/>
      <c r="AG1098" s="1157"/>
      <c r="AH1098" s="1157"/>
      <c r="AI1098" s="1157"/>
      <c r="AJ1098" s="1157"/>
      <c r="AK1098" s="1157"/>
      <c r="AL1098" s="1157"/>
      <c r="AM1098" s="1157"/>
      <c r="AN1098" s="1157"/>
      <c r="AO1098" s="1157"/>
      <c r="AP1098" s="1157"/>
      <c r="AQ1098" s="1157"/>
      <c r="AR1098" s="1157"/>
      <c r="AS1098" s="1157"/>
      <c r="AT1098" s="1157"/>
      <c r="AU1098" s="1157"/>
      <c r="AV1098" s="1157"/>
      <c r="AW1098" s="1157"/>
      <c r="AX1098" s="1157"/>
      <c r="AY1098" s="1157"/>
      <c r="AZ1098" s="1157"/>
      <c r="BA1098" s="1157"/>
      <c r="BB1098" s="1157"/>
      <c r="BC1098" s="1157"/>
      <c r="BD1098" s="1157"/>
      <c r="BE1098" s="1157"/>
      <c r="BF1098" s="1157"/>
      <c r="BG1098" s="1157"/>
      <c r="BH1098" s="1157"/>
      <c r="BI1098" s="1157"/>
      <c r="BJ1098" s="1157"/>
      <c r="BK1098" s="1157"/>
      <c r="BL1098" s="1157"/>
      <c r="BM1098" s="1157"/>
      <c r="BN1098" s="1157"/>
      <c r="BO1098" s="1157"/>
      <c r="BP1098" s="1157"/>
      <c r="BQ1098" s="1157"/>
      <c r="BR1098" s="1157"/>
      <c r="BS1098" s="1201"/>
      <c r="BT1098" s="1157"/>
      <c r="BU1098" s="1157"/>
      <c r="BV1098" s="1157"/>
      <c r="BW1098" s="1157"/>
      <c r="BX1098" s="1157"/>
      <c r="BY1098" s="1157"/>
      <c r="BZ1098" s="1157"/>
      <c r="CA1098" s="1157"/>
      <c r="CB1098" s="1157"/>
      <c r="CC1098" s="1157"/>
      <c r="CD1098" s="1157"/>
      <c r="CE1098" s="1157"/>
      <c r="CF1098" s="1157"/>
      <c r="CG1098" s="1157"/>
      <c r="CH1098" s="1157"/>
      <c r="CI1098" s="1157"/>
      <c r="CJ1098" s="1157"/>
      <c r="CK1098" s="1157"/>
      <c r="CL1098" s="1157"/>
      <c r="CM1098" s="1201"/>
      <c r="CN1098" s="1201"/>
      <c r="CO1098" s="1202"/>
      <c r="CQ1098" s="2118"/>
    </row>
    <row r="1099" spans="1:95" s="701" customFormat="1">
      <c r="A1099" s="1138"/>
      <c r="B1099" s="1156"/>
      <c r="C1099" s="1132"/>
      <c r="D1099" s="1132"/>
      <c r="E1099" s="1133"/>
      <c r="F1099" s="1151"/>
      <c r="G1099" s="1150"/>
      <c r="H1099" s="1136"/>
      <c r="I1099" s="1157"/>
      <c r="J1099" s="1157"/>
      <c r="K1099" s="1157"/>
      <c r="L1099" s="1157"/>
      <c r="M1099" s="1157"/>
      <c r="N1099" s="1157"/>
      <c r="O1099" s="1157"/>
      <c r="P1099" s="1157"/>
      <c r="Q1099" s="1157"/>
      <c r="R1099" s="1157"/>
      <c r="S1099" s="1157"/>
      <c r="T1099" s="1157"/>
      <c r="U1099" s="1157"/>
      <c r="V1099" s="1157"/>
      <c r="W1099" s="1157"/>
      <c r="X1099" s="1157"/>
      <c r="Y1099" s="1157"/>
      <c r="Z1099" s="1157"/>
      <c r="AA1099" s="1157"/>
      <c r="AB1099" s="1201"/>
      <c r="AC1099" s="1201"/>
      <c r="AD1099" s="1201"/>
      <c r="AE1099" s="1201"/>
      <c r="AF1099" s="1157"/>
      <c r="AG1099" s="1157"/>
      <c r="AH1099" s="1157"/>
      <c r="AI1099" s="1157"/>
      <c r="AJ1099" s="1157"/>
      <c r="AK1099" s="1157"/>
      <c r="AL1099" s="1157"/>
      <c r="AM1099" s="1157"/>
      <c r="AN1099" s="1157"/>
      <c r="AO1099" s="1157"/>
      <c r="AP1099" s="1157"/>
      <c r="AQ1099" s="1157"/>
      <c r="AR1099" s="1157"/>
      <c r="AS1099" s="1157"/>
      <c r="AT1099" s="1157"/>
      <c r="AU1099" s="1157"/>
      <c r="AV1099" s="1157"/>
      <c r="AW1099" s="1157"/>
      <c r="AX1099" s="1157"/>
      <c r="AY1099" s="1157"/>
      <c r="AZ1099" s="1157"/>
      <c r="BA1099" s="1157"/>
      <c r="BB1099" s="1157"/>
      <c r="BC1099" s="1157"/>
      <c r="BD1099" s="1157"/>
      <c r="BE1099" s="1157"/>
      <c r="BF1099" s="1157"/>
      <c r="BG1099" s="1157"/>
      <c r="BH1099" s="1157"/>
      <c r="BI1099" s="1157"/>
      <c r="BJ1099" s="1157"/>
      <c r="BK1099" s="1157"/>
      <c r="BL1099" s="1157"/>
      <c r="BM1099" s="1157"/>
      <c r="BN1099" s="1157"/>
      <c r="BO1099" s="1157"/>
      <c r="BP1099" s="1157"/>
      <c r="BQ1099" s="1157"/>
      <c r="BR1099" s="1157"/>
      <c r="BS1099" s="1201"/>
      <c r="BT1099" s="1157"/>
      <c r="BU1099" s="1157"/>
      <c r="BV1099" s="1157"/>
      <c r="BW1099" s="1157"/>
      <c r="BX1099" s="1157"/>
      <c r="BY1099" s="1157"/>
      <c r="BZ1099" s="1157"/>
      <c r="CA1099" s="1157"/>
      <c r="CB1099" s="1157"/>
      <c r="CC1099" s="1157"/>
      <c r="CD1099" s="1157"/>
      <c r="CE1099" s="1157"/>
      <c r="CF1099" s="1157"/>
      <c r="CG1099" s="1157"/>
      <c r="CH1099" s="1157"/>
      <c r="CI1099" s="1157"/>
      <c r="CJ1099" s="1157"/>
      <c r="CK1099" s="1157"/>
      <c r="CL1099" s="1157"/>
      <c r="CM1099" s="1201"/>
      <c r="CN1099" s="1201"/>
      <c r="CO1099" s="1202"/>
      <c r="CQ1099" s="2118"/>
    </row>
    <row r="1100" spans="1:95" s="701" customFormat="1">
      <c r="A1100" s="1138"/>
      <c r="B1100" s="1156"/>
      <c r="C1100" s="1132"/>
      <c r="D1100" s="1132"/>
      <c r="E1100" s="1133"/>
      <c r="F1100" s="1151"/>
      <c r="G1100" s="1150"/>
      <c r="H1100" s="1136"/>
      <c r="I1100" s="1157"/>
      <c r="J1100" s="1157"/>
      <c r="K1100" s="1157"/>
      <c r="L1100" s="1157"/>
      <c r="M1100" s="1157"/>
      <c r="N1100" s="1157"/>
      <c r="O1100" s="1157"/>
      <c r="P1100" s="1157"/>
      <c r="Q1100" s="1157"/>
      <c r="R1100" s="1157"/>
      <c r="S1100" s="1157"/>
      <c r="T1100" s="1157"/>
      <c r="U1100" s="1157"/>
      <c r="V1100" s="1157"/>
      <c r="W1100" s="1157"/>
      <c r="X1100" s="1157"/>
      <c r="Y1100" s="1157"/>
      <c r="Z1100" s="1157"/>
      <c r="AA1100" s="1157"/>
      <c r="AB1100" s="1201"/>
      <c r="AC1100" s="1201"/>
      <c r="AD1100" s="1201"/>
      <c r="AE1100" s="1201"/>
      <c r="AF1100" s="1157"/>
      <c r="AG1100" s="1157"/>
      <c r="AH1100" s="1157"/>
      <c r="AI1100" s="1157"/>
      <c r="AJ1100" s="1157"/>
      <c r="AK1100" s="1157"/>
      <c r="AL1100" s="1157"/>
      <c r="AM1100" s="1157"/>
      <c r="AN1100" s="1157"/>
      <c r="AO1100" s="1157"/>
      <c r="AP1100" s="1157"/>
      <c r="AQ1100" s="1157"/>
      <c r="AR1100" s="1157"/>
      <c r="AS1100" s="1157"/>
      <c r="AT1100" s="1157"/>
      <c r="AU1100" s="1157"/>
      <c r="AV1100" s="1157"/>
      <c r="AW1100" s="1157"/>
      <c r="AX1100" s="1157"/>
      <c r="AY1100" s="1157"/>
      <c r="AZ1100" s="1157"/>
      <c r="BA1100" s="1157"/>
      <c r="BB1100" s="1157"/>
      <c r="BC1100" s="1157"/>
      <c r="BD1100" s="1157"/>
      <c r="BE1100" s="1157"/>
      <c r="BF1100" s="1157"/>
      <c r="BG1100" s="1157"/>
      <c r="BH1100" s="1157"/>
      <c r="BI1100" s="1157"/>
      <c r="BJ1100" s="1157"/>
      <c r="BK1100" s="1157"/>
      <c r="BL1100" s="1157"/>
      <c r="BM1100" s="1157"/>
      <c r="BN1100" s="1157"/>
      <c r="BO1100" s="1157"/>
      <c r="BP1100" s="1157"/>
      <c r="BQ1100" s="1157"/>
      <c r="BR1100" s="1157"/>
      <c r="BS1100" s="1201"/>
      <c r="BT1100" s="1157"/>
      <c r="BU1100" s="1157"/>
      <c r="BV1100" s="1157"/>
      <c r="BW1100" s="1157"/>
      <c r="BX1100" s="1157"/>
      <c r="BY1100" s="1157"/>
      <c r="BZ1100" s="1157"/>
      <c r="CA1100" s="1157"/>
      <c r="CB1100" s="1157"/>
      <c r="CC1100" s="1157"/>
      <c r="CD1100" s="1157"/>
      <c r="CE1100" s="1157"/>
      <c r="CF1100" s="1157"/>
      <c r="CG1100" s="1157"/>
      <c r="CH1100" s="1157"/>
      <c r="CI1100" s="1157"/>
      <c r="CJ1100" s="1157"/>
      <c r="CK1100" s="1157"/>
      <c r="CL1100" s="1157"/>
      <c r="CM1100" s="1201"/>
      <c r="CN1100" s="1201"/>
      <c r="CO1100" s="1202"/>
      <c r="CQ1100" s="2118"/>
    </row>
    <row r="1101" spans="1:95" s="701" customFormat="1">
      <c r="A1101" s="1138"/>
      <c r="B1101" s="1156"/>
      <c r="C1101" s="1132"/>
      <c r="D1101" s="1132"/>
      <c r="E1101" s="1133"/>
      <c r="F1101" s="1151"/>
      <c r="G1101" s="1150"/>
      <c r="H1101" s="1136"/>
      <c r="I1101" s="1157"/>
      <c r="J1101" s="1157"/>
      <c r="K1101" s="1157"/>
      <c r="L1101" s="1157"/>
      <c r="M1101" s="1157"/>
      <c r="N1101" s="1157"/>
      <c r="O1101" s="1157"/>
      <c r="P1101" s="1157"/>
      <c r="Q1101" s="1157"/>
      <c r="R1101" s="1157"/>
      <c r="S1101" s="1157"/>
      <c r="T1101" s="1157"/>
      <c r="U1101" s="1157"/>
      <c r="V1101" s="1157"/>
      <c r="W1101" s="1157"/>
      <c r="X1101" s="1157"/>
      <c r="Y1101" s="1157"/>
      <c r="Z1101" s="1157"/>
      <c r="AA1101" s="1157"/>
      <c r="AB1101" s="1201"/>
      <c r="AC1101" s="1201"/>
      <c r="AD1101" s="1201"/>
      <c r="AE1101" s="1201"/>
      <c r="AF1101" s="1157"/>
      <c r="AG1101" s="1157"/>
      <c r="AH1101" s="1157"/>
      <c r="AI1101" s="1157"/>
      <c r="AJ1101" s="1157"/>
      <c r="AK1101" s="1157"/>
      <c r="AL1101" s="1157"/>
      <c r="AM1101" s="1157"/>
      <c r="AN1101" s="1157"/>
      <c r="AO1101" s="1157"/>
      <c r="AP1101" s="1157"/>
      <c r="AQ1101" s="1157"/>
      <c r="AR1101" s="1157"/>
      <c r="AS1101" s="1157"/>
      <c r="AT1101" s="1157"/>
      <c r="AU1101" s="1157"/>
      <c r="AV1101" s="1157"/>
      <c r="AW1101" s="1157"/>
      <c r="AX1101" s="1157"/>
      <c r="AY1101" s="1157"/>
      <c r="AZ1101" s="1157"/>
      <c r="BA1101" s="1157"/>
      <c r="BB1101" s="1157"/>
      <c r="BC1101" s="1157"/>
      <c r="BD1101" s="1157"/>
      <c r="BE1101" s="1157"/>
      <c r="BF1101" s="1157"/>
      <c r="BG1101" s="1157"/>
      <c r="BH1101" s="1157"/>
      <c r="BI1101" s="1157"/>
      <c r="BJ1101" s="1157"/>
      <c r="BK1101" s="1157"/>
      <c r="BL1101" s="1157"/>
      <c r="BM1101" s="1157"/>
      <c r="BN1101" s="1157"/>
      <c r="BO1101" s="1157"/>
      <c r="BP1101" s="1157"/>
      <c r="BQ1101" s="1157"/>
      <c r="BR1101" s="1157"/>
      <c r="BS1101" s="1201"/>
      <c r="BT1101" s="1157"/>
      <c r="BU1101" s="1157"/>
      <c r="BV1101" s="1157"/>
      <c r="BW1101" s="1157"/>
      <c r="BX1101" s="1157"/>
      <c r="BY1101" s="1157"/>
      <c r="BZ1101" s="1157"/>
      <c r="CA1101" s="1157"/>
      <c r="CB1101" s="1157"/>
      <c r="CC1101" s="1157"/>
      <c r="CD1101" s="1157"/>
      <c r="CE1101" s="1157"/>
      <c r="CF1101" s="1157"/>
      <c r="CG1101" s="1157"/>
      <c r="CH1101" s="1157"/>
      <c r="CI1101" s="1157"/>
      <c r="CJ1101" s="1157"/>
      <c r="CK1101" s="1157"/>
      <c r="CL1101" s="1157"/>
      <c r="CM1101" s="1201"/>
      <c r="CN1101" s="1201"/>
      <c r="CO1101" s="1202"/>
      <c r="CQ1101" s="2118"/>
    </row>
    <row r="1102" spans="1:95" s="701" customFormat="1">
      <c r="A1102" s="1138"/>
      <c r="B1102" s="1156"/>
      <c r="C1102" s="1132"/>
      <c r="D1102" s="1132"/>
      <c r="E1102" s="1133"/>
      <c r="F1102" s="1151"/>
      <c r="G1102" s="1150"/>
      <c r="H1102" s="1136"/>
      <c r="I1102" s="1157"/>
      <c r="J1102" s="1157"/>
      <c r="K1102" s="1157"/>
      <c r="L1102" s="1157"/>
      <c r="M1102" s="1157"/>
      <c r="N1102" s="1157"/>
      <c r="O1102" s="1157"/>
      <c r="P1102" s="1157"/>
      <c r="Q1102" s="1157"/>
      <c r="R1102" s="1157"/>
      <c r="S1102" s="1157"/>
      <c r="T1102" s="1157"/>
      <c r="U1102" s="1157"/>
      <c r="V1102" s="1157"/>
      <c r="W1102" s="1157"/>
      <c r="X1102" s="1157"/>
      <c r="Y1102" s="1157"/>
      <c r="Z1102" s="1157"/>
      <c r="AA1102" s="1157"/>
      <c r="AB1102" s="1201"/>
      <c r="AC1102" s="1201"/>
      <c r="AD1102" s="1201"/>
      <c r="AE1102" s="1201"/>
      <c r="AF1102" s="1157"/>
      <c r="AG1102" s="1157"/>
      <c r="AH1102" s="1157"/>
      <c r="AI1102" s="1157"/>
      <c r="AJ1102" s="1157"/>
      <c r="AK1102" s="1157"/>
      <c r="AL1102" s="1157"/>
      <c r="AM1102" s="1157"/>
      <c r="AN1102" s="1157"/>
      <c r="AO1102" s="1157"/>
      <c r="AP1102" s="1157"/>
      <c r="AQ1102" s="1157"/>
      <c r="AR1102" s="1157"/>
      <c r="AS1102" s="1157"/>
      <c r="AT1102" s="1157"/>
      <c r="AU1102" s="1157"/>
      <c r="AV1102" s="1157"/>
      <c r="AW1102" s="1157"/>
      <c r="AX1102" s="1157"/>
      <c r="AY1102" s="1157"/>
      <c r="AZ1102" s="1157"/>
      <c r="BA1102" s="1157"/>
      <c r="BB1102" s="1157"/>
      <c r="BC1102" s="1157"/>
      <c r="BD1102" s="1157"/>
      <c r="BE1102" s="1157"/>
      <c r="BF1102" s="1157"/>
      <c r="BG1102" s="1157"/>
      <c r="BH1102" s="1157"/>
      <c r="BI1102" s="1157"/>
      <c r="BJ1102" s="1157"/>
      <c r="BK1102" s="1157"/>
      <c r="BL1102" s="1157"/>
      <c r="BM1102" s="1157"/>
      <c r="BN1102" s="1157"/>
      <c r="BO1102" s="1157"/>
      <c r="BP1102" s="1157"/>
      <c r="BQ1102" s="1157"/>
      <c r="BR1102" s="1157"/>
      <c r="BS1102" s="1201"/>
      <c r="BT1102" s="1157"/>
      <c r="BU1102" s="1157"/>
      <c r="BV1102" s="1157"/>
      <c r="BW1102" s="1157"/>
      <c r="BX1102" s="1157"/>
      <c r="BY1102" s="1157"/>
      <c r="BZ1102" s="1157"/>
      <c r="CA1102" s="1157"/>
      <c r="CB1102" s="1157"/>
      <c r="CC1102" s="1157"/>
      <c r="CD1102" s="1157"/>
      <c r="CE1102" s="1157"/>
      <c r="CF1102" s="1157"/>
      <c r="CG1102" s="1157"/>
      <c r="CH1102" s="1157"/>
      <c r="CI1102" s="1157"/>
      <c r="CJ1102" s="1157"/>
      <c r="CK1102" s="1157"/>
      <c r="CL1102" s="1157"/>
      <c r="CM1102" s="1201"/>
      <c r="CN1102" s="1201"/>
      <c r="CO1102" s="1202"/>
      <c r="CQ1102" s="2118"/>
    </row>
    <row r="1103" spans="1:95" s="701" customFormat="1">
      <c r="A1103" s="1138"/>
      <c r="B1103" s="1156"/>
      <c r="C1103" s="1132"/>
      <c r="D1103" s="1132"/>
      <c r="E1103" s="1133"/>
      <c r="F1103" s="1151"/>
      <c r="G1103" s="1150"/>
      <c r="H1103" s="1136"/>
      <c r="I1103" s="1157"/>
      <c r="J1103" s="1157"/>
      <c r="K1103" s="1157"/>
      <c r="L1103" s="1157"/>
      <c r="M1103" s="1157"/>
      <c r="N1103" s="1157"/>
      <c r="O1103" s="1157"/>
      <c r="P1103" s="1157"/>
      <c r="Q1103" s="1157"/>
      <c r="R1103" s="1157"/>
      <c r="S1103" s="1157"/>
      <c r="T1103" s="1157"/>
      <c r="U1103" s="1157"/>
      <c r="V1103" s="1157"/>
      <c r="W1103" s="1157"/>
      <c r="X1103" s="1157"/>
      <c r="Y1103" s="1157"/>
      <c r="Z1103" s="1157"/>
      <c r="AA1103" s="1157"/>
      <c r="AB1103" s="1201"/>
      <c r="AC1103" s="1201"/>
      <c r="AD1103" s="1201"/>
      <c r="AE1103" s="1201"/>
      <c r="AF1103" s="1157"/>
      <c r="AG1103" s="1157"/>
      <c r="AH1103" s="1157"/>
      <c r="AI1103" s="1157"/>
      <c r="AJ1103" s="1157"/>
      <c r="AK1103" s="1157"/>
      <c r="AL1103" s="1157"/>
      <c r="AM1103" s="1157"/>
      <c r="AN1103" s="1157"/>
      <c r="AO1103" s="1157"/>
      <c r="AP1103" s="1157"/>
      <c r="AQ1103" s="1157"/>
      <c r="AR1103" s="1157"/>
      <c r="AS1103" s="1157"/>
      <c r="AT1103" s="1157"/>
      <c r="AU1103" s="1157"/>
      <c r="AV1103" s="1157"/>
      <c r="AW1103" s="1157"/>
      <c r="AX1103" s="1157"/>
      <c r="AY1103" s="1157"/>
      <c r="AZ1103" s="1157"/>
      <c r="BA1103" s="1157"/>
      <c r="BB1103" s="1157"/>
      <c r="BC1103" s="1157"/>
      <c r="BD1103" s="1157"/>
      <c r="BE1103" s="1157"/>
      <c r="BF1103" s="1157"/>
      <c r="BG1103" s="1157"/>
      <c r="BH1103" s="1157"/>
      <c r="BI1103" s="1157"/>
      <c r="BJ1103" s="1157"/>
      <c r="BK1103" s="1157"/>
      <c r="BL1103" s="1157"/>
      <c r="BM1103" s="1157"/>
      <c r="BN1103" s="1157"/>
      <c r="BO1103" s="1157"/>
      <c r="BP1103" s="1157"/>
      <c r="BQ1103" s="1157"/>
      <c r="BR1103" s="1157"/>
      <c r="BS1103" s="1201"/>
      <c r="BT1103" s="1157"/>
      <c r="BU1103" s="1157"/>
      <c r="BV1103" s="1157"/>
      <c r="BW1103" s="1157"/>
      <c r="BX1103" s="1157"/>
      <c r="BY1103" s="1157"/>
      <c r="BZ1103" s="1157"/>
      <c r="CA1103" s="1157"/>
      <c r="CB1103" s="1157"/>
      <c r="CC1103" s="1157"/>
      <c r="CD1103" s="1157"/>
      <c r="CE1103" s="1157"/>
      <c r="CF1103" s="1157"/>
      <c r="CG1103" s="1157"/>
      <c r="CH1103" s="1157"/>
      <c r="CI1103" s="1157"/>
      <c r="CJ1103" s="1157"/>
      <c r="CK1103" s="1157"/>
      <c r="CL1103" s="1157"/>
      <c r="CM1103" s="1201"/>
      <c r="CN1103" s="1201"/>
      <c r="CO1103" s="1202"/>
      <c r="CQ1103" s="2118"/>
    </row>
    <row r="1104" spans="1:95" s="701" customFormat="1">
      <c r="A1104" s="1138"/>
      <c r="B1104" s="1156"/>
      <c r="C1104" s="1132"/>
      <c r="D1104" s="1132"/>
      <c r="E1104" s="1133"/>
      <c r="F1104" s="1151"/>
      <c r="G1104" s="1150"/>
      <c r="H1104" s="1136"/>
      <c r="I1104" s="1157"/>
      <c r="J1104" s="1157"/>
      <c r="K1104" s="1157"/>
      <c r="L1104" s="1157"/>
      <c r="M1104" s="1157"/>
      <c r="N1104" s="1157"/>
      <c r="O1104" s="1157"/>
      <c r="P1104" s="1157"/>
      <c r="Q1104" s="1157"/>
      <c r="R1104" s="1157"/>
      <c r="S1104" s="1157"/>
      <c r="T1104" s="1157"/>
      <c r="U1104" s="1157"/>
      <c r="V1104" s="1157"/>
      <c r="W1104" s="1157"/>
      <c r="X1104" s="1157"/>
      <c r="Y1104" s="1157"/>
      <c r="Z1104" s="1157"/>
      <c r="AA1104" s="1157"/>
      <c r="AB1104" s="1201"/>
      <c r="AC1104" s="1201"/>
      <c r="AD1104" s="1201"/>
      <c r="AE1104" s="1201"/>
      <c r="AF1104" s="1157"/>
      <c r="AG1104" s="1157"/>
      <c r="AH1104" s="1157"/>
      <c r="AI1104" s="1157"/>
      <c r="AJ1104" s="1157"/>
      <c r="AK1104" s="1157"/>
      <c r="AL1104" s="1157"/>
      <c r="AM1104" s="1157"/>
      <c r="AN1104" s="1157"/>
      <c r="AO1104" s="1157"/>
      <c r="AP1104" s="1157"/>
      <c r="AQ1104" s="1157"/>
      <c r="AR1104" s="1157"/>
      <c r="AS1104" s="1157"/>
      <c r="AT1104" s="1157"/>
      <c r="AU1104" s="1157"/>
      <c r="AV1104" s="1157"/>
      <c r="AW1104" s="1157"/>
      <c r="AX1104" s="1157"/>
      <c r="AY1104" s="1157"/>
      <c r="AZ1104" s="1157"/>
      <c r="BA1104" s="1157"/>
      <c r="BB1104" s="1157"/>
      <c r="BC1104" s="1157"/>
      <c r="BD1104" s="1157"/>
      <c r="BE1104" s="1157"/>
      <c r="BF1104" s="1157"/>
      <c r="BG1104" s="1157"/>
      <c r="BH1104" s="1157"/>
      <c r="BI1104" s="1157"/>
      <c r="BJ1104" s="1157"/>
      <c r="BK1104" s="1157"/>
      <c r="BL1104" s="1157"/>
      <c r="BM1104" s="1157"/>
      <c r="BN1104" s="1157"/>
      <c r="BO1104" s="1157"/>
      <c r="BP1104" s="1157"/>
      <c r="BQ1104" s="1157"/>
      <c r="BR1104" s="1157"/>
      <c r="BS1104" s="1201"/>
      <c r="BT1104" s="1157"/>
      <c r="BU1104" s="1157"/>
      <c r="BV1104" s="1157"/>
      <c r="BW1104" s="1157"/>
      <c r="BX1104" s="1157"/>
      <c r="BY1104" s="1157"/>
      <c r="BZ1104" s="1157"/>
      <c r="CA1104" s="1157"/>
      <c r="CB1104" s="1157"/>
      <c r="CC1104" s="1157"/>
      <c r="CD1104" s="1157"/>
      <c r="CE1104" s="1157"/>
      <c r="CF1104" s="1157"/>
      <c r="CG1104" s="1157"/>
      <c r="CH1104" s="1157"/>
      <c r="CI1104" s="1157"/>
      <c r="CJ1104" s="1157"/>
      <c r="CK1104" s="1157"/>
      <c r="CL1104" s="1157"/>
      <c r="CM1104" s="1201"/>
      <c r="CN1104" s="1201"/>
      <c r="CO1104" s="1202"/>
      <c r="CQ1104" s="2118"/>
    </row>
    <row r="1105" spans="1:95" s="701" customFormat="1">
      <c r="A1105" s="1138"/>
      <c r="B1105" s="1156"/>
      <c r="C1105" s="1132"/>
      <c r="D1105" s="1132"/>
      <c r="E1105" s="1133"/>
      <c r="F1105" s="1151"/>
      <c r="G1105" s="1150"/>
      <c r="H1105" s="1136"/>
      <c r="I1105" s="1157"/>
      <c r="J1105" s="1157"/>
      <c r="K1105" s="1157"/>
      <c r="L1105" s="1157"/>
      <c r="M1105" s="1157"/>
      <c r="N1105" s="1157"/>
      <c r="O1105" s="1157"/>
      <c r="P1105" s="1157"/>
      <c r="Q1105" s="1157"/>
      <c r="R1105" s="1157"/>
      <c r="S1105" s="1157"/>
      <c r="T1105" s="1157"/>
      <c r="U1105" s="1157"/>
      <c r="V1105" s="1157"/>
      <c r="W1105" s="1157"/>
      <c r="X1105" s="1157"/>
      <c r="Y1105" s="1157"/>
      <c r="Z1105" s="1157"/>
      <c r="AA1105" s="1157"/>
      <c r="AB1105" s="1201"/>
      <c r="AC1105" s="1201"/>
      <c r="AD1105" s="1201"/>
      <c r="AE1105" s="1201"/>
      <c r="AF1105" s="1157"/>
      <c r="AG1105" s="1157"/>
      <c r="AH1105" s="1157"/>
      <c r="AI1105" s="1157"/>
      <c r="AJ1105" s="1157"/>
      <c r="AK1105" s="1157"/>
      <c r="AL1105" s="1157"/>
      <c r="AM1105" s="1157"/>
      <c r="AN1105" s="1157"/>
      <c r="AO1105" s="1157"/>
      <c r="AP1105" s="1157"/>
      <c r="AQ1105" s="1157"/>
      <c r="AR1105" s="1157"/>
      <c r="AS1105" s="1157"/>
      <c r="AT1105" s="1157"/>
      <c r="AU1105" s="1157"/>
      <c r="AV1105" s="1157"/>
      <c r="AW1105" s="1157"/>
      <c r="AX1105" s="1157"/>
      <c r="AY1105" s="1157"/>
      <c r="AZ1105" s="1157"/>
      <c r="BA1105" s="1157"/>
      <c r="BB1105" s="1157"/>
      <c r="BC1105" s="1157"/>
      <c r="BD1105" s="1157"/>
      <c r="BE1105" s="1157"/>
      <c r="BF1105" s="1157"/>
      <c r="BG1105" s="1157"/>
      <c r="BH1105" s="1157"/>
      <c r="BI1105" s="1157"/>
      <c r="BJ1105" s="1157"/>
      <c r="BK1105" s="1157"/>
      <c r="BL1105" s="1157"/>
      <c r="BM1105" s="1157"/>
      <c r="BN1105" s="1157"/>
      <c r="BO1105" s="1157"/>
      <c r="BP1105" s="1157"/>
      <c r="BQ1105" s="1157"/>
      <c r="BR1105" s="1157"/>
      <c r="BS1105" s="1201"/>
      <c r="BT1105" s="1157"/>
      <c r="BU1105" s="1157"/>
      <c r="BV1105" s="1157"/>
      <c r="BW1105" s="1157"/>
      <c r="BX1105" s="1157"/>
      <c r="BY1105" s="1157"/>
      <c r="BZ1105" s="1157"/>
      <c r="CA1105" s="1157"/>
      <c r="CB1105" s="1157"/>
      <c r="CC1105" s="1157"/>
      <c r="CD1105" s="1157"/>
      <c r="CE1105" s="1157"/>
      <c r="CF1105" s="1157"/>
      <c r="CG1105" s="1157"/>
      <c r="CH1105" s="1157"/>
      <c r="CI1105" s="1157"/>
      <c r="CJ1105" s="1157"/>
      <c r="CK1105" s="1157"/>
      <c r="CL1105" s="1157"/>
      <c r="CM1105" s="1201"/>
      <c r="CN1105" s="1201"/>
      <c r="CO1105" s="1202"/>
      <c r="CQ1105" s="2118"/>
    </row>
    <row r="1106" spans="1:95" s="701" customFormat="1">
      <c r="A1106" s="1138"/>
      <c r="B1106" s="1156"/>
      <c r="C1106" s="1132"/>
      <c r="D1106" s="1132"/>
      <c r="E1106" s="1133"/>
      <c r="F1106" s="1151"/>
      <c r="G1106" s="1150"/>
      <c r="H1106" s="1136"/>
      <c r="I1106" s="1157"/>
      <c r="J1106" s="1157"/>
      <c r="K1106" s="1157"/>
      <c r="L1106" s="1157"/>
      <c r="M1106" s="1157"/>
      <c r="N1106" s="1157"/>
      <c r="O1106" s="1157"/>
      <c r="P1106" s="1157"/>
      <c r="Q1106" s="1157"/>
      <c r="R1106" s="1157"/>
      <c r="S1106" s="1157"/>
      <c r="T1106" s="1157"/>
      <c r="U1106" s="1157"/>
      <c r="V1106" s="1157"/>
      <c r="W1106" s="1157"/>
      <c r="X1106" s="1157"/>
      <c r="Y1106" s="1157"/>
      <c r="Z1106" s="1157"/>
      <c r="AA1106" s="1157"/>
      <c r="AB1106" s="1201"/>
      <c r="AC1106" s="1201"/>
      <c r="AD1106" s="1201"/>
      <c r="AE1106" s="1201"/>
      <c r="AF1106" s="1157"/>
      <c r="AG1106" s="1157"/>
      <c r="AH1106" s="1157"/>
      <c r="AI1106" s="1157"/>
      <c r="AJ1106" s="1157"/>
      <c r="AK1106" s="1157"/>
      <c r="AL1106" s="1157"/>
      <c r="AM1106" s="1157"/>
      <c r="AN1106" s="1157"/>
      <c r="AO1106" s="1157"/>
      <c r="AP1106" s="1157"/>
      <c r="AQ1106" s="1157"/>
      <c r="AR1106" s="1157"/>
      <c r="AS1106" s="1157"/>
      <c r="AT1106" s="1157"/>
      <c r="AU1106" s="1157"/>
      <c r="AV1106" s="1157"/>
      <c r="AW1106" s="1157"/>
      <c r="AX1106" s="1157"/>
      <c r="AY1106" s="1157"/>
      <c r="AZ1106" s="1157"/>
      <c r="BA1106" s="1157"/>
      <c r="BB1106" s="1157"/>
      <c r="BC1106" s="1157"/>
      <c r="BD1106" s="1157"/>
      <c r="BE1106" s="1157"/>
      <c r="BF1106" s="1157"/>
      <c r="BG1106" s="1157"/>
      <c r="BH1106" s="1157"/>
      <c r="BI1106" s="1157"/>
      <c r="BJ1106" s="1157"/>
      <c r="BK1106" s="1157"/>
      <c r="BL1106" s="1157"/>
      <c r="BM1106" s="1157"/>
      <c r="BN1106" s="1157"/>
      <c r="BO1106" s="1157"/>
      <c r="BP1106" s="1157"/>
      <c r="BQ1106" s="1157"/>
      <c r="BR1106" s="1157"/>
      <c r="BS1106" s="1201"/>
      <c r="BT1106" s="1157"/>
      <c r="BU1106" s="1157"/>
      <c r="BV1106" s="1157"/>
      <c r="BW1106" s="1157"/>
      <c r="BX1106" s="1157"/>
      <c r="BY1106" s="1157"/>
      <c r="BZ1106" s="1157"/>
      <c r="CA1106" s="1157"/>
      <c r="CB1106" s="1157"/>
      <c r="CC1106" s="1157"/>
      <c r="CD1106" s="1157"/>
      <c r="CE1106" s="1157"/>
      <c r="CF1106" s="1157"/>
      <c r="CG1106" s="1157"/>
      <c r="CH1106" s="1157"/>
      <c r="CI1106" s="1157"/>
      <c r="CJ1106" s="1157"/>
      <c r="CK1106" s="1157"/>
      <c r="CL1106" s="1157"/>
      <c r="CM1106" s="1201"/>
      <c r="CN1106" s="1201"/>
      <c r="CO1106" s="1202"/>
      <c r="CQ1106" s="2118"/>
    </row>
    <row r="1107" spans="1:95" s="701" customFormat="1">
      <c r="A1107" s="1138"/>
      <c r="B1107" s="1156"/>
      <c r="C1107" s="1132"/>
      <c r="D1107" s="1132"/>
      <c r="E1107" s="1133"/>
      <c r="F1107" s="1151"/>
      <c r="G1107" s="1150"/>
      <c r="H1107" s="1136"/>
      <c r="I1107" s="1157"/>
      <c r="J1107" s="1157"/>
      <c r="K1107" s="1157"/>
      <c r="L1107" s="1157"/>
      <c r="M1107" s="1157"/>
      <c r="N1107" s="1157"/>
      <c r="O1107" s="1157"/>
      <c r="P1107" s="1157"/>
      <c r="Q1107" s="1157"/>
      <c r="R1107" s="1157"/>
      <c r="S1107" s="1157"/>
      <c r="T1107" s="1157"/>
      <c r="U1107" s="1157"/>
      <c r="V1107" s="1157"/>
      <c r="W1107" s="1157"/>
      <c r="X1107" s="1157"/>
      <c r="Y1107" s="1157"/>
      <c r="Z1107" s="1157"/>
      <c r="AA1107" s="1157"/>
      <c r="AB1107" s="1201"/>
      <c r="AC1107" s="1201"/>
      <c r="AD1107" s="1201"/>
      <c r="AE1107" s="1201"/>
      <c r="AF1107" s="1157"/>
      <c r="AG1107" s="1157"/>
      <c r="AH1107" s="1157"/>
      <c r="AI1107" s="1157"/>
      <c r="AJ1107" s="1157"/>
      <c r="AK1107" s="1157"/>
      <c r="AL1107" s="1157"/>
      <c r="AM1107" s="1157"/>
      <c r="AN1107" s="1157"/>
      <c r="AO1107" s="1157"/>
      <c r="AP1107" s="1157"/>
      <c r="AQ1107" s="1157"/>
      <c r="AR1107" s="1157"/>
      <c r="AS1107" s="1157"/>
      <c r="AT1107" s="1157"/>
      <c r="AU1107" s="1157"/>
      <c r="AV1107" s="1157"/>
      <c r="AW1107" s="1157"/>
      <c r="AX1107" s="1157"/>
      <c r="AY1107" s="1157"/>
      <c r="AZ1107" s="1157"/>
      <c r="BA1107" s="1157"/>
      <c r="BB1107" s="1157"/>
      <c r="BC1107" s="1157"/>
      <c r="BD1107" s="1157"/>
      <c r="BE1107" s="1157"/>
      <c r="BF1107" s="1157"/>
      <c r="BG1107" s="1157"/>
      <c r="BH1107" s="1157"/>
      <c r="BI1107" s="1157"/>
      <c r="BJ1107" s="1157"/>
      <c r="BK1107" s="1157"/>
      <c r="BL1107" s="1157"/>
      <c r="BM1107" s="1157"/>
      <c r="BN1107" s="1157"/>
      <c r="BO1107" s="1157"/>
      <c r="BP1107" s="1157"/>
      <c r="BQ1107" s="1157"/>
      <c r="BR1107" s="1157"/>
      <c r="BS1107" s="1201"/>
      <c r="BT1107" s="1157"/>
      <c r="BU1107" s="1157"/>
      <c r="BV1107" s="1157"/>
      <c r="BW1107" s="1157"/>
      <c r="BX1107" s="1157"/>
      <c r="BY1107" s="1157"/>
      <c r="BZ1107" s="1157"/>
      <c r="CA1107" s="1157"/>
      <c r="CB1107" s="1157"/>
      <c r="CC1107" s="1157"/>
      <c r="CD1107" s="1157"/>
      <c r="CE1107" s="1157"/>
      <c r="CF1107" s="1157"/>
      <c r="CG1107" s="1157"/>
      <c r="CH1107" s="1157"/>
      <c r="CI1107" s="1157"/>
      <c r="CJ1107" s="1157"/>
      <c r="CK1107" s="1157"/>
      <c r="CL1107" s="1157"/>
      <c r="CM1107" s="1201"/>
      <c r="CN1107" s="1201"/>
      <c r="CO1107" s="1202"/>
      <c r="CQ1107" s="2118"/>
    </row>
    <row r="1108" spans="1:95" s="701" customFormat="1">
      <c r="A1108" s="1138"/>
      <c r="B1108" s="1156"/>
      <c r="C1108" s="1132"/>
      <c r="D1108" s="1132"/>
      <c r="E1108" s="1133"/>
      <c r="F1108" s="1151"/>
      <c r="G1108" s="1150"/>
      <c r="H1108" s="1136"/>
      <c r="I1108" s="1157"/>
      <c r="J1108" s="1157"/>
      <c r="K1108" s="1157"/>
      <c r="L1108" s="1157"/>
      <c r="M1108" s="1157"/>
      <c r="N1108" s="1157"/>
      <c r="O1108" s="1157"/>
      <c r="P1108" s="1157"/>
      <c r="Q1108" s="1157"/>
      <c r="R1108" s="1157"/>
      <c r="S1108" s="1157"/>
      <c r="T1108" s="1157"/>
      <c r="U1108" s="1157"/>
      <c r="V1108" s="1157"/>
      <c r="W1108" s="1157"/>
      <c r="X1108" s="1157"/>
      <c r="Y1108" s="1157"/>
      <c r="Z1108" s="1157"/>
      <c r="AA1108" s="1157"/>
      <c r="AB1108" s="1201"/>
      <c r="AC1108" s="1201"/>
      <c r="AD1108" s="1201"/>
      <c r="AE1108" s="1201"/>
      <c r="AF1108" s="1157"/>
      <c r="AG1108" s="1157"/>
      <c r="AH1108" s="1157"/>
      <c r="AI1108" s="1157"/>
      <c r="AJ1108" s="1157"/>
      <c r="AK1108" s="1157"/>
      <c r="AL1108" s="1157"/>
      <c r="AM1108" s="1157"/>
      <c r="AN1108" s="1157"/>
      <c r="AO1108" s="1157"/>
      <c r="AP1108" s="1157"/>
      <c r="AQ1108" s="1157"/>
      <c r="AR1108" s="1157"/>
      <c r="AS1108" s="1157"/>
      <c r="AT1108" s="1157"/>
      <c r="AU1108" s="1157"/>
      <c r="AV1108" s="1157"/>
      <c r="AW1108" s="1157"/>
      <c r="AX1108" s="1157"/>
      <c r="AY1108" s="1157"/>
      <c r="AZ1108" s="1157"/>
      <c r="BA1108" s="1157"/>
      <c r="BB1108" s="1157"/>
      <c r="BC1108" s="1157"/>
      <c r="BD1108" s="1157"/>
      <c r="BE1108" s="1157"/>
      <c r="BF1108" s="1157"/>
      <c r="BG1108" s="1157"/>
      <c r="BH1108" s="1157"/>
      <c r="BI1108" s="1157"/>
      <c r="BJ1108" s="1157"/>
      <c r="BK1108" s="1157"/>
      <c r="BL1108" s="1157"/>
      <c r="BM1108" s="1157"/>
      <c r="BN1108" s="1157"/>
      <c r="BO1108" s="1157"/>
      <c r="BP1108" s="1157"/>
      <c r="BQ1108" s="1157"/>
      <c r="BR1108" s="1157"/>
      <c r="BS1108" s="1201"/>
      <c r="BT1108" s="1157"/>
      <c r="BU1108" s="1157"/>
      <c r="BV1108" s="1157"/>
      <c r="BW1108" s="1157"/>
      <c r="BX1108" s="1157"/>
      <c r="BY1108" s="1157"/>
      <c r="BZ1108" s="1157"/>
      <c r="CA1108" s="1157"/>
      <c r="CB1108" s="1157"/>
      <c r="CC1108" s="1157"/>
      <c r="CD1108" s="1157"/>
      <c r="CE1108" s="1157"/>
      <c r="CF1108" s="1157"/>
      <c r="CG1108" s="1157"/>
      <c r="CH1108" s="1157"/>
      <c r="CI1108" s="1157"/>
      <c r="CJ1108" s="1157"/>
      <c r="CK1108" s="1157"/>
      <c r="CL1108" s="1157"/>
      <c r="CM1108" s="1201"/>
      <c r="CN1108" s="1201"/>
      <c r="CO1108" s="1202"/>
      <c r="CQ1108" s="2118"/>
    </row>
    <row r="1109" spans="1:95" s="701" customFormat="1">
      <c r="A1109" s="1138"/>
      <c r="B1109" s="1156"/>
      <c r="C1109" s="1132"/>
      <c r="D1109" s="1132"/>
      <c r="E1109" s="1133"/>
      <c r="F1109" s="1151"/>
      <c r="G1109" s="1150"/>
      <c r="H1109" s="1136"/>
      <c r="I1109" s="1157"/>
      <c r="J1109" s="1157"/>
      <c r="K1109" s="1157"/>
      <c r="L1109" s="1157"/>
      <c r="M1109" s="1157"/>
      <c r="N1109" s="1157"/>
      <c r="O1109" s="1157"/>
      <c r="P1109" s="1157"/>
      <c r="Q1109" s="1157"/>
      <c r="R1109" s="1157"/>
      <c r="S1109" s="1157"/>
      <c r="T1109" s="1157"/>
      <c r="U1109" s="1157"/>
      <c r="V1109" s="1157"/>
      <c r="W1109" s="1157"/>
      <c r="X1109" s="1157"/>
      <c r="Y1109" s="1157"/>
      <c r="Z1109" s="1157"/>
      <c r="AA1109" s="1157"/>
      <c r="AB1109" s="1201"/>
      <c r="AC1109" s="1201"/>
      <c r="AD1109" s="1201"/>
      <c r="AE1109" s="1201"/>
      <c r="AF1109" s="1157"/>
      <c r="AG1109" s="1157"/>
      <c r="AH1109" s="1157"/>
      <c r="AI1109" s="1157"/>
      <c r="AJ1109" s="1157"/>
      <c r="AK1109" s="1157"/>
      <c r="AL1109" s="1157"/>
      <c r="AM1109" s="1157"/>
      <c r="AN1109" s="1157"/>
      <c r="AO1109" s="1157"/>
      <c r="AP1109" s="1157"/>
      <c r="AQ1109" s="1157"/>
      <c r="AR1109" s="1157"/>
      <c r="AS1109" s="1157"/>
      <c r="AT1109" s="1157"/>
      <c r="AU1109" s="1157"/>
      <c r="AV1109" s="1157"/>
      <c r="AW1109" s="1157"/>
      <c r="AX1109" s="1157"/>
      <c r="AY1109" s="1157"/>
      <c r="AZ1109" s="1157"/>
      <c r="BA1109" s="1157"/>
      <c r="BB1109" s="1157"/>
      <c r="BC1109" s="1157"/>
      <c r="BD1109" s="1157"/>
      <c r="BE1109" s="1157"/>
      <c r="BF1109" s="1157"/>
      <c r="BG1109" s="1157"/>
      <c r="BH1109" s="1157"/>
      <c r="BI1109" s="1157"/>
      <c r="BJ1109" s="1157"/>
      <c r="BK1109" s="1157"/>
      <c r="BL1109" s="1157"/>
      <c r="BM1109" s="1157"/>
      <c r="BN1109" s="1157"/>
      <c r="BO1109" s="1157"/>
      <c r="BP1109" s="1157"/>
      <c r="BQ1109" s="1157"/>
      <c r="BR1109" s="1157"/>
      <c r="BS1109" s="1201"/>
      <c r="BT1109" s="1157"/>
      <c r="BU1109" s="1157"/>
      <c r="BV1109" s="1157"/>
      <c r="BW1109" s="1157"/>
      <c r="BX1109" s="1157"/>
      <c r="BY1109" s="1157"/>
      <c r="BZ1109" s="1157"/>
      <c r="CA1109" s="1157"/>
      <c r="CB1109" s="1157"/>
      <c r="CC1109" s="1157"/>
      <c r="CD1109" s="1157"/>
      <c r="CE1109" s="1157"/>
      <c r="CF1109" s="1157"/>
      <c r="CG1109" s="1157"/>
      <c r="CH1109" s="1157"/>
      <c r="CI1109" s="1157"/>
      <c r="CJ1109" s="1157"/>
      <c r="CK1109" s="1157"/>
      <c r="CL1109" s="1157"/>
      <c r="CM1109" s="1201"/>
      <c r="CN1109" s="1201"/>
      <c r="CO1109" s="1202"/>
      <c r="CQ1109" s="2118"/>
    </row>
    <row r="1110" spans="1:95" s="701" customFormat="1">
      <c r="A1110" s="1138"/>
      <c r="B1110" s="1156"/>
      <c r="C1110" s="1132"/>
      <c r="D1110" s="1132"/>
      <c r="E1110" s="1133"/>
      <c r="F1110" s="1151"/>
      <c r="G1110" s="1150"/>
      <c r="H1110" s="1136"/>
      <c r="I1110" s="1157"/>
      <c r="J1110" s="1157"/>
      <c r="K1110" s="1157"/>
      <c r="L1110" s="1157"/>
      <c r="M1110" s="1157"/>
      <c r="N1110" s="1157"/>
      <c r="O1110" s="1157"/>
      <c r="P1110" s="1157"/>
      <c r="Q1110" s="1157"/>
      <c r="R1110" s="1157"/>
      <c r="S1110" s="1157"/>
      <c r="T1110" s="1157"/>
      <c r="U1110" s="1157"/>
      <c r="V1110" s="1157"/>
      <c r="W1110" s="1157"/>
      <c r="X1110" s="1157"/>
      <c r="Y1110" s="1157"/>
      <c r="Z1110" s="1157"/>
      <c r="AA1110" s="1157"/>
      <c r="AB1110" s="1201"/>
      <c r="AC1110" s="1201"/>
      <c r="AD1110" s="1201"/>
      <c r="AE1110" s="1201"/>
      <c r="AF1110" s="1157"/>
      <c r="AG1110" s="1157"/>
      <c r="AH1110" s="1157"/>
      <c r="AI1110" s="1157"/>
      <c r="AJ1110" s="1157"/>
      <c r="AK1110" s="1157"/>
      <c r="AL1110" s="1157"/>
      <c r="AM1110" s="1157"/>
      <c r="AN1110" s="1157"/>
      <c r="AO1110" s="1157"/>
      <c r="AP1110" s="1157"/>
      <c r="AQ1110" s="1157"/>
      <c r="AR1110" s="1157"/>
      <c r="AS1110" s="1157"/>
      <c r="AT1110" s="1157"/>
      <c r="AU1110" s="1157"/>
      <c r="AV1110" s="1157"/>
      <c r="AW1110" s="1157"/>
      <c r="AX1110" s="1157"/>
      <c r="AY1110" s="1157"/>
      <c r="AZ1110" s="1157"/>
      <c r="BA1110" s="1157"/>
      <c r="BB1110" s="1157"/>
      <c r="BC1110" s="1157"/>
      <c r="BD1110" s="1157"/>
      <c r="BE1110" s="1157"/>
      <c r="BF1110" s="1157"/>
      <c r="BG1110" s="1157"/>
      <c r="BH1110" s="1157"/>
      <c r="BI1110" s="1157"/>
      <c r="BJ1110" s="1157"/>
      <c r="BK1110" s="1157"/>
      <c r="BL1110" s="1157"/>
      <c r="BM1110" s="1157"/>
      <c r="BN1110" s="1157"/>
      <c r="BO1110" s="1157"/>
      <c r="BP1110" s="1157"/>
      <c r="BQ1110" s="1157"/>
      <c r="BR1110" s="1157"/>
      <c r="BS1110" s="1201"/>
      <c r="BT1110" s="1157"/>
      <c r="BU1110" s="1157"/>
      <c r="BV1110" s="1157"/>
      <c r="BW1110" s="1157"/>
      <c r="BX1110" s="1157"/>
      <c r="BY1110" s="1157"/>
      <c r="BZ1110" s="1157"/>
      <c r="CA1110" s="1157"/>
      <c r="CB1110" s="1157"/>
      <c r="CC1110" s="1157"/>
      <c r="CD1110" s="1157"/>
      <c r="CE1110" s="1157"/>
      <c r="CF1110" s="1157"/>
      <c r="CG1110" s="1157"/>
      <c r="CH1110" s="1157"/>
      <c r="CI1110" s="1157"/>
      <c r="CJ1110" s="1157"/>
      <c r="CK1110" s="1157"/>
      <c r="CL1110" s="1157"/>
      <c r="CM1110" s="1201"/>
      <c r="CN1110" s="1201"/>
      <c r="CO1110" s="1202"/>
      <c r="CQ1110" s="2118"/>
    </row>
    <row r="1111" spans="1:95" s="701" customFormat="1">
      <c r="A1111" s="1138"/>
      <c r="B1111" s="1156"/>
      <c r="C1111" s="1132"/>
      <c r="D1111" s="1132"/>
      <c r="E1111" s="1133"/>
      <c r="F1111" s="1151"/>
      <c r="G1111" s="1150"/>
      <c r="H1111" s="1136"/>
      <c r="I1111" s="1157"/>
      <c r="J1111" s="1157"/>
      <c r="K1111" s="1157"/>
      <c r="L1111" s="1157"/>
      <c r="M1111" s="1157"/>
      <c r="N1111" s="1157"/>
      <c r="O1111" s="1157"/>
      <c r="P1111" s="1157"/>
      <c r="Q1111" s="1157"/>
      <c r="R1111" s="1157"/>
      <c r="S1111" s="1157"/>
      <c r="T1111" s="1157"/>
      <c r="U1111" s="1157"/>
      <c r="V1111" s="1157"/>
      <c r="W1111" s="1157"/>
      <c r="X1111" s="1157"/>
      <c r="Y1111" s="1157"/>
      <c r="Z1111" s="1157"/>
      <c r="AA1111" s="1157"/>
      <c r="AB1111" s="1201"/>
      <c r="AC1111" s="1201"/>
      <c r="AD1111" s="1201"/>
      <c r="AE1111" s="1201"/>
      <c r="AF1111" s="1157"/>
      <c r="AG1111" s="1157"/>
      <c r="AH1111" s="1157"/>
      <c r="AI1111" s="1157"/>
      <c r="AJ1111" s="1157"/>
      <c r="AK1111" s="1157"/>
      <c r="AL1111" s="1157"/>
      <c r="AM1111" s="1157"/>
      <c r="AN1111" s="1157"/>
      <c r="AO1111" s="1157"/>
      <c r="AP1111" s="1157"/>
      <c r="AQ1111" s="1157"/>
      <c r="AR1111" s="1157"/>
      <c r="AS1111" s="1157"/>
      <c r="AT1111" s="1157"/>
      <c r="AU1111" s="1157"/>
      <c r="AV1111" s="1157"/>
      <c r="AW1111" s="1157"/>
      <c r="AX1111" s="1157"/>
      <c r="AY1111" s="1157"/>
      <c r="AZ1111" s="1157"/>
      <c r="BA1111" s="1157"/>
      <c r="BB1111" s="1157"/>
      <c r="BC1111" s="1157"/>
      <c r="BD1111" s="1157"/>
      <c r="BE1111" s="1157"/>
      <c r="BF1111" s="1157"/>
      <c r="BG1111" s="1157"/>
      <c r="BH1111" s="1157"/>
      <c r="BI1111" s="1157"/>
      <c r="BJ1111" s="1157"/>
      <c r="BK1111" s="1157"/>
      <c r="BL1111" s="1157"/>
      <c r="BM1111" s="1157"/>
      <c r="BN1111" s="1157"/>
      <c r="BO1111" s="1157"/>
      <c r="BP1111" s="1157"/>
      <c r="BQ1111" s="1157"/>
      <c r="BR1111" s="1157"/>
      <c r="BS1111" s="1201"/>
      <c r="BT1111" s="1157"/>
      <c r="BU1111" s="1157"/>
      <c r="BV1111" s="1157"/>
      <c r="BW1111" s="1157"/>
      <c r="BX1111" s="1157"/>
      <c r="BY1111" s="1157"/>
      <c r="BZ1111" s="1157"/>
      <c r="CA1111" s="1157"/>
      <c r="CB1111" s="1157"/>
      <c r="CC1111" s="1157"/>
      <c r="CD1111" s="1157"/>
      <c r="CE1111" s="1157"/>
      <c r="CF1111" s="1157"/>
      <c r="CG1111" s="1157"/>
      <c r="CH1111" s="1157"/>
      <c r="CI1111" s="1157"/>
      <c r="CJ1111" s="1157"/>
      <c r="CK1111" s="1157"/>
      <c r="CL1111" s="1157"/>
      <c r="CM1111" s="1201"/>
      <c r="CN1111" s="1201"/>
      <c r="CO1111" s="1202"/>
      <c r="CQ1111" s="2118"/>
    </row>
    <row r="1112" spans="1:95" s="701" customFormat="1">
      <c r="A1112" s="1138"/>
      <c r="B1112" s="1156"/>
      <c r="C1112" s="1132"/>
      <c r="D1112" s="1132"/>
      <c r="E1112" s="1133"/>
      <c r="F1112" s="1151"/>
      <c r="G1112" s="1150"/>
      <c r="H1112" s="1136"/>
      <c r="I1112" s="1157"/>
      <c r="J1112" s="1157"/>
      <c r="K1112" s="1157"/>
      <c r="L1112" s="1157"/>
      <c r="M1112" s="1157"/>
      <c r="N1112" s="1157"/>
      <c r="O1112" s="1157"/>
      <c r="P1112" s="1157"/>
      <c r="Q1112" s="1157"/>
      <c r="R1112" s="1157"/>
      <c r="S1112" s="1157"/>
      <c r="T1112" s="1157"/>
      <c r="U1112" s="1157"/>
      <c r="V1112" s="1157"/>
      <c r="W1112" s="1157"/>
      <c r="X1112" s="1157"/>
      <c r="Y1112" s="1157"/>
      <c r="Z1112" s="1157"/>
      <c r="AA1112" s="1157"/>
      <c r="AB1112" s="1201"/>
      <c r="AC1112" s="1201"/>
      <c r="AD1112" s="1201"/>
      <c r="AE1112" s="1201"/>
      <c r="AF1112" s="1157"/>
      <c r="AG1112" s="1157"/>
      <c r="AH1112" s="1157"/>
      <c r="AI1112" s="1157"/>
      <c r="AJ1112" s="1157"/>
      <c r="AK1112" s="1157"/>
      <c r="AL1112" s="1157"/>
      <c r="AM1112" s="1157"/>
      <c r="AN1112" s="1157"/>
      <c r="AO1112" s="1157"/>
      <c r="AP1112" s="1157"/>
      <c r="AQ1112" s="1157"/>
      <c r="AR1112" s="1157"/>
      <c r="AS1112" s="1157"/>
      <c r="AT1112" s="1157"/>
      <c r="AU1112" s="1157"/>
      <c r="AV1112" s="1157"/>
      <c r="AW1112" s="1157"/>
      <c r="AX1112" s="1157"/>
      <c r="AY1112" s="1157"/>
      <c r="AZ1112" s="1157"/>
      <c r="BA1112" s="1157"/>
      <c r="BB1112" s="1157"/>
      <c r="BC1112" s="1157"/>
      <c r="BD1112" s="1157"/>
      <c r="BE1112" s="1157"/>
      <c r="BF1112" s="1157"/>
      <c r="BG1112" s="1157"/>
      <c r="BH1112" s="1157"/>
      <c r="BI1112" s="1157"/>
      <c r="BJ1112" s="1157"/>
      <c r="BK1112" s="1157"/>
      <c r="BL1112" s="1157"/>
      <c r="BM1112" s="1157"/>
      <c r="BN1112" s="1157"/>
      <c r="BO1112" s="1157"/>
      <c r="BP1112" s="1157"/>
      <c r="BQ1112" s="1157"/>
      <c r="BR1112" s="1157"/>
      <c r="BS1112" s="1201"/>
      <c r="BT1112" s="1157"/>
      <c r="BU1112" s="1157"/>
      <c r="BV1112" s="1157"/>
      <c r="BW1112" s="1157"/>
      <c r="BX1112" s="1157"/>
      <c r="BY1112" s="1157"/>
      <c r="BZ1112" s="1157"/>
      <c r="CA1112" s="1157"/>
      <c r="CB1112" s="1157"/>
      <c r="CC1112" s="1157"/>
      <c r="CD1112" s="1157"/>
      <c r="CE1112" s="1157"/>
      <c r="CF1112" s="1157"/>
      <c r="CG1112" s="1157"/>
      <c r="CH1112" s="1157"/>
      <c r="CI1112" s="1157"/>
      <c r="CJ1112" s="1157"/>
      <c r="CK1112" s="1157"/>
      <c r="CL1112" s="1157"/>
      <c r="CM1112" s="1201"/>
      <c r="CN1112" s="1201"/>
      <c r="CO1112" s="1202"/>
      <c r="CQ1112" s="2118"/>
    </row>
    <row r="1113" spans="1:95" s="701" customFormat="1">
      <c r="A1113" s="1138"/>
      <c r="B1113" s="1156"/>
      <c r="C1113" s="1132"/>
      <c r="D1113" s="1132"/>
      <c r="E1113" s="1133"/>
      <c r="F1113" s="1151"/>
      <c r="G1113" s="1150"/>
      <c r="H1113" s="1136"/>
      <c r="I1113" s="1157"/>
      <c r="J1113" s="1157"/>
      <c r="K1113" s="1157"/>
      <c r="L1113" s="1157"/>
      <c r="M1113" s="1157"/>
      <c r="N1113" s="1157"/>
      <c r="O1113" s="1157"/>
      <c r="P1113" s="1157"/>
      <c r="Q1113" s="1157"/>
      <c r="R1113" s="1157"/>
      <c r="S1113" s="1157"/>
      <c r="T1113" s="1157"/>
      <c r="U1113" s="1157"/>
      <c r="V1113" s="1157"/>
      <c r="W1113" s="1157"/>
      <c r="X1113" s="1157"/>
      <c r="Y1113" s="1157"/>
      <c r="Z1113" s="1157"/>
      <c r="AA1113" s="1157"/>
      <c r="AB1113" s="1201"/>
      <c r="AC1113" s="1201"/>
      <c r="AD1113" s="1201"/>
      <c r="AE1113" s="1201"/>
      <c r="AF1113" s="1157"/>
      <c r="AG1113" s="1157"/>
      <c r="AH1113" s="1157"/>
      <c r="AI1113" s="1157"/>
      <c r="AJ1113" s="1157"/>
      <c r="AK1113" s="1157"/>
      <c r="AL1113" s="1157"/>
      <c r="AM1113" s="1157"/>
      <c r="AN1113" s="1157"/>
      <c r="AO1113" s="1157"/>
      <c r="AP1113" s="1157"/>
      <c r="AQ1113" s="1157"/>
      <c r="AR1113" s="1157"/>
      <c r="AS1113" s="1157"/>
      <c r="AT1113" s="1157"/>
      <c r="AU1113" s="1157"/>
      <c r="AV1113" s="1157"/>
      <c r="AW1113" s="1157"/>
      <c r="AX1113" s="1157"/>
      <c r="AY1113" s="1157"/>
      <c r="AZ1113" s="1157"/>
      <c r="BA1113" s="1157"/>
      <c r="BB1113" s="1157"/>
      <c r="BC1113" s="1157"/>
      <c r="BD1113" s="1157"/>
      <c r="BE1113" s="1157"/>
      <c r="BF1113" s="1157"/>
      <c r="BG1113" s="1157"/>
      <c r="BH1113" s="1157"/>
      <c r="BI1113" s="1157"/>
      <c r="BJ1113" s="1157"/>
      <c r="BK1113" s="1157"/>
      <c r="BL1113" s="1157"/>
      <c r="BM1113" s="1157"/>
      <c r="BN1113" s="1157"/>
      <c r="BO1113" s="1157"/>
      <c r="BP1113" s="1157"/>
      <c r="BQ1113" s="1157"/>
      <c r="BR1113" s="1157"/>
      <c r="BS1113" s="1201"/>
      <c r="BT1113" s="1157"/>
      <c r="BU1113" s="1157"/>
      <c r="BV1113" s="1157"/>
      <c r="BW1113" s="1157"/>
      <c r="BX1113" s="1157"/>
      <c r="BY1113" s="1157"/>
      <c r="BZ1113" s="1157"/>
      <c r="CA1113" s="1157"/>
      <c r="CB1113" s="1157"/>
      <c r="CC1113" s="1157"/>
      <c r="CD1113" s="1157"/>
      <c r="CE1113" s="1157"/>
      <c r="CF1113" s="1157"/>
      <c r="CG1113" s="1157"/>
      <c r="CH1113" s="1157"/>
      <c r="CI1113" s="1157"/>
      <c r="CJ1113" s="1157"/>
      <c r="CK1113" s="1157"/>
      <c r="CL1113" s="1157"/>
      <c r="CM1113" s="1201"/>
      <c r="CN1113" s="1201"/>
      <c r="CO1113" s="1202"/>
      <c r="CQ1113" s="2118"/>
    </row>
    <row r="1114" spans="1:95" s="701" customFormat="1">
      <c r="A1114" s="1138"/>
      <c r="B1114" s="1156"/>
      <c r="C1114" s="1132"/>
      <c r="D1114" s="1132"/>
      <c r="E1114" s="1133"/>
      <c r="F1114" s="1151"/>
      <c r="G1114" s="1150"/>
      <c r="H1114" s="1136"/>
      <c r="I1114" s="1157"/>
      <c r="J1114" s="1157"/>
      <c r="K1114" s="1157"/>
      <c r="L1114" s="1157"/>
      <c r="M1114" s="1157"/>
      <c r="N1114" s="1157"/>
      <c r="O1114" s="1157"/>
      <c r="P1114" s="1157"/>
      <c r="Q1114" s="1157"/>
      <c r="R1114" s="1157"/>
      <c r="S1114" s="1157"/>
      <c r="T1114" s="1157"/>
      <c r="U1114" s="1157"/>
      <c r="V1114" s="1157"/>
      <c r="W1114" s="1157"/>
      <c r="X1114" s="1157"/>
      <c r="Y1114" s="1157"/>
      <c r="Z1114" s="1157"/>
      <c r="AA1114" s="1157"/>
      <c r="AB1114" s="1201"/>
      <c r="AC1114" s="1201"/>
      <c r="AD1114" s="1201"/>
      <c r="AE1114" s="1201"/>
      <c r="AF1114" s="1157"/>
      <c r="AG1114" s="1157"/>
      <c r="AH1114" s="1157"/>
      <c r="AI1114" s="1157"/>
      <c r="AJ1114" s="1157"/>
      <c r="AK1114" s="1157"/>
      <c r="AL1114" s="1157"/>
      <c r="AM1114" s="1157"/>
      <c r="AN1114" s="1157"/>
      <c r="AO1114" s="1157"/>
      <c r="AP1114" s="1157"/>
      <c r="AQ1114" s="1157"/>
      <c r="AR1114" s="1157"/>
      <c r="AS1114" s="1157"/>
      <c r="AT1114" s="1157"/>
      <c r="AU1114" s="1157"/>
      <c r="AV1114" s="1157"/>
      <c r="AW1114" s="1157"/>
      <c r="AX1114" s="1157"/>
      <c r="AY1114" s="1157"/>
      <c r="AZ1114" s="1157"/>
      <c r="BA1114" s="1157"/>
      <c r="BB1114" s="1157"/>
      <c r="BC1114" s="1157"/>
      <c r="BD1114" s="1157"/>
      <c r="BE1114" s="1157"/>
      <c r="BF1114" s="1157"/>
      <c r="BG1114" s="1157"/>
      <c r="BH1114" s="1157"/>
      <c r="BI1114" s="1157"/>
      <c r="BJ1114" s="1157"/>
      <c r="BK1114" s="1157"/>
      <c r="BL1114" s="1157"/>
      <c r="BM1114" s="1157"/>
      <c r="BN1114" s="1157"/>
      <c r="BO1114" s="1157"/>
      <c r="BP1114" s="1157"/>
      <c r="BQ1114" s="1157"/>
      <c r="BR1114" s="1157"/>
      <c r="BS1114" s="1201"/>
      <c r="BT1114" s="1157"/>
      <c r="BU1114" s="1157"/>
      <c r="BV1114" s="1157"/>
      <c r="BW1114" s="1157"/>
      <c r="BX1114" s="1157"/>
      <c r="BY1114" s="1157"/>
      <c r="BZ1114" s="1157"/>
      <c r="CA1114" s="1157"/>
      <c r="CB1114" s="1157"/>
      <c r="CC1114" s="1157"/>
      <c r="CD1114" s="1157"/>
      <c r="CE1114" s="1157"/>
      <c r="CF1114" s="1157"/>
      <c r="CG1114" s="1157"/>
      <c r="CH1114" s="1157"/>
      <c r="CI1114" s="1157"/>
      <c r="CJ1114" s="1157"/>
      <c r="CK1114" s="1157"/>
      <c r="CL1114" s="1157"/>
      <c r="CM1114" s="1201"/>
      <c r="CN1114" s="1201"/>
      <c r="CO1114" s="1202"/>
      <c r="CQ1114" s="2118"/>
    </row>
    <row r="1115" spans="1:95" s="701" customFormat="1">
      <c r="A1115" s="1138"/>
      <c r="B1115" s="1156"/>
      <c r="C1115" s="1132"/>
      <c r="D1115" s="1132"/>
      <c r="E1115" s="1133"/>
      <c r="F1115" s="1151"/>
      <c r="G1115" s="1150"/>
      <c r="H1115" s="1136"/>
      <c r="I1115" s="1157"/>
      <c r="J1115" s="1157"/>
      <c r="K1115" s="1157"/>
      <c r="L1115" s="1157"/>
      <c r="M1115" s="1157"/>
      <c r="N1115" s="1157"/>
      <c r="O1115" s="1157"/>
      <c r="P1115" s="1157"/>
      <c r="Q1115" s="1157"/>
      <c r="R1115" s="1157"/>
      <c r="S1115" s="1157"/>
      <c r="T1115" s="1157"/>
      <c r="U1115" s="1157"/>
      <c r="V1115" s="1157"/>
      <c r="W1115" s="1157"/>
      <c r="X1115" s="1157"/>
      <c r="Y1115" s="1157"/>
      <c r="Z1115" s="1157"/>
      <c r="AA1115" s="1157"/>
      <c r="AB1115" s="1201"/>
      <c r="AC1115" s="1201"/>
      <c r="AD1115" s="1201"/>
      <c r="AE1115" s="1201"/>
      <c r="AF1115" s="1157"/>
      <c r="AG1115" s="1157"/>
      <c r="AH1115" s="1157"/>
      <c r="AI1115" s="1157"/>
      <c r="AJ1115" s="1157"/>
      <c r="AK1115" s="1157"/>
      <c r="AL1115" s="1157"/>
      <c r="AM1115" s="1157"/>
      <c r="AN1115" s="1157"/>
      <c r="AO1115" s="1157"/>
      <c r="AP1115" s="1157"/>
      <c r="AQ1115" s="1157"/>
      <c r="AR1115" s="1157"/>
      <c r="AS1115" s="1157"/>
      <c r="AT1115" s="1157"/>
      <c r="AU1115" s="1157"/>
      <c r="AV1115" s="1157"/>
      <c r="AW1115" s="1157"/>
      <c r="AX1115" s="1157"/>
      <c r="AY1115" s="1157"/>
      <c r="AZ1115" s="1157"/>
      <c r="BA1115" s="1157"/>
      <c r="BB1115" s="1157"/>
      <c r="BC1115" s="1157"/>
      <c r="BD1115" s="1157"/>
      <c r="BE1115" s="1157"/>
      <c r="BF1115" s="1157"/>
      <c r="BG1115" s="1157"/>
      <c r="BH1115" s="1157"/>
      <c r="BI1115" s="1157"/>
      <c r="BJ1115" s="1157"/>
      <c r="BK1115" s="1157"/>
      <c r="BL1115" s="1157"/>
      <c r="BM1115" s="1157"/>
      <c r="BN1115" s="1157"/>
      <c r="BO1115" s="1157"/>
      <c r="BP1115" s="1157"/>
      <c r="BQ1115" s="1157"/>
      <c r="BR1115" s="1157"/>
      <c r="BS1115" s="1201"/>
      <c r="BT1115" s="1157"/>
      <c r="BU1115" s="1157"/>
      <c r="BV1115" s="1157"/>
      <c r="BW1115" s="1157"/>
      <c r="BX1115" s="1157"/>
      <c r="BY1115" s="1157"/>
      <c r="BZ1115" s="1157"/>
      <c r="CA1115" s="1157"/>
      <c r="CB1115" s="1157"/>
      <c r="CC1115" s="1157"/>
      <c r="CD1115" s="1157"/>
      <c r="CE1115" s="1157"/>
      <c r="CF1115" s="1157"/>
      <c r="CG1115" s="1157"/>
      <c r="CH1115" s="1157"/>
      <c r="CI1115" s="1157"/>
      <c r="CJ1115" s="1157"/>
      <c r="CK1115" s="1157"/>
      <c r="CL1115" s="1157"/>
      <c r="CM1115" s="1201"/>
      <c r="CN1115" s="1201"/>
      <c r="CO1115" s="1202"/>
      <c r="CQ1115" s="2118"/>
    </row>
    <row r="1116" spans="1:95" s="701" customFormat="1">
      <c r="A1116" s="1138"/>
      <c r="B1116" s="1156"/>
      <c r="C1116" s="1132"/>
      <c r="D1116" s="1132"/>
      <c r="E1116" s="1133"/>
      <c r="F1116" s="1151"/>
      <c r="G1116" s="1150"/>
      <c r="H1116" s="1136"/>
      <c r="I1116" s="1157"/>
      <c r="J1116" s="1157"/>
      <c r="K1116" s="1157"/>
      <c r="L1116" s="1157"/>
      <c r="M1116" s="1157"/>
      <c r="N1116" s="1157"/>
      <c r="O1116" s="1157"/>
      <c r="P1116" s="1157"/>
      <c r="Q1116" s="1157"/>
      <c r="R1116" s="1157"/>
      <c r="S1116" s="1157"/>
      <c r="T1116" s="1157"/>
      <c r="U1116" s="1157"/>
      <c r="V1116" s="1157"/>
      <c r="W1116" s="1157"/>
      <c r="X1116" s="1157"/>
      <c r="Y1116" s="1157"/>
      <c r="Z1116" s="1157"/>
      <c r="AA1116" s="1157"/>
      <c r="AB1116" s="1201"/>
      <c r="AC1116" s="1201"/>
      <c r="AD1116" s="1201"/>
      <c r="AE1116" s="1201"/>
      <c r="AF1116" s="1157"/>
      <c r="AG1116" s="1157"/>
      <c r="AH1116" s="1157"/>
      <c r="AI1116" s="1157"/>
      <c r="AJ1116" s="1157"/>
      <c r="AK1116" s="1157"/>
      <c r="AL1116" s="1157"/>
      <c r="AM1116" s="1157"/>
      <c r="AN1116" s="1157"/>
      <c r="AO1116" s="1157"/>
      <c r="AP1116" s="1157"/>
      <c r="AQ1116" s="1157"/>
      <c r="AR1116" s="1157"/>
      <c r="AS1116" s="1157"/>
      <c r="AT1116" s="1157"/>
      <c r="AU1116" s="1157"/>
      <c r="AV1116" s="1157"/>
      <c r="AW1116" s="1157"/>
      <c r="AX1116" s="1157"/>
      <c r="AY1116" s="1157"/>
      <c r="AZ1116" s="1157"/>
      <c r="BA1116" s="1157"/>
      <c r="BB1116" s="1157"/>
      <c r="BC1116" s="1157"/>
      <c r="BD1116" s="1157"/>
      <c r="BE1116" s="1157"/>
      <c r="BF1116" s="1157"/>
      <c r="BG1116" s="1157"/>
      <c r="BH1116" s="1157"/>
      <c r="BI1116" s="1157"/>
      <c r="BJ1116" s="1157"/>
      <c r="BK1116" s="1157"/>
      <c r="BL1116" s="1157"/>
      <c r="BM1116" s="1157"/>
      <c r="BN1116" s="1157"/>
      <c r="BO1116" s="1157"/>
      <c r="BP1116" s="1157"/>
      <c r="BQ1116" s="1157"/>
      <c r="BR1116" s="1157"/>
      <c r="BS1116" s="1201"/>
      <c r="BT1116" s="1157"/>
      <c r="BU1116" s="1157"/>
      <c r="BV1116" s="1157"/>
      <c r="BW1116" s="1157"/>
      <c r="BX1116" s="1157"/>
      <c r="BY1116" s="1157"/>
      <c r="BZ1116" s="1157"/>
      <c r="CA1116" s="1157"/>
      <c r="CB1116" s="1157"/>
      <c r="CC1116" s="1157"/>
      <c r="CD1116" s="1157"/>
      <c r="CE1116" s="1157"/>
      <c r="CF1116" s="1157"/>
      <c r="CG1116" s="1157"/>
      <c r="CH1116" s="1157"/>
      <c r="CI1116" s="1157"/>
      <c r="CJ1116" s="1157"/>
      <c r="CK1116" s="1157"/>
      <c r="CL1116" s="1157"/>
      <c r="CM1116" s="1201"/>
      <c r="CN1116" s="1201"/>
      <c r="CO1116" s="1202"/>
      <c r="CQ1116" s="2118"/>
    </row>
    <row r="1117" spans="1:95" s="701" customFormat="1">
      <c r="A1117" s="1138"/>
      <c r="B1117" s="1156"/>
      <c r="C1117" s="1132"/>
      <c r="D1117" s="1132"/>
      <c r="E1117" s="1133"/>
      <c r="F1117" s="1151"/>
      <c r="G1117" s="1150"/>
      <c r="H1117" s="1136"/>
      <c r="I1117" s="1157"/>
      <c r="J1117" s="1157"/>
      <c r="K1117" s="1157"/>
      <c r="L1117" s="1157"/>
      <c r="M1117" s="1157"/>
      <c r="N1117" s="1157"/>
      <c r="O1117" s="1157"/>
      <c r="P1117" s="1157"/>
      <c r="Q1117" s="1157"/>
      <c r="R1117" s="1157"/>
      <c r="S1117" s="1157"/>
      <c r="T1117" s="1157"/>
      <c r="U1117" s="1157"/>
      <c r="V1117" s="1157"/>
      <c r="W1117" s="1157"/>
      <c r="X1117" s="1157"/>
      <c r="Y1117" s="1157"/>
      <c r="Z1117" s="1157"/>
      <c r="AA1117" s="1157"/>
      <c r="AB1117" s="1201"/>
      <c r="AC1117" s="1201"/>
      <c r="AD1117" s="1201"/>
      <c r="AE1117" s="1201"/>
      <c r="AF1117" s="1157"/>
      <c r="AG1117" s="1157"/>
      <c r="AH1117" s="1157"/>
      <c r="AI1117" s="1157"/>
      <c r="AJ1117" s="1157"/>
      <c r="AK1117" s="1157"/>
      <c r="AL1117" s="1157"/>
      <c r="AM1117" s="1157"/>
      <c r="AN1117" s="1157"/>
      <c r="AO1117" s="1157"/>
      <c r="AP1117" s="1157"/>
      <c r="AQ1117" s="1157"/>
      <c r="AR1117" s="1157"/>
      <c r="AS1117" s="1157"/>
      <c r="AT1117" s="1157"/>
      <c r="AU1117" s="1157"/>
      <c r="AV1117" s="1157"/>
      <c r="AW1117" s="1157"/>
      <c r="AX1117" s="1157"/>
      <c r="AY1117" s="1157"/>
      <c r="AZ1117" s="1157"/>
      <c r="BA1117" s="1157"/>
      <c r="BB1117" s="1157"/>
      <c r="BC1117" s="1157"/>
      <c r="BD1117" s="1157"/>
      <c r="BE1117" s="1157"/>
      <c r="BF1117" s="1157"/>
      <c r="BG1117" s="1157"/>
      <c r="BH1117" s="1157"/>
      <c r="BI1117" s="1157"/>
      <c r="BJ1117" s="1157"/>
      <c r="BK1117" s="1157"/>
      <c r="BL1117" s="1157"/>
      <c r="BM1117" s="1157"/>
      <c r="BN1117" s="1157"/>
      <c r="BO1117" s="1157"/>
      <c r="BP1117" s="1157"/>
      <c r="BQ1117" s="1157"/>
      <c r="BR1117" s="1157"/>
      <c r="BS1117" s="1201"/>
      <c r="BT1117" s="1157"/>
      <c r="BU1117" s="1157"/>
      <c r="BV1117" s="1157"/>
      <c r="BW1117" s="1157"/>
      <c r="BX1117" s="1157"/>
      <c r="BY1117" s="1157"/>
      <c r="BZ1117" s="1157"/>
      <c r="CA1117" s="1157"/>
      <c r="CB1117" s="1157"/>
      <c r="CC1117" s="1157"/>
      <c r="CD1117" s="1157"/>
      <c r="CE1117" s="1157"/>
      <c r="CF1117" s="1157"/>
      <c r="CG1117" s="1157"/>
      <c r="CH1117" s="1157"/>
      <c r="CI1117" s="1157"/>
      <c r="CJ1117" s="1157"/>
      <c r="CK1117" s="1157"/>
      <c r="CL1117" s="1157"/>
      <c r="CM1117" s="1201"/>
      <c r="CN1117" s="1201"/>
      <c r="CO1117" s="1202"/>
      <c r="CQ1117" s="2118"/>
    </row>
    <row r="1118" spans="1:95" s="701" customFormat="1">
      <c r="A1118" s="1138"/>
      <c r="B1118" s="1156"/>
      <c r="C1118" s="1132"/>
      <c r="D1118" s="1132"/>
      <c r="E1118" s="1133"/>
      <c r="F1118" s="1151"/>
      <c r="G1118" s="1150"/>
      <c r="H1118" s="1136"/>
      <c r="I1118" s="1157"/>
      <c r="J1118" s="1157"/>
      <c r="K1118" s="1157"/>
      <c r="L1118" s="1157"/>
      <c r="M1118" s="1157"/>
      <c r="N1118" s="1157"/>
      <c r="O1118" s="1157"/>
      <c r="P1118" s="1157"/>
      <c r="Q1118" s="1157"/>
      <c r="R1118" s="1157"/>
      <c r="S1118" s="1157"/>
      <c r="T1118" s="1157"/>
      <c r="U1118" s="1157"/>
      <c r="V1118" s="1157"/>
      <c r="W1118" s="1157"/>
      <c r="X1118" s="1157"/>
      <c r="Y1118" s="1157"/>
      <c r="Z1118" s="1157"/>
      <c r="AA1118" s="1157"/>
      <c r="AB1118" s="1201"/>
      <c r="AC1118" s="1201"/>
      <c r="AD1118" s="1201"/>
      <c r="AE1118" s="1201"/>
      <c r="AF1118" s="1157"/>
      <c r="AG1118" s="1157"/>
      <c r="AH1118" s="1157"/>
      <c r="AI1118" s="1157"/>
      <c r="AJ1118" s="1157"/>
      <c r="AK1118" s="1157"/>
      <c r="AL1118" s="1157"/>
      <c r="AM1118" s="1157"/>
      <c r="AN1118" s="1157"/>
      <c r="AO1118" s="1157"/>
      <c r="AP1118" s="1157"/>
      <c r="AQ1118" s="1157"/>
      <c r="AR1118" s="1157"/>
      <c r="AS1118" s="1157"/>
      <c r="AT1118" s="1157"/>
      <c r="AU1118" s="1157"/>
      <c r="AV1118" s="1157"/>
      <c r="AW1118" s="1157"/>
      <c r="AX1118" s="1157"/>
      <c r="AY1118" s="1157"/>
      <c r="AZ1118" s="1157"/>
      <c r="BA1118" s="1157"/>
      <c r="BB1118" s="1157"/>
      <c r="BC1118" s="1157"/>
      <c r="BD1118" s="1157"/>
      <c r="BE1118" s="1157"/>
      <c r="BF1118" s="1157"/>
      <c r="BG1118" s="1157"/>
      <c r="BH1118" s="1157"/>
      <c r="BI1118" s="1157"/>
      <c r="BJ1118" s="1157"/>
      <c r="BK1118" s="1157"/>
      <c r="BL1118" s="1157"/>
      <c r="BM1118" s="1157"/>
      <c r="BN1118" s="1157"/>
      <c r="BO1118" s="1157"/>
      <c r="BP1118" s="1157"/>
      <c r="BQ1118" s="1157"/>
      <c r="BR1118" s="1157"/>
      <c r="BS1118" s="1201"/>
      <c r="BT1118" s="1157"/>
      <c r="BU1118" s="1157"/>
      <c r="BV1118" s="1157"/>
      <c r="BW1118" s="1157"/>
      <c r="BX1118" s="1157"/>
      <c r="BY1118" s="1157"/>
      <c r="BZ1118" s="1157"/>
      <c r="CA1118" s="1157"/>
      <c r="CB1118" s="1157"/>
      <c r="CC1118" s="1157"/>
      <c r="CD1118" s="1157"/>
      <c r="CE1118" s="1157"/>
      <c r="CF1118" s="1157"/>
      <c r="CG1118" s="1157"/>
      <c r="CH1118" s="1157"/>
      <c r="CI1118" s="1157"/>
      <c r="CJ1118" s="1157"/>
      <c r="CK1118" s="1157"/>
      <c r="CL1118" s="1157"/>
      <c r="CM1118" s="1201"/>
      <c r="CN1118" s="1201"/>
      <c r="CO1118" s="1202"/>
      <c r="CQ1118" s="2118"/>
    </row>
    <row r="1119" spans="1:95" s="701" customFormat="1">
      <c r="A1119" s="1138"/>
      <c r="B1119" s="1156"/>
      <c r="C1119" s="1132"/>
      <c r="D1119" s="1132"/>
      <c r="E1119" s="1133"/>
      <c r="F1119" s="1151"/>
      <c r="G1119" s="1150"/>
      <c r="H1119" s="1136"/>
      <c r="I1119" s="1157"/>
      <c r="J1119" s="1157"/>
      <c r="K1119" s="1157"/>
      <c r="L1119" s="1157"/>
      <c r="M1119" s="1157"/>
      <c r="N1119" s="1157"/>
      <c r="O1119" s="1157"/>
      <c r="P1119" s="1157"/>
      <c r="Q1119" s="1157"/>
      <c r="R1119" s="1157"/>
      <c r="S1119" s="1157"/>
      <c r="T1119" s="1157"/>
      <c r="U1119" s="1157"/>
      <c r="V1119" s="1157"/>
      <c r="W1119" s="1157"/>
      <c r="X1119" s="1157"/>
      <c r="Y1119" s="1157"/>
      <c r="Z1119" s="1157"/>
      <c r="AA1119" s="1157"/>
      <c r="AB1119" s="1201"/>
      <c r="AC1119" s="1201"/>
      <c r="AD1119" s="1201"/>
      <c r="AE1119" s="1201"/>
      <c r="AF1119" s="1157"/>
      <c r="AG1119" s="1157"/>
      <c r="AH1119" s="1157"/>
      <c r="AI1119" s="1157"/>
      <c r="AJ1119" s="1157"/>
      <c r="AK1119" s="1157"/>
      <c r="AL1119" s="1157"/>
      <c r="AM1119" s="1157"/>
      <c r="AN1119" s="1157"/>
      <c r="AO1119" s="1157"/>
      <c r="AP1119" s="1157"/>
      <c r="AQ1119" s="1157"/>
      <c r="AR1119" s="1157"/>
      <c r="AS1119" s="1157"/>
      <c r="AT1119" s="1157"/>
      <c r="AU1119" s="1157"/>
      <c r="AV1119" s="1157"/>
      <c r="AW1119" s="1157"/>
      <c r="AX1119" s="1157"/>
      <c r="AY1119" s="1157"/>
      <c r="AZ1119" s="1157"/>
      <c r="BA1119" s="1157"/>
      <c r="BB1119" s="1157"/>
      <c r="BC1119" s="1157"/>
      <c r="BD1119" s="1157"/>
      <c r="BE1119" s="1157"/>
      <c r="BF1119" s="1157"/>
      <c r="BG1119" s="1157"/>
      <c r="BH1119" s="1157"/>
      <c r="BI1119" s="1157"/>
      <c r="BJ1119" s="1157"/>
      <c r="BK1119" s="1157"/>
      <c r="BL1119" s="1157"/>
      <c r="BM1119" s="1157"/>
      <c r="BN1119" s="1157"/>
      <c r="BO1119" s="1157"/>
      <c r="BP1119" s="1157"/>
      <c r="BQ1119" s="1157"/>
      <c r="BR1119" s="1157"/>
      <c r="BS1119" s="1201"/>
      <c r="BT1119" s="1157"/>
      <c r="BU1119" s="1157"/>
      <c r="BV1119" s="1157"/>
      <c r="BW1119" s="1157"/>
      <c r="BX1119" s="1157"/>
      <c r="BY1119" s="1157"/>
      <c r="BZ1119" s="1157"/>
      <c r="CA1119" s="1157"/>
      <c r="CB1119" s="1157"/>
      <c r="CC1119" s="1157"/>
      <c r="CD1119" s="1157"/>
      <c r="CE1119" s="1157"/>
      <c r="CF1119" s="1157"/>
      <c r="CG1119" s="1157"/>
      <c r="CH1119" s="1157"/>
      <c r="CI1119" s="1157"/>
      <c r="CJ1119" s="1157"/>
      <c r="CK1119" s="1157"/>
      <c r="CL1119" s="1157"/>
      <c r="CM1119" s="1201"/>
      <c r="CN1119" s="1201"/>
      <c r="CO1119" s="1202"/>
      <c r="CQ1119" s="2118"/>
    </row>
    <row r="1120" spans="1:95" s="701" customFormat="1">
      <c r="A1120" s="1138"/>
      <c r="B1120" s="1156"/>
      <c r="C1120" s="1132"/>
      <c r="D1120" s="1132"/>
      <c r="E1120" s="1133"/>
      <c r="F1120" s="1151"/>
      <c r="G1120" s="1150"/>
      <c r="H1120" s="1136"/>
      <c r="I1120" s="1157"/>
      <c r="J1120" s="1157"/>
      <c r="K1120" s="1157"/>
      <c r="L1120" s="1157"/>
      <c r="M1120" s="1157"/>
      <c r="N1120" s="1157"/>
      <c r="O1120" s="1157"/>
      <c r="P1120" s="1157"/>
      <c r="Q1120" s="1157"/>
      <c r="R1120" s="1157"/>
      <c r="S1120" s="1157"/>
      <c r="T1120" s="1157"/>
      <c r="U1120" s="1157"/>
      <c r="V1120" s="1157"/>
      <c r="W1120" s="1157"/>
      <c r="X1120" s="1157"/>
      <c r="Y1120" s="1157"/>
      <c r="Z1120" s="1157"/>
      <c r="AA1120" s="1157"/>
      <c r="AB1120" s="1201"/>
      <c r="AC1120" s="1201"/>
      <c r="AD1120" s="1201"/>
      <c r="AE1120" s="1201"/>
      <c r="AF1120" s="1157"/>
      <c r="AG1120" s="1157"/>
      <c r="AH1120" s="1157"/>
      <c r="AI1120" s="1157"/>
      <c r="AJ1120" s="1157"/>
      <c r="AK1120" s="1157"/>
      <c r="AL1120" s="1157"/>
      <c r="AM1120" s="1157"/>
      <c r="AN1120" s="1157"/>
      <c r="AO1120" s="1157"/>
      <c r="AP1120" s="1157"/>
      <c r="AQ1120" s="1157"/>
      <c r="AR1120" s="1157"/>
      <c r="AS1120" s="1157"/>
      <c r="AT1120" s="1157"/>
      <c r="AU1120" s="1157"/>
      <c r="AV1120" s="1157"/>
      <c r="AW1120" s="1157"/>
      <c r="AX1120" s="1157"/>
      <c r="AY1120" s="1157"/>
      <c r="AZ1120" s="1157"/>
      <c r="BA1120" s="1157"/>
      <c r="BB1120" s="1157"/>
      <c r="BC1120" s="1157"/>
      <c r="BD1120" s="1157"/>
      <c r="BE1120" s="1157"/>
      <c r="BF1120" s="1157"/>
      <c r="BG1120" s="1157"/>
      <c r="BH1120" s="1157"/>
      <c r="BI1120" s="1157"/>
      <c r="BJ1120" s="1157"/>
      <c r="BK1120" s="1157"/>
      <c r="BL1120" s="1157"/>
      <c r="BM1120" s="1157"/>
      <c r="BN1120" s="1157"/>
      <c r="BO1120" s="1157"/>
      <c r="BP1120" s="1157"/>
      <c r="BQ1120" s="1157"/>
      <c r="BR1120" s="1157"/>
      <c r="BS1120" s="1201"/>
      <c r="BT1120" s="1157"/>
      <c r="BU1120" s="1157"/>
      <c r="BV1120" s="1157"/>
      <c r="BW1120" s="1157"/>
      <c r="BX1120" s="1157"/>
      <c r="BY1120" s="1157"/>
      <c r="BZ1120" s="1157"/>
      <c r="CA1120" s="1157"/>
      <c r="CB1120" s="1157"/>
      <c r="CC1120" s="1157"/>
      <c r="CD1120" s="1157"/>
      <c r="CE1120" s="1157"/>
      <c r="CF1120" s="1157"/>
      <c r="CG1120" s="1157"/>
      <c r="CH1120" s="1157"/>
      <c r="CI1120" s="1157"/>
      <c r="CJ1120" s="1157"/>
      <c r="CK1120" s="1157"/>
      <c r="CL1120" s="1157"/>
      <c r="CM1120" s="1201"/>
      <c r="CN1120" s="1201"/>
      <c r="CO1120" s="1202"/>
      <c r="CQ1120" s="2118"/>
    </row>
    <row r="1121" spans="1:95" s="701" customFormat="1">
      <c r="A1121" s="1138"/>
      <c r="B1121" s="1156"/>
      <c r="C1121" s="1132"/>
      <c r="D1121" s="1132"/>
      <c r="E1121" s="1133"/>
      <c r="F1121" s="1151"/>
      <c r="G1121" s="1150"/>
      <c r="H1121" s="1136"/>
      <c r="I1121" s="1157"/>
      <c r="J1121" s="1157"/>
      <c r="K1121" s="1157"/>
      <c r="L1121" s="1157"/>
      <c r="M1121" s="1157"/>
      <c r="N1121" s="1157"/>
      <c r="O1121" s="1157"/>
      <c r="P1121" s="1157"/>
      <c r="Q1121" s="1157"/>
      <c r="R1121" s="1157"/>
      <c r="S1121" s="1157"/>
      <c r="T1121" s="1157"/>
      <c r="U1121" s="1157"/>
      <c r="V1121" s="1157"/>
      <c r="W1121" s="1157"/>
      <c r="X1121" s="1157"/>
      <c r="Y1121" s="1157"/>
      <c r="Z1121" s="1157"/>
      <c r="AA1121" s="1157"/>
      <c r="AB1121" s="1201"/>
      <c r="AC1121" s="1201"/>
      <c r="AD1121" s="1201"/>
      <c r="AE1121" s="1201"/>
      <c r="AF1121" s="1157"/>
      <c r="AG1121" s="1157"/>
      <c r="AH1121" s="1157"/>
      <c r="AI1121" s="1157"/>
      <c r="AJ1121" s="1157"/>
      <c r="AK1121" s="1157"/>
      <c r="AL1121" s="1157"/>
      <c r="AM1121" s="1157"/>
      <c r="AN1121" s="1157"/>
      <c r="AO1121" s="1157"/>
      <c r="AP1121" s="1157"/>
      <c r="AQ1121" s="1157"/>
      <c r="AR1121" s="1157"/>
      <c r="AS1121" s="1157"/>
      <c r="AT1121" s="1157"/>
      <c r="AU1121" s="1157"/>
      <c r="AV1121" s="1157"/>
      <c r="AW1121" s="1157"/>
      <c r="AX1121" s="1157"/>
      <c r="AY1121" s="1157"/>
      <c r="AZ1121" s="1157"/>
      <c r="BA1121" s="1157"/>
      <c r="BB1121" s="1157"/>
      <c r="BC1121" s="1157"/>
      <c r="BD1121" s="1157"/>
      <c r="BE1121" s="1157"/>
      <c r="BF1121" s="1157"/>
      <c r="BG1121" s="1157"/>
      <c r="BH1121" s="1157"/>
      <c r="BI1121" s="1157"/>
      <c r="BJ1121" s="1157"/>
      <c r="BK1121" s="1157"/>
      <c r="BL1121" s="1157"/>
      <c r="BM1121" s="1157"/>
      <c r="BN1121" s="1157"/>
      <c r="BO1121" s="1157"/>
      <c r="BP1121" s="1157"/>
      <c r="BQ1121" s="1157"/>
      <c r="BR1121" s="1157"/>
      <c r="BS1121" s="1201"/>
      <c r="BT1121" s="1157"/>
      <c r="BU1121" s="1157"/>
      <c r="BV1121" s="1157"/>
      <c r="BW1121" s="1157"/>
      <c r="BX1121" s="1157"/>
      <c r="BY1121" s="1157"/>
      <c r="BZ1121" s="1157"/>
      <c r="CA1121" s="1157"/>
      <c r="CB1121" s="1157"/>
      <c r="CC1121" s="1157"/>
      <c r="CD1121" s="1157"/>
      <c r="CE1121" s="1157"/>
      <c r="CF1121" s="1157"/>
      <c r="CG1121" s="1157"/>
      <c r="CH1121" s="1157"/>
      <c r="CI1121" s="1157"/>
      <c r="CJ1121" s="1157"/>
      <c r="CK1121" s="1157"/>
      <c r="CL1121" s="1157"/>
      <c r="CM1121" s="1201"/>
      <c r="CN1121" s="1201"/>
      <c r="CO1121" s="1202"/>
      <c r="CQ1121" s="2118"/>
    </row>
    <row r="1122" spans="1:95" s="701" customFormat="1">
      <c r="A1122" s="1138"/>
      <c r="B1122" s="1156"/>
      <c r="C1122" s="1132"/>
      <c r="D1122" s="1132"/>
      <c r="E1122" s="1133"/>
      <c r="F1122" s="1151"/>
      <c r="G1122" s="1150"/>
      <c r="H1122" s="1136"/>
      <c r="I1122" s="1157"/>
      <c r="J1122" s="1157"/>
      <c r="K1122" s="1157"/>
      <c r="L1122" s="1157"/>
      <c r="M1122" s="1157"/>
      <c r="N1122" s="1157"/>
      <c r="O1122" s="1157"/>
      <c r="P1122" s="1157"/>
      <c r="Q1122" s="1157"/>
      <c r="R1122" s="1157"/>
      <c r="S1122" s="1157"/>
      <c r="T1122" s="1157"/>
      <c r="U1122" s="1157"/>
      <c r="V1122" s="1157"/>
      <c r="W1122" s="1157"/>
      <c r="X1122" s="1157"/>
      <c r="Y1122" s="1157"/>
      <c r="Z1122" s="1157"/>
      <c r="AA1122" s="1157"/>
      <c r="AB1122" s="1201"/>
      <c r="AC1122" s="1201"/>
      <c r="AD1122" s="1201"/>
      <c r="AE1122" s="1201"/>
      <c r="AF1122" s="1157"/>
      <c r="AG1122" s="1157"/>
      <c r="AH1122" s="1157"/>
      <c r="AI1122" s="1157"/>
      <c r="AJ1122" s="1157"/>
      <c r="AK1122" s="1157"/>
      <c r="AL1122" s="1157"/>
      <c r="AM1122" s="1157"/>
      <c r="AN1122" s="1157"/>
      <c r="AO1122" s="1157"/>
      <c r="AP1122" s="1157"/>
      <c r="AQ1122" s="1157"/>
      <c r="AR1122" s="1157"/>
      <c r="AS1122" s="1157"/>
      <c r="AT1122" s="1157"/>
      <c r="AU1122" s="1157"/>
      <c r="AV1122" s="1157"/>
      <c r="AW1122" s="1157"/>
      <c r="AX1122" s="1157"/>
      <c r="AY1122" s="1157"/>
      <c r="AZ1122" s="1157"/>
      <c r="BA1122" s="1157"/>
      <c r="BB1122" s="1157"/>
      <c r="BC1122" s="1157"/>
      <c r="BD1122" s="1157"/>
      <c r="BE1122" s="1157"/>
      <c r="BF1122" s="1157"/>
      <c r="BG1122" s="1157"/>
      <c r="BH1122" s="1157"/>
      <c r="BI1122" s="1157"/>
      <c r="BJ1122" s="1157"/>
      <c r="BK1122" s="1157"/>
      <c r="BL1122" s="1157"/>
      <c r="BM1122" s="1157"/>
      <c r="BN1122" s="1157"/>
      <c r="BO1122" s="1157"/>
      <c r="BP1122" s="1157"/>
      <c r="BQ1122" s="1157"/>
      <c r="BR1122" s="1157"/>
      <c r="BS1122" s="1201"/>
      <c r="BT1122" s="1157"/>
      <c r="BU1122" s="1157"/>
      <c r="BV1122" s="1157"/>
      <c r="BW1122" s="1157"/>
      <c r="BX1122" s="1157"/>
      <c r="BY1122" s="1157"/>
      <c r="BZ1122" s="1157"/>
      <c r="CA1122" s="1157"/>
      <c r="CB1122" s="1157"/>
      <c r="CC1122" s="1157"/>
      <c r="CD1122" s="1157"/>
      <c r="CE1122" s="1157"/>
      <c r="CF1122" s="1157"/>
      <c r="CG1122" s="1157"/>
      <c r="CH1122" s="1157"/>
      <c r="CI1122" s="1157"/>
      <c r="CJ1122" s="1157"/>
      <c r="CK1122" s="1157"/>
      <c r="CL1122" s="1157"/>
      <c r="CM1122" s="1201"/>
      <c r="CN1122" s="1201"/>
      <c r="CO1122" s="1202"/>
      <c r="CQ1122" s="2118"/>
    </row>
    <row r="1123" spans="1:95" s="701" customFormat="1">
      <c r="A1123" s="1138"/>
      <c r="B1123" s="1156"/>
      <c r="C1123" s="1132"/>
      <c r="D1123" s="1132"/>
      <c r="E1123" s="1133"/>
      <c r="F1123" s="1151"/>
      <c r="G1123" s="1150"/>
      <c r="H1123" s="1136"/>
      <c r="I1123" s="1157"/>
      <c r="J1123" s="1157"/>
      <c r="K1123" s="1157"/>
      <c r="L1123" s="1157"/>
      <c r="M1123" s="1157"/>
      <c r="N1123" s="1157"/>
      <c r="O1123" s="1157"/>
      <c r="P1123" s="1157"/>
      <c r="Q1123" s="1157"/>
      <c r="R1123" s="1157"/>
      <c r="S1123" s="1157"/>
      <c r="T1123" s="1157"/>
      <c r="U1123" s="1157"/>
      <c r="V1123" s="1157"/>
      <c r="W1123" s="1157"/>
      <c r="X1123" s="1157"/>
      <c r="Y1123" s="1157"/>
      <c r="Z1123" s="1157"/>
      <c r="AA1123" s="1157"/>
      <c r="AB1123" s="1201"/>
      <c r="AC1123" s="1201"/>
      <c r="AD1123" s="1201"/>
      <c r="AE1123" s="1201"/>
      <c r="AF1123" s="1157"/>
      <c r="AG1123" s="1157"/>
      <c r="AH1123" s="1157"/>
      <c r="AI1123" s="1157"/>
      <c r="AJ1123" s="1157"/>
      <c r="AK1123" s="1157"/>
      <c r="AL1123" s="1157"/>
      <c r="AM1123" s="1157"/>
      <c r="AN1123" s="1157"/>
      <c r="AO1123" s="1157"/>
      <c r="AP1123" s="1157"/>
      <c r="AQ1123" s="1157"/>
      <c r="AR1123" s="1157"/>
      <c r="AS1123" s="1157"/>
      <c r="AT1123" s="1157"/>
      <c r="AU1123" s="1157"/>
      <c r="AV1123" s="1157"/>
      <c r="AW1123" s="1157"/>
      <c r="AX1123" s="1157"/>
      <c r="AY1123" s="1157"/>
      <c r="AZ1123" s="1157"/>
      <c r="BA1123" s="1157"/>
      <c r="BB1123" s="1157"/>
      <c r="BC1123" s="1157"/>
      <c r="BD1123" s="1157"/>
      <c r="BE1123" s="1157"/>
      <c r="BF1123" s="1157"/>
      <c r="BG1123" s="1157"/>
      <c r="BH1123" s="1157"/>
      <c r="BI1123" s="1157"/>
      <c r="BJ1123" s="1157"/>
      <c r="BK1123" s="1157"/>
      <c r="BL1123" s="1157"/>
      <c r="BM1123" s="1157"/>
      <c r="BN1123" s="1157"/>
      <c r="BO1123" s="1157"/>
      <c r="BP1123" s="1157"/>
      <c r="BQ1123" s="1157"/>
      <c r="BR1123" s="1157"/>
      <c r="BS1123" s="1201"/>
      <c r="BT1123" s="1157"/>
      <c r="BU1123" s="1157"/>
      <c r="BV1123" s="1157"/>
      <c r="BW1123" s="1157"/>
      <c r="BX1123" s="1157"/>
      <c r="BY1123" s="1157"/>
      <c r="BZ1123" s="1157"/>
      <c r="CA1123" s="1157"/>
      <c r="CB1123" s="1157"/>
      <c r="CC1123" s="1157"/>
      <c r="CD1123" s="1157"/>
      <c r="CE1123" s="1157"/>
      <c r="CF1123" s="1157"/>
      <c r="CG1123" s="1157"/>
      <c r="CH1123" s="1157"/>
      <c r="CI1123" s="1157"/>
      <c r="CJ1123" s="1157"/>
      <c r="CK1123" s="1157"/>
      <c r="CL1123" s="1157"/>
      <c r="CM1123" s="1201"/>
      <c r="CN1123" s="1201"/>
      <c r="CO1123" s="1202"/>
      <c r="CQ1123" s="2118"/>
    </row>
    <row r="1124" spans="1:95" s="701" customFormat="1">
      <c r="A1124" s="1138"/>
      <c r="B1124" s="1156"/>
      <c r="C1124" s="1132"/>
      <c r="D1124" s="1132"/>
      <c r="E1124" s="1133"/>
      <c r="F1124" s="1151"/>
      <c r="G1124" s="1150"/>
      <c r="H1124" s="1136"/>
      <c r="AB1124" s="656"/>
      <c r="AC1124" s="656"/>
      <c r="AD1124" s="656"/>
      <c r="AE1124" s="656"/>
      <c r="BS1124" s="656"/>
      <c r="CM1124" s="656"/>
      <c r="CN1124" s="656"/>
      <c r="CO1124" s="1202"/>
      <c r="CQ1124" s="2118"/>
    </row>
    <row r="1125" spans="1:95" s="701" customFormat="1">
      <c r="A1125" s="1138"/>
      <c r="B1125" s="1156"/>
      <c r="C1125" s="1132"/>
      <c r="D1125" s="1132"/>
      <c r="E1125" s="1133"/>
      <c r="F1125" s="1151"/>
      <c r="G1125" s="1150"/>
      <c r="H1125" s="1136"/>
      <c r="AB1125" s="656"/>
      <c r="AC1125" s="656"/>
      <c r="AD1125" s="656"/>
      <c r="AE1125" s="656"/>
      <c r="BS1125" s="656"/>
      <c r="CM1125" s="656"/>
      <c r="CN1125" s="656"/>
      <c r="CO1125" s="1202"/>
      <c r="CQ1125" s="2118"/>
    </row>
    <row r="1126" spans="1:95" s="701" customFormat="1">
      <c r="A1126" s="1138"/>
      <c r="B1126" s="1156"/>
      <c r="C1126" s="1132"/>
      <c r="D1126" s="1132"/>
      <c r="E1126" s="1133"/>
      <c r="F1126" s="1151"/>
      <c r="G1126" s="1150"/>
      <c r="H1126" s="1136"/>
      <c r="AB1126" s="656"/>
      <c r="AC1126" s="656"/>
      <c r="AD1126" s="656"/>
      <c r="AE1126" s="656"/>
      <c r="BS1126" s="656"/>
      <c r="CM1126" s="656"/>
      <c r="CN1126" s="656"/>
      <c r="CO1126" s="1202"/>
      <c r="CQ1126" s="2118"/>
    </row>
    <row r="1127" spans="1:95" s="701" customFormat="1">
      <c r="A1127" s="1138"/>
      <c r="B1127" s="1156"/>
      <c r="C1127" s="1132"/>
      <c r="D1127" s="1132"/>
      <c r="E1127" s="1133"/>
      <c r="F1127" s="1151"/>
      <c r="G1127" s="1150"/>
      <c r="H1127" s="1136"/>
      <c r="AB1127" s="656"/>
      <c r="AC1127" s="656"/>
      <c r="AD1127" s="656"/>
      <c r="AE1127" s="656"/>
      <c r="BS1127" s="656"/>
      <c r="CM1127" s="656"/>
      <c r="CN1127" s="656"/>
      <c r="CO1127" s="1202"/>
      <c r="CQ1127" s="2118"/>
    </row>
    <row r="1128" spans="1:95" s="701" customFormat="1">
      <c r="A1128" s="1138"/>
      <c r="B1128" s="1156"/>
      <c r="C1128" s="1132"/>
      <c r="D1128" s="1132"/>
      <c r="E1128" s="1133"/>
      <c r="F1128" s="1151"/>
      <c r="G1128" s="1150"/>
      <c r="H1128" s="1136"/>
      <c r="AB1128" s="656"/>
      <c r="AC1128" s="656"/>
      <c r="AD1128" s="656"/>
      <c r="AE1128" s="656"/>
      <c r="BS1128" s="656"/>
      <c r="CM1128" s="656"/>
      <c r="CN1128" s="656"/>
      <c r="CO1128" s="1202"/>
      <c r="CQ1128" s="2118"/>
    </row>
    <row r="1129" spans="1:95" s="701" customFormat="1">
      <c r="A1129" s="1138"/>
      <c r="B1129" s="1156"/>
      <c r="C1129" s="1132"/>
      <c r="D1129" s="1132"/>
      <c r="E1129" s="1133"/>
      <c r="F1129" s="1151"/>
      <c r="G1129" s="1150"/>
      <c r="H1129" s="1136"/>
      <c r="AB1129" s="656"/>
      <c r="AC1129" s="656"/>
      <c r="AD1129" s="656"/>
      <c r="AE1129" s="656"/>
      <c r="BS1129" s="656"/>
      <c r="CM1129" s="656"/>
      <c r="CN1129" s="656"/>
      <c r="CO1129" s="1202"/>
      <c r="CQ1129" s="2118"/>
    </row>
    <row r="1130" spans="1:95" s="701" customFormat="1">
      <c r="A1130" s="1138"/>
      <c r="B1130" s="1156"/>
      <c r="C1130" s="1132"/>
      <c r="D1130" s="1132"/>
      <c r="E1130" s="1133"/>
      <c r="F1130" s="1151"/>
      <c r="G1130" s="1150"/>
      <c r="H1130" s="1136"/>
      <c r="AB1130" s="656"/>
      <c r="AC1130" s="656"/>
      <c r="AD1130" s="656"/>
      <c r="AE1130" s="656"/>
      <c r="BS1130" s="656"/>
      <c r="CM1130" s="656"/>
      <c r="CN1130" s="656"/>
      <c r="CO1130" s="1202"/>
      <c r="CQ1130" s="2118"/>
    </row>
    <row r="1131" spans="1:95" s="701" customFormat="1">
      <c r="A1131" s="1138"/>
      <c r="B1131" s="1156"/>
      <c r="C1131" s="1132"/>
      <c r="D1131" s="1132"/>
      <c r="E1131" s="1133"/>
      <c r="F1131" s="1151"/>
      <c r="G1131" s="1150"/>
      <c r="H1131" s="1136"/>
      <c r="AB1131" s="656"/>
      <c r="AC1131" s="656"/>
      <c r="AD1131" s="656"/>
      <c r="AE1131" s="656"/>
      <c r="BS1131" s="656"/>
      <c r="CM1131" s="656"/>
      <c r="CN1131" s="656"/>
      <c r="CO1131" s="1202"/>
      <c r="CQ1131" s="2118"/>
    </row>
    <row r="1132" spans="1:95" s="701" customFormat="1">
      <c r="A1132" s="1138"/>
      <c r="B1132" s="1156"/>
      <c r="C1132" s="1132"/>
      <c r="D1132" s="1132"/>
      <c r="E1132" s="1133"/>
      <c r="F1132" s="1151"/>
      <c r="G1132" s="1150"/>
      <c r="H1132" s="1136"/>
      <c r="AB1132" s="656"/>
      <c r="AC1132" s="656"/>
      <c r="AD1132" s="656"/>
      <c r="AE1132" s="656"/>
      <c r="BS1132" s="656"/>
      <c r="CM1132" s="656"/>
      <c r="CN1132" s="656"/>
      <c r="CO1132" s="1202"/>
      <c r="CQ1132" s="2118"/>
    </row>
    <row r="1133" spans="1:95" s="701" customFormat="1">
      <c r="A1133" s="1138"/>
      <c r="B1133" s="1156"/>
      <c r="C1133" s="1132"/>
      <c r="D1133" s="1132"/>
      <c r="E1133" s="1133"/>
      <c r="F1133" s="1151"/>
      <c r="G1133" s="1150"/>
      <c r="H1133" s="1136"/>
      <c r="AB1133" s="656"/>
      <c r="AC1133" s="656"/>
      <c r="AD1133" s="656"/>
      <c r="AE1133" s="656"/>
      <c r="BS1133" s="656"/>
      <c r="CM1133" s="656"/>
      <c r="CN1133" s="656"/>
      <c r="CO1133" s="1202"/>
      <c r="CQ1133" s="2118"/>
    </row>
    <row r="1134" spans="1:95" s="701" customFormat="1">
      <c r="A1134" s="1138"/>
      <c r="B1134" s="1156"/>
      <c r="C1134" s="1132"/>
      <c r="D1134" s="1132"/>
      <c r="E1134" s="1133"/>
      <c r="F1134" s="1151"/>
      <c r="G1134" s="1150"/>
      <c r="H1134" s="1136"/>
      <c r="AB1134" s="656"/>
      <c r="AC1134" s="656"/>
      <c r="AD1134" s="656"/>
      <c r="AE1134" s="656"/>
      <c r="BS1134" s="656"/>
      <c r="CM1134" s="656"/>
      <c r="CN1134" s="656"/>
      <c r="CO1134" s="1202"/>
      <c r="CQ1134" s="2118"/>
    </row>
    <row r="1135" spans="1:95" s="701" customFormat="1">
      <c r="A1135" s="1138"/>
      <c r="B1135" s="1156"/>
      <c r="C1135" s="1132"/>
      <c r="D1135" s="1132"/>
      <c r="E1135" s="1133"/>
      <c r="F1135" s="1151"/>
      <c r="G1135" s="1150"/>
      <c r="H1135" s="1136"/>
      <c r="AB1135" s="656"/>
      <c r="AC1135" s="656"/>
      <c r="AD1135" s="656"/>
      <c r="AE1135" s="656"/>
      <c r="BS1135" s="656"/>
      <c r="CM1135" s="656"/>
      <c r="CN1135" s="656"/>
      <c r="CO1135" s="1202"/>
      <c r="CQ1135" s="2118"/>
    </row>
    <row r="1136" spans="1:95" s="701" customFormat="1">
      <c r="A1136" s="1138"/>
      <c r="B1136" s="1156"/>
      <c r="C1136" s="1132"/>
      <c r="D1136" s="1132"/>
      <c r="E1136" s="1133"/>
      <c r="F1136" s="1151"/>
      <c r="G1136" s="1150"/>
      <c r="H1136" s="1136"/>
      <c r="AB1136" s="656"/>
      <c r="AC1136" s="656"/>
      <c r="AD1136" s="656"/>
      <c r="AE1136" s="656"/>
      <c r="BS1136" s="656"/>
      <c r="CM1136" s="656"/>
      <c r="CN1136" s="656"/>
      <c r="CO1136" s="1202"/>
      <c r="CQ1136" s="2118"/>
    </row>
    <row r="1137" spans="1:95" s="701" customFormat="1">
      <c r="A1137" s="1138"/>
      <c r="B1137" s="1156"/>
      <c r="C1137" s="1132"/>
      <c r="D1137" s="1132"/>
      <c r="E1137" s="1133"/>
      <c r="F1137" s="1151"/>
      <c r="G1137" s="1150"/>
      <c r="H1137" s="1136"/>
      <c r="AB1137" s="656"/>
      <c r="AC1137" s="656"/>
      <c r="AD1137" s="656"/>
      <c r="AE1137" s="656"/>
      <c r="BS1137" s="656"/>
      <c r="CM1137" s="656"/>
      <c r="CN1137" s="656"/>
      <c r="CO1137" s="1202"/>
      <c r="CQ1137" s="2118"/>
    </row>
    <row r="1138" spans="1:95" s="701" customFormat="1">
      <c r="A1138" s="1138"/>
      <c r="B1138" s="1156"/>
      <c r="C1138" s="1132"/>
      <c r="D1138" s="1132"/>
      <c r="E1138" s="1133"/>
      <c r="F1138" s="1151"/>
      <c r="G1138" s="1150"/>
      <c r="H1138" s="1136"/>
      <c r="AB1138" s="656"/>
      <c r="AC1138" s="656"/>
      <c r="AD1138" s="656"/>
      <c r="AE1138" s="656"/>
      <c r="BS1138" s="656"/>
      <c r="CM1138" s="656"/>
      <c r="CN1138" s="656"/>
      <c r="CO1138" s="1202"/>
      <c r="CQ1138" s="2118"/>
    </row>
    <row r="1139" spans="1:95" s="701" customFormat="1">
      <c r="A1139" s="1138"/>
      <c r="B1139" s="1156"/>
      <c r="C1139" s="1132"/>
      <c r="D1139" s="1132"/>
      <c r="E1139" s="1133"/>
      <c r="F1139" s="1151"/>
      <c r="G1139" s="1150"/>
      <c r="H1139" s="1136"/>
      <c r="AB1139" s="656"/>
      <c r="AC1139" s="656"/>
      <c r="AD1139" s="656"/>
      <c r="AE1139" s="656"/>
      <c r="BS1139" s="656"/>
      <c r="CM1139" s="656"/>
      <c r="CN1139" s="656"/>
      <c r="CO1139" s="1202"/>
      <c r="CQ1139" s="2118"/>
    </row>
    <row r="1140" spans="1:95" s="701" customFormat="1">
      <c r="A1140" s="1138"/>
      <c r="B1140" s="1156"/>
      <c r="C1140" s="1132"/>
      <c r="D1140" s="1132"/>
      <c r="E1140" s="1133"/>
      <c r="F1140" s="1151"/>
      <c r="G1140" s="1150"/>
      <c r="H1140" s="1136"/>
      <c r="AB1140" s="656"/>
      <c r="AC1140" s="656"/>
      <c r="AD1140" s="656"/>
      <c r="AE1140" s="656"/>
      <c r="BS1140" s="656"/>
      <c r="CM1140" s="656"/>
      <c r="CN1140" s="656"/>
      <c r="CO1140" s="1202"/>
      <c r="CQ1140" s="2118"/>
    </row>
    <row r="1141" spans="1:95" s="701" customFormat="1">
      <c r="A1141" s="1138"/>
      <c r="B1141" s="1156"/>
      <c r="C1141" s="1132"/>
      <c r="D1141" s="1132"/>
      <c r="E1141" s="1133"/>
      <c r="F1141" s="1151"/>
      <c r="G1141" s="1150"/>
      <c r="H1141" s="1136"/>
      <c r="AB1141" s="656"/>
      <c r="AC1141" s="656"/>
      <c r="AD1141" s="656"/>
      <c r="AE1141" s="656"/>
      <c r="BS1141" s="656"/>
      <c r="CM1141" s="656"/>
      <c r="CN1141" s="656"/>
      <c r="CO1141" s="1202"/>
      <c r="CQ1141" s="2118"/>
    </row>
    <row r="1142" spans="1:95" s="701" customFormat="1">
      <c r="A1142" s="1138"/>
      <c r="B1142" s="1156"/>
      <c r="C1142" s="1132"/>
      <c r="D1142" s="1132"/>
      <c r="E1142" s="1133"/>
      <c r="F1142" s="1151"/>
      <c r="G1142" s="1150"/>
      <c r="H1142" s="1136"/>
      <c r="AB1142" s="656"/>
      <c r="AC1142" s="656"/>
      <c r="AD1142" s="656"/>
      <c r="AE1142" s="656"/>
      <c r="BS1142" s="656"/>
      <c r="CM1142" s="656"/>
      <c r="CN1142" s="656"/>
      <c r="CO1142" s="1202"/>
      <c r="CQ1142" s="2118"/>
    </row>
    <row r="1143" spans="1:95" s="701" customFormat="1">
      <c r="A1143" s="1138"/>
      <c r="B1143" s="1156"/>
      <c r="C1143" s="1132"/>
      <c r="D1143" s="1132"/>
      <c r="E1143" s="1133"/>
      <c r="F1143" s="1151"/>
      <c r="G1143" s="1150"/>
      <c r="H1143" s="1136"/>
      <c r="AB1143" s="656"/>
      <c r="AC1143" s="656"/>
      <c r="AD1143" s="656"/>
      <c r="AE1143" s="656"/>
      <c r="BS1143" s="656"/>
      <c r="CM1143" s="656"/>
      <c r="CN1143" s="656"/>
      <c r="CO1143" s="1202"/>
      <c r="CQ1143" s="2118"/>
    </row>
    <row r="1144" spans="1:95" s="701" customFormat="1">
      <c r="A1144" s="1138"/>
      <c r="B1144" s="1156"/>
      <c r="C1144" s="1132"/>
      <c r="D1144" s="1132"/>
      <c r="E1144" s="1133"/>
      <c r="F1144" s="1151"/>
      <c r="G1144" s="1150"/>
      <c r="H1144" s="1136"/>
      <c r="AB1144" s="656"/>
      <c r="AC1144" s="656"/>
      <c r="AD1144" s="656"/>
      <c r="AE1144" s="656"/>
      <c r="BS1144" s="656"/>
      <c r="CM1144" s="656"/>
      <c r="CN1144" s="656"/>
      <c r="CO1144" s="1202"/>
      <c r="CQ1144" s="2118"/>
    </row>
    <row r="1145" spans="1:95" s="701" customFormat="1">
      <c r="A1145" s="1138"/>
      <c r="B1145" s="1158"/>
      <c r="C1145" s="1132"/>
      <c r="D1145" s="1132"/>
      <c r="E1145" s="1133"/>
      <c r="F1145" s="1151"/>
      <c r="G1145" s="1150"/>
      <c r="H1145" s="1136"/>
      <c r="AB1145" s="656"/>
      <c r="AC1145" s="656"/>
      <c r="AD1145" s="656"/>
      <c r="AE1145" s="656"/>
      <c r="BS1145" s="656"/>
      <c r="CM1145" s="656"/>
      <c r="CN1145" s="656"/>
      <c r="CO1145" s="1202"/>
      <c r="CQ1145" s="2118"/>
    </row>
    <row r="1146" spans="1:95" s="701" customFormat="1">
      <c r="A1146" s="1138"/>
      <c r="B1146" s="1158"/>
      <c r="C1146" s="1132"/>
      <c r="D1146" s="1132"/>
      <c r="E1146" s="1133"/>
      <c r="F1146" s="1151"/>
      <c r="G1146" s="1150"/>
      <c r="H1146" s="1136"/>
      <c r="AB1146" s="656"/>
      <c r="AC1146" s="656"/>
      <c r="AD1146" s="656"/>
      <c r="AE1146" s="656"/>
      <c r="BS1146" s="656"/>
      <c r="CM1146" s="656"/>
      <c r="CN1146" s="656"/>
      <c r="CO1146" s="1202"/>
      <c r="CQ1146" s="2118"/>
    </row>
    <row r="1147" spans="1:95" s="701" customFormat="1">
      <c r="A1147" s="1138"/>
      <c r="B1147" s="1158"/>
      <c r="C1147" s="1132"/>
      <c r="D1147" s="1132"/>
      <c r="E1147" s="1133"/>
      <c r="F1147" s="1151"/>
      <c r="G1147" s="1150"/>
      <c r="H1147" s="1136"/>
      <c r="AB1147" s="656"/>
      <c r="AC1147" s="656"/>
      <c r="AD1147" s="656"/>
      <c r="AE1147" s="656"/>
      <c r="BS1147" s="656"/>
      <c r="CM1147" s="656"/>
      <c r="CN1147" s="656"/>
      <c r="CO1147" s="1202"/>
      <c r="CQ1147" s="2118"/>
    </row>
    <row r="1148" spans="1:95" s="701" customFormat="1">
      <c r="A1148" s="1138"/>
      <c r="B1148" s="1158"/>
      <c r="C1148" s="1132"/>
      <c r="D1148" s="1132"/>
      <c r="E1148" s="1133"/>
      <c r="F1148" s="1151"/>
      <c r="G1148" s="1150"/>
      <c r="H1148" s="1136"/>
      <c r="AB1148" s="656"/>
      <c r="AC1148" s="656"/>
      <c r="AD1148" s="656"/>
      <c r="AE1148" s="656"/>
      <c r="BS1148" s="656"/>
      <c r="CM1148" s="656"/>
      <c r="CN1148" s="656"/>
      <c r="CO1148" s="1202"/>
      <c r="CQ1148" s="2118"/>
    </row>
    <row r="1149" spans="1:95" s="701" customFormat="1">
      <c r="A1149" s="1138"/>
      <c r="B1149" s="1158"/>
      <c r="C1149" s="1132"/>
      <c r="D1149" s="1132"/>
      <c r="E1149" s="1133"/>
      <c r="F1149" s="1151"/>
      <c r="G1149" s="1150"/>
      <c r="H1149" s="1136"/>
      <c r="AB1149" s="656"/>
      <c r="AC1149" s="656"/>
      <c r="AD1149" s="656"/>
      <c r="AE1149" s="656"/>
      <c r="BS1149" s="656"/>
      <c r="CM1149" s="656"/>
      <c r="CN1149" s="656"/>
      <c r="CO1149" s="1202"/>
      <c r="CQ1149" s="2118"/>
    </row>
    <row r="1150" spans="1:95" s="701" customFormat="1">
      <c r="A1150" s="1138"/>
      <c r="B1150" s="1158"/>
      <c r="C1150" s="1132"/>
      <c r="D1150" s="1132"/>
      <c r="E1150" s="1133"/>
      <c r="F1150" s="1151"/>
      <c r="G1150" s="1150"/>
      <c r="H1150" s="1136"/>
      <c r="AB1150" s="656"/>
      <c r="AC1150" s="656"/>
      <c r="AD1150" s="656"/>
      <c r="AE1150" s="656"/>
      <c r="BS1150" s="656"/>
      <c r="CM1150" s="656"/>
      <c r="CN1150" s="656"/>
      <c r="CO1150" s="1202"/>
      <c r="CQ1150" s="2118"/>
    </row>
    <row r="1151" spans="1:95" s="701" customFormat="1">
      <c r="A1151" s="1138"/>
      <c r="B1151" s="1158"/>
      <c r="C1151" s="1132"/>
      <c r="D1151" s="1132"/>
      <c r="E1151" s="1133"/>
      <c r="F1151" s="1151"/>
      <c r="G1151" s="1150"/>
      <c r="H1151" s="1136"/>
      <c r="AB1151" s="656"/>
      <c r="AC1151" s="656"/>
      <c r="AD1151" s="656"/>
      <c r="AE1151" s="656"/>
      <c r="BS1151" s="656"/>
      <c r="CM1151" s="656"/>
      <c r="CN1151" s="656"/>
      <c r="CO1151" s="1202"/>
      <c r="CQ1151" s="2118"/>
    </row>
    <row r="1152" spans="1:95" s="701" customFormat="1">
      <c r="A1152" s="1138"/>
      <c r="B1152" s="1158"/>
      <c r="C1152" s="1132"/>
      <c r="D1152" s="1132"/>
      <c r="E1152" s="1133"/>
      <c r="F1152" s="1151"/>
      <c r="G1152" s="1150"/>
      <c r="H1152" s="1136"/>
      <c r="AB1152" s="656"/>
      <c r="AC1152" s="656"/>
      <c r="AD1152" s="656"/>
      <c r="AE1152" s="656"/>
      <c r="BS1152" s="656"/>
      <c r="CM1152" s="656"/>
      <c r="CN1152" s="656"/>
      <c r="CO1152" s="1202"/>
      <c r="CQ1152" s="2118"/>
    </row>
    <row r="1153" spans="1:95" s="701" customFormat="1">
      <c r="A1153" s="1138"/>
      <c r="B1153" s="1158"/>
      <c r="C1153" s="1132"/>
      <c r="D1153" s="1132"/>
      <c r="E1153" s="1133"/>
      <c r="F1153" s="1151"/>
      <c r="G1153" s="1150"/>
      <c r="H1153" s="1136"/>
      <c r="AB1153" s="656"/>
      <c r="AC1153" s="656"/>
      <c r="AD1153" s="656"/>
      <c r="AE1153" s="656"/>
      <c r="BS1153" s="656"/>
      <c r="CM1153" s="656"/>
      <c r="CN1153" s="656"/>
      <c r="CO1153" s="1202"/>
      <c r="CQ1153" s="2118"/>
    </row>
    <row r="1154" spans="1:95" s="701" customFormat="1">
      <c r="A1154" s="1138"/>
      <c r="B1154" s="1158"/>
      <c r="C1154" s="1132"/>
      <c r="D1154" s="1132"/>
      <c r="E1154" s="1133"/>
      <c r="F1154" s="1151"/>
      <c r="G1154" s="1150"/>
      <c r="H1154" s="1136"/>
      <c r="AB1154" s="656"/>
      <c r="AC1154" s="656"/>
      <c r="AD1154" s="656"/>
      <c r="AE1154" s="656"/>
      <c r="BS1154" s="656"/>
      <c r="CM1154" s="656"/>
      <c r="CN1154" s="656"/>
      <c r="CO1154" s="1202"/>
      <c r="CQ1154" s="2118"/>
    </row>
    <row r="1155" spans="1:95" s="701" customFormat="1">
      <c r="A1155" s="1138"/>
      <c r="B1155" s="1158"/>
      <c r="C1155" s="1132"/>
      <c r="D1155" s="1132"/>
      <c r="E1155" s="1133"/>
      <c r="F1155" s="1151"/>
      <c r="G1155" s="1150"/>
      <c r="H1155" s="1136"/>
      <c r="AB1155" s="656"/>
      <c r="AC1155" s="656"/>
      <c r="AD1155" s="656"/>
      <c r="AE1155" s="656"/>
      <c r="BS1155" s="656"/>
      <c r="CM1155" s="656"/>
      <c r="CN1155" s="656"/>
      <c r="CO1155" s="1202"/>
      <c r="CQ1155" s="2118"/>
    </row>
    <row r="1156" spans="1:95" s="701" customFormat="1">
      <c r="A1156" s="1138"/>
      <c r="B1156" s="1158"/>
      <c r="C1156" s="1132"/>
      <c r="D1156" s="1132"/>
      <c r="E1156" s="1133"/>
      <c r="F1156" s="1151"/>
      <c r="G1156" s="1150"/>
      <c r="H1156" s="1136"/>
      <c r="AB1156" s="656"/>
      <c r="AC1156" s="656"/>
      <c r="AD1156" s="656"/>
      <c r="AE1156" s="656"/>
      <c r="BS1156" s="656"/>
      <c r="CM1156" s="656"/>
      <c r="CN1156" s="656"/>
      <c r="CO1156" s="1202"/>
      <c r="CQ1156" s="2118"/>
    </row>
    <row r="1157" spans="1:95" s="701" customFormat="1">
      <c r="A1157" s="1138"/>
      <c r="B1157" s="1158"/>
      <c r="C1157" s="1132"/>
      <c r="D1157" s="1132"/>
      <c r="E1157" s="1133"/>
      <c r="F1157" s="1151"/>
      <c r="G1157" s="1150"/>
      <c r="H1157" s="1136"/>
      <c r="AB1157" s="656"/>
      <c r="AC1157" s="656"/>
      <c r="AD1157" s="656"/>
      <c r="AE1157" s="656"/>
      <c r="BS1157" s="656"/>
      <c r="CM1157" s="656"/>
      <c r="CN1157" s="656"/>
      <c r="CO1157" s="1202"/>
      <c r="CQ1157" s="2118"/>
    </row>
    <row r="1158" spans="1:95" s="701" customFormat="1">
      <c r="A1158" s="1138"/>
      <c r="B1158" s="1158"/>
      <c r="C1158" s="1132"/>
      <c r="D1158" s="1132"/>
      <c r="E1158" s="1133"/>
      <c r="F1158" s="1151"/>
      <c r="G1158" s="1150"/>
      <c r="H1158" s="1136"/>
      <c r="AB1158" s="656"/>
      <c r="AC1158" s="656"/>
      <c r="AD1158" s="656"/>
      <c r="AE1158" s="656"/>
      <c r="BS1158" s="656"/>
      <c r="CM1158" s="656"/>
      <c r="CN1158" s="656"/>
      <c r="CO1158" s="1202"/>
      <c r="CQ1158" s="2118"/>
    </row>
    <row r="1159" spans="1:95" s="701" customFormat="1">
      <c r="A1159" s="1138"/>
      <c r="B1159" s="1158"/>
      <c r="C1159" s="1132"/>
      <c r="D1159" s="1132"/>
      <c r="E1159" s="1133"/>
      <c r="F1159" s="1151"/>
      <c r="G1159" s="1150"/>
      <c r="H1159" s="1136"/>
      <c r="AB1159" s="656"/>
      <c r="AC1159" s="656"/>
      <c r="AD1159" s="656"/>
      <c r="AE1159" s="656"/>
      <c r="BS1159" s="656"/>
      <c r="CM1159" s="656"/>
      <c r="CN1159" s="656"/>
      <c r="CO1159" s="1202"/>
      <c r="CQ1159" s="2118"/>
    </row>
    <row r="1160" spans="1:95" s="701" customFormat="1">
      <c r="A1160" s="1138"/>
      <c r="B1160" s="1158"/>
      <c r="C1160" s="1132"/>
      <c r="D1160" s="1132"/>
      <c r="E1160" s="1133"/>
      <c r="F1160" s="1151"/>
      <c r="G1160" s="1150"/>
      <c r="H1160" s="1136"/>
      <c r="AB1160" s="656"/>
      <c r="AC1160" s="656"/>
      <c r="AD1160" s="656"/>
      <c r="AE1160" s="656"/>
      <c r="BS1160" s="656"/>
      <c r="CM1160" s="656"/>
      <c r="CN1160" s="656"/>
      <c r="CO1160" s="1202"/>
      <c r="CQ1160" s="2118"/>
    </row>
  </sheetData>
  <mergeCells count="5">
    <mergeCell ref="A15:C16"/>
    <mergeCell ref="A1:F1"/>
    <mergeCell ref="A2:E2"/>
    <mergeCell ref="A3:E3"/>
    <mergeCell ref="A4:E4"/>
  </mergeCells>
  <phoneticPr fontId="7" type="noConversion"/>
  <conditionalFormatting sqref="I19:AB205">
    <cfRule type="expression" dxfId="4" priority="1" stopIfTrue="1">
      <formula>ISERROR(T19)</formula>
    </cfRule>
  </conditionalFormatting>
  <pageMargins left="0.75" right="0.75" top="1" bottom="1" header="0.5" footer="0.5"/>
  <pageSetup orientation="portrait" r:id="rId1"/>
  <headerFooter alignWithMargins="0"/>
  <drawing r:id="rId2"/>
  <legacyDrawing r:id="rId3"/>
  <oleObjects>
    <oleObject progId="Unknown" shapeId="16387" r:id="rId4"/>
  </oleObjects>
</worksheet>
</file>

<file path=xl/worksheets/sheet23.xml><?xml version="1.0" encoding="utf-8"?>
<worksheet xmlns="http://schemas.openxmlformats.org/spreadsheetml/2006/main" xmlns:r="http://schemas.openxmlformats.org/officeDocument/2006/relationships">
  <sheetPr codeName="Sheet21" enableFormatConditionsCalculation="0">
    <tabColor indexed="9"/>
  </sheetPr>
  <dimension ref="A1:BN545"/>
  <sheetViews>
    <sheetView workbookViewId="0">
      <selection sqref="A1:F1"/>
    </sheetView>
  </sheetViews>
  <sheetFormatPr defaultRowHeight="11.25"/>
  <cols>
    <col min="1" max="1" width="12.7109375" style="72" customWidth="1"/>
    <col min="2" max="2" width="31.7109375" style="690" bestFit="1" customWidth="1"/>
    <col min="3" max="3" width="15.7109375" style="615" customWidth="1"/>
    <col min="4" max="6" width="15.7109375" style="610" customWidth="1"/>
    <col min="7" max="9" width="15.7109375" style="610" hidden="1" customWidth="1"/>
    <col min="10" max="12" width="15.7109375" style="610" customWidth="1"/>
    <col min="13" max="23" width="15.7109375" style="610" hidden="1" customWidth="1"/>
    <col min="24" max="24" width="15.7109375" style="1217" customWidth="1"/>
    <col min="25" max="27" width="15.7109375" style="610" customWidth="1"/>
    <col min="28" max="30" width="15.7109375" style="610" hidden="1" customWidth="1"/>
    <col min="31" max="33" width="15.7109375" style="610" customWidth="1"/>
    <col min="34" max="44" width="15.7109375" style="610" hidden="1" customWidth="1"/>
    <col min="45" max="45" width="15.7109375" style="615" customWidth="1"/>
    <col min="46" max="47" width="9.140625" style="15"/>
    <col min="48" max="48" width="9.140625" style="2084" hidden="1" customWidth="1"/>
    <col min="49" max="16384" width="9.140625" style="15"/>
  </cols>
  <sheetData>
    <row r="1" spans="1:45" ht="20.25" customHeight="1">
      <c r="A1" s="2210" t="s">
        <v>1354</v>
      </c>
      <c r="B1" s="2210"/>
      <c r="C1" s="2210"/>
      <c r="D1" s="2210"/>
      <c r="E1" s="2210"/>
      <c r="F1" s="2210"/>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row>
    <row r="2" spans="1:45" ht="18.75" customHeight="1">
      <c r="A2" s="2254" t="str">
        <f ca="1">'I1 Intro'!C9</f>
        <v>Orillia Power Distribution Corporation</v>
      </c>
      <c r="B2" s="2254"/>
      <c r="C2" s="2254"/>
      <c r="D2" s="2254"/>
      <c r="E2" s="2254"/>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row>
    <row r="3" spans="1:45" ht="18.75" customHeight="1">
      <c r="A3" s="2255" t="str">
        <f ca="1">'I1 Intro'!C13 &amp; "   " &amp; 'I1 Intro'!E13</f>
        <v xml:space="preserve">EB-2009-XXXX   </v>
      </c>
      <c r="B3" s="2255"/>
      <c r="C3" s="2255"/>
      <c r="D3" s="2255"/>
      <c r="E3" s="2255"/>
      <c r="F3" s="15"/>
      <c r="G3" s="16"/>
      <c r="H3" s="15"/>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c r="AP3" s="15"/>
      <c r="AQ3" s="15"/>
      <c r="AR3" s="15"/>
      <c r="AS3" s="15"/>
    </row>
    <row r="4" spans="1:45" ht="18.75">
      <c r="A4" s="2256">
        <f ca="1">'I1 Intro'!C15</f>
        <v>40053</v>
      </c>
      <c r="B4" s="2256"/>
      <c r="C4" s="2256"/>
      <c r="D4" s="2256"/>
      <c r="E4" s="2256"/>
      <c r="F4" s="15"/>
      <c r="G4" s="15"/>
      <c r="H4" s="15"/>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c r="AP4" s="15"/>
      <c r="AQ4" s="15"/>
      <c r="AR4" s="15"/>
      <c r="AS4" s="15"/>
    </row>
    <row r="5" spans="1:45" ht="21" customHeight="1">
      <c r="A5" s="369" t="str">
        <f ca="1">"Sheet O6 Composite Allocator Detail Worksheet  - "&amp; 'I2 LDC class'!$C$17 &amp; "  " &amp;  'I2 LDC class'!$D$17</f>
        <v xml:space="preserve">Sheet O6 Composite Allocator Detail Worksheet  -   </v>
      </c>
      <c r="B5" s="370"/>
      <c r="C5" s="624"/>
      <c r="D5" s="624"/>
      <c r="E5" s="371"/>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row>
    <row r="6" spans="1:45" ht="6" customHeight="1">
      <c r="A6" s="18"/>
      <c r="B6" s="18"/>
      <c r="C6" s="625"/>
      <c r="D6" s="625"/>
      <c r="E6" s="18"/>
      <c r="F6" s="18"/>
      <c r="G6" s="18"/>
      <c r="H6" s="18"/>
      <c r="I6" s="18"/>
      <c r="J6" s="18"/>
      <c r="K6" s="18"/>
      <c r="L6" s="18"/>
      <c r="M6" s="18"/>
      <c r="N6" s="18"/>
      <c r="O6" s="18"/>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row>
    <row r="7" spans="1:45">
      <c r="A7" s="1080"/>
    </row>
    <row r="9" spans="1:45">
      <c r="A9" s="356"/>
    </row>
    <row r="11" spans="1:45">
      <c r="A11" s="356"/>
    </row>
    <row r="12" spans="1:45" ht="12.75">
      <c r="C12" s="357"/>
    </row>
    <row r="15" spans="1:45" ht="2.25" customHeight="1"/>
    <row r="16" spans="1:45" ht="2.25" customHeight="1"/>
    <row r="17" spans="1:48" ht="2.25" customHeight="1">
      <c r="A17" s="15"/>
      <c r="B17" s="15"/>
    </row>
    <row r="18" spans="1:48" ht="2.25" customHeight="1">
      <c r="A18" s="15"/>
      <c r="B18" s="15"/>
    </row>
    <row r="19" spans="1:48" ht="2.25" customHeight="1" thickBot="1"/>
    <row r="20" spans="1:48" s="20" customFormat="1" ht="15.75" customHeight="1">
      <c r="A20" s="1219"/>
      <c r="B20" s="1220"/>
      <c r="C20" s="2352" t="s">
        <v>2</v>
      </c>
      <c r="D20" s="2353"/>
      <c r="E20" s="2353"/>
      <c r="F20" s="2353"/>
      <c r="G20" s="2353"/>
      <c r="H20" s="1917"/>
      <c r="I20" s="1917"/>
      <c r="J20" s="1917"/>
      <c r="K20" s="1917"/>
      <c r="L20" s="1917"/>
      <c r="M20" s="1917"/>
      <c r="N20" s="1917"/>
      <c r="O20" s="1917"/>
      <c r="P20" s="1917"/>
      <c r="Q20" s="1917"/>
      <c r="R20" s="1917"/>
      <c r="S20" s="1917"/>
      <c r="T20" s="1917"/>
      <c r="U20" s="1917"/>
      <c r="V20" s="1917"/>
      <c r="W20" s="1918"/>
      <c r="X20" s="2347" t="s">
        <v>1025</v>
      </c>
      <c r="Y20" s="2348"/>
      <c r="Z20" s="2348"/>
      <c r="AA20" s="2348"/>
      <c r="AB20" s="1221"/>
      <c r="AC20" s="1221"/>
      <c r="AD20" s="1221"/>
      <c r="AE20" s="1221"/>
      <c r="AF20" s="1221"/>
      <c r="AG20" s="1221"/>
      <c r="AH20" s="1221"/>
      <c r="AI20" s="1221"/>
      <c r="AJ20" s="1221"/>
      <c r="AK20" s="1221"/>
      <c r="AL20" s="1221"/>
      <c r="AM20" s="1221"/>
      <c r="AN20" s="1221"/>
      <c r="AO20" s="1221"/>
      <c r="AP20" s="1221"/>
      <c r="AQ20" s="1221"/>
      <c r="AR20" s="1221"/>
      <c r="AS20" s="1222"/>
      <c r="AV20" s="2100"/>
    </row>
    <row r="21" spans="1:48" ht="12" thickBot="1">
      <c r="C21" s="2354"/>
      <c r="D21" s="2355"/>
      <c r="E21" s="2355"/>
      <c r="F21" s="2355"/>
      <c r="G21" s="2355"/>
      <c r="H21" s="697"/>
      <c r="I21" s="697"/>
      <c r="J21" s="697"/>
      <c r="K21" s="697"/>
      <c r="L21" s="697"/>
      <c r="M21" s="697"/>
      <c r="N21" s="697"/>
      <c r="O21" s="697"/>
      <c r="P21" s="697"/>
      <c r="Q21" s="697"/>
      <c r="R21" s="697"/>
      <c r="S21" s="697"/>
      <c r="T21" s="697"/>
      <c r="U21" s="697"/>
      <c r="V21" s="697"/>
      <c r="W21" s="1919"/>
      <c r="X21" s="2349"/>
      <c r="Y21" s="2350"/>
      <c r="Z21" s="2350"/>
      <c r="AA21" s="2350"/>
    </row>
    <row r="22" spans="1:48" s="1231" customFormat="1" ht="12.75">
      <c r="A22" s="1223"/>
      <c r="B22" s="1224"/>
      <c r="C22" s="1920"/>
      <c r="D22" s="1225">
        <v>1</v>
      </c>
      <c r="E22" s="1226">
        <v>2</v>
      </c>
      <c r="F22" s="1226">
        <v>3</v>
      </c>
      <c r="G22" s="1226">
        <v>4</v>
      </c>
      <c r="H22" s="1226">
        <v>5</v>
      </c>
      <c r="I22" s="1226">
        <v>6</v>
      </c>
      <c r="J22" s="1226">
        <v>7</v>
      </c>
      <c r="K22" s="1226">
        <v>8</v>
      </c>
      <c r="L22" s="1226">
        <v>9</v>
      </c>
      <c r="M22" s="1226">
        <v>10</v>
      </c>
      <c r="N22" s="1226">
        <v>11</v>
      </c>
      <c r="O22" s="1226">
        <v>12</v>
      </c>
      <c r="P22" s="1226">
        <v>13</v>
      </c>
      <c r="Q22" s="1226">
        <v>14</v>
      </c>
      <c r="R22" s="1226">
        <v>15</v>
      </c>
      <c r="S22" s="1226">
        <v>16</v>
      </c>
      <c r="T22" s="1226">
        <v>17</v>
      </c>
      <c r="U22" s="1226">
        <v>18</v>
      </c>
      <c r="V22" s="1226">
        <v>19</v>
      </c>
      <c r="W22" s="1921">
        <v>20</v>
      </c>
      <c r="X22" s="1227"/>
      <c r="Y22" s="1228">
        <v>1</v>
      </c>
      <c r="Z22" s="1229">
        <v>2</v>
      </c>
      <c r="AA22" s="1229">
        <v>3</v>
      </c>
      <c r="AB22" s="1229">
        <v>4</v>
      </c>
      <c r="AC22" s="1229">
        <v>5</v>
      </c>
      <c r="AD22" s="1229">
        <v>6</v>
      </c>
      <c r="AE22" s="1229">
        <v>7</v>
      </c>
      <c r="AF22" s="1229">
        <v>8</v>
      </c>
      <c r="AG22" s="1229">
        <v>9</v>
      </c>
      <c r="AH22" s="1229">
        <v>10</v>
      </c>
      <c r="AI22" s="1229">
        <v>11</v>
      </c>
      <c r="AJ22" s="1229">
        <v>12</v>
      </c>
      <c r="AK22" s="1229">
        <v>13</v>
      </c>
      <c r="AL22" s="1229">
        <v>14</v>
      </c>
      <c r="AM22" s="1229">
        <v>15</v>
      </c>
      <c r="AN22" s="1229">
        <v>16</v>
      </c>
      <c r="AO22" s="1229">
        <v>17</v>
      </c>
      <c r="AP22" s="1229">
        <v>18</v>
      </c>
      <c r="AQ22" s="1229">
        <v>19</v>
      </c>
      <c r="AR22" s="1226">
        <v>20</v>
      </c>
      <c r="AS22" s="1230"/>
      <c r="AV22" s="2101"/>
    </row>
    <row r="23" spans="1:48" s="839" customFormat="1" ht="39" thickBot="1">
      <c r="A23" s="1219"/>
      <c r="B23" s="1220"/>
      <c r="C23" s="1922" t="s">
        <v>938</v>
      </c>
      <c r="D23" s="1923" t="str">
        <f ca="1">IF('I2 LDC class'!$D$20="",'I2 LDC class'!$C$20,'I2 LDC class'!$D$20)</f>
        <v>Residential</v>
      </c>
      <c r="E23" s="1923" t="str">
        <f ca="1">IF('I2 LDC class'!$D$21="",'I2 LDC class'!$C$21,'I2 LDC class'!$D$21)</f>
        <v>GS &lt;50</v>
      </c>
      <c r="F23" s="1923" t="str">
        <f ca="1">IF('I2 LDC class'!$D$22="",'I2 LDC class'!$C$22,'I2 LDC class'!$D$22)</f>
        <v>GS&gt;50-Regular</v>
      </c>
      <c r="G23" s="1923" t="str">
        <f ca="1">IF('I2 LDC class'!$D$23="",'I2 LDC class'!$C$23,'I2 LDC class'!$D$23)</f>
        <v>GS&gt; 50-TOU</v>
      </c>
      <c r="H23" s="1923" t="str">
        <f ca="1">IF('I2 LDC class'!$D$24="",'I2 LDC class'!$C$24,'I2 LDC class'!$D$24)</f>
        <v>GS &gt;50-Intermediate</v>
      </c>
      <c r="I23" s="1923" t="str">
        <f ca="1">IF('I2 LDC class'!$D$25="",'I2 LDC class'!$C$25,'I2 LDC class'!$D$25)</f>
        <v>Large Use &gt;5MW</v>
      </c>
      <c r="J23" s="1923" t="str">
        <f ca="1">IF('I2 LDC class'!$D$26="",'I2 LDC class'!$C$26,'I2 LDC class'!$D$26)</f>
        <v>Street Light</v>
      </c>
      <c r="K23" s="1923" t="str">
        <f ca="1">IF('I2 LDC class'!$D$27="",'I2 LDC class'!$C$27,'I2 LDC class'!$D$27)</f>
        <v>Sentinel</v>
      </c>
      <c r="L23" s="1923" t="str">
        <f ca="1">IF('I2 LDC class'!$D$28="",'I2 LDC class'!$C$28,'I2 LDC class'!$D$28)</f>
        <v>Unmetered Scattered Load</v>
      </c>
      <c r="M23" s="1923" t="str">
        <f ca="1">IF('I2 LDC class'!$D$29="",'I2 LDC class'!$C$29,'I2 LDC class'!$D$29)</f>
        <v>Embedded Distributor</v>
      </c>
      <c r="N23" s="1923" t="str">
        <f ca="1">IF('I2 LDC class'!$D$30="",'I2 LDC class'!$C$30,'I2 LDC class'!$D$30)</f>
        <v>Back-up/Standby Power</v>
      </c>
      <c r="O23" s="1923" t="str">
        <f ca="1">IF('I2 LDC class'!$D$31="",'I2 LDC class'!$C$31,'I2 LDC class'!$D$31)</f>
        <v>Rate Class 1</v>
      </c>
      <c r="P23" s="1923" t="str">
        <f ca="1">IF('I2 LDC class'!$D$32="",'I2 LDC class'!$C$32,'I2 LDC class'!$D$32)</f>
        <v>Rate class 2</v>
      </c>
      <c r="Q23" s="1923" t="str">
        <f ca="1">IF('I2 LDC class'!$D$33="",'I2 LDC class'!$C$33,'I2 LDC class'!$D$33)</f>
        <v>Rate class 3</v>
      </c>
      <c r="R23" s="1923" t="str">
        <f ca="1">IF('I2 LDC class'!$D$34="",'I2 LDC class'!$C$34,'I2 LDC class'!$D$34)</f>
        <v>Rate class 4</v>
      </c>
      <c r="S23" s="1923" t="str">
        <f ca="1">IF('I2 LDC class'!$D$35="",'I2 LDC class'!$C$35,'I2 LDC class'!$D$35)</f>
        <v>Rate class 5</v>
      </c>
      <c r="T23" s="1923" t="str">
        <f ca="1">IF('I2 LDC class'!$D$36="",'I2 LDC class'!$C$36,'I2 LDC class'!$D$36)</f>
        <v>Rate class 6</v>
      </c>
      <c r="U23" s="1923" t="str">
        <f ca="1">IF('I2 LDC class'!$D$37="",'I2 LDC class'!$C$37,'I2 LDC class'!$D$37)</f>
        <v>Rate class 7</v>
      </c>
      <c r="V23" s="1923" t="str">
        <f ca="1">IF('I2 LDC class'!$D$38="",'I2 LDC class'!$C$38,'I2 LDC class'!$D$38)</f>
        <v>Rate class 8</v>
      </c>
      <c r="W23" s="1924" t="str">
        <f ca="1">IF('I2 LDC class'!$D$39="",'I2 LDC class'!$C$39,'I2 LDC class'!$D$39)</f>
        <v>Rate class 9</v>
      </c>
      <c r="X23" s="1232" t="s">
        <v>939</v>
      </c>
      <c r="Y23" s="709" t="str">
        <f ca="1">IF('I2 LDC class'!$D$20="",'I2 LDC class'!$C$20,'I2 LDC class'!$D$20)</f>
        <v>Residential</v>
      </c>
      <c r="Z23" s="709" t="str">
        <f ca="1">IF('I2 LDC class'!$D$21="",'I2 LDC class'!$C$21,'I2 LDC class'!$D$21)</f>
        <v>GS &lt;50</v>
      </c>
      <c r="AA23" s="709" t="str">
        <f ca="1">IF('I2 LDC class'!$D$22="",'I2 LDC class'!$C$22,'I2 LDC class'!$D$22)</f>
        <v>GS&gt;50-Regular</v>
      </c>
      <c r="AB23" s="709" t="str">
        <f ca="1">IF('I2 LDC class'!$D$23="",'I2 LDC class'!$C$23,'I2 LDC class'!$D$23)</f>
        <v>GS&gt; 50-TOU</v>
      </c>
      <c r="AC23" s="709" t="str">
        <f ca="1">IF('I2 LDC class'!$D$24="",'I2 LDC class'!$C$24,'I2 LDC class'!$D$24)</f>
        <v>GS &gt;50-Intermediate</v>
      </c>
      <c r="AD23" s="709" t="str">
        <f ca="1">IF('I2 LDC class'!$D$25="",'I2 LDC class'!$C$25,'I2 LDC class'!$D$25)</f>
        <v>Large Use &gt;5MW</v>
      </c>
      <c r="AE23" s="709" t="str">
        <f ca="1">IF('I2 LDC class'!$D$26="",'I2 LDC class'!$C$26,'I2 LDC class'!$D$26)</f>
        <v>Street Light</v>
      </c>
      <c r="AF23" s="709" t="str">
        <f ca="1">IF('I2 LDC class'!$D$27="",'I2 LDC class'!$C$27,'I2 LDC class'!$D$27)</f>
        <v>Sentinel</v>
      </c>
      <c r="AG23" s="709" t="str">
        <f ca="1">IF('I2 LDC class'!$D$28="",'I2 LDC class'!$C$28,'I2 LDC class'!$D$28)</f>
        <v>Unmetered Scattered Load</v>
      </c>
      <c r="AH23" s="709" t="str">
        <f ca="1">IF('I2 LDC class'!$D$29="",'I2 LDC class'!$C$29,'I2 LDC class'!$D$29)</f>
        <v>Embedded Distributor</v>
      </c>
      <c r="AI23" s="709" t="str">
        <f ca="1">IF('I2 LDC class'!$D$30="",'I2 LDC class'!$C$30,'I2 LDC class'!$D$30)</f>
        <v>Back-up/Standby Power</v>
      </c>
      <c r="AJ23" s="709" t="str">
        <f ca="1">IF('I2 LDC class'!$D$31="",'I2 LDC class'!$C$31,'I2 LDC class'!$D$31)</f>
        <v>Rate Class 1</v>
      </c>
      <c r="AK23" s="709" t="str">
        <f ca="1">IF('I2 LDC class'!$D$32="",'I2 LDC class'!$C$32,'I2 LDC class'!$D$32)</f>
        <v>Rate class 2</v>
      </c>
      <c r="AL23" s="709" t="str">
        <f ca="1">IF('I2 LDC class'!$D$33="",'I2 LDC class'!$C$33,'I2 LDC class'!$D$33)</f>
        <v>Rate class 3</v>
      </c>
      <c r="AM23" s="709" t="str">
        <f ca="1">IF('I2 LDC class'!$D$34="",'I2 LDC class'!$C$34,'I2 LDC class'!$D$34)</f>
        <v>Rate class 4</v>
      </c>
      <c r="AN23" s="709" t="str">
        <f ca="1">IF('I2 LDC class'!$D$35="",'I2 LDC class'!$C$35,'I2 LDC class'!$D$35)</f>
        <v>Rate class 5</v>
      </c>
      <c r="AO23" s="709" t="str">
        <f ca="1">IF('I2 LDC class'!$D$36="",'I2 LDC class'!$C$36,'I2 LDC class'!$D$36)</f>
        <v>Rate class 6</v>
      </c>
      <c r="AP23" s="709" t="str">
        <f ca="1">IF('I2 LDC class'!$D$37="",'I2 LDC class'!$C$37,'I2 LDC class'!$D$37)</f>
        <v>Rate class 7</v>
      </c>
      <c r="AQ23" s="709" t="str">
        <f ca="1">IF('I2 LDC class'!$D$38="",'I2 LDC class'!$C$38,'I2 LDC class'!$D$38)</f>
        <v>Rate class 8</v>
      </c>
      <c r="AR23" s="709" t="str">
        <f ca="1">IF('I2 LDC class'!$D$39="",'I2 LDC class'!$C$39,'I2 LDC class'!$D$39)</f>
        <v>Rate class 9</v>
      </c>
      <c r="AS23" s="1233" t="s">
        <v>76</v>
      </c>
      <c r="AV23" s="1879"/>
    </row>
    <row r="24" spans="1:48" s="753" customFormat="1" ht="15.75">
      <c r="A24" s="1218" t="s">
        <v>1285</v>
      </c>
      <c r="B24" s="1258"/>
      <c r="C24" s="894"/>
      <c r="D24" s="731"/>
      <c r="E24" s="731"/>
      <c r="F24" s="731"/>
      <c r="G24" s="731"/>
      <c r="H24" s="731"/>
      <c r="I24" s="731"/>
      <c r="J24" s="731"/>
      <c r="K24" s="731"/>
      <c r="L24" s="731"/>
      <c r="M24" s="731"/>
      <c r="N24" s="731"/>
      <c r="O24" s="731"/>
      <c r="P24" s="731"/>
      <c r="Q24" s="731"/>
      <c r="R24" s="731"/>
      <c r="S24" s="731"/>
      <c r="T24" s="731"/>
      <c r="U24" s="731"/>
      <c r="V24" s="731"/>
      <c r="W24" s="731"/>
      <c r="X24" s="733"/>
      <c r="Y24" s="731"/>
      <c r="Z24" s="731"/>
      <c r="AA24" s="731"/>
      <c r="AB24" s="731"/>
      <c r="AC24" s="731"/>
      <c r="AD24" s="731"/>
      <c r="AE24" s="731"/>
      <c r="AF24" s="731"/>
      <c r="AG24" s="731"/>
      <c r="AH24" s="731"/>
      <c r="AI24" s="731"/>
      <c r="AJ24" s="731"/>
      <c r="AK24" s="731"/>
      <c r="AL24" s="731"/>
      <c r="AM24" s="731"/>
      <c r="AN24" s="731"/>
      <c r="AO24" s="731"/>
      <c r="AP24" s="731"/>
      <c r="AQ24" s="731"/>
      <c r="AR24" s="731"/>
      <c r="AS24" s="894"/>
      <c r="AV24" s="1879"/>
    </row>
    <row r="25" spans="1:48" s="753" customFormat="1" ht="6" customHeight="1">
      <c r="A25" s="1219"/>
      <c r="B25" s="1220"/>
      <c r="C25" s="894"/>
      <c r="D25" s="731"/>
      <c r="E25" s="731"/>
      <c r="F25" s="731"/>
      <c r="G25" s="731"/>
      <c r="H25" s="731"/>
      <c r="I25" s="731"/>
      <c r="J25" s="731"/>
      <c r="K25" s="731"/>
      <c r="L25" s="731"/>
      <c r="M25" s="731"/>
      <c r="N25" s="731"/>
      <c r="O25" s="731"/>
      <c r="P25" s="731"/>
      <c r="Q25" s="731"/>
      <c r="R25" s="731"/>
      <c r="S25" s="731"/>
      <c r="T25" s="731"/>
      <c r="U25" s="731"/>
      <c r="V25" s="731"/>
      <c r="W25" s="731"/>
      <c r="X25" s="733"/>
      <c r="Y25" s="731"/>
      <c r="Z25" s="731"/>
      <c r="AA25" s="731"/>
      <c r="AB25" s="731"/>
      <c r="AC25" s="731"/>
      <c r="AD25" s="731"/>
      <c r="AE25" s="731"/>
      <c r="AF25" s="731"/>
      <c r="AG25" s="731"/>
      <c r="AH25" s="731"/>
      <c r="AI25" s="731"/>
      <c r="AJ25" s="731"/>
      <c r="AK25" s="731"/>
      <c r="AL25" s="731"/>
      <c r="AM25" s="731"/>
      <c r="AN25" s="731"/>
      <c r="AO25" s="731"/>
      <c r="AP25" s="731"/>
      <c r="AQ25" s="731"/>
      <c r="AR25" s="731"/>
      <c r="AS25" s="894"/>
      <c r="AV25" s="1879"/>
    </row>
    <row r="26" spans="1:48" s="753" customFormat="1" ht="26.25" customHeight="1">
      <c r="A26" s="1262" t="s">
        <v>1387</v>
      </c>
      <c r="B26" s="1259"/>
      <c r="C26" s="1234"/>
      <c r="D26" s="873"/>
      <c r="E26" s="873"/>
      <c r="F26" s="873"/>
      <c r="G26" s="873"/>
      <c r="H26" s="873"/>
      <c r="I26" s="847"/>
      <c r="J26" s="847"/>
      <c r="K26" s="847"/>
      <c r="L26" s="847"/>
      <c r="M26" s="847"/>
      <c r="N26" s="847"/>
      <c r="O26" s="728"/>
      <c r="P26" s="728"/>
      <c r="Q26" s="728"/>
      <c r="R26" s="728"/>
      <c r="S26" s="728"/>
      <c r="T26" s="728"/>
      <c r="U26" s="728"/>
      <c r="V26" s="728"/>
      <c r="W26" s="728"/>
      <c r="X26" s="733"/>
      <c r="Y26" s="731"/>
      <c r="Z26" s="731"/>
      <c r="AA26" s="731"/>
      <c r="AB26" s="731"/>
      <c r="AC26" s="731"/>
      <c r="AD26" s="731"/>
      <c r="AE26" s="731"/>
      <c r="AF26" s="731"/>
      <c r="AG26" s="731"/>
      <c r="AH26" s="731"/>
      <c r="AI26" s="731"/>
      <c r="AJ26" s="731"/>
      <c r="AK26" s="731"/>
      <c r="AL26" s="731"/>
      <c r="AM26" s="731"/>
      <c r="AN26" s="731"/>
      <c r="AO26" s="731"/>
      <c r="AP26" s="731"/>
      <c r="AQ26" s="731"/>
      <c r="AR26" s="731"/>
      <c r="AS26" s="894"/>
      <c r="AV26" s="1879"/>
    </row>
    <row r="27" spans="1:48" s="753" customFormat="1" ht="25.5">
      <c r="A27" s="1235">
        <v>1565</v>
      </c>
      <c r="B27" s="1236" t="s">
        <v>1474</v>
      </c>
      <c r="C27" s="1260">
        <f>SUM(D27:W27)</f>
        <v>0</v>
      </c>
      <c r="D27" s="897">
        <f ca="1">+'O5 Details by Class &amp; Accounts'!I19</f>
        <v>0</v>
      </c>
      <c r="E27" s="897">
        <f ca="1">+'O5 Details by Class &amp; Accounts'!J19</f>
        <v>0</v>
      </c>
      <c r="F27" s="897">
        <f ca="1">+'O5 Details by Class &amp; Accounts'!K19</f>
        <v>0</v>
      </c>
      <c r="G27" s="897">
        <f ca="1">+'O5 Details by Class &amp; Accounts'!L19</f>
        <v>0</v>
      </c>
      <c r="H27" s="897">
        <f ca="1">+'O5 Details by Class &amp; Accounts'!M19</f>
        <v>0</v>
      </c>
      <c r="I27" s="897">
        <f ca="1">+'O5 Details by Class &amp; Accounts'!N19</f>
        <v>0</v>
      </c>
      <c r="J27" s="897">
        <f ca="1">+'O5 Details by Class &amp; Accounts'!O19</f>
        <v>0</v>
      </c>
      <c r="K27" s="897">
        <f ca="1">+'O5 Details by Class &amp; Accounts'!P19</f>
        <v>0</v>
      </c>
      <c r="L27" s="897">
        <f ca="1">+'O5 Details by Class &amp; Accounts'!Q19</f>
        <v>0</v>
      </c>
      <c r="M27" s="897">
        <f ca="1">+'O5 Details by Class &amp; Accounts'!R19</f>
        <v>0</v>
      </c>
      <c r="N27" s="897">
        <f ca="1">+'O5 Details by Class &amp; Accounts'!S19</f>
        <v>0</v>
      </c>
      <c r="O27" s="897">
        <f ca="1">+'O5 Details by Class &amp; Accounts'!T19</f>
        <v>0</v>
      </c>
      <c r="P27" s="897">
        <f ca="1">+'O5 Details by Class &amp; Accounts'!U19</f>
        <v>0</v>
      </c>
      <c r="Q27" s="897">
        <f ca="1">+'O5 Details by Class &amp; Accounts'!V19</f>
        <v>0</v>
      </c>
      <c r="R27" s="897">
        <f ca="1">+'O5 Details by Class &amp; Accounts'!W19</f>
        <v>0</v>
      </c>
      <c r="S27" s="897">
        <f ca="1">+'O5 Details by Class &amp; Accounts'!X19</f>
        <v>0</v>
      </c>
      <c r="T27" s="897">
        <f ca="1">+'O5 Details by Class &amp; Accounts'!Y19</f>
        <v>0</v>
      </c>
      <c r="U27" s="897">
        <f ca="1">+'O5 Details by Class &amp; Accounts'!Z19</f>
        <v>0</v>
      </c>
      <c r="V27" s="897">
        <f ca="1">+'O5 Details by Class &amp; Accounts'!AA19</f>
        <v>0</v>
      </c>
      <c r="W27" s="897">
        <f ca="1">+'O5 Details by Class &amp; Accounts'!AB19</f>
        <v>0</v>
      </c>
      <c r="X27" s="1260">
        <f ca="1">SUM(Y27:AR27)</f>
        <v>0</v>
      </c>
      <c r="Y27" s="897">
        <f ca="1">'O5 Details by Class &amp; Accounts'!AD19</f>
        <v>0</v>
      </c>
      <c r="Z27" s="897">
        <f ca="1">'O5 Details by Class &amp; Accounts'!AE19</f>
        <v>0</v>
      </c>
      <c r="AA27" s="897">
        <f ca="1">'O5 Details by Class &amp; Accounts'!AF19</f>
        <v>0</v>
      </c>
      <c r="AB27" s="897">
        <f ca="1">'O5 Details by Class &amp; Accounts'!AG19</f>
        <v>0</v>
      </c>
      <c r="AC27" s="897">
        <f ca="1">'O5 Details by Class &amp; Accounts'!AH19</f>
        <v>0</v>
      </c>
      <c r="AD27" s="897">
        <f ca="1">'O5 Details by Class &amp; Accounts'!AI19</f>
        <v>0</v>
      </c>
      <c r="AE27" s="897">
        <f ca="1">'O5 Details by Class &amp; Accounts'!AJ19</f>
        <v>0</v>
      </c>
      <c r="AF27" s="897">
        <f ca="1">'O5 Details by Class &amp; Accounts'!AK19</f>
        <v>0</v>
      </c>
      <c r="AG27" s="897">
        <f ca="1">'O5 Details by Class &amp; Accounts'!AL19</f>
        <v>0</v>
      </c>
      <c r="AH27" s="897">
        <f ca="1">'O5 Details by Class &amp; Accounts'!AM19</f>
        <v>0</v>
      </c>
      <c r="AI27" s="897">
        <f ca="1">'O5 Details by Class &amp; Accounts'!AN19</f>
        <v>0</v>
      </c>
      <c r="AJ27" s="897">
        <f ca="1">'O5 Details by Class &amp; Accounts'!AO19</f>
        <v>0</v>
      </c>
      <c r="AK27" s="897">
        <f ca="1">'O5 Details by Class &amp; Accounts'!AP19</f>
        <v>0</v>
      </c>
      <c r="AL27" s="897">
        <f ca="1">'O5 Details by Class &amp; Accounts'!AQ19</f>
        <v>0</v>
      </c>
      <c r="AM27" s="897">
        <f ca="1">'O5 Details by Class &amp; Accounts'!AR19</f>
        <v>0</v>
      </c>
      <c r="AN27" s="897">
        <f ca="1">'O5 Details by Class &amp; Accounts'!AS19</f>
        <v>0</v>
      </c>
      <c r="AO27" s="897">
        <f ca="1">'O5 Details by Class &amp; Accounts'!AT19</f>
        <v>0</v>
      </c>
      <c r="AP27" s="897">
        <f ca="1">'O5 Details by Class &amp; Accounts'!AU19</f>
        <v>0</v>
      </c>
      <c r="AQ27" s="897">
        <f ca="1">'O5 Details by Class &amp; Accounts'!AV19</f>
        <v>0</v>
      </c>
      <c r="AR27" s="897">
        <f ca="1">'O5 Details by Class &amp; Accounts'!AW19</f>
        <v>0</v>
      </c>
      <c r="AS27" s="1260">
        <f>C27+X27</f>
        <v>0</v>
      </c>
      <c r="AV27" s="2102" t="s">
        <v>888</v>
      </c>
    </row>
    <row r="28" spans="1:48" s="753" customFormat="1" ht="12.75">
      <c r="A28" s="290"/>
      <c r="B28" s="752"/>
      <c r="C28" s="894"/>
      <c r="D28" s="731"/>
      <c r="E28" s="731"/>
      <c r="F28" s="731"/>
      <c r="G28" s="731"/>
      <c r="H28" s="731"/>
      <c r="I28" s="731"/>
      <c r="J28" s="731"/>
      <c r="K28" s="731"/>
      <c r="L28" s="731"/>
      <c r="M28" s="731"/>
      <c r="N28" s="731"/>
      <c r="O28" s="731"/>
      <c r="P28" s="731"/>
      <c r="Q28" s="731"/>
      <c r="R28" s="731"/>
      <c r="S28" s="731"/>
      <c r="T28" s="731"/>
      <c r="U28" s="731"/>
      <c r="V28" s="731"/>
      <c r="W28" s="731"/>
      <c r="X28" s="733"/>
      <c r="Y28" s="731"/>
      <c r="Z28" s="731"/>
      <c r="AA28" s="731"/>
      <c r="AB28" s="731"/>
      <c r="AC28" s="731"/>
      <c r="AD28" s="731"/>
      <c r="AE28" s="731"/>
      <c r="AF28" s="731"/>
      <c r="AG28" s="731"/>
      <c r="AH28" s="731"/>
      <c r="AI28" s="731"/>
      <c r="AJ28" s="731"/>
      <c r="AK28" s="731"/>
      <c r="AL28" s="731"/>
      <c r="AM28" s="731"/>
      <c r="AN28" s="731"/>
      <c r="AO28" s="731"/>
      <c r="AP28" s="731"/>
      <c r="AQ28" s="731"/>
      <c r="AR28" s="731"/>
      <c r="AS28" s="894"/>
      <c r="AV28" s="2102" t="e">
        <v>#N/A</v>
      </c>
    </row>
    <row r="29" spans="1:48" s="753" customFormat="1" ht="12.75">
      <c r="A29" s="1263" t="s">
        <v>129</v>
      </c>
      <c r="B29" s="1264" t="s">
        <v>1394</v>
      </c>
      <c r="C29" s="1265"/>
      <c r="D29" s="1266">
        <f ca="1">'O5 Details by Class &amp; Accounts'!I22</f>
        <v>0</v>
      </c>
      <c r="E29" s="1266">
        <f ca="1">'O5 Details by Class &amp; Accounts'!J22</f>
        <v>0</v>
      </c>
      <c r="F29" s="1266">
        <f ca="1">'O5 Details by Class &amp; Accounts'!K22</f>
        <v>0</v>
      </c>
      <c r="G29" s="1266">
        <f ca="1">'O5 Details by Class &amp; Accounts'!L22</f>
        <v>0</v>
      </c>
      <c r="H29" s="1266">
        <f ca="1">'O5 Details by Class &amp; Accounts'!M22</f>
        <v>0</v>
      </c>
      <c r="I29" s="1266">
        <f ca="1">'O5 Details by Class &amp; Accounts'!N22</f>
        <v>0</v>
      </c>
      <c r="J29" s="1266">
        <f ca="1">'O5 Details by Class &amp; Accounts'!O22</f>
        <v>0</v>
      </c>
      <c r="K29" s="1266">
        <f ca="1">'O5 Details by Class &amp; Accounts'!P22</f>
        <v>0</v>
      </c>
      <c r="L29" s="1266">
        <f ca="1">'O5 Details by Class &amp; Accounts'!Q22</f>
        <v>0</v>
      </c>
      <c r="M29" s="1266">
        <f ca="1">'O5 Details by Class &amp; Accounts'!R22</f>
        <v>0</v>
      </c>
      <c r="N29" s="1266">
        <f ca="1">'O5 Details by Class &amp; Accounts'!S22</f>
        <v>0</v>
      </c>
      <c r="O29" s="1266">
        <f ca="1">'O5 Details by Class &amp; Accounts'!T22</f>
        <v>0</v>
      </c>
      <c r="P29" s="1266">
        <f ca="1">'O5 Details by Class &amp; Accounts'!U22</f>
        <v>0</v>
      </c>
      <c r="Q29" s="1266">
        <f ca="1">'O5 Details by Class &amp; Accounts'!V22</f>
        <v>0</v>
      </c>
      <c r="R29" s="1266">
        <f ca="1">'O5 Details by Class &amp; Accounts'!W22</f>
        <v>0</v>
      </c>
      <c r="S29" s="1266">
        <f ca="1">'O5 Details by Class &amp; Accounts'!X22</f>
        <v>0</v>
      </c>
      <c r="T29" s="1266">
        <f ca="1">'O5 Details by Class &amp; Accounts'!Y22</f>
        <v>0</v>
      </c>
      <c r="U29" s="1266">
        <f ca="1">'O5 Details by Class &amp; Accounts'!Z22</f>
        <v>0</v>
      </c>
      <c r="V29" s="1266">
        <f ca="1">'O5 Details by Class &amp; Accounts'!AA22</f>
        <v>0</v>
      </c>
      <c r="W29" s="1266">
        <f ca="1">'O5 Details by Class &amp; Accounts'!AB22</f>
        <v>0</v>
      </c>
      <c r="X29" s="1267">
        <f ca="1">SUM(Y29:AR29)</f>
        <v>0</v>
      </c>
      <c r="Y29" s="1030">
        <f ca="1">'O5 Details by Class &amp; Accounts'!AD22</f>
        <v>0</v>
      </c>
      <c r="Z29" s="1030">
        <f ca="1">'O5 Details by Class &amp; Accounts'!AE22</f>
        <v>0</v>
      </c>
      <c r="AA29" s="1030">
        <f ca="1">'O5 Details by Class &amp; Accounts'!AF22</f>
        <v>0</v>
      </c>
      <c r="AB29" s="1030">
        <f ca="1">'O5 Details by Class &amp; Accounts'!AG22</f>
        <v>0</v>
      </c>
      <c r="AC29" s="1030">
        <f ca="1">'O5 Details by Class &amp; Accounts'!AH22</f>
        <v>0</v>
      </c>
      <c r="AD29" s="1030">
        <f ca="1">'O5 Details by Class &amp; Accounts'!AI22</f>
        <v>0</v>
      </c>
      <c r="AE29" s="1030">
        <f ca="1">'O5 Details by Class &amp; Accounts'!AJ22</f>
        <v>0</v>
      </c>
      <c r="AF29" s="1030">
        <f ca="1">'O5 Details by Class &amp; Accounts'!AK22</f>
        <v>0</v>
      </c>
      <c r="AG29" s="1030">
        <f ca="1">'O5 Details by Class &amp; Accounts'!AL22</f>
        <v>0</v>
      </c>
      <c r="AH29" s="1030">
        <f ca="1">'O5 Details by Class &amp; Accounts'!AM22</f>
        <v>0</v>
      </c>
      <c r="AI29" s="1030">
        <f ca="1">'O5 Details by Class &amp; Accounts'!AN22</f>
        <v>0</v>
      </c>
      <c r="AJ29" s="1030">
        <f ca="1">'O5 Details by Class &amp; Accounts'!AO22</f>
        <v>0</v>
      </c>
      <c r="AK29" s="1030">
        <f ca="1">'O5 Details by Class &amp; Accounts'!AP22</f>
        <v>0</v>
      </c>
      <c r="AL29" s="1030">
        <f ca="1">'O5 Details by Class &amp; Accounts'!AQ22</f>
        <v>0</v>
      </c>
      <c r="AM29" s="1030">
        <f ca="1">'O5 Details by Class &amp; Accounts'!AR22</f>
        <v>0</v>
      </c>
      <c r="AN29" s="1030">
        <f ca="1">'O5 Details by Class &amp; Accounts'!AS22</f>
        <v>0</v>
      </c>
      <c r="AO29" s="1030">
        <f ca="1">'O5 Details by Class &amp; Accounts'!AT22</f>
        <v>0</v>
      </c>
      <c r="AP29" s="1030">
        <f ca="1">'O5 Details by Class &amp; Accounts'!AU22</f>
        <v>0</v>
      </c>
      <c r="AQ29" s="1030">
        <f ca="1">'O5 Details by Class &amp; Accounts'!AV22</f>
        <v>0</v>
      </c>
      <c r="AR29" s="1030">
        <f ca="1">'O5 Details by Class &amp; Accounts'!AW22</f>
        <v>0</v>
      </c>
      <c r="AS29" s="1267">
        <f>C29+X29</f>
        <v>0</v>
      </c>
      <c r="AV29" s="2102" t="s">
        <v>9</v>
      </c>
    </row>
    <row r="30" spans="1:48" s="753" customFormat="1" ht="12.75">
      <c r="A30" s="1268" t="s">
        <v>130</v>
      </c>
      <c r="B30" s="1269" t="s">
        <v>1396</v>
      </c>
      <c r="C30" s="1265"/>
      <c r="D30" s="1266">
        <f ca="1">'O5 Details by Class &amp; Accounts'!I23</f>
        <v>46175.281251004242</v>
      </c>
      <c r="E30" s="1266">
        <f ca="1">'O5 Details by Class &amp; Accounts'!J23</f>
        <v>24488.372024926372</v>
      </c>
      <c r="F30" s="1266">
        <f ca="1">'O5 Details by Class &amp; Accounts'!K23</f>
        <v>62584.630994348918</v>
      </c>
      <c r="G30" s="1266">
        <f ca="1">'O5 Details by Class &amp; Accounts'!L23</f>
        <v>0</v>
      </c>
      <c r="H30" s="1266">
        <f ca="1">'O5 Details by Class &amp; Accounts'!M23</f>
        <v>0</v>
      </c>
      <c r="I30" s="1266">
        <f ca="1">'O5 Details by Class &amp; Accounts'!N23</f>
        <v>0</v>
      </c>
      <c r="J30" s="1266">
        <f ca="1">'O5 Details by Class &amp; Accounts'!O23</f>
        <v>432.02828456009087</v>
      </c>
      <c r="K30" s="1266">
        <f ca="1">'O5 Details by Class &amp; Accounts'!P23</f>
        <v>54.90442962633395</v>
      </c>
      <c r="L30" s="1266">
        <f ca="1">'O5 Details by Class &amp; Accounts'!Q23</f>
        <v>264.78301553404066</v>
      </c>
      <c r="M30" s="1266">
        <f ca="1">'O5 Details by Class &amp; Accounts'!R23</f>
        <v>0</v>
      </c>
      <c r="N30" s="1266">
        <f ca="1">'O5 Details by Class &amp; Accounts'!S23</f>
        <v>0</v>
      </c>
      <c r="O30" s="1266">
        <f ca="1">'O5 Details by Class &amp; Accounts'!T23</f>
        <v>0</v>
      </c>
      <c r="P30" s="1266">
        <f ca="1">'O5 Details by Class &amp; Accounts'!U23</f>
        <v>0</v>
      </c>
      <c r="Q30" s="1266">
        <f ca="1">'O5 Details by Class &amp; Accounts'!V23</f>
        <v>0</v>
      </c>
      <c r="R30" s="1266">
        <f ca="1">'O5 Details by Class &amp; Accounts'!W23</f>
        <v>0</v>
      </c>
      <c r="S30" s="1266">
        <f ca="1">'O5 Details by Class &amp; Accounts'!X23</f>
        <v>0</v>
      </c>
      <c r="T30" s="1266">
        <f ca="1">'O5 Details by Class &amp; Accounts'!Y23</f>
        <v>0</v>
      </c>
      <c r="U30" s="1266">
        <f ca="1">'O5 Details by Class &amp; Accounts'!Z23</f>
        <v>0</v>
      </c>
      <c r="V30" s="1266">
        <f ca="1">'O5 Details by Class &amp; Accounts'!AA23</f>
        <v>0</v>
      </c>
      <c r="W30" s="1266">
        <f ca="1">'O5 Details by Class &amp; Accounts'!AB23</f>
        <v>0</v>
      </c>
      <c r="X30" s="1267">
        <f ca="1">SUM(Y30:AR30)</f>
        <v>0</v>
      </c>
      <c r="Y30" s="1030">
        <f ca="1">'O5 Details by Class &amp; Accounts'!AD23</f>
        <v>0</v>
      </c>
      <c r="Z30" s="1030">
        <f ca="1">'O5 Details by Class &amp; Accounts'!AE23</f>
        <v>0</v>
      </c>
      <c r="AA30" s="1030">
        <f ca="1">'O5 Details by Class &amp; Accounts'!AF23</f>
        <v>0</v>
      </c>
      <c r="AB30" s="1030">
        <f ca="1">'O5 Details by Class &amp; Accounts'!AG23</f>
        <v>0</v>
      </c>
      <c r="AC30" s="1030">
        <f ca="1">'O5 Details by Class &amp; Accounts'!AH23</f>
        <v>0</v>
      </c>
      <c r="AD30" s="1030">
        <f ca="1">'O5 Details by Class &amp; Accounts'!AI23</f>
        <v>0</v>
      </c>
      <c r="AE30" s="1030">
        <f ca="1">'O5 Details by Class &amp; Accounts'!AJ23</f>
        <v>0</v>
      </c>
      <c r="AF30" s="1030">
        <f ca="1">'O5 Details by Class &amp; Accounts'!AK23</f>
        <v>0</v>
      </c>
      <c r="AG30" s="1030">
        <f ca="1">'O5 Details by Class &amp; Accounts'!AL23</f>
        <v>0</v>
      </c>
      <c r="AH30" s="1030">
        <f ca="1">'O5 Details by Class &amp; Accounts'!AM23</f>
        <v>0</v>
      </c>
      <c r="AI30" s="1030">
        <f ca="1">'O5 Details by Class &amp; Accounts'!AN23</f>
        <v>0</v>
      </c>
      <c r="AJ30" s="1030">
        <f ca="1">'O5 Details by Class &amp; Accounts'!AO23</f>
        <v>0</v>
      </c>
      <c r="AK30" s="1030">
        <f ca="1">'O5 Details by Class &amp; Accounts'!AP23</f>
        <v>0</v>
      </c>
      <c r="AL30" s="1030">
        <f ca="1">'O5 Details by Class &amp; Accounts'!AQ23</f>
        <v>0</v>
      </c>
      <c r="AM30" s="1030">
        <f ca="1">'O5 Details by Class &amp; Accounts'!AR23</f>
        <v>0</v>
      </c>
      <c r="AN30" s="1030">
        <f ca="1">'O5 Details by Class &amp; Accounts'!AS23</f>
        <v>0</v>
      </c>
      <c r="AO30" s="1030">
        <f ca="1">'O5 Details by Class &amp; Accounts'!AT23</f>
        <v>0</v>
      </c>
      <c r="AP30" s="1030">
        <f ca="1">'O5 Details by Class &amp; Accounts'!AU23</f>
        <v>0</v>
      </c>
      <c r="AQ30" s="1030">
        <f ca="1">'O5 Details by Class &amp; Accounts'!AV23</f>
        <v>0</v>
      </c>
      <c r="AR30" s="1030">
        <f ca="1">'O5 Details by Class &amp; Accounts'!AW23</f>
        <v>0</v>
      </c>
      <c r="AS30" s="1267">
        <f t="shared" ref="AS30:AS94" si="0">C30+X30</f>
        <v>0</v>
      </c>
      <c r="AV30" s="2102" t="s">
        <v>10</v>
      </c>
    </row>
    <row r="31" spans="1:48" s="753" customFormat="1" ht="12.75">
      <c r="A31" s="1270">
        <v>1805</v>
      </c>
      <c r="B31" s="1271" t="s">
        <v>76</v>
      </c>
      <c r="C31" s="1267">
        <f>SUM(D31:W31)</f>
        <v>134000</v>
      </c>
      <c r="D31" s="1266">
        <f ca="1">SUM(D29:D30)</f>
        <v>46175.281251004242</v>
      </c>
      <c r="E31" s="1266">
        <f t="shared" ref="E31:W31" si="1">SUM(E29:E30)</f>
        <v>24488.372024926372</v>
      </c>
      <c r="F31" s="1266">
        <f t="shared" si="1"/>
        <v>62584.630994348918</v>
      </c>
      <c r="G31" s="1266">
        <f t="shared" si="1"/>
        <v>0</v>
      </c>
      <c r="H31" s="1266">
        <f t="shared" si="1"/>
        <v>0</v>
      </c>
      <c r="I31" s="1266">
        <f t="shared" si="1"/>
        <v>0</v>
      </c>
      <c r="J31" s="1266">
        <f t="shared" si="1"/>
        <v>432.02828456009087</v>
      </c>
      <c r="K31" s="1266">
        <f t="shared" si="1"/>
        <v>54.90442962633395</v>
      </c>
      <c r="L31" s="1266">
        <f t="shared" si="1"/>
        <v>264.78301553404066</v>
      </c>
      <c r="M31" s="1266">
        <f t="shared" si="1"/>
        <v>0</v>
      </c>
      <c r="N31" s="1266">
        <f t="shared" si="1"/>
        <v>0</v>
      </c>
      <c r="O31" s="1266">
        <f t="shared" si="1"/>
        <v>0</v>
      </c>
      <c r="P31" s="1266">
        <f t="shared" si="1"/>
        <v>0</v>
      </c>
      <c r="Q31" s="1266">
        <f t="shared" si="1"/>
        <v>0</v>
      </c>
      <c r="R31" s="1266">
        <f t="shared" si="1"/>
        <v>0</v>
      </c>
      <c r="S31" s="1266">
        <f t="shared" si="1"/>
        <v>0</v>
      </c>
      <c r="T31" s="1266">
        <f t="shared" si="1"/>
        <v>0</v>
      </c>
      <c r="U31" s="1266">
        <f t="shared" si="1"/>
        <v>0</v>
      </c>
      <c r="V31" s="1266">
        <f t="shared" si="1"/>
        <v>0</v>
      </c>
      <c r="W31" s="1266">
        <f t="shared" si="1"/>
        <v>0</v>
      </c>
      <c r="X31" s="1267">
        <f ca="1">SUM(Y31:AR31)</f>
        <v>0</v>
      </c>
      <c r="Y31" s="1030">
        <f t="shared" ref="Y31:AR31" si="2">Y29+Y30</f>
        <v>0</v>
      </c>
      <c r="Z31" s="1030">
        <f t="shared" si="2"/>
        <v>0</v>
      </c>
      <c r="AA31" s="1030">
        <f t="shared" si="2"/>
        <v>0</v>
      </c>
      <c r="AB31" s="1030">
        <f t="shared" si="2"/>
        <v>0</v>
      </c>
      <c r="AC31" s="1030">
        <f t="shared" si="2"/>
        <v>0</v>
      </c>
      <c r="AD31" s="1030">
        <f t="shared" si="2"/>
        <v>0</v>
      </c>
      <c r="AE31" s="1030">
        <f t="shared" si="2"/>
        <v>0</v>
      </c>
      <c r="AF31" s="1030">
        <f t="shared" si="2"/>
        <v>0</v>
      </c>
      <c r="AG31" s="1030">
        <f t="shared" si="2"/>
        <v>0</v>
      </c>
      <c r="AH31" s="1030">
        <f t="shared" si="2"/>
        <v>0</v>
      </c>
      <c r="AI31" s="1030">
        <f t="shared" si="2"/>
        <v>0</v>
      </c>
      <c r="AJ31" s="1030">
        <f t="shared" si="2"/>
        <v>0</v>
      </c>
      <c r="AK31" s="1030">
        <f t="shared" si="2"/>
        <v>0</v>
      </c>
      <c r="AL31" s="1030">
        <f t="shared" si="2"/>
        <v>0</v>
      </c>
      <c r="AM31" s="1030">
        <f t="shared" si="2"/>
        <v>0</v>
      </c>
      <c r="AN31" s="1030">
        <f t="shared" si="2"/>
        <v>0</v>
      </c>
      <c r="AO31" s="1030">
        <f t="shared" si="2"/>
        <v>0</v>
      </c>
      <c r="AP31" s="1030">
        <f t="shared" si="2"/>
        <v>0</v>
      </c>
      <c r="AQ31" s="1030">
        <f t="shared" si="2"/>
        <v>0</v>
      </c>
      <c r="AR31" s="1030">
        <f t="shared" si="2"/>
        <v>0</v>
      </c>
      <c r="AS31" s="1267">
        <f t="shared" si="0"/>
        <v>134000</v>
      </c>
      <c r="AV31" s="2102" t="e">
        <v>#N/A</v>
      </c>
    </row>
    <row r="32" spans="1:48" s="753" customFormat="1" ht="12.75">
      <c r="A32" s="290"/>
      <c r="B32" s="752"/>
      <c r="C32" s="894"/>
      <c r="D32" s="731"/>
      <c r="E32" s="731"/>
      <c r="F32" s="731"/>
      <c r="G32" s="731"/>
      <c r="H32" s="731"/>
      <c r="I32" s="731"/>
      <c r="J32" s="731"/>
      <c r="K32" s="731"/>
      <c r="L32" s="731"/>
      <c r="M32" s="731"/>
      <c r="N32" s="731"/>
      <c r="O32" s="731"/>
      <c r="P32" s="731"/>
      <c r="Q32" s="731"/>
      <c r="R32" s="731"/>
      <c r="S32" s="731"/>
      <c r="T32" s="731"/>
      <c r="U32" s="731"/>
      <c r="V32" s="731"/>
      <c r="W32" s="731"/>
      <c r="X32" s="733"/>
      <c r="Y32" s="731"/>
      <c r="Z32" s="731"/>
      <c r="AA32" s="731"/>
      <c r="AB32" s="731"/>
      <c r="AC32" s="731"/>
      <c r="AD32" s="731"/>
      <c r="AE32" s="731"/>
      <c r="AF32" s="731"/>
      <c r="AG32" s="731"/>
      <c r="AH32" s="731"/>
      <c r="AI32" s="731"/>
      <c r="AJ32" s="731"/>
      <c r="AK32" s="731"/>
      <c r="AL32" s="731"/>
      <c r="AM32" s="731"/>
      <c r="AN32" s="731"/>
      <c r="AO32" s="731"/>
      <c r="AP32" s="731"/>
      <c r="AQ32" s="731"/>
      <c r="AR32" s="731"/>
      <c r="AS32" s="894"/>
      <c r="AV32" s="2102" t="e">
        <v>#N/A</v>
      </c>
    </row>
    <row r="33" spans="1:48" s="753" customFormat="1" ht="12.75">
      <c r="A33" s="1237" t="s">
        <v>131</v>
      </c>
      <c r="B33" s="1238" t="s">
        <v>1395</v>
      </c>
      <c r="C33" s="1239"/>
      <c r="D33" s="897">
        <f ca="1">'O5 Details by Class &amp; Accounts'!I25</f>
        <v>0</v>
      </c>
      <c r="E33" s="897">
        <f ca="1">'O5 Details by Class &amp; Accounts'!J25</f>
        <v>0</v>
      </c>
      <c r="F33" s="897">
        <f ca="1">'O5 Details by Class &amp; Accounts'!K25</f>
        <v>0</v>
      </c>
      <c r="G33" s="897">
        <f ca="1">'O5 Details by Class &amp; Accounts'!L25</f>
        <v>0</v>
      </c>
      <c r="H33" s="897">
        <f ca="1">'O5 Details by Class &amp; Accounts'!M25</f>
        <v>0</v>
      </c>
      <c r="I33" s="897">
        <f ca="1">'O5 Details by Class &amp; Accounts'!N25</f>
        <v>0</v>
      </c>
      <c r="J33" s="897">
        <f ca="1">'O5 Details by Class &amp; Accounts'!O25</f>
        <v>0</v>
      </c>
      <c r="K33" s="897">
        <f ca="1">'O5 Details by Class &amp; Accounts'!P25</f>
        <v>0</v>
      </c>
      <c r="L33" s="897">
        <f ca="1">'O5 Details by Class &amp; Accounts'!Q25</f>
        <v>0</v>
      </c>
      <c r="M33" s="897">
        <f ca="1">'O5 Details by Class &amp; Accounts'!R25</f>
        <v>0</v>
      </c>
      <c r="N33" s="897">
        <f ca="1">'O5 Details by Class &amp; Accounts'!S25</f>
        <v>0</v>
      </c>
      <c r="O33" s="897">
        <f ca="1">'O5 Details by Class &amp; Accounts'!T25</f>
        <v>0</v>
      </c>
      <c r="P33" s="897">
        <f ca="1">'O5 Details by Class &amp; Accounts'!U25</f>
        <v>0</v>
      </c>
      <c r="Q33" s="897">
        <f ca="1">'O5 Details by Class &amp; Accounts'!V25</f>
        <v>0</v>
      </c>
      <c r="R33" s="897">
        <f ca="1">'O5 Details by Class &amp; Accounts'!W25</f>
        <v>0</v>
      </c>
      <c r="S33" s="897">
        <f ca="1">'O5 Details by Class &amp; Accounts'!X25</f>
        <v>0</v>
      </c>
      <c r="T33" s="897">
        <f ca="1">'O5 Details by Class &amp; Accounts'!Y25</f>
        <v>0</v>
      </c>
      <c r="U33" s="897">
        <f ca="1">'O5 Details by Class &amp; Accounts'!Z25</f>
        <v>0</v>
      </c>
      <c r="V33" s="897">
        <f ca="1">'O5 Details by Class &amp; Accounts'!AA25</f>
        <v>0</v>
      </c>
      <c r="W33" s="897">
        <f ca="1">'O5 Details by Class &amp; Accounts'!AB25</f>
        <v>0</v>
      </c>
      <c r="X33" s="733">
        <f t="shared" ref="X33:X94" si="3">SUM(Y33:AR33)</f>
        <v>0</v>
      </c>
      <c r="Y33" s="731">
        <f ca="1">'O5 Details by Class &amp; Accounts'!AD25</f>
        <v>0</v>
      </c>
      <c r="Z33" s="731">
        <f ca="1">'O5 Details by Class &amp; Accounts'!AE25</f>
        <v>0</v>
      </c>
      <c r="AA33" s="731">
        <f ca="1">'O5 Details by Class &amp; Accounts'!AF25</f>
        <v>0</v>
      </c>
      <c r="AB33" s="731">
        <f ca="1">'O5 Details by Class &amp; Accounts'!AG25</f>
        <v>0</v>
      </c>
      <c r="AC33" s="731">
        <f ca="1">'O5 Details by Class &amp; Accounts'!AH25</f>
        <v>0</v>
      </c>
      <c r="AD33" s="731">
        <f ca="1">'O5 Details by Class &amp; Accounts'!AI25</f>
        <v>0</v>
      </c>
      <c r="AE33" s="731">
        <f ca="1">'O5 Details by Class &amp; Accounts'!AJ25</f>
        <v>0</v>
      </c>
      <c r="AF33" s="731">
        <f ca="1">'O5 Details by Class &amp; Accounts'!AK25</f>
        <v>0</v>
      </c>
      <c r="AG33" s="731">
        <f ca="1">'O5 Details by Class &amp; Accounts'!AL25</f>
        <v>0</v>
      </c>
      <c r="AH33" s="731">
        <f ca="1">'O5 Details by Class &amp; Accounts'!AM25</f>
        <v>0</v>
      </c>
      <c r="AI33" s="731">
        <f ca="1">'O5 Details by Class &amp; Accounts'!AN25</f>
        <v>0</v>
      </c>
      <c r="AJ33" s="731">
        <f ca="1">'O5 Details by Class &amp; Accounts'!AO25</f>
        <v>0</v>
      </c>
      <c r="AK33" s="731">
        <f ca="1">'O5 Details by Class &amp; Accounts'!AP25</f>
        <v>0</v>
      </c>
      <c r="AL33" s="731">
        <f ca="1">'O5 Details by Class &amp; Accounts'!AQ25</f>
        <v>0</v>
      </c>
      <c r="AM33" s="731">
        <f ca="1">'O5 Details by Class &amp; Accounts'!AR25</f>
        <v>0</v>
      </c>
      <c r="AN33" s="731">
        <f ca="1">'O5 Details by Class &amp; Accounts'!AS25</f>
        <v>0</v>
      </c>
      <c r="AO33" s="731">
        <f ca="1">'O5 Details by Class &amp; Accounts'!AT25</f>
        <v>0</v>
      </c>
      <c r="AP33" s="731">
        <f ca="1">'O5 Details by Class &amp; Accounts'!AU25</f>
        <v>0</v>
      </c>
      <c r="AQ33" s="731">
        <f ca="1">'O5 Details by Class &amp; Accounts'!AV25</f>
        <v>0</v>
      </c>
      <c r="AR33" s="731">
        <f ca="1">'O5 Details by Class &amp; Accounts'!AW25</f>
        <v>0</v>
      </c>
      <c r="AS33" s="733">
        <f t="shared" si="0"/>
        <v>0</v>
      </c>
      <c r="AV33" s="2102" t="s">
        <v>9</v>
      </c>
    </row>
    <row r="34" spans="1:48" s="753" customFormat="1" ht="12.75">
      <c r="A34" s="1240" t="s">
        <v>132</v>
      </c>
      <c r="B34" s="1241" t="s">
        <v>1397</v>
      </c>
      <c r="C34" s="1239"/>
      <c r="D34" s="897">
        <f ca="1">'O5 Details by Class &amp; Accounts'!I26</f>
        <v>16884.990905217968</v>
      </c>
      <c r="E34" s="897">
        <f ca="1">'O5 Details by Class &amp; Accounts'!J26</f>
        <v>8954.7032031447179</v>
      </c>
      <c r="F34" s="897">
        <f ca="1">'O5 Details by Class &amp; Accounts'!K26</f>
        <v>22885.424766590277</v>
      </c>
      <c r="G34" s="897">
        <f ca="1">'O5 Details by Class &amp; Accounts'!L26</f>
        <v>0</v>
      </c>
      <c r="H34" s="897">
        <f ca="1">'O5 Details by Class &amp; Accounts'!M26</f>
        <v>0</v>
      </c>
      <c r="I34" s="897">
        <f ca="1">'O5 Details by Class &amp; Accounts'!N26</f>
        <v>0</v>
      </c>
      <c r="J34" s="897">
        <f ca="1">'O5 Details by Class &amp; Accounts'!O26</f>
        <v>157.98049211525711</v>
      </c>
      <c r="K34" s="897">
        <f ca="1">'O5 Details by Class &amp; Accounts'!P26</f>
        <v>20.076992923062413</v>
      </c>
      <c r="L34" s="897">
        <f ca="1">'O5 Details by Class &amp; Accounts'!Q26</f>
        <v>96.823640008716353</v>
      </c>
      <c r="M34" s="897">
        <f ca="1">'O5 Details by Class &amp; Accounts'!R26</f>
        <v>0</v>
      </c>
      <c r="N34" s="897">
        <f ca="1">'O5 Details by Class &amp; Accounts'!S26</f>
        <v>0</v>
      </c>
      <c r="O34" s="897">
        <f ca="1">'O5 Details by Class &amp; Accounts'!T26</f>
        <v>0</v>
      </c>
      <c r="P34" s="897">
        <f ca="1">'O5 Details by Class &amp; Accounts'!U26</f>
        <v>0</v>
      </c>
      <c r="Q34" s="897">
        <f ca="1">'O5 Details by Class &amp; Accounts'!V26</f>
        <v>0</v>
      </c>
      <c r="R34" s="897">
        <f ca="1">'O5 Details by Class &amp; Accounts'!W26</f>
        <v>0</v>
      </c>
      <c r="S34" s="897">
        <f ca="1">'O5 Details by Class &amp; Accounts'!X26</f>
        <v>0</v>
      </c>
      <c r="T34" s="897">
        <f ca="1">'O5 Details by Class &amp; Accounts'!Y26</f>
        <v>0</v>
      </c>
      <c r="U34" s="897">
        <f ca="1">'O5 Details by Class &amp; Accounts'!Z26</f>
        <v>0</v>
      </c>
      <c r="V34" s="897">
        <f ca="1">'O5 Details by Class &amp; Accounts'!AA26</f>
        <v>0</v>
      </c>
      <c r="W34" s="897">
        <f ca="1">'O5 Details by Class &amp; Accounts'!AB26</f>
        <v>0</v>
      </c>
      <c r="X34" s="733">
        <f t="shared" si="3"/>
        <v>0</v>
      </c>
      <c r="Y34" s="731">
        <f ca="1">'O5 Details by Class &amp; Accounts'!AD26</f>
        <v>0</v>
      </c>
      <c r="Z34" s="731">
        <f ca="1">'O5 Details by Class &amp; Accounts'!AE26</f>
        <v>0</v>
      </c>
      <c r="AA34" s="731">
        <f ca="1">'O5 Details by Class &amp; Accounts'!AF26</f>
        <v>0</v>
      </c>
      <c r="AB34" s="731">
        <f ca="1">'O5 Details by Class &amp; Accounts'!AG26</f>
        <v>0</v>
      </c>
      <c r="AC34" s="731">
        <f ca="1">'O5 Details by Class &amp; Accounts'!AH26</f>
        <v>0</v>
      </c>
      <c r="AD34" s="731">
        <f ca="1">'O5 Details by Class &amp; Accounts'!AI26</f>
        <v>0</v>
      </c>
      <c r="AE34" s="731">
        <f ca="1">'O5 Details by Class &amp; Accounts'!AJ26</f>
        <v>0</v>
      </c>
      <c r="AF34" s="731">
        <f ca="1">'O5 Details by Class &amp; Accounts'!AK26</f>
        <v>0</v>
      </c>
      <c r="AG34" s="731">
        <f ca="1">'O5 Details by Class &amp; Accounts'!AL26</f>
        <v>0</v>
      </c>
      <c r="AH34" s="731">
        <f ca="1">'O5 Details by Class &amp; Accounts'!AM26</f>
        <v>0</v>
      </c>
      <c r="AI34" s="731">
        <f ca="1">'O5 Details by Class &amp; Accounts'!AN26</f>
        <v>0</v>
      </c>
      <c r="AJ34" s="731">
        <f ca="1">'O5 Details by Class &amp; Accounts'!AO26</f>
        <v>0</v>
      </c>
      <c r="AK34" s="731">
        <f ca="1">'O5 Details by Class &amp; Accounts'!AP26</f>
        <v>0</v>
      </c>
      <c r="AL34" s="731">
        <f ca="1">'O5 Details by Class &amp; Accounts'!AQ26</f>
        <v>0</v>
      </c>
      <c r="AM34" s="731">
        <f ca="1">'O5 Details by Class &amp; Accounts'!AR26</f>
        <v>0</v>
      </c>
      <c r="AN34" s="731">
        <f ca="1">'O5 Details by Class &amp; Accounts'!AS26</f>
        <v>0</v>
      </c>
      <c r="AO34" s="731">
        <f ca="1">'O5 Details by Class &amp; Accounts'!AT26</f>
        <v>0</v>
      </c>
      <c r="AP34" s="731">
        <f ca="1">'O5 Details by Class &amp; Accounts'!AU26</f>
        <v>0</v>
      </c>
      <c r="AQ34" s="731">
        <f ca="1">'O5 Details by Class &amp; Accounts'!AV26</f>
        <v>0</v>
      </c>
      <c r="AR34" s="731">
        <f ca="1">'O5 Details by Class &amp; Accounts'!AW26</f>
        <v>0</v>
      </c>
      <c r="AS34" s="733">
        <f t="shared" si="0"/>
        <v>0</v>
      </c>
      <c r="AV34" s="2102" t="s">
        <v>10</v>
      </c>
    </row>
    <row r="35" spans="1:48" s="753" customFormat="1" ht="12.75">
      <c r="A35" s="1242">
        <v>1806</v>
      </c>
      <c r="B35" s="1243" t="s">
        <v>76</v>
      </c>
      <c r="C35" s="733">
        <f>SUM(D35:W35)</f>
        <v>49000</v>
      </c>
      <c r="D35" s="897">
        <f ca="1">D33+D34</f>
        <v>16884.990905217968</v>
      </c>
      <c r="E35" s="897">
        <f t="shared" ref="E35:W35" si="4">E33+E34</f>
        <v>8954.7032031447179</v>
      </c>
      <c r="F35" s="897">
        <f t="shared" si="4"/>
        <v>22885.424766590277</v>
      </c>
      <c r="G35" s="897">
        <f t="shared" si="4"/>
        <v>0</v>
      </c>
      <c r="H35" s="897">
        <f t="shared" si="4"/>
        <v>0</v>
      </c>
      <c r="I35" s="897">
        <f t="shared" si="4"/>
        <v>0</v>
      </c>
      <c r="J35" s="897">
        <f t="shared" si="4"/>
        <v>157.98049211525711</v>
      </c>
      <c r="K35" s="897">
        <f t="shared" si="4"/>
        <v>20.076992923062413</v>
      </c>
      <c r="L35" s="897">
        <f t="shared" si="4"/>
        <v>96.823640008716353</v>
      </c>
      <c r="M35" s="897">
        <f t="shared" si="4"/>
        <v>0</v>
      </c>
      <c r="N35" s="897">
        <f t="shared" si="4"/>
        <v>0</v>
      </c>
      <c r="O35" s="897">
        <f t="shared" si="4"/>
        <v>0</v>
      </c>
      <c r="P35" s="897">
        <f t="shared" si="4"/>
        <v>0</v>
      </c>
      <c r="Q35" s="897">
        <f t="shared" si="4"/>
        <v>0</v>
      </c>
      <c r="R35" s="897">
        <f t="shared" si="4"/>
        <v>0</v>
      </c>
      <c r="S35" s="897">
        <f t="shared" si="4"/>
        <v>0</v>
      </c>
      <c r="T35" s="897">
        <f t="shared" si="4"/>
        <v>0</v>
      </c>
      <c r="U35" s="897">
        <f t="shared" si="4"/>
        <v>0</v>
      </c>
      <c r="V35" s="897">
        <f t="shared" si="4"/>
        <v>0</v>
      </c>
      <c r="W35" s="897">
        <f t="shared" si="4"/>
        <v>0</v>
      </c>
      <c r="X35" s="733">
        <f t="shared" si="3"/>
        <v>0</v>
      </c>
      <c r="Y35" s="731">
        <f ca="1">Y33+Y34</f>
        <v>0</v>
      </c>
      <c r="Z35" s="731">
        <f t="shared" ref="Z35:AR35" si="5">Z33+Z34</f>
        <v>0</v>
      </c>
      <c r="AA35" s="731">
        <f t="shared" si="5"/>
        <v>0</v>
      </c>
      <c r="AB35" s="731">
        <f t="shared" si="5"/>
        <v>0</v>
      </c>
      <c r="AC35" s="731">
        <f t="shared" si="5"/>
        <v>0</v>
      </c>
      <c r="AD35" s="731">
        <f t="shared" si="5"/>
        <v>0</v>
      </c>
      <c r="AE35" s="731">
        <f t="shared" si="5"/>
        <v>0</v>
      </c>
      <c r="AF35" s="731">
        <f t="shared" si="5"/>
        <v>0</v>
      </c>
      <c r="AG35" s="731">
        <f t="shared" si="5"/>
        <v>0</v>
      </c>
      <c r="AH35" s="731">
        <f t="shared" si="5"/>
        <v>0</v>
      </c>
      <c r="AI35" s="731">
        <f t="shared" si="5"/>
        <v>0</v>
      </c>
      <c r="AJ35" s="731">
        <f t="shared" si="5"/>
        <v>0</v>
      </c>
      <c r="AK35" s="731">
        <f t="shared" si="5"/>
        <v>0</v>
      </c>
      <c r="AL35" s="731">
        <f t="shared" si="5"/>
        <v>0</v>
      </c>
      <c r="AM35" s="731">
        <f t="shared" si="5"/>
        <v>0</v>
      </c>
      <c r="AN35" s="731">
        <f t="shared" si="5"/>
        <v>0</v>
      </c>
      <c r="AO35" s="731">
        <f t="shared" si="5"/>
        <v>0</v>
      </c>
      <c r="AP35" s="731">
        <f t="shared" si="5"/>
        <v>0</v>
      </c>
      <c r="AQ35" s="731">
        <f t="shared" si="5"/>
        <v>0</v>
      </c>
      <c r="AR35" s="731">
        <f t="shared" si="5"/>
        <v>0</v>
      </c>
      <c r="AS35" s="733">
        <f t="shared" si="0"/>
        <v>49000</v>
      </c>
      <c r="AV35" s="2102" t="e">
        <v>#N/A</v>
      </c>
    </row>
    <row r="36" spans="1:48" s="753" customFormat="1" ht="12.75">
      <c r="A36" s="290"/>
      <c r="B36" s="752"/>
      <c r="C36" s="894"/>
      <c r="D36" s="897"/>
      <c r="E36" s="897"/>
      <c r="F36" s="897"/>
      <c r="G36" s="897"/>
      <c r="H36" s="897"/>
      <c r="I36" s="731"/>
      <c r="J36" s="731"/>
      <c r="K36" s="731"/>
      <c r="L36" s="731"/>
      <c r="M36" s="731"/>
      <c r="N36" s="731"/>
      <c r="O36" s="731"/>
      <c r="P36" s="731"/>
      <c r="Q36" s="731"/>
      <c r="R36" s="731"/>
      <c r="S36" s="731"/>
      <c r="T36" s="731"/>
      <c r="U36" s="731"/>
      <c r="V36" s="731"/>
      <c r="W36" s="731"/>
      <c r="X36" s="733"/>
      <c r="Y36" s="731"/>
      <c r="Z36" s="731"/>
      <c r="AA36" s="731"/>
      <c r="AB36" s="731"/>
      <c r="AC36" s="731"/>
      <c r="AD36" s="731"/>
      <c r="AE36" s="731"/>
      <c r="AF36" s="731"/>
      <c r="AG36" s="731"/>
      <c r="AH36" s="731"/>
      <c r="AI36" s="731"/>
      <c r="AJ36" s="731"/>
      <c r="AK36" s="731"/>
      <c r="AL36" s="731"/>
      <c r="AM36" s="731"/>
      <c r="AN36" s="731"/>
      <c r="AO36" s="731"/>
      <c r="AP36" s="731"/>
      <c r="AQ36" s="731"/>
      <c r="AR36" s="731"/>
      <c r="AS36" s="894"/>
      <c r="AV36" s="2102" t="e">
        <v>#N/A</v>
      </c>
    </row>
    <row r="37" spans="1:48" s="753" customFormat="1" ht="12.75">
      <c r="A37" s="1263" t="s">
        <v>133</v>
      </c>
      <c r="B37" s="1264" t="s">
        <v>1398</v>
      </c>
      <c r="C37" s="1272"/>
      <c r="D37" s="1266">
        <f ca="1">'O5 Details by Class &amp; Accounts'!I28</f>
        <v>0</v>
      </c>
      <c r="E37" s="1266">
        <f ca="1">'O5 Details by Class &amp; Accounts'!J28</f>
        <v>0</v>
      </c>
      <c r="F37" s="1266">
        <f ca="1">'O5 Details by Class &amp; Accounts'!K28</f>
        <v>0</v>
      </c>
      <c r="G37" s="1266">
        <f ca="1">'O5 Details by Class &amp; Accounts'!L28</f>
        <v>0</v>
      </c>
      <c r="H37" s="1266">
        <f ca="1">'O5 Details by Class &amp; Accounts'!M28</f>
        <v>0</v>
      </c>
      <c r="I37" s="1266">
        <f ca="1">'O5 Details by Class &amp; Accounts'!N28</f>
        <v>0</v>
      </c>
      <c r="J37" s="1266">
        <f ca="1">'O5 Details by Class &amp; Accounts'!O28</f>
        <v>0</v>
      </c>
      <c r="K37" s="1266">
        <f ca="1">'O5 Details by Class &amp; Accounts'!P28</f>
        <v>0</v>
      </c>
      <c r="L37" s="1266">
        <f ca="1">'O5 Details by Class &amp; Accounts'!Q28</f>
        <v>0</v>
      </c>
      <c r="M37" s="1266">
        <f ca="1">'O5 Details by Class &amp; Accounts'!R28</f>
        <v>0</v>
      </c>
      <c r="N37" s="1266">
        <f ca="1">'O5 Details by Class &amp; Accounts'!S28</f>
        <v>0</v>
      </c>
      <c r="O37" s="1266">
        <f ca="1">'O5 Details by Class &amp; Accounts'!T28</f>
        <v>0</v>
      </c>
      <c r="P37" s="1266">
        <f ca="1">'O5 Details by Class &amp; Accounts'!U28</f>
        <v>0</v>
      </c>
      <c r="Q37" s="1266">
        <f ca="1">'O5 Details by Class &amp; Accounts'!V28</f>
        <v>0</v>
      </c>
      <c r="R37" s="1266">
        <f ca="1">'O5 Details by Class &amp; Accounts'!W28</f>
        <v>0</v>
      </c>
      <c r="S37" s="1266">
        <f ca="1">'O5 Details by Class &amp; Accounts'!X28</f>
        <v>0</v>
      </c>
      <c r="T37" s="1266">
        <f ca="1">'O5 Details by Class &amp; Accounts'!Y28</f>
        <v>0</v>
      </c>
      <c r="U37" s="1266">
        <f ca="1">'O5 Details by Class &amp; Accounts'!Z28</f>
        <v>0</v>
      </c>
      <c r="V37" s="1266">
        <f ca="1">'O5 Details by Class &amp; Accounts'!AA28</f>
        <v>0</v>
      </c>
      <c r="W37" s="1266">
        <f ca="1">'O5 Details by Class &amp; Accounts'!AB28</f>
        <v>0</v>
      </c>
      <c r="X37" s="1267">
        <f t="shared" si="3"/>
        <v>0</v>
      </c>
      <c r="Y37" s="1030">
        <f ca="1">'O5 Details by Class &amp; Accounts'!AD28</f>
        <v>0</v>
      </c>
      <c r="Z37" s="1030">
        <f ca="1">'O5 Details by Class &amp; Accounts'!AE28</f>
        <v>0</v>
      </c>
      <c r="AA37" s="1030">
        <f ca="1">'O5 Details by Class &amp; Accounts'!AF28</f>
        <v>0</v>
      </c>
      <c r="AB37" s="1030">
        <f ca="1">'O5 Details by Class &amp; Accounts'!AG28</f>
        <v>0</v>
      </c>
      <c r="AC37" s="1030">
        <f ca="1">'O5 Details by Class &amp; Accounts'!AH28</f>
        <v>0</v>
      </c>
      <c r="AD37" s="1030">
        <f ca="1">'O5 Details by Class &amp; Accounts'!AI28</f>
        <v>0</v>
      </c>
      <c r="AE37" s="1030">
        <f ca="1">'O5 Details by Class &amp; Accounts'!AJ28</f>
        <v>0</v>
      </c>
      <c r="AF37" s="1030">
        <f ca="1">'O5 Details by Class &amp; Accounts'!AK28</f>
        <v>0</v>
      </c>
      <c r="AG37" s="1030">
        <f ca="1">'O5 Details by Class &amp; Accounts'!AL28</f>
        <v>0</v>
      </c>
      <c r="AH37" s="1030">
        <f ca="1">'O5 Details by Class &amp; Accounts'!AM28</f>
        <v>0</v>
      </c>
      <c r="AI37" s="1030">
        <f ca="1">'O5 Details by Class &amp; Accounts'!AN28</f>
        <v>0</v>
      </c>
      <c r="AJ37" s="1030">
        <f ca="1">'O5 Details by Class &amp; Accounts'!AO28</f>
        <v>0</v>
      </c>
      <c r="AK37" s="1030">
        <f ca="1">'O5 Details by Class &amp; Accounts'!AP28</f>
        <v>0</v>
      </c>
      <c r="AL37" s="1030">
        <f ca="1">'O5 Details by Class &amp; Accounts'!AQ28</f>
        <v>0</v>
      </c>
      <c r="AM37" s="1030">
        <f ca="1">'O5 Details by Class &amp; Accounts'!AR28</f>
        <v>0</v>
      </c>
      <c r="AN37" s="1030">
        <f ca="1">'O5 Details by Class &amp; Accounts'!AS28</f>
        <v>0</v>
      </c>
      <c r="AO37" s="1030">
        <f ca="1">'O5 Details by Class &amp; Accounts'!AT28</f>
        <v>0</v>
      </c>
      <c r="AP37" s="1030">
        <f ca="1">'O5 Details by Class &amp; Accounts'!AU28</f>
        <v>0</v>
      </c>
      <c r="AQ37" s="1030">
        <f ca="1">'O5 Details by Class &amp; Accounts'!AV28</f>
        <v>0</v>
      </c>
      <c r="AR37" s="1030">
        <f ca="1">'O5 Details by Class &amp; Accounts'!AW28</f>
        <v>0</v>
      </c>
      <c r="AS37" s="1267">
        <f t="shared" si="0"/>
        <v>0</v>
      </c>
      <c r="AV37" s="2102" t="s">
        <v>9</v>
      </c>
    </row>
    <row r="38" spans="1:48" s="753" customFormat="1" ht="12.75">
      <c r="A38" s="1268" t="s">
        <v>134</v>
      </c>
      <c r="B38" s="1269" t="s">
        <v>1399</v>
      </c>
      <c r="C38" s="1272"/>
      <c r="D38" s="1266">
        <f ca="1">'O5 Details by Class &amp; Accounts'!I29</f>
        <v>0</v>
      </c>
      <c r="E38" s="1266">
        <f ca="1">'O5 Details by Class &amp; Accounts'!J29</f>
        <v>0</v>
      </c>
      <c r="F38" s="1266">
        <f ca="1">'O5 Details by Class &amp; Accounts'!K29</f>
        <v>0</v>
      </c>
      <c r="G38" s="1266">
        <f ca="1">'O5 Details by Class &amp; Accounts'!L29</f>
        <v>0</v>
      </c>
      <c r="H38" s="1266">
        <f ca="1">'O5 Details by Class &amp; Accounts'!M29</f>
        <v>0</v>
      </c>
      <c r="I38" s="1266">
        <f ca="1">'O5 Details by Class &amp; Accounts'!N29</f>
        <v>0</v>
      </c>
      <c r="J38" s="1266">
        <f ca="1">'O5 Details by Class &amp; Accounts'!O29</f>
        <v>0</v>
      </c>
      <c r="K38" s="1266">
        <f ca="1">'O5 Details by Class &amp; Accounts'!P29</f>
        <v>0</v>
      </c>
      <c r="L38" s="1266">
        <f ca="1">'O5 Details by Class &amp; Accounts'!Q29</f>
        <v>0</v>
      </c>
      <c r="M38" s="1266">
        <f ca="1">'O5 Details by Class &amp; Accounts'!R29</f>
        <v>0</v>
      </c>
      <c r="N38" s="1266">
        <f ca="1">'O5 Details by Class &amp; Accounts'!S29</f>
        <v>0</v>
      </c>
      <c r="O38" s="1266">
        <f ca="1">'O5 Details by Class &amp; Accounts'!T29</f>
        <v>0</v>
      </c>
      <c r="P38" s="1266">
        <f ca="1">'O5 Details by Class &amp; Accounts'!U29</f>
        <v>0</v>
      </c>
      <c r="Q38" s="1266">
        <f ca="1">'O5 Details by Class &amp; Accounts'!V29</f>
        <v>0</v>
      </c>
      <c r="R38" s="1266">
        <f ca="1">'O5 Details by Class &amp; Accounts'!W29</f>
        <v>0</v>
      </c>
      <c r="S38" s="1266">
        <f ca="1">'O5 Details by Class &amp; Accounts'!X29</f>
        <v>0</v>
      </c>
      <c r="T38" s="1266">
        <f ca="1">'O5 Details by Class &amp; Accounts'!Y29</f>
        <v>0</v>
      </c>
      <c r="U38" s="1266">
        <f ca="1">'O5 Details by Class &amp; Accounts'!Z29</f>
        <v>0</v>
      </c>
      <c r="V38" s="1266">
        <f ca="1">'O5 Details by Class &amp; Accounts'!AA29</f>
        <v>0</v>
      </c>
      <c r="W38" s="1266">
        <f ca="1">'O5 Details by Class &amp; Accounts'!AB29</f>
        <v>0</v>
      </c>
      <c r="X38" s="1267">
        <f t="shared" si="3"/>
        <v>0</v>
      </c>
      <c r="Y38" s="1030">
        <f ca="1">'O5 Details by Class &amp; Accounts'!AD29</f>
        <v>0</v>
      </c>
      <c r="Z38" s="1030">
        <f ca="1">'O5 Details by Class &amp; Accounts'!AE29</f>
        <v>0</v>
      </c>
      <c r="AA38" s="1030">
        <f ca="1">'O5 Details by Class &amp; Accounts'!AF29</f>
        <v>0</v>
      </c>
      <c r="AB38" s="1030">
        <f ca="1">'O5 Details by Class &amp; Accounts'!AG29</f>
        <v>0</v>
      </c>
      <c r="AC38" s="1030">
        <f ca="1">'O5 Details by Class &amp; Accounts'!AH29</f>
        <v>0</v>
      </c>
      <c r="AD38" s="1030">
        <f ca="1">'O5 Details by Class &amp; Accounts'!AI29</f>
        <v>0</v>
      </c>
      <c r="AE38" s="1030">
        <f ca="1">'O5 Details by Class &amp; Accounts'!AJ29</f>
        <v>0</v>
      </c>
      <c r="AF38" s="1030">
        <f ca="1">'O5 Details by Class &amp; Accounts'!AK29</f>
        <v>0</v>
      </c>
      <c r="AG38" s="1030">
        <f ca="1">'O5 Details by Class &amp; Accounts'!AL29</f>
        <v>0</v>
      </c>
      <c r="AH38" s="1030">
        <f ca="1">'O5 Details by Class &amp; Accounts'!AM29</f>
        <v>0</v>
      </c>
      <c r="AI38" s="1030">
        <f ca="1">'O5 Details by Class &amp; Accounts'!AN29</f>
        <v>0</v>
      </c>
      <c r="AJ38" s="1030">
        <f ca="1">'O5 Details by Class &amp; Accounts'!AO29</f>
        <v>0</v>
      </c>
      <c r="AK38" s="1030">
        <f ca="1">'O5 Details by Class &amp; Accounts'!AP29</f>
        <v>0</v>
      </c>
      <c r="AL38" s="1030">
        <f ca="1">'O5 Details by Class &amp; Accounts'!AQ29</f>
        <v>0</v>
      </c>
      <c r="AM38" s="1030">
        <f ca="1">'O5 Details by Class &amp; Accounts'!AR29</f>
        <v>0</v>
      </c>
      <c r="AN38" s="1030">
        <f ca="1">'O5 Details by Class &amp; Accounts'!AS29</f>
        <v>0</v>
      </c>
      <c r="AO38" s="1030">
        <f ca="1">'O5 Details by Class &amp; Accounts'!AT29</f>
        <v>0</v>
      </c>
      <c r="AP38" s="1030">
        <f ca="1">'O5 Details by Class &amp; Accounts'!AU29</f>
        <v>0</v>
      </c>
      <c r="AQ38" s="1030">
        <f ca="1">'O5 Details by Class &amp; Accounts'!AV29</f>
        <v>0</v>
      </c>
      <c r="AR38" s="1030">
        <f ca="1">'O5 Details by Class &amp; Accounts'!AW29</f>
        <v>0</v>
      </c>
      <c r="AS38" s="1267">
        <f t="shared" si="0"/>
        <v>0</v>
      </c>
      <c r="AV38" s="2102" t="s">
        <v>10</v>
      </c>
    </row>
    <row r="39" spans="1:48" s="753" customFormat="1" ht="12.75">
      <c r="A39" s="1270">
        <v>1808</v>
      </c>
      <c r="B39" s="1271" t="s">
        <v>76</v>
      </c>
      <c r="C39" s="1267">
        <f>SUM(D39:W39)</f>
        <v>0</v>
      </c>
      <c r="D39" s="1266">
        <f ca="1">D37+D38</f>
        <v>0</v>
      </c>
      <c r="E39" s="1266">
        <f t="shared" ref="E39:W39" si="6">E37+E38</f>
        <v>0</v>
      </c>
      <c r="F39" s="1266">
        <f t="shared" si="6"/>
        <v>0</v>
      </c>
      <c r="G39" s="1266">
        <f t="shared" si="6"/>
        <v>0</v>
      </c>
      <c r="H39" s="1266">
        <f t="shared" si="6"/>
        <v>0</v>
      </c>
      <c r="I39" s="1266">
        <f t="shared" si="6"/>
        <v>0</v>
      </c>
      <c r="J39" s="1266">
        <f t="shared" si="6"/>
        <v>0</v>
      </c>
      <c r="K39" s="1266">
        <f t="shared" si="6"/>
        <v>0</v>
      </c>
      <c r="L39" s="1266">
        <f t="shared" si="6"/>
        <v>0</v>
      </c>
      <c r="M39" s="1266">
        <f t="shared" si="6"/>
        <v>0</v>
      </c>
      <c r="N39" s="1266">
        <f t="shared" si="6"/>
        <v>0</v>
      </c>
      <c r="O39" s="1266">
        <f t="shared" si="6"/>
        <v>0</v>
      </c>
      <c r="P39" s="1266">
        <f t="shared" si="6"/>
        <v>0</v>
      </c>
      <c r="Q39" s="1266">
        <f t="shared" si="6"/>
        <v>0</v>
      </c>
      <c r="R39" s="1266">
        <f t="shared" si="6"/>
        <v>0</v>
      </c>
      <c r="S39" s="1266">
        <f t="shared" si="6"/>
        <v>0</v>
      </c>
      <c r="T39" s="1266">
        <f t="shared" si="6"/>
        <v>0</v>
      </c>
      <c r="U39" s="1266">
        <f t="shared" si="6"/>
        <v>0</v>
      </c>
      <c r="V39" s="1266">
        <f t="shared" si="6"/>
        <v>0</v>
      </c>
      <c r="W39" s="1266">
        <f t="shared" si="6"/>
        <v>0</v>
      </c>
      <c r="X39" s="1267">
        <f t="shared" si="3"/>
        <v>0</v>
      </c>
      <c r="Y39" s="1030">
        <f ca="1">Y37+Y38</f>
        <v>0</v>
      </c>
      <c r="Z39" s="1030">
        <f t="shared" ref="Z39:AR39" si="7">Z37+Z38</f>
        <v>0</v>
      </c>
      <c r="AA39" s="1030">
        <f t="shared" si="7"/>
        <v>0</v>
      </c>
      <c r="AB39" s="1030">
        <f t="shared" si="7"/>
        <v>0</v>
      </c>
      <c r="AC39" s="1030">
        <f t="shared" si="7"/>
        <v>0</v>
      </c>
      <c r="AD39" s="1030">
        <f t="shared" si="7"/>
        <v>0</v>
      </c>
      <c r="AE39" s="1030">
        <f t="shared" si="7"/>
        <v>0</v>
      </c>
      <c r="AF39" s="1030">
        <f t="shared" si="7"/>
        <v>0</v>
      </c>
      <c r="AG39" s="1030">
        <f t="shared" si="7"/>
        <v>0</v>
      </c>
      <c r="AH39" s="1030">
        <f t="shared" si="7"/>
        <v>0</v>
      </c>
      <c r="AI39" s="1030">
        <f t="shared" si="7"/>
        <v>0</v>
      </c>
      <c r="AJ39" s="1030">
        <f t="shared" si="7"/>
        <v>0</v>
      </c>
      <c r="AK39" s="1030">
        <f t="shared" si="7"/>
        <v>0</v>
      </c>
      <c r="AL39" s="1030">
        <f t="shared" si="7"/>
        <v>0</v>
      </c>
      <c r="AM39" s="1030">
        <f t="shared" si="7"/>
        <v>0</v>
      </c>
      <c r="AN39" s="1030">
        <f t="shared" si="7"/>
        <v>0</v>
      </c>
      <c r="AO39" s="1030">
        <f t="shared" si="7"/>
        <v>0</v>
      </c>
      <c r="AP39" s="1030">
        <f t="shared" si="7"/>
        <v>0</v>
      </c>
      <c r="AQ39" s="1030">
        <f t="shared" si="7"/>
        <v>0</v>
      </c>
      <c r="AR39" s="1030">
        <f t="shared" si="7"/>
        <v>0</v>
      </c>
      <c r="AS39" s="1267">
        <f t="shared" si="0"/>
        <v>0</v>
      </c>
      <c r="AV39" s="2102" t="e">
        <v>#N/A</v>
      </c>
    </row>
    <row r="40" spans="1:48" s="753" customFormat="1" ht="12.75">
      <c r="A40" s="794"/>
      <c r="B40" s="759"/>
      <c r="C40" s="733"/>
      <c r="D40" s="897"/>
      <c r="E40" s="897"/>
      <c r="F40" s="897"/>
      <c r="G40" s="897"/>
      <c r="H40" s="897"/>
      <c r="I40" s="897"/>
      <c r="J40" s="897"/>
      <c r="K40" s="897"/>
      <c r="L40" s="897"/>
      <c r="M40" s="897"/>
      <c r="N40" s="897"/>
      <c r="O40" s="897"/>
      <c r="P40" s="897"/>
      <c r="Q40" s="897"/>
      <c r="R40" s="897"/>
      <c r="S40" s="897"/>
      <c r="T40" s="897"/>
      <c r="U40" s="897"/>
      <c r="V40" s="897"/>
      <c r="W40" s="897"/>
      <c r="X40" s="733"/>
      <c r="Y40" s="731"/>
      <c r="Z40" s="731"/>
      <c r="AA40" s="731"/>
      <c r="AB40" s="731"/>
      <c r="AC40" s="731"/>
      <c r="AD40" s="731"/>
      <c r="AE40" s="731"/>
      <c r="AF40" s="731"/>
      <c r="AG40" s="731"/>
      <c r="AH40" s="731"/>
      <c r="AI40" s="731"/>
      <c r="AJ40" s="731"/>
      <c r="AK40" s="731"/>
      <c r="AL40" s="731"/>
      <c r="AM40" s="731"/>
      <c r="AN40" s="731"/>
      <c r="AO40" s="731"/>
      <c r="AP40" s="731"/>
      <c r="AQ40" s="731"/>
      <c r="AR40" s="731"/>
      <c r="AS40" s="894"/>
      <c r="AV40" s="2102" t="e">
        <v>#N/A</v>
      </c>
    </row>
    <row r="41" spans="1:48" s="753" customFormat="1" ht="12.75">
      <c r="A41" s="1237" t="s">
        <v>135</v>
      </c>
      <c r="B41" s="1238" t="s">
        <v>1418</v>
      </c>
      <c r="C41" s="894"/>
      <c r="D41" s="731">
        <f ca="1">'O5 Details by Class &amp; Accounts'!I31</f>
        <v>0</v>
      </c>
      <c r="E41" s="731">
        <f ca="1">'O5 Details by Class &amp; Accounts'!J31</f>
        <v>0</v>
      </c>
      <c r="F41" s="731">
        <f ca="1">'O5 Details by Class &amp; Accounts'!K31</f>
        <v>0</v>
      </c>
      <c r="G41" s="731">
        <f ca="1">'O5 Details by Class &amp; Accounts'!L31</f>
        <v>0</v>
      </c>
      <c r="H41" s="731">
        <f ca="1">'O5 Details by Class &amp; Accounts'!M31</f>
        <v>0</v>
      </c>
      <c r="I41" s="731">
        <f ca="1">'O5 Details by Class &amp; Accounts'!N31</f>
        <v>0</v>
      </c>
      <c r="J41" s="731">
        <f ca="1">'O5 Details by Class &amp; Accounts'!O31</f>
        <v>0</v>
      </c>
      <c r="K41" s="731">
        <f ca="1">'O5 Details by Class &amp; Accounts'!P31</f>
        <v>0</v>
      </c>
      <c r="L41" s="731">
        <f ca="1">'O5 Details by Class &amp; Accounts'!Q31</f>
        <v>0</v>
      </c>
      <c r="M41" s="731">
        <f ca="1">'O5 Details by Class &amp; Accounts'!R31</f>
        <v>0</v>
      </c>
      <c r="N41" s="731">
        <f ca="1">'O5 Details by Class &amp; Accounts'!S31</f>
        <v>0</v>
      </c>
      <c r="O41" s="731">
        <f ca="1">'O5 Details by Class &amp; Accounts'!T31</f>
        <v>0</v>
      </c>
      <c r="P41" s="731">
        <f ca="1">'O5 Details by Class &amp; Accounts'!U31</f>
        <v>0</v>
      </c>
      <c r="Q41" s="731">
        <f ca="1">'O5 Details by Class &amp; Accounts'!V31</f>
        <v>0</v>
      </c>
      <c r="R41" s="731">
        <f ca="1">'O5 Details by Class &amp; Accounts'!W31</f>
        <v>0</v>
      </c>
      <c r="S41" s="731">
        <f ca="1">'O5 Details by Class &amp; Accounts'!X31</f>
        <v>0</v>
      </c>
      <c r="T41" s="731">
        <f ca="1">'O5 Details by Class &amp; Accounts'!Y31</f>
        <v>0</v>
      </c>
      <c r="U41" s="731">
        <f ca="1">'O5 Details by Class &amp; Accounts'!Z31</f>
        <v>0</v>
      </c>
      <c r="V41" s="731">
        <f ca="1">'O5 Details by Class &amp; Accounts'!AA31</f>
        <v>0</v>
      </c>
      <c r="W41" s="731">
        <f ca="1">'O5 Details by Class &amp; Accounts'!AB31</f>
        <v>0</v>
      </c>
      <c r="X41" s="733">
        <f t="shared" si="3"/>
        <v>0</v>
      </c>
      <c r="Y41" s="731">
        <f ca="1">'O5 Details by Class &amp; Accounts'!AD31</f>
        <v>0</v>
      </c>
      <c r="Z41" s="731">
        <f ca="1">'O5 Details by Class &amp; Accounts'!AE31</f>
        <v>0</v>
      </c>
      <c r="AA41" s="731">
        <f ca="1">'O5 Details by Class &amp; Accounts'!AF31</f>
        <v>0</v>
      </c>
      <c r="AB41" s="731">
        <f ca="1">'O5 Details by Class &amp; Accounts'!AG31</f>
        <v>0</v>
      </c>
      <c r="AC41" s="731">
        <f ca="1">'O5 Details by Class &amp; Accounts'!AH31</f>
        <v>0</v>
      </c>
      <c r="AD41" s="731">
        <f ca="1">'O5 Details by Class &amp; Accounts'!AI31</f>
        <v>0</v>
      </c>
      <c r="AE41" s="731">
        <f ca="1">'O5 Details by Class &amp; Accounts'!AJ31</f>
        <v>0</v>
      </c>
      <c r="AF41" s="731">
        <f ca="1">'O5 Details by Class &amp; Accounts'!AK31</f>
        <v>0</v>
      </c>
      <c r="AG41" s="731">
        <f ca="1">'O5 Details by Class &amp; Accounts'!AL31</f>
        <v>0</v>
      </c>
      <c r="AH41" s="731">
        <f ca="1">'O5 Details by Class &amp; Accounts'!AM31</f>
        <v>0</v>
      </c>
      <c r="AI41" s="731">
        <f ca="1">'O5 Details by Class &amp; Accounts'!AN31</f>
        <v>0</v>
      </c>
      <c r="AJ41" s="731">
        <f ca="1">'O5 Details by Class &amp; Accounts'!AO31</f>
        <v>0</v>
      </c>
      <c r="AK41" s="731">
        <f ca="1">'O5 Details by Class &amp; Accounts'!AP31</f>
        <v>0</v>
      </c>
      <c r="AL41" s="731">
        <f ca="1">'O5 Details by Class &amp; Accounts'!AQ31</f>
        <v>0</v>
      </c>
      <c r="AM41" s="731">
        <f ca="1">'O5 Details by Class &amp; Accounts'!AR31</f>
        <v>0</v>
      </c>
      <c r="AN41" s="731">
        <f ca="1">'O5 Details by Class &amp; Accounts'!AS31</f>
        <v>0</v>
      </c>
      <c r="AO41" s="731">
        <f ca="1">'O5 Details by Class &amp; Accounts'!AT31</f>
        <v>0</v>
      </c>
      <c r="AP41" s="731">
        <f ca="1">'O5 Details by Class &amp; Accounts'!AU31</f>
        <v>0</v>
      </c>
      <c r="AQ41" s="731">
        <f ca="1">'O5 Details by Class &amp; Accounts'!AV31</f>
        <v>0</v>
      </c>
      <c r="AR41" s="731">
        <f ca="1">'O5 Details by Class &amp; Accounts'!AW31</f>
        <v>0</v>
      </c>
      <c r="AS41" s="733">
        <f t="shared" si="0"/>
        <v>0</v>
      </c>
      <c r="AV41" s="2102" t="s">
        <v>9</v>
      </c>
    </row>
    <row r="42" spans="1:48" s="753" customFormat="1" ht="12.75">
      <c r="A42" s="1240" t="s">
        <v>136</v>
      </c>
      <c r="B42" s="1241" t="s">
        <v>1419</v>
      </c>
      <c r="C42" s="894"/>
      <c r="D42" s="731">
        <f ca="1">'O5 Details by Class &amp; Accounts'!I32</f>
        <v>0</v>
      </c>
      <c r="E42" s="731">
        <f ca="1">'O5 Details by Class &amp; Accounts'!J32</f>
        <v>0</v>
      </c>
      <c r="F42" s="731">
        <f ca="1">'O5 Details by Class &amp; Accounts'!K32</f>
        <v>0</v>
      </c>
      <c r="G42" s="731">
        <f ca="1">'O5 Details by Class &amp; Accounts'!L32</f>
        <v>0</v>
      </c>
      <c r="H42" s="731">
        <f ca="1">'O5 Details by Class &amp; Accounts'!M32</f>
        <v>0</v>
      </c>
      <c r="I42" s="731">
        <f ca="1">'O5 Details by Class &amp; Accounts'!N32</f>
        <v>0</v>
      </c>
      <c r="J42" s="731">
        <f ca="1">'O5 Details by Class &amp; Accounts'!O32</f>
        <v>0</v>
      </c>
      <c r="K42" s="731">
        <f ca="1">'O5 Details by Class &amp; Accounts'!P32</f>
        <v>0</v>
      </c>
      <c r="L42" s="731">
        <f ca="1">'O5 Details by Class &amp; Accounts'!Q32</f>
        <v>0</v>
      </c>
      <c r="M42" s="731">
        <f ca="1">'O5 Details by Class &amp; Accounts'!R32</f>
        <v>0</v>
      </c>
      <c r="N42" s="731">
        <f ca="1">'O5 Details by Class &amp; Accounts'!S32</f>
        <v>0</v>
      </c>
      <c r="O42" s="731">
        <f ca="1">'O5 Details by Class &amp; Accounts'!T32</f>
        <v>0</v>
      </c>
      <c r="P42" s="731">
        <f ca="1">'O5 Details by Class &amp; Accounts'!U32</f>
        <v>0</v>
      </c>
      <c r="Q42" s="731">
        <f ca="1">'O5 Details by Class &amp; Accounts'!V32</f>
        <v>0</v>
      </c>
      <c r="R42" s="731">
        <f ca="1">'O5 Details by Class &amp; Accounts'!W32</f>
        <v>0</v>
      </c>
      <c r="S42" s="731">
        <f ca="1">'O5 Details by Class &amp; Accounts'!X32</f>
        <v>0</v>
      </c>
      <c r="T42" s="731">
        <f ca="1">'O5 Details by Class &amp; Accounts'!Y32</f>
        <v>0</v>
      </c>
      <c r="U42" s="731">
        <f ca="1">'O5 Details by Class &amp; Accounts'!Z32</f>
        <v>0</v>
      </c>
      <c r="V42" s="731">
        <f ca="1">'O5 Details by Class &amp; Accounts'!AA32</f>
        <v>0</v>
      </c>
      <c r="W42" s="731">
        <f ca="1">'O5 Details by Class &amp; Accounts'!AB32</f>
        <v>0</v>
      </c>
      <c r="X42" s="733">
        <f t="shared" si="3"/>
        <v>0</v>
      </c>
      <c r="Y42" s="731">
        <f ca="1">'O5 Details by Class &amp; Accounts'!AD32</f>
        <v>0</v>
      </c>
      <c r="Z42" s="731">
        <f ca="1">'O5 Details by Class &amp; Accounts'!AE32</f>
        <v>0</v>
      </c>
      <c r="AA42" s="731">
        <f ca="1">'O5 Details by Class &amp; Accounts'!AF32</f>
        <v>0</v>
      </c>
      <c r="AB42" s="731">
        <f ca="1">'O5 Details by Class &amp; Accounts'!AG32</f>
        <v>0</v>
      </c>
      <c r="AC42" s="731">
        <f ca="1">'O5 Details by Class &amp; Accounts'!AH32</f>
        <v>0</v>
      </c>
      <c r="AD42" s="731">
        <f ca="1">'O5 Details by Class &amp; Accounts'!AI32</f>
        <v>0</v>
      </c>
      <c r="AE42" s="731">
        <f ca="1">'O5 Details by Class &amp; Accounts'!AJ32</f>
        <v>0</v>
      </c>
      <c r="AF42" s="731">
        <f ca="1">'O5 Details by Class &amp; Accounts'!AK32</f>
        <v>0</v>
      </c>
      <c r="AG42" s="731">
        <f ca="1">'O5 Details by Class &amp; Accounts'!AL32</f>
        <v>0</v>
      </c>
      <c r="AH42" s="731">
        <f ca="1">'O5 Details by Class &amp; Accounts'!AM32</f>
        <v>0</v>
      </c>
      <c r="AI42" s="731">
        <f ca="1">'O5 Details by Class &amp; Accounts'!AN32</f>
        <v>0</v>
      </c>
      <c r="AJ42" s="731">
        <f ca="1">'O5 Details by Class &amp; Accounts'!AO32</f>
        <v>0</v>
      </c>
      <c r="AK42" s="731">
        <f ca="1">'O5 Details by Class &amp; Accounts'!AP32</f>
        <v>0</v>
      </c>
      <c r="AL42" s="731">
        <f ca="1">'O5 Details by Class &amp; Accounts'!AQ32</f>
        <v>0</v>
      </c>
      <c r="AM42" s="731">
        <f ca="1">'O5 Details by Class &amp; Accounts'!AR32</f>
        <v>0</v>
      </c>
      <c r="AN42" s="731">
        <f ca="1">'O5 Details by Class &amp; Accounts'!AS32</f>
        <v>0</v>
      </c>
      <c r="AO42" s="731">
        <f ca="1">'O5 Details by Class &amp; Accounts'!AT32</f>
        <v>0</v>
      </c>
      <c r="AP42" s="731">
        <f ca="1">'O5 Details by Class &amp; Accounts'!AU32</f>
        <v>0</v>
      </c>
      <c r="AQ42" s="731">
        <f ca="1">'O5 Details by Class &amp; Accounts'!AV32</f>
        <v>0</v>
      </c>
      <c r="AR42" s="731">
        <f ca="1">'O5 Details by Class &amp; Accounts'!AW32</f>
        <v>0</v>
      </c>
      <c r="AS42" s="733">
        <f t="shared" si="0"/>
        <v>0</v>
      </c>
      <c r="AV42" s="2102" t="s">
        <v>10</v>
      </c>
    </row>
    <row r="43" spans="1:48" s="753" customFormat="1" ht="12.75">
      <c r="A43" s="1242">
        <v>1810</v>
      </c>
      <c r="B43" s="1243" t="s">
        <v>76</v>
      </c>
      <c r="C43" s="733">
        <f>SUM(D43:W43)</f>
        <v>0</v>
      </c>
      <c r="D43" s="731">
        <f ca="1">D41+D42</f>
        <v>0</v>
      </c>
      <c r="E43" s="731">
        <f t="shared" ref="E43:W43" si="8">E41+E42</f>
        <v>0</v>
      </c>
      <c r="F43" s="731">
        <f t="shared" si="8"/>
        <v>0</v>
      </c>
      <c r="G43" s="731">
        <f t="shared" si="8"/>
        <v>0</v>
      </c>
      <c r="H43" s="731">
        <f t="shared" si="8"/>
        <v>0</v>
      </c>
      <c r="I43" s="731">
        <f t="shared" si="8"/>
        <v>0</v>
      </c>
      <c r="J43" s="731">
        <f t="shared" si="8"/>
        <v>0</v>
      </c>
      <c r="K43" s="731">
        <f t="shared" si="8"/>
        <v>0</v>
      </c>
      <c r="L43" s="731">
        <f t="shared" si="8"/>
        <v>0</v>
      </c>
      <c r="M43" s="731">
        <f t="shared" si="8"/>
        <v>0</v>
      </c>
      <c r="N43" s="731">
        <f t="shared" si="8"/>
        <v>0</v>
      </c>
      <c r="O43" s="731">
        <f t="shared" si="8"/>
        <v>0</v>
      </c>
      <c r="P43" s="731">
        <f t="shared" si="8"/>
        <v>0</v>
      </c>
      <c r="Q43" s="731">
        <f t="shared" si="8"/>
        <v>0</v>
      </c>
      <c r="R43" s="731">
        <f t="shared" si="8"/>
        <v>0</v>
      </c>
      <c r="S43" s="731">
        <f t="shared" si="8"/>
        <v>0</v>
      </c>
      <c r="T43" s="731">
        <f t="shared" si="8"/>
        <v>0</v>
      </c>
      <c r="U43" s="731">
        <f t="shared" si="8"/>
        <v>0</v>
      </c>
      <c r="V43" s="731">
        <f t="shared" si="8"/>
        <v>0</v>
      </c>
      <c r="W43" s="731">
        <f t="shared" si="8"/>
        <v>0</v>
      </c>
      <c r="X43" s="733">
        <f t="shared" si="3"/>
        <v>0</v>
      </c>
      <c r="Y43" s="731">
        <f ca="1">Y41+Y42</f>
        <v>0</v>
      </c>
      <c r="Z43" s="731">
        <f t="shared" ref="Z43:AR43" si="9">Z41+Z42</f>
        <v>0</v>
      </c>
      <c r="AA43" s="731">
        <f t="shared" si="9"/>
        <v>0</v>
      </c>
      <c r="AB43" s="731">
        <f t="shared" si="9"/>
        <v>0</v>
      </c>
      <c r="AC43" s="731">
        <f t="shared" si="9"/>
        <v>0</v>
      </c>
      <c r="AD43" s="731">
        <f t="shared" si="9"/>
        <v>0</v>
      </c>
      <c r="AE43" s="731">
        <f t="shared" si="9"/>
        <v>0</v>
      </c>
      <c r="AF43" s="731">
        <f t="shared" si="9"/>
        <v>0</v>
      </c>
      <c r="AG43" s="731">
        <f t="shared" si="9"/>
        <v>0</v>
      </c>
      <c r="AH43" s="731">
        <f t="shared" si="9"/>
        <v>0</v>
      </c>
      <c r="AI43" s="731">
        <f t="shared" si="9"/>
        <v>0</v>
      </c>
      <c r="AJ43" s="731">
        <f t="shared" si="9"/>
        <v>0</v>
      </c>
      <c r="AK43" s="731">
        <f t="shared" si="9"/>
        <v>0</v>
      </c>
      <c r="AL43" s="731">
        <f t="shared" si="9"/>
        <v>0</v>
      </c>
      <c r="AM43" s="731">
        <f t="shared" si="9"/>
        <v>0</v>
      </c>
      <c r="AN43" s="731">
        <f t="shared" si="9"/>
        <v>0</v>
      </c>
      <c r="AO43" s="731">
        <f t="shared" si="9"/>
        <v>0</v>
      </c>
      <c r="AP43" s="731">
        <f t="shared" si="9"/>
        <v>0</v>
      </c>
      <c r="AQ43" s="731">
        <f t="shared" si="9"/>
        <v>0</v>
      </c>
      <c r="AR43" s="731">
        <f t="shared" si="9"/>
        <v>0</v>
      </c>
      <c r="AS43" s="733">
        <f t="shared" si="0"/>
        <v>0</v>
      </c>
      <c r="AV43" s="2102" t="e">
        <v>#N/A</v>
      </c>
    </row>
    <row r="44" spans="1:48" s="753" customFormat="1" ht="12.75">
      <c r="A44" s="290"/>
      <c r="B44" s="752"/>
      <c r="C44" s="894"/>
      <c r="D44" s="731"/>
      <c r="E44" s="731"/>
      <c r="F44" s="844"/>
      <c r="G44" s="844"/>
      <c r="H44" s="844"/>
      <c r="I44" s="731"/>
      <c r="J44" s="731"/>
      <c r="K44" s="731"/>
      <c r="L44" s="731"/>
      <c r="M44" s="731"/>
      <c r="N44" s="731"/>
      <c r="O44" s="731"/>
      <c r="P44" s="731"/>
      <c r="Q44" s="731"/>
      <c r="R44" s="731"/>
      <c r="S44" s="731"/>
      <c r="T44" s="731"/>
      <c r="U44" s="731"/>
      <c r="V44" s="731"/>
      <c r="W44" s="731"/>
      <c r="X44" s="733"/>
      <c r="Y44" s="731"/>
      <c r="Z44" s="731"/>
      <c r="AA44" s="731"/>
      <c r="AB44" s="731"/>
      <c r="AC44" s="731"/>
      <c r="AD44" s="731"/>
      <c r="AE44" s="731"/>
      <c r="AF44" s="731"/>
      <c r="AG44" s="731"/>
      <c r="AH44" s="731"/>
      <c r="AI44" s="731"/>
      <c r="AJ44" s="731"/>
      <c r="AK44" s="731"/>
      <c r="AL44" s="731"/>
      <c r="AM44" s="731"/>
      <c r="AN44" s="731"/>
      <c r="AO44" s="731"/>
      <c r="AP44" s="731"/>
      <c r="AQ44" s="731"/>
      <c r="AR44" s="731"/>
      <c r="AS44" s="894"/>
      <c r="AV44" s="2102" t="e">
        <v>#N/A</v>
      </c>
    </row>
    <row r="45" spans="1:48" s="753" customFormat="1" ht="25.5">
      <c r="A45" s="1273">
        <v>1815</v>
      </c>
      <c r="B45" s="1274" t="s">
        <v>424</v>
      </c>
      <c r="C45" s="1267">
        <f>SUM(D45:W45)</f>
        <v>0</v>
      </c>
      <c r="D45" s="1030">
        <f ca="1">'O5 Details by Class &amp; Accounts'!I33</f>
        <v>0</v>
      </c>
      <c r="E45" s="1030">
        <f ca="1">'O5 Details by Class &amp; Accounts'!J33</f>
        <v>0</v>
      </c>
      <c r="F45" s="1030">
        <f ca="1">'O5 Details by Class &amp; Accounts'!K33</f>
        <v>0</v>
      </c>
      <c r="G45" s="1030">
        <f ca="1">'O5 Details by Class &amp; Accounts'!L33</f>
        <v>0</v>
      </c>
      <c r="H45" s="1030">
        <f ca="1">'O5 Details by Class &amp; Accounts'!M33</f>
        <v>0</v>
      </c>
      <c r="I45" s="1030">
        <f ca="1">'O5 Details by Class &amp; Accounts'!N33</f>
        <v>0</v>
      </c>
      <c r="J45" s="1030">
        <f ca="1">'O5 Details by Class &amp; Accounts'!O33</f>
        <v>0</v>
      </c>
      <c r="K45" s="1030">
        <f ca="1">'O5 Details by Class &amp; Accounts'!P33</f>
        <v>0</v>
      </c>
      <c r="L45" s="1030">
        <f ca="1">'O5 Details by Class &amp; Accounts'!Q33</f>
        <v>0</v>
      </c>
      <c r="M45" s="1030">
        <f ca="1">'O5 Details by Class &amp; Accounts'!R33</f>
        <v>0</v>
      </c>
      <c r="N45" s="1030">
        <f ca="1">'O5 Details by Class &amp; Accounts'!S33</f>
        <v>0</v>
      </c>
      <c r="O45" s="1030">
        <f ca="1">'O5 Details by Class &amp; Accounts'!T33</f>
        <v>0</v>
      </c>
      <c r="P45" s="1030">
        <f ca="1">'O5 Details by Class &amp; Accounts'!U33</f>
        <v>0</v>
      </c>
      <c r="Q45" s="1030">
        <f ca="1">'O5 Details by Class &amp; Accounts'!V33</f>
        <v>0</v>
      </c>
      <c r="R45" s="1030">
        <f ca="1">'O5 Details by Class &amp; Accounts'!W33</f>
        <v>0</v>
      </c>
      <c r="S45" s="1030">
        <f ca="1">'O5 Details by Class &amp; Accounts'!X33</f>
        <v>0</v>
      </c>
      <c r="T45" s="1030">
        <f ca="1">'O5 Details by Class &amp; Accounts'!Y33</f>
        <v>0</v>
      </c>
      <c r="U45" s="1030">
        <f ca="1">'O5 Details by Class &amp; Accounts'!Z33</f>
        <v>0</v>
      </c>
      <c r="V45" s="1030">
        <f ca="1">'O5 Details by Class &amp; Accounts'!AA33</f>
        <v>0</v>
      </c>
      <c r="W45" s="1030">
        <f ca="1">'O5 Details by Class &amp; Accounts'!AB33</f>
        <v>0</v>
      </c>
      <c r="X45" s="1267">
        <f t="shared" si="3"/>
        <v>0</v>
      </c>
      <c r="Y45" s="1030">
        <f ca="1">'O5 Details by Class &amp; Accounts'!AD33</f>
        <v>0</v>
      </c>
      <c r="Z45" s="1030">
        <f ca="1">'O5 Details by Class &amp; Accounts'!AE33</f>
        <v>0</v>
      </c>
      <c r="AA45" s="1030">
        <f ca="1">'O5 Details by Class &amp; Accounts'!AF33</f>
        <v>0</v>
      </c>
      <c r="AB45" s="1030">
        <f ca="1">'O5 Details by Class &amp; Accounts'!AG33</f>
        <v>0</v>
      </c>
      <c r="AC45" s="1030">
        <f ca="1">'O5 Details by Class &amp; Accounts'!AH33</f>
        <v>0</v>
      </c>
      <c r="AD45" s="1030">
        <f ca="1">'O5 Details by Class &amp; Accounts'!AI33</f>
        <v>0</v>
      </c>
      <c r="AE45" s="1030">
        <f ca="1">'O5 Details by Class &amp; Accounts'!AJ33</f>
        <v>0</v>
      </c>
      <c r="AF45" s="1030">
        <f ca="1">'O5 Details by Class &amp; Accounts'!AK33</f>
        <v>0</v>
      </c>
      <c r="AG45" s="1030">
        <f ca="1">'O5 Details by Class &amp; Accounts'!AL33</f>
        <v>0</v>
      </c>
      <c r="AH45" s="1030">
        <f ca="1">'O5 Details by Class &amp; Accounts'!AM33</f>
        <v>0</v>
      </c>
      <c r="AI45" s="1030">
        <f ca="1">'O5 Details by Class &amp; Accounts'!AN33</f>
        <v>0</v>
      </c>
      <c r="AJ45" s="1030">
        <f ca="1">'O5 Details by Class &amp; Accounts'!AO33</f>
        <v>0</v>
      </c>
      <c r="AK45" s="1030">
        <f ca="1">'O5 Details by Class &amp; Accounts'!AP33</f>
        <v>0</v>
      </c>
      <c r="AL45" s="1030">
        <f ca="1">'O5 Details by Class &amp; Accounts'!AQ33</f>
        <v>0</v>
      </c>
      <c r="AM45" s="1030">
        <f ca="1">'O5 Details by Class &amp; Accounts'!AR33</f>
        <v>0</v>
      </c>
      <c r="AN45" s="1030">
        <f ca="1">'O5 Details by Class &amp; Accounts'!AS33</f>
        <v>0</v>
      </c>
      <c r="AO45" s="1030">
        <f ca="1">'O5 Details by Class &amp; Accounts'!AT33</f>
        <v>0</v>
      </c>
      <c r="AP45" s="1030">
        <f ca="1">'O5 Details by Class &amp; Accounts'!AU33</f>
        <v>0</v>
      </c>
      <c r="AQ45" s="1030">
        <f ca="1">'O5 Details by Class &amp; Accounts'!AV33</f>
        <v>0</v>
      </c>
      <c r="AR45" s="1030">
        <f ca="1">'O5 Details by Class &amp; Accounts'!AW33</f>
        <v>0</v>
      </c>
      <c r="AS45" s="1267">
        <f t="shared" si="0"/>
        <v>0</v>
      </c>
      <c r="AV45" s="2102" t="s">
        <v>9</v>
      </c>
    </row>
    <row r="46" spans="1:48" s="753" customFormat="1" ht="12.75">
      <c r="A46" s="290"/>
      <c r="B46" s="752"/>
      <c r="C46" s="894"/>
      <c r="D46" s="731"/>
      <c r="E46" s="731"/>
      <c r="F46" s="731"/>
      <c r="G46" s="731"/>
      <c r="H46" s="731"/>
      <c r="I46" s="731"/>
      <c r="J46" s="731"/>
      <c r="K46" s="731"/>
      <c r="L46" s="731"/>
      <c r="M46" s="731"/>
      <c r="N46" s="731"/>
      <c r="O46" s="731"/>
      <c r="P46" s="731"/>
      <c r="Q46" s="731"/>
      <c r="R46" s="731"/>
      <c r="S46" s="731"/>
      <c r="T46" s="731"/>
      <c r="U46" s="731"/>
      <c r="V46" s="731"/>
      <c r="W46" s="731"/>
      <c r="X46" s="733"/>
      <c r="Y46" s="731"/>
      <c r="Z46" s="731"/>
      <c r="AA46" s="731"/>
      <c r="AB46" s="731"/>
      <c r="AC46" s="731"/>
      <c r="AD46" s="731"/>
      <c r="AE46" s="731"/>
      <c r="AF46" s="731"/>
      <c r="AG46" s="731"/>
      <c r="AH46" s="731"/>
      <c r="AI46" s="731"/>
      <c r="AJ46" s="731"/>
      <c r="AK46" s="731"/>
      <c r="AL46" s="731"/>
      <c r="AM46" s="731"/>
      <c r="AN46" s="731"/>
      <c r="AO46" s="731"/>
      <c r="AP46" s="731"/>
      <c r="AQ46" s="731"/>
      <c r="AR46" s="731"/>
      <c r="AS46" s="894"/>
      <c r="AV46" s="2102" t="e">
        <v>#N/A</v>
      </c>
    </row>
    <row r="47" spans="1:48" s="753" customFormat="1" ht="38.25">
      <c r="A47" s="1237" t="s">
        <v>936</v>
      </c>
      <c r="B47" s="1238" t="s">
        <v>893</v>
      </c>
      <c r="C47" s="733">
        <f>SUM(D47:W47)</f>
        <v>0</v>
      </c>
      <c r="D47" s="731">
        <f ca="1">'O5 Details by Class &amp; Accounts'!I35</f>
        <v>0</v>
      </c>
      <c r="E47" s="731">
        <f ca="1">'O5 Details by Class &amp; Accounts'!J35</f>
        <v>0</v>
      </c>
      <c r="F47" s="731">
        <f ca="1">'O5 Details by Class &amp; Accounts'!K35</f>
        <v>0</v>
      </c>
      <c r="G47" s="731">
        <f ca="1">'O5 Details by Class &amp; Accounts'!L35</f>
        <v>0</v>
      </c>
      <c r="H47" s="731">
        <f ca="1">'O5 Details by Class &amp; Accounts'!M35</f>
        <v>0</v>
      </c>
      <c r="I47" s="731">
        <f ca="1">'O5 Details by Class &amp; Accounts'!N35</f>
        <v>0</v>
      </c>
      <c r="J47" s="731">
        <f ca="1">'O5 Details by Class &amp; Accounts'!O35</f>
        <v>0</v>
      </c>
      <c r="K47" s="731">
        <f ca="1">'O5 Details by Class &amp; Accounts'!P35</f>
        <v>0</v>
      </c>
      <c r="L47" s="731">
        <f ca="1">'O5 Details by Class &amp; Accounts'!Q35</f>
        <v>0</v>
      </c>
      <c r="M47" s="731">
        <f ca="1">'O5 Details by Class &amp; Accounts'!R35</f>
        <v>0</v>
      </c>
      <c r="N47" s="731">
        <f ca="1">'O5 Details by Class &amp; Accounts'!S35</f>
        <v>0</v>
      </c>
      <c r="O47" s="731">
        <f ca="1">'O5 Details by Class &amp; Accounts'!T35</f>
        <v>0</v>
      </c>
      <c r="P47" s="731">
        <f ca="1">'O5 Details by Class &amp; Accounts'!U35</f>
        <v>0</v>
      </c>
      <c r="Q47" s="731">
        <f ca="1">'O5 Details by Class &amp; Accounts'!V35</f>
        <v>0</v>
      </c>
      <c r="R47" s="731">
        <f ca="1">'O5 Details by Class &amp; Accounts'!W35</f>
        <v>0</v>
      </c>
      <c r="S47" s="731">
        <f ca="1">'O5 Details by Class &amp; Accounts'!X35</f>
        <v>0</v>
      </c>
      <c r="T47" s="731">
        <f ca="1">'O5 Details by Class &amp; Accounts'!Y35</f>
        <v>0</v>
      </c>
      <c r="U47" s="731">
        <f ca="1">'O5 Details by Class &amp; Accounts'!Z35</f>
        <v>0</v>
      </c>
      <c r="V47" s="731">
        <f ca="1">'O5 Details by Class &amp; Accounts'!AA35</f>
        <v>0</v>
      </c>
      <c r="W47" s="731">
        <f ca="1">'O5 Details by Class &amp; Accounts'!AB35</f>
        <v>0</v>
      </c>
      <c r="X47" s="733">
        <f t="shared" si="3"/>
        <v>0</v>
      </c>
      <c r="Y47" s="731">
        <f ca="1">'O5 Details by Class &amp; Accounts'!AD35</f>
        <v>0</v>
      </c>
      <c r="Z47" s="731">
        <f ca="1">'O5 Details by Class &amp; Accounts'!AE35</f>
        <v>0</v>
      </c>
      <c r="AA47" s="731">
        <f ca="1">'O5 Details by Class &amp; Accounts'!AF35</f>
        <v>0</v>
      </c>
      <c r="AB47" s="731">
        <f ca="1">'O5 Details by Class &amp; Accounts'!AG35</f>
        <v>0</v>
      </c>
      <c r="AC47" s="731">
        <f ca="1">'O5 Details by Class &amp; Accounts'!AH35</f>
        <v>0</v>
      </c>
      <c r="AD47" s="731">
        <f ca="1">'O5 Details by Class &amp; Accounts'!AI35</f>
        <v>0</v>
      </c>
      <c r="AE47" s="731">
        <f ca="1">'O5 Details by Class &amp; Accounts'!AJ35</f>
        <v>0</v>
      </c>
      <c r="AF47" s="731">
        <f ca="1">'O5 Details by Class &amp; Accounts'!AK35</f>
        <v>0</v>
      </c>
      <c r="AG47" s="731">
        <f ca="1">'O5 Details by Class &amp; Accounts'!AL35</f>
        <v>0</v>
      </c>
      <c r="AH47" s="731">
        <f ca="1">'O5 Details by Class &amp; Accounts'!AM35</f>
        <v>0</v>
      </c>
      <c r="AI47" s="731">
        <f ca="1">'O5 Details by Class &amp; Accounts'!AN35</f>
        <v>0</v>
      </c>
      <c r="AJ47" s="731">
        <f ca="1">'O5 Details by Class &amp; Accounts'!AO35</f>
        <v>0</v>
      </c>
      <c r="AK47" s="731">
        <f ca="1">'O5 Details by Class &amp; Accounts'!AP35</f>
        <v>0</v>
      </c>
      <c r="AL47" s="731">
        <f ca="1">'O5 Details by Class &amp; Accounts'!AQ35</f>
        <v>0</v>
      </c>
      <c r="AM47" s="731">
        <f ca="1">'O5 Details by Class &amp; Accounts'!AR35</f>
        <v>0</v>
      </c>
      <c r="AN47" s="731">
        <f ca="1">'O5 Details by Class &amp; Accounts'!AS35</f>
        <v>0</v>
      </c>
      <c r="AO47" s="731">
        <f ca="1">'O5 Details by Class &amp; Accounts'!AT35</f>
        <v>0</v>
      </c>
      <c r="AP47" s="731">
        <f ca="1">'O5 Details by Class &amp; Accounts'!AU35</f>
        <v>0</v>
      </c>
      <c r="AQ47" s="731">
        <f ca="1">'O5 Details by Class &amp; Accounts'!AV35</f>
        <v>0</v>
      </c>
      <c r="AR47" s="731">
        <f ca="1">'O5 Details by Class &amp; Accounts'!AW35</f>
        <v>0</v>
      </c>
      <c r="AS47" s="733">
        <f t="shared" si="0"/>
        <v>0</v>
      </c>
      <c r="AV47" s="2102" t="s">
        <v>10</v>
      </c>
    </row>
    <row r="48" spans="1:48" s="753" customFormat="1" ht="38.25">
      <c r="A48" s="1240" t="s">
        <v>937</v>
      </c>
      <c r="B48" s="1241" t="s">
        <v>896</v>
      </c>
      <c r="C48" s="733">
        <f>SUM(D48:W48)</f>
        <v>3861500.0000000005</v>
      </c>
      <c r="D48" s="731">
        <f ca="1">'O5 Details by Class &amp; Accounts'!I36</f>
        <v>1455448.3928841441</v>
      </c>
      <c r="E48" s="731">
        <f ca="1">'O5 Details by Class &amp; Accounts'!J36</f>
        <v>682536.97813510988</v>
      </c>
      <c r="F48" s="731">
        <f ca="1">'O5 Details by Class &amp; Accounts'!K36</f>
        <v>1720901.6048597284</v>
      </c>
      <c r="G48" s="731">
        <f ca="1">'O5 Details by Class &amp; Accounts'!L36</f>
        <v>0</v>
      </c>
      <c r="H48" s="731">
        <f ca="1">'O5 Details by Class &amp; Accounts'!M36</f>
        <v>0</v>
      </c>
      <c r="I48" s="731">
        <f ca="1">'O5 Details by Class &amp; Accounts'!N36</f>
        <v>0</v>
      </c>
      <c r="J48" s="731">
        <f ca="1">'O5 Details by Class &amp; Accounts'!O36</f>
        <v>0</v>
      </c>
      <c r="K48" s="731">
        <f ca="1">'O5 Details by Class &amp; Accounts'!P36</f>
        <v>0</v>
      </c>
      <c r="L48" s="731">
        <f ca="1">'O5 Details by Class &amp; Accounts'!Q36</f>
        <v>2613.0241210181457</v>
      </c>
      <c r="M48" s="731">
        <f ca="1">'O5 Details by Class &amp; Accounts'!R36</f>
        <v>0</v>
      </c>
      <c r="N48" s="731">
        <f ca="1">'O5 Details by Class &amp; Accounts'!S36</f>
        <v>0</v>
      </c>
      <c r="O48" s="731">
        <f ca="1">'O5 Details by Class &amp; Accounts'!T36</f>
        <v>0</v>
      </c>
      <c r="P48" s="731">
        <f ca="1">'O5 Details by Class &amp; Accounts'!U36</f>
        <v>0</v>
      </c>
      <c r="Q48" s="731">
        <f ca="1">'O5 Details by Class &amp; Accounts'!V36</f>
        <v>0</v>
      </c>
      <c r="R48" s="731">
        <f ca="1">'O5 Details by Class &amp; Accounts'!W36</f>
        <v>0</v>
      </c>
      <c r="S48" s="731">
        <f ca="1">'O5 Details by Class &amp; Accounts'!X36</f>
        <v>0</v>
      </c>
      <c r="T48" s="731">
        <f ca="1">'O5 Details by Class &amp; Accounts'!Y36</f>
        <v>0</v>
      </c>
      <c r="U48" s="731">
        <f ca="1">'O5 Details by Class &amp; Accounts'!Z36</f>
        <v>0</v>
      </c>
      <c r="V48" s="731">
        <f ca="1">'O5 Details by Class &amp; Accounts'!AA36</f>
        <v>0</v>
      </c>
      <c r="W48" s="731">
        <f ca="1">'O5 Details by Class &amp; Accounts'!AB36</f>
        <v>0</v>
      </c>
      <c r="X48" s="733">
        <f t="shared" si="3"/>
        <v>0</v>
      </c>
      <c r="Y48" s="731">
        <f ca="1">'O5 Details by Class &amp; Accounts'!AD36</f>
        <v>0</v>
      </c>
      <c r="Z48" s="731">
        <f ca="1">'O5 Details by Class &amp; Accounts'!AE36</f>
        <v>0</v>
      </c>
      <c r="AA48" s="731">
        <f ca="1">'O5 Details by Class &amp; Accounts'!AF36</f>
        <v>0</v>
      </c>
      <c r="AB48" s="731">
        <f ca="1">'O5 Details by Class &amp; Accounts'!AG36</f>
        <v>0</v>
      </c>
      <c r="AC48" s="731">
        <f ca="1">'O5 Details by Class &amp; Accounts'!AH36</f>
        <v>0</v>
      </c>
      <c r="AD48" s="731">
        <f ca="1">'O5 Details by Class &amp; Accounts'!AI36</f>
        <v>0</v>
      </c>
      <c r="AE48" s="731">
        <f ca="1">'O5 Details by Class &amp; Accounts'!AJ36</f>
        <v>0</v>
      </c>
      <c r="AF48" s="731">
        <f ca="1">'O5 Details by Class &amp; Accounts'!AK36</f>
        <v>0</v>
      </c>
      <c r="AG48" s="731">
        <f ca="1">'O5 Details by Class &amp; Accounts'!AL36</f>
        <v>0</v>
      </c>
      <c r="AH48" s="731">
        <f ca="1">'O5 Details by Class &amp; Accounts'!AM36</f>
        <v>0</v>
      </c>
      <c r="AI48" s="731">
        <f ca="1">'O5 Details by Class &amp; Accounts'!AN36</f>
        <v>0</v>
      </c>
      <c r="AJ48" s="731">
        <f ca="1">'O5 Details by Class &amp; Accounts'!AO36</f>
        <v>0</v>
      </c>
      <c r="AK48" s="731">
        <f ca="1">'O5 Details by Class &amp; Accounts'!AP36</f>
        <v>0</v>
      </c>
      <c r="AL48" s="731">
        <f ca="1">'O5 Details by Class &amp; Accounts'!AQ36</f>
        <v>0</v>
      </c>
      <c r="AM48" s="731">
        <f ca="1">'O5 Details by Class &amp; Accounts'!AR36</f>
        <v>0</v>
      </c>
      <c r="AN48" s="731">
        <f ca="1">'O5 Details by Class &amp; Accounts'!AS36</f>
        <v>0</v>
      </c>
      <c r="AO48" s="731">
        <f ca="1">'O5 Details by Class &amp; Accounts'!AT36</f>
        <v>0</v>
      </c>
      <c r="AP48" s="731">
        <f ca="1">'O5 Details by Class &amp; Accounts'!AU36</f>
        <v>0</v>
      </c>
      <c r="AQ48" s="731">
        <f ca="1">'O5 Details by Class &amp; Accounts'!AV36</f>
        <v>0</v>
      </c>
      <c r="AR48" s="731">
        <f ca="1">'O5 Details by Class &amp; Accounts'!AW36</f>
        <v>0</v>
      </c>
      <c r="AS48" s="733">
        <f t="shared" si="0"/>
        <v>3861500.0000000005</v>
      </c>
      <c r="AV48" s="2102" t="s">
        <v>11</v>
      </c>
    </row>
    <row r="49" spans="1:48" s="753" customFormat="1" ht="38.25">
      <c r="A49" s="1240" t="s">
        <v>883</v>
      </c>
      <c r="B49" s="1241" t="s">
        <v>884</v>
      </c>
      <c r="C49" s="733">
        <f>SUM(D49:W49)</f>
        <v>0</v>
      </c>
      <c r="D49" s="731">
        <f ca="1">'O5 Details by Class &amp; Accounts'!I37</f>
        <v>0</v>
      </c>
      <c r="E49" s="731">
        <f ca="1">'O5 Details by Class &amp; Accounts'!J37</f>
        <v>0</v>
      </c>
      <c r="F49" s="731">
        <f ca="1">'O5 Details by Class &amp; Accounts'!K37</f>
        <v>0</v>
      </c>
      <c r="G49" s="731">
        <f ca="1">'O5 Details by Class &amp; Accounts'!L37</f>
        <v>0</v>
      </c>
      <c r="H49" s="731">
        <f ca="1">'O5 Details by Class &amp; Accounts'!M37</f>
        <v>0</v>
      </c>
      <c r="I49" s="731">
        <f ca="1">'O5 Details by Class &amp; Accounts'!N37</f>
        <v>0</v>
      </c>
      <c r="J49" s="731">
        <f ca="1">'O5 Details by Class &amp; Accounts'!O37</f>
        <v>0</v>
      </c>
      <c r="K49" s="731">
        <f ca="1">'O5 Details by Class &amp; Accounts'!P37</f>
        <v>0</v>
      </c>
      <c r="L49" s="731">
        <f ca="1">'O5 Details by Class &amp; Accounts'!Q37</f>
        <v>0</v>
      </c>
      <c r="M49" s="731">
        <f ca="1">'O5 Details by Class &amp; Accounts'!R37</f>
        <v>0</v>
      </c>
      <c r="N49" s="731">
        <f ca="1">'O5 Details by Class &amp; Accounts'!S37</f>
        <v>0</v>
      </c>
      <c r="O49" s="731">
        <f ca="1">'O5 Details by Class &amp; Accounts'!T37</f>
        <v>0</v>
      </c>
      <c r="P49" s="731">
        <f ca="1">'O5 Details by Class &amp; Accounts'!U37</f>
        <v>0</v>
      </c>
      <c r="Q49" s="731">
        <f ca="1">'O5 Details by Class &amp; Accounts'!V37</f>
        <v>0</v>
      </c>
      <c r="R49" s="731">
        <f ca="1">'O5 Details by Class &amp; Accounts'!W37</f>
        <v>0</v>
      </c>
      <c r="S49" s="731">
        <f ca="1">'O5 Details by Class &amp; Accounts'!X37</f>
        <v>0</v>
      </c>
      <c r="T49" s="731">
        <f ca="1">'O5 Details by Class &amp; Accounts'!Y37</f>
        <v>0</v>
      </c>
      <c r="U49" s="731">
        <f ca="1">'O5 Details by Class &amp; Accounts'!Z37</f>
        <v>0</v>
      </c>
      <c r="V49" s="731">
        <f ca="1">'O5 Details by Class &amp; Accounts'!AA37</f>
        <v>0</v>
      </c>
      <c r="W49" s="731">
        <f ca="1">'O5 Details by Class &amp; Accounts'!AB37</f>
        <v>0</v>
      </c>
      <c r="X49" s="733">
        <f t="shared" si="3"/>
        <v>0</v>
      </c>
      <c r="Y49" s="731">
        <f ca="1">'O5 Details by Class &amp; Accounts'!AD37</f>
        <v>0</v>
      </c>
      <c r="Z49" s="731">
        <f ca="1">'O5 Details by Class &amp; Accounts'!AE37</f>
        <v>0</v>
      </c>
      <c r="AA49" s="731">
        <f ca="1">'O5 Details by Class &amp; Accounts'!AF37</f>
        <v>0</v>
      </c>
      <c r="AB49" s="731">
        <f ca="1">'O5 Details by Class &amp; Accounts'!AG37</f>
        <v>0</v>
      </c>
      <c r="AC49" s="731">
        <f ca="1">'O5 Details by Class &amp; Accounts'!AH37</f>
        <v>0</v>
      </c>
      <c r="AD49" s="731">
        <f ca="1">'O5 Details by Class &amp; Accounts'!AI37</f>
        <v>0</v>
      </c>
      <c r="AE49" s="731">
        <f ca="1">'O5 Details by Class &amp; Accounts'!AJ37</f>
        <v>0</v>
      </c>
      <c r="AF49" s="731">
        <f ca="1">'O5 Details by Class &amp; Accounts'!AK37</f>
        <v>0</v>
      </c>
      <c r="AG49" s="731">
        <f ca="1">'O5 Details by Class &amp; Accounts'!AL37</f>
        <v>0</v>
      </c>
      <c r="AH49" s="731">
        <f ca="1">'O5 Details by Class &amp; Accounts'!AM37</f>
        <v>0</v>
      </c>
      <c r="AI49" s="731">
        <f ca="1">'O5 Details by Class &amp; Accounts'!AN37</f>
        <v>0</v>
      </c>
      <c r="AJ49" s="731">
        <f ca="1">'O5 Details by Class &amp; Accounts'!AO37</f>
        <v>0</v>
      </c>
      <c r="AK49" s="731">
        <f ca="1">'O5 Details by Class &amp; Accounts'!AP37</f>
        <v>0</v>
      </c>
      <c r="AL49" s="731">
        <f ca="1">'O5 Details by Class &amp; Accounts'!AQ37</f>
        <v>0</v>
      </c>
      <c r="AM49" s="731">
        <f ca="1">'O5 Details by Class &amp; Accounts'!AR37</f>
        <v>0</v>
      </c>
      <c r="AN49" s="731">
        <f ca="1">'O5 Details by Class &amp; Accounts'!AS37</f>
        <v>0</v>
      </c>
      <c r="AO49" s="731">
        <f ca="1">'O5 Details by Class &amp; Accounts'!AT37</f>
        <v>0</v>
      </c>
      <c r="AP49" s="731">
        <f ca="1">'O5 Details by Class &amp; Accounts'!AU37</f>
        <v>0</v>
      </c>
      <c r="AQ49" s="731">
        <f ca="1">'O5 Details by Class &amp; Accounts'!AV37</f>
        <v>0</v>
      </c>
      <c r="AR49" s="731">
        <f ca="1">'O5 Details by Class &amp; Accounts'!AW37</f>
        <v>0</v>
      </c>
      <c r="AS49" s="733">
        <f t="shared" si="0"/>
        <v>0</v>
      </c>
      <c r="AV49" s="2102" t="s">
        <v>86</v>
      </c>
    </row>
    <row r="50" spans="1:48" s="753" customFormat="1" ht="12.75">
      <c r="A50" s="1242">
        <v>1820</v>
      </c>
      <c r="B50" s="1243" t="s">
        <v>76</v>
      </c>
      <c r="C50" s="733">
        <f>SUM(D50:W50)</f>
        <v>3861500.0000000005</v>
      </c>
      <c r="D50" s="731">
        <f>D47+D48+D49</f>
        <v>1455448.3928841441</v>
      </c>
      <c r="E50" s="731">
        <f t="shared" ref="E50:AS50" si="10">E47+E48+E49</f>
        <v>682536.97813510988</v>
      </c>
      <c r="F50" s="731">
        <f t="shared" si="10"/>
        <v>1720901.6048597284</v>
      </c>
      <c r="G50" s="731">
        <f t="shared" si="10"/>
        <v>0</v>
      </c>
      <c r="H50" s="731">
        <f t="shared" si="10"/>
        <v>0</v>
      </c>
      <c r="I50" s="731">
        <f t="shared" si="10"/>
        <v>0</v>
      </c>
      <c r="J50" s="731">
        <f t="shared" si="10"/>
        <v>0</v>
      </c>
      <c r="K50" s="731">
        <f t="shared" si="10"/>
        <v>0</v>
      </c>
      <c r="L50" s="731">
        <f t="shared" si="10"/>
        <v>2613.0241210181457</v>
      </c>
      <c r="M50" s="731">
        <f t="shared" si="10"/>
        <v>0</v>
      </c>
      <c r="N50" s="731">
        <f t="shared" si="10"/>
        <v>0</v>
      </c>
      <c r="O50" s="731">
        <f t="shared" si="10"/>
        <v>0</v>
      </c>
      <c r="P50" s="731">
        <f t="shared" si="10"/>
        <v>0</v>
      </c>
      <c r="Q50" s="731">
        <f t="shared" si="10"/>
        <v>0</v>
      </c>
      <c r="R50" s="731">
        <f t="shared" si="10"/>
        <v>0</v>
      </c>
      <c r="S50" s="731">
        <f t="shared" si="10"/>
        <v>0</v>
      </c>
      <c r="T50" s="731">
        <f t="shared" si="10"/>
        <v>0</v>
      </c>
      <c r="U50" s="731">
        <f t="shared" si="10"/>
        <v>0</v>
      </c>
      <c r="V50" s="731">
        <f t="shared" si="10"/>
        <v>0</v>
      </c>
      <c r="W50" s="731">
        <f t="shared" si="10"/>
        <v>0</v>
      </c>
      <c r="X50" s="733">
        <f t="shared" si="10"/>
        <v>0</v>
      </c>
      <c r="Y50" s="731">
        <f t="shared" si="10"/>
        <v>0</v>
      </c>
      <c r="Z50" s="731">
        <f t="shared" si="10"/>
        <v>0</v>
      </c>
      <c r="AA50" s="731">
        <f t="shared" si="10"/>
        <v>0</v>
      </c>
      <c r="AB50" s="731">
        <f t="shared" si="10"/>
        <v>0</v>
      </c>
      <c r="AC50" s="731">
        <f t="shared" si="10"/>
        <v>0</v>
      </c>
      <c r="AD50" s="731">
        <f t="shared" si="10"/>
        <v>0</v>
      </c>
      <c r="AE50" s="731">
        <f t="shared" si="10"/>
        <v>0</v>
      </c>
      <c r="AF50" s="731">
        <f t="shared" si="10"/>
        <v>0</v>
      </c>
      <c r="AG50" s="731">
        <f t="shared" si="10"/>
        <v>0</v>
      </c>
      <c r="AH50" s="731">
        <f t="shared" si="10"/>
        <v>0</v>
      </c>
      <c r="AI50" s="731">
        <f t="shared" si="10"/>
        <v>0</v>
      </c>
      <c r="AJ50" s="731">
        <f t="shared" si="10"/>
        <v>0</v>
      </c>
      <c r="AK50" s="731">
        <f t="shared" si="10"/>
        <v>0</v>
      </c>
      <c r="AL50" s="731">
        <f t="shared" si="10"/>
        <v>0</v>
      </c>
      <c r="AM50" s="731">
        <f t="shared" si="10"/>
        <v>0</v>
      </c>
      <c r="AN50" s="731">
        <f t="shared" si="10"/>
        <v>0</v>
      </c>
      <c r="AO50" s="731">
        <f t="shared" si="10"/>
        <v>0</v>
      </c>
      <c r="AP50" s="731">
        <f t="shared" si="10"/>
        <v>0</v>
      </c>
      <c r="AQ50" s="731">
        <f t="shared" si="10"/>
        <v>0</v>
      </c>
      <c r="AR50" s="731">
        <f t="shared" si="10"/>
        <v>0</v>
      </c>
      <c r="AS50" s="731">
        <f t="shared" si="10"/>
        <v>3861500.0000000005</v>
      </c>
      <c r="AV50" s="2102" t="e">
        <v>#N/A</v>
      </c>
    </row>
    <row r="51" spans="1:48" s="753" customFormat="1" ht="12.75">
      <c r="A51" s="794"/>
      <c r="B51" s="759"/>
      <c r="C51" s="733"/>
      <c r="D51" s="731"/>
      <c r="E51" s="731"/>
      <c r="F51" s="731"/>
      <c r="G51" s="731"/>
      <c r="H51" s="731"/>
      <c r="I51" s="731"/>
      <c r="J51" s="731"/>
      <c r="K51" s="731"/>
      <c r="L51" s="731"/>
      <c r="M51" s="731"/>
      <c r="N51" s="731"/>
      <c r="O51" s="731"/>
      <c r="P51" s="731"/>
      <c r="Q51" s="731"/>
      <c r="R51" s="731"/>
      <c r="S51" s="731"/>
      <c r="T51" s="731"/>
      <c r="U51" s="731"/>
      <c r="V51" s="731"/>
      <c r="W51" s="731"/>
      <c r="X51" s="733"/>
      <c r="Y51" s="731"/>
      <c r="Z51" s="731"/>
      <c r="AA51" s="731"/>
      <c r="AB51" s="731"/>
      <c r="AC51" s="731"/>
      <c r="AD51" s="731"/>
      <c r="AE51" s="731"/>
      <c r="AF51" s="731"/>
      <c r="AG51" s="731"/>
      <c r="AH51" s="731"/>
      <c r="AI51" s="731"/>
      <c r="AJ51" s="731"/>
      <c r="AK51" s="731"/>
      <c r="AL51" s="731"/>
      <c r="AM51" s="731"/>
      <c r="AN51" s="731"/>
      <c r="AO51" s="731"/>
      <c r="AP51" s="731"/>
      <c r="AQ51" s="731"/>
      <c r="AR51" s="731"/>
      <c r="AS51" s="894"/>
      <c r="AV51" s="2102" t="e">
        <v>#N/A</v>
      </c>
    </row>
    <row r="52" spans="1:48" s="753" customFormat="1" ht="12.75">
      <c r="A52" s="1275" t="s">
        <v>949</v>
      </c>
      <c r="B52" s="1276" t="s">
        <v>76</v>
      </c>
      <c r="C52" s="1267">
        <f>C45+C50</f>
        <v>3861500.0000000005</v>
      </c>
      <c r="D52" s="1030">
        <f t="shared" ref="D52:AR52" si="11">D45+D50</f>
        <v>1455448.3928841441</v>
      </c>
      <c r="E52" s="1030">
        <f t="shared" si="11"/>
        <v>682536.97813510988</v>
      </c>
      <c r="F52" s="1030">
        <f t="shared" si="11"/>
        <v>1720901.6048597284</v>
      </c>
      <c r="G52" s="1030">
        <f t="shared" si="11"/>
        <v>0</v>
      </c>
      <c r="H52" s="1030">
        <f t="shared" si="11"/>
        <v>0</v>
      </c>
      <c r="I52" s="1030">
        <f t="shared" si="11"/>
        <v>0</v>
      </c>
      <c r="J52" s="1030">
        <f t="shared" si="11"/>
        <v>0</v>
      </c>
      <c r="K52" s="1030">
        <f t="shared" si="11"/>
        <v>0</v>
      </c>
      <c r="L52" s="1030">
        <f t="shared" si="11"/>
        <v>2613.0241210181457</v>
      </c>
      <c r="M52" s="1030">
        <f t="shared" si="11"/>
        <v>0</v>
      </c>
      <c r="N52" s="1030">
        <f t="shared" si="11"/>
        <v>0</v>
      </c>
      <c r="O52" s="1030">
        <f t="shared" si="11"/>
        <v>0</v>
      </c>
      <c r="P52" s="1030">
        <f t="shared" si="11"/>
        <v>0</v>
      </c>
      <c r="Q52" s="1030">
        <f t="shared" si="11"/>
        <v>0</v>
      </c>
      <c r="R52" s="1030">
        <f t="shared" si="11"/>
        <v>0</v>
      </c>
      <c r="S52" s="1030">
        <f t="shared" si="11"/>
        <v>0</v>
      </c>
      <c r="T52" s="1030">
        <f t="shared" si="11"/>
        <v>0</v>
      </c>
      <c r="U52" s="1030">
        <f t="shared" si="11"/>
        <v>0</v>
      </c>
      <c r="V52" s="1030">
        <f t="shared" si="11"/>
        <v>0</v>
      </c>
      <c r="W52" s="1030">
        <f t="shared" si="11"/>
        <v>0</v>
      </c>
      <c r="X52" s="1267">
        <f t="shared" si="11"/>
        <v>0</v>
      </c>
      <c r="Y52" s="1030">
        <f t="shared" si="11"/>
        <v>0</v>
      </c>
      <c r="Z52" s="1030">
        <f t="shared" si="11"/>
        <v>0</v>
      </c>
      <c r="AA52" s="1030">
        <f t="shared" si="11"/>
        <v>0</v>
      </c>
      <c r="AB52" s="1030">
        <f t="shared" si="11"/>
        <v>0</v>
      </c>
      <c r="AC52" s="1030">
        <f t="shared" si="11"/>
        <v>0</v>
      </c>
      <c r="AD52" s="1030">
        <f t="shared" si="11"/>
        <v>0</v>
      </c>
      <c r="AE52" s="1030">
        <f t="shared" si="11"/>
        <v>0</v>
      </c>
      <c r="AF52" s="1030">
        <f t="shared" si="11"/>
        <v>0</v>
      </c>
      <c r="AG52" s="1030">
        <f t="shared" si="11"/>
        <v>0</v>
      </c>
      <c r="AH52" s="1030">
        <f t="shared" si="11"/>
        <v>0</v>
      </c>
      <c r="AI52" s="1030">
        <f t="shared" si="11"/>
        <v>0</v>
      </c>
      <c r="AJ52" s="1030">
        <f t="shared" si="11"/>
        <v>0</v>
      </c>
      <c r="AK52" s="1030">
        <f t="shared" si="11"/>
        <v>0</v>
      </c>
      <c r="AL52" s="1030">
        <f t="shared" si="11"/>
        <v>0</v>
      </c>
      <c r="AM52" s="1030">
        <f t="shared" si="11"/>
        <v>0</v>
      </c>
      <c r="AN52" s="1030">
        <f t="shared" si="11"/>
        <v>0</v>
      </c>
      <c r="AO52" s="1030">
        <f t="shared" si="11"/>
        <v>0</v>
      </c>
      <c r="AP52" s="1030">
        <f t="shared" si="11"/>
        <v>0</v>
      </c>
      <c r="AQ52" s="1030">
        <f t="shared" si="11"/>
        <v>0</v>
      </c>
      <c r="AR52" s="1030">
        <f t="shared" si="11"/>
        <v>0</v>
      </c>
      <c r="AS52" s="1267">
        <f t="shared" si="0"/>
        <v>3861500.0000000005</v>
      </c>
      <c r="AV52" s="2102" t="e">
        <v>#N/A</v>
      </c>
    </row>
    <row r="53" spans="1:48" s="753" customFormat="1" ht="12.75">
      <c r="A53" s="290"/>
      <c r="B53" s="752"/>
      <c r="C53" s="894"/>
      <c r="D53" s="731"/>
      <c r="E53" s="731"/>
      <c r="F53" s="731"/>
      <c r="G53" s="731"/>
      <c r="H53" s="731"/>
      <c r="I53" s="731"/>
      <c r="J53" s="731"/>
      <c r="K53" s="731"/>
      <c r="L53" s="731"/>
      <c r="M53" s="731"/>
      <c r="N53" s="731"/>
      <c r="O53" s="731"/>
      <c r="P53" s="731"/>
      <c r="Q53" s="731"/>
      <c r="R53" s="731"/>
      <c r="S53" s="731"/>
      <c r="T53" s="731"/>
      <c r="U53" s="731"/>
      <c r="V53" s="731"/>
      <c r="W53" s="731"/>
      <c r="X53" s="733"/>
      <c r="Y53" s="731"/>
      <c r="Z53" s="731"/>
      <c r="AA53" s="731"/>
      <c r="AB53" s="731"/>
      <c r="AC53" s="731"/>
      <c r="AD53" s="731"/>
      <c r="AE53" s="731"/>
      <c r="AF53" s="731"/>
      <c r="AG53" s="731"/>
      <c r="AH53" s="731"/>
      <c r="AI53" s="731"/>
      <c r="AJ53" s="731"/>
      <c r="AK53" s="731"/>
      <c r="AL53" s="731"/>
      <c r="AM53" s="731"/>
      <c r="AN53" s="731"/>
      <c r="AO53" s="731"/>
      <c r="AP53" s="731"/>
      <c r="AQ53" s="731"/>
      <c r="AR53" s="731"/>
      <c r="AS53" s="894"/>
      <c r="AV53" s="2102" t="e">
        <v>#N/A</v>
      </c>
    </row>
    <row r="54" spans="1:48" s="753" customFormat="1" ht="12.75">
      <c r="A54" s="1237" t="s">
        <v>137</v>
      </c>
      <c r="B54" s="1238" t="s">
        <v>1420</v>
      </c>
      <c r="C54" s="894"/>
      <c r="D54" s="731">
        <f ca="1">'O5 Details by Class &amp; Accounts'!I39</f>
        <v>0</v>
      </c>
      <c r="E54" s="731">
        <f ca="1">'O5 Details by Class &amp; Accounts'!J39</f>
        <v>0</v>
      </c>
      <c r="F54" s="731">
        <f ca="1">'O5 Details by Class &amp; Accounts'!K39</f>
        <v>0</v>
      </c>
      <c r="G54" s="731">
        <f ca="1">'O5 Details by Class &amp; Accounts'!L39</f>
        <v>0</v>
      </c>
      <c r="H54" s="731">
        <f ca="1">'O5 Details by Class &amp; Accounts'!M39</f>
        <v>0</v>
      </c>
      <c r="I54" s="731">
        <f ca="1">'O5 Details by Class &amp; Accounts'!N39</f>
        <v>0</v>
      </c>
      <c r="J54" s="731">
        <f ca="1">'O5 Details by Class &amp; Accounts'!O39</f>
        <v>0</v>
      </c>
      <c r="K54" s="731">
        <f ca="1">'O5 Details by Class &amp; Accounts'!P39</f>
        <v>0</v>
      </c>
      <c r="L54" s="731">
        <f ca="1">'O5 Details by Class &amp; Accounts'!Q39</f>
        <v>0</v>
      </c>
      <c r="M54" s="731">
        <f ca="1">'O5 Details by Class &amp; Accounts'!R39</f>
        <v>0</v>
      </c>
      <c r="N54" s="731">
        <f ca="1">'O5 Details by Class &amp; Accounts'!S39</f>
        <v>0</v>
      </c>
      <c r="O54" s="731">
        <f ca="1">'O5 Details by Class &amp; Accounts'!T39</f>
        <v>0</v>
      </c>
      <c r="P54" s="731">
        <f ca="1">'O5 Details by Class &amp; Accounts'!U39</f>
        <v>0</v>
      </c>
      <c r="Q54" s="731">
        <f ca="1">'O5 Details by Class &amp; Accounts'!V39</f>
        <v>0</v>
      </c>
      <c r="R54" s="731">
        <f ca="1">'O5 Details by Class &amp; Accounts'!W39</f>
        <v>0</v>
      </c>
      <c r="S54" s="731">
        <f ca="1">'O5 Details by Class &amp; Accounts'!X39</f>
        <v>0</v>
      </c>
      <c r="T54" s="731">
        <f ca="1">'O5 Details by Class &amp; Accounts'!Y39</f>
        <v>0</v>
      </c>
      <c r="U54" s="731">
        <f ca="1">'O5 Details by Class &amp; Accounts'!Z39</f>
        <v>0</v>
      </c>
      <c r="V54" s="731">
        <f ca="1">'O5 Details by Class &amp; Accounts'!AA39</f>
        <v>0</v>
      </c>
      <c r="W54" s="731">
        <f ca="1">'O5 Details by Class &amp; Accounts'!AB39</f>
        <v>0</v>
      </c>
      <c r="X54" s="733">
        <f t="shared" si="3"/>
        <v>0</v>
      </c>
      <c r="Y54" s="731">
        <f ca="1">'O5 Details by Class &amp; Accounts'!AD39</f>
        <v>0</v>
      </c>
      <c r="Z54" s="731">
        <f ca="1">'O5 Details by Class &amp; Accounts'!AE39</f>
        <v>0</v>
      </c>
      <c r="AA54" s="731">
        <f ca="1">'O5 Details by Class &amp; Accounts'!AF39</f>
        <v>0</v>
      </c>
      <c r="AB54" s="731">
        <f ca="1">'O5 Details by Class &amp; Accounts'!AG39</f>
        <v>0</v>
      </c>
      <c r="AC54" s="731">
        <f ca="1">'O5 Details by Class &amp; Accounts'!AH39</f>
        <v>0</v>
      </c>
      <c r="AD54" s="731">
        <f ca="1">'O5 Details by Class &amp; Accounts'!AI39</f>
        <v>0</v>
      </c>
      <c r="AE54" s="731">
        <f ca="1">'O5 Details by Class &amp; Accounts'!AJ39</f>
        <v>0</v>
      </c>
      <c r="AF54" s="731">
        <f ca="1">'O5 Details by Class &amp; Accounts'!AK39</f>
        <v>0</v>
      </c>
      <c r="AG54" s="731">
        <f ca="1">'O5 Details by Class &amp; Accounts'!AL39</f>
        <v>0</v>
      </c>
      <c r="AH54" s="731">
        <f ca="1">'O5 Details by Class &amp; Accounts'!AM39</f>
        <v>0</v>
      </c>
      <c r="AI54" s="731">
        <f ca="1">'O5 Details by Class &amp; Accounts'!AN39</f>
        <v>0</v>
      </c>
      <c r="AJ54" s="731">
        <f ca="1">'O5 Details by Class &amp; Accounts'!AO39</f>
        <v>0</v>
      </c>
      <c r="AK54" s="731">
        <f ca="1">'O5 Details by Class &amp; Accounts'!AP39</f>
        <v>0</v>
      </c>
      <c r="AL54" s="731">
        <f ca="1">'O5 Details by Class &amp; Accounts'!AQ39</f>
        <v>0</v>
      </c>
      <c r="AM54" s="731">
        <f ca="1">'O5 Details by Class &amp; Accounts'!AR39</f>
        <v>0</v>
      </c>
      <c r="AN54" s="731">
        <f ca="1">'O5 Details by Class &amp; Accounts'!AS39</f>
        <v>0</v>
      </c>
      <c r="AO54" s="731">
        <f ca="1">'O5 Details by Class &amp; Accounts'!AT39</f>
        <v>0</v>
      </c>
      <c r="AP54" s="731">
        <f ca="1">'O5 Details by Class &amp; Accounts'!AU39</f>
        <v>0</v>
      </c>
      <c r="AQ54" s="731">
        <f ca="1">'O5 Details by Class &amp; Accounts'!AV39</f>
        <v>0</v>
      </c>
      <c r="AR54" s="731">
        <f ca="1">'O5 Details by Class &amp; Accounts'!AW39</f>
        <v>0</v>
      </c>
      <c r="AS54" s="733">
        <f t="shared" si="0"/>
        <v>0</v>
      </c>
      <c r="AV54" s="2102" t="s">
        <v>9</v>
      </c>
    </row>
    <row r="55" spans="1:48" s="753" customFormat="1" ht="12.75">
      <c r="A55" s="1240" t="s">
        <v>138</v>
      </c>
      <c r="B55" s="1241" t="s">
        <v>1421</v>
      </c>
      <c r="C55" s="894"/>
      <c r="D55" s="731">
        <f ca="1">'O5 Details by Class &amp; Accounts'!I40</f>
        <v>0</v>
      </c>
      <c r="E55" s="731">
        <f ca="1">'O5 Details by Class &amp; Accounts'!J40</f>
        <v>0</v>
      </c>
      <c r="F55" s="731">
        <f ca="1">'O5 Details by Class &amp; Accounts'!K40</f>
        <v>0</v>
      </c>
      <c r="G55" s="731">
        <f ca="1">'O5 Details by Class &amp; Accounts'!L40</f>
        <v>0</v>
      </c>
      <c r="H55" s="731">
        <f ca="1">'O5 Details by Class &amp; Accounts'!M40</f>
        <v>0</v>
      </c>
      <c r="I55" s="731">
        <f ca="1">'O5 Details by Class &amp; Accounts'!N40</f>
        <v>0</v>
      </c>
      <c r="J55" s="731">
        <f ca="1">'O5 Details by Class &amp; Accounts'!O40</f>
        <v>0</v>
      </c>
      <c r="K55" s="731">
        <f ca="1">'O5 Details by Class &amp; Accounts'!P40</f>
        <v>0</v>
      </c>
      <c r="L55" s="731">
        <f ca="1">'O5 Details by Class &amp; Accounts'!Q40</f>
        <v>0</v>
      </c>
      <c r="M55" s="731">
        <f ca="1">'O5 Details by Class &amp; Accounts'!R40</f>
        <v>0</v>
      </c>
      <c r="N55" s="731">
        <f ca="1">'O5 Details by Class &amp; Accounts'!S40</f>
        <v>0</v>
      </c>
      <c r="O55" s="731">
        <f ca="1">'O5 Details by Class &amp; Accounts'!T40</f>
        <v>0</v>
      </c>
      <c r="P55" s="731">
        <f ca="1">'O5 Details by Class &amp; Accounts'!U40</f>
        <v>0</v>
      </c>
      <c r="Q55" s="731">
        <f ca="1">'O5 Details by Class &amp; Accounts'!V40</f>
        <v>0</v>
      </c>
      <c r="R55" s="731">
        <f ca="1">'O5 Details by Class &amp; Accounts'!W40</f>
        <v>0</v>
      </c>
      <c r="S55" s="731">
        <f ca="1">'O5 Details by Class &amp; Accounts'!X40</f>
        <v>0</v>
      </c>
      <c r="T55" s="731">
        <f ca="1">'O5 Details by Class &amp; Accounts'!Y40</f>
        <v>0</v>
      </c>
      <c r="U55" s="731">
        <f ca="1">'O5 Details by Class &amp; Accounts'!Z40</f>
        <v>0</v>
      </c>
      <c r="V55" s="731">
        <f ca="1">'O5 Details by Class &amp; Accounts'!AA40</f>
        <v>0</v>
      </c>
      <c r="W55" s="731">
        <f ca="1">'O5 Details by Class &amp; Accounts'!AB40</f>
        <v>0</v>
      </c>
      <c r="X55" s="733">
        <f t="shared" si="3"/>
        <v>0</v>
      </c>
      <c r="Y55" s="731">
        <f ca="1">'O5 Details by Class &amp; Accounts'!AD40</f>
        <v>0</v>
      </c>
      <c r="Z55" s="731">
        <f ca="1">'O5 Details by Class &amp; Accounts'!AE40</f>
        <v>0</v>
      </c>
      <c r="AA55" s="731">
        <f ca="1">'O5 Details by Class &amp; Accounts'!AF40</f>
        <v>0</v>
      </c>
      <c r="AB55" s="731">
        <f ca="1">'O5 Details by Class &amp; Accounts'!AG40</f>
        <v>0</v>
      </c>
      <c r="AC55" s="731">
        <f ca="1">'O5 Details by Class &amp; Accounts'!AH40</f>
        <v>0</v>
      </c>
      <c r="AD55" s="731">
        <f ca="1">'O5 Details by Class &amp; Accounts'!AI40</f>
        <v>0</v>
      </c>
      <c r="AE55" s="731">
        <f ca="1">'O5 Details by Class &amp; Accounts'!AJ40</f>
        <v>0</v>
      </c>
      <c r="AF55" s="731">
        <f ca="1">'O5 Details by Class &amp; Accounts'!AK40</f>
        <v>0</v>
      </c>
      <c r="AG55" s="731">
        <f ca="1">'O5 Details by Class &amp; Accounts'!AL40</f>
        <v>0</v>
      </c>
      <c r="AH55" s="731">
        <f ca="1">'O5 Details by Class &amp; Accounts'!AM40</f>
        <v>0</v>
      </c>
      <c r="AI55" s="731">
        <f ca="1">'O5 Details by Class &amp; Accounts'!AN40</f>
        <v>0</v>
      </c>
      <c r="AJ55" s="731">
        <f ca="1">'O5 Details by Class &amp; Accounts'!AO40</f>
        <v>0</v>
      </c>
      <c r="AK55" s="731">
        <f ca="1">'O5 Details by Class &amp; Accounts'!AP40</f>
        <v>0</v>
      </c>
      <c r="AL55" s="731">
        <f ca="1">'O5 Details by Class &amp; Accounts'!AQ40</f>
        <v>0</v>
      </c>
      <c r="AM55" s="731">
        <f ca="1">'O5 Details by Class &amp; Accounts'!AR40</f>
        <v>0</v>
      </c>
      <c r="AN55" s="731">
        <f ca="1">'O5 Details by Class &amp; Accounts'!AS40</f>
        <v>0</v>
      </c>
      <c r="AO55" s="731">
        <f ca="1">'O5 Details by Class &amp; Accounts'!AT40</f>
        <v>0</v>
      </c>
      <c r="AP55" s="731">
        <f ca="1">'O5 Details by Class &amp; Accounts'!AU40</f>
        <v>0</v>
      </c>
      <c r="AQ55" s="731">
        <f ca="1">'O5 Details by Class &amp; Accounts'!AV40</f>
        <v>0</v>
      </c>
      <c r="AR55" s="731">
        <f ca="1">'O5 Details by Class &amp; Accounts'!AW40</f>
        <v>0</v>
      </c>
      <c r="AS55" s="733">
        <f t="shared" si="0"/>
        <v>0</v>
      </c>
      <c r="AV55" s="2102" t="s">
        <v>10</v>
      </c>
    </row>
    <row r="56" spans="1:48" s="753" customFormat="1" ht="12.75">
      <c r="A56" s="1242">
        <v>1825</v>
      </c>
      <c r="B56" s="1243" t="s">
        <v>76</v>
      </c>
      <c r="C56" s="733">
        <f>SUM(D56:W56)</f>
        <v>0</v>
      </c>
      <c r="D56" s="731">
        <f ca="1">D54+D55</f>
        <v>0</v>
      </c>
      <c r="E56" s="731">
        <f t="shared" ref="E56:W56" si="12">E54+E55</f>
        <v>0</v>
      </c>
      <c r="F56" s="731">
        <f t="shared" si="12"/>
        <v>0</v>
      </c>
      <c r="G56" s="731">
        <f t="shared" si="12"/>
        <v>0</v>
      </c>
      <c r="H56" s="731">
        <f t="shared" si="12"/>
        <v>0</v>
      </c>
      <c r="I56" s="731">
        <f t="shared" si="12"/>
        <v>0</v>
      </c>
      <c r="J56" s="731">
        <f t="shared" si="12"/>
        <v>0</v>
      </c>
      <c r="K56" s="731">
        <f t="shared" si="12"/>
        <v>0</v>
      </c>
      <c r="L56" s="731">
        <f t="shared" si="12"/>
        <v>0</v>
      </c>
      <c r="M56" s="731">
        <f t="shared" si="12"/>
        <v>0</v>
      </c>
      <c r="N56" s="731">
        <f t="shared" si="12"/>
        <v>0</v>
      </c>
      <c r="O56" s="731">
        <f t="shared" si="12"/>
        <v>0</v>
      </c>
      <c r="P56" s="731">
        <f t="shared" si="12"/>
        <v>0</v>
      </c>
      <c r="Q56" s="731">
        <f t="shared" si="12"/>
        <v>0</v>
      </c>
      <c r="R56" s="731">
        <f t="shared" si="12"/>
        <v>0</v>
      </c>
      <c r="S56" s="731">
        <f t="shared" si="12"/>
        <v>0</v>
      </c>
      <c r="T56" s="731">
        <f t="shared" si="12"/>
        <v>0</v>
      </c>
      <c r="U56" s="731">
        <f t="shared" si="12"/>
        <v>0</v>
      </c>
      <c r="V56" s="731">
        <f t="shared" si="12"/>
        <v>0</v>
      </c>
      <c r="W56" s="731">
        <f t="shared" si="12"/>
        <v>0</v>
      </c>
      <c r="X56" s="733">
        <f t="shared" si="3"/>
        <v>0</v>
      </c>
      <c r="Y56" s="731">
        <f ca="1">Y54+Y55</f>
        <v>0</v>
      </c>
      <c r="Z56" s="731">
        <f t="shared" ref="Z56:AR56" si="13">Z54+Z55</f>
        <v>0</v>
      </c>
      <c r="AA56" s="731">
        <f t="shared" si="13"/>
        <v>0</v>
      </c>
      <c r="AB56" s="731">
        <f t="shared" si="13"/>
        <v>0</v>
      </c>
      <c r="AC56" s="731">
        <f t="shared" si="13"/>
        <v>0</v>
      </c>
      <c r="AD56" s="731">
        <f t="shared" si="13"/>
        <v>0</v>
      </c>
      <c r="AE56" s="731">
        <f t="shared" si="13"/>
        <v>0</v>
      </c>
      <c r="AF56" s="731">
        <f t="shared" si="13"/>
        <v>0</v>
      </c>
      <c r="AG56" s="731">
        <f t="shared" si="13"/>
        <v>0</v>
      </c>
      <c r="AH56" s="731">
        <f t="shared" si="13"/>
        <v>0</v>
      </c>
      <c r="AI56" s="731">
        <f t="shared" si="13"/>
        <v>0</v>
      </c>
      <c r="AJ56" s="731">
        <f t="shared" si="13"/>
        <v>0</v>
      </c>
      <c r="AK56" s="731">
        <f t="shared" si="13"/>
        <v>0</v>
      </c>
      <c r="AL56" s="731">
        <f t="shared" si="13"/>
        <v>0</v>
      </c>
      <c r="AM56" s="731">
        <f t="shared" si="13"/>
        <v>0</v>
      </c>
      <c r="AN56" s="731">
        <f t="shared" si="13"/>
        <v>0</v>
      </c>
      <c r="AO56" s="731">
        <f t="shared" si="13"/>
        <v>0</v>
      </c>
      <c r="AP56" s="731">
        <f t="shared" si="13"/>
        <v>0</v>
      </c>
      <c r="AQ56" s="731">
        <f t="shared" si="13"/>
        <v>0</v>
      </c>
      <c r="AR56" s="731">
        <f t="shared" si="13"/>
        <v>0</v>
      </c>
      <c r="AS56" s="733">
        <f t="shared" si="0"/>
        <v>0</v>
      </c>
      <c r="AV56" s="2102" t="e">
        <v>#N/A</v>
      </c>
    </row>
    <row r="57" spans="1:48" s="753" customFormat="1" ht="12.75">
      <c r="A57" s="290"/>
      <c r="B57" s="752"/>
      <c r="C57" s="894"/>
      <c r="D57" s="731"/>
      <c r="E57" s="731"/>
      <c r="F57" s="731"/>
      <c r="G57" s="731"/>
      <c r="H57" s="731"/>
      <c r="I57" s="731"/>
      <c r="J57" s="731"/>
      <c r="K57" s="731"/>
      <c r="L57" s="731"/>
      <c r="M57" s="731"/>
      <c r="N57" s="731"/>
      <c r="O57" s="731"/>
      <c r="P57" s="731"/>
      <c r="Q57" s="731"/>
      <c r="R57" s="731"/>
      <c r="S57" s="731"/>
      <c r="T57" s="731"/>
      <c r="U57" s="731"/>
      <c r="V57" s="731"/>
      <c r="W57" s="731"/>
      <c r="X57" s="733"/>
      <c r="Y57" s="731"/>
      <c r="Z57" s="731"/>
      <c r="AA57" s="731"/>
      <c r="AB57" s="731"/>
      <c r="AC57" s="731"/>
      <c r="AD57" s="731"/>
      <c r="AE57" s="731"/>
      <c r="AF57" s="731"/>
      <c r="AG57" s="731"/>
      <c r="AH57" s="731"/>
      <c r="AI57" s="731"/>
      <c r="AJ57" s="731"/>
      <c r="AK57" s="731"/>
      <c r="AL57" s="731"/>
      <c r="AM57" s="731"/>
      <c r="AN57" s="731"/>
      <c r="AO57" s="731"/>
      <c r="AP57" s="731"/>
      <c r="AQ57" s="731"/>
      <c r="AR57" s="731"/>
      <c r="AS57" s="894"/>
      <c r="AV57" s="2102" t="e">
        <v>#N/A</v>
      </c>
    </row>
    <row r="58" spans="1:48" s="753" customFormat="1" ht="25.5">
      <c r="A58" s="1263" t="s">
        <v>139</v>
      </c>
      <c r="B58" s="1264" t="s">
        <v>1422</v>
      </c>
      <c r="C58" s="1277"/>
      <c r="D58" s="1030">
        <f ca="1">'O5 Details by Class &amp; Accounts'!I42</f>
        <v>0</v>
      </c>
      <c r="E58" s="1030">
        <f ca="1">'O5 Details by Class &amp; Accounts'!J42</f>
        <v>0</v>
      </c>
      <c r="F58" s="1030">
        <f ca="1">'O5 Details by Class &amp; Accounts'!K42</f>
        <v>0</v>
      </c>
      <c r="G58" s="1030">
        <f ca="1">'O5 Details by Class &amp; Accounts'!L42</f>
        <v>0</v>
      </c>
      <c r="H58" s="1030">
        <f ca="1">'O5 Details by Class &amp; Accounts'!M42</f>
        <v>0</v>
      </c>
      <c r="I58" s="1030">
        <f ca="1">'O5 Details by Class &amp; Accounts'!N42</f>
        <v>0</v>
      </c>
      <c r="J58" s="1030">
        <f ca="1">'O5 Details by Class &amp; Accounts'!O42</f>
        <v>0</v>
      </c>
      <c r="K58" s="1030">
        <f ca="1">'O5 Details by Class &amp; Accounts'!P42</f>
        <v>0</v>
      </c>
      <c r="L58" s="1030">
        <f ca="1">'O5 Details by Class &amp; Accounts'!Q42</f>
        <v>0</v>
      </c>
      <c r="M58" s="1030">
        <f ca="1">'O5 Details by Class &amp; Accounts'!R42</f>
        <v>0</v>
      </c>
      <c r="N58" s="1030">
        <f ca="1">'O5 Details by Class &amp; Accounts'!S42</f>
        <v>0</v>
      </c>
      <c r="O58" s="1030">
        <f ca="1">'O5 Details by Class &amp; Accounts'!T42</f>
        <v>0</v>
      </c>
      <c r="P58" s="1030">
        <f ca="1">'O5 Details by Class &amp; Accounts'!U42</f>
        <v>0</v>
      </c>
      <c r="Q58" s="1030">
        <f ca="1">'O5 Details by Class &amp; Accounts'!V42</f>
        <v>0</v>
      </c>
      <c r="R58" s="1030">
        <f ca="1">'O5 Details by Class &amp; Accounts'!W42</f>
        <v>0</v>
      </c>
      <c r="S58" s="1030">
        <f ca="1">'O5 Details by Class &amp; Accounts'!X42</f>
        <v>0</v>
      </c>
      <c r="T58" s="1030">
        <f ca="1">'O5 Details by Class &amp; Accounts'!Y42</f>
        <v>0</v>
      </c>
      <c r="U58" s="1030">
        <f ca="1">'O5 Details by Class &amp; Accounts'!Z42</f>
        <v>0</v>
      </c>
      <c r="V58" s="1030">
        <f ca="1">'O5 Details by Class &amp; Accounts'!AA42</f>
        <v>0</v>
      </c>
      <c r="W58" s="1030">
        <f ca="1">'O5 Details by Class &amp; Accounts'!AB42</f>
        <v>0</v>
      </c>
      <c r="X58" s="1267">
        <f t="shared" si="3"/>
        <v>0</v>
      </c>
      <c r="Y58" s="1030">
        <f ca="1">'O5 Details by Class &amp; Accounts'!AD42</f>
        <v>0</v>
      </c>
      <c r="Z58" s="1030">
        <f ca="1">'O5 Details by Class &amp; Accounts'!AE42</f>
        <v>0</v>
      </c>
      <c r="AA58" s="1030">
        <f ca="1">'O5 Details by Class &amp; Accounts'!AF42</f>
        <v>0</v>
      </c>
      <c r="AB58" s="1030">
        <f ca="1">'O5 Details by Class &amp; Accounts'!AG42</f>
        <v>0</v>
      </c>
      <c r="AC58" s="1030">
        <f ca="1">'O5 Details by Class &amp; Accounts'!AH42</f>
        <v>0</v>
      </c>
      <c r="AD58" s="1030">
        <f ca="1">'O5 Details by Class &amp; Accounts'!AI42</f>
        <v>0</v>
      </c>
      <c r="AE58" s="1030">
        <f ca="1">'O5 Details by Class &amp; Accounts'!AJ42</f>
        <v>0</v>
      </c>
      <c r="AF58" s="1030">
        <f ca="1">'O5 Details by Class &amp; Accounts'!AK42</f>
        <v>0</v>
      </c>
      <c r="AG58" s="1030">
        <f ca="1">'O5 Details by Class &amp; Accounts'!AL42</f>
        <v>0</v>
      </c>
      <c r="AH58" s="1030">
        <f ca="1">'O5 Details by Class &amp; Accounts'!AM42</f>
        <v>0</v>
      </c>
      <c r="AI58" s="1030">
        <f ca="1">'O5 Details by Class &amp; Accounts'!AN42</f>
        <v>0</v>
      </c>
      <c r="AJ58" s="1030">
        <f ca="1">'O5 Details by Class &amp; Accounts'!AO42</f>
        <v>0</v>
      </c>
      <c r="AK58" s="1030">
        <f ca="1">'O5 Details by Class &amp; Accounts'!AP42</f>
        <v>0</v>
      </c>
      <c r="AL58" s="1030">
        <f ca="1">'O5 Details by Class &amp; Accounts'!AQ42</f>
        <v>0</v>
      </c>
      <c r="AM58" s="1030">
        <f ca="1">'O5 Details by Class &amp; Accounts'!AR42</f>
        <v>0</v>
      </c>
      <c r="AN58" s="1030">
        <f ca="1">'O5 Details by Class &amp; Accounts'!AS42</f>
        <v>0</v>
      </c>
      <c r="AO58" s="1030">
        <f ca="1">'O5 Details by Class &amp; Accounts'!AT42</f>
        <v>0</v>
      </c>
      <c r="AP58" s="1030">
        <f ca="1">'O5 Details by Class &amp; Accounts'!AU42</f>
        <v>0</v>
      </c>
      <c r="AQ58" s="1030">
        <f ca="1">'O5 Details by Class &amp; Accounts'!AV42</f>
        <v>0</v>
      </c>
      <c r="AR58" s="1030">
        <f ca="1">'O5 Details by Class &amp; Accounts'!AW42</f>
        <v>0</v>
      </c>
      <c r="AS58" s="1267">
        <f t="shared" si="0"/>
        <v>0</v>
      </c>
      <c r="AV58" s="2102" t="s">
        <v>1142</v>
      </c>
    </row>
    <row r="59" spans="1:48" s="753" customFormat="1" ht="25.5">
      <c r="A59" s="1268" t="s">
        <v>140</v>
      </c>
      <c r="B59" s="1269" t="s">
        <v>1423</v>
      </c>
      <c r="C59" s="1277"/>
      <c r="D59" s="1030">
        <f ca="1">'O5 Details by Class &amp; Accounts'!I43</f>
        <v>0</v>
      </c>
      <c r="E59" s="1030">
        <f ca="1">'O5 Details by Class &amp; Accounts'!J43</f>
        <v>0</v>
      </c>
      <c r="F59" s="1030">
        <f ca="1">'O5 Details by Class &amp; Accounts'!K43</f>
        <v>0</v>
      </c>
      <c r="G59" s="1030">
        <f ca="1">'O5 Details by Class &amp; Accounts'!L43</f>
        <v>0</v>
      </c>
      <c r="H59" s="1030">
        <f ca="1">'O5 Details by Class &amp; Accounts'!M43</f>
        <v>0</v>
      </c>
      <c r="I59" s="1030">
        <f ca="1">'O5 Details by Class &amp; Accounts'!N43</f>
        <v>0</v>
      </c>
      <c r="J59" s="1030">
        <f ca="1">'O5 Details by Class &amp; Accounts'!O43</f>
        <v>0</v>
      </c>
      <c r="K59" s="1030">
        <f ca="1">'O5 Details by Class &amp; Accounts'!P43</f>
        <v>0</v>
      </c>
      <c r="L59" s="1030">
        <f ca="1">'O5 Details by Class &amp; Accounts'!Q43</f>
        <v>0</v>
      </c>
      <c r="M59" s="1030">
        <f ca="1">'O5 Details by Class &amp; Accounts'!R43</f>
        <v>0</v>
      </c>
      <c r="N59" s="1030">
        <f ca="1">'O5 Details by Class &amp; Accounts'!S43</f>
        <v>0</v>
      </c>
      <c r="O59" s="1030">
        <f ca="1">'O5 Details by Class &amp; Accounts'!T43</f>
        <v>0</v>
      </c>
      <c r="P59" s="1030">
        <f ca="1">'O5 Details by Class &amp; Accounts'!U43</f>
        <v>0</v>
      </c>
      <c r="Q59" s="1030">
        <f ca="1">'O5 Details by Class &amp; Accounts'!V43</f>
        <v>0</v>
      </c>
      <c r="R59" s="1030">
        <f ca="1">'O5 Details by Class &amp; Accounts'!W43</f>
        <v>0</v>
      </c>
      <c r="S59" s="1030">
        <f ca="1">'O5 Details by Class &amp; Accounts'!X43</f>
        <v>0</v>
      </c>
      <c r="T59" s="1030">
        <f ca="1">'O5 Details by Class &amp; Accounts'!Y43</f>
        <v>0</v>
      </c>
      <c r="U59" s="1030">
        <f ca="1">'O5 Details by Class &amp; Accounts'!Z43</f>
        <v>0</v>
      </c>
      <c r="V59" s="1030">
        <f ca="1">'O5 Details by Class &amp; Accounts'!AA43</f>
        <v>0</v>
      </c>
      <c r="W59" s="1030">
        <f ca="1">'O5 Details by Class &amp; Accounts'!AB43</f>
        <v>0</v>
      </c>
      <c r="X59" s="1267">
        <f t="shared" si="3"/>
        <v>0</v>
      </c>
      <c r="Y59" s="1030">
        <f ca="1">'O5 Details by Class &amp; Accounts'!AD43</f>
        <v>0</v>
      </c>
      <c r="Z59" s="1030">
        <f ca="1">'O5 Details by Class &amp; Accounts'!AE43</f>
        <v>0</v>
      </c>
      <c r="AA59" s="1030">
        <f ca="1">'O5 Details by Class &amp; Accounts'!AF43</f>
        <v>0</v>
      </c>
      <c r="AB59" s="1030">
        <f ca="1">'O5 Details by Class &amp; Accounts'!AG43</f>
        <v>0</v>
      </c>
      <c r="AC59" s="1030">
        <f ca="1">'O5 Details by Class &amp; Accounts'!AH43</f>
        <v>0</v>
      </c>
      <c r="AD59" s="1030">
        <f ca="1">'O5 Details by Class &amp; Accounts'!AI43</f>
        <v>0</v>
      </c>
      <c r="AE59" s="1030">
        <f ca="1">'O5 Details by Class &amp; Accounts'!AJ43</f>
        <v>0</v>
      </c>
      <c r="AF59" s="1030">
        <f ca="1">'O5 Details by Class &amp; Accounts'!AK43</f>
        <v>0</v>
      </c>
      <c r="AG59" s="1030">
        <f ca="1">'O5 Details by Class &amp; Accounts'!AL43</f>
        <v>0</v>
      </c>
      <c r="AH59" s="1030">
        <f ca="1">'O5 Details by Class &amp; Accounts'!AM43</f>
        <v>0</v>
      </c>
      <c r="AI59" s="1030">
        <f ca="1">'O5 Details by Class &amp; Accounts'!AN43</f>
        <v>0</v>
      </c>
      <c r="AJ59" s="1030">
        <f ca="1">'O5 Details by Class &amp; Accounts'!AO43</f>
        <v>0</v>
      </c>
      <c r="AK59" s="1030">
        <f ca="1">'O5 Details by Class &amp; Accounts'!AP43</f>
        <v>0</v>
      </c>
      <c r="AL59" s="1030">
        <f ca="1">'O5 Details by Class &amp; Accounts'!AQ43</f>
        <v>0</v>
      </c>
      <c r="AM59" s="1030">
        <f ca="1">'O5 Details by Class &amp; Accounts'!AR43</f>
        <v>0</v>
      </c>
      <c r="AN59" s="1030">
        <f ca="1">'O5 Details by Class &amp; Accounts'!AS43</f>
        <v>0</v>
      </c>
      <c r="AO59" s="1030">
        <f ca="1">'O5 Details by Class &amp; Accounts'!AT43</f>
        <v>0</v>
      </c>
      <c r="AP59" s="1030">
        <f ca="1">'O5 Details by Class &amp; Accounts'!AU43</f>
        <v>0</v>
      </c>
      <c r="AQ59" s="1030">
        <f ca="1">'O5 Details by Class &amp; Accounts'!AV43</f>
        <v>0</v>
      </c>
      <c r="AR59" s="1030">
        <f ca="1">'O5 Details by Class &amp; Accounts'!AW43</f>
        <v>0</v>
      </c>
      <c r="AS59" s="1267">
        <f t="shared" si="0"/>
        <v>0</v>
      </c>
      <c r="AV59" s="2102" t="s">
        <v>11</v>
      </c>
    </row>
    <row r="60" spans="1:48" s="753" customFormat="1" ht="25.5">
      <c r="A60" s="1268" t="s">
        <v>141</v>
      </c>
      <c r="B60" s="1269" t="s">
        <v>1447</v>
      </c>
      <c r="C60" s="1277"/>
      <c r="D60" s="1030">
        <f ca="1">'O5 Details by Class &amp; Accounts'!I44</f>
        <v>0.40259313884444242</v>
      </c>
      <c r="E60" s="1030">
        <f ca="1">'O5 Details by Class &amp; Accounts'!J44</f>
        <v>0.1527993180100338</v>
      </c>
      <c r="F60" s="1030">
        <f ca="1">'O5 Details by Class &amp; Accounts'!K44</f>
        <v>9.3824294458354496E-2</v>
      </c>
      <c r="G60" s="1030">
        <f ca="1">'O5 Details by Class &amp; Accounts'!L44</f>
        <v>0</v>
      </c>
      <c r="H60" s="1030">
        <f ca="1">'O5 Details by Class &amp; Accounts'!M44</f>
        <v>0</v>
      </c>
      <c r="I60" s="1030">
        <f ca="1">'O5 Details by Class &amp; Accounts'!N44</f>
        <v>0</v>
      </c>
      <c r="J60" s="1030">
        <f ca="1">'O5 Details by Class &amp; Accounts'!O44</f>
        <v>0</v>
      </c>
      <c r="K60" s="1030">
        <f ca="1">'O5 Details by Class &amp; Accounts'!P44</f>
        <v>0</v>
      </c>
      <c r="L60" s="1030">
        <f ca="1">'O5 Details by Class &amp; Accounts'!Q44</f>
        <v>7.8324868716935002E-4</v>
      </c>
      <c r="M60" s="1030">
        <f ca="1">'O5 Details by Class &amp; Accounts'!R44</f>
        <v>0</v>
      </c>
      <c r="N60" s="1030">
        <f ca="1">'O5 Details by Class &amp; Accounts'!S44</f>
        <v>0</v>
      </c>
      <c r="O60" s="1030">
        <f ca="1">'O5 Details by Class &amp; Accounts'!T44</f>
        <v>0</v>
      </c>
      <c r="P60" s="1030">
        <f ca="1">'O5 Details by Class &amp; Accounts'!U44</f>
        <v>0</v>
      </c>
      <c r="Q60" s="1030">
        <f ca="1">'O5 Details by Class &amp; Accounts'!V44</f>
        <v>0</v>
      </c>
      <c r="R60" s="1030">
        <f ca="1">'O5 Details by Class &amp; Accounts'!W44</f>
        <v>0</v>
      </c>
      <c r="S60" s="1030">
        <f ca="1">'O5 Details by Class &amp; Accounts'!X44</f>
        <v>0</v>
      </c>
      <c r="T60" s="1030">
        <f ca="1">'O5 Details by Class &amp; Accounts'!Y44</f>
        <v>0</v>
      </c>
      <c r="U60" s="1030">
        <f ca="1">'O5 Details by Class &amp; Accounts'!Z44</f>
        <v>0</v>
      </c>
      <c r="V60" s="1030">
        <f ca="1">'O5 Details by Class &amp; Accounts'!AA44</f>
        <v>0</v>
      </c>
      <c r="W60" s="1030">
        <f ca="1">'O5 Details by Class &amp; Accounts'!AB44</f>
        <v>0</v>
      </c>
      <c r="X60" s="1267">
        <f t="shared" si="3"/>
        <v>0.34999999999999992</v>
      </c>
      <c r="Y60" s="1030">
        <f ca="1">'O5 Details by Class &amp; Accounts'!AD44</f>
        <v>0.23501807165407598</v>
      </c>
      <c r="Z60" s="1030">
        <f ca="1">'O5 Details by Class &amp; Accounts'!AE44</f>
        <v>2.5884695171542727E-2</v>
      </c>
      <c r="AA60" s="1030">
        <f ca="1">'O5 Details by Class &amp; Accounts'!AF44</f>
        <v>1.2887823264655768E-3</v>
      </c>
      <c r="AB60" s="1030">
        <f ca="1">'O5 Details by Class &amp; Accounts'!AG44</f>
        <v>0</v>
      </c>
      <c r="AC60" s="1030">
        <f ca="1">'O5 Details by Class &amp; Accounts'!AH44</f>
        <v>0</v>
      </c>
      <c r="AD60" s="1030">
        <f ca="1">'O5 Details by Class &amp; Accounts'!AI44</f>
        <v>0</v>
      </c>
      <c r="AE60" s="1030">
        <f ca="1">'O5 Details by Class &amp; Accounts'!AJ44</f>
        <v>8.0022258127931373E-2</v>
      </c>
      <c r="AF60" s="1030">
        <f ca="1">'O5 Details by Class &amp; Accounts'!AK44</f>
        <v>4.388172197679026E-3</v>
      </c>
      <c r="AG60" s="1030">
        <f ca="1">'O5 Details by Class &amp; Accounts'!AL44</f>
        <v>3.398020522305297E-3</v>
      </c>
      <c r="AH60" s="1030">
        <f ca="1">'O5 Details by Class &amp; Accounts'!AM44</f>
        <v>0</v>
      </c>
      <c r="AI60" s="1030">
        <f ca="1">'O5 Details by Class &amp; Accounts'!AN44</f>
        <v>0</v>
      </c>
      <c r="AJ60" s="1030">
        <f ca="1">'O5 Details by Class &amp; Accounts'!AO44</f>
        <v>0</v>
      </c>
      <c r="AK60" s="1030">
        <f ca="1">'O5 Details by Class &amp; Accounts'!AP44</f>
        <v>0</v>
      </c>
      <c r="AL60" s="1030">
        <f ca="1">'O5 Details by Class &amp; Accounts'!AQ44</f>
        <v>0</v>
      </c>
      <c r="AM60" s="1030">
        <f ca="1">'O5 Details by Class &amp; Accounts'!AR44</f>
        <v>0</v>
      </c>
      <c r="AN60" s="1030">
        <f ca="1">'O5 Details by Class &amp; Accounts'!AS44</f>
        <v>0</v>
      </c>
      <c r="AO60" s="1030">
        <f ca="1">'O5 Details by Class &amp; Accounts'!AT44</f>
        <v>0</v>
      </c>
      <c r="AP60" s="1030">
        <f ca="1">'O5 Details by Class &amp; Accounts'!AU44</f>
        <v>0</v>
      </c>
      <c r="AQ60" s="1030">
        <f ca="1">'O5 Details by Class &amp; Accounts'!AV44</f>
        <v>0</v>
      </c>
      <c r="AR60" s="1030">
        <f ca="1">'O5 Details by Class &amp; Accounts'!AW44</f>
        <v>0</v>
      </c>
      <c r="AS60" s="1267">
        <f t="shared" si="0"/>
        <v>0.34999999999999992</v>
      </c>
      <c r="AV60" s="2102" t="s">
        <v>12</v>
      </c>
    </row>
    <row r="61" spans="1:48" s="753" customFormat="1" ht="12.75">
      <c r="A61" s="1270">
        <v>1830</v>
      </c>
      <c r="B61" s="1271" t="s">
        <v>76</v>
      </c>
      <c r="C61" s="1267">
        <f>SUM(D61:W61)</f>
        <v>0.65000000000000013</v>
      </c>
      <c r="D61" s="1030">
        <f ca="1">D58+D59+D60</f>
        <v>0.40259313884444242</v>
      </c>
      <c r="E61" s="1030">
        <f t="shared" ref="E61:W61" si="14">E58+E59+E60</f>
        <v>0.1527993180100338</v>
      </c>
      <c r="F61" s="1030">
        <f t="shared" si="14"/>
        <v>9.3824294458354496E-2</v>
      </c>
      <c r="G61" s="1030">
        <f t="shared" si="14"/>
        <v>0</v>
      </c>
      <c r="H61" s="1030">
        <f t="shared" si="14"/>
        <v>0</v>
      </c>
      <c r="I61" s="1030">
        <f t="shared" si="14"/>
        <v>0</v>
      </c>
      <c r="J61" s="1030">
        <f t="shared" si="14"/>
        <v>0</v>
      </c>
      <c r="K61" s="1030">
        <f t="shared" si="14"/>
        <v>0</v>
      </c>
      <c r="L61" s="1030">
        <f t="shared" si="14"/>
        <v>7.8324868716935002E-4</v>
      </c>
      <c r="M61" s="1030">
        <f t="shared" si="14"/>
        <v>0</v>
      </c>
      <c r="N61" s="1030">
        <f t="shared" si="14"/>
        <v>0</v>
      </c>
      <c r="O61" s="1030">
        <f t="shared" si="14"/>
        <v>0</v>
      </c>
      <c r="P61" s="1030">
        <f t="shared" si="14"/>
        <v>0</v>
      </c>
      <c r="Q61" s="1030">
        <f t="shared" si="14"/>
        <v>0</v>
      </c>
      <c r="R61" s="1030">
        <f t="shared" si="14"/>
        <v>0</v>
      </c>
      <c r="S61" s="1030">
        <f t="shared" si="14"/>
        <v>0</v>
      </c>
      <c r="T61" s="1030">
        <f t="shared" si="14"/>
        <v>0</v>
      </c>
      <c r="U61" s="1030">
        <f t="shared" si="14"/>
        <v>0</v>
      </c>
      <c r="V61" s="1030">
        <f t="shared" si="14"/>
        <v>0</v>
      </c>
      <c r="W61" s="1030">
        <f t="shared" si="14"/>
        <v>0</v>
      </c>
      <c r="X61" s="1267">
        <f t="shared" si="3"/>
        <v>0.34999999999999992</v>
      </c>
      <c r="Y61" s="1030">
        <f ca="1">Y59+Y60</f>
        <v>0.23501807165407598</v>
      </c>
      <c r="Z61" s="1030">
        <f t="shared" ref="Z61:AR61" si="15">Z59+Z60</f>
        <v>2.5884695171542727E-2</v>
      </c>
      <c r="AA61" s="1030">
        <f t="shared" si="15"/>
        <v>1.2887823264655768E-3</v>
      </c>
      <c r="AB61" s="1030">
        <f t="shared" si="15"/>
        <v>0</v>
      </c>
      <c r="AC61" s="1030">
        <f t="shared" si="15"/>
        <v>0</v>
      </c>
      <c r="AD61" s="1030">
        <f t="shared" si="15"/>
        <v>0</v>
      </c>
      <c r="AE61" s="1030">
        <f t="shared" si="15"/>
        <v>8.0022258127931373E-2</v>
      </c>
      <c r="AF61" s="1030">
        <f t="shared" si="15"/>
        <v>4.388172197679026E-3</v>
      </c>
      <c r="AG61" s="1030">
        <f t="shared" si="15"/>
        <v>3.398020522305297E-3</v>
      </c>
      <c r="AH61" s="1030">
        <f t="shared" si="15"/>
        <v>0</v>
      </c>
      <c r="AI61" s="1030">
        <f t="shared" si="15"/>
        <v>0</v>
      </c>
      <c r="AJ61" s="1030">
        <f t="shared" si="15"/>
        <v>0</v>
      </c>
      <c r="AK61" s="1030">
        <f t="shared" si="15"/>
        <v>0</v>
      </c>
      <c r="AL61" s="1030">
        <f t="shared" si="15"/>
        <v>0</v>
      </c>
      <c r="AM61" s="1030">
        <f t="shared" si="15"/>
        <v>0</v>
      </c>
      <c r="AN61" s="1030">
        <f t="shared" si="15"/>
        <v>0</v>
      </c>
      <c r="AO61" s="1030">
        <f t="shared" si="15"/>
        <v>0</v>
      </c>
      <c r="AP61" s="1030">
        <f t="shared" si="15"/>
        <v>0</v>
      </c>
      <c r="AQ61" s="1030">
        <f t="shared" si="15"/>
        <v>0</v>
      </c>
      <c r="AR61" s="1030">
        <f t="shared" si="15"/>
        <v>0</v>
      </c>
      <c r="AS61" s="1267">
        <f t="shared" si="0"/>
        <v>1</v>
      </c>
      <c r="AV61" s="2102" t="e">
        <v>#N/A</v>
      </c>
    </row>
    <row r="62" spans="1:48" s="753" customFormat="1" ht="12.75">
      <c r="A62" s="290"/>
      <c r="B62" s="752"/>
      <c r="C62" s="894"/>
      <c r="D62" s="731"/>
      <c r="E62" s="731"/>
      <c r="F62" s="731"/>
      <c r="G62" s="731"/>
      <c r="H62" s="731"/>
      <c r="I62" s="731"/>
      <c r="J62" s="731"/>
      <c r="K62" s="731"/>
      <c r="L62" s="731"/>
      <c r="M62" s="731"/>
      <c r="N62" s="731"/>
      <c r="O62" s="731"/>
      <c r="P62" s="731"/>
      <c r="Q62" s="731"/>
      <c r="R62" s="731"/>
      <c r="S62" s="731"/>
      <c r="T62" s="731"/>
      <c r="U62" s="731"/>
      <c r="V62" s="731"/>
      <c r="W62" s="731"/>
      <c r="X62" s="733"/>
      <c r="Y62" s="731"/>
      <c r="Z62" s="731"/>
      <c r="AA62" s="731"/>
      <c r="AB62" s="731"/>
      <c r="AC62" s="731"/>
      <c r="AD62" s="731"/>
      <c r="AE62" s="731"/>
      <c r="AF62" s="731"/>
      <c r="AG62" s="731"/>
      <c r="AH62" s="731"/>
      <c r="AI62" s="731"/>
      <c r="AJ62" s="731"/>
      <c r="AK62" s="731"/>
      <c r="AL62" s="731"/>
      <c r="AM62" s="731"/>
      <c r="AN62" s="731"/>
      <c r="AO62" s="731"/>
      <c r="AP62" s="731"/>
      <c r="AQ62" s="731"/>
      <c r="AR62" s="731"/>
      <c r="AS62" s="894"/>
      <c r="AV62" s="2102" t="e">
        <v>#N/A</v>
      </c>
    </row>
    <row r="63" spans="1:48" s="753" customFormat="1" ht="25.5">
      <c r="A63" s="1237" t="s">
        <v>142</v>
      </c>
      <c r="B63" s="1238" t="s">
        <v>1448</v>
      </c>
      <c r="C63" s="894"/>
      <c r="D63" s="731">
        <f ca="1">'O5 Details by Class &amp; Accounts'!I46</f>
        <v>0</v>
      </c>
      <c r="E63" s="731">
        <f ca="1">'O5 Details by Class &amp; Accounts'!J46</f>
        <v>0</v>
      </c>
      <c r="F63" s="731">
        <f ca="1">'O5 Details by Class &amp; Accounts'!K46</f>
        <v>0</v>
      </c>
      <c r="G63" s="731">
        <f ca="1">'O5 Details by Class &amp; Accounts'!L46</f>
        <v>0</v>
      </c>
      <c r="H63" s="731">
        <f ca="1">'O5 Details by Class &amp; Accounts'!M46</f>
        <v>0</v>
      </c>
      <c r="I63" s="731">
        <f ca="1">'O5 Details by Class &amp; Accounts'!N46</f>
        <v>0</v>
      </c>
      <c r="J63" s="731">
        <f ca="1">'O5 Details by Class &amp; Accounts'!O46</f>
        <v>0</v>
      </c>
      <c r="K63" s="731">
        <f ca="1">'O5 Details by Class &amp; Accounts'!P46</f>
        <v>0</v>
      </c>
      <c r="L63" s="731">
        <f ca="1">'O5 Details by Class &amp; Accounts'!Q46</f>
        <v>0</v>
      </c>
      <c r="M63" s="731">
        <f ca="1">'O5 Details by Class &amp; Accounts'!R46</f>
        <v>0</v>
      </c>
      <c r="N63" s="731">
        <f ca="1">'O5 Details by Class &amp; Accounts'!S46</f>
        <v>0</v>
      </c>
      <c r="O63" s="731">
        <f ca="1">'O5 Details by Class &amp; Accounts'!T46</f>
        <v>0</v>
      </c>
      <c r="P63" s="731">
        <f ca="1">'O5 Details by Class &amp; Accounts'!U46</f>
        <v>0</v>
      </c>
      <c r="Q63" s="731">
        <f ca="1">'O5 Details by Class &amp; Accounts'!V46</f>
        <v>0</v>
      </c>
      <c r="R63" s="731">
        <f ca="1">'O5 Details by Class &amp; Accounts'!W46</f>
        <v>0</v>
      </c>
      <c r="S63" s="731">
        <f ca="1">'O5 Details by Class &amp; Accounts'!X46</f>
        <v>0</v>
      </c>
      <c r="T63" s="731">
        <f ca="1">'O5 Details by Class &amp; Accounts'!Y46</f>
        <v>0</v>
      </c>
      <c r="U63" s="731">
        <f ca="1">'O5 Details by Class &amp; Accounts'!Z46</f>
        <v>0</v>
      </c>
      <c r="V63" s="731">
        <f ca="1">'O5 Details by Class &amp; Accounts'!AA46</f>
        <v>0</v>
      </c>
      <c r="W63" s="731">
        <f ca="1">'O5 Details by Class &amp; Accounts'!AB46</f>
        <v>0</v>
      </c>
      <c r="X63" s="733">
        <f t="shared" si="3"/>
        <v>0</v>
      </c>
      <c r="Y63" s="731">
        <f ca="1">'O5 Details by Class &amp; Accounts'!AD46</f>
        <v>0</v>
      </c>
      <c r="Z63" s="731">
        <f ca="1">'O5 Details by Class &amp; Accounts'!AE46</f>
        <v>0</v>
      </c>
      <c r="AA63" s="731">
        <f ca="1">'O5 Details by Class &amp; Accounts'!AF46</f>
        <v>0</v>
      </c>
      <c r="AB63" s="731">
        <f ca="1">'O5 Details by Class &amp; Accounts'!AG46</f>
        <v>0</v>
      </c>
      <c r="AC63" s="731">
        <f ca="1">'O5 Details by Class &amp; Accounts'!AH46</f>
        <v>0</v>
      </c>
      <c r="AD63" s="731">
        <f ca="1">'O5 Details by Class &amp; Accounts'!AI46</f>
        <v>0</v>
      </c>
      <c r="AE63" s="731">
        <f ca="1">'O5 Details by Class &amp; Accounts'!AJ46</f>
        <v>0</v>
      </c>
      <c r="AF63" s="731">
        <f ca="1">'O5 Details by Class &amp; Accounts'!AK46</f>
        <v>0</v>
      </c>
      <c r="AG63" s="731">
        <f ca="1">'O5 Details by Class &amp; Accounts'!AL46</f>
        <v>0</v>
      </c>
      <c r="AH63" s="731">
        <f ca="1">'O5 Details by Class &amp; Accounts'!AM46</f>
        <v>0</v>
      </c>
      <c r="AI63" s="731">
        <f ca="1">'O5 Details by Class &amp; Accounts'!AN46</f>
        <v>0</v>
      </c>
      <c r="AJ63" s="731">
        <f ca="1">'O5 Details by Class &amp; Accounts'!AO46</f>
        <v>0</v>
      </c>
      <c r="AK63" s="731">
        <f ca="1">'O5 Details by Class &amp; Accounts'!AP46</f>
        <v>0</v>
      </c>
      <c r="AL63" s="731">
        <f ca="1">'O5 Details by Class &amp; Accounts'!AQ46</f>
        <v>0</v>
      </c>
      <c r="AM63" s="731">
        <f ca="1">'O5 Details by Class &amp; Accounts'!AR46</f>
        <v>0</v>
      </c>
      <c r="AN63" s="731">
        <f ca="1">'O5 Details by Class &amp; Accounts'!AS46</f>
        <v>0</v>
      </c>
      <c r="AO63" s="731">
        <f ca="1">'O5 Details by Class &amp; Accounts'!AT46</f>
        <v>0</v>
      </c>
      <c r="AP63" s="731">
        <f ca="1">'O5 Details by Class &amp; Accounts'!AU46</f>
        <v>0</v>
      </c>
      <c r="AQ63" s="731">
        <f ca="1">'O5 Details by Class &amp; Accounts'!AV46</f>
        <v>0</v>
      </c>
      <c r="AR63" s="731">
        <f ca="1">'O5 Details by Class &amp; Accounts'!AW46</f>
        <v>0</v>
      </c>
      <c r="AS63" s="733">
        <f t="shared" si="0"/>
        <v>0</v>
      </c>
      <c r="AV63" s="2102" t="s">
        <v>1142</v>
      </c>
    </row>
    <row r="64" spans="1:48" s="753" customFormat="1" ht="25.5">
      <c r="A64" s="1240" t="s">
        <v>143</v>
      </c>
      <c r="B64" s="1241" t="s">
        <v>1449</v>
      </c>
      <c r="C64" s="894"/>
      <c r="D64" s="731">
        <f ca="1">'O5 Details by Class &amp; Accounts'!I47</f>
        <v>2299608.197483426</v>
      </c>
      <c r="E64" s="731">
        <f ca="1">'O5 Details by Class &amp; Accounts'!J47</f>
        <v>1078408.3019905498</v>
      </c>
      <c r="F64" s="731">
        <f ca="1">'O5 Details by Class &amp; Accounts'!K47</f>
        <v>2719024.2243874804</v>
      </c>
      <c r="G64" s="731">
        <f ca="1">'O5 Details by Class &amp; Accounts'!L47</f>
        <v>0</v>
      </c>
      <c r="H64" s="731">
        <f ca="1">'O5 Details by Class &amp; Accounts'!M47</f>
        <v>0</v>
      </c>
      <c r="I64" s="731">
        <f ca="1">'O5 Details by Class &amp; Accounts'!N47</f>
        <v>0</v>
      </c>
      <c r="J64" s="731">
        <f ca="1">'O5 Details by Class &amp; Accounts'!O47</f>
        <v>0</v>
      </c>
      <c r="K64" s="731">
        <f ca="1">'O5 Details by Class &amp; Accounts'!P47</f>
        <v>0</v>
      </c>
      <c r="L64" s="731">
        <f ca="1">'O5 Details by Class &amp; Accounts'!Q47</f>
        <v>4128.5776385432937</v>
      </c>
      <c r="M64" s="731">
        <f ca="1">'O5 Details by Class &amp; Accounts'!R47</f>
        <v>0</v>
      </c>
      <c r="N64" s="731">
        <f ca="1">'O5 Details by Class &amp; Accounts'!S47</f>
        <v>0</v>
      </c>
      <c r="O64" s="731">
        <f ca="1">'O5 Details by Class &amp; Accounts'!T47</f>
        <v>0</v>
      </c>
      <c r="P64" s="731">
        <f ca="1">'O5 Details by Class &amp; Accounts'!U47</f>
        <v>0</v>
      </c>
      <c r="Q64" s="731">
        <f ca="1">'O5 Details by Class &amp; Accounts'!V47</f>
        <v>0</v>
      </c>
      <c r="R64" s="731">
        <f ca="1">'O5 Details by Class &amp; Accounts'!W47</f>
        <v>0</v>
      </c>
      <c r="S64" s="731">
        <f ca="1">'O5 Details by Class &amp; Accounts'!X47</f>
        <v>0</v>
      </c>
      <c r="T64" s="731">
        <f ca="1">'O5 Details by Class &amp; Accounts'!Y47</f>
        <v>0</v>
      </c>
      <c r="U64" s="731">
        <f ca="1">'O5 Details by Class &amp; Accounts'!Z47</f>
        <v>0</v>
      </c>
      <c r="V64" s="731">
        <f ca="1">'O5 Details by Class &amp; Accounts'!AA47</f>
        <v>0</v>
      </c>
      <c r="W64" s="731">
        <f ca="1">'O5 Details by Class &amp; Accounts'!AB47</f>
        <v>0</v>
      </c>
      <c r="X64" s="733">
        <f t="shared" si="3"/>
        <v>3285245.0084999995</v>
      </c>
      <c r="Y64" s="731">
        <f ca="1">'O5 Details by Class &amp; Accounts'!AD47</f>
        <v>2227983.1363000949</v>
      </c>
      <c r="Z64" s="731">
        <f ca="1">'O5 Details by Class &amp; Accounts'!AE47</f>
        <v>264608.3924696843</v>
      </c>
      <c r="AA64" s="731">
        <f ca="1">'O5 Details by Class &amp; Accounts'!AF47</f>
        <v>30659.422596118402</v>
      </c>
      <c r="AB64" s="731">
        <f ca="1">'O5 Details by Class &amp; Accounts'!AG47</f>
        <v>0</v>
      </c>
      <c r="AC64" s="731">
        <f ca="1">'O5 Details by Class &amp; Accounts'!AH47</f>
        <v>0</v>
      </c>
      <c r="AD64" s="731">
        <f ca="1">'O5 Details by Class &amp; Accounts'!AI47</f>
        <v>0</v>
      </c>
      <c r="AE64" s="731">
        <f ca="1">'O5 Details by Class &amp; Accounts'!AJ47</f>
        <v>694426.15765475819</v>
      </c>
      <c r="AF64" s="731">
        <f ca="1">'O5 Details by Class &amp; Accounts'!AK47</f>
        <v>38080.174562057895</v>
      </c>
      <c r="AG64" s="731">
        <f ca="1">'O5 Details by Class &amp; Accounts'!AL47</f>
        <v>29487.724917285854</v>
      </c>
      <c r="AH64" s="731">
        <f ca="1">'O5 Details by Class &amp; Accounts'!AM47</f>
        <v>0</v>
      </c>
      <c r="AI64" s="731">
        <f ca="1">'O5 Details by Class &amp; Accounts'!AN47</f>
        <v>0</v>
      </c>
      <c r="AJ64" s="731">
        <f ca="1">'O5 Details by Class &amp; Accounts'!AO47</f>
        <v>0</v>
      </c>
      <c r="AK64" s="731">
        <f ca="1">'O5 Details by Class &amp; Accounts'!AP47</f>
        <v>0</v>
      </c>
      <c r="AL64" s="731">
        <f ca="1">'O5 Details by Class &amp; Accounts'!AQ47</f>
        <v>0</v>
      </c>
      <c r="AM64" s="731">
        <f ca="1">'O5 Details by Class &amp; Accounts'!AR47</f>
        <v>0</v>
      </c>
      <c r="AN64" s="731">
        <f ca="1">'O5 Details by Class &amp; Accounts'!AS47</f>
        <v>0</v>
      </c>
      <c r="AO64" s="731">
        <f ca="1">'O5 Details by Class &amp; Accounts'!AT47</f>
        <v>0</v>
      </c>
      <c r="AP64" s="731">
        <f ca="1">'O5 Details by Class &amp; Accounts'!AU47</f>
        <v>0</v>
      </c>
      <c r="AQ64" s="731">
        <f ca="1">'O5 Details by Class &amp; Accounts'!AV47</f>
        <v>0</v>
      </c>
      <c r="AR64" s="731">
        <f ca="1">'O5 Details by Class &amp; Accounts'!AW47</f>
        <v>0</v>
      </c>
      <c r="AS64" s="733">
        <f t="shared" si="0"/>
        <v>3285245.0084999995</v>
      </c>
      <c r="AV64" s="2102" t="s">
        <v>11</v>
      </c>
    </row>
    <row r="65" spans="1:48" s="753" customFormat="1" ht="25.5">
      <c r="A65" s="1240" t="s">
        <v>144</v>
      </c>
      <c r="B65" s="1241" t="s">
        <v>1450</v>
      </c>
      <c r="C65" s="894"/>
      <c r="D65" s="731">
        <f ca="1">'O5 Details by Class &amp; Accounts'!I48</f>
        <v>1697769.3621199427</v>
      </c>
      <c r="E65" s="731">
        <f ca="1">'O5 Details by Class &amp; Accounts'!J48</f>
        <v>644367.6646225549</v>
      </c>
      <c r="F65" s="731">
        <f ca="1">'O5 Details by Class &amp; Accounts'!K48</f>
        <v>395664.99571037863</v>
      </c>
      <c r="G65" s="731">
        <f ca="1">'O5 Details by Class &amp; Accounts'!L48</f>
        <v>0</v>
      </c>
      <c r="H65" s="731">
        <f ca="1">'O5 Details by Class &amp; Accounts'!M48</f>
        <v>0</v>
      </c>
      <c r="I65" s="731">
        <f ca="1">'O5 Details by Class &amp; Accounts'!N48</f>
        <v>0</v>
      </c>
      <c r="J65" s="731">
        <f ca="1">'O5 Details by Class &amp; Accounts'!O48</f>
        <v>0</v>
      </c>
      <c r="K65" s="731">
        <f ca="1">'O5 Details by Class &amp; Accounts'!P48</f>
        <v>0</v>
      </c>
      <c r="L65" s="731">
        <f ca="1">'O5 Details by Class &amp; Accounts'!Q48</f>
        <v>3303.026047124466</v>
      </c>
      <c r="M65" s="731">
        <f ca="1">'O5 Details by Class &amp; Accounts'!R48</f>
        <v>0</v>
      </c>
      <c r="N65" s="731">
        <f ca="1">'O5 Details by Class &amp; Accounts'!S48</f>
        <v>0</v>
      </c>
      <c r="O65" s="731">
        <f ca="1">'O5 Details by Class &amp; Accounts'!T48</f>
        <v>0</v>
      </c>
      <c r="P65" s="731">
        <f ca="1">'O5 Details by Class &amp; Accounts'!U48</f>
        <v>0</v>
      </c>
      <c r="Q65" s="731">
        <f ca="1">'O5 Details by Class &amp; Accounts'!V48</f>
        <v>0</v>
      </c>
      <c r="R65" s="731">
        <f ca="1">'O5 Details by Class &amp; Accounts'!W48</f>
        <v>0</v>
      </c>
      <c r="S65" s="731">
        <f ca="1">'O5 Details by Class &amp; Accounts'!X48</f>
        <v>0</v>
      </c>
      <c r="T65" s="731">
        <f ca="1">'O5 Details by Class &amp; Accounts'!Y48</f>
        <v>0</v>
      </c>
      <c r="U65" s="731">
        <f ca="1">'O5 Details by Class &amp; Accounts'!Z48</f>
        <v>0</v>
      </c>
      <c r="V65" s="731">
        <f ca="1">'O5 Details by Class &amp; Accounts'!AA48</f>
        <v>0</v>
      </c>
      <c r="W65" s="731">
        <f ca="1">'O5 Details by Class &amp; Accounts'!AB48</f>
        <v>0</v>
      </c>
      <c r="X65" s="733">
        <f t="shared" si="3"/>
        <v>1475979.6415000006</v>
      </c>
      <c r="Y65" s="731">
        <f ca="1">'O5 Details by Class &amp; Accounts'!AD48</f>
        <v>991091.11184572696</v>
      </c>
      <c r="Z65" s="731">
        <f ca="1">'O5 Details by Class &amp; Accounts'!AE48</f>
        <v>109157.95171322978</v>
      </c>
      <c r="AA65" s="731">
        <f ca="1">'O5 Details by Class &amp; Accounts'!AF48</f>
        <v>5434.9042176805669</v>
      </c>
      <c r="AB65" s="731">
        <f ca="1">'O5 Details by Class &amp; Accounts'!AG48</f>
        <v>0</v>
      </c>
      <c r="AC65" s="731">
        <f ca="1">'O5 Details by Class &amp; Accounts'!AH48</f>
        <v>0</v>
      </c>
      <c r="AD65" s="731">
        <f ca="1">'O5 Details by Class &amp; Accounts'!AI48</f>
        <v>0</v>
      </c>
      <c r="AE65" s="731">
        <f ca="1">'O5 Details by Class &amp; Accounts'!AJ48</f>
        <v>337460.63961052749</v>
      </c>
      <c r="AF65" s="731">
        <f ca="1">'O5 Details by Class &amp; Accounts'!AK48</f>
        <v>18505.293791915876</v>
      </c>
      <c r="AG65" s="731">
        <f ca="1">'O5 Details by Class &amp; Accounts'!AL48</f>
        <v>14329.740320919473</v>
      </c>
      <c r="AH65" s="731">
        <f ca="1">'O5 Details by Class &amp; Accounts'!AM48</f>
        <v>0</v>
      </c>
      <c r="AI65" s="731">
        <f ca="1">'O5 Details by Class &amp; Accounts'!AN48</f>
        <v>0</v>
      </c>
      <c r="AJ65" s="731">
        <f ca="1">'O5 Details by Class &amp; Accounts'!AO48</f>
        <v>0</v>
      </c>
      <c r="AK65" s="731">
        <f ca="1">'O5 Details by Class &amp; Accounts'!AP48</f>
        <v>0</v>
      </c>
      <c r="AL65" s="731">
        <f ca="1">'O5 Details by Class &amp; Accounts'!AQ48</f>
        <v>0</v>
      </c>
      <c r="AM65" s="731">
        <f ca="1">'O5 Details by Class &amp; Accounts'!AR48</f>
        <v>0</v>
      </c>
      <c r="AN65" s="731">
        <f ca="1">'O5 Details by Class &amp; Accounts'!AS48</f>
        <v>0</v>
      </c>
      <c r="AO65" s="731">
        <f ca="1">'O5 Details by Class &amp; Accounts'!AT48</f>
        <v>0</v>
      </c>
      <c r="AP65" s="731">
        <f ca="1">'O5 Details by Class &amp; Accounts'!AU48</f>
        <v>0</v>
      </c>
      <c r="AQ65" s="731">
        <f ca="1">'O5 Details by Class &amp; Accounts'!AV48</f>
        <v>0</v>
      </c>
      <c r="AR65" s="731">
        <f ca="1">'O5 Details by Class &amp; Accounts'!AW48</f>
        <v>0</v>
      </c>
      <c r="AS65" s="733">
        <f t="shared" si="0"/>
        <v>1475979.6415000006</v>
      </c>
      <c r="AV65" s="2102" t="s">
        <v>12</v>
      </c>
    </row>
    <row r="66" spans="1:48" s="753" customFormat="1" ht="12.75">
      <c r="A66" s="1242">
        <v>1835</v>
      </c>
      <c r="B66" s="1243" t="s">
        <v>76</v>
      </c>
      <c r="C66" s="733">
        <f>SUM(D66:W66)</f>
        <v>8842274.3499999996</v>
      </c>
      <c r="D66" s="731">
        <f>D63+D64+D65</f>
        <v>3997377.5596033689</v>
      </c>
      <c r="E66" s="731">
        <f t="shared" ref="E66:W66" si="16">E63+E64+E65</f>
        <v>1722775.9666131046</v>
      </c>
      <c r="F66" s="731">
        <f t="shared" si="16"/>
        <v>3114689.2200978589</v>
      </c>
      <c r="G66" s="731">
        <f t="shared" si="16"/>
        <v>0</v>
      </c>
      <c r="H66" s="731">
        <f t="shared" si="16"/>
        <v>0</v>
      </c>
      <c r="I66" s="731">
        <f t="shared" si="16"/>
        <v>0</v>
      </c>
      <c r="J66" s="731">
        <f t="shared" si="16"/>
        <v>0</v>
      </c>
      <c r="K66" s="731">
        <f t="shared" si="16"/>
        <v>0</v>
      </c>
      <c r="L66" s="731">
        <f t="shared" si="16"/>
        <v>7431.6036856677601</v>
      </c>
      <c r="M66" s="731">
        <f t="shared" si="16"/>
        <v>0</v>
      </c>
      <c r="N66" s="731">
        <f t="shared" si="16"/>
        <v>0</v>
      </c>
      <c r="O66" s="731">
        <f t="shared" si="16"/>
        <v>0</v>
      </c>
      <c r="P66" s="731">
        <f t="shared" si="16"/>
        <v>0</v>
      </c>
      <c r="Q66" s="731">
        <f t="shared" si="16"/>
        <v>0</v>
      </c>
      <c r="R66" s="731">
        <f t="shared" si="16"/>
        <v>0</v>
      </c>
      <c r="S66" s="731">
        <f t="shared" si="16"/>
        <v>0</v>
      </c>
      <c r="T66" s="731">
        <f t="shared" si="16"/>
        <v>0</v>
      </c>
      <c r="U66" s="731">
        <f t="shared" si="16"/>
        <v>0</v>
      </c>
      <c r="V66" s="731">
        <f t="shared" si="16"/>
        <v>0</v>
      </c>
      <c r="W66" s="731">
        <f t="shared" si="16"/>
        <v>0</v>
      </c>
      <c r="X66" s="733">
        <f t="shared" si="3"/>
        <v>4761224.6499999994</v>
      </c>
      <c r="Y66" s="731">
        <f>Y63+Y64+Y65</f>
        <v>3219074.248145822</v>
      </c>
      <c r="Z66" s="731">
        <f t="shared" ref="Z66:AR66" si="17">Z63+Z64+Z65</f>
        <v>373766.34418291406</v>
      </c>
      <c r="AA66" s="731">
        <f t="shared" si="17"/>
        <v>36094.326813798965</v>
      </c>
      <c r="AB66" s="731">
        <f t="shared" si="17"/>
        <v>0</v>
      </c>
      <c r="AC66" s="731">
        <f t="shared" si="17"/>
        <v>0</v>
      </c>
      <c r="AD66" s="731">
        <f t="shared" si="17"/>
        <v>0</v>
      </c>
      <c r="AE66" s="731">
        <f t="shared" si="17"/>
        <v>1031886.7972652856</v>
      </c>
      <c r="AF66" s="731">
        <f t="shared" si="17"/>
        <v>56585.468353973774</v>
      </c>
      <c r="AG66" s="731">
        <f t="shared" si="17"/>
        <v>43817.465238205325</v>
      </c>
      <c r="AH66" s="731">
        <f t="shared" si="17"/>
        <v>0</v>
      </c>
      <c r="AI66" s="731">
        <f t="shared" si="17"/>
        <v>0</v>
      </c>
      <c r="AJ66" s="731">
        <f t="shared" si="17"/>
        <v>0</v>
      </c>
      <c r="AK66" s="731">
        <f t="shared" si="17"/>
        <v>0</v>
      </c>
      <c r="AL66" s="731">
        <f t="shared" si="17"/>
        <v>0</v>
      </c>
      <c r="AM66" s="731">
        <f t="shared" si="17"/>
        <v>0</v>
      </c>
      <c r="AN66" s="731">
        <f t="shared" si="17"/>
        <v>0</v>
      </c>
      <c r="AO66" s="731">
        <f t="shared" si="17"/>
        <v>0</v>
      </c>
      <c r="AP66" s="731">
        <f t="shared" si="17"/>
        <v>0</v>
      </c>
      <c r="AQ66" s="731">
        <f t="shared" si="17"/>
        <v>0</v>
      </c>
      <c r="AR66" s="731">
        <f t="shared" si="17"/>
        <v>0</v>
      </c>
      <c r="AS66" s="733">
        <f t="shared" si="0"/>
        <v>13603499</v>
      </c>
      <c r="AV66" s="2102" t="e">
        <v>#N/A</v>
      </c>
    </row>
    <row r="67" spans="1:48" s="753" customFormat="1" ht="12.75">
      <c r="A67" s="794"/>
      <c r="B67" s="759"/>
      <c r="C67" s="733"/>
      <c r="D67" s="731"/>
      <c r="E67" s="731"/>
      <c r="F67" s="731"/>
      <c r="G67" s="731"/>
      <c r="H67" s="731"/>
      <c r="I67" s="731"/>
      <c r="J67" s="731"/>
      <c r="K67" s="731"/>
      <c r="L67" s="731"/>
      <c r="M67" s="731"/>
      <c r="N67" s="731"/>
      <c r="O67" s="731"/>
      <c r="P67" s="731"/>
      <c r="Q67" s="731"/>
      <c r="R67" s="731"/>
      <c r="S67" s="731"/>
      <c r="T67" s="731"/>
      <c r="U67" s="731"/>
      <c r="V67" s="731"/>
      <c r="W67" s="731"/>
      <c r="X67" s="733"/>
      <c r="Y67" s="731"/>
      <c r="Z67" s="731"/>
      <c r="AA67" s="731"/>
      <c r="AB67" s="731"/>
      <c r="AC67" s="731"/>
      <c r="AD67" s="731"/>
      <c r="AE67" s="731"/>
      <c r="AF67" s="731"/>
      <c r="AG67" s="731"/>
      <c r="AH67" s="731"/>
      <c r="AI67" s="731"/>
      <c r="AJ67" s="731"/>
      <c r="AK67" s="731"/>
      <c r="AL67" s="731"/>
      <c r="AM67" s="731"/>
      <c r="AN67" s="731"/>
      <c r="AO67" s="731"/>
      <c r="AP67" s="731"/>
      <c r="AQ67" s="731"/>
      <c r="AR67" s="731"/>
      <c r="AS67" s="894"/>
      <c r="AV67" s="2102" t="e">
        <v>#N/A</v>
      </c>
    </row>
    <row r="68" spans="1:48" s="753" customFormat="1" ht="12.75">
      <c r="A68" s="1275" t="s">
        <v>950</v>
      </c>
      <c r="B68" s="1276" t="s">
        <v>76</v>
      </c>
      <c r="C68" s="1267">
        <f>C61+C66</f>
        <v>8842275</v>
      </c>
      <c r="D68" s="1030">
        <f>D61+D66</f>
        <v>3997377.9621965075</v>
      </c>
      <c r="E68" s="1030">
        <f>E61+E66</f>
        <v>1722776.1194124226</v>
      </c>
      <c r="F68" s="1030">
        <f t="shared" ref="F68:AR68" si="18">F61+F66</f>
        <v>3114689.3139221533</v>
      </c>
      <c r="G68" s="1030">
        <f t="shared" si="18"/>
        <v>0</v>
      </c>
      <c r="H68" s="1030">
        <f t="shared" si="18"/>
        <v>0</v>
      </c>
      <c r="I68" s="1030">
        <f t="shared" si="18"/>
        <v>0</v>
      </c>
      <c r="J68" s="1030">
        <f t="shared" si="18"/>
        <v>0</v>
      </c>
      <c r="K68" s="1030">
        <f t="shared" si="18"/>
        <v>0</v>
      </c>
      <c r="L68" s="1030">
        <f t="shared" si="18"/>
        <v>7431.6044689164473</v>
      </c>
      <c r="M68" s="1030">
        <f t="shared" si="18"/>
        <v>0</v>
      </c>
      <c r="N68" s="1030">
        <f t="shared" si="18"/>
        <v>0</v>
      </c>
      <c r="O68" s="1030">
        <f t="shared" si="18"/>
        <v>0</v>
      </c>
      <c r="P68" s="1030">
        <f t="shared" si="18"/>
        <v>0</v>
      </c>
      <c r="Q68" s="1030">
        <f t="shared" si="18"/>
        <v>0</v>
      </c>
      <c r="R68" s="1030">
        <f t="shared" si="18"/>
        <v>0</v>
      </c>
      <c r="S68" s="1030">
        <f t="shared" si="18"/>
        <v>0</v>
      </c>
      <c r="T68" s="1030">
        <f t="shared" si="18"/>
        <v>0</v>
      </c>
      <c r="U68" s="1030">
        <f t="shared" si="18"/>
        <v>0</v>
      </c>
      <c r="V68" s="1030">
        <f t="shared" si="18"/>
        <v>0</v>
      </c>
      <c r="W68" s="1030">
        <f t="shared" si="18"/>
        <v>0</v>
      </c>
      <c r="X68" s="1267">
        <f t="shared" si="18"/>
        <v>4761224.9999999991</v>
      </c>
      <c r="Y68" s="1030">
        <f t="shared" si="18"/>
        <v>3219074.4831638937</v>
      </c>
      <c r="Z68" s="1030">
        <f t="shared" si="18"/>
        <v>373766.37006760924</v>
      </c>
      <c r="AA68" s="1030">
        <f t="shared" si="18"/>
        <v>36094.32810258129</v>
      </c>
      <c r="AB68" s="1030">
        <f t="shared" si="18"/>
        <v>0</v>
      </c>
      <c r="AC68" s="1030">
        <f t="shared" si="18"/>
        <v>0</v>
      </c>
      <c r="AD68" s="1030">
        <f t="shared" si="18"/>
        <v>0</v>
      </c>
      <c r="AE68" s="1030">
        <f t="shared" si="18"/>
        <v>1031886.8772875437</v>
      </c>
      <c r="AF68" s="1030">
        <f t="shared" si="18"/>
        <v>56585.472742145976</v>
      </c>
      <c r="AG68" s="1030">
        <f t="shared" si="18"/>
        <v>43817.468636225844</v>
      </c>
      <c r="AH68" s="1030">
        <f t="shared" si="18"/>
        <v>0</v>
      </c>
      <c r="AI68" s="1030">
        <f t="shared" si="18"/>
        <v>0</v>
      </c>
      <c r="AJ68" s="1030">
        <f t="shared" si="18"/>
        <v>0</v>
      </c>
      <c r="AK68" s="1030">
        <f t="shared" si="18"/>
        <v>0</v>
      </c>
      <c r="AL68" s="1030">
        <f t="shared" si="18"/>
        <v>0</v>
      </c>
      <c r="AM68" s="1030">
        <f t="shared" si="18"/>
        <v>0</v>
      </c>
      <c r="AN68" s="1030">
        <f t="shared" si="18"/>
        <v>0</v>
      </c>
      <c r="AO68" s="1030">
        <f t="shared" si="18"/>
        <v>0</v>
      </c>
      <c r="AP68" s="1030">
        <f t="shared" si="18"/>
        <v>0</v>
      </c>
      <c r="AQ68" s="1030">
        <f t="shared" si="18"/>
        <v>0</v>
      </c>
      <c r="AR68" s="1030">
        <f t="shared" si="18"/>
        <v>0</v>
      </c>
      <c r="AS68" s="1267">
        <f t="shared" si="0"/>
        <v>13603500</v>
      </c>
      <c r="AV68" s="2102" t="e">
        <v>#N/A</v>
      </c>
    </row>
    <row r="69" spans="1:48" s="753" customFormat="1" ht="12.75">
      <c r="A69" s="290"/>
      <c r="B69" s="752"/>
      <c r="C69" s="894"/>
      <c r="D69" s="731"/>
      <c r="E69" s="731"/>
      <c r="F69" s="731"/>
      <c r="G69" s="731"/>
      <c r="H69" s="731"/>
      <c r="I69" s="731"/>
      <c r="J69" s="731"/>
      <c r="K69" s="731"/>
      <c r="L69" s="731"/>
      <c r="M69" s="731"/>
      <c r="N69" s="731"/>
      <c r="O69" s="731"/>
      <c r="P69" s="731"/>
      <c r="Q69" s="731"/>
      <c r="R69" s="731"/>
      <c r="S69" s="731"/>
      <c r="T69" s="731"/>
      <c r="U69" s="731"/>
      <c r="V69" s="731"/>
      <c r="W69" s="731"/>
      <c r="X69" s="733"/>
      <c r="Y69" s="731"/>
      <c r="Z69" s="731"/>
      <c r="AA69" s="731"/>
      <c r="AB69" s="731"/>
      <c r="AC69" s="731"/>
      <c r="AD69" s="731"/>
      <c r="AE69" s="731"/>
      <c r="AF69" s="731"/>
      <c r="AG69" s="731"/>
      <c r="AH69" s="731"/>
      <c r="AI69" s="731"/>
      <c r="AJ69" s="731"/>
      <c r="AK69" s="731"/>
      <c r="AL69" s="731"/>
      <c r="AM69" s="731"/>
      <c r="AN69" s="731"/>
      <c r="AO69" s="731"/>
      <c r="AP69" s="731"/>
      <c r="AQ69" s="731"/>
      <c r="AR69" s="731"/>
      <c r="AS69" s="894"/>
      <c r="AV69" s="2102" t="e">
        <v>#N/A</v>
      </c>
    </row>
    <row r="70" spans="1:48" s="753" customFormat="1" ht="12.75">
      <c r="A70" s="1237" t="s">
        <v>145</v>
      </c>
      <c r="B70" s="1238" t="s">
        <v>1451</v>
      </c>
      <c r="C70" s="894"/>
      <c r="D70" s="731">
        <f ca="1">'O5 Details by Class &amp; Accounts'!I50</f>
        <v>0</v>
      </c>
      <c r="E70" s="731">
        <f ca="1">'O5 Details by Class &amp; Accounts'!J50</f>
        <v>0</v>
      </c>
      <c r="F70" s="731">
        <f ca="1">'O5 Details by Class &amp; Accounts'!K50</f>
        <v>0</v>
      </c>
      <c r="G70" s="731">
        <f ca="1">'O5 Details by Class &amp; Accounts'!L50</f>
        <v>0</v>
      </c>
      <c r="H70" s="731">
        <f ca="1">'O5 Details by Class &amp; Accounts'!M50</f>
        <v>0</v>
      </c>
      <c r="I70" s="731">
        <f ca="1">'O5 Details by Class &amp; Accounts'!N50</f>
        <v>0</v>
      </c>
      <c r="J70" s="731">
        <f ca="1">'O5 Details by Class &amp; Accounts'!O50</f>
        <v>0</v>
      </c>
      <c r="K70" s="731">
        <f ca="1">'O5 Details by Class &amp; Accounts'!P50</f>
        <v>0</v>
      </c>
      <c r="L70" s="731">
        <f ca="1">'O5 Details by Class &amp; Accounts'!Q50</f>
        <v>0</v>
      </c>
      <c r="M70" s="731">
        <f ca="1">'O5 Details by Class &amp; Accounts'!R50</f>
        <v>0</v>
      </c>
      <c r="N70" s="731">
        <f ca="1">'O5 Details by Class &amp; Accounts'!S50</f>
        <v>0</v>
      </c>
      <c r="O70" s="731">
        <f ca="1">'O5 Details by Class &amp; Accounts'!T50</f>
        <v>0</v>
      </c>
      <c r="P70" s="731">
        <f ca="1">'O5 Details by Class &amp; Accounts'!U50</f>
        <v>0</v>
      </c>
      <c r="Q70" s="731">
        <f ca="1">'O5 Details by Class &amp; Accounts'!V50</f>
        <v>0</v>
      </c>
      <c r="R70" s="731">
        <f ca="1">'O5 Details by Class &amp; Accounts'!W50</f>
        <v>0</v>
      </c>
      <c r="S70" s="731">
        <f ca="1">'O5 Details by Class &amp; Accounts'!X50</f>
        <v>0</v>
      </c>
      <c r="T70" s="731">
        <f ca="1">'O5 Details by Class &amp; Accounts'!Y50</f>
        <v>0</v>
      </c>
      <c r="U70" s="731">
        <f ca="1">'O5 Details by Class &amp; Accounts'!Z50</f>
        <v>0</v>
      </c>
      <c r="V70" s="731">
        <f ca="1">'O5 Details by Class &amp; Accounts'!AA50</f>
        <v>0</v>
      </c>
      <c r="W70" s="731">
        <f ca="1">'O5 Details by Class &amp; Accounts'!AB50</f>
        <v>0</v>
      </c>
      <c r="X70" s="733">
        <f t="shared" si="3"/>
        <v>0</v>
      </c>
      <c r="Y70" s="731">
        <f ca="1">'O5 Details by Class &amp; Accounts'!AD50</f>
        <v>0</v>
      </c>
      <c r="Z70" s="731">
        <f ca="1">'O5 Details by Class &amp; Accounts'!AE50</f>
        <v>0</v>
      </c>
      <c r="AA70" s="731">
        <f ca="1">'O5 Details by Class &amp; Accounts'!AF50</f>
        <v>0</v>
      </c>
      <c r="AB70" s="731">
        <f ca="1">'O5 Details by Class &amp; Accounts'!AG50</f>
        <v>0</v>
      </c>
      <c r="AC70" s="731">
        <f ca="1">'O5 Details by Class &amp; Accounts'!AH50</f>
        <v>0</v>
      </c>
      <c r="AD70" s="731">
        <f ca="1">'O5 Details by Class &amp; Accounts'!AI50</f>
        <v>0</v>
      </c>
      <c r="AE70" s="731">
        <f ca="1">'O5 Details by Class &amp; Accounts'!AJ50</f>
        <v>0</v>
      </c>
      <c r="AF70" s="731">
        <f ca="1">'O5 Details by Class &amp; Accounts'!AK50</f>
        <v>0</v>
      </c>
      <c r="AG70" s="731">
        <f ca="1">'O5 Details by Class &amp; Accounts'!AL50</f>
        <v>0</v>
      </c>
      <c r="AH70" s="731">
        <f ca="1">'O5 Details by Class &amp; Accounts'!AM50</f>
        <v>0</v>
      </c>
      <c r="AI70" s="731">
        <f ca="1">'O5 Details by Class &amp; Accounts'!AN50</f>
        <v>0</v>
      </c>
      <c r="AJ70" s="731">
        <f ca="1">'O5 Details by Class &amp; Accounts'!AO50</f>
        <v>0</v>
      </c>
      <c r="AK70" s="731">
        <f ca="1">'O5 Details by Class &amp; Accounts'!AP50</f>
        <v>0</v>
      </c>
      <c r="AL70" s="731">
        <f ca="1">'O5 Details by Class &amp; Accounts'!AQ50</f>
        <v>0</v>
      </c>
      <c r="AM70" s="731">
        <f ca="1">'O5 Details by Class &amp; Accounts'!AR50</f>
        <v>0</v>
      </c>
      <c r="AN70" s="731">
        <f ca="1">'O5 Details by Class &amp; Accounts'!AS50</f>
        <v>0</v>
      </c>
      <c r="AO70" s="731">
        <f ca="1">'O5 Details by Class &amp; Accounts'!AT50</f>
        <v>0</v>
      </c>
      <c r="AP70" s="731">
        <f ca="1">'O5 Details by Class &amp; Accounts'!AU50</f>
        <v>0</v>
      </c>
      <c r="AQ70" s="731">
        <f ca="1">'O5 Details by Class &amp; Accounts'!AV50</f>
        <v>0</v>
      </c>
      <c r="AR70" s="731">
        <f ca="1">'O5 Details by Class &amp; Accounts'!AW50</f>
        <v>0</v>
      </c>
      <c r="AS70" s="733">
        <f t="shared" si="0"/>
        <v>0</v>
      </c>
      <c r="AV70" s="2102" t="s">
        <v>1142</v>
      </c>
    </row>
    <row r="71" spans="1:48" s="753" customFormat="1" ht="12.75">
      <c r="A71" s="1240" t="s">
        <v>146</v>
      </c>
      <c r="B71" s="1241" t="s">
        <v>1452</v>
      </c>
      <c r="C71" s="894"/>
      <c r="D71" s="731">
        <f ca="1">'O5 Details by Class &amp; Accounts'!I51</f>
        <v>1228028.6922350517</v>
      </c>
      <c r="E71" s="731">
        <f ca="1">'O5 Details by Class &amp; Accounts'!J51</f>
        <v>575887.81351455522</v>
      </c>
      <c r="F71" s="731">
        <f ca="1">'O5 Details by Class &amp; Accounts'!K51</f>
        <v>1452003.7657215078</v>
      </c>
      <c r="G71" s="731">
        <f ca="1">'O5 Details by Class &amp; Accounts'!L51</f>
        <v>0</v>
      </c>
      <c r="H71" s="731">
        <f ca="1">'O5 Details by Class &amp; Accounts'!M51</f>
        <v>0</v>
      </c>
      <c r="I71" s="731">
        <f ca="1">'O5 Details by Class &amp; Accounts'!N51</f>
        <v>0</v>
      </c>
      <c r="J71" s="731">
        <f ca="1">'O5 Details by Class &amp; Accounts'!O51</f>
        <v>0</v>
      </c>
      <c r="K71" s="731">
        <f ca="1">'O5 Details by Class &amp; Accounts'!P51</f>
        <v>0</v>
      </c>
      <c r="L71" s="731">
        <f ca="1">'O5 Details by Class &amp; Accounts'!Q51</f>
        <v>2204.7285288857302</v>
      </c>
      <c r="M71" s="731">
        <f ca="1">'O5 Details by Class &amp; Accounts'!R51</f>
        <v>0</v>
      </c>
      <c r="N71" s="731">
        <f ca="1">'O5 Details by Class &amp; Accounts'!S51</f>
        <v>0</v>
      </c>
      <c r="O71" s="731">
        <f ca="1">'O5 Details by Class &amp; Accounts'!T51</f>
        <v>0</v>
      </c>
      <c r="P71" s="731">
        <f ca="1">'O5 Details by Class &amp; Accounts'!U51</f>
        <v>0</v>
      </c>
      <c r="Q71" s="731">
        <f ca="1">'O5 Details by Class &amp; Accounts'!V51</f>
        <v>0</v>
      </c>
      <c r="R71" s="731">
        <f ca="1">'O5 Details by Class &amp; Accounts'!W51</f>
        <v>0</v>
      </c>
      <c r="S71" s="731">
        <f ca="1">'O5 Details by Class &amp; Accounts'!X51</f>
        <v>0</v>
      </c>
      <c r="T71" s="731">
        <f ca="1">'O5 Details by Class &amp; Accounts'!Y51</f>
        <v>0</v>
      </c>
      <c r="U71" s="731">
        <f ca="1">'O5 Details by Class &amp; Accounts'!Z51</f>
        <v>0</v>
      </c>
      <c r="V71" s="731">
        <f ca="1">'O5 Details by Class &amp; Accounts'!AA51</f>
        <v>0</v>
      </c>
      <c r="W71" s="731">
        <f ca="1">'O5 Details by Class &amp; Accounts'!AB51</f>
        <v>0</v>
      </c>
      <c r="X71" s="733">
        <f t="shared" si="3"/>
        <v>1754374.9999999998</v>
      </c>
      <c r="Y71" s="731">
        <f ca="1">'O5 Details by Class &amp; Accounts'!AD51</f>
        <v>1189779.728645307</v>
      </c>
      <c r="Z71" s="731">
        <f ca="1">'O5 Details by Class &amp; Accounts'!AE51</f>
        <v>141305.24430838734</v>
      </c>
      <c r="AA71" s="731">
        <f ca="1">'O5 Details by Class &amp; Accounts'!AF51</f>
        <v>16372.637163407238</v>
      </c>
      <c r="AB71" s="731">
        <f ca="1">'O5 Details by Class &amp; Accounts'!AG51</f>
        <v>0</v>
      </c>
      <c r="AC71" s="731">
        <f ca="1">'O5 Details by Class &amp; Accounts'!AH51</f>
        <v>0</v>
      </c>
      <c r="AD71" s="731">
        <f ca="1">'O5 Details by Class &amp; Accounts'!AI51</f>
        <v>0</v>
      </c>
      <c r="AE71" s="731">
        <f ca="1">'O5 Details by Class &amp; Accounts'!AJ51</f>
        <v>370835.01753551682</v>
      </c>
      <c r="AF71" s="731">
        <f ca="1">'O5 Details by Class &amp; Accounts'!AK51</f>
        <v>20335.44106283065</v>
      </c>
      <c r="AG71" s="731">
        <f ca="1">'O5 Details by Class &amp; Accounts'!AL51</f>
        <v>15746.931284550912</v>
      </c>
      <c r="AH71" s="731">
        <f ca="1">'O5 Details by Class &amp; Accounts'!AM51</f>
        <v>0</v>
      </c>
      <c r="AI71" s="731">
        <f ca="1">'O5 Details by Class &amp; Accounts'!AN51</f>
        <v>0</v>
      </c>
      <c r="AJ71" s="731">
        <f ca="1">'O5 Details by Class &amp; Accounts'!AO51</f>
        <v>0</v>
      </c>
      <c r="AK71" s="731">
        <f ca="1">'O5 Details by Class &amp; Accounts'!AP51</f>
        <v>0</v>
      </c>
      <c r="AL71" s="731">
        <f ca="1">'O5 Details by Class &amp; Accounts'!AQ51</f>
        <v>0</v>
      </c>
      <c r="AM71" s="731">
        <f ca="1">'O5 Details by Class &amp; Accounts'!AR51</f>
        <v>0</v>
      </c>
      <c r="AN71" s="731">
        <f ca="1">'O5 Details by Class &amp; Accounts'!AS51</f>
        <v>0</v>
      </c>
      <c r="AO71" s="731">
        <f ca="1">'O5 Details by Class &amp; Accounts'!AT51</f>
        <v>0</v>
      </c>
      <c r="AP71" s="731">
        <f ca="1">'O5 Details by Class &amp; Accounts'!AU51</f>
        <v>0</v>
      </c>
      <c r="AQ71" s="731">
        <f ca="1">'O5 Details by Class &amp; Accounts'!AV51</f>
        <v>0</v>
      </c>
      <c r="AR71" s="731">
        <f ca="1">'O5 Details by Class &amp; Accounts'!AW51</f>
        <v>0</v>
      </c>
      <c r="AS71" s="733">
        <f t="shared" si="0"/>
        <v>1754374.9999999998</v>
      </c>
      <c r="AV71" s="2102" t="s">
        <v>11</v>
      </c>
    </row>
    <row r="72" spans="1:48" s="753" customFormat="1" ht="12.75">
      <c r="A72" s="1240" t="s">
        <v>147</v>
      </c>
      <c r="B72" s="1241" t="s">
        <v>1453</v>
      </c>
      <c r="C72" s="894"/>
      <c r="D72" s="731">
        <f ca="1">'O5 Details by Class &amp; Accounts'!I52</f>
        <v>0</v>
      </c>
      <c r="E72" s="731">
        <f ca="1">'O5 Details by Class &amp; Accounts'!J52</f>
        <v>0</v>
      </c>
      <c r="F72" s="731">
        <f ca="1">'O5 Details by Class &amp; Accounts'!K52</f>
        <v>0</v>
      </c>
      <c r="G72" s="731">
        <f ca="1">'O5 Details by Class &amp; Accounts'!L52</f>
        <v>0</v>
      </c>
      <c r="H72" s="731">
        <f ca="1">'O5 Details by Class &amp; Accounts'!M52</f>
        <v>0</v>
      </c>
      <c r="I72" s="731">
        <f ca="1">'O5 Details by Class &amp; Accounts'!N52</f>
        <v>0</v>
      </c>
      <c r="J72" s="731">
        <f ca="1">'O5 Details by Class &amp; Accounts'!O52</f>
        <v>0</v>
      </c>
      <c r="K72" s="731">
        <f ca="1">'O5 Details by Class &amp; Accounts'!P52</f>
        <v>0</v>
      </c>
      <c r="L72" s="731">
        <f ca="1">'O5 Details by Class &amp; Accounts'!Q52</f>
        <v>0</v>
      </c>
      <c r="M72" s="731">
        <f ca="1">'O5 Details by Class &amp; Accounts'!R52</f>
        <v>0</v>
      </c>
      <c r="N72" s="731">
        <f ca="1">'O5 Details by Class &amp; Accounts'!S52</f>
        <v>0</v>
      </c>
      <c r="O72" s="731">
        <f ca="1">'O5 Details by Class &amp; Accounts'!T52</f>
        <v>0</v>
      </c>
      <c r="P72" s="731">
        <f ca="1">'O5 Details by Class &amp; Accounts'!U52</f>
        <v>0</v>
      </c>
      <c r="Q72" s="731">
        <f ca="1">'O5 Details by Class &amp; Accounts'!V52</f>
        <v>0</v>
      </c>
      <c r="R72" s="731">
        <f ca="1">'O5 Details by Class &amp; Accounts'!W52</f>
        <v>0</v>
      </c>
      <c r="S72" s="731">
        <f ca="1">'O5 Details by Class &amp; Accounts'!X52</f>
        <v>0</v>
      </c>
      <c r="T72" s="731">
        <f ca="1">'O5 Details by Class &amp; Accounts'!Y52</f>
        <v>0</v>
      </c>
      <c r="U72" s="731">
        <f ca="1">'O5 Details by Class &amp; Accounts'!Z52</f>
        <v>0</v>
      </c>
      <c r="V72" s="731">
        <f ca="1">'O5 Details by Class &amp; Accounts'!AA52</f>
        <v>0</v>
      </c>
      <c r="W72" s="731">
        <f ca="1">'O5 Details by Class &amp; Accounts'!AB52</f>
        <v>0</v>
      </c>
      <c r="X72" s="733">
        <f t="shared" si="3"/>
        <v>0</v>
      </c>
      <c r="Y72" s="731">
        <f ca="1">'O5 Details by Class &amp; Accounts'!AD52</f>
        <v>0</v>
      </c>
      <c r="Z72" s="731">
        <f ca="1">'O5 Details by Class &amp; Accounts'!AE52</f>
        <v>0</v>
      </c>
      <c r="AA72" s="731">
        <f ca="1">'O5 Details by Class &amp; Accounts'!AF52</f>
        <v>0</v>
      </c>
      <c r="AB72" s="731">
        <f ca="1">'O5 Details by Class &amp; Accounts'!AG52</f>
        <v>0</v>
      </c>
      <c r="AC72" s="731">
        <f ca="1">'O5 Details by Class &amp; Accounts'!AH52</f>
        <v>0</v>
      </c>
      <c r="AD72" s="731">
        <f ca="1">'O5 Details by Class &amp; Accounts'!AI52</f>
        <v>0</v>
      </c>
      <c r="AE72" s="731">
        <f ca="1">'O5 Details by Class &amp; Accounts'!AJ52</f>
        <v>0</v>
      </c>
      <c r="AF72" s="731">
        <f ca="1">'O5 Details by Class &amp; Accounts'!AK52</f>
        <v>0</v>
      </c>
      <c r="AG72" s="731">
        <f ca="1">'O5 Details by Class &amp; Accounts'!AL52</f>
        <v>0</v>
      </c>
      <c r="AH72" s="731">
        <f ca="1">'O5 Details by Class &amp; Accounts'!AM52</f>
        <v>0</v>
      </c>
      <c r="AI72" s="731">
        <f ca="1">'O5 Details by Class &amp; Accounts'!AN52</f>
        <v>0</v>
      </c>
      <c r="AJ72" s="731">
        <f ca="1">'O5 Details by Class &amp; Accounts'!AO52</f>
        <v>0</v>
      </c>
      <c r="AK72" s="731">
        <f ca="1">'O5 Details by Class &amp; Accounts'!AP52</f>
        <v>0</v>
      </c>
      <c r="AL72" s="731">
        <f ca="1">'O5 Details by Class &amp; Accounts'!AQ52</f>
        <v>0</v>
      </c>
      <c r="AM72" s="731">
        <f ca="1">'O5 Details by Class &amp; Accounts'!AR52</f>
        <v>0</v>
      </c>
      <c r="AN72" s="731">
        <f ca="1">'O5 Details by Class &amp; Accounts'!AS52</f>
        <v>0</v>
      </c>
      <c r="AO72" s="731">
        <f ca="1">'O5 Details by Class &amp; Accounts'!AT52</f>
        <v>0</v>
      </c>
      <c r="AP72" s="731">
        <f ca="1">'O5 Details by Class &amp; Accounts'!AU52</f>
        <v>0</v>
      </c>
      <c r="AQ72" s="731">
        <f ca="1">'O5 Details by Class &amp; Accounts'!AV52</f>
        <v>0</v>
      </c>
      <c r="AR72" s="731">
        <f ca="1">'O5 Details by Class &amp; Accounts'!AW52</f>
        <v>0</v>
      </c>
      <c r="AS72" s="733">
        <f t="shared" si="0"/>
        <v>0</v>
      </c>
      <c r="AV72" s="2102" t="s">
        <v>12</v>
      </c>
    </row>
    <row r="73" spans="1:48" s="753" customFormat="1" ht="12.75">
      <c r="A73" s="1242">
        <v>1840</v>
      </c>
      <c r="B73" s="1243" t="s">
        <v>76</v>
      </c>
      <c r="C73" s="733">
        <f>SUM(D73:W73)</f>
        <v>3258125.0000000005</v>
      </c>
      <c r="D73" s="731">
        <f ca="1">D70+D71+D72</f>
        <v>1228028.6922350517</v>
      </c>
      <c r="E73" s="731">
        <f t="shared" ref="E73:W73" si="19">E70+E71+E72</f>
        <v>575887.81351455522</v>
      </c>
      <c r="F73" s="731">
        <f t="shared" si="19"/>
        <v>1452003.7657215078</v>
      </c>
      <c r="G73" s="731">
        <f t="shared" si="19"/>
        <v>0</v>
      </c>
      <c r="H73" s="731">
        <f t="shared" si="19"/>
        <v>0</v>
      </c>
      <c r="I73" s="731">
        <f t="shared" si="19"/>
        <v>0</v>
      </c>
      <c r="J73" s="731">
        <f t="shared" si="19"/>
        <v>0</v>
      </c>
      <c r="K73" s="731">
        <f t="shared" si="19"/>
        <v>0</v>
      </c>
      <c r="L73" s="731">
        <f t="shared" si="19"/>
        <v>2204.7285288857302</v>
      </c>
      <c r="M73" s="731">
        <f t="shared" si="19"/>
        <v>0</v>
      </c>
      <c r="N73" s="731">
        <f t="shared" si="19"/>
        <v>0</v>
      </c>
      <c r="O73" s="731">
        <f t="shared" si="19"/>
        <v>0</v>
      </c>
      <c r="P73" s="731">
        <f t="shared" si="19"/>
        <v>0</v>
      </c>
      <c r="Q73" s="731">
        <f t="shared" si="19"/>
        <v>0</v>
      </c>
      <c r="R73" s="731">
        <f t="shared" si="19"/>
        <v>0</v>
      </c>
      <c r="S73" s="731">
        <f t="shared" si="19"/>
        <v>0</v>
      </c>
      <c r="T73" s="731">
        <f t="shared" si="19"/>
        <v>0</v>
      </c>
      <c r="U73" s="731">
        <f t="shared" si="19"/>
        <v>0</v>
      </c>
      <c r="V73" s="731">
        <f t="shared" si="19"/>
        <v>0</v>
      </c>
      <c r="W73" s="731">
        <f t="shared" si="19"/>
        <v>0</v>
      </c>
      <c r="X73" s="733">
        <f t="shared" si="3"/>
        <v>1754374.9999999998</v>
      </c>
      <c r="Y73" s="731">
        <f ca="1">Y70+Y71+Y72</f>
        <v>1189779.728645307</v>
      </c>
      <c r="Z73" s="731">
        <f t="shared" ref="Z73:AR73" si="20">Z70+Z71+Z72</f>
        <v>141305.24430838734</v>
      </c>
      <c r="AA73" s="731">
        <f t="shared" si="20"/>
        <v>16372.637163407238</v>
      </c>
      <c r="AB73" s="731">
        <f t="shared" si="20"/>
        <v>0</v>
      </c>
      <c r="AC73" s="731">
        <f t="shared" si="20"/>
        <v>0</v>
      </c>
      <c r="AD73" s="731">
        <f t="shared" si="20"/>
        <v>0</v>
      </c>
      <c r="AE73" s="731">
        <f t="shared" si="20"/>
        <v>370835.01753551682</v>
      </c>
      <c r="AF73" s="731">
        <f t="shared" si="20"/>
        <v>20335.44106283065</v>
      </c>
      <c r="AG73" s="731">
        <f t="shared" si="20"/>
        <v>15746.931284550912</v>
      </c>
      <c r="AH73" s="731">
        <f t="shared" si="20"/>
        <v>0</v>
      </c>
      <c r="AI73" s="731">
        <f t="shared" si="20"/>
        <v>0</v>
      </c>
      <c r="AJ73" s="731">
        <f t="shared" si="20"/>
        <v>0</v>
      </c>
      <c r="AK73" s="731">
        <f t="shared" si="20"/>
        <v>0</v>
      </c>
      <c r="AL73" s="731">
        <f t="shared" si="20"/>
        <v>0</v>
      </c>
      <c r="AM73" s="731">
        <f t="shared" si="20"/>
        <v>0</v>
      </c>
      <c r="AN73" s="731">
        <f t="shared" si="20"/>
        <v>0</v>
      </c>
      <c r="AO73" s="731">
        <f t="shared" si="20"/>
        <v>0</v>
      </c>
      <c r="AP73" s="731">
        <f t="shared" si="20"/>
        <v>0</v>
      </c>
      <c r="AQ73" s="731">
        <f t="shared" si="20"/>
        <v>0</v>
      </c>
      <c r="AR73" s="731">
        <f t="shared" si="20"/>
        <v>0</v>
      </c>
      <c r="AS73" s="733">
        <f t="shared" si="0"/>
        <v>5012500</v>
      </c>
      <c r="AV73" s="2102" t="e">
        <v>#N/A</v>
      </c>
    </row>
    <row r="74" spans="1:48" s="753" customFormat="1" ht="12.75">
      <c r="A74" s="290"/>
      <c r="B74" s="752"/>
      <c r="C74" s="894"/>
      <c r="D74" s="731"/>
      <c r="E74" s="731"/>
      <c r="F74" s="731"/>
      <c r="G74" s="731"/>
      <c r="H74" s="731"/>
      <c r="I74" s="731"/>
      <c r="J74" s="731"/>
      <c r="K74" s="731"/>
      <c r="L74" s="731"/>
      <c r="M74" s="731"/>
      <c r="N74" s="731"/>
      <c r="O74" s="731"/>
      <c r="P74" s="731"/>
      <c r="Q74" s="731"/>
      <c r="R74" s="731"/>
      <c r="S74" s="731"/>
      <c r="T74" s="731"/>
      <c r="U74" s="731"/>
      <c r="V74" s="731"/>
      <c r="W74" s="731"/>
      <c r="X74" s="733"/>
      <c r="Y74" s="731"/>
      <c r="Z74" s="731"/>
      <c r="AA74" s="731"/>
      <c r="AB74" s="731"/>
      <c r="AC74" s="731"/>
      <c r="AD74" s="731"/>
      <c r="AE74" s="731"/>
      <c r="AF74" s="731"/>
      <c r="AG74" s="731"/>
      <c r="AH74" s="731"/>
      <c r="AI74" s="731"/>
      <c r="AJ74" s="731"/>
      <c r="AK74" s="731"/>
      <c r="AL74" s="731"/>
      <c r="AM74" s="731"/>
      <c r="AN74" s="731"/>
      <c r="AO74" s="731"/>
      <c r="AP74" s="731"/>
      <c r="AQ74" s="731"/>
      <c r="AR74" s="731"/>
      <c r="AS74" s="894"/>
      <c r="AV74" s="2102" t="e">
        <v>#N/A</v>
      </c>
    </row>
    <row r="75" spans="1:48" s="753" customFormat="1" ht="25.5">
      <c r="A75" s="1263" t="s">
        <v>148</v>
      </c>
      <c r="B75" s="1264" t="s">
        <v>1454</v>
      </c>
      <c r="C75" s="1277"/>
      <c r="D75" s="1030">
        <f ca="1">'O5 Details by Class &amp; Accounts'!I54</f>
        <v>0</v>
      </c>
      <c r="E75" s="1030">
        <f ca="1">'O5 Details by Class &amp; Accounts'!J54</f>
        <v>0</v>
      </c>
      <c r="F75" s="1030">
        <f ca="1">'O5 Details by Class &amp; Accounts'!K54</f>
        <v>0</v>
      </c>
      <c r="G75" s="1030">
        <f ca="1">'O5 Details by Class &amp; Accounts'!L54</f>
        <v>0</v>
      </c>
      <c r="H75" s="1030">
        <f ca="1">'O5 Details by Class &amp; Accounts'!M54</f>
        <v>0</v>
      </c>
      <c r="I75" s="1030">
        <f ca="1">'O5 Details by Class &amp; Accounts'!N54</f>
        <v>0</v>
      </c>
      <c r="J75" s="1030">
        <f ca="1">'O5 Details by Class &amp; Accounts'!O54</f>
        <v>0</v>
      </c>
      <c r="K75" s="1030">
        <f ca="1">'O5 Details by Class &amp; Accounts'!P54</f>
        <v>0</v>
      </c>
      <c r="L75" s="1030">
        <f ca="1">'O5 Details by Class &amp; Accounts'!Q54</f>
        <v>0</v>
      </c>
      <c r="M75" s="1030">
        <f ca="1">'O5 Details by Class &amp; Accounts'!R54</f>
        <v>0</v>
      </c>
      <c r="N75" s="1030">
        <f ca="1">'O5 Details by Class &amp; Accounts'!S54</f>
        <v>0</v>
      </c>
      <c r="O75" s="1030">
        <f ca="1">'O5 Details by Class &amp; Accounts'!T54</f>
        <v>0</v>
      </c>
      <c r="P75" s="1030">
        <f ca="1">'O5 Details by Class &amp; Accounts'!U54</f>
        <v>0</v>
      </c>
      <c r="Q75" s="1030">
        <f ca="1">'O5 Details by Class &amp; Accounts'!V54</f>
        <v>0</v>
      </c>
      <c r="R75" s="1030">
        <f ca="1">'O5 Details by Class &amp; Accounts'!W54</f>
        <v>0</v>
      </c>
      <c r="S75" s="1030">
        <f ca="1">'O5 Details by Class &amp; Accounts'!X54</f>
        <v>0</v>
      </c>
      <c r="T75" s="1030">
        <f ca="1">'O5 Details by Class &amp; Accounts'!Y54</f>
        <v>0</v>
      </c>
      <c r="U75" s="1030">
        <f ca="1">'O5 Details by Class &amp; Accounts'!Z54</f>
        <v>0</v>
      </c>
      <c r="V75" s="1030">
        <f ca="1">'O5 Details by Class &amp; Accounts'!AA54</f>
        <v>0</v>
      </c>
      <c r="W75" s="1030">
        <f ca="1">'O5 Details by Class &amp; Accounts'!AB54</f>
        <v>0</v>
      </c>
      <c r="X75" s="1267">
        <f t="shared" si="3"/>
        <v>0</v>
      </c>
      <c r="Y75" s="1030">
        <f ca="1">'O5 Details by Class &amp; Accounts'!AD54</f>
        <v>0</v>
      </c>
      <c r="Z75" s="1030">
        <f ca="1">'O5 Details by Class &amp; Accounts'!AE54</f>
        <v>0</v>
      </c>
      <c r="AA75" s="1030">
        <f ca="1">'O5 Details by Class &amp; Accounts'!AF54</f>
        <v>0</v>
      </c>
      <c r="AB75" s="1030">
        <f ca="1">'O5 Details by Class &amp; Accounts'!AG54</f>
        <v>0</v>
      </c>
      <c r="AC75" s="1030">
        <f ca="1">'O5 Details by Class &amp; Accounts'!AH54</f>
        <v>0</v>
      </c>
      <c r="AD75" s="1030">
        <f ca="1">'O5 Details by Class &amp; Accounts'!AI54</f>
        <v>0</v>
      </c>
      <c r="AE75" s="1030">
        <f ca="1">'O5 Details by Class &amp; Accounts'!AJ54</f>
        <v>0</v>
      </c>
      <c r="AF75" s="1030">
        <f ca="1">'O5 Details by Class &amp; Accounts'!AK54</f>
        <v>0</v>
      </c>
      <c r="AG75" s="1030">
        <f ca="1">'O5 Details by Class &amp; Accounts'!AL54</f>
        <v>0</v>
      </c>
      <c r="AH75" s="1030">
        <f ca="1">'O5 Details by Class &amp; Accounts'!AM54</f>
        <v>0</v>
      </c>
      <c r="AI75" s="1030">
        <f ca="1">'O5 Details by Class &amp; Accounts'!AN54</f>
        <v>0</v>
      </c>
      <c r="AJ75" s="1030">
        <f ca="1">'O5 Details by Class &amp; Accounts'!AO54</f>
        <v>0</v>
      </c>
      <c r="AK75" s="1030">
        <f ca="1">'O5 Details by Class &amp; Accounts'!AP54</f>
        <v>0</v>
      </c>
      <c r="AL75" s="1030">
        <f ca="1">'O5 Details by Class &amp; Accounts'!AQ54</f>
        <v>0</v>
      </c>
      <c r="AM75" s="1030">
        <f ca="1">'O5 Details by Class &amp; Accounts'!AR54</f>
        <v>0</v>
      </c>
      <c r="AN75" s="1030">
        <f ca="1">'O5 Details by Class &amp; Accounts'!AS54</f>
        <v>0</v>
      </c>
      <c r="AO75" s="1030">
        <f ca="1">'O5 Details by Class &amp; Accounts'!AT54</f>
        <v>0</v>
      </c>
      <c r="AP75" s="1030">
        <f ca="1">'O5 Details by Class &amp; Accounts'!AU54</f>
        <v>0</v>
      </c>
      <c r="AQ75" s="1030">
        <f ca="1">'O5 Details by Class &amp; Accounts'!AV54</f>
        <v>0</v>
      </c>
      <c r="AR75" s="1030">
        <f ca="1">'O5 Details by Class &amp; Accounts'!AW54</f>
        <v>0</v>
      </c>
      <c r="AS75" s="1267">
        <f t="shared" si="0"/>
        <v>0</v>
      </c>
      <c r="AV75" s="2102" t="s">
        <v>1142</v>
      </c>
    </row>
    <row r="76" spans="1:48" s="753" customFormat="1" ht="25.5">
      <c r="A76" s="1268" t="s">
        <v>149</v>
      </c>
      <c r="B76" s="1269" t="s">
        <v>1455</v>
      </c>
      <c r="C76" s="1277"/>
      <c r="D76" s="1030">
        <f ca="1">'O5 Details by Class &amp; Accounts'!I55</f>
        <v>0</v>
      </c>
      <c r="E76" s="1030">
        <f ca="1">'O5 Details by Class &amp; Accounts'!J55</f>
        <v>0</v>
      </c>
      <c r="F76" s="1030">
        <f ca="1">'O5 Details by Class &amp; Accounts'!K55</f>
        <v>0</v>
      </c>
      <c r="G76" s="1030">
        <f ca="1">'O5 Details by Class &amp; Accounts'!L55</f>
        <v>0</v>
      </c>
      <c r="H76" s="1030">
        <f ca="1">'O5 Details by Class &amp; Accounts'!M55</f>
        <v>0</v>
      </c>
      <c r="I76" s="1030">
        <f ca="1">'O5 Details by Class &amp; Accounts'!N55</f>
        <v>0</v>
      </c>
      <c r="J76" s="1030">
        <f ca="1">'O5 Details by Class &amp; Accounts'!O55</f>
        <v>0</v>
      </c>
      <c r="K76" s="1030">
        <f ca="1">'O5 Details by Class &amp; Accounts'!P55</f>
        <v>0</v>
      </c>
      <c r="L76" s="1030">
        <f ca="1">'O5 Details by Class &amp; Accounts'!Q55</f>
        <v>0</v>
      </c>
      <c r="M76" s="1030">
        <f ca="1">'O5 Details by Class &amp; Accounts'!R55</f>
        <v>0</v>
      </c>
      <c r="N76" s="1030">
        <f ca="1">'O5 Details by Class &amp; Accounts'!S55</f>
        <v>0</v>
      </c>
      <c r="O76" s="1030">
        <f ca="1">'O5 Details by Class &amp; Accounts'!T55</f>
        <v>0</v>
      </c>
      <c r="P76" s="1030">
        <f ca="1">'O5 Details by Class &amp; Accounts'!U55</f>
        <v>0</v>
      </c>
      <c r="Q76" s="1030">
        <f ca="1">'O5 Details by Class &amp; Accounts'!V55</f>
        <v>0</v>
      </c>
      <c r="R76" s="1030">
        <f ca="1">'O5 Details by Class &amp; Accounts'!W55</f>
        <v>0</v>
      </c>
      <c r="S76" s="1030">
        <f ca="1">'O5 Details by Class &amp; Accounts'!X55</f>
        <v>0</v>
      </c>
      <c r="T76" s="1030">
        <f ca="1">'O5 Details by Class &amp; Accounts'!Y55</f>
        <v>0</v>
      </c>
      <c r="U76" s="1030">
        <f ca="1">'O5 Details by Class &amp; Accounts'!Z55</f>
        <v>0</v>
      </c>
      <c r="V76" s="1030">
        <f ca="1">'O5 Details by Class &amp; Accounts'!AA55</f>
        <v>0</v>
      </c>
      <c r="W76" s="1030">
        <f ca="1">'O5 Details by Class &amp; Accounts'!AB55</f>
        <v>0</v>
      </c>
      <c r="X76" s="1267">
        <f t="shared" si="3"/>
        <v>0</v>
      </c>
      <c r="Y76" s="1030">
        <f ca="1">'O5 Details by Class &amp; Accounts'!AD55</f>
        <v>0</v>
      </c>
      <c r="Z76" s="1030">
        <f ca="1">'O5 Details by Class &amp; Accounts'!AE55</f>
        <v>0</v>
      </c>
      <c r="AA76" s="1030">
        <f ca="1">'O5 Details by Class &amp; Accounts'!AF55</f>
        <v>0</v>
      </c>
      <c r="AB76" s="1030">
        <f ca="1">'O5 Details by Class &amp; Accounts'!AG55</f>
        <v>0</v>
      </c>
      <c r="AC76" s="1030">
        <f ca="1">'O5 Details by Class &amp; Accounts'!AH55</f>
        <v>0</v>
      </c>
      <c r="AD76" s="1030">
        <f ca="1">'O5 Details by Class &amp; Accounts'!AI55</f>
        <v>0</v>
      </c>
      <c r="AE76" s="1030">
        <f ca="1">'O5 Details by Class &amp; Accounts'!AJ55</f>
        <v>0</v>
      </c>
      <c r="AF76" s="1030">
        <f ca="1">'O5 Details by Class &amp; Accounts'!AK55</f>
        <v>0</v>
      </c>
      <c r="AG76" s="1030">
        <f ca="1">'O5 Details by Class &amp; Accounts'!AL55</f>
        <v>0</v>
      </c>
      <c r="AH76" s="1030">
        <f ca="1">'O5 Details by Class &amp; Accounts'!AM55</f>
        <v>0</v>
      </c>
      <c r="AI76" s="1030">
        <f ca="1">'O5 Details by Class &amp; Accounts'!AN55</f>
        <v>0</v>
      </c>
      <c r="AJ76" s="1030">
        <f ca="1">'O5 Details by Class &amp; Accounts'!AO55</f>
        <v>0</v>
      </c>
      <c r="AK76" s="1030">
        <f ca="1">'O5 Details by Class &amp; Accounts'!AP55</f>
        <v>0</v>
      </c>
      <c r="AL76" s="1030">
        <f ca="1">'O5 Details by Class &amp; Accounts'!AQ55</f>
        <v>0</v>
      </c>
      <c r="AM76" s="1030">
        <f ca="1">'O5 Details by Class &amp; Accounts'!AR55</f>
        <v>0</v>
      </c>
      <c r="AN76" s="1030">
        <f ca="1">'O5 Details by Class &amp; Accounts'!AS55</f>
        <v>0</v>
      </c>
      <c r="AO76" s="1030">
        <f ca="1">'O5 Details by Class &amp; Accounts'!AT55</f>
        <v>0</v>
      </c>
      <c r="AP76" s="1030">
        <f ca="1">'O5 Details by Class &amp; Accounts'!AU55</f>
        <v>0</v>
      </c>
      <c r="AQ76" s="1030">
        <f ca="1">'O5 Details by Class &amp; Accounts'!AV55</f>
        <v>0</v>
      </c>
      <c r="AR76" s="1030">
        <f ca="1">'O5 Details by Class &amp; Accounts'!AW55</f>
        <v>0</v>
      </c>
      <c r="AS76" s="1267">
        <f t="shared" si="0"/>
        <v>0</v>
      </c>
      <c r="AV76" s="2102" t="s">
        <v>11</v>
      </c>
    </row>
    <row r="77" spans="1:48" s="753" customFormat="1" ht="25.5">
      <c r="A77" s="1268" t="s">
        <v>150</v>
      </c>
      <c r="B77" s="1269" t="s">
        <v>1456</v>
      </c>
      <c r="C77" s="1277"/>
      <c r="D77" s="1030">
        <f ca="1">'O5 Details by Class &amp; Accounts'!I56</f>
        <v>0</v>
      </c>
      <c r="E77" s="1030">
        <f ca="1">'O5 Details by Class &amp; Accounts'!J56</f>
        <v>0</v>
      </c>
      <c r="F77" s="1030">
        <f ca="1">'O5 Details by Class &amp; Accounts'!K56</f>
        <v>0</v>
      </c>
      <c r="G77" s="1030">
        <f ca="1">'O5 Details by Class &amp; Accounts'!L56</f>
        <v>0</v>
      </c>
      <c r="H77" s="1030">
        <f ca="1">'O5 Details by Class &amp; Accounts'!M56</f>
        <v>0</v>
      </c>
      <c r="I77" s="1030">
        <f ca="1">'O5 Details by Class &amp; Accounts'!N56</f>
        <v>0</v>
      </c>
      <c r="J77" s="1030">
        <f ca="1">'O5 Details by Class &amp; Accounts'!O56</f>
        <v>0</v>
      </c>
      <c r="K77" s="1030">
        <f ca="1">'O5 Details by Class &amp; Accounts'!P56</f>
        <v>0</v>
      </c>
      <c r="L77" s="1030">
        <f ca="1">'O5 Details by Class &amp; Accounts'!Q56</f>
        <v>0</v>
      </c>
      <c r="M77" s="1030">
        <f ca="1">'O5 Details by Class &amp; Accounts'!R56</f>
        <v>0</v>
      </c>
      <c r="N77" s="1030">
        <f ca="1">'O5 Details by Class &amp; Accounts'!S56</f>
        <v>0</v>
      </c>
      <c r="O77" s="1030">
        <f ca="1">'O5 Details by Class &amp; Accounts'!T56</f>
        <v>0</v>
      </c>
      <c r="P77" s="1030">
        <f ca="1">'O5 Details by Class &amp; Accounts'!U56</f>
        <v>0</v>
      </c>
      <c r="Q77" s="1030">
        <f ca="1">'O5 Details by Class &amp; Accounts'!V56</f>
        <v>0</v>
      </c>
      <c r="R77" s="1030">
        <f ca="1">'O5 Details by Class &amp; Accounts'!W56</f>
        <v>0</v>
      </c>
      <c r="S77" s="1030">
        <f ca="1">'O5 Details by Class &amp; Accounts'!X56</f>
        <v>0</v>
      </c>
      <c r="T77" s="1030">
        <f ca="1">'O5 Details by Class &amp; Accounts'!Y56</f>
        <v>0</v>
      </c>
      <c r="U77" s="1030">
        <f ca="1">'O5 Details by Class &amp; Accounts'!Z56</f>
        <v>0</v>
      </c>
      <c r="V77" s="1030">
        <f ca="1">'O5 Details by Class &amp; Accounts'!AA56</f>
        <v>0</v>
      </c>
      <c r="W77" s="1030">
        <f ca="1">'O5 Details by Class &amp; Accounts'!AB56</f>
        <v>0</v>
      </c>
      <c r="X77" s="1267">
        <f t="shared" si="3"/>
        <v>0</v>
      </c>
      <c r="Y77" s="1030">
        <f ca="1">'O5 Details by Class &amp; Accounts'!AD56</f>
        <v>0</v>
      </c>
      <c r="Z77" s="1030">
        <f ca="1">'O5 Details by Class &amp; Accounts'!AE56</f>
        <v>0</v>
      </c>
      <c r="AA77" s="1030">
        <f ca="1">'O5 Details by Class &amp; Accounts'!AF56</f>
        <v>0</v>
      </c>
      <c r="AB77" s="1030">
        <f ca="1">'O5 Details by Class &amp; Accounts'!AG56</f>
        <v>0</v>
      </c>
      <c r="AC77" s="1030">
        <f ca="1">'O5 Details by Class &amp; Accounts'!AH56</f>
        <v>0</v>
      </c>
      <c r="AD77" s="1030">
        <f ca="1">'O5 Details by Class &amp; Accounts'!AI56</f>
        <v>0</v>
      </c>
      <c r="AE77" s="1030">
        <f ca="1">'O5 Details by Class &amp; Accounts'!AJ56</f>
        <v>0</v>
      </c>
      <c r="AF77" s="1030">
        <f ca="1">'O5 Details by Class &amp; Accounts'!AK56</f>
        <v>0</v>
      </c>
      <c r="AG77" s="1030">
        <f ca="1">'O5 Details by Class &amp; Accounts'!AL56</f>
        <v>0</v>
      </c>
      <c r="AH77" s="1030">
        <f ca="1">'O5 Details by Class &amp; Accounts'!AM56</f>
        <v>0</v>
      </c>
      <c r="AI77" s="1030">
        <f ca="1">'O5 Details by Class &amp; Accounts'!AN56</f>
        <v>0</v>
      </c>
      <c r="AJ77" s="1030">
        <f ca="1">'O5 Details by Class &amp; Accounts'!AO56</f>
        <v>0</v>
      </c>
      <c r="AK77" s="1030">
        <f ca="1">'O5 Details by Class &amp; Accounts'!AP56</f>
        <v>0</v>
      </c>
      <c r="AL77" s="1030">
        <f ca="1">'O5 Details by Class &amp; Accounts'!AQ56</f>
        <v>0</v>
      </c>
      <c r="AM77" s="1030">
        <f ca="1">'O5 Details by Class &amp; Accounts'!AR56</f>
        <v>0</v>
      </c>
      <c r="AN77" s="1030">
        <f ca="1">'O5 Details by Class &amp; Accounts'!AS56</f>
        <v>0</v>
      </c>
      <c r="AO77" s="1030">
        <f ca="1">'O5 Details by Class &amp; Accounts'!AT56</f>
        <v>0</v>
      </c>
      <c r="AP77" s="1030">
        <f ca="1">'O5 Details by Class &amp; Accounts'!AU56</f>
        <v>0</v>
      </c>
      <c r="AQ77" s="1030">
        <f ca="1">'O5 Details by Class &amp; Accounts'!AV56</f>
        <v>0</v>
      </c>
      <c r="AR77" s="1030">
        <f ca="1">'O5 Details by Class &amp; Accounts'!AW56</f>
        <v>0</v>
      </c>
      <c r="AS77" s="1267">
        <f t="shared" si="0"/>
        <v>0</v>
      </c>
      <c r="AV77" s="2102" t="s">
        <v>12</v>
      </c>
    </row>
    <row r="78" spans="1:48" s="753" customFormat="1" ht="12.75">
      <c r="A78" s="1270">
        <v>1845</v>
      </c>
      <c r="B78" s="1271" t="s">
        <v>76</v>
      </c>
      <c r="C78" s="1267">
        <f>SUM(D78:W78)</f>
        <v>0</v>
      </c>
      <c r="D78" s="1030">
        <f>D75+D76+D77</f>
        <v>0</v>
      </c>
      <c r="E78" s="1030">
        <f t="shared" ref="E78:W78" si="21">E75+E76+E77</f>
        <v>0</v>
      </c>
      <c r="F78" s="1030">
        <f t="shared" si="21"/>
        <v>0</v>
      </c>
      <c r="G78" s="1030">
        <f t="shared" si="21"/>
        <v>0</v>
      </c>
      <c r="H78" s="1030">
        <f t="shared" si="21"/>
        <v>0</v>
      </c>
      <c r="I78" s="1030">
        <f t="shared" si="21"/>
        <v>0</v>
      </c>
      <c r="J78" s="1030">
        <f t="shared" si="21"/>
        <v>0</v>
      </c>
      <c r="K78" s="1030">
        <f t="shared" si="21"/>
        <v>0</v>
      </c>
      <c r="L78" s="1030">
        <f t="shared" si="21"/>
        <v>0</v>
      </c>
      <c r="M78" s="1030">
        <f t="shared" si="21"/>
        <v>0</v>
      </c>
      <c r="N78" s="1030">
        <f t="shared" si="21"/>
        <v>0</v>
      </c>
      <c r="O78" s="1030">
        <f t="shared" si="21"/>
        <v>0</v>
      </c>
      <c r="P78" s="1030">
        <f t="shared" si="21"/>
        <v>0</v>
      </c>
      <c r="Q78" s="1030">
        <f t="shared" si="21"/>
        <v>0</v>
      </c>
      <c r="R78" s="1030">
        <f t="shared" si="21"/>
        <v>0</v>
      </c>
      <c r="S78" s="1030">
        <f t="shared" si="21"/>
        <v>0</v>
      </c>
      <c r="T78" s="1030">
        <f t="shared" si="21"/>
        <v>0</v>
      </c>
      <c r="U78" s="1030">
        <f t="shared" si="21"/>
        <v>0</v>
      </c>
      <c r="V78" s="1030">
        <f t="shared" si="21"/>
        <v>0</v>
      </c>
      <c r="W78" s="1030">
        <f t="shared" si="21"/>
        <v>0</v>
      </c>
      <c r="X78" s="1267">
        <f t="shared" si="3"/>
        <v>0</v>
      </c>
      <c r="Y78" s="1030">
        <f>Y75+Y76+Y77</f>
        <v>0</v>
      </c>
      <c r="Z78" s="1030">
        <f t="shared" ref="Z78:AR78" si="22">Z75+Z76+Z77</f>
        <v>0</v>
      </c>
      <c r="AA78" s="1030">
        <f t="shared" si="22"/>
        <v>0</v>
      </c>
      <c r="AB78" s="1030">
        <f t="shared" si="22"/>
        <v>0</v>
      </c>
      <c r="AC78" s="1030">
        <f t="shared" si="22"/>
        <v>0</v>
      </c>
      <c r="AD78" s="1030">
        <f t="shared" si="22"/>
        <v>0</v>
      </c>
      <c r="AE78" s="1030">
        <f t="shared" si="22"/>
        <v>0</v>
      </c>
      <c r="AF78" s="1030">
        <f t="shared" si="22"/>
        <v>0</v>
      </c>
      <c r="AG78" s="1030">
        <f t="shared" si="22"/>
        <v>0</v>
      </c>
      <c r="AH78" s="1030">
        <f t="shared" si="22"/>
        <v>0</v>
      </c>
      <c r="AI78" s="1030">
        <f t="shared" si="22"/>
        <v>0</v>
      </c>
      <c r="AJ78" s="1030">
        <f t="shared" si="22"/>
        <v>0</v>
      </c>
      <c r="AK78" s="1030">
        <f t="shared" si="22"/>
        <v>0</v>
      </c>
      <c r="AL78" s="1030">
        <f t="shared" si="22"/>
        <v>0</v>
      </c>
      <c r="AM78" s="1030">
        <f t="shared" si="22"/>
        <v>0</v>
      </c>
      <c r="AN78" s="1030">
        <f t="shared" si="22"/>
        <v>0</v>
      </c>
      <c r="AO78" s="1030">
        <f t="shared" si="22"/>
        <v>0</v>
      </c>
      <c r="AP78" s="1030">
        <f t="shared" si="22"/>
        <v>0</v>
      </c>
      <c r="AQ78" s="1030">
        <f t="shared" si="22"/>
        <v>0</v>
      </c>
      <c r="AR78" s="1030">
        <f t="shared" si="22"/>
        <v>0</v>
      </c>
      <c r="AS78" s="1267">
        <f t="shared" si="0"/>
        <v>0</v>
      </c>
      <c r="AV78" s="2102" t="e">
        <v>#N/A</v>
      </c>
    </row>
    <row r="79" spans="1:48" s="753" customFormat="1" ht="12.75">
      <c r="A79" s="794"/>
      <c r="B79" s="759"/>
      <c r="C79" s="733"/>
      <c r="D79" s="731"/>
      <c r="E79" s="731"/>
      <c r="F79" s="731"/>
      <c r="G79" s="731"/>
      <c r="H79" s="731"/>
      <c r="I79" s="731"/>
      <c r="J79" s="731"/>
      <c r="K79" s="731"/>
      <c r="L79" s="731"/>
      <c r="M79" s="731"/>
      <c r="N79" s="731"/>
      <c r="O79" s="731"/>
      <c r="P79" s="731"/>
      <c r="Q79" s="731"/>
      <c r="R79" s="731"/>
      <c r="S79" s="731"/>
      <c r="T79" s="731"/>
      <c r="U79" s="731"/>
      <c r="V79" s="731"/>
      <c r="W79" s="731"/>
      <c r="X79" s="733"/>
      <c r="Y79" s="731"/>
      <c r="Z79" s="731"/>
      <c r="AA79" s="731"/>
      <c r="AB79" s="731"/>
      <c r="AC79" s="731"/>
      <c r="AD79" s="731"/>
      <c r="AE79" s="731"/>
      <c r="AF79" s="731"/>
      <c r="AG79" s="731"/>
      <c r="AH79" s="731"/>
      <c r="AI79" s="731"/>
      <c r="AJ79" s="731"/>
      <c r="AK79" s="731"/>
      <c r="AL79" s="731"/>
      <c r="AM79" s="731"/>
      <c r="AN79" s="731"/>
      <c r="AO79" s="731"/>
      <c r="AP79" s="731"/>
      <c r="AQ79" s="731"/>
      <c r="AR79" s="731"/>
      <c r="AS79" s="894"/>
      <c r="AV79" s="2102" t="e">
        <v>#N/A</v>
      </c>
    </row>
    <row r="80" spans="1:48" s="753" customFormat="1" ht="12.75">
      <c r="A80" s="794" t="s">
        <v>951</v>
      </c>
      <c r="B80" s="759" t="s">
        <v>76</v>
      </c>
      <c r="C80" s="733">
        <f>C73+C78</f>
        <v>3258125.0000000005</v>
      </c>
      <c r="D80" s="731">
        <f t="shared" ref="D80:AR80" si="23">D73+D78</f>
        <v>1228028.6922350517</v>
      </c>
      <c r="E80" s="731">
        <f t="shared" si="23"/>
        <v>575887.81351455522</v>
      </c>
      <c r="F80" s="731">
        <f t="shared" si="23"/>
        <v>1452003.7657215078</v>
      </c>
      <c r="G80" s="731">
        <f t="shared" si="23"/>
        <v>0</v>
      </c>
      <c r="H80" s="731">
        <f t="shared" si="23"/>
        <v>0</v>
      </c>
      <c r="I80" s="731">
        <f t="shared" si="23"/>
        <v>0</v>
      </c>
      <c r="J80" s="731">
        <f t="shared" si="23"/>
        <v>0</v>
      </c>
      <c r="K80" s="731">
        <f t="shared" si="23"/>
        <v>0</v>
      </c>
      <c r="L80" s="731">
        <f t="shared" si="23"/>
        <v>2204.7285288857302</v>
      </c>
      <c r="M80" s="731">
        <f t="shared" si="23"/>
        <v>0</v>
      </c>
      <c r="N80" s="731">
        <f t="shared" si="23"/>
        <v>0</v>
      </c>
      <c r="O80" s="731">
        <f t="shared" si="23"/>
        <v>0</v>
      </c>
      <c r="P80" s="731">
        <f t="shared" si="23"/>
        <v>0</v>
      </c>
      <c r="Q80" s="731">
        <f t="shared" si="23"/>
        <v>0</v>
      </c>
      <c r="R80" s="731">
        <f t="shared" si="23"/>
        <v>0</v>
      </c>
      <c r="S80" s="731">
        <f t="shared" si="23"/>
        <v>0</v>
      </c>
      <c r="T80" s="731">
        <f t="shared" si="23"/>
        <v>0</v>
      </c>
      <c r="U80" s="731">
        <f t="shared" si="23"/>
        <v>0</v>
      </c>
      <c r="V80" s="731">
        <f t="shared" si="23"/>
        <v>0</v>
      </c>
      <c r="W80" s="731">
        <f t="shared" si="23"/>
        <v>0</v>
      </c>
      <c r="X80" s="733">
        <f t="shared" si="23"/>
        <v>1754374.9999999998</v>
      </c>
      <c r="Y80" s="731">
        <f t="shared" si="23"/>
        <v>1189779.728645307</v>
      </c>
      <c r="Z80" s="731">
        <f t="shared" si="23"/>
        <v>141305.24430838734</v>
      </c>
      <c r="AA80" s="731">
        <f t="shared" si="23"/>
        <v>16372.637163407238</v>
      </c>
      <c r="AB80" s="731">
        <f t="shared" si="23"/>
        <v>0</v>
      </c>
      <c r="AC80" s="731">
        <f t="shared" si="23"/>
        <v>0</v>
      </c>
      <c r="AD80" s="731">
        <f t="shared" si="23"/>
        <v>0</v>
      </c>
      <c r="AE80" s="731">
        <f t="shared" si="23"/>
        <v>370835.01753551682</v>
      </c>
      <c r="AF80" s="731">
        <f t="shared" si="23"/>
        <v>20335.44106283065</v>
      </c>
      <c r="AG80" s="731">
        <f t="shared" si="23"/>
        <v>15746.931284550912</v>
      </c>
      <c r="AH80" s="731">
        <f t="shared" si="23"/>
        <v>0</v>
      </c>
      <c r="AI80" s="731">
        <f t="shared" si="23"/>
        <v>0</v>
      </c>
      <c r="AJ80" s="731">
        <f t="shared" si="23"/>
        <v>0</v>
      </c>
      <c r="AK80" s="731">
        <f t="shared" si="23"/>
        <v>0</v>
      </c>
      <c r="AL80" s="731">
        <f t="shared" si="23"/>
        <v>0</v>
      </c>
      <c r="AM80" s="731">
        <f t="shared" si="23"/>
        <v>0</v>
      </c>
      <c r="AN80" s="731">
        <f t="shared" si="23"/>
        <v>0</v>
      </c>
      <c r="AO80" s="731">
        <f t="shared" si="23"/>
        <v>0</v>
      </c>
      <c r="AP80" s="731">
        <f t="shared" si="23"/>
        <v>0</v>
      </c>
      <c r="AQ80" s="731">
        <f t="shared" si="23"/>
        <v>0</v>
      </c>
      <c r="AR80" s="731">
        <f t="shared" si="23"/>
        <v>0</v>
      </c>
      <c r="AS80" s="733">
        <f t="shared" si="0"/>
        <v>5012500</v>
      </c>
      <c r="AV80" s="2102" t="e">
        <v>#N/A</v>
      </c>
    </row>
    <row r="81" spans="1:48" s="753" customFormat="1" ht="12.75">
      <c r="A81" s="290"/>
      <c r="B81" s="752"/>
      <c r="C81" s="894"/>
      <c r="D81" s="731"/>
      <c r="E81" s="731"/>
      <c r="F81" s="731"/>
      <c r="G81" s="731"/>
      <c r="H81" s="731"/>
      <c r="I81" s="731"/>
      <c r="J81" s="731"/>
      <c r="K81" s="731"/>
      <c r="L81" s="731"/>
      <c r="M81" s="731"/>
      <c r="N81" s="731"/>
      <c r="O81" s="731"/>
      <c r="P81" s="731"/>
      <c r="Q81" s="731"/>
      <c r="R81" s="731"/>
      <c r="S81" s="731"/>
      <c r="T81" s="731"/>
      <c r="U81" s="731"/>
      <c r="V81" s="731"/>
      <c r="W81" s="731"/>
      <c r="X81" s="733"/>
      <c r="Y81" s="731"/>
      <c r="Z81" s="731"/>
      <c r="AA81" s="731"/>
      <c r="AB81" s="731"/>
      <c r="AC81" s="731"/>
      <c r="AD81" s="731"/>
      <c r="AE81" s="731"/>
      <c r="AF81" s="731"/>
      <c r="AG81" s="731"/>
      <c r="AH81" s="731"/>
      <c r="AI81" s="731"/>
      <c r="AJ81" s="731"/>
      <c r="AK81" s="731"/>
      <c r="AL81" s="731"/>
      <c r="AM81" s="731"/>
      <c r="AN81" s="731"/>
      <c r="AO81" s="731"/>
      <c r="AP81" s="731"/>
      <c r="AQ81" s="731"/>
      <c r="AR81" s="731"/>
      <c r="AS81" s="894"/>
      <c r="AV81" s="2102" t="e">
        <v>#N/A</v>
      </c>
    </row>
    <row r="82" spans="1:48" s="753" customFormat="1" ht="12.75">
      <c r="A82" s="1278">
        <v>1850</v>
      </c>
      <c r="B82" s="1279" t="s">
        <v>428</v>
      </c>
      <c r="C82" s="1267">
        <f>SUM(D82:W82)</f>
        <v>2956449.9999999995</v>
      </c>
      <c r="D82" s="1030">
        <f ca="1">'O5 Details by Class &amp; Accounts'!I57</f>
        <v>1464502.5629097533</v>
      </c>
      <c r="E82" s="1030">
        <f ca="1">'O5 Details by Class &amp; Accounts'!J57</f>
        <v>699170.37168731133</v>
      </c>
      <c r="F82" s="1030">
        <f ca="1">'O5 Details by Class &amp; Accounts'!K57</f>
        <v>790012.63587550307</v>
      </c>
      <c r="G82" s="1030">
        <f ca="1">'O5 Details by Class &amp; Accounts'!L57</f>
        <v>0</v>
      </c>
      <c r="H82" s="1030">
        <f ca="1">'O5 Details by Class &amp; Accounts'!M57</f>
        <v>0</v>
      </c>
      <c r="I82" s="1030">
        <f ca="1">'O5 Details by Class &amp; Accounts'!N57</f>
        <v>0</v>
      </c>
      <c r="J82" s="1030">
        <f ca="1">'O5 Details by Class &amp; Accounts'!O57</f>
        <v>0</v>
      </c>
      <c r="K82" s="1030">
        <f ca="1">'O5 Details by Class &amp; Accounts'!P57</f>
        <v>0</v>
      </c>
      <c r="L82" s="1030">
        <f ca="1">'O5 Details by Class &amp; Accounts'!Q57</f>
        <v>2764.4295274319411</v>
      </c>
      <c r="M82" s="1030">
        <f ca="1">'O5 Details by Class &amp; Accounts'!R57</f>
        <v>0</v>
      </c>
      <c r="N82" s="1030">
        <f ca="1">'O5 Details by Class &amp; Accounts'!S57</f>
        <v>0</v>
      </c>
      <c r="O82" s="1030">
        <f ca="1">'O5 Details by Class &amp; Accounts'!T57</f>
        <v>0</v>
      </c>
      <c r="P82" s="1030">
        <f ca="1">'O5 Details by Class &amp; Accounts'!U57</f>
        <v>0</v>
      </c>
      <c r="Q82" s="1030">
        <f ca="1">'O5 Details by Class &amp; Accounts'!V57</f>
        <v>0</v>
      </c>
      <c r="R82" s="1030">
        <f ca="1">'O5 Details by Class &amp; Accounts'!W57</f>
        <v>0</v>
      </c>
      <c r="S82" s="1030">
        <f ca="1">'O5 Details by Class &amp; Accounts'!X57</f>
        <v>0</v>
      </c>
      <c r="T82" s="1030">
        <f ca="1">'O5 Details by Class &amp; Accounts'!Y57</f>
        <v>0</v>
      </c>
      <c r="U82" s="1030">
        <f ca="1">'O5 Details by Class &amp; Accounts'!Z57</f>
        <v>0</v>
      </c>
      <c r="V82" s="1030">
        <f ca="1">'O5 Details by Class &amp; Accounts'!AA57</f>
        <v>0</v>
      </c>
      <c r="W82" s="1030">
        <f ca="1">'O5 Details by Class &amp; Accounts'!AB57</f>
        <v>0</v>
      </c>
      <c r="X82" s="1267">
        <f t="shared" si="3"/>
        <v>1267050.0000000002</v>
      </c>
      <c r="Y82" s="1030">
        <f ca="1">'O5 Details by Class &amp; Accounts'!AD57</f>
        <v>848402.67498755024</v>
      </c>
      <c r="Z82" s="1030">
        <f ca="1">'O5 Details by Class &amp; Accounts'!AE57</f>
        <v>103401.24836153488</v>
      </c>
      <c r="AA82" s="1030">
        <f ca="1">'O5 Details by Class &amp; Accounts'!AF57</f>
        <v>9965.612288383556</v>
      </c>
      <c r="AB82" s="1030">
        <f ca="1">'O5 Details by Class &amp; Accounts'!AG57</f>
        <v>0</v>
      </c>
      <c r="AC82" s="1030">
        <f ca="1">'O5 Details by Class &amp; Accounts'!AH57</f>
        <v>0</v>
      </c>
      <c r="AD82" s="1030">
        <f ca="1">'O5 Details by Class &amp; Accounts'!AI57</f>
        <v>0</v>
      </c>
      <c r="AE82" s="1030">
        <f ca="1">'O5 Details by Class &amp; Accounts'!AJ57</f>
        <v>278210.48981885228</v>
      </c>
      <c r="AF82" s="1030">
        <f ca="1">'O5 Details by Class &amp; Accounts'!AK57</f>
        <v>15256.199526061924</v>
      </c>
      <c r="AG82" s="1030">
        <f ca="1">'O5 Details by Class &amp; Accounts'!AL57</f>
        <v>11813.775017617181</v>
      </c>
      <c r="AH82" s="1030">
        <f ca="1">'O5 Details by Class &amp; Accounts'!AM57</f>
        <v>0</v>
      </c>
      <c r="AI82" s="1030">
        <f ca="1">'O5 Details by Class &amp; Accounts'!AN57</f>
        <v>0</v>
      </c>
      <c r="AJ82" s="1030">
        <f ca="1">'O5 Details by Class &amp; Accounts'!AO57</f>
        <v>0</v>
      </c>
      <c r="AK82" s="1030">
        <f ca="1">'O5 Details by Class &amp; Accounts'!AP57</f>
        <v>0</v>
      </c>
      <c r="AL82" s="1030">
        <f ca="1">'O5 Details by Class &amp; Accounts'!AQ57</f>
        <v>0</v>
      </c>
      <c r="AM82" s="1030">
        <f ca="1">'O5 Details by Class &amp; Accounts'!AR57</f>
        <v>0</v>
      </c>
      <c r="AN82" s="1030">
        <f ca="1">'O5 Details by Class &amp; Accounts'!AS57</f>
        <v>0</v>
      </c>
      <c r="AO82" s="1030">
        <f ca="1">'O5 Details by Class &amp; Accounts'!AT57</f>
        <v>0</v>
      </c>
      <c r="AP82" s="1030">
        <f ca="1">'O5 Details by Class &amp; Accounts'!AU57</f>
        <v>0</v>
      </c>
      <c r="AQ82" s="1030">
        <f ca="1">'O5 Details by Class &amp; Accounts'!AV57</f>
        <v>0</v>
      </c>
      <c r="AR82" s="1030">
        <f ca="1">'O5 Details by Class &amp; Accounts'!AW57</f>
        <v>0</v>
      </c>
      <c r="AS82" s="1267">
        <f t="shared" si="0"/>
        <v>4223500</v>
      </c>
      <c r="AV82" s="2102" t="s">
        <v>653</v>
      </c>
    </row>
    <row r="83" spans="1:48" s="753" customFormat="1" ht="12.75">
      <c r="A83" s="1244"/>
      <c r="B83" s="749"/>
      <c r="C83" s="894"/>
      <c r="D83" s="731"/>
      <c r="E83" s="731"/>
      <c r="F83" s="731"/>
      <c r="G83" s="731"/>
      <c r="H83" s="731"/>
      <c r="I83" s="731"/>
      <c r="J83" s="731"/>
      <c r="K83" s="731"/>
      <c r="L83" s="731"/>
      <c r="M83" s="731"/>
      <c r="N83" s="731"/>
      <c r="O83" s="731"/>
      <c r="P83" s="731"/>
      <c r="Q83" s="731"/>
      <c r="R83" s="731"/>
      <c r="S83" s="731"/>
      <c r="T83" s="731"/>
      <c r="U83" s="731"/>
      <c r="V83" s="731"/>
      <c r="W83" s="731"/>
      <c r="X83" s="733"/>
      <c r="Y83" s="731"/>
      <c r="Z83" s="731"/>
      <c r="AA83" s="731"/>
      <c r="AB83" s="731"/>
      <c r="AC83" s="731"/>
      <c r="AD83" s="731"/>
      <c r="AE83" s="731"/>
      <c r="AF83" s="731"/>
      <c r="AG83" s="731"/>
      <c r="AH83" s="731"/>
      <c r="AI83" s="731"/>
      <c r="AJ83" s="731"/>
      <c r="AK83" s="731"/>
      <c r="AL83" s="731"/>
      <c r="AM83" s="731"/>
      <c r="AN83" s="731"/>
      <c r="AO83" s="731"/>
      <c r="AP83" s="731"/>
      <c r="AQ83" s="731"/>
      <c r="AR83" s="731"/>
      <c r="AS83" s="894"/>
      <c r="AV83" s="2102" t="e">
        <v>#N/A</v>
      </c>
    </row>
    <row r="84" spans="1:48" s="753" customFormat="1" ht="12.75">
      <c r="A84" s="749" t="s">
        <v>1286</v>
      </c>
      <c r="B84" s="752" t="s">
        <v>76</v>
      </c>
      <c r="C84" s="733">
        <f>SUM(D84:W84)</f>
        <v>18918350</v>
      </c>
      <c r="D84" s="731">
        <f>D82+D78+D73+D66+D61+D56+D50+D45</f>
        <v>8145357.6102254558</v>
      </c>
      <c r="E84" s="731">
        <f t="shared" ref="E84:AR84" si="24">E82+E78+E73+E66+E61+E56+E50+E45</f>
        <v>3680371.2827493991</v>
      </c>
      <c r="F84" s="731">
        <f t="shared" si="24"/>
        <v>7077607.3203788931</v>
      </c>
      <c r="G84" s="731">
        <f t="shared" si="24"/>
        <v>0</v>
      </c>
      <c r="H84" s="731">
        <f t="shared" si="24"/>
        <v>0</v>
      </c>
      <c r="I84" s="731">
        <f t="shared" si="24"/>
        <v>0</v>
      </c>
      <c r="J84" s="731">
        <f t="shared" si="24"/>
        <v>0</v>
      </c>
      <c r="K84" s="731">
        <f t="shared" si="24"/>
        <v>0</v>
      </c>
      <c r="L84" s="731">
        <f t="shared" si="24"/>
        <v>15013.786646252265</v>
      </c>
      <c r="M84" s="731">
        <f t="shared" si="24"/>
        <v>0</v>
      </c>
      <c r="N84" s="731">
        <f t="shared" si="24"/>
        <v>0</v>
      </c>
      <c r="O84" s="731">
        <f t="shared" si="24"/>
        <v>0</v>
      </c>
      <c r="P84" s="731">
        <f t="shared" si="24"/>
        <v>0</v>
      </c>
      <c r="Q84" s="731">
        <f t="shared" si="24"/>
        <v>0</v>
      </c>
      <c r="R84" s="731">
        <f t="shared" si="24"/>
        <v>0</v>
      </c>
      <c r="S84" s="731">
        <f t="shared" si="24"/>
        <v>0</v>
      </c>
      <c r="T84" s="731">
        <f t="shared" si="24"/>
        <v>0</v>
      </c>
      <c r="U84" s="731">
        <f t="shared" si="24"/>
        <v>0</v>
      </c>
      <c r="V84" s="731">
        <f t="shared" si="24"/>
        <v>0</v>
      </c>
      <c r="W84" s="731">
        <f t="shared" si="24"/>
        <v>0</v>
      </c>
      <c r="X84" s="733">
        <f t="shared" si="3"/>
        <v>7782650</v>
      </c>
      <c r="Y84" s="731">
        <f t="shared" si="24"/>
        <v>5257256.8867967511</v>
      </c>
      <c r="Z84" s="731">
        <f t="shared" si="24"/>
        <v>618472.86273753142</v>
      </c>
      <c r="AA84" s="731">
        <f t="shared" si="24"/>
        <v>62432.577554372081</v>
      </c>
      <c r="AB84" s="731">
        <f t="shared" si="24"/>
        <v>0</v>
      </c>
      <c r="AC84" s="731">
        <f t="shared" si="24"/>
        <v>0</v>
      </c>
      <c r="AD84" s="731">
        <f t="shared" si="24"/>
        <v>0</v>
      </c>
      <c r="AE84" s="731">
        <f t="shared" si="24"/>
        <v>1680932.384641913</v>
      </c>
      <c r="AF84" s="731">
        <f t="shared" si="24"/>
        <v>92177.113331038548</v>
      </c>
      <c r="AG84" s="731">
        <f t="shared" si="24"/>
        <v>71378.174938393931</v>
      </c>
      <c r="AH84" s="731">
        <f t="shared" si="24"/>
        <v>0</v>
      </c>
      <c r="AI84" s="731">
        <f t="shared" si="24"/>
        <v>0</v>
      </c>
      <c r="AJ84" s="731">
        <f t="shared" si="24"/>
        <v>0</v>
      </c>
      <c r="AK84" s="731">
        <f t="shared" si="24"/>
        <v>0</v>
      </c>
      <c r="AL84" s="731">
        <f t="shared" si="24"/>
        <v>0</v>
      </c>
      <c r="AM84" s="731">
        <f t="shared" si="24"/>
        <v>0</v>
      </c>
      <c r="AN84" s="731">
        <f t="shared" si="24"/>
        <v>0</v>
      </c>
      <c r="AO84" s="731">
        <f t="shared" si="24"/>
        <v>0</v>
      </c>
      <c r="AP84" s="731">
        <f t="shared" si="24"/>
        <v>0</v>
      </c>
      <c r="AQ84" s="731">
        <f t="shared" si="24"/>
        <v>0</v>
      </c>
      <c r="AR84" s="731">
        <f t="shared" si="24"/>
        <v>0</v>
      </c>
      <c r="AS84" s="733">
        <f t="shared" si="0"/>
        <v>26701000</v>
      </c>
      <c r="AV84" s="2102" t="e">
        <v>#N/A</v>
      </c>
    </row>
    <row r="85" spans="1:48" s="753" customFormat="1" ht="12.75">
      <c r="A85" s="290"/>
      <c r="B85" s="749"/>
      <c r="C85" s="733"/>
      <c r="D85" s="731"/>
      <c r="E85" s="731"/>
      <c r="F85" s="731"/>
      <c r="G85" s="731"/>
      <c r="H85" s="731"/>
      <c r="I85" s="731"/>
      <c r="J85" s="731"/>
      <c r="K85" s="731"/>
      <c r="L85" s="731"/>
      <c r="M85" s="731"/>
      <c r="N85" s="731"/>
      <c r="O85" s="731"/>
      <c r="P85" s="731"/>
      <c r="Q85" s="731"/>
      <c r="R85" s="731"/>
      <c r="S85" s="731"/>
      <c r="T85" s="731"/>
      <c r="U85" s="731"/>
      <c r="V85" s="731"/>
      <c r="W85" s="731"/>
      <c r="X85" s="733"/>
      <c r="Y85" s="731"/>
      <c r="Z85" s="731"/>
      <c r="AA85" s="731"/>
      <c r="AB85" s="731"/>
      <c r="AC85" s="731"/>
      <c r="AD85" s="731"/>
      <c r="AE85" s="731"/>
      <c r="AF85" s="731"/>
      <c r="AG85" s="731"/>
      <c r="AH85" s="731"/>
      <c r="AI85" s="731"/>
      <c r="AJ85" s="731"/>
      <c r="AK85" s="731"/>
      <c r="AL85" s="731"/>
      <c r="AM85" s="731"/>
      <c r="AN85" s="731"/>
      <c r="AO85" s="731"/>
      <c r="AP85" s="731"/>
      <c r="AQ85" s="731"/>
      <c r="AR85" s="731"/>
      <c r="AS85" s="894"/>
      <c r="AV85" s="2102" t="e">
        <v>#N/A</v>
      </c>
    </row>
    <row r="86" spans="1:48" s="753" customFormat="1" ht="12.75">
      <c r="A86" s="1278">
        <v>1855</v>
      </c>
      <c r="B86" s="1279" t="s">
        <v>430</v>
      </c>
      <c r="C86" s="1267">
        <f>SUM(D86:W86)</f>
        <v>0</v>
      </c>
      <c r="D86" s="1030">
        <f ca="1">'O5 Details by Class &amp; Accounts'!I58</f>
        <v>0</v>
      </c>
      <c r="E86" s="1030">
        <f ca="1">'O5 Details by Class &amp; Accounts'!J58</f>
        <v>0</v>
      </c>
      <c r="F86" s="1030">
        <f ca="1">'O5 Details by Class &amp; Accounts'!K58</f>
        <v>0</v>
      </c>
      <c r="G86" s="1030">
        <f ca="1">'O5 Details by Class &amp; Accounts'!L58</f>
        <v>0</v>
      </c>
      <c r="H86" s="1030">
        <f ca="1">'O5 Details by Class &amp; Accounts'!M58</f>
        <v>0</v>
      </c>
      <c r="I86" s="1030">
        <f ca="1">'O5 Details by Class &amp; Accounts'!N58</f>
        <v>0</v>
      </c>
      <c r="J86" s="1030">
        <f ca="1">'O5 Details by Class &amp; Accounts'!O58</f>
        <v>0</v>
      </c>
      <c r="K86" s="1030">
        <f ca="1">'O5 Details by Class &amp; Accounts'!P58</f>
        <v>0</v>
      </c>
      <c r="L86" s="1030">
        <f ca="1">'O5 Details by Class &amp; Accounts'!Q58</f>
        <v>0</v>
      </c>
      <c r="M86" s="1030">
        <f ca="1">'O5 Details by Class &amp; Accounts'!R58</f>
        <v>0</v>
      </c>
      <c r="N86" s="1030">
        <f ca="1">'O5 Details by Class &amp; Accounts'!S58</f>
        <v>0</v>
      </c>
      <c r="O86" s="1030">
        <f ca="1">'O5 Details by Class &amp; Accounts'!T58</f>
        <v>0</v>
      </c>
      <c r="P86" s="1030">
        <f ca="1">'O5 Details by Class &amp; Accounts'!U58</f>
        <v>0</v>
      </c>
      <c r="Q86" s="1030">
        <f ca="1">'O5 Details by Class &amp; Accounts'!V58</f>
        <v>0</v>
      </c>
      <c r="R86" s="1030">
        <f ca="1">'O5 Details by Class &amp; Accounts'!W58</f>
        <v>0</v>
      </c>
      <c r="S86" s="1030">
        <f ca="1">'O5 Details by Class &amp; Accounts'!X58</f>
        <v>0</v>
      </c>
      <c r="T86" s="1030">
        <f ca="1">'O5 Details by Class &amp; Accounts'!Y58</f>
        <v>0</v>
      </c>
      <c r="U86" s="1030">
        <f ca="1">'O5 Details by Class &amp; Accounts'!Z58</f>
        <v>0</v>
      </c>
      <c r="V86" s="1030">
        <f ca="1">'O5 Details by Class &amp; Accounts'!AA58</f>
        <v>0</v>
      </c>
      <c r="W86" s="1030">
        <f ca="1">'O5 Details by Class &amp; Accounts'!AB58</f>
        <v>0</v>
      </c>
      <c r="X86" s="1267">
        <f t="shared" si="3"/>
        <v>1908000.0000000002</v>
      </c>
      <c r="Y86" s="1030">
        <f ca="1">'O5 Details by Class &amp; Accounts'!AD58</f>
        <v>1157247.2311173053</v>
      </c>
      <c r="Z86" s="1030">
        <f ca="1">'O5 Details by Class &amp; Accounts'!AE58</f>
        <v>254916.49731237837</v>
      </c>
      <c r="AA86" s="1030">
        <f ca="1">'O5 Details by Class &amp; Accounts'!AF58</f>
        <v>63460.642337771533</v>
      </c>
      <c r="AB86" s="1030">
        <f ca="1">'O5 Details by Class &amp; Accounts'!AG58</f>
        <v>0</v>
      </c>
      <c r="AC86" s="1030">
        <f ca="1">'O5 Details by Class &amp; Accounts'!AH58</f>
        <v>0</v>
      </c>
      <c r="AD86" s="1030">
        <f ca="1">'O5 Details by Class &amp; Accounts'!AI58</f>
        <v>0</v>
      </c>
      <c r="AE86" s="1030">
        <f ca="1">'O5 Details by Class &amp; Accounts'!AJ58</f>
        <v>394035.8117762506</v>
      </c>
      <c r="AF86" s="1030">
        <f ca="1">'O5 Details by Class &amp; Accounts'!AK58</f>
        <v>21607.70058953005</v>
      </c>
      <c r="AG86" s="1030">
        <f ca="1">'O5 Details by Class &amp; Accounts'!AL58</f>
        <v>16732.116866764296</v>
      </c>
      <c r="AH86" s="1030">
        <f ca="1">'O5 Details by Class &amp; Accounts'!AM58</f>
        <v>0</v>
      </c>
      <c r="AI86" s="1030">
        <f ca="1">'O5 Details by Class &amp; Accounts'!AN58</f>
        <v>0</v>
      </c>
      <c r="AJ86" s="1030">
        <f ca="1">'O5 Details by Class &amp; Accounts'!AO58</f>
        <v>0</v>
      </c>
      <c r="AK86" s="1030">
        <f ca="1">'O5 Details by Class &amp; Accounts'!AP58</f>
        <v>0</v>
      </c>
      <c r="AL86" s="1030">
        <f ca="1">'O5 Details by Class &amp; Accounts'!AQ58</f>
        <v>0</v>
      </c>
      <c r="AM86" s="1030">
        <f ca="1">'O5 Details by Class &amp; Accounts'!AR58</f>
        <v>0</v>
      </c>
      <c r="AN86" s="1030">
        <f ca="1">'O5 Details by Class &amp; Accounts'!AS58</f>
        <v>0</v>
      </c>
      <c r="AO86" s="1030">
        <f ca="1">'O5 Details by Class &amp; Accounts'!AT58</f>
        <v>0</v>
      </c>
      <c r="AP86" s="1030">
        <f ca="1">'O5 Details by Class &amp; Accounts'!AU58</f>
        <v>0</v>
      </c>
      <c r="AQ86" s="1030">
        <f ca="1">'O5 Details by Class &amp; Accounts'!AV58</f>
        <v>0</v>
      </c>
      <c r="AR86" s="1030">
        <f ca="1">'O5 Details by Class &amp; Accounts'!AW58</f>
        <v>0</v>
      </c>
      <c r="AS86" s="1267">
        <f t="shared" si="0"/>
        <v>1908000.0000000002</v>
      </c>
      <c r="AV86" s="2102" t="s">
        <v>892</v>
      </c>
    </row>
    <row r="87" spans="1:48" s="753" customFormat="1" ht="12.75">
      <c r="A87" s="290"/>
      <c r="B87" s="752"/>
      <c r="C87" s="894"/>
      <c r="D87" s="731"/>
      <c r="E87" s="731"/>
      <c r="F87" s="731"/>
      <c r="G87" s="731"/>
      <c r="H87" s="731"/>
      <c r="I87" s="731"/>
      <c r="J87" s="731"/>
      <c r="K87" s="731"/>
      <c r="L87" s="731"/>
      <c r="M87" s="731"/>
      <c r="N87" s="731"/>
      <c r="O87" s="731"/>
      <c r="P87" s="731"/>
      <c r="Q87" s="731"/>
      <c r="R87" s="731"/>
      <c r="S87" s="731"/>
      <c r="T87" s="731"/>
      <c r="U87" s="731"/>
      <c r="V87" s="731"/>
      <c r="W87" s="731"/>
      <c r="X87" s="733"/>
      <c r="Y87" s="731"/>
      <c r="Z87" s="731"/>
      <c r="AA87" s="731"/>
      <c r="AB87" s="731"/>
      <c r="AC87" s="731"/>
      <c r="AD87" s="731"/>
      <c r="AE87" s="731"/>
      <c r="AF87" s="731"/>
      <c r="AG87" s="731"/>
      <c r="AH87" s="731"/>
      <c r="AI87" s="731"/>
      <c r="AJ87" s="731"/>
      <c r="AK87" s="731"/>
      <c r="AL87" s="731"/>
      <c r="AM87" s="731"/>
      <c r="AN87" s="731"/>
      <c r="AO87" s="731"/>
      <c r="AP87" s="731"/>
      <c r="AQ87" s="731"/>
      <c r="AR87" s="731"/>
      <c r="AS87" s="894"/>
      <c r="AV87" s="2102" t="e">
        <v>#N/A</v>
      </c>
    </row>
    <row r="88" spans="1:48" s="753" customFormat="1" ht="12.75">
      <c r="A88" s="749" t="s">
        <v>760</v>
      </c>
      <c r="B88" s="752" t="s">
        <v>76</v>
      </c>
      <c r="C88" s="733">
        <f>SUM(D88:W88)</f>
        <v>18918350</v>
      </c>
      <c r="D88" s="731">
        <f>D84+D86</f>
        <v>8145357.6102254558</v>
      </c>
      <c r="E88" s="731">
        <f t="shared" ref="E88:AR88" si="25">E84+E86</f>
        <v>3680371.2827493991</v>
      </c>
      <c r="F88" s="731">
        <f t="shared" si="25"/>
        <v>7077607.3203788931</v>
      </c>
      <c r="G88" s="731">
        <f t="shared" si="25"/>
        <v>0</v>
      </c>
      <c r="H88" s="731">
        <f>H84+H86</f>
        <v>0</v>
      </c>
      <c r="I88" s="731">
        <f t="shared" si="25"/>
        <v>0</v>
      </c>
      <c r="J88" s="731">
        <f t="shared" si="25"/>
        <v>0</v>
      </c>
      <c r="K88" s="731">
        <f t="shared" si="25"/>
        <v>0</v>
      </c>
      <c r="L88" s="731">
        <f t="shared" si="25"/>
        <v>15013.786646252265</v>
      </c>
      <c r="M88" s="731">
        <f t="shared" si="25"/>
        <v>0</v>
      </c>
      <c r="N88" s="731">
        <f t="shared" si="25"/>
        <v>0</v>
      </c>
      <c r="O88" s="731">
        <f t="shared" si="25"/>
        <v>0</v>
      </c>
      <c r="P88" s="731">
        <f t="shared" si="25"/>
        <v>0</v>
      </c>
      <c r="Q88" s="731">
        <f t="shared" si="25"/>
        <v>0</v>
      </c>
      <c r="R88" s="731">
        <f t="shared" si="25"/>
        <v>0</v>
      </c>
      <c r="S88" s="731">
        <f t="shared" si="25"/>
        <v>0</v>
      </c>
      <c r="T88" s="731">
        <f t="shared" si="25"/>
        <v>0</v>
      </c>
      <c r="U88" s="731">
        <f t="shared" si="25"/>
        <v>0</v>
      </c>
      <c r="V88" s="731">
        <f t="shared" si="25"/>
        <v>0</v>
      </c>
      <c r="W88" s="731">
        <f t="shared" si="25"/>
        <v>0</v>
      </c>
      <c r="X88" s="733">
        <f t="shared" si="3"/>
        <v>9690650</v>
      </c>
      <c r="Y88" s="731">
        <f t="shared" si="25"/>
        <v>6414504.1179140564</v>
      </c>
      <c r="Z88" s="731">
        <f t="shared" si="25"/>
        <v>873389.3600499098</v>
      </c>
      <c r="AA88" s="731">
        <f t="shared" si="25"/>
        <v>125893.21989214362</v>
      </c>
      <c r="AB88" s="731">
        <f t="shared" si="25"/>
        <v>0</v>
      </c>
      <c r="AC88" s="731">
        <f t="shared" si="25"/>
        <v>0</v>
      </c>
      <c r="AD88" s="731">
        <f t="shared" si="25"/>
        <v>0</v>
      </c>
      <c r="AE88" s="731">
        <f t="shared" si="25"/>
        <v>2074968.1964181636</v>
      </c>
      <c r="AF88" s="731">
        <f t="shared" si="25"/>
        <v>113784.8139205686</v>
      </c>
      <c r="AG88" s="731">
        <f t="shared" si="25"/>
        <v>88110.291805158224</v>
      </c>
      <c r="AH88" s="731">
        <f t="shared" si="25"/>
        <v>0</v>
      </c>
      <c r="AI88" s="731">
        <f>AI84+AI86</f>
        <v>0</v>
      </c>
      <c r="AJ88" s="731">
        <f t="shared" si="25"/>
        <v>0</v>
      </c>
      <c r="AK88" s="731">
        <f t="shared" si="25"/>
        <v>0</v>
      </c>
      <c r="AL88" s="731">
        <f t="shared" si="25"/>
        <v>0</v>
      </c>
      <c r="AM88" s="731">
        <f t="shared" si="25"/>
        <v>0</v>
      </c>
      <c r="AN88" s="731">
        <f t="shared" si="25"/>
        <v>0</v>
      </c>
      <c r="AO88" s="731">
        <f t="shared" si="25"/>
        <v>0</v>
      </c>
      <c r="AP88" s="731">
        <f t="shared" si="25"/>
        <v>0</v>
      </c>
      <c r="AQ88" s="731">
        <f t="shared" si="25"/>
        <v>0</v>
      </c>
      <c r="AR88" s="731">
        <f t="shared" si="25"/>
        <v>0</v>
      </c>
      <c r="AS88" s="733">
        <f t="shared" si="0"/>
        <v>28609000</v>
      </c>
      <c r="AV88" s="2102" t="e">
        <v>#N/A</v>
      </c>
    </row>
    <row r="89" spans="1:48" s="753" customFormat="1" ht="12.75">
      <c r="A89" s="290"/>
      <c r="B89" s="752"/>
      <c r="C89" s="894"/>
      <c r="D89" s="731"/>
      <c r="E89" s="731"/>
      <c r="F89" s="731"/>
      <c r="G89" s="731"/>
      <c r="H89" s="731"/>
      <c r="I89" s="731"/>
      <c r="J89" s="731"/>
      <c r="K89" s="731"/>
      <c r="L89" s="731"/>
      <c r="M89" s="731"/>
      <c r="N89" s="731"/>
      <c r="O89" s="731"/>
      <c r="P89" s="731"/>
      <c r="Q89" s="731"/>
      <c r="R89" s="731"/>
      <c r="S89" s="731"/>
      <c r="T89" s="731"/>
      <c r="U89" s="731"/>
      <c r="V89" s="731"/>
      <c r="W89" s="731"/>
      <c r="X89" s="733"/>
      <c r="Y89" s="731"/>
      <c r="Z89" s="731"/>
      <c r="AA89" s="731"/>
      <c r="AB89" s="731"/>
      <c r="AC89" s="731"/>
      <c r="AD89" s="731"/>
      <c r="AE89" s="731"/>
      <c r="AF89" s="731"/>
      <c r="AG89" s="731"/>
      <c r="AH89" s="731"/>
      <c r="AI89" s="731"/>
      <c r="AJ89" s="731"/>
      <c r="AK89" s="731"/>
      <c r="AL89" s="731"/>
      <c r="AM89" s="731"/>
      <c r="AN89" s="731"/>
      <c r="AO89" s="731"/>
      <c r="AP89" s="731"/>
      <c r="AQ89" s="731"/>
      <c r="AR89" s="731"/>
      <c r="AS89" s="894"/>
      <c r="AV89" s="2102" t="e">
        <v>#N/A</v>
      </c>
    </row>
    <row r="90" spans="1:48" s="753" customFormat="1" ht="12.75">
      <c r="A90" s="1278">
        <v>1860</v>
      </c>
      <c r="B90" s="1279" t="s">
        <v>431</v>
      </c>
      <c r="C90" s="1267">
        <f>SUM(D90:W90)</f>
        <v>0</v>
      </c>
      <c r="D90" s="1030">
        <f ca="1">'O5 Details by Class &amp; Accounts'!I59</f>
        <v>0</v>
      </c>
      <c r="E90" s="1030">
        <f ca="1">'O5 Details by Class &amp; Accounts'!J59</f>
        <v>0</v>
      </c>
      <c r="F90" s="1030">
        <f ca="1">'O5 Details by Class &amp; Accounts'!K59</f>
        <v>0</v>
      </c>
      <c r="G90" s="1030">
        <f ca="1">'O5 Details by Class &amp; Accounts'!L59</f>
        <v>0</v>
      </c>
      <c r="H90" s="1030">
        <f ca="1">'O5 Details by Class &amp; Accounts'!M59</f>
        <v>0</v>
      </c>
      <c r="I90" s="1030">
        <f ca="1">'O5 Details by Class &amp; Accounts'!N59</f>
        <v>0</v>
      </c>
      <c r="J90" s="1030">
        <f ca="1">'O5 Details by Class &amp; Accounts'!O59</f>
        <v>0</v>
      </c>
      <c r="K90" s="1030">
        <f ca="1">'O5 Details by Class &amp; Accounts'!P59</f>
        <v>0</v>
      </c>
      <c r="L90" s="1030">
        <f ca="1">'O5 Details by Class &amp; Accounts'!Q59</f>
        <v>0</v>
      </c>
      <c r="M90" s="1030">
        <f ca="1">'O5 Details by Class &amp; Accounts'!R59</f>
        <v>0</v>
      </c>
      <c r="N90" s="1030">
        <f ca="1">'O5 Details by Class &amp; Accounts'!S59</f>
        <v>0</v>
      </c>
      <c r="O90" s="1030">
        <f ca="1">'O5 Details by Class &amp; Accounts'!T59</f>
        <v>0</v>
      </c>
      <c r="P90" s="1030">
        <f ca="1">'O5 Details by Class &amp; Accounts'!U59</f>
        <v>0</v>
      </c>
      <c r="Q90" s="1030">
        <f ca="1">'O5 Details by Class &amp; Accounts'!V59</f>
        <v>0</v>
      </c>
      <c r="R90" s="1030">
        <f ca="1">'O5 Details by Class &amp; Accounts'!W59</f>
        <v>0</v>
      </c>
      <c r="S90" s="1030">
        <f ca="1">'O5 Details by Class &amp; Accounts'!X59</f>
        <v>0</v>
      </c>
      <c r="T90" s="1030">
        <f ca="1">'O5 Details by Class &amp; Accounts'!Y59</f>
        <v>0</v>
      </c>
      <c r="U90" s="1030">
        <f ca="1">'O5 Details by Class &amp; Accounts'!Z59</f>
        <v>0</v>
      </c>
      <c r="V90" s="1030">
        <f ca="1">'O5 Details by Class &amp; Accounts'!AA59</f>
        <v>0</v>
      </c>
      <c r="W90" s="1030">
        <f ca="1">'O5 Details by Class &amp; Accounts'!AB59</f>
        <v>0</v>
      </c>
      <c r="X90" s="1267">
        <f t="shared" si="3"/>
        <v>1635500.0000000002</v>
      </c>
      <c r="Y90" s="1030">
        <f ca="1">'O5 Details by Class &amp; Accounts'!AD59</f>
        <v>574119.27233920444</v>
      </c>
      <c r="Z90" s="1030">
        <f ca="1">'O5 Details by Class &amp; Accounts'!AE59</f>
        <v>982630.22767992248</v>
      </c>
      <c r="AA90" s="1030">
        <f ca="1">'O5 Details by Class &amp; Accounts'!AF59</f>
        <v>78750.49998087321</v>
      </c>
      <c r="AB90" s="1030">
        <f ca="1">'O5 Details by Class &amp; Accounts'!AG59</f>
        <v>0</v>
      </c>
      <c r="AC90" s="1030">
        <f ca="1">'O5 Details by Class &amp; Accounts'!AH59</f>
        <v>0</v>
      </c>
      <c r="AD90" s="1030">
        <f ca="1">'O5 Details by Class &amp; Accounts'!AI59</f>
        <v>0</v>
      </c>
      <c r="AE90" s="1030">
        <f ca="1">'O5 Details by Class &amp; Accounts'!AJ59</f>
        <v>0</v>
      </c>
      <c r="AF90" s="1030">
        <f ca="1">'O5 Details by Class &amp; Accounts'!AK59</f>
        <v>0</v>
      </c>
      <c r="AG90" s="1030">
        <f ca="1">'O5 Details by Class &amp; Accounts'!AL59</f>
        <v>0</v>
      </c>
      <c r="AH90" s="1030">
        <f ca="1">'O5 Details by Class &amp; Accounts'!AM59</f>
        <v>0</v>
      </c>
      <c r="AI90" s="1030">
        <f ca="1">'O5 Details by Class &amp; Accounts'!AN59</f>
        <v>0</v>
      </c>
      <c r="AJ90" s="1030">
        <f ca="1">'O5 Details by Class &amp; Accounts'!AO59</f>
        <v>0</v>
      </c>
      <c r="AK90" s="1030">
        <f ca="1">'O5 Details by Class &amp; Accounts'!AP59</f>
        <v>0</v>
      </c>
      <c r="AL90" s="1030">
        <f ca="1">'O5 Details by Class &amp; Accounts'!AQ59</f>
        <v>0</v>
      </c>
      <c r="AM90" s="1030">
        <f ca="1">'O5 Details by Class &amp; Accounts'!AR59</f>
        <v>0</v>
      </c>
      <c r="AN90" s="1030">
        <f ca="1">'O5 Details by Class &amp; Accounts'!AS59</f>
        <v>0</v>
      </c>
      <c r="AO90" s="1030">
        <f ca="1">'O5 Details by Class &amp; Accounts'!AT59</f>
        <v>0</v>
      </c>
      <c r="AP90" s="1030">
        <f ca="1">'O5 Details by Class &amp; Accounts'!AU59</f>
        <v>0</v>
      </c>
      <c r="AQ90" s="1030">
        <f ca="1">'O5 Details by Class &amp; Accounts'!AV59</f>
        <v>0</v>
      </c>
      <c r="AR90" s="1030">
        <f ca="1">'O5 Details by Class &amp; Accounts'!AW59</f>
        <v>0</v>
      </c>
      <c r="AS90" s="1267">
        <f t="shared" si="0"/>
        <v>1635500.0000000002</v>
      </c>
      <c r="AV90" s="2102" t="s">
        <v>87</v>
      </c>
    </row>
    <row r="91" spans="1:48" s="753" customFormat="1" ht="12.75">
      <c r="A91" s="290"/>
      <c r="B91" s="752"/>
      <c r="C91" s="894"/>
      <c r="D91" s="731"/>
      <c r="E91" s="731"/>
      <c r="F91" s="731"/>
      <c r="G91" s="731"/>
      <c r="H91" s="731"/>
      <c r="I91" s="731"/>
      <c r="J91" s="731"/>
      <c r="K91" s="731"/>
      <c r="L91" s="731"/>
      <c r="M91" s="731"/>
      <c r="N91" s="731"/>
      <c r="O91" s="731"/>
      <c r="P91" s="731"/>
      <c r="Q91" s="731"/>
      <c r="R91" s="731"/>
      <c r="S91" s="731"/>
      <c r="T91" s="731"/>
      <c r="U91" s="731"/>
      <c r="V91" s="731"/>
      <c r="W91" s="731"/>
      <c r="X91" s="733"/>
      <c r="Y91" s="731"/>
      <c r="Z91" s="731"/>
      <c r="AA91" s="731"/>
      <c r="AB91" s="731"/>
      <c r="AC91" s="731"/>
      <c r="AD91" s="731"/>
      <c r="AE91" s="731"/>
      <c r="AF91" s="731"/>
      <c r="AG91" s="731"/>
      <c r="AH91" s="731"/>
      <c r="AI91" s="731"/>
      <c r="AJ91" s="731"/>
      <c r="AK91" s="731"/>
      <c r="AL91" s="731"/>
      <c r="AM91" s="731"/>
      <c r="AN91" s="731"/>
      <c r="AO91" s="731"/>
      <c r="AP91" s="731"/>
      <c r="AQ91" s="731"/>
      <c r="AR91" s="731"/>
      <c r="AS91" s="894"/>
      <c r="AV91" s="2102" t="e">
        <v>#N/A</v>
      </c>
    </row>
    <row r="92" spans="1:48" s="753" customFormat="1" ht="12.75">
      <c r="A92" s="290" t="s">
        <v>107</v>
      </c>
      <c r="B92" s="752" t="s">
        <v>76</v>
      </c>
      <c r="C92" s="733">
        <f>SUM(D92:W92)</f>
        <v>18918350</v>
      </c>
      <c r="D92" s="731">
        <f>D88+D90</f>
        <v>8145357.6102254558</v>
      </c>
      <c r="E92" s="731">
        <f t="shared" ref="E92:AR92" si="26">E88+E90</f>
        <v>3680371.2827493991</v>
      </c>
      <c r="F92" s="731">
        <f t="shared" si="26"/>
        <v>7077607.3203788931</v>
      </c>
      <c r="G92" s="731">
        <f t="shared" si="26"/>
        <v>0</v>
      </c>
      <c r="H92" s="731">
        <f t="shared" si="26"/>
        <v>0</v>
      </c>
      <c r="I92" s="731">
        <f t="shared" si="26"/>
        <v>0</v>
      </c>
      <c r="J92" s="731">
        <f t="shared" si="26"/>
        <v>0</v>
      </c>
      <c r="K92" s="731">
        <f t="shared" si="26"/>
        <v>0</v>
      </c>
      <c r="L92" s="731">
        <f t="shared" si="26"/>
        <v>15013.786646252265</v>
      </c>
      <c r="M92" s="731">
        <f t="shared" si="26"/>
        <v>0</v>
      </c>
      <c r="N92" s="731">
        <f t="shared" si="26"/>
        <v>0</v>
      </c>
      <c r="O92" s="731">
        <f t="shared" si="26"/>
        <v>0</v>
      </c>
      <c r="P92" s="731">
        <f t="shared" si="26"/>
        <v>0</v>
      </c>
      <c r="Q92" s="731">
        <f t="shared" si="26"/>
        <v>0</v>
      </c>
      <c r="R92" s="731">
        <f t="shared" si="26"/>
        <v>0</v>
      </c>
      <c r="S92" s="731">
        <f t="shared" si="26"/>
        <v>0</v>
      </c>
      <c r="T92" s="731">
        <f t="shared" si="26"/>
        <v>0</v>
      </c>
      <c r="U92" s="731">
        <f t="shared" si="26"/>
        <v>0</v>
      </c>
      <c r="V92" s="731">
        <f t="shared" si="26"/>
        <v>0</v>
      </c>
      <c r="W92" s="731">
        <f t="shared" si="26"/>
        <v>0</v>
      </c>
      <c r="X92" s="733">
        <f t="shared" si="3"/>
        <v>11326150</v>
      </c>
      <c r="Y92" s="731">
        <f t="shared" si="26"/>
        <v>6988623.3902532607</v>
      </c>
      <c r="Z92" s="731">
        <f t="shared" si="26"/>
        <v>1856019.5877298322</v>
      </c>
      <c r="AA92" s="731">
        <f t="shared" si="26"/>
        <v>204643.71987301682</v>
      </c>
      <c r="AB92" s="731">
        <f t="shared" si="26"/>
        <v>0</v>
      </c>
      <c r="AC92" s="731">
        <f t="shared" si="26"/>
        <v>0</v>
      </c>
      <c r="AD92" s="731">
        <f t="shared" si="26"/>
        <v>0</v>
      </c>
      <c r="AE92" s="731">
        <f t="shared" si="26"/>
        <v>2074968.1964181636</v>
      </c>
      <c r="AF92" s="731">
        <f t="shared" si="26"/>
        <v>113784.8139205686</v>
      </c>
      <c r="AG92" s="731">
        <f t="shared" si="26"/>
        <v>88110.291805158224</v>
      </c>
      <c r="AH92" s="731">
        <f t="shared" si="26"/>
        <v>0</v>
      </c>
      <c r="AI92" s="731">
        <f t="shared" si="26"/>
        <v>0</v>
      </c>
      <c r="AJ92" s="731">
        <f t="shared" si="26"/>
        <v>0</v>
      </c>
      <c r="AK92" s="731">
        <f t="shared" si="26"/>
        <v>0</v>
      </c>
      <c r="AL92" s="731">
        <f t="shared" si="26"/>
        <v>0</v>
      </c>
      <c r="AM92" s="731">
        <f t="shared" si="26"/>
        <v>0</v>
      </c>
      <c r="AN92" s="731">
        <f t="shared" si="26"/>
        <v>0</v>
      </c>
      <c r="AO92" s="731">
        <f t="shared" si="26"/>
        <v>0</v>
      </c>
      <c r="AP92" s="731">
        <f t="shared" si="26"/>
        <v>0</v>
      </c>
      <c r="AQ92" s="731">
        <f t="shared" si="26"/>
        <v>0</v>
      </c>
      <c r="AR92" s="731">
        <f t="shared" si="26"/>
        <v>0</v>
      </c>
      <c r="AS92" s="733">
        <f t="shared" si="0"/>
        <v>30244500</v>
      </c>
      <c r="AV92" s="2102" t="e">
        <v>#N/A</v>
      </c>
    </row>
    <row r="93" spans="1:48" s="753" customFormat="1" ht="12.75">
      <c r="A93" s="290"/>
      <c r="B93" s="752"/>
      <c r="C93" s="733"/>
      <c r="D93" s="731"/>
      <c r="E93" s="731"/>
      <c r="F93" s="731"/>
      <c r="G93" s="731"/>
      <c r="H93" s="731"/>
      <c r="I93" s="731"/>
      <c r="J93" s="731"/>
      <c r="K93" s="731"/>
      <c r="L93" s="731"/>
      <c r="M93" s="731"/>
      <c r="N93" s="731"/>
      <c r="O93" s="731"/>
      <c r="P93" s="731"/>
      <c r="Q93" s="731"/>
      <c r="R93" s="731"/>
      <c r="S93" s="731"/>
      <c r="T93" s="731"/>
      <c r="U93" s="731"/>
      <c r="V93" s="731"/>
      <c r="W93" s="731"/>
      <c r="X93" s="733"/>
      <c r="Y93" s="731"/>
      <c r="Z93" s="731"/>
      <c r="AA93" s="731"/>
      <c r="AB93" s="731"/>
      <c r="AC93" s="731"/>
      <c r="AD93" s="731"/>
      <c r="AE93" s="731"/>
      <c r="AF93" s="731"/>
      <c r="AG93" s="731"/>
      <c r="AH93" s="731"/>
      <c r="AI93" s="731"/>
      <c r="AJ93" s="731"/>
      <c r="AK93" s="731"/>
      <c r="AL93" s="731"/>
      <c r="AM93" s="731"/>
      <c r="AN93" s="731"/>
      <c r="AO93" s="731"/>
      <c r="AP93" s="731"/>
      <c r="AQ93" s="731"/>
      <c r="AR93" s="731"/>
      <c r="AS93" s="894"/>
      <c r="AV93" s="2102" t="e">
        <v>#N/A</v>
      </c>
    </row>
    <row r="94" spans="1:48" s="753" customFormat="1" ht="12.75">
      <c r="A94" s="1280" t="s">
        <v>106</v>
      </c>
      <c r="B94" s="1281" t="s">
        <v>76</v>
      </c>
      <c r="C94" s="1267">
        <f>SUM(D94:W94)</f>
        <v>19101350.000000004</v>
      </c>
      <c r="D94" s="1030">
        <f>D27+D31+D35+D39+D43+D92</f>
        <v>8208417.8823816776</v>
      </c>
      <c r="E94" s="1030">
        <f t="shared" ref="E94:AR94" si="27">E27+E31+E35+E39+E43+E92</f>
        <v>3713814.3579774704</v>
      </c>
      <c r="F94" s="1030">
        <f t="shared" si="27"/>
        <v>7163077.3761398327</v>
      </c>
      <c r="G94" s="1030">
        <f t="shared" si="27"/>
        <v>0</v>
      </c>
      <c r="H94" s="1030">
        <f t="shared" si="27"/>
        <v>0</v>
      </c>
      <c r="I94" s="1030">
        <f t="shared" si="27"/>
        <v>0</v>
      </c>
      <c r="J94" s="1030">
        <f t="shared" si="27"/>
        <v>590.00877667534792</v>
      </c>
      <c r="K94" s="1030">
        <f t="shared" si="27"/>
        <v>74.98142254939637</v>
      </c>
      <c r="L94" s="1030">
        <f t="shared" si="27"/>
        <v>15375.393301795022</v>
      </c>
      <c r="M94" s="1030">
        <f t="shared" si="27"/>
        <v>0</v>
      </c>
      <c r="N94" s="1030">
        <f t="shared" si="27"/>
        <v>0</v>
      </c>
      <c r="O94" s="1030">
        <f t="shared" si="27"/>
        <v>0</v>
      </c>
      <c r="P94" s="1030">
        <f t="shared" si="27"/>
        <v>0</v>
      </c>
      <c r="Q94" s="1030">
        <f t="shared" si="27"/>
        <v>0</v>
      </c>
      <c r="R94" s="1030">
        <f t="shared" si="27"/>
        <v>0</v>
      </c>
      <c r="S94" s="1030">
        <f t="shared" si="27"/>
        <v>0</v>
      </c>
      <c r="T94" s="1030">
        <f t="shared" si="27"/>
        <v>0</v>
      </c>
      <c r="U94" s="1030">
        <f t="shared" si="27"/>
        <v>0</v>
      </c>
      <c r="V94" s="1030">
        <f t="shared" si="27"/>
        <v>0</v>
      </c>
      <c r="W94" s="1030">
        <f t="shared" si="27"/>
        <v>0</v>
      </c>
      <c r="X94" s="1267">
        <f t="shared" si="3"/>
        <v>11326150</v>
      </c>
      <c r="Y94" s="1030">
        <f t="shared" si="27"/>
        <v>6988623.3902532607</v>
      </c>
      <c r="Z94" s="1030">
        <f t="shared" si="27"/>
        <v>1856019.5877298322</v>
      </c>
      <c r="AA94" s="1030">
        <f t="shared" si="27"/>
        <v>204643.71987301682</v>
      </c>
      <c r="AB94" s="1030">
        <f t="shared" si="27"/>
        <v>0</v>
      </c>
      <c r="AC94" s="1030">
        <f t="shared" si="27"/>
        <v>0</v>
      </c>
      <c r="AD94" s="1030">
        <f t="shared" si="27"/>
        <v>0</v>
      </c>
      <c r="AE94" s="1030">
        <f t="shared" si="27"/>
        <v>2074968.1964181636</v>
      </c>
      <c r="AF94" s="1030">
        <f t="shared" si="27"/>
        <v>113784.8139205686</v>
      </c>
      <c r="AG94" s="1030">
        <f t="shared" si="27"/>
        <v>88110.291805158224</v>
      </c>
      <c r="AH94" s="1030">
        <f t="shared" si="27"/>
        <v>0</v>
      </c>
      <c r="AI94" s="1030">
        <f t="shared" si="27"/>
        <v>0</v>
      </c>
      <c r="AJ94" s="1030">
        <f t="shared" si="27"/>
        <v>0</v>
      </c>
      <c r="AK94" s="1030">
        <f t="shared" si="27"/>
        <v>0</v>
      </c>
      <c r="AL94" s="1030">
        <f t="shared" si="27"/>
        <v>0</v>
      </c>
      <c r="AM94" s="1030">
        <f t="shared" si="27"/>
        <v>0</v>
      </c>
      <c r="AN94" s="1030">
        <f t="shared" si="27"/>
        <v>0</v>
      </c>
      <c r="AO94" s="1030">
        <f t="shared" si="27"/>
        <v>0</v>
      </c>
      <c r="AP94" s="1030">
        <f t="shared" si="27"/>
        <v>0</v>
      </c>
      <c r="AQ94" s="1030">
        <f t="shared" si="27"/>
        <v>0</v>
      </c>
      <c r="AR94" s="1030">
        <f t="shared" si="27"/>
        <v>0</v>
      </c>
      <c r="AS94" s="1267">
        <f t="shared" si="0"/>
        <v>30427500.000000004</v>
      </c>
      <c r="AV94" s="2102" t="e">
        <v>#N/A</v>
      </c>
    </row>
    <row r="95" spans="1:48" s="753" customFormat="1" ht="12.75">
      <c r="A95" s="290"/>
      <c r="B95" s="752"/>
      <c r="C95" s="733"/>
      <c r="D95" s="731"/>
      <c r="E95" s="731"/>
      <c r="F95" s="731"/>
      <c r="G95" s="731"/>
      <c r="H95" s="731"/>
      <c r="I95" s="731"/>
      <c r="J95" s="731"/>
      <c r="K95" s="731"/>
      <c r="L95" s="731"/>
      <c r="M95" s="731"/>
      <c r="N95" s="731"/>
      <c r="O95" s="731"/>
      <c r="P95" s="731"/>
      <c r="Q95" s="731"/>
      <c r="R95" s="731"/>
      <c r="S95" s="731"/>
      <c r="T95" s="731"/>
      <c r="U95" s="731"/>
      <c r="V95" s="731"/>
      <c r="W95" s="731"/>
      <c r="X95" s="733"/>
      <c r="Y95" s="731"/>
      <c r="Z95" s="731"/>
      <c r="AA95" s="731"/>
      <c r="AB95" s="731"/>
      <c r="AC95" s="731"/>
      <c r="AD95" s="731"/>
      <c r="AE95" s="731"/>
      <c r="AF95" s="731"/>
      <c r="AG95" s="731"/>
      <c r="AH95" s="731"/>
      <c r="AI95" s="731"/>
      <c r="AJ95" s="731"/>
      <c r="AK95" s="731"/>
      <c r="AL95" s="731"/>
      <c r="AM95" s="731"/>
      <c r="AN95" s="731"/>
      <c r="AO95" s="731"/>
      <c r="AP95" s="731"/>
      <c r="AQ95" s="731"/>
      <c r="AR95" s="731"/>
      <c r="AS95" s="894"/>
      <c r="AV95" s="2102" t="e">
        <v>#N/A</v>
      </c>
    </row>
    <row r="96" spans="1:48" s="753" customFormat="1" ht="22.5" customHeight="1">
      <c r="B96" s="752" t="s">
        <v>211</v>
      </c>
      <c r="C96" s="733">
        <f>SUM(D96:W96)</f>
        <v>30427500</v>
      </c>
      <c r="D96" s="731">
        <f>D94+Y94</f>
        <v>15197041.272634938</v>
      </c>
      <c r="E96" s="731">
        <f t="shared" ref="E96:W96" si="28">E94+Z94</f>
        <v>5569833.9457073025</v>
      </c>
      <c r="F96" s="731">
        <f t="shared" si="28"/>
        <v>7367721.0960128494</v>
      </c>
      <c r="G96" s="731">
        <f t="shared" si="28"/>
        <v>0</v>
      </c>
      <c r="H96" s="731">
        <f t="shared" si="28"/>
        <v>0</v>
      </c>
      <c r="I96" s="731">
        <f t="shared" si="28"/>
        <v>0</v>
      </c>
      <c r="J96" s="731">
        <f t="shared" si="28"/>
        <v>2075558.205194839</v>
      </c>
      <c r="K96" s="731">
        <f t="shared" si="28"/>
        <v>113859.79534311799</v>
      </c>
      <c r="L96" s="731">
        <f t="shared" si="28"/>
        <v>103485.68510695324</v>
      </c>
      <c r="M96" s="731">
        <f t="shared" si="28"/>
        <v>0</v>
      </c>
      <c r="N96" s="731">
        <f t="shared" si="28"/>
        <v>0</v>
      </c>
      <c r="O96" s="731">
        <f t="shared" si="28"/>
        <v>0</v>
      </c>
      <c r="P96" s="731">
        <f t="shared" si="28"/>
        <v>0</v>
      </c>
      <c r="Q96" s="731">
        <f t="shared" si="28"/>
        <v>0</v>
      </c>
      <c r="R96" s="731">
        <f t="shared" si="28"/>
        <v>0</v>
      </c>
      <c r="S96" s="731">
        <f t="shared" si="28"/>
        <v>0</v>
      </c>
      <c r="T96" s="731">
        <f t="shared" si="28"/>
        <v>0</v>
      </c>
      <c r="U96" s="731">
        <f t="shared" si="28"/>
        <v>0</v>
      </c>
      <c r="V96" s="731">
        <f t="shared" si="28"/>
        <v>0</v>
      </c>
      <c r="W96" s="731">
        <f t="shared" si="28"/>
        <v>0</v>
      </c>
      <c r="X96" s="733"/>
      <c r="Y96" s="731"/>
      <c r="Z96" s="731"/>
      <c r="AA96" s="731"/>
      <c r="AB96" s="731"/>
      <c r="AC96" s="731"/>
      <c r="AD96" s="731"/>
      <c r="AE96" s="731"/>
      <c r="AF96" s="731"/>
      <c r="AG96" s="731"/>
      <c r="AH96" s="731"/>
      <c r="AI96" s="731"/>
      <c r="AJ96" s="731"/>
      <c r="AK96" s="731"/>
      <c r="AL96" s="731"/>
      <c r="AM96" s="731"/>
      <c r="AN96" s="731"/>
      <c r="AO96" s="731"/>
      <c r="AP96" s="731"/>
      <c r="AQ96" s="731"/>
      <c r="AR96" s="731"/>
      <c r="AS96" s="894"/>
      <c r="AV96" s="2102" t="e">
        <v>#N/A</v>
      </c>
    </row>
    <row r="97" spans="1:48" s="753" customFormat="1" ht="18" customHeight="1">
      <c r="A97" s="290"/>
      <c r="B97" s="752" t="s">
        <v>1030</v>
      </c>
      <c r="C97" s="733">
        <f>SUM(D97:W97)</f>
        <v>-15861499.999999998</v>
      </c>
      <c r="D97" s="291">
        <f ca="1">IF(ISERROR('O7 Amortization'!G58+'O7 Amortization'!G128+'O7 Amortization'!G198+'O7 Amortization'!G268 + 'O7 Amortization'!AB58+'O7 Amortization'!AB128+'O7 Amortization'!AB198+'O7 Amortization'!AB268), "-", 'O7 Amortization'!G58+'O7 Amortization'!G128+'O7 Amortization'!G198+'O7 Amortization'!G268 + 'O7 Amortization'!AB58+'O7 Amortization'!AB128+'O7 Amortization'!AB198+'O7 Amortization'!AB268)</f>
        <v>-7913167.54246841</v>
      </c>
      <c r="E97" s="291">
        <f ca="1">IF(ISERROR('O7 Amortization'!H58+'O7 Amortization'!H128+'O7 Amortization'!H198+'O7 Amortization'!H268 + 'O7 Amortization'!AC58+'O7 Amortization'!AC128+'O7 Amortization'!AC198+'O7 Amortization'!AC268), "-", 'O7 Amortization'!H58+'O7 Amortization'!H128+'O7 Amortization'!H198+'O7 Amortization'!H268 + 'O7 Amortization'!AC58+'O7 Amortization'!AC128+'O7 Amortization'!AC198+'O7 Amortization'!AC268)</f>
        <v>-3043649.0908043012</v>
      </c>
      <c r="F97" s="291">
        <f ca="1">IF(ISERROR('O7 Amortization'!I58+'O7 Amortization'!I128+'O7 Amortization'!I198+'O7 Amortization'!I268 + 'O7 Amortization'!AD58+'O7 Amortization'!AD128+'O7 Amortization'!AD198+'O7 Amortization'!AD268), "-", 'O7 Amortization'!I58+'O7 Amortization'!I128+'O7 Amortization'!I198+'O7 Amortization'!I268 + 'O7 Amortization'!AD58+'O7 Amortization'!AD128+'O7 Amortization'!AD198+'O7 Amortization'!AD268)</f>
        <v>-3706246.3338016607</v>
      </c>
      <c r="G97" s="291">
        <f ca="1">IF(ISERROR('O7 Amortization'!J58+'O7 Amortization'!J128+'O7 Amortization'!J198+'O7 Amortization'!J268 + 'O7 Amortization'!AE58+'O7 Amortization'!AE128+'O7 Amortization'!AE198+'O7 Amortization'!AE268), "-", 'O7 Amortization'!J58+'O7 Amortization'!J128+'O7 Amortization'!J198+'O7 Amortization'!J268 + 'O7 Amortization'!AE58+'O7 Amortization'!AE128+'O7 Amortization'!AE198+'O7 Amortization'!AE268)</f>
        <v>0</v>
      </c>
      <c r="H97" s="291">
        <f ca="1">IF(ISERROR('O7 Amortization'!K58+'O7 Amortization'!K128+'O7 Amortization'!K198+'O7 Amortization'!K268 + 'O7 Amortization'!AF58+'O7 Amortization'!AF128+'O7 Amortization'!AF198+'O7 Amortization'!AF268), "-", 'O7 Amortization'!K58+'O7 Amortization'!K128+'O7 Amortization'!K198+'O7 Amortization'!K268 + 'O7 Amortization'!AF58+'O7 Amortization'!AF128+'O7 Amortization'!AF198+'O7 Amortization'!AF268)</f>
        <v>0</v>
      </c>
      <c r="I97" s="291">
        <f ca="1">IF(ISERROR('O7 Amortization'!L58+'O7 Amortization'!L128+'O7 Amortization'!L198+'O7 Amortization'!L268 + 'O7 Amortization'!AG58+'O7 Amortization'!AG128+'O7 Amortization'!AG198+'O7 Amortization'!AG268), "-", 'O7 Amortization'!L58+'O7 Amortization'!L128+'O7 Amortization'!L198+'O7 Amortization'!L268 + 'O7 Amortization'!AG58+'O7 Amortization'!AG128+'O7 Amortization'!AG198+'O7 Amortization'!AG268)</f>
        <v>0</v>
      </c>
      <c r="J97" s="291">
        <f ca="1">IF(ISERROR('O7 Amortization'!M58+'O7 Amortization'!M128+'O7 Amortization'!M198+'O7 Amortization'!M268 + 'O7 Amortization'!AH58+'O7 Amortization'!AH128+'O7 Amortization'!AH198+'O7 Amortization'!AH268), "-", 'O7 Amortization'!M58+'O7 Amortization'!M128+'O7 Amortization'!M198+'O7 Amortization'!M268 + 'O7 Amortization'!AH58+'O7 Amortization'!AH128+'O7 Amortization'!AH198+'O7 Amortization'!AH268)</f>
        <v>-1085093.1839557821</v>
      </c>
      <c r="K97" s="291">
        <f ca="1">IF(ISERROR('O7 Amortization'!N58+'O7 Amortization'!N128+'O7 Amortization'!N198+'O7 Amortization'!N268 + 'O7 Amortization'!AI58+'O7 Amortization'!AI128+'O7 Amortization'!AI198+'O7 Amortization'!AI268), "-", 'O7 Amortization'!N58+'O7 Amortization'!N128+'O7 Amortization'!N198+'O7 Amortization'!N268 + 'O7 Amortization'!AI58+'O7 Amortization'!AI128+'O7 Amortization'!AI198+'O7 Amortization'!AI268)</f>
        <v>-59510.595346786111</v>
      </c>
      <c r="L97" s="291">
        <f ca="1">IF(ISERROR('O7 Amortization'!O58+'O7 Amortization'!O128+'O7 Amortization'!O198+'O7 Amortization'!O268 + 'O7 Amortization'!AJ58+'O7 Amortization'!AJ128+'O7 Amortization'!AJ198+'O7 Amortization'!AJ268), "-", 'O7 Amortization'!O58+'O7 Amortization'!O128+'O7 Amortization'!O198+'O7 Amortization'!O268 + 'O7 Amortization'!AJ58+'O7 Amortization'!AJ128+'O7 Amortization'!AJ198+'O7 Amortization'!AJ268)</f>
        <v>-53833.253623059558</v>
      </c>
      <c r="M97" s="291">
        <f ca="1">IF(ISERROR('O7 Amortization'!P58+'O7 Amortization'!P128+'O7 Amortization'!P198+'O7 Amortization'!P268 + 'O7 Amortization'!AK58+'O7 Amortization'!AK128+'O7 Amortization'!AK198+'O7 Amortization'!AK268), "-", 'O7 Amortization'!P58+'O7 Amortization'!P128+'O7 Amortization'!P198+'O7 Amortization'!P268 + 'O7 Amortization'!AK58+'O7 Amortization'!AK128+'O7 Amortization'!AK198+'O7 Amortization'!AK268)</f>
        <v>0</v>
      </c>
      <c r="N97" s="291">
        <f ca="1">IF(ISERROR('O7 Amortization'!Q58+'O7 Amortization'!Q128+'O7 Amortization'!Q198+'O7 Amortization'!Q268 + 'O7 Amortization'!AL58+'O7 Amortization'!AL128+'O7 Amortization'!AL198+'O7 Amortization'!AL268), "-", 'O7 Amortization'!Q58+'O7 Amortization'!Q128+'O7 Amortization'!Q198+'O7 Amortization'!Q268 + 'O7 Amortization'!AL58+'O7 Amortization'!AL128+'O7 Amortization'!AL198+'O7 Amortization'!AL268)</f>
        <v>0</v>
      </c>
      <c r="O97" s="291">
        <f ca="1">IF(ISERROR('O7 Amortization'!R58+'O7 Amortization'!R128+'O7 Amortization'!R198+'O7 Amortization'!R268 + 'O7 Amortization'!AM58+'O7 Amortization'!AM128+'O7 Amortization'!AM198+'O7 Amortization'!AM268), "-", 'O7 Amortization'!R58+'O7 Amortization'!R128+'O7 Amortization'!R198+'O7 Amortization'!R268 + 'O7 Amortization'!AM58+'O7 Amortization'!AM128+'O7 Amortization'!AM198+'O7 Amortization'!AM268)</f>
        <v>0</v>
      </c>
      <c r="P97" s="291">
        <f ca="1">IF(ISERROR('O7 Amortization'!S58+'O7 Amortization'!S128+'O7 Amortization'!S198+'O7 Amortization'!S268 + 'O7 Amortization'!AN58+'O7 Amortization'!AN128+'O7 Amortization'!AN198+'O7 Amortization'!AN268), "-", 'O7 Amortization'!S58+'O7 Amortization'!S128+'O7 Amortization'!S198+'O7 Amortization'!S268 + 'O7 Amortization'!AN58+'O7 Amortization'!AN128+'O7 Amortization'!AN198+'O7 Amortization'!AN268)</f>
        <v>0</v>
      </c>
      <c r="Q97" s="291">
        <f ca="1">IF(ISERROR('O7 Amortization'!T58+'O7 Amortization'!T128+'O7 Amortization'!T198+'O7 Amortization'!T268 + 'O7 Amortization'!AO58+'O7 Amortization'!AO128+'O7 Amortization'!AO198+'O7 Amortization'!AO268), "-", 'O7 Amortization'!T58+'O7 Amortization'!T128+'O7 Amortization'!T198+'O7 Amortization'!T268 + 'O7 Amortization'!AO58+'O7 Amortization'!AO128+'O7 Amortization'!AO198+'O7 Amortization'!AO268)</f>
        <v>0</v>
      </c>
      <c r="R97" s="291">
        <f ca="1">IF(ISERROR('O7 Amortization'!U58+'O7 Amortization'!U128+'O7 Amortization'!U198+'O7 Amortization'!U268 + 'O7 Amortization'!AP58+'O7 Amortization'!AP128+'O7 Amortization'!AP198+'O7 Amortization'!AP268), "-", 'O7 Amortization'!U58+'O7 Amortization'!U128+'O7 Amortization'!U198+'O7 Amortization'!U268 + 'O7 Amortization'!AP58+'O7 Amortization'!AP128+'O7 Amortization'!AP198+'O7 Amortization'!AP268)</f>
        <v>0</v>
      </c>
      <c r="S97" s="291">
        <f ca="1">IF(ISERROR('O7 Amortization'!V58+'O7 Amortization'!V128+'O7 Amortization'!V198+'O7 Amortization'!V268 + 'O7 Amortization'!AQ58+'O7 Amortization'!AQ128+'O7 Amortization'!AQ198+'O7 Amortization'!AQ268), "-", 'O7 Amortization'!V58+'O7 Amortization'!V128+'O7 Amortization'!V198+'O7 Amortization'!V268 + 'O7 Amortization'!AQ58+'O7 Amortization'!AQ128+'O7 Amortization'!AQ198+'O7 Amortization'!AQ268)</f>
        <v>0</v>
      </c>
      <c r="T97" s="291">
        <f ca="1">IF(ISERROR('O7 Amortization'!W58+'O7 Amortization'!W128+'O7 Amortization'!W198+'O7 Amortization'!W268 + 'O7 Amortization'!AR58+'O7 Amortization'!AR128+'O7 Amortization'!AR198+'O7 Amortization'!AR268), "-", 'O7 Amortization'!W58+'O7 Amortization'!W128+'O7 Amortization'!W198+'O7 Amortization'!W268 + 'O7 Amortization'!AR58+'O7 Amortization'!AR128+'O7 Amortization'!AR198+'O7 Amortization'!AR268)</f>
        <v>0</v>
      </c>
      <c r="U97" s="291">
        <f ca="1">IF(ISERROR('O7 Amortization'!X58+'O7 Amortization'!X128+'O7 Amortization'!X198+'O7 Amortization'!X268 + 'O7 Amortization'!AS58+'O7 Amortization'!AS128+'O7 Amortization'!AS198+'O7 Amortization'!AS268), "-", 'O7 Amortization'!X58+'O7 Amortization'!X128+'O7 Amortization'!X198+'O7 Amortization'!X268 + 'O7 Amortization'!AS58+'O7 Amortization'!AS128+'O7 Amortization'!AS198+'O7 Amortization'!AS268)</f>
        <v>0</v>
      </c>
      <c r="V97" s="291">
        <f ca="1">IF(ISERROR('O7 Amortization'!Y58+'O7 Amortization'!Y128+'O7 Amortization'!Y198+'O7 Amortization'!Y268 + 'O7 Amortization'!AT58+'O7 Amortization'!AT128+'O7 Amortization'!AT198+'O7 Amortization'!AT268), "-", 'O7 Amortization'!Y58+'O7 Amortization'!Y128+'O7 Amortization'!Y198+'O7 Amortization'!Y268 + 'O7 Amortization'!AT58+'O7 Amortization'!AT128+'O7 Amortization'!AT198+'O7 Amortization'!AT268)</f>
        <v>0</v>
      </c>
      <c r="W97" s="291">
        <f ca="1">IF(ISERROR('O7 Amortization'!Z58+'O7 Amortization'!Z128+'O7 Amortization'!Z198+'O7 Amortization'!Z268 + 'O7 Amortization'!AU58+'O7 Amortization'!AU128+'O7 Amortization'!AU198+'O7 Amortization'!AU268), "-", 'O7 Amortization'!Z58+'O7 Amortization'!Z128+'O7 Amortization'!Z198+'O7 Amortization'!Z268 + 'O7 Amortization'!AU58+'O7 Amortization'!AU128+'O7 Amortization'!AU198+'O7 Amortization'!AU268)</f>
        <v>0</v>
      </c>
      <c r="X97" s="733"/>
      <c r="Y97" s="731"/>
      <c r="Z97" s="731"/>
      <c r="AA97" s="731"/>
      <c r="AB97" s="731"/>
      <c r="AC97" s="731"/>
      <c r="AD97" s="731"/>
      <c r="AE97" s="731"/>
      <c r="AF97" s="731"/>
      <c r="AG97" s="731"/>
      <c r="AH97" s="731"/>
      <c r="AI97" s="731"/>
      <c r="AJ97" s="731"/>
      <c r="AK97" s="731"/>
      <c r="AL97" s="731"/>
      <c r="AM97" s="731"/>
      <c r="AN97" s="731"/>
      <c r="AO97" s="731"/>
      <c r="AP97" s="731"/>
      <c r="AQ97" s="731"/>
      <c r="AR97" s="731"/>
      <c r="AS97" s="894"/>
      <c r="AV97" s="2102" t="e">
        <v>#N/A</v>
      </c>
    </row>
    <row r="98" spans="1:48" s="753" customFormat="1" ht="18" customHeight="1">
      <c r="A98" s="290"/>
      <c r="B98" s="752" t="s">
        <v>1031</v>
      </c>
      <c r="C98" s="733">
        <f>SUM(D98:W98)</f>
        <v>-15490500</v>
      </c>
      <c r="D98" s="291">
        <f ca="1">IF(ISERROR('O7 Amortization'!G128+'O7 Amortization'!G198+'O7 Amortization'!G268+'O7 Amortization'!AB128+'O7 Amortization'!AB198+'O7 Amortization'!AB268), "-", 'O7 Amortization'!G128+'O7 Amortization'!G198+'O7 Amortization'!G268+'O7 Amortization'!AB128+'O7 Amortization'!AB198+'O7 Amortization'!AB268)</f>
        <v>-7706239.0861208327</v>
      </c>
      <c r="E98" s="291">
        <f ca="1">IF(ISERROR('O7 Amortization'!H128+'O7 Amortization'!H198+'O7 Amortization'!H268+'O7 Amortization'!AC128+'O7 Amortization'!AC198+'O7 Amortization'!AC268), "-", 'O7 Amortization'!H128+'O7 Amortization'!H198+'O7 Amortization'!H268+'O7 Amortization'!AC128+'O7 Amortization'!AC198+'O7 Amortization'!AC268)</f>
        <v>-2988929.0364031522</v>
      </c>
      <c r="F98" s="291">
        <f ca="1">IF(ISERROR('O7 Amortization'!I128+'O7 Amortization'!I198+'O7 Amortization'!I268+'O7 Amortization'!AD128+'O7 Amortization'!AD198+'O7 Amortization'!AD268), "-", 'O7 Amortization'!I128+'O7 Amortization'!I198+'O7 Amortization'!I268+'O7 Amortization'!AD128+'O7 Amortization'!AD198+'O7 Amortization'!AD268)</f>
        <v>-3653674.239937535</v>
      </c>
      <c r="G98" s="291">
        <f ca="1">IF(ISERROR('O7 Amortization'!J128+'O7 Amortization'!J198+'O7 Amortization'!J268+'O7 Amortization'!AE128+'O7 Amortization'!AE198+'O7 Amortization'!AE268), "-", 'O7 Amortization'!J128+'O7 Amortization'!J198+'O7 Amortization'!J268+'O7 Amortization'!AE128+'O7 Amortization'!AE198+'O7 Amortization'!AE268)</f>
        <v>0</v>
      </c>
      <c r="H98" s="291">
        <f ca="1">IF(ISERROR('O7 Amortization'!K128+'O7 Amortization'!K198+'O7 Amortization'!K268+'O7 Amortization'!AF128+'O7 Amortization'!AF198+'O7 Amortization'!AF268), "-", 'O7 Amortization'!K128+'O7 Amortization'!K198+'O7 Amortization'!K268+'O7 Amortization'!AF128+'O7 Amortization'!AF198+'O7 Amortization'!AF268)</f>
        <v>0</v>
      </c>
      <c r="I98" s="291">
        <f ca="1">IF(ISERROR('O7 Amortization'!L128+'O7 Amortization'!L198+'O7 Amortization'!L268+'O7 Amortization'!AG128+'O7 Amortization'!AG198+'O7 Amortization'!AG268), "-", 'O7 Amortization'!L128+'O7 Amortization'!L198+'O7 Amortization'!L268+'O7 Amortization'!AG128+'O7 Amortization'!AG198+'O7 Amortization'!AG268)</f>
        <v>0</v>
      </c>
      <c r="J98" s="291">
        <f ca="1">IF(ISERROR('O7 Amortization'!M128+'O7 Amortization'!M198+'O7 Amortization'!M268+'O7 Amortization'!AH128+'O7 Amortization'!AH198+'O7 Amortization'!AH268), "-", 'O7 Amortization'!M128+'O7 Amortization'!M198+'O7 Amortization'!M268+'O7 Amortization'!AH128+'O7 Amortization'!AH198+'O7 Amortization'!AH268)</f>
        <v>-1033436.4830392452</v>
      </c>
      <c r="K98" s="291">
        <f ca="1">IF(ISERROR('O7 Amortization'!N128+'O7 Amortization'!N198+'O7 Amortization'!N268+'O7 Amortization'!AI128+'O7 Amortization'!AI198+'O7 Amortization'!AI268), "-", 'O7 Amortization'!N128+'O7 Amortization'!N198+'O7 Amortization'!N268+'O7 Amortization'!AI128+'O7 Amortization'!AI198+'O7 Amortization'!AI268)</f>
        <v>-56677.902242532829</v>
      </c>
      <c r="L98" s="291">
        <f ca="1">IF(ISERROR('O7 Amortization'!O128+'O7 Amortization'!O198+'O7 Amortization'!O268+'O7 Amortization'!AJ128+'O7 Amortization'!AJ198+'O7 Amortization'!AJ268), "-", 'O7 Amortization'!O128+'O7 Amortization'!O198+'O7 Amortization'!O268+'O7 Amortization'!AJ128+'O7 Amortization'!AJ198+'O7 Amortization'!AJ268)</f>
        <v>-51543.252256702574</v>
      </c>
      <c r="M98" s="291">
        <f ca="1">IF(ISERROR('O7 Amortization'!P128+'O7 Amortization'!P198+'O7 Amortization'!P268+'O7 Amortization'!AK128+'O7 Amortization'!AK198+'O7 Amortization'!AK268), "-", 'O7 Amortization'!P128+'O7 Amortization'!P198+'O7 Amortization'!P268+'O7 Amortization'!AK128+'O7 Amortization'!AK198+'O7 Amortization'!AK268)</f>
        <v>0</v>
      </c>
      <c r="N98" s="291">
        <f ca="1">IF(ISERROR('O7 Amortization'!Q128+'O7 Amortization'!Q198+'O7 Amortization'!Q268+'O7 Amortization'!AL128+'O7 Amortization'!AL198+'O7 Amortization'!AL268), "-", 'O7 Amortization'!Q128+'O7 Amortization'!Q198+'O7 Amortization'!Q268+'O7 Amortization'!AL128+'O7 Amortization'!AL198+'O7 Amortization'!AL268)</f>
        <v>0</v>
      </c>
      <c r="O98" s="291">
        <f ca="1">IF(ISERROR('O7 Amortization'!R128+'O7 Amortization'!R198+'O7 Amortization'!R268+'O7 Amortization'!AM128+'O7 Amortization'!AM198+'O7 Amortization'!AM268), "-", 'O7 Amortization'!R128+'O7 Amortization'!R198+'O7 Amortization'!R268+'O7 Amortization'!AM128+'O7 Amortization'!AM198+'O7 Amortization'!AM268)</f>
        <v>0</v>
      </c>
      <c r="P98" s="291">
        <f ca="1">IF(ISERROR('O7 Amortization'!S128+'O7 Amortization'!S198+'O7 Amortization'!S268+'O7 Amortization'!AN128+'O7 Amortization'!AN198+'O7 Amortization'!AN268), "-", 'O7 Amortization'!S128+'O7 Amortization'!S198+'O7 Amortization'!S268+'O7 Amortization'!AN128+'O7 Amortization'!AN198+'O7 Amortization'!AN268)</f>
        <v>0</v>
      </c>
      <c r="Q98" s="291">
        <f ca="1">IF(ISERROR('O7 Amortization'!T128+'O7 Amortization'!T198+'O7 Amortization'!T268+'O7 Amortization'!AO128+'O7 Amortization'!AO198+'O7 Amortization'!AO268), "-", 'O7 Amortization'!T128+'O7 Amortization'!T198+'O7 Amortization'!T268+'O7 Amortization'!AO128+'O7 Amortization'!AO198+'O7 Amortization'!AO268)</f>
        <v>0</v>
      </c>
      <c r="R98" s="291">
        <f ca="1">IF(ISERROR('O7 Amortization'!U128+'O7 Amortization'!U198+'O7 Amortization'!U268+'O7 Amortization'!AP128+'O7 Amortization'!AP198+'O7 Amortization'!AP268), "-", 'O7 Amortization'!U128+'O7 Amortization'!U198+'O7 Amortization'!U268+'O7 Amortization'!AP128+'O7 Amortization'!AP198+'O7 Amortization'!AP268)</f>
        <v>0</v>
      </c>
      <c r="S98" s="291">
        <f ca="1">IF(ISERROR('O7 Amortization'!V128+'O7 Amortization'!V198+'O7 Amortization'!V268+'O7 Amortization'!AQ128+'O7 Amortization'!AQ198+'O7 Amortization'!AQ268), "-", 'O7 Amortization'!V128+'O7 Amortization'!V198+'O7 Amortization'!V268+'O7 Amortization'!AQ128+'O7 Amortization'!AQ198+'O7 Amortization'!AQ268)</f>
        <v>0</v>
      </c>
      <c r="T98" s="291">
        <f ca="1">IF(ISERROR('O7 Amortization'!W128+'O7 Amortization'!W198+'O7 Amortization'!W268+'O7 Amortization'!AR128+'O7 Amortization'!AR198+'O7 Amortization'!AR268), "-", 'O7 Amortization'!W128+'O7 Amortization'!W198+'O7 Amortization'!W268+'O7 Amortization'!AR128+'O7 Amortization'!AR198+'O7 Amortization'!AR268)</f>
        <v>0</v>
      </c>
      <c r="U98" s="291">
        <f ca="1">IF(ISERROR('O7 Amortization'!X128+'O7 Amortization'!X198+'O7 Amortization'!X268+'O7 Amortization'!AS128+'O7 Amortization'!AS198+'O7 Amortization'!AS268), "-", 'O7 Amortization'!X128+'O7 Amortization'!X198+'O7 Amortization'!X268+'O7 Amortization'!AS128+'O7 Amortization'!AS198+'O7 Amortization'!AS268)</f>
        <v>0</v>
      </c>
      <c r="V98" s="291">
        <f ca="1">IF(ISERROR('O7 Amortization'!Y128+'O7 Amortization'!Y198+'O7 Amortization'!Y268+'O7 Amortization'!AT128+'O7 Amortization'!AT198+'O7 Amortization'!AT268), "-", 'O7 Amortization'!Y128+'O7 Amortization'!Y198+'O7 Amortization'!Y268+'O7 Amortization'!AT128+'O7 Amortization'!AT198+'O7 Amortization'!AT268)</f>
        <v>0</v>
      </c>
      <c r="W98" s="291">
        <f ca="1">IF(ISERROR('O7 Amortization'!Z128+'O7 Amortization'!Z198+'O7 Amortization'!Z268+'O7 Amortization'!AU128+'O7 Amortization'!AU198+'O7 Amortization'!AU268), "-", 'O7 Amortization'!Z128+'O7 Amortization'!Z198+'O7 Amortization'!Z268+'O7 Amortization'!AU128+'O7 Amortization'!AU198+'O7 Amortization'!AU268)</f>
        <v>0</v>
      </c>
      <c r="X98" s="733"/>
      <c r="Y98" s="731"/>
      <c r="Z98" s="731"/>
      <c r="AA98" s="731"/>
      <c r="AB98" s="731"/>
      <c r="AC98" s="731"/>
      <c r="AD98" s="731"/>
      <c r="AE98" s="731"/>
      <c r="AF98" s="731"/>
      <c r="AG98" s="731"/>
      <c r="AH98" s="731"/>
      <c r="AI98" s="731"/>
      <c r="AJ98" s="731"/>
      <c r="AK98" s="731"/>
      <c r="AL98" s="731"/>
      <c r="AM98" s="731"/>
      <c r="AN98" s="731"/>
      <c r="AO98" s="731"/>
      <c r="AP98" s="731"/>
      <c r="AQ98" s="731"/>
      <c r="AR98" s="731"/>
      <c r="AS98" s="894"/>
      <c r="AV98" s="2102" t="e">
        <v>#N/A</v>
      </c>
    </row>
    <row r="99" spans="1:48" s="753" customFormat="1" ht="17.25" customHeight="1">
      <c r="A99" s="290" t="s">
        <v>788</v>
      </c>
      <c r="B99" s="752" t="s">
        <v>1222</v>
      </c>
      <c r="C99" s="733">
        <f>SUM(D99:W99)</f>
        <v>14566000.000000002</v>
      </c>
      <c r="D99" s="291">
        <f>IF(ISERROR(D96+D97), "-", D96+D97)</f>
        <v>7283873.7301665284</v>
      </c>
      <c r="E99" s="291">
        <f t="shared" ref="E99:W99" si="29">IF(ISERROR(E96+E97), "-", E96+E97)</f>
        <v>2526184.8549030013</v>
      </c>
      <c r="F99" s="291">
        <f t="shared" si="29"/>
        <v>3661474.7622111887</v>
      </c>
      <c r="G99" s="291">
        <f t="shared" si="29"/>
        <v>0</v>
      </c>
      <c r="H99" s="291">
        <f t="shared" si="29"/>
        <v>0</v>
      </c>
      <c r="I99" s="291">
        <f t="shared" si="29"/>
        <v>0</v>
      </c>
      <c r="J99" s="291">
        <f t="shared" si="29"/>
        <v>990465.02123905695</v>
      </c>
      <c r="K99" s="291">
        <f t="shared" si="29"/>
        <v>54349.199996331881</v>
      </c>
      <c r="L99" s="291">
        <f t="shared" si="29"/>
        <v>49652.431483893684</v>
      </c>
      <c r="M99" s="291">
        <f t="shared" si="29"/>
        <v>0</v>
      </c>
      <c r="N99" s="291">
        <f t="shared" si="29"/>
        <v>0</v>
      </c>
      <c r="O99" s="291">
        <f t="shared" si="29"/>
        <v>0</v>
      </c>
      <c r="P99" s="291">
        <f t="shared" si="29"/>
        <v>0</v>
      </c>
      <c r="Q99" s="291">
        <f t="shared" si="29"/>
        <v>0</v>
      </c>
      <c r="R99" s="291">
        <f t="shared" si="29"/>
        <v>0</v>
      </c>
      <c r="S99" s="291">
        <f t="shared" si="29"/>
        <v>0</v>
      </c>
      <c r="T99" s="291">
        <f t="shared" si="29"/>
        <v>0</v>
      </c>
      <c r="U99" s="291">
        <f t="shared" si="29"/>
        <v>0</v>
      </c>
      <c r="V99" s="291">
        <f t="shared" si="29"/>
        <v>0</v>
      </c>
      <c r="W99" s="291">
        <f t="shared" si="29"/>
        <v>0</v>
      </c>
      <c r="X99" s="733"/>
      <c r="Y99" s="731"/>
      <c r="Z99" s="731"/>
      <c r="AA99" s="731"/>
      <c r="AB99" s="731"/>
      <c r="AC99" s="731"/>
      <c r="AD99" s="731"/>
      <c r="AE99" s="731"/>
      <c r="AF99" s="731"/>
      <c r="AG99" s="731"/>
      <c r="AH99" s="731"/>
      <c r="AI99" s="731"/>
      <c r="AJ99" s="731"/>
      <c r="AK99" s="731"/>
      <c r="AL99" s="731"/>
      <c r="AM99" s="731"/>
      <c r="AN99" s="731"/>
      <c r="AO99" s="731"/>
      <c r="AP99" s="731"/>
      <c r="AQ99" s="731"/>
      <c r="AR99" s="731"/>
      <c r="AS99" s="894"/>
      <c r="AV99" s="2102" t="e">
        <v>#N/A</v>
      </c>
    </row>
    <row r="100" spans="1:48" s="753" customFormat="1" ht="25.5">
      <c r="A100" s="290" t="s">
        <v>343</v>
      </c>
      <c r="B100" s="752" t="s">
        <v>344</v>
      </c>
      <c r="C100" s="733">
        <f>SUM(D100:W100)</f>
        <v>14937000</v>
      </c>
      <c r="D100" s="291">
        <f>IF(ISERROR(D96+D98), "-", D96+D98)</f>
        <v>7490802.1865141056</v>
      </c>
      <c r="E100" s="291">
        <f t="shared" ref="E100:W100" si="30">IF(ISERROR(E96+E98), "-", E96+E98)</f>
        <v>2580904.9093041504</v>
      </c>
      <c r="F100" s="291">
        <f t="shared" si="30"/>
        <v>3714046.8560753143</v>
      </c>
      <c r="G100" s="291">
        <f t="shared" si="30"/>
        <v>0</v>
      </c>
      <c r="H100" s="291">
        <f t="shared" si="30"/>
        <v>0</v>
      </c>
      <c r="I100" s="291">
        <f t="shared" si="30"/>
        <v>0</v>
      </c>
      <c r="J100" s="291">
        <f t="shared" si="30"/>
        <v>1042121.7221555938</v>
      </c>
      <c r="K100" s="291">
        <f t="shared" si="30"/>
        <v>57181.893100585163</v>
      </c>
      <c r="L100" s="291">
        <f t="shared" si="30"/>
        <v>51942.432850250669</v>
      </c>
      <c r="M100" s="291">
        <f t="shared" si="30"/>
        <v>0</v>
      </c>
      <c r="N100" s="291">
        <f t="shared" si="30"/>
        <v>0</v>
      </c>
      <c r="O100" s="291">
        <f t="shared" si="30"/>
        <v>0</v>
      </c>
      <c r="P100" s="291">
        <f t="shared" si="30"/>
        <v>0</v>
      </c>
      <c r="Q100" s="291">
        <f t="shared" si="30"/>
        <v>0</v>
      </c>
      <c r="R100" s="291">
        <f t="shared" si="30"/>
        <v>0</v>
      </c>
      <c r="S100" s="291">
        <f t="shared" si="30"/>
        <v>0</v>
      </c>
      <c r="T100" s="291">
        <f t="shared" si="30"/>
        <v>0</v>
      </c>
      <c r="U100" s="291">
        <f t="shared" si="30"/>
        <v>0</v>
      </c>
      <c r="V100" s="291">
        <f t="shared" si="30"/>
        <v>0</v>
      </c>
      <c r="W100" s="291">
        <f t="shared" si="30"/>
        <v>0</v>
      </c>
      <c r="X100" s="733"/>
      <c r="Y100" s="731"/>
      <c r="Z100" s="731"/>
      <c r="AA100" s="731"/>
      <c r="AB100" s="731"/>
      <c r="AC100" s="731"/>
      <c r="AD100" s="731"/>
      <c r="AE100" s="731"/>
      <c r="AF100" s="731"/>
      <c r="AG100" s="731"/>
      <c r="AH100" s="731"/>
      <c r="AI100" s="731"/>
      <c r="AJ100" s="731"/>
      <c r="AK100" s="731"/>
      <c r="AL100" s="731"/>
      <c r="AM100" s="731"/>
      <c r="AN100" s="731"/>
      <c r="AO100" s="731"/>
      <c r="AP100" s="731"/>
      <c r="AQ100" s="731"/>
      <c r="AR100" s="731"/>
      <c r="AS100" s="894"/>
      <c r="AV100" s="2102" t="e">
        <v>#N/A</v>
      </c>
    </row>
    <row r="101" spans="1:48" s="753" customFormat="1" ht="12.75">
      <c r="A101" s="290"/>
      <c r="B101" s="752"/>
      <c r="C101" s="733"/>
      <c r="D101" s="731"/>
      <c r="E101" s="731"/>
      <c r="F101" s="731"/>
      <c r="G101" s="731"/>
      <c r="H101" s="731"/>
      <c r="I101" s="731"/>
      <c r="J101" s="731"/>
      <c r="K101" s="731"/>
      <c r="L101" s="731"/>
      <c r="M101" s="731"/>
      <c r="N101" s="731"/>
      <c r="O101" s="731"/>
      <c r="P101" s="731"/>
      <c r="Q101" s="731"/>
      <c r="R101" s="731"/>
      <c r="S101" s="731"/>
      <c r="T101" s="731"/>
      <c r="U101" s="731"/>
      <c r="V101" s="731"/>
      <c r="W101" s="731"/>
      <c r="X101" s="733"/>
      <c r="Y101" s="731"/>
      <c r="Z101" s="731"/>
      <c r="AA101" s="731"/>
      <c r="AB101" s="731"/>
      <c r="AC101" s="731"/>
      <c r="AD101" s="731"/>
      <c r="AE101" s="731"/>
      <c r="AF101" s="731"/>
      <c r="AG101" s="731"/>
      <c r="AH101" s="731"/>
      <c r="AI101" s="731"/>
      <c r="AJ101" s="731"/>
      <c r="AK101" s="731"/>
      <c r="AL101" s="731"/>
      <c r="AM101" s="731"/>
      <c r="AN101" s="731"/>
      <c r="AO101" s="731"/>
      <c r="AP101" s="731"/>
      <c r="AQ101" s="731"/>
      <c r="AR101" s="731"/>
      <c r="AS101" s="894"/>
      <c r="AV101" s="2102" t="e">
        <v>#N/A</v>
      </c>
    </row>
    <row r="102" spans="1:48" s="753" customFormat="1" ht="15">
      <c r="A102" s="1261"/>
      <c r="B102" s="752"/>
      <c r="C102" s="733"/>
      <c r="D102" s="731"/>
      <c r="E102" s="731"/>
      <c r="F102" s="731"/>
      <c r="G102" s="731"/>
      <c r="H102" s="731"/>
      <c r="I102" s="731"/>
      <c r="J102" s="731"/>
      <c r="K102" s="731"/>
      <c r="L102" s="731"/>
      <c r="M102" s="731"/>
      <c r="N102" s="731"/>
      <c r="O102" s="731"/>
      <c r="P102" s="731"/>
      <c r="Q102" s="731"/>
      <c r="R102" s="731"/>
      <c r="S102" s="731"/>
      <c r="T102" s="731"/>
      <c r="U102" s="731"/>
      <c r="V102" s="731"/>
      <c r="W102" s="731"/>
      <c r="X102" s="733"/>
      <c r="Y102" s="731"/>
      <c r="Z102" s="731"/>
      <c r="AA102" s="731"/>
      <c r="AB102" s="731"/>
      <c r="AC102" s="731"/>
      <c r="AD102" s="731"/>
      <c r="AE102" s="731"/>
      <c r="AF102" s="731"/>
      <c r="AG102" s="731"/>
      <c r="AH102" s="731"/>
      <c r="AI102" s="731"/>
      <c r="AJ102" s="731"/>
      <c r="AK102" s="731"/>
      <c r="AL102" s="731"/>
      <c r="AM102" s="731"/>
      <c r="AN102" s="731"/>
      <c r="AO102" s="731"/>
      <c r="AP102" s="731"/>
      <c r="AQ102" s="731"/>
      <c r="AR102" s="731"/>
      <c r="AS102" s="894"/>
      <c r="AV102" s="2102" t="e">
        <v>#N/A</v>
      </c>
    </row>
    <row r="103" spans="1:48" s="753" customFormat="1" ht="15">
      <c r="A103" s="1261" t="s">
        <v>166</v>
      </c>
      <c r="B103" s="752"/>
      <c r="C103" s="894"/>
      <c r="D103" s="731" t="s">
        <v>1288</v>
      </c>
      <c r="E103" s="731"/>
      <c r="F103" s="731"/>
      <c r="G103" s="731"/>
      <c r="H103" s="731"/>
      <c r="I103" s="731"/>
      <c r="J103" s="731"/>
      <c r="K103" s="731"/>
      <c r="L103" s="731"/>
      <c r="M103" s="731"/>
      <c r="N103" s="731"/>
      <c r="O103" s="731"/>
      <c r="P103" s="731"/>
      <c r="Q103" s="731"/>
      <c r="R103" s="731"/>
      <c r="S103" s="731"/>
      <c r="T103" s="731"/>
      <c r="U103" s="731"/>
      <c r="V103" s="731"/>
      <c r="W103" s="731"/>
      <c r="X103" s="733"/>
      <c r="Y103" s="731"/>
      <c r="Z103" s="731"/>
      <c r="AA103" s="731"/>
      <c r="AB103" s="731"/>
      <c r="AC103" s="731"/>
      <c r="AD103" s="731"/>
      <c r="AE103" s="731"/>
      <c r="AF103" s="731"/>
      <c r="AG103" s="731"/>
      <c r="AH103" s="731"/>
      <c r="AI103" s="731"/>
      <c r="AJ103" s="731"/>
      <c r="AK103" s="731"/>
      <c r="AL103" s="731"/>
      <c r="AM103" s="731"/>
      <c r="AN103" s="731"/>
      <c r="AO103" s="731"/>
      <c r="AP103" s="731"/>
      <c r="AQ103" s="731"/>
      <c r="AR103" s="731"/>
      <c r="AS103" s="894"/>
      <c r="AV103" s="2102" t="e">
        <v>#N/A</v>
      </c>
    </row>
    <row r="104" spans="1:48" s="753" customFormat="1" ht="12.75">
      <c r="A104" s="290"/>
      <c r="B104" s="752"/>
      <c r="C104" s="894"/>
      <c r="E104" s="731"/>
      <c r="F104" s="731"/>
      <c r="G104" s="731"/>
      <c r="H104" s="731"/>
      <c r="I104" s="731"/>
      <c r="J104" s="731"/>
      <c r="K104" s="731"/>
      <c r="L104" s="731"/>
      <c r="M104" s="731"/>
      <c r="N104" s="731"/>
      <c r="O104" s="731"/>
      <c r="P104" s="731"/>
      <c r="Q104" s="731"/>
      <c r="R104" s="731"/>
      <c r="S104" s="731"/>
      <c r="T104" s="731"/>
      <c r="U104" s="731"/>
      <c r="V104" s="731"/>
      <c r="W104" s="731"/>
      <c r="X104" s="733"/>
      <c r="Y104" s="731"/>
      <c r="Z104" s="731"/>
      <c r="AA104" s="731"/>
      <c r="AB104" s="731"/>
      <c r="AC104" s="731"/>
      <c r="AD104" s="731"/>
      <c r="AE104" s="731"/>
      <c r="AF104" s="731"/>
      <c r="AG104" s="731"/>
      <c r="AH104" s="731"/>
      <c r="AI104" s="731"/>
      <c r="AJ104" s="731"/>
      <c r="AK104" s="731"/>
      <c r="AL104" s="731"/>
      <c r="AM104" s="731"/>
      <c r="AN104" s="731"/>
      <c r="AO104" s="731"/>
      <c r="AP104" s="731"/>
      <c r="AQ104" s="731"/>
      <c r="AR104" s="731"/>
      <c r="AS104" s="894"/>
      <c r="AV104" s="2102" t="e">
        <v>#N/A</v>
      </c>
    </row>
    <row r="105" spans="1:48" s="753" customFormat="1" ht="12.75">
      <c r="A105" s="396" t="s">
        <v>1287</v>
      </c>
      <c r="B105" s="752"/>
      <c r="C105" s="894"/>
      <c r="D105" s="731"/>
      <c r="E105" s="731"/>
      <c r="F105" s="731"/>
      <c r="G105" s="731"/>
      <c r="H105" s="731"/>
      <c r="I105" s="731"/>
      <c r="J105" s="731"/>
      <c r="K105" s="731"/>
      <c r="L105" s="731"/>
      <c r="M105" s="731"/>
      <c r="N105" s="731"/>
      <c r="O105" s="731"/>
      <c r="P105" s="731"/>
      <c r="Q105" s="731"/>
      <c r="R105" s="731"/>
      <c r="S105" s="731"/>
      <c r="T105" s="731"/>
      <c r="U105" s="731"/>
      <c r="V105" s="731"/>
      <c r="W105" s="731"/>
      <c r="X105" s="733"/>
      <c r="Y105" s="731"/>
      <c r="Z105" s="731"/>
      <c r="AA105" s="731"/>
      <c r="AB105" s="731"/>
      <c r="AC105" s="731"/>
      <c r="AD105" s="731"/>
      <c r="AE105" s="731"/>
      <c r="AF105" s="731"/>
      <c r="AG105" s="731"/>
      <c r="AH105" s="731"/>
      <c r="AI105" s="731"/>
      <c r="AJ105" s="731"/>
      <c r="AK105" s="731"/>
      <c r="AL105" s="731"/>
      <c r="AM105" s="731"/>
      <c r="AN105" s="731"/>
      <c r="AO105" s="731"/>
      <c r="AP105" s="731"/>
      <c r="AQ105" s="731"/>
      <c r="AR105" s="731"/>
      <c r="AS105" s="894"/>
      <c r="AV105" s="2102" t="e">
        <v>#N/A</v>
      </c>
    </row>
    <row r="106" spans="1:48" s="753" customFormat="1" ht="25.5">
      <c r="A106" s="1282">
        <v>5005</v>
      </c>
      <c r="B106" s="1250" t="s">
        <v>311</v>
      </c>
      <c r="C106" s="1260">
        <f>SUM(D106:W106)</f>
        <v>419250</v>
      </c>
      <c r="D106" s="897">
        <f ca="1">'O5 Details by Class &amp; Accounts'!I123</f>
        <v>180509.46187627476</v>
      </c>
      <c r="E106" s="897">
        <f ca="1">'O5 Details by Class &amp; Accounts'!J123</f>
        <v>81560.794693653806</v>
      </c>
      <c r="F106" s="897">
        <f ca="1">'O5 Details by Class &amp; Accounts'!K123</f>
        <v>156847.02255053166</v>
      </c>
      <c r="G106" s="897">
        <f ca="1">'O5 Details by Class &amp; Accounts'!L123</f>
        <v>0</v>
      </c>
      <c r="H106" s="897">
        <f ca="1">'O5 Details by Class &amp; Accounts'!M123</f>
        <v>0</v>
      </c>
      <c r="I106" s="897">
        <f ca="1">'O5 Details by Class &amp; Accounts'!N123</f>
        <v>0</v>
      </c>
      <c r="J106" s="897">
        <f ca="1">'O5 Details by Class &amp; Accounts'!O123</f>
        <v>0</v>
      </c>
      <c r="K106" s="897">
        <f ca="1">'O5 Details by Class &amp; Accounts'!P123</f>
        <v>0</v>
      </c>
      <c r="L106" s="897">
        <f ca="1">'O5 Details by Class &amp; Accounts'!Q123</f>
        <v>332.72087953977291</v>
      </c>
      <c r="M106" s="897">
        <f ca="1">'O5 Details by Class &amp; Accounts'!R123</f>
        <v>0</v>
      </c>
      <c r="N106" s="897">
        <f ca="1">'O5 Details by Class &amp; Accounts'!S123</f>
        <v>0</v>
      </c>
      <c r="O106" s="897">
        <f ca="1">'O5 Details by Class &amp; Accounts'!T123</f>
        <v>0</v>
      </c>
      <c r="P106" s="897">
        <f ca="1">'O5 Details by Class &amp; Accounts'!U123</f>
        <v>0</v>
      </c>
      <c r="Q106" s="897">
        <f ca="1">'O5 Details by Class &amp; Accounts'!V123</f>
        <v>0</v>
      </c>
      <c r="R106" s="897">
        <f ca="1">'O5 Details by Class &amp; Accounts'!W123</f>
        <v>0</v>
      </c>
      <c r="S106" s="897">
        <f ca="1">'O5 Details by Class &amp; Accounts'!X123</f>
        <v>0</v>
      </c>
      <c r="T106" s="897">
        <f ca="1">'O5 Details by Class &amp; Accounts'!Y123</f>
        <v>0</v>
      </c>
      <c r="U106" s="897">
        <f ca="1">'O5 Details by Class &amp; Accounts'!Z123</f>
        <v>0</v>
      </c>
      <c r="V106" s="897">
        <f ca="1">'O5 Details by Class &amp; Accounts'!AA123</f>
        <v>0</v>
      </c>
      <c r="W106" s="897">
        <f ca="1">'O5 Details by Class &amp; Accounts'!AB123</f>
        <v>0</v>
      </c>
      <c r="X106" s="1260">
        <f ca="1">SUM(Y106:AB106)</f>
        <v>172708.98722387216</v>
      </c>
      <c r="Y106" s="897">
        <f ca="1">'O5 Details by Class &amp; Accounts'!AD123</f>
        <v>149430.04902860985</v>
      </c>
      <c r="Z106" s="897">
        <f ca="1">'O5 Details by Class &amp; Accounts'!AE123</f>
        <v>20346.173686106416</v>
      </c>
      <c r="AA106" s="897">
        <f ca="1">'O5 Details by Class &amp; Accounts'!AF123</f>
        <v>2932.7645091558793</v>
      </c>
      <c r="AB106" s="897">
        <f ca="1">'O5 Details by Class &amp; Accounts'!AG123</f>
        <v>0</v>
      </c>
      <c r="AC106" s="897">
        <f ca="1">'O5 Details by Class &amp; Accounts'!AH123</f>
        <v>0</v>
      </c>
      <c r="AD106" s="897">
        <f ca="1">'O5 Details by Class &amp; Accounts'!AI123</f>
        <v>0</v>
      </c>
      <c r="AE106" s="897">
        <f ca="1">'O5 Details by Class &amp; Accounts'!AJ123</f>
        <v>48337.734862099074</v>
      </c>
      <c r="AF106" s="897">
        <f ca="1">'O5 Details by Class &amp; Accounts'!AK123</f>
        <v>2650.6913099295057</v>
      </c>
      <c r="AG106" s="897">
        <f ca="1">'O5 Details by Class &amp; Accounts'!AL123</f>
        <v>2052.5866040992578</v>
      </c>
      <c r="AH106" s="897">
        <f ca="1">'O5 Details by Class &amp; Accounts'!AM123</f>
        <v>0</v>
      </c>
      <c r="AI106" s="897">
        <f ca="1">'O5 Details by Class &amp; Accounts'!AN123</f>
        <v>0</v>
      </c>
      <c r="AJ106" s="897">
        <f ca="1">'O5 Details by Class &amp; Accounts'!AO123</f>
        <v>0</v>
      </c>
      <c r="AK106" s="897">
        <f ca="1">'O5 Details by Class &amp; Accounts'!AP123</f>
        <v>0</v>
      </c>
      <c r="AL106" s="897">
        <f ca="1">'O5 Details by Class &amp; Accounts'!AQ123</f>
        <v>0</v>
      </c>
      <c r="AM106" s="897">
        <f ca="1">'O5 Details by Class &amp; Accounts'!AR123</f>
        <v>0</v>
      </c>
      <c r="AN106" s="897">
        <f ca="1">'O5 Details by Class &amp; Accounts'!AS123</f>
        <v>0</v>
      </c>
      <c r="AO106" s="897">
        <f ca="1">'O5 Details by Class &amp; Accounts'!AT123</f>
        <v>0</v>
      </c>
      <c r="AP106" s="897">
        <f ca="1">'O5 Details by Class &amp; Accounts'!AU123</f>
        <v>0</v>
      </c>
      <c r="AQ106" s="897">
        <f ca="1">'O5 Details by Class &amp; Accounts'!AV123</f>
        <v>0</v>
      </c>
      <c r="AR106" s="897">
        <f ca="1">'O5 Details by Class &amp; Accounts'!AW123</f>
        <v>0</v>
      </c>
      <c r="AS106" s="1283"/>
      <c r="AV106" s="2102" t="s">
        <v>448</v>
      </c>
    </row>
    <row r="107" spans="1:48" s="753" customFormat="1" ht="12.75">
      <c r="A107" s="1282">
        <v>5010</v>
      </c>
      <c r="B107" s="1250" t="s">
        <v>1024</v>
      </c>
      <c r="C107" s="1260">
        <f t="shared" ref="C107:C152" si="31">SUM(D107:W107)</f>
        <v>169650.00000000003</v>
      </c>
      <c r="D107" s="897">
        <f ca="1">'O5 Details by Class &amp; Accounts'!I124</f>
        <v>73043.363642957687</v>
      </c>
      <c r="E107" s="897">
        <f ca="1">'O5 Details by Class &amp; Accounts'!J124</f>
        <v>33003.670410920378</v>
      </c>
      <c r="F107" s="897">
        <f ca="1">'O5 Details by Class &amp; Accounts'!K124</f>
        <v>63468.330055331418</v>
      </c>
      <c r="G107" s="897">
        <f ca="1">'O5 Details by Class &amp; Accounts'!L124</f>
        <v>0</v>
      </c>
      <c r="H107" s="897">
        <f ca="1">'O5 Details by Class &amp; Accounts'!M124</f>
        <v>0</v>
      </c>
      <c r="I107" s="897">
        <f ca="1">'O5 Details by Class &amp; Accounts'!N124</f>
        <v>0</v>
      </c>
      <c r="J107" s="897">
        <f ca="1">'O5 Details by Class &amp; Accounts'!O124</f>
        <v>0</v>
      </c>
      <c r="K107" s="897">
        <f ca="1">'O5 Details by Class &amp; Accounts'!P124</f>
        <v>0</v>
      </c>
      <c r="L107" s="897">
        <f ca="1">'O5 Details by Class &amp; Accounts'!Q124</f>
        <v>134.63589079051275</v>
      </c>
      <c r="M107" s="897">
        <f ca="1">'O5 Details by Class &amp; Accounts'!R124</f>
        <v>0</v>
      </c>
      <c r="N107" s="897">
        <f ca="1">'O5 Details by Class &amp; Accounts'!S124</f>
        <v>0</v>
      </c>
      <c r="O107" s="897">
        <f ca="1">'O5 Details by Class &amp; Accounts'!T124</f>
        <v>0</v>
      </c>
      <c r="P107" s="897">
        <f ca="1">'O5 Details by Class &amp; Accounts'!U124</f>
        <v>0</v>
      </c>
      <c r="Q107" s="897">
        <f ca="1">'O5 Details by Class &amp; Accounts'!V124</f>
        <v>0</v>
      </c>
      <c r="R107" s="897">
        <f ca="1">'O5 Details by Class &amp; Accounts'!W124</f>
        <v>0</v>
      </c>
      <c r="S107" s="897">
        <f ca="1">'O5 Details by Class &amp; Accounts'!X124</f>
        <v>0</v>
      </c>
      <c r="T107" s="897">
        <f ca="1">'O5 Details by Class &amp; Accounts'!Y124</f>
        <v>0</v>
      </c>
      <c r="U107" s="897">
        <f ca="1">'O5 Details by Class &amp; Accounts'!Z124</f>
        <v>0</v>
      </c>
      <c r="V107" s="897">
        <f ca="1">'O5 Details by Class &amp; Accounts'!AA124</f>
        <v>0</v>
      </c>
      <c r="W107" s="897">
        <f ca="1">'O5 Details by Class &amp; Accounts'!AB124</f>
        <v>0</v>
      </c>
      <c r="X107" s="1260">
        <f ca="1">SUM(Y107:AB107)</f>
        <v>69886.892504543604</v>
      </c>
      <c r="Y107" s="897">
        <f ca="1">'O5 Details by Class &amp; Accounts'!AD124</f>
        <v>60467.043095297944</v>
      </c>
      <c r="Z107" s="897">
        <f ca="1">'O5 Details by Class &amp; Accounts'!AE124</f>
        <v>8233.1028404244571</v>
      </c>
      <c r="AA107" s="897">
        <f ca="1">'O5 Details by Class &amp; Accounts'!AF124</f>
        <v>1186.7465688212162</v>
      </c>
      <c r="AB107" s="897">
        <f ca="1">'O5 Details by Class &amp; Accounts'!AG124</f>
        <v>0</v>
      </c>
      <c r="AC107" s="897">
        <f ca="1">'O5 Details by Class &amp; Accounts'!AH124</f>
        <v>0</v>
      </c>
      <c r="AD107" s="897">
        <f ca="1">'O5 Details by Class &amp; Accounts'!AI124</f>
        <v>0</v>
      </c>
      <c r="AE107" s="897">
        <f ca="1">'O5 Details by Class &amp; Accounts'!AJ124</f>
        <v>19559.920618616834</v>
      </c>
      <c r="AF107" s="897">
        <f ca="1">'O5 Details by Class &amp; Accounts'!AK124</f>
        <v>1072.6053207621721</v>
      </c>
      <c r="AG107" s="897">
        <f ca="1">'O5 Details by Class &amp; Accounts'!AL124</f>
        <v>830.58155607737399</v>
      </c>
      <c r="AH107" s="897">
        <f ca="1">'O5 Details by Class &amp; Accounts'!AM124</f>
        <v>0</v>
      </c>
      <c r="AI107" s="897">
        <f ca="1">'O5 Details by Class &amp; Accounts'!AN124</f>
        <v>0</v>
      </c>
      <c r="AJ107" s="897">
        <f ca="1">'O5 Details by Class &amp; Accounts'!AO124</f>
        <v>0</v>
      </c>
      <c r="AK107" s="897">
        <f ca="1">'O5 Details by Class &amp; Accounts'!AP124</f>
        <v>0</v>
      </c>
      <c r="AL107" s="897">
        <f ca="1">'O5 Details by Class &amp; Accounts'!AQ124</f>
        <v>0</v>
      </c>
      <c r="AM107" s="897">
        <f ca="1">'O5 Details by Class &amp; Accounts'!AR124</f>
        <v>0</v>
      </c>
      <c r="AN107" s="897">
        <f ca="1">'O5 Details by Class &amp; Accounts'!AS124</f>
        <v>0</v>
      </c>
      <c r="AO107" s="897">
        <f ca="1">'O5 Details by Class &amp; Accounts'!AT124</f>
        <v>0</v>
      </c>
      <c r="AP107" s="897">
        <f ca="1">'O5 Details by Class &amp; Accounts'!AU124</f>
        <v>0</v>
      </c>
      <c r="AQ107" s="897">
        <f ca="1">'O5 Details by Class &amp; Accounts'!AV124</f>
        <v>0</v>
      </c>
      <c r="AR107" s="897">
        <f ca="1">'O5 Details by Class &amp; Accounts'!AW124</f>
        <v>0</v>
      </c>
      <c r="AS107" s="1283"/>
      <c r="AV107" s="2102" t="s">
        <v>448</v>
      </c>
    </row>
    <row r="108" spans="1:48" s="753" customFormat="1" ht="25.5">
      <c r="A108" s="1282">
        <v>5012</v>
      </c>
      <c r="B108" s="1250" t="s">
        <v>302</v>
      </c>
      <c r="C108" s="1260">
        <f t="shared" si="31"/>
        <v>0</v>
      </c>
      <c r="D108" s="897">
        <f ca="1">'O5 Details by Class &amp; Accounts'!I125</f>
        <v>0</v>
      </c>
      <c r="E108" s="897">
        <f ca="1">'O5 Details by Class &amp; Accounts'!J125</f>
        <v>0</v>
      </c>
      <c r="F108" s="897">
        <f ca="1">'O5 Details by Class &amp; Accounts'!K125</f>
        <v>0</v>
      </c>
      <c r="G108" s="897">
        <f ca="1">'O5 Details by Class &amp; Accounts'!L125</f>
        <v>0</v>
      </c>
      <c r="H108" s="897">
        <f ca="1">'O5 Details by Class &amp; Accounts'!M125</f>
        <v>0</v>
      </c>
      <c r="I108" s="897">
        <f ca="1">'O5 Details by Class &amp; Accounts'!N125</f>
        <v>0</v>
      </c>
      <c r="J108" s="897">
        <f ca="1">'O5 Details by Class &amp; Accounts'!O125</f>
        <v>0</v>
      </c>
      <c r="K108" s="897">
        <f ca="1">'O5 Details by Class &amp; Accounts'!P125</f>
        <v>0</v>
      </c>
      <c r="L108" s="897">
        <f ca="1">'O5 Details by Class &amp; Accounts'!Q125</f>
        <v>0</v>
      </c>
      <c r="M108" s="897">
        <f ca="1">'O5 Details by Class &amp; Accounts'!R125</f>
        <v>0</v>
      </c>
      <c r="N108" s="897">
        <f ca="1">'O5 Details by Class &amp; Accounts'!S125</f>
        <v>0</v>
      </c>
      <c r="O108" s="897">
        <f ca="1">'O5 Details by Class &amp; Accounts'!T125</f>
        <v>0</v>
      </c>
      <c r="P108" s="897">
        <f ca="1">'O5 Details by Class &amp; Accounts'!U125</f>
        <v>0</v>
      </c>
      <c r="Q108" s="897">
        <f ca="1">'O5 Details by Class &amp; Accounts'!V125</f>
        <v>0</v>
      </c>
      <c r="R108" s="897">
        <f ca="1">'O5 Details by Class &amp; Accounts'!W125</f>
        <v>0</v>
      </c>
      <c r="S108" s="897">
        <f ca="1">'O5 Details by Class &amp; Accounts'!X125</f>
        <v>0</v>
      </c>
      <c r="T108" s="897">
        <f ca="1">'O5 Details by Class &amp; Accounts'!Y125</f>
        <v>0</v>
      </c>
      <c r="U108" s="897">
        <f ca="1">'O5 Details by Class &amp; Accounts'!Z125</f>
        <v>0</v>
      </c>
      <c r="V108" s="897">
        <f ca="1">'O5 Details by Class &amp; Accounts'!AA125</f>
        <v>0</v>
      </c>
      <c r="W108" s="897">
        <f ca="1">'O5 Details by Class &amp; Accounts'!AB125</f>
        <v>0</v>
      </c>
      <c r="X108" s="1260">
        <f ca="1">SUM(Y108:AB108)</f>
        <v>0</v>
      </c>
      <c r="Y108" s="897">
        <f ca="1">'O5 Details by Class &amp; Accounts'!AD125</f>
        <v>0</v>
      </c>
      <c r="Z108" s="897">
        <f ca="1">'O5 Details by Class &amp; Accounts'!AE125</f>
        <v>0</v>
      </c>
      <c r="AA108" s="897">
        <f ca="1">'O5 Details by Class &amp; Accounts'!AF125</f>
        <v>0</v>
      </c>
      <c r="AB108" s="897">
        <f ca="1">'O5 Details by Class &amp; Accounts'!AG125</f>
        <v>0</v>
      </c>
      <c r="AC108" s="897">
        <f ca="1">'O5 Details by Class &amp; Accounts'!AH125</f>
        <v>0</v>
      </c>
      <c r="AD108" s="897">
        <f ca="1">'O5 Details by Class &amp; Accounts'!AI125</f>
        <v>0</v>
      </c>
      <c r="AE108" s="897">
        <f ca="1">'O5 Details by Class &amp; Accounts'!AJ125</f>
        <v>0</v>
      </c>
      <c r="AF108" s="897">
        <f ca="1">'O5 Details by Class &amp; Accounts'!AK125</f>
        <v>0</v>
      </c>
      <c r="AG108" s="897">
        <f ca="1">'O5 Details by Class &amp; Accounts'!AL125</f>
        <v>0</v>
      </c>
      <c r="AH108" s="897">
        <f ca="1">'O5 Details by Class &amp; Accounts'!AM125</f>
        <v>0</v>
      </c>
      <c r="AI108" s="897">
        <f ca="1">'O5 Details by Class &amp; Accounts'!AN125</f>
        <v>0</v>
      </c>
      <c r="AJ108" s="897">
        <f ca="1">'O5 Details by Class &amp; Accounts'!AO125</f>
        <v>0</v>
      </c>
      <c r="AK108" s="897">
        <f ca="1">'O5 Details by Class &amp; Accounts'!AP125</f>
        <v>0</v>
      </c>
      <c r="AL108" s="897">
        <f ca="1">'O5 Details by Class &amp; Accounts'!AQ125</f>
        <v>0</v>
      </c>
      <c r="AM108" s="897">
        <f ca="1">'O5 Details by Class &amp; Accounts'!AR125</f>
        <v>0</v>
      </c>
      <c r="AN108" s="897">
        <f ca="1">'O5 Details by Class &amp; Accounts'!AS125</f>
        <v>0</v>
      </c>
      <c r="AO108" s="897">
        <f ca="1">'O5 Details by Class &amp; Accounts'!AT125</f>
        <v>0</v>
      </c>
      <c r="AP108" s="897">
        <f ca="1">'O5 Details by Class &amp; Accounts'!AU125</f>
        <v>0</v>
      </c>
      <c r="AQ108" s="897">
        <f ca="1">'O5 Details by Class &amp; Accounts'!AV125</f>
        <v>0</v>
      </c>
      <c r="AR108" s="897">
        <f ca="1">'O5 Details by Class &amp; Accounts'!AW125</f>
        <v>0</v>
      </c>
      <c r="AS108" s="1283"/>
      <c r="AV108" s="2102">
        <v>1808</v>
      </c>
    </row>
    <row r="109" spans="1:48" s="753" customFormat="1" ht="25.5">
      <c r="A109" s="1282">
        <v>5014</v>
      </c>
      <c r="B109" s="1250" t="s">
        <v>303</v>
      </c>
      <c r="C109" s="1260">
        <f t="shared" si="31"/>
        <v>0</v>
      </c>
      <c r="D109" s="897">
        <f ca="1">'O5 Details by Class &amp; Accounts'!I126</f>
        <v>0</v>
      </c>
      <c r="E109" s="897">
        <f ca="1">'O5 Details by Class &amp; Accounts'!J126</f>
        <v>0</v>
      </c>
      <c r="F109" s="897">
        <f ca="1">'O5 Details by Class &amp; Accounts'!K126</f>
        <v>0</v>
      </c>
      <c r="G109" s="897">
        <f ca="1">'O5 Details by Class &amp; Accounts'!L126</f>
        <v>0</v>
      </c>
      <c r="H109" s="897">
        <f ca="1">'O5 Details by Class &amp; Accounts'!M126</f>
        <v>0</v>
      </c>
      <c r="I109" s="897">
        <f ca="1">'O5 Details by Class &amp; Accounts'!N126</f>
        <v>0</v>
      </c>
      <c r="J109" s="897">
        <f ca="1">'O5 Details by Class &amp; Accounts'!O126</f>
        <v>0</v>
      </c>
      <c r="K109" s="897">
        <f ca="1">'O5 Details by Class &amp; Accounts'!P126</f>
        <v>0</v>
      </c>
      <c r="L109" s="897">
        <f ca="1">'O5 Details by Class &amp; Accounts'!Q126</f>
        <v>0</v>
      </c>
      <c r="M109" s="897">
        <f ca="1">'O5 Details by Class &amp; Accounts'!R126</f>
        <v>0</v>
      </c>
      <c r="N109" s="897">
        <f ca="1">'O5 Details by Class &amp; Accounts'!S126</f>
        <v>0</v>
      </c>
      <c r="O109" s="897">
        <f ca="1">'O5 Details by Class &amp; Accounts'!T126</f>
        <v>0</v>
      </c>
      <c r="P109" s="897">
        <f ca="1">'O5 Details by Class &amp; Accounts'!U126</f>
        <v>0</v>
      </c>
      <c r="Q109" s="897">
        <f ca="1">'O5 Details by Class &amp; Accounts'!V126</f>
        <v>0</v>
      </c>
      <c r="R109" s="897">
        <f ca="1">'O5 Details by Class &amp; Accounts'!W126</f>
        <v>0</v>
      </c>
      <c r="S109" s="897">
        <f ca="1">'O5 Details by Class &amp; Accounts'!X126</f>
        <v>0</v>
      </c>
      <c r="T109" s="897">
        <f ca="1">'O5 Details by Class &amp; Accounts'!Y126</f>
        <v>0</v>
      </c>
      <c r="U109" s="897">
        <f ca="1">'O5 Details by Class &amp; Accounts'!Z126</f>
        <v>0</v>
      </c>
      <c r="V109" s="897">
        <f ca="1">'O5 Details by Class &amp; Accounts'!AA126</f>
        <v>0</v>
      </c>
      <c r="W109" s="897">
        <f ca="1">'O5 Details by Class &amp; Accounts'!AB126</f>
        <v>0</v>
      </c>
      <c r="X109" s="1260">
        <f ca="1">SUM(Y109:AB109)</f>
        <v>0</v>
      </c>
      <c r="Y109" s="897">
        <f ca="1">'O5 Details by Class &amp; Accounts'!AD126</f>
        <v>0</v>
      </c>
      <c r="Z109" s="897">
        <f ca="1">'O5 Details by Class &amp; Accounts'!AE126</f>
        <v>0</v>
      </c>
      <c r="AA109" s="897">
        <f ca="1">'O5 Details by Class &amp; Accounts'!AF126</f>
        <v>0</v>
      </c>
      <c r="AB109" s="897">
        <f ca="1">'O5 Details by Class &amp; Accounts'!AG126</f>
        <v>0</v>
      </c>
      <c r="AC109" s="897">
        <f ca="1">'O5 Details by Class &amp; Accounts'!AH126</f>
        <v>0</v>
      </c>
      <c r="AD109" s="897">
        <f ca="1">'O5 Details by Class &amp; Accounts'!AI126</f>
        <v>0</v>
      </c>
      <c r="AE109" s="897">
        <f ca="1">'O5 Details by Class &amp; Accounts'!AJ126</f>
        <v>0</v>
      </c>
      <c r="AF109" s="897">
        <f ca="1">'O5 Details by Class &amp; Accounts'!AK126</f>
        <v>0</v>
      </c>
      <c r="AG109" s="897">
        <f ca="1">'O5 Details by Class &amp; Accounts'!AL126</f>
        <v>0</v>
      </c>
      <c r="AH109" s="897">
        <f ca="1">'O5 Details by Class &amp; Accounts'!AM126</f>
        <v>0</v>
      </c>
      <c r="AI109" s="897">
        <f ca="1">'O5 Details by Class &amp; Accounts'!AN126</f>
        <v>0</v>
      </c>
      <c r="AJ109" s="897">
        <f ca="1">'O5 Details by Class &amp; Accounts'!AO126</f>
        <v>0</v>
      </c>
      <c r="AK109" s="897">
        <f ca="1">'O5 Details by Class &amp; Accounts'!AP126</f>
        <v>0</v>
      </c>
      <c r="AL109" s="897">
        <f ca="1">'O5 Details by Class &amp; Accounts'!AQ126</f>
        <v>0</v>
      </c>
      <c r="AM109" s="897">
        <f ca="1">'O5 Details by Class &amp; Accounts'!AR126</f>
        <v>0</v>
      </c>
      <c r="AN109" s="897">
        <f ca="1">'O5 Details by Class &amp; Accounts'!AS126</f>
        <v>0</v>
      </c>
      <c r="AO109" s="897">
        <f ca="1">'O5 Details by Class &amp; Accounts'!AT126</f>
        <v>0</v>
      </c>
      <c r="AP109" s="897">
        <f ca="1">'O5 Details by Class &amp; Accounts'!AU126</f>
        <v>0</v>
      </c>
      <c r="AQ109" s="897">
        <f ca="1">'O5 Details by Class &amp; Accounts'!AV126</f>
        <v>0</v>
      </c>
      <c r="AR109" s="897">
        <f ca="1">'O5 Details by Class &amp; Accounts'!AW126</f>
        <v>0</v>
      </c>
      <c r="AS109" s="1283"/>
      <c r="AV109" s="2102">
        <v>1815</v>
      </c>
    </row>
    <row r="110" spans="1:48" s="753" customFormat="1" ht="25.5">
      <c r="A110" s="1282">
        <v>5015</v>
      </c>
      <c r="B110" s="1250" t="s">
        <v>304</v>
      </c>
      <c r="C110" s="1260">
        <f t="shared" si="31"/>
        <v>0</v>
      </c>
      <c r="D110" s="897">
        <f ca="1">'O5 Details by Class &amp; Accounts'!I127</f>
        <v>0</v>
      </c>
      <c r="E110" s="897">
        <f ca="1">'O5 Details by Class &amp; Accounts'!J127</f>
        <v>0</v>
      </c>
      <c r="F110" s="897">
        <f ca="1">'O5 Details by Class &amp; Accounts'!K127</f>
        <v>0</v>
      </c>
      <c r="G110" s="897">
        <f ca="1">'O5 Details by Class &amp; Accounts'!L127</f>
        <v>0</v>
      </c>
      <c r="H110" s="897">
        <f ca="1">'O5 Details by Class &amp; Accounts'!M127</f>
        <v>0</v>
      </c>
      <c r="I110" s="897">
        <f ca="1">'O5 Details by Class &amp; Accounts'!N127</f>
        <v>0</v>
      </c>
      <c r="J110" s="897">
        <f ca="1">'O5 Details by Class &amp; Accounts'!O127</f>
        <v>0</v>
      </c>
      <c r="K110" s="897">
        <f ca="1">'O5 Details by Class &amp; Accounts'!P127</f>
        <v>0</v>
      </c>
      <c r="L110" s="897">
        <f ca="1">'O5 Details by Class &amp; Accounts'!Q127</f>
        <v>0</v>
      </c>
      <c r="M110" s="897">
        <f ca="1">'O5 Details by Class &amp; Accounts'!R127</f>
        <v>0</v>
      </c>
      <c r="N110" s="897">
        <f ca="1">'O5 Details by Class &amp; Accounts'!S127</f>
        <v>0</v>
      </c>
      <c r="O110" s="897">
        <f ca="1">'O5 Details by Class &amp; Accounts'!T127</f>
        <v>0</v>
      </c>
      <c r="P110" s="897">
        <f ca="1">'O5 Details by Class &amp; Accounts'!U127</f>
        <v>0</v>
      </c>
      <c r="Q110" s="897">
        <f ca="1">'O5 Details by Class &amp; Accounts'!V127</f>
        <v>0</v>
      </c>
      <c r="R110" s="897">
        <f ca="1">'O5 Details by Class &amp; Accounts'!W127</f>
        <v>0</v>
      </c>
      <c r="S110" s="897">
        <f ca="1">'O5 Details by Class &amp; Accounts'!X127</f>
        <v>0</v>
      </c>
      <c r="T110" s="897">
        <f ca="1">'O5 Details by Class &amp; Accounts'!Y127</f>
        <v>0</v>
      </c>
      <c r="U110" s="897">
        <f ca="1">'O5 Details by Class &amp; Accounts'!Z127</f>
        <v>0</v>
      </c>
      <c r="V110" s="897">
        <f ca="1">'O5 Details by Class &amp; Accounts'!AA127</f>
        <v>0</v>
      </c>
      <c r="W110" s="897">
        <f ca="1">'O5 Details by Class &amp; Accounts'!AB127</f>
        <v>0</v>
      </c>
      <c r="X110" s="1260">
        <f t="shared" ref="X110:X150" si="32">SUM(Y110:AB110)</f>
        <v>0</v>
      </c>
      <c r="Y110" s="897">
        <f ca="1">'O5 Details by Class &amp; Accounts'!AD127</f>
        <v>0</v>
      </c>
      <c r="Z110" s="897">
        <f ca="1">'O5 Details by Class &amp; Accounts'!AE127</f>
        <v>0</v>
      </c>
      <c r="AA110" s="897">
        <f ca="1">'O5 Details by Class &amp; Accounts'!AF127</f>
        <v>0</v>
      </c>
      <c r="AB110" s="897">
        <f ca="1">'O5 Details by Class &amp; Accounts'!AG127</f>
        <v>0</v>
      </c>
      <c r="AC110" s="897">
        <f ca="1">'O5 Details by Class &amp; Accounts'!AH127</f>
        <v>0</v>
      </c>
      <c r="AD110" s="897">
        <f ca="1">'O5 Details by Class &amp; Accounts'!AI127</f>
        <v>0</v>
      </c>
      <c r="AE110" s="897">
        <f ca="1">'O5 Details by Class &amp; Accounts'!AJ127</f>
        <v>0</v>
      </c>
      <c r="AF110" s="897">
        <f ca="1">'O5 Details by Class &amp; Accounts'!AK127</f>
        <v>0</v>
      </c>
      <c r="AG110" s="897">
        <f ca="1">'O5 Details by Class &amp; Accounts'!AL127</f>
        <v>0</v>
      </c>
      <c r="AH110" s="897">
        <f ca="1">'O5 Details by Class &amp; Accounts'!AM127</f>
        <v>0</v>
      </c>
      <c r="AI110" s="897">
        <f ca="1">'O5 Details by Class &amp; Accounts'!AN127</f>
        <v>0</v>
      </c>
      <c r="AJ110" s="897">
        <f ca="1">'O5 Details by Class &amp; Accounts'!AO127</f>
        <v>0</v>
      </c>
      <c r="AK110" s="897">
        <f ca="1">'O5 Details by Class &amp; Accounts'!AP127</f>
        <v>0</v>
      </c>
      <c r="AL110" s="897">
        <f ca="1">'O5 Details by Class &amp; Accounts'!AQ127</f>
        <v>0</v>
      </c>
      <c r="AM110" s="897">
        <f ca="1">'O5 Details by Class &amp; Accounts'!AR127</f>
        <v>0</v>
      </c>
      <c r="AN110" s="897">
        <f ca="1">'O5 Details by Class &amp; Accounts'!AS127</f>
        <v>0</v>
      </c>
      <c r="AO110" s="897">
        <f ca="1">'O5 Details by Class &amp; Accounts'!AT127</f>
        <v>0</v>
      </c>
      <c r="AP110" s="897">
        <f ca="1">'O5 Details by Class &amp; Accounts'!AU127</f>
        <v>0</v>
      </c>
      <c r="AQ110" s="897">
        <f ca="1">'O5 Details by Class &amp; Accounts'!AV127</f>
        <v>0</v>
      </c>
      <c r="AR110" s="897">
        <f ca="1">'O5 Details by Class &amp; Accounts'!AW127</f>
        <v>0</v>
      </c>
      <c r="AS110" s="1283"/>
      <c r="AV110" s="2102">
        <v>1815</v>
      </c>
    </row>
    <row r="111" spans="1:48" s="753" customFormat="1" ht="25.5">
      <c r="A111" s="1282">
        <v>5016</v>
      </c>
      <c r="B111" s="1250" t="s">
        <v>305</v>
      </c>
      <c r="C111" s="1260">
        <f t="shared" si="31"/>
        <v>27000</v>
      </c>
      <c r="D111" s="897">
        <f ca="1">'O5 Details by Class &amp; Accounts'!I128</f>
        <v>10176.642912824522</v>
      </c>
      <c r="E111" s="897">
        <f ca="1">'O5 Details by Class &amp; Accounts'!J128</f>
        <v>4772.3678388315329</v>
      </c>
      <c r="F111" s="897">
        <f ca="1">'O5 Details by Class &amp; Accounts'!K128</f>
        <v>12032.71871842876</v>
      </c>
      <c r="G111" s="897">
        <f ca="1">'O5 Details by Class &amp; Accounts'!L128</f>
        <v>0</v>
      </c>
      <c r="H111" s="897">
        <f ca="1">'O5 Details by Class &amp; Accounts'!M128</f>
        <v>0</v>
      </c>
      <c r="I111" s="897">
        <f ca="1">'O5 Details by Class &amp; Accounts'!N128</f>
        <v>0</v>
      </c>
      <c r="J111" s="897">
        <f ca="1">'O5 Details by Class &amp; Accounts'!O128</f>
        <v>0</v>
      </c>
      <c r="K111" s="897">
        <f ca="1">'O5 Details by Class &amp; Accounts'!P128</f>
        <v>0</v>
      </c>
      <c r="L111" s="897">
        <f ca="1">'O5 Details by Class &amp; Accounts'!Q128</f>
        <v>18.27052991518579</v>
      </c>
      <c r="M111" s="897">
        <f ca="1">'O5 Details by Class &amp; Accounts'!R128</f>
        <v>0</v>
      </c>
      <c r="N111" s="897">
        <f ca="1">'O5 Details by Class &amp; Accounts'!S128</f>
        <v>0</v>
      </c>
      <c r="O111" s="897">
        <f ca="1">'O5 Details by Class &amp; Accounts'!T128</f>
        <v>0</v>
      </c>
      <c r="P111" s="897">
        <f ca="1">'O5 Details by Class &amp; Accounts'!U128</f>
        <v>0</v>
      </c>
      <c r="Q111" s="897">
        <f ca="1">'O5 Details by Class &amp; Accounts'!V128</f>
        <v>0</v>
      </c>
      <c r="R111" s="897">
        <f ca="1">'O5 Details by Class &amp; Accounts'!W128</f>
        <v>0</v>
      </c>
      <c r="S111" s="897">
        <f ca="1">'O5 Details by Class &amp; Accounts'!X128</f>
        <v>0</v>
      </c>
      <c r="T111" s="897">
        <f ca="1">'O5 Details by Class &amp; Accounts'!Y128</f>
        <v>0</v>
      </c>
      <c r="U111" s="897">
        <f ca="1">'O5 Details by Class &amp; Accounts'!Z128</f>
        <v>0</v>
      </c>
      <c r="V111" s="897">
        <f ca="1">'O5 Details by Class &amp; Accounts'!AA128</f>
        <v>0</v>
      </c>
      <c r="W111" s="897">
        <f ca="1">'O5 Details by Class &amp; Accounts'!AB128</f>
        <v>0</v>
      </c>
      <c r="X111" s="1260">
        <f t="shared" si="32"/>
        <v>0</v>
      </c>
      <c r="Y111" s="897">
        <f ca="1">'O5 Details by Class &amp; Accounts'!AD128</f>
        <v>0</v>
      </c>
      <c r="Z111" s="897">
        <f ca="1">'O5 Details by Class &amp; Accounts'!AE128</f>
        <v>0</v>
      </c>
      <c r="AA111" s="897">
        <f ca="1">'O5 Details by Class &amp; Accounts'!AF128</f>
        <v>0</v>
      </c>
      <c r="AB111" s="897">
        <f ca="1">'O5 Details by Class &amp; Accounts'!AG128</f>
        <v>0</v>
      </c>
      <c r="AC111" s="897">
        <f ca="1">'O5 Details by Class &amp; Accounts'!AH128</f>
        <v>0</v>
      </c>
      <c r="AD111" s="897">
        <f ca="1">'O5 Details by Class &amp; Accounts'!AI128</f>
        <v>0</v>
      </c>
      <c r="AE111" s="897">
        <f ca="1">'O5 Details by Class &amp; Accounts'!AJ128</f>
        <v>0</v>
      </c>
      <c r="AF111" s="897">
        <f ca="1">'O5 Details by Class &amp; Accounts'!AK128</f>
        <v>0</v>
      </c>
      <c r="AG111" s="897">
        <f ca="1">'O5 Details by Class &amp; Accounts'!AL128</f>
        <v>0</v>
      </c>
      <c r="AH111" s="897">
        <f ca="1">'O5 Details by Class &amp; Accounts'!AM128</f>
        <v>0</v>
      </c>
      <c r="AI111" s="897">
        <f ca="1">'O5 Details by Class &amp; Accounts'!AN128</f>
        <v>0</v>
      </c>
      <c r="AJ111" s="897">
        <f ca="1">'O5 Details by Class &amp; Accounts'!AO128</f>
        <v>0</v>
      </c>
      <c r="AK111" s="897">
        <f ca="1">'O5 Details by Class &amp; Accounts'!AP128</f>
        <v>0</v>
      </c>
      <c r="AL111" s="897">
        <f ca="1">'O5 Details by Class &amp; Accounts'!AQ128</f>
        <v>0</v>
      </c>
      <c r="AM111" s="897">
        <f ca="1">'O5 Details by Class &amp; Accounts'!AR128</f>
        <v>0</v>
      </c>
      <c r="AN111" s="897">
        <f ca="1">'O5 Details by Class &amp; Accounts'!AS128</f>
        <v>0</v>
      </c>
      <c r="AO111" s="897">
        <f ca="1">'O5 Details by Class &amp; Accounts'!AT128</f>
        <v>0</v>
      </c>
      <c r="AP111" s="897">
        <f ca="1">'O5 Details by Class &amp; Accounts'!AU128</f>
        <v>0</v>
      </c>
      <c r="AQ111" s="897">
        <f ca="1">'O5 Details by Class &amp; Accounts'!AV128</f>
        <v>0</v>
      </c>
      <c r="AR111" s="897">
        <f ca="1">'O5 Details by Class &amp; Accounts'!AW128</f>
        <v>0</v>
      </c>
      <c r="AS111" s="1283"/>
      <c r="AV111" s="2102">
        <v>1820</v>
      </c>
    </row>
    <row r="112" spans="1:48" s="753" customFormat="1" ht="25.5">
      <c r="A112" s="1282">
        <v>5017</v>
      </c>
      <c r="B112" s="1250" t="s">
        <v>1000</v>
      </c>
      <c r="C112" s="1260">
        <f t="shared" si="31"/>
        <v>147000</v>
      </c>
      <c r="D112" s="897">
        <f ca="1">'O5 Details by Class &amp; Accounts'!I129</f>
        <v>55406.166969822392</v>
      </c>
      <c r="E112" s="897">
        <f ca="1">'O5 Details by Class &amp; Accounts'!J129</f>
        <v>25982.891566971677</v>
      </c>
      <c r="F112" s="897">
        <f ca="1">'O5 Details by Class &amp; Accounts'!K129</f>
        <v>65511.468578112137</v>
      </c>
      <c r="G112" s="897">
        <f ca="1">'O5 Details by Class &amp; Accounts'!L129</f>
        <v>0</v>
      </c>
      <c r="H112" s="897">
        <f ca="1">'O5 Details by Class &amp; Accounts'!M129</f>
        <v>0</v>
      </c>
      <c r="I112" s="897">
        <f ca="1">'O5 Details by Class &amp; Accounts'!N129</f>
        <v>0</v>
      </c>
      <c r="J112" s="897">
        <f ca="1">'O5 Details by Class &amp; Accounts'!O129</f>
        <v>0</v>
      </c>
      <c r="K112" s="897">
        <f ca="1">'O5 Details by Class &amp; Accounts'!P129</f>
        <v>0</v>
      </c>
      <c r="L112" s="897">
        <f ca="1">'O5 Details by Class &amp; Accounts'!Q129</f>
        <v>99.472885093789301</v>
      </c>
      <c r="M112" s="897">
        <f ca="1">'O5 Details by Class &amp; Accounts'!R129</f>
        <v>0</v>
      </c>
      <c r="N112" s="897">
        <f ca="1">'O5 Details by Class &amp; Accounts'!S129</f>
        <v>0</v>
      </c>
      <c r="O112" s="897">
        <f ca="1">'O5 Details by Class &amp; Accounts'!T129</f>
        <v>0</v>
      </c>
      <c r="P112" s="897">
        <f ca="1">'O5 Details by Class &amp; Accounts'!U129</f>
        <v>0</v>
      </c>
      <c r="Q112" s="897">
        <f ca="1">'O5 Details by Class &amp; Accounts'!V129</f>
        <v>0</v>
      </c>
      <c r="R112" s="897">
        <f ca="1">'O5 Details by Class &amp; Accounts'!W129</f>
        <v>0</v>
      </c>
      <c r="S112" s="897">
        <f ca="1">'O5 Details by Class &amp; Accounts'!X129</f>
        <v>0</v>
      </c>
      <c r="T112" s="897">
        <f ca="1">'O5 Details by Class &amp; Accounts'!Y129</f>
        <v>0</v>
      </c>
      <c r="U112" s="897">
        <f ca="1">'O5 Details by Class &amp; Accounts'!Z129</f>
        <v>0</v>
      </c>
      <c r="V112" s="897">
        <f ca="1">'O5 Details by Class &amp; Accounts'!AA129</f>
        <v>0</v>
      </c>
      <c r="W112" s="897">
        <f ca="1">'O5 Details by Class &amp; Accounts'!AB129</f>
        <v>0</v>
      </c>
      <c r="X112" s="1260">
        <f t="shared" si="32"/>
        <v>0</v>
      </c>
      <c r="Y112" s="897">
        <f ca="1">'O5 Details by Class &amp; Accounts'!AD129</f>
        <v>0</v>
      </c>
      <c r="Z112" s="897">
        <f ca="1">'O5 Details by Class &amp; Accounts'!AE129</f>
        <v>0</v>
      </c>
      <c r="AA112" s="897">
        <f ca="1">'O5 Details by Class &amp; Accounts'!AF129</f>
        <v>0</v>
      </c>
      <c r="AB112" s="897">
        <f ca="1">'O5 Details by Class &amp; Accounts'!AG129</f>
        <v>0</v>
      </c>
      <c r="AC112" s="897">
        <f ca="1">'O5 Details by Class &amp; Accounts'!AH129</f>
        <v>0</v>
      </c>
      <c r="AD112" s="897">
        <f ca="1">'O5 Details by Class &amp; Accounts'!AI129</f>
        <v>0</v>
      </c>
      <c r="AE112" s="897">
        <f ca="1">'O5 Details by Class &amp; Accounts'!AJ129</f>
        <v>0</v>
      </c>
      <c r="AF112" s="897">
        <f ca="1">'O5 Details by Class &amp; Accounts'!AK129</f>
        <v>0</v>
      </c>
      <c r="AG112" s="897">
        <f ca="1">'O5 Details by Class &amp; Accounts'!AL129</f>
        <v>0</v>
      </c>
      <c r="AH112" s="897">
        <f ca="1">'O5 Details by Class &amp; Accounts'!AM129</f>
        <v>0</v>
      </c>
      <c r="AI112" s="897">
        <f ca="1">'O5 Details by Class &amp; Accounts'!AN129</f>
        <v>0</v>
      </c>
      <c r="AJ112" s="897">
        <f ca="1">'O5 Details by Class &amp; Accounts'!AO129</f>
        <v>0</v>
      </c>
      <c r="AK112" s="897">
        <f ca="1">'O5 Details by Class &amp; Accounts'!AP129</f>
        <v>0</v>
      </c>
      <c r="AL112" s="897">
        <f ca="1">'O5 Details by Class &amp; Accounts'!AQ129</f>
        <v>0</v>
      </c>
      <c r="AM112" s="897">
        <f ca="1">'O5 Details by Class &amp; Accounts'!AR129</f>
        <v>0</v>
      </c>
      <c r="AN112" s="897">
        <f ca="1">'O5 Details by Class &amp; Accounts'!AS129</f>
        <v>0</v>
      </c>
      <c r="AO112" s="897">
        <f ca="1">'O5 Details by Class &amp; Accounts'!AT129</f>
        <v>0</v>
      </c>
      <c r="AP112" s="897">
        <f ca="1">'O5 Details by Class &amp; Accounts'!AU129</f>
        <v>0</v>
      </c>
      <c r="AQ112" s="897">
        <f ca="1">'O5 Details by Class &amp; Accounts'!AV129</f>
        <v>0</v>
      </c>
      <c r="AR112" s="897">
        <f ca="1">'O5 Details by Class &amp; Accounts'!AW129</f>
        <v>0</v>
      </c>
      <c r="AS112" s="1283"/>
      <c r="AV112" s="2102">
        <v>1820</v>
      </c>
    </row>
    <row r="113" spans="1:48" s="753" customFormat="1" ht="25.5">
      <c r="A113" s="1282">
        <v>5020</v>
      </c>
      <c r="B113" s="1250" t="s">
        <v>1001</v>
      </c>
      <c r="C113" s="1260">
        <f t="shared" si="31"/>
        <v>8450</v>
      </c>
      <c r="D113" s="897">
        <f ca="1">'O5 Details by Class &amp; Accounts'!I130</f>
        <v>3820.0399535821366</v>
      </c>
      <c r="E113" s="897">
        <f ca="1">'O5 Details by Class &amp; Accounts'!J130</f>
        <v>1646.3475982182154</v>
      </c>
      <c r="F113" s="897">
        <f ca="1">'O5 Details by Class &amp; Accounts'!K130</f>
        <v>2976.5105363316788</v>
      </c>
      <c r="G113" s="897">
        <f ca="1">'O5 Details by Class &amp; Accounts'!L130</f>
        <v>0</v>
      </c>
      <c r="H113" s="897">
        <f ca="1">'O5 Details by Class &amp; Accounts'!M130</f>
        <v>0</v>
      </c>
      <c r="I113" s="897">
        <f ca="1">'O5 Details by Class &amp; Accounts'!N130</f>
        <v>0</v>
      </c>
      <c r="J113" s="897">
        <f ca="1">'O5 Details by Class &amp; Accounts'!O130</f>
        <v>0</v>
      </c>
      <c r="K113" s="897">
        <f ca="1">'O5 Details by Class &amp; Accounts'!P130</f>
        <v>0</v>
      </c>
      <c r="L113" s="897">
        <f ca="1">'O5 Details by Class &amp; Accounts'!Q130</f>
        <v>7.101911867968818</v>
      </c>
      <c r="M113" s="897">
        <f ca="1">'O5 Details by Class &amp; Accounts'!R130</f>
        <v>0</v>
      </c>
      <c r="N113" s="897">
        <f ca="1">'O5 Details by Class &amp; Accounts'!S130</f>
        <v>0</v>
      </c>
      <c r="O113" s="897">
        <f ca="1">'O5 Details by Class &amp; Accounts'!T130</f>
        <v>0</v>
      </c>
      <c r="P113" s="897">
        <f ca="1">'O5 Details by Class &amp; Accounts'!U130</f>
        <v>0</v>
      </c>
      <c r="Q113" s="897">
        <f ca="1">'O5 Details by Class &amp; Accounts'!V130</f>
        <v>0</v>
      </c>
      <c r="R113" s="897">
        <f ca="1">'O5 Details by Class &amp; Accounts'!W130</f>
        <v>0</v>
      </c>
      <c r="S113" s="897">
        <f ca="1">'O5 Details by Class &amp; Accounts'!X130</f>
        <v>0</v>
      </c>
      <c r="T113" s="897">
        <f ca="1">'O5 Details by Class &amp; Accounts'!Y130</f>
        <v>0</v>
      </c>
      <c r="U113" s="897">
        <f ca="1">'O5 Details by Class &amp; Accounts'!Z130</f>
        <v>0</v>
      </c>
      <c r="V113" s="897">
        <f ca="1">'O5 Details by Class &amp; Accounts'!AA130</f>
        <v>0</v>
      </c>
      <c r="W113" s="897">
        <f ca="1">'O5 Details by Class &amp; Accounts'!AB130</f>
        <v>0</v>
      </c>
      <c r="X113" s="1260">
        <f t="shared" si="32"/>
        <v>3467.9426145729481</v>
      </c>
      <c r="Y113" s="897">
        <f ca="1">'O5 Details by Class &amp; Accounts'!AD130</f>
        <v>3076.2648054640808</v>
      </c>
      <c r="Z113" s="897">
        <f ca="1">'O5 Details by Class &amp; Accounts'!AE130</f>
        <v>357.18475472333745</v>
      </c>
      <c r="AA113" s="897">
        <f ca="1">'O5 Details by Class &amp; Accounts'!AF130</f>
        <v>34.493054385529959</v>
      </c>
      <c r="AB113" s="897">
        <f ca="1">'O5 Details by Class &amp; Accounts'!AG130</f>
        <v>0</v>
      </c>
      <c r="AC113" s="897">
        <f ca="1">'O5 Details by Class &amp; Accounts'!AH130</f>
        <v>0</v>
      </c>
      <c r="AD113" s="897">
        <f ca="1">'O5 Details by Class &amp; Accounts'!AI130</f>
        <v>0</v>
      </c>
      <c r="AE113" s="897">
        <f ca="1">'O5 Details by Class &amp; Accounts'!AJ130</f>
        <v>986.10867826207016</v>
      </c>
      <c r="AF113" s="897">
        <f ca="1">'O5 Details by Class &amp; Accounts'!AK130</f>
        <v>54.075138431131528</v>
      </c>
      <c r="AG113" s="897">
        <f ca="1">'O5 Details by Class &amp; Accounts'!AL130</f>
        <v>41.873568733850561</v>
      </c>
      <c r="AH113" s="897">
        <f ca="1">'O5 Details by Class &amp; Accounts'!AM130</f>
        <v>0</v>
      </c>
      <c r="AI113" s="897">
        <f ca="1">'O5 Details by Class &amp; Accounts'!AN130</f>
        <v>0</v>
      </c>
      <c r="AJ113" s="897">
        <f ca="1">'O5 Details by Class &amp; Accounts'!AO130</f>
        <v>0</v>
      </c>
      <c r="AK113" s="897">
        <f ca="1">'O5 Details by Class &amp; Accounts'!AP130</f>
        <v>0</v>
      </c>
      <c r="AL113" s="897">
        <f ca="1">'O5 Details by Class &amp; Accounts'!AQ130</f>
        <v>0</v>
      </c>
      <c r="AM113" s="897">
        <f ca="1">'O5 Details by Class &amp; Accounts'!AR130</f>
        <v>0</v>
      </c>
      <c r="AN113" s="897">
        <f ca="1">'O5 Details by Class &amp; Accounts'!AS130</f>
        <v>0</v>
      </c>
      <c r="AO113" s="897">
        <f ca="1">'O5 Details by Class &amp; Accounts'!AT130</f>
        <v>0</v>
      </c>
      <c r="AP113" s="897">
        <f ca="1">'O5 Details by Class &amp; Accounts'!AU130</f>
        <v>0</v>
      </c>
      <c r="AQ113" s="897">
        <f ca="1">'O5 Details by Class &amp; Accounts'!AV130</f>
        <v>0</v>
      </c>
      <c r="AR113" s="897">
        <f ca="1">'O5 Details by Class &amp; Accounts'!AW130</f>
        <v>0</v>
      </c>
      <c r="AS113" s="1283"/>
      <c r="AV113" s="2102" t="s">
        <v>950</v>
      </c>
    </row>
    <row r="114" spans="1:48" s="753" customFormat="1" ht="38.25">
      <c r="A114" s="1282">
        <v>5025</v>
      </c>
      <c r="B114" s="1250" t="s">
        <v>1318</v>
      </c>
      <c r="C114" s="1260">
        <f t="shared" si="31"/>
        <v>24700</v>
      </c>
      <c r="D114" s="897">
        <f ca="1">'O5 Details by Class &amp; Accounts'!I131</f>
        <v>11166.270633547783</v>
      </c>
      <c r="E114" s="897">
        <f ca="1">'O5 Details by Class &amp; Accounts'!J131</f>
        <v>4812.400671714784</v>
      </c>
      <c r="F114" s="897">
        <f ca="1">'O5 Details by Class &amp; Accounts'!K131</f>
        <v>8700.5692600464463</v>
      </c>
      <c r="G114" s="897">
        <f ca="1">'O5 Details by Class &amp; Accounts'!L131</f>
        <v>0</v>
      </c>
      <c r="H114" s="897">
        <f ca="1">'O5 Details by Class &amp; Accounts'!M131</f>
        <v>0</v>
      </c>
      <c r="I114" s="897">
        <f ca="1">'O5 Details by Class &amp; Accounts'!N131</f>
        <v>0</v>
      </c>
      <c r="J114" s="897">
        <f ca="1">'O5 Details by Class &amp; Accounts'!O131</f>
        <v>0</v>
      </c>
      <c r="K114" s="897">
        <f ca="1">'O5 Details by Class &amp; Accounts'!P131</f>
        <v>0</v>
      </c>
      <c r="L114" s="897">
        <f ca="1">'O5 Details by Class &amp; Accounts'!Q131</f>
        <v>20.759434690985774</v>
      </c>
      <c r="M114" s="897">
        <f ca="1">'O5 Details by Class &amp; Accounts'!R131</f>
        <v>0</v>
      </c>
      <c r="N114" s="897">
        <f ca="1">'O5 Details by Class &amp; Accounts'!S131</f>
        <v>0</v>
      </c>
      <c r="O114" s="897">
        <f ca="1">'O5 Details by Class &amp; Accounts'!T131</f>
        <v>0</v>
      </c>
      <c r="P114" s="897">
        <f ca="1">'O5 Details by Class &amp; Accounts'!U131</f>
        <v>0</v>
      </c>
      <c r="Q114" s="897">
        <f ca="1">'O5 Details by Class &amp; Accounts'!V131</f>
        <v>0</v>
      </c>
      <c r="R114" s="897">
        <f ca="1">'O5 Details by Class &amp; Accounts'!W131</f>
        <v>0</v>
      </c>
      <c r="S114" s="897">
        <f ca="1">'O5 Details by Class &amp; Accounts'!X131</f>
        <v>0</v>
      </c>
      <c r="T114" s="897">
        <f ca="1">'O5 Details by Class &amp; Accounts'!Y131</f>
        <v>0</v>
      </c>
      <c r="U114" s="897">
        <f ca="1">'O5 Details by Class &amp; Accounts'!Z131</f>
        <v>0</v>
      </c>
      <c r="V114" s="897">
        <f ca="1">'O5 Details by Class &amp; Accounts'!AA131</f>
        <v>0</v>
      </c>
      <c r="W114" s="897">
        <f ca="1">'O5 Details by Class &amp; Accounts'!AB131</f>
        <v>0</v>
      </c>
      <c r="X114" s="1260">
        <f t="shared" si="32"/>
        <v>10137.063027213235</v>
      </c>
      <c r="Y114" s="897">
        <f ca="1">'O5 Details by Class &amp; Accounts'!AD131</f>
        <v>8992.1586621257757</v>
      </c>
      <c r="Z114" s="897">
        <f ca="1">'O5 Details by Class &amp; Accounts'!AE131</f>
        <v>1044.0785138066788</v>
      </c>
      <c r="AA114" s="897">
        <f ca="1">'O5 Details by Class &amp; Accounts'!AF131</f>
        <v>100.82585128077989</v>
      </c>
      <c r="AB114" s="897">
        <f ca="1">'O5 Details by Class &amp; Accounts'!AG131</f>
        <v>0</v>
      </c>
      <c r="AC114" s="897">
        <f ca="1">'O5 Details by Class &amp; Accounts'!AH131</f>
        <v>0</v>
      </c>
      <c r="AD114" s="897">
        <f ca="1">'O5 Details by Class &amp; Accounts'!AI131</f>
        <v>0</v>
      </c>
      <c r="AE114" s="897">
        <f ca="1">'O5 Details by Class &amp; Accounts'!AJ131</f>
        <v>2882.4715210737436</v>
      </c>
      <c r="AF114" s="897">
        <f ca="1">'O5 Details by Class &amp; Accounts'!AK131</f>
        <v>158.06578926023062</v>
      </c>
      <c r="AG114" s="897">
        <f ca="1">'O5 Details by Class &amp; Accounts'!AL131</f>
        <v>122.39966245279395</v>
      </c>
      <c r="AH114" s="897">
        <f ca="1">'O5 Details by Class &amp; Accounts'!AM131</f>
        <v>0</v>
      </c>
      <c r="AI114" s="897">
        <f ca="1">'O5 Details by Class &amp; Accounts'!AN131</f>
        <v>0</v>
      </c>
      <c r="AJ114" s="897">
        <f ca="1">'O5 Details by Class &amp; Accounts'!AO131</f>
        <v>0</v>
      </c>
      <c r="AK114" s="897">
        <f ca="1">'O5 Details by Class &amp; Accounts'!AP131</f>
        <v>0</v>
      </c>
      <c r="AL114" s="897">
        <f ca="1">'O5 Details by Class &amp; Accounts'!AQ131</f>
        <v>0</v>
      </c>
      <c r="AM114" s="897">
        <f ca="1">'O5 Details by Class &amp; Accounts'!AR131</f>
        <v>0</v>
      </c>
      <c r="AN114" s="897">
        <f ca="1">'O5 Details by Class &amp; Accounts'!AS131</f>
        <v>0</v>
      </c>
      <c r="AO114" s="897">
        <f ca="1">'O5 Details by Class &amp; Accounts'!AT131</f>
        <v>0</v>
      </c>
      <c r="AP114" s="897">
        <f ca="1">'O5 Details by Class &amp; Accounts'!AU131</f>
        <v>0</v>
      </c>
      <c r="AQ114" s="897">
        <f ca="1">'O5 Details by Class &amp; Accounts'!AV131</f>
        <v>0</v>
      </c>
      <c r="AR114" s="897">
        <f ca="1">'O5 Details by Class &amp; Accounts'!AW131</f>
        <v>0</v>
      </c>
      <c r="AS114" s="1283"/>
      <c r="AV114" s="2102" t="s">
        <v>950</v>
      </c>
    </row>
    <row r="115" spans="1:48" s="753" customFormat="1" ht="25.5">
      <c r="A115" s="1282">
        <v>5030</v>
      </c>
      <c r="B115" s="1250" t="s">
        <v>1008</v>
      </c>
      <c r="C115" s="1260">
        <f t="shared" si="31"/>
        <v>0</v>
      </c>
      <c r="D115" s="897">
        <f ca="1">'O5 Details by Class &amp; Accounts'!I132</f>
        <v>0</v>
      </c>
      <c r="E115" s="897">
        <f ca="1">'O5 Details by Class &amp; Accounts'!J132</f>
        <v>0</v>
      </c>
      <c r="F115" s="897">
        <f ca="1">'O5 Details by Class &amp; Accounts'!K132</f>
        <v>0</v>
      </c>
      <c r="G115" s="897">
        <f ca="1">'O5 Details by Class &amp; Accounts'!L132</f>
        <v>0</v>
      </c>
      <c r="H115" s="897">
        <f ca="1">'O5 Details by Class &amp; Accounts'!M132</f>
        <v>0</v>
      </c>
      <c r="I115" s="897">
        <f ca="1">'O5 Details by Class &amp; Accounts'!N132</f>
        <v>0</v>
      </c>
      <c r="J115" s="897">
        <f ca="1">'O5 Details by Class &amp; Accounts'!O132</f>
        <v>0</v>
      </c>
      <c r="K115" s="897">
        <f ca="1">'O5 Details by Class &amp; Accounts'!P132</f>
        <v>0</v>
      </c>
      <c r="L115" s="897">
        <f ca="1">'O5 Details by Class &amp; Accounts'!Q132</f>
        <v>0</v>
      </c>
      <c r="M115" s="897">
        <f ca="1">'O5 Details by Class &amp; Accounts'!R132</f>
        <v>0</v>
      </c>
      <c r="N115" s="897">
        <f ca="1">'O5 Details by Class &amp; Accounts'!S132</f>
        <v>0</v>
      </c>
      <c r="O115" s="897">
        <f ca="1">'O5 Details by Class &amp; Accounts'!T132</f>
        <v>0</v>
      </c>
      <c r="P115" s="897">
        <f ca="1">'O5 Details by Class &amp; Accounts'!U132</f>
        <v>0</v>
      </c>
      <c r="Q115" s="897">
        <f ca="1">'O5 Details by Class &amp; Accounts'!V132</f>
        <v>0</v>
      </c>
      <c r="R115" s="897">
        <f ca="1">'O5 Details by Class &amp; Accounts'!W132</f>
        <v>0</v>
      </c>
      <c r="S115" s="897">
        <f ca="1">'O5 Details by Class &amp; Accounts'!X132</f>
        <v>0</v>
      </c>
      <c r="T115" s="897">
        <f ca="1">'O5 Details by Class &amp; Accounts'!Y132</f>
        <v>0</v>
      </c>
      <c r="U115" s="897">
        <f ca="1">'O5 Details by Class &amp; Accounts'!Z132</f>
        <v>0</v>
      </c>
      <c r="V115" s="897">
        <f ca="1">'O5 Details by Class &amp; Accounts'!AA132</f>
        <v>0</v>
      </c>
      <c r="W115" s="897">
        <f ca="1">'O5 Details by Class &amp; Accounts'!AB132</f>
        <v>0</v>
      </c>
      <c r="X115" s="1260">
        <f t="shared" si="32"/>
        <v>0</v>
      </c>
      <c r="Y115" s="897">
        <f ca="1">'O5 Details by Class &amp; Accounts'!AD132</f>
        <v>0</v>
      </c>
      <c r="Z115" s="897">
        <f ca="1">'O5 Details by Class &amp; Accounts'!AE132</f>
        <v>0</v>
      </c>
      <c r="AA115" s="897">
        <f ca="1">'O5 Details by Class &amp; Accounts'!AF132</f>
        <v>0</v>
      </c>
      <c r="AB115" s="897">
        <f ca="1">'O5 Details by Class &amp; Accounts'!AG132</f>
        <v>0</v>
      </c>
      <c r="AC115" s="897">
        <f ca="1">'O5 Details by Class &amp; Accounts'!AH132</f>
        <v>0</v>
      </c>
      <c r="AD115" s="897">
        <f ca="1">'O5 Details by Class &amp; Accounts'!AI132</f>
        <v>0</v>
      </c>
      <c r="AE115" s="897">
        <f ca="1">'O5 Details by Class &amp; Accounts'!AJ132</f>
        <v>0</v>
      </c>
      <c r="AF115" s="897">
        <f ca="1">'O5 Details by Class &amp; Accounts'!AK132</f>
        <v>0</v>
      </c>
      <c r="AG115" s="897">
        <f ca="1">'O5 Details by Class &amp; Accounts'!AL132</f>
        <v>0</v>
      </c>
      <c r="AH115" s="897">
        <f ca="1">'O5 Details by Class &amp; Accounts'!AM132</f>
        <v>0</v>
      </c>
      <c r="AI115" s="897">
        <f ca="1">'O5 Details by Class &amp; Accounts'!AN132</f>
        <v>0</v>
      </c>
      <c r="AJ115" s="897">
        <f ca="1">'O5 Details by Class &amp; Accounts'!AO132</f>
        <v>0</v>
      </c>
      <c r="AK115" s="897">
        <f ca="1">'O5 Details by Class &amp; Accounts'!AP132</f>
        <v>0</v>
      </c>
      <c r="AL115" s="897">
        <f ca="1">'O5 Details by Class &amp; Accounts'!AQ132</f>
        <v>0</v>
      </c>
      <c r="AM115" s="897">
        <f ca="1">'O5 Details by Class &amp; Accounts'!AR132</f>
        <v>0</v>
      </c>
      <c r="AN115" s="897">
        <f ca="1">'O5 Details by Class &amp; Accounts'!AS132</f>
        <v>0</v>
      </c>
      <c r="AO115" s="897">
        <f ca="1">'O5 Details by Class &amp; Accounts'!AT132</f>
        <v>0</v>
      </c>
      <c r="AP115" s="897">
        <f ca="1">'O5 Details by Class &amp; Accounts'!AU132</f>
        <v>0</v>
      </c>
      <c r="AQ115" s="897">
        <f ca="1">'O5 Details by Class &amp; Accounts'!AV132</f>
        <v>0</v>
      </c>
      <c r="AR115" s="897">
        <f ca="1">'O5 Details by Class &amp; Accounts'!AW132</f>
        <v>0</v>
      </c>
      <c r="AS115" s="1283"/>
      <c r="AV115" s="2102" t="s">
        <v>950</v>
      </c>
    </row>
    <row r="116" spans="1:48" s="753" customFormat="1" ht="25.5">
      <c r="A116" s="1282">
        <v>5035</v>
      </c>
      <c r="B116" s="1250" t="s">
        <v>1130</v>
      </c>
      <c r="C116" s="1260">
        <f t="shared" si="31"/>
        <v>0</v>
      </c>
      <c r="D116" s="897">
        <f ca="1">'O5 Details by Class &amp; Accounts'!I133</f>
        <v>0</v>
      </c>
      <c r="E116" s="897">
        <f ca="1">'O5 Details by Class &amp; Accounts'!J133</f>
        <v>0</v>
      </c>
      <c r="F116" s="897">
        <f ca="1">'O5 Details by Class &amp; Accounts'!K133</f>
        <v>0</v>
      </c>
      <c r="G116" s="897">
        <f ca="1">'O5 Details by Class &amp; Accounts'!L133</f>
        <v>0</v>
      </c>
      <c r="H116" s="897">
        <f ca="1">'O5 Details by Class &amp; Accounts'!M133</f>
        <v>0</v>
      </c>
      <c r="I116" s="897">
        <f ca="1">'O5 Details by Class &amp; Accounts'!N133</f>
        <v>0</v>
      </c>
      <c r="J116" s="897">
        <f ca="1">'O5 Details by Class &amp; Accounts'!O133</f>
        <v>0</v>
      </c>
      <c r="K116" s="897">
        <f ca="1">'O5 Details by Class &amp; Accounts'!P133</f>
        <v>0</v>
      </c>
      <c r="L116" s="897">
        <f ca="1">'O5 Details by Class &amp; Accounts'!Q133</f>
        <v>0</v>
      </c>
      <c r="M116" s="897">
        <f ca="1">'O5 Details by Class &amp; Accounts'!R133</f>
        <v>0</v>
      </c>
      <c r="N116" s="897">
        <f ca="1">'O5 Details by Class &amp; Accounts'!S133</f>
        <v>0</v>
      </c>
      <c r="O116" s="897">
        <f ca="1">'O5 Details by Class &amp; Accounts'!T133</f>
        <v>0</v>
      </c>
      <c r="P116" s="897">
        <f ca="1">'O5 Details by Class &amp; Accounts'!U133</f>
        <v>0</v>
      </c>
      <c r="Q116" s="897">
        <f ca="1">'O5 Details by Class &amp; Accounts'!V133</f>
        <v>0</v>
      </c>
      <c r="R116" s="897">
        <f ca="1">'O5 Details by Class &amp; Accounts'!W133</f>
        <v>0</v>
      </c>
      <c r="S116" s="897">
        <f ca="1">'O5 Details by Class &amp; Accounts'!X133</f>
        <v>0</v>
      </c>
      <c r="T116" s="897">
        <f ca="1">'O5 Details by Class &amp; Accounts'!Y133</f>
        <v>0</v>
      </c>
      <c r="U116" s="897">
        <f ca="1">'O5 Details by Class &amp; Accounts'!Z133</f>
        <v>0</v>
      </c>
      <c r="V116" s="897">
        <f ca="1">'O5 Details by Class &amp; Accounts'!AA133</f>
        <v>0</v>
      </c>
      <c r="W116" s="897">
        <f ca="1">'O5 Details by Class &amp; Accounts'!AB133</f>
        <v>0</v>
      </c>
      <c r="X116" s="1260">
        <f t="shared" si="32"/>
        <v>0</v>
      </c>
      <c r="Y116" s="897">
        <f ca="1">'O5 Details by Class &amp; Accounts'!AD133</f>
        <v>0</v>
      </c>
      <c r="Z116" s="897">
        <f ca="1">'O5 Details by Class &amp; Accounts'!AE133</f>
        <v>0</v>
      </c>
      <c r="AA116" s="897">
        <f ca="1">'O5 Details by Class &amp; Accounts'!AF133</f>
        <v>0</v>
      </c>
      <c r="AB116" s="897">
        <f ca="1">'O5 Details by Class &amp; Accounts'!AG133</f>
        <v>0</v>
      </c>
      <c r="AC116" s="897">
        <f ca="1">'O5 Details by Class &amp; Accounts'!AH133</f>
        <v>0</v>
      </c>
      <c r="AD116" s="897">
        <f ca="1">'O5 Details by Class &amp; Accounts'!AI133</f>
        <v>0</v>
      </c>
      <c r="AE116" s="897">
        <f ca="1">'O5 Details by Class &amp; Accounts'!AJ133</f>
        <v>0</v>
      </c>
      <c r="AF116" s="897">
        <f ca="1">'O5 Details by Class &amp; Accounts'!AK133</f>
        <v>0</v>
      </c>
      <c r="AG116" s="897">
        <f ca="1">'O5 Details by Class &amp; Accounts'!AL133</f>
        <v>0</v>
      </c>
      <c r="AH116" s="897">
        <f ca="1">'O5 Details by Class &amp; Accounts'!AM133</f>
        <v>0</v>
      </c>
      <c r="AI116" s="897">
        <f ca="1">'O5 Details by Class &amp; Accounts'!AN133</f>
        <v>0</v>
      </c>
      <c r="AJ116" s="897">
        <f ca="1">'O5 Details by Class &amp; Accounts'!AO133</f>
        <v>0</v>
      </c>
      <c r="AK116" s="897">
        <f ca="1">'O5 Details by Class &amp; Accounts'!AP133</f>
        <v>0</v>
      </c>
      <c r="AL116" s="897">
        <f ca="1">'O5 Details by Class &amp; Accounts'!AQ133</f>
        <v>0</v>
      </c>
      <c r="AM116" s="897">
        <f ca="1">'O5 Details by Class &amp; Accounts'!AR133</f>
        <v>0</v>
      </c>
      <c r="AN116" s="897">
        <f ca="1">'O5 Details by Class &amp; Accounts'!AS133</f>
        <v>0</v>
      </c>
      <c r="AO116" s="897">
        <f ca="1">'O5 Details by Class &amp; Accounts'!AT133</f>
        <v>0</v>
      </c>
      <c r="AP116" s="897">
        <f ca="1">'O5 Details by Class &amp; Accounts'!AU133</f>
        <v>0</v>
      </c>
      <c r="AQ116" s="897">
        <f ca="1">'O5 Details by Class &amp; Accounts'!AV133</f>
        <v>0</v>
      </c>
      <c r="AR116" s="897">
        <f ca="1">'O5 Details by Class &amp; Accounts'!AW133</f>
        <v>0</v>
      </c>
      <c r="AS116" s="1283"/>
      <c r="AV116" s="2102">
        <v>1850</v>
      </c>
    </row>
    <row r="117" spans="1:48" s="753" customFormat="1" ht="25.5">
      <c r="A117" s="1282">
        <v>5040</v>
      </c>
      <c r="B117" s="1250" t="s">
        <v>342</v>
      </c>
      <c r="C117" s="1260">
        <f t="shared" si="31"/>
        <v>0</v>
      </c>
      <c r="D117" s="897">
        <f ca="1">'O5 Details by Class &amp; Accounts'!I134</f>
        <v>0</v>
      </c>
      <c r="E117" s="897">
        <f ca="1">'O5 Details by Class &amp; Accounts'!J134</f>
        <v>0</v>
      </c>
      <c r="F117" s="897">
        <f ca="1">'O5 Details by Class &amp; Accounts'!K134</f>
        <v>0</v>
      </c>
      <c r="G117" s="897">
        <f ca="1">'O5 Details by Class &amp; Accounts'!L134</f>
        <v>0</v>
      </c>
      <c r="H117" s="897">
        <f ca="1">'O5 Details by Class &amp; Accounts'!M134</f>
        <v>0</v>
      </c>
      <c r="I117" s="897">
        <f ca="1">'O5 Details by Class &amp; Accounts'!N134</f>
        <v>0</v>
      </c>
      <c r="J117" s="897">
        <f ca="1">'O5 Details by Class &amp; Accounts'!O134</f>
        <v>0</v>
      </c>
      <c r="K117" s="897">
        <f ca="1">'O5 Details by Class &amp; Accounts'!P134</f>
        <v>0</v>
      </c>
      <c r="L117" s="897">
        <f ca="1">'O5 Details by Class &amp; Accounts'!Q134</f>
        <v>0</v>
      </c>
      <c r="M117" s="897">
        <f ca="1">'O5 Details by Class &amp; Accounts'!R134</f>
        <v>0</v>
      </c>
      <c r="N117" s="897">
        <f ca="1">'O5 Details by Class &amp; Accounts'!S134</f>
        <v>0</v>
      </c>
      <c r="O117" s="897">
        <f ca="1">'O5 Details by Class &amp; Accounts'!T134</f>
        <v>0</v>
      </c>
      <c r="P117" s="897">
        <f ca="1">'O5 Details by Class &amp; Accounts'!U134</f>
        <v>0</v>
      </c>
      <c r="Q117" s="897">
        <f ca="1">'O5 Details by Class &amp; Accounts'!V134</f>
        <v>0</v>
      </c>
      <c r="R117" s="897">
        <f ca="1">'O5 Details by Class &amp; Accounts'!W134</f>
        <v>0</v>
      </c>
      <c r="S117" s="897">
        <f ca="1">'O5 Details by Class &amp; Accounts'!X134</f>
        <v>0</v>
      </c>
      <c r="T117" s="897">
        <f ca="1">'O5 Details by Class &amp; Accounts'!Y134</f>
        <v>0</v>
      </c>
      <c r="U117" s="897">
        <f ca="1">'O5 Details by Class &amp; Accounts'!Z134</f>
        <v>0</v>
      </c>
      <c r="V117" s="897">
        <f ca="1">'O5 Details by Class &amp; Accounts'!AA134</f>
        <v>0</v>
      </c>
      <c r="W117" s="897">
        <f ca="1">'O5 Details by Class &amp; Accounts'!AB134</f>
        <v>0</v>
      </c>
      <c r="X117" s="1260">
        <f t="shared" si="32"/>
        <v>0</v>
      </c>
      <c r="Y117" s="897">
        <f ca="1">'O5 Details by Class &amp; Accounts'!AD134</f>
        <v>0</v>
      </c>
      <c r="Z117" s="897">
        <f ca="1">'O5 Details by Class &amp; Accounts'!AE134</f>
        <v>0</v>
      </c>
      <c r="AA117" s="897">
        <f ca="1">'O5 Details by Class &amp; Accounts'!AF134</f>
        <v>0</v>
      </c>
      <c r="AB117" s="897">
        <f ca="1">'O5 Details by Class &amp; Accounts'!AG134</f>
        <v>0</v>
      </c>
      <c r="AC117" s="897">
        <f ca="1">'O5 Details by Class &amp; Accounts'!AH134</f>
        <v>0</v>
      </c>
      <c r="AD117" s="897">
        <f ca="1">'O5 Details by Class &amp; Accounts'!AI134</f>
        <v>0</v>
      </c>
      <c r="AE117" s="897">
        <f ca="1">'O5 Details by Class &amp; Accounts'!AJ134</f>
        <v>0</v>
      </c>
      <c r="AF117" s="897">
        <f ca="1">'O5 Details by Class &amp; Accounts'!AK134</f>
        <v>0</v>
      </c>
      <c r="AG117" s="897">
        <f ca="1">'O5 Details by Class &amp; Accounts'!AL134</f>
        <v>0</v>
      </c>
      <c r="AH117" s="897">
        <f ca="1">'O5 Details by Class &amp; Accounts'!AM134</f>
        <v>0</v>
      </c>
      <c r="AI117" s="897">
        <f ca="1">'O5 Details by Class &amp; Accounts'!AN134</f>
        <v>0</v>
      </c>
      <c r="AJ117" s="897">
        <f ca="1">'O5 Details by Class &amp; Accounts'!AO134</f>
        <v>0</v>
      </c>
      <c r="AK117" s="897">
        <f ca="1">'O5 Details by Class &amp; Accounts'!AP134</f>
        <v>0</v>
      </c>
      <c r="AL117" s="897">
        <f ca="1">'O5 Details by Class &amp; Accounts'!AQ134</f>
        <v>0</v>
      </c>
      <c r="AM117" s="897">
        <f ca="1">'O5 Details by Class &amp; Accounts'!AR134</f>
        <v>0</v>
      </c>
      <c r="AN117" s="897">
        <f ca="1">'O5 Details by Class &amp; Accounts'!AS134</f>
        <v>0</v>
      </c>
      <c r="AO117" s="897">
        <f ca="1">'O5 Details by Class &amp; Accounts'!AT134</f>
        <v>0</v>
      </c>
      <c r="AP117" s="897">
        <f ca="1">'O5 Details by Class &amp; Accounts'!AU134</f>
        <v>0</v>
      </c>
      <c r="AQ117" s="897">
        <f ca="1">'O5 Details by Class &amp; Accounts'!AV134</f>
        <v>0</v>
      </c>
      <c r="AR117" s="897">
        <f ca="1">'O5 Details by Class &amp; Accounts'!AW134</f>
        <v>0</v>
      </c>
      <c r="AS117" s="1283"/>
      <c r="AV117" s="2102" t="s">
        <v>951</v>
      </c>
    </row>
    <row r="118" spans="1:48" s="753" customFormat="1" ht="38.25">
      <c r="A118" s="1282">
        <v>5045</v>
      </c>
      <c r="B118" s="1250" t="s">
        <v>1319</v>
      </c>
      <c r="C118" s="1260">
        <f t="shared" si="31"/>
        <v>0</v>
      </c>
      <c r="D118" s="897">
        <f ca="1">'O5 Details by Class &amp; Accounts'!I135</f>
        <v>0</v>
      </c>
      <c r="E118" s="897">
        <f ca="1">'O5 Details by Class &amp; Accounts'!J135</f>
        <v>0</v>
      </c>
      <c r="F118" s="897">
        <f ca="1">'O5 Details by Class &amp; Accounts'!K135</f>
        <v>0</v>
      </c>
      <c r="G118" s="897">
        <f ca="1">'O5 Details by Class &amp; Accounts'!L135</f>
        <v>0</v>
      </c>
      <c r="H118" s="897">
        <f ca="1">'O5 Details by Class &amp; Accounts'!M135</f>
        <v>0</v>
      </c>
      <c r="I118" s="897">
        <f ca="1">'O5 Details by Class &amp; Accounts'!N135</f>
        <v>0</v>
      </c>
      <c r="J118" s="897">
        <f ca="1">'O5 Details by Class &amp; Accounts'!O135</f>
        <v>0</v>
      </c>
      <c r="K118" s="897">
        <f ca="1">'O5 Details by Class &amp; Accounts'!P135</f>
        <v>0</v>
      </c>
      <c r="L118" s="897">
        <f ca="1">'O5 Details by Class &amp; Accounts'!Q135</f>
        <v>0</v>
      </c>
      <c r="M118" s="897">
        <f ca="1">'O5 Details by Class &amp; Accounts'!R135</f>
        <v>0</v>
      </c>
      <c r="N118" s="897">
        <f ca="1">'O5 Details by Class &amp; Accounts'!S135</f>
        <v>0</v>
      </c>
      <c r="O118" s="897">
        <f ca="1">'O5 Details by Class &amp; Accounts'!T135</f>
        <v>0</v>
      </c>
      <c r="P118" s="897">
        <f ca="1">'O5 Details by Class &amp; Accounts'!U135</f>
        <v>0</v>
      </c>
      <c r="Q118" s="897">
        <f ca="1">'O5 Details by Class &amp; Accounts'!V135</f>
        <v>0</v>
      </c>
      <c r="R118" s="897">
        <f ca="1">'O5 Details by Class &amp; Accounts'!W135</f>
        <v>0</v>
      </c>
      <c r="S118" s="897">
        <f ca="1">'O5 Details by Class &amp; Accounts'!X135</f>
        <v>0</v>
      </c>
      <c r="T118" s="897">
        <f ca="1">'O5 Details by Class &amp; Accounts'!Y135</f>
        <v>0</v>
      </c>
      <c r="U118" s="897">
        <f ca="1">'O5 Details by Class &amp; Accounts'!Z135</f>
        <v>0</v>
      </c>
      <c r="V118" s="897">
        <f ca="1">'O5 Details by Class &amp; Accounts'!AA135</f>
        <v>0</v>
      </c>
      <c r="W118" s="897">
        <f ca="1">'O5 Details by Class &amp; Accounts'!AB135</f>
        <v>0</v>
      </c>
      <c r="X118" s="1260">
        <f t="shared" si="32"/>
        <v>0</v>
      </c>
      <c r="Y118" s="897">
        <f ca="1">'O5 Details by Class &amp; Accounts'!AD135</f>
        <v>0</v>
      </c>
      <c r="Z118" s="897">
        <f ca="1">'O5 Details by Class &amp; Accounts'!AE135</f>
        <v>0</v>
      </c>
      <c r="AA118" s="897">
        <f ca="1">'O5 Details by Class &amp; Accounts'!AF135</f>
        <v>0</v>
      </c>
      <c r="AB118" s="897">
        <f ca="1">'O5 Details by Class &amp; Accounts'!AG135</f>
        <v>0</v>
      </c>
      <c r="AC118" s="897">
        <f ca="1">'O5 Details by Class &amp; Accounts'!AH135</f>
        <v>0</v>
      </c>
      <c r="AD118" s="897">
        <f ca="1">'O5 Details by Class &amp; Accounts'!AI135</f>
        <v>0</v>
      </c>
      <c r="AE118" s="897">
        <f ca="1">'O5 Details by Class &amp; Accounts'!AJ135</f>
        <v>0</v>
      </c>
      <c r="AF118" s="897">
        <f ca="1">'O5 Details by Class &amp; Accounts'!AK135</f>
        <v>0</v>
      </c>
      <c r="AG118" s="897">
        <f ca="1">'O5 Details by Class &amp; Accounts'!AL135</f>
        <v>0</v>
      </c>
      <c r="AH118" s="897">
        <f ca="1">'O5 Details by Class &amp; Accounts'!AM135</f>
        <v>0</v>
      </c>
      <c r="AI118" s="897">
        <f ca="1">'O5 Details by Class &amp; Accounts'!AN135</f>
        <v>0</v>
      </c>
      <c r="AJ118" s="897">
        <f ca="1">'O5 Details by Class &amp; Accounts'!AO135</f>
        <v>0</v>
      </c>
      <c r="AK118" s="897">
        <f ca="1">'O5 Details by Class &amp; Accounts'!AP135</f>
        <v>0</v>
      </c>
      <c r="AL118" s="897">
        <f ca="1">'O5 Details by Class &amp; Accounts'!AQ135</f>
        <v>0</v>
      </c>
      <c r="AM118" s="897">
        <f ca="1">'O5 Details by Class &amp; Accounts'!AR135</f>
        <v>0</v>
      </c>
      <c r="AN118" s="897">
        <f ca="1">'O5 Details by Class &amp; Accounts'!AS135</f>
        <v>0</v>
      </c>
      <c r="AO118" s="897">
        <f ca="1">'O5 Details by Class &amp; Accounts'!AT135</f>
        <v>0</v>
      </c>
      <c r="AP118" s="897">
        <f ca="1">'O5 Details by Class &amp; Accounts'!AU135</f>
        <v>0</v>
      </c>
      <c r="AQ118" s="897">
        <f ca="1">'O5 Details by Class &amp; Accounts'!AV135</f>
        <v>0</v>
      </c>
      <c r="AR118" s="897">
        <f ca="1">'O5 Details by Class &amp; Accounts'!AW135</f>
        <v>0</v>
      </c>
      <c r="AS118" s="1283"/>
      <c r="AV118" s="2102" t="s">
        <v>951</v>
      </c>
    </row>
    <row r="119" spans="1:48" s="753" customFormat="1" ht="25.5">
      <c r="A119" s="1282">
        <v>5050</v>
      </c>
      <c r="B119" s="1250" t="s">
        <v>984</v>
      </c>
      <c r="C119" s="1260">
        <f t="shared" si="31"/>
        <v>0</v>
      </c>
      <c r="D119" s="897">
        <f ca="1">'O5 Details by Class &amp; Accounts'!I136</f>
        <v>0</v>
      </c>
      <c r="E119" s="897">
        <f ca="1">'O5 Details by Class &amp; Accounts'!J136</f>
        <v>0</v>
      </c>
      <c r="F119" s="897">
        <f ca="1">'O5 Details by Class &amp; Accounts'!K136</f>
        <v>0</v>
      </c>
      <c r="G119" s="897">
        <f ca="1">'O5 Details by Class &amp; Accounts'!L136</f>
        <v>0</v>
      </c>
      <c r="H119" s="897">
        <f ca="1">'O5 Details by Class &amp; Accounts'!M136</f>
        <v>0</v>
      </c>
      <c r="I119" s="897">
        <f ca="1">'O5 Details by Class &amp; Accounts'!N136</f>
        <v>0</v>
      </c>
      <c r="J119" s="897">
        <f ca="1">'O5 Details by Class &amp; Accounts'!O136</f>
        <v>0</v>
      </c>
      <c r="K119" s="897">
        <f ca="1">'O5 Details by Class &amp; Accounts'!P136</f>
        <v>0</v>
      </c>
      <c r="L119" s="897">
        <f ca="1">'O5 Details by Class &amp; Accounts'!Q136</f>
        <v>0</v>
      </c>
      <c r="M119" s="897">
        <f ca="1">'O5 Details by Class &amp; Accounts'!R136</f>
        <v>0</v>
      </c>
      <c r="N119" s="897">
        <f ca="1">'O5 Details by Class &amp; Accounts'!S136</f>
        <v>0</v>
      </c>
      <c r="O119" s="897">
        <f ca="1">'O5 Details by Class &amp; Accounts'!T136</f>
        <v>0</v>
      </c>
      <c r="P119" s="897">
        <f ca="1">'O5 Details by Class &amp; Accounts'!U136</f>
        <v>0</v>
      </c>
      <c r="Q119" s="897">
        <f ca="1">'O5 Details by Class &amp; Accounts'!V136</f>
        <v>0</v>
      </c>
      <c r="R119" s="897">
        <f ca="1">'O5 Details by Class &amp; Accounts'!W136</f>
        <v>0</v>
      </c>
      <c r="S119" s="897">
        <f ca="1">'O5 Details by Class &amp; Accounts'!X136</f>
        <v>0</v>
      </c>
      <c r="T119" s="897">
        <f ca="1">'O5 Details by Class &amp; Accounts'!Y136</f>
        <v>0</v>
      </c>
      <c r="U119" s="897">
        <f ca="1">'O5 Details by Class &amp; Accounts'!Z136</f>
        <v>0</v>
      </c>
      <c r="V119" s="897">
        <f ca="1">'O5 Details by Class &amp; Accounts'!AA136</f>
        <v>0</v>
      </c>
      <c r="W119" s="897">
        <f ca="1">'O5 Details by Class &amp; Accounts'!AB136</f>
        <v>0</v>
      </c>
      <c r="X119" s="1260">
        <f t="shared" si="32"/>
        <v>0</v>
      </c>
      <c r="Y119" s="897">
        <f ca="1">'O5 Details by Class &amp; Accounts'!AD136</f>
        <v>0</v>
      </c>
      <c r="Z119" s="897">
        <f ca="1">'O5 Details by Class &amp; Accounts'!AE136</f>
        <v>0</v>
      </c>
      <c r="AA119" s="897">
        <f ca="1">'O5 Details by Class &amp; Accounts'!AF136</f>
        <v>0</v>
      </c>
      <c r="AB119" s="897">
        <f ca="1">'O5 Details by Class &amp; Accounts'!AG136</f>
        <v>0</v>
      </c>
      <c r="AC119" s="897">
        <f ca="1">'O5 Details by Class &amp; Accounts'!AH136</f>
        <v>0</v>
      </c>
      <c r="AD119" s="897">
        <f ca="1">'O5 Details by Class &amp; Accounts'!AI136</f>
        <v>0</v>
      </c>
      <c r="AE119" s="897">
        <f ca="1">'O5 Details by Class &amp; Accounts'!AJ136</f>
        <v>0</v>
      </c>
      <c r="AF119" s="897">
        <f ca="1">'O5 Details by Class &amp; Accounts'!AK136</f>
        <v>0</v>
      </c>
      <c r="AG119" s="897">
        <f ca="1">'O5 Details by Class &amp; Accounts'!AL136</f>
        <v>0</v>
      </c>
      <c r="AH119" s="897">
        <f ca="1">'O5 Details by Class &amp; Accounts'!AM136</f>
        <v>0</v>
      </c>
      <c r="AI119" s="897">
        <f ca="1">'O5 Details by Class &amp; Accounts'!AN136</f>
        <v>0</v>
      </c>
      <c r="AJ119" s="897">
        <f ca="1">'O5 Details by Class &amp; Accounts'!AO136</f>
        <v>0</v>
      </c>
      <c r="AK119" s="897">
        <f ca="1">'O5 Details by Class &amp; Accounts'!AP136</f>
        <v>0</v>
      </c>
      <c r="AL119" s="897">
        <f ca="1">'O5 Details by Class &amp; Accounts'!AQ136</f>
        <v>0</v>
      </c>
      <c r="AM119" s="897">
        <f ca="1">'O5 Details by Class &amp; Accounts'!AR136</f>
        <v>0</v>
      </c>
      <c r="AN119" s="897">
        <f ca="1">'O5 Details by Class &amp; Accounts'!AS136</f>
        <v>0</v>
      </c>
      <c r="AO119" s="897">
        <f ca="1">'O5 Details by Class &amp; Accounts'!AT136</f>
        <v>0</v>
      </c>
      <c r="AP119" s="897">
        <f ca="1">'O5 Details by Class &amp; Accounts'!AU136</f>
        <v>0</v>
      </c>
      <c r="AQ119" s="897">
        <f ca="1">'O5 Details by Class &amp; Accounts'!AV136</f>
        <v>0</v>
      </c>
      <c r="AR119" s="897">
        <f ca="1">'O5 Details by Class &amp; Accounts'!AW136</f>
        <v>0</v>
      </c>
      <c r="AS119" s="1283"/>
      <c r="AV119" s="2102" t="s">
        <v>951</v>
      </c>
    </row>
    <row r="120" spans="1:48" s="753" customFormat="1" ht="25.5">
      <c r="A120" s="1282">
        <v>5055</v>
      </c>
      <c r="B120" s="1250" t="s">
        <v>1138</v>
      </c>
      <c r="C120" s="1260">
        <f t="shared" si="31"/>
        <v>0</v>
      </c>
      <c r="D120" s="897">
        <f ca="1">'O5 Details by Class &amp; Accounts'!I137</f>
        <v>0</v>
      </c>
      <c r="E120" s="897">
        <f ca="1">'O5 Details by Class &amp; Accounts'!J137</f>
        <v>0</v>
      </c>
      <c r="F120" s="897">
        <f ca="1">'O5 Details by Class &amp; Accounts'!K137</f>
        <v>0</v>
      </c>
      <c r="G120" s="897">
        <f ca="1">'O5 Details by Class &amp; Accounts'!L137</f>
        <v>0</v>
      </c>
      <c r="H120" s="897">
        <f ca="1">'O5 Details by Class &amp; Accounts'!M137</f>
        <v>0</v>
      </c>
      <c r="I120" s="897">
        <f ca="1">'O5 Details by Class &amp; Accounts'!N137</f>
        <v>0</v>
      </c>
      <c r="J120" s="897">
        <f ca="1">'O5 Details by Class &amp; Accounts'!O137</f>
        <v>0</v>
      </c>
      <c r="K120" s="897">
        <f ca="1">'O5 Details by Class &amp; Accounts'!P137</f>
        <v>0</v>
      </c>
      <c r="L120" s="897">
        <f ca="1">'O5 Details by Class &amp; Accounts'!Q137</f>
        <v>0</v>
      </c>
      <c r="M120" s="897">
        <f ca="1">'O5 Details by Class &amp; Accounts'!R137</f>
        <v>0</v>
      </c>
      <c r="N120" s="897">
        <f ca="1">'O5 Details by Class &amp; Accounts'!S137</f>
        <v>0</v>
      </c>
      <c r="O120" s="897">
        <f ca="1">'O5 Details by Class &amp; Accounts'!T137</f>
        <v>0</v>
      </c>
      <c r="P120" s="897">
        <f ca="1">'O5 Details by Class &amp; Accounts'!U137</f>
        <v>0</v>
      </c>
      <c r="Q120" s="897">
        <f ca="1">'O5 Details by Class &amp; Accounts'!V137</f>
        <v>0</v>
      </c>
      <c r="R120" s="897">
        <f ca="1">'O5 Details by Class &amp; Accounts'!W137</f>
        <v>0</v>
      </c>
      <c r="S120" s="897">
        <f ca="1">'O5 Details by Class &amp; Accounts'!X137</f>
        <v>0</v>
      </c>
      <c r="T120" s="897">
        <f ca="1">'O5 Details by Class &amp; Accounts'!Y137</f>
        <v>0</v>
      </c>
      <c r="U120" s="897">
        <f ca="1">'O5 Details by Class &amp; Accounts'!Z137</f>
        <v>0</v>
      </c>
      <c r="V120" s="897">
        <f ca="1">'O5 Details by Class &amp; Accounts'!AA137</f>
        <v>0</v>
      </c>
      <c r="W120" s="897">
        <f ca="1">'O5 Details by Class &amp; Accounts'!AB137</f>
        <v>0</v>
      </c>
      <c r="X120" s="1260">
        <f t="shared" si="32"/>
        <v>0</v>
      </c>
      <c r="Y120" s="897">
        <f ca="1">'O5 Details by Class &amp; Accounts'!AD137</f>
        <v>0</v>
      </c>
      <c r="Z120" s="897">
        <f ca="1">'O5 Details by Class &amp; Accounts'!AE137</f>
        <v>0</v>
      </c>
      <c r="AA120" s="897">
        <f ca="1">'O5 Details by Class &amp; Accounts'!AF137</f>
        <v>0</v>
      </c>
      <c r="AB120" s="897">
        <f ca="1">'O5 Details by Class &amp; Accounts'!AG137</f>
        <v>0</v>
      </c>
      <c r="AC120" s="897">
        <f ca="1">'O5 Details by Class &amp; Accounts'!AH137</f>
        <v>0</v>
      </c>
      <c r="AD120" s="897">
        <f ca="1">'O5 Details by Class &amp; Accounts'!AI137</f>
        <v>0</v>
      </c>
      <c r="AE120" s="897">
        <f ca="1">'O5 Details by Class &amp; Accounts'!AJ137</f>
        <v>0</v>
      </c>
      <c r="AF120" s="897">
        <f ca="1">'O5 Details by Class &amp; Accounts'!AK137</f>
        <v>0</v>
      </c>
      <c r="AG120" s="897">
        <f ca="1">'O5 Details by Class &amp; Accounts'!AL137</f>
        <v>0</v>
      </c>
      <c r="AH120" s="897">
        <f ca="1">'O5 Details by Class &amp; Accounts'!AM137</f>
        <v>0</v>
      </c>
      <c r="AI120" s="897">
        <f ca="1">'O5 Details by Class &amp; Accounts'!AN137</f>
        <v>0</v>
      </c>
      <c r="AJ120" s="897">
        <f ca="1">'O5 Details by Class &amp; Accounts'!AO137</f>
        <v>0</v>
      </c>
      <c r="AK120" s="897">
        <f ca="1">'O5 Details by Class &amp; Accounts'!AP137</f>
        <v>0</v>
      </c>
      <c r="AL120" s="897">
        <f ca="1">'O5 Details by Class &amp; Accounts'!AQ137</f>
        <v>0</v>
      </c>
      <c r="AM120" s="897">
        <f ca="1">'O5 Details by Class &amp; Accounts'!AR137</f>
        <v>0</v>
      </c>
      <c r="AN120" s="897">
        <f ca="1">'O5 Details by Class &amp; Accounts'!AS137</f>
        <v>0</v>
      </c>
      <c r="AO120" s="897">
        <f ca="1">'O5 Details by Class &amp; Accounts'!AT137</f>
        <v>0</v>
      </c>
      <c r="AP120" s="897">
        <f ca="1">'O5 Details by Class &amp; Accounts'!AU137</f>
        <v>0</v>
      </c>
      <c r="AQ120" s="897">
        <f ca="1">'O5 Details by Class &amp; Accounts'!AV137</f>
        <v>0</v>
      </c>
      <c r="AR120" s="897">
        <f ca="1">'O5 Details by Class &amp; Accounts'!AW137</f>
        <v>0</v>
      </c>
      <c r="AS120" s="1283"/>
      <c r="AV120" s="2102">
        <v>1850</v>
      </c>
    </row>
    <row r="121" spans="1:48" s="753" customFormat="1" ht="12.75">
      <c r="A121" s="1282">
        <v>5065</v>
      </c>
      <c r="B121" s="1250" t="s">
        <v>1313</v>
      </c>
      <c r="C121" s="1260">
        <f t="shared" si="31"/>
        <v>0</v>
      </c>
      <c r="D121" s="897">
        <f ca="1">'O5 Details by Class &amp; Accounts'!I138</f>
        <v>0</v>
      </c>
      <c r="E121" s="897">
        <f ca="1">'O5 Details by Class &amp; Accounts'!J138</f>
        <v>0</v>
      </c>
      <c r="F121" s="897">
        <f ca="1">'O5 Details by Class &amp; Accounts'!K138</f>
        <v>0</v>
      </c>
      <c r="G121" s="897">
        <f ca="1">'O5 Details by Class &amp; Accounts'!L138</f>
        <v>0</v>
      </c>
      <c r="H121" s="897">
        <f ca="1">'O5 Details by Class &amp; Accounts'!M138</f>
        <v>0</v>
      </c>
      <c r="I121" s="897">
        <f ca="1">'O5 Details by Class &amp; Accounts'!N138</f>
        <v>0</v>
      </c>
      <c r="J121" s="897">
        <f ca="1">'O5 Details by Class &amp; Accounts'!O138</f>
        <v>0</v>
      </c>
      <c r="K121" s="897">
        <f ca="1">'O5 Details by Class &amp; Accounts'!P138</f>
        <v>0</v>
      </c>
      <c r="L121" s="897">
        <f ca="1">'O5 Details by Class &amp; Accounts'!Q138</f>
        <v>0</v>
      </c>
      <c r="M121" s="897">
        <f ca="1">'O5 Details by Class &amp; Accounts'!R138</f>
        <v>0</v>
      </c>
      <c r="N121" s="897">
        <f ca="1">'O5 Details by Class &amp; Accounts'!S138</f>
        <v>0</v>
      </c>
      <c r="O121" s="897">
        <f ca="1">'O5 Details by Class &amp; Accounts'!T138</f>
        <v>0</v>
      </c>
      <c r="P121" s="897">
        <f ca="1">'O5 Details by Class &amp; Accounts'!U138</f>
        <v>0</v>
      </c>
      <c r="Q121" s="897">
        <f ca="1">'O5 Details by Class &amp; Accounts'!V138</f>
        <v>0</v>
      </c>
      <c r="R121" s="897">
        <f ca="1">'O5 Details by Class &amp; Accounts'!W138</f>
        <v>0</v>
      </c>
      <c r="S121" s="897">
        <f ca="1">'O5 Details by Class &amp; Accounts'!X138</f>
        <v>0</v>
      </c>
      <c r="T121" s="897">
        <f ca="1">'O5 Details by Class &amp; Accounts'!Y138</f>
        <v>0</v>
      </c>
      <c r="U121" s="897">
        <f ca="1">'O5 Details by Class &amp; Accounts'!Z138</f>
        <v>0</v>
      </c>
      <c r="V121" s="897">
        <f ca="1">'O5 Details by Class &amp; Accounts'!AA138</f>
        <v>0</v>
      </c>
      <c r="W121" s="897">
        <f ca="1">'O5 Details by Class &amp; Accounts'!AB138</f>
        <v>0</v>
      </c>
      <c r="X121" s="1260">
        <f t="shared" si="32"/>
        <v>0</v>
      </c>
      <c r="Y121" s="897">
        <f ca="1">'O5 Details by Class &amp; Accounts'!AD138</f>
        <v>0</v>
      </c>
      <c r="Z121" s="897">
        <f ca="1">'O5 Details by Class &amp; Accounts'!AE138</f>
        <v>0</v>
      </c>
      <c r="AA121" s="897">
        <f ca="1">'O5 Details by Class &amp; Accounts'!AF138</f>
        <v>0</v>
      </c>
      <c r="AB121" s="897">
        <f ca="1">'O5 Details by Class &amp; Accounts'!AG138</f>
        <v>0</v>
      </c>
      <c r="AC121" s="897">
        <f ca="1">'O5 Details by Class &amp; Accounts'!AH138</f>
        <v>0</v>
      </c>
      <c r="AD121" s="897">
        <f ca="1">'O5 Details by Class &amp; Accounts'!AI138</f>
        <v>0</v>
      </c>
      <c r="AE121" s="897">
        <f ca="1">'O5 Details by Class &amp; Accounts'!AJ138</f>
        <v>0</v>
      </c>
      <c r="AF121" s="897">
        <f ca="1">'O5 Details by Class &amp; Accounts'!AK138</f>
        <v>0</v>
      </c>
      <c r="AG121" s="897">
        <f ca="1">'O5 Details by Class &amp; Accounts'!AL138</f>
        <v>0</v>
      </c>
      <c r="AH121" s="897">
        <f ca="1">'O5 Details by Class &amp; Accounts'!AM138</f>
        <v>0</v>
      </c>
      <c r="AI121" s="897">
        <f ca="1">'O5 Details by Class &amp; Accounts'!AN138</f>
        <v>0</v>
      </c>
      <c r="AJ121" s="897">
        <f ca="1">'O5 Details by Class &amp; Accounts'!AO138</f>
        <v>0</v>
      </c>
      <c r="AK121" s="897">
        <f ca="1">'O5 Details by Class &amp; Accounts'!AP138</f>
        <v>0</v>
      </c>
      <c r="AL121" s="897">
        <f ca="1">'O5 Details by Class &amp; Accounts'!AQ138</f>
        <v>0</v>
      </c>
      <c r="AM121" s="897">
        <f ca="1">'O5 Details by Class &amp; Accounts'!AR138</f>
        <v>0</v>
      </c>
      <c r="AN121" s="897">
        <f ca="1">'O5 Details by Class &amp; Accounts'!AS138</f>
        <v>0</v>
      </c>
      <c r="AO121" s="897">
        <f ca="1">'O5 Details by Class &amp; Accounts'!AT138</f>
        <v>0</v>
      </c>
      <c r="AP121" s="897">
        <f ca="1">'O5 Details by Class &amp; Accounts'!AU138</f>
        <v>0</v>
      </c>
      <c r="AQ121" s="897">
        <f ca="1">'O5 Details by Class &amp; Accounts'!AV138</f>
        <v>0</v>
      </c>
      <c r="AR121" s="897">
        <f ca="1">'O5 Details by Class &amp; Accounts'!AW138</f>
        <v>0</v>
      </c>
      <c r="AS121" s="1283"/>
      <c r="AV121" s="2102" t="s">
        <v>87</v>
      </c>
    </row>
    <row r="122" spans="1:48" s="753" customFormat="1" ht="25.5">
      <c r="A122" s="1282">
        <v>5070</v>
      </c>
      <c r="B122" s="1250" t="s">
        <v>1314</v>
      </c>
      <c r="C122" s="1260">
        <f t="shared" si="31"/>
        <v>0</v>
      </c>
      <c r="D122" s="897">
        <f ca="1">'O5 Details by Class &amp; Accounts'!I139</f>
        <v>0</v>
      </c>
      <c r="E122" s="897">
        <f ca="1">'O5 Details by Class &amp; Accounts'!J139</f>
        <v>0</v>
      </c>
      <c r="F122" s="897">
        <f ca="1">'O5 Details by Class &amp; Accounts'!K139</f>
        <v>0</v>
      </c>
      <c r="G122" s="897">
        <f ca="1">'O5 Details by Class &amp; Accounts'!L139</f>
        <v>0</v>
      </c>
      <c r="H122" s="897">
        <f ca="1">'O5 Details by Class &amp; Accounts'!M139</f>
        <v>0</v>
      </c>
      <c r="I122" s="897">
        <f ca="1">'O5 Details by Class &amp; Accounts'!N139</f>
        <v>0</v>
      </c>
      <c r="J122" s="897">
        <f ca="1">'O5 Details by Class &amp; Accounts'!O139</f>
        <v>0</v>
      </c>
      <c r="K122" s="897">
        <f ca="1">'O5 Details by Class &amp; Accounts'!P139</f>
        <v>0</v>
      </c>
      <c r="L122" s="897">
        <f ca="1">'O5 Details by Class &amp; Accounts'!Q139</f>
        <v>0</v>
      </c>
      <c r="M122" s="897">
        <f ca="1">'O5 Details by Class &amp; Accounts'!R139</f>
        <v>0</v>
      </c>
      <c r="N122" s="897">
        <f ca="1">'O5 Details by Class &amp; Accounts'!S139</f>
        <v>0</v>
      </c>
      <c r="O122" s="897">
        <f ca="1">'O5 Details by Class &amp; Accounts'!T139</f>
        <v>0</v>
      </c>
      <c r="P122" s="897">
        <f ca="1">'O5 Details by Class &amp; Accounts'!U139</f>
        <v>0</v>
      </c>
      <c r="Q122" s="897">
        <f ca="1">'O5 Details by Class &amp; Accounts'!V139</f>
        <v>0</v>
      </c>
      <c r="R122" s="897">
        <f ca="1">'O5 Details by Class &amp; Accounts'!W139</f>
        <v>0</v>
      </c>
      <c r="S122" s="897">
        <f ca="1">'O5 Details by Class &amp; Accounts'!X139</f>
        <v>0</v>
      </c>
      <c r="T122" s="897">
        <f ca="1">'O5 Details by Class &amp; Accounts'!Y139</f>
        <v>0</v>
      </c>
      <c r="U122" s="897">
        <f ca="1">'O5 Details by Class &amp; Accounts'!Z139</f>
        <v>0</v>
      </c>
      <c r="V122" s="897">
        <f ca="1">'O5 Details by Class &amp; Accounts'!AA139</f>
        <v>0</v>
      </c>
      <c r="W122" s="897">
        <f ca="1">'O5 Details by Class &amp; Accounts'!AB139</f>
        <v>0</v>
      </c>
      <c r="X122" s="1260">
        <f t="shared" si="32"/>
        <v>1536.1112762289724</v>
      </c>
      <c r="Y122" s="897">
        <f ca="1">'O5 Details by Class &amp; Accounts'!AD139</f>
        <v>1356.3573678891994</v>
      </c>
      <c r="Z122" s="897">
        <f ca="1">'O5 Details by Class &amp; Accounts'!AE139</f>
        <v>161.08898531771979</v>
      </c>
      <c r="AA122" s="897">
        <f ca="1">'O5 Details by Class &amp; Accounts'!AF139</f>
        <v>18.664923022053141</v>
      </c>
      <c r="AB122" s="897">
        <f ca="1">'O5 Details by Class &amp; Accounts'!AG139</f>
        <v>0</v>
      </c>
      <c r="AC122" s="897">
        <f ca="1">'O5 Details by Class &amp; Accounts'!AH139</f>
        <v>0</v>
      </c>
      <c r="AD122" s="897">
        <f ca="1">'O5 Details by Class &amp; Accounts'!AI139</f>
        <v>0</v>
      </c>
      <c r="AE122" s="897">
        <f ca="1">'O5 Details by Class &amp; Accounts'!AJ139</f>
        <v>422.75456220650301</v>
      </c>
      <c r="AF122" s="897">
        <f ca="1">'O5 Details by Class &amp; Accounts'!AK139</f>
        <v>23.182547702550082</v>
      </c>
      <c r="AG122" s="897">
        <f ca="1">'O5 Details by Class &amp; Accounts'!AL139</f>
        <v>17.951613861974678</v>
      </c>
      <c r="AH122" s="897">
        <f ca="1">'O5 Details by Class &amp; Accounts'!AM139</f>
        <v>0</v>
      </c>
      <c r="AI122" s="897">
        <f ca="1">'O5 Details by Class &amp; Accounts'!AN139</f>
        <v>0</v>
      </c>
      <c r="AJ122" s="897">
        <f ca="1">'O5 Details by Class &amp; Accounts'!AO139</f>
        <v>0</v>
      </c>
      <c r="AK122" s="897">
        <f ca="1">'O5 Details by Class &amp; Accounts'!AP139</f>
        <v>0</v>
      </c>
      <c r="AL122" s="897">
        <f ca="1">'O5 Details by Class &amp; Accounts'!AQ139</f>
        <v>0</v>
      </c>
      <c r="AM122" s="897">
        <f ca="1">'O5 Details by Class &amp; Accounts'!AR139</f>
        <v>0</v>
      </c>
      <c r="AN122" s="897">
        <f ca="1">'O5 Details by Class &amp; Accounts'!AS139</f>
        <v>0</v>
      </c>
      <c r="AO122" s="897">
        <f ca="1">'O5 Details by Class &amp; Accounts'!AT139</f>
        <v>0</v>
      </c>
      <c r="AP122" s="897">
        <f ca="1">'O5 Details by Class &amp; Accounts'!AU139</f>
        <v>0</v>
      </c>
      <c r="AQ122" s="897">
        <f ca="1">'O5 Details by Class &amp; Accounts'!AV139</f>
        <v>0</v>
      </c>
      <c r="AR122" s="897">
        <f ca="1">'O5 Details by Class &amp; Accounts'!AW139</f>
        <v>0</v>
      </c>
      <c r="AS122" s="1283"/>
      <c r="AV122" s="2102" t="s">
        <v>16</v>
      </c>
    </row>
    <row r="123" spans="1:48" s="753" customFormat="1" ht="25.5">
      <c r="A123" s="1282">
        <v>5075</v>
      </c>
      <c r="B123" s="1250" t="s">
        <v>1315</v>
      </c>
      <c r="C123" s="1260">
        <f t="shared" si="31"/>
        <v>0</v>
      </c>
      <c r="D123" s="897">
        <f ca="1">'O5 Details by Class &amp; Accounts'!I140</f>
        <v>0</v>
      </c>
      <c r="E123" s="897">
        <f ca="1">'O5 Details by Class &amp; Accounts'!J140</f>
        <v>0</v>
      </c>
      <c r="F123" s="897">
        <f ca="1">'O5 Details by Class &amp; Accounts'!K140</f>
        <v>0</v>
      </c>
      <c r="G123" s="897">
        <f ca="1">'O5 Details by Class &amp; Accounts'!L140</f>
        <v>0</v>
      </c>
      <c r="H123" s="897">
        <f ca="1">'O5 Details by Class &amp; Accounts'!M140</f>
        <v>0</v>
      </c>
      <c r="I123" s="897">
        <f ca="1">'O5 Details by Class &amp; Accounts'!N140</f>
        <v>0</v>
      </c>
      <c r="J123" s="897">
        <f ca="1">'O5 Details by Class &amp; Accounts'!O140</f>
        <v>0</v>
      </c>
      <c r="K123" s="897">
        <f ca="1">'O5 Details by Class &amp; Accounts'!P140</f>
        <v>0</v>
      </c>
      <c r="L123" s="897">
        <f ca="1">'O5 Details by Class &amp; Accounts'!Q140</f>
        <v>0</v>
      </c>
      <c r="M123" s="897">
        <f ca="1">'O5 Details by Class &amp; Accounts'!R140</f>
        <v>0</v>
      </c>
      <c r="N123" s="897">
        <f ca="1">'O5 Details by Class &amp; Accounts'!S140</f>
        <v>0</v>
      </c>
      <c r="O123" s="897">
        <f ca="1">'O5 Details by Class &amp; Accounts'!T140</f>
        <v>0</v>
      </c>
      <c r="P123" s="897">
        <f ca="1">'O5 Details by Class &amp; Accounts'!U140</f>
        <v>0</v>
      </c>
      <c r="Q123" s="897">
        <f ca="1">'O5 Details by Class &amp; Accounts'!V140</f>
        <v>0</v>
      </c>
      <c r="R123" s="897">
        <f ca="1">'O5 Details by Class &amp; Accounts'!W140</f>
        <v>0</v>
      </c>
      <c r="S123" s="897">
        <f ca="1">'O5 Details by Class &amp; Accounts'!X140</f>
        <v>0</v>
      </c>
      <c r="T123" s="897">
        <f ca="1">'O5 Details by Class &amp; Accounts'!Y140</f>
        <v>0</v>
      </c>
      <c r="U123" s="897">
        <f ca="1">'O5 Details by Class &amp; Accounts'!Z140</f>
        <v>0</v>
      </c>
      <c r="V123" s="897">
        <f ca="1">'O5 Details by Class &amp; Accounts'!AA140</f>
        <v>0</v>
      </c>
      <c r="W123" s="897">
        <f ca="1">'O5 Details by Class &amp; Accounts'!AB140</f>
        <v>0</v>
      </c>
      <c r="X123" s="1260">
        <f t="shared" si="32"/>
        <v>0</v>
      </c>
      <c r="Y123" s="897">
        <f ca="1">'O5 Details by Class &amp; Accounts'!AD140</f>
        <v>0</v>
      </c>
      <c r="Z123" s="897">
        <f ca="1">'O5 Details by Class &amp; Accounts'!AE140</f>
        <v>0</v>
      </c>
      <c r="AA123" s="897">
        <f ca="1">'O5 Details by Class &amp; Accounts'!AF140</f>
        <v>0</v>
      </c>
      <c r="AB123" s="897">
        <f ca="1">'O5 Details by Class &amp; Accounts'!AG140</f>
        <v>0</v>
      </c>
      <c r="AC123" s="897">
        <f ca="1">'O5 Details by Class &amp; Accounts'!AH140</f>
        <v>0</v>
      </c>
      <c r="AD123" s="897">
        <f ca="1">'O5 Details by Class &amp; Accounts'!AI140</f>
        <v>0</v>
      </c>
      <c r="AE123" s="897">
        <f ca="1">'O5 Details by Class &amp; Accounts'!AJ140</f>
        <v>0</v>
      </c>
      <c r="AF123" s="897">
        <f ca="1">'O5 Details by Class &amp; Accounts'!AK140</f>
        <v>0</v>
      </c>
      <c r="AG123" s="897">
        <f ca="1">'O5 Details by Class &amp; Accounts'!AL140</f>
        <v>0</v>
      </c>
      <c r="AH123" s="897">
        <f ca="1">'O5 Details by Class &amp; Accounts'!AM140</f>
        <v>0</v>
      </c>
      <c r="AI123" s="897">
        <f ca="1">'O5 Details by Class &amp; Accounts'!AN140</f>
        <v>0</v>
      </c>
      <c r="AJ123" s="897">
        <f ca="1">'O5 Details by Class &amp; Accounts'!AO140</f>
        <v>0</v>
      </c>
      <c r="AK123" s="897">
        <f ca="1">'O5 Details by Class &amp; Accounts'!AP140</f>
        <v>0</v>
      </c>
      <c r="AL123" s="897">
        <f ca="1">'O5 Details by Class &amp; Accounts'!AQ140</f>
        <v>0</v>
      </c>
      <c r="AM123" s="897">
        <f ca="1">'O5 Details by Class &amp; Accounts'!AR140</f>
        <v>0</v>
      </c>
      <c r="AN123" s="897">
        <f ca="1">'O5 Details by Class &amp; Accounts'!AS140</f>
        <v>0</v>
      </c>
      <c r="AO123" s="897">
        <f ca="1">'O5 Details by Class &amp; Accounts'!AT140</f>
        <v>0</v>
      </c>
      <c r="AP123" s="897">
        <f ca="1">'O5 Details by Class &amp; Accounts'!AU140</f>
        <v>0</v>
      </c>
      <c r="AQ123" s="897">
        <f ca="1">'O5 Details by Class &amp; Accounts'!AV140</f>
        <v>0</v>
      </c>
      <c r="AR123" s="897">
        <f ca="1">'O5 Details by Class &amp; Accounts'!AW140</f>
        <v>0</v>
      </c>
      <c r="AS123" s="1283"/>
      <c r="AV123" s="2102" t="s">
        <v>16</v>
      </c>
    </row>
    <row r="124" spans="1:48" s="753" customFormat="1" ht="12.75">
      <c r="A124" s="1282">
        <v>5085</v>
      </c>
      <c r="B124" s="1250" t="s">
        <v>1296</v>
      </c>
      <c r="C124" s="1260">
        <f t="shared" si="31"/>
        <v>0</v>
      </c>
      <c r="D124" s="897">
        <f ca="1">'O5 Details by Class &amp; Accounts'!I141</f>
        <v>0</v>
      </c>
      <c r="E124" s="897">
        <f ca="1">'O5 Details by Class &amp; Accounts'!J141</f>
        <v>0</v>
      </c>
      <c r="F124" s="897">
        <f ca="1">'O5 Details by Class &amp; Accounts'!K141</f>
        <v>0</v>
      </c>
      <c r="G124" s="897">
        <f ca="1">'O5 Details by Class &amp; Accounts'!L141</f>
        <v>0</v>
      </c>
      <c r="H124" s="897">
        <f ca="1">'O5 Details by Class &amp; Accounts'!M141</f>
        <v>0</v>
      </c>
      <c r="I124" s="897">
        <f ca="1">'O5 Details by Class &amp; Accounts'!N141</f>
        <v>0</v>
      </c>
      <c r="J124" s="897">
        <f ca="1">'O5 Details by Class &amp; Accounts'!O141</f>
        <v>0</v>
      </c>
      <c r="K124" s="897">
        <f ca="1">'O5 Details by Class &amp; Accounts'!P141</f>
        <v>0</v>
      </c>
      <c r="L124" s="897">
        <f ca="1">'O5 Details by Class &amp; Accounts'!Q141</f>
        <v>0</v>
      </c>
      <c r="M124" s="897">
        <f ca="1">'O5 Details by Class &amp; Accounts'!R141</f>
        <v>0</v>
      </c>
      <c r="N124" s="897">
        <f ca="1">'O5 Details by Class &amp; Accounts'!S141</f>
        <v>0</v>
      </c>
      <c r="O124" s="897">
        <f ca="1">'O5 Details by Class &amp; Accounts'!T141</f>
        <v>0</v>
      </c>
      <c r="P124" s="897">
        <f ca="1">'O5 Details by Class &amp; Accounts'!U141</f>
        <v>0</v>
      </c>
      <c r="Q124" s="897">
        <f ca="1">'O5 Details by Class &amp; Accounts'!V141</f>
        <v>0</v>
      </c>
      <c r="R124" s="897">
        <f ca="1">'O5 Details by Class &amp; Accounts'!W141</f>
        <v>0</v>
      </c>
      <c r="S124" s="897">
        <f ca="1">'O5 Details by Class &amp; Accounts'!X141</f>
        <v>0</v>
      </c>
      <c r="T124" s="897">
        <f ca="1">'O5 Details by Class &amp; Accounts'!Y141</f>
        <v>0</v>
      </c>
      <c r="U124" s="897">
        <f ca="1">'O5 Details by Class &amp; Accounts'!Z141</f>
        <v>0</v>
      </c>
      <c r="V124" s="897">
        <f ca="1">'O5 Details by Class &amp; Accounts'!AA141</f>
        <v>0</v>
      </c>
      <c r="W124" s="897">
        <f ca="1">'O5 Details by Class &amp; Accounts'!AB141</f>
        <v>0</v>
      </c>
      <c r="X124" s="1260">
        <f t="shared" si="32"/>
        <v>0</v>
      </c>
      <c r="Y124" s="897">
        <f ca="1">'O5 Details by Class &amp; Accounts'!AD141</f>
        <v>0</v>
      </c>
      <c r="Z124" s="897">
        <f ca="1">'O5 Details by Class &amp; Accounts'!AE141</f>
        <v>0</v>
      </c>
      <c r="AA124" s="897">
        <f ca="1">'O5 Details by Class &amp; Accounts'!AF141</f>
        <v>0</v>
      </c>
      <c r="AB124" s="897">
        <f ca="1">'O5 Details by Class &amp; Accounts'!AG141</f>
        <v>0</v>
      </c>
      <c r="AC124" s="897">
        <f ca="1">'O5 Details by Class &amp; Accounts'!AH141</f>
        <v>0</v>
      </c>
      <c r="AD124" s="897">
        <f ca="1">'O5 Details by Class &amp; Accounts'!AI141</f>
        <v>0</v>
      </c>
      <c r="AE124" s="897">
        <f ca="1">'O5 Details by Class &amp; Accounts'!AJ141</f>
        <v>0</v>
      </c>
      <c r="AF124" s="897">
        <f ca="1">'O5 Details by Class &amp; Accounts'!AK141</f>
        <v>0</v>
      </c>
      <c r="AG124" s="897">
        <f ca="1">'O5 Details by Class &amp; Accounts'!AL141</f>
        <v>0</v>
      </c>
      <c r="AH124" s="897">
        <f ca="1">'O5 Details by Class &amp; Accounts'!AM141</f>
        <v>0</v>
      </c>
      <c r="AI124" s="897">
        <f ca="1">'O5 Details by Class &amp; Accounts'!AN141</f>
        <v>0</v>
      </c>
      <c r="AJ124" s="897">
        <f ca="1">'O5 Details by Class &amp; Accounts'!AO141</f>
        <v>0</v>
      </c>
      <c r="AK124" s="897">
        <f ca="1">'O5 Details by Class &amp; Accounts'!AP141</f>
        <v>0</v>
      </c>
      <c r="AL124" s="897">
        <f ca="1">'O5 Details by Class &amp; Accounts'!AQ141</f>
        <v>0</v>
      </c>
      <c r="AM124" s="897">
        <f ca="1">'O5 Details by Class &amp; Accounts'!AR141</f>
        <v>0</v>
      </c>
      <c r="AN124" s="897">
        <f ca="1">'O5 Details by Class &amp; Accounts'!AS141</f>
        <v>0</v>
      </c>
      <c r="AO124" s="897">
        <f ca="1">'O5 Details by Class &amp; Accounts'!AT141</f>
        <v>0</v>
      </c>
      <c r="AP124" s="897">
        <f ca="1">'O5 Details by Class &amp; Accounts'!AU141</f>
        <v>0</v>
      </c>
      <c r="AQ124" s="897">
        <f ca="1">'O5 Details by Class &amp; Accounts'!AV141</f>
        <v>0</v>
      </c>
      <c r="AR124" s="897">
        <f ca="1">'O5 Details by Class &amp; Accounts'!AW141</f>
        <v>0</v>
      </c>
      <c r="AS124" s="1283"/>
      <c r="AV124" s="2102" t="s">
        <v>448</v>
      </c>
    </row>
    <row r="125" spans="1:48" s="753" customFormat="1" ht="25.5">
      <c r="A125" s="1282">
        <v>5090</v>
      </c>
      <c r="B125" s="1250" t="s">
        <v>1297</v>
      </c>
      <c r="C125" s="1260">
        <f t="shared" si="31"/>
        <v>0</v>
      </c>
      <c r="D125" s="897">
        <f ca="1">'O5 Details by Class &amp; Accounts'!I142</f>
        <v>0</v>
      </c>
      <c r="E125" s="897">
        <f ca="1">'O5 Details by Class &amp; Accounts'!J142</f>
        <v>0</v>
      </c>
      <c r="F125" s="897">
        <f ca="1">'O5 Details by Class &amp; Accounts'!K142</f>
        <v>0</v>
      </c>
      <c r="G125" s="897">
        <f ca="1">'O5 Details by Class &amp; Accounts'!L142</f>
        <v>0</v>
      </c>
      <c r="H125" s="897">
        <f ca="1">'O5 Details by Class &amp; Accounts'!M142</f>
        <v>0</v>
      </c>
      <c r="I125" s="897">
        <f ca="1">'O5 Details by Class &amp; Accounts'!N142</f>
        <v>0</v>
      </c>
      <c r="J125" s="897">
        <f ca="1">'O5 Details by Class &amp; Accounts'!O142</f>
        <v>0</v>
      </c>
      <c r="K125" s="897">
        <f ca="1">'O5 Details by Class &amp; Accounts'!P142</f>
        <v>0</v>
      </c>
      <c r="L125" s="897">
        <f ca="1">'O5 Details by Class &amp; Accounts'!Q142</f>
        <v>0</v>
      </c>
      <c r="M125" s="897">
        <f ca="1">'O5 Details by Class &amp; Accounts'!R142</f>
        <v>0</v>
      </c>
      <c r="N125" s="897">
        <f ca="1">'O5 Details by Class &amp; Accounts'!S142</f>
        <v>0</v>
      </c>
      <c r="O125" s="897">
        <f ca="1">'O5 Details by Class &amp; Accounts'!T142</f>
        <v>0</v>
      </c>
      <c r="P125" s="897">
        <f ca="1">'O5 Details by Class &amp; Accounts'!U142</f>
        <v>0</v>
      </c>
      <c r="Q125" s="897">
        <f ca="1">'O5 Details by Class &amp; Accounts'!V142</f>
        <v>0</v>
      </c>
      <c r="R125" s="897">
        <f ca="1">'O5 Details by Class &amp; Accounts'!W142</f>
        <v>0</v>
      </c>
      <c r="S125" s="897">
        <f ca="1">'O5 Details by Class &amp; Accounts'!X142</f>
        <v>0</v>
      </c>
      <c r="T125" s="897">
        <f ca="1">'O5 Details by Class &amp; Accounts'!Y142</f>
        <v>0</v>
      </c>
      <c r="U125" s="897">
        <f ca="1">'O5 Details by Class &amp; Accounts'!Z142</f>
        <v>0</v>
      </c>
      <c r="V125" s="897">
        <f ca="1">'O5 Details by Class &amp; Accounts'!AA142</f>
        <v>0</v>
      </c>
      <c r="W125" s="897">
        <f ca="1">'O5 Details by Class &amp; Accounts'!AB142</f>
        <v>0</v>
      </c>
      <c r="X125" s="1260">
        <f t="shared" si="32"/>
        <v>0</v>
      </c>
      <c r="Y125" s="897">
        <f ca="1">'O5 Details by Class &amp; Accounts'!AD142</f>
        <v>0</v>
      </c>
      <c r="Z125" s="897">
        <f ca="1">'O5 Details by Class &amp; Accounts'!AE142</f>
        <v>0</v>
      </c>
      <c r="AA125" s="897">
        <f ca="1">'O5 Details by Class &amp; Accounts'!AF142</f>
        <v>0</v>
      </c>
      <c r="AB125" s="897">
        <f ca="1">'O5 Details by Class &amp; Accounts'!AG142</f>
        <v>0</v>
      </c>
      <c r="AC125" s="897">
        <f ca="1">'O5 Details by Class &amp; Accounts'!AH142</f>
        <v>0</v>
      </c>
      <c r="AD125" s="897">
        <f ca="1">'O5 Details by Class &amp; Accounts'!AI142</f>
        <v>0</v>
      </c>
      <c r="AE125" s="897">
        <f ca="1">'O5 Details by Class &amp; Accounts'!AJ142</f>
        <v>0</v>
      </c>
      <c r="AF125" s="897">
        <f ca="1">'O5 Details by Class &amp; Accounts'!AK142</f>
        <v>0</v>
      </c>
      <c r="AG125" s="897">
        <f ca="1">'O5 Details by Class &amp; Accounts'!AL142</f>
        <v>0</v>
      </c>
      <c r="AH125" s="897">
        <f ca="1">'O5 Details by Class &amp; Accounts'!AM142</f>
        <v>0</v>
      </c>
      <c r="AI125" s="897">
        <f ca="1">'O5 Details by Class &amp; Accounts'!AN142</f>
        <v>0</v>
      </c>
      <c r="AJ125" s="897">
        <f ca="1">'O5 Details by Class &amp; Accounts'!AO142</f>
        <v>0</v>
      </c>
      <c r="AK125" s="897">
        <f ca="1">'O5 Details by Class &amp; Accounts'!AP142</f>
        <v>0</v>
      </c>
      <c r="AL125" s="897">
        <f ca="1">'O5 Details by Class &amp; Accounts'!AQ142</f>
        <v>0</v>
      </c>
      <c r="AM125" s="897">
        <f ca="1">'O5 Details by Class &amp; Accounts'!AR142</f>
        <v>0</v>
      </c>
      <c r="AN125" s="897">
        <f ca="1">'O5 Details by Class &amp; Accounts'!AS142</f>
        <v>0</v>
      </c>
      <c r="AO125" s="897">
        <f ca="1">'O5 Details by Class &amp; Accounts'!AT142</f>
        <v>0</v>
      </c>
      <c r="AP125" s="897">
        <f ca="1">'O5 Details by Class &amp; Accounts'!AU142</f>
        <v>0</v>
      </c>
      <c r="AQ125" s="897">
        <f ca="1">'O5 Details by Class &amp; Accounts'!AV142</f>
        <v>0</v>
      </c>
      <c r="AR125" s="897">
        <f ca="1">'O5 Details by Class &amp; Accounts'!AW142</f>
        <v>0</v>
      </c>
      <c r="AS125" s="1283"/>
      <c r="AV125" s="2102" t="s">
        <v>951</v>
      </c>
    </row>
    <row r="126" spans="1:48" s="753" customFormat="1" ht="25.5">
      <c r="A126" s="1282">
        <v>5095</v>
      </c>
      <c r="B126" s="1250" t="s">
        <v>1298</v>
      </c>
      <c r="C126" s="1260">
        <f t="shared" si="31"/>
        <v>0</v>
      </c>
      <c r="D126" s="897">
        <f ca="1">'O5 Details by Class &amp; Accounts'!I143</f>
        <v>0</v>
      </c>
      <c r="E126" s="897">
        <f ca="1">'O5 Details by Class &amp; Accounts'!J143</f>
        <v>0</v>
      </c>
      <c r="F126" s="897">
        <f ca="1">'O5 Details by Class &amp; Accounts'!K143</f>
        <v>0</v>
      </c>
      <c r="G126" s="897">
        <f ca="1">'O5 Details by Class &amp; Accounts'!L143</f>
        <v>0</v>
      </c>
      <c r="H126" s="897">
        <f ca="1">'O5 Details by Class &amp; Accounts'!M143</f>
        <v>0</v>
      </c>
      <c r="I126" s="897">
        <f ca="1">'O5 Details by Class &amp; Accounts'!N143</f>
        <v>0</v>
      </c>
      <c r="J126" s="897">
        <f ca="1">'O5 Details by Class &amp; Accounts'!O143</f>
        <v>0</v>
      </c>
      <c r="K126" s="897">
        <f ca="1">'O5 Details by Class &amp; Accounts'!P143</f>
        <v>0</v>
      </c>
      <c r="L126" s="897">
        <f ca="1">'O5 Details by Class &amp; Accounts'!Q143</f>
        <v>0</v>
      </c>
      <c r="M126" s="897">
        <f ca="1">'O5 Details by Class &amp; Accounts'!R143</f>
        <v>0</v>
      </c>
      <c r="N126" s="897">
        <f ca="1">'O5 Details by Class &amp; Accounts'!S143</f>
        <v>0</v>
      </c>
      <c r="O126" s="897">
        <f ca="1">'O5 Details by Class &amp; Accounts'!T143</f>
        <v>0</v>
      </c>
      <c r="P126" s="897">
        <f ca="1">'O5 Details by Class &amp; Accounts'!U143</f>
        <v>0</v>
      </c>
      <c r="Q126" s="897">
        <f ca="1">'O5 Details by Class &amp; Accounts'!V143</f>
        <v>0</v>
      </c>
      <c r="R126" s="897">
        <f ca="1">'O5 Details by Class &amp; Accounts'!W143</f>
        <v>0</v>
      </c>
      <c r="S126" s="897">
        <f ca="1">'O5 Details by Class &amp; Accounts'!X143</f>
        <v>0</v>
      </c>
      <c r="T126" s="897">
        <f ca="1">'O5 Details by Class &amp; Accounts'!Y143</f>
        <v>0</v>
      </c>
      <c r="U126" s="897">
        <f ca="1">'O5 Details by Class &amp; Accounts'!Z143</f>
        <v>0</v>
      </c>
      <c r="V126" s="897">
        <f ca="1">'O5 Details by Class &amp; Accounts'!AA143</f>
        <v>0</v>
      </c>
      <c r="W126" s="897">
        <f ca="1">'O5 Details by Class &amp; Accounts'!AB143</f>
        <v>0</v>
      </c>
      <c r="X126" s="1260">
        <f t="shared" si="32"/>
        <v>0</v>
      </c>
      <c r="Y126" s="897">
        <f ca="1">'O5 Details by Class &amp; Accounts'!AD143</f>
        <v>0</v>
      </c>
      <c r="Z126" s="897">
        <f ca="1">'O5 Details by Class &amp; Accounts'!AE143</f>
        <v>0</v>
      </c>
      <c r="AA126" s="897">
        <f ca="1">'O5 Details by Class &amp; Accounts'!AF143</f>
        <v>0</v>
      </c>
      <c r="AB126" s="897">
        <f ca="1">'O5 Details by Class &amp; Accounts'!AG143</f>
        <v>0</v>
      </c>
      <c r="AC126" s="897">
        <f ca="1">'O5 Details by Class &amp; Accounts'!AH143</f>
        <v>0</v>
      </c>
      <c r="AD126" s="897">
        <f ca="1">'O5 Details by Class &amp; Accounts'!AI143</f>
        <v>0</v>
      </c>
      <c r="AE126" s="897">
        <f ca="1">'O5 Details by Class &amp; Accounts'!AJ143</f>
        <v>0</v>
      </c>
      <c r="AF126" s="897">
        <f ca="1">'O5 Details by Class &amp; Accounts'!AK143</f>
        <v>0</v>
      </c>
      <c r="AG126" s="897">
        <f ca="1">'O5 Details by Class &amp; Accounts'!AL143</f>
        <v>0</v>
      </c>
      <c r="AH126" s="897">
        <f ca="1">'O5 Details by Class &amp; Accounts'!AM143</f>
        <v>0</v>
      </c>
      <c r="AI126" s="897">
        <f ca="1">'O5 Details by Class &amp; Accounts'!AN143</f>
        <v>0</v>
      </c>
      <c r="AJ126" s="897">
        <f ca="1">'O5 Details by Class &amp; Accounts'!AO143</f>
        <v>0</v>
      </c>
      <c r="AK126" s="897">
        <f ca="1">'O5 Details by Class &amp; Accounts'!AP143</f>
        <v>0</v>
      </c>
      <c r="AL126" s="897">
        <f ca="1">'O5 Details by Class &amp; Accounts'!AQ143</f>
        <v>0</v>
      </c>
      <c r="AM126" s="897">
        <f ca="1">'O5 Details by Class &amp; Accounts'!AR143</f>
        <v>0</v>
      </c>
      <c r="AN126" s="897">
        <f ca="1">'O5 Details by Class &amp; Accounts'!AS143</f>
        <v>0</v>
      </c>
      <c r="AO126" s="897">
        <f ca="1">'O5 Details by Class &amp; Accounts'!AT143</f>
        <v>0</v>
      </c>
      <c r="AP126" s="897">
        <f ca="1">'O5 Details by Class &amp; Accounts'!AU143</f>
        <v>0</v>
      </c>
      <c r="AQ126" s="897">
        <f ca="1">'O5 Details by Class &amp; Accounts'!AV143</f>
        <v>0</v>
      </c>
      <c r="AR126" s="897">
        <f ca="1">'O5 Details by Class &amp; Accounts'!AW143</f>
        <v>0</v>
      </c>
      <c r="AS126" s="1283"/>
      <c r="AV126" s="2102" t="s">
        <v>950</v>
      </c>
    </row>
    <row r="127" spans="1:48" s="753" customFormat="1" ht="12.75">
      <c r="A127" s="1282">
        <v>5096</v>
      </c>
      <c r="B127" s="1250" t="s">
        <v>1131</v>
      </c>
      <c r="C127" s="1260">
        <f t="shared" si="31"/>
        <v>0</v>
      </c>
      <c r="D127" s="897">
        <f ca="1">'O5 Details by Class &amp; Accounts'!I144</f>
        <v>0</v>
      </c>
      <c r="E127" s="897">
        <f ca="1">'O5 Details by Class &amp; Accounts'!J144</f>
        <v>0</v>
      </c>
      <c r="F127" s="897">
        <f ca="1">'O5 Details by Class &amp; Accounts'!K144</f>
        <v>0</v>
      </c>
      <c r="G127" s="897">
        <f ca="1">'O5 Details by Class &amp; Accounts'!L144</f>
        <v>0</v>
      </c>
      <c r="H127" s="897">
        <f ca="1">'O5 Details by Class &amp; Accounts'!M144</f>
        <v>0</v>
      </c>
      <c r="I127" s="897">
        <f ca="1">'O5 Details by Class &amp; Accounts'!N144</f>
        <v>0</v>
      </c>
      <c r="J127" s="897">
        <f ca="1">'O5 Details by Class &amp; Accounts'!O144</f>
        <v>0</v>
      </c>
      <c r="K127" s="897">
        <f ca="1">'O5 Details by Class &amp; Accounts'!P144</f>
        <v>0</v>
      </c>
      <c r="L127" s="897">
        <f ca="1">'O5 Details by Class &amp; Accounts'!Q144</f>
        <v>0</v>
      </c>
      <c r="M127" s="897">
        <f ca="1">'O5 Details by Class &amp; Accounts'!R144</f>
        <v>0</v>
      </c>
      <c r="N127" s="897">
        <f ca="1">'O5 Details by Class &amp; Accounts'!S144</f>
        <v>0</v>
      </c>
      <c r="O127" s="897">
        <f ca="1">'O5 Details by Class &amp; Accounts'!T144</f>
        <v>0</v>
      </c>
      <c r="P127" s="897">
        <f ca="1">'O5 Details by Class &amp; Accounts'!U144</f>
        <v>0</v>
      </c>
      <c r="Q127" s="897">
        <f ca="1">'O5 Details by Class &amp; Accounts'!V144</f>
        <v>0</v>
      </c>
      <c r="R127" s="897">
        <f ca="1">'O5 Details by Class &amp; Accounts'!W144</f>
        <v>0</v>
      </c>
      <c r="S127" s="897">
        <f ca="1">'O5 Details by Class &amp; Accounts'!X144</f>
        <v>0</v>
      </c>
      <c r="T127" s="897">
        <f ca="1">'O5 Details by Class &amp; Accounts'!Y144</f>
        <v>0</v>
      </c>
      <c r="U127" s="897">
        <f ca="1">'O5 Details by Class &amp; Accounts'!Z144</f>
        <v>0</v>
      </c>
      <c r="V127" s="897">
        <f ca="1">'O5 Details by Class &amp; Accounts'!AA144</f>
        <v>0</v>
      </c>
      <c r="W127" s="897">
        <f ca="1">'O5 Details by Class &amp; Accounts'!AB144</f>
        <v>0</v>
      </c>
      <c r="X127" s="1260">
        <f t="shared" si="32"/>
        <v>0</v>
      </c>
      <c r="Y127" s="897">
        <f ca="1">'O5 Details by Class &amp; Accounts'!AD144</f>
        <v>0</v>
      </c>
      <c r="Z127" s="897">
        <f ca="1">'O5 Details by Class &amp; Accounts'!AE144</f>
        <v>0</v>
      </c>
      <c r="AA127" s="897">
        <f ca="1">'O5 Details by Class &amp; Accounts'!AF144</f>
        <v>0</v>
      </c>
      <c r="AB127" s="897">
        <f ca="1">'O5 Details by Class &amp; Accounts'!AG144</f>
        <v>0</v>
      </c>
      <c r="AC127" s="897">
        <f ca="1">'O5 Details by Class &amp; Accounts'!AH144</f>
        <v>0</v>
      </c>
      <c r="AD127" s="897">
        <f ca="1">'O5 Details by Class &amp; Accounts'!AI144</f>
        <v>0</v>
      </c>
      <c r="AE127" s="897">
        <f ca="1">'O5 Details by Class &amp; Accounts'!AJ144</f>
        <v>0</v>
      </c>
      <c r="AF127" s="897">
        <f ca="1">'O5 Details by Class &amp; Accounts'!AK144</f>
        <v>0</v>
      </c>
      <c r="AG127" s="897">
        <f ca="1">'O5 Details by Class &amp; Accounts'!AL144</f>
        <v>0</v>
      </c>
      <c r="AH127" s="897">
        <f ca="1">'O5 Details by Class &amp; Accounts'!AM144</f>
        <v>0</v>
      </c>
      <c r="AI127" s="897">
        <f ca="1">'O5 Details by Class &amp; Accounts'!AN144</f>
        <v>0</v>
      </c>
      <c r="AJ127" s="897">
        <f ca="1">'O5 Details by Class &amp; Accounts'!AO144</f>
        <v>0</v>
      </c>
      <c r="AK127" s="897">
        <f ca="1">'O5 Details by Class &amp; Accounts'!AP144</f>
        <v>0</v>
      </c>
      <c r="AL127" s="897">
        <f ca="1">'O5 Details by Class &amp; Accounts'!AQ144</f>
        <v>0</v>
      </c>
      <c r="AM127" s="897">
        <f ca="1">'O5 Details by Class &amp; Accounts'!AR144</f>
        <v>0</v>
      </c>
      <c r="AN127" s="897">
        <f ca="1">'O5 Details by Class &amp; Accounts'!AS144</f>
        <v>0</v>
      </c>
      <c r="AO127" s="897">
        <f ca="1">'O5 Details by Class &amp; Accounts'!AT144</f>
        <v>0</v>
      </c>
      <c r="AP127" s="897">
        <f ca="1">'O5 Details by Class &amp; Accounts'!AU144</f>
        <v>0</v>
      </c>
      <c r="AQ127" s="897">
        <f ca="1">'O5 Details by Class &amp; Accounts'!AV144</f>
        <v>0</v>
      </c>
      <c r="AR127" s="897">
        <f ca="1">'O5 Details by Class &amp; Accounts'!AW144</f>
        <v>0</v>
      </c>
      <c r="AS127" s="1283"/>
      <c r="AV127" s="2102" t="s">
        <v>675</v>
      </c>
    </row>
    <row r="128" spans="1:48" s="753" customFormat="1" ht="25.5">
      <c r="A128" s="1282">
        <v>5105</v>
      </c>
      <c r="B128" s="1250" t="s">
        <v>1062</v>
      </c>
      <c r="C128" s="1260">
        <f t="shared" si="31"/>
        <v>0</v>
      </c>
      <c r="D128" s="897">
        <f ca="1">'O5 Details by Class &amp; Accounts'!I145</f>
        <v>0</v>
      </c>
      <c r="E128" s="897">
        <f ca="1">'O5 Details by Class &amp; Accounts'!J145</f>
        <v>0</v>
      </c>
      <c r="F128" s="897">
        <f ca="1">'O5 Details by Class &amp; Accounts'!K145</f>
        <v>0</v>
      </c>
      <c r="G128" s="897">
        <f ca="1">'O5 Details by Class &amp; Accounts'!L145</f>
        <v>0</v>
      </c>
      <c r="H128" s="897">
        <f ca="1">'O5 Details by Class &amp; Accounts'!M145</f>
        <v>0</v>
      </c>
      <c r="I128" s="897">
        <f ca="1">'O5 Details by Class &amp; Accounts'!N145</f>
        <v>0</v>
      </c>
      <c r="J128" s="897">
        <f ca="1">'O5 Details by Class &amp; Accounts'!O145</f>
        <v>0</v>
      </c>
      <c r="K128" s="897">
        <f ca="1">'O5 Details by Class &amp; Accounts'!P145</f>
        <v>0</v>
      </c>
      <c r="L128" s="897">
        <f ca="1">'O5 Details by Class &amp; Accounts'!Q145</f>
        <v>0</v>
      </c>
      <c r="M128" s="897">
        <f ca="1">'O5 Details by Class &amp; Accounts'!R145</f>
        <v>0</v>
      </c>
      <c r="N128" s="897">
        <f ca="1">'O5 Details by Class &amp; Accounts'!S145</f>
        <v>0</v>
      </c>
      <c r="O128" s="897">
        <f ca="1">'O5 Details by Class &amp; Accounts'!T145</f>
        <v>0</v>
      </c>
      <c r="P128" s="897">
        <f ca="1">'O5 Details by Class &amp; Accounts'!U145</f>
        <v>0</v>
      </c>
      <c r="Q128" s="897">
        <f ca="1">'O5 Details by Class &amp; Accounts'!V145</f>
        <v>0</v>
      </c>
      <c r="R128" s="897">
        <f ca="1">'O5 Details by Class &amp; Accounts'!W145</f>
        <v>0</v>
      </c>
      <c r="S128" s="897">
        <f ca="1">'O5 Details by Class &amp; Accounts'!X145</f>
        <v>0</v>
      </c>
      <c r="T128" s="897">
        <f ca="1">'O5 Details by Class &amp; Accounts'!Y145</f>
        <v>0</v>
      </c>
      <c r="U128" s="897">
        <f ca="1">'O5 Details by Class &amp; Accounts'!Z145</f>
        <v>0</v>
      </c>
      <c r="V128" s="897">
        <f ca="1">'O5 Details by Class &amp; Accounts'!AA145</f>
        <v>0</v>
      </c>
      <c r="W128" s="897">
        <f ca="1">'O5 Details by Class &amp; Accounts'!AB145</f>
        <v>0</v>
      </c>
      <c r="X128" s="1260">
        <f t="shared" si="32"/>
        <v>0</v>
      </c>
      <c r="Y128" s="897">
        <f ca="1">'O5 Details by Class &amp; Accounts'!AD145</f>
        <v>0</v>
      </c>
      <c r="Z128" s="897">
        <f ca="1">'O5 Details by Class &amp; Accounts'!AE145</f>
        <v>0</v>
      </c>
      <c r="AA128" s="897">
        <f ca="1">'O5 Details by Class &amp; Accounts'!AF145</f>
        <v>0</v>
      </c>
      <c r="AB128" s="897">
        <f ca="1">'O5 Details by Class &amp; Accounts'!AG145</f>
        <v>0</v>
      </c>
      <c r="AC128" s="897">
        <f ca="1">'O5 Details by Class &amp; Accounts'!AH145</f>
        <v>0</v>
      </c>
      <c r="AD128" s="897">
        <f ca="1">'O5 Details by Class &amp; Accounts'!AI145</f>
        <v>0</v>
      </c>
      <c r="AE128" s="897">
        <f ca="1">'O5 Details by Class &amp; Accounts'!AJ145</f>
        <v>0</v>
      </c>
      <c r="AF128" s="897">
        <f ca="1">'O5 Details by Class &amp; Accounts'!AK145</f>
        <v>0</v>
      </c>
      <c r="AG128" s="897">
        <f ca="1">'O5 Details by Class &amp; Accounts'!AL145</f>
        <v>0</v>
      </c>
      <c r="AH128" s="897">
        <f ca="1">'O5 Details by Class &amp; Accounts'!AM145</f>
        <v>0</v>
      </c>
      <c r="AI128" s="897">
        <f ca="1">'O5 Details by Class &amp; Accounts'!AN145</f>
        <v>0</v>
      </c>
      <c r="AJ128" s="897">
        <f ca="1">'O5 Details by Class &amp; Accounts'!AO145</f>
        <v>0</v>
      </c>
      <c r="AK128" s="897">
        <f ca="1">'O5 Details by Class &amp; Accounts'!AP145</f>
        <v>0</v>
      </c>
      <c r="AL128" s="897">
        <f ca="1">'O5 Details by Class &amp; Accounts'!AQ145</f>
        <v>0</v>
      </c>
      <c r="AM128" s="897">
        <f ca="1">'O5 Details by Class &amp; Accounts'!AR145</f>
        <v>0</v>
      </c>
      <c r="AN128" s="897">
        <f ca="1">'O5 Details by Class &amp; Accounts'!AS145</f>
        <v>0</v>
      </c>
      <c r="AO128" s="897">
        <f ca="1">'O5 Details by Class &amp; Accounts'!AT145</f>
        <v>0</v>
      </c>
      <c r="AP128" s="897">
        <f ca="1">'O5 Details by Class &amp; Accounts'!AU145</f>
        <v>0</v>
      </c>
      <c r="AQ128" s="897">
        <f ca="1">'O5 Details by Class &amp; Accounts'!AV145</f>
        <v>0</v>
      </c>
      <c r="AR128" s="897">
        <f ca="1">'O5 Details by Class &amp; Accounts'!AW145</f>
        <v>0</v>
      </c>
      <c r="AS128" s="1283"/>
      <c r="AV128" s="2102" t="s">
        <v>448</v>
      </c>
    </row>
    <row r="129" spans="1:48" s="753" customFormat="1" ht="25.5">
      <c r="A129" s="1282">
        <v>5110</v>
      </c>
      <c r="B129" s="1250" t="s">
        <v>1132</v>
      </c>
      <c r="C129" s="1260">
        <f t="shared" si="31"/>
        <v>0</v>
      </c>
      <c r="D129" s="897">
        <f ca="1">'O5 Details by Class &amp; Accounts'!I146</f>
        <v>0</v>
      </c>
      <c r="E129" s="897">
        <f ca="1">'O5 Details by Class &amp; Accounts'!J146</f>
        <v>0</v>
      </c>
      <c r="F129" s="897">
        <f ca="1">'O5 Details by Class &amp; Accounts'!K146</f>
        <v>0</v>
      </c>
      <c r="G129" s="897">
        <f ca="1">'O5 Details by Class &amp; Accounts'!L146</f>
        <v>0</v>
      </c>
      <c r="H129" s="897">
        <f ca="1">'O5 Details by Class &amp; Accounts'!M146</f>
        <v>0</v>
      </c>
      <c r="I129" s="897">
        <f ca="1">'O5 Details by Class &amp; Accounts'!N146</f>
        <v>0</v>
      </c>
      <c r="J129" s="897">
        <f ca="1">'O5 Details by Class &amp; Accounts'!O146</f>
        <v>0</v>
      </c>
      <c r="K129" s="897">
        <f ca="1">'O5 Details by Class &amp; Accounts'!P146</f>
        <v>0</v>
      </c>
      <c r="L129" s="897">
        <f ca="1">'O5 Details by Class &amp; Accounts'!Q146</f>
        <v>0</v>
      </c>
      <c r="M129" s="897">
        <f ca="1">'O5 Details by Class &amp; Accounts'!R146</f>
        <v>0</v>
      </c>
      <c r="N129" s="897">
        <f ca="1">'O5 Details by Class &amp; Accounts'!S146</f>
        <v>0</v>
      </c>
      <c r="O129" s="897">
        <f ca="1">'O5 Details by Class &amp; Accounts'!T146</f>
        <v>0</v>
      </c>
      <c r="P129" s="897">
        <f ca="1">'O5 Details by Class &amp; Accounts'!U146</f>
        <v>0</v>
      </c>
      <c r="Q129" s="897">
        <f ca="1">'O5 Details by Class &amp; Accounts'!V146</f>
        <v>0</v>
      </c>
      <c r="R129" s="897">
        <f ca="1">'O5 Details by Class &amp; Accounts'!W146</f>
        <v>0</v>
      </c>
      <c r="S129" s="897">
        <f ca="1">'O5 Details by Class &amp; Accounts'!X146</f>
        <v>0</v>
      </c>
      <c r="T129" s="897">
        <f ca="1">'O5 Details by Class &amp; Accounts'!Y146</f>
        <v>0</v>
      </c>
      <c r="U129" s="897">
        <f ca="1">'O5 Details by Class &amp; Accounts'!Z146</f>
        <v>0</v>
      </c>
      <c r="V129" s="897">
        <f ca="1">'O5 Details by Class &amp; Accounts'!AA146</f>
        <v>0</v>
      </c>
      <c r="W129" s="897">
        <f ca="1">'O5 Details by Class &amp; Accounts'!AB146</f>
        <v>0</v>
      </c>
      <c r="X129" s="1260">
        <f t="shared" si="32"/>
        <v>0</v>
      </c>
      <c r="Y129" s="897">
        <f ca="1">'O5 Details by Class &amp; Accounts'!AD146</f>
        <v>0</v>
      </c>
      <c r="Z129" s="897">
        <f ca="1">'O5 Details by Class &amp; Accounts'!AE146</f>
        <v>0</v>
      </c>
      <c r="AA129" s="897">
        <f ca="1">'O5 Details by Class &amp; Accounts'!AF146</f>
        <v>0</v>
      </c>
      <c r="AB129" s="897">
        <f ca="1">'O5 Details by Class &amp; Accounts'!AG146</f>
        <v>0</v>
      </c>
      <c r="AC129" s="897">
        <f ca="1">'O5 Details by Class &amp; Accounts'!AH146</f>
        <v>0</v>
      </c>
      <c r="AD129" s="897">
        <f ca="1">'O5 Details by Class &amp; Accounts'!AI146</f>
        <v>0</v>
      </c>
      <c r="AE129" s="897">
        <f ca="1">'O5 Details by Class &amp; Accounts'!AJ146</f>
        <v>0</v>
      </c>
      <c r="AF129" s="897">
        <f ca="1">'O5 Details by Class &amp; Accounts'!AK146</f>
        <v>0</v>
      </c>
      <c r="AG129" s="897">
        <f ca="1">'O5 Details by Class &amp; Accounts'!AL146</f>
        <v>0</v>
      </c>
      <c r="AH129" s="897">
        <f ca="1">'O5 Details by Class &amp; Accounts'!AM146</f>
        <v>0</v>
      </c>
      <c r="AI129" s="897">
        <f ca="1">'O5 Details by Class &amp; Accounts'!AN146</f>
        <v>0</v>
      </c>
      <c r="AJ129" s="897">
        <f ca="1">'O5 Details by Class &amp; Accounts'!AO146</f>
        <v>0</v>
      </c>
      <c r="AK129" s="897">
        <f ca="1">'O5 Details by Class &amp; Accounts'!AP146</f>
        <v>0</v>
      </c>
      <c r="AL129" s="897">
        <f ca="1">'O5 Details by Class &amp; Accounts'!AQ146</f>
        <v>0</v>
      </c>
      <c r="AM129" s="897">
        <f ca="1">'O5 Details by Class &amp; Accounts'!AR146</f>
        <v>0</v>
      </c>
      <c r="AN129" s="897">
        <f ca="1">'O5 Details by Class &amp; Accounts'!AS146</f>
        <v>0</v>
      </c>
      <c r="AO129" s="897">
        <f ca="1">'O5 Details by Class &amp; Accounts'!AT146</f>
        <v>0</v>
      </c>
      <c r="AP129" s="897">
        <f ca="1">'O5 Details by Class &amp; Accounts'!AU146</f>
        <v>0</v>
      </c>
      <c r="AQ129" s="897">
        <f ca="1">'O5 Details by Class &amp; Accounts'!AV146</f>
        <v>0</v>
      </c>
      <c r="AR129" s="897">
        <f ca="1">'O5 Details by Class &amp; Accounts'!AW146</f>
        <v>0</v>
      </c>
      <c r="AS129" s="1283"/>
      <c r="AV129" s="2102">
        <v>1808</v>
      </c>
    </row>
    <row r="130" spans="1:48" s="753" customFormat="1" ht="25.5">
      <c r="A130" s="1282">
        <v>5112</v>
      </c>
      <c r="B130" s="1250" t="s">
        <v>1096</v>
      </c>
      <c r="C130" s="1260">
        <f t="shared" si="31"/>
        <v>0</v>
      </c>
      <c r="D130" s="897">
        <f ca="1">'O5 Details by Class &amp; Accounts'!I147</f>
        <v>0</v>
      </c>
      <c r="E130" s="897">
        <f ca="1">'O5 Details by Class &amp; Accounts'!J147</f>
        <v>0</v>
      </c>
      <c r="F130" s="897">
        <f ca="1">'O5 Details by Class &amp; Accounts'!K147</f>
        <v>0</v>
      </c>
      <c r="G130" s="897">
        <f ca="1">'O5 Details by Class &amp; Accounts'!L147</f>
        <v>0</v>
      </c>
      <c r="H130" s="897">
        <f ca="1">'O5 Details by Class &amp; Accounts'!M147</f>
        <v>0</v>
      </c>
      <c r="I130" s="897">
        <f ca="1">'O5 Details by Class &amp; Accounts'!N147</f>
        <v>0</v>
      </c>
      <c r="J130" s="897">
        <f ca="1">'O5 Details by Class &amp; Accounts'!O147</f>
        <v>0</v>
      </c>
      <c r="K130" s="897">
        <f ca="1">'O5 Details by Class &amp; Accounts'!P147</f>
        <v>0</v>
      </c>
      <c r="L130" s="897">
        <f ca="1">'O5 Details by Class &amp; Accounts'!Q147</f>
        <v>0</v>
      </c>
      <c r="M130" s="897">
        <f ca="1">'O5 Details by Class &amp; Accounts'!R147</f>
        <v>0</v>
      </c>
      <c r="N130" s="897">
        <f ca="1">'O5 Details by Class &amp; Accounts'!S147</f>
        <v>0</v>
      </c>
      <c r="O130" s="897">
        <f ca="1">'O5 Details by Class &amp; Accounts'!T147</f>
        <v>0</v>
      </c>
      <c r="P130" s="897">
        <f ca="1">'O5 Details by Class &amp; Accounts'!U147</f>
        <v>0</v>
      </c>
      <c r="Q130" s="897">
        <f ca="1">'O5 Details by Class &amp; Accounts'!V147</f>
        <v>0</v>
      </c>
      <c r="R130" s="897">
        <f ca="1">'O5 Details by Class &amp; Accounts'!W147</f>
        <v>0</v>
      </c>
      <c r="S130" s="897">
        <f ca="1">'O5 Details by Class &amp; Accounts'!X147</f>
        <v>0</v>
      </c>
      <c r="T130" s="897">
        <f ca="1">'O5 Details by Class &amp; Accounts'!Y147</f>
        <v>0</v>
      </c>
      <c r="U130" s="897">
        <f ca="1">'O5 Details by Class &amp; Accounts'!Z147</f>
        <v>0</v>
      </c>
      <c r="V130" s="897">
        <f ca="1">'O5 Details by Class &amp; Accounts'!AA147</f>
        <v>0</v>
      </c>
      <c r="W130" s="897">
        <f ca="1">'O5 Details by Class &amp; Accounts'!AB147</f>
        <v>0</v>
      </c>
      <c r="X130" s="1260">
        <f t="shared" si="32"/>
        <v>0</v>
      </c>
      <c r="Y130" s="897">
        <f ca="1">'O5 Details by Class &amp; Accounts'!AD147</f>
        <v>0</v>
      </c>
      <c r="Z130" s="897">
        <f ca="1">'O5 Details by Class &amp; Accounts'!AE147</f>
        <v>0</v>
      </c>
      <c r="AA130" s="897">
        <f ca="1">'O5 Details by Class &amp; Accounts'!AF147</f>
        <v>0</v>
      </c>
      <c r="AB130" s="897">
        <f ca="1">'O5 Details by Class &amp; Accounts'!AG147</f>
        <v>0</v>
      </c>
      <c r="AC130" s="897">
        <f ca="1">'O5 Details by Class &amp; Accounts'!AH147</f>
        <v>0</v>
      </c>
      <c r="AD130" s="897">
        <f ca="1">'O5 Details by Class &amp; Accounts'!AI147</f>
        <v>0</v>
      </c>
      <c r="AE130" s="897">
        <f ca="1">'O5 Details by Class &amp; Accounts'!AJ147</f>
        <v>0</v>
      </c>
      <c r="AF130" s="897">
        <f ca="1">'O5 Details by Class &amp; Accounts'!AK147</f>
        <v>0</v>
      </c>
      <c r="AG130" s="897">
        <f ca="1">'O5 Details by Class &amp; Accounts'!AL147</f>
        <v>0</v>
      </c>
      <c r="AH130" s="897">
        <f ca="1">'O5 Details by Class &amp; Accounts'!AM147</f>
        <v>0</v>
      </c>
      <c r="AI130" s="897">
        <f ca="1">'O5 Details by Class &amp; Accounts'!AN147</f>
        <v>0</v>
      </c>
      <c r="AJ130" s="897">
        <f ca="1">'O5 Details by Class &amp; Accounts'!AO147</f>
        <v>0</v>
      </c>
      <c r="AK130" s="897">
        <f ca="1">'O5 Details by Class &amp; Accounts'!AP147</f>
        <v>0</v>
      </c>
      <c r="AL130" s="897">
        <f ca="1">'O5 Details by Class &amp; Accounts'!AQ147</f>
        <v>0</v>
      </c>
      <c r="AM130" s="897">
        <f ca="1">'O5 Details by Class &amp; Accounts'!AR147</f>
        <v>0</v>
      </c>
      <c r="AN130" s="897">
        <f ca="1">'O5 Details by Class &amp; Accounts'!AS147</f>
        <v>0</v>
      </c>
      <c r="AO130" s="897">
        <f ca="1">'O5 Details by Class &amp; Accounts'!AT147</f>
        <v>0</v>
      </c>
      <c r="AP130" s="897">
        <f ca="1">'O5 Details by Class &amp; Accounts'!AU147</f>
        <v>0</v>
      </c>
      <c r="AQ130" s="897">
        <f ca="1">'O5 Details by Class &amp; Accounts'!AV147</f>
        <v>0</v>
      </c>
      <c r="AR130" s="897">
        <f ca="1">'O5 Details by Class &amp; Accounts'!AW147</f>
        <v>0</v>
      </c>
      <c r="AS130" s="1283"/>
      <c r="AV130" s="2102">
        <v>1815</v>
      </c>
    </row>
    <row r="131" spans="1:48" s="753" customFormat="1" ht="25.5">
      <c r="A131" s="1282">
        <v>5114</v>
      </c>
      <c r="B131" s="1250" t="s">
        <v>345</v>
      </c>
      <c r="C131" s="1260">
        <f t="shared" si="31"/>
        <v>0</v>
      </c>
      <c r="D131" s="897">
        <f ca="1">'O5 Details by Class &amp; Accounts'!I148</f>
        <v>0</v>
      </c>
      <c r="E131" s="897">
        <f ca="1">'O5 Details by Class &amp; Accounts'!J148</f>
        <v>0</v>
      </c>
      <c r="F131" s="897">
        <f ca="1">'O5 Details by Class &amp; Accounts'!K148</f>
        <v>0</v>
      </c>
      <c r="G131" s="897">
        <f ca="1">'O5 Details by Class &amp; Accounts'!L148</f>
        <v>0</v>
      </c>
      <c r="H131" s="897">
        <f ca="1">'O5 Details by Class &amp; Accounts'!M148</f>
        <v>0</v>
      </c>
      <c r="I131" s="897">
        <f ca="1">'O5 Details by Class &amp; Accounts'!N148</f>
        <v>0</v>
      </c>
      <c r="J131" s="897">
        <f ca="1">'O5 Details by Class &amp; Accounts'!O148</f>
        <v>0</v>
      </c>
      <c r="K131" s="897">
        <f ca="1">'O5 Details by Class &amp; Accounts'!P148</f>
        <v>0</v>
      </c>
      <c r="L131" s="897">
        <f ca="1">'O5 Details by Class &amp; Accounts'!Q148</f>
        <v>0</v>
      </c>
      <c r="M131" s="897">
        <f ca="1">'O5 Details by Class &amp; Accounts'!R148</f>
        <v>0</v>
      </c>
      <c r="N131" s="897">
        <f ca="1">'O5 Details by Class &amp; Accounts'!S148</f>
        <v>0</v>
      </c>
      <c r="O131" s="897">
        <f ca="1">'O5 Details by Class &amp; Accounts'!T148</f>
        <v>0</v>
      </c>
      <c r="P131" s="897">
        <f ca="1">'O5 Details by Class &amp; Accounts'!U148</f>
        <v>0</v>
      </c>
      <c r="Q131" s="897">
        <f ca="1">'O5 Details by Class &amp; Accounts'!V148</f>
        <v>0</v>
      </c>
      <c r="R131" s="897">
        <f ca="1">'O5 Details by Class &amp; Accounts'!W148</f>
        <v>0</v>
      </c>
      <c r="S131" s="897">
        <f ca="1">'O5 Details by Class &amp; Accounts'!X148</f>
        <v>0</v>
      </c>
      <c r="T131" s="897">
        <f ca="1">'O5 Details by Class &amp; Accounts'!Y148</f>
        <v>0</v>
      </c>
      <c r="U131" s="897">
        <f ca="1">'O5 Details by Class &amp; Accounts'!Z148</f>
        <v>0</v>
      </c>
      <c r="V131" s="897">
        <f ca="1">'O5 Details by Class &amp; Accounts'!AA148</f>
        <v>0</v>
      </c>
      <c r="W131" s="897">
        <f ca="1">'O5 Details by Class &amp; Accounts'!AB148</f>
        <v>0</v>
      </c>
      <c r="X131" s="1260">
        <f t="shared" si="32"/>
        <v>0</v>
      </c>
      <c r="Y131" s="897">
        <f ca="1">'O5 Details by Class &amp; Accounts'!AD148</f>
        <v>0</v>
      </c>
      <c r="Z131" s="897">
        <f ca="1">'O5 Details by Class &amp; Accounts'!AE148</f>
        <v>0</v>
      </c>
      <c r="AA131" s="897">
        <f ca="1">'O5 Details by Class &amp; Accounts'!AF148</f>
        <v>0</v>
      </c>
      <c r="AB131" s="897">
        <f ca="1">'O5 Details by Class &amp; Accounts'!AG148</f>
        <v>0</v>
      </c>
      <c r="AC131" s="897">
        <f ca="1">'O5 Details by Class &amp; Accounts'!AH148</f>
        <v>0</v>
      </c>
      <c r="AD131" s="897">
        <f ca="1">'O5 Details by Class &amp; Accounts'!AI148</f>
        <v>0</v>
      </c>
      <c r="AE131" s="897">
        <f ca="1">'O5 Details by Class &amp; Accounts'!AJ148</f>
        <v>0</v>
      </c>
      <c r="AF131" s="897">
        <f ca="1">'O5 Details by Class &amp; Accounts'!AK148</f>
        <v>0</v>
      </c>
      <c r="AG131" s="897">
        <f ca="1">'O5 Details by Class &amp; Accounts'!AL148</f>
        <v>0</v>
      </c>
      <c r="AH131" s="897">
        <f ca="1">'O5 Details by Class &amp; Accounts'!AM148</f>
        <v>0</v>
      </c>
      <c r="AI131" s="897">
        <f ca="1">'O5 Details by Class &amp; Accounts'!AN148</f>
        <v>0</v>
      </c>
      <c r="AJ131" s="897">
        <f ca="1">'O5 Details by Class &amp; Accounts'!AO148</f>
        <v>0</v>
      </c>
      <c r="AK131" s="897">
        <f ca="1">'O5 Details by Class &amp; Accounts'!AP148</f>
        <v>0</v>
      </c>
      <c r="AL131" s="897">
        <f ca="1">'O5 Details by Class &amp; Accounts'!AQ148</f>
        <v>0</v>
      </c>
      <c r="AM131" s="897">
        <f ca="1">'O5 Details by Class &amp; Accounts'!AR148</f>
        <v>0</v>
      </c>
      <c r="AN131" s="897">
        <f ca="1">'O5 Details by Class &amp; Accounts'!AS148</f>
        <v>0</v>
      </c>
      <c r="AO131" s="897">
        <f ca="1">'O5 Details by Class &amp; Accounts'!AT148</f>
        <v>0</v>
      </c>
      <c r="AP131" s="897">
        <f ca="1">'O5 Details by Class &amp; Accounts'!AU148</f>
        <v>0</v>
      </c>
      <c r="AQ131" s="897">
        <f ca="1">'O5 Details by Class &amp; Accounts'!AV148</f>
        <v>0</v>
      </c>
      <c r="AR131" s="897">
        <f ca="1">'O5 Details by Class &amp; Accounts'!AW148</f>
        <v>0</v>
      </c>
      <c r="AS131" s="1283"/>
      <c r="AV131" s="2102">
        <v>1820</v>
      </c>
    </row>
    <row r="132" spans="1:48" s="753" customFormat="1" ht="25.5">
      <c r="A132" s="1282">
        <v>5120</v>
      </c>
      <c r="B132" s="1250" t="s">
        <v>346</v>
      </c>
      <c r="C132" s="1260">
        <f t="shared" si="31"/>
        <v>257399.99999999997</v>
      </c>
      <c r="D132" s="897">
        <f ca="1">'O5 Details by Class &amp; Accounts'!I149</f>
        <v>159426.88298239917</v>
      </c>
      <c r="E132" s="897">
        <f ca="1">'O5 Details by Class &amp; Accounts'!J149</f>
        <v>60508.529931973368</v>
      </c>
      <c r="F132" s="897">
        <f ca="1">'O5 Details by Class &amp; Accounts'!K149</f>
        <v>37154.42060550837</v>
      </c>
      <c r="G132" s="897">
        <f ca="1">'O5 Details by Class &amp; Accounts'!L149</f>
        <v>0</v>
      </c>
      <c r="H132" s="897">
        <f ca="1">'O5 Details by Class &amp; Accounts'!M149</f>
        <v>0</v>
      </c>
      <c r="I132" s="897">
        <f ca="1">'O5 Details by Class &amp; Accounts'!N149</f>
        <v>0</v>
      </c>
      <c r="J132" s="897">
        <f ca="1">'O5 Details by Class &amp; Accounts'!O149</f>
        <v>0</v>
      </c>
      <c r="K132" s="897">
        <f ca="1">'O5 Details by Class &amp; Accounts'!P149</f>
        <v>0</v>
      </c>
      <c r="L132" s="897">
        <f ca="1">'O5 Details by Class &amp; Accounts'!Q149</f>
        <v>310.16648011906256</v>
      </c>
      <c r="M132" s="897">
        <f ca="1">'O5 Details by Class &amp; Accounts'!R149</f>
        <v>0</v>
      </c>
      <c r="N132" s="897">
        <f ca="1">'O5 Details by Class &amp; Accounts'!S149</f>
        <v>0</v>
      </c>
      <c r="O132" s="897">
        <f ca="1">'O5 Details by Class &amp; Accounts'!T149</f>
        <v>0</v>
      </c>
      <c r="P132" s="897">
        <f ca="1">'O5 Details by Class &amp; Accounts'!U149</f>
        <v>0</v>
      </c>
      <c r="Q132" s="897">
        <f ca="1">'O5 Details by Class &amp; Accounts'!V149</f>
        <v>0</v>
      </c>
      <c r="R132" s="897">
        <f ca="1">'O5 Details by Class &amp; Accounts'!W149</f>
        <v>0</v>
      </c>
      <c r="S132" s="897">
        <f ca="1">'O5 Details by Class &amp; Accounts'!X149</f>
        <v>0</v>
      </c>
      <c r="T132" s="897">
        <f ca="1">'O5 Details by Class &amp; Accounts'!Y149</f>
        <v>0</v>
      </c>
      <c r="U132" s="897">
        <f ca="1">'O5 Details by Class &amp; Accounts'!Z149</f>
        <v>0</v>
      </c>
      <c r="V132" s="897">
        <f ca="1">'O5 Details by Class &amp; Accounts'!AA149</f>
        <v>0</v>
      </c>
      <c r="W132" s="897">
        <f ca="1">'O5 Details by Class &amp; Accounts'!AB149</f>
        <v>0</v>
      </c>
      <c r="X132" s="1260">
        <f t="shared" si="32"/>
        <v>103827.85346422539</v>
      </c>
      <c r="Y132" s="897">
        <f ca="1">'O5 Details by Class &amp; Accounts'!AD149</f>
        <v>93067.156375014107</v>
      </c>
      <c r="Z132" s="897">
        <f ca="1">'O5 Details by Class &amp; Accounts'!AE149</f>
        <v>10250.339287930923</v>
      </c>
      <c r="AA132" s="897">
        <f ca="1">'O5 Details by Class &amp; Accounts'!AF149</f>
        <v>510.35780128036856</v>
      </c>
      <c r="AB132" s="897">
        <f ca="1">'O5 Details by Class &amp; Accounts'!AG149</f>
        <v>0</v>
      </c>
      <c r="AC132" s="897">
        <f ca="1">'O5 Details by Class &amp; Accounts'!AH149</f>
        <v>0</v>
      </c>
      <c r="AD132" s="897">
        <f ca="1">'O5 Details by Class &amp; Accounts'!AI149</f>
        <v>0</v>
      </c>
      <c r="AE132" s="897">
        <f ca="1">'O5 Details by Class &amp; Accounts'!AJ149</f>
        <v>31688.814218660827</v>
      </c>
      <c r="AF132" s="897">
        <f ca="1">'O5 Details by Class &amp; Accounts'!AK149</f>
        <v>1737.7161902808946</v>
      </c>
      <c r="AG132" s="897">
        <f ca="1">'O5 Details by Class &amp; Accounts'!AL149</f>
        <v>1345.6161268328979</v>
      </c>
      <c r="AH132" s="897">
        <f ca="1">'O5 Details by Class &amp; Accounts'!AM149</f>
        <v>0</v>
      </c>
      <c r="AI132" s="897">
        <f ca="1">'O5 Details by Class &amp; Accounts'!AN149</f>
        <v>0</v>
      </c>
      <c r="AJ132" s="897">
        <f ca="1">'O5 Details by Class &amp; Accounts'!AO149</f>
        <v>0</v>
      </c>
      <c r="AK132" s="897">
        <f ca="1">'O5 Details by Class &amp; Accounts'!AP149</f>
        <v>0</v>
      </c>
      <c r="AL132" s="897">
        <f ca="1">'O5 Details by Class &amp; Accounts'!AQ149</f>
        <v>0</v>
      </c>
      <c r="AM132" s="897">
        <f ca="1">'O5 Details by Class &amp; Accounts'!AR149</f>
        <v>0</v>
      </c>
      <c r="AN132" s="897">
        <f ca="1">'O5 Details by Class &amp; Accounts'!AS149</f>
        <v>0</v>
      </c>
      <c r="AO132" s="897">
        <f ca="1">'O5 Details by Class &amp; Accounts'!AT149</f>
        <v>0</v>
      </c>
      <c r="AP132" s="897">
        <f ca="1">'O5 Details by Class &amp; Accounts'!AU149</f>
        <v>0</v>
      </c>
      <c r="AQ132" s="897">
        <f ca="1">'O5 Details by Class &amp; Accounts'!AV149</f>
        <v>0</v>
      </c>
      <c r="AR132" s="897">
        <f ca="1">'O5 Details by Class &amp; Accounts'!AW149</f>
        <v>0</v>
      </c>
      <c r="AS132" s="1283"/>
      <c r="AV132" s="2102">
        <v>1830</v>
      </c>
    </row>
    <row r="133" spans="1:48" s="753" customFormat="1" ht="25.5">
      <c r="A133" s="1282">
        <v>5125</v>
      </c>
      <c r="B133" s="1250" t="s">
        <v>1098</v>
      </c>
      <c r="C133" s="1260">
        <f t="shared" si="31"/>
        <v>66300.000000000015</v>
      </c>
      <c r="D133" s="897">
        <f ca="1">'O5 Details by Class &amp; Accounts'!I150</f>
        <v>29972.620358890286</v>
      </c>
      <c r="E133" s="897">
        <f ca="1">'O5 Details by Class &amp; Accounts'!J150</f>
        <v>12917.496343737495</v>
      </c>
      <c r="F133" s="897">
        <f ca="1">'O5 Details by Class &amp; Accounts'!K150</f>
        <v>23354.160606030964</v>
      </c>
      <c r="G133" s="897">
        <f ca="1">'O5 Details by Class &amp; Accounts'!L150</f>
        <v>0</v>
      </c>
      <c r="H133" s="897">
        <f ca="1">'O5 Details by Class &amp; Accounts'!M150</f>
        <v>0</v>
      </c>
      <c r="I133" s="897">
        <f ca="1">'O5 Details by Class &amp; Accounts'!N150</f>
        <v>0</v>
      </c>
      <c r="J133" s="897">
        <f ca="1">'O5 Details by Class &amp; Accounts'!O150</f>
        <v>0</v>
      </c>
      <c r="K133" s="897">
        <f ca="1">'O5 Details by Class &amp; Accounts'!P150</f>
        <v>0</v>
      </c>
      <c r="L133" s="897">
        <f ca="1">'O5 Details by Class &amp; Accounts'!Q150</f>
        <v>55.722691341257978</v>
      </c>
      <c r="M133" s="897">
        <f ca="1">'O5 Details by Class &amp; Accounts'!R150</f>
        <v>0</v>
      </c>
      <c r="N133" s="897">
        <f ca="1">'O5 Details by Class &amp; Accounts'!S150</f>
        <v>0</v>
      </c>
      <c r="O133" s="897">
        <f ca="1">'O5 Details by Class &amp; Accounts'!T150</f>
        <v>0</v>
      </c>
      <c r="P133" s="897">
        <f ca="1">'O5 Details by Class &amp; Accounts'!U150</f>
        <v>0</v>
      </c>
      <c r="Q133" s="897">
        <f ca="1">'O5 Details by Class &amp; Accounts'!V150</f>
        <v>0</v>
      </c>
      <c r="R133" s="897">
        <f ca="1">'O5 Details by Class &amp; Accounts'!W150</f>
        <v>0</v>
      </c>
      <c r="S133" s="897">
        <f ca="1">'O5 Details by Class &amp; Accounts'!X150</f>
        <v>0</v>
      </c>
      <c r="T133" s="897">
        <f ca="1">'O5 Details by Class &amp; Accounts'!Y150</f>
        <v>0</v>
      </c>
      <c r="U133" s="897">
        <f ca="1">'O5 Details by Class &amp; Accounts'!Z150</f>
        <v>0</v>
      </c>
      <c r="V133" s="897">
        <f ca="1">'O5 Details by Class &amp; Accounts'!AA150</f>
        <v>0</v>
      </c>
      <c r="W133" s="897">
        <f ca="1">'O5 Details by Class &amp; Accounts'!AB150</f>
        <v>0</v>
      </c>
      <c r="X133" s="1260">
        <f t="shared" si="32"/>
        <v>27210.011317863049</v>
      </c>
      <c r="Y133" s="897">
        <f ca="1">'O5 Details by Class &amp; Accounts'!AD150</f>
        <v>24136.846947309212</v>
      </c>
      <c r="Z133" s="897">
        <f ca="1">'O5 Details by Class &amp; Accounts'!AE150</f>
        <v>2802.5265489898766</v>
      </c>
      <c r="AA133" s="897">
        <f ca="1">'O5 Details by Class &amp; Accounts'!AF150</f>
        <v>270.63782156395899</v>
      </c>
      <c r="AB133" s="897">
        <f ca="1">'O5 Details by Class &amp; Accounts'!AG150</f>
        <v>0</v>
      </c>
      <c r="AC133" s="897">
        <f ca="1">'O5 Details by Class &amp; Accounts'!AH150</f>
        <v>0</v>
      </c>
      <c r="AD133" s="897">
        <f ca="1">'O5 Details by Class &amp; Accounts'!AI150</f>
        <v>0</v>
      </c>
      <c r="AE133" s="897">
        <f ca="1">'O5 Details by Class &amp; Accounts'!AJ150</f>
        <v>7737.1603674215839</v>
      </c>
      <c r="AF133" s="897">
        <f ca="1">'O5 Details by Class &amp; Accounts'!AK150</f>
        <v>424.28185366906894</v>
      </c>
      <c r="AG133" s="897">
        <f ca="1">'O5 Details by Class &amp; Accounts'!AL150</f>
        <v>328.54646104630461</v>
      </c>
      <c r="AH133" s="897">
        <f ca="1">'O5 Details by Class &amp; Accounts'!AM150</f>
        <v>0</v>
      </c>
      <c r="AI133" s="897">
        <f ca="1">'O5 Details by Class &amp; Accounts'!AN150</f>
        <v>0</v>
      </c>
      <c r="AJ133" s="897">
        <f ca="1">'O5 Details by Class &amp; Accounts'!AO150</f>
        <v>0</v>
      </c>
      <c r="AK133" s="897">
        <f ca="1">'O5 Details by Class &amp; Accounts'!AP150</f>
        <v>0</v>
      </c>
      <c r="AL133" s="897">
        <f ca="1">'O5 Details by Class &amp; Accounts'!AQ150</f>
        <v>0</v>
      </c>
      <c r="AM133" s="897">
        <f ca="1">'O5 Details by Class &amp; Accounts'!AR150</f>
        <v>0</v>
      </c>
      <c r="AN133" s="897">
        <f ca="1">'O5 Details by Class &amp; Accounts'!AS150</f>
        <v>0</v>
      </c>
      <c r="AO133" s="897">
        <f ca="1">'O5 Details by Class &amp; Accounts'!AT150</f>
        <v>0</v>
      </c>
      <c r="AP133" s="897">
        <f ca="1">'O5 Details by Class &amp; Accounts'!AU150</f>
        <v>0</v>
      </c>
      <c r="AQ133" s="897">
        <f ca="1">'O5 Details by Class &amp; Accounts'!AV150</f>
        <v>0</v>
      </c>
      <c r="AR133" s="897">
        <f ca="1">'O5 Details by Class &amp; Accounts'!AW150</f>
        <v>0</v>
      </c>
      <c r="AS133" s="1283"/>
      <c r="AV133" s="2102">
        <v>1835</v>
      </c>
    </row>
    <row r="134" spans="1:48" s="753" customFormat="1" ht="12.75">
      <c r="A134" s="1282">
        <v>5130</v>
      </c>
      <c r="B134" s="1250" t="s">
        <v>347</v>
      </c>
      <c r="C134" s="1260">
        <f t="shared" si="31"/>
        <v>0</v>
      </c>
      <c r="D134" s="897">
        <f ca="1">'O5 Details by Class &amp; Accounts'!I151</f>
        <v>0</v>
      </c>
      <c r="E134" s="897">
        <f ca="1">'O5 Details by Class &amp; Accounts'!J151</f>
        <v>0</v>
      </c>
      <c r="F134" s="897">
        <f ca="1">'O5 Details by Class &amp; Accounts'!K151</f>
        <v>0</v>
      </c>
      <c r="G134" s="897">
        <f ca="1">'O5 Details by Class &amp; Accounts'!L151</f>
        <v>0</v>
      </c>
      <c r="H134" s="897">
        <f ca="1">'O5 Details by Class &amp; Accounts'!M151</f>
        <v>0</v>
      </c>
      <c r="I134" s="897">
        <f ca="1">'O5 Details by Class &amp; Accounts'!N151</f>
        <v>0</v>
      </c>
      <c r="J134" s="897">
        <f ca="1">'O5 Details by Class &amp; Accounts'!O151</f>
        <v>0</v>
      </c>
      <c r="K134" s="897">
        <f ca="1">'O5 Details by Class &amp; Accounts'!P151</f>
        <v>0</v>
      </c>
      <c r="L134" s="897">
        <f ca="1">'O5 Details by Class &amp; Accounts'!Q151</f>
        <v>0</v>
      </c>
      <c r="M134" s="897">
        <f ca="1">'O5 Details by Class &amp; Accounts'!R151</f>
        <v>0</v>
      </c>
      <c r="N134" s="897">
        <f ca="1">'O5 Details by Class &amp; Accounts'!S151</f>
        <v>0</v>
      </c>
      <c r="O134" s="897">
        <f ca="1">'O5 Details by Class &amp; Accounts'!T151</f>
        <v>0</v>
      </c>
      <c r="P134" s="897">
        <f ca="1">'O5 Details by Class &amp; Accounts'!U151</f>
        <v>0</v>
      </c>
      <c r="Q134" s="897">
        <f ca="1">'O5 Details by Class &amp; Accounts'!V151</f>
        <v>0</v>
      </c>
      <c r="R134" s="897">
        <f ca="1">'O5 Details by Class &amp; Accounts'!W151</f>
        <v>0</v>
      </c>
      <c r="S134" s="897">
        <f ca="1">'O5 Details by Class &amp; Accounts'!X151</f>
        <v>0</v>
      </c>
      <c r="T134" s="897">
        <f ca="1">'O5 Details by Class &amp; Accounts'!Y151</f>
        <v>0</v>
      </c>
      <c r="U134" s="897">
        <f ca="1">'O5 Details by Class &amp; Accounts'!Z151</f>
        <v>0</v>
      </c>
      <c r="V134" s="897">
        <f ca="1">'O5 Details by Class &amp; Accounts'!AA151</f>
        <v>0</v>
      </c>
      <c r="W134" s="897">
        <f ca="1">'O5 Details by Class &amp; Accounts'!AB151</f>
        <v>0</v>
      </c>
      <c r="X134" s="1260">
        <f t="shared" si="32"/>
        <v>0</v>
      </c>
      <c r="Y134" s="897">
        <f ca="1">'O5 Details by Class &amp; Accounts'!AD151</f>
        <v>0</v>
      </c>
      <c r="Z134" s="897">
        <f ca="1">'O5 Details by Class &amp; Accounts'!AE151</f>
        <v>0</v>
      </c>
      <c r="AA134" s="897">
        <f ca="1">'O5 Details by Class &amp; Accounts'!AF151</f>
        <v>0</v>
      </c>
      <c r="AB134" s="897">
        <f ca="1">'O5 Details by Class &amp; Accounts'!AG151</f>
        <v>0</v>
      </c>
      <c r="AC134" s="897">
        <f ca="1">'O5 Details by Class &amp; Accounts'!AH151</f>
        <v>0</v>
      </c>
      <c r="AD134" s="897">
        <f ca="1">'O5 Details by Class &amp; Accounts'!AI151</f>
        <v>0</v>
      </c>
      <c r="AE134" s="897">
        <f ca="1">'O5 Details by Class &amp; Accounts'!AJ151</f>
        <v>0</v>
      </c>
      <c r="AF134" s="897">
        <f ca="1">'O5 Details by Class &amp; Accounts'!AK151</f>
        <v>0</v>
      </c>
      <c r="AG134" s="897">
        <f ca="1">'O5 Details by Class &amp; Accounts'!AL151</f>
        <v>0</v>
      </c>
      <c r="AH134" s="897">
        <f ca="1">'O5 Details by Class &amp; Accounts'!AM151</f>
        <v>0</v>
      </c>
      <c r="AI134" s="897">
        <f ca="1">'O5 Details by Class &amp; Accounts'!AN151</f>
        <v>0</v>
      </c>
      <c r="AJ134" s="897">
        <f ca="1">'O5 Details by Class &amp; Accounts'!AO151</f>
        <v>0</v>
      </c>
      <c r="AK134" s="897">
        <f ca="1">'O5 Details by Class &amp; Accounts'!AP151</f>
        <v>0</v>
      </c>
      <c r="AL134" s="897">
        <f ca="1">'O5 Details by Class &amp; Accounts'!AQ151</f>
        <v>0</v>
      </c>
      <c r="AM134" s="897">
        <f ca="1">'O5 Details by Class &amp; Accounts'!AR151</f>
        <v>0</v>
      </c>
      <c r="AN134" s="897">
        <f ca="1">'O5 Details by Class &amp; Accounts'!AS151</f>
        <v>0</v>
      </c>
      <c r="AO134" s="897">
        <f ca="1">'O5 Details by Class &amp; Accounts'!AT151</f>
        <v>0</v>
      </c>
      <c r="AP134" s="897">
        <f ca="1">'O5 Details by Class &amp; Accounts'!AU151</f>
        <v>0</v>
      </c>
      <c r="AQ134" s="897">
        <f ca="1">'O5 Details by Class &amp; Accounts'!AV151</f>
        <v>0</v>
      </c>
      <c r="AR134" s="897">
        <f ca="1">'O5 Details by Class &amp; Accounts'!AW151</f>
        <v>0</v>
      </c>
      <c r="AS134" s="1283"/>
      <c r="AV134" s="2102">
        <v>1855</v>
      </c>
    </row>
    <row r="135" spans="1:48" s="753" customFormat="1" ht="25.5">
      <c r="A135" s="1282">
        <v>5135</v>
      </c>
      <c r="B135" s="1250" t="s">
        <v>348</v>
      </c>
      <c r="C135" s="1260">
        <f t="shared" si="31"/>
        <v>0</v>
      </c>
      <c r="D135" s="897">
        <f ca="1">'O5 Details by Class &amp; Accounts'!I152</f>
        <v>0</v>
      </c>
      <c r="E135" s="897">
        <f ca="1">'O5 Details by Class &amp; Accounts'!J152</f>
        <v>0</v>
      </c>
      <c r="F135" s="897">
        <f ca="1">'O5 Details by Class &amp; Accounts'!K152</f>
        <v>0</v>
      </c>
      <c r="G135" s="897">
        <f ca="1">'O5 Details by Class &amp; Accounts'!L152</f>
        <v>0</v>
      </c>
      <c r="H135" s="897">
        <f ca="1">'O5 Details by Class &amp; Accounts'!M152</f>
        <v>0</v>
      </c>
      <c r="I135" s="897">
        <f ca="1">'O5 Details by Class &amp; Accounts'!N152</f>
        <v>0</v>
      </c>
      <c r="J135" s="897">
        <f ca="1">'O5 Details by Class &amp; Accounts'!O152</f>
        <v>0</v>
      </c>
      <c r="K135" s="897">
        <f ca="1">'O5 Details by Class &amp; Accounts'!P152</f>
        <v>0</v>
      </c>
      <c r="L135" s="897">
        <f ca="1">'O5 Details by Class &amp; Accounts'!Q152</f>
        <v>0</v>
      </c>
      <c r="M135" s="897">
        <f ca="1">'O5 Details by Class &amp; Accounts'!R152</f>
        <v>0</v>
      </c>
      <c r="N135" s="897">
        <f ca="1">'O5 Details by Class &amp; Accounts'!S152</f>
        <v>0</v>
      </c>
      <c r="O135" s="897">
        <f ca="1">'O5 Details by Class &amp; Accounts'!T152</f>
        <v>0</v>
      </c>
      <c r="P135" s="897">
        <f ca="1">'O5 Details by Class &amp; Accounts'!U152</f>
        <v>0</v>
      </c>
      <c r="Q135" s="897">
        <f ca="1">'O5 Details by Class &amp; Accounts'!V152</f>
        <v>0</v>
      </c>
      <c r="R135" s="897">
        <f ca="1">'O5 Details by Class &amp; Accounts'!W152</f>
        <v>0</v>
      </c>
      <c r="S135" s="897">
        <f ca="1">'O5 Details by Class &amp; Accounts'!X152</f>
        <v>0</v>
      </c>
      <c r="T135" s="897">
        <f ca="1">'O5 Details by Class &amp; Accounts'!Y152</f>
        <v>0</v>
      </c>
      <c r="U135" s="897">
        <f ca="1">'O5 Details by Class &amp; Accounts'!Z152</f>
        <v>0</v>
      </c>
      <c r="V135" s="897">
        <f ca="1">'O5 Details by Class &amp; Accounts'!AA152</f>
        <v>0</v>
      </c>
      <c r="W135" s="897">
        <f ca="1">'O5 Details by Class &amp; Accounts'!AB152</f>
        <v>0</v>
      </c>
      <c r="X135" s="1260">
        <f t="shared" si="32"/>
        <v>0</v>
      </c>
      <c r="Y135" s="897">
        <f ca="1">'O5 Details by Class &amp; Accounts'!AD152</f>
        <v>0</v>
      </c>
      <c r="Z135" s="897">
        <f ca="1">'O5 Details by Class &amp; Accounts'!AE152</f>
        <v>0</v>
      </c>
      <c r="AA135" s="897">
        <f ca="1">'O5 Details by Class &amp; Accounts'!AF152</f>
        <v>0</v>
      </c>
      <c r="AB135" s="897">
        <f ca="1">'O5 Details by Class &amp; Accounts'!AG152</f>
        <v>0</v>
      </c>
      <c r="AC135" s="897">
        <f ca="1">'O5 Details by Class &amp; Accounts'!AH152</f>
        <v>0</v>
      </c>
      <c r="AD135" s="897">
        <f ca="1">'O5 Details by Class &amp; Accounts'!AI152</f>
        <v>0</v>
      </c>
      <c r="AE135" s="897">
        <f ca="1">'O5 Details by Class &amp; Accounts'!AJ152</f>
        <v>0</v>
      </c>
      <c r="AF135" s="897">
        <f ca="1">'O5 Details by Class &amp; Accounts'!AK152</f>
        <v>0</v>
      </c>
      <c r="AG135" s="897">
        <f ca="1">'O5 Details by Class &amp; Accounts'!AL152</f>
        <v>0</v>
      </c>
      <c r="AH135" s="897">
        <f ca="1">'O5 Details by Class &amp; Accounts'!AM152</f>
        <v>0</v>
      </c>
      <c r="AI135" s="897">
        <f ca="1">'O5 Details by Class &amp; Accounts'!AN152</f>
        <v>0</v>
      </c>
      <c r="AJ135" s="897">
        <f ca="1">'O5 Details by Class &amp; Accounts'!AO152</f>
        <v>0</v>
      </c>
      <c r="AK135" s="897">
        <f ca="1">'O5 Details by Class &amp; Accounts'!AP152</f>
        <v>0</v>
      </c>
      <c r="AL135" s="897">
        <f ca="1">'O5 Details by Class &amp; Accounts'!AQ152</f>
        <v>0</v>
      </c>
      <c r="AM135" s="897">
        <f ca="1">'O5 Details by Class &amp; Accounts'!AR152</f>
        <v>0</v>
      </c>
      <c r="AN135" s="897">
        <f ca="1">'O5 Details by Class &amp; Accounts'!AS152</f>
        <v>0</v>
      </c>
      <c r="AO135" s="897">
        <f ca="1">'O5 Details by Class &amp; Accounts'!AT152</f>
        <v>0</v>
      </c>
      <c r="AP135" s="897">
        <f ca="1">'O5 Details by Class &amp; Accounts'!AU152</f>
        <v>0</v>
      </c>
      <c r="AQ135" s="897">
        <f ca="1">'O5 Details by Class &amp; Accounts'!AV152</f>
        <v>0</v>
      </c>
      <c r="AR135" s="897">
        <f ca="1">'O5 Details by Class &amp; Accounts'!AW152</f>
        <v>0</v>
      </c>
      <c r="AS135" s="1283"/>
      <c r="AV135" s="2102" t="s">
        <v>950</v>
      </c>
    </row>
    <row r="136" spans="1:48" s="753" customFormat="1" ht="25.5">
      <c r="A136" s="1282">
        <v>5145</v>
      </c>
      <c r="B136" s="1250" t="s">
        <v>349</v>
      </c>
      <c r="C136" s="1260">
        <f t="shared" si="31"/>
        <v>63699.999999999993</v>
      </c>
      <c r="D136" s="897">
        <f ca="1">'O5 Details by Class &amp; Accounts'!I153</f>
        <v>24009.339020256368</v>
      </c>
      <c r="E136" s="897">
        <f ca="1">'O5 Details by Class &amp; Accounts'!J153</f>
        <v>11259.253012354395</v>
      </c>
      <c r="F136" s="897">
        <f ca="1">'O5 Details by Class &amp; Accounts'!K153</f>
        <v>28388.30305051526</v>
      </c>
      <c r="G136" s="897">
        <f ca="1">'O5 Details by Class &amp; Accounts'!L153</f>
        <v>0</v>
      </c>
      <c r="H136" s="897">
        <f ca="1">'O5 Details by Class &amp; Accounts'!M153</f>
        <v>0</v>
      </c>
      <c r="I136" s="897">
        <f ca="1">'O5 Details by Class &amp; Accounts'!N153</f>
        <v>0</v>
      </c>
      <c r="J136" s="897">
        <f ca="1">'O5 Details by Class &amp; Accounts'!O153</f>
        <v>0</v>
      </c>
      <c r="K136" s="897">
        <f ca="1">'O5 Details by Class &amp; Accounts'!P153</f>
        <v>0</v>
      </c>
      <c r="L136" s="897">
        <f ca="1">'O5 Details by Class &amp; Accounts'!Q153</f>
        <v>43.10491687397537</v>
      </c>
      <c r="M136" s="897">
        <f ca="1">'O5 Details by Class &amp; Accounts'!R153</f>
        <v>0</v>
      </c>
      <c r="N136" s="897">
        <f ca="1">'O5 Details by Class &amp; Accounts'!S153</f>
        <v>0</v>
      </c>
      <c r="O136" s="897">
        <f ca="1">'O5 Details by Class &amp; Accounts'!T153</f>
        <v>0</v>
      </c>
      <c r="P136" s="897">
        <f ca="1">'O5 Details by Class &amp; Accounts'!U153</f>
        <v>0</v>
      </c>
      <c r="Q136" s="897">
        <f ca="1">'O5 Details by Class &amp; Accounts'!V153</f>
        <v>0</v>
      </c>
      <c r="R136" s="897">
        <f ca="1">'O5 Details by Class &amp; Accounts'!W153</f>
        <v>0</v>
      </c>
      <c r="S136" s="897">
        <f ca="1">'O5 Details by Class &amp; Accounts'!X153</f>
        <v>0</v>
      </c>
      <c r="T136" s="897">
        <f ca="1">'O5 Details by Class &amp; Accounts'!Y153</f>
        <v>0</v>
      </c>
      <c r="U136" s="897">
        <f ca="1">'O5 Details by Class &amp; Accounts'!Z153</f>
        <v>0</v>
      </c>
      <c r="V136" s="897">
        <f ca="1">'O5 Details by Class &amp; Accounts'!AA153</f>
        <v>0</v>
      </c>
      <c r="W136" s="897">
        <f ca="1">'O5 Details by Class &amp; Accounts'!AB153</f>
        <v>0</v>
      </c>
      <c r="X136" s="1260">
        <f t="shared" si="32"/>
        <v>26344.308387326877</v>
      </c>
      <c r="Y136" s="897">
        <f ca="1">'O5 Details by Class &amp; Accounts'!AD153</f>
        <v>23261.528859299771</v>
      </c>
      <c r="Z136" s="897">
        <f ca="1">'O5 Details by Class &amp; Accounts'!AE153</f>
        <v>2762.6760981988946</v>
      </c>
      <c r="AA136" s="897">
        <f ca="1">'O5 Details by Class &amp; Accounts'!AF153</f>
        <v>320.10342982821135</v>
      </c>
      <c r="AB136" s="897">
        <f ca="1">'O5 Details by Class &amp; Accounts'!AG153</f>
        <v>0</v>
      </c>
      <c r="AC136" s="897">
        <f ca="1">'O5 Details by Class &amp; Accounts'!AH153</f>
        <v>0</v>
      </c>
      <c r="AD136" s="897">
        <f ca="1">'O5 Details by Class &amp; Accounts'!AI153</f>
        <v>0</v>
      </c>
      <c r="AE136" s="897">
        <f ca="1">'O5 Details by Class &amp; Accounts'!AJ153</f>
        <v>7250.2407418415269</v>
      </c>
      <c r="AF136" s="897">
        <f ca="1">'O5 Details by Class &amp; Accounts'!AK153</f>
        <v>397.58069309873395</v>
      </c>
      <c r="AG136" s="897">
        <f ca="1">'O5 Details by Class &amp; Accounts'!AL153</f>
        <v>307.87017773286578</v>
      </c>
      <c r="AH136" s="897">
        <f ca="1">'O5 Details by Class &amp; Accounts'!AM153</f>
        <v>0</v>
      </c>
      <c r="AI136" s="897">
        <f ca="1">'O5 Details by Class &amp; Accounts'!AN153</f>
        <v>0</v>
      </c>
      <c r="AJ136" s="897">
        <f ca="1">'O5 Details by Class &amp; Accounts'!AO153</f>
        <v>0</v>
      </c>
      <c r="AK136" s="897">
        <f ca="1">'O5 Details by Class &amp; Accounts'!AP153</f>
        <v>0</v>
      </c>
      <c r="AL136" s="897">
        <f ca="1">'O5 Details by Class &amp; Accounts'!AQ153</f>
        <v>0</v>
      </c>
      <c r="AM136" s="897">
        <f ca="1">'O5 Details by Class &amp; Accounts'!AR153</f>
        <v>0</v>
      </c>
      <c r="AN136" s="897">
        <f ca="1">'O5 Details by Class &amp; Accounts'!AS153</f>
        <v>0</v>
      </c>
      <c r="AO136" s="897">
        <f ca="1">'O5 Details by Class &amp; Accounts'!AT153</f>
        <v>0</v>
      </c>
      <c r="AP136" s="897">
        <f ca="1">'O5 Details by Class &amp; Accounts'!AU153</f>
        <v>0</v>
      </c>
      <c r="AQ136" s="897">
        <f ca="1">'O5 Details by Class &amp; Accounts'!AV153</f>
        <v>0</v>
      </c>
      <c r="AR136" s="897">
        <f ca="1">'O5 Details by Class &amp; Accounts'!AW153</f>
        <v>0</v>
      </c>
      <c r="AS136" s="1283"/>
      <c r="AV136" s="2102">
        <v>1840</v>
      </c>
    </row>
    <row r="137" spans="1:48" s="753" customFormat="1" ht="25.5">
      <c r="A137" s="1282">
        <v>5150</v>
      </c>
      <c r="B137" s="1250" t="s">
        <v>350</v>
      </c>
      <c r="C137" s="1260">
        <f t="shared" si="31"/>
        <v>0</v>
      </c>
      <c r="D137" s="897">
        <f ca="1">'O5 Details by Class &amp; Accounts'!I154</f>
        <v>0</v>
      </c>
      <c r="E137" s="897">
        <f ca="1">'O5 Details by Class &amp; Accounts'!J154</f>
        <v>0</v>
      </c>
      <c r="F137" s="897">
        <f ca="1">'O5 Details by Class &amp; Accounts'!K154</f>
        <v>0</v>
      </c>
      <c r="G137" s="897">
        <f ca="1">'O5 Details by Class &amp; Accounts'!L154</f>
        <v>0</v>
      </c>
      <c r="H137" s="897">
        <f ca="1">'O5 Details by Class &amp; Accounts'!M154</f>
        <v>0</v>
      </c>
      <c r="I137" s="897">
        <f ca="1">'O5 Details by Class &amp; Accounts'!N154</f>
        <v>0</v>
      </c>
      <c r="J137" s="897">
        <f ca="1">'O5 Details by Class &amp; Accounts'!O154</f>
        <v>0</v>
      </c>
      <c r="K137" s="897">
        <f ca="1">'O5 Details by Class &amp; Accounts'!P154</f>
        <v>0</v>
      </c>
      <c r="L137" s="897">
        <f ca="1">'O5 Details by Class &amp; Accounts'!Q154</f>
        <v>0</v>
      </c>
      <c r="M137" s="897">
        <f ca="1">'O5 Details by Class &amp; Accounts'!R154</f>
        <v>0</v>
      </c>
      <c r="N137" s="897">
        <f ca="1">'O5 Details by Class &amp; Accounts'!S154</f>
        <v>0</v>
      </c>
      <c r="O137" s="897">
        <f ca="1">'O5 Details by Class &amp; Accounts'!T154</f>
        <v>0</v>
      </c>
      <c r="P137" s="897">
        <f ca="1">'O5 Details by Class &amp; Accounts'!U154</f>
        <v>0</v>
      </c>
      <c r="Q137" s="897">
        <f ca="1">'O5 Details by Class &amp; Accounts'!V154</f>
        <v>0</v>
      </c>
      <c r="R137" s="897">
        <f ca="1">'O5 Details by Class &amp; Accounts'!W154</f>
        <v>0</v>
      </c>
      <c r="S137" s="897">
        <f ca="1">'O5 Details by Class &amp; Accounts'!X154</f>
        <v>0</v>
      </c>
      <c r="T137" s="897">
        <f ca="1">'O5 Details by Class &amp; Accounts'!Y154</f>
        <v>0</v>
      </c>
      <c r="U137" s="897">
        <f ca="1">'O5 Details by Class &amp; Accounts'!Z154</f>
        <v>0</v>
      </c>
      <c r="V137" s="897">
        <f ca="1">'O5 Details by Class &amp; Accounts'!AA154</f>
        <v>0</v>
      </c>
      <c r="W137" s="897">
        <f ca="1">'O5 Details by Class &amp; Accounts'!AB154</f>
        <v>0</v>
      </c>
      <c r="X137" s="1260">
        <f t="shared" si="32"/>
        <v>0</v>
      </c>
      <c r="Y137" s="897">
        <f ca="1">'O5 Details by Class &amp; Accounts'!AD154</f>
        <v>0</v>
      </c>
      <c r="Z137" s="897">
        <f ca="1">'O5 Details by Class &amp; Accounts'!AE154</f>
        <v>0</v>
      </c>
      <c r="AA137" s="897">
        <f ca="1">'O5 Details by Class &amp; Accounts'!AF154</f>
        <v>0</v>
      </c>
      <c r="AB137" s="897">
        <f ca="1">'O5 Details by Class &amp; Accounts'!AG154</f>
        <v>0</v>
      </c>
      <c r="AC137" s="897">
        <f ca="1">'O5 Details by Class &amp; Accounts'!AH154</f>
        <v>0</v>
      </c>
      <c r="AD137" s="897">
        <f ca="1">'O5 Details by Class &amp; Accounts'!AI154</f>
        <v>0</v>
      </c>
      <c r="AE137" s="897">
        <f ca="1">'O5 Details by Class &amp; Accounts'!AJ154</f>
        <v>0</v>
      </c>
      <c r="AF137" s="897">
        <f ca="1">'O5 Details by Class &amp; Accounts'!AK154</f>
        <v>0</v>
      </c>
      <c r="AG137" s="897">
        <f ca="1">'O5 Details by Class &amp; Accounts'!AL154</f>
        <v>0</v>
      </c>
      <c r="AH137" s="897">
        <f ca="1">'O5 Details by Class &amp; Accounts'!AM154</f>
        <v>0</v>
      </c>
      <c r="AI137" s="897">
        <f ca="1">'O5 Details by Class &amp; Accounts'!AN154</f>
        <v>0</v>
      </c>
      <c r="AJ137" s="897">
        <f ca="1">'O5 Details by Class &amp; Accounts'!AO154</f>
        <v>0</v>
      </c>
      <c r="AK137" s="897">
        <f ca="1">'O5 Details by Class &amp; Accounts'!AP154</f>
        <v>0</v>
      </c>
      <c r="AL137" s="897">
        <f ca="1">'O5 Details by Class &amp; Accounts'!AQ154</f>
        <v>0</v>
      </c>
      <c r="AM137" s="897">
        <f ca="1">'O5 Details by Class &amp; Accounts'!AR154</f>
        <v>0</v>
      </c>
      <c r="AN137" s="897">
        <f ca="1">'O5 Details by Class &amp; Accounts'!AS154</f>
        <v>0</v>
      </c>
      <c r="AO137" s="897">
        <f ca="1">'O5 Details by Class &amp; Accounts'!AT154</f>
        <v>0</v>
      </c>
      <c r="AP137" s="897">
        <f ca="1">'O5 Details by Class &amp; Accounts'!AU154</f>
        <v>0</v>
      </c>
      <c r="AQ137" s="897">
        <f ca="1">'O5 Details by Class &amp; Accounts'!AV154</f>
        <v>0</v>
      </c>
      <c r="AR137" s="897">
        <f ca="1">'O5 Details by Class &amp; Accounts'!AW154</f>
        <v>0</v>
      </c>
      <c r="AS137" s="1283"/>
      <c r="AV137" s="2102">
        <v>1845</v>
      </c>
    </row>
    <row r="138" spans="1:48" s="753" customFormat="1" ht="25.5">
      <c r="A138" s="1282">
        <v>5155</v>
      </c>
      <c r="B138" s="1250" t="s">
        <v>351</v>
      </c>
      <c r="C138" s="1260">
        <f t="shared" si="31"/>
        <v>0</v>
      </c>
      <c r="D138" s="897">
        <f ca="1">'O5 Details by Class &amp; Accounts'!I155</f>
        <v>0</v>
      </c>
      <c r="E138" s="897">
        <f ca="1">'O5 Details by Class &amp; Accounts'!J155</f>
        <v>0</v>
      </c>
      <c r="F138" s="897">
        <f ca="1">'O5 Details by Class &amp; Accounts'!K155</f>
        <v>0</v>
      </c>
      <c r="G138" s="897">
        <f ca="1">'O5 Details by Class &amp; Accounts'!L155</f>
        <v>0</v>
      </c>
      <c r="H138" s="897">
        <f ca="1">'O5 Details by Class &amp; Accounts'!M155</f>
        <v>0</v>
      </c>
      <c r="I138" s="897">
        <f ca="1">'O5 Details by Class &amp; Accounts'!N155</f>
        <v>0</v>
      </c>
      <c r="J138" s="897">
        <f ca="1">'O5 Details by Class &amp; Accounts'!O155</f>
        <v>0</v>
      </c>
      <c r="K138" s="897">
        <f ca="1">'O5 Details by Class &amp; Accounts'!P155</f>
        <v>0</v>
      </c>
      <c r="L138" s="897">
        <f ca="1">'O5 Details by Class &amp; Accounts'!Q155</f>
        <v>0</v>
      </c>
      <c r="M138" s="897">
        <f ca="1">'O5 Details by Class &amp; Accounts'!R155</f>
        <v>0</v>
      </c>
      <c r="N138" s="897">
        <f ca="1">'O5 Details by Class &amp; Accounts'!S155</f>
        <v>0</v>
      </c>
      <c r="O138" s="897">
        <f ca="1">'O5 Details by Class &amp; Accounts'!T155</f>
        <v>0</v>
      </c>
      <c r="P138" s="897">
        <f ca="1">'O5 Details by Class &amp; Accounts'!U155</f>
        <v>0</v>
      </c>
      <c r="Q138" s="897">
        <f ca="1">'O5 Details by Class &amp; Accounts'!V155</f>
        <v>0</v>
      </c>
      <c r="R138" s="897">
        <f ca="1">'O5 Details by Class &amp; Accounts'!W155</f>
        <v>0</v>
      </c>
      <c r="S138" s="897">
        <f ca="1">'O5 Details by Class &amp; Accounts'!X155</f>
        <v>0</v>
      </c>
      <c r="T138" s="897">
        <f ca="1">'O5 Details by Class &amp; Accounts'!Y155</f>
        <v>0</v>
      </c>
      <c r="U138" s="897">
        <f ca="1">'O5 Details by Class &amp; Accounts'!Z155</f>
        <v>0</v>
      </c>
      <c r="V138" s="897">
        <f ca="1">'O5 Details by Class &amp; Accounts'!AA155</f>
        <v>0</v>
      </c>
      <c r="W138" s="897">
        <f ca="1">'O5 Details by Class &amp; Accounts'!AB155</f>
        <v>0</v>
      </c>
      <c r="X138" s="1260">
        <f t="shared" si="32"/>
        <v>0</v>
      </c>
      <c r="Y138" s="897">
        <f ca="1">'O5 Details by Class &amp; Accounts'!AD155</f>
        <v>0</v>
      </c>
      <c r="Z138" s="897">
        <f ca="1">'O5 Details by Class &amp; Accounts'!AE155</f>
        <v>0</v>
      </c>
      <c r="AA138" s="897">
        <f ca="1">'O5 Details by Class &amp; Accounts'!AF155</f>
        <v>0</v>
      </c>
      <c r="AB138" s="897">
        <f ca="1">'O5 Details by Class &amp; Accounts'!AG155</f>
        <v>0</v>
      </c>
      <c r="AC138" s="897">
        <f ca="1">'O5 Details by Class &amp; Accounts'!AH155</f>
        <v>0</v>
      </c>
      <c r="AD138" s="897">
        <f ca="1">'O5 Details by Class &amp; Accounts'!AI155</f>
        <v>0</v>
      </c>
      <c r="AE138" s="897">
        <f ca="1">'O5 Details by Class &amp; Accounts'!AJ155</f>
        <v>0</v>
      </c>
      <c r="AF138" s="897">
        <f ca="1">'O5 Details by Class &amp; Accounts'!AK155</f>
        <v>0</v>
      </c>
      <c r="AG138" s="897">
        <f ca="1">'O5 Details by Class &amp; Accounts'!AL155</f>
        <v>0</v>
      </c>
      <c r="AH138" s="897">
        <f ca="1">'O5 Details by Class &amp; Accounts'!AM155</f>
        <v>0</v>
      </c>
      <c r="AI138" s="897">
        <f ca="1">'O5 Details by Class &amp; Accounts'!AN155</f>
        <v>0</v>
      </c>
      <c r="AJ138" s="897">
        <f ca="1">'O5 Details by Class &amp; Accounts'!AO155</f>
        <v>0</v>
      </c>
      <c r="AK138" s="897">
        <f ca="1">'O5 Details by Class &amp; Accounts'!AP155</f>
        <v>0</v>
      </c>
      <c r="AL138" s="897">
        <f ca="1">'O5 Details by Class &amp; Accounts'!AQ155</f>
        <v>0</v>
      </c>
      <c r="AM138" s="897">
        <f ca="1">'O5 Details by Class &amp; Accounts'!AR155</f>
        <v>0</v>
      </c>
      <c r="AN138" s="897">
        <f ca="1">'O5 Details by Class &amp; Accounts'!AS155</f>
        <v>0</v>
      </c>
      <c r="AO138" s="897">
        <f ca="1">'O5 Details by Class &amp; Accounts'!AT155</f>
        <v>0</v>
      </c>
      <c r="AP138" s="897">
        <f ca="1">'O5 Details by Class &amp; Accounts'!AU155</f>
        <v>0</v>
      </c>
      <c r="AQ138" s="897">
        <f ca="1">'O5 Details by Class &amp; Accounts'!AV155</f>
        <v>0</v>
      </c>
      <c r="AR138" s="897">
        <f ca="1">'O5 Details by Class &amp; Accounts'!AW155</f>
        <v>0</v>
      </c>
      <c r="AS138" s="1283"/>
      <c r="AV138" s="2102">
        <v>1855</v>
      </c>
    </row>
    <row r="139" spans="1:48" s="753" customFormat="1" ht="12.75">
      <c r="A139" s="1282">
        <v>5160</v>
      </c>
      <c r="B139" s="1250" t="s">
        <v>352</v>
      </c>
      <c r="C139" s="1260">
        <f t="shared" si="31"/>
        <v>39200</v>
      </c>
      <c r="D139" s="897">
        <f ca="1">'O5 Details by Class &amp; Accounts'!I156</f>
        <v>19418.052213317438</v>
      </c>
      <c r="E139" s="897">
        <f ca="1">'O5 Details by Class &amp; Accounts'!J156</f>
        <v>9270.4015187615587</v>
      </c>
      <c r="F139" s="897">
        <f ca="1">'O5 Details by Class &amp; Accounts'!K156</f>
        <v>10474.892295259424</v>
      </c>
      <c r="G139" s="897">
        <f ca="1">'O5 Details by Class &amp; Accounts'!L156</f>
        <v>0</v>
      </c>
      <c r="H139" s="897">
        <f ca="1">'O5 Details by Class &amp; Accounts'!M156</f>
        <v>0</v>
      </c>
      <c r="I139" s="897">
        <f ca="1">'O5 Details by Class &amp; Accounts'!N156</f>
        <v>0</v>
      </c>
      <c r="J139" s="897">
        <f ca="1">'O5 Details by Class &amp; Accounts'!O156</f>
        <v>0</v>
      </c>
      <c r="K139" s="897">
        <f ca="1">'O5 Details by Class &amp; Accounts'!P156</f>
        <v>0</v>
      </c>
      <c r="L139" s="897">
        <f ca="1">'O5 Details by Class &amp; Accounts'!Q156</f>
        <v>36.653972661581328</v>
      </c>
      <c r="M139" s="897">
        <f ca="1">'O5 Details by Class &amp; Accounts'!R156</f>
        <v>0</v>
      </c>
      <c r="N139" s="897">
        <f ca="1">'O5 Details by Class &amp; Accounts'!S156</f>
        <v>0</v>
      </c>
      <c r="O139" s="897">
        <f ca="1">'O5 Details by Class &amp; Accounts'!T156</f>
        <v>0</v>
      </c>
      <c r="P139" s="897">
        <f ca="1">'O5 Details by Class &amp; Accounts'!U156</f>
        <v>0</v>
      </c>
      <c r="Q139" s="897">
        <f ca="1">'O5 Details by Class &amp; Accounts'!V156</f>
        <v>0</v>
      </c>
      <c r="R139" s="897">
        <f ca="1">'O5 Details by Class &amp; Accounts'!W156</f>
        <v>0</v>
      </c>
      <c r="S139" s="897">
        <f ca="1">'O5 Details by Class &amp; Accounts'!X156</f>
        <v>0</v>
      </c>
      <c r="T139" s="897">
        <f ca="1">'O5 Details by Class &amp; Accounts'!Y156</f>
        <v>0</v>
      </c>
      <c r="U139" s="897">
        <f ca="1">'O5 Details by Class &amp; Accounts'!Z156</f>
        <v>0</v>
      </c>
      <c r="V139" s="897">
        <f ca="1">'O5 Details by Class &amp; Accounts'!AA156</f>
        <v>0</v>
      </c>
      <c r="W139" s="897">
        <f ca="1">'O5 Details by Class &amp; Accounts'!AB156</f>
        <v>0</v>
      </c>
      <c r="X139" s="1260">
        <f t="shared" si="32"/>
        <v>12752.241978382439</v>
      </c>
      <c r="Y139" s="897">
        <f ca="1">'O5 Details by Class &amp; Accounts'!AD156</f>
        <v>11249.094305505576</v>
      </c>
      <c r="Z139" s="897">
        <f ca="1">'O5 Details by Class &amp; Accounts'!AE156</f>
        <v>1371.0121719535816</v>
      </c>
      <c r="AA139" s="897">
        <f ca="1">'O5 Details by Class &amp; Accounts'!AF156</f>
        <v>132.1355009232814</v>
      </c>
      <c r="AB139" s="897">
        <f ca="1">'O5 Details by Class &amp; Accounts'!AG156</f>
        <v>0</v>
      </c>
      <c r="AC139" s="897">
        <f ca="1">'O5 Details by Class &amp; Accounts'!AH156</f>
        <v>0</v>
      </c>
      <c r="AD139" s="897">
        <f ca="1">'O5 Details by Class &amp; Accounts'!AI156</f>
        <v>0</v>
      </c>
      <c r="AE139" s="897">
        <f ca="1">'O5 Details by Class &amp; Accounts'!AJ156</f>
        <v>3688.8332969943708</v>
      </c>
      <c r="AF139" s="897">
        <f ca="1">'O5 Details by Class &amp; Accounts'!AK156</f>
        <v>202.28416561133363</v>
      </c>
      <c r="AG139" s="897">
        <f ca="1">'O5 Details by Class &amp; Accounts'!AL156</f>
        <v>156.64055901185321</v>
      </c>
      <c r="AH139" s="897">
        <f ca="1">'O5 Details by Class &amp; Accounts'!AM156</f>
        <v>0</v>
      </c>
      <c r="AI139" s="897">
        <f ca="1">'O5 Details by Class &amp; Accounts'!AN156</f>
        <v>0</v>
      </c>
      <c r="AJ139" s="897">
        <f ca="1">'O5 Details by Class &amp; Accounts'!AO156</f>
        <v>0</v>
      </c>
      <c r="AK139" s="897">
        <f ca="1">'O5 Details by Class &amp; Accounts'!AP156</f>
        <v>0</v>
      </c>
      <c r="AL139" s="897">
        <f ca="1">'O5 Details by Class &amp; Accounts'!AQ156</f>
        <v>0</v>
      </c>
      <c r="AM139" s="897">
        <f ca="1">'O5 Details by Class &amp; Accounts'!AR156</f>
        <v>0</v>
      </c>
      <c r="AN139" s="897">
        <f ca="1">'O5 Details by Class &amp; Accounts'!AS156</f>
        <v>0</v>
      </c>
      <c r="AO139" s="897">
        <f ca="1">'O5 Details by Class &amp; Accounts'!AT156</f>
        <v>0</v>
      </c>
      <c r="AP139" s="897">
        <f ca="1">'O5 Details by Class &amp; Accounts'!AU156</f>
        <v>0</v>
      </c>
      <c r="AQ139" s="897">
        <f ca="1">'O5 Details by Class &amp; Accounts'!AV156</f>
        <v>0</v>
      </c>
      <c r="AR139" s="897">
        <f ca="1">'O5 Details by Class &amp; Accounts'!AW156</f>
        <v>0</v>
      </c>
      <c r="AS139" s="1283"/>
      <c r="AV139" s="2102">
        <v>1850</v>
      </c>
    </row>
    <row r="140" spans="1:48" s="753" customFormat="1" ht="12.75">
      <c r="A140" s="1282">
        <v>5175</v>
      </c>
      <c r="B140" s="1250" t="s">
        <v>1257</v>
      </c>
      <c r="C140" s="1260">
        <f t="shared" si="31"/>
        <v>0</v>
      </c>
      <c r="D140" s="897">
        <f ca="1">'O5 Details by Class &amp; Accounts'!I157</f>
        <v>0</v>
      </c>
      <c r="E140" s="897">
        <f ca="1">'O5 Details by Class &amp; Accounts'!J157</f>
        <v>0</v>
      </c>
      <c r="F140" s="897">
        <f ca="1">'O5 Details by Class &amp; Accounts'!K157</f>
        <v>0</v>
      </c>
      <c r="G140" s="897">
        <f ca="1">'O5 Details by Class &amp; Accounts'!L157</f>
        <v>0</v>
      </c>
      <c r="H140" s="897">
        <f ca="1">'O5 Details by Class &amp; Accounts'!M157</f>
        <v>0</v>
      </c>
      <c r="I140" s="897">
        <f ca="1">'O5 Details by Class &amp; Accounts'!N157</f>
        <v>0</v>
      </c>
      <c r="J140" s="897">
        <f ca="1">'O5 Details by Class &amp; Accounts'!O157</f>
        <v>0</v>
      </c>
      <c r="K140" s="897">
        <f ca="1">'O5 Details by Class &amp; Accounts'!P157</f>
        <v>0</v>
      </c>
      <c r="L140" s="897">
        <f ca="1">'O5 Details by Class &amp; Accounts'!Q157</f>
        <v>0</v>
      </c>
      <c r="M140" s="897">
        <f ca="1">'O5 Details by Class &amp; Accounts'!R157</f>
        <v>0</v>
      </c>
      <c r="N140" s="897">
        <f ca="1">'O5 Details by Class &amp; Accounts'!S157</f>
        <v>0</v>
      </c>
      <c r="O140" s="897">
        <f ca="1">'O5 Details by Class &amp; Accounts'!T157</f>
        <v>0</v>
      </c>
      <c r="P140" s="897">
        <f ca="1">'O5 Details by Class &amp; Accounts'!U157</f>
        <v>0</v>
      </c>
      <c r="Q140" s="897">
        <f ca="1">'O5 Details by Class &amp; Accounts'!V157</f>
        <v>0</v>
      </c>
      <c r="R140" s="897">
        <f ca="1">'O5 Details by Class &amp; Accounts'!W157</f>
        <v>0</v>
      </c>
      <c r="S140" s="897">
        <f ca="1">'O5 Details by Class &amp; Accounts'!X157</f>
        <v>0</v>
      </c>
      <c r="T140" s="897">
        <f ca="1">'O5 Details by Class &amp; Accounts'!Y157</f>
        <v>0</v>
      </c>
      <c r="U140" s="897">
        <f ca="1">'O5 Details by Class &amp; Accounts'!Z157</f>
        <v>0</v>
      </c>
      <c r="V140" s="897">
        <f ca="1">'O5 Details by Class &amp; Accounts'!AA157</f>
        <v>0</v>
      </c>
      <c r="W140" s="897">
        <f ca="1">'O5 Details by Class &amp; Accounts'!AB157</f>
        <v>0</v>
      </c>
      <c r="X140" s="1260">
        <f t="shared" si="32"/>
        <v>38000</v>
      </c>
      <c r="Y140" s="897">
        <f ca="1">'O5 Details by Class &amp; Accounts'!AD157</f>
        <v>13339.365545025841</v>
      </c>
      <c r="Z140" s="897">
        <f ca="1">'O5 Details by Class &amp; Accounts'!AE157</f>
        <v>22830.907154898836</v>
      </c>
      <c r="AA140" s="897">
        <f ca="1">'O5 Details by Class &amp; Accounts'!AF157</f>
        <v>1829.7273000753173</v>
      </c>
      <c r="AB140" s="897">
        <f ca="1">'O5 Details by Class &amp; Accounts'!AG157</f>
        <v>0</v>
      </c>
      <c r="AC140" s="897">
        <f ca="1">'O5 Details by Class &amp; Accounts'!AH157</f>
        <v>0</v>
      </c>
      <c r="AD140" s="897">
        <f ca="1">'O5 Details by Class &amp; Accounts'!AI157</f>
        <v>0</v>
      </c>
      <c r="AE140" s="897">
        <f ca="1">'O5 Details by Class &amp; Accounts'!AJ157</f>
        <v>0</v>
      </c>
      <c r="AF140" s="897">
        <f ca="1">'O5 Details by Class &amp; Accounts'!AK157</f>
        <v>0</v>
      </c>
      <c r="AG140" s="897">
        <f ca="1">'O5 Details by Class &amp; Accounts'!AL157</f>
        <v>0</v>
      </c>
      <c r="AH140" s="897">
        <f ca="1">'O5 Details by Class &amp; Accounts'!AM157</f>
        <v>0</v>
      </c>
      <c r="AI140" s="897">
        <f ca="1">'O5 Details by Class &amp; Accounts'!AN157</f>
        <v>0</v>
      </c>
      <c r="AJ140" s="897">
        <f ca="1">'O5 Details by Class &amp; Accounts'!AO157</f>
        <v>0</v>
      </c>
      <c r="AK140" s="897">
        <f ca="1">'O5 Details by Class &amp; Accounts'!AP157</f>
        <v>0</v>
      </c>
      <c r="AL140" s="897">
        <f ca="1">'O5 Details by Class &amp; Accounts'!AQ157</f>
        <v>0</v>
      </c>
      <c r="AM140" s="897">
        <f ca="1">'O5 Details by Class &amp; Accounts'!AR157</f>
        <v>0</v>
      </c>
      <c r="AN140" s="897">
        <f ca="1">'O5 Details by Class &amp; Accounts'!AS157</f>
        <v>0</v>
      </c>
      <c r="AO140" s="897">
        <f ca="1">'O5 Details by Class &amp; Accounts'!AT157</f>
        <v>0</v>
      </c>
      <c r="AP140" s="897">
        <f ca="1">'O5 Details by Class &amp; Accounts'!AU157</f>
        <v>0</v>
      </c>
      <c r="AQ140" s="897">
        <f ca="1">'O5 Details by Class &amp; Accounts'!AV157</f>
        <v>0</v>
      </c>
      <c r="AR140" s="897">
        <f ca="1">'O5 Details by Class &amp; Accounts'!AW157</f>
        <v>0</v>
      </c>
      <c r="AS140" s="1283"/>
      <c r="AV140" s="2102">
        <v>1860</v>
      </c>
    </row>
    <row r="141" spans="1:48" s="753" customFormat="1" ht="12.75">
      <c r="A141" s="1282">
        <v>5305</v>
      </c>
      <c r="B141" s="1250" t="s">
        <v>1267</v>
      </c>
      <c r="C141" s="1260">
        <f t="shared" si="31"/>
        <v>0</v>
      </c>
      <c r="D141" s="897">
        <f ca="1">'O5 Details by Class &amp; Accounts'!I158</f>
        <v>0</v>
      </c>
      <c r="E141" s="897">
        <f ca="1">'O5 Details by Class &amp; Accounts'!J158</f>
        <v>0</v>
      </c>
      <c r="F141" s="897">
        <f ca="1">'O5 Details by Class &amp; Accounts'!K158</f>
        <v>0</v>
      </c>
      <c r="G141" s="897">
        <f ca="1">'O5 Details by Class &amp; Accounts'!L158</f>
        <v>0</v>
      </c>
      <c r="H141" s="897">
        <f ca="1">'O5 Details by Class &amp; Accounts'!M158</f>
        <v>0</v>
      </c>
      <c r="I141" s="897">
        <f ca="1">'O5 Details by Class &amp; Accounts'!N158</f>
        <v>0</v>
      </c>
      <c r="J141" s="897">
        <f ca="1">'O5 Details by Class &amp; Accounts'!O158</f>
        <v>0</v>
      </c>
      <c r="K141" s="897">
        <f ca="1">'O5 Details by Class &amp; Accounts'!P158</f>
        <v>0</v>
      </c>
      <c r="L141" s="897">
        <f ca="1">'O5 Details by Class &amp; Accounts'!Q158</f>
        <v>0</v>
      </c>
      <c r="M141" s="897">
        <f ca="1">'O5 Details by Class &amp; Accounts'!R158</f>
        <v>0</v>
      </c>
      <c r="N141" s="897">
        <f ca="1">'O5 Details by Class &amp; Accounts'!S158</f>
        <v>0</v>
      </c>
      <c r="O141" s="897">
        <f ca="1">'O5 Details by Class &amp; Accounts'!T158</f>
        <v>0</v>
      </c>
      <c r="P141" s="897">
        <f ca="1">'O5 Details by Class &amp; Accounts'!U158</f>
        <v>0</v>
      </c>
      <c r="Q141" s="897">
        <f ca="1">'O5 Details by Class &amp; Accounts'!V158</f>
        <v>0</v>
      </c>
      <c r="R141" s="897">
        <f ca="1">'O5 Details by Class &amp; Accounts'!W158</f>
        <v>0</v>
      </c>
      <c r="S141" s="897">
        <f ca="1">'O5 Details by Class &amp; Accounts'!X158</f>
        <v>0</v>
      </c>
      <c r="T141" s="897">
        <f ca="1">'O5 Details by Class &amp; Accounts'!Y158</f>
        <v>0</v>
      </c>
      <c r="U141" s="897">
        <f ca="1">'O5 Details by Class &amp; Accounts'!Z158</f>
        <v>0</v>
      </c>
      <c r="V141" s="897">
        <f ca="1">'O5 Details by Class &amp; Accounts'!AA158</f>
        <v>0</v>
      </c>
      <c r="W141" s="897">
        <f ca="1">'O5 Details by Class &amp; Accounts'!AB158</f>
        <v>0</v>
      </c>
      <c r="X141" s="1260">
        <f t="shared" si="32"/>
        <v>0</v>
      </c>
      <c r="Y141" s="897">
        <f ca="1">'O5 Details by Class &amp; Accounts'!AD158</f>
        <v>0</v>
      </c>
      <c r="Z141" s="897">
        <f ca="1">'O5 Details by Class &amp; Accounts'!AE158</f>
        <v>0</v>
      </c>
      <c r="AA141" s="897">
        <f ca="1">'O5 Details by Class &amp; Accounts'!AF158</f>
        <v>0</v>
      </c>
      <c r="AB141" s="897">
        <f ca="1">'O5 Details by Class &amp; Accounts'!AG158</f>
        <v>0</v>
      </c>
      <c r="AC141" s="897">
        <f ca="1">'O5 Details by Class &amp; Accounts'!AH158</f>
        <v>0</v>
      </c>
      <c r="AD141" s="897">
        <f ca="1">'O5 Details by Class &amp; Accounts'!AI158</f>
        <v>0</v>
      </c>
      <c r="AE141" s="897">
        <f ca="1">'O5 Details by Class &amp; Accounts'!AJ158</f>
        <v>0</v>
      </c>
      <c r="AF141" s="897">
        <f ca="1">'O5 Details by Class &amp; Accounts'!AK158</f>
        <v>0</v>
      </c>
      <c r="AG141" s="897">
        <f ca="1">'O5 Details by Class &amp; Accounts'!AL158</f>
        <v>0</v>
      </c>
      <c r="AH141" s="897">
        <f ca="1">'O5 Details by Class &amp; Accounts'!AM158</f>
        <v>0</v>
      </c>
      <c r="AI141" s="897">
        <f ca="1">'O5 Details by Class &amp; Accounts'!AN158</f>
        <v>0</v>
      </c>
      <c r="AJ141" s="897">
        <f ca="1">'O5 Details by Class &amp; Accounts'!AO158</f>
        <v>0</v>
      </c>
      <c r="AK141" s="897">
        <f ca="1">'O5 Details by Class &amp; Accounts'!AP158</f>
        <v>0</v>
      </c>
      <c r="AL141" s="897">
        <f ca="1">'O5 Details by Class &amp; Accounts'!AQ158</f>
        <v>0</v>
      </c>
      <c r="AM141" s="897">
        <f ca="1">'O5 Details by Class &amp; Accounts'!AR158</f>
        <v>0</v>
      </c>
      <c r="AN141" s="897">
        <f ca="1">'O5 Details by Class &amp; Accounts'!AS158</f>
        <v>0</v>
      </c>
      <c r="AO141" s="897">
        <f ca="1">'O5 Details by Class &amp; Accounts'!AT158</f>
        <v>0</v>
      </c>
      <c r="AP141" s="897">
        <f ca="1">'O5 Details by Class &amp; Accounts'!AU158</f>
        <v>0</v>
      </c>
      <c r="AQ141" s="897">
        <f ca="1">'O5 Details by Class &amp; Accounts'!AV158</f>
        <v>0</v>
      </c>
      <c r="AR141" s="897">
        <f ca="1">'O5 Details by Class &amp; Accounts'!AW158</f>
        <v>0</v>
      </c>
      <c r="AS141" s="1283"/>
      <c r="AV141" s="2102" t="s">
        <v>891</v>
      </c>
    </row>
    <row r="142" spans="1:48" s="753" customFormat="1" ht="12.75">
      <c r="A142" s="1282">
        <v>5310</v>
      </c>
      <c r="B142" s="1250" t="s">
        <v>627</v>
      </c>
      <c r="C142" s="1260">
        <f t="shared" si="31"/>
        <v>0</v>
      </c>
      <c r="D142" s="897">
        <f ca="1">'O5 Details by Class &amp; Accounts'!I159</f>
        <v>0</v>
      </c>
      <c r="E142" s="897">
        <f ca="1">'O5 Details by Class &amp; Accounts'!J159</f>
        <v>0</v>
      </c>
      <c r="F142" s="897">
        <f ca="1">'O5 Details by Class &amp; Accounts'!K159</f>
        <v>0</v>
      </c>
      <c r="G142" s="897">
        <f ca="1">'O5 Details by Class &amp; Accounts'!L159</f>
        <v>0</v>
      </c>
      <c r="H142" s="897">
        <f ca="1">'O5 Details by Class &amp; Accounts'!M159</f>
        <v>0</v>
      </c>
      <c r="I142" s="897">
        <f ca="1">'O5 Details by Class &amp; Accounts'!N159</f>
        <v>0</v>
      </c>
      <c r="J142" s="897">
        <f ca="1">'O5 Details by Class &amp; Accounts'!O159</f>
        <v>0</v>
      </c>
      <c r="K142" s="897">
        <f ca="1">'O5 Details by Class &amp; Accounts'!P159</f>
        <v>0</v>
      </c>
      <c r="L142" s="897">
        <f ca="1">'O5 Details by Class &amp; Accounts'!Q159</f>
        <v>0</v>
      </c>
      <c r="M142" s="897">
        <f ca="1">'O5 Details by Class &amp; Accounts'!R159</f>
        <v>0</v>
      </c>
      <c r="N142" s="897">
        <f ca="1">'O5 Details by Class &amp; Accounts'!S159</f>
        <v>0</v>
      </c>
      <c r="O142" s="897">
        <f ca="1">'O5 Details by Class &amp; Accounts'!T159</f>
        <v>0</v>
      </c>
      <c r="P142" s="897">
        <f ca="1">'O5 Details by Class &amp; Accounts'!U159</f>
        <v>0</v>
      </c>
      <c r="Q142" s="897">
        <f ca="1">'O5 Details by Class &amp; Accounts'!V159</f>
        <v>0</v>
      </c>
      <c r="R142" s="897">
        <f ca="1">'O5 Details by Class &amp; Accounts'!W159</f>
        <v>0</v>
      </c>
      <c r="S142" s="897">
        <f ca="1">'O5 Details by Class &amp; Accounts'!X159</f>
        <v>0</v>
      </c>
      <c r="T142" s="897">
        <f ca="1">'O5 Details by Class &amp; Accounts'!Y159</f>
        <v>0</v>
      </c>
      <c r="U142" s="897">
        <f ca="1">'O5 Details by Class &amp; Accounts'!Z159</f>
        <v>0</v>
      </c>
      <c r="V142" s="897">
        <f ca="1">'O5 Details by Class &amp; Accounts'!AA159</f>
        <v>0</v>
      </c>
      <c r="W142" s="897">
        <f ca="1">'O5 Details by Class &amp; Accounts'!AB159</f>
        <v>0</v>
      </c>
      <c r="X142" s="1260">
        <f t="shared" si="32"/>
        <v>302794.00000000006</v>
      </c>
      <c r="Y142" s="897">
        <f ca="1">'O5 Details by Class &amp; Accounts'!AD159</f>
        <v>232197.08889590731</v>
      </c>
      <c r="Z142" s="897">
        <f ca="1">'O5 Details by Class &amp; Accounts'!AE159</f>
        <v>52300.584115561454</v>
      </c>
      <c r="AA142" s="897">
        <f ca="1">'O5 Details by Class &amp; Accounts'!AF159</f>
        <v>18296.326988531251</v>
      </c>
      <c r="AB142" s="897">
        <f ca="1">'O5 Details by Class &amp; Accounts'!AG159</f>
        <v>0</v>
      </c>
      <c r="AC142" s="897">
        <f ca="1">'O5 Details by Class &amp; Accounts'!AH159</f>
        <v>0</v>
      </c>
      <c r="AD142" s="897">
        <f ca="1">'O5 Details by Class &amp; Accounts'!AI159</f>
        <v>0</v>
      </c>
      <c r="AE142" s="897">
        <f ca="1">'O5 Details by Class &amp; Accounts'!AJ159</f>
        <v>0</v>
      </c>
      <c r="AF142" s="897">
        <f ca="1">'O5 Details by Class &amp; Accounts'!AK159</f>
        <v>0</v>
      </c>
      <c r="AG142" s="897">
        <f ca="1">'O5 Details by Class &amp; Accounts'!AL159</f>
        <v>0</v>
      </c>
      <c r="AH142" s="897">
        <f ca="1">'O5 Details by Class &amp; Accounts'!AM159</f>
        <v>0</v>
      </c>
      <c r="AI142" s="897">
        <f ca="1">'O5 Details by Class &amp; Accounts'!AN159</f>
        <v>0</v>
      </c>
      <c r="AJ142" s="897">
        <f ca="1">'O5 Details by Class &amp; Accounts'!AO159</f>
        <v>0</v>
      </c>
      <c r="AK142" s="897">
        <f ca="1">'O5 Details by Class &amp; Accounts'!AP159</f>
        <v>0</v>
      </c>
      <c r="AL142" s="897">
        <f ca="1">'O5 Details by Class &amp; Accounts'!AQ159</f>
        <v>0</v>
      </c>
      <c r="AM142" s="897">
        <f ca="1">'O5 Details by Class &amp; Accounts'!AR159</f>
        <v>0</v>
      </c>
      <c r="AN142" s="897">
        <f ca="1">'O5 Details by Class &amp; Accounts'!AS159</f>
        <v>0</v>
      </c>
      <c r="AO142" s="897">
        <f ca="1">'O5 Details by Class &amp; Accounts'!AT159</f>
        <v>0</v>
      </c>
      <c r="AP142" s="897">
        <f ca="1">'O5 Details by Class &amp; Accounts'!AU159</f>
        <v>0</v>
      </c>
      <c r="AQ142" s="897">
        <f ca="1">'O5 Details by Class &amp; Accounts'!AV159</f>
        <v>0</v>
      </c>
      <c r="AR142" s="897">
        <f ca="1">'O5 Details by Class &amp; Accounts'!AW159</f>
        <v>0</v>
      </c>
      <c r="AS142" s="1283"/>
      <c r="AV142" s="2102" t="s">
        <v>88</v>
      </c>
    </row>
    <row r="143" spans="1:48" s="753" customFormat="1" ht="12.75">
      <c r="A143" s="1282">
        <v>5315</v>
      </c>
      <c r="B143" s="1250" t="s">
        <v>731</v>
      </c>
      <c r="C143" s="1260">
        <f t="shared" si="31"/>
        <v>0</v>
      </c>
      <c r="D143" s="897">
        <f ca="1">'O5 Details by Class &amp; Accounts'!I160</f>
        <v>0</v>
      </c>
      <c r="E143" s="897">
        <f ca="1">'O5 Details by Class &amp; Accounts'!J160</f>
        <v>0</v>
      </c>
      <c r="F143" s="897">
        <f ca="1">'O5 Details by Class &amp; Accounts'!K160</f>
        <v>0</v>
      </c>
      <c r="G143" s="897">
        <f ca="1">'O5 Details by Class &amp; Accounts'!L160</f>
        <v>0</v>
      </c>
      <c r="H143" s="897">
        <f ca="1">'O5 Details by Class &amp; Accounts'!M160</f>
        <v>0</v>
      </c>
      <c r="I143" s="897">
        <f ca="1">'O5 Details by Class &amp; Accounts'!N160</f>
        <v>0</v>
      </c>
      <c r="J143" s="897">
        <f ca="1">'O5 Details by Class &amp; Accounts'!O160</f>
        <v>0</v>
      </c>
      <c r="K143" s="897">
        <f ca="1">'O5 Details by Class &amp; Accounts'!P160</f>
        <v>0</v>
      </c>
      <c r="L143" s="897">
        <f ca="1">'O5 Details by Class &amp; Accounts'!Q160</f>
        <v>0</v>
      </c>
      <c r="M143" s="897">
        <f ca="1">'O5 Details by Class &amp; Accounts'!R160</f>
        <v>0</v>
      </c>
      <c r="N143" s="897">
        <f ca="1">'O5 Details by Class &amp; Accounts'!S160</f>
        <v>0</v>
      </c>
      <c r="O143" s="897">
        <f ca="1">'O5 Details by Class &amp; Accounts'!T160</f>
        <v>0</v>
      </c>
      <c r="P143" s="897">
        <f ca="1">'O5 Details by Class &amp; Accounts'!U160</f>
        <v>0</v>
      </c>
      <c r="Q143" s="897">
        <f ca="1">'O5 Details by Class &amp; Accounts'!V160</f>
        <v>0</v>
      </c>
      <c r="R143" s="897">
        <f ca="1">'O5 Details by Class &amp; Accounts'!W160</f>
        <v>0</v>
      </c>
      <c r="S143" s="897">
        <f ca="1">'O5 Details by Class &amp; Accounts'!X160</f>
        <v>0</v>
      </c>
      <c r="T143" s="897">
        <f ca="1">'O5 Details by Class &amp; Accounts'!Y160</f>
        <v>0</v>
      </c>
      <c r="U143" s="897">
        <f ca="1">'O5 Details by Class &amp; Accounts'!Z160</f>
        <v>0</v>
      </c>
      <c r="V143" s="897">
        <f ca="1">'O5 Details by Class &amp; Accounts'!AA160</f>
        <v>0</v>
      </c>
      <c r="W143" s="897">
        <f ca="1">'O5 Details by Class &amp; Accounts'!AB160</f>
        <v>0</v>
      </c>
      <c r="X143" s="1260">
        <f t="shared" si="32"/>
        <v>504647.42273173924</v>
      </c>
      <c r="Y143" s="897">
        <f ca="1">'O5 Details by Class &amp; Accounts'!AD160</f>
        <v>378336.34156567312</v>
      </c>
      <c r="Z143" s="897">
        <f ca="1">'O5 Details by Class &amp; Accounts'!AE160</f>
        <v>89866.902063544054</v>
      </c>
      <c r="AA143" s="897">
        <f ca="1">'O5 Details by Class &amp; Accounts'!AF160</f>
        <v>36444.17910252211</v>
      </c>
      <c r="AB143" s="897">
        <f ca="1">'O5 Details by Class &amp; Accounts'!AG160</f>
        <v>0</v>
      </c>
      <c r="AC143" s="897">
        <f ca="1">'O5 Details by Class &amp; Accounts'!AH160</f>
        <v>0</v>
      </c>
      <c r="AD143" s="897">
        <f ca="1">'O5 Details by Class &amp; Accounts'!AI160</f>
        <v>0</v>
      </c>
      <c r="AE143" s="897">
        <f ca="1">'O5 Details by Class &amp; Accounts'!AJ160</f>
        <v>165.80609236816244</v>
      </c>
      <c r="AF143" s="897">
        <f ca="1">'O5 Details by Class &amp; Accounts'!AK160</f>
        <v>895.35289878807725</v>
      </c>
      <c r="AG143" s="897">
        <f ca="1">'O5 Details by Class &amp; Accounts'!AL160</f>
        <v>497.41827710448734</v>
      </c>
      <c r="AH143" s="897">
        <f ca="1">'O5 Details by Class &amp; Accounts'!AM160</f>
        <v>0</v>
      </c>
      <c r="AI143" s="897">
        <f ca="1">'O5 Details by Class &amp; Accounts'!AN160</f>
        <v>0</v>
      </c>
      <c r="AJ143" s="897">
        <f ca="1">'O5 Details by Class &amp; Accounts'!AO160</f>
        <v>0</v>
      </c>
      <c r="AK143" s="897">
        <f ca="1">'O5 Details by Class &amp; Accounts'!AP160</f>
        <v>0</v>
      </c>
      <c r="AL143" s="897">
        <f ca="1">'O5 Details by Class &amp; Accounts'!AQ160</f>
        <v>0</v>
      </c>
      <c r="AM143" s="897">
        <f ca="1">'O5 Details by Class &amp; Accounts'!AR160</f>
        <v>0</v>
      </c>
      <c r="AN143" s="897">
        <f ca="1">'O5 Details by Class &amp; Accounts'!AS160</f>
        <v>0</v>
      </c>
      <c r="AO143" s="897">
        <f ca="1">'O5 Details by Class &amp; Accounts'!AT160</f>
        <v>0</v>
      </c>
      <c r="AP143" s="897">
        <f ca="1">'O5 Details by Class &amp; Accounts'!AU160</f>
        <v>0</v>
      </c>
      <c r="AQ143" s="897">
        <f ca="1">'O5 Details by Class &amp; Accounts'!AV160</f>
        <v>0</v>
      </c>
      <c r="AR143" s="897">
        <f ca="1">'O5 Details by Class &amp; Accounts'!AW160</f>
        <v>0</v>
      </c>
      <c r="AS143" s="1283"/>
      <c r="AV143" s="2102" t="s">
        <v>891</v>
      </c>
    </row>
    <row r="144" spans="1:48" s="753" customFormat="1" ht="12.75">
      <c r="A144" s="1282">
        <v>5320</v>
      </c>
      <c r="B144" s="1250" t="s">
        <v>732</v>
      </c>
      <c r="C144" s="1260">
        <f t="shared" si="31"/>
        <v>0</v>
      </c>
      <c r="D144" s="897">
        <f ca="1">'O5 Details by Class &amp; Accounts'!I161</f>
        <v>0</v>
      </c>
      <c r="E144" s="897">
        <f ca="1">'O5 Details by Class &amp; Accounts'!J161</f>
        <v>0</v>
      </c>
      <c r="F144" s="897">
        <f ca="1">'O5 Details by Class &amp; Accounts'!K161</f>
        <v>0</v>
      </c>
      <c r="G144" s="897">
        <f ca="1">'O5 Details by Class &amp; Accounts'!L161</f>
        <v>0</v>
      </c>
      <c r="H144" s="897">
        <f ca="1">'O5 Details by Class &amp; Accounts'!M161</f>
        <v>0</v>
      </c>
      <c r="I144" s="897">
        <f ca="1">'O5 Details by Class &amp; Accounts'!N161</f>
        <v>0</v>
      </c>
      <c r="J144" s="897">
        <f ca="1">'O5 Details by Class &amp; Accounts'!O161</f>
        <v>0</v>
      </c>
      <c r="K144" s="897">
        <f ca="1">'O5 Details by Class &amp; Accounts'!P161</f>
        <v>0</v>
      </c>
      <c r="L144" s="897">
        <f ca="1">'O5 Details by Class &amp; Accounts'!Q161</f>
        <v>0</v>
      </c>
      <c r="M144" s="897">
        <f ca="1">'O5 Details by Class &amp; Accounts'!R161</f>
        <v>0</v>
      </c>
      <c r="N144" s="897">
        <f ca="1">'O5 Details by Class &amp; Accounts'!S161</f>
        <v>0</v>
      </c>
      <c r="O144" s="897">
        <f ca="1">'O5 Details by Class &amp; Accounts'!T161</f>
        <v>0</v>
      </c>
      <c r="P144" s="897">
        <f ca="1">'O5 Details by Class &amp; Accounts'!U161</f>
        <v>0</v>
      </c>
      <c r="Q144" s="897">
        <f ca="1">'O5 Details by Class &amp; Accounts'!V161</f>
        <v>0</v>
      </c>
      <c r="R144" s="897">
        <f ca="1">'O5 Details by Class &amp; Accounts'!W161</f>
        <v>0</v>
      </c>
      <c r="S144" s="897">
        <f ca="1">'O5 Details by Class &amp; Accounts'!X161</f>
        <v>0</v>
      </c>
      <c r="T144" s="897">
        <f ca="1">'O5 Details by Class &amp; Accounts'!Y161</f>
        <v>0</v>
      </c>
      <c r="U144" s="897">
        <f ca="1">'O5 Details by Class &amp; Accounts'!Z161</f>
        <v>0</v>
      </c>
      <c r="V144" s="897">
        <f ca="1">'O5 Details by Class &amp; Accounts'!AA161</f>
        <v>0</v>
      </c>
      <c r="W144" s="897">
        <f ca="1">'O5 Details by Class &amp; Accounts'!AB161</f>
        <v>0</v>
      </c>
      <c r="X144" s="1260">
        <f t="shared" si="32"/>
        <v>49846.053062561419</v>
      </c>
      <c r="Y144" s="897">
        <f ca="1">'O5 Details by Class &amp; Accounts'!AD161</f>
        <v>37369.800196528005</v>
      </c>
      <c r="Z144" s="897">
        <f ca="1">'O5 Details by Class &amp; Accounts'!AE161</f>
        <v>8876.5149033737307</v>
      </c>
      <c r="AA144" s="897">
        <f ca="1">'O5 Details by Class &amp; Accounts'!AF161</f>
        <v>3599.7379626596789</v>
      </c>
      <c r="AB144" s="897">
        <f ca="1">'O5 Details by Class &amp; Accounts'!AG161</f>
        <v>0</v>
      </c>
      <c r="AC144" s="897">
        <f ca="1">'O5 Details by Class &amp; Accounts'!AH161</f>
        <v>0</v>
      </c>
      <c r="AD144" s="897">
        <f ca="1">'O5 Details by Class &amp; Accounts'!AI161</f>
        <v>0</v>
      </c>
      <c r="AE144" s="897">
        <f ca="1">'O5 Details by Class &amp; Accounts'!AJ161</f>
        <v>16.377333770062233</v>
      </c>
      <c r="AF144" s="897">
        <f ca="1">'O5 Details by Class &amp; Accounts'!AK161</f>
        <v>88.437602358336065</v>
      </c>
      <c r="AG144" s="897">
        <f ca="1">'O5 Details by Class &amp; Accounts'!AL161</f>
        <v>49.132001310186695</v>
      </c>
      <c r="AH144" s="897">
        <f ca="1">'O5 Details by Class &amp; Accounts'!AM161</f>
        <v>0</v>
      </c>
      <c r="AI144" s="897">
        <f ca="1">'O5 Details by Class &amp; Accounts'!AN161</f>
        <v>0</v>
      </c>
      <c r="AJ144" s="897">
        <f ca="1">'O5 Details by Class &amp; Accounts'!AO161</f>
        <v>0</v>
      </c>
      <c r="AK144" s="897">
        <f ca="1">'O5 Details by Class &amp; Accounts'!AP161</f>
        <v>0</v>
      </c>
      <c r="AL144" s="897">
        <f ca="1">'O5 Details by Class &amp; Accounts'!AQ161</f>
        <v>0</v>
      </c>
      <c r="AM144" s="897">
        <f ca="1">'O5 Details by Class &amp; Accounts'!AR161</f>
        <v>0</v>
      </c>
      <c r="AN144" s="897">
        <f ca="1">'O5 Details by Class &amp; Accounts'!AS161</f>
        <v>0</v>
      </c>
      <c r="AO144" s="897">
        <f ca="1">'O5 Details by Class &amp; Accounts'!AT161</f>
        <v>0</v>
      </c>
      <c r="AP144" s="897">
        <f ca="1">'O5 Details by Class &amp; Accounts'!AU161</f>
        <v>0</v>
      </c>
      <c r="AQ144" s="897">
        <f ca="1">'O5 Details by Class &amp; Accounts'!AV161</f>
        <v>0</v>
      </c>
      <c r="AR144" s="897">
        <f ca="1">'O5 Details by Class &amp; Accounts'!AW161</f>
        <v>0</v>
      </c>
      <c r="AS144" s="1283"/>
      <c r="AV144" s="2102" t="s">
        <v>891</v>
      </c>
    </row>
    <row r="145" spans="1:48" s="753" customFormat="1" ht="12.75">
      <c r="A145" s="1282">
        <v>5325</v>
      </c>
      <c r="B145" s="1250" t="s">
        <v>733</v>
      </c>
      <c r="C145" s="1260">
        <f t="shared" si="31"/>
        <v>0</v>
      </c>
      <c r="D145" s="897">
        <f ca="1">'O5 Details by Class &amp; Accounts'!I162</f>
        <v>0</v>
      </c>
      <c r="E145" s="897">
        <f ca="1">'O5 Details by Class &amp; Accounts'!J162</f>
        <v>0</v>
      </c>
      <c r="F145" s="897">
        <f ca="1">'O5 Details by Class &amp; Accounts'!K162</f>
        <v>0</v>
      </c>
      <c r="G145" s="897">
        <f ca="1">'O5 Details by Class &amp; Accounts'!L162</f>
        <v>0</v>
      </c>
      <c r="H145" s="897">
        <f ca="1">'O5 Details by Class &amp; Accounts'!M162</f>
        <v>0</v>
      </c>
      <c r="I145" s="897">
        <f ca="1">'O5 Details by Class &amp; Accounts'!N162</f>
        <v>0</v>
      </c>
      <c r="J145" s="897">
        <f ca="1">'O5 Details by Class &amp; Accounts'!O162</f>
        <v>0</v>
      </c>
      <c r="K145" s="897">
        <f ca="1">'O5 Details by Class &amp; Accounts'!P162</f>
        <v>0</v>
      </c>
      <c r="L145" s="897">
        <f ca="1">'O5 Details by Class &amp; Accounts'!Q162</f>
        <v>0</v>
      </c>
      <c r="M145" s="897">
        <f ca="1">'O5 Details by Class &amp; Accounts'!R162</f>
        <v>0</v>
      </c>
      <c r="N145" s="897">
        <f ca="1">'O5 Details by Class &amp; Accounts'!S162</f>
        <v>0</v>
      </c>
      <c r="O145" s="897">
        <f ca="1">'O5 Details by Class &amp; Accounts'!T162</f>
        <v>0</v>
      </c>
      <c r="P145" s="897">
        <f ca="1">'O5 Details by Class &amp; Accounts'!U162</f>
        <v>0</v>
      </c>
      <c r="Q145" s="897">
        <f ca="1">'O5 Details by Class &amp; Accounts'!V162</f>
        <v>0</v>
      </c>
      <c r="R145" s="897">
        <f ca="1">'O5 Details by Class &amp; Accounts'!W162</f>
        <v>0</v>
      </c>
      <c r="S145" s="897">
        <f ca="1">'O5 Details by Class &amp; Accounts'!X162</f>
        <v>0</v>
      </c>
      <c r="T145" s="897">
        <f ca="1">'O5 Details by Class &amp; Accounts'!Y162</f>
        <v>0</v>
      </c>
      <c r="U145" s="897">
        <f ca="1">'O5 Details by Class &amp; Accounts'!Z162</f>
        <v>0</v>
      </c>
      <c r="V145" s="897">
        <f ca="1">'O5 Details by Class &amp; Accounts'!AA162</f>
        <v>0</v>
      </c>
      <c r="W145" s="897">
        <f ca="1">'O5 Details by Class &amp; Accounts'!AB162</f>
        <v>0</v>
      </c>
      <c r="X145" s="1260">
        <f t="shared" si="32"/>
        <v>0</v>
      </c>
      <c r="Y145" s="897">
        <f ca="1">'O5 Details by Class &amp; Accounts'!AD162</f>
        <v>0</v>
      </c>
      <c r="Z145" s="897">
        <f ca="1">'O5 Details by Class &amp; Accounts'!AE162</f>
        <v>0</v>
      </c>
      <c r="AA145" s="897">
        <f ca="1">'O5 Details by Class &amp; Accounts'!AF162</f>
        <v>0</v>
      </c>
      <c r="AB145" s="897">
        <f ca="1">'O5 Details by Class &amp; Accounts'!AG162</f>
        <v>0</v>
      </c>
      <c r="AC145" s="897">
        <f ca="1">'O5 Details by Class &amp; Accounts'!AH162</f>
        <v>0</v>
      </c>
      <c r="AD145" s="897">
        <f ca="1">'O5 Details by Class &amp; Accounts'!AI162</f>
        <v>0</v>
      </c>
      <c r="AE145" s="897">
        <f ca="1">'O5 Details by Class &amp; Accounts'!AJ162</f>
        <v>0</v>
      </c>
      <c r="AF145" s="897">
        <f ca="1">'O5 Details by Class &amp; Accounts'!AK162</f>
        <v>0</v>
      </c>
      <c r="AG145" s="897">
        <f ca="1">'O5 Details by Class &amp; Accounts'!AL162</f>
        <v>0</v>
      </c>
      <c r="AH145" s="897">
        <f ca="1">'O5 Details by Class &amp; Accounts'!AM162</f>
        <v>0</v>
      </c>
      <c r="AI145" s="897">
        <f ca="1">'O5 Details by Class &amp; Accounts'!AN162</f>
        <v>0</v>
      </c>
      <c r="AJ145" s="897">
        <f ca="1">'O5 Details by Class &amp; Accounts'!AO162</f>
        <v>0</v>
      </c>
      <c r="AK145" s="897">
        <f ca="1">'O5 Details by Class &amp; Accounts'!AP162</f>
        <v>0</v>
      </c>
      <c r="AL145" s="897">
        <f ca="1">'O5 Details by Class &amp; Accounts'!AQ162</f>
        <v>0</v>
      </c>
      <c r="AM145" s="897">
        <f ca="1">'O5 Details by Class &amp; Accounts'!AR162</f>
        <v>0</v>
      </c>
      <c r="AN145" s="897">
        <f ca="1">'O5 Details by Class &amp; Accounts'!AS162</f>
        <v>0</v>
      </c>
      <c r="AO145" s="897">
        <f ca="1">'O5 Details by Class &amp; Accounts'!AT162</f>
        <v>0</v>
      </c>
      <c r="AP145" s="897">
        <f ca="1">'O5 Details by Class &amp; Accounts'!AU162</f>
        <v>0</v>
      </c>
      <c r="AQ145" s="897">
        <f ca="1">'O5 Details by Class &amp; Accounts'!AV162</f>
        <v>0</v>
      </c>
      <c r="AR145" s="897">
        <f ca="1">'O5 Details by Class &amp; Accounts'!AW162</f>
        <v>0</v>
      </c>
      <c r="AS145" s="1283"/>
      <c r="AV145" s="2102" t="s">
        <v>891</v>
      </c>
    </row>
    <row r="146" spans="1:48" s="753" customFormat="1" ht="12.75">
      <c r="A146" s="1282">
        <v>5330</v>
      </c>
      <c r="B146" s="1250" t="s">
        <v>734</v>
      </c>
      <c r="C146" s="1260">
        <f t="shared" si="31"/>
        <v>0</v>
      </c>
      <c r="D146" s="897">
        <f ca="1">'O5 Details by Class &amp; Accounts'!I163</f>
        <v>0</v>
      </c>
      <c r="E146" s="897">
        <f ca="1">'O5 Details by Class &amp; Accounts'!J163</f>
        <v>0</v>
      </c>
      <c r="F146" s="897">
        <f ca="1">'O5 Details by Class &amp; Accounts'!K163</f>
        <v>0</v>
      </c>
      <c r="G146" s="897">
        <f ca="1">'O5 Details by Class &amp; Accounts'!L163</f>
        <v>0</v>
      </c>
      <c r="H146" s="897">
        <f ca="1">'O5 Details by Class &amp; Accounts'!M163</f>
        <v>0</v>
      </c>
      <c r="I146" s="897">
        <f ca="1">'O5 Details by Class &amp; Accounts'!N163</f>
        <v>0</v>
      </c>
      <c r="J146" s="897">
        <f ca="1">'O5 Details by Class &amp; Accounts'!O163</f>
        <v>0</v>
      </c>
      <c r="K146" s="897">
        <f ca="1">'O5 Details by Class &amp; Accounts'!P163</f>
        <v>0</v>
      </c>
      <c r="L146" s="897">
        <f ca="1">'O5 Details by Class &amp; Accounts'!Q163</f>
        <v>0</v>
      </c>
      <c r="M146" s="897">
        <f ca="1">'O5 Details by Class &amp; Accounts'!R163</f>
        <v>0</v>
      </c>
      <c r="N146" s="897">
        <f ca="1">'O5 Details by Class &amp; Accounts'!S163</f>
        <v>0</v>
      </c>
      <c r="O146" s="897">
        <f ca="1">'O5 Details by Class &amp; Accounts'!T163</f>
        <v>0</v>
      </c>
      <c r="P146" s="897">
        <f ca="1">'O5 Details by Class &amp; Accounts'!U163</f>
        <v>0</v>
      </c>
      <c r="Q146" s="897">
        <f ca="1">'O5 Details by Class &amp; Accounts'!V163</f>
        <v>0</v>
      </c>
      <c r="R146" s="897">
        <f ca="1">'O5 Details by Class &amp; Accounts'!W163</f>
        <v>0</v>
      </c>
      <c r="S146" s="897">
        <f ca="1">'O5 Details by Class &amp; Accounts'!X163</f>
        <v>0</v>
      </c>
      <c r="T146" s="897">
        <f ca="1">'O5 Details by Class &amp; Accounts'!Y163</f>
        <v>0</v>
      </c>
      <c r="U146" s="897">
        <f ca="1">'O5 Details by Class &amp; Accounts'!Z163</f>
        <v>0</v>
      </c>
      <c r="V146" s="897">
        <f ca="1">'O5 Details by Class &amp; Accounts'!AA163</f>
        <v>0</v>
      </c>
      <c r="W146" s="897">
        <f ca="1">'O5 Details by Class &amp; Accounts'!AB163</f>
        <v>0</v>
      </c>
      <c r="X146" s="1260">
        <f t="shared" si="32"/>
        <v>21932.263347527023</v>
      </c>
      <c r="Y146" s="897">
        <f ca="1">'O5 Details by Class &amp; Accounts'!AD163</f>
        <v>16442.712086472322</v>
      </c>
      <c r="Z146" s="897">
        <f ca="1">'O5 Details by Class &amp; Accounts'!AE163</f>
        <v>3905.6665574844415</v>
      </c>
      <c r="AA146" s="897">
        <f ca="1">'O5 Details by Class &amp; Accounts'!AF163</f>
        <v>1583.8847035702588</v>
      </c>
      <c r="AB146" s="897">
        <f ca="1">'O5 Details by Class &amp; Accounts'!AG163</f>
        <v>0</v>
      </c>
      <c r="AC146" s="897">
        <f ca="1">'O5 Details by Class &amp; Accounts'!AH163</f>
        <v>0</v>
      </c>
      <c r="AD146" s="897">
        <f ca="1">'O5 Details by Class &amp; Accounts'!AI163</f>
        <v>0</v>
      </c>
      <c r="AE146" s="897">
        <f ca="1">'O5 Details by Class &amp; Accounts'!AJ163</f>
        <v>7.2060268588273821</v>
      </c>
      <c r="AF146" s="897">
        <f ca="1">'O5 Details by Class &amp; Accounts'!AK163</f>
        <v>38.912545037667869</v>
      </c>
      <c r="AG146" s="897">
        <f ca="1">'O5 Details by Class &amp; Accounts'!AL163</f>
        <v>21.618080576482146</v>
      </c>
      <c r="AH146" s="897">
        <f ca="1">'O5 Details by Class &amp; Accounts'!AM163</f>
        <v>0</v>
      </c>
      <c r="AI146" s="897">
        <f ca="1">'O5 Details by Class &amp; Accounts'!AN163</f>
        <v>0</v>
      </c>
      <c r="AJ146" s="897">
        <f ca="1">'O5 Details by Class &amp; Accounts'!AO163</f>
        <v>0</v>
      </c>
      <c r="AK146" s="897">
        <f ca="1">'O5 Details by Class &amp; Accounts'!AP163</f>
        <v>0</v>
      </c>
      <c r="AL146" s="897">
        <f ca="1">'O5 Details by Class &amp; Accounts'!AQ163</f>
        <v>0</v>
      </c>
      <c r="AM146" s="897">
        <f ca="1">'O5 Details by Class &amp; Accounts'!AR163</f>
        <v>0</v>
      </c>
      <c r="AN146" s="897">
        <f ca="1">'O5 Details by Class &amp; Accounts'!AS163</f>
        <v>0</v>
      </c>
      <c r="AO146" s="897">
        <f ca="1">'O5 Details by Class &amp; Accounts'!AT163</f>
        <v>0</v>
      </c>
      <c r="AP146" s="897">
        <f ca="1">'O5 Details by Class &amp; Accounts'!AU163</f>
        <v>0</v>
      </c>
      <c r="AQ146" s="897">
        <f ca="1">'O5 Details by Class &amp; Accounts'!AV163</f>
        <v>0</v>
      </c>
      <c r="AR146" s="897">
        <f ca="1">'O5 Details by Class &amp; Accounts'!AW163</f>
        <v>0</v>
      </c>
      <c r="AS146" s="1283"/>
      <c r="AV146" s="2102" t="s">
        <v>891</v>
      </c>
    </row>
    <row r="147" spans="1:48" s="753" customFormat="1" ht="12.75">
      <c r="A147" s="1282">
        <v>5335</v>
      </c>
      <c r="B147" s="1250" t="s">
        <v>735</v>
      </c>
      <c r="C147" s="1260">
        <f t="shared" si="31"/>
        <v>0</v>
      </c>
      <c r="D147" s="897">
        <f ca="1">'O5 Details by Class &amp; Accounts'!I164</f>
        <v>0</v>
      </c>
      <c r="E147" s="897">
        <f ca="1">'O5 Details by Class &amp; Accounts'!J164</f>
        <v>0</v>
      </c>
      <c r="F147" s="897">
        <f ca="1">'O5 Details by Class &amp; Accounts'!K164</f>
        <v>0</v>
      </c>
      <c r="G147" s="897">
        <f ca="1">'O5 Details by Class &amp; Accounts'!L164</f>
        <v>0</v>
      </c>
      <c r="H147" s="897">
        <f ca="1">'O5 Details by Class &amp; Accounts'!M164</f>
        <v>0</v>
      </c>
      <c r="I147" s="897">
        <f ca="1">'O5 Details by Class &amp; Accounts'!N164</f>
        <v>0</v>
      </c>
      <c r="J147" s="897">
        <f ca="1">'O5 Details by Class &amp; Accounts'!O164</f>
        <v>0</v>
      </c>
      <c r="K147" s="897">
        <f ca="1">'O5 Details by Class &amp; Accounts'!P164</f>
        <v>0</v>
      </c>
      <c r="L147" s="897">
        <f ca="1">'O5 Details by Class &amp; Accounts'!Q164</f>
        <v>0</v>
      </c>
      <c r="M147" s="897">
        <f ca="1">'O5 Details by Class &amp; Accounts'!R164</f>
        <v>0</v>
      </c>
      <c r="N147" s="897">
        <f ca="1">'O5 Details by Class &amp; Accounts'!S164</f>
        <v>0</v>
      </c>
      <c r="O147" s="897">
        <f ca="1">'O5 Details by Class &amp; Accounts'!T164</f>
        <v>0</v>
      </c>
      <c r="P147" s="897">
        <f ca="1">'O5 Details by Class &amp; Accounts'!U164</f>
        <v>0</v>
      </c>
      <c r="Q147" s="897">
        <f ca="1">'O5 Details by Class &amp; Accounts'!V164</f>
        <v>0</v>
      </c>
      <c r="R147" s="897">
        <f ca="1">'O5 Details by Class &amp; Accounts'!W164</f>
        <v>0</v>
      </c>
      <c r="S147" s="897">
        <f ca="1">'O5 Details by Class &amp; Accounts'!X164</f>
        <v>0</v>
      </c>
      <c r="T147" s="897">
        <f ca="1">'O5 Details by Class &amp; Accounts'!Y164</f>
        <v>0</v>
      </c>
      <c r="U147" s="897">
        <f ca="1">'O5 Details by Class &amp; Accounts'!Z164</f>
        <v>0</v>
      </c>
      <c r="V147" s="897">
        <f ca="1">'O5 Details by Class &amp; Accounts'!AA164</f>
        <v>0</v>
      </c>
      <c r="W147" s="897">
        <f ca="1">'O5 Details by Class &amp; Accounts'!AB164</f>
        <v>0</v>
      </c>
      <c r="X147" s="1260">
        <f t="shared" si="32"/>
        <v>159999.99999999997</v>
      </c>
      <c r="Y147" s="897">
        <f ca="1">'O5 Details by Class &amp; Accounts'!AD164</f>
        <v>100962.9059369633</v>
      </c>
      <c r="Z147" s="897">
        <f ca="1">'O5 Details by Class &amp; Accounts'!AE164</f>
        <v>13848.207249354278</v>
      </c>
      <c r="AA147" s="897">
        <f ca="1">'O5 Details by Class &amp; Accounts'!AF164</f>
        <v>45188.886813682388</v>
      </c>
      <c r="AB147" s="897">
        <f ca="1">'O5 Details by Class &amp; Accounts'!AG164</f>
        <v>0</v>
      </c>
      <c r="AC147" s="897">
        <f ca="1">'O5 Details by Class &amp; Accounts'!AH164</f>
        <v>0</v>
      </c>
      <c r="AD147" s="897">
        <f ca="1">'O5 Details by Class &amp; Accounts'!AI164</f>
        <v>0</v>
      </c>
      <c r="AE147" s="897">
        <f ca="1">'O5 Details by Class &amp; Accounts'!AJ164</f>
        <v>0</v>
      </c>
      <c r="AF147" s="897">
        <f ca="1">'O5 Details by Class &amp; Accounts'!AK164</f>
        <v>0</v>
      </c>
      <c r="AG147" s="897">
        <f ca="1">'O5 Details by Class &amp; Accounts'!AL164</f>
        <v>0</v>
      </c>
      <c r="AH147" s="897">
        <f ca="1">'O5 Details by Class &amp; Accounts'!AM164</f>
        <v>0</v>
      </c>
      <c r="AI147" s="897">
        <f ca="1">'O5 Details by Class &amp; Accounts'!AN164</f>
        <v>0</v>
      </c>
      <c r="AJ147" s="897">
        <f ca="1">'O5 Details by Class &amp; Accounts'!AO164</f>
        <v>0</v>
      </c>
      <c r="AK147" s="897">
        <f ca="1">'O5 Details by Class &amp; Accounts'!AP164</f>
        <v>0</v>
      </c>
      <c r="AL147" s="897">
        <f ca="1">'O5 Details by Class &amp; Accounts'!AQ164</f>
        <v>0</v>
      </c>
      <c r="AM147" s="897">
        <f ca="1">'O5 Details by Class &amp; Accounts'!AR164</f>
        <v>0</v>
      </c>
      <c r="AN147" s="897">
        <f ca="1">'O5 Details by Class &amp; Accounts'!AS164</f>
        <v>0</v>
      </c>
      <c r="AO147" s="897">
        <f ca="1">'O5 Details by Class &amp; Accounts'!AT164</f>
        <v>0</v>
      </c>
      <c r="AP147" s="897">
        <f ca="1">'O5 Details by Class &amp; Accounts'!AU164</f>
        <v>0</v>
      </c>
      <c r="AQ147" s="897">
        <f ca="1">'O5 Details by Class &amp; Accounts'!AV164</f>
        <v>0</v>
      </c>
      <c r="AR147" s="897">
        <f ca="1">'O5 Details by Class &amp; Accounts'!AW164</f>
        <v>0</v>
      </c>
      <c r="AS147" s="1283"/>
      <c r="AV147" s="2102" t="s">
        <v>1068</v>
      </c>
    </row>
    <row r="148" spans="1:48" s="1246" customFormat="1" ht="25.5">
      <c r="A148" s="1284">
        <v>5340</v>
      </c>
      <c r="B148" s="1285" t="s">
        <v>736</v>
      </c>
      <c r="C148" s="1286">
        <f t="shared" si="31"/>
        <v>0</v>
      </c>
      <c r="D148" s="1287">
        <f ca="1">'O5 Details by Class &amp; Accounts'!I165</f>
        <v>0</v>
      </c>
      <c r="E148" s="1287">
        <f ca="1">'O5 Details by Class &amp; Accounts'!J165</f>
        <v>0</v>
      </c>
      <c r="F148" s="1287">
        <f ca="1">'O5 Details by Class &amp; Accounts'!K165</f>
        <v>0</v>
      </c>
      <c r="G148" s="1287">
        <f ca="1">'O5 Details by Class &amp; Accounts'!L165</f>
        <v>0</v>
      </c>
      <c r="H148" s="1287">
        <f ca="1">'O5 Details by Class &amp; Accounts'!M165</f>
        <v>0</v>
      </c>
      <c r="I148" s="1287">
        <f ca="1">'O5 Details by Class &amp; Accounts'!N165</f>
        <v>0</v>
      </c>
      <c r="J148" s="1287">
        <f ca="1">'O5 Details by Class &amp; Accounts'!O165</f>
        <v>0</v>
      </c>
      <c r="K148" s="1287">
        <f ca="1">'O5 Details by Class &amp; Accounts'!P165</f>
        <v>0</v>
      </c>
      <c r="L148" s="1287">
        <f ca="1">'O5 Details by Class &amp; Accounts'!Q165</f>
        <v>0</v>
      </c>
      <c r="M148" s="1287">
        <f ca="1">'O5 Details by Class &amp; Accounts'!R165</f>
        <v>0</v>
      </c>
      <c r="N148" s="1287">
        <f ca="1">'O5 Details by Class &amp; Accounts'!S165</f>
        <v>0</v>
      </c>
      <c r="O148" s="1287">
        <f ca="1">'O5 Details by Class &amp; Accounts'!T165</f>
        <v>0</v>
      </c>
      <c r="P148" s="1287">
        <f ca="1">'O5 Details by Class &amp; Accounts'!U165</f>
        <v>0</v>
      </c>
      <c r="Q148" s="1287">
        <f ca="1">'O5 Details by Class &amp; Accounts'!V165</f>
        <v>0</v>
      </c>
      <c r="R148" s="1287">
        <f ca="1">'O5 Details by Class &amp; Accounts'!W165</f>
        <v>0</v>
      </c>
      <c r="S148" s="1287">
        <f ca="1">'O5 Details by Class &amp; Accounts'!X165</f>
        <v>0</v>
      </c>
      <c r="T148" s="1287">
        <f ca="1">'O5 Details by Class &amp; Accounts'!Y165</f>
        <v>0</v>
      </c>
      <c r="U148" s="1287">
        <f ca="1">'O5 Details by Class &amp; Accounts'!Z165</f>
        <v>0</v>
      </c>
      <c r="V148" s="1287">
        <f ca="1">'O5 Details by Class &amp; Accounts'!AA165</f>
        <v>0</v>
      </c>
      <c r="W148" s="1287">
        <f ca="1">'O5 Details by Class &amp; Accounts'!AB165</f>
        <v>0</v>
      </c>
      <c r="X148" s="1286">
        <f t="shared" si="32"/>
        <v>0</v>
      </c>
      <c r="Y148" s="1287">
        <f ca="1">'O5 Details by Class &amp; Accounts'!AD165</f>
        <v>0</v>
      </c>
      <c r="Z148" s="1287">
        <f ca="1">'O5 Details by Class &amp; Accounts'!AE165</f>
        <v>0</v>
      </c>
      <c r="AA148" s="1287">
        <f ca="1">'O5 Details by Class &amp; Accounts'!AF165</f>
        <v>0</v>
      </c>
      <c r="AB148" s="1287">
        <f ca="1">'O5 Details by Class &amp; Accounts'!AG165</f>
        <v>0</v>
      </c>
      <c r="AC148" s="1287">
        <f ca="1">'O5 Details by Class &amp; Accounts'!AH165</f>
        <v>0</v>
      </c>
      <c r="AD148" s="1287">
        <f ca="1">'O5 Details by Class &amp; Accounts'!AI165</f>
        <v>0</v>
      </c>
      <c r="AE148" s="1287">
        <f ca="1">'O5 Details by Class &amp; Accounts'!AJ165</f>
        <v>0</v>
      </c>
      <c r="AF148" s="1287">
        <f ca="1">'O5 Details by Class &amp; Accounts'!AK165</f>
        <v>0</v>
      </c>
      <c r="AG148" s="1287">
        <f ca="1">'O5 Details by Class &amp; Accounts'!AL165</f>
        <v>0</v>
      </c>
      <c r="AH148" s="1287">
        <f ca="1">'O5 Details by Class &amp; Accounts'!AM165</f>
        <v>0</v>
      </c>
      <c r="AI148" s="1287">
        <f ca="1">'O5 Details by Class &amp; Accounts'!AN165</f>
        <v>0</v>
      </c>
      <c r="AJ148" s="1287">
        <f ca="1">'O5 Details by Class &amp; Accounts'!AO165</f>
        <v>0</v>
      </c>
      <c r="AK148" s="1287">
        <f ca="1">'O5 Details by Class &amp; Accounts'!AP165</f>
        <v>0</v>
      </c>
      <c r="AL148" s="1287">
        <f ca="1">'O5 Details by Class &amp; Accounts'!AQ165</f>
        <v>0</v>
      </c>
      <c r="AM148" s="1287">
        <f ca="1">'O5 Details by Class &amp; Accounts'!AR165</f>
        <v>0</v>
      </c>
      <c r="AN148" s="1287">
        <f ca="1">'O5 Details by Class &amp; Accounts'!AS165</f>
        <v>0</v>
      </c>
      <c r="AO148" s="1287">
        <f ca="1">'O5 Details by Class &amp; Accounts'!AT165</f>
        <v>0</v>
      </c>
      <c r="AP148" s="1287">
        <f ca="1">'O5 Details by Class &amp; Accounts'!AU165</f>
        <v>0</v>
      </c>
      <c r="AQ148" s="1287">
        <f ca="1">'O5 Details by Class &amp; Accounts'!AV165</f>
        <v>0</v>
      </c>
      <c r="AR148" s="1287">
        <f ca="1">'O5 Details by Class &amp; Accounts'!AW165</f>
        <v>0</v>
      </c>
      <c r="AS148" s="1288"/>
      <c r="AV148" s="2102" t="s">
        <v>891</v>
      </c>
    </row>
    <row r="149" spans="1:48" s="753" customFormat="1" ht="12.75">
      <c r="A149" s="200"/>
      <c r="B149" s="1248"/>
      <c r="C149" s="1283"/>
      <c r="D149" s="897"/>
      <c r="E149" s="897"/>
      <c r="F149" s="897"/>
      <c r="G149" s="897"/>
      <c r="H149" s="897"/>
      <c r="I149" s="897"/>
      <c r="J149" s="897"/>
      <c r="K149" s="897"/>
      <c r="L149" s="897"/>
      <c r="M149" s="897"/>
      <c r="N149" s="897"/>
      <c r="O149" s="897"/>
      <c r="P149" s="897"/>
      <c r="Q149" s="897"/>
      <c r="R149" s="897"/>
      <c r="S149" s="897"/>
      <c r="T149" s="897"/>
      <c r="U149" s="897"/>
      <c r="V149" s="897"/>
      <c r="W149" s="897"/>
      <c r="X149" s="1260"/>
      <c r="Y149" s="897"/>
      <c r="Z149" s="897"/>
      <c r="AA149" s="897"/>
      <c r="AB149" s="897"/>
      <c r="AC149" s="897"/>
      <c r="AD149" s="897"/>
      <c r="AE149" s="897"/>
      <c r="AF149" s="897"/>
      <c r="AG149" s="897"/>
      <c r="AH149" s="897"/>
      <c r="AI149" s="897"/>
      <c r="AJ149" s="897"/>
      <c r="AK149" s="897"/>
      <c r="AL149" s="897"/>
      <c r="AM149" s="897"/>
      <c r="AN149" s="897"/>
      <c r="AO149" s="897"/>
      <c r="AP149" s="897"/>
      <c r="AQ149" s="897"/>
      <c r="AR149" s="897"/>
      <c r="AS149" s="1283"/>
      <c r="AV149" s="2102" t="e">
        <v>#N/A</v>
      </c>
    </row>
    <row r="150" spans="1:48" s="753" customFormat="1" ht="12.75">
      <c r="A150" s="1289" t="s">
        <v>213</v>
      </c>
      <c r="B150" s="1290" t="s">
        <v>76</v>
      </c>
      <c r="C150" s="1291">
        <f t="shared" si="31"/>
        <v>1222650</v>
      </c>
      <c r="D150" s="1266">
        <f>SUM(D106:D148)</f>
        <v>566948.8405638726</v>
      </c>
      <c r="E150" s="1266">
        <f t="shared" ref="E150:AR150" si="33">SUM(E106:E148)</f>
        <v>245734.1535871372</v>
      </c>
      <c r="F150" s="1266">
        <f t="shared" si="33"/>
        <v>408908.39625609608</v>
      </c>
      <c r="G150" s="1266">
        <f t="shared" si="33"/>
        <v>0</v>
      </c>
      <c r="H150" s="1266">
        <f t="shared" si="33"/>
        <v>0</v>
      </c>
      <c r="I150" s="1266">
        <f t="shared" si="33"/>
        <v>0</v>
      </c>
      <c r="J150" s="1266">
        <f t="shared" si="33"/>
        <v>0</v>
      </c>
      <c r="K150" s="1266">
        <f t="shared" si="33"/>
        <v>0</v>
      </c>
      <c r="L150" s="1266">
        <f t="shared" si="33"/>
        <v>1058.6095928940927</v>
      </c>
      <c r="M150" s="1266">
        <f t="shared" si="33"/>
        <v>0</v>
      </c>
      <c r="N150" s="1266">
        <f t="shared" si="33"/>
        <v>0</v>
      </c>
      <c r="O150" s="1266">
        <f t="shared" si="33"/>
        <v>0</v>
      </c>
      <c r="P150" s="1266">
        <f t="shared" si="33"/>
        <v>0</v>
      </c>
      <c r="Q150" s="1266">
        <f t="shared" si="33"/>
        <v>0</v>
      </c>
      <c r="R150" s="1266">
        <f t="shared" si="33"/>
        <v>0</v>
      </c>
      <c r="S150" s="1266">
        <f t="shared" si="33"/>
        <v>0</v>
      </c>
      <c r="T150" s="1266">
        <f t="shared" si="33"/>
        <v>0</v>
      </c>
      <c r="U150" s="1266">
        <f t="shared" si="33"/>
        <v>0</v>
      </c>
      <c r="V150" s="1266">
        <f t="shared" si="33"/>
        <v>0</v>
      </c>
      <c r="W150" s="1266">
        <f t="shared" si="33"/>
        <v>0</v>
      </c>
      <c r="X150" s="1291">
        <f t="shared" si="32"/>
        <v>1505091.1509360564</v>
      </c>
      <c r="Y150" s="1266">
        <f t="shared" si="33"/>
        <v>1153684.7136730854</v>
      </c>
      <c r="Z150" s="1266">
        <f t="shared" si="33"/>
        <v>238956.96493166868</v>
      </c>
      <c r="AA150" s="1266">
        <f t="shared" si="33"/>
        <v>112449.47233130228</v>
      </c>
      <c r="AB150" s="1266">
        <f t="shared" si="33"/>
        <v>0</v>
      </c>
      <c r="AC150" s="1266">
        <f t="shared" si="33"/>
        <v>0</v>
      </c>
      <c r="AD150" s="1266">
        <f t="shared" si="33"/>
        <v>0</v>
      </c>
      <c r="AE150" s="1266">
        <f t="shared" si="33"/>
        <v>122743.4283201736</v>
      </c>
      <c r="AF150" s="1266">
        <f t="shared" si="33"/>
        <v>7743.1860549297025</v>
      </c>
      <c r="AG150" s="1266">
        <f t="shared" si="33"/>
        <v>5772.234688840329</v>
      </c>
      <c r="AH150" s="1266">
        <f t="shared" si="33"/>
        <v>0</v>
      </c>
      <c r="AI150" s="1266">
        <f t="shared" si="33"/>
        <v>0</v>
      </c>
      <c r="AJ150" s="1266">
        <f t="shared" si="33"/>
        <v>0</v>
      </c>
      <c r="AK150" s="1266">
        <f t="shared" si="33"/>
        <v>0</v>
      </c>
      <c r="AL150" s="1266">
        <f t="shared" si="33"/>
        <v>0</v>
      </c>
      <c r="AM150" s="1266">
        <f t="shared" si="33"/>
        <v>0</v>
      </c>
      <c r="AN150" s="1266">
        <f t="shared" si="33"/>
        <v>0</v>
      </c>
      <c r="AO150" s="1266">
        <f t="shared" si="33"/>
        <v>0</v>
      </c>
      <c r="AP150" s="1266">
        <f t="shared" si="33"/>
        <v>0</v>
      </c>
      <c r="AQ150" s="1266">
        <f t="shared" si="33"/>
        <v>0</v>
      </c>
      <c r="AR150" s="1266">
        <f t="shared" si="33"/>
        <v>0</v>
      </c>
      <c r="AS150" s="1283"/>
      <c r="AV150" s="2102" t="e">
        <v>#N/A</v>
      </c>
    </row>
    <row r="151" spans="1:48" s="753" customFormat="1" ht="12.75">
      <c r="C151" s="894"/>
      <c r="D151" s="731"/>
      <c r="E151" s="731"/>
      <c r="F151" s="731"/>
      <c r="G151" s="731"/>
      <c r="H151" s="731"/>
      <c r="I151" s="731"/>
      <c r="J151" s="731"/>
      <c r="K151" s="731"/>
      <c r="L151" s="731"/>
      <c r="M151" s="731"/>
      <c r="N151" s="731"/>
      <c r="O151" s="731"/>
      <c r="P151" s="731"/>
      <c r="Q151" s="731"/>
      <c r="R151" s="731"/>
      <c r="S151" s="731"/>
      <c r="T151" s="731"/>
      <c r="U151" s="731"/>
      <c r="V151" s="731"/>
      <c r="W151" s="731"/>
      <c r="X151" s="733"/>
      <c r="Y151" s="731"/>
      <c r="Z151" s="731"/>
      <c r="AA151" s="731"/>
      <c r="AB151" s="731"/>
      <c r="AC151" s="731"/>
      <c r="AD151" s="731"/>
      <c r="AE151" s="731"/>
      <c r="AF151" s="731"/>
      <c r="AG151" s="731"/>
      <c r="AH151" s="731"/>
      <c r="AI151" s="731"/>
      <c r="AJ151" s="731"/>
      <c r="AK151" s="731"/>
      <c r="AL151" s="731"/>
      <c r="AM151" s="731"/>
      <c r="AN151" s="731"/>
      <c r="AO151" s="731"/>
      <c r="AP151" s="731"/>
      <c r="AQ151" s="731"/>
      <c r="AR151" s="731"/>
      <c r="AS151" s="894"/>
      <c r="AV151" s="2102" t="e">
        <v>#N/A</v>
      </c>
    </row>
    <row r="152" spans="1:48" s="753" customFormat="1" ht="12.75">
      <c r="A152" s="290" t="s">
        <v>214</v>
      </c>
      <c r="B152" s="752" t="s">
        <v>212</v>
      </c>
      <c r="C152" s="733">
        <f t="shared" si="31"/>
        <v>2864000</v>
      </c>
      <c r="D152" s="731">
        <f t="shared" ref="D152:W152" si="34">D150+Y150</f>
        <v>1720633.554236958</v>
      </c>
      <c r="E152" s="731">
        <f t="shared" si="34"/>
        <v>484691.11851880589</v>
      </c>
      <c r="F152" s="731">
        <f t="shared" si="34"/>
        <v>521357.86858739838</v>
      </c>
      <c r="G152" s="731">
        <f t="shared" si="34"/>
        <v>0</v>
      </c>
      <c r="H152" s="731">
        <f t="shared" si="34"/>
        <v>0</v>
      </c>
      <c r="I152" s="731">
        <f t="shared" si="34"/>
        <v>0</v>
      </c>
      <c r="J152" s="731">
        <f t="shared" si="34"/>
        <v>122743.4283201736</v>
      </c>
      <c r="K152" s="731">
        <f t="shared" si="34"/>
        <v>7743.1860549297025</v>
      </c>
      <c r="L152" s="731">
        <f t="shared" si="34"/>
        <v>6830.8442817344221</v>
      </c>
      <c r="M152" s="731">
        <f t="shared" si="34"/>
        <v>0</v>
      </c>
      <c r="N152" s="731">
        <f t="shared" si="34"/>
        <v>0</v>
      </c>
      <c r="O152" s="731">
        <f t="shared" si="34"/>
        <v>0</v>
      </c>
      <c r="P152" s="731">
        <f t="shared" si="34"/>
        <v>0</v>
      </c>
      <c r="Q152" s="731">
        <f t="shared" si="34"/>
        <v>0</v>
      </c>
      <c r="R152" s="731">
        <f t="shared" si="34"/>
        <v>0</v>
      </c>
      <c r="S152" s="731">
        <f t="shared" si="34"/>
        <v>0</v>
      </c>
      <c r="T152" s="731">
        <f t="shared" si="34"/>
        <v>0</v>
      </c>
      <c r="U152" s="731">
        <f t="shared" si="34"/>
        <v>0</v>
      </c>
      <c r="V152" s="731">
        <f t="shared" si="34"/>
        <v>0</v>
      </c>
      <c r="W152" s="731">
        <f t="shared" si="34"/>
        <v>0</v>
      </c>
      <c r="X152" s="733"/>
      <c r="Y152" s="731"/>
      <c r="Z152" s="731"/>
      <c r="AA152" s="731"/>
      <c r="AB152" s="731"/>
      <c r="AC152" s="731"/>
      <c r="AD152" s="731"/>
      <c r="AE152" s="731"/>
      <c r="AF152" s="731"/>
      <c r="AG152" s="731"/>
      <c r="AH152" s="731"/>
      <c r="AI152" s="731"/>
      <c r="AJ152" s="731"/>
      <c r="AK152" s="731"/>
      <c r="AL152" s="731"/>
      <c r="AM152" s="731"/>
      <c r="AN152" s="731"/>
      <c r="AO152" s="731"/>
      <c r="AP152" s="731"/>
      <c r="AQ152" s="731"/>
      <c r="AR152" s="731"/>
      <c r="AS152" s="894"/>
      <c r="AV152" s="2102" t="e">
        <v>#N/A</v>
      </c>
    </row>
    <row r="153" spans="1:48" s="753" customFormat="1" ht="12.75">
      <c r="A153" s="290"/>
      <c r="B153" s="752"/>
      <c r="C153" s="894"/>
      <c r="D153" s="731"/>
      <c r="E153" s="731"/>
      <c r="F153" s="731"/>
      <c r="G153" s="731"/>
      <c r="H153" s="731"/>
      <c r="I153" s="731"/>
      <c r="J153" s="731"/>
      <c r="K153" s="731"/>
      <c r="L153" s="731"/>
      <c r="M153" s="731"/>
      <c r="N153" s="731"/>
      <c r="O153" s="731"/>
      <c r="P153" s="731"/>
      <c r="Q153" s="731"/>
      <c r="R153" s="731"/>
      <c r="S153" s="731"/>
      <c r="T153" s="731"/>
      <c r="U153" s="731"/>
      <c r="V153" s="731"/>
      <c r="W153" s="731"/>
      <c r="X153" s="733"/>
      <c r="Y153" s="731"/>
      <c r="Z153" s="731"/>
      <c r="AA153" s="731"/>
      <c r="AB153" s="731"/>
      <c r="AC153" s="731"/>
      <c r="AD153" s="731"/>
      <c r="AE153" s="731"/>
      <c r="AF153" s="731"/>
      <c r="AG153" s="731"/>
      <c r="AH153" s="731"/>
      <c r="AI153" s="731"/>
      <c r="AJ153" s="731"/>
      <c r="AK153" s="731"/>
      <c r="AL153" s="731"/>
      <c r="AM153" s="731"/>
      <c r="AN153" s="731"/>
      <c r="AO153" s="731"/>
      <c r="AP153" s="731"/>
      <c r="AQ153" s="731"/>
      <c r="AR153" s="731"/>
      <c r="AS153" s="894"/>
      <c r="AV153" s="2102" t="e">
        <v>#N/A</v>
      </c>
    </row>
    <row r="154" spans="1:48" s="753" customFormat="1" ht="12.75">
      <c r="A154" s="290"/>
      <c r="B154" s="752"/>
      <c r="C154" s="894"/>
      <c r="D154" s="731"/>
      <c r="E154" s="731"/>
      <c r="F154" s="731"/>
      <c r="G154" s="731"/>
      <c r="H154" s="731"/>
      <c r="I154" s="731"/>
      <c r="J154" s="731"/>
      <c r="K154" s="731"/>
      <c r="L154" s="731"/>
      <c r="M154" s="731"/>
      <c r="N154" s="731"/>
      <c r="O154" s="731"/>
      <c r="P154" s="731"/>
      <c r="Q154" s="731"/>
      <c r="R154" s="731"/>
      <c r="S154" s="731"/>
      <c r="T154" s="731"/>
      <c r="U154" s="731"/>
      <c r="V154" s="731"/>
      <c r="W154" s="731"/>
      <c r="X154" s="733"/>
      <c r="Y154" s="731"/>
      <c r="Z154" s="731"/>
      <c r="AA154" s="731"/>
      <c r="AB154" s="731"/>
      <c r="AC154" s="731"/>
      <c r="AD154" s="731"/>
      <c r="AE154" s="731"/>
      <c r="AF154" s="731"/>
      <c r="AG154" s="731"/>
      <c r="AH154" s="731"/>
      <c r="AI154" s="731"/>
      <c r="AJ154" s="731"/>
      <c r="AK154" s="731"/>
      <c r="AL154" s="731"/>
      <c r="AM154" s="731"/>
      <c r="AN154" s="731"/>
      <c r="AO154" s="731"/>
      <c r="AP154" s="731"/>
      <c r="AQ154" s="731"/>
      <c r="AR154" s="731"/>
      <c r="AS154" s="894"/>
      <c r="AV154" s="2102" t="e">
        <v>#N/A</v>
      </c>
    </row>
    <row r="155" spans="1:48" s="753" customFormat="1" ht="12.75">
      <c r="A155" s="1292" t="s">
        <v>1372</v>
      </c>
      <c r="B155" s="1248"/>
      <c r="C155" s="894"/>
      <c r="D155" s="731"/>
      <c r="E155" s="731"/>
      <c r="F155" s="731"/>
      <c r="G155" s="731"/>
      <c r="H155" s="731"/>
      <c r="I155" s="731"/>
      <c r="J155" s="731"/>
      <c r="K155" s="731"/>
      <c r="L155" s="731"/>
      <c r="M155" s="731"/>
      <c r="N155" s="731"/>
      <c r="O155" s="731"/>
      <c r="P155" s="731"/>
      <c r="Q155" s="731"/>
      <c r="R155" s="731"/>
      <c r="S155" s="731"/>
      <c r="T155" s="731"/>
      <c r="U155" s="731"/>
      <c r="V155" s="731"/>
      <c r="W155" s="731"/>
      <c r="X155" s="733"/>
      <c r="Y155" s="731"/>
      <c r="Z155" s="731"/>
      <c r="AA155" s="731"/>
      <c r="AB155" s="731"/>
      <c r="AC155" s="731"/>
      <c r="AD155" s="731"/>
      <c r="AE155" s="731"/>
      <c r="AF155" s="731"/>
      <c r="AG155" s="731"/>
      <c r="AH155" s="731"/>
      <c r="AI155" s="731"/>
      <c r="AJ155" s="731"/>
      <c r="AK155" s="731"/>
      <c r="AL155" s="731"/>
      <c r="AM155" s="731"/>
      <c r="AN155" s="731"/>
      <c r="AO155" s="731"/>
      <c r="AP155" s="731"/>
      <c r="AQ155" s="731"/>
      <c r="AR155" s="731"/>
      <c r="AS155" s="894"/>
      <c r="AV155" s="2102" t="e">
        <v>#N/A</v>
      </c>
    </row>
    <row r="156" spans="1:48" s="753" customFormat="1" ht="12.75">
      <c r="A156" s="1249">
        <v>4705</v>
      </c>
      <c r="B156" s="1250" t="s">
        <v>1085</v>
      </c>
      <c r="C156" s="733">
        <f ca="1">'I3 TB Data'!H311</f>
        <v>20044000</v>
      </c>
      <c r="D156" s="731">
        <f ca="1">'O5 Details by Class &amp; Accounts'!BT115</f>
        <v>6991356.9662180487</v>
      </c>
      <c r="E156" s="731">
        <f ca="1">'O5 Details by Class &amp; Accounts'!BU115</f>
        <v>3102762.3470111396</v>
      </c>
      <c r="F156" s="731">
        <f ca="1">'O5 Details by Class &amp; Accounts'!BV115</f>
        <v>9711330.3557040375</v>
      </c>
      <c r="G156" s="731">
        <f ca="1">'O5 Details by Class &amp; Accounts'!BW115</f>
        <v>0</v>
      </c>
      <c r="H156" s="731">
        <f ca="1">'O5 Details by Class &amp; Accounts'!BX115</f>
        <v>0</v>
      </c>
      <c r="I156" s="731">
        <f ca="1">'O5 Details by Class &amp; Accounts'!BY115</f>
        <v>0</v>
      </c>
      <c r="J156" s="731">
        <f ca="1">'O5 Details by Class &amp; Accounts'!BZ115</f>
        <v>164731.84838981857</v>
      </c>
      <c r="K156" s="731">
        <f ca="1">'O5 Details by Class &amp; Accounts'!CA115</f>
        <v>20893.302756645302</v>
      </c>
      <c r="L156" s="731">
        <f ca="1">'O5 Details by Class &amp; Accounts'!CB115</f>
        <v>52925.179920310518</v>
      </c>
      <c r="M156" s="731">
        <f ca="1">'O5 Details by Class &amp; Accounts'!CC115</f>
        <v>0</v>
      </c>
      <c r="N156" s="731">
        <f ca="1">'O5 Details by Class &amp; Accounts'!CD115</f>
        <v>0</v>
      </c>
      <c r="O156" s="731">
        <f ca="1">'O5 Details by Class &amp; Accounts'!CE115</f>
        <v>0</v>
      </c>
      <c r="P156" s="731">
        <f ca="1">'O5 Details by Class &amp; Accounts'!CF115</f>
        <v>0</v>
      </c>
      <c r="Q156" s="731">
        <f ca="1">'O5 Details by Class &amp; Accounts'!CG115</f>
        <v>0</v>
      </c>
      <c r="R156" s="731">
        <f ca="1">'O5 Details by Class &amp; Accounts'!CH115</f>
        <v>0</v>
      </c>
      <c r="S156" s="731">
        <f ca="1">'O5 Details by Class &amp; Accounts'!CI115</f>
        <v>0</v>
      </c>
      <c r="T156" s="731">
        <f ca="1">'O5 Details by Class &amp; Accounts'!CJ115</f>
        <v>0</v>
      </c>
      <c r="U156" s="731">
        <f ca="1">'O5 Details by Class &amp; Accounts'!CK115</f>
        <v>0</v>
      </c>
      <c r="V156" s="731">
        <f ca="1">'O5 Details by Class &amp; Accounts'!CL115</f>
        <v>0</v>
      </c>
      <c r="W156" s="731">
        <f ca="1">'O5 Details by Class &amp; Accounts'!CM115</f>
        <v>0</v>
      </c>
      <c r="X156" s="733">
        <f>SUM(D156:W156)</f>
        <v>20044000.000000004</v>
      </c>
      <c r="Y156" s="731"/>
      <c r="Z156" s="731"/>
      <c r="AA156" s="731"/>
      <c r="AB156" s="731"/>
      <c r="AC156" s="731"/>
      <c r="AD156" s="731"/>
      <c r="AE156" s="731"/>
      <c r="AF156" s="731"/>
      <c r="AG156" s="731"/>
      <c r="AH156" s="731"/>
      <c r="AI156" s="731"/>
      <c r="AJ156" s="731"/>
      <c r="AK156" s="731"/>
      <c r="AL156" s="731"/>
      <c r="AM156" s="731"/>
      <c r="AN156" s="731"/>
      <c r="AO156" s="731"/>
      <c r="AP156" s="731"/>
      <c r="AQ156" s="731"/>
      <c r="AR156" s="731"/>
      <c r="AS156" s="894"/>
      <c r="AV156" s="2102" t="s">
        <v>881</v>
      </c>
    </row>
    <row r="157" spans="1:48" s="753" customFormat="1" ht="12.75">
      <c r="A157" s="1249">
        <v>4708</v>
      </c>
      <c r="B157" s="1250" t="s">
        <v>1086</v>
      </c>
      <c r="C157" s="733">
        <f ca="1">'I3 TB Data'!H312</f>
        <v>1459000</v>
      </c>
      <c r="D157" s="731">
        <f ca="1">'O5 Details by Class &amp; Accounts'!BT116</f>
        <v>508899.91088166693</v>
      </c>
      <c r="E157" s="731">
        <f ca="1">'O5 Details by Class &amp; Accounts'!BU116</f>
        <v>225849.64399766776</v>
      </c>
      <c r="F157" s="731">
        <f ca="1">'O5 Details by Class &amp; Accounts'!BV116</f>
        <v>706886.39936999558</v>
      </c>
      <c r="G157" s="731">
        <f ca="1">'O5 Details by Class &amp; Accounts'!BW116</f>
        <v>0</v>
      </c>
      <c r="H157" s="731">
        <f ca="1">'O5 Details by Class &amp; Accounts'!BX116</f>
        <v>0</v>
      </c>
      <c r="I157" s="731">
        <f ca="1">'O5 Details by Class &amp; Accounts'!BY116</f>
        <v>0</v>
      </c>
      <c r="J157" s="731">
        <f ca="1">'O5 Details by Class &amp; Accounts'!BZ116</f>
        <v>11990.808561202619</v>
      </c>
      <c r="K157" s="731">
        <f ca="1">'O5 Details by Class &amp; Accounts'!CA116</f>
        <v>1520.8206307097134</v>
      </c>
      <c r="L157" s="731">
        <f ca="1">'O5 Details by Class &amp; Accounts'!CB116</f>
        <v>3852.4165587573862</v>
      </c>
      <c r="M157" s="731">
        <f ca="1">'O5 Details by Class &amp; Accounts'!CC116</f>
        <v>0</v>
      </c>
      <c r="N157" s="731">
        <f ca="1">'O5 Details by Class &amp; Accounts'!CD116</f>
        <v>0</v>
      </c>
      <c r="O157" s="731">
        <f ca="1">'O5 Details by Class &amp; Accounts'!CE116</f>
        <v>0</v>
      </c>
      <c r="P157" s="731">
        <f ca="1">'O5 Details by Class &amp; Accounts'!CF116</f>
        <v>0</v>
      </c>
      <c r="Q157" s="731">
        <f ca="1">'O5 Details by Class &amp; Accounts'!CG116</f>
        <v>0</v>
      </c>
      <c r="R157" s="731">
        <f ca="1">'O5 Details by Class &amp; Accounts'!CH116</f>
        <v>0</v>
      </c>
      <c r="S157" s="731">
        <f ca="1">'O5 Details by Class &amp; Accounts'!CI116</f>
        <v>0</v>
      </c>
      <c r="T157" s="731">
        <f ca="1">'O5 Details by Class &amp; Accounts'!CJ116</f>
        <v>0</v>
      </c>
      <c r="U157" s="731">
        <f ca="1">'O5 Details by Class &amp; Accounts'!CK116</f>
        <v>0</v>
      </c>
      <c r="V157" s="731">
        <f ca="1">'O5 Details by Class &amp; Accounts'!CL116</f>
        <v>0</v>
      </c>
      <c r="W157" s="731">
        <f ca="1">'O5 Details by Class &amp; Accounts'!CM116</f>
        <v>0</v>
      </c>
      <c r="X157" s="733">
        <f t="shared" ref="X157:X162" si="35">SUM(D157:W157)</f>
        <v>1459000</v>
      </c>
      <c r="Y157" s="731"/>
      <c r="Z157" s="731"/>
      <c r="AA157" s="731"/>
      <c r="AB157" s="731"/>
      <c r="AC157" s="731"/>
      <c r="AD157" s="731"/>
      <c r="AE157" s="731"/>
      <c r="AF157" s="731"/>
      <c r="AG157" s="731"/>
      <c r="AH157" s="731"/>
      <c r="AI157" s="731"/>
      <c r="AJ157" s="731"/>
      <c r="AK157" s="731"/>
      <c r="AL157" s="731"/>
      <c r="AM157" s="731"/>
      <c r="AN157" s="731"/>
      <c r="AO157" s="731"/>
      <c r="AP157" s="731"/>
      <c r="AQ157" s="731"/>
      <c r="AR157" s="731"/>
      <c r="AS157" s="894"/>
      <c r="AV157" s="2102" t="s">
        <v>881</v>
      </c>
    </row>
    <row r="158" spans="1:48" s="753" customFormat="1" ht="12.75">
      <c r="A158" s="1249">
        <v>4710</v>
      </c>
      <c r="B158" s="1250" t="s">
        <v>1109</v>
      </c>
      <c r="C158" s="733">
        <f ca="1">'I3 TB Data'!H313</f>
        <v>185000</v>
      </c>
      <c r="D158" s="731">
        <f ca="1">'O5 Details by Class &amp; Accounts'!BT117</f>
        <v>64528.090139210683</v>
      </c>
      <c r="E158" s="731">
        <f ca="1">'O5 Details by Class &amp; Accounts'!BU117</f>
        <v>28637.549101829019</v>
      </c>
      <c r="F158" s="731">
        <f ca="1">'O5 Details by Class &amp; Accounts'!BV117</f>
        <v>89632.614039375723</v>
      </c>
      <c r="G158" s="731">
        <f ca="1">'O5 Details by Class &amp; Accounts'!BW117</f>
        <v>0</v>
      </c>
      <c r="H158" s="731">
        <f ca="1">'O5 Details by Class &amp; Accounts'!BX117</f>
        <v>0</v>
      </c>
      <c r="I158" s="731">
        <f ca="1">'O5 Details by Class &amp; Accounts'!BY117</f>
        <v>0</v>
      </c>
      <c r="J158" s="731">
        <f ca="1">'O5 Details by Class &amp; Accounts'!BZ117</f>
        <v>1520.4246633464595</v>
      </c>
      <c r="K158" s="731">
        <f ca="1">'O5 Details by Class &amp; Accounts'!CA117</f>
        <v>192.83880512768812</v>
      </c>
      <c r="L158" s="731">
        <f ca="1">'O5 Details by Class &amp; Accounts'!CB117</f>
        <v>488.48325111042936</v>
      </c>
      <c r="M158" s="731">
        <f ca="1">'O5 Details by Class &amp; Accounts'!CC117</f>
        <v>0</v>
      </c>
      <c r="N158" s="731">
        <f ca="1">'O5 Details by Class &amp; Accounts'!CD117</f>
        <v>0</v>
      </c>
      <c r="O158" s="731">
        <f ca="1">'O5 Details by Class &amp; Accounts'!CE117</f>
        <v>0</v>
      </c>
      <c r="P158" s="731">
        <f ca="1">'O5 Details by Class &amp; Accounts'!CF117</f>
        <v>0</v>
      </c>
      <c r="Q158" s="731">
        <f ca="1">'O5 Details by Class &amp; Accounts'!CG117</f>
        <v>0</v>
      </c>
      <c r="R158" s="731">
        <f ca="1">'O5 Details by Class &amp; Accounts'!CH117</f>
        <v>0</v>
      </c>
      <c r="S158" s="731">
        <f ca="1">'O5 Details by Class &amp; Accounts'!CI117</f>
        <v>0</v>
      </c>
      <c r="T158" s="731">
        <f ca="1">'O5 Details by Class &amp; Accounts'!CJ117</f>
        <v>0</v>
      </c>
      <c r="U158" s="731">
        <f ca="1">'O5 Details by Class &amp; Accounts'!CK117</f>
        <v>0</v>
      </c>
      <c r="V158" s="731">
        <f ca="1">'O5 Details by Class &amp; Accounts'!CL117</f>
        <v>0</v>
      </c>
      <c r="W158" s="731">
        <f ca="1">'O5 Details by Class &amp; Accounts'!CM117</f>
        <v>0</v>
      </c>
      <c r="X158" s="733">
        <f t="shared" si="35"/>
        <v>185000</v>
      </c>
      <c r="Y158" s="731"/>
      <c r="Z158" s="731"/>
      <c r="AA158" s="731"/>
      <c r="AB158" s="731"/>
      <c r="AC158" s="731"/>
      <c r="AD158" s="731"/>
      <c r="AE158" s="731"/>
      <c r="AF158" s="731"/>
      <c r="AG158" s="731"/>
      <c r="AH158" s="731"/>
      <c r="AI158" s="731"/>
      <c r="AJ158" s="731"/>
      <c r="AK158" s="731"/>
      <c r="AL158" s="731"/>
      <c r="AM158" s="731"/>
      <c r="AN158" s="731"/>
      <c r="AO158" s="731"/>
      <c r="AP158" s="731"/>
      <c r="AQ158" s="731"/>
      <c r="AR158" s="731"/>
      <c r="AS158" s="894"/>
      <c r="AV158" s="2102" t="s">
        <v>881</v>
      </c>
    </row>
    <row r="159" spans="1:48" s="753" customFormat="1" ht="12.75">
      <c r="A159" s="1249">
        <v>4712</v>
      </c>
      <c r="B159" s="1250" t="s">
        <v>1110</v>
      </c>
      <c r="C159" s="733">
        <f ca="1">'I3 TB Data'!H314</f>
        <v>0</v>
      </c>
      <c r="D159" s="731">
        <f ca="1">'O5 Details by Class &amp; Accounts'!BT118</f>
        <v>0</v>
      </c>
      <c r="E159" s="731">
        <f ca="1">'O5 Details by Class &amp; Accounts'!BU118</f>
        <v>0</v>
      </c>
      <c r="F159" s="731">
        <f ca="1">'O5 Details by Class &amp; Accounts'!BV118</f>
        <v>0</v>
      </c>
      <c r="G159" s="731">
        <f ca="1">'O5 Details by Class &amp; Accounts'!BW118</f>
        <v>0</v>
      </c>
      <c r="H159" s="731">
        <f ca="1">'O5 Details by Class &amp; Accounts'!BX118</f>
        <v>0</v>
      </c>
      <c r="I159" s="731">
        <f ca="1">'O5 Details by Class &amp; Accounts'!BY118</f>
        <v>0</v>
      </c>
      <c r="J159" s="731">
        <f ca="1">'O5 Details by Class &amp; Accounts'!BZ118</f>
        <v>0</v>
      </c>
      <c r="K159" s="731">
        <f ca="1">'O5 Details by Class &amp; Accounts'!CA118</f>
        <v>0</v>
      </c>
      <c r="L159" s="731">
        <f ca="1">'O5 Details by Class &amp; Accounts'!CB118</f>
        <v>0</v>
      </c>
      <c r="M159" s="731">
        <f ca="1">'O5 Details by Class &amp; Accounts'!CC118</f>
        <v>0</v>
      </c>
      <c r="N159" s="731">
        <f ca="1">'O5 Details by Class &amp; Accounts'!CD118</f>
        <v>0</v>
      </c>
      <c r="O159" s="731">
        <f ca="1">'O5 Details by Class &amp; Accounts'!CE118</f>
        <v>0</v>
      </c>
      <c r="P159" s="731">
        <f ca="1">'O5 Details by Class &amp; Accounts'!CF118</f>
        <v>0</v>
      </c>
      <c r="Q159" s="731">
        <f ca="1">'O5 Details by Class &amp; Accounts'!CG118</f>
        <v>0</v>
      </c>
      <c r="R159" s="731">
        <f ca="1">'O5 Details by Class &amp; Accounts'!CH118</f>
        <v>0</v>
      </c>
      <c r="S159" s="731">
        <f ca="1">'O5 Details by Class &amp; Accounts'!CI118</f>
        <v>0</v>
      </c>
      <c r="T159" s="731">
        <f ca="1">'O5 Details by Class &amp; Accounts'!CJ118</f>
        <v>0</v>
      </c>
      <c r="U159" s="731">
        <f ca="1">'O5 Details by Class &amp; Accounts'!CK118</f>
        <v>0</v>
      </c>
      <c r="V159" s="731">
        <f ca="1">'O5 Details by Class &amp; Accounts'!CL118</f>
        <v>0</v>
      </c>
      <c r="W159" s="731">
        <f ca="1">'O5 Details by Class &amp; Accounts'!CM118</f>
        <v>0</v>
      </c>
      <c r="X159" s="733">
        <f t="shared" si="35"/>
        <v>0</v>
      </c>
      <c r="Y159" s="731"/>
      <c r="Z159" s="731"/>
      <c r="AA159" s="731"/>
      <c r="AB159" s="731"/>
      <c r="AC159" s="731"/>
      <c r="AD159" s="731"/>
      <c r="AE159" s="731"/>
      <c r="AF159" s="731"/>
      <c r="AG159" s="731"/>
      <c r="AH159" s="731"/>
      <c r="AI159" s="731"/>
      <c r="AJ159" s="731"/>
      <c r="AK159" s="731"/>
      <c r="AL159" s="731"/>
      <c r="AM159" s="731"/>
      <c r="AN159" s="731"/>
      <c r="AO159" s="731"/>
      <c r="AP159" s="731"/>
      <c r="AQ159" s="731"/>
      <c r="AR159" s="731"/>
      <c r="AS159" s="894"/>
      <c r="AV159" s="2102" t="s">
        <v>881</v>
      </c>
    </row>
    <row r="160" spans="1:48" s="753" customFormat="1" ht="12.75">
      <c r="A160" s="1249">
        <v>4714</v>
      </c>
      <c r="B160" s="1250" t="s">
        <v>1111</v>
      </c>
      <c r="C160" s="733">
        <f ca="1">'I3 TB Data'!H315</f>
        <v>1055000</v>
      </c>
      <c r="D160" s="731">
        <f ca="1">'O5 Details by Class &amp; Accounts'!BT119</f>
        <v>367984.51403712039</v>
      </c>
      <c r="E160" s="731">
        <f ca="1">'O5 Details by Class &amp; Accounts'!BU119</f>
        <v>163311.42866178171</v>
      </c>
      <c r="F160" s="731">
        <f ca="1">'O5 Details by Class &amp; Accounts'!BV119</f>
        <v>511148.15033265617</v>
      </c>
      <c r="G160" s="731">
        <f ca="1">'O5 Details by Class &amp; Accounts'!BW119</f>
        <v>0</v>
      </c>
      <c r="H160" s="731">
        <f ca="1">'O5 Details by Class &amp; Accounts'!BX119</f>
        <v>0</v>
      </c>
      <c r="I160" s="731">
        <f ca="1">'O5 Details by Class &amp; Accounts'!BY119</f>
        <v>0</v>
      </c>
      <c r="J160" s="731">
        <f ca="1">'O5 Details by Class &amp; Accounts'!BZ119</f>
        <v>8670.5298369217016</v>
      </c>
      <c r="K160" s="731">
        <f ca="1">'O5 Details by Class &amp; Accounts'!CA119</f>
        <v>1099.7023751876268</v>
      </c>
      <c r="L160" s="731">
        <f ca="1">'O5 Details by Class &amp; Accounts'!CB119</f>
        <v>2785.6747563324484</v>
      </c>
      <c r="M160" s="731">
        <f ca="1">'O5 Details by Class &amp; Accounts'!CC119</f>
        <v>0</v>
      </c>
      <c r="N160" s="731">
        <f ca="1">'O5 Details by Class &amp; Accounts'!CD119</f>
        <v>0</v>
      </c>
      <c r="O160" s="731">
        <f ca="1">'O5 Details by Class &amp; Accounts'!CE119</f>
        <v>0</v>
      </c>
      <c r="P160" s="731">
        <f ca="1">'O5 Details by Class &amp; Accounts'!CF119</f>
        <v>0</v>
      </c>
      <c r="Q160" s="731">
        <f ca="1">'O5 Details by Class &amp; Accounts'!CG119</f>
        <v>0</v>
      </c>
      <c r="R160" s="731">
        <f ca="1">'O5 Details by Class &amp; Accounts'!CH119</f>
        <v>0</v>
      </c>
      <c r="S160" s="731">
        <f ca="1">'O5 Details by Class &amp; Accounts'!CI119</f>
        <v>0</v>
      </c>
      <c r="T160" s="731">
        <f ca="1">'O5 Details by Class &amp; Accounts'!CJ119</f>
        <v>0</v>
      </c>
      <c r="U160" s="731">
        <f ca="1">'O5 Details by Class &amp; Accounts'!CK119</f>
        <v>0</v>
      </c>
      <c r="V160" s="731">
        <f ca="1">'O5 Details by Class &amp; Accounts'!CL119</f>
        <v>0</v>
      </c>
      <c r="W160" s="731">
        <f ca="1">'O5 Details by Class &amp; Accounts'!CM119</f>
        <v>0</v>
      </c>
      <c r="X160" s="733">
        <f t="shared" si="35"/>
        <v>1055000</v>
      </c>
      <c r="Y160" s="731"/>
      <c r="Z160" s="731"/>
      <c r="AA160" s="731"/>
      <c r="AB160" s="731"/>
      <c r="AC160" s="731"/>
      <c r="AD160" s="731"/>
      <c r="AE160" s="731"/>
      <c r="AF160" s="731"/>
      <c r="AG160" s="731"/>
      <c r="AH160" s="731"/>
      <c r="AI160" s="731"/>
      <c r="AJ160" s="731"/>
      <c r="AK160" s="731"/>
      <c r="AL160" s="731"/>
      <c r="AM160" s="731"/>
      <c r="AN160" s="731"/>
      <c r="AO160" s="731"/>
      <c r="AP160" s="731"/>
      <c r="AQ160" s="731"/>
      <c r="AR160" s="731"/>
      <c r="AS160" s="894"/>
      <c r="AV160" s="2102" t="s">
        <v>86</v>
      </c>
    </row>
    <row r="161" spans="1:48" s="753" customFormat="1" ht="12.75">
      <c r="A161" s="1249">
        <v>4716</v>
      </c>
      <c r="B161" s="1250" t="s">
        <v>1020</v>
      </c>
      <c r="C161" s="733">
        <f ca="1">'I3 TB Data'!H317</f>
        <v>989000</v>
      </c>
      <c r="D161" s="731">
        <f ca="1">'O5 Details by Class &amp; Accounts'!BT121</f>
        <v>344963.68187934795</v>
      </c>
      <c r="E161" s="731">
        <f ca="1">'O5 Details by Class &amp; Accounts'!BU121</f>
        <v>153094.7895227508</v>
      </c>
      <c r="F161" s="731">
        <f ca="1">'O5 Details by Class &amp; Accounts'!BV121</f>
        <v>479171.10964833829</v>
      </c>
      <c r="G161" s="731">
        <f ca="1">'O5 Details by Class &amp; Accounts'!BW121</f>
        <v>0</v>
      </c>
      <c r="H161" s="731">
        <f ca="1">'O5 Details by Class &amp; Accounts'!BX121</f>
        <v>0</v>
      </c>
      <c r="I161" s="731">
        <f ca="1">'O5 Details by Class &amp; Accounts'!BY121</f>
        <v>0</v>
      </c>
      <c r="J161" s="731">
        <f ca="1">'O5 Details by Class &amp; Accounts'!BZ121</f>
        <v>8128.108065133235</v>
      </c>
      <c r="K161" s="731">
        <f ca="1">'O5 Details by Class &amp; Accounts'!CA121</f>
        <v>1030.9058284934247</v>
      </c>
      <c r="L161" s="731">
        <f ca="1">'O5 Details by Class &amp; Accounts'!CB121</f>
        <v>2611.4050559362954</v>
      </c>
      <c r="M161" s="731">
        <f ca="1">'O5 Details by Class &amp; Accounts'!CC121</f>
        <v>0</v>
      </c>
      <c r="N161" s="731">
        <f ca="1">'O5 Details by Class &amp; Accounts'!CD121</f>
        <v>0</v>
      </c>
      <c r="O161" s="731">
        <f ca="1">'O5 Details by Class &amp; Accounts'!CE121</f>
        <v>0</v>
      </c>
      <c r="P161" s="731">
        <f ca="1">'O5 Details by Class &amp; Accounts'!CF121</f>
        <v>0</v>
      </c>
      <c r="Q161" s="731">
        <f ca="1">'O5 Details by Class &amp; Accounts'!CG121</f>
        <v>0</v>
      </c>
      <c r="R161" s="731">
        <f ca="1">'O5 Details by Class &amp; Accounts'!CH121</f>
        <v>0</v>
      </c>
      <c r="S161" s="731">
        <f ca="1">'O5 Details by Class &amp; Accounts'!CI121</f>
        <v>0</v>
      </c>
      <c r="T161" s="731">
        <f ca="1">'O5 Details by Class &amp; Accounts'!CJ121</f>
        <v>0</v>
      </c>
      <c r="U161" s="731">
        <f ca="1">'O5 Details by Class &amp; Accounts'!CK121</f>
        <v>0</v>
      </c>
      <c r="V161" s="731">
        <f ca="1">'O5 Details by Class &amp; Accounts'!CL121</f>
        <v>0</v>
      </c>
      <c r="W161" s="731">
        <f ca="1">'O5 Details by Class &amp; Accounts'!CM121</f>
        <v>0</v>
      </c>
      <c r="X161" s="733">
        <f t="shared" si="35"/>
        <v>989000</v>
      </c>
      <c r="Y161" s="731"/>
      <c r="Z161" s="731"/>
      <c r="AA161" s="731"/>
      <c r="AB161" s="731"/>
      <c r="AC161" s="731"/>
      <c r="AD161" s="731"/>
      <c r="AE161" s="731"/>
      <c r="AF161" s="731"/>
      <c r="AG161" s="731"/>
      <c r="AH161" s="731"/>
      <c r="AI161" s="731"/>
      <c r="AJ161" s="731"/>
      <c r="AK161" s="731"/>
      <c r="AL161" s="731"/>
      <c r="AM161" s="731"/>
      <c r="AN161" s="731"/>
      <c r="AO161" s="731"/>
      <c r="AP161" s="731"/>
      <c r="AQ161" s="731"/>
      <c r="AR161" s="731"/>
      <c r="AS161" s="894"/>
      <c r="AV161" s="2102" t="s">
        <v>86</v>
      </c>
    </row>
    <row r="162" spans="1:48" s="857" customFormat="1" ht="12.75">
      <c r="A162" s="1251">
        <v>4730</v>
      </c>
      <c r="B162" s="1250" t="s">
        <v>1023</v>
      </c>
      <c r="C162" s="730">
        <f ca="1">'I3 TB Data'!H320</f>
        <v>0</v>
      </c>
      <c r="D162" s="844">
        <f ca="1">'O5 Details by Class &amp; Accounts'!BT122</f>
        <v>0</v>
      </c>
      <c r="E162" s="844">
        <f ca="1">'O5 Details by Class &amp; Accounts'!BU122</f>
        <v>0</v>
      </c>
      <c r="F162" s="844">
        <f ca="1">'O5 Details by Class &amp; Accounts'!BV122</f>
        <v>0</v>
      </c>
      <c r="G162" s="844">
        <f ca="1">'O5 Details by Class &amp; Accounts'!BW122</f>
        <v>0</v>
      </c>
      <c r="H162" s="844">
        <f ca="1">'O5 Details by Class &amp; Accounts'!BX122</f>
        <v>0</v>
      </c>
      <c r="I162" s="844">
        <f ca="1">'O5 Details by Class &amp; Accounts'!BY122</f>
        <v>0</v>
      </c>
      <c r="J162" s="844">
        <f ca="1">'O5 Details by Class &amp; Accounts'!BZ122</f>
        <v>0</v>
      </c>
      <c r="K162" s="844">
        <f ca="1">'O5 Details by Class &amp; Accounts'!CA122</f>
        <v>0</v>
      </c>
      <c r="L162" s="844">
        <f ca="1">'O5 Details by Class &amp; Accounts'!CB122</f>
        <v>0</v>
      </c>
      <c r="M162" s="844">
        <f ca="1">'O5 Details by Class &amp; Accounts'!CC122</f>
        <v>0</v>
      </c>
      <c r="N162" s="844">
        <f ca="1">'O5 Details by Class &amp; Accounts'!CD122</f>
        <v>0</v>
      </c>
      <c r="O162" s="844">
        <f ca="1">'O5 Details by Class &amp; Accounts'!CE122</f>
        <v>0</v>
      </c>
      <c r="P162" s="844">
        <f ca="1">'O5 Details by Class &amp; Accounts'!CF122</f>
        <v>0</v>
      </c>
      <c r="Q162" s="844">
        <f ca="1">'O5 Details by Class &amp; Accounts'!CG122</f>
        <v>0</v>
      </c>
      <c r="R162" s="844">
        <f ca="1">'O5 Details by Class &amp; Accounts'!CH122</f>
        <v>0</v>
      </c>
      <c r="S162" s="844">
        <f ca="1">'O5 Details by Class &amp; Accounts'!CI122</f>
        <v>0</v>
      </c>
      <c r="T162" s="844">
        <f ca="1">'O5 Details by Class &amp; Accounts'!CJ122</f>
        <v>0</v>
      </c>
      <c r="U162" s="844">
        <f ca="1">'O5 Details by Class &amp; Accounts'!CK122</f>
        <v>0</v>
      </c>
      <c r="V162" s="844">
        <f ca="1">'O5 Details by Class &amp; Accounts'!CL122</f>
        <v>0</v>
      </c>
      <c r="W162" s="844">
        <f ca="1">'O5 Details by Class &amp; Accounts'!CM122</f>
        <v>0</v>
      </c>
      <c r="X162" s="730">
        <f t="shared" si="35"/>
        <v>0</v>
      </c>
      <c r="Y162" s="844"/>
      <c r="Z162" s="844"/>
      <c r="AA162" s="844"/>
      <c r="AB162" s="844"/>
      <c r="AC162" s="844"/>
      <c r="AD162" s="844"/>
      <c r="AE162" s="844"/>
      <c r="AF162" s="844"/>
      <c r="AG162" s="844"/>
      <c r="AH162" s="844"/>
      <c r="AI162" s="844"/>
      <c r="AJ162" s="844"/>
      <c r="AK162" s="844"/>
      <c r="AL162" s="844"/>
      <c r="AM162" s="844"/>
      <c r="AN162" s="844"/>
      <c r="AO162" s="844"/>
      <c r="AP162" s="844"/>
      <c r="AQ162" s="844"/>
      <c r="AR162" s="844"/>
      <c r="AS162" s="1252"/>
      <c r="AV162" s="2102" t="s">
        <v>881</v>
      </c>
    </row>
    <row r="163" spans="1:48" s="857" customFormat="1" ht="25.5">
      <c r="A163" s="1251">
        <v>5685</v>
      </c>
      <c r="B163" s="1250" t="s">
        <v>1104</v>
      </c>
      <c r="C163" s="730">
        <f ca="1">'I3 TB Data'!H422</f>
        <v>0</v>
      </c>
      <c r="D163" s="844">
        <f ca="1">'O5 Details by Class &amp; Accounts'!BT191</f>
        <v>0</v>
      </c>
      <c r="E163" s="844">
        <f ca="1">'O5 Details by Class &amp; Accounts'!BU191</f>
        <v>0</v>
      </c>
      <c r="F163" s="844">
        <f ca="1">'O5 Details by Class &amp; Accounts'!BV191</f>
        <v>0</v>
      </c>
      <c r="G163" s="844">
        <f ca="1">'O5 Details by Class &amp; Accounts'!BW191</f>
        <v>0</v>
      </c>
      <c r="H163" s="844">
        <f ca="1">'O5 Details by Class &amp; Accounts'!BX191</f>
        <v>0</v>
      </c>
      <c r="I163" s="844">
        <f ca="1">'O5 Details by Class &amp; Accounts'!BY191</f>
        <v>0</v>
      </c>
      <c r="J163" s="844">
        <f ca="1">'O5 Details by Class &amp; Accounts'!BZ191</f>
        <v>0</v>
      </c>
      <c r="K163" s="844">
        <f ca="1">'O5 Details by Class &amp; Accounts'!CA191</f>
        <v>0</v>
      </c>
      <c r="L163" s="844">
        <f ca="1">'O5 Details by Class &amp; Accounts'!CB191</f>
        <v>0</v>
      </c>
      <c r="M163" s="844">
        <f ca="1">'O5 Details by Class &amp; Accounts'!CC191</f>
        <v>0</v>
      </c>
      <c r="N163" s="844">
        <f ca="1">'O5 Details by Class &amp; Accounts'!CD191</f>
        <v>0</v>
      </c>
      <c r="O163" s="844">
        <f ca="1">'O5 Details by Class &amp; Accounts'!CE191</f>
        <v>0</v>
      </c>
      <c r="P163" s="844">
        <f ca="1">'O5 Details by Class &amp; Accounts'!CF191</f>
        <v>0</v>
      </c>
      <c r="Q163" s="844">
        <f ca="1">'O5 Details by Class &amp; Accounts'!CG191</f>
        <v>0</v>
      </c>
      <c r="R163" s="844">
        <f ca="1">'O5 Details by Class &amp; Accounts'!CH191</f>
        <v>0</v>
      </c>
      <c r="S163" s="844">
        <f ca="1">'O5 Details by Class &amp; Accounts'!CI191</f>
        <v>0</v>
      </c>
      <c r="T163" s="844">
        <f ca="1">'O5 Details by Class &amp; Accounts'!CJ191</f>
        <v>0</v>
      </c>
      <c r="U163" s="844">
        <f ca="1">'O5 Details by Class &amp; Accounts'!CK191</f>
        <v>0</v>
      </c>
      <c r="V163" s="844">
        <f ca="1">'O5 Details by Class &amp; Accounts'!CL191</f>
        <v>0</v>
      </c>
      <c r="W163" s="844">
        <f ca="1">'O5 Details by Class &amp; Accounts'!CM191</f>
        <v>0</v>
      </c>
      <c r="X163" s="730">
        <f>SUM(D163:W163)</f>
        <v>0</v>
      </c>
      <c r="Y163" s="844"/>
      <c r="Z163" s="844"/>
      <c r="AA163" s="844"/>
      <c r="AB163" s="844"/>
      <c r="AC163" s="844"/>
      <c r="AD163" s="844"/>
      <c r="AE163" s="844"/>
      <c r="AF163" s="844"/>
      <c r="AG163" s="844"/>
      <c r="AH163" s="844"/>
      <c r="AI163" s="844"/>
      <c r="AJ163" s="844"/>
      <c r="AK163" s="844"/>
      <c r="AL163" s="844"/>
      <c r="AM163" s="844"/>
      <c r="AN163" s="844"/>
      <c r="AO163" s="844"/>
      <c r="AP163" s="844"/>
      <c r="AQ163" s="844"/>
      <c r="AR163" s="844"/>
      <c r="AS163" s="1252"/>
      <c r="AV163" s="2102" t="s">
        <v>788</v>
      </c>
    </row>
    <row r="164" spans="1:48" s="753" customFormat="1" ht="12.75">
      <c r="A164" s="1247"/>
      <c r="B164" s="1248"/>
      <c r="C164" s="894"/>
      <c r="D164" s="731"/>
      <c r="E164" s="731"/>
      <c r="F164" s="731"/>
      <c r="G164" s="731"/>
      <c r="H164" s="731"/>
      <c r="I164" s="731"/>
      <c r="J164" s="731"/>
      <c r="K164" s="731"/>
      <c r="L164" s="731"/>
      <c r="M164" s="731"/>
      <c r="N164" s="731"/>
      <c r="O164" s="731"/>
      <c r="P164" s="731"/>
      <c r="Q164" s="731"/>
      <c r="R164" s="731"/>
      <c r="S164" s="731"/>
      <c r="T164" s="731"/>
      <c r="U164" s="731"/>
      <c r="V164" s="731"/>
      <c r="W164" s="731"/>
      <c r="X164" s="733"/>
      <c r="Y164" s="731"/>
      <c r="Z164" s="731"/>
      <c r="AA164" s="731"/>
      <c r="AB164" s="731"/>
      <c r="AC164" s="731"/>
      <c r="AD164" s="731"/>
      <c r="AE164" s="731"/>
      <c r="AF164" s="731"/>
      <c r="AG164" s="731"/>
      <c r="AH164" s="731"/>
      <c r="AI164" s="731"/>
      <c r="AJ164" s="731"/>
      <c r="AK164" s="731"/>
      <c r="AL164" s="731"/>
      <c r="AM164" s="731"/>
      <c r="AN164" s="731"/>
      <c r="AO164" s="731"/>
      <c r="AP164" s="731"/>
      <c r="AQ164" s="731"/>
      <c r="AR164" s="731"/>
      <c r="AS164" s="894"/>
      <c r="AV164" s="2102" t="e">
        <v>#N/A</v>
      </c>
    </row>
    <row r="165" spans="1:48" s="753" customFormat="1" ht="12.75">
      <c r="A165" s="1294" t="s">
        <v>1051</v>
      </c>
      <c r="B165" s="1290" t="s">
        <v>1049</v>
      </c>
      <c r="C165" s="1267">
        <f>SUM(C156:C164)</f>
        <v>23732000</v>
      </c>
      <c r="D165" s="1030">
        <f>SUM(D156:D164)</f>
        <v>8277733.1631553937</v>
      </c>
      <c r="E165" s="1030">
        <f t="shared" ref="E165:X165" si="36">SUM(E156:E164)</f>
        <v>3673655.7582951691</v>
      </c>
      <c r="F165" s="1030">
        <f t="shared" si="36"/>
        <v>11498168.629094403</v>
      </c>
      <c r="G165" s="1030">
        <f t="shared" si="36"/>
        <v>0</v>
      </c>
      <c r="H165" s="1030">
        <f t="shared" si="36"/>
        <v>0</v>
      </c>
      <c r="I165" s="1030">
        <f t="shared" si="36"/>
        <v>0</v>
      </c>
      <c r="J165" s="1030">
        <f t="shared" si="36"/>
        <v>195041.71951642257</v>
      </c>
      <c r="K165" s="1030">
        <f t="shared" si="36"/>
        <v>24737.570396163756</v>
      </c>
      <c r="L165" s="1030">
        <f t="shared" si="36"/>
        <v>62663.15954244708</v>
      </c>
      <c r="M165" s="1030">
        <f t="shared" si="36"/>
        <v>0</v>
      </c>
      <c r="N165" s="1030">
        <f t="shared" si="36"/>
        <v>0</v>
      </c>
      <c r="O165" s="1030">
        <f t="shared" si="36"/>
        <v>0</v>
      </c>
      <c r="P165" s="1030">
        <f t="shared" si="36"/>
        <v>0</v>
      </c>
      <c r="Q165" s="1030">
        <f t="shared" si="36"/>
        <v>0</v>
      </c>
      <c r="R165" s="1030">
        <f t="shared" si="36"/>
        <v>0</v>
      </c>
      <c r="S165" s="1030">
        <f t="shared" si="36"/>
        <v>0</v>
      </c>
      <c r="T165" s="1030">
        <f t="shared" si="36"/>
        <v>0</v>
      </c>
      <c r="U165" s="1030">
        <f t="shared" si="36"/>
        <v>0</v>
      </c>
      <c r="V165" s="1030">
        <f t="shared" si="36"/>
        <v>0</v>
      </c>
      <c r="W165" s="1030">
        <f t="shared" si="36"/>
        <v>0</v>
      </c>
      <c r="X165" s="1267">
        <f t="shared" si="36"/>
        <v>23732000.000000004</v>
      </c>
      <c r="Y165" s="731"/>
      <c r="Z165" s="731"/>
      <c r="AA165" s="731"/>
      <c r="AB165" s="731"/>
      <c r="AC165" s="731"/>
      <c r="AD165" s="731"/>
      <c r="AE165" s="731"/>
      <c r="AF165" s="731"/>
      <c r="AG165" s="731"/>
      <c r="AH165" s="731"/>
      <c r="AI165" s="731"/>
      <c r="AJ165" s="731"/>
      <c r="AK165" s="731"/>
      <c r="AL165" s="731"/>
      <c r="AM165" s="731"/>
      <c r="AN165" s="731"/>
      <c r="AO165" s="731"/>
      <c r="AP165" s="731"/>
      <c r="AQ165" s="731"/>
      <c r="AR165" s="731"/>
      <c r="AS165" s="894"/>
      <c r="AV165" s="2102" t="e">
        <v>#N/A</v>
      </c>
    </row>
    <row r="166" spans="1:48" s="753" customFormat="1" ht="12.75">
      <c r="A166" s="1247"/>
      <c r="B166" s="1248"/>
      <c r="C166" s="894"/>
      <c r="D166" s="731"/>
      <c r="E166" s="731"/>
      <c r="F166" s="731"/>
      <c r="G166" s="731"/>
      <c r="H166" s="731"/>
      <c r="I166" s="731"/>
      <c r="J166" s="731"/>
      <c r="K166" s="731"/>
      <c r="L166" s="731"/>
      <c r="M166" s="731"/>
      <c r="N166" s="731"/>
      <c r="O166" s="731"/>
      <c r="P166" s="731"/>
      <c r="Q166" s="731"/>
      <c r="R166" s="731"/>
      <c r="S166" s="731"/>
      <c r="T166" s="731"/>
      <c r="U166" s="731"/>
      <c r="V166" s="731"/>
      <c r="W166" s="731"/>
      <c r="X166" s="733"/>
      <c r="Y166" s="731"/>
      <c r="Z166" s="731"/>
      <c r="AA166" s="731"/>
      <c r="AB166" s="731"/>
      <c r="AC166" s="731"/>
      <c r="AD166" s="731"/>
      <c r="AE166" s="731"/>
      <c r="AF166" s="731"/>
      <c r="AG166" s="731"/>
      <c r="AH166" s="731"/>
      <c r="AI166" s="731"/>
      <c r="AJ166" s="731"/>
      <c r="AK166" s="731"/>
      <c r="AL166" s="731"/>
      <c r="AM166" s="731"/>
      <c r="AN166" s="731"/>
      <c r="AO166" s="731"/>
      <c r="AP166" s="731"/>
      <c r="AQ166" s="731"/>
      <c r="AR166" s="731"/>
      <c r="AS166" s="894"/>
      <c r="AV166" s="2102" t="e">
        <v>#N/A</v>
      </c>
    </row>
    <row r="167" spans="1:48" s="753" customFormat="1" ht="12.75">
      <c r="A167" s="1292" t="s">
        <v>1287</v>
      </c>
      <c r="B167" s="1248"/>
      <c r="C167" s="894"/>
      <c r="D167" s="731"/>
      <c r="E167" s="731"/>
      <c r="F167" s="731"/>
      <c r="G167" s="731"/>
      <c r="H167" s="731"/>
      <c r="I167" s="731"/>
      <c r="J167" s="731"/>
      <c r="K167" s="731"/>
      <c r="L167" s="731"/>
      <c r="M167" s="731"/>
      <c r="N167" s="731"/>
      <c r="O167" s="731"/>
      <c r="P167" s="731"/>
      <c r="Q167" s="731"/>
      <c r="R167" s="731"/>
      <c r="S167" s="731"/>
      <c r="T167" s="731"/>
      <c r="U167" s="731"/>
      <c r="V167" s="731"/>
      <c r="W167" s="731"/>
      <c r="X167" s="733"/>
      <c r="Y167" s="731"/>
      <c r="Z167" s="731"/>
      <c r="AA167" s="731"/>
      <c r="AB167" s="731"/>
      <c r="AC167" s="731"/>
      <c r="AD167" s="731"/>
      <c r="AE167" s="731"/>
      <c r="AF167" s="731"/>
      <c r="AG167" s="731"/>
      <c r="AH167" s="731"/>
      <c r="AI167" s="731"/>
      <c r="AJ167" s="731"/>
      <c r="AK167" s="731"/>
      <c r="AL167" s="731"/>
      <c r="AM167" s="731"/>
      <c r="AN167" s="731"/>
      <c r="AO167" s="731"/>
      <c r="AP167" s="731"/>
      <c r="AQ167" s="731"/>
      <c r="AR167" s="731"/>
      <c r="AS167" s="894"/>
      <c r="AV167" s="2102" t="e">
        <v>#N/A</v>
      </c>
    </row>
    <row r="168" spans="1:48" s="753" customFormat="1" ht="25.5">
      <c r="A168" s="1251">
        <v>5005</v>
      </c>
      <c r="B168" s="1250" t="s">
        <v>311</v>
      </c>
      <c r="C168" s="733">
        <f t="shared" ref="C168:C238" si="37">SUM(D168:W168)</f>
        <v>644999.99999999988</v>
      </c>
      <c r="D168" s="731">
        <f ca="1">'O4 Summary by Class &amp; Accounts'!E123</f>
        <v>329939.51090488461</v>
      </c>
      <c r="E168" s="731">
        <f ca="1">'O4 Summary by Class &amp; Accounts'!F123</f>
        <v>101906.96837976022</v>
      </c>
      <c r="F168" s="731">
        <f ca="1">'O4 Summary by Class &amp; Accounts'!G123</f>
        <v>159779.78705968754</v>
      </c>
      <c r="G168" s="731">
        <f ca="1">'O4 Summary by Class &amp; Accounts'!H123</f>
        <v>0</v>
      </c>
      <c r="H168" s="731">
        <f ca="1">'O4 Summary by Class &amp; Accounts'!I123</f>
        <v>0</v>
      </c>
      <c r="I168" s="731">
        <f ca="1">'O4 Summary by Class &amp; Accounts'!J123</f>
        <v>0</v>
      </c>
      <c r="J168" s="731">
        <f ca="1">'O4 Summary by Class &amp; Accounts'!K123</f>
        <v>48337.734862099074</v>
      </c>
      <c r="K168" s="731">
        <f ca="1">'O4 Summary by Class &amp; Accounts'!L123</f>
        <v>2650.6913099295057</v>
      </c>
      <c r="L168" s="731">
        <f ca="1">'O4 Summary by Class &amp; Accounts'!M123</f>
        <v>2385.3074836390306</v>
      </c>
      <c r="M168" s="731">
        <f ca="1">'O4 Summary by Class &amp; Accounts'!N123</f>
        <v>0</v>
      </c>
      <c r="N168" s="731">
        <f ca="1">'O4 Summary by Class &amp; Accounts'!O123</f>
        <v>0</v>
      </c>
      <c r="O168" s="731">
        <f ca="1">'O4 Summary by Class &amp; Accounts'!P123</f>
        <v>0</v>
      </c>
      <c r="P168" s="731">
        <f ca="1">'O4 Summary by Class &amp; Accounts'!Q123</f>
        <v>0</v>
      </c>
      <c r="Q168" s="731">
        <f ca="1">'O4 Summary by Class &amp; Accounts'!R123</f>
        <v>0</v>
      </c>
      <c r="R168" s="731">
        <f ca="1">'O4 Summary by Class &amp; Accounts'!S123</f>
        <v>0</v>
      </c>
      <c r="S168" s="731">
        <f ca="1">'O4 Summary by Class &amp; Accounts'!T123</f>
        <v>0</v>
      </c>
      <c r="T168" s="731">
        <f ca="1">'O4 Summary by Class &amp; Accounts'!U123</f>
        <v>0</v>
      </c>
      <c r="U168" s="731">
        <f ca="1">'O4 Summary by Class &amp; Accounts'!V123</f>
        <v>0</v>
      </c>
      <c r="V168" s="731">
        <f ca="1">'O4 Summary by Class &amp; Accounts'!W123</f>
        <v>0</v>
      </c>
      <c r="W168" s="731">
        <f ca="1">'O4 Summary by Class &amp; Accounts'!X123</f>
        <v>0</v>
      </c>
      <c r="X168" s="733">
        <f>SUM(D168:W168)</f>
        <v>644999.99999999988</v>
      </c>
      <c r="Y168" s="731"/>
      <c r="Z168" s="731"/>
      <c r="AA168" s="731"/>
      <c r="AB168" s="731"/>
      <c r="AC168" s="731"/>
      <c r="AD168" s="731"/>
      <c r="AE168" s="731"/>
      <c r="AF168" s="731"/>
      <c r="AG168" s="731"/>
      <c r="AH168" s="731"/>
      <c r="AI168" s="731"/>
      <c r="AJ168" s="731"/>
      <c r="AK168" s="731"/>
      <c r="AL168" s="731"/>
      <c r="AM168" s="731"/>
      <c r="AN168" s="731"/>
      <c r="AO168" s="731"/>
      <c r="AP168" s="731"/>
      <c r="AQ168" s="731"/>
      <c r="AR168" s="731"/>
      <c r="AS168" s="894"/>
      <c r="AV168" s="2102" t="s">
        <v>448</v>
      </c>
    </row>
    <row r="169" spans="1:48" s="753" customFormat="1" ht="12.75">
      <c r="A169" s="1251">
        <v>5010</v>
      </c>
      <c r="B169" s="1250" t="s">
        <v>1024</v>
      </c>
      <c r="C169" s="733">
        <f t="shared" si="37"/>
        <v>261000</v>
      </c>
      <c r="D169" s="731">
        <f ca="1">'O4 Summary by Class &amp; Accounts'!E124</f>
        <v>133510.40673825564</v>
      </c>
      <c r="E169" s="731">
        <f ca="1">'O4 Summary by Class &amp; Accounts'!F124</f>
        <v>41236.773251344835</v>
      </c>
      <c r="F169" s="731">
        <f ca="1">'O4 Summary by Class &amp; Accounts'!G124</f>
        <v>64655.076624152636</v>
      </c>
      <c r="G169" s="731">
        <f ca="1">'O4 Summary by Class &amp; Accounts'!H124</f>
        <v>0</v>
      </c>
      <c r="H169" s="731">
        <f ca="1">'O4 Summary by Class &amp; Accounts'!I124</f>
        <v>0</v>
      </c>
      <c r="I169" s="731">
        <f ca="1">'O4 Summary by Class &amp; Accounts'!J124</f>
        <v>0</v>
      </c>
      <c r="J169" s="731">
        <f ca="1">'O4 Summary by Class &amp; Accounts'!K124</f>
        <v>19559.920618616834</v>
      </c>
      <c r="K169" s="731">
        <f ca="1">'O4 Summary by Class &amp; Accounts'!L124</f>
        <v>1072.6053207621721</v>
      </c>
      <c r="L169" s="731">
        <f ca="1">'O4 Summary by Class &amp; Accounts'!M124</f>
        <v>965.21744686788679</v>
      </c>
      <c r="M169" s="731">
        <f ca="1">'O4 Summary by Class &amp; Accounts'!N124</f>
        <v>0</v>
      </c>
      <c r="N169" s="731">
        <f ca="1">'O4 Summary by Class &amp; Accounts'!O124</f>
        <v>0</v>
      </c>
      <c r="O169" s="731">
        <f ca="1">'O4 Summary by Class &amp; Accounts'!P124</f>
        <v>0</v>
      </c>
      <c r="P169" s="731">
        <f ca="1">'O4 Summary by Class &amp; Accounts'!Q124</f>
        <v>0</v>
      </c>
      <c r="Q169" s="731">
        <f ca="1">'O4 Summary by Class &amp; Accounts'!R124</f>
        <v>0</v>
      </c>
      <c r="R169" s="731">
        <f ca="1">'O4 Summary by Class &amp; Accounts'!S124</f>
        <v>0</v>
      </c>
      <c r="S169" s="731">
        <f ca="1">'O4 Summary by Class &amp; Accounts'!T124</f>
        <v>0</v>
      </c>
      <c r="T169" s="731">
        <f ca="1">'O4 Summary by Class &amp; Accounts'!U124</f>
        <v>0</v>
      </c>
      <c r="U169" s="731">
        <f ca="1">'O4 Summary by Class &amp; Accounts'!V124</f>
        <v>0</v>
      </c>
      <c r="V169" s="731">
        <f ca="1">'O4 Summary by Class &amp; Accounts'!W124</f>
        <v>0</v>
      </c>
      <c r="W169" s="731">
        <f ca="1">'O4 Summary by Class &amp; Accounts'!X124</f>
        <v>0</v>
      </c>
      <c r="X169" s="733">
        <f t="shared" ref="X169:X238" si="38">SUM(D169:W169)</f>
        <v>261000</v>
      </c>
      <c r="Y169" s="731"/>
      <c r="Z169" s="731"/>
      <c r="AA169" s="731"/>
      <c r="AB169" s="731"/>
      <c r="AC169" s="731"/>
      <c r="AD169" s="731"/>
      <c r="AE169" s="731"/>
      <c r="AF169" s="731"/>
      <c r="AG169" s="731"/>
      <c r="AH169" s="731"/>
      <c r="AI169" s="731"/>
      <c r="AJ169" s="731"/>
      <c r="AK169" s="731"/>
      <c r="AL169" s="731"/>
      <c r="AM169" s="731"/>
      <c r="AN169" s="731"/>
      <c r="AO169" s="731"/>
      <c r="AP169" s="731"/>
      <c r="AQ169" s="731"/>
      <c r="AR169" s="731"/>
      <c r="AS169" s="894"/>
      <c r="AV169" s="2102" t="s">
        <v>448</v>
      </c>
    </row>
    <row r="170" spans="1:48" s="753" customFormat="1" ht="25.5">
      <c r="A170" s="1251">
        <v>5012</v>
      </c>
      <c r="B170" s="1250" t="s">
        <v>302</v>
      </c>
      <c r="C170" s="733">
        <f t="shared" si="37"/>
        <v>0</v>
      </c>
      <c r="D170" s="731">
        <f ca="1">'O4 Summary by Class &amp; Accounts'!E125</f>
        <v>0</v>
      </c>
      <c r="E170" s="731">
        <f ca="1">'O4 Summary by Class &amp; Accounts'!F125</f>
        <v>0</v>
      </c>
      <c r="F170" s="731">
        <f ca="1">'O4 Summary by Class &amp; Accounts'!G125</f>
        <v>0</v>
      </c>
      <c r="G170" s="731">
        <f ca="1">'O4 Summary by Class &amp; Accounts'!H125</f>
        <v>0</v>
      </c>
      <c r="H170" s="731">
        <f ca="1">'O4 Summary by Class &amp; Accounts'!I125</f>
        <v>0</v>
      </c>
      <c r="I170" s="731">
        <f ca="1">'O4 Summary by Class &amp; Accounts'!J125</f>
        <v>0</v>
      </c>
      <c r="J170" s="731">
        <f ca="1">'O4 Summary by Class &amp; Accounts'!K125</f>
        <v>0</v>
      </c>
      <c r="K170" s="731">
        <f ca="1">'O4 Summary by Class &amp; Accounts'!L125</f>
        <v>0</v>
      </c>
      <c r="L170" s="731">
        <f ca="1">'O4 Summary by Class &amp; Accounts'!M125</f>
        <v>0</v>
      </c>
      <c r="M170" s="731">
        <f ca="1">'O4 Summary by Class &amp; Accounts'!N125</f>
        <v>0</v>
      </c>
      <c r="N170" s="731">
        <f ca="1">'O4 Summary by Class &amp; Accounts'!O125</f>
        <v>0</v>
      </c>
      <c r="O170" s="731">
        <f ca="1">'O4 Summary by Class &amp; Accounts'!P125</f>
        <v>0</v>
      </c>
      <c r="P170" s="731">
        <f ca="1">'O4 Summary by Class &amp; Accounts'!Q125</f>
        <v>0</v>
      </c>
      <c r="Q170" s="731">
        <f ca="1">'O4 Summary by Class &amp; Accounts'!R125</f>
        <v>0</v>
      </c>
      <c r="R170" s="731">
        <f ca="1">'O4 Summary by Class &amp; Accounts'!S125</f>
        <v>0</v>
      </c>
      <c r="S170" s="731">
        <f ca="1">'O4 Summary by Class &amp; Accounts'!T125</f>
        <v>0</v>
      </c>
      <c r="T170" s="731">
        <f ca="1">'O4 Summary by Class &amp; Accounts'!U125</f>
        <v>0</v>
      </c>
      <c r="U170" s="731">
        <f ca="1">'O4 Summary by Class &amp; Accounts'!V125</f>
        <v>0</v>
      </c>
      <c r="V170" s="731">
        <f ca="1">'O4 Summary by Class &amp; Accounts'!W125</f>
        <v>0</v>
      </c>
      <c r="W170" s="731">
        <f ca="1">'O4 Summary by Class &amp; Accounts'!X125</f>
        <v>0</v>
      </c>
      <c r="X170" s="733">
        <f t="shared" si="38"/>
        <v>0</v>
      </c>
      <c r="Y170" s="731"/>
      <c r="Z170" s="731"/>
      <c r="AA170" s="731"/>
      <c r="AB170" s="731"/>
      <c r="AC170" s="731"/>
      <c r="AD170" s="731"/>
      <c r="AE170" s="731"/>
      <c r="AF170" s="731"/>
      <c r="AG170" s="731"/>
      <c r="AH170" s="731"/>
      <c r="AI170" s="731"/>
      <c r="AJ170" s="731"/>
      <c r="AK170" s="731"/>
      <c r="AL170" s="731"/>
      <c r="AM170" s="731"/>
      <c r="AN170" s="731"/>
      <c r="AO170" s="731"/>
      <c r="AP170" s="731"/>
      <c r="AQ170" s="731"/>
      <c r="AR170" s="731"/>
      <c r="AS170" s="894"/>
      <c r="AV170" s="2102">
        <v>1808</v>
      </c>
    </row>
    <row r="171" spans="1:48" s="753" customFormat="1" ht="25.5">
      <c r="A171" s="1251">
        <v>5014</v>
      </c>
      <c r="B171" s="1250" t="s">
        <v>303</v>
      </c>
      <c r="C171" s="733">
        <f t="shared" si="37"/>
        <v>0</v>
      </c>
      <c r="D171" s="731">
        <f ca="1">'O4 Summary by Class &amp; Accounts'!E126</f>
        <v>0</v>
      </c>
      <c r="E171" s="731">
        <f ca="1">'O4 Summary by Class &amp; Accounts'!F126</f>
        <v>0</v>
      </c>
      <c r="F171" s="731">
        <f ca="1">'O4 Summary by Class &amp; Accounts'!G126</f>
        <v>0</v>
      </c>
      <c r="G171" s="731">
        <f ca="1">'O4 Summary by Class &amp; Accounts'!H126</f>
        <v>0</v>
      </c>
      <c r="H171" s="731">
        <f ca="1">'O4 Summary by Class &amp; Accounts'!I126</f>
        <v>0</v>
      </c>
      <c r="I171" s="731">
        <f ca="1">'O4 Summary by Class &amp; Accounts'!J126</f>
        <v>0</v>
      </c>
      <c r="J171" s="731">
        <f ca="1">'O4 Summary by Class &amp; Accounts'!K126</f>
        <v>0</v>
      </c>
      <c r="K171" s="731">
        <f ca="1">'O4 Summary by Class &amp; Accounts'!L126</f>
        <v>0</v>
      </c>
      <c r="L171" s="731">
        <f ca="1">'O4 Summary by Class &amp; Accounts'!M126</f>
        <v>0</v>
      </c>
      <c r="M171" s="731">
        <f ca="1">'O4 Summary by Class &amp; Accounts'!N126</f>
        <v>0</v>
      </c>
      <c r="N171" s="731">
        <f ca="1">'O4 Summary by Class &amp; Accounts'!O126</f>
        <v>0</v>
      </c>
      <c r="O171" s="731">
        <f ca="1">'O4 Summary by Class &amp; Accounts'!P126</f>
        <v>0</v>
      </c>
      <c r="P171" s="731">
        <f ca="1">'O4 Summary by Class &amp; Accounts'!Q126</f>
        <v>0</v>
      </c>
      <c r="Q171" s="731">
        <f ca="1">'O4 Summary by Class &amp; Accounts'!R126</f>
        <v>0</v>
      </c>
      <c r="R171" s="731">
        <f ca="1">'O4 Summary by Class &amp; Accounts'!S126</f>
        <v>0</v>
      </c>
      <c r="S171" s="731">
        <f ca="1">'O4 Summary by Class &amp; Accounts'!T126</f>
        <v>0</v>
      </c>
      <c r="T171" s="731">
        <f ca="1">'O4 Summary by Class &amp; Accounts'!U126</f>
        <v>0</v>
      </c>
      <c r="U171" s="731">
        <f ca="1">'O4 Summary by Class &amp; Accounts'!V126</f>
        <v>0</v>
      </c>
      <c r="V171" s="731">
        <f ca="1">'O4 Summary by Class &amp; Accounts'!W126</f>
        <v>0</v>
      </c>
      <c r="W171" s="731">
        <f ca="1">'O4 Summary by Class &amp; Accounts'!X126</f>
        <v>0</v>
      </c>
      <c r="X171" s="733">
        <f t="shared" si="38"/>
        <v>0</v>
      </c>
      <c r="Y171" s="731"/>
      <c r="Z171" s="731"/>
      <c r="AA171" s="731"/>
      <c r="AB171" s="731"/>
      <c r="AC171" s="731"/>
      <c r="AD171" s="731"/>
      <c r="AE171" s="731"/>
      <c r="AF171" s="731"/>
      <c r="AG171" s="731"/>
      <c r="AH171" s="731"/>
      <c r="AI171" s="731"/>
      <c r="AJ171" s="731"/>
      <c r="AK171" s="731"/>
      <c r="AL171" s="731"/>
      <c r="AM171" s="731"/>
      <c r="AN171" s="731"/>
      <c r="AO171" s="731"/>
      <c r="AP171" s="731"/>
      <c r="AQ171" s="731"/>
      <c r="AR171" s="731"/>
      <c r="AS171" s="894"/>
      <c r="AV171" s="2102">
        <v>1815</v>
      </c>
    </row>
    <row r="172" spans="1:48" s="753" customFormat="1" ht="25.5">
      <c r="A172" s="1251">
        <v>5015</v>
      </c>
      <c r="B172" s="1250" t="s">
        <v>304</v>
      </c>
      <c r="C172" s="733">
        <f t="shared" si="37"/>
        <v>0</v>
      </c>
      <c r="D172" s="731">
        <f ca="1">'O4 Summary by Class &amp; Accounts'!E127</f>
        <v>0</v>
      </c>
      <c r="E172" s="731">
        <f ca="1">'O4 Summary by Class &amp; Accounts'!F127</f>
        <v>0</v>
      </c>
      <c r="F172" s="731">
        <f ca="1">'O4 Summary by Class &amp; Accounts'!G127</f>
        <v>0</v>
      </c>
      <c r="G172" s="731">
        <f ca="1">'O4 Summary by Class &amp; Accounts'!H127</f>
        <v>0</v>
      </c>
      <c r="H172" s="731">
        <f ca="1">'O4 Summary by Class &amp; Accounts'!I127</f>
        <v>0</v>
      </c>
      <c r="I172" s="731">
        <f ca="1">'O4 Summary by Class &amp; Accounts'!J127</f>
        <v>0</v>
      </c>
      <c r="J172" s="731">
        <f ca="1">'O4 Summary by Class &amp; Accounts'!K127</f>
        <v>0</v>
      </c>
      <c r="K172" s="731">
        <f ca="1">'O4 Summary by Class &amp; Accounts'!L127</f>
        <v>0</v>
      </c>
      <c r="L172" s="731">
        <f ca="1">'O4 Summary by Class &amp; Accounts'!M127</f>
        <v>0</v>
      </c>
      <c r="M172" s="731">
        <f ca="1">'O4 Summary by Class &amp; Accounts'!N127</f>
        <v>0</v>
      </c>
      <c r="N172" s="731">
        <f ca="1">'O4 Summary by Class &amp; Accounts'!O127</f>
        <v>0</v>
      </c>
      <c r="O172" s="731">
        <f ca="1">'O4 Summary by Class &amp; Accounts'!P127</f>
        <v>0</v>
      </c>
      <c r="P172" s="731">
        <f ca="1">'O4 Summary by Class &amp; Accounts'!Q127</f>
        <v>0</v>
      </c>
      <c r="Q172" s="731">
        <f ca="1">'O4 Summary by Class &amp; Accounts'!R127</f>
        <v>0</v>
      </c>
      <c r="R172" s="731">
        <f ca="1">'O4 Summary by Class &amp; Accounts'!S127</f>
        <v>0</v>
      </c>
      <c r="S172" s="731">
        <f ca="1">'O4 Summary by Class &amp; Accounts'!T127</f>
        <v>0</v>
      </c>
      <c r="T172" s="731">
        <f ca="1">'O4 Summary by Class &amp; Accounts'!U127</f>
        <v>0</v>
      </c>
      <c r="U172" s="731">
        <f ca="1">'O4 Summary by Class &amp; Accounts'!V127</f>
        <v>0</v>
      </c>
      <c r="V172" s="731">
        <f ca="1">'O4 Summary by Class &amp; Accounts'!W127</f>
        <v>0</v>
      </c>
      <c r="W172" s="731">
        <f ca="1">'O4 Summary by Class &amp; Accounts'!X127</f>
        <v>0</v>
      </c>
      <c r="X172" s="733">
        <f t="shared" si="38"/>
        <v>0</v>
      </c>
      <c r="Y172" s="731"/>
      <c r="Z172" s="731"/>
      <c r="AA172" s="731"/>
      <c r="AB172" s="731"/>
      <c r="AC172" s="731"/>
      <c r="AD172" s="731"/>
      <c r="AE172" s="731"/>
      <c r="AF172" s="731"/>
      <c r="AG172" s="731"/>
      <c r="AH172" s="731"/>
      <c r="AI172" s="731"/>
      <c r="AJ172" s="731"/>
      <c r="AK172" s="731"/>
      <c r="AL172" s="731"/>
      <c r="AM172" s="731"/>
      <c r="AN172" s="731"/>
      <c r="AO172" s="731"/>
      <c r="AP172" s="731"/>
      <c r="AQ172" s="731"/>
      <c r="AR172" s="731"/>
      <c r="AS172" s="894"/>
      <c r="AV172" s="2102">
        <v>1815</v>
      </c>
    </row>
    <row r="173" spans="1:48" s="753" customFormat="1" ht="25.5">
      <c r="A173" s="1251">
        <v>5016</v>
      </c>
      <c r="B173" s="1250" t="s">
        <v>305</v>
      </c>
      <c r="C173" s="733">
        <f t="shared" si="37"/>
        <v>27000</v>
      </c>
      <c r="D173" s="731">
        <f ca="1">'O4 Summary by Class &amp; Accounts'!E128</f>
        <v>10176.642912824522</v>
      </c>
      <c r="E173" s="731">
        <f ca="1">'O4 Summary by Class &amp; Accounts'!F128</f>
        <v>4772.3678388315329</v>
      </c>
      <c r="F173" s="731">
        <f ca="1">'O4 Summary by Class &amp; Accounts'!G128</f>
        <v>12032.71871842876</v>
      </c>
      <c r="G173" s="731">
        <f ca="1">'O4 Summary by Class &amp; Accounts'!H128</f>
        <v>0</v>
      </c>
      <c r="H173" s="731">
        <f ca="1">'O4 Summary by Class &amp; Accounts'!I128</f>
        <v>0</v>
      </c>
      <c r="I173" s="731">
        <f ca="1">'O4 Summary by Class &amp; Accounts'!J128</f>
        <v>0</v>
      </c>
      <c r="J173" s="731">
        <f ca="1">'O4 Summary by Class &amp; Accounts'!K128</f>
        <v>0</v>
      </c>
      <c r="K173" s="731">
        <f ca="1">'O4 Summary by Class &amp; Accounts'!L128</f>
        <v>0</v>
      </c>
      <c r="L173" s="731">
        <f ca="1">'O4 Summary by Class &amp; Accounts'!M128</f>
        <v>18.27052991518579</v>
      </c>
      <c r="M173" s="731">
        <f ca="1">'O4 Summary by Class &amp; Accounts'!N128</f>
        <v>0</v>
      </c>
      <c r="N173" s="731">
        <f ca="1">'O4 Summary by Class &amp; Accounts'!O128</f>
        <v>0</v>
      </c>
      <c r="O173" s="731">
        <f ca="1">'O4 Summary by Class &amp; Accounts'!P128</f>
        <v>0</v>
      </c>
      <c r="P173" s="731">
        <f ca="1">'O4 Summary by Class &amp; Accounts'!Q128</f>
        <v>0</v>
      </c>
      <c r="Q173" s="731">
        <f ca="1">'O4 Summary by Class &amp; Accounts'!R128</f>
        <v>0</v>
      </c>
      <c r="R173" s="731">
        <f ca="1">'O4 Summary by Class &amp; Accounts'!S128</f>
        <v>0</v>
      </c>
      <c r="S173" s="731">
        <f ca="1">'O4 Summary by Class &amp; Accounts'!T128</f>
        <v>0</v>
      </c>
      <c r="T173" s="731">
        <f ca="1">'O4 Summary by Class &amp; Accounts'!U128</f>
        <v>0</v>
      </c>
      <c r="U173" s="731">
        <f ca="1">'O4 Summary by Class &amp; Accounts'!V128</f>
        <v>0</v>
      </c>
      <c r="V173" s="731">
        <f ca="1">'O4 Summary by Class &amp; Accounts'!W128</f>
        <v>0</v>
      </c>
      <c r="W173" s="731">
        <f ca="1">'O4 Summary by Class &amp; Accounts'!X128</f>
        <v>0</v>
      </c>
      <c r="X173" s="733">
        <f t="shared" si="38"/>
        <v>27000</v>
      </c>
      <c r="Y173" s="731"/>
      <c r="Z173" s="731"/>
      <c r="AA173" s="731"/>
      <c r="AB173" s="731"/>
      <c r="AC173" s="731"/>
      <c r="AD173" s="731"/>
      <c r="AE173" s="731"/>
      <c r="AF173" s="731"/>
      <c r="AG173" s="731"/>
      <c r="AH173" s="731"/>
      <c r="AI173" s="731"/>
      <c r="AJ173" s="731"/>
      <c r="AK173" s="731"/>
      <c r="AL173" s="731"/>
      <c r="AM173" s="731"/>
      <c r="AN173" s="731"/>
      <c r="AO173" s="731"/>
      <c r="AP173" s="731"/>
      <c r="AQ173" s="731"/>
      <c r="AR173" s="731"/>
      <c r="AS173" s="894"/>
      <c r="AV173" s="2102">
        <v>1820</v>
      </c>
    </row>
    <row r="174" spans="1:48" s="753" customFormat="1" ht="25.5">
      <c r="A174" s="1251">
        <v>5017</v>
      </c>
      <c r="B174" s="1250" t="s">
        <v>1000</v>
      </c>
      <c r="C174" s="733">
        <f t="shared" si="37"/>
        <v>147000</v>
      </c>
      <c r="D174" s="731">
        <f ca="1">'O4 Summary by Class &amp; Accounts'!E129</f>
        <v>55406.166969822392</v>
      </c>
      <c r="E174" s="731">
        <f ca="1">'O4 Summary by Class &amp; Accounts'!F129</f>
        <v>25982.891566971677</v>
      </c>
      <c r="F174" s="731">
        <f ca="1">'O4 Summary by Class &amp; Accounts'!G129</f>
        <v>65511.468578112137</v>
      </c>
      <c r="G174" s="731">
        <f ca="1">'O4 Summary by Class &amp; Accounts'!H129</f>
        <v>0</v>
      </c>
      <c r="H174" s="731">
        <f ca="1">'O4 Summary by Class &amp; Accounts'!I129</f>
        <v>0</v>
      </c>
      <c r="I174" s="731">
        <f ca="1">'O4 Summary by Class &amp; Accounts'!J129</f>
        <v>0</v>
      </c>
      <c r="J174" s="731">
        <f ca="1">'O4 Summary by Class &amp; Accounts'!K129</f>
        <v>0</v>
      </c>
      <c r="K174" s="731">
        <f ca="1">'O4 Summary by Class &amp; Accounts'!L129</f>
        <v>0</v>
      </c>
      <c r="L174" s="731">
        <f ca="1">'O4 Summary by Class &amp; Accounts'!M129</f>
        <v>99.472885093789301</v>
      </c>
      <c r="M174" s="731">
        <f ca="1">'O4 Summary by Class &amp; Accounts'!N129</f>
        <v>0</v>
      </c>
      <c r="N174" s="731">
        <f ca="1">'O4 Summary by Class &amp; Accounts'!O129</f>
        <v>0</v>
      </c>
      <c r="O174" s="731">
        <f ca="1">'O4 Summary by Class &amp; Accounts'!P129</f>
        <v>0</v>
      </c>
      <c r="P174" s="731">
        <f ca="1">'O4 Summary by Class &amp; Accounts'!Q129</f>
        <v>0</v>
      </c>
      <c r="Q174" s="731">
        <f ca="1">'O4 Summary by Class &amp; Accounts'!R129</f>
        <v>0</v>
      </c>
      <c r="R174" s="731">
        <f ca="1">'O4 Summary by Class &amp; Accounts'!S129</f>
        <v>0</v>
      </c>
      <c r="S174" s="731">
        <f ca="1">'O4 Summary by Class &amp; Accounts'!T129</f>
        <v>0</v>
      </c>
      <c r="T174" s="731">
        <f ca="1">'O4 Summary by Class &amp; Accounts'!U129</f>
        <v>0</v>
      </c>
      <c r="U174" s="731">
        <f ca="1">'O4 Summary by Class &amp; Accounts'!V129</f>
        <v>0</v>
      </c>
      <c r="V174" s="731">
        <f ca="1">'O4 Summary by Class &amp; Accounts'!W129</f>
        <v>0</v>
      </c>
      <c r="W174" s="731">
        <f ca="1">'O4 Summary by Class &amp; Accounts'!X129</f>
        <v>0</v>
      </c>
      <c r="X174" s="733">
        <f t="shared" si="38"/>
        <v>147000</v>
      </c>
      <c r="Y174" s="731"/>
      <c r="Z174" s="731"/>
      <c r="AA174" s="731"/>
      <c r="AB174" s="731"/>
      <c r="AC174" s="731"/>
      <c r="AD174" s="731"/>
      <c r="AE174" s="731"/>
      <c r="AF174" s="731"/>
      <c r="AG174" s="731"/>
      <c r="AH174" s="731"/>
      <c r="AI174" s="731"/>
      <c r="AJ174" s="731"/>
      <c r="AK174" s="731"/>
      <c r="AL174" s="731"/>
      <c r="AM174" s="731"/>
      <c r="AN174" s="731"/>
      <c r="AO174" s="731"/>
      <c r="AP174" s="731"/>
      <c r="AQ174" s="731"/>
      <c r="AR174" s="731"/>
      <c r="AS174" s="894"/>
      <c r="AV174" s="2102">
        <v>1820</v>
      </c>
    </row>
    <row r="175" spans="1:48" s="753" customFormat="1" ht="25.5">
      <c r="A175" s="1251">
        <v>5020</v>
      </c>
      <c r="B175" s="1250" t="s">
        <v>1001</v>
      </c>
      <c r="C175" s="733">
        <f t="shared" si="37"/>
        <v>13000</v>
      </c>
      <c r="D175" s="731">
        <f ca="1">'O4 Summary by Class &amp; Accounts'!E130</f>
        <v>6896.3047590462174</v>
      </c>
      <c r="E175" s="731">
        <f ca="1">'O4 Summary by Class &amp; Accounts'!F130</f>
        <v>2003.5323529415527</v>
      </c>
      <c r="F175" s="731">
        <f ca="1">'O4 Summary by Class &amp; Accounts'!G130</f>
        <v>3011.0035907172087</v>
      </c>
      <c r="G175" s="731">
        <f ca="1">'O4 Summary by Class &amp; Accounts'!H130</f>
        <v>0</v>
      </c>
      <c r="H175" s="731">
        <f ca="1">'O4 Summary by Class &amp; Accounts'!I130</f>
        <v>0</v>
      </c>
      <c r="I175" s="731">
        <f ca="1">'O4 Summary by Class &amp; Accounts'!J130</f>
        <v>0</v>
      </c>
      <c r="J175" s="731">
        <f ca="1">'O4 Summary by Class &amp; Accounts'!K130</f>
        <v>986.10867826207016</v>
      </c>
      <c r="K175" s="731">
        <f ca="1">'O4 Summary by Class &amp; Accounts'!L130</f>
        <v>54.075138431131528</v>
      </c>
      <c r="L175" s="731">
        <f ca="1">'O4 Summary by Class &amp; Accounts'!M130</f>
        <v>48.975480601819378</v>
      </c>
      <c r="M175" s="731">
        <f ca="1">'O4 Summary by Class &amp; Accounts'!N130</f>
        <v>0</v>
      </c>
      <c r="N175" s="731">
        <f ca="1">'O4 Summary by Class &amp; Accounts'!O130</f>
        <v>0</v>
      </c>
      <c r="O175" s="731">
        <f ca="1">'O4 Summary by Class &amp; Accounts'!P130</f>
        <v>0</v>
      </c>
      <c r="P175" s="731">
        <f ca="1">'O4 Summary by Class &amp; Accounts'!Q130</f>
        <v>0</v>
      </c>
      <c r="Q175" s="731">
        <f ca="1">'O4 Summary by Class &amp; Accounts'!R130</f>
        <v>0</v>
      </c>
      <c r="R175" s="731">
        <f ca="1">'O4 Summary by Class &amp; Accounts'!S130</f>
        <v>0</v>
      </c>
      <c r="S175" s="731">
        <f ca="1">'O4 Summary by Class &amp; Accounts'!T130</f>
        <v>0</v>
      </c>
      <c r="T175" s="731">
        <f ca="1">'O4 Summary by Class &amp; Accounts'!U130</f>
        <v>0</v>
      </c>
      <c r="U175" s="731">
        <f ca="1">'O4 Summary by Class &amp; Accounts'!V130</f>
        <v>0</v>
      </c>
      <c r="V175" s="731">
        <f ca="1">'O4 Summary by Class &amp; Accounts'!W130</f>
        <v>0</v>
      </c>
      <c r="W175" s="731">
        <f ca="1">'O4 Summary by Class &amp; Accounts'!X130</f>
        <v>0</v>
      </c>
      <c r="X175" s="733">
        <f t="shared" si="38"/>
        <v>13000</v>
      </c>
      <c r="Y175" s="731"/>
      <c r="Z175" s="731"/>
      <c r="AA175" s="731"/>
      <c r="AB175" s="731"/>
      <c r="AC175" s="731"/>
      <c r="AD175" s="731"/>
      <c r="AE175" s="731"/>
      <c r="AF175" s="731"/>
      <c r="AG175" s="731"/>
      <c r="AH175" s="731"/>
      <c r="AI175" s="731"/>
      <c r="AJ175" s="731"/>
      <c r="AK175" s="731"/>
      <c r="AL175" s="731"/>
      <c r="AM175" s="731"/>
      <c r="AN175" s="731"/>
      <c r="AO175" s="731"/>
      <c r="AP175" s="731"/>
      <c r="AQ175" s="731"/>
      <c r="AR175" s="731"/>
      <c r="AS175" s="894"/>
      <c r="AV175" s="2102" t="s">
        <v>950</v>
      </c>
    </row>
    <row r="176" spans="1:48" s="753" customFormat="1" ht="38.25">
      <c r="A176" s="1251">
        <v>5025</v>
      </c>
      <c r="B176" s="1250" t="s">
        <v>1318</v>
      </c>
      <c r="C176" s="733">
        <f t="shared" si="37"/>
        <v>38000</v>
      </c>
      <c r="D176" s="731">
        <f ca="1">'O4 Summary by Class &amp; Accounts'!E131</f>
        <v>20158.429295673559</v>
      </c>
      <c r="E176" s="731">
        <f ca="1">'O4 Summary by Class &amp; Accounts'!F131</f>
        <v>5856.4791855214626</v>
      </c>
      <c r="F176" s="731">
        <f ca="1">'O4 Summary by Class &amp; Accounts'!G131</f>
        <v>8801.3951113272269</v>
      </c>
      <c r="G176" s="731">
        <f ca="1">'O4 Summary by Class &amp; Accounts'!H131</f>
        <v>0</v>
      </c>
      <c r="H176" s="731">
        <f ca="1">'O4 Summary by Class &amp; Accounts'!I131</f>
        <v>0</v>
      </c>
      <c r="I176" s="731">
        <f ca="1">'O4 Summary by Class &amp; Accounts'!J131</f>
        <v>0</v>
      </c>
      <c r="J176" s="731">
        <f ca="1">'O4 Summary by Class &amp; Accounts'!K131</f>
        <v>2882.4715210737436</v>
      </c>
      <c r="K176" s="731">
        <f ca="1">'O4 Summary by Class &amp; Accounts'!L131</f>
        <v>158.06578926023062</v>
      </c>
      <c r="L176" s="731">
        <f ca="1">'O4 Summary by Class &amp; Accounts'!M131</f>
        <v>143.15909714377972</v>
      </c>
      <c r="M176" s="731">
        <f ca="1">'O4 Summary by Class &amp; Accounts'!N131</f>
        <v>0</v>
      </c>
      <c r="N176" s="731">
        <f ca="1">'O4 Summary by Class &amp; Accounts'!O131</f>
        <v>0</v>
      </c>
      <c r="O176" s="731">
        <f ca="1">'O4 Summary by Class &amp; Accounts'!P131</f>
        <v>0</v>
      </c>
      <c r="P176" s="731">
        <f ca="1">'O4 Summary by Class &amp; Accounts'!Q131</f>
        <v>0</v>
      </c>
      <c r="Q176" s="731">
        <f ca="1">'O4 Summary by Class &amp; Accounts'!R131</f>
        <v>0</v>
      </c>
      <c r="R176" s="731">
        <f ca="1">'O4 Summary by Class &amp; Accounts'!S131</f>
        <v>0</v>
      </c>
      <c r="S176" s="731">
        <f ca="1">'O4 Summary by Class &amp; Accounts'!T131</f>
        <v>0</v>
      </c>
      <c r="T176" s="731">
        <f ca="1">'O4 Summary by Class &amp; Accounts'!U131</f>
        <v>0</v>
      </c>
      <c r="U176" s="731">
        <f ca="1">'O4 Summary by Class &amp; Accounts'!V131</f>
        <v>0</v>
      </c>
      <c r="V176" s="731">
        <f ca="1">'O4 Summary by Class &amp; Accounts'!W131</f>
        <v>0</v>
      </c>
      <c r="W176" s="731">
        <f ca="1">'O4 Summary by Class &amp; Accounts'!X131</f>
        <v>0</v>
      </c>
      <c r="X176" s="733">
        <f t="shared" si="38"/>
        <v>38000</v>
      </c>
      <c r="Y176" s="731"/>
      <c r="Z176" s="731"/>
      <c r="AA176" s="731"/>
      <c r="AB176" s="731"/>
      <c r="AC176" s="731"/>
      <c r="AD176" s="731"/>
      <c r="AE176" s="731"/>
      <c r="AF176" s="731"/>
      <c r="AG176" s="731"/>
      <c r="AH176" s="731"/>
      <c r="AI176" s="731"/>
      <c r="AJ176" s="731"/>
      <c r="AK176" s="731"/>
      <c r="AL176" s="731"/>
      <c r="AM176" s="731"/>
      <c r="AN176" s="731"/>
      <c r="AO176" s="731"/>
      <c r="AP176" s="731"/>
      <c r="AQ176" s="731"/>
      <c r="AR176" s="731"/>
      <c r="AS176" s="894"/>
      <c r="AV176" s="2102" t="s">
        <v>950</v>
      </c>
    </row>
    <row r="177" spans="1:48" s="753" customFormat="1" ht="25.5">
      <c r="A177" s="1251">
        <v>5030</v>
      </c>
      <c r="B177" s="1250" t="s">
        <v>1008</v>
      </c>
      <c r="C177" s="733">
        <f t="shared" si="37"/>
        <v>0</v>
      </c>
      <c r="D177" s="731">
        <f ca="1">'O4 Summary by Class &amp; Accounts'!E132</f>
        <v>0</v>
      </c>
      <c r="E177" s="731">
        <f ca="1">'O4 Summary by Class &amp; Accounts'!F132</f>
        <v>0</v>
      </c>
      <c r="F177" s="731">
        <f ca="1">'O4 Summary by Class &amp; Accounts'!G132</f>
        <v>0</v>
      </c>
      <c r="G177" s="731">
        <f ca="1">'O4 Summary by Class &amp; Accounts'!H132</f>
        <v>0</v>
      </c>
      <c r="H177" s="731">
        <f ca="1">'O4 Summary by Class &amp; Accounts'!I132</f>
        <v>0</v>
      </c>
      <c r="I177" s="731">
        <f ca="1">'O4 Summary by Class &amp; Accounts'!J132</f>
        <v>0</v>
      </c>
      <c r="J177" s="731">
        <f ca="1">'O4 Summary by Class &amp; Accounts'!K132</f>
        <v>0</v>
      </c>
      <c r="K177" s="731">
        <f ca="1">'O4 Summary by Class &amp; Accounts'!L132</f>
        <v>0</v>
      </c>
      <c r="L177" s="731">
        <f ca="1">'O4 Summary by Class &amp; Accounts'!M132</f>
        <v>0</v>
      </c>
      <c r="M177" s="731">
        <f ca="1">'O4 Summary by Class &amp; Accounts'!N132</f>
        <v>0</v>
      </c>
      <c r="N177" s="731">
        <f ca="1">'O4 Summary by Class &amp; Accounts'!O132</f>
        <v>0</v>
      </c>
      <c r="O177" s="731">
        <f ca="1">'O4 Summary by Class &amp; Accounts'!P132</f>
        <v>0</v>
      </c>
      <c r="P177" s="731">
        <f ca="1">'O4 Summary by Class &amp; Accounts'!Q132</f>
        <v>0</v>
      </c>
      <c r="Q177" s="731">
        <f ca="1">'O4 Summary by Class &amp; Accounts'!R132</f>
        <v>0</v>
      </c>
      <c r="R177" s="731">
        <f ca="1">'O4 Summary by Class &amp; Accounts'!S132</f>
        <v>0</v>
      </c>
      <c r="S177" s="731">
        <f ca="1">'O4 Summary by Class &amp; Accounts'!T132</f>
        <v>0</v>
      </c>
      <c r="T177" s="731">
        <f ca="1">'O4 Summary by Class &amp; Accounts'!U132</f>
        <v>0</v>
      </c>
      <c r="U177" s="731">
        <f ca="1">'O4 Summary by Class &amp; Accounts'!V132</f>
        <v>0</v>
      </c>
      <c r="V177" s="731">
        <f ca="1">'O4 Summary by Class &amp; Accounts'!W132</f>
        <v>0</v>
      </c>
      <c r="W177" s="731">
        <f ca="1">'O4 Summary by Class &amp; Accounts'!X132</f>
        <v>0</v>
      </c>
      <c r="X177" s="733">
        <f t="shared" si="38"/>
        <v>0</v>
      </c>
      <c r="Y177" s="731"/>
      <c r="Z177" s="731"/>
      <c r="AA177" s="731"/>
      <c r="AB177" s="731"/>
      <c r="AC177" s="731"/>
      <c r="AD177" s="731"/>
      <c r="AE177" s="731"/>
      <c r="AF177" s="731"/>
      <c r="AG177" s="731"/>
      <c r="AH177" s="731"/>
      <c r="AI177" s="731"/>
      <c r="AJ177" s="731"/>
      <c r="AK177" s="731"/>
      <c r="AL177" s="731"/>
      <c r="AM177" s="731"/>
      <c r="AN177" s="731"/>
      <c r="AO177" s="731"/>
      <c r="AP177" s="731"/>
      <c r="AQ177" s="731"/>
      <c r="AR177" s="731"/>
      <c r="AS177" s="894"/>
      <c r="AV177" s="2102" t="s">
        <v>950</v>
      </c>
    </row>
    <row r="178" spans="1:48" s="753" customFormat="1" ht="25.5">
      <c r="A178" s="1251">
        <v>5035</v>
      </c>
      <c r="B178" s="1250" t="s">
        <v>1130</v>
      </c>
      <c r="C178" s="733">
        <f t="shared" si="37"/>
        <v>0</v>
      </c>
      <c r="D178" s="731">
        <f ca="1">'O4 Summary by Class &amp; Accounts'!E133</f>
        <v>0</v>
      </c>
      <c r="E178" s="731">
        <f ca="1">'O4 Summary by Class &amp; Accounts'!F133</f>
        <v>0</v>
      </c>
      <c r="F178" s="731">
        <f ca="1">'O4 Summary by Class &amp; Accounts'!G133</f>
        <v>0</v>
      </c>
      <c r="G178" s="731">
        <f ca="1">'O4 Summary by Class &amp; Accounts'!H133</f>
        <v>0</v>
      </c>
      <c r="H178" s="731">
        <f ca="1">'O4 Summary by Class &amp; Accounts'!I133</f>
        <v>0</v>
      </c>
      <c r="I178" s="731">
        <f ca="1">'O4 Summary by Class &amp; Accounts'!J133</f>
        <v>0</v>
      </c>
      <c r="J178" s="731">
        <f ca="1">'O4 Summary by Class &amp; Accounts'!K133</f>
        <v>0</v>
      </c>
      <c r="K178" s="731">
        <f ca="1">'O4 Summary by Class &amp; Accounts'!L133</f>
        <v>0</v>
      </c>
      <c r="L178" s="731">
        <f ca="1">'O4 Summary by Class &amp; Accounts'!M133</f>
        <v>0</v>
      </c>
      <c r="M178" s="731">
        <f ca="1">'O4 Summary by Class &amp; Accounts'!N133</f>
        <v>0</v>
      </c>
      <c r="N178" s="731">
        <f ca="1">'O4 Summary by Class &amp; Accounts'!O133</f>
        <v>0</v>
      </c>
      <c r="O178" s="731">
        <f ca="1">'O4 Summary by Class &amp; Accounts'!P133</f>
        <v>0</v>
      </c>
      <c r="P178" s="731">
        <f ca="1">'O4 Summary by Class &amp; Accounts'!Q133</f>
        <v>0</v>
      </c>
      <c r="Q178" s="731">
        <f ca="1">'O4 Summary by Class &amp; Accounts'!R133</f>
        <v>0</v>
      </c>
      <c r="R178" s="731">
        <f ca="1">'O4 Summary by Class &amp; Accounts'!S133</f>
        <v>0</v>
      </c>
      <c r="S178" s="731">
        <f ca="1">'O4 Summary by Class &amp; Accounts'!T133</f>
        <v>0</v>
      </c>
      <c r="T178" s="731">
        <f ca="1">'O4 Summary by Class &amp; Accounts'!U133</f>
        <v>0</v>
      </c>
      <c r="U178" s="731">
        <f ca="1">'O4 Summary by Class &amp; Accounts'!V133</f>
        <v>0</v>
      </c>
      <c r="V178" s="731">
        <f ca="1">'O4 Summary by Class &amp; Accounts'!W133</f>
        <v>0</v>
      </c>
      <c r="W178" s="731">
        <f ca="1">'O4 Summary by Class &amp; Accounts'!X133</f>
        <v>0</v>
      </c>
      <c r="X178" s="733">
        <f t="shared" si="38"/>
        <v>0</v>
      </c>
      <c r="Y178" s="731"/>
      <c r="Z178" s="731"/>
      <c r="AA178" s="731"/>
      <c r="AB178" s="731"/>
      <c r="AC178" s="731"/>
      <c r="AD178" s="731"/>
      <c r="AE178" s="731"/>
      <c r="AF178" s="731"/>
      <c r="AG178" s="731"/>
      <c r="AH178" s="731"/>
      <c r="AI178" s="731"/>
      <c r="AJ178" s="731"/>
      <c r="AK178" s="731"/>
      <c r="AL178" s="731"/>
      <c r="AM178" s="731"/>
      <c r="AN178" s="731"/>
      <c r="AO178" s="731"/>
      <c r="AP178" s="731"/>
      <c r="AQ178" s="731"/>
      <c r="AR178" s="731"/>
      <c r="AS178" s="894"/>
      <c r="AV178" s="2102">
        <v>1850</v>
      </c>
    </row>
    <row r="179" spans="1:48" s="753" customFormat="1" ht="25.5">
      <c r="A179" s="1251">
        <v>5040</v>
      </c>
      <c r="B179" s="1250" t="s">
        <v>342</v>
      </c>
      <c r="C179" s="733">
        <f t="shared" si="37"/>
        <v>0</v>
      </c>
      <c r="D179" s="731">
        <f ca="1">'O4 Summary by Class &amp; Accounts'!E134</f>
        <v>0</v>
      </c>
      <c r="E179" s="731">
        <f ca="1">'O4 Summary by Class &amp; Accounts'!F134</f>
        <v>0</v>
      </c>
      <c r="F179" s="731">
        <f ca="1">'O4 Summary by Class &amp; Accounts'!G134</f>
        <v>0</v>
      </c>
      <c r="G179" s="731">
        <f ca="1">'O4 Summary by Class &amp; Accounts'!H134</f>
        <v>0</v>
      </c>
      <c r="H179" s="731">
        <f ca="1">'O4 Summary by Class &amp; Accounts'!I134</f>
        <v>0</v>
      </c>
      <c r="I179" s="731">
        <f ca="1">'O4 Summary by Class &amp; Accounts'!J134</f>
        <v>0</v>
      </c>
      <c r="J179" s="731">
        <f ca="1">'O4 Summary by Class &amp; Accounts'!K134</f>
        <v>0</v>
      </c>
      <c r="K179" s="731">
        <f ca="1">'O4 Summary by Class &amp; Accounts'!L134</f>
        <v>0</v>
      </c>
      <c r="L179" s="731">
        <f ca="1">'O4 Summary by Class &amp; Accounts'!M134</f>
        <v>0</v>
      </c>
      <c r="M179" s="731">
        <f ca="1">'O4 Summary by Class &amp; Accounts'!N134</f>
        <v>0</v>
      </c>
      <c r="N179" s="731">
        <f ca="1">'O4 Summary by Class &amp; Accounts'!O134</f>
        <v>0</v>
      </c>
      <c r="O179" s="731">
        <f ca="1">'O4 Summary by Class &amp; Accounts'!P134</f>
        <v>0</v>
      </c>
      <c r="P179" s="731">
        <f ca="1">'O4 Summary by Class &amp; Accounts'!Q134</f>
        <v>0</v>
      </c>
      <c r="Q179" s="731">
        <f ca="1">'O4 Summary by Class &amp; Accounts'!R134</f>
        <v>0</v>
      </c>
      <c r="R179" s="731">
        <f ca="1">'O4 Summary by Class &amp; Accounts'!S134</f>
        <v>0</v>
      </c>
      <c r="S179" s="731">
        <f ca="1">'O4 Summary by Class &amp; Accounts'!T134</f>
        <v>0</v>
      </c>
      <c r="T179" s="731">
        <f ca="1">'O4 Summary by Class &amp; Accounts'!U134</f>
        <v>0</v>
      </c>
      <c r="U179" s="731">
        <f ca="1">'O4 Summary by Class &amp; Accounts'!V134</f>
        <v>0</v>
      </c>
      <c r="V179" s="731">
        <f ca="1">'O4 Summary by Class &amp; Accounts'!W134</f>
        <v>0</v>
      </c>
      <c r="W179" s="731">
        <f ca="1">'O4 Summary by Class &amp; Accounts'!X134</f>
        <v>0</v>
      </c>
      <c r="X179" s="733">
        <f t="shared" si="38"/>
        <v>0</v>
      </c>
      <c r="Y179" s="731"/>
      <c r="Z179" s="731"/>
      <c r="AA179" s="731"/>
      <c r="AB179" s="731"/>
      <c r="AC179" s="731"/>
      <c r="AD179" s="731"/>
      <c r="AE179" s="731"/>
      <c r="AF179" s="731"/>
      <c r="AG179" s="731"/>
      <c r="AH179" s="731"/>
      <c r="AI179" s="731"/>
      <c r="AJ179" s="731"/>
      <c r="AK179" s="731"/>
      <c r="AL179" s="731"/>
      <c r="AM179" s="731"/>
      <c r="AN179" s="731"/>
      <c r="AO179" s="731"/>
      <c r="AP179" s="731"/>
      <c r="AQ179" s="731"/>
      <c r="AR179" s="731"/>
      <c r="AS179" s="894"/>
      <c r="AV179" s="2102" t="s">
        <v>951</v>
      </c>
    </row>
    <row r="180" spans="1:48" s="753" customFormat="1" ht="38.25">
      <c r="A180" s="1251">
        <v>5045</v>
      </c>
      <c r="B180" s="1250" t="s">
        <v>1319</v>
      </c>
      <c r="C180" s="733">
        <f t="shared" si="37"/>
        <v>0</v>
      </c>
      <c r="D180" s="731">
        <f ca="1">'O4 Summary by Class &amp; Accounts'!E135</f>
        <v>0</v>
      </c>
      <c r="E180" s="731">
        <f ca="1">'O4 Summary by Class &amp; Accounts'!F135</f>
        <v>0</v>
      </c>
      <c r="F180" s="731">
        <f ca="1">'O4 Summary by Class &amp; Accounts'!G135</f>
        <v>0</v>
      </c>
      <c r="G180" s="731">
        <f ca="1">'O4 Summary by Class &amp; Accounts'!H135</f>
        <v>0</v>
      </c>
      <c r="H180" s="731">
        <f ca="1">'O4 Summary by Class &amp; Accounts'!I135</f>
        <v>0</v>
      </c>
      <c r="I180" s="731">
        <f ca="1">'O4 Summary by Class &amp; Accounts'!J135</f>
        <v>0</v>
      </c>
      <c r="J180" s="731">
        <f ca="1">'O4 Summary by Class &amp; Accounts'!K135</f>
        <v>0</v>
      </c>
      <c r="K180" s="731">
        <f ca="1">'O4 Summary by Class &amp; Accounts'!L135</f>
        <v>0</v>
      </c>
      <c r="L180" s="731">
        <f ca="1">'O4 Summary by Class &amp; Accounts'!M135</f>
        <v>0</v>
      </c>
      <c r="M180" s="731">
        <f ca="1">'O4 Summary by Class &amp; Accounts'!N135</f>
        <v>0</v>
      </c>
      <c r="N180" s="731">
        <f ca="1">'O4 Summary by Class &amp; Accounts'!O135</f>
        <v>0</v>
      </c>
      <c r="O180" s="731">
        <f ca="1">'O4 Summary by Class &amp; Accounts'!P135</f>
        <v>0</v>
      </c>
      <c r="P180" s="731">
        <f ca="1">'O4 Summary by Class &amp; Accounts'!Q135</f>
        <v>0</v>
      </c>
      <c r="Q180" s="731">
        <f ca="1">'O4 Summary by Class &amp; Accounts'!R135</f>
        <v>0</v>
      </c>
      <c r="R180" s="731">
        <f ca="1">'O4 Summary by Class &amp; Accounts'!S135</f>
        <v>0</v>
      </c>
      <c r="S180" s="731">
        <f ca="1">'O4 Summary by Class &amp; Accounts'!T135</f>
        <v>0</v>
      </c>
      <c r="T180" s="731">
        <f ca="1">'O4 Summary by Class &amp; Accounts'!U135</f>
        <v>0</v>
      </c>
      <c r="U180" s="731">
        <f ca="1">'O4 Summary by Class &amp; Accounts'!V135</f>
        <v>0</v>
      </c>
      <c r="V180" s="731">
        <f ca="1">'O4 Summary by Class &amp; Accounts'!W135</f>
        <v>0</v>
      </c>
      <c r="W180" s="731">
        <f ca="1">'O4 Summary by Class &amp; Accounts'!X135</f>
        <v>0</v>
      </c>
      <c r="X180" s="733">
        <f t="shared" si="38"/>
        <v>0</v>
      </c>
      <c r="Y180" s="731"/>
      <c r="Z180" s="731"/>
      <c r="AA180" s="731"/>
      <c r="AB180" s="731"/>
      <c r="AC180" s="731"/>
      <c r="AD180" s="731"/>
      <c r="AE180" s="731"/>
      <c r="AF180" s="731"/>
      <c r="AG180" s="731"/>
      <c r="AH180" s="731"/>
      <c r="AI180" s="731"/>
      <c r="AJ180" s="731"/>
      <c r="AK180" s="731"/>
      <c r="AL180" s="731"/>
      <c r="AM180" s="731"/>
      <c r="AN180" s="731"/>
      <c r="AO180" s="731"/>
      <c r="AP180" s="731"/>
      <c r="AQ180" s="731"/>
      <c r="AR180" s="731"/>
      <c r="AS180" s="894"/>
      <c r="AV180" s="2102" t="s">
        <v>951</v>
      </c>
    </row>
    <row r="181" spans="1:48" s="753" customFormat="1" ht="25.5">
      <c r="A181" s="1251">
        <v>5050</v>
      </c>
      <c r="B181" s="1250" t="s">
        <v>984</v>
      </c>
      <c r="C181" s="733">
        <f t="shared" si="37"/>
        <v>0</v>
      </c>
      <c r="D181" s="731">
        <f ca="1">'O4 Summary by Class &amp; Accounts'!E136</f>
        <v>0</v>
      </c>
      <c r="E181" s="731">
        <f ca="1">'O4 Summary by Class &amp; Accounts'!F136</f>
        <v>0</v>
      </c>
      <c r="F181" s="731">
        <f ca="1">'O4 Summary by Class &amp; Accounts'!G136</f>
        <v>0</v>
      </c>
      <c r="G181" s="731">
        <f ca="1">'O4 Summary by Class &amp; Accounts'!H136</f>
        <v>0</v>
      </c>
      <c r="H181" s="731">
        <f ca="1">'O4 Summary by Class &amp; Accounts'!I136</f>
        <v>0</v>
      </c>
      <c r="I181" s="731">
        <f ca="1">'O4 Summary by Class &amp; Accounts'!J136</f>
        <v>0</v>
      </c>
      <c r="J181" s="731">
        <f ca="1">'O4 Summary by Class &amp; Accounts'!K136</f>
        <v>0</v>
      </c>
      <c r="K181" s="731">
        <f ca="1">'O4 Summary by Class &amp; Accounts'!L136</f>
        <v>0</v>
      </c>
      <c r="L181" s="731">
        <f ca="1">'O4 Summary by Class &amp; Accounts'!M136</f>
        <v>0</v>
      </c>
      <c r="M181" s="731">
        <f ca="1">'O4 Summary by Class &amp; Accounts'!N136</f>
        <v>0</v>
      </c>
      <c r="N181" s="731">
        <f ca="1">'O4 Summary by Class &amp; Accounts'!O136</f>
        <v>0</v>
      </c>
      <c r="O181" s="731">
        <f ca="1">'O4 Summary by Class &amp; Accounts'!P136</f>
        <v>0</v>
      </c>
      <c r="P181" s="731">
        <f ca="1">'O4 Summary by Class &amp; Accounts'!Q136</f>
        <v>0</v>
      </c>
      <c r="Q181" s="731">
        <f ca="1">'O4 Summary by Class &amp; Accounts'!R136</f>
        <v>0</v>
      </c>
      <c r="R181" s="731">
        <f ca="1">'O4 Summary by Class &amp; Accounts'!S136</f>
        <v>0</v>
      </c>
      <c r="S181" s="731">
        <f ca="1">'O4 Summary by Class &amp; Accounts'!T136</f>
        <v>0</v>
      </c>
      <c r="T181" s="731">
        <f ca="1">'O4 Summary by Class &amp; Accounts'!U136</f>
        <v>0</v>
      </c>
      <c r="U181" s="731">
        <f ca="1">'O4 Summary by Class &amp; Accounts'!V136</f>
        <v>0</v>
      </c>
      <c r="V181" s="731">
        <f ca="1">'O4 Summary by Class &amp; Accounts'!W136</f>
        <v>0</v>
      </c>
      <c r="W181" s="731">
        <f ca="1">'O4 Summary by Class &amp; Accounts'!X136</f>
        <v>0</v>
      </c>
      <c r="X181" s="733">
        <f t="shared" si="38"/>
        <v>0</v>
      </c>
      <c r="Y181" s="731"/>
      <c r="Z181" s="731"/>
      <c r="AA181" s="731"/>
      <c r="AB181" s="731"/>
      <c r="AC181" s="731"/>
      <c r="AD181" s="731"/>
      <c r="AE181" s="731"/>
      <c r="AF181" s="731"/>
      <c r="AG181" s="731"/>
      <c r="AH181" s="731"/>
      <c r="AI181" s="731"/>
      <c r="AJ181" s="731"/>
      <c r="AK181" s="731"/>
      <c r="AL181" s="731"/>
      <c r="AM181" s="731"/>
      <c r="AN181" s="731"/>
      <c r="AO181" s="731"/>
      <c r="AP181" s="731"/>
      <c r="AQ181" s="731"/>
      <c r="AR181" s="731"/>
      <c r="AS181" s="894"/>
      <c r="AV181" s="2102" t="s">
        <v>951</v>
      </c>
    </row>
    <row r="182" spans="1:48" s="753" customFormat="1" ht="25.5">
      <c r="A182" s="1251">
        <v>5055</v>
      </c>
      <c r="B182" s="1250" t="s">
        <v>1138</v>
      </c>
      <c r="C182" s="733">
        <f t="shared" si="37"/>
        <v>0</v>
      </c>
      <c r="D182" s="731">
        <f ca="1">'O4 Summary by Class &amp; Accounts'!E137</f>
        <v>0</v>
      </c>
      <c r="E182" s="731">
        <f ca="1">'O4 Summary by Class &amp; Accounts'!F137</f>
        <v>0</v>
      </c>
      <c r="F182" s="731">
        <f ca="1">'O4 Summary by Class &amp; Accounts'!G137</f>
        <v>0</v>
      </c>
      <c r="G182" s="731">
        <f ca="1">'O4 Summary by Class &amp; Accounts'!H137</f>
        <v>0</v>
      </c>
      <c r="H182" s="731">
        <f ca="1">'O4 Summary by Class &amp; Accounts'!I137</f>
        <v>0</v>
      </c>
      <c r="I182" s="731">
        <f ca="1">'O4 Summary by Class &amp; Accounts'!J137</f>
        <v>0</v>
      </c>
      <c r="J182" s="731">
        <f ca="1">'O4 Summary by Class &amp; Accounts'!K137</f>
        <v>0</v>
      </c>
      <c r="K182" s="731">
        <f ca="1">'O4 Summary by Class &amp; Accounts'!L137</f>
        <v>0</v>
      </c>
      <c r="L182" s="731">
        <f ca="1">'O4 Summary by Class &amp; Accounts'!M137</f>
        <v>0</v>
      </c>
      <c r="M182" s="731">
        <f ca="1">'O4 Summary by Class &amp; Accounts'!N137</f>
        <v>0</v>
      </c>
      <c r="N182" s="731">
        <f ca="1">'O4 Summary by Class &amp; Accounts'!O137</f>
        <v>0</v>
      </c>
      <c r="O182" s="731">
        <f ca="1">'O4 Summary by Class &amp; Accounts'!P137</f>
        <v>0</v>
      </c>
      <c r="P182" s="731">
        <f ca="1">'O4 Summary by Class &amp; Accounts'!Q137</f>
        <v>0</v>
      </c>
      <c r="Q182" s="731">
        <f ca="1">'O4 Summary by Class &amp; Accounts'!R137</f>
        <v>0</v>
      </c>
      <c r="R182" s="731">
        <f ca="1">'O4 Summary by Class &amp; Accounts'!S137</f>
        <v>0</v>
      </c>
      <c r="S182" s="731">
        <f ca="1">'O4 Summary by Class &amp; Accounts'!T137</f>
        <v>0</v>
      </c>
      <c r="T182" s="731">
        <f ca="1">'O4 Summary by Class &amp; Accounts'!U137</f>
        <v>0</v>
      </c>
      <c r="U182" s="731">
        <f ca="1">'O4 Summary by Class &amp; Accounts'!V137</f>
        <v>0</v>
      </c>
      <c r="V182" s="731">
        <f ca="1">'O4 Summary by Class &amp; Accounts'!W137</f>
        <v>0</v>
      </c>
      <c r="W182" s="731">
        <f ca="1">'O4 Summary by Class &amp; Accounts'!X137</f>
        <v>0</v>
      </c>
      <c r="X182" s="733">
        <f t="shared" si="38"/>
        <v>0</v>
      </c>
      <c r="Y182" s="731"/>
      <c r="Z182" s="731"/>
      <c r="AA182" s="731"/>
      <c r="AB182" s="731"/>
      <c r="AC182" s="731"/>
      <c r="AD182" s="731"/>
      <c r="AE182" s="731"/>
      <c r="AF182" s="731"/>
      <c r="AG182" s="731"/>
      <c r="AH182" s="731"/>
      <c r="AI182" s="731"/>
      <c r="AJ182" s="731"/>
      <c r="AK182" s="731"/>
      <c r="AL182" s="731"/>
      <c r="AM182" s="731"/>
      <c r="AN182" s="731"/>
      <c r="AO182" s="731"/>
      <c r="AP182" s="731"/>
      <c r="AQ182" s="731"/>
      <c r="AR182" s="731"/>
      <c r="AS182" s="894"/>
      <c r="AV182" s="2102">
        <v>1850</v>
      </c>
    </row>
    <row r="183" spans="1:48" s="753" customFormat="1" ht="12.75">
      <c r="A183" s="1251">
        <v>5065</v>
      </c>
      <c r="B183" s="1250" t="s">
        <v>1313</v>
      </c>
      <c r="C183" s="733">
        <f t="shared" si="37"/>
        <v>0</v>
      </c>
      <c r="D183" s="731">
        <f ca="1">'O4 Summary by Class &amp; Accounts'!E138</f>
        <v>0</v>
      </c>
      <c r="E183" s="731">
        <f ca="1">'O4 Summary by Class &amp; Accounts'!F138</f>
        <v>0</v>
      </c>
      <c r="F183" s="731">
        <f ca="1">'O4 Summary by Class &amp; Accounts'!G138</f>
        <v>0</v>
      </c>
      <c r="G183" s="731">
        <f ca="1">'O4 Summary by Class &amp; Accounts'!H138</f>
        <v>0</v>
      </c>
      <c r="H183" s="731">
        <f ca="1">'O4 Summary by Class &amp; Accounts'!I138</f>
        <v>0</v>
      </c>
      <c r="I183" s="731">
        <f ca="1">'O4 Summary by Class &amp; Accounts'!J138</f>
        <v>0</v>
      </c>
      <c r="J183" s="731">
        <f ca="1">'O4 Summary by Class &amp; Accounts'!K138</f>
        <v>0</v>
      </c>
      <c r="K183" s="731">
        <f ca="1">'O4 Summary by Class &amp; Accounts'!L138</f>
        <v>0</v>
      </c>
      <c r="L183" s="731">
        <f ca="1">'O4 Summary by Class &amp; Accounts'!M138</f>
        <v>0</v>
      </c>
      <c r="M183" s="731">
        <f ca="1">'O4 Summary by Class &amp; Accounts'!N138</f>
        <v>0</v>
      </c>
      <c r="N183" s="731">
        <f ca="1">'O4 Summary by Class &amp; Accounts'!O138</f>
        <v>0</v>
      </c>
      <c r="O183" s="731">
        <f ca="1">'O4 Summary by Class &amp; Accounts'!P138</f>
        <v>0</v>
      </c>
      <c r="P183" s="731">
        <f ca="1">'O4 Summary by Class &amp; Accounts'!Q138</f>
        <v>0</v>
      </c>
      <c r="Q183" s="731">
        <f ca="1">'O4 Summary by Class &amp; Accounts'!R138</f>
        <v>0</v>
      </c>
      <c r="R183" s="731">
        <f ca="1">'O4 Summary by Class &amp; Accounts'!S138</f>
        <v>0</v>
      </c>
      <c r="S183" s="731">
        <f ca="1">'O4 Summary by Class &amp; Accounts'!T138</f>
        <v>0</v>
      </c>
      <c r="T183" s="731">
        <f ca="1">'O4 Summary by Class &amp; Accounts'!U138</f>
        <v>0</v>
      </c>
      <c r="U183" s="731">
        <f ca="1">'O4 Summary by Class &amp; Accounts'!V138</f>
        <v>0</v>
      </c>
      <c r="V183" s="731">
        <f ca="1">'O4 Summary by Class &amp; Accounts'!W138</f>
        <v>0</v>
      </c>
      <c r="W183" s="731">
        <f ca="1">'O4 Summary by Class &amp; Accounts'!X138</f>
        <v>0</v>
      </c>
      <c r="X183" s="733">
        <f t="shared" si="38"/>
        <v>0</v>
      </c>
      <c r="Y183" s="731"/>
      <c r="Z183" s="731"/>
      <c r="AA183" s="731"/>
      <c r="AB183" s="731"/>
      <c r="AC183" s="731"/>
      <c r="AD183" s="731"/>
      <c r="AE183" s="731"/>
      <c r="AF183" s="731"/>
      <c r="AG183" s="731"/>
      <c r="AH183" s="731"/>
      <c r="AI183" s="731"/>
      <c r="AJ183" s="731"/>
      <c r="AK183" s="731"/>
      <c r="AL183" s="731"/>
      <c r="AM183" s="731"/>
      <c r="AN183" s="731"/>
      <c r="AO183" s="731"/>
      <c r="AP183" s="731"/>
      <c r="AQ183" s="731"/>
      <c r="AR183" s="731"/>
      <c r="AS183" s="894"/>
      <c r="AV183" s="2102" t="s">
        <v>87</v>
      </c>
    </row>
    <row r="184" spans="1:48" s="753" customFormat="1" ht="25.5">
      <c r="A184" s="1251">
        <v>5070</v>
      </c>
      <c r="B184" s="1250" t="s">
        <v>1314</v>
      </c>
      <c r="C184" s="733">
        <f t="shared" si="37"/>
        <v>2000</v>
      </c>
      <c r="D184" s="731">
        <f ca="1">'O4 Summary by Class &amp; Accounts'!E139</f>
        <v>1356.3573678891994</v>
      </c>
      <c r="E184" s="731">
        <f ca="1">'O4 Summary by Class &amp; Accounts'!F139</f>
        <v>161.08898531771979</v>
      </c>
      <c r="F184" s="731">
        <f ca="1">'O4 Summary by Class &amp; Accounts'!G139</f>
        <v>18.664923022053141</v>
      </c>
      <c r="G184" s="731">
        <f ca="1">'O4 Summary by Class &amp; Accounts'!H139</f>
        <v>0</v>
      </c>
      <c r="H184" s="731">
        <f ca="1">'O4 Summary by Class &amp; Accounts'!I139</f>
        <v>0</v>
      </c>
      <c r="I184" s="731">
        <f ca="1">'O4 Summary by Class &amp; Accounts'!J139</f>
        <v>0</v>
      </c>
      <c r="J184" s="731">
        <f ca="1">'O4 Summary by Class &amp; Accounts'!K139</f>
        <v>422.75456220650301</v>
      </c>
      <c r="K184" s="731">
        <f ca="1">'O4 Summary by Class &amp; Accounts'!L139</f>
        <v>23.182547702550082</v>
      </c>
      <c r="L184" s="731">
        <f ca="1">'O4 Summary by Class &amp; Accounts'!M139</f>
        <v>17.951613861974678</v>
      </c>
      <c r="M184" s="731">
        <f ca="1">'O4 Summary by Class &amp; Accounts'!N139</f>
        <v>0</v>
      </c>
      <c r="N184" s="731">
        <f ca="1">'O4 Summary by Class &amp; Accounts'!O139</f>
        <v>0</v>
      </c>
      <c r="O184" s="731">
        <f ca="1">'O4 Summary by Class &amp; Accounts'!P139</f>
        <v>0</v>
      </c>
      <c r="P184" s="731">
        <f ca="1">'O4 Summary by Class &amp; Accounts'!Q139</f>
        <v>0</v>
      </c>
      <c r="Q184" s="731">
        <f ca="1">'O4 Summary by Class &amp; Accounts'!R139</f>
        <v>0</v>
      </c>
      <c r="R184" s="731">
        <f ca="1">'O4 Summary by Class &amp; Accounts'!S139</f>
        <v>0</v>
      </c>
      <c r="S184" s="731">
        <f ca="1">'O4 Summary by Class &amp; Accounts'!T139</f>
        <v>0</v>
      </c>
      <c r="T184" s="731">
        <f ca="1">'O4 Summary by Class &amp; Accounts'!U139</f>
        <v>0</v>
      </c>
      <c r="U184" s="731">
        <f ca="1">'O4 Summary by Class &amp; Accounts'!V139</f>
        <v>0</v>
      </c>
      <c r="V184" s="731">
        <f ca="1">'O4 Summary by Class &amp; Accounts'!W139</f>
        <v>0</v>
      </c>
      <c r="W184" s="731">
        <f ca="1">'O4 Summary by Class &amp; Accounts'!X139</f>
        <v>0</v>
      </c>
      <c r="X184" s="733">
        <f t="shared" si="38"/>
        <v>2000</v>
      </c>
      <c r="Y184" s="731"/>
      <c r="Z184" s="731"/>
      <c r="AA184" s="731"/>
      <c r="AB184" s="731"/>
      <c r="AC184" s="731"/>
      <c r="AD184" s="731"/>
      <c r="AE184" s="731"/>
      <c r="AF184" s="731"/>
      <c r="AG184" s="731"/>
      <c r="AH184" s="731"/>
      <c r="AI184" s="731"/>
      <c r="AJ184" s="731"/>
      <c r="AK184" s="731"/>
      <c r="AL184" s="731"/>
      <c r="AM184" s="731"/>
      <c r="AN184" s="731"/>
      <c r="AO184" s="731"/>
      <c r="AP184" s="731"/>
      <c r="AQ184" s="731"/>
      <c r="AR184" s="731"/>
      <c r="AS184" s="894"/>
      <c r="AV184" s="2102" t="s">
        <v>16</v>
      </c>
    </row>
    <row r="185" spans="1:48" s="753" customFormat="1" ht="25.5">
      <c r="A185" s="1251">
        <v>5075</v>
      </c>
      <c r="B185" s="1250" t="s">
        <v>1315</v>
      </c>
      <c r="C185" s="733">
        <f t="shared" si="37"/>
        <v>0</v>
      </c>
      <c r="D185" s="731">
        <f ca="1">'O4 Summary by Class &amp; Accounts'!E140</f>
        <v>0</v>
      </c>
      <c r="E185" s="731">
        <f ca="1">'O4 Summary by Class &amp; Accounts'!F140</f>
        <v>0</v>
      </c>
      <c r="F185" s="731">
        <f ca="1">'O4 Summary by Class &amp; Accounts'!G140</f>
        <v>0</v>
      </c>
      <c r="G185" s="731">
        <f ca="1">'O4 Summary by Class &amp; Accounts'!H140</f>
        <v>0</v>
      </c>
      <c r="H185" s="731">
        <f ca="1">'O4 Summary by Class &amp; Accounts'!I140</f>
        <v>0</v>
      </c>
      <c r="I185" s="731">
        <f ca="1">'O4 Summary by Class &amp; Accounts'!J140</f>
        <v>0</v>
      </c>
      <c r="J185" s="731">
        <f ca="1">'O4 Summary by Class &amp; Accounts'!K140</f>
        <v>0</v>
      </c>
      <c r="K185" s="731">
        <f ca="1">'O4 Summary by Class &amp; Accounts'!L140</f>
        <v>0</v>
      </c>
      <c r="L185" s="731">
        <f ca="1">'O4 Summary by Class &amp; Accounts'!M140</f>
        <v>0</v>
      </c>
      <c r="M185" s="731">
        <f ca="1">'O4 Summary by Class &amp; Accounts'!N140</f>
        <v>0</v>
      </c>
      <c r="N185" s="731">
        <f ca="1">'O4 Summary by Class &amp; Accounts'!O140</f>
        <v>0</v>
      </c>
      <c r="O185" s="731">
        <f ca="1">'O4 Summary by Class &amp; Accounts'!P140</f>
        <v>0</v>
      </c>
      <c r="P185" s="731">
        <f ca="1">'O4 Summary by Class &amp; Accounts'!Q140</f>
        <v>0</v>
      </c>
      <c r="Q185" s="731">
        <f ca="1">'O4 Summary by Class &amp; Accounts'!R140</f>
        <v>0</v>
      </c>
      <c r="R185" s="731">
        <f ca="1">'O4 Summary by Class &amp; Accounts'!S140</f>
        <v>0</v>
      </c>
      <c r="S185" s="731">
        <f ca="1">'O4 Summary by Class &amp; Accounts'!T140</f>
        <v>0</v>
      </c>
      <c r="T185" s="731">
        <f ca="1">'O4 Summary by Class &amp; Accounts'!U140</f>
        <v>0</v>
      </c>
      <c r="U185" s="731">
        <f ca="1">'O4 Summary by Class &amp; Accounts'!V140</f>
        <v>0</v>
      </c>
      <c r="V185" s="731">
        <f ca="1">'O4 Summary by Class &amp; Accounts'!W140</f>
        <v>0</v>
      </c>
      <c r="W185" s="731">
        <f ca="1">'O4 Summary by Class &amp; Accounts'!X140</f>
        <v>0</v>
      </c>
      <c r="X185" s="733">
        <f t="shared" si="38"/>
        <v>0</v>
      </c>
      <c r="Y185" s="731"/>
      <c r="Z185" s="731"/>
      <c r="AA185" s="731"/>
      <c r="AB185" s="731"/>
      <c r="AC185" s="731"/>
      <c r="AD185" s="731"/>
      <c r="AE185" s="731"/>
      <c r="AF185" s="731"/>
      <c r="AG185" s="731"/>
      <c r="AH185" s="731"/>
      <c r="AI185" s="731"/>
      <c r="AJ185" s="731"/>
      <c r="AK185" s="731"/>
      <c r="AL185" s="731"/>
      <c r="AM185" s="731"/>
      <c r="AN185" s="731"/>
      <c r="AO185" s="731"/>
      <c r="AP185" s="731"/>
      <c r="AQ185" s="731"/>
      <c r="AR185" s="731"/>
      <c r="AS185" s="894"/>
      <c r="AV185" s="2102" t="s">
        <v>16</v>
      </c>
    </row>
    <row r="186" spans="1:48" s="753" customFormat="1" ht="12.75">
      <c r="A186" s="1251">
        <v>5085</v>
      </c>
      <c r="B186" s="1250" t="s">
        <v>1296</v>
      </c>
      <c r="C186" s="733">
        <f t="shared" si="37"/>
        <v>0</v>
      </c>
      <c r="D186" s="731">
        <f ca="1">'O4 Summary by Class &amp; Accounts'!E141</f>
        <v>0</v>
      </c>
      <c r="E186" s="731">
        <f ca="1">'O4 Summary by Class &amp; Accounts'!F141</f>
        <v>0</v>
      </c>
      <c r="F186" s="731">
        <f ca="1">'O4 Summary by Class &amp; Accounts'!G141</f>
        <v>0</v>
      </c>
      <c r="G186" s="731">
        <f ca="1">'O4 Summary by Class &amp; Accounts'!H141</f>
        <v>0</v>
      </c>
      <c r="H186" s="731">
        <f ca="1">'O4 Summary by Class &amp; Accounts'!I141</f>
        <v>0</v>
      </c>
      <c r="I186" s="731">
        <f ca="1">'O4 Summary by Class &amp; Accounts'!J141</f>
        <v>0</v>
      </c>
      <c r="J186" s="731">
        <f ca="1">'O4 Summary by Class &amp; Accounts'!K141</f>
        <v>0</v>
      </c>
      <c r="K186" s="731">
        <f ca="1">'O4 Summary by Class &amp; Accounts'!L141</f>
        <v>0</v>
      </c>
      <c r="L186" s="731">
        <f ca="1">'O4 Summary by Class &amp; Accounts'!M141</f>
        <v>0</v>
      </c>
      <c r="M186" s="731">
        <f ca="1">'O4 Summary by Class &amp; Accounts'!N141</f>
        <v>0</v>
      </c>
      <c r="N186" s="731">
        <f ca="1">'O4 Summary by Class &amp; Accounts'!O141</f>
        <v>0</v>
      </c>
      <c r="O186" s="731">
        <f ca="1">'O4 Summary by Class &amp; Accounts'!P141</f>
        <v>0</v>
      </c>
      <c r="P186" s="731">
        <f ca="1">'O4 Summary by Class &amp; Accounts'!Q141</f>
        <v>0</v>
      </c>
      <c r="Q186" s="731">
        <f ca="1">'O4 Summary by Class &amp; Accounts'!R141</f>
        <v>0</v>
      </c>
      <c r="R186" s="731">
        <f ca="1">'O4 Summary by Class &amp; Accounts'!S141</f>
        <v>0</v>
      </c>
      <c r="S186" s="731">
        <f ca="1">'O4 Summary by Class &amp; Accounts'!T141</f>
        <v>0</v>
      </c>
      <c r="T186" s="731">
        <f ca="1">'O4 Summary by Class &amp; Accounts'!U141</f>
        <v>0</v>
      </c>
      <c r="U186" s="731">
        <f ca="1">'O4 Summary by Class &amp; Accounts'!V141</f>
        <v>0</v>
      </c>
      <c r="V186" s="731">
        <f ca="1">'O4 Summary by Class &amp; Accounts'!W141</f>
        <v>0</v>
      </c>
      <c r="W186" s="731">
        <f ca="1">'O4 Summary by Class &amp; Accounts'!X141</f>
        <v>0</v>
      </c>
      <c r="X186" s="733">
        <f t="shared" si="38"/>
        <v>0</v>
      </c>
      <c r="Y186" s="731"/>
      <c r="Z186" s="731"/>
      <c r="AA186" s="731"/>
      <c r="AB186" s="731"/>
      <c r="AC186" s="731"/>
      <c r="AD186" s="731"/>
      <c r="AE186" s="731"/>
      <c r="AF186" s="731"/>
      <c r="AG186" s="731"/>
      <c r="AH186" s="731"/>
      <c r="AI186" s="731"/>
      <c r="AJ186" s="731"/>
      <c r="AK186" s="731"/>
      <c r="AL186" s="731"/>
      <c r="AM186" s="731"/>
      <c r="AN186" s="731"/>
      <c r="AO186" s="731"/>
      <c r="AP186" s="731"/>
      <c r="AQ186" s="731"/>
      <c r="AR186" s="731"/>
      <c r="AS186" s="894"/>
      <c r="AV186" s="2102" t="s">
        <v>448</v>
      </c>
    </row>
    <row r="187" spans="1:48" s="753" customFormat="1" ht="25.5">
      <c r="A187" s="1251">
        <v>5090</v>
      </c>
      <c r="B187" s="1250" t="s">
        <v>1297</v>
      </c>
      <c r="C187" s="733">
        <f t="shared" si="37"/>
        <v>0</v>
      </c>
      <c r="D187" s="731">
        <f ca="1">'O4 Summary by Class &amp; Accounts'!E142</f>
        <v>0</v>
      </c>
      <c r="E187" s="731">
        <f ca="1">'O4 Summary by Class &amp; Accounts'!F142</f>
        <v>0</v>
      </c>
      <c r="F187" s="731">
        <f ca="1">'O4 Summary by Class &amp; Accounts'!G142</f>
        <v>0</v>
      </c>
      <c r="G187" s="731">
        <f ca="1">'O4 Summary by Class &amp; Accounts'!H142</f>
        <v>0</v>
      </c>
      <c r="H187" s="731">
        <f ca="1">'O4 Summary by Class &amp; Accounts'!I142</f>
        <v>0</v>
      </c>
      <c r="I187" s="731">
        <f ca="1">'O4 Summary by Class &amp; Accounts'!J142</f>
        <v>0</v>
      </c>
      <c r="J187" s="731">
        <f ca="1">'O4 Summary by Class &amp; Accounts'!K142</f>
        <v>0</v>
      </c>
      <c r="K187" s="731">
        <f ca="1">'O4 Summary by Class &amp; Accounts'!L142</f>
        <v>0</v>
      </c>
      <c r="L187" s="731">
        <f ca="1">'O4 Summary by Class &amp; Accounts'!M142</f>
        <v>0</v>
      </c>
      <c r="M187" s="731">
        <f ca="1">'O4 Summary by Class &amp; Accounts'!N142</f>
        <v>0</v>
      </c>
      <c r="N187" s="731">
        <f ca="1">'O4 Summary by Class &amp; Accounts'!O142</f>
        <v>0</v>
      </c>
      <c r="O187" s="731">
        <f ca="1">'O4 Summary by Class &amp; Accounts'!P142</f>
        <v>0</v>
      </c>
      <c r="P187" s="731">
        <f ca="1">'O4 Summary by Class &amp; Accounts'!Q142</f>
        <v>0</v>
      </c>
      <c r="Q187" s="731">
        <f ca="1">'O4 Summary by Class &amp; Accounts'!R142</f>
        <v>0</v>
      </c>
      <c r="R187" s="731">
        <f ca="1">'O4 Summary by Class &amp; Accounts'!S142</f>
        <v>0</v>
      </c>
      <c r="S187" s="731">
        <f ca="1">'O4 Summary by Class &amp; Accounts'!T142</f>
        <v>0</v>
      </c>
      <c r="T187" s="731">
        <f ca="1">'O4 Summary by Class &amp; Accounts'!U142</f>
        <v>0</v>
      </c>
      <c r="U187" s="731">
        <f ca="1">'O4 Summary by Class &amp; Accounts'!V142</f>
        <v>0</v>
      </c>
      <c r="V187" s="731">
        <f ca="1">'O4 Summary by Class &amp; Accounts'!W142</f>
        <v>0</v>
      </c>
      <c r="W187" s="731">
        <f ca="1">'O4 Summary by Class &amp; Accounts'!X142</f>
        <v>0</v>
      </c>
      <c r="X187" s="733">
        <f t="shared" si="38"/>
        <v>0</v>
      </c>
      <c r="Y187" s="731"/>
      <c r="Z187" s="731"/>
      <c r="AA187" s="731"/>
      <c r="AB187" s="731"/>
      <c r="AC187" s="731"/>
      <c r="AD187" s="731"/>
      <c r="AE187" s="731"/>
      <c r="AF187" s="731"/>
      <c r="AG187" s="731"/>
      <c r="AH187" s="731"/>
      <c r="AI187" s="731"/>
      <c r="AJ187" s="731"/>
      <c r="AK187" s="731"/>
      <c r="AL187" s="731"/>
      <c r="AM187" s="731"/>
      <c r="AN187" s="731"/>
      <c r="AO187" s="731"/>
      <c r="AP187" s="731"/>
      <c r="AQ187" s="731"/>
      <c r="AR187" s="731"/>
      <c r="AS187" s="894"/>
      <c r="AV187" s="2102" t="s">
        <v>951</v>
      </c>
    </row>
    <row r="188" spans="1:48" s="753" customFormat="1" ht="25.5">
      <c r="A188" s="1251">
        <v>5095</v>
      </c>
      <c r="B188" s="1250" t="s">
        <v>1298</v>
      </c>
      <c r="C188" s="733">
        <f t="shared" si="37"/>
        <v>0</v>
      </c>
      <c r="D188" s="731">
        <f ca="1">'O4 Summary by Class &amp; Accounts'!E143</f>
        <v>0</v>
      </c>
      <c r="E188" s="731">
        <f ca="1">'O4 Summary by Class &amp; Accounts'!F143</f>
        <v>0</v>
      </c>
      <c r="F188" s="731">
        <f ca="1">'O4 Summary by Class &amp; Accounts'!G143</f>
        <v>0</v>
      </c>
      <c r="G188" s="731">
        <f ca="1">'O4 Summary by Class &amp; Accounts'!H143</f>
        <v>0</v>
      </c>
      <c r="H188" s="731">
        <f ca="1">'O4 Summary by Class &amp; Accounts'!I143</f>
        <v>0</v>
      </c>
      <c r="I188" s="731">
        <f ca="1">'O4 Summary by Class &amp; Accounts'!J143</f>
        <v>0</v>
      </c>
      <c r="J188" s="731">
        <f ca="1">'O4 Summary by Class &amp; Accounts'!K143</f>
        <v>0</v>
      </c>
      <c r="K188" s="731">
        <f ca="1">'O4 Summary by Class &amp; Accounts'!L143</f>
        <v>0</v>
      </c>
      <c r="L188" s="731">
        <f ca="1">'O4 Summary by Class &amp; Accounts'!M143</f>
        <v>0</v>
      </c>
      <c r="M188" s="731">
        <f ca="1">'O4 Summary by Class &amp; Accounts'!N143</f>
        <v>0</v>
      </c>
      <c r="N188" s="731">
        <f ca="1">'O4 Summary by Class &amp; Accounts'!O143</f>
        <v>0</v>
      </c>
      <c r="O188" s="731">
        <f ca="1">'O4 Summary by Class &amp; Accounts'!P143</f>
        <v>0</v>
      </c>
      <c r="P188" s="731">
        <f ca="1">'O4 Summary by Class &amp; Accounts'!Q143</f>
        <v>0</v>
      </c>
      <c r="Q188" s="731">
        <f ca="1">'O4 Summary by Class &amp; Accounts'!R143</f>
        <v>0</v>
      </c>
      <c r="R188" s="731">
        <f ca="1">'O4 Summary by Class &amp; Accounts'!S143</f>
        <v>0</v>
      </c>
      <c r="S188" s="731">
        <f ca="1">'O4 Summary by Class &amp; Accounts'!T143</f>
        <v>0</v>
      </c>
      <c r="T188" s="731">
        <f ca="1">'O4 Summary by Class &amp; Accounts'!U143</f>
        <v>0</v>
      </c>
      <c r="U188" s="731">
        <f ca="1">'O4 Summary by Class &amp; Accounts'!V143</f>
        <v>0</v>
      </c>
      <c r="V188" s="731">
        <f ca="1">'O4 Summary by Class &amp; Accounts'!W143</f>
        <v>0</v>
      </c>
      <c r="W188" s="731">
        <f ca="1">'O4 Summary by Class &amp; Accounts'!X143</f>
        <v>0</v>
      </c>
      <c r="X188" s="733">
        <f t="shared" si="38"/>
        <v>0</v>
      </c>
      <c r="Y188" s="731"/>
      <c r="Z188" s="731"/>
      <c r="AA188" s="731"/>
      <c r="AB188" s="731"/>
      <c r="AC188" s="731"/>
      <c r="AD188" s="731"/>
      <c r="AE188" s="731"/>
      <c r="AF188" s="731"/>
      <c r="AG188" s="731"/>
      <c r="AH188" s="731"/>
      <c r="AI188" s="731"/>
      <c r="AJ188" s="731"/>
      <c r="AK188" s="731"/>
      <c r="AL188" s="731"/>
      <c r="AM188" s="731"/>
      <c r="AN188" s="731"/>
      <c r="AO188" s="731"/>
      <c r="AP188" s="731"/>
      <c r="AQ188" s="731"/>
      <c r="AR188" s="731"/>
      <c r="AS188" s="894"/>
      <c r="AV188" s="2102" t="s">
        <v>950</v>
      </c>
    </row>
    <row r="189" spans="1:48" s="753" customFormat="1" ht="12.75">
      <c r="A189" s="1251">
        <v>5096</v>
      </c>
      <c r="B189" s="1250" t="s">
        <v>1131</v>
      </c>
      <c r="C189" s="733">
        <f t="shared" si="37"/>
        <v>0</v>
      </c>
      <c r="D189" s="731">
        <f ca="1">'O4 Summary by Class &amp; Accounts'!E144</f>
        <v>0</v>
      </c>
      <c r="E189" s="731">
        <f ca="1">'O4 Summary by Class &amp; Accounts'!F144</f>
        <v>0</v>
      </c>
      <c r="F189" s="731">
        <f ca="1">'O4 Summary by Class &amp; Accounts'!G144</f>
        <v>0</v>
      </c>
      <c r="G189" s="731">
        <f ca="1">'O4 Summary by Class &amp; Accounts'!H144</f>
        <v>0</v>
      </c>
      <c r="H189" s="731">
        <f ca="1">'O4 Summary by Class &amp; Accounts'!I144</f>
        <v>0</v>
      </c>
      <c r="I189" s="731">
        <f ca="1">'O4 Summary by Class &amp; Accounts'!J144</f>
        <v>0</v>
      </c>
      <c r="J189" s="731">
        <f ca="1">'O4 Summary by Class &amp; Accounts'!K144</f>
        <v>0</v>
      </c>
      <c r="K189" s="731">
        <f ca="1">'O4 Summary by Class &amp; Accounts'!L144</f>
        <v>0</v>
      </c>
      <c r="L189" s="731">
        <f ca="1">'O4 Summary by Class &amp; Accounts'!M144</f>
        <v>0</v>
      </c>
      <c r="M189" s="731">
        <f ca="1">'O4 Summary by Class &amp; Accounts'!N144</f>
        <v>0</v>
      </c>
      <c r="N189" s="731">
        <f ca="1">'O4 Summary by Class &amp; Accounts'!O144</f>
        <v>0</v>
      </c>
      <c r="O189" s="731">
        <f ca="1">'O4 Summary by Class &amp; Accounts'!P144</f>
        <v>0</v>
      </c>
      <c r="P189" s="731">
        <f ca="1">'O4 Summary by Class &amp; Accounts'!Q144</f>
        <v>0</v>
      </c>
      <c r="Q189" s="731">
        <f ca="1">'O4 Summary by Class &amp; Accounts'!R144</f>
        <v>0</v>
      </c>
      <c r="R189" s="731">
        <f ca="1">'O4 Summary by Class &amp; Accounts'!S144</f>
        <v>0</v>
      </c>
      <c r="S189" s="731">
        <f ca="1">'O4 Summary by Class &amp; Accounts'!T144</f>
        <v>0</v>
      </c>
      <c r="T189" s="731">
        <f ca="1">'O4 Summary by Class &amp; Accounts'!U144</f>
        <v>0</v>
      </c>
      <c r="U189" s="731">
        <f ca="1">'O4 Summary by Class &amp; Accounts'!V144</f>
        <v>0</v>
      </c>
      <c r="V189" s="731">
        <f ca="1">'O4 Summary by Class &amp; Accounts'!W144</f>
        <v>0</v>
      </c>
      <c r="W189" s="731">
        <f ca="1">'O4 Summary by Class &amp; Accounts'!X144</f>
        <v>0</v>
      </c>
      <c r="X189" s="733">
        <f t="shared" si="38"/>
        <v>0</v>
      </c>
      <c r="Y189" s="731"/>
      <c r="Z189" s="731"/>
      <c r="AA189" s="731"/>
      <c r="AB189" s="731"/>
      <c r="AC189" s="731"/>
      <c r="AD189" s="731"/>
      <c r="AE189" s="731"/>
      <c r="AF189" s="731"/>
      <c r="AG189" s="731"/>
      <c r="AH189" s="731"/>
      <c r="AI189" s="731"/>
      <c r="AJ189" s="731"/>
      <c r="AK189" s="731"/>
      <c r="AL189" s="731"/>
      <c r="AM189" s="731"/>
      <c r="AN189" s="731"/>
      <c r="AO189" s="731"/>
      <c r="AP189" s="731"/>
      <c r="AQ189" s="731"/>
      <c r="AR189" s="731"/>
      <c r="AS189" s="894"/>
      <c r="AV189" s="2102" t="s">
        <v>675</v>
      </c>
    </row>
    <row r="190" spans="1:48" s="753" customFormat="1" ht="25.5">
      <c r="A190" s="1251">
        <v>5105</v>
      </c>
      <c r="B190" s="1250" t="s">
        <v>1062</v>
      </c>
      <c r="C190" s="733">
        <f t="shared" si="37"/>
        <v>0</v>
      </c>
      <c r="D190" s="731">
        <f ca="1">'O4 Summary by Class &amp; Accounts'!E145</f>
        <v>0</v>
      </c>
      <c r="E190" s="731">
        <f ca="1">'O4 Summary by Class &amp; Accounts'!F145</f>
        <v>0</v>
      </c>
      <c r="F190" s="731">
        <f ca="1">'O4 Summary by Class &amp; Accounts'!G145</f>
        <v>0</v>
      </c>
      <c r="G190" s="731">
        <f ca="1">'O4 Summary by Class &amp; Accounts'!H145</f>
        <v>0</v>
      </c>
      <c r="H190" s="731">
        <f ca="1">'O4 Summary by Class &amp; Accounts'!I145</f>
        <v>0</v>
      </c>
      <c r="I190" s="731">
        <f ca="1">'O4 Summary by Class &amp; Accounts'!J145</f>
        <v>0</v>
      </c>
      <c r="J190" s="731">
        <f ca="1">'O4 Summary by Class &amp; Accounts'!K145</f>
        <v>0</v>
      </c>
      <c r="K190" s="731">
        <f ca="1">'O4 Summary by Class &amp; Accounts'!L145</f>
        <v>0</v>
      </c>
      <c r="L190" s="731">
        <f ca="1">'O4 Summary by Class &amp; Accounts'!M145</f>
        <v>0</v>
      </c>
      <c r="M190" s="731">
        <f ca="1">'O4 Summary by Class &amp; Accounts'!N145</f>
        <v>0</v>
      </c>
      <c r="N190" s="731">
        <f ca="1">'O4 Summary by Class &amp; Accounts'!O145</f>
        <v>0</v>
      </c>
      <c r="O190" s="731">
        <f ca="1">'O4 Summary by Class &amp; Accounts'!P145</f>
        <v>0</v>
      </c>
      <c r="P190" s="731">
        <f ca="1">'O4 Summary by Class &amp; Accounts'!Q145</f>
        <v>0</v>
      </c>
      <c r="Q190" s="731">
        <f ca="1">'O4 Summary by Class &amp; Accounts'!R145</f>
        <v>0</v>
      </c>
      <c r="R190" s="731">
        <f ca="1">'O4 Summary by Class &amp; Accounts'!S145</f>
        <v>0</v>
      </c>
      <c r="S190" s="731">
        <f ca="1">'O4 Summary by Class &amp; Accounts'!T145</f>
        <v>0</v>
      </c>
      <c r="T190" s="731">
        <f ca="1">'O4 Summary by Class &amp; Accounts'!U145</f>
        <v>0</v>
      </c>
      <c r="U190" s="731">
        <f ca="1">'O4 Summary by Class &amp; Accounts'!V145</f>
        <v>0</v>
      </c>
      <c r="V190" s="731">
        <f ca="1">'O4 Summary by Class &amp; Accounts'!W145</f>
        <v>0</v>
      </c>
      <c r="W190" s="731">
        <f ca="1">'O4 Summary by Class &amp; Accounts'!X145</f>
        <v>0</v>
      </c>
      <c r="X190" s="733">
        <f t="shared" si="38"/>
        <v>0</v>
      </c>
      <c r="Y190" s="731"/>
      <c r="Z190" s="731"/>
      <c r="AA190" s="731"/>
      <c r="AB190" s="731"/>
      <c r="AC190" s="731"/>
      <c r="AD190" s="731"/>
      <c r="AE190" s="731"/>
      <c r="AF190" s="731"/>
      <c r="AG190" s="731"/>
      <c r="AH190" s="731"/>
      <c r="AI190" s="731"/>
      <c r="AJ190" s="731"/>
      <c r="AK190" s="731"/>
      <c r="AL190" s="731"/>
      <c r="AM190" s="731"/>
      <c r="AN190" s="731"/>
      <c r="AO190" s="731"/>
      <c r="AP190" s="731"/>
      <c r="AQ190" s="731"/>
      <c r="AR190" s="731"/>
      <c r="AS190" s="894"/>
      <c r="AV190" s="2102" t="s">
        <v>448</v>
      </c>
    </row>
    <row r="191" spans="1:48" s="753" customFormat="1" ht="25.5">
      <c r="A191" s="1251">
        <v>5110</v>
      </c>
      <c r="B191" s="1250" t="s">
        <v>1132</v>
      </c>
      <c r="C191" s="733">
        <f t="shared" si="37"/>
        <v>0</v>
      </c>
      <c r="D191" s="731">
        <f ca="1">'O4 Summary by Class &amp; Accounts'!E146</f>
        <v>0</v>
      </c>
      <c r="E191" s="731">
        <f ca="1">'O4 Summary by Class &amp; Accounts'!F146</f>
        <v>0</v>
      </c>
      <c r="F191" s="731">
        <f ca="1">'O4 Summary by Class &amp; Accounts'!G146</f>
        <v>0</v>
      </c>
      <c r="G191" s="731">
        <f ca="1">'O4 Summary by Class &amp; Accounts'!H146</f>
        <v>0</v>
      </c>
      <c r="H191" s="731">
        <f ca="1">'O4 Summary by Class &amp; Accounts'!I146</f>
        <v>0</v>
      </c>
      <c r="I191" s="731">
        <f ca="1">'O4 Summary by Class &amp; Accounts'!J146</f>
        <v>0</v>
      </c>
      <c r="J191" s="731">
        <f ca="1">'O4 Summary by Class &amp; Accounts'!K146</f>
        <v>0</v>
      </c>
      <c r="K191" s="731">
        <f ca="1">'O4 Summary by Class &amp; Accounts'!L146</f>
        <v>0</v>
      </c>
      <c r="L191" s="731">
        <f ca="1">'O4 Summary by Class &amp; Accounts'!M146</f>
        <v>0</v>
      </c>
      <c r="M191" s="731">
        <f ca="1">'O4 Summary by Class &amp; Accounts'!N146</f>
        <v>0</v>
      </c>
      <c r="N191" s="731">
        <f ca="1">'O4 Summary by Class &amp; Accounts'!O146</f>
        <v>0</v>
      </c>
      <c r="O191" s="731">
        <f ca="1">'O4 Summary by Class &amp; Accounts'!P146</f>
        <v>0</v>
      </c>
      <c r="P191" s="731">
        <f ca="1">'O4 Summary by Class &amp; Accounts'!Q146</f>
        <v>0</v>
      </c>
      <c r="Q191" s="731">
        <f ca="1">'O4 Summary by Class &amp; Accounts'!R146</f>
        <v>0</v>
      </c>
      <c r="R191" s="731">
        <f ca="1">'O4 Summary by Class &amp; Accounts'!S146</f>
        <v>0</v>
      </c>
      <c r="S191" s="731">
        <f ca="1">'O4 Summary by Class &amp; Accounts'!T146</f>
        <v>0</v>
      </c>
      <c r="T191" s="731">
        <f ca="1">'O4 Summary by Class &amp; Accounts'!U146</f>
        <v>0</v>
      </c>
      <c r="U191" s="731">
        <f ca="1">'O4 Summary by Class &amp; Accounts'!V146</f>
        <v>0</v>
      </c>
      <c r="V191" s="731">
        <f ca="1">'O4 Summary by Class &amp; Accounts'!W146</f>
        <v>0</v>
      </c>
      <c r="W191" s="731">
        <f ca="1">'O4 Summary by Class &amp; Accounts'!X146</f>
        <v>0</v>
      </c>
      <c r="X191" s="733">
        <f t="shared" si="38"/>
        <v>0</v>
      </c>
      <c r="Y191" s="731"/>
      <c r="Z191" s="731"/>
      <c r="AA191" s="731"/>
      <c r="AB191" s="731"/>
      <c r="AC191" s="731"/>
      <c r="AD191" s="731"/>
      <c r="AE191" s="731"/>
      <c r="AF191" s="731"/>
      <c r="AG191" s="731"/>
      <c r="AH191" s="731"/>
      <c r="AI191" s="731"/>
      <c r="AJ191" s="731"/>
      <c r="AK191" s="731"/>
      <c r="AL191" s="731"/>
      <c r="AM191" s="731"/>
      <c r="AN191" s="731"/>
      <c r="AO191" s="731"/>
      <c r="AP191" s="731"/>
      <c r="AQ191" s="731"/>
      <c r="AR191" s="731"/>
      <c r="AS191" s="894"/>
      <c r="AV191" s="2102">
        <v>1808</v>
      </c>
    </row>
    <row r="192" spans="1:48" s="753" customFormat="1" ht="25.5">
      <c r="A192" s="1251">
        <v>5112</v>
      </c>
      <c r="B192" s="1250" t="s">
        <v>1096</v>
      </c>
      <c r="C192" s="733">
        <f t="shared" si="37"/>
        <v>0</v>
      </c>
      <c r="D192" s="731">
        <f ca="1">'O4 Summary by Class &amp; Accounts'!E147</f>
        <v>0</v>
      </c>
      <c r="E192" s="731">
        <f ca="1">'O4 Summary by Class &amp; Accounts'!F147</f>
        <v>0</v>
      </c>
      <c r="F192" s="731">
        <f ca="1">'O4 Summary by Class &amp; Accounts'!G147</f>
        <v>0</v>
      </c>
      <c r="G192" s="731">
        <f ca="1">'O4 Summary by Class &amp; Accounts'!H147</f>
        <v>0</v>
      </c>
      <c r="H192" s="731">
        <f ca="1">'O4 Summary by Class &amp; Accounts'!I147</f>
        <v>0</v>
      </c>
      <c r="I192" s="731">
        <f ca="1">'O4 Summary by Class &amp; Accounts'!J147</f>
        <v>0</v>
      </c>
      <c r="J192" s="731">
        <f ca="1">'O4 Summary by Class &amp; Accounts'!K147</f>
        <v>0</v>
      </c>
      <c r="K192" s="731">
        <f ca="1">'O4 Summary by Class &amp; Accounts'!L147</f>
        <v>0</v>
      </c>
      <c r="L192" s="731">
        <f ca="1">'O4 Summary by Class &amp; Accounts'!M147</f>
        <v>0</v>
      </c>
      <c r="M192" s="731">
        <f ca="1">'O4 Summary by Class &amp; Accounts'!N147</f>
        <v>0</v>
      </c>
      <c r="N192" s="731">
        <f ca="1">'O4 Summary by Class &amp; Accounts'!O147</f>
        <v>0</v>
      </c>
      <c r="O192" s="731">
        <f ca="1">'O4 Summary by Class &amp; Accounts'!P147</f>
        <v>0</v>
      </c>
      <c r="P192" s="731">
        <f ca="1">'O4 Summary by Class &amp; Accounts'!Q147</f>
        <v>0</v>
      </c>
      <c r="Q192" s="731">
        <f ca="1">'O4 Summary by Class &amp; Accounts'!R147</f>
        <v>0</v>
      </c>
      <c r="R192" s="731">
        <f ca="1">'O4 Summary by Class &amp; Accounts'!S147</f>
        <v>0</v>
      </c>
      <c r="S192" s="731">
        <f ca="1">'O4 Summary by Class &amp; Accounts'!T147</f>
        <v>0</v>
      </c>
      <c r="T192" s="731">
        <f ca="1">'O4 Summary by Class &amp; Accounts'!U147</f>
        <v>0</v>
      </c>
      <c r="U192" s="731">
        <f ca="1">'O4 Summary by Class &amp; Accounts'!V147</f>
        <v>0</v>
      </c>
      <c r="V192" s="731">
        <f ca="1">'O4 Summary by Class &amp; Accounts'!W147</f>
        <v>0</v>
      </c>
      <c r="W192" s="731">
        <f ca="1">'O4 Summary by Class &amp; Accounts'!X147</f>
        <v>0</v>
      </c>
      <c r="X192" s="733">
        <f t="shared" si="38"/>
        <v>0</v>
      </c>
      <c r="Y192" s="731"/>
      <c r="Z192" s="731"/>
      <c r="AA192" s="731"/>
      <c r="AB192" s="731"/>
      <c r="AC192" s="731"/>
      <c r="AD192" s="731"/>
      <c r="AE192" s="731"/>
      <c r="AF192" s="731"/>
      <c r="AG192" s="731"/>
      <c r="AH192" s="731"/>
      <c r="AI192" s="731"/>
      <c r="AJ192" s="731"/>
      <c r="AK192" s="731"/>
      <c r="AL192" s="731"/>
      <c r="AM192" s="731"/>
      <c r="AN192" s="731"/>
      <c r="AO192" s="731"/>
      <c r="AP192" s="731"/>
      <c r="AQ192" s="731"/>
      <c r="AR192" s="731"/>
      <c r="AS192" s="894"/>
      <c r="AV192" s="2102">
        <v>1815</v>
      </c>
    </row>
    <row r="193" spans="1:48" s="753" customFormat="1" ht="25.5">
      <c r="A193" s="1251">
        <v>5114</v>
      </c>
      <c r="B193" s="1250" t="s">
        <v>345</v>
      </c>
      <c r="C193" s="733">
        <f t="shared" si="37"/>
        <v>0</v>
      </c>
      <c r="D193" s="731">
        <f ca="1">'O4 Summary by Class &amp; Accounts'!E148</f>
        <v>0</v>
      </c>
      <c r="E193" s="731">
        <f ca="1">'O4 Summary by Class &amp; Accounts'!F148</f>
        <v>0</v>
      </c>
      <c r="F193" s="731">
        <f ca="1">'O4 Summary by Class &amp; Accounts'!G148</f>
        <v>0</v>
      </c>
      <c r="G193" s="731">
        <f ca="1">'O4 Summary by Class &amp; Accounts'!H148</f>
        <v>0</v>
      </c>
      <c r="H193" s="731">
        <f ca="1">'O4 Summary by Class &amp; Accounts'!I148</f>
        <v>0</v>
      </c>
      <c r="I193" s="731">
        <f ca="1">'O4 Summary by Class &amp; Accounts'!J148</f>
        <v>0</v>
      </c>
      <c r="J193" s="731">
        <f ca="1">'O4 Summary by Class &amp; Accounts'!K148</f>
        <v>0</v>
      </c>
      <c r="K193" s="731">
        <f ca="1">'O4 Summary by Class &amp; Accounts'!L148</f>
        <v>0</v>
      </c>
      <c r="L193" s="731">
        <f ca="1">'O4 Summary by Class &amp; Accounts'!M148</f>
        <v>0</v>
      </c>
      <c r="M193" s="731">
        <f ca="1">'O4 Summary by Class &amp; Accounts'!N148</f>
        <v>0</v>
      </c>
      <c r="N193" s="731">
        <f ca="1">'O4 Summary by Class &amp; Accounts'!O148</f>
        <v>0</v>
      </c>
      <c r="O193" s="731">
        <f ca="1">'O4 Summary by Class &amp; Accounts'!P148</f>
        <v>0</v>
      </c>
      <c r="P193" s="731">
        <f ca="1">'O4 Summary by Class &amp; Accounts'!Q148</f>
        <v>0</v>
      </c>
      <c r="Q193" s="731">
        <f ca="1">'O4 Summary by Class &amp; Accounts'!R148</f>
        <v>0</v>
      </c>
      <c r="R193" s="731">
        <f ca="1">'O4 Summary by Class &amp; Accounts'!S148</f>
        <v>0</v>
      </c>
      <c r="S193" s="731">
        <f ca="1">'O4 Summary by Class &amp; Accounts'!T148</f>
        <v>0</v>
      </c>
      <c r="T193" s="731">
        <f ca="1">'O4 Summary by Class &amp; Accounts'!U148</f>
        <v>0</v>
      </c>
      <c r="U193" s="731">
        <f ca="1">'O4 Summary by Class &amp; Accounts'!V148</f>
        <v>0</v>
      </c>
      <c r="V193" s="731">
        <f ca="1">'O4 Summary by Class &amp; Accounts'!W148</f>
        <v>0</v>
      </c>
      <c r="W193" s="731">
        <f ca="1">'O4 Summary by Class &amp; Accounts'!X148</f>
        <v>0</v>
      </c>
      <c r="X193" s="733">
        <f t="shared" si="38"/>
        <v>0</v>
      </c>
      <c r="Y193" s="731"/>
      <c r="Z193" s="731"/>
      <c r="AA193" s="731"/>
      <c r="AB193" s="731"/>
      <c r="AC193" s="731"/>
      <c r="AD193" s="731"/>
      <c r="AE193" s="731"/>
      <c r="AF193" s="731"/>
      <c r="AG193" s="731"/>
      <c r="AH193" s="731"/>
      <c r="AI193" s="731"/>
      <c r="AJ193" s="731"/>
      <c r="AK193" s="731"/>
      <c r="AL193" s="731"/>
      <c r="AM193" s="731"/>
      <c r="AN193" s="731"/>
      <c r="AO193" s="731"/>
      <c r="AP193" s="731"/>
      <c r="AQ193" s="731"/>
      <c r="AR193" s="731"/>
      <c r="AS193" s="894"/>
      <c r="AV193" s="2102">
        <v>1820</v>
      </c>
    </row>
    <row r="194" spans="1:48" s="753" customFormat="1" ht="25.5">
      <c r="A194" s="1251">
        <v>5120</v>
      </c>
      <c r="B194" s="1250" t="s">
        <v>346</v>
      </c>
      <c r="C194" s="733">
        <f t="shared" si="37"/>
        <v>396000</v>
      </c>
      <c r="D194" s="731">
        <f ca="1">'O4 Summary by Class &amp; Accounts'!E149</f>
        <v>252494.03935741328</v>
      </c>
      <c r="E194" s="731">
        <f ca="1">'O4 Summary by Class &amp; Accounts'!F149</f>
        <v>70758.869219904285</v>
      </c>
      <c r="F194" s="731">
        <f ca="1">'O4 Summary by Class &amp; Accounts'!G149</f>
        <v>37664.778406788741</v>
      </c>
      <c r="G194" s="731">
        <f ca="1">'O4 Summary by Class &amp; Accounts'!H149</f>
        <v>0</v>
      </c>
      <c r="H194" s="731">
        <f ca="1">'O4 Summary by Class &amp; Accounts'!I149</f>
        <v>0</v>
      </c>
      <c r="I194" s="731">
        <f ca="1">'O4 Summary by Class &amp; Accounts'!J149</f>
        <v>0</v>
      </c>
      <c r="J194" s="731">
        <f ca="1">'O4 Summary by Class &amp; Accounts'!K149</f>
        <v>31688.814218660827</v>
      </c>
      <c r="K194" s="731">
        <f ca="1">'O4 Summary by Class &amp; Accounts'!L149</f>
        <v>1737.7161902808946</v>
      </c>
      <c r="L194" s="731">
        <f ca="1">'O4 Summary by Class &amp; Accounts'!M149</f>
        <v>1655.7826069519604</v>
      </c>
      <c r="M194" s="731">
        <f ca="1">'O4 Summary by Class &amp; Accounts'!N149</f>
        <v>0</v>
      </c>
      <c r="N194" s="731">
        <f ca="1">'O4 Summary by Class &amp; Accounts'!O149</f>
        <v>0</v>
      </c>
      <c r="O194" s="731">
        <f ca="1">'O4 Summary by Class &amp; Accounts'!P149</f>
        <v>0</v>
      </c>
      <c r="P194" s="731">
        <f ca="1">'O4 Summary by Class &amp; Accounts'!Q149</f>
        <v>0</v>
      </c>
      <c r="Q194" s="731">
        <f ca="1">'O4 Summary by Class &amp; Accounts'!R149</f>
        <v>0</v>
      </c>
      <c r="R194" s="731">
        <f ca="1">'O4 Summary by Class &amp; Accounts'!S149</f>
        <v>0</v>
      </c>
      <c r="S194" s="731">
        <f ca="1">'O4 Summary by Class &amp; Accounts'!T149</f>
        <v>0</v>
      </c>
      <c r="T194" s="731">
        <f ca="1">'O4 Summary by Class &amp; Accounts'!U149</f>
        <v>0</v>
      </c>
      <c r="U194" s="731">
        <f ca="1">'O4 Summary by Class &amp; Accounts'!V149</f>
        <v>0</v>
      </c>
      <c r="V194" s="731">
        <f ca="1">'O4 Summary by Class &amp; Accounts'!W149</f>
        <v>0</v>
      </c>
      <c r="W194" s="731">
        <f ca="1">'O4 Summary by Class &amp; Accounts'!X149</f>
        <v>0</v>
      </c>
      <c r="X194" s="733">
        <f t="shared" si="38"/>
        <v>396000</v>
      </c>
      <c r="Y194" s="731"/>
      <c r="Z194" s="731"/>
      <c r="AA194" s="731"/>
      <c r="AB194" s="731"/>
      <c r="AC194" s="731"/>
      <c r="AD194" s="731"/>
      <c r="AE194" s="731"/>
      <c r="AF194" s="731"/>
      <c r="AG194" s="731"/>
      <c r="AH194" s="731"/>
      <c r="AI194" s="731"/>
      <c r="AJ194" s="731"/>
      <c r="AK194" s="731"/>
      <c r="AL194" s="731"/>
      <c r="AM194" s="731"/>
      <c r="AN194" s="731"/>
      <c r="AO194" s="731"/>
      <c r="AP194" s="731"/>
      <c r="AQ194" s="731"/>
      <c r="AR194" s="731"/>
      <c r="AS194" s="894"/>
      <c r="AV194" s="2102">
        <v>1830</v>
      </c>
    </row>
    <row r="195" spans="1:48" s="753" customFormat="1" ht="25.5">
      <c r="A195" s="1251">
        <v>5125</v>
      </c>
      <c r="B195" s="1250" t="s">
        <v>1098</v>
      </c>
      <c r="C195" s="733">
        <f t="shared" si="37"/>
        <v>102000.00000000003</v>
      </c>
      <c r="D195" s="731">
        <f ca="1">'O4 Summary by Class &amp; Accounts'!E150</f>
        <v>54109.467306199498</v>
      </c>
      <c r="E195" s="731">
        <f ca="1">'O4 Summary by Class &amp; Accounts'!F150</f>
        <v>15720.022892727371</v>
      </c>
      <c r="F195" s="731">
        <f ca="1">'O4 Summary by Class &amp; Accounts'!G150</f>
        <v>23624.798427594924</v>
      </c>
      <c r="G195" s="731">
        <f ca="1">'O4 Summary by Class &amp; Accounts'!H150</f>
        <v>0</v>
      </c>
      <c r="H195" s="731">
        <f ca="1">'O4 Summary by Class &amp; Accounts'!I150</f>
        <v>0</v>
      </c>
      <c r="I195" s="731">
        <f ca="1">'O4 Summary by Class &amp; Accounts'!J150</f>
        <v>0</v>
      </c>
      <c r="J195" s="731">
        <f ca="1">'O4 Summary by Class &amp; Accounts'!K150</f>
        <v>7737.1603674215839</v>
      </c>
      <c r="K195" s="731">
        <f ca="1">'O4 Summary by Class &amp; Accounts'!L150</f>
        <v>424.28185366906894</v>
      </c>
      <c r="L195" s="731">
        <f ca="1">'O4 Summary by Class &amp; Accounts'!M150</f>
        <v>384.2691523875626</v>
      </c>
      <c r="M195" s="731">
        <f ca="1">'O4 Summary by Class &amp; Accounts'!N150</f>
        <v>0</v>
      </c>
      <c r="N195" s="731">
        <f ca="1">'O4 Summary by Class &amp; Accounts'!O150</f>
        <v>0</v>
      </c>
      <c r="O195" s="731">
        <f ca="1">'O4 Summary by Class &amp; Accounts'!P150</f>
        <v>0</v>
      </c>
      <c r="P195" s="731">
        <f ca="1">'O4 Summary by Class &amp; Accounts'!Q150</f>
        <v>0</v>
      </c>
      <c r="Q195" s="731">
        <f ca="1">'O4 Summary by Class &amp; Accounts'!R150</f>
        <v>0</v>
      </c>
      <c r="R195" s="731">
        <f ca="1">'O4 Summary by Class &amp; Accounts'!S150</f>
        <v>0</v>
      </c>
      <c r="S195" s="731">
        <f ca="1">'O4 Summary by Class &amp; Accounts'!T150</f>
        <v>0</v>
      </c>
      <c r="T195" s="731">
        <f ca="1">'O4 Summary by Class &amp; Accounts'!U150</f>
        <v>0</v>
      </c>
      <c r="U195" s="731">
        <f ca="1">'O4 Summary by Class &amp; Accounts'!V150</f>
        <v>0</v>
      </c>
      <c r="V195" s="731">
        <f ca="1">'O4 Summary by Class &amp; Accounts'!W150</f>
        <v>0</v>
      </c>
      <c r="W195" s="731">
        <f ca="1">'O4 Summary by Class &amp; Accounts'!X150</f>
        <v>0</v>
      </c>
      <c r="X195" s="733">
        <f t="shared" si="38"/>
        <v>102000.00000000003</v>
      </c>
      <c r="Y195" s="731"/>
      <c r="Z195" s="731"/>
      <c r="AA195" s="731"/>
      <c r="AB195" s="731"/>
      <c r="AC195" s="731"/>
      <c r="AD195" s="731"/>
      <c r="AE195" s="731"/>
      <c r="AF195" s="731"/>
      <c r="AG195" s="731"/>
      <c r="AH195" s="731"/>
      <c r="AI195" s="731"/>
      <c r="AJ195" s="731"/>
      <c r="AK195" s="731"/>
      <c r="AL195" s="731"/>
      <c r="AM195" s="731"/>
      <c r="AN195" s="731"/>
      <c r="AO195" s="731"/>
      <c r="AP195" s="731"/>
      <c r="AQ195" s="731"/>
      <c r="AR195" s="731"/>
      <c r="AS195" s="894"/>
      <c r="AV195" s="2102">
        <v>1835</v>
      </c>
    </row>
    <row r="196" spans="1:48" s="753" customFormat="1" ht="12.75">
      <c r="A196" s="1251">
        <v>5130</v>
      </c>
      <c r="B196" s="1250" t="s">
        <v>347</v>
      </c>
      <c r="C196" s="733">
        <f t="shared" si="37"/>
        <v>0</v>
      </c>
      <c r="D196" s="731">
        <f ca="1">'O4 Summary by Class &amp; Accounts'!E151</f>
        <v>0</v>
      </c>
      <c r="E196" s="731">
        <f ca="1">'O4 Summary by Class &amp; Accounts'!F151</f>
        <v>0</v>
      </c>
      <c r="F196" s="731">
        <f ca="1">'O4 Summary by Class &amp; Accounts'!G151</f>
        <v>0</v>
      </c>
      <c r="G196" s="731">
        <f ca="1">'O4 Summary by Class &amp; Accounts'!H151</f>
        <v>0</v>
      </c>
      <c r="H196" s="731">
        <f ca="1">'O4 Summary by Class &amp; Accounts'!I151</f>
        <v>0</v>
      </c>
      <c r="I196" s="731">
        <f ca="1">'O4 Summary by Class &amp; Accounts'!J151</f>
        <v>0</v>
      </c>
      <c r="J196" s="731">
        <f ca="1">'O4 Summary by Class &amp; Accounts'!K151</f>
        <v>0</v>
      </c>
      <c r="K196" s="731">
        <f ca="1">'O4 Summary by Class &amp; Accounts'!L151</f>
        <v>0</v>
      </c>
      <c r="L196" s="731">
        <f ca="1">'O4 Summary by Class &amp; Accounts'!M151</f>
        <v>0</v>
      </c>
      <c r="M196" s="731">
        <f ca="1">'O4 Summary by Class &amp; Accounts'!N151</f>
        <v>0</v>
      </c>
      <c r="N196" s="731">
        <f ca="1">'O4 Summary by Class &amp; Accounts'!O151</f>
        <v>0</v>
      </c>
      <c r="O196" s="731">
        <f ca="1">'O4 Summary by Class &amp; Accounts'!P151</f>
        <v>0</v>
      </c>
      <c r="P196" s="731">
        <f ca="1">'O4 Summary by Class &amp; Accounts'!Q151</f>
        <v>0</v>
      </c>
      <c r="Q196" s="731">
        <f ca="1">'O4 Summary by Class &amp; Accounts'!R151</f>
        <v>0</v>
      </c>
      <c r="R196" s="731">
        <f ca="1">'O4 Summary by Class &amp; Accounts'!S151</f>
        <v>0</v>
      </c>
      <c r="S196" s="731">
        <f ca="1">'O4 Summary by Class &amp; Accounts'!T151</f>
        <v>0</v>
      </c>
      <c r="T196" s="731">
        <f ca="1">'O4 Summary by Class &amp; Accounts'!U151</f>
        <v>0</v>
      </c>
      <c r="U196" s="731">
        <f ca="1">'O4 Summary by Class &amp; Accounts'!V151</f>
        <v>0</v>
      </c>
      <c r="V196" s="731">
        <f ca="1">'O4 Summary by Class &amp; Accounts'!W151</f>
        <v>0</v>
      </c>
      <c r="W196" s="731">
        <f ca="1">'O4 Summary by Class &amp; Accounts'!X151</f>
        <v>0</v>
      </c>
      <c r="X196" s="733">
        <f t="shared" si="38"/>
        <v>0</v>
      </c>
      <c r="Y196" s="731"/>
      <c r="Z196" s="731"/>
      <c r="AA196" s="731"/>
      <c r="AB196" s="731"/>
      <c r="AC196" s="731"/>
      <c r="AD196" s="731"/>
      <c r="AE196" s="731"/>
      <c r="AF196" s="731"/>
      <c r="AG196" s="731"/>
      <c r="AH196" s="731"/>
      <c r="AI196" s="731"/>
      <c r="AJ196" s="731"/>
      <c r="AK196" s="731"/>
      <c r="AL196" s="731"/>
      <c r="AM196" s="731"/>
      <c r="AN196" s="731"/>
      <c r="AO196" s="731"/>
      <c r="AP196" s="731"/>
      <c r="AQ196" s="731"/>
      <c r="AR196" s="731"/>
      <c r="AS196" s="894"/>
      <c r="AV196" s="2102">
        <v>1855</v>
      </c>
    </row>
    <row r="197" spans="1:48" s="753" customFormat="1" ht="25.5">
      <c r="A197" s="1251">
        <v>5135</v>
      </c>
      <c r="B197" s="1250" t="s">
        <v>348</v>
      </c>
      <c r="C197" s="733">
        <f t="shared" si="37"/>
        <v>0</v>
      </c>
      <c r="D197" s="731">
        <f ca="1">'O4 Summary by Class &amp; Accounts'!E152</f>
        <v>0</v>
      </c>
      <c r="E197" s="731">
        <f ca="1">'O4 Summary by Class &amp; Accounts'!F152</f>
        <v>0</v>
      </c>
      <c r="F197" s="731">
        <f ca="1">'O4 Summary by Class &amp; Accounts'!G152</f>
        <v>0</v>
      </c>
      <c r="G197" s="731">
        <f ca="1">'O4 Summary by Class &amp; Accounts'!H152</f>
        <v>0</v>
      </c>
      <c r="H197" s="731">
        <f ca="1">'O4 Summary by Class &amp; Accounts'!I152</f>
        <v>0</v>
      </c>
      <c r="I197" s="731">
        <f ca="1">'O4 Summary by Class &amp; Accounts'!J152</f>
        <v>0</v>
      </c>
      <c r="J197" s="731">
        <f ca="1">'O4 Summary by Class &amp; Accounts'!K152</f>
        <v>0</v>
      </c>
      <c r="K197" s="731">
        <f ca="1">'O4 Summary by Class &amp; Accounts'!L152</f>
        <v>0</v>
      </c>
      <c r="L197" s="731">
        <f ca="1">'O4 Summary by Class &amp; Accounts'!M152</f>
        <v>0</v>
      </c>
      <c r="M197" s="731">
        <f ca="1">'O4 Summary by Class &amp; Accounts'!N152</f>
        <v>0</v>
      </c>
      <c r="N197" s="731">
        <f ca="1">'O4 Summary by Class &amp; Accounts'!O152</f>
        <v>0</v>
      </c>
      <c r="O197" s="731">
        <f ca="1">'O4 Summary by Class &amp; Accounts'!P152</f>
        <v>0</v>
      </c>
      <c r="P197" s="731">
        <f ca="1">'O4 Summary by Class &amp; Accounts'!Q152</f>
        <v>0</v>
      </c>
      <c r="Q197" s="731">
        <f ca="1">'O4 Summary by Class &amp; Accounts'!R152</f>
        <v>0</v>
      </c>
      <c r="R197" s="731">
        <f ca="1">'O4 Summary by Class &amp; Accounts'!S152</f>
        <v>0</v>
      </c>
      <c r="S197" s="731">
        <f ca="1">'O4 Summary by Class &amp; Accounts'!T152</f>
        <v>0</v>
      </c>
      <c r="T197" s="731">
        <f ca="1">'O4 Summary by Class &amp; Accounts'!U152</f>
        <v>0</v>
      </c>
      <c r="U197" s="731">
        <f ca="1">'O4 Summary by Class &amp; Accounts'!V152</f>
        <v>0</v>
      </c>
      <c r="V197" s="731">
        <f ca="1">'O4 Summary by Class &amp; Accounts'!W152</f>
        <v>0</v>
      </c>
      <c r="W197" s="731">
        <f ca="1">'O4 Summary by Class &amp; Accounts'!X152</f>
        <v>0</v>
      </c>
      <c r="X197" s="733">
        <f t="shared" si="38"/>
        <v>0</v>
      </c>
      <c r="Y197" s="731"/>
      <c r="Z197" s="731"/>
      <c r="AA197" s="731"/>
      <c r="AB197" s="731"/>
      <c r="AC197" s="731"/>
      <c r="AD197" s="731"/>
      <c r="AE197" s="731"/>
      <c r="AF197" s="731"/>
      <c r="AG197" s="731"/>
      <c r="AH197" s="731"/>
      <c r="AI197" s="731"/>
      <c r="AJ197" s="731"/>
      <c r="AK197" s="731"/>
      <c r="AL197" s="731"/>
      <c r="AM197" s="731"/>
      <c r="AN197" s="731"/>
      <c r="AO197" s="731"/>
      <c r="AP197" s="731"/>
      <c r="AQ197" s="731"/>
      <c r="AR197" s="731"/>
      <c r="AS197" s="894"/>
      <c r="AV197" s="2102" t="s">
        <v>950</v>
      </c>
    </row>
    <row r="198" spans="1:48" s="753" customFormat="1" ht="25.5">
      <c r="A198" s="1251">
        <v>5145</v>
      </c>
      <c r="B198" s="1250" t="s">
        <v>349</v>
      </c>
      <c r="C198" s="733">
        <f t="shared" si="37"/>
        <v>98000</v>
      </c>
      <c r="D198" s="731">
        <f ca="1">'O4 Summary by Class &amp; Accounts'!E153</f>
        <v>47270.867879556143</v>
      </c>
      <c r="E198" s="731">
        <f ca="1">'O4 Summary by Class &amp; Accounts'!F153</f>
        <v>14021.92911055329</v>
      </c>
      <c r="F198" s="731">
        <f ca="1">'O4 Summary by Class &amp; Accounts'!G153</f>
        <v>28708.40648034347</v>
      </c>
      <c r="G198" s="731">
        <f ca="1">'O4 Summary by Class &amp; Accounts'!H153</f>
        <v>0</v>
      </c>
      <c r="H198" s="731">
        <f ca="1">'O4 Summary by Class &amp; Accounts'!I153</f>
        <v>0</v>
      </c>
      <c r="I198" s="731">
        <f ca="1">'O4 Summary by Class &amp; Accounts'!J153</f>
        <v>0</v>
      </c>
      <c r="J198" s="731">
        <f ca="1">'O4 Summary by Class &amp; Accounts'!K153</f>
        <v>7250.2407418415269</v>
      </c>
      <c r="K198" s="731">
        <f ca="1">'O4 Summary by Class &amp; Accounts'!L153</f>
        <v>397.58069309873395</v>
      </c>
      <c r="L198" s="731">
        <f ca="1">'O4 Summary by Class &amp; Accounts'!M153</f>
        <v>350.97509460684114</v>
      </c>
      <c r="M198" s="731">
        <f ca="1">'O4 Summary by Class &amp; Accounts'!N153</f>
        <v>0</v>
      </c>
      <c r="N198" s="731">
        <f ca="1">'O4 Summary by Class &amp; Accounts'!O153</f>
        <v>0</v>
      </c>
      <c r="O198" s="731">
        <f ca="1">'O4 Summary by Class &amp; Accounts'!P153</f>
        <v>0</v>
      </c>
      <c r="P198" s="731">
        <f ca="1">'O4 Summary by Class &amp; Accounts'!Q153</f>
        <v>0</v>
      </c>
      <c r="Q198" s="731">
        <f ca="1">'O4 Summary by Class &amp; Accounts'!R153</f>
        <v>0</v>
      </c>
      <c r="R198" s="731">
        <f ca="1">'O4 Summary by Class &amp; Accounts'!S153</f>
        <v>0</v>
      </c>
      <c r="S198" s="731">
        <f ca="1">'O4 Summary by Class &amp; Accounts'!T153</f>
        <v>0</v>
      </c>
      <c r="T198" s="731">
        <f ca="1">'O4 Summary by Class &amp; Accounts'!U153</f>
        <v>0</v>
      </c>
      <c r="U198" s="731">
        <f ca="1">'O4 Summary by Class &amp; Accounts'!V153</f>
        <v>0</v>
      </c>
      <c r="V198" s="731">
        <f ca="1">'O4 Summary by Class &amp; Accounts'!W153</f>
        <v>0</v>
      </c>
      <c r="W198" s="731">
        <f ca="1">'O4 Summary by Class &amp; Accounts'!X153</f>
        <v>0</v>
      </c>
      <c r="X198" s="733">
        <f t="shared" si="38"/>
        <v>98000</v>
      </c>
      <c r="Y198" s="731"/>
      <c r="Z198" s="731"/>
      <c r="AA198" s="731"/>
      <c r="AB198" s="731"/>
      <c r="AC198" s="731"/>
      <c r="AD198" s="731"/>
      <c r="AE198" s="731"/>
      <c r="AF198" s="731"/>
      <c r="AG198" s="731"/>
      <c r="AH198" s="731"/>
      <c r="AI198" s="731"/>
      <c r="AJ198" s="731"/>
      <c r="AK198" s="731"/>
      <c r="AL198" s="731"/>
      <c r="AM198" s="731"/>
      <c r="AN198" s="731"/>
      <c r="AO198" s="731"/>
      <c r="AP198" s="731"/>
      <c r="AQ198" s="731"/>
      <c r="AR198" s="731"/>
      <c r="AS198" s="894"/>
      <c r="AV198" s="2102">
        <v>1840</v>
      </c>
    </row>
    <row r="199" spans="1:48" s="753" customFormat="1" ht="25.5">
      <c r="A199" s="1251">
        <v>5150</v>
      </c>
      <c r="B199" s="1250" t="s">
        <v>350</v>
      </c>
      <c r="C199" s="733">
        <f t="shared" si="37"/>
        <v>0</v>
      </c>
      <c r="D199" s="731">
        <f ca="1">'O4 Summary by Class &amp; Accounts'!E154</f>
        <v>0</v>
      </c>
      <c r="E199" s="731">
        <f ca="1">'O4 Summary by Class &amp; Accounts'!F154</f>
        <v>0</v>
      </c>
      <c r="F199" s="731">
        <f ca="1">'O4 Summary by Class &amp; Accounts'!G154</f>
        <v>0</v>
      </c>
      <c r="G199" s="731">
        <f ca="1">'O4 Summary by Class &amp; Accounts'!H154</f>
        <v>0</v>
      </c>
      <c r="H199" s="731">
        <f ca="1">'O4 Summary by Class &amp; Accounts'!I154</f>
        <v>0</v>
      </c>
      <c r="I199" s="731">
        <f ca="1">'O4 Summary by Class &amp; Accounts'!J154</f>
        <v>0</v>
      </c>
      <c r="J199" s="731">
        <f ca="1">'O4 Summary by Class &amp; Accounts'!K154</f>
        <v>0</v>
      </c>
      <c r="K199" s="731">
        <f ca="1">'O4 Summary by Class &amp; Accounts'!L154</f>
        <v>0</v>
      </c>
      <c r="L199" s="731">
        <f ca="1">'O4 Summary by Class &amp; Accounts'!M154</f>
        <v>0</v>
      </c>
      <c r="M199" s="731">
        <f ca="1">'O4 Summary by Class &amp; Accounts'!N154</f>
        <v>0</v>
      </c>
      <c r="N199" s="731">
        <f ca="1">'O4 Summary by Class &amp; Accounts'!O154</f>
        <v>0</v>
      </c>
      <c r="O199" s="731">
        <f ca="1">'O4 Summary by Class &amp; Accounts'!P154</f>
        <v>0</v>
      </c>
      <c r="P199" s="731">
        <f ca="1">'O4 Summary by Class &amp; Accounts'!Q154</f>
        <v>0</v>
      </c>
      <c r="Q199" s="731">
        <f ca="1">'O4 Summary by Class &amp; Accounts'!R154</f>
        <v>0</v>
      </c>
      <c r="R199" s="731">
        <f ca="1">'O4 Summary by Class &amp; Accounts'!S154</f>
        <v>0</v>
      </c>
      <c r="S199" s="731">
        <f ca="1">'O4 Summary by Class &amp; Accounts'!T154</f>
        <v>0</v>
      </c>
      <c r="T199" s="731">
        <f ca="1">'O4 Summary by Class &amp; Accounts'!U154</f>
        <v>0</v>
      </c>
      <c r="U199" s="731">
        <f ca="1">'O4 Summary by Class &amp; Accounts'!V154</f>
        <v>0</v>
      </c>
      <c r="V199" s="731">
        <f ca="1">'O4 Summary by Class &amp; Accounts'!W154</f>
        <v>0</v>
      </c>
      <c r="W199" s="731">
        <f ca="1">'O4 Summary by Class &amp; Accounts'!X154</f>
        <v>0</v>
      </c>
      <c r="X199" s="733">
        <f t="shared" si="38"/>
        <v>0</v>
      </c>
      <c r="Y199" s="731"/>
      <c r="Z199" s="731"/>
      <c r="AA199" s="731"/>
      <c r="AB199" s="731"/>
      <c r="AC199" s="731"/>
      <c r="AD199" s="731"/>
      <c r="AE199" s="731"/>
      <c r="AF199" s="731"/>
      <c r="AG199" s="731"/>
      <c r="AH199" s="731"/>
      <c r="AI199" s="731"/>
      <c r="AJ199" s="731"/>
      <c r="AK199" s="731"/>
      <c r="AL199" s="731"/>
      <c r="AM199" s="731"/>
      <c r="AN199" s="731"/>
      <c r="AO199" s="731"/>
      <c r="AP199" s="731"/>
      <c r="AQ199" s="731"/>
      <c r="AR199" s="731"/>
      <c r="AS199" s="894"/>
      <c r="AV199" s="2102">
        <v>1845</v>
      </c>
    </row>
    <row r="200" spans="1:48" s="753" customFormat="1" ht="25.5">
      <c r="A200" s="1251">
        <v>5155</v>
      </c>
      <c r="B200" s="1250" t="s">
        <v>351</v>
      </c>
      <c r="C200" s="733">
        <f t="shared" si="37"/>
        <v>0</v>
      </c>
      <c r="D200" s="731">
        <f ca="1">'O4 Summary by Class &amp; Accounts'!E155</f>
        <v>0</v>
      </c>
      <c r="E200" s="731">
        <f ca="1">'O4 Summary by Class &amp; Accounts'!F155</f>
        <v>0</v>
      </c>
      <c r="F200" s="731">
        <f ca="1">'O4 Summary by Class &amp; Accounts'!G155</f>
        <v>0</v>
      </c>
      <c r="G200" s="731">
        <f ca="1">'O4 Summary by Class &amp; Accounts'!H155</f>
        <v>0</v>
      </c>
      <c r="H200" s="731">
        <f ca="1">'O4 Summary by Class &amp; Accounts'!I155</f>
        <v>0</v>
      </c>
      <c r="I200" s="731">
        <f ca="1">'O4 Summary by Class &amp; Accounts'!J155</f>
        <v>0</v>
      </c>
      <c r="J200" s="731">
        <f ca="1">'O4 Summary by Class &amp; Accounts'!K155</f>
        <v>0</v>
      </c>
      <c r="K200" s="731">
        <f ca="1">'O4 Summary by Class &amp; Accounts'!L155</f>
        <v>0</v>
      </c>
      <c r="L200" s="731">
        <f ca="1">'O4 Summary by Class &amp; Accounts'!M155</f>
        <v>0</v>
      </c>
      <c r="M200" s="731">
        <f ca="1">'O4 Summary by Class &amp; Accounts'!N155</f>
        <v>0</v>
      </c>
      <c r="N200" s="731">
        <f ca="1">'O4 Summary by Class &amp; Accounts'!O155</f>
        <v>0</v>
      </c>
      <c r="O200" s="731">
        <f ca="1">'O4 Summary by Class &amp; Accounts'!P155</f>
        <v>0</v>
      </c>
      <c r="P200" s="731">
        <f ca="1">'O4 Summary by Class &amp; Accounts'!Q155</f>
        <v>0</v>
      </c>
      <c r="Q200" s="731">
        <f ca="1">'O4 Summary by Class &amp; Accounts'!R155</f>
        <v>0</v>
      </c>
      <c r="R200" s="731">
        <f ca="1">'O4 Summary by Class &amp; Accounts'!S155</f>
        <v>0</v>
      </c>
      <c r="S200" s="731">
        <f ca="1">'O4 Summary by Class &amp; Accounts'!T155</f>
        <v>0</v>
      </c>
      <c r="T200" s="731">
        <f ca="1">'O4 Summary by Class &amp; Accounts'!U155</f>
        <v>0</v>
      </c>
      <c r="U200" s="731">
        <f ca="1">'O4 Summary by Class &amp; Accounts'!V155</f>
        <v>0</v>
      </c>
      <c r="V200" s="731">
        <f ca="1">'O4 Summary by Class &amp; Accounts'!W155</f>
        <v>0</v>
      </c>
      <c r="W200" s="731">
        <f ca="1">'O4 Summary by Class &amp; Accounts'!X155</f>
        <v>0</v>
      </c>
      <c r="X200" s="733">
        <f t="shared" si="38"/>
        <v>0</v>
      </c>
      <c r="Y200" s="731"/>
      <c r="Z200" s="731"/>
      <c r="AA200" s="731"/>
      <c r="AB200" s="731"/>
      <c r="AC200" s="731"/>
      <c r="AD200" s="731"/>
      <c r="AE200" s="731"/>
      <c r="AF200" s="731"/>
      <c r="AG200" s="731"/>
      <c r="AH200" s="731"/>
      <c r="AI200" s="731"/>
      <c r="AJ200" s="731"/>
      <c r="AK200" s="731"/>
      <c r="AL200" s="731"/>
      <c r="AM200" s="731"/>
      <c r="AN200" s="731"/>
      <c r="AO200" s="731"/>
      <c r="AP200" s="731"/>
      <c r="AQ200" s="731"/>
      <c r="AR200" s="731"/>
      <c r="AS200" s="894"/>
      <c r="AV200" s="2102">
        <v>1855</v>
      </c>
    </row>
    <row r="201" spans="1:48" s="753" customFormat="1" ht="12.75">
      <c r="A201" s="1251">
        <v>5160</v>
      </c>
      <c r="B201" s="1250" t="s">
        <v>352</v>
      </c>
      <c r="C201" s="733">
        <f t="shared" si="37"/>
        <v>55999.999999999993</v>
      </c>
      <c r="D201" s="731">
        <f ca="1">'O4 Summary by Class &amp; Accounts'!E156</f>
        <v>30667.146518823014</v>
      </c>
      <c r="E201" s="731">
        <f ca="1">'O4 Summary by Class &amp; Accounts'!F156</f>
        <v>10641.413690715141</v>
      </c>
      <c r="F201" s="731">
        <f ca="1">'O4 Summary by Class &amp; Accounts'!G156</f>
        <v>10607.027796182705</v>
      </c>
      <c r="G201" s="731">
        <f ca="1">'O4 Summary by Class &amp; Accounts'!H156</f>
        <v>0</v>
      </c>
      <c r="H201" s="731">
        <f ca="1">'O4 Summary by Class &amp; Accounts'!I156</f>
        <v>0</v>
      </c>
      <c r="I201" s="731">
        <f ca="1">'O4 Summary by Class &amp; Accounts'!J156</f>
        <v>0</v>
      </c>
      <c r="J201" s="731">
        <f ca="1">'O4 Summary by Class &amp; Accounts'!K156</f>
        <v>3688.8332969943708</v>
      </c>
      <c r="K201" s="731">
        <f ca="1">'O4 Summary by Class &amp; Accounts'!L156</f>
        <v>202.28416561133363</v>
      </c>
      <c r="L201" s="731">
        <f ca="1">'O4 Summary by Class &amp; Accounts'!M156</f>
        <v>193.29453167343453</v>
      </c>
      <c r="M201" s="731">
        <f ca="1">'O4 Summary by Class &amp; Accounts'!N156</f>
        <v>0</v>
      </c>
      <c r="N201" s="731">
        <f ca="1">'O4 Summary by Class &amp; Accounts'!O156</f>
        <v>0</v>
      </c>
      <c r="O201" s="731">
        <f ca="1">'O4 Summary by Class &amp; Accounts'!P156</f>
        <v>0</v>
      </c>
      <c r="P201" s="731">
        <f ca="1">'O4 Summary by Class &amp; Accounts'!Q156</f>
        <v>0</v>
      </c>
      <c r="Q201" s="731">
        <f ca="1">'O4 Summary by Class &amp; Accounts'!R156</f>
        <v>0</v>
      </c>
      <c r="R201" s="731">
        <f ca="1">'O4 Summary by Class &amp; Accounts'!S156</f>
        <v>0</v>
      </c>
      <c r="S201" s="731">
        <f ca="1">'O4 Summary by Class &amp; Accounts'!T156</f>
        <v>0</v>
      </c>
      <c r="T201" s="731">
        <f ca="1">'O4 Summary by Class &amp; Accounts'!U156</f>
        <v>0</v>
      </c>
      <c r="U201" s="731">
        <f ca="1">'O4 Summary by Class &amp; Accounts'!V156</f>
        <v>0</v>
      </c>
      <c r="V201" s="731">
        <f ca="1">'O4 Summary by Class &amp; Accounts'!W156</f>
        <v>0</v>
      </c>
      <c r="W201" s="731">
        <f ca="1">'O4 Summary by Class &amp; Accounts'!X156</f>
        <v>0</v>
      </c>
      <c r="X201" s="733">
        <f t="shared" si="38"/>
        <v>55999.999999999993</v>
      </c>
      <c r="Y201" s="731"/>
      <c r="Z201" s="731"/>
      <c r="AA201" s="731"/>
      <c r="AB201" s="731"/>
      <c r="AC201" s="731"/>
      <c r="AD201" s="731"/>
      <c r="AE201" s="731"/>
      <c r="AF201" s="731"/>
      <c r="AG201" s="731"/>
      <c r="AH201" s="731"/>
      <c r="AI201" s="731"/>
      <c r="AJ201" s="731"/>
      <c r="AK201" s="731"/>
      <c r="AL201" s="731"/>
      <c r="AM201" s="731"/>
      <c r="AN201" s="731"/>
      <c r="AO201" s="731"/>
      <c r="AP201" s="731"/>
      <c r="AQ201" s="731"/>
      <c r="AR201" s="731"/>
      <c r="AS201" s="894"/>
      <c r="AV201" s="2102">
        <v>1850</v>
      </c>
    </row>
    <row r="202" spans="1:48" s="753" customFormat="1" ht="12.75">
      <c r="A202" s="1251">
        <v>5175</v>
      </c>
      <c r="B202" s="1250" t="s">
        <v>1257</v>
      </c>
      <c r="C202" s="733">
        <f t="shared" si="37"/>
        <v>38000</v>
      </c>
      <c r="D202" s="731">
        <f ca="1">'O4 Summary by Class &amp; Accounts'!E157</f>
        <v>13339.365545025841</v>
      </c>
      <c r="E202" s="731">
        <f ca="1">'O4 Summary by Class &amp; Accounts'!F157</f>
        <v>22830.907154898836</v>
      </c>
      <c r="F202" s="731">
        <f ca="1">'O4 Summary by Class &amp; Accounts'!G157</f>
        <v>1829.7273000753173</v>
      </c>
      <c r="G202" s="731">
        <f ca="1">'O4 Summary by Class &amp; Accounts'!H157</f>
        <v>0</v>
      </c>
      <c r="H202" s="731">
        <f ca="1">'O4 Summary by Class &amp; Accounts'!I157</f>
        <v>0</v>
      </c>
      <c r="I202" s="731">
        <f ca="1">'O4 Summary by Class &amp; Accounts'!J157</f>
        <v>0</v>
      </c>
      <c r="J202" s="731">
        <f ca="1">'O4 Summary by Class &amp; Accounts'!K157</f>
        <v>0</v>
      </c>
      <c r="K202" s="731">
        <f ca="1">'O4 Summary by Class &amp; Accounts'!L157</f>
        <v>0</v>
      </c>
      <c r="L202" s="731">
        <f ca="1">'O4 Summary by Class &amp; Accounts'!M157</f>
        <v>0</v>
      </c>
      <c r="M202" s="731">
        <f ca="1">'O4 Summary by Class &amp; Accounts'!N157</f>
        <v>0</v>
      </c>
      <c r="N202" s="731">
        <f ca="1">'O4 Summary by Class &amp; Accounts'!O157</f>
        <v>0</v>
      </c>
      <c r="O202" s="731">
        <f ca="1">'O4 Summary by Class &amp; Accounts'!P157</f>
        <v>0</v>
      </c>
      <c r="P202" s="731">
        <f ca="1">'O4 Summary by Class &amp; Accounts'!Q157</f>
        <v>0</v>
      </c>
      <c r="Q202" s="731">
        <f ca="1">'O4 Summary by Class &amp; Accounts'!R157</f>
        <v>0</v>
      </c>
      <c r="R202" s="731">
        <f ca="1">'O4 Summary by Class &amp; Accounts'!S157</f>
        <v>0</v>
      </c>
      <c r="S202" s="731">
        <f ca="1">'O4 Summary by Class &amp; Accounts'!T157</f>
        <v>0</v>
      </c>
      <c r="T202" s="731">
        <f ca="1">'O4 Summary by Class &amp; Accounts'!U157</f>
        <v>0</v>
      </c>
      <c r="U202" s="731">
        <f ca="1">'O4 Summary by Class &amp; Accounts'!V157</f>
        <v>0</v>
      </c>
      <c r="V202" s="731">
        <f ca="1">'O4 Summary by Class &amp; Accounts'!W157</f>
        <v>0</v>
      </c>
      <c r="W202" s="731">
        <f ca="1">'O4 Summary by Class &amp; Accounts'!X157</f>
        <v>0</v>
      </c>
      <c r="X202" s="733">
        <f t="shared" si="38"/>
        <v>38000</v>
      </c>
      <c r="Y202" s="731"/>
      <c r="Z202" s="731"/>
      <c r="AA202" s="731"/>
      <c r="AB202" s="731"/>
      <c r="AC202" s="731"/>
      <c r="AD202" s="731"/>
      <c r="AE202" s="731"/>
      <c r="AF202" s="731"/>
      <c r="AG202" s="731"/>
      <c r="AH202" s="731"/>
      <c r="AI202" s="731"/>
      <c r="AJ202" s="731"/>
      <c r="AK202" s="731"/>
      <c r="AL202" s="731"/>
      <c r="AM202" s="731"/>
      <c r="AN202" s="731"/>
      <c r="AO202" s="731"/>
      <c r="AP202" s="731"/>
      <c r="AQ202" s="731"/>
      <c r="AR202" s="731"/>
      <c r="AS202" s="894"/>
      <c r="AV202" s="2102">
        <v>1860</v>
      </c>
    </row>
    <row r="203" spans="1:48" s="753" customFormat="1" ht="12.75">
      <c r="A203" s="1251">
        <v>5305</v>
      </c>
      <c r="B203" s="1250" t="s">
        <v>1267</v>
      </c>
      <c r="C203" s="733">
        <f t="shared" si="37"/>
        <v>0</v>
      </c>
      <c r="D203" s="731">
        <f ca="1">'O4 Summary by Class &amp; Accounts'!E158</f>
        <v>0</v>
      </c>
      <c r="E203" s="731">
        <f ca="1">'O4 Summary by Class &amp; Accounts'!F158</f>
        <v>0</v>
      </c>
      <c r="F203" s="731">
        <f ca="1">'O4 Summary by Class &amp; Accounts'!G158</f>
        <v>0</v>
      </c>
      <c r="G203" s="731">
        <f ca="1">'O4 Summary by Class &amp; Accounts'!H158</f>
        <v>0</v>
      </c>
      <c r="H203" s="731">
        <f ca="1">'O4 Summary by Class &amp; Accounts'!I158</f>
        <v>0</v>
      </c>
      <c r="I203" s="731">
        <f ca="1">'O4 Summary by Class &amp; Accounts'!J158</f>
        <v>0</v>
      </c>
      <c r="J203" s="731">
        <f ca="1">'O4 Summary by Class &amp; Accounts'!K158</f>
        <v>0</v>
      </c>
      <c r="K203" s="731">
        <f ca="1">'O4 Summary by Class &amp; Accounts'!L158</f>
        <v>0</v>
      </c>
      <c r="L203" s="731">
        <f ca="1">'O4 Summary by Class &amp; Accounts'!M158</f>
        <v>0</v>
      </c>
      <c r="M203" s="731">
        <f ca="1">'O4 Summary by Class &amp; Accounts'!N158</f>
        <v>0</v>
      </c>
      <c r="N203" s="731">
        <f ca="1">'O4 Summary by Class &amp; Accounts'!O158</f>
        <v>0</v>
      </c>
      <c r="O203" s="731">
        <f ca="1">'O4 Summary by Class &amp; Accounts'!P158</f>
        <v>0</v>
      </c>
      <c r="P203" s="731">
        <f ca="1">'O4 Summary by Class &amp; Accounts'!Q158</f>
        <v>0</v>
      </c>
      <c r="Q203" s="731">
        <f ca="1">'O4 Summary by Class &amp; Accounts'!R158</f>
        <v>0</v>
      </c>
      <c r="R203" s="731">
        <f ca="1">'O4 Summary by Class &amp; Accounts'!S158</f>
        <v>0</v>
      </c>
      <c r="S203" s="731">
        <f ca="1">'O4 Summary by Class &amp; Accounts'!T158</f>
        <v>0</v>
      </c>
      <c r="T203" s="731">
        <f ca="1">'O4 Summary by Class &amp; Accounts'!U158</f>
        <v>0</v>
      </c>
      <c r="U203" s="731">
        <f ca="1">'O4 Summary by Class &amp; Accounts'!V158</f>
        <v>0</v>
      </c>
      <c r="V203" s="731">
        <f ca="1">'O4 Summary by Class &amp; Accounts'!W158</f>
        <v>0</v>
      </c>
      <c r="W203" s="731">
        <f ca="1">'O4 Summary by Class &amp; Accounts'!X158</f>
        <v>0</v>
      </c>
      <c r="X203" s="733">
        <f t="shared" si="38"/>
        <v>0</v>
      </c>
      <c r="Y203" s="731"/>
      <c r="Z203" s="731"/>
      <c r="AA203" s="731"/>
      <c r="AB203" s="731"/>
      <c r="AC203" s="731"/>
      <c r="AD203" s="731"/>
      <c r="AE203" s="731"/>
      <c r="AF203" s="731"/>
      <c r="AG203" s="731"/>
      <c r="AH203" s="731"/>
      <c r="AI203" s="731"/>
      <c r="AJ203" s="731"/>
      <c r="AK203" s="731"/>
      <c r="AL203" s="731"/>
      <c r="AM203" s="731"/>
      <c r="AN203" s="731"/>
      <c r="AO203" s="731"/>
      <c r="AP203" s="731"/>
      <c r="AQ203" s="731"/>
      <c r="AR203" s="731"/>
      <c r="AS203" s="894"/>
      <c r="AV203" s="2102" t="s">
        <v>891</v>
      </c>
    </row>
    <row r="204" spans="1:48" s="753" customFormat="1" ht="12.75">
      <c r="A204" s="1251">
        <v>5310</v>
      </c>
      <c r="B204" s="1250" t="s">
        <v>627</v>
      </c>
      <c r="C204" s="733">
        <f t="shared" si="37"/>
        <v>302794.00000000006</v>
      </c>
      <c r="D204" s="731">
        <f ca="1">'O4 Summary by Class &amp; Accounts'!E159</f>
        <v>232197.08889590731</v>
      </c>
      <c r="E204" s="731">
        <f ca="1">'O4 Summary by Class &amp; Accounts'!F159</f>
        <v>52300.584115561454</v>
      </c>
      <c r="F204" s="731">
        <f ca="1">'O4 Summary by Class &amp; Accounts'!G159</f>
        <v>18296.326988531251</v>
      </c>
      <c r="G204" s="731">
        <f ca="1">'O4 Summary by Class &amp; Accounts'!H159</f>
        <v>0</v>
      </c>
      <c r="H204" s="731">
        <f ca="1">'O4 Summary by Class &amp; Accounts'!I159</f>
        <v>0</v>
      </c>
      <c r="I204" s="731">
        <f ca="1">'O4 Summary by Class &amp; Accounts'!J159</f>
        <v>0</v>
      </c>
      <c r="J204" s="731">
        <f ca="1">'O4 Summary by Class &amp; Accounts'!K159</f>
        <v>0</v>
      </c>
      <c r="K204" s="731">
        <f ca="1">'O4 Summary by Class &amp; Accounts'!L159</f>
        <v>0</v>
      </c>
      <c r="L204" s="731">
        <f ca="1">'O4 Summary by Class &amp; Accounts'!M159</f>
        <v>0</v>
      </c>
      <c r="M204" s="731">
        <f ca="1">'O4 Summary by Class &amp; Accounts'!N159</f>
        <v>0</v>
      </c>
      <c r="N204" s="731">
        <f ca="1">'O4 Summary by Class &amp; Accounts'!O159</f>
        <v>0</v>
      </c>
      <c r="O204" s="731">
        <f ca="1">'O4 Summary by Class &amp; Accounts'!P159</f>
        <v>0</v>
      </c>
      <c r="P204" s="731">
        <f ca="1">'O4 Summary by Class &amp; Accounts'!Q159</f>
        <v>0</v>
      </c>
      <c r="Q204" s="731">
        <f ca="1">'O4 Summary by Class &amp; Accounts'!R159</f>
        <v>0</v>
      </c>
      <c r="R204" s="731">
        <f ca="1">'O4 Summary by Class &amp; Accounts'!S159</f>
        <v>0</v>
      </c>
      <c r="S204" s="731">
        <f ca="1">'O4 Summary by Class &amp; Accounts'!T159</f>
        <v>0</v>
      </c>
      <c r="T204" s="731">
        <f ca="1">'O4 Summary by Class &amp; Accounts'!U159</f>
        <v>0</v>
      </c>
      <c r="U204" s="731">
        <f ca="1">'O4 Summary by Class &amp; Accounts'!V159</f>
        <v>0</v>
      </c>
      <c r="V204" s="731">
        <f ca="1">'O4 Summary by Class &amp; Accounts'!W159</f>
        <v>0</v>
      </c>
      <c r="W204" s="731">
        <f ca="1">'O4 Summary by Class &amp; Accounts'!X159</f>
        <v>0</v>
      </c>
      <c r="X204" s="733">
        <f t="shared" si="38"/>
        <v>302794.00000000006</v>
      </c>
      <c r="Y204" s="731"/>
      <c r="Z204" s="731"/>
      <c r="AA204" s="731"/>
      <c r="AB204" s="731"/>
      <c r="AC204" s="731"/>
      <c r="AD204" s="731"/>
      <c r="AE204" s="731"/>
      <c r="AF204" s="731"/>
      <c r="AG204" s="731"/>
      <c r="AH204" s="731"/>
      <c r="AI204" s="731"/>
      <c r="AJ204" s="731"/>
      <c r="AK204" s="731"/>
      <c r="AL204" s="731"/>
      <c r="AM204" s="731"/>
      <c r="AN204" s="731"/>
      <c r="AO204" s="731"/>
      <c r="AP204" s="731"/>
      <c r="AQ204" s="731"/>
      <c r="AR204" s="731"/>
      <c r="AS204" s="894"/>
      <c r="AV204" s="2102" t="s">
        <v>88</v>
      </c>
    </row>
    <row r="205" spans="1:48" s="753" customFormat="1" ht="12.75">
      <c r="A205" s="1251">
        <v>5315</v>
      </c>
      <c r="B205" s="1250" t="s">
        <v>731</v>
      </c>
      <c r="C205" s="733">
        <f t="shared" si="37"/>
        <v>506205.99999999994</v>
      </c>
      <c r="D205" s="731">
        <f ca="1">'O4 Summary by Class &amp; Accounts'!E160</f>
        <v>378336.34156567312</v>
      </c>
      <c r="E205" s="731">
        <f ca="1">'O4 Summary by Class &amp; Accounts'!F160</f>
        <v>89866.902063544054</v>
      </c>
      <c r="F205" s="731">
        <f ca="1">'O4 Summary by Class &amp; Accounts'!G160</f>
        <v>36444.17910252211</v>
      </c>
      <c r="G205" s="731">
        <f ca="1">'O4 Summary by Class &amp; Accounts'!H160</f>
        <v>0</v>
      </c>
      <c r="H205" s="731">
        <f ca="1">'O4 Summary by Class &amp; Accounts'!I160</f>
        <v>0</v>
      </c>
      <c r="I205" s="731">
        <f ca="1">'O4 Summary by Class &amp; Accounts'!J160</f>
        <v>0</v>
      </c>
      <c r="J205" s="731">
        <f ca="1">'O4 Summary by Class &amp; Accounts'!K160</f>
        <v>165.80609236816244</v>
      </c>
      <c r="K205" s="731">
        <f ca="1">'O4 Summary by Class &amp; Accounts'!L160</f>
        <v>895.35289878807725</v>
      </c>
      <c r="L205" s="731">
        <f ca="1">'O4 Summary by Class &amp; Accounts'!M160</f>
        <v>497.41827710448734</v>
      </c>
      <c r="M205" s="731">
        <f ca="1">'O4 Summary by Class &amp; Accounts'!N160</f>
        <v>0</v>
      </c>
      <c r="N205" s="731">
        <f ca="1">'O4 Summary by Class &amp; Accounts'!O160</f>
        <v>0</v>
      </c>
      <c r="O205" s="731">
        <f ca="1">'O4 Summary by Class &amp; Accounts'!P160</f>
        <v>0</v>
      </c>
      <c r="P205" s="731">
        <f ca="1">'O4 Summary by Class &amp; Accounts'!Q160</f>
        <v>0</v>
      </c>
      <c r="Q205" s="731">
        <f ca="1">'O4 Summary by Class &amp; Accounts'!R160</f>
        <v>0</v>
      </c>
      <c r="R205" s="731">
        <f ca="1">'O4 Summary by Class &amp; Accounts'!S160</f>
        <v>0</v>
      </c>
      <c r="S205" s="731">
        <f ca="1">'O4 Summary by Class &amp; Accounts'!T160</f>
        <v>0</v>
      </c>
      <c r="T205" s="731">
        <f ca="1">'O4 Summary by Class &amp; Accounts'!U160</f>
        <v>0</v>
      </c>
      <c r="U205" s="731">
        <f ca="1">'O4 Summary by Class &amp; Accounts'!V160</f>
        <v>0</v>
      </c>
      <c r="V205" s="731">
        <f ca="1">'O4 Summary by Class &amp; Accounts'!W160</f>
        <v>0</v>
      </c>
      <c r="W205" s="731">
        <f ca="1">'O4 Summary by Class &amp; Accounts'!X160</f>
        <v>0</v>
      </c>
      <c r="X205" s="733">
        <f t="shared" si="38"/>
        <v>506205.99999999994</v>
      </c>
      <c r="Y205" s="731"/>
      <c r="Z205" s="731"/>
      <c r="AA205" s="731"/>
      <c r="AB205" s="731"/>
      <c r="AC205" s="731"/>
      <c r="AD205" s="731"/>
      <c r="AE205" s="731"/>
      <c r="AF205" s="731"/>
      <c r="AG205" s="731"/>
      <c r="AH205" s="731"/>
      <c r="AI205" s="731"/>
      <c r="AJ205" s="731"/>
      <c r="AK205" s="731"/>
      <c r="AL205" s="731"/>
      <c r="AM205" s="731"/>
      <c r="AN205" s="731"/>
      <c r="AO205" s="731"/>
      <c r="AP205" s="731"/>
      <c r="AQ205" s="731"/>
      <c r="AR205" s="731"/>
      <c r="AS205" s="894"/>
      <c r="AV205" s="2102" t="s">
        <v>891</v>
      </c>
    </row>
    <row r="206" spans="1:48" s="753" customFormat="1" ht="12.75">
      <c r="A206" s="1251">
        <v>5320</v>
      </c>
      <c r="B206" s="1250" t="s">
        <v>732</v>
      </c>
      <c r="C206" s="733">
        <f t="shared" si="37"/>
        <v>50000.000000000007</v>
      </c>
      <c r="D206" s="731">
        <f ca="1">'O4 Summary by Class &amp; Accounts'!E161</f>
        <v>37369.800196528005</v>
      </c>
      <c r="E206" s="731">
        <f ca="1">'O4 Summary by Class &amp; Accounts'!F161</f>
        <v>8876.5149033737307</v>
      </c>
      <c r="F206" s="731">
        <f ca="1">'O4 Summary by Class &amp; Accounts'!G161</f>
        <v>3599.7379626596789</v>
      </c>
      <c r="G206" s="731">
        <f ca="1">'O4 Summary by Class &amp; Accounts'!H161</f>
        <v>0</v>
      </c>
      <c r="H206" s="731">
        <f ca="1">'O4 Summary by Class &amp; Accounts'!I161</f>
        <v>0</v>
      </c>
      <c r="I206" s="731">
        <f ca="1">'O4 Summary by Class &amp; Accounts'!J161</f>
        <v>0</v>
      </c>
      <c r="J206" s="731">
        <f ca="1">'O4 Summary by Class &amp; Accounts'!K161</f>
        <v>16.377333770062233</v>
      </c>
      <c r="K206" s="731">
        <f ca="1">'O4 Summary by Class &amp; Accounts'!L161</f>
        <v>88.437602358336065</v>
      </c>
      <c r="L206" s="731">
        <f ca="1">'O4 Summary by Class &amp; Accounts'!M161</f>
        <v>49.132001310186695</v>
      </c>
      <c r="M206" s="731">
        <f ca="1">'O4 Summary by Class &amp; Accounts'!N161</f>
        <v>0</v>
      </c>
      <c r="N206" s="731">
        <f ca="1">'O4 Summary by Class &amp; Accounts'!O161</f>
        <v>0</v>
      </c>
      <c r="O206" s="731">
        <f ca="1">'O4 Summary by Class &amp; Accounts'!P161</f>
        <v>0</v>
      </c>
      <c r="P206" s="731">
        <f ca="1">'O4 Summary by Class &amp; Accounts'!Q161</f>
        <v>0</v>
      </c>
      <c r="Q206" s="731">
        <f ca="1">'O4 Summary by Class &amp; Accounts'!R161</f>
        <v>0</v>
      </c>
      <c r="R206" s="731">
        <f ca="1">'O4 Summary by Class &amp; Accounts'!S161</f>
        <v>0</v>
      </c>
      <c r="S206" s="731">
        <f ca="1">'O4 Summary by Class &amp; Accounts'!T161</f>
        <v>0</v>
      </c>
      <c r="T206" s="731">
        <f ca="1">'O4 Summary by Class &amp; Accounts'!U161</f>
        <v>0</v>
      </c>
      <c r="U206" s="731">
        <f ca="1">'O4 Summary by Class &amp; Accounts'!V161</f>
        <v>0</v>
      </c>
      <c r="V206" s="731">
        <f ca="1">'O4 Summary by Class &amp; Accounts'!W161</f>
        <v>0</v>
      </c>
      <c r="W206" s="731">
        <f ca="1">'O4 Summary by Class &amp; Accounts'!X161</f>
        <v>0</v>
      </c>
      <c r="X206" s="733">
        <f t="shared" si="38"/>
        <v>50000.000000000007</v>
      </c>
      <c r="Y206" s="731"/>
      <c r="Z206" s="731"/>
      <c r="AA206" s="731"/>
      <c r="AB206" s="731"/>
      <c r="AC206" s="731"/>
      <c r="AD206" s="731"/>
      <c r="AE206" s="731"/>
      <c r="AF206" s="731"/>
      <c r="AG206" s="731"/>
      <c r="AH206" s="731"/>
      <c r="AI206" s="731"/>
      <c r="AJ206" s="731"/>
      <c r="AK206" s="731"/>
      <c r="AL206" s="731"/>
      <c r="AM206" s="731"/>
      <c r="AN206" s="731"/>
      <c r="AO206" s="731"/>
      <c r="AP206" s="731"/>
      <c r="AQ206" s="731"/>
      <c r="AR206" s="731"/>
      <c r="AS206" s="894"/>
      <c r="AV206" s="2102" t="s">
        <v>891</v>
      </c>
    </row>
    <row r="207" spans="1:48" s="753" customFormat="1" ht="12.75">
      <c r="A207" s="1251">
        <v>5325</v>
      </c>
      <c r="B207" s="1250" t="s">
        <v>733</v>
      </c>
      <c r="C207" s="733">
        <f t="shared" si="37"/>
        <v>0</v>
      </c>
      <c r="D207" s="731">
        <f ca="1">'O4 Summary by Class &amp; Accounts'!E162</f>
        <v>0</v>
      </c>
      <c r="E207" s="731">
        <f ca="1">'O4 Summary by Class &amp; Accounts'!F162</f>
        <v>0</v>
      </c>
      <c r="F207" s="731">
        <f ca="1">'O4 Summary by Class &amp; Accounts'!G162</f>
        <v>0</v>
      </c>
      <c r="G207" s="731">
        <f ca="1">'O4 Summary by Class &amp; Accounts'!H162</f>
        <v>0</v>
      </c>
      <c r="H207" s="731">
        <f ca="1">'O4 Summary by Class &amp; Accounts'!I162</f>
        <v>0</v>
      </c>
      <c r="I207" s="731">
        <f ca="1">'O4 Summary by Class &amp; Accounts'!J162</f>
        <v>0</v>
      </c>
      <c r="J207" s="731">
        <f ca="1">'O4 Summary by Class &amp; Accounts'!K162</f>
        <v>0</v>
      </c>
      <c r="K207" s="731">
        <f ca="1">'O4 Summary by Class &amp; Accounts'!L162</f>
        <v>0</v>
      </c>
      <c r="L207" s="731">
        <f ca="1">'O4 Summary by Class &amp; Accounts'!M162</f>
        <v>0</v>
      </c>
      <c r="M207" s="731">
        <f ca="1">'O4 Summary by Class &amp; Accounts'!N162</f>
        <v>0</v>
      </c>
      <c r="N207" s="731">
        <f ca="1">'O4 Summary by Class &amp; Accounts'!O162</f>
        <v>0</v>
      </c>
      <c r="O207" s="731">
        <f ca="1">'O4 Summary by Class &amp; Accounts'!P162</f>
        <v>0</v>
      </c>
      <c r="P207" s="731">
        <f ca="1">'O4 Summary by Class &amp; Accounts'!Q162</f>
        <v>0</v>
      </c>
      <c r="Q207" s="731">
        <f ca="1">'O4 Summary by Class &amp; Accounts'!R162</f>
        <v>0</v>
      </c>
      <c r="R207" s="731">
        <f ca="1">'O4 Summary by Class &amp; Accounts'!S162</f>
        <v>0</v>
      </c>
      <c r="S207" s="731">
        <f ca="1">'O4 Summary by Class &amp; Accounts'!T162</f>
        <v>0</v>
      </c>
      <c r="T207" s="731">
        <f ca="1">'O4 Summary by Class &amp; Accounts'!U162</f>
        <v>0</v>
      </c>
      <c r="U207" s="731">
        <f ca="1">'O4 Summary by Class &amp; Accounts'!V162</f>
        <v>0</v>
      </c>
      <c r="V207" s="731">
        <f ca="1">'O4 Summary by Class &amp; Accounts'!W162</f>
        <v>0</v>
      </c>
      <c r="W207" s="731">
        <f ca="1">'O4 Summary by Class &amp; Accounts'!X162</f>
        <v>0</v>
      </c>
      <c r="X207" s="733">
        <f t="shared" si="38"/>
        <v>0</v>
      </c>
      <c r="Y207" s="731"/>
      <c r="Z207" s="731"/>
      <c r="AA207" s="731"/>
      <c r="AB207" s="731"/>
      <c r="AC207" s="731"/>
      <c r="AD207" s="731"/>
      <c r="AE207" s="731"/>
      <c r="AF207" s="731"/>
      <c r="AG207" s="731"/>
      <c r="AH207" s="731"/>
      <c r="AI207" s="731"/>
      <c r="AJ207" s="731"/>
      <c r="AK207" s="731"/>
      <c r="AL207" s="731"/>
      <c r="AM207" s="731"/>
      <c r="AN207" s="731"/>
      <c r="AO207" s="731"/>
      <c r="AP207" s="731"/>
      <c r="AQ207" s="731"/>
      <c r="AR207" s="731"/>
      <c r="AS207" s="894"/>
      <c r="AV207" s="2102" t="s">
        <v>891</v>
      </c>
    </row>
    <row r="208" spans="1:48" s="753" customFormat="1" ht="12.75">
      <c r="A208" s="1251">
        <v>5330</v>
      </c>
      <c r="B208" s="1250" t="s">
        <v>734</v>
      </c>
      <c r="C208" s="733">
        <f t="shared" si="37"/>
        <v>22000</v>
      </c>
      <c r="D208" s="731">
        <f ca="1">'O4 Summary by Class &amp; Accounts'!E163</f>
        <v>16442.712086472322</v>
      </c>
      <c r="E208" s="731">
        <f ca="1">'O4 Summary by Class &amp; Accounts'!F163</f>
        <v>3905.6665574844415</v>
      </c>
      <c r="F208" s="731">
        <f ca="1">'O4 Summary by Class &amp; Accounts'!G163</f>
        <v>1583.8847035702588</v>
      </c>
      <c r="G208" s="731">
        <f ca="1">'O4 Summary by Class &amp; Accounts'!H163</f>
        <v>0</v>
      </c>
      <c r="H208" s="731">
        <f ca="1">'O4 Summary by Class &amp; Accounts'!I163</f>
        <v>0</v>
      </c>
      <c r="I208" s="731">
        <f ca="1">'O4 Summary by Class &amp; Accounts'!J163</f>
        <v>0</v>
      </c>
      <c r="J208" s="731">
        <f ca="1">'O4 Summary by Class &amp; Accounts'!K163</f>
        <v>7.2060268588273821</v>
      </c>
      <c r="K208" s="731">
        <f ca="1">'O4 Summary by Class &amp; Accounts'!L163</f>
        <v>38.912545037667869</v>
      </c>
      <c r="L208" s="731">
        <f ca="1">'O4 Summary by Class &amp; Accounts'!M163</f>
        <v>21.618080576482146</v>
      </c>
      <c r="M208" s="731">
        <f ca="1">'O4 Summary by Class &amp; Accounts'!N163</f>
        <v>0</v>
      </c>
      <c r="N208" s="731">
        <f ca="1">'O4 Summary by Class &amp; Accounts'!O163</f>
        <v>0</v>
      </c>
      <c r="O208" s="731">
        <f ca="1">'O4 Summary by Class &amp; Accounts'!P163</f>
        <v>0</v>
      </c>
      <c r="P208" s="731">
        <f ca="1">'O4 Summary by Class &amp; Accounts'!Q163</f>
        <v>0</v>
      </c>
      <c r="Q208" s="731">
        <f ca="1">'O4 Summary by Class &amp; Accounts'!R163</f>
        <v>0</v>
      </c>
      <c r="R208" s="731">
        <f ca="1">'O4 Summary by Class &amp; Accounts'!S163</f>
        <v>0</v>
      </c>
      <c r="S208" s="731">
        <f ca="1">'O4 Summary by Class &amp; Accounts'!T163</f>
        <v>0</v>
      </c>
      <c r="T208" s="731">
        <f ca="1">'O4 Summary by Class &amp; Accounts'!U163</f>
        <v>0</v>
      </c>
      <c r="U208" s="731">
        <f ca="1">'O4 Summary by Class &amp; Accounts'!V163</f>
        <v>0</v>
      </c>
      <c r="V208" s="731">
        <f ca="1">'O4 Summary by Class &amp; Accounts'!W163</f>
        <v>0</v>
      </c>
      <c r="W208" s="731">
        <f ca="1">'O4 Summary by Class &amp; Accounts'!X163</f>
        <v>0</v>
      </c>
      <c r="X208" s="733">
        <f t="shared" si="38"/>
        <v>22000</v>
      </c>
      <c r="Y208" s="731"/>
      <c r="Z208" s="731"/>
      <c r="AA208" s="731"/>
      <c r="AB208" s="731"/>
      <c r="AC208" s="731"/>
      <c r="AD208" s="731"/>
      <c r="AE208" s="731"/>
      <c r="AF208" s="731"/>
      <c r="AG208" s="731"/>
      <c r="AH208" s="731"/>
      <c r="AI208" s="731"/>
      <c r="AJ208" s="731"/>
      <c r="AK208" s="731"/>
      <c r="AL208" s="731"/>
      <c r="AM208" s="731"/>
      <c r="AN208" s="731"/>
      <c r="AO208" s="731"/>
      <c r="AP208" s="731"/>
      <c r="AQ208" s="731"/>
      <c r="AR208" s="731"/>
      <c r="AS208" s="894"/>
      <c r="AV208" s="2102" t="s">
        <v>891</v>
      </c>
    </row>
    <row r="209" spans="1:48" s="753" customFormat="1" ht="12.75">
      <c r="A209" s="1251">
        <v>5335</v>
      </c>
      <c r="B209" s="1250" t="s">
        <v>735</v>
      </c>
      <c r="C209" s="733">
        <f t="shared" si="37"/>
        <v>159999.99999999997</v>
      </c>
      <c r="D209" s="731">
        <f ca="1">'O4 Summary by Class &amp; Accounts'!E164</f>
        <v>100962.9059369633</v>
      </c>
      <c r="E209" s="731">
        <f ca="1">'O4 Summary by Class &amp; Accounts'!F164</f>
        <v>13848.207249354278</v>
      </c>
      <c r="F209" s="731">
        <f ca="1">'O4 Summary by Class &amp; Accounts'!G164</f>
        <v>45188.886813682388</v>
      </c>
      <c r="G209" s="731">
        <f ca="1">'O4 Summary by Class &amp; Accounts'!H164</f>
        <v>0</v>
      </c>
      <c r="H209" s="731">
        <f ca="1">'O4 Summary by Class &amp; Accounts'!I164</f>
        <v>0</v>
      </c>
      <c r="I209" s="731">
        <f ca="1">'O4 Summary by Class &amp; Accounts'!J164</f>
        <v>0</v>
      </c>
      <c r="J209" s="731">
        <f ca="1">'O4 Summary by Class &amp; Accounts'!K164</f>
        <v>0</v>
      </c>
      <c r="K209" s="731">
        <f ca="1">'O4 Summary by Class &amp; Accounts'!L164</f>
        <v>0</v>
      </c>
      <c r="L209" s="731">
        <f ca="1">'O4 Summary by Class &amp; Accounts'!M164</f>
        <v>0</v>
      </c>
      <c r="M209" s="731">
        <f ca="1">'O4 Summary by Class &amp; Accounts'!N164</f>
        <v>0</v>
      </c>
      <c r="N209" s="731">
        <f ca="1">'O4 Summary by Class &amp; Accounts'!O164</f>
        <v>0</v>
      </c>
      <c r="O209" s="731">
        <f ca="1">'O4 Summary by Class &amp; Accounts'!P164</f>
        <v>0</v>
      </c>
      <c r="P209" s="731">
        <f ca="1">'O4 Summary by Class &amp; Accounts'!Q164</f>
        <v>0</v>
      </c>
      <c r="Q209" s="731">
        <f ca="1">'O4 Summary by Class &amp; Accounts'!R164</f>
        <v>0</v>
      </c>
      <c r="R209" s="731">
        <f ca="1">'O4 Summary by Class &amp; Accounts'!S164</f>
        <v>0</v>
      </c>
      <c r="S209" s="731">
        <f ca="1">'O4 Summary by Class &amp; Accounts'!T164</f>
        <v>0</v>
      </c>
      <c r="T209" s="731">
        <f ca="1">'O4 Summary by Class &amp; Accounts'!U164</f>
        <v>0</v>
      </c>
      <c r="U209" s="731">
        <f ca="1">'O4 Summary by Class &amp; Accounts'!V164</f>
        <v>0</v>
      </c>
      <c r="V209" s="731">
        <f ca="1">'O4 Summary by Class &amp; Accounts'!W164</f>
        <v>0</v>
      </c>
      <c r="W209" s="731">
        <f ca="1">'O4 Summary by Class &amp; Accounts'!X164</f>
        <v>0</v>
      </c>
      <c r="X209" s="733">
        <f t="shared" si="38"/>
        <v>159999.99999999997</v>
      </c>
      <c r="Y209" s="731"/>
      <c r="Z209" s="731"/>
      <c r="AA209" s="731"/>
      <c r="AB209" s="731"/>
      <c r="AC209" s="731"/>
      <c r="AD209" s="731"/>
      <c r="AE209" s="731"/>
      <c r="AF209" s="731"/>
      <c r="AG209" s="731"/>
      <c r="AH209" s="731"/>
      <c r="AI209" s="731"/>
      <c r="AJ209" s="731"/>
      <c r="AK209" s="731"/>
      <c r="AL209" s="731"/>
      <c r="AM209" s="731"/>
      <c r="AN209" s="731"/>
      <c r="AO209" s="731"/>
      <c r="AP209" s="731"/>
      <c r="AQ209" s="731"/>
      <c r="AR209" s="731"/>
      <c r="AS209" s="894"/>
      <c r="AV209" s="2102" t="s">
        <v>1068</v>
      </c>
    </row>
    <row r="210" spans="1:48" s="753" customFormat="1" ht="25.5">
      <c r="A210" s="1251">
        <v>5340</v>
      </c>
      <c r="B210" s="1250" t="s">
        <v>736</v>
      </c>
      <c r="C210" s="733">
        <f t="shared" si="37"/>
        <v>0</v>
      </c>
      <c r="D210" s="731">
        <f ca="1">'O4 Summary by Class &amp; Accounts'!E165</f>
        <v>0</v>
      </c>
      <c r="E210" s="731">
        <f ca="1">'O4 Summary by Class &amp; Accounts'!F165</f>
        <v>0</v>
      </c>
      <c r="F210" s="731">
        <f ca="1">'O4 Summary by Class &amp; Accounts'!G165</f>
        <v>0</v>
      </c>
      <c r="G210" s="731">
        <f ca="1">'O4 Summary by Class &amp; Accounts'!H165</f>
        <v>0</v>
      </c>
      <c r="H210" s="731">
        <f ca="1">'O4 Summary by Class &amp; Accounts'!I165</f>
        <v>0</v>
      </c>
      <c r="I210" s="731">
        <f ca="1">'O4 Summary by Class &amp; Accounts'!J165</f>
        <v>0</v>
      </c>
      <c r="J210" s="731">
        <f ca="1">'O4 Summary by Class &amp; Accounts'!K165</f>
        <v>0</v>
      </c>
      <c r="K210" s="731">
        <f ca="1">'O4 Summary by Class &amp; Accounts'!L165</f>
        <v>0</v>
      </c>
      <c r="L210" s="731">
        <f ca="1">'O4 Summary by Class &amp; Accounts'!M165</f>
        <v>0</v>
      </c>
      <c r="M210" s="731">
        <f ca="1">'O4 Summary by Class &amp; Accounts'!N165</f>
        <v>0</v>
      </c>
      <c r="N210" s="731">
        <f ca="1">'O4 Summary by Class &amp; Accounts'!O165</f>
        <v>0</v>
      </c>
      <c r="O210" s="731">
        <f ca="1">'O4 Summary by Class &amp; Accounts'!P165</f>
        <v>0</v>
      </c>
      <c r="P210" s="731">
        <f ca="1">'O4 Summary by Class &amp; Accounts'!Q165</f>
        <v>0</v>
      </c>
      <c r="Q210" s="731">
        <f ca="1">'O4 Summary by Class &amp; Accounts'!R165</f>
        <v>0</v>
      </c>
      <c r="R210" s="731">
        <f ca="1">'O4 Summary by Class &amp; Accounts'!S165</f>
        <v>0</v>
      </c>
      <c r="S210" s="731">
        <f ca="1">'O4 Summary by Class &amp; Accounts'!T165</f>
        <v>0</v>
      </c>
      <c r="T210" s="731">
        <f ca="1">'O4 Summary by Class &amp; Accounts'!U165</f>
        <v>0</v>
      </c>
      <c r="U210" s="731">
        <f ca="1">'O4 Summary by Class &amp; Accounts'!V165</f>
        <v>0</v>
      </c>
      <c r="V210" s="731">
        <f ca="1">'O4 Summary by Class &amp; Accounts'!W165</f>
        <v>0</v>
      </c>
      <c r="W210" s="731">
        <f ca="1">'O4 Summary by Class &amp; Accounts'!X165</f>
        <v>0</v>
      </c>
      <c r="X210" s="733">
        <f t="shared" si="38"/>
        <v>0</v>
      </c>
      <c r="Y210" s="731"/>
      <c r="Z210" s="731"/>
      <c r="AA210" s="731"/>
      <c r="AB210" s="731"/>
      <c r="AC210" s="731"/>
      <c r="AD210" s="731"/>
      <c r="AE210" s="731"/>
      <c r="AF210" s="731"/>
      <c r="AG210" s="731"/>
      <c r="AH210" s="731"/>
      <c r="AI210" s="731"/>
      <c r="AJ210" s="731"/>
      <c r="AK210" s="731"/>
      <c r="AL210" s="731"/>
      <c r="AM210" s="731"/>
      <c r="AN210" s="731"/>
      <c r="AO210" s="731"/>
      <c r="AP210" s="731"/>
      <c r="AQ210" s="731"/>
      <c r="AR210" s="731"/>
      <c r="AS210" s="894"/>
      <c r="AV210" s="2102" t="s">
        <v>891</v>
      </c>
    </row>
    <row r="211" spans="1:48" s="753" customFormat="1" ht="12.75">
      <c r="A211" s="1247">
        <v>5405</v>
      </c>
      <c r="B211" s="1253" t="s">
        <v>1267</v>
      </c>
      <c r="C211" s="733">
        <f t="shared" si="37"/>
        <v>0</v>
      </c>
      <c r="D211" s="731">
        <f ca="1">'O4 Summary by Class &amp; Accounts'!E166</f>
        <v>0</v>
      </c>
      <c r="E211" s="731">
        <f ca="1">'O4 Summary by Class &amp; Accounts'!F166</f>
        <v>0</v>
      </c>
      <c r="F211" s="731">
        <f ca="1">'O4 Summary by Class &amp; Accounts'!G166</f>
        <v>0</v>
      </c>
      <c r="G211" s="731">
        <f ca="1">'O4 Summary by Class &amp; Accounts'!H166</f>
        <v>0</v>
      </c>
      <c r="H211" s="731">
        <f ca="1">'O4 Summary by Class &amp; Accounts'!I166</f>
        <v>0</v>
      </c>
      <c r="I211" s="731">
        <f ca="1">'O4 Summary by Class &amp; Accounts'!J166</f>
        <v>0</v>
      </c>
      <c r="J211" s="731">
        <f ca="1">'O4 Summary by Class &amp; Accounts'!K166</f>
        <v>0</v>
      </c>
      <c r="K211" s="731">
        <f ca="1">'O4 Summary by Class &amp; Accounts'!L166</f>
        <v>0</v>
      </c>
      <c r="L211" s="731">
        <f ca="1">'O4 Summary by Class &amp; Accounts'!M166</f>
        <v>0</v>
      </c>
      <c r="M211" s="731">
        <f ca="1">'O4 Summary by Class &amp; Accounts'!N166</f>
        <v>0</v>
      </c>
      <c r="N211" s="731">
        <f ca="1">'O4 Summary by Class &amp; Accounts'!O166</f>
        <v>0</v>
      </c>
      <c r="O211" s="731">
        <f ca="1">'O4 Summary by Class &amp; Accounts'!P166</f>
        <v>0</v>
      </c>
      <c r="P211" s="731">
        <f ca="1">'O4 Summary by Class &amp; Accounts'!Q166</f>
        <v>0</v>
      </c>
      <c r="Q211" s="731">
        <f ca="1">'O4 Summary by Class &amp; Accounts'!R166</f>
        <v>0</v>
      </c>
      <c r="R211" s="731">
        <f ca="1">'O4 Summary by Class &amp; Accounts'!S166</f>
        <v>0</v>
      </c>
      <c r="S211" s="731">
        <f ca="1">'O4 Summary by Class &amp; Accounts'!T166</f>
        <v>0</v>
      </c>
      <c r="T211" s="731">
        <f ca="1">'O4 Summary by Class &amp; Accounts'!U166</f>
        <v>0</v>
      </c>
      <c r="U211" s="731">
        <f ca="1">'O4 Summary by Class &amp; Accounts'!V166</f>
        <v>0</v>
      </c>
      <c r="V211" s="731">
        <f ca="1">'O4 Summary by Class &amp; Accounts'!W166</f>
        <v>0</v>
      </c>
      <c r="W211" s="731">
        <f ca="1">'O4 Summary by Class &amp; Accounts'!X166</f>
        <v>0</v>
      </c>
      <c r="X211" s="733">
        <f t="shared" si="38"/>
        <v>0</v>
      </c>
      <c r="Y211" s="731"/>
      <c r="Z211" s="731"/>
      <c r="AA211" s="731"/>
      <c r="AB211" s="731"/>
      <c r="AC211" s="731"/>
      <c r="AD211" s="731"/>
      <c r="AE211" s="731"/>
      <c r="AF211" s="731"/>
      <c r="AG211" s="731"/>
      <c r="AH211" s="731"/>
      <c r="AI211" s="731"/>
      <c r="AJ211" s="731"/>
      <c r="AK211" s="731"/>
      <c r="AL211" s="731"/>
      <c r="AM211" s="731"/>
      <c r="AN211" s="731"/>
      <c r="AO211" s="731"/>
      <c r="AP211" s="731"/>
      <c r="AQ211" s="731"/>
      <c r="AR211" s="731"/>
      <c r="AS211" s="894"/>
      <c r="AV211" s="2102" t="s">
        <v>675</v>
      </c>
    </row>
    <row r="212" spans="1:48" s="753" customFormat="1" ht="12.75">
      <c r="A212" s="1247">
        <v>5410</v>
      </c>
      <c r="B212" s="1253" t="s">
        <v>737</v>
      </c>
      <c r="C212" s="733">
        <f t="shared" si="37"/>
        <v>21000.000000000004</v>
      </c>
      <c r="D212" s="731">
        <f ca="1">'O4 Summary by Class &amp; Accounts'!E167</f>
        <v>12616.377318078254</v>
      </c>
      <c r="E212" s="731">
        <f ca="1">'O4 Summary by Class &amp; Accounts'!F167</f>
        <v>3553.9502405359372</v>
      </c>
      <c r="F212" s="731">
        <f ca="1">'O4 Summary by Class &amp; Accounts'!G167</f>
        <v>3822.8056006757565</v>
      </c>
      <c r="G212" s="731">
        <f ca="1">'O4 Summary by Class &amp; Accounts'!H167</f>
        <v>0</v>
      </c>
      <c r="H212" s="731">
        <f ca="1">'O4 Summary by Class &amp; Accounts'!I167</f>
        <v>0</v>
      </c>
      <c r="I212" s="731">
        <f ca="1">'O4 Summary by Class &amp; Accounts'!J167</f>
        <v>0</v>
      </c>
      <c r="J212" s="731">
        <f ca="1">'O4 Summary by Class &amp; Accounts'!K167</f>
        <v>900.00418810183157</v>
      </c>
      <c r="K212" s="731">
        <f ca="1">'O4 Summary by Class &amp; Accounts'!L167</f>
        <v>56.776154732375609</v>
      </c>
      <c r="L212" s="731">
        <f ca="1">'O4 Summary by Class &amp; Accounts'!M167</f>
        <v>50.086497875845971</v>
      </c>
      <c r="M212" s="731">
        <f ca="1">'O4 Summary by Class &amp; Accounts'!N167</f>
        <v>0</v>
      </c>
      <c r="N212" s="731">
        <f ca="1">'O4 Summary by Class &amp; Accounts'!O167</f>
        <v>0</v>
      </c>
      <c r="O212" s="731">
        <f ca="1">'O4 Summary by Class &amp; Accounts'!P167</f>
        <v>0</v>
      </c>
      <c r="P212" s="731">
        <f ca="1">'O4 Summary by Class &amp; Accounts'!Q167</f>
        <v>0</v>
      </c>
      <c r="Q212" s="731">
        <f ca="1">'O4 Summary by Class &amp; Accounts'!R167</f>
        <v>0</v>
      </c>
      <c r="R212" s="731">
        <f ca="1">'O4 Summary by Class &amp; Accounts'!S167</f>
        <v>0</v>
      </c>
      <c r="S212" s="731">
        <f ca="1">'O4 Summary by Class &amp; Accounts'!T167</f>
        <v>0</v>
      </c>
      <c r="T212" s="731">
        <f ca="1">'O4 Summary by Class &amp; Accounts'!U167</f>
        <v>0</v>
      </c>
      <c r="U212" s="731">
        <f ca="1">'O4 Summary by Class &amp; Accounts'!V167</f>
        <v>0</v>
      </c>
      <c r="V212" s="731">
        <f ca="1">'O4 Summary by Class &amp; Accounts'!W167</f>
        <v>0</v>
      </c>
      <c r="W212" s="731">
        <f ca="1">'O4 Summary by Class &amp; Accounts'!X167</f>
        <v>0</v>
      </c>
      <c r="X212" s="733">
        <f t="shared" si="38"/>
        <v>21000.000000000004</v>
      </c>
      <c r="Y212" s="731"/>
      <c r="Z212" s="731"/>
      <c r="AA212" s="731"/>
      <c r="AB212" s="731"/>
      <c r="AC212" s="731"/>
      <c r="AD212" s="731"/>
      <c r="AE212" s="731"/>
      <c r="AF212" s="731"/>
      <c r="AG212" s="731"/>
      <c r="AH212" s="731"/>
      <c r="AI212" s="731"/>
      <c r="AJ212" s="731"/>
      <c r="AK212" s="731"/>
      <c r="AL212" s="731"/>
      <c r="AM212" s="731"/>
      <c r="AN212" s="731"/>
      <c r="AO212" s="731"/>
      <c r="AP212" s="731"/>
      <c r="AQ212" s="731"/>
      <c r="AR212" s="731"/>
      <c r="AS212" s="894"/>
      <c r="AV212" s="2102" t="s">
        <v>675</v>
      </c>
    </row>
    <row r="213" spans="1:48" s="753" customFormat="1" ht="12.75">
      <c r="A213" s="1247">
        <v>5415</v>
      </c>
      <c r="B213" s="1253" t="s">
        <v>374</v>
      </c>
      <c r="C213" s="733">
        <f t="shared" si="37"/>
        <v>0</v>
      </c>
      <c r="D213" s="731">
        <f ca="1">'O4 Summary by Class &amp; Accounts'!E168</f>
        <v>0</v>
      </c>
      <c r="E213" s="731">
        <f ca="1">'O4 Summary by Class &amp; Accounts'!F168</f>
        <v>0</v>
      </c>
      <c r="F213" s="731">
        <f ca="1">'O4 Summary by Class &amp; Accounts'!G168</f>
        <v>0</v>
      </c>
      <c r="G213" s="731">
        <f ca="1">'O4 Summary by Class &amp; Accounts'!H168</f>
        <v>0</v>
      </c>
      <c r="H213" s="731">
        <f ca="1">'O4 Summary by Class &amp; Accounts'!I168</f>
        <v>0</v>
      </c>
      <c r="I213" s="731">
        <f ca="1">'O4 Summary by Class &amp; Accounts'!J168</f>
        <v>0</v>
      </c>
      <c r="J213" s="731">
        <f ca="1">'O4 Summary by Class &amp; Accounts'!K168</f>
        <v>0</v>
      </c>
      <c r="K213" s="731">
        <f ca="1">'O4 Summary by Class &amp; Accounts'!L168</f>
        <v>0</v>
      </c>
      <c r="L213" s="731">
        <f ca="1">'O4 Summary by Class &amp; Accounts'!M168</f>
        <v>0</v>
      </c>
      <c r="M213" s="731">
        <f ca="1">'O4 Summary by Class &amp; Accounts'!N168</f>
        <v>0</v>
      </c>
      <c r="N213" s="731">
        <f ca="1">'O4 Summary by Class &amp; Accounts'!O168</f>
        <v>0</v>
      </c>
      <c r="O213" s="731">
        <f ca="1">'O4 Summary by Class &amp; Accounts'!P168</f>
        <v>0</v>
      </c>
      <c r="P213" s="731">
        <f ca="1">'O4 Summary by Class &amp; Accounts'!Q168</f>
        <v>0</v>
      </c>
      <c r="Q213" s="731">
        <f ca="1">'O4 Summary by Class &amp; Accounts'!R168</f>
        <v>0</v>
      </c>
      <c r="R213" s="731">
        <f ca="1">'O4 Summary by Class &amp; Accounts'!S168</f>
        <v>0</v>
      </c>
      <c r="S213" s="731">
        <f ca="1">'O4 Summary by Class &amp; Accounts'!T168</f>
        <v>0</v>
      </c>
      <c r="T213" s="731">
        <f ca="1">'O4 Summary by Class &amp; Accounts'!U168</f>
        <v>0</v>
      </c>
      <c r="U213" s="731">
        <f ca="1">'O4 Summary by Class &amp; Accounts'!V168</f>
        <v>0</v>
      </c>
      <c r="V213" s="731">
        <f ca="1">'O4 Summary by Class &amp; Accounts'!W168</f>
        <v>0</v>
      </c>
      <c r="W213" s="731">
        <f ca="1">'O4 Summary by Class &amp; Accounts'!X168</f>
        <v>0</v>
      </c>
      <c r="X213" s="733">
        <f t="shared" si="38"/>
        <v>0</v>
      </c>
      <c r="Y213" s="731"/>
      <c r="Z213" s="731"/>
      <c r="AA213" s="731"/>
      <c r="AB213" s="731"/>
      <c r="AC213" s="731"/>
      <c r="AD213" s="731"/>
      <c r="AE213" s="731"/>
      <c r="AF213" s="731"/>
      <c r="AG213" s="731"/>
      <c r="AH213" s="731"/>
      <c r="AI213" s="731"/>
      <c r="AJ213" s="731"/>
      <c r="AK213" s="731"/>
      <c r="AL213" s="731"/>
      <c r="AM213" s="731"/>
      <c r="AN213" s="731"/>
      <c r="AO213" s="731"/>
      <c r="AP213" s="731"/>
      <c r="AQ213" s="731"/>
      <c r="AR213" s="731"/>
      <c r="AS213" s="894"/>
      <c r="AV213" s="2102" t="s">
        <v>888</v>
      </c>
    </row>
    <row r="214" spans="1:48" s="753" customFormat="1" ht="12.75">
      <c r="A214" s="1247">
        <v>5420</v>
      </c>
      <c r="B214" s="1253" t="s">
        <v>375</v>
      </c>
      <c r="C214" s="733">
        <f t="shared" si="37"/>
        <v>0</v>
      </c>
      <c r="D214" s="731">
        <f ca="1">'O4 Summary by Class &amp; Accounts'!E169</f>
        <v>0</v>
      </c>
      <c r="E214" s="731">
        <f ca="1">'O4 Summary by Class &amp; Accounts'!F169</f>
        <v>0</v>
      </c>
      <c r="F214" s="731">
        <f ca="1">'O4 Summary by Class &amp; Accounts'!G169</f>
        <v>0</v>
      </c>
      <c r="G214" s="731">
        <f ca="1">'O4 Summary by Class &amp; Accounts'!H169</f>
        <v>0</v>
      </c>
      <c r="H214" s="731">
        <f ca="1">'O4 Summary by Class &amp; Accounts'!I169</f>
        <v>0</v>
      </c>
      <c r="I214" s="731">
        <f ca="1">'O4 Summary by Class &amp; Accounts'!J169</f>
        <v>0</v>
      </c>
      <c r="J214" s="731">
        <f ca="1">'O4 Summary by Class &amp; Accounts'!K169</f>
        <v>0</v>
      </c>
      <c r="K214" s="731">
        <f ca="1">'O4 Summary by Class &amp; Accounts'!L169</f>
        <v>0</v>
      </c>
      <c r="L214" s="731">
        <f ca="1">'O4 Summary by Class &amp; Accounts'!M169</f>
        <v>0</v>
      </c>
      <c r="M214" s="731">
        <f ca="1">'O4 Summary by Class &amp; Accounts'!N169</f>
        <v>0</v>
      </c>
      <c r="N214" s="731">
        <f ca="1">'O4 Summary by Class &amp; Accounts'!O169</f>
        <v>0</v>
      </c>
      <c r="O214" s="731">
        <f ca="1">'O4 Summary by Class &amp; Accounts'!P169</f>
        <v>0</v>
      </c>
      <c r="P214" s="731">
        <f ca="1">'O4 Summary by Class &amp; Accounts'!Q169</f>
        <v>0</v>
      </c>
      <c r="Q214" s="731">
        <f ca="1">'O4 Summary by Class &amp; Accounts'!R169</f>
        <v>0</v>
      </c>
      <c r="R214" s="731">
        <f ca="1">'O4 Summary by Class &amp; Accounts'!S169</f>
        <v>0</v>
      </c>
      <c r="S214" s="731">
        <f ca="1">'O4 Summary by Class &amp; Accounts'!T169</f>
        <v>0</v>
      </c>
      <c r="T214" s="731">
        <f ca="1">'O4 Summary by Class &amp; Accounts'!U169</f>
        <v>0</v>
      </c>
      <c r="U214" s="731">
        <f ca="1">'O4 Summary by Class &amp; Accounts'!V169</f>
        <v>0</v>
      </c>
      <c r="V214" s="731">
        <f ca="1">'O4 Summary by Class &amp; Accounts'!W169</f>
        <v>0</v>
      </c>
      <c r="W214" s="731">
        <f ca="1">'O4 Summary by Class &amp; Accounts'!X169</f>
        <v>0</v>
      </c>
      <c r="X214" s="733">
        <f t="shared" si="38"/>
        <v>0</v>
      </c>
      <c r="Y214" s="731"/>
      <c r="Z214" s="731"/>
      <c r="AA214" s="731"/>
      <c r="AB214" s="731"/>
      <c r="AC214" s="731"/>
      <c r="AD214" s="731"/>
      <c r="AE214" s="731"/>
      <c r="AF214" s="731"/>
      <c r="AG214" s="731"/>
      <c r="AH214" s="731"/>
      <c r="AI214" s="731"/>
      <c r="AJ214" s="731"/>
      <c r="AK214" s="731"/>
      <c r="AL214" s="731"/>
      <c r="AM214" s="731"/>
      <c r="AN214" s="731"/>
      <c r="AO214" s="731"/>
      <c r="AP214" s="731"/>
      <c r="AQ214" s="731"/>
      <c r="AR214" s="731"/>
      <c r="AS214" s="894"/>
      <c r="AV214" s="2102" t="s">
        <v>343</v>
      </c>
    </row>
    <row r="215" spans="1:48" s="753" customFormat="1" ht="25.5">
      <c r="A215" s="1247">
        <v>5425</v>
      </c>
      <c r="B215" s="1253" t="s">
        <v>376</v>
      </c>
      <c r="C215" s="733">
        <f t="shared" si="37"/>
        <v>0</v>
      </c>
      <c r="D215" s="731">
        <f ca="1">'O4 Summary by Class &amp; Accounts'!E170</f>
        <v>0</v>
      </c>
      <c r="E215" s="731">
        <f ca="1">'O4 Summary by Class &amp; Accounts'!F170</f>
        <v>0</v>
      </c>
      <c r="F215" s="731">
        <f ca="1">'O4 Summary by Class &amp; Accounts'!G170</f>
        <v>0</v>
      </c>
      <c r="G215" s="731">
        <f ca="1">'O4 Summary by Class &amp; Accounts'!H170</f>
        <v>0</v>
      </c>
      <c r="H215" s="731">
        <f ca="1">'O4 Summary by Class &amp; Accounts'!I170</f>
        <v>0</v>
      </c>
      <c r="I215" s="731">
        <f ca="1">'O4 Summary by Class &amp; Accounts'!J170</f>
        <v>0</v>
      </c>
      <c r="J215" s="731">
        <f ca="1">'O4 Summary by Class &amp; Accounts'!K170</f>
        <v>0</v>
      </c>
      <c r="K215" s="731">
        <f ca="1">'O4 Summary by Class &amp; Accounts'!L170</f>
        <v>0</v>
      </c>
      <c r="L215" s="731">
        <f ca="1">'O4 Summary by Class &amp; Accounts'!M170</f>
        <v>0</v>
      </c>
      <c r="M215" s="731">
        <f ca="1">'O4 Summary by Class &amp; Accounts'!N170</f>
        <v>0</v>
      </c>
      <c r="N215" s="731">
        <f ca="1">'O4 Summary by Class &amp; Accounts'!O170</f>
        <v>0</v>
      </c>
      <c r="O215" s="731">
        <f ca="1">'O4 Summary by Class &amp; Accounts'!P170</f>
        <v>0</v>
      </c>
      <c r="P215" s="731">
        <f ca="1">'O4 Summary by Class &amp; Accounts'!Q170</f>
        <v>0</v>
      </c>
      <c r="Q215" s="731">
        <f ca="1">'O4 Summary by Class &amp; Accounts'!R170</f>
        <v>0</v>
      </c>
      <c r="R215" s="731">
        <f ca="1">'O4 Summary by Class &amp; Accounts'!S170</f>
        <v>0</v>
      </c>
      <c r="S215" s="731">
        <f ca="1">'O4 Summary by Class &amp; Accounts'!T170</f>
        <v>0</v>
      </c>
      <c r="T215" s="731">
        <f ca="1">'O4 Summary by Class &amp; Accounts'!U170</f>
        <v>0</v>
      </c>
      <c r="U215" s="731">
        <f ca="1">'O4 Summary by Class &amp; Accounts'!V170</f>
        <v>0</v>
      </c>
      <c r="V215" s="731">
        <f ca="1">'O4 Summary by Class &amp; Accounts'!W170</f>
        <v>0</v>
      </c>
      <c r="W215" s="731">
        <f ca="1">'O4 Summary by Class &amp; Accounts'!X170</f>
        <v>0</v>
      </c>
      <c r="X215" s="733">
        <f t="shared" si="38"/>
        <v>0</v>
      </c>
      <c r="Y215" s="731"/>
      <c r="Z215" s="731"/>
      <c r="AA215" s="731"/>
      <c r="AB215" s="731"/>
      <c r="AC215" s="731"/>
      <c r="AD215" s="731"/>
      <c r="AE215" s="731"/>
      <c r="AF215" s="731"/>
      <c r="AG215" s="731"/>
      <c r="AH215" s="731"/>
      <c r="AI215" s="731"/>
      <c r="AJ215" s="731"/>
      <c r="AK215" s="731"/>
      <c r="AL215" s="731"/>
      <c r="AM215" s="731"/>
      <c r="AN215" s="731"/>
      <c r="AO215" s="731"/>
      <c r="AP215" s="731"/>
      <c r="AQ215" s="731"/>
      <c r="AR215" s="731"/>
      <c r="AS215" s="894"/>
      <c r="AV215" s="2102" t="s">
        <v>675</v>
      </c>
    </row>
    <row r="216" spans="1:48" s="753" customFormat="1" ht="12.75">
      <c r="A216" s="1247">
        <v>5505</v>
      </c>
      <c r="B216" s="1253" t="s">
        <v>1267</v>
      </c>
      <c r="C216" s="733">
        <f>SUM(D216:W216)</f>
        <v>0</v>
      </c>
      <c r="D216" s="731">
        <f ca="1">'O4 Summary by Class &amp; Accounts'!E171</f>
        <v>0</v>
      </c>
      <c r="E216" s="731">
        <f ca="1">'O4 Summary by Class &amp; Accounts'!F171</f>
        <v>0</v>
      </c>
      <c r="F216" s="731">
        <f ca="1">'O4 Summary by Class &amp; Accounts'!G171</f>
        <v>0</v>
      </c>
      <c r="G216" s="731">
        <f ca="1">'O4 Summary by Class &amp; Accounts'!H171</f>
        <v>0</v>
      </c>
      <c r="H216" s="731">
        <f ca="1">'O4 Summary by Class &amp; Accounts'!I171</f>
        <v>0</v>
      </c>
      <c r="I216" s="731">
        <f ca="1">'O4 Summary by Class &amp; Accounts'!J171</f>
        <v>0</v>
      </c>
      <c r="J216" s="731">
        <f ca="1">'O4 Summary by Class &amp; Accounts'!K171</f>
        <v>0</v>
      </c>
      <c r="K216" s="731">
        <f ca="1">'O4 Summary by Class &amp; Accounts'!L171</f>
        <v>0</v>
      </c>
      <c r="L216" s="731">
        <f ca="1">'O4 Summary by Class &amp; Accounts'!M171</f>
        <v>0</v>
      </c>
      <c r="M216" s="731">
        <f ca="1">'O4 Summary by Class &amp; Accounts'!N171</f>
        <v>0</v>
      </c>
      <c r="N216" s="731">
        <f ca="1">'O4 Summary by Class &amp; Accounts'!O171</f>
        <v>0</v>
      </c>
      <c r="O216" s="731">
        <f ca="1">'O4 Summary by Class &amp; Accounts'!P171</f>
        <v>0</v>
      </c>
      <c r="P216" s="731">
        <f ca="1">'O4 Summary by Class &amp; Accounts'!Q171</f>
        <v>0</v>
      </c>
      <c r="Q216" s="731">
        <f ca="1">'O4 Summary by Class &amp; Accounts'!R171</f>
        <v>0</v>
      </c>
      <c r="R216" s="731">
        <f ca="1">'O4 Summary by Class &amp; Accounts'!S171</f>
        <v>0</v>
      </c>
      <c r="S216" s="731">
        <f ca="1">'O4 Summary by Class &amp; Accounts'!T171</f>
        <v>0</v>
      </c>
      <c r="T216" s="731">
        <f ca="1">'O4 Summary by Class &amp; Accounts'!U171</f>
        <v>0</v>
      </c>
      <c r="U216" s="731">
        <f ca="1">'O4 Summary by Class &amp; Accounts'!V171</f>
        <v>0</v>
      </c>
      <c r="V216" s="731">
        <f ca="1">'O4 Summary by Class &amp; Accounts'!W171</f>
        <v>0</v>
      </c>
      <c r="W216" s="731">
        <f ca="1">'O4 Summary by Class &amp; Accounts'!X171</f>
        <v>0</v>
      </c>
      <c r="X216" s="733">
        <f>SUM(D216:W216)</f>
        <v>0</v>
      </c>
      <c r="Y216" s="731"/>
      <c r="Z216" s="731"/>
      <c r="AA216" s="731"/>
      <c r="AB216" s="731"/>
      <c r="AC216" s="731"/>
      <c r="AD216" s="731"/>
      <c r="AE216" s="731"/>
      <c r="AF216" s="731"/>
      <c r="AG216" s="731"/>
      <c r="AH216" s="731"/>
      <c r="AI216" s="731"/>
      <c r="AJ216" s="731"/>
      <c r="AK216" s="731"/>
      <c r="AL216" s="731"/>
      <c r="AM216" s="731"/>
      <c r="AN216" s="731"/>
      <c r="AO216" s="731"/>
      <c r="AP216" s="731"/>
      <c r="AQ216" s="731"/>
      <c r="AR216" s="731"/>
      <c r="AS216" s="894"/>
      <c r="AV216" s="2102" t="s">
        <v>675</v>
      </c>
    </row>
    <row r="217" spans="1:48" s="753" customFormat="1" ht="12.75">
      <c r="A217" s="1247">
        <v>5510</v>
      </c>
      <c r="B217" s="1253" t="s">
        <v>1320</v>
      </c>
      <c r="C217" s="733">
        <f>SUM(D217:W217)</f>
        <v>0</v>
      </c>
      <c r="D217" s="731">
        <f ca="1">'O4 Summary by Class &amp; Accounts'!E172</f>
        <v>0</v>
      </c>
      <c r="E217" s="731">
        <f ca="1">'O4 Summary by Class &amp; Accounts'!F172</f>
        <v>0</v>
      </c>
      <c r="F217" s="731">
        <f ca="1">'O4 Summary by Class &amp; Accounts'!G172</f>
        <v>0</v>
      </c>
      <c r="G217" s="731">
        <f ca="1">'O4 Summary by Class &amp; Accounts'!H172</f>
        <v>0</v>
      </c>
      <c r="H217" s="731">
        <f ca="1">'O4 Summary by Class &amp; Accounts'!I172</f>
        <v>0</v>
      </c>
      <c r="I217" s="731">
        <f ca="1">'O4 Summary by Class &amp; Accounts'!J172</f>
        <v>0</v>
      </c>
      <c r="J217" s="731">
        <f ca="1">'O4 Summary by Class &amp; Accounts'!K172</f>
        <v>0</v>
      </c>
      <c r="K217" s="731">
        <f ca="1">'O4 Summary by Class &amp; Accounts'!L172</f>
        <v>0</v>
      </c>
      <c r="L217" s="731">
        <f ca="1">'O4 Summary by Class &amp; Accounts'!M172</f>
        <v>0</v>
      </c>
      <c r="M217" s="731">
        <f ca="1">'O4 Summary by Class &amp; Accounts'!N172</f>
        <v>0</v>
      </c>
      <c r="N217" s="731">
        <f ca="1">'O4 Summary by Class &amp; Accounts'!O172</f>
        <v>0</v>
      </c>
      <c r="O217" s="731">
        <f ca="1">'O4 Summary by Class &amp; Accounts'!P172</f>
        <v>0</v>
      </c>
      <c r="P217" s="731">
        <f ca="1">'O4 Summary by Class &amp; Accounts'!Q172</f>
        <v>0</v>
      </c>
      <c r="Q217" s="731">
        <f ca="1">'O4 Summary by Class &amp; Accounts'!R172</f>
        <v>0</v>
      </c>
      <c r="R217" s="731">
        <f ca="1">'O4 Summary by Class &amp; Accounts'!S172</f>
        <v>0</v>
      </c>
      <c r="S217" s="731">
        <f ca="1">'O4 Summary by Class &amp; Accounts'!T172</f>
        <v>0</v>
      </c>
      <c r="T217" s="731">
        <f ca="1">'O4 Summary by Class &amp; Accounts'!U172</f>
        <v>0</v>
      </c>
      <c r="U217" s="731">
        <f ca="1">'O4 Summary by Class &amp; Accounts'!V172</f>
        <v>0</v>
      </c>
      <c r="V217" s="731">
        <f ca="1">'O4 Summary by Class &amp; Accounts'!W172</f>
        <v>0</v>
      </c>
      <c r="W217" s="731">
        <f ca="1">'O4 Summary by Class &amp; Accounts'!X172</f>
        <v>0</v>
      </c>
      <c r="X217" s="733">
        <f>SUM(D217:W217)</f>
        <v>0</v>
      </c>
      <c r="Y217" s="731"/>
      <c r="Z217" s="731"/>
      <c r="AA217" s="731"/>
      <c r="AB217" s="731"/>
      <c r="AC217" s="731"/>
      <c r="AD217" s="731"/>
      <c r="AE217" s="731"/>
      <c r="AF217" s="731"/>
      <c r="AG217" s="731"/>
      <c r="AH217" s="731"/>
      <c r="AI217" s="731"/>
      <c r="AJ217" s="731"/>
      <c r="AK217" s="731"/>
      <c r="AL217" s="731"/>
      <c r="AM217" s="731"/>
      <c r="AN217" s="731"/>
      <c r="AO217" s="731"/>
      <c r="AP217" s="731"/>
      <c r="AQ217" s="731"/>
      <c r="AR217" s="731"/>
      <c r="AS217" s="894"/>
      <c r="AV217" s="2102" t="s">
        <v>675</v>
      </c>
    </row>
    <row r="218" spans="1:48" s="753" customFormat="1" ht="12.75">
      <c r="A218" s="1247">
        <v>5515</v>
      </c>
      <c r="B218" s="1253" t="s">
        <v>1321</v>
      </c>
      <c r="C218" s="733">
        <f>SUM(D218:W218)</f>
        <v>0</v>
      </c>
      <c r="D218" s="731">
        <f ca="1">'O4 Summary by Class &amp; Accounts'!E173</f>
        <v>0</v>
      </c>
      <c r="E218" s="731">
        <f ca="1">'O4 Summary by Class &amp; Accounts'!F173</f>
        <v>0</v>
      </c>
      <c r="F218" s="731">
        <f ca="1">'O4 Summary by Class &amp; Accounts'!G173</f>
        <v>0</v>
      </c>
      <c r="G218" s="731">
        <f ca="1">'O4 Summary by Class &amp; Accounts'!H173</f>
        <v>0</v>
      </c>
      <c r="H218" s="731">
        <f ca="1">'O4 Summary by Class &amp; Accounts'!I173</f>
        <v>0</v>
      </c>
      <c r="I218" s="731">
        <f ca="1">'O4 Summary by Class &amp; Accounts'!J173</f>
        <v>0</v>
      </c>
      <c r="J218" s="731">
        <f ca="1">'O4 Summary by Class &amp; Accounts'!K173</f>
        <v>0</v>
      </c>
      <c r="K218" s="731">
        <f ca="1">'O4 Summary by Class &amp; Accounts'!L173</f>
        <v>0</v>
      </c>
      <c r="L218" s="731">
        <f ca="1">'O4 Summary by Class &amp; Accounts'!M173</f>
        <v>0</v>
      </c>
      <c r="M218" s="731">
        <f ca="1">'O4 Summary by Class &amp; Accounts'!N173</f>
        <v>0</v>
      </c>
      <c r="N218" s="731">
        <f ca="1">'O4 Summary by Class &amp; Accounts'!O173</f>
        <v>0</v>
      </c>
      <c r="O218" s="731">
        <f ca="1">'O4 Summary by Class &amp; Accounts'!P173</f>
        <v>0</v>
      </c>
      <c r="P218" s="731">
        <f ca="1">'O4 Summary by Class &amp; Accounts'!Q173</f>
        <v>0</v>
      </c>
      <c r="Q218" s="731">
        <f ca="1">'O4 Summary by Class &amp; Accounts'!R173</f>
        <v>0</v>
      </c>
      <c r="R218" s="731">
        <f ca="1">'O4 Summary by Class &amp; Accounts'!S173</f>
        <v>0</v>
      </c>
      <c r="S218" s="731">
        <f ca="1">'O4 Summary by Class &amp; Accounts'!T173</f>
        <v>0</v>
      </c>
      <c r="T218" s="731">
        <f ca="1">'O4 Summary by Class &amp; Accounts'!U173</f>
        <v>0</v>
      </c>
      <c r="U218" s="731">
        <f ca="1">'O4 Summary by Class &amp; Accounts'!V173</f>
        <v>0</v>
      </c>
      <c r="V218" s="731">
        <f ca="1">'O4 Summary by Class &amp; Accounts'!W173</f>
        <v>0</v>
      </c>
      <c r="W218" s="731">
        <f ca="1">'O4 Summary by Class &amp; Accounts'!X173</f>
        <v>0</v>
      </c>
      <c r="X218" s="733">
        <f>SUM(D218:W218)</f>
        <v>0</v>
      </c>
      <c r="Y218" s="731"/>
      <c r="Z218" s="731"/>
      <c r="AA218" s="731"/>
      <c r="AB218" s="731"/>
      <c r="AC218" s="731"/>
      <c r="AD218" s="731"/>
      <c r="AE218" s="731"/>
      <c r="AF218" s="731"/>
      <c r="AG218" s="731"/>
      <c r="AH218" s="731"/>
      <c r="AI218" s="731"/>
      <c r="AJ218" s="731"/>
      <c r="AK218" s="731"/>
      <c r="AL218" s="731"/>
      <c r="AM218" s="731"/>
      <c r="AN218" s="731"/>
      <c r="AO218" s="731"/>
      <c r="AP218" s="731"/>
      <c r="AQ218" s="731"/>
      <c r="AR218" s="731"/>
      <c r="AS218" s="894"/>
      <c r="AV218" s="2102" t="s">
        <v>675</v>
      </c>
    </row>
    <row r="219" spans="1:48" s="753" customFormat="1" ht="12.75">
      <c r="A219" s="1247">
        <v>5520</v>
      </c>
      <c r="B219" s="1253" t="s">
        <v>1322</v>
      </c>
      <c r="C219" s="733">
        <f>SUM(D219:W219)</f>
        <v>0</v>
      </c>
      <c r="D219" s="731">
        <f ca="1">'O4 Summary by Class &amp; Accounts'!E174</f>
        <v>0</v>
      </c>
      <c r="E219" s="731">
        <f ca="1">'O4 Summary by Class &amp; Accounts'!F174</f>
        <v>0</v>
      </c>
      <c r="F219" s="731">
        <f ca="1">'O4 Summary by Class &amp; Accounts'!G174</f>
        <v>0</v>
      </c>
      <c r="G219" s="731">
        <f ca="1">'O4 Summary by Class &amp; Accounts'!H174</f>
        <v>0</v>
      </c>
      <c r="H219" s="731">
        <f ca="1">'O4 Summary by Class &amp; Accounts'!I174</f>
        <v>0</v>
      </c>
      <c r="I219" s="731">
        <f ca="1">'O4 Summary by Class &amp; Accounts'!J174</f>
        <v>0</v>
      </c>
      <c r="J219" s="731">
        <f ca="1">'O4 Summary by Class &amp; Accounts'!K174</f>
        <v>0</v>
      </c>
      <c r="K219" s="731">
        <f ca="1">'O4 Summary by Class &amp; Accounts'!L174</f>
        <v>0</v>
      </c>
      <c r="L219" s="731">
        <f ca="1">'O4 Summary by Class &amp; Accounts'!M174</f>
        <v>0</v>
      </c>
      <c r="M219" s="731">
        <f ca="1">'O4 Summary by Class &amp; Accounts'!N174</f>
        <v>0</v>
      </c>
      <c r="N219" s="731">
        <f ca="1">'O4 Summary by Class &amp; Accounts'!O174</f>
        <v>0</v>
      </c>
      <c r="O219" s="731">
        <f ca="1">'O4 Summary by Class &amp; Accounts'!P174</f>
        <v>0</v>
      </c>
      <c r="P219" s="731">
        <f ca="1">'O4 Summary by Class &amp; Accounts'!Q174</f>
        <v>0</v>
      </c>
      <c r="Q219" s="731">
        <f ca="1">'O4 Summary by Class &amp; Accounts'!R174</f>
        <v>0</v>
      </c>
      <c r="R219" s="731">
        <f ca="1">'O4 Summary by Class &amp; Accounts'!S174</f>
        <v>0</v>
      </c>
      <c r="S219" s="731">
        <f ca="1">'O4 Summary by Class &amp; Accounts'!T174</f>
        <v>0</v>
      </c>
      <c r="T219" s="731">
        <f ca="1">'O4 Summary by Class &amp; Accounts'!U174</f>
        <v>0</v>
      </c>
      <c r="U219" s="731">
        <f ca="1">'O4 Summary by Class &amp; Accounts'!V174</f>
        <v>0</v>
      </c>
      <c r="V219" s="731">
        <f ca="1">'O4 Summary by Class &amp; Accounts'!W174</f>
        <v>0</v>
      </c>
      <c r="W219" s="731">
        <f ca="1">'O4 Summary by Class &amp; Accounts'!X174</f>
        <v>0</v>
      </c>
      <c r="X219" s="733">
        <f>SUM(D219:W219)</f>
        <v>0</v>
      </c>
      <c r="Y219" s="731"/>
      <c r="Z219" s="731"/>
      <c r="AA219" s="731"/>
      <c r="AB219" s="731"/>
      <c r="AC219" s="731"/>
      <c r="AD219" s="731"/>
      <c r="AE219" s="731"/>
      <c r="AF219" s="731"/>
      <c r="AG219" s="731"/>
      <c r="AH219" s="731"/>
      <c r="AI219" s="731"/>
      <c r="AJ219" s="731"/>
      <c r="AK219" s="731"/>
      <c r="AL219" s="731"/>
      <c r="AM219" s="731"/>
      <c r="AN219" s="731"/>
      <c r="AO219" s="731"/>
      <c r="AP219" s="731"/>
      <c r="AQ219" s="731"/>
      <c r="AR219" s="731"/>
      <c r="AS219" s="894"/>
      <c r="AV219" s="2102" t="s">
        <v>675</v>
      </c>
    </row>
    <row r="220" spans="1:48" s="753" customFormat="1" ht="12.75">
      <c r="A220" s="1247">
        <v>5605</v>
      </c>
      <c r="B220" s="1253" t="s">
        <v>1323</v>
      </c>
      <c r="C220" s="733">
        <f t="shared" si="37"/>
        <v>319000</v>
      </c>
      <c r="D220" s="731">
        <f ca="1">'O4 Summary by Class &amp; Accounts'!E175</f>
        <v>191648.77926033156</v>
      </c>
      <c r="E220" s="731">
        <f ca="1">'O4 Summary by Class &amp; Accounts'!F175</f>
        <v>53986.196510998285</v>
      </c>
      <c r="F220" s="731">
        <f ca="1">'O4 Summary by Class &amp; Accounts'!G175</f>
        <v>58070.237457884112</v>
      </c>
      <c r="G220" s="731">
        <f ca="1">'O4 Summary by Class &amp; Accounts'!H175</f>
        <v>0</v>
      </c>
      <c r="H220" s="731">
        <f ca="1">'O4 Summary by Class &amp; Accounts'!I175</f>
        <v>0</v>
      </c>
      <c r="I220" s="731">
        <f ca="1">'O4 Summary by Class &amp; Accounts'!J175</f>
        <v>0</v>
      </c>
      <c r="J220" s="731">
        <f ca="1">'O4 Summary by Class &amp; Accounts'!K175</f>
        <v>13671.492190689727</v>
      </c>
      <c r="K220" s="731">
        <f ca="1">'O4 Summary by Class &amp; Accounts'!L175</f>
        <v>862.45682664894377</v>
      </c>
      <c r="L220" s="731">
        <f ca="1">'O4 Summary by Class &amp; Accounts'!M175</f>
        <v>760.83775344737455</v>
      </c>
      <c r="M220" s="731">
        <f ca="1">'O4 Summary by Class &amp; Accounts'!N175</f>
        <v>0</v>
      </c>
      <c r="N220" s="731">
        <f ca="1">'O4 Summary by Class &amp; Accounts'!O175</f>
        <v>0</v>
      </c>
      <c r="O220" s="731">
        <f ca="1">'O4 Summary by Class &amp; Accounts'!P175</f>
        <v>0</v>
      </c>
      <c r="P220" s="731">
        <f ca="1">'O4 Summary by Class &amp; Accounts'!Q175</f>
        <v>0</v>
      </c>
      <c r="Q220" s="731">
        <f ca="1">'O4 Summary by Class &amp; Accounts'!R175</f>
        <v>0</v>
      </c>
      <c r="R220" s="731">
        <f ca="1">'O4 Summary by Class &amp; Accounts'!S175</f>
        <v>0</v>
      </c>
      <c r="S220" s="731">
        <f ca="1">'O4 Summary by Class &amp; Accounts'!T175</f>
        <v>0</v>
      </c>
      <c r="T220" s="731">
        <f ca="1">'O4 Summary by Class &amp; Accounts'!U175</f>
        <v>0</v>
      </c>
      <c r="U220" s="731">
        <f ca="1">'O4 Summary by Class &amp; Accounts'!V175</f>
        <v>0</v>
      </c>
      <c r="V220" s="731">
        <f ca="1">'O4 Summary by Class &amp; Accounts'!W175</f>
        <v>0</v>
      </c>
      <c r="W220" s="731">
        <f ca="1">'O4 Summary by Class &amp; Accounts'!X175</f>
        <v>0</v>
      </c>
      <c r="X220" s="733">
        <f t="shared" si="38"/>
        <v>319000</v>
      </c>
      <c r="Y220" s="731"/>
      <c r="Z220" s="731"/>
      <c r="AA220" s="731"/>
      <c r="AB220" s="731"/>
      <c r="AC220" s="731"/>
      <c r="AD220" s="731"/>
      <c r="AE220" s="731"/>
      <c r="AF220" s="731"/>
      <c r="AG220" s="731"/>
      <c r="AH220" s="731"/>
      <c r="AI220" s="731"/>
      <c r="AJ220" s="731"/>
      <c r="AK220" s="731"/>
      <c r="AL220" s="731"/>
      <c r="AM220" s="731"/>
      <c r="AN220" s="731"/>
      <c r="AO220" s="731"/>
      <c r="AP220" s="731"/>
      <c r="AQ220" s="731"/>
      <c r="AR220" s="731"/>
      <c r="AS220" s="894"/>
      <c r="AV220" s="2102" t="s">
        <v>675</v>
      </c>
    </row>
    <row r="221" spans="1:48" s="753" customFormat="1" ht="25.5">
      <c r="A221" s="1247">
        <v>5610</v>
      </c>
      <c r="B221" s="1253" t="s">
        <v>1324</v>
      </c>
      <c r="C221" s="733">
        <f t="shared" si="37"/>
        <v>403000</v>
      </c>
      <c r="D221" s="731">
        <f ca="1">'O4 Summary by Class &amp; Accounts'!E176</f>
        <v>242114.28853264457</v>
      </c>
      <c r="E221" s="731">
        <f ca="1">'O4 Summary by Class &amp; Accounts'!F176</f>
        <v>68201.997473142022</v>
      </c>
      <c r="F221" s="731">
        <f ca="1">'O4 Summary by Class &amp; Accounts'!G176</f>
        <v>73361.459860587143</v>
      </c>
      <c r="G221" s="731">
        <f ca="1">'O4 Summary by Class &amp; Accounts'!H176</f>
        <v>0</v>
      </c>
      <c r="H221" s="731">
        <f ca="1">'O4 Summary by Class &amp; Accounts'!I176</f>
        <v>0</v>
      </c>
      <c r="I221" s="731">
        <f ca="1">'O4 Summary by Class &amp; Accounts'!J176</f>
        <v>0</v>
      </c>
      <c r="J221" s="731">
        <f ca="1">'O4 Summary by Class &amp; Accounts'!K176</f>
        <v>17271.508943097051</v>
      </c>
      <c r="K221" s="731">
        <f ca="1">'O4 Summary by Class &amp; Accounts'!L176</f>
        <v>1089.5614455784462</v>
      </c>
      <c r="L221" s="731">
        <f ca="1">'O4 Summary by Class &amp; Accounts'!M176</f>
        <v>961.18374495075841</v>
      </c>
      <c r="M221" s="731">
        <f ca="1">'O4 Summary by Class &amp; Accounts'!N176</f>
        <v>0</v>
      </c>
      <c r="N221" s="731">
        <f ca="1">'O4 Summary by Class &amp; Accounts'!O176</f>
        <v>0</v>
      </c>
      <c r="O221" s="731">
        <f ca="1">'O4 Summary by Class &amp; Accounts'!P176</f>
        <v>0</v>
      </c>
      <c r="P221" s="731">
        <f ca="1">'O4 Summary by Class &amp; Accounts'!Q176</f>
        <v>0</v>
      </c>
      <c r="Q221" s="731">
        <f ca="1">'O4 Summary by Class &amp; Accounts'!R176</f>
        <v>0</v>
      </c>
      <c r="R221" s="731">
        <f ca="1">'O4 Summary by Class &amp; Accounts'!S176</f>
        <v>0</v>
      </c>
      <c r="S221" s="731">
        <f ca="1">'O4 Summary by Class &amp; Accounts'!T176</f>
        <v>0</v>
      </c>
      <c r="T221" s="731">
        <f ca="1">'O4 Summary by Class &amp; Accounts'!U176</f>
        <v>0</v>
      </c>
      <c r="U221" s="731">
        <f ca="1">'O4 Summary by Class &amp; Accounts'!V176</f>
        <v>0</v>
      </c>
      <c r="V221" s="731">
        <f ca="1">'O4 Summary by Class &amp; Accounts'!W176</f>
        <v>0</v>
      </c>
      <c r="W221" s="731">
        <f ca="1">'O4 Summary by Class &amp; Accounts'!X176</f>
        <v>0</v>
      </c>
      <c r="X221" s="733">
        <f t="shared" si="38"/>
        <v>403000</v>
      </c>
      <c r="Y221" s="731"/>
      <c r="Z221" s="731"/>
      <c r="AA221" s="731"/>
      <c r="AB221" s="731"/>
      <c r="AC221" s="731"/>
      <c r="AD221" s="731"/>
      <c r="AE221" s="731"/>
      <c r="AF221" s="731"/>
      <c r="AG221" s="731"/>
      <c r="AH221" s="731"/>
      <c r="AI221" s="731"/>
      <c r="AJ221" s="731"/>
      <c r="AK221" s="731"/>
      <c r="AL221" s="731"/>
      <c r="AM221" s="731"/>
      <c r="AN221" s="731"/>
      <c r="AO221" s="731"/>
      <c r="AP221" s="731"/>
      <c r="AQ221" s="731"/>
      <c r="AR221" s="731"/>
      <c r="AS221" s="894"/>
      <c r="AV221" s="2102" t="s">
        <v>675</v>
      </c>
    </row>
    <row r="222" spans="1:48" s="753" customFormat="1" ht="25.5">
      <c r="A222" s="1247">
        <v>5615</v>
      </c>
      <c r="B222" s="1253" t="s">
        <v>1325</v>
      </c>
      <c r="C222" s="733">
        <f t="shared" si="37"/>
        <v>184999.99999999997</v>
      </c>
      <c r="D222" s="731">
        <f ca="1">'O4 Summary by Class &amp; Accounts'!E177</f>
        <v>111144.27637354651</v>
      </c>
      <c r="E222" s="731">
        <f ca="1">'O4 Summary by Class &amp; Accounts'!F177</f>
        <v>31308.609261864207</v>
      </c>
      <c r="F222" s="731">
        <f ca="1">'O4 Summary by Class &amp; Accounts'!G177</f>
        <v>33677.096958334048</v>
      </c>
      <c r="G222" s="731">
        <f ca="1">'O4 Summary by Class &amp; Accounts'!H177</f>
        <v>0</v>
      </c>
      <c r="H222" s="731">
        <f ca="1">'O4 Summary by Class &amp; Accounts'!I177</f>
        <v>0</v>
      </c>
      <c r="I222" s="731">
        <f ca="1">'O4 Summary by Class &amp; Accounts'!J177</f>
        <v>0</v>
      </c>
      <c r="J222" s="731">
        <f ca="1">'O4 Summary by Class &amp; Accounts'!K177</f>
        <v>7928.6083237542298</v>
      </c>
      <c r="K222" s="731">
        <f ca="1">'O4 Summary by Class &amp; Accounts'!L177</f>
        <v>500.17088692807084</v>
      </c>
      <c r="L222" s="731">
        <f ca="1">'O4 Summary by Class &amp; Accounts'!M177</f>
        <v>441.23819557292882</v>
      </c>
      <c r="M222" s="731">
        <f ca="1">'O4 Summary by Class &amp; Accounts'!N177</f>
        <v>0</v>
      </c>
      <c r="N222" s="731">
        <f ca="1">'O4 Summary by Class &amp; Accounts'!O177</f>
        <v>0</v>
      </c>
      <c r="O222" s="731">
        <f ca="1">'O4 Summary by Class &amp; Accounts'!P177</f>
        <v>0</v>
      </c>
      <c r="P222" s="731">
        <f ca="1">'O4 Summary by Class &amp; Accounts'!Q177</f>
        <v>0</v>
      </c>
      <c r="Q222" s="731">
        <f ca="1">'O4 Summary by Class &amp; Accounts'!R177</f>
        <v>0</v>
      </c>
      <c r="R222" s="731">
        <f ca="1">'O4 Summary by Class &amp; Accounts'!S177</f>
        <v>0</v>
      </c>
      <c r="S222" s="731">
        <f ca="1">'O4 Summary by Class &amp; Accounts'!T177</f>
        <v>0</v>
      </c>
      <c r="T222" s="731">
        <f ca="1">'O4 Summary by Class &amp; Accounts'!U177</f>
        <v>0</v>
      </c>
      <c r="U222" s="731">
        <f ca="1">'O4 Summary by Class &amp; Accounts'!V177</f>
        <v>0</v>
      </c>
      <c r="V222" s="731">
        <f ca="1">'O4 Summary by Class &amp; Accounts'!W177</f>
        <v>0</v>
      </c>
      <c r="W222" s="731">
        <f ca="1">'O4 Summary by Class &amp; Accounts'!X177</f>
        <v>0</v>
      </c>
      <c r="X222" s="733">
        <f t="shared" si="38"/>
        <v>184999.99999999997</v>
      </c>
      <c r="Y222" s="731"/>
      <c r="Z222" s="731"/>
      <c r="AA222" s="731"/>
      <c r="AB222" s="731"/>
      <c r="AC222" s="731"/>
      <c r="AD222" s="731"/>
      <c r="AE222" s="731"/>
      <c r="AF222" s="731"/>
      <c r="AG222" s="731"/>
      <c r="AH222" s="731"/>
      <c r="AI222" s="731"/>
      <c r="AJ222" s="731"/>
      <c r="AK222" s="731"/>
      <c r="AL222" s="731"/>
      <c r="AM222" s="731"/>
      <c r="AN222" s="731"/>
      <c r="AO222" s="731"/>
      <c r="AP222" s="731"/>
      <c r="AQ222" s="731"/>
      <c r="AR222" s="731"/>
      <c r="AS222" s="894"/>
      <c r="AV222" s="2102" t="s">
        <v>675</v>
      </c>
    </row>
    <row r="223" spans="1:48" s="753" customFormat="1" ht="12.75">
      <c r="A223" s="1247">
        <v>5620</v>
      </c>
      <c r="B223" s="1253" t="s">
        <v>1339</v>
      </c>
      <c r="C223" s="733">
        <f t="shared" si="37"/>
        <v>210000.00000000003</v>
      </c>
      <c r="D223" s="731">
        <f ca="1">'O4 Summary by Class &amp; Accounts'!E178</f>
        <v>126163.77318078253</v>
      </c>
      <c r="E223" s="731">
        <f ca="1">'O4 Summary by Class &amp; Accounts'!F178</f>
        <v>35539.502405359373</v>
      </c>
      <c r="F223" s="731">
        <f ca="1">'O4 Summary by Class &amp; Accounts'!G178</f>
        <v>38228.056006757564</v>
      </c>
      <c r="G223" s="731">
        <f ca="1">'O4 Summary by Class &amp; Accounts'!H178</f>
        <v>0</v>
      </c>
      <c r="H223" s="731">
        <f ca="1">'O4 Summary by Class &amp; Accounts'!I178</f>
        <v>0</v>
      </c>
      <c r="I223" s="731">
        <f ca="1">'O4 Summary by Class &amp; Accounts'!J178</f>
        <v>0</v>
      </c>
      <c r="J223" s="731">
        <f ca="1">'O4 Summary by Class &amp; Accounts'!K178</f>
        <v>9000.0418810183146</v>
      </c>
      <c r="K223" s="731">
        <f ca="1">'O4 Summary by Class &amp; Accounts'!L178</f>
        <v>567.76154732375608</v>
      </c>
      <c r="L223" s="731">
        <f ca="1">'O4 Summary by Class &amp; Accounts'!M178</f>
        <v>500.8649787584597</v>
      </c>
      <c r="M223" s="731">
        <f ca="1">'O4 Summary by Class &amp; Accounts'!N178</f>
        <v>0</v>
      </c>
      <c r="N223" s="731">
        <f ca="1">'O4 Summary by Class &amp; Accounts'!O178</f>
        <v>0</v>
      </c>
      <c r="O223" s="731">
        <f ca="1">'O4 Summary by Class &amp; Accounts'!P178</f>
        <v>0</v>
      </c>
      <c r="P223" s="731">
        <f ca="1">'O4 Summary by Class &amp; Accounts'!Q178</f>
        <v>0</v>
      </c>
      <c r="Q223" s="731">
        <f ca="1">'O4 Summary by Class &amp; Accounts'!R178</f>
        <v>0</v>
      </c>
      <c r="R223" s="731">
        <f ca="1">'O4 Summary by Class &amp; Accounts'!S178</f>
        <v>0</v>
      </c>
      <c r="S223" s="731">
        <f ca="1">'O4 Summary by Class &amp; Accounts'!T178</f>
        <v>0</v>
      </c>
      <c r="T223" s="731">
        <f ca="1">'O4 Summary by Class &amp; Accounts'!U178</f>
        <v>0</v>
      </c>
      <c r="U223" s="731">
        <f ca="1">'O4 Summary by Class &amp; Accounts'!V178</f>
        <v>0</v>
      </c>
      <c r="V223" s="731">
        <f ca="1">'O4 Summary by Class &amp; Accounts'!W178</f>
        <v>0</v>
      </c>
      <c r="W223" s="731">
        <f ca="1">'O4 Summary by Class &amp; Accounts'!X178</f>
        <v>0</v>
      </c>
      <c r="X223" s="733">
        <f t="shared" si="38"/>
        <v>210000.00000000003</v>
      </c>
      <c r="Y223" s="731"/>
      <c r="Z223" s="731"/>
      <c r="AA223" s="731"/>
      <c r="AB223" s="731"/>
      <c r="AC223" s="731"/>
      <c r="AD223" s="731"/>
      <c r="AE223" s="731"/>
      <c r="AF223" s="731"/>
      <c r="AG223" s="731"/>
      <c r="AH223" s="731"/>
      <c r="AI223" s="731"/>
      <c r="AJ223" s="731"/>
      <c r="AK223" s="731"/>
      <c r="AL223" s="731"/>
      <c r="AM223" s="731"/>
      <c r="AN223" s="731"/>
      <c r="AO223" s="731"/>
      <c r="AP223" s="731"/>
      <c r="AQ223" s="731"/>
      <c r="AR223" s="731"/>
      <c r="AS223" s="894"/>
      <c r="AV223" s="2102" t="s">
        <v>675</v>
      </c>
    </row>
    <row r="224" spans="1:48" s="753" customFormat="1" ht="25.5">
      <c r="A224" s="1247">
        <v>5625</v>
      </c>
      <c r="B224" s="1253" t="s">
        <v>730</v>
      </c>
      <c r="C224" s="733">
        <f t="shared" si="37"/>
        <v>-330000</v>
      </c>
      <c r="D224" s="731">
        <f ca="1">'O4 Summary by Class &amp; Accounts'!E179</f>
        <v>-198257.35785551541</v>
      </c>
      <c r="E224" s="731">
        <f ca="1">'O4 Summary by Class &amp; Accounts'!F179</f>
        <v>-55847.789494136152</v>
      </c>
      <c r="F224" s="731">
        <f ca="1">'O4 Summary by Class &amp; Accounts'!G179</f>
        <v>-60072.659439190458</v>
      </c>
      <c r="G224" s="731">
        <f ca="1">'O4 Summary by Class &amp; Accounts'!H179</f>
        <v>0</v>
      </c>
      <c r="H224" s="731">
        <f ca="1">'O4 Summary by Class &amp; Accounts'!I179</f>
        <v>0</v>
      </c>
      <c r="I224" s="731">
        <f ca="1">'O4 Summary by Class &amp; Accounts'!J179</f>
        <v>0</v>
      </c>
      <c r="J224" s="731">
        <f ca="1">'O4 Summary by Class &amp; Accounts'!K179</f>
        <v>-14142.922955885924</v>
      </c>
      <c r="K224" s="731">
        <f ca="1">'O4 Summary by Class &amp; Accounts'!L179</f>
        <v>-892.19671722304531</v>
      </c>
      <c r="L224" s="731">
        <f ca="1">'O4 Summary by Class &amp; Accounts'!M179</f>
        <v>-787.07353804900811</v>
      </c>
      <c r="M224" s="731">
        <f ca="1">'O4 Summary by Class &amp; Accounts'!N179</f>
        <v>0</v>
      </c>
      <c r="N224" s="731">
        <f ca="1">'O4 Summary by Class &amp; Accounts'!O179</f>
        <v>0</v>
      </c>
      <c r="O224" s="731">
        <f ca="1">'O4 Summary by Class &amp; Accounts'!P179</f>
        <v>0</v>
      </c>
      <c r="P224" s="731">
        <f ca="1">'O4 Summary by Class &amp; Accounts'!Q179</f>
        <v>0</v>
      </c>
      <c r="Q224" s="731">
        <f ca="1">'O4 Summary by Class &amp; Accounts'!R179</f>
        <v>0</v>
      </c>
      <c r="R224" s="731">
        <f ca="1">'O4 Summary by Class &amp; Accounts'!S179</f>
        <v>0</v>
      </c>
      <c r="S224" s="731">
        <f ca="1">'O4 Summary by Class &amp; Accounts'!T179</f>
        <v>0</v>
      </c>
      <c r="T224" s="731">
        <f ca="1">'O4 Summary by Class &amp; Accounts'!U179</f>
        <v>0</v>
      </c>
      <c r="U224" s="731">
        <f ca="1">'O4 Summary by Class &amp; Accounts'!V179</f>
        <v>0</v>
      </c>
      <c r="V224" s="731">
        <f ca="1">'O4 Summary by Class &amp; Accounts'!W179</f>
        <v>0</v>
      </c>
      <c r="W224" s="731">
        <f ca="1">'O4 Summary by Class &amp; Accounts'!X179</f>
        <v>0</v>
      </c>
      <c r="X224" s="733">
        <f t="shared" si="38"/>
        <v>-330000</v>
      </c>
      <c r="Y224" s="731"/>
      <c r="Z224" s="731"/>
      <c r="AA224" s="731"/>
      <c r="AB224" s="731"/>
      <c r="AC224" s="731"/>
      <c r="AD224" s="731"/>
      <c r="AE224" s="731"/>
      <c r="AF224" s="731"/>
      <c r="AG224" s="731"/>
      <c r="AH224" s="731"/>
      <c r="AI224" s="731"/>
      <c r="AJ224" s="731"/>
      <c r="AK224" s="731"/>
      <c r="AL224" s="731"/>
      <c r="AM224" s="731"/>
      <c r="AN224" s="731"/>
      <c r="AO224" s="731"/>
      <c r="AP224" s="731"/>
      <c r="AQ224" s="731"/>
      <c r="AR224" s="731"/>
      <c r="AS224" s="894"/>
      <c r="AV224" s="2102" t="s">
        <v>675</v>
      </c>
    </row>
    <row r="225" spans="1:48" s="753" customFormat="1" ht="12.75">
      <c r="A225" s="1247">
        <v>5630</v>
      </c>
      <c r="B225" s="1253" t="s">
        <v>1340</v>
      </c>
      <c r="C225" s="733">
        <f t="shared" si="37"/>
        <v>125000</v>
      </c>
      <c r="D225" s="731">
        <f ca="1">'O4 Summary by Class &amp; Accounts'!E180</f>
        <v>75097.484036180074</v>
      </c>
      <c r="E225" s="731">
        <f ca="1">'O4 Summary by Class &amp; Accounts'!F180</f>
        <v>21154.465717475814</v>
      </c>
      <c r="F225" s="731">
        <f ca="1">'O4 Summary by Class &amp; Accounts'!G180</f>
        <v>22754.795242117598</v>
      </c>
      <c r="G225" s="731">
        <f ca="1">'O4 Summary by Class &amp; Accounts'!H180</f>
        <v>0</v>
      </c>
      <c r="H225" s="731">
        <f ca="1">'O4 Summary by Class &amp; Accounts'!I180</f>
        <v>0</v>
      </c>
      <c r="I225" s="731">
        <f ca="1">'O4 Summary by Class &amp; Accounts'!J180</f>
        <v>0</v>
      </c>
      <c r="J225" s="731">
        <f ca="1">'O4 Summary by Class &amp; Accounts'!K180</f>
        <v>5357.1677863204259</v>
      </c>
      <c r="K225" s="731">
        <f ca="1">'O4 Summary by Class &amp; Accounts'!L180</f>
        <v>337.95330197842628</v>
      </c>
      <c r="L225" s="731">
        <f ca="1">'O4 Summary by Class &amp; Accounts'!M180</f>
        <v>298.13391592765458</v>
      </c>
      <c r="M225" s="731">
        <f ca="1">'O4 Summary by Class &amp; Accounts'!N180</f>
        <v>0</v>
      </c>
      <c r="N225" s="731">
        <f ca="1">'O4 Summary by Class &amp; Accounts'!O180</f>
        <v>0</v>
      </c>
      <c r="O225" s="731">
        <f ca="1">'O4 Summary by Class &amp; Accounts'!P180</f>
        <v>0</v>
      </c>
      <c r="P225" s="731">
        <f ca="1">'O4 Summary by Class &amp; Accounts'!Q180</f>
        <v>0</v>
      </c>
      <c r="Q225" s="731">
        <f ca="1">'O4 Summary by Class &amp; Accounts'!R180</f>
        <v>0</v>
      </c>
      <c r="R225" s="731">
        <f ca="1">'O4 Summary by Class &amp; Accounts'!S180</f>
        <v>0</v>
      </c>
      <c r="S225" s="731">
        <f ca="1">'O4 Summary by Class &amp; Accounts'!T180</f>
        <v>0</v>
      </c>
      <c r="T225" s="731">
        <f ca="1">'O4 Summary by Class &amp; Accounts'!U180</f>
        <v>0</v>
      </c>
      <c r="U225" s="731">
        <f ca="1">'O4 Summary by Class &amp; Accounts'!V180</f>
        <v>0</v>
      </c>
      <c r="V225" s="731">
        <f ca="1">'O4 Summary by Class &amp; Accounts'!W180</f>
        <v>0</v>
      </c>
      <c r="W225" s="731">
        <f ca="1">'O4 Summary by Class &amp; Accounts'!X180</f>
        <v>0</v>
      </c>
      <c r="X225" s="733">
        <f t="shared" si="38"/>
        <v>125000</v>
      </c>
      <c r="Y225" s="731"/>
      <c r="Z225" s="731"/>
      <c r="AA225" s="731"/>
      <c r="AB225" s="731"/>
      <c r="AC225" s="731"/>
      <c r="AD225" s="731"/>
      <c r="AE225" s="731"/>
      <c r="AF225" s="731"/>
      <c r="AG225" s="731"/>
      <c r="AH225" s="731"/>
      <c r="AI225" s="731"/>
      <c r="AJ225" s="731"/>
      <c r="AK225" s="731"/>
      <c r="AL225" s="731"/>
      <c r="AM225" s="731"/>
      <c r="AN225" s="731"/>
      <c r="AO225" s="731"/>
      <c r="AP225" s="731"/>
      <c r="AQ225" s="731"/>
      <c r="AR225" s="731"/>
      <c r="AS225" s="894"/>
      <c r="AV225" s="2102" t="s">
        <v>675</v>
      </c>
    </row>
    <row r="226" spans="1:48" s="753" customFormat="1" ht="12.75">
      <c r="A226" s="1247">
        <v>5635</v>
      </c>
      <c r="B226" s="1253" t="s">
        <v>1341</v>
      </c>
      <c r="C226" s="733">
        <f t="shared" si="37"/>
        <v>24000.000000000004</v>
      </c>
      <c r="D226" s="731">
        <f ca="1">'O4 Summary by Class &amp; Accounts'!E181</f>
        <v>12035.834001227726</v>
      </c>
      <c r="E226" s="731">
        <f ca="1">'O4 Summary by Class &amp; Accounts'!F181</f>
        <v>4146.8646865702358</v>
      </c>
      <c r="F226" s="731">
        <f ca="1">'O4 Summary by Class &amp; Accounts'!G181</f>
        <v>5967.5386319747977</v>
      </c>
      <c r="G226" s="731">
        <f ca="1">'O4 Summary by Class &amp; Accounts'!H181</f>
        <v>0</v>
      </c>
      <c r="H226" s="731">
        <f ca="1">'O4 Summary by Class &amp; Accounts'!I181</f>
        <v>0</v>
      </c>
      <c r="I226" s="731">
        <f ca="1">'O4 Summary by Class &amp; Accounts'!J181</f>
        <v>0</v>
      </c>
      <c r="J226" s="731">
        <f ca="1">'O4 Summary by Class &amp; Accounts'!K181</f>
        <v>1674.4273503202953</v>
      </c>
      <c r="K226" s="731">
        <f ca="1">'O4 Summary by Class &amp; Accounts'!L181</f>
        <v>91.876911991299721</v>
      </c>
      <c r="L226" s="731">
        <f ca="1">'O4 Summary by Class &amp; Accounts'!M181</f>
        <v>83.458417915646791</v>
      </c>
      <c r="M226" s="731">
        <f ca="1">'O4 Summary by Class &amp; Accounts'!N181</f>
        <v>0</v>
      </c>
      <c r="N226" s="731">
        <f ca="1">'O4 Summary by Class &amp; Accounts'!O181</f>
        <v>0</v>
      </c>
      <c r="O226" s="731">
        <f ca="1">'O4 Summary by Class &amp; Accounts'!P181</f>
        <v>0</v>
      </c>
      <c r="P226" s="731">
        <f ca="1">'O4 Summary by Class &amp; Accounts'!Q181</f>
        <v>0</v>
      </c>
      <c r="Q226" s="731">
        <f ca="1">'O4 Summary by Class &amp; Accounts'!R181</f>
        <v>0</v>
      </c>
      <c r="R226" s="731">
        <f ca="1">'O4 Summary by Class &amp; Accounts'!S181</f>
        <v>0</v>
      </c>
      <c r="S226" s="731">
        <f ca="1">'O4 Summary by Class &amp; Accounts'!T181</f>
        <v>0</v>
      </c>
      <c r="T226" s="731">
        <f ca="1">'O4 Summary by Class &amp; Accounts'!U181</f>
        <v>0</v>
      </c>
      <c r="U226" s="731">
        <f ca="1">'O4 Summary by Class &amp; Accounts'!V181</f>
        <v>0</v>
      </c>
      <c r="V226" s="731">
        <f ca="1">'O4 Summary by Class &amp; Accounts'!W181</f>
        <v>0</v>
      </c>
      <c r="W226" s="731">
        <f ca="1">'O4 Summary by Class &amp; Accounts'!X181</f>
        <v>0</v>
      </c>
      <c r="X226" s="733">
        <f t="shared" si="38"/>
        <v>24000.000000000004</v>
      </c>
      <c r="Y226" s="731"/>
      <c r="Z226" s="731"/>
      <c r="AA226" s="731"/>
      <c r="AB226" s="731"/>
      <c r="AC226" s="731"/>
      <c r="AD226" s="731"/>
      <c r="AE226" s="731"/>
      <c r="AF226" s="731"/>
      <c r="AG226" s="731"/>
      <c r="AH226" s="731"/>
      <c r="AI226" s="731"/>
      <c r="AJ226" s="731"/>
      <c r="AK226" s="731"/>
      <c r="AL226" s="731"/>
      <c r="AM226" s="731"/>
      <c r="AN226" s="731"/>
      <c r="AO226" s="731"/>
      <c r="AP226" s="731"/>
      <c r="AQ226" s="731"/>
      <c r="AR226" s="731"/>
      <c r="AS226" s="894"/>
      <c r="AV226" s="2102" t="s">
        <v>343</v>
      </c>
    </row>
    <row r="227" spans="1:48" s="753" customFormat="1" ht="12.75">
      <c r="A227" s="1247">
        <v>5640</v>
      </c>
      <c r="B227" s="1253" t="s">
        <v>1342</v>
      </c>
      <c r="C227" s="733">
        <f t="shared" si="37"/>
        <v>28000.000000000004</v>
      </c>
      <c r="D227" s="731">
        <f ca="1">'O4 Summary by Class &amp; Accounts'!E182</f>
        <v>16821.836424104338</v>
      </c>
      <c r="E227" s="731">
        <f ca="1">'O4 Summary by Class &amp; Accounts'!F182</f>
        <v>4738.6003207145823</v>
      </c>
      <c r="F227" s="731">
        <f ca="1">'O4 Summary by Class &amp; Accounts'!G182</f>
        <v>5097.0741342343417</v>
      </c>
      <c r="G227" s="731">
        <f ca="1">'O4 Summary by Class &amp; Accounts'!H182</f>
        <v>0</v>
      </c>
      <c r="H227" s="731">
        <f ca="1">'O4 Summary by Class &amp; Accounts'!I182</f>
        <v>0</v>
      </c>
      <c r="I227" s="731">
        <f ca="1">'O4 Summary by Class &amp; Accounts'!J182</f>
        <v>0</v>
      </c>
      <c r="J227" s="731">
        <f ca="1">'O4 Summary by Class &amp; Accounts'!K182</f>
        <v>1200.0055841357753</v>
      </c>
      <c r="K227" s="731">
        <f ca="1">'O4 Summary by Class &amp; Accounts'!L182</f>
        <v>75.701539643167479</v>
      </c>
      <c r="L227" s="731">
        <f ca="1">'O4 Summary by Class &amp; Accounts'!M182</f>
        <v>66.781997167794628</v>
      </c>
      <c r="M227" s="731">
        <f ca="1">'O4 Summary by Class &amp; Accounts'!N182</f>
        <v>0</v>
      </c>
      <c r="N227" s="731">
        <f ca="1">'O4 Summary by Class &amp; Accounts'!O182</f>
        <v>0</v>
      </c>
      <c r="O227" s="731">
        <f ca="1">'O4 Summary by Class &amp; Accounts'!P182</f>
        <v>0</v>
      </c>
      <c r="P227" s="731">
        <f ca="1">'O4 Summary by Class &amp; Accounts'!Q182</f>
        <v>0</v>
      </c>
      <c r="Q227" s="731">
        <f ca="1">'O4 Summary by Class &amp; Accounts'!R182</f>
        <v>0</v>
      </c>
      <c r="R227" s="731">
        <f ca="1">'O4 Summary by Class &amp; Accounts'!S182</f>
        <v>0</v>
      </c>
      <c r="S227" s="731">
        <f ca="1">'O4 Summary by Class &amp; Accounts'!T182</f>
        <v>0</v>
      </c>
      <c r="T227" s="731">
        <f ca="1">'O4 Summary by Class &amp; Accounts'!U182</f>
        <v>0</v>
      </c>
      <c r="U227" s="731">
        <f ca="1">'O4 Summary by Class &amp; Accounts'!V182</f>
        <v>0</v>
      </c>
      <c r="V227" s="731">
        <f ca="1">'O4 Summary by Class &amp; Accounts'!W182</f>
        <v>0</v>
      </c>
      <c r="W227" s="731">
        <f ca="1">'O4 Summary by Class &amp; Accounts'!X182</f>
        <v>0</v>
      </c>
      <c r="X227" s="733">
        <f t="shared" si="38"/>
        <v>28000.000000000004</v>
      </c>
      <c r="Y227" s="731"/>
      <c r="Z227" s="731"/>
      <c r="AA227" s="731"/>
      <c r="AB227" s="731"/>
      <c r="AC227" s="731"/>
      <c r="AD227" s="731"/>
      <c r="AE227" s="731"/>
      <c r="AF227" s="731"/>
      <c r="AG227" s="731"/>
      <c r="AH227" s="731"/>
      <c r="AI227" s="731"/>
      <c r="AJ227" s="731"/>
      <c r="AK227" s="731"/>
      <c r="AL227" s="731"/>
      <c r="AM227" s="731"/>
      <c r="AN227" s="731"/>
      <c r="AO227" s="731"/>
      <c r="AP227" s="731"/>
      <c r="AQ227" s="731"/>
      <c r="AR227" s="731"/>
      <c r="AS227" s="894"/>
      <c r="AV227" s="2102" t="s">
        <v>675</v>
      </c>
    </row>
    <row r="228" spans="1:48" s="753" customFormat="1" ht="12.75">
      <c r="A228" s="1247">
        <v>5645</v>
      </c>
      <c r="B228" s="1253" t="s">
        <v>1343</v>
      </c>
      <c r="C228" s="733">
        <f t="shared" si="37"/>
        <v>0</v>
      </c>
      <c r="D228" s="731">
        <f ca="1">'O4 Summary by Class &amp; Accounts'!E183</f>
        <v>0</v>
      </c>
      <c r="E228" s="731">
        <f ca="1">'O4 Summary by Class &amp; Accounts'!F183</f>
        <v>0</v>
      </c>
      <c r="F228" s="731">
        <f ca="1">'O4 Summary by Class &amp; Accounts'!G183</f>
        <v>0</v>
      </c>
      <c r="G228" s="731">
        <f ca="1">'O4 Summary by Class &amp; Accounts'!H183</f>
        <v>0</v>
      </c>
      <c r="H228" s="731">
        <f ca="1">'O4 Summary by Class &amp; Accounts'!I183</f>
        <v>0</v>
      </c>
      <c r="I228" s="731">
        <f ca="1">'O4 Summary by Class &amp; Accounts'!J183</f>
        <v>0</v>
      </c>
      <c r="J228" s="731">
        <f ca="1">'O4 Summary by Class &amp; Accounts'!K183</f>
        <v>0</v>
      </c>
      <c r="K228" s="731">
        <f ca="1">'O4 Summary by Class &amp; Accounts'!L183</f>
        <v>0</v>
      </c>
      <c r="L228" s="731">
        <f ca="1">'O4 Summary by Class &amp; Accounts'!M183</f>
        <v>0</v>
      </c>
      <c r="M228" s="731">
        <f ca="1">'O4 Summary by Class &amp; Accounts'!N183</f>
        <v>0</v>
      </c>
      <c r="N228" s="731">
        <f ca="1">'O4 Summary by Class &amp; Accounts'!O183</f>
        <v>0</v>
      </c>
      <c r="O228" s="731">
        <f ca="1">'O4 Summary by Class &amp; Accounts'!P183</f>
        <v>0</v>
      </c>
      <c r="P228" s="731">
        <f ca="1">'O4 Summary by Class &amp; Accounts'!Q183</f>
        <v>0</v>
      </c>
      <c r="Q228" s="731">
        <f ca="1">'O4 Summary by Class &amp; Accounts'!R183</f>
        <v>0</v>
      </c>
      <c r="R228" s="731">
        <f ca="1">'O4 Summary by Class &amp; Accounts'!S183</f>
        <v>0</v>
      </c>
      <c r="S228" s="731">
        <f ca="1">'O4 Summary by Class &amp; Accounts'!T183</f>
        <v>0</v>
      </c>
      <c r="T228" s="731">
        <f ca="1">'O4 Summary by Class &amp; Accounts'!U183</f>
        <v>0</v>
      </c>
      <c r="U228" s="731">
        <f ca="1">'O4 Summary by Class &amp; Accounts'!V183</f>
        <v>0</v>
      </c>
      <c r="V228" s="731">
        <f ca="1">'O4 Summary by Class &amp; Accounts'!W183</f>
        <v>0</v>
      </c>
      <c r="W228" s="731">
        <f ca="1">'O4 Summary by Class &amp; Accounts'!X183</f>
        <v>0</v>
      </c>
      <c r="X228" s="733">
        <f t="shared" si="38"/>
        <v>0</v>
      </c>
      <c r="Y228" s="731"/>
      <c r="Z228" s="731"/>
      <c r="AA228" s="731"/>
      <c r="AB228" s="731"/>
      <c r="AC228" s="731"/>
      <c r="AD228" s="731"/>
      <c r="AE228" s="731"/>
      <c r="AF228" s="731"/>
      <c r="AG228" s="731"/>
      <c r="AH228" s="731"/>
      <c r="AI228" s="731"/>
      <c r="AJ228" s="731"/>
      <c r="AK228" s="731"/>
      <c r="AL228" s="731"/>
      <c r="AM228" s="731"/>
      <c r="AN228" s="731"/>
      <c r="AO228" s="731"/>
      <c r="AP228" s="731"/>
      <c r="AQ228" s="731"/>
      <c r="AR228" s="731"/>
      <c r="AS228" s="894"/>
      <c r="AV228" s="2102" t="s">
        <v>675</v>
      </c>
    </row>
    <row r="229" spans="1:48" s="753" customFormat="1" ht="12.75">
      <c r="A229" s="1247">
        <v>5650</v>
      </c>
      <c r="B229" s="1253" t="s">
        <v>1344</v>
      </c>
      <c r="C229" s="733">
        <f t="shared" si="37"/>
        <v>0</v>
      </c>
      <c r="D229" s="731">
        <f ca="1">'O4 Summary by Class &amp; Accounts'!E184</f>
        <v>0</v>
      </c>
      <c r="E229" s="731">
        <f ca="1">'O4 Summary by Class &amp; Accounts'!F184</f>
        <v>0</v>
      </c>
      <c r="F229" s="731">
        <f ca="1">'O4 Summary by Class &amp; Accounts'!G184</f>
        <v>0</v>
      </c>
      <c r="G229" s="731">
        <f ca="1">'O4 Summary by Class &amp; Accounts'!H184</f>
        <v>0</v>
      </c>
      <c r="H229" s="731">
        <f ca="1">'O4 Summary by Class &amp; Accounts'!I184</f>
        <v>0</v>
      </c>
      <c r="I229" s="731">
        <f ca="1">'O4 Summary by Class &amp; Accounts'!J184</f>
        <v>0</v>
      </c>
      <c r="J229" s="731">
        <f ca="1">'O4 Summary by Class &amp; Accounts'!K184</f>
        <v>0</v>
      </c>
      <c r="K229" s="731">
        <f ca="1">'O4 Summary by Class &amp; Accounts'!L184</f>
        <v>0</v>
      </c>
      <c r="L229" s="731">
        <f ca="1">'O4 Summary by Class &amp; Accounts'!M184</f>
        <v>0</v>
      </c>
      <c r="M229" s="731">
        <f ca="1">'O4 Summary by Class &amp; Accounts'!N184</f>
        <v>0</v>
      </c>
      <c r="N229" s="731">
        <f ca="1">'O4 Summary by Class &amp; Accounts'!O184</f>
        <v>0</v>
      </c>
      <c r="O229" s="731">
        <f ca="1">'O4 Summary by Class &amp; Accounts'!P184</f>
        <v>0</v>
      </c>
      <c r="P229" s="731">
        <f ca="1">'O4 Summary by Class &amp; Accounts'!Q184</f>
        <v>0</v>
      </c>
      <c r="Q229" s="731">
        <f ca="1">'O4 Summary by Class &amp; Accounts'!R184</f>
        <v>0</v>
      </c>
      <c r="R229" s="731">
        <f ca="1">'O4 Summary by Class &amp; Accounts'!S184</f>
        <v>0</v>
      </c>
      <c r="S229" s="731">
        <f ca="1">'O4 Summary by Class &amp; Accounts'!T184</f>
        <v>0</v>
      </c>
      <c r="T229" s="731">
        <f ca="1">'O4 Summary by Class &amp; Accounts'!U184</f>
        <v>0</v>
      </c>
      <c r="U229" s="731">
        <f ca="1">'O4 Summary by Class &amp; Accounts'!V184</f>
        <v>0</v>
      </c>
      <c r="V229" s="731">
        <f ca="1">'O4 Summary by Class &amp; Accounts'!W184</f>
        <v>0</v>
      </c>
      <c r="W229" s="731">
        <f ca="1">'O4 Summary by Class &amp; Accounts'!X184</f>
        <v>0</v>
      </c>
      <c r="X229" s="733">
        <f t="shared" si="38"/>
        <v>0</v>
      </c>
      <c r="Y229" s="731"/>
      <c r="Z229" s="731"/>
      <c r="AA229" s="731"/>
      <c r="AB229" s="731"/>
      <c r="AC229" s="731"/>
      <c r="AD229" s="731"/>
      <c r="AE229" s="731"/>
      <c r="AF229" s="731"/>
      <c r="AG229" s="731"/>
      <c r="AH229" s="731"/>
      <c r="AI229" s="731"/>
      <c r="AJ229" s="731"/>
      <c r="AK229" s="731"/>
      <c r="AL229" s="731"/>
      <c r="AM229" s="731"/>
      <c r="AN229" s="731"/>
      <c r="AO229" s="731"/>
      <c r="AP229" s="731"/>
      <c r="AQ229" s="731"/>
      <c r="AR229" s="731"/>
      <c r="AS229" s="894"/>
      <c r="AV229" s="2102" t="s">
        <v>675</v>
      </c>
    </row>
    <row r="230" spans="1:48" s="753" customFormat="1" ht="12.75">
      <c r="A230" s="1247">
        <v>5655</v>
      </c>
      <c r="B230" s="1253" t="s">
        <v>1345</v>
      </c>
      <c r="C230" s="733">
        <f t="shared" si="37"/>
        <v>87000</v>
      </c>
      <c r="D230" s="731">
        <f ca="1">'O4 Summary by Class &amp; Accounts'!E185</f>
        <v>52267.848889181332</v>
      </c>
      <c r="E230" s="731">
        <f ca="1">'O4 Summary by Class &amp; Accounts'!F185</f>
        <v>14723.508139363168</v>
      </c>
      <c r="F230" s="731">
        <f ca="1">'O4 Summary by Class &amp; Accounts'!G185</f>
        <v>15837.337488513849</v>
      </c>
      <c r="G230" s="731">
        <f ca="1">'O4 Summary by Class &amp; Accounts'!H185</f>
        <v>0</v>
      </c>
      <c r="H230" s="731">
        <f ca="1">'O4 Summary by Class &amp; Accounts'!I185</f>
        <v>0</v>
      </c>
      <c r="I230" s="731">
        <f ca="1">'O4 Summary by Class &amp; Accounts'!J185</f>
        <v>0</v>
      </c>
      <c r="J230" s="731">
        <f ca="1">'O4 Summary by Class &amp; Accounts'!K185</f>
        <v>3728.5887792790163</v>
      </c>
      <c r="K230" s="731">
        <f ca="1">'O4 Summary by Class &amp; Accounts'!L185</f>
        <v>235.21549817698468</v>
      </c>
      <c r="L230" s="731">
        <f ca="1">'O4 Summary by Class &amp; Accounts'!M185</f>
        <v>207.5012054856476</v>
      </c>
      <c r="M230" s="731">
        <f ca="1">'O4 Summary by Class &amp; Accounts'!N185</f>
        <v>0</v>
      </c>
      <c r="N230" s="731">
        <f ca="1">'O4 Summary by Class &amp; Accounts'!O185</f>
        <v>0</v>
      </c>
      <c r="O230" s="731">
        <f ca="1">'O4 Summary by Class &amp; Accounts'!P185</f>
        <v>0</v>
      </c>
      <c r="P230" s="731">
        <f ca="1">'O4 Summary by Class &amp; Accounts'!Q185</f>
        <v>0</v>
      </c>
      <c r="Q230" s="731">
        <f ca="1">'O4 Summary by Class &amp; Accounts'!R185</f>
        <v>0</v>
      </c>
      <c r="R230" s="731">
        <f ca="1">'O4 Summary by Class &amp; Accounts'!S185</f>
        <v>0</v>
      </c>
      <c r="S230" s="731">
        <f ca="1">'O4 Summary by Class &amp; Accounts'!T185</f>
        <v>0</v>
      </c>
      <c r="T230" s="731">
        <f ca="1">'O4 Summary by Class &amp; Accounts'!U185</f>
        <v>0</v>
      </c>
      <c r="U230" s="731">
        <f ca="1">'O4 Summary by Class &amp; Accounts'!V185</f>
        <v>0</v>
      </c>
      <c r="V230" s="731">
        <f ca="1">'O4 Summary by Class &amp; Accounts'!W185</f>
        <v>0</v>
      </c>
      <c r="W230" s="731">
        <f ca="1">'O4 Summary by Class &amp; Accounts'!X185</f>
        <v>0</v>
      </c>
      <c r="X230" s="733">
        <f t="shared" si="38"/>
        <v>87000</v>
      </c>
      <c r="Y230" s="731"/>
      <c r="Z230" s="731"/>
      <c r="AA230" s="731"/>
      <c r="AB230" s="731"/>
      <c r="AC230" s="731"/>
      <c r="AD230" s="731"/>
      <c r="AE230" s="731"/>
      <c r="AF230" s="731"/>
      <c r="AG230" s="731"/>
      <c r="AH230" s="731"/>
      <c r="AI230" s="731"/>
      <c r="AJ230" s="731"/>
      <c r="AK230" s="731"/>
      <c r="AL230" s="731"/>
      <c r="AM230" s="731"/>
      <c r="AN230" s="731"/>
      <c r="AO230" s="731"/>
      <c r="AP230" s="731"/>
      <c r="AQ230" s="731"/>
      <c r="AR230" s="731"/>
      <c r="AS230" s="894"/>
      <c r="AV230" s="2102" t="s">
        <v>675</v>
      </c>
    </row>
    <row r="231" spans="1:48" s="753" customFormat="1" ht="12.75">
      <c r="A231" s="1247">
        <v>5660</v>
      </c>
      <c r="B231" s="1253" t="s">
        <v>1346</v>
      </c>
      <c r="C231" s="733">
        <f>SUM(D231:W231)</f>
        <v>29999.999999999996</v>
      </c>
      <c r="D231" s="731">
        <f ca="1">'O4 Summary by Class &amp; Accounts'!E186</f>
        <v>18023.396168683219</v>
      </c>
      <c r="E231" s="731">
        <f ca="1">'O4 Summary by Class &amp; Accounts'!F186</f>
        <v>5077.0717721941955</v>
      </c>
      <c r="F231" s="731">
        <f ca="1">'O4 Summary by Class &amp; Accounts'!G186</f>
        <v>5461.1508581082235</v>
      </c>
      <c r="G231" s="731">
        <f ca="1">'O4 Summary by Class &amp; Accounts'!H186</f>
        <v>0</v>
      </c>
      <c r="H231" s="731">
        <f ca="1">'O4 Summary by Class &amp; Accounts'!I186</f>
        <v>0</v>
      </c>
      <c r="I231" s="731">
        <f ca="1">'O4 Summary by Class &amp; Accounts'!J186</f>
        <v>0</v>
      </c>
      <c r="J231" s="731">
        <f ca="1">'O4 Summary by Class &amp; Accounts'!K186</f>
        <v>1285.7202687169022</v>
      </c>
      <c r="K231" s="731">
        <f ca="1">'O4 Summary by Class &amp; Accounts'!L186</f>
        <v>81.108792474822295</v>
      </c>
      <c r="L231" s="731">
        <f ca="1">'O4 Summary by Class &amp; Accounts'!M186</f>
        <v>71.552139822637102</v>
      </c>
      <c r="M231" s="731">
        <f ca="1">'O4 Summary by Class &amp; Accounts'!N186</f>
        <v>0</v>
      </c>
      <c r="N231" s="731">
        <f ca="1">'O4 Summary by Class &amp; Accounts'!O186</f>
        <v>0</v>
      </c>
      <c r="O231" s="731">
        <f ca="1">'O4 Summary by Class &amp; Accounts'!P186</f>
        <v>0</v>
      </c>
      <c r="P231" s="731">
        <f ca="1">'O4 Summary by Class &amp; Accounts'!Q186</f>
        <v>0</v>
      </c>
      <c r="Q231" s="731">
        <f ca="1">'O4 Summary by Class &amp; Accounts'!R186</f>
        <v>0</v>
      </c>
      <c r="R231" s="731">
        <f ca="1">'O4 Summary by Class &amp; Accounts'!S186</f>
        <v>0</v>
      </c>
      <c r="S231" s="731">
        <f ca="1">'O4 Summary by Class &amp; Accounts'!T186</f>
        <v>0</v>
      </c>
      <c r="T231" s="731">
        <f ca="1">'O4 Summary by Class &amp; Accounts'!U186</f>
        <v>0</v>
      </c>
      <c r="U231" s="731">
        <f ca="1">'O4 Summary by Class &amp; Accounts'!V186</f>
        <v>0</v>
      </c>
      <c r="V231" s="731">
        <f ca="1">'O4 Summary by Class &amp; Accounts'!W186</f>
        <v>0</v>
      </c>
      <c r="W231" s="731">
        <f ca="1">'O4 Summary by Class &amp; Accounts'!X186</f>
        <v>0</v>
      </c>
      <c r="X231" s="733">
        <f>SUM(D231:W231)</f>
        <v>29999.999999999996</v>
      </c>
      <c r="Y231" s="731"/>
      <c r="Z231" s="731"/>
      <c r="AA231" s="731"/>
      <c r="AB231" s="731"/>
      <c r="AC231" s="731"/>
      <c r="AD231" s="731"/>
      <c r="AE231" s="731"/>
      <c r="AF231" s="731"/>
      <c r="AG231" s="731"/>
      <c r="AH231" s="731"/>
      <c r="AI231" s="731"/>
      <c r="AJ231" s="731"/>
      <c r="AK231" s="731"/>
      <c r="AL231" s="731"/>
      <c r="AM231" s="731"/>
      <c r="AN231" s="731"/>
      <c r="AO231" s="731"/>
      <c r="AP231" s="731"/>
      <c r="AQ231" s="731"/>
      <c r="AR231" s="731"/>
      <c r="AS231" s="894"/>
      <c r="AV231" s="2102" t="s">
        <v>675</v>
      </c>
    </row>
    <row r="232" spans="1:48" s="753" customFormat="1" ht="12.75">
      <c r="A232" s="1247">
        <v>5665</v>
      </c>
      <c r="B232" s="1253" t="s">
        <v>1347</v>
      </c>
      <c r="C232" s="733">
        <f t="shared" si="37"/>
        <v>96000</v>
      </c>
      <c r="D232" s="731">
        <f ca="1">'O4 Summary by Class &amp; Accounts'!E187</f>
        <v>57674.867739786299</v>
      </c>
      <c r="E232" s="731">
        <f ca="1">'O4 Summary by Class &amp; Accounts'!F187</f>
        <v>16246.629671021426</v>
      </c>
      <c r="F232" s="731">
        <f ca="1">'O4 Summary by Class &amp; Accounts'!G187</f>
        <v>17475.682745946317</v>
      </c>
      <c r="G232" s="731">
        <f ca="1">'O4 Summary by Class &amp; Accounts'!H187</f>
        <v>0</v>
      </c>
      <c r="H232" s="731">
        <f ca="1">'O4 Summary by Class &amp; Accounts'!I187</f>
        <v>0</v>
      </c>
      <c r="I232" s="731">
        <f ca="1">'O4 Summary by Class &amp; Accounts'!J187</f>
        <v>0</v>
      </c>
      <c r="J232" s="731">
        <f ca="1">'O4 Summary by Class &amp; Accounts'!K187</f>
        <v>4114.3048598940868</v>
      </c>
      <c r="K232" s="731">
        <f ca="1">'O4 Summary by Class &amp; Accounts'!L187</f>
        <v>259.54813591943139</v>
      </c>
      <c r="L232" s="731">
        <f ca="1">'O4 Summary by Class &amp; Accounts'!M187</f>
        <v>228.96684743243873</v>
      </c>
      <c r="M232" s="731">
        <f ca="1">'O4 Summary by Class &amp; Accounts'!N187</f>
        <v>0</v>
      </c>
      <c r="N232" s="731">
        <f ca="1">'O4 Summary by Class &amp; Accounts'!O187</f>
        <v>0</v>
      </c>
      <c r="O232" s="731">
        <f ca="1">'O4 Summary by Class &amp; Accounts'!P187</f>
        <v>0</v>
      </c>
      <c r="P232" s="731">
        <f ca="1">'O4 Summary by Class &amp; Accounts'!Q187</f>
        <v>0</v>
      </c>
      <c r="Q232" s="731">
        <f ca="1">'O4 Summary by Class &amp; Accounts'!R187</f>
        <v>0</v>
      </c>
      <c r="R232" s="731">
        <f ca="1">'O4 Summary by Class &amp; Accounts'!S187</f>
        <v>0</v>
      </c>
      <c r="S232" s="731">
        <f ca="1">'O4 Summary by Class &amp; Accounts'!T187</f>
        <v>0</v>
      </c>
      <c r="T232" s="731">
        <f ca="1">'O4 Summary by Class &amp; Accounts'!U187</f>
        <v>0</v>
      </c>
      <c r="U232" s="731">
        <f ca="1">'O4 Summary by Class &amp; Accounts'!V187</f>
        <v>0</v>
      </c>
      <c r="V232" s="731">
        <f ca="1">'O4 Summary by Class &amp; Accounts'!W187</f>
        <v>0</v>
      </c>
      <c r="W232" s="731">
        <f ca="1">'O4 Summary by Class &amp; Accounts'!X187</f>
        <v>0</v>
      </c>
      <c r="X232" s="733">
        <f t="shared" si="38"/>
        <v>96000</v>
      </c>
      <c r="Y232" s="731"/>
      <c r="Z232" s="731"/>
      <c r="AA232" s="731"/>
      <c r="AB232" s="731"/>
      <c r="AC232" s="731"/>
      <c r="AD232" s="731"/>
      <c r="AE232" s="731"/>
      <c r="AF232" s="731"/>
      <c r="AG232" s="731"/>
      <c r="AH232" s="731"/>
      <c r="AI232" s="731"/>
      <c r="AJ232" s="731"/>
      <c r="AK232" s="731"/>
      <c r="AL232" s="731"/>
      <c r="AM232" s="731"/>
      <c r="AN232" s="731"/>
      <c r="AO232" s="731"/>
      <c r="AP232" s="731"/>
      <c r="AQ232" s="731"/>
      <c r="AR232" s="731"/>
      <c r="AS232" s="894"/>
      <c r="AV232" s="2102" t="s">
        <v>675</v>
      </c>
    </row>
    <row r="233" spans="1:48" s="753" customFormat="1" ht="12.75">
      <c r="A233" s="1247">
        <v>5670</v>
      </c>
      <c r="B233" s="1253" t="s">
        <v>1348</v>
      </c>
      <c r="C233" s="733">
        <f t="shared" si="37"/>
        <v>0</v>
      </c>
      <c r="D233" s="731">
        <f ca="1">'O4 Summary by Class &amp; Accounts'!E188</f>
        <v>0</v>
      </c>
      <c r="E233" s="731">
        <f ca="1">'O4 Summary by Class &amp; Accounts'!F188</f>
        <v>0</v>
      </c>
      <c r="F233" s="731">
        <f ca="1">'O4 Summary by Class &amp; Accounts'!G188</f>
        <v>0</v>
      </c>
      <c r="G233" s="731">
        <f ca="1">'O4 Summary by Class &amp; Accounts'!H188</f>
        <v>0</v>
      </c>
      <c r="H233" s="731">
        <f ca="1">'O4 Summary by Class &amp; Accounts'!I188</f>
        <v>0</v>
      </c>
      <c r="I233" s="731">
        <f ca="1">'O4 Summary by Class &amp; Accounts'!J188</f>
        <v>0</v>
      </c>
      <c r="J233" s="731">
        <f ca="1">'O4 Summary by Class &amp; Accounts'!K188</f>
        <v>0</v>
      </c>
      <c r="K233" s="731">
        <f ca="1">'O4 Summary by Class &amp; Accounts'!L188</f>
        <v>0</v>
      </c>
      <c r="L233" s="731">
        <f ca="1">'O4 Summary by Class &amp; Accounts'!M188</f>
        <v>0</v>
      </c>
      <c r="M233" s="731">
        <f ca="1">'O4 Summary by Class &amp; Accounts'!N188</f>
        <v>0</v>
      </c>
      <c r="N233" s="731">
        <f ca="1">'O4 Summary by Class &amp; Accounts'!O188</f>
        <v>0</v>
      </c>
      <c r="O233" s="731">
        <f ca="1">'O4 Summary by Class &amp; Accounts'!P188</f>
        <v>0</v>
      </c>
      <c r="P233" s="731">
        <f ca="1">'O4 Summary by Class &amp; Accounts'!Q188</f>
        <v>0</v>
      </c>
      <c r="Q233" s="731">
        <f ca="1">'O4 Summary by Class &amp; Accounts'!R188</f>
        <v>0</v>
      </c>
      <c r="R233" s="731">
        <f ca="1">'O4 Summary by Class &amp; Accounts'!S188</f>
        <v>0</v>
      </c>
      <c r="S233" s="731">
        <f ca="1">'O4 Summary by Class &amp; Accounts'!T188</f>
        <v>0</v>
      </c>
      <c r="T233" s="731">
        <f ca="1">'O4 Summary by Class &amp; Accounts'!U188</f>
        <v>0</v>
      </c>
      <c r="U233" s="731">
        <f ca="1">'O4 Summary by Class &amp; Accounts'!V188</f>
        <v>0</v>
      </c>
      <c r="V233" s="731">
        <f ca="1">'O4 Summary by Class &amp; Accounts'!W188</f>
        <v>0</v>
      </c>
      <c r="W233" s="731">
        <f ca="1">'O4 Summary by Class &amp; Accounts'!X188</f>
        <v>0</v>
      </c>
      <c r="X233" s="733">
        <f t="shared" si="38"/>
        <v>0</v>
      </c>
      <c r="Y233" s="731"/>
      <c r="Z233" s="731"/>
      <c r="AA233" s="731"/>
      <c r="AB233" s="731"/>
      <c r="AC233" s="731"/>
      <c r="AD233" s="731"/>
      <c r="AE233" s="731"/>
      <c r="AF233" s="731"/>
      <c r="AG233" s="731"/>
      <c r="AH233" s="731"/>
      <c r="AI233" s="731"/>
      <c r="AJ233" s="731"/>
      <c r="AK233" s="731"/>
      <c r="AL233" s="731"/>
      <c r="AM233" s="731"/>
      <c r="AN233" s="731"/>
      <c r="AO233" s="731"/>
      <c r="AP233" s="731"/>
      <c r="AQ233" s="731"/>
      <c r="AR233" s="731"/>
      <c r="AS233" s="894"/>
      <c r="AV233" s="2102" t="s">
        <v>675</v>
      </c>
    </row>
    <row r="234" spans="1:48" s="753" customFormat="1" ht="12.75">
      <c r="A234" s="1247">
        <v>5675</v>
      </c>
      <c r="B234" s="1253" t="s">
        <v>1349</v>
      </c>
      <c r="C234" s="733">
        <f t="shared" si="37"/>
        <v>245000</v>
      </c>
      <c r="D234" s="731">
        <f ca="1">'O4 Summary by Class &amp; Accounts'!E189</f>
        <v>147191.06871091295</v>
      </c>
      <c r="E234" s="731">
        <f ca="1">'O4 Summary by Class &amp; Accounts'!F189</f>
        <v>41462.752806252596</v>
      </c>
      <c r="F234" s="731">
        <f ca="1">'O4 Summary by Class &amp; Accounts'!G189</f>
        <v>44599.398674550495</v>
      </c>
      <c r="G234" s="731">
        <f ca="1">'O4 Summary by Class &amp; Accounts'!H189</f>
        <v>0</v>
      </c>
      <c r="H234" s="731">
        <f ca="1">'O4 Summary by Class &amp; Accounts'!I189</f>
        <v>0</v>
      </c>
      <c r="I234" s="731">
        <f ca="1">'O4 Summary by Class &amp; Accounts'!J189</f>
        <v>0</v>
      </c>
      <c r="J234" s="731">
        <f ca="1">'O4 Summary by Class &amp; Accounts'!K189</f>
        <v>10500.048861188034</v>
      </c>
      <c r="K234" s="731">
        <f ca="1">'O4 Summary by Class &amp; Accounts'!L189</f>
        <v>662.38847187771546</v>
      </c>
      <c r="L234" s="731">
        <f ca="1">'O4 Summary by Class &amp; Accounts'!M189</f>
        <v>584.34247521820305</v>
      </c>
      <c r="M234" s="731">
        <f ca="1">'O4 Summary by Class &amp; Accounts'!N189</f>
        <v>0</v>
      </c>
      <c r="N234" s="731">
        <f ca="1">'O4 Summary by Class &amp; Accounts'!O189</f>
        <v>0</v>
      </c>
      <c r="O234" s="731">
        <f ca="1">'O4 Summary by Class &amp; Accounts'!P189</f>
        <v>0</v>
      </c>
      <c r="P234" s="731">
        <f ca="1">'O4 Summary by Class &amp; Accounts'!Q189</f>
        <v>0</v>
      </c>
      <c r="Q234" s="731">
        <f ca="1">'O4 Summary by Class &amp; Accounts'!R189</f>
        <v>0</v>
      </c>
      <c r="R234" s="731">
        <f ca="1">'O4 Summary by Class &amp; Accounts'!S189</f>
        <v>0</v>
      </c>
      <c r="S234" s="731">
        <f ca="1">'O4 Summary by Class &amp; Accounts'!T189</f>
        <v>0</v>
      </c>
      <c r="T234" s="731">
        <f ca="1">'O4 Summary by Class &amp; Accounts'!U189</f>
        <v>0</v>
      </c>
      <c r="U234" s="731">
        <f ca="1">'O4 Summary by Class &amp; Accounts'!V189</f>
        <v>0</v>
      </c>
      <c r="V234" s="731">
        <f ca="1">'O4 Summary by Class &amp; Accounts'!W189</f>
        <v>0</v>
      </c>
      <c r="W234" s="731">
        <f ca="1">'O4 Summary by Class &amp; Accounts'!X189</f>
        <v>0</v>
      </c>
      <c r="X234" s="733">
        <f t="shared" si="38"/>
        <v>245000</v>
      </c>
      <c r="Y234" s="731"/>
      <c r="Z234" s="731"/>
      <c r="AA234" s="731"/>
      <c r="AB234" s="731"/>
      <c r="AC234" s="731"/>
      <c r="AD234" s="731"/>
      <c r="AE234" s="731"/>
      <c r="AF234" s="731"/>
      <c r="AG234" s="731"/>
      <c r="AH234" s="731"/>
      <c r="AI234" s="731"/>
      <c r="AJ234" s="731"/>
      <c r="AK234" s="731"/>
      <c r="AL234" s="731"/>
      <c r="AM234" s="731"/>
      <c r="AN234" s="731"/>
      <c r="AO234" s="731"/>
      <c r="AP234" s="731"/>
      <c r="AQ234" s="731"/>
      <c r="AR234" s="731"/>
      <c r="AS234" s="894"/>
      <c r="AV234" s="2102" t="s">
        <v>675</v>
      </c>
    </row>
    <row r="235" spans="1:48" s="753" customFormat="1" ht="12.75">
      <c r="A235" s="1247">
        <v>5680</v>
      </c>
      <c r="B235" s="1253" t="s">
        <v>1103</v>
      </c>
      <c r="C235" s="733">
        <f t="shared" si="37"/>
        <v>0</v>
      </c>
      <c r="D235" s="731">
        <f ca="1">'O4 Summary by Class &amp; Accounts'!E190</f>
        <v>0</v>
      </c>
      <c r="E235" s="731">
        <f ca="1">'O4 Summary by Class &amp; Accounts'!F190</f>
        <v>0</v>
      </c>
      <c r="F235" s="731">
        <f ca="1">'O4 Summary by Class &amp; Accounts'!G190</f>
        <v>0</v>
      </c>
      <c r="G235" s="731">
        <f ca="1">'O4 Summary by Class &amp; Accounts'!H190</f>
        <v>0</v>
      </c>
      <c r="H235" s="731">
        <f ca="1">'O4 Summary by Class &amp; Accounts'!I190</f>
        <v>0</v>
      </c>
      <c r="I235" s="731">
        <f ca="1">'O4 Summary by Class &amp; Accounts'!J190</f>
        <v>0</v>
      </c>
      <c r="J235" s="731">
        <f ca="1">'O4 Summary by Class &amp; Accounts'!K190</f>
        <v>0</v>
      </c>
      <c r="K235" s="731">
        <f ca="1">'O4 Summary by Class &amp; Accounts'!L190</f>
        <v>0</v>
      </c>
      <c r="L235" s="731">
        <f ca="1">'O4 Summary by Class &amp; Accounts'!M190</f>
        <v>0</v>
      </c>
      <c r="M235" s="731">
        <f ca="1">'O4 Summary by Class &amp; Accounts'!N190</f>
        <v>0</v>
      </c>
      <c r="N235" s="731">
        <f ca="1">'O4 Summary by Class &amp; Accounts'!O190</f>
        <v>0</v>
      </c>
      <c r="O235" s="731">
        <f ca="1">'O4 Summary by Class &amp; Accounts'!P190</f>
        <v>0</v>
      </c>
      <c r="P235" s="731">
        <f ca="1">'O4 Summary by Class &amp; Accounts'!Q190</f>
        <v>0</v>
      </c>
      <c r="Q235" s="731">
        <f ca="1">'O4 Summary by Class &amp; Accounts'!R190</f>
        <v>0</v>
      </c>
      <c r="R235" s="731">
        <f ca="1">'O4 Summary by Class &amp; Accounts'!S190</f>
        <v>0</v>
      </c>
      <c r="S235" s="731">
        <f ca="1">'O4 Summary by Class &amp; Accounts'!T190</f>
        <v>0</v>
      </c>
      <c r="T235" s="731">
        <f ca="1">'O4 Summary by Class &amp; Accounts'!U190</f>
        <v>0</v>
      </c>
      <c r="U235" s="731">
        <f ca="1">'O4 Summary by Class &amp; Accounts'!V190</f>
        <v>0</v>
      </c>
      <c r="V235" s="731">
        <f ca="1">'O4 Summary by Class &amp; Accounts'!W190</f>
        <v>0</v>
      </c>
      <c r="W235" s="731">
        <f ca="1">'O4 Summary by Class &amp; Accounts'!X190</f>
        <v>0</v>
      </c>
      <c r="X235" s="733">
        <f t="shared" si="38"/>
        <v>0</v>
      </c>
      <c r="Y235" s="731"/>
      <c r="Z235" s="731"/>
      <c r="AA235" s="731"/>
      <c r="AB235" s="731"/>
      <c r="AC235" s="731"/>
      <c r="AD235" s="731"/>
      <c r="AE235" s="731"/>
      <c r="AF235" s="731"/>
      <c r="AG235" s="731"/>
      <c r="AH235" s="731"/>
      <c r="AI235" s="731"/>
      <c r="AJ235" s="731"/>
      <c r="AK235" s="731"/>
      <c r="AL235" s="731"/>
      <c r="AM235" s="731"/>
      <c r="AN235" s="731"/>
      <c r="AO235" s="731"/>
      <c r="AP235" s="731"/>
      <c r="AQ235" s="731"/>
      <c r="AR235" s="731"/>
      <c r="AS235" s="894"/>
      <c r="AV235" s="2102" t="s">
        <v>675</v>
      </c>
    </row>
    <row r="236" spans="1:48" s="753" customFormat="1" ht="12.75">
      <c r="A236" s="1247">
        <v>6105</v>
      </c>
      <c r="B236" s="1253" t="s">
        <v>991</v>
      </c>
      <c r="C236" s="733">
        <f>SUM(D236:W236)</f>
        <v>33000</v>
      </c>
      <c r="D236" s="731">
        <f ca="1">'O4 Summary by Class &amp; Accounts'!E200</f>
        <v>16501.979479300797</v>
      </c>
      <c r="E236" s="731">
        <f ca="1">'O4 Summary by Class &amp; Accounts'!F200</f>
        <v>5723.1978725661838</v>
      </c>
      <c r="F236" s="731">
        <f ca="1">'O4 Summary by Class &amp; Accounts'!G200</f>
        <v>8295.2538207448306</v>
      </c>
      <c r="G236" s="731">
        <f ca="1">'O4 Summary by Class &amp; Accounts'!H200</f>
        <v>0</v>
      </c>
      <c r="H236" s="731">
        <f ca="1">'O4 Summary by Class &amp; Accounts'!I200</f>
        <v>0</v>
      </c>
      <c r="I236" s="731">
        <f ca="1">'O4 Summary by Class &amp; Accounts'!J200</f>
        <v>0</v>
      </c>
      <c r="J236" s="731">
        <f ca="1">'O4 Summary by Class &amp; Accounts'!K200</f>
        <v>2243.947940470196</v>
      </c>
      <c r="K236" s="731">
        <f ca="1">'O4 Summary by Class &amp; Accounts'!L200</f>
        <v>123.13082520108141</v>
      </c>
      <c r="L236" s="731">
        <f ca="1">'O4 Summary by Class &amp; Accounts'!M200</f>
        <v>112.49006171690864</v>
      </c>
      <c r="M236" s="731">
        <f ca="1">'O4 Summary by Class &amp; Accounts'!N200</f>
        <v>0</v>
      </c>
      <c r="N236" s="731">
        <f ca="1">'O4 Summary by Class &amp; Accounts'!O200</f>
        <v>0</v>
      </c>
      <c r="O236" s="731">
        <f ca="1">'O4 Summary by Class &amp; Accounts'!P200</f>
        <v>0</v>
      </c>
      <c r="P236" s="731">
        <f ca="1">'O4 Summary by Class &amp; Accounts'!Q200</f>
        <v>0</v>
      </c>
      <c r="Q236" s="731">
        <f ca="1">'O4 Summary by Class &amp; Accounts'!R200</f>
        <v>0</v>
      </c>
      <c r="R236" s="731">
        <f ca="1">'O4 Summary by Class &amp; Accounts'!S200</f>
        <v>0</v>
      </c>
      <c r="S236" s="731">
        <f ca="1">'O4 Summary by Class &amp; Accounts'!T200</f>
        <v>0</v>
      </c>
      <c r="T236" s="731">
        <f ca="1">'O4 Summary by Class &amp; Accounts'!U200</f>
        <v>0</v>
      </c>
      <c r="U236" s="731">
        <f ca="1">'O4 Summary by Class &amp; Accounts'!V200</f>
        <v>0</v>
      </c>
      <c r="V236" s="731">
        <f ca="1">'O4 Summary by Class &amp; Accounts'!W200</f>
        <v>0</v>
      </c>
      <c r="W236" s="731">
        <f ca="1">'O4 Summary by Class &amp; Accounts'!X200</f>
        <v>0</v>
      </c>
      <c r="X236" s="733">
        <f>SUM(D236:W236)</f>
        <v>33000</v>
      </c>
      <c r="Y236" s="731"/>
      <c r="Z236" s="731"/>
      <c r="AA236" s="731"/>
      <c r="AB236" s="731"/>
      <c r="AC236" s="731"/>
      <c r="AD236" s="731"/>
      <c r="AE236" s="731"/>
      <c r="AF236" s="731"/>
      <c r="AG236" s="731"/>
      <c r="AH236" s="731"/>
      <c r="AI236" s="731"/>
      <c r="AJ236" s="731"/>
      <c r="AK236" s="731"/>
      <c r="AL236" s="731"/>
      <c r="AM236" s="731"/>
      <c r="AN236" s="731"/>
      <c r="AO236" s="731"/>
      <c r="AP236" s="731"/>
      <c r="AQ236" s="731"/>
      <c r="AR236" s="731"/>
      <c r="AS236" s="894"/>
      <c r="AV236" s="2102" t="s">
        <v>788</v>
      </c>
    </row>
    <row r="237" spans="1:48" s="753" customFormat="1" ht="12.75">
      <c r="A237" s="1247">
        <v>6205</v>
      </c>
      <c r="B237" s="1253" t="s">
        <v>994</v>
      </c>
      <c r="C237" s="733">
        <f>SUM(D237:W237)</f>
        <v>6000</v>
      </c>
      <c r="D237" s="731">
        <f ca="1">'O4 Summary by Class &amp; Accounts'!E202</f>
        <v>3604.6792337366437</v>
      </c>
      <c r="E237" s="731">
        <f ca="1">'O4 Summary by Class &amp; Accounts'!F202</f>
        <v>1015.4143544388392</v>
      </c>
      <c r="F237" s="731">
        <f ca="1">'O4 Summary by Class &amp; Accounts'!G202</f>
        <v>1092.2301716216448</v>
      </c>
      <c r="G237" s="731">
        <f ca="1">'O4 Summary by Class &amp; Accounts'!H202</f>
        <v>0</v>
      </c>
      <c r="H237" s="731">
        <f ca="1">'O4 Summary by Class &amp; Accounts'!I202</f>
        <v>0</v>
      </c>
      <c r="I237" s="731">
        <f ca="1">'O4 Summary by Class &amp; Accounts'!J202</f>
        <v>0</v>
      </c>
      <c r="J237" s="731">
        <f ca="1">'O4 Summary by Class &amp; Accounts'!K202</f>
        <v>257.14405374338043</v>
      </c>
      <c r="K237" s="731">
        <f ca="1">'O4 Summary by Class &amp; Accounts'!L202</f>
        <v>16.221758494964462</v>
      </c>
      <c r="L237" s="731">
        <f ca="1">'O4 Summary by Class &amp; Accounts'!M202</f>
        <v>14.31042796452742</v>
      </c>
      <c r="M237" s="731">
        <f ca="1">'O4 Summary by Class &amp; Accounts'!N202</f>
        <v>0</v>
      </c>
      <c r="N237" s="731">
        <f ca="1">'O4 Summary by Class &amp; Accounts'!O202</f>
        <v>0</v>
      </c>
      <c r="O237" s="731">
        <f ca="1">'O4 Summary by Class &amp; Accounts'!P202</f>
        <v>0</v>
      </c>
      <c r="P237" s="731">
        <f ca="1">'O4 Summary by Class &amp; Accounts'!Q202</f>
        <v>0</v>
      </c>
      <c r="Q237" s="731">
        <f ca="1">'O4 Summary by Class &amp; Accounts'!R202</f>
        <v>0</v>
      </c>
      <c r="R237" s="731">
        <f ca="1">'O4 Summary by Class &amp; Accounts'!S202</f>
        <v>0</v>
      </c>
      <c r="S237" s="731">
        <f ca="1">'O4 Summary by Class &amp; Accounts'!T202</f>
        <v>0</v>
      </c>
      <c r="T237" s="731">
        <f ca="1">'O4 Summary by Class &amp; Accounts'!U202</f>
        <v>0</v>
      </c>
      <c r="U237" s="731">
        <f ca="1">'O4 Summary by Class &amp; Accounts'!V202</f>
        <v>0</v>
      </c>
      <c r="V237" s="731">
        <f ca="1">'O4 Summary by Class &amp; Accounts'!W202</f>
        <v>0</v>
      </c>
      <c r="W237" s="731">
        <f ca="1">'O4 Summary by Class &amp; Accounts'!X202</f>
        <v>0</v>
      </c>
      <c r="X237" s="733">
        <f>SUM(D237:W237)</f>
        <v>6000</v>
      </c>
      <c r="Y237" s="731"/>
      <c r="Z237" s="731"/>
      <c r="AA237" s="731"/>
      <c r="AB237" s="731"/>
      <c r="AC237" s="731"/>
      <c r="AD237" s="731"/>
      <c r="AE237" s="731"/>
      <c r="AF237" s="731"/>
      <c r="AG237" s="731"/>
      <c r="AH237" s="731"/>
      <c r="AI237" s="731"/>
      <c r="AJ237" s="731"/>
      <c r="AK237" s="731"/>
      <c r="AL237" s="731"/>
      <c r="AM237" s="731"/>
      <c r="AN237" s="731"/>
      <c r="AO237" s="731"/>
      <c r="AP237" s="731"/>
      <c r="AQ237" s="731"/>
      <c r="AR237" s="731"/>
      <c r="AS237" s="894"/>
      <c r="AV237" s="2102" t="s">
        <v>675</v>
      </c>
    </row>
    <row r="238" spans="1:48" s="857" customFormat="1" ht="12.75">
      <c r="A238" s="1254">
        <v>6210</v>
      </c>
      <c r="B238" s="1255" t="s">
        <v>319</v>
      </c>
      <c r="C238" s="730">
        <f t="shared" si="37"/>
        <v>0</v>
      </c>
      <c r="D238" s="844">
        <f ca="1">'O4 Summary by Class &amp; Accounts'!E203</f>
        <v>0</v>
      </c>
      <c r="E238" s="844">
        <f ca="1">'O4 Summary by Class &amp; Accounts'!F203</f>
        <v>0</v>
      </c>
      <c r="F238" s="844">
        <f ca="1">'O4 Summary by Class &amp; Accounts'!G203</f>
        <v>0</v>
      </c>
      <c r="G238" s="844">
        <f ca="1">'O4 Summary by Class &amp; Accounts'!H203</f>
        <v>0</v>
      </c>
      <c r="H238" s="844">
        <f ca="1">'O4 Summary by Class &amp; Accounts'!I203</f>
        <v>0</v>
      </c>
      <c r="I238" s="844">
        <f ca="1">'O4 Summary by Class &amp; Accounts'!J203</f>
        <v>0</v>
      </c>
      <c r="J238" s="844">
        <f ca="1">'O4 Summary by Class &amp; Accounts'!K203</f>
        <v>0</v>
      </c>
      <c r="K238" s="844">
        <f ca="1">'O4 Summary by Class &amp; Accounts'!L203</f>
        <v>0</v>
      </c>
      <c r="L238" s="844">
        <f ca="1">'O4 Summary by Class &amp; Accounts'!M203</f>
        <v>0</v>
      </c>
      <c r="M238" s="844">
        <f ca="1">'O4 Summary by Class &amp; Accounts'!N203</f>
        <v>0</v>
      </c>
      <c r="N238" s="844">
        <f ca="1">'O4 Summary by Class &amp; Accounts'!O203</f>
        <v>0</v>
      </c>
      <c r="O238" s="844">
        <f ca="1">'O4 Summary by Class &amp; Accounts'!P203</f>
        <v>0</v>
      </c>
      <c r="P238" s="844">
        <f ca="1">'O4 Summary by Class &amp; Accounts'!Q203</f>
        <v>0</v>
      </c>
      <c r="Q238" s="844">
        <f ca="1">'O4 Summary by Class &amp; Accounts'!R203</f>
        <v>0</v>
      </c>
      <c r="R238" s="844">
        <f ca="1">'O4 Summary by Class &amp; Accounts'!S203</f>
        <v>0</v>
      </c>
      <c r="S238" s="844">
        <f ca="1">'O4 Summary by Class &amp; Accounts'!T203</f>
        <v>0</v>
      </c>
      <c r="T238" s="844">
        <f ca="1">'O4 Summary by Class &amp; Accounts'!U203</f>
        <v>0</v>
      </c>
      <c r="U238" s="844">
        <f ca="1">'O4 Summary by Class &amp; Accounts'!V203</f>
        <v>0</v>
      </c>
      <c r="V238" s="844">
        <f ca="1">'O4 Summary by Class &amp; Accounts'!W203</f>
        <v>0</v>
      </c>
      <c r="W238" s="844">
        <f ca="1">'O4 Summary by Class &amp; Accounts'!X203</f>
        <v>0</v>
      </c>
      <c r="X238" s="730">
        <f t="shared" si="38"/>
        <v>0</v>
      </c>
      <c r="Y238" s="844"/>
      <c r="Z238" s="844"/>
      <c r="AA238" s="844"/>
      <c r="AB238" s="844"/>
      <c r="AC238" s="844"/>
      <c r="AD238" s="844"/>
      <c r="AE238" s="844"/>
      <c r="AF238" s="844"/>
      <c r="AG238" s="844"/>
      <c r="AH238" s="844"/>
      <c r="AI238" s="844"/>
      <c r="AJ238" s="844"/>
      <c r="AK238" s="844"/>
      <c r="AL238" s="844"/>
      <c r="AM238" s="844"/>
      <c r="AN238" s="844"/>
      <c r="AO238" s="844"/>
      <c r="AP238" s="844"/>
      <c r="AQ238" s="844"/>
      <c r="AR238" s="844"/>
      <c r="AS238" s="1252"/>
      <c r="AV238" s="2102" t="s">
        <v>675</v>
      </c>
    </row>
    <row r="239" spans="1:48" s="857" customFormat="1" ht="12.75">
      <c r="A239" s="1254">
        <v>6215</v>
      </c>
      <c r="B239" s="1255" t="s">
        <v>320</v>
      </c>
      <c r="C239" s="730">
        <f>SUM(D239:W239)</f>
        <v>0</v>
      </c>
      <c r="D239" s="844">
        <f ca="1">'O4 Summary by Class &amp; Accounts'!E204</f>
        <v>0</v>
      </c>
      <c r="E239" s="844">
        <f ca="1">'O4 Summary by Class &amp; Accounts'!F204</f>
        <v>0</v>
      </c>
      <c r="F239" s="844">
        <f ca="1">'O4 Summary by Class &amp; Accounts'!G204</f>
        <v>0</v>
      </c>
      <c r="G239" s="844">
        <f ca="1">'O4 Summary by Class &amp; Accounts'!H204</f>
        <v>0</v>
      </c>
      <c r="H239" s="844">
        <f ca="1">'O4 Summary by Class &amp; Accounts'!I204</f>
        <v>0</v>
      </c>
      <c r="I239" s="844">
        <f ca="1">'O4 Summary by Class &amp; Accounts'!J204</f>
        <v>0</v>
      </c>
      <c r="J239" s="844">
        <f ca="1">'O4 Summary by Class &amp; Accounts'!K204</f>
        <v>0</v>
      </c>
      <c r="K239" s="844">
        <f ca="1">'O4 Summary by Class &amp; Accounts'!L204</f>
        <v>0</v>
      </c>
      <c r="L239" s="844">
        <f ca="1">'O4 Summary by Class &amp; Accounts'!M204</f>
        <v>0</v>
      </c>
      <c r="M239" s="844">
        <f ca="1">'O4 Summary by Class &amp; Accounts'!N204</f>
        <v>0</v>
      </c>
      <c r="N239" s="844">
        <f ca="1">'O4 Summary by Class &amp; Accounts'!O204</f>
        <v>0</v>
      </c>
      <c r="O239" s="844">
        <f ca="1">'O4 Summary by Class &amp; Accounts'!P204</f>
        <v>0</v>
      </c>
      <c r="P239" s="844">
        <f ca="1">'O4 Summary by Class &amp; Accounts'!Q204</f>
        <v>0</v>
      </c>
      <c r="Q239" s="844">
        <f ca="1">'O4 Summary by Class &amp; Accounts'!R204</f>
        <v>0</v>
      </c>
      <c r="R239" s="844">
        <f ca="1">'O4 Summary by Class &amp; Accounts'!S204</f>
        <v>0</v>
      </c>
      <c r="S239" s="844">
        <f ca="1">'O4 Summary by Class &amp; Accounts'!T204</f>
        <v>0</v>
      </c>
      <c r="T239" s="844">
        <f ca="1">'O4 Summary by Class &amp; Accounts'!U204</f>
        <v>0</v>
      </c>
      <c r="U239" s="844">
        <f ca="1">'O4 Summary by Class &amp; Accounts'!V204</f>
        <v>0</v>
      </c>
      <c r="V239" s="844">
        <f ca="1">'O4 Summary by Class &amp; Accounts'!W204</f>
        <v>0</v>
      </c>
      <c r="W239" s="844">
        <f ca="1">'O4 Summary by Class &amp; Accounts'!X204</f>
        <v>0</v>
      </c>
      <c r="X239" s="730">
        <f>SUM(D239:W239)</f>
        <v>0</v>
      </c>
      <c r="Y239" s="844"/>
      <c r="Z239" s="844"/>
      <c r="AA239" s="844"/>
      <c r="AB239" s="844"/>
      <c r="AC239" s="844"/>
      <c r="AD239" s="844"/>
      <c r="AE239" s="844"/>
      <c r="AF239" s="844"/>
      <c r="AG239" s="844"/>
      <c r="AH239" s="844"/>
      <c r="AI239" s="844"/>
      <c r="AJ239" s="844"/>
      <c r="AK239" s="844"/>
      <c r="AL239" s="844"/>
      <c r="AM239" s="844"/>
      <c r="AN239" s="844"/>
      <c r="AO239" s="844"/>
      <c r="AP239" s="844"/>
      <c r="AQ239" s="844"/>
      <c r="AR239" s="844"/>
      <c r="AS239" s="1252"/>
      <c r="AV239" s="2102" t="s">
        <v>675</v>
      </c>
    </row>
    <row r="240" spans="1:48" s="857" customFormat="1" ht="12.75">
      <c r="A240" s="1256">
        <v>6225</v>
      </c>
      <c r="B240" s="1257" t="s">
        <v>321</v>
      </c>
      <c r="C240" s="1245">
        <f>SUM(D240:W240)</f>
        <v>0</v>
      </c>
      <c r="D240" s="869">
        <f ca="1">'O4 Summary by Class &amp; Accounts'!E205</f>
        <v>0</v>
      </c>
      <c r="E240" s="869">
        <f ca="1">'O4 Summary by Class &amp; Accounts'!F205</f>
        <v>0</v>
      </c>
      <c r="F240" s="869">
        <f ca="1">'O4 Summary by Class &amp; Accounts'!G205</f>
        <v>0</v>
      </c>
      <c r="G240" s="869">
        <f ca="1">'O4 Summary by Class &amp; Accounts'!H205</f>
        <v>0</v>
      </c>
      <c r="H240" s="869">
        <f ca="1">'O4 Summary by Class &amp; Accounts'!I205</f>
        <v>0</v>
      </c>
      <c r="I240" s="869">
        <f ca="1">'O4 Summary by Class &amp; Accounts'!J205</f>
        <v>0</v>
      </c>
      <c r="J240" s="869">
        <f ca="1">'O4 Summary by Class &amp; Accounts'!K205</f>
        <v>0</v>
      </c>
      <c r="K240" s="869">
        <f ca="1">'O4 Summary by Class &amp; Accounts'!L205</f>
        <v>0</v>
      </c>
      <c r="L240" s="869">
        <f ca="1">'O4 Summary by Class &amp; Accounts'!M205</f>
        <v>0</v>
      </c>
      <c r="M240" s="869">
        <f ca="1">'O4 Summary by Class &amp; Accounts'!N205</f>
        <v>0</v>
      </c>
      <c r="N240" s="869">
        <f ca="1">'O4 Summary by Class &amp; Accounts'!O205</f>
        <v>0</v>
      </c>
      <c r="O240" s="869">
        <f ca="1">'O4 Summary by Class &amp; Accounts'!P205</f>
        <v>0</v>
      </c>
      <c r="P240" s="869">
        <f ca="1">'O4 Summary by Class &amp; Accounts'!Q205</f>
        <v>0</v>
      </c>
      <c r="Q240" s="869">
        <f ca="1">'O4 Summary by Class &amp; Accounts'!R205</f>
        <v>0</v>
      </c>
      <c r="R240" s="869">
        <f ca="1">'O4 Summary by Class &amp; Accounts'!S205</f>
        <v>0</v>
      </c>
      <c r="S240" s="869">
        <f ca="1">'O4 Summary by Class &amp; Accounts'!T205</f>
        <v>0</v>
      </c>
      <c r="T240" s="869">
        <f ca="1">'O4 Summary by Class &amp; Accounts'!U205</f>
        <v>0</v>
      </c>
      <c r="U240" s="869">
        <f ca="1">'O4 Summary by Class &amp; Accounts'!V205</f>
        <v>0</v>
      </c>
      <c r="V240" s="869">
        <f ca="1">'O4 Summary by Class &amp; Accounts'!W205</f>
        <v>0</v>
      </c>
      <c r="W240" s="869">
        <f ca="1">'O4 Summary by Class &amp; Accounts'!X205</f>
        <v>0</v>
      </c>
      <c r="X240" s="1245">
        <f>SUM(D240:W240)</f>
        <v>0</v>
      </c>
      <c r="Y240" s="844"/>
      <c r="Z240" s="844"/>
      <c r="AA240" s="844"/>
      <c r="AB240" s="844"/>
      <c r="AC240" s="844"/>
      <c r="AD240" s="844"/>
      <c r="AE240" s="844"/>
      <c r="AF240" s="844"/>
      <c r="AG240" s="844"/>
      <c r="AH240" s="844"/>
      <c r="AI240" s="844"/>
      <c r="AJ240" s="844"/>
      <c r="AK240" s="844"/>
      <c r="AL240" s="844"/>
      <c r="AM240" s="844"/>
      <c r="AN240" s="844"/>
      <c r="AO240" s="844"/>
      <c r="AP240" s="844"/>
      <c r="AQ240" s="844"/>
      <c r="AR240" s="844"/>
      <c r="AS240" s="1252"/>
      <c r="AV240" s="2102" t="s">
        <v>675</v>
      </c>
    </row>
    <row r="241" spans="1:66" s="753" customFormat="1" ht="12.75">
      <c r="A241" s="290"/>
      <c r="B241" s="752"/>
      <c r="C241" s="894"/>
      <c r="D241" s="731"/>
      <c r="E241" s="731"/>
      <c r="F241" s="731"/>
      <c r="G241" s="731"/>
      <c r="H241" s="731"/>
      <c r="I241" s="731"/>
      <c r="J241" s="731"/>
      <c r="K241" s="731"/>
      <c r="L241" s="731"/>
      <c r="M241" s="731"/>
      <c r="N241" s="731"/>
      <c r="O241" s="731"/>
      <c r="P241" s="731"/>
      <c r="Q241" s="731"/>
      <c r="R241" s="731"/>
      <c r="S241" s="731"/>
      <c r="T241" s="731"/>
      <c r="U241" s="731"/>
      <c r="V241" s="731"/>
      <c r="W241" s="731"/>
      <c r="X241" s="733"/>
      <c r="Y241" s="731"/>
      <c r="Z241" s="731"/>
      <c r="AA241" s="731"/>
      <c r="AB241" s="731"/>
      <c r="AC241" s="731"/>
      <c r="AD241" s="731"/>
      <c r="AE241" s="731"/>
      <c r="AF241" s="731"/>
      <c r="AG241" s="731"/>
      <c r="AH241" s="731"/>
      <c r="AI241" s="731"/>
      <c r="AJ241" s="731"/>
      <c r="AK241" s="731"/>
      <c r="AL241" s="731"/>
      <c r="AM241" s="731"/>
      <c r="AN241" s="731"/>
      <c r="AO241" s="731"/>
      <c r="AP241" s="731"/>
      <c r="AQ241" s="731"/>
      <c r="AR241" s="731"/>
      <c r="AS241" s="894"/>
      <c r="AV241" s="1879"/>
    </row>
    <row r="242" spans="1:66" s="753" customFormat="1" ht="12.75">
      <c r="A242" s="290"/>
      <c r="B242" s="786" t="s">
        <v>60</v>
      </c>
      <c r="C242" s="1293">
        <f>SUM(C168:C241)</f>
        <v>4346000</v>
      </c>
      <c r="D242" s="729">
        <f t="shared" ref="D242:X242" si="39">SUM(D168:D241)</f>
        <v>2605282.6857299395</v>
      </c>
      <c r="E242" s="729">
        <f t="shared" si="39"/>
        <v>735722.09025716665</v>
      </c>
      <c r="F242" s="729">
        <f t="shared" si="39"/>
        <v>795025.32680025895</v>
      </c>
      <c r="G242" s="729">
        <f t="shared" si="39"/>
        <v>0</v>
      </c>
      <c r="H242" s="729">
        <f t="shared" si="39"/>
        <v>0</v>
      </c>
      <c r="I242" s="729">
        <f t="shared" si="39"/>
        <v>0</v>
      </c>
      <c r="J242" s="729">
        <f t="shared" si="39"/>
        <v>187733.51637501692</v>
      </c>
      <c r="K242" s="729">
        <f t="shared" si="39"/>
        <v>11810.861434676142</v>
      </c>
      <c r="L242" s="729">
        <f t="shared" si="39"/>
        <v>10425.51940294224</v>
      </c>
      <c r="M242" s="729">
        <f t="shared" si="39"/>
        <v>0</v>
      </c>
      <c r="N242" s="729">
        <f t="shared" si="39"/>
        <v>0</v>
      </c>
      <c r="O242" s="729">
        <f t="shared" si="39"/>
        <v>0</v>
      </c>
      <c r="P242" s="729">
        <f t="shared" si="39"/>
        <v>0</v>
      </c>
      <c r="Q242" s="729">
        <f t="shared" si="39"/>
        <v>0</v>
      </c>
      <c r="R242" s="729">
        <f t="shared" si="39"/>
        <v>0</v>
      </c>
      <c r="S242" s="729">
        <f t="shared" si="39"/>
        <v>0</v>
      </c>
      <c r="T242" s="729">
        <f t="shared" si="39"/>
        <v>0</v>
      </c>
      <c r="U242" s="729">
        <f t="shared" si="39"/>
        <v>0</v>
      </c>
      <c r="V242" s="729">
        <f t="shared" si="39"/>
        <v>0</v>
      </c>
      <c r="W242" s="729">
        <f t="shared" si="39"/>
        <v>0</v>
      </c>
      <c r="X242" s="1293">
        <f t="shared" si="39"/>
        <v>4346000</v>
      </c>
      <c r="Y242" s="731"/>
      <c r="Z242" s="731"/>
      <c r="AA242" s="731"/>
      <c r="AB242" s="731"/>
      <c r="AC242" s="731"/>
      <c r="AD242" s="731"/>
      <c r="AE242" s="731"/>
      <c r="AF242" s="731"/>
      <c r="AG242" s="731"/>
      <c r="AH242" s="731"/>
      <c r="AI242" s="731"/>
      <c r="AJ242" s="731"/>
      <c r="AK242" s="731"/>
      <c r="AL242" s="731"/>
      <c r="AM242" s="731"/>
      <c r="AN242" s="731"/>
      <c r="AO242" s="731"/>
      <c r="AP242" s="731"/>
      <c r="AQ242" s="731"/>
      <c r="AR242" s="731"/>
      <c r="AS242" s="894"/>
      <c r="AV242" s="1879"/>
    </row>
    <row r="243" spans="1:66" s="753" customFormat="1" ht="12.75">
      <c r="A243" s="290"/>
      <c r="B243" s="752"/>
      <c r="C243" s="894"/>
      <c r="D243" s="731"/>
      <c r="E243" s="731"/>
      <c r="F243" s="731"/>
      <c r="G243" s="731"/>
      <c r="H243" s="731"/>
      <c r="I243" s="731"/>
      <c r="J243" s="731"/>
      <c r="K243" s="731"/>
      <c r="L243" s="731"/>
      <c r="M243" s="731"/>
      <c r="N243" s="731"/>
      <c r="O243" s="731"/>
      <c r="P243" s="731"/>
      <c r="Q243" s="731"/>
      <c r="R243" s="731"/>
      <c r="S243" s="731"/>
      <c r="T243" s="731"/>
      <c r="U243" s="731"/>
      <c r="V243" s="731"/>
      <c r="W243" s="731"/>
      <c r="X243" s="733"/>
      <c r="Y243" s="731"/>
      <c r="Z243" s="731"/>
      <c r="AA243" s="731"/>
      <c r="AB243" s="731"/>
      <c r="AC243" s="731"/>
      <c r="AD243" s="731"/>
      <c r="AE243" s="731"/>
      <c r="AF243" s="731"/>
      <c r="AG243" s="731"/>
      <c r="AH243" s="731"/>
      <c r="AI243" s="731"/>
      <c r="AJ243" s="731"/>
      <c r="AK243" s="731"/>
      <c r="AL243" s="731"/>
      <c r="AM243" s="731"/>
      <c r="AN243" s="731"/>
      <c r="AO243" s="731"/>
      <c r="AP243" s="731"/>
      <c r="AQ243" s="731"/>
      <c r="AR243" s="731"/>
      <c r="AS243" s="894"/>
      <c r="AV243" s="1879"/>
    </row>
    <row r="244" spans="1:66" s="753" customFormat="1" ht="12.75">
      <c r="A244" s="290"/>
      <c r="C244" s="894"/>
      <c r="D244" s="731"/>
      <c r="E244" s="731"/>
      <c r="F244" s="731"/>
      <c r="G244" s="731"/>
      <c r="H244" s="731"/>
      <c r="I244" s="731"/>
      <c r="J244" s="731"/>
      <c r="K244" s="731"/>
      <c r="L244" s="731"/>
      <c r="M244" s="731"/>
      <c r="N244" s="731"/>
      <c r="O244" s="731"/>
      <c r="P244" s="731"/>
      <c r="Q244" s="731"/>
      <c r="R244" s="731"/>
      <c r="S244" s="731"/>
      <c r="T244" s="731"/>
      <c r="U244" s="731"/>
      <c r="V244" s="731"/>
      <c r="W244" s="731"/>
      <c r="X244" s="733"/>
      <c r="Y244" s="731"/>
      <c r="Z244" s="731"/>
      <c r="AA244" s="731"/>
      <c r="AB244" s="731"/>
      <c r="AC244" s="731"/>
      <c r="AD244" s="731"/>
      <c r="AE244" s="731"/>
      <c r="AF244" s="731"/>
      <c r="AG244" s="731"/>
      <c r="AH244" s="731"/>
      <c r="AI244" s="731"/>
      <c r="AJ244" s="731"/>
      <c r="AK244" s="731"/>
      <c r="AL244" s="731"/>
      <c r="AM244" s="731"/>
      <c r="AN244" s="731"/>
      <c r="AO244" s="731"/>
      <c r="AP244" s="731"/>
      <c r="AQ244" s="731"/>
      <c r="AR244" s="731"/>
      <c r="AS244" s="894"/>
      <c r="AV244" s="1879"/>
    </row>
    <row r="245" spans="1:66" s="1991" customFormat="1" ht="12.75">
      <c r="A245" s="1990"/>
      <c r="C245" s="1992"/>
      <c r="D245" s="1993"/>
      <c r="E245" s="1993"/>
      <c r="F245" s="1993"/>
      <c r="G245" s="1993"/>
      <c r="H245" s="1993"/>
      <c r="I245" s="1993"/>
      <c r="J245" s="1993"/>
      <c r="K245" s="1993"/>
      <c r="L245" s="1993"/>
      <c r="M245" s="1993"/>
      <c r="N245" s="1993"/>
      <c r="O245" s="1993"/>
      <c r="P245" s="1993"/>
      <c r="Q245" s="1993"/>
      <c r="R245" s="1993"/>
      <c r="S245" s="1993"/>
      <c r="T245" s="1993"/>
      <c r="U245" s="1993"/>
      <c r="V245" s="1993"/>
      <c r="W245" s="1993"/>
      <c r="X245" s="1994"/>
      <c r="Y245" s="1993"/>
      <c r="Z245" s="1993"/>
      <c r="AA245" s="1993"/>
      <c r="AB245" s="1993"/>
      <c r="AC245" s="1993"/>
      <c r="AD245" s="1993"/>
      <c r="AE245" s="1993"/>
      <c r="AF245" s="1993"/>
      <c r="AG245" s="1993"/>
      <c r="AH245" s="1993"/>
      <c r="AI245" s="1993"/>
      <c r="AJ245" s="1993"/>
      <c r="AK245" s="1993"/>
      <c r="AL245" s="1993"/>
      <c r="AM245" s="1993"/>
      <c r="AN245" s="1993"/>
      <c r="AO245" s="1993"/>
      <c r="AP245" s="1993"/>
      <c r="AQ245" s="1993"/>
      <c r="AR245" s="1993"/>
      <c r="AS245" s="1992"/>
      <c r="AV245" s="2103"/>
    </row>
    <row r="246" spans="1:66" s="753" customFormat="1" ht="13.5" thickBot="1">
      <c r="A246" s="290"/>
      <c r="C246" s="894"/>
      <c r="D246" s="731"/>
      <c r="E246" s="731"/>
      <c r="F246" s="731"/>
      <c r="G246" s="731"/>
      <c r="H246" s="731"/>
      <c r="I246" s="731"/>
      <c r="J246" s="731"/>
      <c r="K246" s="731"/>
      <c r="L246" s="731"/>
      <c r="M246" s="731"/>
      <c r="N246" s="731"/>
      <c r="O246" s="731"/>
      <c r="P246" s="731"/>
      <c r="Q246" s="731"/>
      <c r="R246" s="731"/>
      <c r="S246" s="731"/>
      <c r="T246" s="731"/>
      <c r="U246" s="731"/>
      <c r="V246" s="731"/>
      <c r="W246" s="731"/>
      <c r="X246" s="733"/>
      <c r="Y246" s="731"/>
      <c r="Z246" s="731"/>
      <c r="AA246" s="731"/>
      <c r="AB246" s="731"/>
      <c r="AC246" s="731"/>
      <c r="AD246" s="731"/>
      <c r="AE246" s="731"/>
      <c r="AF246" s="731"/>
      <c r="AG246" s="731"/>
      <c r="AH246" s="731"/>
      <c r="AI246" s="731"/>
      <c r="AJ246" s="731"/>
      <c r="AK246" s="731"/>
      <c r="AL246" s="731"/>
      <c r="AM246" s="731"/>
      <c r="AN246" s="731"/>
      <c r="AO246" s="731"/>
      <c r="AP246" s="731"/>
      <c r="AQ246" s="731"/>
      <c r="AR246" s="731"/>
      <c r="AS246" s="894"/>
      <c r="AV246" s="1879"/>
    </row>
    <row r="247" spans="1:66" s="753" customFormat="1" ht="18">
      <c r="C247" s="2343" t="s">
        <v>2</v>
      </c>
      <c r="D247" s="2344"/>
      <c r="E247" s="1983"/>
      <c r="F247" s="1983"/>
      <c r="G247" s="1983"/>
      <c r="H247" s="1983"/>
      <c r="I247" s="1983"/>
      <c r="J247" s="1983"/>
      <c r="K247" s="1983"/>
      <c r="L247" s="1983"/>
      <c r="M247" s="1983"/>
      <c r="N247" s="1983"/>
      <c r="O247" s="1983"/>
      <c r="P247" s="1983"/>
      <c r="Q247" s="1983"/>
      <c r="R247" s="1983"/>
      <c r="S247" s="1983"/>
      <c r="T247" s="1983"/>
      <c r="U247" s="1983"/>
      <c r="V247" s="1983"/>
      <c r="W247" s="1983"/>
      <c r="X247" s="1984"/>
      <c r="Y247" s="2343" t="s">
        <v>1025</v>
      </c>
      <c r="Z247" s="2344"/>
      <c r="AA247" s="1983"/>
      <c r="AB247" s="1983"/>
      <c r="AC247" s="1983"/>
      <c r="AD247" s="1983"/>
      <c r="AE247" s="1983"/>
      <c r="AF247" s="1983"/>
      <c r="AG247" s="1983"/>
      <c r="AH247" s="1983"/>
      <c r="AI247" s="1983"/>
      <c r="AJ247" s="1983"/>
      <c r="AK247" s="1983"/>
      <c r="AL247" s="1983"/>
      <c r="AM247" s="1983"/>
      <c r="AN247" s="1983"/>
      <c r="AO247" s="1983"/>
      <c r="AP247" s="1983"/>
      <c r="AQ247" s="1983"/>
      <c r="AR247" s="1983"/>
      <c r="AS247" s="1988"/>
      <c r="AV247" s="1879"/>
    </row>
    <row r="248" spans="1:66" s="363" customFormat="1" ht="39" thickBot="1">
      <c r="A248" s="2351" t="s">
        <v>123</v>
      </c>
      <c r="B248" s="2351"/>
      <c r="C248" s="1985" t="str">
        <f>C23</f>
        <v>Demand Total</v>
      </c>
      <c r="D248" s="1986" t="str">
        <f t="shared" ref="D248:AS248" si="40">D23</f>
        <v>Residential</v>
      </c>
      <c r="E248" s="1986" t="str">
        <f t="shared" si="40"/>
        <v>GS &lt;50</v>
      </c>
      <c r="F248" s="1986" t="str">
        <f t="shared" si="40"/>
        <v>GS&gt;50-Regular</v>
      </c>
      <c r="G248" s="1986" t="str">
        <f t="shared" si="40"/>
        <v>GS&gt; 50-TOU</v>
      </c>
      <c r="H248" s="1986" t="str">
        <f t="shared" si="40"/>
        <v>GS &gt;50-Intermediate</v>
      </c>
      <c r="I248" s="1986" t="str">
        <f t="shared" si="40"/>
        <v>Large Use &gt;5MW</v>
      </c>
      <c r="J248" s="1986" t="str">
        <f t="shared" si="40"/>
        <v>Street Light</v>
      </c>
      <c r="K248" s="1986" t="str">
        <f t="shared" si="40"/>
        <v>Sentinel</v>
      </c>
      <c r="L248" s="1986" t="str">
        <f t="shared" si="40"/>
        <v>Unmetered Scattered Load</v>
      </c>
      <c r="M248" s="1986" t="str">
        <f t="shared" si="40"/>
        <v>Embedded Distributor</v>
      </c>
      <c r="N248" s="1986" t="str">
        <f t="shared" si="40"/>
        <v>Back-up/Standby Power</v>
      </c>
      <c r="O248" s="1986" t="str">
        <f t="shared" si="40"/>
        <v>Rate Class 1</v>
      </c>
      <c r="P248" s="1986" t="str">
        <f t="shared" si="40"/>
        <v>Rate class 2</v>
      </c>
      <c r="Q248" s="1986" t="str">
        <f t="shared" si="40"/>
        <v>Rate class 3</v>
      </c>
      <c r="R248" s="1986" t="str">
        <f t="shared" si="40"/>
        <v>Rate class 4</v>
      </c>
      <c r="S248" s="1986" t="str">
        <f t="shared" si="40"/>
        <v>Rate class 5</v>
      </c>
      <c r="T248" s="1986" t="str">
        <f t="shared" si="40"/>
        <v>Rate class 6</v>
      </c>
      <c r="U248" s="1986" t="str">
        <f t="shared" si="40"/>
        <v>Rate class 7</v>
      </c>
      <c r="V248" s="1986" t="str">
        <f t="shared" si="40"/>
        <v>Rate class 8</v>
      </c>
      <c r="W248" s="1986" t="str">
        <f t="shared" si="40"/>
        <v>Rate class 9</v>
      </c>
      <c r="X248" s="1987" t="str">
        <f t="shared" si="40"/>
        <v>Customer Total</v>
      </c>
      <c r="Y248" s="1985" t="str">
        <f>Y23</f>
        <v>Residential</v>
      </c>
      <c r="Z248" s="1986" t="str">
        <f t="shared" si="40"/>
        <v>GS &lt;50</v>
      </c>
      <c r="AA248" s="1986" t="str">
        <f>AA23</f>
        <v>GS&gt;50-Regular</v>
      </c>
      <c r="AB248" s="1986" t="str">
        <f t="shared" si="40"/>
        <v>GS&gt; 50-TOU</v>
      </c>
      <c r="AC248" s="1986" t="str">
        <f t="shared" si="40"/>
        <v>GS &gt;50-Intermediate</v>
      </c>
      <c r="AD248" s="1986" t="str">
        <f t="shared" si="40"/>
        <v>Large Use &gt;5MW</v>
      </c>
      <c r="AE248" s="1986" t="str">
        <f t="shared" si="40"/>
        <v>Street Light</v>
      </c>
      <c r="AF248" s="1986" t="str">
        <f t="shared" si="40"/>
        <v>Sentinel</v>
      </c>
      <c r="AG248" s="1986" t="str">
        <f t="shared" si="40"/>
        <v>Unmetered Scattered Load</v>
      </c>
      <c r="AH248" s="1986" t="str">
        <f t="shared" si="40"/>
        <v>Embedded Distributor</v>
      </c>
      <c r="AI248" s="1986" t="str">
        <f t="shared" si="40"/>
        <v>Back-up/Standby Power</v>
      </c>
      <c r="AJ248" s="1986" t="str">
        <f t="shared" si="40"/>
        <v>Rate Class 1</v>
      </c>
      <c r="AK248" s="1986" t="str">
        <f t="shared" si="40"/>
        <v>Rate class 2</v>
      </c>
      <c r="AL248" s="1986" t="str">
        <f t="shared" si="40"/>
        <v>Rate class 3</v>
      </c>
      <c r="AM248" s="1986" t="str">
        <f t="shared" si="40"/>
        <v>Rate class 4</v>
      </c>
      <c r="AN248" s="1986" t="str">
        <f t="shared" si="40"/>
        <v>Rate class 5</v>
      </c>
      <c r="AO248" s="1986" t="str">
        <f t="shared" si="40"/>
        <v>Rate class 6</v>
      </c>
      <c r="AP248" s="1986" t="str">
        <f t="shared" si="40"/>
        <v>Rate class 7</v>
      </c>
      <c r="AQ248" s="1986" t="str">
        <f t="shared" si="40"/>
        <v>Rate class 8</v>
      </c>
      <c r="AR248" s="1986" t="str">
        <f t="shared" si="40"/>
        <v>Rate class 9</v>
      </c>
      <c r="AS248" s="1987" t="str">
        <f t="shared" si="40"/>
        <v>Total</v>
      </c>
      <c r="AT248" s="1964"/>
      <c r="AU248" s="1964"/>
      <c r="AV248" s="1878"/>
    </row>
    <row r="249" spans="1:66" s="753" customFormat="1" ht="12.75">
      <c r="A249" s="290"/>
      <c r="B249" s="248"/>
      <c r="C249" s="1957"/>
      <c r="D249" s="731"/>
      <c r="E249" s="731"/>
      <c r="F249" s="731"/>
      <c r="G249" s="731"/>
      <c r="H249" s="731"/>
      <c r="I249" s="731"/>
      <c r="J249" s="731"/>
      <c r="K249" s="731"/>
      <c r="L249" s="731"/>
      <c r="M249" s="731"/>
      <c r="N249" s="731"/>
      <c r="O249" s="731"/>
      <c r="P249" s="731"/>
      <c r="Q249" s="731"/>
      <c r="R249" s="731"/>
      <c r="S249" s="731"/>
      <c r="T249" s="731"/>
      <c r="U249" s="731"/>
      <c r="V249" s="731"/>
      <c r="W249" s="731"/>
      <c r="X249" s="733"/>
      <c r="Y249" s="731"/>
      <c r="Z249" s="731"/>
      <c r="AA249" s="731"/>
      <c r="AB249" s="731"/>
      <c r="AC249" s="731"/>
      <c r="AD249" s="731"/>
      <c r="AE249" s="731"/>
      <c r="AF249" s="731"/>
      <c r="AG249" s="731"/>
      <c r="AH249" s="731"/>
      <c r="AI249" s="731"/>
      <c r="AJ249" s="731"/>
      <c r="AK249" s="731"/>
      <c r="AL249" s="731"/>
      <c r="AM249" s="731"/>
      <c r="AN249" s="731"/>
      <c r="AO249" s="731"/>
      <c r="AP249" s="731"/>
      <c r="AQ249" s="731"/>
      <c r="AR249" s="731"/>
      <c r="AS249" s="894"/>
      <c r="AV249" s="1879"/>
    </row>
    <row r="250" spans="1:66" s="753" customFormat="1" ht="12.75">
      <c r="A250" s="290"/>
      <c r="B250" s="248">
        <v>1808</v>
      </c>
      <c r="C250" s="1957">
        <f t="shared" ref="C250:C283" si="41">SUMIF($AV$106:$AV$148, $B250,C$106:C$148)</f>
        <v>0</v>
      </c>
      <c r="D250" s="1957">
        <f t="shared" ref="D250:AS254" si="42">SUMIF($AV$106:$AV$148, $B250,D$106:D$148)</f>
        <v>0</v>
      </c>
      <c r="E250" s="1957">
        <f t="shared" si="42"/>
        <v>0</v>
      </c>
      <c r="F250" s="1957">
        <f t="shared" si="42"/>
        <v>0</v>
      </c>
      <c r="G250" s="1957">
        <f t="shared" si="42"/>
        <v>0</v>
      </c>
      <c r="H250" s="1957">
        <f t="shared" si="42"/>
        <v>0</v>
      </c>
      <c r="I250" s="1957">
        <f t="shared" si="42"/>
        <v>0</v>
      </c>
      <c r="J250" s="1957">
        <f t="shared" si="42"/>
        <v>0</v>
      </c>
      <c r="K250" s="1957">
        <f t="shared" si="42"/>
        <v>0</v>
      </c>
      <c r="L250" s="1957">
        <f t="shared" si="42"/>
        <v>0</v>
      </c>
      <c r="M250" s="1957">
        <f t="shared" si="42"/>
        <v>0</v>
      </c>
      <c r="N250" s="1957">
        <f t="shared" si="42"/>
        <v>0</v>
      </c>
      <c r="O250" s="1957">
        <f t="shared" si="42"/>
        <v>0</v>
      </c>
      <c r="P250" s="1957">
        <f t="shared" si="42"/>
        <v>0</v>
      </c>
      <c r="Q250" s="1957">
        <f t="shared" si="42"/>
        <v>0</v>
      </c>
      <c r="R250" s="1957">
        <f t="shared" si="42"/>
        <v>0</v>
      </c>
      <c r="S250" s="1957">
        <f t="shared" si="42"/>
        <v>0</v>
      </c>
      <c r="T250" s="1957">
        <f t="shared" si="42"/>
        <v>0</v>
      </c>
      <c r="U250" s="1957">
        <f t="shared" si="42"/>
        <v>0</v>
      </c>
      <c r="V250" s="1957">
        <f t="shared" si="42"/>
        <v>0</v>
      </c>
      <c r="W250" s="1957">
        <f t="shared" si="42"/>
        <v>0</v>
      </c>
      <c r="X250" s="1957">
        <f t="shared" si="42"/>
        <v>0</v>
      </c>
      <c r="Y250" s="1957">
        <f t="shared" si="42"/>
        <v>0</v>
      </c>
      <c r="Z250" s="1957">
        <f t="shared" si="42"/>
        <v>0</v>
      </c>
      <c r="AA250" s="1957">
        <f t="shared" si="42"/>
        <v>0</v>
      </c>
      <c r="AB250" s="1957">
        <f t="shared" si="42"/>
        <v>0</v>
      </c>
      <c r="AC250" s="1957">
        <f t="shared" si="42"/>
        <v>0</v>
      </c>
      <c r="AD250" s="1957">
        <f t="shared" si="42"/>
        <v>0</v>
      </c>
      <c r="AE250" s="1957">
        <f t="shared" si="42"/>
        <v>0</v>
      </c>
      <c r="AF250" s="1957">
        <f t="shared" si="42"/>
        <v>0</v>
      </c>
      <c r="AG250" s="1957">
        <f t="shared" si="42"/>
        <v>0</v>
      </c>
      <c r="AH250" s="1957">
        <f t="shared" si="42"/>
        <v>0</v>
      </c>
      <c r="AI250" s="1957">
        <f t="shared" si="42"/>
        <v>0</v>
      </c>
      <c r="AJ250" s="1957">
        <f t="shared" si="42"/>
        <v>0</v>
      </c>
      <c r="AK250" s="1957">
        <f t="shared" si="42"/>
        <v>0</v>
      </c>
      <c r="AL250" s="1957">
        <f t="shared" si="42"/>
        <v>0</v>
      </c>
      <c r="AM250" s="1957">
        <f t="shared" si="42"/>
        <v>0</v>
      </c>
      <c r="AN250" s="1957">
        <f t="shared" si="42"/>
        <v>0</v>
      </c>
      <c r="AO250" s="1957">
        <f t="shared" si="42"/>
        <v>0</v>
      </c>
      <c r="AP250" s="1957">
        <f t="shared" si="42"/>
        <v>0</v>
      </c>
      <c r="AQ250" s="1957">
        <f t="shared" si="42"/>
        <v>0</v>
      </c>
      <c r="AR250" s="1957">
        <f t="shared" si="42"/>
        <v>0</v>
      </c>
      <c r="AS250" s="1957">
        <f t="shared" si="42"/>
        <v>0</v>
      </c>
      <c r="AT250" s="1957"/>
      <c r="AU250" s="1957"/>
      <c r="AV250" s="2104"/>
      <c r="AW250" s="1957"/>
      <c r="AX250" s="1957"/>
      <c r="AY250" s="1957"/>
      <c r="AZ250" s="1957"/>
      <c r="BA250" s="1957"/>
      <c r="BB250" s="1957"/>
      <c r="BC250" s="1957"/>
      <c r="BD250" s="1957"/>
      <c r="BE250" s="1957"/>
      <c r="BF250" s="1957"/>
      <c r="BG250" s="1957"/>
      <c r="BH250" s="1957"/>
      <c r="BI250" s="1957"/>
      <c r="BJ250" s="1957"/>
      <c r="BK250" s="1957"/>
      <c r="BL250" s="1957"/>
      <c r="BM250" s="1957"/>
      <c r="BN250" s="1957"/>
    </row>
    <row r="251" spans="1:66" s="753" customFormat="1" ht="12.75">
      <c r="A251" s="290"/>
      <c r="B251" s="248">
        <v>1815</v>
      </c>
      <c r="C251" s="1957">
        <f t="shared" si="41"/>
        <v>0</v>
      </c>
      <c r="D251" s="1957">
        <f t="shared" ref="D251:R251" si="43">SUMIF($AV$106:$AV$148, $B251,D$106:D$148)</f>
        <v>0</v>
      </c>
      <c r="E251" s="1957">
        <f t="shared" si="43"/>
        <v>0</v>
      </c>
      <c r="F251" s="1957">
        <f t="shared" si="43"/>
        <v>0</v>
      </c>
      <c r="G251" s="1957">
        <f t="shared" si="43"/>
        <v>0</v>
      </c>
      <c r="H251" s="1957">
        <f t="shared" si="43"/>
        <v>0</v>
      </c>
      <c r="I251" s="1957">
        <f t="shared" si="43"/>
        <v>0</v>
      </c>
      <c r="J251" s="1957">
        <f t="shared" si="43"/>
        <v>0</v>
      </c>
      <c r="K251" s="1957">
        <f t="shared" si="43"/>
        <v>0</v>
      </c>
      <c r="L251" s="1957">
        <f t="shared" si="43"/>
        <v>0</v>
      </c>
      <c r="M251" s="1957">
        <f t="shared" si="43"/>
        <v>0</v>
      </c>
      <c r="N251" s="1957">
        <f t="shared" si="43"/>
        <v>0</v>
      </c>
      <c r="O251" s="1957">
        <f t="shared" si="43"/>
        <v>0</v>
      </c>
      <c r="P251" s="1957">
        <f t="shared" si="43"/>
        <v>0</v>
      </c>
      <c r="Q251" s="1957">
        <f t="shared" si="43"/>
        <v>0</v>
      </c>
      <c r="R251" s="1957">
        <f t="shared" si="43"/>
        <v>0</v>
      </c>
      <c r="S251" s="1957">
        <f t="shared" si="42"/>
        <v>0</v>
      </c>
      <c r="T251" s="1957">
        <f t="shared" si="42"/>
        <v>0</v>
      </c>
      <c r="U251" s="1957">
        <f t="shared" si="42"/>
        <v>0</v>
      </c>
      <c r="V251" s="1957">
        <f t="shared" si="42"/>
        <v>0</v>
      </c>
      <c r="W251" s="1957">
        <f t="shared" si="42"/>
        <v>0</v>
      </c>
      <c r="X251" s="1957">
        <f t="shared" si="42"/>
        <v>0</v>
      </c>
      <c r="Y251" s="1957">
        <f t="shared" si="42"/>
        <v>0</v>
      </c>
      <c r="Z251" s="1957">
        <f t="shared" si="42"/>
        <v>0</v>
      </c>
      <c r="AA251" s="1957">
        <f t="shared" si="42"/>
        <v>0</v>
      </c>
      <c r="AB251" s="1957">
        <f t="shared" si="42"/>
        <v>0</v>
      </c>
      <c r="AC251" s="1957">
        <f t="shared" si="42"/>
        <v>0</v>
      </c>
      <c r="AD251" s="1957">
        <f t="shared" si="42"/>
        <v>0</v>
      </c>
      <c r="AE251" s="1957">
        <f t="shared" si="42"/>
        <v>0</v>
      </c>
      <c r="AF251" s="1957">
        <f t="shared" si="42"/>
        <v>0</v>
      </c>
      <c r="AG251" s="1957">
        <f t="shared" si="42"/>
        <v>0</v>
      </c>
      <c r="AH251" s="1957">
        <f t="shared" si="42"/>
        <v>0</v>
      </c>
      <c r="AI251" s="1957">
        <f t="shared" si="42"/>
        <v>0</v>
      </c>
      <c r="AJ251" s="1957">
        <f t="shared" si="42"/>
        <v>0</v>
      </c>
      <c r="AK251" s="1957">
        <f t="shared" si="42"/>
        <v>0</v>
      </c>
      <c r="AL251" s="1957">
        <f t="shared" si="42"/>
        <v>0</v>
      </c>
      <c r="AM251" s="1957">
        <f t="shared" si="42"/>
        <v>0</v>
      </c>
      <c r="AN251" s="1957">
        <f t="shared" si="42"/>
        <v>0</v>
      </c>
      <c r="AO251" s="1957">
        <f t="shared" si="42"/>
        <v>0</v>
      </c>
      <c r="AP251" s="1957">
        <f t="shared" si="42"/>
        <v>0</v>
      </c>
      <c r="AQ251" s="1957">
        <f t="shared" si="42"/>
        <v>0</v>
      </c>
      <c r="AR251" s="1957">
        <f t="shared" si="42"/>
        <v>0</v>
      </c>
      <c r="AS251" s="1957">
        <f t="shared" si="42"/>
        <v>0</v>
      </c>
      <c r="AT251" s="1957"/>
      <c r="AU251" s="1957"/>
      <c r="AV251" s="2104"/>
      <c r="AW251" s="1957"/>
      <c r="AX251" s="1957"/>
      <c r="AY251" s="1957"/>
      <c r="AZ251" s="1957"/>
      <c r="BA251" s="1957"/>
      <c r="BB251" s="1957"/>
      <c r="BC251" s="1957"/>
      <c r="BD251" s="1957"/>
      <c r="BE251" s="1957"/>
      <c r="BF251" s="1957"/>
      <c r="BG251" s="1957"/>
      <c r="BH251" s="1957"/>
      <c r="BI251" s="1957"/>
      <c r="BJ251" s="1957"/>
      <c r="BK251" s="1957"/>
      <c r="BL251" s="1957"/>
      <c r="BM251" s="1957"/>
      <c r="BN251" s="1957"/>
    </row>
    <row r="252" spans="1:66" s="753" customFormat="1" ht="12.75">
      <c r="A252" s="290"/>
      <c r="B252" s="248">
        <v>1820</v>
      </c>
      <c r="C252" s="1957">
        <f t="shared" si="41"/>
        <v>174000</v>
      </c>
      <c r="D252" s="1957">
        <f t="shared" si="42"/>
        <v>65582.809882646921</v>
      </c>
      <c r="E252" s="1957">
        <f t="shared" si="42"/>
        <v>30755.259405803212</v>
      </c>
      <c r="F252" s="1957">
        <f t="shared" si="42"/>
        <v>77544.187296540898</v>
      </c>
      <c r="G252" s="1957">
        <f t="shared" si="42"/>
        <v>0</v>
      </c>
      <c r="H252" s="1957">
        <f t="shared" si="42"/>
        <v>0</v>
      </c>
      <c r="I252" s="1957">
        <f t="shared" si="42"/>
        <v>0</v>
      </c>
      <c r="J252" s="1957">
        <f t="shared" si="42"/>
        <v>0</v>
      </c>
      <c r="K252" s="1957">
        <f t="shared" si="42"/>
        <v>0</v>
      </c>
      <c r="L252" s="1957">
        <f t="shared" si="42"/>
        <v>117.74341500897509</v>
      </c>
      <c r="M252" s="1957">
        <f t="shared" si="42"/>
        <v>0</v>
      </c>
      <c r="N252" s="1957">
        <f t="shared" si="42"/>
        <v>0</v>
      </c>
      <c r="O252" s="1957">
        <f t="shared" si="42"/>
        <v>0</v>
      </c>
      <c r="P252" s="1957">
        <f t="shared" si="42"/>
        <v>0</v>
      </c>
      <c r="Q252" s="1957">
        <f t="shared" si="42"/>
        <v>0</v>
      </c>
      <c r="R252" s="1957">
        <f t="shared" si="42"/>
        <v>0</v>
      </c>
      <c r="S252" s="1957">
        <f t="shared" si="42"/>
        <v>0</v>
      </c>
      <c r="T252" s="1957">
        <f t="shared" si="42"/>
        <v>0</v>
      </c>
      <c r="U252" s="1957">
        <f t="shared" si="42"/>
        <v>0</v>
      </c>
      <c r="V252" s="1957">
        <f t="shared" si="42"/>
        <v>0</v>
      </c>
      <c r="W252" s="1957">
        <f t="shared" si="42"/>
        <v>0</v>
      </c>
      <c r="X252" s="1957">
        <f t="shared" si="42"/>
        <v>0</v>
      </c>
      <c r="Y252" s="1957">
        <f t="shared" si="42"/>
        <v>0</v>
      </c>
      <c r="Z252" s="1957">
        <f t="shared" si="42"/>
        <v>0</v>
      </c>
      <c r="AA252" s="1957">
        <f t="shared" si="42"/>
        <v>0</v>
      </c>
      <c r="AB252" s="1957">
        <f t="shared" si="42"/>
        <v>0</v>
      </c>
      <c r="AC252" s="1957">
        <f t="shared" si="42"/>
        <v>0</v>
      </c>
      <c r="AD252" s="1957">
        <f t="shared" si="42"/>
        <v>0</v>
      </c>
      <c r="AE252" s="1957">
        <f t="shared" si="42"/>
        <v>0</v>
      </c>
      <c r="AF252" s="1957">
        <f t="shared" si="42"/>
        <v>0</v>
      </c>
      <c r="AG252" s="1957">
        <f t="shared" si="42"/>
        <v>0</v>
      </c>
      <c r="AH252" s="1957">
        <f t="shared" si="42"/>
        <v>0</v>
      </c>
      <c r="AI252" s="1957">
        <f t="shared" si="42"/>
        <v>0</v>
      </c>
      <c r="AJ252" s="1957">
        <f t="shared" si="42"/>
        <v>0</v>
      </c>
      <c r="AK252" s="1957">
        <f t="shared" si="42"/>
        <v>0</v>
      </c>
      <c r="AL252" s="1957">
        <f t="shared" si="42"/>
        <v>0</v>
      </c>
      <c r="AM252" s="1957">
        <f t="shared" si="42"/>
        <v>0</v>
      </c>
      <c r="AN252" s="1957">
        <f t="shared" si="42"/>
        <v>0</v>
      </c>
      <c r="AO252" s="1957">
        <f t="shared" si="42"/>
        <v>0</v>
      </c>
      <c r="AP252" s="1957">
        <f t="shared" si="42"/>
        <v>0</v>
      </c>
      <c r="AQ252" s="1957">
        <f t="shared" si="42"/>
        <v>0</v>
      </c>
      <c r="AR252" s="1957">
        <f t="shared" si="42"/>
        <v>0</v>
      </c>
      <c r="AS252" s="1957">
        <f t="shared" si="42"/>
        <v>0</v>
      </c>
      <c r="AT252" s="1957"/>
      <c r="AU252" s="1957"/>
      <c r="AV252" s="2104"/>
      <c r="AW252" s="1957"/>
      <c r="AX252" s="1957"/>
      <c r="AY252" s="1957"/>
      <c r="AZ252" s="1957"/>
      <c r="BA252" s="1957"/>
      <c r="BB252" s="1957"/>
      <c r="BC252" s="1957"/>
      <c r="BD252" s="1957"/>
      <c r="BE252" s="1957"/>
      <c r="BF252" s="1957"/>
      <c r="BG252" s="1957"/>
      <c r="BH252" s="1957"/>
      <c r="BI252" s="1957"/>
      <c r="BJ252" s="1957"/>
      <c r="BK252" s="1957"/>
      <c r="BL252" s="1957"/>
      <c r="BM252" s="1957"/>
      <c r="BN252" s="1957"/>
    </row>
    <row r="253" spans="1:66" s="753" customFormat="1" ht="12.75">
      <c r="A253" s="794"/>
      <c r="B253" s="248">
        <v>1830</v>
      </c>
      <c r="C253" s="1957">
        <f t="shared" si="41"/>
        <v>257399.99999999997</v>
      </c>
      <c r="D253" s="1957">
        <f t="shared" si="42"/>
        <v>159426.88298239917</v>
      </c>
      <c r="E253" s="1957">
        <f t="shared" si="42"/>
        <v>60508.529931973368</v>
      </c>
      <c r="F253" s="1957">
        <f t="shared" si="42"/>
        <v>37154.42060550837</v>
      </c>
      <c r="G253" s="1957">
        <f t="shared" si="42"/>
        <v>0</v>
      </c>
      <c r="H253" s="1957">
        <f t="shared" si="42"/>
        <v>0</v>
      </c>
      <c r="I253" s="1957">
        <f t="shared" si="42"/>
        <v>0</v>
      </c>
      <c r="J253" s="1957">
        <f t="shared" si="42"/>
        <v>0</v>
      </c>
      <c r="K253" s="1957">
        <f t="shared" si="42"/>
        <v>0</v>
      </c>
      <c r="L253" s="1957">
        <f t="shared" si="42"/>
        <v>310.16648011906256</v>
      </c>
      <c r="M253" s="1957">
        <f t="shared" si="42"/>
        <v>0</v>
      </c>
      <c r="N253" s="1957">
        <f t="shared" si="42"/>
        <v>0</v>
      </c>
      <c r="O253" s="1957">
        <f t="shared" si="42"/>
        <v>0</v>
      </c>
      <c r="P253" s="1957">
        <f t="shared" si="42"/>
        <v>0</v>
      </c>
      <c r="Q253" s="1957">
        <f t="shared" si="42"/>
        <v>0</v>
      </c>
      <c r="R253" s="1957">
        <f t="shared" si="42"/>
        <v>0</v>
      </c>
      <c r="S253" s="1957">
        <f t="shared" si="42"/>
        <v>0</v>
      </c>
      <c r="T253" s="1957">
        <f t="shared" si="42"/>
        <v>0</v>
      </c>
      <c r="U253" s="1957">
        <f t="shared" si="42"/>
        <v>0</v>
      </c>
      <c r="V253" s="1957">
        <f t="shared" si="42"/>
        <v>0</v>
      </c>
      <c r="W253" s="1957">
        <f t="shared" si="42"/>
        <v>0</v>
      </c>
      <c r="X253" s="1957">
        <f t="shared" si="42"/>
        <v>103827.85346422539</v>
      </c>
      <c r="Y253" s="1957">
        <f t="shared" si="42"/>
        <v>93067.156375014107</v>
      </c>
      <c r="Z253" s="1957">
        <f t="shared" si="42"/>
        <v>10250.339287930923</v>
      </c>
      <c r="AA253" s="1957">
        <f t="shared" si="42"/>
        <v>510.35780128036856</v>
      </c>
      <c r="AB253" s="1957">
        <f t="shared" si="42"/>
        <v>0</v>
      </c>
      <c r="AC253" s="1957">
        <f t="shared" si="42"/>
        <v>0</v>
      </c>
      <c r="AD253" s="1957">
        <f t="shared" si="42"/>
        <v>0</v>
      </c>
      <c r="AE253" s="1957">
        <f t="shared" si="42"/>
        <v>31688.814218660827</v>
      </c>
      <c r="AF253" s="1957">
        <f t="shared" si="42"/>
        <v>1737.7161902808946</v>
      </c>
      <c r="AG253" s="1957">
        <f t="shared" si="42"/>
        <v>1345.6161268328979</v>
      </c>
      <c r="AH253" s="1957">
        <f t="shared" si="42"/>
        <v>0</v>
      </c>
      <c r="AI253" s="1957">
        <f t="shared" si="42"/>
        <v>0</v>
      </c>
      <c r="AJ253" s="1957">
        <f t="shared" si="42"/>
        <v>0</v>
      </c>
      <c r="AK253" s="1957">
        <f t="shared" si="42"/>
        <v>0</v>
      </c>
      <c r="AL253" s="1957">
        <f t="shared" si="42"/>
        <v>0</v>
      </c>
      <c r="AM253" s="1957">
        <f t="shared" si="42"/>
        <v>0</v>
      </c>
      <c r="AN253" s="1957">
        <f t="shared" si="42"/>
        <v>0</v>
      </c>
      <c r="AO253" s="1957">
        <f t="shared" si="42"/>
        <v>0</v>
      </c>
      <c r="AP253" s="1957">
        <f t="shared" si="42"/>
        <v>0</v>
      </c>
      <c r="AQ253" s="1957">
        <f t="shared" si="42"/>
        <v>0</v>
      </c>
      <c r="AR253" s="1957">
        <f t="shared" si="42"/>
        <v>0</v>
      </c>
      <c r="AS253" s="1957">
        <f t="shared" si="42"/>
        <v>0</v>
      </c>
      <c r="AT253" s="1957"/>
      <c r="AU253" s="1957"/>
      <c r="AV253" s="2104"/>
      <c r="AW253" s="1957"/>
      <c r="AX253" s="1957"/>
      <c r="AY253" s="1957"/>
      <c r="AZ253" s="1957"/>
      <c r="BA253" s="1957"/>
      <c r="BB253" s="1957"/>
      <c r="BC253" s="1957"/>
      <c r="BD253" s="1957"/>
      <c r="BE253" s="1957"/>
      <c r="BF253" s="1957"/>
      <c r="BG253" s="1957"/>
      <c r="BH253" s="1957"/>
      <c r="BI253" s="1957"/>
      <c r="BJ253" s="1957"/>
      <c r="BK253" s="1957"/>
      <c r="BL253" s="1957"/>
      <c r="BM253" s="1957"/>
      <c r="BN253" s="1957"/>
    </row>
    <row r="254" spans="1:66" s="753" customFormat="1" ht="12.75">
      <c r="A254" s="794"/>
      <c r="B254" s="248">
        <v>1835</v>
      </c>
      <c r="C254" s="1957">
        <f t="shared" si="41"/>
        <v>66300.000000000015</v>
      </c>
      <c r="D254" s="1957">
        <f t="shared" si="42"/>
        <v>29972.620358890286</v>
      </c>
      <c r="E254" s="1957">
        <f t="shared" si="42"/>
        <v>12917.496343737495</v>
      </c>
      <c r="F254" s="1957">
        <f t="shared" si="42"/>
        <v>23354.160606030964</v>
      </c>
      <c r="G254" s="1957">
        <f t="shared" si="42"/>
        <v>0</v>
      </c>
      <c r="H254" s="1957">
        <f t="shared" si="42"/>
        <v>0</v>
      </c>
      <c r="I254" s="1957">
        <f t="shared" si="42"/>
        <v>0</v>
      </c>
      <c r="J254" s="1957">
        <f t="shared" si="42"/>
        <v>0</v>
      </c>
      <c r="K254" s="1957">
        <f t="shared" si="42"/>
        <v>0</v>
      </c>
      <c r="L254" s="1957">
        <f t="shared" si="42"/>
        <v>55.722691341257978</v>
      </c>
      <c r="M254" s="1957">
        <f t="shared" si="42"/>
        <v>0</v>
      </c>
      <c r="N254" s="1957">
        <f t="shared" si="42"/>
        <v>0</v>
      </c>
      <c r="O254" s="1957">
        <f t="shared" si="42"/>
        <v>0</v>
      </c>
      <c r="P254" s="1957">
        <f t="shared" si="42"/>
        <v>0</v>
      </c>
      <c r="Q254" s="1957">
        <f t="shared" si="42"/>
        <v>0</v>
      </c>
      <c r="R254" s="1957">
        <f t="shared" si="42"/>
        <v>0</v>
      </c>
      <c r="S254" s="1957">
        <f t="shared" si="42"/>
        <v>0</v>
      </c>
      <c r="T254" s="1957">
        <f t="shared" si="42"/>
        <v>0</v>
      </c>
      <c r="U254" s="1957">
        <f t="shared" si="42"/>
        <v>0</v>
      </c>
      <c r="V254" s="1957">
        <f t="shared" ref="D254:AS258" si="44">SUMIF($AV$106:$AV$148, $B254,V$106:V$148)</f>
        <v>0</v>
      </c>
      <c r="W254" s="1957">
        <f t="shared" si="44"/>
        <v>0</v>
      </c>
      <c r="X254" s="1957">
        <f t="shared" si="44"/>
        <v>27210.011317863049</v>
      </c>
      <c r="Y254" s="1957">
        <f t="shared" si="44"/>
        <v>24136.846947309212</v>
      </c>
      <c r="Z254" s="1957">
        <f t="shared" si="44"/>
        <v>2802.5265489898766</v>
      </c>
      <c r="AA254" s="1957">
        <f t="shared" si="44"/>
        <v>270.63782156395899</v>
      </c>
      <c r="AB254" s="1957">
        <f t="shared" si="44"/>
        <v>0</v>
      </c>
      <c r="AC254" s="1957">
        <f t="shared" si="44"/>
        <v>0</v>
      </c>
      <c r="AD254" s="1957">
        <f t="shared" si="44"/>
        <v>0</v>
      </c>
      <c r="AE254" s="1957">
        <f t="shared" si="44"/>
        <v>7737.1603674215839</v>
      </c>
      <c r="AF254" s="1957">
        <f t="shared" si="44"/>
        <v>424.28185366906894</v>
      </c>
      <c r="AG254" s="1957">
        <f t="shared" si="44"/>
        <v>328.54646104630461</v>
      </c>
      <c r="AH254" s="1957">
        <f t="shared" si="44"/>
        <v>0</v>
      </c>
      <c r="AI254" s="1957">
        <f t="shared" si="44"/>
        <v>0</v>
      </c>
      <c r="AJ254" s="1957">
        <f t="shared" si="44"/>
        <v>0</v>
      </c>
      <c r="AK254" s="1957">
        <f t="shared" si="44"/>
        <v>0</v>
      </c>
      <c r="AL254" s="1957">
        <f t="shared" si="44"/>
        <v>0</v>
      </c>
      <c r="AM254" s="1957">
        <f t="shared" si="44"/>
        <v>0</v>
      </c>
      <c r="AN254" s="1957">
        <f t="shared" si="44"/>
        <v>0</v>
      </c>
      <c r="AO254" s="1957">
        <f t="shared" si="44"/>
        <v>0</v>
      </c>
      <c r="AP254" s="1957">
        <f t="shared" si="44"/>
        <v>0</v>
      </c>
      <c r="AQ254" s="1957">
        <f t="shared" si="44"/>
        <v>0</v>
      </c>
      <c r="AR254" s="1957">
        <f t="shared" si="44"/>
        <v>0</v>
      </c>
      <c r="AS254" s="1957">
        <f t="shared" si="44"/>
        <v>0</v>
      </c>
      <c r="AT254" s="1957"/>
      <c r="AU254" s="1957"/>
      <c r="AV254" s="2104"/>
      <c r="AW254" s="1957"/>
      <c r="AX254" s="1957"/>
      <c r="AY254" s="1957"/>
      <c r="AZ254" s="1957"/>
      <c r="BA254" s="1957"/>
      <c r="BB254" s="1957"/>
      <c r="BC254" s="1957"/>
      <c r="BD254" s="1957"/>
      <c r="BE254" s="1957"/>
      <c r="BF254" s="1957"/>
      <c r="BG254" s="1957"/>
      <c r="BH254" s="1957"/>
      <c r="BI254" s="1957"/>
      <c r="BJ254" s="1957"/>
      <c r="BK254" s="1957"/>
      <c r="BL254" s="1957"/>
      <c r="BM254" s="1957"/>
      <c r="BN254" s="1957"/>
    </row>
    <row r="255" spans="1:66" s="753" customFormat="1" ht="12.75">
      <c r="A255" s="794"/>
      <c r="B255" s="248">
        <v>1840</v>
      </c>
      <c r="C255" s="1957">
        <f t="shared" si="41"/>
        <v>63699.999999999993</v>
      </c>
      <c r="D255" s="1957">
        <f t="shared" si="44"/>
        <v>24009.339020256368</v>
      </c>
      <c r="E255" s="1957">
        <f t="shared" si="44"/>
        <v>11259.253012354395</v>
      </c>
      <c r="F255" s="1957">
        <f t="shared" si="44"/>
        <v>28388.30305051526</v>
      </c>
      <c r="G255" s="1957">
        <f t="shared" si="44"/>
        <v>0</v>
      </c>
      <c r="H255" s="1957">
        <f t="shared" si="44"/>
        <v>0</v>
      </c>
      <c r="I255" s="1957">
        <f t="shared" si="44"/>
        <v>0</v>
      </c>
      <c r="J255" s="1957">
        <f t="shared" si="44"/>
        <v>0</v>
      </c>
      <c r="K255" s="1957">
        <f t="shared" si="44"/>
        <v>0</v>
      </c>
      <c r="L255" s="1957">
        <f t="shared" si="44"/>
        <v>43.10491687397537</v>
      </c>
      <c r="M255" s="1957">
        <f t="shared" si="44"/>
        <v>0</v>
      </c>
      <c r="N255" s="1957">
        <f t="shared" si="44"/>
        <v>0</v>
      </c>
      <c r="O255" s="1957">
        <f t="shared" si="44"/>
        <v>0</v>
      </c>
      <c r="P255" s="1957">
        <f t="shared" si="44"/>
        <v>0</v>
      </c>
      <c r="Q255" s="1957">
        <f t="shared" si="44"/>
        <v>0</v>
      </c>
      <c r="R255" s="1957">
        <f t="shared" si="44"/>
        <v>0</v>
      </c>
      <c r="S255" s="1957">
        <f t="shared" si="44"/>
        <v>0</v>
      </c>
      <c r="T255" s="1957">
        <f t="shared" si="44"/>
        <v>0</v>
      </c>
      <c r="U255" s="1957">
        <f t="shared" si="44"/>
        <v>0</v>
      </c>
      <c r="V255" s="1957">
        <f t="shared" si="44"/>
        <v>0</v>
      </c>
      <c r="W255" s="1957">
        <f t="shared" si="44"/>
        <v>0</v>
      </c>
      <c r="X255" s="1957">
        <f t="shared" si="44"/>
        <v>26344.308387326877</v>
      </c>
      <c r="Y255" s="1957">
        <f t="shared" si="44"/>
        <v>23261.528859299771</v>
      </c>
      <c r="Z255" s="1957">
        <f t="shared" si="44"/>
        <v>2762.6760981988946</v>
      </c>
      <c r="AA255" s="1957">
        <f t="shared" si="44"/>
        <v>320.10342982821135</v>
      </c>
      <c r="AB255" s="1957">
        <f t="shared" si="44"/>
        <v>0</v>
      </c>
      <c r="AC255" s="1957">
        <f t="shared" si="44"/>
        <v>0</v>
      </c>
      <c r="AD255" s="1957">
        <f t="shared" si="44"/>
        <v>0</v>
      </c>
      <c r="AE255" s="1957">
        <f t="shared" si="44"/>
        <v>7250.2407418415269</v>
      </c>
      <c r="AF255" s="1957">
        <f t="shared" si="44"/>
        <v>397.58069309873395</v>
      </c>
      <c r="AG255" s="1957">
        <f t="shared" si="44"/>
        <v>307.87017773286578</v>
      </c>
      <c r="AH255" s="1957">
        <f t="shared" si="44"/>
        <v>0</v>
      </c>
      <c r="AI255" s="1957">
        <f t="shared" si="44"/>
        <v>0</v>
      </c>
      <c r="AJ255" s="1957">
        <f t="shared" si="44"/>
        <v>0</v>
      </c>
      <c r="AK255" s="1957">
        <f t="shared" si="44"/>
        <v>0</v>
      </c>
      <c r="AL255" s="1957">
        <f t="shared" si="44"/>
        <v>0</v>
      </c>
      <c r="AM255" s="1957">
        <f t="shared" si="44"/>
        <v>0</v>
      </c>
      <c r="AN255" s="1957">
        <f t="shared" si="44"/>
        <v>0</v>
      </c>
      <c r="AO255" s="1957">
        <f t="shared" si="44"/>
        <v>0</v>
      </c>
      <c r="AP255" s="1957">
        <f t="shared" si="44"/>
        <v>0</v>
      </c>
      <c r="AQ255" s="1957">
        <f t="shared" si="44"/>
        <v>0</v>
      </c>
      <c r="AR255" s="1957">
        <f t="shared" si="44"/>
        <v>0</v>
      </c>
      <c r="AS255" s="1957">
        <f t="shared" si="44"/>
        <v>0</v>
      </c>
      <c r="AT255" s="1957"/>
      <c r="AU255" s="1957"/>
      <c r="AV255" s="2104"/>
      <c r="AW255" s="1957"/>
      <c r="AX255" s="1957"/>
      <c r="AY255" s="1957"/>
      <c r="AZ255" s="1957"/>
      <c r="BA255" s="1957"/>
      <c r="BB255" s="1957"/>
      <c r="BC255" s="1957"/>
      <c r="BD255" s="1957"/>
      <c r="BE255" s="1957"/>
      <c r="BF255" s="1957"/>
      <c r="BG255" s="1957"/>
      <c r="BH255" s="1957"/>
      <c r="BI255" s="1957"/>
      <c r="BJ255" s="1957"/>
      <c r="BK255" s="1957"/>
      <c r="BL255" s="1957"/>
      <c r="BM255" s="1957"/>
      <c r="BN255" s="1957"/>
    </row>
    <row r="256" spans="1:66" s="753" customFormat="1" ht="12.75">
      <c r="A256" s="794"/>
      <c r="B256" s="248">
        <v>1845</v>
      </c>
      <c r="C256" s="1957">
        <f t="shared" si="41"/>
        <v>0</v>
      </c>
      <c r="D256" s="1957">
        <f t="shared" si="44"/>
        <v>0</v>
      </c>
      <c r="E256" s="1957">
        <f t="shared" si="44"/>
        <v>0</v>
      </c>
      <c r="F256" s="1957">
        <f t="shared" si="44"/>
        <v>0</v>
      </c>
      <c r="G256" s="1957">
        <f t="shared" si="44"/>
        <v>0</v>
      </c>
      <c r="H256" s="1957">
        <f t="shared" si="44"/>
        <v>0</v>
      </c>
      <c r="I256" s="1957">
        <f t="shared" si="44"/>
        <v>0</v>
      </c>
      <c r="J256" s="1957">
        <f t="shared" si="44"/>
        <v>0</v>
      </c>
      <c r="K256" s="1957">
        <f t="shared" si="44"/>
        <v>0</v>
      </c>
      <c r="L256" s="1957">
        <f t="shared" si="44"/>
        <v>0</v>
      </c>
      <c r="M256" s="1957">
        <f t="shared" si="44"/>
        <v>0</v>
      </c>
      <c r="N256" s="1957">
        <f t="shared" si="44"/>
        <v>0</v>
      </c>
      <c r="O256" s="1957">
        <f t="shared" si="44"/>
        <v>0</v>
      </c>
      <c r="P256" s="1957">
        <f t="shared" si="44"/>
        <v>0</v>
      </c>
      <c r="Q256" s="1957">
        <f t="shared" si="44"/>
        <v>0</v>
      </c>
      <c r="R256" s="1957">
        <f t="shared" si="44"/>
        <v>0</v>
      </c>
      <c r="S256" s="1957">
        <f t="shared" si="44"/>
        <v>0</v>
      </c>
      <c r="T256" s="1957">
        <f t="shared" si="44"/>
        <v>0</v>
      </c>
      <c r="U256" s="1957">
        <f t="shared" si="44"/>
        <v>0</v>
      </c>
      <c r="V256" s="1957">
        <f t="shared" si="44"/>
        <v>0</v>
      </c>
      <c r="W256" s="1957">
        <f t="shared" si="44"/>
        <v>0</v>
      </c>
      <c r="X256" s="1957">
        <f t="shared" si="44"/>
        <v>0</v>
      </c>
      <c r="Y256" s="1957">
        <f t="shared" si="44"/>
        <v>0</v>
      </c>
      <c r="Z256" s="1957">
        <f t="shared" si="44"/>
        <v>0</v>
      </c>
      <c r="AA256" s="1957">
        <f t="shared" si="44"/>
        <v>0</v>
      </c>
      <c r="AB256" s="1957">
        <f t="shared" si="44"/>
        <v>0</v>
      </c>
      <c r="AC256" s="1957">
        <f t="shared" si="44"/>
        <v>0</v>
      </c>
      <c r="AD256" s="1957">
        <f t="shared" si="44"/>
        <v>0</v>
      </c>
      <c r="AE256" s="1957">
        <f t="shared" si="44"/>
        <v>0</v>
      </c>
      <c r="AF256" s="1957">
        <f t="shared" si="44"/>
        <v>0</v>
      </c>
      <c r="AG256" s="1957">
        <f t="shared" si="44"/>
        <v>0</v>
      </c>
      <c r="AH256" s="1957">
        <f t="shared" si="44"/>
        <v>0</v>
      </c>
      <c r="AI256" s="1957">
        <f t="shared" si="44"/>
        <v>0</v>
      </c>
      <c r="AJ256" s="1957">
        <f t="shared" si="44"/>
        <v>0</v>
      </c>
      <c r="AK256" s="1957">
        <f t="shared" si="44"/>
        <v>0</v>
      </c>
      <c r="AL256" s="1957">
        <f t="shared" si="44"/>
        <v>0</v>
      </c>
      <c r="AM256" s="1957">
        <f t="shared" si="44"/>
        <v>0</v>
      </c>
      <c r="AN256" s="1957">
        <f t="shared" si="44"/>
        <v>0</v>
      </c>
      <c r="AO256" s="1957">
        <f t="shared" si="44"/>
        <v>0</v>
      </c>
      <c r="AP256" s="1957">
        <f t="shared" si="44"/>
        <v>0</v>
      </c>
      <c r="AQ256" s="1957">
        <f t="shared" si="44"/>
        <v>0</v>
      </c>
      <c r="AR256" s="1957">
        <f t="shared" si="44"/>
        <v>0</v>
      </c>
      <c r="AS256" s="1957">
        <f t="shared" si="44"/>
        <v>0</v>
      </c>
      <c r="AT256" s="1957"/>
      <c r="AU256" s="1957"/>
      <c r="AV256" s="2104"/>
      <c r="AW256" s="1957"/>
      <c r="AX256" s="1957"/>
      <c r="AY256" s="1957"/>
      <c r="AZ256" s="1957"/>
      <c r="BA256" s="1957"/>
      <c r="BB256" s="1957"/>
      <c r="BC256" s="1957"/>
      <c r="BD256" s="1957"/>
      <c r="BE256" s="1957"/>
      <c r="BF256" s="1957"/>
      <c r="BG256" s="1957"/>
      <c r="BH256" s="1957"/>
      <c r="BI256" s="1957"/>
      <c r="BJ256" s="1957"/>
      <c r="BK256" s="1957"/>
      <c r="BL256" s="1957"/>
      <c r="BM256" s="1957"/>
      <c r="BN256" s="1957"/>
    </row>
    <row r="257" spans="1:66" s="753" customFormat="1" ht="12.75">
      <c r="A257" s="794"/>
      <c r="B257" s="248">
        <v>1850</v>
      </c>
      <c r="C257" s="1957">
        <f t="shared" si="41"/>
        <v>39200</v>
      </c>
      <c r="D257" s="1957">
        <f t="shared" si="44"/>
        <v>19418.052213317438</v>
      </c>
      <c r="E257" s="1957">
        <f t="shared" si="44"/>
        <v>9270.4015187615587</v>
      </c>
      <c r="F257" s="1957">
        <f t="shared" si="44"/>
        <v>10474.892295259424</v>
      </c>
      <c r="G257" s="1957">
        <f t="shared" si="44"/>
        <v>0</v>
      </c>
      <c r="H257" s="1957">
        <f t="shared" si="44"/>
        <v>0</v>
      </c>
      <c r="I257" s="1957">
        <f t="shared" si="44"/>
        <v>0</v>
      </c>
      <c r="J257" s="1957">
        <f t="shared" si="44"/>
        <v>0</v>
      </c>
      <c r="K257" s="1957">
        <f t="shared" si="44"/>
        <v>0</v>
      </c>
      <c r="L257" s="1957">
        <f t="shared" si="44"/>
        <v>36.653972661581328</v>
      </c>
      <c r="M257" s="1957">
        <f t="shared" si="44"/>
        <v>0</v>
      </c>
      <c r="N257" s="1957">
        <f t="shared" si="44"/>
        <v>0</v>
      </c>
      <c r="O257" s="1957">
        <f t="shared" si="44"/>
        <v>0</v>
      </c>
      <c r="P257" s="1957">
        <f t="shared" si="44"/>
        <v>0</v>
      </c>
      <c r="Q257" s="1957">
        <f t="shared" si="44"/>
        <v>0</v>
      </c>
      <c r="R257" s="1957">
        <f t="shared" si="44"/>
        <v>0</v>
      </c>
      <c r="S257" s="1957">
        <f t="shared" si="44"/>
        <v>0</v>
      </c>
      <c r="T257" s="1957">
        <f t="shared" si="44"/>
        <v>0</v>
      </c>
      <c r="U257" s="1957">
        <f t="shared" si="44"/>
        <v>0</v>
      </c>
      <c r="V257" s="1957">
        <f t="shared" si="44"/>
        <v>0</v>
      </c>
      <c r="W257" s="1957">
        <f t="shared" si="44"/>
        <v>0</v>
      </c>
      <c r="X257" s="1957">
        <f t="shared" si="44"/>
        <v>12752.241978382439</v>
      </c>
      <c r="Y257" s="1957">
        <f t="shared" si="44"/>
        <v>11249.094305505576</v>
      </c>
      <c r="Z257" s="1957">
        <f t="shared" si="44"/>
        <v>1371.0121719535816</v>
      </c>
      <c r="AA257" s="1957">
        <f t="shared" si="44"/>
        <v>132.1355009232814</v>
      </c>
      <c r="AB257" s="1957">
        <f t="shared" si="44"/>
        <v>0</v>
      </c>
      <c r="AC257" s="1957">
        <f t="shared" si="44"/>
        <v>0</v>
      </c>
      <c r="AD257" s="1957">
        <f t="shared" si="44"/>
        <v>0</v>
      </c>
      <c r="AE257" s="1957">
        <f t="shared" si="44"/>
        <v>3688.8332969943708</v>
      </c>
      <c r="AF257" s="1957">
        <f t="shared" si="44"/>
        <v>202.28416561133363</v>
      </c>
      <c r="AG257" s="1957">
        <f t="shared" si="44"/>
        <v>156.64055901185321</v>
      </c>
      <c r="AH257" s="1957">
        <f t="shared" si="44"/>
        <v>0</v>
      </c>
      <c r="AI257" s="1957">
        <f t="shared" si="44"/>
        <v>0</v>
      </c>
      <c r="AJ257" s="1957">
        <f t="shared" si="44"/>
        <v>0</v>
      </c>
      <c r="AK257" s="1957">
        <f t="shared" si="44"/>
        <v>0</v>
      </c>
      <c r="AL257" s="1957">
        <f t="shared" si="44"/>
        <v>0</v>
      </c>
      <c r="AM257" s="1957">
        <f t="shared" si="44"/>
        <v>0</v>
      </c>
      <c r="AN257" s="1957">
        <f t="shared" si="44"/>
        <v>0</v>
      </c>
      <c r="AO257" s="1957">
        <f t="shared" si="44"/>
        <v>0</v>
      </c>
      <c r="AP257" s="1957">
        <f t="shared" si="44"/>
        <v>0</v>
      </c>
      <c r="AQ257" s="1957">
        <f t="shared" si="44"/>
        <v>0</v>
      </c>
      <c r="AR257" s="1957">
        <f t="shared" si="44"/>
        <v>0</v>
      </c>
      <c r="AS257" s="1957">
        <f t="shared" si="44"/>
        <v>0</v>
      </c>
      <c r="AT257" s="1957"/>
      <c r="AU257" s="1957"/>
      <c r="AV257" s="2104"/>
      <c r="AW257" s="1957"/>
      <c r="AX257" s="1957"/>
      <c r="AY257" s="1957"/>
      <c r="AZ257" s="1957"/>
      <c r="BA257" s="1957"/>
      <c r="BB257" s="1957"/>
      <c r="BC257" s="1957"/>
      <c r="BD257" s="1957"/>
      <c r="BE257" s="1957"/>
      <c r="BF257" s="1957"/>
      <c r="BG257" s="1957"/>
      <c r="BH257" s="1957"/>
      <c r="BI257" s="1957"/>
      <c r="BJ257" s="1957"/>
      <c r="BK257" s="1957"/>
      <c r="BL257" s="1957"/>
      <c r="BM257" s="1957"/>
      <c r="BN257" s="1957"/>
    </row>
    <row r="258" spans="1:66" s="753" customFormat="1" ht="12.75">
      <c r="A258" s="794"/>
      <c r="B258" s="248">
        <v>1855</v>
      </c>
      <c r="C258" s="1957">
        <f t="shared" si="41"/>
        <v>0</v>
      </c>
      <c r="D258" s="1957">
        <f t="shared" si="44"/>
        <v>0</v>
      </c>
      <c r="E258" s="1957">
        <f t="shared" si="44"/>
        <v>0</v>
      </c>
      <c r="F258" s="1957">
        <f t="shared" si="44"/>
        <v>0</v>
      </c>
      <c r="G258" s="1957">
        <f t="shared" si="44"/>
        <v>0</v>
      </c>
      <c r="H258" s="1957">
        <f t="shared" si="44"/>
        <v>0</v>
      </c>
      <c r="I258" s="1957">
        <f t="shared" si="44"/>
        <v>0</v>
      </c>
      <c r="J258" s="1957">
        <f t="shared" si="44"/>
        <v>0</v>
      </c>
      <c r="K258" s="1957">
        <f t="shared" si="44"/>
        <v>0</v>
      </c>
      <c r="L258" s="1957">
        <f t="shared" si="44"/>
        <v>0</v>
      </c>
      <c r="M258" s="1957">
        <f t="shared" si="44"/>
        <v>0</v>
      </c>
      <c r="N258" s="1957">
        <f t="shared" si="44"/>
        <v>0</v>
      </c>
      <c r="O258" s="1957">
        <f t="shared" si="44"/>
        <v>0</v>
      </c>
      <c r="P258" s="1957">
        <f t="shared" si="44"/>
        <v>0</v>
      </c>
      <c r="Q258" s="1957">
        <f t="shared" si="44"/>
        <v>0</v>
      </c>
      <c r="R258" s="1957">
        <f t="shared" si="44"/>
        <v>0</v>
      </c>
      <c r="S258" s="1957">
        <f t="shared" si="44"/>
        <v>0</v>
      </c>
      <c r="T258" s="1957">
        <f t="shared" si="44"/>
        <v>0</v>
      </c>
      <c r="U258" s="1957">
        <f t="shared" si="44"/>
        <v>0</v>
      </c>
      <c r="V258" s="1957">
        <f t="shared" si="44"/>
        <v>0</v>
      </c>
      <c r="W258" s="1957">
        <f t="shared" si="44"/>
        <v>0</v>
      </c>
      <c r="X258" s="1957">
        <f t="shared" si="44"/>
        <v>0</v>
      </c>
      <c r="Y258" s="1957">
        <f t="shared" ref="D258:AS262" si="45">SUMIF($AV$106:$AV$148, $B258,Y$106:Y$148)</f>
        <v>0</v>
      </c>
      <c r="Z258" s="1957">
        <f t="shared" si="45"/>
        <v>0</v>
      </c>
      <c r="AA258" s="1957">
        <f t="shared" si="45"/>
        <v>0</v>
      </c>
      <c r="AB258" s="1957">
        <f t="shared" si="45"/>
        <v>0</v>
      </c>
      <c r="AC258" s="1957">
        <f t="shared" si="45"/>
        <v>0</v>
      </c>
      <c r="AD258" s="1957">
        <f t="shared" si="45"/>
        <v>0</v>
      </c>
      <c r="AE258" s="1957">
        <f t="shared" si="45"/>
        <v>0</v>
      </c>
      <c r="AF258" s="1957">
        <f t="shared" si="45"/>
        <v>0</v>
      </c>
      <c r="AG258" s="1957">
        <f t="shared" si="45"/>
        <v>0</v>
      </c>
      <c r="AH258" s="1957">
        <f t="shared" si="45"/>
        <v>0</v>
      </c>
      <c r="AI258" s="1957">
        <f t="shared" si="45"/>
        <v>0</v>
      </c>
      <c r="AJ258" s="1957">
        <f t="shared" si="45"/>
        <v>0</v>
      </c>
      <c r="AK258" s="1957">
        <f t="shared" si="45"/>
        <v>0</v>
      </c>
      <c r="AL258" s="1957">
        <f t="shared" si="45"/>
        <v>0</v>
      </c>
      <c r="AM258" s="1957">
        <f t="shared" si="45"/>
        <v>0</v>
      </c>
      <c r="AN258" s="1957">
        <f t="shared" si="45"/>
        <v>0</v>
      </c>
      <c r="AO258" s="1957">
        <f t="shared" si="45"/>
        <v>0</v>
      </c>
      <c r="AP258" s="1957">
        <f t="shared" si="45"/>
        <v>0</v>
      </c>
      <c r="AQ258" s="1957">
        <f t="shared" si="45"/>
        <v>0</v>
      </c>
      <c r="AR258" s="1957">
        <f t="shared" si="45"/>
        <v>0</v>
      </c>
      <c r="AS258" s="1957">
        <f t="shared" si="45"/>
        <v>0</v>
      </c>
      <c r="AT258" s="1957"/>
      <c r="AU258" s="1957"/>
      <c r="AV258" s="2104"/>
      <c r="AW258" s="1957"/>
      <c r="AX258" s="1957"/>
      <c r="AY258" s="1957"/>
      <c r="AZ258" s="1957"/>
      <c r="BA258" s="1957"/>
      <c r="BB258" s="1957"/>
      <c r="BC258" s="1957"/>
      <c r="BD258" s="1957"/>
      <c r="BE258" s="1957"/>
      <c r="BF258" s="1957"/>
      <c r="BG258" s="1957"/>
      <c r="BH258" s="1957"/>
      <c r="BI258" s="1957"/>
      <c r="BJ258" s="1957"/>
      <c r="BK258" s="1957"/>
      <c r="BL258" s="1957"/>
      <c r="BM258" s="1957"/>
      <c r="BN258" s="1957"/>
    </row>
    <row r="259" spans="1:66" s="753" customFormat="1" ht="12.75">
      <c r="A259" s="794"/>
      <c r="B259" s="1966">
        <v>1860</v>
      </c>
      <c r="C259" s="1957">
        <f t="shared" si="41"/>
        <v>0</v>
      </c>
      <c r="D259" s="1957">
        <f t="shared" si="45"/>
        <v>0</v>
      </c>
      <c r="E259" s="1957">
        <f t="shared" si="45"/>
        <v>0</v>
      </c>
      <c r="F259" s="1957">
        <f t="shared" si="45"/>
        <v>0</v>
      </c>
      <c r="G259" s="1957">
        <f t="shared" si="45"/>
        <v>0</v>
      </c>
      <c r="H259" s="1957">
        <f t="shared" si="45"/>
        <v>0</v>
      </c>
      <c r="I259" s="1957">
        <f t="shared" si="45"/>
        <v>0</v>
      </c>
      <c r="J259" s="1957">
        <f t="shared" si="45"/>
        <v>0</v>
      </c>
      <c r="K259" s="1957">
        <f t="shared" si="45"/>
        <v>0</v>
      </c>
      <c r="L259" s="1957">
        <f t="shared" si="45"/>
        <v>0</v>
      </c>
      <c r="M259" s="1957">
        <f t="shared" si="45"/>
        <v>0</v>
      </c>
      <c r="N259" s="1957">
        <f t="shared" si="45"/>
        <v>0</v>
      </c>
      <c r="O259" s="1957">
        <f t="shared" si="45"/>
        <v>0</v>
      </c>
      <c r="P259" s="1957">
        <f t="shared" si="45"/>
        <v>0</v>
      </c>
      <c r="Q259" s="1957">
        <f t="shared" si="45"/>
        <v>0</v>
      </c>
      <c r="R259" s="1957">
        <f t="shared" si="45"/>
        <v>0</v>
      </c>
      <c r="S259" s="1957">
        <f t="shared" si="45"/>
        <v>0</v>
      </c>
      <c r="T259" s="1957">
        <f t="shared" si="45"/>
        <v>0</v>
      </c>
      <c r="U259" s="1957">
        <f t="shared" si="45"/>
        <v>0</v>
      </c>
      <c r="V259" s="1957">
        <f t="shared" si="45"/>
        <v>0</v>
      </c>
      <c r="W259" s="1957">
        <f t="shared" si="45"/>
        <v>0</v>
      </c>
      <c r="X259" s="1957">
        <f t="shared" si="45"/>
        <v>38000</v>
      </c>
      <c r="Y259" s="1957">
        <f t="shared" si="45"/>
        <v>13339.365545025841</v>
      </c>
      <c r="Z259" s="1957">
        <f t="shared" si="45"/>
        <v>22830.907154898836</v>
      </c>
      <c r="AA259" s="1957">
        <f t="shared" si="45"/>
        <v>1829.7273000753173</v>
      </c>
      <c r="AB259" s="1957">
        <f t="shared" si="45"/>
        <v>0</v>
      </c>
      <c r="AC259" s="1957">
        <f t="shared" si="45"/>
        <v>0</v>
      </c>
      <c r="AD259" s="1957">
        <f t="shared" si="45"/>
        <v>0</v>
      </c>
      <c r="AE259" s="1957">
        <f t="shared" si="45"/>
        <v>0</v>
      </c>
      <c r="AF259" s="1957">
        <f t="shared" si="45"/>
        <v>0</v>
      </c>
      <c r="AG259" s="1957">
        <f t="shared" si="45"/>
        <v>0</v>
      </c>
      <c r="AH259" s="1957">
        <f t="shared" si="45"/>
        <v>0</v>
      </c>
      <c r="AI259" s="1957">
        <f t="shared" si="45"/>
        <v>0</v>
      </c>
      <c r="AJ259" s="1957">
        <f t="shared" si="45"/>
        <v>0</v>
      </c>
      <c r="AK259" s="1957">
        <f t="shared" si="45"/>
        <v>0</v>
      </c>
      <c r="AL259" s="1957">
        <f t="shared" si="45"/>
        <v>0</v>
      </c>
      <c r="AM259" s="1957">
        <f t="shared" si="45"/>
        <v>0</v>
      </c>
      <c r="AN259" s="1957">
        <f t="shared" si="45"/>
        <v>0</v>
      </c>
      <c r="AO259" s="1957">
        <f t="shared" si="45"/>
        <v>0</v>
      </c>
      <c r="AP259" s="1957">
        <f t="shared" si="45"/>
        <v>0</v>
      </c>
      <c r="AQ259" s="1957">
        <f t="shared" si="45"/>
        <v>0</v>
      </c>
      <c r="AR259" s="1957">
        <f t="shared" si="45"/>
        <v>0</v>
      </c>
      <c r="AS259" s="1957">
        <f t="shared" si="45"/>
        <v>0</v>
      </c>
      <c r="AT259" s="1957"/>
      <c r="AU259" s="1957"/>
      <c r="AV259" s="2104"/>
      <c r="AW259" s="1957"/>
      <c r="AX259" s="1957"/>
      <c r="AY259" s="1957"/>
      <c r="AZ259" s="1957"/>
      <c r="BA259" s="1957"/>
      <c r="BB259" s="1957"/>
      <c r="BC259" s="1957"/>
      <c r="BD259" s="1957"/>
      <c r="BE259" s="1957"/>
      <c r="BF259" s="1957"/>
      <c r="BG259" s="1957"/>
      <c r="BH259" s="1957"/>
      <c r="BI259" s="1957"/>
      <c r="BJ259" s="1957"/>
      <c r="BK259" s="1957"/>
      <c r="BL259" s="1957"/>
      <c r="BM259" s="1957"/>
      <c r="BN259" s="1957"/>
    </row>
    <row r="260" spans="1:66" s="753" customFormat="1" ht="12.75">
      <c r="A260" s="794"/>
      <c r="B260" s="1951" t="s">
        <v>448</v>
      </c>
      <c r="C260" s="1957">
        <f t="shared" si="41"/>
        <v>588900</v>
      </c>
      <c r="D260" s="1957">
        <f t="shared" si="45"/>
        <v>253552.82551923243</v>
      </c>
      <c r="E260" s="1957">
        <f t="shared" si="45"/>
        <v>114564.46510457419</v>
      </c>
      <c r="F260" s="1957">
        <f t="shared" si="45"/>
        <v>220315.35260586307</v>
      </c>
      <c r="G260" s="1957">
        <f t="shared" si="45"/>
        <v>0</v>
      </c>
      <c r="H260" s="1957">
        <f t="shared" si="45"/>
        <v>0</v>
      </c>
      <c r="I260" s="1957">
        <f t="shared" si="45"/>
        <v>0</v>
      </c>
      <c r="J260" s="1957">
        <f t="shared" si="45"/>
        <v>0</v>
      </c>
      <c r="K260" s="1957">
        <f t="shared" si="45"/>
        <v>0</v>
      </c>
      <c r="L260" s="1957">
        <f t="shared" si="45"/>
        <v>467.35677033028566</v>
      </c>
      <c r="M260" s="1957">
        <f t="shared" si="45"/>
        <v>0</v>
      </c>
      <c r="N260" s="1957">
        <f t="shared" si="45"/>
        <v>0</v>
      </c>
      <c r="O260" s="1957">
        <f t="shared" si="45"/>
        <v>0</v>
      </c>
      <c r="P260" s="1957">
        <f t="shared" si="45"/>
        <v>0</v>
      </c>
      <c r="Q260" s="1957">
        <f t="shared" si="45"/>
        <v>0</v>
      </c>
      <c r="R260" s="1957">
        <f t="shared" si="45"/>
        <v>0</v>
      </c>
      <c r="S260" s="1957">
        <f t="shared" si="45"/>
        <v>0</v>
      </c>
      <c r="T260" s="1957">
        <f t="shared" si="45"/>
        <v>0</v>
      </c>
      <c r="U260" s="1957">
        <f t="shared" si="45"/>
        <v>0</v>
      </c>
      <c r="V260" s="1957">
        <f t="shared" si="45"/>
        <v>0</v>
      </c>
      <c r="W260" s="1957">
        <f t="shared" si="45"/>
        <v>0</v>
      </c>
      <c r="X260" s="1957">
        <f t="shared" si="45"/>
        <v>242595.87972841575</v>
      </c>
      <c r="Y260" s="1957">
        <f t="shared" si="45"/>
        <v>209897.09212390779</v>
      </c>
      <c r="Z260" s="1957">
        <f t="shared" si="45"/>
        <v>28579.276526530874</v>
      </c>
      <c r="AA260" s="1957">
        <f t="shared" si="45"/>
        <v>4119.5110779770957</v>
      </c>
      <c r="AB260" s="1957">
        <f t="shared" si="45"/>
        <v>0</v>
      </c>
      <c r="AC260" s="1957">
        <f t="shared" si="45"/>
        <v>0</v>
      </c>
      <c r="AD260" s="1957">
        <f t="shared" si="45"/>
        <v>0</v>
      </c>
      <c r="AE260" s="1957">
        <f t="shared" si="45"/>
        <v>67897.655480715912</v>
      </c>
      <c r="AF260" s="1957">
        <f t="shared" si="45"/>
        <v>3723.2966306916778</v>
      </c>
      <c r="AG260" s="1957">
        <f t="shared" si="45"/>
        <v>2883.1681601766318</v>
      </c>
      <c r="AH260" s="1957">
        <f t="shared" si="45"/>
        <v>0</v>
      </c>
      <c r="AI260" s="1957">
        <f t="shared" si="45"/>
        <v>0</v>
      </c>
      <c r="AJ260" s="1957">
        <f t="shared" si="45"/>
        <v>0</v>
      </c>
      <c r="AK260" s="1957">
        <f t="shared" si="45"/>
        <v>0</v>
      </c>
      <c r="AL260" s="1957">
        <f t="shared" si="45"/>
        <v>0</v>
      </c>
      <c r="AM260" s="1957">
        <f t="shared" si="45"/>
        <v>0</v>
      </c>
      <c r="AN260" s="1957">
        <f t="shared" si="45"/>
        <v>0</v>
      </c>
      <c r="AO260" s="1957">
        <f t="shared" si="45"/>
        <v>0</v>
      </c>
      <c r="AP260" s="1957">
        <f t="shared" si="45"/>
        <v>0</v>
      </c>
      <c r="AQ260" s="1957">
        <f t="shared" si="45"/>
        <v>0</v>
      </c>
      <c r="AR260" s="1957">
        <f t="shared" si="45"/>
        <v>0</v>
      </c>
      <c r="AS260" s="1957">
        <f t="shared" si="45"/>
        <v>0</v>
      </c>
      <c r="AT260" s="1957"/>
      <c r="AU260" s="1957"/>
      <c r="AV260" s="2104"/>
      <c r="AW260" s="1957"/>
      <c r="AX260" s="1957"/>
      <c r="AY260" s="1957"/>
      <c r="AZ260" s="1957"/>
      <c r="BA260" s="1957"/>
      <c r="BB260" s="1957"/>
      <c r="BC260" s="1957"/>
      <c r="BD260" s="1957"/>
      <c r="BE260" s="1957"/>
      <c r="BF260" s="1957"/>
      <c r="BG260" s="1957"/>
      <c r="BH260" s="1957"/>
      <c r="BI260" s="1957"/>
      <c r="BJ260" s="1957"/>
      <c r="BK260" s="1957"/>
      <c r="BL260" s="1957"/>
      <c r="BM260" s="1957"/>
      <c r="BN260" s="1957"/>
    </row>
    <row r="261" spans="1:66" s="753" customFormat="1" ht="12.75">
      <c r="A261" s="794"/>
      <c r="B261" s="248" t="s">
        <v>950</v>
      </c>
      <c r="C261" s="1957">
        <f t="shared" si="41"/>
        <v>33150</v>
      </c>
      <c r="D261" s="1957">
        <f t="shared" si="45"/>
        <v>14986.310587129919</v>
      </c>
      <c r="E261" s="1957">
        <f t="shared" si="45"/>
        <v>6458.7482699329994</v>
      </c>
      <c r="F261" s="1957">
        <f t="shared" si="45"/>
        <v>11677.079796378126</v>
      </c>
      <c r="G261" s="1957">
        <f t="shared" si="45"/>
        <v>0</v>
      </c>
      <c r="H261" s="1957">
        <f t="shared" si="45"/>
        <v>0</v>
      </c>
      <c r="I261" s="1957">
        <f t="shared" si="45"/>
        <v>0</v>
      </c>
      <c r="J261" s="1957">
        <f t="shared" si="45"/>
        <v>0</v>
      </c>
      <c r="K261" s="1957">
        <f t="shared" si="45"/>
        <v>0</v>
      </c>
      <c r="L261" s="1957">
        <f t="shared" si="45"/>
        <v>27.861346558954594</v>
      </c>
      <c r="M261" s="1957">
        <f t="shared" si="45"/>
        <v>0</v>
      </c>
      <c r="N261" s="1957">
        <f t="shared" si="45"/>
        <v>0</v>
      </c>
      <c r="O261" s="1957">
        <f t="shared" si="45"/>
        <v>0</v>
      </c>
      <c r="P261" s="1957">
        <f t="shared" si="45"/>
        <v>0</v>
      </c>
      <c r="Q261" s="1957">
        <f t="shared" si="45"/>
        <v>0</v>
      </c>
      <c r="R261" s="1957">
        <f t="shared" si="45"/>
        <v>0</v>
      </c>
      <c r="S261" s="1957">
        <f t="shared" si="45"/>
        <v>0</v>
      </c>
      <c r="T261" s="1957">
        <f t="shared" si="45"/>
        <v>0</v>
      </c>
      <c r="U261" s="1957">
        <f t="shared" si="45"/>
        <v>0</v>
      </c>
      <c r="V261" s="1957">
        <f t="shared" si="45"/>
        <v>0</v>
      </c>
      <c r="W261" s="1957">
        <f t="shared" si="45"/>
        <v>0</v>
      </c>
      <c r="X261" s="1957">
        <f t="shared" si="45"/>
        <v>13605.005641786183</v>
      </c>
      <c r="Y261" s="1957">
        <f t="shared" si="45"/>
        <v>12068.423467589857</v>
      </c>
      <c r="Z261" s="1957">
        <f t="shared" si="45"/>
        <v>1401.2632685300161</v>
      </c>
      <c r="AA261" s="1957">
        <f t="shared" si="45"/>
        <v>135.31890566630983</v>
      </c>
      <c r="AB261" s="1957">
        <f t="shared" si="45"/>
        <v>0</v>
      </c>
      <c r="AC261" s="1957">
        <f t="shared" si="45"/>
        <v>0</v>
      </c>
      <c r="AD261" s="1957">
        <f t="shared" si="45"/>
        <v>0</v>
      </c>
      <c r="AE261" s="1957">
        <f t="shared" si="45"/>
        <v>3868.5801993358136</v>
      </c>
      <c r="AF261" s="1957">
        <f t="shared" si="45"/>
        <v>212.14092769136215</v>
      </c>
      <c r="AG261" s="1957">
        <f t="shared" si="45"/>
        <v>164.27323118664452</v>
      </c>
      <c r="AH261" s="1957">
        <f t="shared" si="45"/>
        <v>0</v>
      </c>
      <c r="AI261" s="1957">
        <f t="shared" si="45"/>
        <v>0</v>
      </c>
      <c r="AJ261" s="1957">
        <f t="shared" si="45"/>
        <v>0</v>
      </c>
      <c r="AK261" s="1957">
        <f t="shared" si="45"/>
        <v>0</v>
      </c>
      <c r="AL261" s="1957">
        <f t="shared" si="45"/>
        <v>0</v>
      </c>
      <c r="AM261" s="1957">
        <f t="shared" si="45"/>
        <v>0</v>
      </c>
      <c r="AN261" s="1957">
        <f t="shared" si="45"/>
        <v>0</v>
      </c>
      <c r="AO261" s="1957">
        <f t="shared" si="45"/>
        <v>0</v>
      </c>
      <c r="AP261" s="1957">
        <f t="shared" si="45"/>
        <v>0</v>
      </c>
      <c r="AQ261" s="1957">
        <f t="shared" si="45"/>
        <v>0</v>
      </c>
      <c r="AR261" s="1957">
        <f t="shared" si="45"/>
        <v>0</v>
      </c>
      <c r="AS261" s="1957">
        <f t="shared" si="45"/>
        <v>0</v>
      </c>
      <c r="AT261" s="1957"/>
      <c r="AU261" s="1957"/>
      <c r="AV261" s="2104"/>
      <c r="AW261" s="1957"/>
      <c r="AX261" s="1957"/>
      <c r="AY261" s="1957"/>
      <c r="AZ261" s="1957"/>
      <c r="BA261" s="1957"/>
      <c r="BB261" s="1957"/>
      <c r="BC261" s="1957"/>
      <c r="BD261" s="1957"/>
      <c r="BE261" s="1957"/>
      <c r="BF261" s="1957"/>
      <c r="BG261" s="1957"/>
      <c r="BH261" s="1957"/>
      <c r="BI261" s="1957"/>
      <c r="BJ261" s="1957"/>
      <c r="BK261" s="1957"/>
      <c r="BL261" s="1957"/>
      <c r="BM261" s="1957"/>
      <c r="BN261" s="1957"/>
    </row>
    <row r="262" spans="1:66" s="753" customFormat="1" ht="12.75">
      <c r="A262" s="794"/>
      <c r="B262" s="248" t="s">
        <v>951</v>
      </c>
      <c r="C262" s="1957">
        <f t="shared" si="41"/>
        <v>0</v>
      </c>
      <c r="D262" s="1957">
        <f t="shared" si="45"/>
        <v>0</v>
      </c>
      <c r="E262" s="1957">
        <f t="shared" si="45"/>
        <v>0</v>
      </c>
      <c r="F262" s="1957">
        <f t="shared" si="45"/>
        <v>0</v>
      </c>
      <c r="G262" s="1957">
        <f t="shared" si="45"/>
        <v>0</v>
      </c>
      <c r="H262" s="1957">
        <f t="shared" si="45"/>
        <v>0</v>
      </c>
      <c r="I262" s="1957">
        <f t="shared" si="45"/>
        <v>0</v>
      </c>
      <c r="J262" s="1957">
        <f t="shared" si="45"/>
        <v>0</v>
      </c>
      <c r="K262" s="1957">
        <f t="shared" si="45"/>
        <v>0</v>
      </c>
      <c r="L262" s="1957">
        <f t="shared" si="45"/>
        <v>0</v>
      </c>
      <c r="M262" s="1957">
        <f t="shared" si="45"/>
        <v>0</v>
      </c>
      <c r="N262" s="1957">
        <f t="shared" si="45"/>
        <v>0</v>
      </c>
      <c r="O262" s="1957">
        <f t="shared" si="45"/>
        <v>0</v>
      </c>
      <c r="P262" s="1957">
        <f t="shared" si="45"/>
        <v>0</v>
      </c>
      <c r="Q262" s="1957">
        <f t="shared" si="45"/>
        <v>0</v>
      </c>
      <c r="R262" s="1957">
        <f t="shared" si="45"/>
        <v>0</v>
      </c>
      <c r="S262" s="1957">
        <f t="shared" si="45"/>
        <v>0</v>
      </c>
      <c r="T262" s="1957">
        <f t="shared" si="45"/>
        <v>0</v>
      </c>
      <c r="U262" s="1957">
        <f t="shared" si="45"/>
        <v>0</v>
      </c>
      <c r="V262" s="1957">
        <f t="shared" si="45"/>
        <v>0</v>
      </c>
      <c r="W262" s="1957">
        <f t="shared" si="45"/>
        <v>0</v>
      </c>
      <c r="X262" s="1957">
        <f t="shared" si="45"/>
        <v>0</v>
      </c>
      <c r="Y262" s="1957">
        <f t="shared" si="45"/>
        <v>0</v>
      </c>
      <c r="Z262" s="1957">
        <f t="shared" si="45"/>
        <v>0</v>
      </c>
      <c r="AA262" s="1957">
        <f t="shared" si="45"/>
        <v>0</v>
      </c>
      <c r="AB262" s="1957">
        <f t="shared" ref="D262:AS266" si="46">SUMIF($AV$106:$AV$148, $B262,AB$106:AB$148)</f>
        <v>0</v>
      </c>
      <c r="AC262" s="1957">
        <f t="shared" si="46"/>
        <v>0</v>
      </c>
      <c r="AD262" s="1957">
        <f t="shared" si="46"/>
        <v>0</v>
      </c>
      <c r="AE262" s="1957">
        <f t="shared" si="46"/>
        <v>0</v>
      </c>
      <c r="AF262" s="1957">
        <f t="shared" si="46"/>
        <v>0</v>
      </c>
      <c r="AG262" s="1957">
        <f t="shared" si="46"/>
        <v>0</v>
      </c>
      <c r="AH262" s="1957">
        <f t="shared" si="46"/>
        <v>0</v>
      </c>
      <c r="AI262" s="1957">
        <f t="shared" si="46"/>
        <v>0</v>
      </c>
      <c r="AJ262" s="1957">
        <f t="shared" si="46"/>
        <v>0</v>
      </c>
      <c r="AK262" s="1957">
        <f t="shared" si="46"/>
        <v>0</v>
      </c>
      <c r="AL262" s="1957">
        <f t="shared" si="46"/>
        <v>0</v>
      </c>
      <c r="AM262" s="1957">
        <f t="shared" si="46"/>
        <v>0</v>
      </c>
      <c r="AN262" s="1957">
        <f t="shared" si="46"/>
        <v>0</v>
      </c>
      <c r="AO262" s="1957">
        <f t="shared" si="46"/>
        <v>0</v>
      </c>
      <c r="AP262" s="1957">
        <f t="shared" si="46"/>
        <v>0</v>
      </c>
      <c r="AQ262" s="1957">
        <f t="shared" si="46"/>
        <v>0</v>
      </c>
      <c r="AR262" s="1957">
        <f t="shared" si="46"/>
        <v>0</v>
      </c>
      <c r="AS262" s="1957">
        <f t="shared" si="46"/>
        <v>0</v>
      </c>
      <c r="AT262" s="1957"/>
      <c r="AU262" s="1957"/>
      <c r="AV262" s="2104"/>
      <c r="AW262" s="1957"/>
      <c r="AX262" s="1957"/>
      <c r="AY262" s="1957"/>
      <c r="AZ262" s="1957"/>
      <c r="BA262" s="1957"/>
      <c r="BB262" s="1957"/>
      <c r="BC262" s="1957"/>
      <c r="BD262" s="1957"/>
      <c r="BE262" s="1957"/>
      <c r="BF262" s="1957"/>
      <c r="BG262" s="1957"/>
      <c r="BH262" s="1957"/>
      <c r="BI262" s="1957"/>
      <c r="BJ262" s="1957"/>
      <c r="BK262" s="1957"/>
      <c r="BL262" s="1957"/>
      <c r="BM262" s="1957"/>
      <c r="BN262" s="1957"/>
    </row>
    <row r="263" spans="1:66" s="753" customFormat="1" ht="12.75">
      <c r="A263" s="794"/>
      <c r="B263" s="248" t="s">
        <v>1142</v>
      </c>
      <c r="C263" s="1957">
        <f t="shared" si="41"/>
        <v>0</v>
      </c>
      <c r="D263" s="1957">
        <f t="shared" si="46"/>
        <v>0</v>
      </c>
      <c r="E263" s="1957">
        <f t="shared" si="46"/>
        <v>0</v>
      </c>
      <c r="F263" s="1957">
        <f t="shared" si="46"/>
        <v>0</v>
      </c>
      <c r="G263" s="1957">
        <f t="shared" si="46"/>
        <v>0</v>
      </c>
      <c r="H263" s="1957">
        <f t="shared" si="46"/>
        <v>0</v>
      </c>
      <c r="I263" s="1957">
        <f t="shared" si="46"/>
        <v>0</v>
      </c>
      <c r="J263" s="1957">
        <f t="shared" si="46"/>
        <v>0</v>
      </c>
      <c r="K263" s="1957">
        <f t="shared" si="46"/>
        <v>0</v>
      </c>
      <c r="L263" s="1957">
        <f t="shared" si="46"/>
        <v>0</v>
      </c>
      <c r="M263" s="1957">
        <f t="shared" si="46"/>
        <v>0</v>
      </c>
      <c r="N263" s="1957">
        <f t="shared" si="46"/>
        <v>0</v>
      </c>
      <c r="O263" s="1957">
        <f t="shared" si="46"/>
        <v>0</v>
      </c>
      <c r="P263" s="1957">
        <f t="shared" si="46"/>
        <v>0</v>
      </c>
      <c r="Q263" s="1957">
        <f t="shared" si="46"/>
        <v>0</v>
      </c>
      <c r="R263" s="1957">
        <f t="shared" si="46"/>
        <v>0</v>
      </c>
      <c r="S263" s="1957">
        <f t="shared" si="46"/>
        <v>0</v>
      </c>
      <c r="T263" s="1957">
        <f t="shared" si="46"/>
        <v>0</v>
      </c>
      <c r="U263" s="1957">
        <f t="shared" si="46"/>
        <v>0</v>
      </c>
      <c r="V263" s="1957">
        <f t="shared" si="46"/>
        <v>0</v>
      </c>
      <c r="W263" s="1957">
        <f t="shared" si="46"/>
        <v>0</v>
      </c>
      <c r="X263" s="1957">
        <f t="shared" si="46"/>
        <v>0</v>
      </c>
      <c r="Y263" s="1957">
        <f t="shared" si="46"/>
        <v>0</v>
      </c>
      <c r="Z263" s="1957">
        <f t="shared" si="46"/>
        <v>0</v>
      </c>
      <c r="AA263" s="1957">
        <f t="shared" si="46"/>
        <v>0</v>
      </c>
      <c r="AB263" s="1957">
        <f t="shared" si="46"/>
        <v>0</v>
      </c>
      <c r="AC263" s="1957">
        <f t="shared" si="46"/>
        <v>0</v>
      </c>
      <c r="AD263" s="1957">
        <f t="shared" si="46"/>
        <v>0</v>
      </c>
      <c r="AE263" s="1957">
        <f t="shared" si="46"/>
        <v>0</v>
      </c>
      <c r="AF263" s="1957">
        <f t="shared" si="46"/>
        <v>0</v>
      </c>
      <c r="AG263" s="1957">
        <f t="shared" si="46"/>
        <v>0</v>
      </c>
      <c r="AH263" s="1957">
        <f t="shared" si="46"/>
        <v>0</v>
      </c>
      <c r="AI263" s="1957">
        <f t="shared" si="46"/>
        <v>0</v>
      </c>
      <c r="AJ263" s="1957">
        <f t="shared" si="46"/>
        <v>0</v>
      </c>
      <c r="AK263" s="1957">
        <f t="shared" si="46"/>
        <v>0</v>
      </c>
      <c r="AL263" s="1957">
        <f t="shared" si="46"/>
        <v>0</v>
      </c>
      <c r="AM263" s="1957">
        <f t="shared" si="46"/>
        <v>0</v>
      </c>
      <c r="AN263" s="1957">
        <f t="shared" si="46"/>
        <v>0</v>
      </c>
      <c r="AO263" s="1957">
        <f t="shared" si="46"/>
        <v>0</v>
      </c>
      <c r="AP263" s="1957">
        <f t="shared" si="46"/>
        <v>0</v>
      </c>
      <c r="AQ263" s="1957">
        <f t="shared" si="46"/>
        <v>0</v>
      </c>
      <c r="AR263" s="1957">
        <f t="shared" si="46"/>
        <v>0</v>
      </c>
      <c r="AS263" s="1957">
        <f t="shared" si="46"/>
        <v>0</v>
      </c>
      <c r="AT263" s="1957"/>
      <c r="AU263" s="1957"/>
      <c r="AV263" s="2104"/>
      <c r="AW263" s="1957"/>
      <c r="AX263" s="1957"/>
      <c r="AY263" s="1957"/>
      <c r="AZ263" s="1957"/>
      <c r="BA263" s="1957"/>
      <c r="BB263" s="1957"/>
      <c r="BC263" s="1957"/>
      <c r="BD263" s="1957"/>
      <c r="BE263" s="1957"/>
      <c r="BF263" s="1957"/>
      <c r="BG263" s="1957"/>
      <c r="BH263" s="1957"/>
      <c r="BI263" s="1957"/>
      <c r="BJ263" s="1957"/>
      <c r="BK263" s="1957"/>
      <c r="BL263" s="1957"/>
      <c r="BM263" s="1957"/>
      <c r="BN263" s="1957"/>
    </row>
    <row r="264" spans="1:66" s="753" customFormat="1" ht="12.75">
      <c r="A264" s="794"/>
      <c r="B264" s="248" t="s">
        <v>1068</v>
      </c>
      <c r="C264" s="1957">
        <f t="shared" si="41"/>
        <v>0</v>
      </c>
      <c r="D264" s="1957">
        <f t="shared" si="46"/>
        <v>0</v>
      </c>
      <c r="E264" s="1957">
        <f t="shared" si="46"/>
        <v>0</v>
      </c>
      <c r="F264" s="1957">
        <f t="shared" si="46"/>
        <v>0</v>
      </c>
      <c r="G264" s="1957">
        <f t="shared" si="46"/>
        <v>0</v>
      </c>
      <c r="H264" s="1957">
        <f t="shared" si="46"/>
        <v>0</v>
      </c>
      <c r="I264" s="1957">
        <f t="shared" si="46"/>
        <v>0</v>
      </c>
      <c r="J264" s="1957">
        <f t="shared" si="46"/>
        <v>0</v>
      </c>
      <c r="K264" s="1957">
        <f t="shared" si="46"/>
        <v>0</v>
      </c>
      <c r="L264" s="1957">
        <f t="shared" si="46"/>
        <v>0</v>
      </c>
      <c r="M264" s="1957">
        <f t="shared" si="46"/>
        <v>0</v>
      </c>
      <c r="N264" s="1957">
        <f t="shared" si="46"/>
        <v>0</v>
      </c>
      <c r="O264" s="1957">
        <f t="shared" si="46"/>
        <v>0</v>
      </c>
      <c r="P264" s="1957">
        <f t="shared" si="46"/>
        <v>0</v>
      </c>
      <c r="Q264" s="1957">
        <f t="shared" si="46"/>
        <v>0</v>
      </c>
      <c r="R264" s="1957">
        <f t="shared" si="46"/>
        <v>0</v>
      </c>
      <c r="S264" s="1957">
        <f t="shared" si="46"/>
        <v>0</v>
      </c>
      <c r="T264" s="1957">
        <f t="shared" si="46"/>
        <v>0</v>
      </c>
      <c r="U264" s="1957">
        <f t="shared" si="46"/>
        <v>0</v>
      </c>
      <c r="V264" s="1957">
        <f t="shared" si="46"/>
        <v>0</v>
      </c>
      <c r="W264" s="1957">
        <f t="shared" si="46"/>
        <v>0</v>
      </c>
      <c r="X264" s="1957">
        <f t="shared" si="46"/>
        <v>159999.99999999997</v>
      </c>
      <c r="Y264" s="1957">
        <f t="shared" si="46"/>
        <v>100962.9059369633</v>
      </c>
      <c r="Z264" s="1957">
        <f t="shared" si="46"/>
        <v>13848.207249354278</v>
      </c>
      <c r="AA264" s="1957">
        <f t="shared" si="46"/>
        <v>45188.886813682388</v>
      </c>
      <c r="AB264" s="1957">
        <f t="shared" si="46"/>
        <v>0</v>
      </c>
      <c r="AC264" s="1957">
        <f t="shared" si="46"/>
        <v>0</v>
      </c>
      <c r="AD264" s="1957">
        <f t="shared" si="46"/>
        <v>0</v>
      </c>
      <c r="AE264" s="1957">
        <f t="shared" si="46"/>
        <v>0</v>
      </c>
      <c r="AF264" s="1957">
        <f t="shared" si="46"/>
        <v>0</v>
      </c>
      <c r="AG264" s="1957">
        <f t="shared" si="46"/>
        <v>0</v>
      </c>
      <c r="AH264" s="1957">
        <f t="shared" si="46"/>
        <v>0</v>
      </c>
      <c r="AI264" s="1957">
        <f t="shared" si="46"/>
        <v>0</v>
      </c>
      <c r="AJ264" s="1957">
        <f t="shared" si="46"/>
        <v>0</v>
      </c>
      <c r="AK264" s="1957">
        <f t="shared" si="46"/>
        <v>0</v>
      </c>
      <c r="AL264" s="1957">
        <f t="shared" si="46"/>
        <v>0</v>
      </c>
      <c r="AM264" s="1957">
        <f t="shared" si="46"/>
        <v>0</v>
      </c>
      <c r="AN264" s="1957">
        <f t="shared" si="46"/>
        <v>0</v>
      </c>
      <c r="AO264" s="1957">
        <f t="shared" si="46"/>
        <v>0</v>
      </c>
      <c r="AP264" s="1957">
        <f t="shared" si="46"/>
        <v>0</v>
      </c>
      <c r="AQ264" s="1957">
        <f t="shared" si="46"/>
        <v>0</v>
      </c>
      <c r="AR264" s="1957">
        <f t="shared" si="46"/>
        <v>0</v>
      </c>
      <c r="AS264" s="1957">
        <f t="shared" si="46"/>
        <v>0</v>
      </c>
      <c r="AT264" s="1957"/>
      <c r="AU264" s="1957"/>
      <c r="AV264" s="2104"/>
      <c r="AW264" s="1957"/>
      <c r="AX264" s="1957"/>
      <c r="AY264" s="1957"/>
      <c r="AZ264" s="1957"/>
      <c r="BA264" s="1957"/>
      <c r="BB264" s="1957"/>
      <c r="BC264" s="1957"/>
      <c r="BD264" s="1957"/>
      <c r="BE264" s="1957"/>
      <c r="BF264" s="1957"/>
      <c r="BG264" s="1957"/>
      <c r="BH264" s="1957"/>
      <c r="BI264" s="1957"/>
      <c r="BJ264" s="1957"/>
      <c r="BK264" s="1957"/>
      <c r="BL264" s="1957"/>
      <c r="BM264" s="1957"/>
      <c r="BN264" s="1957"/>
    </row>
    <row r="265" spans="1:66" s="753" customFormat="1" ht="12.75">
      <c r="A265" s="794"/>
      <c r="B265" s="248" t="s">
        <v>609</v>
      </c>
      <c r="C265" s="1957">
        <f t="shared" si="41"/>
        <v>0</v>
      </c>
      <c r="D265" s="1957">
        <f t="shared" si="46"/>
        <v>0</v>
      </c>
      <c r="E265" s="1957">
        <f t="shared" si="46"/>
        <v>0</v>
      </c>
      <c r="F265" s="1957">
        <f t="shared" si="46"/>
        <v>0</v>
      </c>
      <c r="G265" s="1957">
        <f t="shared" si="46"/>
        <v>0</v>
      </c>
      <c r="H265" s="1957">
        <f t="shared" si="46"/>
        <v>0</v>
      </c>
      <c r="I265" s="1957">
        <f t="shared" si="46"/>
        <v>0</v>
      </c>
      <c r="J265" s="1957">
        <f t="shared" si="46"/>
        <v>0</v>
      </c>
      <c r="K265" s="1957">
        <f t="shared" si="46"/>
        <v>0</v>
      </c>
      <c r="L265" s="1957">
        <f t="shared" si="46"/>
        <v>0</v>
      </c>
      <c r="M265" s="1957">
        <f t="shared" si="46"/>
        <v>0</v>
      </c>
      <c r="N265" s="1957">
        <f t="shared" si="46"/>
        <v>0</v>
      </c>
      <c r="O265" s="1957">
        <f t="shared" si="46"/>
        <v>0</v>
      </c>
      <c r="P265" s="1957">
        <f t="shared" si="46"/>
        <v>0</v>
      </c>
      <c r="Q265" s="1957">
        <f t="shared" si="46"/>
        <v>0</v>
      </c>
      <c r="R265" s="1957">
        <f t="shared" si="46"/>
        <v>0</v>
      </c>
      <c r="S265" s="1957">
        <f t="shared" si="46"/>
        <v>0</v>
      </c>
      <c r="T265" s="1957">
        <f t="shared" si="46"/>
        <v>0</v>
      </c>
      <c r="U265" s="1957">
        <f t="shared" si="46"/>
        <v>0</v>
      </c>
      <c r="V265" s="1957">
        <f t="shared" si="46"/>
        <v>0</v>
      </c>
      <c r="W265" s="1957">
        <f t="shared" si="46"/>
        <v>0</v>
      </c>
      <c r="X265" s="1957">
        <f t="shared" si="46"/>
        <v>0</v>
      </c>
      <c r="Y265" s="1957">
        <f t="shared" si="46"/>
        <v>0</v>
      </c>
      <c r="Z265" s="1957">
        <f t="shared" si="46"/>
        <v>0</v>
      </c>
      <c r="AA265" s="1957">
        <f t="shared" si="46"/>
        <v>0</v>
      </c>
      <c r="AB265" s="1957">
        <f t="shared" si="46"/>
        <v>0</v>
      </c>
      <c r="AC265" s="1957">
        <f t="shared" si="46"/>
        <v>0</v>
      </c>
      <c r="AD265" s="1957">
        <f t="shared" si="46"/>
        <v>0</v>
      </c>
      <c r="AE265" s="1957">
        <f t="shared" si="46"/>
        <v>0</v>
      </c>
      <c r="AF265" s="1957">
        <f t="shared" si="46"/>
        <v>0</v>
      </c>
      <c r="AG265" s="1957">
        <f t="shared" si="46"/>
        <v>0</v>
      </c>
      <c r="AH265" s="1957">
        <f t="shared" si="46"/>
        <v>0</v>
      </c>
      <c r="AI265" s="1957">
        <f t="shared" si="46"/>
        <v>0</v>
      </c>
      <c r="AJ265" s="1957">
        <f t="shared" si="46"/>
        <v>0</v>
      </c>
      <c r="AK265" s="1957">
        <f t="shared" si="46"/>
        <v>0</v>
      </c>
      <c r="AL265" s="1957">
        <f t="shared" si="46"/>
        <v>0</v>
      </c>
      <c r="AM265" s="1957">
        <f t="shared" si="46"/>
        <v>0</v>
      </c>
      <c r="AN265" s="1957">
        <f t="shared" si="46"/>
        <v>0</v>
      </c>
      <c r="AO265" s="1957">
        <f t="shared" si="46"/>
        <v>0</v>
      </c>
      <c r="AP265" s="1957">
        <f t="shared" si="46"/>
        <v>0</v>
      </c>
      <c r="AQ265" s="1957">
        <f t="shared" si="46"/>
        <v>0</v>
      </c>
      <c r="AR265" s="1957">
        <f t="shared" si="46"/>
        <v>0</v>
      </c>
      <c r="AS265" s="1957">
        <f t="shared" si="46"/>
        <v>0</v>
      </c>
      <c r="AT265" s="1957"/>
      <c r="AU265" s="1957"/>
      <c r="AV265" s="2104"/>
      <c r="AW265" s="1957"/>
      <c r="AX265" s="1957"/>
      <c r="AY265" s="1957"/>
      <c r="AZ265" s="1957"/>
      <c r="BA265" s="1957"/>
      <c r="BB265" s="1957"/>
      <c r="BC265" s="1957"/>
      <c r="BD265" s="1957"/>
      <c r="BE265" s="1957"/>
      <c r="BF265" s="1957"/>
      <c r="BG265" s="1957"/>
      <c r="BH265" s="1957"/>
      <c r="BI265" s="1957"/>
      <c r="BJ265" s="1957"/>
      <c r="BK265" s="1957"/>
      <c r="BL265" s="1957"/>
      <c r="BM265" s="1957"/>
      <c r="BN265" s="1957"/>
    </row>
    <row r="266" spans="1:66" s="753" customFormat="1" ht="12.75">
      <c r="A266" s="794"/>
      <c r="B266" s="248" t="s">
        <v>16</v>
      </c>
      <c r="C266" s="1957">
        <f t="shared" si="41"/>
        <v>0</v>
      </c>
      <c r="D266" s="1957">
        <f t="shared" si="46"/>
        <v>0</v>
      </c>
      <c r="E266" s="1957">
        <f t="shared" si="46"/>
        <v>0</v>
      </c>
      <c r="F266" s="1957">
        <f t="shared" si="46"/>
        <v>0</v>
      </c>
      <c r="G266" s="1957">
        <f t="shared" si="46"/>
        <v>0</v>
      </c>
      <c r="H266" s="1957">
        <f t="shared" si="46"/>
        <v>0</v>
      </c>
      <c r="I266" s="1957">
        <f t="shared" si="46"/>
        <v>0</v>
      </c>
      <c r="J266" s="1957">
        <f t="shared" si="46"/>
        <v>0</v>
      </c>
      <c r="K266" s="1957">
        <f t="shared" si="46"/>
        <v>0</v>
      </c>
      <c r="L266" s="1957">
        <f t="shared" si="46"/>
        <v>0</v>
      </c>
      <c r="M266" s="1957">
        <f t="shared" si="46"/>
        <v>0</v>
      </c>
      <c r="N266" s="1957">
        <f t="shared" si="46"/>
        <v>0</v>
      </c>
      <c r="O266" s="1957">
        <f t="shared" si="46"/>
        <v>0</v>
      </c>
      <c r="P266" s="1957">
        <f t="shared" si="46"/>
        <v>0</v>
      </c>
      <c r="Q266" s="1957">
        <f t="shared" si="46"/>
        <v>0</v>
      </c>
      <c r="R266" s="1957">
        <f t="shared" si="46"/>
        <v>0</v>
      </c>
      <c r="S266" s="1957">
        <f t="shared" si="46"/>
        <v>0</v>
      </c>
      <c r="T266" s="1957">
        <f t="shared" si="46"/>
        <v>0</v>
      </c>
      <c r="U266" s="1957">
        <f t="shared" si="46"/>
        <v>0</v>
      </c>
      <c r="V266" s="1957">
        <f t="shared" si="46"/>
        <v>0</v>
      </c>
      <c r="W266" s="1957">
        <f t="shared" si="46"/>
        <v>0</v>
      </c>
      <c r="X266" s="1957">
        <f t="shared" si="46"/>
        <v>1536.1112762289724</v>
      </c>
      <c r="Y266" s="1957">
        <f t="shared" si="46"/>
        <v>1356.3573678891994</v>
      </c>
      <c r="Z266" s="1957">
        <f t="shared" si="46"/>
        <v>161.08898531771979</v>
      </c>
      <c r="AA266" s="1957">
        <f t="shared" si="46"/>
        <v>18.664923022053141</v>
      </c>
      <c r="AB266" s="1957">
        <f t="shared" si="46"/>
        <v>0</v>
      </c>
      <c r="AC266" s="1957">
        <f t="shared" si="46"/>
        <v>0</v>
      </c>
      <c r="AD266" s="1957">
        <f t="shared" si="46"/>
        <v>0</v>
      </c>
      <c r="AE266" s="1957">
        <f t="shared" ref="D266:AS270" si="47">SUMIF($AV$106:$AV$148, $B266,AE$106:AE$148)</f>
        <v>422.75456220650301</v>
      </c>
      <c r="AF266" s="1957">
        <f t="shared" si="47"/>
        <v>23.182547702550082</v>
      </c>
      <c r="AG266" s="1957">
        <f t="shared" si="47"/>
        <v>17.951613861974678</v>
      </c>
      <c r="AH266" s="1957">
        <f t="shared" si="47"/>
        <v>0</v>
      </c>
      <c r="AI266" s="1957">
        <f t="shared" si="47"/>
        <v>0</v>
      </c>
      <c r="AJ266" s="1957">
        <f t="shared" si="47"/>
        <v>0</v>
      </c>
      <c r="AK266" s="1957">
        <f t="shared" si="47"/>
        <v>0</v>
      </c>
      <c r="AL266" s="1957">
        <f t="shared" si="47"/>
        <v>0</v>
      </c>
      <c r="AM266" s="1957">
        <f t="shared" si="47"/>
        <v>0</v>
      </c>
      <c r="AN266" s="1957">
        <f t="shared" si="47"/>
        <v>0</v>
      </c>
      <c r="AO266" s="1957">
        <f t="shared" si="47"/>
        <v>0</v>
      </c>
      <c r="AP266" s="1957">
        <f t="shared" si="47"/>
        <v>0</v>
      </c>
      <c r="AQ266" s="1957">
        <f t="shared" si="47"/>
        <v>0</v>
      </c>
      <c r="AR266" s="1957">
        <f t="shared" si="47"/>
        <v>0</v>
      </c>
      <c r="AS266" s="1957">
        <f t="shared" si="47"/>
        <v>0</v>
      </c>
      <c r="AT266" s="1957"/>
      <c r="AU266" s="1957"/>
      <c r="AV266" s="2104"/>
      <c r="AW266" s="1957"/>
      <c r="AX266" s="1957"/>
      <c r="AY266" s="1957"/>
      <c r="AZ266" s="1957"/>
      <c r="BA266" s="1957"/>
      <c r="BB266" s="1957"/>
      <c r="BC266" s="1957"/>
      <c r="BD266" s="1957"/>
      <c r="BE266" s="1957"/>
      <c r="BF266" s="1957"/>
      <c r="BG266" s="1957"/>
      <c r="BH266" s="1957"/>
      <c r="BI266" s="1957"/>
      <c r="BJ266" s="1957"/>
      <c r="BK266" s="1957"/>
      <c r="BL266" s="1957"/>
      <c r="BM266" s="1957"/>
      <c r="BN266" s="1957"/>
    </row>
    <row r="267" spans="1:66" s="753" customFormat="1" ht="12.75">
      <c r="A267" s="794"/>
      <c r="B267" s="248" t="s">
        <v>888</v>
      </c>
      <c r="C267" s="1957">
        <f t="shared" si="41"/>
        <v>0</v>
      </c>
      <c r="D267" s="1957">
        <f t="shared" si="47"/>
        <v>0</v>
      </c>
      <c r="E267" s="1957">
        <f t="shared" si="47"/>
        <v>0</v>
      </c>
      <c r="F267" s="1957">
        <f t="shared" si="47"/>
        <v>0</v>
      </c>
      <c r="G267" s="1957">
        <f t="shared" si="47"/>
        <v>0</v>
      </c>
      <c r="H267" s="1957">
        <f t="shared" si="47"/>
        <v>0</v>
      </c>
      <c r="I267" s="1957">
        <f t="shared" si="47"/>
        <v>0</v>
      </c>
      <c r="J267" s="1957">
        <f t="shared" si="47"/>
        <v>0</v>
      </c>
      <c r="K267" s="1957">
        <f t="shared" si="47"/>
        <v>0</v>
      </c>
      <c r="L267" s="1957">
        <f t="shared" si="47"/>
        <v>0</v>
      </c>
      <c r="M267" s="1957">
        <f t="shared" si="47"/>
        <v>0</v>
      </c>
      <c r="N267" s="1957">
        <f t="shared" si="47"/>
        <v>0</v>
      </c>
      <c r="O267" s="1957">
        <f t="shared" si="47"/>
        <v>0</v>
      </c>
      <c r="P267" s="1957">
        <f t="shared" si="47"/>
        <v>0</v>
      </c>
      <c r="Q267" s="1957">
        <f t="shared" si="47"/>
        <v>0</v>
      </c>
      <c r="R267" s="1957">
        <f t="shared" si="47"/>
        <v>0</v>
      </c>
      <c r="S267" s="1957">
        <f t="shared" si="47"/>
        <v>0</v>
      </c>
      <c r="T267" s="1957">
        <f t="shared" si="47"/>
        <v>0</v>
      </c>
      <c r="U267" s="1957">
        <f t="shared" si="47"/>
        <v>0</v>
      </c>
      <c r="V267" s="1957">
        <f t="shared" si="47"/>
        <v>0</v>
      </c>
      <c r="W267" s="1957">
        <f t="shared" si="47"/>
        <v>0</v>
      </c>
      <c r="X267" s="1957">
        <f t="shared" si="47"/>
        <v>0</v>
      </c>
      <c r="Y267" s="1957">
        <f t="shared" si="47"/>
        <v>0</v>
      </c>
      <c r="Z267" s="1957">
        <f t="shared" si="47"/>
        <v>0</v>
      </c>
      <c r="AA267" s="1957">
        <f t="shared" si="47"/>
        <v>0</v>
      </c>
      <c r="AB267" s="1957">
        <f t="shared" si="47"/>
        <v>0</v>
      </c>
      <c r="AC267" s="1957">
        <f t="shared" si="47"/>
        <v>0</v>
      </c>
      <c r="AD267" s="1957">
        <f t="shared" si="47"/>
        <v>0</v>
      </c>
      <c r="AE267" s="1957">
        <f t="shared" si="47"/>
        <v>0</v>
      </c>
      <c r="AF267" s="1957">
        <f t="shared" si="47"/>
        <v>0</v>
      </c>
      <c r="AG267" s="1957">
        <f t="shared" si="47"/>
        <v>0</v>
      </c>
      <c r="AH267" s="1957">
        <f t="shared" si="47"/>
        <v>0</v>
      </c>
      <c r="AI267" s="1957">
        <f t="shared" si="47"/>
        <v>0</v>
      </c>
      <c r="AJ267" s="1957">
        <f t="shared" si="47"/>
        <v>0</v>
      </c>
      <c r="AK267" s="1957">
        <f t="shared" si="47"/>
        <v>0</v>
      </c>
      <c r="AL267" s="1957">
        <f t="shared" si="47"/>
        <v>0</v>
      </c>
      <c r="AM267" s="1957">
        <f t="shared" si="47"/>
        <v>0</v>
      </c>
      <c r="AN267" s="1957">
        <f t="shared" si="47"/>
        <v>0</v>
      </c>
      <c r="AO267" s="1957">
        <f t="shared" si="47"/>
        <v>0</v>
      </c>
      <c r="AP267" s="1957">
        <f t="shared" si="47"/>
        <v>0</v>
      </c>
      <c r="AQ267" s="1957">
        <f t="shared" si="47"/>
        <v>0</v>
      </c>
      <c r="AR267" s="1957">
        <f t="shared" si="47"/>
        <v>0</v>
      </c>
      <c r="AS267" s="1957">
        <f t="shared" si="47"/>
        <v>0</v>
      </c>
      <c r="AT267" s="1957"/>
      <c r="AU267" s="1957"/>
      <c r="AV267" s="2104"/>
      <c r="AW267" s="1957"/>
      <c r="AX267" s="1957"/>
      <c r="AY267" s="1957"/>
      <c r="AZ267" s="1957"/>
      <c r="BA267" s="1957"/>
      <c r="BB267" s="1957"/>
      <c r="BC267" s="1957"/>
      <c r="BD267" s="1957"/>
      <c r="BE267" s="1957"/>
      <c r="BF267" s="1957"/>
      <c r="BG267" s="1957"/>
      <c r="BH267" s="1957"/>
      <c r="BI267" s="1957"/>
      <c r="BJ267" s="1957"/>
      <c r="BK267" s="1957"/>
      <c r="BL267" s="1957"/>
      <c r="BM267" s="1957"/>
      <c r="BN267" s="1957"/>
    </row>
    <row r="268" spans="1:66" s="753" customFormat="1" ht="12.75">
      <c r="A268" s="794"/>
      <c r="B268" s="248" t="s">
        <v>86</v>
      </c>
      <c r="C268" s="1957">
        <f t="shared" si="41"/>
        <v>0</v>
      </c>
      <c r="D268" s="1957">
        <f t="shared" si="47"/>
        <v>0</v>
      </c>
      <c r="E268" s="1957">
        <f t="shared" si="47"/>
        <v>0</v>
      </c>
      <c r="F268" s="1957">
        <f t="shared" si="47"/>
        <v>0</v>
      </c>
      <c r="G268" s="1957">
        <f t="shared" si="47"/>
        <v>0</v>
      </c>
      <c r="H268" s="1957">
        <f t="shared" si="47"/>
        <v>0</v>
      </c>
      <c r="I268" s="1957">
        <f t="shared" si="47"/>
        <v>0</v>
      </c>
      <c r="J268" s="1957">
        <f t="shared" si="47"/>
        <v>0</v>
      </c>
      <c r="K268" s="1957">
        <f t="shared" si="47"/>
        <v>0</v>
      </c>
      <c r="L268" s="1957">
        <f t="shared" si="47"/>
        <v>0</v>
      </c>
      <c r="M268" s="1957">
        <f t="shared" si="47"/>
        <v>0</v>
      </c>
      <c r="N268" s="1957">
        <f t="shared" si="47"/>
        <v>0</v>
      </c>
      <c r="O268" s="1957">
        <f t="shared" si="47"/>
        <v>0</v>
      </c>
      <c r="P268" s="1957">
        <f t="shared" si="47"/>
        <v>0</v>
      </c>
      <c r="Q268" s="1957">
        <f t="shared" si="47"/>
        <v>0</v>
      </c>
      <c r="R268" s="1957">
        <f t="shared" si="47"/>
        <v>0</v>
      </c>
      <c r="S268" s="1957">
        <f t="shared" si="47"/>
        <v>0</v>
      </c>
      <c r="T268" s="1957">
        <f t="shared" si="47"/>
        <v>0</v>
      </c>
      <c r="U268" s="1957">
        <f t="shared" si="47"/>
        <v>0</v>
      </c>
      <c r="V268" s="1957">
        <f t="shared" si="47"/>
        <v>0</v>
      </c>
      <c r="W268" s="1957">
        <f t="shared" si="47"/>
        <v>0</v>
      </c>
      <c r="X268" s="1957">
        <f t="shared" si="47"/>
        <v>0</v>
      </c>
      <c r="Y268" s="1957">
        <f t="shared" si="47"/>
        <v>0</v>
      </c>
      <c r="Z268" s="1957">
        <f t="shared" si="47"/>
        <v>0</v>
      </c>
      <c r="AA268" s="1957">
        <f t="shared" si="47"/>
        <v>0</v>
      </c>
      <c r="AB268" s="1957">
        <f t="shared" si="47"/>
        <v>0</v>
      </c>
      <c r="AC268" s="1957">
        <f t="shared" si="47"/>
        <v>0</v>
      </c>
      <c r="AD268" s="1957">
        <f t="shared" si="47"/>
        <v>0</v>
      </c>
      <c r="AE268" s="1957">
        <f t="shared" si="47"/>
        <v>0</v>
      </c>
      <c r="AF268" s="1957">
        <f t="shared" si="47"/>
        <v>0</v>
      </c>
      <c r="AG268" s="1957">
        <f t="shared" si="47"/>
        <v>0</v>
      </c>
      <c r="AH268" s="1957">
        <f t="shared" si="47"/>
        <v>0</v>
      </c>
      <c r="AI268" s="1957">
        <f t="shared" si="47"/>
        <v>0</v>
      </c>
      <c r="AJ268" s="1957">
        <f t="shared" si="47"/>
        <v>0</v>
      </c>
      <c r="AK268" s="1957">
        <f t="shared" si="47"/>
        <v>0</v>
      </c>
      <c r="AL268" s="1957">
        <f t="shared" si="47"/>
        <v>0</v>
      </c>
      <c r="AM268" s="1957">
        <f t="shared" si="47"/>
        <v>0</v>
      </c>
      <c r="AN268" s="1957">
        <f t="shared" si="47"/>
        <v>0</v>
      </c>
      <c r="AO268" s="1957">
        <f t="shared" si="47"/>
        <v>0</v>
      </c>
      <c r="AP268" s="1957">
        <f t="shared" si="47"/>
        <v>0</v>
      </c>
      <c r="AQ268" s="1957">
        <f t="shared" si="47"/>
        <v>0</v>
      </c>
      <c r="AR268" s="1957">
        <f t="shared" si="47"/>
        <v>0</v>
      </c>
      <c r="AS268" s="1957">
        <f t="shared" si="47"/>
        <v>0</v>
      </c>
      <c r="AT268" s="1957"/>
      <c r="AU268" s="1957"/>
      <c r="AV268" s="2104"/>
      <c r="AW268" s="1957"/>
      <c r="AX268" s="1957"/>
      <c r="AY268" s="1957"/>
      <c r="AZ268" s="1957"/>
      <c r="BA268" s="1957"/>
      <c r="BB268" s="1957"/>
      <c r="BC268" s="1957"/>
      <c r="BD268" s="1957"/>
      <c r="BE268" s="1957"/>
      <c r="BF268" s="1957"/>
      <c r="BG268" s="1957"/>
      <c r="BH268" s="1957"/>
      <c r="BI268" s="1957"/>
      <c r="BJ268" s="1957"/>
      <c r="BK268" s="1957"/>
      <c r="BL268" s="1957"/>
      <c r="BM268" s="1957"/>
      <c r="BN268" s="1957"/>
    </row>
    <row r="269" spans="1:66" s="753" customFormat="1" ht="12.75">
      <c r="A269" s="794"/>
      <c r="B269" s="248" t="s">
        <v>881</v>
      </c>
      <c r="C269" s="1957">
        <f t="shared" si="41"/>
        <v>0</v>
      </c>
      <c r="D269" s="1957">
        <f t="shared" si="47"/>
        <v>0</v>
      </c>
      <c r="E269" s="1957">
        <f t="shared" si="47"/>
        <v>0</v>
      </c>
      <c r="F269" s="1957">
        <f t="shared" si="47"/>
        <v>0</v>
      </c>
      <c r="G269" s="1957">
        <f t="shared" si="47"/>
        <v>0</v>
      </c>
      <c r="H269" s="1957">
        <f t="shared" si="47"/>
        <v>0</v>
      </c>
      <c r="I269" s="1957">
        <f t="shared" si="47"/>
        <v>0</v>
      </c>
      <c r="J269" s="1957">
        <f t="shared" si="47"/>
        <v>0</v>
      </c>
      <c r="K269" s="1957">
        <f t="shared" si="47"/>
        <v>0</v>
      </c>
      <c r="L269" s="1957">
        <f t="shared" si="47"/>
        <v>0</v>
      </c>
      <c r="M269" s="1957">
        <f t="shared" si="47"/>
        <v>0</v>
      </c>
      <c r="N269" s="1957">
        <f t="shared" si="47"/>
        <v>0</v>
      </c>
      <c r="O269" s="1957">
        <f t="shared" si="47"/>
        <v>0</v>
      </c>
      <c r="P269" s="1957">
        <f t="shared" si="47"/>
        <v>0</v>
      </c>
      <c r="Q269" s="1957">
        <f t="shared" si="47"/>
        <v>0</v>
      </c>
      <c r="R269" s="1957">
        <f t="shared" si="47"/>
        <v>0</v>
      </c>
      <c r="S269" s="1957">
        <f t="shared" si="47"/>
        <v>0</v>
      </c>
      <c r="T269" s="1957">
        <f t="shared" si="47"/>
        <v>0</v>
      </c>
      <c r="U269" s="1957">
        <f t="shared" si="47"/>
        <v>0</v>
      </c>
      <c r="V269" s="1957">
        <f t="shared" si="47"/>
        <v>0</v>
      </c>
      <c r="W269" s="1957">
        <f t="shared" si="47"/>
        <v>0</v>
      </c>
      <c r="X269" s="1957">
        <f t="shared" si="47"/>
        <v>0</v>
      </c>
      <c r="Y269" s="1957">
        <f t="shared" si="47"/>
        <v>0</v>
      </c>
      <c r="Z269" s="1957">
        <f t="shared" si="47"/>
        <v>0</v>
      </c>
      <c r="AA269" s="1957">
        <f t="shared" si="47"/>
        <v>0</v>
      </c>
      <c r="AB269" s="1957">
        <f t="shared" si="47"/>
        <v>0</v>
      </c>
      <c r="AC269" s="1957">
        <f t="shared" si="47"/>
        <v>0</v>
      </c>
      <c r="AD269" s="1957">
        <f t="shared" si="47"/>
        <v>0</v>
      </c>
      <c r="AE269" s="1957">
        <f t="shared" si="47"/>
        <v>0</v>
      </c>
      <c r="AF269" s="1957">
        <f t="shared" si="47"/>
        <v>0</v>
      </c>
      <c r="AG269" s="1957">
        <f t="shared" si="47"/>
        <v>0</v>
      </c>
      <c r="AH269" s="1957">
        <f t="shared" si="47"/>
        <v>0</v>
      </c>
      <c r="AI269" s="1957">
        <f t="shared" si="47"/>
        <v>0</v>
      </c>
      <c r="AJ269" s="1957">
        <f t="shared" si="47"/>
        <v>0</v>
      </c>
      <c r="AK269" s="1957">
        <f t="shared" si="47"/>
        <v>0</v>
      </c>
      <c r="AL269" s="1957">
        <f t="shared" si="47"/>
        <v>0</v>
      </c>
      <c r="AM269" s="1957">
        <f t="shared" si="47"/>
        <v>0</v>
      </c>
      <c r="AN269" s="1957">
        <f t="shared" si="47"/>
        <v>0</v>
      </c>
      <c r="AO269" s="1957">
        <f t="shared" si="47"/>
        <v>0</v>
      </c>
      <c r="AP269" s="1957">
        <f t="shared" si="47"/>
        <v>0</v>
      </c>
      <c r="AQ269" s="1957">
        <f t="shared" si="47"/>
        <v>0</v>
      </c>
      <c r="AR269" s="1957">
        <f t="shared" si="47"/>
        <v>0</v>
      </c>
      <c r="AS269" s="1957">
        <f t="shared" si="47"/>
        <v>0</v>
      </c>
      <c r="AT269" s="1957"/>
      <c r="AU269" s="1957"/>
      <c r="AV269" s="2104"/>
      <c r="AW269" s="1957"/>
      <c r="AX269" s="1957"/>
      <c r="AY269" s="1957"/>
      <c r="AZ269" s="1957"/>
      <c r="BA269" s="1957"/>
      <c r="BB269" s="1957"/>
      <c r="BC269" s="1957"/>
      <c r="BD269" s="1957"/>
      <c r="BE269" s="1957"/>
      <c r="BF269" s="1957"/>
      <c r="BG269" s="1957"/>
      <c r="BH269" s="1957"/>
      <c r="BI269" s="1957"/>
      <c r="BJ269" s="1957"/>
      <c r="BK269" s="1957"/>
      <c r="BL269" s="1957"/>
      <c r="BM269" s="1957"/>
      <c r="BN269" s="1957"/>
    </row>
    <row r="270" spans="1:66" s="753" customFormat="1" ht="12.75">
      <c r="A270" s="794"/>
      <c r="B270" s="248" t="s">
        <v>674</v>
      </c>
      <c r="C270" s="1957">
        <f t="shared" si="41"/>
        <v>0</v>
      </c>
      <c r="D270" s="1957">
        <f t="shared" si="47"/>
        <v>0</v>
      </c>
      <c r="E270" s="1957">
        <f t="shared" si="47"/>
        <v>0</v>
      </c>
      <c r="F270" s="1957">
        <f t="shared" si="47"/>
        <v>0</v>
      </c>
      <c r="G270" s="1957">
        <f t="shared" si="47"/>
        <v>0</v>
      </c>
      <c r="H270" s="1957">
        <f t="shared" si="47"/>
        <v>0</v>
      </c>
      <c r="I270" s="1957">
        <f t="shared" si="47"/>
        <v>0</v>
      </c>
      <c r="J270" s="1957">
        <f t="shared" si="47"/>
        <v>0</v>
      </c>
      <c r="K270" s="1957">
        <f t="shared" si="47"/>
        <v>0</v>
      </c>
      <c r="L270" s="1957">
        <f t="shared" si="47"/>
        <v>0</v>
      </c>
      <c r="M270" s="1957">
        <f t="shared" si="47"/>
        <v>0</v>
      </c>
      <c r="N270" s="1957">
        <f t="shared" si="47"/>
        <v>0</v>
      </c>
      <c r="O270" s="1957">
        <f t="shared" si="47"/>
        <v>0</v>
      </c>
      <c r="P270" s="1957">
        <f t="shared" si="47"/>
        <v>0</v>
      </c>
      <c r="Q270" s="1957">
        <f t="shared" si="47"/>
        <v>0</v>
      </c>
      <c r="R270" s="1957">
        <f t="shared" si="47"/>
        <v>0</v>
      </c>
      <c r="S270" s="1957">
        <f t="shared" si="47"/>
        <v>0</v>
      </c>
      <c r="T270" s="1957">
        <f t="shared" si="47"/>
        <v>0</v>
      </c>
      <c r="U270" s="1957">
        <f t="shared" si="47"/>
        <v>0</v>
      </c>
      <c r="V270" s="1957">
        <f t="shared" si="47"/>
        <v>0</v>
      </c>
      <c r="W270" s="1957">
        <f t="shared" si="47"/>
        <v>0</v>
      </c>
      <c r="X270" s="1957">
        <f t="shared" si="47"/>
        <v>0</v>
      </c>
      <c r="Y270" s="1957">
        <f t="shared" si="47"/>
        <v>0</v>
      </c>
      <c r="Z270" s="1957">
        <f t="shared" si="47"/>
        <v>0</v>
      </c>
      <c r="AA270" s="1957">
        <f t="shared" si="47"/>
        <v>0</v>
      </c>
      <c r="AB270" s="1957">
        <f t="shared" si="47"/>
        <v>0</v>
      </c>
      <c r="AC270" s="1957">
        <f t="shared" si="47"/>
        <v>0</v>
      </c>
      <c r="AD270" s="1957">
        <f t="shared" si="47"/>
        <v>0</v>
      </c>
      <c r="AE270" s="1957">
        <f t="shared" si="47"/>
        <v>0</v>
      </c>
      <c r="AF270" s="1957">
        <f t="shared" si="47"/>
        <v>0</v>
      </c>
      <c r="AG270" s="1957">
        <f t="shared" si="47"/>
        <v>0</v>
      </c>
      <c r="AH270" s="1957">
        <f t="shared" ref="D270:AS274" si="48">SUMIF($AV$106:$AV$148, $B270,AH$106:AH$148)</f>
        <v>0</v>
      </c>
      <c r="AI270" s="1957">
        <f t="shared" si="48"/>
        <v>0</v>
      </c>
      <c r="AJ270" s="1957">
        <f t="shared" si="48"/>
        <v>0</v>
      </c>
      <c r="AK270" s="1957">
        <f t="shared" si="48"/>
        <v>0</v>
      </c>
      <c r="AL270" s="1957">
        <f t="shared" si="48"/>
        <v>0</v>
      </c>
      <c r="AM270" s="1957">
        <f t="shared" si="48"/>
        <v>0</v>
      </c>
      <c r="AN270" s="1957">
        <f t="shared" si="48"/>
        <v>0</v>
      </c>
      <c r="AO270" s="1957">
        <f t="shared" si="48"/>
        <v>0</v>
      </c>
      <c r="AP270" s="1957">
        <f t="shared" si="48"/>
        <v>0</v>
      </c>
      <c r="AQ270" s="1957">
        <f t="shared" si="48"/>
        <v>0</v>
      </c>
      <c r="AR270" s="1957">
        <f t="shared" si="48"/>
        <v>0</v>
      </c>
      <c r="AS270" s="1957">
        <f t="shared" si="48"/>
        <v>0</v>
      </c>
      <c r="AT270" s="1957"/>
      <c r="AU270" s="1957"/>
      <c r="AV270" s="2104"/>
      <c r="AW270" s="1957"/>
      <c r="AX270" s="1957"/>
      <c r="AY270" s="1957"/>
      <c r="AZ270" s="1957"/>
      <c r="BA270" s="1957"/>
      <c r="BB270" s="1957"/>
      <c r="BC270" s="1957"/>
      <c r="BD270" s="1957"/>
      <c r="BE270" s="1957"/>
      <c r="BF270" s="1957"/>
      <c r="BG270" s="1957"/>
      <c r="BH270" s="1957"/>
      <c r="BI270" s="1957"/>
      <c r="BJ270" s="1957"/>
      <c r="BK270" s="1957"/>
      <c r="BL270" s="1957"/>
      <c r="BM270" s="1957"/>
      <c r="BN270" s="1957"/>
    </row>
    <row r="271" spans="1:66" s="753" customFormat="1" ht="12.75">
      <c r="A271" s="794"/>
      <c r="B271" s="248" t="s">
        <v>892</v>
      </c>
      <c r="C271" s="1957">
        <f t="shared" si="41"/>
        <v>0</v>
      </c>
      <c r="D271" s="1957">
        <f t="shared" si="48"/>
        <v>0</v>
      </c>
      <c r="E271" s="1957">
        <f t="shared" si="48"/>
        <v>0</v>
      </c>
      <c r="F271" s="1957">
        <f t="shared" si="48"/>
        <v>0</v>
      </c>
      <c r="G271" s="1957">
        <f t="shared" si="48"/>
        <v>0</v>
      </c>
      <c r="H271" s="1957">
        <f t="shared" si="48"/>
        <v>0</v>
      </c>
      <c r="I271" s="1957">
        <f t="shared" si="48"/>
        <v>0</v>
      </c>
      <c r="J271" s="1957">
        <f t="shared" si="48"/>
        <v>0</v>
      </c>
      <c r="K271" s="1957">
        <f t="shared" si="48"/>
        <v>0</v>
      </c>
      <c r="L271" s="1957">
        <f t="shared" si="48"/>
        <v>0</v>
      </c>
      <c r="M271" s="1957">
        <f t="shared" si="48"/>
        <v>0</v>
      </c>
      <c r="N271" s="1957">
        <f t="shared" si="48"/>
        <v>0</v>
      </c>
      <c r="O271" s="1957">
        <f t="shared" si="48"/>
        <v>0</v>
      </c>
      <c r="P271" s="1957">
        <f t="shared" si="48"/>
        <v>0</v>
      </c>
      <c r="Q271" s="1957">
        <f t="shared" si="48"/>
        <v>0</v>
      </c>
      <c r="R271" s="1957">
        <f t="shared" si="48"/>
        <v>0</v>
      </c>
      <c r="S271" s="1957">
        <f t="shared" si="48"/>
        <v>0</v>
      </c>
      <c r="T271" s="1957">
        <f t="shared" si="48"/>
        <v>0</v>
      </c>
      <c r="U271" s="1957">
        <f t="shared" si="48"/>
        <v>0</v>
      </c>
      <c r="V271" s="1957">
        <f t="shared" si="48"/>
        <v>0</v>
      </c>
      <c r="W271" s="1957">
        <f t="shared" si="48"/>
        <v>0</v>
      </c>
      <c r="X271" s="1957">
        <f t="shared" si="48"/>
        <v>0</v>
      </c>
      <c r="Y271" s="1957">
        <f t="shared" si="48"/>
        <v>0</v>
      </c>
      <c r="Z271" s="1957">
        <f t="shared" si="48"/>
        <v>0</v>
      </c>
      <c r="AA271" s="1957">
        <f t="shared" si="48"/>
        <v>0</v>
      </c>
      <c r="AB271" s="1957">
        <f t="shared" si="48"/>
        <v>0</v>
      </c>
      <c r="AC271" s="1957">
        <f t="shared" si="48"/>
        <v>0</v>
      </c>
      <c r="AD271" s="1957">
        <f t="shared" si="48"/>
        <v>0</v>
      </c>
      <c r="AE271" s="1957">
        <f t="shared" si="48"/>
        <v>0</v>
      </c>
      <c r="AF271" s="1957">
        <f t="shared" si="48"/>
        <v>0</v>
      </c>
      <c r="AG271" s="1957">
        <f t="shared" si="48"/>
        <v>0</v>
      </c>
      <c r="AH271" s="1957">
        <f t="shared" si="48"/>
        <v>0</v>
      </c>
      <c r="AI271" s="1957">
        <f t="shared" si="48"/>
        <v>0</v>
      </c>
      <c r="AJ271" s="1957">
        <f t="shared" si="48"/>
        <v>0</v>
      </c>
      <c r="AK271" s="1957">
        <f t="shared" si="48"/>
        <v>0</v>
      </c>
      <c r="AL271" s="1957">
        <f t="shared" si="48"/>
        <v>0</v>
      </c>
      <c r="AM271" s="1957">
        <f t="shared" si="48"/>
        <v>0</v>
      </c>
      <c r="AN271" s="1957">
        <f t="shared" si="48"/>
        <v>0</v>
      </c>
      <c r="AO271" s="1957">
        <f t="shared" si="48"/>
        <v>0</v>
      </c>
      <c r="AP271" s="1957">
        <f t="shared" si="48"/>
        <v>0</v>
      </c>
      <c r="AQ271" s="1957">
        <f t="shared" si="48"/>
        <v>0</v>
      </c>
      <c r="AR271" s="1957">
        <f t="shared" si="48"/>
        <v>0</v>
      </c>
      <c r="AS271" s="1957">
        <f t="shared" si="48"/>
        <v>0</v>
      </c>
      <c r="AT271" s="1957"/>
      <c r="AU271" s="1957"/>
      <c r="AV271" s="2104"/>
      <c r="AW271" s="1957"/>
      <c r="AX271" s="1957"/>
      <c r="AY271" s="1957"/>
      <c r="AZ271" s="1957"/>
      <c r="BA271" s="1957"/>
      <c r="BB271" s="1957"/>
      <c r="BC271" s="1957"/>
      <c r="BD271" s="1957"/>
      <c r="BE271" s="1957"/>
      <c r="BF271" s="1957"/>
      <c r="BG271" s="1957"/>
      <c r="BH271" s="1957"/>
      <c r="BI271" s="1957"/>
      <c r="BJ271" s="1957"/>
      <c r="BK271" s="1957"/>
      <c r="BL271" s="1957"/>
      <c r="BM271" s="1957"/>
      <c r="BN271" s="1957"/>
    </row>
    <row r="272" spans="1:66" s="753" customFormat="1" ht="12.75">
      <c r="A272" s="794"/>
      <c r="B272" s="248" t="s">
        <v>87</v>
      </c>
      <c r="C272" s="1957">
        <f t="shared" si="41"/>
        <v>0</v>
      </c>
      <c r="D272" s="1957">
        <f t="shared" si="48"/>
        <v>0</v>
      </c>
      <c r="E272" s="1957">
        <f t="shared" si="48"/>
        <v>0</v>
      </c>
      <c r="F272" s="1957">
        <f t="shared" si="48"/>
        <v>0</v>
      </c>
      <c r="G272" s="1957">
        <f t="shared" si="48"/>
        <v>0</v>
      </c>
      <c r="H272" s="1957">
        <f t="shared" si="48"/>
        <v>0</v>
      </c>
      <c r="I272" s="1957">
        <f t="shared" si="48"/>
        <v>0</v>
      </c>
      <c r="J272" s="1957">
        <f t="shared" si="48"/>
        <v>0</v>
      </c>
      <c r="K272" s="1957">
        <f t="shared" si="48"/>
        <v>0</v>
      </c>
      <c r="L272" s="1957">
        <f t="shared" si="48"/>
        <v>0</v>
      </c>
      <c r="M272" s="1957">
        <f t="shared" si="48"/>
        <v>0</v>
      </c>
      <c r="N272" s="1957">
        <f t="shared" si="48"/>
        <v>0</v>
      </c>
      <c r="O272" s="1957">
        <f t="shared" si="48"/>
        <v>0</v>
      </c>
      <c r="P272" s="1957">
        <f t="shared" si="48"/>
        <v>0</v>
      </c>
      <c r="Q272" s="1957">
        <f t="shared" si="48"/>
        <v>0</v>
      </c>
      <c r="R272" s="1957">
        <f t="shared" si="48"/>
        <v>0</v>
      </c>
      <c r="S272" s="1957">
        <f t="shared" si="48"/>
        <v>0</v>
      </c>
      <c r="T272" s="1957">
        <f t="shared" si="48"/>
        <v>0</v>
      </c>
      <c r="U272" s="1957">
        <f t="shared" si="48"/>
        <v>0</v>
      </c>
      <c r="V272" s="1957">
        <f t="shared" si="48"/>
        <v>0</v>
      </c>
      <c r="W272" s="1957">
        <f t="shared" si="48"/>
        <v>0</v>
      </c>
      <c r="X272" s="1957">
        <f t="shared" si="48"/>
        <v>0</v>
      </c>
      <c r="Y272" s="1957">
        <f t="shared" si="48"/>
        <v>0</v>
      </c>
      <c r="Z272" s="1957">
        <f t="shared" si="48"/>
        <v>0</v>
      </c>
      <c r="AA272" s="1957">
        <f t="shared" si="48"/>
        <v>0</v>
      </c>
      <c r="AB272" s="1957">
        <f t="shared" si="48"/>
        <v>0</v>
      </c>
      <c r="AC272" s="1957">
        <f t="shared" si="48"/>
        <v>0</v>
      </c>
      <c r="AD272" s="1957">
        <f t="shared" si="48"/>
        <v>0</v>
      </c>
      <c r="AE272" s="1957">
        <f t="shared" si="48"/>
        <v>0</v>
      </c>
      <c r="AF272" s="1957">
        <f t="shared" si="48"/>
        <v>0</v>
      </c>
      <c r="AG272" s="1957">
        <f t="shared" si="48"/>
        <v>0</v>
      </c>
      <c r="AH272" s="1957">
        <f t="shared" si="48"/>
        <v>0</v>
      </c>
      <c r="AI272" s="1957">
        <f t="shared" si="48"/>
        <v>0</v>
      </c>
      <c r="AJ272" s="1957">
        <f t="shared" si="48"/>
        <v>0</v>
      </c>
      <c r="AK272" s="1957">
        <f t="shared" si="48"/>
        <v>0</v>
      </c>
      <c r="AL272" s="1957">
        <f t="shared" si="48"/>
        <v>0</v>
      </c>
      <c r="AM272" s="1957">
        <f t="shared" si="48"/>
        <v>0</v>
      </c>
      <c r="AN272" s="1957">
        <f t="shared" si="48"/>
        <v>0</v>
      </c>
      <c r="AO272" s="1957">
        <f t="shared" si="48"/>
        <v>0</v>
      </c>
      <c r="AP272" s="1957">
        <f t="shared" si="48"/>
        <v>0</v>
      </c>
      <c r="AQ272" s="1957">
        <f t="shared" si="48"/>
        <v>0</v>
      </c>
      <c r="AR272" s="1957">
        <f t="shared" si="48"/>
        <v>0</v>
      </c>
      <c r="AS272" s="1957">
        <f t="shared" si="48"/>
        <v>0</v>
      </c>
      <c r="AT272" s="1957"/>
      <c r="AU272" s="1957"/>
      <c r="AV272" s="2104"/>
      <c r="AW272" s="1957"/>
      <c r="AX272" s="1957"/>
      <c r="AY272" s="1957"/>
      <c r="AZ272" s="1957"/>
      <c r="BA272" s="1957"/>
      <c r="BB272" s="1957"/>
      <c r="BC272" s="1957"/>
      <c r="BD272" s="1957"/>
      <c r="BE272" s="1957"/>
      <c r="BF272" s="1957"/>
      <c r="BG272" s="1957"/>
      <c r="BH272" s="1957"/>
      <c r="BI272" s="1957"/>
      <c r="BJ272" s="1957"/>
      <c r="BK272" s="1957"/>
      <c r="BL272" s="1957"/>
      <c r="BM272" s="1957"/>
      <c r="BN272" s="1957"/>
    </row>
    <row r="273" spans="1:66" s="753" customFormat="1" ht="12.75">
      <c r="A273" s="794"/>
      <c r="B273" s="248" t="s">
        <v>88</v>
      </c>
      <c r="C273" s="1957">
        <f t="shared" si="41"/>
        <v>0</v>
      </c>
      <c r="D273" s="1957">
        <f t="shared" si="48"/>
        <v>0</v>
      </c>
      <c r="E273" s="1957">
        <f t="shared" si="48"/>
        <v>0</v>
      </c>
      <c r="F273" s="1957">
        <f t="shared" si="48"/>
        <v>0</v>
      </c>
      <c r="G273" s="1957">
        <f t="shared" si="48"/>
        <v>0</v>
      </c>
      <c r="H273" s="1957">
        <f t="shared" si="48"/>
        <v>0</v>
      </c>
      <c r="I273" s="1957">
        <f t="shared" si="48"/>
        <v>0</v>
      </c>
      <c r="J273" s="1957">
        <f t="shared" si="48"/>
        <v>0</v>
      </c>
      <c r="K273" s="1957">
        <f t="shared" si="48"/>
        <v>0</v>
      </c>
      <c r="L273" s="1957">
        <f t="shared" si="48"/>
        <v>0</v>
      </c>
      <c r="M273" s="1957">
        <f t="shared" si="48"/>
        <v>0</v>
      </c>
      <c r="N273" s="1957">
        <f t="shared" si="48"/>
        <v>0</v>
      </c>
      <c r="O273" s="1957">
        <f t="shared" si="48"/>
        <v>0</v>
      </c>
      <c r="P273" s="1957">
        <f t="shared" si="48"/>
        <v>0</v>
      </c>
      <c r="Q273" s="1957">
        <f t="shared" si="48"/>
        <v>0</v>
      </c>
      <c r="R273" s="1957">
        <f t="shared" si="48"/>
        <v>0</v>
      </c>
      <c r="S273" s="1957">
        <f t="shared" si="48"/>
        <v>0</v>
      </c>
      <c r="T273" s="1957">
        <f t="shared" si="48"/>
        <v>0</v>
      </c>
      <c r="U273" s="1957">
        <f t="shared" si="48"/>
        <v>0</v>
      </c>
      <c r="V273" s="1957">
        <f t="shared" si="48"/>
        <v>0</v>
      </c>
      <c r="W273" s="1957">
        <f t="shared" si="48"/>
        <v>0</v>
      </c>
      <c r="X273" s="1957">
        <f t="shared" si="48"/>
        <v>302794.00000000006</v>
      </c>
      <c r="Y273" s="1957">
        <f t="shared" si="48"/>
        <v>232197.08889590731</v>
      </c>
      <c r="Z273" s="1957">
        <f t="shared" si="48"/>
        <v>52300.584115561454</v>
      </c>
      <c r="AA273" s="1957">
        <f t="shared" si="48"/>
        <v>18296.326988531251</v>
      </c>
      <c r="AB273" s="1957">
        <f t="shared" si="48"/>
        <v>0</v>
      </c>
      <c r="AC273" s="1957">
        <f t="shared" si="48"/>
        <v>0</v>
      </c>
      <c r="AD273" s="1957">
        <f t="shared" si="48"/>
        <v>0</v>
      </c>
      <c r="AE273" s="1957">
        <f t="shared" si="48"/>
        <v>0</v>
      </c>
      <c r="AF273" s="1957">
        <f t="shared" si="48"/>
        <v>0</v>
      </c>
      <c r="AG273" s="1957">
        <f t="shared" si="48"/>
        <v>0</v>
      </c>
      <c r="AH273" s="1957">
        <f t="shared" si="48"/>
        <v>0</v>
      </c>
      <c r="AI273" s="1957">
        <f t="shared" si="48"/>
        <v>0</v>
      </c>
      <c r="AJ273" s="1957">
        <f t="shared" si="48"/>
        <v>0</v>
      </c>
      <c r="AK273" s="1957">
        <f t="shared" si="48"/>
        <v>0</v>
      </c>
      <c r="AL273" s="1957">
        <f t="shared" si="48"/>
        <v>0</v>
      </c>
      <c r="AM273" s="1957">
        <f t="shared" si="48"/>
        <v>0</v>
      </c>
      <c r="AN273" s="1957">
        <f t="shared" si="48"/>
        <v>0</v>
      </c>
      <c r="AO273" s="1957">
        <f t="shared" si="48"/>
        <v>0</v>
      </c>
      <c r="AP273" s="1957">
        <f t="shared" si="48"/>
        <v>0</v>
      </c>
      <c r="AQ273" s="1957">
        <f t="shared" si="48"/>
        <v>0</v>
      </c>
      <c r="AR273" s="1957">
        <f t="shared" si="48"/>
        <v>0</v>
      </c>
      <c r="AS273" s="1957">
        <f t="shared" si="48"/>
        <v>0</v>
      </c>
      <c r="AT273" s="1957"/>
      <c r="AU273" s="1957"/>
      <c r="AV273" s="2104"/>
      <c r="AW273" s="1957"/>
      <c r="AX273" s="1957"/>
      <c r="AY273" s="1957"/>
      <c r="AZ273" s="1957"/>
      <c r="BA273" s="1957"/>
      <c r="BB273" s="1957"/>
      <c r="BC273" s="1957"/>
      <c r="BD273" s="1957"/>
      <c r="BE273" s="1957"/>
      <c r="BF273" s="1957"/>
      <c r="BG273" s="1957"/>
      <c r="BH273" s="1957"/>
      <c r="BI273" s="1957"/>
      <c r="BJ273" s="1957"/>
      <c r="BK273" s="1957"/>
      <c r="BL273" s="1957"/>
      <c r="BM273" s="1957"/>
      <c r="BN273" s="1957"/>
    </row>
    <row r="274" spans="1:66" s="753" customFormat="1" ht="12.75">
      <c r="A274" s="794"/>
      <c r="B274" s="248" t="s">
        <v>891</v>
      </c>
      <c r="C274" s="1957">
        <f t="shared" si="41"/>
        <v>0</v>
      </c>
      <c r="D274" s="1957">
        <f t="shared" si="48"/>
        <v>0</v>
      </c>
      <c r="E274" s="1957">
        <f t="shared" si="48"/>
        <v>0</v>
      </c>
      <c r="F274" s="1957">
        <f t="shared" si="48"/>
        <v>0</v>
      </c>
      <c r="G274" s="1957">
        <f t="shared" si="48"/>
        <v>0</v>
      </c>
      <c r="H274" s="1957">
        <f t="shared" si="48"/>
        <v>0</v>
      </c>
      <c r="I274" s="1957">
        <f t="shared" si="48"/>
        <v>0</v>
      </c>
      <c r="J274" s="1957">
        <f t="shared" si="48"/>
        <v>0</v>
      </c>
      <c r="K274" s="1957">
        <f t="shared" si="48"/>
        <v>0</v>
      </c>
      <c r="L274" s="1957">
        <f t="shared" si="48"/>
        <v>0</v>
      </c>
      <c r="M274" s="1957">
        <f t="shared" si="48"/>
        <v>0</v>
      </c>
      <c r="N274" s="1957">
        <f t="shared" si="48"/>
        <v>0</v>
      </c>
      <c r="O274" s="1957">
        <f t="shared" si="48"/>
        <v>0</v>
      </c>
      <c r="P274" s="1957">
        <f t="shared" si="48"/>
        <v>0</v>
      </c>
      <c r="Q274" s="1957">
        <f t="shared" si="48"/>
        <v>0</v>
      </c>
      <c r="R274" s="1957">
        <f t="shared" si="48"/>
        <v>0</v>
      </c>
      <c r="S274" s="1957">
        <f t="shared" si="48"/>
        <v>0</v>
      </c>
      <c r="T274" s="1957">
        <f t="shared" si="48"/>
        <v>0</v>
      </c>
      <c r="U274" s="1957">
        <f t="shared" si="48"/>
        <v>0</v>
      </c>
      <c r="V274" s="1957">
        <f t="shared" si="48"/>
        <v>0</v>
      </c>
      <c r="W274" s="1957">
        <f t="shared" si="48"/>
        <v>0</v>
      </c>
      <c r="X274" s="1957">
        <f t="shared" si="48"/>
        <v>576425.73914182768</v>
      </c>
      <c r="Y274" s="1957">
        <f t="shared" si="48"/>
        <v>432148.85384867346</v>
      </c>
      <c r="Z274" s="1957">
        <f t="shared" si="48"/>
        <v>102649.08352440222</v>
      </c>
      <c r="AA274" s="1957">
        <f t="shared" si="48"/>
        <v>41627.801768752048</v>
      </c>
      <c r="AB274" s="1957">
        <f t="shared" si="48"/>
        <v>0</v>
      </c>
      <c r="AC274" s="1957">
        <f t="shared" si="48"/>
        <v>0</v>
      </c>
      <c r="AD274" s="1957">
        <f t="shared" si="48"/>
        <v>0</v>
      </c>
      <c r="AE274" s="1957">
        <f t="shared" si="48"/>
        <v>189.38945299705205</v>
      </c>
      <c r="AF274" s="1957">
        <f t="shared" si="48"/>
        <v>1022.7030461840812</v>
      </c>
      <c r="AG274" s="1957">
        <f t="shared" si="48"/>
        <v>568.1683589911562</v>
      </c>
      <c r="AH274" s="1957">
        <f t="shared" si="48"/>
        <v>0</v>
      </c>
      <c r="AI274" s="1957">
        <f t="shared" si="48"/>
        <v>0</v>
      </c>
      <c r="AJ274" s="1957">
        <f t="shared" si="48"/>
        <v>0</v>
      </c>
      <c r="AK274" s="1957">
        <f t="shared" ref="D274:AS278" si="49">SUMIF($AV$106:$AV$148, $B274,AK$106:AK$148)</f>
        <v>0</v>
      </c>
      <c r="AL274" s="1957">
        <f t="shared" si="49"/>
        <v>0</v>
      </c>
      <c r="AM274" s="1957">
        <f t="shared" si="49"/>
        <v>0</v>
      </c>
      <c r="AN274" s="1957">
        <f t="shared" si="49"/>
        <v>0</v>
      </c>
      <c r="AO274" s="1957">
        <f t="shared" si="49"/>
        <v>0</v>
      </c>
      <c r="AP274" s="1957">
        <f t="shared" si="49"/>
        <v>0</v>
      </c>
      <c r="AQ274" s="1957">
        <f t="shared" si="49"/>
        <v>0</v>
      </c>
      <c r="AR274" s="1957">
        <f t="shared" si="49"/>
        <v>0</v>
      </c>
      <c r="AS274" s="1957">
        <f t="shared" si="49"/>
        <v>0</v>
      </c>
      <c r="AT274" s="1957"/>
      <c r="AU274" s="1957"/>
      <c r="AV274" s="2104"/>
      <c r="AW274" s="1957"/>
      <c r="AX274" s="1957"/>
      <c r="AY274" s="1957"/>
      <c r="AZ274" s="1957"/>
      <c r="BA274" s="1957"/>
      <c r="BB274" s="1957"/>
      <c r="BC274" s="1957"/>
      <c r="BD274" s="1957"/>
      <c r="BE274" s="1957"/>
      <c r="BF274" s="1957"/>
      <c r="BG274" s="1957"/>
      <c r="BH274" s="1957"/>
      <c r="BI274" s="1957"/>
      <c r="BJ274" s="1957"/>
      <c r="BK274" s="1957"/>
      <c r="BL274" s="1957"/>
      <c r="BM274" s="1957"/>
      <c r="BN274" s="1957"/>
    </row>
    <row r="275" spans="1:66" s="753" customFormat="1" ht="12.75">
      <c r="A275" s="794"/>
      <c r="B275" s="248" t="s">
        <v>10</v>
      </c>
      <c r="C275" s="1957">
        <f t="shared" si="41"/>
        <v>0</v>
      </c>
      <c r="D275" s="1957">
        <f t="shared" si="49"/>
        <v>0</v>
      </c>
      <c r="E275" s="1957">
        <f t="shared" si="49"/>
        <v>0</v>
      </c>
      <c r="F275" s="1957">
        <f t="shared" si="49"/>
        <v>0</v>
      </c>
      <c r="G275" s="1957">
        <f t="shared" si="49"/>
        <v>0</v>
      </c>
      <c r="H275" s="1957">
        <f t="shared" si="49"/>
        <v>0</v>
      </c>
      <c r="I275" s="1957">
        <f t="shared" si="49"/>
        <v>0</v>
      </c>
      <c r="J275" s="1957">
        <f t="shared" si="49"/>
        <v>0</v>
      </c>
      <c r="K275" s="1957">
        <f t="shared" si="49"/>
        <v>0</v>
      </c>
      <c r="L275" s="1957">
        <f t="shared" si="49"/>
        <v>0</v>
      </c>
      <c r="M275" s="1957">
        <f t="shared" si="49"/>
        <v>0</v>
      </c>
      <c r="N275" s="1957">
        <f t="shared" si="49"/>
        <v>0</v>
      </c>
      <c r="O275" s="1957">
        <f t="shared" si="49"/>
        <v>0</v>
      </c>
      <c r="P275" s="1957">
        <f t="shared" si="49"/>
        <v>0</v>
      </c>
      <c r="Q275" s="1957">
        <f t="shared" si="49"/>
        <v>0</v>
      </c>
      <c r="R275" s="1957">
        <f t="shared" si="49"/>
        <v>0</v>
      </c>
      <c r="S275" s="1957">
        <f t="shared" si="49"/>
        <v>0</v>
      </c>
      <c r="T275" s="1957">
        <f t="shared" si="49"/>
        <v>0</v>
      </c>
      <c r="U275" s="1957">
        <f t="shared" si="49"/>
        <v>0</v>
      </c>
      <c r="V275" s="1957">
        <f t="shared" si="49"/>
        <v>0</v>
      </c>
      <c r="W275" s="1957">
        <f t="shared" si="49"/>
        <v>0</v>
      </c>
      <c r="X275" s="1957">
        <f t="shared" si="49"/>
        <v>0</v>
      </c>
      <c r="Y275" s="1957">
        <f t="shared" si="49"/>
        <v>0</v>
      </c>
      <c r="Z275" s="1957">
        <f t="shared" si="49"/>
        <v>0</v>
      </c>
      <c r="AA275" s="1957">
        <f t="shared" si="49"/>
        <v>0</v>
      </c>
      <c r="AB275" s="1957">
        <f t="shared" si="49"/>
        <v>0</v>
      </c>
      <c r="AC275" s="1957">
        <f t="shared" si="49"/>
        <v>0</v>
      </c>
      <c r="AD275" s="1957">
        <f t="shared" si="49"/>
        <v>0</v>
      </c>
      <c r="AE275" s="1957">
        <f t="shared" si="49"/>
        <v>0</v>
      </c>
      <c r="AF275" s="1957">
        <f t="shared" si="49"/>
        <v>0</v>
      </c>
      <c r="AG275" s="1957">
        <f t="shared" si="49"/>
        <v>0</v>
      </c>
      <c r="AH275" s="1957">
        <f t="shared" si="49"/>
        <v>0</v>
      </c>
      <c r="AI275" s="1957">
        <f t="shared" si="49"/>
        <v>0</v>
      </c>
      <c r="AJ275" s="1957">
        <f t="shared" si="49"/>
        <v>0</v>
      </c>
      <c r="AK275" s="1957">
        <f t="shared" si="49"/>
        <v>0</v>
      </c>
      <c r="AL275" s="1957">
        <f t="shared" si="49"/>
        <v>0</v>
      </c>
      <c r="AM275" s="1957">
        <f t="shared" si="49"/>
        <v>0</v>
      </c>
      <c r="AN275" s="1957">
        <f t="shared" si="49"/>
        <v>0</v>
      </c>
      <c r="AO275" s="1957">
        <f t="shared" si="49"/>
        <v>0</v>
      </c>
      <c r="AP275" s="1957">
        <f t="shared" si="49"/>
        <v>0</v>
      </c>
      <c r="AQ275" s="1957">
        <f t="shared" si="49"/>
        <v>0</v>
      </c>
      <c r="AR275" s="1957">
        <f t="shared" si="49"/>
        <v>0</v>
      </c>
      <c r="AS275" s="1957">
        <f t="shared" si="49"/>
        <v>0</v>
      </c>
      <c r="AT275" s="1957"/>
      <c r="AU275" s="1957"/>
      <c r="AV275" s="2104"/>
      <c r="AW275" s="1957"/>
      <c r="AX275" s="1957"/>
      <c r="AY275" s="1957"/>
      <c r="AZ275" s="1957"/>
      <c r="BA275" s="1957"/>
      <c r="BB275" s="1957"/>
      <c r="BC275" s="1957"/>
      <c r="BD275" s="1957"/>
      <c r="BE275" s="1957"/>
      <c r="BF275" s="1957"/>
      <c r="BG275" s="1957"/>
      <c r="BH275" s="1957"/>
      <c r="BI275" s="1957"/>
      <c r="BJ275" s="1957"/>
      <c r="BK275" s="1957"/>
      <c r="BL275" s="1957"/>
      <c r="BM275" s="1957"/>
      <c r="BN275" s="1957"/>
    </row>
    <row r="276" spans="1:66" s="753" customFormat="1" ht="12.75">
      <c r="A276" s="794"/>
      <c r="B276" s="248" t="s">
        <v>1071</v>
      </c>
      <c r="C276" s="1957">
        <f t="shared" si="41"/>
        <v>0</v>
      </c>
      <c r="D276" s="1957">
        <f t="shared" si="49"/>
        <v>0</v>
      </c>
      <c r="E276" s="1957">
        <f t="shared" si="49"/>
        <v>0</v>
      </c>
      <c r="F276" s="1957">
        <f t="shared" si="49"/>
        <v>0</v>
      </c>
      <c r="G276" s="1957">
        <f t="shared" si="49"/>
        <v>0</v>
      </c>
      <c r="H276" s="1957">
        <f t="shared" si="49"/>
        <v>0</v>
      </c>
      <c r="I276" s="1957">
        <f t="shared" si="49"/>
        <v>0</v>
      </c>
      <c r="J276" s="1957">
        <f t="shared" si="49"/>
        <v>0</v>
      </c>
      <c r="K276" s="1957">
        <f t="shared" si="49"/>
        <v>0</v>
      </c>
      <c r="L276" s="1957">
        <f t="shared" si="49"/>
        <v>0</v>
      </c>
      <c r="M276" s="1957">
        <f t="shared" si="49"/>
        <v>0</v>
      </c>
      <c r="N276" s="1957">
        <f t="shared" si="49"/>
        <v>0</v>
      </c>
      <c r="O276" s="1957">
        <f t="shared" si="49"/>
        <v>0</v>
      </c>
      <c r="P276" s="1957">
        <f t="shared" si="49"/>
        <v>0</v>
      </c>
      <c r="Q276" s="1957">
        <f t="shared" si="49"/>
        <v>0</v>
      </c>
      <c r="R276" s="1957">
        <f t="shared" si="49"/>
        <v>0</v>
      </c>
      <c r="S276" s="1957">
        <f t="shared" si="49"/>
        <v>0</v>
      </c>
      <c r="T276" s="1957">
        <f t="shared" si="49"/>
        <v>0</v>
      </c>
      <c r="U276" s="1957">
        <f t="shared" si="49"/>
        <v>0</v>
      </c>
      <c r="V276" s="1957">
        <f t="shared" si="49"/>
        <v>0</v>
      </c>
      <c r="W276" s="1957">
        <f t="shared" si="49"/>
        <v>0</v>
      </c>
      <c r="X276" s="1957">
        <f t="shared" si="49"/>
        <v>0</v>
      </c>
      <c r="Y276" s="1957">
        <f t="shared" si="49"/>
        <v>0</v>
      </c>
      <c r="Z276" s="1957">
        <f t="shared" si="49"/>
        <v>0</v>
      </c>
      <c r="AA276" s="1957">
        <f t="shared" si="49"/>
        <v>0</v>
      </c>
      <c r="AB276" s="1957">
        <f t="shared" si="49"/>
        <v>0</v>
      </c>
      <c r="AC276" s="1957">
        <f t="shared" si="49"/>
        <v>0</v>
      </c>
      <c r="AD276" s="1957">
        <f t="shared" si="49"/>
        <v>0</v>
      </c>
      <c r="AE276" s="1957">
        <f t="shared" si="49"/>
        <v>0</v>
      </c>
      <c r="AF276" s="1957">
        <f t="shared" si="49"/>
        <v>0</v>
      </c>
      <c r="AG276" s="1957">
        <f t="shared" si="49"/>
        <v>0</v>
      </c>
      <c r="AH276" s="1957">
        <f t="shared" si="49"/>
        <v>0</v>
      </c>
      <c r="AI276" s="1957">
        <f t="shared" si="49"/>
        <v>0</v>
      </c>
      <c r="AJ276" s="1957">
        <f t="shared" si="49"/>
        <v>0</v>
      </c>
      <c r="AK276" s="1957">
        <f t="shared" si="49"/>
        <v>0</v>
      </c>
      <c r="AL276" s="1957">
        <f t="shared" si="49"/>
        <v>0</v>
      </c>
      <c r="AM276" s="1957">
        <f t="shared" si="49"/>
        <v>0</v>
      </c>
      <c r="AN276" s="1957">
        <f t="shared" si="49"/>
        <v>0</v>
      </c>
      <c r="AO276" s="1957">
        <f t="shared" si="49"/>
        <v>0</v>
      </c>
      <c r="AP276" s="1957">
        <f t="shared" si="49"/>
        <v>0</v>
      </c>
      <c r="AQ276" s="1957">
        <f t="shared" si="49"/>
        <v>0</v>
      </c>
      <c r="AR276" s="1957">
        <f t="shared" si="49"/>
        <v>0</v>
      </c>
      <c r="AS276" s="1957">
        <f t="shared" si="49"/>
        <v>0</v>
      </c>
      <c r="AT276" s="1957"/>
      <c r="AU276" s="1957"/>
      <c r="AV276" s="2104"/>
      <c r="AW276" s="1957"/>
      <c r="AX276" s="1957"/>
      <c r="AY276" s="1957"/>
      <c r="AZ276" s="1957"/>
      <c r="BA276" s="1957"/>
      <c r="BB276" s="1957"/>
      <c r="BC276" s="1957"/>
      <c r="BD276" s="1957"/>
      <c r="BE276" s="1957"/>
      <c r="BF276" s="1957"/>
      <c r="BG276" s="1957"/>
      <c r="BH276" s="1957"/>
      <c r="BI276" s="1957"/>
      <c r="BJ276" s="1957"/>
      <c r="BK276" s="1957"/>
      <c r="BL276" s="1957"/>
      <c r="BM276" s="1957"/>
      <c r="BN276" s="1957"/>
    </row>
    <row r="277" spans="1:66" s="753" customFormat="1" ht="12.75">
      <c r="A277" s="794"/>
      <c r="B277" s="248" t="s">
        <v>653</v>
      </c>
      <c r="C277" s="1957">
        <f t="shared" si="41"/>
        <v>0</v>
      </c>
      <c r="D277" s="1957">
        <f t="shared" si="49"/>
        <v>0</v>
      </c>
      <c r="E277" s="1957">
        <f t="shared" si="49"/>
        <v>0</v>
      </c>
      <c r="F277" s="1957">
        <f t="shared" si="49"/>
        <v>0</v>
      </c>
      <c r="G277" s="1957">
        <f t="shared" si="49"/>
        <v>0</v>
      </c>
      <c r="H277" s="1957">
        <f t="shared" si="49"/>
        <v>0</v>
      </c>
      <c r="I277" s="1957">
        <f t="shared" si="49"/>
        <v>0</v>
      </c>
      <c r="J277" s="1957">
        <f t="shared" si="49"/>
        <v>0</v>
      </c>
      <c r="K277" s="1957">
        <f t="shared" si="49"/>
        <v>0</v>
      </c>
      <c r="L277" s="1957">
        <f t="shared" si="49"/>
        <v>0</v>
      </c>
      <c r="M277" s="1957">
        <f t="shared" si="49"/>
        <v>0</v>
      </c>
      <c r="N277" s="1957">
        <f t="shared" si="49"/>
        <v>0</v>
      </c>
      <c r="O277" s="1957">
        <f t="shared" si="49"/>
        <v>0</v>
      </c>
      <c r="P277" s="1957">
        <f t="shared" si="49"/>
        <v>0</v>
      </c>
      <c r="Q277" s="1957">
        <f t="shared" si="49"/>
        <v>0</v>
      </c>
      <c r="R277" s="1957">
        <f t="shared" si="49"/>
        <v>0</v>
      </c>
      <c r="S277" s="1957">
        <f t="shared" si="49"/>
        <v>0</v>
      </c>
      <c r="T277" s="1957">
        <f t="shared" si="49"/>
        <v>0</v>
      </c>
      <c r="U277" s="1957">
        <f t="shared" si="49"/>
        <v>0</v>
      </c>
      <c r="V277" s="1957">
        <f t="shared" si="49"/>
        <v>0</v>
      </c>
      <c r="W277" s="1957">
        <f t="shared" si="49"/>
        <v>0</v>
      </c>
      <c r="X277" s="1957">
        <f t="shared" si="49"/>
        <v>0</v>
      </c>
      <c r="Y277" s="1957">
        <f t="shared" si="49"/>
        <v>0</v>
      </c>
      <c r="Z277" s="1957">
        <f t="shared" si="49"/>
        <v>0</v>
      </c>
      <c r="AA277" s="1957">
        <f t="shared" si="49"/>
        <v>0</v>
      </c>
      <c r="AB277" s="1957">
        <f t="shared" si="49"/>
        <v>0</v>
      </c>
      <c r="AC277" s="1957">
        <f t="shared" si="49"/>
        <v>0</v>
      </c>
      <c r="AD277" s="1957">
        <f t="shared" si="49"/>
        <v>0</v>
      </c>
      <c r="AE277" s="1957">
        <f t="shared" si="49"/>
        <v>0</v>
      </c>
      <c r="AF277" s="1957">
        <f t="shared" si="49"/>
        <v>0</v>
      </c>
      <c r="AG277" s="1957">
        <f t="shared" si="49"/>
        <v>0</v>
      </c>
      <c r="AH277" s="1957">
        <f t="shared" si="49"/>
        <v>0</v>
      </c>
      <c r="AI277" s="1957">
        <f t="shared" si="49"/>
        <v>0</v>
      </c>
      <c r="AJ277" s="1957">
        <f t="shared" si="49"/>
        <v>0</v>
      </c>
      <c r="AK277" s="1957">
        <f t="shared" si="49"/>
        <v>0</v>
      </c>
      <c r="AL277" s="1957">
        <f t="shared" si="49"/>
        <v>0</v>
      </c>
      <c r="AM277" s="1957">
        <f t="shared" si="49"/>
        <v>0</v>
      </c>
      <c r="AN277" s="1957">
        <f t="shared" si="49"/>
        <v>0</v>
      </c>
      <c r="AO277" s="1957">
        <f t="shared" si="49"/>
        <v>0</v>
      </c>
      <c r="AP277" s="1957">
        <f t="shared" si="49"/>
        <v>0</v>
      </c>
      <c r="AQ277" s="1957">
        <f t="shared" si="49"/>
        <v>0</v>
      </c>
      <c r="AR277" s="1957">
        <f t="shared" si="49"/>
        <v>0</v>
      </c>
      <c r="AS277" s="1957">
        <f t="shared" si="49"/>
        <v>0</v>
      </c>
      <c r="AT277" s="1957"/>
      <c r="AU277" s="1957"/>
      <c r="AV277" s="2104"/>
      <c r="AW277" s="1957"/>
      <c r="AX277" s="1957"/>
      <c r="AY277" s="1957"/>
      <c r="AZ277" s="1957"/>
      <c r="BA277" s="1957"/>
      <c r="BB277" s="1957"/>
      <c r="BC277" s="1957"/>
      <c r="BD277" s="1957"/>
      <c r="BE277" s="1957"/>
      <c r="BF277" s="1957"/>
      <c r="BG277" s="1957"/>
      <c r="BH277" s="1957"/>
      <c r="BI277" s="1957"/>
      <c r="BJ277" s="1957"/>
      <c r="BK277" s="1957"/>
      <c r="BL277" s="1957"/>
      <c r="BM277" s="1957"/>
      <c r="BN277" s="1957"/>
    </row>
    <row r="278" spans="1:66" s="753" customFormat="1" ht="12.75">
      <c r="A278" s="794"/>
      <c r="B278" s="248" t="s">
        <v>788</v>
      </c>
      <c r="C278" s="1957">
        <f t="shared" si="41"/>
        <v>0</v>
      </c>
      <c r="D278" s="1957">
        <f t="shared" si="49"/>
        <v>0</v>
      </c>
      <c r="E278" s="1957">
        <f t="shared" si="49"/>
        <v>0</v>
      </c>
      <c r="F278" s="1957">
        <f t="shared" si="49"/>
        <v>0</v>
      </c>
      <c r="G278" s="1957">
        <f t="shared" si="49"/>
        <v>0</v>
      </c>
      <c r="H278" s="1957">
        <f t="shared" si="49"/>
        <v>0</v>
      </c>
      <c r="I278" s="1957">
        <f t="shared" si="49"/>
        <v>0</v>
      </c>
      <c r="J278" s="1957">
        <f t="shared" si="49"/>
        <v>0</v>
      </c>
      <c r="K278" s="1957">
        <f t="shared" si="49"/>
        <v>0</v>
      </c>
      <c r="L278" s="1957">
        <f t="shared" si="49"/>
        <v>0</v>
      </c>
      <c r="M278" s="1957">
        <f t="shared" si="49"/>
        <v>0</v>
      </c>
      <c r="N278" s="1957">
        <f t="shared" si="49"/>
        <v>0</v>
      </c>
      <c r="O278" s="1957">
        <f t="shared" si="49"/>
        <v>0</v>
      </c>
      <c r="P278" s="1957">
        <f t="shared" si="49"/>
        <v>0</v>
      </c>
      <c r="Q278" s="1957">
        <f t="shared" si="49"/>
        <v>0</v>
      </c>
      <c r="R278" s="1957">
        <f t="shared" si="49"/>
        <v>0</v>
      </c>
      <c r="S278" s="1957">
        <f t="shared" si="49"/>
        <v>0</v>
      </c>
      <c r="T278" s="1957">
        <f t="shared" si="49"/>
        <v>0</v>
      </c>
      <c r="U278" s="1957">
        <f t="shared" si="49"/>
        <v>0</v>
      </c>
      <c r="V278" s="1957">
        <f t="shared" si="49"/>
        <v>0</v>
      </c>
      <c r="W278" s="1957">
        <f t="shared" si="49"/>
        <v>0</v>
      </c>
      <c r="X278" s="1957">
        <f t="shared" si="49"/>
        <v>0</v>
      </c>
      <c r="Y278" s="1957">
        <f t="shared" si="49"/>
        <v>0</v>
      </c>
      <c r="Z278" s="1957">
        <f t="shared" si="49"/>
        <v>0</v>
      </c>
      <c r="AA278" s="1957">
        <f t="shared" si="49"/>
        <v>0</v>
      </c>
      <c r="AB278" s="1957">
        <f t="shared" si="49"/>
        <v>0</v>
      </c>
      <c r="AC278" s="1957">
        <f t="shared" si="49"/>
        <v>0</v>
      </c>
      <c r="AD278" s="1957">
        <f t="shared" si="49"/>
        <v>0</v>
      </c>
      <c r="AE278" s="1957">
        <f t="shared" si="49"/>
        <v>0</v>
      </c>
      <c r="AF278" s="1957">
        <f t="shared" si="49"/>
        <v>0</v>
      </c>
      <c r="AG278" s="1957">
        <f t="shared" si="49"/>
        <v>0</v>
      </c>
      <c r="AH278" s="1957">
        <f t="shared" si="49"/>
        <v>0</v>
      </c>
      <c r="AI278" s="1957">
        <f t="shared" si="49"/>
        <v>0</v>
      </c>
      <c r="AJ278" s="1957">
        <f t="shared" si="49"/>
        <v>0</v>
      </c>
      <c r="AK278" s="1957">
        <f t="shared" si="49"/>
        <v>0</v>
      </c>
      <c r="AL278" s="1957">
        <f t="shared" si="49"/>
        <v>0</v>
      </c>
      <c r="AM278" s="1957">
        <f t="shared" si="49"/>
        <v>0</v>
      </c>
      <c r="AN278" s="1957">
        <f t="shared" ref="D278:AS282" si="50">SUMIF($AV$106:$AV$148, $B278,AN$106:AN$148)</f>
        <v>0</v>
      </c>
      <c r="AO278" s="1957">
        <f t="shared" si="50"/>
        <v>0</v>
      </c>
      <c r="AP278" s="1957">
        <f t="shared" si="50"/>
        <v>0</v>
      </c>
      <c r="AQ278" s="1957">
        <f t="shared" si="50"/>
        <v>0</v>
      </c>
      <c r="AR278" s="1957">
        <f t="shared" si="50"/>
        <v>0</v>
      </c>
      <c r="AS278" s="1957">
        <f t="shared" si="50"/>
        <v>0</v>
      </c>
      <c r="AT278" s="1957"/>
      <c r="AU278" s="1957"/>
      <c r="AV278" s="2104"/>
      <c r="AW278" s="1957"/>
      <c r="AX278" s="1957"/>
      <c r="AY278" s="1957"/>
      <c r="AZ278" s="1957"/>
      <c r="BA278" s="1957"/>
      <c r="BB278" s="1957"/>
      <c r="BC278" s="1957"/>
      <c r="BD278" s="1957"/>
      <c r="BE278" s="1957"/>
      <c r="BF278" s="1957"/>
      <c r="BG278" s="1957"/>
      <c r="BH278" s="1957"/>
      <c r="BI278" s="1957"/>
      <c r="BJ278" s="1957"/>
      <c r="BK278" s="1957"/>
      <c r="BL278" s="1957"/>
      <c r="BM278" s="1957"/>
      <c r="BN278" s="1957"/>
    </row>
    <row r="279" spans="1:66" s="753" customFormat="1" ht="12.75">
      <c r="A279" s="794"/>
      <c r="B279" s="248" t="s">
        <v>343</v>
      </c>
      <c r="C279" s="1957">
        <f t="shared" si="41"/>
        <v>0</v>
      </c>
      <c r="D279" s="1957">
        <f t="shared" si="50"/>
        <v>0</v>
      </c>
      <c r="E279" s="1957">
        <f t="shared" si="50"/>
        <v>0</v>
      </c>
      <c r="F279" s="1957">
        <f t="shared" si="50"/>
        <v>0</v>
      </c>
      <c r="G279" s="1957">
        <f t="shared" si="50"/>
        <v>0</v>
      </c>
      <c r="H279" s="1957">
        <f t="shared" si="50"/>
        <v>0</v>
      </c>
      <c r="I279" s="1957">
        <f t="shared" si="50"/>
        <v>0</v>
      </c>
      <c r="J279" s="1957">
        <f t="shared" si="50"/>
        <v>0</v>
      </c>
      <c r="K279" s="1957">
        <f t="shared" si="50"/>
        <v>0</v>
      </c>
      <c r="L279" s="1957">
        <f t="shared" si="50"/>
        <v>0</v>
      </c>
      <c r="M279" s="1957">
        <f t="shared" si="50"/>
        <v>0</v>
      </c>
      <c r="N279" s="1957">
        <f t="shared" si="50"/>
        <v>0</v>
      </c>
      <c r="O279" s="1957">
        <f t="shared" si="50"/>
        <v>0</v>
      </c>
      <c r="P279" s="1957">
        <f t="shared" si="50"/>
        <v>0</v>
      </c>
      <c r="Q279" s="1957">
        <f t="shared" si="50"/>
        <v>0</v>
      </c>
      <c r="R279" s="1957">
        <f t="shared" si="50"/>
        <v>0</v>
      </c>
      <c r="S279" s="1957">
        <f t="shared" si="50"/>
        <v>0</v>
      </c>
      <c r="T279" s="1957">
        <f t="shared" si="50"/>
        <v>0</v>
      </c>
      <c r="U279" s="1957">
        <f t="shared" si="50"/>
        <v>0</v>
      </c>
      <c r="V279" s="1957">
        <f t="shared" si="50"/>
        <v>0</v>
      </c>
      <c r="W279" s="1957">
        <f t="shared" si="50"/>
        <v>0</v>
      </c>
      <c r="X279" s="1957">
        <f t="shared" si="50"/>
        <v>0</v>
      </c>
      <c r="Y279" s="1957">
        <f t="shared" si="50"/>
        <v>0</v>
      </c>
      <c r="Z279" s="1957">
        <f t="shared" si="50"/>
        <v>0</v>
      </c>
      <c r="AA279" s="1957">
        <f t="shared" si="50"/>
        <v>0</v>
      </c>
      <c r="AB279" s="1957">
        <f t="shared" si="50"/>
        <v>0</v>
      </c>
      <c r="AC279" s="1957">
        <f t="shared" si="50"/>
        <v>0</v>
      </c>
      <c r="AD279" s="1957">
        <f t="shared" si="50"/>
        <v>0</v>
      </c>
      <c r="AE279" s="1957">
        <f t="shared" si="50"/>
        <v>0</v>
      </c>
      <c r="AF279" s="1957">
        <f t="shared" si="50"/>
        <v>0</v>
      </c>
      <c r="AG279" s="1957">
        <f t="shared" si="50"/>
        <v>0</v>
      </c>
      <c r="AH279" s="1957">
        <f t="shared" si="50"/>
        <v>0</v>
      </c>
      <c r="AI279" s="1957">
        <f t="shared" si="50"/>
        <v>0</v>
      </c>
      <c r="AJ279" s="1957">
        <f t="shared" si="50"/>
        <v>0</v>
      </c>
      <c r="AK279" s="1957">
        <f t="shared" si="50"/>
        <v>0</v>
      </c>
      <c r="AL279" s="1957">
        <f t="shared" si="50"/>
        <v>0</v>
      </c>
      <c r="AM279" s="1957">
        <f t="shared" si="50"/>
        <v>0</v>
      </c>
      <c r="AN279" s="1957">
        <f t="shared" si="50"/>
        <v>0</v>
      </c>
      <c r="AO279" s="1957">
        <f t="shared" si="50"/>
        <v>0</v>
      </c>
      <c r="AP279" s="1957">
        <f t="shared" si="50"/>
        <v>0</v>
      </c>
      <c r="AQ279" s="1957">
        <f t="shared" si="50"/>
        <v>0</v>
      </c>
      <c r="AR279" s="1957">
        <f t="shared" si="50"/>
        <v>0</v>
      </c>
      <c r="AS279" s="1957">
        <f t="shared" si="50"/>
        <v>0</v>
      </c>
      <c r="AT279" s="1957"/>
      <c r="AU279" s="1957"/>
      <c r="AV279" s="2104"/>
      <c r="AW279" s="1957"/>
      <c r="AX279" s="1957"/>
      <c r="AY279" s="1957"/>
      <c r="AZ279" s="1957"/>
      <c r="BA279" s="1957"/>
      <c r="BB279" s="1957"/>
      <c r="BC279" s="1957"/>
      <c r="BD279" s="1957"/>
      <c r="BE279" s="1957"/>
      <c r="BF279" s="1957"/>
      <c r="BG279" s="1957"/>
      <c r="BH279" s="1957"/>
      <c r="BI279" s="1957"/>
      <c r="BJ279" s="1957"/>
      <c r="BK279" s="1957"/>
      <c r="BL279" s="1957"/>
      <c r="BM279" s="1957"/>
      <c r="BN279" s="1957"/>
    </row>
    <row r="280" spans="1:66" s="753" customFormat="1" ht="12.75">
      <c r="A280" s="794"/>
      <c r="B280" s="248" t="s">
        <v>675</v>
      </c>
      <c r="C280" s="1957">
        <f t="shared" si="41"/>
        <v>0</v>
      </c>
      <c r="D280" s="1957">
        <f t="shared" si="50"/>
        <v>0</v>
      </c>
      <c r="E280" s="1957">
        <f t="shared" si="50"/>
        <v>0</v>
      </c>
      <c r="F280" s="1957">
        <f t="shared" si="50"/>
        <v>0</v>
      </c>
      <c r="G280" s="1957">
        <f t="shared" si="50"/>
        <v>0</v>
      </c>
      <c r="H280" s="1957">
        <f t="shared" si="50"/>
        <v>0</v>
      </c>
      <c r="I280" s="1957">
        <f t="shared" si="50"/>
        <v>0</v>
      </c>
      <c r="J280" s="1957">
        <f t="shared" si="50"/>
        <v>0</v>
      </c>
      <c r="K280" s="1957">
        <f t="shared" si="50"/>
        <v>0</v>
      </c>
      <c r="L280" s="1957">
        <f t="shared" si="50"/>
        <v>0</v>
      </c>
      <c r="M280" s="1957">
        <f t="shared" si="50"/>
        <v>0</v>
      </c>
      <c r="N280" s="1957">
        <f t="shared" si="50"/>
        <v>0</v>
      </c>
      <c r="O280" s="1957">
        <f t="shared" si="50"/>
        <v>0</v>
      </c>
      <c r="P280" s="1957">
        <f t="shared" si="50"/>
        <v>0</v>
      </c>
      <c r="Q280" s="1957">
        <f t="shared" si="50"/>
        <v>0</v>
      </c>
      <c r="R280" s="1957">
        <f t="shared" si="50"/>
        <v>0</v>
      </c>
      <c r="S280" s="1957">
        <f t="shared" si="50"/>
        <v>0</v>
      </c>
      <c r="T280" s="1957">
        <f t="shared" si="50"/>
        <v>0</v>
      </c>
      <c r="U280" s="1957">
        <f t="shared" si="50"/>
        <v>0</v>
      </c>
      <c r="V280" s="1957">
        <f t="shared" si="50"/>
        <v>0</v>
      </c>
      <c r="W280" s="1957">
        <f t="shared" si="50"/>
        <v>0</v>
      </c>
      <c r="X280" s="1957">
        <f t="shared" si="50"/>
        <v>0</v>
      </c>
      <c r="Y280" s="1957">
        <f t="shared" si="50"/>
        <v>0</v>
      </c>
      <c r="Z280" s="1957">
        <f t="shared" si="50"/>
        <v>0</v>
      </c>
      <c r="AA280" s="1957">
        <f t="shared" si="50"/>
        <v>0</v>
      </c>
      <c r="AB280" s="1957">
        <f t="shared" si="50"/>
        <v>0</v>
      </c>
      <c r="AC280" s="1957">
        <f t="shared" si="50"/>
        <v>0</v>
      </c>
      <c r="AD280" s="1957">
        <f t="shared" si="50"/>
        <v>0</v>
      </c>
      <c r="AE280" s="1957">
        <f t="shared" si="50"/>
        <v>0</v>
      </c>
      <c r="AF280" s="1957">
        <f t="shared" si="50"/>
        <v>0</v>
      </c>
      <c r="AG280" s="1957">
        <f t="shared" si="50"/>
        <v>0</v>
      </c>
      <c r="AH280" s="1957">
        <f t="shared" si="50"/>
        <v>0</v>
      </c>
      <c r="AI280" s="1957">
        <f t="shared" si="50"/>
        <v>0</v>
      </c>
      <c r="AJ280" s="1957">
        <f t="shared" si="50"/>
        <v>0</v>
      </c>
      <c r="AK280" s="1957">
        <f t="shared" si="50"/>
        <v>0</v>
      </c>
      <c r="AL280" s="1957">
        <f t="shared" si="50"/>
        <v>0</v>
      </c>
      <c r="AM280" s="1957">
        <f t="shared" si="50"/>
        <v>0</v>
      </c>
      <c r="AN280" s="1957">
        <f t="shared" si="50"/>
        <v>0</v>
      </c>
      <c r="AO280" s="1957">
        <f t="shared" si="50"/>
        <v>0</v>
      </c>
      <c r="AP280" s="1957">
        <f t="shared" si="50"/>
        <v>0</v>
      </c>
      <c r="AQ280" s="1957">
        <f t="shared" si="50"/>
        <v>0</v>
      </c>
      <c r="AR280" s="1957">
        <f t="shared" si="50"/>
        <v>0</v>
      </c>
      <c r="AS280" s="1957">
        <f t="shared" si="50"/>
        <v>0</v>
      </c>
      <c r="AT280" s="1957"/>
      <c r="AU280" s="1957"/>
      <c r="AV280" s="2104"/>
      <c r="AW280" s="1957"/>
      <c r="AX280" s="1957"/>
      <c r="AY280" s="1957"/>
      <c r="AZ280" s="1957"/>
      <c r="BA280" s="1957"/>
      <c r="BB280" s="1957"/>
      <c r="BC280" s="1957"/>
      <c r="BD280" s="1957"/>
      <c r="BE280" s="1957"/>
      <c r="BF280" s="1957"/>
      <c r="BG280" s="1957"/>
      <c r="BH280" s="1957"/>
      <c r="BI280" s="1957"/>
      <c r="BJ280" s="1957"/>
      <c r="BK280" s="1957"/>
      <c r="BL280" s="1957"/>
      <c r="BM280" s="1957"/>
      <c r="BN280" s="1957"/>
    </row>
    <row r="281" spans="1:66" s="753" customFormat="1" ht="12.75">
      <c r="A281" s="794"/>
      <c r="B281" s="248" t="s">
        <v>11</v>
      </c>
      <c r="C281" s="1957">
        <f t="shared" si="41"/>
        <v>0</v>
      </c>
      <c r="D281" s="1957">
        <f t="shared" si="50"/>
        <v>0</v>
      </c>
      <c r="E281" s="1957">
        <f t="shared" si="50"/>
        <v>0</v>
      </c>
      <c r="F281" s="1957">
        <f t="shared" si="50"/>
        <v>0</v>
      </c>
      <c r="G281" s="1957">
        <f t="shared" si="50"/>
        <v>0</v>
      </c>
      <c r="H281" s="1957">
        <f t="shared" si="50"/>
        <v>0</v>
      </c>
      <c r="I281" s="1957">
        <f t="shared" si="50"/>
        <v>0</v>
      </c>
      <c r="J281" s="1957">
        <f t="shared" si="50"/>
        <v>0</v>
      </c>
      <c r="K281" s="1957">
        <f t="shared" si="50"/>
        <v>0</v>
      </c>
      <c r="L281" s="1957">
        <f t="shared" si="50"/>
        <v>0</v>
      </c>
      <c r="M281" s="1957">
        <f t="shared" si="50"/>
        <v>0</v>
      </c>
      <c r="N281" s="1957">
        <f t="shared" si="50"/>
        <v>0</v>
      </c>
      <c r="O281" s="1957">
        <f t="shared" si="50"/>
        <v>0</v>
      </c>
      <c r="P281" s="1957">
        <f t="shared" si="50"/>
        <v>0</v>
      </c>
      <c r="Q281" s="1957">
        <f t="shared" si="50"/>
        <v>0</v>
      </c>
      <c r="R281" s="1957">
        <f t="shared" si="50"/>
        <v>0</v>
      </c>
      <c r="S281" s="1957">
        <f t="shared" si="50"/>
        <v>0</v>
      </c>
      <c r="T281" s="1957">
        <f t="shared" si="50"/>
        <v>0</v>
      </c>
      <c r="U281" s="1957">
        <f t="shared" si="50"/>
        <v>0</v>
      </c>
      <c r="V281" s="1957">
        <f t="shared" si="50"/>
        <v>0</v>
      </c>
      <c r="W281" s="1957">
        <f t="shared" si="50"/>
        <v>0</v>
      </c>
      <c r="X281" s="1957">
        <f t="shared" si="50"/>
        <v>0</v>
      </c>
      <c r="Y281" s="1957">
        <f t="shared" si="50"/>
        <v>0</v>
      </c>
      <c r="Z281" s="1957">
        <f t="shared" si="50"/>
        <v>0</v>
      </c>
      <c r="AA281" s="1957">
        <f t="shared" si="50"/>
        <v>0</v>
      </c>
      <c r="AB281" s="1957">
        <f t="shared" si="50"/>
        <v>0</v>
      </c>
      <c r="AC281" s="1957">
        <f t="shared" si="50"/>
        <v>0</v>
      </c>
      <c r="AD281" s="1957">
        <f t="shared" si="50"/>
        <v>0</v>
      </c>
      <c r="AE281" s="1957">
        <f t="shared" si="50"/>
        <v>0</v>
      </c>
      <c r="AF281" s="1957">
        <f t="shared" si="50"/>
        <v>0</v>
      </c>
      <c r="AG281" s="1957">
        <f t="shared" si="50"/>
        <v>0</v>
      </c>
      <c r="AH281" s="1957">
        <f t="shared" si="50"/>
        <v>0</v>
      </c>
      <c r="AI281" s="1957">
        <f t="shared" si="50"/>
        <v>0</v>
      </c>
      <c r="AJ281" s="1957">
        <f t="shared" si="50"/>
        <v>0</v>
      </c>
      <c r="AK281" s="1957">
        <f t="shared" si="50"/>
        <v>0</v>
      </c>
      <c r="AL281" s="1957">
        <f t="shared" si="50"/>
        <v>0</v>
      </c>
      <c r="AM281" s="1957">
        <f t="shared" si="50"/>
        <v>0</v>
      </c>
      <c r="AN281" s="1957">
        <f t="shared" si="50"/>
        <v>0</v>
      </c>
      <c r="AO281" s="1957">
        <f t="shared" si="50"/>
        <v>0</v>
      </c>
      <c r="AP281" s="1957">
        <f t="shared" si="50"/>
        <v>0</v>
      </c>
      <c r="AQ281" s="1957">
        <f t="shared" si="50"/>
        <v>0</v>
      </c>
      <c r="AR281" s="1957">
        <f t="shared" si="50"/>
        <v>0</v>
      </c>
      <c r="AS281" s="1957">
        <f t="shared" si="50"/>
        <v>0</v>
      </c>
      <c r="AT281" s="1957"/>
      <c r="AU281" s="1957"/>
      <c r="AV281" s="2104"/>
      <c r="AW281" s="1957"/>
      <c r="AX281" s="1957"/>
      <c r="AY281" s="1957"/>
      <c r="AZ281" s="1957"/>
      <c r="BA281" s="1957"/>
      <c r="BB281" s="1957"/>
      <c r="BC281" s="1957"/>
      <c r="BD281" s="1957"/>
      <c r="BE281" s="1957"/>
      <c r="BF281" s="1957"/>
      <c r="BG281" s="1957"/>
      <c r="BH281" s="1957"/>
      <c r="BI281" s="1957"/>
      <c r="BJ281" s="1957"/>
      <c r="BK281" s="1957"/>
      <c r="BL281" s="1957"/>
      <c r="BM281" s="1957"/>
      <c r="BN281" s="1957"/>
    </row>
    <row r="282" spans="1:66" s="753" customFormat="1" ht="12.75">
      <c r="A282" s="794"/>
      <c r="B282" s="1977" t="s">
        <v>12</v>
      </c>
      <c r="C282" s="1957">
        <f t="shared" si="41"/>
        <v>0</v>
      </c>
      <c r="D282" s="1957">
        <f t="shared" si="50"/>
        <v>0</v>
      </c>
      <c r="E282" s="1957">
        <f t="shared" si="50"/>
        <v>0</v>
      </c>
      <c r="F282" s="1957">
        <f t="shared" si="50"/>
        <v>0</v>
      </c>
      <c r="G282" s="1957">
        <f t="shared" si="50"/>
        <v>0</v>
      </c>
      <c r="H282" s="1957">
        <f t="shared" si="50"/>
        <v>0</v>
      </c>
      <c r="I282" s="1957">
        <f t="shared" si="50"/>
        <v>0</v>
      </c>
      <c r="J282" s="1957">
        <f t="shared" si="50"/>
        <v>0</v>
      </c>
      <c r="K282" s="1957">
        <f t="shared" si="50"/>
        <v>0</v>
      </c>
      <c r="L282" s="1957">
        <f t="shared" si="50"/>
        <v>0</v>
      </c>
      <c r="M282" s="1957">
        <f t="shared" si="50"/>
        <v>0</v>
      </c>
      <c r="N282" s="1957">
        <f t="shared" si="50"/>
        <v>0</v>
      </c>
      <c r="O282" s="1957">
        <f t="shared" si="50"/>
        <v>0</v>
      </c>
      <c r="P282" s="1957">
        <f t="shared" si="50"/>
        <v>0</v>
      </c>
      <c r="Q282" s="1957">
        <f t="shared" si="50"/>
        <v>0</v>
      </c>
      <c r="R282" s="1957">
        <f t="shared" si="50"/>
        <v>0</v>
      </c>
      <c r="S282" s="1957">
        <f t="shared" si="50"/>
        <v>0</v>
      </c>
      <c r="T282" s="1957">
        <f t="shared" si="50"/>
        <v>0</v>
      </c>
      <c r="U282" s="1957">
        <f t="shared" si="50"/>
        <v>0</v>
      </c>
      <c r="V282" s="1957">
        <f t="shared" si="50"/>
        <v>0</v>
      </c>
      <c r="W282" s="1957">
        <f t="shared" si="50"/>
        <v>0</v>
      </c>
      <c r="X282" s="1957">
        <f t="shared" si="50"/>
        <v>0</v>
      </c>
      <c r="Y282" s="1957">
        <f t="shared" si="50"/>
        <v>0</v>
      </c>
      <c r="Z282" s="1957">
        <f t="shared" si="50"/>
        <v>0</v>
      </c>
      <c r="AA282" s="1957">
        <f t="shared" si="50"/>
        <v>0</v>
      </c>
      <c r="AB282" s="1957">
        <f t="shared" si="50"/>
        <v>0</v>
      </c>
      <c r="AC282" s="1957">
        <f t="shared" si="50"/>
        <v>0</v>
      </c>
      <c r="AD282" s="1957">
        <f t="shared" si="50"/>
        <v>0</v>
      </c>
      <c r="AE282" s="1957">
        <f t="shared" si="50"/>
        <v>0</v>
      </c>
      <c r="AF282" s="1957">
        <f t="shared" si="50"/>
        <v>0</v>
      </c>
      <c r="AG282" s="1957">
        <f t="shared" si="50"/>
        <v>0</v>
      </c>
      <c r="AH282" s="1957">
        <f t="shared" si="50"/>
        <v>0</v>
      </c>
      <c r="AI282" s="1957">
        <f t="shared" si="50"/>
        <v>0</v>
      </c>
      <c r="AJ282" s="1957">
        <f t="shared" si="50"/>
        <v>0</v>
      </c>
      <c r="AK282" s="1957">
        <f t="shared" si="50"/>
        <v>0</v>
      </c>
      <c r="AL282" s="1957">
        <f t="shared" si="50"/>
        <v>0</v>
      </c>
      <c r="AM282" s="1957">
        <f t="shared" si="50"/>
        <v>0</v>
      </c>
      <c r="AN282" s="1957">
        <f t="shared" si="50"/>
        <v>0</v>
      </c>
      <c r="AO282" s="1957">
        <f t="shared" si="50"/>
        <v>0</v>
      </c>
      <c r="AP282" s="1957">
        <f t="shared" si="50"/>
        <v>0</v>
      </c>
      <c r="AQ282" s="1957">
        <f t="shared" ref="AQ282:AS283" si="51">SUMIF($AV$106:$AV$148, $B282,AQ$106:AQ$148)</f>
        <v>0</v>
      </c>
      <c r="AR282" s="1957">
        <f t="shared" si="51"/>
        <v>0</v>
      </c>
      <c r="AS282" s="1957">
        <f t="shared" si="51"/>
        <v>0</v>
      </c>
      <c r="AT282" s="1957"/>
      <c r="AU282" s="1957"/>
      <c r="AV282" s="2104"/>
      <c r="AW282" s="1957"/>
      <c r="AX282" s="1957"/>
      <c r="AY282" s="1957"/>
      <c r="AZ282" s="1957"/>
      <c r="BA282" s="1957"/>
      <c r="BB282" s="1957"/>
      <c r="BC282" s="1957"/>
      <c r="BD282" s="1957"/>
      <c r="BE282" s="1957"/>
      <c r="BF282" s="1957"/>
      <c r="BG282" s="1957"/>
      <c r="BH282" s="1957"/>
      <c r="BI282" s="1957"/>
      <c r="BJ282" s="1957"/>
      <c r="BK282" s="1957"/>
      <c r="BL282" s="1957"/>
      <c r="BM282" s="1957"/>
      <c r="BN282" s="1957"/>
    </row>
    <row r="283" spans="1:66" s="753" customFormat="1" ht="12.75">
      <c r="A283" s="794"/>
      <c r="B283" s="1976" t="s">
        <v>9</v>
      </c>
      <c r="C283" s="1957">
        <f t="shared" si="41"/>
        <v>0</v>
      </c>
      <c r="D283" s="1957">
        <f t="shared" ref="D283:AP283" si="52">SUMIF($AV$106:$AV$148, $B283,D$106:D$148)</f>
        <v>0</v>
      </c>
      <c r="E283" s="1957">
        <f t="shared" si="52"/>
        <v>0</v>
      </c>
      <c r="F283" s="1957">
        <f t="shared" si="52"/>
        <v>0</v>
      </c>
      <c r="G283" s="1957">
        <f t="shared" si="52"/>
        <v>0</v>
      </c>
      <c r="H283" s="1957">
        <f t="shared" si="52"/>
        <v>0</v>
      </c>
      <c r="I283" s="1957">
        <f t="shared" si="52"/>
        <v>0</v>
      </c>
      <c r="J283" s="1957">
        <f t="shared" si="52"/>
        <v>0</v>
      </c>
      <c r="K283" s="1957">
        <f t="shared" si="52"/>
        <v>0</v>
      </c>
      <c r="L283" s="1957">
        <f t="shared" si="52"/>
        <v>0</v>
      </c>
      <c r="M283" s="1957">
        <f t="shared" si="52"/>
        <v>0</v>
      </c>
      <c r="N283" s="1957">
        <f t="shared" si="52"/>
        <v>0</v>
      </c>
      <c r="O283" s="1957">
        <f t="shared" si="52"/>
        <v>0</v>
      </c>
      <c r="P283" s="1957">
        <f t="shared" si="52"/>
        <v>0</v>
      </c>
      <c r="Q283" s="1957">
        <f t="shared" si="52"/>
        <v>0</v>
      </c>
      <c r="R283" s="1957">
        <f t="shared" si="52"/>
        <v>0</v>
      </c>
      <c r="S283" s="1957">
        <f t="shared" si="52"/>
        <v>0</v>
      </c>
      <c r="T283" s="1957">
        <f t="shared" si="52"/>
        <v>0</v>
      </c>
      <c r="U283" s="1957">
        <f t="shared" si="52"/>
        <v>0</v>
      </c>
      <c r="V283" s="1957">
        <f t="shared" si="52"/>
        <v>0</v>
      </c>
      <c r="W283" s="1957">
        <f t="shared" si="52"/>
        <v>0</v>
      </c>
      <c r="X283" s="1957">
        <f t="shared" si="52"/>
        <v>0</v>
      </c>
      <c r="Y283" s="1957">
        <f t="shared" si="52"/>
        <v>0</v>
      </c>
      <c r="Z283" s="1957">
        <f t="shared" si="52"/>
        <v>0</v>
      </c>
      <c r="AA283" s="1957">
        <f t="shared" si="52"/>
        <v>0</v>
      </c>
      <c r="AB283" s="1957">
        <f t="shared" si="52"/>
        <v>0</v>
      </c>
      <c r="AC283" s="1957">
        <f t="shared" si="52"/>
        <v>0</v>
      </c>
      <c r="AD283" s="1957">
        <f t="shared" si="52"/>
        <v>0</v>
      </c>
      <c r="AE283" s="1957">
        <f t="shared" si="52"/>
        <v>0</v>
      </c>
      <c r="AF283" s="1957">
        <f t="shared" si="52"/>
        <v>0</v>
      </c>
      <c r="AG283" s="1957">
        <f t="shared" si="52"/>
        <v>0</v>
      </c>
      <c r="AH283" s="1957">
        <f t="shared" si="52"/>
        <v>0</v>
      </c>
      <c r="AI283" s="1957">
        <f t="shared" si="52"/>
        <v>0</v>
      </c>
      <c r="AJ283" s="1957">
        <f t="shared" si="52"/>
        <v>0</v>
      </c>
      <c r="AK283" s="1957">
        <f t="shared" si="52"/>
        <v>0</v>
      </c>
      <c r="AL283" s="1957">
        <f t="shared" si="52"/>
        <v>0</v>
      </c>
      <c r="AM283" s="1957">
        <f t="shared" si="52"/>
        <v>0</v>
      </c>
      <c r="AN283" s="1957">
        <f t="shared" si="52"/>
        <v>0</v>
      </c>
      <c r="AO283" s="1957">
        <f t="shared" si="52"/>
        <v>0</v>
      </c>
      <c r="AP283" s="1957">
        <f t="shared" si="52"/>
        <v>0</v>
      </c>
      <c r="AQ283" s="1957">
        <f t="shared" si="51"/>
        <v>0</v>
      </c>
      <c r="AR283" s="1957">
        <f t="shared" si="51"/>
        <v>0</v>
      </c>
      <c r="AS283" s="1957">
        <f t="shared" si="51"/>
        <v>0</v>
      </c>
      <c r="AT283" s="1957"/>
      <c r="AU283" s="1957"/>
      <c r="AV283" s="2104"/>
      <c r="AW283" s="1957"/>
      <c r="AX283" s="1957"/>
      <c r="AY283" s="1957"/>
      <c r="AZ283" s="1957"/>
      <c r="BA283" s="1957"/>
      <c r="BB283" s="1957"/>
      <c r="BC283" s="1957"/>
      <c r="BD283" s="1957"/>
      <c r="BE283" s="1957"/>
      <c r="BF283" s="1957"/>
      <c r="BG283" s="1957"/>
      <c r="BH283" s="1957"/>
      <c r="BI283" s="1957"/>
      <c r="BJ283" s="1957"/>
      <c r="BK283" s="1957"/>
      <c r="BL283" s="1957"/>
      <c r="BM283" s="1957"/>
      <c r="BN283" s="1957"/>
    </row>
    <row r="284" spans="1:66" s="753" customFormat="1" ht="15">
      <c r="A284" s="794"/>
      <c r="B284" s="670"/>
      <c r="C284" s="1809"/>
      <c r="D284" s="1809"/>
      <c r="E284" s="1809"/>
      <c r="F284" s="1809"/>
      <c r="G284" s="1809"/>
      <c r="H284" s="1809"/>
      <c r="I284" s="1809"/>
      <c r="J284" s="1809"/>
      <c r="K284" s="1809"/>
      <c r="L284" s="1809"/>
      <c r="M284" s="1809"/>
      <c r="N284" s="1809"/>
      <c r="O284" s="1809"/>
      <c r="P284" s="1809"/>
      <c r="Q284" s="1809"/>
      <c r="R284" s="1809"/>
      <c r="S284" s="1809"/>
      <c r="T284" s="1809"/>
      <c r="U284" s="1809"/>
      <c r="V284" s="1809"/>
      <c r="W284" s="1809"/>
      <c r="X284" s="1809"/>
      <c r="Y284" s="1809"/>
      <c r="Z284" s="1809"/>
      <c r="AA284" s="1809"/>
      <c r="AB284" s="1809"/>
      <c r="AC284" s="1809"/>
      <c r="AD284" s="1809"/>
      <c r="AE284" s="1809"/>
      <c r="AF284" s="1809"/>
      <c r="AG284" s="1809"/>
      <c r="AH284" s="1809"/>
      <c r="AI284" s="1809"/>
      <c r="AJ284" s="1809"/>
      <c r="AK284" s="1809"/>
      <c r="AL284" s="1809"/>
      <c r="AM284" s="1809"/>
      <c r="AN284" s="1809"/>
      <c r="AO284" s="1809"/>
      <c r="AP284" s="1809"/>
      <c r="AQ284" s="1809"/>
      <c r="AR284" s="1809"/>
      <c r="AS284" s="1809"/>
      <c r="AT284" s="1809"/>
      <c r="AU284" s="1809"/>
      <c r="AV284" s="2105"/>
      <c r="AW284" s="1809"/>
      <c r="AX284" s="1809"/>
      <c r="AY284" s="1809"/>
      <c r="AZ284" s="1809"/>
      <c r="BA284" s="1809"/>
      <c r="BB284" s="1809"/>
      <c r="BC284" s="1809"/>
      <c r="BD284" s="1809"/>
      <c r="BE284" s="1809"/>
      <c r="BF284" s="1809"/>
      <c r="BG284" s="1809"/>
      <c r="BH284" s="1809"/>
      <c r="BI284" s="1809"/>
      <c r="BJ284" s="1809"/>
      <c r="BK284" s="1809"/>
      <c r="BL284" s="1809"/>
      <c r="BM284" s="1809"/>
      <c r="BN284" s="1809"/>
    </row>
    <row r="285" spans="1:66" s="753" customFormat="1" ht="13.5" thickBot="1">
      <c r="A285" s="794"/>
      <c r="B285" s="670" t="s">
        <v>76</v>
      </c>
      <c r="C285" s="1982">
        <f>SUM(C250:C283)</f>
        <v>1222650</v>
      </c>
      <c r="D285" s="1982">
        <f t="shared" ref="D285:AS285" si="53">SUM(D250:D283)</f>
        <v>566948.84056387248</v>
      </c>
      <c r="E285" s="1982">
        <f t="shared" si="53"/>
        <v>245734.15358713723</v>
      </c>
      <c r="F285" s="1982">
        <f t="shared" si="53"/>
        <v>408908.39625609614</v>
      </c>
      <c r="G285" s="1982">
        <f t="shared" si="53"/>
        <v>0</v>
      </c>
      <c r="H285" s="1982">
        <f t="shared" si="53"/>
        <v>0</v>
      </c>
      <c r="I285" s="1982">
        <f t="shared" si="53"/>
        <v>0</v>
      </c>
      <c r="J285" s="1982">
        <f t="shared" si="53"/>
        <v>0</v>
      </c>
      <c r="K285" s="1982">
        <f t="shared" si="53"/>
        <v>0</v>
      </c>
      <c r="L285" s="1982">
        <f t="shared" si="53"/>
        <v>1058.6095928940927</v>
      </c>
      <c r="M285" s="1982">
        <f t="shared" si="53"/>
        <v>0</v>
      </c>
      <c r="N285" s="1982">
        <f t="shared" si="53"/>
        <v>0</v>
      </c>
      <c r="O285" s="1982">
        <f t="shared" si="53"/>
        <v>0</v>
      </c>
      <c r="P285" s="1982">
        <f t="shared" si="53"/>
        <v>0</v>
      </c>
      <c r="Q285" s="1982">
        <f t="shared" si="53"/>
        <v>0</v>
      </c>
      <c r="R285" s="1982">
        <f t="shared" si="53"/>
        <v>0</v>
      </c>
      <c r="S285" s="1982">
        <f t="shared" si="53"/>
        <v>0</v>
      </c>
      <c r="T285" s="1982">
        <f t="shared" si="53"/>
        <v>0</v>
      </c>
      <c r="U285" s="1982">
        <f t="shared" si="53"/>
        <v>0</v>
      </c>
      <c r="V285" s="1982">
        <f t="shared" si="53"/>
        <v>0</v>
      </c>
      <c r="W285" s="1982">
        <f t="shared" si="53"/>
        <v>0</v>
      </c>
      <c r="X285" s="1982">
        <f t="shared" si="53"/>
        <v>1505091.1509360564</v>
      </c>
      <c r="Y285" s="1982">
        <f t="shared" si="53"/>
        <v>1153684.7136730854</v>
      </c>
      <c r="Z285" s="1982">
        <f t="shared" si="53"/>
        <v>238956.96493166866</v>
      </c>
      <c r="AA285" s="1982">
        <f t="shared" si="53"/>
        <v>112449.47233130228</v>
      </c>
      <c r="AB285" s="1982">
        <f t="shared" si="53"/>
        <v>0</v>
      </c>
      <c r="AC285" s="1982">
        <f t="shared" si="53"/>
        <v>0</v>
      </c>
      <c r="AD285" s="1982">
        <f t="shared" si="53"/>
        <v>0</v>
      </c>
      <c r="AE285" s="1982">
        <f t="shared" si="53"/>
        <v>122743.4283201736</v>
      </c>
      <c r="AF285" s="1982">
        <f t="shared" si="53"/>
        <v>7743.1860549297025</v>
      </c>
      <c r="AG285" s="1982">
        <f t="shared" si="53"/>
        <v>5772.234688840329</v>
      </c>
      <c r="AH285" s="1982">
        <f t="shared" si="53"/>
        <v>0</v>
      </c>
      <c r="AI285" s="1982">
        <f t="shared" si="53"/>
        <v>0</v>
      </c>
      <c r="AJ285" s="1982">
        <f t="shared" si="53"/>
        <v>0</v>
      </c>
      <c r="AK285" s="1982">
        <f t="shared" si="53"/>
        <v>0</v>
      </c>
      <c r="AL285" s="1982">
        <f t="shared" si="53"/>
        <v>0</v>
      </c>
      <c r="AM285" s="1982">
        <f t="shared" si="53"/>
        <v>0</v>
      </c>
      <c r="AN285" s="1982">
        <f t="shared" si="53"/>
        <v>0</v>
      </c>
      <c r="AO285" s="1982">
        <f t="shared" si="53"/>
        <v>0</v>
      </c>
      <c r="AP285" s="1982">
        <f t="shared" si="53"/>
        <v>0</v>
      </c>
      <c r="AQ285" s="1982">
        <f t="shared" si="53"/>
        <v>0</v>
      </c>
      <c r="AR285" s="1982">
        <f t="shared" si="53"/>
        <v>0</v>
      </c>
      <c r="AS285" s="1982">
        <f t="shared" si="53"/>
        <v>0</v>
      </c>
      <c r="AT285" s="1979"/>
      <c r="AU285" s="1979"/>
      <c r="AV285" s="2106"/>
      <c r="AW285" s="1979"/>
      <c r="AX285" s="1979"/>
      <c r="AY285" s="1979"/>
      <c r="AZ285" s="1979"/>
      <c r="BA285" s="1979"/>
      <c r="BB285" s="1979"/>
      <c r="BC285" s="1979"/>
      <c r="BD285" s="1979"/>
      <c r="BE285" s="1979"/>
      <c r="BF285" s="1979"/>
      <c r="BG285" s="1979"/>
      <c r="BH285" s="1979"/>
      <c r="BI285" s="1979"/>
      <c r="BJ285" s="1979"/>
      <c r="BK285" s="1979"/>
      <c r="BL285" s="1979"/>
      <c r="BM285" s="1979"/>
      <c r="BN285" s="1979"/>
    </row>
    <row r="286" spans="1:66" s="753" customFormat="1" ht="15">
      <c r="A286" s="794"/>
      <c r="B286" s="794"/>
      <c r="C286" s="1809"/>
      <c r="D286" s="1808"/>
      <c r="E286" s="1971"/>
      <c r="F286" s="1808"/>
      <c r="G286" s="731"/>
      <c r="H286" s="731"/>
      <c r="I286" s="731"/>
      <c r="J286" s="731"/>
      <c r="K286" s="731"/>
      <c r="L286" s="731"/>
      <c r="M286" s="731"/>
      <c r="N286" s="731"/>
      <c r="O286" s="731"/>
      <c r="P286" s="731"/>
      <c r="Q286" s="731"/>
      <c r="R286" s="731"/>
      <c r="S286" s="731"/>
      <c r="T286" s="731"/>
      <c r="U286" s="731"/>
      <c r="V286" s="731"/>
      <c r="W286" s="731"/>
      <c r="X286" s="733"/>
      <c r="Y286" s="731"/>
      <c r="Z286" s="731"/>
      <c r="AA286" s="731"/>
      <c r="AB286" s="731"/>
      <c r="AC286" s="731"/>
      <c r="AD286" s="731"/>
      <c r="AE286" s="731"/>
      <c r="AF286" s="731"/>
      <c r="AG286" s="731"/>
      <c r="AH286" s="731"/>
      <c r="AI286" s="731"/>
      <c r="AJ286" s="731"/>
      <c r="AK286" s="731"/>
      <c r="AL286" s="731"/>
      <c r="AM286" s="731"/>
      <c r="AN286" s="731"/>
      <c r="AO286" s="731"/>
      <c r="AP286" s="731"/>
      <c r="AQ286" s="731"/>
      <c r="AR286" s="731"/>
      <c r="AS286" s="894"/>
      <c r="AV286" s="1879"/>
    </row>
    <row r="287" spans="1:66" s="753" customFormat="1" ht="15.75" thickBot="1">
      <c r="A287" s="794"/>
      <c r="B287" s="794"/>
      <c r="C287" s="1978"/>
      <c r="D287" s="1978"/>
      <c r="E287" s="1978"/>
      <c r="F287" s="1978"/>
      <c r="G287" s="1978"/>
      <c r="H287" s="1978"/>
      <c r="I287" s="1978"/>
      <c r="J287" s="1978"/>
      <c r="K287" s="1978"/>
      <c r="L287" s="1978"/>
      <c r="M287" s="1978"/>
      <c r="N287" s="1978"/>
      <c r="O287" s="1978"/>
      <c r="P287" s="1978"/>
      <c r="Q287" s="1978"/>
      <c r="R287" s="1978"/>
      <c r="S287" s="1978"/>
      <c r="T287" s="1978"/>
      <c r="U287" s="1978"/>
      <c r="V287" s="1978"/>
      <c r="W287" s="1978"/>
      <c r="X287" s="1978"/>
      <c r="Y287" s="1978"/>
      <c r="Z287" s="1978"/>
      <c r="AA287" s="1978"/>
      <c r="AB287" s="1978"/>
      <c r="AC287" s="1978"/>
      <c r="AD287" s="1978"/>
      <c r="AE287" s="1978"/>
      <c r="AF287" s="1978"/>
      <c r="AG287" s="1978"/>
      <c r="AH287" s="1978"/>
      <c r="AI287" s="1978"/>
      <c r="AJ287" s="1978"/>
      <c r="AK287" s="1978"/>
      <c r="AL287" s="1978"/>
      <c r="AM287" s="1978"/>
      <c r="AN287" s="1978"/>
      <c r="AO287" s="1978"/>
      <c r="AP287" s="1978"/>
      <c r="AQ287" s="1978"/>
      <c r="AR287" s="1978"/>
      <c r="AS287" s="1978"/>
      <c r="AV287" s="1879"/>
    </row>
    <row r="288" spans="1:66" s="753" customFormat="1" ht="18">
      <c r="C288" s="2343" t="s">
        <v>2</v>
      </c>
      <c r="D288" s="2344"/>
      <c r="E288" s="1983"/>
      <c r="F288" s="1983"/>
      <c r="G288" s="1983"/>
      <c r="H288" s="1983"/>
      <c r="I288" s="1983"/>
      <c r="J288" s="1983"/>
      <c r="K288" s="1983"/>
      <c r="L288" s="1983"/>
      <c r="M288" s="1983"/>
      <c r="N288" s="1983"/>
      <c r="O288" s="1983"/>
      <c r="P288" s="1983"/>
      <c r="Q288" s="1983"/>
      <c r="R288" s="1983"/>
      <c r="S288" s="1983"/>
      <c r="T288" s="1983"/>
      <c r="U288" s="1983"/>
      <c r="V288" s="1983"/>
      <c r="W288" s="1983"/>
      <c r="X288" s="1989"/>
      <c r="Y288" s="2343" t="s">
        <v>1025</v>
      </c>
      <c r="Z288" s="2344"/>
      <c r="AA288" s="1983"/>
      <c r="AB288" s="1983"/>
      <c r="AC288" s="1983"/>
      <c r="AD288" s="1983"/>
      <c r="AE288" s="1983"/>
      <c r="AF288" s="1983"/>
      <c r="AG288" s="1983"/>
      <c r="AH288" s="1983"/>
      <c r="AI288" s="1983"/>
      <c r="AJ288" s="1983"/>
      <c r="AK288" s="1983"/>
      <c r="AL288" s="1983"/>
      <c r="AM288" s="1983"/>
      <c r="AN288" s="1983"/>
      <c r="AO288" s="1983"/>
      <c r="AP288" s="1983"/>
      <c r="AQ288" s="1983"/>
      <c r="AR288" s="1983"/>
      <c r="AS288" s="1988"/>
      <c r="AV288" s="1879"/>
    </row>
    <row r="289" spans="1:66" s="363" customFormat="1" ht="39" thickBot="1">
      <c r="A289" s="2345" t="s">
        <v>124</v>
      </c>
      <c r="B289" s="2346"/>
      <c r="C289" s="1985" t="str">
        <f>C248</f>
        <v>Demand Total</v>
      </c>
      <c r="D289" s="1986" t="str">
        <f>D248</f>
        <v>Residential</v>
      </c>
      <c r="E289" s="1986" t="str">
        <f t="shared" ref="E289:AS289" si="54">E248</f>
        <v>GS &lt;50</v>
      </c>
      <c r="F289" s="1986" t="str">
        <f t="shared" si="54"/>
        <v>GS&gt;50-Regular</v>
      </c>
      <c r="G289" s="1986" t="str">
        <f t="shared" si="54"/>
        <v>GS&gt; 50-TOU</v>
      </c>
      <c r="H289" s="1986" t="str">
        <f t="shared" si="54"/>
        <v>GS &gt;50-Intermediate</v>
      </c>
      <c r="I289" s="1986" t="str">
        <f t="shared" si="54"/>
        <v>Large Use &gt;5MW</v>
      </c>
      <c r="J289" s="1986" t="str">
        <f t="shared" si="54"/>
        <v>Street Light</v>
      </c>
      <c r="K289" s="1986" t="str">
        <f t="shared" si="54"/>
        <v>Sentinel</v>
      </c>
      <c r="L289" s="1986" t="str">
        <f t="shared" si="54"/>
        <v>Unmetered Scattered Load</v>
      </c>
      <c r="M289" s="1986" t="str">
        <f t="shared" si="54"/>
        <v>Embedded Distributor</v>
      </c>
      <c r="N289" s="1986" t="str">
        <f t="shared" si="54"/>
        <v>Back-up/Standby Power</v>
      </c>
      <c r="O289" s="1986" t="str">
        <f t="shared" si="54"/>
        <v>Rate Class 1</v>
      </c>
      <c r="P289" s="1986" t="str">
        <f t="shared" si="54"/>
        <v>Rate class 2</v>
      </c>
      <c r="Q289" s="1986" t="str">
        <f t="shared" si="54"/>
        <v>Rate class 3</v>
      </c>
      <c r="R289" s="1986" t="str">
        <f t="shared" si="54"/>
        <v>Rate class 4</v>
      </c>
      <c r="S289" s="1986" t="str">
        <f t="shared" si="54"/>
        <v>Rate class 5</v>
      </c>
      <c r="T289" s="1986" t="str">
        <f t="shared" si="54"/>
        <v>Rate class 6</v>
      </c>
      <c r="U289" s="1986" t="str">
        <f t="shared" si="54"/>
        <v>Rate class 7</v>
      </c>
      <c r="V289" s="1986" t="str">
        <f t="shared" si="54"/>
        <v>Rate class 8</v>
      </c>
      <c r="W289" s="1986" t="str">
        <f t="shared" si="54"/>
        <v>Rate class 9</v>
      </c>
      <c r="X289" s="1986" t="str">
        <f t="shared" si="54"/>
        <v>Customer Total</v>
      </c>
      <c r="Y289" s="1985" t="str">
        <f t="shared" si="54"/>
        <v>Residential</v>
      </c>
      <c r="Z289" s="1986" t="str">
        <f t="shared" si="54"/>
        <v>GS &lt;50</v>
      </c>
      <c r="AA289" s="1986" t="str">
        <f t="shared" si="54"/>
        <v>GS&gt;50-Regular</v>
      </c>
      <c r="AB289" s="1986" t="str">
        <f t="shared" si="54"/>
        <v>GS&gt; 50-TOU</v>
      </c>
      <c r="AC289" s="1986" t="str">
        <f t="shared" si="54"/>
        <v>GS &gt;50-Intermediate</v>
      </c>
      <c r="AD289" s="1986" t="str">
        <f t="shared" si="54"/>
        <v>Large Use &gt;5MW</v>
      </c>
      <c r="AE289" s="1986" t="str">
        <f t="shared" si="54"/>
        <v>Street Light</v>
      </c>
      <c r="AF289" s="1986" t="str">
        <f t="shared" si="54"/>
        <v>Sentinel</v>
      </c>
      <c r="AG289" s="1986" t="str">
        <f t="shared" si="54"/>
        <v>Unmetered Scattered Load</v>
      </c>
      <c r="AH289" s="1986" t="str">
        <f t="shared" si="54"/>
        <v>Embedded Distributor</v>
      </c>
      <c r="AI289" s="1986" t="str">
        <f t="shared" si="54"/>
        <v>Back-up/Standby Power</v>
      </c>
      <c r="AJ289" s="1986" t="str">
        <f t="shared" si="54"/>
        <v>Rate Class 1</v>
      </c>
      <c r="AK289" s="1986" t="str">
        <f t="shared" si="54"/>
        <v>Rate class 2</v>
      </c>
      <c r="AL289" s="1986" t="str">
        <f t="shared" si="54"/>
        <v>Rate class 3</v>
      </c>
      <c r="AM289" s="1986" t="str">
        <f t="shared" si="54"/>
        <v>Rate class 4</v>
      </c>
      <c r="AN289" s="1986" t="str">
        <f t="shared" si="54"/>
        <v>Rate class 5</v>
      </c>
      <c r="AO289" s="1986" t="str">
        <f t="shared" si="54"/>
        <v>Rate class 6</v>
      </c>
      <c r="AP289" s="1986" t="str">
        <f t="shared" si="54"/>
        <v>Rate class 7</v>
      </c>
      <c r="AQ289" s="1986" t="str">
        <f t="shared" si="54"/>
        <v>Rate class 8</v>
      </c>
      <c r="AR289" s="1986" t="str">
        <f t="shared" si="54"/>
        <v>Rate class 9</v>
      </c>
      <c r="AS289" s="1987" t="str">
        <f t="shared" si="54"/>
        <v>Total</v>
      </c>
      <c r="AT289" s="1964"/>
      <c r="AU289" s="1964"/>
      <c r="AV289" s="1878"/>
    </row>
    <row r="290" spans="1:66" s="753" customFormat="1" ht="12.75">
      <c r="A290" s="290"/>
      <c r="B290" s="248"/>
      <c r="C290" s="1957"/>
      <c r="D290" s="731"/>
      <c r="E290" s="731"/>
      <c r="F290" s="731"/>
      <c r="G290" s="731"/>
      <c r="H290" s="731"/>
      <c r="I290" s="731"/>
      <c r="J290" s="731"/>
      <c r="K290" s="731"/>
      <c r="L290" s="731"/>
      <c r="M290" s="731"/>
      <c r="N290" s="731"/>
      <c r="O290" s="731"/>
      <c r="P290" s="731"/>
      <c r="Q290" s="731"/>
      <c r="R290" s="731"/>
      <c r="S290" s="731"/>
      <c r="T290" s="731"/>
      <c r="U290" s="731"/>
      <c r="V290" s="731"/>
      <c r="W290" s="731"/>
      <c r="X290" s="733"/>
      <c r="Y290" s="731"/>
      <c r="Z290" s="731"/>
      <c r="AA290" s="731"/>
      <c r="AB290" s="731"/>
      <c r="AC290" s="731"/>
      <c r="AD290" s="731"/>
      <c r="AE290" s="731"/>
      <c r="AF290" s="731"/>
      <c r="AG290" s="731"/>
      <c r="AH290" s="731"/>
      <c r="AI290" s="731"/>
      <c r="AJ290" s="731"/>
      <c r="AK290" s="731"/>
      <c r="AL290" s="731"/>
      <c r="AM290" s="731"/>
      <c r="AN290" s="731"/>
      <c r="AO290" s="731"/>
      <c r="AP290" s="731"/>
      <c r="AQ290" s="731"/>
      <c r="AR290" s="731"/>
      <c r="AS290" s="894"/>
      <c r="AV290" s="1879"/>
    </row>
    <row r="291" spans="1:66" s="753" customFormat="1" ht="12.75">
      <c r="A291" s="290"/>
      <c r="B291" s="248">
        <v>1808</v>
      </c>
      <c r="C291" s="1957">
        <f t="shared" ref="C291:C324" si="55">SUMIF($AV$168:$AV$240, $B291,C$168:C$240)</f>
        <v>0</v>
      </c>
      <c r="D291" s="1957">
        <f t="shared" ref="D291:AS297" si="56">SUMIF($AV$168:$AV$240, $B291,D$168:D$240)</f>
        <v>0</v>
      </c>
      <c r="E291" s="1957">
        <f t="shared" si="56"/>
        <v>0</v>
      </c>
      <c r="F291" s="1957">
        <f t="shared" si="56"/>
        <v>0</v>
      </c>
      <c r="G291" s="1957">
        <f t="shared" si="56"/>
        <v>0</v>
      </c>
      <c r="H291" s="1957">
        <f t="shared" si="56"/>
        <v>0</v>
      </c>
      <c r="I291" s="1957">
        <f t="shared" si="56"/>
        <v>0</v>
      </c>
      <c r="J291" s="1957">
        <f t="shared" si="56"/>
        <v>0</v>
      </c>
      <c r="K291" s="1957">
        <f t="shared" si="56"/>
        <v>0</v>
      </c>
      <c r="L291" s="1957">
        <f t="shared" si="56"/>
        <v>0</v>
      </c>
      <c r="M291" s="1957">
        <f t="shared" si="56"/>
        <v>0</v>
      </c>
      <c r="N291" s="1957">
        <f t="shared" si="56"/>
        <v>0</v>
      </c>
      <c r="O291" s="1957">
        <f t="shared" si="56"/>
        <v>0</v>
      </c>
      <c r="P291" s="1957">
        <f t="shared" si="56"/>
        <v>0</v>
      </c>
      <c r="Q291" s="1957">
        <f t="shared" si="56"/>
        <v>0</v>
      </c>
      <c r="R291" s="1957">
        <f t="shared" si="56"/>
        <v>0</v>
      </c>
      <c r="S291" s="1957">
        <f t="shared" si="56"/>
        <v>0</v>
      </c>
      <c r="T291" s="1957">
        <f t="shared" si="56"/>
        <v>0</v>
      </c>
      <c r="U291" s="1957">
        <f t="shared" si="56"/>
        <v>0</v>
      </c>
      <c r="V291" s="1957">
        <f t="shared" si="56"/>
        <v>0</v>
      </c>
      <c r="W291" s="1957">
        <f t="shared" si="56"/>
        <v>0</v>
      </c>
      <c r="X291" s="1957">
        <f t="shared" si="56"/>
        <v>0</v>
      </c>
      <c r="Y291" s="1957">
        <f t="shared" si="56"/>
        <v>0</v>
      </c>
      <c r="Z291" s="1957">
        <f t="shared" si="56"/>
        <v>0</v>
      </c>
      <c r="AA291" s="1957">
        <f t="shared" si="56"/>
        <v>0</v>
      </c>
      <c r="AB291" s="1957">
        <f t="shared" si="56"/>
        <v>0</v>
      </c>
      <c r="AC291" s="1957">
        <f t="shared" si="56"/>
        <v>0</v>
      </c>
      <c r="AD291" s="1957">
        <f t="shared" si="56"/>
        <v>0</v>
      </c>
      <c r="AE291" s="1957">
        <f t="shared" si="56"/>
        <v>0</v>
      </c>
      <c r="AF291" s="1957">
        <f t="shared" si="56"/>
        <v>0</v>
      </c>
      <c r="AG291" s="1957">
        <f t="shared" si="56"/>
        <v>0</v>
      </c>
      <c r="AH291" s="1957">
        <f t="shared" si="56"/>
        <v>0</v>
      </c>
      <c r="AI291" s="1957">
        <f t="shared" si="56"/>
        <v>0</v>
      </c>
      <c r="AJ291" s="1957">
        <f t="shared" si="56"/>
        <v>0</v>
      </c>
      <c r="AK291" s="1957">
        <f t="shared" si="56"/>
        <v>0</v>
      </c>
      <c r="AL291" s="1957">
        <f t="shared" si="56"/>
        <v>0</v>
      </c>
      <c r="AM291" s="1957">
        <f t="shared" si="56"/>
        <v>0</v>
      </c>
      <c r="AN291" s="1957">
        <f t="shared" si="56"/>
        <v>0</v>
      </c>
      <c r="AO291" s="1957">
        <f t="shared" si="56"/>
        <v>0</v>
      </c>
      <c r="AP291" s="1957">
        <f t="shared" si="56"/>
        <v>0</v>
      </c>
      <c r="AQ291" s="1957">
        <f t="shared" si="56"/>
        <v>0</v>
      </c>
      <c r="AR291" s="1957">
        <f t="shared" si="56"/>
        <v>0</v>
      </c>
      <c r="AS291" s="1957">
        <f t="shared" si="56"/>
        <v>0</v>
      </c>
      <c r="AT291" s="1957"/>
      <c r="AU291" s="1957"/>
      <c r="AV291" s="2104"/>
      <c r="AW291" s="1957"/>
      <c r="AX291" s="1957"/>
      <c r="AY291" s="1957"/>
      <c r="AZ291" s="1957"/>
      <c r="BA291" s="1957"/>
      <c r="BB291" s="1957"/>
      <c r="BC291" s="1957"/>
      <c r="BD291" s="1957"/>
      <c r="BE291" s="1957"/>
      <c r="BF291" s="1957"/>
      <c r="BG291" s="1957"/>
      <c r="BH291" s="1957"/>
      <c r="BI291" s="1957"/>
      <c r="BJ291" s="1957"/>
      <c r="BK291" s="1957"/>
      <c r="BL291" s="1957"/>
      <c r="BM291" s="1957"/>
      <c r="BN291" s="1957"/>
    </row>
    <row r="292" spans="1:66" s="753" customFormat="1" ht="12.75">
      <c r="A292" s="290"/>
      <c r="B292" s="248">
        <v>1815</v>
      </c>
      <c r="C292" s="1957">
        <f t="shared" si="55"/>
        <v>0</v>
      </c>
      <c r="D292" s="1957">
        <f t="shared" ref="D292:R292" si="57">SUMIF($AV$168:$AV$240, $B292,D$168:D$240)</f>
        <v>0</v>
      </c>
      <c r="E292" s="1957">
        <f t="shared" si="57"/>
        <v>0</v>
      </c>
      <c r="F292" s="1957">
        <f t="shared" si="57"/>
        <v>0</v>
      </c>
      <c r="G292" s="1957">
        <f t="shared" si="57"/>
        <v>0</v>
      </c>
      <c r="H292" s="1957">
        <f t="shared" si="57"/>
        <v>0</v>
      </c>
      <c r="I292" s="1957">
        <f t="shared" si="57"/>
        <v>0</v>
      </c>
      <c r="J292" s="1957">
        <f t="shared" si="57"/>
        <v>0</v>
      </c>
      <c r="K292" s="1957">
        <f t="shared" si="57"/>
        <v>0</v>
      </c>
      <c r="L292" s="1957">
        <f t="shared" si="57"/>
        <v>0</v>
      </c>
      <c r="M292" s="1957">
        <f t="shared" si="57"/>
        <v>0</v>
      </c>
      <c r="N292" s="1957">
        <f t="shared" si="57"/>
        <v>0</v>
      </c>
      <c r="O292" s="1957">
        <f t="shared" si="57"/>
        <v>0</v>
      </c>
      <c r="P292" s="1957">
        <f t="shared" si="57"/>
        <v>0</v>
      </c>
      <c r="Q292" s="1957">
        <f t="shared" si="57"/>
        <v>0</v>
      </c>
      <c r="R292" s="1957">
        <f t="shared" si="57"/>
        <v>0</v>
      </c>
      <c r="S292" s="1957">
        <f t="shared" si="56"/>
        <v>0</v>
      </c>
      <c r="T292" s="1957">
        <f t="shared" si="56"/>
        <v>0</v>
      </c>
      <c r="U292" s="1957">
        <f t="shared" si="56"/>
        <v>0</v>
      </c>
      <c r="V292" s="1957">
        <f t="shared" si="56"/>
        <v>0</v>
      </c>
      <c r="W292" s="1957">
        <f t="shared" si="56"/>
        <v>0</v>
      </c>
      <c r="X292" s="1957">
        <f t="shared" si="56"/>
        <v>0</v>
      </c>
      <c r="Y292" s="1957">
        <f t="shared" si="56"/>
        <v>0</v>
      </c>
      <c r="Z292" s="1957">
        <f t="shared" si="56"/>
        <v>0</v>
      </c>
      <c r="AA292" s="1957">
        <f t="shared" si="56"/>
        <v>0</v>
      </c>
      <c r="AB292" s="1957">
        <f t="shared" si="56"/>
        <v>0</v>
      </c>
      <c r="AC292" s="1957">
        <f t="shared" si="56"/>
        <v>0</v>
      </c>
      <c r="AD292" s="1957">
        <f t="shared" si="56"/>
        <v>0</v>
      </c>
      <c r="AE292" s="1957">
        <f t="shared" si="56"/>
        <v>0</v>
      </c>
      <c r="AF292" s="1957">
        <f t="shared" si="56"/>
        <v>0</v>
      </c>
      <c r="AG292" s="1957">
        <f t="shared" si="56"/>
        <v>0</v>
      </c>
      <c r="AH292" s="1957">
        <f t="shared" si="56"/>
        <v>0</v>
      </c>
      <c r="AI292" s="1957">
        <f t="shared" si="56"/>
        <v>0</v>
      </c>
      <c r="AJ292" s="1957">
        <f t="shared" si="56"/>
        <v>0</v>
      </c>
      <c r="AK292" s="1957">
        <f t="shared" si="56"/>
        <v>0</v>
      </c>
      <c r="AL292" s="1957">
        <f t="shared" si="56"/>
        <v>0</v>
      </c>
      <c r="AM292" s="1957">
        <f t="shared" si="56"/>
        <v>0</v>
      </c>
      <c r="AN292" s="1957">
        <f t="shared" si="56"/>
        <v>0</v>
      </c>
      <c r="AO292" s="1957">
        <f t="shared" si="56"/>
        <v>0</v>
      </c>
      <c r="AP292" s="1957">
        <f t="shared" si="56"/>
        <v>0</v>
      </c>
      <c r="AQ292" s="1957">
        <f t="shared" si="56"/>
        <v>0</v>
      </c>
      <c r="AR292" s="1957">
        <f t="shared" si="56"/>
        <v>0</v>
      </c>
      <c r="AS292" s="1957">
        <f t="shared" si="56"/>
        <v>0</v>
      </c>
      <c r="AT292" s="1957"/>
      <c r="AU292" s="1957"/>
      <c r="AV292" s="2104"/>
      <c r="AW292" s="1957"/>
      <c r="AX292" s="1957"/>
      <c r="AY292" s="1957"/>
      <c r="AZ292" s="1957"/>
      <c r="BA292" s="1957"/>
      <c r="BB292" s="1957"/>
      <c r="BC292" s="1957"/>
      <c r="BD292" s="1957"/>
      <c r="BE292" s="1957"/>
      <c r="BF292" s="1957"/>
      <c r="BG292" s="1957"/>
      <c r="BH292" s="1957"/>
      <c r="BI292" s="1957"/>
      <c r="BJ292" s="1957"/>
      <c r="BK292" s="1957"/>
      <c r="BL292" s="1957"/>
      <c r="BM292" s="1957"/>
      <c r="BN292" s="1957"/>
    </row>
    <row r="293" spans="1:66" s="753" customFormat="1" ht="12.75">
      <c r="A293" s="290"/>
      <c r="B293" s="248">
        <v>1820</v>
      </c>
      <c r="C293" s="1957">
        <f t="shared" si="55"/>
        <v>174000</v>
      </c>
      <c r="D293" s="1957">
        <f t="shared" si="56"/>
        <v>65582.809882646921</v>
      </c>
      <c r="E293" s="1957">
        <f t="shared" si="56"/>
        <v>30755.259405803212</v>
      </c>
      <c r="F293" s="1957">
        <f t="shared" si="56"/>
        <v>77544.187296540898</v>
      </c>
      <c r="G293" s="1957">
        <f t="shared" si="56"/>
        <v>0</v>
      </c>
      <c r="H293" s="1957">
        <f t="shared" si="56"/>
        <v>0</v>
      </c>
      <c r="I293" s="1957">
        <f t="shared" si="56"/>
        <v>0</v>
      </c>
      <c r="J293" s="1957">
        <f t="shared" si="56"/>
        <v>0</v>
      </c>
      <c r="K293" s="1957">
        <f t="shared" si="56"/>
        <v>0</v>
      </c>
      <c r="L293" s="1957">
        <f t="shared" si="56"/>
        <v>117.74341500897509</v>
      </c>
      <c r="M293" s="1957">
        <f t="shared" si="56"/>
        <v>0</v>
      </c>
      <c r="N293" s="1957">
        <f t="shared" si="56"/>
        <v>0</v>
      </c>
      <c r="O293" s="1957">
        <f t="shared" si="56"/>
        <v>0</v>
      </c>
      <c r="P293" s="1957">
        <f t="shared" si="56"/>
        <v>0</v>
      </c>
      <c r="Q293" s="1957">
        <f t="shared" si="56"/>
        <v>0</v>
      </c>
      <c r="R293" s="1957">
        <f t="shared" si="56"/>
        <v>0</v>
      </c>
      <c r="S293" s="1957">
        <f t="shared" si="56"/>
        <v>0</v>
      </c>
      <c r="T293" s="1957">
        <f t="shared" si="56"/>
        <v>0</v>
      </c>
      <c r="U293" s="1957">
        <f t="shared" si="56"/>
        <v>0</v>
      </c>
      <c r="V293" s="1957">
        <f t="shared" si="56"/>
        <v>0</v>
      </c>
      <c r="W293" s="1957">
        <f t="shared" si="56"/>
        <v>0</v>
      </c>
      <c r="X293" s="1957">
        <f t="shared" si="56"/>
        <v>174000</v>
      </c>
      <c r="Y293" s="1957">
        <f t="shared" si="56"/>
        <v>0</v>
      </c>
      <c r="Z293" s="1957">
        <f t="shared" si="56"/>
        <v>0</v>
      </c>
      <c r="AA293" s="1957">
        <f t="shared" si="56"/>
        <v>0</v>
      </c>
      <c r="AB293" s="1957">
        <f t="shared" si="56"/>
        <v>0</v>
      </c>
      <c r="AC293" s="1957">
        <f t="shared" si="56"/>
        <v>0</v>
      </c>
      <c r="AD293" s="1957">
        <f t="shared" si="56"/>
        <v>0</v>
      </c>
      <c r="AE293" s="1957">
        <f t="shared" si="56"/>
        <v>0</v>
      </c>
      <c r="AF293" s="1957">
        <f t="shared" si="56"/>
        <v>0</v>
      </c>
      <c r="AG293" s="1957">
        <f t="shared" si="56"/>
        <v>0</v>
      </c>
      <c r="AH293" s="1957">
        <f t="shared" si="56"/>
        <v>0</v>
      </c>
      <c r="AI293" s="1957">
        <f t="shared" si="56"/>
        <v>0</v>
      </c>
      <c r="AJ293" s="1957">
        <f t="shared" si="56"/>
        <v>0</v>
      </c>
      <c r="AK293" s="1957">
        <f t="shared" si="56"/>
        <v>0</v>
      </c>
      <c r="AL293" s="1957">
        <f t="shared" si="56"/>
        <v>0</v>
      </c>
      <c r="AM293" s="1957">
        <f t="shared" si="56"/>
        <v>0</v>
      </c>
      <c r="AN293" s="1957">
        <f t="shared" si="56"/>
        <v>0</v>
      </c>
      <c r="AO293" s="1957">
        <f t="shared" si="56"/>
        <v>0</v>
      </c>
      <c r="AP293" s="1957">
        <f t="shared" si="56"/>
        <v>0</v>
      </c>
      <c r="AQ293" s="1957">
        <f t="shared" si="56"/>
        <v>0</v>
      </c>
      <c r="AR293" s="1957">
        <f t="shared" si="56"/>
        <v>0</v>
      </c>
      <c r="AS293" s="1957">
        <f t="shared" si="56"/>
        <v>0</v>
      </c>
      <c r="AT293" s="1957"/>
      <c r="AU293" s="1957"/>
      <c r="AV293" s="2104"/>
      <c r="AW293" s="1957"/>
      <c r="AX293" s="1957"/>
      <c r="AY293" s="1957"/>
      <c r="AZ293" s="1957"/>
      <c r="BA293" s="1957"/>
      <c r="BB293" s="1957"/>
      <c r="BC293" s="1957"/>
      <c r="BD293" s="1957"/>
      <c r="BE293" s="1957"/>
      <c r="BF293" s="1957"/>
      <c r="BG293" s="1957"/>
      <c r="BH293" s="1957"/>
      <c r="BI293" s="1957"/>
      <c r="BJ293" s="1957"/>
      <c r="BK293" s="1957"/>
      <c r="BL293" s="1957"/>
      <c r="BM293" s="1957"/>
      <c r="BN293" s="1957"/>
    </row>
    <row r="294" spans="1:66" s="753" customFormat="1" ht="12.75">
      <c r="A294" s="794"/>
      <c r="B294" s="248">
        <v>1830</v>
      </c>
      <c r="C294" s="1957">
        <f t="shared" si="55"/>
        <v>396000</v>
      </c>
      <c r="D294" s="1957">
        <f t="shared" si="56"/>
        <v>252494.03935741328</v>
      </c>
      <c r="E294" s="1957">
        <f t="shared" si="56"/>
        <v>70758.869219904285</v>
      </c>
      <c r="F294" s="1957">
        <f t="shared" si="56"/>
        <v>37664.778406788741</v>
      </c>
      <c r="G294" s="1957">
        <f t="shared" si="56"/>
        <v>0</v>
      </c>
      <c r="H294" s="1957">
        <f t="shared" si="56"/>
        <v>0</v>
      </c>
      <c r="I294" s="1957">
        <f t="shared" si="56"/>
        <v>0</v>
      </c>
      <c r="J294" s="1957">
        <f t="shared" si="56"/>
        <v>31688.814218660827</v>
      </c>
      <c r="K294" s="1957">
        <f t="shared" si="56"/>
        <v>1737.7161902808946</v>
      </c>
      <c r="L294" s="1957">
        <f t="shared" si="56"/>
        <v>1655.7826069519604</v>
      </c>
      <c r="M294" s="1957">
        <f t="shared" si="56"/>
        <v>0</v>
      </c>
      <c r="N294" s="1957">
        <f t="shared" si="56"/>
        <v>0</v>
      </c>
      <c r="O294" s="1957">
        <f t="shared" si="56"/>
        <v>0</v>
      </c>
      <c r="P294" s="1957">
        <f t="shared" si="56"/>
        <v>0</v>
      </c>
      <c r="Q294" s="1957">
        <f t="shared" si="56"/>
        <v>0</v>
      </c>
      <c r="R294" s="1957">
        <f t="shared" si="56"/>
        <v>0</v>
      </c>
      <c r="S294" s="1957">
        <f t="shared" si="56"/>
        <v>0</v>
      </c>
      <c r="T294" s="1957">
        <f t="shared" si="56"/>
        <v>0</v>
      </c>
      <c r="U294" s="1957">
        <f t="shared" si="56"/>
        <v>0</v>
      </c>
      <c r="V294" s="1957">
        <f t="shared" si="56"/>
        <v>0</v>
      </c>
      <c r="W294" s="1957">
        <f t="shared" si="56"/>
        <v>0</v>
      </c>
      <c r="X294" s="1957">
        <f t="shared" si="56"/>
        <v>396000</v>
      </c>
      <c r="Y294" s="1957">
        <f t="shared" si="56"/>
        <v>0</v>
      </c>
      <c r="Z294" s="1957">
        <f t="shared" si="56"/>
        <v>0</v>
      </c>
      <c r="AA294" s="1957">
        <f t="shared" si="56"/>
        <v>0</v>
      </c>
      <c r="AB294" s="1957">
        <f t="shared" si="56"/>
        <v>0</v>
      </c>
      <c r="AC294" s="1957">
        <f t="shared" si="56"/>
        <v>0</v>
      </c>
      <c r="AD294" s="1957">
        <f t="shared" si="56"/>
        <v>0</v>
      </c>
      <c r="AE294" s="1957">
        <f t="shared" si="56"/>
        <v>0</v>
      </c>
      <c r="AF294" s="1957">
        <f t="shared" si="56"/>
        <v>0</v>
      </c>
      <c r="AG294" s="1957">
        <f t="shared" si="56"/>
        <v>0</v>
      </c>
      <c r="AH294" s="1957">
        <f t="shared" si="56"/>
        <v>0</v>
      </c>
      <c r="AI294" s="1957">
        <f t="shared" si="56"/>
        <v>0</v>
      </c>
      <c r="AJ294" s="1957">
        <f t="shared" si="56"/>
        <v>0</v>
      </c>
      <c r="AK294" s="1957">
        <f t="shared" si="56"/>
        <v>0</v>
      </c>
      <c r="AL294" s="1957">
        <f t="shared" si="56"/>
        <v>0</v>
      </c>
      <c r="AM294" s="1957">
        <f t="shared" si="56"/>
        <v>0</v>
      </c>
      <c r="AN294" s="1957">
        <f t="shared" si="56"/>
        <v>0</v>
      </c>
      <c r="AO294" s="1957">
        <f t="shared" si="56"/>
        <v>0</v>
      </c>
      <c r="AP294" s="1957">
        <f t="shared" si="56"/>
        <v>0</v>
      </c>
      <c r="AQ294" s="1957">
        <f t="shared" si="56"/>
        <v>0</v>
      </c>
      <c r="AR294" s="1957">
        <f t="shared" si="56"/>
        <v>0</v>
      </c>
      <c r="AS294" s="1957">
        <f t="shared" si="56"/>
        <v>0</v>
      </c>
      <c r="AT294" s="1957"/>
      <c r="AU294" s="1957"/>
      <c r="AV294" s="2104"/>
      <c r="AW294" s="1957"/>
      <c r="AX294" s="1957"/>
      <c r="AY294" s="1957"/>
      <c r="AZ294" s="1957"/>
      <c r="BA294" s="1957"/>
      <c r="BB294" s="1957"/>
      <c r="BC294" s="1957"/>
      <c r="BD294" s="1957"/>
      <c r="BE294" s="1957"/>
      <c r="BF294" s="1957"/>
      <c r="BG294" s="1957"/>
      <c r="BH294" s="1957"/>
      <c r="BI294" s="1957"/>
      <c r="BJ294" s="1957"/>
      <c r="BK294" s="1957"/>
      <c r="BL294" s="1957"/>
      <c r="BM294" s="1957"/>
      <c r="BN294" s="1957"/>
    </row>
    <row r="295" spans="1:66" s="753" customFormat="1" ht="12.75">
      <c r="A295" s="794"/>
      <c r="B295" s="248">
        <v>1835</v>
      </c>
      <c r="C295" s="1957">
        <f t="shared" si="55"/>
        <v>102000.00000000003</v>
      </c>
      <c r="D295" s="1957">
        <f t="shared" si="56"/>
        <v>54109.467306199498</v>
      </c>
      <c r="E295" s="1957">
        <f t="shared" si="56"/>
        <v>15720.022892727371</v>
      </c>
      <c r="F295" s="1957">
        <f t="shared" si="56"/>
        <v>23624.798427594924</v>
      </c>
      <c r="G295" s="1957">
        <f t="shared" si="56"/>
        <v>0</v>
      </c>
      <c r="H295" s="1957">
        <f t="shared" si="56"/>
        <v>0</v>
      </c>
      <c r="I295" s="1957">
        <f t="shared" si="56"/>
        <v>0</v>
      </c>
      <c r="J295" s="1957">
        <f t="shared" si="56"/>
        <v>7737.1603674215839</v>
      </c>
      <c r="K295" s="1957">
        <f t="shared" si="56"/>
        <v>424.28185366906894</v>
      </c>
      <c r="L295" s="1957">
        <f t="shared" si="56"/>
        <v>384.2691523875626</v>
      </c>
      <c r="M295" s="1957">
        <f t="shared" si="56"/>
        <v>0</v>
      </c>
      <c r="N295" s="1957">
        <f t="shared" si="56"/>
        <v>0</v>
      </c>
      <c r="O295" s="1957">
        <f t="shared" si="56"/>
        <v>0</v>
      </c>
      <c r="P295" s="1957">
        <f t="shared" si="56"/>
        <v>0</v>
      </c>
      <c r="Q295" s="1957">
        <f t="shared" si="56"/>
        <v>0</v>
      </c>
      <c r="R295" s="1957">
        <f t="shared" si="56"/>
        <v>0</v>
      </c>
      <c r="S295" s="1957">
        <f t="shared" si="56"/>
        <v>0</v>
      </c>
      <c r="T295" s="1957">
        <f t="shared" si="56"/>
        <v>0</v>
      </c>
      <c r="U295" s="1957">
        <f t="shared" si="56"/>
        <v>0</v>
      </c>
      <c r="V295" s="1957">
        <f t="shared" si="56"/>
        <v>0</v>
      </c>
      <c r="W295" s="1957">
        <f t="shared" si="56"/>
        <v>0</v>
      </c>
      <c r="X295" s="1957">
        <f t="shared" si="56"/>
        <v>102000.00000000003</v>
      </c>
      <c r="Y295" s="1957">
        <f t="shared" si="56"/>
        <v>0</v>
      </c>
      <c r="Z295" s="1957">
        <f t="shared" si="56"/>
        <v>0</v>
      </c>
      <c r="AA295" s="1957">
        <f t="shared" si="56"/>
        <v>0</v>
      </c>
      <c r="AB295" s="1957">
        <f t="shared" si="56"/>
        <v>0</v>
      </c>
      <c r="AC295" s="1957">
        <f t="shared" si="56"/>
        <v>0</v>
      </c>
      <c r="AD295" s="1957">
        <f t="shared" si="56"/>
        <v>0</v>
      </c>
      <c r="AE295" s="1957">
        <f t="shared" si="56"/>
        <v>0</v>
      </c>
      <c r="AF295" s="1957">
        <f t="shared" si="56"/>
        <v>0</v>
      </c>
      <c r="AG295" s="1957">
        <f t="shared" si="56"/>
        <v>0</v>
      </c>
      <c r="AH295" s="1957">
        <f t="shared" si="56"/>
        <v>0</v>
      </c>
      <c r="AI295" s="1957">
        <f t="shared" si="56"/>
        <v>0</v>
      </c>
      <c r="AJ295" s="1957">
        <f t="shared" si="56"/>
        <v>0</v>
      </c>
      <c r="AK295" s="1957">
        <f t="shared" si="56"/>
        <v>0</v>
      </c>
      <c r="AL295" s="1957">
        <f t="shared" si="56"/>
        <v>0</v>
      </c>
      <c r="AM295" s="1957">
        <f t="shared" si="56"/>
        <v>0</v>
      </c>
      <c r="AN295" s="1957">
        <f t="shared" si="56"/>
        <v>0</v>
      </c>
      <c r="AO295" s="1957">
        <f t="shared" si="56"/>
        <v>0</v>
      </c>
      <c r="AP295" s="1957">
        <f t="shared" si="56"/>
        <v>0</v>
      </c>
      <c r="AQ295" s="1957">
        <f t="shared" si="56"/>
        <v>0</v>
      </c>
      <c r="AR295" s="1957">
        <f t="shared" si="56"/>
        <v>0</v>
      </c>
      <c r="AS295" s="1957">
        <f t="shared" si="56"/>
        <v>0</v>
      </c>
      <c r="AT295" s="1957"/>
      <c r="AU295" s="1957"/>
      <c r="AV295" s="2104"/>
      <c r="AW295" s="1957"/>
      <c r="AX295" s="1957"/>
      <c r="AY295" s="1957"/>
      <c r="AZ295" s="1957"/>
      <c r="BA295" s="1957"/>
      <c r="BB295" s="1957"/>
      <c r="BC295" s="1957"/>
      <c r="BD295" s="1957"/>
      <c r="BE295" s="1957"/>
      <c r="BF295" s="1957"/>
      <c r="BG295" s="1957"/>
      <c r="BH295" s="1957"/>
      <c r="BI295" s="1957"/>
      <c r="BJ295" s="1957"/>
      <c r="BK295" s="1957"/>
      <c r="BL295" s="1957"/>
      <c r="BM295" s="1957"/>
      <c r="BN295" s="1957"/>
    </row>
    <row r="296" spans="1:66" s="753" customFormat="1" ht="12.75">
      <c r="A296" s="794"/>
      <c r="B296" s="248">
        <v>1840</v>
      </c>
      <c r="C296" s="1957">
        <f t="shared" si="55"/>
        <v>98000</v>
      </c>
      <c r="D296" s="1957">
        <f t="shared" si="56"/>
        <v>47270.867879556143</v>
      </c>
      <c r="E296" s="1957">
        <f t="shared" si="56"/>
        <v>14021.92911055329</v>
      </c>
      <c r="F296" s="1957">
        <f t="shared" si="56"/>
        <v>28708.40648034347</v>
      </c>
      <c r="G296" s="1957">
        <f t="shared" si="56"/>
        <v>0</v>
      </c>
      <c r="H296" s="1957">
        <f t="shared" si="56"/>
        <v>0</v>
      </c>
      <c r="I296" s="1957">
        <f t="shared" si="56"/>
        <v>0</v>
      </c>
      <c r="J296" s="1957">
        <f t="shared" si="56"/>
        <v>7250.2407418415269</v>
      </c>
      <c r="K296" s="1957">
        <f t="shared" si="56"/>
        <v>397.58069309873395</v>
      </c>
      <c r="L296" s="1957">
        <f t="shared" si="56"/>
        <v>350.97509460684114</v>
      </c>
      <c r="M296" s="1957">
        <f t="shared" si="56"/>
        <v>0</v>
      </c>
      <c r="N296" s="1957">
        <f t="shared" si="56"/>
        <v>0</v>
      </c>
      <c r="O296" s="1957">
        <f t="shared" si="56"/>
        <v>0</v>
      </c>
      <c r="P296" s="1957">
        <f t="shared" si="56"/>
        <v>0</v>
      </c>
      <c r="Q296" s="1957">
        <f t="shared" si="56"/>
        <v>0</v>
      </c>
      <c r="R296" s="1957">
        <f t="shared" si="56"/>
        <v>0</v>
      </c>
      <c r="S296" s="1957">
        <f t="shared" si="56"/>
        <v>0</v>
      </c>
      <c r="T296" s="1957">
        <f t="shared" si="56"/>
        <v>0</v>
      </c>
      <c r="U296" s="1957">
        <f t="shared" si="56"/>
        <v>0</v>
      </c>
      <c r="V296" s="1957">
        <f t="shared" si="56"/>
        <v>0</v>
      </c>
      <c r="W296" s="1957">
        <f t="shared" si="56"/>
        <v>0</v>
      </c>
      <c r="X296" s="1957">
        <f t="shared" si="56"/>
        <v>98000</v>
      </c>
      <c r="Y296" s="1957">
        <f t="shared" si="56"/>
        <v>0</v>
      </c>
      <c r="Z296" s="1957">
        <f t="shared" si="56"/>
        <v>0</v>
      </c>
      <c r="AA296" s="1957">
        <f t="shared" si="56"/>
        <v>0</v>
      </c>
      <c r="AB296" s="1957">
        <f t="shared" si="56"/>
        <v>0</v>
      </c>
      <c r="AC296" s="1957">
        <f t="shared" si="56"/>
        <v>0</v>
      </c>
      <c r="AD296" s="1957">
        <f t="shared" si="56"/>
        <v>0</v>
      </c>
      <c r="AE296" s="1957">
        <f t="shared" si="56"/>
        <v>0</v>
      </c>
      <c r="AF296" s="1957">
        <f t="shared" si="56"/>
        <v>0</v>
      </c>
      <c r="AG296" s="1957">
        <f t="shared" si="56"/>
        <v>0</v>
      </c>
      <c r="AH296" s="1957">
        <f t="shared" si="56"/>
        <v>0</v>
      </c>
      <c r="AI296" s="1957">
        <f t="shared" si="56"/>
        <v>0</v>
      </c>
      <c r="AJ296" s="1957">
        <f t="shared" si="56"/>
        <v>0</v>
      </c>
      <c r="AK296" s="1957">
        <f t="shared" si="56"/>
        <v>0</v>
      </c>
      <c r="AL296" s="1957">
        <f t="shared" si="56"/>
        <v>0</v>
      </c>
      <c r="AM296" s="1957">
        <f t="shared" si="56"/>
        <v>0</v>
      </c>
      <c r="AN296" s="1957">
        <f t="shared" si="56"/>
        <v>0</v>
      </c>
      <c r="AO296" s="1957">
        <f t="shared" si="56"/>
        <v>0</v>
      </c>
      <c r="AP296" s="1957">
        <f t="shared" si="56"/>
        <v>0</v>
      </c>
      <c r="AQ296" s="1957">
        <f t="shared" si="56"/>
        <v>0</v>
      </c>
      <c r="AR296" s="1957">
        <f t="shared" si="56"/>
        <v>0</v>
      </c>
      <c r="AS296" s="1957">
        <f t="shared" si="56"/>
        <v>0</v>
      </c>
      <c r="AT296" s="1957"/>
      <c r="AU296" s="1957"/>
      <c r="AV296" s="2104"/>
      <c r="AW296" s="1957"/>
      <c r="AX296" s="1957"/>
      <c r="AY296" s="1957"/>
      <c r="AZ296" s="1957"/>
      <c r="BA296" s="1957"/>
      <c r="BB296" s="1957"/>
      <c r="BC296" s="1957"/>
      <c r="BD296" s="1957"/>
      <c r="BE296" s="1957"/>
      <c r="BF296" s="1957"/>
      <c r="BG296" s="1957"/>
      <c r="BH296" s="1957"/>
      <c r="BI296" s="1957"/>
      <c r="BJ296" s="1957"/>
      <c r="BK296" s="1957"/>
      <c r="BL296" s="1957"/>
      <c r="BM296" s="1957"/>
      <c r="BN296" s="1957"/>
    </row>
    <row r="297" spans="1:66" s="753" customFormat="1" ht="12.75">
      <c r="A297" s="794"/>
      <c r="B297" s="248">
        <v>1845</v>
      </c>
      <c r="C297" s="1957">
        <f t="shared" si="55"/>
        <v>0</v>
      </c>
      <c r="D297" s="1957">
        <f t="shared" si="56"/>
        <v>0</v>
      </c>
      <c r="E297" s="1957">
        <f t="shared" si="56"/>
        <v>0</v>
      </c>
      <c r="F297" s="1957">
        <f t="shared" si="56"/>
        <v>0</v>
      </c>
      <c r="G297" s="1957">
        <f t="shared" si="56"/>
        <v>0</v>
      </c>
      <c r="H297" s="1957">
        <f t="shared" si="56"/>
        <v>0</v>
      </c>
      <c r="I297" s="1957">
        <f t="shared" si="56"/>
        <v>0</v>
      </c>
      <c r="J297" s="1957">
        <f t="shared" si="56"/>
        <v>0</v>
      </c>
      <c r="K297" s="1957">
        <f t="shared" si="56"/>
        <v>0</v>
      </c>
      <c r="L297" s="1957">
        <f t="shared" si="56"/>
        <v>0</v>
      </c>
      <c r="M297" s="1957">
        <f t="shared" si="56"/>
        <v>0</v>
      </c>
      <c r="N297" s="1957">
        <f t="shared" si="56"/>
        <v>0</v>
      </c>
      <c r="O297" s="1957">
        <f t="shared" si="56"/>
        <v>0</v>
      </c>
      <c r="P297" s="1957">
        <f t="shared" si="56"/>
        <v>0</v>
      </c>
      <c r="Q297" s="1957">
        <f t="shared" si="56"/>
        <v>0</v>
      </c>
      <c r="R297" s="1957">
        <f t="shared" si="56"/>
        <v>0</v>
      </c>
      <c r="S297" s="1957">
        <f t="shared" si="56"/>
        <v>0</v>
      </c>
      <c r="T297" s="1957">
        <f t="shared" si="56"/>
        <v>0</v>
      </c>
      <c r="U297" s="1957">
        <f t="shared" si="56"/>
        <v>0</v>
      </c>
      <c r="V297" s="1957">
        <f t="shared" ref="D297:AS303" si="58">SUMIF($AV$168:$AV$240, $B297,V$168:V$240)</f>
        <v>0</v>
      </c>
      <c r="W297" s="1957">
        <f t="shared" si="58"/>
        <v>0</v>
      </c>
      <c r="X297" s="1957">
        <f t="shared" si="58"/>
        <v>0</v>
      </c>
      <c r="Y297" s="1957">
        <f t="shared" si="58"/>
        <v>0</v>
      </c>
      <c r="Z297" s="1957">
        <f t="shared" si="58"/>
        <v>0</v>
      </c>
      <c r="AA297" s="1957">
        <f t="shared" si="58"/>
        <v>0</v>
      </c>
      <c r="AB297" s="1957">
        <f t="shared" si="58"/>
        <v>0</v>
      </c>
      <c r="AC297" s="1957">
        <f t="shared" si="58"/>
        <v>0</v>
      </c>
      <c r="AD297" s="1957">
        <f t="shared" si="58"/>
        <v>0</v>
      </c>
      <c r="AE297" s="1957">
        <f t="shared" si="58"/>
        <v>0</v>
      </c>
      <c r="AF297" s="1957">
        <f t="shared" si="58"/>
        <v>0</v>
      </c>
      <c r="AG297" s="1957">
        <f t="shared" si="58"/>
        <v>0</v>
      </c>
      <c r="AH297" s="1957">
        <f t="shared" si="58"/>
        <v>0</v>
      </c>
      <c r="AI297" s="1957">
        <f t="shared" si="58"/>
        <v>0</v>
      </c>
      <c r="AJ297" s="1957">
        <f t="shared" si="58"/>
        <v>0</v>
      </c>
      <c r="AK297" s="1957">
        <f t="shared" si="58"/>
        <v>0</v>
      </c>
      <c r="AL297" s="1957">
        <f t="shared" si="58"/>
        <v>0</v>
      </c>
      <c r="AM297" s="1957">
        <f t="shared" si="58"/>
        <v>0</v>
      </c>
      <c r="AN297" s="1957">
        <f t="shared" si="58"/>
        <v>0</v>
      </c>
      <c r="AO297" s="1957">
        <f t="shared" si="58"/>
        <v>0</v>
      </c>
      <c r="AP297" s="1957">
        <f t="shared" si="58"/>
        <v>0</v>
      </c>
      <c r="AQ297" s="1957">
        <f t="shared" si="58"/>
        <v>0</v>
      </c>
      <c r="AR297" s="1957">
        <f t="shared" si="58"/>
        <v>0</v>
      </c>
      <c r="AS297" s="1957">
        <f t="shared" si="58"/>
        <v>0</v>
      </c>
      <c r="AT297" s="1957"/>
      <c r="AU297" s="1957"/>
      <c r="AV297" s="2104"/>
      <c r="AW297" s="1957"/>
      <c r="AX297" s="1957"/>
      <c r="AY297" s="1957"/>
      <c r="AZ297" s="1957"/>
      <c r="BA297" s="1957"/>
      <c r="BB297" s="1957"/>
      <c r="BC297" s="1957"/>
      <c r="BD297" s="1957"/>
      <c r="BE297" s="1957"/>
      <c r="BF297" s="1957"/>
      <c r="BG297" s="1957"/>
      <c r="BH297" s="1957"/>
      <c r="BI297" s="1957"/>
      <c r="BJ297" s="1957"/>
      <c r="BK297" s="1957"/>
      <c r="BL297" s="1957"/>
      <c r="BM297" s="1957"/>
      <c r="BN297" s="1957"/>
    </row>
    <row r="298" spans="1:66" s="753" customFormat="1" ht="12.75">
      <c r="A298" s="794"/>
      <c r="B298" s="248">
        <v>1850</v>
      </c>
      <c r="C298" s="1957">
        <f t="shared" si="55"/>
        <v>55999.999999999993</v>
      </c>
      <c r="D298" s="1957">
        <f t="shared" si="58"/>
        <v>30667.146518823014</v>
      </c>
      <c r="E298" s="1957">
        <f t="shared" si="58"/>
        <v>10641.413690715141</v>
      </c>
      <c r="F298" s="1957">
        <f t="shared" si="58"/>
        <v>10607.027796182705</v>
      </c>
      <c r="G298" s="1957">
        <f t="shared" si="58"/>
        <v>0</v>
      </c>
      <c r="H298" s="1957">
        <f t="shared" si="58"/>
        <v>0</v>
      </c>
      <c r="I298" s="1957">
        <f t="shared" si="58"/>
        <v>0</v>
      </c>
      <c r="J298" s="1957">
        <f t="shared" si="58"/>
        <v>3688.8332969943708</v>
      </c>
      <c r="K298" s="1957">
        <f t="shared" si="58"/>
        <v>202.28416561133363</v>
      </c>
      <c r="L298" s="1957">
        <f t="shared" si="58"/>
        <v>193.29453167343453</v>
      </c>
      <c r="M298" s="1957">
        <f t="shared" si="58"/>
        <v>0</v>
      </c>
      <c r="N298" s="1957">
        <f t="shared" si="58"/>
        <v>0</v>
      </c>
      <c r="O298" s="1957">
        <f t="shared" si="58"/>
        <v>0</v>
      </c>
      <c r="P298" s="1957">
        <f t="shared" si="58"/>
        <v>0</v>
      </c>
      <c r="Q298" s="1957">
        <f t="shared" si="58"/>
        <v>0</v>
      </c>
      <c r="R298" s="1957">
        <f t="shared" si="58"/>
        <v>0</v>
      </c>
      <c r="S298" s="1957">
        <f t="shared" si="58"/>
        <v>0</v>
      </c>
      <c r="T298" s="1957">
        <f t="shared" si="58"/>
        <v>0</v>
      </c>
      <c r="U298" s="1957">
        <f t="shared" si="58"/>
        <v>0</v>
      </c>
      <c r="V298" s="1957">
        <f t="shared" si="58"/>
        <v>0</v>
      </c>
      <c r="W298" s="1957">
        <f t="shared" si="58"/>
        <v>0</v>
      </c>
      <c r="X298" s="1957">
        <f t="shared" si="58"/>
        <v>55999.999999999993</v>
      </c>
      <c r="Y298" s="1957">
        <f t="shared" si="58"/>
        <v>0</v>
      </c>
      <c r="Z298" s="1957">
        <f t="shared" si="58"/>
        <v>0</v>
      </c>
      <c r="AA298" s="1957">
        <f t="shared" si="58"/>
        <v>0</v>
      </c>
      <c r="AB298" s="1957">
        <f t="shared" si="58"/>
        <v>0</v>
      </c>
      <c r="AC298" s="1957">
        <f t="shared" si="58"/>
        <v>0</v>
      </c>
      <c r="AD298" s="1957">
        <f t="shared" si="58"/>
        <v>0</v>
      </c>
      <c r="AE298" s="1957">
        <f t="shared" si="58"/>
        <v>0</v>
      </c>
      <c r="AF298" s="1957">
        <f t="shared" si="58"/>
        <v>0</v>
      </c>
      <c r="AG298" s="1957">
        <f t="shared" si="58"/>
        <v>0</v>
      </c>
      <c r="AH298" s="1957">
        <f t="shared" si="58"/>
        <v>0</v>
      </c>
      <c r="AI298" s="1957">
        <f t="shared" si="58"/>
        <v>0</v>
      </c>
      <c r="AJ298" s="1957">
        <f t="shared" si="58"/>
        <v>0</v>
      </c>
      <c r="AK298" s="1957">
        <f t="shared" si="58"/>
        <v>0</v>
      </c>
      <c r="AL298" s="1957">
        <f t="shared" si="58"/>
        <v>0</v>
      </c>
      <c r="AM298" s="1957">
        <f t="shared" si="58"/>
        <v>0</v>
      </c>
      <c r="AN298" s="1957">
        <f t="shared" si="58"/>
        <v>0</v>
      </c>
      <c r="AO298" s="1957">
        <f t="shared" si="58"/>
        <v>0</v>
      </c>
      <c r="AP298" s="1957">
        <f t="shared" si="58"/>
        <v>0</v>
      </c>
      <c r="AQ298" s="1957">
        <f t="shared" si="58"/>
        <v>0</v>
      </c>
      <c r="AR298" s="1957">
        <f t="shared" si="58"/>
        <v>0</v>
      </c>
      <c r="AS298" s="1957">
        <f t="shared" si="58"/>
        <v>0</v>
      </c>
      <c r="AT298" s="1957"/>
      <c r="AU298" s="1957"/>
      <c r="AV298" s="2104"/>
      <c r="AW298" s="1957"/>
      <c r="AX298" s="1957"/>
      <c r="AY298" s="1957"/>
      <c r="AZ298" s="1957"/>
      <c r="BA298" s="1957"/>
      <c r="BB298" s="1957"/>
      <c r="BC298" s="1957"/>
      <c r="BD298" s="1957"/>
      <c r="BE298" s="1957"/>
      <c r="BF298" s="1957"/>
      <c r="BG298" s="1957"/>
      <c r="BH298" s="1957"/>
      <c r="BI298" s="1957"/>
      <c r="BJ298" s="1957"/>
      <c r="BK298" s="1957"/>
      <c r="BL298" s="1957"/>
      <c r="BM298" s="1957"/>
      <c r="BN298" s="1957"/>
    </row>
    <row r="299" spans="1:66" s="753" customFormat="1" ht="12.75">
      <c r="A299" s="794"/>
      <c r="B299" s="248">
        <v>1855</v>
      </c>
      <c r="C299" s="1957">
        <f t="shared" si="55"/>
        <v>0</v>
      </c>
      <c r="D299" s="1957">
        <f t="shared" si="58"/>
        <v>0</v>
      </c>
      <c r="E299" s="1957">
        <f t="shared" si="58"/>
        <v>0</v>
      </c>
      <c r="F299" s="1957">
        <f t="shared" si="58"/>
        <v>0</v>
      </c>
      <c r="G299" s="1957">
        <f t="shared" si="58"/>
        <v>0</v>
      </c>
      <c r="H299" s="1957">
        <f t="shared" si="58"/>
        <v>0</v>
      </c>
      <c r="I299" s="1957">
        <f t="shared" si="58"/>
        <v>0</v>
      </c>
      <c r="J299" s="1957">
        <f t="shared" si="58"/>
        <v>0</v>
      </c>
      <c r="K299" s="1957">
        <f t="shared" si="58"/>
        <v>0</v>
      </c>
      <c r="L299" s="1957">
        <f t="shared" si="58"/>
        <v>0</v>
      </c>
      <c r="M299" s="1957">
        <f t="shared" si="58"/>
        <v>0</v>
      </c>
      <c r="N299" s="1957">
        <f t="shared" si="58"/>
        <v>0</v>
      </c>
      <c r="O299" s="1957">
        <f t="shared" si="58"/>
        <v>0</v>
      </c>
      <c r="P299" s="1957">
        <f t="shared" si="58"/>
        <v>0</v>
      </c>
      <c r="Q299" s="1957">
        <f t="shared" si="58"/>
        <v>0</v>
      </c>
      <c r="R299" s="1957">
        <f t="shared" si="58"/>
        <v>0</v>
      </c>
      <c r="S299" s="1957">
        <f t="shared" si="58"/>
        <v>0</v>
      </c>
      <c r="T299" s="1957">
        <f t="shared" si="58"/>
        <v>0</v>
      </c>
      <c r="U299" s="1957">
        <f t="shared" si="58"/>
        <v>0</v>
      </c>
      <c r="V299" s="1957">
        <f t="shared" si="58"/>
        <v>0</v>
      </c>
      <c r="W299" s="1957">
        <f t="shared" si="58"/>
        <v>0</v>
      </c>
      <c r="X299" s="1957">
        <f t="shared" si="58"/>
        <v>0</v>
      </c>
      <c r="Y299" s="1957">
        <f t="shared" si="58"/>
        <v>0</v>
      </c>
      <c r="Z299" s="1957">
        <f t="shared" si="58"/>
        <v>0</v>
      </c>
      <c r="AA299" s="1957">
        <f t="shared" si="58"/>
        <v>0</v>
      </c>
      <c r="AB299" s="1957">
        <f t="shared" si="58"/>
        <v>0</v>
      </c>
      <c r="AC299" s="1957">
        <f t="shared" si="58"/>
        <v>0</v>
      </c>
      <c r="AD299" s="1957">
        <f t="shared" si="58"/>
        <v>0</v>
      </c>
      <c r="AE299" s="1957">
        <f t="shared" si="58"/>
        <v>0</v>
      </c>
      <c r="AF299" s="1957">
        <f t="shared" si="58"/>
        <v>0</v>
      </c>
      <c r="AG299" s="1957">
        <f t="shared" si="58"/>
        <v>0</v>
      </c>
      <c r="AH299" s="1957">
        <f t="shared" si="58"/>
        <v>0</v>
      </c>
      <c r="AI299" s="1957">
        <f t="shared" si="58"/>
        <v>0</v>
      </c>
      <c r="AJ299" s="1957">
        <f t="shared" si="58"/>
        <v>0</v>
      </c>
      <c r="AK299" s="1957">
        <f t="shared" si="58"/>
        <v>0</v>
      </c>
      <c r="AL299" s="1957">
        <f t="shared" si="58"/>
        <v>0</v>
      </c>
      <c r="AM299" s="1957">
        <f t="shared" si="58"/>
        <v>0</v>
      </c>
      <c r="AN299" s="1957">
        <f t="shared" si="58"/>
        <v>0</v>
      </c>
      <c r="AO299" s="1957">
        <f t="shared" si="58"/>
        <v>0</v>
      </c>
      <c r="AP299" s="1957">
        <f t="shared" si="58"/>
        <v>0</v>
      </c>
      <c r="AQ299" s="1957">
        <f t="shared" si="58"/>
        <v>0</v>
      </c>
      <c r="AR299" s="1957">
        <f t="shared" si="58"/>
        <v>0</v>
      </c>
      <c r="AS299" s="1957">
        <f t="shared" si="58"/>
        <v>0</v>
      </c>
      <c r="AT299" s="1957"/>
      <c r="AU299" s="1957"/>
      <c r="AV299" s="2104"/>
      <c r="AW299" s="1957"/>
      <c r="AX299" s="1957"/>
      <c r="AY299" s="1957"/>
      <c r="AZ299" s="1957"/>
      <c r="BA299" s="1957"/>
      <c r="BB299" s="1957"/>
      <c r="BC299" s="1957"/>
      <c r="BD299" s="1957"/>
      <c r="BE299" s="1957"/>
      <c r="BF299" s="1957"/>
      <c r="BG299" s="1957"/>
      <c r="BH299" s="1957"/>
      <c r="BI299" s="1957"/>
      <c r="BJ299" s="1957"/>
      <c r="BK299" s="1957"/>
      <c r="BL299" s="1957"/>
      <c r="BM299" s="1957"/>
      <c r="BN299" s="1957"/>
    </row>
    <row r="300" spans="1:66" s="753" customFormat="1" ht="12.75">
      <c r="A300" s="794"/>
      <c r="B300" s="1966">
        <v>1860</v>
      </c>
      <c r="C300" s="1957">
        <f t="shared" si="55"/>
        <v>38000</v>
      </c>
      <c r="D300" s="1957">
        <f t="shared" si="58"/>
        <v>13339.365545025841</v>
      </c>
      <c r="E300" s="1957">
        <f t="shared" si="58"/>
        <v>22830.907154898836</v>
      </c>
      <c r="F300" s="1957">
        <f t="shared" si="58"/>
        <v>1829.7273000753173</v>
      </c>
      <c r="G300" s="1957">
        <f t="shared" si="58"/>
        <v>0</v>
      </c>
      <c r="H300" s="1957">
        <f t="shared" si="58"/>
        <v>0</v>
      </c>
      <c r="I300" s="1957">
        <f t="shared" si="58"/>
        <v>0</v>
      </c>
      <c r="J300" s="1957">
        <f t="shared" si="58"/>
        <v>0</v>
      </c>
      <c r="K300" s="1957">
        <f t="shared" si="58"/>
        <v>0</v>
      </c>
      <c r="L300" s="1957">
        <f t="shared" si="58"/>
        <v>0</v>
      </c>
      <c r="M300" s="1957">
        <f t="shared" si="58"/>
        <v>0</v>
      </c>
      <c r="N300" s="1957">
        <f t="shared" si="58"/>
        <v>0</v>
      </c>
      <c r="O300" s="1957">
        <f t="shared" si="58"/>
        <v>0</v>
      </c>
      <c r="P300" s="1957">
        <f t="shared" si="58"/>
        <v>0</v>
      </c>
      <c r="Q300" s="1957">
        <f t="shared" si="58"/>
        <v>0</v>
      </c>
      <c r="R300" s="1957">
        <f t="shared" si="58"/>
        <v>0</v>
      </c>
      <c r="S300" s="1957">
        <f t="shared" si="58"/>
        <v>0</v>
      </c>
      <c r="T300" s="1957">
        <f t="shared" si="58"/>
        <v>0</v>
      </c>
      <c r="U300" s="1957">
        <f t="shared" si="58"/>
        <v>0</v>
      </c>
      <c r="V300" s="1957">
        <f t="shared" si="58"/>
        <v>0</v>
      </c>
      <c r="W300" s="1957">
        <f t="shared" si="58"/>
        <v>0</v>
      </c>
      <c r="X300" s="1957">
        <f t="shared" si="58"/>
        <v>38000</v>
      </c>
      <c r="Y300" s="1957">
        <f t="shared" si="58"/>
        <v>0</v>
      </c>
      <c r="Z300" s="1957">
        <f t="shared" si="58"/>
        <v>0</v>
      </c>
      <c r="AA300" s="1957">
        <f t="shared" si="58"/>
        <v>0</v>
      </c>
      <c r="AB300" s="1957">
        <f t="shared" si="58"/>
        <v>0</v>
      </c>
      <c r="AC300" s="1957">
        <f t="shared" si="58"/>
        <v>0</v>
      </c>
      <c r="AD300" s="1957">
        <f t="shared" si="58"/>
        <v>0</v>
      </c>
      <c r="AE300" s="1957">
        <f t="shared" si="58"/>
        <v>0</v>
      </c>
      <c r="AF300" s="1957">
        <f t="shared" si="58"/>
        <v>0</v>
      </c>
      <c r="AG300" s="1957">
        <f t="shared" si="58"/>
        <v>0</v>
      </c>
      <c r="AH300" s="1957">
        <f t="shared" si="58"/>
        <v>0</v>
      </c>
      <c r="AI300" s="1957">
        <f t="shared" si="58"/>
        <v>0</v>
      </c>
      <c r="AJ300" s="1957">
        <f t="shared" si="58"/>
        <v>0</v>
      </c>
      <c r="AK300" s="1957">
        <f t="shared" si="58"/>
        <v>0</v>
      </c>
      <c r="AL300" s="1957">
        <f t="shared" si="58"/>
        <v>0</v>
      </c>
      <c r="AM300" s="1957">
        <f t="shared" si="58"/>
        <v>0</v>
      </c>
      <c r="AN300" s="1957">
        <f t="shared" si="58"/>
        <v>0</v>
      </c>
      <c r="AO300" s="1957">
        <f t="shared" si="58"/>
        <v>0</v>
      </c>
      <c r="AP300" s="1957">
        <f t="shared" si="58"/>
        <v>0</v>
      </c>
      <c r="AQ300" s="1957">
        <f t="shared" si="58"/>
        <v>0</v>
      </c>
      <c r="AR300" s="1957">
        <f t="shared" si="58"/>
        <v>0</v>
      </c>
      <c r="AS300" s="1957">
        <f t="shared" si="58"/>
        <v>0</v>
      </c>
      <c r="AT300" s="1957"/>
      <c r="AU300" s="1957"/>
      <c r="AV300" s="2104"/>
      <c r="AW300" s="1957"/>
      <c r="AX300" s="1957"/>
      <c r="AY300" s="1957"/>
      <c r="AZ300" s="1957"/>
      <c r="BA300" s="1957"/>
      <c r="BB300" s="1957"/>
      <c r="BC300" s="1957"/>
      <c r="BD300" s="1957"/>
      <c r="BE300" s="1957"/>
      <c r="BF300" s="1957"/>
      <c r="BG300" s="1957"/>
      <c r="BH300" s="1957"/>
      <c r="BI300" s="1957"/>
      <c r="BJ300" s="1957"/>
      <c r="BK300" s="1957"/>
      <c r="BL300" s="1957"/>
      <c r="BM300" s="1957"/>
      <c r="BN300" s="1957"/>
    </row>
    <row r="301" spans="1:66" s="753" customFormat="1" ht="12.75">
      <c r="A301" s="794"/>
      <c r="B301" s="1951" t="s">
        <v>448</v>
      </c>
      <c r="C301" s="1957">
        <f t="shared" si="55"/>
        <v>905999.99999999988</v>
      </c>
      <c r="D301" s="1957">
        <f t="shared" si="58"/>
        <v>463449.91764314024</v>
      </c>
      <c r="E301" s="1957">
        <f t="shared" si="58"/>
        <v>143143.74163110505</v>
      </c>
      <c r="F301" s="1957">
        <f t="shared" si="58"/>
        <v>224434.86368384017</v>
      </c>
      <c r="G301" s="1957">
        <f t="shared" si="58"/>
        <v>0</v>
      </c>
      <c r="H301" s="1957">
        <f t="shared" si="58"/>
        <v>0</v>
      </c>
      <c r="I301" s="1957">
        <f t="shared" si="58"/>
        <v>0</v>
      </c>
      <c r="J301" s="1957">
        <f t="shared" si="58"/>
        <v>67897.655480715912</v>
      </c>
      <c r="K301" s="1957">
        <f t="shared" si="58"/>
        <v>3723.2966306916778</v>
      </c>
      <c r="L301" s="1957">
        <f t="shared" si="58"/>
        <v>3350.5249305069174</v>
      </c>
      <c r="M301" s="1957">
        <f t="shared" si="58"/>
        <v>0</v>
      </c>
      <c r="N301" s="1957">
        <f t="shared" si="58"/>
        <v>0</v>
      </c>
      <c r="O301" s="1957">
        <f t="shared" si="58"/>
        <v>0</v>
      </c>
      <c r="P301" s="1957">
        <f t="shared" si="58"/>
        <v>0</v>
      </c>
      <c r="Q301" s="1957">
        <f t="shared" si="58"/>
        <v>0</v>
      </c>
      <c r="R301" s="1957">
        <f t="shared" si="58"/>
        <v>0</v>
      </c>
      <c r="S301" s="1957">
        <f t="shared" si="58"/>
        <v>0</v>
      </c>
      <c r="T301" s="1957">
        <f t="shared" si="58"/>
        <v>0</v>
      </c>
      <c r="U301" s="1957">
        <f t="shared" si="58"/>
        <v>0</v>
      </c>
      <c r="V301" s="1957">
        <f t="shared" si="58"/>
        <v>0</v>
      </c>
      <c r="W301" s="1957">
        <f t="shared" si="58"/>
        <v>0</v>
      </c>
      <c r="X301" s="1957">
        <f t="shared" si="58"/>
        <v>905999.99999999988</v>
      </c>
      <c r="Y301" s="1957">
        <f t="shared" si="58"/>
        <v>0</v>
      </c>
      <c r="Z301" s="1957">
        <f t="shared" si="58"/>
        <v>0</v>
      </c>
      <c r="AA301" s="1957">
        <f t="shared" si="58"/>
        <v>0</v>
      </c>
      <c r="AB301" s="1957">
        <f t="shared" si="58"/>
        <v>0</v>
      </c>
      <c r="AC301" s="1957">
        <f t="shared" si="58"/>
        <v>0</v>
      </c>
      <c r="AD301" s="1957">
        <f t="shared" si="58"/>
        <v>0</v>
      </c>
      <c r="AE301" s="1957">
        <f t="shared" si="58"/>
        <v>0</v>
      </c>
      <c r="AF301" s="1957">
        <f t="shared" si="58"/>
        <v>0</v>
      </c>
      <c r="AG301" s="1957">
        <f t="shared" si="58"/>
        <v>0</v>
      </c>
      <c r="AH301" s="1957">
        <f t="shared" si="58"/>
        <v>0</v>
      </c>
      <c r="AI301" s="1957">
        <f t="shared" si="58"/>
        <v>0</v>
      </c>
      <c r="AJ301" s="1957">
        <f t="shared" si="58"/>
        <v>0</v>
      </c>
      <c r="AK301" s="1957">
        <f t="shared" si="58"/>
        <v>0</v>
      </c>
      <c r="AL301" s="1957">
        <f t="shared" si="58"/>
        <v>0</v>
      </c>
      <c r="AM301" s="1957">
        <f t="shared" si="58"/>
        <v>0</v>
      </c>
      <c r="AN301" s="1957">
        <f t="shared" si="58"/>
        <v>0</v>
      </c>
      <c r="AO301" s="1957">
        <f t="shared" si="58"/>
        <v>0</v>
      </c>
      <c r="AP301" s="1957">
        <f t="shared" si="58"/>
        <v>0</v>
      </c>
      <c r="AQ301" s="1957">
        <f t="shared" si="58"/>
        <v>0</v>
      </c>
      <c r="AR301" s="1957">
        <f t="shared" si="58"/>
        <v>0</v>
      </c>
      <c r="AS301" s="1957">
        <f t="shared" si="58"/>
        <v>0</v>
      </c>
      <c r="AT301" s="1957"/>
      <c r="AU301" s="1957"/>
      <c r="AV301" s="2104"/>
      <c r="AW301" s="1957"/>
      <c r="AX301" s="1957"/>
      <c r="AY301" s="1957"/>
      <c r="AZ301" s="1957"/>
      <c r="BA301" s="1957"/>
      <c r="BB301" s="1957"/>
      <c r="BC301" s="1957"/>
      <c r="BD301" s="1957"/>
      <c r="BE301" s="1957"/>
      <c r="BF301" s="1957"/>
      <c r="BG301" s="1957"/>
      <c r="BH301" s="1957"/>
      <c r="BI301" s="1957"/>
      <c r="BJ301" s="1957"/>
      <c r="BK301" s="1957"/>
      <c r="BL301" s="1957"/>
      <c r="BM301" s="1957"/>
      <c r="BN301" s="1957"/>
    </row>
    <row r="302" spans="1:66" s="753" customFormat="1" ht="12.75">
      <c r="A302" s="794"/>
      <c r="B302" s="248" t="s">
        <v>950</v>
      </c>
      <c r="C302" s="1957">
        <f t="shared" si="55"/>
        <v>51000</v>
      </c>
      <c r="D302" s="1957">
        <f t="shared" si="58"/>
        <v>27054.734054719775</v>
      </c>
      <c r="E302" s="1957">
        <f t="shared" si="58"/>
        <v>7860.0115384630153</v>
      </c>
      <c r="F302" s="1957">
        <f t="shared" si="58"/>
        <v>11812.398702044437</v>
      </c>
      <c r="G302" s="1957">
        <f t="shared" si="58"/>
        <v>0</v>
      </c>
      <c r="H302" s="1957">
        <f t="shared" si="58"/>
        <v>0</v>
      </c>
      <c r="I302" s="1957">
        <f t="shared" si="58"/>
        <v>0</v>
      </c>
      <c r="J302" s="1957">
        <f t="shared" si="58"/>
        <v>3868.5801993358136</v>
      </c>
      <c r="K302" s="1957">
        <f t="shared" si="58"/>
        <v>212.14092769136215</v>
      </c>
      <c r="L302" s="1957">
        <f t="shared" si="58"/>
        <v>192.1345777455991</v>
      </c>
      <c r="M302" s="1957">
        <f t="shared" si="58"/>
        <v>0</v>
      </c>
      <c r="N302" s="1957">
        <f t="shared" si="58"/>
        <v>0</v>
      </c>
      <c r="O302" s="1957">
        <f t="shared" si="58"/>
        <v>0</v>
      </c>
      <c r="P302" s="1957">
        <f t="shared" si="58"/>
        <v>0</v>
      </c>
      <c r="Q302" s="1957">
        <f t="shared" si="58"/>
        <v>0</v>
      </c>
      <c r="R302" s="1957">
        <f t="shared" si="58"/>
        <v>0</v>
      </c>
      <c r="S302" s="1957">
        <f t="shared" si="58"/>
        <v>0</v>
      </c>
      <c r="T302" s="1957">
        <f t="shared" si="58"/>
        <v>0</v>
      </c>
      <c r="U302" s="1957">
        <f t="shared" si="58"/>
        <v>0</v>
      </c>
      <c r="V302" s="1957">
        <f t="shared" si="58"/>
        <v>0</v>
      </c>
      <c r="W302" s="1957">
        <f t="shared" si="58"/>
        <v>0</v>
      </c>
      <c r="X302" s="1957">
        <f t="shared" si="58"/>
        <v>51000</v>
      </c>
      <c r="Y302" s="1957">
        <f t="shared" si="58"/>
        <v>0</v>
      </c>
      <c r="Z302" s="1957">
        <f t="shared" si="58"/>
        <v>0</v>
      </c>
      <c r="AA302" s="1957">
        <f t="shared" si="58"/>
        <v>0</v>
      </c>
      <c r="AB302" s="1957">
        <f t="shared" si="58"/>
        <v>0</v>
      </c>
      <c r="AC302" s="1957">
        <f t="shared" si="58"/>
        <v>0</v>
      </c>
      <c r="AD302" s="1957">
        <f t="shared" si="58"/>
        <v>0</v>
      </c>
      <c r="AE302" s="1957">
        <f t="shared" si="58"/>
        <v>0</v>
      </c>
      <c r="AF302" s="1957">
        <f t="shared" si="58"/>
        <v>0</v>
      </c>
      <c r="AG302" s="1957">
        <f t="shared" si="58"/>
        <v>0</v>
      </c>
      <c r="AH302" s="1957">
        <f t="shared" si="58"/>
        <v>0</v>
      </c>
      <c r="AI302" s="1957">
        <f t="shared" si="58"/>
        <v>0</v>
      </c>
      <c r="AJ302" s="1957">
        <f t="shared" si="58"/>
        <v>0</v>
      </c>
      <c r="AK302" s="1957">
        <f t="shared" si="58"/>
        <v>0</v>
      </c>
      <c r="AL302" s="1957">
        <f t="shared" si="58"/>
        <v>0</v>
      </c>
      <c r="AM302" s="1957">
        <f t="shared" si="58"/>
        <v>0</v>
      </c>
      <c r="AN302" s="1957">
        <f t="shared" si="58"/>
        <v>0</v>
      </c>
      <c r="AO302" s="1957">
        <f t="shared" si="58"/>
        <v>0</v>
      </c>
      <c r="AP302" s="1957">
        <f t="shared" si="58"/>
        <v>0</v>
      </c>
      <c r="AQ302" s="1957">
        <f t="shared" si="58"/>
        <v>0</v>
      </c>
      <c r="AR302" s="1957">
        <f t="shared" si="58"/>
        <v>0</v>
      </c>
      <c r="AS302" s="1957">
        <f t="shared" si="58"/>
        <v>0</v>
      </c>
      <c r="AT302" s="1957"/>
      <c r="AU302" s="1957"/>
      <c r="AV302" s="2104"/>
      <c r="AW302" s="1957"/>
      <c r="AX302" s="1957"/>
      <c r="AY302" s="1957"/>
      <c r="AZ302" s="1957"/>
      <c r="BA302" s="1957"/>
      <c r="BB302" s="1957"/>
      <c r="BC302" s="1957"/>
      <c r="BD302" s="1957"/>
      <c r="BE302" s="1957"/>
      <c r="BF302" s="1957"/>
      <c r="BG302" s="1957"/>
      <c r="BH302" s="1957"/>
      <c r="BI302" s="1957"/>
      <c r="BJ302" s="1957"/>
      <c r="BK302" s="1957"/>
      <c r="BL302" s="1957"/>
      <c r="BM302" s="1957"/>
      <c r="BN302" s="1957"/>
    </row>
    <row r="303" spans="1:66" s="753" customFormat="1" ht="12.75">
      <c r="A303" s="794"/>
      <c r="B303" s="248" t="s">
        <v>951</v>
      </c>
      <c r="C303" s="1957">
        <f t="shared" si="55"/>
        <v>0</v>
      </c>
      <c r="D303" s="1957">
        <f t="shared" si="58"/>
        <v>0</v>
      </c>
      <c r="E303" s="1957">
        <f t="shared" si="58"/>
        <v>0</v>
      </c>
      <c r="F303" s="1957">
        <f t="shared" si="58"/>
        <v>0</v>
      </c>
      <c r="G303" s="1957">
        <f t="shared" si="58"/>
        <v>0</v>
      </c>
      <c r="H303" s="1957">
        <f t="shared" si="58"/>
        <v>0</v>
      </c>
      <c r="I303" s="1957">
        <f t="shared" si="58"/>
        <v>0</v>
      </c>
      <c r="J303" s="1957">
        <f t="shared" si="58"/>
        <v>0</v>
      </c>
      <c r="K303" s="1957">
        <f t="shared" si="58"/>
        <v>0</v>
      </c>
      <c r="L303" s="1957">
        <f t="shared" si="58"/>
        <v>0</v>
      </c>
      <c r="M303" s="1957">
        <f t="shared" si="58"/>
        <v>0</v>
      </c>
      <c r="N303" s="1957">
        <f t="shared" si="58"/>
        <v>0</v>
      </c>
      <c r="O303" s="1957">
        <f t="shared" si="58"/>
        <v>0</v>
      </c>
      <c r="P303" s="1957">
        <f t="shared" si="58"/>
        <v>0</v>
      </c>
      <c r="Q303" s="1957">
        <f t="shared" si="58"/>
        <v>0</v>
      </c>
      <c r="R303" s="1957">
        <f t="shared" si="58"/>
        <v>0</v>
      </c>
      <c r="S303" s="1957">
        <f t="shared" si="58"/>
        <v>0</v>
      </c>
      <c r="T303" s="1957">
        <f t="shared" si="58"/>
        <v>0</v>
      </c>
      <c r="U303" s="1957">
        <f t="shared" si="58"/>
        <v>0</v>
      </c>
      <c r="V303" s="1957">
        <f t="shared" si="58"/>
        <v>0</v>
      </c>
      <c r="W303" s="1957">
        <f t="shared" si="58"/>
        <v>0</v>
      </c>
      <c r="X303" s="1957">
        <f t="shared" si="58"/>
        <v>0</v>
      </c>
      <c r="Y303" s="1957">
        <f t="shared" ref="D303:AS309" si="59">SUMIF($AV$168:$AV$240, $B303,Y$168:Y$240)</f>
        <v>0</v>
      </c>
      <c r="Z303" s="1957">
        <f t="shared" si="59"/>
        <v>0</v>
      </c>
      <c r="AA303" s="1957">
        <f t="shared" si="59"/>
        <v>0</v>
      </c>
      <c r="AB303" s="1957">
        <f t="shared" si="59"/>
        <v>0</v>
      </c>
      <c r="AC303" s="1957">
        <f t="shared" si="59"/>
        <v>0</v>
      </c>
      <c r="AD303" s="1957">
        <f t="shared" si="59"/>
        <v>0</v>
      </c>
      <c r="AE303" s="1957">
        <f t="shared" si="59"/>
        <v>0</v>
      </c>
      <c r="AF303" s="1957">
        <f t="shared" si="59"/>
        <v>0</v>
      </c>
      <c r="AG303" s="1957">
        <f t="shared" si="59"/>
        <v>0</v>
      </c>
      <c r="AH303" s="1957">
        <f t="shared" si="59"/>
        <v>0</v>
      </c>
      <c r="AI303" s="1957">
        <f t="shared" si="59"/>
        <v>0</v>
      </c>
      <c r="AJ303" s="1957">
        <f t="shared" si="59"/>
        <v>0</v>
      </c>
      <c r="AK303" s="1957">
        <f t="shared" si="59"/>
        <v>0</v>
      </c>
      <c r="AL303" s="1957">
        <f t="shared" si="59"/>
        <v>0</v>
      </c>
      <c r="AM303" s="1957">
        <f t="shared" si="59"/>
        <v>0</v>
      </c>
      <c r="AN303" s="1957">
        <f t="shared" si="59"/>
        <v>0</v>
      </c>
      <c r="AO303" s="1957">
        <f t="shared" si="59"/>
        <v>0</v>
      </c>
      <c r="AP303" s="1957">
        <f t="shared" si="59"/>
        <v>0</v>
      </c>
      <c r="AQ303" s="1957">
        <f t="shared" si="59"/>
        <v>0</v>
      </c>
      <c r="AR303" s="1957">
        <f t="shared" si="59"/>
        <v>0</v>
      </c>
      <c r="AS303" s="1957">
        <f t="shared" si="59"/>
        <v>0</v>
      </c>
      <c r="AT303" s="1957"/>
      <c r="AU303" s="1957"/>
      <c r="AV303" s="2104"/>
      <c r="AW303" s="1957"/>
      <c r="AX303" s="1957"/>
      <c r="AY303" s="1957"/>
      <c r="AZ303" s="1957"/>
      <c r="BA303" s="1957"/>
      <c r="BB303" s="1957"/>
      <c r="BC303" s="1957"/>
      <c r="BD303" s="1957"/>
      <c r="BE303" s="1957"/>
      <c r="BF303" s="1957"/>
      <c r="BG303" s="1957"/>
      <c r="BH303" s="1957"/>
      <c r="BI303" s="1957"/>
      <c r="BJ303" s="1957"/>
      <c r="BK303" s="1957"/>
      <c r="BL303" s="1957"/>
      <c r="BM303" s="1957"/>
      <c r="BN303" s="1957"/>
    </row>
    <row r="304" spans="1:66" s="753" customFormat="1" ht="12.75">
      <c r="A304" s="794"/>
      <c r="B304" s="248" t="s">
        <v>1142</v>
      </c>
      <c r="C304" s="1957">
        <f t="shared" si="55"/>
        <v>0</v>
      </c>
      <c r="D304" s="1957">
        <f t="shared" si="59"/>
        <v>0</v>
      </c>
      <c r="E304" s="1957">
        <f t="shared" si="59"/>
        <v>0</v>
      </c>
      <c r="F304" s="1957">
        <f t="shared" si="59"/>
        <v>0</v>
      </c>
      <c r="G304" s="1957">
        <f t="shared" si="59"/>
        <v>0</v>
      </c>
      <c r="H304" s="1957">
        <f t="shared" si="59"/>
        <v>0</v>
      </c>
      <c r="I304" s="1957">
        <f t="shared" si="59"/>
        <v>0</v>
      </c>
      <c r="J304" s="1957">
        <f t="shared" si="59"/>
        <v>0</v>
      </c>
      <c r="K304" s="1957">
        <f t="shared" si="59"/>
        <v>0</v>
      </c>
      <c r="L304" s="1957">
        <f t="shared" si="59"/>
        <v>0</v>
      </c>
      <c r="M304" s="1957">
        <f t="shared" si="59"/>
        <v>0</v>
      </c>
      <c r="N304" s="1957">
        <f t="shared" si="59"/>
        <v>0</v>
      </c>
      <c r="O304" s="1957">
        <f t="shared" si="59"/>
        <v>0</v>
      </c>
      <c r="P304" s="1957">
        <f t="shared" si="59"/>
        <v>0</v>
      </c>
      <c r="Q304" s="1957">
        <f t="shared" si="59"/>
        <v>0</v>
      </c>
      <c r="R304" s="1957">
        <f t="shared" si="59"/>
        <v>0</v>
      </c>
      <c r="S304" s="1957">
        <f t="shared" si="59"/>
        <v>0</v>
      </c>
      <c r="T304" s="1957">
        <f t="shared" si="59"/>
        <v>0</v>
      </c>
      <c r="U304" s="1957">
        <f t="shared" si="59"/>
        <v>0</v>
      </c>
      <c r="V304" s="1957">
        <f t="shared" si="59"/>
        <v>0</v>
      </c>
      <c r="W304" s="1957">
        <f t="shared" si="59"/>
        <v>0</v>
      </c>
      <c r="X304" s="1957">
        <f t="shared" si="59"/>
        <v>0</v>
      </c>
      <c r="Y304" s="1957">
        <f t="shared" si="59"/>
        <v>0</v>
      </c>
      <c r="Z304" s="1957">
        <f t="shared" si="59"/>
        <v>0</v>
      </c>
      <c r="AA304" s="1957">
        <f t="shared" si="59"/>
        <v>0</v>
      </c>
      <c r="AB304" s="1957">
        <f t="shared" si="59"/>
        <v>0</v>
      </c>
      <c r="AC304" s="1957">
        <f t="shared" si="59"/>
        <v>0</v>
      </c>
      <c r="AD304" s="1957">
        <f t="shared" si="59"/>
        <v>0</v>
      </c>
      <c r="AE304" s="1957">
        <f t="shared" si="59"/>
        <v>0</v>
      </c>
      <c r="AF304" s="1957">
        <f t="shared" si="59"/>
        <v>0</v>
      </c>
      <c r="AG304" s="1957">
        <f t="shared" si="59"/>
        <v>0</v>
      </c>
      <c r="AH304" s="1957">
        <f t="shared" si="59"/>
        <v>0</v>
      </c>
      <c r="AI304" s="1957">
        <f t="shared" si="59"/>
        <v>0</v>
      </c>
      <c r="AJ304" s="1957">
        <f t="shared" si="59"/>
        <v>0</v>
      </c>
      <c r="AK304" s="1957">
        <f t="shared" si="59"/>
        <v>0</v>
      </c>
      <c r="AL304" s="1957">
        <f t="shared" si="59"/>
        <v>0</v>
      </c>
      <c r="AM304" s="1957">
        <f t="shared" si="59"/>
        <v>0</v>
      </c>
      <c r="AN304" s="1957">
        <f t="shared" si="59"/>
        <v>0</v>
      </c>
      <c r="AO304" s="1957">
        <f t="shared" si="59"/>
        <v>0</v>
      </c>
      <c r="AP304" s="1957">
        <f t="shared" si="59"/>
        <v>0</v>
      </c>
      <c r="AQ304" s="1957">
        <f t="shared" si="59"/>
        <v>0</v>
      </c>
      <c r="AR304" s="1957">
        <f t="shared" si="59"/>
        <v>0</v>
      </c>
      <c r="AS304" s="1957">
        <f t="shared" si="59"/>
        <v>0</v>
      </c>
      <c r="AT304" s="1957"/>
      <c r="AU304" s="1957"/>
      <c r="AV304" s="2104"/>
      <c r="AW304" s="1957"/>
      <c r="AX304" s="1957"/>
      <c r="AY304" s="1957"/>
      <c r="AZ304" s="1957"/>
      <c r="BA304" s="1957"/>
      <c r="BB304" s="1957"/>
      <c r="BC304" s="1957"/>
      <c r="BD304" s="1957"/>
      <c r="BE304" s="1957"/>
      <c r="BF304" s="1957"/>
      <c r="BG304" s="1957"/>
      <c r="BH304" s="1957"/>
      <c r="BI304" s="1957"/>
      <c r="BJ304" s="1957"/>
      <c r="BK304" s="1957"/>
      <c r="BL304" s="1957"/>
      <c r="BM304" s="1957"/>
      <c r="BN304" s="1957"/>
    </row>
    <row r="305" spans="1:66" s="753" customFormat="1" ht="12.75">
      <c r="A305" s="794"/>
      <c r="B305" s="248" t="s">
        <v>1068</v>
      </c>
      <c r="C305" s="1957">
        <f t="shared" si="55"/>
        <v>159999.99999999997</v>
      </c>
      <c r="D305" s="1957">
        <f t="shared" si="59"/>
        <v>100962.9059369633</v>
      </c>
      <c r="E305" s="1957">
        <f t="shared" si="59"/>
        <v>13848.207249354278</v>
      </c>
      <c r="F305" s="1957">
        <f t="shared" si="59"/>
        <v>45188.886813682388</v>
      </c>
      <c r="G305" s="1957">
        <f t="shared" si="59"/>
        <v>0</v>
      </c>
      <c r="H305" s="1957">
        <f t="shared" si="59"/>
        <v>0</v>
      </c>
      <c r="I305" s="1957">
        <f t="shared" si="59"/>
        <v>0</v>
      </c>
      <c r="J305" s="1957">
        <f t="shared" si="59"/>
        <v>0</v>
      </c>
      <c r="K305" s="1957">
        <f t="shared" si="59"/>
        <v>0</v>
      </c>
      <c r="L305" s="1957">
        <f t="shared" si="59"/>
        <v>0</v>
      </c>
      <c r="M305" s="1957">
        <f t="shared" si="59"/>
        <v>0</v>
      </c>
      <c r="N305" s="1957">
        <f t="shared" si="59"/>
        <v>0</v>
      </c>
      <c r="O305" s="1957">
        <f t="shared" si="59"/>
        <v>0</v>
      </c>
      <c r="P305" s="1957">
        <f t="shared" si="59"/>
        <v>0</v>
      </c>
      <c r="Q305" s="1957">
        <f t="shared" si="59"/>
        <v>0</v>
      </c>
      <c r="R305" s="1957">
        <f t="shared" si="59"/>
        <v>0</v>
      </c>
      <c r="S305" s="1957">
        <f t="shared" si="59"/>
        <v>0</v>
      </c>
      <c r="T305" s="1957">
        <f t="shared" si="59"/>
        <v>0</v>
      </c>
      <c r="U305" s="1957">
        <f t="shared" si="59"/>
        <v>0</v>
      </c>
      <c r="V305" s="1957">
        <f t="shared" si="59"/>
        <v>0</v>
      </c>
      <c r="W305" s="1957">
        <f t="shared" si="59"/>
        <v>0</v>
      </c>
      <c r="X305" s="1957">
        <f t="shared" si="59"/>
        <v>159999.99999999997</v>
      </c>
      <c r="Y305" s="1957">
        <f t="shared" si="59"/>
        <v>0</v>
      </c>
      <c r="Z305" s="1957">
        <f t="shared" si="59"/>
        <v>0</v>
      </c>
      <c r="AA305" s="1957">
        <f t="shared" si="59"/>
        <v>0</v>
      </c>
      <c r="AB305" s="1957">
        <f t="shared" si="59"/>
        <v>0</v>
      </c>
      <c r="AC305" s="1957">
        <f t="shared" si="59"/>
        <v>0</v>
      </c>
      <c r="AD305" s="1957">
        <f t="shared" si="59"/>
        <v>0</v>
      </c>
      <c r="AE305" s="1957">
        <f t="shared" si="59"/>
        <v>0</v>
      </c>
      <c r="AF305" s="1957">
        <f t="shared" si="59"/>
        <v>0</v>
      </c>
      <c r="AG305" s="1957">
        <f t="shared" si="59"/>
        <v>0</v>
      </c>
      <c r="AH305" s="1957">
        <f t="shared" si="59"/>
        <v>0</v>
      </c>
      <c r="AI305" s="1957">
        <f t="shared" si="59"/>
        <v>0</v>
      </c>
      <c r="AJ305" s="1957">
        <f t="shared" si="59"/>
        <v>0</v>
      </c>
      <c r="AK305" s="1957">
        <f t="shared" si="59"/>
        <v>0</v>
      </c>
      <c r="AL305" s="1957">
        <f t="shared" si="59"/>
        <v>0</v>
      </c>
      <c r="AM305" s="1957">
        <f t="shared" si="59"/>
        <v>0</v>
      </c>
      <c r="AN305" s="1957">
        <f t="shared" si="59"/>
        <v>0</v>
      </c>
      <c r="AO305" s="1957">
        <f t="shared" si="59"/>
        <v>0</v>
      </c>
      <c r="AP305" s="1957">
        <f t="shared" si="59"/>
        <v>0</v>
      </c>
      <c r="AQ305" s="1957">
        <f t="shared" si="59"/>
        <v>0</v>
      </c>
      <c r="AR305" s="1957">
        <f t="shared" si="59"/>
        <v>0</v>
      </c>
      <c r="AS305" s="1957">
        <f t="shared" si="59"/>
        <v>0</v>
      </c>
      <c r="AT305" s="1957"/>
      <c r="AU305" s="1957"/>
      <c r="AV305" s="2104"/>
      <c r="AW305" s="1957"/>
      <c r="AX305" s="1957"/>
      <c r="AY305" s="1957"/>
      <c r="AZ305" s="1957"/>
      <c r="BA305" s="1957"/>
      <c r="BB305" s="1957"/>
      <c r="BC305" s="1957"/>
      <c r="BD305" s="1957"/>
      <c r="BE305" s="1957"/>
      <c r="BF305" s="1957"/>
      <c r="BG305" s="1957"/>
      <c r="BH305" s="1957"/>
      <c r="BI305" s="1957"/>
      <c r="BJ305" s="1957"/>
      <c r="BK305" s="1957"/>
      <c r="BL305" s="1957"/>
      <c r="BM305" s="1957"/>
      <c r="BN305" s="1957"/>
    </row>
    <row r="306" spans="1:66" s="753" customFormat="1" ht="12.75">
      <c r="A306" s="794"/>
      <c r="B306" s="248" t="s">
        <v>609</v>
      </c>
      <c r="C306" s="1957">
        <f t="shared" si="55"/>
        <v>0</v>
      </c>
      <c r="D306" s="1957">
        <f t="shared" si="59"/>
        <v>0</v>
      </c>
      <c r="E306" s="1957">
        <f t="shared" si="59"/>
        <v>0</v>
      </c>
      <c r="F306" s="1957">
        <f t="shared" si="59"/>
        <v>0</v>
      </c>
      <c r="G306" s="1957">
        <f t="shared" si="59"/>
        <v>0</v>
      </c>
      <c r="H306" s="1957">
        <f t="shared" si="59"/>
        <v>0</v>
      </c>
      <c r="I306" s="1957">
        <f t="shared" si="59"/>
        <v>0</v>
      </c>
      <c r="J306" s="1957">
        <f t="shared" si="59"/>
        <v>0</v>
      </c>
      <c r="K306" s="1957">
        <f t="shared" si="59"/>
        <v>0</v>
      </c>
      <c r="L306" s="1957">
        <f t="shared" si="59"/>
        <v>0</v>
      </c>
      <c r="M306" s="1957">
        <f t="shared" si="59"/>
        <v>0</v>
      </c>
      <c r="N306" s="1957">
        <f t="shared" si="59"/>
        <v>0</v>
      </c>
      <c r="O306" s="1957">
        <f t="shared" si="59"/>
        <v>0</v>
      </c>
      <c r="P306" s="1957">
        <f t="shared" si="59"/>
        <v>0</v>
      </c>
      <c r="Q306" s="1957">
        <f t="shared" si="59"/>
        <v>0</v>
      </c>
      <c r="R306" s="1957">
        <f t="shared" si="59"/>
        <v>0</v>
      </c>
      <c r="S306" s="1957">
        <f t="shared" si="59"/>
        <v>0</v>
      </c>
      <c r="T306" s="1957">
        <f t="shared" si="59"/>
        <v>0</v>
      </c>
      <c r="U306" s="1957">
        <f t="shared" si="59"/>
        <v>0</v>
      </c>
      <c r="V306" s="1957">
        <f t="shared" si="59"/>
        <v>0</v>
      </c>
      <c r="W306" s="1957">
        <f t="shared" si="59"/>
        <v>0</v>
      </c>
      <c r="X306" s="1957">
        <f t="shared" si="59"/>
        <v>0</v>
      </c>
      <c r="Y306" s="1957">
        <f t="shared" si="59"/>
        <v>0</v>
      </c>
      <c r="Z306" s="1957">
        <f t="shared" si="59"/>
        <v>0</v>
      </c>
      <c r="AA306" s="1957">
        <f t="shared" si="59"/>
        <v>0</v>
      </c>
      <c r="AB306" s="1957">
        <f t="shared" si="59"/>
        <v>0</v>
      </c>
      <c r="AC306" s="1957">
        <f t="shared" si="59"/>
        <v>0</v>
      </c>
      <c r="AD306" s="1957">
        <f t="shared" si="59"/>
        <v>0</v>
      </c>
      <c r="AE306" s="1957">
        <f t="shared" si="59"/>
        <v>0</v>
      </c>
      <c r="AF306" s="1957">
        <f t="shared" si="59"/>
        <v>0</v>
      </c>
      <c r="AG306" s="1957">
        <f t="shared" si="59"/>
        <v>0</v>
      </c>
      <c r="AH306" s="1957">
        <f t="shared" si="59"/>
        <v>0</v>
      </c>
      <c r="AI306" s="1957">
        <f t="shared" si="59"/>
        <v>0</v>
      </c>
      <c r="AJ306" s="1957">
        <f t="shared" si="59"/>
        <v>0</v>
      </c>
      <c r="AK306" s="1957">
        <f t="shared" si="59"/>
        <v>0</v>
      </c>
      <c r="AL306" s="1957">
        <f t="shared" si="59"/>
        <v>0</v>
      </c>
      <c r="AM306" s="1957">
        <f t="shared" si="59"/>
        <v>0</v>
      </c>
      <c r="AN306" s="1957">
        <f t="shared" si="59"/>
        <v>0</v>
      </c>
      <c r="AO306" s="1957">
        <f t="shared" si="59"/>
        <v>0</v>
      </c>
      <c r="AP306" s="1957">
        <f t="shared" si="59"/>
        <v>0</v>
      </c>
      <c r="AQ306" s="1957">
        <f t="shared" si="59"/>
        <v>0</v>
      </c>
      <c r="AR306" s="1957">
        <f t="shared" si="59"/>
        <v>0</v>
      </c>
      <c r="AS306" s="1957">
        <f t="shared" si="59"/>
        <v>0</v>
      </c>
      <c r="AT306" s="1957"/>
      <c r="AU306" s="1957"/>
      <c r="AV306" s="2104"/>
      <c r="AW306" s="1957"/>
      <c r="AX306" s="1957"/>
      <c r="AY306" s="1957"/>
      <c r="AZ306" s="1957"/>
      <c r="BA306" s="1957"/>
      <c r="BB306" s="1957"/>
      <c r="BC306" s="1957"/>
      <c r="BD306" s="1957"/>
      <c r="BE306" s="1957"/>
      <c r="BF306" s="1957"/>
      <c r="BG306" s="1957"/>
      <c r="BH306" s="1957"/>
      <c r="BI306" s="1957"/>
      <c r="BJ306" s="1957"/>
      <c r="BK306" s="1957"/>
      <c r="BL306" s="1957"/>
      <c r="BM306" s="1957"/>
      <c r="BN306" s="1957"/>
    </row>
    <row r="307" spans="1:66" s="753" customFormat="1" ht="12.75">
      <c r="A307" s="794"/>
      <c r="B307" s="248" t="s">
        <v>16</v>
      </c>
      <c r="C307" s="1957">
        <f t="shared" si="55"/>
        <v>2000</v>
      </c>
      <c r="D307" s="1957">
        <f t="shared" si="59"/>
        <v>1356.3573678891994</v>
      </c>
      <c r="E307" s="1957">
        <f t="shared" si="59"/>
        <v>161.08898531771979</v>
      </c>
      <c r="F307" s="1957">
        <f t="shared" si="59"/>
        <v>18.664923022053141</v>
      </c>
      <c r="G307" s="1957">
        <f t="shared" si="59"/>
        <v>0</v>
      </c>
      <c r="H307" s="1957">
        <f t="shared" si="59"/>
        <v>0</v>
      </c>
      <c r="I307" s="1957">
        <f t="shared" si="59"/>
        <v>0</v>
      </c>
      <c r="J307" s="1957">
        <f t="shared" si="59"/>
        <v>422.75456220650301</v>
      </c>
      <c r="K307" s="1957">
        <f t="shared" si="59"/>
        <v>23.182547702550082</v>
      </c>
      <c r="L307" s="1957">
        <f t="shared" si="59"/>
        <v>17.951613861974678</v>
      </c>
      <c r="M307" s="1957">
        <f t="shared" si="59"/>
        <v>0</v>
      </c>
      <c r="N307" s="1957">
        <f t="shared" si="59"/>
        <v>0</v>
      </c>
      <c r="O307" s="1957">
        <f t="shared" si="59"/>
        <v>0</v>
      </c>
      <c r="P307" s="1957">
        <f t="shared" si="59"/>
        <v>0</v>
      </c>
      <c r="Q307" s="1957">
        <f t="shared" si="59"/>
        <v>0</v>
      </c>
      <c r="R307" s="1957">
        <f t="shared" si="59"/>
        <v>0</v>
      </c>
      <c r="S307" s="1957">
        <f t="shared" si="59"/>
        <v>0</v>
      </c>
      <c r="T307" s="1957">
        <f t="shared" si="59"/>
        <v>0</v>
      </c>
      <c r="U307" s="1957">
        <f t="shared" si="59"/>
        <v>0</v>
      </c>
      <c r="V307" s="1957">
        <f t="shared" si="59"/>
        <v>0</v>
      </c>
      <c r="W307" s="1957">
        <f t="shared" si="59"/>
        <v>0</v>
      </c>
      <c r="X307" s="1957">
        <f t="shared" si="59"/>
        <v>2000</v>
      </c>
      <c r="Y307" s="1957">
        <f t="shared" si="59"/>
        <v>0</v>
      </c>
      <c r="Z307" s="1957">
        <f t="shared" si="59"/>
        <v>0</v>
      </c>
      <c r="AA307" s="1957">
        <f t="shared" si="59"/>
        <v>0</v>
      </c>
      <c r="AB307" s="1957">
        <f t="shared" si="59"/>
        <v>0</v>
      </c>
      <c r="AC307" s="1957">
        <f t="shared" si="59"/>
        <v>0</v>
      </c>
      <c r="AD307" s="1957">
        <f t="shared" si="59"/>
        <v>0</v>
      </c>
      <c r="AE307" s="1957">
        <f t="shared" si="59"/>
        <v>0</v>
      </c>
      <c r="AF307" s="1957">
        <f t="shared" si="59"/>
        <v>0</v>
      </c>
      <c r="AG307" s="1957">
        <f t="shared" si="59"/>
        <v>0</v>
      </c>
      <c r="AH307" s="1957">
        <f t="shared" si="59"/>
        <v>0</v>
      </c>
      <c r="AI307" s="1957">
        <f t="shared" si="59"/>
        <v>0</v>
      </c>
      <c r="AJ307" s="1957">
        <f t="shared" si="59"/>
        <v>0</v>
      </c>
      <c r="AK307" s="1957">
        <f t="shared" si="59"/>
        <v>0</v>
      </c>
      <c r="AL307" s="1957">
        <f t="shared" si="59"/>
        <v>0</v>
      </c>
      <c r="AM307" s="1957">
        <f t="shared" si="59"/>
        <v>0</v>
      </c>
      <c r="AN307" s="1957">
        <f t="shared" si="59"/>
        <v>0</v>
      </c>
      <c r="AO307" s="1957">
        <f t="shared" si="59"/>
        <v>0</v>
      </c>
      <c r="AP307" s="1957">
        <f t="shared" si="59"/>
        <v>0</v>
      </c>
      <c r="AQ307" s="1957">
        <f t="shared" si="59"/>
        <v>0</v>
      </c>
      <c r="AR307" s="1957">
        <f t="shared" si="59"/>
        <v>0</v>
      </c>
      <c r="AS307" s="1957">
        <f t="shared" si="59"/>
        <v>0</v>
      </c>
      <c r="AT307" s="1957"/>
      <c r="AU307" s="1957"/>
      <c r="AV307" s="2104"/>
      <c r="AW307" s="1957"/>
      <c r="AX307" s="1957"/>
      <c r="AY307" s="1957"/>
      <c r="AZ307" s="1957"/>
      <c r="BA307" s="1957"/>
      <c r="BB307" s="1957"/>
      <c r="BC307" s="1957"/>
      <c r="BD307" s="1957"/>
      <c r="BE307" s="1957"/>
      <c r="BF307" s="1957"/>
      <c r="BG307" s="1957"/>
      <c r="BH307" s="1957"/>
      <c r="BI307" s="1957"/>
      <c r="BJ307" s="1957"/>
      <c r="BK307" s="1957"/>
      <c r="BL307" s="1957"/>
      <c r="BM307" s="1957"/>
      <c r="BN307" s="1957"/>
    </row>
    <row r="308" spans="1:66" s="753" customFormat="1" ht="12.75">
      <c r="A308" s="794"/>
      <c r="B308" s="248" t="s">
        <v>888</v>
      </c>
      <c r="C308" s="1957">
        <f t="shared" si="55"/>
        <v>0</v>
      </c>
      <c r="D308" s="1957">
        <f t="shared" si="59"/>
        <v>0</v>
      </c>
      <c r="E308" s="1957">
        <f t="shared" si="59"/>
        <v>0</v>
      </c>
      <c r="F308" s="1957">
        <f t="shared" si="59"/>
        <v>0</v>
      </c>
      <c r="G308" s="1957">
        <f t="shared" si="59"/>
        <v>0</v>
      </c>
      <c r="H308" s="1957">
        <f t="shared" si="59"/>
        <v>0</v>
      </c>
      <c r="I308" s="1957">
        <f t="shared" si="59"/>
        <v>0</v>
      </c>
      <c r="J308" s="1957">
        <f t="shared" si="59"/>
        <v>0</v>
      </c>
      <c r="K308" s="1957">
        <f t="shared" si="59"/>
        <v>0</v>
      </c>
      <c r="L308" s="1957">
        <f t="shared" si="59"/>
        <v>0</v>
      </c>
      <c r="M308" s="1957">
        <f t="shared" si="59"/>
        <v>0</v>
      </c>
      <c r="N308" s="1957">
        <f t="shared" si="59"/>
        <v>0</v>
      </c>
      <c r="O308" s="1957">
        <f t="shared" si="59"/>
        <v>0</v>
      </c>
      <c r="P308" s="1957">
        <f t="shared" si="59"/>
        <v>0</v>
      </c>
      <c r="Q308" s="1957">
        <f t="shared" si="59"/>
        <v>0</v>
      </c>
      <c r="R308" s="1957">
        <f t="shared" si="59"/>
        <v>0</v>
      </c>
      <c r="S308" s="1957">
        <f t="shared" si="59"/>
        <v>0</v>
      </c>
      <c r="T308" s="1957">
        <f t="shared" si="59"/>
        <v>0</v>
      </c>
      <c r="U308" s="1957">
        <f t="shared" si="59"/>
        <v>0</v>
      </c>
      <c r="V308" s="1957">
        <f t="shared" si="59"/>
        <v>0</v>
      </c>
      <c r="W308" s="1957">
        <f t="shared" si="59"/>
        <v>0</v>
      </c>
      <c r="X308" s="1957">
        <f t="shared" si="59"/>
        <v>0</v>
      </c>
      <c r="Y308" s="1957">
        <f t="shared" si="59"/>
        <v>0</v>
      </c>
      <c r="Z308" s="1957">
        <f t="shared" si="59"/>
        <v>0</v>
      </c>
      <c r="AA308" s="1957">
        <f t="shared" si="59"/>
        <v>0</v>
      </c>
      <c r="AB308" s="1957">
        <f t="shared" si="59"/>
        <v>0</v>
      </c>
      <c r="AC308" s="1957">
        <f t="shared" si="59"/>
        <v>0</v>
      </c>
      <c r="AD308" s="1957">
        <f t="shared" si="59"/>
        <v>0</v>
      </c>
      <c r="AE308" s="1957">
        <f t="shared" si="59"/>
        <v>0</v>
      </c>
      <c r="AF308" s="1957">
        <f t="shared" si="59"/>
        <v>0</v>
      </c>
      <c r="AG308" s="1957">
        <f t="shared" si="59"/>
        <v>0</v>
      </c>
      <c r="AH308" s="1957">
        <f t="shared" si="59"/>
        <v>0</v>
      </c>
      <c r="AI308" s="1957">
        <f t="shared" si="59"/>
        <v>0</v>
      </c>
      <c r="AJ308" s="1957">
        <f t="shared" si="59"/>
        <v>0</v>
      </c>
      <c r="AK308" s="1957">
        <f t="shared" si="59"/>
        <v>0</v>
      </c>
      <c r="AL308" s="1957">
        <f t="shared" si="59"/>
        <v>0</v>
      </c>
      <c r="AM308" s="1957">
        <f t="shared" si="59"/>
        <v>0</v>
      </c>
      <c r="AN308" s="1957">
        <f t="shared" si="59"/>
        <v>0</v>
      </c>
      <c r="AO308" s="1957">
        <f t="shared" si="59"/>
        <v>0</v>
      </c>
      <c r="AP308" s="1957">
        <f t="shared" si="59"/>
        <v>0</v>
      </c>
      <c r="AQ308" s="1957">
        <f t="shared" si="59"/>
        <v>0</v>
      </c>
      <c r="AR308" s="1957">
        <f t="shared" si="59"/>
        <v>0</v>
      </c>
      <c r="AS308" s="1957">
        <f t="shared" si="59"/>
        <v>0</v>
      </c>
      <c r="AT308" s="1957"/>
      <c r="AU308" s="1957"/>
      <c r="AV308" s="2104"/>
      <c r="AW308" s="1957"/>
      <c r="AX308" s="1957"/>
      <c r="AY308" s="1957"/>
      <c r="AZ308" s="1957"/>
      <c r="BA308" s="1957"/>
      <c r="BB308" s="1957"/>
      <c r="BC308" s="1957"/>
      <c r="BD308" s="1957"/>
      <c r="BE308" s="1957"/>
      <c r="BF308" s="1957"/>
      <c r="BG308" s="1957"/>
      <c r="BH308" s="1957"/>
      <c r="BI308" s="1957"/>
      <c r="BJ308" s="1957"/>
      <c r="BK308" s="1957"/>
      <c r="BL308" s="1957"/>
      <c r="BM308" s="1957"/>
      <c r="BN308" s="1957"/>
    </row>
    <row r="309" spans="1:66" s="753" customFormat="1" ht="12.75">
      <c r="A309" s="794"/>
      <c r="B309" s="248" t="s">
        <v>86</v>
      </c>
      <c r="C309" s="1957">
        <f t="shared" si="55"/>
        <v>0</v>
      </c>
      <c r="D309" s="1957">
        <f t="shared" si="59"/>
        <v>0</v>
      </c>
      <c r="E309" s="1957">
        <f t="shared" si="59"/>
        <v>0</v>
      </c>
      <c r="F309" s="1957">
        <f t="shared" si="59"/>
        <v>0</v>
      </c>
      <c r="G309" s="1957">
        <f t="shared" si="59"/>
        <v>0</v>
      </c>
      <c r="H309" s="1957">
        <f t="shared" si="59"/>
        <v>0</v>
      </c>
      <c r="I309" s="1957">
        <f t="shared" si="59"/>
        <v>0</v>
      </c>
      <c r="J309" s="1957">
        <f t="shared" si="59"/>
        <v>0</v>
      </c>
      <c r="K309" s="1957">
        <f t="shared" si="59"/>
        <v>0</v>
      </c>
      <c r="L309" s="1957">
        <f t="shared" si="59"/>
        <v>0</v>
      </c>
      <c r="M309" s="1957">
        <f t="shared" si="59"/>
        <v>0</v>
      </c>
      <c r="N309" s="1957">
        <f t="shared" si="59"/>
        <v>0</v>
      </c>
      <c r="O309" s="1957">
        <f t="shared" si="59"/>
        <v>0</v>
      </c>
      <c r="P309" s="1957">
        <f t="shared" si="59"/>
        <v>0</v>
      </c>
      <c r="Q309" s="1957">
        <f t="shared" si="59"/>
        <v>0</v>
      </c>
      <c r="R309" s="1957">
        <f t="shared" si="59"/>
        <v>0</v>
      </c>
      <c r="S309" s="1957">
        <f t="shared" si="59"/>
        <v>0</v>
      </c>
      <c r="T309" s="1957">
        <f t="shared" si="59"/>
        <v>0</v>
      </c>
      <c r="U309" s="1957">
        <f t="shared" si="59"/>
        <v>0</v>
      </c>
      <c r="V309" s="1957">
        <f t="shared" si="59"/>
        <v>0</v>
      </c>
      <c r="W309" s="1957">
        <f t="shared" si="59"/>
        <v>0</v>
      </c>
      <c r="X309" s="1957">
        <f t="shared" si="59"/>
        <v>0</v>
      </c>
      <c r="Y309" s="1957">
        <f t="shared" si="59"/>
        <v>0</v>
      </c>
      <c r="Z309" s="1957">
        <f t="shared" si="59"/>
        <v>0</v>
      </c>
      <c r="AA309" s="1957">
        <f t="shared" si="59"/>
        <v>0</v>
      </c>
      <c r="AB309" s="1957">
        <f t="shared" ref="D309:AS315" si="60">SUMIF($AV$168:$AV$240, $B309,AB$168:AB$240)</f>
        <v>0</v>
      </c>
      <c r="AC309" s="1957">
        <f t="shared" si="60"/>
        <v>0</v>
      </c>
      <c r="AD309" s="1957">
        <f t="shared" si="60"/>
        <v>0</v>
      </c>
      <c r="AE309" s="1957">
        <f t="shared" si="60"/>
        <v>0</v>
      </c>
      <c r="AF309" s="1957">
        <f t="shared" si="60"/>
        <v>0</v>
      </c>
      <c r="AG309" s="1957">
        <f t="shared" si="60"/>
        <v>0</v>
      </c>
      <c r="AH309" s="1957">
        <f t="shared" si="60"/>
        <v>0</v>
      </c>
      <c r="AI309" s="1957">
        <f t="shared" si="60"/>
        <v>0</v>
      </c>
      <c r="AJ309" s="1957">
        <f t="shared" si="60"/>
        <v>0</v>
      </c>
      <c r="AK309" s="1957">
        <f t="shared" si="60"/>
        <v>0</v>
      </c>
      <c r="AL309" s="1957">
        <f t="shared" si="60"/>
        <v>0</v>
      </c>
      <c r="AM309" s="1957">
        <f t="shared" si="60"/>
        <v>0</v>
      </c>
      <c r="AN309" s="1957">
        <f t="shared" si="60"/>
        <v>0</v>
      </c>
      <c r="AO309" s="1957">
        <f t="shared" si="60"/>
        <v>0</v>
      </c>
      <c r="AP309" s="1957">
        <f t="shared" si="60"/>
        <v>0</v>
      </c>
      <c r="AQ309" s="1957">
        <f t="shared" si="60"/>
        <v>0</v>
      </c>
      <c r="AR309" s="1957">
        <f t="shared" si="60"/>
        <v>0</v>
      </c>
      <c r="AS309" s="1957">
        <f t="shared" si="60"/>
        <v>0</v>
      </c>
      <c r="AT309" s="1957"/>
      <c r="AU309" s="1957"/>
      <c r="AV309" s="2104"/>
      <c r="AW309" s="1957"/>
      <c r="AX309" s="1957"/>
      <c r="AY309" s="1957"/>
      <c r="AZ309" s="1957"/>
      <c r="BA309" s="1957"/>
      <c r="BB309" s="1957"/>
      <c r="BC309" s="1957"/>
      <c r="BD309" s="1957"/>
      <c r="BE309" s="1957"/>
      <c r="BF309" s="1957"/>
      <c r="BG309" s="1957"/>
      <c r="BH309" s="1957"/>
      <c r="BI309" s="1957"/>
      <c r="BJ309" s="1957"/>
      <c r="BK309" s="1957"/>
      <c r="BL309" s="1957"/>
      <c r="BM309" s="1957"/>
      <c r="BN309" s="1957"/>
    </row>
    <row r="310" spans="1:66" s="753" customFormat="1" ht="12.75">
      <c r="A310" s="794"/>
      <c r="B310" s="248" t="s">
        <v>881</v>
      </c>
      <c r="C310" s="1957">
        <f t="shared" si="55"/>
        <v>0</v>
      </c>
      <c r="D310" s="1957">
        <f t="shared" si="60"/>
        <v>0</v>
      </c>
      <c r="E310" s="1957">
        <f t="shared" si="60"/>
        <v>0</v>
      </c>
      <c r="F310" s="1957">
        <f t="shared" si="60"/>
        <v>0</v>
      </c>
      <c r="G310" s="1957">
        <f t="shared" si="60"/>
        <v>0</v>
      </c>
      <c r="H310" s="1957">
        <f t="shared" si="60"/>
        <v>0</v>
      </c>
      <c r="I310" s="1957">
        <f t="shared" si="60"/>
        <v>0</v>
      </c>
      <c r="J310" s="1957">
        <f t="shared" si="60"/>
        <v>0</v>
      </c>
      <c r="K310" s="1957">
        <f t="shared" si="60"/>
        <v>0</v>
      </c>
      <c r="L310" s="1957">
        <f t="shared" si="60"/>
        <v>0</v>
      </c>
      <c r="M310" s="1957">
        <f t="shared" si="60"/>
        <v>0</v>
      </c>
      <c r="N310" s="1957">
        <f t="shared" si="60"/>
        <v>0</v>
      </c>
      <c r="O310" s="1957">
        <f t="shared" si="60"/>
        <v>0</v>
      </c>
      <c r="P310" s="1957">
        <f t="shared" si="60"/>
        <v>0</v>
      </c>
      <c r="Q310" s="1957">
        <f t="shared" si="60"/>
        <v>0</v>
      </c>
      <c r="R310" s="1957">
        <f t="shared" si="60"/>
        <v>0</v>
      </c>
      <c r="S310" s="1957">
        <f t="shared" si="60"/>
        <v>0</v>
      </c>
      <c r="T310" s="1957">
        <f t="shared" si="60"/>
        <v>0</v>
      </c>
      <c r="U310" s="1957">
        <f t="shared" si="60"/>
        <v>0</v>
      </c>
      <c r="V310" s="1957">
        <f t="shared" si="60"/>
        <v>0</v>
      </c>
      <c r="W310" s="1957">
        <f t="shared" si="60"/>
        <v>0</v>
      </c>
      <c r="X310" s="1957">
        <f t="shared" si="60"/>
        <v>0</v>
      </c>
      <c r="Y310" s="1957">
        <f t="shared" si="60"/>
        <v>0</v>
      </c>
      <c r="Z310" s="1957">
        <f t="shared" si="60"/>
        <v>0</v>
      </c>
      <c r="AA310" s="1957">
        <f t="shared" si="60"/>
        <v>0</v>
      </c>
      <c r="AB310" s="1957">
        <f t="shared" si="60"/>
        <v>0</v>
      </c>
      <c r="AC310" s="1957">
        <f t="shared" si="60"/>
        <v>0</v>
      </c>
      <c r="AD310" s="1957">
        <f t="shared" si="60"/>
        <v>0</v>
      </c>
      <c r="AE310" s="1957">
        <f t="shared" si="60"/>
        <v>0</v>
      </c>
      <c r="AF310" s="1957">
        <f t="shared" si="60"/>
        <v>0</v>
      </c>
      <c r="AG310" s="1957">
        <f t="shared" si="60"/>
        <v>0</v>
      </c>
      <c r="AH310" s="1957">
        <f t="shared" si="60"/>
        <v>0</v>
      </c>
      <c r="AI310" s="1957">
        <f t="shared" si="60"/>
        <v>0</v>
      </c>
      <c r="AJ310" s="1957">
        <f t="shared" si="60"/>
        <v>0</v>
      </c>
      <c r="AK310" s="1957">
        <f t="shared" si="60"/>
        <v>0</v>
      </c>
      <c r="AL310" s="1957">
        <f t="shared" si="60"/>
        <v>0</v>
      </c>
      <c r="AM310" s="1957">
        <f t="shared" si="60"/>
        <v>0</v>
      </c>
      <c r="AN310" s="1957">
        <f t="shared" si="60"/>
        <v>0</v>
      </c>
      <c r="AO310" s="1957">
        <f t="shared" si="60"/>
        <v>0</v>
      </c>
      <c r="AP310" s="1957">
        <f t="shared" si="60"/>
        <v>0</v>
      </c>
      <c r="AQ310" s="1957">
        <f t="shared" si="60"/>
        <v>0</v>
      </c>
      <c r="AR310" s="1957">
        <f t="shared" si="60"/>
        <v>0</v>
      </c>
      <c r="AS310" s="1957">
        <f t="shared" si="60"/>
        <v>0</v>
      </c>
      <c r="AT310" s="1957"/>
      <c r="AU310" s="1957"/>
      <c r="AV310" s="2104"/>
      <c r="AW310" s="1957"/>
      <c r="AX310" s="1957"/>
      <c r="AY310" s="1957"/>
      <c r="AZ310" s="1957"/>
      <c r="BA310" s="1957"/>
      <c r="BB310" s="1957"/>
      <c r="BC310" s="1957"/>
      <c r="BD310" s="1957"/>
      <c r="BE310" s="1957"/>
      <c r="BF310" s="1957"/>
      <c r="BG310" s="1957"/>
      <c r="BH310" s="1957"/>
      <c r="BI310" s="1957"/>
      <c r="BJ310" s="1957"/>
      <c r="BK310" s="1957"/>
      <c r="BL310" s="1957"/>
      <c r="BM310" s="1957"/>
      <c r="BN310" s="1957"/>
    </row>
    <row r="311" spans="1:66" s="753" customFormat="1" ht="12.75">
      <c r="A311" s="794"/>
      <c r="B311" s="248" t="s">
        <v>674</v>
      </c>
      <c r="C311" s="1957">
        <f t="shared" si="55"/>
        <v>0</v>
      </c>
      <c r="D311" s="1957">
        <f t="shared" si="60"/>
        <v>0</v>
      </c>
      <c r="E311" s="1957">
        <f t="shared" si="60"/>
        <v>0</v>
      </c>
      <c r="F311" s="1957">
        <f t="shared" si="60"/>
        <v>0</v>
      </c>
      <c r="G311" s="1957">
        <f t="shared" si="60"/>
        <v>0</v>
      </c>
      <c r="H311" s="1957">
        <f t="shared" si="60"/>
        <v>0</v>
      </c>
      <c r="I311" s="1957">
        <f t="shared" si="60"/>
        <v>0</v>
      </c>
      <c r="J311" s="1957">
        <f t="shared" si="60"/>
        <v>0</v>
      </c>
      <c r="K311" s="1957">
        <f t="shared" si="60"/>
        <v>0</v>
      </c>
      <c r="L311" s="1957">
        <f t="shared" si="60"/>
        <v>0</v>
      </c>
      <c r="M311" s="1957">
        <f t="shared" si="60"/>
        <v>0</v>
      </c>
      <c r="N311" s="1957">
        <f t="shared" si="60"/>
        <v>0</v>
      </c>
      <c r="O311" s="1957">
        <f t="shared" si="60"/>
        <v>0</v>
      </c>
      <c r="P311" s="1957">
        <f t="shared" si="60"/>
        <v>0</v>
      </c>
      <c r="Q311" s="1957">
        <f t="shared" si="60"/>
        <v>0</v>
      </c>
      <c r="R311" s="1957">
        <f t="shared" si="60"/>
        <v>0</v>
      </c>
      <c r="S311" s="1957">
        <f t="shared" si="60"/>
        <v>0</v>
      </c>
      <c r="T311" s="1957">
        <f t="shared" si="60"/>
        <v>0</v>
      </c>
      <c r="U311" s="1957">
        <f t="shared" si="60"/>
        <v>0</v>
      </c>
      <c r="V311" s="1957">
        <f t="shared" si="60"/>
        <v>0</v>
      </c>
      <c r="W311" s="1957">
        <f t="shared" si="60"/>
        <v>0</v>
      </c>
      <c r="X311" s="1957">
        <f t="shared" si="60"/>
        <v>0</v>
      </c>
      <c r="Y311" s="1957">
        <f t="shared" si="60"/>
        <v>0</v>
      </c>
      <c r="Z311" s="1957">
        <f t="shared" si="60"/>
        <v>0</v>
      </c>
      <c r="AA311" s="1957">
        <f t="shared" si="60"/>
        <v>0</v>
      </c>
      <c r="AB311" s="1957">
        <f t="shared" si="60"/>
        <v>0</v>
      </c>
      <c r="AC311" s="1957">
        <f t="shared" si="60"/>
        <v>0</v>
      </c>
      <c r="AD311" s="1957">
        <f t="shared" si="60"/>
        <v>0</v>
      </c>
      <c r="AE311" s="1957">
        <f t="shared" si="60"/>
        <v>0</v>
      </c>
      <c r="AF311" s="1957">
        <f t="shared" si="60"/>
        <v>0</v>
      </c>
      <c r="AG311" s="1957">
        <f t="shared" si="60"/>
        <v>0</v>
      </c>
      <c r="AH311" s="1957">
        <f t="shared" si="60"/>
        <v>0</v>
      </c>
      <c r="AI311" s="1957">
        <f t="shared" si="60"/>
        <v>0</v>
      </c>
      <c r="AJ311" s="1957">
        <f t="shared" si="60"/>
        <v>0</v>
      </c>
      <c r="AK311" s="1957">
        <f t="shared" si="60"/>
        <v>0</v>
      </c>
      <c r="AL311" s="1957">
        <f t="shared" si="60"/>
        <v>0</v>
      </c>
      <c r="AM311" s="1957">
        <f t="shared" si="60"/>
        <v>0</v>
      </c>
      <c r="AN311" s="1957">
        <f t="shared" si="60"/>
        <v>0</v>
      </c>
      <c r="AO311" s="1957">
        <f t="shared" si="60"/>
        <v>0</v>
      </c>
      <c r="AP311" s="1957">
        <f t="shared" si="60"/>
        <v>0</v>
      </c>
      <c r="AQ311" s="1957">
        <f t="shared" si="60"/>
        <v>0</v>
      </c>
      <c r="AR311" s="1957">
        <f t="shared" si="60"/>
        <v>0</v>
      </c>
      <c r="AS311" s="1957">
        <f t="shared" si="60"/>
        <v>0</v>
      </c>
      <c r="AT311" s="1957"/>
      <c r="AU311" s="1957"/>
      <c r="AV311" s="2104"/>
      <c r="AW311" s="1957"/>
      <c r="AX311" s="1957"/>
      <c r="AY311" s="1957"/>
      <c r="AZ311" s="1957"/>
      <c r="BA311" s="1957"/>
      <c r="BB311" s="1957"/>
      <c r="BC311" s="1957"/>
      <c r="BD311" s="1957"/>
      <c r="BE311" s="1957"/>
      <c r="BF311" s="1957"/>
      <c r="BG311" s="1957"/>
      <c r="BH311" s="1957"/>
      <c r="BI311" s="1957"/>
      <c r="BJ311" s="1957"/>
      <c r="BK311" s="1957"/>
      <c r="BL311" s="1957"/>
      <c r="BM311" s="1957"/>
      <c r="BN311" s="1957"/>
    </row>
    <row r="312" spans="1:66" s="753" customFormat="1" ht="12.75">
      <c r="A312" s="794"/>
      <c r="B312" s="248" t="s">
        <v>892</v>
      </c>
      <c r="C312" s="1957">
        <f t="shared" si="55"/>
        <v>0</v>
      </c>
      <c r="D312" s="1957">
        <f t="shared" si="60"/>
        <v>0</v>
      </c>
      <c r="E312" s="1957">
        <f t="shared" si="60"/>
        <v>0</v>
      </c>
      <c r="F312" s="1957">
        <f t="shared" si="60"/>
        <v>0</v>
      </c>
      <c r="G312" s="1957">
        <f t="shared" si="60"/>
        <v>0</v>
      </c>
      <c r="H312" s="1957">
        <f t="shared" si="60"/>
        <v>0</v>
      </c>
      <c r="I312" s="1957">
        <f t="shared" si="60"/>
        <v>0</v>
      </c>
      <c r="J312" s="1957">
        <f t="shared" si="60"/>
        <v>0</v>
      </c>
      <c r="K312" s="1957">
        <f t="shared" si="60"/>
        <v>0</v>
      </c>
      <c r="L312" s="1957">
        <f t="shared" si="60"/>
        <v>0</v>
      </c>
      <c r="M312" s="1957">
        <f t="shared" si="60"/>
        <v>0</v>
      </c>
      <c r="N312" s="1957">
        <f t="shared" si="60"/>
        <v>0</v>
      </c>
      <c r="O312" s="1957">
        <f t="shared" si="60"/>
        <v>0</v>
      </c>
      <c r="P312" s="1957">
        <f t="shared" si="60"/>
        <v>0</v>
      </c>
      <c r="Q312" s="1957">
        <f t="shared" si="60"/>
        <v>0</v>
      </c>
      <c r="R312" s="1957">
        <f t="shared" si="60"/>
        <v>0</v>
      </c>
      <c r="S312" s="1957">
        <f t="shared" si="60"/>
        <v>0</v>
      </c>
      <c r="T312" s="1957">
        <f t="shared" si="60"/>
        <v>0</v>
      </c>
      <c r="U312" s="1957">
        <f t="shared" si="60"/>
        <v>0</v>
      </c>
      <c r="V312" s="1957">
        <f t="shared" si="60"/>
        <v>0</v>
      </c>
      <c r="W312" s="1957">
        <f t="shared" si="60"/>
        <v>0</v>
      </c>
      <c r="X312" s="1957">
        <f t="shared" si="60"/>
        <v>0</v>
      </c>
      <c r="Y312" s="1957">
        <f t="shared" si="60"/>
        <v>0</v>
      </c>
      <c r="Z312" s="1957">
        <f t="shared" si="60"/>
        <v>0</v>
      </c>
      <c r="AA312" s="1957">
        <f t="shared" si="60"/>
        <v>0</v>
      </c>
      <c r="AB312" s="1957">
        <f t="shared" si="60"/>
        <v>0</v>
      </c>
      <c r="AC312" s="1957">
        <f t="shared" si="60"/>
        <v>0</v>
      </c>
      <c r="AD312" s="1957">
        <f t="shared" si="60"/>
        <v>0</v>
      </c>
      <c r="AE312" s="1957">
        <f t="shared" si="60"/>
        <v>0</v>
      </c>
      <c r="AF312" s="1957">
        <f t="shared" si="60"/>
        <v>0</v>
      </c>
      <c r="AG312" s="1957">
        <f t="shared" si="60"/>
        <v>0</v>
      </c>
      <c r="AH312" s="1957">
        <f t="shared" si="60"/>
        <v>0</v>
      </c>
      <c r="AI312" s="1957">
        <f t="shared" si="60"/>
        <v>0</v>
      </c>
      <c r="AJ312" s="1957">
        <f t="shared" si="60"/>
        <v>0</v>
      </c>
      <c r="AK312" s="1957">
        <f t="shared" si="60"/>
        <v>0</v>
      </c>
      <c r="AL312" s="1957">
        <f t="shared" si="60"/>
        <v>0</v>
      </c>
      <c r="AM312" s="1957">
        <f t="shared" si="60"/>
        <v>0</v>
      </c>
      <c r="AN312" s="1957">
        <f t="shared" si="60"/>
        <v>0</v>
      </c>
      <c r="AO312" s="1957">
        <f t="shared" si="60"/>
        <v>0</v>
      </c>
      <c r="AP312" s="1957">
        <f t="shared" si="60"/>
        <v>0</v>
      </c>
      <c r="AQ312" s="1957">
        <f t="shared" si="60"/>
        <v>0</v>
      </c>
      <c r="AR312" s="1957">
        <f t="shared" si="60"/>
        <v>0</v>
      </c>
      <c r="AS312" s="1957">
        <f t="shared" si="60"/>
        <v>0</v>
      </c>
      <c r="AT312" s="1957"/>
      <c r="AU312" s="1957"/>
      <c r="AV312" s="2104"/>
      <c r="AW312" s="1957"/>
      <c r="AX312" s="1957"/>
      <c r="AY312" s="1957"/>
      <c r="AZ312" s="1957"/>
      <c r="BA312" s="1957"/>
      <c r="BB312" s="1957"/>
      <c r="BC312" s="1957"/>
      <c r="BD312" s="1957"/>
      <c r="BE312" s="1957"/>
      <c r="BF312" s="1957"/>
      <c r="BG312" s="1957"/>
      <c r="BH312" s="1957"/>
      <c r="BI312" s="1957"/>
      <c r="BJ312" s="1957"/>
      <c r="BK312" s="1957"/>
      <c r="BL312" s="1957"/>
      <c r="BM312" s="1957"/>
      <c r="BN312" s="1957"/>
    </row>
    <row r="313" spans="1:66" s="753" customFormat="1" ht="12.75">
      <c r="A313" s="794"/>
      <c r="B313" s="248" t="s">
        <v>87</v>
      </c>
      <c r="C313" s="1957">
        <f t="shared" si="55"/>
        <v>0</v>
      </c>
      <c r="D313" s="1957">
        <f t="shared" si="60"/>
        <v>0</v>
      </c>
      <c r="E313" s="1957">
        <f t="shared" si="60"/>
        <v>0</v>
      </c>
      <c r="F313" s="1957">
        <f t="shared" si="60"/>
        <v>0</v>
      </c>
      <c r="G313" s="1957">
        <f t="shared" si="60"/>
        <v>0</v>
      </c>
      <c r="H313" s="1957">
        <f t="shared" si="60"/>
        <v>0</v>
      </c>
      <c r="I313" s="1957">
        <f t="shared" si="60"/>
        <v>0</v>
      </c>
      <c r="J313" s="1957">
        <f t="shared" si="60"/>
        <v>0</v>
      </c>
      <c r="K313" s="1957">
        <f t="shared" si="60"/>
        <v>0</v>
      </c>
      <c r="L313" s="1957">
        <f t="shared" si="60"/>
        <v>0</v>
      </c>
      <c r="M313" s="1957">
        <f t="shared" si="60"/>
        <v>0</v>
      </c>
      <c r="N313" s="1957">
        <f t="shared" si="60"/>
        <v>0</v>
      </c>
      <c r="O313" s="1957">
        <f t="shared" si="60"/>
        <v>0</v>
      </c>
      <c r="P313" s="1957">
        <f t="shared" si="60"/>
        <v>0</v>
      </c>
      <c r="Q313" s="1957">
        <f t="shared" si="60"/>
        <v>0</v>
      </c>
      <c r="R313" s="1957">
        <f t="shared" si="60"/>
        <v>0</v>
      </c>
      <c r="S313" s="1957">
        <f t="shared" si="60"/>
        <v>0</v>
      </c>
      <c r="T313" s="1957">
        <f t="shared" si="60"/>
        <v>0</v>
      </c>
      <c r="U313" s="1957">
        <f t="shared" si="60"/>
        <v>0</v>
      </c>
      <c r="V313" s="1957">
        <f t="shared" si="60"/>
        <v>0</v>
      </c>
      <c r="W313" s="1957">
        <f t="shared" si="60"/>
        <v>0</v>
      </c>
      <c r="X313" s="1957">
        <f t="shared" si="60"/>
        <v>0</v>
      </c>
      <c r="Y313" s="1957">
        <f t="shared" si="60"/>
        <v>0</v>
      </c>
      <c r="Z313" s="1957">
        <f t="shared" si="60"/>
        <v>0</v>
      </c>
      <c r="AA313" s="1957">
        <f t="shared" si="60"/>
        <v>0</v>
      </c>
      <c r="AB313" s="1957">
        <f t="shared" si="60"/>
        <v>0</v>
      </c>
      <c r="AC313" s="1957">
        <f t="shared" si="60"/>
        <v>0</v>
      </c>
      <c r="AD313" s="1957">
        <f t="shared" si="60"/>
        <v>0</v>
      </c>
      <c r="AE313" s="1957">
        <f t="shared" si="60"/>
        <v>0</v>
      </c>
      <c r="AF313" s="1957">
        <f t="shared" si="60"/>
        <v>0</v>
      </c>
      <c r="AG313" s="1957">
        <f t="shared" si="60"/>
        <v>0</v>
      </c>
      <c r="AH313" s="1957">
        <f t="shared" si="60"/>
        <v>0</v>
      </c>
      <c r="AI313" s="1957">
        <f t="shared" si="60"/>
        <v>0</v>
      </c>
      <c r="AJ313" s="1957">
        <f t="shared" si="60"/>
        <v>0</v>
      </c>
      <c r="AK313" s="1957">
        <f t="shared" si="60"/>
        <v>0</v>
      </c>
      <c r="AL313" s="1957">
        <f t="shared" si="60"/>
        <v>0</v>
      </c>
      <c r="AM313" s="1957">
        <f t="shared" si="60"/>
        <v>0</v>
      </c>
      <c r="AN313" s="1957">
        <f t="shared" si="60"/>
        <v>0</v>
      </c>
      <c r="AO313" s="1957">
        <f t="shared" si="60"/>
        <v>0</v>
      </c>
      <c r="AP313" s="1957">
        <f t="shared" si="60"/>
        <v>0</v>
      </c>
      <c r="AQ313" s="1957">
        <f t="shared" si="60"/>
        <v>0</v>
      </c>
      <c r="AR313" s="1957">
        <f t="shared" si="60"/>
        <v>0</v>
      </c>
      <c r="AS313" s="1957">
        <f t="shared" si="60"/>
        <v>0</v>
      </c>
      <c r="AT313" s="1957"/>
      <c r="AU313" s="1957"/>
      <c r="AV313" s="2104"/>
      <c r="AW313" s="1957"/>
      <c r="AX313" s="1957"/>
      <c r="AY313" s="1957"/>
      <c r="AZ313" s="1957"/>
      <c r="BA313" s="1957"/>
      <c r="BB313" s="1957"/>
      <c r="BC313" s="1957"/>
      <c r="BD313" s="1957"/>
      <c r="BE313" s="1957"/>
      <c r="BF313" s="1957"/>
      <c r="BG313" s="1957"/>
      <c r="BH313" s="1957"/>
      <c r="BI313" s="1957"/>
      <c r="BJ313" s="1957"/>
      <c r="BK313" s="1957"/>
      <c r="BL313" s="1957"/>
      <c r="BM313" s="1957"/>
      <c r="BN313" s="1957"/>
    </row>
    <row r="314" spans="1:66" s="753" customFormat="1" ht="12.75">
      <c r="A314" s="794"/>
      <c r="B314" s="248" t="s">
        <v>88</v>
      </c>
      <c r="C314" s="1957">
        <f t="shared" si="55"/>
        <v>302794.00000000006</v>
      </c>
      <c r="D314" s="1957">
        <f t="shared" si="60"/>
        <v>232197.08889590731</v>
      </c>
      <c r="E314" s="1957">
        <f t="shared" si="60"/>
        <v>52300.584115561454</v>
      </c>
      <c r="F314" s="1957">
        <f t="shared" si="60"/>
        <v>18296.326988531251</v>
      </c>
      <c r="G314" s="1957">
        <f t="shared" si="60"/>
        <v>0</v>
      </c>
      <c r="H314" s="1957">
        <f t="shared" si="60"/>
        <v>0</v>
      </c>
      <c r="I314" s="1957">
        <f t="shared" si="60"/>
        <v>0</v>
      </c>
      <c r="J314" s="1957">
        <f t="shared" si="60"/>
        <v>0</v>
      </c>
      <c r="K314" s="1957">
        <f t="shared" si="60"/>
        <v>0</v>
      </c>
      <c r="L314" s="1957">
        <f t="shared" si="60"/>
        <v>0</v>
      </c>
      <c r="M314" s="1957">
        <f t="shared" si="60"/>
        <v>0</v>
      </c>
      <c r="N314" s="1957">
        <f t="shared" si="60"/>
        <v>0</v>
      </c>
      <c r="O314" s="1957">
        <f t="shared" si="60"/>
        <v>0</v>
      </c>
      <c r="P314" s="1957">
        <f t="shared" si="60"/>
        <v>0</v>
      </c>
      <c r="Q314" s="1957">
        <f t="shared" si="60"/>
        <v>0</v>
      </c>
      <c r="R314" s="1957">
        <f t="shared" si="60"/>
        <v>0</v>
      </c>
      <c r="S314" s="1957">
        <f t="shared" si="60"/>
        <v>0</v>
      </c>
      <c r="T314" s="1957">
        <f t="shared" si="60"/>
        <v>0</v>
      </c>
      <c r="U314" s="1957">
        <f t="shared" si="60"/>
        <v>0</v>
      </c>
      <c r="V314" s="1957">
        <f t="shared" si="60"/>
        <v>0</v>
      </c>
      <c r="W314" s="1957">
        <f t="shared" si="60"/>
        <v>0</v>
      </c>
      <c r="X314" s="1957">
        <f t="shared" si="60"/>
        <v>302794.00000000006</v>
      </c>
      <c r="Y314" s="1957">
        <f t="shared" si="60"/>
        <v>0</v>
      </c>
      <c r="Z314" s="1957">
        <f t="shared" si="60"/>
        <v>0</v>
      </c>
      <c r="AA314" s="1957">
        <f t="shared" si="60"/>
        <v>0</v>
      </c>
      <c r="AB314" s="1957">
        <f t="shared" si="60"/>
        <v>0</v>
      </c>
      <c r="AC314" s="1957">
        <f t="shared" si="60"/>
        <v>0</v>
      </c>
      <c r="AD314" s="1957">
        <f t="shared" si="60"/>
        <v>0</v>
      </c>
      <c r="AE314" s="1957">
        <f t="shared" si="60"/>
        <v>0</v>
      </c>
      <c r="AF314" s="1957">
        <f t="shared" si="60"/>
        <v>0</v>
      </c>
      <c r="AG314" s="1957">
        <f t="shared" si="60"/>
        <v>0</v>
      </c>
      <c r="AH314" s="1957">
        <f t="shared" si="60"/>
        <v>0</v>
      </c>
      <c r="AI314" s="1957">
        <f t="shared" si="60"/>
        <v>0</v>
      </c>
      <c r="AJ314" s="1957">
        <f t="shared" si="60"/>
        <v>0</v>
      </c>
      <c r="AK314" s="1957">
        <f t="shared" si="60"/>
        <v>0</v>
      </c>
      <c r="AL314" s="1957">
        <f t="shared" si="60"/>
        <v>0</v>
      </c>
      <c r="AM314" s="1957">
        <f t="shared" si="60"/>
        <v>0</v>
      </c>
      <c r="AN314" s="1957">
        <f t="shared" si="60"/>
        <v>0</v>
      </c>
      <c r="AO314" s="1957">
        <f t="shared" si="60"/>
        <v>0</v>
      </c>
      <c r="AP314" s="1957">
        <f t="shared" si="60"/>
        <v>0</v>
      </c>
      <c r="AQ314" s="1957">
        <f t="shared" si="60"/>
        <v>0</v>
      </c>
      <c r="AR314" s="1957">
        <f t="shared" si="60"/>
        <v>0</v>
      </c>
      <c r="AS314" s="1957">
        <f t="shared" si="60"/>
        <v>0</v>
      </c>
      <c r="AT314" s="1957"/>
      <c r="AU314" s="1957"/>
      <c r="AV314" s="2104"/>
      <c r="AW314" s="1957"/>
      <c r="AX314" s="1957"/>
      <c r="AY314" s="1957"/>
      <c r="AZ314" s="1957"/>
      <c r="BA314" s="1957"/>
      <c r="BB314" s="1957"/>
      <c r="BC314" s="1957"/>
      <c r="BD314" s="1957"/>
      <c r="BE314" s="1957"/>
      <c r="BF314" s="1957"/>
      <c r="BG314" s="1957"/>
      <c r="BH314" s="1957"/>
      <c r="BI314" s="1957"/>
      <c r="BJ314" s="1957"/>
      <c r="BK314" s="1957"/>
      <c r="BL314" s="1957"/>
      <c r="BM314" s="1957"/>
      <c r="BN314" s="1957"/>
    </row>
    <row r="315" spans="1:66" s="753" customFormat="1" ht="12.75">
      <c r="A315" s="794"/>
      <c r="B315" s="248" t="s">
        <v>891</v>
      </c>
      <c r="C315" s="1957">
        <f t="shared" si="55"/>
        <v>578206</v>
      </c>
      <c r="D315" s="1957">
        <f t="shared" si="60"/>
        <v>432148.85384867346</v>
      </c>
      <c r="E315" s="1957">
        <f t="shared" si="60"/>
        <v>102649.08352440222</v>
      </c>
      <c r="F315" s="1957">
        <f t="shared" si="60"/>
        <v>41627.801768752048</v>
      </c>
      <c r="G315" s="1957">
        <f t="shared" si="60"/>
        <v>0</v>
      </c>
      <c r="H315" s="1957">
        <f t="shared" si="60"/>
        <v>0</v>
      </c>
      <c r="I315" s="1957">
        <f t="shared" si="60"/>
        <v>0</v>
      </c>
      <c r="J315" s="1957">
        <f t="shared" si="60"/>
        <v>189.38945299705205</v>
      </c>
      <c r="K315" s="1957">
        <f t="shared" si="60"/>
        <v>1022.7030461840812</v>
      </c>
      <c r="L315" s="1957">
        <f t="shared" si="60"/>
        <v>568.1683589911562</v>
      </c>
      <c r="M315" s="1957">
        <f t="shared" si="60"/>
        <v>0</v>
      </c>
      <c r="N315" s="1957">
        <f t="shared" si="60"/>
        <v>0</v>
      </c>
      <c r="O315" s="1957">
        <f t="shared" si="60"/>
        <v>0</v>
      </c>
      <c r="P315" s="1957">
        <f t="shared" si="60"/>
        <v>0</v>
      </c>
      <c r="Q315" s="1957">
        <f t="shared" si="60"/>
        <v>0</v>
      </c>
      <c r="R315" s="1957">
        <f t="shared" si="60"/>
        <v>0</v>
      </c>
      <c r="S315" s="1957">
        <f t="shared" si="60"/>
        <v>0</v>
      </c>
      <c r="T315" s="1957">
        <f t="shared" si="60"/>
        <v>0</v>
      </c>
      <c r="U315" s="1957">
        <f t="shared" si="60"/>
        <v>0</v>
      </c>
      <c r="V315" s="1957">
        <f t="shared" si="60"/>
        <v>0</v>
      </c>
      <c r="W315" s="1957">
        <f t="shared" si="60"/>
        <v>0</v>
      </c>
      <c r="X315" s="1957">
        <f t="shared" si="60"/>
        <v>578206</v>
      </c>
      <c r="Y315" s="1957">
        <f t="shared" si="60"/>
        <v>0</v>
      </c>
      <c r="Z315" s="1957">
        <f t="shared" si="60"/>
        <v>0</v>
      </c>
      <c r="AA315" s="1957">
        <f t="shared" si="60"/>
        <v>0</v>
      </c>
      <c r="AB315" s="1957">
        <f t="shared" si="60"/>
        <v>0</v>
      </c>
      <c r="AC315" s="1957">
        <f t="shared" si="60"/>
        <v>0</v>
      </c>
      <c r="AD315" s="1957">
        <f t="shared" si="60"/>
        <v>0</v>
      </c>
      <c r="AE315" s="1957">
        <f t="shared" ref="D315:AS321" si="61">SUMIF($AV$168:$AV$240, $B315,AE$168:AE$240)</f>
        <v>0</v>
      </c>
      <c r="AF315" s="1957">
        <f t="shared" si="61"/>
        <v>0</v>
      </c>
      <c r="AG315" s="1957">
        <f t="shared" si="61"/>
        <v>0</v>
      </c>
      <c r="AH315" s="1957">
        <f t="shared" si="61"/>
        <v>0</v>
      </c>
      <c r="AI315" s="1957">
        <f t="shared" si="61"/>
        <v>0</v>
      </c>
      <c r="AJ315" s="1957">
        <f t="shared" si="61"/>
        <v>0</v>
      </c>
      <c r="AK315" s="1957">
        <f t="shared" si="61"/>
        <v>0</v>
      </c>
      <c r="AL315" s="1957">
        <f t="shared" si="61"/>
        <v>0</v>
      </c>
      <c r="AM315" s="1957">
        <f t="shared" si="61"/>
        <v>0</v>
      </c>
      <c r="AN315" s="1957">
        <f t="shared" si="61"/>
        <v>0</v>
      </c>
      <c r="AO315" s="1957">
        <f t="shared" si="61"/>
        <v>0</v>
      </c>
      <c r="AP315" s="1957">
        <f t="shared" si="61"/>
        <v>0</v>
      </c>
      <c r="AQ315" s="1957">
        <f t="shared" si="61"/>
        <v>0</v>
      </c>
      <c r="AR315" s="1957">
        <f t="shared" si="61"/>
        <v>0</v>
      </c>
      <c r="AS315" s="1957">
        <f t="shared" si="61"/>
        <v>0</v>
      </c>
      <c r="AT315" s="1957"/>
      <c r="AU315" s="1957"/>
      <c r="AV315" s="2104"/>
      <c r="AW315" s="1957"/>
      <c r="AX315" s="1957"/>
      <c r="AY315" s="1957"/>
      <c r="AZ315" s="1957"/>
      <c r="BA315" s="1957"/>
      <c r="BB315" s="1957"/>
      <c r="BC315" s="1957"/>
      <c r="BD315" s="1957"/>
      <c r="BE315" s="1957"/>
      <c r="BF315" s="1957"/>
      <c r="BG315" s="1957"/>
      <c r="BH315" s="1957"/>
      <c r="BI315" s="1957"/>
      <c r="BJ315" s="1957"/>
      <c r="BK315" s="1957"/>
      <c r="BL315" s="1957"/>
      <c r="BM315" s="1957"/>
      <c r="BN315" s="1957"/>
    </row>
    <row r="316" spans="1:66" s="753" customFormat="1" ht="12.75">
      <c r="A316" s="794"/>
      <c r="B316" s="248" t="s">
        <v>10</v>
      </c>
      <c r="C316" s="1957">
        <f t="shared" si="55"/>
        <v>0</v>
      </c>
      <c r="D316" s="1957">
        <f t="shared" si="61"/>
        <v>0</v>
      </c>
      <c r="E316" s="1957">
        <f t="shared" si="61"/>
        <v>0</v>
      </c>
      <c r="F316" s="1957">
        <f t="shared" si="61"/>
        <v>0</v>
      </c>
      <c r="G316" s="1957">
        <f t="shared" si="61"/>
        <v>0</v>
      </c>
      <c r="H316" s="1957">
        <f t="shared" si="61"/>
        <v>0</v>
      </c>
      <c r="I316" s="1957">
        <f t="shared" si="61"/>
        <v>0</v>
      </c>
      <c r="J316" s="1957">
        <f t="shared" si="61"/>
        <v>0</v>
      </c>
      <c r="K316" s="1957">
        <f t="shared" si="61"/>
        <v>0</v>
      </c>
      <c r="L316" s="1957">
        <f t="shared" si="61"/>
        <v>0</v>
      </c>
      <c r="M316" s="1957">
        <f t="shared" si="61"/>
        <v>0</v>
      </c>
      <c r="N316" s="1957">
        <f t="shared" si="61"/>
        <v>0</v>
      </c>
      <c r="O316" s="1957">
        <f t="shared" si="61"/>
        <v>0</v>
      </c>
      <c r="P316" s="1957">
        <f t="shared" si="61"/>
        <v>0</v>
      </c>
      <c r="Q316" s="1957">
        <f t="shared" si="61"/>
        <v>0</v>
      </c>
      <c r="R316" s="1957">
        <f t="shared" si="61"/>
        <v>0</v>
      </c>
      <c r="S316" s="1957">
        <f t="shared" si="61"/>
        <v>0</v>
      </c>
      <c r="T316" s="1957">
        <f t="shared" si="61"/>
        <v>0</v>
      </c>
      <c r="U316" s="1957">
        <f t="shared" si="61"/>
        <v>0</v>
      </c>
      <c r="V316" s="1957">
        <f t="shared" si="61"/>
        <v>0</v>
      </c>
      <c r="W316" s="1957">
        <f t="shared" si="61"/>
        <v>0</v>
      </c>
      <c r="X316" s="1957">
        <f t="shared" si="61"/>
        <v>0</v>
      </c>
      <c r="Y316" s="1957">
        <f t="shared" si="61"/>
        <v>0</v>
      </c>
      <c r="Z316" s="1957">
        <f t="shared" si="61"/>
        <v>0</v>
      </c>
      <c r="AA316" s="1957">
        <f t="shared" si="61"/>
        <v>0</v>
      </c>
      <c r="AB316" s="1957">
        <f t="shared" si="61"/>
        <v>0</v>
      </c>
      <c r="AC316" s="1957">
        <f t="shared" si="61"/>
        <v>0</v>
      </c>
      <c r="AD316" s="1957">
        <f t="shared" si="61"/>
        <v>0</v>
      </c>
      <c r="AE316" s="1957">
        <f t="shared" si="61"/>
        <v>0</v>
      </c>
      <c r="AF316" s="1957">
        <f t="shared" si="61"/>
        <v>0</v>
      </c>
      <c r="AG316" s="1957">
        <f t="shared" si="61"/>
        <v>0</v>
      </c>
      <c r="AH316" s="1957">
        <f t="shared" si="61"/>
        <v>0</v>
      </c>
      <c r="AI316" s="1957">
        <f t="shared" si="61"/>
        <v>0</v>
      </c>
      <c r="AJ316" s="1957">
        <f t="shared" si="61"/>
        <v>0</v>
      </c>
      <c r="AK316" s="1957">
        <f t="shared" si="61"/>
        <v>0</v>
      </c>
      <c r="AL316" s="1957">
        <f t="shared" si="61"/>
        <v>0</v>
      </c>
      <c r="AM316" s="1957">
        <f t="shared" si="61"/>
        <v>0</v>
      </c>
      <c r="AN316" s="1957">
        <f t="shared" si="61"/>
        <v>0</v>
      </c>
      <c r="AO316" s="1957">
        <f t="shared" si="61"/>
        <v>0</v>
      </c>
      <c r="AP316" s="1957">
        <f t="shared" si="61"/>
        <v>0</v>
      </c>
      <c r="AQ316" s="1957">
        <f t="shared" si="61"/>
        <v>0</v>
      </c>
      <c r="AR316" s="1957">
        <f t="shared" si="61"/>
        <v>0</v>
      </c>
      <c r="AS316" s="1957">
        <f t="shared" si="61"/>
        <v>0</v>
      </c>
      <c r="AT316" s="1957"/>
      <c r="AU316" s="1957"/>
      <c r="AV316" s="2104"/>
      <c r="AW316" s="1957"/>
      <c r="AX316" s="1957"/>
      <c r="AY316" s="1957"/>
      <c r="AZ316" s="1957"/>
      <c r="BA316" s="1957"/>
      <c r="BB316" s="1957"/>
      <c r="BC316" s="1957"/>
      <c r="BD316" s="1957"/>
      <c r="BE316" s="1957"/>
      <c r="BF316" s="1957"/>
      <c r="BG316" s="1957"/>
      <c r="BH316" s="1957"/>
      <c r="BI316" s="1957"/>
      <c r="BJ316" s="1957"/>
      <c r="BK316" s="1957"/>
      <c r="BL316" s="1957"/>
      <c r="BM316" s="1957"/>
      <c r="BN316" s="1957"/>
    </row>
    <row r="317" spans="1:66" s="753" customFormat="1" ht="12.75">
      <c r="A317" s="794"/>
      <c r="B317" s="248" t="s">
        <v>1071</v>
      </c>
      <c r="C317" s="1957">
        <f t="shared" si="55"/>
        <v>0</v>
      </c>
      <c r="D317" s="1957">
        <f t="shared" si="61"/>
        <v>0</v>
      </c>
      <c r="E317" s="1957">
        <f t="shared" si="61"/>
        <v>0</v>
      </c>
      <c r="F317" s="1957">
        <f t="shared" si="61"/>
        <v>0</v>
      </c>
      <c r="G317" s="1957">
        <f t="shared" si="61"/>
        <v>0</v>
      </c>
      <c r="H317" s="1957">
        <f t="shared" si="61"/>
        <v>0</v>
      </c>
      <c r="I317" s="1957">
        <f t="shared" si="61"/>
        <v>0</v>
      </c>
      <c r="J317" s="1957">
        <f t="shared" si="61"/>
        <v>0</v>
      </c>
      <c r="K317" s="1957">
        <f t="shared" si="61"/>
        <v>0</v>
      </c>
      <c r="L317" s="1957">
        <f t="shared" si="61"/>
        <v>0</v>
      </c>
      <c r="M317" s="1957">
        <f t="shared" si="61"/>
        <v>0</v>
      </c>
      <c r="N317" s="1957">
        <f t="shared" si="61"/>
        <v>0</v>
      </c>
      <c r="O317" s="1957">
        <f t="shared" si="61"/>
        <v>0</v>
      </c>
      <c r="P317" s="1957">
        <f t="shared" si="61"/>
        <v>0</v>
      </c>
      <c r="Q317" s="1957">
        <f t="shared" si="61"/>
        <v>0</v>
      </c>
      <c r="R317" s="1957">
        <f t="shared" si="61"/>
        <v>0</v>
      </c>
      <c r="S317" s="1957">
        <f t="shared" si="61"/>
        <v>0</v>
      </c>
      <c r="T317" s="1957">
        <f t="shared" si="61"/>
        <v>0</v>
      </c>
      <c r="U317" s="1957">
        <f t="shared" si="61"/>
        <v>0</v>
      </c>
      <c r="V317" s="1957">
        <f t="shared" si="61"/>
        <v>0</v>
      </c>
      <c r="W317" s="1957">
        <f t="shared" si="61"/>
        <v>0</v>
      </c>
      <c r="X317" s="1957">
        <f t="shared" si="61"/>
        <v>0</v>
      </c>
      <c r="Y317" s="1957">
        <f t="shared" si="61"/>
        <v>0</v>
      </c>
      <c r="Z317" s="1957">
        <f t="shared" si="61"/>
        <v>0</v>
      </c>
      <c r="AA317" s="1957">
        <f t="shared" si="61"/>
        <v>0</v>
      </c>
      <c r="AB317" s="1957">
        <f t="shared" si="61"/>
        <v>0</v>
      </c>
      <c r="AC317" s="1957">
        <f t="shared" si="61"/>
        <v>0</v>
      </c>
      <c r="AD317" s="1957">
        <f t="shared" si="61"/>
        <v>0</v>
      </c>
      <c r="AE317" s="1957">
        <f t="shared" si="61"/>
        <v>0</v>
      </c>
      <c r="AF317" s="1957">
        <f t="shared" si="61"/>
        <v>0</v>
      </c>
      <c r="AG317" s="1957">
        <f t="shared" si="61"/>
        <v>0</v>
      </c>
      <c r="AH317" s="1957">
        <f t="shared" si="61"/>
        <v>0</v>
      </c>
      <c r="AI317" s="1957">
        <f t="shared" si="61"/>
        <v>0</v>
      </c>
      <c r="AJ317" s="1957">
        <f t="shared" si="61"/>
        <v>0</v>
      </c>
      <c r="AK317" s="1957">
        <f t="shared" si="61"/>
        <v>0</v>
      </c>
      <c r="AL317" s="1957">
        <f t="shared" si="61"/>
        <v>0</v>
      </c>
      <c r="AM317" s="1957">
        <f t="shared" si="61"/>
        <v>0</v>
      </c>
      <c r="AN317" s="1957">
        <f t="shared" si="61"/>
        <v>0</v>
      </c>
      <c r="AO317" s="1957">
        <f t="shared" si="61"/>
        <v>0</v>
      </c>
      <c r="AP317" s="1957">
        <f t="shared" si="61"/>
        <v>0</v>
      </c>
      <c r="AQ317" s="1957">
        <f t="shared" si="61"/>
        <v>0</v>
      </c>
      <c r="AR317" s="1957">
        <f t="shared" si="61"/>
        <v>0</v>
      </c>
      <c r="AS317" s="1957">
        <f t="shared" si="61"/>
        <v>0</v>
      </c>
      <c r="AT317" s="1957"/>
      <c r="AU317" s="1957"/>
      <c r="AV317" s="2104"/>
      <c r="AW317" s="1957"/>
      <c r="AX317" s="1957"/>
      <c r="AY317" s="1957"/>
      <c r="AZ317" s="1957"/>
      <c r="BA317" s="1957"/>
      <c r="BB317" s="1957"/>
      <c r="BC317" s="1957"/>
      <c r="BD317" s="1957"/>
      <c r="BE317" s="1957"/>
      <c r="BF317" s="1957"/>
      <c r="BG317" s="1957"/>
      <c r="BH317" s="1957"/>
      <c r="BI317" s="1957"/>
      <c r="BJ317" s="1957"/>
      <c r="BK317" s="1957"/>
      <c r="BL317" s="1957"/>
      <c r="BM317" s="1957"/>
      <c r="BN317" s="1957"/>
    </row>
    <row r="318" spans="1:66" s="753" customFormat="1" ht="12.75">
      <c r="A318" s="794"/>
      <c r="B318" s="248" t="s">
        <v>653</v>
      </c>
      <c r="C318" s="1957">
        <f t="shared" si="55"/>
        <v>0</v>
      </c>
      <c r="D318" s="1957">
        <f t="shared" si="61"/>
        <v>0</v>
      </c>
      <c r="E318" s="1957">
        <f t="shared" si="61"/>
        <v>0</v>
      </c>
      <c r="F318" s="1957">
        <f t="shared" si="61"/>
        <v>0</v>
      </c>
      <c r="G318" s="1957">
        <f t="shared" si="61"/>
        <v>0</v>
      </c>
      <c r="H318" s="1957">
        <f t="shared" si="61"/>
        <v>0</v>
      </c>
      <c r="I318" s="1957">
        <f t="shared" si="61"/>
        <v>0</v>
      </c>
      <c r="J318" s="1957">
        <f t="shared" si="61"/>
        <v>0</v>
      </c>
      <c r="K318" s="1957">
        <f t="shared" si="61"/>
        <v>0</v>
      </c>
      <c r="L318" s="1957">
        <f t="shared" si="61"/>
        <v>0</v>
      </c>
      <c r="M318" s="1957">
        <f t="shared" si="61"/>
        <v>0</v>
      </c>
      <c r="N318" s="1957">
        <f t="shared" si="61"/>
        <v>0</v>
      </c>
      <c r="O318" s="1957">
        <f t="shared" si="61"/>
        <v>0</v>
      </c>
      <c r="P318" s="1957">
        <f t="shared" si="61"/>
        <v>0</v>
      </c>
      <c r="Q318" s="1957">
        <f t="shared" si="61"/>
        <v>0</v>
      </c>
      <c r="R318" s="1957">
        <f t="shared" si="61"/>
        <v>0</v>
      </c>
      <c r="S318" s="1957">
        <f t="shared" si="61"/>
        <v>0</v>
      </c>
      <c r="T318" s="1957">
        <f t="shared" si="61"/>
        <v>0</v>
      </c>
      <c r="U318" s="1957">
        <f t="shared" si="61"/>
        <v>0</v>
      </c>
      <c r="V318" s="1957">
        <f t="shared" si="61"/>
        <v>0</v>
      </c>
      <c r="W318" s="1957">
        <f t="shared" si="61"/>
        <v>0</v>
      </c>
      <c r="X318" s="1957">
        <f t="shared" si="61"/>
        <v>0</v>
      </c>
      <c r="Y318" s="1957">
        <f t="shared" si="61"/>
        <v>0</v>
      </c>
      <c r="Z318" s="1957">
        <f t="shared" si="61"/>
        <v>0</v>
      </c>
      <c r="AA318" s="1957">
        <f t="shared" si="61"/>
        <v>0</v>
      </c>
      <c r="AB318" s="1957">
        <f t="shared" si="61"/>
        <v>0</v>
      </c>
      <c r="AC318" s="1957">
        <f t="shared" si="61"/>
        <v>0</v>
      </c>
      <c r="AD318" s="1957">
        <f t="shared" si="61"/>
        <v>0</v>
      </c>
      <c r="AE318" s="1957">
        <f t="shared" si="61"/>
        <v>0</v>
      </c>
      <c r="AF318" s="1957">
        <f t="shared" si="61"/>
        <v>0</v>
      </c>
      <c r="AG318" s="1957">
        <f t="shared" si="61"/>
        <v>0</v>
      </c>
      <c r="AH318" s="1957">
        <f t="shared" si="61"/>
        <v>0</v>
      </c>
      <c r="AI318" s="1957">
        <f t="shared" si="61"/>
        <v>0</v>
      </c>
      <c r="AJ318" s="1957">
        <f t="shared" si="61"/>
        <v>0</v>
      </c>
      <c r="AK318" s="1957">
        <f t="shared" si="61"/>
        <v>0</v>
      </c>
      <c r="AL318" s="1957">
        <f t="shared" si="61"/>
        <v>0</v>
      </c>
      <c r="AM318" s="1957">
        <f t="shared" si="61"/>
        <v>0</v>
      </c>
      <c r="AN318" s="1957">
        <f t="shared" si="61"/>
        <v>0</v>
      </c>
      <c r="AO318" s="1957">
        <f t="shared" si="61"/>
        <v>0</v>
      </c>
      <c r="AP318" s="1957">
        <f t="shared" si="61"/>
        <v>0</v>
      </c>
      <c r="AQ318" s="1957">
        <f t="shared" si="61"/>
        <v>0</v>
      </c>
      <c r="AR318" s="1957">
        <f t="shared" si="61"/>
        <v>0</v>
      </c>
      <c r="AS318" s="1957">
        <f t="shared" si="61"/>
        <v>0</v>
      </c>
      <c r="AT318" s="1957"/>
      <c r="AU318" s="1957"/>
      <c r="AV318" s="2104"/>
      <c r="AW318" s="1957"/>
      <c r="AX318" s="1957"/>
      <c r="AY318" s="1957"/>
      <c r="AZ318" s="1957"/>
      <c r="BA318" s="1957"/>
      <c r="BB318" s="1957"/>
      <c r="BC318" s="1957"/>
      <c r="BD318" s="1957"/>
      <c r="BE318" s="1957"/>
      <c r="BF318" s="1957"/>
      <c r="BG318" s="1957"/>
      <c r="BH318" s="1957"/>
      <c r="BI318" s="1957"/>
      <c r="BJ318" s="1957"/>
      <c r="BK318" s="1957"/>
      <c r="BL318" s="1957"/>
      <c r="BM318" s="1957"/>
      <c r="BN318" s="1957"/>
    </row>
    <row r="319" spans="1:66" s="753" customFormat="1" ht="12.75">
      <c r="A319" s="794"/>
      <c r="B319" s="248" t="s">
        <v>788</v>
      </c>
      <c r="C319" s="1957">
        <f t="shared" si="55"/>
        <v>33000</v>
      </c>
      <c r="D319" s="1957">
        <f t="shared" si="61"/>
        <v>16501.979479300797</v>
      </c>
      <c r="E319" s="1957">
        <f t="shared" si="61"/>
        <v>5723.1978725661838</v>
      </c>
      <c r="F319" s="1957">
        <f t="shared" si="61"/>
        <v>8295.2538207448306</v>
      </c>
      <c r="G319" s="1957">
        <f t="shared" si="61"/>
        <v>0</v>
      </c>
      <c r="H319" s="1957">
        <f t="shared" si="61"/>
        <v>0</v>
      </c>
      <c r="I319" s="1957">
        <f t="shared" si="61"/>
        <v>0</v>
      </c>
      <c r="J319" s="1957">
        <f t="shared" si="61"/>
        <v>2243.947940470196</v>
      </c>
      <c r="K319" s="1957">
        <f t="shared" si="61"/>
        <v>123.13082520108141</v>
      </c>
      <c r="L319" s="1957">
        <f t="shared" si="61"/>
        <v>112.49006171690864</v>
      </c>
      <c r="M319" s="1957">
        <f t="shared" si="61"/>
        <v>0</v>
      </c>
      <c r="N319" s="1957">
        <f t="shared" si="61"/>
        <v>0</v>
      </c>
      <c r="O319" s="1957">
        <f t="shared" si="61"/>
        <v>0</v>
      </c>
      <c r="P319" s="1957">
        <f t="shared" si="61"/>
        <v>0</v>
      </c>
      <c r="Q319" s="1957">
        <f t="shared" si="61"/>
        <v>0</v>
      </c>
      <c r="R319" s="1957">
        <f t="shared" si="61"/>
        <v>0</v>
      </c>
      <c r="S319" s="1957">
        <f t="shared" si="61"/>
        <v>0</v>
      </c>
      <c r="T319" s="1957">
        <f t="shared" si="61"/>
        <v>0</v>
      </c>
      <c r="U319" s="1957">
        <f t="shared" si="61"/>
        <v>0</v>
      </c>
      <c r="V319" s="1957">
        <f t="shared" si="61"/>
        <v>0</v>
      </c>
      <c r="W319" s="1957">
        <f t="shared" si="61"/>
        <v>0</v>
      </c>
      <c r="X319" s="1957">
        <f t="shared" si="61"/>
        <v>33000</v>
      </c>
      <c r="Y319" s="1957">
        <f t="shared" si="61"/>
        <v>0</v>
      </c>
      <c r="Z319" s="1957">
        <f t="shared" si="61"/>
        <v>0</v>
      </c>
      <c r="AA319" s="1957">
        <f t="shared" si="61"/>
        <v>0</v>
      </c>
      <c r="AB319" s="1957">
        <f t="shared" si="61"/>
        <v>0</v>
      </c>
      <c r="AC319" s="1957">
        <f t="shared" si="61"/>
        <v>0</v>
      </c>
      <c r="AD319" s="1957">
        <f t="shared" si="61"/>
        <v>0</v>
      </c>
      <c r="AE319" s="1957">
        <f t="shared" si="61"/>
        <v>0</v>
      </c>
      <c r="AF319" s="1957">
        <f t="shared" si="61"/>
        <v>0</v>
      </c>
      <c r="AG319" s="1957">
        <f t="shared" si="61"/>
        <v>0</v>
      </c>
      <c r="AH319" s="1957">
        <f t="shared" si="61"/>
        <v>0</v>
      </c>
      <c r="AI319" s="1957">
        <f t="shared" si="61"/>
        <v>0</v>
      </c>
      <c r="AJ319" s="1957">
        <f t="shared" si="61"/>
        <v>0</v>
      </c>
      <c r="AK319" s="1957">
        <f t="shared" si="61"/>
        <v>0</v>
      </c>
      <c r="AL319" s="1957">
        <f t="shared" si="61"/>
        <v>0</v>
      </c>
      <c r="AM319" s="1957">
        <f t="shared" si="61"/>
        <v>0</v>
      </c>
      <c r="AN319" s="1957">
        <f t="shared" si="61"/>
        <v>0</v>
      </c>
      <c r="AO319" s="1957">
        <f t="shared" si="61"/>
        <v>0</v>
      </c>
      <c r="AP319" s="1957">
        <f t="shared" si="61"/>
        <v>0</v>
      </c>
      <c r="AQ319" s="1957">
        <f t="shared" si="61"/>
        <v>0</v>
      </c>
      <c r="AR319" s="1957">
        <f t="shared" si="61"/>
        <v>0</v>
      </c>
      <c r="AS319" s="1957">
        <f t="shared" si="61"/>
        <v>0</v>
      </c>
      <c r="AT319" s="1957"/>
      <c r="AU319" s="1957"/>
      <c r="AV319" s="2104"/>
      <c r="AW319" s="1957"/>
      <c r="AX319" s="1957"/>
      <c r="AY319" s="1957"/>
      <c r="AZ319" s="1957"/>
      <c r="BA319" s="1957"/>
      <c r="BB319" s="1957"/>
      <c r="BC319" s="1957"/>
      <c r="BD319" s="1957"/>
      <c r="BE319" s="1957"/>
      <c r="BF319" s="1957"/>
      <c r="BG319" s="1957"/>
      <c r="BH319" s="1957"/>
      <c r="BI319" s="1957"/>
      <c r="BJ319" s="1957"/>
      <c r="BK319" s="1957"/>
      <c r="BL319" s="1957"/>
      <c r="BM319" s="1957"/>
      <c r="BN319" s="1957"/>
    </row>
    <row r="320" spans="1:66" s="753" customFormat="1" ht="12.75">
      <c r="A320" s="794"/>
      <c r="B320" s="248" t="s">
        <v>343</v>
      </c>
      <c r="C320" s="1957">
        <f t="shared" si="55"/>
        <v>24000.000000000004</v>
      </c>
      <c r="D320" s="1957">
        <f t="shared" si="61"/>
        <v>12035.834001227726</v>
      </c>
      <c r="E320" s="1957">
        <f t="shared" si="61"/>
        <v>4146.8646865702358</v>
      </c>
      <c r="F320" s="1957">
        <f t="shared" si="61"/>
        <v>5967.5386319747977</v>
      </c>
      <c r="G320" s="1957">
        <f t="shared" si="61"/>
        <v>0</v>
      </c>
      <c r="H320" s="1957">
        <f t="shared" si="61"/>
        <v>0</v>
      </c>
      <c r="I320" s="1957">
        <f t="shared" si="61"/>
        <v>0</v>
      </c>
      <c r="J320" s="1957">
        <f t="shared" si="61"/>
        <v>1674.4273503202953</v>
      </c>
      <c r="K320" s="1957">
        <f t="shared" si="61"/>
        <v>91.876911991299721</v>
      </c>
      <c r="L320" s="1957">
        <f t="shared" si="61"/>
        <v>83.458417915646791</v>
      </c>
      <c r="M320" s="1957">
        <f t="shared" si="61"/>
        <v>0</v>
      </c>
      <c r="N320" s="1957">
        <f t="shared" si="61"/>
        <v>0</v>
      </c>
      <c r="O320" s="1957">
        <f t="shared" si="61"/>
        <v>0</v>
      </c>
      <c r="P320" s="1957">
        <f t="shared" si="61"/>
        <v>0</v>
      </c>
      <c r="Q320" s="1957">
        <f t="shared" si="61"/>
        <v>0</v>
      </c>
      <c r="R320" s="1957">
        <f t="shared" si="61"/>
        <v>0</v>
      </c>
      <c r="S320" s="1957">
        <f t="shared" si="61"/>
        <v>0</v>
      </c>
      <c r="T320" s="1957">
        <f t="shared" si="61"/>
        <v>0</v>
      </c>
      <c r="U320" s="1957">
        <f t="shared" si="61"/>
        <v>0</v>
      </c>
      <c r="V320" s="1957">
        <f t="shared" si="61"/>
        <v>0</v>
      </c>
      <c r="W320" s="1957">
        <f t="shared" si="61"/>
        <v>0</v>
      </c>
      <c r="X320" s="1957">
        <f t="shared" si="61"/>
        <v>24000.000000000004</v>
      </c>
      <c r="Y320" s="1957">
        <f t="shared" si="61"/>
        <v>0</v>
      </c>
      <c r="Z320" s="1957">
        <f t="shared" si="61"/>
        <v>0</v>
      </c>
      <c r="AA320" s="1957">
        <f t="shared" si="61"/>
        <v>0</v>
      </c>
      <c r="AB320" s="1957">
        <f t="shared" si="61"/>
        <v>0</v>
      </c>
      <c r="AC320" s="1957">
        <f t="shared" si="61"/>
        <v>0</v>
      </c>
      <c r="AD320" s="1957">
        <f t="shared" si="61"/>
        <v>0</v>
      </c>
      <c r="AE320" s="1957">
        <f t="shared" si="61"/>
        <v>0</v>
      </c>
      <c r="AF320" s="1957">
        <f t="shared" si="61"/>
        <v>0</v>
      </c>
      <c r="AG320" s="1957">
        <f t="shared" si="61"/>
        <v>0</v>
      </c>
      <c r="AH320" s="1957">
        <f t="shared" si="61"/>
        <v>0</v>
      </c>
      <c r="AI320" s="1957">
        <f t="shared" si="61"/>
        <v>0</v>
      </c>
      <c r="AJ320" s="1957">
        <f t="shared" si="61"/>
        <v>0</v>
      </c>
      <c r="AK320" s="1957">
        <f t="shared" si="61"/>
        <v>0</v>
      </c>
      <c r="AL320" s="1957">
        <f t="shared" si="61"/>
        <v>0</v>
      </c>
      <c r="AM320" s="1957">
        <f t="shared" si="61"/>
        <v>0</v>
      </c>
      <c r="AN320" s="1957">
        <f t="shared" si="61"/>
        <v>0</v>
      </c>
      <c r="AO320" s="1957">
        <f t="shared" si="61"/>
        <v>0</v>
      </c>
      <c r="AP320" s="1957">
        <f t="shared" si="61"/>
        <v>0</v>
      </c>
      <c r="AQ320" s="1957">
        <f t="shared" si="61"/>
        <v>0</v>
      </c>
      <c r="AR320" s="1957">
        <f t="shared" si="61"/>
        <v>0</v>
      </c>
      <c r="AS320" s="1957">
        <f t="shared" si="61"/>
        <v>0</v>
      </c>
      <c r="AT320" s="1957"/>
      <c r="AU320" s="1957"/>
      <c r="AV320" s="2104"/>
      <c r="AW320" s="1957"/>
      <c r="AX320" s="1957"/>
      <c r="AY320" s="1957"/>
      <c r="AZ320" s="1957"/>
      <c r="BA320" s="1957"/>
      <c r="BB320" s="1957"/>
      <c r="BC320" s="1957"/>
      <c r="BD320" s="1957"/>
      <c r="BE320" s="1957"/>
      <c r="BF320" s="1957"/>
      <c r="BG320" s="1957"/>
      <c r="BH320" s="1957"/>
      <c r="BI320" s="1957"/>
      <c r="BJ320" s="1957"/>
      <c r="BK320" s="1957"/>
      <c r="BL320" s="1957"/>
      <c r="BM320" s="1957"/>
      <c r="BN320" s="1957"/>
    </row>
    <row r="321" spans="1:66" s="753" customFormat="1" ht="12.75">
      <c r="A321" s="794"/>
      <c r="B321" s="248" t="s">
        <v>675</v>
      </c>
      <c r="C321" s="1957">
        <f t="shared" si="55"/>
        <v>1425000</v>
      </c>
      <c r="D321" s="1957">
        <f t="shared" si="61"/>
        <v>856111.31801245257</v>
      </c>
      <c r="E321" s="1957">
        <f t="shared" si="61"/>
        <v>241160.90917922431</v>
      </c>
      <c r="F321" s="1957">
        <f t="shared" si="61"/>
        <v>259404.6657601406</v>
      </c>
      <c r="G321" s="1957">
        <f t="shared" si="61"/>
        <v>0</v>
      </c>
      <c r="H321" s="1957">
        <f t="shared" si="61"/>
        <v>0</v>
      </c>
      <c r="I321" s="1957">
        <f t="shared" si="61"/>
        <v>0</v>
      </c>
      <c r="J321" s="1957">
        <f t="shared" si="61"/>
        <v>61071.712764052856</v>
      </c>
      <c r="K321" s="1957">
        <f t="shared" si="61"/>
        <v>3852.6676425540591</v>
      </c>
      <c r="L321" s="1957">
        <f t="shared" si="61"/>
        <v>3398.726641575262</v>
      </c>
      <c r="M321" s="1957">
        <f t="shared" si="61"/>
        <v>0</v>
      </c>
      <c r="N321" s="1957">
        <f t="shared" si="61"/>
        <v>0</v>
      </c>
      <c r="O321" s="1957">
        <f t="shared" si="61"/>
        <v>0</v>
      </c>
      <c r="P321" s="1957">
        <f t="shared" si="61"/>
        <v>0</v>
      </c>
      <c r="Q321" s="1957">
        <f t="shared" si="61"/>
        <v>0</v>
      </c>
      <c r="R321" s="1957">
        <f t="shared" si="61"/>
        <v>0</v>
      </c>
      <c r="S321" s="1957">
        <f t="shared" si="61"/>
        <v>0</v>
      </c>
      <c r="T321" s="1957">
        <f t="shared" si="61"/>
        <v>0</v>
      </c>
      <c r="U321" s="1957">
        <f t="shared" si="61"/>
        <v>0</v>
      </c>
      <c r="V321" s="1957">
        <f t="shared" si="61"/>
        <v>0</v>
      </c>
      <c r="W321" s="1957">
        <f t="shared" si="61"/>
        <v>0</v>
      </c>
      <c r="X321" s="1957">
        <f t="shared" si="61"/>
        <v>1425000</v>
      </c>
      <c r="Y321" s="1957">
        <f t="shared" si="61"/>
        <v>0</v>
      </c>
      <c r="Z321" s="1957">
        <f t="shared" si="61"/>
        <v>0</v>
      </c>
      <c r="AA321" s="1957">
        <f t="shared" si="61"/>
        <v>0</v>
      </c>
      <c r="AB321" s="1957">
        <f t="shared" si="61"/>
        <v>0</v>
      </c>
      <c r="AC321" s="1957">
        <f t="shared" si="61"/>
        <v>0</v>
      </c>
      <c r="AD321" s="1957">
        <f t="shared" si="61"/>
        <v>0</v>
      </c>
      <c r="AE321" s="1957">
        <f t="shared" si="61"/>
        <v>0</v>
      </c>
      <c r="AF321" s="1957">
        <f t="shared" si="61"/>
        <v>0</v>
      </c>
      <c r="AG321" s="1957">
        <f t="shared" si="61"/>
        <v>0</v>
      </c>
      <c r="AH321" s="1957">
        <f t="shared" ref="D321:AS324" si="62">SUMIF($AV$168:$AV$240, $B321,AH$168:AH$240)</f>
        <v>0</v>
      </c>
      <c r="AI321" s="1957">
        <f t="shared" si="62"/>
        <v>0</v>
      </c>
      <c r="AJ321" s="1957">
        <f t="shared" si="62"/>
        <v>0</v>
      </c>
      <c r="AK321" s="1957">
        <f t="shared" si="62"/>
        <v>0</v>
      </c>
      <c r="AL321" s="1957">
        <f t="shared" si="62"/>
        <v>0</v>
      </c>
      <c r="AM321" s="1957">
        <f t="shared" si="62"/>
        <v>0</v>
      </c>
      <c r="AN321" s="1957">
        <f t="shared" si="62"/>
        <v>0</v>
      </c>
      <c r="AO321" s="1957">
        <f t="shared" si="62"/>
        <v>0</v>
      </c>
      <c r="AP321" s="1957">
        <f t="shared" si="62"/>
        <v>0</v>
      </c>
      <c r="AQ321" s="1957">
        <f t="shared" si="62"/>
        <v>0</v>
      </c>
      <c r="AR321" s="1957">
        <f t="shared" si="62"/>
        <v>0</v>
      </c>
      <c r="AS321" s="1957">
        <f t="shared" si="62"/>
        <v>0</v>
      </c>
      <c r="AT321" s="1957"/>
      <c r="AU321" s="1957"/>
      <c r="AV321" s="2104"/>
      <c r="AW321" s="1957"/>
      <c r="AX321" s="1957"/>
      <c r="AY321" s="1957"/>
      <c r="AZ321" s="1957"/>
      <c r="BA321" s="1957"/>
      <c r="BB321" s="1957"/>
      <c r="BC321" s="1957"/>
      <c r="BD321" s="1957"/>
      <c r="BE321" s="1957"/>
      <c r="BF321" s="1957"/>
      <c r="BG321" s="1957"/>
      <c r="BH321" s="1957"/>
      <c r="BI321" s="1957"/>
      <c r="BJ321" s="1957"/>
      <c r="BK321" s="1957"/>
      <c r="BL321" s="1957"/>
      <c r="BM321" s="1957"/>
      <c r="BN321" s="1957"/>
    </row>
    <row r="322" spans="1:66" s="753" customFormat="1" ht="12.75">
      <c r="A322" s="794"/>
      <c r="B322" s="248" t="s">
        <v>11</v>
      </c>
      <c r="C322" s="1957">
        <f t="shared" si="55"/>
        <v>0</v>
      </c>
      <c r="D322" s="1957">
        <f t="shared" si="62"/>
        <v>0</v>
      </c>
      <c r="E322" s="1957">
        <f t="shared" si="62"/>
        <v>0</v>
      </c>
      <c r="F322" s="1957">
        <f t="shared" si="62"/>
        <v>0</v>
      </c>
      <c r="G322" s="1957">
        <f t="shared" si="62"/>
        <v>0</v>
      </c>
      <c r="H322" s="1957">
        <f t="shared" si="62"/>
        <v>0</v>
      </c>
      <c r="I322" s="1957">
        <f t="shared" si="62"/>
        <v>0</v>
      </c>
      <c r="J322" s="1957">
        <f t="shared" si="62"/>
        <v>0</v>
      </c>
      <c r="K322" s="1957">
        <f t="shared" si="62"/>
        <v>0</v>
      </c>
      <c r="L322" s="1957">
        <f t="shared" si="62"/>
        <v>0</v>
      </c>
      <c r="M322" s="1957">
        <f t="shared" si="62"/>
        <v>0</v>
      </c>
      <c r="N322" s="1957">
        <f t="shared" si="62"/>
        <v>0</v>
      </c>
      <c r="O322" s="1957">
        <f t="shared" si="62"/>
        <v>0</v>
      </c>
      <c r="P322" s="1957">
        <f t="shared" si="62"/>
        <v>0</v>
      </c>
      <c r="Q322" s="1957">
        <f t="shared" si="62"/>
        <v>0</v>
      </c>
      <c r="R322" s="1957">
        <f t="shared" si="62"/>
        <v>0</v>
      </c>
      <c r="S322" s="1957">
        <f t="shared" si="62"/>
        <v>0</v>
      </c>
      <c r="T322" s="1957">
        <f t="shared" si="62"/>
        <v>0</v>
      </c>
      <c r="U322" s="1957">
        <f t="shared" si="62"/>
        <v>0</v>
      </c>
      <c r="V322" s="1957">
        <f t="shared" si="62"/>
        <v>0</v>
      </c>
      <c r="W322" s="1957">
        <f t="shared" si="62"/>
        <v>0</v>
      </c>
      <c r="X322" s="1957">
        <f t="shared" si="62"/>
        <v>0</v>
      </c>
      <c r="Y322" s="1957">
        <f t="shared" si="62"/>
        <v>0</v>
      </c>
      <c r="Z322" s="1957">
        <f t="shared" si="62"/>
        <v>0</v>
      </c>
      <c r="AA322" s="1957">
        <f t="shared" si="62"/>
        <v>0</v>
      </c>
      <c r="AB322" s="1957">
        <f t="shared" si="62"/>
        <v>0</v>
      </c>
      <c r="AC322" s="1957">
        <f t="shared" si="62"/>
        <v>0</v>
      </c>
      <c r="AD322" s="1957">
        <f t="shared" si="62"/>
        <v>0</v>
      </c>
      <c r="AE322" s="1957">
        <f t="shared" si="62"/>
        <v>0</v>
      </c>
      <c r="AF322" s="1957">
        <f t="shared" si="62"/>
        <v>0</v>
      </c>
      <c r="AG322" s="1957">
        <f t="shared" si="62"/>
        <v>0</v>
      </c>
      <c r="AH322" s="1957">
        <f t="shared" si="62"/>
        <v>0</v>
      </c>
      <c r="AI322" s="1957">
        <f t="shared" si="62"/>
        <v>0</v>
      </c>
      <c r="AJ322" s="1957">
        <f t="shared" si="62"/>
        <v>0</v>
      </c>
      <c r="AK322" s="1957">
        <f t="shared" si="62"/>
        <v>0</v>
      </c>
      <c r="AL322" s="1957">
        <f t="shared" si="62"/>
        <v>0</v>
      </c>
      <c r="AM322" s="1957">
        <f t="shared" si="62"/>
        <v>0</v>
      </c>
      <c r="AN322" s="1957">
        <f t="shared" si="62"/>
        <v>0</v>
      </c>
      <c r="AO322" s="1957">
        <f t="shared" si="62"/>
        <v>0</v>
      </c>
      <c r="AP322" s="1957">
        <f t="shared" si="62"/>
        <v>0</v>
      </c>
      <c r="AQ322" s="1957">
        <f t="shared" si="62"/>
        <v>0</v>
      </c>
      <c r="AR322" s="1957">
        <f t="shared" si="62"/>
        <v>0</v>
      </c>
      <c r="AS322" s="1957">
        <f t="shared" si="62"/>
        <v>0</v>
      </c>
      <c r="AT322" s="1957"/>
      <c r="AU322" s="1957"/>
      <c r="AV322" s="2104"/>
      <c r="AW322" s="1957"/>
      <c r="AX322" s="1957"/>
      <c r="AY322" s="1957"/>
      <c r="AZ322" s="1957"/>
      <c r="BA322" s="1957"/>
      <c r="BB322" s="1957"/>
      <c r="BC322" s="1957"/>
      <c r="BD322" s="1957"/>
      <c r="BE322" s="1957"/>
      <c r="BF322" s="1957"/>
      <c r="BG322" s="1957"/>
      <c r="BH322" s="1957"/>
      <c r="BI322" s="1957"/>
      <c r="BJ322" s="1957"/>
      <c r="BK322" s="1957"/>
      <c r="BL322" s="1957"/>
      <c r="BM322" s="1957"/>
      <c r="BN322" s="1957"/>
    </row>
    <row r="323" spans="1:66" s="753" customFormat="1" ht="12.75">
      <c r="A323" s="794"/>
      <c r="B323" s="1977" t="s">
        <v>12</v>
      </c>
      <c r="C323" s="1957">
        <f t="shared" si="55"/>
        <v>0</v>
      </c>
      <c r="D323" s="1957">
        <f t="shared" si="62"/>
        <v>0</v>
      </c>
      <c r="E323" s="1957">
        <f t="shared" si="62"/>
        <v>0</v>
      </c>
      <c r="F323" s="1957">
        <f t="shared" si="62"/>
        <v>0</v>
      </c>
      <c r="G323" s="1957">
        <f t="shared" si="62"/>
        <v>0</v>
      </c>
      <c r="H323" s="1957">
        <f t="shared" si="62"/>
        <v>0</v>
      </c>
      <c r="I323" s="1957">
        <f t="shared" si="62"/>
        <v>0</v>
      </c>
      <c r="J323" s="1957">
        <f t="shared" si="62"/>
        <v>0</v>
      </c>
      <c r="K323" s="1957">
        <f t="shared" si="62"/>
        <v>0</v>
      </c>
      <c r="L323" s="1957">
        <f t="shared" si="62"/>
        <v>0</v>
      </c>
      <c r="M323" s="1957">
        <f t="shared" si="62"/>
        <v>0</v>
      </c>
      <c r="N323" s="1957">
        <f t="shared" si="62"/>
        <v>0</v>
      </c>
      <c r="O323" s="1957">
        <f t="shared" si="62"/>
        <v>0</v>
      </c>
      <c r="P323" s="1957">
        <f t="shared" si="62"/>
        <v>0</v>
      </c>
      <c r="Q323" s="1957">
        <f t="shared" si="62"/>
        <v>0</v>
      </c>
      <c r="R323" s="1957">
        <f t="shared" si="62"/>
        <v>0</v>
      </c>
      <c r="S323" s="1957">
        <f t="shared" si="62"/>
        <v>0</v>
      </c>
      <c r="T323" s="1957">
        <f t="shared" si="62"/>
        <v>0</v>
      </c>
      <c r="U323" s="1957">
        <f t="shared" si="62"/>
        <v>0</v>
      </c>
      <c r="V323" s="1957">
        <f t="shared" si="62"/>
        <v>0</v>
      </c>
      <c r="W323" s="1957">
        <f t="shared" si="62"/>
        <v>0</v>
      </c>
      <c r="X323" s="1957">
        <f t="shared" si="62"/>
        <v>0</v>
      </c>
      <c r="Y323" s="1957">
        <f t="shared" si="62"/>
        <v>0</v>
      </c>
      <c r="Z323" s="1957">
        <f t="shared" si="62"/>
        <v>0</v>
      </c>
      <c r="AA323" s="1957">
        <f t="shared" si="62"/>
        <v>0</v>
      </c>
      <c r="AB323" s="1957">
        <f t="shared" si="62"/>
        <v>0</v>
      </c>
      <c r="AC323" s="1957">
        <f t="shared" si="62"/>
        <v>0</v>
      </c>
      <c r="AD323" s="1957">
        <f t="shared" si="62"/>
        <v>0</v>
      </c>
      <c r="AE323" s="1957">
        <f t="shared" si="62"/>
        <v>0</v>
      </c>
      <c r="AF323" s="1957">
        <f t="shared" si="62"/>
        <v>0</v>
      </c>
      <c r="AG323" s="1957">
        <f t="shared" si="62"/>
        <v>0</v>
      </c>
      <c r="AH323" s="1957">
        <f t="shared" si="62"/>
        <v>0</v>
      </c>
      <c r="AI323" s="1957">
        <f t="shared" si="62"/>
        <v>0</v>
      </c>
      <c r="AJ323" s="1957">
        <f t="shared" si="62"/>
        <v>0</v>
      </c>
      <c r="AK323" s="1957">
        <f t="shared" si="62"/>
        <v>0</v>
      </c>
      <c r="AL323" s="1957">
        <f t="shared" si="62"/>
        <v>0</v>
      </c>
      <c r="AM323" s="1957">
        <f t="shared" si="62"/>
        <v>0</v>
      </c>
      <c r="AN323" s="1957">
        <f t="shared" si="62"/>
        <v>0</v>
      </c>
      <c r="AO323" s="1957">
        <f t="shared" si="62"/>
        <v>0</v>
      </c>
      <c r="AP323" s="1957">
        <f t="shared" si="62"/>
        <v>0</v>
      </c>
      <c r="AQ323" s="1957">
        <f t="shared" si="62"/>
        <v>0</v>
      </c>
      <c r="AR323" s="1957">
        <f t="shared" si="62"/>
        <v>0</v>
      </c>
      <c r="AS323" s="1957">
        <f t="shared" si="62"/>
        <v>0</v>
      </c>
      <c r="AT323" s="1957"/>
      <c r="AU323" s="1957"/>
      <c r="AV323" s="2104"/>
      <c r="AW323" s="1957"/>
      <c r="AX323" s="1957"/>
      <c r="AY323" s="1957"/>
      <c r="AZ323" s="1957"/>
      <c r="BA323" s="1957"/>
      <c r="BB323" s="1957"/>
      <c r="BC323" s="1957"/>
      <c r="BD323" s="1957"/>
      <c r="BE323" s="1957"/>
      <c r="BF323" s="1957"/>
      <c r="BG323" s="1957"/>
      <c r="BH323" s="1957"/>
      <c r="BI323" s="1957"/>
      <c r="BJ323" s="1957"/>
      <c r="BK323" s="1957"/>
      <c r="BL323" s="1957"/>
      <c r="BM323" s="1957"/>
      <c r="BN323" s="1957"/>
    </row>
    <row r="324" spans="1:66" s="753" customFormat="1" ht="12.75">
      <c r="A324" s="794"/>
      <c r="B324" s="1976" t="s">
        <v>9</v>
      </c>
      <c r="C324" s="1957">
        <f t="shared" si="55"/>
        <v>0</v>
      </c>
      <c r="D324" s="1957">
        <f t="shared" si="62"/>
        <v>0</v>
      </c>
      <c r="E324" s="1957">
        <f t="shared" si="62"/>
        <v>0</v>
      </c>
      <c r="F324" s="1957">
        <f t="shared" si="62"/>
        <v>0</v>
      </c>
      <c r="G324" s="1957">
        <f t="shared" si="62"/>
        <v>0</v>
      </c>
      <c r="H324" s="1957">
        <f t="shared" si="62"/>
        <v>0</v>
      </c>
      <c r="I324" s="1957">
        <f t="shared" si="62"/>
        <v>0</v>
      </c>
      <c r="J324" s="1957">
        <f t="shared" si="62"/>
        <v>0</v>
      </c>
      <c r="K324" s="1957">
        <f t="shared" si="62"/>
        <v>0</v>
      </c>
      <c r="L324" s="1957">
        <f t="shared" si="62"/>
        <v>0</v>
      </c>
      <c r="M324" s="1957">
        <f t="shared" si="62"/>
        <v>0</v>
      </c>
      <c r="N324" s="1957">
        <f t="shared" si="62"/>
        <v>0</v>
      </c>
      <c r="O324" s="1957">
        <f t="shared" si="62"/>
        <v>0</v>
      </c>
      <c r="P324" s="1957">
        <f t="shared" si="62"/>
        <v>0</v>
      </c>
      <c r="Q324" s="1957">
        <f t="shared" si="62"/>
        <v>0</v>
      </c>
      <c r="R324" s="1957">
        <f t="shared" si="62"/>
        <v>0</v>
      </c>
      <c r="S324" s="1957">
        <f t="shared" si="62"/>
        <v>0</v>
      </c>
      <c r="T324" s="1957">
        <f t="shared" si="62"/>
        <v>0</v>
      </c>
      <c r="U324" s="1957">
        <f t="shared" si="62"/>
        <v>0</v>
      </c>
      <c r="V324" s="1957">
        <f t="shared" si="62"/>
        <v>0</v>
      </c>
      <c r="W324" s="1957">
        <f t="shared" si="62"/>
        <v>0</v>
      </c>
      <c r="X324" s="1957">
        <f t="shared" si="62"/>
        <v>0</v>
      </c>
      <c r="Y324" s="1957">
        <f t="shared" si="62"/>
        <v>0</v>
      </c>
      <c r="Z324" s="1957">
        <f t="shared" si="62"/>
        <v>0</v>
      </c>
      <c r="AA324" s="1957">
        <f t="shared" si="62"/>
        <v>0</v>
      </c>
      <c r="AB324" s="1957">
        <f t="shared" si="62"/>
        <v>0</v>
      </c>
      <c r="AC324" s="1957">
        <f t="shared" si="62"/>
        <v>0</v>
      </c>
      <c r="AD324" s="1957">
        <f t="shared" si="62"/>
        <v>0</v>
      </c>
      <c r="AE324" s="1957">
        <f t="shared" si="62"/>
        <v>0</v>
      </c>
      <c r="AF324" s="1957">
        <f t="shared" si="62"/>
        <v>0</v>
      </c>
      <c r="AG324" s="1957">
        <f t="shared" si="62"/>
        <v>0</v>
      </c>
      <c r="AH324" s="1957">
        <f t="shared" si="62"/>
        <v>0</v>
      </c>
      <c r="AI324" s="1957">
        <f t="shared" si="62"/>
        <v>0</v>
      </c>
      <c r="AJ324" s="1957">
        <f t="shared" si="62"/>
        <v>0</v>
      </c>
      <c r="AK324" s="1957">
        <f t="shared" si="62"/>
        <v>0</v>
      </c>
      <c r="AL324" s="1957">
        <f t="shared" si="62"/>
        <v>0</v>
      </c>
      <c r="AM324" s="1957">
        <f t="shared" si="62"/>
        <v>0</v>
      </c>
      <c r="AN324" s="1957">
        <f t="shared" si="62"/>
        <v>0</v>
      </c>
      <c r="AO324" s="1957">
        <f t="shared" si="62"/>
        <v>0</v>
      </c>
      <c r="AP324" s="1957">
        <f t="shared" si="62"/>
        <v>0</v>
      </c>
      <c r="AQ324" s="1957">
        <f t="shared" si="62"/>
        <v>0</v>
      </c>
      <c r="AR324" s="1957">
        <f t="shared" si="62"/>
        <v>0</v>
      </c>
      <c r="AS324" s="1957">
        <f t="shared" si="62"/>
        <v>0</v>
      </c>
      <c r="AT324" s="1957"/>
      <c r="AU324" s="1957"/>
      <c r="AV324" s="2104"/>
      <c r="AW324" s="1957"/>
      <c r="AX324" s="1957"/>
      <c r="AY324" s="1957"/>
      <c r="AZ324" s="1957"/>
      <c r="BA324" s="1957"/>
      <c r="BB324" s="1957"/>
      <c r="BC324" s="1957"/>
      <c r="BD324" s="1957"/>
      <c r="BE324" s="1957"/>
      <c r="BF324" s="1957"/>
      <c r="BG324" s="1957"/>
      <c r="BH324" s="1957"/>
      <c r="BI324" s="1957"/>
      <c r="BJ324" s="1957"/>
      <c r="BK324" s="1957"/>
      <c r="BL324" s="1957"/>
      <c r="BM324" s="1957"/>
      <c r="BN324" s="1957"/>
    </row>
    <row r="325" spans="1:66" s="753" customFormat="1" ht="15">
      <c r="A325" s="794"/>
      <c r="B325" s="670"/>
      <c r="C325" s="1809"/>
      <c r="D325" s="1809"/>
      <c r="E325" s="1809"/>
      <c r="F325" s="1809"/>
      <c r="G325" s="1809"/>
      <c r="H325" s="1809"/>
      <c r="I325" s="1809"/>
      <c r="J325" s="1809"/>
      <c r="K325" s="1809"/>
      <c r="L325" s="1809"/>
      <c r="M325" s="1809"/>
      <c r="N325" s="1809"/>
      <c r="O325" s="1809"/>
      <c r="P325" s="1809"/>
      <c r="Q325" s="1809"/>
      <c r="R325" s="1809"/>
      <c r="S325" s="1809"/>
      <c r="T325" s="1809"/>
      <c r="U325" s="1809"/>
      <c r="V325" s="1809"/>
      <c r="W325" s="1809"/>
      <c r="X325" s="1809"/>
      <c r="Y325" s="1809"/>
      <c r="Z325" s="1809"/>
      <c r="AA325" s="1809"/>
      <c r="AB325" s="1809"/>
      <c r="AC325" s="1809"/>
      <c r="AD325" s="1809"/>
      <c r="AE325" s="1809"/>
      <c r="AF325" s="1809"/>
      <c r="AG325" s="1809"/>
      <c r="AH325" s="1809"/>
      <c r="AI325" s="1809"/>
      <c r="AJ325" s="1809"/>
      <c r="AK325" s="1809"/>
      <c r="AL325" s="1809"/>
      <c r="AM325" s="1809"/>
      <c r="AN325" s="1809"/>
      <c r="AO325" s="1809"/>
      <c r="AP325" s="1809"/>
      <c r="AQ325" s="1809"/>
      <c r="AR325" s="1809"/>
      <c r="AS325" s="1809"/>
      <c r="AT325" s="1809"/>
      <c r="AU325" s="1809"/>
      <c r="AV325" s="2105"/>
      <c r="AW325" s="1809"/>
      <c r="AX325" s="1809"/>
      <c r="AY325" s="1809"/>
      <c r="AZ325" s="1809"/>
      <c r="BA325" s="1809"/>
      <c r="BB325" s="1809"/>
      <c r="BC325" s="1809"/>
      <c r="BD325" s="1809"/>
      <c r="BE325" s="1809"/>
      <c r="BF325" s="1809"/>
      <c r="BG325" s="1809"/>
      <c r="BH325" s="1809"/>
      <c r="BI325" s="1809"/>
      <c r="BJ325" s="1809"/>
      <c r="BK325" s="1809"/>
      <c r="BL325" s="1809"/>
      <c r="BM325" s="1809"/>
      <c r="BN325" s="1809"/>
    </row>
    <row r="326" spans="1:66" s="753" customFormat="1" ht="16.5" thickBot="1">
      <c r="A326" s="794"/>
      <c r="B326" s="1406" t="s">
        <v>76</v>
      </c>
      <c r="C326" s="1995">
        <f>SUM(C291:C324)</f>
        <v>4346000</v>
      </c>
      <c r="D326" s="1995">
        <f t="shared" ref="D326:AS326" si="63">SUM(D291:D324)</f>
        <v>2605282.685729939</v>
      </c>
      <c r="E326" s="1995">
        <f t="shared" si="63"/>
        <v>735722.09025716665</v>
      </c>
      <c r="F326" s="1995">
        <f t="shared" si="63"/>
        <v>795025.32680025871</v>
      </c>
      <c r="G326" s="1995">
        <f t="shared" si="63"/>
        <v>0</v>
      </c>
      <c r="H326" s="1995">
        <f t="shared" si="63"/>
        <v>0</v>
      </c>
      <c r="I326" s="1995">
        <f t="shared" si="63"/>
        <v>0</v>
      </c>
      <c r="J326" s="1995">
        <f t="shared" si="63"/>
        <v>187733.51637501694</v>
      </c>
      <c r="K326" s="1995">
        <f t="shared" si="63"/>
        <v>11810.861434676142</v>
      </c>
      <c r="L326" s="1995">
        <f t="shared" si="63"/>
        <v>10425.519402942238</v>
      </c>
      <c r="M326" s="1995">
        <f t="shared" si="63"/>
        <v>0</v>
      </c>
      <c r="N326" s="1995">
        <f t="shared" si="63"/>
        <v>0</v>
      </c>
      <c r="O326" s="1995">
        <f t="shared" si="63"/>
        <v>0</v>
      </c>
      <c r="P326" s="1995">
        <f t="shared" si="63"/>
        <v>0</v>
      </c>
      <c r="Q326" s="1995">
        <f t="shared" si="63"/>
        <v>0</v>
      </c>
      <c r="R326" s="1995">
        <f t="shared" si="63"/>
        <v>0</v>
      </c>
      <c r="S326" s="1995">
        <f t="shared" si="63"/>
        <v>0</v>
      </c>
      <c r="T326" s="1995">
        <f t="shared" si="63"/>
        <v>0</v>
      </c>
      <c r="U326" s="1995">
        <f t="shared" si="63"/>
        <v>0</v>
      </c>
      <c r="V326" s="1995">
        <f t="shared" si="63"/>
        <v>0</v>
      </c>
      <c r="W326" s="1995">
        <f t="shared" si="63"/>
        <v>0</v>
      </c>
      <c r="X326" s="1995">
        <f t="shared" si="63"/>
        <v>4346000</v>
      </c>
      <c r="Y326" s="1995">
        <f t="shared" si="63"/>
        <v>0</v>
      </c>
      <c r="Z326" s="1995">
        <f t="shared" si="63"/>
        <v>0</v>
      </c>
      <c r="AA326" s="1995">
        <f t="shared" si="63"/>
        <v>0</v>
      </c>
      <c r="AB326" s="1995">
        <f t="shared" si="63"/>
        <v>0</v>
      </c>
      <c r="AC326" s="1995">
        <f t="shared" si="63"/>
        <v>0</v>
      </c>
      <c r="AD326" s="1995">
        <f t="shared" si="63"/>
        <v>0</v>
      </c>
      <c r="AE326" s="1995">
        <f t="shared" si="63"/>
        <v>0</v>
      </c>
      <c r="AF326" s="1995">
        <f t="shared" si="63"/>
        <v>0</v>
      </c>
      <c r="AG326" s="1995">
        <f t="shared" si="63"/>
        <v>0</v>
      </c>
      <c r="AH326" s="1995">
        <f t="shared" si="63"/>
        <v>0</v>
      </c>
      <c r="AI326" s="1995">
        <f t="shared" si="63"/>
        <v>0</v>
      </c>
      <c r="AJ326" s="1995">
        <f t="shared" si="63"/>
        <v>0</v>
      </c>
      <c r="AK326" s="1995">
        <f t="shared" si="63"/>
        <v>0</v>
      </c>
      <c r="AL326" s="1995">
        <f t="shared" si="63"/>
        <v>0</v>
      </c>
      <c r="AM326" s="1995">
        <f t="shared" si="63"/>
        <v>0</v>
      </c>
      <c r="AN326" s="1995">
        <f t="shared" si="63"/>
        <v>0</v>
      </c>
      <c r="AO326" s="1995">
        <f t="shared" si="63"/>
        <v>0</v>
      </c>
      <c r="AP326" s="1995">
        <f t="shared" si="63"/>
        <v>0</v>
      </c>
      <c r="AQ326" s="1995">
        <f t="shared" si="63"/>
        <v>0</v>
      </c>
      <c r="AR326" s="1995">
        <f t="shared" si="63"/>
        <v>0</v>
      </c>
      <c r="AS326" s="1995">
        <f t="shared" si="63"/>
        <v>0</v>
      </c>
      <c r="AT326" s="1979"/>
      <c r="AU326" s="1979"/>
      <c r="AV326" s="2106"/>
      <c r="AW326" s="1979"/>
      <c r="AX326" s="1979"/>
      <c r="AY326" s="1979"/>
      <c r="AZ326" s="1979"/>
      <c r="BA326" s="1979"/>
      <c r="BB326" s="1979"/>
      <c r="BC326" s="1979"/>
      <c r="BD326" s="1979"/>
      <c r="BE326" s="1979"/>
      <c r="BF326" s="1979"/>
      <c r="BG326" s="1979"/>
      <c r="BH326" s="1979"/>
      <c r="BI326" s="1979"/>
      <c r="BJ326" s="1979"/>
      <c r="BK326" s="1979"/>
      <c r="BL326" s="1979"/>
      <c r="BM326" s="1979"/>
      <c r="BN326" s="1979"/>
    </row>
    <row r="327" spans="1:66" s="753" customFormat="1" ht="15.75" thickTop="1">
      <c r="A327" s="794"/>
      <c r="B327" s="794"/>
      <c r="C327" s="1809"/>
      <c r="D327" s="1808"/>
      <c r="E327" s="1971"/>
      <c r="F327" s="1808"/>
      <c r="G327" s="731"/>
      <c r="H327" s="731"/>
      <c r="I327" s="731"/>
      <c r="J327" s="731"/>
      <c r="K327" s="731"/>
      <c r="L327" s="731"/>
      <c r="M327" s="731"/>
      <c r="N327" s="731"/>
      <c r="O327" s="731"/>
      <c r="P327" s="731"/>
      <c r="Q327" s="731"/>
      <c r="R327" s="731"/>
      <c r="S327" s="731"/>
      <c r="T327" s="731"/>
      <c r="U327" s="731"/>
      <c r="V327" s="731"/>
      <c r="W327" s="731"/>
      <c r="X327" s="733"/>
      <c r="Y327" s="731"/>
      <c r="Z327" s="731"/>
      <c r="AA327" s="731"/>
      <c r="AB327" s="731"/>
      <c r="AC327" s="731"/>
      <c r="AD327" s="731"/>
      <c r="AE327" s="731"/>
      <c r="AF327" s="731"/>
      <c r="AG327" s="731"/>
      <c r="AH327" s="731"/>
      <c r="AI327" s="731"/>
      <c r="AJ327" s="731"/>
      <c r="AK327" s="731"/>
      <c r="AL327" s="731"/>
      <c r="AM327" s="731"/>
      <c r="AN327" s="731"/>
      <c r="AO327" s="731"/>
      <c r="AP327" s="731"/>
      <c r="AQ327" s="731"/>
      <c r="AR327" s="731"/>
      <c r="AS327" s="894"/>
      <c r="AV327" s="1879"/>
    </row>
    <row r="328" spans="1:66" s="753" customFormat="1" ht="15">
      <c r="A328" s="1972"/>
      <c r="B328" s="794"/>
      <c r="C328" s="1809"/>
      <c r="D328" s="1808"/>
      <c r="E328" s="1971"/>
      <c r="F328" s="1808"/>
      <c r="G328" s="731"/>
      <c r="H328" s="731"/>
      <c r="I328" s="731"/>
      <c r="J328" s="731"/>
      <c r="K328" s="731"/>
      <c r="L328" s="731"/>
      <c r="M328" s="731"/>
      <c r="N328" s="731"/>
      <c r="O328" s="731"/>
      <c r="P328" s="731"/>
      <c r="Q328" s="731"/>
      <c r="R328" s="731"/>
      <c r="S328" s="731"/>
      <c r="T328" s="731"/>
      <c r="U328" s="731"/>
      <c r="V328" s="731"/>
      <c r="W328" s="731"/>
      <c r="X328" s="733"/>
      <c r="Y328" s="731"/>
      <c r="Z328" s="731"/>
      <c r="AA328" s="731"/>
      <c r="AB328" s="731"/>
      <c r="AC328" s="731"/>
      <c r="AD328" s="731"/>
      <c r="AE328" s="731"/>
      <c r="AF328" s="731"/>
      <c r="AG328" s="731"/>
      <c r="AH328" s="731"/>
      <c r="AI328" s="731"/>
      <c r="AJ328" s="731"/>
      <c r="AK328" s="731"/>
      <c r="AL328" s="731"/>
      <c r="AM328" s="731"/>
      <c r="AN328" s="731"/>
      <c r="AO328" s="731"/>
      <c r="AP328" s="731"/>
      <c r="AQ328" s="731"/>
      <c r="AR328" s="731"/>
      <c r="AS328" s="894"/>
      <c r="AV328" s="1879"/>
    </row>
    <row r="329" spans="1:66" s="753" customFormat="1" ht="15">
      <c r="A329" s="1972"/>
      <c r="B329" s="794"/>
      <c r="C329" s="1809"/>
      <c r="D329" s="1808"/>
      <c r="E329" s="1971"/>
      <c r="F329" s="1808"/>
      <c r="G329" s="731"/>
      <c r="H329" s="731"/>
      <c r="I329" s="731"/>
      <c r="J329" s="731"/>
      <c r="K329" s="731"/>
      <c r="L329" s="731"/>
      <c r="M329" s="731"/>
      <c r="N329" s="731"/>
      <c r="O329" s="731"/>
      <c r="P329" s="731"/>
      <c r="Q329" s="731"/>
      <c r="R329" s="731"/>
      <c r="S329" s="731"/>
      <c r="T329" s="731"/>
      <c r="U329" s="731"/>
      <c r="V329" s="731"/>
      <c r="W329" s="731"/>
      <c r="X329" s="733"/>
      <c r="Y329" s="731"/>
      <c r="Z329" s="731"/>
      <c r="AA329" s="731"/>
      <c r="AB329" s="731"/>
      <c r="AC329" s="731"/>
      <c r="AD329" s="731"/>
      <c r="AE329" s="731"/>
      <c r="AF329" s="731"/>
      <c r="AG329" s="731"/>
      <c r="AH329" s="731"/>
      <c r="AI329" s="731"/>
      <c r="AJ329" s="731"/>
      <c r="AK329" s="731"/>
      <c r="AL329" s="731"/>
      <c r="AM329" s="731"/>
      <c r="AN329" s="731"/>
      <c r="AO329" s="731"/>
      <c r="AP329" s="731"/>
      <c r="AQ329" s="731"/>
      <c r="AR329" s="731"/>
      <c r="AS329" s="894"/>
      <c r="AV329" s="1879"/>
    </row>
    <row r="330" spans="1:66" s="753" customFormat="1" ht="15">
      <c r="A330" s="794"/>
      <c r="B330" s="794"/>
      <c r="C330" s="1978"/>
      <c r="D330" s="1978"/>
      <c r="E330" s="1978"/>
      <c r="F330" s="1978"/>
      <c r="G330" s="1978"/>
      <c r="H330" s="1978"/>
      <c r="I330" s="1978"/>
      <c r="J330" s="1978"/>
      <c r="K330" s="1978"/>
      <c r="L330" s="1978"/>
      <c r="M330" s="1978"/>
      <c r="N330" s="1978"/>
      <c r="O330" s="1978"/>
      <c r="P330" s="1978"/>
      <c r="Q330" s="1978"/>
      <c r="R330" s="1978"/>
      <c r="S330" s="1978"/>
      <c r="T330" s="1978"/>
      <c r="U330" s="1978"/>
      <c r="V330" s="1978"/>
      <c r="W330" s="1978"/>
      <c r="X330" s="1978"/>
      <c r="Y330" s="1978"/>
      <c r="Z330" s="1978"/>
      <c r="AA330" s="1978"/>
      <c r="AB330" s="1978"/>
      <c r="AC330" s="1978"/>
      <c r="AD330" s="1978"/>
      <c r="AE330" s="1978"/>
      <c r="AF330" s="1978"/>
      <c r="AG330" s="1978"/>
      <c r="AH330" s="1978"/>
      <c r="AI330" s="1978"/>
      <c r="AJ330" s="1978"/>
      <c r="AK330" s="1978"/>
      <c r="AL330" s="1978"/>
      <c r="AM330" s="1978"/>
      <c r="AN330" s="1978"/>
      <c r="AO330" s="1978"/>
      <c r="AP330" s="1978"/>
      <c r="AQ330" s="1978"/>
      <c r="AR330" s="1978"/>
      <c r="AS330" s="1978"/>
      <c r="AV330" s="1879"/>
    </row>
    <row r="331" spans="1:66" s="753" customFormat="1" ht="15">
      <c r="A331" s="1973"/>
      <c r="B331" s="794"/>
      <c r="C331" s="1809"/>
      <c r="D331" s="1808"/>
      <c r="E331" s="1971"/>
      <c r="F331" s="1808"/>
      <c r="G331" s="731"/>
      <c r="H331" s="731"/>
      <c r="I331" s="731"/>
      <c r="J331" s="731"/>
      <c r="K331" s="731"/>
      <c r="L331" s="731"/>
      <c r="M331" s="731"/>
      <c r="N331" s="731"/>
      <c r="O331" s="731"/>
      <c r="P331" s="731"/>
      <c r="Q331" s="731"/>
      <c r="R331" s="731"/>
      <c r="S331" s="731"/>
      <c r="T331" s="731"/>
      <c r="U331" s="731"/>
      <c r="V331" s="731"/>
      <c r="W331" s="731"/>
      <c r="X331" s="733"/>
      <c r="Y331" s="731"/>
      <c r="Z331" s="731"/>
      <c r="AA331" s="731"/>
      <c r="AB331" s="731"/>
      <c r="AC331" s="731"/>
      <c r="AD331" s="731"/>
      <c r="AE331" s="731"/>
      <c r="AF331" s="731"/>
      <c r="AG331" s="731"/>
      <c r="AH331" s="731"/>
      <c r="AI331" s="731"/>
      <c r="AJ331" s="731"/>
      <c r="AK331" s="731"/>
      <c r="AL331" s="731"/>
      <c r="AM331" s="731"/>
      <c r="AN331" s="731"/>
      <c r="AO331" s="731"/>
      <c r="AP331" s="731"/>
      <c r="AQ331" s="731"/>
      <c r="AR331" s="731"/>
      <c r="AS331" s="894"/>
      <c r="AV331" s="1879"/>
    </row>
    <row r="332" spans="1:66" s="753" customFormat="1" ht="15">
      <c r="A332" s="1282"/>
      <c r="B332" s="794"/>
      <c r="C332" s="1809"/>
      <c r="D332" s="1808"/>
      <c r="E332" s="1971"/>
      <c r="F332" s="1808"/>
      <c r="G332" s="731"/>
      <c r="H332" s="731"/>
      <c r="I332" s="731"/>
      <c r="J332" s="731"/>
      <c r="K332" s="731"/>
      <c r="L332" s="731"/>
      <c r="M332" s="731"/>
      <c r="N332" s="731"/>
      <c r="O332" s="731"/>
      <c r="P332" s="731"/>
      <c r="Q332" s="731"/>
      <c r="R332" s="731"/>
      <c r="S332" s="731"/>
      <c r="T332" s="731"/>
      <c r="U332" s="731"/>
      <c r="V332" s="731"/>
      <c r="W332" s="731"/>
      <c r="X332" s="733"/>
      <c r="Y332" s="731"/>
      <c r="Z332" s="731"/>
      <c r="AA332" s="731"/>
      <c r="AB332" s="731"/>
      <c r="AC332" s="731"/>
      <c r="AD332" s="731"/>
      <c r="AE332" s="731"/>
      <c r="AF332" s="731"/>
      <c r="AG332" s="731"/>
      <c r="AH332" s="731"/>
      <c r="AI332" s="731"/>
      <c r="AJ332" s="731"/>
      <c r="AK332" s="731"/>
      <c r="AL332" s="731"/>
      <c r="AM332" s="731"/>
      <c r="AN332" s="731"/>
      <c r="AO332" s="731"/>
      <c r="AP332" s="731"/>
      <c r="AQ332" s="731"/>
      <c r="AR332" s="731"/>
      <c r="AS332" s="894"/>
      <c r="AV332" s="1879"/>
    </row>
    <row r="333" spans="1:66" s="753" customFormat="1" ht="15">
      <c r="A333" s="1282"/>
      <c r="B333" s="794"/>
      <c r="C333" s="1809"/>
      <c r="D333" s="1808"/>
      <c r="E333" s="1971"/>
      <c r="F333" s="1808"/>
      <c r="G333" s="731"/>
      <c r="H333" s="731"/>
      <c r="I333" s="731"/>
      <c r="J333" s="731"/>
      <c r="K333" s="731"/>
      <c r="L333" s="731"/>
      <c r="M333" s="731"/>
      <c r="N333" s="731"/>
      <c r="O333" s="731"/>
      <c r="P333" s="731"/>
      <c r="Q333" s="731"/>
      <c r="R333" s="731"/>
      <c r="S333" s="731"/>
      <c r="T333" s="731"/>
      <c r="U333" s="731"/>
      <c r="V333" s="731"/>
      <c r="W333" s="731"/>
      <c r="X333" s="733"/>
      <c r="Y333" s="731"/>
      <c r="Z333" s="731"/>
      <c r="AA333" s="731"/>
      <c r="AB333" s="731"/>
      <c r="AC333" s="731"/>
      <c r="AD333" s="731"/>
      <c r="AE333" s="731"/>
      <c r="AF333" s="731"/>
      <c r="AG333" s="731"/>
      <c r="AH333" s="731"/>
      <c r="AI333" s="731"/>
      <c r="AJ333" s="731"/>
      <c r="AK333" s="731"/>
      <c r="AL333" s="731"/>
      <c r="AM333" s="731"/>
      <c r="AN333" s="731"/>
      <c r="AO333" s="731"/>
      <c r="AP333" s="731"/>
      <c r="AQ333" s="731"/>
      <c r="AR333" s="731"/>
      <c r="AS333" s="894"/>
      <c r="AV333" s="1879"/>
    </row>
    <row r="334" spans="1:66" s="753" customFormat="1" ht="15">
      <c r="A334" s="1282"/>
      <c r="B334" s="794"/>
      <c r="C334" s="1809"/>
      <c r="D334" s="1808"/>
      <c r="E334" s="1971"/>
      <c r="F334" s="1808"/>
      <c r="G334" s="731"/>
      <c r="H334" s="731"/>
      <c r="I334" s="731"/>
      <c r="J334" s="731"/>
      <c r="K334" s="731"/>
      <c r="L334" s="731"/>
      <c r="M334" s="731"/>
      <c r="N334" s="731"/>
      <c r="O334" s="731"/>
      <c r="P334" s="731"/>
      <c r="Q334" s="731"/>
      <c r="R334" s="731"/>
      <c r="S334" s="731"/>
      <c r="T334" s="731"/>
      <c r="U334" s="731"/>
      <c r="V334" s="731"/>
      <c r="W334" s="731"/>
      <c r="X334" s="733"/>
      <c r="Y334" s="731"/>
      <c r="Z334" s="731"/>
      <c r="AA334" s="731"/>
      <c r="AB334" s="731"/>
      <c r="AC334" s="731"/>
      <c r="AD334" s="731"/>
      <c r="AE334" s="731"/>
      <c r="AF334" s="731"/>
      <c r="AG334" s="731"/>
      <c r="AH334" s="731"/>
      <c r="AI334" s="731"/>
      <c r="AJ334" s="731"/>
      <c r="AK334" s="731"/>
      <c r="AL334" s="731"/>
      <c r="AM334" s="731"/>
      <c r="AN334" s="731"/>
      <c r="AO334" s="731"/>
      <c r="AP334" s="731"/>
      <c r="AQ334" s="731"/>
      <c r="AR334" s="731"/>
      <c r="AS334" s="894"/>
      <c r="AV334" s="1879"/>
    </row>
    <row r="335" spans="1:66" s="753" customFormat="1" ht="15">
      <c r="A335" s="1282"/>
      <c r="B335" s="794"/>
      <c r="C335" s="1809"/>
      <c r="D335" s="1808"/>
      <c r="E335" s="1971"/>
      <c r="F335" s="1808"/>
      <c r="G335" s="731"/>
      <c r="H335" s="731"/>
      <c r="I335" s="731"/>
      <c r="J335" s="731"/>
      <c r="K335" s="731"/>
      <c r="L335" s="731"/>
      <c r="M335" s="731"/>
      <c r="N335" s="731"/>
      <c r="O335" s="731"/>
      <c r="P335" s="731"/>
      <c r="Q335" s="731"/>
      <c r="R335" s="731"/>
      <c r="S335" s="731"/>
      <c r="T335" s="731"/>
      <c r="U335" s="731"/>
      <c r="V335" s="731"/>
      <c r="W335" s="731"/>
      <c r="X335" s="733"/>
      <c r="Y335" s="731"/>
      <c r="Z335" s="731"/>
      <c r="AA335" s="731"/>
      <c r="AB335" s="731"/>
      <c r="AC335" s="731"/>
      <c r="AD335" s="731"/>
      <c r="AE335" s="731"/>
      <c r="AF335" s="731"/>
      <c r="AG335" s="731"/>
      <c r="AH335" s="731"/>
      <c r="AI335" s="731"/>
      <c r="AJ335" s="731"/>
      <c r="AK335" s="731"/>
      <c r="AL335" s="731"/>
      <c r="AM335" s="731"/>
      <c r="AN335" s="731"/>
      <c r="AO335" s="731"/>
      <c r="AP335" s="731"/>
      <c r="AQ335" s="731"/>
      <c r="AR335" s="731"/>
      <c r="AS335" s="894"/>
      <c r="AV335" s="1879"/>
    </row>
    <row r="336" spans="1:66" s="753" customFormat="1" ht="15">
      <c r="A336" s="1282"/>
      <c r="B336" s="794"/>
      <c r="C336" s="1809"/>
      <c r="D336" s="1808"/>
      <c r="E336" s="1971"/>
      <c r="F336" s="1808"/>
      <c r="G336" s="731"/>
      <c r="H336" s="731"/>
      <c r="I336" s="731"/>
      <c r="J336" s="731"/>
      <c r="K336" s="731"/>
      <c r="L336" s="731"/>
      <c r="M336" s="731"/>
      <c r="N336" s="731"/>
      <c r="O336" s="731"/>
      <c r="P336" s="731"/>
      <c r="Q336" s="731"/>
      <c r="R336" s="731"/>
      <c r="S336" s="731"/>
      <c r="T336" s="731"/>
      <c r="U336" s="731"/>
      <c r="V336" s="731"/>
      <c r="W336" s="731"/>
      <c r="X336" s="733"/>
      <c r="Y336" s="731"/>
      <c r="Z336" s="731"/>
      <c r="AA336" s="731"/>
      <c r="AB336" s="731"/>
      <c r="AC336" s="731"/>
      <c r="AD336" s="731"/>
      <c r="AE336" s="731"/>
      <c r="AF336" s="731"/>
      <c r="AG336" s="731"/>
      <c r="AH336" s="731"/>
      <c r="AI336" s="731"/>
      <c r="AJ336" s="731"/>
      <c r="AK336" s="731"/>
      <c r="AL336" s="731"/>
      <c r="AM336" s="731"/>
      <c r="AN336" s="731"/>
      <c r="AO336" s="731"/>
      <c r="AP336" s="731"/>
      <c r="AQ336" s="731"/>
      <c r="AR336" s="731"/>
      <c r="AS336" s="894"/>
      <c r="AV336" s="1879"/>
    </row>
    <row r="337" spans="1:48" s="753" customFormat="1" ht="15">
      <c r="A337" s="1282"/>
      <c r="B337" s="794"/>
      <c r="C337" s="1809"/>
      <c r="D337" s="1808"/>
      <c r="E337" s="1971"/>
      <c r="F337" s="1808"/>
      <c r="G337" s="731"/>
      <c r="H337" s="731"/>
      <c r="I337" s="731"/>
      <c r="J337" s="731"/>
      <c r="K337" s="731"/>
      <c r="L337" s="731"/>
      <c r="M337" s="731"/>
      <c r="N337" s="731"/>
      <c r="O337" s="731"/>
      <c r="P337" s="731"/>
      <c r="Q337" s="731"/>
      <c r="R337" s="731"/>
      <c r="S337" s="731"/>
      <c r="T337" s="731"/>
      <c r="U337" s="731"/>
      <c r="V337" s="731"/>
      <c r="W337" s="731"/>
      <c r="X337" s="733"/>
      <c r="Y337" s="731"/>
      <c r="Z337" s="731"/>
      <c r="AA337" s="731"/>
      <c r="AB337" s="731"/>
      <c r="AC337" s="731"/>
      <c r="AD337" s="731"/>
      <c r="AE337" s="731"/>
      <c r="AF337" s="731"/>
      <c r="AG337" s="731"/>
      <c r="AH337" s="731"/>
      <c r="AI337" s="731"/>
      <c r="AJ337" s="731"/>
      <c r="AK337" s="731"/>
      <c r="AL337" s="731"/>
      <c r="AM337" s="731"/>
      <c r="AN337" s="731"/>
      <c r="AO337" s="731"/>
      <c r="AP337" s="731"/>
      <c r="AQ337" s="731"/>
      <c r="AR337" s="731"/>
      <c r="AS337" s="894"/>
      <c r="AV337" s="1879"/>
    </row>
    <row r="338" spans="1:48" s="753" customFormat="1" ht="15">
      <c r="A338" s="1282"/>
      <c r="B338" s="794"/>
      <c r="C338" s="1809"/>
      <c r="D338" s="1808"/>
      <c r="E338" s="1971"/>
      <c r="F338" s="1808"/>
      <c r="G338" s="731"/>
      <c r="H338" s="731"/>
      <c r="I338" s="731"/>
      <c r="J338" s="731"/>
      <c r="K338" s="731"/>
      <c r="L338" s="731"/>
      <c r="M338" s="731"/>
      <c r="N338" s="731"/>
      <c r="O338" s="731"/>
      <c r="P338" s="731"/>
      <c r="Q338" s="731"/>
      <c r="R338" s="731"/>
      <c r="S338" s="731"/>
      <c r="T338" s="731"/>
      <c r="U338" s="731"/>
      <c r="V338" s="731"/>
      <c r="W338" s="731"/>
      <c r="X338" s="733"/>
      <c r="Y338" s="731"/>
      <c r="Z338" s="731"/>
      <c r="AA338" s="731"/>
      <c r="AB338" s="731"/>
      <c r="AC338" s="731"/>
      <c r="AD338" s="731"/>
      <c r="AE338" s="731"/>
      <c r="AF338" s="731"/>
      <c r="AG338" s="731"/>
      <c r="AH338" s="731"/>
      <c r="AI338" s="731"/>
      <c r="AJ338" s="731"/>
      <c r="AK338" s="731"/>
      <c r="AL338" s="731"/>
      <c r="AM338" s="731"/>
      <c r="AN338" s="731"/>
      <c r="AO338" s="731"/>
      <c r="AP338" s="731"/>
      <c r="AQ338" s="731"/>
      <c r="AR338" s="731"/>
      <c r="AS338" s="894"/>
      <c r="AV338" s="1879"/>
    </row>
    <row r="339" spans="1:48" s="753" customFormat="1" ht="15">
      <c r="A339" s="1282"/>
      <c r="B339" s="794"/>
      <c r="C339" s="1809"/>
      <c r="D339" s="1808"/>
      <c r="E339" s="1971"/>
      <c r="F339" s="1808"/>
      <c r="G339" s="731"/>
      <c r="H339" s="731"/>
      <c r="I339" s="731"/>
      <c r="J339" s="731"/>
      <c r="K339" s="731"/>
      <c r="L339" s="731"/>
      <c r="M339" s="731"/>
      <c r="N339" s="731"/>
      <c r="O339" s="731"/>
      <c r="P339" s="731"/>
      <c r="Q339" s="731"/>
      <c r="R339" s="731"/>
      <c r="S339" s="731"/>
      <c r="T339" s="731"/>
      <c r="U339" s="731"/>
      <c r="V339" s="731"/>
      <c r="W339" s="731"/>
      <c r="X339" s="733"/>
      <c r="Y339" s="731"/>
      <c r="Z339" s="731"/>
      <c r="AA339" s="731"/>
      <c r="AB339" s="731"/>
      <c r="AC339" s="731"/>
      <c r="AD339" s="731"/>
      <c r="AE339" s="731"/>
      <c r="AF339" s="731"/>
      <c r="AG339" s="731"/>
      <c r="AH339" s="731"/>
      <c r="AI339" s="731"/>
      <c r="AJ339" s="731"/>
      <c r="AK339" s="731"/>
      <c r="AL339" s="731"/>
      <c r="AM339" s="731"/>
      <c r="AN339" s="731"/>
      <c r="AO339" s="731"/>
      <c r="AP339" s="731"/>
      <c r="AQ339" s="731"/>
      <c r="AR339" s="731"/>
      <c r="AS339" s="894"/>
      <c r="AV339" s="1879"/>
    </row>
    <row r="340" spans="1:48" s="753" customFormat="1" ht="15">
      <c r="A340" s="1282"/>
      <c r="B340" s="794"/>
      <c r="C340" s="1809"/>
      <c r="D340" s="1808"/>
      <c r="E340" s="1971"/>
      <c r="F340" s="1808"/>
      <c r="G340" s="731"/>
      <c r="H340" s="731"/>
      <c r="I340" s="731"/>
      <c r="J340" s="731"/>
      <c r="K340" s="731"/>
      <c r="L340" s="731"/>
      <c r="M340" s="731"/>
      <c r="N340" s="731"/>
      <c r="O340" s="731"/>
      <c r="P340" s="731"/>
      <c r="Q340" s="731"/>
      <c r="R340" s="731"/>
      <c r="S340" s="731"/>
      <c r="T340" s="731"/>
      <c r="U340" s="731"/>
      <c r="V340" s="731"/>
      <c r="W340" s="731"/>
      <c r="X340" s="733"/>
      <c r="Y340" s="731"/>
      <c r="Z340" s="731"/>
      <c r="AA340" s="731"/>
      <c r="AB340" s="731"/>
      <c r="AC340" s="731"/>
      <c r="AD340" s="731"/>
      <c r="AE340" s="731"/>
      <c r="AF340" s="731"/>
      <c r="AG340" s="731"/>
      <c r="AH340" s="731"/>
      <c r="AI340" s="731"/>
      <c r="AJ340" s="731"/>
      <c r="AK340" s="731"/>
      <c r="AL340" s="731"/>
      <c r="AM340" s="731"/>
      <c r="AN340" s="731"/>
      <c r="AO340" s="731"/>
      <c r="AP340" s="731"/>
      <c r="AQ340" s="731"/>
      <c r="AR340" s="731"/>
      <c r="AS340" s="894"/>
      <c r="AV340" s="1879"/>
    </row>
    <row r="341" spans="1:48" s="753" customFormat="1" ht="15">
      <c r="A341" s="1282"/>
      <c r="B341" s="794"/>
      <c r="C341" s="1809"/>
      <c r="D341" s="1808"/>
      <c r="E341" s="1971"/>
      <c r="F341" s="1808"/>
      <c r="G341" s="731"/>
      <c r="H341" s="731"/>
      <c r="I341" s="731"/>
      <c r="J341" s="731"/>
      <c r="K341" s="731"/>
      <c r="L341" s="731"/>
      <c r="M341" s="731"/>
      <c r="N341" s="731"/>
      <c r="O341" s="731"/>
      <c r="P341" s="731"/>
      <c r="Q341" s="731"/>
      <c r="R341" s="731"/>
      <c r="S341" s="731"/>
      <c r="T341" s="731"/>
      <c r="U341" s="731"/>
      <c r="V341" s="731"/>
      <c r="W341" s="731"/>
      <c r="X341" s="733"/>
      <c r="Y341" s="731"/>
      <c r="Z341" s="731"/>
      <c r="AA341" s="731"/>
      <c r="AB341" s="731"/>
      <c r="AC341" s="731"/>
      <c r="AD341" s="731"/>
      <c r="AE341" s="731"/>
      <c r="AF341" s="731"/>
      <c r="AG341" s="731"/>
      <c r="AH341" s="731"/>
      <c r="AI341" s="731"/>
      <c r="AJ341" s="731"/>
      <c r="AK341" s="731"/>
      <c r="AL341" s="731"/>
      <c r="AM341" s="731"/>
      <c r="AN341" s="731"/>
      <c r="AO341" s="731"/>
      <c r="AP341" s="731"/>
      <c r="AQ341" s="731"/>
      <c r="AR341" s="731"/>
      <c r="AS341" s="894"/>
      <c r="AV341" s="1879"/>
    </row>
    <row r="342" spans="1:48" s="753" customFormat="1" ht="15">
      <c r="A342" s="1282"/>
      <c r="B342" s="794"/>
      <c r="C342" s="1809"/>
      <c r="D342" s="1808"/>
      <c r="E342" s="1971"/>
      <c r="F342" s="1808"/>
      <c r="G342" s="731"/>
      <c r="H342" s="731"/>
      <c r="I342" s="731"/>
      <c r="J342" s="731"/>
      <c r="K342" s="731"/>
      <c r="L342" s="731"/>
      <c r="M342" s="731"/>
      <c r="N342" s="731"/>
      <c r="O342" s="731"/>
      <c r="P342" s="731"/>
      <c r="Q342" s="731"/>
      <c r="R342" s="731"/>
      <c r="S342" s="731"/>
      <c r="T342" s="731"/>
      <c r="U342" s="731"/>
      <c r="V342" s="731"/>
      <c r="W342" s="731"/>
      <c r="X342" s="733"/>
      <c r="Y342" s="731"/>
      <c r="Z342" s="731"/>
      <c r="AA342" s="731"/>
      <c r="AB342" s="731"/>
      <c r="AC342" s="731"/>
      <c r="AD342" s="731"/>
      <c r="AE342" s="731"/>
      <c r="AF342" s="731"/>
      <c r="AG342" s="731"/>
      <c r="AH342" s="731"/>
      <c r="AI342" s="731"/>
      <c r="AJ342" s="731"/>
      <c r="AK342" s="731"/>
      <c r="AL342" s="731"/>
      <c r="AM342" s="731"/>
      <c r="AN342" s="731"/>
      <c r="AO342" s="731"/>
      <c r="AP342" s="731"/>
      <c r="AQ342" s="731"/>
      <c r="AR342" s="731"/>
      <c r="AS342" s="894"/>
      <c r="AV342" s="1879"/>
    </row>
    <row r="343" spans="1:48" s="753" customFormat="1" ht="15">
      <c r="A343" s="1282"/>
      <c r="B343" s="794"/>
      <c r="C343" s="1809"/>
      <c r="D343" s="1808"/>
      <c r="E343" s="1971"/>
      <c r="F343" s="1808"/>
      <c r="G343" s="731"/>
      <c r="H343" s="731"/>
      <c r="I343" s="731"/>
      <c r="J343" s="731"/>
      <c r="K343" s="731"/>
      <c r="L343" s="731"/>
      <c r="M343" s="731"/>
      <c r="N343" s="731"/>
      <c r="O343" s="731"/>
      <c r="P343" s="731"/>
      <c r="Q343" s="731"/>
      <c r="R343" s="731"/>
      <c r="S343" s="731"/>
      <c r="T343" s="731"/>
      <c r="U343" s="731"/>
      <c r="V343" s="731"/>
      <c r="W343" s="731"/>
      <c r="X343" s="733"/>
      <c r="Y343" s="731"/>
      <c r="Z343" s="731"/>
      <c r="AA343" s="731"/>
      <c r="AB343" s="731"/>
      <c r="AC343" s="731"/>
      <c r="AD343" s="731"/>
      <c r="AE343" s="731"/>
      <c r="AF343" s="731"/>
      <c r="AG343" s="731"/>
      <c r="AH343" s="731"/>
      <c r="AI343" s="731"/>
      <c r="AJ343" s="731"/>
      <c r="AK343" s="731"/>
      <c r="AL343" s="731"/>
      <c r="AM343" s="731"/>
      <c r="AN343" s="731"/>
      <c r="AO343" s="731"/>
      <c r="AP343" s="731"/>
      <c r="AQ343" s="731"/>
      <c r="AR343" s="731"/>
      <c r="AS343" s="894"/>
      <c r="AV343" s="1879"/>
    </row>
    <row r="344" spans="1:48" s="753" customFormat="1" ht="15">
      <c r="A344" s="1282"/>
      <c r="B344" s="794"/>
      <c r="C344" s="1809"/>
      <c r="D344" s="1808"/>
      <c r="E344" s="1971"/>
      <c r="F344" s="1808"/>
      <c r="G344" s="731"/>
      <c r="H344" s="731"/>
      <c r="I344" s="731"/>
      <c r="J344" s="731"/>
      <c r="K344" s="731"/>
      <c r="L344" s="731"/>
      <c r="M344" s="731"/>
      <c r="N344" s="731"/>
      <c r="O344" s="731"/>
      <c r="P344" s="731"/>
      <c r="Q344" s="731"/>
      <c r="R344" s="731"/>
      <c r="S344" s="731"/>
      <c r="T344" s="731"/>
      <c r="U344" s="731"/>
      <c r="V344" s="731"/>
      <c r="W344" s="731"/>
      <c r="X344" s="733"/>
      <c r="Y344" s="731"/>
      <c r="Z344" s="731"/>
      <c r="AA344" s="731"/>
      <c r="AB344" s="731"/>
      <c r="AC344" s="731"/>
      <c r="AD344" s="731"/>
      <c r="AE344" s="731"/>
      <c r="AF344" s="731"/>
      <c r="AG344" s="731"/>
      <c r="AH344" s="731"/>
      <c r="AI344" s="731"/>
      <c r="AJ344" s="731"/>
      <c r="AK344" s="731"/>
      <c r="AL344" s="731"/>
      <c r="AM344" s="731"/>
      <c r="AN344" s="731"/>
      <c r="AO344" s="731"/>
      <c r="AP344" s="731"/>
      <c r="AQ344" s="731"/>
      <c r="AR344" s="731"/>
      <c r="AS344" s="894"/>
      <c r="AV344" s="1879"/>
    </row>
    <row r="345" spans="1:48" s="753" customFormat="1" ht="15">
      <c r="A345" s="1282"/>
      <c r="B345" s="794"/>
      <c r="C345" s="1809"/>
      <c r="D345" s="1808"/>
      <c r="E345" s="1971"/>
      <c r="F345" s="1808"/>
      <c r="G345" s="731"/>
      <c r="H345" s="731"/>
      <c r="I345" s="731"/>
      <c r="J345" s="731"/>
      <c r="K345" s="731"/>
      <c r="L345" s="731"/>
      <c r="M345" s="731"/>
      <c r="N345" s="731"/>
      <c r="O345" s="731"/>
      <c r="P345" s="731"/>
      <c r="Q345" s="731"/>
      <c r="R345" s="731"/>
      <c r="S345" s="731"/>
      <c r="T345" s="731"/>
      <c r="U345" s="731"/>
      <c r="V345" s="731"/>
      <c r="W345" s="731"/>
      <c r="X345" s="733"/>
      <c r="Y345" s="731"/>
      <c r="Z345" s="731"/>
      <c r="AA345" s="731"/>
      <c r="AB345" s="731"/>
      <c r="AC345" s="731"/>
      <c r="AD345" s="731"/>
      <c r="AE345" s="731"/>
      <c r="AF345" s="731"/>
      <c r="AG345" s="731"/>
      <c r="AH345" s="731"/>
      <c r="AI345" s="731"/>
      <c r="AJ345" s="731"/>
      <c r="AK345" s="731"/>
      <c r="AL345" s="731"/>
      <c r="AM345" s="731"/>
      <c r="AN345" s="731"/>
      <c r="AO345" s="731"/>
      <c r="AP345" s="731"/>
      <c r="AQ345" s="731"/>
      <c r="AR345" s="731"/>
      <c r="AS345" s="894"/>
      <c r="AV345" s="1879"/>
    </row>
    <row r="346" spans="1:48" s="753" customFormat="1" ht="15">
      <c r="A346" s="1282"/>
      <c r="B346" s="794"/>
      <c r="C346" s="1809"/>
      <c r="D346" s="1808"/>
      <c r="E346" s="1971"/>
      <c r="F346" s="1808"/>
      <c r="G346" s="731"/>
      <c r="H346" s="731"/>
      <c r="I346" s="731"/>
      <c r="J346" s="731"/>
      <c r="K346" s="731"/>
      <c r="L346" s="731"/>
      <c r="M346" s="731"/>
      <c r="N346" s="731"/>
      <c r="O346" s="731"/>
      <c r="P346" s="731"/>
      <c r="Q346" s="731"/>
      <c r="R346" s="731"/>
      <c r="S346" s="731"/>
      <c r="T346" s="731"/>
      <c r="U346" s="731"/>
      <c r="V346" s="731"/>
      <c r="W346" s="731"/>
      <c r="X346" s="733"/>
      <c r="Y346" s="731"/>
      <c r="Z346" s="731"/>
      <c r="AA346" s="731"/>
      <c r="AB346" s="731"/>
      <c r="AC346" s="731"/>
      <c r="AD346" s="731"/>
      <c r="AE346" s="731"/>
      <c r="AF346" s="731"/>
      <c r="AG346" s="731"/>
      <c r="AH346" s="731"/>
      <c r="AI346" s="731"/>
      <c r="AJ346" s="731"/>
      <c r="AK346" s="731"/>
      <c r="AL346" s="731"/>
      <c r="AM346" s="731"/>
      <c r="AN346" s="731"/>
      <c r="AO346" s="731"/>
      <c r="AP346" s="731"/>
      <c r="AQ346" s="731"/>
      <c r="AR346" s="731"/>
      <c r="AS346" s="894"/>
      <c r="AV346" s="1879"/>
    </row>
    <row r="347" spans="1:48" s="753" customFormat="1" ht="15">
      <c r="A347" s="1282"/>
      <c r="B347" s="794"/>
      <c r="C347" s="1809"/>
      <c r="D347" s="1808"/>
      <c r="E347" s="1971"/>
      <c r="F347" s="1808"/>
      <c r="G347" s="731"/>
      <c r="H347" s="731"/>
      <c r="I347" s="731"/>
      <c r="J347" s="731"/>
      <c r="K347" s="731"/>
      <c r="L347" s="731"/>
      <c r="M347" s="731"/>
      <c r="N347" s="731"/>
      <c r="O347" s="731"/>
      <c r="P347" s="731"/>
      <c r="Q347" s="731"/>
      <c r="R347" s="731"/>
      <c r="S347" s="731"/>
      <c r="T347" s="731"/>
      <c r="U347" s="731"/>
      <c r="V347" s="731"/>
      <c r="W347" s="731"/>
      <c r="X347" s="733"/>
      <c r="Y347" s="731"/>
      <c r="Z347" s="731"/>
      <c r="AA347" s="731"/>
      <c r="AB347" s="731"/>
      <c r="AC347" s="731"/>
      <c r="AD347" s="731"/>
      <c r="AE347" s="731"/>
      <c r="AF347" s="731"/>
      <c r="AG347" s="731"/>
      <c r="AH347" s="731"/>
      <c r="AI347" s="731"/>
      <c r="AJ347" s="731"/>
      <c r="AK347" s="731"/>
      <c r="AL347" s="731"/>
      <c r="AM347" s="731"/>
      <c r="AN347" s="731"/>
      <c r="AO347" s="731"/>
      <c r="AP347" s="731"/>
      <c r="AQ347" s="731"/>
      <c r="AR347" s="731"/>
      <c r="AS347" s="894"/>
      <c r="AV347" s="1879"/>
    </row>
    <row r="348" spans="1:48" s="753" customFormat="1" ht="15">
      <c r="A348" s="1282"/>
      <c r="B348" s="794"/>
      <c r="C348" s="1809"/>
      <c r="D348" s="1808"/>
      <c r="E348" s="1971"/>
      <c r="F348" s="1808"/>
      <c r="G348" s="731"/>
      <c r="H348" s="731"/>
      <c r="I348" s="731"/>
      <c r="J348" s="731"/>
      <c r="K348" s="731"/>
      <c r="L348" s="731"/>
      <c r="M348" s="731"/>
      <c r="N348" s="731"/>
      <c r="O348" s="731"/>
      <c r="P348" s="731"/>
      <c r="Q348" s="731"/>
      <c r="R348" s="731"/>
      <c r="S348" s="731"/>
      <c r="T348" s="731"/>
      <c r="U348" s="731"/>
      <c r="V348" s="731"/>
      <c r="W348" s="731"/>
      <c r="X348" s="733"/>
      <c r="Y348" s="731"/>
      <c r="Z348" s="731"/>
      <c r="AA348" s="731"/>
      <c r="AB348" s="731"/>
      <c r="AC348" s="731"/>
      <c r="AD348" s="731"/>
      <c r="AE348" s="731"/>
      <c r="AF348" s="731"/>
      <c r="AG348" s="731"/>
      <c r="AH348" s="731"/>
      <c r="AI348" s="731"/>
      <c r="AJ348" s="731"/>
      <c r="AK348" s="731"/>
      <c r="AL348" s="731"/>
      <c r="AM348" s="731"/>
      <c r="AN348" s="731"/>
      <c r="AO348" s="731"/>
      <c r="AP348" s="731"/>
      <c r="AQ348" s="731"/>
      <c r="AR348" s="731"/>
      <c r="AS348" s="894"/>
      <c r="AV348" s="1879"/>
    </row>
    <row r="349" spans="1:48" s="753" customFormat="1" ht="15">
      <c r="A349" s="1282"/>
      <c r="B349" s="794"/>
      <c r="C349" s="1809"/>
      <c r="D349" s="1808"/>
      <c r="E349" s="1971"/>
      <c r="F349" s="1808"/>
      <c r="G349" s="731"/>
      <c r="H349" s="731"/>
      <c r="I349" s="731"/>
      <c r="J349" s="731"/>
      <c r="K349" s="731"/>
      <c r="L349" s="731"/>
      <c r="M349" s="731"/>
      <c r="N349" s="731"/>
      <c r="O349" s="731"/>
      <c r="P349" s="731"/>
      <c r="Q349" s="731"/>
      <c r="R349" s="731"/>
      <c r="S349" s="731"/>
      <c r="T349" s="731"/>
      <c r="U349" s="731"/>
      <c r="V349" s="731"/>
      <c r="W349" s="731"/>
      <c r="X349" s="733"/>
      <c r="Y349" s="731"/>
      <c r="Z349" s="731"/>
      <c r="AA349" s="731"/>
      <c r="AB349" s="731"/>
      <c r="AC349" s="731"/>
      <c r="AD349" s="731"/>
      <c r="AE349" s="731"/>
      <c r="AF349" s="731"/>
      <c r="AG349" s="731"/>
      <c r="AH349" s="731"/>
      <c r="AI349" s="731"/>
      <c r="AJ349" s="731"/>
      <c r="AK349" s="731"/>
      <c r="AL349" s="731"/>
      <c r="AM349" s="731"/>
      <c r="AN349" s="731"/>
      <c r="AO349" s="731"/>
      <c r="AP349" s="731"/>
      <c r="AQ349" s="731"/>
      <c r="AR349" s="731"/>
      <c r="AS349" s="894"/>
      <c r="AV349" s="1879"/>
    </row>
    <row r="350" spans="1:48" s="753" customFormat="1" ht="15">
      <c r="A350" s="1282"/>
      <c r="B350" s="794"/>
      <c r="C350" s="1809"/>
      <c r="D350" s="1808"/>
      <c r="E350" s="1971"/>
      <c r="F350" s="1808"/>
      <c r="G350" s="731"/>
      <c r="H350" s="731"/>
      <c r="I350" s="731"/>
      <c r="J350" s="731"/>
      <c r="K350" s="731"/>
      <c r="L350" s="731"/>
      <c r="M350" s="731"/>
      <c r="N350" s="731"/>
      <c r="O350" s="731"/>
      <c r="P350" s="731"/>
      <c r="Q350" s="731"/>
      <c r="R350" s="731"/>
      <c r="S350" s="731"/>
      <c r="T350" s="731"/>
      <c r="U350" s="731"/>
      <c r="V350" s="731"/>
      <c r="W350" s="731"/>
      <c r="X350" s="733"/>
      <c r="Y350" s="731"/>
      <c r="Z350" s="731"/>
      <c r="AA350" s="731"/>
      <c r="AB350" s="731"/>
      <c r="AC350" s="731"/>
      <c r="AD350" s="731"/>
      <c r="AE350" s="731"/>
      <c r="AF350" s="731"/>
      <c r="AG350" s="731"/>
      <c r="AH350" s="731"/>
      <c r="AI350" s="731"/>
      <c r="AJ350" s="731"/>
      <c r="AK350" s="731"/>
      <c r="AL350" s="731"/>
      <c r="AM350" s="731"/>
      <c r="AN350" s="731"/>
      <c r="AO350" s="731"/>
      <c r="AP350" s="731"/>
      <c r="AQ350" s="731"/>
      <c r="AR350" s="731"/>
      <c r="AS350" s="894"/>
      <c r="AV350" s="1879"/>
    </row>
    <row r="351" spans="1:48" s="753" customFormat="1" ht="15">
      <c r="A351" s="1282"/>
      <c r="B351" s="794"/>
      <c r="C351" s="1809"/>
      <c r="D351" s="1808"/>
      <c r="E351" s="1971"/>
      <c r="F351" s="1808"/>
      <c r="G351" s="731"/>
      <c r="H351" s="731"/>
      <c r="I351" s="731"/>
      <c r="J351" s="731"/>
      <c r="K351" s="731"/>
      <c r="L351" s="731"/>
      <c r="M351" s="731"/>
      <c r="N351" s="731"/>
      <c r="O351" s="731"/>
      <c r="P351" s="731"/>
      <c r="Q351" s="731"/>
      <c r="R351" s="731"/>
      <c r="S351" s="731"/>
      <c r="T351" s="731"/>
      <c r="U351" s="731"/>
      <c r="V351" s="731"/>
      <c r="W351" s="731"/>
      <c r="X351" s="733"/>
      <c r="Y351" s="731"/>
      <c r="Z351" s="731"/>
      <c r="AA351" s="731"/>
      <c r="AB351" s="731"/>
      <c r="AC351" s="731"/>
      <c r="AD351" s="731"/>
      <c r="AE351" s="731"/>
      <c r="AF351" s="731"/>
      <c r="AG351" s="731"/>
      <c r="AH351" s="731"/>
      <c r="AI351" s="731"/>
      <c r="AJ351" s="731"/>
      <c r="AK351" s="731"/>
      <c r="AL351" s="731"/>
      <c r="AM351" s="731"/>
      <c r="AN351" s="731"/>
      <c r="AO351" s="731"/>
      <c r="AP351" s="731"/>
      <c r="AQ351" s="731"/>
      <c r="AR351" s="731"/>
      <c r="AS351" s="894"/>
      <c r="AV351" s="1879"/>
    </row>
    <row r="352" spans="1:48" s="753" customFormat="1" ht="15">
      <c r="A352" s="1282"/>
      <c r="B352" s="794"/>
      <c r="C352" s="1809"/>
      <c r="D352" s="1808"/>
      <c r="E352" s="1971"/>
      <c r="F352" s="1808"/>
      <c r="G352" s="731"/>
      <c r="H352" s="731"/>
      <c r="I352" s="731"/>
      <c r="J352" s="731"/>
      <c r="K352" s="731"/>
      <c r="L352" s="731"/>
      <c r="M352" s="731"/>
      <c r="N352" s="731"/>
      <c r="O352" s="731"/>
      <c r="P352" s="731"/>
      <c r="Q352" s="731"/>
      <c r="R352" s="731"/>
      <c r="S352" s="731"/>
      <c r="T352" s="731"/>
      <c r="U352" s="731"/>
      <c r="V352" s="731"/>
      <c r="W352" s="731"/>
      <c r="X352" s="733"/>
      <c r="Y352" s="731"/>
      <c r="Z352" s="731"/>
      <c r="AA352" s="731"/>
      <c r="AB352" s="731"/>
      <c r="AC352" s="731"/>
      <c r="AD352" s="731"/>
      <c r="AE352" s="731"/>
      <c r="AF352" s="731"/>
      <c r="AG352" s="731"/>
      <c r="AH352" s="731"/>
      <c r="AI352" s="731"/>
      <c r="AJ352" s="731"/>
      <c r="AK352" s="731"/>
      <c r="AL352" s="731"/>
      <c r="AM352" s="731"/>
      <c r="AN352" s="731"/>
      <c r="AO352" s="731"/>
      <c r="AP352" s="731"/>
      <c r="AQ352" s="731"/>
      <c r="AR352" s="731"/>
      <c r="AS352" s="894"/>
      <c r="AV352" s="1879"/>
    </row>
    <row r="353" spans="1:48" s="753" customFormat="1" ht="15">
      <c r="A353" s="1282"/>
      <c r="B353" s="794"/>
      <c r="C353" s="1809"/>
      <c r="D353" s="1808"/>
      <c r="E353" s="1971"/>
      <c r="F353" s="1808"/>
      <c r="G353" s="731"/>
      <c r="H353" s="731"/>
      <c r="I353" s="731"/>
      <c r="J353" s="731"/>
      <c r="K353" s="731"/>
      <c r="L353" s="731"/>
      <c r="M353" s="731"/>
      <c r="N353" s="731"/>
      <c r="O353" s="731"/>
      <c r="P353" s="731"/>
      <c r="Q353" s="731"/>
      <c r="R353" s="731"/>
      <c r="S353" s="731"/>
      <c r="T353" s="731"/>
      <c r="U353" s="731"/>
      <c r="V353" s="731"/>
      <c r="W353" s="731"/>
      <c r="X353" s="733"/>
      <c r="Y353" s="731"/>
      <c r="Z353" s="731"/>
      <c r="AA353" s="731"/>
      <c r="AB353" s="731"/>
      <c r="AC353" s="731"/>
      <c r="AD353" s="731"/>
      <c r="AE353" s="731"/>
      <c r="AF353" s="731"/>
      <c r="AG353" s="731"/>
      <c r="AH353" s="731"/>
      <c r="AI353" s="731"/>
      <c r="AJ353" s="731"/>
      <c r="AK353" s="731"/>
      <c r="AL353" s="731"/>
      <c r="AM353" s="731"/>
      <c r="AN353" s="731"/>
      <c r="AO353" s="731"/>
      <c r="AP353" s="731"/>
      <c r="AQ353" s="731"/>
      <c r="AR353" s="731"/>
      <c r="AS353" s="894"/>
      <c r="AV353" s="1879"/>
    </row>
    <row r="354" spans="1:48" s="753" customFormat="1" ht="15">
      <c r="A354" s="1282"/>
      <c r="B354" s="794"/>
      <c r="C354" s="1809"/>
      <c r="D354" s="1808"/>
      <c r="E354" s="1971"/>
      <c r="F354" s="1808"/>
      <c r="G354" s="731"/>
      <c r="H354" s="731"/>
      <c r="I354" s="731"/>
      <c r="J354" s="731"/>
      <c r="K354" s="731"/>
      <c r="L354" s="731"/>
      <c r="M354" s="731"/>
      <c r="N354" s="731"/>
      <c r="O354" s="731"/>
      <c r="P354" s="731"/>
      <c r="Q354" s="731"/>
      <c r="R354" s="731"/>
      <c r="S354" s="731"/>
      <c r="T354" s="731"/>
      <c r="U354" s="731"/>
      <c r="V354" s="731"/>
      <c r="W354" s="731"/>
      <c r="X354" s="733"/>
      <c r="Y354" s="731"/>
      <c r="Z354" s="731"/>
      <c r="AA354" s="731"/>
      <c r="AB354" s="731"/>
      <c r="AC354" s="731"/>
      <c r="AD354" s="731"/>
      <c r="AE354" s="731"/>
      <c r="AF354" s="731"/>
      <c r="AG354" s="731"/>
      <c r="AH354" s="731"/>
      <c r="AI354" s="731"/>
      <c r="AJ354" s="731"/>
      <c r="AK354" s="731"/>
      <c r="AL354" s="731"/>
      <c r="AM354" s="731"/>
      <c r="AN354" s="731"/>
      <c r="AO354" s="731"/>
      <c r="AP354" s="731"/>
      <c r="AQ354" s="731"/>
      <c r="AR354" s="731"/>
      <c r="AS354" s="894"/>
      <c r="AV354" s="1879"/>
    </row>
    <row r="355" spans="1:48" s="753" customFormat="1" ht="15">
      <c r="A355" s="1282"/>
      <c r="B355" s="794"/>
      <c r="C355" s="1809"/>
      <c r="D355" s="1808"/>
      <c r="E355" s="1971"/>
      <c r="F355" s="1808"/>
      <c r="G355" s="731"/>
      <c r="H355" s="731"/>
      <c r="I355" s="731"/>
      <c r="J355" s="731"/>
      <c r="K355" s="731"/>
      <c r="L355" s="731"/>
      <c r="M355" s="731"/>
      <c r="N355" s="731"/>
      <c r="O355" s="731"/>
      <c r="P355" s="731"/>
      <c r="Q355" s="731"/>
      <c r="R355" s="731"/>
      <c r="S355" s="731"/>
      <c r="T355" s="731"/>
      <c r="U355" s="731"/>
      <c r="V355" s="731"/>
      <c r="W355" s="731"/>
      <c r="X355" s="733"/>
      <c r="Y355" s="731"/>
      <c r="Z355" s="731"/>
      <c r="AA355" s="731"/>
      <c r="AB355" s="731"/>
      <c r="AC355" s="731"/>
      <c r="AD355" s="731"/>
      <c r="AE355" s="731"/>
      <c r="AF355" s="731"/>
      <c r="AG355" s="731"/>
      <c r="AH355" s="731"/>
      <c r="AI355" s="731"/>
      <c r="AJ355" s="731"/>
      <c r="AK355" s="731"/>
      <c r="AL355" s="731"/>
      <c r="AM355" s="731"/>
      <c r="AN355" s="731"/>
      <c r="AO355" s="731"/>
      <c r="AP355" s="731"/>
      <c r="AQ355" s="731"/>
      <c r="AR355" s="731"/>
      <c r="AS355" s="894"/>
      <c r="AV355" s="1879"/>
    </row>
    <row r="356" spans="1:48" s="753" customFormat="1" ht="15">
      <c r="A356" s="1282"/>
      <c r="B356" s="794"/>
      <c r="C356" s="1809"/>
      <c r="D356" s="1808"/>
      <c r="E356" s="1971"/>
      <c r="F356" s="1808"/>
      <c r="G356" s="731"/>
      <c r="H356" s="731"/>
      <c r="I356" s="731"/>
      <c r="J356" s="731"/>
      <c r="K356" s="731"/>
      <c r="L356" s="731"/>
      <c r="M356" s="731"/>
      <c r="N356" s="731"/>
      <c r="O356" s="731"/>
      <c r="P356" s="731"/>
      <c r="Q356" s="731"/>
      <c r="R356" s="731"/>
      <c r="S356" s="731"/>
      <c r="T356" s="731"/>
      <c r="U356" s="731"/>
      <c r="V356" s="731"/>
      <c r="W356" s="731"/>
      <c r="X356" s="733"/>
      <c r="Y356" s="731"/>
      <c r="Z356" s="731"/>
      <c r="AA356" s="731"/>
      <c r="AB356" s="731"/>
      <c r="AC356" s="731"/>
      <c r="AD356" s="731"/>
      <c r="AE356" s="731"/>
      <c r="AF356" s="731"/>
      <c r="AG356" s="731"/>
      <c r="AH356" s="731"/>
      <c r="AI356" s="731"/>
      <c r="AJ356" s="731"/>
      <c r="AK356" s="731"/>
      <c r="AL356" s="731"/>
      <c r="AM356" s="731"/>
      <c r="AN356" s="731"/>
      <c r="AO356" s="731"/>
      <c r="AP356" s="731"/>
      <c r="AQ356" s="731"/>
      <c r="AR356" s="731"/>
      <c r="AS356" s="894"/>
      <c r="AV356" s="1879"/>
    </row>
    <row r="357" spans="1:48" s="753" customFormat="1" ht="15">
      <c r="A357" s="1282"/>
      <c r="B357" s="794"/>
      <c r="C357" s="1809"/>
      <c r="D357" s="1808"/>
      <c r="E357" s="1971"/>
      <c r="F357" s="1808"/>
      <c r="G357" s="731"/>
      <c r="H357" s="731"/>
      <c r="I357" s="731"/>
      <c r="J357" s="731"/>
      <c r="K357" s="731"/>
      <c r="L357" s="731"/>
      <c r="M357" s="731"/>
      <c r="N357" s="731"/>
      <c r="O357" s="731"/>
      <c r="P357" s="731"/>
      <c r="Q357" s="731"/>
      <c r="R357" s="731"/>
      <c r="S357" s="731"/>
      <c r="T357" s="731"/>
      <c r="U357" s="731"/>
      <c r="V357" s="731"/>
      <c r="W357" s="731"/>
      <c r="X357" s="733"/>
      <c r="Y357" s="731"/>
      <c r="Z357" s="731"/>
      <c r="AA357" s="731"/>
      <c r="AB357" s="731"/>
      <c r="AC357" s="731"/>
      <c r="AD357" s="731"/>
      <c r="AE357" s="731"/>
      <c r="AF357" s="731"/>
      <c r="AG357" s="731"/>
      <c r="AH357" s="731"/>
      <c r="AI357" s="731"/>
      <c r="AJ357" s="731"/>
      <c r="AK357" s="731"/>
      <c r="AL357" s="731"/>
      <c r="AM357" s="731"/>
      <c r="AN357" s="731"/>
      <c r="AO357" s="731"/>
      <c r="AP357" s="731"/>
      <c r="AQ357" s="731"/>
      <c r="AR357" s="731"/>
      <c r="AS357" s="894"/>
      <c r="AV357" s="1879"/>
    </row>
    <row r="358" spans="1:48" s="753" customFormat="1" ht="15">
      <c r="A358" s="1282"/>
      <c r="B358" s="794"/>
      <c r="C358" s="1809"/>
      <c r="D358" s="1808"/>
      <c r="E358" s="1971"/>
      <c r="F358" s="1808"/>
      <c r="G358" s="731"/>
      <c r="H358" s="731"/>
      <c r="I358" s="731"/>
      <c r="J358" s="731"/>
      <c r="K358" s="731"/>
      <c r="L358" s="731"/>
      <c r="M358" s="731"/>
      <c r="N358" s="731"/>
      <c r="O358" s="731"/>
      <c r="P358" s="731"/>
      <c r="Q358" s="731"/>
      <c r="R358" s="731"/>
      <c r="S358" s="731"/>
      <c r="T358" s="731"/>
      <c r="U358" s="731"/>
      <c r="V358" s="731"/>
      <c r="W358" s="731"/>
      <c r="X358" s="733"/>
      <c r="Y358" s="731"/>
      <c r="Z358" s="731"/>
      <c r="AA358" s="731"/>
      <c r="AB358" s="731"/>
      <c r="AC358" s="731"/>
      <c r="AD358" s="731"/>
      <c r="AE358" s="731"/>
      <c r="AF358" s="731"/>
      <c r="AG358" s="731"/>
      <c r="AH358" s="731"/>
      <c r="AI358" s="731"/>
      <c r="AJ358" s="731"/>
      <c r="AK358" s="731"/>
      <c r="AL358" s="731"/>
      <c r="AM358" s="731"/>
      <c r="AN358" s="731"/>
      <c r="AO358" s="731"/>
      <c r="AP358" s="731"/>
      <c r="AQ358" s="731"/>
      <c r="AR358" s="731"/>
      <c r="AS358" s="894"/>
      <c r="AV358" s="1879"/>
    </row>
    <row r="359" spans="1:48" s="753" customFormat="1" ht="15">
      <c r="A359" s="1282"/>
      <c r="B359" s="794"/>
      <c r="C359" s="1809"/>
      <c r="D359" s="1808"/>
      <c r="E359" s="1971"/>
      <c r="F359" s="1808"/>
      <c r="G359" s="731"/>
      <c r="H359" s="731"/>
      <c r="I359" s="731"/>
      <c r="J359" s="731"/>
      <c r="K359" s="731"/>
      <c r="L359" s="731"/>
      <c r="M359" s="731"/>
      <c r="N359" s="731"/>
      <c r="O359" s="731"/>
      <c r="P359" s="731"/>
      <c r="Q359" s="731"/>
      <c r="R359" s="731"/>
      <c r="S359" s="731"/>
      <c r="T359" s="731"/>
      <c r="U359" s="731"/>
      <c r="V359" s="731"/>
      <c r="W359" s="731"/>
      <c r="X359" s="733"/>
      <c r="Y359" s="731"/>
      <c r="Z359" s="731"/>
      <c r="AA359" s="731"/>
      <c r="AB359" s="731"/>
      <c r="AC359" s="731"/>
      <c r="AD359" s="731"/>
      <c r="AE359" s="731"/>
      <c r="AF359" s="731"/>
      <c r="AG359" s="731"/>
      <c r="AH359" s="731"/>
      <c r="AI359" s="731"/>
      <c r="AJ359" s="731"/>
      <c r="AK359" s="731"/>
      <c r="AL359" s="731"/>
      <c r="AM359" s="731"/>
      <c r="AN359" s="731"/>
      <c r="AO359" s="731"/>
      <c r="AP359" s="731"/>
      <c r="AQ359" s="731"/>
      <c r="AR359" s="731"/>
      <c r="AS359" s="894"/>
      <c r="AV359" s="1879"/>
    </row>
    <row r="360" spans="1:48" s="753" customFormat="1" ht="15">
      <c r="A360" s="1282"/>
      <c r="B360" s="794"/>
      <c r="C360" s="1809"/>
      <c r="D360" s="1808"/>
      <c r="E360" s="1971"/>
      <c r="F360" s="1808"/>
      <c r="G360" s="731"/>
      <c r="H360" s="731"/>
      <c r="I360" s="731"/>
      <c r="J360" s="731"/>
      <c r="K360" s="731"/>
      <c r="L360" s="731"/>
      <c r="M360" s="731"/>
      <c r="N360" s="731"/>
      <c r="O360" s="731"/>
      <c r="P360" s="731"/>
      <c r="Q360" s="731"/>
      <c r="R360" s="731"/>
      <c r="S360" s="731"/>
      <c r="T360" s="731"/>
      <c r="U360" s="731"/>
      <c r="V360" s="731"/>
      <c r="W360" s="731"/>
      <c r="X360" s="733"/>
      <c r="Y360" s="731"/>
      <c r="Z360" s="731"/>
      <c r="AA360" s="731"/>
      <c r="AB360" s="731"/>
      <c r="AC360" s="731"/>
      <c r="AD360" s="731"/>
      <c r="AE360" s="731"/>
      <c r="AF360" s="731"/>
      <c r="AG360" s="731"/>
      <c r="AH360" s="731"/>
      <c r="AI360" s="731"/>
      <c r="AJ360" s="731"/>
      <c r="AK360" s="731"/>
      <c r="AL360" s="731"/>
      <c r="AM360" s="731"/>
      <c r="AN360" s="731"/>
      <c r="AO360" s="731"/>
      <c r="AP360" s="731"/>
      <c r="AQ360" s="731"/>
      <c r="AR360" s="731"/>
      <c r="AS360" s="894"/>
      <c r="AV360" s="1879"/>
    </row>
    <row r="361" spans="1:48" s="753" customFormat="1" ht="15">
      <c r="A361" s="1282"/>
      <c r="B361" s="794"/>
      <c r="C361" s="1809"/>
      <c r="D361" s="1808"/>
      <c r="E361" s="1971"/>
      <c r="F361" s="1808"/>
      <c r="G361" s="731"/>
      <c r="H361" s="731"/>
      <c r="I361" s="731"/>
      <c r="J361" s="731"/>
      <c r="K361" s="731"/>
      <c r="L361" s="731"/>
      <c r="M361" s="731"/>
      <c r="N361" s="731"/>
      <c r="O361" s="731"/>
      <c r="P361" s="731"/>
      <c r="Q361" s="731"/>
      <c r="R361" s="731"/>
      <c r="S361" s="731"/>
      <c r="T361" s="731"/>
      <c r="U361" s="731"/>
      <c r="V361" s="731"/>
      <c r="W361" s="731"/>
      <c r="X361" s="733"/>
      <c r="Y361" s="731"/>
      <c r="Z361" s="731"/>
      <c r="AA361" s="731"/>
      <c r="AB361" s="731"/>
      <c r="AC361" s="731"/>
      <c r="AD361" s="731"/>
      <c r="AE361" s="731"/>
      <c r="AF361" s="731"/>
      <c r="AG361" s="731"/>
      <c r="AH361" s="731"/>
      <c r="AI361" s="731"/>
      <c r="AJ361" s="731"/>
      <c r="AK361" s="731"/>
      <c r="AL361" s="731"/>
      <c r="AM361" s="731"/>
      <c r="AN361" s="731"/>
      <c r="AO361" s="731"/>
      <c r="AP361" s="731"/>
      <c r="AQ361" s="731"/>
      <c r="AR361" s="731"/>
      <c r="AS361" s="894"/>
      <c r="AV361" s="1879"/>
    </row>
    <row r="362" spans="1:48" s="753" customFormat="1" ht="15">
      <c r="A362" s="1282"/>
      <c r="B362" s="794"/>
      <c r="C362" s="1809"/>
      <c r="D362" s="1808"/>
      <c r="E362" s="1971"/>
      <c r="F362" s="1808"/>
      <c r="G362" s="731"/>
      <c r="H362" s="731"/>
      <c r="I362" s="731"/>
      <c r="J362" s="731"/>
      <c r="K362" s="731"/>
      <c r="L362" s="731"/>
      <c r="M362" s="731"/>
      <c r="N362" s="731"/>
      <c r="O362" s="731"/>
      <c r="P362" s="731"/>
      <c r="Q362" s="731"/>
      <c r="R362" s="731"/>
      <c r="S362" s="731"/>
      <c r="T362" s="731"/>
      <c r="U362" s="731"/>
      <c r="V362" s="731"/>
      <c r="W362" s="731"/>
      <c r="X362" s="733"/>
      <c r="Y362" s="731"/>
      <c r="Z362" s="731"/>
      <c r="AA362" s="731"/>
      <c r="AB362" s="731"/>
      <c r="AC362" s="731"/>
      <c r="AD362" s="731"/>
      <c r="AE362" s="731"/>
      <c r="AF362" s="731"/>
      <c r="AG362" s="731"/>
      <c r="AH362" s="731"/>
      <c r="AI362" s="731"/>
      <c r="AJ362" s="731"/>
      <c r="AK362" s="731"/>
      <c r="AL362" s="731"/>
      <c r="AM362" s="731"/>
      <c r="AN362" s="731"/>
      <c r="AO362" s="731"/>
      <c r="AP362" s="731"/>
      <c r="AQ362" s="731"/>
      <c r="AR362" s="731"/>
      <c r="AS362" s="894"/>
      <c r="AV362" s="1879"/>
    </row>
    <row r="363" spans="1:48" s="753" customFormat="1" ht="15">
      <c r="A363" s="1282"/>
      <c r="B363" s="794"/>
      <c r="C363" s="1809"/>
      <c r="D363" s="1808"/>
      <c r="E363" s="1971"/>
      <c r="F363" s="1808"/>
      <c r="G363" s="731"/>
      <c r="H363" s="731"/>
      <c r="I363" s="731"/>
      <c r="J363" s="731"/>
      <c r="K363" s="731"/>
      <c r="L363" s="731"/>
      <c r="M363" s="731"/>
      <c r="N363" s="731"/>
      <c r="O363" s="731"/>
      <c r="P363" s="731"/>
      <c r="Q363" s="731"/>
      <c r="R363" s="731"/>
      <c r="S363" s="731"/>
      <c r="T363" s="731"/>
      <c r="U363" s="731"/>
      <c r="V363" s="731"/>
      <c r="W363" s="731"/>
      <c r="X363" s="733"/>
      <c r="Y363" s="731"/>
      <c r="Z363" s="731"/>
      <c r="AA363" s="731"/>
      <c r="AB363" s="731"/>
      <c r="AC363" s="731"/>
      <c r="AD363" s="731"/>
      <c r="AE363" s="731"/>
      <c r="AF363" s="731"/>
      <c r="AG363" s="731"/>
      <c r="AH363" s="731"/>
      <c r="AI363" s="731"/>
      <c r="AJ363" s="731"/>
      <c r="AK363" s="731"/>
      <c r="AL363" s="731"/>
      <c r="AM363" s="731"/>
      <c r="AN363" s="731"/>
      <c r="AO363" s="731"/>
      <c r="AP363" s="731"/>
      <c r="AQ363" s="731"/>
      <c r="AR363" s="731"/>
      <c r="AS363" s="894"/>
      <c r="AV363" s="1879"/>
    </row>
    <row r="364" spans="1:48" s="753" customFormat="1" ht="15">
      <c r="A364" s="1282"/>
      <c r="B364" s="794"/>
      <c r="C364" s="1809"/>
      <c r="D364" s="1808"/>
      <c r="E364" s="1971"/>
      <c r="F364" s="1808"/>
      <c r="G364" s="731"/>
      <c r="H364" s="731"/>
      <c r="I364" s="731"/>
      <c r="J364" s="731"/>
      <c r="K364" s="731"/>
      <c r="L364" s="731"/>
      <c r="M364" s="731"/>
      <c r="N364" s="731"/>
      <c r="O364" s="731"/>
      <c r="P364" s="731"/>
      <c r="Q364" s="731"/>
      <c r="R364" s="731"/>
      <c r="S364" s="731"/>
      <c r="T364" s="731"/>
      <c r="U364" s="731"/>
      <c r="V364" s="731"/>
      <c r="W364" s="731"/>
      <c r="X364" s="733"/>
      <c r="Y364" s="731"/>
      <c r="Z364" s="731"/>
      <c r="AA364" s="731"/>
      <c r="AB364" s="731"/>
      <c r="AC364" s="731"/>
      <c r="AD364" s="731"/>
      <c r="AE364" s="731"/>
      <c r="AF364" s="731"/>
      <c r="AG364" s="731"/>
      <c r="AH364" s="731"/>
      <c r="AI364" s="731"/>
      <c r="AJ364" s="731"/>
      <c r="AK364" s="731"/>
      <c r="AL364" s="731"/>
      <c r="AM364" s="731"/>
      <c r="AN364" s="731"/>
      <c r="AO364" s="731"/>
      <c r="AP364" s="731"/>
      <c r="AQ364" s="731"/>
      <c r="AR364" s="731"/>
      <c r="AS364" s="894"/>
      <c r="AV364" s="1879"/>
    </row>
    <row r="365" spans="1:48" s="753" customFormat="1" ht="15">
      <c r="A365" s="1282"/>
      <c r="B365" s="794"/>
      <c r="C365" s="1809"/>
      <c r="D365" s="1808"/>
      <c r="E365" s="1971"/>
      <c r="F365" s="1808"/>
      <c r="G365" s="731"/>
      <c r="H365" s="731"/>
      <c r="I365" s="731"/>
      <c r="J365" s="731"/>
      <c r="K365" s="731"/>
      <c r="L365" s="731"/>
      <c r="M365" s="731"/>
      <c r="N365" s="731"/>
      <c r="O365" s="731"/>
      <c r="P365" s="731"/>
      <c r="Q365" s="731"/>
      <c r="R365" s="731"/>
      <c r="S365" s="731"/>
      <c r="T365" s="731"/>
      <c r="U365" s="731"/>
      <c r="V365" s="731"/>
      <c r="W365" s="731"/>
      <c r="X365" s="733"/>
      <c r="Y365" s="731"/>
      <c r="Z365" s="731"/>
      <c r="AA365" s="731"/>
      <c r="AB365" s="731"/>
      <c r="AC365" s="731"/>
      <c r="AD365" s="731"/>
      <c r="AE365" s="731"/>
      <c r="AF365" s="731"/>
      <c r="AG365" s="731"/>
      <c r="AH365" s="731"/>
      <c r="AI365" s="731"/>
      <c r="AJ365" s="731"/>
      <c r="AK365" s="731"/>
      <c r="AL365" s="731"/>
      <c r="AM365" s="731"/>
      <c r="AN365" s="731"/>
      <c r="AO365" s="731"/>
      <c r="AP365" s="731"/>
      <c r="AQ365" s="731"/>
      <c r="AR365" s="731"/>
      <c r="AS365" s="894"/>
      <c r="AV365" s="1879"/>
    </row>
    <row r="366" spans="1:48" s="753" customFormat="1" ht="15">
      <c r="A366" s="1282"/>
      <c r="B366" s="794"/>
      <c r="C366" s="1809"/>
      <c r="D366" s="1808"/>
      <c r="E366" s="1971"/>
      <c r="F366" s="1808"/>
      <c r="G366" s="731"/>
      <c r="H366" s="731"/>
      <c r="I366" s="731"/>
      <c r="J366" s="731"/>
      <c r="K366" s="731"/>
      <c r="L366" s="731"/>
      <c r="M366" s="731"/>
      <c r="N366" s="731"/>
      <c r="O366" s="731"/>
      <c r="P366" s="731"/>
      <c r="Q366" s="731"/>
      <c r="R366" s="731"/>
      <c r="S366" s="731"/>
      <c r="T366" s="731"/>
      <c r="U366" s="731"/>
      <c r="V366" s="731"/>
      <c r="W366" s="731"/>
      <c r="X366" s="733"/>
      <c r="Y366" s="731"/>
      <c r="Z366" s="731"/>
      <c r="AA366" s="731"/>
      <c r="AB366" s="731"/>
      <c r="AC366" s="731"/>
      <c r="AD366" s="731"/>
      <c r="AE366" s="731"/>
      <c r="AF366" s="731"/>
      <c r="AG366" s="731"/>
      <c r="AH366" s="731"/>
      <c r="AI366" s="731"/>
      <c r="AJ366" s="731"/>
      <c r="AK366" s="731"/>
      <c r="AL366" s="731"/>
      <c r="AM366" s="731"/>
      <c r="AN366" s="731"/>
      <c r="AO366" s="731"/>
      <c r="AP366" s="731"/>
      <c r="AQ366" s="731"/>
      <c r="AR366" s="731"/>
      <c r="AS366" s="894"/>
      <c r="AV366" s="1879"/>
    </row>
    <row r="367" spans="1:48" s="753" customFormat="1" ht="15">
      <c r="A367" s="1282"/>
      <c r="B367" s="794"/>
      <c r="C367" s="1809"/>
      <c r="D367" s="1808"/>
      <c r="E367" s="1971"/>
      <c r="F367" s="1808"/>
      <c r="G367" s="731"/>
      <c r="H367" s="731"/>
      <c r="I367" s="731"/>
      <c r="J367" s="731"/>
      <c r="K367" s="731"/>
      <c r="L367" s="731"/>
      <c r="M367" s="731"/>
      <c r="N367" s="731"/>
      <c r="O367" s="731"/>
      <c r="P367" s="731"/>
      <c r="Q367" s="731"/>
      <c r="R367" s="731"/>
      <c r="S367" s="731"/>
      <c r="T367" s="731"/>
      <c r="U367" s="731"/>
      <c r="V367" s="731"/>
      <c r="W367" s="731"/>
      <c r="X367" s="733"/>
      <c r="Y367" s="731"/>
      <c r="Z367" s="731"/>
      <c r="AA367" s="731"/>
      <c r="AB367" s="731"/>
      <c r="AC367" s="731"/>
      <c r="AD367" s="731"/>
      <c r="AE367" s="731"/>
      <c r="AF367" s="731"/>
      <c r="AG367" s="731"/>
      <c r="AH367" s="731"/>
      <c r="AI367" s="731"/>
      <c r="AJ367" s="731"/>
      <c r="AK367" s="731"/>
      <c r="AL367" s="731"/>
      <c r="AM367" s="731"/>
      <c r="AN367" s="731"/>
      <c r="AO367" s="731"/>
      <c r="AP367" s="731"/>
      <c r="AQ367" s="731"/>
      <c r="AR367" s="731"/>
      <c r="AS367" s="894"/>
      <c r="AV367" s="1879"/>
    </row>
    <row r="368" spans="1:48" s="753" customFormat="1" ht="15">
      <c r="A368" s="1282"/>
      <c r="B368" s="794"/>
      <c r="C368" s="1809"/>
      <c r="D368" s="1808"/>
      <c r="E368" s="1971"/>
      <c r="F368" s="1808"/>
      <c r="G368" s="731"/>
      <c r="H368" s="731"/>
      <c r="I368" s="731"/>
      <c r="J368" s="731"/>
      <c r="K368" s="731"/>
      <c r="L368" s="731"/>
      <c r="M368" s="731"/>
      <c r="N368" s="731"/>
      <c r="O368" s="731"/>
      <c r="P368" s="731"/>
      <c r="Q368" s="731"/>
      <c r="R368" s="731"/>
      <c r="S368" s="731"/>
      <c r="T368" s="731"/>
      <c r="U368" s="731"/>
      <c r="V368" s="731"/>
      <c r="W368" s="731"/>
      <c r="X368" s="733"/>
      <c r="Y368" s="731"/>
      <c r="Z368" s="731"/>
      <c r="AA368" s="731"/>
      <c r="AB368" s="731"/>
      <c r="AC368" s="731"/>
      <c r="AD368" s="731"/>
      <c r="AE368" s="731"/>
      <c r="AF368" s="731"/>
      <c r="AG368" s="731"/>
      <c r="AH368" s="731"/>
      <c r="AI368" s="731"/>
      <c r="AJ368" s="731"/>
      <c r="AK368" s="731"/>
      <c r="AL368" s="731"/>
      <c r="AM368" s="731"/>
      <c r="AN368" s="731"/>
      <c r="AO368" s="731"/>
      <c r="AP368" s="731"/>
      <c r="AQ368" s="731"/>
      <c r="AR368" s="731"/>
      <c r="AS368" s="894"/>
      <c r="AV368" s="1879"/>
    </row>
    <row r="369" spans="1:48" s="753" customFormat="1" ht="15">
      <c r="A369" s="1282"/>
      <c r="B369" s="794"/>
      <c r="C369" s="1809"/>
      <c r="D369" s="1808"/>
      <c r="E369" s="1971"/>
      <c r="F369" s="1808"/>
      <c r="G369" s="731"/>
      <c r="H369" s="731"/>
      <c r="I369" s="731"/>
      <c r="J369" s="731"/>
      <c r="K369" s="731"/>
      <c r="L369" s="731"/>
      <c r="M369" s="731"/>
      <c r="N369" s="731"/>
      <c r="O369" s="731"/>
      <c r="P369" s="731"/>
      <c r="Q369" s="731"/>
      <c r="R369" s="731"/>
      <c r="S369" s="731"/>
      <c r="T369" s="731"/>
      <c r="U369" s="731"/>
      <c r="V369" s="731"/>
      <c r="W369" s="731"/>
      <c r="X369" s="733"/>
      <c r="Y369" s="731"/>
      <c r="Z369" s="731"/>
      <c r="AA369" s="731"/>
      <c r="AB369" s="731"/>
      <c r="AC369" s="731"/>
      <c r="AD369" s="731"/>
      <c r="AE369" s="731"/>
      <c r="AF369" s="731"/>
      <c r="AG369" s="731"/>
      <c r="AH369" s="731"/>
      <c r="AI369" s="731"/>
      <c r="AJ369" s="731"/>
      <c r="AK369" s="731"/>
      <c r="AL369" s="731"/>
      <c r="AM369" s="731"/>
      <c r="AN369" s="731"/>
      <c r="AO369" s="731"/>
      <c r="AP369" s="731"/>
      <c r="AQ369" s="731"/>
      <c r="AR369" s="731"/>
      <c r="AS369" s="894"/>
      <c r="AV369" s="1879"/>
    </row>
    <row r="370" spans="1:48" s="753" customFormat="1" ht="15">
      <c r="A370" s="1282"/>
      <c r="B370" s="794"/>
      <c r="C370" s="1809"/>
      <c r="D370" s="1808"/>
      <c r="E370" s="1971"/>
      <c r="F370" s="1808"/>
      <c r="G370" s="731"/>
      <c r="H370" s="731"/>
      <c r="I370" s="731"/>
      <c r="J370" s="731"/>
      <c r="K370" s="731"/>
      <c r="L370" s="731"/>
      <c r="M370" s="731"/>
      <c r="N370" s="731"/>
      <c r="O370" s="731"/>
      <c r="P370" s="731"/>
      <c r="Q370" s="731"/>
      <c r="R370" s="731"/>
      <c r="S370" s="731"/>
      <c r="T370" s="731"/>
      <c r="U370" s="731"/>
      <c r="V370" s="731"/>
      <c r="W370" s="731"/>
      <c r="X370" s="733"/>
      <c r="Y370" s="731"/>
      <c r="Z370" s="731"/>
      <c r="AA370" s="731"/>
      <c r="AB370" s="731"/>
      <c r="AC370" s="731"/>
      <c r="AD370" s="731"/>
      <c r="AE370" s="731"/>
      <c r="AF370" s="731"/>
      <c r="AG370" s="731"/>
      <c r="AH370" s="731"/>
      <c r="AI370" s="731"/>
      <c r="AJ370" s="731"/>
      <c r="AK370" s="731"/>
      <c r="AL370" s="731"/>
      <c r="AM370" s="731"/>
      <c r="AN370" s="731"/>
      <c r="AO370" s="731"/>
      <c r="AP370" s="731"/>
      <c r="AQ370" s="731"/>
      <c r="AR370" s="731"/>
      <c r="AS370" s="894"/>
      <c r="AV370" s="1879"/>
    </row>
    <row r="371" spans="1:48" ht="15">
      <c r="A371" s="1282"/>
      <c r="B371" s="794"/>
      <c r="C371" s="1809"/>
      <c r="D371" s="1808"/>
      <c r="E371" s="1971"/>
      <c r="F371" s="1808"/>
    </row>
    <row r="372" spans="1:48" ht="15">
      <c r="A372" s="1282"/>
      <c r="B372" s="794"/>
      <c r="C372" s="1809"/>
      <c r="D372" s="1808"/>
      <c r="E372" s="1971"/>
      <c r="F372" s="1808"/>
    </row>
    <row r="373" spans="1:48" ht="15">
      <c r="A373" s="1282"/>
      <c r="B373" s="794"/>
      <c r="C373" s="1809"/>
      <c r="D373" s="1808"/>
      <c r="E373" s="1971"/>
      <c r="F373" s="1808"/>
    </row>
    <row r="374" spans="1:48" ht="15">
      <c r="A374" s="1282"/>
      <c r="B374" s="794"/>
      <c r="C374" s="1809"/>
      <c r="D374" s="1808"/>
      <c r="E374" s="1971"/>
      <c r="F374" s="1808"/>
    </row>
    <row r="375" spans="1:48" ht="15">
      <c r="A375" s="203"/>
      <c r="B375" s="794"/>
      <c r="C375" s="1809"/>
      <c r="D375" s="1808"/>
      <c r="E375" s="1971"/>
      <c r="F375" s="1808"/>
    </row>
    <row r="376" spans="1:48" ht="15">
      <c r="A376" s="203"/>
      <c r="B376" s="794"/>
      <c r="C376" s="1809"/>
      <c r="D376" s="1808"/>
      <c r="E376" s="1971"/>
      <c r="F376" s="1808"/>
    </row>
    <row r="377" spans="1:48" ht="15">
      <c r="A377" s="857"/>
      <c r="B377" s="794"/>
      <c r="C377" s="1809"/>
      <c r="D377" s="1808"/>
      <c r="E377" s="1971"/>
      <c r="F377" s="1808"/>
    </row>
    <row r="378" spans="1:48" ht="15">
      <c r="A378" s="794"/>
      <c r="B378" s="794"/>
      <c r="C378" s="1809"/>
      <c r="D378" s="1808"/>
      <c r="E378" s="1971"/>
      <c r="F378" s="1808"/>
    </row>
    <row r="379" spans="1:48" ht="15">
      <c r="A379" s="794"/>
      <c r="B379" s="794"/>
      <c r="C379" s="1809"/>
      <c r="D379" s="1808"/>
      <c r="E379" s="1971"/>
      <c r="F379" s="1808"/>
    </row>
    <row r="380" spans="1:48" ht="15">
      <c r="A380" s="794"/>
      <c r="B380" s="794"/>
      <c r="C380" s="1809"/>
      <c r="D380" s="1808"/>
      <c r="E380" s="1971"/>
      <c r="F380" s="1808"/>
    </row>
    <row r="381" spans="1:48" ht="15">
      <c r="A381" s="1974"/>
      <c r="B381" s="794"/>
      <c r="C381" s="1809"/>
      <c r="D381" s="1808"/>
      <c r="E381" s="1971"/>
      <c r="F381" s="1808"/>
    </row>
    <row r="382" spans="1:48" ht="15">
      <c r="A382" s="1251"/>
      <c r="B382" s="794"/>
      <c r="C382" s="1809"/>
      <c r="D382" s="1808"/>
      <c r="E382" s="1971"/>
      <c r="F382" s="1808"/>
    </row>
    <row r="383" spans="1:48" ht="15">
      <c r="A383" s="1251"/>
      <c r="B383" s="794"/>
      <c r="C383" s="1809"/>
      <c r="D383" s="1808"/>
      <c r="E383" s="1971"/>
      <c r="F383" s="1808"/>
    </row>
    <row r="384" spans="1:48" ht="15">
      <c r="A384" s="1251"/>
      <c r="B384" s="794"/>
      <c r="C384" s="1809"/>
      <c r="D384" s="1808"/>
      <c r="E384" s="1971"/>
      <c r="F384" s="1808"/>
    </row>
    <row r="385" spans="1:6" ht="15">
      <c r="A385" s="1251"/>
      <c r="B385" s="794"/>
      <c r="C385" s="1809"/>
      <c r="D385" s="1808"/>
      <c r="E385" s="1971"/>
      <c r="F385" s="1808"/>
    </row>
    <row r="386" spans="1:6" ht="15">
      <c r="A386" s="1251"/>
      <c r="B386" s="794"/>
      <c r="C386" s="1809"/>
      <c r="D386" s="1808"/>
      <c r="E386" s="1971"/>
      <c r="F386" s="1808"/>
    </row>
    <row r="387" spans="1:6" ht="15">
      <c r="A387" s="1251"/>
      <c r="B387" s="794"/>
      <c r="C387" s="1809"/>
      <c r="D387" s="1808"/>
      <c r="E387" s="1971"/>
      <c r="F387" s="1808"/>
    </row>
    <row r="388" spans="1:6" ht="15">
      <c r="A388" s="1251"/>
      <c r="B388" s="794"/>
      <c r="C388" s="1809"/>
      <c r="D388" s="1808"/>
      <c r="E388" s="1971"/>
      <c r="F388" s="1808"/>
    </row>
    <row r="389" spans="1:6" ht="15">
      <c r="A389" s="1251"/>
      <c r="B389" s="794"/>
      <c r="C389" s="1809"/>
      <c r="D389" s="1808"/>
      <c r="E389" s="1971"/>
      <c r="F389" s="1808"/>
    </row>
    <row r="390" spans="1:6" ht="15">
      <c r="A390" s="1254"/>
      <c r="B390" s="794"/>
      <c r="C390" s="1809"/>
      <c r="D390" s="1808"/>
      <c r="E390" s="1971"/>
      <c r="F390" s="1808"/>
    </row>
    <row r="391" spans="1:6" ht="15">
      <c r="A391" s="1254"/>
      <c r="B391" s="794"/>
      <c r="C391" s="1809"/>
      <c r="D391" s="1808"/>
      <c r="E391" s="1971"/>
      <c r="F391" s="1808"/>
    </row>
    <row r="392" spans="1:6" ht="15">
      <c r="A392" s="1254"/>
      <c r="B392" s="794"/>
      <c r="C392" s="1809"/>
      <c r="D392" s="1808"/>
      <c r="E392" s="1971"/>
      <c r="F392" s="1808"/>
    </row>
    <row r="393" spans="1:6" ht="15">
      <c r="A393" s="1974"/>
      <c r="B393" s="794"/>
      <c r="C393" s="1809"/>
      <c r="D393" s="1808"/>
      <c r="E393" s="1971"/>
      <c r="F393" s="1808"/>
    </row>
    <row r="394" spans="1:6" ht="15">
      <c r="A394" s="1251"/>
      <c r="B394" s="794"/>
      <c r="C394" s="1809"/>
      <c r="D394" s="1808"/>
      <c r="E394" s="1971"/>
      <c r="F394" s="1808"/>
    </row>
    <row r="395" spans="1:6" ht="15">
      <c r="A395" s="1251"/>
      <c r="B395" s="794"/>
      <c r="C395" s="1809"/>
      <c r="D395" s="1808"/>
      <c r="E395" s="1971"/>
      <c r="F395" s="1808"/>
    </row>
    <row r="396" spans="1:6" ht="15">
      <c r="A396" s="1251"/>
      <c r="B396" s="794"/>
      <c r="C396" s="1809"/>
      <c r="D396" s="1808"/>
      <c r="E396" s="1971"/>
      <c r="F396" s="1808"/>
    </row>
    <row r="397" spans="1:6" ht="15">
      <c r="A397" s="1251"/>
      <c r="B397" s="794"/>
      <c r="C397" s="1809"/>
      <c r="D397" s="1808"/>
      <c r="E397" s="1971"/>
      <c r="F397" s="1808"/>
    </row>
    <row r="398" spans="1:6" ht="15">
      <c r="A398" s="1251"/>
      <c r="B398" s="794"/>
      <c r="C398" s="1809"/>
      <c r="D398" s="1808"/>
      <c r="E398" s="1971"/>
      <c r="F398" s="1808"/>
    </row>
    <row r="399" spans="1:6" ht="15">
      <c r="A399" s="1251"/>
      <c r="B399" s="794"/>
      <c r="C399" s="1809"/>
      <c r="D399" s="1808"/>
      <c r="E399" s="1971"/>
      <c r="F399" s="1808"/>
    </row>
    <row r="400" spans="1:6" ht="15">
      <c r="A400" s="1251"/>
      <c r="B400" s="794"/>
      <c r="C400" s="1809"/>
      <c r="D400" s="1808"/>
      <c r="E400" s="1971"/>
      <c r="F400" s="1808"/>
    </row>
    <row r="401" spans="1:6" ht="15">
      <c r="A401" s="1251"/>
      <c r="B401" s="794"/>
      <c r="C401" s="1809"/>
      <c r="D401" s="1808"/>
      <c r="E401" s="1971"/>
      <c r="F401" s="1808"/>
    </row>
    <row r="402" spans="1:6" ht="15">
      <c r="A402" s="1251"/>
      <c r="B402" s="794"/>
      <c r="C402" s="1809"/>
      <c r="D402" s="1808"/>
      <c r="E402" s="1971"/>
      <c r="F402" s="1808"/>
    </row>
    <row r="403" spans="1:6" ht="15">
      <c r="A403" s="1251"/>
      <c r="B403" s="794"/>
      <c r="C403" s="1809"/>
      <c r="D403" s="1808"/>
      <c r="E403" s="1971"/>
      <c r="F403" s="1808"/>
    </row>
    <row r="404" spans="1:6" ht="15">
      <c r="A404" s="1251"/>
      <c r="B404" s="794"/>
      <c r="C404" s="1809"/>
      <c r="D404" s="1808"/>
      <c r="E404" s="1971"/>
      <c r="F404" s="1808"/>
    </row>
    <row r="405" spans="1:6" ht="15">
      <c r="A405" s="1251"/>
      <c r="B405" s="794"/>
      <c r="C405" s="1809"/>
      <c r="D405" s="1808"/>
      <c r="E405" s="1971"/>
      <c r="F405" s="1808"/>
    </row>
    <row r="406" spans="1:6" ht="15">
      <c r="A406" s="1251"/>
      <c r="B406" s="794"/>
      <c r="C406" s="1809"/>
      <c r="D406" s="1808"/>
      <c r="E406" s="1971"/>
      <c r="F406" s="1808"/>
    </row>
    <row r="407" spans="1:6" ht="15">
      <c r="A407" s="1251"/>
      <c r="B407" s="794"/>
      <c r="C407" s="1809"/>
      <c r="D407" s="1808"/>
      <c r="E407" s="1971"/>
      <c r="F407" s="1808"/>
    </row>
    <row r="408" spans="1:6" ht="15">
      <c r="A408" s="1251"/>
      <c r="B408" s="794"/>
      <c r="C408" s="1809"/>
      <c r="D408" s="1808"/>
      <c r="E408" s="1971"/>
      <c r="F408" s="1808"/>
    </row>
    <row r="409" spans="1:6" ht="15">
      <c r="A409" s="1251"/>
      <c r="B409" s="794"/>
      <c r="C409" s="1809"/>
      <c r="D409" s="1808"/>
      <c r="E409" s="1971"/>
      <c r="F409" s="1808"/>
    </row>
    <row r="410" spans="1:6" ht="15">
      <c r="A410" s="1251"/>
      <c r="B410" s="794"/>
      <c r="C410" s="1809"/>
      <c r="D410" s="1808"/>
      <c r="E410" s="1971"/>
      <c r="F410" s="1808"/>
    </row>
    <row r="411" spans="1:6" ht="15">
      <c r="A411" s="1251"/>
      <c r="B411" s="794"/>
      <c r="C411" s="1809"/>
      <c r="D411" s="1808"/>
      <c r="E411" s="1971"/>
      <c r="F411" s="1808"/>
    </row>
    <row r="412" spans="1:6" ht="15">
      <c r="A412" s="1251"/>
      <c r="B412" s="794"/>
      <c r="C412" s="1809"/>
      <c r="D412" s="1808"/>
      <c r="E412" s="1971"/>
      <c r="F412" s="1808"/>
    </row>
    <row r="413" spans="1:6" ht="15">
      <c r="A413" s="1251"/>
      <c r="B413" s="794"/>
      <c r="C413" s="1809"/>
      <c r="D413" s="1808"/>
      <c r="E413" s="1971"/>
      <c r="F413" s="1808"/>
    </row>
    <row r="414" spans="1:6" ht="15">
      <c r="A414" s="1251"/>
      <c r="B414" s="794"/>
      <c r="C414" s="1809"/>
      <c r="D414" s="1808"/>
      <c r="E414" s="1971"/>
      <c r="F414" s="1808"/>
    </row>
    <row r="415" spans="1:6" ht="15">
      <c r="A415" s="1251"/>
      <c r="B415" s="794"/>
      <c r="C415" s="1809"/>
      <c r="D415" s="1808"/>
      <c r="E415" s="1971"/>
      <c r="F415" s="1808"/>
    </row>
    <row r="416" spans="1:6" ht="15">
      <c r="A416" s="1251"/>
      <c r="B416" s="794"/>
      <c r="C416" s="1809"/>
      <c r="D416" s="1808"/>
      <c r="E416" s="1971"/>
      <c r="F416" s="1808"/>
    </row>
    <row r="417" spans="1:6" ht="15">
      <c r="A417" s="1251"/>
      <c r="B417" s="794"/>
      <c r="C417" s="1809"/>
      <c r="D417" s="1808"/>
      <c r="E417" s="1971"/>
      <c r="F417" s="1808"/>
    </row>
    <row r="418" spans="1:6" ht="15">
      <c r="A418" s="1251"/>
      <c r="B418" s="794"/>
      <c r="C418" s="1809"/>
      <c r="D418" s="1808"/>
      <c r="E418" s="1971"/>
      <c r="F418" s="1808"/>
    </row>
    <row r="419" spans="1:6" ht="15">
      <c r="A419" s="1251"/>
      <c r="B419" s="794"/>
      <c r="C419" s="1809"/>
      <c r="D419" s="1808"/>
      <c r="E419" s="1971"/>
      <c r="F419" s="1808"/>
    </row>
    <row r="420" spans="1:6" ht="15">
      <c r="A420" s="1251"/>
      <c r="B420" s="794"/>
      <c r="C420" s="1809"/>
      <c r="D420" s="1808"/>
      <c r="E420" s="1971"/>
      <c r="F420" s="1808"/>
    </row>
    <row r="421" spans="1:6" ht="15">
      <c r="A421" s="1251"/>
      <c r="B421" s="794"/>
      <c r="C421" s="1809"/>
      <c r="D421" s="1808"/>
      <c r="E421" s="1971"/>
      <c r="F421" s="1808"/>
    </row>
    <row r="422" spans="1:6" ht="15">
      <c r="A422" s="1251"/>
      <c r="B422" s="794"/>
      <c r="C422" s="1809"/>
      <c r="D422" s="1808"/>
      <c r="E422" s="1971"/>
      <c r="F422" s="1808"/>
    </row>
    <row r="423" spans="1:6" ht="15">
      <c r="A423" s="1251"/>
      <c r="B423" s="794"/>
      <c r="C423" s="1809"/>
      <c r="D423" s="1808"/>
      <c r="E423" s="1971"/>
      <c r="F423" s="1808"/>
    </row>
    <row r="424" spans="1:6" ht="15">
      <c r="A424" s="1251"/>
      <c r="B424" s="794"/>
      <c r="C424" s="1809"/>
      <c r="D424" s="1808"/>
      <c r="E424" s="1971"/>
      <c r="F424" s="1808"/>
    </row>
    <row r="425" spans="1:6" ht="15">
      <c r="A425" s="1251"/>
      <c r="B425" s="794"/>
      <c r="C425" s="1809"/>
      <c r="D425" s="1808"/>
      <c r="E425" s="1971"/>
      <c r="F425" s="1808"/>
    </row>
    <row r="426" spans="1:6" ht="15">
      <c r="A426" s="1251"/>
      <c r="B426" s="794"/>
      <c r="C426" s="1809"/>
      <c r="D426" s="1808"/>
      <c r="E426" s="1971"/>
      <c r="F426" s="1808"/>
    </row>
    <row r="427" spans="1:6" ht="15">
      <c r="A427" s="1251"/>
      <c r="B427" s="794"/>
      <c r="C427" s="1809"/>
      <c r="D427" s="1808"/>
      <c r="E427" s="1971"/>
      <c r="F427" s="1808"/>
    </row>
    <row r="428" spans="1:6" ht="15">
      <c r="A428" s="1251"/>
      <c r="B428" s="794"/>
      <c r="C428" s="1809"/>
      <c r="D428" s="1808"/>
      <c r="E428" s="1971"/>
      <c r="F428" s="1808"/>
    </row>
    <row r="429" spans="1:6" ht="15">
      <c r="A429" s="1251"/>
      <c r="B429" s="794"/>
      <c r="C429" s="1809"/>
      <c r="D429" s="1808"/>
      <c r="E429" s="1971"/>
      <c r="F429" s="1808"/>
    </row>
    <row r="430" spans="1:6" ht="15">
      <c r="A430" s="1251"/>
      <c r="B430" s="794"/>
      <c r="C430" s="1809"/>
      <c r="D430" s="1808"/>
      <c r="E430" s="1971"/>
      <c r="F430" s="1808"/>
    </row>
    <row r="431" spans="1:6" ht="15">
      <c r="A431" s="1251"/>
      <c r="B431" s="794"/>
      <c r="C431" s="1809"/>
      <c r="D431" s="1808"/>
      <c r="E431" s="1971"/>
      <c r="F431" s="1808"/>
    </row>
    <row r="432" spans="1:6" ht="15">
      <c r="A432" s="1251"/>
      <c r="B432" s="794"/>
      <c r="C432" s="1809"/>
      <c r="D432" s="1808"/>
      <c r="E432" s="1971"/>
      <c r="F432" s="1808"/>
    </row>
    <row r="433" spans="1:6" ht="15">
      <c r="A433" s="1251"/>
      <c r="B433" s="794"/>
      <c r="C433" s="1809"/>
      <c r="D433" s="1808"/>
      <c r="E433" s="1971"/>
      <c r="F433" s="1808"/>
    </row>
    <row r="434" spans="1:6" ht="12.75">
      <c r="A434" s="1251"/>
      <c r="B434" s="794"/>
      <c r="C434" s="1975"/>
      <c r="D434" s="697"/>
      <c r="E434" s="697"/>
      <c r="F434" s="697"/>
    </row>
    <row r="435" spans="1:6" ht="12.75">
      <c r="A435" s="1251"/>
      <c r="B435" s="794"/>
      <c r="C435" s="1975"/>
      <c r="D435" s="697"/>
      <c r="E435" s="697"/>
      <c r="F435" s="697"/>
    </row>
    <row r="436" spans="1:6" ht="12.75">
      <c r="A436" s="1251"/>
      <c r="B436" s="794"/>
      <c r="C436" s="1975"/>
      <c r="D436" s="697"/>
      <c r="E436" s="697"/>
      <c r="F436" s="697"/>
    </row>
    <row r="437" spans="1:6" ht="12.75">
      <c r="A437" s="1254"/>
      <c r="B437" s="794"/>
      <c r="C437" s="1975"/>
      <c r="D437" s="697"/>
      <c r="E437" s="697"/>
      <c r="F437" s="697"/>
    </row>
    <row r="438" spans="1:6" ht="12.75">
      <c r="A438" s="1254"/>
      <c r="B438" s="794"/>
      <c r="C438" s="1975"/>
      <c r="D438" s="697"/>
      <c r="E438" s="697"/>
      <c r="F438" s="697"/>
    </row>
    <row r="439" spans="1:6" ht="12.75">
      <c r="A439" s="1254"/>
      <c r="B439" s="794"/>
      <c r="C439" s="1975"/>
      <c r="D439" s="697"/>
      <c r="E439" s="697"/>
      <c r="F439" s="697"/>
    </row>
    <row r="440" spans="1:6" ht="12.75">
      <c r="A440" s="1254"/>
      <c r="B440" s="794"/>
      <c r="C440" s="1975"/>
      <c r="D440" s="697"/>
      <c r="E440" s="697"/>
      <c r="F440" s="697"/>
    </row>
    <row r="441" spans="1:6" ht="12.75">
      <c r="A441" s="1254"/>
      <c r="B441" s="794"/>
      <c r="C441" s="1975"/>
      <c r="D441" s="697"/>
      <c r="E441" s="697"/>
      <c r="F441" s="697"/>
    </row>
    <row r="442" spans="1:6" ht="12.75">
      <c r="A442" s="1254"/>
      <c r="B442" s="794"/>
      <c r="C442" s="1975"/>
      <c r="D442" s="697"/>
      <c r="E442" s="697"/>
      <c r="F442" s="697"/>
    </row>
    <row r="443" spans="1:6" ht="12.75">
      <c r="A443" s="1254"/>
      <c r="B443" s="794"/>
      <c r="C443" s="1975"/>
      <c r="D443" s="697"/>
      <c r="E443" s="697"/>
      <c r="F443" s="697"/>
    </row>
    <row r="444" spans="1:6" ht="12.75">
      <c r="A444" s="1254"/>
      <c r="B444" s="794"/>
      <c r="C444" s="1975"/>
      <c r="D444" s="697"/>
      <c r="E444" s="697"/>
      <c r="F444" s="697"/>
    </row>
    <row r="445" spans="1:6" ht="12.75">
      <c r="A445" s="1254"/>
      <c r="B445" s="794"/>
      <c r="C445" s="1975"/>
      <c r="D445" s="697"/>
      <c r="E445" s="697"/>
      <c r="F445" s="697"/>
    </row>
    <row r="446" spans="1:6" ht="12.75">
      <c r="A446" s="1254"/>
      <c r="B446" s="794"/>
      <c r="C446" s="1975"/>
      <c r="D446" s="697"/>
      <c r="E446" s="697"/>
      <c r="F446" s="697"/>
    </row>
    <row r="447" spans="1:6" ht="12.75">
      <c r="A447" s="1254"/>
      <c r="B447" s="794"/>
      <c r="C447" s="1975"/>
      <c r="D447" s="697"/>
      <c r="E447" s="697"/>
      <c r="F447" s="697"/>
    </row>
    <row r="448" spans="1:6" ht="12.75">
      <c r="A448" s="1254"/>
      <c r="B448" s="794"/>
      <c r="C448" s="1975"/>
      <c r="D448" s="697"/>
      <c r="E448" s="697"/>
      <c r="F448" s="697"/>
    </row>
    <row r="449" spans="1:6" ht="12.75">
      <c r="A449" s="1254"/>
      <c r="B449" s="794"/>
      <c r="C449" s="1975"/>
      <c r="D449" s="697"/>
      <c r="E449" s="697"/>
      <c r="F449" s="697"/>
    </row>
    <row r="450" spans="1:6" ht="12.75">
      <c r="A450" s="1254"/>
      <c r="B450" s="794"/>
      <c r="C450" s="1975"/>
      <c r="D450" s="697"/>
      <c r="E450" s="697"/>
      <c r="F450" s="697"/>
    </row>
    <row r="451" spans="1:6" ht="12.75">
      <c r="A451" s="1254"/>
      <c r="B451" s="794"/>
      <c r="C451" s="1975"/>
      <c r="D451" s="697"/>
      <c r="E451" s="697"/>
      <c r="F451" s="697"/>
    </row>
    <row r="452" spans="1:6" ht="12.75">
      <c r="A452" s="1254"/>
      <c r="B452" s="794"/>
      <c r="C452" s="1975"/>
      <c r="D452" s="697"/>
      <c r="E452" s="697"/>
      <c r="F452" s="697"/>
    </row>
    <row r="453" spans="1:6" ht="12.75">
      <c r="A453" s="1254"/>
      <c r="B453" s="794"/>
      <c r="C453" s="1975"/>
      <c r="D453" s="697"/>
      <c r="E453" s="697"/>
      <c r="F453" s="697"/>
    </row>
    <row r="454" spans="1:6" ht="12.75">
      <c r="A454" s="1254"/>
      <c r="B454" s="794"/>
      <c r="C454" s="1975"/>
      <c r="D454" s="697"/>
      <c r="E454" s="697"/>
      <c r="F454" s="697"/>
    </row>
    <row r="455" spans="1:6" ht="12.75">
      <c r="A455" s="1254"/>
      <c r="B455" s="794"/>
      <c r="C455" s="1975"/>
      <c r="D455" s="697"/>
      <c r="E455" s="697"/>
      <c r="F455" s="697"/>
    </row>
    <row r="456" spans="1:6" ht="12.75">
      <c r="A456" s="1254"/>
      <c r="B456" s="794"/>
      <c r="C456" s="1975"/>
      <c r="D456" s="697"/>
      <c r="E456" s="697"/>
      <c r="F456" s="697"/>
    </row>
    <row r="457" spans="1:6" ht="12.75">
      <c r="A457" s="1254"/>
      <c r="B457" s="794"/>
      <c r="C457" s="1975"/>
      <c r="D457" s="697"/>
      <c r="E457" s="697"/>
      <c r="F457" s="697"/>
    </row>
    <row r="458" spans="1:6" ht="12.75">
      <c r="A458" s="1254"/>
      <c r="B458" s="794"/>
      <c r="C458" s="1975"/>
      <c r="D458" s="697"/>
      <c r="E458" s="697"/>
      <c r="F458" s="697"/>
    </row>
    <row r="459" spans="1:6" ht="12.75">
      <c r="A459" s="1254"/>
      <c r="B459" s="794"/>
      <c r="C459" s="1975"/>
      <c r="D459" s="697"/>
      <c r="E459" s="697"/>
      <c r="F459" s="697"/>
    </row>
    <row r="460" spans="1:6" ht="12.75">
      <c r="A460" s="1254"/>
      <c r="B460" s="794"/>
      <c r="C460" s="1975"/>
      <c r="D460" s="697"/>
      <c r="E460" s="697"/>
      <c r="F460" s="697"/>
    </row>
    <row r="461" spans="1:6" ht="12.75">
      <c r="A461" s="1254"/>
      <c r="B461" s="794"/>
      <c r="C461" s="1975"/>
      <c r="D461" s="697"/>
      <c r="E461" s="697"/>
      <c r="F461" s="697"/>
    </row>
    <row r="462" spans="1:6" ht="12.75">
      <c r="A462" s="1254"/>
      <c r="B462" s="794"/>
      <c r="C462" s="1975"/>
      <c r="D462" s="697"/>
      <c r="E462" s="697"/>
      <c r="F462" s="697"/>
    </row>
    <row r="463" spans="1:6" ht="12.75">
      <c r="A463" s="1254"/>
      <c r="B463" s="794"/>
      <c r="C463" s="1975"/>
      <c r="D463" s="697"/>
      <c r="E463" s="697"/>
      <c r="F463" s="697"/>
    </row>
    <row r="464" spans="1:6" ht="12.75">
      <c r="A464" s="1254"/>
      <c r="B464" s="794"/>
      <c r="C464" s="1975"/>
      <c r="D464" s="697"/>
      <c r="E464" s="697"/>
      <c r="F464" s="697"/>
    </row>
    <row r="465" spans="1:6" ht="12.75">
      <c r="A465" s="1254"/>
      <c r="B465" s="794"/>
      <c r="C465" s="1975"/>
      <c r="D465" s="697"/>
      <c r="E465" s="697"/>
      <c r="F465" s="697"/>
    </row>
    <row r="466" spans="1:6" ht="12.75">
      <c r="A466" s="1254"/>
      <c r="B466" s="794"/>
      <c r="C466" s="1975"/>
      <c r="D466" s="697"/>
      <c r="E466" s="697"/>
      <c r="F466" s="697"/>
    </row>
    <row r="467" spans="1:6">
      <c r="A467" s="137"/>
      <c r="B467" s="698"/>
      <c r="C467" s="1975"/>
      <c r="D467" s="697"/>
      <c r="E467" s="697"/>
      <c r="F467" s="697"/>
    </row>
    <row r="468" spans="1:6">
      <c r="A468" s="137"/>
      <c r="B468" s="698"/>
      <c r="C468" s="1975"/>
      <c r="D468" s="697"/>
      <c r="E468" s="697"/>
      <c r="F468" s="697"/>
    </row>
    <row r="469" spans="1:6">
      <c r="A469" s="137"/>
      <c r="B469" s="698"/>
      <c r="C469" s="1975"/>
      <c r="D469" s="697"/>
      <c r="E469" s="697"/>
      <c r="F469" s="697"/>
    </row>
    <row r="470" spans="1:6">
      <c r="A470" s="137"/>
      <c r="B470" s="698"/>
      <c r="C470" s="1975"/>
      <c r="D470" s="697"/>
      <c r="E470" s="697"/>
      <c r="F470" s="697"/>
    </row>
    <row r="471" spans="1:6">
      <c r="A471" s="137"/>
      <c r="B471" s="698"/>
      <c r="C471" s="1975"/>
      <c r="D471" s="697"/>
      <c r="E471" s="697"/>
      <c r="F471" s="697"/>
    </row>
    <row r="472" spans="1:6">
      <c r="A472" s="137"/>
      <c r="B472" s="698"/>
      <c r="C472" s="1975"/>
      <c r="D472" s="697"/>
      <c r="E472" s="697"/>
      <c r="F472" s="697"/>
    </row>
    <row r="473" spans="1:6">
      <c r="A473" s="137"/>
      <c r="B473" s="698"/>
      <c r="C473" s="1975"/>
      <c r="D473" s="697"/>
      <c r="E473" s="697"/>
      <c r="F473" s="697"/>
    </row>
    <row r="474" spans="1:6">
      <c r="A474" s="137"/>
      <c r="B474" s="698"/>
      <c r="C474" s="1975"/>
      <c r="D474" s="697"/>
      <c r="E474" s="697"/>
      <c r="F474" s="697"/>
    </row>
    <row r="475" spans="1:6">
      <c r="A475" s="137"/>
      <c r="B475" s="698"/>
      <c r="C475" s="1975"/>
      <c r="D475" s="697"/>
      <c r="E475" s="697"/>
      <c r="F475" s="697"/>
    </row>
    <row r="476" spans="1:6">
      <c r="A476" s="137"/>
      <c r="B476" s="698"/>
      <c r="C476" s="1975"/>
      <c r="D476" s="697"/>
      <c r="E476" s="697"/>
      <c r="F476" s="697"/>
    </row>
    <row r="477" spans="1:6">
      <c r="A477" s="137"/>
      <c r="B477" s="698"/>
      <c r="C477" s="1975"/>
      <c r="D477" s="697"/>
      <c r="E477" s="697"/>
      <c r="F477" s="697"/>
    </row>
    <row r="478" spans="1:6">
      <c r="A478" s="137"/>
      <c r="B478" s="698"/>
      <c r="C478" s="1975"/>
      <c r="D478" s="697"/>
      <c r="E478" s="697"/>
      <c r="F478" s="697"/>
    </row>
    <row r="479" spans="1:6">
      <c r="A479" s="137"/>
      <c r="B479" s="698"/>
      <c r="C479" s="1975"/>
      <c r="D479" s="697"/>
      <c r="E479" s="697"/>
      <c r="F479" s="697"/>
    </row>
    <row r="480" spans="1:6">
      <c r="A480" s="137"/>
      <c r="B480" s="698"/>
      <c r="C480" s="1975"/>
      <c r="D480" s="697"/>
      <c r="E480" s="697"/>
      <c r="F480" s="697"/>
    </row>
    <row r="481" spans="1:6">
      <c r="A481" s="137"/>
      <c r="B481" s="698"/>
      <c r="C481" s="1975"/>
      <c r="D481" s="697"/>
      <c r="E481" s="697"/>
      <c r="F481" s="697"/>
    </row>
    <row r="482" spans="1:6">
      <c r="A482" s="137"/>
      <c r="B482" s="698"/>
      <c r="C482" s="1975"/>
      <c r="D482" s="697"/>
      <c r="E482" s="697"/>
      <c r="F482" s="697"/>
    </row>
    <row r="483" spans="1:6">
      <c r="A483" s="137"/>
      <c r="B483" s="698"/>
      <c r="C483" s="1975"/>
      <c r="D483" s="697"/>
      <c r="E483" s="697"/>
      <c r="F483" s="697"/>
    </row>
    <row r="484" spans="1:6">
      <c r="A484" s="137"/>
      <c r="B484" s="698"/>
      <c r="C484" s="1975"/>
      <c r="D484" s="697"/>
      <c r="E484" s="697"/>
      <c r="F484" s="697"/>
    </row>
    <row r="485" spans="1:6">
      <c r="A485" s="137"/>
      <c r="B485" s="698"/>
      <c r="C485" s="1975"/>
      <c r="D485" s="697"/>
      <c r="E485" s="697"/>
      <c r="F485" s="697"/>
    </row>
    <row r="486" spans="1:6">
      <c r="A486" s="137"/>
      <c r="B486" s="698"/>
      <c r="C486" s="1975"/>
      <c r="D486" s="697"/>
      <c r="E486" s="697"/>
      <c r="F486" s="697"/>
    </row>
    <row r="487" spans="1:6">
      <c r="A487" s="137"/>
      <c r="B487" s="698"/>
      <c r="C487" s="1975"/>
      <c r="D487" s="697"/>
      <c r="E487" s="697"/>
      <c r="F487" s="697"/>
    </row>
    <row r="488" spans="1:6">
      <c r="A488" s="137"/>
      <c r="B488" s="698"/>
      <c r="C488" s="1975"/>
      <c r="D488" s="697"/>
      <c r="E488" s="697"/>
      <c r="F488" s="697"/>
    </row>
    <row r="489" spans="1:6">
      <c r="A489" s="137"/>
      <c r="B489" s="698"/>
      <c r="C489" s="1975"/>
      <c r="D489" s="697"/>
      <c r="E489" s="697"/>
      <c r="F489" s="697"/>
    </row>
    <row r="490" spans="1:6">
      <c r="A490" s="137"/>
      <c r="B490" s="698"/>
      <c r="C490" s="1975"/>
      <c r="D490" s="697"/>
      <c r="E490" s="697"/>
      <c r="F490" s="697"/>
    </row>
    <row r="491" spans="1:6">
      <c r="A491" s="137"/>
      <c r="B491" s="698"/>
      <c r="C491" s="1975"/>
      <c r="D491" s="697"/>
      <c r="E491" s="697"/>
      <c r="F491" s="697"/>
    </row>
    <row r="492" spans="1:6">
      <c r="A492" s="137"/>
      <c r="B492" s="698"/>
      <c r="C492" s="1975"/>
      <c r="D492" s="697"/>
      <c r="E492" s="697"/>
      <c r="F492" s="697"/>
    </row>
    <row r="493" spans="1:6">
      <c r="A493" s="137"/>
      <c r="B493" s="698"/>
      <c r="C493" s="1975"/>
      <c r="D493" s="697"/>
      <c r="E493" s="697"/>
      <c r="F493" s="697"/>
    </row>
    <row r="494" spans="1:6">
      <c r="A494" s="137"/>
      <c r="B494" s="698"/>
      <c r="C494" s="1975"/>
      <c r="D494" s="697"/>
      <c r="E494" s="697"/>
      <c r="F494" s="697"/>
    </row>
    <row r="495" spans="1:6">
      <c r="A495" s="137"/>
      <c r="B495" s="698"/>
      <c r="C495" s="1975"/>
      <c r="D495" s="697"/>
      <c r="E495" s="697"/>
      <c r="F495" s="697"/>
    </row>
    <row r="496" spans="1:6">
      <c r="A496" s="137"/>
      <c r="B496" s="698"/>
      <c r="C496" s="1975"/>
      <c r="D496" s="697"/>
      <c r="E496" s="697"/>
      <c r="F496" s="697"/>
    </row>
    <row r="497" spans="1:6">
      <c r="A497" s="137"/>
      <c r="B497" s="698"/>
      <c r="C497" s="1975"/>
      <c r="D497" s="697"/>
      <c r="E497" s="697"/>
      <c r="F497" s="697"/>
    </row>
    <row r="498" spans="1:6">
      <c r="A498" s="137"/>
      <c r="B498" s="698"/>
      <c r="C498" s="1975"/>
      <c r="D498" s="697"/>
      <c r="E498" s="697"/>
      <c r="F498" s="697"/>
    </row>
    <row r="499" spans="1:6">
      <c r="A499" s="137"/>
      <c r="B499" s="698"/>
      <c r="C499" s="1975"/>
      <c r="D499" s="697"/>
      <c r="E499" s="697"/>
      <c r="F499" s="697"/>
    </row>
    <row r="500" spans="1:6">
      <c r="A500" s="137"/>
      <c r="B500" s="698"/>
      <c r="C500" s="1975"/>
      <c r="D500" s="697"/>
      <c r="E500" s="697"/>
      <c r="F500" s="697"/>
    </row>
    <row r="501" spans="1:6">
      <c r="A501" s="137"/>
      <c r="B501" s="698"/>
      <c r="C501" s="1975"/>
      <c r="D501" s="697"/>
      <c r="E501" s="697"/>
      <c r="F501" s="697"/>
    </row>
    <row r="502" spans="1:6">
      <c r="A502" s="137"/>
      <c r="B502" s="698"/>
      <c r="C502" s="1975"/>
      <c r="D502" s="697"/>
      <c r="E502" s="697"/>
      <c r="F502" s="697"/>
    </row>
    <row r="503" spans="1:6">
      <c r="A503" s="137"/>
      <c r="B503" s="698"/>
      <c r="C503" s="1975"/>
      <c r="D503" s="697"/>
      <c r="E503" s="697"/>
      <c r="F503" s="697"/>
    </row>
    <row r="504" spans="1:6">
      <c r="A504" s="137"/>
      <c r="B504" s="698"/>
      <c r="C504" s="1975"/>
      <c r="D504" s="697"/>
      <c r="E504" s="697"/>
      <c r="F504" s="697"/>
    </row>
    <row r="505" spans="1:6">
      <c r="A505" s="137"/>
      <c r="B505" s="698"/>
      <c r="C505" s="1975"/>
      <c r="D505" s="697"/>
      <c r="E505" s="697"/>
      <c r="F505" s="697"/>
    </row>
    <row r="506" spans="1:6">
      <c r="A506" s="137"/>
      <c r="B506" s="698"/>
      <c r="C506" s="1975"/>
      <c r="D506" s="697"/>
      <c r="E506" s="697"/>
      <c r="F506" s="697"/>
    </row>
    <row r="507" spans="1:6">
      <c r="A507" s="137"/>
      <c r="B507" s="698"/>
      <c r="C507" s="1975"/>
      <c r="D507" s="697"/>
      <c r="E507" s="697"/>
      <c r="F507" s="697"/>
    </row>
    <row r="508" spans="1:6">
      <c r="A508" s="137"/>
      <c r="B508" s="698"/>
      <c r="C508" s="1975"/>
      <c r="D508" s="697"/>
      <c r="E508" s="697"/>
      <c r="F508" s="697"/>
    </row>
    <row r="509" spans="1:6">
      <c r="A509" s="137"/>
      <c r="B509" s="698"/>
      <c r="C509" s="1975"/>
      <c r="D509" s="697"/>
      <c r="E509" s="697"/>
      <c r="F509" s="697"/>
    </row>
    <row r="510" spans="1:6">
      <c r="A510" s="137"/>
      <c r="B510" s="698"/>
      <c r="C510" s="1975"/>
      <c r="D510" s="697"/>
      <c r="E510" s="697"/>
      <c r="F510" s="697"/>
    </row>
    <row r="511" spans="1:6">
      <c r="A511" s="137"/>
      <c r="B511" s="698"/>
      <c r="C511" s="1975"/>
      <c r="D511" s="697"/>
      <c r="E511" s="697"/>
      <c r="F511" s="697"/>
    </row>
    <row r="512" spans="1:6">
      <c r="A512" s="137"/>
      <c r="B512" s="698"/>
      <c r="C512" s="1975"/>
      <c r="D512" s="697"/>
      <c r="E512" s="697"/>
      <c r="F512" s="697"/>
    </row>
    <row r="513" spans="1:6">
      <c r="A513" s="137"/>
      <c r="B513" s="698"/>
      <c r="C513" s="1975"/>
      <c r="D513" s="697"/>
      <c r="E513" s="697"/>
      <c r="F513" s="697"/>
    </row>
    <row r="514" spans="1:6">
      <c r="A514" s="137"/>
      <c r="B514" s="698"/>
      <c r="C514" s="1975"/>
      <c r="D514" s="697"/>
      <c r="E514" s="697"/>
      <c r="F514" s="697"/>
    </row>
    <row r="515" spans="1:6">
      <c r="A515" s="137"/>
      <c r="B515" s="698"/>
      <c r="C515" s="1975"/>
      <c r="D515" s="697"/>
      <c r="E515" s="697"/>
      <c r="F515" s="697"/>
    </row>
    <row r="516" spans="1:6">
      <c r="A516" s="137"/>
      <c r="B516" s="698"/>
      <c r="C516" s="1975"/>
      <c r="D516" s="697"/>
      <c r="E516" s="697"/>
      <c r="F516" s="697"/>
    </row>
    <row r="517" spans="1:6">
      <c r="A517" s="137"/>
      <c r="B517" s="698"/>
      <c r="C517" s="1975"/>
      <c r="D517" s="697"/>
      <c r="E517" s="697"/>
      <c r="F517" s="697"/>
    </row>
    <row r="518" spans="1:6">
      <c r="A518" s="137"/>
      <c r="B518" s="698"/>
      <c r="C518" s="1975"/>
      <c r="D518" s="697"/>
      <c r="E518" s="697"/>
      <c r="F518" s="697"/>
    </row>
    <row r="519" spans="1:6">
      <c r="A519" s="137"/>
      <c r="B519" s="698"/>
      <c r="C519" s="1975"/>
      <c r="D519" s="697"/>
      <c r="E519" s="697"/>
      <c r="F519" s="697"/>
    </row>
    <row r="520" spans="1:6">
      <c r="A520" s="137"/>
      <c r="B520" s="698"/>
      <c r="C520" s="1975"/>
      <c r="D520" s="697"/>
      <c r="E520" s="697"/>
      <c r="F520" s="697"/>
    </row>
    <row r="521" spans="1:6">
      <c r="A521" s="137"/>
      <c r="B521" s="698"/>
      <c r="C521" s="1975"/>
      <c r="D521" s="697"/>
      <c r="E521" s="697"/>
      <c r="F521" s="697"/>
    </row>
    <row r="522" spans="1:6">
      <c r="A522" s="137"/>
      <c r="B522" s="698"/>
      <c r="C522" s="1975"/>
      <c r="D522" s="697"/>
      <c r="E522" s="697"/>
      <c r="F522" s="697"/>
    </row>
    <row r="523" spans="1:6">
      <c r="A523" s="137"/>
      <c r="B523" s="698"/>
      <c r="C523" s="1975"/>
      <c r="D523" s="697"/>
      <c r="E523" s="697"/>
      <c r="F523" s="697"/>
    </row>
    <row r="524" spans="1:6">
      <c r="A524" s="137"/>
      <c r="B524" s="698"/>
      <c r="C524" s="1975"/>
      <c r="D524" s="697"/>
      <c r="E524" s="697"/>
      <c r="F524" s="697"/>
    </row>
    <row r="525" spans="1:6">
      <c r="A525" s="137"/>
      <c r="B525" s="698"/>
      <c r="C525" s="1975"/>
      <c r="D525" s="697"/>
      <c r="E525" s="697"/>
      <c r="F525" s="697"/>
    </row>
    <row r="526" spans="1:6">
      <c r="A526" s="137"/>
      <c r="B526" s="698"/>
      <c r="C526" s="1975"/>
      <c r="D526" s="697"/>
      <c r="E526" s="697"/>
      <c r="F526" s="697"/>
    </row>
    <row r="527" spans="1:6">
      <c r="A527" s="137"/>
      <c r="B527" s="698"/>
      <c r="C527" s="1975"/>
      <c r="D527" s="697"/>
      <c r="E527" s="697"/>
      <c r="F527" s="697"/>
    </row>
    <row r="528" spans="1:6">
      <c r="A528" s="137"/>
      <c r="B528" s="698"/>
      <c r="C528" s="1975"/>
      <c r="D528" s="697"/>
      <c r="E528" s="697"/>
      <c r="F528" s="697"/>
    </row>
    <row r="529" spans="1:6">
      <c r="A529" s="137"/>
      <c r="B529" s="698"/>
      <c r="C529" s="1975"/>
      <c r="D529" s="697"/>
      <c r="E529" s="697"/>
      <c r="F529" s="697"/>
    </row>
    <row r="530" spans="1:6">
      <c r="A530" s="137"/>
      <c r="B530" s="698"/>
      <c r="C530" s="1975"/>
      <c r="D530" s="697"/>
      <c r="E530" s="697"/>
      <c r="F530" s="697"/>
    </row>
    <row r="531" spans="1:6">
      <c r="A531" s="137"/>
      <c r="B531" s="698"/>
      <c r="C531" s="1975"/>
      <c r="D531" s="697"/>
      <c r="E531" s="697"/>
      <c r="F531" s="697"/>
    </row>
    <row r="532" spans="1:6">
      <c r="A532" s="137"/>
      <c r="B532" s="698"/>
      <c r="C532" s="1975"/>
      <c r="D532" s="697"/>
      <c r="E532" s="697"/>
      <c r="F532" s="697"/>
    </row>
    <row r="533" spans="1:6">
      <c r="A533" s="137"/>
      <c r="B533" s="698"/>
      <c r="C533" s="1975"/>
      <c r="D533" s="697"/>
      <c r="E533" s="697"/>
      <c r="F533" s="697"/>
    </row>
    <row r="534" spans="1:6">
      <c r="A534" s="137"/>
      <c r="B534" s="698"/>
      <c r="C534" s="1975"/>
      <c r="D534" s="697"/>
      <c r="E534" s="697"/>
      <c r="F534" s="697"/>
    </row>
    <row r="535" spans="1:6">
      <c r="A535" s="137"/>
      <c r="B535" s="698"/>
      <c r="C535" s="1975"/>
      <c r="D535" s="697"/>
      <c r="E535" s="697"/>
      <c r="F535" s="697"/>
    </row>
    <row r="536" spans="1:6">
      <c r="A536" s="137"/>
      <c r="B536" s="698"/>
      <c r="C536" s="1975"/>
      <c r="D536" s="697"/>
      <c r="E536" s="697"/>
      <c r="F536" s="697"/>
    </row>
    <row r="537" spans="1:6">
      <c r="A537" s="137"/>
      <c r="B537" s="698"/>
      <c r="C537" s="1975"/>
      <c r="D537" s="697"/>
      <c r="E537" s="697"/>
      <c r="F537" s="697"/>
    </row>
    <row r="538" spans="1:6">
      <c r="A538" s="137"/>
      <c r="B538" s="698"/>
      <c r="C538" s="1975"/>
      <c r="D538" s="697"/>
      <c r="E538" s="697"/>
      <c r="F538" s="697"/>
    </row>
    <row r="539" spans="1:6">
      <c r="A539" s="137"/>
      <c r="B539" s="698"/>
      <c r="C539" s="1975"/>
      <c r="D539" s="697"/>
      <c r="E539" s="697"/>
      <c r="F539" s="697"/>
    </row>
    <row r="540" spans="1:6">
      <c r="A540" s="137"/>
      <c r="B540" s="698"/>
      <c r="C540" s="1975"/>
      <c r="D540" s="697"/>
      <c r="E540" s="697"/>
      <c r="F540" s="697"/>
    </row>
    <row r="541" spans="1:6">
      <c r="A541" s="137"/>
      <c r="B541" s="698"/>
      <c r="C541" s="1975"/>
      <c r="D541" s="697"/>
      <c r="E541" s="697"/>
      <c r="F541" s="697"/>
    </row>
    <row r="542" spans="1:6">
      <c r="A542" s="137"/>
      <c r="B542" s="698"/>
      <c r="C542" s="1975"/>
      <c r="D542" s="697"/>
      <c r="E542" s="697"/>
      <c r="F542" s="697"/>
    </row>
    <row r="543" spans="1:6">
      <c r="A543" s="137"/>
      <c r="B543" s="698"/>
      <c r="C543" s="1975"/>
      <c r="D543" s="697"/>
      <c r="E543" s="697"/>
      <c r="F543" s="697"/>
    </row>
    <row r="544" spans="1:6">
      <c r="A544" s="137"/>
      <c r="B544" s="698"/>
      <c r="C544" s="1975"/>
      <c r="D544" s="697"/>
      <c r="E544" s="697"/>
      <c r="F544" s="697"/>
    </row>
    <row r="545" spans="1:6">
      <c r="A545" s="137"/>
      <c r="B545" s="698"/>
      <c r="C545" s="1975"/>
      <c r="D545" s="697"/>
      <c r="E545" s="697"/>
      <c r="F545" s="697"/>
    </row>
  </sheetData>
  <mergeCells count="12">
    <mergeCell ref="A1:F1"/>
    <mergeCell ref="A2:E2"/>
    <mergeCell ref="A3:E3"/>
    <mergeCell ref="A4:E4"/>
    <mergeCell ref="C288:D288"/>
    <mergeCell ref="Y288:Z288"/>
    <mergeCell ref="A289:B289"/>
    <mergeCell ref="X20:AA21"/>
    <mergeCell ref="A248:B248"/>
    <mergeCell ref="C247:D247"/>
    <mergeCell ref="Y247:Z247"/>
    <mergeCell ref="C20:G21"/>
  </mergeCells>
  <phoneticPr fontId="0" type="noConversion"/>
  <printOptions headings="1" gridLines="1"/>
  <pageMargins left="0.74803149606299213" right="0.74803149606299213" top="0.19685039370078741" bottom="0.19685039370078741" header="0.11811023622047245" footer="0"/>
  <pageSetup scale="65" orientation="portrait" horizontalDpi="300" verticalDpi="300" r:id="rId1"/>
  <headerFooter alignWithMargins="0"/>
  <drawing r:id="rId2"/>
  <legacyDrawing r:id="rId3"/>
  <oleObjects>
    <oleObject progId="Unknown" shapeId="22540" r:id="rId4"/>
  </oleObjects>
</worksheet>
</file>

<file path=xl/worksheets/sheet24.xml><?xml version="1.0" encoding="utf-8"?>
<worksheet xmlns="http://schemas.openxmlformats.org/spreadsheetml/2006/main" xmlns:r="http://schemas.openxmlformats.org/officeDocument/2006/relationships">
  <sheetPr codeName="Sheet11" enableFormatConditionsCalculation="0">
    <tabColor indexed="9"/>
    <pageSetUpPr fitToPage="1"/>
  </sheetPr>
  <dimension ref="A1:BQ669"/>
  <sheetViews>
    <sheetView workbookViewId="0">
      <selection sqref="A1:F1"/>
    </sheetView>
  </sheetViews>
  <sheetFormatPr defaultRowHeight="11.25"/>
  <cols>
    <col min="1" max="1" width="8.5703125" style="137" customWidth="1"/>
    <col min="2" max="2" width="36.5703125" style="698" customWidth="1"/>
    <col min="3" max="3" width="15.7109375" style="1295" customWidth="1"/>
    <col min="4" max="6" width="15.7109375" style="1296" customWidth="1"/>
    <col min="7" max="9" width="15.7109375" style="7" customWidth="1"/>
    <col min="10" max="12" width="15.7109375" style="7" hidden="1" customWidth="1"/>
    <col min="13" max="15" width="15.7109375" style="7" customWidth="1"/>
    <col min="16" max="26" width="15.7109375" style="7" hidden="1" customWidth="1"/>
    <col min="27" max="30" width="15.7109375" style="7" customWidth="1"/>
    <col min="31" max="33" width="15.7109375" style="7" hidden="1" customWidth="1"/>
    <col min="34" max="36" width="15.7109375" style="7" customWidth="1"/>
    <col min="37" max="47" width="15.7109375" style="7" hidden="1" customWidth="1"/>
    <col min="48" max="48" width="15.7109375" style="78" customWidth="1"/>
    <col min="49" max="51" width="15.7109375" style="7" customWidth="1"/>
    <col min="52" max="54" width="15.7109375" style="7" hidden="1" customWidth="1"/>
    <col min="55" max="57" width="15.7109375" style="7" customWidth="1"/>
    <col min="58" max="68" width="15.7109375" style="7" hidden="1" customWidth="1"/>
    <col min="69" max="69" width="15.7109375" style="78" customWidth="1"/>
    <col min="70" max="16384" width="9.140625" style="7"/>
  </cols>
  <sheetData>
    <row r="1" spans="1:69" s="15" customFormat="1" ht="20.25">
      <c r="A1" s="2210" t="s">
        <v>1354</v>
      </c>
      <c r="B1" s="2210"/>
      <c r="C1" s="2210"/>
      <c r="D1" s="2210"/>
      <c r="E1" s="2210"/>
      <c r="F1" s="2210"/>
    </row>
    <row r="2" spans="1:69" s="15" customFormat="1" ht="20.25">
      <c r="A2" s="2254" t="str">
        <f ca="1">'I1 Intro'!C9</f>
        <v>Orillia Power Distribution Corporation</v>
      </c>
      <c r="B2" s="2254"/>
      <c r="C2" s="2254"/>
      <c r="D2" s="2254"/>
      <c r="E2" s="2254"/>
    </row>
    <row r="3" spans="1:69" s="15" customFormat="1" ht="27">
      <c r="A3" s="2255" t="str">
        <f ca="1">'I1 Intro'!C13 &amp; "   " &amp; 'I1 Intro'!E13</f>
        <v xml:space="preserve">EB-2009-XXXX   </v>
      </c>
      <c r="B3" s="2255"/>
      <c r="C3" s="2255"/>
      <c r="D3" s="2255"/>
      <c r="E3" s="2255"/>
      <c r="G3" s="16"/>
    </row>
    <row r="4" spans="1:69" s="15" customFormat="1" ht="18.75">
      <c r="A4" s="2256">
        <f ca="1">'I1 Intro'!C15</f>
        <v>40053</v>
      </c>
      <c r="B4" s="2256"/>
      <c r="C4" s="2256"/>
      <c r="D4" s="2256"/>
      <c r="E4" s="2256"/>
    </row>
    <row r="5" spans="1:69" s="15" customFormat="1" ht="20.25">
      <c r="A5" s="369" t="str">
        <f ca="1">"Sheet O7 Amortization Output Worksheet  - "&amp; 'I2 LDC class'!$C$17 &amp; "  " &amp;  'I2 LDC class'!$D$17</f>
        <v xml:space="preserve">Sheet O7 Amortization Output Worksheet  -   </v>
      </c>
      <c r="B5" s="370"/>
      <c r="C5" s="624"/>
      <c r="D5" s="624"/>
      <c r="E5" s="371"/>
    </row>
    <row r="6" spans="1:69" s="15" customFormat="1">
      <c r="A6" s="18"/>
      <c r="B6" s="18"/>
      <c r="C6" s="625"/>
      <c r="D6" s="625"/>
      <c r="E6" s="18"/>
      <c r="F6" s="18"/>
      <c r="G6" s="18"/>
      <c r="H6" s="18"/>
      <c r="I6" s="18"/>
      <c r="J6" s="18"/>
      <c r="K6" s="18"/>
      <c r="L6" s="18"/>
      <c r="M6" s="18"/>
      <c r="N6" s="18"/>
      <c r="O6" s="18"/>
    </row>
    <row r="7" spans="1:69">
      <c r="A7" s="1080"/>
      <c r="D7" s="689"/>
    </row>
    <row r="8" spans="1:69" ht="12.75">
      <c r="C8" s="1297"/>
    </row>
    <row r="9" spans="1:69" ht="15.75">
      <c r="A9" s="1402" t="s">
        <v>268</v>
      </c>
      <c r="B9" s="1403"/>
      <c r="C9" s="1404"/>
    </row>
    <row r="10" spans="1:69" ht="15.75">
      <c r="A10" s="1405" t="s">
        <v>119</v>
      </c>
      <c r="B10" s="1406"/>
      <c r="C10" s="1407"/>
    </row>
    <row r="11" spans="1:69" ht="3" customHeight="1">
      <c r="A11" s="133"/>
    </row>
    <row r="12" spans="1:69" s="400" customFormat="1" ht="3" customHeight="1">
      <c r="C12" s="1347"/>
      <c r="AV12" s="526"/>
    </row>
    <row r="13" spans="1:69" s="400" customFormat="1" ht="3" customHeight="1">
      <c r="AV13" s="526"/>
    </row>
    <row r="14" spans="1:69" s="400" customFormat="1" ht="12.75">
      <c r="AV14" s="526"/>
    </row>
    <row r="15" spans="1:69" s="1350" customFormat="1" ht="25.5">
      <c r="C15" s="1351"/>
      <c r="D15" s="1352"/>
      <c r="E15" s="1353"/>
      <c r="F15" s="1354"/>
      <c r="G15" s="1355" t="s">
        <v>725</v>
      </c>
      <c r="H15" s="1355"/>
      <c r="I15" s="1355"/>
      <c r="J15" s="1355"/>
      <c r="K15" s="1355"/>
      <c r="L15" s="1355"/>
      <c r="M15" s="1355"/>
      <c r="N15" s="1355"/>
      <c r="O15" s="1355"/>
      <c r="P15" s="1355"/>
      <c r="Q15" s="1355"/>
      <c r="R15" s="1355"/>
      <c r="S15" s="1355"/>
      <c r="T15" s="1355"/>
      <c r="U15" s="1355"/>
      <c r="V15" s="1355"/>
      <c r="W15" s="1355"/>
      <c r="X15" s="1355"/>
      <c r="Y15" s="1355"/>
      <c r="Z15" s="1355"/>
      <c r="AA15" s="1356"/>
      <c r="AB15" s="1355" t="s">
        <v>726</v>
      </c>
      <c r="AC15" s="1355"/>
      <c r="AD15" s="1355"/>
      <c r="AE15" s="1355"/>
      <c r="AF15" s="1355"/>
      <c r="AG15" s="1355"/>
      <c r="AH15" s="1355"/>
      <c r="AI15" s="1355"/>
      <c r="AJ15" s="1355"/>
      <c r="AK15" s="1355"/>
      <c r="AL15" s="1355"/>
      <c r="AM15" s="1355"/>
      <c r="AN15" s="1355"/>
      <c r="AO15" s="1355"/>
      <c r="AP15" s="1355"/>
      <c r="AQ15" s="1355"/>
      <c r="AR15" s="1355"/>
      <c r="AS15" s="1355"/>
      <c r="AT15" s="1355"/>
      <c r="AU15" s="1355"/>
      <c r="AV15" s="1356"/>
      <c r="AW15" s="1357" t="s">
        <v>727</v>
      </c>
      <c r="AX15" s="1355"/>
      <c r="AY15" s="1355"/>
      <c r="AZ15" s="1355"/>
      <c r="BA15" s="1355"/>
      <c r="BB15" s="1355"/>
      <c r="BC15" s="1355"/>
      <c r="BD15" s="1355"/>
      <c r="BE15" s="1355"/>
      <c r="BF15" s="1355"/>
      <c r="BG15" s="1355"/>
      <c r="BH15" s="1355"/>
      <c r="BI15" s="1355"/>
      <c r="BJ15" s="1355"/>
      <c r="BK15" s="1355"/>
      <c r="BL15" s="1355"/>
      <c r="BM15" s="1355"/>
      <c r="BN15" s="1355"/>
      <c r="BO15" s="1355"/>
      <c r="BP15" s="1355"/>
      <c r="BQ15" s="1356"/>
    </row>
    <row r="16" spans="1:69" s="1162" customFormat="1" ht="12.75">
      <c r="A16" s="1358"/>
      <c r="B16" s="1358"/>
      <c r="C16" s="1359"/>
      <c r="D16" s="1360"/>
      <c r="E16" s="1361"/>
      <c r="F16" s="1362"/>
      <c r="G16" s="1363">
        <v>1</v>
      </c>
      <c r="H16" s="1363">
        <v>2</v>
      </c>
      <c r="I16" s="1363">
        <v>3</v>
      </c>
      <c r="J16" s="1363">
        <v>4</v>
      </c>
      <c r="K16" s="1363">
        <v>5</v>
      </c>
      <c r="L16" s="1363">
        <v>6</v>
      </c>
      <c r="M16" s="1363">
        <v>7</v>
      </c>
      <c r="N16" s="1363">
        <v>8</v>
      </c>
      <c r="O16" s="1363">
        <v>9</v>
      </c>
      <c r="P16" s="1363">
        <v>10</v>
      </c>
      <c r="Q16" s="1363">
        <v>11</v>
      </c>
      <c r="R16" s="1363">
        <v>12</v>
      </c>
      <c r="S16" s="1363">
        <v>13</v>
      </c>
      <c r="T16" s="1363">
        <v>14</v>
      </c>
      <c r="U16" s="1363">
        <v>15</v>
      </c>
      <c r="V16" s="1363">
        <v>16</v>
      </c>
      <c r="W16" s="1363">
        <v>17</v>
      </c>
      <c r="X16" s="1363">
        <v>18</v>
      </c>
      <c r="Y16" s="1363">
        <v>19</v>
      </c>
      <c r="Z16" s="1363">
        <v>20</v>
      </c>
      <c r="AA16" s="1364" t="s">
        <v>20</v>
      </c>
      <c r="AB16" s="1363">
        <v>1</v>
      </c>
      <c r="AC16" s="1363">
        <v>2</v>
      </c>
      <c r="AD16" s="1363">
        <v>3</v>
      </c>
      <c r="AE16" s="1363">
        <v>4</v>
      </c>
      <c r="AF16" s="1363">
        <v>5</v>
      </c>
      <c r="AG16" s="1363">
        <v>6</v>
      </c>
      <c r="AH16" s="1363">
        <v>7</v>
      </c>
      <c r="AI16" s="1363">
        <v>8</v>
      </c>
      <c r="AJ16" s="1363">
        <v>9</v>
      </c>
      <c r="AK16" s="1363">
        <v>10</v>
      </c>
      <c r="AL16" s="1363">
        <v>11</v>
      </c>
      <c r="AM16" s="1363">
        <v>12</v>
      </c>
      <c r="AN16" s="1363">
        <v>13</v>
      </c>
      <c r="AO16" s="1363">
        <v>14</v>
      </c>
      <c r="AP16" s="1363">
        <v>15</v>
      </c>
      <c r="AQ16" s="1363">
        <v>16</v>
      </c>
      <c r="AR16" s="1363">
        <v>17</v>
      </c>
      <c r="AS16" s="1363">
        <v>18</v>
      </c>
      <c r="AT16" s="1363">
        <v>19</v>
      </c>
      <c r="AU16" s="1363">
        <v>20</v>
      </c>
      <c r="AV16" s="1364" t="s">
        <v>20</v>
      </c>
      <c r="AW16" s="1365">
        <v>1</v>
      </c>
      <c r="AX16" s="1363">
        <v>2</v>
      </c>
      <c r="AY16" s="1363">
        <v>3</v>
      </c>
      <c r="AZ16" s="1363">
        <v>4</v>
      </c>
      <c r="BA16" s="1363">
        <v>5</v>
      </c>
      <c r="BB16" s="1363">
        <v>6</v>
      </c>
      <c r="BC16" s="1363">
        <v>7</v>
      </c>
      <c r="BD16" s="1363">
        <v>8</v>
      </c>
      <c r="BE16" s="1363">
        <v>9</v>
      </c>
      <c r="BF16" s="1363">
        <v>10</v>
      </c>
      <c r="BG16" s="1363">
        <v>11</v>
      </c>
      <c r="BH16" s="1363">
        <v>12</v>
      </c>
      <c r="BI16" s="1363">
        <v>13</v>
      </c>
      <c r="BJ16" s="1363">
        <v>14</v>
      </c>
      <c r="BK16" s="1363">
        <v>15</v>
      </c>
      <c r="BL16" s="1363">
        <v>16</v>
      </c>
      <c r="BM16" s="1363">
        <v>17</v>
      </c>
      <c r="BN16" s="1363">
        <v>18</v>
      </c>
      <c r="BO16" s="1363">
        <v>19</v>
      </c>
      <c r="BP16" s="1363">
        <v>20</v>
      </c>
      <c r="BQ16" s="1364" t="s">
        <v>20</v>
      </c>
    </row>
    <row r="17" spans="1:69" s="508" customFormat="1" ht="38.25">
      <c r="A17" s="107" t="s">
        <v>781</v>
      </c>
      <c r="B17" s="107" t="s">
        <v>1462</v>
      </c>
      <c r="C17" s="1408" t="s">
        <v>1375</v>
      </c>
      <c r="D17" s="1367" t="s">
        <v>1351</v>
      </c>
      <c r="E17" s="1368" t="s">
        <v>1352</v>
      </c>
      <c r="F17" s="1369" t="s">
        <v>76</v>
      </c>
      <c r="G17" s="934" t="str">
        <f ca="1">IF('I2 LDC class'!$D$20="",'I2 LDC class'!$C$20,'I2 LDC class'!$D$20)</f>
        <v>Residential</v>
      </c>
      <c r="H17" s="934" t="str">
        <f ca="1">IF('I2 LDC class'!$D$21="",'I2 LDC class'!$C$21,'I2 LDC class'!$D$21)</f>
        <v>GS &lt;50</v>
      </c>
      <c r="I17" s="934" t="str">
        <f ca="1">IF('I2 LDC class'!$D$22="",'I2 LDC class'!$C$22,'I2 LDC class'!$D$22)</f>
        <v>GS&gt;50-Regular</v>
      </c>
      <c r="J17" s="934" t="str">
        <f ca="1">IF('I2 LDC class'!$D$23="",'I2 LDC class'!$C$23,'I2 LDC class'!$D$23)</f>
        <v>GS&gt; 50-TOU</v>
      </c>
      <c r="K17" s="934" t="str">
        <f ca="1">IF('I2 LDC class'!$D$24="",'I2 LDC class'!$C$24,'I2 LDC class'!$D$24)</f>
        <v>GS &gt;50-Intermediate</v>
      </c>
      <c r="L17" s="934" t="str">
        <f ca="1">IF('I2 LDC class'!$D$25="",'I2 LDC class'!$C$25,'I2 LDC class'!$D$25)</f>
        <v>Large Use &gt;5MW</v>
      </c>
      <c r="M17" s="934" t="str">
        <f ca="1">IF('I2 LDC class'!$D$26="",'I2 LDC class'!$C$26,'I2 LDC class'!$D$26)</f>
        <v>Street Light</v>
      </c>
      <c r="N17" s="934" t="str">
        <f ca="1">IF('I2 LDC class'!$D$27="",'I2 LDC class'!$C$27,'I2 LDC class'!$D$27)</f>
        <v>Sentinel</v>
      </c>
      <c r="O17" s="934" t="str">
        <f ca="1">IF('I2 LDC class'!$D$28="",'I2 LDC class'!$C$28,'I2 LDC class'!$D$28)</f>
        <v>Unmetered Scattered Load</v>
      </c>
      <c r="P17" s="934" t="str">
        <f ca="1">IF('I2 LDC class'!$D$29="",'I2 LDC class'!$C$29,'I2 LDC class'!$D$29)</f>
        <v>Embedded Distributor</v>
      </c>
      <c r="Q17" s="934" t="str">
        <f ca="1">IF('I2 LDC class'!$D$30="",'I2 LDC class'!$C$30,'I2 LDC class'!$D$30)</f>
        <v>Back-up/Standby Power</v>
      </c>
      <c r="R17" s="934" t="str">
        <f ca="1">IF('I2 LDC class'!$D$31="",'I2 LDC class'!$C$31,'I2 LDC class'!$D$31)</f>
        <v>Rate Class 1</v>
      </c>
      <c r="S17" s="934" t="str">
        <f ca="1">IF('I2 LDC class'!$D$32="",'I2 LDC class'!$C$32,'I2 LDC class'!$D$32)</f>
        <v>Rate class 2</v>
      </c>
      <c r="T17" s="934" t="str">
        <f ca="1">IF('I2 LDC class'!$D$33="",'I2 LDC class'!$C$33,'I2 LDC class'!$D$33)</f>
        <v>Rate class 3</v>
      </c>
      <c r="U17" s="934" t="str">
        <f ca="1">IF('I2 LDC class'!$D$34="",'I2 LDC class'!$C$34,'I2 LDC class'!$D$34)</f>
        <v>Rate class 4</v>
      </c>
      <c r="V17" s="934" t="str">
        <f ca="1">IF('I2 LDC class'!$D$35="",'I2 LDC class'!$C$35,'I2 LDC class'!$D$35)</f>
        <v>Rate class 5</v>
      </c>
      <c r="W17" s="934" t="str">
        <f ca="1">IF('I2 LDC class'!$D$36="",'I2 LDC class'!$C$36,'I2 LDC class'!$D$36)</f>
        <v>Rate class 6</v>
      </c>
      <c r="X17" s="934" t="str">
        <f ca="1">IF('I2 LDC class'!$D$37="",'I2 LDC class'!$C$37,'I2 LDC class'!$D$37)</f>
        <v>Rate class 7</v>
      </c>
      <c r="Y17" s="934" t="str">
        <f ca="1">IF('I2 LDC class'!$D$38="",'I2 LDC class'!$C$38,'I2 LDC class'!$D$38)</f>
        <v>Rate class 8</v>
      </c>
      <c r="Z17" s="934" t="str">
        <f ca="1">IF('I2 LDC class'!$D$39="",'I2 LDC class'!$C$39,'I2 LDC class'!$D$39)</f>
        <v>Rate class 9</v>
      </c>
      <c r="AA17" s="1370" t="s">
        <v>76</v>
      </c>
      <c r="AB17" s="934" t="str">
        <f ca="1">IF('I2 LDC class'!$D$20="",'I2 LDC class'!$C$20,'I2 LDC class'!$D$20)</f>
        <v>Residential</v>
      </c>
      <c r="AC17" s="934" t="str">
        <f ca="1">IF('I2 LDC class'!$D$21="",'I2 LDC class'!$C$21,'I2 LDC class'!$D$21)</f>
        <v>GS &lt;50</v>
      </c>
      <c r="AD17" s="934" t="str">
        <f ca="1">IF('I2 LDC class'!$D$22="",'I2 LDC class'!$C$22,'I2 LDC class'!$D$22)</f>
        <v>GS&gt;50-Regular</v>
      </c>
      <c r="AE17" s="934" t="str">
        <f ca="1">IF('I2 LDC class'!$D$23="",'I2 LDC class'!$C$23,'I2 LDC class'!$D$23)</f>
        <v>GS&gt; 50-TOU</v>
      </c>
      <c r="AF17" s="934" t="str">
        <f ca="1">IF('I2 LDC class'!$D$24="",'I2 LDC class'!$C$24,'I2 LDC class'!$D$24)</f>
        <v>GS &gt;50-Intermediate</v>
      </c>
      <c r="AG17" s="934" t="str">
        <f ca="1">IF('I2 LDC class'!$D$25="",'I2 LDC class'!$C$25,'I2 LDC class'!$D$25)</f>
        <v>Large Use &gt;5MW</v>
      </c>
      <c r="AH17" s="934" t="str">
        <f ca="1">IF('I2 LDC class'!$D$26="",'I2 LDC class'!$C$26,'I2 LDC class'!$D$26)</f>
        <v>Street Light</v>
      </c>
      <c r="AI17" s="934" t="str">
        <f ca="1">IF('I2 LDC class'!$D$27="",'I2 LDC class'!$C$27,'I2 LDC class'!$D$27)</f>
        <v>Sentinel</v>
      </c>
      <c r="AJ17" s="934" t="str">
        <f ca="1">IF('I2 LDC class'!$D$28="",'I2 LDC class'!$C$28,'I2 LDC class'!$D$28)</f>
        <v>Unmetered Scattered Load</v>
      </c>
      <c r="AK17" s="934" t="str">
        <f ca="1">IF('I2 LDC class'!$D$29="",'I2 LDC class'!$C$29,'I2 LDC class'!$D$29)</f>
        <v>Embedded Distributor</v>
      </c>
      <c r="AL17" s="934" t="str">
        <f ca="1">IF('I2 LDC class'!$D$30="",'I2 LDC class'!$C$30,'I2 LDC class'!$D$30)</f>
        <v>Back-up/Standby Power</v>
      </c>
      <c r="AM17" s="934" t="str">
        <f ca="1">IF('I2 LDC class'!$D$31="",'I2 LDC class'!$C$31,'I2 LDC class'!$D$31)</f>
        <v>Rate Class 1</v>
      </c>
      <c r="AN17" s="934" t="str">
        <f ca="1">IF('I2 LDC class'!$D$32="",'I2 LDC class'!$C$32,'I2 LDC class'!$D$32)</f>
        <v>Rate class 2</v>
      </c>
      <c r="AO17" s="934" t="str">
        <f ca="1">IF('I2 LDC class'!$D$33="",'I2 LDC class'!$C$33,'I2 LDC class'!$D$33)</f>
        <v>Rate class 3</v>
      </c>
      <c r="AP17" s="934" t="str">
        <f ca="1">IF('I2 LDC class'!$D$34="",'I2 LDC class'!$C$34,'I2 LDC class'!$D$34)</f>
        <v>Rate class 4</v>
      </c>
      <c r="AQ17" s="934" t="str">
        <f ca="1">IF('I2 LDC class'!$D$35="",'I2 LDC class'!$C$35,'I2 LDC class'!$D$35)</f>
        <v>Rate class 5</v>
      </c>
      <c r="AR17" s="934" t="str">
        <f ca="1">IF('I2 LDC class'!$D$36="",'I2 LDC class'!$C$36,'I2 LDC class'!$D$36)</f>
        <v>Rate class 6</v>
      </c>
      <c r="AS17" s="934" t="str">
        <f ca="1">IF('I2 LDC class'!$D$37="",'I2 LDC class'!$C$37,'I2 LDC class'!$D$37)</f>
        <v>Rate class 7</v>
      </c>
      <c r="AT17" s="934" t="str">
        <f ca="1">IF('I2 LDC class'!$D$38="",'I2 LDC class'!$C$38,'I2 LDC class'!$D$38)</f>
        <v>Rate class 8</v>
      </c>
      <c r="AU17" s="934" t="str">
        <f ca="1">IF('I2 LDC class'!$D$39="",'I2 LDC class'!$C$39,'I2 LDC class'!$D$39)</f>
        <v>Rate class 9</v>
      </c>
      <c r="AV17" s="1371" t="s">
        <v>20</v>
      </c>
      <c r="AW17" s="934" t="str">
        <f ca="1">IF('I2 LDC class'!$D$20="",'I2 LDC class'!$C$20,'I2 LDC class'!$D$20)</f>
        <v>Residential</v>
      </c>
      <c r="AX17" s="934" t="str">
        <f ca="1">IF('I2 LDC class'!$D$21="",'I2 LDC class'!$C$21,'I2 LDC class'!$D$21)</f>
        <v>GS &lt;50</v>
      </c>
      <c r="AY17" s="934" t="str">
        <f ca="1">IF('I2 LDC class'!$D$22="",'I2 LDC class'!$C$22,'I2 LDC class'!$D$22)</f>
        <v>GS&gt;50-Regular</v>
      </c>
      <c r="AZ17" s="934" t="str">
        <f ca="1">IF('I2 LDC class'!$D$23="",'I2 LDC class'!$C$23,'I2 LDC class'!$D$23)</f>
        <v>GS&gt; 50-TOU</v>
      </c>
      <c r="BA17" s="934" t="str">
        <f ca="1">IF('I2 LDC class'!$D$24="",'I2 LDC class'!$C$24,'I2 LDC class'!$D$24)</f>
        <v>GS &gt;50-Intermediate</v>
      </c>
      <c r="BB17" s="934" t="str">
        <f ca="1">IF('I2 LDC class'!$D$25="",'I2 LDC class'!$C$25,'I2 LDC class'!$D$25)</f>
        <v>Large Use &gt;5MW</v>
      </c>
      <c r="BC17" s="934" t="str">
        <f ca="1">IF('I2 LDC class'!$D$26="",'I2 LDC class'!$C$26,'I2 LDC class'!$D$26)</f>
        <v>Street Light</v>
      </c>
      <c r="BD17" s="934" t="str">
        <f ca="1">IF('I2 LDC class'!$D$27="",'I2 LDC class'!$C$27,'I2 LDC class'!$D$27)</f>
        <v>Sentinel</v>
      </c>
      <c r="BE17" s="934" t="str">
        <f ca="1">IF('I2 LDC class'!$D$28="",'I2 LDC class'!$C$28,'I2 LDC class'!$D$28)</f>
        <v>Unmetered Scattered Load</v>
      </c>
      <c r="BF17" s="934" t="str">
        <f ca="1">IF('I2 LDC class'!$D$29="",'I2 LDC class'!$C$29,'I2 LDC class'!$D$29)</f>
        <v>Embedded Distributor</v>
      </c>
      <c r="BG17" s="934" t="str">
        <f ca="1">IF('I2 LDC class'!$D$30="",'I2 LDC class'!$C$30,'I2 LDC class'!$D$30)</f>
        <v>Back-up/Standby Power</v>
      </c>
      <c r="BH17" s="934" t="str">
        <f ca="1">IF('I2 LDC class'!$D$31="",'I2 LDC class'!$C$31,'I2 LDC class'!$D$31)</f>
        <v>Rate Class 1</v>
      </c>
      <c r="BI17" s="934" t="str">
        <f ca="1">IF('I2 LDC class'!$D$32="",'I2 LDC class'!$C$32,'I2 LDC class'!$D$32)</f>
        <v>Rate class 2</v>
      </c>
      <c r="BJ17" s="934" t="str">
        <f ca="1">IF('I2 LDC class'!$D$33="",'I2 LDC class'!$C$33,'I2 LDC class'!$D$33)</f>
        <v>Rate class 3</v>
      </c>
      <c r="BK17" s="934" t="str">
        <f ca="1">IF('I2 LDC class'!$D$34="",'I2 LDC class'!$C$34,'I2 LDC class'!$D$34)</f>
        <v>Rate class 4</v>
      </c>
      <c r="BL17" s="934" t="str">
        <f ca="1">IF('I2 LDC class'!$D$35="",'I2 LDC class'!$C$35,'I2 LDC class'!$D$35)</f>
        <v>Rate class 5</v>
      </c>
      <c r="BM17" s="934" t="str">
        <f ca="1">IF('I2 LDC class'!$D$36="",'I2 LDC class'!$C$36,'I2 LDC class'!$D$36)</f>
        <v>Rate class 6</v>
      </c>
      <c r="BN17" s="934" t="str">
        <f ca="1">IF('I2 LDC class'!$D$37="",'I2 LDC class'!$C$37,'I2 LDC class'!$D$37)</f>
        <v>Rate class 7</v>
      </c>
      <c r="BO17" s="934" t="str">
        <f ca="1">IF('I2 LDC class'!$D$38="",'I2 LDC class'!$C$38,'I2 LDC class'!$D$38)</f>
        <v>Rate class 8</v>
      </c>
      <c r="BP17" s="934" t="str">
        <f ca="1">IF('I2 LDC class'!$D$39="",'I2 LDC class'!$C$39,'I2 LDC class'!$D$39)</f>
        <v>Rate class 9</v>
      </c>
      <c r="BQ17" s="1371" t="s">
        <v>20</v>
      </c>
    </row>
    <row r="18" spans="1:69" s="400" customFormat="1" ht="12.75">
      <c r="A18" s="249">
        <v>1565</v>
      </c>
      <c r="B18" s="424" t="s">
        <v>1474</v>
      </c>
      <c r="C18" s="1349">
        <f ca="1">'I4 BO ASSETS'!G17</f>
        <v>0</v>
      </c>
      <c r="D18" s="720">
        <f>$C18*D589</f>
        <v>0</v>
      </c>
      <c r="E18" s="720">
        <f>$C18*E589</f>
        <v>0</v>
      </c>
      <c r="F18" s="720">
        <f>D18+E18</f>
        <v>0</v>
      </c>
      <c r="G18" s="720">
        <f t="shared" ref="G18:G33" si="0">$D18*G589</f>
        <v>0</v>
      </c>
      <c r="H18" s="720">
        <f t="shared" ref="H18:Z18" si="1">$D18*H589</f>
        <v>0</v>
      </c>
      <c r="I18" s="720">
        <f t="shared" si="1"/>
        <v>0</v>
      </c>
      <c r="J18" s="720">
        <f t="shared" si="1"/>
        <v>0</v>
      </c>
      <c r="K18" s="720">
        <f t="shared" si="1"/>
        <v>0</v>
      </c>
      <c r="L18" s="720">
        <f t="shared" si="1"/>
        <v>0</v>
      </c>
      <c r="M18" s="720">
        <f t="shared" si="1"/>
        <v>0</v>
      </c>
      <c r="N18" s="720">
        <f t="shared" si="1"/>
        <v>0</v>
      </c>
      <c r="O18" s="720">
        <f t="shared" si="1"/>
        <v>0</v>
      </c>
      <c r="P18" s="720">
        <f t="shared" si="1"/>
        <v>0</v>
      </c>
      <c r="Q18" s="720">
        <f t="shared" si="1"/>
        <v>0</v>
      </c>
      <c r="R18" s="720">
        <f t="shared" si="1"/>
        <v>0</v>
      </c>
      <c r="S18" s="720">
        <f t="shared" si="1"/>
        <v>0</v>
      </c>
      <c r="T18" s="720">
        <f t="shared" si="1"/>
        <v>0</v>
      </c>
      <c r="U18" s="720">
        <f t="shared" si="1"/>
        <v>0</v>
      </c>
      <c r="V18" s="720">
        <f t="shared" si="1"/>
        <v>0</v>
      </c>
      <c r="W18" s="720">
        <f t="shared" si="1"/>
        <v>0</v>
      </c>
      <c r="X18" s="720">
        <f t="shared" si="1"/>
        <v>0</v>
      </c>
      <c r="Y18" s="720">
        <f t="shared" si="1"/>
        <v>0</v>
      </c>
      <c r="Z18" s="720">
        <f t="shared" si="1"/>
        <v>0</v>
      </c>
      <c r="AA18" s="720">
        <f>SUM(G18:Z18)</f>
        <v>0</v>
      </c>
      <c r="AB18" s="720">
        <f t="shared" ref="AB18:AB33" si="2">$E18*AB589</f>
        <v>0</v>
      </c>
      <c r="AC18" s="720">
        <f t="shared" ref="AC18:AU18" si="3">$E18*AC589</f>
        <v>0</v>
      </c>
      <c r="AD18" s="720">
        <f t="shared" si="3"/>
        <v>0</v>
      </c>
      <c r="AE18" s="720">
        <f t="shared" si="3"/>
        <v>0</v>
      </c>
      <c r="AF18" s="720">
        <f t="shared" si="3"/>
        <v>0</v>
      </c>
      <c r="AG18" s="720">
        <f t="shared" si="3"/>
        <v>0</v>
      </c>
      <c r="AH18" s="720">
        <f t="shared" si="3"/>
        <v>0</v>
      </c>
      <c r="AI18" s="720">
        <f t="shared" si="3"/>
        <v>0</v>
      </c>
      <c r="AJ18" s="720">
        <f t="shared" si="3"/>
        <v>0</v>
      </c>
      <c r="AK18" s="720">
        <f t="shared" si="3"/>
        <v>0</v>
      </c>
      <c r="AL18" s="720">
        <f t="shared" si="3"/>
        <v>0</v>
      </c>
      <c r="AM18" s="720">
        <f t="shared" si="3"/>
        <v>0</v>
      </c>
      <c r="AN18" s="720">
        <f t="shared" si="3"/>
        <v>0</v>
      </c>
      <c r="AO18" s="720">
        <f t="shared" si="3"/>
        <v>0</v>
      </c>
      <c r="AP18" s="720">
        <f t="shared" si="3"/>
        <v>0</v>
      </c>
      <c r="AQ18" s="720">
        <f t="shared" si="3"/>
        <v>0</v>
      </c>
      <c r="AR18" s="720">
        <f t="shared" si="3"/>
        <v>0</v>
      </c>
      <c r="AS18" s="720">
        <f t="shared" si="3"/>
        <v>0</v>
      </c>
      <c r="AT18" s="720">
        <f t="shared" si="3"/>
        <v>0</v>
      </c>
      <c r="AU18" s="720">
        <f t="shared" si="3"/>
        <v>0</v>
      </c>
      <c r="AV18" s="720">
        <f>SUM(AB18:AU18)</f>
        <v>0</v>
      </c>
      <c r="AW18" s="720"/>
      <c r="AX18" s="720"/>
      <c r="AY18" s="720"/>
      <c r="AZ18" s="720"/>
      <c r="BA18" s="720"/>
      <c r="BB18" s="720"/>
      <c r="BC18" s="720"/>
      <c r="BD18" s="720"/>
      <c r="BE18" s="720"/>
      <c r="BF18" s="720"/>
      <c r="BG18" s="720"/>
      <c r="BH18" s="720"/>
      <c r="BI18" s="720"/>
      <c r="BJ18" s="720"/>
      <c r="BK18" s="720"/>
      <c r="BL18" s="720"/>
      <c r="BM18" s="720"/>
      <c r="BN18" s="720"/>
      <c r="BO18" s="720"/>
      <c r="BP18" s="720"/>
      <c r="BQ18" s="720"/>
    </row>
    <row r="19" spans="1:69" s="400" customFormat="1" ht="12.75">
      <c r="A19" s="1372">
        <v>1805</v>
      </c>
      <c r="B19" s="424" t="s">
        <v>623</v>
      </c>
      <c r="C19" s="1349">
        <f ca="1">'I4 BO ASSETS'!G18</f>
        <v>0</v>
      </c>
      <c r="D19" s="720">
        <f t="shared" ref="D19:D57" si="4">C19*D590</f>
        <v>0</v>
      </c>
      <c r="E19" s="720">
        <f t="shared" ref="E19:E57" si="5">$C19*E590</f>
        <v>0</v>
      </c>
      <c r="F19" s="720">
        <f t="shared" ref="F19:F57" si="6">D19+E19</f>
        <v>0</v>
      </c>
      <c r="G19" s="720">
        <f t="shared" si="0"/>
        <v>0</v>
      </c>
      <c r="H19" s="720">
        <f t="shared" ref="H19:Z19" si="7">$D19*H590</f>
        <v>0</v>
      </c>
      <c r="I19" s="720">
        <f t="shared" si="7"/>
        <v>0</v>
      </c>
      <c r="J19" s="720">
        <f t="shared" si="7"/>
        <v>0</v>
      </c>
      <c r="K19" s="720">
        <f t="shared" si="7"/>
        <v>0</v>
      </c>
      <c r="L19" s="720">
        <f t="shared" si="7"/>
        <v>0</v>
      </c>
      <c r="M19" s="720">
        <f t="shared" si="7"/>
        <v>0</v>
      </c>
      <c r="N19" s="720">
        <f t="shared" si="7"/>
        <v>0</v>
      </c>
      <c r="O19" s="720">
        <f t="shared" si="7"/>
        <v>0</v>
      </c>
      <c r="P19" s="720">
        <f t="shared" si="7"/>
        <v>0</v>
      </c>
      <c r="Q19" s="720">
        <f t="shared" si="7"/>
        <v>0</v>
      </c>
      <c r="R19" s="720">
        <f t="shared" si="7"/>
        <v>0</v>
      </c>
      <c r="S19" s="720">
        <f t="shared" si="7"/>
        <v>0</v>
      </c>
      <c r="T19" s="720">
        <f t="shared" si="7"/>
        <v>0</v>
      </c>
      <c r="U19" s="720">
        <f t="shared" si="7"/>
        <v>0</v>
      </c>
      <c r="V19" s="720">
        <f t="shared" si="7"/>
        <v>0</v>
      </c>
      <c r="W19" s="720">
        <f t="shared" si="7"/>
        <v>0</v>
      </c>
      <c r="X19" s="720">
        <f t="shared" si="7"/>
        <v>0</v>
      </c>
      <c r="Y19" s="720">
        <f t="shared" si="7"/>
        <v>0</v>
      </c>
      <c r="Z19" s="720">
        <f t="shared" si="7"/>
        <v>0</v>
      </c>
      <c r="AA19" s="720">
        <f t="shared" ref="AA19:AA57" si="8">SUM(G19:Z19)</f>
        <v>0</v>
      </c>
      <c r="AB19" s="720">
        <f t="shared" si="2"/>
        <v>0</v>
      </c>
      <c r="AC19" s="720">
        <f t="shared" ref="AC19:AU19" si="9">$E19*AC590</f>
        <v>0</v>
      </c>
      <c r="AD19" s="720">
        <f t="shared" si="9"/>
        <v>0</v>
      </c>
      <c r="AE19" s="720">
        <f t="shared" si="9"/>
        <v>0</v>
      </c>
      <c r="AF19" s="720">
        <f t="shared" si="9"/>
        <v>0</v>
      </c>
      <c r="AG19" s="720">
        <f t="shared" si="9"/>
        <v>0</v>
      </c>
      <c r="AH19" s="720">
        <f t="shared" si="9"/>
        <v>0</v>
      </c>
      <c r="AI19" s="720">
        <f t="shared" si="9"/>
        <v>0</v>
      </c>
      <c r="AJ19" s="720">
        <f t="shared" si="9"/>
        <v>0</v>
      </c>
      <c r="AK19" s="720">
        <f t="shared" si="9"/>
        <v>0</v>
      </c>
      <c r="AL19" s="720">
        <f t="shared" si="9"/>
        <v>0</v>
      </c>
      <c r="AM19" s="720">
        <f t="shared" si="9"/>
        <v>0</v>
      </c>
      <c r="AN19" s="720">
        <f t="shared" si="9"/>
        <v>0</v>
      </c>
      <c r="AO19" s="720">
        <f t="shared" si="9"/>
        <v>0</v>
      </c>
      <c r="AP19" s="720">
        <f t="shared" si="9"/>
        <v>0</v>
      </c>
      <c r="AQ19" s="720">
        <f t="shared" si="9"/>
        <v>0</v>
      </c>
      <c r="AR19" s="720">
        <f t="shared" si="9"/>
        <v>0</v>
      </c>
      <c r="AS19" s="720">
        <f t="shared" si="9"/>
        <v>0</v>
      </c>
      <c r="AT19" s="720">
        <f t="shared" si="9"/>
        <v>0</v>
      </c>
      <c r="AU19" s="720">
        <f t="shared" si="9"/>
        <v>0</v>
      </c>
      <c r="AV19" s="720">
        <f t="shared" ref="AV19:AV57" si="10">SUM(AB19:AU19)</f>
        <v>0</v>
      </c>
      <c r="AW19" s="720"/>
      <c r="AX19" s="720"/>
      <c r="AY19" s="720"/>
      <c r="AZ19" s="720"/>
      <c r="BA19" s="720"/>
      <c r="BB19" s="720"/>
      <c r="BC19" s="720"/>
      <c r="BD19" s="720"/>
      <c r="BE19" s="720"/>
      <c r="BF19" s="720"/>
      <c r="BG19" s="720"/>
      <c r="BH19" s="720"/>
      <c r="BI19" s="720"/>
      <c r="BJ19" s="720"/>
      <c r="BK19" s="720"/>
      <c r="BL19" s="720"/>
      <c r="BM19" s="720"/>
      <c r="BN19" s="720"/>
      <c r="BO19" s="720"/>
      <c r="BP19" s="720"/>
      <c r="BQ19" s="720"/>
    </row>
    <row r="20" spans="1:69" s="400" customFormat="1" ht="12.75">
      <c r="A20" s="1372" t="s">
        <v>129</v>
      </c>
      <c r="B20" s="424" t="s">
        <v>1394</v>
      </c>
      <c r="C20" s="1349">
        <f ca="1">'I4 BO ASSETS'!G19</f>
        <v>0</v>
      </c>
      <c r="D20" s="720">
        <f t="shared" si="4"/>
        <v>0</v>
      </c>
      <c r="E20" s="720">
        <f t="shared" si="5"/>
        <v>0</v>
      </c>
      <c r="F20" s="720">
        <f t="shared" si="6"/>
        <v>0</v>
      </c>
      <c r="G20" s="720">
        <f t="shared" si="0"/>
        <v>0</v>
      </c>
      <c r="H20" s="720">
        <f t="shared" ref="H20:Z20" si="11">$D20*H591</f>
        <v>0</v>
      </c>
      <c r="I20" s="720">
        <f t="shared" si="11"/>
        <v>0</v>
      </c>
      <c r="J20" s="720">
        <f t="shared" si="11"/>
        <v>0</v>
      </c>
      <c r="K20" s="720">
        <f t="shared" si="11"/>
        <v>0</v>
      </c>
      <c r="L20" s="720">
        <f t="shared" si="11"/>
        <v>0</v>
      </c>
      <c r="M20" s="720">
        <f t="shared" si="11"/>
        <v>0</v>
      </c>
      <c r="N20" s="720">
        <f t="shared" si="11"/>
        <v>0</v>
      </c>
      <c r="O20" s="720">
        <f t="shared" si="11"/>
        <v>0</v>
      </c>
      <c r="P20" s="720">
        <f t="shared" si="11"/>
        <v>0</v>
      </c>
      <c r="Q20" s="720">
        <f t="shared" si="11"/>
        <v>0</v>
      </c>
      <c r="R20" s="720">
        <f t="shared" si="11"/>
        <v>0</v>
      </c>
      <c r="S20" s="720">
        <f t="shared" si="11"/>
        <v>0</v>
      </c>
      <c r="T20" s="720">
        <f t="shared" si="11"/>
        <v>0</v>
      </c>
      <c r="U20" s="720">
        <f t="shared" si="11"/>
        <v>0</v>
      </c>
      <c r="V20" s="720">
        <f t="shared" si="11"/>
        <v>0</v>
      </c>
      <c r="W20" s="720">
        <f t="shared" si="11"/>
        <v>0</v>
      </c>
      <c r="X20" s="720">
        <f t="shared" si="11"/>
        <v>0</v>
      </c>
      <c r="Y20" s="720">
        <f t="shared" si="11"/>
        <v>0</v>
      </c>
      <c r="Z20" s="720">
        <f t="shared" si="11"/>
        <v>0</v>
      </c>
      <c r="AA20" s="720">
        <f t="shared" si="8"/>
        <v>0</v>
      </c>
      <c r="AB20" s="720">
        <f t="shared" si="2"/>
        <v>0</v>
      </c>
      <c r="AC20" s="720">
        <f t="shared" ref="AC20:AU20" si="12">$E20*AC591</f>
        <v>0</v>
      </c>
      <c r="AD20" s="720">
        <f t="shared" si="12"/>
        <v>0</v>
      </c>
      <c r="AE20" s="720">
        <f t="shared" si="12"/>
        <v>0</v>
      </c>
      <c r="AF20" s="720">
        <f t="shared" si="12"/>
        <v>0</v>
      </c>
      <c r="AG20" s="720">
        <f t="shared" si="12"/>
        <v>0</v>
      </c>
      <c r="AH20" s="720">
        <f t="shared" si="12"/>
        <v>0</v>
      </c>
      <c r="AI20" s="720">
        <f t="shared" si="12"/>
        <v>0</v>
      </c>
      <c r="AJ20" s="720">
        <f t="shared" si="12"/>
        <v>0</v>
      </c>
      <c r="AK20" s="720">
        <f t="shared" si="12"/>
        <v>0</v>
      </c>
      <c r="AL20" s="720">
        <f t="shared" si="12"/>
        <v>0</v>
      </c>
      <c r="AM20" s="720">
        <f t="shared" si="12"/>
        <v>0</v>
      </c>
      <c r="AN20" s="720">
        <f t="shared" si="12"/>
        <v>0</v>
      </c>
      <c r="AO20" s="720">
        <f t="shared" si="12"/>
        <v>0</v>
      </c>
      <c r="AP20" s="720">
        <f t="shared" si="12"/>
        <v>0</v>
      </c>
      <c r="AQ20" s="720">
        <f t="shared" si="12"/>
        <v>0</v>
      </c>
      <c r="AR20" s="720">
        <f t="shared" si="12"/>
        <v>0</v>
      </c>
      <c r="AS20" s="720">
        <f t="shared" si="12"/>
        <v>0</v>
      </c>
      <c r="AT20" s="720">
        <f t="shared" si="12"/>
        <v>0</v>
      </c>
      <c r="AU20" s="720">
        <f t="shared" si="12"/>
        <v>0</v>
      </c>
      <c r="AV20" s="720">
        <f t="shared" si="10"/>
        <v>0</v>
      </c>
      <c r="AW20" s="720"/>
      <c r="AX20" s="720"/>
      <c r="AY20" s="720"/>
      <c r="AZ20" s="720"/>
      <c r="BA20" s="720"/>
      <c r="BB20" s="720"/>
      <c r="BC20" s="720"/>
      <c r="BD20" s="720"/>
      <c r="BE20" s="720"/>
      <c r="BF20" s="720"/>
      <c r="BG20" s="720"/>
      <c r="BH20" s="720"/>
      <c r="BI20" s="720"/>
      <c r="BJ20" s="720"/>
      <c r="BK20" s="720"/>
      <c r="BL20" s="720"/>
      <c r="BM20" s="720"/>
      <c r="BN20" s="720"/>
      <c r="BO20" s="720"/>
      <c r="BP20" s="720"/>
      <c r="BQ20" s="720"/>
    </row>
    <row r="21" spans="1:69" s="400" customFormat="1" ht="12.75">
      <c r="A21" s="1372" t="s">
        <v>130</v>
      </c>
      <c r="B21" s="424" t="s">
        <v>1396</v>
      </c>
      <c r="C21" s="1349">
        <f ca="1">'I4 BO ASSETS'!G20</f>
        <v>0</v>
      </c>
      <c r="D21" s="720">
        <f t="shared" si="4"/>
        <v>0</v>
      </c>
      <c r="E21" s="720">
        <f t="shared" si="5"/>
        <v>0</v>
      </c>
      <c r="F21" s="720">
        <f t="shared" si="6"/>
        <v>0</v>
      </c>
      <c r="G21" s="720">
        <f t="shared" si="0"/>
        <v>0</v>
      </c>
      <c r="H21" s="720">
        <f t="shared" ref="H21:Z21" si="13">$D21*H592</f>
        <v>0</v>
      </c>
      <c r="I21" s="720">
        <f t="shared" si="13"/>
        <v>0</v>
      </c>
      <c r="J21" s="720">
        <f t="shared" si="13"/>
        <v>0</v>
      </c>
      <c r="K21" s="720">
        <f t="shared" si="13"/>
        <v>0</v>
      </c>
      <c r="L21" s="720">
        <f t="shared" si="13"/>
        <v>0</v>
      </c>
      <c r="M21" s="720">
        <f t="shared" si="13"/>
        <v>0</v>
      </c>
      <c r="N21" s="720">
        <f t="shared" si="13"/>
        <v>0</v>
      </c>
      <c r="O21" s="720">
        <f t="shared" si="13"/>
        <v>0</v>
      </c>
      <c r="P21" s="720">
        <f t="shared" si="13"/>
        <v>0</v>
      </c>
      <c r="Q21" s="720">
        <f t="shared" si="13"/>
        <v>0</v>
      </c>
      <c r="R21" s="720">
        <f t="shared" si="13"/>
        <v>0</v>
      </c>
      <c r="S21" s="720">
        <f t="shared" si="13"/>
        <v>0</v>
      </c>
      <c r="T21" s="720">
        <f t="shared" si="13"/>
        <v>0</v>
      </c>
      <c r="U21" s="720">
        <f t="shared" si="13"/>
        <v>0</v>
      </c>
      <c r="V21" s="720">
        <f t="shared" si="13"/>
        <v>0</v>
      </c>
      <c r="W21" s="720">
        <f t="shared" si="13"/>
        <v>0</v>
      </c>
      <c r="X21" s="720">
        <f t="shared" si="13"/>
        <v>0</v>
      </c>
      <c r="Y21" s="720">
        <f t="shared" si="13"/>
        <v>0</v>
      </c>
      <c r="Z21" s="720">
        <f t="shared" si="13"/>
        <v>0</v>
      </c>
      <c r="AA21" s="720">
        <f t="shared" si="8"/>
        <v>0</v>
      </c>
      <c r="AB21" s="720">
        <f t="shared" si="2"/>
        <v>0</v>
      </c>
      <c r="AC21" s="720">
        <f t="shared" ref="AC21:AU21" si="14">$E21*AC592</f>
        <v>0</v>
      </c>
      <c r="AD21" s="720">
        <f t="shared" si="14"/>
        <v>0</v>
      </c>
      <c r="AE21" s="720">
        <f t="shared" si="14"/>
        <v>0</v>
      </c>
      <c r="AF21" s="720">
        <f t="shared" si="14"/>
        <v>0</v>
      </c>
      <c r="AG21" s="720">
        <f t="shared" si="14"/>
        <v>0</v>
      </c>
      <c r="AH21" s="720">
        <f t="shared" si="14"/>
        <v>0</v>
      </c>
      <c r="AI21" s="720">
        <f t="shared" si="14"/>
        <v>0</v>
      </c>
      <c r="AJ21" s="720">
        <f t="shared" si="14"/>
        <v>0</v>
      </c>
      <c r="AK21" s="720">
        <f t="shared" si="14"/>
        <v>0</v>
      </c>
      <c r="AL21" s="720">
        <f t="shared" si="14"/>
        <v>0</v>
      </c>
      <c r="AM21" s="720">
        <f t="shared" si="14"/>
        <v>0</v>
      </c>
      <c r="AN21" s="720">
        <f t="shared" si="14"/>
        <v>0</v>
      </c>
      <c r="AO21" s="720">
        <f t="shared" si="14"/>
        <v>0</v>
      </c>
      <c r="AP21" s="720">
        <f t="shared" si="14"/>
        <v>0</v>
      </c>
      <c r="AQ21" s="720">
        <f t="shared" si="14"/>
        <v>0</v>
      </c>
      <c r="AR21" s="720">
        <f t="shared" si="14"/>
        <v>0</v>
      </c>
      <c r="AS21" s="720">
        <f t="shared" si="14"/>
        <v>0</v>
      </c>
      <c r="AT21" s="720">
        <f t="shared" si="14"/>
        <v>0</v>
      </c>
      <c r="AU21" s="720">
        <f t="shared" si="14"/>
        <v>0</v>
      </c>
      <c r="AV21" s="720">
        <f t="shared" si="10"/>
        <v>0</v>
      </c>
      <c r="AW21" s="720"/>
      <c r="AX21" s="720"/>
      <c r="AY21" s="720"/>
      <c r="AZ21" s="720"/>
      <c r="BA21" s="720"/>
      <c r="BB21" s="720"/>
      <c r="BC21" s="720"/>
      <c r="BD21" s="720"/>
      <c r="BE21" s="720"/>
      <c r="BF21" s="720"/>
      <c r="BG21" s="720"/>
      <c r="BH21" s="720"/>
      <c r="BI21" s="720"/>
      <c r="BJ21" s="720"/>
      <c r="BK21" s="720"/>
      <c r="BL21" s="720"/>
      <c r="BM21" s="720"/>
      <c r="BN21" s="720"/>
      <c r="BO21" s="720"/>
      <c r="BP21" s="720"/>
      <c r="BQ21" s="720"/>
    </row>
    <row r="22" spans="1:69" s="400" customFormat="1" ht="12.75">
      <c r="A22" s="1372">
        <v>1806</v>
      </c>
      <c r="B22" s="424" t="s">
        <v>624</v>
      </c>
      <c r="C22" s="1349">
        <f ca="1">'I4 BO ASSETS'!G21</f>
        <v>0</v>
      </c>
      <c r="D22" s="720">
        <f t="shared" si="4"/>
        <v>0</v>
      </c>
      <c r="E22" s="720">
        <f t="shared" si="5"/>
        <v>0</v>
      </c>
      <c r="F22" s="720">
        <f t="shared" si="6"/>
        <v>0</v>
      </c>
      <c r="G22" s="720">
        <f t="shared" si="0"/>
        <v>0</v>
      </c>
      <c r="H22" s="720">
        <f t="shared" ref="H22:Z22" si="15">$D22*H593</f>
        <v>0</v>
      </c>
      <c r="I22" s="720">
        <f t="shared" si="15"/>
        <v>0</v>
      </c>
      <c r="J22" s="720">
        <f t="shared" si="15"/>
        <v>0</v>
      </c>
      <c r="K22" s="720">
        <f t="shared" si="15"/>
        <v>0</v>
      </c>
      <c r="L22" s="720">
        <f t="shared" si="15"/>
        <v>0</v>
      </c>
      <c r="M22" s="720">
        <f t="shared" si="15"/>
        <v>0</v>
      </c>
      <c r="N22" s="720">
        <f t="shared" si="15"/>
        <v>0</v>
      </c>
      <c r="O22" s="720">
        <f t="shared" si="15"/>
        <v>0</v>
      </c>
      <c r="P22" s="720">
        <f t="shared" si="15"/>
        <v>0</v>
      </c>
      <c r="Q22" s="720">
        <f t="shared" si="15"/>
        <v>0</v>
      </c>
      <c r="R22" s="720">
        <f t="shared" si="15"/>
        <v>0</v>
      </c>
      <c r="S22" s="720">
        <f t="shared" si="15"/>
        <v>0</v>
      </c>
      <c r="T22" s="720">
        <f t="shared" si="15"/>
        <v>0</v>
      </c>
      <c r="U22" s="720">
        <f t="shared" si="15"/>
        <v>0</v>
      </c>
      <c r="V22" s="720">
        <f t="shared" si="15"/>
        <v>0</v>
      </c>
      <c r="W22" s="720">
        <f t="shared" si="15"/>
        <v>0</v>
      </c>
      <c r="X22" s="720">
        <f t="shared" si="15"/>
        <v>0</v>
      </c>
      <c r="Y22" s="720">
        <f t="shared" si="15"/>
        <v>0</v>
      </c>
      <c r="Z22" s="720">
        <f t="shared" si="15"/>
        <v>0</v>
      </c>
      <c r="AA22" s="720">
        <f t="shared" si="8"/>
        <v>0</v>
      </c>
      <c r="AB22" s="720">
        <f t="shared" si="2"/>
        <v>0</v>
      </c>
      <c r="AC22" s="720">
        <f t="shared" ref="AC22:AU22" si="16">$E22*AC593</f>
        <v>0</v>
      </c>
      <c r="AD22" s="720">
        <f t="shared" si="16"/>
        <v>0</v>
      </c>
      <c r="AE22" s="720">
        <f t="shared" si="16"/>
        <v>0</v>
      </c>
      <c r="AF22" s="720">
        <f t="shared" si="16"/>
        <v>0</v>
      </c>
      <c r="AG22" s="720">
        <f t="shared" si="16"/>
        <v>0</v>
      </c>
      <c r="AH22" s="720">
        <f t="shared" si="16"/>
        <v>0</v>
      </c>
      <c r="AI22" s="720">
        <f t="shared" si="16"/>
        <v>0</v>
      </c>
      <c r="AJ22" s="720">
        <f t="shared" si="16"/>
        <v>0</v>
      </c>
      <c r="AK22" s="720">
        <f t="shared" si="16"/>
        <v>0</v>
      </c>
      <c r="AL22" s="720">
        <f t="shared" si="16"/>
        <v>0</v>
      </c>
      <c r="AM22" s="720">
        <f t="shared" si="16"/>
        <v>0</v>
      </c>
      <c r="AN22" s="720">
        <f t="shared" si="16"/>
        <v>0</v>
      </c>
      <c r="AO22" s="720">
        <f t="shared" si="16"/>
        <v>0</v>
      </c>
      <c r="AP22" s="720">
        <f t="shared" si="16"/>
        <v>0</v>
      </c>
      <c r="AQ22" s="720">
        <f t="shared" si="16"/>
        <v>0</v>
      </c>
      <c r="AR22" s="720">
        <f t="shared" si="16"/>
        <v>0</v>
      </c>
      <c r="AS22" s="720">
        <f t="shared" si="16"/>
        <v>0</v>
      </c>
      <c r="AT22" s="720">
        <f t="shared" si="16"/>
        <v>0</v>
      </c>
      <c r="AU22" s="720">
        <f t="shared" si="16"/>
        <v>0</v>
      </c>
      <c r="AV22" s="720">
        <f t="shared" si="10"/>
        <v>0</v>
      </c>
      <c r="AW22" s="720"/>
      <c r="AX22" s="720"/>
      <c r="AY22" s="720"/>
      <c r="AZ22" s="720"/>
      <c r="BA22" s="720"/>
      <c r="BB22" s="720"/>
      <c r="BC22" s="720"/>
      <c r="BD22" s="720"/>
      <c r="BE22" s="720"/>
      <c r="BF22" s="720"/>
      <c r="BG22" s="720"/>
      <c r="BH22" s="720"/>
      <c r="BI22" s="720"/>
      <c r="BJ22" s="720"/>
      <c r="BK22" s="720"/>
      <c r="BL22" s="720"/>
      <c r="BM22" s="720"/>
      <c r="BN22" s="720"/>
      <c r="BO22" s="720"/>
      <c r="BP22" s="720"/>
      <c r="BQ22" s="720"/>
    </row>
    <row r="23" spans="1:69" s="400" customFormat="1" ht="12.75">
      <c r="A23" s="1372" t="s">
        <v>131</v>
      </c>
      <c r="B23" s="424" t="s">
        <v>1395</v>
      </c>
      <c r="C23" s="1349">
        <f ca="1">'I4 BO ASSETS'!G22</f>
        <v>0</v>
      </c>
      <c r="D23" s="720">
        <f t="shared" si="4"/>
        <v>0</v>
      </c>
      <c r="E23" s="720">
        <f t="shared" si="5"/>
        <v>0</v>
      </c>
      <c r="F23" s="720">
        <f t="shared" si="6"/>
        <v>0</v>
      </c>
      <c r="G23" s="720">
        <f t="shared" si="0"/>
        <v>0</v>
      </c>
      <c r="H23" s="720">
        <f t="shared" ref="H23:Z23" si="17">$D23*H594</f>
        <v>0</v>
      </c>
      <c r="I23" s="720">
        <f t="shared" si="17"/>
        <v>0</v>
      </c>
      <c r="J23" s="720">
        <f t="shared" si="17"/>
        <v>0</v>
      </c>
      <c r="K23" s="720">
        <f t="shared" si="17"/>
        <v>0</v>
      </c>
      <c r="L23" s="720">
        <f t="shared" si="17"/>
        <v>0</v>
      </c>
      <c r="M23" s="720">
        <f t="shared" si="17"/>
        <v>0</v>
      </c>
      <c r="N23" s="720">
        <f t="shared" si="17"/>
        <v>0</v>
      </c>
      <c r="O23" s="720">
        <f t="shared" si="17"/>
        <v>0</v>
      </c>
      <c r="P23" s="720">
        <f t="shared" si="17"/>
        <v>0</v>
      </c>
      <c r="Q23" s="720">
        <f t="shared" si="17"/>
        <v>0</v>
      </c>
      <c r="R23" s="720">
        <f t="shared" si="17"/>
        <v>0</v>
      </c>
      <c r="S23" s="720">
        <f t="shared" si="17"/>
        <v>0</v>
      </c>
      <c r="T23" s="720">
        <f t="shared" si="17"/>
        <v>0</v>
      </c>
      <c r="U23" s="720">
        <f t="shared" si="17"/>
        <v>0</v>
      </c>
      <c r="V23" s="720">
        <f t="shared" si="17"/>
        <v>0</v>
      </c>
      <c r="W23" s="720">
        <f t="shared" si="17"/>
        <v>0</v>
      </c>
      <c r="X23" s="720">
        <f t="shared" si="17"/>
        <v>0</v>
      </c>
      <c r="Y23" s="720">
        <f t="shared" si="17"/>
        <v>0</v>
      </c>
      <c r="Z23" s="720">
        <f t="shared" si="17"/>
        <v>0</v>
      </c>
      <c r="AA23" s="720">
        <f t="shared" si="8"/>
        <v>0</v>
      </c>
      <c r="AB23" s="720">
        <f t="shared" si="2"/>
        <v>0</v>
      </c>
      <c r="AC23" s="720">
        <f t="shared" ref="AC23:AU23" si="18">$E23*AC594</f>
        <v>0</v>
      </c>
      <c r="AD23" s="720">
        <f t="shared" si="18"/>
        <v>0</v>
      </c>
      <c r="AE23" s="720">
        <f t="shared" si="18"/>
        <v>0</v>
      </c>
      <c r="AF23" s="720">
        <f t="shared" si="18"/>
        <v>0</v>
      </c>
      <c r="AG23" s="720">
        <f t="shared" si="18"/>
        <v>0</v>
      </c>
      <c r="AH23" s="720">
        <f t="shared" si="18"/>
        <v>0</v>
      </c>
      <c r="AI23" s="720">
        <f t="shared" si="18"/>
        <v>0</v>
      </c>
      <c r="AJ23" s="720">
        <f t="shared" si="18"/>
        <v>0</v>
      </c>
      <c r="AK23" s="720">
        <f t="shared" si="18"/>
        <v>0</v>
      </c>
      <c r="AL23" s="720">
        <f t="shared" si="18"/>
        <v>0</v>
      </c>
      <c r="AM23" s="720">
        <f t="shared" si="18"/>
        <v>0</v>
      </c>
      <c r="AN23" s="720">
        <f t="shared" si="18"/>
        <v>0</v>
      </c>
      <c r="AO23" s="720">
        <f t="shared" si="18"/>
        <v>0</v>
      </c>
      <c r="AP23" s="720">
        <f t="shared" si="18"/>
        <v>0</v>
      </c>
      <c r="AQ23" s="720">
        <f t="shared" si="18"/>
        <v>0</v>
      </c>
      <c r="AR23" s="720">
        <f t="shared" si="18"/>
        <v>0</v>
      </c>
      <c r="AS23" s="720">
        <f t="shared" si="18"/>
        <v>0</v>
      </c>
      <c r="AT23" s="720">
        <f t="shared" si="18"/>
        <v>0</v>
      </c>
      <c r="AU23" s="720">
        <f t="shared" si="18"/>
        <v>0</v>
      </c>
      <c r="AV23" s="720">
        <f t="shared" si="10"/>
        <v>0</v>
      </c>
      <c r="AW23" s="720"/>
      <c r="AX23" s="720"/>
      <c r="AY23" s="720"/>
      <c r="AZ23" s="720"/>
      <c r="BA23" s="720"/>
      <c r="BB23" s="720"/>
      <c r="BC23" s="720"/>
      <c r="BD23" s="720"/>
      <c r="BE23" s="720"/>
      <c r="BF23" s="720"/>
      <c r="BG23" s="720"/>
      <c r="BH23" s="720"/>
      <c r="BI23" s="720"/>
      <c r="BJ23" s="720"/>
      <c r="BK23" s="720"/>
      <c r="BL23" s="720"/>
      <c r="BM23" s="720"/>
      <c r="BN23" s="720"/>
      <c r="BO23" s="720"/>
      <c r="BP23" s="720"/>
      <c r="BQ23" s="720"/>
    </row>
    <row r="24" spans="1:69" s="400" customFormat="1" ht="12.75">
      <c r="A24" s="1372" t="s">
        <v>132</v>
      </c>
      <c r="B24" s="424" t="s">
        <v>1397</v>
      </c>
      <c r="C24" s="1349">
        <f ca="1">'I4 BO ASSETS'!G23</f>
        <v>0</v>
      </c>
      <c r="D24" s="720">
        <f t="shared" si="4"/>
        <v>0</v>
      </c>
      <c r="E24" s="720">
        <f t="shared" si="5"/>
        <v>0</v>
      </c>
      <c r="F24" s="720">
        <f t="shared" si="6"/>
        <v>0</v>
      </c>
      <c r="G24" s="720">
        <f t="shared" si="0"/>
        <v>0</v>
      </c>
      <c r="H24" s="720">
        <f t="shared" ref="H24:Z24" si="19">$D24*H595</f>
        <v>0</v>
      </c>
      <c r="I24" s="720">
        <f t="shared" si="19"/>
        <v>0</v>
      </c>
      <c r="J24" s="720">
        <f t="shared" si="19"/>
        <v>0</v>
      </c>
      <c r="K24" s="720">
        <f t="shared" si="19"/>
        <v>0</v>
      </c>
      <c r="L24" s="720">
        <f t="shared" si="19"/>
        <v>0</v>
      </c>
      <c r="M24" s="720">
        <f t="shared" si="19"/>
        <v>0</v>
      </c>
      <c r="N24" s="720">
        <f t="shared" si="19"/>
        <v>0</v>
      </c>
      <c r="O24" s="720">
        <f t="shared" si="19"/>
        <v>0</v>
      </c>
      <c r="P24" s="720">
        <f t="shared" si="19"/>
        <v>0</v>
      </c>
      <c r="Q24" s="720">
        <f t="shared" si="19"/>
        <v>0</v>
      </c>
      <c r="R24" s="720">
        <f t="shared" si="19"/>
        <v>0</v>
      </c>
      <c r="S24" s="720">
        <f t="shared" si="19"/>
        <v>0</v>
      </c>
      <c r="T24" s="720">
        <f t="shared" si="19"/>
        <v>0</v>
      </c>
      <c r="U24" s="720">
        <f t="shared" si="19"/>
        <v>0</v>
      </c>
      <c r="V24" s="720">
        <f t="shared" si="19"/>
        <v>0</v>
      </c>
      <c r="W24" s="720">
        <f t="shared" si="19"/>
        <v>0</v>
      </c>
      <c r="X24" s="720">
        <f t="shared" si="19"/>
        <v>0</v>
      </c>
      <c r="Y24" s="720">
        <f t="shared" si="19"/>
        <v>0</v>
      </c>
      <c r="Z24" s="720">
        <f t="shared" si="19"/>
        <v>0</v>
      </c>
      <c r="AA24" s="720">
        <f t="shared" si="8"/>
        <v>0</v>
      </c>
      <c r="AB24" s="720">
        <f t="shared" si="2"/>
        <v>0</v>
      </c>
      <c r="AC24" s="720">
        <f t="shared" ref="AC24:AU24" si="20">$E24*AC595</f>
        <v>0</v>
      </c>
      <c r="AD24" s="720">
        <f t="shared" si="20"/>
        <v>0</v>
      </c>
      <c r="AE24" s="720">
        <f t="shared" si="20"/>
        <v>0</v>
      </c>
      <c r="AF24" s="720">
        <f t="shared" si="20"/>
        <v>0</v>
      </c>
      <c r="AG24" s="720">
        <f t="shared" si="20"/>
        <v>0</v>
      </c>
      <c r="AH24" s="720">
        <f t="shared" si="20"/>
        <v>0</v>
      </c>
      <c r="AI24" s="720">
        <f t="shared" si="20"/>
        <v>0</v>
      </c>
      <c r="AJ24" s="720">
        <f t="shared" si="20"/>
        <v>0</v>
      </c>
      <c r="AK24" s="720">
        <f t="shared" si="20"/>
        <v>0</v>
      </c>
      <c r="AL24" s="720">
        <f t="shared" si="20"/>
        <v>0</v>
      </c>
      <c r="AM24" s="720">
        <f t="shared" si="20"/>
        <v>0</v>
      </c>
      <c r="AN24" s="720">
        <f t="shared" si="20"/>
        <v>0</v>
      </c>
      <c r="AO24" s="720">
        <f t="shared" si="20"/>
        <v>0</v>
      </c>
      <c r="AP24" s="720">
        <f t="shared" si="20"/>
        <v>0</v>
      </c>
      <c r="AQ24" s="720">
        <f t="shared" si="20"/>
        <v>0</v>
      </c>
      <c r="AR24" s="720">
        <f t="shared" si="20"/>
        <v>0</v>
      </c>
      <c r="AS24" s="720">
        <f t="shared" si="20"/>
        <v>0</v>
      </c>
      <c r="AT24" s="720">
        <f t="shared" si="20"/>
        <v>0</v>
      </c>
      <c r="AU24" s="720">
        <f t="shared" si="20"/>
        <v>0</v>
      </c>
      <c r="AV24" s="720">
        <f t="shared" si="10"/>
        <v>0</v>
      </c>
      <c r="AW24" s="720"/>
      <c r="AX24" s="720"/>
      <c r="AY24" s="720"/>
      <c r="AZ24" s="720"/>
      <c r="BA24" s="720"/>
      <c r="BB24" s="720"/>
      <c r="BC24" s="720"/>
      <c r="BD24" s="720"/>
      <c r="BE24" s="720"/>
      <c r="BF24" s="720"/>
      <c r="BG24" s="720"/>
      <c r="BH24" s="720"/>
      <c r="BI24" s="720"/>
      <c r="BJ24" s="720"/>
      <c r="BK24" s="720"/>
      <c r="BL24" s="720"/>
      <c r="BM24" s="720"/>
      <c r="BN24" s="720"/>
      <c r="BO24" s="720"/>
      <c r="BP24" s="720"/>
      <c r="BQ24" s="720"/>
    </row>
    <row r="25" spans="1:69" s="400" customFormat="1" ht="12.75">
      <c r="A25" s="1372">
        <v>1808</v>
      </c>
      <c r="B25" s="424" t="s">
        <v>625</v>
      </c>
      <c r="C25" s="1349">
        <f ca="1">'I4 BO ASSETS'!G24</f>
        <v>0</v>
      </c>
      <c r="D25" s="720">
        <f t="shared" si="4"/>
        <v>0</v>
      </c>
      <c r="E25" s="720">
        <f t="shared" si="5"/>
        <v>0</v>
      </c>
      <c r="F25" s="720">
        <f t="shared" si="6"/>
        <v>0</v>
      </c>
      <c r="G25" s="720">
        <f t="shared" si="0"/>
        <v>0</v>
      </c>
      <c r="H25" s="720">
        <f t="shared" ref="H25:Z25" si="21">$D25*H596</f>
        <v>0</v>
      </c>
      <c r="I25" s="720">
        <f t="shared" si="21"/>
        <v>0</v>
      </c>
      <c r="J25" s="720">
        <f t="shared" si="21"/>
        <v>0</v>
      </c>
      <c r="K25" s="720">
        <f t="shared" si="21"/>
        <v>0</v>
      </c>
      <c r="L25" s="720">
        <f t="shared" si="21"/>
        <v>0</v>
      </c>
      <c r="M25" s="720">
        <f t="shared" si="21"/>
        <v>0</v>
      </c>
      <c r="N25" s="720">
        <f t="shared" si="21"/>
        <v>0</v>
      </c>
      <c r="O25" s="720">
        <f t="shared" si="21"/>
        <v>0</v>
      </c>
      <c r="P25" s="720">
        <f t="shared" si="21"/>
        <v>0</v>
      </c>
      <c r="Q25" s="720">
        <f t="shared" si="21"/>
        <v>0</v>
      </c>
      <c r="R25" s="720">
        <f t="shared" si="21"/>
        <v>0</v>
      </c>
      <c r="S25" s="720">
        <f t="shared" si="21"/>
        <v>0</v>
      </c>
      <c r="T25" s="720">
        <f t="shared" si="21"/>
        <v>0</v>
      </c>
      <c r="U25" s="720">
        <f t="shared" si="21"/>
        <v>0</v>
      </c>
      <c r="V25" s="720">
        <f t="shared" si="21"/>
        <v>0</v>
      </c>
      <c r="W25" s="720">
        <f t="shared" si="21"/>
        <v>0</v>
      </c>
      <c r="X25" s="720">
        <f t="shared" si="21"/>
        <v>0</v>
      </c>
      <c r="Y25" s="720">
        <f t="shared" si="21"/>
        <v>0</v>
      </c>
      <c r="Z25" s="720">
        <f t="shared" si="21"/>
        <v>0</v>
      </c>
      <c r="AA25" s="720">
        <f t="shared" si="8"/>
        <v>0</v>
      </c>
      <c r="AB25" s="720">
        <f t="shared" si="2"/>
        <v>0</v>
      </c>
      <c r="AC25" s="720">
        <f t="shared" ref="AC25:AU25" si="22">$E25*AC596</f>
        <v>0</v>
      </c>
      <c r="AD25" s="720">
        <f t="shared" si="22"/>
        <v>0</v>
      </c>
      <c r="AE25" s="720">
        <f t="shared" si="22"/>
        <v>0</v>
      </c>
      <c r="AF25" s="720">
        <f t="shared" si="22"/>
        <v>0</v>
      </c>
      <c r="AG25" s="720">
        <f t="shared" si="22"/>
        <v>0</v>
      </c>
      <c r="AH25" s="720">
        <f t="shared" si="22"/>
        <v>0</v>
      </c>
      <c r="AI25" s="720">
        <f t="shared" si="22"/>
        <v>0</v>
      </c>
      <c r="AJ25" s="720">
        <f t="shared" si="22"/>
        <v>0</v>
      </c>
      <c r="AK25" s="720">
        <f t="shared" si="22"/>
        <v>0</v>
      </c>
      <c r="AL25" s="720">
        <f t="shared" si="22"/>
        <v>0</v>
      </c>
      <c r="AM25" s="720">
        <f t="shared" si="22"/>
        <v>0</v>
      </c>
      <c r="AN25" s="720">
        <f t="shared" si="22"/>
        <v>0</v>
      </c>
      <c r="AO25" s="720">
        <f t="shared" si="22"/>
        <v>0</v>
      </c>
      <c r="AP25" s="720">
        <f t="shared" si="22"/>
        <v>0</v>
      </c>
      <c r="AQ25" s="720">
        <f t="shared" si="22"/>
        <v>0</v>
      </c>
      <c r="AR25" s="720">
        <f t="shared" si="22"/>
        <v>0</v>
      </c>
      <c r="AS25" s="720">
        <f t="shared" si="22"/>
        <v>0</v>
      </c>
      <c r="AT25" s="720">
        <f t="shared" si="22"/>
        <v>0</v>
      </c>
      <c r="AU25" s="720">
        <f t="shared" si="22"/>
        <v>0</v>
      </c>
      <c r="AV25" s="720">
        <f t="shared" si="10"/>
        <v>0</v>
      </c>
      <c r="AW25" s="720"/>
      <c r="AX25" s="720"/>
      <c r="AY25" s="720"/>
      <c r="AZ25" s="720"/>
      <c r="BA25" s="720"/>
      <c r="BB25" s="720"/>
      <c r="BC25" s="720"/>
      <c r="BD25" s="720"/>
      <c r="BE25" s="720"/>
      <c r="BF25" s="720"/>
      <c r="BG25" s="720"/>
      <c r="BH25" s="720"/>
      <c r="BI25" s="720"/>
      <c r="BJ25" s="720"/>
      <c r="BK25" s="720"/>
      <c r="BL25" s="720"/>
      <c r="BM25" s="720"/>
      <c r="BN25" s="720"/>
      <c r="BO25" s="720"/>
      <c r="BP25" s="720"/>
      <c r="BQ25" s="720"/>
    </row>
    <row r="26" spans="1:69" s="400" customFormat="1" ht="12.75">
      <c r="A26" s="1372" t="s">
        <v>133</v>
      </c>
      <c r="B26" s="424" t="s">
        <v>1398</v>
      </c>
      <c r="C26" s="1349">
        <f ca="1">'I4 BO ASSETS'!G25</f>
        <v>0</v>
      </c>
      <c r="D26" s="720">
        <f t="shared" si="4"/>
        <v>0</v>
      </c>
      <c r="E26" s="720">
        <f t="shared" si="5"/>
        <v>0</v>
      </c>
      <c r="F26" s="720">
        <f t="shared" si="6"/>
        <v>0</v>
      </c>
      <c r="G26" s="720">
        <f t="shared" si="0"/>
        <v>0</v>
      </c>
      <c r="H26" s="720">
        <f t="shared" ref="H26:Z26" si="23">$D26*H597</f>
        <v>0</v>
      </c>
      <c r="I26" s="720">
        <f t="shared" si="23"/>
        <v>0</v>
      </c>
      <c r="J26" s="720">
        <f t="shared" si="23"/>
        <v>0</v>
      </c>
      <c r="K26" s="720">
        <f t="shared" si="23"/>
        <v>0</v>
      </c>
      <c r="L26" s="720">
        <f t="shared" si="23"/>
        <v>0</v>
      </c>
      <c r="M26" s="720">
        <f t="shared" si="23"/>
        <v>0</v>
      </c>
      <c r="N26" s="720">
        <f t="shared" si="23"/>
        <v>0</v>
      </c>
      <c r="O26" s="720">
        <f t="shared" si="23"/>
        <v>0</v>
      </c>
      <c r="P26" s="720">
        <f t="shared" si="23"/>
        <v>0</v>
      </c>
      <c r="Q26" s="720">
        <f t="shared" si="23"/>
        <v>0</v>
      </c>
      <c r="R26" s="720">
        <f t="shared" si="23"/>
        <v>0</v>
      </c>
      <c r="S26" s="720">
        <f t="shared" si="23"/>
        <v>0</v>
      </c>
      <c r="T26" s="720">
        <f t="shared" si="23"/>
        <v>0</v>
      </c>
      <c r="U26" s="720">
        <f t="shared" si="23"/>
        <v>0</v>
      </c>
      <c r="V26" s="720">
        <f t="shared" si="23"/>
        <v>0</v>
      </c>
      <c r="W26" s="720">
        <f t="shared" si="23"/>
        <v>0</v>
      </c>
      <c r="X26" s="720">
        <f t="shared" si="23"/>
        <v>0</v>
      </c>
      <c r="Y26" s="720">
        <f t="shared" si="23"/>
        <v>0</v>
      </c>
      <c r="Z26" s="720">
        <f t="shared" si="23"/>
        <v>0</v>
      </c>
      <c r="AA26" s="720">
        <f t="shared" si="8"/>
        <v>0</v>
      </c>
      <c r="AB26" s="720">
        <f t="shared" si="2"/>
        <v>0</v>
      </c>
      <c r="AC26" s="720">
        <f t="shared" ref="AC26:AU26" si="24">$E26*AC597</f>
        <v>0</v>
      </c>
      <c r="AD26" s="720">
        <f t="shared" si="24"/>
        <v>0</v>
      </c>
      <c r="AE26" s="720">
        <f t="shared" si="24"/>
        <v>0</v>
      </c>
      <c r="AF26" s="720">
        <f t="shared" si="24"/>
        <v>0</v>
      </c>
      <c r="AG26" s="720">
        <f t="shared" si="24"/>
        <v>0</v>
      </c>
      <c r="AH26" s="720">
        <f t="shared" si="24"/>
        <v>0</v>
      </c>
      <c r="AI26" s="720">
        <f t="shared" si="24"/>
        <v>0</v>
      </c>
      <c r="AJ26" s="720">
        <f t="shared" si="24"/>
        <v>0</v>
      </c>
      <c r="AK26" s="720">
        <f t="shared" si="24"/>
        <v>0</v>
      </c>
      <c r="AL26" s="720">
        <f t="shared" si="24"/>
        <v>0</v>
      </c>
      <c r="AM26" s="720">
        <f t="shared" si="24"/>
        <v>0</v>
      </c>
      <c r="AN26" s="720">
        <f t="shared" si="24"/>
        <v>0</v>
      </c>
      <c r="AO26" s="720">
        <f t="shared" si="24"/>
        <v>0</v>
      </c>
      <c r="AP26" s="720">
        <f t="shared" si="24"/>
        <v>0</v>
      </c>
      <c r="AQ26" s="720">
        <f t="shared" si="24"/>
        <v>0</v>
      </c>
      <c r="AR26" s="720">
        <f t="shared" si="24"/>
        <v>0</v>
      </c>
      <c r="AS26" s="720">
        <f t="shared" si="24"/>
        <v>0</v>
      </c>
      <c r="AT26" s="720">
        <f t="shared" si="24"/>
        <v>0</v>
      </c>
      <c r="AU26" s="720">
        <f t="shared" si="24"/>
        <v>0</v>
      </c>
      <c r="AV26" s="720">
        <f t="shared" si="10"/>
        <v>0</v>
      </c>
      <c r="AW26" s="720"/>
      <c r="AX26" s="720"/>
      <c r="AY26" s="720"/>
      <c r="AZ26" s="720"/>
      <c r="BA26" s="720"/>
      <c r="BB26" s="720"/>
      <c r="BC26" s="720"/>
      <c r="BD26" s="720"/>
      <c r="BE26" s="720"/>
      <c r="BF26" s="720"/>
      <c r="BG26" s="720"/>
      <c r="BH26" s="720"/>
      <c r="BI26" s="720"/>
      <c r="BJ26" s="720"/>
      <c r="BK26" s="720"/>
      <c r="BL26" s="720"/>
      <c r="BM26" s="720"/>
      <c r="BN26" s="720"/>
      <c r="BO26" s="720"/>
      <c r="BP26" s="720"/>
      <c r="BQ26" s="720"/>
    </row>
    <row r="27" spans="1:69" s="400" customFormat="1" ht="12.75">
      <c r="A27" s="1372" t="s">
        <v>134</v>
      </c>
      <c r="B27" s="424" t="s">
        <v>1399</v>
      </c>
      <c r="C27" s="1349">
        <f ca="1">'I4 BO ASSETS'!G26</f>
        <v>0</v>
      </c>
      <c r="D27" s="720">
        <f t="shared" si="4"/>
        <v>0</v>
      </c>
      <c r="E27" s="720">
        <f t="shared" si="5"/>
        <v>0</v>
      </c>
      <c r="F27" s="720">
        <f t="shared" si="6"/>
        <v>0</v>
      </c>
      <c r="G27" s="720">
        <f t="shared" si="0"/>
        <v>0</v>
      </c>
      <c r="H27" s="720">
        <f t="shared" ref="H27:Z27" si="25">$D27*H598</f>
        <v>0</v>
      </c>
      <c r="I27" s="720">
        <f t="shared" si="25"/>
        <v>0</v>
      </c>
      <c r="J27" s="720">
        <f t="shared" si="25"/>
        <v>0</v>
      </c>
      <c r="K27" s="720">
        <f t="shared" si="25"/>
        <v>0</v>
      </c>
      <c r="L27" s="720">
        <f t="shared" si="25"/>
        <v>0</v>
      </c>
      <c r="M27" s="720">
        <f t="shared" si="25"/>
        <v>0</v>
      </c>
      <c r="N27" s="720">
        <f t="shared" si="25"/>
        <v>0</v>
      </c>
      <c r="O27" s="720">
        <f t="shared" si="25"/>
        <v>0</v>
      </c>
      <c r="P27" s="720">
        <f t="shared" si="25"/>
        <v>0</v>
      </c>
      <c r="Q27" s="720">
        <f t="shared" si="25"/>
        <v>0</v>
      </c>
      <c r="R27" s="720">
        <f t="shared" si="25"/>
        <v>0</v>
      </c>
      <c r="S27" s="720">
        <f t="shared" si="25"/>
        <v>0</v>
      </c>
      <c r="T27" s="720">
        <f t="shared" si="25"/>
        <v>0</v>
      </c>
      <c r="U27" s="720">
        <f t="shared" si="25"/>
        <v>0</v>
      </c>
      <c r="V27" s="720">
        <f t="shared" si="25"/>
        <v>0</v>
      </c>
      <c r="W27" s="720">
        <f t="shared" si="25"/>
        <v>0</v>
      </c>
      <c r="X27" s="720">
        <f t="shared" si="25"/>
        <v>0</v>
      </c>
      <c r="Y27" s="720">
        <f t="shared" si="25"/>
        <v>0</v>
      </c>
      <c r="Z27" s="720">
        <f t="shared" si="25"/>
        <v>0</v>
      </c>
      <c r="AA27" s="720">
        <f t="shared" si="8"/>
        <v>0</v>
      </c>
      <c r="AB27" s="720">
        <f t="shared" si="2"/>
        <v>0</v>
      </c>
      <c r="AC27" s="720">
        <f t="shared" ref="AC27:AU27" si="26">$E27*AC598</f>
        <v>0</v>
      </c>
      <c r="AD27" s="720">
        <f t="shared" si="26"/>
        <v>0</v>
      </c>
      <c r="AE27" s="720">
        <f t="shared" si="26"/>
        <v>0</v>
      </c>
      <c r="AF27" s="720">
        <f t="shared" si="26"/>
        <v>0</v>
      </c>
      <c r="AG27" s="720">
        <f t="shared" si="26"/>
        <v>0</v>
      </c>
      <c r="AH27" s="720">
        <f t="shared" si="26"/>
        <v>0</v>
      </c>
      <c r="AI27" s="720">
        <f t="shared" si="26"/>
        <v>0</v>
      </c>
      <c r="AJ27" s="720">
        <f t="shared" si="26"/>
        <v>0</v>
      </c>
      <c r="AK27" s="720">
        <f t="shared" si="26"/>
        <v>0</v>
      </c>
      <c r="AL27" s="720">
        <f t="shared" si="26"/>
        <v>0</v>
      </c>
      <c r="AM27" s="720">
        <f t="shared" si="26"/>
        <v>0</v>
      </c>
      <c r="AN27" s="720">
        <f t="shared" si="26"/>
        <v>0</v>
      </c>
      <c r="AO27" s="720">
        <f t="shared" si="26"/>
        <v>0</v>
      </c>
      <c r="AP27" s="720">
        <f t="shared" si="26"/>
        <v>0</v>
      </c>
      <c r="AQ27" s="720">
        <f t="shared" si="26"/>
        <v>0</v>
      </c>
      <c r="AR27" s="720">
        <f t="shared" si="26"/>
        <v>0</v>
      </c>
      <c r="AS27" s="720">
        <f t="shared" si="26"/>
        <v>0</v>
      </c>
      <c r="AT27" s="720">
        <f t="shared" si="26"/>
        <v>0</v>
      </c>
      <c r="AU27" s="720">
        <f t="shared" si="26"/>
        <v>0</v>
      </c>
      <c r="AV27" s="720">
        <f t="shared" si="10"/>
        <v>0</v>
      </c>
      <c r="AW27" s="720"/>
      <c r="AX27" s="720"/>
      <c r="AY27" s="720"/>
      <c r="AZ27" s="720"/>
      <c r="BA27" s="720"/>
      <c r="BB27" s="720"/>
      <c r="BC27" s="720"/>
      <c r="BD27" s="720"/>
      <c r="BE27" s="720"/>
      <c r="BF27" s="720"/>
      <c r="BG27" s="720"/>
      <c r="BH27" s="720"/>
      <c r="BI27" s="720"/>
      <c r="BJ27" s="720"/>
      <c r="BK27" s="720"/>
      <c r="BL27" s="720"/>
      <c r="BM27" s="720"/>
      <c r="BN27" s="720"/>
      <c r="BO27" s="720"/>
      <c r="BP27" s="720"/>
      <c r="BQ27" s="720"/>
    </row>
    <row r="28" spans="1:69" s="400" customFormat="1" ht="12.75">
      <c r="A28" s="1372">
        <v>1810</v>
      </c>
      <c r="B28" s="424" t="s">
        <v>626</v>
      </c>
      <c r="C28" s="1349">
        <f ca="1">'I4 BO ASSETS'!G27</f>
        <v>0</v>
      </c>
      <c r="D28" s="720">
        <f t="shared" si="4"/>
        <v>0</v>
      </c>
      <c r="E28" s="720">
        <f t="shared" si="5"/>
        <v>0</v>
      </c>
      <c r="F28" s="720">
        <f t="shared" si="6"/>
        <v>0</v>
      </c>
      <c r="G28" s="720">
        <f t="shared" si="0"/>
        <v>0</v>
      </c>
      <c r="H28" s="720">
        <f t="shared" ref="H28:Z28" si="27">$D28*H599</f>
        <v>0</v>
      </c>
      <c r="I28" s="720">
        <f t="shared" si="27"/>
        <v>0</v>
      </c>
      <c r="J28" s="720">
        <f t="shared" si="27"/>
        <v>0</v>
      </c>
      <c r="K28" s="720">
        <f t="shared" si="27"/>
        <v>0</v>
      </c>
      <c r="L28" s="720">
        <f t="shared" si="27"/>
        <v>0</v>
      </c>
      <c r="M28" s="720">
        <f t="shared" si="27"/>
        <v>0</v>
      </c>
      <c r="N28" s="720">
        <f t="shared" si="27"/>
        <v>0</v>
      </c>
      <c r="O28" s="720">
        <f t="shared" si="27"/>
        <v>0</v>
      </c>
      <c r="P28" s="720">
        <f t="shared" si="27"/>
        <v>0</v>
      </c>
      <c r="Q28" s="720">
        <f t="shared" si="27"/>
        <v>0</v>
      </c>
      <c r="R28" s="720">
        <f t="shared" si="27"/>
        <v>0</v>
      </c>
      <c r="S28" s="720">
        <f t="shared" si="27"/>
        <v>0</v>
      </c>
      <c r="T28" s="720">
        <f t="shared" si="27"/>
        <v>0</v>
      </c>
      <c r="U28" s="720">
        <f t="shared" si="27"/>
        <v>0</v>
      </c>
      <c r="V28" s="720">
        <f t="shared" si="27"/>
        <v>0</v>
      </c>
      <c r="W28" s="720">
        <f t="shared" si="27"/>
        <v>0</v>
      </c>
      <c r="X28" s="720">
        <f t="shared" si="27"/>
        <v>0</v>
      </c>
      <c r="Y28" s="720">
        <f t="shared" si="27"/>
        <v>0</v>
      </c>
      <c r="Z28" s="720">
        <f t="shared" si="27"/>
        <v>0</v>
      </c>
      <c r="AA28" s="720">
        <f t="shared" si="8"/>
        <v>0</v>
      </c>
      <c r="AB28" s="720">
        <f t="shared" si="2"/>
        <v>0</v>
      </c>
      <c r="AC28" s="720">
        <f t="shared" ref="AC28:AU28" si="28">$E28*AC599</f>
        <v>0</v>
      </c>
      <c r="AD28" s="720">
        <f t="shared" si="28"/>
        <v>0</v>
      </c>
      <c r="AE28" s="720">
        <f t="shared" si="28"/>
        <v>0</v>
      </c>
      <c r="AF28" s="720">
        <f t="shared" si="28"/>
        <v>0</v>
      </c>
      <c r="AG28" s="720">
        <f t="shared" si="28"/>
        <v>0</v>
      </c>
      <c r="AH28" s="720">
        <f t="shared" si="28"/>
        <v>0</v>
      </c>
      <c r="AI28" s="720">
        <f t="shared" si="28"/>
        <v>0</v>
      </c>
      <c r="AJ28" s="720">
        <f t="shared" si="28"/>
        <v>0</v>
      </c>
      <c r="AK28" s="720">
        <f t="shared" si="28"/>
        <v>0</v>
      </c>
      <c r="AL28" s="720">
        <f t="shared" si="28"/>
        <v>0</v>
      </c>
      <c r="AM28" s="720">
        <f t="shared" si="28"/>
        <v>0</v>
      </c>
      <c r="AN28" s="720">
        <f t="shared" si="28"/>
        <v>0</v>
      </c>
      <c r="AO28" s="720">
        <f t="shared" si="28"/>
        <v>0</v>
      </c>
      <c r="AP28" s="720">
        <f t="shared" si="28"/>
        <v>0</v>
      </c>
      <c r="AQ28" s="720">
        <f t="shared" si="28"/>
        <v>0</v>
      </c>
      <c r="AR28" s="720">
        <f t="shared" si="28"/>
        <v>0</v>
      </c>
      <c r="AS28" s="720">
        <f t="shared" si="28"/>
        <v>0</v>
      </c>
      <c r="AT28" s="720">
        <f t="shared" si="28"/>
        <v>0</v>
      </c>
      <c r="AU28" s="720">
        <f t="shared" si="28"/>
        <v>0</v>
      </c>
      <c r="AV28" s="720">
        <f t="shared" si="10"/>
        <v>0</v>
      </c>
      <c r="AW28" s="720"/>
      <c r="AX28" s="720"/>
      <c r="AY28" s="720"/>
      <c r="AZ28" s="720"/>
      <c r="BA28" s="720"/>
      <c r="BB28" s="720"/>
      <c r="BC28" s="720"/>
      <c r="BD28" s="720"/>
      <c r="BE28" s="720"/>
      <c r="BF28" s="720"/>
      <c r="BG28" s="720"/>
      <c r="BH28" s="720"/>
      <c r="BI28" s="720"/>
      <c r="BJ28" s="720"/>
      <c r="BK28" s="720"/>
      <c r="BL28" s="720"/>
      <c r="BM28" s="720"/>
      <c r="BN28" s="720"/>
      <c r="BO28" s="720"/>
      <c r="BP28" s="720"/>
      <c r="BQ28" s="720"/>
    </row>
    <row r="29" spans="1:69" s="400" customFormat="1" ht="25.5">
      <c r="A29" s="1372" t="s">
        <v>135</v>
      </c>
      <c r="B29" s="424" t="s">
        <v>940</v>
      </c>
      <c r="C29" s="1349">
        <f ca="1">'I4 BO ASSETS'!G28</f>
        <v>0</v>
      </c>
      <c r="D29" s="720">
        <f t="shared" si="4"/>
        <v>0</v>
      </c>
      <c r="E29" s="720">
        <f t="shared" si="5"/>
        <v>0</v>
      </c>
      <c r="F29" s="720">
        <f t="shared" si="6"/>
        <v>0</v>
      </c>
      <c r="G29" s="720">
        <f t="shared" si="0"/>
        <v>0</v>
      </c>
      <c r="H29" s="720">
        <f t="shared" ref="H29:Z29" si="29">$D29*H600</f>
        <v>0</v>
      </c>
      <c r="I29" s="720">
        <f t="shared" si="29"/>
        <v>0</v>
      </c>
      <c r="J29" s="720">
        <f t="shared" si="29"/>
        <v>0</v>
      </c>
      <c r="K29" s="720">
        <f t="shared" si="29"/>
        <v>0</v>
      </c>
      <c r="L29" s="720">
        <f t="shared" si="29"/>
        <v>0</v>
      </c>
      <c r="M29" s="720">
        <f t="shared" si="29"/>
        <v>0</v>
      </c>
      <c r="N29" s="720">
        <f t="shared" si="29"/>
        <v>0</v>
      </c>
      <c r="O29" s="720">
        <f t="shared" si="29"/>
        <v>0</v>
      </c>
      <c r="P29" s="720">
        <f t="shared" si="29"/>
        <v>0</v>
      </c>
      <c r="Q29" s="720">
        <f t="shared" si="29"/>
        <v>0</v>
      </c>
      <c r="R29" s="720">
        <f t="shared" si="29"/>
        <v>0</v>
      </c>
      <c r="S29" s="720">
        <f t="shared" si="29"/>
        <v>0</v>
      </c>
      <c r="T29" s="720">
        <f t="shared" si="29"/>
        <v>0</v>
      </c>
      <c r="U29" s="720">
        <f t="shared" si="29"/>
        <v>0</v>
      </c>
      <c r="V29" s="720">
        <f t="shared" si="29"/>
        <v>0</v>
      </c>
      <c r="W29" s="720">
        <f t="shared" si="29"/>
        <v>0</v>
      </c>
      <c r="X29" s="720">
        <f t="shared" si="29"/>
        <v>0</v>
      </c>
      <c r="Y29" s="720">
        <f t="shared" si="29"/>
        <v>0</v>
      </c>
      <c r="Z29" s="720">
        <f t="shared" si="29"/>
        <v>0</v>
      </c>
      <c r="AA29" s="720">
        <f t="shared" si="8"/>
        <v>0</v>
      </c>
      <c r="AB29" s="720">
        <f t="shared" si="2"/>
        <v>0</v>
      </c>
      <c r="AC29" s="720">
        <f t="shared" ref="AC29:AU29" si="30">$E29*AC600</f>
        <v>0</v>
      </c>
      <c r="AD29" s="720">
        <f t="shared" si="30"/>
        <v>0</v>
      </c>
      <c r="AE29" s="720">
        <f t="shared" si="30"/>
        <v>0</v>
      </c>
      <c r="AF29" s="720">
        <f t="shared" si="30"/>
        <v>0</v>
      </c>
      <c r="AG29" s="720">
        <f t="shared" si="30"/>
        <v>0</v>
      </c>
      <c r="AH29" s="720">
        <f t="shared" si="30"/>
        <v>0</v>
      </c>
      <c r="AI29" s="720">
        <f t="shared" si="30"/>
        <v>0</v>
      </c>
      <c r="AJ29" s="720">
        <f t="shared" si="30"/>
        <v>0</v>
      </c>
      <c r="AK29" s="720">
        <f t="shared" si="30"/>
        <v>0</v>
      </c>
      <c r="AL29" s="720">
        <f t="shared" si="30"/>
        <v>0</v>
      </c>
      <c r="AM29" s="720">
        <f t="shared" si="30"/>
        <v>0</v>
      </c>
      <c r="AN29" s="720">
        <f t="shared" si="30"/>
        <v>0</v>
      </c>
      <c r="AO29" s="720">
        <f t="shared" si="30"/>
        <v>0</v>
      </c>
      <c r="AP29" s="720">
        <f t="shared" si="30"/>
        <v>0</v>
      </c>
      <c r="AQ29" s="720">
        <f t="shared" si="30"/>
        <v>0</v>
      </c>
      <c r="AR29" s="720">
        <f t="shared" si="30"/>
        <v>0</v>
      </c>
      <c r="AS29" s="720">
        <f t="shared" si="30"/>
        <v>0</v>
      </c>
      <c r="AT29" s="720">
        <f t="shared" si="30"/>
        <v>0</v>
      </c>
      <c r="AU29" s="720">
        <f t="shared" si="30"/>
        <v>0</v>
      </c>
      <c r="AV29" s="720">
        <f t="shared" si="10"/>
        <v>0</v>
      </c>
      <c r="AW29" s="720"/>
      <c r="AX29" s="720"/>
      <c r="AY29" s="720"/>
      <c r="AZ29" s="720"/>
      <c r="BA29" s="720"/>
      <c r="BB29" s="720"/>
      <c r="BC29" s="720"/>
      <c r="BD29" s="720"/>
      <c r="BE29" s="720"/>
      <c r="BF29" s="720"/>
      <c r="BG29" s="720"/>
      <c r="BH29" s="720"/>
      <c r="BI29" s="720"/>
      <c r="BJ29" s="720"/>
      <c r="BK29" s="720"/>
      <c r="BL29" s="720"/>
      <c r="BM29" s="720"/>
      <c r="BN29" s="720"/>
      <c r="BO29" s="720"/>
      <c r="BP29" s="720"/>
      <c r="BQ29" s="720"/>
    </row>
    <row r="30" spans="1:69" s="400" customFormat="1" ht="12.75">
      <c r="A30" s="1372" t="s">
        <v>136</v>
      </c>
      <c r="B30" s="424" t="s">
        <v>941</v>
      </c>
      <c r="C30" s="1349">
        <f ca="1">'I4 BO ASSETS'!G29</f>
        <v>0</v>
      </c>
      <c r="D30" s="720">
        <f t="shared" si="4"/>
        <v>0</v>
      </c>
      <c r="E30" s="720">
        <f t="shared" si="5"/>
        <v>0</v>
      </c>
      <c r="F30" s="720">
        <f t="shared" si="6"/>
        <v>0</v>
      </c>
      <c r="G30" s="720">
        <f t="shared" si="0"/>
        <v>0</v>
      </c>
      <c r="H30" s="720">
        <f t="shared" ref="H30:Z30" si="31">$D30*H601</f>
        <v>0</v>
      </c>
      <c r="I30" s="720">
        <f t="shared" si="31"/>
        <v>0</v>
      </c>
      <c r="J30" s="720">
        <f t="shared" si="31"/>
        <v>0</v>
      </c>
      <c r="K30" s="720">
        <f t="shared" si="31"/>
        <v>0</v>
      </c>
      <c r="L30" s="720">
        <f t="shared" si="31"/>
        <v>0</v>
      </c>
      <c r="M30" s="720">
        <f t="shared" si="31"/>
        <v>0</v>
      </c>
      <c r="N30" s="720">
        <f t="shared" si="31"/>
        <v>0</v>
      </c>
      <c r="O30" s="720">
        <f t="shared" si="31"/>
        <v>0</v>
      </c>
      <c r="P30" s="720">
        <f t="shared" si="31"/>
        <v>0</v>
      </c>
      <c r="Q30" s="720">
        <f t="shared" si="31"/>
        <v>0</v>
      </c>
      <c r="R30" s="720">
        <f t="shared" si="31"/>
        <v>0</v>
      </c>
      <c r="S30" s="720">
        <f t="shared" si="31"/>
        <v>0</v>
      </c>
      <c r="T30" s="720">
        <f t="shared" si="31"/>
        <v>0</v>
      </c>
      <c r="U30" s="720">
        <f t="shared" si="31"/>
        <v>0</v>
      </c>
      <c r="V30" s="720">
        <f t="shared" si="31"/>
        <v>0</v>
      </c>
      <c r="W30" s="720">
        <f t="shared" si="31"/>
        <v>0</v>
      </c>
      <c r="X30" s="720">
        <f t="shared" si="31"/>
        <v>0</v>
      </c>
      <c r="Y30" s="720">
        <f t="shared" si="31"/>
        <v>0</v>
      </c>
      <c r="Z30" s="720">
        <f t="shared" si="31"/>
        <v>0</v>
      </c>
      <c r="AA30" s="720">
        <f t="shared" si="8"/>
        <v>0</v>
      </c>
      <c r="AB30" s="720">
        <f t="shared" si="2"/>
        <v>0</v>
      </c>
      <c r="AC30" s="720">
        <f t="shared" ref="AC30:AU30" si="32">$E30*AC601</f>
        <v>0</v>
      </c>
      <c r="AD30" s="720">
        <f t="shared" si="32"/>
        <v>0</v>
      </c>
      <c r="AE30" s="720">
        <f t="shared" si="32"/>
        <v>0</v>
      </c>
      <c r="AF30" s="720">
        <f t="shared" si="32"/>
        <v>0</v>
      </c>
      <c r="AG30" s="720">
        <f t="shared" si="32"/>
        <v>0</v>
      </c>
      <c r="AH30" s="720">
        <f t="shared" si="32"/>
        <v>0</v>
      </c>
      <c r="AI30" s="720">
        <f t="shared" si="32"/>
        <v>0</v>
      </c>
      <c r="AJ30" s="720">
        <f t="shared" si="32"/>
        <v>0</v>
      </c>
      <c r="AK30" s="720">
        <f t="shared" si="32"/>
        <v>0</v>
      </c>
      <c r="AL30" s="720">
        <f t="shared" si="32"/>
        <v>0</v>
      </c>
      <c r="AM30" s="720">
        <f t="shared" si="32"/>
        <v>0</v>
      </c>
      <c r="AN30" s="720">
        <f t="shared" si="32"/>
        <v>0</v>
      </c>
      <c r="AO30" s="720">
        <f t="shared" si="32"/>
        <v>0</v>
      </c>
      <c r="AP30" s="720">
        <f t="shared" si="32"/>
        <v>0</v>
      </c>
      <c r="AQ30" s="720">
        <f t="shared" si="32"/>
        <v>0</v>
      </c>
      <c r="AR30" s="720">
        <f t="shared" si="32"/>
        <v>0</v>
      </c>
      <c r="AS30" s="720">
        <f t="shared" si="32"/>
        <v>0</v>
      </c>
      <c r="AT30" s="720">
        <f t="shared" si="32"/>
        <v>0</v>
      </c>
      <c r="AU30" s="720">
        <f t="shared" si="32"/>
        <v>0</v>
      </c>
      <c r="AV30" s="720">
        <f t="shared" si="10"/>
        <v>0</v>
      </c>
      <c r="AW30" s="720"/>
      <c r="AX30" s="720"/>
      <c r="AY30" s="720"/>
      <c r="AZ30" s="720"/>
      <c r="BA30" s="720"/>
      <c r="BB30" s="720"/>
      <c r="BC30" s="720"/>
      <c r="BD30" s="720"/>
      <c r="BE30" s="720"/>
      <c r="BF30" s="720"/>
      <c r="BG30" s="720"/>
      <c r="BH30" s="720"/>
      <c r="BI30" s="720"/>
      <c r="BJ30" s="720"/>
      <c r="BK30" s="720"/>
      <c r="BL30" s="720"/>
      <c r="BM30" s="720"/>
      <c r="BN30" s="720"/>
      <c r="BO30" s="720"/>
      <c r="BP30" s="720"/>
      <c r="BQ30" s="720"/>
    </row>
    <row r="31" spans="1:69" s="400" customFormat="1" ht="25.5">
      <c r="A31" s="1372">
        <v>1815</v>
      </c>
      <c r="B31" s="424" t="s">
        <v>424</v>
      </c>
      <c r="C31" s="1349">
        <f ca="1">'I4 BO ASSETS'!G30</f>
        <v>0</v>
      </c>
      <c r="D31" s="720">
        <f t="shared" si="4"/>
        <v>0</v>
      </c>
      <c r="E31" s="720">
        <f t="shared" si="5"/>
        <v>0</v>
      </c>
      <c r="F31" s="720">
        <f t="shared" si="6"/>
        <v>0</v>
      </c>
      <c r="G31" s="720">
        <f t="shared" si="0"/>
        <v>0</v>
      </c>
      <c r="H31" s="720">
        <f t="shared" ref="H31:Z31" si="33">$D31*H602</f>
        <v>0</v>
      </c>
      <c r="I31" s="720">
        <f t="shared" si="33"/>
        <v>0</v>
      </c>
      <c r="J31" s="720">
        <f t="shared" si="33"/>
        <v>0</v>
      </c>
      <c r="K31" s="720">
        <f t="shared" si="33"/>
        <v>0</v>
      </c>
      <c r="L31" s="720">
        <f t="shared" si="33"/>
        <v>0</v>
      </c>
      <c r="M31" s="720">
        <f t="shared" si="33"/>
        <v>0</v>
      </c>
      <c r="N31" s="720">
        <f t="shared" si="33"/>
        <v>0</v>
      </c>
      <c r="O31" s="720">
        <f t="shared" si="33"/>
        <v>0</v>
      </c>
      <c r="P31" s="720">
        <f t="shared" si="33"/>
        <v>0</v>
      </c>
      <c r="Q31" s="720">
        <f t="shared" si="33"/>
        <v>0</v>
      </c>
      <c r="R31" s="720">
        <f t="shared" si="33"/>
        <v>0</v>
      </c>
      <c r="S31" s="720">
        <f t="shared" si="33"/>
        <v>0</v>
      </c>
      <c r="T31" s="720">
        <f t="shared" si="33"/>
        <v>0</v>
      </c>
      <c r="U31" s="720">
        <f t="shared" si="33"/>
        <v>0</v>
      </c>
      <c r="V31" s="720">
        <f t="shared" si="33"/>
        <v>0</v>
      </c>
      <c r="W31" s="720">
        <f t="shared" si="33"/>
        <v>0</v>
      </c>
      <c r="X31" s="720">
        <f t="shared" si="33"/>
        <v>0</v>
      </c>
      <c r="Y31" s="720">
        <f t="shared" si="33"/>
        <v>0</v>
      </c>
      <c r="Z31" s="720">
        <f t="shared" si="33"/>
        <v>0</v>
      </c>
      <c r="AA31" s="720">
        <f t="shared" si="8"/>
        <v>0</v>
      </c>
      <c r="AB31" s="720">
        <f t="shared" si="2"/>
        <v>0</v>
      </c>
      <c r="AC31" s="720">
        <f t="shared" ref="AC31:AU31" si="34">$E31*AC602</f>
        <v>0</v>
      </c>
      <c r="AD31" s="720">
        <f t="shared" si="34"/>
        <v>0</v>
      </c>
      <c r="AE31" s="720">
        <f t="shared" si="34"/>
        <v>0</v>
      </c>
      <c r="AF31" s="720">
        <f t="shared" si="34"/>
        <v>0</v>
      </c>
      <c r="AG31" s="720">
        <f t="shared" si="34"/>
        <v>0</v>
      </c>
      <c r="AH31" s="720">
        <f t="shared" si="34"/>
        <v>0</v>
      </c>
      <c r="AI31" s="720">
        <f t="shared" si="34"/>
        <v>0</v>
      </c>
      <c r="AJ31" s="720">
        <f t="shared" si="34"/>
        <v>0</v>
      </c>
      <c r="AK31" s="720">
        <f t="shared" si="34"/>
        <v>0</v>
      </c>
      <c r="AL31" s="720">
        <f t="shared" si="34"/>
        <v>0</v>
      </c>
      <c r="AM31" s="720">
        <f t="shared" si="34"/>
        <v>0</v>
      </c>
      <c r="AN31" s="720">
        <f t="shared" si="34"/>
        <v>0</v>
      </c>
      <c r="AO31" s="720">
        <f t="shared" si="34"/>
        <v>0</v>
      </c>
      <c r="AP31" s="720">
        <f t="shared" si="34"/>
        <v>0</v>
      </c>
      <c r="AQ31" s="720">
        <f t="shared" si="34"/>
        <v>0</v>
      </c>
      <c r="AR31" s="720">
        <f t="shared" si="34"/>
        <v>0</v>
      </c>
      <c r="AS31" s="720">
        <f t="shared" si="34"/>
        <v>0</v>
      </c>
      <c r="AT31" s="720">
        <f t="shared" si="34"/>
        <v>0</v>
      </c>
      <c r="AU31" s="720">
        <f t="shared" si="34"/>
        <v>0</v>
      </c>
      <c r="AV31" s="720">
        <f t="shared" si="10"/>
        <v>0</v>
      </c>
      <c r="AW31" s="720"/>
      <c r="AX31" s="720"/>
      <c r="AY31" s="720"/>
      <c r="AZ31" s="720"/>
      <c r="BA31" s="720"/>
      <c r="BB31" s="720"/>
      <c r="BC31" s="720"/>
      <c r="BD31" s="720"/>
      <c r="BE31" s="720"/>
      <c r="BF31" s="720"/>
      <c r="BG31" s="720"/>
      <c r="BH31" s="720"/>
      <c r="BI31" s="720"/>
      <c r="BJ31" s="720"/>
      <c r="BK31" s="720"/>
      <c r="BL31" s="720"/>
      <c r="BM31" s="720"/>
      <c r="BN31" s="720"/>
      <c r="BO31" s="720"/>
      <c r="BP31" s="720"/>
      <c r="BQ31" s="720"/>
    </row>
    <row r="32" spans="1:69" s="400" customFormat="1" ht="25.5">
      <c r="A32" s="1372">
        <v>1820</v>
      </c>
      <c r="B32" s="424" t="s">
        <v>425</v>
      </c>
      <c r="C32" s="1349">
        <f ca="1">'I4 BO ASSETS'!G31</f>
        <v>0</v>
      </c>
      <c r="D32" s="720">
        <f t="shared" si="4"/>
        <v>0</v>
      </c>
      <c r="E32" s="720">
        <f t="shared" si="5"/>
        <v>0</v>
      </c>
      <c r="F32" s="720">
        <f t="shared" si="6"/>
        <v>0</v>
      </c>
      <c r="G32" s="720">
        <f t="shared" si="0"/>
        <v>0</v>
      </c>
      <c r="H32" s="720">
        <f t="shared" ref="H32:Z32" si="35">$D32*H603</f>
        <v>0</v>
      </c>
      <c r="I32" s="720">
        <f t="shared" si="35"/>
        <v>0</v>
      </c>
      <c r="J32" s="720">
        <f t="shared" si="35"/>
        <v>0</v>
      </c>
      <c r="K32" s="720">
        <f t="shared" si="35"/>
        <v>0</v>
      </c>
      <c r="L32" s="720">
        <f t="shared" si="35"/>
        <v>0</v>
      </c>
      <c r="M32" s="720">
        <f t="shared" si="35"/>
        <v>0</v>
      </c>
      <c r="N32" s="720">
        <f t="shared" si="35"/>
        <v>0</v>
      </c>
      <c r="O32" s="720">
        <f t="shared" si="35"/>
        <v>0</v>
      </c>
      <c r="P32" s="720">
        <f t="shared" si="35"/>
        <v>0</v>
      </c>
      <c r="Q32" s="720">
        <f t="shared" si="35"/>
        <v>0</v>
      </c>
      <c r="R32" s="720">
        <f t="shared" si="35"/>
        <v>0</v>
      </c>
      <c r="S32" s="720">
        <f t="shared" si="35"/>
        <v>0</v>
      </c>
      <c r="T32" s="720">
        <f t="shared" si="35"/>
        <v>0</v>
      </c>
      <c r="U32" s="720">
        <f t="shared" si="35"/>
        <v>0</v>
      </c>
      <c r="V32" s="720">
        <f t="shared" si="35"/>
        <v>0</v>
      </c>
      <c r="W32" s="720">
        <f t="shared" si="35"/>
        <v>0</v>
      </c>
      <c r="X32" s="720">
        <f t="shared" si="35"/>
        <v>0</v>
      </c>
      <c r="Y32" s="720">
        <f t="shared" si="35"/>
        <v>0</v>
      </c>
      <c r="Z32" s="720">
        <f t="shared" si="35"/>
        <v>0</v>
      </c>
      <c r="AA32" s="720">
        <f t="shared" si="8"/>
        <v>0</v>
      </c>
      <c r="AB32" s="720">
        <f t="shared" si="2"/>
        <v>0</v>
      </c>
      <c r="AC32" s="720">
        <f t="shared" ref="AC32:AU32" si="36">$E32*AC603</f>
        <v>0</v>
      </c>
      <c r="AD32" s="720">
        <f t="shared" si="36"/>
        <v>0</v>
      </c>
      <c r="AE32" s="720">
        <f t="shared" si="36"/>
        <v>0</v>
      </c>
      <c r="AF32" s="720">
        <f t="shared" si="36"/>
        <v>0</v>
      </c>
      <c r="AG32" s="720">
        <f t="shared" si="36"/>
        <v>0</v>
      </c>
      <c r="AH32" s="720">
        <f t="shared" si="36"/>
        <v>0</v>
      </c>
      <c r="AI32" s="720">
        <f t="shared" si="36"/>
        <v>0</v>
      </c>
      <c r="AJ32" s="720">
        <f t="shared" si="36"/>
        <v>0</v>
      </c>
      <c r="AK32" s="720">
        <f t="shared" si="36"/>
        <v>0</v>
      </c>
      <c r="AL32" s="720">
        <f t="shared" si="36"/>
        <v>0</v>
      </c>
      <c r="AM32" s="720">
        <f t="shared" si="36"/>
        <v>0</v>
      </c>
      <c r="AN32" s="720">
        <f t="shared" si="36"/>
        <v>0</v>
      </c>
      <c r="AO32" s="720">
        <f t="shared" si="36"/>
        <v>0</v>
      </c>
      <c r="AP32" s="720">
        <f t="shared" si="36"/>
        <v>0</v>
      </c>
      <c r="AQ32" s="720">
        <f t="shared" si="36"/>
        <v>0</v>
      </c>
      <c r="AR32" s="720">
        <f t="shared" si="36"/>
        <v>0</v>
      </c>
      <c r="AS32" s="720">
        <f t="shared" si="36"/>
        <v>0</v>
      </c>
      <c r="AT32" s="720">
        <f t="shared" si="36"/>
        <v>0</v>
      </c>
      <c r="AU32" s="720">
        <f t="shared" si="36"/>
        <v>0</v>
      </c>
      <c r="AV32" s="720">
        <f t="shared" si="10"/>
        <v>0</v>
      </c>
      <c r="AW32" s="720"/>
      <c r="AX32" s="720"/>
      <c r="AY32" s="720"/>
      <c r="AZ32" s="720"/>
      <c r="BA32" s="720"/>
      <c r="BB32" s="720"/>
      <c r="BC32" s="720"/>
      <c r="BD32" s="720"/>
      <c r="BE32" s="720"/>
      <c r="BF32" s="720"/>
      <c r="BG32" s="720"/>
      <c r="BH32" s="720"/>
      <c r="BI32" s="720"/>
      <c r="BJ32" s="720"/>
      <c r="BK32" s="720"/>
      <c r="BL32" s="720"/>
      <c r="BM32" s="720"/>
      <c r="BN32" s="720"/>
      <c r="BO32" s="720"/>
      <c r="BP32" s="720"/>
      <c r="BQ32" s="720"/>
    </row>
    <row r="33" spans="1:69" s="400" customFormat="1" ht="25.5">
      <c r="A33" s="1372" t="s">
        <v>936</v>
      </c>
      <c r="B33" s="424" t="s">
        <v>893</v>
      </c>
      <c r="C33" s="1349">
        <f ca="1">'I4 BO ASSETS'!G32</f>
        <v>0</v>
      </c>
      <c r="D33" s="720">
        <f t="shared" si="4"/>
        <v>0</v>
      </c>
      <c r="E33" s="720">
        <f t="shared" si="5"/>
        <v>0</v>
      </c>
      <c r="F33" s="720">
        <f>D33+E33</f>
        <v>0</v>
      </c>
      <c r="G33" s="720">
        <f t="shared" si="0"/>
        <v>0</v>
      </c>
      <c r="H33" s="720">
        <f t="shared" ref="H33:Z33" si="37">$D33*H604</f>
        <v>0</v>
      </c>
      <c r="I33" s="720">
        <f t="shared" si="37"/>
        <v>0</v>
      </c>
      <c r="J33" s="720">
        <f t="shared" si="37"/>
        <v>0</v>
      </c>
      <c r="K33" s="720">
        <f t="shared" si="37"/>
        <v>0</v>
      </c>
      <c r="L33" s="720">
        <f t="shared" si="37"/>
        <v>0</v>
      </c>
      <c r="M33" s="720">
        <f t="shared" si="37"/>
        <v>0</v>
      </c>
      <c r="N33" s="720">
        <f t="shared" si="37"/>
        <v>0</v>
      </c>
      <c r="O33" s="720">
        <f t="shared" si="37"/>
        <v>0</v>
      </c>
      <c r="P33" s="720">
        <f t="shared" si="37"/>
        <v>0</v>
      </c>
      <c r="Q33" s="720">
        <f t="shared" si="37"/>
        <v>0</v>
      </c>
      <c r="R33" s="720">
        <f t="shared" si="37"/>
        <v>0</v>
      </c>
      <c r="S33" s="720">
        <f t="shared" si="37"/>
        <v>0</v>
      </c>
      <c r="T33" s="720">
        <f t="shared" si="37"/>
        <v>0</v>
      </c>
      <c r="U33" s="720">
        <f t="shared" si="37"/>
        <v>0</v>
      </c>
      <c r="V33" s="720">
        <f t="shared" si="37"/>
        <v>0</v>
      </c>
      <c r="W33" s="720">
        <f t="shared" si="37"/>
        <v>0</v>
      </c>
      <c r="X33" s="720">
        <f t="shared" si="37"/>
        <v>0</v>
      </c>
      <c r="Y33" s="720">
        <f t="shared" si="37"/>
        <v>0</v>
      </c>
      <c r="Z33" s="720">
        <f t="shared" si="37"/>
        <v>0</v>
      </c>
      <c r="AA33" s="720">
        <f>SUM(G33:Z33)</f>
        <v>0</v>
      </c>
      <c r="AB33" s="720">
        <f t="shared" si="2"/>
        <v>0</v>
      </c>
      <c r="AC33" s="720">
        <f t="shared" ref="AC33:AU33" si="38">$E33*AC604</f>
        <v>0</v>
      </c>
      <c r="AD33" s="720">
        <f t="shared" si="38"/>
        <v>0</v>
      </c>
      <c r="AE33" s="720">
        <f t="shared" si="38"/>
        <v>0</v>
      </c>
      <c r="AF33" s="720">
        <f t="shared" si="38"/>
        <v>0</v>
      </c>
      <c r="AG33" s="720">
        <f t="shared" si="38"/>
        <v>0</v>
      </c>
      <c r="AH33" s="720">
        <f t="shared" si="38"/>
        <v>0</v>
      </c>
      <c r="AI33" s="720">
        <f t="shared" si="38"/>
        <v>0</v>
      </c>
      <c r="AJ33" s="720">
        <f t="shared" si="38"/>
        <v>0</v>
      </c>
      <c r="AK33" s="720">
        <f t="shared" si="38"/>
        <v>0</v>
      </c>
      <c r="AL33" s="720">
        <f t="shared" si="38"/>
        <v>0</v>
      </c>
      <c r="AM33" s="720">
        <f t="shared" si="38"/>
        <v>0</v>
      </c>
      <c r="AN33" s="720">
        <f t="shared" si="38"/>
        <v>0</v>
      </c>
      <c r="AO33" s="720">
        <f t="shared" si="38"/>
        <v>0</v>
      </c>
      <c r="AP33" s="720">
        <f t="shared" si="38"/>
        <v>0</v>
      </c>
      <c r="AQ33" s="720">
        <f t="shared" si="38"/>
        <v>0</v>
      </c>
      <c r="AR33" s="720">
        <f t="shared" si="38"/>
        <v>0</v>
      </c>
      <c r="AS33" s="720">
        <f t="shared" si="38"/>
        <v>0</v>
      </c>
      <c r="AT33" s="720">
        <f t="shared" si="38"/>
        <v>0</v>
      </c>
      <c r="AU33" s="720">
        <f t="shared" si="38"/>
        <v>0</v>
      </c>
      <c r="AV33" s="720">
        <f>SUM(AB33:AU33)</f>
        <v>0</v>
      </c>
      <c r="AW33" s="720"/>
      <c r="AX33" s="720"/>
      <c r="AY33" s="720"/>
      <c r="AZ33" s="720"/>
      <c r="BA33" s="720"/>
      <c r="BB33" s="720"/>
      <c r="BC33" s="720"/>
      <c r="BD33" s="720"/>
      <c r="BE33" s="720"/>
      <c r="BF33" s="720"/>
      <c r="BG33" s="720"/>
      <c r="BH33" s="720"/>
      <c r="BI33" s="720"/>
      <c r="BJ33" s="720"/>
      <c r="BK33" s="720"/>
      <c r="BL33" s="720"/>
      <c r="BM33" s="720"/>
      <c r="BN33" s="720"/>
      <c r="BO33" s="720"/>
      <c r="BP33" s="720"/>
      <c r="BQ33" s="720"/>
    </row>
    <row r="34" spans="1:69" s="400" customFormat="1" ht="25.5">
      <c r="A34" s="1372" t="s">
        <v>937</v>
      </c>
      <c r="B34" s="424" t="s">
        <v>896</v>
      </c>
      <c r="C34" s="1349">
        <f ca="1">'I4 BO ASSETS'!G33</f>
        <v>0</v>
      </c>
      <c r="D34" s="720">
        <f t="shared" si="4"/>
        <v>0</v>
      </c>
      <c r="E34" s="720">
        <f t="shared" si="5"/>
        <v>0</v>
      </c>
      <c r="F34" s="720">
        <f>D34+E34</f>
        <v>0</v>
      </c>
      <c r="G34" s="720">
        <f t="shared" ref="G34:Z35" si="39">$D34*G605</f>
        <v>0</v>
      </c>
      <c r="H34" s="720">
        <f t="shared" si="39"/>
        <v>0</v>
      </c>
      <c r="I34" s="720">
        <f t="shared" si="39"/>
        <v>0</v>
      </c>
      <c r="J34" s="720">
        <f t="shared" si="39"/>
        <v>0</v>
      </c>
      <c r="K34" s="720">
        <f t="shared" si="39"/>
        <v>0</v>
      </c>
      <c r="L34" s="720">
        <f t="shared" si="39"/>
        <v>0</v>
      </c>
      <c r="M34" s="720">
        <f t="shared" si="39"/>
        <v>0</v>
      </c>
      <c r="N34" s="720">
        <f t="shared" si="39"/>
        <v>0</v>
      </c>
      <c r="O34" s="720">
        <f t="shared" si="39"/>
        <v>0</v>
      </c>
      <c r="P34" s="720">
        <f t="shared" si="39"/>
        <v>0</v>
      </c>
      <c r="Q34" s="720">
        <f t="shared" si="39"/>
        <v>0</v>
      </c>
      <c r="R34" s="720">
        <f t="shared" si="39"/>
        <v>0</v>
      </c>
      <c r="S34" s="720">
        <f t="shared" si="39"/>
        <v>0</v>
      </c>
      <c r="T34" s="720">
        <f t="shared" si="39"/>
        <v>0</v>
      </c>
      <c r="U34" s="720">
        <f t="shared" si="39"/>
        <v>0</v>
      </c>
      <c r="V34" s="720">
        <f t="shared" si="39"/>
        <v>0</v>
      </c>
      <c r="W34" s="720">
        <f t="shared" si="39"/>
        <v>0</v>
      </c>
      <c r="X34" s="720">
        <f t="shared" si="39"/>
        <v>0</v>
      </c>
      <c r="Y34" s="720">
        <f t="shared" si="39"/>
        <v>0</v>
      </c>
      <c r="Z34" s="720">
        <f t="shared" si="39"/>
        <v>0</v>
      </c>
      <c r="AA34" s="720">
        <f>SUM(G34:Z34)</f>
        <v>0</v>
      </c>
      <c r="AB34" s="720">
        <f t="shared" ref="AB34:AU35" si="40">$E34*AB605</f>
        <v>0</v>
      </c>
      <c r="AC34" s="720">
        <f t="shared" si="40"/>
        <v>0</v>
      </c>
      <c r="AD34" s="720">
        <f t="shared" si="40"/>
        <v>0</v>
      </c>
      <c r="AE34" s="720">
        <f t="shared" si="40"/>
        <v>0</v>
      </c>
      <c r="AF34" s="720">
        <f t="shared" si="40"/>
        <v>0</v>
      </c>
      <c r="AG34" s="720">
        <f t="shared" si="40"/>
        <v>0</v>
      </c>
      <c r="AH34" s="720">
        <f t="shared" si="40"/>
        <v>0</v>
      </c>
      <c r="AI34" s="720">
        <f t="shared" si="40"/>
        <v>0</v>
      </c>
      <c r="AJ34" s="720">
        <f t="shared" si="40"/>
        <v>0</v>
      </c>
      <c r="AK34" s="720">
        <f t="shared" si="40"/>
        <v>0</v>
      </c>
      <c r="AL34" s="720">
        <f t="shared" si="40"/>
        <v>0</v>
      </c>
      <c r="AM34" s="720">
        <f t="shared" si="40"/>
        <v>0</v>
      </c>
      <c r="AN34" s="720">
        <f t="shared" si="40"/>
        <v>0</v>
      </c>
      <c r="AO34" s="720">
        <f t="shared" si="40"/>
        <v>0</v>
      </c>
      <c r="AP34" s="720">
        <f t="shared" si="40"/>
        <v>0</v>
      </c>
      <c r="AQ34" s="720">
        <f t="shared" si="40"/>
        <v>0</v>
      </c>
      <c r="AR34" s="720">
        <f t="shared" si="40"/>
        <v>0</v>
      </c>
      <c r="AS34" s="720">
        <f t="shared" si="40"/>
        <v>0</v>
      </c>
      <c r="AT34" s="720">
        <f t="shared" si="40"/>
        <v>0</v>
      </c>
      <c r="AU34" s="720">
        <f t="shared" si="40"/>
        <v>0</v>
      </c>
      <c r="AV34" s="720">
        <f>SUM(AB34:AU34)</f>
        <v>0</v>
      </c>
      <c r="AW34" s="720"/>
      <c r="AX34" s="720"/>
      <c r="AY34" s="720"/>
      <c r="AZ34" s="720"/>
      <c r="BA34" s="720"/>
      <c r="BB34" s="720"/>
      <c r="BC34" s="720"/>
      <c r="BD34" s="720"/>
      <c r="BE34" s="720"/>
      <c r="BF34" s="720"/>
      <c r="BG34" s="720"/>
      <c r="BH34" s="720"/>
      <c r="BI34" s="720"/>
      <c r="BJ34" s="720"/>
      <c r="BK34" s="720"/>
      <c r="BL34" s="720"/>
      <c r="BM34" s="720"/>
      <c r="BN34" s="720"/>
      <c r="BO34" s="720"/>
      <c r="BP34" s="720"/>
      <c r="BQ34" s="720"/>
    </row>
    <row r="35" spans="1:69" s="400" customFormat="1" ht="25.5">
      <c r="A35" s="1372" t="s">
        <v>883</v>
      </c>
      <c r="B35" s="424" t="s">
        <v>884</v>
      </c>
      <c r="C35" s="1349">
        <f ca="1">'I4 BO ASSETS'!G34</f>
        <v>0</v>
      </c>
      <c r="D35" s="720">
        <f t="shared" si="4"/>
        <v>0</v>
      </c>
      <c r="E35" s="720">
        <f t="shared" si="5"/>
        <v>0</v>
      </c>
      <c r="F35" s="720">
        <f>D35+E35</f>
        <v>0</v>
      </c>
      <c r="G35" s="720">
        <f t="shared" si="39"/>
        <v>0</v>
      </c>
      <c r="H35" s="720">
        <f t="shared" si="39"/>
        <v>0</v>
      </c>
      <c r="I35" s="720">
        <f t="shared" si="39"/>
        <v>0</v>
      </c>
      <c r="J35" s="720">
        <f t="shared" si="39"/>
        <v>0</v>
      </c>
      <c r="K35" s="720">
        <f t="shared" si="39"/>
        <v>0</v>
      </c>
      <c r="L35" s="720">
        <f t="shared" si="39"/>
        <v>0</v>
      </c>
      <c r="M35" s="720">
        <f t="shared" si="39"/>
        <v>0</v>
      </c>
      <c r="N35" s="720">
        <f t="shared" si="39"/>
        <v>0</v>
      </c>
      <c r="O35" s="720">
        <f t="shared" si="39"/>
        <v>0</v>
      </c>
      <c r="P35" s="720">
        <f t="shared" si="39"/>
        <v>0</v>
      </c>
      <c r="Q35" s="720">
        <f t="shared" si="39"/>
        <v>0</v>
      </c>
      <c r="R35" s="720">
        <f t="shared" si="39"/>
        <v>0</v>
      </c>
      <c r="S35" s="720">
        <f t="shared" si="39"/>
        <v>0</v>
      </c>
      <c r="T35" s="720">
        <f t="shared" si="39"/>
        <v>0</v>
      </c>
      <c r="U35" s="720">
        <f t="shared" si="39"/>
        <v>0</v>
      </c>
      <c r="V35" s="720">
        <f t="shared" si="39"/>
        <v>0</v>
      </c>
      <c r="W35" s="720">
        <f t="shared" si="39"/>
        <v>0</v>
      </c>
      <c r="X35" s="720">
        <f t="shared" si="39"/>
        <v>0</v>
      </c>
      <c r="Y35" s="720">
        <f t="shared" si="39"/>
        <v>0</v>
      </c>
      <c r="Z35" s="720">
        <f t="shared" si="39"/>
        <v>0</v>
      </c>
      <c r="AA35" s="720">
        <f>SUM(G35:Z35)</f>
        <v>0</v>
      </c>
      <c r="AB35" s="720">
        <f t="shared" si="40"/>
        <v>0</v>
      </c>
      <c r="AC35" s="720">
        <f t="shared" si="40"/>
        <v>0</v>
      </c>
      <c r="AD35" s="720">
        <f t="shared" si="40"/>
        <v>0</v>
      </c>
      <c r="AE35" s="720">
        <f t="shared" si="40"/>
        <v>0</v>
      </c>
      <c r="AF35" s="720">
        <f t="shared" si="40"/>
        <v>0</v>
      </c>
      <c r="AG35" s="720">
        <f t="shared" si="40"/>
        <v>0</v>
      </c>
      <c r="AH35" s="720">
        <f t="shared" si="40"/>
        <v>0</v>
      </c>
      <c r="AI35" s="720">
        <f t="shared" si="40"/>
        <v>0</v>
      </c>
      <c r="AJ35" s="720">
        <f t="shared" si="40"/>
        <v>0</v>
      </c>
      <c r="AK35" s="720">
        <f t="shared" si="40"/>
        <v>0</v>
      </c>
      <c r="AL35" s="720">
        <f t="shared" si="40"/>
        <v>0</v>
      </c>
      <c r="AM35" s="720">
        <f t="shared" si="40"/>
        <v>0</v>
      </c>
      <c r="AN35" s="720">
        <f t="shared" si="40"/>
        <v>0</v>
      </c>
      <c r="AO35" s="720">
        <f t="shared" si="40"/>
        <v>0</v>
      </c>
      <c r="AP35" s="720">
        <f t="shared" si="40"/>
        <v>0</v>
      </c>
      <c r="AQ35" s="720">
        <f t="shared" si="40"/>
        <v>0</v>
      </c>
      <c r="AR35" s="720">
        <f t="shared" si="40"/>
        <v>0</v>
      </c>
      <c r="AS35" s="720">
        <f t="shared" si="40"/>
        <v>0</v>
      </c>
      <c r="AT35" s="720">
        <f t="shared" si="40"/>
        <v>0</v>
      </c>
      <c r="AU35" s="720">
        <f t="shared" si="40"/>
        <v>0</v>
      </c>
      <c r="AV35" s="720">
        <f>SUM(AB35:AU35)</f>
        <v>0</v>
      </c>
      <c r="AW35" s="720"/>
      <c r="AX35" s="720"/>
      <c r="AY35" s="720"/>
      <c r="AZ35" s="720"/>
      <c r="BA35" s="720"/>
      <c r="BB35" s="720"/>
      <c r="BC35" s="720"/>
      <c r="BD35" s="720"/>
      <c r="BE35" s="720"/>
      <c r="BF35" s="720"/>
      <c r="BG35" s="720"/>
      <c r="BH35" s="720"/>
      <c r="BI35" s="720"/>
      <c r="BJ35" s="720"/>
      <c r="BK35" s="720"/>
      <c r="BL35" s="720"/>
      <c r="BM35" s="720"/>
      <c r="BN35" s="720"/>
      <c r="BO35" s="720"/>
      <c r="BP35" s="720"/>
      <c r="BQ35" s="720"/>
    </row>
    <row r="36" spans="1:69" s="400" customFormat="1" ht="12.75">
      <c r="A36" s="1372">
        <v>1825</v>
      </c>
      <c r="B36" s="424" t="s">
        <v>426</v>
      </c>
      <c r="C36" s="1349">
        <f ca="1">'I4 BO ASSETS'!G35</f>
        <v>0</v>
      </c>
      <c r="D36" s="720">
        <f t="shared" si="4"/>
        <v>0</v>
      </c>
      <c r="E36" s="720">
        <f t="shared" si="5"/>
        <v>0</v>
      </c>
      <c r="F36" s="720">
        <f t="shared" si="6"/>
        <v>0</v>
      </c>
      <c r="G36" s="720">
        <f t="shared" ref="G36:G55" si="41">$D36*G607</f>
        <v>0</v>
      </c>
      <c r="H36" s="720">
        <f t="shared" ref="H36:Z36" si="42">$D36*H607</f>
        <v>0</v>
      </c>
      <c r="I36" s="720">
        <f t="shared" si="42"/>
        <v>0</v>
      </c>
      <c r="J36" s="720">
        <f t="shared" si="42"/>
        <v>0</v>
      </c>
      <c r="K36" s="720">
        <f t="shared" si="42"/>
        <v>0</v>
      </c>
      <c r="L36" s="720">
        <f t="shared" si="42"/>
        <v>0</v>
      </c>
      <c r="M36" s="720">
        <f t="shared" si="42"/>
        <v>0</v>
      </c>
      <c r="N36" s="720">
        <f t="shared" si="42"/>
        <v>0</v>
      </c>
      <c r="O36" s="720">
        <f t="shared" si="42"/>
        <v>0</v>
      </c>
      <c r="P36" s="720">
        <f t="shared" si="42"/>
        <v>0</v>
      </c>
      <c r="Q36" s="720">
        <f t="shared" si="42"/>
        <v>0</v>
      </c>
      <c r="R36" s="720">
        <f t="shared" si="42"/>
        <v>0</v>
      </c>
      <c r="S36" s="720">
        <f t="shared" si="42"/>
        <v>0</v>
      </c>
      <c r="T36" s="720">
        <f t="shared" si="42"/>
        <v>0</v>
      </c>
      <c r="U36" s="720">
        <f t="shared" si="42"/>
        <v>0</v>
      </c>
      <c r="V36" s="720">
        <f t="shared" si="42"/>
        <v>0</v>
      </c>
      <c r="W36" s="720">
        <f t="shared" si="42"/>
        <v>0</v>
      </c>
      <c r="X36" s="720">
        <f t="shared" si="42"/>
        <v>0</v>
      </c>
      <c r="Y36" s="720">
        <f t="shared" si="42"/>
        <v>0</v>
      </c>
      <c r="Z36" s="720">
        <f t="shared" si="42"/>
        <v>0</v>
      </c>
      <c r="AA36" s="720">
        <f t="shared" si="8"/>
        <v>0</v>
      </c>
      <c r="AB36" s="720">
        <f t="shared" ref="AB36:AB55" si="43">$E36*AB607</f>
        <v>0</v>
      </c>
      <c r="AC36" s="720">
        <f t="shared" ref="AC36:AU36" si="44">$E36*AC607</f>
        <v>0</v>
      </c>
      <c r="AD36" s="720">
        <f t="shared" si="44"/>
        <v>0</v>
      </c>
      <c r="AE36" s="720">
        <f t="shared" si="44"/>
        <v>0</v>
      </c>
      <c r="AF36" s="720">
        <f t="shared" si="44"/>
        <v>0</v>
      </c>
      <c r="AG36" s="720">
        <f t="shared" si="44"/>
        <v>0</v>
      </c>
      <c r="AH36" s="720">
        <f t="shared" si="44"/>
        <v>0</v>
      </c>
      <c r="AI36" s="720">
        <f t="shared" si="44"/>
        <v>0</v>
      </c>
      <c r="AJ36" s="720">
        <f t="shared" si="44"/>
        <v>0</v>
      </c>
      <c r="AK36" s="720">
        <f t="shared" si="44"/>
        <v>0</v>
      </c>
      <c r="AL36" s="720">
        <f t="shared" si="44"/>
        <v>0</v>
      </c>
      <c r="AM36" s="720">
        <f t="shared" si="44"/>
        <v>0</v>
      </c>
      <c r="AN36" s="720">
        <f t="shared" si="44"/>
        <v>0</v>
      </c>
      <c r="AO36" s="720">
        <f t="shared" si="44"/>
        <v>0</v>
      </c>
      <c r="AP36" s="720">
        <f t="shared" si="44"/>
        <v>0</v>
      </c>
      <c r="AQ36" s="720">
        <f t="shared" si="44"/>
        <v>0</v>
      </c>
      <c r="AR36" s="720">
        <f t="shared" si="44"/>
        <v>0</v>
      </c>
      <c r="AS36" s="720">
        <f t="shared" si="44"/>
        <v>0</v>
      </c>
      <c r="AT36" s="720">
        <f t="shared" si="44"/>
        <v>0</v>
      </c>
      <c r="AU36" s="720">
        <f t="shared" si="44"/>
        <v>0</v>
      </c>
      <c r="AV36" s="720">
        <f t="shared" si="10"/>
        <v>0</v>
      </c>
      <c r="AW36" s="720"/>
      <c r="AX36" s="720"/>
      <c r="AY36" s="720"/>
      <c r="AZ36" s="720"/>
      <c r="BA36" s="720"/>
      <c r="BB36" s="720"/>
      <c r="BC36" s="720"/>
      <c r="BD36" s="720"/>
      <c r="BE36" s="720"/>
      <c r="BF36" s="720"/>
      <c r="BG36" s="720"/>
      <c r="BH36" s="720"/>
      <c r="BI36" s="720"/>
      <c r="BJ36" s="720"/>
      <c r="BK36" s="720"/>
      <c r="BL36" s="720"/>
      <c r="BM36" s="720"/>
      <c r="BN36" s="720"/>
      <c r="BO36" s="720"/>
      <c r="BP36" s="720"/>
      <c r="BQ36" s="720"/>
    </row>
    <row r="37" spans="1:69" s="400" customFormat="1" ht="12.75">
      <c r="A37" s="1372" t="s">
        <v>137</v>
      </c>
      <c r="B37" s="424" t="s">
        <v>1420</v>
      </c>
      <c r="C37" s="1349">
        <f ca="1">'I4 BO ASSETS'!G36</f>
        <v>0</v>
      </c>
      <c r="D37" s="720">
        <f t="shared" si="4"/>
        <v>0</v>
      </c>
      <c r="E37" s="720">
        <f t="shared" si="5"/>
        <v>0</v>
      </c>
      <c r="F37" s="720">
        <f t="shared" si="6"/>
        <v>0</v>
      </c>
      <c r="G37" s="720">
        <f t="shared" si="41"/>
        <v>0</v>
      </c>
      <c r="H37" s="720">
        <f t="shared" ref="H37:Z37" si="45">$D37*H608</f>
        <v>0</v>
      </c>
      <c r="I37" s="720">
        <f t="shared" si="45"/>
        <v>0</v>
      </c>
      <c r="J37" s="720">
        <f t="shared" si="45"/>
        <v>0</v>
      </c>
      <c r="K37" s="720">
        <f t="shared" si="45"/>
        <v>0</v>
      </c>
      <c r="L37" s="720">
        <f t="shared" si="45"/>
        <v>0</v>
      </c>
      <c r="M37" s="720">
        <f t="shared" si="45"/>
        <v>0</v>
      </c>
      <c r="N37" s="720">
        <f t="shared" si="45"/>
        <v>0</v>
      </c>
      <c r="O37" s="720">
        <f t="shared" si="45"/>
        <v>0</v>
      </c>
      <c r="P37" s="720">
        <f t="shared" si="45"/>
        <v>0</v>
      </c>
      <c r="Q37" s="720">
        <f t="shared" si="45"/>
        <v>0</v>
      </c>
      <c r="R37" s="720">
        <f t="shared" si="45"/>
        <v>0</v>
      </c>
      <c r="S37" s="720">
        <f t="shared" si="45"/>
        <v>0</v>
      </c>
      <c r="T37" s="720">
        <f t="shared" si="45"/>
        <v>0</v>
      </c>
      <c r="U37" s="720">
        <f t="shared" si="45"/>
        <v>0</v>
      </c>
      <c r="V37" s="720">
        <f t="shared" si="45"/>
        <v>0</v>
      </c>
      <c r="W37" s="720">
        <f t="shared" si="45"/>
        <v>0</v>
      </c>
      <c r="X37" s="720">
        <f t="shared" si="45"/>
        <v>0</v>
      </c>
      <c r="Y37" s="720">
        <f t="shared" si="45"/>
        <v>0</v>
      </c>
      <c r="Z37" s="720">
        <f t="shared" si="45"/>
        <v>0</v>
      </c>
      <c r="AA37" s="720">
        <f t="shared" si="8"/>
        <v>0</v>
      </c>
      <c r="AB37" s="720">
        <f t="shared" si="43"/>
        <v>0</v>
      </c>
      <c r="AC37" s="720">
        <f t="shared" ref="AC37:AU37" si="46">$E37*AC608</f>
        <v>0</v>
      </c>
      <c r="AD37" s="720">
        <f t="shared" si="46"/>
        <v>0</v>
      </c>
      <c r="AE37" s="720">
        <f t="shared" si="46"/>
        <v>0</v>
      </c>
      <c r="AF37" s="720">
        <f t="shared" si="46"/>
        <v>0</v>
      </c>
      <c r="AG37" s="720">
        <f t="shared" si="46"/>
        <v>0</v>
      </c>
      <c r="AH37" s="720">
        <f t="shared" si="46"/>
        <v>0</v>
      </c>
      <c r="AI37" s="720">
        <f t="shared" si="46"/>
        <v>0</v>
      </c>
      <c r="AJ37" s="720">
        <f t="shared" si="46"/>
        <v>0</v>
      </c>
      <c r="AK37" s="720">
        <f t="shared" si="46"/>
        <v>0</v>
      </c>
      <c r="AL37" s="720">
        <f t="shared" si="46"/>
        <v>0</v>
      </c>
      <c r="AM37" s="720">
        <f t="shared" si="46"/>
        <v>0</v>
      </c>
      <c r="AN37" s="720">
        <f t="shared" si="46"/>
        <v>0</v>
      </c>
      <c r="AO37" s="720">
        <f t="shared" si="46"/>
        <v>0</v>
      </c>
      <c r="AP37" s="720">
        <f t="shared" si="46"/>
        <v>0</v>
      </c>
      <c r="AQ37" s="720">
        <f t="shared" si="46"/>
        <v>0</v>
      </c>
      <c r="AR37" s="720">
        <f t="shared" si="46"/>
        <v>0</v>
      </c>
      <c r="AS37" s="720">
        <f t="shared" si="46"/>
        <v>0</v>
      </c>
      <c r="AT37" s="720">
        <f t="shared" si="46"/>
        <v>0</v>
      </c>
      <c r="AU37" s="720">
        <f t="shared" si="46"/>
        <v>0</v>
      </c>
      <c r="AV37" s="720">
        <f t="shared" si="10"/>
        <v>0</v>
      </c>
      <c r="AW37" s="720"/>
      <c r="AX37" s="720"/>
      <c r="AY37" s="720"/>
      <c r="AZ37" s="720"/>
      <c r="BA37" s="720"/>
      <c r="BB37" s="720"/>
      <c r="BC37" s="720"/>
      <c r="BD37" s="720"/>
      <c r="BE37" s="720"/>
      <c r="BF37" s="720"/>
      <c r="BG37" s="720"/>
      <c r="BH37" s="720"/>
      <c r="BI37" s="720"/>
      <c r="BJ37" s="720"/>
      <c r="BK37" s="720"/>
      <c r="BL37" s="720"/>
      <c r="BM37" s="720"/>
      <c r="BN37" s="720"/>
      <c r="BO37" s="720"/>
      <c r="BP37" s="720"/>
      <c r="BQ37" s="720"/>
    </row>
    <row r="38" spans="1:69" s="400" customFormat="1" ht="12.75">
      <c r="A38" s="1372" t="s">
        <v>138</v>
      </c>
      <c r="B38" s="424" t="s">
        <v>1421</v>
      </c>
      <c r="C38" s="1349">
        <f ca="1">'I4 BO ASSETS'!G37</f>
        <v>0</v>
      </c>
      <c r="D38" s="720">
        <f t="shared" si="4"/>
        <v>0</v>
      </c>
      <c r="E38" s="720">
        <f t="shared" si="5"/>
        <v>0</v>
      </c>
      <c r="F38" s="720">
        <f t="shared" si="6"/>
        <v>0</v>
      </c>
      <c r="G38" s="720">
        <f t="shared" si="41"/>
        <v>0</v>
      </c>
      <c r="H38" s="720">
        <f t="shared" ref="H38:Z38" si="47">$D38*H609</f>
        <v>0</v>
      </c>
      <c r="I38" s="720">
        <f t="shared" si="47"/>
        <v>0</v>
      </c>
      <c r="J38" s="720">
        <f t="shared" si="47"/>
        <v>0</v>
      </c>
      <c r="K38" s="720">
        <f t="shared" si="47"/>
        <v>0</v>
      </c>
      <c r="L38" s="720">
        <f t="shared" si="47"/>
        <v>0</v>
      </c>
      <c r="M38" s="720">
        <f t="shared" si="47"/>
        <v>0</v>
      </c>
      <c r="N38" s="720">
        <f t="shared" si="47"/>
        <v>0</v>
      </c>
      <c r="O38" s="720">
        <f t="shared" si="47"/>
        <v>0</v>
      </c>
      <c r="P38" s="720">
        <f t="shared" si="47"/>
        <v>0</v>
      </c>
      <c r="Q38" s="720">
        <f t="shared" si="47"/>
        <v>0</v>
      </c>
      <c r="R38" s="720">
        <f t="shared" si="47"/>
        <v>0</v>
      </c>
      <c r="S38" s="720">
        <f t="shared" si="47"/>
        <v>0</v>
      </c>
      <c r="T38" s="720">
        <f t="shared" si="47"/>
        <v>0</v>
      </c>
      <c r="U38" s="720">
        <f t="shared" si="47"/>
        <v>0</v>
      </c>
      <c r="V38" s="720">
        <f t="shared" si="47"/>
        <v>0</v>
      </c>
      <c r="W38" s="720">
        <f t="shared" si="47"/>
        <v>0</v>
      </c>
      <c r="X38" s="720">
        <f t="shared" si="47"/>
        <v>0</v>
      </c>
      <c r="Y38" s="720">
        <f t="shared" si="47"/>
        <v>0</v>
      </c>
      <c r="Z38" s="720">
        <f t="shared" si="47"/>
        <v>0</v>
      </c>
      <c r="AA38" s="720">
        <f t="shared" si="8"/>
        <v>0</v>
      </c>
      <c r="AB38" s="720">
        <f t="shared" si="43"/>
        <v>0</v>
      </c>
      <c r="AC38" s="720">
        <f t="shared" ref="AC38:AU38" si="48">$E38*AC609</f>
        <v>0</v>
      </c>
      <c r="AD38" s="720">
        <f t="shared" si="48"/>
        <v>0</v>
      </c>
      <c r="AE38" s="720">
        <f t="shared" si="48"/>
        <v>0</v>
      </c>
      <c r="AF38" s="720">
        <f t="shared" si="48"/>
        <v>0</v>
      </c>
      <c r="AG38" s="720">
        <f t="shared" si="48"/>
        <v>0</v>
      </c>
      <c r="AH38" s="720">
        <f t="shared" si="48"/>
        <v>0</v>
      </c>
      <c r="AI38" s="720">
        <f t="shared" si="48"/>
        <v>0</v>
      </c>
      <c r="AJ38" s="720">
        <f t="shared" si="48"/>
        <v>0</v>
      </c>
      <c r="AK38" s="720">
        <f t="shared" si="48"/>
        <v>0</v>
      </c>
      <c r="AL38" s="720">
        <f t="shared" si="48"/>
        <v>0</v>
      </c>
      <c r="AM38" s="720">
        <f t="shared" si="48"/>
        <v>0</v>
      </c>
      <c r="AN38" s="720">
        <f t="shared" si="48"/>
        <v>0</v>
      </c>
      <c r="AO38" s="720">
        <f t="shared" si="48"/>
        <v>0</v>
      </c>
      <c r="AP38" s="720">
        <f t="shared" si="48"/>
        <v>0</v>
      </c>
      <c r="AQ38" s="720">
        <f t="shared" si="48"/>
        <v>0</v>
      </c>
      <c r="AR38" s="720">
        <f t="shared" si="48"/>
        <v>0</v>
      </c>
      <c r="AS38" s="720">
        <f t="shared" si="48"/>
        <v>0</v>
      </c>
      <c r="AT38" s="720">
        <f t="shared" si="48"/>
        <v>0</v>
      </c>
      <c r="AU38" s="720">
        <f t="shared" si="48"/>
        <v>0</v>
      </c>
      <c r="AV38" s="720">
        <f t="shared" si="10"/>
        <v>0</v>
      </c>
      <c r="AW38" s="720"/>
      <c r="AX38" s="720"/>
      <c r="AY38" s="720"/>
      <c r="AZ38" s="720"/>
      <c r="BA38" s="720"/>
      <c r="BB38" s="720"/>
      <c r="BC38" s="720"/>
      <c r="BD38" s="720"/>
      <c r="BE38" s="720"/>
      <c r="BF38" s="720"/>
      <c r="BG38" s="720"/>
      <c r="BH38" s="720"/>
      <c r="BI38" s="720"/>
      <c r="BJ38" s="720"/>
      <c r="BK38" s="720"/>
      <c r="BL38" s="720"/>
      <c r="BM38" s="720"/>
      <c r="BN38" s="720"/>
      <c r="BO38" s="720"/>
      <c r="BP38" s="720"/>
      <c r="BQ38" s="720"/>
    </row>
    <row r="39" spans="1:69" s="400" customFormat="1" ht="12.75">
      <c r="A39" s="1372">
        <v>1830</v>
      </c>
      <c r="B39" s="424" t="s">
        <v>427</v>
      </c>
      <c r="C39" s="1349">
        <f ca="1">'I4 BO ASSETS'!G38</f>
        <v>0</v>
      </c>
      <c r="D39" s="720">
        <f t="shared" si="4"/>
        <v>0</v>
      </c>
      <c r="E39" s="720">
        <f t="shared" si="5"/>
        <v>0</v>
      </c>
      <c r="F39" s="720">
        <f t="shared" si="6"/>
        <v>0</v>
      </c>
      <c r="G39" s="720">
        <f t="shared" si="41"/>
        <v>0</v>
      </c>
      <c r="H39" s="720">
        <f t="shared" ref="H39:Z39" si="49">$D39*H610</f>
        <v>0</v>
      </c>
      <c r="I39" s="720">
        <f t="shared" si="49"/>
        <v>0</v>
      </c>
      <c r="J39" s="720">
        <f t="shared" si="49"/>
        <v>0</v>
      </c>
      <c r="K39" s="720">
        <f t="shared" si="49"/>
        <v>0</v>
      </c>
      <c r="L39" s="720">
        <f t="shared" si="49"/>
        <v>0</v>
      </c>
      <c r="M39" s="720">
        <f t="shared" si="49"/>
        <v>0</v>
      </c>
      <c r="N39" s="720">
        <f t="shared" si="49"/>
        <v>0</v>
      </c>
      <c r="O39" s="720">
        <f t="shared" si="49"/>
        <v>0</v>
      </c>
      <c r="P39" s="720">
        <f t="shared" si="49"/>
        <v>0</v>
      </c>
      <c r="Q39" s="720">
        <f t="shared" si="49"/>
        <v>0</v>
      </c>
      <c r="R39" s="720">
        <f t="shared" si="49"/>
        <v>0</v>
      </c>
      <c r="S39" s="720">
        <f t="shared" si="49"/>
        <v>0</v>
      </c>
      <c r="T39" s="720">
        <f t="shared" si="49"/>
        <v>0</v>
      </c>
      <c r="U39" s="720">
        <f t="shared" si="49"/>
        <v>0</v>
      </c>
      <c r="V39" s="720">
        <f t="shared" si="49"/>
        <v>0</v>
      </c>
      <c r="W39" s="720">
        <f t="shared" si="49"/>
        <v>0</v>
      </c>
      <c r="X39" s="720">
        <f t="shared" si="49"/>
        <v>0</v>
      </c>
      <c r="Y39" s="720">
        <f t="shared" si="49"/>
        <v>0</v>
      </c>
      <c r="Z39" s="720">
        <f t="shared" si="49"/>
        <v>0</v>
      </c>
      <c r="AA39" s="720">
        <f t="shared" si="8"/>
        <v>0</v>
      </c>
      <c r="AB39" s="720">
        <f t="shared" si="43"/>
        <v>0</v>
      </c>
      <c r="AC39" s="720">
        <f t="shared" ref="AC39:AU39" si="50">$E39*AC610</f>
        <v>0</v>
      </c>
      <c r="AD39" s="720">
        <f t="shared" si="50"/>
        <v>0</v>
      </c>
      <c r="AE39" s="720">
        <f t="shared" si="50"/>
        <v>0</v>
      </c>
      <c r="AF39" s="720">
        <f t="shared" si="50"/>
        <v>0</v>
      </c>
      <c r="AG39" s="720">
        <f t="shared" si="50"/>
        <v>0</v>
      </c>
      <c r="AH39" s="720">
        <f t="shared" si="50"/>
        <v>0</v>
      </c>
      <c r="AI39" s="720">
        <f t="shared" si="50"/>
        <v>0</v>
      </c>
      <c r="AJ39" s="720">
        <f t="shared" si="50"/>
        <v>0</v>
      </c>
      <c r="AK39" s="720">
        <f t="shared" si="50"/>
        <v>0</v>
      </c>
      <c r="AL39" s="720">
        <f t="shared" si="50"/>
        <v>0</v>
      </c>
      <c r="AM39" s="720">
        <f t="shared" si="50"/>
        <v>0</v>
      </c>
      <c r="AN39" s="720">
        <f t="shared" si="50"/>
        <v>0</v>
      </c>
      <c r="AO39" s="720">
        <f t="shared" si="50"/>
        <v>0</v>
      </c>
      <c r="AP39" s="720">
        <f t="shared" si="50"/>
        <v>0</v>
      </c>
      <c r="AQ39" s="720">
        <f t="shared" si="50"/>
        <v>0</v>
      </c>
      <c r="AR39" s="720">
        <f t="shared" si="50"/>
        <v>0</v>
      </c>
      <c r="AS39" s="720">
        <f t="shared" si="50"/>
        <v>0</v>
      </c>
      <c r="AT39" s="720">
        <f t="shared" si="50"/>
        <v>0</v>
      </c>
      <c r="AU39" s="720">
        <f t="shared" si="50"/>
        <v>0</v>
      </c>
      <c r="AV39" s="720">
        <f t="shared" si="10"/>
        <v>0</v>
      </c>
      <c r="AW39" s="720"/>
      <c r="AX39" s="720"/>
      <c r="AY39" s="720"/>
      <c r="AZ39" s="720"/>
      <c r="BA39" s="720"/>
      <c r="BB39" s="720"/>
      <c r="BC39" s="720"/>
      <c r="BD39" s="720"/>
      <c r="BE39" s="720"/>
      <c r="BF39" s="720"/>
      <c r="BG39" s="720"/>
      <c r="BH39" s="720"/>
      <c r="BI39" s="720"/>
      <c r="BJ39" s="720"/>
      <c r="BK39" s="720"/>
      <c r="BL39" s="720"/>
      <c r="BM39" s="720"/>
      <c r="BN39" s="720"/>
      <c r="BO39" s="720"/>
      <c r="BP39" s="720"/>
      <c r="BQ39" s="720"/>
    </row>
    <row r="40" spans="1:69" s="400" customFormat="1" ht="25.5">
      <c r="A40" s="1372" t="s">
        <v>139</v>
      </c>
      <c r="B40" s="424" t="s">
        <v>1422</v>
      </c>
      <c r="C40" s="1349">
        <f ca="1">'I4 BO ASSETS'!G39</f>
        <v>0</v>
      </c>
      <c r="D40" s="720">
        <f t="shared" si="4"/>
        <v>0</v>
      </c>
      <c r="E40" s="720">
        <f t="shared" si="5"/>
        <v>0</v>
      </c>
      <c r="F40" s="720">
        <f t="shared" si="6"/>
        <v>0</v>
      </c>
      <c r="G40" s="720">
        <f t="shared" si="41"/>
        <v>0</v>
      </c>
      <c r="H40" s="720">
        <f t="shared" ref="H40:Z40" si="51">$D40*H611</f>
        <v>0</v>
      </c>
      <c r="I40" s="720">
        <f t="shared" si="51"/>
        <v>0</v>
      </c>
      <c r="J40" s="720">
        <f t="shared" si="51"/>
        <v>0</v>
      </c>
      <c r="K40" s="720">
        <f t="shared" si="51"/>
        <v>0</v>
      </c>
      <c r="L40" s="720">
        <f t="shared" si="51"/>
        <v>0</v>
      </c>
      <c r="M40" s="720">
        <f t="shared" si="51"/>
        <v>0</v>
      </c>
      <c r="N40" s="720">
        <f t="shared" si="51"/>
        <v>0</v>
      </c>
      <c r="O40" s="720">
        <f t="shared" si="51"/>
        <v>0</v>
      </c>
      <c r="P40" s="720">
        <f t="shared" si="51"/>
        <v>0</v>
      </c>
      <c r="Q40" s="720">
        <f t="shared" si="51"/>
        <v>0</v>
      </c>
      <c r="R40" s="720">
        <f t="shared" si="51"/>
        <v>0</v>
      </c>
      <c r="S40" s="720">
        <f t="shared" si="51"/>
        <v>0</v>
      </c>
      <c r="T40" s="720">
        <f t="shared" si="51"/>
        <v>0</v>
      </c>
      <c r="U40" s="720">
        <f t="shared" si="51"/>
        <v>0</v>
      </c>
      <c r="V40" s="720">
        <f t="shared" si="51"/>
        <v>0</v>
      </c>
      <c r="W40" s="720">
        <f t="shared" si="51"/>
        <v>0</v>
      </c>
      <c r="X40" s="720">
        <f t="shared" si="51"/>
        <v>0</v>
      </c>
      <c r="Y40" s="720">
        <f t="shared" si="51"/>
        <v>0</v>
      </c>
      <c r="Z40" s="720">
        <f t="shared" si="51"/>
        <v>0</v>
      </c>
      <c r="AA40" s="720">
        <f t="shared" si="8"/>
        <v>0</v>
      </c>
      <c r="AB40" s="720">
        <f t="shared" si="43"/>
        <v>0</v>
      </c>
      <c r="AC40" s="720">
        <f t="shared" ref="AC40:AU40" si="52">$E40*AC611</f>
        <v>0</v>
      </c>
      <c r="AD40" s="720">
        <f t="shared" si="52"/>
        <v>0</v>
      </c>
      <c r="AE40" s="720">
        <f t="shared" si="52"/>
        <v>0</v>
      </c>
      <c r="AF40" s="720">
        <f t="shared" si="52"/>
        <v>0</v>
      </c>
      <c r="AG40" s="720">
        <f t="shared" si="52"/>
        <v>0</v>
      </c>
      <c r="AH40" s="720">
        <f t="shared" si="52"/>
        <v>0</v>
      </c>
      <c r="AI40" s="720">
        <f t="shared" si="52"/>
        <v>0</v>
      </c>
      <c r="AJ40" s="720">
        <f t="shared" si="52"/>
        <v>0</v>
      </c>
      <c r="AK40" s="720">
        <f t="shared" si="52"/>
        <v>0</v>
      </c>
      <c r="AL40" s="720">
        <f t="shared" si="52"/>
        <v>0</v>
      </c>
      <c r="AM40" s="720">
        <f t="shared" si="52"/>
        <v>0</v>
      </c>
      <c r="AN40" s="720">
        <f t="shared" si="52"/>
        <v>0</v>
      </c>
      <c r="AO40" s="720">
        <f t="shared" si="52"/>
        <v>0</v>
      </c>
      <c r="AP40" s="720">
        <f t="shared" si="52"/>
        <v>0</v>
      </c>
      <c r="AQ40" s="720">
        <f t="shared" si="52"/>
        <v>0</v>
      </c>
      <c r="AR40" s="720">
        <f t="shared" si="52"/>
        <v>0</v>
      </c>
      <c r="AS40" s="720">
        <f t="shared" si="52"/>
        <v>0</v>
      </c>
      <c r="AT40" s="720">
        <f t="shared" si="52"/>
        <v>0</v>
      </c>
      <c r="AU40" s="720">
        <f t="shared" si="52"/>
        <v>0</v>
      </c>
      <c r="AV40" s="720">
        <f t="shared" si="10"/>
        <v>0</v>
      </c>
      <c r="AW40" s="720"/>
      <c r="AX40" s="720"/>
      <c r="AY40" s="720"/>
      <c r="AZ40" s="720"/>
      <c r="BA40" s="720"/>
      <c r="BB40" s="720"/>
      <c r="BC40" s="720"/>
      <c r="BD40" s="720"/>
      <c r="BE40" s="720"/>
      <c r="BF40" s="720"/>
      <c r="BG40" s="720"/>
      <c r="BH40" s="720"/>
      <c r="BI40" s="720"/>
      <c r="BJ40" s="720"/>
      <c r="BK40" s="720"/>
      <c r="BL40" s="720"/>
      <c r="BM40" s="720"/>
      <c r="BN40" s="720"/>
      <c r="BO40" s="720"/>
      <c r="BP40" s="720"/>
      <c r="BQ40" s="720"/>
    </row>
    <row r="41" spans="1:69" s="400" customFormat="1" ht="12.75">
      <c r="A41" s="1372" t="s">
        <v>140</v>
      </c>
      <c r="B41" s="424" t="s">
        <v>1423</v>
      </c>
      <c r="C41" s="1349">
        <f ca="1">'I4 BO ASSETS'!G40</f>
        <v>0</v>
      </c>
      <c r="D41" s="720">
        <f>IF(ISERROR(C41*D612), "-", C41*D612)</f>
        <v>0</v>
      </c>
      <c r="E41" s="720">
        <f>IF(ISERROR($C41*E612), "-", $C41*E612)</f>
        <v>0</v>
      </c>
      <c r="F41" s="720">
        <f>IF(ISERROR(D41+E41), "-", D41+E41)</f>
        <v>0</v>
      </c>
      <c r="G41" s="720">
        <f t="shared" si="41"/>
        <v>0</v>
      </c>
      <c r="H41" s="720">
        <f t="shared" ref="H41:Z41" si="53">$D41*H612</f>
        <v>0</v>
      </c>
      <c r="I41" s="720">
        <f t="shared" si="53"/>
        <v>0</v>
      </c>
      <c r="J41" s="720">
        <f t="shared" si="53"/>
        <v>0</v>
      </c>
      <c r="K41" s="720">
        <f t="shared" si="53"/>
        <v>0</v>
      </c>
      <c r="L41" s="720">
        <f t="shared" si="53"/>
        <v>0</v>
      </c>
      <c r="M41" s="720">
        <f t="shared" si="53"/>
        <v>0</v>
      </c>
      <c r="N41" s="720">
        <f t="shared" si="53"/>
        <v>0</v>
      </c>
      <c r="O41" s="720">
        <f t="shared" si="53"/>
        <v>0</v>
      </c>
      <c r="P41" s="720">
        <f t="shared" si="53"/>
        <v>0</v>
      </c>
      <c r="Q41" s="720">
        <f t="shared" si="53"/>
        <v>0</v>
      </c>
      <c r="R41" s="720">
        <f t="shared" si="53"/>
        <v>0</v>
      </c>
      <c r="S41" s="720">
        <f t="shared" si="53"/>
        <v>0</v>
      </c>
      <c r="T41" s="720">
        <f t="shared" si="53"/>
        <v>0</v>
      </c>
      <c r="U41" s="720">
        <f t="shared" si="53"/>
        <v>0</v>
      </c>
      <c r="V41" s="720">
        <f t="shared" si="53"/>
        <v>0</v>
      </c>
      <c r="W41" s="720">
        <f t="shared" si="53"/>
        <v>0</v>
      </c>
      <c r="X41" s="720">
        <f t="shared" si="53"/>
        <v>0</v>
      </c>
      <c r="Y41" s="720">
        <f t="shared" si="53"/>
        <v>0</v>
      </c>
      <c r="Z41" s="720">
        <f t="shared" si="53"/>
        <v>0</v>
      </c>
      <c r="AA41" s="720">
        <f t="shared" si="8"/>
        <v>0</v>
      </c>
      <c r="AB41" s="720">
        <f t="shared" si="43"/>
        <v>0</v>
      </c>
      <c r="AC41" s="720">
        <f t="shared" ref="AC41:AU41" si="54">$E41*AC612</f>
        <v>0</v>
      </c>
      <c r="AD41" s="720">
        <f t="shared" si="54"/>
        <v>0</v>
      </c>
      <c r="AE41" s="720">
        <f t="shared" si="54"/>
        <v>0</v>
      </c>
      <c r="AF41" s="720">
        <f t="shared" si="54"/>
        <v>0</v>
      </c>
      <c r="AG41" s="720">
        <f t="shared" si="54"/>
        <v>0</v>
      </c>
      <c r="AH41" s="720">
        <f t="shared" si="54"/>
        <v>0</v>
      </c>
      <c r="AI41" s="720">
        <f t="shared" si="54"/>
        <v>0</v>
      </c>
      <c r="AJ41" s="720">
        <f t="shared" si="54"/>
        <v>0</v>
      </c>
      <c r="AK41" s="720">
        <f t="shared" si="54"/>
        <v>0</v>
      </c>
      <c r="AL41" s="720">
        <f t="shared" si="54"/>
        <v>0</v>
      </c>
      <c r="AM41" s="720">
        <f t="shared" si="54"/>
        <v>0</v>
      </c>
      <c r="AN41" s="720">
        <f t="shared" si="54"/>
        <v>0</v>
      </c>
      <c r="AO41" s="720">
        <f t="shared" si="54"/>
        <v>0</v>
      </c>
      <c r="AP41" s="720">
        <f t="shared" si="54"/>
        <v>0</v>
      </c>
      <c r="AQ41" s="720">
        <f t="shared" si="54"/>
        <v>0</v>
      </c>
      <c r="AR41" s="720">
        <f t="shared" si="54"/>
        <v>0</v>
      </c>
      <c r="AS41" s="720">
        <f t="shared" si="54"/>
        <v>0</v>
      </c>
      <c r="AT41" s="720">
        <f t="shared" si="54"/>
        <v>0</v>
      </c>
      <c r="AU41" s="720">
        <f t="shared" si="54"/>
        <v>0</v>
      </c>
      <c r="AV41" s="720">
        <f t="shared" si="10"/>
        <v>0</v>
      </c>
      <c r="AW41" s="720"/>
      <c r="AX41" s="720"/>
      <c r="AY41" s="720"/>
      <c r="AZ41" s="720"/>
      <c r="BA41" s="720"/>
      <c r="BB41" s="720"/>
      <c r="BC41" s="720"/>
      <c r="BD41" s="720"/>
      <c r="BE41" s="720"/>
      <c r="BF41" s="720"/>
      <c r="BG41" s="720"/>
      <c r="BH41" s="720"/>
      <c r="BI41" s="720"/>
      <c r="BJ41" s="720"/>
      <c r="BK41" s="720"/>
      <c r="BL41" s="720"/>
      <c r="BM41" s="720"/>
      <c r="BN41" s="720"/>
      <c r="BO41" s="720"/>
      <c r="BP41" s="720"/>
      <c r="BQ41" s="720"/>
    </row>
    <row r="42" spans="1:69" s="400" customFormat="1" ht="12.75">
      <c r="A42" s="1372" t="s">
        <v>141</v>
      </c>
      <c r="B42" s="424" t="s">
        <v>1447</v>
      </c>
      <c r="C42" s="1349">
        <f ca="1">'I4 BO ASSETS'!G41</f>
        <v>0</v>
      </c>
      <c r="D42" s="720">
        <f>IF(ISERROR(C42*D613), "-", C42*D613)</f>
        <v>0</v>
      </c>
      <c r="E42" s="720">
        <f>IF(ISERROR($C42*E613), "-", $C42*E613)</f>
        <v>0</v>
      </c>
      <c r="F42" s="720">
        <f>IF(ISERROR(D42+E42), "-", D42+E42)</f>
        <v>0</v>
      </c>
      <c r="G42" s="720">
        <f t="shared" si="41"/>
        <v>0</v>
      </c>
      <c r="H42" s="720">
        <f t="shared" ref="H42:Z42" si="55">$D42*H613</f>
        <v>0</v>
      </c>
      <c r="I42" s="720">
        <f t="shared" si="55"/>
        <v>0</v>
      </c>
      <c r="J42" s="720">
        <f t="shared" si="55"/>
        <v>0</v>
      </c>
      <c r="K42" s="720">
        <f t="shared" si="55"/>
        <v>0</v>
      </c>
      <c r="L42" s="720">
        <f t="shared" si="55"/>
        <v>0</v>
      </c>
      <c r="M42" s="720">
        <f t="shared" si="55"/>
        <v>0</v>
      </c>
      <c r="N42" s="720">
        <f t="shared" si="55"/>
        <v>0</v>
      </c>
      <c r="O42" s="720">
        <f t="shared" si="55"/>
        <v>0</v>
      </c>
      <c r="P42" s="720">
        <f t="shared" si="55"/>
        <v>0</v>
      </c>
      <c r="Q42" s="720">
        <f t="shared" si="55"/>
        <v>0</v>
      </c>
      <c r="R42" s="720">
        <f t="shared" si="55"/>
        <v>0</v>
      </c>
      <c r="S42" s="720">
        <f t="shared" si="55"/>
        <v>0</v>
      </c>
      <c r="T42" s="720">
        <f t="shared" si="55"/>
        <v>0</v>
      </c>
      <c r="U42" s="720">
        <f t="shared" si="55"/>
        <v>0</v>
      </c>
      <c r="V42" s="720">
        <f t="shared" si="55"/>
        <v>0</v>
      </c>
      <c r="W42" s="720">
        <f t="shared" si="55"/>
        <v>0</v>
      </c>
      <c r="X42" s="720">
        <f t="shared" si="55"/>
        <v>0</v>
      </c>
      <c r="Y42" s="720">
        <f t="shared" si="55"/>
        <v>0</v>
      </c>
      <c r="Z42" s="720">
        <f t="shared" si="55"/>
        <v>0</v>
      </c>
      <c r="AA42" s="720">
        <f t="shared" si="8"/>
        <v>0</v>
      </c>
      <c r="AB42" s="720">
        <f t="shared" si="43"/>
        <v>0</v>
      </c>
      <c r="AC42" s="720">
        <f t="shared" ref="AC42:AU42" si="56">$E42*AC613</f>
        <v>0</v>
      </c>
      <c r="AD42" s="720">
        <f t="shared" si="56"/>
        <v>0</v>
      </c>
      <c r="AE42" s="720">
        <f t="shared" si="56"/>
        <v>0</v>
      </c>
      <c r="AF42" s="720">
        <f t="shared" si="56"/>
        <v>0</v>
      </c>
      <c r="AG42" s="720">
        <f t="shared" si="56"/>
        <v>0</v>
      </c>
      <c r="AH42" s="720">
        <f t="shared" si="56"/>
        <v>0</v>
      </c>
      <c r="AI42" s="720">
        <f t="shared" si="56"/>
        <v>0</v>
      </c>
      <c r="AJ42" s="720">
        <f t="shared" si="56"/>
        <v>0</v>
      </c>
      <c r="AK42" s="720">
        <f t="shared" si="56"/>
        <v>0</v>
      </c>
      <c r="AL42" s="720">
        <f t="shared" si="56"/>
        <v>0</v>
      </c>
      <c r="AM42" s="720">
        <f t="shared" si="56"/>
        <v>0</v>
      </c>
      <c r="AN42" s="720">
        <f t="shared" si="56"/>
        <v>0</v>
      </c>
      <c r="AO42" s="720">
        <f t="shared" si="56"/>
        <v>0</v>
      </c>
      <c r="AP42" s="720">
        <f t="shared" si="56"/>
        <v>0</v>
      </c>
      <c r="AQ42" s="720">
        <f t="shared" si="56"/>
        <v>0</v>
      </c>
      <c r="AR42" s="720">
        <f t="shared" si="56"/>
        <v>0</v>
      </c>
      <c r="AS42" s="720">
        <f t="shared" si="56"/>
        <v>0</v>
      </c>
      <c r="AT42" s="720">
        <f t="shared" si="56"/>
        <v>0</v>
      </c>
      <c r="AU42" s="720">
        <f t="shared" si="56"/>
        <v>0</v>
      </c>
      <c r="AV42" s="720">
        <f t="shared" si="10"/>
        <v>0</v>
      </c>
      <c r="AW42" s="720"/>
      <c r="AX42" s="720"/>
      <c r="AY42" s="720"/>
      <c r="AZ42" s="720"/>
      <c r="BA42" s="720"/>
      <c r="BB42" s="720"/>
      <c r="BC42" s="720"/>
      <c r="BD42" s="720"/>
      <c r="BE42" s="720"/>
      <c r="BF42" s="720"/>
      <c r="BG42" s="720"/>
      <c r="BH42" s="720"/>
      <c r="BI42" s="720"/>
      <c r="BJ42" s="720"/>
      <c r="BK42" s="720"/>
      <c r="BL42" s="720"/>
      <c r="BM42" s="720"/>
      <c r="BN42" s="720"/>
      <c r="BO42" s="720"/>
      <c r="BP42" s="720"/>
      <c r="BQ42" s="720"/>
    </row>
    <row r="43" spans="1:69" s="400" customFormat="1" ht="12.75">
      <c r="A43" s="1372">
        <v>1835</v>
      </c>
      <c r="B43" s="424" t="s">
        <v>413</v>
      </c>
      <c r="C43" s="1349">
        <f ca="1">'I4 BO ASSETS'!G42</f>
        <v>0</v>
      </c>
      <c r="D43" s="720">
        <f t="shared" si="4"/>
        <v>0</v>
      </c>
      <c r="E43" s="720">
        <f t="shared" si="5"/>
        <v>0</v>
      </c>
      <c r="F43" s="720">
        <f t="shared" si="6"/>
        <v>0</v>
      </c>
      <c r="G43" s="720">
        <f t="shared" si="41"/>
        <v>0</v>
      </c>
      <c r="H43" s="720">
        <f t="shared" ref="H43:Z43" si="57">$D43*H614</f>
        <v>0</v>
      </c>
      <c r="I43" s="720">
        <f t="shared" si="57"/>
        <v>0</v>
      </c>
      <c r="J43" s="720">
        <f t="shared" si="57"/>
        <v>0</v>
      </c>
      <c r="K43" s="720">
        <f t="shared" si="57"/>
        <v>0</v>
      </c>
      <c r="L43" s="720">
        <f t="shared" si="57"/>
        <v>0</v>
      </c>
      <c r="M43" s="720">
        <f t="shared" si="57"/>
        <v>0</v>
      </c>
      <c r="N43" s="720">
        <f t="shared" si="57"/>
        <v>0</v>
      </c>
      <c r="O43" s="720">
        <f t="shared" si="57"/>
        <v>0</v>
      </c>
      <c r="P43" s="720">
        <f t="shared" si="57"/>
        <v>0</v>
      </c>
      <c r="Q43" s="720">
        <f t="shared" si="57"/>
        <v>0</v>
      </c>
      <c r="R43" s="720">
        <f t="shared" si="57"/>
        <v>0</v>
      </c>
      <c r="S43" s="720">
        <f t="shared" si="57"/>
        <v>0</v>
      </c>
      <c r="T43" s="720">
        <f t="shared" si="57"/>
        <v>0</v>
      </c>
      <c r="U43" s="720">
        <f t="shared" si="57"/>
        <v>0</v>
      </c>
      <c r="V43" s="720">
        <f t="shared" si="57"/>
        <v>0</v>
      </c>
      <c r="W43" s="720">
        <f t="shared" si="57"/>
        <v>0</v>
      </c>
      <c r="X43" s="720">
        <f t="shared" si="57"/>
        <v>0</v>
      </c>
      <c r="Y43" s="720">
        <f t="shared" si="57"/>
        <v>0</v>
      </c>
      <c r="Z43" s="720">
        <f t="shared" si="57"/>
        <v>0</v>
      </c>
      <c r="AA43" s="720">
        <f t="shared" si="8"/>
        <v>0</v>
      </c>
      <c r="AB43" s="720">
        <f t="shared" si="43"/>
        <v>0</v>
      </c>
      <c r="AC43" s="720">
        <f t="shared" ref="AC43:AU43" si="58">$E43*AC614</f>
        <v>0</v>
      </c>
      <c r="AD43" s="720">
        <f t="shared" si="58"/>
        <v>0</v>
      </c>
      <c r="AE43" s="720">
        <f t="shared" si="58"/>
        <v>0</v>
      </c>
      <c r="AF43" s="720">
        <f t="shared" si="58"/>
        <v>0</v>
      </c>
      <c r="AG43" s="720">
        <f t="shared" si="58"/>
        <v>0</v>
      </c>
      <c r="AH43" s="720">
        <f t="shared" si="58"/>
        <v>0</v>
      </c>
      <c r="AI43" s="720">
        <f t="shared" si="58"/>
        <v>0</v>
      </c>
      <c r="AJ43" s="720">
        <f t="shared" si="58"/>
        <v>0</v>
      </c>
      <c r="AK43" s="720">
        <f t="shared" si="58"/>
        <v>0</v>
      </c>
      <c r="AL43" s="720">
        <f t="shared" si="58"/>
        <v>0</v>
      </c>
      <c r="AM43" s="720">
        <f t="shared" si="58"/>
        <v>0</v>
      </c>
      <c r="AN43" s="720">
        <f t="shared" si="58"/>
        <v>0</v>
      </c>
      <c r="AO43" s="720">
        <f t="shared" si="58"/>
        <v>0</v>
      </c>
      <c r="AP43" s="720">
        <f t="shared" si="58"/>
        <v>0</v>
      </c>
      <c r="AQ43" s="720">
        <f t="shared" si="58"/>
        <v>0</v>
      </c>
      <c r="AR43" s="720">
        <f t="shared" si="58"/>
        <v>0</v>
      </c>
      <c r="AS43" s="720">
        <f t="shared" si="58"/>
        <v>0</v>
      </c>
      <c r="AT43" s="720">
        <f t="shared" si="58"/>
        <v>0</v>
      </c>
      <c r="AU43" s="720">
        <f t="shared" si="58"/>
        <v>0</v>
      </c>
      <c r="AV43" s="720">
        <f t="shared" si="10"/>
        <v>0</v>
      </c>
      <c r="AW43" s="720"/>
      <c r="AX43" s="720"/>
      <c r="AY43" s="720"/>
      <c r="AZ43" s="720"/>
      <c r="BA43" s="720"/>
      <c r="BB43" s="720"/>
      <c r="BC43" s="720"/>
      <c r="BD43" s="720"/>
      <c r="BE43" s="720"/>
      <c r="BF43" s="720"/>
      <c r="BG43" s="720"/>
      <c r="BH43" s="720"/>
      <c r="BI43" s="720"/>
      <c r="BJ43" s="720"/>
      <c r="BK43" s="720"/>
      <c r="BL43" s="720"/>
      <c r="BM43" s="720"/>
      <c r="BN43" s="720"/>
      <c r="BO43" s="720"/>
      <c r="BP43" s="720"/>
      <c r="BQ43" s="720"/>
    </row>
    <row r="44" spans="1:69" s="400" customFormat="1" ht="25.5">
      <c r="A44" s="1372" t="s">
        <v>142</v>
      </c>
      <c r="B44" s="424" t="s">
        <v>1448</v>
      </c>
      <c r="C44" s="1349">
        <f ca="1">'I4 BO ASSETS'!G43</f>
        <v>0</v>
      </c>
      <c r="D44" s="720">
        <f t="shared" si="4"/>
        <v>0</v>
      </c>
      <c r="E44" s="720">
        <f t="shared" si="5"/>
        <v>0</v>
      </c>
      <c r="F44" s="720">
        <f t="shared" si="6"/>
        <v>0</v>
      </c>
      <c r="G44" s="720">
        <f t="shared" si="41"/>
        <v>0</v>
      </c>
      <c r="H44" s="720">
        <f t="shared" ref="H44:Z44" si="59">$D44*H615</f>
        <v>0</v>
      </c>
      <c r="I44" s="720">
        <f t="shared" si="59"/>
        <v>0</v>
      </c>
      <c r="J44" s="720">
        <f t="shared" si="59"/>
        <v>0</v>
      </c>
      <c r="K44" s="720">
        <f t="shared" si="59"/>
        <v>0</v>
      </c>
      <c r="L44" s="720">
        <f t="shared" si="59"/>
        <v>0</v>
      </c>
      <c r="M44" s="720">
        <f t="shared" si="59"/>
        <v>0</v>
      </c>
      <c r="N44" s="720">
        <f t="shared" si="59"/>
        <v>0</v>
      </c>
      <c r="O44" s="720">
        <f t="shared" si="59"/>
        <v>0</v>
      </c>
      <c r="P44" s="720">
        <f t="shared" si="59"/>
        <v>0</v>
      </c>
      <c r="Q44" s="720">
        <f t="shared" si="59"/>
        <v>0</v>
      </c>
      <c r="R44" s="720">
        <f t="shared" si="59"/>
        <v>0</v>
      </c>
      <c r="S44" s="720">
        <f t="shared" si="59"/>
        <v>0</v>
      </c>
      <c r="T44" s="720">
        <f t="shared" si="59"/>
        <v>0</v>
      </c>
      <c r="U44" s="720">
        <f t="shared" si="59"/>
        <v>0</v>
      </c>
      <c r="V44" s="720">
        <f t="shared" si="59"/>
        <v>0</v>
      </c>
      <c r="W44" s="720">
        <f t="shared" si="59"/>
        <v>0</v>
      </c>
      <c r="X44" s="720">
        <f t="shared" si="59"/>
        <v>0</v>
      </c>
      <c r="Y44" s="720">
        <f t="shared" si="59"/>
        <v>0</v>
      </c>
      <c r="Z44" s="720">
        <f t="shared" si="59"/>
        <v>0</v>
      </c>
      <c r="AA44" s="720">
        <f t="shared" si="8"/>
        <v>0</v>
      </c>
      <c r="AB44" s="720">
        <f t="shared" si="43"/>
        <v>0</v>
      </c>
      <c r="AC44" s="720">
        <f t="shared" ref="AC44:AU44" si="60">$E44*AC615</f>
        <v>0</v>
      </c>
      <c r="AD44" s="720">
        <f t="shared" si="60"/>
        <v>0</v>
      </c>
      <c r="AE44" s="720">
        <f t="shared" si="60"/>
        <v>0</v>
      </c>
      <c r="AF44" s="720">
        <f t="shared" si="60"/>
        <v>0</v>
      </c>
      <c r="AG44" s="720">
        <f t="shared" si="60"/>
        <v>0</v>
      </c>
      <c r="AH44" s="720">
        <f t="shared" si="60"/>
        <v>0</v>
      </c>
      <c r="AI44" s="720">
        <f t="shared" si="60"/>
        <v>0</v>
      </c>
      <c r="AJ44" s="720">
        <f t="shared" si="60"/>
        <v>0</v>
      </c>
      <c r="AK44" s="720">
        <f t="shared" si="60"/>
        <v>0</v>
      </c>
      <c r="AL44" s="720">
        <f t="shared" si="60"/>
        <v>0</v>
      </c>
      <c r="AM44" s="720">
        <f t="shared" si="60"/>
        <v>0</v>
      </c>
      <c r="AN44" s="720">
        <f t="shared" si="60"/>
        <v>0</v>
      </c>
      <c r="AO44" s="720">
        <f t="shared" si="60"/>
        <v>0</v>
      </c>
      <c r="AP44" s="720">
        <f t="shared" si="60"/>
        <v>0</v>
      </c>
      <c r="AQ44" s="720">
        <f t="shared" si="60"/>
        <v>0</v>
      </c>
      <c r="AR44" s="720">
        <f t="shared" si="60"/>
        <v>0</v>
      </c>
      <c r="AS44" s="720">
        <f t="shared" si="60"/>
        <v>0</v>
      </c>
      <c r="AT44" s="720">
        <f t="shared" si="60"/>
        <v>0</v>
      </c>
      <c r="AU44" s="720">
        <f t="shared" si="60"/>
        <v>0</v>
      </c>
      <c r="AV44" s="720">
        <f t="shared" si="10"/>
        <v>0</v>
      </c>
      <c r="AW44" s="720"/>
      <c r="AX44" s="720"/>
      <c r="AY44" s="720"/>
      <c r="AZ44" s="720"/>
      <c r="BA44" s="720"/>
      <c r="BB44" s="720"/>
      <c r="BC44" s="720"/>
      <c r="BD44" s="720"/>
      <c r="BE44" s="720"/>
      <c r="BF44" s="720"/>
      <c r="BG44" s="720"/>
      <c r="BH44" s="720"/>
      <c r="BI44" s="720"/>
      <c r="BJ44" s="720"/>
      <c r="BK44" s="720"/>
      <c r="BL44" s="720"/>
      <c r="BM44" s="720"/>
      <c r="BN44" s="720"/>
      <c r="BO44" s="720"/>
      <c r="BP44" s="720"/>
      <c r="BQ44" s="720"/>
    </row>
    <row r="45" spans="1:69" s="400" customFormat="1" ht="25.5">
      <c r="A45" s="1372" t="s">
        <v>143</v>
      </c>
      <c r="B45" s="424" t="s">
        <v>1449</v>
      </c>
      <c r="C45" s="1349">
        <f ca="1">'I4 BO ASSETS'!G44</f>
        <v>0</v>
      </c>
      <c r="D45" s="720">
        <f t="shared" si="4"/>
        <v>0</v>
      </c>
      <c r="E45" s="720">
        <f t="shared" si="5"/>
        <v>0</v>
      </c>
      <c r="F45" s="720">
        <f t="shared" si="6"/>
        <v>0</v>
      </c>
      <c r="G45" s="720">
        <f t="shared" si="41"/>
        <v>0</v>
      </c>
      <c r="H45" s="720">
        <f t="shared" ref="H45:Z45" si="61">$D45*H616</f>
        <v>0</v>
      </c>
      <c r="I45" s="720">
        <f t="shared" si="61"/>
        <v>0</v>
      </c>
      <c r="J45" s="720">
        <f t="shared" si="61"/>
        <v>0</v>
      </c>
      <c r="K45" s="720">
        <f t="shared" si="61"/>
        <v>0</v>
      </c>
      <c r="L45" s="720">
        <f t="shared" si="61"/>
        <v>0</v>
      </c>
      <c r="M45" s="720">
        <f t="shared" si="61"/>
        <v>0</v>
      </c>
      <c r="N45" s="720">
        <f t="shared" si="61"/>
        <v>0</v>
      </c>
      <c r="O45" s="720">
        <f t="shared" si="61"/>
        <v>0</v>
      </c>
      <c r="P45" s="720">
        <f t="shared" si="61"/>
        <v>0</v>
      </c>
      <c r="Q45" s="720">
        <f t="shared" si="61"/>
        <v>0</v>
      </c>
      <c r="R45" s="720">
        <f t="shared" si="61"/>
        <v>0</v>
      </c>
      <c r="S45" s="720">
        <f t="shared" si="61"/>
        <v>0</v>
      </c>
      <c r="T45" s="720">
        <f t="shared" si="61"/>
        <v>0</v>
      </c>
      <c r="U45" s="720">
        <f t="shared" si="61"/>
        <v>0</v>
      </c>
      <c r="V45" s="720">
        <f t="shared" si="61"/>
        <v>0</v>
      </c>
      <c r="W45" s="720">
        <f t="shared" si="61"/>
        <v>0</v>
      </c>
      <c r="X45" s="720">
        <f t="shared" si="61"/>
        <v>0</v>
      </c>
      <c r="Y45" s="720">
        <f t="shared" si="61"/>
        <v>0</v>
      </c>
      <c r="Z45" s="720">
        <f t="shared" si="61"/>
        <v>0</v>
      </c>
      <c r="AA45" s="720">
        <f t="shared" si="8"/>
        <v>0</v>
      </c>
      <c r="AB45" s="720">
        <f t="shared" si="43"/>
        <v>0</v>
      </c>
      <c r="AC45" s="720">
        <f t="shared" ref="AC45:AU45" si="62">$E45*AC616</f>
        <v>0</v>
      </c>
      <c r="AD45" s="720">
        <f t="shared" si="62"/>
        <v>0</v>
      </c>
      <c r="AE45" s="720">
        <f t="shared" si="62"/>
        <v>0</v>
      </c>
      <c r="AF45" s="720">
        <f t="shared" si="62"/>
        <v>0</v>
      </c>
      <c r="AG45" s="720">
        <f t="shared" si="62"/>
        <v>0</v>
      </c>
      <c r="AH45" s="720">
        <f t="shared" si="62"/>
        <v>0</v>
      </c>
      <c r="AI45" s="720">
        <f t="shared" si="62"/>
        <v>0</v>
      </c>
      <c r="AJ45" s="720">
        <f t="shared" si="62"/>
        <v>0</v>
      </c>
      <c r="AK45" s="720">
        <f t="shared" si="62"/>
        <v>0</v>
      </c>
      <c r="AL45" s="720">
        <f t="shared" si="62"/>
        <v>0</v>
      </c>
      <c r="AM45" s="720">
        <f t="shared" si="62"/>
        <v>0</v>
      </c>
      <c r="AN45" s="720">
        <f t="shared" si="62"/>
        <v>0</v>
      </c>
      <c r="AO45" s="720">
        <f t="shared" si="62"/>
        <v>0</v>
      </c>
      <c r="AP45" s="720">
        <f t="shared" si="62"/>
        <v>0</v>
      </c>
      <c r="AQ45" s="720">
        <f t="shared" si="62"/>
        <v>0</v>
      </c>
      <c r="AR45" s="720">
        <f t="shared" si="62"/>
        <v>0</v>
      </c>
      <c r="AS45" s="720">
        <f t="shared" si="62"/>
        <v>0</v>
      </c>
      <c r="AT45" s="720">
        <f t="shared" si="62"/>
        <v>0</v>
      </c>
      <c r="AU45" s="720">
        <f t="shared" si="62"/>
        <v>0</v>
      </c>
      <c r="AV45" s="720">
        <f t="shared" si="10"/>
        <v>0</v>
      </c>
      <c r="AW45" s="720"/>
      <c r="AX45" s="720"/>
      <c r="AY45" s="720"/>
      <c r="AZ45" s="720"/>
      <c r="BA45" s="720"/>
      <c r="BB45" s="720"/>
      <c r="BC45" s="720"/>
      <c r="BD45" s="720"/>
      <c r="BE45" s="720"/>
      <c r="BF45" s="720"/>
      <c r="BG45" s="720"/>
      <c r="BH45" s="720"/>
      <c r="BI45" s="720"/>
      <c r="BJ45" s="720"/>
      <c r="BK45" s="720"/>
      <c r="BL45" s="720"/>
      <c r="BM45" s="720"/>
      <c r="BN45" s="720"/>
      <c r="BO45" s="720"/>
      <c r="BP45" s="720"/>
      <c r="BQ45" s="720"/>
    </row>
    <row r="46" spans="1:69" s="400" customFormat="1" ht="25.5">
      <c r="A46" s="1372" t="s">
        <v>144</v>
      </c>
      <c r="B46" s="424" t="s">
        <v>1450</v>
      </c>
      <c r="C46" s="1349">
        <f ca="1">'I4 BO ASSETS'!G45</f>
        <v>0</v>
      </c>
      <c r="D46" s="720">
        <f t="shared" si="4"/>
        <v>0</v>
      </c>
      <c r="E46" s="720">
        <f t="shared" si="5"/>
        <v>0</v>
      </c>
      <c r="F46" s="720">
        <f t="shared" si="6"/>
        <v>0</v>
      </c>
      <c r="G46" s="720">
        <f t="shared" si="41"/>
        <v>0</v>
      </c>
      <c r="H46" s="720">
        <f t="shared" ref="H46:Z46" si="63">$D46*H617</f>
        <v>0</v>
      </c>
      <c r="I46" s="720">
        <f t="shared" si="63"/>
        <v>0</v>
      </c>
      <c r="J46" s="720">
        <f t="shared" si="63"/>
        <v>0</v>
      </c>
      <c r="K46" s="720">
        <f t="shared" si="63"/>
        <v>0</v>
      </c>
      <c r="L46" s="720">
        <f t="shared" si="63"/>
        <v>0</v>
      </c>
      <c r="M46" s="720">
        <f t="shared" si="63"/>
        <v>0</v>
      </c>
      <c r="N46" s="720">
        <f t="shared" si="63"/>
        <v>0</v>
      </c>
      <c r="O46" s="720">
        <f t="shared" si="63"/>
        <v>0</v>
      </c>
      <c r="P46" s="720">
        <f t="shared" si="63"/>
        <v>0</v>
      </c>
      <c r="Q46" s="720">
        <f t="shared" si="63"/>
        <v>0</v>
      </c>
      <c r="R46" s="720">
        <f t="shared" si="63"/>
        <v>0</v>
      </c>
      <c r="S46" s="720">
        <f t="shared" si="63"/>
        <v>0</v>
      </c>
      <c r="T46" s="720">
        <f t="shared" si="63"/>
        <v>0</v>
      </c>
      <c r="U46" s="720">
        <f t="shared" si="63"/>
        <v>0</v>
      </c>
      <c r="V46" s="720">
        <f t="shared" si="63"/>
        <v>0</v>
      </c>
      <c r="W46" s="720">
        <f t="shared" si="63"/>
        <v>0</v>
      </c>
      <c r="X46" s="720">
        <f t="shared" si="63"/>
        <v>0</v>
      </c>
      <c r="Y46" s="720">
        <f t="shared" si="63"/>
        <v>0</v>
      </c>
      <c r="Z46" s="720">
        <f t="shared" si="63"/>
        <v>0</v>
      </c>
      <c r="AA46" s="720">
        <f t="shared" si="8"/>
        <v>0</v>
      </c>
      <c r="AB46" s="720">
        <f t="shared" si="43"/>
        <v>0</v>
      </c>
      <c r="AC46" s="720">
        <f t="shared" ref="AC46:AU46" si="64">$E46*AC617</f>
        <v>0</v>
      </c>
      <c r="AD46" s="720">
        <f t="shared" si="64"/>
        <v>0</v>
      </c>
      <c r="AE46" s="720">
        <f t="shared" si="64"/>
        <v>0</v>
      </c>
      <c r="AF46" s="720">
        <f t="shared" si="64"/>
        <v>0</v>
      </c>
      <c r="AG46" s="720">
        <f t="shared" si="64"/>
        <v>0</v>
      </c>
      <c r="AH46" s="720">
        <f t="shared" si="64"/>
        <v>0</v>
      </c>
      <c r="AI46" s="720">
        <f t="shared" si="64"/>
        <v>0</v>
      </c>
      <c r="AJ46" s="720">
        <f t="shared" si="64"/>
        <v>0</v>
      </c>
      <c r="AK46" s="720">
        <f t="shared" si="64"/>
        <v>0</v>
      </c>
      <c r="AL46" s="720">
        <f t="shared" si="64"/>
        <v>0</v>
      </c>
      <c r="AM46" s="720">
        <f t="shared" si="64"/>
        <v>0</v>
      </c>
      <c r="AN46" s="720">
        <f t="shared" si="64"/>
        <v>0</v>
      </c>
      <c r="AO46" s="720">
        <f t="shared" si="64"/>
        <v>0</v>
      </c>
      <c r="AP46" s="720">
        <f t="shared" si="64"/>
        <v>0</v>
      </c>
      <c r="AQ46" s="720">
        <f t="shared" si="64"/>
        <v>0</v>
      </c>
      <c r="AR46" s="720">
        <f t="shared" si="64"/>
        <v>0</v>
      </c>
      <c r="AS46" s="720">
        <f t="shared" si="64"/>
        <v>0</v>
      </c>
      <c r="AT46" s="720">
        <f t="shared" si="64"/>
        <v>0</v>
      </c>
      <c r="AU46" s="720">
        <f t="shared" si="64"/>
        <v>0</v>
      </c>
      <c r="AV46" s="720">
        <f t="shared" si="10"/>
        <v>0</v>
      </c>
      <c r="AW46" s="720"/>
      <c r="AX46" s="720"/>
      <c r="AY46" s="720"/>
      <c r="AZ46" s="720"/>
      <c r="BA46" s="720"/>
      <c r="BB46" s="720"/>
      <c r="BC46" s="720"/>
      <c r="BD46" s="720"/>
      <c r="BE46" s="720"/>
      <c r="BF46" s="720"/>
      <c r="BG46" s="720"/>
      <c r="BH46" s="720"/>
      <c r="BI46" s="720"/>
      <c r="BJ46" s="720"/>
      <c r="BK46" s="720"/>
      <c r="BL46" s="720"/>
      <c r="BM46" s="720"/>
      <c r="BN46" s="720"/>
      <c r="BO46" s="720"/>
      <c r="BP46" s="720"/>
      <c r="BQ46" s="720"/>
    </row>
    <row r="47" spans="1:69" s="400" customFormat="1" ht="12.75">
      <c r="A47" s="1372">
        <v>1840</v>
      </c>
      <c r="B47" s="424" t="s">
        <v>414</v>
      </c>
      <c r="C47" s="1349">
        <f ca="1">'I4 BO ASSETS'!G46</f>
        <v>0</v>
      </c>
      <c r="D47" s="720">
        <f t="shared" si="4"/>
        <v>0</v>
      </c>
      <c r="E47" s="720">
        <f t="shared" si="5"/>
        <v>0</v>
      </c>
      <c r="F47" s="720">
        <f t="shared" si="6"/>
        <v>0</v>
      </c>
      <c r="G47" s="720">
        <f t="shared" si="41"/>
        <v>0</v>
      </c>
      <c r="H47" s="720">
        <f t="shared" ref="H47:Z47" si="65">$D47*H618</f>
        <v>0</v>
      </c>
      <c r="I47" s="720">
        <f t="shared" si="65"/>
        <v>0</v>
      </c>
      <c r="J47" s="720">
        <f t="shared" si="65"/>
        <v>0</v>
      </c>
      <c r="K47" s="720">
        <f t="shared" si="65"/>
        <v>0</v>
      </c>
      <c r="L47" s="720">
        <f t="shared" si="65"/>
        <v>0</v>
      </c>
      <c r="M47" s="720">
        <f t="shared" si="65"/>
        <v>0</v>
      </c>
      <c r="N47" s="720">
        <f t="shared" si="65"/>
        <v>0</v>
      </c>
      <c r="O47" s="720">
        <f t="shared" si="65"/>
        <v>0</v>
      </c>
      <c r="P47" s="720">
        <f t="shared" si="65"/>
        <v>0</v>
      </c>
      <c r="Q47" s="720">
        <f t="shared" si="65"/>
        <v>0</v>
      </c>
      <c r="R47" s="720">
        <f t="shared" si="65"/>
        <v>0</v>
      </c>
      <c r="S47" s="720">
        <f t="shared" si="65"/>
        <v>0</v>
      </c>
      <c r="T47" s="720">
        <f t="shared" si="65"/>
        <v>0</v>
      </c>
      <c r="U47" s="720">
        <f t="shared" si="65"/>
        <v>0</v>
      </c>
      <c r="V47" s="720">
        <f t="shared" si="65"/>
        <v>0</v>
      </c>
      <c r="W47" s="720">
        <f t="shared" si="65"/>
        <v>0</v>
      </c>
      <c r="X47" s="720">
        <f t="shared" si="65"/>
        <v>0</v>
      </c>
      <c r="Y47" s="720">
        <f t="shared" si="65"/>
        <v>0</v>
      </c>
      <c r="Z47" s="720">
        <f t="shared" si="65"/>
        <v>0</v>
      </c>
      <c r="AA47" s="720">
        <f t="shared" si="8"/>
        <v>0</v>
      </c>
      <c r="AB47" s="720">
        <f t="shared" si="43"/>
        <v>0</v>
      </c>
      <c r="AC47" s="720">
        <f t="shared" ref="AC47:AU47" si="66">$E47*AC618</f>
        <v>0</v>
      </c>
      <c r="AD47" s="720">
        <f t="shared" si="66"/>
        <v>0</v>
      </c>
      <c r="AE47" s="720">
        <f t="shared" si="66"/>
        <v>0</v>
      </c>
      <c r="AF47" s="720">
        <f t="shared" si="66"/>
        <v>0</v>
      </c>
      <c r="AG47" s="720">
        <f t="shared" si="66"/>
        <v>0</v>
      </c>
      <c r="AH47" s="720">
        <f t="shared" si="66"/>
        <v>0</v>
      </c>
      <c r="AI47" s="720">
        <f t="shared" si="66"/>
        <v>0</v>
      </c>
      <c r="AJ47" s="720">
        <f t="shared" si="66"/>
        <v>0</v>
      </c>
      <c r="AK47" s="720">
        <f t="shared" si="66"/>
        <v>0</v>
      </c>
      <c r="AL47" s="720">
        <f t="shared" si="66"/>
        <v>0</v>
      </c>
      <c r="AM47" s="720">
        <f t="shared" si="66"/>
        <v>0</v>
      </c>
      <c r="AN47" s="720">
        <f t="shared" si="66"/>
        <v>0</v>
      </c>
      <c r="AO47" s="720">
        <f t="shared" si="66"/>
        <v>0</v>
      </c>
      <c r="AP47" s="720">
        <f t="shared" si="66"/>
        <v>0</v>
      </c>
      <c r="AQ47" s="720">
        <f t="shared" si="66"/>
        <v>0</v>
      </c>
      <c r="AR47" s="720">
        <f t="shared" si="66"/>
        <v>0</v>
      </c>
      <c r="AS47" s="720">
        <f t="shared" si="66"/>
        <v>0</v>
      </c>
      <c r="AT47" s="720">
        <f t="shared" si="66"/>
        <v>0</v>
      </c>
      <c r="AU47" s="720">
        <f t="shared" si="66"/>
        <v>0</v>
      </c>
      <c r="AV47" s="720">
        <f t="shared" si="10"/>
        <v>0</v>
      </c>
      <c r="AW47" s="720"/>
      <c r="AX47" s="720"/>
      <c r="AY47" s="720"/>
      <c r="AZ47" s="720"/>
      <c r="BA47" s="720"/>
      <c r="BB47" s="720"/>
      <c r="BC47" s="720"/>
      <c r="BD47" s="720"/>
      <c r="BE47" s="720"/>
      <c r="BF47" s="720"/>
      <c r="BG47" s="720"/>
      <c r="BH47" s="720"/>
      <c r="BI47" s="720"/>
      <c r="BJ47" s="720"/>
      <c r="BK47" s="720"/>
      <c r="BL47" s="720"/>
      <c r="BM47" s="720"/>
      <c r="BN47" s="720"/>
      <c r="BO47" s="720"/>
      <c r="BP47" s="720"/>
      <c r="BQ47" s="720"/>
    </row>
    <row r="48" spans="1:69" s="400" customFormat="1" ht="12.75">
      <c r="A48" s="1372" t="s">
        <v>145</v>
      </c>
      <c r="B48" s="424" t="s">
        <v>1451</v>
      </c>
      <c r="C48" s="1349">
        <f ca="1">'I4 BO ASSETS'!G47</f>
        <v>0</v>
      </c>
      <c r="D48" s="720">
        <f t="shared" si="4"/>
        <v>0</v>
      </c>
      <c r="E48" s="720">
        <f t="shared" si="5"/>
        <v>0</v>
      </c>
      <c r="F48" s="720">
        <f t="shared" si="6"/>
        <v>0</v>
      </c>
      <c r="G48" s="720">
        <f t="shared" si="41"/>
        <v>0</v>
      </c>
      <c r="H48" s="720">
        <f t="shared" ref="H48:Z48" si="67">$D48*H619</f>
        <v>0</v>
      </c>
      <c r="I48" s="720">
        <f t="shared" si="67"/>
        <v>0</v>
      </c>
      <c r="J48" s="720">
        <f t="shared" si="67"/>
        <v>0</v>
      </c>
      <c r="K48" s="720">
        <f t="shared" si="67"/>
        <v>0</v>
      </c>
      <c r="L48" s="720">
        <f t="shared" si="67"/>
        <v>0</v>
      </c>
      <c r="M48" s="720">
        <f t="shared" si="67"/>
        <v>0</v>
      </c>
      <c r="N48" s="720">
        <f t="shared" si="67"/>
        <v>0</v>
      </c>
      <c r="O48" s="720">
        <f t="shared" si="67"/>
        <v>0</v>
      </c>
      <c r="P48" s="720">
        <f t="shared" si="67"/>
        <v>0</v>
      </c>
      <c r="Q48" s="720">
        <f t="shared" si="67"/>
        <v>0</v>
      </c>
      <c r="R48" s="720">
        <f t="shared" si="67"/>
        <v>0</v>
      </c>
      <c r="S48" s="720">
        <f t="shared" si="67"/>
        <v>0</v>
      </c>
      <c r="T48" s="720">
        <f t="shared" si="67"/>
        <v>0</v>
      </c>
      <c r="U48" s="720">
        <f t="shared" si="67"/>
        <v>0</v>
      </c>
      <c r="V48" s="720">
        <f t="shared" si="67"/>
        <v>0</v>
      </c>
      <c r="W48" s="720">
        <f t="shared" si="67"/>
        <v>0</v>
      </c>
      <c r="X48" s="720">
        <f t="shared" si="67"/>
        <v>0</v>
      </c>
      <c r="Y48" s="720">
        <f t="shared" si="67"/>
        <v>0</v>
      </c>
      <c r="Z48" s="720">
        <f t="shared" si="67"/>
        <v>0</v>
      </c>
      <c r="AA48" s="720">
        <f t="shared" si="8"/>
        <v>0</v>
      </c>
      <c r="AB48" s="720">
        <f t="shared" si="43"/>
        <v>0</v>
      </c>
      <c r="AC48" s="720">
        <f t="shared" ref="AC48:AU48" si="68">$E48*AC619</f>
        <v>0</v>
      </c>
      <c r="AD48" s="720">
        <f t="shared" si="68"/>
        <v>0</v>
      </c>
      <c r="AE48" s="720">
        <f t="shared" si="68"/>
        <v>0</v>
      </c>
      <c r="AF48" s="720">
        <f t="shared" si="68"/>
        <v>0</v>
      </c>
      <c r="AG48" s="720">
        <f t="shared" si="68"/>
        <v>0</v>
      </c>
      <c r="AH48" s="720">
        <f t="shared" si="68"/>
        <v>0</v>
      </c>
      <c r="AI48" s="720">
        <f t="shared" si="68"/>
        <v>0</v>
      </c>
      <c r="AJ48" s="720">
        <f t="shared" si="68"/>
        <v>0</v>
      </c>
      <c r="AK48" s="720">
        <f t="shared" si="68"/>
        <v>0</v>
      </c>
      <c r="AL48" s="720">
        <f t="shared" si="68"/>
        <v>0</v>
      </c>
      <c r="AM48" s="720">
        <f t="shared" si="68"/>
        <v>0</v>
      </c>
      <c r="AN48" s="720">
        <f t="shared" si="68"/>
        <v>0</v>
      </c>
      <c r="AO48" s="720">
        <f t="shared" si="68"/>
        <v>0</v>
      </c>
      <c r="AP48" s="720">
        <f t="shared" si="68"/>
        <v>0</v>
      </c>
      <c r="AQ48" s="720">
        <f t="shared" si="68"/>
        <v>0</v>
      </c>
      <c r="AR48" s="720">
        <f t="shared" si="68"/>
        <v>0</v>
      </c>
      <c r="AS48" s="720">
        <f t="shared" si="68"/>
        <v>0</v>
      </c>
      <c r="AT48" s="720">
        <f t="shared" si="68"/>
        <v>0</v>
      </c>
      <c r="AU48" s="720">
        <f t="shared" si="68"/>
        <v>0</v>
      </c>
      <c r="AV48" s="720">
        <f t="shared" si="10"/>
        <v>0</v>
      </c>
      <c r="AW48" s="720"/>
      <c r="AX48" s="720"/>
      <c r="AY48" s="720"/>
      <c r="AZ48" s="720"/>
      <c r="BA48" s="720"/>
      <c r="BB48" s="720"/>
      <c r="BC48" s="720"/>
      <c r="BD48" s="720"/>
      <c r="BE48" s="720"/>
      <c r="BF48" s="720"/>
      <c r="BG48" s="720"/>
      <c r="BH48" s="720"/>
      <c r="BI48" s="720"/>
      <c r="BJ48" s="720"/>
      <c r="BK48" s="720"/>
      <c r="BL48" s="720"/>
      <c r="BM48" s="720"/>
      <c r="BN48" s="720"/>
      <c r="BO48" s="720"/>
      <c r="BP48" s="720"/>
      <c r="BQ48" s="720"/>
    </row>
    <row r="49" spans="1:69" s="400" customFormat="1" ht="12.75">
      <c r="A49" s="1372" t="s">
        <v>146</v>
      </c>
      <c r="B49" s="424" t="s">
        <v>1452</v>
      </c>
      <c r="C49" s="1349">
        <f ca="1">'I4 BO ASSETS'!G48</f>
        <v>-111247.53468001683</v>
      </c>
      <c r="D49" s="720">
        <f t="shared" si="4"/>
        <v>-72310.897542010949</v>
      </c>
      <c r="E49" s="720">
        <f t="shared" si="5"/>
        <v>-38936.637138005892</v>
      </c>
      <c r="F49" s="720">
        <f t="shared" si="6"/>
        <v>-111247.53468001683</v>
      </c>
      <c r="G49" s="720">
        <f t="shared" si="41"/>
        <v>-27254.895666329103</v>
      </c>
      <c r="H49" s="720">
        <f t="shared" ref="H49:Z49" si="69">$D49*H620</f>
        <v>-12781.266734316119</v>
      </c>
      <c r="I49" s="720">
        <f t="shared" si="69"/>
        <v>-32225.803348153313</v>
      </c>
      <c r="J49" s="720">
        <f t="shared" si="69"/>
        <v>0</v>
      </c>
      <c r="K49" s="720">
        <f t="shared" si="69"/>
        <v>0</v>
      </c>
      <c r="L49" s="720">
        <f t="shared" si="69"/>
        <v>0</v>
      </c>
      <c r="M49" s="720">
        <f t="shared" si="69"/>
        <v>0</v>
      </c>
      <c r="N49" s="720">
        <f t="shared" si="69"/>
        <v>0</v>
      </c>
      <c r="O49" s="720">
        <f t="shared" si="69"/>
        <v>-48.931793212416515</v>
      </c>
      <c r="P49" s="720">
        <f t="shared" si="69"/>
        <v>0</v>
      </c>
      <c r="Q49" s="720">
        <f t="shared" si="69"/>
        <v>0</v>
      </c>
      <c r="R49" s="720">
        <f t="shared" si="69"/>
        <v>0</v>
      </c>
      <c r="S49" s="720">
        <f t="shared" si="69"/>
        <v>0</v>
      </c>
      <c r="T49" s="720">
        <f t="shared" si="69"/>
        <v>0</v>
      </c>
      <c r="U49" s="720">
        <f t="shared" si="69"/>
        <v>0</v>
      </c>
      <c r="V49" s="720">
        <f t="shared" si="69"/>
        <v>0</v>
      </c>
      <c r="W49" s="720">
        <f t="shared" si="69"/>
        <v>0</v>
      </c>
      <c r="X49" s="720">
        <f t="shared" si="69"/>
        <v>0</v>
      </c>
      <c r="Y49" s="720">
        <f t="shared" si="69"/>
        <v>0</v>
      </c>
      <c r="Z49" s="720">
        <f t="shared" si="69"/>
        <v>0</v>
      </c>
      <c r="AA49" s="720">
        <f t="shared" si="8"/>
        <v>-72310.897542010949</v>
      </c>
      <c r="AB49" s="720">
        <f t="shared" si="43"/>
        <v>-26405.99733148126</v>
      </c>
      <c r="AC49" s="720">
        <f t="shared" ref="AC49:AU49" si="70">$E49*AC620</f>
        <v>-3136.1316841228072</v>
      </c>
      <c r="AD49" s="720">
        <f t="shared" si="70"/>
        <v>-363.37466745924775</v>
      </c>
      <c r="AE49" s="720">
        <f t="shared" si="70"/>
        <v>0</v>
      </c>
      <c r="AF49" s="720">
        <f t="shared" si="70"/>
        <v>0</v>
      </c>
      <c r="AG49" s="720">
        <f t="shared" si="70"/>
        <v>0</v>
      </c>
      <c r="AH49" s="720">
        <f t="shared" si="70"/>
        <v>-8230.3204935355734</v>
      </c>
      <c r="AI49" s="720">
        <f t="shared" si="70"/>
        <v>-451.32522391435236</v>
      </c>
      <c r="AJ49" s="720">
        <f t="shared" si="70"/>
        <v>-349.48773749265229</v>
      </c>
      <c r="AK49" s="720">
        <f t="shared" si="70"/>
        <v>0</v>
      </c>
      <c r="AL49" s="720">
        <f t="shared" si="70"/>
        <v>0</v>
      </c>
      <c r="AM49" s="720">
        <f t="shared" si="70"/>
        <v>0</v>
      </c>
      <c r="AN49" s="720">
        <f t="shared" si="70"/>
        <v>0</v>
      </c>
      <c r="AO49" s="720">
        <f t="shared" si="70"/>
        <v>0</v>
      </c>
      <c r="AP49" s="720">
        <f t="shared" si="70"/>
        <v>0</v>
      </c>
      <c r="AQ49" s="720">
        <f t="shared" si="70"/>
        <v>0</v>
      </c>
      <c r="AR49" s="720">
        <f t="shared" si="70"/>
        <v>0</v>
      </c>
      <c r="AS49" s="720">
        <f t="shared" si="70"/>
        <v>0</v>
      </c>
      <c r="AT49" s="720">
        <f t="shared" si="70"/>
        <v>0</v>
      </c>
      <c r="AU49" s="720">
        <f t="shared" si="70"/>
        <v>0</v>
      </c>
      <c r="AV49" s="720">
        <f t="shared" si="10"/>
        <v>-38936.637138005892</v>
      </c>
      <c r="AW49" s="720"/>
      <c r="AX49" s="720"/>
      <c r="AY49" s="720"/>
      <c r="AZ49" s="720"/>
      <c r="BA49" s="720"/>
      <c r="BB49" s="720"/>
      <c r="BC49" s="720"/>
      <c r="BD49" s="720"/>
      <c r="BE49" s="720"/>
      <c r="BF49" s="720"/>
      <c r="BG49" s="720"/>
      <c r="BH49" s="720"/>
      <c r="BI49" s="720"/>
      <c r="BJ49" s="720"/>
      <c r="BK49" s="720"/>
      <c r="BL49" s="720"/>
      <c r="BM49" s="720"/>
      <c r="BN49" s="720"/>
      <c r="BO49" s="720"/>
      <c r="BP49" s="720"/>
      <c r="BQ49" s="720"/>
    </row>
    <row r="50" spans="1:69" s="400" customFormat="1" ht="12.75">
      <c r="A50" s="1372" t="s">
        <v>147</v>
      </c>
      <c r="B50" s="424" t="s">
        <v>1453</v>
      </c>
      <c r="C50" s="1349">
        <f ca="1">'I4 BO ASSETS'!G49</f>
        <v>0</v>
      </c>
      <c r="D50" s="720">
        <f t="shared" si="4"/>
        <v>0</v>
      </c>
      <c r="E50" s="720">
        <f t="shared" si="5"/>
        <v>0</v>
      </c>
      <c r="F50" s="720">
        <f t="shared" si="6"/>
        <v>0</v>
      </c>
      <c r="G50" s="720">
        <f t="shared" si="41"/>
        <v>0</v>
      </c>
      <c r="H50" s="720">
        <f t="shared" ref="H50:Z50" si="71">$D50*H621</f>
        <v>0</v>
      </c>
      <c r="I50" s="720">
        <f t="shared" si="71"/>
        <v>0</v>
      </c>
      <c r="J50" s="720">
        <f t="shared" si="71"/>
        <v>0</v>
      </c>
      <c r="K50" s="720">
        <f t="shared" si="71"/>
        <v>0</v>
      </c>
      <c r="L50" s="720">
        <f t="shared" si="71"/>
        <v>0</v>
      </c>
      <c r="M50" s="720">
        <f t="shared" si="71"/>
        <v>0</v>
      </c>
      <c r="N50" s="720">
        <f t="shared" si="71"/>
        <v>0</v>
      </c>
      <c r="O50" s="720">
        <f t="shared" si="71"/>
        <v>0</v>
      </c>
      <c r="P50" s="720">
        <f t="shared" si="71"/>
        <v>0</v>
      </c>
      <c r="Q50" s="720">
        <f t="shared" si="71"/>
        <v>0</v>
      </c>
      <c r="R50" s="720">
        <f t="shared" si="71"/>
        <v>0</v>
      </c>
      <c r="S50" s="720">
        <f t="shared" si="71"/>
        <v>0</v>
      </c>
      <c r="T50" s="720">
        <f t="shared" si="71"/>
        <v>0</v>
      </c>
      <c r="U50" s="720">
        <f t="shared" si="71"/>
        <v>0</v>
      </c>
      <c r="V50" s="720">
        <f t="shared" si="71"/>
        <v>0</v>
      </c>
      <c r="W50" s="720">
        <f t="shared" si="71"/>
        <v>0</v>
      </c>
      <c r="X50" s="720">
        <f t="shared" si="71"/>
        <v>0</v>
      </c>
      <c r="Y50" s="720">
        <f t="shared" si="71"/>
        <v>0</v>
      </c>
      <c r="Z50" s="720">
        <f t="shared" si="71"/>
        <v>0</v>
      </c>
      <c r="AA50" s="720">
        <f t="shared" si="8"/>
        <v>0</v>
      </c>
      <c r="AB50" s="720">
        <f t="shared" si="43"/>
        <v>0</v>
      </c>
      <c r="AC50" s="720">
        <f t="shared" ref="AC50:AU50" si="72">$E50*AC621</f>
        <v>0</v>
      </c>
      <c r="AD50" s="720">
        <f t="shared" si="72"/>
        <v>0</v>
      </c>
      <c r="AE50" s="720">
        <f t="shared" si="72"/>
        <v>0</v>
      </c>
      <c r="AF50" s="720">
        <f t="shared" si="72"/>
        <v>0</v>
      </c>
      <c r="AG50" s="720">
        <f t="shared" si="72"/>
        <v>0</v>
      </c>
      <c r="AH50" s="720">
        <f t="shared" si="72"/>
        <v>0</v>
      </c>
      <c r="AI50" s="720">
        <f t="shared" si="72"/>
        <v>0</v>
      </c>
      <c r="AJ50" s="720">
        <f t="shared" si="72"/>
        <v>0</v>
      </c>
      <c r="AK50" s="720">
        <f t="shared" si="72"/>
        <v>0</v>
      </c>
      <c r="AL50" s="720">
        <f t="shared" si="72"/>
        <v>0</v>
      </c>
      <c r="AM50" s="720">
        <f t="shared" si="72"/>
        <v>0</v>
      </c>
      <c r="AN50" s="720">
        <f t="shared" si="72"/>
        <v>0</v>
      </c>
      <c r="AO50" s="720">
        <f t="shared" si="72"/>
        <v>0</v>
      </c>
      <c r="AP50" s="720">
        <f t="shared" si="72"/>
        <v>0</v>
      </c>
      <c r="AQ50" s="720">
        <f t="shared" si="72"/>
        <v>0</v>
      </c>
      <c r="AR50" s="720">
        <f t="shared" si="72"/>
        <v>0</v>
      </c>
      <c r="AS50" s="720">
        <f t="shared" si="72"/>
        <v>0</v>
      </c>
      <c r="AT50" s="720">
        <f t="shared" si="72"/>
        <v>0</v>
      </c>
      <c r="AU50" s="720">
        <f t="shared" si="72"/>
        <v>0</v>
      </c>
      <c r="AV50" s="720">
        <f t="shared" si="10"/>
        <v>0</v>
      </c>
      <c r="AW50" s="720"/>
      <c r="AX50" s="720"/>
      <c r="AY50" s="720"/>
      <c r="AZ50" s="720"/>
      <c r="BA50" s="720"/>
      <c r="BB50" s="720"/>
      <c r="BC50" s="720"/>
      <c r="BD50" s="720"/>
      <c r="BE50" s="720"/>
      <c r="BF50" s="720"/>
      <c r="BG50" s="720"/>
      <c r="BH50" s="720"/>
      <c r="BI50" s="720"/>
      <c r="BJ50" s="720"/>
      <c r="BK50" s="720"/>
      <c r="BL50" s="720"/>
      <c r="BM50" s="720"/>
      <c r="BN50" s="720"/>
      <c r="BO50" s="720"/>
      <c r="BP50" s="720"/>
      <c r="BQ50" s="720"/>
    </row>
    <row r="51" spans="1:69" s="400" customFormat="1" ht="12.75">
      <c r="A51" s="1372">
        <v>1845</v>
      </c>
      <c r="B51" s="424" t="s">
        <v>422</v>
      </c>
      <c r="C51" s="1349">
        <f ca="1">'I4 BO ASSETS'!G50</f>
        <v>0</v>
      </c>
      <c r="D51" s="720">
        <f t="shared" si="4"/>
        <v>0</v>
      </c>
      <c r="E51" s="720">
        <f t="shared" si="5"/>
        <v>0</v>
      </c>
      <c r="F51" s="720">
        <f t="shared" si="6"/>
        <v>0</v>
      </c>
      <c r="G51" s="720">
        <f t="shared" si="41"/>
        <v>0</v>
      </c>
      <c r="H51" s="720">
        <f t="shared" ref="H51:Z51" si="73">$D51*H622</f>
        <v>0</v>
      </c>
      <c r="I51" s="720">
        <f t="shared" si="73"/>
        <v>0</v>
      </c>
      <c r="J51" s="720">
        <f t="shared" si="73"/>
        <v>0</v>
      </c>
      <c r="K51" s="720">
        <f t="shared" si="73"/>
        <v>0</v>
      </c>
      <c r="L51" s="720">
        <f t="shared" si="73"/>
        <v>0</v>
      </c>
      <c r="M51" s="720">
        <f t="shared" si="73"/>
        <v>0</v>
      </c>
      <c r="N51" s="720">
        <f t="shared" si="73"/>
        <v>0</v>
      </c>
      <c r="O51" s="720">
        <f t="shared" si="73"/>
        <v>0</v>
      </c>
      <c r="P51" s="720">
        <f t="shared" si="73"/>
        <v>0</v>
      </c>
      <c r="Q51" s="720">
        <f t="shared" si="73"/>
        <v>0</v>
      </c>
      <c r="R51" s="720">
        <f t="shared" si="73"/>
        <v>0</v>
      </c>
      <c r="S51" s="720">
        <f t="shared" si="73"/>
        <v>0</v>
      </c>
      <c r="T51" s="720">
        <f t="shared" si="73"/>
        <v>0</v>
      </c>
      <c r="U51" s="720">
        <f t="shared" si="73"/>
        <v>0</v>
      </c>
      <c r="V51" s="720">
        <f t="shared" si="73"/>
        <v>0</v>
      </c>
      <c r="W51" s="720">
        <f t="shared" si="73"/>
        <v>0</v>
      </c>
      <c r="X51" s="720">
        <f t="shared" si="73"/>
        <v>0</v>
      </c>
      <c r="Y51" s="720">
        <f t="shared" si="73"/>
        <v>0</v>
      </c>
      <c r="Z51" s="720">
        <f t="shared" si="73"/>
        <v>0</v>
      </c>
      <c r="AA51" s="720">
        <f t="shared" si="8"/>
        <v>0</v>
      </c>
      <c r="AB51" s="720">
        <f t="shared" si="43"/>
        <v>0</v>
      </c>
      <c r="AC51" s="720">
        <f t="shared" ref="AC51:AU51" si="74">$E51*AC622</f>
        <v>0</v>
      </c>
      <c r="AD51" s="720">
        <f t="shared" si="74"/>
        <v>0</v>
      </c>
      <c r="AE51" s="720">
        <f t="shared" si="74"/>
        <v>0</v>
      </c>
      <c r="AF51" s="720">
        <f t="shared" si="74"/>
        <v>0</v>
      </c>
      <c r="AG51" s="720">
        <f t="shared" si="74"/>
        <v>0</v>
      </c>
      <c r="AH51" s="720">
        <f t="shared" si="74"/>
        <v>0</v>
      </c>
      <c r="AI51" s="720">
        <f t="shared" si="74"/>
        <v>0</v>
      </c>
      <c r="AJ51" s="720">
        <f t="shared" si="74"/>
        <v>0</v>
      </c>
      <c r="AK51" s="720">
        <f t="shared" si="74"/>
        <v>0</v>
      </c>
      <c r="AL51" s="720">
        <f t="shared" si="74"/>
        <v>0</v>
      </c>
      <c r="AM51" s="720">
        <f t="shared" si="74"/>
        <v>0</v>
      </c>
      <c r="AN51" s="720">
        <f t="shared" si="74"/>
        <v>0</v>
      </c>
      <c r="AO51" s="720">
        <f t="shared" si="74"/>
        <v>0</v>
      </c>
      <c r="AP51" s="720">
        <f t="shared" si="74"/>
        <v>0</v>
      </c>
      <c r="AQ51" s="720">
        <f t="shared" si="74"/>
        <v>0</v>
      </c>
      <c r="AR51" s="720">
        <f t="shared" si="74"/>
        <v>0</v>
      </c>
      <c r="AS51" s="720">
        <f t="shared" si="74"/>
        <v>0</v>
      </c>
      <c r="AT51" s="720">
        <f t="shared" si="74"/>
        <v>0</v>
      </c>
      <c r="AU51" s="720">
        <f t="shared" si="74"/>
        <v>0</v>
      </c>
      <c r="AV51" s="720">
        <f t="shared" si="10"/>
        <v>0</v>
      </c>
      <c r="AW51" s="720"/>
      <c r="AX51" s="720"/>
      <c r="AY51" s="720"/>
      <c r="AZ51" s="720"/>
      <c r="BA51" s="720"/>
      <c r="BB51" s="720"/>
      <c r="BC51" s="720"/>
      <c r="BD51" s="720"/>
      <c r="BE51" s="720"/>
      <c r="BF51" s="720"/>
      <c r="BG51" s="720"/>
      <c r="BH51" s="720"/>
      <c r="BI51" s="720"/>
      <c r="BJ51" s="720"/>
      <c r="BK51" s="720"/>
      <c r="BL51" s="720"/>
      <c r="BM51" s="720"/>
      <c r="BN51" s="720"/>
      <c r="BO51" s="720"/>
      <c r="BP51" s="720"/>
      <c r="BQ51" s="720"/>
    </row>
    <row r="52" spans="1:69" s="400" customFormat="1" ht="25.5">
      <c r="A52" s="1372" t="s">
        <v>148</v>
      </c>
      <c r="B52" s="424" t="s">
        <v>1454</v>
      </c>
      <c r="C52" s="1349">
        <f ca="1">'I4 BO ASSETS'!G51</f>
        <v>0</v>
      </c>
      <c r="D52" s="720">
        <f t="shared" si="4"/>
        <v>0</v>
      </c>
      <c r="E52" s="720">
        <f t="shared" si="5"/>
        <v>0</v>
      </c>
      <c r="F52" s="720">
        <f t="shared" si="6"/>
        <v>0</v>
      </c>
      <c r="G52" s="720">
        <f t="shared" si="41"/>
        <v>0</v>
      </c>
      <c r="H52" s="720">
        <f t="shared" ref="H52:Z52" si="75">$D52*H623</f>
        <v>0</v>
      </c>
      <c r="I52" s="720">
        <f t="shared" si="75"/>
        <v>0</v>
      </c>
      <c r="J52" s="720">
        <f t="shared" si="75"/>
        <v>0</v>
      </c>
      <c r="K52" s="720">
        <f t="shared" si="75"/>
        <v>0</v>
      </c>
      <c r="L52" s="720">
        <f t="shared" si="75"/>
        <v>0</v>
      </c>
      <c r="M52" s="720">
        <f t="shared" si="75"/>
        <v>0</v>
      </c>
      <c r="N52" s="720">
        <f t="shared" si="75"/>
        <v>0</v>
      </c>
      <c r="O52" s="720">
        <f t="shared" si="75"/>
        <v>0</v>
      </c>
      <c r="P52" s="720">
        <f t="shared" si="75"/>
        <v>0</v>
      </c>
      <c r="Q52" s="720">
        <f t="shared" si="75"/>
        <v>0</v>
      </c>
      <c r="R52" s="720">
        <f t="shared" si="75"/>
        <v>0</v>
      </c>
      <c r="S52" s="720">
        <f t="shared" si="75"/>
        <v>0</v>
      </c>
      <c r="T52" s="720">
        <f t="shared" si="75"/>
        <v>0</v>
      </c>
      <c r="U52" s="720">
        <f t="shared" si="75"/>
        <v>0</v>
      </c>
      <c r="V52" s="720">
        <f t="shared" si="75"/>
        <v>0</v>
      </c>
      <c r="W52" s="720">
        <f t="shared" si="75"/>
        <v>0</v>
      </c>
      <c r="X52" s="720">
        <f t="shared" si="75"/>
        <v>0</v>
      </c>
      <c r="Y52" s="720">
        <f t="shared" si="75"/>
        <v>0</v>
      </c>
      <c r="Z52" s="720">
        <f t="shared" si="75"/>
        <v>0</v>
      </c>
      <c r="AA52" s="720">
        <f t="shared" si="8"/>
        <v>0</v>
      </c>
      <c r="AB52" s="720">
        <f t="shared" si="43"/>
        <v>0</v>
      </c>
      <c r="AC52" s="720">
        <f t="shared" ref="AC52:AU52" si="76">$E52*AC623</f>
        <v>0</v>
      </c>
      <c r="AD52" s="720">
        <f t="shared" si="76"/>
        <v>0</v>
      </c>
      <c r="AE52" s="720">
        <f t="shared" si="76"/>
        <v>0</v>
      </c>
      <c r="AF52" s="720">
        <f t="shared" si="76"/>
        <v>0</v>
      </c>
      <c r="AG52" s="720">
        <f t="shared" si="76"/>
        <v>0</v>
      </c>
      <c r="AH52" s="720">
        <f t="shared" si="76"/>
        <v>0</v>
      </c>
      <c r="AI52" s="720">
        <f t="shared" si="76"/>
        <v>0</v>
      </c>
      <c r="AJ52" s="720">
        <f t="shared" si="76"/>
        <v>0</v>
      </c>
      <c r="AK52" s="720">
        <f t="shared" si="76"/>
        <v>0</v>
      </c>
      <c r="AL52" s="720">
        <f t="shared" si="76"/>
        <v>0</v>
      </c>
      <c r="AM52" s="720">
        <f t="shared" si="76"/>
        <v>0</v>
      </c>
      <c r="AN52" s="720">
        <f t="shared" si="76"/>
        <v>0</v>
      </c>
      <c r="AO52" s="720">
        <f t="shared" si="76"/>
        <v>0</v>
      </c>
      <c r="AP52" s="720">
        <f t="shared" si="76"/>
        <v>0</v>
      </c>
      <c r="AQ52" s="720">
        <f t="shared" si="76"/>
        <v>0</v>
      </c>
      <c r="AR52" s="720">
        <f t="shared" si="76"/>
        <v>0</v>
      </c>
      <c r="AS52" s="720">
        <f t="shared" si="76"/>
        <v>0</v>
      </c>
      <c r="AT52" s="720">
        <f t="shared" si="76"/>
        <v>0</v>
      </c>
      <c r="AU52" s="720">
        <f t="shared" si="76"/>
        <v>0</v>
      </c>
      <c r="AV52" s="720">
        <f t="shared" si="10"/>
        <v>0</v>
      </c>
      <c r="AW52" s="720"/>
      <c r="AX52" s="720"/>
      <c r="AY52" s="720"/>
      <c r="AZ52" s="720"/>
      <c r="BA52" s="720"/>
      <c r="BB52" s="720"/>
      <c r="BC52" s="720"/>
      <c r="BD52" s="720"/>
      <c r="BE52" s="720"/>
      <c r="BF52" s="720"/>
      <c r="BG52" s="720"/>
      <c r="BH52" s="720"/>
      <c r="BI52" s="720"/>
      <c r="BJ52" s="720"/>
      <c r="BK52" s="720"/>
      <c r="BL52" s="720"/>
      <c r="BM52" s="720"/>
      <c r="BN52" s="720"/>
      <c r="BO52" s="720"/>
      <c r="BP52" s="720"/>
      <c r="BQ52" s="720"/>
    </row>
    <row r="53" spans="1:69" s="400" customFormat="1" ht="25.5">
      <c r="A53" s="1372" t="s">
        <v>149</v>
      </c>
      <c r="B53" s="424" t="s">
        <v>1455</v>
      </c>
      <c r="C53" s="1349">
        <f ca="1">'I4 BO ASSETS'!G52</f>
        <v>0</v>
      </c>
      <c r="D53" s="720">
        <f t="shared" si="4"/>
        <v>0</v>
      </c>
      <c r="E53" s="720">
        <f t="shared" si="5"/>
        <v>0</v>
      </c>
      <c r="F53" s="720">
        <f t="shared" si="6"/>
        <v>0</v>
      </c>
      <c r="G53" s="720">
        <f t="shared" si="41"/>
        <v>0</v>
      </c>
      <c r="H53" s="720">
        <f t="shared" ref="H53:Z53" si="77">$D53*H624</f>
        <v>0</v>
      </c>
      <c r="I53" s="720">
        <f t="shared" si="77"/>
        <v>0</v>
      </c>
      <c r="J53" s="720">
        <f t="shared" si="77"/>
        <v>0</v>
      </c>
      <c r="K53" s="720">
        <f t="shared" si="77"/>
        <v>0</v>
      </c>
      <c r="L53" s="720">
        <f t="shared" si="77"/>
        <v>0</v>
      </c>
      <c r="M53" s="720">
        <f t="shared" si="77"/>
        <v>0</v>
      </c>
      <c r="N53" s="720">
        <f t="shared" si="77"/>
        <v>0</v>
      </c>
      <c r="O53" s="720">
        <f t="shared" si="77"/>
        <v>0</v>
      </c>
      <c r="P53" s="720">
        <f t="shared" si="77"/>
        <v>0</v>
      </c>
      <c r="Q53" s="720">
        <f t="shared" si="77"/>
        <v>0</v>
      </c>
      <c r="R53" s="720">
        <f t="shared" si="77"/>
        <v>0</v>
      </c>
      <c r="S53" s="720">
        <f t="shared" si="77"/>
        <v>0</v>
      </c>
      <c r="T53" s="720">
        <f t="shared" si="77"/>
        <v>0</v>
      </c>
      <c r="U53" s="720">
        <f t="shared" si="77"/>
        <v>0</v>
      </c>
      <c r="V53" s="720">
        <f t="shared" si="77"/>
        <v>0</v>
      </c>
      <c r="W53" s="720">
        <f t="shared" si="77"/>
        <v>0</v>
      </c>
      <c r="X53" s="720">
        <f t="shared" si="77"/>
        <v>0</v>
      </c>
      <c r="Y53" s="720">
        <f t="shared" si="77"/>
        <v>0</v>
      </c>
      <c r="Z53" s="720">
        <f t="shared" si="77"/>
        <v>0</v>
      </c>
      <c r="AA53" s="720">
        <f t="shared" si="8"/>
        <v>0</v>
      </c>
      <c r="AB53" s="720">
        <f t="shared" si="43"/>
        <v>0</v>
      </c>
      <c r="AC53" s="720">
        <f t="shared" ref="AC53:AU53" si="78">$E53*AC624</f>
        <v>0</v>
      </c>
      <c r="AD53" s="720">
        <f t="shared" si="78"/>
        <v>0</v>
      </c>
      <c r="AE53" s="720">
        <f t="shared" si="78"/>
        <v>0</v>
      </c>
      <c r="AF53" s="720">
        <f t="shared" si="78"/>
        <v>0</v>
      </c>
      <c r="AG53" s="720">
        <f t="shared" si="78"/>
        <v>0</v>
      </c>
      <c r="AH53" s="720">
        <f t="shared" si="78"/>
        <v>0</v>
      </c>
      <c r="AI53" s="720">
        <f t="shared" si="78"/>
        <v>0</v>
      </c>
      <c r="AJ53" s="720">
        <f t="shared" si="78"/>
        <v>0</v>
      </c>
      <c r="AK53" s="720">
        <f t="shared" si="78"/>
        <v>0</v>
      </c>
      <c r="AL53" s="720">
        <f t="shared" si="78"/>
        <v>0</v>
      </c>
      <c r="AM53" s="720">
        <f t="shared" si="78"/>
        <v>0</v>
      </c>
      <c r="AN53" s="720">
        <f t="shared" si="78"/>
        <v>0</v>
      </c>
      <c r="AO53" s="720">
        <f t="shared" si="78"/>
        <v>0</v>
      </c>
      <c r="AP53" s="720">
        <f t="shared" si="78"/>
        <v>0</v>
      </c>
      <c r="AQ53" s="720">
        <f t="shared" si="78"/>
        <v>0</v>
      </c>
      <c r="AR53" s="720">
        <f t="shared" si="78"/>
        <v>0</v>
      </c>
      <c r="AS53" s="720">
        <f t="shared" si="78"/>
        <v>0</v>
      </c>
      <c r="AT53" s="720">
        <f t="shared" si="78"/>
        <v>0</v>
      </c>
      <c r="AU53" s="720">
        <f t="shared" si="78"/>
        <v>0</v>
      </c>
      <c r="AV53" s="720">
        <f t="shared" si="10"/>
        <v>0</v>
      </c>
      <c r="AW53" s="720"/>
      <c r="AX53" s="720"/>
      <c r="AY53" s="720"/>
      <c r="AZ53" s="720"/>
      <c r="BA53" s="720"/>
      <c r="BB53" s="720"/>
      <c r="BC53" s="720"/>
      <c r="BD53" s="720"/>
      <c r="BE53" s="720"/>
      <c r="BF53" s="720"/>
      <c r="BG53" s="720"/>
      <c r="BH53" s="720"/>
      <c r="BI53" s="720"/>
      <c r="BJ53" s="720"/>
      <c r="BK53" s="720"/>
      <c r="BL53" s="720"/>
      <c r="BM53" s="720"/>
      <c r="BN53" s="720"/>
      <c r="BO53" s="720"/>
      <c r="BP53" s="720"/>
      <c r="BQ53" s="720"/>
    </row>
    <row r="54" spans="1:69" s="400" customFormat="1" ht="25.5">
      <c r="A54" s="1372" t="s">
        <v>150</v>
      </c>
      <c r="B54" s="424" t="s">
        <v>1456</v>
      </c>
      <c r="C54" s="1349">
        <f ca="1">'I4 BO ASSETS'!G53</f>
        <v>0</v>
      </c>
      <c r="D54" s="720">
        <f t="shared" si="4"/>
        <v>0</v>
      </c>
      <c r="E54" s="720">
        <f t="shared" si="5"/>
        <v>0</v>
      </c>
      <c r="F54" s="720">
        <f t="shared" si="6"/>
        <v>0</v>
      </c>
      <c r="G54" s="720">
        <f t="shared" si="41"/>
        <v>0</v>
      </c>
      <c r="H54" s="720">
        <f t="shared" ref="H54:Z54" si="79">$D54*H625</f>
        <v>0</v>
      </c>
      <c r="I54" s="720">
        <f t="shared" si="79"/>
        <v>0</v>
      </c>
      <c r="J54" s="720">
        <f t="shared" si="79"/>
        <v>0</v>
      </c>
      <c r="K54" s="720">
        <f t="shared" si="79"/>
        <v>0</v>
      </c>
      <c r="L54" s="720">
        <f t="shared" si="79"/>
        <v>0</v>
      </c>
      <c r="M54" s="720">
        <f t="shared" si="79"/>
        <v>0</v>
      </c>
      <c r="N54" s="720">
        <f t="shared" si="79"/>
        <v>0</v>
      </c>
      <c r="O54" s="720">
        <f t="shared" si="79"/>
        <v>0</v>
      </c>
      <c r="P54" s="720">
        <f t="shared" si="79"/>
        <v>0</v>
      </c>
      <c r="Q54" s="720">
        <f t="shared" si="79"/>
        <v>0</v>
      </c>
      <c r="R54" s="720">
        <f t="shared" si="79"/>
        <v>0</v>
      </c>
      <c r="S54" s="720">
        <f t="shared" si="79"/>
        <v>0</v>
      </c>
      <c r="T54" s="720">
        <f t="shared" si="79"/>
        <v>0</v>
      </c>
      <c r="U54" s="720">
        <f t="shared" si="79"/>
        <v>0</v>
      </c>
      <c r="V54" s="720">
        <f t="shared" si="79"/>
        <v>0</v>
      </c>
      <c r="W54" s="720">
        <f t="shared" si="79"/>
        <v>0</v>
      </c>
      <c r="X54" s="720">
        <f t="shared" si="79"/>
        <v>0</v>
      </c>
      <c r="Y54" s="720">
        <f t="shared" si="79"/>
        <v>0</v>
      </c>
      <c r="Z54" s="720">
        <f t="shared" si="79"/>
        <v>0</v>
      </c>
      <c r="AA54" s="720">
        <f t="shared" si="8"/>
        <v>0</v>
      </c>
      <c r="AB54" s="720">
        <f t="shared" si="43"/>
        <v>0</v>
      </c>
      <c r="AC54" s="720">
        <f t="shared" ref="AC54:AU54" si="80">$E54*AC625</f>
        <v>0</v>
      </c>
      <c r="AD54" s="720">
        <f t="shared" si="80"/>
        <v>0</v>
      </c>
      <c r="AE54" s="720">
        <f t="shared" si="80"/>
        <v>0</v>
      </c>
      <c r="AF54" s="720">
        <f t="shared" si="80"/>
        <v>0</v>
      </c>
      <c r="AG54" s="720">
        <f t="shared" si="80"/>
        <v>0</v>
      </c>
      <c r="AH54" s="720">
        <f t="shared" si="80"/>
        <v>0</v>
      </c>
      <c r="AI54" s="720">
        <f t="shared" si="80"/>
        <v>0</v>
      </c>
      <c r="AJ54" s="720">
        <f t="shared" si="80"/>
        <v>0</v>
      </c>
      <c r="AK54" s="720">
        <f t="shared" si="80"/>
        <v>0</v>
      </c>
      <c r="AL54" s="720">
        <f t="shared" si="80"/>
        <v>0</v>
      </c>
      <c r="AM54" s="720">
        <f t="shared" si="80"/>
        <v>0</v>
      </c>
      <c r="AN54" s="720">
        <f t="shared" si="80"/>
        <v>0</v>
      </c>
      <c r="AO54" s="720">
        <f t="shared" si="80"/>
        <v>0</v>
      </c>
      <c r="AP54" s="720">
        <f t="shared" si="80"/>
        <v>0</v>
      </c>
      <c r="AQ54" s="720">
        <f t="shared" si="80"/>
        <v>0</v>
      </c>
      <c r="AR54" s="720">
        <f t="shared" si="80"/>
        <v>0</v>
      </c>
      <c r="AS54" s="720">
        <f t="shared" si="80"/>
        <v>0</v>
      </c>
      <c r="AT54" s="720">
        <f t="shared" si="80"/>
        <v>0</v>
      </c>
      <c r="AU54" s="720">
        <f t="shared" si="80"/>
        <v>0</v>
      </c>
      <c r="AV54" s="720">
        <f t="shared" si="10"/>
        <v>0</v>
      </c>
      <c r="AW54" s="720"/>
      <c r="AX54" s="720"/>
      <c r="AY54" s="720"/>
      <c r="AZ54" s="720"/>
      <c r="BA54" s="720"/>
      <c r="BB54" s="720"/>
      <c r="BC54" s="720"/>
      <c r="BD54" s="720"/>
      <c r="BE54" s="720"/>
      <c r="BF54" s="720"/>
      <c r="BG54" s="720"/>
      <c r="BH54" s="720"/>
      <c r="BI54" s="720"/>
      <c r="BJ54" s="720"/>
      <c r="BK54" s="720"/>
      <c r="BL54" s="720"/>
      <c r="BM54" s="720"/>
      <c r="BN54" s="720"/>
      <c r="BO54" s="720"/>
      <c r="BP54" s="720"/>
      <c r="BQ54" s="720"/>
    </row>
    <row r="55" spans="1:69" s="400" customFormat="1" ht="12.75">
      <c r="A55" s="1372">
        <v>1850</v>
      </c>
      <c r="B55" s="424" t="s">
        <v>428</v>
      </c>
      <c r="C55" s="1349">
        <f ca="1">'I4 BO ASSETS'!G54</f>
        <v>-72644.289207455789</v>
      </c>
      <c r="D55" s="720">
        <f t="shared" si="4"/>
        <v>-50851.002445219048</v>
      </c>
      <c r="E55" s="720">
        <f t="shared" si="5"/>
        <v>-21793.286762236738</v>
      </c>
      <c r="F55" s="720">
        <f t="shared" si="6"/>
        <v>-72644.289207455789</v>
      </c>
      <c r="G55" s="720">
        <f t="shared" si="41"/>
        <v>-25189.475014816224</v>
      </c>
      <c r="H55" s="720">
        <f t="shared" ref="H55:Z55" si="81">$D55*H626</f>
        <v>-12025.745160681285</v>
      </c>
      <c r="I55" s="720">
        <f t="shared" si="81"/>
        <v>-13588.234023460283</v>
      </c>
      <c r="J55" s="720">
        <f t="shared" si="81"/>
        <v>0</v>
      </c>
      <c r="K55" s="720">
        <f t="shared" si="81"/>
        <v>0</v>
      </c>
      <c r="L55" s="720">
        <f t="shared" si="81"/>
        <v>0</v>
      </c>
      <c r="M55" s="720">
        <f t="shared" si="81"/>
        <v>0</v>
      </c>
      <c r="N55" s="720">
        <f t="shared" si="81"/>
        <v>0</v>
      </c>
      <c r="O55" s="720">
        <f t="shared" si="81"/>
        <v>-47.548246261251627</v>
      </c>
      <c r="P55" s="720">
        <f t="shared" si="81"/>
        <v>0</v>
      </c>
      <c r="Q55" s="720">
        <f t="shared" si="81"/>
        <v>0</v>
      </c>
      <c r="R55" s="720">
        <f t="shared" si="81"/>
        <v>0</v>
      </c>
      <c r="S55" s="720">
        <f t="shared" si="81"/>
        <v>0</v>
      </c>
      <c r="T55" s="720">
        <f t="shared" si="81"/>
        <v>0</v>
      </c>
      <c r="U55" s="720">
        <f t="shared" si="81"/>
        <v>0</v>
      </c>
      <c r="V55" s="720">
        <f t="shared" si="81"/>
        <v>0</v>
      </c>
      <c r="W55" s="720">
        <f t="shared" si="81"/>
        <v>0</v>
      </c>
      <c r="X55" s="720">
        <f t="shared" si="81"/>
        <v>0</v>
      </c>
      <c r="Y55" s="720">
        <f t="shared" si="81"/>
        <v>0</v>
      </c>
      <c r="Z55" s="720">
        <f t="shared" si="81"/>
        <v>0</v>
      </c>
      <c r="AA55" s="720">
        <f t="shared" si="8"/>
        <v>-50851.002445219041</v>
      </c>
      <c r="AB55" s="720">
        <f t="shared" si="43"/>
        <v>-14592.543929483774</v>
      </c>
      <c r="AC55" s="720">
        <f t="shared" ref="AC55:AU55" si="82">$E55*AC626</f>
        <v>-1778.5036558274662</v>
      </c>
      <c r="AD55" s="720">
        <f t="shared" si="82"/>
        <v>-171.40874185076603</v>
      </c>
      <c r="AE55" s="720">
        <f t="shared" si="82"/>
        <v>0</v>
      </c>
      <c r="AF55" s="720">
        <f t="shared" si="82"/>
        <v>0</v>
      </c>
      <c r="AG55" s="720">
        <f t="shared" si="82"/>
        <v>0</v>
      </c>
      <c r="AH55" s="720">
        <f t="shared" si="82"/>
        <v>-4785.2263011598534</v>
      </c>
      <c r="AI55" s="720">
        <f t="shared" si="82"/>
        <v>-262.4069540849751</v>
      </c>
      <c r="AJ55" s="720">
        <f t="shared" si="82"/>
        <v>-203.1971798299038</v>
      </c>
      <c r="AK55" s="720">
        <f t="shared" si="82"/>
        <v>0</v>
      </c>
      <c r="AL55" s="720">
        <f t="shared" si="82"/>
        <v>0</v>
      </c>
      <c r="AM55" s="720">
        <f t="shared" si="82"/>
        <v>0</v>
      </c>
      <c r="AN55" s="720">
        <f t="shared" si="82"/>
        <v>0</v>
      </c>
      <c r="AO55" s="720">
        <f t="shared" si="82"/>
        <v>0</v>
      </c>
      <c r="AP55" s="720">
        <f t="shared" si="82"/>
        <v>0</v>
      </c>
      <c r="AQ55" s="720">
        <f t="shared" si="82"/>
        <v>0</v>
      </c>
      <c r="AR55" s="720">
        <f t="shared" si="82"/>
        <v>0</v>
      </c>
      <c r="AS55" s="720">
        <f t="shared" si="82"/>
        <v>0</v>
      </c>
      <c r="AT55" s="720">
        <f t="shared" si="82"/>
        <v>0</v>
      </c>
      <c r="AU55" s="720">
        <f t="shared" si="82"/>
        <v>0</v>
      </c>
      <c r="AV55" s="720">
        <f t="shared" si="10"/>
        <v>-21793.286762236741</v>
      </c>
      <c r="AW55" s="720"/>
      <c r="AX55" s="720"/>
      <c r="AY55" s="720"/>
      <c r="AZ55" s="720"/>
      <c r="BA55" s="720"/>
      <c r="BB55" s="720"/>
      <c r="BC55" s="720"/>
      <c r="BD55" s="720"/>
      <c r="BE55" s="720"/>
      <c r="BF55" s="720"/>
      <c r="BG55" s="720"/>
      <c r="BH55" s="720"/>
      <c r="BI55" s="720"/>
      <c r="BJ55" s="720"/>
      <c r="BK55" s="720"/>
      <c r="BL55" s="720"/>
      <c r="BM55" s="720"/>
      <c r="BN55" s="720"/>
      <c r="BO55" s="720"/>
      <c r="BP55" s="720"/>
      <c r="BQ55" s="720"/>
    </row>
    <row r="56" spans="1:69" s="400" customFormat="1" ht="12.75">
      <c r="A56" s="1372">
        <v>1855</v>
      </c>
      <c r="B56" s="424" t="s">
        <v>430</v>
      </c>
      <c r="C56" s="1349">
        <f ca="1">'I4 BO ASSETS'!G55</f>
        <v>-187108.17611252738</v>
      </c>
      <c r="D56" s="720">
        <f t="shared" si="4"/>
        <v>0</v>
      </c>
      <c r="E56" s="720">
        <f t="shared" si="5"/>
        <v>-187108.17611252738</v>
      </c>
      <c r="F56" s="720">
        <f t="shared" si="6"/>
        <v>-187108.17611252738</v>
      </c>
      <c r="G56" s="720">
        <f t="shared" ref="G56:V56" si="83">$D56*G627</f>
        <v>0</v>
      </c>
      <c r="H56" s="720">
        <f t="shared" si="83"/>
        <v>0</v>
      </c>
      <c r="I56" s="720">
        <f t="shared" si="83"/>
        <v>0</v>
      </c>
      <c r="J56" s="720">
        <f t="shared" si="83"/>
        <v>0</v>
      </c>
      <c r="K56" s="720">
        <f t="shared" si="83"/>
        <v>0</v>
      </c>
      <c r="L56" s="720">
        <f t="shared" si="83"/>
        <v>0</v>
      </c>
      <c r="M56" s="720">
        <f t="shared" si="83"/>
        <v>0</v>
      </c>
      <c r="N56" s="720">
        <f t="shared" si="83"/>
        <v>0</v>
      </c>
      <c r="O56" s="720">
        <f t="shared" si="83"/>
        <v>0</v>
      </c>
      <c r="P56" s="720">
        <f t="shared" si="83"/>
        <v>0</v>
      </c>
      <c r="Q56" s="720">
        <f t="shared" si="83"/>
        <v>0</v>
      </c>
      <c r="R56" s="720">
        <f t="shared" si="83"/>
        <v>0</v>
      </c>
      <c r="S56" s="720">
        <f t="shared" si="83"/>
        <v>0</v>
      </c>
      <c r="T56" s="720">
        <f t="shared" si="83"/>
        <v>0</v>
      </c>
      <c r="U56" s="720">
        <f t="shared" si="83"/>
        <v>0</v>
      </c>
      <c r="V56" s="720">
        <f t="shared" si="83"/>
        <v>0</v>
      </c>
      <c r="W56" s="720">
        <f>$D56*W627</f>
        <v>0</v>
      </c>
      <c r="X56" s="720">
        <f>$D56*X627</f>
        <v>0</v>
      </c>
      <c r="Y56" s="720">
        <f>$D56*Y627</f>
        <v>0</v>
      </c>
      <c r="Z56" s="720">
        <f>$D56*Z627</f>
        <v>0</v>
      </c>
      <c r="AA56" s="720">
        <f t="shared" si="8"/>
        <v>0</v>
      </c>
      <c r="AB56" s="720">
        <f t="shared" ref="AB56:AQ56" si="84">$E56*AB627</f>
        <v>-113485.54440546721</v>
      </c>
      <c r="AC56" s="720">
        <f t="shared" si="84"/>
        <v>-24998.407166201836</v>
      </c>
      <c r="AD56" s="720">
        <f t="shared" si="84"/>
        <v>-6223.2730832022362</v>
      </c>
      <c r="AE56" s="720">
        <f t="shared" si="84"/>
        <v>0</v>
      </c>
      <c r="AF56" s="720">
        <f t="shared" si="84"/>
        <v>0</v>
      </c>
      <c r="AG56" s="720">
        <f t="shared" si="84"/>
        <v>0</v>
      </c>
      <c r="AH56" s="720">
        <f t="shared" si="84"/>
        <v>-38641.154121841399</v>
      </c>
      <c r="AI56" s="720">
        <f t="shared" si="84"/>
        <v>-2118.960926253957</v>
      </c>
      <c r="AJ56" s="720">
        <f t="shared" si="84"/>
        <v>-1640.8364095607567</v>
      </c>
      <c r="AK56" s="720">
        <f t="shared" si="84"/>
        <v>0</v>
      </c>
      <c r="AL56" s="720">
        <f t="shared" si="84"/>
        <v>0</v>
      </c>
      <c r="AM56" s="720">
        <f t="shared" si="84"/>
        <v>0</v>
      </c>
      <c r="AN56" s="720">
        <f t="shared" si="84"/>
        <v>0</v>
      </c>
      <c r="AO56" s="720">
        <f t="shared" si="84"/>
        <v>0</v>
      </c>
      <c r="AP56" s="720">
        <f t="shared" si="84"/>
        <v>0</v>
      </c>
      <c r="AQ56" s="720">
        <f t="shared" si="84"/>
        <v>0</v>
      </c>
      <c r="AR56" s="720">
        <f>$E56*AR627</f>
        <v>0</v>
      </c>
      <c r="AS56" s="720">
        <f>$E56*AS627</f>
        <v>0</v>
      </c>
      <c r="AT56" s="720">
        <f>$E56*AT627</f>
        <v>0</v>
      </c>
      <c r="AU56" s="720">
        <f>$E56*AU627</f>
        <v>0</v>
      </c>
      <c r="AV56" s="720">
        <f t="shared" si="10"/>
        <v>-187108.17611252741</v>
      </c>
      <c r="AW56" s="720"/>
      <c r="AX56" s="720"/>
      <c r="AY56" s="720"/>
      <c r="AZ56" s="720"/>
      <c r="BA56" s="720"/>
      <c r="BB56" s="720"/>
      <c r="BC56" s="720"/>
      <c r="BD56" s="720"/>
      <c r="BE56" s="720"/>
      <c r="BF56" s="720"/>
      <c r="BG56" s="720"/>
      <c r="BH56" s="720"/>
      <c r="BI56" s="720"/>
      <c r="BJ56" s="720"/>
      <c r="BK56" s="720"/>
      <c r="BL56" s="720"/>
      <c r="BM56" s="720"/>
      <c r="BN56" s="720"/>
      <c r="BO56" s="720"/>
      <c r="BP56" s="720"/>
      <c r="BQ56" s="720"/>
    </row>
    <row r="57" spans="1:69" s="1374" customFormat="1" ht="12.75">
      <c r="A57" s="1373">
        <v>1860</v>
      </c>
      <c r="B57" s="763" t="s">
        <v>431</v>
      </c>
      <c r="C57" s="1349">
        <f ca="1">'I4 BO ASSETS'!G56</f>
        <v>0</v>
      </c>
      <c r="D57" s="720">
        <f t="shared" si="4"/>
        <v>0</v>
      </c>
      <c r="E57" s="720">
        <f t="shared" si="5"/>
        <v>0</v>
      </c>
      <c r="F57" s="720">
        <f t="shared" si="6"/>
        <v>0</v>
      </c>
      <c r="G57" s="720">
        <f t="shared" ref="G57:Z57" si="85">$D57*G628</f>
        <v>0</v>
      </c>
      <c r="H57" s="720">
        <f t="shared" si="85"/>
        <v>0</v>
      </c>
      <c r="I57" s="720">
        <f t="shared" si="85"/>
        <v>0</v>
      </c>
      <c r="J57" s="720">
        <f t="shared" si="85"/>
        <v>0</v>
      </c>
      <c r="K57" s="720">
        <f t="shared" si="85"/>
        <v>0</v>
      </c>
      <c r="L57" s="720">
        <f t="shared" si="85"/>
        <v>0</v>
      </c>
      <c r="M57" s="720">
        <f t="shared" si="85"/>
        <v>0</v>
      </c>
      <c r="N57" s="720">
        <f t="shared" si="85"/>
        <v>0</v>
      </c>
      <c r="O57" s="720">
        <f t="shared" si="85"/>
        <v>0</v>
      </c>
      <c r="P57" s="720">
        <f t="shared" si="85"/>
        <v>0</v>
      </c>
      <c r="Q57" s="720">
        <f t="shared" si="85"/>
        <v>0</v>
      </c>
      <c r="R57" s="720">
        <f t="shared" si="85"/>
        <v>0</v>
      </c>
      <c r="S57" s="720">
        <f t="shared" si="85"/>
        <v>0</v>
      </c>
      <c r="T57" s="720">
        <f t="shared" si="85"/>
        <v>0</v>
      </c>
      <c r="U57" s="720">
        <f t="shared" si="85"/>
        <v>0</v>
      </c>
      <c r="V57" s="720">
        <f t="shared" si="85"/>
        <v>0</v>
      </c>
      <c r="W57" s="720">
        <f t="shared" si="85"/>
        <v>0</v>
      </c>
      <c r="X57" s="720">
        <f t="shared" si="85"/>
        <v>0</v>
      </c>
      <c r="Y57" s="720">
        <f t="shared" si="85"/>
        <v>0</v>
      </c>
      <c r="Z57" s="720">
        <f t="shared" si="85"/>
        <v>0</v>
      </c>
      <c r="AA57" s="720">
        <f t="shared" si="8"/>
        <v>0</v>
      </c>
      <c r="AB57" s="720">
        <f t="shared" ref="AB57:AU57" si="86">$E57*AB628</f>
        <v>0</v>
      </c>
      <c r="AC57" s="720">
        <f t="shared" si="86"/>
        <v>0</v>
      </c>
      <c r="AD57" s="720">
        <f t="shared" si="86"/>
        <v>0</v>
      </c>
      <c r="AE57" s="720">
        <f t="shared" si="86"/>
        <v>0</v>
      </c>
      <c r="AF57" s="720">
        <f t="shared" si="86"/>
        <v>0</v>
      </c>
      <c r="AG57" s="720">
        <f t="shared" si="86"/>
        <v>0</v>
      </c>
      <c r="AH57" s="720">
        <f t="shared" si="86"/>
        <v>0</v>
      </c>
      <c r="AI57" s="720">
        <f t="shared" si="86"/>
        <v>0</v>
      </c>
      <c r="AJ57" s="720">
        <f t="shared" si="86"/>
        <v>0</v>
      </c>
      <c r="AK57" s="720">
        <f t="shared" si="86"/>
        <v>0</v>
      </c>
      <c r="AL57" s="720">
        <f t="shared" si="86"/>
        <v>0</v>
      </c>
      <c r="AM57" s="720">
        <f t="shared" si="86"/>
        <v>0</v>
      </c>
      <c r="AN57" s="720">
        <f t="shared" si="86"/>
        <v>0</v>
      </c>
      <c r="AO57" s="720">
        <f t="shared" si="86"/>
        <v>0</v>
      </c>
      <c r="AP57" s="720">
        <f t="shared" si="86"/>
        <v>0</v>
      </c>
      <c r="AQ57" s="720">
        <f t="shared" si="86"/>
        <v>0</v>
      </c>
      <c r="AR57" s="720">
        <f t="shared" si="86"/>
        <v>0</v>
      </c>
      <c r="AS57" s="720">
        <f t="shared" si="86"/>
        <v>0</v>
      </c>
      <c r="AT57" s="720">
        <f t="shared" si="86"/>
        <v>0</v>
      </c>
      <c r="AU57" s="720">
        <f t="shared" si="86"/>
        <v>0</v>
      </c>
      <c r="AV57" s="720">
        <f t="shared" si="10"/>
        <v>0</v>
      </c>
      <c r="AW57" s="720"/>
      <c r="AX57" s="720"/>
      <c r="AY57" s="720"/>
      <c r="AZ57" s="720"/>
      <c r="BA57" s="720"/>
      <c r="BB57" s="720"/>
      <c r="BC57" s="720"/>
      <c r="BD57" s="720"/>
      <c r="BE57" s="720"/>
      <c r="BF57" s="720"/>
      <c r="BG57" s="720"/>
      <c r="BH57" s="720"/>
      <c r="BI57" s="720"/>
      <c r="BJ57" s="720"/>
      <c r="BK57" s="720"/>
      <c r="BL57" s="720"/>
      <c r="BM57" s="720"/>
      <c r="BN57" s="720"/>
      <c r="BO57" s="720"/>
      <c r="BP57" s="720"/>
      <c r="BQ57" s="720"/>
    </row>
    <row r="58" spans="1:69" s="1391" customFormat="1" ht="12.75">
      <c r="A58" s="1386"/>
      <c r="B58" s="1387" t="s">
        <v>231</v>
      </c>
      <c r="C58" s="1388">
        <f ca="1">SUM(C18:C57)</f>
        <v>-371000</v>
      </c>
      <c r="D58" s="1389">
        <f>SUM(D18:D57)</f>
        <v>-123161.89998722999</v>
      </c>
      <c r="E58" s="1389">
        <f>SUM(E18:E57)</f>
        <v>-247838.10001277001</v>
      </c>
      <c r="F58" s="1390">
        <f>D58+E58</f>
        <v>-371000</v>
      </c>
      <c r="G58" s="1389">
        <f t="shared" ref="G58:AB58" si="87">SUM(G18:G57)</f>
        <v>-52444.37068114533</v>
      </c>
      <c r="H58" s="1389">
        <f t="shared" si="87"/>
        <v>-24807.011894997406</v>
      </c>
      <c r="I58" s="1389">
        <f t="shared" si="87"/>
        <v>-45814.037371613595</v>
      </c>
      <c r="J58" s="1389">
        <f t="shared" si="87"/>
        <v>0</v>
      </c>
      <c r="K58" s="1389">
        <f t="shared" si="87"/>
        <v>0</v>
      </c>
      <c r="L58" s="1389">
        <f t="shared" si="87"/>
        <v>0</v>
      </c>
      <c r="M58" s="1389">
        <f t="shared" si="87"/>
        <v>0</v>
      </c>
      <c r="N58" s="1389">
        <f t="shared" si="87"/>
        <v>0</v>
      </c>
      <c r="O58" s="1389">
        <f t="shared" si="87"/>
        <v>-96.480039473668143</v>
      </c>
      <c r="P58" s="1389">
        <f t="shared" si="87"/>
        <v>0</v>
      </c>
      <c r="Q58" s="1389">
        <f t="shared" si="87"/>
        <v>0</v>
      </c>
      <c r="R58" s="1389">
        <f t="shared" ref="R58:AA58" si="88">SUM(R18:R57)</f>
        <v>0</v>
      </c>
      <c r="S58" s="1389">
        <f t="shared" si="88"/>
        <v>0</v>
      </c>
      <c r="T58" s="1389">
        <f t="shared" si="88"/>
        <v>0</v>
      </c>
      <c r="U58" s="1389">
        <f t="shared" si="88"/>
        <v>0</v>
      </c>
      <c r="V58" s="1389">
        <f t="shared" si="88"/>
        <v>0</v>
      </c>
      <c r="W58" s="1389">
        <f t="shared" si="88"/>
        <v>0</v>
      </c>
      <c r="X58" s="1389">
        <f t="shared" si="88"/>
        <v>0</v>
      </c>
      <c r="Y58" s="1389">
        <f t="shared" si="88"/>
        <v>0</v>
      </c>
      <c r="Z58" s="1389">
        <f t="shared" si="88"/>
        <v>0</v>
      </c>
      <c r="AA58" s="1389">
        <f t="shared" si="88"/>
        <v>-123161.89998722999</v>
      </c>
      <c r="AB58" s="1389">
        <f t="shared" si="87"/>
        <v>-154484.08566643225</v>
      </c>
      <c r="AC58" s="1389">
        <f t="shared" ref="AC58:AV58" si="89">SUM(AC18:AC57)</f>
        <v>-29913.042506152109</v>
      </c>
      <c r="AD58" s="1389">
        <f t="shared" si="89"/>
        <v>-6758.0564925122499</v>
      </c>
      <c r="AE58" s="1389">
        <f t="shared" si="89"/>
        <v>0</v>
      </c>
      <c r="AF58" s="1389">
        <f t="shared" si="89"/>
        <v>0</v>
      </c>
      <c r="AG58" s="1389">
        <f t="shared" si="89"/>
        <v>0</v>
      </c>
      <c r="AH58" s="1389">
        <f t="shared" si="89"/>
        <v>-51656.700916536822</v>
      </c>
      <c r="AI58" s="1389">
        <f t="shared" si="89"/>
        <v>-2832.6931042532842</v>
      </c>
      <c r="AJ58" s="1389">
        <f t="shared" si="89"/>
        <v>-2193.5213268833127</v>
      </c>
      <c r="AK58" s="1389">
        <f t="shared" si="89"/>
        <v>0</v>
      </c>
      <c r="AL58" s="1389">
        <f t="shared" si="89"/>
        <v>0</v>
      </c>
      <c r="AM58" s="1389">
        <f t="shared" si="89"/>
        <v>0</v>
      </c>
      <c r="AN58" s="1389">
        <f t="shared" si="89"/>
        <v>0</v>
      </c>
      <c r="AO58" s="1389">
        <f t="shared" si="89"/>
        <v>0</v>
      </c>
      <c r="AP58" s="1389">
        <f t="shared" si="89"/>
        <v>0</v>
      </c>
      <c r="AQ58" s="1389">
        <f t="shared" si="89"/>
        <v>0</v>
      </c>
      <c r="AR58" s="1389">
        <f t="shared" si="89"/>
        <v>0</v>
      </c>
      <c r="AS58" s="1389">
        <f t="shared" si="89"/>
        <v>0</v>
      </c>
      <c r="AT58" s="1389">
        <f t="shared" si="89"/>
        <v>0</v>
      </c>
      <c r="AU58" s="1389">
        <f t="shared" si="89"/>
        <v>0</v>
      </c>
      <c r="AV58" s="1389">
        <f t="shared" si="89"/>
        <v>-247838.10001277004</v>
      </c>
      <c r="AW58" s="1389"/>
      <c r="AX58" s="1389"/>
      <c r="AY58" s="1389"/>
      <c r="AZ58" s="1389"/>
      <c r="BA58" s="1389"/>
      <c r="BB58" s="1389"/>
      <c r="BC58" s="1389"/>
      <c r="BD58" s="1389"/>
      <c r="BE58" s="1389"/>
      <c r="BF58" s="1389"/>
      <c r="BG58" s="1389"/>
      <c r="BH58" s="1389"/>
      <c r="BI58" s="1389"/>
      <c r="BJ58" s="1389"/>
      <c r="BK58" s="1389"/>
      <c r="BL58" s="1389"/>
      <c r="BM58" s="1389"/>
      <c r="BN58" s="1389"/>
      <c r="BO58" s="1389"/>
      <c r="BP58" s="1389"/>
      <c r="BQ58" s="1389"/>
    </row>
    <row r="59" spans="1:69" s="400" customFormat="1" ht="12.75">
      <c r="A59" s="1445" t="s">
        <v>981</v>
      </c>
      <c r="B59" s="1381"/>
      <c r="C59" s="1382"/>
      <c r="D59" s="1383"/>
      <c r="E59" s="1383"/>
      <c r="F59" s="720"/>
      <c r="G59" s="720"/>
      <c r="H59" s="720"/>
      <c r="I59" s="720"/>
      <c r="J59" s="720"/>
      <c r="K59" s="720"/>
      <c r="L59" s="720"/>
      <c r="M59" s="720"/>
      <c r="N59" s="720"/>
      <c r="O59" s="720"/>
      <c r="P59" s="720"/>
      <c r="Q59" s="720"/>
      <c r="R59" s="720"/>
      <c r="S59" s="720"/>
      <c r="T59" s="720"/>
      <c r="U59" s="720"/>
      <c r="V59" s="720"/>
      <c r="W59" s="720"/>
      <c r="X59" s="720"/>
      <c r="Y59" s="720"/>
      <c r="Z59" s="720"/>
      <c r="AA59" s="720"/>
      <c r="AB59" s="720"/>
      <c r="AC59" s="720"/>
      <c r="AD59" s="720"/>
      <c r="AE59" s="720"/>
      <c r="AF59" s="720"/>
      <c r="AG59" s="720"/>
      <c r="AH59" s="720"/>
      <c r="AI59" s="720"/>
      <c r="AJ59" s="720"/>
      <c r="AK59" s="720"/>
      <c r="AL59" s="720"/>
      <c r="AM59" s="720"/>
      <c r="AN59" s="720"/>
      <c r="AO59" s="720"/>
      <c r="AP59" s="720"/>
      <c r="AQ59" s="720"/>
      <c r="AR59" s="720"/>
      <c r="AS59" s="720"/>
      <c r="AT59" s="720"/>
      <c r="AU59" s="720"/>
      <c r="AV59" s="720"/>
      <c r="AW59" s="720"/>
      <c r="AX59" s="720"/>
      <c r="AY59" s="720"/>
      <c r="AZ59" s="720"/>
      <c r="BA59" s="720"/>
      <c r="BB59" s="720"/>
      <c r="BC59" s="720"/>
      <c r="BD59" s="720"/>
      <c r="BE59" s="720"/>
      <c r="BF59" s="720"/>
      <c r="BG59" s="720"/>
      <c r="BH59" s="720"/>
      <c r="BI59" s="720"/>
      <c r="BJ59" s="720"/>
      <c r="BK59" s="720"/>
      <c r="BL59" s="720"/>
      <c r="BM59" s="720"/>
      <c r="BN59" s="720"/>
      <c r="BO59" s="720"/>
      <c r="BP59" s="720"/>
      <c r="BQ59" s="720"/>
    </row>
    <row r="60" spans="1:69" s="400" customFormat="1" ht="12.75">
      <c r="A60" s="760">
        <v>1905</v>
      </c>
      <c r="B60" s="424" t="s">
        <v>623</v>
      </c>
      <c r="C60" s="1384">
        <f ca="1">'I4 BO ASSETS'!G61</f>
        <v>0</v>
      </c>
      <c r="D60" s="720"/>
      <c r="E60" s="720"/>
      <c r="F60" s="720"/>
      <c r="G60" s="720"/>
      <c r="H60" s="720"/>
      <c r="I60" s="720"/>
      <c r="J60" s="720"/>
      <c r="K60" s="720"/>
      <c r="L60" s="720"/>
      <c r="M60" s="720"/>
      <c r="N60" s="720"/>
      <c r="O60" s="720"/>
      <c r="P60" s="720"/>
      <c r="Q60" s="720"/>
      <c r="R60" s="720"/>
      <c r="S60" s="720"/>
      <c r="T60" s="720"/>
      <c r="U60" s="720"/>
      <c r="V60" s="720"/>
      <c r="W60" s="720"/>
      <c r="X60" s="720"/>
      <c r="Y60" s="720"/>
      <c r="Z60" s="720"/>
      <c r="AA60" s="720"/>
      <c r="AB60" s="720"/>
      <c r="AC60" s="720"/>
      <c r="AD60" s="720"/>
      <c r="AE60" s="720"/>
      <c r="AF60" s="720"/>
      <c r="AG60" s="720"/>
      <c r="AH60" s="720"/>
      <c r="AI60" s="720"/>
      <c r="AJ60" s="720"/>
      <c r="AK60" s="720"/>
      <c r="AL60" s="720"/>
      <c r="AM60" s="720"/>
      <c r="AN60" s="720"/>
      <c r="AO60" s="720"/>
      <c r="AP60" s="720"/>
      <c r="AQ60" s="720"/>
      <c r="AR60" s="720"/>
      <c r="AS60" s="720"/>
      <c r="AT60" s="720"/>
      <c r="AU60" s="720"/>
      <c r="AV60" s="720"/>
      <c r="AW60" s="720">
        <f t="shared" ref="AW60:BP60" si="90">$C60*AW630</f>
        <v>0</v>
      </c>
      <c r="AX60" s="720">
        <f t="shared" si="90"/>
        <v>0</v>
      </c>
      <c r="AY60" s="720">
        <f t="shared" si="90"/>
        <v>0</v>
      </c>
      <c r="AZ60" s="720">
        <f t="shared" si="90"/>
        <v>0</v>
      </c>
      <c r="BA60" s="720">
        <f t="shared" si="90"/>
        <v>0</v>
      </c>
      <c r="BB60" s="720">
        <f t="shared" si="90"/>
        <v>0</v>
      </c>
      <c r="BC60" s="720">
        <f t="shared" si="90"/>
        <v>0</v>
      </c>
      <c r="BD60" s="720">
        <f t="shared" si="90"/>
        <v>0</v>
      </c>
      <c r="BE60" s="720">
        <f t="shared" si="90"/>
        <v>0</v>
      </c>
      <c r="BF60" s="720">
        <f t="shared" si="90"/>
        <v>0</v>
      </c>
      <c r="BG60" s="720">
        <f t="shared" si="90"/>
        <v>0</v>
      </c>
      <c r="BH60" s="720">
        <f t="shared" si="90"/>
        <v>0</v>
      </c>
      <c r="BI60" s="720">
        <f t="shared" si="90"/>
        <v>0</v>
      </c>
      <c r="BJ60" s="720">
        <f t="shared" si="90"/>
        <v>0</v>
      </c>
      <c r="BK60" s="720">
        <f t="shared" si="90"/>
        <v>0</v>
      </c>
      <c r="BL60" s="720">
        <f t="shared" si="90"/>
        <v>0</v>
      </c>
      <c r="BM60" s="720">
        <f t="shared" si="90"/>
        <v>0</v>
      </c>
      <c r="BN60" s="720">
        <f t="shared" si="90"/>
        <v>0</v>
      </c>
      <c r="BO60" s="720">
        <f t="shared" si="90"/>
        <v>0</v>
      </c>
      <c r="BP60" s="720">
        <f t="shared" si="90"/>
        <v>0</v>
      </c>
      <c r="BQ60" s="720">
        <f>SUM(AW60:BP60)</f>
        <v>0</v>
      </c>
    </row>
    <row r="61" spans="1:69" s="400" customFormat="1" ht="12.75">
      <c r="A61" s="760">
        <v>1906</v>
      </c>
      <c r="B61" s="424" t="s">
        <v>624</v>
      </c>
      <c r="C61" s="1384">
        <f ca="1">'I4 BO ASSETS'!G62</f>
        <v>0</v>
      </c>
      <c r="D61" s="720"/>
      <c r="E61" s="720"/>
      <c r="F61" s="720"/>
      <c r="G61" s="720"/>
      <c r="H61" s="720"/>
      <c r="I61" s="720"/>
      <c r="J61" s="720"/>
      <c r="K61" s="720"/>
      <c r="L61" s="720"/>
      <c r="M61" s="720"/>
      <c r="N61" s="720"/>
      <c r="O61" s="720"/>
      <c r="P61" s="720"/>
      <c r="Q61" s="720"/>
      <c r="R61" s="720"/>
      <c r="S61" s="720"/>
      <c r="T61" s="720"/>
      <c r="U61" s="720"/>
      <c r="V61" s="720"/>
      <c r="W61" s="720"/>
      <c r="X61" s="720"/>
      <c r="Y61" s="720"/>
      <c r="Z61" s="720"/>
      <c r="AA61" s="720"/>
      <c r="AB61" s="720"/>
      <c r="AC61" s="720"/>
      <c r="AD61" s="720"/>
      <c r="AE61" s="720"/>
      <c r="AF61" s="720"/>
      <c r="AG61" s="720"/>
      <c r="AH61" s="720"/>
      <c r="AI61" s="720"/>
      <c r="AJ61" s="720"/>
      <c r="AK61" s="720"/>
      <c r="AL61" s="720"/>
      <c r="AM61" s="720"/>
      <c r="AN61" s="720"/>
      <c r="AO61" s="720"/>
      <c r="AP61" s="720"/>
      <c r="AQ61" s="720"/>
      <c r="AR61" s="720"/>
      <c r="AS61" s="720"/>
      <c r="AT61" s="720"/>
      <c r="AU61" s="720"/>
      <c r="AV61" s="720"/>
      <c r="AW61" s="720">
        <f t="shared" ref="AW61:BP61" si="91">$C61*AW631</f>
        <v>0</v>
      </c>
      <c r="AX61" s="720">
        <f t="shared" si="91"/>
        <v>0</v>
      </c>
      <c r="AY61" s="720">
        <f t="shared" si="91"/>
        <v>0</v>
      </c>
      <c r="AZ61" s="720">
        <f t="shared" si="91"/>
        <v>0</v>
      </c>
      <c r="BA61" s="720">
        <f t="shared" si="91"/>
        <v>0</v>
      </c>
      <c r="BB61" s="720">
        <f t="shared" si="91"/>
        <v>0</v>
      </c>
      <c r="BC61" s="720">
        <f t="shared" si="91"/>
        <v>0</v>
      </c>
      <c r="BD61" s="720">
        <f t="shared" si="91"/>
        <v>0</v>
      </c>
      <c r="BE61" s="720">
        <f t="shared" si="91"/>
        <v>0</v>
      </c>
      <c r="BF61" s="720">
        <f t="shared" si="91"/>
        <v>0</v>
      </c>
      <c r="BG61" s="720">
        <f t="shared" si="91"/>
        <v>0</v>
      </c>
      <c r="BH61" s="720">
        <f t="shared" si="91"/>
        <v>0</v>
      </c>
      <c r="BI61" s="720">
        <f t="shared" si="91"/>
        <v>0</v>
      </c>
      <c r="BJ61" s="720">
        <f t="shared" si="91"/>
        <v>0</v>
      </c>
      <c r="BK61" s="720">
        <f t="shared" si="91"/>
        <v>0</v>
      </c>
      <c r="BL61" s="720">
        <f t="shared" si="91"/>
        <v>0</v>
      </c>
      <c r="BM61" s="720">
        <f t="shared" si="91"/>
        <v>0</v>
      </c>
      <c r="BN61" s="720">
        <f t="shared" si="91"/>
        <v>0</v>
      </c>
      <c r="BO61" s="720">
        <f t="shared" si="91"/>
        <v>0</v>
      </c>
      <c r="BP61" s="720">
        <f t="shared" si="91"/>
        <v>0</v>
      </c>
      <c r="BQ61" s="720">
        <f t="shared" ref="BQ61:BQ79" si="92">SUM(AW61:BP61)</f>
        <v>0</v>
      </c>
    </row>
    <row r="62" spans="1:69" s="400" customFormat="1" ht="12.75">
      <c r="A62" s="760">
        <v>1908</v>
      </c>
      <c r="B62" s="424" t="s">
        <v>625</v>
      </c>
      <c r="C62" s="1384">
        <f ca="1">'I4 BO ASSETS'!G63</f>
        <v>0</v>
      </c>
      <c r="D62" s="720"/>
      <c r="E62" s="720"/>
      <c r="F62" s="720"/>
      <c r="G62" s="720"/>
      <c r="H62" s="720"/>
      <c r="I62" s="720"/>
      <c r="J62" s="720"/>
      <c r="K62" s="720"/>
      <c r="L62" s="720"/>
      <c r="M62" s="720"/>
      <c r="N62" s="720"/>
      <c r="O62" s="720"/>
      <c r="P62" s="720"/>
      <c r="Q62" s="720"/>
      <c r="R62" s="720"/>
      <c r="S62" s="720"/>
      <c r="T62" s="720"/>
      <c r="U62" s="720"/>
      <c r="V62" s="720"/>
      <c r="W62" s="720"/>
      <c r="X62" s="720"/>
      <c r="Y62" s="720"/>
      <c r="Z62" s="720"/>
      <c r="AA62" s="720"/>
      <c r="AB62" s="720"/>
      <c r="AC62" s="720"/>
      <c r="AD62" s="720"/>
      <c r="AE62" s="720"/>
      <c r="AF62" s="720"/>
      <c r="AG62" s="720"/>
      <c r="AH62" s="720"/>
      <c r="AI62" s="720"/>
      <c r="AJ62" s="720"/>
      <c r="AK62" s="720"/>
      <c r="AL62" s="720"/>
      <c r="AM62" s="720"/>
      <c r="AN62" s="720"/>
      <c r="AO62" s="720"/>
      <c r="AP62" s="720"/>
      <c r="AQ62" s="720"/>
      <c r="AR62" s="720"/>
      <c r="AS62" s="720"/>
      <c r="AT62" s="720"/>
      <c r="AU62" s="720"/>
      <c r="AV62" s="720"/>
      <c r="AW62" s="720">
        <f t="shared" ref="AW62:BP62" si="93">$C62*AW632</f>
        <v>0</v>
      </c>
      <c r="AX62" s="720">
        <f t="shared" si="93"/>
        <v>0</v>
      </c>
      <c r="AY62" s="720">
        <f t="shared" si="93"/>
        <v>0</v>
      </c>
      <c r="AZ62" s="720">
        <f t="shared" si="93"/>
        <v>0</v>
      </c>
      <c r="BA62" s="720">
        <f t="shared" si="93"/>
        <v>0</v>
      </c>
      <c r="BB62" s="720">
        <f t="shared" si="93"/>
        <v>0</v>
      </c>
      <c r="BC62" s="720">
        <f t="shared" si="93"/>
        <v>0</v>
      </c>
      <c r="BD62" s="720">
        <f t="shared" si="93"/>
        <v>0</v>
      </c>
      <c r="BE62" s="720">
        <f t="shared" si="93"/>
        <v>0</v>
      </c>
      <c r="BF62" s="720">
        <f t="shared" si="93"/>
        <v>0</v>
      </c>
      <c r="BG62" s="720">
        <f t="shared" si="93"/>
        <v>0</v>
      </c>
      <c r="BH62" s="720">
        <f t="shared" si="93"/>
        <v>0</v>
      </c>
      <c r="BI62" s="720">
        <f t="shared" si="93"/>
        <v>0</v>
      </c>
      <c r="BJ62" s="720">
        <f t="shared" si="93"/>
        <v>0</v>
      </c>
      <c r="BK62" s="720">
        <f t="shared" si="93"/>
        <v>0</v>
      </c>
      <c r="BL62" s="720">
        <f t="shared" si="93"/>
        <v>0</v>
      </c>
      <c r="BM62" s="720">
        <f t="shared" si="93"/>
        <v>0</v>
      </c>
      <c r="BN62" s="720">
        <f t="shared" si="93"/>
        <v>0</v>
      </c>
      <c r="BO62" s="720">
        <f t="shared" si="93"/>
        <v>0</v>
      </c>
      <c r="BP62" s="720">
        <f t="shared" si="93"/>
        <v>0</v>
      </c>
      <c r="BQ62" s="720">
        <f t="shared" si="92"/>
        <v>0</v>
      </c>
    </row>
    <row r="63" spans="1:69" s="400" customFormat="1" ht="12.75">
      <c r="A63" s="760">
        <v>1910</v>
      </c>
      <c r="B63" s="424" t="s">
        <v>626</v>
      </c>
      <c r="C63" s="1384">
        <f ca="1">'I4 BO ASSETS'!G64</f>
        <v>0</v>
      </c>
      <c r="D63" s="720"/>
      <c r="E63" s="720"/>
      <c r="F63" s="720"/>
      <c r="G63" s="720"/>
      <c r="H63" s="720"/>
      <c r="I63" s="720"/>
      <c r="J63" s="720"/>
      <c r="K63" s="720"/>
      <c r="L63" s="720"/>
      <c r="M63" s="720"/>
      <c r="N63" s="720"/>
      <c r="O63" s="720"/>
      <c r="P63" s="720"/>
      <c r="Q63" s="720"/>
      <c r="R63" s="720"/>
      <c r="S63" s="720"/>
      <c r="T63" s="720"/>
      <c r="U63" s="720"/>
      <c r="V63" s="720"/>
      <c r="W63" s="720"/>
      <c r="X63" s="720"/>
      <c r="Y63" s="720"/>
      <c r="Z63" s="720"/>
      <c r="AA63" s="720"/>
      <c r="AB63" s="720"/>
      <c r="AC63" s="720"/>
      <c r="AD63" s="720"/>
      <c r="AE63" s="720"/>
      <c r="AF63" s="720"/>
      <c r="AG63" s="720"/>
      <c r="AH63" s="720"/>
      <c r="AI63" s="720"/>
      <c r="AJ63" s="720"/>
      <c r="AK63" s="720"/>
      <c r="AL63" s="720"/>
      <c r="AM63" s="720"/>
      <c r="AN63" s="720"/>
      <c r="AO63" s="720"/>
      <c r="AP63" s="720"/>
      <c r="AQ63" s="720"/>
      <c r="AR63" s="720"/>
      <c r="AS63" s="720"/>
      <c r="AT63" s="720"/>
      <c r="AU63" s="720"/>
      <c r="AV63" s="720"/>
      <c r="AW63" s="720">
        <f t="shared" ref="AW63:BP63" si="94">$C63*AW633</f>
        <v>0</v>
      </c>
      <c r="AX63" s="720">
        <f t="shared" si="94"/>
        <v>0</v>
      </c>
      <c r="AY63" s="720">
        <f t="shared" si="94"/>
        <v>0</v>
      </c>
      <c r="AZ63" s="720">
        <f t="shared" si="94"/>
        <v>0</v>
      </c>
      <c r="BA63" s="720">
        <f t="shared" si="94"/>
        <v>0</v>
      </c>
      <c r="BB63" s="720">
        <f t="shared" si="94"/>
        <v>0</v>
      </c>
      <c r="BC63" s="720">
        <f t="shared" si="94"/>
        <v>0</v>
      </c>
      <c r="BD63" s="720">
        <f t="shared" si="94"/>
        <v>0</v>
      </c>
      <c r="BE63" s="720">
        <f t="shared" si="94"/>
        <v>0</v>
      </c>
      <c r="BF63" s="720">
        <f t="shared" si="94"/>
        <v>0</v>
      </c>
      <c r="BG63" s="720">
        <f t="shared" si="94"/>
        <v>0</v>
      </c>
      <c r="BH63" s="720">
        <f t="shared" si="94"/>
        <v>0</v>
      </c>
      <c r="BI63" s="720">
        <f t="shared" si="94"/>
        <v>0</v>
      </c>
      <c r="BJ63" s="720">
        <f t="shared" si="94"/>
        <v>0</v>
      </c>
      <c r="BK63" s="720">
        <f t="shared" si="94"/>
        <v>0</v>
      </c>
      <c r="BL63" s="720">
        <f t="shared" si="94"/>
        <v>0</v>
      </c>
      <c r="BM63" s="720">
        <f t="shared" si="94"/>
        <v>0</v>
      </c>
      <c r="BN63" s="720">
        <f t="shared" si="94"/>
        <v>0</v>
      </c>
      <c r="BO63" s="720">
        <f t="shared" si="94"/>
        <v>0</v>
      </c>
      <c r="BP63" s="720">
        <f t="shared" si="94"/>
        <v>0</v>
      </c>
      <c r="BQ63" s="720">
        <f t="shared" si="92"/>
        <v>0</v>
      </c>
    </row>
    <row r="64" spans="1:69" s="400" customFormat="1" ht="12.75">
      <c r="A64" s="760">
        <v>1915</v>
      </c>
      <c r="B64" s="424" t="s">
        <v>956</v>
      </c>
      <c r="C64" s="1384">
        <f ca="1">'I4 BO ASSETS'!G65</f>
        <v>0</v>
      </c>
      <c r="D64" s="720"/>
      <c r="E64" s="720"/>
      <c r="F64" s="720"/>
      <c r="G64" s="720"/>
      <c r="H64" s="720"/>
      <c r="I64" s="720"/>
      <c r="J64" s="720"/>
      <c r="K64" s="720"/>
      <c r="L64" s="720"/>
      <c r="M64" s="720"/>
      <c r="N64" s="720"/>
      <c r="O64" s="720"/>
      <c r="P64" s="720"/>
      <c r="Q64" s="720"/>
      <c r="R64" s="720"/>
      <c r="S64" s="720"/>
      <c r="T64" s="720"/>
      <c r="U64" s="720"/>
      <c r="V64" s="720"/>
      <c r="W64" s="720"/>
      <c r="X64" s="720"/>
      <c r="Y64" s="720"/>
      <c r="Z64" s="720"/>
      <c r="AA64" s="720"/>
      <c r="AB64" s="720"/>
      <c r="AC64" s="720"/>
      <c r="AD64" s="720"/>
      <c r="AE64" s="720"/>
      <c r="AF64" s="720"/>
      <c r="AG64" s="720"/>
      <c r="AH64" s="720"/>
      <c r="AI64" s="720"/>
      <c r="AJ64" s="720"/>
      <c r="AK64" s="720"/>
      <c r="AL64" s="720"/>
      <c r="AM64" s="720"/>
      <c r="AN64" s="720"/>
      <c r="AO64" s="720"/>
      <c r="AP64" s="720"/>
      <c r="AQ64" s="720"/>
      <c r="AR64" s="720"/>
      <c r="AS64" s="720"/>
      <c r="AT64" s="720"/>
      <c r="AU64" s="720"/>
      <c r="AV64" s="720"/>
      <c r="AW64" s="720">
        <f t="shared" ref="AW64:BP64" si="95">$C64*AW634</f>
        <v>0</v>
      </c>
      <c r="AX64" s="720">
        <f t="shared" si="95"/>
        <v>0</v>
      </c>
      <c r="AY64" s="720">
        <f t="shared" si="95"/>
        <v>0</v>
      </c>
      <c r="AZ64" s="720">
        <f t="shared" si="95"/>
        <v>0</v>
      </c>
      <c r="BA64" s="720">
        <f t="shared" si="95"/>
        <v>0</v>
      </c>
      <c r="BB64" s="720">
        <f t="shared" si="95"/>
        <v>0</v>
      </c>
      <c r="BC64" s="720">
        <f t="shared" si="95"/>
        <v>0</v>
      </c>
      <c r="BD64" s="720">
        <f t="shared" si="95"/>
        <v>0</v>
      </c>
      <c r="BE64" s="720">
        <f t="shared" si="95"/>
        <v>0</v>
      </c>
      <c r="BF64" s="720">
        <f t="shared" si="95"/>
        <v>0</v>
      </c>
      <c r="BG64" s="720">
        <f t="shared" si="95"/>
        <v>0</v>
      </c>
      <c r="BH64" s="720">
        <f t="shared" si="95"/>
        <v>0</v>
      </c>
      <c r="BI64" s="720">
        <f t="shared" si="95"/>
        <v>0</v>
      </c>
      <c r="BJ64" s="720">
        <f t="shared" si="95"/>
        <v>0</v>
      </c>
      <c r="BK64" s="720">
        <f t="shared" si="95"/>
        <v>0</v>
      </c>
      <c r="BL64" s="720">
        <f t="shared" si="95"/>
        <v>0</v>
      </c>
      <c r="BM64" s="720">
        <f t="shared" si="95"/>
        <v>0</v>
      </c>
      <c r="BN64" s="720">
        <f t="shared" si="95"/>
        <v>0</v>
      </c>
      <c r="BO64" s="720">
        <f t="shared" si="95"/>
        <v>0</v>
      </c>
      <c r="BP64" s="720">
        <f t="shared" si="95"/>
        <v>0</v>
      </c>
      <c r="BQ64" s="720">
        <f t="shared" si="92"/>
        <v>0</v>
      </c>
    </row>
    <row r="65" spans="1:69" s="400" customFormat="1" ht="12.75">
      <c r="A65" s="760">
        <v>1920</v>
      </c>
      <c r="B65" s="424" t="s">
        <v>957</v>
      </c>
      <c r="C65" s="1384">
        <f ca="1">'I4 BO ASSETS'!G66</f>
        <v>0</v>
      </c>
      <c r="D65" s="720"/>
      <c r="E65" s="720"/>
      <c r="F65" s="720"/>
      <c r="G65" s="720"/>
      <c r="H65" s="720"/>
      <c r="I65" s="720"/>
      <c r="J65" s="720"/>
      <c r="K65" s="720"/>
      <c r="L65" s="720"/>
      <c r="M65" s="720"/>
      <c r="N65" s="720"/>
      <c r="O65" s="720"/>
      <c r="P65" s="720"/>
      <c r="Q65" s="720"/>
      <c r="R65" s="720"/>
      <c r="S65" s="720"/>
      <c r="T65" s="720"/>
      <c r="U65" s="720"/>
      <c r="V65" s="720"/>
      <c r="W65" s="720"/>
      <c r="X65" s="720"/>
      <c r="Y65" s="720"/>
      <c r="Z65" s="720"/>
      <c r="AA65" s="720"/>
      <c r="AB65" s="720"/>
      <c r="AC65" s="720"/>
      <c r="AD65" s="720"/>
      <c r="AE65" s="720"/>
      <c r="AF65" s="720"/>
      <c r="AG65" s="720"/>
      <c r="AH65" s="720"/>
      <c r="AI65" s="720"/>
      <c r="AJ65" s="720"/>
      <c r="AK65" s="720"/>
      <c r="AL65" s="720"/>
      <c r="AM65" s="720"/>
      <c r="AN65" s="720"/>
      <c r="AO65" s="720"/>
      <c r="AP65" s="720"/>
      <c r="AQ65" s="720"/>
      <c r="AR65" s="720"/>
      <c r="AS65" s="720"/>
      <c r="AT65" s="720"/>
      <c r="AU65" s="720"/>
      <c r="AV65" s="720"/>
      <c r="AW65" s="720">
        <f t="shared" ref="AW65:BP65" si="96">$C65*AW635</f>
        <v>0</v>
      </c>
      <c r="AX65" s="720">
        <f t="shared" si="96"/>
        <v>0</v>
      </c>
      <c r="AY65" s="720">
        <f t="shared" si="96"/>
        <v>0</v>
      </c>
      <c r="AZ65" s="720">
        <f t="shared" si="96"/>
        <v>0</v>
      </c>
      <c r="BA65" s="720">
        <f t="shared" si="96"/>
        <v>0</v>
      </c>
      <c r="BB65" s="720">
        <f t="shared" si="96"/>
        <v>0</v>
      </c>
      <c r="BC65" s="720">
        <f t="shared" si="96"/>
        <v>0</v>
      </c>
      <c r="BD65" s="720">
        <f t="shared" si="96"/>
        <v>0</v>
      </c>
      <c r="BE65" s="720">
        <f t="shared" si="96"/>
        <v>0</v>
      </c>
      <c r="BF65" s="720">
        <f t="shared" si="96"/>
        <v>0</v>
      </c>
      <c r="BG65" s="720">
        <f t="shared" si="96"/>
        <v>0</v>
      </c>
      <c r="BH65" s="720">
        <f t="shared" si="96"/>
        <v>0</v>
      </c>
      <c r="BI65" s="720">
        <f t="shared" si="96"/>
        <v>0</v>
      </c>
      <c r="BJ65" s="720">
        <f t="shared" si="96"/>
        <v>0</v>
      </c>
      <c r="BK65" s="720">
        <f t="shared" si="96"/>
        <v>0</v>
      </c>
      <c r="BL65" s="720">
        <f t="shared" si="96"/>
        <v>0</v>
      </c>
      <c r="BM65" s="720">
        <f t="shared" si="96"/>
        <v>0</v>
      </c>
      <c r="BN65" s="720">
        <f t="shared" si="96"/>
        <v>0</v>
      </c>
      <c r="BO65" s="720">
        <f t="shared" si="96"/>
        <v>0</v>
      </c>
      <c r="BP65" s="720">
        <f t="shared" si="96"/>
        <v>0</v>
      </c>
      <c r="BQ65" s="720">
        <f t="shared" si="92"/>
        <v>0</v>
      </c>
    </row>
    <row r="66" spans="1:69" s="400" customFormat="1" ht="12.75">
      <c r="A66" s="760">
        <v>1925</v>
      </c>
      <c r="B66" s="424" t="s">
        <v>958</v>
      </c>
      <c r="C66" s="1384">
        <f ca="1">'I4 BO ASSETS'!G67</f>
        <v>0</v>
      </c>
      <c r="D66" s="720"/>
      <c r="E66" s="720"/>
      <c r="F66" s="720"/>
      <c r="G66" s="720"/>
      <c r="H66" s="720"/>
      <c r="I66" s="720"/>
      <c r="J66" s="720"/>
      <c r="K66" s="720"/>
      <c r="L66" s="720"/>
      <c r="M66" s="720"/>
      <c r="N66" s="720"/>
      <c r="O66" s="720"/>
      <c r="P66" s="720"/>
      <c r="Q66" s="720"/>
      <c r="R66" s="720"/>
      <c r="S66" s="720"/>
      <c r="T66" s="720"/>
      <c r="U66" s="720"/>
      <c r="V66" s="720"/>
      <c r="W66" s="720"/>
      <c r="X66" s="720"/>
      <c r="Y66" s="720"/>
      <c r="Z66" s="720"/>
      <c r="AA66" s="720"/>
      <c r="AB66" s="720"/>
      <c r="AC66" s="720"/>
      <c r="AD66" s="720"/>
      <c r="AE66" s="720"/>
      <c r="AF66" s="720"/>
      <c r="AG66" s="720"/>
      <c r="AH66" s="720"/>
      <c r="AI66" s="720"/>
      <c r="AJ66" s="720"/>
      <c r="AK66" s="720"/>
      <c r="AL66" s="720"/>
      <c r="AM66" s="720"/>
      <c r="AN66" s="720"/>
      <c r="AO66" s="720"/>
      <c r="AP66" s="720"/>
      <c r="AQ66" s="720"/>
      <c r="AR66" s="720"/>
      <c r="AS66" s="720"/>
      <c r="AT66" s="720"/>
      <c r="AU66" s="720"/>
      <c r="AV66" s="720"/>
      <c r="AW66" s="720">
        <f t="shared" ref="AW66:BP66" si="97">$C66*AW636</f>
        <v>0</v>
      </c>
      <c r="AX66" s="720">
        <f t="shared" si="97"/>
        <v>0</v>
      </c>
      <c r="AY66" s="720">
        <f t="shared" si="97"/>
        <v>0</v>
      </c>
      <c r="AZ66" s="720">
        <f t="shared" si="97"/>
        <v>0</v>
      </c>
      <c r="BA66" s="720">
        <f t="shared" si="97"/>
        <v>0</v>
      </c>
      <c r="BB66" s="720">
        <f t="shared" si="97"/>
        <v>0</v>
      </c>
      <c r="BC66" s="720">
        <f t="shared" si="97"/>
        <v>0</v>
      </c>
      <c r="BD66" s="720">
        <f t="shared" si="97"/>
        <v>0</v>
      </c>
      <c r="BE66" s="720">
        <f t="shared" si="97"/>
        <v>0</v>
      </c>
      <c r="BF66" s="720">
        <f t="shared" si="97"/>
        <v>0</v>
      </c>
      <c r="BG66" s="720">
        <f t="shared" si="97"/>
        <v>0</v>
      </c>
      <c r="BH66" s="720">
        <f t="shared" si="97"/>
        <v>0</v>
      </c>
      <c r="BI66" s="720">
        <f t="shared" si="97"/>
        <v>0</v>
      </c>
      <c r="BJ66" s="720">
        <f t="shared" si="97"/>
        <v>0</v>
      </c>
      <c r="BK66" s="720">
        <f t="shared" si="97"/>
        <v>0</v>
      </c>
      <c r="BL66" s="720">
        <f t="shared" si="97"/>
        <v>0</v>
      </c>
      <c r="BM66" s="720">
        <f t="shared" si="97"/>
        <v>0</v>
      </c>
      <c r="BN66" s="720">
        <f t="shared" si="97"/>
        <v>0</v>
      </c>
      <c r="BO66" s="720">
        <f t="shared" si="97"/>
        <v>0</v>
      </c>
      <c r="BP66" s="720">
        <f t="shared" si="97"/>
        <v>0</v>
      </c>
      <c r="BQ66" s="720">
        <f t="shared" si="92"/>
        <v>0</v>
      </c>
    </row>
    <row r="67" spans="1:69" s="400" customFormat="1" ht="12.75">
      <c r="A67" s="760">
        <v>1930</v>
      </c>
      <c r="B67" s="424" t="s">
        <v>959</v>
      </c>
      <c r="C67" s="1384">
        <f ca="1">'I4 BO ASSETS'!G68</f>
        <v>0</v>
      </c>
      <c r="D67" s="720"/>
      <c r="E67" s="720"/>
      <c r="F67" s="720"/>
      <c r="G67" s="720"/>
      <c r="H67" s="720"/>
      <c r="I67" s="720"/>
      <c r="J67" s="720"/>
      <c r="K67" s="720"/>
      <c r="L67" s="720"/>
      <c r="M67" s="720"/>
      <c r="N67" s="720"/>
      <c r="O67" s="720"/>
      <c r="P67" s="720"/>
      <c r="Q67" s="720"/>
      <c r="R67" s="720"/>
      <c r="S67" s="720"/>
      <c r="T67" s="720"/>
      <c r="U67" s="720"/>
      <c r="V67" s="720"/>
      <c r="W67" s="720"/>
      <c r="X67" s="720"/>
      <c r="Y67" s="720"/>
      <c r="Z67" s="720"/>
      <c r="AA67" s="720"/>
      <c r="AB67" s="720"/>
      <c r="AC67" s="720"/>
      <c r="AD67" s="720"/>
      <c r="AE67" s="720"/>
      <c r="AF67" s="720"/>
      <c r="AG67" s="720"/>
      <c r="AH67" s="720"/>
      <c r="AI67" s="720"/>
      <c r="AJ67" s="720"/>
      <c r="AK67" s="720"/>
      <c r="AL67" s="720"/>
      <c r="AM67" s="720"/>
      <c r="AN67" s="720"/>
      <c r="AO67" s="720"/>
      <c r="AP67" s="720"/>
      <c r="AQ67" s="720"/>
      <c r="AR67" s="720"/>
      <c r="AS67" s="720"/>
      <c r="AT67" s="720"/>
      <c r="AU67" s="720"/>
      <c r="AV67" s="720"/>
      <c r="AW67" s="720">
        <f t="shared" ref="AW67:BP67" si="98">$C67*AW637</f>
        <v>0</v>
      </c>
      <c r="AX67" s="720">
        <f t="shared" si="98"/>
        <v>0</v>
      </c>
      <c r="AY67" s="720">
        <f t="shared" si="98"/>
        <v>0</v>
      </c>
      <c r="AZ67" s="720">
        <f t="shared" si="98"/>
        <v>0</v>
      </c>
      <c r="BA67" s="720">
        <f t="shared" si="98"/>
        <v>0</v>
      </c>
      <c r="BB67" s="720">
        <f t="shared" si="98"/>
        <v>0</v>
      </c>
      <c r="BC67" s="720">
        <f t="shared" si="98"/>
        <v>0</v>
      </c>
      <c r="BD67" s="720">
        <f t="shared" si="98"/>
        <v>0</v>
      </c>
      <c r="BE67" s="720">
        <f t="shared" si="98"/>
        <v>0</v>
      </c>
      <c r="BF67" s="720">
        <f t="shared" si="98"/>
        <v>0</v>
      </c>
      <c r="BG67" s="720">
        <f t="shared" si="98"/>
        <v>0</v>
      </c>
      <c r="BH67" s="720">
        <f t="shared" si="98"/>
        <v>0</v>
      </c>
      <c r="BI67" s="720">
        <f t="shared" si="98"/>
        <v>0</v>
      </c>
      <c r="BJ67" s="720">
        <f t="shared" si="98"/>
        <v>0</v>
      </c>
      <c r="BK67" s="720">
        <f t="shared" si="98"/>
        <v>0</v>
      </c>
      <c r="BL67" s="720">
        <f t="shared" si="98"/>
        <v>0</v>
      </c>
      <c r="BM67" s="720">
        <f t="shared" si="98"/>
        <v>0</v>
      </c>
      <c r="BN67" s="720">
        <f t="shared" si="98"/>
        <v>0</v>
      </c>
      <c r="BO67" s="720">
        <f t="shared" si="98"/>
        <v>0</v>
      </c>
      <c r="BP67" s="720">
        <f t="shared" si="98"/>
        <v>0</v>
      </c>
      <c r="BQ67" s="720">
        <f t="shared" si="92"/>
        <v>0</v>
      </c>
    </row>
    <row r="68" spans="1:69" s="400" customFormat="1" ht="12.75">
      <c r="A68" s="760">
        <v>1935</v>
      </c>
      <c r="B68" s="424" t="s">
        <v>960</v>
      </c>
      <c r="C68" s="1384">
        <f ca="1">'I4 BO ASSETS'!G69</f>
        <v>0</v>
      </c>
      <c r="D68" s="720"/>
      <c r="E68" s="720"/>
      <c r="F68" s="720"/>
      <c r="G68" s="720"/>
      <c r="H68" s="720"/>
      <c r="I68" s="720"/>
      <c r="J68" s="720"/>
      <c r="K68" s="720"/>
      <c r="L68" s="720"/>
      <c r="M68" s="720"/>
      <c r="N68" s="720"/>
      <c r="O68" s="720"/>
      <c r="P68" s="720"/>
      <c r="Q68" s="720"/>
      <c r="R68" s="720"/>
      <c r="S68" s="720"/>
      <c r="T68" s="720"/>
      <c r="U68" s="720"/>
      <c r="V68" s="720"/>
      <c r="W68" s="720"/>
      <c r="X68" s="720"/>
      <c r="Y68" s="720"/>
      <c r="Z68" s="720"/>
      <c r="AA68" s="720"/>
      <c r="AB68" s="720"/>
      <c r="AC68" s="720"/>
      <c r="AD68" s="720"/>
      <c r="AE68" s="720"/>
      <c r="AF68" s="720"/>
      <c r="AG68" s="720"/>
      <c r="AH68" s="720"/>
      <c r="AI68" s="720"/>
      <c r="AJ68" s="720"/>
      <c r="AK68" s="720"/>
      <c r="AL68" s="720"/>
      <c r="AM68" s="720"/>
      <c r="AN68" s="720"/>
      <c r="AO68" s="720"/>
      <c r="AP68" s="720"/>
      <c r="AQ68" s="720"/>
      <c r="AR68" s="720"/>
      <c r="AS68" s="720"/>
      <c r="AT68" s="720"/>
      <c r="AU68" s="720"/>
      <c r="AV68" s="720"/>
      <c r="AW68" s="720">
        <f t="shared" ref="AW68:BP68" si="99">$C68*AW638</f>
        <v>0</v>
      </c>
      <c r="AX68" s="720">
        <f t="shared" si="99"/>
        <v>0</v>
      </c>
      <c r="AY68" s="720">
        <f t="shared" si="99"/>
        <v>0</v>
      </c>
      <c r="AZ68" s="720">
        <f t="shared" si="99"/>
        <v>0</v>
      </c>
      <c r="BA68" s="720">
        <f t="shared" si="99"/>
        <v>0</v>
      </c>
      <c r="BB68" s="720">
        <f t="shared" si="99"/>
        <v>0</v>
      </c>
      <c r="BC68" s="720">
        <f t="shared" si="99"/>
        <v>0</v>
      </c>
      <c r="BD68" s="720">
        <f t="shared" si="99"/>
        <v>0</v>
      </c>
      <c r="BE68" s="720">
        <f t="shared" si="99"/>
        <v>0</v>
      </c>
      <c r="BF68" s="720">
        <f t="shared" si="99"/>
        <v>0</v>
      </c>
      <c r="BG68" s="720">
        <f t="shared" si="99"/>
        <v>0</v>
      </c>
      <c r="BH68" s="720">
        <f t="shared" si="99"/>
        <v>0</v>
      </c>
      <c r="BI68" s="720">
        <f t="shared" si="99"/>
        <v>0</v>
      </c>
      <c r="BJ68" s="720">
        <f t="shared" si="99"/>
        <v>0</v>
      </c>
      <c r="BK68" s="720">
        <f t="shared" si="99"/>
        <v>0</v>
      </c>
      <c r="BL68" s="720">
        <f t="shared" si="99"/>
        <v>0</v>
      </c>
      <c r="BM68" s="720">
        <f t="shared" si="99"/>
        <v>0</v>
      </c>
      <c r="BN68" s="720">
        <f t="shared" si="99"/>
        <v>0</v>
      </c>
      <c r="BO68" s="720">
        <f t="shared" si="99"/>
        <v>0</v>
      </c>
      <c r="BP68" s="720">
        <f t="shared" si="99"/>
        <v>0</v>
      </c>
      <c r="BQ68" s="720">
        <f t="shared" si="92"/>
        <v>0</v>
      </c>
    </row>
    <row r="69" spans="1:69" s="400" customFormat="1" ht="12.75">
      <c r="A69" s="760">
        <v>1940</v>
      </c>
      <c r="B69" s="424" t="s">
        <v>961</v>
      </c>
      <c r="C69" s="1384">
        <f ca="1">'I4 BO ASSETS'!G70</f>
        <v>0</v>
      </c>
      <c r="D69" s="720"/>
      <c r="E69" s="720"/>
      <c r="F69" s="720"/>
      <c r="G69" s="720"/>
      <c r="H69" s="720"/>
      <c r="I69" s="720"/>
      <c r="J69" s="720"/>
      <c r="K69" s="720"/>
      <c r="L69" s="720"/>
      <c r="M69" s="720"/>
      <c r="N69" s="720"/>
      <c r="O69" s="720"/>
      <c r="P69" s="720"/>
      <c r="Q69" s="720"/>
      <c r="R69" s="720"/>
      <c r="S69" s="720"/>
      <c r="T69" s="720"/>
      <c r="U69" s="720"/>
      <c r="V69" s="720"/>
      <c r="W69" s="720"/>
      <c r="X69" s="720"/>
      <c r="Y69" s="720"/>
      <c r="Z69" s="720"/>
      <c r="AA69" s="720"/>
      <c r="AB69" s="720"/>
      <c r="AC69" s="720"/>
      <c r="AD69" s="720"/>
      <c r="AE69" s="720"/>
      <c r="AF69" s="720"/>
      <c r="AG69" s="720"/>
      <c r="AH69" s="720"/>
      <c r="AI69" s="720"/>
      <c r="AJ69" s="720"/>
      <c r="AK69" s="720"/>
      <c r="AL69" s="720"/>
      <c r="AM69" s="720"/>
      <c r="AN69" s="720"/>
      <c r="AO69" s="720"/>
      <c r="AP69" s="720"/>
      <c r="AQ69" s="720"/>
      <c r="AR69" s="720"/>
      <c r="AS69" s="720"/>
      <c r="AT69" s="720"/>
      <c r="AU69" s="720"/>
      <c r="AV69" s="720"/>
      <c r="AW69" s="720">
        <f t="shared" ref="AW69:BP69" si="100">$C69*AW639</f>
        <v>0</v>
      </c>
      <c r="AX69" s="720">
        <f t="shared" si="100"/>
        <v>0</v>
      </c>
      <c r="AY69" s="720">
        <f t="shared" si="100"/>
        <v>0</v>
      </c>
      <c r="AZ69" s="720">
        <f t="shared" si="100"/>
        <v>0</v>
      </c>
      <c r="BA69" s="720">
        <f t="shared" si="100"/>
        <v>0</v>
      </c>
      <c r="BB69" s="720">
        <f t="shared" si="100"/>
        <v>0</v>
      </c>
      <c r="BC69" s="720">
        <f t="shared" si="100"/>
        <v>0</v>
      </c>
      <c r="BD69" s="720">
        <f t="shared" si="100"/>
        <v>0</v>
      </c>
      <c r="BE69" s="720">
        <f t="shared" si="100"/>
        <v>0</v>
      </c>
      <c r="BF69" s="720">
        <f t="shared" si="100"/>
        <v>0</v>
      </c>
      <c r="BG69" s="720">
        <f t="shared" si="100"/>
        <v>0</v>
      </c>
      <c r="BH69" s="720">
        <f t="shared" si="100"/>
        <v>0</v>
      </c>
      <c r="BI69" s="720">
        <f t="shared" si="100"/>
        <v>0</v>
      </c>
      <c r="BJ69" s="720">
        <f t="shared" si="100"/>
        <v>0</v>
      </c>
      <c r="BK69" s="720">
        <f t="shared" si="100"/>
        <v>0</v>
      </c>
      <c r="BL69" s="720">
        <f t="shared" si="100"/>
        <v>0</v>
      </c>
      <c r="BM69" s="720">
        <f t="shared" si="100"/>
        <v>0</v>
      </c>
      <c r="BN69" s="720">
        <f t="shared" si="100"/>
        <v>0</v>
      </c>
      <c r="BO69" s="720">
        <f t="shared" si="100"/>
        <v>0</v>
      </c>
      <c r="BP69" s="720">
        <f t="shared" si="100"/>
        <v>0</v>
      </c>
      <c r="BQ69" s="720">
        <f t="shared" si="92"/>
        <v>0</v>
      </c>
    </row>
    <row r="70" spans="1:69" s="400" customFormat="1" ht="12.75">
      <c r="A70" s="760">
        <v>1945</v>
      </c>
      <c r="B70" s="424" t="s">
        <v>962</v>
      </c>
      <c r="C70" s="1384">
        <f ca="1">'I4 BO ASSETS'!G71</f>
        <v>0</v>
      </c>
      <c r="D70" s="720"/>
      <c r="E70" s="720"/>
      <c r="F70" s="720"/>
      <c r="G70" s="720"/>
      <c r="H70" s="720"/>
      <c r="I70" s="720"/>
      <c r="J70" s="720"/>
      <c r="K70" s="720"/>
      <c r="L70" s="720"/>
      <c r="M70" s="720"/>
      <c r="N70" s="720"/>
      <c r="O70" s="720"/>
      <c r="P70" s="720"/>
      <c r="Q70" s="720"/>
      <c r="R70" s="720"/>
      <c r="S70" s="720"/>
      <c r="T70" s="720"/>
      <c r="U70" s="720"/>
      <c r="V70" s="720"/>
      <c r="W70" s="720"/>
      <c r="X70" s="720"/>
      <c r="Y70" s="720"/>
      <c r="Z70" s="720"/>
      <c r="AA70" s="720"/>
      <c r="AB70" s="720"/>
      <c r="AC70" s="720"/>
      <c r="AD70" s="720"/>
      <c r="AE70" s="720"/>
      <c r="AF70" s="720"/>
      <c r="AG70" s="720"/>
      <c r="AH70" s="720"/>
      <c r="AI70" s="720"/>
      <c r="AJ70" s="720"/>
      <c r="AK70" s="720"/>
      <c r="AL70" s="720"/>
      <c r="AM70" s="720"/>
      <c r="AN70" s="720"/>
      <c r="AO70" s="720"/>
      <c r="AP70" s="720"/>
      <c r="AQ70" s="720"/>
      <c r="AR70" s="720"/>
      <c r="AS70" s="720"/>
      <c r="AT70" s="720"/>
      <c r="AU70" s="720"/>
      <c r="AV70" s="720"/>
      <c r="AW70" s="720">
        <f t="shared" ref="AW70:BP70" si="101">$C70*AW640</f>
        <v>0</v>
      </c>
      <c r="AX70" s="720">
        <f t="shared" si="101"/>
        <v>0</v>
      </c>
      <c r="AY70" s="720">
        <f t="shared" si="101"/>
        <v>0</v>
      </c>
      <c r="AZ70" s="720">
        <f t="shared" si="101"/>
        <v>0</v>
      </c>
      <c r="BA70" s="720">
        <f t="shared" si="101"/>
        <v>0</v>
      </c>
      <c r="BB70" s="720">
        <f t="shared" si="101"/>
        <v>0</v>
      </c>
      <c r="BC70" s="720">
        <f t="shared" si="101"/>
        <v>0</v>
      </c>
      <c r="BD70" s="720">
        <f t="shared" si="101"/>
        <v>0</v>
      </c>
      <c r="BE70" s="720">
        <f t="shared" si="101"/>
        <v>0</v>
      </c>
      <c r="BF70" s="720">
        <f t="shared" si="101"/>
        <v>0</v>
      </c>
      <c r="BG70" s="720">
        <f t="shared" si="101"/>
        <v>0</v>
      </c>
      <c r="BH70" s="720">
        <f t="shared" si="101"/>
        <v>0</v>
      </c>
      <c r="BI70" s="720">
        <f t="shared" si="101"/>
        <v>0</v>
      </c>
      <c r="BJ70" s="720">
        <f t="shared" si="101"/>
        <v>0</v>
      </c>
      <c r="BK70" s="720">
        <f t="shared" si="101"/>
        <v>0</v>
      </c>
      <c r="BL70" s="720">
        <f t="shared" si="101"/>
        <v>0</v>
      </c>
      <c r="BM70" s="720">
        <f t="shared" si="101"/>
        <v>0</v>
      </c>
      <c r="BN70" s="720">
        <f t="shared" si="101"/>
        <v>0</v>
      </c>
      <c r="BO70" s="720">
        <f t="shared" si="101"/>
        <v>0</v>
      </c>
      <c r="BP70" s="720">
        <f t="shared" si="101"/>
        <v>0</v>
      </c>
      <c r="BQ70" s="720">
        <f t="shared" si="92"/>
        <v>0</v>
      </c>
    </row>
    <row r="71" spans="1:69" s="400" customFormat="1" ht="12.75">
      <c r="A71" s="760">
        <v>1950</v>
      </c>
      <c r="B71" s="424" t="s">
        <v>963</v>
      </c>
      <c r="C71" s="1384">
        <f ca="1">'I4 BO ASSETS'!G72</f>
        <v>0</v>
      </c>
      <c r="D71" s="720"/>
      <c r="E71" s="720"/>
      <c r="F71" s="720"/>
      <c r="G71" s="720"/>
      <c r="H71" s="720"/>
      <c r="I71" s="720"/>
      <c r="J71" s="720"/>
      <c r="K71" s="720"/>
      <c r="L71" s="720"/>
      <c r="M71" s="720"/>
      <c r="N71" s="720"/>
      <c r="O71" s="720"/>
      <c r="P71" s="720"/>
      <c r="Q71" s="720"/>
      <c r="R71" s="720"/>
      <c r="S71" s="720"/>
      <c r="T71" s="720"/>
      <c r="U71" s="720"/>
      <c r="V71" s="720"/>
      <c r="W71" s="720"/>
      <c r="X71" s="720"/>
      <c r="Y71" s="720"/>
      <c r="Z71" s="720"/>
      <c r="AA71" s="720"/>
      <c r="AB71" s="720"/>
      <c r="AC71" s="720"/>
      <c r="AD71" s="720"/>
      <c r="AE71" s="720"/>
      <c r="AF71" s="720"/>
      <c r="AG71" s="720"/>
      <c r="AH71" s="720"/>
      <c r="AI71" s="720"/>
      <c r="AJ71" s="720"/>
      <c r="AK71" s="720"/>
      <c r="AL71" s="720"/>
      <c r="AM71" s="720"/>
      <c r="AN71" s="720"/>
      <c r="AO71" s="720"/>
      <c r="AP71" s="720"/>
      <c r="AQ71" s="720"/>
      <c r="AR71" s="720"/>
      <c r="AS71" s="720"/>
      <c r="AT71" s="720"/>
      <c r="AU71" s="720"/>
      <c r="AV71" s="720"/>
      <c r="AW71" s="720">
        <f t="shared" ref="AW71:BP71" si="102">$C71*AW641</f>
        <v>0</v>
      </c>
      <c r="AX71" s="720">
        <f t="shared" si="102"/>
        <v>0</v>
      </c>
      <c r="AY71" s="720">
        <f t="shared" si="102"/>
        <v>0</v>
      </c>
      <c r="AZ71" s="720">
        <f t="shared" si="102"/>
        <v>0</v>
      </c>
      <c r="BA71" s="720">
        <f t="shared" si="102"/>
        <v>0</v>
      </c>
      <c r="BB71" s="720">
        <f t="shared" si="102"/>
        <v>0</v>
      </c>
      <c r="BC71" s="720">
        <f t="shared" si="102"/>
        <v>0</v>
      </c>
      <c r="BD71" s="720">
        <f t="shared" si="102"/>
        <v>0</v>
      </c>
      <c r="BE71" s="720">
        <f t="shared" si="102"/>
        <v>0</v>
      </c>
      <c r="BF71" s="720">
        <f t="shared" si="102"/>
        <v>0</v>
      </c>
      <c r="BG71" s="720">
        <f t="shared" si="102"/>
        <v>0</v>
      </c>
      <c r="BH71" s="720">
        <f t="shared" si="102"/>
        <v>0</v>
      </c>
      <c r="BI71" s="720">
        <f t="shared" si="102"/>
        <v>0</v>
      </c>
      <c r="BJ71" s="720">
        <f t="shared" si="102"/>
        <v>0</v>
      </c>
      <c r="BK71" s="720">
        <f t="shared" si="102"/>
        <v>0</v>
      </c>
      <c r="BL71" s="720">
        <f t="shared" si="102"/>
        <v>0</v>
      </c>
      <c r="BM71" s="720">
        <f t="shared" si="102"/>
        <v>0</v>
      </c>
      <c r="BN71" s="720">
        <f t="shared" si="102"/>
        <v>0</v>
      </c>
      <c r="BO71" s="720">
        <f t="shared" si="102"/>
        <v>0</v>
      </c>
      <c r="BP71" s="720">
        <f t="shared" si="102"/>
        <v>0</v>
      </c>
      <c r="BQ71" s="720">
        <f t="shared" si="92"/>
        <v>0</v>
      </c>
    </row>
    <row r="72" spans="1:69" s="400" customFormat="1" ht="12.75">
      <c r="A72" s="760">
        <v>1955</v>
      </c>
      <c r="B72" s="424" t="s">
        <v>614</v>
      </c>
      <c r="C72" s="1384">
        <f ca="1">'I4 BO ASSETS'!G73</f>
        <v>0</v>
      </c>
      <c r="D72" s="720"/>
      <c r="E72" s="720"/>
      <c r="F72" s="720"/>
      <c r="G72" s="720"/>
      <c r="H72" s="720"/>
      <c r="I72" s="720"/>
      <c r="J72" s="720"/>
      <c r="K72" s="720"/>
      <c r="L72" s="720"/>
      <c r="M72" s="720"/>
      <c r="N72" s="720"/>
      <c r="O72" s="720"/>
      <c r="P72" s="720"/>
      <c r="Q72" s="720"/>
      <c r="R72" s="720"/>
      <c r="S72" s="720"/>
      <c r="T72" s="720"/>
      <c r="U72" s="720"/>
      <c r="V72" s="720"/>
      <c r="W72" s="720"/>
      <c r="X72" s="720"/>
      <c r="Y72" s="720"/>
      <c r="Z72" s="720"/>
      <c r="AA72" s="720"/>
      <c r="AB72" s="720"/>
      <c r="AC72" s="720"/>
      <c r="AD72" s="720"/>
      <c r="AE72" s="720"/>
      <c r="AF72" s="720"/>
      <c r="AG72" s="720"/>
      <c r="AH72" s="720"/>
      <c r="AI72" s="720"/>
      <c r="AJ72" s="720"/>
      <c r="AK72" s="720"/>
      <c r="AL72" s="720"/>
      <c r="AM72" s="720"/>
      <c r="AN72" s="720"/>
      <c r="AO72" s="720"/>
      <c r="AP72" s="720"/>
      <c r="AQ72" s="720"/>
      <c r="AR72" s="720"/>
      <c r="AS72" s="720"/>
      <c r="AT72" s="720"/>
      <c r="AU72" s="720"/>
      <c r="AV72" s="720"/>
      <c r="AW72" s="720">
        <f t="shared" ref="AW72:BP72" si="103">$C72*AW642</f>
        <v>0</v>
      </c>
      <c r="AX72" s="720">
        <f t="shared" si="103"/>
        <v>0</v>
      </c>
      <c r="AY72" s="720">
        <f t="shared" si="103"/>
        <v>0</v>
      </c>
      <c r="AZ72" s="720">
        <f t="shared" si="103"/>
        <v>0</v>
      </c>
      <c r="BA72" s="720">
        <f t="shared" si="103"/>
        <v>0</v>
      </c>
      <c r="BB72" s="720">
        <f t="shared" si="103"/>
        <v>0</v>
      </c>
      <c r="BC72" s="720">
        <f t="shared" si="103"/>
        <v>0</v>
      </c>
      <c r="BD72" s="720">
        <f t="shared" si="103"/>
        <v>0</v>
      </c>
      <c r="BE72" s="720">
        <f t="shared" si="103"/>
        <v>0</v>
      </c>
      <c r="BF72" s="720">
        <f t="shared" si="103"/>
        <v>0</v>
      </c>
      <c r="BG72" s="720">
        <f t="shared" si="103"/>
        <v>0</v>
      </c>
      <c r="BH72" s="720">
        <f t="shared" si="103"/>
        <v>0</v>
      </c>
      <c r="BI72" s="720">
        <f t="shared" si="103"/>
        <v>0</v>
      </c>
      <c r="BJ72" s="720">
        <f t="shared" si="103"/>
        <v>0</v>
      </c>
      <c r="BK72" s="720">
        <f t="shared" si="103"/>
        <v>0</v>
      </c>
      <c r="BL72" s="720">
        <f t="shared" si="103"/>
        <v>0</v>
      </c>
      <c r="BM72" s="720">
        <f t="shared" si="103"/>
        <v>0</v>
      </c>
      <c r="BN72" s="720">
        <f t="shared" si="103"/>
        <v>0</v>
      </c>
      <c r="BO72" s="720">
        <f t="shared" si="103"/>
        <v>0</v>
      </c>
      <c r="BP72" s="720">
        <f t="shared" si="103"/>
        <v>0</v>
      </c>
      <c r="BQ72" s="720">
        <f t="shared" si="92"/>
        <v>0</v>
      </c>
    </row>
    <row r="73" spans="1:69" s="400" customFormat="1" ht="12.75">
      <c r="A73" s="760">
        <v>1960</v>
      </c>
      <c r="B73" s="424" t="s">
        <v>615</v>
      </c>
      <c r="C73" s="1384">
        <f ca="1">'I4 BO ASSETS'!G74</f>
        <v>0</v>
      </c>
      <c r="D73" s="720"/>
      <c r="E73" s="720"/>
      <c r="F73" s="720"/>
      <c r="G73" s="720"/>
      <c r="H73" s="720"/>
      <c r="I73" s="720"/>
      <c r="J73" s="720"/>
      <c r="K73" s="720"/>
      <c r="L73" s="720"/>
      <c r="M73" s="720"/>
      <c r="N73" s="720"/>
      <c r="O73" s="720"/>
      <c r="P73" s="720"/>
      <c r="Q73" s="720"/>
      <c r="R73" s="720"/>
      <c r="S73" s="720"/>
      <c r="T73" s="720"/>
      <c r="U73" s="720"/>
      <c r="V73" s="720"/>
      <c r="W73" s="720"/>
      <c r="X73" s="720"/>
      <c r="Y73" s="720"/>
      <c r="Z73" s="720"/>
      <c r="AA73" s="720"/>
      <c r="AB73" s="720"/>
      <c r="AC73" s="720"/>
      <c r="AD73" s="720"/>
      <c r="AE73" s="720"/>
      <c r="AF73" s="720"/>
      <c r="AG73" s="720"/>
      <c r="AH73" s="720"/>
      <c r="AI73" s="720"/>
      <c r="AJ73" s="720"/>
      <c r="AK73" s="720"/>
      <c r="AL73" s="720"/>
      <c r="AM73" s="720"/>
      <c r="AN73" s="720"/>
      <c r="AO73" s="720"/>
      <c r="AP73" s="720"/>
      <c r="AQ73" s="720"/>
      <c r="AR73" s="720"/>
      <c r="AS73" s="720"/>
      <c r="AT73" s="720"/>
      <c r="AU73" s="720"/>
      <c r="AV73" s="720"/>
      <c r="AW73" s="720">
        <f t="shared" ref="AW73:BP73" si="104">$C73*AW643</f>
        <v>0</v>
      </c>
      <c r="AX73" s="720">
        <f t="shared" si="104"/>
        <v>0</v>
      </c>
      <c r="AY73" s="720">
        <f t="shared" si="104"/>
        <v>0</v>
      </c>
      <c r="AZ73" s="720">
        <f t="shared" si="104"/>
        <v>0</v>
      </c>
      <c r="BA73" s="720">
        <f t="shared" si="104"/>
        <v>0</v>
      </c>
      <c r="BB73" s="720">
        <f t="shared" si="104"/>
        <v>0</v>
      </c>
      <c r="BC73" s="720">
        <f t="shared" si="104"/>
        <v>0</v>
      </c>
      <c r="BD73" s="720">
        <f t="shared" si="104"/>
        <v>0</v>
      </c>
      <c r="BE73" s="720">
        <f t="shared" si="104"/>
        <v>0</v>
      </c>
      <c r="BF73" s="720">
        <f t="shared" si="104"/>
        <v>0</v>
      </c>
      <c r="BG73" s="720">
        <f t="shared" si="104"/>
        <v>0</v>
      </c>
      <c r="BH73" s="720">
        <f t="shared" si="104"/>
        <v>0</v>
      </c>
      <c r="BI73" s="720">
        <f t="shared" si="104"/>
        <v>0</v>
      </c>
      <c r="BJ73" s="720">
        <f t="shared" si="104"/>
        <v>0</v>
      </c>
      <c r="BK73" s="720">
        <f t="shared" si="104"/>
        <v>0</v>
      </c>
      <c r="BL73" s="720">
        <f t="shared" si="104"/>
        <v>0</v>
      </c>
      <c r="BM73" s="720">
        <f t="shared" si="104"/>
        <v>0</v>
      </c>
      <c r="BN73" s="720">
        <f t="shared" si="104"/>
        <v>0</v>
      </c>
      <c r="BO73" s="720">
        <f t="shared" si="104"/>
        <v>0</v>
      </c>
      <c r="BP73" s="720">
        <f t="shared" si="104"/>
        <v>0</v>
      </c>
      <c r="BQ73" s="720">
        <f t="shared" si="92"/>
        <v>0</v>
      </c>
    </row>
    <row r="74" spans="1:69" s="400" customFormat="1" ht="25.5">
      <c r="A74" s="760">
        <v>1970</v>
      </c>
      <c r="B74" s="424" t="s">
        <v>617</v>
      </c>
      <c r="C74" s="1384">
        <f ca="1">'I4 BO ASSETS'!G75</f>
        <v>0</v>
      </c>
      <c r="D74" s="720"/>
      <c r="E74" s="720"/>
      <c r="F74" s="720"/>
      <c r="G74" s="720"/>
      <c r="H74" s="720"/>
      <c r="I74" s="720"/>
      <c r="J74" s="720"/>
      <c r="K74" s="720"/>
      <c r="L74" s="720"/>
      <c r="M74" s="720"/>
      <c r="N74" s="720"/>
      <c r="O74" s="720"/>
      <c r="P74" s="720"/>
      <c r="Q74" s="720"/>
      <c r="R74" s="720"/>
      <c r="S74" s="720"/>
      <c r="T74" s="720"/>
      <c r="U74" s="720"/>
      <c r="V74" s="720"/>
      <c r="W74" s="720"/>
      <c r="X74" s="720"/>
      <c r="Y74" s="720"/>
      <c r="Z74" s="720"/>
      <c r="AA74" s="720"/>
      <c r="AB74" s="720"/>
      <c r="AC74" s="720"/>
      <c r="AD74" s="720"/>
      <c r="AE74" s="720"/>
      <c r="AF74" s="720"/>
      <c r="AG74" s="720"/>
      <c r="AH74" s="720"/>
      <c r="AI74" s="720"/>
      <c r="AJ74" s="720"/>
      <c r="AK74" s="720"/>
      <c r="AL74" s="720"/>
      <c r="AM74" s="720"/>
      <c r="AN74" s="720"/>
      <c r="AO74" s="720"/>
      <c r="AP74" s="720"/>
      <c r="AQ74" s="720"/>
      <c r="AR74" s="720"/>
      <c r="AS74" s="720"/>
      <c r="AT74" s="720"/>
      <c r="AU74" s="720"/>
      <c r="AV74" s="720"/>
      <c r="AW74" s="720">
        <f t="shared" ref="AW74:BP74" si="105">$C74*AW644</f>
        <v>0</v>
      </c>
      <c r="AX74" s="720">
        <f t="shared" si="105"/>
        <v>0</v>
      </c>
      <c r="AY74" s="720">
        <f t="shared" si="105"/>
        <v>0</v>
      </c>
      <c r="AZ74" s="720">
        <f t="shared" si="105"/>
        <v>0</v>
      </c>
      <c r="BA74" s="720">
        <f t="shared" si="105"/>
        <v>0</v>
      </c>
      <c r="BB74" s="720">
        <f t="shared" si="105"/>
        <v>0</v>
      </c>
      <c r="BC74" s="720">
        <f t="shared" si="105"/>
        <v>0</v>
      </c>
      <c r="BD74" s="720">
        <f t="shared" si="105"/>
        <v>0</v>
      </c>
      <c r="BE74" s="720">
        <f t="shared" si="105"/>
        <v>0</v>
      </c>
      <c r="BF74" s="720">
        <f t="shared" si="105"/>
        <v>0</v>
      </c>
      <c r="BG74" s="720">
        <f t="shared" si="105"/>
        <v>0</v>
      </c>
      <c r="BH74" s="720">
        <f t="shared" si="105"/>
        <v>0</v>
      </c>
      <c r="BI74" s="720">
        <f t="shared" si="105"/>
        <v>0</v>
      </c>
      <c r="BJ74" s="720">
        <f t="shared" si="105"/>
        <v>0</v>
      </c>
      <c r="BK74" s="720">
        <f t="shared" si="105"/>
        <v>0</v>
      </c>
      <c r="BL74" s="720">
        <f t="shared" si="105"/>
        <v>0</v>
      </c>
      <c r="BM74" s="720">
        <f t="shared" si="105"/>
        <v>0</v>
      </c>
      <c r="BN74" s="720">
        <f t="shared" si="105"/>
        <v>0</v>
      </c>
      <c r="BO74" s="720">
        <f t="shared" si="105"/>
        <v>0</v>
      </c>
      <c r="BP74" s="720">
        <f t="shared" si="105"/>
        <v>0</v>
      </c>
      <c r="BQ74" s="720">
        <f t="shared" si="92"/>
        <v>0</v>
      </c>
    </row>
    <row r="75" spans="1:69" s="400" customFormat="1" ht="25.5">
      <c r="A75" s="760">
        <v>1975</v>
      </c>
      <c r="B75" s="424" t="s">
        <v>1282</v>
      </c>
      <c r="C75" s="1384">
        <f ca="1">'I4 BO ASSETS'!G76</f>
        <v>0</v>
      </c>
      <c r="D75" s="720"/>
      <c r="E75" s="720"/>
      <c r="F75" s="720"/>
      <c r="G75" s="720"/>
      <c r="H75" s="720"/>
      <c r="I75" s="720"/>
      <c r="J75" s="720"/>
      <c r="K75" s="720"/>
      <c r="L75" s="720"/>
      <c r="M75" s="720"/>
      <c r="N75" s="720"/>
      <c r="O75" s="720"/>
      <c r="P75" s="720"/>
      <c r="Q75" s="720"/>
      <c r="R75" s="720"/>
      <c r="S75" s="720"/>
      <c r="T75" s="720"/>
      <c r="U75" s="720"/>
      <c r="V75" s="720"/>
      <c r="W75" s="720"/>
      <c r="X75" s="720"/>
      <c r="Y75" s="720"/>
      <c r="Z75" s="720"/>
      <c r="AA75" s="720"/>
      <c r="AB75" s="720"/>
      <c r="AC75" s="720"/>
      <c r="AD75" s="720"/>
      <c r="AE75" s="720"/>
      <c r="AF75" s="720"/>
      <c r="AG75" s="720"/>
      <c r="AH75" s="720"/>
      <c r="AI75" s="720"/>
      <c r="AJ75" s="720"/>
      <c r="AK75" s="720"/>
      <c r="AL75" s="720"/>
      <c r="AM75" s="720"/>
      <c r="AN75" s="720"/>
      <c r="AO75" s="720"/>
      <c r="AP75" s="720"/>
      <c r="AQ75" s="720"/>
      <c r="AR75" s="720"/>
      <c r="AS75" s="720"/>
      <c r="AT75" s="720"/>
      <c r="AU75" s="720"/>
      <c r="AV75" s="720"/>
      <c r="AW75" s="720">
        <f t="shared" ref="AW75:BP75" si="106">$C75*AW645</f>
        <v>0</v>
      </c>
      <c r="AX75" s="720">
        <f t="shared" si="106"/>
        <v>0</v>
      </c>
      <c r="AY75" s="720">
        <f t="shared" si="106"/>
        <v>0</v>
      </c>
      <c r="AZ75" s="720">
        <f t="shared" si="106"/>
        <v>0</v>
      </c>
      <c r="BA75" s="720">
        <f t="shared" si="106"/>
        <v>0</v>
      </c>
      <c r="BB75" s="720">
        <f t="shared" si="106"/>
        <v>0</v>
      </c>
      <c r="BC75" s="720">
        <f t="shared" si="106"/>
        <v>0</v>
      </c>
      <c r="BD75" s="720">
        <f t="shared" si="106"/>
        <v>0</v>
      </c>
      <c r="BE75" s="720">
        <f t="shared" si="106"/>
        <v>0</v>
      </c>
      <c r="BF75" s="720">
        <f t="shared" si="106"/>
        <v>0</v>
      </c>
      <c r="BG75" s="720">
        <f t="shared" si="106"/>
        <v>0</v>
      </c>
      <c r="BH75" s="720">
        <f t="shared" si="106"/>
        <v>0</v>
      </c>
      <c r="BI75" s="720">
        <f t="shared" si="106"/>
        <v>0</v>
      </c>
      <c r="BJ75" s="720">
        <f t="shared" si="106"/>
        <v>0</v>
      </c>
      <c r="BK75" s="720">
        <f t="shared" si="106"/>
        <v>0</v>
      </c>
      <c r="BL75" s="720">
        <f t="shared" si="106"/>
        <v>0</v>
      </c>
      <c r="BM75" s="720">
        <f t="shared" si="106"/>
        <v>0</v>
      </c>
      <c r="BN75" s="720">
        <f t="shared" si="106"/>
        <v>0</v>
      </c>
      <c r="BO75" s="720">
        <f t="shared" si="106"/>
        <v>0</v>
      </c>
      <c r="BP75" s="720">
        <f t="shared" si="106"/>
        <v>0</v>
      </c>
      <c r="BQ75" s="720">
        <f t="shared" si="92"/>
        <v>0</v>
      </c>
    </row>
    <row r="76" spans="1:69" s="400" customFormat="1" ht="12.75">
      <c r="A76" s="760">
        <v>1980</v>
      </c>
      <c r="B76" s="424" t="s">
        <v>635</v>
      </c>
      <c r="C76" s="1384">
        <f ca="1">'I4 BO ASSETS'!G77</f>
        <v>0</v>
      </c>
      <c r="D76" s="720"/>
      <c r="E76" s="720"/>
      <c r="F76" s="720"/>
      <c r="G76" s="720"/>
      <c r="H76" s="720"/>
      <c r="I76" s="720"/>
      <c r="J76" s="720"/>
      <c r="K76" s="720"/>
      <c r="L76" s="720"/>
      <c r="M76" s="720"/>
      <c r="N76" s="720"/>
      <c r="O76" s="720"/>
      <c r="P76" s="720"/>
      <c r="Q76" s="720"/>
      <c r="R76" s="720"/>
      <c r="S76" s="720"/>
      <c r="T76" s="720"/>
      <c r="U76" s="720"/>
      <c r="V76" s="720"/>
      <c r="W76" s="720"/>
      <c r="X76" s="720"/>
      <c r="Y76" s="720"/>
      <c r="Z76" s="720"/>
      <c r="AA76" s="720"/>
      <c r="AB76" s="720"/>
      <c r="AC76" s="720"/>
      <c r="AD76" s="720"/>
      <c r="AE76" s="720"/>
      <c r="AF76" s="720"/>
      <c r="AG76" s="720"/>
      <c r="AH76" s="720"/>
      <c r="AI76" s="720"/>
      <c r="AJ76" s="720"/>
      <c r="AK76" s="720"/>
      <c r="AL76" s="720"/>
      <c r="AM76" s="720"/>
      <c r="AN76" s="720"/>
      <c r="AO76" s="720"/>
      <c r="AP76" s="720"/>
      <c r="AQ76" s="720"/>
      <c r="AR76" s="720"/>
      <c r="AS76" s="720"/>
      <c r="AT76" s="720"/>
      <c r="AU76" s="720"/>
      <c r="AV76" s="720"/>
      <c r="AW76" s="720">
        <f t="shared" ref="AW76:BP76" si="107">$C76*AW646</f>
        <v>0</v>
      </c>
      <c r="AX76" s="720">
        <f t="shared" si="107"/>
        <v>0</v>
      </c>
      <c r="AY76" s="720">
        <f t="shared" si="107"/>
        <v>0</v>
      </c>
      <c r="AZ76" s="720">
        <f t="shared" si="107"/>
        <v>0</v>
      </c>
      <c r="BA76" s="720">
        <f t="shared" si="107"/>
        <v>0</v>
      </c>
      <c r="BB76" s="720">
        <f t="shared" si="107"/>
        <v>0</v>
      </c>
      <c r="BC76" s="720">
        <f t="shared" si="107"/>
        <v>0</v>
      </c>
      <c r="BD76" s="720">
        <f t="shared" si="107"/>
        <v>0</v>
      </c>
      <c r="BE76" s="720">
        <f t="shared" si="107"/>
        <v>0</v>
      </c>
      <c r="BF76" s="720">
        <f t="shared" si="107"/>
        <v>0</v>
      </c>
      <c r="BG76" s="720">
        <f t="shared" si="107"/>
        <v>0</v>
      </c>
      <c r="BH76" s="720">
        <f t="shared" si="107"/>
        <v>0</v>
      </c>
      <c r="BI76" s="720">
        <f t="shared" si="107"/>
        <v>0</v>
      </c>
      <c r="BJ76" s="720">
        <f t="shared" si="107"/>
        <v>0</v>
      </c>
      <c r="BK76" s="720">
        <f t="shared" si="107"/>
        <v>0</v>
      </c>
      <c r="BL76" s="720">
        <f t="shared" si="107"/>
        <v>0</v>
      </c>
      <c r="BM76" s="720">
        <f t="shared" si="107"/>
        <v>0</v>
      </c>
      <c r="BN76" s="720">
        <f t="shared" si="107"/>
        <v>0</v>
      </c>
      <c r="BO76" s="720">
        <f t="shared" si="107"/>
        <v>0</v>
      </c>
      <c r="BP76" s="720">
        <f t="shared" si="107"/>
        <v>0</v>
      </c>
      <c r="BQ76" s="720">
        <f t="shared" si="92"/>
        <v>0</v>
      </c>
    </row>
    <row r="77" spans="1:69" s="400" customFormat="1" ht="12.75">
      <c r="A77" s="760">
        <v>1990</v>
      </c>
      <c r="B77" s="424" t="s">
        <v>637</v>
      </c>
      <c r="C77" s="1384">
        <f ca="1">'I4 BO ASSETS'!G78</f>
        <v>0</v>
      </c>
      <c r="D77" s="720"/>
      <c r="E77" s="720"/>
      <c r="F77" s="720"/>
      <c r="G77" s="720"/>
      <c r="H77" s="720"/>
      <c r="I77" s="720"/>
      <c r="J77" s="720"/>
      <c r="K77" s="720"/>
      <c r="L77" s="720"/>
      <c r="M77" s="720"/>
      <c r="N77" s="720"/>
      <c r="O77" s="720"/>
      <c r="P77" s="720"/>
      <c r="Q77" s="720"/>
      <c r="R77" s="720"/>
      <c r="S77" s="720"/>
      <c r="T77" s="720"/>
      <c r="U77" s="720"/>
      <c r="V77" s="720"/>
      <c r="W77" s="720"/>
      <c r="X77" s="720"/>
      <c r="Y77" s="720"/>
      <c r="Z77" s="720"/>
      <c r="AA77" s="720"/>
      <c r="AB77" s="720"/>
      <c r="AC77" s="720"/>
      <c r="AD77" s="720"/>
      <c r="AE77" s="720"/>
      <c r="AF77" s="720"/>
      <c r="AG77" s="720"/>
      <c r="AH77" s="720"/>
      <c r="AI77" s="720"/>
      <c r="AJ77" s="720"/>
      <c r="AK77" s="720"/>
      <c r="AL77" s="720"/>
      <c r="AM77" s="720"/>
      <c r="AN77" s="720"/>
      <c r="AO77" s="720"/>
      <c r="AP77" s="720"/>
      <c r="AQ77" s="720"/>
      <c r="AR77" s="720"/>
      <c r="AS77" s="720"/>
      <c r="AT77" s="720"/>
      <c r="AU77" s="720"/>
      <c r="AV77" s="720"/>
      <c r="AW77" s="720">
        <f t="shared" ref="AW77:BP77" si="108">$C77*AW647</f>
        <v>0</v>
      </c>
      <c r="AX77" s="720">
        <f t="shared" si="108"/>
        <v>0</v>
      </c>
      <c r="AY77" s="720">
        <f t="shared" si="108"/>
        <v>0</v>
      </c>
      <c r="AZ77" s="720">
        <f t="shared" si="108"/>
        <v>0</v>
      </c>
      <c r="BA77" s="720">
        <f t="shared" si="108"/>
        <v>0</v>
      </c>
      <c r="BB77" s="720">
        <f t="shared" si="108"/>
        <v>0</v>
      </c>
      <c r="BC77" s="720">
        <f t="shared" si="108"/>
        <v>0</v>
      </c>
      <c r="BD77" s="720">
        <f t="shared" si="108"/>
        <v>0</v>
      </c>
      <c r="BE77" s="720">
        <f t="shared" si="108"/>
        <v>0</v>
      </c>
      <c r="BF77" s="720">
        <f t="shared" si="108"/>
        <v>0</v>
      </c>
      <c r="BG77" s="720">
        <f t="shared" si="108"/>
        <v>0</v>
      </c>
      <c r="BH77" s="720">
        <f t="shared" si="108"/>
        <v>0</v>
      </c>
      <c r="BI77" s="720">
        <f t="shared" si="108"/>
        <v>0</v>
      </c>
      <c r="BJ77" s="720">
        <f t="shared" si="108"/>
        <v>0</v>
      </c>
      <c r="BK77" s="720">
        <f t="shared" si="108"/>
        <v>0</v>
      </c>
      <c r="BL77" s="720">
        <f t="shared" si="108"/>
        <v>0</v>
      </c>
      <c r="BM77" s="720">
        <f t="shared" si="108"/>
        <v>0</v>
      </c>
      <c r="BN77" s="720">
        <f t="shared" si="108"/>
        <v>0</v>
      </c>
      <c r="BO77" s="720">
        <f t="shared" si="108"/>
        <v>0</v>
      </c>
      <c r="BP77" s="720">
        <f t="shared" si="108"/>
        <v>0</v>
      </c>
      <c r="BQ77" s="720">
        <f t="shared" si="92"/>
        <v>0</v>
      </c>
    </row>
    <row r="78" spans="1:69" s="400" customFormat="1" ht="12.75">
      <c r="A78" s="760">
        <v>2005</v>
      </c>
      <c r="B78" s="424" t="s">
        <v>639</v>
      </c>
      <c r="C78" s="1384">
        <f ca="1">'I4 BO ASSETS'!G79</f>
        <v>0</v>
      </c>
      <c r="D78" s="720"/>
      <c r="E78" s="720"/>
      <c r="F78" s="720"/>
      <c r="G78" s="720"/>
      <c r="H78" s="720"/>
      <c r="I78" s="720"/>
      <c r="J78" s="720"/>
      <c r="K78" s="720"/>
      <c r="L78" s="720"/>
      <c r="M78" s="720"/>
      <c r="N78" s="720"/>
      <c r="O78" s="720"/>
      <c r="P78" s="720"/>
      <c r="Q78" s="720"/>
      <c r="R78" s="720"/>
      <c r="S78" s="720"/>
      <c r="T78" s="720"/>
      <c r="U78" s="720"/>
      <c r="V78" s="720"/>
      <c r="W78" s="720"/>
      <c r="X78" s="720"/>
      <c r="Y78" s="720"/>
      <c r="Z78" s="720"/>
      <c r="AA78" s="720"/>
      <c r="AB78" s="720"/>
      <c r="AC78" s="720"/>
      <c r="AD78" s="720"/>
      <c r="AE78" s="720"/>
      <c r="AF78" s="720"/>
      <c r="AG78" s="720"/>
      <c r="AH78" s="720"/>
      <c r="AI78" s="720"/>
      <c r="AJ78" s="720"/>
      <c r="AK78" s="720"/>
      <c r="AL78" s="720"/>
      <c r="AM78" s="720"/>
      <c r="AN78" s="720"/>
      <c r="AO78" s="720"/>
      <c r="AP78" s="720"/>
      <c r="AQ78" s="720"/>
      <c r="AR78" s="720"/>
      <c r="AS78" s="720"/>
      <c r="AT78" s="720"/>
      <c r="AU78" s="720"/>
      <c r="AV78" s="720"/>
      <c r="AW78" s="720">
        <f t="shared" ref="AW78:BP78" si="109">$C78*AW648</f>
        <v>0</v>
      </c>
      <c r="AX78" s="720">
        <f t="shared" si="109"/>
        <v>0</v>
      </c>
      <c r="AY78" s="720">
        <f t="shared" si="109"/>
        <v>0</v>
      </c>
      <c r="AZ78" s="720">
        <f t="shared" si="109"/>
        <v>0</v>
      </c>
      <c r="BA78" s="720">
        <f t="shared" si="109"/>
        <v>0</v>
      </c>
      <c r="BB78" s="720">
        <f t="shared" si="109"/>
        <v>0</v>
      </c>
      <c r="BC78" s="720">
        <f t="shared" si="109"/>
        <v>0</v>
      </c>
      <c r="BD78" s="720">
        <f t="shared" si="109"/>
        <v>0</v>
      </c>
      <c r="BE78" s="720">
        <f t="shared" si="109"/>
        <v>0</v>
      </c>
      <c r="BF78" s="720">
        <f t="shared" si="109"/>
        <v>0</v>
      </c>
      <c r="BG78" s="720">
        <f t="shared" si="109"/>
        <v>0</v>
      </c>
      <c r="BH78" s="720">
        <f t="shared" si="109"/>
        <v>0</v>
      </c>
      <c r="BI78" s="720">
        <f t="shared" si="109"/>
        <v>0</v>
      </c>
      <c r="BJ78" s="720">
        <f t="shared" si="109"/>
        <v>0</v>
      </c>
      <c r="BK78" s="720">
        <f t="shared" si="109"/>
        <v>0</v>
      </c>
      <c r="BL78" s="720">
        <f t="shared" si="109"/>
        <v>0</v>
      </c>
      <c r="BM78" s="720">
        <f t="shared" si="109"/>
        <v>0</v>
      </c>
      <c r="BN78" s="720">
        <f t="shared" si="109"/>
        <v>0</v>
      </c>
      <c r="BO78" s="720">
        <f t="shared" si="109"/>
        <v>0</v>
      </c>
      <c r="BP78" s="720">
        <f t="shared" si="109"/>
        <v>0</v>
      </c>
      <c r="BQ78" s="720">
        <f t="shared" si="92"/>
        <v>0</v>
      </c>
    </row>
    <row r="79" spans="1:69" s="1374" customFormat="1" ht="12.75">
      <c r="A79" s="764">
        <v>2010</v>
      </c>
      <c r="B79" s="763" t="s">
        <v>640</v>
      </c>
      <c r="C79" s="1384">
        <f ca="1">'I4 BO ASSETS'!G80</f>
        <v>0</v>
      </c>
      <c r="D79" s="1188"/>
      <c r="E79" s="1188"/>
      <c r="F79" s="1188"/>
      <c r="G79" s="1188"/>
      <c r="H79" s="1188"/>
      <c r="I79" s="1188"/>
      <c r="J79" s="1188"/>
      <c r="K79" s="1188"/>
      <c r="L79" s="1188"/>
      <c r="M79" s="1188"/>
      <c r="N79" s="1188"/>
      <c r="O79" s="1188"/>
      <c r="P79" s="1188"/>
      <c r="Q79" s="1188"/>
      <c r="R79" s="1188"/>
      <c r="S79" s="1188"/>
      <c r="T79" s="1188"/>
      <c r="U79" s="1188"/>
      <c r="V79" s="1188"/>
      <c r="W79" s="1188"/>
      <c r="X79" s="1188"/>
      <c r="Y79" s="1188"/>
      <c r="Z79" s="1188"/>
      <c r="AA79" s="720"/>
      <c r="AB79" s="1188"/>
      <c r="AC79" s="1188"/>
      <c r="AD79" s="1188"/>
      <c r="AE79" s="1188"/>
      <c r="AF79" s="1188"/>
      <c r="AG79" s="1188"/>
      <c r="AH79" s="1188"/>
      <c r="AI79" s="1188"/>
      <c r="AJ79" s="1188"/>
      <c r="AK79" s="1188"/>
      <c r="AL79" s="1188"/>
      <c r="AM79" s="1188"/>
      <c r="AN79" s="1188"/>
      <c r="AO79" s="1188"/>
      <c r="AP79" s="1188"/>
      <c r="AQ79" s="1188"/>
      <c r="AR79" s="1188"/>
      <c r="AS79" s="1188"/>
      <c r="AT79" s="1188"/>
      <c r="AU79" s="1188"/>
      <c r="AV79" s="1188"/>
      <c r="AW79" s="720">
        <f t="shared" ref="AW79:BP79" si="110">$C79*AW649</f>
        <v>0</v>
      </c>
      <c r="AX79" s="720">
        <f t="shared" si="110"/>
        <v>0</v>
      </c>
      <c r="AY79" s="720">
        <f t="shared" si="110"/>
        <v>0</v>
      </c>
      <c r="AZ79" s="720">
        <f t="shared" si="110"/>
        <v>0</v>
      </c>
      <c r="BA79" s="720">
        <f t="shared" si="110"/>
        <v>0</v>
      </c>
      <c r="BB79" s="720">
        <f t="shared" si="110"/>
        <v>0</v>
      </c>
      <c r="BC79" s="720">
        <f t="shared" si="110"/>
        <v>0</v>
      </c>
      <c r="BD79" s="720">
        <f t="shared" si="110"/>
        <v>0</v>
      </c>
      <c r="BE79" s="720">
        <f t="shared" si="110"/>
        <v>0</v>
      </c>
      <c r="BF79" s="720">
        <f t="shared" si="110"/>
        <v>0</v>
      </c>
      <c r="BG79" s="720">
        <f t="shared" si="110"/>
        <v>0</v>
      </c>
      <c r="BH79" s="720">
        <f t="shared" si="110"/>
        <v>0</v>
      </c>
      <c r="BI79" s="720">
        <f t="shared" si="110"/>
        <v>0</v>
      </c>
      <c r="BJ79" s="720">
        <f t="shared" si="110"/>
        <v>0</v>
      </c>
      <c r="BK79" s="720">
        <f t="shared" si="110"/>
        <v>0</v>
      </c>
      <c r="BL79" s="720">
        <f t="shared" si="110"/>
        <v>0</v>
      </c>
      <c r="BM79" s="720">
        <f t="shared" si="110"/>
        <v>0</v>
      </c>
      <c r="BN79" s="720">
        <f t="shared" si="110"/>
        <v>0</v>
      </c>
      <c r="BO79" s="720">
        <f t="shared" si="110"/>
        <v>0</v>
      </c>
      <c r="BP79" s="720">
        <f t="shared" si="110"/>
        <v>0</v>
      </c>
      <c r="BQ79" s="720">
        <f t="shared" si="92"/>
        <v>0</v>
      </c>
    </row>
    <row r="80" spans="1:69" s="1380" customFormat="1" ht="12.75">
      <c r="A80" s="1375"/>
      <c r="B80" s="1376" t="s">
        <v>231</v>
      </c>
      <c r="C80" s="1377">
        <f>SUM(C60:C79)</f>
        <v>0</v>
      </c>
      <c r="D80" s="1378"/>
      <c r="E80" s="1378"/>
      <c r="F80" s="1379"/>
      <c r="G80" s="1378"/>
      <c r="H80" s="1378"/>
      <c r="I80" s="1378"/>
      <c r="J80" s="1378"/>
      <c r="K80" s="1378"/>
      <c r="L80" s="1378"/>
      <c r="M80" s="1378"/>
      <c r="N80" s="1378"/>
      <c r="O80" s="1378"/>
      <c r="P80" s="1378"/>
      <c r="Q80" s="1378"/>
      <c r="R80" s="1378"/>
      <c r="S80" s="1378"/>
      <c r="T80" s="1378"/>
      <c r="U80" s="1378"/>
      <c r="V80" s="1378"/>
      <c r="W80" s="1378"/>
      <c r="X80" s="1378"/>
      <c r="Y80" s="1378"/>
      <c r="Z80" s="1378"/>
      <c r="AA80" s="1378"/>
      <c r="AB80" s="1378"/>
      <c r="AC80" s="1378"/>
      <c r="AD80" s="1378"/>
      <c r="AE80" s="1378"/>
      <c r="AF80" s="1378"/>
      <c r="AG80" s="1378"/>
      <c r="AH80" s="1378"/>
      <c r="AI80" s="1378"/>
      <c r="AJ80" s="1378"/>
      <c r="AK80" s="1378"/>
      <c r="AL80" s="1378"/>
      <c r="AM80" s="1378"/>
      <c r="AN80" s="1378"/>
      <c r="AO80" s="1378"/>
      <c r="AP80" s="1378"/>
      <c r="AQ80" s="1378"/>
      <c r="AR80" s="1378"/>
      <c r="AS80" s="1378"/>
      <c r="AT80" s="1378"/>
      <c r="AU80" s="1378"/>
      <c r="AV80" s="1378"/>
      <c r="AW80" s="1378">
        <f>SUM(AW60:AW79)</f>
        <v>0</v>
      </c>
      <c r="AX80" s="1378">
        <f>SUM(AX60:AX79)</f>
        <v>0</v>
      </c>
      <c r="AY80" s="1378">
        <f t="shared" ref="AY80:BQ80" si="111">SUM(AY60:AY79)</f>
        <v>0</v>
      </c>
      <c r="AZ80" s="1378">
        <f t="shared" si="111"/>
        <v>0</v>
      </c>
      <c r="BA80" s="1378">
        <f t="shared" si="111"/>
        <v>0</v>
      </c>
      <c r="BB80" s="1378">
        <f t="shared" si="111"/>
        <v>0</v>
      </c>
      <c r="BC80" s="1378">
        <f t="shared" si="111"/>
        <v>0</v>
      </c>
      <c r="BD80" s="1378">
        <f t="shared" si="111"/>
        <v>0</v>
      </c>
      <c r="BE80" s="1378">
        <f t="shared" si="111"/>
        <v>0</v>
      </c>
      <c r="BF80" s="1378">
        <f t="shared" si="111"/>
        <v>0</v>
      </c>
      <c r="BG80" s="1378">
        <f t="shared" si="111"/>
        <v>0</v>
      </c>
      <c r="BH80" s="1378">
        <f t="shared" si="111"/>
        <v>0</v>
      </c>
      <c r="BI80" s="1378">
        <f t="shared" si="111"/>
        <v>0</v>
      </c>
      <c r="BJ80" s="1378">
        <f t="shared" si="111"/>
        <v>0</v>
      </c>
      <c r="BK80" s="1378">
        <f t="shared" si="111"/>
        <v>0</v>
      </c>
      <c r="BL80" s="1378">
        <f t="shared" si="111"/>
        <v>0</v>
      </c>
      <c r="BM80" s="1378">
        <f t="shared" si="111"/>
        <v>0</v>
      </c>
      <c r="BN80" s="1378">
        <f t="shared" si="111"/>
        <v>0</v>
      </c>
      <c r="BO80" s="1378">
        <f t="shared" si="111"/>
        <v>0</v>
      </c>
      <c r="BP80" s="1378">
        <f t="shared" si="111"/>
        <v>0</v>
      </c>
      <c r="BQ80" s="1378">
        <f t="shared" si="111"/>
        <v>0</v>
      </c>
    </row>
    <row r="81" spans="1:69" s="400" customFormat="1" ht="12.75">
      <c r="C81" s="1385"/>
      <c r="D81" s="720"/>
      <c r="E81" s="720"/>
      <c r="F81" s="720"/>
      <c r="AV81" s="526"/>
      <c r="BQ81" s="526"/>
    </row>
    <row r="82" spans="1:69" s="1304" customFormat="1" ht="13.5" thickBot="1">
      <c r="A82" s="1301"/>
      <c r="B82" s="1302" t="s">
        <v>97</v>
      </c>
      <c r="C82" s="1303">
        <f t="shared" ref="C82:AH82" si="112">C58+C80</f>
        <v>-371000</v>
      </c>
      <c r="D82" s="1303">
        <f t="shared" si="112"/>
        <v>-123161.89998722999</v>
      </c>
      <c r="E82" s="1303">
        <f t="shared" si="112"/>
        <v>-247838.10001277001</v>
      </c>
      <c r="F82" s="1303">
        <f t="shared" si="112"/>
        <v>-371000</v>
      </c>
      <c r="G82" s="1303">
        <f t="shared" si="112"/>
        <v>-52444.37068114533</v>
      </c>
      <c r="H82" s="1303">
        <f t="shared" si="112"/>
        <v>-24807.011894997406</v>
      </c>
      <c r="I82" s="1303">
        <f t="shared" si="112"/>
        <v>-45814.037371613595</v>
      </c>
      <c r="J82" s="1303">
        <f t="shared" si="112"/>
        <v>0</v>
      </c>
      <c r="K82" s="1303">
        <f t="shared" si="112"/>
        <v>0</v>
      </c>
      <c r="L82" s="1303">
        <f t="shared" si="112"/>
        <v>0</v>
      </c>
      <c r="M82" s="1303">
        <f t="shared" si="112"/>
        <v>0</v>
      </c>
      <c r="N82" s="1303">
        <f t="shared" si="112"/>
        <v>0</v>
      </c>
      <c r="O82" s="1303">
        <f t="shared" si="112"/>
        <v>-96.480039473668143</v>
      </c>
      <c r="P82" s="1303">
        <f t="shared" si="112"/>
        <v>0</v>
      </c>
      <c r="Q82" s="1303">
        <f t="shared" si="112"/>
        <v>0</v>
      </c>
      <c r="R82" s="1303">
        <f t="shared" si="112"/>
        <v>0</v>
      </c>
      <c r="S82" s="1303">
        <f t="shared" si="112"/>
        <v>0</v>
      </c>
      <c r="T82" s="1303">
        <f t="shared" si="112"/>
        <v>0</v>
      </c>
      <c r="U82" s="1303">
        <f t="shared" si="112"/>
        <v>0</v>
      </c>
      <c r="V82" s="1303">
        <f t="shared" si="112"/>
        <v>0</v>
      </c>
      <c r="W82" s="1303">
        <f t="shared" si="112"/>
        <v>0</v>
      </c>
      <c r="X82" s="1303">
        <f t="shared" si="112"/>
        <v>0</v>
      </c>
      <c r="Y82" s="1303">
        <f t="shared" si="112"/>
        <v>0</v>
      </c>
      <c r="Z82" s="1303">
        <f t="shared" si="112"/>
        <v>0</v>
      </c>
      <c r="AA82" s="1303">
        <f t="shared" si="112"/>
        <v>-123161.89998722999</v>
      </c>
      <c r="AB82" s="1303">
        <f t="shared" si="112"/>
        <v>-154484.08566643225</v>
      </c>
      <c r="AC82" s="1303">
        <f t="shared" si="112"/>
        <v>-29913.042506152109</v>
      </c>
      <c r="AD82" s="1303">
        <f t="shared" si="112"/>
        <v>-6758.0564925122499</v>
      </c>
      <c r="AE82" s="1303">
        <f t="shared" si="112"/>
        <v>0</v>
      </c>
      <c r="AF82" s="1303">
        <f t="shared" si="112"/>
        <v>0</v>
      </c>
      <c r="AG82" s="1303">
        <f t="shared" si="112"/>
        <v>0</v>
      </c>
      <c r="AH82" s="1303">
        <f t="shared" si="112"/>
        <v>-51656.700916536822</v>
      </c>
      <c r="AI82" s="1303">
        <f t="shared" ref="AI82:BQ82" si="113">AI58+AI80</f>
        <v>-2832.6931042532842</v>
      </c>
      <c r="AJ82" s="1303">
        <f t="shared" si="113"/>
        <v>-2193.5213268833127</v>
      </c>
      <c r="AK82" s="1303">
        <f t="shared" si="113"/>
        <v>0</v>
      </c>
      <c r="AL82" s="1303">
        <f t="shared" si="113"/>
        <v>0</v>
      </c>
      <c r="AM82" s="1303">
        <f t="shared" si="113"/>
        <v>0</v>
      </c>
      <c r="AN82" s="1303">
        <f t="shared" si="113"/>
        <v>0</v>
      </c>
      <c r="AO82" s="1303">
        <f t="shared" si="113"/>
        <v>0</v>
      </c>
      <c r="AP82" s="1303">
        <f t="shared" si="113"/>
        <v>0</v>
      </c>
      <c r="AQ82" s="1303">
        <f t="shared" si="113"/>
        <v>0</v>
      </c>
      <c r="AR82" s="1303">
        <f t="shared" si="113"/>
        <v>0</v>
      </c>
      <c r="AS82" s="1303">
        <f t="shared" si="113"/>
        <v>0</v>
      </c>
      <c r="AT82" s="1303">
        <f t="shared" si="113"/>
        <v>0</v>
      </c>
      <c r="AU82" s="1303">
        <f t="shared" si="113"/>
        <v>0</v>
      </c>
      <c r="AV82" s="1303">
        <f t="shared" si="113"/>
        <v>-247838.10001277004</v>
      </c>
      <c r="AW82" s="1303">
        <f t="shared" si="113"/>
        <v>0</v>
      </c>
      <c r="AX82" s="1303">
        <f t="shared" si="113"/>
        <v>0</v>
      </c>
      <c r="AY82" s="1303">
        <f t="shared" si="113"/>
        <v>0</v>
      </c>
      <c r="AZ82" s="1303">
        <f t="shared" si="113"/>
        <v>0</v>
      </c>
      <c r="BA82" s="1303">
        <f t="shared" si="113"/>
        <v>0</v>
      </c>
      <c r="BB82" s="1303">
        <f t="shared" si="113"/>
        <v>0</v>
      </c>
      <c r="BC82" s="1303">
        <f t="shared" si="113"/>
        <v>0</v>
      </c>
      <c r="BD82" s="1303">
        <f t="shared" si="113"/>
        <v>0</v>
      </c>
      <c r="BE82" s="1303">
        <f t="shared" si="113"/>
        <v>0</v>
      </c>
      <c r="BF82" s="1303">
        <f t="shared" si="113"/>
        <v>0</v>
      </c>
      <c r="BG82" s="1303">
        <f t="shared" si="113"/>
        <v>0</v>
      </c>
      <c r="BH82" s="1303">
        <f t="shared" si="113"/>
        <v>0</v>
      </c>
      <c r="BI82" s="1303">
        <f t="shared" si="113"/>
        <v>0</v>
      </c>
      <c r="BJ82" s="1303">
        <f t="shared" si="113"/>
        <v>0</v>
      </c>
      <c r="BK82" s="1303">
        <f t="shared" si="113"/>
        <v>0</v>
      </c>
      <c r="BL82" s="1303">
        <f t="shared" si="113"/>
        <v>0</v>
      </c>
      <c r="BM82" s="1303">
        <f t="shared" si="113"/>
        <v>0</v>
      </c>
      <c r="BN82" s="1303">
        <f t="shared" si="113"/>
        <v>0</v>
      </c>
      <c r="BO82" s="1303">
        <f t="shared" si="113"/>
        <v>0</v>
      </c>
      <c r="BP82" s="1303">
        <f t="shared" si="113"/>
        <v>0</v>
      </c>
      <c r="BQ82" s="1303">
        <f t="shared" si="113"/>
        <v>0</v>
      </c>
    </row>
    <row r="83" spans="1:69" s="400" customFormat="1" ht="13.5" thickTop="1">
      <c r="A83" s="672"/>
      <c r="B83" s="672"/>
      <c r="C83" s="1385"/>
      <c r="D83" s="1385"/>
      <c r="E83" s="1385"/>
      <c r="F83" s="1385"/>
      <c r="G83" s="1385"/>
      <c r="H83" s="1385"/>
      <c r="I83" s="1385"/>
      <c r="J83" s="1385"/>
      <c r="K83" s="1385"/>
      <c r="L83" s="1385"/>
      <c r="M83" s="1385"/>
      <c r="N83" s="1385"/>
      <c r="O83" s="1385"/>
      <c r="P83" s="1385"/>
      <c r="Q83" s="1385"/>
      <c r="R83" s="1385"/>
      <c r="S83" s="1385"/>
      <c r="T83" s="1385"/>
      <c r="U83" s="1385"/>
      <c r="V83" s="1385"/>
      <c r="W83" s="1385"/>
      <c r="X83" s="1385"/>
      <c r="Y83" s="1385"/>
      <c r="Z83" s="1385"/>
      <c r="AA83" s="1385"/>
      <c r="AB83" s="1385"/>
      <c r="AC83" s="1385"/>
      <c r="AD83" s="1385"/>
      <c r="AE83" s="1385"/>
      <c r="AF83" s="1385"/>
      <c r="AG83" s="1385"/>
      <c r="AH83" s="1385"/>
      <c r="AI83" s="1385"/>
      <c r="AJ83" s="1385"/>
      <c r="AK83" s="1385"/>
      <c r="AL83" s="1385"/>
      <c r="AM83" s="1385"/>
      <c r="AN83" s="1385"/>
      <c r="AO83" s="1385"/>
      <c r="AP83" s="1385"/>
      <c r="AQ83" s="1385"/>
      <c r="AR83" s="1385"/>
      <c r="AS83" s="1385"/>
      <c r="AT83" s="1385"/>
      <c r="AU83" s="1385"/>
      <c r="AV83" s="1385"/>
      <c r="AW83" s="1385"/>
      <c r="AX83" s="1385"/>
      <c r="AY83" s="1385"/>
      <c r="AZ83" s="1385"/>
      <c r="BA83" s="1385"/>
      <c r="BB83" s="1385"/>
      <c r="BC83" s="1385"/>
      <c r="BD83" s="1385"/>
      <c r="BE83" s="1385"/>
      <c r="BF83" s="1385"/>
      <c r="BG83" s="1385"/>
      <c r="BH83" s="1385"/>
      <c r="BI83" s="1385"/>
      <c r="BJ83" s="1385"/>
      <c r="BK83" s="1385"/>
      <c r="BL83" s="1385"/>
      <c r="BM83" s="1385"/>
      <c r="BN83" s="1385"/>
      <c r="BO83" s="1385"/>
      <c r="BP83" s="1385"/>
      <c r="BQ83" s="1385"/>
    </row>
    <row r="84" spans="1:69" s="400" customFormat="1" ht="15.75">
      <c r="A84" s="1925" t="s">
        <v>1432</v>
      </c>
      <c r="B84" s="1409"/>
      <c r="C84" s="1410"/>
      <c r="AV84" s="526"/>
    </row>
    <row r="85" spans="1:69" s="1350" customFormat="1" ht="25.5">
      <c r="C85" s="1351"/>
      <c r="D85" s="1352"/>
      <c r="E85" s="1353"/>
      <c r="F85" s="1354"/>
      <c r="G85" s="1355" t="s">
        <v>725</v>
      </c>
      <c r="H85" s="1355"/>
      <c r="I85" s="1355"/>
      <c r="J85" s="1355"/>
      <c r="K85" s="1355"/>
      <c r="L85" s="1355"/>
      <c r="M85" s="1355"/>
      <c r="N85" s="1355"/>
      <c r="O85" s="1355"/>
      <c r="P85" s="1355"/>
      <c r="Q85" s="1355"/>
      <c r="R85" s="1355"/>
      <c r="S85" s="1355"/>
      <c r="T85" s="1355"/>
      <c r="U85" s="1355"/>
      <c r="V85" s="1355"/>
      <c r="W85" s="1355"/>
      <c r="X85" s="1355"/>
      <c r="Y85" s="1355"/>
      <c r="Z85" s="1355"/>
      <c r="AA85" s="1356"/>
      <c r="AB85" s="1355" t="s">
        <v>726</v>
      </c>
      <c r="AC85" s="1355"/>
      <c r="AD85" s="1355"/>
      <c r="AE85" s="1355"/>
      <c r="AF85" s="1355"/>
      <c r="AG85" s="1355"/>
      <c r="AH85" s="1355"/>
      <c r="AI85" s="1355"/>
      <c r="AJ85" s="1355"/>
      <c r="AK85" s="1355"/>
      <c r="AL85" s="1355"/>
      <c r="AM85" s="1355"/>
      <c r="AN85" s="1355"/>
      <c r="AO85" s="1355"/>
      <c r="AP85" s="1355"/>
      <c r="AQ85" s="1355"/>
      <c r="AR85" s="1355"/>
      <c r="AS85" s="1355"/>
      <c r="AT85" s="1355"/>
      <c r="AU85" s="1355"/>
      <c r="AV85" s="1356"/>
      <c r="AW85" s="1357" t="s">
        <v>727</v>
      </c>
      <c r="AX85" s="1355"/>
      <c r="AY85" s="1355"/>
      <c r="AZ85" s="1355"/>
      <c r="BA85" s="1355"/>
      <c r="BB85" s="1355"/>
      <c r="BC85" s="1355"/>
      <c r="BD85" s="1355"/>
      <c r="BE85" s="1355"/>
      <c r="BF85" s="1355"/>
      <c r="BG85" s="1355"/>
      <c r="BH85" s="1355"/>
      <c r="BI85" s="1355"/>
      <c r="BJ85" s="1355"/>
      <c r="BK85" s="1355"/>
      <c r="BL85" s="1355"/>
      <c r="BM85" s="1355"/>
      <c r="BN85" s="1355"/>
      <c r="BO85" s="1355"/>
      <c r="BP85" s="1355"/>
      <c r="BQ85" s="1356"/>
    </row>
    <row r="86" spans="1:69" s="1162" customFormat="1" ht="12.75">
      <c r="A86" s="1358"/>
      <c r="B86" s="1358"/>
      <c r="C86" s="1359"/>
      <c r="D86" s="1360"/>
      <c r="E86" s="1361"/>
      <c r="F86" s="1362"/>
      <c r="G86" s="1363">
        <v>1</v>
      </c>
      <c r="H86" s="1363">
        <v>2</v>
      </c>
      <c r="I86" s="1363">
        <v>3</v>
      </c>
      <c r="J86" s="1363">
        <v>4</v>
      </c>
      <c r="K86" s="1363">
        <v>5</v>
      </c>
      <c r="L86" s="1363">
        <v>6</v>
      </c>
      <c r="M86" s="1363">
        <v>7</v>
      </c>
      <c r="N86" s="1363">
        <v>8</v>
      </c>
      <c r="O86" s="1363">
        <v>9</v>
      </c>
      <c r="P86" s="1363">
        <v>10</v>
      </c>
      <c r="Q86" s="1363">
        <v>11</v>
      </c>
      <c r="R86" s="1363">
        <v>12</v>
      </c>
      <c r="S86" s="1363">
        <v>13</v>
      </c>
      <c r="T86" s="1363">
        <v>14</v>
      </c>
      <c r="U86" s="1363">
        <v>15</v>
      </c>
      <c r="V86" s="1363">
        <v>16</v>
      </c>
      <c r="W86" s="1363">
        <v>17</v>
      </c>
      <c r="X86" s="1363">
        <v>18</v>
      </c>
      <c r="Y86" s="1363">
        <v>19</v>
      </c>
      <c r="Z86" s="1363">
        <v>20</v>
      </c>
      <c r="AA86" s="1364" t="s">
        <v>20</v>
      </c>
      <c r="AB86" s="1363">
        <v>1</v>
      </c>
      <c r="AC86" s="1363">
        <v>2</v>
      </c>
      <c r="AD86" s="1363">
        <v>3</v>
      </c>
      <c r="AE86" s="1363">
        <v>4</v>
      </c>
      <c r="AF86" s="1363">
        <v>5</v>
      </c>
      <c r="AG86" s="1363">
        <v>6</v>
      </c>
      <c r="AH86" s="1363">
        <v>7</v>
      </c>
      <c r="AI86" s="1363">
        <v>8</v>
      </c>
      <c r="AJ86" s="1363">
        <v>9</v>
      </c>
      <c r="AK86" s="1363">
        <v>10</v>
      </c>
      <c r="AL86" s="1363">
        <v>11</v>
      </c>
      <c r="AM86" s="1363">
        <v>12</v>
      </c>
      <c r="AN86" s="1363">
        <v>13</v>
      </c>
      <c r="AO86" s="1363">
        <v>14</v>
      </c>
      <c r="AP86" s="1363">
        <v>15</v>
      </c>
      <c r="AQ86" s="1363">
        <v>16</v>
      </c>
      <c r="AR86" s="1363">
        <v>17</v>
      </c>
      <c r="AS86" s="1363">
        <v>18</v>
      </c>
      <c r="AT86" s="1363">
        <v>19</v>
      </c>
      <c r="AU86" s="1363">
        <v>20</v>
      </c>
      <c r="AV86" s="1364" t="s">
        <v>20</v>
      </c>
      <c r="AW86" s="1365">
        <v>1</v>
      </c>
      <c r="AX86" s="1363">
        <v>2</v>
      </c>
      <c r="AY86" s="1363">
        <v>3</v>
      </c>
      <c r="AZ86" s="1363">
        <v>4</v>
      </c>
      <c r="BA86" s="1363">
        <v>5</v>
      </c>
      <c r="BB86" s="1363">
        <v>6</v>
      </c>
      <c r="BC86" s="1363">
        <v>7</v>
      </c>
      <c r="BD86" s="1363">
        <v>8</v>
      </c>
      <c r="BE86" s="1363">
        <v>9</v>
      </c>
      <c r="BF86" s="1363">
        <v>10</v>
      </c>
      <c r="BG86" s="1363">
        <v>11</v>
      </c>
      <c r="BH86" s="1363">
        <v>12</v>
      </c>
      <c r="BI86" s="1363">
        <v>13</v>
      </c>
      <c r="BJ86" s="1363">
        <v>14</v>
      </c>
      <c r="BK86" s="1363">
        <v>15</v>
      </c>
      <c r="BL86" s="1363">
        <v>16</v>
      </c>
      <c r="BM86" s="1363">
        <v>17</v>
      </c>
      <c r="BN86" s="1363">
        <v>18</v>
      </c>
      <c r="BO86" s="1363">
        <v>19</v>
      </c>
      <c r="BP86" s="1363">
        <v>20</v>
      </c>
      <c r="BQ86" s="1364" t="s">
        <v>20</v>
      </c>
    </row>
    <row r="87" spans="1:69" s="508" customFormat="1" ht="38.25">
      <c r="A87" s="107" t="s">
        <v>781</v>
      </c>
      <c r="B87" s="107" t="s">
        <v>1462</v>
      </c>
      <c r="C87" s="1408" t="s">
        <v>96</v>
      </c>
      <c r="D87" s="1367" t="s">
        <v>1351</v>
      </c>
      <c r="E87" s="1368" t="s">
        <v>1352</v>
      </c>
      <c r="F87" s="1369" t="s">
        <v>76</v>
      </c>
      <c r="G87" s="934" t="str">
        <f ca="1">IF('I2 LDC class'!$D$20="",'I2 LDC class'!$C$20,'I2 LDC class'!$D$20)</f>
        <v>Residential</v>
      </c>
      <c r="H87" s="934" t="str">
        <f ca="1">IF('I2 LDC class'!$D$21="",'I2 LDC class'!$C$21,'I2 LDC class'!$D$21)</f>
        <v>GS &lt;50</v>
      </c>
      <c r="I87" s="934" t="str">
        <f ca="1">IF('I2 LDC class'!$D$22="",'I2 LDC class'!$C$22,'I2 LDC class'!$D$22)</f>
        <v>GS&gt;50-Regular</v>
      </c>
      <c r="J87" s="934" t="str">
        <f ca="1">IF('I2 LDC class'!$D$23="",'I2 LDC class'!$C$23,'I2 LDC class'!$D$23)</f>
        <v>GS&gt; 50-TOU</v>
      </c>
      <c r="K87" s="934" t="str">
        <f ca="1">IF('I2 LDC class'!$D$24="",'I2 LDC class'!$C$24,'I2 LDC class'!$D$24)</f>
        <v>GS &gt;50-Intermediate</v>
      </c>
      <c r="L87" s="934" t="str">
        <f ca="1">IF('I2 LDC class'!$D$25="",'I2 LDC class'!$C$25,'I2 LDC class'!$D$25)</f>
        <v>Large Use &gt;5MW</v>
      </c>
      <c r="M87" s="934" t="str">
        <f ca="1">IF('I2 LDC class'!$D$26="",'I2 LDC class'!$C$26,'I2 LDC class'!$D$26)</f>
        <v>Street Light</v>
      </c>
      <c r="N87" s="934" t="str">
        <f ca="1">IF('I2 LDC class'!$D$27="",'I2 LDC class'!$C$27,'I2 LDC class'!$D$27)</f>
        <v>Sentinel</v>
      </c>
      <c r="O87" s="934" t="str">
        <f ca="1">IF('I2 LDC class'!$D$28="",'I2 LDC class'!$C$28,'I2 LDC class'!$D$28)</f>
        <v>Unmetered Scattered Load</v>
      </c>
      <c r="P87" s="934" t="str">
        <f ca="1">IF('I2 LDC class'!$D$29="",'I2 LDC class'!$C$29,'I2 LDC class'!$D$29)</f>
        <v>Embedded Distributor</v>
      </c>
      <c r="Q87" s="934" t="str">
        <f ca="1">IF('I2 LDC class'!$D$30="",'I2 LDC class'!$C$30,'I2 LDC class'!$D$30)</f>
        <v>Back-up/Standby Power</v>
      </c>
      <c r="R87" s="934" t="str">
        <f ca="1">IF('I2 LDC class'!$D$31="",'I2 LDC class'!$C$31,'I2 LDC class'!$D$31)</f>
        <v>Rate Class 1</v>
      </c>
      <c r="S87" s="934" t="str">
        <f ca="1">IF('I2 LDC class'!$D$32="",'I2 LDC class'!$C$32,'I2 LDC class'!$D$32)</f>
        <v>Rate class 2</v>
      </c>
      <c r="T87" s="934" t="str">
        <f ca="1">IF('I2 LDC class'!$D$33="",'I2 LDC class'!$C$33,'I2 LDC class'!$D$33)</f>
        <v>Rate class 3</v>
      </c>
      <c r="U87" s="934" t="str">
        <f ca="1">IF('I2 LDC class'!$D$34="",'I2 LDC class'!$C$34,'I2 LDC class'!$D$34)</f>
        <v>Rate class 4</v>
      </c>
      <c r="V87" s="934" t="str">
        <f ca="1">IF('I2 LDC class'!$D$35="",'I2 LDC class'!$C$35,'I2 LDC class'!$D$35)</f>
        <v>Rate class 5</v>
      </c>
      <c r="W87" s="934" t="str">
        <f ca="1">IF('I2 LDC class'!$D$36="",'I2 LDC class'!$C$36,'I2 LDC class'!$D$36)</f>
        <v>Rate class 6</v>
      </c>
      <c r="X87" s="934" t="str">
        <f ca="1">IF('I2 LDC class'!$D$37="",'I2 LDC class'!$C$37,'I2 LDC class'!$D$37)</f>
        <v>Rate class 7</v>
      </c>
      <c r="Y87" s="934" t="str">
        <f ca="1">IF('I2 LDC class'!$D$38="",'I2 LDC class'!$C$38,'I2 LDC class'!$D$38)</f>
        <v>Rate class 8</v>
      </c>
      <c r="Z87" s="934" t="str">
        <f ca="1">IF('I2 LDC class'!$D$39="",'I2 LDC class'!$C$39,'I2 LDC class'!$D$39)</f>
        <v>Rate class 9</v>
      </c>
      <c r="AA87" s="1371" t="s">
        <v>20</v>
      </c>
      <c r="AB87" s="934" t="str">
        <f ca="1">IF('I2 LDC class'!$D$20="",'I2 LDC class'!$C$20,'I2 LDC class'!$D$20)</f>
        <v>Residential</v>
      </c>
      <c r="AC87" s="934" t="str">
        <f ca="1">IF('I2 LDC class'!$D$21="",'I2 LDC class'!$C$21,'I2 LDC class'!$D$21)</f>
        <v>GS &lt;50</v>
      </c>
      <c r="AD87" s="934" t="str">
        <f ca="1">IF('I2 LDC class'!$D$22="",'I2 LDC class'!$C$22,'I2 LDC class'!$D$22)</f>
        <v>GS&gt;50-Regular</v>
      </c>
      <c r="AE87" s="934" t="str">
        <f ca="1">IF('I2 LDC class'!$D$23="",'I2 LDC class'!$C$23,'I2 LDC class'!$D$23)</f>
        <v>GS&gt; 50-TOU</v>
      </c>
      <c r="AF87" s="934" t="str">
        <f ca="1">IF('I2 LDC class'!$D$24="",'I2 LDC class'!$C$24,'I2 LDC class'!$D$24)</f>
        <v>GS &gt;50-Intermediate</v>
      </c>
      <c r="AG87" s="934" t="str">
        <f ca="1">IF('I2 LDC class'!$D$25="",'I2 LDC class'!$C$25,'I2 LDC class'!$D$25)</f>
        <v>Large Use &gt;5MW</v>
      </c>
      <c r="AH87" s="934" t="str">
        <f ca="1">IF('I2 LDC class'!$D$26="",'I2 LDC class'!$C$26,'I2 LDC class'!$D$26)</f>
        <v>Street Light</v>
      </c>
      <c r="AI87" s="934" t="str">
        <f ca="1">IF('I2 LDC class'!$D$27="",'I2 LDC class'!$C$27,'I2 LDC class'!$D$27)</f>
        <v>Sentinel</v>
      </c>
      <c r="AJ87" s="934" t="str">
        <f ca="1">IF('I2 LDC class'!$D$28="",'I2 LDC class'!$C$28,'I2 LDC class'!$D$28)</f>
        <v>Unmetered Scattered Load</v>
      </c>
      <c r="AK87" s="934" t="str">
        <f ca="1">IF('I2 LDC class'!$D$29="",'I2 LDC class'!$C$29,'I2 LDC class'!$D$29)</f>
        <v>Embedded Distributor</v>
      </c>
      <c r="AL87" s="934" t="str">
        <f ca="1">IF('I2 LDC class'!$D$30="",'I2 LDC class'!$C$30,'I2 LDC class'!$D$30)</f>
        <v>Back-up/Standby Power</v>
      </c>
      <c r="AM87" s="934" t="str">
        <f ca="1">IF('I2 LDC class'!$D$31="",'I2 LDC class'!$C$31,'I2 LDC class'!$D$31)</f>
        <v>Rate Class 1</v>
      </c>
      <c r="AN87" s="934" t="str">
        <f ca="1">IF('I2 LDC class'!$D$32="",'I2 LDC class'!$C$32,'I2 LDC class'!$D$32)</f>
        <v>Rate class 2</v>
      </c>
      <c r="AO87" s="934" t="str">
        <f ca="1">IF('I2 LDC class'!$D$33="",'I2 LDC class'!$C$33,'I2 LDC class'!$D$33)</f>
        <v>Rate class 3</v>
      </c>
      <c r="AP87" s="934" t="str">
        <f ca="1">IF('I2 LDC class'!$D$34="",'I2 LDC class'!$C$34,'I2 LDC class'!$D$34)</f>
        <v>Rate class 4</v>
      </c>
      <c r="AQ87" s="934" t="str">
        <f ca="1">IF('I2 LDC class'!$D$35="",'I2 LDC class'!$C$35,'I2 LDC class'!$D$35)</f>
        <v>Rate class 5</v>
      </c>
      <c r="AR87" s="934" t="str">
        <f ca="1">IF('I2 LDC class'!$D$36="",'I2 LDC class'!$C$36,'I2 LDC class'!$D$36)</f>
        <v>Rate class 6</v>
      </c>
      <c r="AS87" s="934" t="str">
        <f ca="1">IF('I2 LDC class'!$D$37="",'I2 LDC class'!$C$37,'I2 LDC class'!$D$37)</f>
        <v>Rate class 7</v>
      </c>
      <c r="AT87" s="934" t="str">
        <f ca="1">IF('I2 LDC class'!$D$38="",'I2 LDC class'!$C$38,'I2 LDC class'!$D$38)</f>
        <v>Rate class 8</v>
      </c>
      <c r="AU87" s="934" t="str">
        <f ca="1">IF('I2 LDC class'!$D$39="",'I2 LDC class'!$C$39,'I2 LDC class'!$D$39)</f>
        <v>Rate class 9</v>
      </c>
      <c r="AV87" s="1371" t="s">
        <v>20</v>
      </c>
      <c r="AW87" s="934" t="str">
        <f ca="1">IF('I2 LDC class'!$D$20="",'I2 LDC class'!$C$20,'I2 LDC class'!$D$20)</f>
        <v>Residential</v>
      </c>
      <c r="AX87" s="934" t="str">
        <f ca="1">IF('I2 LDC class'!$D$21="",'I2 LDC class'!$C$21,'I2 LDC class'!$D$21)</f>
        <v>GS &lt;50</v>
      </c>
      <c r="AY87" s="934" t="str">
        <f ca="1">IF('I2 LDC class'!$D$22="",'I2 LDC class'!$C$22,'I2 LDC class'!$D$22)</f>
        <v>GS&gt;50-Regular</v>
      </c>
      <c r="AZ87" s="934" t="str">
        <f ca="1">IF('I2 LDC class'!$D$23="",'I2 LDC class'!$C$23,'I2 LDC class'!$D$23)</f>
        <v>GS&gt; 50-TOU</v>
      </c>
      <c r="BA87" s="934" t="str">
        <f ca="1">IF('I2 LDC class'!$D$24="",'I2 LDC class'!$C$24,'I2 LDC class'!$D$24)</f>
        <v>GS &gt;50-Intermediate</v>
      </c>
      <c r="BB87" s="934" t="str">
        <f ca="1">IF('I2 LDC class'!$D$25="",'I2 LDC class'!$C$25,'I2 LDC class'!$D$25)</f>
        <v>Large Use &gt;5MW</v>
      </c>
      <c r="BC87" s="934" t="str">
        <f ca="1">IF('I2 LDC class'!$D$26="",'I2 LDC class'!$C$26,'I2 LDC class'!$D$26)</f>
        <v>Street Light</v>
      </c>
      <c r="BD87" s="934" t="str">
        <f ca="1">IF('I2 LDC class'!$D$27="",'I2 LDC class'!$C$27,'I2 LDC class'!$D$27)</f>
        <v>Sentinel</v>
      </c>
      <c r="BE87" s="934" t="str">
        <f ca="1">IF('I2 LDC class'!$D$28="",'I2 LDC class'!$C$28,'I2 LDC class'!$D$28)</f>
        <v>Unmetered Scattered Load</v>
      </c>
      <c r="BF87" s="934" t="str">
        <f ca="1">IF('I2 LDC class'!$D$29="",'I2 LDC class'!$C$29,'I2 LDC class'!$D$29)</f>
        <v>Embedded Distributor</v>
      </c>
      <c r="BG87" s="934" t="str">
        <f ca="1">IF('I2 LDC class'!$D$30="",'I2 LDC class'!$C$30,'I2 LDC class'!$D$30)</f>
        <v>Back-up/Standby Power</v>
      </c>
      <c r="BH87" s="934" t="str">
        <f ca="1">IF('I2 LDC class'!$D$31="",'I2 LDC class'!$C$31,'I2 LDC class'!$D$31)</f>
        <v>Rate Class 1</v>
      </c>
      <c r="BI87" s="934" t="str">
        <f ca="1">IF('I2 LDC class'!$D$32="",'I2 LDC class'!$C$32,'I2 LDC class'!$D$32)</f>
        <v>Rate class 2</v>
      </c>
      <c r="BJ87" s="934" t="str">
        <f ca="1">IF('I2 LDC class'!$D$33="",'I2 LDC class'!$C$33,'I2 LDC class'!$D$33)</f>
        <v>Rate class 3</v>
      </c>
      <c r="BK87" s="934" t="str">
        <f ca="1">IF('I2 LDC class'!$D$34="",'I2 LDC class'!$C$34,'I2 LDC class'!$D$34)</f>
        <v>Rate class 4</v>
      </c>
      <c r="BL87" s="934" t="str">
        <f ca="1">IF('I2 LDC class'!$D$35="",'I2 LDC class'!$C$35,'I2 LDC class'!$D$35)</f>
        <v>Rate class 5</v>
      </c>
      <c r="BM87" s="934" t="str">
        <f ca="1">IF('I2 LDC class'!$D$36="",'I2 LDC class'!$C$36,'I2 LDC class'!$D$36)</f>
        <v>Rate class 6</v>
      </c>
      <c r="BN87" s="934" t="str">
        <f ca="1">IF('I2 LDC class'!$D$37="",'I2 LDC class'!$C$37,'I2 LDC class'!$D$37)</f>
        <v>Rate class 7</v>
      </c>
      <c r="BO87" s="934" t="str">
        <f ca="1">IF('I2 LDC class'!$D$38="",'I2 LDC class'!$C$38,'I2 LDC class'!$D$38)</f>
        <v>Rate class 8</v>
      </c>
      <c r="BP87" s="934" t="str">
        <f ca="1">IF('I2 LDC class'!$D$39="",'I2 LDC class'!$C$39,'I2 LDC class'!$D$39)</f>
        <v>Rate class 9</v>
      </c>
      <c r="BQ87" s="1371" t="s">
        <v>20</v>
      </c>
    </row>
    <row r="88" spans="1:69" s="1413" customFormat="1" ht="12.75">
      <c r="A88" s="249">
        <v>1565</v>
      </c>
      <c r="B88" s="249" t="s">
        <v>1474</v>
      </c>
      <c r="C88" s="1411">
        <f ca="1">'I4 BO ASSETS'!H17</f>
        <v>0</v>
      </c>
      <c r="D88" s="1412">
        <f t="shared" ref="D88:E107" si="114">$C88*D589</f>
        <v>0</v>
      </c>
      <c r="E88" s="1412">
        <f t="shared" si="114"/>
        <v>0</v>
      </c>
      <c r="F88" s="1412">
        <f>D88+E88</f>
        <v>0</v>
      </c>
      <c r="G88" s="1412">
        <f t="shared" ref="G88:G102" si="115">$D88*G589</f>
        <v>0</v>
      </c>
      <c r="H88" s="1412">
        <f t="shared" ref="H88:Z88" si="116">$D88*H589</f>
        <v>0</v>
      </c>
      <c r="I88" s="1412">
        <f t="shared" si="116"/>
        <v>0</v>
      </c>
      <c r="J88" s="1412">
        <f t="shared" si="116"/>
        <v>0</v>
      </c>
      <c r="K88" s="1412">
        <f t="shared" si="116"/>
        <v>0</v>
      </c>
      <c r="L88" s="1412">
        <f t="shared" si="116"/>
        <v>0</v>
      </c>
      <c r="M88" s="1412">
        <f t="shared" si="116"/>
        <v>0</v>
      </c>
      <c r="N88" s="1412">
        <f t="shared" si="116"/>
        <v>0</v>
      </c>
      <c r="O88" s="1412">
        <f t="shared" si="116"/>
        <v>0</v>
      </c>
      <c r="P88" s="1412">
        <f t="shared" si="116"/>
        <v>0</v>
      </c>
      <c r="Q88" s="1412">
        <f t="shared" si="116"/>
        <v>0</v>
      </c>
      <c r="R88" s="1412">
        <f t="shared" si="116"/>
        <v>0</v>
      </c>
      <c r="S88" s="1412">
        <f t="shared" si="116"/>
        <v>0</v>
      </c>
      <c r="T88" s="1412">
        <f t="shared" si="116"/>
        <v>0</v>
      </c>
      <c r="U88" s="1412">
        <f t="shared" si="116"/>
        <v>0</v>
      </c>
      <c r="V88" s="1412">
        <f t="shared" si="116"/>
        <v>0</v>
      </c>
      <c r="W88" s="1412">
        <f t="shared" si="116"/>
        <v>0</v>
      </c>
      <c r="X88" s="1412">
        <f t="shared" si="116"/>
        <v>0</v>
      </c>
      <c r="Y88" s="1412">
        <f t="shared" si="116"/>
        <v>0</v>
      </c>
      <c r="Z88" s="1412">
        <f t="shared" si="116"/>
        <v>0</v>
      </c>
      <c r="AA88" s="1412">
        <f>SUM(G88:Z88)</f>
        <v>0</v>
      </c>
      <c r="AB88" s="1412">
        <f t="shared" ref="AB88:AB102" si="117">$E88*AB589</f>
        <v>0</v>
      </c>
      <c r="AC88" s="1412">
        <f t="shared" ref="AC88:AU88" si="118">$E88*AC589</f>
        <v>0</v>
      </c>
      <c r="AD88" s="1412">
        <f t="shared" si="118"/>
        <v>0</v>
      </c>
      <c r="AE88" s="1412">
        <f t="shared" si="118"/>
        <v>0</v>
      </c>
      <c r="AF88" s="1412">
        <f t="shared" si="118"/>
        <v>0</v>
      </c>
      <c r="AG88" s="1412">
        <f t="shared" si="118"/>
        <v>0</v>
      </c>
      <c r="AH88" s="1412">
        <f t="shared" si="118"/>
        <v>0</v>
      </c>
      <c r="AI88" s="1412">
        <f t="shared" si="118"/>
        <v>0</v>
      </c>
      <c r="AJ88" s="1412">
        <f t="shared" si="118"/>
        <v>0</v>
      </c>
      <c r="AK88" s="1412">
        <f t="shared" si="118"/>
        <v>0</v>
      </c>
      <c r="AL88" s="1412">
        <f t="shared" si="118"/>
        <v>0</v>
      </c>
      <c r="AM88" s="1412">
        <f t="shared" si="118"/>
        <v>0</v>
      </c>
      <c r="AN88" s="1412">
        <f t="shared" si="118"/>
        <v>0</v>
      </c>
      <c r="AO88" s="1412">
        <f t="shared" si="118"/>
        <v>0</v>
      </c>
      <c r="AP88" s="1412">
        <f t="shared" si="118"/>
        <v>0</v>
      </c>
      <c r="AQ88" s="1412">
        <f t="shared" si="118"/>
        <v>0</v>
      </c>
      <c r="AR88" s="1412">
        <f t="shared" si="118"/>
        <v>0</v>
      </c>
      <c r="AS88" s="1412">
        <f t="shared" si="118"/>
        <v>0</v>
      </c>
      <c r="AT88" s="1412">
        <f t="shared" si="118"/>
        <v>0</v>
      </c>
      <c r="AU88" s="1412">
        <f t="shared" si="118"/>
        <v>0</v>
      </c>
      <c r="AV88" s="1412">
        <f>SUM(AB88:AU88)</f>
        <v>0</v>
      </c>
      <c r="AW88" s="1412"/>
      <c r="AX88" s="1412"/>
      <c r="AY88" s="1412"/>
      <c r="AZ88" s="1412"/>
      <c r="BA88" s="1412"/>
      <c r="BB88" s="1412"/>
      <c r="BC88" s="1412"/>
      <c r="BD88" s="1412"/>
      <c r="BE88" s="1412"/>
      <c r="BF88" s="1412"/>
      <c r="BG88" s="1412"/>
      <c r="BH88" s="1412"/>
      <c r="BI88" s="1412"/>
      <c r="BJ88" s="1412"/>
      <c r="BK88" s="1412"/>
      <c r="BL88" s="1412"/>
      <c r="BM88" s="1412"/>
      <c r="BN88" s="1412"/>
      <c r="BO88" s="1412"/>
      <c r="BP88" s="1412"/>
      <c r="BQ88" s="1412"/>
    </row>
    <row r="89" spans="1:69" s="1413" customFormat="1" ht="12.75">
      <c r="A89" s="1372">
        <v>1805</v>
      </c>
      <c r="B89" s="249" t="s">
        <v>623</v>
      </c>
      <c r="C89" s="1411">
        <f ca="1">'I4 BO ASSETS'!H18</f>
        <v>0</v>
      </c>
      <c r="D89" s="1412">
        <f t="shared" si="114"/>
        <v>0</v>
      </c>
      <c r="E89" s="1412">
        <f t="shared" si="114"/>
        <v>0</v>
      </c>
      <c r="F89" s="1412">
        <f t="shared" ref="F89:F127" si="119">D89+E89</f>
        <v>0</v>
      </c>
      <c r="G89" s="1412">
        <f t="shared" si="115"/>
        <v>0</v>
      </c>
      <c r="H89" s="1412">
        <f t="shared" ref="H89:Z89" si="120">$D89*H590</f>
        <v>0</v>
      </c>
      <c r="I89" s="1412">
        <f t="shared" si="120"/>
        <v>0</v>
      </c>
      <c r="J89" s="1412">
        <f t="shared" si="120"/>
        <v>0</v>
      </c>
      <c r="K89" s="1412">
        <f t="shared" si="120"/>
        <v>0</v>
      </c>
      <c r="L89" s="1412">
        <f t="shared" si="120"/>
        <v>0</v>
      </c>
      <c r="M89" s="1412">
        <f t="shared" si="120"/>
        <v>0</v>
      </c>
      <c r="N89" s="1412">
        <f t="shared" si="120"/>
        <v>0</v>
      </c>
      <c r="O89" s="1412">
        <f t="shared" si="120"/>
        <v>0</v>
      </c>
      <c r="P89" s="1412">
        <f t="shared" si="120"/>
        <v>0</v>
      </c>
      <c r="Q89" s="1412">
        <f t="shared" si="120"/>
        <v>0</v>
      </c>
      <c r="R89" s="1412">
        <f t="shared" si="120"/>
        <v>0</v>
      </c>
      <c r="S89" s="1412">
        <f t="shared" si="120"/>
        <v>0</v>
      </c>
      <c r="T89" s="1412">
        <f t="shared" si="120"/>
        <v>0</v>
      </c>
      <c r="U89" s="1412">
        <f t="shared" si="120"/>
        <v>0</v>
      </c>
      <c r="V89" s="1412">
        <f t="shared" si="120"/>
        <v>0</v>
      </c>
      <c r="W89" s="1412">
        <f t="shared" si="120"/>
        <v>0</v>
      </c>
      <c r="X89" s="1412">
        <f t="shared" si="120"/>
        <v>0</v>
      </c>
      <c r="Y89" s="1412">
        <f t="shared" si="120"/>
        <v>0</v>
      </c>
      <c r="Z89" s="1412">
        <f t="shared" si="120"/>
        <v>0</v>
      </c>
      <c r="AA89" s="1412">
        <f t="shared" ref="AA89:AA127" si="121">SUM(G89:Z89)</f>
        <v>0</v>
      </c>
      <c r="AB89" s="1412">
        <f t="shared" si="117"/>
        <v>0</v>
      </c>
      <c r="AC89" s="1412">
        <f t="shared" ref="AC89:AU89" si="122">$E89*AC590</f>
        <v>0</v>
      </c>
      <c r="AD89" s="1412">
        <f t="shared" si="122"/>
        <v>0</v>
      </c>
      <c r="AE89" s="1412">
        <f t="shared" si="122"/>
        <v>0</v>
      </c>
      <c r="AF89" s="1412">
        <f t="shared" si="122"/>
        <v>0</v>
      </c>
      <c r="AG89" s="1412">
        <f t="shared" si="122"/>
        <v>0</v>
      </c>
      <c r="AH89" s="1412">
        <f t="shared" si="122"/>
        <v>0</v>
      </c>
      <c r="AI89" s="1412">
        <f t="shared" si="122"/>
        <v>0</v>
      </c>
      <c r="AJ89" s="1412">
        <f t="shared" si="122"/>
        <v>0</v>
      </c>
      <c r="AK89" s="1412">
        <f t="shared" si="122"/>
        <v>0</v>
      </c>
      <c r="AL89" s="1412">
        <f t="shared" si="122"/>
        <v>0</v>
      </c>
      <c r="AM89" s="1412">
        <f t="shared" si="122"/>
        <v>0</v>
      </c>
      <c r="AN89" s="1412">
        <f t="shared" si="122"/>
        <v>0</v>
      </c>
      <c r="AO89" s="1412">
        <f t="shared" si="122"/>
        <v>0</v>
      </c>
      <c r="AP89" s="1412">
        <f t="shared" si="122"/>
        <v>0</v>
      </c>
      <c r="AQ89" s="1412">
        <f t="shared" si="122"/>
        <v>0</v>
      </c>
      <c r="AR89" s="1412">
        <f t="shared" si="122"/>
        <v>0</v>
      </c>
      <c r="AS89" s="1412">
        <f t="shared" si="122"/>
        <v>0</v>
      </c>
      <c r="AT89" s="1412">
        <f t="shared" si="122"/>
        <v>0</v>
      </c>
      <c r="AU89" s="1412">
        <f t="shared" si="122"/>
        <v>0</v>
      </c>
      <c r="AV89" s="1412">
        <f t="shared" ref="AV89:AV127" si="123">SUM(AB89:AU89)</f>
        <v>0</v>
      </c>
      <c r="AW89" s="1412"/>
      <c r="AX89" s="1412"/>
      <c r="AY89" s="1412"/>
      <c r="AZ89" s="1412"/>
      <c r="BA89" s="1412"/>
      <c r="BB89" s="1412"/>
      <c r="BC89" s="1412"/>
      <c r="BD89" s="1412"/>
      <c r="BE89" s="1412"/>
      <c r="BF89" s="1412"/>
      <c r="BG89" s="1412"/>
      <c r="BH89" s="1412"/>
      <c r="BI89" s="1412"/>
      <c r="BJ89" s="1412"/>
      <c r="BK89" s="1412"/>
      <c r="BL89" s="1412"/>
      <c r="BM89" s="1412"/>
      <c r="BN89" s="1412"/>
      <c r="BO89" s="1412"/>
      <c r="BP89" s="1412"/>
      <c r="BQ89" s="1412"/>
    </row>
    <row r="90" spans="1:69" s="1413" customFormat="1" ht="12.75">
      <c r="A90" s="1372" t="s">
        <v>129</v>
      </c>
      <c r="B90" s="249" t="s">
        <v>1394</v>
      </c>
      <c r="C90" s="1411">
        <f ca="1">'I4 BO ASSETS'!H19</f>
        <v>0</v>
      </c>
      <c r="D90" s="1412">
        <f t="shared" si="114"/>
        <v>0</v>
      </c>
      <c r="E90" s="1412">
        <f t="shared" si="114"/>
        <v>0</v>
      </c>
      <c r="F90" s="1412">
        <f t="shared" si="119"/>
        <v>0</v>
      </c>
      <c r="G90" s="1412">
        <f t="shared" si="115"/>
        <v>0</v>
      </c>
      <c r="H90" s="1412">
        <f t="shared" ref="H90:Z90" si="124">$D90*H591</f>
        <v>0</v>
      </c>
      <c r="I90" s="1412">
        <f t="shared" si="124"/>
        <v>0</v>
      </c>
      <c r="J90" s="1412">
        <f t="shared" si="124"/>
        <v>0</v>
      </c>
      <c r="K90" s="1412">
        <f t="shared" si="124"/>
        <v>0</v>
      </c>
      <c r="L90" s="1412">
        <f t="shared" si="124"/>
        <v>0</v>
      </c>
      <c r="M90" s="1412">
        <f t="shared" si="124"/>
        <v>0</v>
      </c>
      <c r="N90" s="1412">
        <f t="shared" si="124"/>
        <v>0</v>
      </c>
      <c r="O90" s="1412">
        <f t="shared" si="124"/>
        <v>0</v>
      </c>
      <c r="P90" s="1412">
        <f t="shared" si="124"/>
        <v>0</v>
      </c>
      <c r="Q90" s="1412">
        <f t="shared" si="124"/>
        <v>0</v>
      </c>
      <c r="R90" s="1412">
        <f t="shared" si="124"/>
        <v>0</v>
      </c>
      <c r="S90" s="1412">
        <f t="shared" si="124"/>
        <v>0</v>
      </c>
      <c r="T90" s="1412">
        <f t="shared" si="124"/>
        <v>0</v>
      </c>
      <c r="U90" s="1412">
        <f t="shared" si="124"/>
        <v>0</v>
      </c>
      <c r="V90" s="1412">
        <f t="shared" si="124"/>
        <v>0</v>
      </c>
      <c r="W90" s="1412">
        <f t="shared" si="124"/>
        <v>0</v>
      </c>
      <c r="X90" s="1412">
        <f t="shared" si="124"/>
        <v>0</v>
      </c>
      <c r="Y90" s="1412">
        <f t="shared" si="124"/>
        <v>0</v>
      </c>
      <c r="Z90" s="1412">
        <f t="shared" si="124"/>
        <v>0</v>
      </c>
      <c r="AA90" s="1412">
        <f t="shared" si="121"/>
        <v>0</v>
      </c>
      <c r="AB90" s="1412">
        <f t="shared" si="117"/>
        <v>0</v>
      </c>
      <c r="AC90" s="1412">
        <f t="shared" ref="AC90:AU90" si="125">$E90*AC591</f>
        <v>0</v>
      </c>
      <c r="AD90" s="1412">
        <f t="shared" si="125"/>
        <v>0</v>
      </c>
      <c r="AE90" s="1412">
        <f t="shared" si="125"/>
        <v>0</v>
      </c>
      <c r="AF90" s="1412">
        <f t="shared" si="125"/>
        <v>0</v>
      </c>
      <c r="AG90" s="1412">
        <f t="shared" si="125"/>
        <v>0</v>
      </c>
      <c r="AH90" s="1412">
        <f t="shared" si="125"/>
        <v>0</v>
      </c>
      <c r="AI90" s="1412">
        <f t="shared" si="125"/>
        <v>0</v>
      </c>
      <c r="AJ90" s="1412">
        <f t="shared" si="125"/>
        <v>0</v>
      </c>
      <c r="AK90" s="1412">
        <f t="shared" si="125"/>
        <v>0</v>
      </c>
      <c r="AL90" s="1412">
        <f t="shared" si="125"/>
        <v>0</v>
      </c>
      <c r="AM90" s="1412">
        <f t="shared" si="125"/>
        <v>0</v>
      </c>
      <c r="AN90" s="1412">
        <f t="shared" si="125"/>
        <v>0</v>
      </c>
      <c r="AO90" s="1412">
        <f t="shared" si="125"/>
        <v>0</v>
      </c>
      <c r="AP90" s="1412">
        <f t="shared" si="125"/>
        <v>0</v>
      </c>
      <c r="AQ90" s="1412">
        <f t="shared" si="125"/>
        <v>0</v>
      </c>
      <c r="AR90" s="1412">
        <f t="shared" si="125"/>
        <v>0</v>
      </c>
      <c r="AS90" s="1412">
        <f t="shared" si="125"/>
        <v>0</v>
      </c>
      <c r="AT90" s="1412">
        <f t="shared" si="125"/>
        <v>0</v>
      </c>
      <c r="AU90" s="1412">
        <f t="shared" si="125"/>
        <v>0</v>
      </c>
      <c r="AV90" s="1412">
        <f t="shared" si="123"/>
        <v>0</v>
      </c>
      <c r="AW90" s="1412"/>
      <c r="AX90" s="1412"/>
      <c r="AY90" s="1412"/>
      <c r="AZ90" s="1412"/>
      <c r="BA90" s="1412"/>
      <c r="BB90" s="1412"/>
      <c r="BC90" s="1412"/>
      <c r="BD90" s="1412"/>
      <c r="BE90" s="1412"/>
      <c r="BF90" s="1412"/>
      <c r="BG90" s="1412"/>
      <c r="BH90" s="1412"/>
      <c r="BI90" s="1412"/>
      <c r="BJ90" s="1412"/>
      <c r="BK90" s="1412"/>
      <c r="BL90" s="1412"/>
      <c r="BM90" s="1412"/>
      <c r="BN90" s="1412"/>
      <c r="BO90" s="1412"/>
      <c r="BP90" s="1412"/>
      <c r="BQ90" s="1412"/>
    </row>
    <row r="91" spans="1:69" s="1413" customFormat="1" ht="12.75">
      <c r="A91" s="1372" t="s">
        <v>130</v>
      </c>
      <c r="B91" s="249" t="s">
        <v>1396</v>
      </c>
      <c r="C91" s="1411">
        <f ca="1">'I4 BO ASSETS'!H20</f>
        <v>0</v>
      </c>
      <c r="D91" s="1412">
        <f t="shared" si="114"/>
        <v>0</v>
      </c>
      <c r="E91" s="1412">
        <f t="shared" si="114"/>
        <v>0</v>
      </c>
      <c r="F91" s="1412">
        <f t="shared" si="119"/>
        <v>0</v>
      </c>
      <c r="G91" s="1412">
        <f t="shared" si="115"/>
        <v>0</v>
      </c>
      <c r="H91" s="1412">
        <f t="shared" ref="H91:Z91" si="126">$D91*H592</f>
        <v>0</v>
      </c>
      <c r="I91" s="1412">
        <f t="shared" si="126"/>
        <v>0</v>
      </c>
      <c r="J91" s="1412">
        <f t="shared" si="126"/>
        <v>0</v>
      </c>
      <c r="K91" s="1412">
        <f t="shared" si="126"/>
        <v>0</v>
      </c>
      <c r="L91" s="1412">
        <f t="shared" si="126"/>
        <v>0</v>
      </c>
      <c r="M91" s="1412">
        <f t="shared" si="126"/>
        <v>0</v>
      </c>
      <c r="N91" s="1412">
        <f t="shared" si="126"/>
        <v>0</v>
      </c>
      <c r="O91" s="1412">
        <f t="shared" si="126"/>
        <v>0</v>
      </c>
      <c r="P91" s="1412">
        <f t="shared" si="126"/>
        <v>0</v>
      </c>
      <c r="Q91" s="1412">
        <f t="shared" si="126"/>
        <v>0</v>
      </c>
      <c r="R91" s="1412">
        <f t="shared" si="126"/>
        <v>0</v>
      </c>
      <c r="S91" s="1412">
        <f t="shared" si="126"/>
        <v>0</v>
      </c>
      <c r="T91" s="1412">
        <f t="shared" si="126"/>
        <v>0</v>
      </c>
      <c r="U91" s="1412">
        <f t="shared" si="126"/>
        <v>0</v>
      </c>
      <c r="V91" s="1412">
        <f t="shared" si="126"/>
        <v>0</v>
      </c>
      <c r="W91" s="1412">
        <f t="shared" si="126"/>
        <v>0</v>
      </c>
      <c r="X91" s="1412">
        <f t="shared" si="126"/>
        <v>0</v>
      </c>
      <c r="Y91" s="1412">
        <f t="shared" si="126"/>
        <v>0</v>
      </c>
      <c r="Z91" s="1412">
        <f t="shared" si="126"/>
        <v>0</v>
      </c>
      <c r="AA91" s="1412">
        <f t="shared" si="121"/>
        <v>0</v>
      </c>
      <c r="AB91" s="1412">
        <f t="shared" si="117"/>
        <v>0</v>
      </c>
      <c r="AC91" s="1412">
        <f t="shared" ref="AC91:AU91" si="127">$E91*AC592</f>
        <v>0</v>
      </c>
      <c r="AD91" s="1412">
        <f t="shared" si="127"/>
        <v>0</v>
      </c>
      <c r="AE91" s="1412">
        <f t="shared" si="127"/>
        <v>0</v>
      </c>
      <c r="AF91" s="1412">
        <f t="shared" si="127"/>
        <v>0</v>
      </c>
      <c r="AG91" s="1412">
        <f t="shared" si="127"/>
        <v>0</v>
      </c>
      <c r="AH91" s="1412">
        <f t="shared" si="127"/>
        <v>0</v>
      </c>
      <c r="AI91" s="1412">
        <f t="shared" si="127"/>
        <v>0</v>
      </c>
      <c r="AJ91" s="1412">
        <f t="shared" si="127"/>
        <v>0</v>
      </c>
      <c r="AK91" s="1412">
        <f t="shared" si="127"/>
        <v>0</v>
      </c>
      <c r="AL91" s="1412">
        <f t="shared" si="127"/>
        <v>0</v>
      </c>
      <c r="AM91" s="1412">
        <f t="shared" si="127"/>
        <v>0</v>
      </c>
      <c r="AN91" s="1412">
        <f t="shared" si="127"/>
        <v>0</v>
      </c>
      <c r="AO91" s="1412">
        <f t="shared" si="127"/>
        <v>0</v>
      </c>
      <c r="AP91" s="1412">
        <f t="shared" si="127"/>
        <v>0</v>
      </c>
      <c r="AQ91" s="1412">
        <f t="shared" si="127"/>
        <v>0</v>
      </c>
      <c r="AR91" s="1412">
        <f t="shared" si="127"/>
        <v>0</v>
      </c>
      <c r="AS91" s="1412">
        <f t="shared" si="127"/>
        <v>0</v>
      </c>
      <c r="AT91" s="1412">
        <f t="shared" si="127"/>
        <v>0</v>
      </c>
      <c r="AU91" s="1412">
        <f t="shared" si="127"/>
        <v>0</v>
      </c>
      <c r="AV91" s="1412">
        <f t="shared" si="123"/>
        <v>0</v>
      </c>
      <c r="AW91" s="1412"/>
      <c r="AX91" s="1412"/>
      <c r="AY91" s="1412"/>
      <c r="AZ91" s="1412"/>
      <c r="BA91" s="1412"/>
      <c r="BB91" s="1412"/>
      <c r="BC91" s="1412"/>
      <c r="BD91" s="1412"/>
      <c r="BE91" s="1412"/>
      <c r="BF91" s="1412"/>
      <c r="BG91" s="1412"/>
      <c r="BH91" s="1412"/>
      <c r="BI91" s="1412"/>
      <c r="BJ91" s="1412"/>
      <c r="BK91" s="1412"/>
      <c r="BL91" s="1412"/>
      <c r="BM91" s="1412"/>
      <c r="BN91" s="1412"/>
      <c r="BO91" s="1412"/>
      <c r="BP91" s="1412"/>
      <c r="BQ91" s="1412"/>
    </row>
    <row r="92" spans="1:69" s="1413" customFormat="1" ht="12.75">
      <c r="A92" s="1372">
        <v>1806</v>
      </c>
      <c r="B92" s="249" t="s">
        <v>624</v>
      </c>
      <c r="C92" s="1411">
        <f ca="1">'I4 BO ASSETS'!H21</f>
        <v>0</v>
      </c>
      <c r="D92" s="1412">
        <f t="shared" si="114"/>
        <v>0</v>
      </c>
      <c r="E92" s="1412">
        <f t="shared" si="114"/>
        <v>0</v>
      </c>
      <c r="F92" s="1412">
        <f t="shared" si="119"/>
        <v>0</v>
      </c>
      <c r="G92" s="1412">
        <f t="shared" si="115"/>
        <v>0</v>
      </c>
      <c r="H92" s="1412">
        <f t="shared" ref="H92:Z92" si="128">$D92*H593</f>
        <v>0</v>
      </c>
      <c r="I92" s="1412">
        <f t="shared" si="128"/>
        <v>0</v>
      </c>
      <c r="J92" s="1412">
        <f t="shared" si="128"/>
        <v>0</v>
      </c>
      <c r="K92" s="1412">
        <f t="shared" si="128"/>
        <v>0</v>
      </c>
      <c r="L92" s="1412">
        <f t="shared" si="128"/>
        <v>0</v>
      </c>
      <c r="M92" s="1412">
        <f t="shared" si="128"/>
        <v>0</v>
      </c>
      <c r="N92" s="1412">
        <f t="shared" si="128"/>
        <v>0</v>
      </c>
      <c r="O92" s="1412">
        <f t="shared" si="128"/>
        <v>0</v>
      </c>
      <c r="P92" s="1412">
        <f t="shared" si="128"/>
        <v>0</v>
      </c>
      <c r="Q92" s="1412">
        <f t="shared" si="128"/>
        <v>0</v>
      </c>
      <c r="R92" s="1412">
        <f t="shared" si="128"/>
        <v>0</v>
      </c>
      <c r="S92" s="1412">
        <f t="shared" si="128"/>
        <v>0</v>
      </c>
      <c r="T92" s="1412">
        <f t="shared" si="128"/>
        <v>0</v>
      </c>
      <c r="U92" s="1412">
        <f t="shared" si="128"/>
        <v>0</v>
      </c>
      <c r="V92" s="1412">
        <f t="shared" si="128"/>
        <v>0</v>
      </c>
      <c r="W92" s="1412">
        <f t="shared" si="128"/>
        <v>0</v>
      </c>
      <c r="X92" s="1412">
        <f t="shared" si="128"/>
        <v>0</v>
      </c>
      <c r="Y92" s="1412">
        <f t="shared" si="128"/>
        <v>0</v>
      </c>
      <c r="Z92" s="1412">
        <f t="shared" si="128"/>
        <v>0</v>
      </c>
      <c r="AA92" s="1412">
        <f t="shared" si="121"/>
        <v>0</v>
      </c>
      <c r="AB92" s="1412">
        <f t="shared" si="117"/>
        <v>0</v>
      </c>
      <c r="AC92" s="1412">
        <f t="shared" ref="AC92:AU92" si="129">$E92*AC593</f>
        <v>0</v>
      </c>
      <c r="AD92" s="1412">
        <f t="shared" si="129"/>
        <v>0</v>
      </c>
      <c r="AE92" s="1412">
        <f t="shared" si="129"/>
        <v>0</v>
      </c>
      <c r="AF92" s="1412">
        <f t="shared" si="129"/>
        <v>0</v>
      </c>
      <c r="AG92" s="1412">
        <f t="shared" si="129"/>
        <v>0</v>
      </c>
      <c r="AH92" s="1412">
        <f t="shared" si="129"/>
        <v>0</v>
      </c>
      <c r="AI92" s="1412">
        <f t="shared" si="129"/>
        <v>0</v>
      </c>
      <c r="AJ92" s="1412">
        <f t="shared" si="129"/>
        <v>0</v>
      </c>
      <c r="AK92" s="1412">
        <f t="shared" si="129"/>
        <v>0</v>
      </c>
      <c r="AL92" s="1412">
        <f t="shared" si="129"/>
        <v>0</v>
      </c>
      <c r="AM92" s="1412">
        <f t="shared" si="129"/>
        <v>0</v>
      </c>
      <c r="AN92" s="1412">
        <f t="shared" si="129"/>
        <v>0</v>
      </c>
      <c r="AO92" s="1412">
        <f t="shared" si="129"/>
        <v>0</v>
      </c>
      <c r="AP92" s="1412">
        <f t="shared" si="129"/>
        <v>0</v>
      </c>
      <c r="AQ92" s="1412">
        <f t="shared" si="129"/>
        <v>0</v>
      </c>
      <c r="AR92" s="1412">
        <f t="shared" si="129"/>
        <v>0</v>
      </c>
      <c r="AS92" s="1412">
        <f t="shared" si="129"/>
        <v>0</v>
      </c>
      <c r="AT92" s="1412">
        <f t="shared" si="129"/>
        <v>0</v>
      </c>
      <c r="AU92" s="1412">
        <f t="shared" si="129"/>
        <v>0</v>
      </c>
      <c r="AV92" s="1412">
        <f t="shared" si="123"/>
        <v>0</v>
      </c>
      <c r="AW92" s="1412"/>
      <c r="AX92" s="1412"/>
      <c r="AY92" s="1412"/>
      <c r="AZ92" s="1412"/>
      <c r="BA92" s="1412"/>
      <c r="BB92" s="1412"/>
      <c r="BC92" s="1412"/>
      <c r="BD92" s="1412"/>
      <c r="BE92" s="1412"/>
      <c r="BF92" s="1412"/>
      <c r="BG92" s="1412"/>
      <c r="BH92" s="1412"/>
      <c r="BI92" s="1412"/>
      <c r="BJ92" s="1412"/>
      <c r="BK92" s="1412"/>
      <c r="BL92" s="1412"/>
      <c r="BM92" s="1412"/>
      <c r="BN92" s="1412"/>
      <c r="BO92" s="1412"/>
      <c r="BP92" s="1412"/>
      <c r="BQ92" s="1412"/>
    </row>
    <row r="93" spans="1:69" s="1413" customFormat="1" ht="12.75">
      <c r="A93" s="1372" t="s">
        <v>131</v>
      </c>
      <c r="B93" s="249" t="s">
        <v>1395</v>
      </c>
      <c r="C93" s="1411">
        <f ca="1">'I4 BO ASSETS'!H22</f>
        <v>0</v>
      </c>
      <c r="D93" s="1412">
        <f t="shared" si="114"/>
        <v>0</v>
      </c>
      <c r="E93" s="1412">
        <f t="shared" si="114"/>
        <v>0</v>
      </c>
      <c r="F93" s="1412">
        <f t="shared" si="119"/>
        <v>0</v>
      </c>
      <c r="G93" s="1412">
        <f t="shared" si="115"/>
        <v>0</v>
      </c>
      <c r="H93" s="1412">
        <f t="shared" ref="H93:Z93" si="130">$D93*H594</f>
        <v>0</v>
      </c>
      <c r="I93" s="1412">
        <f t="shared" si="130"/>
        <v>0</v>
      </c>
      <c r="J93" s="1412">
        <f t="shared" si="130"/>
        <v>0</v>
      </c>
      <c r="K93" s="1412">
        <f t="shared" si="130"/>
        <v>0</v>
      </c>
      <c r="L93" s="1412">
        <f t="shared" si="130"/>
        <v>0</v>
      </c>
      <c r="M93" s="1412">
        <f t="shared" si="130"/>
        <v>0</v>
      </c>
      <c r="N93" s="1412">
        <f t="shared" si="130"/>
        <v>0</v>
      </c>
      <c r="O93" s="1412">
        <f t="shared" si="130"/>
        <v>0</v>
      </c>
      <c r="P93" s="1412">
        <f t="shared" si="130"/>
        <v>0</v>
      </c>
      <c r="Q93" s="1412">
        <f t="shared" si="130"/>
        <v>0</v>
      </c>
      <c r="R93" s="1412">
        <f t="shared" si="130"/>
        <v>0</v>
      </c>
      <c r="S93" s="1412">
        <f t="shared" si="130"/>
        <v>0</v>
      </c>
      <c r="T93" s="1412">
        <f t="shared" si="130"/>
        <v>0</v>
      </c>
      <c r="U93" s="1412">
        <f t="shared" si="130"/>
        <v>0</v>
      </c>
      <c r="V93" s="1412">
        <f t="shared" si="130"/>
        <v>0</v>
      </c>
      <c r="W93" s="1412">
        <f t="shared" si="130"/>
        <v>0</v>
      </c>
      <c r="X93" s="1412">
        <f t="shared" si="130"/>
        <v>0</v>
      </c>
      <c r="Y93" s="1412">
        <f t="shared" si="130"/>
        <v>0</v>
      </c>
      <c r="Z93" s="1412">
        <f t="shared" si="130"/>
        <v>0</v>
      </c>
      <c r="AA93" s="1412">
        <f t="shared" si="121"/>
        <v>0</v>
      </c>
      <c r="AB93" s="1412">
        <f t="shared" si="117"/>
        <v>0</v>
      </c>
      <c r="AC93" s="1412">
        <f t="shared" ref="AC93:AU93" si="131">$E93*AC594</f>
        <v>0</v>
      </c>
      <c r="AD93" s="1412">
        <f t="shared" si="131"/>
        <v>0</v>
      </c>
      <c r="AE93" s="1412">
        <f t="shared" si="131"/>
        <v>0</v>
      </c>
      <c r="AF93" s="1412">
        <f t="shared" si="131"/>
        <v>0</v>
      </c>
      <c r="AG93" s="1412">
        <f t="shared" si="131"/>
        <v>0</v>
      </c>
      <c r="AH93" s="1412">
        <f t="shared" si="131"/>
        <v>0</v>
      </c>
      <c r="AI93" s="1412">
        <f t="shared" si="131"/>
        <v>0</v>
      </c>
      <c r="AJ93" s="1412">
        <f t="shared" si="131"/>
        <v>0</v>
      </c>
      <c r="AK93" s="1412">
        <f t="shared" si="131"/>
        <v>0</v>
      </c>
      <c r="AL93" s="1412">
        <f t="shared" si="131"/>
        <v>0</v>
      </c>
      <c r="AM93" s="1412">
        <f t="shared" si="131"/>
        <v>0</v>
      </c>
      <c r="AN93" s="1412">
        <f t="shared" si="131"/>
        <v>0</v>
      </c>
      <c r="AO93" s="1412">
        <f t="shared" si="131"/>
        <v>0</v>
      </c>
      <c r="AP93" s="1412">
        <f t="shared" si="131"/>
        <v>0</v>
      </c>
      <c r="AQ93" s="1412">
        <f t="shared" si="131"/>
        <v>0</v>
      </c>
      <c r="AR93" s="1412">
        <f t="shared" si="131"/>
        <v>0</v>
      </c>
      <c r="AS93" s="1412">
        <f t="shared" si="131"/>
        <v>0</v>
      </c>
      <c r="AT93" s="1412">
        <f t="shared" si="131"/>
        <v>0</v>
      </c>
      <c r="AU93" s="1412">
        <f t="shared" si="131"/>
        <v>0</v>
      </c>
      <c r="AV93" s="1412">
        <f t="shared" si="123"/>
        <v>0</v>
      </c>
      <c r="AW93" s="1412"/>
      <c r="AX93" s="1412"/>
      <c r="AY93" s="1412"/>
      <c r="AZ93" s="1412"/>
      <c r="BA93" s="1412"/>
      <c r="BB93" s="1412"/>
      <c r="BC93" s="1412"/>
      <c r="BD93" s="1412"/>
      <c r="BE93" s="1412"/>
      <c r="BF93" s="1412"/>
      <c r="BG93" s="1412"/>
      <c r="BH93" s="1412"/>
      <c r="BI93" s="1412"/>
      <c r="BJ93" s="1412"/>
      <c r="BK93" s="1412"/>
      <c r="BL93" s="1412"/>
      <c r="BM93" s="1412"/>
      <c r="BN93" s="1412"/>
      <c r="BO93" s="1412"/>
      <c r="BP93" s="1412"/>
      <c r="BQ93" s="1412"/>
    </row>
    <row r="94" spans="1:69" s="1413" customFormat="1" ht="12.75">
      <c r="A94" s="1372" t="s">
        <v>132</v>
      </c>
      <c r="B94" s="249" t="s">
        <v>1397</v>
      </c>
      <c r="C94" s="1411">
        <f ca="1">'I4 BO ASSETS'!H23</f>
        <v>0</v>
      </c>
      <c r="D94" s="1412">
        <f t="shared" si="114"/>
        <v>0</v>
      </c>
      <c r="E94" s="1412">
        <f t="shared" si="114"/>
        <v>0</v>
      </c>
      <c r="F94" s="1412">
        <f t="shared" si="119"/>
        <v>0</v>
      </c>
      <c r="G94" s="1412">
        <f t="shared" si="115"/>
        <v>0</v>
      </c>
      <c r="H94" s="1412">
        <f t="shared" ref="H94:Z94" si="132">$D94*H595</f>
        <v>0</v>
      </c>
      <c r="I94" s="1412">
        <f t="shared" si="132"/>
        <v>0</v>
      </c>
      <c r="J94" s="1412">
        <f t="shared" si="132"/>
        <v>0</v>
      </c>
      <c r="K94" s="1412">
        <f t="shared" si="132"/>
        <v>0</v>
      </c>
      <c r="L94" s="1412">
        <f t="shared" si="132"/>
        <v>0</v>
      </c>
      <c r="M94" s="1412">
        <f t="shared" si="132"/>
        <v>0</v>
      </c>
      <c r="N94" s="1412">
        <f t="shared" si="132"/>
        <v>0</v>
      </c>
      <c r="O94" s="1412">
        <f t="shared" si="132"/>
        <v>0</v>
      </c>
      <c r="P94" s="1412">
        <f t="shared" si="132"/>
        <v>0</v>
      </c>
      <c r="Q94" s="1412">
        <f t="shared" si="132"/>
        <v>0</v>
      </c>
      <c r="R94" s="1412">
        <f t="shared" si="132"/>
        <v>0</v>
      </c>
      <c r="S94" s="1412">
        <f t="shared" si="132"/>
        <v>0</v>
      </c>
      <c r="T94" s="1412">
        <f t="shared" si="132"/>
        <v>0</v>
      </c>
      <c r="U94" s="1412">
        <f t="shared" si="132"/>
        <v>0</v>
      </c>
      <c r="V94" s="1412">
        <f t="shared" si="132"/>
        <v>0</v>
      </c>
      <c r="W94" s="1412">
        <f t="shared" si="132"/>
        <v>0</v>
      </c>
      <c r="X94" s="1412">
        <f t="shared" si="132"/>
        <v>0</v>
      </c>
      <c r="Y94" s="1412">
        <f t="shared" si="132"/>
        <v>0</v>
      </c>
      <c r="Z94" s="1412">
        <f t="shared" si="132"/>
        <v>0</v>
      </c>
      <c r="AA94" s="1412">
        <f t="shared" si="121"/>
        <v>0</v>
      </c>
      <c r="AB94" s="1412">
        <f t="shared" si="117"/>
        <v>0</v>
      </c>
      <c r="AC94" s="1412">
        <f t="shared" ref="AC94:AU94" si="133">$E94*AC595</f>
        <v>0</v>
      </c>
      <c r="AD94" s="1412">
        <f t="shared" si="133"/>
        <v>0</v>
      </c>
      <c r="AE94" s="1412">
        <f t="shared" si="133"/>
        <v>0</v>
      </c>
      <c r="AF94" s="1412">
        <f t="shared" si="133"/>
        <v>0</v>
      </c>
      <c r="AG94" s="1412">
        <f t="shared" si="133"/>
        <v>0</v>
      </c>
      <c r="AH94" s="1412">
        <f t="shared" si="133"/>
        <v>0</v>
      </c>
      <c r="AI94" s="1412">
        <f t="shared" si="133"/>
        <v>0</v>
      </c>
      <c r="AJ94" s="1412">
        <f t="shared" si="133"/>
        <v>0</v>
      </c>
      <c r="AK94" s="1412">
        <f t="shared" si="133"/>
        <v>0</v>
      </c>
      <c r="AL94" s="1412">
        <f t="shared" si="133"/>
        <v>0</v>
      </c>
      <c r="AM94" s="1412">
        <f t="shared" si="133"/>
        <v>0</v>
      </c>
      <c r="AN94" s="1412">
        <f t="shared" si="133"/>
        <v>0</v>
      </c>
      <c r="AO94" s="1412">
        <f t="shared" si="133"/>
        <v>0</v>
      </c>
      <c r="AP94" s="1412">
        <f t="shared" si="133"/>
        <v>0</v>
      </c>
      <c r="AQ94" s="1412">
        <f t="shared" si="133"/>
        <v>0</v>
      </c>
      <c r="AR94" s="1412">
        <f t="shared" si="133"/>
        <v>0</v>
      </c>
      <c r="AS94" s="1412">
        <f t="shared" si="133"/>
        <v>0</v>
      </c>
      <c r="AT94" s="1412">
        <f t="shared" si="133"/>
        <v>0</v>
      </c>
      <c r="AU94" s="1412">
        <f t="shared" si="133"/>
        <v>0</v>
      </c>
      <c r="AV94" s="1412">
        <f t="shared" si="123"/>
        <v>0</v>
      </c>
      <c r="AW94" s="1412"/>
      <c r="AX94" s="1412"/>
      <c r="AY94" s="1412"/>
      <c r="AZ94" s="1412"/>
      <c r="BA94" s="1412"/>
      <c r="BB94" s="1412"/>
      <c r="BC94" s="1412"/>
      <c r="BD94" s="1412"/>
      <c r="BE94" s="1412"/>
      <c r="BF94" s="1412"/>
      <c r="BG94" s="1412"/>
      <c r="BH94" s="1412"/>
      <c r="BI94" s="1412"/>
      <c r="BJ94" s="1412"/>
      <c r="BK94" s="1412"/>
      <c r="BL94" s="1412"/>
      <c r="BM94" s="1412"/>
      <c r="BN94" s="1412"/>
      <c r="BO94" s="1412"/>
      <c r="BP94" s="1412"/>
      <c r="BQ94" s="1412"/>
    </row>
    <row r="95" spans="1:69" s="1413" customFormat="1" ht="12.75">
      <c r="A95" s="1372">
        <v>1808</v>
      </c>
      <c r="B95" s="249" t="s">
        <v>625</v>
      </c>
      <c r="C95" s="1411">
        <f ca="1">'I4 BO ASSETS'!H24</f>
        <v>0</v>
      </c>
      <c r="D95" s="1412">
        <f t="shared" si="114"/>
        <v>0</v>
      </c>
      <c r="E95" s="1412">
        <f t="shared" si="114"/>
        <v>0</v>
      </c>
      <c r="F95" s="1412">
        <f t="shared" si="119"/>
        <v>0</v>
      </c>
      <c r="G95" s="1412">
        <f t="shared" si="115"/>
        <v>0</v>
      </c>
      <c r="H95" s="1412">
        <f t="shared" ref="H95:Z95" si="134">$D95*H596</f>
        <v>0</v>
      </c>
      <c r="I95" s="1412">
        <f t="shared" si="134"/>
        <v>0</v>
      </c>
      <c r="J95" s="1412">
        <f t="shared" si="134"/>
        <v>0</v>
      </c>
      <c r="K95" s="1412">
        <f t="shared" si="134"/>
        <v>0</v>
      </c>
      <c r="L95" s="1412">
        <f t="shared" si="134"/>
        <v>0</v>
      </c>
      <c r="M95" s="1412">
        <f t="shared" si="134"/>
        <v>0</v>
      </c>
      <c r="N95" s="1412">
        <f t="shared" si="134"/>
        <v>0</v>
      </c>
      <c r="O95" s="1412">
        <f t="shared" si="134"/>
        <v>0</v>
      </c>
      <c r="P95" s="1412">
        <f t="shared" si="134"/>
        <v>0</v>
      </c>
      <c r="Q95" s="1412">
        <f t="shared" si="134"/>
        <v>0</v>
      </c>
      <c r="R95" s="1412">
        <f t="shared" si="134"/>
        <v>0</v>
      </c>
      <c r="S95" s="1412">
        <f t="shared" si="134"/>
        <v>0</v>
      </c>
      <c r="T95" s="1412">
        <f t="shared" si="134"/>
        <v>0</v>
      </c>
      <c r="U95" s="1412">
        <f t="shared" si="134"/>
        <v>0</v>
      </c>
      <c r="V95" s="1412">
        <f t="shared" si="134"/>
        <v>0</v>
      </c>
      <c r="W95" s="1412">
        <f t="shared" si="134"/>
        <v>0</v>
      </c>
      <c r="X95" s="1412">
        <f t="shared" si="134"/>
        <v>0</v>
      </c>
      <c r="Y95" s="1412">
        <f t="shared" si="134"/>
        <v>0</v>
      </c>
      <c r="Z95" s="1412">
        <f t="shared" si="134"/>
        <v>0</v>
      </c>
      <c r="AA95" s="1412">
        <f t="shared" si="121"/>
        <v>0</v>
      </c>
      <c r="AB95" s="1412">
        <f t="shared" si="117"/>
        <v>0</v>
      </c>
      <c r="AC95" s="1412">
        <f t="shared" ref="AC95:AU95" si="135">$E95*AC596</f>
        <v>0</v>
      </c>
      <c r="AD95" s="1412">
        <f t="shared" si="135"/>
        <v>0</v>
      </c>
      <c r="AE95" s="1412">
        <f t="shared" si="135"/>
        <v>0</v>
      </c>
      <c r="AF95" s="1412">
        <f t="shared" si="135"/>
        <v>0</v>
      </c>
      <c r="AG95" s="1412">
        <f t="shared" si="135"/>
        <v>0</v>
      </c>
      <c r="AH95" s="1412">
        <f t="shared" si="135"/>
        <v>0</v>
      </c>
      <c r="AI95" s="1412">
        <f t="shared" si="135"/>
        <v>0</v>
      </c>
      <c r="AJ95" s="1412">
        <f t="shared" si="135"/>
        <v>0</v>
      </c>
      <c r="AK95" s="1412">
        <f t="shared" si="135"/>
        <v>0</v>
      </c>
      <c r="AL95" s="1412">
        <f t="shared" si="135"/>
        <v>0</v>
      </c>
      <c r="AM95" s="1412">
        <f t="shared" si="135"/>
        <v>0</v>
      </c>
      <c r="AN95" s="1412">
        <f t="shared" si="135"/>
        <v>0</v>
      </c>
      <c r="AO95" s="1412">
        <f t="shared" si="135"/>
        <v>0</v>
      </c>
      <c r="AP95" s="1412">
        <f t="shared" si="135"/>
        <v>0</v>
      </c>
      <c r="AQ95" s="1412">
        <f t="shared" si="135"/>
        <v>0</v>
      </c>
      <c r="AR95" s="1412">
        <f t="shared" si="135"/>
        <v>0</v>
      </c>
      <c r="AS95" s="1412">
        <f t="shared" si="135"/>
        <v>0</v>
      </c>
      <c r="AT95" s="1412">
        <f t="shared" si="135"/>
        <v>0</v>
      </c>
      <c r="AU95" s="1412">
        <f t="shared" si="135"/>
        <v>0</v>
      </c>
      <c r="AV95" s="1412">
        <f t="shared" si="123"/>
        <v>0</v>
      </c>
      <c r="AW95" s="1412"/>
      <c r="AX95" s="1412"/>
      <c r="AY95" s="1412"/>
      <c r="AZ95" s="1412"/>
      <c r="BA95" s="1412"/>
      <c r="BB95" s="1412"/>
      <c r="BC95" s="1412"/>
      <c r="BD95" s="1412"/>
      <c r="BE95" s="1412"/>
      <c r="BF95" s="1412"/>
      <c r="BG95" s="1412"/>
      <c r="BH95" s="1412"/>
      <c r="BI95" s="1412"/>
      <c r="BJ95" s="1412"/>
      <c r="BK95" s="1412"/>
      <c r="BL95" s="1412"/>
      <c r="BM95" s="1412"/>
      <c r="BN95" s="1412"/>
      <c r="BO95" s="1412"/>
      <c r="BP95" s="1412"/>
      <c r="BQ95" s="1412"/>
    </row>
    <row r="96" spans="1:69" s="1413" customFormat="1" ht="12.75">
      <c r="A96" s="1372" t="s">
        <v>133</v>
      </c>
      <c r="B96" s="249" t="s">
        <v>1398</v>
      </c>
      <c r="C96" s="1411">
        <f ca="1">'I4 BO ASSETS'!H25</f>
        <v>0</v>
      </c>
      <c r="D96" s="1412">
        <f t="shared" si="114"/>
        <v>0</v>
      </c>
      <c r="E96" s="1412">
        <f t="shared" si="114"/>
        <v>0</v>
      </c>
      <c r="F96" s="1412">
        <f t="shared" si="119"/>
        <v>0</v>
      </c>
      <c r="G96" s="1412">
        <f t="shared" si="115"/>
        <v>0</v>
      </c>
      <c r="H96" s="1412">
        <f t="shared" ref="H96:Z96" si="136">$D96*H597</f>
        <v>0</v>
      </c>
      <c r="I96" s="1412">
        <f t="shared" si="136"/>
        <v>0</v>
      </c>
      <c r="J96" s="1412">
        <f t="shared" si="136"/>
        <v>0</v>
      </c>
      <c r="K96" s="1412">
        <f t="shared" si="136"/>
        <v>0</v>
      </c>
      <c r="L96" s="1412">
        <f t="shared" si="136"/>
        <v>0</v>
      </c>
      <c r="M96" s="1412">
        <f t="shared" si="136"/>
        <v>0</v>
      </c>
      <c r="N96" s="1412">
        <f t="shared" si="136"/>
        <v>0</v>
      </c>
      <c r="O96" s="1412">
        <f t="shared" si="136"/>
        <v>0</v>
      </c>
      <c r="P96" s="1412">
        <f t="shared" si="136"/>
        <v>0</v>
      </c>
      <c r="Q96" s="1412">
        <f t="shared" si="136"/>
        <v>0</v>
      </c>
      <c r="R96" s="1412">
        <f t="shared" si="136"/>
        <v>0</v>
      </c>
      <c r="S96" s="1412">
        <f t="shared" si="136"/>
        <v>0</v>
      </c>
      <c r="T96" s="1412">
        <f t="shared" si="136"/>
        <v>0</v>
      </c>
      <c r="U96" s="1412">
        <f t="shared" si="136"/>
        <v>0</v>
      </c>
      <c r="V96" s="1412">
        <f t="shared" si="136"/>
        <v>0</v>
      </c>
      <c r="W96" s="1412">
        <f t="shared" si="136"/>
        <v>0</v>
      </c>
      <c r="X96" s="1412">
        <f t="shared" si="136"/>
        <v>0</v>
      </c>
      <c r="Y96" s="1412">
        <f t="shared" si="136"/>
        <v>0</v>
      </c>
      <c r="Z96" s="1412">
        <f t="shared" si="136"/>
        <v>0</v>
      </c>
      <c r="AA96" s="1412">
        <f t="shared" si="121"/>
        <v>0</v>
      </c>
      <c r="AB96" s="1412">
        <f t="shared" si="117"/>
        <v>0</v>
      </c>
      <c r="AC96" s="1412">
        <f t="shared" ref="AC96:AU96" si="137">$E96*AC597</f>
        <v>0</v>
      </c>
      <c r="AD96" s="1412">
        <f t="shared" si="137"/>
        <v>0</v>
      </c>
      <c r="AE96" s="1412">
        <f t="shared" si="137"/>
        <v>0</v>
      </c>
      <c r="AF96" s="1412">
        <f t="shared" si="137"/>
        <v>0</v>
      </c>
      <c r="AG96" s="1412">
        <f t="shared" si="137"/>
        <v>0</v>
      </c>
      <c r="AH96" s="1412">
        <f t="shared" si="137"/>
        <v>0</v>
      </c>
      <c r="AI96" s="1412">
        <f t="shared" si="137"/>
        <v>0</v>
      </c>
      <c r="AJ96" s="1412">
        <f t="shared" si="137"/>
        <v>0</v>
      </c>
      <c r="AK96" s="1412">
        <f t="shared" si="137"/>
        <v>0</v>
      </c>
      <c r="AL96" s="1412">
        <f t="shared" si="137"/>
        <v>0</v>
      </c>
      <c r="AM96" s="1412">
        <f t="shared" si="137"/>
        <v>0</v>
      </c>
      <c r="AN96" s="1412">
        <f t="shared" si="137"/>
        <v>0</v>
      </c>
      <c r="AO96" s="1412">
        <f t="shared" si="137"/>
        <v>0</v>
      </c>
      <c r="AP96" s="1412">
        <f t="shared" si="137"/>
        <v>0</v>
      </c>
      <c r="AQ96" s="1412">
        <f t="shared" si="137"/>
        <v>0</v>
      </c>
      <c r="AR96" s="1412">
        <f t="shared" si="137"/>
        <v>0</v>
      </c>
      <c r="AS96" s="1412">
        <f t="shared" si="137"/>
        <v>0</v>
      </c>
      <c r="AT96" s="1412">
        <f t="shared" si="137"/>
        <v>0</v>
      </c>
      <c r="AU96" s="1412">
        <f t="shared" si="137"/>
        <v>0</v>
      </c>
      <c r="AV96" s="1412">
        <f t="shared" si="123"/>
        <v>0</v>
      </c>
      <c r="AW96" s="1412"/>
      <c r="AX96" s="1412"/>
      <c r="AY96" s="1412"/>
      <c r="AZ96" s="1412"/>
      <c r="BA96" s="1412"/>
      <c r="BB96" s="1412"/>
      <c r="BC96" s="1412"/>
      <c r="BD96" s="1412"/>
      <c r="BE96" s="1412"/>
      <c r="BF96" s="1412"/>
      <c r="BG96" s="1412"/>
      <c r="BH96" s="1412"/>
      <c r="BI96" s="1412"/>
      <c r="BJ96" s="1412"/>
      <c r="BK96" s="1412"/>
      <c r="BL96" s="1412"/>
      <c r="BM96" s="1412"/>
      <c r="BN96" s="1412"/>
      <c r="BO96" s="1412"/>
      <c r="BP96" s="1412"/>
      <c r="BQ96" s="1412"/>
    </row>
    <row r="97" spans="1:69" s="1413" customFormat="1" ht="12.75">
      <c r="A97" s="1372" t="s">
        <v>134</v>
      </c>
      <c r="B97" s="249" t="s">
        <v>1399</v>
      </c>
      <c r="C97" s="1411">
        <f ca="1">'I4 BO ASSETS'!H26</f>
        <v>0</v>
      </c>
      <c r="D97" s="1412">
        <f t="shared" si="114"/>
        <v>0</v>
      </c>
      <c r="E97" s="1412">
        <f t="shared" si="114"/>
        <v>0</v>
      </c>
      <c r="F97" s="1412">
        <f t="shared" si="119"/>
        <v>0</v>
      </c>
      <c r="G97" s="1412">
        <f t="shared" si="115"/>
        <v>0</v>
      </c>
      <c r="H97" s="1412">
        <f t="shared" ref="H97:Z97" si="138">$D97*H598</f>
        <v>0</v>
      </c>
      <c r="I97" s="1412">
        <f t="shared" si="138"/>
        <v>0</v>
      </c>
      <c r="J97" s="1412">
        <f t="shared" si="138"/>
        <v>0</v>
      </c>
      <c r="K97" s="1412">
        <f t="shared" si="138"/>
        <v>0</v>
      </c>
      <c r="L97" s="1412">
        <f t="shared" si="138"/>
        <v>0</v>
      </c>
      <c r="M97" s="1412">
        <f t="shared" si="138"/>
        <v>0</v>
      </c>
      <c r="N97" s="1412">
        <f t="shared" si="138"/>
        <v>0</v>
      </c>
      <c r="O97" s="1412">
        <f t="shared" si="138"/>
        <v>0</v>
      </c>
      <c r="P97" s="1412">
        <f t="shared" si="138"/>
        <v>0</v>
      </c>
      <c r="Q97" s="1412">
        <f t="shared" si="138"/>
        <v>0</v>
      </c>
      <c r="R97" s="1412">
        <f t="shared" si="138"/>
        <v>0</v>
      </c>
      <c r="S97" s="1412">
        <f t="shared" si="138"/>
        <v>0</v>
      </c>
      <c r="T97" s="1412">
        <f t="shared" si="138"/>
        <v>0</v>
      </c>
      <c r="U97" s="1412">
        <f t="shared" si="138"/>
        <v>0</v>
      </c>
      <c r="V97" s="1412">
        <f t="shared" si="138"/>
        <v>0</v>
      </c>
      <c r="W97" s="1412">
        <f t="shared" si="138"/>
        <v>0</v>
      </c>
      <c r="X97" s="1412">
        <f t="shared" si="138"/>
        <v>0</v>
      </c>
      <c r="Y97" s="1412">
        <f t="shared" si="138"/>
        <v>0</v>
      </c>
      <c r="Z97" s="1412">
        <f t="shared" si="138"/>
        <v>0</v>
      </c>
      <c r="AA97" s="1412">
        <f t="shared" si="121"/>
        <v>0</v>
      </c>
      <c r="AB97" s="1412">
        <f t="shared" si="117"/>
        <v>0</v>
      </c>
      <c r="AC97" s="1412">
        <f t="shared" ref="AC97:AU97" si="139">$E97*AC598</f>
        <v>0</v>
      </c>
      <c r="AD97" s="1412">
        <f t="shared" si="139"/>
        <v>0</v>
      </c>
      <c r="AE97" s="1412">
        <f t="shared" si="139"/>
        <v>0</v>
      </c>
      <c r="AF97" s="1412">
        <f t="shared" si="139"/>
        <v>0</v>
      </c>
      <c r="AG97" s="1412">
        <f t="shared" si="139"/>
        <v>0</v>
      </c>
      <c r="AH97" s="1412">
        <f t="shared" si="139"/>
        <v>0</v>
      </c>
      <c r="AI97" s="1412">
        <f t="shared" si="139"/>
        <v>0</v>
      </c>
      <c r="AJ97" s="1412">
        <f t="shared" si="139"/>
        <v>0</v>
      </c>
      <c r="AK97" s="1412">
        <f t="shared" si="139"/>
        <v>0</v>
      </c>
      <c r="AL97" s="1412">
        <f t="shared" si="139"/>
        <v>0</v>
      </c>
      <c r="AM97" s="1412">
        <f t="shared" si="139"/>
        <v>0</v>
      </c>
      <c r="AN97" s="1412">
        <f t="shared" si="139"/>
        <v>0</v>
      </c>
      <c r="AO97" s="1412">
        <f t="shared" si="139"/>
        <v>0</v>
      </c>
      <c r="AP97" s="1412">
        <f t="shared" si="139"/>
        <v>0</v>
      </c>
      <c r="AQ97" s="1412">
        <f t="shared" si="139"/>
        <v>0</v>
      </c>
      <c r="AR97" s="1412">
        <f t="shared" si="139"/>
        <v>0</v>
      </c>
      <c r="AS97" s="1412">
        <f t="shared" si="139"/>
        <v>0</v>
      </c>
      <c r="AT97" s="1412">
        <f t="shared" si="139"/>
        <v>0</v>
      </c>
      <c r="AU97" s="1412">
        <f t="shared" si="139"/>
        <v>0</v>
      </c>
      <c r="AV97" s="1412">
        <f t="shared" si="123"/>
        <v>0</v>
      </c>
      <c r="AW97" s="1412"/>
      <c r="AX97" s="1412"/>
      <c r="AY97" s="1412"/>
      <c r="AZ97" s="1412"/>
      <c r="BA97" s="1412"/>
      <c r="BB97" s="1412"/>
      <c r="BC97" s="1412"/>
      <c r="BD97" s="1412"/>
      <c r="BE97" s="1412"/>
      <c r="BF97" s="1412"/>
      <c r="BG97" s="1412"/>
      <c r="BH97" s="1412"/>
      <c r="BI97" s="1412"/>
      <c r="BJ97" s="1412"/>
      <c r="BK97" s="1412"/>
      <c r="BL97" s="1412"/>
      <c r="BM97" s="1412"/>
      <c r="BN97" s="1412"/>
      <c r="BO97" s="1412"/>
      <c r="BP97" s="1412"/>
      <c r="BQ97" s="1412"/>
    </row>
    <row r="98" spans="1:69" s="1413" customFormat="1" ht="12.75">
      <c r="A98" s="1372">
        <v>1810</v>
      </c>
      <c r="B98" s="249" t="s">
        <v>626</v>
      </c>
      <c r="C98" s="1411">
        <f ca="1">'I4 BO ASSETS'!H27</f>
        <v>0</v>
      </c>
      <c r="D98" s="1412">
        <f t="shared" si="114"/>
        <v>0</v>
      </c>
      <c r="E98" s="1412">
        <f t="shared" si="114"/>
        <v>0</v>
      </c>
      <c r="F98" s="1412">
        <f t="shared" si="119"/>
        <v>0</v>
      </c>
      <c r="G98" s="1412">
        <f t="shared" si="115"/>
        <v>0</v>
      </c>
      <c r="H98" s="1412">
        <f t="shared" ref="H98:Z98" si="140">$D98*H599</f>
        <v>0</v>
      </c>
      <c r="I98" s="1412">
        <f t="shared" si="140"/>
        <v>0</v>
      </c>
      <c r="J98" s="1412">
        <f t="shared" si="140"/>
        <v>0</v>
      </c>
      <c r="K98" s="1412">
        <f t="shared" si="140"/>
        <v>0</v>
      </c>
      <c r="L98" s="1412">
        <f t="shared" si="140"/>
        <v>0</v>
      </c>
      <c r="M98" s="1412">
        <f t="shared" si="140"/>
        <v>0</v>
      </c>
      <c r="N98" s="1412">
        <f t="shared" si="140"/>
        <v>0</v>
      </c>
      <c r="O98" s="1412">
        <f t="shared" si="140"/>
        <v>0</v>
      </c>
      <c r="P98" s="1412">
        <f t="shared" si="140"/>
        <v>0</v>
      </c>
      <c r="Q98" s="1412">
        <f t="shared" si="140"/>
        <v>0</v>
      </c>
      <c r="R98" s="1412">
        <f t="shared" si="140"/>
        <v>0</v>
      </c>
      <c r="S98" s="1412">
        <f t="shared" si="140"/>
        <v>0</v>
      </c>
      <c r="T98" s="1412">
        <f t="shared" si="140"/>
        <v>0</v>
      </c>
      <c r="U98" s="1412">
        <f t="shared" si="140"/>
        <v>0</v>
      </c>
      <c r="V98" s="1412">
        <f t="shared" si="140"/>
        <v>0</v>
      </c>
      <c r="W98" s="1412">
        <f t="shared" si="140"/>
        <v>0</v>
      </c>
      <c r="X98" s="1412">
        <f t="shared" si="140"/>
        <v>0</v>
      </c>
      <c r="Y98" s="1412">
        <f t="shared" si="140"/>
        <v>0</v>
      </c>
      <c r="Z98" s="1412">
        <f t="shared" si="140"/>
        <v>0</v>
      </c>
      <c r="AA98" s="1412">
        <f t="shared" si="121"/>
        <v>0</v>
      </c>
      <c r="AB98" s="1412">
        <f t="shared" si="117"/>
        <v>0</v>
      </c>
      <c r="AC98" s="1412">
        <f t="shared" ref="AC98:AU98" si="141">$E98*AC599</f>
        <v>0</v>
      </c>
      <c r="AD98" s="1412">
        <f t="shared" si="141"/>
        <v>0</v>
      </c>
      <c r="AE98" s="1412">
        <f t="shared" si="141"/>
        <v>0</v>
      </c>
      <c r="AF98" s="1412">
        <f t="shared" si="141"/>
        <v>0</v>
      </c>
      <c r="AG98" s="1412">
        <f t="shared" si="141"/>
        <v>0</v>
      </c>
      <c r="AH98" s="1412">
        <f t="shared" si="141"/>
        <v>0</v>
      </c>
      <c r="AI98" s="1412">
        <f t="shared" si="141"/>
        <v>0</v>
      </c>
      <c r="AJ98" s="1412">
        <f t="shared" si="141"/>
        <v>0</v>
      </c>
      <c r="AK98" s="1412">
        <f t="shared" si="141"/>
        <v>0</v>
      </c>
      <c r="AL98" s="1412">
        <f t="shared" si="141"/>
        <v>0</v>
      </c>
      <c r="AM98" s="1412">
        <f t="shared" si="141"/>
        <v>0</v>
      </c>
      <c r="AN98" s="1412">
        <f t="shared" si="141"/>
        <v>0</v>
      </c>
      <c r="AO98" s="1412">
        <f t="shared" si="141"/>
        <v>0</v>
      </c>
      <c r="AP98" s="1412">
        <f t="shared" si="141"/>
        <v>0</v>
      </c>
      <c r="AQ98" s="1412">
        <f t="shared" si="141"/>
        <v>0</v>
      </c>
      <c r="AR98" s="1412">
        <f t="shared" si="141"/>
        <v>0</v>
      </c>
      <c r="AS98" s="1412">
        <f t="shared" si="141"/>
        <v>0</v>
      </c>
      <c r="AT98" s="1412">
        <f t="shared" si="141"/>
        <v>0</v>
      </c>
      <c r="AU98" s="1412">
        <f t="shared" si="141"/>
        <v>0</v>
      </c>
      <c r="AV98" s="1412">
        <f t="shared" si="123"/>
        <v>0</v>
      </c>
      <c r="AW98" s="1412"/>
      <c r="AX98" s="1412"/>
      <c r="AY98" s="1412"/>
      <c r="AZ98" s="1412"/>
      <c r="BA98" s="1412"/>
      <c r="BB98" s="1412"/>
      <c r="BC98" s="1412"/>
      <c r="BD98" s="1412"/>
      <c r="BE98" s="1412"/>
      <c r="BF98" s="1412"/>
      <c r="BG98" s="1412"/>
      <c r="BH98" s="1412"/>
      <c r="BI98" s="1412"/>
      <c r="BJ98" s="1412"/>
      <c r="BK98" s="1412"/>
      <c r="BL98" s="1412"/>
      <c r="BM98" s="1412"/>
      <c r="BN98" s="1412"/>
      <c r="BO98" s="1412"/>
      <c r="BP98" s="1412"/>
      <c r="BQ98" s="1412"/>
    </row>
    <row r="99" spans="1:69" s="1413" customFormat="1" ht="12.75">
      <c r="A99" s="1372" t="s">
        <v>135</v>
      </c>
      <c r="B99" s="249" t="s">
        <v>1418</v>
      </c>
      <c r="C99" s="1411">
        <f ca="1">'I4 BO ASSETS'!H28</f>
        <v>0</v>
      </c>
      <c r="D99" s="1412">
        <f t="shared" si="114"/>
        <v>0</v>
      </c>
      <c r="E99" s="1412">
        <f t="shared" si="114"/>
        <v>0</v>
      </c>
      <c r="F99" s="1412">
        <f t="shared" si="119"/>
        <v>0</v>
      </c>
      <c r="G99" s="1412">
        <f t="shared" si="115"/>
        <v>0</v>
      </c>
      <c r="H99" s="1412">
        <f t="shared" ref="H99:Z99" si="142">$D99*H600</f>
        <v>0</v>
      </c>
      <c r="I99" s="1412">
        <f t="shared" si="142"/>
        <v>0</v>
      </c>
      <c r="J99" s="1412">
        <f t="shared" si="142"/>
        <v>0</v>
      </c>
      <c r="K99" s="1412">
        <f t="shared" si="142"/>
        <v>0</v>
      </c>
      <c r="L99" s="1412">
        <f t="shared" si="142"/>
        <v>0</v>
      </c>
      <c r="M99" s="1412">
        <f t="shared" si="142"/>
        <v>0</v>
      </c>
      <c r="N99" s="1412">
        <f t="shared" si="142"/>
        <v>0</v>
      </c>
      <c r="O99" s="1412">
        <f t="shared" si="142"/>
        <v>0</v>
      </c>
      <c r="P99" s="1412">
        <f t="shared" si="142"/>
        <v>0</v>
      </c>
      <c r="Q99" s="1412">
        <f t="shared" si="142"/>
        <v>0</v>
      </c>
      <c r="R99" s="1412">
        <f t="shared" si="142"/>
        <v>0</v>
      </c>
      <c r="S99" s="1412">
        <f t="shared" si="142"/>
        <v>0</v>
      </c>
      <c r="T99" s="1412">
        <f t="shared" si="142"/>
        <v>0</v>
      </c>
      <c r="U99" s="1412">
        <f t="shared" si="142"/>
        <v>0</v>
      </c>
      <c r="V99" s="1412">
        <f t="shared" si="142"/>
        <v>0</v>
      </c>
      <c r="W99" s="1412">
        <f t="shared" si="142"/>
        <v>0</v>
      </c>
      <c r="X99" s="1412">
        <f t="shared" si="142"/>
        <v>0</v>
      </c>
      <c r="Y99" s="1412">
        <f t="shared" si="142"/>
        <v>0</v>
      </c>
      <c r="Z99" s="1412">
        <f t="shared" si="142"/>
        <v>0</v>
      </c>
      <c r="AA99" s="1412">
        <f t="shared" si="121"/>
        <v>0</v>
      </c>
      <c r="AB99" s="1412">
        <f t="shared" si="117"/>
        <v>0</v>
      </c>
      <c r="AC99" s="1412">
        <f t="shared" ref="AC99:AU99" si="143">$E99*AC600</f>
        <v>0</v>
      </c>
      <c r="AD99" s="1412">
        <f t="shared" si="143"/>
        <v>0</v>
      </c>
      <c r="AE99" s="1412">
        <f t="shared" si="143"/>
        <v>0</v>
      </c>
      <c r="AF99" s="1412">
        <f t="shared" si="143"/>
        <v>0</v>
      </c>
      <c r="AG99" s="1412">
        <f t="shared" si="143"/>
        <v>0</v>
      </c>
      <c r="AH99" s="1412">
        <f t="shared" si="143"/>
        <v>0</v>
      </c>
      <c r="AI99" s="1412">
        <f t="shared" si="143"/>
        <v>0</v>
      </c>
      <c r="AJ99" s="1412">
        <f t="shared" si="143"/>
        <v>0</v>
      </c>
      <c r="AK99" s="1412">
        <f t="shared" si="143"/>
        <v>0</v>
      </c>
      <c r="AL99" s="1412">
        <f t="shared" si="143"/>
        <v>0</v>
      </c>
      <c r="AM99" s="1412">
        <f t="shared" si="143"/>
        <v>0</v>
      </c>
      <c r="AN99" s="1412">
        <f t="shared" si="143"/>
        <v>0</v>
      </c>
      <c r="AO99" s="1412">
        <f t="shared" si="143"/>
        <v>0</v>
      </c>
      <c r="AP99" s="1412">
        <f t="shared" si="143"/>
        <v>0</v>
      </c>
      <c r="AQ99" s="1412">
        <f t="shared" si="143"/>
        <v>0</v>
      </c>
      <c r="AR99" s="1412">
        <f t="shared" si="143"/>
        <v>0</v>
      </c>
      <c r="AS99" s="1412">
        <f t="shared" si="143"/>
        <v>0</v>
      </c>
      <c r="AT99" s="1412">
        <f t="shared" si="143"/>
        <v>0</v>
      </c>
      <c r="AU99" s="1412">
        <f t="shared" si="143"/>
        <v>0</v>
      </c>
      <c r="AV99" s="1412">
        <f t="shared" si="123"/>
        <v>0</v>
      </c>
      <c r="AW99" s="1412"/>
      <c r="AX99" s="1412"/>
      <c r="AY99" s="1412"/>
      <c r="AZ99" s="1412"/>
      <c r="BA99" s="1412"/>
      <c r="BB99" s="1412"/>
      <c r="BC99" s="1412"/>
      <c r="BD99" s="1412"/>
      <c r="BE99" s="1412"/>
      <c r="BF99" s="1412"/>
      <c r="BG99" s="1412"/>
      <c r="BH99" s="1412"/>
      <c r="BI99" s="1412"/>
      <c r="BJ99" s="1412"/>
      <c r="BK99" s="1412"/>
      <c r="BL99" s="1412"/>
      <c r="BM99" s="1412"/>
      <c r="BN99" s="1412"/>
      <c r="BO99" s="1412"/>
      <c r="BP99" s="1412"/>
      <c r="BQ99" s="1412"/>
    </row>
    <row r="100" spans="1:69" s="1413" customFormat="1" ht="12.75">
      <c r="A100" s="1372" t="s">
        <v>136</v>
      </c>
      <c r="B100" s="249" t="s">
        <v>1419</v>
      </c>
      <c r="C100" s="1411">
        <f ca="1">'I4 BO ASSETS'!H29</f>
        <v>0</v>
      </c>
      <c r="D100" s="1412">
        <f t="shared" si="114"/>
        <v>0</v>
      </c>
      <c r="E100" s="1412">
        <f t="shared" si="114"/>
        <v>0</v>
      </c>
      <c r="F100" s="1412">
        <f t="shared" si="119"/>
        <v>0</v>
      </c>
      <c r="G100" s="1412">
        <f t="shared" si="115"/>
        <v>0</v>
      </c>
      <c r="H100" s="1412">
        <f t="shared" ref="H100:Z100" si="144">$D100*H601</f>
        <v>0</v>
      </c>
      <c r="I100" s="1412">
        <f t="shared" si="144"/>
        <v>0</v>
      </c>
      <c r="J100" s="1412">
        <f t="shared" si="144"/>
        <v>0</v>
      </c>
      <c r="K100" s="1412">
        <f t="shared" si="144"/>
        <v>0</v>
      </c>
      <c r="L100" s="1412">
        <f t="shared" si="144"/>
        <v>0</v>
      </c>
      <c r="M100" s="1412">
        <f t="shared" si="144"/>
        <v>0</v>
      </c>
      <c r="N100" s="1412">
        <f t="shared" si="144"/>
        <v>0</v>
      </c>
      <c r="O100" s="1412">
        <f t="shared" si="144"/>
        <v>0</v>
      </c>
      <c r="P100" s="1412">
        <f t="shared" si="144"/>
        <v>0</v>
      </c>
      <c r="Q100" s="1412">
        <f t="shared" si="144"/>
        <v>0</v>
      </c>
      <c r="R100" s="1412">
        <f t="shared" si="144"/>
        <v>0</v>
      </c>
      <c r="S100" s="1412">
        <f t="shared" si="144"/>
        <v>0</v>
      </c>
      <c r="T100" s="1412">
        <f t="shared" si="144"/>
        <v>0</v>
      </c>
      <c r="U100" s="1412">
        <f t="shared" si="144"/>
        <v>0</v>
      </c>
      <c r="V100" s="1412">
        <f t="shared" si="144"/>
        <v>0</v>
      </c>
      <c r="W100" s="1412">
        <f t="shared" si="144"/>
        <v>0</v>
      </c>
      <c r="X100" s="1412">
        <f t="shared" si="144"/>
        <v>0</v>
      </c>
      <c r="Y100" s="1412">
        <f t="shared" si="144"/>
        <v>0</v>
      </c>
      <c r="Z100" s="1412">
        <f t="shared" si="144"/>
        <v>0</v>
      </c>
      <c r="AA100" s="1412">
        <f t="shared" si="121"/>
        <v>0</v>
      </c>
      <c r="AB100" s="1412">
        <f t="shared" si="117"/>
        <v>0</v>
      </c>
      <c r="AC100" s="1412">
        <f t="shared" ref="AC100:AU100" si="145">$E100*AC601</f>
        <v>0</v>
      </c>
      <c r="AD100" s="1412">
        <f t="shared" si="145"/>
        <v>0</v>
      </c>
      <c r="AE100" s="1412">
        <f t="shared" si="145"/>
        <v>0</v>
      </c>
      <c r="AF100" s="1412">
        <f t="shared" si="145"/>
        <v>0</v>
      </c>
      <c r="AG100" s="1412">
        <f t="shared" si="145"/>
        <v>0</v>
      </c>
      <c r="AH100" s="1412">
        <f t="shared" si="145"/>
        <v>0</v>
      </c>
      <c r="AI100" s="1412">
        <f t="shared" si="145"/>
        <v>0</v>
      </c>
      <c r="AJ100" s="1412">
        <f t="shared" si="145"/>
        <v>0</v>
      </c>
      <c r="AK100" s="1412">
        <f t="shared" si="145"/>
        <v>0</v>
      </c>
      <c r="AL100" s="1412">
        <f t="shared" si="145"/>
        <v>0</v>
      </c>
      <c r="AM100" s="1412">
        <f t="shared" si="145"/>
        <v>0</v>
      </c>
      <c r="AN100" s="1412">
        <f t="shared" si="145"/>
        <v>0</v>
      </c>
      <c r="AO100" s="1412">
        <f t="shared" si="145"/>
        <v>0</v>
      </c>
      <c r="AP100" s="1412">
        <f t="shared" si="145"/>
        <v>0</v>
      </c>
      <c r="AQ100" s="1412">
        <f t="shared" si="145"/>
        <v>0</v>
      </c>
      <c r="AR100" s="1412">
        <f t="shared" si="145"/>
        <v>0</v>
      </c>
      <c r="AS100" s="1412">
        <f t="shared" si="145"/>
        <v>0</v>
      </c>
      <c r="AT100" s="1412">
        <f t="shared" si="145"/>
        <v>0</v>
      </c>
      <c r="AU100" s="1412">
        <f t="shared" si="145"/>
        <v>0</v>
      </c>
      <c r="AV100" s="1412">
        <f t="shared" si="123"/>
        <v>0</v>
      </c>
      <c r="AW100" s="1412"/>
      <c r="AX100" s="1412"/>
      <c r="AY100" s="1412"/>
      <c r="AZ100" s="1412"/>
      <c r="BA100" s="1412"/>
      <c r="BB100" s="1412"/>
      <c r="BC100" s="1412"/>
      <c r="BD100" s="1412"/>
      <c r="BE100" s="1412"/>
      <c r="BF100" s="1412"/>
      <c r="BG100" s="1412"/>
      <c r="BH100" s="1412"/>
      <c r="BI100" s="1412"/>
      <c r="BJ100" s="1412"/>
      <c r="BK100" s="1412"/>
      <c r="BL100" s="1412"/>
      <c r="BM100" s="1412"/>
      <c r="BN100" s="1412"/>
      <c r="BO100" s="1412"/>
      <c r="BP100" s="1412"/>
      <c r="BQ100" s="1412"/>
    </row>
    <row r="101" spans="1:69" s="1413" customFormat="1" ht="25.5">
      <c r="A101" s="1372">
        <v>1815</v>
      </c>
      <c r="B101" s="249" t="s">
        <v>424</v>
      </c>
      <c r="C101" s="1411">
        <f ca="1">'I4 BO ASSETS'!H30</f>
        <v>0</v>
      </c>
      <c r="D101" s="1412">
        <f t="shared" si="114"/>
        <v>0</v>
      </c>
      <c r="E101" s="1412">
        <f t="shared" si="114"/>
        <v>0</v>
      </c>
      <c r="F101" s="1412">
        <f t="shared" si="119"/>
        <v>0</v>
      </c>
      <c r="G101" s="1412">
        <f t="shared" si="115"/>
        <v>0</v>
      </c>
      <c r="H101" s="1412">
        <f t="shared" ref="H101:Z101" si="146">$D101*H602</f>
        <v>0</v>
      </c>
      <c r="I101" s="1412">
        <f t="shared" si="146"/>
        <v>0</v>
      </c>
      <c r="J101" s="1412">
        <f t="shared" si="146"/>
        <v>0</v>
      </c>
      <c r="K101" s="1412">
        <f t="shared" si="146"/>
        <v>0</v>
      </c>
      <c r="L101" s="1412">
        <f t="shared" si="146"/>
        <v>0</v>
      </c>
      <c r="M101" s="1412">
        <f t="shared" si="146"/>
        <v>0</v>
      </c>
      <c r="N101" s="1412">
        <f t="shared" si="146"/>
        <v>0</v>
      </c>
      <c r="O101" s="1412">
        <f t="shared" si="146"/>
        <v>0</v>
      </c>
      <c r="P101" s="1412">
        <f t="shared" si="146"/>
        <v>0</v>
      </c>
      <c r="Q101" s="1412">
        <f t="shared" si="146"/>
        <v>0</v>
      </c>
      <c r="R101" s="1412">
        <f t="shared" si="146"/>
        <v>0</v>
      </c>
      <c r="S101" s="1412">
        <f t="shared" si="146"/>
        <v>0</v>
      </c>
      <c r="T101" s="1412">
        <f t="shared" si="146"/>
        <v>0</v>
      </c>
      <c r="U101" s="1412">
        <f t="shared" si="146"/>
        <v>0</v>
      </c>
      <c r="V101" s="1412">
        <f t="shared" si="146"/>
        <v>0</v>
      </c>
      <c r="W101" s="1412">
        <f t="shared" si="146"/>
        <v>0</v>
      </c>
      <c r="X101" s="1412">
        <f t="shared" si="146"/>
        <v>0</v>
      </c>
      <c r="Y101" s="1412">
        <f t="shared" si="146"/>
        <v>0</v>
      </c>
      <c r="Z101" s="1412">
        <f t="shared" si="146"/>
        <v>0</v>
      </c>
      <c r="AA101" s="1412">
        <f t="shared" si="121"/>
        <v>0</v>
      </c>
      <c r="AB101" s="1412">
        <f t="shared" si="117"/>
        <v>0</v>
      </c>
      <c r="AC101" s="1412">
        <f t="shared" ref="AC101:AU101" si="147">$E101*AC602</f>
        <v>0</v>
      </c>
      <c r="AD101" s="1412">
        <f t="shared" si="147"/>
        <v>0</v>
      </c>
      <c r="AE101" s="1412">
        <f t="shared" si="147"/>
        <v>0</v>
      </c>
      <c r="AF101" s="1412">
        <f t="shared" si="147"/>
        <v>0</v>
      </c>
      <c r="AG101" s="1412">
        <f t="shared" si="147"/>
        <v>0</v>
      </c>
      <c r="AH101" s="1412">
        <f t="shared" si="147"/>
        <v>0</v>
      </c>
      <c r="AI101" s="1412">
        <f t="shared" si="147"/>
        <v>0</v>
      </c>
      <c r="AJ101" s="1412">
        <f t="shared" si="147"/>
        <v>0</v>
      </c>
      <c r="AK101" s="1412">
        <f t="shared" si="147"/>
        <v>0</v>
      </c>
      <c r="AL101" s="1412">
        <f t="shared" si="147"/>
        <v>0</v>
      </c>
      <c r="AM101" s="1412">
        <f t="shared" si="147"/>
        <v>0</v>
      </c>
      <c r="AN101" s="1412">
        <f t="shared" si="147"/>
        <v>0</v>
      </c>
      <c r="AO101" s="1412">
        <f t="shared" si="147"/>
        <v>0</v>
      </c>
      <c r="AP101" s="1412">
        <f t="shared" si="147"/>
        <v>0</v>
      </c>
      <c r="AQ101" s="1412">
        <f t="shared" si="147"/>
        <v>0</v>
      </c>
      <c r="AR101" s="1412">
        <f t="shared" si="147"/>
        <v>0</v>
      </c>
      <c r="AS101" s="1412">
        <f t="shared" si="147"/>
        <v>0</v>
      </c>
      <c r="AT101" s="1412">
        <f t="shared" si="147"/>
        <v>0</v>
      </c>
      <c r="AU101" s="1412">
        <f t="shared" si="147"/>
        <v>0</v>
      </c>
      <c r="AV101" s="1412">
        <f t="shared" si="123"/>
        <v>0</v>
      </c>
      <c r="AW101" s="1412"/>
      <c r="AX101" s="1412"/>
      <c r="AY101" s="1412"/>
      <c r="AZ101" s="1412"/>
      <c r="BA101" s="1412"/>
      <c r="BB101" s="1412"/>
      <c r="BC101" s="1412"/>
      <c r="BD101" s="1412"/>
      <c r="BE101" s="1412"/>
      <c r="BF101" s="1412"/>
      <c r="BG101" s="1412"/>
      <c r="BH101" s="1412"/>
      <c r="BI101" s="1412"/>
      <c r="BJ101" s="1412"/>
      <c r="BK101" s="1412"/>
      <c r="BL101" s="1412"/>
      <c r="BM101" s="1412"/>
      <c r="BN101" s="1412"/>
      <c r="BO101" s="1412"/>
      <c r="BP101" s="1412"/>
      <c r="BQ101" s="1412"/>
    </row>
    <row r="102" spans="1:69" s="1413" customFormat="1" ht="25.5">
      <c r="A102" s="1372">
        <v>1820</v>
      </c>
      <c r="B102" s="249" t="s">
        <v>425</v>
      </c>
      <c r="C102" s="1411">
        <f ca="1">'I4 BO ASSETS'!H31</f>
        <v>0</v>
      </c>
      <c r="D102" s="1412">
        <f t="shared" si="114"/>
        <v>0</v>
      </c>
      <c r="E102" s="1412">
        <f t="shared" si="114"/>
        <v>0</v>
      </c>
      <c r="F102" s="1412">
        <f t="shared" si="119"/>
        <v>0</v>
      </c>
      <c r="G102" s="1412">
        <f t="shared" si="115"/>
        <v>0</v>
      </c>
      <c r="H102" s="1412">
        <f t="shared" ref="H102:Z102" si="148">$D102*H603</f>
        <v>0</v>
      </c>
      <c r="I102" s="1412">
        <f t="shared" si="148"/>
        <v>0</v>
      </c>
      <c r="J102" s="1412">
        <f t="shared" si="148"/>
        <v>0</v>
      </c>
      <c r="K102" s="1412">
        <f t="shared" si="148"/>
        <v>0</v>
      </c>
      <c r="L102" s="1412">
        <f t="shared" si="148"/>
        <v>0</v>
      </c>
      <c r="M102" s="1412">
        <f t="shared" si="148"/>
        <v>0</v>
      </c>
      <c r="N102" s="1412">
        <f t="shared" si="148"/>
        <v>0</v>
      </c>
      <c r="O102" s="1412">
        <f t="shared" si="148"/>
        <v>0</v>
      </c>
      <c r="P102" s="1412">
        <f t="shared" si="148"/>
        <v>0</v>
      </c>
      <c r="Q102" s="1412">
        <f t="shared" si="148"/>
        <v>0</v>
      </c>
      <c r="R102" s="1412">
        <f t="shared" si="148"/>
        <v>0</v>
      </c>
      <c r="S102" s="1412">
        <f t="shared" si="148"/>
        <v>0</v>
      </c>
      <c r="T102" s="1412">
        <f t="shared" si="148"/>
        <v>0</v>
      </c>
      <c r="U102" s="1412">
        <f t="shared" si="148"/>
        <v>0</v>
      </c>
      <c r="V102" s="1412">
        <f t="shared" si="148"/>
        <v>0</v>
      </c>
      <c r="W102" s="1412">
        <f t="shared" si="148"/>
        <v>0</v>
      </c>
      <c r="X102" s="1412">
        <f t="shared" si="148"/>
        <v>0</v>
      </c>
      <c r="Y102" s="1412">
        <f t="shared" si="148"/>
        <v>0</v>
      </c>
      <c r="Z102" s="1412">
        <f t="shared" si="148"/>
        <v>0</v>
      </c>
      <c r="AA102" s="1412">
        <f t="shared" si="121"/>
        <v>0</v>
      </c>
      <c r="AB102" s="1412">
        <f t="shared" si="117"/>
        <v>0</v>
      </c>
      <c r="AC102" s="1412">
        <f t="shared" ref="AC102:AU102" si="149">$E102*AC603</f>
        <v>0</v>
      </c>
      <c r="AD102" s="1412">
        <f t="shared" si="149"/>
        <v>0</v>
      </c>
      <c r="AE102" s="1412">
        <f t="shared" si="149"/>
        <v>0</v>
      </c>
      <c r="AF102" s="1412">
        <f t="shared" si="149"/>
        <v>0</v>
      </c>
      <c r="AG102" s="1412">
        <f t="shared" si="149"/>
        <v>0</v>
      </c>
      <c r="AH102" s="1412">
        <f t="shared" si="149"/>
        <v>0</v>
      </c>
      <c r="AI102" s="1412">
        <f t="shared" si="149"/>
        <v>0</v>
      </c>
      <c r="AJ102" s="1412">
        <f t="shared" si="149"/>
        <v>0</v>
      </c>
      <c r="AK102" s="1412">
        <f t="shared" si="149"/>
        <v>0</v>
      </c>
      <c r="AL102" s="1412">
        <f t="shared" si="149"/>
        <v>0</v>
      </c>
      <c r="AM102" s="1412">
        <f t="shared" si="149"/>
        <v>0</v>
      </c>
      <c r="AN102" s="1412">
        <f t="shared" si="149"/>
        <v>0</v>
      </c>
      <c r="AO102" s="1412">
        <f t="shared" si="149"/>
        <v>0</v>
      </c>
      <c r="AP102" s="1412">
        <f t="shared" si="149"/>
        <v>0</v>
      </c>
      <c r="AQ102" s="1412">
        <f t="shared" si="149"/>
        <v>0</v>
      </c>
      <c r="AR102" s="1412">
        <f t="shared" si="149"/>
        <v>0</v>
      </c>
      <c r="AS102" s="1412">
        <f t="shared" si="149"/>
        <v>0</v>
      </c>
      <c r="AT102" s="1412">
        <f t="shared" si="149"/>
        <v>0</v>
      </c>
      <c r="AU102" s="1412">
        <f t="shared" si="149"/>
        <v>0</v>
      </c>
      <c r="AV102" s="1412">
        <f t="shared" si="123"/>
        <v>0</v>
      </c>
      <c r="AW102" s="1412"/>
      <c r="AX102" s="1412"/>
      <c r="AY102" s="1412"/>
      <c r="AZ102" s="1412"/>
      <c r="BA102" s="1412"/>
      <c r="BB102" s="1412"/>
      <c r="BC102" s="1412"/>
      <c r="BD102" s="1412"/>
      <c r="BE102" s="1412"/>
      <c r="BF102" s="1412"/>
      <c r="BG102" s="1412"/>
      <c r="BH102" s="1412"/>
      <c r="BI102" s="1412"/>
      <c r="BJ102" s="1412"/>
      <c r="BK102" s="1412"/>
      <c r="BL102" s="1412"/>
      <c r="BM102" s="1412"/>
      <c r="BN102" s="1412"/>
      <c r="BO102" s="1412"/>
      <c r="BP102" s="1412"/>
      <c r="BQ102" s="1412"/>
    </row>
    <row r="103" spans="1:69" s="1413" customFormat="1" ht="25.5">
      <c r="A103" s="1372" t="s">
        <v>936</v>
      </c>
      <c r="B103" s="249" t="s">
        <v>893</v>
      </c>
      <c r="C103" s="1411">
        <f ca="1">'I4 BO ASSETS'!H32</f>
        <v>0</v>
      </c>
      <c r="D103" s="1412">
        <f t="shared" si="114"/>
        <v>0</v>
      </c>
      <c r="E103" s="1412">
        <f t="shared" si="114"/>
        <v>0</v>
      </c>
      <c r="F103" s="1412">
        <f>D103+E103</f>
        <v>0</v>
      </c>
      <c r="G103" s="1412">
        <f t="shared" ref="G103:V103" si="150">$D103*G604</f>
        <v>0</v>
      </c>
      <c r="H103" s="1412">
        <f t="shared" si="150"/>
        <v>0</v>
      </c>
      <c r="I103" s="1412">
        <f t="shared" si="150"/>
        <v>0</v>
      </c>
      <c r="J103" s="1412">
        <f t="shared" si="150"/>
        <v>0</v>
      </c>
      <c r="K103" s="1412">
        <f t="shared" si="150"/>
        <v>0</v>
      </c>
      <c r="L103" s="1412">
        <f t="shared" si="150"/>
        <v>0</v>
      </c>
      <c r="M103" s="1412">
        <f t="shared" si="150"/>
        <v>0</v>
      </c>
      <c r="N103" s="1412">
        <f t="shared" si="150"/>
        <v>0</v>
      </c>
      <c r="O103" s="1412">
        <f t="shared" si="150"/>
        <v>0</v>
      </c>
      <c r="P103" s="1412">
        <f t="shared" si="150"/>
        <v>0</v>
      </c>
      <c r="Q103" s="1412">
        <f t="shared" si="150"/>
        <v>0</v>
      </c>
      <c r="R103" s="1412">
        <f t="shared" si="150"/>
        <v>0</v>
      </c>
      <c r="S103" s="1412">
        <f t="shared" si="150"/>
        <v>0</v>
      </c>
      <c r="T103" s="1412">
        <f t="shared" si="150"/>
        <v>0</v>
      </c>
      <c r="U103" s="1412">
        <f t="shared" si="150"/>
        <v>0</v>
      </c>
      <c r="V103" s="1412">
        <f t="shared" si="150"/>
        <v>0</v>
      </c>
      <c r="W103" s="1412">
        <f>$D103*W604</f>
        <v>0</v>
      </c>
      <c r="X103" s="1412">
        <f>$D103*X604</f>
        <v>0</v>
      </c>
      <c r="Y103" s="1412">
        <f>$D103*Y604</f>
        <v>0</v>
      </c>
      <c r="Z103" s="1412">
        <f>$D103*Z604</f>
        <v>0</v>
      </c>
      <c r="AA103" s="1412">
        <f>SUM(G103:Z103)</f>
        <v>0</v>
      </c>
      <c r="AB103" s="1412">
        <f t="shared" ref="AB103:AQ103" si="151">$E103*AB604</f>
        <v>0</v>
      </c>
      <c r="AC103" s="1412">
        <f t="shared" si="151"/>
        <v>0</v>
      </c>
      <c r="AD103" s="1412">
        <f t="shared" si="151"/>
        <v>0</v>
      </c>
      <c r="AE103" s="1412">
        <f t="shared" si="151"/>
        <v>0</v>
      </c>
      <c r="AF103" s="1412">
        <f t="shared" si="151"/>
        <v>0</v>
      </c>
      <c r="AG103" s="1412">
        <f t="shared" si="151"/>
        <v>0</v>
      </c>
      <c r="AH103" s="1412">
        <f t="shared" si="151"/>
        <v>0</v>
      </c>
      <c r="AI103" s="1412">
        <f t="shared" si="151"/>
        <v>0</v>
      </c>
      <c r="AJ103" s="1412">
        <f t="shared" si="151"/>
        <v>0</v>
      </c>
      <c r="AK103" s="1412">
        <f t="shared" si="151"/>
        <v>0</v>
      </c>
      <c r="AL103" s="1412">
        <f t="shared" si="151"/>
        <v>0</v>
      </c>
      <c r="AM103" s="1412">
        <f t="shared" si="151"/>
        <v>0</v>
      </c>
      <c r="AN103" s="1412">
        <f t="shared" si="151"/>
        <v>0</v>
      </c>
      <c r="AO103" s="1412">
        <f t="shared" si="151"/>
        <v>0</v>
      </c>
      <c r="AP103" s="1412">
        <f t="shared" si="151"/>
        <v>0</v>
      </c>
      <c r="AQ103" s="1412">
        <f t="shared" si="151"/>
        <v>0</v>
      </c>
      <c r="AR103" s="1412">
        <f>$E103*AR604</f>
        <v>0</v>
      </c>
      <c r="AS103" s="1412">
        <f>$E103*AS604</f>
        <v>0</v>
      </c>
      <c r="AT103" s="1412">
        <f>$E103*AT604</f>
        <v>0</v>
      </c>
      <c r="AU103" s="1412">
        <f>$E103*AU604</f>
        <v>0</v>
      </c>
      <c r="AV103" s="1412">
        <f>SUM(AB103:AU103)</f>
        <v>0</v>
      </c>
      <c r="AW103" s="1412"/>
      <c r="AX103" s="1412"/>
      <c r="AY103" s="1412"/>
      <c r="AZ103" s="1412"/>
      <c r="BA103" s="1412"/>
      <c r="BB103" s="1412"/>
      <c r="BC103" s="1412"/>
      <c r="BD103" s="1412"/>
      <c r="BE103" s="1412"/>
      <c r="BF103" s="1412"/>
      <c r="BG103" s="1412"/>
      <c r="BH103" s="1412"/>
      <c r="BI103" s="1412"/>
      <c r="BJ103" s="1412"/>
      <c r="BK103" s="1412"/>
      <c r="BL103" s="1412"/>
      <c r="BM103" s="1412"/>
      <c r="BN103" s="1412"/>
      <c r="BO103" s="1412"/>
      <c r="BP103" s="1412"/>
      <c r="BQ103" s="1412"/>
    </row>
    <row r="104" spans="1:69" s="1413" customFormat="1" ht="25.5">
      <c r="A104" s="1372" t="s">
        <v>937</v>
      </c>
      <c r="B104" s="249" t="s">
        <v>896</v>
      </c>
      <c r="C104" s="1411">
        <f ca="1">'I4 BO ASSETS'!H33</f>
        <v>0</v>
      </c>
      <c r="D104" s="1412">
        <f t="shared" si="114"/>
        <v>0</v>
      </c>
      <c r="E104" s="1412">
        <f t="shared" si="114"/>
        <v>0</v>
      </c>
      <c r="F104" s="1412">
        <f>D104+E104</f>
        <v>0</v>
      </c>
      <c r="G104" s="1412">
        <f t="shared" ref="G104:Z105" si="152">$D104*G605</f>
        <v>0</v>
      </c>
      <c r="H104" s="1412">
        <f t="shared" si="152"/>
        <v>0</v>
      </c>
      <c r="I104" s="1412">
        <f t="shared" si="152"/>
        <v>0</v>
      </c>
      <c r="J104" s="1412">
        <f t="shared" si="152"/>
        <v>0</v>
      </c>
      <c r="K104" s="1412">
        <f t="shared" si="152"/>
        <v>0</v>
      </c>
      <c r="L104" s="1412">
        <f t="shared" si="152"/>
        <v>0</v>
      </c>
      <c r="M104" s="1412">
        <f t="shared" si="152"/>
        <v>0</v>
      </c>
      <c r="N104" s="1412">
        <f t="shared" si="152"/>
        <v>0</v>
      </c>
      <c r="O104" s="1412">
        <f t="shared" si="152"/>
        <v>0</v>
      </c>
      <c r="P104" s="1412">
        <f t="shared" si="152"/>
        <v>0</v>
      </c>
      <c r="Q104" s="1412">
        <f t="shared" si="152"/>
        <v>0</v>
      </c>
      <c r="R104" s="1412">
        <f t="shared" si="152"/>
        <v>0</v>
      </c>
      <c r="S104" s="1412">
        <f t="shared" si="152"/>
        <v>0</v>
      </c>
      <c r="T104" s="1412">
        <f t="shared" si="152"/>
        <v>0</v>
      </c>
      <c r="U104" s="1412">
        <f t="shared" si="152"/>
        <v>0</v>
      </c>
      <c r="V104" s="1412">
        <f t="shared" si="152"/>
        <v>0</v>
      </c>
      <c r="W104" s="1412">
        <f t="shared" si="152"/>
        <v>0</v>
      </c>
      <c r="X104" s="1412">
        <f t="shared" si="152"/>
        <v>0</v>
      </c>
      <c r="Y104" s="1412">
        <f t="shared" si="152"/>
        <v>0</v>
      </c>
      <c r="Z104" s="1412">
        <f t="shared" si="152"/>
        <v>0</v>
      </c>
      <c r="AA104" s="1412">
        <f>SUM(G104:Z104)</f>
        <v>0</v>
      </c>
      <c r="AB104" s="1412">
        <f t="shared" ref="AB104:AU105" si="153">$E104*AB605</f>
        <v>0</v>
      </c>
      <c r="AC104" s="1412">
        <f t="shared" si="153"/>
        <v>0</v>
      </c>
      <c r="AD104" s="1412">
        <f t="shared" si="153"/>
        <v>0</v>
      </c>
      <c r="AE104" s="1412">
        <f t="shared" si="153"/>
        <v>0</v>
      </c>
      <c r="AF104" s="1412">
        <f t="shared" si="153"/>
        <v>0</v>
      </c>
      <c r="AG104" s="1412">
        <f t="shared" si="153"/>
        <v>0</v>
      </c>
      <c r="AH104" s="1412">
        <f t="shared" si="153"/>
        <v>0</v>
      </c>
      <c r="AI104" s="1412">
        <f t="shared" si="153"/>
        <v>0</v>
      </c>
      <c r="AJ104" s="1412">
        <f t="shared" si="153"/>
        <v>0</v>
      </c>
      <c r="AK104" s="1412">
        <f t="shared" si="153"/>
        <v>0</v>
      </c>
      <c r="AL104" s="1412">
        <f t="shared" si="153"/>
        <v>0</v>
      </c>
      <c r="AM104" s="1412">
        <f t="shared" si="153"/>
        <v>0</v>
      </c>
      <c r="AN104" s="1412">
        <f t="shared" si="153"/>
        <v>0</v>
      </c>
      <c r="AO104" s="1412">
        <f t="shared" si="153"/>
        <v>0</v>
      </c>
      <c r="AP104" s="1412">
        <f t="shared" si="153"/>
        <v>0</v>
      </c>
      <c r="AQ104" s="1412">
        <f t="shared" si="153"/>
        <v>0</v>
      </c>
      <c r="AR104" s="1412">
        <f t="shared" si="153"/>
        <v>0</v>
      </c>
      <c r="AS104" s="1412">
        <f t="shared" si="153"/>
        <v>0</v>
      </c>
      <c r="AT104" s="1412">
        <f t="shared" si="153"/>
        <v>0</v>
      </c>
      <c r="AU104" s="1412">
        <f t="shared" si="153"/>
        <v>0</v>
      </c>
      <c r="AV104" s="1412">
        <f>SUM(AB104:AU104)</f>
        <v>0</v>
      </c>
      <c r="AW104" s="1412"/>
      <c r="AX104" s="1412"/>
      <c r="AY104" s="1412"/>
      <c r="AZ104" s="1412"/>
      <c r="BA104" s="1412"/>
      <c r="BB104" s="1412"/>
      <c r="BC104" s="1412"/>
      <c r="BD104" s="1412"/>
      <c r="BE104" s="1412"/>
      <c r="BF104" s="1412"/>
      <c r="BG104" s="1412"/>
      <c r="BH104" s="1412"/>
      <c r="BI104" s="1412"/>
      <c r="BJ104" s="1412"/>
      <c r="BK104" s="1412"/>
      <c r="BL104" s="1412"/>
      <c r="BM104" s="1412"/>
      <c r="BN104" s="1412"/>
      <c r="BO104" s="1412"/>
      <c r="BP104" s="1412"/>
      <c r="BQ104" s="1412"/>
    </row>
    <row r="105" spans="1:69" s="1413" customFormat="1" ht="25.5">
      <c r="A105" s="1372" t="s">
        <v>883</v>
      </c>
      <c r="B105" s="249" t="s">
        <v>884</v>
      </c>
      <c r="C105" s="1411">
        <f ca="1">'I4 BO ASSETS'!H34</f>
        <v>0</v>
      </c>
      <c r="D105" s="1412">
        <f t="shared" si="114"/>
        <v>0</v>
      </c>
      <c r="E105" s="1412">
        <f t="shared" si="114"/>
        <v>0</v>
      </c>
      <c r="F105" s="1412">
        <f>D105+E105</f>
        <v>0</v>
      </c>
      <c r="G105" s="1412">
        <f t="shared" si="152"/>
        <v>0</v>
      </c>
      <c r="H105" s="1412">
        <f t="shared" si="152"/>
        <v>0</v>
      </c>
      <c r="I105" s="1412">
        <f t="shared" si="152"/>
        <v>0</v>
      </c>
      <c r="J105" s="1412">
        <f t="shared" si="152"/>
        <v>0</v>
      </c>
      <c r="K105" s="1412">
        <f t="shared" si="152"/>
        <v>0</v>
      </c>
      <c r="L105" s="1412">
        <f t="shared" si="152"/>
        <v>0</v>
      </c>
      <c r="M105" s="1412">
        <f t="shared" si="152"/>
        <v>0</v>
      </c>
      <c r="N105" s="1412">
        <f t="shared" si="152"/>
        <v>0</v>
      </c>
      <c r="O105" s="1412">
        <f t="shared" si="152"/>
        <v>0</v>
      </c>
      <c r="P105" s="1412">
        <f t="shared" si="152"/>
        <v>0</v>
      </c>
      <c r="Q105" s="1412">
        <f t="shared" si="152"/>
        <v>0</v>
      </c>
      <c r="R105" s="1412">
        <f t="shared" si="152"/>
        <v>0</v>
      </c>
      <c r="S105" s="1412">
        <f t="shared" si="152"/>
        <v>0</v>
      </c>
      <c r="T105" s="1412">
        <f t="shared" si="152"/>
        <v>0</v>
      </c>
      <c r="U105" s="1412">
        <f t="shared" si="152"/>
        <v>0</v>
      </c>
      <c r="V105" s="1412">
        <f t="shared" si="152"/>
        <v>0</v>
      </c>
      <c r="W105" s="1412">
        <f t="shared" si="152"/>
        <v>0</v>
      </c>
      <c r="X105" s="1412">
        <f t="shared" si="152"/>
        <v>0</v>
      </c>
      <c r="Y105" s="1412">
        <f t="shared" si="152"/>
        <v>0</v>
      </c>
      <c r="Z105" s="1412">
        <f t="shared" si="152"/>
        <v>0</v>
      </c>
      <c r="AA105" s="1412">
        <f>SUM(G105:Z105)</f>
        <v>0</v>
      </c>
      <c r="AB105" s="1412">
        <f t="shared" si="153"/>
        <v>0</v>
      </c>
      <c r="AC105" s="1412">
        <f t="shared" si="153"/>
        <v>0</v>
      </c>
      <c r="AD105" s="1412">
        <f t="shared" si="153"/>
        <v>0</v>
      </c>
      <c r="AE105" s="1412">
        <f t="shared" si="153"/>
        <v>0</v>
      </c>
      <c r="AF105" s="1412">
        <f t="shared" si="153"/>
        <v>0</v>
      </c>
      <c r="AG105" s="1412">
        <f t="shared" si="153"/>
        <v>0</v>
      </c>
      <c r="AH105" s="1412">
        <f t="shared" si="153"/>
        <v>0</v>
      </c>
      <c r="AI105" s="1412">
        <f t="shared" si="153"/>
        <v>0</v>
      </c>
      <c r="AJ105" s="1412">
        <f t="shared" si="153"/>
        <v>0</v>
      </c>
      <c r="AK105" s="1412">
        <f t="shared" si="153"/>
        <v>0</v>
      </c>
      <c r="AL105" s="1412">
        <f t="shared" si="153"/>
        <v>0</v>
      </c>
      <c r="AM105" s="1412">
        <f t="shared" si="153"/>
        <v>0</v>
      </c>
      <c r="AN105" s="1412">
        <f t="shared" si="153"/>
        <v>0</v>
      </c>
      <c r="AO105" s="1412">
        <f t="shared" si="153"/>
        <v>0</v>
      </c>
      <c r="AP105" s="1412">
        <f t="shared" si="153"/>
        <v>0</v>
      </c>
      <c r="AQ105" s="1412">
        <f t="shared" si="153"/>
        <v>0</v>
      </c>
      <c r="AR105" s="1412">
        <f t="shared" si="153"/>
        <v>0</v>
      </c>
      <c r="AS105" s="1412">
        <f t="shared" si="153"/>
        <v>0</v>
      </c>
      <c r="AT105" s="1412">
        <f t="shared" si="153"/>
        <v>0</v>
      </c>
      <c r="AU105" s="1412">
        <f t="shared" si="153"/>
        <v>0</v>
      </c>
      <c r="AV105" s="1412">
        <f>SUM(AB105:AU105)</f>
        <v>0</v>
      </c>
      <c r="AW105" s="1412"/>
      <c r="AX105" s="1412"/>
      <c r="AY105" s="1412"/>
      <c r="AZ105" s="1412"/>
      <c r="BA105" s="1412"/>
      <c r="BB105" s="1412"/>
      <c r="BC105" s="1412"/>
      <c r="BD105" s="1412"/>
      <c r="BE105" s="1412"/>
      <c r="BF105" s="1412"/>
      <c r="BG105" s="1412"/>
      <c r="BH105" s="1412"/>
      <c r="BI105" s="1412"/>
      <c r="BJ105" s="1412"/>
      <c r="BK105" s="1412"/>
      <c r="BL105" s="1412"/>
      <c r="BM105" s="1412"/>
      <c r="BN105" s="1412"/>
      <c r="BO105" s="1412"/>
      <c r="BP105" s="1412"/>
      <c r="BQ105" s="1412"/>
    </row>
    <row r="106" spans="1:69" s="1413" customFormat="1" ht="12.75">
      <c r="A106" s="1372">
        <v>1825</v>
      </c>
      <c r="B106" s="249" t="s">
        <v>426</v>
      </c>
      <c r="C106" s="1411">
        <f ca="1">'I4 BO ASSETS'!H35</f>
        <v>0</v>
      </c>
      <c r="D106" s="1412">
        <f t="shared" si="114"/>
        <v>0</v>
      </c>
      <c r="E106" s="1412">
        <f t="shared" si="114"/>
        <v>0</v>
      </c>
      <c r="F106" s="1412">
        <f t="shared" si="119"/>
        <v>0</v>
      </c>
      <c r="G106" s="1412">
        <f t="shared" ref="G106:G125" si="154">$D106*G607</f>
        <v>0</v>
      </c>
      <c r="H106" s="1412">
        <f t="shared" ref="H106:Z106" si="155">$D106*H607</f>
        <v>0</v>
      </c>
      <c r="I106" s="1412">
        <f t="shared" si="155"/>
        <v>0</v>
      </c>
      <c r="J106" s="1412">
        <f t="shared" si="155"/>
        <v>0</v>
      </c>
      <c r="K106" s="1412">
        <f t="shared" si="155"/>
        <v>0</v>
      </c>
      <c r="L106" s="1412">
        <f t="shared" si="155"/>
        <v>0</v>
      </c>
      <c r="M106" s="1412">
        <f t="shared" si="155"/>
        <v>0</v>
      </c>
      <c r="N106" s="1412">
        <f t="shared" si="155"/>
        <v>0</v>
      </c>
      <c r="O106" s="1412">
        <f t="shared" si="155"/>
        <v>0</v>
      </c>
      <c r="P106" s="1412">
        <f t="shared" si="155"/>
        <v>0</v>
      </c>
      <c r="Q106" s="1412">
        <f t="shared" si="155"/>
        <v>0</v>
      </c>
      <c r="R106" s="1412">
        <f t="shared" si="155"/>
        <v>0</v>
      </c>
      <c r="S106" s="1412">
        <f t="shared" si="155"/>
        <v>0</v>
      </c>
      <c r="T106" s="1412">
        <f t="shared" si="155"/>
        <v>0</v>
      </c>
      <c r="U106" s="1412">
        <f t="shared" si="155"/>
        <v>0</v>
      </c>
      <c r="V106" s="1412">
        <f t="shared" si="155"/>
        <v>0</v>
      </c>
      <c r="W106" s="1412">
        <f t="shared" si="155"/>
        <v>0</v>
      </c>
      <c r="X106" s="1412">
        <f t="shared" si="155"/>
        <v>0</v>
      </c>
      <c r="Y106" s="1412">
        <f t="shared" si="155"/>
        <v>0</v>
      </c>
      <c r="Z106" s="1412">
        <f t="shared" si="155"/>
        <v>0</v>
      </c>
      <c r="AA106" s="1412">
        <f t="shared" si="121"/>
        <v>0</v>
      </c>
      <c r="AB106" s="1412">
        <f t="shared" ref="AB106:AB125" si="156">$E106*AB607</f>
        <v>0</v>
      </c>
      <c r="AC106" s="1412">
        <f t="shared" ref="AC106:AU106" si="157">$E106*AC607</f>
        <v>0</v>
      </c>
      <c r="AD106" s="1412">
        <f t="shared" si="157"/>
        <v>0</v>
      </c>
      <c r="AE106" s="1412">
        <f t="shared" si="157"/>
        <v>0</v>
      </c>
      <c r="AF106" s="1412">
        <f t="shared" si="157"/>
        <v>0</v>
      </c>
      <c r="AG106" s="1412">
        <f t="shared" si="157"/>
        <v>0</v>
      </c>
      <c r="AH106" s="1412">
        <f t="shared" si="157"/>
        <v>0</v>
      </c>
      <c r="AI106" s="1412">
        <f t="shared" si="157"/>
        <v>0</v>
      </c>
      <c r="AJ106" s="1412">
        <f t="shared" si="157"/>
        <v>0</v>
      </c>
      <c r="AK106" s="1412">
        <f t="shared" si="157"/>
        <v>0</v>
      </c>
      <c r="AL106" s="1412">
        <f t="shared" si="157"/>
        <v>0</v>
      </c>
      <c r="AM106" s="1412">
        <f t="shared" si="157"/>
        <v>0</v>
      </c>
      <c r="AN106" s="1412">
        <f t="shared" si="157"/>
        <v>0</v>
      </c>
      <c r="AO106" s="1412">
        <f t="shared" si="157"/>
        <v>0</v>
      </c>
      <c r="AP106" s="1412">
        <f t="shared" si="157"/>
        <v>0</v>
      </c>
      <c r="AQ106" s="1412">
        <f t="shared" si="157"/>
        <v>0</v>
      </c>
      <c r="AR106" s="1412">
        <f t="shared" si="157"/>
        <v>0</v>
      </c>
      <c r="AS106" s="1412">
        <f t="shared" si="157"/>
        <v>0</v>
      </c>
      <c r="AT106" s="1412">
        <f t="shared" si="157"/>
        <v>0</v>
      </c>
      <c r="AU106" s="1412">
        <f t="shared" si="157"/>
        <v>0</v>
      </c>
      <c r="AV106" s="1412">
        <f t="shared" si="123"/>
        <v>0</v>
      </c>
      <c r="AW106" s="1412"/>
      <c r="AX106" s="1412"/>
      <c r="AY106" s="1412"/>
      <c r="AZ106" s="1412"/>
      <c r="BA106" s="1412"/>
      <c r="BB106" s="1412"/>
      <c r="BC106" s="1412"/>
      <c r="BD106" s="1412"/>
      <c r="BE106" s="1412"/>
      <c r="BF106" s="1412"/>
      <c r="BG106" s="1412"/>
      <c r="BH106" s="1412"/>
      <c r="BI106" s="1412"/>
      <c r="BJ106" s="1412"/>
      <c r="BK106" s="1412"/>
      <c r="BL106" s="1412"/>
      <c r="BM106" s="1412"/>
      <c r="BN106" s="1412"/>
      <c r="BO106" s="1412"/>
      <c r="BP106" s="1412"/>
      <c r="BQ106" s="1412"/>
    </row>
    <row r="107" spans="1:69" s="1413" customFormat="1" ht="12.75">
      <c r="A107" s="1372" t="s">
        <v>137</v>
      </c>
      <c r="B107" s="249" t="s">
        <v>1420</v>
      </c>
      <c r="C107" s="1411">
        <f ca="1">'I4 BO ASSETS'!H36</f>
        <v>0</v>
      </c>
      <c r="D107" s="1412">
        <f t="shared" si="114"/>
        <v>0</v>
      </c>
      <c r="E107" s="1412">
        <f t="shared" si="114"/>
        <v>0</v>
      </c>
      <c r="F107" s="1412">
        <f t="shared" si="119"/>
        <v>0</v>
      </c>
      <c r="G107" s="1412">
        <f t="shared" si="154"/>
        <v>0</v>
      </c>
      <c r="H107" s="1412">
        <f t="shared" ref="H107:Z107" si="158">$D107*H608</f>
        <v>0</v>
      </c>
      <c r="I107" s="1412">
        <f t="shared" si="158"/>
        <v>0</v>
      </c>
      <c r="J107" s="1412">
        <f t="shared" si="158"/>
        <v>0</v>
      </c>
      <c r="K107" s="1412">
        <f t="shared" si="158"/>
        <v>0</v>
      </c>
      <c r="L107" s="1412">
        <f t="shared" si="158"/>
        <v>0</v>
      </c>
      <c r="M107" s="1412">
        <f t="shared" si="158"/>
        <v>0</v>
      </c>
      <c r="N107" s="1412">
        <f t="shared" si="158"/>
        <v>0</v>
      </c>
      <c r="O107" s="1412">
        <f t="shared" si="158"/>
        <v>0</v>
      </c>
      <c r="P107" s="1412">
        <f t="shared" si="158"/>
        <v>0</v>
      </c>
      <c r="Q107" s="1412">
        <f t="shared" si="158"/>
        <v>0</v>
      </c>
      <c r="R107" s="1412">
        <f t="shared" si="158"/>
        <v>0</v>
      </c>
      <c r="S107" s="1412">
        <f t="shared" si="158"/>
        <v>0</v>
      </c>
      <c r="T107" s="1412">
        <f t="shared" si="158"/>
        <v>0</v>
      </c>
      <c r="U107" s="1412">
        <f t="shared" si="158"/>
        <v>0</v>
      </c>
      <c r="V107" s="1412">
        <f t="shared" si="158"/>
        <v>0</v>
      </c>
      <c r="W107" s="1412">
        <f t="shared" si="158"/>
        <v>0</v>
      </c>
      <c r="X107" s="1412">
        <f t="shared" si="158"/>
        <v>0</v>
      </c>
      <c r="Y107" s="1412">
        <f t="shared" si="158"/>
        <v>0</v>
      </c>
      <c r="Z107" s="1412">
        <f t="shared" si="158"/>
        <v>0</v>
      </c>
      <c r="AA107" s="1412">
        <f t="shared" si="121"/>
        <v>0</v>
      </c>
      <c r="AB107" s="1412">
        <f t="shared" si="156"/>
        <v>0</v>
      </c>
      <c r="AC107" s="1412">
        <f t="shared" ref="AC107:AU107" si="159">$E107*AC608</f>
        <v>0</v>
      </c>
      <c r="AD107" s="1412">
        <f t="shared" si="159"/>
        <v>0</v>
      </c>
      <c r="AE107" s="1412">
        <f t="shared" si="159"/>
        <v>0</v>
      </c>
      <c r="AF107" s="1412">
        <f t="shared" si="159"/>
        <v>0</v>
      </c>
      <c r="AG107" s="1412">
        <f t="shared" si="159"/>
        <v>0</v>
      </c>
      <c r="AH107" s="1412">
        <f t="shared" si="159"/>
        <v>0</v>
      </c>
      <c r="AI107" s="1412">
        <f t="shared" si="159"/>
        <v>0</v>
      </c>
      <c r="AJ107" s="1412">
        <f t="shared" si="159"/>
        <v>0</v>
      </c>
      <c r="AK107" s="1412">
        <f t="shared" si="159"/>
        <v>0</v>
      </c>
      <c r="AL107" s="1412">
        <f t="shared" si="159"/>
        <v>0</v>
      </c>
      <c r="AM107" s="1412">
        <f t="shared" si="159"/>
        <v>0</v>
      </c>
      <c r="AN107" s="1412">
        <f t="shared" si="159"/>
        <v>0</v>
      </c>
      <c r="AO107" s="1412">
        <f t="shared" si="159"/>
        <v>0</v>
      </c>
      <c r="AP107" s="1412">
        <f t="shared" si="159"/>
        <v>0</v>
      </c>
      <c r="AQ107" s="1412">
        <f t="shared" si="159"/>
        <v>0</v>
      </c>
      <c r="AR107" s="1412">
        <f t="shared" si="159"/>
        <v>0</v>
      </c>
      <c r="AS107" s="1412">
        <f t="shared" si="159"/>
        <v>0</v>
      </c>
      <c r="AT107" s="1412">
        <f t="shared" si="159"/>
        <v>0</v>
      </c>
      <c r="AU107" s="1412">
        <f t="shared" si="159"/>
        <v>0</v>
      </c>
      <c r="AV107" s="1412">
        <f t="shared" si="123"/>
        <v>0</v>
      </c>
      <c r="AW107" s="1412"/>
      <c r="AX107" s="1412"/>
      <c r="AY107" s="1412"/>
      <c r="AZ107" s="1412"/>
      <c r="BA107" s="1412"/>
      <c r="BB107" s="1412"/>
      <c r="BC107" s="1412"/>
      <c r="BD107" s="1412"/>
      <c r="BE107" s="1412"/>
      <c r="BF107" s="1412"/>
      <c r="BG107" s="1412"/>
      <c r="BH107" s="1412"/>
      <c r="BI107" s="1412"/>
      <c r="BJ107" s="1412"/>
      <c r="BK107" s="1412"/>
      <c r="BL107" s="1412"/>
      <c r="BM107" s="1412"/>
      <c r="BN107" s="1412"/>
      <c r="BO107" s="1412"/>
      <c r="BP107" s="1412"/>
      <c r="BQ107" s="1412"/>
    </row>
    <row r="108" spans="1:69" s="1413" customFormat="1" ht="12.75">
      <c r="A108" s="1372" t="s">
        <v>138</v>
      </c>
      <c r="B108" s="249" t="s">
        <v>1421</v>
      </c>
      <c r="C108" s="1411">
        <f ca="1">'I4 BO ASSETS'!H37</f>
        <v>0</v>
      </c>
      <c r="D108" s="1412">
        <f t="shared" ref="D108:E127" si="160">$C108*D609</f>
        <v>0</v>
      </c>
      <c r="E108" s="1412">
        <f t="shared" si="160"/>
        <v>0</v>
      </c>
      <c r="F108" s="1412">
        <f t="shared" si="119"/>
        <v>0</v>
      </c>
      <c r="G108" s="1412">
        <f t="shared" si="154"/>
        <v>0</v>
      </c>
      <c r="H108" s="1412">
        <f t="shared" ref="H108:Z108" si="161">$D108*H609</f>
        <v>0</v>
      </c>
      <c r="I108" s="1412">
        <f t="shared" si="161"/>
        <v>0</v>
      </c>
      <c r="J108" s="1412">
        <f t="shared" si="161"/>
        <v>0</v>
      </c>
      <c r="K108" s="1412">
        <f t="shared" si="161"/>
        <v>0</v>
      </c>
      <c r="L108" s="1412">
        <f t="shared" si="161"/>
        <v>0</v>
      </c>
      <c r="M108" s="1412">
        <f t="shared" si="161"/>
        <v>0</v>
      </c>
      <c r="N108" s="1412">
        <f t="shared" si="161"/>
        <v>0</v>
      </c>
      <c r="O108" s="1412">
        <f t="shared" si="161"/>
        <v>0</v>
      </c>
      <c r="P108" s="1412">
        <f t="shared" si="161"/>
        <v>0</v>
      </c>
      <c r="Q108" s="1412">
        <f t="shared" si="161"/>
        <v>0</v>
      </c>
      <c r="R108" s="1412">
        <f t="shared" si="161"/>
        <v>0</v>
      </c>
      <c r="S108" s="1412">
        <f t="shared" si="161"/>
        <v>0</v>
      </c>
      <c r="T108" s="1412">
        <f t="shared" si="161"/>
        <v>0</v>
      </c>
      <c r="U108" s="1412">
        <f t="shared" si="161"/>
        <v>0</v>
      </c>
      <c r="V108" s="1412">
        <f t="shared" si="161"/>
        <v>0</v>
      </c>
      <c r="W108" s="1412">
        <f t="shared" si="161"/>
        <v>0</v>
      </c>
      <c r="X108" s="1412">
        <f t="shared" si="161"/>
        <v>0</v>
      </c>
      <c r="Y108" s="1412">
        <f t="shared" si="161"/>
        <v>0</v>
      </c>
      <c r="Z108" s="1412">
        <f t="shared" si="161"/>
        <v>0</v>
      </c>
      <c r="AA108" s="1412">
        <f t="shared" si="121"/>
        <v>0</v>
      </c>
      <c r="AB108" s="1412">
        <f t="shared" si="156"/>
        <v>0</v>
      </c>
      <c r="AC108" s="1412">
        <f t="shared" ref="AC108:AU108" si="162">$E108*AC609</f>
        <v>0</v>
      </c>
      <c r="AD108" s="1412">
        <f t="shared" si="162"/>
        <v>0</v>
      </c>
      <c r="AE108" s="1412">
        <f t="shared" si="162"/>
        <v>0</v>
      </c>
      <c r="AF108" s="1412">
        <f t="shared" si="162"/>
        <v>0</v>
      </c>
      <c r="AG108" s="1412">
        <f t="shared" si="162"/>
        <v>0</v>
      </c>
      <c r="AH108" s="1412">
        <f t="shared" si="162"/>
        <v>0</v>
      </c>
      <c r="AI108" s="1412">
        <f t="shared" si="162"/>
        <v>0</v>
      </c>
      <c r="AJ108" s="1412">
        <f t="shared" si="162"/>
        <v>0</v>
      </c>
      <c r="AK108" s="1412">
        <f t="shared" si="162"/>
        <v>0</v>
      </c>
      <c r="AL108" s="1412">
        <f t="shared" si="162"/>
        <v>0</v>
      </c>
      <c r="AM108" s="1412">
        <f t="shared" si="162"/>
        <v>0</v>
      </c>
      <c r="AN108" s="1412">
        <f t="shared" si="162"/>
        <v>0</v>
      </c>
      <c r="AO108" s="1412">
        <f t="shared" si="162"/>
        <v>0</v>
      </c>
      <c r="AP108" s="1412">
        <f t="shared" si="162"/>
        <v>0</v>
      </c>
      <c r="AQ108" s="1412">
        <f t="shared" si="162"/>
        <v>0</v>
      </c>
      <c r="AR108" s="1412">
        <f t="shared" si="162"/>
        <v>0</v>
      </c>
      <c r="AS108" s="1412">
        <f t="shared" si="162"/>
        <v>0</v>
      </c>
      <c r="AT108" s="1412">
        <f t="shared" si="162"/>
        <v>0</v>
      </c>
      <c r="AU108" s="1412">
        <f t="shared" si="162"/>
        <v>0</v>
      </c>
      <c r="AV108" s="1412">
        <f t="shared" si="123"/>
        <v>0</v>
      </c>
      <c r="AW108" s="1412"/>
      <c r="AX108" s="1412"/>
      <c r="AY108" s="1412"/>
      <c r="AZ108" s="1412"/>
      <c r="BA108" s="1412"/>
      <c r="BB108" s="1412"/>
      <c r="BC108" s="1412"/>
      <c r="BD108" s="1412"/>
      <c r="BE108" s="1412"/>
      <c r="BF108" s="1412"/>
      <c r="BG108" s="1412"/>
      <c r="BH108" s="1412"/>
      <c r="BI108" s="1412"/>
      <c r="BJ108" s="1412"/>
      <c r="BK108" s="1412"/>
      <c r="BL108" s="1412"/>
      <c r="BM108" s="1412"/>
      <c r="BN108" s="1412"/>
      <c r="BO108" s="1412"/>
      <c r="BP108" s="1412"/>
      <c r="BQ108" s="1412"/>
    </row>
    <row r="109" spans="1:69" s="1413" customFormat="1" ht="12.75">
      <c r="A109" s="1372">
        <v>1830</v>
      </c>
      <c r="B109" s="249" t="s">
        <v>427</v>
      </c>
      <c r="C109" s="1411">
        <f ca="1">'I4 BO ASSETS'!H38</f>
        <v>0</v>
      </c>
      <c r="D109" s="1412">
        <f t="shared" si="160"/>
        <v>0</v>
      </c>
      <c r="E109" s="1412">
        <f t="shared" si="160"/>
        <v>0</v>
      </c>
      <c r="F109" s="1412">
        <f t="shared" si="119"/>
        <v>0</v>
      </c>
      <c r="G109" s="1412">
        <f t="shared" si="154"/>
        <v>0</v>
      </c>
      <c r="H109" s="1412">
        <f t="shared" ref="H109:Z109" si="163">$D109*H610</f>
        <v>0</v>
      </c>
      <c r="I109" s="1412">
        <f t="shared" si="163"/>
        <v>0</v>
      </c>
      <c r="J109" s="1412">
        <f t="shared" si="163"/>
        <v>0</v>
      </c>
      <c r="K109" s="1412">
        <f t="shared" si="163"/>
        <v>0</v>
      </c>
      <c r="L109" s="1412">
        <f t="shared" si="163"/>
        <v>0</v>
      </c>
      <c r="M109" s="1412">
        <f t="shared" si="163"/>
        <v>0</v>
      </c>
      <c r="N109" s="1412">
        <f t="shared" si="163"/>
        <v>0</v>
      </c>
      <c r="O109" s="1412">
        <f t="shared" si="163"/>
        <v>0</v>
      </c>
      <c r="P109" s="1412">
        <f t="shared" si="163"/>
        <v>0</v>
      </c>
      <c r="Q109" s="1412">
        <f t="shared" si="163"/>
        <v>0</v>
      </c>
      <c r="R109" s="1412">
        <f t="shared" si="163"/>
        <v>0</v>
      </c>
      <c r="S109" s="1412">
        <f t="shared" si="163"/>
        <v>0</v>
      </c>
      <c r="T109" s="1412">
        <f t="shared" si="163"/>
        <v>0</v>
      </c>
      <c r="U109" s="1412">
        <f t="shared" si="163"/>
        <v>0</v>
      </c>
      <c r="V109" s="1412">
        <f t="shared" si="163"/>
        <v>0</v>
      </c>
      <c r="W109" s="1412">
        <f t="shared" si="163"/>
        <v>0</v>
      </c>
      <c r="X109" s="1412">
        <f t="shared" si="163"/>
        <v>0</v>
      </c>
      <c r="Y109" s="1412">
        <f t="shared" si="163"/>
        <v>0</v>
      </c>
      <c r="Z109" s="1412">
        <f t="shared" si="163"/>
        <v>0</v>
      </c>
      <c r="AA109" s="1412">
        <f t="shared" si="121"/>
        <v>0</v>
      </c>
      <c r="AB109" s="1412">
        <f t="shared" si="156"/>
        <v>0</v>
      </c>
      <c r="AC109" s="1412">
        <f t="shared" ref="AC109:AU109" si="164">$E109*AC610</f>
        <v>0</v>
      </c>
      <c r="AD109" s="1412">
        <f t="shared" si="164"/>
        <v>0</v>
      </c>
      <c r="AE109" s="1412">
        <f t="shared" si="164"/>
        <v>0</v>
      </c>
      <c r="AF109" s="1412">
        <f t="shared" si="164"/>
        <v>0</v>
      </c>
      <c r="AG109" s="1412">
        <f t="shared" si="164"/>
        <v>0</v>
      </c>
      <c r="AH109" s="1412">
        <f t="shared" si="164"/>
        <v>0</v>
      </c>
      <c r="AI109" s="1412">
        <f t="shared" si="164"/>
        <v>0</v>
      </c>
      <c r="AJ109" s="1412">
        <f t="shared" si="164"/>
        <v>0</v>
      </c>
      <c r="AK109" s="1412">
        <f t="shared" si="164"/>
        <v>0</v>
      </c>
      <c r="AL109" s="1412">
        <f t="shared" si="164"/>
        <v>0</v>
      </c>
      <c r="AM109" s="1412">
        <f t="shared" si="164"/>
        <v>0</v>
      </c>
      <c r="AN109" s="1412">
        <f t="shared" si="164"/>
        <v>0</v>
      </c>
      <c r="AO109" s="1412">
        <f t="shared" si="164"/>
        <v>0</v>
      </c>
      <c r="AP109" s="1412">
        <f t="shared" si="164"/>
        <v>0</v>
      </c>
      <c r="AQ109" s="1412">
        <f t="shared" si="164"/>
        <v>0</v>
      </c>
      <c r="AR109" s="1412">
        <f t="shared" si="164"/>
        <v>0</v>
      </c>
      <c r="AS109" s="1412">
        <f t="shared" si="164"/>
        <v>0</v>
      </c>
      <c r="AT109" s="1412">
        <f t="shared" si="164"/>
        <v>0</v>
      </c>
      <c r="AU109" s="1412">
        <f t="shared" si="164"/>
        <v>0</v>
      </c>
      <c r="AV109" s="1412">
        <f t="shared" si="123"/>
        <v>0</v>
      </c>
      <c r="AW109" s="1412"/>
      <c r="AX109" s="1412"/>
      <c r="AY109" s="1412"/>
      <c r="AZ109" s="1412"/>
      <c r="BA109" s="1412"/>
      <c r="BB109" s="1412"/>
      <c r="BC109" s="1412"/>
      <c r="BD109" s="1412"/>
      <c r="BE109" s="1412"/>
      <c r="BF109" s="1412"/>
      <c r="BG109" s="1412"/>
      <c r="BH109" s="1412"/>
      <c r="BI109" s="1412"/>
      <c r="BJ109" s="1412"/>
      <c r="BK109" s="1412"/>
      <c r="BL109" s="1412"/>
      <c r="BM109" s="1412"/>
      <c r="BN109" s="1412"/>
      <c r="BO109" s="1412"/>
      <c r="BP109" s="1412"/>
      <c r="BQ109" s="1412"/>
    </row>
    <row r="110" spans="1:69" s="1413" customFormat="1" ht="25.5">
      <c r="A110" s="1372" t="s">
        <v>139</v>
      </c>
      <c r="B110" s="249" t="s">
        <v>1422</v>
      </c>
      <c r="C110" s="1411">
        <f ca="1">'I4 BO ASSETS'!H39</f>
        <v>0</v>
      </c>
      <c r="D110" s="1412">
        <f t="shared" si="160"/>
        <v>0</v>
      </c>
      <c r="E110" s="1412">
        <f t="shared" si="160"/>
        <v>0</v>
      </c>
      <c r="F110" s="1412">
        <f t="shared" si="119"/>
        <v>0</v>
      </c>
      <c r="G110" s="1412">
        <f t="shared" si="154"/>
        <v>0</v>
      </c>
      <c r="H110" s="1412">
        <f t="shared" ref="H110:Z110" si="165">$D110*H611</f>
        <v>0</v>
      </c>
      <c r="I110" s="1412">
        <f t="shared" si="165"/>
        <v>0</v>
      </c>
      <c r="J110" s="1412">
        <f t="shared" si="165"/>
        <v>0</v>
      </c>
      <c r="K110" s="1412">
        <f t="shared" si="165"/>
        <v>0</v>
      </c>
      <c r="L110" s="1412">
        <f t="shared" si="165"/>
        <v>0</v>
      </c>
      <c r="M110" s="1412">
        <f t="shared" si="165"/>
        <v>0</v>
      </c>
      <c r="N110" s="1412">
        <f t="shared" si="165"/>
        <v>0</v>
      </c>
      <c r="O110" s="1412">
        <f t="shared" si="165"/>
        <v>0</v>
      </c>
      <c r="P110" s="1412">
        <f t="shared" si="165"/>
        <v>0</v>
      </c>
      <c r="Q110" s="1412">
        <f t="shared" si="165"/>
        <v>0</v>
      </c>
      <c r="R110" s="1412">
        <f t="shared" si="165"/>
        <v>0</v>
      </c>
      <c r="S110" s="1412">
        <f t="shared" si="165"/>
        <v>0</v>
      </c>
      <c r="T110" s="1412">
        <f t="shared" si="165"/>
        <v>0</v>
      </c>
      <c r="U110" s="1412">
        <f t="shared" si="165"/>
        <v>0</v>
      </c>
      <c r="V110" s="1412">
        <f t="shared" si="165"/>
        <v>0</v>
      </c>
      <c r="W110" s="1412">
        <f t="shared" si="165"/>
        <v>0</v>
      </c>
      <c r="X110" s="1412">
        <f t="shared" si="165"/>
        <v>0</v>
      </c>
      <c r="Y110" s="1412">
        <f t="shared" si="165"/>
        <v>0</v>
      </c>
      <c r="Z110" s="1412">
        <f t="shared" si="165"/>
        <v>0</v>
      </c>
      <c r="AA110" s="1412">
        <f t="shared" si="121"/>
        <v>0</v>
      </c>
      <c r="AB110" s="1412">
        <f t="shared" si="156"/>
        <v>0</v>
      </c>
      <c r="AC110" s="1412">
        <f t="shared" ref="AC110:AU110" si="166">$E110*AC611</f>
        <v>0</v>
      </c>
      <c r="AD110" s="1412">
        <f t="shared" si="166"/>
        <v>0</v>
      </c>
      <c r="AE110" s="1412">
        <f t="shared" si="166"/>
        <v>0</v>
      </c>
      <c r="AF110" s="1412">
        <f t="shared" si="166"/>
        <v>0</v>
      </c>
      <c r="AG110" s="1412">
        <f t="shared" si="166"/>
        <v>0</v>
      </c>
      <c r="AH110" s="1412">
        <f t="shared" si="166"/>
        <v>0</v>
      </c>
      <c r="AI110" s="1412">
        <f t="shared" si="166"/>
        <v>0</v>
      </c>
      <c r="AJ110" s="1412">
        <f t="shared" si="166"/>
        <v>0</v>
      </c>
      <c r="AK110" s="1412">
        <f t="shared" si="166"/>
        <v>0</v>
      </c>
      <c r="AL110" s="1412">
        <f t="shared" si="166"/>
        <v>0</v>
      </c>
      <c r="AM110" s="1412">
        <f t="shared" si="166"/>
        <v>0</v>
      </c>
      <c r="AN110" s="1412">
        <f t="shared" si="166"/>
        <v>0</v>
      </c>
      <c r="AO110" s="1412">
        <f t="shared" si="166"/>
        <v>0</v>
      </c>
      <c r="AP110" s="1412">
        <f t="shared" si="166"/>
        <v>0</v>
      </c>
      <c r="AQ110" s="1412">
        <f t="shared" si="166"/>
        <v>0</v>
      </c>
      <c r="AR110" s="1412">
        <f t="shared" si="166"/>
        <v>0</v>
      </c>
      <c r="AS110" s="1412">
        <f t="shared" si="166"/>
        <v>0</v>
      </c>
      <c r="AT110" s="1412">
        <f t="shared" si="166"/>
        <v>0</v>
      </c>
      <c r="AU110" s="1412">
        <f t="shared" si="166"/>
        <v>0</v>
      </c>
      <c r="AV110" s="1412">
        <f t="shared" si="123"/>
        <v>0</v>
      </c>
      <c r="AW110" s="1412"/>
      <c r="AX110" s="1412"/>
      <c r="AY110" s="1412"/>
      <c r="AZ110" s="1412"/>
      <c r="BA110" s="1412"/>
      <c r="BB110" s="1412"/>
      <c r="BC110" s="1412"/>
      <c r="BD110" s="1412"/>
      <c r="BE110" s="1412"/>
      <c r="BF110" s="1412"/>
      <c r="BG110" s="1412"/>
      <c r="BH110" s="1412"/>
      <c r="BI110" s="1412"/>
      <c r="BJ110" s="1412"/>
      <c r="BK110" s="1412"/>
      <c r="BL110" s="1412"/>
      <c r="BM110" s="1412"/>
      <c r="BN110" s="1412"/>
      <c r="BO110" s="1412"/>
      <c r="BP110" s="1412"/>
      <c r="BQ110" s="1412"/>
    </row>
    <row r="111" spans="1:69" s="1413" customFormat="1" ht="12.75">
      <c r="A111" s="1372" t="s">
        <v>140</v>
      </c>
      <c r="B111" s="249" t="s">
        <v>1423</v>
      </c>
      <c r="C111" s="1411">
        <f ca="1">'I4 BO ASSETS'!H40</f>
        <v>0</v>
      </c>
      <c r="D111" s="1412">
        <f t="shared" si="160"/>
        <v>0</v>
      </c>
      <c r="E111" s="1412">
        <f t="shared" si="160"/>
        <v>0</v>
      </c>
      <c r="F111" s="1412">
        <f t="shared" si="119"/>
        <v>0</v>
      </c>
      <c r="G111" s="1412">
        <f t="shared" si="154"/>
        <v>0</v>
      </c>
      <c r="H111" s="1412">
        <f t="shared" ref="H111:Z111" si="167">$D111*H612</f>
        <v>0</v>
      </c>
      <c r="I111" s="1412">
        <f t="shared" si="167"/>
        <v>0</v>
      </c>
      <c r="J111" s="1412">
        <f t="shared" si="167"/>
        <v>0</v>
      </c>
      <c r="K111" s="1412">
        <f t="shared" si="167"/>
        <v>0</v>
      </c>
      <c r="L111" s="1412">
        <f t="shared" si="167"/>
        <v>0</v>
      </c>
      <c r="M111" s="1412">
        <f t="shared" si="167"/>
        <v>0</v>
      </c>
      <c r="N111" s="1412">
        <f t="shared" si="167"/>
        <v>0</v>
      </c>
      <c r="O111" s="1412">
        <f t="shared" si="167"/>
        <v>0</v>
      </c>
      <c r="P111" s="1412">
        <f t="shared" si="167"/>
        <v>0</v>
      </c>
      <c r="Q111" s="1412">
        <f t="shared" si="167"/>
        <v>0</v>
      </c>
      <c r="R111" s="1412">
        <f t="shared" si="167"/>
        <v>0</v>
      </c>
      <c r="S111" s="1412">
        <f t="shared" si="167"/>
        <v>0</v>
      </c>
      <c r="T111" s="1412">
        <f t="shared" si="167"/>
        <v>0</v>
      </c>
      <c r="U111" s="1412">
        <f t="shared" si="167"/>
        <v>0</v>
      </c>
      <c r="V111" s="1412">
        <f t="shared" si="167"/>
        <v>0</v>
      </c>
      <c r="W111" s="1412">
        <f t="shared" si="167"/>
        <v>0</v>
      </c>
      <c r="X111" s="1412">
        <f t="shared" si="167"/>
        <v>0</v>
      </c>
      <c r="Y111" s="1412">
        <f t="shared" si="167"/>
        <v>0</v>
      </c>
      <c r="Z111" s="1412">
        <f t="shared" si="167"/>
        <v>0</v>
      </c>
      <c r="AA111" s="1412">
        <f t="shared" si="121"/>
        <v>0</v>
      </c>
      <c r="AB111" s="1412">
        <f t="shared" si="156"/>
        <v>0</v>
      </c>
      <c r="AC111" s="1412">
        <f t="shared" ref="AC111:AU111" si="168">$E111*AC612</f>
        <v>0</v>
      </c>
      <c r="AD111" s="1412">
        <f t="shared" si="168"/>
        <v>0</v>
      </c>
      <c r="AE111" s="1412">
        <f t="shared" si="168"/>
        <v>0</v>
      </c>
      <c r="AF111" s="1412">
        <f t="shared" si="168"/>
        <v>0</v>
      </c>
      <c r="AG111" s="1412">
        <f t="shared" si="168"/>
        <v>0</v>
      </c>
      <c r="AH111" s="1412">
        <f t="shared" si="168"/>
        <v>0</v>
      </c>
      <c r="AI111" s="1412">
        <f t="shared" si="168"/>
        <v>0</v>
      </c>
      <c r="AJ111" s="1412">
        <f t="shared" si="168"/>
        <v>0</v>
      </c>
      <c r="AK111" s="1412">
        <f t="shared" si="168"/>
        <v>0</v>
      </c>
      <c r="AL111" s="1412">
        <f t="shared" si="168"/>
        <v>0</v>
      </c>
      <c r="AM111" s="1412">
        <f t="shared" si="168"/>
        <v>0</v>
      </c>
      <c r="AN111" s="1412">
        <f t="shared" si="168"/>
        <v>0</v>
      </c>
      <c r="AO111" s="1412">
        <f t="shared" si="168"/>
        <v>0</v>
      </c>
      <c r="AP111" s="1412">
        <f t="shared" si="168"/>
        <v>0</v>
      </c>
      <c r="AQ111" s="1412">
        <f t="shared" si="168"/>
        <v>0</v>
      </c>
      <c r="AR111" s="1412">
        <f t="shared" si="168"/>
        <v>0</v>
      </c>
      <c r="AS111" s="1412">
        <f t="shared" si="168"/>
        <v>0</v>
      </c>
      <c r="AT111" s="1412">
        <f t="shared" si="168"/>
        <v>0</v>
      </c>
      <c r="AU111" s="1412">
        <f t="shared" si="168"/>
        <v>0</v>
      </c>
      <c r="AV111" s="1412">
        <f t="shared" si="123"/>
        <v>0</v>
      </c>
      <c r="AW111" s="1412"/>
      <c r="AX111" s="1412"/>
      <c r="AY111" s="1412"/>
      <c r="AZ111" s="1412"/>
      <c r="BA111" s="1412"/>
      <c r="BB111" s="1412"/>
      <c r="BC111" s="1412"/>
      <c r="BD111" s="1412"/>
      <c r="BE111" s="1412"/>
      <c r="BF111" s="1412"/>
      <c r="BG111" s="1412"/>
      <c r="BH111" s="1412"/>
      <c r="BI111" s="1412"/>
      <c r="BJ111" s="1412"/>
      <c r="BK111" s="1412"/>
      <c r="BL111" s="1412"/>
      <c r="BM111" s="1412"/>
      <c r="BN111" s="1412"/>
      <c r="BO111" s="1412"/>
      <c r="BP111" s="1412"/>
      <c r="BQ111" s="1412"/>
    </row>
    <row r="112" spans="1:69" s="1413" customFormat="1" ht="12.75">
      <c r="A112" s="1372" t="s">
        <v>141</v>
      </c>
      <c r="B112" s="249" t="s">
        <v>1447</v>
      </c>
      <c r="C112" s="1411">
        <f ca="1">'I4 BO ASSETS'!H41</f>
        <v>0</v>
      </c>
      <c r="D112" s="1412">
        <f t="shared" si="160"/>
        <v>0</v>
      </c>
      <c r="E112" s="1412">
        <f t="shared" si="160"/>
        <v>0</v>
      </c>
      <c r="F112" s="1412">
        <f t="shared" si="119"/>
        <v>0</v>
      </c>
      <c r="G112" s="1412">
        <f t="shared" si="154"/>
        <v>0</v>
      </c>
      <c r="H112" s="1412">
        <f t="shared" ref="H112:Z112" si="169">$D112*H613</f>
        <v>0</v>
      </c>
      <c r="I112" s="1412">
        <f t="shared" si="169"/>
        <v>0</v>
      </c>
      <c r="J112" s="1412">
        <f t="shared" si="169"/>
        <v>0</v>
      </c>
      <c r="K112" s="1412">
        <f t="shared" si="169"/>
        <v>0</v>
      </c>
      <c r="L112" s="1412">
        <f t="shared" si="169"/>
        <v>0</v>
      </c>
      <c r="M112" s="1412">
        <f t="shared" si="169"/>
        <v>0</v>
      </c>
      <c r="N112" s="1412">
        <f t="shared" si="169"/>
        <v>0</v>
      </c>
      <c r="O112" s="1412">
        <f t="shared" si="169"/>
        <v>0</v>
      </c>
      <c r="P112" s="1412">
        <f t="shared" si="169"/>
        <v>0</v>
      </c>
      <c r="Q112" s="1412">
        <f t="shared" si="169"/>
        <v>0</v>
      </c>
      <c r="R112" s="1412">
        <f t="shared" si="169"/>
        <v>0</v>
      </c>
      <c r="S112" s="1412">
        <f t="shared" si="169"/>
        <v>0</v>
      </c>
      <c r="T112" s="1412">
        <f t="shared" si="169"/>
        <v>0</v>
      </c>
      <c r="U112" s="1412">
        <f t="shared" si="169"/>
        <v>0</v>
      </c>
      <c r="V112" s="1412">
        <f t="shared" si="169"/>
        <v>0</v>
      </c>
      <c r="W112" s="1412">
        <f t="shared" si="169"/>
        <v>0</v>
      </c>
      <c r="X112" s="1412">
        <f t="shared" si="169"/>
        <v>0</v>
      </c>
      <c r="Y112" s="1412">
        <f t="shared" si="169"/>
        <v>0</v>
      </c>
      <c r="Z112" s="1412">
        <f t="shared" si="169"/>
        <v>0</v>
      </c>
      <c r="AA112" s="1412">
        <f t="shared" si="121"/>
        <v>0</v>
      </c>
      <c r="AB112" s="1412">
        <f t="shared" si="156"/>
        <v>0</v>
      </c>
      <c r="AC112" s="1412">
        <f t="shared" ref="AC112:AU112" si="170">$E112*AC613</f>
        <v>0</v>
      </c>
      <c r="AD112" s="1412">
        <f t="shared" si="170"/>
        <v>0</v>
      </c>
      <c r="AE112" s="1412">
        <f t="shared" si="170"/>
        <v>0</v>
      </c>
      <c r="AF112" s="1412">
        <f t="shared" si="170"/>
        <v>0</v>
      </c>
      <c r="AG112" s="1412">
        <f t="shared" si="170"/>
        <v>0</v>
      </c>
      <c r="AH112" s="1412">
        <f t="shared" si="170"/>
        <v>0</v>
      </c>
      <c r="AI112" s="1412">
        <f t="shared" si="170"/>
        <v>0</v>
      </c>
      <c r="AJ112" s="1412">
        <f t="shared" si="170"/>
        <v>0</v>
      </c>
      <c r="AK112" s="1412">
        <f t="shared" si="170"/>
        <v>0</v>
      </c>
      <c r="AL112" s="1412">
        <f t="shared" si="170"/>
        <v>0</v>
      </c>
      <c r="AM112" s="1412">
        <f t="shared" si="170"/>
        <v>0</v>
      </c>
      <c r="AN112" s="1412">
        <f t="shared" si="170"/>
        <v>0</v>
      </c>
      <c r="AO112" s="1412">
        <f t="shared" si="170"/>
        <v>0</v>
      </c>
      <c r="AP112" s="1412">
        <f t="shared" si="170"/>
        <v>0</v>
      </c>
      <c r="AQ112" s="1412">
        <f t="shared" si="170"/>
        <v>0</v>
      </c>
      <c r="AR112" s="1412">
        <f t="shared" si="170"/>
        <v>0</v>
      </c>
      <c r="AS112" s="1412">
        <f t="shared" si="170"/>
        <v>0</v>
      </c>
      <c r="AT112" s="1412">
        <f t="shared" si="170"/>
        <v>0</v>
      </c>
      <c r="AU112" s="1412">
        <f t="shared" si="170"/>
        <v>0</v>
      </c>
      <c r="AV112" s="1412">
        <f t="shared" si="123"/>
        <v>0</v>
      </c>
      <c r="AW112" s="1412"/>
      <c r="AX112" s="1412"/>
      <c r="AY112" s="1412"/>
      <c r="AZ112" s="1412"/>
      <c r="BA112" s="1412"/>
      <c r="BB112" s="1412"/>
      <c r="BC112" s="1412"/>
      <c r="BD112" s="1412"/>
      <c r="BE112" s="1412"/>
      <c r="BF112" s="1412"/>
      <c r="BG112" s="1412"/>
      <c r="BH112" s="1412"/>
      <c r="BI112" s="1412"/>
      <c r="BJ112" s="1412"/>
      <c r="BK112" s="1412"/>
      <c r="BL112" s="1412"/>
      <c r="BM112" s="1412"/>
      <c r="BN112" s="1412"/>
      <c r="BO112" s="1412"/>
      <c r="BP112" s="1412"/>
      <c r="BQ112" s="1412"/>
    </row>
    <row r="113" spans="1:69" s="1413" customFormat="1" ht="12.75">
      <c r="A113" s="1372">
        <v>1835</v>
      </c>
      <c r="B113" s="249" t="s">
        <v>413</v>
      </c>
      <c r="C113" s="1411">
        <f ca="1">'I4 BO ASSETS'!H42</f>
        <v>0</v>
      </c>
      <c r="D113" s="1412">
        <f t="shared" si="160"/>
        <v>0</v>
      </c>
      <c r="E113" s="1412">
        <f t="shared" si="160"/>
        <v>0</v>
      </c>
      <c r="F113" s="1412">
        <f t="shared" si="119"/>
        <v>0</v>
      </c>
      <c r="G113" s="1412">
        <f t="shared" si="154"/>
        <v>0</v>
      </c>
      <c r="H113" s="1412">
        <f t="shared" ref="H113:Z113" si="171">$D113*H614</f>
        <v>0</v>
      </c>
      <c r="I113" s="1412">
        <f t="shared" si="171"/>
        <v>0</v>
      </c>
      <c r="J113" s="1412">
        <f t="shared" si="171"/>
        <v>0</v>
      </c>
      <c r="K113" s="1412">
        <f t="shared" si="171"/>
        <v>0</v>
      </c>
      <c r="L113" s="1412">
        <f t="shared" si="171"/>
        <v>0</v>
      </c>
      <c r="M113" s="1412">
        <f t="shared" si="171"/>
        <v>0</v>
      </c>
      <c r="N113" s="1412">
        <f t="shared" si="171"/>
        <v>0</v>
      </c>
      <c r="O113" s="1412">
        <f t="shared" si="171"/>
        <v>0</v>
      </c>
      <c r="P113" s="1412">
        <f t="shared" si="171"/>
        <v>0</v>
      </c>
      <c r="Q113" s="1412">
        <f t="shared" si="171"/>
        <v>0</v>
      </c>
      <c r="R113" s="1412">
        <f t="shared" si="171"/>
        <v>0</v>
      </c>
      <c r="S113" s="1412">
        <f t="shared" si="171"/>
        <v>0</v>
      </c>
      <c r="T113" s="1412">
        <f t="shared" si="171"/>
        <v>0</v>
      </c>
      <c r="U113" s="1412">
        <f t="shared" si="171"/>
        <v>0</v>
      </c>
      <c r="V113" s="1412">
        <f t="shared" si="171"/>
        <v>0</v>
      </c>
      <c r="W113" s="1412">
        <f t="shared" si="171"/>
        <v>0</v>
      </c>
      <c r="X113" s="1412">
        <f t="shared" si="171"/>
        <v>0</v>
      </c>
      <c r="Y113" s="1412">
        <f t="shared" si="171"/>
        <v>0</v>
      </c>
      <c r="Z113" s="1412">
        <f t="shared" si="171"/>
        <v>0</v>
      </c>
      <c r="AA113" s="1412">
        <f t="shared" si="121"/>
        <v>0</v>
      </c>
      <c r="AB113" s="1412">
        <f t="shared" si="156"/>
        <v>0</v>
      </c>
      <c r="AC113" s="1412">
        <f t="shared" ref="AC113:AU113" si="172">$E113*AC614</f>
        <v>0</v>
      </c>
      <c r="AD113" s="1412">
        <f t="shared" si="172"/>
        <v>0</v>
      </c>
      <c r="AE113" s="1412">
        <f t="shared" si="172"/>
        <v>0</v>
      </c>
      <c r="AF113" s="1412">
        <f t="shared" si="172"/>
        <v>0</v>
      </c>
      <c r="AG113" s="1412">
        <f t="shared" si="172"/>
        <v>0</v>
      </c>
      <c r="AH113" s="1412">
        <f t="shared" si="172"/>
        <v>0</v>
      </c>
      <c r="AI113" s="1412">
        <f t="shared" si="172"/>
        <v>0</v>
      </c>
      <c r="AJ113" s="1412">
        <f t="shared" si="172"/>
        <v>0</v>
      </c>
      <c r="AK113" s="1412">
        <f t="shared" si="172"/>
        <v>0</v>
      </c>
      <c r="AL113" s="1412">
        <f t="shared" si="172"/>
        <v>0</v>
      </c>
      <c r="AM113" s="1412">
        <f t="shared" si="172"/>
        <v>0</v>
      </c>
      <c r="AN113" s="1412">
        <f t="shared" si="172"/>
        <v>0</v>
      </c>
      <c r="AO113" s="1412">
        <f t="shared" si="172"/>
        <v>0</v>
      </c>
      <c r="AP113" s="1412">
        <f t="shared" si="172"/>
        <v>0</v>
      </c>
      <c r="AQ113" s="1412">
        <f t="shared" si="172"/>
        <v>0</v>
      </c>
      <c r="AR113" s="1412">
        <f t="shared" si="172"/>
        <v>0</v>
      </c>
      <c r="AS113" s="1412">
        <f t="shared" si="172"/>
        <v>0</v>
      </c>
      <c r="AT113" s="1412">
        <f t="shared" si="172"/>
        <v>0</v>
      </c>
      <c r="AU113" s="1412">
        <f t="shared" si="172"/>
        <v>0</v>
      </c>
      <c r="AV113" s="1412">
        <f t="shared" si="123"/>
        <v>0</v>
      </c>
      <c r="AW113" s="1412"/>
      <c r="AX113" s="1412"/>
      <c r="AY113" s="1412"/>
      <c r="AZ113" s="1412"/>
      <c r="BA113" s="1412"/>
      <c r="BB113" s="1412"/>
      <c r="BC113" s="1412"/>
      <c r="BD113" s="1412"/>
      <c r="BE113" s="1412"/>
      <c r="BF113" s="1412"/>
      <c r="BG113" s="1412"/>
      <c r="BH113" s="1412"/>
      <c r="BI113" s="1412"/>
      <c r="BJ113" s="1412"/>
      <c r="BK113" s="1412"/>
      <c r="BL113" s="1412"/>
      <c r="BM113" s="1412"/>
      <c r="BN113" s="1412"/>
      <c r="BO113" s="1412"/>
      <c r="BP113" s="1412"/>
      <c r="BQ113" s="1412"/>
    </row>
    <row r="114" spans="1:69" s="1413" customFormat="1" ht="25.5">
      <c r="A114" s="1372" t="s">
        <v>142</v>
      </c>
      <c r="B114" s="249" t="s">
        <v>1448</v>
      </c>
      <c r="C114" s="1411">
        <f ca="1">'I4 BO ASSETS'!H43</f>
        <v>0</v>
      </c>
      <c r="D114" s="1412">
        <f t="shared" si="160"/>
        <v>0</v>
      </c>
      <c r="E114" s="1412">
        <f t="shared" si="160"/>
        <v>0</v>
      </c>
      <c r="F114" s="1412">
        <f t="shared" si="119"/>
        <v>0</v>
      </c>
      <c r="G114" s="1412">
        <f t="shared" si="154"/>
        <v>0</v>
      </c>
      <c r="H114" s="1412">
        <f t="shared" ref="H114:Z114" si="173">$D114*H615</f>
        <v>0</v>
      </c>
      <c r="I114" s="1412">
        <f t="shared" si="173"/>
        <v>0</v>
      </c>
      <c r="J114" s="1412">
        <f t="shared" si="173"/>
        <v>0</v>
      </c>
      <c r="K114" s="1412">
        <f t="shared" si="173"/>
        <v>0</v>
      </c>
      <c r="L114" s="1412">
        <f t="shared" si="173"/>
        <v>0</v>
      </c>
      <c r="M114" s="1412">
        <f t="shared" si="173"/>
        <v>0</v>
      </c>
      <c r="N114" s="1412">
        <f t="shared" si="173"/>
        <v>0</v>
      </c>
      <c r="O114" s="1412">
        <f t="shared" si="173"/>
        <v>0</v>
      </c>
      <c r="P114" s="1412">
        <f t="shared" si="173"/>
        <v>0</v>
      </c>
      <c r="Q114" s="1412">
        <f t="shared" si="173"/>
        <v>0</v>
      </c>
      <c r="R114" s="1412">
        <f t="shared" si="173"/>
        <v>0</v>
      </c>
      <c r="S114" s="1412">
        <f t="shared" si="173"/>
        <v>0</v>
      </c>
      <c r="T114" s="1412">
        <f t="shared" si="173"/>
        <v>0</v>
      </c>
      <c r="U114" s="1412">
        <f t="shared" si="173"/>
        <v>0</v>
      </c>
      <c r="V114" s="1412">
        <f t="shared" si="173"/>
        <v>0</v>
      </c>
      <c r="W114" s="1412">
        <f t="shared" si="173"/>
        <v>0</v>
      </c>
      <c r="X114" s="1412">
        <f t="shared" si="173"/>
        <v>0</v>
      </c>
      <c r="Y114" s="1412">
        <f t="shared" si="173"/>
        <v>0</v>
      </c>
      <c r="Z114" s="1412">
        <f t="shared" si="173"/>
        <v>0</v>
      </c>
      <c r="AA114" s="1412">
        <f t="shared" si="121"/>
        <v>0</v>
      </c>
      <c r="AB114" s="1412">
        <f t="shared" si="156"/>
        <v>0</v>
      </c>
      <c r="AC114" s="1412">
        <f t="shared" ref="AC114:AU114" si="174">$E114*AC615</f>
        <v>0</v>
      </c>
      <c r="AD114" s="1412">
        <f t="shared" si="174"/>
        <v>0</v>
      </c>
      <c r="AE114" s="1412">
        <f t="shared" si="174"/>
        <v>0</v>
      </c>
      <c r="AF114" s="1412">
        <f t="shared" si="174"/>
        <v>0</v>
      </c>
      <c r="AG114" s="1412">
        <f t="shared" si="174"/>
        <v>0</v>
      </c>
      <c r="AH114" s="1412">
        <f t="shared" si="174"/>
        <v>0</v>
      </c>
      <c r="AI114" s="1412">
        <f t="shared" si="174"/>
        <v>0</v>
      </c>
      <c r="AJ114" s="1412">
        <f t="shared" si="174"/>
        <v>0</v>
      </c>
      <c r="AK114" s="1412">
        <f t="shared" si="174"/>
        <v>0</v>
      </c>
      <c r="AL114" s="1412">
        <f t="shared" si="174"/>
        <v>0</v>
      </c>
      <c r="AM114" s="1412">
        <f t="shared" si="174"/>
        <v>0</v>
      </c>
      <c r="AN114" s="1412">
        <f t="shared" si="174"/>
        <v>0</v>
      </c>
      <c r="AO114" s="1412">
        <f t="shared" si="174"/>
        <v>0</v>
      </c>
      <c r="AP114" s="1412">
        <f t="shared" si="174"/>
        <v>0</v>
      </c>
      <c r="AQ114" s="1412">
        <f t="shared" si="174"/>
        <v>0</v>
      </c>
      <c r="AR114" s="1412">
        <f t="shared" si="174"/>
        <v>0</v>
      </c>
      <c r="AS114" s="1412">
        <f t="shared" si="174"/>
        <v>0</v>
      </c>
      <c r="AT114" s="1412">
        <f t="shared" si="174"/>
        <v>0</v>
      </c>
      <c r="AU114" s="1412">
        <f t="shared" si="174"/>
        <v>0</v>
      </c>
      <c r="AV114" s="1412">
        <f t="shared" si="123"/>
        <v>0</v>
      </c>
      <c r="AW114" s="1412"/>
      <c r="AX114" s="1412"/>
      <c r="AY114" s="1412"/>
      <c r="AZ114" s="1412"/>
      <c r="BA114" s="1412"/>
      <c r="BB114" s="1412"/>
      <c r="BC114" s="1412"/>
      <c r="BD114" s="1412"/>
      <c r="BE114" s="1412"/>
      <c r="BF114" s="1412"/>
      <c r="BG114" s="1412"/>
      <c r="BH114" s="1412"/>
      <c r="BI114" s="1412"/>
      <c r="BJ114" s="1412"/>
      <c r="BK114" s="1412"/>
      <c r="BL114" s="1412"/>
      <c r="BM114" s="1412"/>
      <c r="BN114" s="1412"/>
      <c r="BO114" s="1412"/>
      <c r="BP114" s="1412"/>
      <c r="BQ114" s="1412"/>
    </row>
    <row r="115" spans="1:69" s="1413" customFormat="1" ht="25.5">
      <c r="A115" s="1372" t="s">
        <v>143</v>
      </c>
      <c r="B115" s="249" t="s">
        <v>1449</v>
      </c>
      <c r="C115" s="1411">
        <f ca="1">'I4 BO ASSETS'!H44</f>
        <v>0</v>
      </c>
      <c r="D115" s="1412">
        <f t="shared" si="160"/>
        <v>0</v>
      </c>
      <c r="E115" s="1412">
        <f t="shared" si="160"/>
        <v>0</v>
      </c>
      <c r="F115" s="1412">
        <f t="shared" si="119"/>
        <v>0</v>
      </c>
      <c r="G115" s="1412">
        <f t="shared" si="154"/>
        <v>0</v>
      </c>
      <c r="H115" s="1412">
        <f t="shared" ref="H115:Z115" si="175">$D115*H616</f>
        <v>0</v>
      </c>
      <c r="I115" s="1412">
        <f t="shared" si="175"/>
        <v>0</v>
      </c>
      <c r="J115" s="1412">
        <f t="shared" si="175"/>
        <v>0</v>
      </c>
      <c r="K115" s="1412">
        <f t="shared" si="175"/>
        <v>0</v>
      </c>
      <c r="L115" s="1412">
        <f t="shared" si="175"/>
        <v>0</v>
      </c>
      <c r="M115" s="1412">
        <f t="shared" si="175"/>
        <v>0</v>
      </c>
      <c r="N115" s="1412">
        <f t="shared" si="175"/>
        <v>0</v>
      </c>
      <c r="O115" s="1412">
        <f t="shared" si="175"/>
        <v>0</v>
      </c>
      <c r="P115" s="1412">
        <f t="shared" si="175"/>
        <v>0</v>
      </c>
      <c r="Q115" s="1412">
        <f t="shared" si="175"/>
        <v>0</v>
      </c>
      <c r="R115" s="1412">
        <f t="shared" si="175"/>
        <v>0</v>
      </c>
      <c r="S115" s="1412">
        <f t="shared" si="175"/>
        <v>0</v>
      </c>
      <c r="T115" s="1412">
        <f t="shared" si="175"/>
        <v>0</v>
      </c>
      <c r="U115" s="1412">
        <f t="shared" si="175"/>
        <v>0</v>
      </c>
      <c r="V115" s="1412">
        <f t="shared" si="175"/>
        <v>0</v>
      </c>
      <c r="W115" s="1412">
        <f t="shared" si="175"/>
        <v>0</v>
      </c>
      <c r="X115" s="1412">
        <f t="shared" si="175"/>
        <v>0</v>
      </c>
      <c r="Y115" s="1412">
        <f t="shared" si="175"/>
        <v>0</v>
      </c>
      <c r="Z115" s="1412">
        <f t="shared" si="175"/>
        <v>0</v>
      </c>
      <c r="AA115" s="1412">
        <f t="shared" si="121"/>
        <v>0</v>
      </c>
      <c r="AB115" s="1412">
        <f t="shared" si="156"/>
        <v>0</v>
      </c>
      <c r="AC115" s="1412">
        <f t="shared" ref="AC115:AU115" si="176">$E115*AC616</f>
        <v>0</v>
      </c>
      <c r="AD115" s="1412">
        <f t="shared" si="176"/>
        <v>0</v>
      </c>
      <c r="AE115" s="1412">
        <f t="shared" si="176"/>
        <v>0</v>
      </c>
      <c r="AF115" s="1412">
        <f t="shared" si="176"/>
        <v>0</v>
      </c>
      <c r="AG115" s="1412">
        <f t="shared" si="176"/>
        <v>0</v>
      </c>
      <c r="AH115" s="1412">
        <f t="shared" si="176"/>
        <v>0</v>
      </c>
      <c r="AI115" s="1412">
        <f t="shared" si="176"/>
        <v>0</v>
      </c>
      <c r="AJ115" s="1412">
        <f t="shared" si="176"/>
        <v>0</v>
      </c>
      <c r="AK115" s="1412">
        <f t="shared" si="176"/>
        <v>0</v>
      </c>
      <c r="AL115" s="1412">
        <f t="shared" si="176"/>
        <v>0</v>
      </c>
      <c r="AM115" s="1412">
        <f t="shared" si="176"/>
        <v>0</v>
      </c>
      <c r="AN115" s="1412">
        <f t="shared" si="176"/>
        <v>0</v>
      </c>
      <c r="AO115" s="1412">
        <f t="shared" si="176"/>
        <v>0</v>
      </c>
      <c r="AP115" s="1412">
        <f t="shared" si="176"/>
        <v>0</v>
      </c>
      <c r="AQ115" s="1412">
        <f t="shared" si="176"/>
        <v>0</v>
      </c>
      <c r="AR115" s="1412">
        <f t="shared" si="176"/>
        <v>0</v>
      </c>
      <c r="AS115" s="1412">
        <f t="shared" si="176"/>
        <v>0</v>
      </c>
      <c r="AT115" s="1412">
        <f t="shared" si="176"/>
        <v>0</v>
      </c>
      <c r="AU115" s="1412">
        <f t="shared" si="176"/>
        <v>0</v>
      </c>
      <c r="AV115" s="1412">
        <f t="shared" si="123"/>
        <v>0</v>
      </c>
      <c r="AW115" s="1412"/>
      <c r="AX115" s="1412"/>
      <c r="AY115" s="1412"/>
      <c r="AZ115" s="1412"/>
      <c r="BA115" s="1412"/>
      <c r="BB115" s="1412"/>
      <c r="BC115" s="1412"/>
      <c r="BD115" s="1412"/>
      <c r="BE115" s="1412"/>
      <c r="BF115" s="1412"/>
      <c r="BG115" s="1412"/>
      <c r="BH115" s="1412"/>
      <c r="BI115" s="1412"/>
      <c r="BJ115" s="1412"/>
      <c r="BK115" s="1412"/>
      <c r="BL115" s="1412"/>
      <c r="BM115" s="1412"/>
      <c r="BN115" s="1412"/>
      <c r="BO115" s="1412"/>
      <c r="BP115" s="1412"/>
      <c r="BQ115" s="1412"/>
    </row>
    <row r="116" spans="1:69" s="1413" customFormat="1" ht="25.5">
      <c r="A116" s="1372" t="s">
        <v>144</v>
      </c>
      <c r="B116" s="249" t="s">
        <v>1450</v>
      </c>
      <c r="C116" s="1411">
        <f ca="1">'I4 BO ASSETS'!H45</f>
        <v>0</v>
      </c>
      <c r="D116" s="1412">
        <f t="shared" si="160"/>
        <v>0</v>
      </c>
      <c r="E116" s="1412">
        <f t="shared" si="160"/>
        <v>0</v>
      </c>
      <c r="F116" s="1412">
        <f t="shared" si="119"/>
        <v>0</v>
      </c>
      <c r="G116" s="1412">
        <f t="shared" si="154"/>
        <v>0</v>
      </c>
      <c r="H116" s="1412">
        <f t="shared" ref="H116:Z116" si="177">$D116*H617</f>
        <v>0</v>
      </c>
      <c r="I116" s="1412">
        <f t="shared" si="177"/>
        <v>0</v>
      </c>
      <c r="J116" s="1412">
        <f t="shared" si="177"/>
        <v>0</v>
      </c>
      <c r="K116" s="1412">
        <f t="shared" si="177"/>
        <v>0</v>
      </c>
      <c r="L116" s="1412">
        <f t="shared" si="177"/>
        <v>0</v>
      </c>
      <c r="M116" s="1412">
        <f t="shared" si="177"/>
        <v>0</v>
      </c>
      <c r="N116" s="1412">
        <f t="shared" si="177"/>
        <v>0</v>
      </c>
      <c r="O116" s="1412">
        <f t="shared" si="177"/>
        <v>0</v>
      </c>
      <c r="P116" s="1412">
        <f t="shared" si="177"/>
        <v>0</v>
      </c>
      <c r="Q116" s="1412">
        <f t="shared" si="177"/>
        <v>0</v>
      </c>
      <c r="R116" s="1412">
        <f t="shared" si="177"/>
        <v>0</v>
      </c>
      <c r="S116" s="1412">
        <f t="shared" si="177"/>
        <v>0</v>
      </c>
      <c r="T116" s="1412">
        <f t="shared" si="177"/>
        <v>0</v>
      </c>
      <c r="U116" s="1412">
        <f t="shared" si="177"/>
        <v>0</v>
      </c>
      <c r="V116" s="1412">
        <f t="shared" si="177"/>
        <v>0</v>
      </c>
      <c r="W116" s="1412">
        <f t="shared" si="177"/>
        <v>0</v>
      </c>
      <c r="X116" s="1412">
        <f t="shared" si="177"/>
        <v>0</v>
      </c>
      <c r="Y116" s="1412">
        <f t="shared" si="177"/>
        <v>0</v>
      </c>
      <c r="Z116" s="1412">
        <f t="shared" si="177"/>
        <v>0</v>
      </c>
      <c r="AA116" s="1412">
        <f t="shared" si="121"/>
        <v>0</v>
      </c>
      <c r="AB116" s="1412">
        <f t="shared" si="156"/>
        <v>0</v>
      </c>
      <c r="AC116" s="1412">
        <f t="shared" ref="AC116:AU116" si="178">$E116*AC617</f>
        <v>0</v>
      </c>
      <c r="AD116" s="1412">
        <f t="shared" si="178"/>
        <v>0</v>
      </c>
      <c r="AE116" s="1412">
        <f t="shared" si="178"/>
        <v>0</v>
      </c>
      <c r="AF116" s="1412">
        <f t="shared" si="178"/>
        <v>0</v>
      </c>
      <c r="AG116" s="1412">
        <f t="shared" si="178"/>
        <v>0</v>
      </c>
      <c r="AH116" s="1412">
        <f t="shared" si="178"/>
        <v>0</v>
      </c>
      <c r="AI116" s="1412">
        <f t="shared" si="178"/>
        <v>0</v>
      </c>
      <c r="AJ116" s="1412">
        <f t="shared" si="178"/>
        <v>0</v>
      </c>
      <c r="AK116" s="1412">
        <f t="shared" si="178"/>
        <v>0</v>
      </c>
      <c r="AL116" s="1412">
        <f t="shared" si="178"/>
        <v>0</v>
      </c>
      <c r="AM116" s="1412">
        <f t="shared" si="178"/>
        <v>0</v>
      </c>
      <c r="AN116" s="1412">
        <f t="shared" si="178"/>
        <v>0</v>
      </c>
      <c r="AO116" s="1412">
        <f t="shared" si="178"/>
        <v>0</v>
      </c>
      <c r="AP116" s="1412">
        <f t="shared" si="178"/>
        <v>0</v>
      </c>
      <c r="AQ116" s="1412">
        <f t="shared" si="178"/>
        <v>0</v>
      </c>
      <c r="AR116" s="1412">
        <f t="shared" si="178"/>
        <v>0</v>
      </c>
      <c r="AS116" s="1412">
        <f t="shared" si="178"/>
        <v>0</v>
      </c>
      <c r="AT116" s="1412">
        <f t="shared" si="178"/>
        <v>0</v>
      </c>
      <c r="AU116" s="1412">
        <f t="shared" si="178"/>
        <v>0</v>
      </c>
      <c r="AV116" s="1412">
        <f t="shared" si="123"/>
        <v>0</v>
      </c>
      <c r="AW116" s="1412"/>
      <c r="AX116" s="1412"/>
      <c r="AY116" s="1412"/>
      <c r="AZ116" s="1412"/>
      <c r="BA116" s="1412"/>
      <c r="BB116" s="1412"/>
      <c r="BC116" s="1412"/>
      <c r="BD116" s="1412"/>
      <c r="BE116" s="1412"/>
      <c r="BF116" s="1412"/>
      <c r="BG116" s="1412"/>
      <c r="BH116" s="1412"/>
      <c r="BI116" s="1412"/>
      <c r="BJ116" s="1412"/>
      <c r="BK116" s="1412"/>
      <c r="BL116" s="1412"/>
      <c r="BM116" s="1412"/>
      <c r="BN116" s="1412"/>
      <c r="BO116" s="1412"/>
      <c r="BP116" s="1412"/>
      <c r="BQ116" s="1412"/>
    </row>
    <row r="117" spans="1:69" s="1413" customFormat="1" ht="12.75">
      <c r="A117" s="1372">
        <v>1840</v>
      </c>
      <c r="B117" s="249" t="s">
        <v>414</v>
      </c>
      <c r="C117" s="1411">
        <f ca="1">'I4 BO ASSETS'!H46</f>
        <v>0</v>
      </c>
      <c r="D117" s="1412">
        <f t="shared" si="160"/>
        <v>0</v>
      </c>
      <c r="E117" s="1412">
        <f t="shared" si="160"/>
        <v>0</v>
      </c>
      <c r="F117" s="1412">
        <f t="shared" si="119"/>
        <v>0</v>
      </c>
      <c r="G117" s="1412">
        <f t="shared" si="154"/>
        <v>0</v>
      </c>
      <c r="H117" s="1412">
        <f t="shared" ref="H117:Z117" si="179">$D117*H618</f>
        <v>0</v>
      </c>
      <c r="I117" s="1412">
        <f t="shared" si="179"/>
        <v>0</v>
      </c>
      <c r="J117" s="1412">
        <f t="shared" si="179"/>
        <v>0</v>
      </c>
      <c r="K117" s="1412">
        <f t="shared" si="179"/>
        <v>0</v>
      </c>
      <c r="L117" s="1412">
        <f t="shared" si="179"/>
        <v>0</v>
      </c>
      <c r="M117" s="1412">
        <f t="shared" si="179"/>
        <v>0</v>
      </c>
      <c r="N117" s="1412">
        <f t="shared" si="179"/>
        <v>0</v>
      </c>
      <c r="O117" s="1412">
        <f t="shared" si="179"/>
        <v>0</v>
      </c>
      <c r="P117" s="1412">
        <f t="shared" si="179"/>
        <v>0</v>
      </c>
      <c r="Q117" s="1412">
        <f t="shared" si="179"/>
        <v>0</v>
      </c>
      <c r="R117" s="1412">
        <f t="shared" si="179"/>
        <v>0</v>
      </c>
      <c r="S117" s="1412">
        <f t="shared" si="179"/>
        <v>0</v>
      </c>
      <c r="T117" s="1412">
        <f t="shared" si="179"/>
        <v>0</v>
      </c>
      <c r="U117" s="1412">
        <f t="shared" si="179"/>
        <v>0</v>
      </c>
      <c r="V117" s="1412">
        <f t="shared" si="179"/>
        <v>0</v>
      </c>
      <c r="W117" s="1412">
        <f t="shared" si="179"/>
        <v>0</v>
      </c>
      <c r="X117" s="1412">
        <f t="shared" si="179"/>
        <v>0</v>
      </c>
      <c r="Y117" s="1412">
        <f t="shared" si="179"/>
        <v>0</v>
      </c>
      <c r="Z117" s="1412">
        <f t="shared" si="179"/>
        <v>0</v>
      </c>
      <c r="AA117" s="1412">
        <f t="shared" si="121"/>
        <v>0</v>
      </c>
      <c r="AB117" s="1412">
        <f t="shared" si="156"/>
        <v>0</v>
      </c>
      <c r="AC117" s="1412">
        <f t="shared" ref="AC117:AU117" si="180">$E117*AC618</f>
        <v>0</v>
      </c>
      <c r="AD117" s="1412">
        <f t="shared" si="180"/>
        <v>0</v>
      </c>
      <c r="AE117" s="1412">
        <f t="shared" si="180"/>
        <v>0</v>
      </c>
      <c r="AF117" s="1412">
        <f t="shared" si="180"/>
        <v>0</v>
      </c>
      <c r="AG117" s="1412">
        <f t="shared" si="180"/>
        <v>0</v>
      </c>
      <c r="AH117" s="1412">
        <f t="shared" si="180"/>
        <v>0</v>
      </c>
      <c r="AI117" s="1412">
        <f t="shared" si="180"/>
        <v>0</v>
      </c>
      <c r="AJ117" s="1412">
        <f t="shared" si="180"/>
        <v>0</v>
      </c>
      <c r="AK117" s="1412">
        <f t="shared" si="180"/>
        <v>0</v>
      </c>
      <c r="AL117" s="1412">
        <f t="shared" si="180"/>
        <v>0</v>
      </c>
      <c r="AM117" s="1412">
        <f t="shared" si="180"/>
        <v>0</v>
      </c>
      <c r="AN117" s="1412">
        <f t="shared" si="180"/>
        <v>0</v>
      </c>
      <c r="AO117" s="1412">
        <f t="shared" si="180"/>
        <v>0</v>
      </c>
      <c r="AP117" s="1412">
        <f t="shared" si="180"/>
        <v>0</v>
      </c>
      <c r="AQ117" s="1412">
        <f t="shared" si="180"/>
        <v>0</v>
      </c>
      <c r="AR117" s="1412">
        <f t="shared" si="180"/>
        <v>0</v>
      </c>
      <c r="AS117" s="1412">
        <f t="shared" si="180"/>
        <v>0</v>
      </c>
      <c r="AT117" s="1412">
        <f t="shared" si="180"/>
        <v>0</v>
      </c>
      <c r="AU117" s="1412">
        <f t="shared" si="180"/>
        <v>0</v>
      </c>
      <c r="AV117" s="1412">
        <f t="shared" si="123"/>
        <v>0</v>
      </c>
      <c r="AW117" s="1412"/>
      <c r="AX117" s="1412"/>
      <c r="AY117" s="1412"/>
      <c r="AZ117" s="1412"/>
      <c r="BA117" s="1412"/>
      <c r="BB117" s="1412"/>
      <c r="BC117" s="1412"/>
      <c r="BD117" s="1412"/>
      <c r="BE117" s="1412"/>
      <c r="BF117" s="1412"/>
      <c r="BG117" s="1412"/>
      <c r="BH117" s="1412"/>
      <c r="BI117" s="1412"/>
      <c r="BJ117" s="1412"/>
      <c r="BK117" s="1412"/>
      <c r="BL117" s="1412"/>
      <c r="BM117" s="1412"/>
      <c r="BN117" s="1412"/>
      <c r="BO117" s="1412"/>
      <c r="BP117" s="1412"/>
      <c r="BQ117" s="1412"/>
    </row>
    <row r="118" spans="1:69" s="1413" customFormat="1" ht="12.75">
      <c r="A118" s="1372" t="s">
        <v>145</v>
      </c>
      <c r="B118" s="249" t="s">
        <v>1451</v>
      </c>
      <c r="C118" s="1411">
        <f ca="1">'I4 BO ASSETS'!H47</f>
        <v>0</v>
      </c>
      <c r="D118" s="1412">
        <f t="shared" si="160"/>
        <v>0</v>
      </c>
      <c r="E118" s="1412">
        <f t="shared" si="160"/>
        <v>0</v>
      </c>
      <c r="F118" s="1412">
        <f t="shared" si="119"/>
        <v>0</v>
      </c>
      <c r="G118" s="1412">
        <f t="shared" si="154"/>
        <v>0</v>
      </c>
      <c r="H118" s="1412">
        <f t="shared" ref="H118:Z118" si="181">$D118*H619</f>
        <v>0</v>
      </c>
      <c r="I118" s="1412">
        <f t="shared" si="181"/>
        <v>0</v>
      </c>
      <c r="J118" s="1412">
        <f t="shared" si="181"/>
        <v>0</v>
      </c>
      <c r="K118" s="1412">
        <f t="shared" si="181"/>
        <v>0</v>
      </c>
      <c r="L118" s="1412">
        <f t="shared" si="181"/>
        <v>0</v>
      </c>
      <c r="M118" s="1412">
        <f t="shared" si="181"/>
        <v>0</v>
      </c>
      <c r="N118" s="1412">
        <f t="shared" si="181"/>
        <v>0</v>
      </c>
      <c r="O118" s="1412">
        <f t="shared" si="181"/>
        <v>0</v>
      </c>
      <c r="P118" s="1412">
        <f t="shared" si="181"/>
        <v>0</v>
      </c>
      <c r="Q118" s="1412">
        <f t="shared" si="181"/>
        <v>0</v>
      </c>
      <c r="R118" s="1412">
        <f t="shared" si="181"/>
        <v>0</v>
      </c>
      <c r="S118" s="1412">
        <f t="shared" si="181"/>
        <v>0</v>
      </c>
      <c r="T118" s="1412">
        <f t="shared" si="181"/>
        <v>0</v>
      </c>
      <c r="U118" s="1412">
        <f t="shared" si="181"/>
        <v>0</v>
      </c>
      <c r="V118" s="1412">
        <f t="shared" si="181"/>
        <v>0</v>
      </c>
      <c r="W118" s="1412">
        <f t="shared" si="181"/>
        <v>0</v>
      </c>
      <c r="X118" s="1412">
        <f t="shared" si="181"/>
        <v>0</v>
      </c>
      <c r="Y118" s="1412">
        <f t="shared" si="181"/>
        <v>0</v>
      </c>
      <c r="Z118" s="1412">
        <f t="shared" si="181"/>
        <v>0</v>
      </c>
      <c r="AA118" s="1412">
        <f t="shared" si="121"/>
        <v>0</v>
      </c>
      <c r="AB118" s="1412">
        <f t="shared" si="156"/>
        <v>0</v>
      </c>
      <c r="AC118" s="1412">
        <f t="shared" ref="AC118:AU118" si="182">$E118*AC619</f>
        <v>0</v>
      </c>
      <c r="AD118" s="1412">
        <f t="shared" si="182"/>
        <v>0</v>
      </c>
      <c r="AE118" s="1412">
        <f t="shared" si="182"/>
        <v>0</v>
      </c>
      <c r="AF118" s="1412">
        <f t="shared" si="182"/>
        <v>0</v>
      </c>
      <c r="AG118" s="1412">
        <f t="shared" si="182"/>
        <v>0</v>
      </c>
      <c r="AH118" s="1412">
        <f t="shared" si="182"/>
        <v>0</v>
      </c>
      <c r="AI118" s="1412">
        <f t="shared" si="182"/>
        <v>0</v>
      </c>
      <c r="AJ118" s="1412">
        <f t="shared" si="182"/>
        <v>0</v>
      </c>
      <c r="AK118" s="1412">
        <f t="shared" si="182"/>
        <v>0</v>
      </c>
      <c r="AL118" s="1412">
        <f t="shared" si="182"/>
        <v>0</v>
      </c>
      <c r="AM118" s="1412">
        <f t="shared" si="182"/>
        <v>0</v>
      </c>
      <c r="AN118" s="1412">
        <f t="shared" si="182"/>
        <v>0</v>
      </c>
      <c r="AO118" s="1412">
        <f t="shared" si="182"/>
        <v>0</v>
      </c>
      <c r="AP118" s="1412">
        <f t="shared" si="182"/>
        <v>0</v>
      </c>
      <c r="AQ118" s="1412">
        <f t="shared" si="182"/>
        <v>0</v>
      </c>
      <c r="AR118" s="1412">
        <f t="shared" si="182"/>
        <v>0</v>
      </c>
      <c r="AS118" s="1412">
        <f t="shared" si="182"/>
        <v>0</v>
      </c>
      <c r="AT118" s="1412">
        <f t="shared" si="182"/>
        <v>0</v>
      </c>
      <c r="AU118" s="1412">
        <f t="shared" si="182"/>
        <v>0</v>
      </c>
      <c r="AV118" s="1412">
        <f t="shared" si="123"/>
        <v>0</v>
      </c>
      <c r="AW118" s="1412"/>
      <c r="AX118" s="1412"/>
      <c r="AY118" s="1412"/>
      <c r="AZ118" s="1412"/>
      <c r="BA118" s="1412"/>
      <c r="BB118" s="1412"/>
      <c r="BC118" s="1412"/>
      <c r="BD118" s="1412"/>
      <c r="BE118" s="1412"/>
      <c r="BF118" s="1412"/>
      <c r="BG118" s="1412"/>
      <c r="BH118" s="1412"/>
      <c r="BI118" s="1412"/>
      <c r="BJ118" s="1412"/>
      <c r="BK118" s="1412"/>
      <c r="BL118" s="1412"/>
      <c r="BM118" s="1412"/>
      <c r="BN118" s="1412"/>
      <c r="BO118" s="1412"/>
      <c r="BP118" s="1412"/>
      <c r="BQ118" s="1412"/>
    </row>
    <row r="119" spans="1:69" s="1413" customFormat="1" ht="12.75">
      <c r="A119" s="1372" t="s">
        <v>146</v>
      </c>
      <c r="B119" s="249" t="s">
        <v>1452</v>
      </c>
      <c r="C119" s="1411">
        <f ca="1">'I4 BO ASSETS'!H48</f>
        <v>18274.778499704666</v>
      </c>
      <c r="D119" s="1412">
        <f t="shared" si="160"/>
        <v>11878.606024808034</v>
      </c>
      <c r="E119" s="1412">
        <f t="shared" si="160"/>
        <v>6396.1724748966326</v>
      </c>
      <c r="F119" s="1412">
        <f t="shared" si="119"/>
        <v>18274.778499704666</v>
      </c>
      <c r="G119" s="1412">
        <f t="shared" si="154"/>
        <v>4477.19747468879</v>
      </c>
      <c r="H119" s="1412">
        <f t="shared" ref="H119:Z119" si="183">$D119*H620</f>
        <v>2099.5954578868277</v>
      </c>
      <c r="I119" s="1412">
        <f t="shared" si="183"/>
        <v>5293.775002353641</v>
      </c>
      <c r="J119" s="1412">
        <f t="shared" si="183"/>
        <v>0</v>
      </c>
      <c r="K119" s="1412">
        <f t="shared" si="183"/>
        <v>0</v>
      </c>
      <c r="L119" s="1412">
        <f t="shared" si="183"/>
        <v>0</v>
      </c>
      <c r="M119" s="1412">
        <f t="shared" si="183"/>
        <v>0</v>
      </c>
      <c r="N119" s="1412">
        <f t="shared" si="183"/>
        <v>0</v>
      </c>
      <c r="O119" s="1412">
        <f t="shared" si="183"/>
        <v>8.0380898787763471</v>
      </c>
      <c r="P119" s="1412">
        <f t="shared" si="183"/>
        <v>0</v>
      </c>
      <c r="Q119" s="1412">
        <f t="shared" si="183"/>
        <v>0</v>
      </c>
      <c r="R119" s="1412">
        <f t="shared" si="183"/>
        <v>0</v>
      </c>
      <c r="S119" s="1412">
        <f t="shared" si="183"/>
        <v>0</v>
      </c>
      <c r="T119" s="1412">
        <f t="shared" si="183"/>
        <v>0</v>
      </c>
      <c r="U119" s="1412">
        <f t="shared" si="183"/>
        <v>0</v>
      </c>
      <c r="V119" s="1412">
        <f t="shared" si="183"/>
        <v>0</v>
      </c>
      <c r="W119" s="1412">
        <f t="shared" si="183"/>
        <v>0</v>
      </c>
      <c r="X119" s="1412">
        <f t="shared" si="183"/>
        <v>0</v>
      </c>
      <c r="Y119" s="1412">
        <f t="shared" si="183"/>
        <v>0</v>
      </c>
      <c r="Z119" s="1412">
        <f t="shared" si="183"/>
        <v>0</v>
      </c>
      <c r="AA119" s="1412">
        <f t="shared" si="121"/>
        <v>11878.606024808036</v>
      </c>
      <c r="AB119" s="1412">
        <f t="shared" si="156"/>
        <v>4337.747831308071</v>
      </c>
      <c r="AC119" s="1412">
        <f t="shared" ref="AC119:AU119" si="184">$E119*AC620</f>
        <v>515.17646694911355</v>
      </c>
      <c r="AD119" s="1412">
        <f t="shared" si="184"/>
        <v>59.692033439860388</v>
      </c>
      <c r="AE119" s="1412">
        <f t="shared" si="184"/>
        <v>0</v>
      </c>
      <c r="AF119" s="1412">
        <f t="shared" si="184"/>
        <v>0</v>
      </c>
      <c r="AG119" s="1412">
        <f t="shared" si="184"/>
        <v>0</v>
      </c>
      <c r="AH119" s="1412">
        <f t="shared" si="184"/>
        <v>1352.0055472111053</v>
      </c>
      <c r="AI119" s="1412">
        <f t="shared" si="184"/>
        <v>74.139786756514496</v>
      </c>
      <c r="AJ119" s="1412">
        <f t="shared" si="184"/>
        <v>57.410809231967633</v>
      </c>
      <c r="AK119" s="1412">
        <f t="shared" si="184"/>
        <v>0</v>
      </c>
      <c r="AL119" s="1412">
        <f t="shared" si="184"/>
        <v>0</v>
      </c>
      <c r="AM119" s="1412">
        <f t="shared" si="184"/>
        <v>0</v>
      </c>
      <c r="AN119" s="1412">
        <f t="shared" si="184"/>
        <v>0</v>
      </c>
      <c r="AO119" s="1412">
        <f t="shared" si="184"/>
        <v>0</v>
      </c>
      <c r="AP119" s="1412">
        <f t="shared" si="184"/>
        <v>0</v>
      </c>
      <c r="AQ119" s="1412">
        <f t="shared" si="184"/>
        <v>0</v>
      </c>
      <c r="AR119" s="1412">
        <f t="shared" si="184"/>
        <v>0</v>
      </c>
      <c r="AS119" s="1412">
        <f t="shared" si="184"/>
        <v>0</v>
      </c>
      <c r="AT119" s="1412">
        <f t="shared" si="184"/>
        <v>0</v>
      </c>
      <c r="AU119" s="1412">
        <f t="shared" si="184"/>
        <v>0</v>
      </c>
      <c r="AV119" s="1412">
        <f t="shared" si="123"/>
        <v>6396.1724748966326</v>
      </c>
      <c r="AW119" s="1412"/>
      <c r="AX119" s="1412"/>
      <c r="AY119" s="1412"/>
      <c r="AZ119" s="1412"/>
      <c r="BA119" s="1412"/>
      <c r="BB119" s="1412"/>
      <c r="BC119" s="1412"/>
      <c r="BD119" s="1412"/>
      <c r="BE119" s="1412"/>
      <c r="BF119" s="1412"/>
      <c r="BG119" s="1412"/>
      <c r="BH119" s="1412"/>
      <c r="BI119" s="1412"/>
      <c r="BJ119" s="1412"/>
      <c r="BK119" s="1412"/>
      <c r="BL119" s="1412"/>
      <c r="BM119" s="1412"/>
      <c r="BN119" s="1412"/>
      <c r="BO119" s="1412"/>
      <c r="BP119" s="1412"/>
      <c r="BQ119" s="1412"/>
    </row>
    <row r="120" spans="1:69" s="1413" customFormat="1" ht="12.75">
      <c r="A120" s="1372" t="s">
        <v>147</v>
      </c>
      <c r="B120" s="249" t="s">
        <v>1453</v>
      </c>
      <c r="C120" s="1411">
        <f ca="1">'I4 BO ASSETS'!H49</f>
        <v>0</v>
      </c>
      <c r="D120" s="1412">
        <f t="shared" si="160"/>
        <v>0</v>
      </c>
      <c r="E120" s="1412">
        <f t="shared" si="160"/>
        <v>0</v>
      </c>
      <c r="F120" s="1412">
        <f t="shared" si="119"/>
        <v>0</v>
      </c>
      <c r="G120" s="1412">
        <f t="shared" si="154"/>
        <v>0</v>
      </c>
      <c r="H120" s="1412">
        <f t="shared" ref="H120:Z120" si="185">$D120*H621</f>
        <v>0</v>
      </c>
      <c r="I120" s="1412">
        <f t="shared" si="185"/>
        <v>0</v>
      </c>
      <c r="J120" s="1412">
        <f t="shared" si="185"/>
        <v>0</v>
      </c>
      <c r="K120" s="1412">
        <f t="shared" si="185"/>
        <v>0</v>
      </c>
      <c r="L120" s="1412">
        <f t="shared" si="185"/>
        <v>0</v>
      </c>
      <c r="M120" s="1412">
        <f t="shared" si="185"/>
        <v>0</v>
      </c>
      <c r="N120" s="1412">
        <f t="shared" si="185"/>
        <v>0</v>
      </c>
      <c r="O120" s="1412">
        <f t="shared" si="185"/>
        <v>0</v>
      </c>
      <c r="P120" s="1412">
        <f t="shared" si="185"/>
        <v>0</v>
      </c>
      <c r="Q120" s="1412">
        <f t="shared" si="185"/>
        <v>0</v>
      </c>
      <c r="R120" s="1412">
        <f t="shared" si="185"/>
        <v>0</v>
      </c>
      <c r="S120" s="1412">
        <f t="shared" si="185"/>
        <v>0</v>
      </c>
      <c r="T120" s="1412">
        <f t="shared" si="185"/>
        <v>0</v>
      </c>
      <c r="U120" s="1412">
        <f t="shared" si="185"/>
        <v>0</v>
      </c>
      <c r="V120" s="1412">
        <f t="shared" si="185"/>
        <v>0</v>
      </c>
      <c r="W120" s="1412">
        <f t="shared" si="185"/>
        <v>0</v>
      </c>
      <c r="X120" s="1412">
        <f t="shared" si="185"/>
        <v>0</v>
      </c>
      <c r="Y120" s="1412">
        <f t="shared" si="185"/>
        <v>0</v>
      </c>
      <c r="Z120" s="1412">
        <f t="shared" si="185"/>
        <v>0</v>
      </c>
      <c r="AA120" s="1412">
        <f t="shared" si="121"/>
        <v>0</v>
      </c>
      <c r="AB120" s="1412">
        <f t="shared" si="156"/>
        <v>0</v>
      </c>
      <c r="AC120" s="1412">
        <f t="shared" ref="AC120:AU120" si="186">$E120*AC621</f>
        <v>0</v>
      </c>
      <c r="AD120" s="1412">
        <f t="shared" si="186"/>
        <v>0</v>
      </c>
      <c r="AE120" s="1412">
        <f t="shared" si="186"/>
        <v>0</v>
      </c>
      <c r="AF120" s="1412">
        <f t="shared" si="186"/>
        <v>0</v>
      </c>
      <c r="AG120" s="1412">
        <f t="shared" si="186"/>
        <v>0</v>
      </c>
      <c r="AH120" s="1412">
        <f t="shared" si="186"/>
        <v>0</v>
      </c>
      <c r="AI120" s="1412">
        <f t="shared" si="186"/>
        <v>0</v>
      </c>
      <c r="AJ120" s="1412">
        <f t="shared" si="186"/>
        <v>0</v>
      </c>
      <c r="AK120" s="1412">
        <f t="shared" si="186"/>
        <v>0</v>
      </c>
      <c r="AL120" s="1412">
        <f t="shared" si="186"/>
        <v>0</v>
      </c>
      <c r="AM120" s="1412">
        <f t="shared" si="186"/>
        <v>0</v>
      </c>
      <c r="AN120" s="1412">
        <f t="shared" si="186"/>
        <v>0</v>
      </c>
      <c r="AO120" s="1412">
        <f t="shared" si="186"/>
        <v>0</v>
      </c>
      <c r="AP120" s="1412">
        <f t="shared" si="186"/>
        <v>0</v>
      </c>
      <c r="AQ120" s="1412">
        <f t="shared" si="186"/>
        <v>0</v>
      </c>
      <c r="AR120" s="1412">
        <f t="shared" si="186"/>
        <v>0</v>
      </c>
      <c r="AS120" s="1412">
        <f t="shared" si="186"/>
        <v>0</v>
      </c>
      <c r="AT120" s="1412">
        <f t="shared" si="186"/>
        <v>0</v>
      </c>
      <c r="AU120" s="1412">
        <f t="shared" si="186"/>
        <v>0</v>
      </c>
      <c r="AV120" s="1412">
        <f t="shared" si="123"/>
        <v>0</v>
      </c>
      <c r="AW120" s="1412"/>
      <c r="AX120" s="1412"/>
      <c r="AY120" s="1412"/>
      <c r="AZ120" s="1412"/>
      <c r="BA120" s="1412"/>
      <c r="BB120" s="1412"/>
      <c r="BC120" s="1412"/>
      <c r="BD120" s="1412"/>
      <c r="BE120" s="1412"/>
      <c r="BF120" s="1412"/>
      <c r="BG120" s="1412"/>
      <c r="BH120" s="1412"/>
      <c r="BI120" s="1412"/>
      <c r="BJ120" s="1412"/>
      <c r="BK120" s="1412"/>
      <c r="BL120" s="1412"/>
      <c r="BM120" s="1412"/>
      <c r="BN120" s="1412"/>
      <c r="BO120" s="1412"/>
      <c r="BP120" s="1412"/>
      <c r="BQ120" s="1412"/>
    </row>
    <row r="121" spans="1:69" s="1413" customFormat="1" ht="12.75">
      <c r="A121" s="1372">
        <v>1845</v>
      </c>
      <c r="B121" s="249" t="s">
        <v>422</v>
      </c>
      <c r="C121" s="1411">
        <f ca="1">'I4 BO ASSETS'!H50</f>
        <v>0</v>
      </c>
      <c r="D121" s="1412">
        <f t="shared" si="160"/>
        <v>0</v>
      </c>
      <c r="E121" s="1412">
        <f t="shared" si="160"/>
        <v>0</v>
      </c>
      <c r="F121" s="1412">
        <f t="shared" si="119"/>
        <v>0</v>
      </c>
      <c r="G121" s="1412">
        <f t="shared" si="154"/>
        <v>0</v>
      </c>
      <c r="H121" s="1412">
        <f t="shared" ref="H121:Z121" si="187">$D121*H622</f>
        <v>0</v>
      </c>
      <c r="I121" s="1412">
        <f t="shared" si="187"/>
        <v>0</v>
      </c>
      <c r="J121" s="1412">
        <f t="shared" si="187"/>
        <v>0</v>
      </c>
      <c r="K121" s="1412">
        <f t="shared" si="187"/>
        <v>0</v>
      </c>
      <c r="L121" s="1412">
        <f t="shared" si="187"/>
        <v>0</v>
      </c>
      <c r="M121" s="1412">
        <f t="shared" si="187"/>
        <v>0</v>
      </c>
      <c r="N121" s="1412">
        <f t="shared" si="187"/>
        <v>0</v>
      </c>
      <c r="O121" s="1412">
        <f t="shared" si="187"/>
        <v>0</v>
      </c>
      <c r="P121" s="1412">
        <f t="shared" si="187"/>
        <v>0</v>
      </c>
      <c r="Q121" s="1412">
        <f t="shared" si="187"/>
        <v>0</v>
      </c>
      <c r="R121" s="1412">
        <f t="shared" si="187"/>
        <v>0</v>
      </c>
      <c r="S121" s="1412">
        <f t="shared" si="187"/>
        <v>0</v>
      </c>
      <c r="T121" s="1412">
        <f t="shared" si="187"/>
        <v>0</v>
      </c>
      <c r="U121" s="1412">
        <f t="shared" si="187"/>
        <v>0</v>
      </c>
      <c r="V121" s="1412">
        <f t="shared" si="187"/>
        <v>0</v>
      </c>
      <c r="W121" s="1412">
        <f t="shared" si="187"/>
        <v>0</v>
      </c>
      <c r="X121" s="1412">
        <f t="shared" si="187"/>
        <v>0</v>
      </c>
      <c r="Y121" s="1412">
        <f t="shared" si="187"/>
        <v>0</v>
      </c>
      <c r="Z121" s="1412">
        <f t="shared" si="187"/>
        <v>0</v>
      </c>
      <c r="AA121" s="1412">
        <f t="shared" si="121"/>
        <v>0</v>
      </c>
      <c r="AB121" s="1412">
        <f t="shared" si="156"/>
        <v>0</v>
      </c>
      <c r="AC121" s="1412">
        <f t="shared" ref="AC121:AU121" si="188">$E121*AC622</f>
        <v>0</v>
      </c>
      <c r="AD121" s="1412">
        <f t="shared" si="188"/>
        <v>0</v>
      </c>
      <c r="AE121" s="1412">
        <f t="shared" si="188"/>
        <v>0</v>
      </c>
      <c r="AF121" s="1412">
        <f t="shared" si="188"/>
        <v>0</v>
      </c>
      <c r="AG121" s="1412">
        <f t="shared" si="188"/>
        <v>0</v>
      </c>
      <c r="AH121" s="1412">
        <f t="shared" si="188"/>
        <v>0</v>
      </c>
      <c r="AI121" s="1412">
        <f t="shared" si="188"/>
        <v>0</v>
      </c>
      <c r="AJ121" s="1412">
        <f t="shared" si="188"/>
        <v>0</v>
      </c>
      <c r="AK121" s="1412">
        <f t="shared" si="188"/>
        <v>0</v>
      </c>
      <c r="AL121" s="1412">
        <f t="shared" si="188"/>
        <v>0</v>
      </c>
      <c r="AM121" s="1412">
        <f t="shared" si="188"/>
        <v>0</v>
      </c>
      <c r="AN121" s="1412">
        <f t="shared" si="188"/>
        <v>0</v>
      </c>
      <c r="AO121" s="1412">
        <f t="shared" si="188"/>
        <v>0</v>
      </c>
      <c r="AP121" s="1412">
        <f t="shared" si="188"/>
        <v>0</v>
      </c>
      <c r="AQ121" s="1412">
        <f t="shared" si="188"/>
        <v>0</v>
      </c>
      <c r="AR121" s="1412">
        <f t="shared" si="188"/>
        <v>0</v>
      </c>
      <c r="AS121" s="1412">
        <f t="shared" si="188"/>
        <v>0</v>
      </c>
      <c r="AT121" s="1412">
        <f t="shared" si="188"/>
        <v>0</v>
      </c>
      <c r="AU121" s="1412">
        <f t="shared" si="188"/>
        <v>0</v>
      </c>
      <c r="AV121" s="1412">
        <f t="shared" si="123"/>
        <v>0</v>
      </c>
      <c r="AW121" s="1412"/>
      <c r="AX121" s="1412"/>
      <c r="AY121" s="1412"/>
      <c r="AZ121" s="1412"/>
      <c r="BA121" s="1412"/>
      <c r="BB121" s="1412"/>
      <c r="BC121" s="1412"/>
      <c r="BD121" s="1412"/>
      <c r="BE121" s="1412"/>
      <c r="BF121" s="1412"/>
      <c r="BG121" s="1412"/>
      <c r="BH121" s="1412"/>
      <c r="BI121" s="1412"/>
      <c r="BJ121" s="1412"/>
      <c r="BK121" s="1412"/>
      <c r="BL121" s="1412"/>
      <c r="BM121" s="1412"/>
      <c r="BN121" s="1412"/>
      <c r="BO121" s="1412"/>
      <c r="BP121" s="1412"/>
      <c r="BQ121" s="1412"/>
    </row>
    <row r="122" spans="1:69" s="1413" customFormat="1" ht="25.5">
      <c r="A122" s="1372" t="s">
        <v>148</v>
      </c>
      <c r="B122" s="249" t="s">
        <v>1454</v>
      </c>
      <c r="C122" s="1411">
        <f ca="1">'I4 BO ASSETS'!H51</f>
        <v>0</v>
      </c>
      <c r="D122" s="1412">
        <f t="shared" si="160"/>
        <v>0</v>
      </c>
      <c r="E122" s="1412">
        <f t="shared" si="160"/>
        <v>0</v>
      </c>
      <c r="F122" s="1412">
        <f t="shared" si="119"/>
        <v>0</v>
      </c>
      <c r="G122" s="1412">
        <f t="shared" si="154"/>
        <v>0</v>
      </c>
      <c r="H122" s="1412">
        <f t="shared" ref="H122:Z122" si="189">$D122*H623</f>
        <v>0</v>
      </c>
      <c r="I122" s="1412">
        <f t="shared" si="189"/>
        <v>0</v>
      </c>
      <c r="J122" s="1412">
        <f t="shared" si="189"/>
        <v>0</v>
      </c>
      <c r="K122" s="1412">
        <f t="shared" si="189"/>
        <v>0</v>
      </c>
      <c r="L122" s="1412">
        <f t="shared" si="189"/>
        <v>0</v>
      </c>
      <c r="M122" s="1412">
        <f t="shared" si="189"/>
        <v>0</v>
      </c>
      <c r="N122" s="1412">
        <f t="shared" si="189"/>
        <v>0</v>
      </c>
      <c r="O122" s="1412">
        <f t="shared" si="189"/>
        <v>0</v>
      </c>
      <c r="P122" s="1412">
        <f t="shared" si="189"/>
        <v>0</v>
      </c>
      <c r="Q122" s="1412">
        <f t="shared" si="189"/>
        <v>0</v>
      </c>
      <c r="R122" s="1412">
        <f t="shared" si="189"/>
        <v>0</v>
      </c>
      <c r="S122" s="1412">
        <f t="shared" si="189"/>
        <v>0</v>
      </c>
      <c r="T122" s="1412">
        <f t="shared" si="189"/>
        <v>0</v>
      </c>
      <c r="U122" s="1412">
        <f t="shared" si="189"/>
        <v>0</v>
      </c>
      <c r="V122" s="1412">
        <f t="shared" si="189"/>
        <v>0</v>
      </c>
      <c r="W122" s="1412">
        <f t="shared" si="189"/>
        <v>0</v>
      </c>
      <c r="X122" s="1412">
        <f t="shared" si="189"/>
        <v>0</v>
      </c>
      <c r="Y122" s="1412">
        <f t="shared" si="189"/>
        <v>0</v>
      </c>
      <c r="Z122" s="1412">
        <f t="shared" si="189"/>
        <v>0</v>
      </c>
      <c r="AA122" s="1412">
        <f t="shared" si="121"/>
        <v>0</v>
      </c>
      <c r="AB122" s="1412">
        <f t="shared" si="156"/>
        <v>0</v>
      </c>
      <c r="AC122" s="1412">
        <f t="shared" ref="AC122:AU122" si="190">$E122*AC623</f>
        <v>0</v>
      </c>
      <c r="AD122" s="1412">
        <f t="shared" si="190"/>
        <v>0</v>
      </c>
      <c r="AE122" s="1412">
        <f t="shared" si="190"/>
        <v>0</v>
      </c>
      <c r="AF122" s="1412">
        <f t="shared" si="190"/>
        <v>0</v>
      </c>
      <c r="AG122" s="1412">
        <f t="shared" si="190"/>
        <v>0</v>
      </c>
      <c r="AH122" s="1412">
        <f t="shared" si="190"/>
        <v>0</v>
      </c>
      <c r="AI122" s="1412">
        <f t="shared" si="190"/>
        <v>0</v>
      </c>
      <c r="AJ122" s="1412">
        <f t="shared" si="190"/>
        <v>0</v>
      </c>
      <c r="AK122" s="1412">
        <f t="shared" si="190"/>
        <v>0</v>
      </c>
      <c r="AL122" s="1412">
        <f t="shared" si="190"/>
        <v>0</v>
      </c>
      <c r="AM122" s="1412">
        <f t="shared" si="190"/>
        <v>0</v>
      </c>
      <c r="AN122" s="1412">
        <f t="shared" si="190"/>
        <v>0</v>
      </c>
      <c r="AO122" s="1412">
        <f t="shared" si="190"/>
        <v>0</v>
      </c>
      <c r="AP122" s="1412">
        <f t="shared" si="190"/>
        <v>0</v>
      </c>
      <c r="AQ122" s="1412">
        <f t="shared" si="190"/>
        <v>0</v>
      </c>
      <c r="AR122" s="1412">
        <f t="shared" si="190"/>
        <v>0</v>
      </c>
      <c r="AS122" s="1412">
        <f t="shared" si="190"/>
        <v>0</v>
      </c>
      <c r="AT122" s="1412">
        <f t="shared" si="190"/>
        <v>0</v>
      </c>
      <c r="AU122" s="1412">
        <f t="shared" si="190"/>
        <v>0</v>
      </c>
      <c r="AV122" s="1412">
        <f t="shared" si="123"/>
        <v>0</v>
      </c>
      <c r="AW122" s="1412"/>
      <c r="AX122" s="1412"/>
      <c r="AY122" s="1412"/>
      <c r="AZ122" s="1412"/>
      <c r="BA122" s="1412"/>
      <c r="BB122" s="1412"/>
      <c r="BC122" s="1412"/>
      <c r="BD122" s="1412"/>
      <c r="BE122" s="1412"/>
      <c r="BF122" s="1412"/>
      <c r="BG122" s="1412"/>
      <c r="BH122" s="1412"/>
      <c r="BI122" s="1412"/>
      <c r="BJ122" s="1412"/>
      <c r="BK122" s="1412"/>
      <c r="BL122" s="1412"/>
      <c r="BM122" s="1412"/>
      <c r="BN122" s="1412"/>
      <c r="BO122" s="1412"/>
      <c r="BP122" s="1412"/>
      <c r="BQ122" s="1412"/>
    </row>
    <row r="123" spans="1:69" s="1413" customFormat="1" ht="25.5">
      <c r="A123" s="1372" t="s">
        <v>149</v>
      </c>
      <c r="B123" s="249" t="s">
        <v>1455</v>
      </c>
      <c r="C123" s="1411">
        <f ca="1">'I4 BO ASSETS'!H52</f>
        <v>0</v>
      </c>
      <c r="D123" s="1412">
        <f t="shared" si="160"/>
        <v>0</v>
      </c>
      <c r="E123" s="1412">
        <f t="shared" si="160"/>
        <v>0</v>
      </c>
      <c r="F123" s="1412">
        <f t="shared" si="119"/>
        <v>0</v>
      </c>
      <c r="G123" s="1412">
        <f t="shared" si="154"/>
        <v>0</v>
      </c>
      <c r="H123" s="1412">
        <f t="shared" ref="H123:Z123" si="191">$D123*H624</f>
        <v>0</v>
      </c>
      <c r="I123" s="1412">
        <f t="shared" si="191"/>
        <v>0</v>
      </c>
      <c r="J123" s="1412">
        <f t="shared" si="191"/>
        <v>0</v>
      </c>
      <c r="K123" s="1412">
        <f t="shared" si="191"/>
        <v>0</v>
      </c>
      <c r="L123" s="1412">
        <f t="shared" si="191"/>
        <v>0</v>
      </c>
      <c r="M123" s="1412">
        <f t="shared" si="191"/>
        <v>0</v>
      </c>
      <c r="N123" s="1412">
        <f t="shared" si="191"/>
        <v>0</v>
      </c>
      <c r="O123" s="1412">
        <f t="shared" si="191"/>
        <v>0</v>
      </c>
      <c r="P123" s="1412">
        <f t="shared" si="191"/>
        <v>0</v>
      </c>
      <c r="Q123" s="1412">
        <f t="shared" si="191"/>
        <v>0</v>
      </c>
      <c r="R123" s="1412">
        <f t="shared" si="191"/>
        <v>0</v>
      </c>
      <c r="S123" s="1412">
        <f t="shared" si="191"/>
        <v>0</v>
      </c>
      <c r="T123" s="1412">
        <f t="shared" si="191"/>
        <v>0</v>
      </c>
      <c r="U123" s="1412">
        <f t="shared" si="191"/>
        <v>0</v>
      </c>
      <c r="V123" s="1412">
        <f t="shared" si="191"/>
        <v>0</v>
      </c>
      <c r="W123" s="1412">
        <f t="shared" si="191"/>
        <v>0</v>
      </c>
      <c r="X123" s="1412">
        <f t="shared" si="191"/>
        <v>0</v>
      </c>
      <c r="Y123" s="1412">
        <f t="shared" si="191"/>
        <v>0</v>
      </c>
      <c r="Z123" s="1412">
        <f t="shared" si="191"/>
        <v>0</v>
      </c>
      <c r="AA123" s="1412">
        <f t="shared" si="121"/>
        <v>0</v>
      </c>
      <c r="AB123" s="1412">
        <f t="shared" si="156"/>
        <v>0</v>
      </c>
      <c r="AC123" s="1412">
        <f t="shared" ref="AC123:AU123" si="192">$E123*AC624</f>
        <v>0</v>
      </c>
      <c r="AD123" s="1412">
        <f t="shared" si="192"/>
        <v>0</v>
      </c>
      <c r="AE123" s="1412">
        <f t="shared" si="192"/>
        <v>0</v>
      </c>
      <c r="AF123" s="1412">
        <f t="shared" si="192"/>
        <v>0</v>
      </c>
      <c r="AG123" s="1412">
        <f t="shared" si="192"/>
        <v>0</v>
      </c>
      <c r="AH123" s="1412">
        <f t="shared" si="192"/>
        <v>0</v>
      </c>
      <c r="AI123" s="1412">
        <f t="shared" si="192"/>
        <v>0</v>
      </c>
      <c r="AJ123" s="1412">
        <f t="shared" si="192"/>
        <v>0</v>
      </c>
      <c r="AK123" s="1412">
        <f t="shared" si="192"/>
        <v>0</v>
      </c>
      <c r="AL123" s="1412">
        <f t="shared" si="192"/>
        <v>0</v>
      </c>
      <c r="AM123" s="1412">
        <f t="shared" si="192"/>
        <v>0</v>
      </c>
      <c r="AN123" s="1412">
        <f t="shared" si="192"/>
        <v>0</v>
      </c>
      <c r="AO123" s="1412">
        <f t="shared" si="192"/>
        <v>0</v>
      </c>
      <c r="AP123" s="1412">
        <f t="shared" si="192"/>
        <v>0</v>
      </c>
      <c r="AQ123" s="1412">
        <f t="shared" si="192"/>
        <v>0</v>
      </c>
      <c r="AR123" s="1412">
        <f t="shared" si="192"/>
        <v>0</v>
      </c>
      <c r="AS123" s="1412">
        <f t="shared" si="192"/>
        <v>0</v>
      </c>
      <c r="AT123" s="1412">
        <f t="shared" si="192"/>
        <v>0</v>
      </c>
      <c r="AU123" s="1412">
        <f t="shared" si="192"/>
        <v>0</v>
      </c>
      <c r="AV123" s="1412">
        <f t="shared" si="123"/>
        <v>0</v>
      </c>
      <c r="AW123" s="1412"/>
      <c r="AX123" s="1412"/>
      <c r="AY123" s="1412"/>
      <c r="AZ123" s="1412"/>
      <c r="BA123" s="1412"/>
      <c r="BB123" s="1412"/>
      <c r="BC123" s="1412"/>
      <c r="BD123" s="1412"/>
      <c r="BE123" s="1412"/>
      <c r="BF123" s="1412"/>
      <c r="BG123" s="1412"/>
      <c r="BH123" s="1412"/>
      <c r="BI123" s="1412"/>
      <c r="BJ123" s="1412"/>
      <c r="BK123" s="1412"/>
      <c r="BL123" s="1412"/>
      <c r="BM123" s="1412"/>
      <c r="BN123" s="1412"/>
      <c r="BO123" s="1412"/>
      <c r="BP123" s="1412"/>
      <c r="BQ123" s="1412"/>
    </row>
    <row r="124" spans="1:69" s="1413" customFormat="1" ht="25.5">
      <c r="A124" s="1372" t="s">
        <v>150</v>
      </c>
      <c r="B124" s="249" t="s">
        <v>1456</v>
      </c>
      <c r="C124" s="1411">
        <f ca="1">'I4 BO ASSETS'!H53</f>
        <v>0</v>
      </c>
      <c r="D124" s="1412">
        <f t="shared" si="160"/>
        <v>0</v>
      </c>
      <c r="E124" s="1412">
        <f t="shared" si="160"/>
        <v>0</v>
      </c>
      <c r="F124" s="1412">
        <f t="shared" si="119"/>
        <v>0</v>
      </c>
      <c r="G124" s="1412">
        <f t="shared" si="154"/>
        <v>0</v>
      </c>
      <c r="H124" s="1412">
        <f t="shared" ref="H124:Z124" si="193">$D124*H625</f>
        <v>0</v>
      </c>
      <c r="I124" s="1412">
        <f t="shared" si="193"/>
        <v>0</v>
      </c>
      <c r="J124" s="1412">
        <f t="shared" si="193"/>
        <v>0</v>
      </c>
      <c r="K124" s="1412">
        <f t="shared" si="193"/>
        <v>0</v>
      </c>
      <c r="L124" s="1412">
        <f t="shared" si="193"/>
        <v>0</v>
      </c>
      <c r="M124" s="1412">
        <f t="shared" si="193"/>
        <v>0</v>
      </c>
      <c r="N124" s="1412">
        <f t="shared" si="193"/>
        <v>0</v>
      </c>
      <c r="O124" s="1412">
        <f t="shared" si="193"/>
        <v>0</v>
      </c>
      <c r="P124" s="1412">
        <f t="shared" si="193"/>
        <v>0</v>
      </c>
      <c r="Q124" s="1412">
        <f t="shared" si="193"/>
        <v>0</v>
      </c>
      <c r="R124" s="1412">
        <f t="shared" si="193"/>
        <v>0</v>
      </c>
      <c r="S124" s="1412">
        <f t="shared" si="193"/>
        <v>0</v>
      </c>
      <c r="T124" s="1412">
        <f t="shared" si="193"/>
        <v>0</v>
      </c>
      <c r="U124" s="1412">
        <f t="shared" si="193"/>
        <v>0</v>
      </c>
      <c r="V124" s="1412">
        <f t="shared" si="193"/>
        <v>0</v>
      </c>
      <c r="W124" s="1412">
        <f t="shared" si="193"/>
        <v>0</v>
      </c>
      <c r="X124" s="1412">
        <f t="shared" si="193"/>
        <v>0</v>
      </c>
      <c r="Y124" s="1412">
        <f t="shared" si="193"/>
        <v>0</v>
      </c>
      <c r="Z124" s="1412">
        <f t="shared" si="193"/>
        <v>0</v>
      </c>
      <c r="AA124" s="1412">
        <f t="shared" si="121"/>
        <v>0</v>
      </c>
      <c r="AB124" s="1412">
        <f t="shared" si="156"/>
        <v>0</v>
      </c>
      <c r="AC124" s="1412">
        <f t="shared" ref="AC124:AU124" si="194">$E124*AC625</f>
        <v>0</v>
      </c>
      <c r="AD124" s="1412">
        <f t="shared" si="194"/>
        <v>0</v>
      </c>
      <c r="AE124" s="1412">
        <f t="shared" si="194"/>
        <v>0</v>
      </c>
      <c r="AF124" s="1412">
        <f t="shared" si="194"/>
        <v>0</v>
      </c>
      <c r="AG124" s="1412">
        <f t="shared" si="194"/>
        <v>0</v>
      </c>
      <c r="AH124" s="1412">
        <f t="shared" si="194"/>
        <v>0</v>
      </c>
      <c r="AI124" s="1412">
        <f t="shared" si="194"/>
        <v>0</v>
      </c>
      <c r="AJ124" s="1412">
        <f t="shared" si="194"/>
        <v>0</v>
      </c>
      <c r="AK124" s="1412">
        <f t="shared" si="194"/>
        <v>0</v>
      </c>
      <c r="AL124" s="1412">
        <f t="shared" si="194"/>
        <v>0</v>
      </c>
      <c r="AM124" s="1412">
        <f t="shared" si="194"/>
        <v>0</v>
      </c>
      <c r="AN124" s="1412">
        <f t="shared" si="194"/>
        <v>0</v>
      </c>
      <c r="AO124" s="1412">
        <f t="shared" si="194"/>
        <v>0</v>
      </c>
      <c r="AP124" s="1412">
        <f t="shared" si="194"/>
        <v>0</v>
      </c>
      <c r="AQ124" s="1412">
        <f t="shared" si="194"/>
        <v>0</v>
      </c>
      <c r="AR124" s="1412">
        <f t="shared" si="194"/>
        <v>0</v>
      </c>
      <c r="AS124" s="1412">
        <f t="shared" si="194"/>
        <v>0</v>
      </c>
      <c r="AT124" s="1412">
        <f t="shared" si="194"/>
        <v>0</v>
      </c>
      <c r="AU124" s="1412">
        <f t="shared" si="194"/>
        <v>0</v>
      </c>
      <c r="AV124" s="1412">
        <f t="shared" si="123"/>
        <v>0</v>
      </c>
      <c r="AW124" s="1412"/>
      <c r="AX124" s="1412"/>
      <c r="AY124" s="1412"/>
      <c r="AZ124" s="1412"/>
      <c r="BA124" s="1412"/>
      <c r="BB124" s="1412"/>
      <c r="BC124" s="1412"/>
      <c r="BD124" s="1412"/>
      <c r="BE124" s="1412"/>
      <c r="BF124" s="1412"/>
      <c r="BG124" s="1412"/>
      <c r="BH124" s="1412"/>
      <c r="BI124" s="1412"/>
      <c r="BJ124" s="1412"/>
      <c r="BK124" s="1412"/>
      <c r="BL124" s="1412"/>
      <c r="BM124" s="1412"/>
      <c r="BN124" s="1412"/>
      <c r="BO124" s="1412"/>
      <c r="BP124" s="1412"/>
      <c r="BQ124" s="1412"/>
    </row>
    <row r="125" spans="1:69" s="1413" customFormat="1" ht="12.75">
      <c r="A125" s="1372">
        <v>1850</v>
      </c>
      <c r="B125" s="249" t="s">
        <v>428</v>
      </c>
      <c r="C125" s="1411">
        <f ca="1">'I4 BO ASSETS'!H54</f>
        <v>11933.372711163614</v>
      </c>
      <c r="D125" s="1412">
        <f t="shared" si="160"/>
        <v>8353.3608978145294</v>
      </c>
      <c r="E125" s="1412">
        <f t="shared" si="160"/>
        <v>3580.0118133490842</v>
      </c>
      <c r="F125" s="1412">
        <f t="shared" si="119"/>
        <v>11933.372711163614</v>
      </c>
      <c r="G125" s="1412">
        <f t="shared" si="154"/>
        <v>4137.9081140420085</v>
      </c>
      <c r="H125" s="1412">
        <f t="shared" ref="H125:Z125" si="195">$D125*H626</f>
        <v>1975.4849375985516</v>
      </c>
      <c r="I125" s="1412">
        <f t="shared" si="195"/>
        <v>2232.1570333683353</v>
      </c>
      <c r="J125" s="1412">
        <f t="shared" si="195"/>
        <v>0</v>
      </c>
      <c r="K125" s="1412">
        <f t="shared" si="195"/>
        <v>0</v>
      </c>
      <c r="L125" s="1412">
        <f t="shared" si="195"/>
        <v>0</v>
      </c>
      <c r="M125" s="1412">
        <f t="shared" si="195"/>
        <v>0</v>
      </c>
      <c r="N125" s="1412">
        <f t="shared" si="195"/>
        <v>0</v>
      </c>
      <c r="O125" s="1412">
        <f t="shared" si="195"/>
        <v>7.8108128056330646</v>
      </c>
      <c r="P125" s="1412">
        <f t="shared" si="195"/>
        <v>0</v>
      </c>
      <c r="Q125" s="1412">
        <f t="shared" si="195"/>
        <v>0</v>
      </c>
      <c r="R125" s="1412">
        <f t="shared" si="195"/>
        <v>0</v>
      </c>
      <c r="S125" s="1412">
        <f t="shared" si="195"/>
        <v>0</v>
      </c>
      <c r="T125" s="1412">
        <f t="shared" si="195"/>
        <v>0</v>
      </c>
      <c r="U125" s="1412">
        <f t="shared" si="195"/>
        <v>0</v>
      </c>
      <c r="V125" s="1412">
        <f t="shared" si="195"/>
        <v>0</v>
      </c>
      <c r="W125" s="1412">
        <f t="shared" si="195"/>
        <v>0</v>
      </c>
      <c r="X125" s="1412">
        <f t="shared" si="195"/>
        <v>0</v>
      </c>
      <c r="Y125" s="1412">
        <f t="shared" si="195"/>
        <v>0</v>
      </c>
      <c r="Z125" s="1412">
        <f t="shared" si="195"/>
        <v>0</v>
      </c>
      <c r="AA125" s="1412">
        <f t="shared" si="121"/>
        <v>8353.3608978145294</v>
      </c>
      <c r="AB125" s="1412">
        <f t="shared" si="156"/>
        <v>2397.1363394754694</v>
      </c>
      <c r="AC125" s="1412">
        <f t="shared" ref="AC125:AU125" si="196">$E125*AC626</f>
        <v>292.15712927614339</v>
      </c>
      <c r="AD125" s="1412">
        <f t="shared" si="196"/>
        <v>28.157538944532522</v>
      </c>
      <c r="AE125" s="1412">
        <f t="shared" si="196"/>
        <v>0</v>
      </c>
      <c r="AF125" s="1412">
        <f t="shared" si="196"/>
        <v>0</v>
      </c>
      <c r="AG125" s="1412">
        <f t="shared" si="196"/>
        <v>0</v>
      </c>
      <c r="AH125" s="1412">
        <f t="shared" si="196"/>
        <v>786.07540361400606</v>
      </c>
      <c r="AI125" s="1412">
        <f t="shared" si="196"/>
        <v>43.105934675121254</v>
      </c>
      <c r="AJ125" s="1412">
        <f t="shared" si="196"/>
        <v>33.379467363811841</v>
      </c>
      <c r="AK125" s="1412">
        <f t="shared" si="196"/>
        <v>0</v>
      </c>
      <c r="AL125" s="1412">
        <f t="shared" si="196"/>
        <v>0</v>
      </c>
      <c r="AM125" s="1412">
        <f t="shared" si="196"/>
        <v>0</v>
      </c>
      <c r="AN125" s="1412">
        <f t="shared" si="196"/>
        <v>0</v>
      </c>
      <c r="AO125" s="1412">
        <f t="shared" si="196"/>
        <v>0</v>
      </c>
      <c r="AP125" s="1412">
        <f t="shared" si="196"/>
        <v>0</v>
      </c>
      <c r="AQ125" s="1412">
        <f t="shared" si="196"/>
        <v>0</v>
      </c>
      <c r="AR125" s="1412">
        <f t="shared" si="196"/>
        <v>0</v>
      </c>
      <c r="AS125" s="1412">
        <f t="shared" si="196"/>
        <v>0</v>
      </c>
      <c r="AT125" s="1412">
        <f t="shared" si="196"/>
        <v>0</v>
      </c>
      <c r="AU125" s="1412">
        <f t="shared" si="196"/>
        <v>0</v>
      </c>
      <c r="AV125" s="1412">
        <f t="shared" si="123"/>
        <v>3580.0118133490842</v>
      </c>
      <c r="AW125" s="1412"/>
      <c r="AX125" s="1412"/>
      <c r="AY125" s="1412"/>
      <c r="AZ125" s="1412"/>
      <c r="BA125" s="1412"/>
      <c r="BB125" s="1412"/>
      <c r="BC125" s="1412"/>
      <c r="BD125" s="1412"/>
      <c r="BE125" s="1412"/>
      <c r="BF125" s="1412"/>
      <c r="BG125" s="1412"/>
      <c r="BH125" s="1412"/>
      <c r="BI125" s="1412"/>
      <c r="BJ125" s="1412"/>
      <c r="BK125" s="1412"/>
      <c r="BL125" s="1412"/>
      <c r="BM125" s="1412"/>
      <c r="BN125" s="1412"/>
      <c r="BO125" s="1412"/>
      <c r="BP125" s="1412"/>
      <c r="BQ125" s="1412"/>
    </row>
    <row r="126" spans="1:69" s="1413" customFormat="1" ht="12.75">
      <c r="A126" s="1372">
        <v>1855</v>
      </c>
      <c r="B126" s="249" t="s">
        <v>430</v>
      </c>
      <c r="C126" s="1411">
        <f ca="1">'I4 BO ASSETS'!H55</f>
        <v>30791.84878913172</v>
      </c>
      <c r="D126" s="1412">
        <f t="shared" si="160"/>
        <v>0</v>
      </c>
      <c r="E126" s="1412">
        <f t="shared" si="160"/>
        <v>30791.84878913172</v>
      </c>
      <c r="F126" s="1412">
        <f t="shared" si="119"/>
        <v>30791.84878913172</v>
      </c>
      <c r="G126" s="1412">
        <f t="shared" ref="G126:V126" si="197">$D126*G627</f>
        <v>0</v>
      </c>
      <c r="H126" s="1412">
        <f t="shared" si="197"/>
        <v>0</v>
      </c>
      <c r="I126" s="1412">
        <f t="shared" si="197"/>
        <v>0</v>
      </c>
      <c r="J126" s="1412">
        <f t="shared" si="197"/>
        <v>0</v>
      </c>
      <c r="K126" s="1412">
        <f t="shared" si="197"/>
        <v>0</v>
      </c>
      <c r="L126" s="1412">
        <f t="shared" si="197"/>
        <v>0</v>
      </c>
      <c r="M126" s="1412">
        <f t="shared" si="197"/>
        <v>0</v>
      </c>
      <c r="N126" s="1412">
        <f t="shared" si="197"/>
        <v>0</v>
      </c>
      <c r="O126" s="1412">
        <f t="shared" si="197"/>
        <v>0</v>
      </c>
      <c r="P126" s="1412">
        <f t="shared" si="197"/>
        <v>0</v>
      </c>
      <c r="Q126" s="1412">
        <f t="shared" si="197"/>
        <v>0</v>
      </c>
      <c r="R126" s="1412">
        <f t="shared" si="197"/>
        <v>0</v>
      </c>
      <c r="S126" s="1412">
        <f t="shared" si="197"/>
        <v>0</v>
      </c>
      <c r="T126" s="1412">
        <f t="shared" si="197"/>
        <v>0</v>
      </c>
      <c r="U126" s="1412">
        <f t="shared" si="197"/>
        <v>0</v>
      </c>
      <c r="V126" s="1412">
        <f t="shared" si="197"/>
        <v>0</v>
      </c>
      <c r="W126" s="1412">
        <f>$D126*W627</f>
        <v>0</v>
      </c>
      <c r="X126" s="1412">
        <f>$D126*X627</f>
        <v>0</v>
      </c>
      <c r="Y126" s="1412">
        <f>$D126*Y627</f>
        <v>0</v>
      </c>
      <c r="Z126" s="1412">
        <f>$D126*Z627</f>
        <v>0</v>
      </c>
      <c r="AA126" s="1412">
        <f t="shared" si="121"/>
        <v>0</v>
      </c>
      <c r="AB126" s="1412">
        <f t="shared" ref="AB126:AQ126" si="198">$E126*AB627</f>
        <v>18675.986243294254</v>
      </c>
      <c r="AC126" s="1412">
        <f t="shared" si="198"/>
        <v>4113.9152196529649</v>
      </c>
      <c r="AD126" s="1412">
        <f t="shared" si="198"/>
        <v>1024.1459658940416</v>
      </c>
      <c r="AE126" s="1412">
        <f t="shared" si="198"/>
        <v>0</v>
      </c>
      <c r="AF126" s="1412">
        <f t="shared" si="198"/>
        <v>0</v>
      </c>
      <c r="AG126" s="1412">
        <f t="shared" si="198"/>
        <v>0</v>
      </c>
      <c r="AH126" s="1412">
        <f t="shared" si="198"/>
        <v>6359.0624390550711</v>
      </c>
      <c r="AI126" s="1412">
        <f t="shared" si="198"/>
        <v>348.71124173670944</v>
      </c>
      <c r="AJ126" s="1412">
        <f t="shared" si="198"/>
        <v>270.02767949868274</v>
      </c>
      <c r="AK126" s="1412">
        <f t="shared" si="198"/>
        <v>0</v>
      </c>
      <c r="AL126" s="1412">
        <f t="shared" si="198"/>
        <v>0</v>
      </c>
      <c r="AM126" s="1412">
        <f t="shared" si="198"/>
        <v>0</v>
      </c>
      <c r="AN126" s="1412">
        <f t="shared" si="198"/>
        <v>0</v>
      </c>
      <c r="AO126" s="1412">
        <f t="shared" si="198"/>
        <v>0</v>
      </c>
      <c r="AP126" s="1412">
        <f t="shared" si="198"/>
        <v>0</v>
      </c>
      <c r="AQ126" s="1412">
        <f t="shared" si="198"/>
        <v>0</v>
      </c>
      <c r="AR126" s="1412">
        <f>$E126*AR627</f>
        <v>0</v>
      </c>
      <c r="AS126" s="1412">
        <f>$E126*AS627</f>
        <v>0</v>
      </c>
      <c r="AT126" s="1412">
        <f>$E126*AT627</f>
        <v>0</v>
      </c>
      <c r="AU126" s="1412">
        <f>$E126*AU627</f>
        <v>0</v>
      </c>
      <c r="AV126" s="1412">
        <f t="shared" si="123"/>
        <v>30791.848789131724</v>
      </c>
      <c r="AW126" s="1412"/>
      <c r="AX126" s="1412"/>
      <c r="AY126" s="1412"/>
      <c r="AZ126" s="1412"/>
      <c r="BA126" s="1412"/>
      <c r="BB126" s="1412"/>
      <c r="BC126" s="1412"/>
      <c r="BD126" s="1412"/>
      <c r="BE126" s="1412"/>
      <c r="BF126" s="1412"/>
      <c r="BG126" s="1412"/>
      <c r="BH126" s="1412"/>
      <c r="BI126" s="1412"/>
      <c r="BJ126" s="1412"/>
      <c r="BK126" s="1412"/>
      <c r="BL126" s="1412"/>
      <c r="BM126" s="1412"/>
      <c r="BN126" s="1412"/>
      <c r="BO126" s="1412"/>
      <c r="BP126" s="1412"/>
      <c r="BQ126" s="1412"/>
    </row>
    <row r="127" spans="1:69" s="1415" customFormat="1" ht="12.75">
      <c r="A127" s="1373">
        <v>1860</v>
      </c>
      <c r="B127" s="1414" t="s">
        <v>431</v>
      </c>
      <c r="C127" s="1411">
        <f ca="1">'I4 BO ASSETS'!H56</f>
        <v>0</v>
      </c>
      <c r="D127" s="1412">
        <f t="shared" si="160"/>
        <v>0</v>
      </c>
      <c r="E127" s="1412">
        <f t="shared" si="160"/>
        <v>0</v>
      </c>
      <c r="F127" s="1412">
        <f t="shared" si="119"/>
        <v>0</v>
      </c>
      <c r="G127" s="1412">
        <f t="shared" ref="G127:Z127" si="199">$D127*G628</f>
        <v>0</v>
      </c>
      <c r="H127" s="1412">
        <f t="shared" si="199"/>
        <v>0</v>
      </c>
      <c r="I127" s="1412">
        <f t="shared" si="199"/>
        <v>0</v>
      </c>
      <c r="J127" s="1412">
        <f t="shared" si="199"/>
        <v>0</v>
      </c>
      <c r="K127" s="1412">
        <f t="shared" si="199"/>
        <v>0</v>
      </c>
      <c r="L127" s="1412">
        <f t="shared" si="199"/>
        <v>0</v>
      </c>
      <c r="M127" s="1412">
        <f t="shared" si="199"/>
        <v>0</v>
      </c>
      <c r="N127" s="1412">
        <f t="shared" si="199"/>
        <v>0</v>
      </c>
      <c r="O127" s="1412">
        <f t="shared" si="199"/>
        <v>0</v>
      </c>
      <c r="P127" s="1412">
        <f t="shared" si="199"/>
        <v>0</v>
      </c>
      <c r="Q127" s="1412">
        <f t="shared" si="199"/>
        <v>0</v>
      </c>
      <c r="R127" s="1412">
        <f t="shared" si="199"/>
        <v>0</v>
      </c>
      <c r="S127" s="1412">
        <f t="shared" si="199"/>
        <v>0</v>
      </c>
      <c r="T127" s="1412">
        <f t="shared" si="199"/>
        <v>0</v>
      </c>
      <c r="U127" s="1412">
        <f t="shared" si="199"/>
        <v>0</v>
      </c>
      <c r="V127" s="1412">
        <f t="shared" si="199"/>
        <v>0</v>
      </c>
      <c r="W127" s="1412">
        <f t="shared" si="199"/>
        <v>0</v>
      </c>
      <c r="X127" s="1412">
        <f t="shared" si="199"/>
        <v>0</v>
      </c>
      <c r="Y127" s="1412">
        <f t="shared" si="199"/>
        <v>0</v>
      </c>
      <c r="Z127" s="1412">
        <f t="shared" si="199"/>
        <v>0</v>
      </c>
      <c r="AA127" s="1412">
        <f t="shared" si="121"/>
        <v>0</v>
      </c>
      <c r="AB127" s="1412">
        <f t="shared" ref="AB127:AU127" si="200">$E127*AB628</f>
        <v>0</v>
      </c>
      <c r="AC127" s="1412">
        <f t="shared" si="200"/>
        <v>0</v>
      </c>
      <c r="AD127" s="1412">
        <f t="shared" si="200"/>
        <v>0</v>
      </c>
      <c r="AE127" s="1412">
        <f t="shared" si="200"/>
        <v>0</v>
      </c>
      <c r="AF127" s="1412">
        <f t="shared" si="200"/>
        <v>0</v>
      </c>
      <c r="AG127" s="1412">
        <f t="shared" si="200"/>
        <v>0</v>
      </c>
      <c r="AH127" s="1412">
        <f t="shared" si="200"/>
        <v>0</v>
      </c>
      <c r="AI127" s="1412">
        <f t="shared" si="200"/>
        <v>0</v>
      </c>
      <c r="AJ127" s="1412">
        <f t="shared" si="200"/>
        <v>0</v>
      </c>
      <c r="AK127" s="1412">
        <f t="shared" si="200"/>
        <v>0</v>
      </c>
      <c r="AL127" s="1412">
        <f t="shared" si="200"/>
        <v>0</v>
      </c>
      <c r="AM127" s="1412">
        <f t="shared" si="200"/>
        <v>0</v>
      </c>
      <c r="AN127" s="1412">
        <f t="shared" si="200"/>
        <v>0</v>
      </c>
      <c r="AO127" s="1412">
        <f t="shared" si="200"/>
        <v>0</v>
      </c>
      <c r="AP127" s="1412">
        <f t="shared" si="200"/>
        <v>0</v>
      </c>
      <c r="AQ127" s="1412">
        <f t="shared" si="200"/>
        <v>0</v>
      </c>
      <c r="AR127" s="1412">
        <f t="shared" si="200"/>
        <v>0</v>
      </c>
      <c r="AS127" s="1412">
        <f t="shared" si="200"/>
        <v>0</v>
      </c>
      <c r="AT127" s="1412">
        <f t="shared" si="200"/>
        <v>0</v>
      </c>
      <c r="AU127" s="1412">
        <f t="shared" si="200"/>
        <v>0</v>
      </c>
      <c r="AV127" s="1412">
        <f t="shared" si="123"/>
        <v>0</v>
      </c>
      <c r="AW127" s="1412"/>
      <c r="AX127" s="1412"/>
      <c r="AY127" s="1412"/>
      <c r="AZ127" s="1412"/>
      <c r="BA127" s="1412"/>
      <c r="BB127" s="1412"/>
      <c r="BC127" s="1412"/>
      <c r="BD127" s="1412"/>
      <c r="BE127" s="1412"/>
      <c r="BF127" s="1412"/>
      <c r="BG127" s="1412"/>
      <c r="BH127" s="1412"/>
      <c r="BI127" s="1412"/>
      <c r="BJ127" s="1412"/>
      <c r="BK127" s="1412"/>
      <c r="BL127" s="1412"/>
      <c r="BM127" s="1412"/>
      <c r="BN127" s="1412"/>
      <c r="BO127" s="1412"/>
      <c r="BP127" s="1412"/>
      <c r="BQ127" s="1412"/>
    </row>
    <row r="128" spans="1:69" s="1444" customFormat="1" ht="12.75">
      <c r="A128" s="1441"/>
      <c r="B128" s="1442" t="s">
        <v>231</v>
      </c>
      <c r="C128" s="1446">
        <f ca="1">SUM(C88:C127)</f>
        <v>61000</v>
      </c>
      <c r="D128" s="1370">
        <f>SUM(D88:D127)</f>
        <v>20231.966922622563</v>
      </c>
      <c r="E128" s="1370">
        <f>SUM(E88:E127)</f>
        <v>40768.033077377433</v>
      </c>
      <c r="F128" s="1443">
        <f>D128+E128</f>
        <v>61000</v>
      </c>
      <c r="G128" s="1370">
        <f t="shared" ref="G128:AB128" si="201">SUM(G88:G127)</f>
        <v>8615.1055887307994</v>
      </c>
      <c r="H128" s="1370">
        <f t="shared" si="201"/>
        <v>4075.0803954853791</v>
      </c>
      <c r="I128" s="1370">
        <f t="shared" si="201"/>
        <v>7525.9320357219767</v>
      </c>
      <c r="J128" s="1370">
        <f t="shared" si="201"/>
        <v>0</v>
      </c>
      <c r="K128" s="1370">
        <f t="shared" si="201"/>
        <v>0</v>
      </c>
      <c r="L128" s="1370">
        <f t="shared" si="201"/>
        <v>0</v>
      </c>
      <c r="M128" s="1370">
        <f t="shared" si="201"/>
        <v>0</v>
      </c>
      <c r="N128" s="1370">
        <f t="shared" si="201"/>
        <v>0</v>
      </c>
      <c r="O128" s="1370">
        <f t="shared" si="201"/>
        <v>15.848902684409412</v>
      </c>
      <c r="P128" s="1370">
        <f t="shared" si="201"/>
        <v>0</v>
      </c>
      <c r="Q128" s="1370">
        <f t="shared" si="201"/>
        <v>0</v>
      </c>
      <c r="R128" s="1370">
        <f t="shared" ref="R128:AA128" si="202">SUM(R88:R127)</f>
        <v>0</v>
      </c>
      <c r="S128" s="1370">
        <f t="shared" si="202"/>
        <v>0</v>
      </c>
      <c r="T128" s="1370">
        <f t="shared" si="202"/>
        <v>0</v>
      </c>
      <c r="U128" s="1370">
        <f t="shared" si="202"/>
        <v>0</v>
      </c>
      <c r="V128" s="1370">
        <f t="shared" si="202"/>
        <v>0</v>
      </c>
      <c r="W128" s="1370">
        <f t="shared" si="202"/>
        <v>0</v>
      </c>
      <c r="X128" s="1370">
        <f t="shared" si="202"/>
        <v>0</v>
      </c>
      <c r="Y128" s="1370">
        <f t="shared" si="202"/>
        <v>0</v>
      </c>
      <c r="Z128" s="1370">
        <f t="shared" si="202"/>
        <v>0</v>
      </c>
      <c r="AA128" s="1370">
        <f t="shared" si="202"/>
        <v>20231.966922622567</v>
      </c>
      <c r="AB128" s="1370">
        <f t="shared" si="201"/>
        <v>25410.870414077792</v>
      </c>
      <c r="AC128" s="1370">
        <f t="shared" ref="AC128:AV128" si="203">SUM(AC88:AC127)</f>
        <v>4921.2488158782216</v>
      </c>
      <c r="AD128" s="1370">
        <f t="shared" si="203"/>
        <v>1111.9955382784347</v>
      </c>
      <c r="AE128" s="1370">
        <f t="shared" si="203"/>
        <v>0</v>
      </c>
      <c r="AF128" s="1370">
        <f t="shared" si="203"/>
        <v>0</v>
      </c>
      <c r="AG128" s="1370">
        <f t="shared" si="203"/>
        <v>0</v>
      </c>
      <c r="AH128" s="1370">
        <f t="shared" si="203"/>
        <v>8497.1433898801824</v>
      </c>
      <c r="AI128" s="1370">
        <f t="shared" si="203"/>
        <v>465.95696316834517</v>
      </c>
      <c r="AJ128" s="1370">
        <f t="shared" si="203"/>
        <v>360.8179560944622</v>
      </c>
      <c r="AK128" s="1370">
        <f t="shared" si="203"/>
        <v>0</v>
      </c>
      <c r="AL128" s="1370">
        <f t="shared" si="203"/>
        <v>0</v>
      </c>
      <c r="AM128" s="1370">
        <f t="shared" si="203"/>
        <v>0</v>
      </c>
      <c r="AN128" s="1370">
        <f t="shared" si="203"/>
        <v>0</v>
      </c>
      <c r="AO128" s="1370">
        <f t="shared" si="203"/>
        <v>0</v>
      </c>
      <c r="AP128" s="1370">
        <f t="shared" si="203"/>
        <v>0</v>
      </c>
      <c r="AQ128" s="1370">
        <f t="shared" si="203"/>
        <v>0</v>
      </c>
      <c r="AR128" s="1370">
        <f t="shared" si="203"/>
        <v>0</v>
      </c>
      <c r="AS128" s="1370">
        <f t="shared" si="203"/>
        <v>0</v>
      </c>
      <c r="AT128" s="1370">
        <f t="shared" si="203"/>
        <v>0</v>
      </c>
      <c r="AU128" s="1370">
        <f t="shared" si="203"/>
        <v>0</v>
      </c>
      <c r="AV128" s="1370">
        <f t="shared" si="203"/>
        <v>40768.03307737744</v>
      </c>
      <c r="AW128" s="1370"/>
      <c r="AX128" s="1370"/>
      <c r="AY128" s="1370"/>
      <c r="AZ128" s="1370"/>
      <c r="BA128" s="1370"/>
      <c r="BB128" s="1370"/>
      <c r="BC128" s="1370"/>
      <c r="BD128" s="1370"/>
      <c r="BE128" s="1370"/>
      <c r="BF128" s="1370"/>
      <c r="BG128" s="1370"/>
      <c r="BH128" s="1370"/>
      <c r="BI128" s="1370"/>
      <c r="BJ128" s="1370"/>
      <c r="BK128" s="1370"/>
      <c r="BL128" s="1370"/>
      <c r="BM128" s="1370"/>
      <c r="BN128" s="1370"/>
      <c r="BO128" s="1370"/>
      <c r="BP128" s="1370"/>
      <c r="BQ128" s="1370"/>
    </row>
    <row r="129" spans="1:69" s="1413" customFormat="1" ht="12.75">
      <c r="A129" s="802" t="s">
        <v>981</v>
      </c>
      <c r="B129" s="802"/>
      <c r="C129" s="1382"/>
      <c r="D129" s="1420"/>
      <c r="E129" s="1420"/>
      <c r="F129" s="1412"/>
      <c r="G129" s="1412"/>
      <c r="H129" s="1412"/>
      <c r="I129" s="1412"/>
      <c r="J129" s="1412"/>
      <c r="K129" s="1412"/>
      <c r="L129" s="1412"/>
      <c r="M129" s="1412"/>
      <c r="N129" s="1412"/>
      <c r="O129" s="1412"/>
      <c r="P129" s="1412"/>
      <c r="Q129" s="1412"/>
      <c r="R129" s="1412"/>
      <c r="S129" s="1412"/>
      <c r="T129" s="1412"/>
      <c r="U129" s="1412"/>
      <c r="V129" s="1412"/>
      <c r="W129" s="1412"/>
      <c r="X129" s="1412"/>
      <c r="Y129" s="1412"/>
      <c r="Z129" s="1412"/>
      <c r="AA129" s="1412"/>
      <c r="AB129" s="1412"/>
      <c r="AC129" s="1412"/>
      <c r="AD129" s="1412"/>
      <c r="AE129" s="1412"/>
      <c r="AF129" s="1412"/>
      <c r="AG129" s="1412"/>
      <c r="AH129" s="1412"/>
      <c r="AI129" s="1412"/>
      <c r="AJ129" s="1412"/>
      <c r="AK129" s="1412"/>
      <c r="AL129" s="1412"/>
      <c r="AM129" s="1412"/>
      <c r="AN129" s="1412"/>
      <c r="AO129" s="1412"/>
      <c r="AP129" s="1412"/>
      <c r="AQ129" s="1412"/>
      <c r="AR129" s="1412"/>
      <c r="AS129" s="1412"/>
      <c r="AT129" s="1412"/>
      <c r="AU129" s="1412"/>
      <c r="AV129" s="1412"/>
      <c r="AW129" s="1412"/>
      <c r="AX129" s="1412"/>
      <c r="AY129" s="1412"/>
      <c r="AZ129" s="1412"/>
      <c r="BA129" s="1412"/>
      <c r="BB129" s="1412"/>
      <c r="BC129" s="1412"/>
      <c r="BD129" s="1412"/>
      <c r="BE129" s="1412"/>
      <c r="BF129" s="1412"/>
      <c r="BG129" s="1412"/>
      <c r="BH129" s="1412"/>
      <c r="BI129" s="1412"/>
      <c r="BJ129" s="1412"/>
      <c r="BK129" s="1412"/>
      <c r="BL129" s="1412"/>
      <c r="BM129" s="1412"/>
      <c r="BN129" s="1412"/>
      <c r="BO129" s="1412"/>
      <c r="BP129" s="1412"/>
      <c r="BQ129" s="1412"/>
    </row>
    <row r="130" spans="1:69" s="1413" customFormat="1" ht="12.75">
      <c r="A130" s="1372">
        <v>1905</v>
      </c>
      <c r="B130" s="249" t="s">
        <v>623</v>
      </c>
      <c r="C130" s="1421">
        <f ca="1">'I4 BO ASSETS'!H61</f>
        <v>0</v>
      </c>
      <c r="D130" s="1412"/>
      <c r="E130" s="1412"/>
      <c r="F130" s="1412"/>
      <c r="G130" s="1412"/>
      <c r="H130" s="1412"/>
      <c r="I130" s="1412"/>
      <c r="J130" s="1412"/>
      <c r="K130" s="1412"/>
      <c r="L130" s="1412"/>
      <c r="M130" s="1412"/>
      <c r="N130" s="1412"/>
      <c r="O130" s="1412"/>
      <c r="P130" s="1412"/>
      <c r="Q130" s="1412"/>
      <c r="R130" s="1412"/>
      <c r="S130" s="1412"/>
      <c r="T130" s="1412"/>
      <c r="U130" s="1412"/>
      <c r="V130" s="1412"/>
      <c r="W130" s="1412"/>
      <c r="X130" s="1412"/>
      <c r="Y130" s="1412"/>
      <c r="Z130" s="1412"/>
      <c r="AA130" s="1412"/>
      <c r="AB130" s="1412"/>
      <c r="AC130" s="1412"/>
      <c r="AD130" s="1412"/>
      <c r="AE130" s="1412"/>
      <c r="AF130" s="1412"/>
      <c r="AG130" s="1412"/>
      <c r="AH130" s="1412"/>
      <c r="AI130" s="1412"/>
      <c r="AJ130" s="1412"/>
      <c r="AK130" s="1412"/>
      <c r="AL130" s="1412"/>
      <c r="AM130" s="1412"/>
      <c r="AN130" s="1412"/>
      <c r="AO130" s="1412"/>
      <c r="AP130" s="1412"/>
      <c r="AQ130" s="1412"/>
      <c r="AR130" s="1412"/>
      <c r="AS130" s="1412"/>
      <c r="AT130" s="1412"/>
      <c r="AU130" s="1412"/>
      <c r="AV130" s="1412"/>
      <c r="AW130" s="1412">
        <f t="shared" ref="AW130:BP130" si="204">$C130*AW630</f>
        <v>0</v>
      </c>
      <c r="AX130" s="1412">
        <f t="shared" si="204"/>
        <v>0</v>
      </c>
      <c r="AY130" s="1412">
        <f t="shared" si="204"/>
        <v>0</v>
      </c>
      <c r="AZ130" s="1412">
        <f t="shared" si="204"/>
        <v>0</v>
      </c>
      <c r="BA130" s="1412">
        <f t="shared" si="204"/>
        <v>0</v>
      </c>
      <c r="BB130" s="1412">
        <f t="shared" si="204"/>
        <v>0</v>
      </c>
      <c r="BC130" s="1412">
        <f t="shared" si="204"/>
        <v>0</v>
      </c>
      <c r="BD130" s="1412">
        <f t="shared" si="204"/>
        <v>0</v>
      </c>
      <c r="BE130" s="1412">
        <f t="shared" si="204"/>
        <v>0</v>
      </c>
      <c r="BF130" s="1412">
        <f t="shared" si="204"/>
        <v>0</v>
      </c>
      <c r="BG130" s="1412">
        <f t="shared" si="204"/>
        <v>0</v>
      </c>
      <c r="BH130" s="1412">
        <f t="shared" si="204"/>
        <v>0</v>
      </c>
      <c r="BI130" s="1412">
        <f t="shared" si="204"/>
        <v>0</v>
      </c>
      <c r="BJ130" s="1412">
        <f t="shared" si="204"/>
        <v>0</v>
      </c>
      <c r="BK130" s="1412">
        <f t="shared" si="204"/>
        <v>0</v>
      </c>
      <c r="BL130" s="1412">
        <f t="shared" si="204"/>
        <v>0</v>
      </c>
      <c r="BM130" s="1412">
        <f t="shared" si="204"/>
        <v>0</v>
      </c>
      <c r="BN130" s="1412">
        <f t="shared" si="204"/>
        <v>0</v>
      </c>
      <c r="BO130" s="1412">
        <f t="shared" si="204"/>
        <v>0</v>
      </c>
      <c r="BP130" s="1412">
        <f t="shared" si="204"/>
        <v>0</v>
      </c>
      <c r="BQ130" s="1412">
        <f>SUM(AW130:BP130)</f>
        <v>0</v>
      </c>
    </row>
    <row r="131" spans="1:69" s="1413" customFormat="1" ht="12.75">
      <c r="A131" s="1372">
        <v>1906</v>
      </c>
      <c r="B131" s="249" t="s">
        <v>624</v>
      </c>
      <c r="C131" s="1421">
        <f ca="1">'I4 BO ASSETS'!H62</f>
        <v>0</v>
      </c>
      <c r="D131" s="1412"/>
      <c r="E131" s="1412"/>
      <c r="F131" s="1412"/>
      <c r="G131" s="1412"/>
      <c r="H131" s="1412"/>
      <c r="I131" s="1412"/>
      <c r="J131" s="1412"/>
      <c r="K131" s="1412"/>
      <c r="L131" s="1412"/>
      <c r="M131" s="1412"/>
      <c r="N131" s="1412"/>
      <c r="O131" s="1412"/>
      <c r="P131" s="1412"/>
      <c r="Q131" s="1412"/>
      <c r="R131" s="1412"/>
      <c r="S131" s="1412"/>
      <c r="T131" s="1412"/>
      <c r="U131" s="1412"/>
      <c r="V131" s="1412"/>
      <c r="W131" s="1412"/>
      <c r="X131" s="1412"/>
      <c r="Y131" s="1412"/>
      <c r="Z131" s="1412"/>
      <c r="AA131" s="1412"/>
      <c r="AB131" s="1412"/>
      <c r="AC131" s="1412"/>
      <c r="AD131" s="1412"/>
      <c r="AE131" s="1412"/>
      <c r="AF131" s="1412"/>
      <c r="AG131" s="1412"/>
      <c r="AH131" s="1412"/>
      <c r="AI131" s="1412"/>
      <c r="AJ131" s="1412"/>
      <c r="AK131" s="1412"/>
      <c r="AL131" s="1412"/>
      <c r="AM131" s="1412"/>
      <c r="AN131" s="1412"/>
      <c r="AO131" s="1412"/>
      <c r="AP131" s="1412"/>
      <c r="AQ131" s="1412"/>
      <c r="AR131" s="1412"/>
      <c r="AS131" s="1412"/>
      <c r="AT131" s="1412"/>
      <c r="AU131" s="1412"/>
      <c r="AV131" s="1412"/>
      <c r="AW131" s="1412">
        <f t="shared" ref="AW131:BP131" si="205">$C131*AW631</f>
        <v>0</v>
      </c>
      <c r="AX131" s="1412">
        <f t="shared" si="205"/>
        <v>0</v>
      </c>
      <c r="AY131" s="1412">
        <f t="shared" si="205"/>
        <v>0</v>
      </c>
      <c r="AZ131" s="1412">
        <f t="shared" si="205"/>
        <v>0</v>
      </c>
      <c r="BA131" s="1412">
        <f t="shared" si="205"/>
        <v>0</v>
      </c>
      <c r="BB131" s="1412">
        <f t="shared" si="205"/>
        <v>0</v>
      </c>
      <c r="BC131" s="1412">
        <f t="shared" si="205"/>
        <v>0</v>
      </c>
      <c r="BD131" s="1412">
        <f t="shared" si="205"/>
        <v>0</v>
      </c>
      <c r="BE131" s="1412">
        <f t="shared" si="205"/>
        <v>0</v>
      </c>
      <c r="BF131" s="1412">
        <f t="shared" si="205"/>
        <v>0</v>
      </c>
      <c r="BG131" s="1412">
        <f t="shared" si="205"/>
        <v>0</v>
      </c>
      <c r="BH131" s="1412">
        <f t="shared" si="205"/>
        <v>0</v>
      </c>
      <c r="BI131" s="1412">
        <f t="shared" si="205"/>
        <v>0</v>
      </c>
      <c r="BJ131" s="1412">
        <f t="shared" si="205"/>
        <v>0</v>
      </c>
      <c r="BK131" s="1412">
        <f t="shared" si="205"/>
        <v>0</v>
      </c>
      <c r="BL131" s="1412">
        <f t="shared" si="205"/>
        <v>0</v>
      </c>
      <c r="BM131" s="1412">
        <f t="shared" si="205"/>
        <v>0</v>
      </c>
      <c r="BN131" s="1412">
        <f t="shared" si="205"/>
        <v>0</v>
      </c>
      <c r="BO131" s="1412">
        <f t="shared" si="205"/>
        <v>0</v>
      </c>
      <c r="BP131" s="1412">
        <f t="shared" si="205"/>
        <v>0</v>
      </c>
      <c r="BQ131" s="1412">
        <f t="shared" ref="BQ131:BQ149" si="206">SUM(AW131:BP131)</f>
        <v>0</v>
      </c>
    </row>
    <row r="132" spans="1:69" s="1413" customFormat="1" ht="12.75">
      <c r="A132" s="1372">
        <v>1908</v>
      </c>
      <c r="B132" s="249" t="s">
        <v>625</v>
      </c>
      <c r="C132" s="1421">
        <f ca="1">'I4 BO ASSETS'!H63</f>
        <v>0</v>
      </c>
      <c r="D132" s="1412"/>
      <c r="E132" s="1412"/>
      <c r="F132" s="1412"/>
      <c r="G132" s="1412"/>
      <c r="H132" s="1412"/>
      <c r="I132" s="1412"/>
      <c r="J132" s="1412"/>
      <c r="K132" s="1412"/>
      <c r="L132" s="1412"/>
      <c r="M132" s="1412"/>
      <c r="N132" s="1412"/>
      <c r="O132" s="1412"/>
      <c r="P132" s="1412"/>
      <c r="Q132" s="1412"/>
      <c r="R132" s="1412"/>
      <c r="S132" s="1412"/>
      <c r="T132" s="1412"/>
      <c r="U132" s="1412"/>
      <c r="V132" s="1412"/>
      <c r="W132" s="1412"/>
      <c r="X132" s="1412"/>
      <c r="Y132" s="1412"/>
      <c r="Z132" s="1412"/>
      <c r="AA132" s="1412"/>
      <c r="AB132" s="1412"/>
      <c r="AC132" s="1412"/>
      <c r="AD132" s="1412"/>
      <c r="AE132" s="1412"/>
      <c r="AF132" s="1412"/>
      <c r="AG132" s="1412"/>
      <c r="AH132" s="1412"/>
      <c r="AI132" s="1412"/>
      <c r="AJ132" s="1412"/>
      <c r="AK132" s="1412"/>
      <c r="AL132" s="1412"/>
      <c r="AM132" s="1412"/>
      <c r="AN132" s="1412"/>
      <c r="AO132" s="1412"/>
      <c r="AP132" s="1412"/>
      <c r="AQ132" s="1412"/>
      <c r="AR132" s="1412"/>
      <c r="AS132" s="1412"/>
      <c r="AT132" s="1412"/>
      <c r="AU132" s="1412"/>
      <c r="AV132" s="1412"/>
      <c r="AW132" s="1412">
        <f t="shared" ref="AW132:BP132" si="207">$C132*AW632</f>
        <v>0</v>
      </c>
      <c r="AX132" s="1412">
        <f t="shared" si="207"/>
        <v>0</v>
      </c>
      <c r="AY132" s="1412">
        <f t="shared" si="207"/>
        <v>0</v>
      </c>
      <c r="AZ132" s="1412">
        <f t="shared" si="207"/>
        <v>0</v>
      </c>
      <c r="BA132" s="1412">
        <f t="shared" si="207"/>
        <v>0</v>
      </c>
      <c r="BB132" s="1412">
        <f t="shared" si="207"/>
        <v>0</v>
      </c>
      <c r="BC132" s="1412">
        <f t="shared" si="207"/>
        <v>0</v>
      </c>
      <c r="BD132" s="1412">
        <f t="shared" si="207"/>
        <v>0</v>
      </c>
      <c r="BE132" s="1412">
        <f t="shared" si="207"/>
        <v>0</v>
      </c>
      <c r="BF132" s="1412">
        <f t="shared" si="207"/>
        <v>0</v>
      </c>
      <c r="BG132" s="1412">
        <f t="shared" si="207"/>
        <v>0</v>
      </c>
      <c r="BH132" s="1412">
        <f t="shared" si="207"/>
        <v>0</v>
      </c>
      <c r="BI132" s="1412">
        <f t="shared" si="207"/>
        <v>0</v>
      </c>
      <c r="BJ132" s="1412">
        <f t="shared" si="207"/>
        <v>0</v>
      </c>
      <c r="BK132" s="1412">
        <f t="shared" si="207"/>
        <v>0</v>
      </c>
      <c r="BL132" s="1412">
        <f t="shared" si="207"/>
        <v>0</v>
      </c>
      <c r="BM132" s="1412">
        <f t="shared" si="207"/>
        <v>0</v>
      </c>
      <c r="BN132" s="1412">
        <f t="shared" si="207"/>
        <v>0</v>
      </c>
      <c r="BO132" s="1412">
        <f t="shared" si="207"/>
        <v>0</v>
      </c>
      <c r="BP132" s="1412">
        <f t="shared" si="207"/>
        <v>0</v>
      </c>
      <c r="BQ132" s="1412">
        <f t="shared" si="206"/>
        <v>0</v>
      </c>
    </row>
    <row r="133" spans="1:69" s="1413" customFormat="1" ht="12.75">
      <c r="A133" s="1372">
        <v>1910</v>
      </c>
      <c r="B133" s="249" t="s">
        <v>626</v>
      </c>
      <c r="C133" s="1421">
        <f ca="1">'I4 BO ASSETS'!H64</f>
        <v>0</v>
      </c>
      <c r="D133" s="1412"/>
      <c r="E133" s="1412"/>
      <c r="F133" s="1412"/>
      <c r="G133" s="1412"/>
      <c r="H133" s="1412"/>
      <c r="I133" s="1412"/>
      <c r="J133" s="1412"/>
      <c r="K133" s="1412"/>
      <c r="L133" s="1412"/>
      <c r="M133" s="1412"/>
      <c r="N133" s="1412"/>
      <c r="O133" s="1412"/>
      <c r="P133" s="1412"/>
      <c r="Q133" s="1412"/>
      <c r="R133" s="1412"/>
      <c r="S133" s="1412"/>
      <c r="T133" s="1412"/>
      <c r="U133" s="1412"/>
      <c r="V133" s="1412"/>
      <c r="W133" s="1412"/>
      <c r="X133" s="1412"/>
      <c r="Y133" s="1412"/>
      <c r="Z133" s="1412"/>
      <c r="AA133" s="1412"/>
      <c r="AB133" s="1412"/>
      <c r="AC133" s="1412"/>
      <c r="AD133" s="1412"/>
      <c r="AE133" s="1412"/>
      <c r="AF133" s="1412"/>
      <c r="AG133" s="1412"/>
      <c r="AH133" s="1412"/>
      <c r="AI133" s="1412"/>
      <c r="AJ133" s="1412"/>
      <c r="AK133" s="1412"/>
      <c r="AL133" s="1412"/>
      <c r="AM133" s="1412"/>
      <c r="AN133" s="1412"/>
      <c r="AO133" s="1412"/>
      <c r="AP133" s="1412"/>
      <c r="AQ133" s="1412"/>
      <c r="AR133" s="1412"/>
      <c r="AS133" s="1412"/>
      <c r="AT133" s="1412"/>
      <c r="AU133" s="1412"/>
      <c r="AV133" s="1412"/>
      <c r="AW133" s="1412">
        <f t="shared" ref="AW133:BP133" si="208">$C133*AW633</f>
        <v>0</v>
      </c>
      <c r="AX133" s="1412">
        <f t="shared" si="208"/>
        <v>0</v>
      </c>
      <c r="AY133" s="1412">
        <f t="shared" si="208"/>
        <v>0</v>
      </c>
      <c r="AZ133" s="1412">
        <f t="shared" si="208"/>
        <v>0</v>
      </c>
      <c r="BA133" s="1412">
        <f t="shared" si="208"/>
        <v>0</v>
      </c>
      <c r="BB133" s="1412">
        <f t="shared" si="208"/>
        <v>0</v>
      </c>
      <c r="BC133" s="1412">
        <f t="shared" si="208"/>
        <v>0</v>
      </c>
      <c r="BD133" s="1412">
        <f t="shared" si="208"/>
        <v>0</v>
      </c>
      <c r="BE133" s="1412">
        <f t="shared" si="208"/>
        <v>0</v>
      </c>
      <c r="BF133" s="1412">
        <f t="shared" si="208"/>
        <v>0</v>
      </c>
      <c r="BG133" s="1412">
        <f t="shared" si="208"/>
        <v>0</v>
      </c>
      <c r="BH133" s="1412">
        <f t="shared" si="208"/>
        <v>0</v>
      </c>
      <c r="BI133" s="1412">
        <f t="shared" si="208"/>
        <v>0</v>
      </c>
      <c r="BJ133" s="1412">
        <f t="shared" si="208"/>
        <v>0</v>
      </c>
      <c r="BK133" s="1412">
        <f t="shared" si="208"/>
        <v>0</v>
      </c>
      <c r="BL133" s="1412">
        <f t="shared" si="208"/>
        <v>0</v>
      </c>
      <c r="BM133" s="1412">
        <f t="shared" si="208"/>
        <v>0</v>
      </c>
      <c r="BN133" s="1412">
        <f t="shared" si="208"/>
        <v>0</v>
      </c>
      <c r="BO133" s="1412">
        <f t="shared" si="208"/>
        <v>0</v>
      </c>
      <c r="BP133" s="1412">
        <f t="shared" si="208"/>
        <v>0</v>
      </c>
      <c r="BQ133" s="1412">
        <f t="shared" si="206"/>
        <v>0</v>
      </c>
    </row>
    <row r="134" spans="1:69" s="1413" customFormat="1" ht="12.75">
      <c r="A134" s="1372">
        <v>1915</v>
      </c>
      <c r="B134" s="249" t="s">
        <v>956</v>
      </c>
      <c r="C134" s="1421">
        <f ca="1">'I4 BO ASSETS'!H65</f>
        <v>0</v>
      </c>
      <c r="D134" s="1412"/>
      <c r="E134" s="1412"/>
      <c r="F134" s="1412"/>
      <c r="G134" s="1412"/>
      <c r="H134" s="1412"/>
      <c r="I134" s="1412"/>
      <c r="J134" s="1412"/>
      <c r="K134" s="1412"/>
      <c r="L134" s="1412"/>
      <c r="M134" s="1412"/>
      <c r="N134" s="1412"/>
      <c r="O134" s="1412"/>
      <c r="P134" s="1412"/>
      <c r="Q134" s="1412"/>
      <c r="R134" s="1412"/>
      <c r="S134" s="1412"/>
      <c r="T134" s="1412"/>
      <c r="U134" s="1412"/>
      <c r="V134" s="1412"/>
      <c r="W134" s="1412"/>
      <c r="X134" s="1412"/>
      <c r="Y134" s="1412"/>
      <c r="Z134" s="1412"/>
      <c r="AA134" s="1412"/>
      <c r="AB134" s="1412"/>
      <c r="AC134" s="1412"/>
      <c r="AD134" s="1412"/>
      <c r="AE134" s="1412"/>
      <c r="AF134" s="1412"/>
      <c r="AG134" s="1412"/>
      <c r="AH134" s="1412"/>
      <c r="AI134" s="1412"/>
      <c r="AJ134" s="1412"/>
      <c r="AK134" s="1412"/>
      <c r="AL134" s="1412"/>
      <c r="AM134" s="1412"/>
      <c r="AN134" s="1412"/>
      <c r="AO134" s="1412"/>
      <c r="AP134" s="1412"/>
      <c r="AQ134" s="1412"/>
      <c r="AR134" s="1412"/>
      <c r="AS134" s="1412"/>
      <c r="AT134" s="1412"/>
      <c r="AU134" s="1412"/>
      <c r="AV134" s="1412"/>
      <c r="AW134" s="1412">
        <f t="shared" ref="AW134:BP134" si="209">$C134*AW634</f>
        <v>0</v>
      </c>
      <c r="AX134" s="1412">
        <f t="shared" si="209"/>
        <v>0</v>
      </c>
      <c r="AY134" s="1412">
        <f t="shared" si="209"/>
        <v>0</v>
      </c>
      <c r="AZ134" s="1412">
        <f t="shared" si="209"/>
        <v>0</v>
      </c>
      <c r="BA134" s="1412">
        <f t="shared" si="209"/>
        <v>0</v>
      </c>
      <c r="BB134" s="1412">
        <f t="shared" si="209"/>
        <v>0</v>
      </c>
      <c r="BC134" s="1412">
        <f t="shared" si="209"/>
        <v>0</v>
      </c>
      <c r="BD134" s="1412">
        <f t="shared" si="209"/>
        <v>0</v>
      </c>
      <c r="BE134" s="1412">
        <f t="shared" si="209"/>
        <v>0</v>
      </c>
      <c r="BF134" s="1412">
        <f t="shared" si="209"/>
        <v>0</v>
      </c>
      <c r="BG134" s="1412">
        <f t="shared" si="209"/>
        <v>0</v>
      </c>
      <c r="BH134" s="1412">
        <f t="shared" si="209"/>
        <v>0</v>
      </c>
      <c r="BI134" s="1412">
        <f t="shared" si="209"/>
        <v>0</v>
      </c>
      <c r="BJ134" s="1412">
        <f t="shared" si="209"/>
        <v>0</v>
      </c>
      <c r="BK134" s="1412">
        <f t="shared" si="209"/>
        <v>0</v>
      </c>
      <c r="BL134" s="1412">
        <f t="shared" si="209"/>
        <v>0</v>
      </c>
      <c r="BM134" s="1412">
        <f t="shared" si="209"/>
        <v>0</v>
      </c>
      <c r="BN134" s="1412">
        <f t="shared" si="209"/>
        <v>0</v>
      </c>
      <c r="BO134" s="1412">
        <f t="shared" si="209"/>
        <v>0</v>
      </c>
      <c r="BP134" s="1412">
        <f t="shared" si="209"/>
        <v>0</v>
      </c>
      <c r="BQ134" s="1412">
        <f t="shared" si="206"/>
        <v>0</v>
      </c>
    </row>
    <row r="135" spans="1:69" s="1413" customFormat="1" ht="12.75">
      <c r="A135" s="1372">
        <v>1920</v>
      </c>
      <c r="B135" s="249" t="s">
        <v>957</v>
      </c>
      <c r="C135" s="1421">
        <f ca="1">'I4 BO ASSETS'!H66</f>
        <v>0</v>
      </c>
      <c r="D135" s="1412"/>
      <c r="E135" s="1412"/>
      <c r="F135" s="1412"/>
      <c r="G135" s="1412"/>
      <c r="H135" s="1412"/>
      <c r="I135" s="1412"/>
      <c r="J135" s="1412"/>
      <c r="K135" s="1412"/>
      <c r="L135" s="1412"/>
      <c r="M135" s="1412"/>
      <c r="N135" s="1412"/>
      <c r="O135" s="1412"/>
      <c r="P135" s="1412"/>
      <c r="Q135" s="1412"/>
      <c r="R135" s="1412"/>
      <c r="S135" s="1412"/>
      <c r="T135" s="1412"/>
      <c r="U135" s="1412"/>
      <c r="V135" s="1412"/>
      <c r="W135" s="1412"/>
      <c r="X135" s="1412"/>
      <c r="Y135" s="1412"/>
      <c r="Z135" s="1412"/>
      <c r="AA135" s="1412"/>
      <c r="AB135" s="1412"/>
      <c r="AC135" s="1412"/>
      <c r="AD135" s="1412"/>
      <c r="AE135" s="1412"/>
      <c r="AF135" s="1412"/>
      <c r="AG135" s="1412"/>
      <c r="AH135" s="1412"/>
      <c r="AI135" s="1412"/>
      <c r="AJ135" s="1412"/>
      <c r="AK135" s="1412"/>
      <c r="AL135" s="1412"/>
      <c r="AM135" s="1412"/>
      <c r="AN135" s="1412"/>
      <c r="AO135" s="1412"/>
      <c r="AP135" s="1412"/>
      <c r="AQ135" s="1412"/>
      <c r="AR135" s="1412"/>
      <c r="AS135" s="1412"/>
      <c r="AT135" s="1412"/>
      <c r="AU135" s="1412"/>
      <c r="AV135" s="1412"/>
      <c r="AW135" s="1412">
        <f t="shared" ref="AW135:BP135" si="210">$C135*AW635</f>
        <v>0</v>
      </c>
      <c r="AX135" s="1412">
        <f t="shared" si="210"/>
        <v>0</v>
      </c>
      <c r="AY135" s="1412">
        <f t="shared" si="210"/>
        <v>0</v>
      </c>
      <c r="AZ135" s="1412">
        <f t="shared" si="210"/>
        <v>0</v>
      </c>
      <c r="BA135" s="1412">
        <f t="shared" si="210"/>
        <v>0</v>
      </c>
      <c r="BB135" s="1412">
        <f t="shared" si="210"/>
        <v>0</v>
      </c>
      <c r="BC135" s="1412">
        <f t="shared" si="210"/>
        <v>0</v>
      </c>
      <c r="BD135" s="1412">
        <f t="shared" si="210"/>
        <v>0</v>
      </c>
      <c r="BE135" s="1412">
        <f t="shared" si="210"/>
        <v>0</v>
      </c>
      <c r="BF135" s="1412">
        <f t="shared" si="210"/>
        <v>0</v>
      </c>
      <c r="BG135" s="1412">
        <f t="shared" si="210"/>
        <v>0</v>
      </c>
      <c r="BH135" s="1412">
        <f t="shared" si="210"/>
        <v>0</v>
      </c>
      <c r="BI135" s="1412">
        <f t="shared" si="210"/>
        <v>0</v>
      </c>
      <c r="BJ135" s="1412">
        <f t="shared" si="210"/>
        <v>0</v>
      </c>
      <c r="BK135" s="1412">
        <f t="shared" si="210"/>
        <v>0</v>
      </c>
      <c r="BL135" s="1412">
        <f t="shared" si="210"/>
        <v>0</v>
      </c>
      <c r="BM135" s="1412">
        <f t="shared" si="210"/>
        <v>0</v>
      </c>
      <c r="BN135" s="1412">
        <f t="shared" si="210"/>
        <v>0</v>
      </c>
      <c r="BO135" s="1412">
        <f t="shared" si="210"/>
        <v>0</v>
      </c>
      <c r="BP135" s="1412">
        <f t="shared" si="210"/>
        <v>0</v>
      </c>
      <c r="BQ135" s="1412">
        <f t="shared" si="206"/>
        <v>0</v>
      </c>
    </row>
    <row r="136" spans="1:69" s="1413" customFormat="1" ht="12.75">
      <c r="A136" s="1372">
        <v>1925</v>
      </c>
      <c r="B136" s="249" t="s">
        <v>958</v>
      </c>
      <c r="C136" s="1421">
        <f ca="1">'I4 BO ASSETS'!H67</f>
        <v>0</v>
      </c>
      <c r="D136" s="1412"/>
      <c r="E136" s="1412"/>
      <c r="F136" s="1412"/>
      <c r="G136" s="1412"/>
      <c r="H136" s="1412"/>
      <c r="I136" s="1412"/>
      <c r="J136" s="1412"/>
      <c r="K136" s="1412"/>
      <c r="L136" s="1412"/>
      <c r="M136" s="1412"/>
      <c r="N136" s="1412"/>
      <c r="O136" s="1412"/>
      <c r="P136" s="1412"/>
      <c r="Q136" s="1412"/>
      <c r="R136" s="1412"/>
      <c r="S136" s="1412"/>
      <c r="T136" s="1412"/>
      <c r="U136" s="1412"/>
      <c r="V136" s="1412"/>
      <c r="W136" s="1412"/>
      <c r="X136" s="1412"/>
      <c r="Y136" s="1412"/>
      <c r="Z136" s="1412"/>
      <c r="AA136" s="1412"/>
      <c r="AB136" s="1412"/>
      <c r="AC136" s="1412"/>
      <c r="AD136" s="1412"/>
      <c r="AE136" s="1412"/>
      <c r="AF136" s="1412"/>
      <c r="AG136" s="1412"/>
      <c r="AH136" s="1412"/>
      <c r="AI136" s="1412"/>
      <c r="AJ136" s="1412"/>
      <c r="AK136" s="1412"/>
      <c r="AL136" s="1412"/>
      <c r="AM136" s="1412"/>
      <c r="AN136" s="1412"/>
      <c r="AO136" s="1412"/>
      <c r="AP136" s="1412"/>
      <c r="AQ136" s="1412"/>
      <c r="AR136" s="1412"/>
      <c r="AS136" s="1412"/>
      <c r="AT136" s="1412"/>
      <c r="AU136" s="1412"/>
      <c r="AV136" s="1412"/>
      <c r="AW136" s="1412">
        <f t="shared" ref="AW136:BP136" si="211">$C136*AW636</f>
        <v>0</v>
      </c>
      <c r="AX136" s="1412">
        <f t="shared" si="211"/>
        <v>0</v>
      </c>
      <c r="AY136" s="1412">
        <f t="shared" si="211"/>
        <v>0</v>
      </c>
      <c r="AZ136" s="1412">
        <f t="shared" si="211"/>
        <v>0</v>
      </c>
      <c r="BA136" s="1412">
        <f t="shared" si="211"/>
        <v>0</v>
      </c>
      <c r="BB136" s="1412">
        <f t="shared" si="211"/>
        <v>0</v>
      </c>
      <c r="BC136" s="1412">
        <f t="shared" si="211"/>
        <v>0</v>
      </c>
      <c r="BD136" s="1412">
        <f t="shared" si="211"/>
        <v>0</v>
      </c>
      <c r="BE136" s="1412">
        <f t="shared" si="211"/>
        <v>0</v>
      </c>
      <c r="BF136" s="1412">
        <f t="shared" si="211"/>
        <v>0</v>
      </c>
      <c r="BG136" s="1412">
        <f t="shared" si="211"/>
        <v>0</v>
      </c>
      <c r="BH136" s="1412">
        <f t="shared" si="211"/>
        <v>0</v>
      </c>
      <c r="BI136" s="1412">
        <f t="shared" si="211"/>
        <v>0</v>
      </c>
      <c r="BJ136" s="1412">
        <f t="shared" si="211"/>
        <v>0</v>
      </c>
      <c r="BK136" s="1412">
        <f t="shared" si="211"/>
        <v>0</v>
      </c>
      <c r="BL136" s="1412">
        <f t="shared" si="211"/>
        <v>0</v>
      </c>
      <c r="BM136" s="1412">
        <f t="shared" si="211"/>
        <v>0</v>
      </c>
      <c r="BN136" s="1412">
        <f t="shared" si="211"/>
        <v>0</v>
      </c>
      <c r="BO136" s="1412">
        <f t="shared" si="211"/>
        <v>0</v>
      </c>
      <c r="BP136" s="1412">
        <f t="shared" si="211"/>
        <v>0</v>
      </c>
      <c r="BQ136" s="1412">
        <f t="shared" si="206"/>
        <v>0</v>
      </c>
    </row>
    <row r="137" spans="1:69" s="1413" customFormat="1" ht="12.75">
      <c r="A137" s="1372">
        <v>1930</v>
      </c>
      <c r="B137" s="249" t="s">
        <v>959</v>
      </c>
      <c r="C137" s="1421">
        <f ca="1">'I4 BO ASSETS'!H68</f>
        <v>0</v>
      </c>
      <c r="D137" s="1412"/>
      <c r="E137" s="1412"/>
      <c r="F137" s="1412"/>
      <c r="G137" s="1412"/>
      <c r="H137" s="1412"/>
      <c r="I137" s="1412"/>
      <c r="J137" s="1412"/>
      <c r="K137" s="1412"/>
      <c r="L137" s="1412"/>
      <c r="M137" s="1412"/>
      <c r="N137" s="1412"/>
      <c r="O137" s="1412"/>
      <c r="P137" s="1412"/>
      <c r="Q137" s="1412"/>
      <c r="R137" s="1412"/>
      <c r="S137" s="1412"/>
      <c r="T137" s="1412"/>
      <c r="U137" s="1412"/>
      <c r="V137" s="1412"/>
      <c r="W137" s="1412"/>
      <c r="X137" s="1412"/>
      <c r="Y137" s="1412"/>
      <c r="Z137" s="1412"/>
      <c r="AA137" s="1412"/>
      <c r="AB137" s="1412"/>
      <c r="AC137" s="1412"/>
      <c r="AD137" s="1412"/>
      <c r="AE137" s="1412"/>
      <c r="AF137" s="1412"/>
      <c r="AG137" s="1412"/>
      <c r="AH137" s="1412"/>
      <c r="AI137" s="1412"/>
      <c r="AJ137" s="1412"/>
      <c r="AK137" s="1412"/>
      <c r="AL137" s="1412"/>
      <c r="AM137" s="1412"/>
      <c r="AN137" s="1412"/>
      <c r="AO137" s="1412"/>
      <c r="AP137" s="1412"/>
      <c r="AQ137" s="1412"/>
      <c r="AR137" s="1412"/>
      <c r="AS137" s="1412"/>
      <c r="AT137" s="1412"/>
      <c r="AU137" s="1412"/>
      <c r="AV137" s="1412"/>
      <c r="AW137" s="1412">
        <f t="shared" ref="AW137:BP137" si="212">$C137*AW637</f>
        <v>0</v>
      </c>
      <c r="AX137" s="1412">
        <f t="shared" si="212"/>
        <v>0</v>
      </c>
      <c r="AY137" s="1412">
        <f t="shared" si="212"/>
        <v>0</v>
      </c>
      <c r="AZ137" s="1412">
        <f t="shared" si="212"/>
        <v>0</v>
      </c>
      <c r="BA137" s="1412">
        <f t="shared" si="212"/>
        <v>0</v>
      </c>
      <c r="BB137" s="1412">
        <f t="shared" si="212"/>
        <v>0</v>
      </c>
      <c r="BC137" s="1412">
        <f t="shared" si="212"/>
        <v>0</v>
      </c>
      <c r="BD137" s="1412">
        <f t="shared" si="212"/>
        <v>0</v>
      </c>
      <c r="BE137" s="1412">
        <f t="shared" si="212"/>
        <v>0</v>
      </c>
      <c r="BF137" s="1412">
        <f t="shared" si="212"/>
        <v>0</v>
      </c>
      <c r="BG137" s="1412">
        <f t="shared" si="212"/>
        <v>0</v>
      </c>
      <c r="BH137" s="1412">
        <f t="shared" si="212"/>
        <v>0</v>
      </c>
      <c r="BI137" s="1412">
        <f t="shared" si="212"/>
        <v>0</v>
      </c>
      <c r="BJ137" s="1412">
        <f t="shared" si="212"/>
        <v>0</v>
      </c>
      <c r="BK137" s="1412">
        <f t="shared" si="212"/>
        <v>0</v>
      </c>
      <c r="BL137" s="1412">
        <f t="shared" si="212"/>
        <v>0</v>
      </c>
      <c r="BM137" s="1412">
        <f t="shared" si="212"/>
        <v>0</v>
      </c>
      <c r="BN137" s="1412">
        <f t="shared" si="212"/>
        <v>0</v>
      </c>
      <c r="BO137" s="1412">
        <f t="shared" si="212"/>
        <v>0</v>
      </c>
      <c r="BP137" s="1412">
        <f t="shared" si="212"/>
        <v>0</v>
      </c>
      <c r="BQ137" s="1412">
        <f t="shared" si="206"/>
        <v>0</v>
      </c>
    </row>
    <row r="138" spans="1:69" s="1413" customFormat="1" ht="12.75">
      <c r="A138" s="1372">
        <v>1935</v>
      </c>
      <c r="B138" s="249" t="s">
        <v>960</v>
      </c>
      <c r="C138" s="1421">
        <f ca="1">'I4 BO ASSETS'!H69</f>
        <v>0</v>
      </c>
      <c r="D138" s="1412"/>
      <c r="E138" s="1412"/>
      <c r="F138" s="1412"/>
      <c r="G138" s="1412"/>
      <c r="H138" s="1412"/>
      <c r="I138" s="1412"/>
      <c r="J138" s="1412"/>
      <c r="K138" s="1412"/>
      <c r="L138" s="1412"/>
      <c r="M138" s="1412"/>
      <c r="N138" s="1412"/>
      <c r="O138" s="1412"/>
      <c r="P138" s="1412"/>
      <c r="Q138" s="1412"/>
      <c r="R138" s="1412"/>
      <c r="S138" s="1412"/>
      <c r="T138" s="1412"/>
      <c r="U138" s="1412"/>
      <c r="V138" s="1412"/>
      <c r="W138" s="1412"/>
      <c r="X138" s="1412"/>
      <c r="Y138" s="1412"/>
      <c r="Z138" s="1412"/>
      <c r="AA138" s="1412"/>
      <c r="AB138" s="1412"/>
      <c r="AC138" s="1412"/>
      <c r="AD138" s="1412"/>
      <c r="AE138" s="1412"/>
      <c r="AF138" s="1412"/>
      <c r="AG138" s="1412"/>
      <c r="AH138" s="1412"/>
      <c r="AI138" s="1412"/>
      <c r="AJ138" s="1412"/>
      <c r="AK138" s="1412"/>
      <c r="AL138" s="1412"/>
      <c r="AM138" s="1412"/>
      <c r="AN138" s="1412"/>
      <c r="AO138" s="1412"/>
      <c r="AP138" s="1412"/>
      <c r="AQ138" s="1412"/>
      <c r="AR138" s="1412"/>
      <c r="AS138" s="1412"/>
      <c r="AT138" s="1412"/>
      <c r="AU138" s="1412"/>
      <c r="AV138" s="1412"/>
      <c r="AW138" s="1412">
        <f t="shared" ref="AW138:BP138" si="213">$C138*AW638</f>
        <v>0</v>
      </c>
      <c r="AX138" s="1412">
        <f t="shared" si="213"/>
        <v>0</v>
      </c>
      <c r="AY138" s="1412">
        <f t="shared" si="213"/>
        <v>0</v>
      </c>
      <c r="AZ138" s="1412">
        <f t="shared" si="213"/>
        <v>0</v>
      </c>
      <c r="BA138" s="1412">
        <f t="shared" si="213"/>
        <v>0</v>
      </c>
      <c r="BB138" s="1412">
        <f t="shared" si="213"/>
        <v>0</v>
      </c>
      <c r="BC138" s="1412">
        <f t="shared" si="213"/>
        <v>0</v>
      </c>
      <c r="BD138" s="1412">
        <f t="shared" si="213"/>
        <v>0</v>
      </c>
      <c r="BE138" s="1412">
        <f t="shared" si="213"/>
        <v>0</v>
      </c>
      <c r="BF138" s="1412">
        <f t="shared" si="213"/>
        <v>0</v>
      </c>
      <c r="BG138" s="1412">
        <f t="shared" si="213"/>
        <v>0</v>
      </c>
      <c r="BH138" s="1412">
        <f t="shared" si="213"/>
        <v>0</v>
      </c>
      <c r="BI138" s="1412">
        <f t="shared" si="213"/>
        <v>0</v>
      </c>
      <c r="BJ138" s="1412">
        <f t="shared" si="213"/>
        <v>0</v>
      </c>
      <c r="BK138" s="1412">
        <f t="shared" si="213"/>
        <v>0</v>
      </c>
      <c r="BL138" s="1412">
        <f t="shared" si="213"/>
        <v>0</v>
      </c>
      <c r="BM138" s="1412">
        <f t="shared" si="213"/>
        <v>0</v>
      </c>
      <c r="BN138" s="1412">
        <f t="shared" si="213"/>
        <v>0</v>
      </c>
      <c r="BO138" s="1412">
        <f t="shared" si="213"/>
        <v>0</v>
      </c>
      <c r="BP138" s="1412">
        <f t="shared" si="213"/>
        <v>0</v>
      </c>
      <c r="BQ138" s="1412">
        <f t="shared" si="206"/>
        <v>0</v>
      </c>
    </row>
    <row r="139" spans="1:69" s="1413" customFormat="1" ht="12.75">
      <c r="A139" s="1372">
        <v>1940</v>
      </c>
      <c r="B139" s="249" t="s">
        <v>961</v>
      </c>
      <c r="C139" s="1421">
        <f ca="1">'I4 BO ASSETS'!H70</f>
        <v>0</v>
      </c>
      <c r="D139" s="1412"/>
      <c r="E139" s="1412"/>
      <c r="F139" s="1412"/>
      <c r="G139" s="1412"/>
      <c r="H139" s="1412"/>
      <c r="I139" s="1412"/>
      <c r="J139" s="1412"/>
      <c r="K139" s="1412"/>
      <c r="L139" s="1412"/>
      <c r="M139" s="1412"/>
      <c r="N139" s="1412"/>
      <c r="O139" s="1412"/>
      <c r="P139" s="1412"/>
      <c r="Q139" s="1412"/>
      <c r="R139" s="1412"/>
      <c r="S139" s="1412"/>
      <c r="T139" s="1412"/>
      <c r="U139" s="1412"/>
      <c r="V139" s="1412"/>
      <c r="W139" s="1412"/>
      <c r="X139" s="1412"/>
      <c r="Y139" s="1412"/>
      <c r="Z139" s="1412"/>
      <c r="AA139" s="1412"/>
      <c r="AB139" s="1412"/>
      <c r="AC139" s="1412"/>
      <c r="AD139" s="1412"/>
      <c r="AE139" s="1412"/>
      <c r="AF139" s="1412"/>
      <c r="AG139" s="1412"/>
      <c r="AH139" s="1412"/>
      <c r="AI139" s="1412"/>
      <c r="AJ139" s="1412"/>
      <c r="AK139" s="1412"/>
      <c r="AL139" s="1412"/>
      <c r="AM139" s="1412"/>
      <c r="AN139" s="1412"/>
      <c r="AO139" s="1412"/>
      <c r="AP139" s="1412"/>
      <c r="AQ139" s="1412"/>
      <c r="AR139" s="1412"/>
      <c r="AS139" s="1412"/>
      <c r="AT139" s="1412"/>
      <c r="AU139" s="1412"/>
      <c r="AV139" s="1412"/>
      <c r="AW139" s="1412">
        <f t="shared" ref="AW139:BP139" si="214">$C139*AW639</f>
        <v>0</v>
      </c>
      <c r="AX139" s="1412">
        <f t="shared" si="214"/>
        <v>0</v>
      </c>
      <c r="AY139" s="1412">
        <f t="shared" si="214"/>
        <v>0</v>
      </c>
      <c r="AZ139" s="1412">
        <f t="shared" si="214"/>
        <v>0</v>
      </c>
      <c r="BA139" s="1412">
        <f t="shared" si="214"/>
        <v>0</v>
      </c>
      <c r="BB139" s="1412">
        <f t="shared" si="214"/>
        <v>0</v>
      </c>
      <c r="BC139" s="1412">
        <f t="shared" si="214"/>
        <v>0</v>
      </c>
      <c r="BD139" s="1412">
        <f t="shared" si="214"/>
        <v>0</v>
      </c>
      <c r="BE139" s="1412">
        <f t="shared" si="214"/>
        <v>0</v>
      </c>
      <c r="BF139" s="1412">
        <f t="shared" si="214"/>
        <v>0</v>
      </c>
      <c r="BG139" s="1412">
        <f t="shared" si="214"/>
        <v>0</v>
      </c>
      <c r="BH139" s="1412">
        <f t="shared" si="214"/>
        <v>0</v>
      </c>
      <c r="BI139" s="1412">
        <f t="shared" si="214"/>
        <v>0</v>
      </c>
      <c r="BJ139" s="1412">
        <f t="shared" si="214"/>
        <v>0</v>
      </c>
      <c r="BK139" s="1412">
        <f t="shared" si="214"/>
        <v>0</v>
      </c>
      <c r="BL139" s="1412">
        <f t="shared" si="214"/>
        <v>0</v>
      </c>
      <c r="BM139" s="1412">
        <f t="shared" si="214"/>
        <v>0</v>
      </c>
      <c r="BN139" s="1412">
        <f t="shared" si="214"/>
        <v>0</v>
      </c>
      <c r="BO139" s="1412">
        <f t="shared" si="214"/>
        <v>0</v>
      </c>
      <c r="BP139" s="1412">
        <f t="shared" si="214"/>
        <v>0</v>
      </c>
      <c r="BQ139" s="1412">
        <f t="shared" si="206"/>
        <v>0</v>
      </c>
    </row>
    <row r="140" spans="1:69" s="1413" customFormat="1" ht="12.75">
      <c r="A140" s="1372">
        <v>1945</v>
      </c>
      <c r="B140" s="249" t="s">
        <v>962</v>
      </c>
      <c r="C140" s="1421">
        <f ca="1">'I4 BO ASSETS'!H71</f>
        <v>0</v>
      </c>
      <c r="D140" s="1412"/>
      <c r="E140" s="1412"/>
      <c r="F140" s="1412"/>
      <c r="G140" s="1412"/>
      <c r="H140" s="1412"/>
      <c r="I140" s="1412"/>
      <c r="J140" s="1412"/>
      <c r="K140" s="1412"/>
      <c r="L140" s="1412"/>
      <c r="M140" s="1412"/>
      <c r="N140" s="1412"/>
      <c r="O140" s="1412"/>
      <c r="P140" s="1412"/>
      <c r="Q140" s="1412"/>
      <c r="R140" s="1412"/>
      <c r="S140" s="1412"/>
      <c r="T140" s="1412"/>
      <c r="U140" s="1412"/>
      <c r="V140" s="1412"/>
      <c r="W140" s="1412"/>
      <c r="X140" s="1412"/>
      <c r="Y140" s="1412"/>
      <c r="Z140" s="1412"/>
      <c r="AA140" s="1412"/>
      <c r="AB140" s="1412"/>
      <c r="AC140" s="1412"/>
      <c r="AD140" s="1412"/>
      <c r="AE140" s="1412"/>
      <c r="AF140" s="1412"/>
      <c r="AG140" s="1412"/>
      <c r="AH140" s="1412"/>
      <c r="AI140" s="1412"/>
      <c r="AJ140" s="1412"/>
      <c r="AK140" s="1412"/>
      <c r="AL140" s="1412"/>
      <c r="AM140" s="1412"/>
      <c r="AN140" s="1412"/>
      <c r="AO140" s="1412"/>
      <c r="AP140" s="1412"/>
      <c r="AQ140" s="1412"/>
      <c r="AR140" s="1412"/>
      <c r="AS140" s="1412"/>
      <c r="AT140" s="1412"/>
      <c r="AU140" s="1412"/>
      <c r="AV140" s="1412"/>
      <c r="AW140" s="1412">
        <f t="shared" ref="AW140:BP140" si="215">$C140*AW640</f>
        <v>0</v>
      </c>
      <c r="AX140" s="1412">
        <f t="shared" si="215"/>
        <v>0</v>
      </c>
      <c r="AY140" s="1412">
        <f t="shared" si="215"/>
        <v>0</v>
      </c>
      <c r="AZ140" s="1412">
        <f t="shared" si="215"/>
        <v>0</v>
      </c>
      <c r="BA140" s="1412">
        <f t="shared" si="215"/>
        <v>0</v>
      </c>
      <c r="BB140" s="1412">
        <f t="shared" si="215"/>
        <v>0</v>
      </c>
      <c r="BC140" s="1412">
        <f t="shared" si="215"/>
        <v>0</v>
      </c>
      <c r="BD140" s="1412">
        <f t="shared" si="215"/>
        <v>0</v>
      </c>
      <c r="BE140" s="1412">
        <f t="shared" si="215"/>
        <v>0</v>
      </c>
      <c r="BF140" s="1412">
        <f t="shared" si="215"/>
        <v>0</v>
      </c>
      <c r="BG140" s="1412">
        <f t="shared" si="215"/>
        <v>0</v>
      </c>
      <c r="BH140" s="1412">
        <f t="shared" si="215"/>
        <v>0</v>
      </c>
      <c r="BI140" s="1412">
        <f t="shared" si="215"/>
        <v>0</v>
      </c>
      <c r="BJ140" s="1412">
        <f t="shared" si="215"/>
        <v>0</v>
      </c>
      <c r="BK140" s="1412">
        <f t="shared" si="215"/>
        <v>0</v>
      </c>
      <c r="BL140" s="1412">
        <f t="shared" si="215"/>
        <v>0</v>
      </c>
      <c r="BM140" s="1412">
        <f t="shared" si="215"/>
        <v>0</v>
      </c>
      <c r="BN140" s="1412">
        <f t="shared" si="215"/>
        <v>0</v>
      </c>
      <c r="BO140" s="1412">
        <f t="shared" si="215"/>
        <v>0</v>
      </c>
      <c r="BP140" s="1412">
        <f t="shared" si="215"/>
        <v>0</v>
      </c>
      <c r="BQ140" s="1412">
        <f t="shared" si="206"/>
        <v>0</v>
      </c>
    </row>
    <row r="141" spans="1:69" s="1413" customFormat="1" ht="12.75">
      <c r="A141" s="1372">
        <v>1950</v>
      </c>
      <c r="B141" s="249" t="s">
        <v>963</v>
      </c>
      <c r="C141" s="1421">
        <f ca="1">'I4 BO ASSETS'!H72</f>
        <v>0</v>
      </c>
      <c r="D141" s="1412"/>
      <c r="E141" s="1412"/>
      <c r="F141" s="1412"/>
      <c r="G141" s="1412"/>
      <c r="H141" s="1412"/>
      <c r="I141" s="1412"/>
      <c r="J141" s="1412"/>
      <c r="K141" s="1412"/>
      <c r="L141" s="1412"/>
      <c r="M141" s="1412"/>
      <c r="N141" s="1412"/>
      <c r="O141" s="1412"/>
      <c r="P141" s="1412"/>
      <c r="Q141" s="1412"/>
      <c r="R141" s="1412"/>
      <c r="S141" s="1412"/>
      <c r="T141" s="1412"/>
      <c r="U141" s="1412"/>
      <c r="V141" s="1412"/>
      <c r="W141" s="1412"/>
      <c r="X141" s="1412"/>
      <c r="Y141" s="1412"/>
      <c r="Z141" s="1412"/>
      <c r="AA141" s="1412"/>
      <c r="AB141" s="1412"/>
      <c r="AC141" s="1412"/>
      <c r="AD141" s="1412"/>
      <c r="AE141" s="1412"/>
      <c r="AF141" s="1412"/>
      <c r="AG141" s="1412"/>
      <c r="AH141" s="1412"/>
      <c r="AI141" s="1412"/>
      <c r="AJ141" s="1412"/>
      <c r="AK141" s="1412"/>
      <c r="AL141" s="1412"/>
      <c r="AM141" s="1412"/>
      <c r="AN141" s="1412"/>
      <c r="AO141" s="1412"/>
      <c r="AP141" s="1412"/>
      <c r="AQ141" s="1412"/>
      <c r="AR141" s="1412"/>
      <c r="AS141" s="1412"/>
      <c r="AT141" s="1412"/>
      <c r="AU141" s="1412"/>
      <c r="AV141" s="1412"/>
      <c r="AW141" s="1412">
        <f t="shared" ref="AW141:BP141" si="216">$C141*AW641</f>
        <v>0</v>
      </c>
      <c r="AX141" s="1412">
        <f t="shared" si="216"/>
        <v>0</v>
      </c>
      <c r="AY141" s="1412">
        <f t="shared" si="216"/>
        <v>0</v>
      </c>
      <c r="AZ141" s="1412">
        <f t="shared" si="216"/>
        <v>0</v>
      </c>
      <c r="BA141" s="1412">
        <f t="shared" si="216"/>
        <v>0</v>
      </c>
      <c r="BB141" s="1412">
        <f t="shared" si="216"/>
        <v>0</v>
      </c>
      <c r="BC141" s="1412">
        <f t="shared" si="216"/>
        <v>0</v>
      </c>
      <c r="BD141" s="1412">
        <f t="shared" si="216"/>
        <v>0</v>
      </c>
      <c r="BE141" s="1412">
        <f t="shared" si="216"/>
        <v>0</v>
      </c>
      <c r="BF141" s="1412">
        <f t="shared" si="216"/>
        <v>0</v>
      </c>
      <c r="BG141" s="1412">
        <f t="shared" si="216"/>
        <v>0</v>
      </c>
      <c r="BH141" s="1412">
        <f t="shared" si="216"/>
        <v>0</v>
      </c>
      <c r="BI141" s="1412">
        <f t="shared" si="216"/>
        <v>0</v>
      </c>
      <c r="BJ141" s="1412">
        <f t="shared" si="216"/>
        <v>0</v>
      </c>
      <c r="BK141" s="1412">
        <f t="shared" si="216"/>
        <v>0</v>
      </c>
      <c r="BL141" s="1412">
        <f t="shared" si="216"/>
        <v>0</v>
      </c>
      <c r="BM141" s="1412">
        <f t="shared" si="216"/>
        <v>0</v>
      </c>
      <c r="BN141" s="1412">
        <f t="shared" si="216"/>
        <v>0</v>
      </c>
      <c r="BO141" s="1412">
        <f t="shared" si="216"/>
        <v>0</v>
      </c>
      <c r="BP141" s="1412">
        <f t="shared" si="216"/>
        <v>0</v>
      </c>
      <c r="BQ141" s="1412">
        <f t="shared" si="206"/>
        <v>0</v>
      </c>
    </row>
    <row r="142" spans="1:69" s="1413" customFormat="1" ht="12.75">
      <c r="A142" s="1372">
        <v>1955</v>
      </c>
      <c r="B142" s="249" t="s">
        <v>614</v>
      </c>
      <c r="C142" s="1421">
        <f ca="1">'I4 BO ASSETS'!H73</f>
        <v>0</v>
      </c>
      <c r="D142" s="1412"/>
      <c r="E142" s="1412"/>
      <c r="F142" s="1412"/>
      <c r="G142" s="1412"/>
      <c r="H142" s="1412"/>
      <c r="I142" s="1412"/>
      <c r="J142" s="1412"/>
      <c r="K142" s="1412"/>
      <c r="L142" s="1412"/>
      <c r="M142" s="1412"/>
      <c r="N142" s="1412"/>
      <c r="O142" s="1412"/>
      <c r="P142" s="1412"/>
      <c r="Q142" s="1412"/>
      <c r="R142" s="1412"/>
      <c r="S142" s="1412"/>
      <c r="T142" s="1412"/>
      <c r="U142" s="1412"/>
      <c r="V142" s="1412"/>
      <c r="W142" s="1412"/>
      <c r="X142" s="1412"/>
      <c r="Y142" s="1412"/>
      <c r="Z142" s="1412"/>
      <c r="AA142" s="1412"/>
      <c r="AB142" s="1412"/>
      <c r="AC142" s="1412"/>
      <c r="AD142" s="1412"/>
      <c r="AE142" s="1412"/>
      <c r="AF142" s="1412"/>
      <c r="AG142" s="1412"/>
      <c r="AH142" s="1412"/>
      <c r="AI142" s="1412"/>
      <c r="AJ142" s="1412"/>
      <c r="AK142" s="1412"/>
      <c r="AL142" s="1412"/>
      <c r="AM142" s="1412"/>
      <c r="AN142" s="1412"/>
      <c r="AO142" s="1412"/>
      <c r="AP142" s="1412"/>
      <c r="AQ142" s="1412"/>
      <c r="AR142" s="1412"/>
      <c r="AS142" s="1412"/>
      <c r="AT142" s="1412"/>
      <c r="AU142" s="1412"/>
      <c r="AV142" s="1412"/>
      <c r="AW142" s="1412">
        <f t="shared" ref="AW142:BP142" si="217">$C142*AW642</f>
        <v>0</v>
      </c>
      <c r="AX142" s="1412">
        <f t="shared" si="217"/>
        <v>0</v>
      </c>
      <c r="AY142" s="1412">
        <f t="shared" si="217"/>
        <v>0</v>
      </c>
      <c r="AZ142" s="1412">
        <f t="shared" si="217"/>
        <v>0</v>
      </c>
      <c r="BA142" s="1412">
        <f t="shared" si="217"/>
        <v>0</v>
      </c>
      <c r="BB142" s="1412">
        <f t="shared" si="217"/>
        <v>0</v>
      </c>
      <c r="BC142" s="1412">
        <f t="shared" si="217"/>
        <v>0</v>
      </c>
      <c r="BD142" s="1412">
        <f t="shared" si="217"/>
        <v>0</v>
      </c>
      <c r="BE142" s="1412">
        <f t="shared" si="217"/>
        <v>0</v>
      </c>
      <c r="BF142" s="1412">
        <f t="shared" si="217"/>
        <v>0</v>
      </c>
      <c r="BG142" s="1412">
        <f t="shared" si="217"/>
        <v>0</v>
      </c>
      <c r="BH142" s="1412">
        <f t="shared" si="217"/>
        <v>0</v>
      </c>
      <c r="BI142" s="1412">
        <f t="shared" si="217"/>
        <v>0</v>
      </c>
      <c r="BJ142" s="1412">
        <f t="shared" si="217"/>
        <v>0</v>
      </c>
      <c r="BK142" s="1412">
        <f t="shared" si="217"/>
        <v>0</v>
      </c>
      <c r="BL142" s="1412">
        <f t="shared" si="217"/>
        <v>0</v>
      </c>
      <c r="BM142" s="1412">
        <f t="shared" si="217"/>
        <v>0</v>
      </c>
      <c r="BN142" s="1412">
        <f t="shared" si="217"/>
        <v>0</v>
      </c>
      <c r="BO142" s="1412">
        <f t="shared" si="217"/>
        <v>0</v>
      </c>
      <c r="BP142" s="1412">
        <f t="shared" si="217"/>
        <v>0</v>
      </c>
      <c r="BQ142" s="1412">
        <f t="shared" si="206"/>
        <v>0</v>
      </c>
    </row>
    <row r="143" spans="1:69" s="1413" customFormat="1" ht="12.75">
      <c r="A143" s="1372">
        <v>1960</v>
      </c>
      <c r="B143" s="249" t="s">
        <v>615</v>
      </c>
      <c r="C143" s="1421">
        <f ca="1">'I4 BO ASSETS'!H74</f>
        <v>0</v>
      </c>
      <c r="D143" s="1412"/>
      <c r="E143" s="1412"/>
      <c r="F143" s="1412"/>
      <c r="G143" s="1412"/>
      <c r="H143" s="1412"/>
      <c r="I143" s="1412"/>
      <c r="J143" s="1412"/>
      <c r="K143" s="1412"/>
      <c r="L143" s="1412"/>
      <c r="M143" s="1412"/>
      <c r="N143" s="1412"/>
      <c r="O143" s="1412"/>
      <c r="P143" s="1412"/>
      <c r="Q143" s="1412"/>
      <c r="R143" s="1412"/>
      <c r="S143" s="1412"/>
      <c r="T143" s="1412"/>
      <c r="U143" s="1412"/>
      <c r="V143" s="1412"/>
      <c r="W143" s="1412"/>
      <c r="X143" s="1412"/>
      <c r="Y143" s="1412"/>
      <c r="Z143" s="1412"/>
      <c r="AA143" s="1412"/>
      <c r="AB143" s="1412"/>
      <c r="AC143" s="1412"/>
      <c r="AD143" s="1412"/>
      <c r="AE143" s="1412"/>
      <c r="AF143" s="1412"/>
      <c r="AG143" s="1412"/>
      <c r="AH143" s="1412"/>
      <c r="AI143" s="1412"/>
      <c r="AJ143" s="1412"/>
      <c r="AK143" s="1412"/>
      <c r="AL143" s="1412"/>
      <c r="AM143" s="1412"/>
      <c r="AN143" s="1412"/>
      <c r="AO143" s="1412"/>
      <c r="AP143" s="1412"/>
      <c r="AQ143" s="1412"/>
      <c r="AR143" s="1412"/>
      <c r="AS143" s="1412"/>
      <c r="AT143" s="1412"/>
      <c r="AU143" s="1412"/>
      <c r="AV143" s="1412"/>
      <c r="AW143" s="1412">
        <f t="shared" ref="AW143:BP143" si="218">$C143*AW643</f>
        <v>0</v>
      </c>
      <c r="AX143" s="1412">
        <f t="shared" si="218"/>
        <v>0</v>
      </c>
      <c r="AY143" s="1412">
        <f t="shared" si="218"/>
        <v>0</v>
      </c>
      <c r="AZ143" s="1412">
        <f t="shared" si="218"/>
        <v>0</v>
      </c>
      <c r="BA143" s="1412">
        <f t="shared" si="218"/>
        <v>0</v>
      </c>
      <c r="BB143" s="1412">
        <f t="shared" si="218"/>
        <v>0</v>
      </c>
      <c r="BC143" s="1412">
        <f t="shared" si="218"/>
        <v>0</v>
      </c>
      <c r="BD143" s="1412">
        <f t="shared" si="218"/>
        <v>0</v>
      </c>
      <c r="BE143" s="1412">
        <f t="shared" si="218"/>
        <v>0</v>
      </c>
      <c r="BF143" s="1412">
        <f t="shared" si="218"/>
        <v>0</v>
      </c>
      <c r="BG143" s="1412">
        <f t="shared" si="218"/>
        <v>0</v>
      </c>
      <c r="BH143" s="1412">
        <f t="shared" si="218"/>
        <v>0</v>
      </c>
      <c r="BI143" s="1412">
        <f t="shared" si="218"/>
        <v>0</v>
      </c>
      <c r="BJ143" s="1412">
        <f t="shared" si="218"/>
        <v>0</v>
      </c>
      <c r="BK143" s="1412">
        <f t="shared" si="218"/>
        <v>0</v>
      </c>
      <c r="BL143" s="1412">
        <f t="shared" si="218"/>
        <v>0</v>
      </c>
      <c r="BM143" s="1412">
        <f t="shared" si="218"/>
        <v>0</v>
      </c>
      <c r="BN143" s="1412">
        <f t="shared" si="218"/>
        <v>0</v>
      </c>
      <c r="BO143" s="1412">
        <f t="shared" si="218"/>
        <v>0</v>
      </c>
      <c r="BP143" s="1412">
        <f t="shared" si="218"/>
        <v>0</v>
      </c>
      <c r="BQ143" s="1412">
        <f t="shared" si="206"/>
        <v>0</v>
      </c>
    </row>
    <row r="144" spans="1:69" s="1413" customFormat="1" ht="25.5">
      <c r="A144" s="1372">
        <v>1970</v>
      </c>
      <c r="B144" s="249" t="s">
        <v>617</v>
      </c>
      <c r="C144" s="1421">
        <f ca="1">'I4 BO ASSETS'!H75</f>
        <v>0</v>
      </c>
      <c r="D144" s="1412"/>
      <c r="E144" s="1412"/>
      <c r="F144" s="1412"/>
      <c r="G144" s="1412"/>
      <c r="H144" s="1412"/>
      <c r="I144" s="1412"/>
      <c r="J144" s="1412"/>
      <c r="K144" s="1412"/>
      <c r="L144" s="1412"/>
      <c r="M144" s="1412"/>
      <c r="N144" s="1412"/>
      <c r="O144" s="1412"/>
      <c r="P144" s="1412"/>
      <c r="Q144" s="1412"/>
      <c r="R144" s="1412"/>
      <c r="S144" s="1412"/>
      <c r="T144" s="1412"/>
      <c r="U144" s="1412"/>
      <c r="V144" s="1412"/>
      <c r="W144" s="1412"/>
      <c r="X144" s="1412"/>
      <c r="Y144" s="1412"/>
      <c r="Z144" s="1412"/>
      <c r="AA144" s="1412"/>
      <c r="AB144" s="1412"/>
      <c r="AC144" s="1412"/>
      <c r="AD144" s="1412"/>
      <c r="AE144" s="1412"/>
      <c r="AF144" s="1412"/>
      <c r="AG144" s="1412"/>
      <c r="AH144" s="1412"/>
      <c r="AI144" s="1412"/>
      <c r="AJ144" s="1412"/>
      <c r="AK144" s="1412"/>
      <c r="AL144" s="1412"/>
      <c r="AM144" s="1412"/>
      <c r="AN144" s="1412"/>
      <c r="AO144" s="1412"/>
      <c r="AP144" s="1412"/>
      <c r="AQ144" s="1412"/>
      <c r="AR144" s="1412"/>
      <c r="AS144" s="1412"/>
      <c r="AT144" s="1412"/>
      <c r="AU144" s="1412"/>
      <c r="AV144" s="1412"/>
      <c r="AW144" s="1412">
        <f t="shared" ref="AW144:BP144" si="219">$C144*AW644</f>
        <v>0</v>
      </c>
      <c r="AX144" s="1412">
        <f t="shared" si="219"/>
        <v>0</v>
      </c>
      <c r="AY144" s="1412">
        <f t="shared" si="219"/>
        <v>0</v>
      </c>
      <c r="AZ144" s="1412">
        <f t="shared" si="219"/>
        <v>0</v>
      </c>
      <c r="BA144" s="1412">
        <f t="shared" si="219"/>
        <v>0</v>
      </c>
      <c r="BB144" s="1412">
        <f t="shared" si="219"/>
        <v>0</v>
      </c>
      <c r="BC144" s="1412">
        <f t="shared" si="219"/>
        <v>0</v>
      </c>
      <c r="BD144" s="1412">
        <f t="shared" si="219"/>
        <v>0</v>
      </c>
      <c r="BE144" s="1412">
        <f t="shared" si="219"/>
        <v>0</v>
      </c>
      <c r="BF144" s="1412">
        <f t="shared" si="219"/>
        <v>0</v>
      </c>
      <c r="BG144" s="1412">
        <f t="shared" si="219"/>
        <v>0</v>
      </c>
      <c r="BH144" s="1412">
        <f t="shared" si="219"/>
        <v>0</v>
      </c>
      <c r="BI144" s="1412">
        <f t="shared" si="219"/>
        <v>0</v>
      </c>
      <c r="BJ144" s="1412">
        <f t="shared" si="219"/>
        <v>0</v>
      </c>
      <c r="BK144" s="1412">
        <f t="shared" si="219"/>
        <v>0</v>
      </c>
      <c r="BL144" s="1412">
        <f t="shared" si="219"/>
        <v>0</v>
      </c>
      <c r="BM144" s="1412">
        <f t="shared" si="219"/>
        <v>0</v>
      </c>
      <c r="BN144" s="1412">
        <f t="shared" si="219"/>
        <v>0</v>
      </c>
      <c r="BO144" s="1412">
        <f t="shared" si="219"/>
        <v>0</v>
      </c>
      <c r="BP144" s="1412">
        <f t="shared" si="219"/>
        <v>0</v>
      </c>
      <c r="BQ144" s="1412">
        <f t="shared" si="206"/>
        <v>0</v>
      </c>
    </row>
    <row r="145" spans="1:69" s="1413" customFormat="1" ht="25.5">
      <c r="A145" s="1372">
        <v>1975</v>
      </c>
      <c r="B145" s="249" t="s">
        <v>1282</v>
      </c>
      <c r="C145" s="1421">
        <f ca="1">'I4 BO ASSETS'!H76</f>
        <v>0</v>
      </c>
      <c r="D145" s="1412"/>
      <c r="E145" s="1412"/>
      <c r="F145" s="1412"/>
      <c r="G145" s="1412"/>
      <c r="H145" s="1412"/>
      <c r="I145" s="1412"/>
      <c r="J145" s="1412"/>
      <c r="K145" s="1412"/>
      <c r="L145" s="1412"/>
      <c r="M145" s="1412"/>
      <c r="N145" s="1412"/>
      <c r="O145" s="1412"/>
      <c r="P145" s="1412"/>
      <c r="Q145" s="1412"/>
      <c r="R145" s="1412"/>
      <c r="S145" s="1412"/>
      <c r="T145" s="1412"/>
      <c r="U145" s="1412"/>
      <c r="V145" s="1412"/>
      <c r="W145" s="1412"/>
      <c r="X145" s="1412"/>
      <c r="Y145" s="1412"/>
      <c r="Z145" s="1412"/>
      <c r="AA145" s="1412"/>
      <c r="AB145" s="1412"/>
      <c r="AC145" s="1412"/>
      <c r="AD145" s="1412"/>
      <c r="AE145" s="1412"/>
      <c r="AF145" s="1412"/>
      <c r="AG145" s="1412"/>
      <c r="AH145" s="1412"/>
      <c r="AI145" s="1412"/>
      <c r="AJ145" s="1412"/>
      <c r="AK145" s="1412"/>
      <c r="AL145" s="1412"/>
      <c r="AM145" s="1412"/>
      <c r="AN145" s="1412"/>
      <c r="AO145" s="1412"/>
      <c r="AP145" s="1412"/>
      <c r="AQ145" s="1412"/>
      <c r="AR145" s="1412"/>
      <c r="AS145" s="1412"/>
      <c r="AT145" s="1412"/>
      <c r="AU145" s="1412"/>
      <c r="AV145" s="1412"/>
      <c r="AW145" s="1412">
        <f t="shared" ref="AW145:BP145" si="220">$C145*AW645</f>
        <v>0</v>
      </c>
      <c r="AX145" s="1412">
        <f t="shared" si="220"/>
        <v>0</v>
      </c>
      <c r="AY145" s="1412">
        <f t="shared" si="220"/>
        <v>0</v>
      </c>
      <c r="AZ145" s="1412">
        <f t="shared" si="220"/>
        <v>0</v>
      </c>
      <c r="BA145" s="1412">
        <f t="shared" si="220"/>
        <v>0</v>
      </c>
      <c r="BB145" s="1412">
        <f t="shared" si="220"/>
        <v>0</v>
      </c>
      <c r="BC145" s="1412">
        <f t="shared" si="220"/>
        <v>0</v>
      </c>
      <c r="BD145" s="1412">
        <f t="shared" si="220"/>
        <v>0</v>
      </c>
      <c r="BE145" s="1412">
        <f t="shared" si="220"/>
        <v>0</v>
      </c>
      <c r="BF145" s="1412">
        <f t="shared" si="220"/>
        <v>0</v>
      </c>
      <c r="BG145" s="1412">
        <f t="shared" si="220"/>
        <v>0</v>
      </c>
      <c r="BH145" s="1412">
        <f t="shared" si="220"/>
        <v>0</v>
      </c>
      <c r="BI145" s="1412">
        <f t="shared" si="220"/>
        <v>0</v>
      </c>
      <c r="BJ145" s="1412">
        <f t="shared" si="220"/>
        <v>0</v>
      </c>
      <c r="BK145" s="1412">
        <f t="shared" si="220"/>
        <v>0</v>
      </c>
      <c r="BL145" s="1412">
        <f t="shared" si="220"/>
        <v>0</v>
      </c>
      <c r="BM145" s="1412">
        <f t="shared" si="220"/>
        <v>0</v>
      </c>
      <c r="BN145" s="1412">
        <f t="shared" si="220"/>
        <v>0</v>
      </c>
      <c r="BO145" s="1412">
        <f t="shared" si="220"/>
        <v>0</v>
      </c>
      <c r="BP145" s="1412">
        <f t="shared" si="220"/>
        <v>0</v>
      </c>
      <c r="BQ145" s="1412">
        <f t="shared" si="206"/>
        <v>0</v>
      </c>
    </row>
    <row r="146" spans="1:69" s="1413" customFormat="1" ht="12.75">
      <c r="A146" s="1372">
        <v>1980</v>
      </c>
      <c r="B146" s="249" t="s">
        <v>635</v>
      </c>
      <c r="C146" s="1421">
        <f ca="1">'I4 BO ASSETS'!H77</f>
        <v>0</v>
      </c>
      <c r="D146" s="1412"/>
      <c r="E146" s="1412"/>
      <c r="F146" s="1412"/>
      <c r="G146" s="1412"/>
      <c r="H146" s="1412"/>
      <c r="I146" s="1412"/>
      <c r="J146" s="1412"/>
      <c r="K146" s="1412"/>
      <c r="L146" s="1412"/>
      <c r="M146" s="1412"/>
      <c r="N146" s="1412"/>
      <c r="O146" s="1412"/>
      <c r="P146" s="1412"/>
      <c r="Q146" s="1412"/>
      <c r="R146" s="1412"/>
      <c r="S146" s="1412"/>
      <c r="T146" s="1412"/>
      <c r="U146" s="1412"/>
      <c r="V146" s="1412"/>
      <c r="W146" s="1412"/>
      <c r="X146" s="1412"/>
      <c r="Y146" s="1412"/>
      <c r="Z146" s="1412"/>
      <c r="AA146" s="1412"/>
      <c r="AB146" s="1412"/>
      <c r="AC146" s="1412"/>
      <c r="AD146" s="1412"/>
      <c r="AE146" s="1412"/>
      <c r="AF146" s="1412"/>
      <c r="AG146" s="1412"/>
      <c r="AH146" s="1412"/>
      <c r="AI146" s="1412"/>
      <c r="AJ146" s="1412"/>
      <c r="AK146" s="1412"/>
      <c r="AL146" s="1412"/>
      <c r="AM146" s="1412"/>
      <c r="AN146" s="1412"/>
      <c r="AO146" s="1412"/>
      <c r="AP146" s="1412"/>
      <c r="AQ146" s="1412"/>
      <c r="AR146" s="1412"/>
      <c r="AS146" s="1412"/>
      <c r="AT146" s="1412"/>
      <c r="AU146" s="1412"/>
      <c r="AV146" s="1412"/>
      <c r="AW146" s="1412">
        <f t="shared" ref="AW146:BP146" si="221">$C146*AW646</f>
        <v>0</v>
      </c>
      <c r="AX146" s="1412">
        <f t="shared" si="221"/>
        <v>0</v>
      </c>
      <c r="AY146" s="1412">
        <f t="shared" si="221"/>
        <v>0</v>
      </c>
      <c r="AZ146" s="1412">
        <f t="shared" si="221"/>
        <v>0</v>
      </c>
      <c r="BA146" s="1412">
        <f t="shared" si="221"/>
        <v>0</v>
      </c>
      <c r="BB146" s="1412">
        <f t="shared" si="221"/>
        <v>0</v>
      </c>
      <c r="BC146" s="1412">
        <f t="shared" si="221"/>
        <v>0</v>
      </c>
      <c r="BD146" s="1412">
        <f t="shared" si="221"/>
        <v>0</v>
      </c>
      <c r="BE146" s="1412">
        <f t="shared" si="221"/>
        <v>0</v>
      </c>
      <c r="BF146" s="1412">
        <f t="shared" si="221"/>
        <v>0</v>
      </c>
      <c r="BG146" s="1412">
        <f t="shared" si="221"/>
        <v>0</v>
      </c>
      <c r="BH146" s="1412">
        <f t="shared" si="221"/>
        <v>0</v>
      </c>
      <c r="BI146" s="1412">
        <f t="shared" si="221"/>
        <v>0</v>
      </c>
      <c r="BJ146" s="1412">
        <f t="shared" si="221"/>
        <v>0</v>
      </c>
      <c r="BK146" s="1412">
        <f t="shared" si="221"/>
        <v>0</v>
      </c>
      <c r="BL146" s="1412">
        <f t="shared" si="221"/>
        <v>0</v>
      </c>
      <c r="BM146" s="1412">
        <f t="shared" si="221"/>
        <v>0</v>
      </c>
      <c r="BN146" s="1412">
        <f t="shared" si="221"/>
        <v>0</v>
      </c>
      <c r="BO146" s="1412">
        <f t="shared" si="221"/>
        <v>0</v>
      </c>
      <c r="BP146" s="1412">
        <f t="shared" si="221"/>
        <v>0</v>
      </c>
      <c r="BQ146" s="1412">
        <f t="shared" si="206"/>
        <v>0</v>
      </c>
    </row>
    <row r="147" spans="1:69" s="1413" customFormat="1" ht="12.75">
      <c r="A147" s="1372">
        <v>1990</v>
      </c>
      <c r="B147" s="249" t="s">
        <v>637</v>
      </c>
      <c r="C147" s="1421">
        <f ca="1">'I4 BO ASSETS'!H78</f>
        <v>0</v>
      </c>
      <c r="D147" s="1412"/>
      <c r="E147" s="1412"/>
      <c r="F147" s="1412"/>
      <c r="G147" s="1412"/>
      <c r="H147" s="1412"/>
      <c r="I147" s="1412"/>
      <c r="J147" s="1412"/>
      <c r="K147" s="1412"/>
      <c r="L147" s="1412"/>
      <c r="M147" s="1412"/>
      <c r="N147" s="1412"/>
      <c r="O147" s="1412"/>
      <c r="P147" s="1412"/>
      <c r="Q147" s="1412"/>
      <c r="R147" s="1412"/>
      <c r="S147" s="1412"/>
      <c r="T147" s="1412"/>
      <c r="U147" s="1412"/>
      <c r="V147" s="1412"/>
      <c r="W147" s="1412"/>
      <c r="X147" s="1412"/>
      <c r="Y147" s="1412"/>
      <c r="Z147" s="1412"/>
      <c r="AA147" s="1412"/>
      <c r="AB147" s="1412"/>
      <c r="AC147" s="1412"/>
      <c r="AD147" s="1412"/>
      <c r="AE147" s="1412"/>
      <c r="AF147" s="1412"/>
      <c r="AG147" s="1412"/>
      <c r="AH147" s="1412"/>
      <c r="AI147" s="1412"/>
      <c r="AJ147" s="1412"/>
      <c r="AK147" s="1412"/>
      <c r="AL147" s="1412"/>
      <c r="AM147" s="1412"/>
      <c r="AN147" s="1412"/>
      <c r="AO147" s="1412"/>
      <c r="AP147" s="1412"/>
      <c r="AQ147" s="1412"/>
      <c r="AR147" s="1412"/>
      <c r="AS147" s="1412"/>
      <c r="AT147" s="1412"/>
      <c r="AU147" s="1412"/>
      <c r="AV147" s="1412"/>
      <c r="AW147" s="1412">
        <f t="shared" ref="AW147:BP147" si="222">$C147*AW647</f>
        <v>0</v>
      </c>
      <c r="AX147" s="1412">
        <f t="shared" si="222"/>
        <v>0</v>
      </c>
      <c r="AY147" s="1412">
        <f t="shared" si="222"/>
        <v>0</v>
      </c>
      <c r="AZ147" s="1412">
        <f t="shared" si="222"/>
        <v>0</v>
      </c>
      <c r="BA147" s="1412">
        <f t="shared" si="222"/>
        <v>0</v>
      </c>
      <c r="BB147" s="1412">
        <f t="shared" si="222"/>
        <v>0</v>
      </c>
      <c r="BC147" s="1412">
        <f t="shared" si="222"/>
        <v>0</v>
      </c>
      <c r="BD147" s="1412">
        <f t="shared" si="222"/>
        <v>0</v>
      </c>
      <c r="BE147" s="1412">
        <f t="shared" si="222"/>
        <v>0</v>
      </c>
      <c r="BF147" s="1412">
        <f t="shared" si="222"/>
        <v>0</v>
      </c>
      <c r="BG147" s="1412">
        <f t="shared" si="222"/>
        <v>0</v>
      </c>
      <c r="BH147" s="1412">
        <f t="shared" si="222"/>
        <v>0</v>
      </c>
      <c r="BI147" s="1412">
        <f t="shared" si="222"/>
        <v>0</v>
      </c>
      <c r="BJ147" s="1412">
        <f t="shared" si="222"/>
        <v>0</v>
      </c>
      <c r="BK147" s="1412">
        <f t="shared" si="222"/>
        <v>0</v>
      </c>
      <c r="BL147" s="1412">
        <f t="shared" si="222"/>
        <v>0</v>
      </c>
      <c r="BM147" s="1412">
        <f t="shared" si="222"/>
        <v>0</v>
      </c>
      <c r="BN147" s="1412">
        <f t="shared" si="222"/>
        <v>0</v>
      </c>
      <c r="BO147" s="1412">
        <f t="shared" si="222"/>
        <v>0</v>
      </c>
      <c r="BP147" s="1412">
        <f t="shared" si="222"/>
        <v>0</v>
      </c>
      <c r="BQ147" s="1412">
        <f t="shared" si="206"/>
        <v>0</v>
      </c>
    </row>
    <row r="148" spans="1:69" s="1413" customFormat="1" ht="12.75">
      <c r="A148" s="1372">
        <v>2005</v>
      </c>
      <c r="B148" s="249" t="s">
        <v>639</v>
      </c>
      <c r="C148" s="1421">
        <f ca="1">'I4 BO ASSETS'!H79</f>
        <v>0</v>
      </c>
      <c r="D148" s="1412"/>
      <c r="E148" s="1412"/>
      <c r="F148" s="1412"/>
      <c r="G148" s="1412"/>
      <c r="H148" s="1412"/>
      <c r="I148" s="1412"/>
      <c r="J148" s="1412"/>
      <c r="K148" s="1412"/>
      <c r="L148" s="1412"/>
      <c r="M148" s="1412"/>
      <c r="N148" s="1412"/>
      <c r="O148" s="1412"/>
      <c r="P148" s="1412"/>
      <c r="Q148" s="1412"/>
      <c r="R148" s="1412"/>
      <c r="S148" s="1412"/>
      <c r="T148" s="1412"/>
      <c r="U148" s="1412"/>
      <c r="V148" s="1412"/>
      <c r="W148" s="1412"/>
      <c r="X148" s="1412"/>
      <c r="Y148" s="1412"/>
      <c r="Z148" s="1412"/>
      <c r="AA148" s="1412"/>
      <c r="AB148" s="1412"/>
      <c r="AC148" s="1412"/>
      <c r="AD148" s="1412"/>
      <c r="AE148" s="1412"/>
      <c r="AF148" s="1412"/>
      <c r="AG148" s="1412"/>
      <c r="AH148" s="1412"/>
      <c r="AI148" s="1412"/>
      <c r="AJ148" s="1412"/>
      <c r="AK148" s="1412"/>
      <c r="AL148" s="1412"/>
      <c r="AM148" s="1412"/>
      <c r="AN148" s="1412"/>
      <c r="AO148" s="1412"/>
      <c r="AP148" s="1412"/>
      <c r="AQ148" s="1412"/>
      <c r="AR148" s="1412"/>
      <c r="AS148" s="1412"/>
      <c r="AT148" s="1412"/>
      <c r="AU148" s="1412"/>
      <c r="AV148" s="1412"/>
      <c r="AW148" s="1412">
        <f t="shared" ref="AW148:BP148" si="223">$C148*AW648</f>
        <v>0</v>
      </c>
      <c r="AX148" s="1412">
        <f t="shared" si="223"/>
        <v>0</v>
      </c>
      <c r="AY148" s="1412">
        <f t="shared" si="223"/>
        <v>0</v>
      </c>
      <c r="AZ148" s="1412">
        <f t="shared" si="223"/>
        <v>0</v>
      </c>
      <c r="BA148" s="1412">
        <f t="shared" si="223"/>
        <v>0</v>
      </c>
      <c r="BB148" s="1412">
        <f t="shared" si="223"/>
        <v>0</v>
      </c>
      <c r="BC148" s="1412">
        <f t="shared" si="223"/>
        <v>0</v>
      </c>
      <c r="BD148" s="1412">
        <f t="shared" si="223"/>
        <v>0</v>
      </c>
      <c r="BE148" s="1412">
        <f t="shared" si="223"/>
        <v>0</v>
      </c>
      <c r="BF148" s="1412">
        <f t="shared" si="223"/>
        <v>0</v>
      </c>
      <c r="BG148" s="1412">
        <f t="shared" si="223"/>
        <v>0</v>
      </c>
      <c r="BH148" s="1412">
        <f t="shared" si="223"/>
        <v>0</v>
      </c>
      <c r="BI148" s="1412">
        <f t="shared" si="223"/>
        <v>0</v>
      </c>
      <c r="BJ148" s="1412">
        <f t="shared" si="223"/>
        <v>0</v>
      </c>
      <c r="BK148" s="1412">
        <f t="shared" si="223"/>
        <v>0</v>
      </c>
      <c r="BL148" s="1412">
        <f t="shared" si="223"/>
        <v>0</v>
      </c>
      <c r="BM148" s="1412">
        <f t="shared" si="223"/>
        <v>0</v>
      </c>
      <c r="BN148" s="1412">
        <f t="shared" si="223"/>
        <v>0</v>
      </c>
      <c r="BO148" s="1412">
        <f t="shared" si="223"/>
        <v>0</v>
      </c>
      <c r="BP148" s="1412">
        <f t="shared" si="223"/>
        <v>0</v>
      </c>
      <c r="BQ148" s="1412">
        <f t="shared" si="206"/>
        <v>0</v>
      </c>
    </row>
    <row r="149" spans="1:69" s="1415" customFormat="1" ht="12.75">
      <c r="A149" s="1373">
        <v>2010</v>
      </c>
      <c r="B149" s="1414" t="s">
        <v>640</v>
      </c>
      <c r="C149" s="1421">
        <f ca="1">'I4 BO ASSETS'!H80</f>
        <v>0</v>
      </c>
      <c r="D149" s="1412"/>
      <c r="E149" s="1412"/>
      <c r="F149" s="1412"/>
      <c r="G149" s="1412"/>
      <c r="H149" s="1412"/>
      <c r="I149" s="1412"/>
      <c r="J149" s="1412"/>
      <c r="K149" s="1412"/>
      <c r="L149" s="1412"/>
      <c r="M149" s="1412"/>
      <c r="N149" s="1412"/>
      <c r="O149" s="1412"/>
      <c r="P149" s="1412"/>
      <c r="Q149" s="1412"/>
      <c r="R149" s="1412"/>
      <c r="S149" s="1412"/>
      <c r="T149" s="1412"/>
      <c r="U149" s="1412"/>
      <c r="V149" s="1412"/>
      <c r="W149" s="1412"/>
      <c r="X149" s="1412"/>
      <c r="Y149" s="1412"/>
      <c r="Z149" s="1412"/>
      <c r="AA149" s="1412"/>
      <c r="AB149" s="1412"/>
      <c r="AC149" s="1412"/>
      <c r="AD149" s="1412"/>
      <c r="AE149" s="1412"/>
      <c r="AF149" s="1412"/>
      <c r="AG149" s="1412"/>
      <c r="AH149" s="1412"/>
      <c r="AI149" s="1412"/>
      <c r="AJ149" s="1412"/>
      <c r="AK149" s="1412"/>
      <c r="AL149" s="1412"/>
      <c r="AM149" s="1412"/>
      <c r="AN149" s="1412"/>
      <c r="AO149" s="1412"/>
      <c r="AP149" s="1412"/>
      <c r="AQ149" s="1412"/>
      <c r="AR149" s="1412"/>
      <c r="AS149" s="1412"/>
      <c r="AT149" s="1412"/>
      <c r="AU149" s="1412"/>
      <c r="AV149" s="1412"/>
      <c r="AW149" s="1412">
        <f t="shared" ref="AW149:BP149" si="224">$C149*AW649</f>
        <v>0</v>
      </c>
      <c r="AX149" s="1412">
        <f t="shared" si="224"/>
        <v>0</v>
      </c>
      <c r="AY149" s="1412">
        <f t="shared" si="224"/>
        <v>0</v>
      </c>
      <c r="AZ149" s="1412">
        <f t="shared" si="224"/>
        <v>0</v>
      </c>
      <c r="BA149" s="1412">
        <f t="shared" si="224"/>
        <v>0</v>
      </c>
      <c r="BB149" s="1412">
        <f t="shared" si="224"/>
        <v>0</v>
      </c>
      <c r="BC149" s="1412">
        <f t="shared" si="224"/>
        <v>0</v>
      </c>
      <c r="BD149" s="1412">
        <f t="shared" si="224"/>
        <v>0</v>
      </c>
      <c r="BE149" s="1412">
        <f t="shared" si="224"/>
        <v>0</v>
      </c>
      <c r="BF149" s="1412">
        <f t="shared" si="224"/>
        <v>0</v>
      </c>
      <c r="BG149" s="1412">
        <f t="shared" si="224"/>
        <v>0</v>
      </c>
      <c r="BH149" s="1412">
        <f t="shared" si="224"/>
        <v>0</v>
      </c>
      <c r="BI149" s="1412">
        <f t="shared" si="224"/>
        <v>0</v>
      </c>
      <c r="BJ149" s="1412">
        <f t="shared" si="224"/>
        <v>0</v>
      </c>
      <c r="BK149" s="1412">
        <f t="shared" si="224"/>
        <v>0</v>
      </c>
      <c r="BL149" s="1412">
        <f t="shared" si="224"/>
        <v>0</v>
      </c>
      <c r="BM149" s="1412">
        <f t="shared" si="224"/>
        <v>0</v>
      </c>
      <c r="BN149" s="1412">
        <f t="shared" si="224"/>
        <v>0</v>
      </c>
      <c r="BO149" s="1412">
        <f t="shared" si="224"/>
        <v>0</v>
      </c>
      <c r="BP149" s="1412">
        <f t="shared" si="224"/>
        <v>0</v>
      </c>
      <c r="BQ149" s="1412">
        <f t="shared" si="206"/>
        <v>0</v>
      </c>
    </row>
    <row r="150" spans="1:69" s="1419" customFormat="1" ht="12.75">
      <c r="A150" s="1416"/>
      <c r="B150" s="1442" t="s">
        <v>231</v>
      </c>
      <c r="C150" s="1446">
        <f>SUM(C130:C149)</f>
        <v>0</v>
      </c>
      <c r="D150" s="1417"/>
      <c r="E150" s="1417"/>
      <c r="F150" s="1418"/>
      <c r="G150" s="1417"/>
      <c r="H150" s="1417"/>
      <c r="I150" s="1417"/>
      <c r="J150" s="1417"/>
      <c r="K150" s="1417"/>
      <c r="L150" s="1417"/>
      <c r="M150" s="1417"/>
      <c r="N150" s="1417"/>
      <c r="O150" s="1417"/>
      <c r="P150" s="1417"/>
      <c r="Q150" s="1417"/>
      <c r="R150" s="1417"/>
      <c r="S150" s="1417"/>
      <c r="T150" s="1417"/>
      <c r="U150" s="1417"/>
      <c r="V150" s="1417"/>
      <c r="W150" s="1417"/>
      <c r="X150" s="1417"/>
      <c r="Y150" s="1417"/>
      <c r="Z150" s="1417"/>
      <c r="AA150" s="1417"/>
      <c r="AB150" s="1417"/>
      <c r="AC150" s="1417"/>
      <c r="AD150" s="1417"/>
      <c r="AE150" s="1417"/>
      <c r="AF150" s="1417"/>
      <c r="AG150" s="1417"/>
      <c r="AH150" s="1417"/>
      <c r="AI150" s="1417"/>
      <c r="AJ150" s="1417"/>
      <c r="AK150" s="1417"/>
      <c r="AL150" s="1417"/>
      <c r="AM150" s="1417"/>
      <c r="AN150" s="1417"/>
      <c r="AO150" s="1417"/>
      <c r="AP150" s="1417"/>
      <c r="AQ150" s="1417"/>
      <c r="AR150" s="1417"/>
      <c r="AS150" s="1417"/>
      <c r="AT150" s="1417"/>
      <c r="AU150" s="1417"/>
      <c r="AV150" s="1417"/>
      <c r="AW150" s="1417">
        <f>SUM(AW130:AW149)</f>
        <v>0</v>
      </c>
      <c r="AX150" s="1417">
        <f>SUM(AX130:AX149)</f>
        <v>0</v>
      </c>
      <c r="AY150" s="1417">
        <f t="shared" ref="AY150:BQ150" si="225">SUM(AY130:AY149)</f>
        <v>0</v>
      </c>
      <c r="AZ150" s="1417">
        <f t="shared" si="225"/>
        <v>0</v>
      </c>
      <c r="BA150" s="1417">
        <f t="shared" si="225"/>
        <v>0</v>
      </c>
      <c r="BB150" s="1417">
        <f t="shared" si="225"/>
        <v>0</v>
      </c>
      <c r="BC150" s="1417">
        <f t="shared" si="225"/>
        <v>0</v>
      </c>
      <c r="BD150" s="1417">
        <f t="shared" si="225"/>
        <v>0</v>
      </c>
      <c r="BE150" s="1417">
        <f t="shared" si="225"/>
        <v>0</v>
      </c>
      <c r="BF150" s="1417">
        <f t="shared" si="225"/>
        <v>0</v>
      </c>
      <c r="BG150" s="1417">
        <f t="shared" si="225"/>
        <v>0</v>
      </c>
      <c r="BH150" s="1417">
        <f t="shared" si="225"/>
        <v>0</v>
      </c>
      <c r="BI150" s="1417">
        <f t="shared" si="225"/>
        <v>0</v>
      </c>
      <c r="BJ150" s="1417">
        <f t="shared" si="225"/>
        <v>0</v>
      </c>
      <c r="BK150" s="1417">
        <f t="shared" si="225"/>
        <v>0</v>
      </c>
      <c r="BL150" s="1417">
        <f t="shared" si="225"/>
        <v>0</v>
      </c>
      <c r="BM150" s="1417">
        <f t="shared" si="225"/>
        <v>0</v>
      </c>
      <c r="BN150" s="1417">
        <f t="shared" si="225"/>
        <v>0</v>
      </c>
      <c r="BO150" s="1417">
        <f t="shared" si="225"/>
        <v>0</v>
      </c>
      <c r="BP150" s="1417">
        <f t="shared" si="225"/>
        <v>0</v>
      </c>
      <c r="BQ150" s="1417">
        <f t="shared" si="225"/>
        <v>0</v>
      </c>
    </row>
    <row r="151" spans="1:69" s="1413" customFormat="1" ht="12.75">
      <c r="B151" s="524"/>
      <c r="C151" s="1422"/>
      <c r="D151" s="1412"/>
      <c r="E151" s="1412"/>
      <c r="F151" s="1412"/>
      <c r="AV151" s="1423"/>
      <c r="BQ151" s="1423"/>
    </row>
    <row r="152" spans="1:69" s="1424" customFormat="1" ht="13.5" thickBot="1">
      <c r="B152" s="1425" t="s">
        <v>157</v>
      </c>
      <c r="C152" s="1426">
        <f t="shared" ref="C152:AH152" si="226">C128+C150</f>
        <v>61000</v>
      </c>
      <c r="D152" s="1426">
        <f t="shared" si="226"/>
        <v>20231.966922622563</v>
      </c>
      <c r="E152" s="1426">
        <f t="shared" si="226"/>
        <v>40768.033077377433</v>
      </c>
      <c r="F152" s="1426">
        <f t="shared" si="226"/>
        <v>61000</v>
      </c>
      <c r="G152" s="1426">
        <f t="shared" si="226"/>
        <v>8615.1055887307994</v>
      </c>
      <c r="H152" s="1426">
        <f t="shared" si="226"/>
        <v>4075.0803954853791</v>
      </c>
      <c r="I152" s="1426">
        <f t="shared" si="226"/>
        <v>7525.9320357219767</v>
      </c>
      <c r="J152" s="1426">
        <f t="shared" si="226"/>
        <v>0</v>
      </c>
      <c r="K152" s="1426">
        <f t="shared" si="226"/>
        <v>0</v>
      </c>
      <c r="L152" s="1426">
        <f t="shared" si="226"/>
        <v>0</v>
      </c>
      <c r="M152" s="1426">
        <f t="shared" si="226"/>
        <v>0</v>
      </c>
      <c r="N152" s="1426">
        <f t="shared" si="226"/>
        <v>0</v>
      </c>
      <c r="O152" s="1426">
        <f t="shared" si="226"/>
        <v>15.848902684409412</v>
      </c>
      <c r="P152" s="1426">
        <f t="shared" si="226"/>
        <v>0</v>
      </c>
      <c r="Q152" s="1426">
        <f t="shared" si="226"/>
        <v>0</v>
      </c>
      <c r="R152" s="1426">
        <f t="shared" si="226"/>
        <v>0</v>
      </c>
      <c r="S152" s="1426">
        <f t="shared" si="226"/>
        <v>0</v>
      </c>
      <c r="T152" s="1426">
        <f t="shared" si="226"/>
        <v>0</v>
      </c>
      <c r="U152" s="1426">
        <f t="shared" si="226"/>
        <v>0</v>
      </c>
      <c r="V152" s="1426">
        <f t="shared" si="226"/>
        <v>0</v>
      </c>
      <c r="W152" s="1426">
        <f t="shared" si="226"/>
        <v>0</v>
      </c>
      <c r="X152" s="1426">
        <f t="shared" si="226"/>
        <v>0</v>
      </c>
      <c r="Y152" s="1426">
        <f t="shared" si="226"/>
        <v>0</v>
      </c>
      <c r="Z152" s="1426">
        <f t="shared" si="226"/>
        <v>0</v>
      </c>
      <c r="AA152" s="1426">
        <f t="shared" si="226"/>
        <v>20231.966922622567</v>
      </c>
      <c r="AB152" s="1426">
        <f t="shared" si="226"/>
        <v>25410.870414077792</v>
      </c>
      <c r="AC152" s="1426">
        <f t="shared" si="226"/>
        <v>4921.2488158782216</v>
      </c>
      <c r="AD152" s="1426">
        <f t="shared" si="226"/>
        <v>1111.9955382784347</v>
      </c>
      <c r="AE152" s="1426">
        <f t="shared" si="226"/>
        <v>0</v>
      </c>
      <c r="AF152" s="1426">
        <f t="shared" si="226"/>
        <v>0</v>
      </c>
      <c r="AG152" s="1426">
        <f t="shared" si="226"/>
        <v>0</v>
      </c>
      <c r="AH152" s="1426">
        <f t="shared" si="226"/>
        <v>8497.1433898801824</v>
      </c>
      <c r="AI152" s="1426">
        <f t="shared" ref="AI152:BQ152" si="227">AI128+AI150</f>
        <v>465.95696316834517</v>
      </c>
      <c r="AJ152" s="1426">
        <f t="shared" si="227"/>
        <v>360.8179560944622</v>
      </c>
      <c r="AK152" s="1426">
        <f t="shared" si="227"/>
        <v>0</v>
      </c>
      <c r="AL152" s="1426">
        <f t="shared" si="227"/>
        <v>0</v>
      </c>
      <c r="AM152" s="1426">
        <f t="shared" si="227"/>
        <v>0</v>
      </c>
      <c r="AN152" s="1426">
        <f t="shared" si="227"/>
        <v>0</v>
      </c>
      <c r="AO152" s="1426">
        <f t="shared" si="227"/>
        <v>0</v>
      </c>
      <c r="AP152" s="1426">
        <f t="shared" si="227"/>
        <v>0</v>
      </c>
      <c r="AQ152" s="1426">
        <f t="shared" si="227"/>
        <v>0</v>
      </c>
      <c r="AR152" s="1426">
        <f t="shared" si="227"/>
        <v>0</v>
      </c>
      <c r="AS152" s="1426">
        <f t="shared" si="227"/>
        <v>0</v>
      </c>
      <c r="AT152" s="1426">
        <f t="shared" si="227"/>
        <v>0</v>
      </c>
      <c r="AU152" s="1426">
        <f t="shared" si="227"/>
        <v>0</v>
      </c>
      <c r="AV152" s="1426">
        <f t="shared" si="227"/>
        <v>40768.03307737744</v>
      </c>
      <c r="AW152" s="1426">
        <f t="shared" si="227"/>
        <v>0</v>
      </c>
      <c r="AX152" s="1426">
        <f t="shared" si="227"/>
        <v>0</v>
      </c>
      <c r="AY152" s="1426">
        <f t="shared" si="227"/>
        <v>0</v>
      </c>
      <c r="AZ152" s="1426">
        <f t="shared" si="227"/>
        <v>0</v>
      </c>
      <c r="BA152" s="1426">
        <f t="shared" si="227"/>
        <v>0</v>
      </c>
      <c r="BB152" s="1426">
        <f t="shared" si="227"/>
        <v>0</v>
      </c>
      <c r="BC152" s="1426">
        <f t="shared" si="227"/>
        <v>0</v>
      </c>
      <c r="BD152" s="1426">
        <f t="shared" si="227"/>
        <v>0</v>
      </c>
      <c r="BE152" s="1426">
        <f t="shared" si="227"/>
        <v>0</v>
      </c>
      <c r="BF152" s="1426">
        <f t="shared" si="227"/>
        <v>0</v>
      </c>
      <c r="BG152" s="1426">
        <f t="shared" si="227"/>
        <v>0</v>
      </c>
      <c r="BH152" s="1426">
        <f t="shared" si="227"/>
        <v>0</v>
      </c>
      <c r="BI152" s="1426">
        <f t="shared" si="227"/>
        <v>0</v>
      </c>
      <c r="BJ152" s="1426">
        <f t="shared" si="227"/>
        <v>0</v>
      </c>
      <c r="BK152" s="1426">
        <f t="shared" si="227"/>
        <v>0</v>
      </c>
      <c r="BL152" s="1426">
        <f t="shared" si="227"/>
        <v>0</v>
      </c>
      <c r="BM152" s="1426">
        <f t="shared" si="227"/>
        <v>0</v>
      </c>
      <c r="BN152" s="1426">
        <f t="shared" si="227"/>
        <v>0</v>
      </c>
      <c r="BO152" s="1426">
        <f t="shared" si="227"/>
        <v>0</v>
      </c>
      <c r="BP152" s="1426">
        <f t="shared" si="227"/>
        <v>0</v>
      </c>
      <c r="BQ152" s="1426">
        <f t="shared" si="227"/>
        <v>0</v>
      </c>
    </row>
    <row r="153" spans="1:69" s="1413" customFormat="1" ht="13.5" thickTop="1">
      <c r="B153" s="524"/>
      <c r="C153" s="1422"/>
      <c r="D153" s="1412"/>
      <c r="E153" s="1412"/>
      <c r="F153" s="1412"/>
      <c r="AV153" s="1423"/>
      <c r="BQ153" s="1423"/>
    </row>
    <row r="154" spans="1:69" s="1413" customFormat="1" ht="15.75">
      <c r="A154" s="1925" t="s">
        <v>1400</v>
      </c>
      <c r="B154" s="802"/>
      <c r="C154" s="1411"/>
      <c r="AV154" s="1423"/>
    </row>
    <row r="155" spans="1:69" s="1350" customFormat="1" ht="25.5">
      <c r="C155" s="1351"/>
      <c r="D155" s="1352"/>
      <c r="E155" s="1353"/>
      <c r="F155" s="1354"/>
      <c r="G155" s="1355" t="s">
        <v>725</v>
      </c>
      <c r="H155" s="1355"/>
      <c r="I155" s="1355"/>
      <c r="J155" s="1355"/>
      <c r="K155" s="1355"/>
      <c r="L155" s="1355"/>
      <c r="M155" s="1355"/>
      <c r="N155" s="1355"/>
      <c r="O155" s="1355"/>
      <c r="P155" s="1355"/>
      <c r="Q155" s="1355"/>
      <c r="R155" s="1355"/>
      <c r="S155" s="1355"/>
      <c r="T155" s="1355"/>
      <c r="U155" s="1355"/>
      <c r="V155" s="1355"/>
      <c r="W155" s="1355"/>
      <c r="X155" s="1355"/>
      <c r="Y155" s="1355"/>
      <c r="Z155" s="1355"/>
      <c r="AA155" s="1356"/>
      <c r="AB155" s="1355" t="s">
        <v>726</v>
      </c>
      <c r="AC155" s="1355"/>
      <c r="AD155" s="1355"/>
      <c r="AE155" s="1355"/>
      <c r="AF155" s="1355"/>
      <c r="AG155" s="1355"/>
      <c r="AH155" s="1355"/>
      <c r="AI155" s="1355"/>
      <c r="AJ155" s="1355"/>
      <c r="AK155" s="1355"/>
      <c r="AL155" s="1355"/>
      <c r="AM155" s="1355"/>
      <c r="AN155" s="1355"/>
      <c r="AO155" s="1355"/>
      <c r="AP155" s="1355"/>
      <c r="AQ155" s="1355"/>
      <c r="AR155" s="1355"/>
      <c r="AS155" s="1355"/>
      <c r="AT155" s="1355"/>
      <c r="AU155" s="1355"/>
      <c r="AV155" s="1356"/>
      <c r="AW155" s="1357" t="s">
        <v>727</v>
      </c>
      <c r="AX155" s="1355"/>
      <c r="AY155" s="1355"/>
      <c r="AZ155" s="1355"/>
      <c r="BA155" s="1355"/>
      <c r="BB155" s="1355"/>
      <c r="BC155" s="1355"/>
      <c r="BD155" s="1355"/>
      <c r="BE155" s="1355"/>
      <c r="BF155" s="1355"/>
      <c r="BG155" s="1355"/>
      <c r="BH155" s="1355"/>
      <c r="BI155" s="1355"/>
      <c r="BJ155" s="1355"/>
      <c r="BK155" s="1355"/>
      <c r="BL155" s="1355"/>
      <c r="BM155" s="1355"/>
      <c r="BN155" s="1355"/>
      <c r="BO155" s="1355"/>
      <c r="BP155" s="1355"/>
      <c r="BQ155" s="1356"/>
    </row>
    <row r="156" spans="1:69" s="1434" customFormat="1" ht="12.75">
      <c r="A156" s="1358"/>
      <c r="B156" s="1358"/>
      <c r="C156" s="1427"/>
      <c r="D156" s="1428"/>
      <c r="E156" s="1429"/>
      <c r="F156" s="1430"/>
      <c r="G156" s="1431">
        <v>1</v>
      </c>
      <c r="H156" s="1431">
        <v>2</v>
      </c>
      <c r="I156" s="1431">
        <v>3</v>
      </c>
      <c r="J156" s="1431">
        <v>4</v>
      </c>
      <c r="K156" s="1431">
        <v>5</v>
      </c>
      <c r="L156" s="1431">
        <v>6</v>
      </c>
      <c r="M156" s="1431">
        <v>7</v>
      </c>
      <c r="N156" s="1431">
        <v>8</v>
      </c>
      <c r="O156" s="1431">
        <v>9</v>
      </c>
      <c r="P156" s="1431">
        <v>10</v>
      </c>
      <c r="Q156" s="1431">
        <v>11</v>
      </c>
      <c r="R156" s="1431">
        <v>12</v>
      </c>
      <c r="S156" s="1431">
        <v>13</v>
      </c>
      <c r="T156" s="1431">
        <v>14</v>
      </c>
      <c r="U156" s="1431">
        <v>15</v>
      </c>
      <c r="V156" s="1431">
        <v>16</v>
      </c>
      <c r="W156" s="1431">
        <v>17</v>
      </c>
      <c r="X156" s="1431">
        <v>18</v>
      </c>
      <c r="Y156" s="1431">
        <v>19</v>
      </c>
      <c r="Z156" s="1431">
        <v>20</v>
      </c>
      <c r="AA156" s="1432" t="s">
        <v>20</v>
      </c>
      <c r="AB156" s="1431">
        <v>1</v>
      </c>
      <c r="AC156" s="1431">
        <v>2</v>
      </c>
      <c r="AD156" s="1431">
        <v>3</v>
      </c>
      <c r="AE156" s="1431">
        <v>4</v>
      </c>
      <c r="AF156" s="1431">
        <v>5</v>
      </c>
      <c r="AG156" s="1431">
        <v>6</v>
      </c>
      <c r="AH156" s="1431">
        <v>7</v>
      </c>
      <c r="AI156" s="1431">
        <v>8</v>
      </c>
      <c r="AJ156" s="1431">
        <v>9</v>
      </c>
      <c r="AK156" s="1431">
        <v>10</v>
      </c>
      <c r="AL156" s="1431">
        <v>11</v>
      </c>
      <c r="AM156" s="1431">
        <v>12</v>
      </c>
      <c r="AN156" s="1431">
        <v>13</v>
      </c>
      <c r="AO156" s="1431">
        <v>14</v>
      </c>
      <c r="AP156" s="1431">
        <v>15</v>
      </c>
      <c r="AQ156" s="1431">
        <v>16</v>
      </c>
      <c r="AR156" s="1431">
        <v>17</v>
      </c>
      <c r="AS156" s="1431">
        <v>18</v>
      </c>
      <c r="AT156" s="1431">
        <v>19</v>
      </c>
      <c r="AU156" s="1431">
        <v>20</v>
      </c>
      <c r="AV156" s="1432" t="s">
        <v>20</v>
      </c>
      <c r="AW156" s="1433">
        <v>1</v>
      </c>
      <c r="AX156" s="1431">
        <v>2</v>
      </c>
      <c r="AY156" s="1431">
        <v>3</v>
      </c>
      <c r="AZ156" s="1431">
        <v>4</v>
      </c>
      <c r="BA156" s="1431">
        <v>5</v>
      </c>
      <c r="BB156" s="1431">
        <v>6</v>
      </c>
      <c r="BC156" s="1431">
        <v>7</v>
      </c>
      <c r="BD156" s="1431">
        <v>8</v>
      </c>
      <c r="BE156" s="1431">
        <v>9</v>
      </c>
      <c r="BF156" s="1431">
        <v>10</v>
      </c>
      <c r="BG156" s="1431">
        <v>11</v>
      </c>
      <c r="BH156" s="1431">
        <v>12</v>
      </c>
      <c r="BI156" s="1431">
        <v>13</v>
      </c>
      <c r="BJ156" s="1431">
        <v>14</v>
      </c>
      <c r="BK156" s="1431">
        <v>15</v>
      </c>
      <c r="BL156" s="1431">
        <v>16</v>
      </c>
      <c r="BM156" s="1431">
        <v>17</v>
      </c>
      <c r="BN156" s="1431">
        <v>18</v>
      </c>
      <c r="BO156" s="1431">
        <v>19</v>
      </c>
      <c r="BP156" s="1431">
        <v>20</v>
      </c>
      <c r="BQ156" s="1432" t="s">
        <v>20</v>
      </c>
    </row>
    <row r="157" spans="1:69" s="508" customFormat="1" ht="38.25">
      <c r="A157" s="107" t="s">
        <v>781</v>
      </c>
      <c r="B157" s="107" t="s">
        <v>1462</v>
      </c>
      <c r="C157" s="1408" t="s">
        <v>96</v>
      </c>
      <c r="D157" s="1367" t="s">
        <v>1351</v>
      </c>
      <c r="E157" s="1368" t="s">
        <v>1352</v>
      </c>
      <c r="F157" s="1369" t="s">
        <v>76</v>
      </c>
      <c r="G157" s="934" t="str">
        <f ca="1">IF('I2 LDC class'!$D$20="",'I2 LDC class'!$C$20,'I2 LDC class'!$D$20)</f>
        <v>Residential</v>
      </c>
      <c r="H157" s="934" t="str">
        <f ca="1">IF('I2 LDC class'!$D$21="",'I2 LDC class'!$C$21,'I2 LDC class'!$D$21)</f>
        <v>GS &lt;50</v>
      </c>
      <c r="I157" s="934" t="str">
        <f ca="1">IF('I2 LDC class'!$D$22="",'I2 LDC class'!$C$22,'I2 LDC class'!$D$22)</f>
        <v>GS&gt;50-Regular</v>
      </c>
      <c r="J157" s="934" t="str">
        <f ca="1">IF('I2 LDC class'!$D$23="",'I2 LDC class'!$C$23,'I2 LDC class'!$D$23)</f>
        <v>GS&gt; 50-TOU</v>
      </c>
      <c r="K157" s="934" t="str">
        <f ca="1">IF('I2 LDC class'!$D$24="",'I2 LDC class'!$C$24,'I2 LDC class'!$D$24)</f>
        <v>GS &gt;50-Intermediate</v>
      </c>
      <c r="L157" s="934" t="str">
        <f ca="1">IF('I2 LDC class'!$D$25="",'I2 LDC class'!$C$25,'I2 LDC class'!$D$25)</f>
        <v>Large Use &gt;5MW</v>
      </c>
      <c r="M157" s="934" t="str">
        <f ca="1">IF('I2 LDC class'!$D$26="",'I2 LDC class'!$C$26,'I2 LDC class'!$D$26)</f>
        <v>Street Light</v>
      </c>
      <c r="N157" s="934" t="str">
        <f ca="1">IF('I2 LDC class'!$D$27="",'I2 LDC class'!$C$27,'I2 LDC class'!$D$27)</f>
        <v>Sentinel</v>
      </c>
      <c r="O157" s="934" t="str">
        <f ca="1">IF('I2 LDC class'!$D$28="",'I2 LDC class'!$C$28,'I2 LDC class'!$D$28)</f>
        <v>Unmetered Scattered Load</v>
      </c>
      <c r="P157" s="934" t="str">
        <f ca="1">IF('I2 LDC class'!$D$29="",'I2 LDC class'!$C$29,'I2 LDC class'!$D$29)</f>
        <v>Embedded Distributor</v>
      </c>
      <c r="Q157" s="934" t="str">
        <f ca="1">IF('I2 LDC class'!$D$30="",'I2 LDC class'!$C$30,'I2 LDC class'!$D$30)</f>
        <v>Back-up/Standby Power</v>
      </c>
      <c r="R157" s="934" t="str">
        <f ca="1">IF('I2 LDC class'!$D$31="",'I2 LDC class'!$C$31,'I2 LDC class'!$D$31)</f>
        <v>Rate Class 1</v>
      </c>
      <c r="S157" s="934" t="str">
        <f ca="1">IF('I2 LDC class'!$D$32="",'I2 LDC class'!$C$32,'I2 LDC class'!$D$32)</f>
        <v>Rate class 2</v>
      </c>
      <c r="T157" s="934" t="str">
        <f ca="1">IF('I2 LDC class'!$D$33="",'I2 LDC class'!$C$33,'I2 LDC class'!$D$33)</f>
        <v>Rate class 3</v>
      </c>
      <c r="U157" s="934" t="str">
        <f ca="1">IF('I2 LDC class'!$D$34="",'I2 LDC class'!$C$34,'I2 LDC class'!$D$34)</f>
        <v>Rate class 4</v>
      </c>
      <c r="V157" s="934" t="str">
        <f ca="1">IF('I2 LDC class'!$D$35="",'I2 LDC class'!$C$35,'I2 LDC class'!$D$35)</f>
        <v>Rate class 5</v>
      </c>
      <c r="W157" s="934" t="str">
        <f ca="1">IF('I2 LDC class'!$D$36="",'I2 LDC class'!$C$36,'I2 LDC class'!$D$36)</f>
        <v>Rate class 6</v>
      </c>
      <c r="X157" s="934" t="str">
        <f ca="1">IF('I2 LDC class'!$D$37="",'I2 LDC class'!$C$37,'I2 LDC class'!$D$37)</f>
        <v>Rate class 7</v>
      </c>
      <c r="Y157" s="934" t="str">
        <f ca="1">IF('I2 LDC class'!$D$38="",'I2 LDC class'!$C$38,'I2 LDC class'!$D$38)</f>
        <v>Rate class 8</v>
      </c>
      <c r="Z157" s="934" t="str">
        <f ca="1">IF('I2 LDC class'!$D$39="",'I2 LDC class'!$C$39,'I2 LDC class'!$D$39)</f>
        <v>Rate class 9</v>
      </c>
      <c r="AA157" s="1371" t="s">
        <v>20</v>
      </c>
      <c r="AB157" s="934" t="str">
        <f ca="1">IF('I2 LDC class'!$D$20="",'I2 LDC class'!$C$20,'I2 LDC class'!$D$20)</f>
        <v>Residential</v>
      </c>
      <c r="AC157" s="934" t="str">
        <f ca="1">IF('I2 LDC class'!$D$21="",'I2 LDC class'!$C$21,'I2 LDC class'!$D$21)</f>
        <v>GS &lt;50</v>
      </c>
      <c r="AD157" s="934" t="str">
        <f ca="1">IF('I2 LDC class'!$D$22="",'I2 LDC class'!$C$22,'I2 LDC class'!$D$22)</f>
        <v>GS&gt;50-Regular</v>
      </c>
      <c r="AE157" s="934" t="str">
        <f ca="1">IF('I2 LDC class'!$D$23="",'I2 LDC class'!$C$23,'I2 LDC class'!$D$23)</f>
        <v>GS&gt; 50-TOU</v>
      </c>
      <c r="AF157" s="934" t="str">
        <f ca="1">IF('I2 LDC class'!$D$24="",'I2 LDC class'!$C$24,'I2 LDC class'!$D$24)</f>
        <v>GS &gt;50-Intermediate</v>
      </c>
      <c r="AG157" s="934" t="str">
        <f ca="1">IF('I2 LDC class'!$D$25="",'I2 LDC class'!$C$25,'I2 LDC class'!$D$25)</f>
        <v>Large Use &gt;5MW</v>
      </c>
      <c r="AH157" s="934" t="str">
        <f ca="1">IF('I2 LDC class'!$D$26="",'I2 LDC class'!$C$26,'I2 LDC class'!$D$26)</f>
        <v>Street Light</v>
      </c>
      <c r="AI157" s="934" t="str">
        <f ca="1">IF('I2 LDC class'!$D$27="",'I2 LDC class'!$C$27,'I2 LDC class'!$D$27)</f>
        <v>Sentinel</v>
      </c>
      <c r="AJ157" s="934" t="str">
        <f ca="1">IF('I2 LDC class'!$D$28="",'I2 LDC class'!$C$28,'I2 LDC class'!$D$28)</f>
        <v>Unmetered Scattered Load</v>
      </c>
      <c r="AK157" s="934" t="str">
        <f ca="1">IF('I2 LDC class'!$D$29="",'I2 LDC class'!$C$29,'I2 LDC class'!$D$29)</f>
        <v>Embedded Distributor</v>
      </c>
      <c r="AL157" s="934" t="str">
        <f ca="1">IF('I2 LDC class'!$D$30="",'I2 LDC class'!$C$30,'I2 LDC class'!$D$30)</f>
        <v>Back-up/Standby Power</v>
      </c>
      <c r="AM157" s="934" t="str">
        <f ca="1">IF('I2 LDC class'!$D$31="",'I2 LDC class'!$C$31,'I2 LDC class'!$D$31)</f>
        <v>Rate Class 1</v>
      </c>
      <c r="AN157" s="934" t="str">
        <f ca="1">IF('I2 LDC class'!$D$32="",'I2 LDC class'!$C$32,'I2 LDC class'!$D$32)</f>
        <v>Rate class 2</v>
      </c>
      <c r="AO157" s="934" t="str">
        <f ca="1">IF('I2 LDC class'!$D$33="",'I2 LDC class'!$C$33,'I2 LDC class'!$D$33)</f>
        <v>Rate class 3</v>
      </c>
      <c r="AP157" s="934" t="str">
        <f ca="1">IF('I2 LDC class'!$D$34="",'I2 LDC class'!$C$34,'I2 LDC class'!$D$34)</f>
        <v>Rate class 4</v>
      </c>
      <c r="AQ157" s="934" t="str">
        <f ca="1">IF('I2 LDC class'!$D$35="",'I2 LDC class'!$C$35,'I2 LDC class'!$D$35)</f>
        <v>Rate class 5</v>
      </c>
      <c r="AR157" s="934" t="str">
        <f ca="1">IF('I2 LDC class'!$D$36="",'I2 LDC class'!$C$36,'I2 LDC class'!$D$36)</f>
        <v>Rate class 6</v>
      </c>
      <c r="AS157" s="934" t="str">
        <f ca="1">IF('I2 LDC class'!$D$37="",'I2 LDC class'!$C$37,'I2 LDC class'!$D$37)</f>
        <v>Rate class 7</v>
      </c>
      <c r="AT157" s="934" t="str">
        <f ca="1">IF('I2 LDC class'!$D$38="",'I2 LDC class'!$C$38,'I2 LDC class'!$D$38)</f>
        <v>Rate class 8</v>
      </c>
      <c r="AU157" s="934" t="str">
        <f ca="1">IF('I2 LDC class'!$D$39="",'I2 LDC class'!$C$39,'I2 LDC class'!$D$39)</f>
        <v>Rate class 9</v>
      </c>
      <c r="AV157" s="1371" t="s">
        <v>20</v>
      </c>
      <c r="AW157" s="934" t="str">
        <f ca="1">IF('I2 LDC class'!$D$20="",'I2 LDC class'!$C$20,'I2 LDC class'!$D$20)</f>
        <v>Residential</v>
      </c>
      <c r="AX157" s="934" t="str">
        <f ca="1">IF('I2 LDC class'!$D$21="",'I2 LDC class'!$C$21,'I2 LDC class'!$D$21)</f>
        <v>GS &lt;50</v>
      </c>
      <c r="AY157" s="934" t="str">
        <f ca="1">IF('I2 LDC class'!$D$22="",'I2 LDC class'!$C$22,'I2 LDC class'!$D$22)</f>
        <v>GS&gt;50-Regular</v>
      </c>
      <c r="AZ157" s="934" t="str">
        <f ca="1">IF('I2 LDC class'!$D$23="",'I2 LDC class'!$C$23,'I2 LDC class'!$D$23)</f>
        <v>GS&gt; 50-TOU</v>
      </c>
      <c r="BA157" s="934" t="str">
        <f ca="1">IF('I2 LDC class'!$D$24="",'I2 LDC class'!$C$24,'I2 LDC class'!$D$24)</f>
        <v>GS &gt;50-Intermediate</v>
      </c>
      <c r="BB157" s="934" t="str">
        <f ca="1">IF('I2 LDC class'!$D$25="",'I2 LDC class'!$C$25,'I2 LDC class'!$D$25)</f>
        <v>Large Use &gt;5MW</v>
      </c>
      <c r="BC157" s="934" t="str">
        <f ca="1">IF('I2 LDC class'!$D$26="",'I2 LDC class'!$C$26,'I2 LDC class'!$D$26)</f>
        <v>Street Light</v>
      </c>
      <c r="BD157" s="934" t="str">
        <f ca="1">IF('I2 LDC class'!$D$27="",'I2 LDC class'!$C$27,'I2 LDC class'!$D$27)</f>
        <v>Sentinel</v>
      </c>
      <c r="BE157" s="934" t="str">
        <f ca="1">IF('I2 LDC class'!$D$28="",'I2 LDC class'!$C$28,'I2 LDC class'!$D$28)</f>
        <v>Unmetered Scattered Load</v>
      </c>
      <c r="BF157" s="934" t="str">
        <f ca="1">IF('I2 LDC class'!$D$29="",'I2 LDC class'!$C$29,'I2 LDC class'!$D$29)</f>
        <v>Embedded Distributor</v>
      </c>
      <c r="BG157" s="934" t="str">
        <f ca="1">IF('I2 LDC class'!$D$30="",'I2 LDC class'!$C$30,'I2 LDC class'!$D$30)</f>
        <v>Back-up/Standby Power</v>
      </c>
      <c r="BH157" s="934" t="str">
        <f ca="1">IF('I2 LDC class'!$D$31="",'I2 LDC class'!$C$31,'I2 LDC class'!$D$31)</f>
        <v>Rate Class 1</v>
      </c>
      <c r="BI157" s="934" t="str">
        <f ca="1">IF('I2 LDC class'!$D$32="",'I2 LDC class'!$C$32,'I2 LDC class'!$D$32)</f>
        <v>Rate class 2</v>
      </c>
      <c r="BJ157" s="934" t="str">
        <f ca="1">IF('I2 LDC class'!$D$33="",'I2 LDC class'!$C$33,'I2 LDC class'!$D$33)</f>
        <v>Rate class 3</v>
      </c>
      <c r="BK157" s="934" t="str">
        <f ca="1">IF('I2 LDC class'!$D$34="",'I2 LDC class'!$C$34,'I2 LDC class'!$D$34)</f>
        <v>Rate class 4</v>
      </c>
      <c r="BL157" s="934" t="str">
        <f ca="1">IF('I2 LDC class'!$D$35="",'I2 LDC class'!$C$35,'I2 LDC class'!$D$35)</f>
        <v>Rate class 5</v>
      </c>
      <c r="BM157" s="934" t="str">
        <f ca="1">IF('I2 LDC class'!$D$36="",'I2 LDC class'!$C$36,'I2 LDC class'!$D$36)</f>
        <v>Rate class 6</v>
      </c>
      <c r="BN157" s="934" t="str">
        <f ca="1">IF('I2 LDC class'!$D$37="",'I2 LDC class'!$C$37,'I2 LDC class'!$D$37)</f>
        <v>Rate class 7</v>
      </c>
      <c r="BO157" s="934" t="str">
        <f ca="1">IF('I2 LDC class'!$D$38="",'I2 LDC class'!$C$38,'I2 LDC class'!$D$38)</f>
        <v>Rate class 8</v>
      </c>
      <c r="BP157" s="934" t="str">
        <f ca="1">IF('I2 LDC class'!$D$39="",'I2 LDC class'!$C$39,'I2 LDC class'!$D$39)</f>
        <v>Rate class 9</v>
      </c>
      <c r="BQ157" s="1371" t="s">
        <v>20</v>
      </c>
    </row>
    <row r="158" spans="1:69" s="1413" customFormat="1" ht="12.75">
      <c r="A158" s="249">
        <v>1565</v>
      </c>
      <c r="B158" s="249" t="s">
        <v>1474</v>
      </c>
      <c r="C158" s="1411">
        <f ca="1">'I4 BO ASSETS'!I17</f>
        <v>0</v>
      </c>
      <c r="D158" s="1412">
        <f t="shared" ref="D158:E177" si="228">$C158*D589</f>
        <v>0</v>
      </c>
      <c r="E158" s="1412">
        <f t="shared" si="228"/>
        <v>0</v>
      </c>
      <c r="F158" s="1412">
        <f>D158+E158</f>
        <v>0</v>
      </c>
      <c r="G158" s="1412">
        <f t="shared" ref="G158:G172" si="229">$D158*G589</f>
        <v>0</v>
      </c>
      <c r="H158" s="1412">
        <f t="shared" ref="H158:Z158" si="230">$D158*H589</f>
        <v>0</v>
      </c>
      <c r="I158" s="1412">
        <f t="shared" si="230"/>
        <v>0</v>
      </c>
      <c r="J158" s="1412">
        <f t="shared" si="230"/>
        <v>0</v>
      </c>
      <c r="K158" s="1412">
        <f t="shared" si="230"/>
        <v>0</v>
      </c>
      <c r="L158" s="1412">
        <f t="shared" si="230"/>
        <v>0</v>
      </c>
      <c r="M158" s="1412">
        <f t="shared" si="230"/>
        <v>0</v>
      </c>
      <c r="N158" s="1412">
        <f t="shared" si="230"/>
        <v>0</v>
      </c>
      <c r="O158" s="1412">
        <f t="shared" si="230"/>
        <v>0</v>
      </c>
      <c r="P158" s="1412">
        <f t="shared" si="230"/>
        <v>0</v>
      </c>
      <c r="Q158" s="1412">
        <f t="shared" si="230"/>
        <v>0</v>
      </c>
      <c r="R158" s="1412">
        <f t="shared" si="230"/>
        <v>0</v>
      </c>
      <c r="S158" s="1412">
        <f t="shared" si="230"/>
        <v>0</v>
      </c>
      <c r="T158" s="1412">
        <f t="shared" si="230"/>
        <v>0</v>
      </c>
      <c r="U158" s="1412">
        <f t="shared" si="230"/>
        <v>0</v>
      </c>
      <c r="V158" s="1412">
        <f t="shared" si="230"/>
        <v>0</v>
      </c>
      <c r="W158" s="1412">
        <f t="shared" si="230"/>
        <v>0</v>
      </c>
      <c r="X158" s="1412">
        <f t="shared" si="230"/>
        <v>0</v>
      </c>
      <c r="Y158" s="1412">
        <f t="shared" si="230"/>
        <v>0</v>
      </c>
      <c r="Z158" s="1412">
        <f t="shared" si="230"/>
        <v>0</v>
      </c>
      <c r="AA158" s="1412">
        <f>SUM(G158:Z158)</f>
        <v>0</v>
      </c>
      <c r="AB158" s="1412">
        <f t="shared" ref="AB158:AB172" si="231">$E158*AB589</f>
        <v>0</v>
      </c>
      <c r="AC158" s="1412">
        <f t="shared" ref="AC158:AU158" si="232">$E158*AC589</f>
        <v>0</v>
      </c>
      <c r="AD158" s="1412">
        <f t="shared" si="232"/>
        <v>0</v>
      </c>
      <c r="AE158" s="1412">
        <f t="shared" si="232"/>
        <v>0</v>
      </c>
      <c r="AF158" s="1412">
        <f t="shared" si="232"/>
        <v>0</v>
      </c>
      <c r="AG158" s="1412">
        <f t="shared" si="232"/>
        <v>0</v>
      </c>
      <c r="AH158" s="1412">
        <f t="shared" si="232"/>
        <v>0</v>
      </c>
      <c r="AI158" s="1412">
        <f t="shared" si="232"/>
        <v>0</v>
      </c>
      <c r="AJ158" s="1412">
        <f t="shared" si="232"/>
        <v>0</v>
      </c>
      <c r="AK158" s="1412">
        <f t="shared" si="232"/>
        <v>0</v>
      </c>
      <c r="AL158" s="1412">
        <f t="shared" si="232"/>
        <v>0</v>
      </c>
      <c r="AM158" s="1412">
        <f t="shared" si="232"/>
        <v>0</v>
      </c>
      <c r="AN158" s="1412">
        <f t="shared" si="232"/>
        <v>0</v>
      </c>
      <c r="AO158" s="1412">
        <f t="shared" si="232"/>
        <v>0</v>
      </c>
      <c r="AP158" s="1412">
        <f t="shared" si="232"/>
        <v>0</v>
      </c>
      <c r="AQ158" s="1412">
        <f t="shared" si="232"/>
        <v>0</v>
      </c>
      <c r="AR158" s="1412">
        <f t="shared" si="232"/>
        <v>0</v>
      </c>
      <c r="AS158" s="1412">
        <f t="shared" si="232"/>
        <v>0</v>
      </c>
      <c r="AT158" s="1412">
        <f t="shared" si="232"/>
        <v>0</v>
      </c>
      <c r="AU158" s="1412">
        <f t="shared" si="232"/>
        <v>0</v>
      </c>
      <c r="AV158" s="1412">
        <f>SUM(AB158:AU158)</f>
        <v>0</v>
      </c>
      <c r="AW158" s="1412"/>
      <c r="AX158" s="1412"/>
      <c r="AY158" s="1412"/>
      <c r="AZ158" s="1412"/>
      <c r="BA158" s="1412"/>
      <c r="BB158" s="1412"/>
      <c r="BC158" s="1412"/>
      <c r="BD158" s="1412"/>
      <c r="BE158" s="1412"/>
      <c r="BF158" s="1412"/>
      <c r="BG158" s="1412"/>
      <c r="BH158" s="1412"/>
      <c r="BI158" s="1412"/>
      <c r="BJ158" s="1412"/>
      <c r="BK158" s="1412"/>
      <c r="BL158" s="1412"/>
      <c r="BM158" s="1412"/>
      <c r="BN158" s="1412"/>
      <c r="BO158" s="1412"/>
      <c r="BP158" s="1412"/>
      <c r="BQ158" s="1412"/>
    </row>
    <row r="159" spans="1:69" s="1413" customFormat="1" ht="12.75">
      <c r="A159" s="1372">
        <v>1805</v>
      </c>
      <c r="B159" s="249" t="s">
        <v>623</v>
      </c>
      <c r="C159" s="1411">
        <f ca="1">'I4 BO ASSETS'!I18</f>
        <v>0</v>
      </c>
      <c r="D159" s="1412">
        <f t="shared" si="228"/>
        <v>0</v>
      </c>
      <c r="E159" s="1412">
        <f t="shared" si="228"/>
        <v>0</v>
      </c>
      <c r="F159" s="1412">
        <f t="shared" ref="F159:F197" si="233">D159+E159</f>
        <v>0</v>
      </c>
      <c r="G159" s="1412">
        <f t="shared" si="229"/>
        <v>0</v>
      </c>
      <c r="H159" s="1412">
        <f t="shared" ref="H159:Z159" si="234">$D159*H590</f>
        <v>0</v>
      </c>
      <c r="I159" s="1412">
        <f t="shared" si="234"/>
        <v>0</v>
      </c>
      <c r="J159" s="1412">
        <f t="shared" si="234"/>
        <v>0</v>
      </c>
      <c r="K159" s="1412">
        <f t="shared" si="234"/>
        <v>0</v>
      </c>
      <c r="L159" s="1412">
        <f t="shared" si="234"/>
        <v>0</v>
      </c>
      <c r="M159" s="1412">
        <f t="shared" si="234"/>
        <v>0</v>
      </c>
      <c r="N159" s="1412">
        <f t="shared" si="234"/>
        <v>0</v>
      </c>
      <c r="O159" s="1412">
        <f t="shared" si="234"/>
        <v>0</v>
      </c>
      <c r="P159" s="1412">
        <f t="shared" si="234"/>
        <v>0</v>
      </c>
      <c r="Q159" s="1412">
        <f t="shared" si="234"/>
        <v>0</v>
      </c>
      <c r="R159" s="1412">
        <f t="shared" si="234"/>
        <v>0</v>
      </c>
      <c r="S159" s="1412">
        <f t="shared" si="234"/>
        <v>0</v>
      </c>
      <c r="T159" s="1412">
        <f t="shared" si="234"/>
        <v>0</v>
      </c>
      <c r="U159" s="1412">
        <f t="shared" si="234"/>
        <v>0</v>
      </c>
      <c r="V159" s="1412">
        <f t="shared" si="234"/>
        <v>0</v>
      </c>
      <c r="W159" s="1412">
        <f t="shared" si="234"/>
        <v>0</v>
      </c>
      <c r="X159" s="1412">
        <f t="shared" si="234"/>
        <v>0</v>
      </c>
      <c r="Y159" s="1412">
        <f t="shared" si="234"/>
        <v>0</v>
      </c>
      <c r="Z159" s="1412">
        <f t="shared" si="234"/>
        <v>0</v>
      </c>
      <c r="AA159" s="1412">
        <f t="shared" ref="AA159:AA197" si="235">SUM(G159:Z159)</f>
        <v>0</v>
      </c>
      <c r="AB159" s="1412">
        <f t="shared" si="231"/>
        <v>0</v>
      </c>
      <c r="AC159" s="1412">
        <f t="shared" ref="AC159:AU159" si="236">$E159*AC590</f>
        <v>0</v>
      </c>
      <c r="AD159" s="1412">
        <f t="shared" si="236"/>
        <v>0</v>
      </c>
      <c r="AE159" s="1412">
        <f t="shared" si="236"/>
        <v>0</v>
      </c>
      <c r="AF159" s="1412">
        <f t="shared" si="236"/>
        <v>0</v>
      </c>
      <c r="AG159" s="1412">
        <f t="shared" si="236"/>
        <v>0</v>
      </c>
      <c r="AH159" s="1412">
        <f t="shared" si="236"/>
        <v>0</v>
      </c>
      <c r="AI159" s="1412">
        <f t="shared" si="236"/>
        <v>0</v>
      </c>
      <c r="AJ159" s="1412">
        <f t="shared" si="236"/>
        <v>0</v>
      </c>
      <c r="AK159" s="1412">
        <f t="shared" si="236"/>
        <v>0</v>
      </c>
      <c r="AL159" s="1412">
        <f t="shared" si="236"/>
        <v>0</v>
      </c>
      <c r="AM159" s="1412">
        <f t="shared" si="236"/>
        <v>0</v>
      </c>
      <c r="AN159" s="1412">
        <f t="shared" si="236"/>
        <v>0</v>
      </c>
      <c r="AO159" s="1412">
        <f t="shared" si="236"/>
        <v>0</v>
      </c>
      <c r="AP159" s="1412">
        <f t="shared" si="236"/>
        <v>0</v>
      </c>
      <c r="AQ159" s="1412">
        <f t="shared" si="236"/>
        <v>0</v>
      </c>
      <c r="AR159" s="1412">
        <f t="shared" si="236"/>
        <v>0</v>
      </c>
      <c r="AS159" s="1412">
        <f t="shared" si="236"/>
        <v>0</v>
      </c>
      <c r="AT159" s="1412">
        <f t="shared" si="236"/>
        <v>0</v>
      </c>
      <c r="AU159" s="1412">
        <f t="shared" si="236"/>
        <v>0</v>
      </c>
      <c r="AV159" s="1412">
        <f t="shared" ref="AV159:AV197" si="237">SUM(AB159:AU159)</f>
        <v>0</v>
      </c>
      <c r="AW159" s="1412"/>
      <c r="AX159" s="1412"/>
      <c r="AY159" s="1412"/>
      <c r="AZ159" s="1412"/>
      <c r="BA159" s="1412"/>
      <c r="BB159" s="1412"/>
      <c r="BC159" s="1412"/>
      <c r="BD159" s="1412"/>
      <c r="BE159" s="1412"/>
      <c r="BF159" s="1412"/>
      <c r="BG159" s="1412"/>
      <c r="BH159" s="1412"/>
      <c r="BI159" s="1412"/>
      <c r="BJ159" s="1412"/>
      <c r="BK159" s="1412"/>
      <c r="BL159" s="1412"/>
      <c r="BM159" s="1412"/>
      <c r="BN159" s="1412"/>
      <c r="BO159" s="1412"/>
      <c r="BP159" s="1412"/>
      <c r="BQ159" s="1412"/>
    </row>
    <row r="160" spans="1:69" s="1413" customFormat="1" ht="12.75">
      <c r="A160" s="1372" t="s">
        <v>129</v>
      </c>
      <c r="B160" s="249" t="s">
        <v>1394</v>
      </c>
      <c r="C160" s="1411">
        <f ca="1">'I4 BO ASSETS'!I19</f>
        <v>0</v>
      </c>
      <c r="D160" s="1412">
        <f t="shared" si="228"/>
        <v>0</v>
      </c>
      <c r="E160" s="1412">
        <f t="shared" si="228"/>
        <v>0</v>
      </c>
      <c r="F160" s="1412">
        <f t="shared" si="233"/>
        <v>0</v>
      </c>
      <c r="G160" s="1412">
        <f t="shared" si="229"/>
        <v>0</v>
      </c>
      <c r="H160" s="1412">
        <f t="shared" ref="H160:Z160" si="238">$D160*H591</f>
        <v>0</v>
      </c>
      <c r="I160" s="1412">
        <f t="shared" si="238"/>
        <v>0</v>
      </c>
      <c r="J160" s="1412">
        <f t="shared" si="238"/>
        <v>0</v>
      </c>
      <c r="K160" s="1412">
        <f t="shared" si="238"/>
        <v>0</v>
      </c>
      <c r="L160" s="1412">
        <f t="shared" si="238"/>
        <v>0</v>
      </c>
      <c r="M160" s="1412">
        <f t="shared" si="238"/>
        <v>0</v>
      </c>
      <c r="N160" s="1412">
        <f t="shared" si="238"/>
        <v>0</v>
      </c>
      <c r="O160" s="1412">
        <f t="shared" si="238"/>
        <v>0</v>
      </c>
      <c r="P160" s="1412">
        <f t="shared" si="238"/>
        <v>0</v>
      </c>
      <c r="Q160" s="1412">
        <f t="shared" si="238"/>
        <v>0</v>
      </c>
      <c r="R160" s="1412">
        <f t="shared" si="238"/>
        <v>0</v>
      </c>
      <c r="S160" s="1412">
        <f t="shared" si="238"/>
        <v>0</v>
      </c>
      <c r="T160" s="1412">
        <f t="shared" si="238"/>
        <v>0</v>
      </c>
      <c r="U160" s="1412">
        <f t="shared" si="238"/>
        <v>0</v>
      </c>
      <c r="V160" s="1412">
        <f t="shared" si="238"/>
        <v>0</v>
      </c>
      <c r="W160" s="1412">
        <f t="shared" si="238"/>
        <v>0</v>
      </c>
      <c r="X160" s="1412">
        <f t="shared" si="238"/>
        <v>0</v>
      </c>
      <c r="Y160" s="1412">
        <f t="shared" si="238"/>
        <v>0</v>
      </c>
      <c r="Z160" s="1412">
        <f t="shared" si="238"/>
        <v>0</v>
      </c>
      <c r="AA160" s="1412">
        <f t="shared" si="235"/>
        <v>0</v>
      </c>
      <c r="AB160" s="1412">
        <f t="shared" si="231"/>
        <v>0</v>
      </c>
      <c r="AC160" s="1412">
        <f t="shared" ref="AC160:AU160" si="239">$E160*AC591</f>
        <v>0</v>
      </c>
      <c r="AD160" s="1412">
        <f t="shared" si="239"/>
        <v>0</v>
      </c>
      <c r="AE160" s="1412">
        <f t="shared" si="239"/>
        <v>0</v>
      </c>
      <c r="AF160" s="1412">
        <f t="shared" si="239"/>
        <v>0</v>
      </c>
      <c r="AG160" s="1412">
        <f t="shared" si="239"/>
        <v>0</v>
      </c>
      <c r="AH160" s="1412">
        <f t="shared" si="239"/>
        <v>0</v>
      </c>
      <c r="AI160" s="1412">
        <f t="shared" si="239"/>
        <v>0</v>
      </c>
      <c r="AJ160" s="1412">
        <f t="shared" si="239"/>
        <v>0</v>
      </c>
      <c r="AK160" s="1412">
        <f t="shared" si="239"/>
        <v>0</v>
      </c>
      <c r="AL160" s="1412">
        <f t="shared" si="239"/>
        <v>0</v>
      </c>
      <c r="AM160" s="1412">
        <f t="shared" si="239"/>
        <v>0</v>
      </c>
      <c r="AN160" s="1412">
        <f t="shared" si="239"/>
        <v>0</v>
      </c>
      <c r="AO160" s="1412">
        <f t="shared" si="239"/>
        <v>0</v>
      </c>
      <c r="AP160" s="1412">
        <f t="shared" si="239"/>
        <v>0</v>
      </c>
      <c r="AQ160" s="1412">
        <f t="shared" si="239"/>
        <v>0</v>
      </c>
      <c r="AR160" s="1412">
        <f t="shared" si="239"/>
        <v>0</v>
      </c>
      <c r="AS160" s="1412">
        <f t="shared" si="239"/>
        <v>0</v>
      </c>
      <c r="AT160" s="1412">
        <f t="shared" si="239"/>
        <v>0</v>
      </c>
      <c r="AU160" s="1412">
        <f t="shared" si="239"/>
        <v>0</v>
      </c>
      <c r="AV160" s="1412">
        <f t="shared" si="237"/>
        <v>0</v>
      </c>
      <c r="AW160" s="1412"/>
      <c r="AX160" s="1412"/>
      <c r="AY160" s="1412"/>
      <c r="AZ160" s="1412"/>
      <c r="BA160" s="1412"/>
      <c r="BB160" s="1412"/>
      <c r="BC160" s="1412"/>
      <c r="BD160" s="1412"/>
      <c r="BE160" s="1412"/>
      <c r="BF160" s="1412"/>
      <c r="BG160" s="1412"/>
      <c r="BH160" s="1412"/>
      <c r="BI160" s="1412"/>
      <c r="BJ160" s="1412"/>
      <c r="BK160" s="1412"/>
      <c r="BL160" s="1412"/>
      <c r="BM160" s="1412"/>
      <c r="BN160" s="1412"/>
      <c r="BO160" s="1412"/>
      <c r="BP160" s="1412"/>
      <c r="BQ160" s="1412"/>
    </row>
    <row r="161" spans="1:69" s="1413" customFormat="1" ht="12.75">
      <c r="A161" s="1372" t="s">
        <v>130</v>
      </c>
      <c r="B161" s="249" t="s">
        <v>1396</v>
      </c>
      <c r="C161" s="1411">
        <f ca="1">'I4 BO ASSETS'!I20</f>
        <v>0</v>
      </c>
      <c r="D161" s="1412">
        <f t="shared" si="228"/>
        <v>0</v>
      </c>
      <c r="E161" s="1412">
        <f t="shared" si="228"/>
        <v>0</v>
      </c>
      <c r="F161" s="1412">
        <f t="shared" si="233"/>
        <v>0</v>
      </c>
      <c r="G161" s="1412">
        <f t="shared" si="229"/>
        <v>0</v>
      </c>
      <c r="H161" s="1412">
        <f t="shared" ref="H161:Z161" si="240">$D161*H592</f>
        <v>0</v>
      </c>
      <c r="I161" s="1412">
        <f t="shared" si="240"/>
        <v>0</v>
      </c>
      <c r="J161" s="1412">
        <f t="shared" si="240"/>
        <v>0</v>
      </c>
      <c r="K161" s="1412">
        <f t="shared" si="240"/>
        <v>0</v>
      </c>
      <c r="L161" s="1412">
        <f t="shared" si="240"/>
        <v>0</v>
      </c>
      <c r="M161" s="1412">
        <f t="shared" si="240"/>
        <v>0</v>
      </c>
      <c r="N161" s="1412">
        <f t="shared" si="240"/>
        <v>0</v>
      </c>
      <c r="O161" s="1412">
        <f t="shared" si="240"/>
        <v>0</v>
      </c>
      <c r="P161" s="1412">
        <f t="shared" si="240"/>
        <v>0</v>
      </c>
      <c r="Q161" s="1412">
        <f t="shared" si="240"/>
        <v>0</v>
      </c>
      <c r="R161" s="1412">
        <f t="shared" si="240"/>
        <v>0</v>
      </c>
      <c r="S161" s="1412">
        <f t="shared" si="240"/>
        <v>0</v>
      </c>
      <c r="T161" s="1412">
        <f t="shared" si="240"/>
        <v>0</v>
      </c>
      <c r="U161" s="1412">
        <f t="shared" si="240"/>
        <v>0</v>
      </c>
      <c r="V161" s="1412">
        <f t="shared" si="240"/>
        <v>0</v>
      </c>
      <c r="W161" s="1412">
        <f t="shared" si="240"/>
        <v>0</v>
      </c>
      <c r="X161" s="1412">
        <f t="shared" si="240"/>
        <v>0</v>
      </c>
      <c r="Y161" s="1412">
        <f t="shared" si="240"/>
        <v>0</v>
      </c>
      <c r="Z161" s="1412">
        <f t="shared" si="240"/>
        <v>0</v>
      </c>
      <c r="AA161" s="1412">
        <f t="shared" si="235"/>
        <v>0</v>
      </c>
      <c r="AB161" s="1412">
        <f t="shared" si="231"/>
        <v>0</v>
      </c>
      <c r="AC161" s="1412">
        <f t="shared" ref="AC161:AU161" si="241">$E161*AC592</f>
        <v>0</v>
      </c>
      <c r="AD161" s="1412">
        <f t="shared" si="241"/>
        <v>0</v>
      </c>
      <c r="AE161" s="1412">
        <f t="shared" si="241"/>
        <v>0</v>
      </c>
      <c r="AF161" s="1412">
        <f t="shared" si="241"/>
        <v>0</v>
      </c>
      <c r="AG161" s="1412">
        <f t="shared" si="241"/>
        <v>0</v>
      </c>
      <c r="AH161" s="1412">
        <f t="shared" si="241"/>
        <v>0</v>
      </c>
      <c r="AI161" s="1412">
        <f t="shared" si="241"/>
        <v>0</v>
      </c>
      <c r="AJ161" s="1412">
        <f t="shared" si="241"/>
        <v>0</v>
      </c>
      <c r="AK161" s="1412">
        <f t="shared" si="241"/>
        <v>0</v>
      </c>
      <c r="AL161" s="1412">
        <f t="shared" si="241"/>
        <v>0</v>
      </c>
      <c r="AM161" s="1412">
        <f t="shared" si="241"/>
        <v>0</v>
      </c>
      <c r="AN161" s="1412">
        <f t="shared" si="241"/>
        <v>0</v>
      </c>
      <c r="AO161" s="1412">
        <f t="shared" si="241"/>
        <v>0</v>
      </c>
      <c r="AP161" s="1412">
        <f t="shared" si="241"/>
        <v>0</v>
      </c>
      <c r="AQ161" s="1412">
        <f t="shared" si="241"/>
        <v>0</v>
      </c>
      <c r="AR161" s="1412">
        <f t="shared" si="241"/>
        <v>0</v>
      </c>
      <c r="AS161" s="1412">
        <f t="shared" si="241"/>
        <v>0</v>
      </c>
      <c r="AT161" s="1412">
        <f t="shared" si="241"/>
        <v>0</v>
      </c>
      <c r="AU161" s="1412">
        <f t="shared" si="241"/>
        <v>0</v>
      </c>
      <c r="AV161" s="1412">
        <f t="shared" si="237"/>
        <v>0</v>
      </c>
      <c r="AW161" s="1412"/>
      <c r="AX161" s="1412"/>
      <c r="AY161" s="1412"/>
      <c r="AZ161" s="1412"/>
      <c r="BA161" s="1412"/>
      <c r="BB161" s="1412"/>
      <c r="BC161" s="1412"/>
      <c r="BD161" s="1412"/>
      <c r="BE161" s="1412"/>
      <c r="BF161" s="1412"/>
      <c r="BG161" s="1412"/>
      <c r="BH161" s="1412"/>
      <c r="BI161" s="1412"/>
      <c r="BJ161" s="1412"/>
      <c r="BK161" s="1412"/>
      <c r="BL161" s="1412"/>
      <c r="BM161" s="1412"/>
      <c r="BN161" s="1412"/>
      <c r="BO161" s="1412"/>
      <c r="BP161" s="1412"/>
      <c r="BQ161" s="1412"/>
    </row>
    <row r="162" spans="1:69" s="1413" customFormat="1" ht="12.75">
      <c r="A162" s="1372">
        <v>1806</v>
      </c>
      <c r="B162" s="249" t="s">
        <v>624</v>
      </c>
      <c r="C162" s="1411">
        <f ca="1">'I4 BO ASSETS'!I21</f>
        <v>0</v>
      </c>
      <c r="D162" s="1412">
        <f t="shared" si="228"/>
        <v>0</v>
      </c>
      <c r="E162" s="1412">
        <f t="shared" si="228"/>
        <v>0</v>
      </c>
      <c r="F162" s="1412">
        <f t="shared" si="233"/>
        <v>0</v>
      </c>
      <c r="G162" s="1412">
        <f t="shared" si="229"/>
        <v>0</v>
      </c>
      <c r="H162" s="1412">
        <f t="shared" ref="H162:Z162" si="242">$D162*H593</f>
        <v>0</v>
      </c>
      <c r="I162" s="1412">
        <f t="shared" si="242"/>
        <v>0</v>
      </c>
      <c r="J162" s="1412">
        <f t="shared" si="242"/>
        <v>0</v>
      </c>
      <c r="K162" s="1412">
        <f t="shared" si="242"/>
        <v>0</v>
      </c>
      <c r="L162" s="1412">
        <f t="shared" si="242"/>
        <v>0</v>
      </c>
      <c r="M162" s="1412">
        <f t="shared" si="242"/>
        <v>0</v>
      </c>
      <c r="N162" s="1412">
        <f t="shared" si="242"/>
        <v>0</v>
      </c>
      <c r="O162" s="1412">
        <f t="shared" si="242"/>
        <v>0</v>
      </c>
      <c r="P162" s="1412">
        <f t="shared" si="242"/>
        <v>0</v>
      </c>
      <c r="Q162" s="1412">
        <f t="shared" si="242"/>
        <v>0</v>
      </c>
      <c r="R162" s="1412">
        <f t="shared" si="242"/>
        <v>0</v>
      </c>
      <c r="S162" s="1412">
        <f t="shared" si="242"/>
        <v>0</v>
      </c>
      <c r="T162" s="1412">
        <f t="shared" si="242"/>
        <v>0</v>
      </c>
      <c r="U162" s="1412">
        <f t="shared" si="242"/>
        <v>0</v>
      </c>
      <c r="V162" s="1412">
        <f t="shared" si="242"/>
        <v>0</v>
      </c>
      <c r="W162" s="1412">
        <f t="shared" si="242"/>
        <v>0</v>
      </c>
      <c r="X162" s="1412">
        <f t="shared" si="242"/>
        <v>0</v>
      </c>
      <c r="Y162" s="1412">
        <f t="shared" si="242"/>
        <v>0</v>
      </c>
      <c r="Z162" s="1412">
        <f t="shared" si="242"/>
        <v>0</v>
      </c>
      <c r="AA162" s="1412">
        <f t="shared" si="235"/>
        <v>0</v>
      </c>
      <c r="AB162" s="1412">
        <f t="shared" si="231"/>
        <v>0</v>
      </c>
      <c r="AC162" s="1412">
        <f t="shared" ref="AC162:AU162" si="243">$E162*AC593</f>
        <v>0</v>
      </c>
      <c r="AD162" s="1412">
        <f t="shared" si="243"/>
        <v>0</v>
      </c>
      <c r="AE162" s="1412">
        <f t="shared" si="243"/>
        <v>0</v>
      </c>
      <c r="AF162" s="1412">
        <f t="shared" si="243"/>
        <v>0</v>
      </c>
      <c r="AG162" s="1412">
        <f t="shared" si="243"/>
        <v>0</v>
      </c>
      <c r="AH162" s="1412">
        <f t="shared" si="243"/>
        <v>0</v>
      </c>
      <c r="AI162" s="1412">
        <f t="shared" si="243"/>
        <v>0</v>
      </c>
      <c r="AJ162" s="1412">
        <f t="shared" si="243"/>
        <v>0</v>
      </c>
      <c r="AK162" s="1412">
        <f t="shared" si="243"/>
        <v>0</v>
      </c>
      <c r="AL162" s="1412">
        <f t="shared" si="243"/>
        <v>0</v>
      </c>
      <c r="AM162" s="1412">
        <f t="shared" si="243"/>
        <v>0</v>
      </c>
      <c r="AN162" s="1412">
        <f t="shared" si="243"/>
        <v>0</v>
      </c>
      <c r="AO162" s="1412">
        <f t="shared" si="243"/>
        <v>0</v>
      </c>
      <c r="AP162" s="1412">
        <f t="shared" si="243"/>
        <v>0</v>
      </c>
      <c r="AQ162" s="1412">
        <f t="shared" si="243"/>
        <v>0</v>
      </c>
      <c r="AR162" s="1412">
        <f t="shared" si="243"/>
        <v>0</v>
      </c>
      <c r="AS162" s="1412">
        <f t="shared" si="243"/>
        <v>0</v>
      </c>
      <c r="AT162" s="1412">
        <f t="shared" si="243"/>
        <v>0</v>
      </c>
      <c r="AU162" s="1412">
        <f t="shared" si="243"/>
        <v>0</v>
      </c>
      <c r="AV162" s="1412">
        <f t="shared" si="237"/>
        <v>0</v>
      </c>
      <c r="AW162" s="1412"/>
      <c r="AX162" s="1412"/>
      <c r="AY162" s="1412"/>
      <c r="AZ162" s="1412"/>
      <c r="BA162" s="1412"/>
      <c r="BB162" s="1412"/>
      <c r="BC162" s="1412"/>
      <c r="BD162" s="1412"/>
      <c r="BE162" s="1412"/>
      <c r="BF162" s="1412"/>
      <c r="BG162" s="1412"/>
      <c r="BH162" s="1412"/>
      <c r="BI162" s="1412"/>
      <c r="BJ162" s="1412"/>
      <c r="BK162" s="1412"/>
      <c r="BL162" s="1412"/>
      <c r="BM162" s="1412"/>
      <c r="BN162" s="1412"/>
      <c r="BO162" s="1412"/>
      <c r="BP162" s="1412"/>
      <c r="BQ162" s="1412"/>
    </row>
    <row r="163" spans="1:69" s="1413" customFormat="1" ht="12.75">
      <c r="A163" s="1372" t="s">
        <v>131</v>
      </c>
      <c r="B163" s="249" t="s">
        <v>1395</v>
      </c>
      <c r="C163" s="1411">
        <f ca="1">'I4 BO ASSETS'!I22</f>
        <v>0</v>
      </c>
      <c r="D163" s="1412">
        <f t="shared" si="228"/>
        <v>0</v>
      </c>
      <c r="E163" s="1412">
        <f t="shared" si="228"/>
        <v>0</v>
      </c>
      <c r="F163" s="1412">
        <f t="shared" si="233"/>
        <v>0</v>
      </c>
      <c r="G163" s="1412">
        <f t="shared" si="229"/>
        <v>0</v>
      </c>
      <c r="H163" s="1412">
        <f t="shared" ref="H163:Z163" si="244">$D163*H594</f>
        <v>0</v>
      </c>
      <c r="I163" s="1412">
        <f t="shared" si="244"/>
        <v>0</v>
      </c>
      <c r="J163" s="1412">
        <f t="shared" si="244"/>
        <v>0</v>
      </c>
      <c r="K163" s="1412">
        <f t="shared" si="244"/>
        <v>0</v>
      </c>
      <c r="L163" s="1412">
        <f t="shared" si="244"/>
        <v>0</v>
      </c>
      <c r="M163" s="1412">
        <f t="shared" si="244"/>
        <v>0</v>
      </c>
      <c r="N163" s="1412">
        <f t="shared" si="244"/>
        <v>0</v>
      </c>
      <c r="O163" s="1412">
        <f t="shared" si="244"/>
        <v>0</v>
      </c>
      <c r="P163" s="1412">
        <f t="shared" si="244"/>
        <v>0</v>
      </c>
      <c r="Q163" s="1412">
        <f t="shared" si="244"/>
        <v>0</v>
      </c>
      <c r="R163" s="1412">
        <f t="shared" si="244"/>
        <v>0</v>
      </c>
      <c r="S163" s="1412">
        <f t="shared" si="244"/>
        <v>0</v>
      </c>
      <c r="T163" s="1412">
        <f t="shared" si="244"/>
        <v>0</v>
      </c>
      <c r="U163" s="1412">
        <f t="shared" si="244"/>
        <v>0</v>
      </c>
      <c r="V163" s="1412">
        <f t="shared" si="244"/>
        <v>0</v>
      </c>
      <c r="W163" s="1412">
        <f t="shared" si="244"/>
        <v>0</v>
      </c>
      <c r="X163" s="1412">
        <f t="shared" si="244"/>
        <v>0</v>
      </c>
      <c r="Y163" s="1412">
        <f t="shared" si="244"/>
        <v>0</v>
      </c>
      <c r="Z163" s="1412">
        <f t="shared" si="244"/>
        <v>0</v>
      </c>
      <c r="AA163" s="1412">
        <f t="shared" si="235"/>
        <v>0</v>
      </c>
      <c r="AB163" s="1412">
        <f t="shared" si="231"/>
        <v>0</v>
      </c>
      <c r="AC163" s="1412">
        <f t="shared" ref="AC163:AU163" si="245">$E163*AC594</f>
        <v>0</v>
      </c>
      <c r="AD163" s="1412">
        <f t="shared" si="245"/>
        <v>0</v>
      </c>
      <c r="AE163" s="1412">
        <f t="shared" si="245"/>
        <v>0</v>
      </c>
      <c r="AF163" s="1412">
        <f t="shared" si="245"/>
        <v>0</v>
      </c>
      <c r="AG163" s="1412">
        <f t="shared" si="245"/>
        <v>0</v>
      </c>
      <c r="AH163" s="1412">
        <f t="shared" si="245"/>
        <v>0</v>
      </c>
      <c r="AI163" s="1412">
        <f t="shared" si="245"/>
        <v>0</v>
      </c>
      <c r="AJ163" s="1412">
        <f t="shared" si="245"/>
        <v>0</v>
      </c>
      <c r="AK163" s="1412">
        <f t="shared" si="245"/>
        <v>0</v>
      </c>
      <c r="AL163" s="1412">
        <f t="shared" si="245"/>
        <v>0</v>
      </c>
      <c r="AM163" s="1412">
        <f t="shared" si="245"/>
        <v>0</v>
      </c>
      <c r="AN163" s="1412">
        <f t="shared" si="245"/>
        <v>0</v>
      </c>
      <c r="AO163" s="1412">
        <f t="shared" si="245"/>
        <v>0</v>
      </c>
      <c r="AP163" s="1412">
        <f t="shared" si="245"/>
        <v>0</v>
      </c>
      <c r="AQ163" s="1412">
        <f t="shared" si="245"/>
        <v>0</v>
      </c>
      <c r="AR163" s="1412">
        <f t="shared" si="245"/>
        <v>0</v>
      </c>
      <c r="AS163" s="1412">
        <f t="shared" si="245"/>
        <v>0</v>
      </c>
      <c r="AT163" s="1412">
        <f t="shared" si="245"/>
        <v>0</v>
      </c>
      <c r="AU163" s="1412">
        <f t="shared" si="245"/>
        <v>0</v>
      </c>
      <c r="AV163" s="1412">
        <f t="shared" si="237"/>
        <v>0</v>
      </c>
      <c r="AW163" s="1412"/>
      <c r="AX163" s="1412"/>
      <c r="AY163" s="1412"/>
      <c r="AZ163" s="1412"/>
      <c r="BA163" s="1412"/>
      <c r="BB163" s="1412"/>
      <c r="BC163" s="1412"/>
      <c r="BD163" s="1412"/>
      <c r="BE163" s="1412"/>
      <c r="BF163" s="1412"/>
      <c r="BG163" s="1412"/>
      <c r="BH163" s="1412"/>
      <c r="BI163" s="1412"/>
      <c r="BJ163" s="1412"/>
      <c r="BK163" s="1412"/>
      <c r="BL163" s="1412"/>
      <c r="BM163" s="1412"/>
      <c r="BN163" s="1412"/>
      <c r="BO163" s="1412"/>
      <c r="BP163" s="1412"/>
      <c r="BQ163" s="1412"/>
    </row>
    <row r="164" spans="1:69" s="1413" customFormat="1" ht="12.75">
      <c r="A164" s="1372" t="s">
        <v>132</v>
      </c>
      <c r="B164" s="249" t="s">
        <v>1397</v>
      </c>
      <c r="C164" s="1411">
        <f ca="1">'I4 BO ASSETS'!I23</f>
        <v>-32000</v>
      </c>
      <c r="D164" s="1412">
        <f t="shared" si="228"/>
        <v>-32000</v>
      </c>
      <c r="E164" s="1412">
        <f t="shared" si="228"/>
        <v>0</v>
      </c>
      <c r="F164" s="1412">
        <f t="shared" si="233"/>
        <v>-32000</v>
      </c>
      <c r="G164" s="1412">
        <f t="shared" si="229"/>
        <v>-11026.932836060714</v>
      </c>
      <c r="H164" s="1412">
        <f t="shared" ref="H164:Z164" si="246">$D164*H595</f>
        <v>-5847.9694387883874</v>
      </c>
      <c r="I164" s="1412">
        <f t="shared" si="246"/>
        <v>-14945.583521038548</v>
      </c>
      <c r="J164" s="1412">
        <f t="shared" si="246"/>
        <v>0</v>
      </c>
      <c r="K164" s="1412">
        <f t="shared" si="246"/>
        <v>0</v>
      </c>
      <c r="L164" s="1412">
        <f t="shared" si="246"/>
        <v>0</v>
      </c>
      <c r="M164" s="1412">
        <f t="shared" si="246"/>
        <v>-103.17093362629036</v>
      </c>
      <c r="N164" s="1412">
        <f t="shared" si="246"/>
        <v>-13.111505582408107</v>
      </c>
      <c r="O164" s="1412">
        <f t="shared" si="246"/>
        <v>-63.231764903651495</v>
      </c>
      <c r="P164" s="1412">
        <f t="shared" si="246"/>
        <v>0</v>
      </c>
      <c r="Q164" s="1412">
        <f t="shared" si="246"/>
        <v>0</v>
      </c>
      <c r="R164" s="1412">
        <f t="shared" si="246"/>
        <v>0</v>
      </c>
      <c r="S164" s="1412">
        <f t="shared" si="246"/>
        <v>0</v>
      </c>
      <c r="T164" s="1412">
        <f t="shared" si="246"/>
        <v>0</v>
      </c>
      <c r="U164" s="1412">
        <f t="shared" si="246"/>
        <v>0</v>
      </c>
      <c r="V164" s="1412">
        <f t="shared" si="246"/>
        <v>0</v>
      </c>
      <c r="W164" s="1412">
        <f t="shared" si="246"/>
        <v>0</v>
      </c>
      <c r="X164" s="1412">
        <f t="shared" si="246"/>
        <v>0</v>
      </c>
      <c r="Y164" s="1412">
        <f t="shared" si="246"/>
        <v>0</v>
      </c>
      <c r="Z164" s="1412">
        <f t="shared" si="246"/>
        <v>0</v>
      </c>
      <c r="AA164" s="1412">
        <f t="shared" si="235"/>
        <v>-32000</v>
      </c>
      <c r="AB164" s="1412">
        <f t="shared" si="231"/>
        <v>0</v>
      </c>
      <c r="AC164" s="1412">
        <f t="shared" ref="AC164:AU164" si="247">$E164*AC595</f>
        <v>0</v>
      </c>
      <c r="AD164" s="1412">
        <f t="shared" si="247"/>
        <v>0</v>
      </c>
      <c r="AE164" s="1412">
        <f t="shared" si="247"/>
        <v>0</v>
      </c>
      <c r="AF164" s="1412">
        <f t="shared" si="247"/>
        <v>0</v>
      </c>
      <c r="AG164" s="1412">
        <f t="shared" si="247"/>
        <v>0</v>
      </c>
      <c r="AH164" s="1412">
        <f t="shared" si="247"/>
        <v>0</v>
      </c>
      <c r="AI164" s="1412">
        <f t="shared" si="247"/>
        <v>0</v>
      </c>
      <c r="AJ164" s="1412">
        <f t="shared" si="247"/>
        <v>0</v>
      </c>
      <c r="AK164" s="1412">
        <f t="shared" si="247"/>
        <v>0</v>
      </c>
      <c r="AL164" s="1412">
        <f t="shared" si="247"/>
        <v>0</v>
      </c>
      <c r="AM164" s="1412">
        <f t="shared" si="247"/>
        <v>0</v>
      </c>
      <c r="AN164" s="1412">
        <f t="shared" si="247"/>
        <v>0</v>
      </c>
      <c r="AO164" s="1412">
        <f t="shared" si="247"/>
        <v>0</v>
      </c>
      <c r="AP164" s="1412">
        <f t="shared" si="247"/>
        <v>0</v>
      </c>
      <c r="AQ164" s="1412">
        <f t="shared" si="247"/>
        <v>0</v>
      </c>
      <c r="AR164" s="1412">
        <f t="shared" si="247"/>
        <v>0</v>
      </c>
      <c r="AS164" s="1412">
        <f t="shared" si="247"/>
        <v>0</v>
      </c>
      <c r="AT164" s="1412">
        <f t="shared" si="247"/>
        <v>0</v>
      </c>
      <c r="AU164" s="1412">
        <f t="shared" si="247"/>
        <v>0</v>
      </c>
      <c r="AV164" s="1412">
        <f t="shared" si="237"/>
        <v>0</v>
      </c>
      <c r="AW164" s="1412"/>
      <c r="AX164" s="1412"/>
      <c r="AY164" s="1412"/>
      <c r="AZ164" s="1412"/>
      <c r="BA164" s="1412"/>
      <c r="BB164" s="1412"/>
      <c r="BC164" s="1412"/>
      <c r="BD164" s="1412"/>
      <c r="BE164" s="1412"/>
      <c r="BF164" s="1412"/>
      <c r="BG164" s="1412"/>
      <c r="BH164" s="1412"/>
      <c r="BI164" s="1412"/>
      <c r="BJ164" s="1412"/>
      <c r="BK164" s="1412"/>
      <c r="BL164" s="1412"/>
      <c r="BM164" s="1412"/>
      <c r="BN164" s="1412"/>
      <c r="BO164" s="1412"/>
      <c r="BP164" s="1412"/>
      <c r="BQ164" s="1412"/>
    </row>
    <row r="165" spans="1:69" s="1413" customFormat="1" ht="12.75">
      <c r="A165" s="1372">
        <v>1808</v>
      </c>
      <c r="B165" s="249" t="s">
        <v>625</v>
      </c>
      <c r="C165" s="1411">
        <f ca="1">'I4 BO ASSETS'!I24</f>
        <v>0</v>
      </c>
      <c r="D165" s="1412">
        <f t="shared" si="228"/>
        <v>0</v>
      </c>
      <c r="E165" s="1412">
        <f t="shared" si="228"/>
        <v>0</v>
      </c>
      <c r="F165" s="1412">
        <f t="shared" si="233"/>
        <v>0</v>
      </c>
      <c r="G165" s="1412">
        <f t="shared" si="229"/>
        <v>0</v>
      </c>
      <c r="H165" s="1412">
        <f t="shared" ref="H165:Z165" si="248">$D165*H596</f>
        <v>0</v>
      </c>
      <c r="I165" s="1412">
        <f t="shared" si="248"/>
        <v>0</v>
      </c>
      <c r="J165" s="1412">
        <f t="shared" si="248"/>
        <v>0</v>
      </c>
      <c r="K165" s="1412">
        <f t="shared" si="248"/>
        <v>0</v>
      </c>
      <c r="L165" s="1412">
        <f t="shared" si="248"/>
        <v>0</v>
      </c>
      <c r="M165" s="1412">
        <f t="shared" si="248"/>
        <v>0</v>
      </c>
      <c r="N165" s="1412">
        <f t="shared" si="248"/>
        <v>0</v>
      </c>
      <c r="O165" s="1412">
        <f t="shared" si="248"/>
        <v>0</v>
      </c>
      <c r="P165" s="1412">
        <f t="shared" si="248"/>
        <v>0</v>
      </c>
      <c r="Q165" s="1412">
        <f t="shared" si="248"/>
        <v>0</v>
      </c>
      <c r="R165" s="1412">
        <f t="shared" si="248"/>
        <v>0</v>
      </c>
      <c r="S165" s="1412">
        <f t="shared" si="248"/>
        <v>0</v>
      </c>
      <c r="T165" s="1412">
        <f t="shared" si="248"/>
        <v>0</v>
      </c>
      <c r="U165" s="1412">
        <f t="shared" si="248"/>
        <v>0</v>
      </c>
      <c r="V165" s="1412">
        <f t="shared" si="248"/>
        <v>0</v>
      </c>
      <c r="W165" s="1412">
        <f t="shared" si="248"/>
        <v>0</v>
      </c>
      <c r="X165" s="1412">
        <f t="shared" si="248"/>
        <v>0</v>
      </c>
      <c r="Y165" s="1412">
        <f t="shared" si="248"/>
        <v>0</v>
      </c>
      <c r="Z165" s="1412">
        <f t="shared" si="248"/>
        <v>0</v>
      </c>
      <c r="AA165" s="1412">
        <f t="shared" si="235"/>
        <v>0</v>
      </c>
      <c r="AB165" s="1412">
        <f t="shared" si="231"/>
        <v>0</v>
      </c>
      <c r="AC165" s="1412">
        <f t="shared" ref="AC165:AU165" si="249">$E165*AC596</f>
        <v>0</v>
      </c>
      <c r="AD165" s="1412">
        <f t="shared" si="249"/>
        <v>0</v>
      </c>
      <c r="AE165" s="1412">
        <f t="shared" si="249"/>
        <v>0</v>
      </c>
      <c r="AF165" s="1412">
        <f t="shared" si="249"/>
        <v>0</v>
      </c>
      <c r="AG165" s="1412">
        <f t="shared" si="249"/>
        <v>0</v>
      </c>
      <c r="AH165" s="1412">
        <f t="shared" si="249"/>
        <v>0</v>
      </c>
      <c r="AI165" s="1412">
        <f t="shared" si="249"/>
        <v>0</v>
      </c>
      <c r="AJ165" s="1412">
        <f t="shared" si="249"/>
        <v>0</v>
      </c>
      <c r="AK165" s="1412">
        <f t="shared" si="249"/>
        <v>0</v>
      </c>
      <c r="AL165" s="1412">
        <f t="shared" si="249"/>
        <v>0</v>
      </c>
      <c r="AM165" s="1412">
        <f t="shared" si="249"/>
        <v>0</v>
      </c>
      <c r="AN165" s="1412">
        <f t="shared" si="249"/>
        <v>0</v>
      </c>
      <c r="AO165" s="1412">
        <f t="shared" si="249"/>
        <v>0</v>
      </c>
      <c r="AP165" s="1412">
        <f t="shared" si="249"/>
        <v>0</v>
      </c>
      <c r="AQ165" s="1412">
        <f t="shared" si="249"/>
        <v>0</v>
      </c>
      <c r="AR165" s="1412">
        <f t="shared" si="249"/>
        <v>0</v>
      </c>
      <c r="AS165" s="1412">
        <f t="shared" si="249"/>
        <v>0</v>
      </c>
      <c r="AT165" s="1412">
        <f t="shared" si="249"/>
        <v>0</v>
      </c>
      <c r="AU165" s="1412">
        <f t="shared" si="249"/>
        <v>0</v>
      </c>
      <c r="AV165" s="1412">
        <f t="shared" si="237"/>
        <v>0</v>
      </c>
      <c r="AW165" s="1412"/>
      <c r="AX165" s="1412"/>
      <c r="AY165" s="1412"/>
      <c r="AZ165" s="1412"/>
      <c r="BA165" s="1412"/>
      <c r="BB165" s="1412"/>
      <c r="BC165" s="1412"/>
      <c r="BD165" s="1412"/>
      <c r="BE165" s="1412"/>
      <c r="BF165" s="1412"/>
      <c r="BG165" s="1412"/>
      <c r="BH165" s="1412"/>
      <c r="BI165" s="1412"/>
      <c r="BJ165" s="1412"/>
      <c r="BK165" s="1412"/>
      <c r="BL165" s="1412"/>
      <c r="BM165" s="1412"/>
      <c r="BN165" s="1412"/>
      <c r="BO165" s="1412"/>
      <c r="BP165" s="1412"/>
      <c r="BQ165" s="1412"/>
    </row>
    <row r="166" spans="1:69" s="1413" customFormat="1" ht="12.75">
      <c r="A166" s="1372" t="s">
        <v>133</v>
      </c>
      <c r="B166" s="249" t="s">
        <v>1398</v>
      </c>
      <c r="C166" s="1411">
        <f ca="1">'I4 BO ASSETS'!I25</f>
        <v>0</v>
      </c>
      <c r="D166" s="1412">
        <f t="shared" si="228"/>
        <v>0</v>
      </c>
      <c r="E166" s="1412">
        <f t="shared" si="228"/>
        <v>0</v>
      </c>
      <c r="F166" s="1412">
        <f t="shared" si="233"/>
        <v>0</v>
      </c>
      <c r="G166" s="1412">
        <f t="shared" si="229"/>
        <v>0</v>
      </c>
      <c r="H166" s="1412">
        <f t="shared" ref="H166:Z166" si="250">$D166*H597</f>
        <v>0</v>
      </c>
      <c r="I166" s="1412">
        <f t="shared" si="250"/>
        <v>0</v>
      </c>
      <c r="J166" s="1412">
        <f t="shared" si="250"/>
        <v>0</v>
      </c>
      <c r="K166" s="1412">
        <f t="shared" si="250"/>
        <v>0</v>
      </c>
      <c r="L166" s="1412">
        <f t="shared" si="250"/>
        <v>0</v>
      </c>
      <c r="M166" s="1412">
        <f t="shared" si="250"/>
        <v>0</v>
      </c>
      <c r="N166" s="1412">
        <f t="shared" si="250"/>
        <v>0</v>
      </c>
      <c r="O166" s="1412">
        <f t="shared" si="250"/>
        <v>0</v>
      </c>
      <c r="P166" s="1412">
        <f t="shared" si="250"/>
        <v>0</v>
      </c>
      <c r="Q166" s="1412">
        <f t="shared" si="250"/>
        <v>0</v>
      </c>
      <c r="R166" s="1412">
        <f t="shared" si="250"/>
        <v>0</v>
      </c>
      <c r="S166" s="1412">
        <f t="shared" si="250"/>
        <v>0</v>
      </c>
      <c r="T166" s="1412">
        <f t="shared" si="250"/>
        <v>0</v>
      </c>
      <c r="U166" s="1412">
        <f t="shared" si="250"/>
        <v>0</v>
      </c>
      <c r="V166" s="1412">
        <f t="shared" si="250"/>
        <v>0</v>
      </c>
      <c r="W166" s="1412">
        <f t="shared" si="250"/>
        <v>0</v>
      </c>
      <c r="X166" s="1412">
        <f t="shared" si="250"/>
        <v>0</v>
      </c>
      <c r="Y166" s="1412">
        <f t="shared" si="250"/>
        <v>0</v>
      </c>
      <c r="Z166" s="1412">
        <f t="shared" si="250"/>
        <v>0</v>
      </c>
      <c r="AA166" s="1412">
        <f t="shared" si="235"/>
        <v>0</v>
      </c>
      <c r="AB166" s="1412">
        <f t="shared" si="231"/>
        <v>0</v>
      </c>
      <c r="AC166" s="1412">
        <f t="shared" ref="AC166:AU166" si="251">$E166*AC597</f>
        <v>0</v>
      </c>
      <c r="AD166" s="1412">
        <f t="shared" si="251"/>
        <v>0</v>
      </c>
      <c r="AE166" s="1412">
        <f t="shared" si="251"/>
        <v>0</v>
      </c>
      <c r="AF166" s="1412">
        <f t="shared" si="251"/>
        <v>0</v>
      </c>
      <c r="AG166" s="1412">
        <f t="shared" si="251"/>
        <v>0</v>
      </c>
      <c r="AH166" s="1412">
        <f t="shared" si="251"/>
        <v>0</v>
      </c>
      <c r="AI166" s="1412">
        <f t="shared" si="251"/>
        <v>0</v>
      </c>
      <c r="AJ166" s="1412">
        <f t="shared" si="251"/>
        <v>0</v>
      </c>
      <c r="AK166" s="1412">
        <f t="shared" si="251"/>
        <v>0</v>
      </c>
      <c r="AL166" s="1412">
        <f t="shared" si="251"/>
        <v>0</v>
      </c>
      <c r="AM166" s="1412">
        <f t="shared" si="251"/>
        <v>0</v>
      </c>
      <c r="AN166" s="1412">
        <f t="shared" si="251"/>
        <v>0</v>
      </c>
      <c r="AO166" s="1412">
        <f t="shared" si="251"/>
        <v>0</v>
      </c>
      <c r="AP166" s="1412">
        <f t="shared" si="251"/>
        <v>0</v>
      </c>
      <c r="AQ166" s="1412">
        <f t="shared" si="251"/>
        <v>0</v>
      </c>
      <c r="AR166" s="1412">
        <f t="shared" si="251"/>
        <v>0</v>
      </c>
      <c r="AS166" s="1412">
        <f t="shared" si="251"/>
        <v>0</v>
      </c>
      <c r="AT166" s="1412">
        <f t="shared" si="251"/>
        <v>0</v>
      </c>
      <c r="AU166" s="1412">
        <f t="shared" si="251"/>
        <v>0</v>
      </c>
      <c r="AV166" s="1412">
        <f t="shared" si="237"/>
        <v>0</v>
      </c>
      <c r="AW166" s="1412"/>
      <c r="AX166" s="1412"/>
      <c r="AY166" s="1412"/>
      <c r="AZ166" s="1412"/>
      <c r="BA166" s="1412"/>
      <c r="BB166" s="1412"/>
      <c r="BC166" s="1412"/>
      <c r="BD166" s="1412"/>
      <c r="BE166" s="1412"/>
      <c r="BF166" s="1412"/>
      <c r="BG166" s="1412"/>
      <c r="BH166" s="1412"/>
      <c r="BI166" s="1412"/>
      <c r="BJ166" s="1412"/>
      <c r="BK166" s="1412"/>
      <c r="BL166" s="1412"/>
      <c r="BM166" s="1412"/>
      <c r="BN166" s="1412"/>
      <c r="BO166" s="1412"/>
      <c r="BP166" s="1412"/>
      <c r="BQ166" s="1412"/>
    </row>
    <row r="167" spans="1:69" s="1413" customFormat="1" ht="12.75">
      <c r="A167" s="1372" t="s">
        <v>134</v>
      </c>
      <c r="B167" s="249" t="s">
        <v>1399</v>
      </c>
      <c r="C167" s="1411">
        <f ca="1">'I4 BO ASSETS'!I26</f>
        <v>0</v>
      </c>
      <c r="D167" s="1412">
        <f t="shared" si="228"/>
        <v>0</v>
      </c>
      <c r="E167" s="1412">
        <f t="shared" si="228"/>
        <v>0</v>
      </c>
      <c r="F167" s="1412">
        <f t="shared" si="233"/>
        <v>0</v>
      </c>
      <c r="G167" s="1412">
        <f t="shared" si="229"/>
        <v>0</v>
      </c>
      <c r="H167" s="1412">
        <f t="shared" ref="H167:Z167" si="252">$D167*H598</f>
        <v>0</v>
      </c>
      <c r="I167" s="1412">
        <f t="shared" si="252"/>
        <v>0</v>
      </c>
      <c r="J167" s="1412">
        <f t="shared" si="252"/>
        <v>0</v>
      </c>
      <c r="K167" s="1412">
        <f t="shared" si="252"/>
        <v>0</v>
      </c>
      <c r="L167" s="1412">
        <f t="shared" si="252"/>
        <v>0</v>
      </c>
      <c r="M167" s="1412">
        <f t="shared" si="252"/>
        <v>0</v>
      </c>
      <c r="N167" s="1412">
        <f t="shared" si="252"/>
        <v>0</v>
      </c>
      <c r="O167" s="1412">
        <f t="shared" si="252"/>
        <v>0</v>
      </c>
      <c r="P167" s="1412">
        <f t="shared" si="252"/>
        <v>0</v>
      </c>
      <c r="Q167" s="1412">
        <f t="shared" si="252"/>
        <v>0</v>
      </c>
      <c r="R167" s="1412">
        <f t="shared" si="252"/>
        <v>0</v>
      </c>
      <c r="S167" s="1412">
        <f t="shared" si="252"/>
        <v>0</v>
      </c>
      <c r="T167" s="1412">
        <f t="shared" si="252"/>
        <v>0</v>
      </c>
      <c r="U167" s="1412">
        <f t="shared" si="252"/>
        <v>0</v>
      </c>
      <c r="V167" s="1412">
        <f t="shared" si="252"/>
        <v>0</v>
      </c>
      <c r="W167" s="1412">
        <f t="shared" si="252"/>
        <v>0</v>
      </c>
      <c r="X167" s="1412">
        <f t="shared" si="252"/>
        <v>0</v>
      </c>
      <c r="Y167" s="1412">
        <f t="shared" si="252"/>
        <v>0</v>
      </c>
      <c r="Z167" s="1412">
        <f t="shared" si="252"/>
        <v>0</v>
      </c>
      <c r="AA167" s="1412">
        <f t="shared" si="235"/>
        <v>0</v>
      </c>
      <c r="AB167" s="1412">
        <f t="shared" si="231"/>
        <v>0</v>
      </c>
      <c r="AC167" s="1412">
        <f t="shared" ref="AC167:AU167" si="253">$E167*AC598</f>
        <v>0</v>
      </c>
      <c r="AD167" s="1412">
        <f t="shared" si="253"/>
        <v>0</v>
      </c>
      <c r="AE167" s="1412">
        <f t="shared" si="253"/>
        <v>0</v>
      </c>
      <c r="AF167" s="1412">
        <f t="shared" si="253"/>
        <v>0</v>
      </c>
      <c r="AG167" s="1412">
        <f t="shared" si="253"/>
        <v>0</v>
      </c>
      <c r="AH167" s="1412">
        <f t="shared" si="253"/>
        <v>0</v>
      </c>
      <c r="AI167" s="1412">
        <f t="shared" si="253"/>
        <v>0</v>
      </c>
      <c r="AJ167" s="1412">
        <f t="shared" si="253"/>
        <v>0</v>
      </c>
      <c r="AK167" s="1412">
        <f t="shared" si="253"/>
        <v>0</v>
      </c>
      <c r="AL167" s="1412">
        <f t="shared" si="253"/>
        <v>0</v>
      </c>
      <c r="AM167" s="1412">
        <f t="shared" si="253"/>
        <v>0</v>
      </c>
      <c r="AN167" s="1412">
        <f t="shared" si="253"/>
        <v>0</v>
      </c>
      <c r="AO167" s="1412">
        <f t="shared" si="253"/>
        <v>0</v>
      </c>
      <c r="AP167" s="1412">
        <f t="shared" si="253"/>
        <v>0</v>
      </c>
      <c r="AQ167" s="1412">
        <f t="shared" si="253"/>
        <v>0</v>
      </c>
      <c r="AR167" s="1412">
        <f t="shared" si="253"/>
        <v>0</v>
      </c>
      <c r="AS167" s="1412">
        <f t="shared" si="253"/>
        <v>0</v>
      </c>
      <c r="AT167" s="1412">
        <f t="shared" si="253"/>
        <v>0</v>
      </c>
      <c r="AU167" s="1412">
        <f t="shared" si="253"/>
        <v>0</v>
      </c>
      <c r="AV167" s="1412">
        <f t="shared" si="237"/>
        <v>0</v>
      </c>
      <c r="AW167" s="1412"/>
      <c r="AX167" s="1412"/>
      <c r="AY167" s="1412"/>
      <c r="AZ167" s="1412"/>
      <c r="BA167" s="1412"/>
      <c r="BB167" s="1412"/>
      <c r="BC167" s="1412"/>
      <c r="BD167" s="1412"/>
      <c r="BE167" s="1412"/>
      <c r="BF167" s="1412"/>
      <c r="BG167" s="1412"/>
      <c r="BH167" s="1412"/>
      <c r="BI167" s="1412"/>
      <c r="BJ167" s="1412"/>
      <c r="BK167" s="1412"/>
      <c r="BL167" s="1412"/>
      <c r="BM167" s="1412"/>
      <c r="BN167" s="1412"/>
      <c r="BO167" s="1412"/>
      <c r="BP167" s="1412"/>
      <c r="BQ167" s="1412"/>
    </row>
    <row r="168" spans="1:69" s="1413" customFormat="1" ht="12.75">
      <c r="A168" s="1372">
        <v>1810</v>
      </c>
      <c r="B168" s="249" t="s">
        <v>626</v>
      </c>
      <c r="C168" s="1411">
        <f ca="1">'I4 BO ASSETS'!I27</f>
        <v>0</v>
      </c>
      <c r="D168" s="1412">
        <f t="shared" si="228"/>
        <v>0</v>
      </c>
      <c r="E168" s="1412">
        <f t="shared" si="228"/>
        <v>0</v>
      </c>
      <c r="F168" s="1412">
        <f t="shared" si="233"/>
        <v>0</v>
      </c>
      <c r="G168" s="1412">
        <f t="shared" si="229"/>
        <v>0</v>
      </c>
      <c r="H168" s="1412">
        <f t="shared" ref="H168:Z168" si="254">$D168*H599</f>
        <v>0</v>
      </c>
      <c r="I168" s="1412">
        <f t="shared" si="254"/>
        <v>0</v>
      </c>
      <c r="J168" s="1412">
        <f t="shared" si="254"/>
        <v>0</v>
      </c>
      <c r="K168" s="1412">
        <f t="shared" si="254"/>
        <v>0</v>
      </c>
      <c r="L168" s="1412">
        <f t="shared" si="254"/>
        <v>0</v>
      </c>
      <c r="M168" s="1412">
        <f t="shared" si="254"/>
        <v>0</v>
      </c>
      <c r="N168" s="1412">
        <f t="shared" si="254"/>
        <v>0</v>
      </c>
      <c r="O168" s="1412">
        <f t="shared" si="254"/>
        <v>0</v>
      </c>
      <c r="P168" s="1412">
        <f t="shared" si="254"/>
        <v>0</v>
      </c>
      <c r="Q168" s="1412">
        <f t="shared" si="254"/>
        <v>0</v>
      </c>
      <c r="R168" s="1412">
        <f t="shared" si="254"/>
        <v>0</v>
      </c>
      <c r="S168" s="1412">
        <f t="shared" si="254"/>
        <v>0</v>
      </c>
      <c r="T168" s="1412">
        <f t="shared" si="254"/>
        <v>0</v>
      </c>
      <c r="U168" s="1412">
        <f t="shared" si="254"/>
        <v>0</v>
      </c>
      <c r="V168" s="1412">
        <f t="shared" si="254"/>
        <v>0</v>
      </c>
      <c r="W168" s="1412">
        <f t="shared" si="254"/>
        <v>0</v>
      </c>
      <c r="X168" s="1412">
        <f t="shared" si="254"/>
        <v>0</v>
      </c>
      <c r="Y168" s="1412">
        <f t="shared" si="254"/>
        <v>0</v>
      </c>
      <c r="Z168" s="1412">
        <f t="shared" si="254"/>
        <v>0</v>
      </c>
      <c r="AA168" s="1412">
        <f t="shared" si="235"/>
        <v>0</v>
      </c>
      <c r="AB168" s="1412">
        <f t="shared" si="231"/>
        <v>0</v>
      </c>
      <c r="AC168" s="1412">
        <f t="shared" ref="AC168:AU168" si="255">$E168*AC599</f>
        <v>0</v>
      </c>
      <c r="AD168" s="1412">
        <f t="shared" si="255"/>
        <v>0</v>
      </c>
      <c r="AE168" s="1412">
        <f t="shared" si="255"/>
        <v>0</v>
      </c>
      <c r="AF168" s="1412">
        <f t="shared" si="255"/>
        <v>0</v>
      </c>
      <c r="AG168" s="1412">
        <f t="shared" si="255"/>
        <v>0</v>
      </c>
      <c r="AH168" s="1412">
        <f t="shared" si="255"/>
        <v>0</v>
      </c>
      <c r="AI168" s="1412">
        <f t="shared" si="255"/>
        <v>0</v>
      </c>
      <c r="AJ168" s="1412">
        <f t="shared" si="255"/>
        <v>0</v>
      </c>
      <c r="AK168" s="1412">
        <f t="shared" si="255"/>
        <v>0</v>
      </c>
      <c r="AL168" s="1412">
        <f t="shared" si="255"/>
        <v>0</v>
      </c>
      <c r="AM168" s="1412">
        <f t="shared" si="255"/>
        <v>0</v>
      </c>
      <c r="AN168" s="1412">
        <f t="shared" si="255"/>
        <v>0</v>
      </c>
      <c r="AO168" s="1412">
        <f t="shared" si="255"/>
        <v>0</v>
      </c>
      <c r="AP168" s="1412">
        <f t="shared" si="255"/>
        <v>0</v>
      </c>
      <c r="AQ168" s="1412">
        <f t="shared" si="255"/>
        <v>0</v>
      </c>
      <c r="AR168" s="1412">
        <f t="shared" si="255"/>
        <v>0</v>
      </c>
      <c r="AS168" s="1412">
        <f t="shared" si="255"/>
        <v>0</v>
      </c>
      <c r="AT168" s="1412">
        <f t="shared" si="255"/>
        <v>0</v>
      </c>
      <c r="AU168" s="1412">
        <f t="shared" si="255"/>
        <v>0</v>
      </c>
      <c r="AV168" s="1412">
        <f t="shared" si="237"/>
        <v>0</v>
      </c>
      <c r="AW168" s="1412"/>
      <c r="AX168" s="1412"/>
      <c r="AY168" s="1412"/>
      <c r="AZ168" s="1412"/>
      <c r="BA168" s="1412"/>
      <c r="BB168" s="1412"/>
      <c r="BC168" s="1412"/>
      <c r="BD168" s="1412"/>
      <c r="BE168" s="1412"/>
      <c r="BF168" s="1412"/>
      <c r="BG168" s="1412"/>
      <c r="BH168" s="1412"/>
      <c r="BI168" s="1412"/>
      <c r="BJ168" s="1412"/>
      <c r="BK168" s="1412"/>
      <c r="BL168" s="1412"/>
      <c r="BM168" s="1412"/>
      <c r="BN168" s="1412"/>
      <c r="BO168" s="1412"/>
      <c r="BP168" s="1412"/>
      <c r="BQ168" s="1412"/>
    </row>
    <row r="169" spans="1:69" s="1413" customFormat="1" ht="12.75">
      <c r="A169" s="1372" t="s">
        <v>135</v>
      </c>
      <c r="B169" s="249" t="s">
        <v>1418</v>
      </c>
      <c r="C169" s="1411">
        <f ca="1">'I4 BO ASSETS'!I28</f>
        <v>0</v>
      </c>
      <c r="D169" s="1412">
        <f t="shared" si="228"/>
        <v>0</v>
      </c>
      <c r="E169" s="1412">
        <f t="shared" si="228"/>
        <v>0</v>
      </c>
      <c r="F169" s="1412">
        <f t="shared" si="233"/>
        <v>0</v>
      </c>
      <c r="G169" s="1412">
        <f t="shared" si="229"/>
        <v>0</v>
      </c>
      <c r="H169" s="1412">
        <f t="shared" ref="H169:Z169" si="256">$D169*H600</f>
        <v>0</v>
      </c>
      <c r="I169" s="1412">
        <f t="shared" si="256"/>
        <v>0</v>
      </c>
      <c r="J169" s="1412">
        <f t="shared" si="256"/>
        <v>0</v>
      </c>
      <c r="K169" s="1412">
        <f t="shared" si="256"/>
        <v>0</v>
      </c>
      <c r="L169" s="1412">
        <f t="shared" si="256"/>
        <v>0</v>
      </c>
      <c r="M169" s="1412">
        <f t="shared" si="256"/>
        <v>0</v>
      </c>
      <c r="N169" s="1412">
        <f t="shared" si="256"/>
        <v>0</v>
      </c>
      <c r="O169" s="1412">
        <f t="shared" si="256"/>
        <v>0</v>
      </c>
      <c r="P169" s="1412">
        <f t="shared" si="256"/>
        <v>0</v>
      </c>
      <c r="Q169" s="1412">
        <f t="shared" si="256"/>
        <v>0</v>
      </c>
      <c r="R169" s="1412">
        <f t="shared" si="256"/>
        <v>0</v>
      </c>
      <c r="S169" s="1412">
        <f t="shared" si="256"/>
        <v>0</v>
      </c>
      <c r="T169" s="1412">
        <f t="shared" si="256"/>
        <v>0</v>
      </c>
      <c r="U169" s="1412">
        <f t="shared" si="256"/>
        <v>0</v>
      </c>
      <c r="V169" s="1412">
        <f t="shared" si="256"/>
        <v>0</v>
      </c>
      <c r="W169" s="1412">
        <f t="shared" si="256"/>
        <v>0</v>
      </c>
      <c r="X169" s="1412">
        <f t="shared" si="256"/>
        <v>0</v>
      </c>
      <c r="Y169" s="1412">
        <f t="shared" si="256"/>
        <v>0</v>
      </c>
      <c r="Z169" s="1412">
        <f t="shared" si="256"/>
        <v>0</v>
      </c>
      <c r="AA169" s="1412">
        <f t="shared" si="235"/>
        <v>0</v>
      </c>
      <c r="AB169" s="1412">
        <f t="shared" si="231"/>
        <v>0</v>
      </c>
      <c r="AC169" s="1412">
        <f t="shared" ref="AC169:AU169" si="257">$E169*AC600</f>
        <v>0</v>
      </c>
      <c r="AD169" s="1412">
        <f t="shared" si="257"/>
        <v>0</v>
      </c>
      <c r="AE169" s="1412">
        <f t="shared" si="257"/>
        <v>0</v>
      </c>
      <c r="AF169" s="1412">
        <f t="shared" si="257"/>
        <v>0</v>
      </c>
      <c r="AG169" s="1412">
        <f t="shared" si="257"/>
        <v>0</v>
      </c>
      <c r="AH169" s="1412">
        <f t="shared" si="257"/>
        <v>0</v>
      </c>
      <c r="AI169" s="1412">
        <f t="shared" si="257"/>
        <v>0</v>
      </c>
      <c r="AJ169" s="1412">
        <f t="shared" si="257"/>
        <v>0</v>
      </c>
      <c r="AK169" s="1412">
        <f t="shared" si="257"/>
        <v>0</v>
      </c>
      <c r="AL169" s="1412">
        <f t="shared" si="257"/>
        <v>0</v>
      </c>
      <c r="AM169" s="1412">
        <f t="shared" si="257"/>
        <v>0</v>
      </c>
      <c r="AN169" s="1412">
        <f t="shared" si="257"/>
        <v>0</v>
      </c>
      <c r="AO169" s="1412">
        <f t="shared" si="257"/>
        <v>0</v>
      </c>
      <c r="AP169" s="1412">
        <f t="shared" si="257"/>
        <v>0</v>
      </c>
      <c r="AQ169" s="1412">
        <f t="shared" si="257"/>
        <v>0</v>
      </c>
      <c r="AR169" s="1412">
        <f t="shared" si="257"/>
        <v>0</v>
      </c>
      <c r="AS169" s="1412">
        <f t="shared" si="257"/>
        <v>0</v>
      </c>
      <c r="AT169" s="1412">
        <f t="shared" si="257"/>
        <v>0</v>
      </c>
      <c r="AU169" s="1412">
        <f t="shared" si="257"/>
        <v>0</v>
      </c>
      <c r="AV169" s="1412">
        <f t="shared" si="237"/>
        <v>0</v>
      </c>
      <c r="AW169" s="1412"/>
      <c r="AX169" s="1412"/>
      <c r="AY169" s="1412"/>
      <c r="AZ169" s="1412"/>
      <c r="BA169" s="1412"/>
      <c r="BB169" s="1412"/>
      <c r="BC169" s="1412"/>
      <c r="BD169" s="1412"/>
      <c r="BE169" s="1412"/>
      <c r="BF169" s="1412"/>
      <c r="BG169" s="1412"/>
      <c r="BH169" s="1412"/>
      <c r="BI169" s="1412"/>
      <c r="BJ169" s="1412"/>
      <c r="BK169" s="1412"/>
      <c r="BL169" s="1412"/>
      <c r="BM169" s="1412"/>
      <c r="BN169" s="1412"/>
      <c r="BO169" s="1412"/>
      <c r="BP169" s="1412"/>
      <c r="BQ169" s="1412"/>
    </row>
    <row r="170" spans="1:69" s="1413" customFormat="1" ht="12.75">
      <c r="A170" s="1372" t="s">
        <v>136</v>
      </c>
      <c r="B170" s="249" t="s">
        <v>1419</v>
      </c>
      <c r="C170" s="1411">
        <f ca="1">'I4 BO ASSETS'!I29</f>
        <v>0</v>
      </c>
      <c r="D170" s="1412">
        <f t="shared" si="228"/>
        <v>0</v>
      </c>
      <c r="E170" s="1412">
        <f t="shared" si="228"/>
        <v>0</v>
      </c>
      <c r="F170" s="1412">
        <f t="shared" si="233"/>
        <v>0</v>
      </c>
      <c r="G170" s="1412">
        <f t="shared" si="229"/>
        <v>0</v>
      </c>
      <c r="H170" s="1412">
        <f t="shared" ref="H170:Z170" si="258">$D170*H601</f>
        <v>0</v>
      </c>
      <c r="I170" s="1412">
        <f t="shared" si="258"/>
        <v>0</v>
      </c>
      <c r="J170" s="1412">
        <f t="shared" si="258"/>
        <v>0</v>
      </c>
      <c r="K170" s="1412">
        <f t="shared" si="258"/>
        <v>0</v>
      </c>
      <c r="L170" s="1412">
        <f t="shared" si="258"/>
        <v>0</v>
      </c>
      <c r="M170" s="1412">
        <f t="shared" si="258"/>
        <v>0</v>
      </c>
      <c r="N170" s="1412">
        <f t="shared" si="258"/>
        <v>0</v>
      </c>
      <c r="O170" s="1412">
        <f t="shared" si="258"/>
        <v>0</v>
      </c>
      <c r="P170" s="1412">
        <f t="shared" si="258"/>
        <v>0</v>
      </c>
      <c r="Q170" s="1412">
        <f t="shared" si="258"/>
        <v>0</v>
      </c>
      <c r="R170" s="1412">
        <f t="shared" si="258"/>
        <v>0</v>
      </c>
      <c r="S170" s="1412">
        <f t="shared" si="258"/>
        <v>0</v>
      </c>
      <c r="T170" s="1412">
        <f t="shared" si="258"/>
        <v>0</v>
      </c>
      <c r="U170" s="1412">
        <f t="shared" si="258"/>
        <v>0</v>
      </c>
      <c r="V170" s="1412">
        <f t="shared" si="258"/>
        <v>0</v>
      </c>
      <c r="W170" s="1412">
        <f t="shared" si="258"/>
        <v>0</v>
      </c>
      <c r="X170" s="1412">
        <f t="shared" si="258"/>
        <v>0</v>
      </c>
      <c r="Y170" s="1412">
        <f t="shared" si="258"/>
        <v>0</v>
      </c>
      <c r="Z170" s="1412">
        <f t="shared" si="258"/>
        <v>0</v>
      </c>
      <c r="AA170" s="1412">
        <f t="shared" si="235"/>
        <v>0</v>
      </c>
      <c r="AB170" s="1412">
        <f t="shared" si="231"/>
        <v>0</v>
      </c>
      <c r="AC170" s="1412">
        <f t="shared" ref="AC170:AU170" si="259">$E170*AC601</f>
        <v>0</v>
      </c>
      <c r="AD170" s="1412">
        <f t="shared" si="259"/>
        <v>0</v>
      </c>
      <c r="AE170" s="1412">
        <f t="shared" si="259"/>
        <v>0</v>
      </c>
      <c r="AF170" s="1412">
        <f t="shared" si="259"/>
        <v>0</v>
      </c>
      <c r="AG170" s="1412">
        <f t="shared" si="259"/>
        <v>0</v>
      </c>
      <c r="AH170" s="1412">
        <f t="shared" si="259"/>
        <v>0</v>
      </c>
      <c r="AI170" s="1412">
        <f t="shared" si="259"/>
        <v>0</v>
      </c>
      <c r="AJ170" s="1412">
        <f t="shared" si="259"/>
        <v>0</v>
      </c>
      <c r="AK170" s="1412">
        <f t="shared" si="259"/>
        <v>0</v>
      </c>
      <c r="AL170" s="1412">
        <f t="shared" si="259"/>
        <v>0</v>
      </c>
      <c r="AM170" s="1412">
        <f t="shared" si="259"/>
        <v>0</v>
      </c>
      <c r="AN170" s="1412">
        <f t="shared" si="259"/>
        <v>0</v>
      </c>
      <c r="AO170" s="1412">
        <f t="shared" si="259"/>
        <v>0</v>
      </c>
      <c r="AP170" s="1412">
        <f t="shared" si="259"/>
        <v>0</v>
      </c>
      <c r="AQ170" s="1412">
        <f t="shared" si="259"/>
        <v>0</v>
      </c>
      <c r="AR170" s="1412">
        <f t="shared" si="259"/>
        <v>0</v>
      </c>
      <c r="AS170" s="1412">
        <f t="shared" si="259"/>
        <v>0</v>
      </c>
      <c r="AT170" s="1412">
        <f t="shared" si="259"/>
        <v>0</v>
      </c>
      <c r="AU170" s="1412">
        <f t="shared" si="259"/>
        <v>0</v>
      </c>
      <c r="AV170" s="1412">
        <f t="shared" si="237"/>
        <v>0</v>
      </c>
      <c r="AW170" s="1412"/>
      <c r="AX170" s="1412"/>
      <c r="AY170" s="1412"/>
      <c r="AZ170" s="1412"/>
      <c r="BA170" s="1412"/>
      <c r="BB170" s="1412"/>
      <c r="BC170" s="1412"/>
      <c r="BD170" s="1412"/>
      <c r="BE170" s="1412"/>
      <c r="BF170" s="1412"/>
      <c r="BG170" s="1412"/>
      <c r="BH170" s="1412"/>
      <c r="BI170" s="1412"/>
      <c r="BJ170" s="1412"/>
      <c r="BK170" s="1412"/>
      <c r="BL170" s="1412"/>
      <c r="BM170" s="1412"/>
      <c r="BN170" s="1412"/>
      <c r="BO170" s="1412"/>
      <c r="BP170" s="1412"/>
      <c r="BQ170" s="1412"/>
    </row>
    <row r="171" spans="1:69" s="1413" customFormat="1" ht="25.5">
      <c r="A171" s="1372">
        <v>1815</v>
      </c>
      <c r="B171" s="249" t="s">
        <v>424</v>
      </c>
      <c r="C171" s="1411">
        <f ca="1">'I4 BO ASSETS'!I30</f>
        <v>0</v>
      </c>
      <c r="D171" s="1412">
        <f t="shared" si="228"/>
        <v>0</v>
      </c>
      <c r="E171" s="1412">
        <f t="shared" si="228"/>
        <v>0</v>
      </c>
      <c r="F171" s="1412">
        <f t="shared" si="233"/>
        <v>0</v>
      </c>
      <c r="G171" s="1412">
        <f t="shared" si="229"/>
        <v>0</v>
      </c>
      <c r="H171" s="1412">
        <f t="shared" ref="H171:Z171" si="260">$D171*H602</f>
        <v>0</v>
      </c>
      <c r="I171" s="1412">
        <f t="shared" si="260"/>
        <v>0</v>
      </c>
      <c r="J171" s="1412">
        <f t="shared" si="260"/>
        <v>0</v>
      </c>
      <c r="K171" s="1412">
        <f t="shared" si="260"/>
        <v>0</v>
      </c>
      <c r="L171" s="1412">
        <f t="shared" si="260"/>
        <v>0</v>
      </c>
      <c r="M171" s="1412">
        <f t="shared" si="260"/>
        <v>0</v>
      </c>
      <c r="N171" s="1412">
        <f t="shared" si="260"/>
        <v>0</v>
      </c>
      <c r="O171" s="1412">
        <f t="shared" si="260"/>
        <v>0</v>
      </c>
      <c r="P171" s="1412">
        <f t="shared" si="260"/>
        <v>0</v>
      </c>
      <c r="Q171" s="1412">
        <f t="shared" si="260"/>
        <v>0</v>
      </c>
      <c r="R171" s="1412">
        <f t="shared" si="260"/>
        <v>0</v>
      </c>
      <c r="S171" s="1412">
        <f t="shared" si="260"/>
        <v>0</v>
      </c>
      <c r="T171" s="1412">
        <f t="shared" si="260"/>
        <v>0</v>
      </c>
      <c r="U171" s="1412">
        <f t="shared" si="260"/>
        <v>0</v>
      </c>
      <c r="V171" s="1412">
        <f t="shared" si="260"/>
        <v>0</v>
      </c>
      <c r="W171" s="1412">
        <f t="shared" si="260"/>
        <v>0</v>
      </c>
      <c r="X171" s="1412">
        <f t="shared" si="260"/>
        <v>0</v>
      </c>
      <c r="Y171" s="1412">
        <f t="shared" si="260"/>
        <v>0</v>
      </c>
      <c r="Z171" s="1412">
        <f t="shared" si="260"/>
        <v>0</v>
      </c>
      <c r="AA171" s="1412">
        <f t="shared" si="235"/>
        <v>0</v>
      </c>
      <c r="AB171" s="1412">
        <f t="shared" si="231"/>
        <v>0</v>
      </c>
      <c r="AC171" s="1412">
        <f t="shared" ref="AC171:AU171" si="261">$E171*AC602</f>
        <v>0</v>
      </c>
      <c r="AD171" s="1412">
        <f t="shared" si="261"/>
        <v>0</v>
      </c>
      <c r="AE171" s="1412">
        <f t="shared" si="261"/>
        <v>0</v>
      </c>
      <c r="AF171" s="1412">
        <f t="shared" si="261"/>
        <v>0</v>
      </c>
      <c r="AG171" s="1412">
        <f t="shared" si="261"/>
        <v>0</v>
      </c>
      <c r="AH171" s="1412">
        <f t="shared" si="261"/>
        <v>0</v>
      </c>
      <c r="AI171" s="1412">
        <f t="shared" si="261"/>
        <v>0</v>
      </c>
      <c r="AJ171" s="1412">
        <f t="shared" si="261"/>
        <v>0</v>
      </c>
      <c r="AK171" s="1412">
        <f t="shared" si="261"/>
        <v>0</v>
      </c>
      <c r="AL171" s="1412">
        <f t="shared" si="261"/>
        <v>0</v>
      </c>
      <c r="AM171" s="1412">
        <f t="shared" si="261"/>
        <v>0</v>
      </c>
      <c r="AN171" s="1412">
        <f t="shared" si="261"/>
        <v>0</v>
      </c>
      <c r="AO171" s="1412">
        <f t="shared" si="261"/>
        <v>0</v>
      </c>
      <c r="AP171" s="1412">
        <f t="shared" si="261"/>
        <v>0</v>
      </c>
      <c r="AQ171" s="1412">
        <f t="shared" si="261"/>
        <v>0</v>
      </c>
      <c r="AR171" s="1412">
        <f t="shared" si="261"/>
        <v>0</v>
      </c>
      <c r="AS171" s="1412">
        <f t="shared" si="261"/>
        <v>0</v>
      </c>
      <c r="AT171" s="1412">
        <f t="shared" si="261"/>
        <v>0</v>
      </c>
      <c r="AU171" s="1412">
        <f t="shared" si="261"/>
        <v>0</v>
      </c>
      <c r="AV171" s="1412">
        <f t="shared" si="237"/>
        <v>0</v>
      </c>
      <c r="AW171" s="1412"/>
      <c r="AX171" s="1412"/>
      <c r="AY171" s="1412"/>
      <c r="AZ171" s="1412"/>
      <c r="BA171" s="1412"/>
      <c r="BB171" s="1412"/>
      <c r="BC171" s="1412"/>
      <c r="BD171" s="1412"/>
      <c r="BE171" s="1412"/>
      <c r="BF171" s="1412"/>
      <c r="BG171" s="1412"/>
      <c r="BH171" s="1412"/>
      <c r="BI171" s="1412"/>
      <c r="BJ171" s="1412"/>
      <c r="BK171" s="1412"/>
      <c r="BL171" s="1412"/>
      <c r="BM171" s="1412"/>
      <c r="BN171" s="1412"/>
      <c r="BO171" s="1412"/>
      <c r="BP171" s="1412"/>
      <c r="BQ171" s="1412"/>
    </row>
    <row r="172" spans="1:69" s="1413" customFormat="1" ht="25.5">
      <c r="A172" s="1372">
        <v>1820</v>
      </c>
      <c r="B172" s="249" t="s">
        <v>425</v>
      </c>
      <c r="C172" s="1411">
        <f ca="1">'I4 BO ASSETS'!I31</f>
        <v>0</v>
      </c>
      <c r="D172" s="1412">
        <f t="shared" si="228"/>
        <v>0</v>
      </c>
      <c r="E172" s="1412">
        <f t="shared" si="228"/>
        <v>0</v>
      </c>
      <c r="F172" s="1412">
        <f t="shared" si="233"/>
        <v>0</v>
      </c>
      <c r="G172" s="1412">
        <f t="shared" si="229"/>
        <v>0</v>
      </c>
      <c r="H172" s="1412">
        <f t="shared" ref="H172:Z172" si="262">$D172*H603</f>
        <v>0</v>
      </c>
      <c r="I172" s="1412">
        <f t="shared" si="262"/>
        <v>0</v>
      </c>
      <c r="J172" s="1412">
        <f t="shared" si="262"/>
        <v>0</v>
      </c>
      <c r="K172" s="1412">
        <f t="shared" si="262"/>
        <v>0</v>
      </c>
      <c r="L172" s="1412">
        <f t="shared" si="262"/>
        <v>0</v>
      </c>
      <c r="M172" s="1412">
        <f t="shared" si="262"/>
        <v>0</v>
      </c>
      <c r="N172" s="1412">
        <f t="shared" si="262"/>
        <v>0</v>
      </c>
      <c r="O172" s="1412">
        <f t="shared" si="262"/>
        <v>0</v>
      </c>
      <c r="P172" s="1412">
        <f t="shared" si="262"/>
        <v>0</v>
      </c>
      <c r="Q172" s="1412">
        <f t="shared" si="262"/>
        <v>0</v>
      </c>
      <c r="R172" s="1412">
        <f t="shared" si="262"/>
        <v>0</v>
      </c>
      <c r="S172" s="1412">
        <f t="shared" si="262"/>
        <v>0</v>
      </c>
      <c r="T172" s="1412">
        <f t="shared" si="262"/>
        <v>0</v>
      </c>
      <c r="U172" s="1412">
        <f t="shared" si="262"/>
        <v>0</v>
      </c>
      <c r="V172" s="1412">
        <f t="shared" si="262"/>
        <v>0</v>
      </c>
      <c r="W172" s="1412">
        <f t="shared" si="262"/>
        <v>0</v>
      </c>
      <c r="X172" s="1412">
        <f t="shared" si="262"/>
        <v>0</v>
      </c>
      <c r="Y172" s="1412">
        <f t="shared" si="262"/>
        <v>0</v>
      </c>
      <c r="Z172" s="1412">
        <f t="shared" si="262"/>
        <v>0</v>
      </c>
      <c r="AA172" s="1412">
        <f t="shared" si="235"/>
        <v>0</v>
      </c>
      <c r="AB172" s="1412">
        <f t="shared" si="231"/>
        <v>0</v>
      </c>
      <c r="AC172" s="1412">
        <f t="shared" ref="AC172:AU172" si="263">$E172*AC603</f>
        <v>0</v>
      </c>
      <c r="AD172" s="1412">
        <f t="shared" si="263"/>
        <v>0</v>
      </c>
      <c r="AE172" s="1412">
        <f t="shared" si="263"/>
        <v>0</v>
      </c>
      <c r="AF172" s="1412">
        <f t="shared" si="263"/>
        <v>0</v>
      </c>
      <c r="AG172" s="1412">
        <f t="shared" si="263"/>
        <v>0</v>
      </c>
      <c r="AH172" s="1412">
        <f t="shared" si="263"/>
        <v>0</v>
      </c>
      <c r="AI172" s="1412">
        <f t="shared" si="263"/>
        <v>0</v>
      </c>
      <c r="AJ172" s="1412">
        <f t="shared" si="263"/>
        <v>0</v>
      </c>
      <c r="AK172" s="1412">
        <f t="shared" si="263"/>
        <v>0</v>
      </c>
      <c r="AL172" s="1412">
        <f t="shared" si="263"/>
        <v>0</v>
      </c>
      <c r="AM172" s="1412">
        <f t="shared" si="263"/>
        <v>0</v>
      </c>
      <c r="AN172" s="1412">
        <f t="shared" si="263"/>
        <v>0</v>
      </c>
      <c r="AO172" s="1412">
        <f t="shared" si="263"/>
        <v>0</v>
      </c>
      <c r="AP172" s="1412">
        <f t="shared" si="263"/>
        <v>0</v>
      </c>
      <c r="AQ172" s="1412">
        <f t="shared" si="263"/>
        <v>0</v>
      </c>
      <c r="AR172" s="1412">
        <f t="shared" si="263"/>
        <v>0</v>
      </c>
      <c r="AS172" s="1412">
        <f t="shared" si="263"/>
        <v>0</v>
      </c>
      <c r="AT172" s="1412">
        <f t="shared" si="263"/>
        <v>0</v>
      </c>
      <c r="AU172" s="1412">
        <f t="shared" si="263"/>
        <v>0</v>
      </c>
      <c r="AV172" s="1412">
        <f t="shared" si="237"/>
        <v>0</v>
      </c>
      <c r="AW172" s="1412"/>
      <c r="AX172" s="1412"/>
      <c r="AY172" s="1412"/>
      <c r="AZ172" s="1412"/>
      <c r="BA172" s="1412"/>
      <c r="BB172" s="1412"/>
      <c r="BC172" s="1412"/>
      <c r="BD172" s="1412"/>
      <c r="BE172" s="1412"/>
      <c r="BF172" s="1412"/>
      <c r="BG172" s="1412"/>
      <c r="BH172" s="1412"/>
      <c r="BI172" s="1412"/>
      <c r="BJ172" s="1412"/>
      <c r="BK172" s="1412"/>
      <c r="BL172" s="1412"/>
      <c r="BM172" s="1412"/>
      <c r="BN172" s="1412"/>
      <c r="BO172" s="1412"/>
      <c r="BP172" s="1412"/>
      <c r="BQ172" s="1412"/>
    </row>
    <row r="173" spans="1:69" s="1413" customFormat="1" ht="25.5">
      <c r="A173" s="1372" t="s">
        <v>936</v>
      </c>
      <c r="B173" s="249" t="s">
        <v>893</v>
      </c>
      <c r="C173" s="1411">
        <f ca="1">'I4 BO ASSETS'!I32</f>
        <v>0</v>
      </c>
      <c r="D173" s="1412">
        <f t="shared" si="228"/>
        <v>0</v>
      </c>
      <c r="E173" s="1412">
        <f t="shared" si="228"/>
        <v>0</v>
      </c>
      <c r="F173" s="1412">
        <f>D173+E173</f>
        <v>0</v>
      </c>
      <c r="G173" s="1412">
        <f t="shared" ref="G173:V173" si="264">$D173*G604</f>
        <v>0</v>
      </c>
      <c r="H173" s="1412">
        <f t="shared" si="264"/>
        <v>0</v>
      </c>
      <c r="I173" s="1412">
        <f t="shared" si="264"/>
        <v>0</v>
      </c>
      <c r="J173" s="1412">
        <f t="shared" si="264"/>
        <v>0</v>
      </c>
      <c r="K173" s="1412">
        <f t="shared" si="264"/>
        <v>0</v>
      </c>
      <c r="L173" s="1412">
        <f t="shared" si="264"/>
        <v>0</v>
      </c>
      <c r="M173" s="1412">
        <f t="shared" si="264"/>
        <v>0</v>
      </c>
      <c r="N173" s="1412">
        <f t="shared" si="264"/>
        <v>0</v>
      </c>
      <c r="O173" s="1412">
        <f t="shared" si="264"/>
        <v>0</v>
      </c>
      <c r="P173" s="1412">
        <f t="shared" si="264"/>
        <v>0</v>
      </c>
      <c r="Q173" s="1412">
        <f t="shared" si="264"/>
        <v>0</v>
      </c>
      <c r="R173" s="1412">
        <f t="shared" si="264"/>
        <v>0</v>
      </c>
      <c r="S173" s="1412">
        <f t="shared" si="264"/>
        <v>0</v>
      </c>
      <c r="T173" s="1412">
        <f t="shared" si="264"/>
        <v>0</v>
      </c>
      <c r="U173" s="1412">
        <f t="shared" si="264"/>
        <v>0</v>
      </c>
      <c r="V173" s="1412">
        <f t="shared" si="264"/>
        <v>0</v>
      </c>
      <c r="W173" s="1412">
        <f>$D173*W604</f>
        <v>0</v>
      </c>
      <c r="X173" s="1412">
        <f>$D173*X604</f>
        <v>0</v>
      </c>
      <c r="Y173" s="1412">
        <f>$D173*Y604</f>
        <v>0</v>
      </c>
      <c r="Z173" s="1412">
        <f>$D173*Z604</f>
        <v>0</v>
      </c>
      <c r="AA173" s="1412">
        <f>SUM(G173:Z173)</f>
        <v>0</v>
      </c>
      <c r="AB173" s="1412">
        <f t="shared" ref="AB173:AQ173" si="265">$E173*AB604</f>
        <v>0</v>
      </c>
      <c r="AC173" s="1412">
        <f t="shared" si="265"/>
        <v>0</v>
      </c>
      <c r="AD173" s="1412">
        <f t="shared" si="265"/>
        <v>0</v>
      </c>
      <c r="AE173" s="1412">
        <f t="shared" si="265"/>
        <v>0</v>
      </c>
      <c r="AF173" s="1412">
        <f t="shared" si="265"/>
        <v>0</v>
      </c>
      <c r="AG173" s="1412">
        <f t="shared" si="265"/>
        <v>0</v>
      </c>
      <c r="AH173" s="1412">
        <f t="shared" si="265"/>
        <v>0</v>
      </c>
      <c r="AI173" s="1412">
        <f t="shared" si="265"/>
        <v>0</v>
      </c>
      <c r="AJ173" s="1412">
        <f t="shared" si="265"/>
        <v>0</v>
      </c>
      <c r="AK173" s="1412">
        <f t="shared" si="265"/>
        <v>0</v>
      </c>
      <c r="AL173" s="1412">
        <f t="shared" si="265"/>
        <v>0</v>
      </c>
      <c r="AM173" s="1412">
        <f t="shared" si="265"/>
        <v>0</v>
      </c>
      <c r="AN173" s="1412">
        <f t="shared" si="265"/>
        <v>0</v>
      </c>
      <c r="AO173" s="1412">
        <f t="shared" si="265"/>
        <v>0</v>
      </c>
      <c r="AP173" s="1412">
        <f t="shared" si="265"/>
        <v>0</v>
      </c>
      <c r="AQ173" s="1412">
        <f t="shared" si="265"/>
        <v>0</v>
      </c>
      <c r="AR173" s="1412">
        <f>$E173*AR604</f>
        <v>0</v>
      </c>
      <c r="AS173" s="1412">
        <f>$E173*AS604</f>
        <v>0</v>
      </c>
      <c r="AT173" s="1412">
        <f>$E173*AT604</f>
        <v>0</v>
      </c>
      <c r="AU173" s="1412">
        <f>$E173*AU604</f>
        <v>0</v>
      </c>
      <c r="AV173" s="1412">
        <f>SUM(AB173:AU173)</f>
        <v>0</v>
      </c>
      <c r="AW173" s="1412"/>
      <c r="AX173" s="1412"/>
      <c r="AY173" s="1412"/>
      <c r="AZ173" s="1412"/>
      <c r="BA173" s="1412"/>
      <c r="BB173" s="1412"/>
      <c r="BC173" s="1412"/>
      <c r="BD173" s="1412"/>
      <c r="BE173" s="1412"/>
      <c r="BF173" s="1412"/>
      <c r="BG173" s="1412"/>
      <c r="BH173" s="1412"/>
      <c r="BI173" s="1412"/>
      <c r="BJ173" s="1412"/>
      <c r="BK173" s="1412"/>
      <c r="BL173" s="1412"/>
      <c r="BM173" s="1412"/>
      <c r="BN173" s="1412"/>
      <c r="BO173" s="1412"/>
      <c r="BP173" s="1412"/>
      <c r="BQ173" s="1412"/>
    </row>
    <row r="174" spans="1:69" s="1413" customFormat="1" ht="25.5">
      <c r="A174" s="1372" t="s">
        <v>937</v>
      </c>
      <c r="B174" s="249" t="s">
        <v>896</v>
      </c>
      <c r="C174" s="1411">
        <f ca="1">'I4 BO ASSETS'!I33</f>
        <v>-2136500</v>
      </c>
      <c r="D174" s="1412">
        <f t="shared" si="228"/>
        <v>-2136500</v>
      </c>
      <c r="E174" s="1412">
        <f t="shared" si="228"/>
        <v>0</v>
      </c>
      <c r="F174" s="1412">
        <f>D174+E174</f>
        <v>-2136500</v>
      </c>
      <c r="G174" s="1412">
        <f t="shared" ref="G174:Z175" si="266">$D174*G605</f>
        <v>-805273.98456479958</v>
      </c>
      <c r="H174" s="1412">
        <f t="shared" si="266"/>
        <v>-377635.69954309519</v>
      </c>
      <c r="I174" s="1412">
        <f t="shared" si="266"/>
        <v>-952144.57562677958</v>
      </c>
      <c r="J174" s="1412">
        <f t="shared" si="266"/>
        <v>0</v>
      </c>
      <c r="K174" s="1412">
        <f t="shared" si="266"/>
        <v>0</v>
      </c>
      <c r="L174" s="1412">
        <f t="shared" si="266"/>
        <v>0</v>
      </c>
      <c r="M174" s="1412">
        <f t="shared" si="266"/>
        <v>0</v>
      </c>
      <c r="N174" s="1412">
        <f t="shared" si="266"/>
        <v>0</v>
      </c>
      <c r="O174" s="1412">
        <f t="shared" si="266"/>
        <v>-1445.7402653257202</v>
      </c>
      <c r="P174" s="1412">
        <f t="shared" si="266"/>
        <v>0</v>
      </c>
      <c r="Q174" s="1412">
        <f t="shared" si="266"/>
        <v>0</v>
      </c>
      <c r="R174" s="1412">
        <f t="shared" si="266"/>
        <v>0</v>
      </c>
      <c r="S174" s="1412">
        <f t="shared" si="266"/>
        <v>0</v>
      </c>
      <c r="T174" s="1412">
        <f t="shared" si="266"/>
        <v>0</v>
      </c>
      <c r="U174" s="1412">
        <f t="shared" si="266"/>
        <v>0</v>
      </c>
      <c r="V174" s="1412">
        <f t="shared" si="266"/>
        <v>0</v>
      </c>
      <c r="W174" s="1412">
        <f t="shared" si="266"/>
        <v>0</v>
      </c>
      <c r="X174" s="1412">
        <f t="shared" si="266"/>
        <v>0</v>
      </c>
      <c r="Y174" s="1412">
        <f t="shared" si="266"/>
        <v>0</v>
      </c>
      <c r="Z174" s="1412">
        <f t="shared" si="266"/>
        <v>0</v>
      </c>
      <c r="AA174" s="1412">
        <f>SUM(G174:Z174)</f>
        <v>-2136500</v>
      </c>
      <c r="AB174" s="1412">
        <f t="shared" ref="AB174:AU175" si="267">$E174*AB605</f>
        <v>0</v>
      </c>
      <c r="AC174" s="1412">
        <f t="shared" si="267"/>
        <v>0</v>
      </c>
      <c r="AD174" s="1412">
        <f t="shared" si="267"/>
        <v>0</v>
      </c>
      <c r="AE174" s="1412">
        <f t="shared" si="267"/>
        <v>0</v>
      </c>
      <c r="AF174" s="1412">
        <f t="shared" si="267"/>
        <v>0</v>
      </c>
      <c r="AG174" s="1412">
        <f t="shared" si="267"/>
        <v>0</v>
      </c>
      <c r="AH174" s="1412">
        <f t="shared" si="267"/>
        <v>0</v>
      </c>
      <c r="AI174" s="1412">
        <f t="shared" si="267"/>
        <v>0</v>
      </c>
      <c r="AJ174" s="1412">
        <f t="shared" si="267"/>
        <v>0</v>
      </c>
      <c r="AK174" s="1412">
        <f t="shared" si="267"/>
        <v>0</v>
      </c>
      <c r="AL174" s="1412">
        <f t="shared" si="267"/>
        <v>0</v>
      </c>
      <c r="AM174" s="1412">
        <f t="shared" si="267"/>
        <v>0</v>
      </c>
      <c r="AN174" s="1412">
        <f t="shared" si="267"/>
        <v>0</v>
      </c>
      <c r="AO174" s="1412">
        <f t="shared" si="267"/>
        <v>0</v>
      </c>
      <c r="AP174" s="1412">
        <f t="shared" si="267"/>
        <v>0</v>
      </c>
      <c r="AQ174" s="1412">
        <f t="shared" si="267"/>
        <v>0</v>
      </c>
      <c r="AR174" s="1412">
        <f t="shared" si="267"/>
        <v>0</v>
      </c>
      <c r="AS174" s="1412">
        <f t="shared" si="267"/>
        <v>0</v>
      </c>
      <c r="AT174" s="1412">
        <f t="shared" si="267"/>
        <v>0</v>
      </c>
      <c r="AU174" s="1412">
        <f t="shared" si="267"/>
        <v>0</v>
      </c>
      <c r="AV174" s="1412">
        <f>SUM(AB174:AU174)</f>
        <v>0</v>
      </c>
      <c r="AW174" s="1412"/>
      <c r="AX174" s="1412"/>
      <c r="AY174" s="1412"/>
      <c r="AZ174" s="1412"/>
      <c r="BA174" s="1412"/>
      <c r="BB174" s="1412"/>
      <c r="BC174" s="1412"/>
      <c r="BD174" s="1412"/>
      <c r="BE174" s="1412"/>
      <c r="BF174" s="1412"/>
      <c r="BG174" s="1412"/>
      <c r="BH174" s="1412"/>
      <c r="BI174" s="1412"/>
      <c r="BJ174" s="1412"/>
      <c r="BK174" s="1412"/>
      <c r="BL174" s="1412"/>
      <c r="BM174" s="1412"/>
      <c r="BN174" s="1412"/>
      <c r="BO174" s="1412"/>
      <c r="BP174" s="1412"/>
      <c r="BQ174" s="1412"/>
    </row>
    <row r="175" spans="1:69" s="1413" customFormat="1" ht="25.5">
      <c r="A175" s="1372" t="s">
        <v>883</v>
      </c>
      <c r="B175" s="249" t="s">
        <v>884</v>
      </c>
      <c r="C175" s="1411">
        <f ca="1">'I4 BO ASSETS'!I34</f>
        <v>0</v>
      </c>
      <c r="D175" s="1412">
        <f t="shared" si="228"/>
        <v>0</v>
      </c>
      <c r="E175" s="1412">
        <f t="shared" si="228"/>
        <v>0</v>
      </c>
      <c r="F175" s="1412">
        <f>D175+E175</f>
        <v>0</v>
      </c>
      <c r="G175" s="1412">
        <f t="shared" si="266"/>
        <v>0</v>
      </c>
      <c r="H175" s="1412">
        <f t="shared" si="266"/>
        <v>0</v>
      </c>
      <c r="I175" s="1412">
        <f t="shared" si="266"/>
        <v>0</v>
      </c>
      <c r="J175" s="1412">
        <f t="shared" si="266"/>
        <v>0</v>
      </c>
      <c r="K175" s="1412">
        <f t="shared" si="266"/>
        <v>0</v>
      </c>
      <c r="L175" s="1412">
        <f t="shared" si="266"/>
        <v>0</v>
      </c>
      <c r="M175" s="1412">
        <f t="shared" si="266"/>
        <v>0</v>
      </c>
      <c r="N175" s="1412">
        <f t="shared" si="266"/>
        <v>0</v>
      </c>
      <c r="O175" s="1412">
        <f t="shared" si="266"/>
        <v>0</v>
      </c>
      <c r="P175" s="1412">
        <f t="shared" si="266"/>
        <v>0</v>
      </c>
      <c r="Q175" s="1412">
        <f t="shared" si="266"/>
        <v>0</v>
      </c>
      <c r="R175" s="1412">
        <f t="shared" si="266"/>
        <v>0</v>
      </c>
      <c r="S175" s="1412">
        <f t="shared" si="266"/>
        <v>0</v>
      </c>
      <c r="T175" s="1412">
        <f t="shared" si="266"/>
        <v>0</v>
      </c>
      <c r="U175" s="1412">
        <f t="shared" si="266"/>
        <v>0</v>
      </c>
      <c r="V175" s="1412">
        <f t="shared" si="266"/>
        <v>0</v>
      </c>
      <c r="W175" s="1412">
        <f t="shared" si="266"/>
        <v>0</v>
      </c>
      <c r="X175" s="1412">
        <f t="shared" si="266"/>
        <v>0</v>
      </c>
      <c r="Y175" s="1412">
        <f t="shared" si="266"/>
        <v>0</v>
      </c>
      <c r="Z175" s="1412">
        <f t="shared" si="266"/>
        <v>0</v>
      </c>
      <c r="AA175" s="1412">
        <f>SUM(G175:Z175)</f>
        <v>0</v>
      </c>
      <c r="AB175" s="1412">
        <f t="shared" si="267"/>
        <v>0</v>
      </c>
      <c r="AC175" s="1412">
        <f t="shared" si="267"/>
        <v>0</v>
      </c>
      <c r="AD175" s="1412">
        <f t="shared" si="267"/>
        <v>0</v>
      </c>
      <c r="AE175" s="1412">
        <f t="shared" si="267"/>
        <v>0</v>
      </c>
      <c r="AF175" s="1412">
        <f t="shared" si="267"/>
        <v>0</v>
      </c>
      <c r="AG175" s="1412">
        <f t="shared" si="267"/>
        <v>0</v>
      </c>
      <c r="AH175" s="1412">
        <f t="shared" si="267"/>
        <v>0</v>
      </c>
      <c r="AI175" s="1412">
        <f t="shared" si="267"/>
        <v>0</v>
      </c>
      <c r="AJ175" s="1412">
        <f t="shared" si="267"/>
        <v>0</v>
      </c>
      <c r="AK175" s="1412">
        <f t="shared" si="267"/>
        <v>0</v>
      </c>
      <c r="AL175" s="1412">
        <f t="shared" si="267"/>
        <v>0</v>
      </c>
      <c r="AM175" s="1412">
        <f t="shared" si="267"/>
        <v>0</v>
      </c>
      <c r="AN175" s="1412">
        <f t="shared" si="267"/>
        <v>0</v>
      </c>
      <c r="AO175" s="1412">
        <f t="shared" si="267"/>
        <v>0</v>
      </c>
      <c r="AP175" s="1412">
        <f t="shared" si="267"/>
        <v>0</v>
      </c>
      <c r="AQ175" s="1412">
        <f t="shared" si="267"/>
        <v>0</v>
      </c>
      <c r="AR175" s="1412">
        <f t="shared" si="267"/>
        <v>0</v>
      </c>
      <c r="AS175" s="1412">
        <f t="shared" si="267"/>
        <v>0</v>
      </c>
      <c r="AT175" s="1412">
        <f t="shared" si="267"/>
        <v>0</v>
      </c>
      <c r="AU175" s="1412">
        <f t="shared" si="267"/>
        <v>0</v>
      </c>
      <c r="AV175" s="1412">
        <f>SUM(AB175:AU175)</f>
        <v>0</v>
      </c>
      <c r="AW175" s="1412"/>
      <c r="AX175" s="1412"/>
      <c r="AY175" s="1412"/>
      <c r="AZ175" s="1412"/>
      <c r="BA175" s="1412"/>
      <c r="BB175" s="1412"/>
      <c r="BC175" s="1412"/>
      <c r="BD175" s="1412"/>
      <c r="BE175" s="1412"/>
      <c r="BF175" s="1412"/>
      <c r="BG175" s="1412"/>
      <c r="BH175" s="1412"/>
      <c r="BI175" s="1412"/>
      <c r="BJ175" s="1412"/>
      <c r="BK175" s="1412"/>
      <c r="BL175" s="1412"/>
      <c r="BM175" s="1412"/>
      <c r="BN175" s="1412"/>
      <c r="BO175" s="1412"/>
      <c r="BP175" s="1412"/>
      <c r="BQ175" s="1412"/>
    </row>
    <row r="176" spans="1:69" s="1413" customFormat="1" ht="12.75">
      <c r="A176" s="1372">
        <v>1825</v>
      </c>
      <c r="B176" s="249" t="s">
        <v>426</v>
      </c>
      <c r="C176" s="1411">
        <f ca="1">'I4 BO ASSETS'!I35</f>
        <v>0</v>
      </c>
      <c r="D176" s="1412">
        <f t="shared" si="228"/>
        <v>0</v>
      </c>
      <c r="E176" s="1412">
        <f t="shared" si="228"/>
        <v>0</v>
      </c>
      <c r="F176" s="1412">
        <f t="shared" si="233"/>
        <v>0</v>
      </c>
      <c r="G176" s="1412">
        <f t="shared" ref="G176:G195" si="268">$D176*G607</f>
        <v>0</v>
      </c>
      <c r="H176" s="1412">
        <f t="shared" ref="H176:Z176" si="269">$D176*H607</f>
        <v>0</v>
      </c>
      <c r="I176" s="1412">
        <f t="shared" si="269"/>
        <v>0</v>
      </c>
      <c r="J176" s="1412">
        <f t="shared" si="269"/>
        <v>0</v>
      </c>
      <c r="K176" s="1412">
        <f t="shared" si="269"/>
        <v>0</v>
      </c>
      <c r="L176" s="1412">
        <f t="shared" si="269"/>
        <v>0</v>
      </c>
      <c r="M176" s="1412">
        <f t="shared" si="269"/>
        <v>0</v>
      </c>
      <c r="N176" s="1412">
        <f t="shared" si="269"/>
        <v>0</v>
      </c>
      <c r="O176" s="1412">
        <f t="shared" si="269"/>
        <v>0</v>
      </c>
      <c r="P176" s="1412">
        <f t="shared" si="269"/>
        <v>0</v>
      </c>
      <c r="Q176" s="1412">
        <f t="shared" si="269"/>
        <v>0</v>
      </c>
      <c r="R176" s="1412">
        <f t="shared" si="269"/>
        <v>0</v>
      </c>
      <c r="S176" s="1412">
        <f t="shared" si="269"/>
        <v>0</v>
      </c>
      <c r="T176" s="1412">
        <f t="shared" si="269"/>
        <v>0</v>
      </c>
      <c r="U176" s="1412">
        <f t="shared" si="269"/>
        <v>0</v>
      </c>
      <c r="V176" s="1412">
        <f t="shared" si="269"/>
        <v>0</v>
      </c>
      <c r="W176" s="1412">
        <f t="shared" si="269"/>
        <v>0</v>
      </c>
      <c r="X176" s="1412">
        <f t="shared" si="269"/>
        <v>0</v>
      </c>
      <c r="Y176" s="1412">
        <f t="shared" si="269"/>
        <v>0</v>
      </c>
      <c r="Z176" s="1412">
        <f t="shared" si="269"/>
        <v>0</v>
      </c>
      <c r="AA176" s="1412">
        <f t="shared" si="235"/>
        <v>0</v>
      </c>
      <c r="AB176" s="1412">
        <f t="shared" ref="AB176:AB195" si="270">$E176*AB607</f>
        <v>0</v>
      </c>
      <c r="AC176" s="1412">
        <f t="shared" ref="AC176:AU176" si="271">$E176*AC607</f>
        <v>0</v>
      </c>
      <c r="AD176" s="1412">
        <f t="shared" si="271"/>
        <v>0</v>
      </c>
      <c r="AE176" s="1412">
        <f t="shared" si="271"/>
        <v>0</v>
      </c>
      <c r="AF176" s="1412">
        <f t="shared" si="271"/>
        <v>0</v>
      </c>
      <c r="AG176" s="1412">
        <f t="shared" si="271"/>
        <v>0</v>
      </c>
      <c r="AH176" s="1412">
        <f t="shared" si="271"/>
        <v>0</v>
      </c>
      <c r="AI176" s="1412">
        <f t="shared" si="271"/>
        <v>0</v>
      </c>
      <c r="AJ176" s="1412">
        <f t="shared" si="271"/>
        <v>0</v>
      </c>
      <c r="AK176" s="1412">
        <f t="shared" si="271"/>
        <v>0</v>
      </c>
      <c r="AL176" s="1412">
        <f t="shared" si="271"/>
        <v>0</v>
      </c>
      <c r="AM176" s="1412">
        <f t="shared" si="271"/>
        <v>0</v>
      </c>
      <c r="AN176" s="1412">
        <f t="shared" si="271"/>
        <v>0</v>
      </c>
      <c r="AO176" s="1412">
        <f t="shared" si="271"/>
        <v>0</v>
      </c>
      <c r="AP176" s="1412">
        <f t="shared" si="271"/>
        <v>0</v>
      </c>
      <c r="AQ176" s="1412">
        <f t="shared" si="271"/>
        <v>0</v>
      </c>
      <c r="AR176" s="1412">
        <f t="shared" si="271"/>
        <v>0</v>
      </c>
      <c r="AS176" s="1412">
        <f t="shared" si="271"/>
        <v>0</v>
      </c>
      <c r="AT176" s="1412">
        <f t="shared" si="271"/>
        <v>0</v>
      </c>
      <c r="AU176" s="1412">
        <f t="shared" si="271"/>
        <v>0</v>
      </c>
      <c r="AV176" s="1412">
        <f t="shared" si="237"/>
        <v>0</v>
      </c>
      <c r="AW176" s="1412"/>
      <c r="AX176" s="1412"/>
      <c r="AY176" s="1412"/>
      <c r="AZ176" s="1412"/>
      <c r="BA176" s="1412"/>
      <c r="BB176" s="1412"/>
      <c r="BC176" s="1412"/>
      <c r="BD176" s="1412"/>
      <c r="BE176" s="1412"/>
      <c r="BF176" s="1412"/>
      <c r="BG176" s="1412"/>
      <c r="BH176" s="1412"/>
      <c r="BI176" s="1412"/>
      <c r="BJ176" s="1412"/>
      <c r="BK176" s="1412"/>
      <c r="BL176" s="1412"/>
      <c r="BM176" s="1412"/>
      <c r="BN176" s="1412"/>
      <c r="BO176" s="1412"/>
      <c r="BP176" s="1412"/>
      <c r="BQ176" s="1412"/>
    </row>
    <row r="177" spans="1:69" s="1413" customFormat="1" ht="12.75">
      <c r="A177" s="1372" t="s">
        <v>137</v>
      </c>
      <c r="B177" s="249" t="s">
        <v>1420</v>
      </c>
      <c r="C177" s="1411">
        <f ca="1">'I4 BO ASSETS'!I36</f>
        <v>0</v>
      </c>
      <c r="D177" s="1412">
        <f t="shared" si="228"/>
        <v>0</v>
      </c>
      <c r="E177" s="1412">
        <f t="shared" si="228"/>
        <v>0</v>
      </c>
      <c r="F177" s="1412">
        <f t="shared" si="233"/>
        <v>0</v>
      </c>
      <c r="G177" s="1412">
        <f t="shared" si="268"/>
        <v>0</v>
      </c>
      <c r="H177" s="1412">
        <f t="shared" ref="H177:Z177" si="272">$D177*H608</f>
        <v>0</v>
      </c>
      <c r="I177" s="1412">
        <f t="shared" si="272"/>
        <v>0</v>
      </c>
      <c r="J177" s="1412">
        <f t="shared" si="272"/>
        <v>0</v>
      </c>
      <c r="K177" s="1412">
        <f t="shared" si="272"/>
        <v>0</v>
      </c>
      <c r="L177" s="1412">
        <f t="shared" si="272"/>
        <v>0</v>
      </c>
      <c r="M177" s="1412">
        <f t="shared" si="272"/>
        <v>0</v>
      </c>
      <c r="N177" s="1412">
        <f t="shared" si="272"/>
        <v>0</v>
      </c>
      <c r="O177" s="1412">
        <f t="shared" si="272"/>
        <v>0</v>
      </c>
      <c r="P177" s="1412">
        <f t="shared" si="272"/>
        <v>0</v>
      </c>
      <c r="Q177" s="1412">
        <f t="shared" si="272"/>
        <v>0</v>
      </c>
      <c r="R177" s="1412">
        <f t="shared" si="272"/>
        <v>0</v>
      </c>
      <c r="S177" s="1412">
        <f t="shared" si="272"/>
        <v>0</v>
      </c>
      <c r="T177" s="1412">
        <f t="shared" si="272"/>
        <v>0</v>
      </c>
      <c r="U177" s="1412">
        <f t="shared" si="272"/>
        <v>0</v>
      </c>
      <c r="V177" s="1412">
        <f t="shared" si="272"/>
        <v>0</v>
      </c>
      <c r="W177" s="1412">
        <f t="shared" si="272"/>
        <v>0</v>
      </c>
      <c r="X177" s="1412">
        <f t="shared" si="272"/>
        <v>0</v>
      </c>
      <c r="Y177" s="1412">
        <f t="shared" si="272"/>
        <v>0</v>
      </c>
      <c r="Z177" s="1412">
        <f t="shared" si="272"/>
        <v>0</v>
      </c>
      <c r="AA177" s="1412">
        <f t="shared" si="235"/>
        <v>0</v>
      </c>
      <c r="AB177" s="1412">
        <f t="shared" si="270"/>
        <v>0</v>
      </c>
      <c r="AC177" s="1412">
        <f t="shared" ref="AC177:AU177" si="273">$E177*AC608</f>
        <v>0</v>
      </c>
      <c r="AD177" s="1412">
        <f t="shared" si="273"/>
        <v>0</v>
      </c>
      <c r="AE177" s="1412">
        <f t="shared" si="273"/>
        <v>0</v>
      </c>
      <c r="AF177" s="1412">
        <f t="shared" si="273"/>
        <v>0</v>
      </c>
      <c r="AG177" s="1412">
        <f t="shared" si="273"/>
        <v>0</v>
      </c>
      <c r="AH177" s="1412">
        <f t="shared" si="273"/>
        <v>0</v>
      </c>
      <c r="AI177" s="1412">
        <f t="shared" si="273"/>
        <v>0</v>
      </c>
      <c r="AJ177" s="1412">
        <f t="shared" si="273"/>
        <v>0</v>
      </c>
      <c r="AK177" s="1412">
        <f t="shared" si="273"/>
        <v>0</v>
      </c>
      <c r="AL177" s="1412">
        <f t="shared" si="273"/>
        <v>0</v>
      </c>
      <c r="AM177" s="1412">
        <f t="shared" si="273"/>
        <v>0</v>
      </c>
      <c r="AN177" s="1412">
        <f t="shared" si="273"/>
        <v>0</v>
      </c>
      <c r="AO177" s="1412">
        <f t="shared" si="273"/>
        <v>0</v>
      </c>
      <c r="AP177" s="1412">
        <f t="shared" si="273"/>
        <v>0</v>
      </c>
      <c r="AQ177" s="1412">
        <f t="shared" si="273"/>
        <v>0</v>
      </c>
      <c r="AR177" s="1412">
        <f t="shared" si="273"/>
        <v>0</v>
      </c>
      <c r="AS177" s="1412">
        <f t="shared" si="273"/>
        <v>0</v>
      </c>
      <c r="AT177" s="1412">
        <f t="shared" si="273"/>
        <v>0</v>
      </c>
      <c r="AU177" s="1412">
        <f t="shared" si="273"/>
        <v>0</v>
      </c>
      <c r="AV177" s="1412">
        <f t="shared" si="237"/>
        <v>0</v>
      </c>
      <c r="AW177" s="1412"/>
      <c r="AX177" s="1412"/>
      <c r="AY177" s="1412"/>
      <c r="AZ177" s="1412"/>
      <c r="BA177" s="1412"/>
      <c r="BB177" s="1412"/>
      <c r="BC177" s="1412"/>
      <c r="BD177" s="1412"/>
      <c r="BE177" s="1412"/>
      <c r="BF177" s="1412"/>
      <c r="BG177" s="1412"/>
      <c r="BH177" s="1412"/>
      <c r="BI177" s="1412"/>
      <c r="BJ177" s="1412"/>
      <c r="BK177" s="1412"/>
      <c r="BL177" s="1412"/>
      <c r="BM177" s="1412"/>
      <c r="BN177" s="1412"/>
      <c r="BO177" s="1412"/>
      <c r="BP177" s="1412"/>
      <c r="BQ177" s="1412"/>
    </row>
    <row r="178" spans="1:69" s="1413" customFormat="1" ht="12.75">
      <c r="A178" s="1372" t="s">
        <v>138</v>
      </c>
      <c r="B178" s="249" t="s">
        <v>1421</v>
      </c>
      <c r="C178" s="1411">
        <f ca="1">'I4 BO ASSETS'!I37</f>
        <v>0</v>
      </c>
      <c r="D178" s="1412">
        <f t="shared" ref="D178:E197" si="274">$C178*D609</f>
        <v>0</v>
      </c>
      <c r="E178" s="1412">
        <f t="shared" si="274"/>
        <v>0</v>
      </c>
      <c r="F178" s="1412">
        <f t="shared" si="233"/>
        <v>0</v>
      </c>
      <c r="G178" s="1412">
        <f t="shared" si="268"/>
        <v>0</v>
      </c>
      <c r="H178" s="1412">
        <f t="shared" ref="H178:Z178" si="275">$D178*H609</f>
        <v>0</v>
      </c>
      <c r="I178" s="1412">
        <f t="shared" si="275"/>
        <v>0</v>
      </c>
      <c r="J178" s="1412">
        <f t="shared" si="275"/>
        <v>0</v>
      </c>
      <c r="K178" s="1412">
        <f t="shared" si="275"/>
        <v>0</v>
      </c>
      <c r="L178" s="1412">
        <f t="shared" si="275"/>
        <v>0</v>
      </c>
      <c r="M178" s="1412">
        <f t="shared" si="275"/>
        <v>0</v>
      </c>
      <c r="N178" s="1412">
        <f t="shared" si="275"/>
        <v>0</v>
      </c>
      <c r="O178" s="1412">
        <f t="shared" si="275"/>
        <v>0</v>
      </c>
      <c r="P178" s="1412">
        <f t="shared" si="275"/>
        <v>0</v>
      </c>
      <c r="Q178" s="1412">
        <f t="shared" si="275"/>
        <v>0</v>
      </c>
      <c r="R178" s="1412">
        <f t="shared" si="275"/>
        <v>0</v>
      </c>
      <c r="S178" s="1412">
        <f t="shared" si="275"/>
        <v>0</v>
      </c>
      <c r="T178" s="1412">
        <f t="shared" si="275"/>
        <v>0</v>
      </c>
      <c r="U178" s="1412">
        <f t="shared" si="275"/>
        <v>0</v>
      </c>
      <c r="V178" s="1412">
        <f t="shared" si="275"/>
        <v>0</v>
      </c>
      <c r="W178" s="1412">
        <f t="shared" si="275"/>
        <v>0</v>
      </c>
      <c r="X178" s="1412">
        <f t="shared" si="275"/>
        <v>0</v>
      </c>
      <c r="Y178" s="1412">
        <f t="shared" si="275"/>
        <v>0</v>
      </c>
      <c r="Z178" s="1412">
        <f t="shared" si="275"/>
        <v>0</v>
      </c>
      <c r="AA178" s="1412">
        <f t="shared" si="235"/>
        <v>0</v>
      </c>
      <c r="AB178" s="1412">
        <f t="shared" si="270"/>
        <v>0</v>
      </c>
      <c r="AC178" s="1412">
        <f t="shared" ref="AC178:AU178" si="276">$E178*AC609</f>
        <v>0</v>
      </c>
      <c r="AD178" s="1412">
        <f t="shared" si="276"/>
        <v>0</v>
      </c>
      <c r="AE178" s="1412">
        <f t="shared" si="276"/>
        <v>0</v>
      </c>
      <c r="AF178" s="1412">
        <f t="shared" si="276"/>
        <v>0</v>
      </c>
      <c r="AG178" s="1412">
        <f t="shared" si="276"/>
        <v>0</v>
      </c>
      <c r="AH178" s="1412">
        <f t="shared" si="276"/>
        <v>0</v>
      </c>
      <c r="AI178" s="1412">
        <f t="shared" si="276"/>
        <v>0</v>
      </c>
      <c r="AJ178" s="1412">
        <f t="shared" si="276"/>
        <v>0</v>
      </c>
      <c r="AK178" s="1412">
        <f t="shared" si="276"/>
        <v>0</v>
      </c>
      <c r="AL178" s="1412">
        <f t="shared" si="276"/>
        <v>0</v>
      </c>
      <c r="AM178" s="1412">
        <f t="shared" si="276"/>
        <v>0</v>
      </c>
      <c r="AN178" s="1412">
        <f t="shared" si="276"/>
        <v>0</v>
      </c>
      <c r="AO178" s="1412">
        <f t="shared" si="276"/>
        <v>0</v>
      </c>
      <c r="AP178" s="1412">
        <f t="shared" si="276"/>
        <v>0</v>
      </c>
      <c r="AQ178" s="1412">
        <f t="shared" si="276"/>
        <v>0</v>
      </c>
      <c r="AR178" s="1412">
        <f t="shared" si="276"/>
        <v>0</v>
      </c>
      <c r="AS178" s="1412">
        <f t="shared" si="276"/>
        <v>0</v>
      </c>
      <c r="AT178" s="1412">
        <f t="shared" si="276"/>
        <v>0</v>
      </c>
      <c r="AU178" s="1412">
        <f t="shared" si="276"/>
        <v>0</v>
      </c>
      <c r="AV178" s="1412">
        <f t="shared" si="237"/>
        <v>0</v>
      </c>
      <c r="AW178" s="1412"/>
      <c r="AX178" s="1412"/>
      <c r="AY178" s="1412"/>
      <c r="AZ178" s="1412"/>
      <c r="BA178" s="1412"/>
      <c r="BB178" s="1412"/>
      <c r="BC178" s="1412"/>
      <c r="BD178" s="1412"/>
      <c r="BE178" s="1412"/>
      <c r="BF178" s="1412"/>
      <c r="BG178" s="1412"/>
      <c r="BH178" s="1412"/>
      <c r="BI178" s="1412"/>
      <c r="BJ178" s="1412"/>
      <c r="BK178" s="1412"/>
      <c r="BL178" s="1412"/>
      <c r="BM178" s="1412"/>
      <c r="BN178" s="1412"/>
      <c r="BO178" s="1412"/>
      <c r="BP178" s="1412"/>
      <c r="BQ178" s="1412"/>
    </row>
    <row r="179" spans="1:69" s="1413" customFormat="1" ht="12.75">
      <c r="A179" s="1372">
        <v>1830</v>
      </c>
      <c r="B179" s="249" t="s">
        <v>427</v>
      </c>
      <c r="C179" s="1411">
        <f ca="1">'I4 BO ASSETS'!I38</f>
        <v>0</v>
      </c>
      <c r="D179" s="1412">
        <f t="shared" si="274"/>
        <v>0</v>
      </c>
      <c r="E179" s="1412">
        <f t="shared" si="274"/>
        <v>0</v>
      </c>
      <c r="F179" s="1412">
        <f t="shared" si="233"/>
        <v>0</v>
      </c>
      <c r="G179" s="1412">
        <f t="shared" si="268"/>
        <v>0</v>
      </c>
      <c r="H179" s="1412">
        <f t="shared" ref="H179:Z179" si="277">$D179*H610</f>
        <v>0</v>
      </c>
      <c r="I179" s="1412">
        <f t="shared" si="277"/>
        <v>0</v>
      </c>
      <c r="J179" s="1412">
        <f t="shared" si="277"/>
        <v>0</v>
      </c>
      <c r="K179" s="1412">
        <f t="shared" si="277"/>
        <v>0</v>
      </c>
      <c r="L179" s="1412">
        <f t="shared" si="277"/>
        <v>0</v>
      </c>
      <c r="M179" s="1412">
        <f t="shared" si="277"/>
        <v>0</v>
      </c>
      <c r="N179" s="1412">
        <f t="shared" si="277"/>
        <v>0</v>
      </c>
      <c r="O179" s="1412">
        <f t="shared" si="277"/>
        <v>0</v>
      </c>
      <c r="P179" s="1412">
        <f t="shared" si="277"/>
        <v>0</v>
      </c>
      <c r="Q179" s="1412">
        <f t="shared" si="277"/>
        <v>0</v>
      </c>
      <c r="R179" s="1412">
        <f t="shared" si="277"/>
        <v>0</v>
      </c>
      <c r="S179" s="1412">
        <f t="shared" si="277"/>
        <v>0</v>
      </c>
      <c r="T179" s="1412">
        <f t="shared" si="277"/>
        <v>0</v>
      </c>
      <c r="U179" s="1412">
        <f t="shared" si="277"/>
        <v>0</v>
      </c>
      <c r="V179" s="1412">
        <f t="shared" si="277"/>
        <v>0</v>
      </c>
      <c r="W179" s="1412">
        <f t="shared" si="277"/>
        <v>0</v>
      </c>
      <c r="X179" s="1412">
        <f t="shared" si="277"/>
        <v>0</v>
      </c>
      <c r="Y179" s="1412">
        <f t="shared" si="277"/>
        <v>0</v>
      </c>
      <c r="Z179" s="1412">
        <f t="shared" si="277"/>
        <v>0</v>
      </c>
      <c r="AA179" s="1412">
        <f t="shared" si="235"/>
        <v>0</v>
      </c>
      <c r="AB179" s="1412">
        <f t="shared" si="270"/>
        <v>0</v>
      </c>
      <c r="AC179" s="1412">
        <f t="shared" ref="AC179:AU179" si="278">$E179*AC610</f>
        <v>0</v>
      </c>
      <c r="AD179" s="1412">
        <f t="shared" si="278"/>
        <v>0</v>
      </c>
      <c r="AE179" s="1412">
        <f t="shared" si="278"/>
        <v>0</v>
      </c>
      <c r="AF179" s="1412">
        <f t="shared" si="278"/>
        <v>0</v>
      </c>
      <c r="AG179" s="1412">
        <f t="shared" si="278"/>
        <v>0</v>
      </c>
      <c r="AH179" s="1412">
        <f t="shared" si="278"/>
        <v>0</v>
      </c>
      <c r="AI179" s="1412">
        <f t="shared" si="278"/>
        <v>0</v>
      </c>
      <c r="AJ179" s="1412">
        <f t="shared" si="278"/>
        <v>0</v>
      </c>
      <c r="AK179" s="1412">
        <f t="shared" si="278"/>
        <v>0</v>
      </c>
      <c r="AL179" s="1412">
        <f t="shared" si="278"/>
        <v>0</v>
      </c>
      <c r="AM179" s="1412">
        <f t="shared" si="278"/>
        <v>0</v>
      </c>
      <c r="AN179" s="1412">
        <f t="shared" si="278"/>
        <v>0</v>
      </c>
      <c r="AO179" s="1412">
        <f t="shared" si="278"/>
        <v>0</v>
      </c>
      <c r="AP179" s="1412">
        <f t="shared" si="278"/>
        <v>0</v>
      </c>
      <c r="AQ179" s="1412">
        <f t="shared" si="278"/>
        <v>0</v>
      </c>
      <c r="AR179" s="1412">
        <f t="shared" si="278"/>
        <v>0</v>
      </c>
      <c r="AS179" s="1412">
        <f t="shared" si="278"/>
        <v>0</v>
      </c>
      <c r="AT179" s="1412">
        <f t="shared" si="278"/>
        <v>0</v>
      </c>
      <c r="AU179" s="1412">
        <f t="shared" si="278"/>
        <v>0</v>
      </c>
      <c r="AV179" s="1412">
        <f t="shared" si="237"/>
        <v>0</v>
      </c>
      <c r="AW179" s="1412"/>
      <c r="AX179" s="1412"/>
      <c r="AY179" s="1412"/>
      <c r="AZ179" s="1412"/>
      <c r="BA179" s="1412"/>
      <c r="BB179" s="1412"/>
      <c r="BC179" s="1412"/>
      <c r="BD179" s="1412"/>
      <c r="BE179" s="1412"/>
      <c r="BF179" s="1412"/>
      <c r="BG179" s="1412"/>
      <c r="BH179" s="1412"/>
      <c r="BI179" s="1412"/>
      <c r="BJ179" s="1412"/>
      <c r="BK179" s="1412"/>
      <c r="BL179" s="1412"/>
      <c r="BM179" s="1412"/>
      <c r="BN179" s="1412"/>
      <c r="BO179" s="1412"/>
      <c r="BP179" s="1412"/>
      <c r="BQ179" s="1412"/>
    </row>
    <row r="180" spans="1:69" s="1413" customFormat="1" ht="25.5">
      <c r="A180" s="1372" t="s">
        <v>139</v>
      </c>
      <c r="B180" s="249" t="s">
        <v>1422</v>
      </c>
      <c r="C180" s="1411">
        <f ca="1">'I4 BO ASSETS'!I39</f>
        <v>0</v>
      </c>
      <c r="D180" s="1412">
        <f t="shared" si="274"/>
        <v>0</v>
      </c>
      <c r="E180" s="1412">
        <f t="shared" si="274"/>
        <v>0</v>
      </c>
      <c r="F180" s="1412">
        <f t="shared" si="233"/>
        <v>0</v>
      </c>
      <c r="G180" s="1412">
        <f t="shared" si="268"/>
        <v>0</v>
      </c>
      <c r="H180" s="1412">
        <f t="shared" ref="H180:Z180" si="279">$D180*H611</f>
        <v>0</v>
      </c>
      <c r="I180" s="1412">
        <f t="shared" si="279"/>
        <v>0</v>
      </c>
      <c r="J180" s="1412">
        <f t="shared" si="279"/>
        <v>0</v>
      </c>
      <c r="K180" s="1412">
        <f t="shared" si="279"/>
        <v>0</v>
      </c>
      <c r="L180" s="1412">
        <f t="shared" si="279"/>
        <v>0</v>
      </c>
      <c r="M180" s="1412">
        <f t="shared" si="279"/>
        <v>0</v>
      </c>
      <c r="N180" s="1412">
        <f t="shared" si="279"/>
        <v>0</v>
      </c>
      <c r="O180" s="1412">
        <f t="shared" si="279"/>
        <v>0</v>
      </c>
      <c r="P180" s="1412">
        <f t="shared" si="279"/>
        <v>0</v>
      </c>
      <c r="Q180" s="1412">
        <f t="shared" si="279"/>
        <v>0</v>
      </c>
      <c r="R180" s="1412">
        <f t="shared" si="279"/>
        <v>0</v>
      </c>
      <c r="S180" s="1412">
        <f t="shared" si="279"/>
        <v>0</v>
      </c>
      <c r="T180" s="1412">
        <f t="shared" si="279"/>
        <v>0</v>
      </c>
      <c r="U180" s="1412">
        <f t="shared" si="279"/>
        <v>0</v>
      </c>
      <c r="V180" s="1412">
        <f t="shared" si="279"/>
        <v>0</v>
      </c>
      <c r="W180" s="1412">
        <f t="shared" si="279"/>
        <v>0</v>
      </c>
      <c r="X180" s="1412">
        <f t="shared" si="279"/>
        <v>0</v>
      </c>
      <c r="Y180" s="1412">
        <f t="shared" si="279"/>
        <v>0</v>
      </c>
      <c r="Z180" s="1412">
        <f t="shared" si="279"/>
        <v>0</v>
      </c>
      <c r="AA180" s="1412">
        <f t="shared" si="235"/>
        <v>0</v>
      </c>
      <c r="AB180" s="1412">
        <f t="shared" si="270"/>
        <v>0</v>
      </c>
      <c r="AC180" s="1412">
        <f t="shared" ref="AC180:AU180" si="280">$E180*AC611</f>
        <v>0</v>
      </c>
      <c r="AD180" s="1412">
        <f t="shared" si="280"/>
        <v>0</v>
      </c>
      <c r="AE180" s="1412">
        <f t="shared" si="280"/>
        <v>0</v>
      </c>
      <c r="AF180" s="1412">
        <f t="shared" si="280"/>
        <v>0</v>
      </c>
      <c r="AG180" s="1412">
        <f t="shared" si="280"/>
        <v>0</v>
      </c>
      <c r="AH180" s="1412">
        <f t="shared" si="280"/>
        <v>0</v>
      </c>
      <c r="AI180" s="1412">
        <f t="shared" si="280"/>
        <v>0</v>
      </c>
      <c r="AJ180" s="1412">
        <f t="shared" si="280"/>
        <v>0</v>
      </c>
      <c r="AK180" s="1412">
        <f t="shared" si="280"/>
        <v>0</v>
      </c>
      <c r="AL180" s="1412">
        <f t="shared" si="280"/>
        <v>0</v>
      </c>
      <c r="AM180" s="1412">
        <f t="shared" si="280"/>
        <v>0</v>
      </c>
      <c r="AN180" s="1412">
        <f t="shared" si="280"/>
        <v>0</v>
      </c>
      <c r="AO180" s="1412">
        <f t="shared" si="280"/>
        <v>0</v>
      </c>
      <c r="AP180" s="1412">
        <f t="shared" si="280"/>
        <v>0</v>
      </c>
      <c r="AQ180" s="1412">
        <f t="shared" si="280"/>
        <v>0</v>
      </c>
      <c r="AR180" s="1412">
        <f t="shared" si="280"/>
        <v>0</v>
      </c>
      <c r="AS180" s="1412">
        <f t="shared" si="280"/>
        <v>0</v>
      </c>
      <c r="AT180" s="1412">
        <f t="shared" si="280"/>
        <v>0</v>
      </c>
      <c r="AU180" s="1412">
        <f t="shared" si="280"/>
        <v>0</v>
      </c>
      <c r="AV180" s="1412">
        <f t="shared" si="237"/>
        <v>0</v>
      </c>
      <c r="AW180" s="1412"/>
      <c r="AX180" s="1412"/>
      <c r="AY180" s="1412"/>
      <c r="AZ180" s="1412"/>
      <c r="BA180" s="1412"/>
      <c r="BB180" s="1412"/>
      <c r="BC180" s="1412"/>
      <c r="BD180" s="1412"/>
      <c r="BE180" s="1412"/>
      <c r="BF180" s="1412"/>
      <c r="BG180" s="1412"/>
      <c r="BH180" s="1412"/>
      <c r="BI180" s="1412"/>
      <c r="BJ180" s="1412"/>
      <c r="BK180" s="1412"/>
      <c r="BL180" s="1412"/>
      <c r="BM180" s="1412"/>
      <c r="BN180" s="1412"/>
      <c r="BO180" s="1412"/>
      <c r="BP180" s="1412"/>
      <c r="BQ180" s="1412"/>
    </row>
    <row r="181" spans="1:69" s="1413" customFormat="1" ht="12.75">
      <c r="A181" s="1372" t="s">
        <v>140</v>
      </c>
      <c r="B181" s="249" t="s">
        <v>1423</v>
      </c>
      <c r="C181" s="1411">
        <f ca="1">'I4 BO ASSETS'!I40</f>
        <v>0</v>
      </c>
      <c r="D181" s="1412">
        <f t="shared" si="274"/>
        <v>0</v>
      </c>
      <c r="E181" s="1412">
        <f t="shared" si="274"/>
        <v>0</v>
      </c>
      <c r="F181" s="1412">
        <f t="shared" si="233"/>
        <v>0</v>
      </c>
      <c r="G181" s="1412">
        <f t="shared" si="268"/>
        <v>0</v>
      </c>
      <c r="H181" s="1412">
        <f t="shared" ref="H181:Z181" si="281">$D181*H612</f>
        <v>0</v>
      </c>
      <c r="I181" s="1412">
        <f t="shared" si="281"/>
        <v>0</v>
      </c>
      <c r="J181" s="1412">
        <f t="shared" si="281"/>
        <v>0</v>
      </c>
      <c r="K181" s="1412">
        <f t="shared" si="281"/>
        <v>0</v>
      </c>
      <c r="L181" s="1412">
        <f t="shared" si="281"/>
        <v>0</v>
      </c>
      <c r="M181" s="1412">
        <f t="shared" si="281"/>
        <v>0</v>
      </c>
      <c r="N181" s="1412">
        <f t="shared" si="281"/>
        <v>0</v>
      </c>
      <c r="O181" s="1412">
        <f t="shared" si="281"/>
        <v>0</v>
      </c>
      <c r="P181" s="1412">
        <f t="shared" si="281"/>
        <v>0</v>
      </c>
      <c r="Q181" s="1412">
        <f t="shared" si="281"/>
        <v>0</v>
      </c>
      <c r="R181" s="1412">
        <f t="shared" si="281"/>
        <v>0</v>
      </c>
      <c r="S181" s="1412">
        <f t="shared" si="281"/>
        <v>0</v>
      </c>
      <c r="T181" s="1412">
        <f t="shared" si="281"/>
        <v>0</v>
      </c>
      <c r="U181" s="1412">
        <f t="shared" si="281"/>
        <v>0</v>
      </c>
      <c r="V181" s="1412">
        <f t="shared" si="281"/>
        <v>0</v>
      </c>
      <c r="W181" s="1412">
        <f t="shared" si="281"/>
        <v>0</v>
      </c>
      <c r="X181" s="1412">
        <f t="shared" si="281"/>
        <v>0</v>
      </c>
      <c r="Y181" s="1412">
        <f t="shared" si="281"/>
        <v>0</v>
      </c>
      <c r="Z181" s="1412">
        <f t="shared" si="281"/>
        <v>0</v>
      </c>
      <c r="AA181" s="1412">
        <f t="shared" si="235"/>
        <v>0</v>
      </c>
      <c r="AB181" s="1412">
        <f t="shared" si="270"/>
        <v>0</v>
      </c>
      <c r="AC181" s="1412">
        <f t="shared" ref="AC181:AU181" si="282">$E181*AC612</f>
        <v>0</v>
      </c>
      <c r="AD181" s="1412">
        <f t="shared" si="282"/>
        <v>0</v>
      </c>
      <c r="AE181" s="1412">
        <f t="shared" si="282"/>
        <v>0</v>
      </c>
      <c r="AF181" s="1412">
        <f t="shared" si="282"/>
        <v>0</v>
      </c>
      <c r="AG181" s="1412">
        <f t="shared" si="282"/>
        <v>0</v>
      </c>
      <c r="AH181" s="1412">
        <f t="shared" si="282"/>
        <v>0</v>
      </c>
      <c r="AI181" s="1412">
        <f t="shared" si="282"/>
        <v>0</v>
      </c>
      <c r="AJ181" s="1412">
        <f t="shared" si="282"/>
        <v>0</v>
      </c>
      <c r="AK181" s="1412">
        <f t="shared" si="282"/>
        <v>0</v>
      </c>
      <c r="AL181" s="1412">
        <f t="shared" si="282"/>
        <v>0</v>
      </c>
      <c r="AM181" s="1412">
        <f t="shared" si="282"/>
        <v>0</v>
      </c>
      <c r="AN181" s="1412">
        <f t="shared" si="282"/>
        <v>0</v>
      </c>
      <c r="AO181" s="1412">
        <f t="shared" si="282"/>
        <v>0</v>
      </c>
      <c r="AP181" s="1412">
        <f t="shared" si="282"/>
        <v>0</v>
      </c>
      <c r="AQ181" s="1412">
        <f t="shared" si="282"/>
        <v>0</v>
      </c>
      <c r="AR181" s="1412">
        <f t="shared" si="282"/>
        <v>0</v>
      </c>
      <c r="AS181" s="1412">
        <f t="shared" si="282"/>
        <v>0</v>
      </c>
      <c r="AT181" s="1412">
        <f t="shared" si="282"/>
        <v>0</v>
      </c>
      <c r="AU181" s="1412">
        <f t="shared" si="282"/>
        <v>0</v>
      </c>
      <c r="AV181" s="1412">
        <f t="shared" si="237"/>
        <v>0</v>
      </c>
      <c r="AW181" s="1412"/>
      <c r="AX181" s="1412"/>
      <c r="AY181" s="1412"/>
      <c r="AZ181" s="1412"/>
      <c r="BA181" s="1412"/>
      <c r="BB181" s="1412"/>
      <c r="BC181" s="1412"/>
      <c r="BD181" s="1412"/>
      <c r="BE181" s="1412"/>
      <c r="BF181" s="1412"/>
      <c r="BG181" s="1412"/>
      <c r="BH181" s="1412"/>
      <c r="BI181" s="1412"/>
      <c r="BJ181" s="1412"/>
      <c r="BK181" s="1412"/>
      <c r="BL181" s="1412"/>
      <c r="BM181" s="1412"/>
      <c r="BN181" s="1412"/>
      <c r="BO181" s="1412"/>
      <c r="BP181" s="1412"/>
      <c r="BQ181" s="1412"/>
    </row>
    <row r="182" spans="1:69" s="1413" customFormat="1" ht="12.75">
      <c r="A182" s="1372" t="s">
        <v>141</v>
      </c>
      <c r="B182" s="249" t="s">
        <v>1447</v>
      </c>
      <c r="C182" s="1411">
        <f ca="1">'I4 BO ASSETS'!I41</f>
        <v>0</v>
      </c>
      <c r="D182" s="1412">
        <f t="shared" si="274"/>
        <v>0</v>
      </c>
      <c r="E182" s="1412">
        <f t="shared" si="274"/>
        <v>0</v>
      </c>
      <c r="F182" s="1412">
        <f t="shared" si="233"/>
        <v>0</v>
      </c>
      <c r="G182" s="1412">
        <f t="shared" si="268"/>
        <v>0</v>
      </c>
      <c r="H182" s="1412">
        <f t="shared" ref="H182:Z182" si="283">$D182*H613</f>
        <v>0</v>
      </c>
      <c r="I182" s="1412">
        <f t="shared" si="283"/>
        <v>0</v>
      </c>
      <c r="J182" s="1412">
        <f t="shared" si="283"/>
        <v>0</v>
      </c>
      <c r="K182" s="1412">
        <f t="shared" si="283"/>
        <v>0</v>
      </c>
      <c r="L182" s="1412">
        <f t="shared" si="283"/>
        <v>0</v>
      </c>
      <c r="M182" s="1412">
        <f t="shared" si="283"/>
        <v>0</v>
      </c>
      <c r="N182" s="1412">
        <f t="shared" si="283"/>
        <v>0</v>
      </c>
      <c r="O182" s="1412">
        <f t="shared" si="283"/>
        <v>0</v>
      </c>
      <c r="P182" s="1412">
        <f t="shared" si="283"/>
        <v>0</v>
      </c>
      <c r="Q182" s="1412">
        <f t="shared" si="283"/>
        <v>0</v>
      </c>
      <c r="R182" s="1412">
        <f t="shared" si="283"/>
        <v>0</v>
      </c>
      <c r="S182" s="1412">
        <f t="shared" si="283"/>
        <v>0</v>
      </c>
      <c r="T182" s="1412">
        <f t="shared" si="283"/>
        <v>0</v>
      </c>
      <c r="U182" s="1412">
        <f t="shared" si="283"/>
        <v>0</v>
      </c>
      <c r="V182" s="1412">
        <f t="shared" si="283"/>
        <v>0</v>
      </c>
      <c r="W182" s="1412">
        <f t="shared" si="283"/>
        <v>0</v>
      </c>
      <c r="X182" s="1412">
        <f t="shared" si="283"/>
        <v>0</v>
      </c>
      <c r="Y182" s="1412">
        <f t="shared" si="283"/>
        <v>0</v>
      </c>
      <c r="Z182" s="1412">
        <f t="shared" si="283"/>
        <v>0</v>
      </c>
      <c r="AA182" s="1412">
        <f t="shared" si="235"/>
        <v>0</v>
      </c>
      <c r="AB182" s="1412">
        <f t="shared" si="270"/>
        <v>0</v>
      </c>
      <c r="AC182" s="1412">
        <f t="shared" ref="AC182:AU182" si="284">$E182*AC613</f>
        <v>0</v>
      </c>
      <c r="AD182" s="1412">
        <f t="shared" si="284"/>
        <v>0</v>
      </c>
      <c r="AE182" s="1412">
        <f t="shared" si="284"/>
        <v>0</v>
      </c>
      <c r="AF182" s="1412">
        <f t="shared" si="284"/>
        <v>0</v>
      </c>
      <c r="AG182" s="1412">
        <f t="shared" si="284"/>
        <v>0</v>
      </c>
      <c r="AH182" s="1412">
        <f t="shared" si="284"/>
        <v>0</v>
      </c>
      <c r="AI182" s="1412">
        <f t="shared" si="284"/>
        <v>0</v>
      </c>
      <c r="AJ182" s="1412">
        <f t="shared" si="284"/>
        <v>0</v>
      </c>
      <c r="AK182" s="1412">
        <f t="shared" si="284"/>
        <v>0</v>
      </c>
      <c r="AL182" s="1412">
        <f t="shared" si="284"/>
        <v>0</v>
      </c>
      <c r="AM182" s="1412">
        <f t="shared" si="284"/>
        <v>0</v>
      </c>
      <c r="AN182" s="1412">
        <f t="shared" si="284"/>
        <v>0</v>
      </c>
      <c r="AO182" s="1412">
        <f t="shared" si="284"/>
        <v>0</v>
      </c>
      <c r="AP182" s="1412">
        <f t="shared" si="284"/>
        <v>0</v>
      </c>
      <c r="AQ182" s="1412">
        <f t="shared" si="284"/>
        <v>0</v>
      </c>
      <c r="AR182" s="1412">
        <f t="shared" si="284"/>
        <v>0</v>
      </c>
      <c r="AS182" s="1412">
        <f t="shared" si="284"/>
        <v>0</v>
      </c>
      <c r="AT182" s="1412">
        <f t="shared" si="284"/>
        <v>0</v>
      </c>
      <c r="AU182" s="1412">
        <f t="shared" si="284"/>
        <v>0</v>
      </c>
      <c r="AV182" s="1412">
        <f t="shared" si="237"/>
        <v>0</v>
      </c>
      <c r="AW182" s="1412"/>
      <c r="AX182" s="1412"/>
      <c r="AY182" s="1412"/>
      <c r="AZ182" s="1412"/>
      <c r="BA182" s="1412"/>
      <c r="BB182" s="1412"/>
      <c r="BC182" s="1412"/>
      <c r="BD182" s="1412"/>
      <c r="BE182" s="1412"/>
      <c r="BF182" s="1412"/>
      <c r="BG182" s="1412"/>
      <c r="BH182" s="1412"/>
      <c r="BI182" s="1412"/>
      <c r="BJ182" s="1412"/>
      <c r="BK182" s="1412"/>
      <c r="BL182" s="1412"/>
      <c r="BM182" s="1412"/>
      <c r="BN182" s="1412"/>
      <c r="BO182" s="1412"/>
      <c r="BP182" s="1412"/>
      <c r="BQ182" s="1412"/>
    </row>
    <row r="183" spans="1:69" s="1413" customFormat="1" ht="12.75">
      <c r="A183" s="1372">
        <v>1835</v>
      </c>
      <c r="B183" s="249" t="s">
        <v>413</v>
      </c>
      <c r="C183" s="1411">
        <f ca="1">'I4 BO ASSETS'!I42</f>
        <v>0</v>
      </c>
      <c r="D183" s="1412">
        <f t="shared" si="274"/>
        <v>0</v>
      </c>
      <c r="E183" s="1412">
        <f t="shared" si="274"/>
        <v>0</v>
      </c>
      <c r="F183" s="1412">
        <f t="shared" si="233"/>
        <v>0</v>
      </c>
      <c r="G183" s="1412">
        <f t="shared" si="268"/>
        <v>0</v>
      </c>
      <c r="H183" s="1412">
        <f t="shared" ref="H183:Z183" si="285">$D183*H614</f>
        <v>0</v>
      </c>
      <c r="I183" s="1412">
        <f t="shared" si="285"/>
        <v>0</v>
      </c>
      <c r="J183" s="1412">
        <f t="shared" si="285"/>
        <v>0</v>
      </c>
      <c r="K183" s="1412">
        <f t="shared" si="285"/>
        <v>0</v>
      </c>
      <c r="L183" s="1412">
        <f t="shared" si="285"/>
        <v>0</v>
      </c>
      <c r="M183" s="1412">
        <f t="shared" si="285"/>
        <v>0</v>
      </c>
      <c r="N183" s="1412">
        <f t="shared" si="285"/>
        <v>0</v>
      </c>
      <c r="O183" s="1412">
        <f t="shared" si="285"/>
        <v>0</v>
      </c>
      <c r="P183" s="1412">
        <f t="shared" si="285"/>
        <v>0</v>
      </c>
      <c r="Q183" s="1412">
        <f t="shared" si="285"/>
        <v>0</v>
      </c>
      <c r="R183" s="1412">
        <f t="shared" si="285"/>
        <v>0</v>
      </c>
      <c r="S183" s="1412">
        <f t="shared" si="285"/>
        <v>0</v>
      </c>
      <c r="T183" s="1412">
        <f t="shared" si="285"/>
        <v>0</v>
      </c>
      <c r="U183" s="1412">
        <f t="shared" si="285"/>
        <v>0</v>
      </c>
      <c r="V183" s="1412">
        <f t="shared" si="285"/>
        <v>0</v>
      </c>
      <c r="W183" s="1412">
        <f t="shared" si="285"/>
        <v>0</v>
      </c>
      <c r="X183" s="1412">
        <f t="shared" si="285"/>
        <v>0</v>
      </c>
      <c r="Y183" s="1412">
        <f t="shared" si="285"/>
        <v>0</v>
      </c>
      <c r="Z183" s="1412">
        <f t="shared" si="285"/>
        <v>0</v>
      </c>
      <c r="AA183" s="1412">
        <f t="shared" si="235"/>
        <v>0</v>
      </c>
      <c r="AB183" s="1412">
        <f t="shared" si="270"/>
        <v>0</v>
      </c>
      <c r="AC183" s="1412">
        <f t="shared" ref="AC183:AU183" si="286">$E183*AC614</f>
        <v>0</v>
      </c>
      <c r="AD183" s="1412">
        <f t="shared" si="286"/>
        <v>0</v>
      </c>
      <c r="AE183" s="1412">
        <f t="shared" si="286"/>
        <v>0</v>
      </c>
      <c r="AF183" s="1412">
        <f t="shared" si="286"/>
        <v>0</v>
      </c>
      <c r="AG183" s="1412">
        <f t="shared" si="286"/>
        <v>0</v>
      </c>
      <c r="AH183" s="1412">
        <f t="shared" si="286"/>
        <v>0</v>
      </c>
      <c r="AI183" s="1412">
        <f t="shared" si="286"/>
        <v>0</v>
      </c>
      <c r="AJ183" s="1412">
        <f t="shared" si="286"/>
        <v>0</v>
      </c>
      <c r="AK183" s="1412">
        <f t="shared" si="286"/>
        <v>0</v>
      </c>
      <c r="AL183" s="1412">
        <f t="shared" si="286"/>
        <v>0</v>
      </c>
      <c r="AM183" s="1412">
        <f t="shared" si="286"/>
        <v>0</v>
      </c>
      <c r="AN183" s="1412">
        <f t="shared" si="286"/>
        <v>0</v>
      </c>
      <c r="AO183" s="1412">
        <f t="shared" si="286"/>
        <v>0</v>
      </c>
      <c r="AP183" s="1412">
        <f t="shared" si="286"/>
        <v>0</v>
      </c>
      <c r="AQ183" s="1412">
        <f t="shared" si="286"/>
        <v>0</v>
      </c>
      <c r="AR183" s="1412">
        <f t="shared" si="286"/>
        <v>0</v>
      </c>
      <c r="AS183" s="1412">
        <f t="shared" si="286"/>
        <v>0</v>
      </c>
      <c r="AT183" s="1412">
        <f t="shared" si="286"/>
        <v>0</v>
      </c>
      <c r="AU183" s="1412">
        <f t="shared" si="286"/>
        <v>0</v>
      </c>
      <c r="AV183" s="1412">
        <f t="shared" si="237"/>
        <v>0</v>
      </c>
      <c r="AW183" s="1412"/>
      <c r="AX183" s="1412"/>
      <c r="AY183" s="1412"/>
      <c r="AZ183" s="1412"/>
      <c r="BA183" s="1412"/>
      <c r="BB183" s="1412"/>
      <c r="BC183" s="1412"/>
      <c r="BD183" s="1412"/>
      <c r="BE183" s="1412"/>
      <c r="BF183" s="1412"/>
      <c r="BG183" s="1412"/>
      <c r="BH183" s="1412"/>
      <c r="BI183" s="1412"/>
      <c r="BJ183" s="1412"/>
      <c r="BK183" s="1412"/>
      <c r="BL183" s="1412"/>
      <c r="BM183" s="1412"/>
      <c r="BN183" s="1412"/>
      <c r="BO183" s="1412"/>
      <c r="BP183" s="1412"/>
      <c r="BQ183" s="1412"/>
    </row>
    <row r="184" spans="1:69" s="1413" customFormat="1" ht="25.5">
      <c r="A184" s="1372" t="s">
        <v>142</v>
      </c>
      <c r="B184" s="249" t="s">
        <v>1448</v>
      </c>
      <c r="C184" s="1411">
        <f ca="1">'I4 BO ASSETS'!I43</f>
        <v>0</v>
      </c>
      <c r="D184" s="1412">
        <f t="shared" si="274"/>
        <v>0</v>
      </c>
      <c r="E184" s="1412">
        <f t="shared" si="274"/>
        <v>0</v>
      </c>
      <c r="F184" s="1412">
        <f t="shared" si="233"/>
        <v>0</v>
      </c>
      <c r="G184" s="1412">
        <f t="shared" si="268"/>
        <v>0</v>
      </c>
      <c r="H184" s="1412">
        <f t="shared" ref="H184:Z184" si="287">$D184*H615</f>
        <v>0</v>
      </c>
      <c r="I184" s="1412">
        <f t="shared" si="287"/>
        <v>0</v>
      </c>
      <c r="J184" s="1412">
        <f t="shared" si="287"/>
        <v>0</v>
      </c>
      <c r="K184" s="1412">
        <f t="shared" si="287"/>
        <v>0</v>
      </c>
      <c r="L184" s="1412">
        <f t="shared" si="287"/>
        <v>0</v>
      </c>
      <c r="M184" s="1412">
        <f t="shared" si="287"/>
        <v>0</v>
      </c>
      <c r="N184" s="1412">
        <f t="shared" si="287"/>
        <v>0</v>
      </c>
      <c r="O184" s="1412">
        <f t="shared" si="287"/>
        <v>0</v>
      </c>
      <c r="P184" s="1412">
        <f t="shared" si="287"/>
        <v>0</v>
      </c>
      <c r="Q184" s="1412">
        <f t="shared" si="287"/>
        <v>0</v>
      </c>
      <c r="R184" s="1412">
        <f t="shared" si="287"/>
        <v>0</v>
      </c>
      <c r="S184" s="1412">
        <f t="shared" si="287"/>
        <v>0</v>
      </c>
      <c r="T184" s="1412">
        <f t="shared" si="287"/>
        <v>0</v>
      </c>
      <c r="U184" s="1412">
        <f t="shared" si="287"/>
        <v>0</v>
      </c>
      <c r="V184" s="1412">
        <f t="shared" si="287"/>
        <v>0</v>
      </c>
      <c r="W184" s="1412">
        <f t="shared" si="287"/>
        <v>0</v>
      </c>
      <c r="X184" s="1412">
        <f t="shared" si="287"/>
        <v>0</v>
      </c>
      <c r="Y184" s="1412">
        <f t="shared" si="287"/>
        <v>0</v>
      </c>
      <c r="Z184" s="1412">
        <f t="shared" si="287"/>
        <v>0</v>
      </c>
      <c r="AA184" s="1412">
        <f t="shared" si="235"/>
        <v>0</v>
      </c>
      <c r="AB184" s="1412">
        <f t="shared" si="270"/>
        <v>0</v>
      </c>
      <c r="AC184" s="1412">
        <f t="shared" ref="AC184:AU184" si="288">$E184*AC615</f>
        <v>0</v>
      </c>
      <c r="AD184" s="1412">
        <f t="shared" si="288"/>
        <v>0</v>
      </c>
      <c r="AE184" s="1412">
        <f t="shared" si="288"/>
        <v>0</v>
      </c>
      <c r="AF184" s="1412">
        <f t="shared" si="288"/>
        <v>0</v>
      </c>
      <c r="AG184" s="1412">
        <f t="shared" si="288"/>
        <v>0</v>
      </c>
      <c r="AH184" s="1412">
        <f t="shared" si="288"/>
        <v>0</v>
      </c>
      <c r="AI184" s="1412">
        <f t="shared" si="288"/>
        <v>0</v>
      </c>
      <c r="AJ184" s="1412">
        <f t="shared" si="288"/>
        <v>0</v>
      </c>
      <c r="AK184" s="1412">
        <f t="shared" si="288"/>
        <v>0</v>
      </c>
      <c r="AL184" s="1412">
        <f t="shared" si="288"/>
        <v>0</v>
      </c>
      <c r="AM184" s="1412">
        <f t="shared" si="288"/>
        <v>0</v>
      </c>
      <c r="AN184" s="1412">
        <f t="shared" si="288"/>
        <v>0</v>
      </c>
      <c r="AO184" s="1412">
        <f t="shared" si="288"/>
        <v>0</v>
      </c>
      <c r="AP184" s="1412">
        <f t="shared" si="288"/>
        <v>0</v>
      </c>
      <c r="AQ184" s="1412">
        <f t="shared" si="288"/>
        <v>0</v>
      </c>
      <c r="AR184" s="1412">
        <f t="shared" si="288"/>
        <v>0</v>
      </c>
      <c r="AS184" s="1412">
        <f t="shared" si="288"/>
        <v>0</v>
      </c>
      <c r="AT184" s="1412">
        <f t="shared" si="288"/>
        <v>0</v>
      </c>
      <c r="AU184" s="1412">
        <f t="shared" si="288"/>
        <v>0</v>
      </c>
      <c r="AV184" s="1412">
        <f t="shared" si="237"/>
        <v>0</v>
      </c>
      <c r="AW184" s="1412"/>
      <c r="AX184" s="1412"/>
      <c r="AY184" s="1412"/>
      <c r="AZ184" s="1412"/>
      <c r="BA184" s="1412"/>
      <c r="BB184" s="1412"/>
      <c r="BC184" s="1412"/>
      <c r="BD184" s="1412"/>
      <c r="BE184" s="1412"/>
      <c r="BF184" s="1412"/>
      <c r="BG184" s="1412"/>
      <c r="BH184" s="1412"/>
      <c r="BI184" s="1412"/>
      <c r="BJ184" s="1412"/>
      <c r="BK184" s="1412"/>
      <c r="BL184" s="1412"/>
      <c r="BM184" s="1412"/>
      <c r="BN184" s="1412"/>
      <c r="BO184" s="1412"/>
      <c r="BP184" s="1412"/>
      <c r="BQ184" s="1412"/>
    </row>
    <row r="185" spans="1:69" s="1413" customFormat="1" ht="25.5">
      <c r="A185" s="1372" t="s">
        <v>143</v>
      </c>
      <c r="B185" s="249" t="s">
        <v>1449</v>
      </c>
      <c r="C185" s="1411">
        <f ca="1">'I4 BO ASSETS'!I44</f>
        <v>-4186919.9999999995</v>
      </c>
      <c r="D185" s="1412">
        <f t="shared" si="274"/>
        <v>-2721498</v>
      </c>
      <c r="E185" s="1412">
        <f t="shared" si="274"/>
        <v>-1465421.9999999998</v>
      </c>
      <c r="F185" s="1412">
        <f t="shared" si="233"/>
        <v>-4186920</v>
      </c>
      <c r="G185" s="1412">
        <f t="shared" si="268"/>
        <v>-1025767.1605172633</v>
      </c>
      <c r="H185" s="1412">
        <f t="shared" ref="H185:Z185" si="289">$D185*H616</f>
        <v>-481036.64920904965</v>
      </c>
      <c r="I185" s="1412">
        <f t="shared" si="289"/>
        <v>-1212852.5898802385</v>
      </c>
      <c r="J185" s="1412">
        <f t="shared" si="289"/>
        <v>0</v>
      </c>
      <c r="K185" s="1412">
        <f t="shared" si="289"/>
        <v>0</v>
      </c>
      <c r="L185" s="1412">
        <f t="shared" si="289"/>
        <v>0</v>
      </c>
      <c r="M185" s="1412">
        <f t="shared" si="289"/>
        <v>0</v>
      </c>
      <c r="N185" s="1412">
        <f t="shared" si="289"/>
        <v>0</v>
      </c>
      <c r="O185" s="1412">
        <f t="shared" si="289"/>
        <v>-1841.600393448826</v>
      </c>
      <c r="P185" s="1412">
        <f t="shared" si="289"/>
        <v>0</v>
      </c>
      <c r="Q185" s="1412">
        <f t="shared" si="289"/>
        <v>0</v>
      </c>
      <c r="R185" s="1412">
        <f t="shared" si="289"/>
        <v>0</v>
      </c>
      <c r="S185" s="1412">
        <f t="shared" si="289"/>
        <v>0</v>
      </c>
      <c r="T185" s="1412">
        <f t="shared" si="289"/>
        <v>0</v>
      </c>
      <c r="U185" s="1412">
        <f t="shared" si="289"/>
        <v>0</v>
      </c>
      <c r="V185" s="1412">
        <f t="shared" si="289"/>
        <v>0</v>
      </c>
      <c r="W185" s="1412">
        <f t="shared" si="289"/>
        <v>0</v>
      </c>
      <c r="X185" s="1412">
        <f t="shared" si="289"/>
        <v>0</v>
      </c>
      <c r="Y185" s="1412">
        <f t="shared" si="289"/>
        <v>0</v>
      </c>
      <c r="Z185" s="1412">
        <f t="shared" si="289"/>
        <v>0</v>
      </c>
      <c r="AA185" s="1412">
        <f t="shared" si="235"/>
        <v>-2721498.0000000005</v>
      </c>
      <c r="AB185" s="1412">
        <f t="shared" si="270"/>
        <v>-993817.96338346298</v>
      </c>
      <c r="AC185" s="1412">
        <f t="shared" ref="AC185:AU185" si="290">$E185*AC616</f>
        <v>-118031.67152113176</v>
      </c>
      <c r="AD185" s="1412">
        <f t="shared" si="290"/>
        <v>-13675.994412411577</v>
      </c>
      <c r="AE185" s="1412">
        <f t="shared" si="290"/>
        <v>0</v>
      </c>
      <c r="AF185" s="1412">
        <f t="shared" si="290"/>
        <v>0</v>
      </c>
      <c r="AG185" s="1412">
        <f t="shared" si="290"/>
        <v>0</v>
      </c>
      <c r="AH185" s="1412">
        <f t="shared" si="290"/>
        <v>-309756.91802888893</v>
      </c>
      <c r="AI185" s="1412">
        <f t="shared" si="290"/>
        <v>-16986.107709683169</v>
      </c>
      <c r="AJ185" s="1412">
        <f t="shared" si="290"/>
        <v>-13153.344944421326</v>
      </c>
      <c r="AK185" s="1412">
        <f t="shared" si="290"/>
        <v>0</v>
      </c>
      <c r="AL185" s="1412">
        <f t="shared" si="290"/>
        <v>0</v>
      </c>
      <c r="AM185" s="1412">
        <f t="shared" si="290"/>
        <v>0</v>
      </c>
      <c r="AN185" s="1412">
        <f t="shared" si="290"/>
        <v>0</v>
      </c>
      <c r="AO185" s="1412">
        <f t="shared" si="290"/>
        <v>0</v>
      </c>
      <c r="AP185" s="1412">
        <f t="shared" si="290"/>
        <v>0</v>
      </c>
      <c r="AQ185" s="1412">
        <f t="shared" si="290"/>
        <v>0</v>
      </c>
      <c r="AR185" s="1412">
        <f t="shared" si="290"/>
        <v>0</v>
      </c>
      <c r="AS185" s="1412">
        <f t="shared" si="290"/>
        <v>0</v>
      </c>
      <c r="AT185" s="1412">
        <f t="shared" si="290"/>
        <v>0</v>
      </c>
      <c r="AU185" s="1412">
        <f t="shared" si="290"/>
        <v>0</v>
      </c>
      <c r="AV185" s="1412">
        <f t="shared" si="237"/>
        <v>-1465421.9999999998</v>
      </c>
      <c r="AW185" s="1412"/>
      <c r="AX185" s="1412"/>
      <c r="AY185" s="1412"/>
      <c r="AZ185" s="1412"/>
      <c r="BA185" s="1412"/>
      <c r="BB185" s="1412"/>
      <c r="BC185" s="1412"/>
      <c r="BD185" s="1412"/>
      <c r="BE185" s="1412"/>
      <c r="BF185" s="1412"/>
      <c r="BG185" s="1412"/>
      <c r="BH185" s="1412"/>
      <c r="BI185" s="1412"/>
      <c r="BJ185" s="1412"/>
      <c r="BK185" s="1412"/>
      <c r="BL185" s="1412"/>
      <c r="BM185" s="1412"/>
      <c r="BN185" s="1412"/>
      <c r="BO185" s="1412"/>
      <c r="BP185" s="1412"/>
      <c r="BQ185" s="1412"/>
    </row>
    <row r="186" spans="1:69" s="1413" customFormat="1" ht="25.5">
      <c r="A186" s="1372" t="s">
        <v>144</v>
      </c>
      <c r="B186" s="249" t="s">
        <v>1450</v>
      </c>
      <c r="C186" s="1411">
        <f ca="1">'I4 BO ASSETS'!I45</f>
        <v>-1881080.0000000002</v>
      </c>
      <c r="D186" s="1412">
        <f t="shared" si="274"/>
        <v>-1222702.0000000002</v>
      </c>
      <c r="E186" s="1412">
        <f t="shared" si="274"/>
        <v>-658378</v>
      </c>
      <c r="F186" s="1412">
        <f t="shared" si="233"/>
        <v>-1881080.0000000002</v>
      </c>
      <c r="G186" s="1412">
        <f t="shared" si="268"/>
        <v>-757309.90161750384</v>
      </c>
      <c r="H186" s="1412">
        <f t="shared" ref="H186:Z186" si="291">$D186*H617</f>
        <v>-287427.74112231442</v>
      </c>
      <c r="I186" s="1412">
        <f t="shared" si="291"/>
        <v>-176491.00381972149</v>
      </c>
      <c r="J186" s="1412">
        <f t="shared" si="291"/>
        <v>0</v>
      </c>
      <c r="K186" s="1412">
        <f t="shared" si="291"/>
        <v>0</v>
      </c>
      <c r="L186" s="1412">
        <f t="shared" si="291"/>
        <v>0</v>
      </c>
      <c r="M186" s="1412">
        <f t="shared" si="291"/>
        <v>0</v>
      </c>
      <c r="N186" s="1412">
        <f t="shared" si="291"/>
        <v>0</v>
      </c>
      <c r="O186" s="1412">
        <f t="shared" si="291"/>
        <v>-1473.3534404605211</v>
      </c>
      <c r="P186" s="1412">
        <f t="shared" si="291"/>
        <v>0</v>
      </c>
      <c r="Q186" s="1412">
        <f t="shared" si="291"/>
        <v>0</v>
      </c>
      <c r="R186" s="1412">
        <f t="shared" si="291"/>
        <v>0</v>
      </c>
      <c r="S186" s="1412">
        <f t="shared" si="291"/>
        <v>0</v>
      </c>
      <c r="T186" s="1412">
        <f t="shared" si="291"/>
        <v>0</v>
      </c>
      <c r="U186" s="1412">
        <f t="shared" si="291"/>
        <v>0</v>
      </c>
      <c r="V186" s="1412">
        <f t="shared" si="291"/>
        <v>0</v>
      </c>
      <c r="W186" s="1412">
        <f t="shared" si="291"/>
        <v>0</v>
      </c>
      <c r="X186" s="1412">
        <f t="shared" si="291"/>
        <v>0</v>
      </c>
      <c r="Y186" s="1412">
        <f t="shared" si="291"/>
        <v>0</v>
      </c>
      <c r="Z186" s="1412">
        <f t="shared" si="291"/>
        <v>0</v>
      </c>
      <c r="AA186" s="1412">
        <f t="shared" si="235"/>
        <v>-1222702.0000000002</v>
      </c>
      <c r="AB186" s="1412">
        <f t="shared" si="270"/>
        <v>-442087.79422704928</v>
      </c>
      <c r="AC186" s="1412">
        <f t="shared" ref="AC186:AU186" si="292">$E186*AC617</f>
        <v>-48691.182393285599</v>
      </c>
      <c r="AD186" s="1412">
        <f t="shared" si="292"/>
        <v>-2424.3026586678675</v>
      </c>
      <c r="AE186" s="1412">
        <f t="shared" si="292"/>
        <v>0</v>
      </c>
      <c r="AF186" s="1412">
        <f t="shared" si="292"/>
        <v>0</v>
      </c>
      <c r="AG186" s="1412">
        <f t="shared" si="292"/>
        <v>0</v>
      </c>
      <c r="AH186" s="1412">
        <f t="shared" si="292"/>
        <v>-150528.26931928916</v>
      </c>
      <c r="AI186" s="1412">
        <f t="shared" si="292"/>
        <v>-8254.5029576100624</v>
      </c>
      <c r="AJ186" s="1412">
        <f t="shared" si="292"/>
        <v>-6391.9484440980486</v>
      </c>
      <c r="AK186" s="1412">
        <f t="shared" si="292"/>
        <v>0</v>
      </c>
      <c r="AL186" s="1412">
        <f t="shared" si="292"/>
        <v>0</v>
      </c>
      <c r="AM186" s="1412">
        <f t="shared" si="292"/>
        <v>0</v>
      </c>
      <c r="AN186" s="1412">
        <f t="shared" si="292"/>
        <v>0</v>
      </c>
      <c r="AO186" s="1412">
        <f t="shared" si="292"/>
        <v>0</v>
      </c>
      <c r="AP186" s="1412">
        <f t="shared" si="292"/>
        <v>0</v>
      </c>
      <c r="AQ186" s="1412">
        <f t="shared" si="292"/>
        <v>0</v>
      </c>
      <c r="AR186" s="1412">
        <f t="shared" si="292"/>
        <v>0</v>
      </c>
      <c r="AS186" s="1412">
        <f t="shared" si="292"/>
        <v>0</v>
      </c>
      <c r="AT186" s="1412">
        <f t="shared" si="292"/>
        <v>0</v>
      </c>
      <c r="AU186" s="1412">
        <f t="shared" si="292"/>
        <v>0</v>
      </c>
      <c r="AV186" s="1412">
        <f t="shared" si="237"/>
        <v>-658378</v>
      </c>
      <c r="AW186" s="1412"/>
      <c r="AX186" s="1412"/>
      <c r="AY186" s="1412"/>
      <c r="AZ186" s="1412"/>
      <c r="BA186" s="1412"/>
      <c r="BB186" s="1412"/>
      <c r="BC186" s="1412"/>
      <c r="BD186" s="1412"/>
      <c r="BE186" s="1412"/>
      <c r="BF186" s="1412"/>
      <c r="BG186" s="1412"/>
      <c r="BH186" s="1412"/>
      <c r="BI186" s="1412"/>
      <c r="BJ186" s="1412"/>
      <c r="BK186" s="1412"/>
      <c r="BL186" s="1412"/>
      <c r="BM186" s="1412"/>
      <c r="BN186" s="1412"/>
      <c r="BO186" s="1412"/>
      <c r="BP186" s="1412"/>
      <c r="BQ186" s="1412"/>
    </row>
    <row r="187" spans="1:69" s="1413" customFormat="1" ht="12.75">
      <c r="A187" s="1372">
        <v>1840</v>
      </c>
      <c r="B187" s="249" t="s">
        <v>414</v>
      </c>
      <c r="C187" s="1411">
        <f ca="1">'I4 BO ASSETS'!I46</f>
        <v>0</v>
      </c>
      <c r="D187" s="1412">
        <f t="shared" si="274"/>
        <v>0</v>
      </c>
      <c r="E187" s="1412">
        <f t="shared" si="274"/>
        <v>0</v>
      </c>
      <c r="F187" s="1412">
        <f t="shared" si="233"/>
        <v>0</v>
      </c>
      <c r="G187" s="1412">
        <f t="shared" si="268"/>
        <v>0</v>
      </c>
      <c r="H187" s="1412">
        <f t="shared" ref="H187:Z187" si="293">$D187*H618</f>
        <v>0</v>
      </c>
      <c r="I187" s="1412">
        <f t="shared" si="293"/>
        <v>0</v>
      </c>
      <c r="J187" s="1412">
        <f t="shared" si="293"/>
        <v>0</v>
      </c>
      <c r="K187" s="1412">
        <f t="shared" si="293"/>
        <v>0</v>
      </c>
      <c r="L187" s="1412">
        <f t="shared" si="293"/>
        <v>0</v>
      </c>
      <c r="M187" s="1412">
        <f t="shared" si="293"/>
        <v>0</v>
      </c>
      <c r="N187" s="1412">
        <f t="shared" si="293"/>
        <v>0</v>
      </c>
      <c r="O187" s="1412">
        <f t="shared" si="293"/>
        <v>0</v>
      </c>
      <c r="P187" s="1412">
        <f t="shared" si="293"/>
        <v>0</v>
      </c>
      <c r="Q187" s="1412">
        <f t="shared" si="293"/>
        <v>0</v>
      </c>
      <c r="R187" s="1412">
        <f t="shared" si="293"/>
        <v>0</v>
      </c>
      <c r="S187" s="1412">
        <f t="shared" si="293"/>
        <v>0</v>
      </c>
      <c r="T187" s="1412">
        <f t="shared" si="293"/>
        <v>0</v>
      </c>
      <c r="U187" s="1412">
        <f t="shared" si="293"/>
        <v>0</v>
      </c>
      <c r="V187" s="1412">
        <f t="shared" si="293"/>
        <v>0</v>
      </c>
      <c r="W187" s="1412">
        <f t="shared" si="293"/>
        <v>0</v>
      </c>
      <c r="X187" s="1412">
        <f t="shared" si="293"/>
        <v>0</v>
      </c>
      <c r="Y187" s="1412">
        <f t="shared" si="293"/>
        <v>0</v>
      </c>
      <c r="Z187" s="1412">
        <f t="shared" si="293"/>
        <v>0</v>
      </c>
      <c r="AA187" s="1412">
        <f t="shared" si="235"/>
        <v>0</v>
      </c>
      <c r="AB187" s="1412">
        <f t="shared" si="270"/>
        <v>0</v>
      </c>
      <c r="AC187" s="1412">
        <f t="shared" ref="AC187:AU187" si="294">$E187*AC618</f>
        <v>0</v>
      </c>
      <c r="AD187" s="1412">
        <f t="shared" si="294"/>
        <v>0</v>
      </c>
      <c r="AE187" s="1412">
        <f t="shared" si="294"/>
        <v>0</v>
      </c>
      <c r="AF187" s="1412">
        <f t="shared" si="294"/>
        <v>0</v>
      </c>
      <c r="AG187" s="1412">
        <f t="shared" si="294"/>
        <v>0</v>
      </c>
      <c r="AH187" s="1412">
        <f t="shared" si="294"/>
        <v>0</v>
      </c>
      <c r="AI187" s="1412">
        <f t="shared" si="294"/>
        <v>0</v>
      </c>
      <c r="AJ187" s="1412">
        <f t="shared" si="294"/>
        <v>0</v>
      </c>
      <c r="AK187" s="1412">
        <f t="shared" si="294"/>
        <v>0</v>
      </c>
      <c r="AL187" s="1412">
        <f t="shared" si="294"/>
        <v>0</v>
      </c>
      <c r="AM187" s="1412">
        <f t="shared" si="294"/>
        <v>0</v>
      </c>
      <c r="AN187" s="1412">
        <f t="shared" si="294"/>
        <v>0</v>
      </c>
      <c r="AO187" s="1412">
        <f t="shared" si="294"/>
        <v>0</v>
      </c>
      <c r="AP187" s="1412">
        <f t="shared" si="294"/>
        <v>0</v>
      </c>
      <c r="AQ187" s="1412">
        <f t="shared" si="294"/>
        <v>0</v>
      </c>
      <c r="AR187" s="1412">
        <f t="shared" si="294"/>
        <v>0</v>
      </c>
      <c r="AS187" s="1412">
        <f t="shared" si="294"/>
        <v>0</v>
      </c>
      <c r="AT187" s="1412">
        <f t="shared" si="294"/>
        <v>0</v>
      </c>
      <c r="AU187" s="1412">
        <f t="shared" si="294"/>
        <v>0</v>
      </c>
      <c r="AV187" s="1412">
        <f t="shared" si="237"/>
        <v>0</v>
      </c>
      <c r="AW187" s="1412"/>
      <c r="AX187" s="1412"/>
      <c r="AY187" s="1412"/>
      <c r="AZ187" s="1412"/>
      <c r="BA187" s="1412"/>
      <c r="BB187" s="1412"/>
      <c r="BC187" s="1412"/>
      <c r="BD187" s="1412"/>
      <c r="BE187" s="1412"/>
      <c r="BF187" s="1412"/>
      <c r="BG187" s="1412"/>
      <c r="BH187" s="1412"/>
      <c r="BI187" s="1412"/>
      <c r="BJ187" s="1412"/>
      <c r="BK187" s="1412"/>
      <c r="BL187" s="1412"/>
      <c r="BM187" s="1412"/>
      <c r="BN187" s="1412"/>
      <c r="BO187" s="1412"/>
      <c r="BP187" s="1412"/>
      <c r="BQ187" s="1412"/>
    </row>
    <row r="188" spans="1:69" s="1413" customFormat="1" ht="12.75">
      <c r="A188" s="1372" t="s">
        <v>145</v>
      </c>
      <c r="B188" s="249" t="s">
        <v>1451</v>
      </c>
      <c r="C188" s="1411">
        <f ca="1">'I4 BO ASSETS'!I47</f>
        <v>0</v>
      </c>
      <c r="D188" s="1412">
        <f t="shared" si="274"/>
        <v>0</v>
      </c>
      <c r="E188" s="1412">
        <f t="shared" si="274"/>
        <v>0</v>
      </c>
      <c r="F188" s="1412">
        <f t="shared" si="233"/>
        <v>0</v>
      </c>
      <c r="G188" s="1412">
        <f t="shared" si="268"/>
        <v>0</v>
      </c>
      <c r="H188" s="1412">
        <f t="shared" ref="H188:Z188" si="295">$D188*H619</f>
        <v>0</v>
      </c>
      <c r="I188" s="1412">
        <f t="shared" si="295"/>
        <v>0</v>
      </c>
      <c r="J188" s="1412">
        <f t="shared" si="295"/>
        <v>0</v>
      </c>
      <c r="K188" s="1412">
        <f t="shared" si="295"/>
        <v>0</v>
      </c>
      <c r="L188" s="1412">
        <f t="shared" si="295"/>
        <v>0</v>
      </c>
      <c r="M188" s="1412">
        <f t="shared" si="295"/>
        <v>0</v>
      </c>
      <c r="N188" s="1412">
        <f t="shared" si="295"/>
        <v>0</v>
      </c>
      <c r="O188" s="1412">
        <f t="shared" si="295"/>
        <v>0</v>
      </c>
      <c r="P188" s="1412">
        <f t="shared" si="295"/>
        <v>0</v>
      </c>
      <c r="Q188" s="1412">
        <f t="shared" si="295"/>
        <v>0</v>
      </c>
      <c r="R188" s="1412">
        <f t="shared" si="295"/>
        <v>0</v>
      </c>
      <c r="S188" s="1412">
        <f t="shared" si="295"/>
        <v>0</v>
      </c>
      <c r="T188" s="1412">
        <f t="shared" si="295"/>
        <v>0</v>
      </c>
      <c r="U188" s="1412">
        <f t="shared" si="295"/>
        <v>0</v>
      </c>
      <c r="V188" s="1412">
        <f t="shared" si="295"/>
        <v>0</v>
      </c>
      <c r="W188" s="1412">
        <f t="shared" si="295"/>
        <v>0</v>
      </c>
      <c r="X188" s="1412">
        <f t="shared" si="295"/>
        <v>0</v>
      </c>
      <c r="Y188" s="1412">
        <f t="shared" si="295"/>
        <v>0</v>
      </c>
      <c r="Z188" s="1412">
        <f t="shared" si="295"/>
        <v>0</v>
      </c>
      <c r="AA188" s="1412">
        <f t="shared" si="235"/>
        <v>0</v>
      </c>
      <c r="AB188" s="1412">
        <f t="shared" si="270"/>
        <v>0</v>
      </c>
      <c r="AC188" s="1412">
        <f t="shared" ref="AC188:AU188" si="296">$E188*AC619</f>
        <v>0</v>
      </c>
      <c r="AD188" s="1412">
        <f t="shared" si="296"/>
        <v>0</v>
      </c>
      <c r="AE188" s="1412">
        <f t="shared" si="296"/>
        <v>0</v>
      </c>
      <c r="AF188" s="1412">
        <f t="shared" si="296"/>
        <v>0</v>
      </c>
      <c r="AG188" s="1412">
        <f t="shared" si="296"/>
        <v>0</v>
      </c>
      <c r="AH188" s="1412">
        <f t="shared" si="296"/>
        <v>0</v>
      </c>
      <c r="AI188" s="1412">
        <f t="shared" si="296"/>
        <v>0</v>
      </c>
      <c r="AJ188" s="1412">
        <f t="shared" si="296"/>
        <v>0</v>
      </c>
      <c r="AK188" s="1412">
        <f t="shared" si="296"/>
        <v>0</v>
      </c>
      <c r="AL188" s="1412">
        <f t="shared" si="296"/>
        <v>0</v>
      </c>
      <c r="AM188" s="1412">
        <f t="shared" si="296"/>
        <v>0</v>
      </c>
      <c r="AN188" s="1412">
        <f t="shared" si="296"/>
        <v>0</v>
      </c>
      <c r="AO188" s="1412">
        <f t="shared" si="296"/>
        <v>0</v>
      </c>
      <c r="AP188" s="1412">
        <f t="shared" si="296"/>
        <v>0</v>
      </c>
      <c r="AQ188" s="1412">
        <f t="shared" si="296"/>
        <v>0</v>
      </c>
      <c r="AR188" s="1412">
        <f t="shared" si="296"/>
        <v>0</v>
      </c>
      <c r="AS188" s="1412">
        <f t="shared" si="296"/>
        <v>0</v>
      </c>
      <c r="AT188" s="1412">
        <f t="shared" si="296"/>
        <v>0</v>
      </c>
      <c r="AU188" s="1412">
        <f t="shared" si="296"/>
        <v>0</v>
      </c>
      <c r="AV188" s="1412">
        <f t="shared" si="237"/>
        <v>0</v>
      </c>
      <c r="AW188" s="1412"/>
      <c r="AX188" s="1412"/>
      <c r="AY188" s="1412"/>
      <c r="AZ188" s="1412"/>
      <c r="BA188" s="1412"/>
      <c r="BB188" s="1412"/>
      <c r="BC188" s="1412"/>
      <c r="BD188" s="1412"/>
      <c r="BE188" s="1412"/>
      <c r="BF188" s="1412"/>
      <c r="BG188" s="1412"/>
      <c r="BH188" s="1412"/>
      <c r="BI188" s="1412"/>
      <c r="BJ188" s="1412"/>
      <c r="BK188" s="1412"/>
      <c r="BL188" s="1412"/>
      <c r="BM188" s="1412"/>
      <c r="BN188" s="1412"/>
      <c r="BO188" s="1412"/>
      <c r="BP188" s="1412"/>
      <c r="BQ188" s="1412"/>
    </row>
    <row r="189" spans="1:69" s="1413" customFormat="1" ht="12.75">
      <c r="A189" s="1372" t="s">
        <v>146</v>
      </c>
      <c r="B189" s="249" t="s">
        <v>1452</v>
      </c>
      <c r="C189" s="1411">
        <f ca="1">'I4 BO ASSETS'!I48</f>
        <v>-2252000</v>
      </c>
      <c r="D189" s="1412">
        <f t="shared" si="274"/>
        <v>-1463800</v>
      </c>
      <c r="E189" s="1412">
        <f t="shared" si="274"/>
        <v>-788200</v>
      </c>
      <c r="F189" s="1412">
        <f t="shared" si="233"/>
        <v>-2252000</v>
      </c>
      <c r="G189" s="1412">
        <f t="shared" si="268"/>
        <v>-551724.81095527904</v>
      </c>
      <c r="H189" s="1412">
        <f t="shared" ref="H189:Z189" si="297">$D189*H620</f>
        <v>-258733.03861042956</v>
      </c>
      <c r="I189" s="1412">
        <f t="shared" si="297"/>
        <v>-652351.61703837116</v>
      </c>
      <c r="J189" s="1412">
        <f t="shared" si="297"/>
        <v>0</v>
      </c>
      <c r="K189" s="1412">
        <f t="shared" si="297"/>
        <v>0</v>
      </c>
      <c r="L189" s="1412">
        <f t="shared" si="297"/>
        <v>0</v>
      </c>
      <c r="M189" s="1412">
        <f t="shared" si="297"/>
        <v>0</v>
      </c>
      <c r="N189" s="1412">
        <f t="shared" si="297"/>
        <v>0</v>
      </c>
      <c r="O189" s="1412">
        <f t="shared" si="297"/>
        <v>-990.53339592033194</v>
      </c>
      <c r="P189" s="1412">
        <f t="shared" si="297"/>
        <v>0</v>
      </c>
      <c r="Q189" s="1412">
        <f t="shared" si="297"/>
        <v>0</v>
      </c>
      <c r="R189" s="1412">
        <f t="shared" si="297"/>
        <v>0</v>
      </c>
      <c r="S189" s="1412">
        <f t="shared" si="297"/>
        <v>0</v>
      </c>
      <c r="T189" s="1412">
        <f t="shared" si="297"/>
        <v>0</v>
      </c>
      <c r="U189" s="1412">
        <f t="shared" si="297"/>
        <v>0</v>
      </c>
      <c r="V189" s="1412">
        <f t="shared" si="297"/>
        <v>0</v>
      </c>
      <c r="W189" s="1412">
        <f t="shared" si="297"/>
        <v>0</v>
      </c>
      <c r="X189" s="1412">
        <f t="shared" si="297"/>
        <v>0</v>
      </c>
      <c r="Y189" s="1412">
        <f t="shared" si="297"/>
        <v>0</v>
      </c>
      <c r="Z189" s="1412">
        <f t="shared" si="297"/>
        <v>0</v>
      </c>
      <c r="AA189" s="1412">
        <f t="shared" si="235"/>
        <v>-1463800</v>
      </c>
      <c r="AB189" s="1412">
        <f t="shared" si="270"/>
        <v>-534540.43868513347</v>
      </c>
      <c r="AC189" s="1412">
        <f t="shared" ref="AC189:AU189" si="298">$E189*AC620</f>
        <v>-63485.169113713368</v>
      </c>
      <c r="AD189" s="1412">
        <f t="shared" si="298"/>
        <v>-7355.8461629911426</v>
      </c>
      <c r="AE189" s="1412">
        <f t="shared" si="298"/>
        <v>0</v>
      </c>
      <c r="AF189" s="1412">
        <f t="shared" si="298"/>
        <v>0</v>
      </c>
      <c r="AG189" s="1412">
        <f t="shared" si="298"/>
        <v>0</v>
      </c>
      <c r="AH189" s="1412">
        <f t="shared" si="298"/>
        <v>-166607.57296558283</v>
      </c>
      <c r="AI189" s="1412">
        <f t="shared" si="298"/>
        <v>-9136.2420495749866</v>
      </c>
      <c r="AJ189" s="1412">
        <f t="shared" si="298"/>
        <v>-7074.7310230042203</v>
      </c>
      <c r="AK189" s="1412">
        <f t="shared" si="298"/>
        <v>0</v>
      </c>
      <c r="AL189" s="1412">
        <f t="shared" si="298"/>
        <v>0</v>
      </c>
      <c r="AM189" s="1412">
        <f t="shared" si="298"/>
        <v>0</v>
      </c>
      <c r="AN189" s="1412">
        <f t="shared" si="298"/>
        <v>0</v>
      </c>
      <c r="AO189" s="1412">
        <f t="shared" si="298"/>
        <v>0</v>
      </c>
      <c r="AP189" s="1412">
        <f t="shared" si="298"/>
        <v>0</v>
      </c>
      <c r="AQ189" s="1412">
        <f t="shared" si="298"/>
        <v>0</v>
      </c>
      <c r="AR189" s="1412">
        <f t="shared" si="298"/>
        <v>0</v>
      </c>
      <c r="AS189" s="1412">
        <f t="shared" si="298"/>
        <v>0</v>
      </c>
      <c r="AT189" s="1412">
        <f t="shared" si="298"/>
        <v>0</v>
      </c>
      <c r="AU189" s="1412">
        <f t="shared" si="298"/>
        <v>0</v>
      </c>
      <c r="AV189" s="1412">
        <f t="shared" si="237"/>
        <v>-788200</v>
      </c>
      <c r="AW189" s="1412"/>
      <c r="AX189" s="1412"/>
      <c r="AY189" s="1412"/>
      <c r="AZ189" s="1412"/>
      <c r="BA189" s="1412"/>
      <c r="BB189" s="1412"/>
      <c r="BC189" s="1412"/>
      <c r="BD189" s="1412"/>
      <c r="BE189" s="1412"/>
      <c r="BF189" s="1412"/>
      <c r="BG189" s="1412"/>
      <c r="BH189" s="1412"/>
      <c r="BI189" s="1412"/>
      <c r="BJ189" s="1412"/>
      <c r="BK189" s="1412"/>
      <c r="BL189" s="1412"/>
      <c r="BM189" s="1412"/>
      <c r="BN189" s="1412"/>
      <c r="BO189" s="1412"/>
      <c r="BP189" s="1412"/>
      <c r="BQ189" s="1412"/>
    </row>
    <row r="190" spans="1:69" s="1413" customFormat="1" ht="12.75">
      <c r="A190" s="1372" t="s">
        <v>147</v>
      </c>
      <c r="B190" s="249" t="s">
        <v>1453</v>
      </c>
      <c r="C190" s="1411">
        <f ca="1">'I4 BO ASSETS'!I49</f>
        <v>0</v>
      </c>
      <c r="D190" s="1412">
        <f t="shared" si="274"/>
        <v>0</v>
      </c>
      <c r="E190" s="1412">
        <f t="shared" si="274"/>
        <v>0</v>
      </c>
      <c r="F190" s="1412">
        <f t="shared" si="233"/>
        <v>0</v>
      </c>
      <c r="G190" s="1412">
        <f t="shared" si="268"/>
        <v>0</v>
      </c>
      <c r="H190" s="1412">
        <f t="shared" ref="H190:Z190" si="299">$D190*H621</f>
        <v>0</v>
      </c>
      <c r="I190" s="1412">
        <f t="shared" si="299"/>
        <v>0</v>
      </c>
      <c r="J190" s="1412">
        <f t="shared" si="299"/>
        <v>0</v>
      </c>
      <c r="K190" s="1412">
        <f t="shared" si="299"/>
        <v>0</v>
      </c>
      <c r="L190" s="1412">
        <f t="shared" si="299"/>
        <v>0</v>
      </c>
      <c r="M190" s="1412">
        <f t="shared" si="299"/>
        <v>0</v>
      </c>
      <c r="N190" s="1412">
        <f t="shared" si="299"/>
        <v>0</v>
      </c>
      <c r="O190" s="1412">
        <f t="shared" si="299"/>
        <v>0</v>
      </c>
      <c r="P190" s="1412">
        <f t="shared" si="299"/>
        <v>0</v>
      </c>
      <c r="Q190" s="1412">
        <f t="shared" si="299"/>
        <v>0</v>
      </c>
      <c r="R190" s="1412">
        <f t="shared" si="299"/>
        <v>0</v>
      </c>
      <c r="S190" s="1412">
        <f t="shared" si="299"/>
        <v>0</v>
      </c>
      <c r="T190" s="1412">
        <f t="shared" si="299"/>
        <v>0</v>
      </c>
      <c r="U190" s="1412">
        <f t="shared" si="299"/>
        <v>0</v>
      </c>
      <c r="V190" s="1412">
        <f t="shared" si="299"/>
        <v>0</v>
      </c>
      <c r="W190" s="1412">
        <f t="shared" si="299"/>
        <v>0</v>
      </c>
      <c r="X190" s="1412">
        <f t="shared" si="299"/>
        <v>0</v>
      </c>
      <c r="Y190" s="1412">
        <f t="shared" si="299"/>
        <v>0</v>
      </c>
      <c r="Z190" s="1412">
        <f t="shared" si="299"/>
        <v>0</v>
      </c>
      <c r="AA190" s="1412">
        <f t="shared" si="235"/>
        <v>0</v>
      </c>
      <c r="AB190" s="1412">
        <f t="shared" si="270"/>
        <v>0</v>
      </c>
      <c r="AC190" s="1412">
        <f t="shared" ref="AC190:AU190" si="300">$E190*AC621</f>
        <v>0</v>
      </c>
      <c r="AD190" s="1412">
        <f t="shared" si="300"/>
        <v>0</v>
      </c>
      <c r="AE190" s="1412">
        <f t="shared" si="300"/>
        <v>0</v>
      </c>
      <c r="AF190" s="1412">
        <f t="shared" si="300"/>
        <v>0</v>
      </c>
      <c r="AG190" s="1412">
        <f t="shared" si="300"/>
        <v>0</v>
      </c>
      <c r="AH190" s="1412">
        <f t="shared" si="300"/>
        <v>0</v>
      </c>
      <c r="AI190" s="1412">
        <f t="shared" si="300"/>
        <v>0</v>
      </c>
      <c r="AJ190" s="1412">
        <f t="shared" si="300"/>
        <v>0</v>
      </c>
      <c r="AK190" s="1412">
        <f t="shared" si="300"/>
        <v>0</v>
      </c>
      <c r="AL190" s="1412">
        <f t="shared" si="300"/>
        <v>0</v>
      </c>
      <c r="AM190" s="1412">
        <f t="shared" si="300"/>
        <v>0</v>
      </c>
      <c r="AN190" s="1412">
        <f t="shared" si="300"/>
        <v>0</v>
      </c>
      <c r="AO190" s="1412">
        <f t="shared" si="300"/>
        <v>0</v>
      </c>
      <c r="AP190" s="1412">
        <f t="shared" si="300"/>
        <v>0</v>
      </c>
      <c r="AQ190" s="1412">
        <f t="shared" si="300"/>
        <v>0</v>
      </c>
      <c r="AR190" s="1412">
        <f t="shared" si="300"/>
        <v>0</v>
      </c>
      <c r="AS190" s="1412">
        <f t="shared" si="300"/>
        <v>0</v>
      </c>
      <c r="AT190" s="1412">
        <f t="shared" si="300"/>
        <v>0</v>
      </c>
      <c r="AU190" s="1412">
        <f t="shared" si="300"/>
        <v>0</v>
      </c>
      <c r="AV190" s="1412">
        <f t="shared" si="237"/>
        <v>0</v>
      </c>
      <c r="AW190" s="1412"/>
      <c r="AX190" s="1412"/>
      <c r="AY190" s="1412"/>
      <c r="AZ190" s="1412"/>
      <c r="BA190" s="1412"/>
      <c r="BB190" s="1412"/>
      <c r="BC190" s="1412"/>
      <c r="BD190" s="1412"/>
      <c r="BE190" s="1412"/>
      <c r="BF190" s="1412"/>
      <c r="BG190" s="1412"/>
      <c r="BH190" s="1412"/>
      <c r="BI190" s="1412"/>
      <c r="BJ190" s="1412"/>
      <c r="BK190" s="1412"/>
      <c r="BL190" s="1412"/>
      <c r="BM190" s="1412"/>
      <c r="BN190" s="1412"/>
      <c r="BO190" s="1412"/>
      <c r="BP190" s="1412"/>
      <c r="BQ190" s="1412"/>
    </row>
    <row r="191" spans="1:69" s="1413" customFormat="1" ht="12.75">
      <c r="A191" s="1372">
        <v>1845</v>
      </c>
      <c r="B191" s="249" t="s">
        <v>422</v>
      </c>
      <c r="C191" s="1411">
        <f ca="1">'I4 BO ASSETS'!I50</f>
        <v>0</v>
      </c>
      <c r="D191" s="1412">
        <f t="shared" si="274"/>
        <v>0</v>
      </c>
      <c r="E191" s="1412">
        <f t="shared" si="274"/>
        <v>0</v>
      </c>
      <c r="F191" s="1412">
        <f t="shared" si="233"/>
        <v>0</v>
      </c>
      <c r="G191" s="1412">
        <f t="shared" si="268"/>
        <v>0</v>
      </c>
      <c r="H191" s="1412">
        <f t="shared" ref="H191:Z191" si="301">$D191*H622</f>
        <v>0</v>
      </c>
      <c r="I191" s="1412">
        <f t="shared" si="301"/>
        <v>0</v>
      </c>
      <c r="J191" s="1412">
        <f t="shared" si="301"/>
        <v>0</v>
      </c>
      <c r="K191" s="1412">
        <f t="shared" si="301"/>
        <v>0</v>
      </c>
      <c r="L191" s="1412">
        <f t="shared" si="301"/>
        <v>0</v>
      </c>
      <c r="M191" s="1412">
        <f t="shared" si="301"/>
        <v>0</v>
      </c>
      <c r="N191" s="1412">
        <f t="shared" si="301"/>
        <v>0</v>
      </c>
      <c r="O191" s="1412">
        <f t="shared" si="301"/>
        <v>0</v>
      </c>
      <c r="P191" s="1412">
        <f t="shared" si="301"/>
        <v>0</v>
      </c>
      <c r="Q191" s="1412">
        <f t="shared" si="301"/>
        <v>0</v>
      </c>
      <c r="R191" s="1412">
        <f t="shared" si="301"/>
        <v>0</v>
      </c>
      <c r="S191" s="1412">
        <f t="shared" si="301"/>
        <v>0</v>
      </c>
      <c r="T191" s="1412">
        <f t="shared" si="301"/>
        <v>0</v>
      </c>
      <c r="U191" s="1412">
        <f t="shared" si="301"/>
        <v>0</v>
      </c>
      <c r="V191" s="1412">
        <f t="shared" si="301"/>
        <v>0</v>
      </c>
      <c r="W191" s="1412">
        <f t="shared" si="301"/>
        <v>0</v>
      </c>
      <c r="X191" s="1412">
        <f t="shared" si="301"/>
        <v>0</v>
      </c>
      <c r="Y191" s="1412">
        <f t="shared" si="301"/>
        <v>0</v>
      </c>
      <c r="Z191" s="1412">
        <f t="shared" si="301"/>
        <v>0</v>
      </c>
      <c r="AA191" s="1412">
        <f t="shared" si="235"/>
        <v>0</v>
      </c>
      <c r="AB191" s="1412">
        <f t="shared" si="270"/>
        <v>0</v>
      </c>
      <c r="AC191" s="1412">
        <f t="shared" ref="AC191:AU191" si="302">$E191*AC622</f>
        <v>0</v>
      </c>
      <c r="AD191" s="1412">
        <f t="shared" si="302"/>
        <v>0</v>
      </c>
      <c r="AE191" s="1412">
        <f t="shared" si="302"/>
        <v>0</v>
      </c>
      <c r="AF191" s="1412">
        <f t="shared" si="302"/>
        <v>0</v>
      </c>
      <c r="AG191" s="1412">
        <f t="shared" si="302"/>
        <v>0</v>
      </c>
      <c r="AH191" s="1412">
        <f t="shared" si="302"/>
        <v>0</v>
      </c>
      <c r="AI191" s="1412">
        <f t="shared" si="302"/>
        <v>0</v>
      </c>
      <c r="AJ191" s="1412">
        <f t="shared" si="302"/>
        <v>0</v>
      </c>
      <c r="AK191" s="1412">
        <f t="shared" si="302"/>
        <v>0</v>
      </c>
      <c r="AL191" s="1412">
        <f t="shared" si="302"/>
        <v>0</v>
      </c>
      <c r="AM191" s="1412">
        <f t="shared" si="302"/>
        <v>0</v>
      </c>
      <c r="AN191" s="1412">
        <f t="shared" si="302"/>
        <v>0</v>
      </c>
      <c r="AO191" s="1412">
        <f t="shared" si="302"/>
        <v>0</v>
      </c>
      <c r="AP191" s="1412">
        <f t="shared" si="302"/>
        <v>0</v>
      </c>
      <c r="AQ191" s="1412">
        <f t="shared" si="302"/>
        <v>0</v>
      </c>
      <c r="AR191" s="1412">
        <f t="shared" si="302"/>
        <v>0</v>
      </c>
      <c r="AS191" s="1412">
        <f t="shared" si="302"/>
        <v>0</v>
      </c>
      <c r="AT191" s="1412">
        <f t="shared" si="302"/>
        <v>0</v>
      </c>
      <c r="AU191" s="1412">
        <f t="shared" si="302"/>
        <v>0</v>
      </c>
      <c r="AV191" s="1412">
        <f t="shared" si="237"/>
        <v>0</v>
      </c>
      <c r="AW191" s="1412"/>
      <c r="AX191" s="1412"/>
      <c r="AY191" s="1412"/>
      <c r="AZ191" s="1412"/>
      <c r="BA191" s="1412"/>
      <c r="BB191" s="1412"/>
      <c r="BC191" s="1412"/>
      <c r="BD191" s="1412"/>
      <c r="BE191" s="1412"/>
      <c r="BF191" s="1412"/>
      <c r="BG191" s="1412"/>
      <c r="BH191" s="1412"/>
      <c r="BI191" s="1412"/>
      <c r="BJ191" s="1412"/>
      <c r="BK191" s="1412"/>
      <c r="BL191" s="1412"/>
      <c r="BM191" s="1412"/>
      <c r="BN191" s="1412"/>
      <c r="BO191" s="1412"/>
      <c r="BP191" s="1412"/>
      <c r="BQ191" s="1412"/>
    </row>
    <row r="192" spans="1:69" s="1413" customFormat="1" ht="25.5">
      <c r="A192" s="1372" t="s">
        <v>148</v>
      </c>
      <c r="B192" s="249" t="s">
        <v>1454</v>
      </c>
      <c r="C192" s="1411">
        <f ca="1">'I4 BO ASSETS'!I51</f>
        <v>0</v>
      </c>
      <c r="D192" s="1412">
        <f t="shared" si="274"/>
        <v>0</v>
      </c>
      <c r="E192" s="1412">
        <f t="shared" si="274"/>
        <v>0</v>
      </c>
      <c r="F192" s="1412">
        <f t="shared" si="233"/>
        <v>0</v>
      </c>
      <c r="G192" s="1412">
        <f t="shared" si="268"/>
        <v>0</v>
      </c>
      <c r="H192" s="1412">
        <f t="shared" ref="H192:Z192" si="303">$D192*H623</f>
        <v>0</v>
      </c>
      <c r="I192" s="1412">
        <f t="shared" si="303"/>
        <v>0</v>
      </c>
      <c r="J192" s="1412">
        <f t="shared" si="303"/>
        <v>0</v>
      </c>
      <c r="K192" s="1412">
        <f t="shared" si="303"/>
        <v>0</v>
      </c>
      <c r="L192" s="1412">
        <f t="shared" si="303"/>
        <v>0</v>
      </c>
      <c r="M192" s="1412">
        <f t="shared" si="303"/>
        <v>0</v>
      </c>
      <c r="N192" s="1412">
        <f t="shared" si="303"/>
        <v>0</v>
      </c>
      <c r="O192" s="1412">
        <f t="shared" si="303"/>
        <v>0</v>
      </c>
      <c r="P192" s="1412">
        <f t="shared" si="303"/>
        <v>0</v>
      </c>
      <c r="Q192" s="1412">
        <f t="shared" si="303"/>
        <v>0</v>
      </c>
      <c r="R192" s="1412">
        <f t="shared" si="303"/>
        <v>0</v>
      </c>
      <c r="S192" s="1412">
        <f t="shared" si="303"/>
        <v>0</v>
      </c>
      <c r="T192" s="1412">
        <f t="shared" si="303"/>
        <v>0</v>
      </c>
      <c r="U192" s="1412">
        <f t="shared" si="303"/>
        <v>0</v>
      </c>
      <c r="V192" s="1412">
        <f t="shared" si="303"/>
        <v>0</v>
      </c>
      <c r="W192" s="1412">
        <f t="shared" si="303"/>
        <v>0</v>
      </c>
      <c r="X192" s="1412">
        <f t="shared" si="303"/>
        <v>0</v>
      </c>
      <c r="Y192" s="1412">
        <f t="shared" si="303"/>
        <v>0</v>
      </c>
      <c r="Z192" s="1412">
        <f t="shared" si="303"/>
        <v>0</v>
      </c>
      <c r="AA192" s="1412">
        <f t="shared" si="235"/>
        <v>0</v>
      </c>
      <c r="AB192" s="1412">
        <f t="shared" si="270"/>
        <v>0</v>
      </c>
      <c r="AC192" s="1412">
        <f t="shared" ref="AC192:AU192" si="304">$E192*AC623</f>
        <v>0</v>
      </c>
      <c r="AD192" s="1412">
        <f t="shared" si="304"/>
        <v>0</v>
      </c>
      <c r="AE192" s="1412">
        <f t="shared" si="304"/>
        <v>0</v>
      </c>
      <c r="AF192" s="1412">
        <f t="shared" si="304"/>
        <v>0</v>
      </c>
      <c r="AG192" s="1412">
        <f t="shared" si="304"/>
        <v>0</v>
      </c>
      <c r="AH192" s="1412">
        <f t="shared" si="304"/>
        <v>0</v>
      </c>
      <c r="AI192" s="1412">
        <f t="shared" si="304"/>
        <v>0</v>
      </c>
      <c r="AJ192" s="1412">
        <f t="shared" si="304"/>
        <v>0</v>
      </c>
      <c r="AK192" s="1412">
        <f t="shared" si="304"/>
        <v>0</v>
      </c>
      <c r="AL192" s="1412">
        <f t="shared" si="304"/>
        <v>0</v>
      </c>
      <c r="AM192" s="1412">
        <f t="shared" si="304"/>
        <v>0</v>
      </c>
      <c r="AN192" s="1412">
        <f t="shared" si="304"/>
        <v>0</v>
      </c>
      <c r="AO192" s="1412">
        <f t="shared" si="304"/>
        <v>0</v>
      </c>
      <c r="AP192" s="1412">
        <f t="shared" si="304"/>
        <v>0</v>
      </c>
      <c r="AQ192" s="1412">
        <f t="shared" si="304"/>
        <v>0</v>
      </c>
      <c r="AR192" s="1412">
        <f t="shared" si="304"/>
        <v>0</v>
      </c>
      <c r="AS192" s="1412">
        <f t="shared" si="304"/>
        <v>0</v>
      </c>
      <c r="AT192" s="1412">
        <f t="shared" si="304"/>
        <v>0</v>
      </c>
      <c r="AU192" s="1412">
        <f t="shared" si="304"/>
        <v>0</v>
      </c>
      <c r="AV192" s="1412">
        <f t="shared" si="237"/>
        <v>0</v>
      </c>
      <c r="AW192" s="1412"/>
      <c r="AX192" s="1412"/>
      <c r="AY192" s="1412"/>
      <c r="AZ192" s="1412"/>
      <c r="BA192" s="1412"/>
      <c r="BB192" s="1412"/>
      <c r="BC192" s="1412"/>
      <c r="BD192" s="1412"/>
      <c r="BE192" s="1412"/>
      <c r="BF192" s="1412"/>
      <c r="BG192" s="1412"/>
      <c r="BH192" s="1412"/>
      <c r="BI192" s="1412"/>
      <c r="BJ192" s="1412"/>
      <c r="BK192" s="1412"/>
      <c r="BL192" s="1412"/>
      <c r="BM192" s="1412"/>
      <c r="BN192" s="1412"/>
      <c r="BO192" s="1412"/>
      <c r="BP192" s="1412"/>
      <c r="BQ192" s="1412"/>
    </row>
    <row r="193" spans="1:69" s="1413" customFormat="1" ht="25.5">
      <c r="A193" s="1372" t="s">
        <v>149</v>
      </c>
      <c r="B193" s="249" t="s">
        <v>1455</v>
      </c>
      <c r="C193" s="1411">
        <f ca="1">'I4 BO ASSETS'!I52</f>
        <v>0</v>
      </c>
      <c r="D193" s="1412">
        <f t="shared" si="274"/>
        <v>0</v>
      </c>
      <c r="E193" s="1412">
        <f t="shared" si="274"/>
        <v>0</v>
      </c>
      <c r="F193" s="1412">
        <f t="shared" si="233"/>
        <v>0</v>
      </c>
      <c r="G193" s="1412">
        <f t="shared" si="268"/>
        <v>0</v>
      </c>
      <c r="H193" s="1412">
        <f t="shared" ref="H193:Z193" si="305">$D193*H624</f>
        <v>0</v>
      </c>
      <c r="I193" s="1412">
        <f t="shared" si="305"/>
        <v>0</v>
      </c>
      <c r="J193" s="1412">
        <f t="shared" si="305"/>
        <v>0</v>
      </c>
      <c r="K193" s="1412">
        <f t="shared" si="305"/>
        <v>0</v>
      </c>
      <c r="L193" s="1412">
        <f t="shared" si="305"/>
        <v>0</v>
      </c>
      <c r="M193" s="1412">
        <f t="shared" si="305"/>
        <v>0</v>
      </c>
      <c r="N193" s="1412">
        <f t="shared" si="305"/>
        <v>0</v>
      </c>
      <c r="O193" s="1412">
        <f t="shared" si="305"/>
        <v>0</v>
      </c>
      <c r="P193" s="1412">
        <f t="shared" si="305"/>
        <v>0</v>
      </c>
      <c r="Q193" s="1412">
        <f t="shared" si="305"/>
        <v>0</v>
      </c>
      <c r="R193" s="1412">
        <f t="shared" si="305"/>
        <v>0</v>
      </c>
      <c r="S193" s="1412">
        <f t="shared" si="305"/>
        <v>0</v>
      </c>
      <c r="T193" s="1412">
        <f t="shared" si="305"/>
        <v>0</v>
      </c>
      <c r="U193" s="1412">
        <f t="shared" si="305"/>
        <v>0</v>
      </c>
      <c r="V193" s="1412">
        <f t="shared" si="305"/>
        <v>0</v>
      </c>
      <c r="W193" s="1412">
        <f t="shared" si="305"/>
        <v>0</v>
      </c>
      <c r="X193" s="1412">
        <f t="shared" si="305"/>
        <v>0</v>
      </c>
      <c r="Y193" s="1412">
        <f t="shared" si="305"/>
        <v>0</v>
      </c>
      <c r="Z193" s="1412">
        <f t="shared" si="305"/>
        <v>0</v>
      </c>
      <c r="AA193" s="1412">
        <f t="shared" si="235"/>
        <v>0</v>
      </c>
      <c r="AB193" s="1412">
        <f t="shared" si="270"/>
        <v>0</v>
      </c>
      <c r="AC193" s="1412">
        <f t="shared" ref="AC193:AU193" si="306">$E193*AC624</f>
        <v>0</v>
      </c>
      <c r="AD193" s="1412">
        <f t="shared" si="306"/>
        <v>0</v>
      </c>
      <c r="AE193" s="1412">
        <f t="shared" si="306"/>
        <v>0</v>
      </c>
      <c r="AF193" s="1412">
        <f t="shared" si="306"/>
        <v>0</v>
      </c>
      <c r="AG193" s="1412">
        <f t="shared" si="306"/>
        <v>0</v>
      </c>
      <c r="AH193" s="1412">
        <f t="shared" si="306"/>
        <v>0</v>
      </c>
      <c r="AI193" s="1412">
        <f t="shared" si="306"/>
        <v>0</v>
      </c>
      <c r="AJ193" s="1412">
        <f t="shared" si="306"/>
        <v>0</v>
      </c>
      <c r="AK193" s="1412">
        <f t="shared" si="306"/>
        <v>0</v>
      </c>
      <c r="AL193" s="1412">
        <f t="shared" si="306"/>
        <v>0</v>
      </c>
      <c r="AM193" s="1412">
        <f t="shared" si="306"/>
        <v>0</v>
      </c>
      <c r="AN193" s="1412">
        <f t="shared" si="306"/>
        <v>0</v>
      </c>
      <c r="AO193" s="1412">
        <f t="shared" si="306"/>
        <v>0</v>
      </c>
      <c r="AP193" s="1412">
        <f t="shared" si="306"/>
        <v>0</v>
      </c>
      <c r="AQ193" s="1412">
        <f t="shared" si="306"/>
        <v>0</v>
      </c>
      <c r="AR193" s="1412">
        <f t="shared" si="306"/>
        <v>0</v>
      </c>
      <c r="AS193" s="1412">
        <f t="shared" si="306"/>
        <v>0</v>
      </c>
      <c r="AT193" s="1412">
        <f t="shared" si="306"/>
        <v>0</v>
      </c>
      <c r="AU193" s="1412">
        <f t="shared" si="306"/>
        <v>0</v>
      </c>
      <c r="AV193" s="1412">
        <f t="shared" si="237"/>
        <v>0</v>
      </c>
      <c r="AW193" s="1412"/>
      <c r="AX193" s="1412"/>
      <c r="AY193" s="1412"/>
      <c r="AZ193" s="1412"/>
      <c r="BA193" s="1412"/>
      <c r="BB193" s="1412"/>
      <c r="BC193" s="1412"/>
      <c r="BD193" s="1412"/>
      <c r="BE193" s="1412"/>
      <c r="BF193" s="1412"/>
      <c r="BG193" s="1412"/>
      <c r="BH193" s="1412"/>
      <c r="BI193" s="1412"/>
      <c r="BJ193" s="1412"/>
      <c r="BK193" s="1412"/>
      <c r="BL193" s="1412"/>
      <c r="BM193" s="1412"/>
      <c r="BN193" s="1412"/>
      <c r="BO193" s="1412"/>
      <c r="BP193" s="1412"/>
      <c r="BQ193" s="1412"/>
    </row>
    <row r="194" spans="1:69" s="1413" customFormat="1" ht="25.5">
      <c r="A194" s="1372" t="s">
        <v>150</v>
      </c>
      <c r="B194" s="249" t="s">
        <v>1456</v>
      </c>
      <c r="C194" s="1411">
        <f ca="1">'I4 BO ASSETS'!I53</f>
        <v>0</v>
      </c>
      <c r="D194" s="1412">
        <f t="shared" si="274"/>
        <v>0</v>
      </c>
      <c r="E194" s="1412">
        <f t="shared" si="274"/>
        <v>0</v>
      </c>
      <c r="F194" s="1412">
        <f t="shared" si="233"/>
        <v>0</v>
      </c>
      <c r="G194" s="1412">
        <f t="shared" si="268"/>
        <v>0</v>
      </c>
      <c r="H194" s="1412">
        <f t="shared" ref="H194:Z194" si="307">$D194*H625</f>
        <v>0</v>
      </c>
      <c r="I194" s="1412">
        <f t="shared" si="307"/>
        <v>0</v>
      </c>
      <c r="J194" s="1412">
        <f t="shared" si="307"/>
        <v>0</v>
      </c>
      <c r="K194" s="1412">
        <f t="shared" si="307"/>
        <v>0</v>
      </c>
      <c r="L194" s="1412">
        <f t="shared" si="307"/>
        <v>0</v>
      </c>
      <c r="M194" s="1412">
        <f t="shared" si="307"/>
        <v>0</v>
      </c>
      <c r="N194" s="1412">
        <f t="shared" si="307"/>
        <v>0</v>
      </c>
      <c r="O194" s="1412">
        <f t="shared" si="307"/>
        <v>0</v>
      </c>
      <c r="P194" s="1412">
        <f t="shared" si="307"/>
        <v>0</v>
      </c>
      <c r="Q194" s="1412">
        <f t="shared" si="307"/>
        <v>0</v>
      </c>
      <c r="R194" s="1412">
        <f t="shared" si="307"/>
        <v>0</v>
      </c>
      <c r="S194" s="1412">
        <f t="shared" si="307"/>
        <v>0</v>
      </c>
      <c r="T194" s="1412">
        <f t="shared" si="307"/>
        <v>0</v>
      </c>
      <c r="U194" s="1412">
        <f t="shared" si="307"/>
        <v>0</v>
      </c>
      <c r="V194" s="1412">
        <f t="shared" si="307"/>
        <v>0</v>
      </c>
      <c r="W194" s="1412">
        <f t="shared" si="307"/>
        <v>0</v>
      </c>
      <c r="X194" s="1412">
        <f t="shared" si="307"/>
        <v>0</v>
      </c>
      <c r="Y194" s="1412">
        <f t="shared" si="307"/>
        <v>0</v>
      </c>
      <c r="Z194" s="1412">
        <f t="shared" si="307"/>
        <v>0</v>
      </c>
      <c r="AA194" s="1412">
        <f t="shared" si="235"/>
        <v>0</v>
      </c>
      <c r="AB194" s="1412">
        <f t="shared" si="270"/>
        <v>0</v>
      </c>
      <c r="AC194" s="1412">
        <f t="shared" ref="AC194:AU194" si="308">$E194*AC625</f>
        <v>0</v>
      </c>
      <c r="AD194" s="1412">
        <f t="shared" si="308"/>
        <v>0</v>
      </c>
      <c r="AE194" s="1412">
        <f t="shared" si="308"/>
        <v>0</v>
      </c>
      <c r="AF194" s="1412">
        <f t="shared" si="308"/>
        <v>0</v>
      </c>
      <c r="AG194" s="1412">
        <f t="shared" si="308"/>
        <v>0</v>
      </c>
      <c r="AH194" s="1412">
        <f t="shared" si="308"/>
        <v>0</v>
      </c>
      <c r="AI194" s="1412">
        <f t="shared" si="308"/>
        <v>0</v>
      </c>
      <c r="AJ194" s="1412">
        <f t="shared" si="308"/>
        <v>0</v>
      </c>
      <c r="AK194" s="1412">
        <f t="shared" si="308"/>
        <v>0</v>
      </c>
      <c r="AL194" s="1412">
        <f t="shared" si="308"/>
        <v>0</v>
      </c>
      <c r="AM194" s="1412">
        <f t="shared" si="308"/>
        <v>0</v>
      </c>
      <c r="AN194" s="1412">
        <f t="shared" si="308"/>
        <v>0</v>
      </c>
      <c r="AO194" s="1412">
        <f t="shared" si="308"/>
        <v>0</v>
      </c>
      <c r="AP194" s="1412">
        <f t="shared" si="308"/>
        <v>0</v>
      </c>
      <c r="AQ194" s="1412">
        <f t="shared" si="308"/>
        <v>0</v>
      </c>
      <c r="AR194" s="1412">
        <f t="shared" si="308"/>
        <v>0</v>
      </c>
      <c r="AS194" s="1412">
        <f t="shared" si="308"/>
        <v>0</v>
      </c>
      <c r="AT194" s="1412">
        <f t="shared" si="308"/>
        <v>0</v>
      </c>
      <c r="AU194" s="1412">
        <f t="shared" si="308"/>
        <v>0</v>
      </c>
      <c r="AV194" s="1412">
        <f t="shared" si="237"/>
        <v>0</v>
      </c>
      <c r="AW194" s="1412"/>
      <c r="AX194" s="1412"/>
      <c r="AY194" s="1412"/>
      <c r="AZ194" s="1412"/>
      <c r="BA194" s="1412"/>
      <c r="BB194" s="1412"/>
      <c r="BC194" s="1412"/>
      <c r="BD194" s="1412"/>
      <c r="BE194" s="1412"/>
      <c r="BF194" s="1412"/>
      <c r="BG194" s="1412"/>
      <c r="BH194" s="1412"/>
      <c r="BI194" s="1412"/>
      <c r="BJ194" s="1412"/>
      <c r="BK194" s="1412"/>
      <c r="BL194" s="1412"/>
      <c r="BM194" s="1412"/>
      <c r="BN194" s="1412"/>
      <c r="BO194" s="1412"/>
      <c r="BP194" s="1412"/>
      <c r="BQ194" s="1412"/>
    </row>
    <row r="195" spans="1:69" s="1413" customFormat="1" ht="12.75">
      <c r="A195" s="1372">
        <v>1850</v>
      </c>
      <c r="B195" s="249" t="s">
        <v>428</v>
      </c>
      <c r="C195" s="1411">
        <f ca="1">'I4 BO ASSETS'!I54</f>
        <v>-2850500</v>
      </c>
      <c r="D195" s="1412">
        <f t="shared" si="274"/>
        <v>-1995349.9999999998</v>
      </c>
      <c r="E195" s="1412">
        <f t="shared" si="274"/>
        <v>-855150</v>
      </c>
      <c r="F195" s="1412">
        <f t="shared" si="233"/>
        <v>-2850500</v>
      </c>
      <c r="G195" s="1412">
        <f t="shared" si="268"/>
        <v>-988413.53275109536</v>
      </c>
      <c r="H195" s="1412">
        <f t="shared" ref="H195:Z195" si="309">$D195*H626</f>
        <v>-471879.9915933896</v>
      </c>
      <c r="I195" s="1412">
        <f t="shared" si="309"/>
        <v>-533190.72299351753</v>
      </c>
      <c r="J195" s="1412">
        <f t="shared" si="309"/>
        <v>0</v>
      </c>
      <c r="K195" s="1412">
        <f t="shared" si="309"/>
        <v>0</v>
      </c>
      <c r="L195" s="1412">
        <f t="shared" si="309"/>
        <v>0</v>
      </c>
      <c r="M195" s="1412">
        <f t="shared" si="309"/>
        <v>0</v>
      </c>
      <c r="N195" s="1412">
        <f t="shared" si="309"/>
        <v>0</v>
      </c>
      <c r="O195" s="1412">
        <f t="shared" si="309"/>
        <v>-1865.7526619970988</v>
      </c>
      <c r="P195" s="1412">
        <f t="shared" si="309"/>
        <v>0</v>
      </c>
      <c r="Q195" s="1412">
        <f t="shared" si="309"/>
        <v>0</v>
      </c>
      <c r="R195" s="1412">
        <f t="shared" si="309"/>
        <v>0</v>
      </c>
      <c r="S195" s="1412">
        <f t="shared" si="309"/>
        <v>0</v>
      </c>
      <c r="T195" s="1412">
        <f t="shared" si="309"/>
        <v>0</v>
      </c>
      <c r="U195" s="1412">
        <f t="shared" si="309"/>
        <v>0</v>
      </c>
      <c r="V195" s="1412">
        <f t="shared" si="309"/>
        <v>0</v>
      </c>
      <c r="W195" s="1412">
        <f t="shared" si="309"/>
        <v>0</v>
      </c>
      <c r="X195" s="1412">
        <f t="shared" si="309"/>
        <v>0</v>
      </c>
      <c r="Y195" s="1412">
        <f t="shared" si="309"/>
        <v>0</v>
      </c>
      <c r="Z195" s="1412">
        <f t="shared" si="309"/>
        <v>0</v>
      </c>
      <c r="AA195" s="1412">
        <f t="shared" si="235"/>
        <v>-1995349.9999999995</v>
      </c>
      <c r="AB195" s="1412">
        <f t="shared" si="270"/>
        <v>-572598.9878186367</v>
      </c>
      <c r="AC195" s="1412">
        <f t="shared" ref="AC195:AU195" si="310">$E195*AC626</f>
        <v>-69786.967788458656</v>
      </c>
      <c r="AD195" s="1412">
        <f t="shared" si="310"/>
        <v>-6725.9329532466736</v>
      </c>
      <c r="AE195" s="1412">
        <f t="shared" si="310"/>
        <v>0</v>
      </c>
      <c r="AF195" s="1412">
        <f t="shared" si="310"/>
        <v>0</v>
      </c>
      <c r="AG195" s="1412">
        <f t="shared" si="310"/>
        <v>0</v>
      </c>
      <c r="AH195" s="1412">
        <f t="shared" si="310"/>
        <v>-187768.20201932959</v>
      </c>
      <c r="AI195" s="1412">
        <f t="shared" si="310"/>
        <v>-10296.625251341189</v>
      </c>
      <c r="AJ195" s="1412">
        <f t="shared" si="310"/>
        <v>-7973.2841689872803</v>
      </c>
      <c r="AK195" s="1412">
        <f t="shared" si="310"/>
        <v>0</v>
      </c>
      <c r="AL195" s="1412">
        <f t="shared" si="310"/>
        <v>0</v>
      </c>
      <c r="AM195" s="1412">
        <f t="shared" si="310"/>
        <v>0</v>
      </c>
      <c r="AN195" s="1412">
        <f t="shared" si="310"/>
        <v>0</v>
      </c>
      <c r="AO195" s="1412">
        <f t="shared" si="310"/>
        <v>0</v>
      </c>
      <c r="AP195" s="1412">
        <f t="shared" si="310"/>
        <v>0</v>
      </c>
      <c r="AQ195" s="1412">
        <f t="shared" si="310"/>
        <v>0</v>
      </c>
      <c r="AR195" s="1412">
        <f t="shared" si="310"/>
        <v>0</v>
      </c>
      <c r="AS195" s="1412">
        <f t="shared" si="310"/>
        <v>0</v>
      </c>
      <c r="AT195" s="1412">
        <f t="shared" si="310"/>
        <v>0</v>
      </c>
      <c r="AU195" s="1412">
        <f t="shared" si="310"/>
        <v>0</v>
      </c>
      <c r="AV195" s="1412">
        <f t="shared" si="237"/>
        <v>-855150</v>
      </c>
      <c r="AW195" s="1412"/>
      <c r="AX195" s="1412"/>
      <c r="AY195" s="1412"/>
      <c r="AZ195" s="1412"/>
      <c r="BA195" s="1412"/>
      <c r="BB195" s="1412"/>
      <c r="BC195" s="1412"/>
      <c r="BD195" s="1412"/>
      <c r="BE195" s="1412"/>
      <c r="BF195" s="1412"/>
      <c r="BG195" s="1412"/>
      <c r="BH195" s="1412"/>
      <c r="BI195" s="1412"/>
      <c r="BJ195" s="1412"/>
      <c r="BK195" s="1412"/>
      <c r="BL195" s="1412"/>
      <c r="BM195" s="1412"/>
      <c r="BN195" s="1412"/>
      <c r="BO195" s="1412"/>
      <c r="BP195" s="1412"/>
      <c r="BQ195" s="1412"/>
    </row>
    <row r="196" spans="1:69" s="1413" customFormat="1" ht="12.75">
      <c r="A196" s="1372">
        <v>1855</v>
      </c>
      <c r="B196" s="249" t="s">
        <v>430</v>
      </c>
      <c r="C196" s="1411">
        <f ca="1">'I4 BO ASSETS'!I55</f>
        <v>-1100000</v>
      </c>
      <c r="D196" s="1412">
        <f t="shared" si="274"/>
        <v>0</v>
      </c>
      <c r="E196" s="1412">
        <f t="shared" si="274"/>
        <v>-1100000</v>
      </c>
      <c r="F196" s="1412">
        <f t="shared" si="233"/>
        <v>-1100000</v>
      </c>
      <c r="G196" s="1412">
        <f t="shared" ref="G196:V196" si="311">$D196*G627</f>
        <v>0</v>
      </c>
      <c r="H196" s="1412">
        <f t="shared" si="311"/>
        <v>0</v>
      </c>
      <c r="I196" s="1412">
        <f t="shared" si="311"/>
        <v>0</v>
      </c>
      <c r="J196" s="1412">
        <f t="shared" si="311"/>
        <v>0</v>
      </c>
      <c r="K196" s="1412">
        <f t="shared" si="311"/>
        <v>0</v>
      </c>
      <c r="L196" s="1412">
        <f t="shared" si="311"/>
        <v>0</v>
      </c>
      <c r="M196" s="1412">
        <f t="shared" si="311"/>
        <v>0</v>
      </c>
      <c r="N196" s="1412">
        <f t="shared" si="311"/>
        <v>0</v>
      </c>
      <c r="O196" s="1412">
        <f t="shared" si="311"/>
        <v>0</v>
      </c>
      <c r="P196" s="1412">
        <f t="shared" si="311"/>
        <v>0</v>
      </c>
      <c r="Q196" s="1412">
        <f t="shared" si="311"/>
        <v>0</v>
      </c>
      <c r="R196" s="1412">
        <f t="shared" si="311"/>
        <v>0</v>
      </c>
      <c r="S196" s="1412">
        <f t="shared" si="311"/>
        <v>0</v>
      </c>
      <c r="T196" s="1412">
        <f t="shared" si="311"/>
        <v>0</v>
      </c>
      <c r="U196" s="1412">
        <f t="shared" si="311"/>
        <v>0</v>
      </c>
      <c r="V196" s="1412">
        <f t="shared" si="311"/>
        <v>0</v>
      </c>
      <c r="W196" s="1412">
        <f>$D196*W627</f>
        <v>0</v>
      </c>
      <c r="X196" s="1412">
        <f>$D196*X627</f>
        <v>0</v>
      </c>
      <c r="Y196" s="1412">
        <f>$D196*Y627</f>
        <v>0</v>
      </c>
      <c r="Z196" s="1412">
        <f>$D196*Z627</f>
        <v>0</v>
      </c>
      <c r="AA196" s="1412">
        <f t="shared" si="235"/>
        <v>0</v>
      </c>
      <c r="AB196" s="1412">
        <f t="shared" ref="AB196:AQ196" si="312">$E196*AB627</f>
        <v>-667176.07663995586</v>
      </c>
      <c r="AC196" s="1412">
        <f t="shared" si="312"/>
        <v>-146964.43765388691</v>
      </c>
      <c r="AD196" s="1412">
        <f t="shared" si="312"/>
        <v>-36586.324198924885</v>
      </c>
      <c r="AE196" s="1412">
        <f t="shared" si="312"/>
        <v>0</v>
      </c>
      <c r="AF196" s="1412">
        <f t="shared" si="312"/>
        <v>0</v>
      </c>
      <c r="AG196" s="1412">
        <f t="shared" si="312"/>
        <v>0</v>
      </c>
      <c r="AH196" s="1412">
        <f t="shared" si="312"/>
        <v>-227169.49316240862</v>
      </c>
      <c r="AI196" s="1412">
        <f t="shared" si="312"/>
        <v>-12457.269731909359</v>
      </c>
      <c r="AJ196" s="1412">
        <f t="shared" si="312"/>
        <v>-9646.3986129144268</v>
      </c>
      <c r="AK196" s="1412">
        <f t="shared" si="312"/>
        <v>0</v>
      </c>
      <c r="AL196" s="1412">
        <f t="shared" si="312"/>
        <v>0</v>
      </c>
      <c r="AM196" s="1412">
        <f t="shared" si="312"/>
        <v>0</v>
      </c>
      <c r="AN196" s="1412">
        <f t="shared" si="312"/>
        <v>0</v>
      </c>
      <c r="AO196" s="1412">
        <f t="shared" si="312"/>
        <v>0</v>
      </c>
      <c r="AP196" s="1412">
        <f t="shared" si="312"/>
        <v>0</v>
      </c>
      <c r="AQ196" s="1412">
        <f t="shared" si="312"/>
        <v>0</v>
      </c>
      <c r="AR196" s="1412">
        <f>$E196*AR627</f>
        <v>0</v>
      </c>
      <c r="AS196" s="1412">
        <f>$E196*AS627</f>
        <v>0</v>
      </c>
      <c r="AT196" s="1412">
        <f>$E196*AT627</f>
        <v>0</v>
      </c>
      <c r="AU196" s="1412">
        <f>$E196*AU627</f>
        <v>0</v>
      </c>
      <c r="AV196" s="1412">
        <f t="shared" si="237"/>
        <v>-1100000</v>
      </c>
      <c r="AW196" s="1412"/>
      <c r="AX196" s="1412"/>
      <c r="AY196" s="1412"/>
      <c r="AZ196" s="1412"/>
      <c r="BA196" s="1412"/>
      <c r="BB196" s="1412"/>
      <c r="BC196" s="1412"/>
      <c r="BD196" s="1412"/>
      <c r="BE196" s="1412"/>
      <c r="BF196" s="1412"/>
      <c r="BG196" s="1412"/>
      <c r="BH196" s="1412"/>
      <c r="BI196" s="1412"/>
      <c r="BJ196" s="1412"/>
      <c r="BK196" s="1412"/>
      <c r="BL196" s="1412"/>
      <c r="BM196" s="1412"/>
      <c r="BN196" s="1412"/>
      <c r="BO196" s="1412"/>
      <c r="BP196" s="1412"/>
      <c r="BQ196" s="1412"/>
    </row>
    <row r="197" spans="1:69" s="1415" customFormat="1" ht="12.75">
      <c r="A197" s="1373">
        <v>1860</v>
      </c>
      <c r="B197" s="1414" t="s">
        <v>431</v>
      </c>
      <c r="C197" s="1411">
        <f ca="1">'I4 BO ASSETS'!I56</f>
        <v>-1112500</v>
      </c>
      <c r="D197" s="1412">
        <f t="shared" si="274"/>
        <v>0</v>
      </c>
      <c r="E197" s="1412">
        <f t="shared" si="274"/>
        <v>-1112500</v>
      </c>
      <c r="F197" s="1412">
        <f t="shared" si="233"/>
        <v>-1112500</v>
      </c>
      <c r="G197" s="1412">
        <f t="shared" ref="G197:Z197" si="313">$D197*G628</f>
        <v>0</v>
      </c>
      <c r="H197" s="1412">
        <f t="shared" si="313"/>
        <v>0</v>
      </c>
      <c r="I197" s="1412">
        <f t="shared" si="313"/>
        <v>0</v>
      </c>
      <c r="J197" s="1412">
        <f t="shared" si="313"/>
        <v>0</v>
      </c>
      <c r="K197" s="1412">
        <f t="shared" si="313"/>
        <v>0</v>
      </c>
      <c r="L197" s="1412">
        <f t="shared" si="313"/>
        <v>0</v>
      </c>
      <c r="M197" s="1412">
        <f t="shared" si="313"/>
        <v>0</v>
      </c>
      <c r="N197" s="1412">
        <f t="shared" si="313"/>
        <v>0</v>
      </c>
      <c r="O197" s="1412">
        <f t="shared" si="313"/>
        <v>0</v>
      </c>
      <c r="P197" s="1412">
        <f t="shared" si="313"/>
        <v>0</v>
      </c>
      <c r="Q197" s="1412">
        <f t="shared" si="313"/>
        <v>0</v>
      </c>
      <c r="R197" s="1412">
        <f t="shared" si="313"/>
        <v>0</v>
      </c>
      <c r="S197" s="1412">
        <f t="shared" si="313"/>
        <v>0</v>
      </c>
      <c r="T197" s="1412">
        <f t="shared" si="313"/>
        <v>0</v>
      </c>
      <c r="U197" s="1412">
        <f t="shared" si="313"/>
        <v>0</v>
      </c>
      <c r="V197" s="1412">
        <f t="shared" si="313"/>
        <v>0</v>
      </c>
      <c r="W197" s="1412">
        <f t="shared" si="313"/>
        <v>0</v>
      </c>
      <c r="X197" s="1412">
        <f t="shared" si="313"/>
        <v>0</v>
      </c>
      <c r="Y197" s="1412">
        <f t="shared" si="313"/>
        <v>0</v>
      </c>
      <c r="Z197" s="1412">
        <f t="shared" si="313"/>
        <v>0</v>
      </c>
      <c r="AA197" s="1412">
        <f t="shared" si="235"/>
        <v>0</v>
      </c>
      <c r="AB197" s="1412">
        <f t="shared" ref="AB197:AU197" si="314">$E197*AB628</f>
        <v>-390527.47812740132</v>
      </c>
      <c r="AC197" s="1412">
        <f t="shared" si="314"/>
        <v>-668404.84762697271</v>
      </c>
      <c r="AD197" s="1412">
        <f t="shared" si="314"/>
        <v>-53567.674245626084</v>
      </c>
      <c r="AE197" s="1412">
        <f t="shared" si="314"/>
        <v>0</v>
      </c>
      <c r="AF197" s="1412">
        <f t="shared" si="314"/>
        <v>0</v>
      </c>
      <c r="AG197" s="1412">
        <f t="shared" si="314"/>
        <v>0</v>
      </c>
      <c r="AH197" s="1412">
        <f t="shared" si="314"/>
        <v>0</v>
      </c>
      <c r="AI197" s="1412">
        <f t="shared" si="314"/>
        <v>0</v>
      </c>
      <c r="AJ197" s="1412">
        <f t="shared" si="314"/>
        <v>0</v>
      </c>
      <c r="AK197" s="1412">
        <f t="shared" si="314"/>
        <v>0</v>
      </c>
      <c r="AL197" s="1412">
        <f t="shared" si="314"/>
        <v>0</v>
      </c>
      <c r="AM197" s="1412">
        <f t="shared" si="314"/>
        <v>0</v>
      </c>
      <c r="AN197" s="1412">
        <f t="shared" si="314"/>
        <v>0</v>
      </c>
      <c r="AO197" s="1412">
        <f t="shared" si="314"/>
        <v>0</v>
      </c>
      <c r="AP197" s="1412">
        <f t="shared" si="314"/>
        <v>0</v>
      </c>
      <c r="AQ197" s="1412">
        <f t="shared" si="314"/>
        <v>0</v>
      </c>
      <c r="AR197" s="1412">
        <f t="shared" si="314"/>
        <v>0</v>
      </c>
      <c r="AS197" s="1412">
        <f t="shared" si="314"/>
        <v>0</v>
      </c>
      <c r="AT197" s="1412">
        <f t="shared" si="314"/>
        <v>0</v>
      </c>
      <c r="AU197" s="1412">
        <f t="shared" si="314"/>
        <v>0</v>
      </c>
      <c r="AV197" s="1412">
        <f t="shared" si="237"/>
        <v>-1112500</v>
      </c>
      <c r="AW197" s="1412"/>
      <c r="AX197" s="1412"/>
      <c r="AY197" s="1412"/>
      <c r="AZ197" s="1412"/>
      <c r="BA197" s="1412"/>
      <c r="BB197" s="1412"/>
      <c r="BC197" s="1412"/>
      <c r="BD197" s="1412"/>
      <c r="BE197" s="1412"/>
      <c r="BF197" s="1412"/>
      <c r="BG197" s="1412"/>
      <c r="BH197" s="1412"/>
      <c r="BI197" s="1412"/>
      <c r="BJ197" s="1412"/>
      <c r="BK197" s="1412"/>
      <c r="BL197" s="1412"/>
      <c r="BM197" s="1412"/>
      <c r="BN197" s="1412"/>
      <c r="BO197" s="1412"/>
      <c r="BP197" s="1412"/>
      <c r="BQ197" s="1412"/>
    </row>
    <row r="198" spans="1:69" s="1444" customFormat="1" ht="12.75">
      <c r="A198" s="1441"/>
      <c r="B198" s="1442" t="s">
        <v>231</v>
      </c>
      <c r="C198" s="1446">
        <f ca="1">SUM(C158:C197)</f>
        <v>-15551500</v>
      </c>
      <c r="D198" s="1370">
        <f>SUM(D158:D197)</f>
        <v>-9571850</v>
      </c>
      <c r="E198" s="1370">
        <f>SUM(E158:E197)</f>
        <v>-5979650</v>
      </c>
      <c r="F198" s="1443">
        <f>D198+E198</f>
        <v>-15551500</v>
      </c>
      <c r="G198" s="1370">
        <f t="shared" ref="G198:AB198" si="315">SUM(G158:G197)</f>
        <v>-4139516.3232420022</v>
      </c>
      <c r="H198" s="1370">
        <f t="shared" si="315"/>
        <v>-1882561.0895170667</v>
      </c>
      <c r="I198" s="1370">
        <f t="shared" si="315"/>
        <v>-3541976.0928796669</v>
      </c>
      <c r="J198" s="1370">
        <f t="shared" si="315"/>
        <v>0</v>
      </c>
      <c r="K198" s="1370">
        <f t="shared" si="315"/>
        <v>0</v>
      </c>
      <c r="L198" s="1370">
        <f t="shared" si="315"/>
        <v>0</v>
      </c>
      <c r="M198" s="1370">
        <f t="shared" si="315"/>
        <v>-103.17093362629036</v>
      </c>
      <c r="N198" s="1370">
        <f t="shared" si="315"/>
        <v>-13.111505582408107</v>
      </c>
      <c r="O198" s="1370">
        <f t="shared" si="315"/>
        <v>-7680.211922056149</v>
      </c>
      <c r="P198" s="1370">
        <f t="shared" si="315"/>
        <v>0</v>
      </c>
      <c r="Q198" s="1370">
        <f t="shared" si="315"/>
        <v>0</v>
      </c>
      <c r="R198" s="1370">
        <f t="shared" si="315"/>
        <v>0</v>
      </c>
      <c r="S198" s="1370">
        <f t="shared" si="315"/>
        <v>0</v>
      </c>
      <c r="T198" s="1370">
        <f t="shared" si="315"/>
        <v>0</v>
      </c>
      <c r="U198" s="1370">
        <f t="shared" si="315"/>
        <v>0</v>
      </c>
      <c r="V198" s="1370">
        <f t="shared" si="315"/>
        <v>0</v>
      </c>
      <c r="W198" s="1370">
        <f t="shared" si="315"/>
        <v>0</v>
      </c>
      <c r="X198" s="1370">
        <f t="shared" si="315"/>
        <v>0</v>
      </c>
      <c r="Y198" s="1370">
        <f t="shared" si="315"/>
        <v>0</v>
      </c>
      <c r="Z198" s="1370">
        <f t="shared" si="315"/>
        <v>0</v>
      </c>
      <c r="AA198" s="1370">
        <f t="shared" si="315"/>
        <v>-9571850</v>
      </c>
      <c r="AB198" s="1370">
        <f t="shared" si="315"/>
        <v>-3600748.7388816392</v>
      </c>
      <c r="AC198" s="1370">
        <f t="shared" ref="AC198:AX198" si="316">SUM(AC158:AC197)</f>
        <v>-1115364.276097449</v>
      </c>
      <c r="AD198" s="1370">
        <f t="shared" si="316"/>
        <v>-120336.07463186822</v>
      </c>
      <c r="AE198" s="1370">
        <f t="shared" si="316"/>
        <v>0</v>
      </c>
      <c r="AF198" s="1370">
        <f t="shared" si="316"/>
        <v>0</v>
      </c>
      <c r="AG198" s="1370">
        <f t="shared" si="316"/>
        <v>0</v>
      </c>
      <c r="AH198" s="1370">
        <f t="shared" si="316"/>
        <v>-1041830.4554954992</v>
      </c>
      <c r="AI198" s="1370">
        <f t="shared" si="316"/>
        <v>-57130.747700118765</v>
      </c>
      <c r="AJ198" s="1370">
        <f t="shared" si="316"/>
        <v>-44239.707193425296</v>
      </c>
      <c r="AK198" s="1370">
        <f t="shared" si="316"/>
        <v>0</v>
      </c>
      <c r="AL198" s="1370">
        <f t="shared" si="316"/>
        <v>0</v>
      </c>
      <c r="AM198" s="1370">
        <f t="shared" si="316"/>
        <v>0</v>
      </c>
      <c r="AN198" s="1370">
        <f t="shared" si="316"/>
        <v>0</v>
      </c>
      <c r="AO198" s="1370">
        <f t="shared" si="316"/>
        <v>0</v>
      </c>
      <c r="AP198" s="1370">
        <f t="shared" si="316"/>
        <v>0</v>
      </c>
      <c r="AQ198" s="1370">
        <f t="shared" si="316"/>
        <v>0</v>
      </c>
      <c r="AR198" s="1370">
        <f t="shared" si="316"/>
        <v>0</v>
      </c>
      <c r="AS198" s="1370">
        <f t="shared" si="316"/>
        <v>0</v>
      </c>
      <c r="AT198" s="1370">
        <f t="shared" si="316"/>
        <v>0</v>
      </c>
      <c r="AU198" s="1370">
        <f t="shared" si="316"/>
        <v>0</v>
      </c>
      <c r="AV198" s="1370">
        <f t="shared" si="316"/>
        <v>-5979650</v>
      </c>
      <c r="AW198" s="1370">
        <f t="shared" si="316"/>
        <v>0</v>
      </c>
      <c r="AX198" s="1370">
        <f t="shared" si="316"/>
        <v>0</v>
      </c>
      <c r="AY198" s="1370">
        <f t="shared" ref="AY198:BQ198" si="317">SUM(AY158:AY197)</f>
        <v>0</v>
      </c>
      <c r="AZ198" s="1370">
        <f t="shared" si="317"/>
        <v>0</v>
      </c>
      <c r="BA198" s="1370">
        <f t="shared" si="317"/>
        <v>0</v>
      </c>
      <c r="BB198" s="1370">
        <f t="shared" si="317"/>
        <v>0</v>
      </c>
      <c r="BC198" s="1370">
        <f t="shared" si="317"/>
        <v>0</v>
      </c>
      <c r="BD198" s="1370">
        <f t="shared" si="317"/>
        <v>0</v>
      </c>
      <c r="BE198" s="1370">
        <f t="shared" si="317"/>
        <v>0</v>
      </c>
      <c r="BF198" s="1370">
        <f t="shared" si="317"/>
        <v>0</v>
      </c>
      <c r="BG198" s="1370">
        <f t="shared" si="317"/>
        <v>0</v>
      </c>
      <c r="BH198" s="1370">
        <f t="shared" si="317"/>
        <v>0</v>
      </c>
      <c r="BI198" s="1370">
        <f t="shared" si="317"/>
        <v>0</v>
      </c>
      <c r="BJ198" s="1370">
        <f t="shared" si="317"/>
        <v>0</v>
      </c>
      <c r="BK198" s="1370">
        <f t="shared" si="317"/>
        <v>0</v>
      </c>
      <c r="BL198" s="1370">
        <f t="shared" si="317"/>
        <v>0</v>
      </c>
      <c r="BM198" s="1370">
        <f t="shared" si="317"/>
        <v>0</v>
      </c>
      <c r="BN198" s="1370">
        <f t="shared" si="317"/>
        <v>0</v>
      </c>
      <c r="BO198" s="1370">
        <f t="shared" si="317"/>
        <v>0</v>
      </c>
      <c r="BP198" s="1370">
        <f t="shared" si="317"/>
        <v>0</v>
      </c>
      <c r="BQ198" s="1370">
        <f t="shared" si="317"/>
        <v>0</v>
      </c>
    </row>
    <row r="199" spans="1:69" s="1413" customFormat="1" ht="12.75">
      <c r="A199" s="1445" t="s">
        <v>981</v>
      </c>
      <c r="B199" s="802"/>
      <c r="C199" s="1382"/>
      <c r="D199" s="1420"/>
      <c r="E199" s="1420"/>
      <c r="F199" s="1412"/>
      <c r="G199" s="1412"/>
      <c r="H199" s="1412"/>
      <c r="I199" s="1412"/>
      <c r="J199" s="1412"/>
      <c r="K199" s="1412"/>
      <c r="L199" s="1412"/>
      <c r="M199" s="1412"/>
      <c r="N199" s="1412"/>
      <c r="O199" s="1412"/>
      <c r="P199" s="1412"/>
      <c r="Q199" s="1412"/>
      <c r="R199" s="1412"/>
      <c r="S199" s="1412"/>
      <c r="T199" s="1412"/>
      <c r="U199" s="1412"/>
      <c r="V199" s="1412"/>
      <c r="W199" s="1412"/>
      <c r="X199" s="1412"/>
      <c r="Y199" s="1412"/>
      <c r="Z199" s="1412"/>
      <c r="AA199" s="1412"/>
      <c r="AB199" s="1412"/>
      <c r="AC199" s="1412"/>
      <c r="AD199" s="1412"/>
      <c r="AE199" s="1412"/>
      <c r="AF199" s="1412"/>
      <c r="AG199" s="1412"/>
      <c r="AH199" s="1412"/>
      <c r="AI199" s="1412"/>
      <c r="AJ199" s="1412"/>
      <c r="AK199" s="1412"/>
      <c r="AL199" s="1412"/>
      <c r="AM199" s="1412"/>
      <c r="AN199" s="1412"/>
      <c r="AO199" s="1412"/>
      <c r="AP199" s="1412"/>
      <c r="AQ199" s="1412"/>
      <c r="AR199" s="1412"/>
      <c r="AS199" s="1412"/>
      <c r="AT199" s="1412"/>
      <c r="AU199" s="1412"/>
      <c r="AV199" s="1412"/>
      <c r="AW199" s="1412"/>
      <c r="AX199" s="1412"/>
      <c r="AY199" s="1412"/>
      <c r="AZ199" s="1412"/>
      <c r="BA199" s="1412"/>
      <c r="BB199" s="1412"/>
      <c r="BC199" s="1412"/>
      <c r="BD199" s="1412"/>
      <c r="BE199" s="1412"/>
      <c r="BF199" s="1412"/>
      <c r="BG199" s="1412"/>
      <c r="BH199" s="1412"/>
      <c r="BI199" s="1412"/>
      <c r="BJ199" s="1412"/>
      <c r="BK199" s="1412"/>
      <c r="BL199" s="1412"/>
      <c r="BM199" s="1412"/>
      <c r="BN199" s="1412"/>
      <c r="BO199" s="1412"/>
      <c r="BP199" s="1412"/>
      <c r="BQ199" s="1412"/>
    </row>
    <row r="200" spans="1:69" s="1413" customFormat="1" ht="12.75">
      <c r="A200" s="1372">
        <v>1905</v>
      </c>
      <c r="B200" s="249" t="s">
        <v>623</v>
      </c>
      <c r="C200" s="1421">
        <f ca="1">'I4 BO ASSETS'!I61</f>
        <v>0</v>
      </c>
      <c r="D200" s="1412"/>
      <c r="E200" s="1412"/>
      <c r="F200" s="1412"/>
      <c r="G200" s="1412"/>
      <c r="H200" s="1412"/>
      <c r="I200" s="1412"/>
      <c r="J200" s="1412"/>
      <c r="K200" s="1412"/>
      <c r="L200" s="1412"/>
      <c r="M200" s="1412"/>
      <c r="N200" s="1412"/>
      <c r="O200" s="1412"/>
      <c r="P200" s="1412"/>
      <c r="Q200" s="1412"/>
      <c r="R200" s="1412"/>
      <c r="S200" s="1412"/>
      <c r="T200" s="1412"/>
      <c r="U200" s="1412"/>
      <c r="V200" s="1412"/>
      <c r="W200" s="1412"/>
      <c r="X200" s="1412"/>
      <c r="Y200" s="1412"/>
      <c r="Z200" s="1412"/>
      <c r="AA200" s="1412"/>
      <c r="AB200" s="1412"/>
      <c r="AC200" s="1412"/>
      <c r="AD200" s="1412"/>
      <c r="AE200" s="1412"/>
      <c r="AF200" s="1412"/>
      <c r="AG200" s="1412"/>
      <c r="AH200" s="1412"/>
      <c r="AI200" s="1412"/>
      <c r="AJ200" s="1412"/>
      <c r="AK200" s="1412"/>
      <c r="AL200" s="1412"/>
      <c r="AM200" s="1412"/>
      <c r="AN200" s="1412"/>
      <c r="AO200" s="1412"/>
      <c r="AP200" s="1412"/>
      <c r="AQ200" s="1412"/>
      <c r="AR200" s="1412"/>
      <c r="AS200" s="1412"/>
      <c r="AT200" s="1412"/>
      <c r="AU200" s="1412"/>
      <c r="AV200" s="1412"/>
      <c r="AW200" s="1412">
        <f t="shared" ref="AW200:BP200" si="318">$C200*AW630</f>
        <v>0</v>
      </c>
      <c r="AX200" s="1412">
        <f t="shared" si="318"/>
        <v>0</v>
      </c>
      <c r="AY200" s="1412">
        <f t="shared" si="318"/>
        <v>0</v>
      </c>
      <c r="AZ200" s="1412">
        <f t="shared" si="318"/>
        <v>0</v>
      </c>
      <c r="BA200" s="1412">
        <f t="shared" si="318"/>
        <v>0</v>
      </c>
      <c r="BB200" s="1412">
        <f t="shared" si="318"/>
        <v>0</v>
      </c>
      <c r="BC200" s="1412">
        <f t="shared" si="318"/>
        <v>0</v>
      </c>
      <c r="BD200" s="1412">
        <f t="shared" si="318"/>
        <v>0</v>
      </c>
      <c r="BE200" s="1412">
        <f t="shared" si="318"/>
        <v>0</v>
      </c>
      <c r="BF200" s="1412">
        <f t="shared" si="318"/>
        <v>0</v>
      </c>
      <c r="BG200" s="1412">
        <f t="shared" si="318"/>
        <v>0</v>
      </c>
      <c r="BH200" s="1412">
        <f t="shared" si="318"/>
        <v>0</v>
      </c>
      <c r="BI200" s="1412">
        <f t="shared" si="318"/>
        <v>0</v>
      </c>
      <c r="BJ200" s="1412">
        <f t="shared" si="318"/>
        <v>0</v>
      </c>
      <c r="BK200" s="1412">
        <f t="shared" si="318"/>
        <v>0</v>
      </c>
      <c r="BL200" s="1412">
        <f t="shared" si="318"/>
        <v>0</v>
      </c>
      <c r="BM200" s="1412">
        <f t="shared" si="318"/>
        <v>0</v>
      </c>
      <c r="BN200" s="1412">
        <f t="shared" si="318"/>
        <v>0</v>
      </c>
      <c r="BO200" s="1412">
        <f t="shared" si="318"/>
        <v>0</v>
      </c>
      <c r="BP200" s="1412">
        <f t="shared" si="318"/>
        <v>0</v>
      </c>
      <c r="BQ200" s="1412">
        <f>SUM(AW200:BP200)</f>
        <v>0</v>
      </c>
    </row>
    <row r="201" spans="1:69" s="1413" customFormat="1" ht="12.75">
      <c r="A201" s="1372">
        <v>1906</v>
      </c>
      <c r="B201" s="249" t="s">
        <v>624</v>
      </c>
      <c r="C201" s="1421">
        <f ca="1">'I4 BO ASSETS'!I62</f>
        <v>0</v>
      </c>
      <c r="D201" s="1412"/>
      <c r="E201" s="1412"/>
      <c r="F201" s="1412"/>
      <c r="G201" s="1412"/>
      <c r="H201" s="1412"/>
      <c r="I201" s="1412"/>
      <c r="J201" s="1412"/>
      <c r="K201" s="1412"/>
      <c r="L201" s="1412"/>
      <c r="M201" s="1412"/>
      <c r="N201" s="1412"/>
      <c r="O201" s="1412"/>
      <c r="P201" s="1412"/>
      <c r="Q201" s="1412"/>
      <c r="R201" s="1412"/>
      <c r="S201" s="1412"/>
      <c r="T201" s="1412"/>
      <c r="U201" s="1412"/>
      <c r="V201" s="1412"/>
      <c r="W201" s="1412"/>
      <c r="X201" s="1412"/>
      <c r="Y201" s="1412"/>
      <c r="Z201" s="1412"/>
      <c r="AA201" s="1412"/>
      <c r="AB201" s="1412"/>
      <c r="AC201" s="1412"/>
      <c r="AD201" s="1412"/>
      <c r="AE201" s="1412"/>
      <c r="AF201" s="1412"/>
      <c r="AG201" s="1412"/>
      <c r="AH201" s="1412"/>
      <c r="AI201" s="1412"/>
      <c r="AJ201" s="1412"/>
      <c r="AK201" s="1412"/>
      <c r="AL201" s="1412"/>
      <c r="AM201" s="1412"/>
      <c r="AN201" s="1412"/>
      <c r="AO201" s="1412"/>
      <c r="AP201" s="1412"/>
      <c r="AQ201" s="1412"/>
      <c r="AR201" s="1412"/>
      <c r="AS201" s="1412"/>
      <c r="AT201" s="1412"/>
      <c r="AU201" s="1412"/>
      <c r="AV201" s="1412"/>
      <c r="AW201" s="1412">
        <f t="shared" ref="AW201:BP201" si="319">$C201*AW631</f>
        <v>0</v>
      </c>
      <c r="AX201" s="1412">
        <f t="shared" si="319"/>
        <v>0</v>
      </c>
      <c r="AY201" s="1412">
        <f t="shared" si="319"/>
        <v>0</v>
      </c>
      <c r="AZ201" s="1412">
        <f t="shared" si="319"/>
        <v>0</v>
      </c>
      <c r="BA201" s="1412">
        <f t="shared" si="319"/>
        <v>0</v>
      </c>
      <c r="BB201" s="1412">
        <f t="shared" si="319"/>
        <v>0</v>
      </c>
      <c r="BC201" s="1412">
        <f t="shared" si="319"/>
        <v>0</v>
      </c>
      <c r="BD201" s="1412">
        <f t="shared" si="319"/>
        <v>0</v>
      </c>
      <c r="BE201" s="1412">
        <f t="shared" si="319"/>
        <v>0</v>
      </c>
      <c r="BF201" s="1412">
        <f t="shared" si="319"/>
        <v>0</v>
      </c>
      <c r="BG201" s="1412">
        <f t="shared" si="319"/>
        <v>0</v>
      </c>
      <c r="BH201" s="1412">
        <f t="shared" si="319"/>
        <v>0</v>
      </c>
      <c r="BI201" s="1412">
        <f t="shared" si="319"/>
        <v>0</v>
      </c>
      <c r="BJ201" s="1412">
        <f t="shared" si="319"/>
        <v>0</v>
      </c>
      <c r="BK201" s="1412">
        <f t="shared" si="319"/>
        <v>0</v>
      </c>
      <c r="BL201" s="1412">
        <f t="shared" si="319"/>
        <v>0</v>
      </c>
      <c r="BM201" s="1412">
        <f t="shared" si="319"/>
        <v>0</v>
      </c>
      <c r="BN201" s="1412">
        <f t="shared" si="319"/>
        <v>0</v>
      </c>
      <c r="BO201" s="1412">
        <f t="shared" si="319"/>
        <v>0</v>
      </c>
      <c r="BP201" s="1412">
        <f t="shared" si="319"/>
        <v>0</v>
      </c>
      <c r="BQ201" s="1412">
        <f t="shared" ref="BQ201:BQ219" si="320">SUM(AW201:BP201)</f>
        <v>0</v>
      </c>
    </row>
    <row r="202" spans="1:69" s="1413" customFormat="1" ht="12.75">
      <c r="A202" s="1372">
        <v>1908</v>
      </c>
      <c r="B202" s="249" t="s">
        <v>625</v>
      </c>
      <c r="C202" s="1421">
        <f ca="1">'I4 BO ASSETS'!I63</f>
        <v>-763000</v>
      </c>
      <c r="D202" s="1412"/>
      <c r="E202" s="1412"/>
      <c r="F202" s="1412"/>
      <c r="G202" s="1412"/>
      <c r="H202" s="1412"/>
      <c r="I202" s="1412"/>
      <c r="J202" s="1412"/>
      <c r="K202" s="1412"/>
      <c r="L202" s="1412"/>
      <c r="M202" s="1412"/>
      <c r="N202" s="1412"/>
      <c r="O202" s="1412"/>
      <c r="P202" s="1412"/>
      <c r="Q202" s="1412"/>
      <c r="R202" s="1412"/>
      <c r="S202" s="1412"/>
      <c r="T202" s="1412"/>
      <c r="U202" s="1412"/>
      <c r="V202" s="1412"/>
      <c r="W202" s="1412"/>
      <c r="X202" s="1412"/>
      <c r="Y202" s="1412"/>
      <c r="Z202" s="1412"/>
      <c r="AA202" s="1412"/>
      <c r="AB202" s="1412"/>
      <c r="AC202" s="1412"/>
      <c r="AD202" s="1412"/>
      <c r="AE202" s="1412"/>
      <c r="AF202" s="1412"/>
      <c r="AG202" s="1412"/>
      <c r="AH202" s="1412"/>
      <c r="AI202" s="1412"/>
      <c r="AJ202" s="1412"/>
      <c r="AK202" s="1412"/>
      <c r="AL202" s="1412"/>
      <c r="AM202" s="1412"/>
      <c r="AN202" s="1412"/>
      <c r="AO202" s="1412"/>
      <c r="AP202" s="1412"/>
      <c r="AQ202" s="1412"/>
      <c r="AR202" s="1412"/>
      <c r="AS202" s="1412"/>
      <c r="AT202" s="1412"/>
      <c r="AU202" s="1412"/>
      <c r="AV202" s="1412"/>
      <c r="AW202" s="1412">
        <f t="shared" ref="AW202:BP202" si="321">$C202*AW632</f>
        <v>-382639.22262236482</v>
      </c>
      <c r="AX202" s="1412">
        <f t="shared" si="321"/>
        <v>-131835.73982721209</v>
      </c>
      <c r="AY202" s="1412">
        <f t="shared" si="321"/>
        <v>-189717.99900819876</v>
      </c>
      <c r="AZ202" s="1412">
        <f t="shared" si="321"/>
        <v>0</v>
      </c>
      <c r="BA202" s="1412">
        <f t="shared" si="321"/>
        <v>0</v>
      </c>
      <c r="BB202" s="1412">
        <f t="shared" si="321"/>
        <v>0</v>
      </c>
      <c r="BC202" s="1412">
        <f t="shared" si="321"/>
        <v>-53232.836178932725</v>
      </c>
      <c r="BD202" s="1412">
        <f t="shared" si="321"/>
        <v>-2920.9201603900701</v>
      </c>
      <c r="BE202" s="1412">
        <f t="shared" si="321"/>
        <v>-2653.2822029016043</v>
      </c>
      <c r="BF202" s="1412">
        <f t="shared" si="321"/>
        <v>0</v>
      </c>
      <c r="BG202" s="1412">
        <f t="shared" si="321"/>
        <v>0</v>
      </c>
      <c r="BH202" s="1412">
        <f t="shared" si="321"/>
        <v>0</v>
      </c>
      <c r="BI202" s="1412">
        <f t="shared" si="321"/>
        <v>0</v>
      </c>
      <c r="BJ202" s="1412">
        <f t="shared" si="321"/>
        <v>0</v>
      </c>
      <c r="BK202" s="1412">
        <f t="shared" si="321"/>
        <v>0</v>
      </c>
      <c r="BL202" s="1412">
        <f t="shared" si="321"/>
        <v>0</v>
      </c>
      <c r="BM202" s="1412">
        <f t="shared" si="321"/>
        <v>0</v>
      </c>
      <c r="BN202" s="1412">
        <f t="shared" si="321"/>
        <v>0</v>
      </c>
      <c r="BO202" s="1412">
        <f t="shared" si="321"/>
        <v>0</v>
      </c>
      <c r="BP202" s="1412">
        <f t="shared" si="321"/>
        <v>0</v>
      </c>
      <c r="BQ202" s="1412">
        <f t="shared" si="320"/>
        <v>-763000</v>
      </c>
    </row>
    <row r="203" spans="1:69" s="1413" customFormat="1" ht="12.75">
      <c r="A203" s="1372">
        <v>1910</v>
      </c>
      <c r="B203" s="249" t="s">
        <v>626</v>
      </c>
      <c r="C203" s="1421">
        <f ca="1">'I4 BO ASSETS'!I64</f>
        <v>0</v>
      </c>
      <c r="D203" s="1412"/>
      <c r="E203" s="1412"/>
      <c r="F203" s="1412"/>
      <c r="G203" s="1412"/>
      <c r="H203" s="1412"/>
      <c r="I203" s="1412"/>
      <c r="J203" s="1412"/>
      <c r="K203" s="1412"/>
      <c r="L203" s="1412"/>
      <c r="M203" s="1412"/>
      <c r="N203" s="1412"/>
      <c r="O203" s="1412"/>
      <c r="P203" s="1412"/>
      <c r="Q203" s="1412"/>
      <c r="R203" s="1412"/>
      <c r="S203" s="1412"/>
      <c r="T203" s="1412"/>
      <c r="U203" s="1412"/>
      <c r="V203" s="1412"/>
      <c r="W203" s="1412"/>
      <c r="X203" s="1412"/>
      <c r="Y203" s="1412"/>
      <c r="Z203" s="1412"/>
      <c r="AA203" s="1412"/>
      <c r="AB203" s="1412"/>
      <c r="AC203" s="1412"/>
      <c r="AD203" s="1412"/>
      <c r="AE203" s="1412"/>
      <c r="AF203" s="1412"/>
      <c r="AG203" s="1412"/>
      <c r="AH203" s="1412"/>
      <c r="AI203" s="1412"/>
      <c r="AJ203" s="1412"/>
      <c r="AK203" s="1412"/>
      <c r="AL203" s="1412"/>
      <c r="AM203" s="1412"/>
      <c r="AN203" s="1412"/>
      <c r="AO203" s="1412"/>
      <c r="AP203" s="1412"/>
      <c r="AQ203" s="1412"/>
      <c r="AR203" s="1412"/>
      <c r="AS203" s="1412"/>
      <c r="AT203" s="1412"/>
      <c r="AU203" s="1412"/>
      <c r="AV203" s="1412"/>
      <c r="AW203" s="1412">
        <f t="shared" ref="AW203:BP203" si="322">$C203*AW633</f>
        <v>0</v>
      </c>
      <c r="AX203" s="1412">
        <f t="shared" si="322"/>
        <v>0</v>
      </c>
      <c r="AY203" s="1412">
        <f t="shared" si="322"/>
        <v>0</v>
      </c>
      <c r="AZ203" s="1412">
        <f t="shared" si="322"/>
        <v>0</v>
      </c>
      <c r="BA203" s="1412">
        <f t="shared" si="322"/>
        <v>0</v>
      </c>
      <c r="BB203" s="1412">
        <f t="shared" si="322"/>
        <v>0</v>
      </c>
      <c r="BC203" s="1412">
        <f t="shared" si="322"/>
        <v>0</v>
      </c>
      <c r="BD203" s="1412">
        <f t="shared" si="322"/>
        <v>0</v>
      </c>
      <c r="BE203" s="1412">
        <f t="shared" si="322"/>
        <v>0</v>
      </c>
      <c r="BF203" s="1412">
        <f t="shared" si="322"/>
        <v>0</v>
      </c>
      <c r="BG203" s="1412">
        <f t="shared" si="322"/>
        <v>0</v>
      </c>
      <c r="BH203" s="1412">
        <f t="shared" si="322"/>
        <v>0</v>
      </c>
      <c r="BI203" s="1412">
        <f t="shared" si="322"/>
        <v>0</v>
      </c>
      <c r="BJ203" s="1412">
        <f t="shared" si="322"/>
        <v>0</v>
      </c>
      <c r="BK203" s="1412">
        <f t="shared" si="322"/>
        <v>0</v>
      </c>
      <c r="BL203" s="1412">
        <f t="shared" si="322"/>
        <v>0</v>
      </c>
      <c r="BM203" s="1412">
        <f t="shared" si="322"/>
        <v>0</v>
      </c>
      <c r="BN203" s="1412">
        <f t="shared" si="322"/>
        <v>0</v>
      </c>
      <c r="BO203" s="1412">
        <f t="shared" si="322"/>
        <v>0</v>
      </c>
      <c r="BP203" s="1412">
        <f t="shared" si="322"/>
        <v>0</v>
      </c>
      <c r="BQ203" s="1412">
        <f t="shared" si="320"/>
        <v>0</v>
      </c>
    </row>
    <row r="204" spans="1:69" s="1413" customFormat="1" ht="12.75">
      <c r="A204" s="1372">
        <v>1915</v>
      </c>
      <c r="B204" s="249" t="s">
        <v>956</v>
      </c>
      <c r="C204" s="1421">
        <f ca="1">'I4 BO ASSETS'!I65</f>
        <v>-28000</v>
      </c>
      <c r="D204" s="1412"/>
      <c r="E204" s="1412"/>
      <c r="F204" s="1412"/>
      <c r="G204" s="1412"/>
      <c r="H204" s="1412"/>
      <c r="I204" s="1412"/>
      <c r="J204" s="1412"/>
      <c r="K204" s="1412"/>
      <c r="L204" s="1412"/>
      <c r="M204" s="1412"/>
      <c r="N204" s="1412"/>
      <c r="O204" s="1412"/>
      <c r="P204" s="1412"/>
      <c r="Q204" s="1412"/>
      <c r="R204" s="1412"/>
      <c r="S204" s="1412"/>
      <c r="T204" s="1412"/>
      <c r="U204" s="1412"/>
      <c r="V204" s="1412"/>
      <c r="W204" s="1412"/>
      <c r="X204" s="1412"/>
      <c r="Y204" s="1412"/>
      <c r="Z204" s="1412"/>
      <c r="AA204" s="1412"/>
      <c r="AB204" s="1412"/>
      <c r="AC204" s="1412"/>
      <c r="AD204" s="1412"/>
      <c r="AE204" s="1412"/>
      <c r="AF204" s="1412"/>
      <c r="AG204" s="1412"/>
      <c r="AH204" s="1412"/>
      <c r="AI204" s="1412"/>
      <c r="AJ204" s="1412"/>
      <c r="AK204" s="1412"/>
      <c r="AL204" s="1412"/>
      <c r="AM204" s="1412"/>
      <c r="AN204" s="1412"/>
      <c r="AO204" s="1412"/>
      <c r="AP204" s="1412"/>
      <c r="AQ204" s="1412"/>
      <c r="AR204" s="1412"/>
      <c r="AS204" s="1412"/>
      <c r="AT204" s="1412"/>
      <c r="AU204" s="1412"/>
      <c r="AV204" s="1412"/>
      <c r="AW204" s="1412">
        <f t="shared" ref="AW204:BP204" si="323">$C204*AW634</f>
        <v>-14041.806334765681</v>
      </c>
      <c r="AX204" s="1412">
        <f t="shared" si="323"/>
        <v>-4838.0088009986084</v>
      </c>
      <c r="AY204" s="1412">
        <f t="shared" si="323"/>
        <v>-6962.128403970597</v>
      </c>
      <c r="AZ204" s="1412">
        <f t="shared" si="323"/>
        <v>0</v>
      </c>
      <c r="BA204" s="1412">
        <f t="shared" si="323"/>
        <v>0</v>
      </c>
      <c r="BB204" s="1412">
        <f t="shared" si="323"/>
        <v>0</v>
      </c>
      <c r="BC204" s="1412">
        <f t="shared" si="323"/>
        <v>-1953.4985753736778</v>
      </c>
      <c r="BD204" s="1412">
        <f t="shared" si="323"/>
        <v>-107.18973065651635</v>
      </c>
      <c r="BE204" s="1412">
        <f t="shared" si="323"/>
        <v>-97.368154234921249</v>
      </c>
      <c r="BF204" s="1412">
        <f t="shared" si="323"/>
        <v>0</v>
      </c>
      <c r="BG204" s="1412">
        <f t="shared" si="323"/>
        <v>0</v>
      </c>
      <c r="BH204" s="1412">
        <f t="shared" si="323"/>
        <v>0</v>
      </c>
      <c r="BI204" s="1412">
        <f t="shared" si="323"/>
        <v>0</v>
      </c>
      <c r="BJ204" s="1412">
        <f t="shared" si="323"/>
        <v>0</v>
      </c>
      <c r="BK204" s="1412">
        <f t="shared" si="323"/>
        <v>0</v>
      </c>
      <c r="BL204" s="1412">
        <f t="shared" si="323"/>
        <v>0</v>
      </c>
      <c r="BM204" s="1412">
        <f t="shared" si="323"/>
        <v>0</v>
      </c>
      <c r="BN204" s="1412">
        <f t="shared" si="323"/>
        <v>0</v>
      </c>
      <c r="BO204" s="1412">
        <f t="shared" si="323"/>
        <v>0</v>
      </c>
      <c r="BP204" s="1412">
        <f t="shared" si="323"/>
        <v>0</v>
      </c>
      <c r="BQ204" s="1412">
        <f t="shared" si="320"/>
        <v>-28000</v>
      </c>
    </row>
    <row r="205" spans="1:69" s="1413" customFormat="1" ht="12.75">
      <c r="A205" s="1372">
        <v>1920</v>
      </c>
      <c r="B205" s="249" t="s">
        <v>957</v>
      </c>
      <c r="C205" s="1421">
        <f ca="1">'I4 BO ASSETS'!I66</f>
        <v>-172500</v>
      </c>
      <c r="D205" s="1412"/>
      <c r="E205" s="1412"/>
      <c r="F205" s="1412"/>
      <c r="G205" s="1412"/>
      <c r="H205" s="1412"/>
      <c r="I205" s="1412"/>
      <c r="J205" s="1412"/>
      <c r="K205" s="1412"/>
      <c r="L205" s="1412"/>
      <c r="M205" s="1412"/>
      <c r="N205" s="1412"/>
      <c r="O205" s="1412"/>
      <c r="P205" s="1412"/>
      <c r="Q205" s="1412"/>
      <c r="R205" s="1412"/>
      <c r="S205" s="1412"/>
      <c r="T205" s="1412"/>
      <c r="U205" s="1412"/>
      <c r="V205" s="1412"/>
      <c r="W205" s="1412"/>
      <c r="X205" s="1412"/>
      <c r="Y205" s="1412"/>
      <c r="Z205" s="1412"/>
      <c r="AA205" s="1412"/>
      <c r="AB205" s="1412"/>
      <c r="AC205" s="1412"/>
      <c r="AD205" s="1412"/>
      <c r="AE205" s="1412"/>
      <c r="AF205" s="1412"/>
      <c r="AG205" s="1412"/>
      <c r="AH205" s="1412"/>
      <c r="AI205" s="1412"/>
      <c r="AJ205" s="1412"/>
      <c r="AK205" s="1412"/>
      <c r="AL205" s="1412"/>
      <c r="AM205" s="1412"/>
      <c r="AN205" s="1412"/>
      <c r="AO205" s="1412"/>
      <c r="AP205" s="1412"/>
      <c r="AQ205" s="1412"/>
      <c r="AR205" s="1412"/>
      <c r="AS205" s="1412"/>
      <c r="AT205" s="1412"/>
      <c r="AU205" s="1412"/>
      <c r="AV205" s="1412"/>
      <c r="AW205" s="1412">
        <f t="shared" ref="AW205:BP205" si="324">$C205*AW635</f>
        <v>-86507.556883824291</v>
      </c>
      <c r="AX205" s="1412">
        <f t="shared" si="324"/>
        <v>-29805.589934723572</v>
      </c>
      <c r="AY205" s="1412">
        <f t="shared" si="324"/>
        <v>-42891.683917318856</v>
      </c>
      <c r="AZ205" s="1412">
        <f t="shared" si="324"/>
        <v>0</v>
      </c>
      <c r="BA205" s="1412">
        <f t="shared" si="324"/>
        <v>0</v>
      </c>
      <c r="BB205" s="1412">
        <f t="shared" si="324"/>
        <v>0</v>
      </c>
      <c r="BC205" s="1412">
        <f t="shared" si="324"/>
        <v>-12034.946580427122</v>
      </c>
      <c r="BD205" s="1412">
        <f t="shared" si="324"/>
        <v>-660.3653049374667</v>
      </c>
      <c r="BE205" s="1412">
        <f t="shared" si="324"/>
        <v>-599.85737876871133</v>
      </c>
      <c r="BF205" s="1412">
        <f t="shared" si="324"/>
        <v>0</v>
      </c>
      <c r="BG205" s="1412">
        <f t="shared" si="324"/>
        <v>0</v>
      </c>
      <c r="BH205" s="1412">
        <f t="shared" si="324"/>
        <v>0</v>
      </c>
      <c r="BI205" s="1412">
        <f t="shared" si="324"/>
        <v>0</v>
      </c>
      <c r="BJ205" s="1412">
        <f t="shared" si="324"/>
        <v>0</v>
      </c>
      <c r="BK205" s="1412">
        <f t="shared" si="324"/>
        <v>0</v>
      </c>
      <c r="BL205" s="1412">
        <f t="shared" si="324"/>
        <v>0</v>
      </c>
      <c r="BM205" s="1412">
        <f t="shared" si="324"/>
        <v>0</v>
      </c>
      <c r="BN205" s="1412">
        <f t="shared" si="324"/>
        <v>0</v>
      </c>
      <c r="BO205" s="1412">
        <f t="shared" si="324"/>
        <v>0</v>
      </c>
      <c r="BP205" s="1412">
        <f t="shared" si="324"/>
        <v>0</v>
      </c>
      <c r="BQ205" s="1412">
        <f t="shared" si="320"/>
        <v>-172500</v>
      </c>
    </row>
    <row r="206" spans="1:69" s="1413" customFormat="1" ht="12.75">
      <c r="A206" s="1372">
        <v>1925</v>
      </c>
      <c r="B206" s="249" t="s">
        <v>958</v>
      </c>
      <c r="C206" s="1421">
        <f ca="1">'I4 BO ASSETS'!I67</f>
        <v>-165000</v>
      </c>
      <c r="D206" s="1412"/>
      <c r="E206" s="1412"/>
      <c r="F206" s="1412"/>
      <c r="G206" s="1412"/>
      <c r="H206" s="1412"/>
      <c r="I206" s="1412"/>
      <c r="J206" s="1412"/>
      <c r="K206" s="1412"/>
      <c r="L206" s="1412"/>
      <c r="M206" s="1412"/>
      <c r="N206" s="1412"/>
      <c r="O206" s="1412"/>
      <c r="P206" s="1412"/>
      <c r="Q206" s="1412"/>
      <c r="R206" s="1412"/>
      <c r="S206" s="1412"/>
      <c r="T206" s="1412"/>
      <c r="U206" s="1412"/>
      <c r="V206" s="1412"/>
      <c r="W206" s="1412"/>
      <c r="X206" s="1412"/>
      <c r="Y206" s="1412"/>
      <c r="Z206" s="1412"/>
      <c r="AA206" s="1412"/>
      <c r="AB206" s="1412"/>
      <c r="AC206" s="1412"/>
      <c r="AD206" s="1412"/>
      <c r="AE206" s="1412"/>
      <c r="AF206" s="1412"/>
      <c r="AG206" s="1412"/>
      <c r="AH206" s="1412"/>
      <c r="AI206" s="1412"/>
      <c r="AJ206" s="1412"/>
      <c r="AK206" s="1412"/>
      <c r="AL206" s="1412"/>
      <c r="AM206" s="1412"/>
      <c r="AN206" s="1412"/>
      <c r="AO206" s="1412"/>
      <c r="AP206" s="1412"/>
      <c r="AQ206" s="1412"/>
      <c r="AR206" s="1412"/>
      <c r="AS206" s="1412"/>
      <c r="AT206" s="1412"/>
      <c r="AU206" s="1412"/>
      <c r="AV206" s="1412"/>
      <c r="AW206" s="1412">
        <f t="shared" ref="AW206:BP206" si="325">$C206*AW636</f>
        <v>-82746.35875844062</v>
      </c>
      <c r="AX206" s="1412">
        <f t="shared" si="325"/>
        <v>-28509.694720170373</v>
      </c>
      <c r="AY206" s="1412">
        <f t="shared" si="325"/>
        <v>-41026.828094826735</v>
      </c>
      <c r="AZ206" s="1412">
        <f t="shared" si="325"/>
        <v>0</v>
      </c>
      <c r="BA206" s="1412">
        <f t="shared" si="325"/>
        <v>0</v>
      </c>
      <c r="BB206" s="1412">
        <f t="shared" si="325"/>
        <v>0</v>
      </c>
      <c r="BC206" s="1412">
        <f t="shared" si="325"/>
        <v>-11511.68803345203</v>
      </c>
      <c r="BD206" s="1412">
        <f t="shared" si="325"/>
        <v>-631.65376994018561</v>
      </c>
      <c r="BE206" s="1412">
        <f t="shared" si="325"/>
        <v>-573.77662317007173</v>
      </c>
      <c r="BF206" s="1412">
        <f t="shared" si="325"/>
        <v>0</v>
      </c>
      <c r="BG206" s="1412">
        <f t="shared" si="325"/>
        <v>0</v>
      </c>
      <c r="BH206" s="1412">
        <f t="shared" si="325"/>
        <v>0</v>
      </c>
      <c r="BI206" s="1412">
        <f t="shared" si="325"/>
        <v>0</v>
      </c>
      <c r="BJ206" s="1412">
        <f t="shared" si="325"/>
        <v>0</v>
      </c>
      <c r="BK206" s="1412">
        <f t="shared" si="325"/>
        <v>0</v>
      </c>
      <c r="BL206" s="1412">
        <f t="shared" si="325"/>
        <v>0</v>
      </c>
      <c r="BM206" s="1412">
        <f t="shared" si="325"/>
        <v>0</v>
      </c>
      <c r="BN206" s="1412">
        <f t="shared" si="325"/>
        <v>0</v>
      </c>
      <c r="BO206" s="1412">
        <f t="shared" si="325"/>
        <v>0</v>
      </c>
      <c r="BP206" s="1412">
        <f t="shared" si="325"/>
        <v>0</v>
      </c>
      <c r="BQ206" s="1412">
        <f t="shared" si="320"/>
        <v>-165000</v>
      </c>
    </row>
    <row r="207" spans="1:69" s="1413" customFormat="1" ht="12.75">
      <c r="A207" s="1372">
        <v>1930</v>
      </c>
      <c r="B207" s="249" t="s">
        <v>959</v>
      </c>
      <c r="C207" s="1421">
        <f ca="1">'I4 BO ASSETS'!I68</f>
        <v>-1340500</v>
      </c>
      <c r="D207" s="1412"/>
      <c r="E207" s="1412"/>
      <c r="F207" s="1412"/>
      <c r="G207" s="1412"/>
      <c r="H207" s="1412"/>
      <c r="I207" s="1412"/>
      <c r="J207" s="1412"/>
      <c r="K207" s="1412"/>
      <c r="L207" s="1412"/>
      <c r="M207" s="1412"/>
      <c r="N207" s="1412"/>
      <c r="O207" s="1412"/>
      <c r="P207" s="1412"/>
      <c r="Q207" s="1412"/>
      <c r="R207" s="1412"/>
      <c r="S207" s="1412"/>
      <c r="T207" s="1412"/>
      <c r="U207" s="1412"/>
      <c r="V207" s="1412"/>
      <c r="W207" s="1412"/>
      <c r="X207" s="1412"/>
      <c r="Y207" s="1412"/>
      <c r="Z207" s="1412"/>
      <c r="AA207" s="1412"/>
      <c r="AB207" s="1412"/>
      <c r="AC207" s="1412"/>
      <c r="AD207" s="1412"/>
      <c r="AE207" s="1412"/>
      <c r="AF207" s="1412"/>
      <c r="AG207" s="1412"/>
      <c r="AH207" s="1412"/>
      <c r="AI207" s="1412"/>
      <c r="AJ207" s="1412"/>
      <c r="AK207" s="1412"/>
      <c r="AL207" s="1412"/>
      <c r="AM207" s="1412"/>
      <c r="AN207" s="1412"/>
      <c r="AO207" s="1412"/>
      <c r="AP207" s="1412"/>
      <c r="AQ207" s="1412"/>
      <c r="AR207" s="1412"/>
      <c r="AS207" s="1412"/>
      <c r="AT207" s="1412"/>
      <c r="AU207" s="1412"/>
      <c r="AV207" s="1412"/>
      <c r="AW207" s="1412">
        <f t="shared" ref="AW207:BP207" si="326">$C207*AW637</f>
        <v>-672251.478276907</v>
      </c>
      <c r="AX207" s="1412">
        <f t="shared" si="326"/>
        <v>-231619.67134780838</v>
      </c>
      <c r="AY207" s="1412">
        <f t="shared" si="326"/>
        <v>-333311.89734009234</v>
      </c>
      <c r="AZ207" s="1412">
        <f t="shared" si="326"/>
        <v>0</v>
      </c>
      <c r="BA207" s="1412">
        <f t="shared" si="326"/>
        <v>0</v>
      </c>
      <c r="BB207" s="1412">
        <f t="shared" si="326"/>
        <v>0</v>
      </c>
      <c r="BC207" s="1412">
        <f t="shared" si="326"/>
        <v>-93523.744296014833</v>
      </c>
      <c r="BD207" s="1412">
        <f t="shared" si="326"/>
        <v>-5131.70835518072</v>
      </c>
      <c r="BE207" s="1412">
        <f t="shared" si="326"/>
        <v>-4661.5003839968549</v>
      </c>
      <c r="BF207" s="1412">
        <f t="shared" si="326"/>
        <v>0</v>
      </c>
      <c r="BG207" s="1412">
        <f t="shared" si="326"/>
        <v>0</v>
      </c>
      <c r="BH207" s="1412">
        <f t="shared" si="326"/>
        <v>0</v>
      </c>
      <c r="BI207" s="1412">
        <f t="shared" si="326"/>
        <v>0</v>
      </c>
      <c r="BJ207" s="1412">
        <f t="shared" si="326"/>
        <v>0</v>
      </c>
      <c r="BK207" s="1412">
        <f t="shared" si="326"/>
        <v>0</v>
      </c>
      <c r="BL207" s="1412">
        <f t="shared" si="326"/>
        <v>0</v>
      </c>
      <c r="BM207" s="1412">
        <f t="shared" si="326"/>
        <v>0</v>
      </c>
      <c r="BN207" s="1412">
        <f t="shared" si="326"/>
        <v>0</v>
      </c>
      <c r="BO207" s="1412">
        <f t="shared" si="326"/>
        <v>0</v>
      </c>
      <c r="BP207" s="1412">
        <f t="shared" si="326"/>
        <v>0</v>
      </c>
      <c r="BQ207" s="1412">
        <f t="shared" si="320"/>
        <v>-1340500</v>
      </c>
    </row>
    <row r="208" spans="1:69" s="1413" customFormat="1" ht="12.75">
      <c r="A208" s="1372">
        <v>1935</v>
      </c>
      <c r="B208" s="249" t="s">
        <v>960</v>
      </c>
      <c r="C208" s="1421">
        <f ca="1">'I4 BO ASSETS'!I69</f>
        <v>-27500</v>
      </c>
      <c r="D208" s="1412"/>
      <c r="E208" s="1412"/>
      <c r="F208" s="1412"/>
      <c r="G208" s="1412"/>
      <c r="H208" s="1412"/>
      <c r="I208" s="1412"/>
      <c r="J208" s="1412"/>
      <c r="K208" s="1412"/>
      <c r="L208" s="1412"/>
      <c r="M208" s="1412"/>
      <c r="N208" s="1412"/>
      <c r="O208" s="1412"/>
      <c r="P208" s="1412"/>
      <c r="Q208" s="1412"/>
      <c r="R208" s="1412"/>
      <c r="S208" s="1412"/>
      <c r="T208" s="1412"/>
      <c r="U208" s="1412"/>
      <c r="V208" s="1412"/>
      <c r="W208" s="1412"/>
      <c r="X208" s="1412"/>
      <c r="Y208" s="1412"/>
      <c r="Z208" s="1412"/>
      <c r="AA208" s="1412"/>
      <c r="AB208" s="1412"/>
      <c r="AC208" s="1412"/>
      <c r="AD208" s="1412"/>
      <c r="AE208" s="1412"/>
      <c r="AF208" s="1412"/>
      <c r="AG208" s="1412"/>
      <c r="AH208" s="1412"/>
      <c r="AI208" s="1412"/>
      <c r="AJ208" s="1412"/>
      <c r="AK208" s="1412"/>
      <c r="AL208" s="1412"/>
      <c r="AM208" s="1412"/>
      <c r="AN208" s="1412"/>
      <c r="AO208" s="1412"/>
      <c r="AP208" s="1412"/>
      <c r="AQ208" s="1412"/>
      <c r="AR208" s="1412"/>
      <c r="AS208" s="1412"/>
      <c r="AT208" s="1412"/>
      <c r="AU208" s="1412"/>
      <c r="AV208" s="1412"/>
      <c r="AW208" s="1412">
        <f t="shared" ref="AW208:BP208" si="327">$C208*AW638</f>
        <v>-13791.059793073437</v>
      </c>
      <c r="AX208" s="1412">
        <f t="shared" si="327"/>
        <v>-4751.6157866950616</v>
      </c>
      <c r="AY208" s="1412">
        <f t="shared" si="327"/>
        <v>-6837.8046824711219</v>
      </c>
      <c r="AZ208" s="1412">
        <f t="shared" si="327"/>
        <v>0</v>
      </c>
      <c r="BA208" s="1412">
        <f t="shared" si="327"/>
        <v>0</v>
      </c>
      <c r="BB208" s="1412">
        <f t="shared" si="327"/>
        <v>0</v>
      </c>
      <c r="BC208" s="1412">
        <f t="shared" si="327"/>
        <v>-1918.6146722420051</v>
      </c>
      <c r="BD208" s="1412">
        <f t="shared" si="327"/>
        <v>-105.27562832336426</v>
      </c>
      <c r="BE208" s="1412">
        <f t="shared" si="327"/>
        <v>-95.629437195011946</v>
      </c>
      <c r="BF208" s="1412">
        <f t="shared" si="327"/>
        <v>0</v>
      </c>
      <c r="BG208" s="1412">
        <f t="shared" si="327"/>
        <v>0</v>
      </c>
      <c r="BH208" s="1412">
        <f t="shared" si="327"/>
        <v>0</v>
      </c>
      <c r="BI208" s="1412">
        <f t="shared" si="327"/>
        <v>0</v>
      </c>
      <c r="BJ208" s="1412">
        <f t="shared" si="327"/>
        <v>0</v>
      </c>
      <c r="BK208" s="1412">
        <f t="shared" si="327"/>
        <v>0</v>
      </c>
      <c r="BL208" s="1412">
        <f t="shared" si="327"/>
        <v>0</v>
      </c>
      <c r="BM208" s="1412">
        <f t="shared" si="327"/>
        <v>0</v>
      </c>
      <c r="BN208" s="1412">
        <f t="shared" si="327"/>
        <v>0</v>
      </c>
      <c r="BO208" s="1412">
        <f t="shared" si="327"/>
        <v>0</v>
      </c>
      <c r="BP208" s="1412">
        <f t="shared" si="327"/>
        <v>0</v>
      </c>
      <c r="BQ208" s="1412">
        <f t="shared" si="320"/>
        <v>-27500</v>
      </c>
    </row>
    <row r="209" spans="1:69" s="1413" customFormat="1" ht="12.75">
      <c r="A209" s="1372">
        <v>1940</v>
      </c>
      <c r="B209" s="249" t="s">
        <v>961</v>
      </c>
      <c r="C209" s="1421">
        <f ca="1">'I4 BO ASSETS'!I70</f>
        <v>-127000</v>
      </c>
      <c r="D209" s="1412"/>
      <c r="E209" s="1412"/>
      <c r="F209" s="1412"/>
      <c r="G209" s="1412"/>
      <c r="H209" s="1412"/>
      <c r="I209" s="1412"/>
      <c r="J209" s="1412"/>
      <c r="K209" s="1412"/>
      <c r="L209" s="1412"/>
      <c r="M209" s="1412"/>
      <c r="N209" s="1412"/>
      <c r="O209" s="1412"/>
      <c r="P209" s="1412"/>
      <c r="Q209" s="1412"/>
      <c r="R209" s="1412"/>
      <c r="S209" s="1412"/>
      <c r="T209" s="1412"/>
      <c r="U209" s="1412"/>
      <c r="V209" s="1412"/>
      <c r="W209" s="1412"/>
      <c r="X209" s="1412"/>
      <c r="Y209" s="1412"/>
      <c r="Z209" s="1412"/>
      <c r="AA209" s="1412"/>
      <c r="AB209" s="1412"/>
      <c r="AC209" s="1412"/>
      <c r="AD209" s="1412"/>
      <c r="AE209" s="1412"/>
      <c r="AF209" s="1412"/>
      <c r="AG209" s="1412"/>
      <c r="AH209" s="1412"/>
      <c r="AI209" s="1412"/>
      <c r="AJ209" s="1412"/>
      <c r="AK209" s="1412"/>
      <c r="AL209" s="1412"/>
      <c r="AM209" s="1412"/>
      <c r="AN209" s="1412"/>
      <c r="AO209" s="1412"/>
      <c r="AP209" s="1412"/>
      <c r="AQ209" s="1412"/>
      <c r="AR209" s="1412"/>
      <c r="AS209" s="1412"/>
      <c r="AT209" s="1412"/>
      <c r="AU209" s="1412"/>
      <c r="AV209" s="1412"/>
      <c r="AW209" s="1412">
        <f t="shared" ref="AW209:BP209" si="328">$C209*AW639</f>
        <v>-63689.621589830051</v>
      </c>
      <c r="AX209" s="1412">
        <f t="shared" si="328"/>
        <v>-21943.825633100831</v>
      </c>
      <c r="AY209" s="1412">
        <f t="shared" si="328"/>
        <v>-31578.225260866635</v>
      </c>
      <c r="AZ209" s="1412">
        <f t="shared" si="328"/>
        <v>0</v>
      </c>
      <c r="BA209" s="1412">
        <f t="shared" si="328"/>
        <v>0</v>
      </c>
      <c r="BB209" s="1412">
        <f t="shared" si="328"/>
        <v>0</v>
      </c>
      <c r="BC209" s="1412">
        <f t="shared" si="328"/>
        <v>-8860.5113954448952</v>
      </c>
      <c r="BD209" s="1412">
        <f t="shared" si="328"/>
        <v>-486.18199262062768</v>
      </c>
      <c r="BE209" s="1412">
        <f t="shared" si="328"/>
        <v>-441.63412813696425</v>
      </c>
      <c r="BF209" s="1412">
        <f t="shared" si="328"/>
        <v>0</v>
      </c>
      <c r="BG209" s="1412">
        <f t="shared" si="328"/>
        <v>0</v>
      </c>
      <c r="BH209" s="1412">
        <f t="shared" si="328"/>
        <v>0</v>
      </c>
      <c r="BI209" s="1412">
        <f t="shared" si="328"/>
        <v>0</v>
      </c>
      <c r="BJ209" s="1412">
        <f t="shared" si="328"/>
        <v>0</v>
      </c>
      <c r="BK209" s="1412">
        <f t="shared" si="328"/>
        <v>0</v>
      </c>
      <c r="BL209" s="1412">
        <f t="shared" si="328"/>
        <v>0</v>
      </c>
      <c r="BM209" s="1412">
        <f t="shared" si="328"/>
        <v>0</v>
      </c>
      <c r="BN209" s="1412">
        <f t="shared" si="328"/>
        <v>0</v>
      </c>
      <c r="BO209" s="1412">
        <f t="shared" si="328"/>
        <v>0</v>
      </c>
      <c r="BP209" s="1412">
        <f t="shared" si="328"/>
        <v>0</v>
      </c>
      <c r="BQ209" s="1412">
        <f t="shared" si="320"/>
        <v>-126999.99999999999</v>
      </c>
    </row>
    <row r="210" spans="1:69" s="1413" customFormat="1" ht="12.75">
      <c r="A210" s="1372">
        <v>1945</v>
      </c>
      <c r="B210" s="249" t="s">
        <v>962</v>
      </c>
      <c r="C210" s="1421">
        <f ca="1">'I4 BO ASSETS'!I71</f>
        <v>0</v>
      </c>
      <c r="D210" s="1412"/>
      <c r="E210" s="1412"/>
      <c r="F210" s="1412"/>
      <c r="G210" s="1412"/>
      <c r="H210" s="1412"/>
      <c r="I210" s="1412"/>
      <c r="J210" s="1412"/>
      <c r="K210" s="1412"/>
      <c r="L210" s="1412"/>
      <c r="M210" s="1412"/>
      <c r="N210" s="1412"/>
      <c r="O210" s="1412"/>
      <c r="P210" s="1412"/>
      <c r="Q210" s="1412"/>
      <c r="R210" s="1412"/>
      <c r="S210" s="1412"/>
      <c r="T210" s="1412"/>
      <c r="U210" s="1412"/>
      <c r="V210" s="1412"/>
      <c r="W210" s="1412"/>
      <c r="X210" s="1412"/>
      <c r="Y210" s="1412"/>
      <c r="Z210" s="1412"/>
      <c r="AA210" s="1412"/>
      <c r="AB210" s="1412"/>
      <c r="AC210" s="1412"/>
      <c r="AD210" s="1412"/>
      <c r="AE210" s="1412"/>
      <c r="AF210" s="1412"/>
      <c r="AG210" s="1412"/>
      <c r="AH210" s="1412"/>
      <c r="AI210" s="1412"/>
      <c r="AJ210" s="1412"/>
      <c r="AK210" s="1412"/>
      <c r="AL210" s="1412"/>
      <c r="AM210" s="1412"/>
      <c r="AN210" s="1412"/>
      <c r="AO210" s="1412"/>
      <c r="AP210" s="1412"/>
      <c r="AQ210" s="1412"/>
      <c r="AR210" s="1412"/>
      <c r="AS210" s="1412"/>
      <c r="AT210" s="1412"/>
      <c r="AU210" s="1412"/>
      <c r="AV210" s="1412"/>
      <c r="AW210" s="1412">
        <f t="shared" ref="AW210:BP210" si="329">$C210*AW640</f>
        <v>0</v>
      </c>
      <c r="AX210" s="1412">
        <f t="shared" si="329"/>
        <v>0</v>
      </c>
      <c r="AY210" s="1412">
        <f t="shared" si="329"/>
        <v>0</v>
      </c>
      <c r="AZ210" s="1412">
        <f t="shared" si="329"/>
        <v>0</v>
      </c>
      <c r="BA210" s="1412">
        <f t="shared" si="329"/>
        <v>0</v>
      </c>
      <c r="BB210" s="1412">
        <f t="shared" si="329"/>
        <v>0</v>
      </c>
      <c r="BC210" s="1412">
        <f t="shared" si="329"/>
        <v>0</v>
      </c>
      <c r="BD210" s="1412">
        <f t="shared" si="329"/>
        <v>0</v>
      </c>
      <c r="BE210" s="1412">
        <f t="shared" si="329"/>
        <v>0</v>
      </c>
      <c r="BF210" s="1412">
        <f t="shared" si="329"/>
        <v>0</v>
      </c>
      <c r="BG210" s="1412">
        <f t="shared" si="329"/>
        <v>0</v>
      </c>
      <c r="BH210" s="1412">
        <f t="shared" si="329"/>
        <v>0</v>
      </c>
      <c r="BI210" s="1412">
        <f t="shared" si="329"/>
        <v>0</v>
      </c>
      <c r="BJ210" s="1412">
        <f t="shared" si="329"/>
        <v>0</v>
      </c>
      <c r="BK210" s="1412">
        <f t="shared" si="329"/>
        <v>0</v>
      </c>
      <c r="BL210" s="1412">
        <f t="shared" si="329"/>
        <v>0</v>
      </c>
      <c r="BM210" s="1412">
        <f t="shared" si="329"/>
        <v>0</v>
      </c>
      <c r="BN210" s="1412">
        <f t="shared" si="329"/>
        <v>0</v>
      </c>
      <c r="BO210" s="1412">
        <f t="shared" si="329"/>
        <v>0</v>
      </c>
      <c r="BP210" s="1412">
        <f t="shared" si="329"/>
        <v>0</v>
      </c>
      <c r="BQ210" s="1412">
        <f t="shared" si="320"/>
        <v>0</v>
      </c>
    </row>
    <row r="211" spans="1:69" s="1413" customFormat="1" ht="12.75">
      <c r="A211" s="1372">
        <v>1950</v>
      </c>
      <c r="B211" s="249" t="s">
        <v>963</v>
      </c>
      <c r="C211" s="1421">
        <f ca="1">'I4 BO ASSETS'!I72</f>
        <v>0</v>
      </c>
      <c r="D211" s="1412"/>
      <c r="E211" s="1412"/>
      <c r="F211" s="1412"/>
      <c r="G211" s="1412"/>
      <c r="H211" s="1412"/>
      <c r="I211" s="1412"/>
      <c r="J211" s="1412"/>
      <c r="K211" s="1412"/>
      <c r="L211" s="1412"/>
      <c r="M211" s="1412"/>
      <c r="N211" s="1412"/>
      <c r="O211" s="1412"/>
      <c r="P211" s="1412"/>
      <c r="Q211" s="1412"/>
      <c r="R211" s="1412"/>
      <c r="S211" s="1412"/>
      <c r="T211" s="1412"/>
      <c r="U211" s="1412"/>
      <c r="V211" s="1412"/>
      <c r="W211" s="1412"/>
      <c r="X211" s="1412"/>
      <c r="Y211" s="1412"/>
      <c r="Z211" s="1412"/>
      <c r="AA211" s="1412"/>
      <c r="AB211" s="1412"/>
      <c r="AC211" s="1412"/>
      <c r="AD211" s="1412"/>
      <c r="AE211" s="1412"/>
      <c r="AF211" s="1412"/>
      <c r="AG211" s="1412"/>
      <c r="AH211" s="1412"/>
      <c r="AI211" s="1412"/>
      <c r="AJ211" s="1412"/>
      <c r="AK211" s="1412"/>
      <c r="AL211" s="1412"/>
      <c r="AM211" s="1412"/>
      <c r="AN211" s="1412"/>
      <c r="AO211" s="1412"/>
      <c r="AP211" s="1412"/>
      <c r="AQ211" s="1412"/>
      <c r="AR211" s="1412"/>
      <c r="AS211" s="1412"/>
      <c r="AT211" s="1412"/>
      <c r="AU211" s="1412"/>
      <c r="AV211" s="1412"/>
      <c r="AW211" s="1412">
        <f t="shared" ref="AW211:BP211" si="330">$C211*AW641</f>
        <v>0</v>
      </c>
      <c r="AX211" s="1412">
        <f t="shared" si="330"/>
        <v>0</v>
      </c>
      <c r="AY211" s="1412">
        <f t="shared" si="330"/>
        <v>0</v>
      </c>
      <c r="AZ211" s="1412">
        <f t="shared" si="330"/>
        <v>0</v>
      </c>
      <c r="BA211" s="1412">
        <f t="shared" si="330"/>
        <v>0</v>
      </c>
      <c r="BB211" s="1412">
        <f t="shared" si="330"/>
        <v>0</v>
      </c>
      <c r="BC211" s="1412">
        <f t="shared" si="330"/>
        <v>0</v>
      </c>
      <c r="BD211" s="1412">
        <f t="shared" si="330"/>
        <v>0</v>
      </c>
      <c r="BE211" s="1412">
        <f t="shared" si="330"/>
        <v>0</v>
      </c>
      <c r="BF211" s="1412">
        <f t="shared" si="330"/>
        <v>0</v>
      </c>
      <c r="BG211" s="1412">
        <f t="shared" si="330"/>
        <v>0</v>
      </c>
      <c r="BH211" s="1412">
        <f t="shared" si="330"/>
        <v>0</v>
      </c>
      <c r="BI211" s="1412">
        <f t="shared" si="330"/>
        <v>0</v>
      </c>
      <c r="BJ211" s="1412">
        <f t="shared" si="330"/>
        <v>0</v>
      </c>
      <c r="BK211" s="1412">
        <f t="shared" si="330"/>
        <v>0</v>
      </c>
      <c r="BL211" s="1412">
        <f t="shared" si="330"/>
        <v>0</v>
      </c>
      <c r="BM211" s="1412">
        <f t="shared" si="330"/>
        <v>0</v>
      </c>
      <c r="BN211" s="1412">
        <f t="shared" si="330"/>
        <v>0</v>
      </c>
      <c r="BO211" s="1412">
        <f t="shared" si="330"/>
        <v>0</v>
      </c>
      <c r="BP211" s="1412">
        <f t="shared" si="330"/>
        <v>0</v>
      </c>
      <c r="BQ211" s="1412">
        <f t="shared" si="320"/>
        <v>0</v>
      </c>
    </row>
    <row r="212" spans="1:69" s="1413" customFormat="1" ht="12.75">
      <c r="A212" s="1372">
        <v>1955</v>
      </c>
      <c r="B212" s="249" t="s">
        <v>614</v>
      </c>
      <c r="C212" s="1421">
        <f ca="1">'I4 BO ASSETS'!I73</f>
        <v>0</v>
      </c>
      <c r="D212" s="1412"/>
      <c r="E212" s="1412"/>
      <c r="F212" s="1412"/>
      <c r="G212" s="1412"/>
      <c r="H212" s="1412"/>
      <c r="I212" s="1412"/>
      <c r="J212" s="1412"/>
      <c r="K212" s="1412"/>
      <c r="L212" s="1412"/>
      <c r="M212" s="1412"/>
      <c r="N212" s="1412"/>
      <c r="O212" s="1412"/>
      <c r="P212" s="1412"/>
      <c r="Q212" s="1412"/>
      <c r="R212" s="1412"/>
      <c r="S212" s="1412"/>
      <c r="T212" s="1412"/>
      <c r="U212" s="1412"/>
      <c r="V212" s="1412"/>
      <c r="W212" s="1412"/>
      <c r="X212" s="1412"/>
      <c r="Y212" s="1412"/>
      <c r="Z212" s="1412"/>
      <c r="AA212" s="1412"/>
      <c r="AB212" s="1412"/>
      <c r="AC212" s="1412"/>
      <c r="AD212" s="1412"/>
      <c r="AE212" s="1412"/>
      <c r="AF212" s="1412"/>
      <c r="AG212" s="1412"/>
      <c r="AH212" s="1412"/>
      <c r="AI212" s="1412"/>
      <c r="AJ212" s="1412"/>
      <c r="AK212" s="1412"/>
      <c r="AL212" s="1412"/>
      <c r="AM212" s="1412"/>
      <c r="AN212" s="1412"/>
      <c r="AO212" s="1412"/>
      <c r="AP212" s="1412"/>
      <c r="AQ212" s="1412"/>
      <c r="AR212" s="1412"/>
      <c r="AS212" s="1412"/>
      <c r="AT212" s="1412"/>
      <c r="AU212" s="1412"/>
      <c r="AV212" s="1412"/>
      <c r="AW212" s="1412">
        <f t="shared" ref="AW212:BP212" si="331">$C212*AW642</f>
        <v>0</v>
      </c>
      <c r="AX212" s="1412">
        <f t="shared" si="331"/>
        <v>0</v>
      </c>
      <c r="AY212" s="1412">
        <f t="shared" si="331"/>
        <v>0</v>
      </c>
      <c r="AZ212" s="1412">
        <f t="shared" si="331"/>
        <v>0</v>
      </c>
      <c r="BA212" s="1412">
        <f t="shared" si="331"/>
        <v>0</v>
      </c>
      <c r="BB212" s="1412">
        <f t="shared" si="331"/>
        <v>0</v>
      </c>
      <c r="BC212" s="1412">
        <f t="shared" si="331"/>
        <v>0</v>
      </c>
      <c r="BD212" s="1412">
        <f t="shared" si="331"/>
        <v>0</v>
      </c>
      <c r="BE212" s="1412">
        <f t="shared" si="331"/>
        <v>0</v>
      </c>
      <c r="BF212" s="1412">
        <f t="shared" si="331"/>
        <v>0</v>
      </c>
      <c r="BG212" s="1412">
        <f t="shared" si="331"/>
        <v>0</v>
      </c>
      <c r="BH212" s="1412">
        <f t="shared" si="331"/>
        <v>0</v>
      </c>
      <c r="BI212" s="1412">
        <f t="shared" si="331"/>
        <v>0</v>
      </c>
      <c r="BJ212" s="1412">
        <f t="shared" si="331"/>
        <v>0</v>
      </c>
      <c r="BK212" s="1412">
        <f t="shared" si="331"/>
        <v>0</v>
      </c>
      <c r="BL212" s="1412">
        <f t="shared" si="331"/>
        <v>0</v>
      </c>
      <c r="BM212" s="1412">
        <f t="shared" si="331"/>
        <v>0</v>
      </c>
      <c r="BN212" s="1412">
        <f t="shared" si="331"/>
        <v>0</v>
      </c>
      <c r="BO212" s="1412">
        <f t="shared" si="331"/>
        <v>0</v>
      </c>
      <c r="BP212" s="1412">
        <f t="shared" si="331"/>
        <v>0</v>
      </c>
      <c r="BQ212" s="1412">
        <f t="shared" si="320"/>
        <v>0</v>
      </c>
    </row>
    <row r="213" spans="1:69" s="1413" customFormat="1" ht="12.75">
      <c r="A213" s="1372">
        <v>1960</v>
      </c>
      <c r="B213" s="249" t="s">
        <v>615</v>
      </c>
      <c r="C213" s="1421">
        <f ca="1">'I4 BO ASSETS'!I74</f>
        <v>0</v>
      </c>
      <c r="D213" s="1412"/>
      <c r="E213" s="1412"/>
      <c r="F213" s="1412"/>
      <c r="G213" s="1412"/>
      <c r="H213" s="1412"/>
      <c r="I213" s="1412"/>
      <c r="J213" s="1412"/>
      <c r="K213" s="1412"/>
      <c r="L213" s="1412"/>
      <c r="M213" s="1412"/>
      <c r="N213" s="1412"/>
      <c r="O213" s="1412"/>
      <c r="P213" s="1412"/>
      <c r="Q213" s="1412"/>
      <c r="R213" s="1412"/>
      <c r="S213" s="1412"/>
      <c r="T213" s="1412"/>
      <c r="U213" s="1412"/>
      <c r="V213" s="1412"/>
      <c r="W213" s="1412"/>
      <c r="X213" s="1412"/>
      <c r="Y213" s="1412"/>
      <c r="Z213" s="1412"/>
      <c r="AA213" s="1412"/>
      <c r="AB213" s="1412"/>
      <c r="AC213" s="1412"/>
      <c r="AD213" s="1412"/>
      <c r="AE213" s="1412"/>
      <c r="AF213" s="1412"/>
      <c r="AG213" s="1412"/>
      <c r="AH213" s="1412"/>
      <c r="AI213" s="1412"/>
      <c r="AJ213" s="1412"/>
      <c r="AK213" s="1412"/>
      <c r="AL213" s="1412"/>
      <c r="AM213" s="1412"/>
      <c r="AN213" s="1412"/>
      <c r="AO213" s="1412"/>
      <c r="AP213" s="1412"/>
      <c r="AQ213" s="1412"/>
      <c r="AR213" s="1412"/>
      <c r="AS213" s="1412"/>
      <c r="AT213" s="1412"/>
      <c r="AU213" s="1412"/>
      <c r="AV213" s="1412"/>
      <c r="AW213" s="1412">
        <f t="shared" ref="AW213:BP213" si="332">$C213*AW643</f>
        <v>0</v>
      </c>
      <c r="AX213" s="1412">
        <f t="shared" si="332"/>
        <v>0</v>
      </c>
      <c r="AY213" s="1412">
        <f t="shared" si="332"/>
        <v>0</v>
      </c>
      <c r="AZ213" s="1412">
        <f t="shared" si="332"/>
        <v>0</v>
      </c>
      <c r="BA213" s="1412">
        <f t="shared" si="332"/>
        <v>0</v>
      </c>
      <c r="BB213" s="1412">
        <f t="shared" si="332"/>
        <v>0</v>
      </c>
      <c r="BC213" s="1412">
        <f t="shared" si="332"/>
        <v>0</v>
      </c>
      <c r="BD213" s="1412">
        <f t="shared" si="332"/>
        <v>0</v>
      </c>
      <c r="BE213" s="1412">
        <f t="shared" si="332"/>
        <v>0</v>
      </c>
      <c r="BF213" s="1412">
        <f t="shared" si="332"/>
        <v>0</v>
      </c>
      <c r="BG213" s="1412">
        <f t="shared" si="332"/>
        <v>0</v>
      </c>
      <c r="BH213" s="1412">
        <f t="shared" si="332"/>
        <v>0</v>
      </c>
      <c r="BI213" s="1412">
        <f t="shared" si="332"/>
        <v>0</v>
      </c>
      <c r="BJ213" s="1412">
        <f t="shared" si="332"/>
        <v>0</v>
      </c>
      <c r="BK213" s="1412">
        <f t="shared" si="332"/>
        <v>0</v>
      </c>
      <c r="BL213" s="1412">
        <f t="shared" si="332"/>
        <v>0</v>
      </c>
      <c r="BM213" s="1412">
        <f t="shared" si="332"/>
        <v>0</v>
      </c>
      <c r="BN213" s="1412">
        <f t="shared" si="332"/>
        <v>0</v>
      </c>
      <c r="BO213" s="1412">
        <f t="shared" si="332"/>
        <v>0</v>
      </c>
      <c r="BP213" s="1412">
        <f t="shared" si="332"/>
        <v>0</v>
      </c>
      <c r="BQ213" s="1412">
        <f t="shared" si="320"/>
        <v>0</v>
      </c>
    </row>
    <row r="214" spans="1:69" s="1413" customFormat="1" ht="25.5">
      <c r="A214" s="1372">
        <v>1970</v>
      </c>
      <c r="B214" s="249" t="s">
        <v>617</v>
      </c>
      <c r="C214" s="1421">
        <f ca="1">'I4 BO ASSETS'!I75</f>
        <v>0</v>
      </c>
      <c r="D214" s="1412"/>
      <c r="E214" s="1412"/>
      <c r="F214" s="1412"/>
      <c r="G214" s="1412"/>
      <c r="H214" s="1412"/>
      <c r="I214" s="1412"/>
      <c r="J214" s="1412"/>
      <c r="K214" s="1412"/>
      <c r="L214" s="1412"/>
      <c r="M214" s="1412"/>
      <c r="N214" s="1412"/>
      <c r="O214" s="1412"/>
      <c r="P214" s="1412"/>
      <c r="Q214" s="1412"/>
      <c r="R214" s="1412"/>
      <c r="S214" s="1412"/>
      <c r="T214" s="1412"/>
      <c r="U214" s="1412"/>
      <c r="V214" s="1412"/>
      <c r="W214" s="1412"/>
      <c r="X214" s="1412"/>
      <c r="Y214" s="1412"/>
      <c r="Z214" s="1412"/>
      <c r="AA214" s="1412"/>
      <c r="AB214" s="1412"/>
      <c r="AC214" s="1412"/>
      <c r="AD214" s="1412"/>
      <c r="AE214" s="1412"/>
      <c r="AF214" s="1412"/>
      <c r="AG214" s="1412"/>
      <c r="AH214" s="1412"/>
      <c r="AI214" s="1412"/>
      <c r="AJ214" s="1412"/>
      <c r="AK214" s="1412"/>
      <c r="AL214" s="1412"/>
      <c r="AM214" s="1412"/>
      <c r="AN214" s="1412"/>
      <c r="AO214" s="1412"/>
      <c r="AP214" s="1412"/>
      <c r="AQ214" s="1412"/>
      <c r="AR214" s="1412"/>
      <c r="AS214" s="1412"/>
      <c r="AT214" s="1412"/>
      <c r="AU214" s="1412"/>
      <c r="AV214" s="1412"/>
      <c r="AW214" s="1412">
        <f t="shared" ref="AW214:BP214" si="333">$C214*AW644</f>
        <v>0</v>
      </c>
      <c r="AX214" s="1412">
        <f t="shared" si="333"/>
        <v>0</v>
      </c>
      <c r="AY214" s="1412">
        <f t="shared" si="333"/>
        <v>0</v>
      </c>
      <c r="AZ214" s="1412">
        <f t="shared" si="333"/>
        <v>0</v>
      </c>
      <c r="BA214" s="1412">
        <f t="shared" si="333"/>
        <v>0</v>
      </c>
      <c r="BB214" s="1412">
        <f t="shared" si="333"/>
        <v>0</v>
      </c>
      <c r="BC214" s="1412">
        <f t="shared" si="333"/>
        <v>0</v>
      </c>
      <c r="BD214" s="1412">
        <f t="shared" si="333"/>
        <v>0</v>
      </c>
      <c r="BE214" s="1412">
        <f t="shared" si="333"/>
        <v>0</v>
      </c>
      <c r="BF214" s="1412">
        <f t="shared" si="333"/>
        <v>0</v>
      </c>
      <c r="BG214" s="1412">
        <f t="shared" si="333"/>
        <v>0</v>
      </c>
      <c r="BH214" s="1412">
        <f t="shared" si="333"/>
        <v>0</v>
      </c>
      <c r="BI214" s="1412">
        <f t="shared" si="333"/>
        <v>0</v>
      </c>
      <c r="BJ214" s="1412">
        <f t="shared" si="333"/>
        <v>0</v>
      </c>
      <c r="BK214" s="1412">
        <f t="shared" si="333"/>
        <v>0</v>
      </c>
      <c r="BL214" s="1412">
        <f t="shared" si="333"/>
        <v>0</v>
      </c>
      <c r="BM214" s="1412">
        <f t="shared" si="333"/>
        <v>0</v>
      </c>
      <c r="BN214" s="1412">
        <f t="shared" si="333"/>
        <v>0</v>
      </c>
      <c r="BO214" s="1412">
        <f t="shared" si="333"/>
        <v>0</v>
      </c>
      <c r="BP214" s="1412">
        <f t="shared" si="333"/>
        <v>0</v>
      </c>
      <c r="BQ214" s="1412">
        <f t="shared" si="320"/>
        <v>0</v>
      </c>
    </row>
    <row r="215" spans="1:69" s="1413" customFormat="1" ht="25.5">
      <c r="A215" s="1372">
        <v>1975</v>
      </c>
      <c r="B215" s="249" t="s">
        <v>1282</v>
      </c>
      <c r="C215" s="1421">
        <f ca="1">'I4 BO ASSETS'!I76</f>
        <v>0</v>
      </c>
      <c r="D215" s="1412"/>
      <c r="E215" s="1412"/>
      <c r="F215" s="1412"/>
      <c r="G215" s="1412"/>
      <c r="H215" s="1412"/>
      <c r="I215" s="1412"/>
      <c r="J215" s="1412"/>
      <c r="K215" s="1412"/>
      <c r="L215" s="1412"/>
      <c r="M215" s="1412"/>
      <c r="N215" s="1412"/>
      <c r="O215" s="1412"/>
      <c r="P215" s="1412"/>
      <c r="Q215" s="1412"/>
      <c r="R215" s="1412"/>
      <c r="S215" s="1412"/>
      <c r="T215" s="1412"/>
      <c r="U215" s="1412"/>
      <c r="V215" s="1412"/>
      <c r="W215" s="1412"/>
      <c r="X215" s="1412"/>
      <c r="Y215" s="1412"/>
      <c r="Z215" s="1412"/>
      <c r="AA215" s="1412"/>
      <c r="AB215" s="1412"/>
      <c r="AC215" s="1412"/>
      <c r="AD215" s="1412"/>
      <c r="AE215" s="1412"/>
      <c r="AF215" s="1412"/>
      <c r="AG215" s="1412"/>
      <c r="AH215" s="1412"/>
      <c r="AI215" s="1412"/>
      <c r="AJ215" s="1412"/>
      <c r="AK215" s="1412"/>
      <c r="AL215" s="1412"/>
      <c r="AM215" s="1412"/>
      <c r="AN215" s="1412"/>
      <c r="AO215" s="1412"/>
      <c r="AP215" s="1412"/>
      <c r="AQ215" s="1412"/>
      <c r="AR215" s="1412"/>
      <c r="AS215" s="1412"/>
      <c r="AT215" s="1412"/>
      <c r="AU215" s="1412"/>
      <c r="AV215" s="1412"/>
      <c r="AW215" s="1412">
        <f t="shared" ref="AW215:BP215" si="334">$C215*AW645</f>
        <v>0</v>
      </c>
      <c r="AX215" s="1412">
        <f t="shared" si="334"/>
        <v>0</v>
      </c>
      <c r="AY215" s="1412">
        <f t="shared" si="334"/>
        <v>0</v>
      </c>
      <c r="AZ215" s="1412">
        <f t="shared" si="334"/>
        <v>0</v>
      </c>
      <c r="BA215" s="1412">
        <f t="shared" si="334"/>
        <v>0</v>
      </c>
      <c r="BB215" s="1412">
        <f t="shared" si="334"/>
        <v>0</v>
      </c>
      <c r="BC215" s="1412">
        <f t="shared" si="334"/>
        <v>0</v>
      </c>
      <c r="BD215" s="1412">
        <f t="shared" si="334"/>
        <v>0</v>
      </c>
      <c r="BE215" s="1412">
        <f t="shared" si="334"/>
        <v>0</v>
      </c>
      <c r="BF215" s="1412">
        <f t="shared" si="334"/>
        <v>0</v>
      </c>
      <c r="BG215" s="1412">
        <f t="shared" si="334"/>
        <v>0</v>
      </c>
      <c r="BH215" s="1412">
        <f t="shared" si="334"/>
        <v>0</v>
      </c>
      <c r="BI215" s="1412">
        <f t="shared" si="334"/>
        <v>0</v>
      </c>
      <c r="BJ215" s="1412">
        <f t="shared" si="334"/>
        <v>0</v>
      </c>
      <c r="BK215" s="1412">
        <f t="shared" si="334"/>
        <v>0</v>
      </c>
      <c r="BL215" s="1412">
        <f t="shared" si="334"/>
        <v>0</v>
      </c>
      <c r="BM215" s="1412">
        <f t="shared" si="334"/>
        <v>0</v>
      </c>
      <c r="BN215" s="1412">
        <f t="shared" si="334"/>
        <v>0</v>
      </c>
      <c r="BO215" s="1412">
        <f t="shared" si="334"/>
        <v>0</v>
      </c>
      <c r="BP215" s="1412">
        <f t="shared" si="334"/>
        <v>0</v>
      </c>
      <c r="BQ215" s="1412">
        <f t="shared" si="320"/>
        <v>0</v>
      </c>
    </row>
    <row r="216" spans="1:69" s="1413" customFormat="1" ht="12.75">
      <c r="A216" s="1372">
        <v>1980</v>
      </c>
      <c r="B216" s="249" t="s">
        <v>635</v>
      </c>
      <c r="C216" s="1421">
        <f ca="1">'I4 BO ASSETS'!I77</f>
        <v>-1598500</v>
      </c>
      <c r="D216" s="1412"/>
      <c r="E216" s="1412"/>
      <c r="F216" s="1412"/>
      <c r="G216" s="1412"/>
      <c r="H216" s="1412"/>
      <c r="I216" s="1412"/>
      <c r="J216" s="1412"/>
      <c r="K216" s="1412"/>
      <c r="L216" s="1412"/>
      <c r="M216" s="1412"/>
      <c r="N216" s="1412"/>
      <c r="O216" s="1412"/>
      <c r="P216" s="1412"/>
      <c r="Q216" s="1412"/>
      <c r="R216" s="1412"/>
      <c r="S216" s="1412"/>
      <c r="T216" s="1412"/>
      <c r="U216" s="1412"/>
      <c r="V216" s="1412"/>
      <c r="W216" s="1412"/>
      <c r="X216" s="1412"/>
      <c r="Y216" s="1412"/>
      <c r="Z216" s="1412"/>
      <c r="AA216" s="1412"/>
      <c r="AB216" s="1412"/>
      <c r="AC216" s="1412"/>
      <c r="AD216" s="1412"/>
      <c r="AE216" s="1412"/>
      <c r="AF216" s="1412"/>
      <c r="AG216" s="1412"/>
      <c r="AH216" s="1412"/>
      <c r="AI216" s="1412"/>
      <c r="AJ216" s="1412"/>
      <c r="AK216" s="1412"/>
      <c r="AL216" s="1412"/>
      <c r="AM216" s="1412"/>
      <c r="AN216" s="1412"/>
      <c r="AO216" s="1412"/>
      <c r="AP216" s="1412"/>
      <c r="AQ216" s="1412"/>
      <c r="AR216" s="1412"/>
      <c r="AS216" s="1412"/>
      <c r="AT216" s="1412"/>
      <c r="AU216" s="1412"/>
      <c r="AV216" s="1412"/>
      <c r="AW216" s="1412">
        <f t="shared" ref="AW216:BP216" si="335">$C216*AW646</f>
        <v>-801636.69379010506</v>
      </c>
      <c r="AX216" s="1412">
        <f t="shared" si="335"/>
        <v>-276198.46672843839</v>
      </c>
      <c r="AY216" s="1412">
        <f t="shared" si="335"/>
        <v>-397462.93763382139</v>
      </c>
      <c r="AZ216" s="1412">
        <f t="shared" si="335"/>
        <v>0</v>
      </c>
      <c r="BA216" s="1412">
        <f t="shared" si="335"/>
        <v>0</v>
      </c>
      <c r="BB216" s="1412">
        <f t="shared" si="335"/>
        <v>0</v>
      </c>
      <c r="BC216" s="1412">
        <f t="shared" si="335"/>
        <v>-111523.83831195801</v>
      </c>
      <c r="BD216" s="1412">
        <f t="shared" si="335"/>
        <v>-6119.3851590871918</v>
      </c>
      <c r="BE216" s="1412">
        <f t="shared" si="335"/>
        <v>-5558.6783765900582</v>
      </c>
      <c r="BF216" s="1412">
        <f t="shared" si="335"/>
        <v>0</v>
      </c>
      <c r="BG216" s="1412">
        <f t="shared" si="335"/>
        <v>0</v>
      </c>
      <c r="BH216" s="1412">
        <f t="shared" si="335"/>
        <v>0</v>
      </c>
      <c r="BI216" s="1412">
        <f t="shared" si="335"/>
        <v>0</v>
      </c>
      <c r="BJ216" s="1412">
        <f t="shared" si="335"/>
        <v>0</v>
      </c>
      <c r="BK216" s="1412">
        <f t="shared" si="335"/>
        <v>0</v>
      </c>
      <c r="BL216" s="1412">
        <f t="shared" si="335"/>
        <v>0</v>
      </c>
      <c r="BM216" s="1412">
        <f t="shared" si="335"/>
        <v>0</v>
      </c>
      <c r="BN216" s="1412">
        <f t="shared" si="335"/>
        <v>0</v>
      </c>
      <c r="BO216" s="1412">
        <f t="shared" si="335"/>
        <v>0</v>
      </c>
      <c r="BP216" s="1412">
        <f t="shared" si="335"/>
        <v>0</v>
      </c>
      <c r="BQ216" s="1412">
        <f t="shared" si="320"/>
        <v>-1598500</v>
      </c>
    </row>
    <row r="217" spans="1:69" s="1413" customFormat="1" ht="12.75">
      <c r="A217" s="1372">
        <v>1990</v>
      </c>
      <c r="B217" s="249" t="s">
        <v>637</v>
      </c>
      <c r="C217" s="1421">
        <f ca="1">'I4 BO ASSETS'!I78</f>
        <v>0</v>
      </c>
      <c r="D217" s="1412"/>
      <c r="E217" s="1412"/>
      <c r="F217" s="1412"/>
      <c r="G217" s="1412"/>
      <c r="H217" s="1412"/>
      <c r="I217" s="1412"/>
      <c r="J217" s="1412"/>
      <c r="K217" s="1412"/>
      <c r="L217" s="1412"/>
      <c r="M217" s="1412"/>
      <c r="N217" s="1412"/>
      <c r="O217" s="1412"/>
      <c r="P217" s="1412"/>
      <c r="Q217" s="1412"/>
      <c r="R217" s="1412"/>
      <c r="S217" s="1412"/>
      <c r="T217" s="1412"/>
      <c r="U217" s="1412"/>
      <c r="V217" s="1412"/>
      <c r="W217" s="1412"/>
      <c r="X217" s="1412"/>
      <c r="Y217" s="1412"/>
      <c r="Z217" s="1412"/>
      <c r="AA217" s="1412"/>
      <c r="AB217" s="1412"/>
      <c r="AC217" s="1412"/>
      <c r="AD217" s="1412"/>
      <c r="AE217" s="1412"/>
      <c r="AF217" s="1412"/>
      <c r="AG217" s="1412"/>
      <c r="AH217" s="1412"/>
      <c r="AI217" s="1412"/>
      <c r="AJ217" s="1412"/>
      <c r="AK217" s="1412"/>
      <c r="AL217" s="1412"/>
      <c r="AM217" s="1412"/>
      <c r="AN217" s="1412"/>
      <c r="AO217" s="1412"/>
      <c r="AP217" s="1412"/>
      <c r="AQ217" s="1412"/>
      <c r="AR217" s="1412"/>
      <c r="AS217" s="1412"/>
      <c r="AT217" s="1412"/>
      <c r="AU217" s="1412"/>
      <c r="AV217" s="1412"/>
      <c r="AW217" s="1412">
        <f t="shared" ref="AW217:BP217" si="336">$C217*AW647</f>
        <v>0</v>
      </c>
      <c r="AX217" s="1412">
        <f t="shared" si="336"/>
        <v>0</v>
      </c>
      <c r="AY217" s="1412">
        <f t="shared" si="336"/>
        <v>0</v>
      </c>
      <c r="AZ217" s="1412">
        <f t="shared" si="336"/>
        <v>0</v>
      </c>
      <c r="BA217" s="1412">
        <f t="shared" si="336"/>
        <v>0</v>
      </c>
      <c r="BB217" s="1412">
        <f t="shared" si="336"/>
        <v>0</v>
      </c>
      <c r="BC217" s="1412">
        <f t="shared" si="336"/>
        <v>0</v>
      </c>
      <c r="BD217" s="1412">
        <f t="shared" si="336"/>
        <v>0</v>
      </c>
      <c r="BE217" s="1412">
        <f t="shared" si="336"/>
        <v>0</v>
      </c>
      <c r="BF217" s="1412">
        <f t="shared" si="336"/>
        <v>0</v>
      </c>
      <c r="BG217" s="1412">
        <f t="shared" si="336"/>
        <v>0</v>
      </c>
      <c r="BH217" s="1412">
        <f t="shared" si="336"/>
        <v>0</v>
      </c>
      <c r="BI217" s="1412">
        <f t="shared" si="336"/>
        <v>0</v>
      </c>
      <c r="BJ217" s="1412">
        <f t="shared" si="336"/>
        <v>0</v>
      </c>
      <c r="BK217" s="1412">
        <f t="shared" si="336"/>
        <v>0</v>
      </c>
      <c r="BL217" s="1412">
        <f t="shared" si="336"/>
        <v>0</v>
      </c>
      <c r="BM217" s="1412">
        <f t="shared" si="336"/>
        <v>0</v>
      </c>
      <c r="BN217" s="1412">
        <f t="shared" si="336"/>
        <v>0</v>
      </c>
      <c r="BO217" s="1412">
        <f t="shared" si="336"/>
        <v>0</v>
      </c>
      <c r="BP217" s="1412">
        <f t="shared" si="336"/>
        <v>0</v>
      </c>
      <c r="BQ217" s="1412">
        <f t="shared" si="320"/>
        <v>0</v>
      </c>
    </row>
    <row r="218" spans="1:69" s="1413" customFormat="1" ht="12.75">
      <c r="A218" s="1372">
        <v>2005</v>
      </c>
      <c r="B218" s="249" t="s">
        <v>639</v>
      </c>
      <c r="C218" s="1421">
        <f ca="1">'I4 BO ASSETS'!I79</f>
        <v>0</v>
      </c>
      <c r="D218" s="1412"/>
      <c r="E218" s="1412"/>
      <c r="F218" s="1412"/>
      <c r="G218" s="1412"/>
      <c r="H218" s="1412"/>
      <c r="I218" s="1412"/>
      <c r="J218" s="1412"/>
      <c r="K218" s="1412"/>
      <c r="L218" s="1412"/>
      <c r="M218" s="1412"/>
      <c r="N218" s="1412"/>
      <c r="O218" s="1412"/>
      <c r="P218" s="1412"/>
      <c r="Q218" s="1412"/>
      <c r="R218" s="1412"/>
      <c r="S218" s="1412"/>
      <c r="T218" s="1412"/>
      <c r="U218" s="1412"/>
      <c r="V218" s="1412"/>
      <c r="W218" s="1412"/>
      <c r="X218" s="1412"/>
      <c r="Y218" s="1412"/>
      <c r="Z218" s="1412"/>
      <c r="AA218" s="1412"/>
      <c r="AB218" s="1412"/>
      <c r="AC218" s="1412"/>
      <c r="AD218" s="1412"/>
      <c r="AE218" s="1412"/>
      <c r="AF218" s="1412"/>
      <c r="AG218" s="1412"/>
      <c r="AH218" s="1412"/>
      <c r="AI218" s="1412"/>
      <c r="AJ218" s="1412"/>
      <c r="AK218" s="1412"/>
      <c r="AL218" s="1412"/>
      <c r="AM218" s="1412"/>
      <c r="AN218" s="1412"/>
      <c r="AO218" s="1412"/>
      <c r="AP218" s="1412"/>
      <c r="AQ218" s="1412"/>
      <c r="AR218" s="1412"/>
      <c r="AS218" s="1412"/>
      <c r="AT218" s="1412"/>
      <c r="AU218" s="1412"/>
      <c r="AV218" s="1412"/>
      <c r="AW218" s="1412">
        <f t="shared" ref="AW218:BP218" si="337">$C218*AW648</f>
        <v>0</v>
      </c>
      <c r="AX218" s="1412">
        <f t="shared" si="337"/>
        <v>0</v>
      </c>
      <c r="AY218" s="1412">
        <f t="shared" si="337"/>
        <v>0</v>
      </c>
      <c r="AZ218" s="1412">
        <f t="shared" si="337"/>
        <v>0</v>
      </c>
      <c r="BA218" s="1412">
        <f t="shared" si="337"/>
        <v>0</v>
      </c>
      <c r="BB218" s="1412">
        <f t="shared" si="337"/>
        <v>0</v>
      </c>
      <c r="BC218" s="1412">
        <f t="shared" si="337"/>
        <v>0</v>
      </c>
      <c r="BD218" s="1412">
        <f t="shared" si="337"/>
        <v>0</v>
      </c>
      <c r="BE218" s="1412">
        <f t="shared" si="337"/>
        <v>0</v>
      </c>
      <c r="BF218" s="1412">
        <f t="shared" si="337"/>
        <v>0</v>
      </c>
      <c r="BG218" s="1412">
        <f t="shared" si="337"/>
        <v>0</v>
      </c>
      <c r="BH218" s="1412">
        <f t="shared" si="337"/>
        <v>0</v>
      </c>
      <c r="BI218" s="1412">
        <f t="shared" si="337"/>
        <v>0</v>
      </c>
      <c r="BJ218" s="1412">
        <f t="shared" si="337"/>
        <v>0</v>
      </c>
      <c r="BK218" s="1412">
        <f t="shared" si="337"/>
        <v>0</v>
      </c>
      <c r="BL218" s="1412">
        <f t="shared" si="337"/>
        <v>0</v>
      </c>
      <c r="BM218" s="1412">
        <f t="shared" si="337"/>
        <v>0</v>
      </c>
      <c r="BN218" s="1412">
        <f t="shared" si="337"/>
        <v>0</v>
      </c>
      <c r="BO218" s="1412">
        <f t="shared" si="337"/>
        <v>0</v>
      </c>
      <c r="BP218" s="1412">
        <f t="shared" si="337"/>
        <v>0</v>
      </c>
      <c r="BQ218" s="1412">
        <f t="shared" si="320"/>
        <v>0</v>
      </c>
    </row>
    <row r="219" spans="1:69" s="1415" customFormat="1" ht="12.75">
      <c r="A219" s="1373">
        <v>2010</v>
      </c>
      <c r="B219" s="1414" t="s">
        <v>640</v>
      </c>
      <c r="C219" s="1421">
        <f ca="1">'I4 BO ASSETS'!I80</f>
        <v>0</v>
      </c>
      <c r="D219" s="1412"/>
      <c r="E219" s="1412"/>
      <c r="F219" s="1412"/>
      <c r="G219" s="1412"/>
      <c r="H219" s="1412"/>
      <c r="I219" s="1412"/>
      <c r="J219" s="1412"/>
      <c r="K219" s="1412"/>
      <c r="L219" s="1412"/>
      <c r="M219" s="1412"/>
      <c r="N219" s="1412"/>
      <c r="O219" s="1412"/>
      <c r="P219" s="1412"/>
      <c r="Q219" s="1412"/>
      <c r="R219" s="1412"/>
      <c r="S219" s="1412"/>
      <c r="T219" s="1412"/>
      <c r="U219" s="1412"/>
      <c r="V219" s="1412"/>
      <c r="W219" s="1412"/>
      <c r="X219" s="1412"/>
      <c r="Y219" s="1412"/>
      <c r="Z219" s="1412"/>
      <c r="AA219" s="1412"/>
      <c r="AB219" s="1412"/>
      <c r="AC219" s="1412"/>
      <c r="AD219" s="1412"/>
      <c r="AE219" s="1412"/>
      <c r="AF219" s="1412"/>
      <c r="AG219" s="1412"/>
      <c r="AH219" s="1412"/>
      <c r="AI219" s="1412"/>
      <c r="AJ219" s="1412"/>
      <c r="AK219" s="1412"/>
      <c r="AL219" s="1412"/>
      <c r="AM219" s="1412"/>
      <c r="AN219" s="1412"/>
      <c r="AO219" s="1412"/>
      <c r="AP219" s="1412"/>
      <c r="AQ219" s="1412"/>
      <c r="AR219" s="1412"/>
      <c r="AS219" s="1412"/>
      <c r="AT219" s="1412"/>
      <c r="AU219" s="1412"/>
      <c r="AV219" s="1412"/>
      <c r="AW219" s="1412">
        <f t="shared" ref="AW219:BP219" si="338">$C219*AW649</f>
        <v>0</v>
      </c>
      <c r="AX219" s="1412">
        <f t="shared" si="338"/>
        <v>0</v>
      </c>
      <c r="AY219" s="1412">
        <f t="shared" si="338"/>
        <v>0</v>
      </c>
      <c r="AZ219" s="1412">
        <f t="shared" si="338"/>
        <v>0</v>
      </c>
      <c r="BA219" s="1412">
        <f t="shared" si="338"/>
        <v>0</v>
      </c>
      <c r="BB219" s="1412">
        <f t="shared" si="338"/>
        <v>0</v>
      </c>
      <c r="BC219" s="1412">
        <f t="shared" si="338"/>
        <v>0</v>
      </c>
      <c r="BD219" s="1412">
        <f t="shared" si="338"/>
        <v>0</v>
      </c>
      <c r="BE219" s="1412">
        <f t="shared" si="338"/>
        <v>0</v>
      </c>
      <c r="BF219" s="1412">
        <f t="shared" si="338"/>
        <v>0</v>
      </c>
      <c r="BG219" s="1412">
        <f t="shared" si="338"/>
        <v>0</v>
      </c>
      <c r="BH219" s="1412">
        <f t="shared" si="338"/>
        <v>0</v>
      </c>
      <c r="BI219" s="1412">
        <f t="shared" si="338"/>
        <v>0</v>
      </c>
      <c r="BJ219" s="1412">
        <f t="shared" si="338"/>
        <v>0</v>
      </c>
      <c r="BK219" s="1412">
        <f t="shared" si="338"/>
        <v>0</v>
      </c>
      <c r="BL219" s="1412">
        <f t="shared" si="338"/>
        <v>0</v>
      </c>
      <c r="BM219" s="1412">
        <f t="shared" si="338"/>
        <v>0</v>
      </c>
      <c r="BN219" s="1412">
        <f t="shared" si="338"/>
        <v>0</v>
      </c>
      <c r="BO219" s="1412">
        <f t="shared" si="338"/>
        <v>0</v>
      </c>
      <c r="BP219" s="1412">
        <f t="shared" si="338"/>
        <v>0</v>
      </c>
      <c r="BQ219" s="1412">
        <f t="shared" si="320"/>
        <v>0</v>
      </c>
    </row>
    <row r="220" spans="1:69" s="1419" customFormat="1" ht="12.75">
      <c r="A220" s="1416"/>
      <c r="B220" s="1442" t="s">
        <v>231</v>
      </c>
      <c r="C220" s="1370">
        <f>SUM(C200:C219)</f>
        <v>-4222000</v>
      </c>
      <c r="D220" s="1417"/>
      <c r="E220" s="1417"/>
      <c r="F220" s="1418"/>
      <c r="G220" s="1417"/>
      <c r="H220" s="1417"/>
      <c r="I220" s="1417"/>
      <c r="J220" s="1417"/>
      <c r="K220" s="1417"/>
      <c r="L220" s="1417"/>
      <c r="M220" s="1417"/>
      <c r="N220" s="1417"/>
      <c r="O220" s="1417"/>
      <c r="P220" s="1417"/>
      <c r="Q220" s="1417"/>
      <c r="R220" s="1417"/>
      <c r="S220" s="1417"/>
      <c r="T220" s="1417"/>
      <c r="U220" s="1417"/>
      <c r="V220" s="1417"/>
      <c r="W220" s="1417"/>
      <c r="X220" s="1417"/>
      <c r="Y220" s="1417"/>
      <c r="Z220" s="1417"/>
      <c r="AA220" s="1417"/>
      <c r="AB220" s="1417"/>
      <c r="AC220" s="1417"/>
      <c r="AD220" s="1417"/>
      <c r="AE220" s="1417"/>
      <c r="AF220" s="1417"/>
      <c r="AG220" s="1417"/>
      <c r="AH220" s="1417"/>
      <c r="AI220" s="1417"/>
      <c r="AJ220" s="1417"/>
      <c r="AK220" s="1417"/>
      <c r="AL220" s="1417"/>
      <c r="AM220" s="1417"/>
      <c r="AN220" s="1417"/>
      <c r="AO220" s="1417"/>
      <c r="AP220" s="1417"/>
      <c r="AQ220" s="1417"/>
      <c r="AR220" s="1417"/>
      <c r="AS220" s="1417"/>
      <c r="AT220" s="1417"/>
      <c r="AU220" s="1417"/>
      <c r="AV220" s="1417"/>
      <c r="AW220" s="1417">
        <f>SUM(AW200:AW219)</f>
        <v>-2117303.7980493112</v>
      </c>
      <c r="AX220" s="1417">
        <f>SUM(AX200:AX219)</f>
        <v>-729502.61277914722</v>
      </c>
      <c r="AY220" s="1417">
        <f t="shared" ref="AY220:BQ220" si="339">SUM(AY200:AY219)</f>
        <v>-1049789.5043415665</v>
      </c>
      <c r="AZ220" s="1417">
        <f t="shared" si="339"/>
        <v>0</v>
      </c>
      <c r="BA220" s="1417">
        <f t="shared" si="339"/>
        <v>0</v>
      </c>
      <c r="BB220" s="1417">
        <f t="shared" si="339"/>
        <v>0</v>
      </c>
      <c r="BC220" s="1417">
        <f t="shared" si="339"/>
        <v>-294559.67804384528</v>
      </c>
      <c r="BD220" s="1417">
        <f t="shared" si="339"/>
        <v>-16162.680101136142</v>
      </c>
      <c r="BE220" s="1417">
        <f t="shared" si="339"/>
        <v>-14681.726684994197</v>
      </c>
      <c r="BF220" s="1417">
        <f t="shared" si="339"/>
        <v>0</v>
      </c>
      <c r="BG220" s="1417">
        <f t="shared" si="339"/>
        <v>0</v>
      </c>
      <c r="BH220" s="1417">
        <f t="shared" si="339"/>
        <v>0</v>
      </c>
      <c r="BI220" s="1417">
        <f t="shared" si="339"/>
        <v>0</v>
      </c>
      <c r="BJ220" s="1417">
        <f t="shared" si="339"/>
        <v>0</v>
      </c>
      <c r="BK220" s="1417">
        <f t="shared" si="339"/>
        <v>0</v>
      </c>
      <c r="BL220" s="1417">
        <f t="shared" si="339"/>
        <v>0</v>
      </c>
      <c r="BM220" s="1417">
        <f t="shared" si="339"/>
        <v>0</v>
      </c>
      <c r="BN220" s="1417">
        <f t="shared" si="339"/>
        <v>0</v>
      </c>
      <c r="BO220" s="1417">
        <f t="shared" si="339"/>
        <v>0</v>
      </c>
      <c r="BP220" s="1417">
        <f t="shared" si="339"/>
        <v>0</v>
      </c>
      <c r="BQ220" s="1417">
        <f t="shared" si="339"/>
        <v>-4222000</v>
      </c>
    </row>
    <row r="221" spans="1:69" s="1413" customFormat="1" ht="12.75">
      <c r="B221" s="524"/>
      <c r="C221" s="1422"/>
      <c r="D221" s="1412"/>
      <c r="E221" s="1412"/>
      <c r="F221" s="1412"/>
      <c r="AV221" s="1423"/>
      <c r="BQ221" s="1423"/>
    </row>
    <row r="222" spans="1:69" s="1424" customFormat="1" ht="13.5" thickBot="1">
      <c r="B222" s="1425" t="s">
        <v>158</v>
      </c>
      <c r="C222" s="1426">
        <f t="shared" ref="C222:AH222" si="340">C198+C220</f>
        <v>-19773500</v>
      </c>
      <c r="D222" s="1426">
        <f t="shared" si="340"/>
        <v>-9571850</v>
      </c>
      <c r="E222" s="1426">
        <f t="shared" si="340"/>
        <v>-5979650</v>
      </c>
      <c r="F222" s="1426">
        <f t="shared" si="340"/>
        <v>-15551500</v>
      </c>
      <c r="G222" s="1426">
        <f t="shared" si="340"/>
        <v>-4139516.3232420022</v>
      </c>
      <c r="H222" s="1426">
        <f t="shared" si="340"/>
        <v>-1882561.0895170667</v>
      </c>
      <c r="I222" s="1426">
        <f t="shared" si="340"/>
        <v>-3541976.0928796669</v>
      </c>
      <c r="J222" s="1426">
        <f t="shared" si="340"/>
        <v>0</v>
      </c>
      <c r="K222" s="1426">
        <f t="shared" si="340"/>
        <v>0</v>
      </c>
      <c r="L222" s="1426">
        <f t="shared" si="340"/>
        <v>0</v>
      </c>
      <c r="M222" s="1426">
        <f t="shared" si="340"/>
        <v>-103.17093362629036</v>
      </c>
      <c r="N222" s="1426">
        <f t="shared" si="340"/>
        <v>-13.111505582408107</v>
      </c>
      <c r="O222" s="1426">
        <f t="shared" si="340"/>
        <v>-7680.211922056149</v>
      </c>
      <c r="P222" s="1426">
        <f t="shared" si="340"/>
        <v>0</v>
      </c>
      <c r="Q222" s="1426">
        <f t="shared" si="340"/>
        <v>0</v>
      </c>
      <c r="R222" s="1426">
        <f t="shared" si="340"/>
        <v>0</v>
      </c>
      <c r="S222" s="1426">
        <f t="shared" si="340"/>
        <v>0</v>
      </c>
      <c r="T222" s="1426">
        <f t="shared" si="340"/>
        <v>0</v>
      </c>
      <c r="U222" s="1426">
        <f t="shared" si="340"/>
        <v>0</v>
      </c>
      <c r="V222" s="1426">
        <f t="shared" si="340"/>
        <v>0</v>
      </c>
      <c r="W222" s="1426">
        <f t="shared" si="340"/>
        <v>0</v>
      </c>
      <c r="X222" s="1426">
        <f t="shared" si="340"/>
        <v>0</v>
      </c>
      <c r="Y222" s="1426">
        <f t="shared" si="340"/>
        <v>0</v>
      </c>
      <c r="Z222" s="1426">
        <f t="shared" si="340"/>
        <v>0</v>
      </c>
      <c r="AA222" s="1426">
        <f t="shared" si="340"/>
        <v>-9571850</v>
      </c>
      <c r="AB222" s="1426">
        <f t="shared" si="340"/>
        <v>-3600748.7388816392</v>
      </c>
      <c r="AC222" s="1426">
        <f t="shared" si="340"/>
        <v>-1115364.276097449</v>
      </c>
      <c r="AD222" s="1426">
        <f t="shared" si="340"/>
        <v>-120336.07463186822</v>
      </c>
      <c r="AE222" s="1426">
        <f t="shared" si="340"/>
        <v>0</v>
      </c>
      <c r="AF222" s="1426">
        <f t="shared" si="340"/>
        <v>0</v>
      </c>
      <c r="AG222" s="1426">
        <f t="shared" si="340"/>
        <v>0</v>
      </c>
      <c r="AH222" s="1426">
        <f t="shared" si="340"/>
        <v>-1041830.4554954992</v>
      </c>
      <c r="AI222" s="1426">
        <f t="shared" ref="AI222:BQ222" si="341">AI198+AI220</f>
        <v>-57130.747700118765</v>
      </c>
      <c r="AJ222" s="1426">
        <f t="shared" si="341"/>
        <v>-44239.707193425296</v>
      </c>
      <c r="AK222" s="1426">
        <f t="shared" si="341"/>
        <v>0</v>
      </c>
      <c r="AL222" s="1426">
        <f t="shared" si="341"/>
        <v>0</v>
      </c>
      <c r="AM222" s="1426">
        <f t="shared" si="341"/>
        <v>0</v>
      </c>
      <c r="AN222" s="1426">
        <f t="shared" si="341"/>
        <v>0</v>
      </c>
      <c r="AO222" s="1426">
        <f t="shared" si="341"/>
        <v>0</v>
      </c>
      <c r="AP222" s="1426">
        <f t="shared" si="341"/>
        <v>0</v>
      </c>
      <c r="AQ222" s="1426">
        <f t="shared" si="341"/>
        <v>0</v>
      </c>
      <c r="AR222" s="1426">
        <f t="shared" si="341"/>
        <v>0</v>
      </c>
      <c r="AS222" s="1426">
        <f t="shared" si="341"/>
        <v>0</v>
      </c>
      <c r="AT222" s="1426">
        <f t="shared" si="341"/>
        <v>0</v>
      </c>
      <c r="AU222" s="1426">
        <f t="shared" si="341"/>
        <v>0</v>
      </c>
      <c r="AV222" s="1426">
        <f t="shared" si="341"/>
        <v>-5979650</v>
      </c>
      <c r="AW222" s="1426">
        <f t="shared" si="341"/>
        <v>-2117303.7980493112</v>
      </c>
      <c r="AX222" s="1426">
        <f t="shared" si="341"/>
        <v>-729502.61277914722</v>
      </c>
      <c r="AY222" s="1426">
        <f t="shared" si="341"/>
        <v>-1049789.5043415665</v>
      </c>
      <c r="AZ222" s="1426">
        <f t="shared" si="341"/>
        <v>0</v>
      </c>
      <c r="BA222" s="1426">
        <f t="shared" si="341"/>
        <v>0</v>
      </c>
      <c r="BB222" s="1426">
        <f t="shared" si="341"/>
        <v>0</v>
      </c>
      <c r="BC222" s="1426">
        <f t="shared" si="341"/>
        <v>-294559.67804384528</v>
      </c>
      <c r="BD222" s="1426">
        <f t="shared" si="341"/>
        <v>-16162.680101136142</v>
      </c>
      <c r="BE222" s="1426">
        <f t="shared" si="341"/>
        <v>-14681.726684994197</v>
      </c>
      <c r="BF222" s="1426">
        <f t="shared" si="341"/>
        <v>0</v>
      </c>
      <c r="BG222" s="1426">
        <f t="shared" si="341"/>
        <v>0</v>
      </c>
      <c r="BH222" s="1426">
        <f t="shared" si="341"/>
        <v>0</v>
      </c>
      <c r="BI222" s="1426">
        <f t="shared" si="341"/>
        <v>0</v>
      </c>
      <c r="BJ222" s="1426">
        <f t="shared" si="341"/>
        <v>0</v>
      </c>
      <c r="BK222" s="1426">
        <f t="shared" si="341"/>
        <v>0</v>
      </c>
      <c r="BL222" s="1426">
        <f t="shared" si="341"/>
        <v>0</v>
      </c>
      <c r="BM222" s="1426">
        <f t="shared" si="341"/>
        <v>0</v>
      </c>
      <c r="BN222" s="1426">
        <f t="shared" si="341"/>
        <v>0</v>
      </c>
      <c r="BO222" s="1426">
        <f t="shared" si="341"/>
        <v>0</v>
      </c>
      <c r="BP222" s="1426">
        <f t="shared" si="341"/>
        <v>0</v>
      </c>
      <c r="BQ222" s="1426">
        <f t="shared" si="341"/>
        <v>-4222000</v>
      </c>
    </row>
    <row r="223" spans="1:69" s="1413" customFormat="1" ht="13.5" thickTop="1">
      <c r="A223" s="1435"/>
      <c r="B223" s="524"/>
      <c r="C223" s="1436"/>
      <c r="D223" s="1412"/>
      <c r="E223" s="1412"/>
      <c r="F223" s="1412"/>
      <c r="AV223" s="1423"/>
      <c r="BQ223" s="1423"/>
    </row>
    <row r="224" spans="1:69" s="1413" customFormat="1" ht="15.75">
      <c r="A224" s="1925" t="s">
        <v>728</v>
      </c>
      <c r="B224" s="802"/>
      <c r="C224" s="1437"/>
      <c r="AV224" s="1423"/>
    </row>
    <row r="225" spans="1:69" s="1350" customFormat="1" ht="25.5">
      <c r="C225" s="1351"/>
      <c r="D225" s="1352"/>
      <c r="E225" s="1353"/>
      <c r="F225" s="1354"/>
      <c r="G225" s="1355" t="s">
        <v>725</v>
      </c>
      <c r="H225" s="1355"/>
      <c r="I225" s="1355"/>
      <c r="J225" s="1355"/>
      <c r="K225" s="1355"/>
      <c r="L225" s="1355"/>
      <c r="M225" s="1355"/>
      <c r="N225" s="1355"/>
      <c r="O225" s="1355"/>
      <c r="P225" s="1355"/>
      <c r="Q225" s="1355"/>
      <c r="R225" s="1355"/>
      <c r="S225" s="1355"/>
      <c r="T225" s="1355"/>
      <c r="U225" s="1355"/>
      <c r="V225" s="1355"/>
      <c r="W225" s="1355"/>
      <c r="X225" s="1355"/>
      <c r="Y225" s="1355"/>
      <c r="Z225" s="1355"/>
      <c r="AA225" s="1356"/>
      <c r="AB225" s="1355" t="s">
        <v>726</v>
      </c>
      <c r="AC225" s="1355"/>
      <c r="AD225" s="1355"/>
      <c r="AE225" s="1355"/>
      <c r="AF225" s="1355"/>
      <c r="AG225" s="1355"/>
      <c r="AH225" s="1355"/>
      <c r="AI225" s="1355"/>
      <c r="AJ225" s="1355"/>
      <c r="AK225" s="1355"/>
      <c r="AL225" s="1355"/>
      <c r="AM225" s="1355"/>
      <c r="AN225" s="1355"/>
      <c r="AO225" s="1355"/>
      <c r="AP225" s="1355"/>
      <c r="AQ225" s="1355"/>
      <c r="AR225" s="1355"/>
      <c r="AS225" s="1355"/>
      <c r="AT225" s="1355"/>
      <c r="AU225" s="1355"/>
      <c r="AV225" s="1356"/>
      <c r="AW225" s="1357" t="s">
        <v>727</v>
      </c>
      <c r="AX225" s="1355"/>
      <c r="AY225" s="1355"/>
      <c r="AZ225" s="1355"/>
      <c r="BA225" s="1355"/>
      <c r="BB225" s="1355"/>
      <c r="BC225" s="1355"/>
      <c r="BD225" s="1355"/>
      <c r="BE225" s="1355"/>
      <c r="BF225" s="1355"/>
      <c r="BG225" s="1355"/>
      <c r="BH225" s="1355"/>
      <c r="BI225" s="1355"/>
      <c r="BJ225" s="1355"/>
      <c r="BK225" s="1355"/>
      <c r="BL225" s="1355"/>
      <c r="BM225" s="1355"/>
      <c r="BN225" s="1355"/>
      <c r="BO225" s="1355"/>
      <c r="BP225" s="1355"/>
      <c r="BQ225" s="1356"/>
    </row>
    <row r="226" spans="1:69" s="1434" customFormat="1" ht="12.75">
      <c r="A226" s="1358"/>
      <c r="B226" s="1358"/>
      <c r="C226" s="1427"/>
      <c r="D226" s="1428"/>
      <c r="E226" s="1429"/>
      <c r="F226" s="1430"/>
      <c r="G226" s="1431">
        <v>1</v>
      </c>
      <c r="H226" s="1431">
        <v>2</v>
      </c>
      <c r="I226" s="1431">
        <v>3</v>
      </c>
      <c r="J226" s="1431">
        <v>4</v>
      </c>
      <c r="K226" s="1431">
        <v>5</v>
      </c>
      <c r="L226" s="1431">
        <v>6</v>
      </c>
      <c r="M226" s="1431">
        <v>7</v>
      </c>
      <c r="N226" s="1431">
        <v>8</v>
      </c>
      <c r="O226" s="1431">
        <v>9</v>
      </c>
      <c r="P226" s="1431">
        <v>10</v>
      </c>
      <c r="Q226" s="1431">
        <v>11</v>
      </c>
      <c r="R226" s="1431">
        <v>12</v>
      </c>
      <c r="S226" s="1431">
        <v>13</v>
      </c>
      <c r="T226" s="1431">
        <v>14</v>
      </c>
      <c r="U226" s="1431">
        <v>15</v>
      </c>
      <c r="V226" s="1431">
        <v>16</v>
      </c>
      <c r="W226" s="1431">
        <v>17</v>
      </c>
      <c r="X226" s="1431">
        <v>18</v>
      </c>
      <c r="Y226" s="1431">
        <v>19</v>
      </c>
      <c r="Z226" s="1431">
        <v>20</v>
      </c>
      <c r="AA226" s="1432" t="s">
        <v>20</v>
      </c>
      <c r="AB226" s="1431">
        <v>1</v>
      </c>
      <c r="AC226" s="1431">
        <v>2</v>
      </c>
      <c r="AD226" s="1431">
        <v>3</v>
      </c>
      <c r="AE226" s="1431">
        <v>4</v>
      </c>
      <c r="AF226" s="1431">
        <v>5</v>
      </c>
      <c r="AG226" s="1431">
        <v>6</v>
      </c>
      <c r="AH226" s="1431">
        <v>7</v>
      </c>
      <c r="AI226" s="1431">
        <v>8</v>
      </c>
      <c r="AJ226" s="1431">
        <v>9</v>
      </c>
      <c r="AK226" s="1431">
        <v>10</v>
      </c>
      <c r="AL226" s="1431">
        <v>11</v>
      </c>
      <c r="AM226" s="1431">
        <v>12</v>
      </c>
      <c r="AN226" s="1431">
        <v>13</v>
      </c>
      <c r="AO226" s="1431">
        <v>14</v>
      </c>
      <c r="AP226" s="1431">
        <v>15</v>
      </c>
      <c r="AQ226" s="1431">
        <v>16</v>
      </c>
      <c r="AR226" s="1431">
        <v>17</v>
      </c>
      <c r="AS226" s="1431">
        <v>18</v>
      </c>
      <c r="AT226" s="1431">
        <v>19</v>
      </c>
      <c r="AU226" s="1431">
        <v>20</v>
      </c>
      <c r="AV226" s="1432" t="s">
        <v>20</v>
      </c>
      <c r="AW226" s="1433">
        <v>1</v>
      </c>
      <c r="AX226" s="1431">
        <v>2</v>
      </c>
      <c r="AY226" s="1431">
        <v>3</v>
      </c>
      <c r="AZ226" s="1431">
        <v>4</v>
      </c>
      <c r="BA226" s="1431">
        <v>5</v>
      </c>
      <c r="BB226" s="1431">
        <v>6</v>
      </c>
      <c r="BC226" s="1431">
        <v>7</v>
      </c>
      <c r="BD226" s="1431">
        <v>8</v>
      </c>
      <c r="BE226" s="1431">
        <v>9</v>
      </c>
      <c r="BF226" s="1431">
        <v>10</v>
      </c>
      <c r="BG226" s="1431">
        <v>11</v>
      </c>
      <c r="BH226" s="1431">
        <v>12</v>
      </c>
      <c r="BI226" s="1431">
        <v>13</v>
      </c>
      <c r="BJ226" s="1431">
        <v>14</v>
      </c>
      <c r="BK226" s="1431">
        <v>15</v>
      </c>
      <c r="BL226" s="1431">
        <v>16</v>
      </c>
      <c r="BM226" s="1431">
        <v>17</v>
      </c>
      <c r="BN226" s="1431">
        <v>18</v>
      </c>
      <c r="BO226" s="1431">
        <v>19</v>
      </c>
      <c r="BP226" s="1431">
        <v>20</v>
      </c>
      <c r="BQ226" s="1432" t="s">
        <v>20</v>
      </c>
    </row>
    <row r="227" spans="1:69" s="508" customFormat="1" ht="38.25">
      <c r="A227" s="422" t="s">
        <v>781</v>
      </c>
      <c r="B227" s="422" t="s">
        <v>1462</v>
      </c>
      <c r="C227" s="1366" t="s">
        <v>96</v>
      </c>
      <c r="D227" s="1367" t="s">
        <v>1351</v>
      </c>
      <c r="E227" s="1368" t="s">
        <v>1352</v>
      </c>
      <c r="F227" s="1369" t="s">
        <v>76</v>
      </c>
      <c r="G227" s="934" t="str">
        <f ca="1">IF('I2 LDC class'!$D$20="",'I2 LDC class'!$C$20,'I2 LDC class'!$D$20)</f>
        <v>Residential</v>
      </c>
      <c r="H227" s="934" t="str">
        <f ca="1">IF('I2 LDC class'!$D$21="",'I2 LDC class'!$C$21,'I2 LDC class'!$D$21)</f>
        <v>GS &lt;50</v>
      </c>
      <c r="I227" s="934" t="str">
        <f ca="1">IF('I2 LDC class'!$D$22="",'I2 LDC class'!$C$22,'I2 LDC class'!$D$22)</f>
        <v>GS&gt;50-Regular</v>
      </c>
      <c r="J227" s="934" t="str">
        <f ca="1">IF('I2 LDC class'!$D$23="",'I2 LDC class'!$C$23,'I2 LDC class'!$D$23)</f>
        <v>GS&gt; 50-TOU</v>
      </c>
      <c r="K227" s="934" t="str">
        <f ca="1">IF('I2 LDC class'!$D$24="",'I2 LDC class'!$C$24,'I2 LDC class'!$D$24)</f>
        <v>GS &gt;50-Intermediate</v>
      </c>
      <c r="L227" s="934" t="str">
        <f ca="1">IF('I2 LDC class'!$D$25="",'I2 LDC class'!$C$25,'I2 LDC class'!$D$25)</f>
        <v>Large Use &gt;5MW</v>
      </c>
      <c r="M227" s="934" t="str">
        <f ca="1">IF('I2 LDC class'!$D$26="",'I2 LDC class'!$C$26,'I2 LDC class'!$D$26)</f>
        <v>Street Light</v>
      </c>
      <c r="N227" s="934" t="str">
        <f ca="1">IF('I2 LDC class'!$D$27="",'I2 LDC class'!$C$27,'I2 LDC class'!$D$27)</f>
        <v>Sentinel</v>
      </c>
      <c r="O227" s="934" t="str">
        <f ca="1">IF('I2 LDC class'!$D$28="",'I2 LDC class'!$C$28,'I2 LDC class'!$D$28)</f>
        <v>Unmetered Scattered Load</v>
      </c>
      <c r="P227" s="934" t="str">
        <f ca="1">IF('I2 LDC class'!$D$29="",'I2 LDC class'!$C$29,'I2 LDC class'!$D$29)</f>
        <v>Embedded Distributor</v>
      </c>
      <c r="Q227" s="934" t="str">
        <f ca="1">IF('I2 LDC class'!$D$30="",'I2 LDC class'!$C$30,'I2 LDC class'!$D$30)</f>
        <v>Back-up/Standby Power</v>
      </c>
      <c r="R227" s="934" t="str">
        <f ca="1">IF('I2 LDC class'!$D$31="",'I2 LDC class'!$C$31,'I2 LDC class'!$D$31)</f>
        <v>Rate Class 1</v>
      </c>
      <c r="S227" s="934" t="str">
        <f ca="1">IF('I2 LDC class'!$D$32="",'I2 LDC class'!$C$32,'I2 LDC class'!$D$32)</f>
        <v>Rate class 2</v>
      </c>
      <c r="T227" s="934" t="str">
        <f ca="1">IF('I2 LDC class'!$D$33="",'I2 LDC class'!$C$33,'I2 LDC class'!$D$33)</f>
        <v>Rate class 3</v>
      </c>
      <c r="U227" s="934" t="str">
        <f ca="1">IF('I2 LDC class'!$D$34="",'I2 LDC class'!$C$34,'I2 LDC class'!$D$34)</f>
        <v>Rate class 4</v>
      </c>
      <c r="V227" s="934" t="str">
        <f ca="1">IF('I2 LDC class'!$D$35="",'I2 LDC class'!$C$35,'I2 LDC class'!$D$35)</f>
        <v>Rate class 5</v>
      </c>
      <c r="W227" s="934" t="str">
        <f ca="1">IF('I2 LDC class'!$D$36="",'I2 LDC class'!$C$36,'I2 LDC class'!$D$36)</f>
        <v>Rate class 6</v>
      </c>
      <c r="X227" s="934" t="str">
        <f ca="1">IF('I2 LDC class'!$D$37="",'I2 LDC class'!$C$37,'I2 LDC class'!$D$37)</f>
        <v>Rate class 7</v>
      </c>
      <c r="Y227" s="934" t="str">
        <f ca="1">IF('I2 LDC class'!$D$38="",'I2 LDC class'!$C$38,'I2 LDC class'!$D$38)</f>
        <v>Rate class 8</v>
      </c>
      <c r="Z227" s="934" t="str">
        <f ca="1">IF('I2 LDC class'!$D$39="",'I2 LDC class'!$C$39,'I2 LDC class'!$D$39)</f>
        <v>Rate class 9</v>
      </c>
      <c r="AA227" s="1371" t="s">
        <v>20</v>
      </c>
      <c r="AB227" s="934" t="str">
        <f ca="1">IF('I2 LDC class'!$D$20="",'I2 LDC class'!$C$20,'I2 LDC class'!$D$20)</f>
        <v>Residential</v>
      </c>
      <c r="AC227" s="934" t="str">
        <f ca="1">IF('I2 LDC class'!$D$21="",'I2 LDC class'!$C$21,'I2 LDC class'!$D$21)</f>
        <v>GS &lt;50</v>
      </c>
      <c r="AD227" s="934" t="str">
        <f ca="1">IF('I2 LDC class'!$D$22="",'I2 LDC class'!$C$22,'I2 LDC class'!$D$22)</f>
        <v>GS&gt;50-Regular</v>
      </c>
      <c r="AE227" s="934" t="str">
        <f ca="1">IF('I2 LDC class'!$D$23="",'I2 LDC class'!$C$23,'I2 LDC class'!$D$23)</f>
        <v>GS&gt; 50-TOU</v>
      </c>
      <c r="AF227" s="934" t="str">
        <f ca="1">IF('I2 LDC class'!$D$24="",'I2 LDC class'!$C$24,'I2 LDC class'!$D$24)</f>
        <v>GS &gt;50-Intermediate</v>
      </c>
      <c r="AG227" s="934" t="str">
        <f ca="1">IF('I2 LDC class'!$D$25="",'I2 LDC class'!$C$25,'I2 LDC class'!$D$25)</f>
        <v>Large Use &gt;5MW</v>
      </c>
      <c r="AH227" s="934" t="str">
        <f ca="1">IF('I2 LDC class'!$D$26="",'I2 LDC class'!$C$26,'I2 LDC class'!$D$26)</f>
        <v>Street Light</v>
      </c>
      <c r="AI227" s="934" t="str">
        <f ca="1">IF('I2 LDC class'!$D$27="",'I2 LDC class'!$C$27,'I2 LDC class'!$D$27)</f>
        <v>Sentinel</v>
      </c>
      <c r="AJ227" s="934" t="str">
        <f ca="1">IF('I2 LDC class'!$D$28="",'I2 LDC class'!$C$28,'I2 LDC class'!$D$28)</f>
        <v>Unmetered Scattered Load</v>
      </c>
      <c r="AK227" s="934" t="str">
        <f ca="1">IF('I2 LDC class'!$D$29="",'I2 LDC class'!$C$29,'I2 LDC class'!$D$29)</f>
        <v>Embedded Distributor</v>
      </c>
      <c r="AL227" s="934" t="str">
        <f ca="1">IF('I2 LDC class'!$D$30="",'I2 LDC class'!$C$30,'I2 LDC class'!$D$30)</f>
        <v>Back-up/Standby Power</v>
      </c>
      <c r="AM227" s="934" t="str">
        <f ca="1">IF('I2 LDC class'!$D$31="",'I2 LDC class'!$C$31,'I2 LDC class'!$D$31)</f>
        <v>Rate Class 1</v>
      </c>
      <c r="AN227" s="934" t="str">
        <f ca="1">IF('I2 LDC class'!$D$32="",'I2 LDC class'!$C$32,'I2 LDC class'!$D$32)</f>
        <v>Rate class 2</v>
      </c>
      <c r="AO227" s="934" t="str">
        <f ca="1">IF('I2 LDC class'!$D$33="",'I2 LDC class'!$C$33,'I2 LDC class'!$D$33)</f>
        <v>Rate class 3</v>
      </c>
      <c r="AP227" s="934" t="str">
        <f ca="1">IF('I2 LDC class'!$D$34="",'I2 LDC class'!$C$34,'I2 LDC class'!$D$34)</f>
        <v>Rate class 4</v>
      </c>
      <c r="AQ227" s="934" t="str">
        <f ca="1">IF('I2 LDC class'!$D$35="",'I2 LDC class'!$C$35,'I2 LDC class'!$D$35)</f>
        <v>Rate class 5</v>
      </c>
      <c r="AR227" s="934" t="str">
        <f ca="1">IF('I2 LDC class'!$D$36="",'I2 LDC class'!$C$36,'I2 LDC class'!$D$36)</f>
        <v>Rate class 6</v>
      </c>
      <c r="AS227" s="934" t="str">
        <f ca="1">IF('I2 LDC class'!$D$37="",'I2 LDC class'!$C$37,'I2 LDC class'!$D$37)</f>
        <v>Rate class 7</v>
      </c>
      <c r="AT227" s="934" t="str">
        <f ca="1">IF('I2 LDC class'!$D$38="",'I2 LDC class'!$C$38,'I2 LDC class'!$D$38)</f>
        <v>Rate class 8</v>
      </c>
      <c r="AU227" s="934" t="str">
        <f ca="1">IF('I2 LDC class'!$D$39="",'I2 LDC class'!$C$39,'I2 LDC class'!$D$39)</f>
        <v>Rate class 9</v>
      </c>
      <c r="AV227" s="1371" t="s">
        <v>20</v>
      </c>
      <c r="AW227" s="934" t="str">
        <f ca="1">IF('I2 LDC class'!$D$20="",'I2 LDC class'!$C$20,'I2 LDC class'!$D$20)</f>
        <v>Residential</v>
      </c>
      <c r="AX227" s="934" t="str">
        <f ca="1">IF('I2 LDC class'!$D$21="",'I2 LDC class'!$C$21,'I2 LDC class'!$D$21)</f>
        <v>GS &lt;50</v>
      </c>
      <c r="AY227" s="934" t="str">
        <f ca="1">IF('I2 LDC class'!$D$22="",'I2 LDC class'!$C$22,'I2 LDC class'!$D$22)</f>
        <v>GS&gt;50-Regular</v>
      </c>
      <c r="AZ227" s="934" t="str">
        <f ca="1">IF('I2 LDC class'!$D$23="",'I2 LDC class'!$C$23,'I2 LDC class'!$D$23)</f>
        <v>GS&gt; 50-TOU</v>
      </c>
      <c r="BA227" s="934" t="str">
        <f ca="1">IF('I2 LDC class'!$D$24="",'I2 LDC class'!$C$24,'I2 LDC class'!$D$24)</f>
        <v>GS &gt;50-Intermediate</v>
      </c>
      <c r="BB227" s="934" t="str">
        <f ca="1">IF('I2 LDC class'!$D$25="",'I2 LDC class'!$C$25,'I2 LDC class'!$D$25)</f>
        <v>Large Use &gt;5MW</v>
      </c>
      <c r="BC227" s="934" t="str">
        <f ca="1">IF('I2 LDC class'!$D$26="",'I2 LDC class'!$C$26,'I2 LDC class'!$D$26)</f>
        <v>Street Light</v>
      </c>
      <c r="BD227" s="934" t="str">
        <f ca="1">IF('I2 LDC class'!$D$27="",'I2 LDC class'!$C$27,'I2 LDC class'!$D$27)</f>
        <v>Sentinel</v>
      </c>
      <c r="BE227" s="934" t="str">
        <f ca="1">IF('I2 LDC class'!$D$28="",'I2 LDC class'!$C$28,'I2 LDC class'!$D$28)</f>
        <v>Unmetered Scattered Load</v>
      </c>
      <c r="BF227" s="934" t="str">
        <f ca="1">IF('I2 LDC class'!$D$29="",'I2 LDC class'!$C$29,'I2 LDC class'!$D$29)</f>
        <v>Embedded Distributor</v>
      </c>
      <c r="BG227" s="934" t="str">
        <f ca="1">IF('I2 LDC class'!$D$30="",'I2 LDC class'!$C$30,'I2 LDC class'!$D$30)</f>
        <v>Back-up/Standby Power</v>
      </c>
      <c r="BH227" s="934" t="str">
        <f ca="1">IF('I2 LDC class'!$D$31="",'I2 LDC class'!$C$31,'I2 LDC class'!$D$31)</f>
        <v>Rate Class 1</v>
      </c>
      <c r="BI227" s="934" t="str">
        <f ca="1">IF('I2 LDC class'!$D$32="",'I2 LDC class'!$C$32,'I2 LDC class'!$D$32)</f>
        <v>Rate class 2</v>
      </c>
      <c r="BJ227" s="934" t="str">
        <f ca="1">IF('I2 LDC class'!$D$33="",'I2 LDC class'!$C$33,'I2 LDC class'!$D$33)</f>
        <v>Rate class 3</v>
      </c>
      <c r="BK227" s="934" t="str">
        <f ca="1">IF('I2 LDC class'!$D$34="",'I2 LDC class'!$C$34,'I2 LDC class'!$D$34)</f>
        <v>Rate class 4</v>
      </c>
      <c r="BL227" s="934" t="str">
        <f ca="1">IF('I2 LDC class'!$D$35="",'I2 LDC class'!$C$35,'I2 LDC class'!$D$35)</f>
        <v>Rate class 5</v>
      </c>
      <c r="BM227" s="934" t="str">
        <f ca="1">IF('I2 LDC class'!$D$36="",'I2 LDC class'!$C$36,'I2 LDC class'!$D$36)</f>
        <v>Rate class 6</v>
      </c>
      <c r="BN227" s="934" t="str">
        <f ca="1">IF('I2 LDC class'!$D$37="",'I2 LDC class'!$C$37,'I2 LDC class'!$D$37)</f>
        <v>Rate class 7</v>
      </c>
      <c r="BO227" s="934" t="str">
        <f ca="1">IF('I2 LDC class'!$D$38="",'I2 LDC class'!$C$38,'I2 LDC class'!$D$38)</f>
        <v>Rate class 8</v>
      </c>
      <c r="BP227" s="934" t="str">
        <f ca="1">IF('I2 LDC class'!$D$39="",'I2 LDC class'!$C$39,'I2 LDC class'!$D$39)</f>
        <v>Rate class 9</v>
      </c>
      <c r="BQ227" s="1371" t="s">
        <v>20</v>
      </c>
    </row>
    <row r="228" spans="1:69" s="1413" customFormat="1" ht="12.75">
      <c r="A228" s="249">
        <v>1565</v>
      </c>
      <c r="B228" s="249" t="s">
        <v>1474</v>
      </c>
      <c r="C228" s="1411">
        <f ca="1">'I4 BO ASSETS'!J17</f>
        <v>0</v>
      </c>
      <c r="D228" s="1412">
        <f t="shared" ref="D228:E247" si="342">$C228*D589</f>
        <v>0</v>
      </c>
      <c r="E228" s="1412">
        <f t="shared" si="342"/>
        <v>0</v>
      </c>
      <c r="F228" s="1412">
        <f>D228+E228</f>
        <v>0</v>
      </c>
      <c r="G228" s="1412">
        <f t="shared" ref="G228:G242" si="343">$D228*G589</f>
        <v>0</v>
      </c>
      <c r="H228" s="1412">
        <f t="shared" ref="H228:Z228" si="344">$D228*H589</f>
        <v>0</v>
      </c>
      <c r="I228" s="1412">
        <f t="shared" si="344"/>
        <v>0</v>
      </c>
      <c r="J228" s="1412">
        <f t="shared" si="344"/>
        <v>0</v>
      </c>
      <c r="K228" s="1412">
        <f t="shared" si="344"/>
        <v>0</v>
      </c>
      <c r="L228" s="1412">
        <f t="shared" si="344"/>
        <v>0</v>
      </c>
      <c r="M228" s="1412">
        <f t="shared" si="344"/>
        <v>0</v>
      </c>
      <c r="N228" s="1412">
        <f t="shared" si="344"/>
        <v>0</v>
      </c>
      <c r="O228" s="1412">
        <f t="shared" si="344"/>
        <v>0</v>
      </c>
      <c r="P228" s="1412">
        <f t="shared" si="344"/>
        <v>0</v>
      </c>
      <c r="Q228" s="1412">
        <f t="shared" si="344"/>
        <v>0</v>
      </c>
      <c r="R228" s="1412">
        <f t="shared" si="344"/>
        <v>0</v>
      </c>
      <c r="S228" s="1412">
        <f t="shared" si="344"/>
        <v>0</v>
      </c>
      <c r="T228" s="1412">
        <f t="shared" si="344"/>
        <v>0</v>
      </c>
      <c r="U228" s="1412">
        <f t="shared" si="344"/>
        <v>0</v>
      </c>
      <c r="V228" s="1412">
        <f t="shared" si="344"/>
        <v>0</v>
      </c>
      <c r="W228" s="1412">
        <f t="shared" si="344"/>
        <v>0</v>
      </c>
      <c r="X228" s="1412">
        <f t="shared" si="344"/>
        <v>0</v>
      </c>
      <c r="Y228" s="1412">
        <f t="shared" si="344"/>
        <v>0</v>
      </c>
      <c r="Z228" s="1412">
        <f t="shared" si="344"/>
        <v>0</v>
      </c>
      <c r="AA228" s="1412">
        <f>SUM(G228:Z228)</f>
        <v>0</v>
      </c>
      <c r="AB228" s="1412">
        <f t="shared" ref="AB228:AB242" si="345">$E228*AB589</f>
        <v>0</v>
      </c>
      <c r="AC228" s="1412">
        <f t="shared" ref="AC228:AU228" si="346">$E228*AC589</f>
        <v>0</v>
      </c>
      <c r="AD228" s="1412">
        <f t="shared" si="346"/>
        <v>0</v>
      </c>
      <c r="AE228" s="1412">
        <f t="shared" si="346"/>
        <v>0</v>
      </c>
      <c r="AF228" s="1412">
        <f t="shared" si="346"/>
        <v>0</v>
      </c>
      <c r="AG228" s="1412">
        <f t="shared" si="346"/>
        <v>0</v>
      </c>
      <c r="AH228" s="1412">
        <f t="shared" si="346"/>
        <v>0</v>
      </c>
      <c r="AI228" s="1412">
        <f t="shared" si="346"/>
        <v>0</v>
      </c>
      <c r="AJ228" s="1412">
        <f t="shared" si="346"/>
        <v>0</v>
      </c>
      <c r="AK228" s="1412">
        <f t="shared" si="346"/>
        <v>0</v>
      </c>
      <c r="AL228" s="1412">
        <f t="shared" si="346"/>
        <v>0</v>
      </c>
      <c r="AM228" s="1412">
        <f t="shared" si="346"/>
        <v>0</v>
      </c>
      <c r="AN228" s="1412">
        <f t="shared" si="346"/>
        <v>0</v>
      </c>
      <c r="AO228" s="1412">
        <f t="shared" si="346"/>
        <v>0</v>
      </c>
      <c r="AP228" s="1412">
        <f t="shared" si="346"/>
        <v>0</v>
      </c>
      <c r="AQ228" s="1412">
        <f t="shared" si="346"/>
        <v>0</v>
      </c>
      <c r="AR228" s="1412">
        <f t="shared" si="346"/>
        <v>0</v>
      </c>
      <c r="AS228" s="1412">
        <f t="shared" si="346"/>
        <v>0</v>
      </c>
      <c r="AT228" s="1412">
        <f t="shared" si="346"/>
        <v>0</v>
      </c>
      <c r="AU228" s="1412">
        <f t="shared" si="346"/>
        <v>0</v>
      </c>
      <c r="AV228" s="1412">
        <f>SUM(AB228:AU228)</f>
        <v>0</v>
      </c>
      <c r="AW228" s="1412"/>
      <c r="AX228" s="1412"/>
      <c r="AY228" s="1412"/>
      <c r="AZ228" s="1412"/>
      <c r="BA228" s="1412"/>
      <c r="BB228" s="1412"/>
      <c r="BC228" s="1412"/>
      <c r="BD228" s="1412"/>
      <c r="BE228" s="1412"/>
      <c r="BF228" s="1412"/>
      <c r="BG228" s="1412"/>
      <c r="BH228" s="1412"/>
      <c r="BI228" s="1412"/>
      <c r="BJ228" s="1412"/>
      <c r="BK228" s="1412"/>
      <c r="BL228" s="1412"/>
      <c r="BM228" s="1412"/>
      <c r="BN228" s="1412"/>
      <c r="BO228" s="1412"/>
      <c r="BP228" s="1412"/>
      <c r="BQ228" s="1412"/>
    </row>
    <row r="229" spans="1:69" s="1413" customFormat="1" ht="12.75">
      <c r="A229" s="1372">
        <v>1805</v>
      </c>
      <c r="B229" s="249" t="s">
        <v>623</v>
      </c>
      <c r="C229" s="1411">
        <f ca="1">'I4 BO ASSETS'!J18</f>
        <v>0</v>
      </c>
      <c r="D229" s="1412">
        <f t="shared" si="342"/>
        <v>0</v>
      </c>
      <c r="E229" s="1412">
        <f t="shared" si="342"/>
        <v>0</v>
      </c>
      <c r="F229" s="1412">
        <f t="shared" ref="F229:F267" si="347">D229+E229</f>
        <v>0</v>
      </c>
      <c r="G229" s="1412">
        <f t="shared" si="343"/>
        <v>0</v>
      </c>
      <c r="H229" s="1412">
        <f t="shared" ref="H229:Z229" si="348">$D229*H590</f>
        <v>0</v>
      </c>
      <c r="I229" s="1412">
        <f t="shared" si="348"/>
        <v>0</v>
      </c>
      <c r="J229" s="1412">
        <f t="shared" si="348"/>
        <v>0</v>
      </c>
      <c r="K229" s="1412">
        <f t="shared" si="348"/>
        <v>0</v>
      </c>
      <c r="L229" s="1412">
        <f t="shared" si="348"/>
        <v>0</v>
      </c>
      <c r="M229" s="1412">
        <f t="shared" si="348"/>
        <v>0</v>
      </c>
      <c r="N229" s="1412">
        <f t="shared" si="348"/>
        <v>0</v>
      </c>
      <c r="O229" s="1412">
        <f t="shared" si="348"/>
        <v>0</v>
      </c>
      <c r="P229" s="1412">
        <f t="shared" si="348"/>
        <v>0</v>
      </c>
      <c r="Q229" s="1412">
        <f t="shared" si="348"/>
        <v>0</v>
      </c>
      <c r="R229" s="1412">
        <f t="shared" si="348"/>
        <v>0</v>
      </c>
      <c r="S229" s="1412">
        <f t="shared" si="348"/>
        <v>0</v>
      </c>
      <c r="T229" s="1412">
        <f t="shared" si="348"/>
        <v>0</v>
      </c>
      <c r="U229" s="1412">
        <f t="shared" si="348"/>
        <v>0</v>
      </c>
      <c r="V229" s="1412">
        <f t="shared" si="348"/>
        <v>0</v>
      </c>
      <c r="W229" s="1412">
        <f t="shared" si="348"/>
        <v>0</v>
      </c>
      <c r="X229" s="1412">
        <f t="shared" si="348"/>
        <v>0</v>
      </c>
      <c r="Y229" s="1412">
        <f t="shared" si="348"/>
        <v>0</v>
      </c>
      <c r="Z229" s="1412">
        <f t="shared" si="348"/>
        <v>0</v>
      </c>
      <c r="AA229" s="1412">
        <f t="shared" ref="AA229:AA267" si="349">SUM(G229:Z229)</f>
        <v>0</v>
      </c>
      <c r="AB229" s="1412">
        <f t="shared" si="345"/>
        <v>0</v>
      </c>
      <c r="AC229" s="1412">
        <f t="shared" ref="AC229:AU229" si="350">$E229*AC590</f>
        <v>0</v>
      </c>
      <c r="AD229" s="1412">
        <f t="shared" si="350"/>
        <v>0</v>
      </c>
      <c r="AE229" s="1412">
        <f t="shared" si="350"/>
        <v>0</v>
      </c>
      <c r="AF229" s="1412">
        <f t="shared" si="350"/>
        <v>0</v>
      </c>
      <c r="AG229" s="1412">
        <f t="shared" si="350"/>
        <v>0</v>
      </c>
      <c r="AH229" s="1412">
        <f t="shared" si="350"/>
        <v>0</v>
      </c>
      <c r="AI229" s="1412">
        <f t="shared" si="350"/>
        <v>0</v>
      </c>
      <c r="AJ229" s="1412">
        <f t="shared" si="350"/>
        <v>0</v>
      </c>
      <c r="AK229" s="1412">
        <f t="shared" si="350"/>
        <v>0</v>
      </c>
      <c r="AL229" s="1412">
        <f t="shared" si="350"/>
        <v>0</v>
      </c>
      <c r="AM229" s="1412">
        <f t="shared" si="350"/>
        <v>0</v>
      </c>
      <c r="AN229" s="1412">
        <f t="shared" si="350"/>
        <v>0</v>
      </c>
      <c r="AO229" s="1412">
        <f t="shared" si="350"/>
        <v>0</v>
      </c>
      <c r="AP229" s="1412">
        <f t="shared" si="350"/>
        <v>0</v>
      </c>
      <c r="AQ229" s="1412">
        <f t="shared" si="350"/>
        <v>0</v>
      </c>
      <c r="AR229" s="1412">
        <f t="shared" si="350"/>
        <v>0</v>
      </c>
      <c r="AS229" s="1412">
        <f t="shared" si="350"/>
        <v>0</v>
      </c>
      <c r="AT229" s="1412">
        <f t="shared" si="350"/>
        <v>0</v>
      </c>
      <c r="AU229" s="1412">
        <f t="shared" si="350"/>
        <v>0</v>
      </c>
      <c r="AV229" s="1412">
        <f t="shared" ref="AV229:AV267" si="351">SUM(AB229:AU229)</f>
        <v>0</v>
      </c>
      <c r="AW229" s="1412"/>
      <c r="AX229" s="1412"/>
      <c r="AY229" s="1412"/>
      <c r="AZ229" s="1412"/>
      <c r="BA229" s="1412"/>
      <c r="BB229" s="1412"/>
      <c r="BC229" s="1412"/>
      <c r="BD229" s="1412"/>
      <c r="BE229" s="1412"/>
      <c r="BF229" s="1412"/>
      <c r="BG229" s="1412"/>
      <c r="BH229" s="1412"/>
      <c r="BI229" s="1412"/>
      <c r="BJ229" s="1412"/>
      <c r="BK229" s="1412"/>
      <c r="BL229" s="1412"/>
      <c r="BM229" s="1412"/>
      <c r="BN229" s="1412"/>
      <c r="BO229" s="1412"/>
      <c r="BP229" s="1412"/>
      <c r="BQ229" s="1412"/>
    </row>
    <row r="230" spans="1:69" s="1413" customFormat="1" ht="12.75">
      <c r="A230" s="1372" t="s">
        <v>129</v>
      </c>
      <c r="B230" s="249" t="s">
        <v>1394</v>
      </c>
      <c r="C230" s="1411">
        <f ca="1">'I4 BO ASSETS'!J19</f>
        <v>0</v>
      </c>
      <c r="D230" s="1412">
        <f t="shared" si="342"/>
        <v>0</v>
      </c>
      <c r="E230" s="1412">
        <f t="shared" si="342"/>
        <v>0</v>
      </c>
      <c r="F230" s="1412">
        <f t="shared" si="347"/>
        <v>0</v>
      </c>
      <c r="G230" s="1412">
        <f t="shared" si="343"/>
        <v>0</v>
      </c>
      <c r="H230" s="1412">
        <f t="shared" ref="H230:Z230" si="352">$D230*H591</f>
        <v>0</v>
      </c>
      <c r="I230" s="1412">
        <f t="shared" si="352"/>
        <v>0</v>
      </c>
      <c r="J230" s="1412">
        <f t="shared" si="352"/>
        <v>0</v>
      </c>
      <c r="K230" s="1412">
        <f t="shared" si="352"/>
        <v>0</v>
      </c>
      <c r="L230" s="1412">
        <f t="shared" si="352"/>
        <v>0</v>
      </c>
      <c r="M230" s="1412">
        <f t="shared" si="352"/>
        <v>0</v>
      </c>
      <c r="N230" s="1412">
        <f t="shared" si="352"/>
        <v>0</v>
      </c>
      <c r="O230" s="1412">
        <f t="shared" si="352"/>
        <v>0</v>
      </c>
      <c r="P230" s="1412">
        <f t="shared" si="352"/>
        <v>0</v>
      </c>
      <c r="Q230" s="1412">
        <f t="shared" si="352"/>
        <v>0</v>
      </c>
      <c r="R230" s="1412">
        <f t="shared" si="352"/>
        <v>0</v>
      </c>
      <c r="S230" s="1412">
        <f t="shared" si="352"/>
        <v>0</v>
      </c>
      <c r="T230" s="1412">
        <f t="shared" si="352"/>
        <v>0</v>
      </c>
      <c r="U230" s="1412">
        <f t="shared" si="352"/>
        <v>0</v>
      </c>
      <c r="V230" s="1412">
        <f t="shared" si="352"/>
        <v>0</v>
      </c>
      <c r="W230" s="1412">
        <f t="shared" si="352"/>
        <v>0</v>
      </c>
      <c r="X230" s="1412">
        <f t="shared" si="352"/>
        <v>0</v>
      </c>
      <c r="Y230" s="1412">
        <f t="shared" si="352"/>
        <v>0</v>
      </c>
      <c r="Z230" s="1412">
        <f t="shared" si="352"/>
        <v>0</v>
      </c>
      <c r="AA230" s="1412">
        <f t="shared" si="349"/>
        <v>0</v>
      </c>
      <c r="AB230" s="1412">
        <f t="shared" si="345"/>
        <v>0</v>
      </c>
      <c r="AC230" s="1412">
        <f t="shared" ref="AC230:AU230" si="353">$E230*AC591</f>
        <v>0</v>
      </c>
      <c r="AD230" s="1412">
        <f t="shared" si="353"/>
        <v>0</v>
      </c>
      <c r="AE230" s="1412">
        <f t="shared" si="353"/>
        <v>0</v>
      </c>
      <c r="AF230" s="1412">
        <f t="shared" si="353"/>
        <v>0</v>
      </c>
      <c r="AG230" s="1412">
        <f t="shared" si="353"/>
        <v>0</v>
      </c>
      <c r="AH230" s="1412">
        <f t="shared" si="353"/>
        <v>0</v>
      </c>
      <c r="AI230" s="1412">
        <f t="shared" si="353"/>
        <v>0</v>
      </c>
      <c r="AJ230" s="1412">
        <f t="shared" si="353"/>
        <v>0</v>
      </c>
      <c r="AK230" s="1412">
        <f t="shared" si="353"/>
        <v>0</v>
      </c>
      <c r="AL230" s="1412">
        <f t="shared" si="353"/>
        <v>0</v>
      </c>
      <c r="AM230" s="1412">
        <f t="shared" si="353"/>
        <v>0</v>
      </c>
      <c r="AN230" s="1412">
        <f t="shared" si="353"/>
        <v>0</v>
      </c>
      <c r="AO230" s="1412">
        <f t="shared" si="353"/>
        <v>0</v>
      </c>
      <c r="AP230" s="1412">
        <f t="shared" si="353"/>
        <v>0</v>
      </c>
      <c r="AQ230" s="1412">
        <f t="shared" si="353"/>
        <v>0</v>
      </c>
      <c r="AR230" s="1412">
        <f t="shared" si="353"/>
        <v>0</v>
      </c>
      <c r="AS230" s="1412">
        <f t="shared" si="353"/>
        <v>0</v>
      </c>
      <c r="AT230" s="1412">
        <f t="shared" si="353"/>
        <v>0</v>
      </c>
      <c r="AU230" s="1412">
        <f t="shared" si="353"/>
        <v>0</v>
      </c>
      <c r="AV230" s="1412">
        <f t="shared" si="351"/>
        <v>0</v>
      </c>
      <c r="AW230" s="1412"/>
      <c r="AX230" s="1412"/>
      <c r="AY230" s="1412"/>
      <c r="AZ230" s="1412"/>
      <c r="BA230" s="1412"/>
      <c r="BB230" s="1412"/>
      <c r="BC230" s="1412"/>
      <c r="BD230" s="1412"/>
      <c r="BE230" s="1412"/>
      <c r="BF230" s="1412"/>
      <c r="BG230" s="1412"/>
      <c r="BH230" s="1412"/>
      <c r="BI230" s="1412"/>
      <c r="BJ230" s="1412"/>
      <c r="BK230" s="1412"/>
      <c r="BL230" s="1412"/>
      <c r="BM230" s="1412"/>
      <c r="BN230" s="1412"/>
      <c r="BO230" s="1412"/>
      <c r="BP230" s="1412"/>
      <c r="BQ230" s="1412"/>
    </row>
    <row r="231" spans="1:69" s="1413" customFormat="1" ht="12.75">
      <c r="A231" s="1372" t="s">
        <v>130</v>
      </c>
      <c r="B231" s="249" t="s">
        <v>1396</v>
      </c>
      <c r="C231" s="1411">
        <f ca="1">'I4 BO ASSETS'!J20</f>
        <v>0</v>
      </c>
      <c r="D231" s="1412">
        <f t="shared" si="342"/>
        <v>0</v>
      </c>
      <c r="E231" s="1412">
        <f t="shared" si="342"/>
        <v>0</v>
      </c>
      <c r="F231" s="1412">
        <f t="shared" si="347"/>
        <v>0</v>
      </c>
      <c r="G231" s="1412">
        <f t="shared" si="343"/>
        <v>0</v>
      </c>
      <c r="H231" s="1412">
        <f t="shared" ref="H231:Z231" si="354">$D231*H592</f>
        <v>0</v>
      </c>
      <c r="I231" s="1412">
        <f t="shared" si="354"/>
        <v>0</v>
      </c>
      <c r="J231" s="1412">
        <f t="shared" si="354"/>
        <v>0</v>
      </c>
      <c r="K231" s="1412">
        <f t="shared" si="354"/>
        <v>0</v>
      </c>
      <c r="L231" s="1412">
        <f t="shared" si="354"/>
        <v>0</v>
      </c>
      <c r="M231" s="1412">
        <f t="shared" si="354"/>
        <v>0</v>
      </c>
      <c r="N231" s="1412">
        <f t="shared" si="354"/>
        <v>0</v>
      </c>
      <c r="O231" s="1412">
        <f t="shared" si="354"/>
        <v>0</v>
      </c>
      <c r="P231" s="1412">
        <f t="shared" si="354"/>
        <v>0</v>
      </c>
      <c r="Q231" s="1412">
        <f t="shared" si="354"/>
        <v>0</v>
      </c>
      <c r="R231" s="1412">
        <f t="shared" si="354"/>
        <v>0</v>
      </c>
      <c r="S231" s="1412">
        <f t="shared" si="354"/>
        <v>0</v>
      </c>
      <c r="T231" s="1412">
        <f t="shared" si="354"/>
        <v>0</v>
      </c>
      <c r="U231" s="1412">
        <f t="shared" si="354"/>
        <v>0</v>
      </c>
      <c r="V231" s="1412">
        <f t="shared" si="354"/>
        <v>0</v>
      </c>
      <c r="W231" s="1412">
        <f t="shared" si="354"/>
        <v>0</v>
      </c>
      <c r="X231" s="1412">
        <f t="shared" si="354"/>
        <v>0</v>
      </c>
      <c r="Y231" s="1412">
        <f t="shared" si="354"/>
        <v>0</v>
      </c>
      <c r="Z231" s="1412">
        <f t="shared" si="354"/>
        <v>0</v>
      </c>
      <c r="AA231" s="1412">
        <f t="shared" si="349"/>
        <v>0</v>
      </c>
      <c r="AB231" s="1412">
        <f t="shared" si="345"/>
        <v>0</v>
      </c>
      <c r="AC231" s="1412">
        <f t="shared" ref="AC231:AU231" si="355">$E231*AC592</f>
        <v>0</v>
      </c>
      <c r="AD231" s="1412">
        <f t="shared" si="355"/>
        <v>0</v>
      </c>
      <c r="AE231" s="1412">
        <f t="shared" si="355"/>
        <v>0</v>
      </c>
      <c r="AF231" s="1412">
        <f t="shared" si="355"/>
        <v>0</v>
      </c>
      <c r="AG231" s="1412">
        <f t="shared" si="355"/>
        <v>0</v>
      </c>
      <c r="AH231" s="1412">
        <f t="shared" si="355"/>
        <v>0</v>
      </c>
      <c r="AI231" s="1412">
        <f t="shared" si="355"/>
        <v>0</v>
      </c>
      <c r="AJ231" s="1412">
        <f t="shared" si="355"/>
        <v>0</v>
      </c>
      <c r="AK231" s="1412">
        <f t="shared" si="355"/>
        <v>0</v>
      </c>
      <c r="AL231" s="1412">
        <f t="shared" si="355"/>
        <v>0</v>
      </c>
      <c r="AM231" s="1412">
        <f t="shared" si="355"/>
        <v>0</v>
      </c>
      <c r="AN231" s="1412">
        <f t="shared" si="355"/>
        <v>0</v>
      </c>
      <c r="AO231" s="1412">
        <f t="shared" si="355"/>
        <v>0</v>
      </c>
      <c r="AP231" s="1412">
        <f t="shared" si="355"/>
        <v>0</v>
      </c>
      <c r="AQ231" s="1412">
        <f t="shared" si="355"/>
        <v>0</v>
      </c>
      <c r="AR231" s="1412">
        <f t="shared" si="355"/>
        <v>0</v>
      </c>
      <c r="AS231" s="1412">
        <f t="shared" si="355"/>
        <v>0</v>
      </c>
      <c r="AT231" s="1412">
        <f t="shared" si="355"/>
        <v>0</v>
      </c>
      <c r="AU231" s="1412">
        <f t="shared" si="355"/>
        <v>0</v>
      </c>
      <c r="AV231" s="1412">
        <f t="shared" si="351"/>
        <v>0</v>
      </c>
      <c r="AW231" s="1412"/>
      <c r="AX231" s="1412"/>
      <c r="AY231" s="1412"/>
      <c r="AZ231" s="1412"/>
      <c r="BA231" s="1412"/>
      <c r="BB231" s="1412"/>
      <c r="BC231" s="1412"/>
      <c r="BD231" s="1412"/>
      <c r="BE231" s="1412"/>
      <c r="BF231" s="1412"/>
      <c r="BG231" s="1412"/>
      <c r="BH231" s="1412"/>
      <c r="BI231" s="1412"/>
      <c r="BJ231" s="1412"/>
      <c r="BK231" s="1412"/>
      <c r="BL231" s="1412"/>
      <c r="BM231" s="1412"/>
      <c r="BN231" s="1412"/>
      <c r="BO231" s="1412"/>
      <c r="BP231" s="1412"/>
      <c r="BQ231" s="1412"/>
    </row>
    <row r="232" spans="1:69" s="1413" customFormat="1" ht="12.75">
      <c r="A232" s="1372">
        <v>1806</v>
      </c>
      <c r="B232" s="249" t="s">
        <v>624</v>
      </c>
      <c r="C232" s="1411">
        <f ca="1">'I4 BO ASSETS'!J21</f>
        <v>0</v>
      </c>
      <c r="D232" s="1412">
        <f t="shared" si="342"/>
        <v>0</v>
      </c>
      <c r="E232" s="1412">
        <f t="shared" si="342"/>
        <v>0</v>
      </c>
      <c r="F232" s="1412">
        <f t="shared" si="347"/>
        <v>0</v>
      </c>
      <c r="G232" s="1412">
        <f t="shared" si="343"/>
        <v>0</v>
      </c>
      <c r="H232" s="1412">
        <f t="shared" ref="H232:Z232" si="356">$D232*H593</f>
        <v>0</v>
      </c>
      <c r="I232" s="1412">
        <f t="shared" si="356"/>
        <v>0</v>
      </c>
      <c r="J232" s="1412">
        <f t="shared" si="356"/>
        <v>0</v>
      </c>
      <c r="K232" s="1412">
        <f t="shared" si="356"/>
        <v>0</v>
      </c>
      <c r="L232" s="1412">
        <f t="shared" si="356"/>
        <v>0</v>
      </c>
      <c r="M232" s="1412">
        <f t="shared" si="356"/>
        <v>0</v>
      </c>
      <c r="N232" s="1412">
        <f t="shared" si="356"/>
        <v>0</v>
      </c>
      <c r="O232" s="1412">
        <f t="shared" si="356"/>
        <v>0</v>
      </c>
      <c r="P232" s="1412">
        <f t="shared" si="356"/>
        <v>0</v>
      </c>
      <c r="Q232" s="1412">
        <f t="shared" si="356"/>
        <v>0</v>
      </c>
      <c r="R232" s="1412">
        <f t="shared" si="356"/>
        <v>0</v>
      </c>
      <c r="S232" s="1412">
        <f t="shared" si="356"/>
        <v>0</v>
      </c>
      <c r="T232" s="1412">
        <f t="shared" si="356"/>
        <v>0</v>
      </c>
      <c r="U232" s="1412">
        <f t="shared" si="356"/>
        <v>0</v>
      </c>
      <c r="V232" s="1412">
        <f t="shared" si="356"/>
        <v>0</v>
      </c>
      <c r="W232" s="1412">
        <f t="shared" si="356"/>
        <v>0</v>
      </c>
      <c r="X232" s="1412">
        <f t="shared" si="356"/>
        <v>0</v>
      </c>
      <c r="Y232" s="1412">
        <f t="shared" si="356"/>
        <v>0</v>
      </c>
      <c r="Z232" s="1412">
        <f t="shared" si="356"/>
        <v>0</v>
      </c>
      <c r="AA232" s="1412">
        <f t="shared" si="349"/>
        <v>0</v>
      </c>
      <c r="AB232" s="1412">
        <f t="shared" si="345"/>
        <v>0</v>
      </c>
      <c r="AC232" s="1412">
        <f t="shared" ref="AC232:AU232" si="357">$E232*AC593</f>
        <v>0</v>
      </c>
      <c r="AD232" s="1412">
        <f t="shared" si="357"/>
        <v>0</v>
      </c>
      <c r="AE232" s="1412">
        <f t="shared" si="357"/>
        <v>0</v>
      </c>
      <c r="AF232" s="1412">
        <f t="shared" si="357"/>
        <v>0</v>
      </c>
      <c r="AG232" s="1412">
        <f t="shared" si="357"/>
        <v>0</v>
      </c>
      <c r="AH232" s="1412">
        <f t="shared" si="357"/>
        <v>0</v>
      </c>
      <c r="AI232" s="1412">
        <f t="shared" si="357"/>
        <v>0</v>
      </c>
      <c r="AJ232" s="1412">
        <f t="shared" si="357"/>
        <v>0</v>
      </c>
      <c r="AK232" s="1412">
        <f t="shared" si="357"/>
        <v>0</v>
      </c>
      <c r="AL232" s="1412">
        <f t="shared" si="357"/>
        <v>0</v>
      </c>
      <c r="AM232" s="1412">
        <f t="shared" si="357"/>
        <v>0</v>
      </c>
      <c r="AN232" s="1412">
        <f t="shared" si="357"/>
        <v>0</v>
      </c>
      <c r="AO232" s="1412">
        <f t="shared" si="357"/>
        <v>0</v>
      </c>
      <c r="AP232" s="1412">
        <f t="shared" si="357"/>
        <v>0</v>
      </c>
      <c r="AQ232" s="1412">
        <f t="shared" si="357"/>
        <v>0</v>
      </c>
      <c r="AR232" s="1412">
        <f t="shared" si="357"/>
        <v>0</v>
      </c>
      <c r="AS232" s="1412">
        <f t="shared" si="357"/>
        <v>0</v>
      </c>
      <c r="AT232" s="1412">
        <f t="shared" si="357"/>
        <v>0</v>
      </c>
      <c r="AU232" s="1412">
        <f t="shared" si="357"/>
        <v>0</v>
      </c>
      <c r="AV232" s="1412">
        <f t="shared" si="351"/>
        <v>0</v>
      </c>
      <c r="AW232" s="1412"/>
      <c r="AX232" s="1412"/>
      <c r="AY232" s="1412"/>
      <c r="AZ232" s="1412"/>
      <c r="BA232" s="1412"/>
      <c r="BB232" s="1412"/>
      <c r="BC232" s="1412"/>
      <c r="BD232" s="1412"/>
      <c r="BE232" s="1412"/>
      <c r="BF232" s="1412"/>
      <c r="BG232" s="1412"/>
      <c r="BH232" s="1412"/>
      <c r="BI232" s="1412"/>
      <c r="BJ232" s="1412"/>
      <c r="BK232" s="1412"/>
      <c r="BL232" s="1412"/>
      <c r="BM232" s="1412"/>
      <c r="BN232" s="1412"/>
      <c r="BO232" s="1412"/>
      <c r="BP232" s="1412"/>
      <c r="BQ232" s="1412"/>
    </row>
    <row r="233" spans="1:69" s="1413" customFormat="1" ht="12.75">
      <c r="A233" s="1372" t="s">
        <v>131</v>
      </c>
      <c r="B233" s="249" t="s">
        <v>1395</v>
      </c>
      <c r="C233" s="1411">
        <f ca="1">'I4 BO ASSETS'!J22</f>
        <v>0</v>
      </c>
      <c r="D233" s="1412">
        <f t="shared" si="342"/>
        <v>0</v>
      </c>
      <c r="E233" s="1412">
        <f t="shared" si="342"/>
        <v>0</v>
      </c>
      <c r="F233" s="1412">
        <f t="shared" si="347"/>
        <v>0</v>
      </c>
      <c r="G233" s="1412">
        <f t="shared" si="343"/>
        <v>0</v>
      </c>
      <c r="H233" s="1412">
        <f t="shared" ref="H233:Z233" si="358">$D233*H594</f>
        <v>0</v>
      </c>
      <c r="I233" s="1412">
        <f t="shared" si="358"/>
        <v>0</v>
      </c>
      <c r="J233" s="1412">
        <f t="shared" si="358"/>
        <v>0</v>
      </c>
      <c r="K233" s="1412">
        <f t="shared" si="358"/>
        <v>0</v>
      </c>
      <c r="L233" s="1412">
        <f t="shared" si="358"/>
        <v>0</v>
      </c>
      <c r="M233" s="1412">
        <f t="shared" si="358"/>
        <v>0</v>
      </c>
      <c r="N233" s="1412">
        <f t="shared" si="358"/>
        <v>0</v>
      </c>
      <c r="O233" s="1412">
        <f t="shared" si="358"/>
        <v>0</v>
      </c>
      <c r="P233" s="1412">
        <f t="shared" si="358"/>
        <v>0</v>
      </c>
      <c r="Q233" s="1412">
        <f t="shared" si="358"/>
        <v>0</v>
      </c>
      <c r="R233" s="1412">
        <f t="shared" si="358"/>
        <v>0</v>
      </c>
      <c r="S233" s="1412">
        <f t="shared" si="358"/>
        <v>0</v>
      </c>
      <c r="T233" s="1412">
        <f t="shared" si="358"/>
        <v>0</v>
      </c>
      <c r="U233" s="1412">
        <f t="shared" si="358"/>
        <v>0</v>
      </c>
      <c r="V233" s="1412">
        <f t="shared" si="358"/>
        <v>0</v>
      </c>
      <c r="W233" s="1412">
        <f t="shared" si="358"/>
        <v>0</v>
      </c>
      <c r="X233" s="1412">
        <f t="shared" si="358"/>
        <v>0</v>
      </c>
      <c r="Y233" s="1412">
        <f t="shared" si="358"/>
        <v>0</v>
      </c>
      <c r="Z233" s="1412">
        <f t="shared" si="358"/>
        <v>0</v>
      </c>
      <c r="AA233" s="1412">
        <f t="shared" si="349"/>
        <v>0</v>
      </c>
      <c r="AB233" s="1412">
        <f t="shared" si="345"/>
        <v>0</v>
      </c>
      <c r="AC233" s="1412">
        <f t="shared" ref="AC233:AU233" si="359">$E233*AC594</f>
        <v>0</v>
      </c>
      <c r="AD233" s="1412">
        <f t="shared" si="359"/>
        <v>0</v>
      </c>
      <c r="AE233" s="1412">
        <f t="shared" si="359"/>
        <v>0</v>
      </c>
      <c r="AF233" s="1412">
        <f t="shared" si="359"/>
        <v>0</v>
      </c>
      <c r="AG233" s="1412">
        <f t="shared" si="359"/>
        <v>0</v>
      </c>
      <c r="AH233" s="1412">
        <f t="shared" si="359"/>
        <v>0</v>
      </c>
      <c r="AI233" s="1412">
        <f t="shared" si="359"/>
        <v>0</v>
      </c>
      <c r="AJ233" s="1412">
        <f t="shared" si="359"/>
        <v>0</v>
      </c>
      <c r="AK233" s="1412">
        <f t="shared" si="359"/>
        <v>0</v>
      </c>
      <c r="AL233" s="1412">
        <f t="shared" si="359"/>
        <v>0</v>
      </c>
      <c r="AM233" s="1412">
        <f t="shared" si="359"/>
        <v>0</v>
      </c>
      <c r="AN233" s="1412">
        <f t="shared" si="359"/>
        <v>0</v>
      </c>
      <c r="AO233" s="1412">
        <f t="shared" si="359"/>
        <v>0</v>
      </c>
      <c r="AP233" s="1412">
        <f t="shared" si="359"/>
        <v>0</v>
      </c>
      <c r="AQ233" s="1412">
        <f t="shared" si="359"/>
        <v>0</v>
      </c>
      <c r="AR233" s="1412">
        <f t="shared" si="359"/>
        <v>0</v>
      </c>
      <c r="AS233" s="1412">
        <f t="shared" si="359"/>
        <v>0</v>
      </c>
      <c r="AT233" s="1412">
        <f t="shared" si="359"/>
        <v>0</v>
      </c>
      <c r="AU233" s="1412">
        <f t="shared" si="359"/>
        <v>0</v>
      </c>
      <c r="AV233" s="1412">
        <f t="shared" si="351"/>
        <v>0</v>
      </c>
      <c r="AW233" s="1412"/>
      <c r="AX233" s="1412"/>
      <c r="AY233" s="1412"/>
      <c r="AZ233" s="1412"/>
      <c r="BA233" s="1412"/>
      <c r="BB233" s="1412"/>
      <c r="BC233" s="1412"/>
      <c r="BD233" s="1412"/>
      <c r="BE233" s="1412"/>
      <c r="BF233" s="1412"/>
      <c r="BG233" s="1412"/>
      <c r="BH233" s="1412"/>
      <c r="BI233" s="1412"/>
      <c r="BJ233" s="1412"/>
      <c r="BK233" s="1412"/>
      <c r="BL233" s="1412"/>
      <c r="BM233" s="1412"/>
      <c r="BN233" s="1412"/>
      <c r="BO233" s="1412"/>
      <c r="BP233" s="1412"/>
      <c r="BQ233" s="1412"/>
    </row>
    <row r="234" spans="1:69" s="1413" customFormat="1" ht="12.75">
      <c r="A234" s="1372" t="s">
        <v>132</v>
      </c>
      <c r="B234" s="249" t="s">
        <v>1397</v>
      </c>
      <c r="C234" s="1411">
        <f ca="1">'I4 BO ASSETS'!J23</f>
        <v>0</v>
      </c>
      <c r="D234" s="1412">
        <f t="shared" si="342"/>
        <v>0</v>
      </c>
      <c r="E234" s="1412">
        <f t="shared" si="342"/>
        <v>0</v>
      </c>
      <c r="F234" s="1412">
        <f t="shared" si="347"/>
        <v>0</v>
      </c>
      <c r="G234" s="1412">
        <f t="shared" si="343"/>
        <v>0</v>
      </c>
      <c r="H234" s="1412">
        <f t="shared" ref="H234:Z234" si="360">$D234*H595</f>
        <v>0</v>
      </c>
      <c r="I234" s="1412">
        <f t="shared" si="360"/>
        <v>0</v>
      </c>
      <c r="J234" s="1412">
        <f t="shared" si="360"/>
        <v>0</v>
      </c>
      <c r="K234" s="1412">
        <f t="shared" si="360"/>
        <v>0</v>
      </c>
      <c r="L234" s="1412">
        <f t="shared" si="360"/>
        <v>0</v>
      </c>
      <c r="M234" s="1412">
        <f t="shared" si="360"/>
        <v>0</v>
      </c>
      <c r="N234" s="1412">
        <f t="shared" si="360"/>
        <v>0</v>
      </c>
      <c r="O234" s="1412">
        <f t="shared" si="360"/>
        <v>0</v>
      </c>
      <c r="P234" s="1412">
        <f t="shared" si="360"/>
        <v>0</v>
      </c>
      <c r="Q234" s="1412">
        <f t="shared" si="360"/>
        <v>0</v>
      </c>
      <c r="R234" s="1412">
        <f t="shared" si="360"/>
        <v>0</v>
      </c>
      <c r="S234" s="1412">
        <f t="shared" si="360"/>
        <v>0</v>
      </c>
      <c r="T234" s="1412">
        <f t="shared" si="360"/>
        <v>0</v>
      </c>
      <c r="U234" s="1412">
        <f t="shared" si="360"/>
        <v>0</v>
      </c>
      <c r="V234" s="1412">
        <f t="shared" si="360"/>
        <v>0</v>
      </c>
      <c r="W234" s="1412">
        <f t="shared" si="360"/>
        <v>0</v>
      </c>
      <c r="X234" s="1412">
        <f t="shared" si="360"/>
        <v>0</v>
      </c>
      <c r="Y234" s="1412">
        <f t="shared" si="360"/>
        <v>0</v>
      </c>
      <c r="Z234" s="1412">
        <f t="shared" si="360"/>
        <v>0</v>
      </c>
      <c r="AA234" s="1412">
        <f t="shared" si="349"/>
        <v>0</v>
      </c>
      <c r="AB234" s="1412">
        <f t="shared" si="345"/>
        <v>0</v>
      </c>
      <c r="AC234" s="1412">
        <f t="shared" ref="AC234:AU234" si="361">$E234*AC595</f>
        <v>0</v>
      </c>
      <c r="AD234" s="1412">
        <f t="shared" si="361"/>
        <v>0</v>
      </c>
      <c r="AE234" s="1412">
        <f t="shared" si="361"/>
        <v>0</v>
      </c>
      <c r="AF234" s="1412">
        <f t="shared" si="361"/>
        <v>0</v>
      </c>
      <c r="AG234" s="1412">
        <f t="shared" si="361"/>
        <v>0</v>
      </c>
      <c r="AH234" s="1412">
        <f t="shared" si="361"/>
        <v>0</v>
      </c>
      <c r="AI234" s="1412">
        <f t="shared" si="361"/>
        <v>0</v>
      </c>
      <c r="AJ234" s="1412">
        <f t="shared" si="361"/>
        <v>0</v>
      </c>
      <c r="AK234" s="1412">
        <f t="shared" si="361"/>
        <v>0</v>
      </c>
      <c r="AL234" s="1412">
        <f t="shared" si="361"/>
        <v>0</v>
      </c>
      <c r="AM234" s="1412">
        <f t="shared" si="361"/>
        <v>0</v>
      </c>
      <c r="AN234" s="1412">
        <f t="shared" si="361"/>
        <v>0</v>
      </c>
      <c r="AO234" s="1412">
        <f t="shared" si="361"/>
        <v>0</v>
      </c>
      <c r="AP234" s="1412">
        <f t="shared" si="361"/>
        <v>0</v>
      </c>
      <c r="AQ234" s="1412">
        <f t="shared" si="361"/>
        <v>0</v>
      </c>
      <c r="AR234" s="1412">
        <f t="shared" si="361"/>
        <v>0</v>
      </c>
      <c r="AS234" s="1412">
        <f t="shared" si="361"/>
        <v>0</v>
      </c>
      <c r="AT234" s="1412">
        <f t="shared" si="361"/>
        <v>0</v>
      </c>
      <c r="AU234" s="1412">
        <f t="shared" si="361"/>
        <v>0</v>
      </c>
      <c r="AV234" s="1412">
        <f t="shared" si="351"/>
        <v>0</v>
      </c>
      <c r="AW234" s="1412"/>
      <c r="AX234" s="1412"/>
      <c r="AY234" s="1412"/>
      <c r="AZ234" s="1412"/>
      <c r="BA234" s="1412"/>
      <c r="BB234" s="1412"/>
      <c r="BC234" s="1412"/>
      <c r="BD234" s="1412"/>
      <c r="BE234" s="1412"/>
      <c r="BF234" s="1412"/>
      <c r="BG234" s="1412"/>
      <c r="BH234" s="1412"/>
      <c r="BI234" s="1412"/>
      <c r="BJ234" s="1412"/>
      <c r="BK234" s="1412"/>
      <c r="BL234" s="1412"/>
      <c r="BM234" s="1412"/>
      <c r="BN234" s="1412"/>
      <c r="BO234" s="1412"/>
      <c r="BP234" s="1412"/>
      <c r="BQ234" s="1412"/>
    </row>
    <row r="235" spans="1:69" s="1413" customFormat="1" ht="12.75">
      <c r="A235" s="1372">
        <v>1808</v>
      </c>
      <c r="B235" s="249" t="s">
        <v>625</v>
      </c>
      <c r="C235" s="1411">
        <f ca="1">'I4 BO ASSETS'!J24</f>
        <v>0</v>
      </c>
      <c r="D235" s="1412">
        <f t="shared" si="342"/>
        <v>0</v>
      </c>
      <c r="E235" s="1412">
        <f t="shared" si="342"/>
        <v>0</v>
      </c>
      <c r="F235" s="1412">
        <f t="shared" si="347"/>
        <v>0</v>
      </c>
      <c r="G235" s="1412">
        <f t="shared" si="343"/>
        <v>0</v>
      </c>
      <c r="H235" s="1412">
        <f t="shared" ref="H235:Z235" si="362">$D235*H596</f>
        <v>0</v>
      </c>
      <c r="I235" s="1412">
        <f t="shared" si="362"/>
        <v>0</v>
      </c>
      <c r="J235" s="1412">
        <f t="shared" si="362"/>
        <v>0</v>
      </c>
      <c r="K235" s="1412">
        <f t="shared" si="362"/>
        <v>0</v>
      </c>
      <c r="L235" s="1412">
        <f t="shared" si="362"/>
        <v>0</v>
      </c>
      <c r="M235" s="1412">
        <f t="shared" si="362"/>
        <v>0</v>
      </c>
      <c r="N235" s="1412">
        <f t="shared" si="362"/>
        <v>0</v>
      </c>
      <c r="O235" s="1412">
        <f t="shared" si="362"/>
        <v>0</v>
      </c>
      <c r="P235" s="1412">
        <f t="shared" si="362"/>
        <v>0</v>
      </c>
      <c r="Q235" s="1412">
        <f t="shared" si="362"/>
        <v>0</v>
      </c>
      <c r="R235" s="1412">
        <f t="shared" si="362"/>
        <v>0</v>
      </c>
      <c r="S235" s="1412">
        <f t="shared" si="362"/>
        <v>0</v>
      </c>
      <c r="T235" s="1412">
        <f t="shared" si="362"/>
        <v>0</v>
      </c>
      <c r="U235" s="1412">
        <f t="shared" si="362"/>
        <v>0</v>
      </c>
      <c r="V235" s="1412">
        <f t="shared" si="362"/>
        <v>0</v>
      </c>
      <c r="W235" s="1412">
        <f t="shared" si="362"/>
        <v>0</v>
      </c>
      <c r="X235" s="1412">
        <f t="shared" si="362"/>
        <v>0</v>
      </c>
      <c r="Y235" s="1412">
        <f t="shared" si="362"/>
        <v>0</v>
      </c>
      <c r="Z235" s="1412">
        <f t="shared" si="362"/>
        <v>0</v>
      </c>
      <c r="AA235" s="1412">
        <f t="shared" si="349"/>
        <v>0</v>
      </c>
      <c r="AB235" s="1412">
        <f t="shared" si="345"/>
        <v>0</v>
      </c>
      <c r="AC235" s="1412">
        <f t="shared" ref="AC235:AU235" si="363">$E235*AC596</f>
        <v>0</v>
      </c>
      <c r="AD235" s="1412">
        <f t="shared" si="363"/>
        <v>0</v>
      </c>
      <c r="AE235" s="1412">
        <f t="shared" si="363"/>
        <v>0</v>
      </c>
      <c r="AF235" s="1412">
        <f t="shared" si="363"/>
        <v>0</v>
      </c>
      <c r="AG235" s="1412">
        <f t="shared" si="363"/>
        <v>0</v>
      </c>
      <c r="AH235" s="1412">
        <f t="shared" si="363"/>
        <v>0</v>
      </c>
      <c r="AI235" s="1412">
        <f t="shared" si="363"/>
        <v>0</v>
      </c>
      <c r="AJ235" s="1412">
        <f t="shared" si="363"/>
        <v>0</v>
      </c>
      <c r="AK235" s="1412">
        <f t="shared" si="363"/>
        <v>0</v>
      </c>
      <c r="AL235" s="1412">
        <f t="shared" si="363"/>
        <v>0</v>
      </c>
      <c r="AM235" s="1412">
        <f t="shared" si="363"/>
        <v>0</v>
      </c>
      <c r="AN235" s="1412">
        <f t="shared" si="363"/>
        <v>0</v>
      </c>
      <c r="AO235" s="1412">
        <f t="shared" si="363"/>
        <v>0</v>
      </c>
      <c r="AP235" s="1412">
        <f t="shared" si="363"/>
        <v>0</v>
      </c>
      <c r="AQ235" s="1412">
        <f t="shared" si="363"/>
        <v>0</v>
      </c>
      <c r="AR235" s="1412">
        <f t="shared" si="363"/>
        <v>0</v>
      </c>
      <c r="AS235" s="1412">
        <f t="shared" si="363"/>
        <v>0</v>
      </c>
      <c r="AT235" s="1412">
        <f t="shared" si="363"/>
        <v>0</v>
      </c>
      <c r="AU235" s="1412">
        <f t="shared" si="363"/>
        <v>0</v>
      </c>
      <c r="AV235" s="1412">
        <f t="shared" si="351"/>
        <v>0</v>
      </c>
      <c r="AW235" s="1412"/>
      <c r="AX235" s="1412"/>
      <c r="AY235" s="1412"/>
      <c r="AZ235" s="1412"/>
      <c r="BA235" s="1412"/>
      <c r="BB235" s="1412"/>
      <c r="BC235" s="1412"/>
      <c r="BD235" s="1412"/>
      <c r="BE235" s="1412"/>
      <c r="BF235" s="1412"/>
      <c r="BG235" s="1412"/>
      <c r="BH235" s="1412"/>
      <c r="BI235" s="1412"/>
      <c r="BJ235" s="1412"/>
      <c r="BK235" s="1412"/>
      <c r="BL235" s="1412"/>
      <c r="BM235" s="1412"/>
      <c r="BN235" s="1412"/>
      <c r="BO235" s="1412"/>
      <c r="BP235" s="1412"/>
      <c r="BQ235" s="1412"/>
    </row>
    <row r="236" spans="1:69" s="1413" customFormat="1" ht="12.75">
      <c r="A236" s="1372" t="s">
        <v>133</v>
      </c>
      <c r="B236" s="249" t="s">
        <v>1398</v>
      </c>
      <c r="C236" s="1411">
        <f ca="1">'I4 BO ASSETS'!J25</f>
        <v>0</v>
      </c>
      <c r="D236" s="1412">
        <f t="shared" si="342"/>
        <v>0</v>
      </c>
      <c r="E236" s="1412">
        <f t="shared" si="342"/>
        <v>0</v>
      </c>
      <c r="F236" s="1412">
        <f t="shared" si="347"/>
        <v>0</v>
      </c>
      <c r="G236" s="1412">
        <f t="shared" si="343"/>
        <v>0</v>
      </c>
      <c r="H236" s="1412">
        <f t="shared" ref="H236:Z236" si="364">$D236*H597</f>
        <v>0</v>
      </c>
      <c r="I236" s="1412">
        <f t="shared" si="364"/>
        <v>0</v>
      </c>
      <c r="J236" s="1412">
        <f t="shared" si="364"/>
        <v>0</v>
      </c>
      <c r="K236" s="1412">
        <f t="shared" si="364"/>
        <v>0</v>
      </c>
      <c r="L236" s="1412">
        <f t="shared" si="364"/>
        <v>0</v>
      </c>
      <c r="M236" s="1412">
        <f t="shared" si="364"/>
        <v>0</v>
      </c>
      <c r="N236" s="1412">
        <f t="shared" si="364"/>
        <v>0</v>
      </c>
      <c r="O236" s="1412">
        <f t="shared" si="364"/>
        <v>0</v>
      </c>
      <c r="P236" s="1412">
        <f t="shared" si="364"/>
        <v>0</v>
      </c>
      <c r="Q236" s="1412">
        <f t="shared" si="364"/>
        <v>0</v>
      </c>
      <c r="R236" s="1412">
        <f t="shared" si="364"/>
        <v>0</v>
      </c>
      <c r="S236" s="1412">
        <f t="shared" si="364"/>
        <v>0</v>
      </c>
      <c r="T236" s="1412">
        <f t="shared" si="364"/>
        <v>0</v>
      </c>
      <c r="U236" s="1412">
        <f t="shared" si="364"/>
        <v>0</v>
      </c>
      <c r="V236" s="1412">
        <f t="shared" si="364"/>
        <v>0</v>
      </c>
      <c r="W236" s="1412">
        <f t="shared" si="364"/>
        <v>0</v>
      </c>
      <c r="X236" s="1412">
        <f t="shared" si="364"/>
        <v>0</v>
      </c>
      <c r="Y236" s="1412">
        <f t="shared" si="364"/>
        <v>0</v>
      </c>
      <c r="Z236" s="1412">
        <f t="shared" si="364"/>
        <v>0</v>
      </c>
      <c r="AA236" s="1412">
        <f t="shared" si="349"/>
        <v>0</v>
      </c>
      <c r="AB236" s="1412">
        <f t="shared" si="345"/>
        <v>0</v>
      </c>
      <c r="AC236" s="1412">
        <f t="shared" ref="AC236:AU236" si="365">$E236*AC597</f>
        <v>0</v>
      </c>
      <c r="AD236" s="1412">
        <f t="shared" si="365"/>
        <v>0</v>
      </c>
      <c r="AE236" s="1412">
        <f t="shared" si="365"/>
        <v>0</v>
      </c>
      <c r="AF236" s="1412">
        <f t="shared" si="365"/>
        <v>0</v>
      </c>
      <c r="AG236" s="1412">
        <f t="shared" si="365"/>
        <v>0</v>
      </c>
      <c r="AH236" s="1412">
        <f t="shared" si="365"/>
        <v>0</v>
      </c>
      <c r="AI236" s="1412">
        <f t="shared" si="365"/>
        <v>0</v>
      </c>
      <c r="AJ236" s="1412">
        <f t="shared" si="365"/>
        <v>0</v>
      </c>
      <c r="AK236" s="1412">
        <f t="shared" si="365"/>
        <v>0</v>
      </c>
      <c r="AL236" s="1412">
        <f t="shared" si="365"/>
        <v>0</v>
      </c>
      <c r="AM236" s="1412">
        <f t="shared" si="365"/>
        <v>0</v>
      </c>
      <c r="AN236" s="1412">
        <f t="shared" si="365"/>
        <v>0</v>
      </c>
      <c r="AO236" s="1412">
        <f t="shared" si="365"/>
        <v>0</v>
      </c>
      <c r="AP236" s="1412">
        <f t="shared" si="365"/>
        <v>0</v>
      </c>
      <c r="AQ236" s="1412">
        <f t="shared" si="365"/>
        <v>0</v>
      </c>
      <c r="AR236" s="1412">
        <f t="shared" si="365"/>
        <v>0</v>
      </c>
      <c r="AS236" s="1412">
        <f t="shared" si="365"/>
        <v>0</v>
      </c>
      <c r="AT236" s="1412">
        <f t="shared" si="365"/>
        <v>0</v>
      </c>
      <c r="AU236" s="1412">
        <f t="shared" si="365"/>
        <v>0</v>
      </c>
      <c r="AV236" s="1412">
        <f t="shared" si="351"/>
        <v>0</v>
      </c>
      <c r="AW236" s="1412"/>
      <c r="AX236" s="1412"/>
      <c r="AY236" s="1412"/>
      <c r="AZ236" s="1412"/>
      <c r="BA236" s="1412"/>
      <c r="BB236" s="1412"/>
      <c r="BC236" s="1412"/>
      <c r="BD236" s="1412"/>
      <c r="BE236" s="1412"/>
      <c r="BF236" s="1412"/>
      <c r="BG236" s="1412"/>
      <c r="BH236" s="1412"/>
      <c r="BI236" s="1412"/>
      <c r="BJ236" s="1412"/>
      <c r="BK236" s="1412"/>
      <c r="BL236" s="1412"/>
      <c r="BM236" s="1412"/>
      <c r="BN236" s="1412"/>
      <c r="BO236" s="1412"/>
      <c r="BP236" s="1412"/>
      <c r="BQ236" s="1412"/>
    </row>
    <row r="237" spans="1:69" s="1413" customFormat="1" ht="12.75">
      <c r="A237" s="1372" t="s">
        <v>134</v>
      </c>
      <c r="B237" s="249" t="s">
        <v>1399</v>
      </c>
      <c r="C237" s="1411">
        <f ca="1">'I4 BO ASSETS'!J26</f>
        <v>0</v>
      </c>
      <c r="D237" s="1412">
        <f t="shared" si="342"/>
        <v>0</v>
      </c>
      <c r="E237" s="1412">
        <f t="shared" si="342"/>
        <v>0</v>
      </c>
      <c r="F237" s="1412">
        <f t="shared" si="347"/>
        <v>0</v>
      </c>
      <c r="G237" s="1412">
        <f t="shared" si="343"/>
        <v>0</v>
      </c>
      <c r="H237" s="1412">
        <f t="shared" ref="H237:Z237" si="366">$D237*H598</f>
        <v>0</v>
      </c>
      <c r="I237" s="1412">
        <f t="shared" si="366"/>
        <v>0</v>
      </c>
      <c r="J237" s="1412">
        <f t="shared" si="366"/>
        <v>0</v>
      </c>
      <c r="K237" s="1412">
        <f t="shared" si="366"/>
        <v>0</v>
      </c>
      <c r="L237" s="1412">
        <f t="shared" si="366"/>
        <v>0</v>
      </c>
      <c r="M237" s="1412">
        <f t="shared" si="366"/>
        <v>0</v>
      </c>
      <c r="N237" s="1412">
        <f t="shared" si="366"/>
        <v>0</v>
      </c>
      <c r="O237" s="1412">
        <f t="shared" si="366"/>
        <v>0</v>
      </c>
      <c r="P237" s="1412">
        <f t="shared" si="366"/>
        <v>0</v>
      </c>
      <c r="Q237" s="1412">
        <f t="shared" si="366"/>
        <v>0</v>
      </c>
      <c r="R237" s="1412">
        <f t="shared" si="366"/>
        <v>0</v>
      </c>
      <c r="S237" s="1412">
        <f t="shared" si="366"/>
        <v>0</v>
      </c>
      <c r="T237" s="1412">
        <f t="shared" si="366"/>
        <v>0</v>
      </c>
      <c r="U237" s="1412">
        <f t="shared" si="366"/>
        <v>0</v>
      </c>
      <c r="V237" s="1412">
        <f t="shared" si="366"/>
        <v>0</v>
      </c>
      <c r="W237" s="1412">
        <f t="shared" si="366"/>
        <v>0</v>
      </c>
      <c r="X237" s="1412">
        <f t="shared" si="366"/>
        <v>0</v>
      </c>
      <c r="Y237" s="1412">
        <f t="shared" si="366"/>
        <v>0</v>
      </c>
      <c r="Z237" s="1412">
        <f t="shared" si="366"/>
        <v>0</v>
      </c>
      <c r="AA237" s="1412">
        <f t="shared" si="349"/>
        <v>0</v>
      </c>
      <c r="AB237" s="1412">
        <f t="shared" si="345"/>
        <v>0</v>
      </c>
      <c r="AC237" s="1412">
        <f t="shared" ref="AC237:AU237" si="367">$E237*AC598</f>
        <v>0</v>
      </c>
      <c r="AD237" s="1412">
        <f t="shared" si="367"/>
        <v>0</v>
      </c>
      <c r="AE237" s="1412">
        <f t="shared" si="367"/>
        <v>0</v>
      </c>
      <c r="AF237" s="1412">
        <f t="shared" si="367"/>
        <v>0</v>
      </c>
      <c r="AG237" s="1412">
        <f t="shared" si="367"/>
        <v>0</v>
      </c>
      <c r="AH237" s="1412">
        <f t="shared" si="367"/>
        <v>0</v>
      </c>
      <c r="AI237" s="1412">
        <f t="shared" si="367"/>
        <v>0</v>
      </c>
      <c r="AJ237" s="1412">
        <f t="shared" si="367"/>
        <v>0</v>
      </c>
      <c r="AK237" s="1412">
        <f t="shared" si="367"/>
        <v>0</v>
      </c>
      <c r="AL237" s="1412">
        <f t="shared" si="367"/>
        <v>0</v>
      </c>
      <c r="AM237" s="1412">
        <f t="shared" si="367"/>
        <v>0</v>
      </c>
      <c r="AN237" s="1412">
        <f t="shared" si="367"/>
        <v>0</v>
      </c>
      <c r="AO237" s="1412">
        <f t="shared" si="367"/>
        <v>0</v>
      </c>
      <c r="AP237" s="1412">
        <f t="shared" si="367"/>
        <v>0</v>
      </c>
      <c r="AQ237" s="1412">
        <f t="shared" si="367"/>
        <v>0</v>
      </c>
      <c r="AR237" s="1412">
        <f t="shared" si="367"/>
        <v>0</v>
      </c>
      <c r="AS237" s="1412">
        <f t="shared" si="367"/>
        <v>0</v>
      </c>
      <c r="AT237" s="1412">
        <f t="shared" si="367"/>
        <v>0</v>
      </c>
      <c r="AU237" s="1412">
        <f t="shared" si="367"/>
        <v>0</v>
      </c>
      <c r="AV237" s="1412">
        <f t="shared" si="351"/>
        <v>0</v>
      </c>
      <c r="AW237" s="1412"/>
      <c r="AX237" s="1412"/>
      <c r="AY237" s="1412"/>
      <c r="AZ237" s="1412"/>
      <c r="BA237" s="1412"/>
      <c r="BB237" s="1412"/>
      <c r="BC237" s="1412"/>
      <c r="BD237" s="1412"/>
      <c r="BE237" s="1412"/>
      <c r="BF237" s="1412"/>
      <c r="BG237" s="1412"/>
      <c r="BH237" s="1412"/>
      <c r="BI237" s="1412"/>
      <c r="BJ237" s="1412"/>
      <c r="BK237" s="1412"/>
      <c r="BL237" s="1412"/>
      <c r="BM237" s="1412"/>
      <c r="BN237" s="1412"/>
      <c r="BO237" s="1412"/>
      <c r="BP237" s="1412"/>
      <c r="BQ237" s="1412"/>
    </row>
    <row r="238" spans="1:69" s="1413" customFormat="1" ht="12.75">
      <c r="A238" s="1372">
        <v>1810</v>
      </c>
      <c r="B238" s="249" t="s">
        <v>626</v>
      </c>
      <c r="C238" s="1411">
        <f ca="1">'I4 BO ASSETS'!J27</f>
        <v>0</v>
      </c>
      <c r="D238" s="1412">
        <f t="shared" si="342"/>
        <v>0</v>
      </c>
      <c r="E238" s="1412">
        <f t="shared" si="342"/>
        <v>0</v>
      </c>
      <c r="F238" s="1412">
        <f t="shared" si="347"/>
        <v>0</v>
      </c>
      <c r="G238" s="1412">
        <f t="shared" si="343"/>
        <v>0</v>
      </c>
      <c r="H238" s="1412">
        <f t="shared" ref="H238:Z238" si="368">$D238*H599</f>
        <v>0</v>
      </c>
      <c r="I238" s="1412">
        <f t="shared" si="368"/>
        <v>0</v>
      </c>
      <c r="J238" s="1412">
        <f t="shared" si="368"/>
        <v>0</v>
      </c>
      <c r="K238" s="1412">
        <f t="shared" si="368"/>
        <v>0</v>
      </c>
      <c r="L238" s="1412">
        <f t="shared" si="368"/>
        <v>0</v>
      </c>
      <c r="M238" s="1412">
        <f t="shared" si="368"/>
        <v>0</v>
      </c>
      <c r="N238" s="1412">
        <f t="shared" si="368"/>
        <v>0</v>
      </c>
      <c r="O238" s="1412">
        <f t="shared" si="368"/>
        <v>0</v>
      </c>
      <c r="P238" s="1412">
        <f t="shared" si="368"/>
        <v>0</v>
      </c>
      <c r="Q238" s="1412">
        <f t="shared" si="368"/>
        <v>0</v>
      </c>
      <c r="R238" s="1412">
        <f t="shared" si="368"/>
        <v>0</v>
      </c>
      <c r="S238" s="1412">
        <f t="shared" si="368"/>
        <v>0</v>
      </c>
      <c r="T238" s="1412">
        <f t="shared" si="368"/>
        <v>0</v>
      </c>
      <c r="U238" s="1412">
        <f t="shared" si="368"/>
        <v>0</v>
      </c>
      <c r="V238" s="1412">
        <f t="shared" si="368"/>
        <v>0</v>
      </c>
      <c r="W238" s="1412">
        <f t="shared" si="368"/>
        <v>0</v>
      </c>
      <c r="X238" s="1412">
        <f t="shared" si="368"/>
        <v>0</v>
      </c>
      <c r="Y238" s="1412">
        <f t="shared" si="368"/>
        <v>0</v>
      </c>
      <c r="Z238" s="1412">
        <f t="shared" si="368"/>
        <v>0</v>
      </c>
      <c r="AA238" s="1412">
        <f t="shared" si="349"/>
        <v>0</v>
      </c>
      <c r="AB238" s="1412">
        <f t="shared" si="345"/>
        <v>0</v>
      </c>
      <c r="AC238" s="1412">
        <f t="shared" ref="AC238:AU238" si="369">$E238*AC599</f>
        <v>0</v>
      </c>
      <c r="AD238" s="1412">
        <f t="shared" si="369"/>
        <v>0</v>
      </c>
      <c r="AE238" s="1412">
        <f t="shared" si="369"/>
        <v>0</v>
      </c>
      <c r="AF238" s="1412">
        <f t="shared" si="369"/>
        <v>0</v>
      </c>
      <c r="AG238" s="1412">
        <f t="shared" si="369"/>
        <v>0</v>
      </c>
      <c r="AH238" s="1412">
        <f t="shared" si="369"/>
        <v>0</v>
      </c>
      <c r="AI238" s="1412">
        <f t="shared" si="369"/>
        <v>0</v>
      </c>
      <c r="AJ238" s="1412">
        <f t="shared" si="369"/>
        <v>0</v>
      </c>
      <c r="AK238" s="1412">
        <f t="shared" si="369"/>
        <v>0</v>
      </c>
      <c r="AL238" s="1412">
        <f t="shared" si="369"/>
        <v>0</v>
      </c>
      <c r="AM238" s="1412">
        <f t="shared" si="369"/>
        <v>0</v>
      </c>
      <c r="AN238" s="1412">
        <f t="shared" si="369"/>
        <v>0</v>
      </c>
      <c r="AO238" s="1412">
        <f t="shared" si="369"/>
        <v>0</v>
      </c>
      <c r="AP238" s="1412">
        <f t="shared" si="369"/>
        <v>0</v>
      </c>
      <c r="AQ238" s="1412">
        <f t="shared" si="369"/>
        <v>0</v>
      </c>
      <c r="AR238" s="1412">
        <f t="shared" si="369"/>
        <v>0</v>
      </c>
      <c r="AS238" s="1412">
        <f t="shared" si="369"/>
        <v>0</v>
      </c>
      <c r="AT238" s="1412">
        <f t="shared" si="369"/>
        <v>0</v>
      </c>
      <c r="AU238" s="1412">
        <f t="shared" si="369"/>
        <v>0</v>
      </c>
      <c r="AV238" s="1412">
        <f t="shared" si="351"/>
        <v>0</v>
      </c>
      <c r="AW238" s="1412"/>
      <c r="AX238" s="1412"/>
      <c r="AY238" s="1412"/>
      <c r="AZ238" s="1412"/>
      <c r="BA238" s="1412"/>
      <c r="BB238" s="1412"/>
      <c r="BC238" s="1412"/>
      <c r="BD238" s="1412"/>
      <c r="BE238" s="1412"/>
      <c r="BF238" s="1412"/>
      <c r="BG238" s="1412"/>
      <c r="BH238" s="1412"/>
      <c r="BI238" s="1412"/>
      <c r="BJ238" s="1412"/>
      <c r="BK238" s="1412"/>
      <c r="BL238" s="1412"/>
      <c r="BM238" s="1412"/>
      <c r="BN238" s="1412"/>
      <c r="BO238" s="1412"/>
      <c r="BP238" s="1412"/>
      <c r="BQ238" s="1412"/>
    </row>
    <row r="239" spans="1:69" s="1413" customFormat="1" ht="12.75">
      <c r="A239" s="1372" t="s">
        <v>135</v>
      </c>
      <c r="B239" s="249" t="s">
        <v>1418</v>
      </c>
      <c r="C239" s="1411">
        <f ca="1">'I4 BO ASSETS'!J28</f>
        <v>0</v>
      </c>
      <c r="D239" s="1412">
        <f t="shared" si="342"/>
        <v>0</v>
      </c>
      <c r="E239" s="1412">
        <f t="shared" si="342"/>
        <v>0</v>
      </c>
      <c r="F239" s="1412">
        <f t="shared" si="347"/>
        <v>0</v>
      </c>
      <c r="G239" s="1412">
        <f t="shared" si="343"/>
        <v>0</v>
      </c>
      <c r="H239" s="1412">
        <f t="shared" ref="H239:Z239" si="370">$D239*H600</f>
        <v>0</v>
      </c>
      <c r="I239" s="1412">
        <f t="shared" si="370"/>
        <v>0</v>
      </c>
      <c r="J239" s="1412">
        <f t="shared" si="370"/>
        <v>0</v>
      </c>
      <c r="K239" s="1412">
        <f t="shared" si="370"/>
        <v>0</v>
      </c>
      <c r="L239" s="1412">
        <f t="shared" si="370"/>
        <v>0</v>
      </c>
      <c r="M239" s="1412">
        <f t="shared" si="370"/>
        <v>0</v>
      </c>
      <c r="N239" s="1412">
        <f t="shared" si="370"/>
        <v>0</v>
      </c>
      <c r="O239" s="1412">
        <f t="shared" si="370"/>
        <v>0</v>
      </c>
      <c r="P239" s="1412">
        <f t="shared" si="370"/>
        <v>0</v>
      </c>
      <c r="Q239" s="1412">
        <f t="shared" si="370"/>
        <v>0</v>
      </c>
      <c r="R239" s="1412">
        <f t="shared" si="370"/>
        <v>0</v>
      </c>
      <c r="S239" s="1412">
        <f t="shared" si="370"/>
        <v>0</v>
      </c>
      <c r="T239" s="1412">
        <f t="shared" si="370"/>
        <v>0</v>
      </c>
      <c r="U239" s="1412">
        <f t="shared" si="370"/>
        <v>0</v>
      </c>
      <c r="V239" s="1412">
        <f t="shared" si="370"/>
        <v>0</v>
      </c>
      <c r="W239" s="1412">
        <f t="shared" si="370"/>
        <v>0</v>
      </c>
      <c r="X239" s="1412">
        <f t="shared" si="370"/>
        <v>0</v>
      </c>
      <c r="Y239" s="1412">
        <f t="shared" si="370"/>
        <v>0</v>
      </c>
      <c r="Z239" s="1412">
        <f t="shared" si="370"/>
        <v>0</v>
      </c>
      <c r="AA239" s="1412">
        <f t="shared" si="349"/>
        <v>0</v>
      </c>
      <c r="AB239" s="1412">
        <f t="shared" si="345"/>
        <v>0</v>
      </c>
      <c r="AC239" s="1412">
        <f t="shared" ref="AC239:AU239" si="371">$E239*AC600</f>
        <v>0</v>
      </c>
      <c r="AD239" s="1412">
        <f t="shared" si="371"/>
        <v>0</v>
      </c>
      <c r="AE239" s="1412">
        <f t="shared" si="371"/>
        <v>0</v>
      </c>
      <c r="AF239" s="1412">
        <f t="shared" si="371"/>
        <v>0</v>
      </c>
      <c r="AG239" s="1412">
        <f t="shared" si="371"/>
        <v>0</v>
      </c>
      <c r="AH239" s="1412">
        <f t="shared" si="371"/>
        <v>0</v>
      </c>
      <c r="AI239" s="1412">
        <f t="shared" si="371"/>
        <v>0</v>
      </c>
      <c r="AJ239" s="1412">
        <f t="shared" si="371"/>
        <v>0</v>
      </c>
      <c r="AK239" s="1412">
        <f t="shared" si="371"/>
        <v>0</v>
      </c>
      <c r="AL239" s="1412">
        <f t="shared" si="371"/>
        <v>0</v>
      </c>
      <c r="AM239" s="1412">
        <f t="shared" si="371"/>
        <v>0</v>
      </c>
      <c r="AN239" s="1412">
        <f t="shared" si="371"/>
        <v>0</v>
      </c>
      <c r="AO239" s="1412">
        <f t="shared" si="371"/>
        <v>0</v>
      </c>
      <c r="AP239" s="1412">
        <f t="shared" si="371"/>
        <v>0</v>
      </c>
      <c r="AQ239" s="1412">
        <f t="shared" si="371"/>
        <v>0</v>
      </c>
      <c r="AR239" s="1412">
        <f t="shared" si="371"/>
        <v>0</v>
      </c>
      <c r="AS239" s="1412">
        <f t="shared" si="371"/>
        <v>0</v>
      </c>
      <c r="AT239" s="1412">
        <f t="shared" si="371"/>
        <v>0</v>
      </c>
      <c r="AU239" s="1412">
        <f t="shared" si="371"/>
        <v>0</v>
      </c>
      <c r="AV239" s="1412">
        <f t="shared" si="351"/>
        <v>0</v>
      </c>
      <c r="AW239" s="1412"/>
      <c r="AX239" s="1412"/>
      <c r="AY239" s="1412"/>
      <c r="AZ239" s="1412"/>
      <c r="BA239" s="1412"/>
      <c r="BB239" s="1412"/>
      <c r="BC239" s="1412"/>
      <c r="BD239" s="1412"/>
      <c r="BE239" s="1412"/>
      <c r="BF239" s="1412"/>
      <c r="BG239" s="1412"/>
      <c r="BH239" s="1412"/>
      <c r="BI239" s="1412"/>
      <c r="BJ239" s="1412"/>
      <c r="BK239" s="1412"/>
      <c r="BL239" s="1412"/>
      <c r="BM239" s="1412"/>
      <c r="BN239" s="1412"/>
      <c r="BO239" s="1412"/>
      <c r="BP239" s="1412"/>
      <c r="BQ239" s="1412"/>
    </row>
    <row r="240" spans="1:69" s="1413" customFormat="1" ht="12.75">
      <c r="A240" s="1372" t="s">
        <v>136</v>
      </c>
      <c r="B240" s="249" t="s">
        <v>1419</v>
      </c>
      <c r="C240" s="1411">
        <f ca="1">'I4 BO ASSETS'!J29</f>
        <v>0</v>
      </c>
      <c r="D240" s="1412">
        <f t="shared" si="342"/>
        <v>0</v>
      </c>
      <c r="E240" s="1412">
        <f t="shared" si="342"/>
        <v>0</v>
      </c>
      <c r="F240" s="1412">
        <f t="shared" si="347"/>
        <v>0</v>
      </c>
      <c r="G240" s="1412">
        <f t="shared" si="343"/>
        <v>0</v>
      </c>
      <c r="H240" s="1412">
        <f t="shared" ref="H240:Z240" si="372">$D240*H601</f>
        <v>0</v>
      </c>
      <c r="I240" s="1412">
        <f t="shared" si="372"/>
        <v>0</v>
      </c>
      <c r="J240" s="1412">
        <f t="shared" si="372"/>
        <v>0</v>
      </c>
      <c r="K240" s="1412">
        <f t="shared" si="372"/>
        <v>0</v>
      </c>
      <c r="L240" s="1412">
        <f t="shared" si="372"/>
        <v>0</v>
      </c>
      <c r="M240" s="1412">
        <f t="shared" si="372"/>
        <v>0</v>
      </c>
      <c r="N240" s="1412">
        <f t="shared" si="372"/>
        <v>0</v>
      </c>
      <c r="O240" s="1412">
        <f t="shared" si="372"/>
        <v>0</v>
      </c>
      <c r="P240" s="1412">
        <f t="shared" si="372"/>
        <v>0</v>
      </c>
      <c r="Q240" s="1412">
        <f t="shared" si="372"/>
        <v>0</v>
      </c>
      <c r="R240" s="1412">
        <f t="shared" si="372"/>
        <v>0</v>
      </c>
      <c r="S240" s="1412">
        <f t="shared" si="372"/>
        <v>0</v>
      </c>
      <c r="T240" s="1412">
        <f t="shared" si="372"/>
        <v>0</v>
      </c>
      <c r="U240" s="1412">
        <f t="shared" si="372"/>
        <v>0</v>
      </c>
      <c r="V240" s="1412">
        <f t="shared" si="372"/>
        <v>0</v>
      </c>
      <c r="W240" s="1412">
        <f t="shared" si="372"/>
        <v>0</v>
      </c>
      <c r="X240" s="1412">
        <f t="shared" si="372"/>
        <v>0</v>
      </c>
      <c r="Y240" s="1412">
        <f t="shared" si="372"/>
        <v>0</v>
      </c>
      <c r="Z240" s="1412">
        <f t="shared" si="372"/>
        <v>0</v>
      </c>
      <c r="AA240" s="1412">
        <f t="shared" si="349"/>
        <v>0</v>
      </c>
      <c r="AB240" s="1412">
        <f t="shared" si="345"/>
        <v>0</v>
      </c>
      <c r="AC240" s="1412">
        <f t="shared" ref="AC240:AU240" si="373">$E240*AC601</f>
        <v>0</v>
      </c>
      <c r="AD240" s="1412">
        <f t="shared" si="373"/>
        <v>0</v>
      </c>
      <c r="AE240" s="1412">
        <f t="shared" si="373"/>
        <v>0</v>
      </c>
      <c r="AF240" s="1412">
        <f t="shared" si="373"/>
        <v>0</v>
      </c>
      <c r="AG240" s="1412">
        <f t="shared" si="373"/>
        <v>0</v>
      </c>
      <c r="AH240" s="1412">
        <f t="shared" si="373"/>
        <v>0</v>
      </c>
      <c r="AI240" s="1412">
        <f t="shared" si="373"/>
        <v>0</v>
      </c>
      <c r="AJ240" s="1412">
        <f t="shared" si="373"/>
        <v>0</v>
      </c>
      <c r="AK240" s="1412">
        <f t="shared" si="373"/>
        <v>0</v>
      </c>
      <c r="AL240" s="1412">
        <f t="shared" si="373"/>
        <v>0</v>
      </c>
      <c r="AM240" s="1412">
        <f t="shared" si="373"/>
        <v>0</v>
      </c>
      <c r="AN240" s="1412">
        <f t="shared" si="373"/>
        <v>0</v>
      </c>
      <c r="AO240" s="1412">
        <f t="shared" si="373"/>
        <v>0</v>
      </c>
      <c r="AP240" s="1412">
        <f t="shared" si="373"/>
        <v>0</v>
      </c>
      <c r="AQ240" s="1412">
        <f t="shared" si="373"/>
        <v>0</v>
      </c>
      <c r="AR240" s="1412">
        <f t="shared" si="373"/>
        <v>0</v>
      </c>
      <c r="AS240" s="1412">
        <f t="shared" si="373"/>
        <v>0</v>
      </c>
      <c r="AT240" s="1412">
        <f t="shared" si="373"/>
        <v>0</v>
      </c>
      <c r="AU240" s="1412">
        <f t="shared" si="373"/>
        <v>0</v>
      </c>
      <c r="AV240" s="1412">
        <f t="shared" si="351"/>
        <v>0</v>
      </c>
      <c r="AW240" s="1412"/>
      <c r="AX240" s="1412"/>
      <c r="AY240" s="1412"/>
      <c r="AZ240" s="1412"/>
      <c r="BA240" s="1412"/>
      <c r="BB240" s="1412"/>
      <c r="BC240" s="1412"/>
      <c r="BD240" s="1412"/>
      <c r="BE240" s="1412"/>
      <c r="BF240" s="1412"/>
      <c r="BG240" s="1412"/>
      <c r="BH240" s="1412"/>
      <c r="BI240" s="1412"/>
      <c r="BJ240" s="1412"/>
      <c r="BK240" s="1412"/>
      <c r="BL240" s="1412"/>
      <c r="BM240" s="1412"/>
      <c r="BN240" s="1412"/>
      <c r="BO240" s="1412"/>
      <c r="BP240" s="1412"/>
      <c r="BQ240" s="1412"/>
    </row>
    <row r="241" spans="1:69" s="1413" customFormat="1" ht="25.5">
      <c r="A241" s="1372">
        <v>1815</v>
      </c>
      <c r="B241" s="249" t="s">
        <v>424</v>
      </c>
      <c r="C241" s="1411">
        <f ca="1">'I4 BO ASSETS'!J30</f>
        <v>0</v>
      </c>
      <c r="D241" s="1412">
        <f t="shared" si="342"/>
        <v>0</v>
      </c>
      <c r="E241" s="1412">
        <f t="shared" si="342"/>
        <v>0</v>
      </c>
      <c r="F241" s="1412">
        <f t="shared" si="347"/>
        <v>0</v>
      </c>
      <c r="G241" s="1412">
        <f t="shared" si="343"/>
        <v>0</v>
      </c>
      <c r="H241" s="1412">
        <f t="shared" ref="H241:Z241" si="374">$D241*H602</f>
        <v>0</v>
      </c>
      <c r="I241" s="1412">
        <f t="shared" si="374"/>
        <v>0</v>
      </c>
      <c r="J241" s="1412">
        <f t="shared" si="374"/>
        <v>0</v>
      </c>
      <c r="K241" s="1412">
        <f t="shared" si="374"/>
        <v>0</v>
      </c>
      <c r="L241" s="1412">
        <f t="shared" si="374"/>
        <v>0</v>
      </c>
      <c r="M241" s="1412">
        <f t="shared" si="374"/>
        <v>0</v>
      </c>
      <c r="N241" s="1412">
        <f t="shared" si="374"/>
        <v>0</v>
      </c>
      <c r="O241" s="1412">
        <f t="shared" si="374"/>
        <v>0</v>
      </c>
      <c r="P241" s="1412">
        <f t="shared" si="374"/>
        <v>0</v>
      </c>
      <c r="Q241" s="1412">
        <f t="shared" si="374"/>
        <v>0</v>
      </c>
      <c r="R241" s="1412">
        <f t="shared" si="374"/>
        <v>0</v>
      </c>
      <c r="S241" s="1412">
        <f t="shared" si="374"/>
        <v>0</v>
      </c>
      <c r="T241" s="1412">
        <f t="shared" si="374"/>
        <v>0</v>
      </c>
      <c r="U241" s="1412">
        <f t="shared" si="374"/>
        <v>0</v>
      </c>
      <c r="V241" s="1412">
        <f t="shared" si="374"/>
        <v>0</v>
      </c>
      <c r="W241" s="1412">
        <f t="shared" si="374"/>
        <v>0</v>
      </c>
      <c r="X241" s="1412">
        <f t="shared" si="374"/>
        <v>0</v>
      </c>
      <c r="Y241" s="1412">
        <f t="shared" si="374"/>
        <v>0</v>
      </c>
      <c r="Z241" s="1412">
        <f t="shared" si="374"/>
        <v>0</v>
      </c>
      <c r="AA241" s="1412">
        <f t="shared" si="349"/>
        <v>0</v>
      </c>
      <c r="AB241" s="1412">
        <f t="shared" si="345"/>
        <v>0</v>
      </c>
      <c r="AC241" s="1412">
        <f t="shared" ref="AC241:AU241" si="375">$E241*AC602</f>
        <v>0</v>
      </c>
      <c r="AD241" s="1412">
        <f t="shared" si="375"/>
        <v>0</v>
      </c>
      <c r="AE241" s="1412">
        <f t="shared" si="375"/>
        <v>0</v>
      </c>
      <c r="AF241" s="1412">
        <f t="shared" si="375"/>
        <v>0</v>
      </c>
      <c r="AG241" s="1412">
        <f t="shared" si="375"/>
        <v>0</v>
      </c>
      <c r="AH241" s="1412">
        <f t="shared" si="375"/>
        <v>0</v>
      </c>
      <c r="AI241" s="1412">
        <f t="shared" si="375"/>
        <v>0</v>
      </c>
      <c r="AJ241" s="1412">
        <f t="shared" si="375"/>
        <v>0</v>
      </c>
      <c r="AK241" s="1412">
        <f t="shared" si="375"/>
        <v>0</v>
      </c>
      <c r="AL241" s="1412">
        <f t="shared" si="375"/>
        <v>0</v>
      </c>
      <c r="AM241" s="1412">
        <f t="shared" si="375"/>
        <v>0</v>
      </c>
      <c r="AN241" s="1412">
        <f t="shared" si="375"/>
        <v>0</v>
      </c>
      <c r="AO241" s="1412">
        <f t="shared" si="375"/>
        <v>0</v>
      </c>
      <c r="AP241" s="1412">
        <f t="shared" si="375"/>
        <v>0</v>
      </c>
      <c r="AQ241" s="1412">
        <f t="shared" si="375"/>
        <v>0</v>
      </c>
      <c r="AR241" s="1412">
        <f t="shared" si="375"/>
        <v>0</v>
      </c>
      <c r="AS241" s="1412">
        <f t="shared" si="375"/>
        <v>0</v>
      </c>
      <c r="AT241" s="1412">
        <f t="shared" si="375"/>
        <v>0</v>
      </c>
      <c r="AU241" s="1412">
        <f t="shared" si="375"/>
        <v>0</v>
      </c>
      <c r="AV241" s="1412">
        <f t="shared" si="351"/>
        <v>0</v>
      </c>
      <c r="AW241" s="1412"/>
      <c r="AX241" s="1412"/>
      <c r="AY241" s="1412"/>
      <c r="AZ241" s="1412"/>
      <c r="BA241" s="1412"/>
      <c r="BB241" s="1412"/>
      <c r="BC241" s="1412"/>
      <c r="BD241" s="1412"/>
      <c r="BE241" s="1412"/>
      <c r="BF241" s="1412"/>
      <c r="BG241" s="1412"/>
      <c r="BH241" s="1412"/>
      <c r="BI241" s="1412"/>
      <c r="BJ241" s="1412"/>
      <c r="BK241" s="1412"/>
      <c r="BL241" s="1412"/>
      <c r="BM241" s="1412"/>
      <c r="BN241" s="1412"/>
      <c r="BO241" s="1412"/>
      <c r="BP241" s="1412"/>
      <c r="BQ241" s="1412"/>
    </row>
    <row r="242" spans="1:69" s="1413" customFormat="1" ht="25.5">
      <c r="A242" s="1372">
        <v>1820</v>
      </c>
      <c r="B242" s="249" t="s">
        <v>425</v>
      </c>
      <c r="C242" s="1411">
        <f ca="1">'I4 BO ASSETS'!J31</f>
        <v>0</v>
      </c>
      <c r="D242" s="1412">
        <f t="shared" si="342"/>
        <v>0</v>
      </c>
      <c r="E242" s="1412">
        <f t="shared" si="342"/>
        <v>0</v>
      </c>
      <c r="F242" s="1412">
        <f t="shared" si="347"/>
        <v>0</v>
      </c>
      <c r="G242" s="1412">
        <f t="shared" si="343"/>
        <v>0</v>
      </c>
      <c r="H242" s="1412">
        <f t="shared" ref="H242:Z242" si="376">$D242*H603</f>
        <v>0</v>
      </c>
      <c r="I242" s="1412">
        <f t="shared" si="376"/>
        <v>0</v>
      </c>
      <c r="J242" s="1412">
        <f t="shared" si="376"/>
        <v>0</v>
      </c>
      <c r="K242" s="1412">
        <f t="shared" si="376"/>
        <v>0</v>
      </c>
      <c r="L242" s="1412">
        <f t="shared" si="376"/>
        <v>0</v>
      </c>
      <c r="M242" s="1412">
        <f t="shared" si="376"/>
        <v>0</v>
      </c>
      <c r="N242" s="1412">
        <f t="shared" si="376"/>
        <v>0</v>
      </c>
      <c r="O242" s="1412">
        <f t="shared" si="376"/>
        <v>0</v>
      </c>
      <c r="P242" s="1412">
        <f t="shared" si="376"/>
        <v>0</v>
      </c>
      <c r="Q242" s="1412">
        <f t="shared" si="376"/>
        <v>0</v>
      </c>
      <c r="R242" s="1412">
        <f t="shared" si="376"/>
        <v>0</v>
      </c>
      <c r="S242" s="1412">
        <f t="shared" si="376"/>
        <v>0</v>
      </c>
      <c r="T242" s="1412">
        <f t="shared" si="376"/>
        <v>0</v>
      </c>
      <c r="U242" s="1412">
        <f t="shared" si="376"/>
        <v>0</v>
      </c>
      <c r="V242" s="1412">
        <f t="shared" si="376"/>
        <v>0</v>
      </c>
      <c r="W242" s="1412">
        <f t="shared" si="376"/>
        <v>0</v>
      </c>
      <c r="X242" s="1412">
        <f t="shared" si="376"/>
        <v>0</v>
      </c>
      <c r="Y242" s="1412">
        <f t="shared" si="376"/>
        <v>0</v>
      </c>
      <c r="Z242" s="1412">
        <f t="shared" si="376"/>
        <v>0</v>
      </c>
      <c r="AA242" s="1412">
        <f t="shared" si="349"/>
        <v>0</v>
      </c>
      <c r="AB242" s="1412">
        <f t="shared" si="345"/>
        <v>0</v>
      </c>
      <c r="AC242" s="1412">
        <f t="shared" ref="AC242:AU242" si="377">$E242*AC603</f>
        <v>0</v>
      </c>
      <c r="AD242" s="1412">
        <f t="shared" si="377"/>
        <v>0</v>
      </c>
      <c r="AE242" s="1412">
        <f t="shared" si="377"/>
        <v>0</v>
      </c>
      <c r="AF242" s="1412">
        <f t="shared" si="377"/>
        <v>0</v>
      </c>
      <c r="AG242" s="1412">
        <f t="shared" si="377"/>
        <v>0</v>
      </c>
      <c r="AH242" s="1412">
        <f t="shared" si="377"/>
        <v>0</v>
      </c>
      <c r="AI242" s="1412">
        <f t="shared" si="377"/>
        <v>0</v>
      </c>
      <c r="AJ242" s="1412">
        <f t="shared" si="377"/>
        <v>0</v>
      </c>
      <c r="AK242" s="1412">
        <f t="shared" si="377"/>
        <v>0</v>
      </c>
      <c r="AL242" s="1412">
        <f t="shared" si="377"/>
        <v>0</v>
      </c>
      <c r="AM242" s="1412">
        <f t="shared" si="377"/>
        <v>0</v>
      </c>
      <c r="AN242" s="1412">
        <f t="shared" si="377"/>
        <v>0</v>
      </c>
      <c r="AO242" s="1412">
        <f t="shared" si="377"/>
        <v>0</v>
      </c>
      <c r="AP242" s="1412">
        <f t="shared" si="377"/>
        <v>0</v>
      </c>
      <c r="AQ242" s="1412">
        <f t="shared" si="377"/>
        <v>0</v>
      </c>
      <c r="AR242" s="1412">
        <f t="shared" si="377"/>
        <v>0</v>
      </c>
      <c r="AS242" s="1412">
        <f t="shared" si="377"/>
        <v>0</v>
      </c>
      <c r="AT242" s="1412">
        <f t="shared" si="377"/>
        <v>0</v>
      </c>
      <c r="AU242" s="1412">
        <f t="shared" si="377"/>
        <v>0</v>
      </c>
      <c r="AV242" s="1412">
        <f t="shared" si="351"/>
        <v>0</v>
      </c>
      <c r="AW242" s="1412"/>
      <c r="AX242" s="1412"/>
      <c r="AY242" s="1412"/>
      <c r="AZ242" s="1412"/>
      <c r="BA242" s="1412"/>
      <c r="BB242" s="1412"/>
      <c r="BC242" s="1412"/>
      <c r="BD242" s="1412"/>
      <c r="BE242" s="1412"/>
      <c r="BF242" s="1412"/>
      <c r="BG242" s="1412"/>
      <c r="BH242" s="1412"/>
      <c r="BI242" s="1412"/>
      <c r="BJ242" s="1412"/>
      <c r="BK242" s="1412"/>
      <c r="BL242" s="1412"/>
      <c r="BM242" s="1412"/>
      <c r="BN242" s="1412"/>
      <c r="BO242" s="1412"/>
      <c r="BP242" s="1412"/>
      <c r="BQ242" s="1412"/>
    </row>
    <row r="243" spans="1:69" s="1413" customFormat="1" ht="25.5">
      <c r="A243" s="1372" t="s">
        <v>936</v>
      </c>
      <c r="B243" s="249" t="s">
        <v>893</v>
      </c>
      <c r="C243" s="1411">
        <f ca="1">'I4 BO ASSETS'!J32</f>
        <v>0</v>
      </c>
      <c r="D243" s="1412">
        <f t="shared" si="342"/>
        <v>0</v>
      </c>
      <c r="E243" s="1412">
        <f t="shared" si="342"/>
        <v>0</v>
      </c>
      <c r="F243" s="1412">
        <f>D243+E243</f>
        <v>0</v>
      </c>
      <c r="G243" s="1412">
        <f t="shared" ref="G243:V243" si="378">$D243*G604</f>
        <v>0</v>
      </c>
      <c r="H243" s="1412">
        <f t="shared" si="378"/>
        <v>0</v>
      </c>
      <c r="I243" s="1412">
        <f t="shared" si="378"/>
        <v>0</v>
      </c>
      <c r="J243" s="1412">
        <f t="shared" si="378"/>
        <v>0</v>
      </c>
      <c r="K243" s="1412">
        <f t="shared" si="378"/>
        <v>0</v>
      </c>
      <c r="L243" s="1412">
        <f t="shared" si="378"/>
        <v>0</v>
      </c>
      <c r="M243" s="1412">
        <f t="shared" si="378"/>
        <v>0</v>
      </c>
      <c r="N243" s="1412">
        <f t="shared" si="378"/>
        <v>0</v>
      </c>
      <c r="O243" s="1412">
        <f t="shared" si="378"/>
        <v>0</v>
      </c>
      <c r="P243" s="1412">
        <f t="shared" si="378"/>
        <v>0</v>
      </c>
      <c r="Q243" s="1412">
        <f t="shared" si="378"/>
        <v>0</v>
      </c>
      <c r="R243" s="1412">
        <f t="shared" si="378"/>
        <v>0</v>
      </c>
      <c r="S243" s="1412">
        <f t="shared" si="378"/>
        <v>0</v>
      </c>
      <c r="T243" s="1412">
        <f t="shared" si="378"/>
        <v>0</v>
      </c>
      <c r="U243" s="1412">
        <f t="shared" si="378"/>
        <v>0</v>
      </c>
      <c r="V243" s="1412">
        <f t="shared" si="378"/>
        <v>0</v>
      </c>
      <c r="W243" s="1412">
        <f>$D243*W604</f>
        <v>0</v>
      </c>
      <c r="X243" s="1412">
        <f>$D243*X604</f>
        <v>0</v>
      </c>
      <c r="Y243" s="1412">
        <f>$D243*Y604</f>
        <v>0</v>
      </c>
      <c r="Z243" s="1412">
        <f>$D243*Z604</f>
        <v>0</v>
      </c>
      <c r="AA243" s="1412">
        <f>SUM(G243:Z243)</f>
        <v>0</v>
      </c>
      <c r="AB243" s="1412">
        <f t="shared" ref="AB243:AQ243" si="379">$E243*AB604</f>
        <v>0</v>
      </c>
      <c r="AC243" s="1412">
        <f t="shared" si="379"/>
        <v>0</v>
      </c>
      <c r="AD243" s="1412">
        <f t="shared" si="379"/>
        <v>0</v>
      </c>
      <c r="AE243" s="1412">
        <f t="shared" si="379"/>
        <v>0</v>
      </c>
      <c r="AF243" s="1412">
        <f t="shared" si="379"/>
        <v>0</v>
      </c>
      <c r="AG243" s="1412">
        <f t="shared" si="379"/>
        <v>0</v>
      </c>
      <c r="AH243" s="1412">
        <f t="shared" si="379"/>
        <v>0</v>
      </c>
      <c r="AI243" s="1412">
        <f t="shared" si="379"/>
        <v>0</v>
      </c>
      <c r="AJ243" s="1412">
        <f t="shared" si="379"/>
        <v>0</v>
      </c>
      <c r="AK243" s="1412">
        <f t="shared" si="379"/>
        <v>0</v>
      </c>
      <c r="AL243" s="1412">
        <f t="shared" si="379"/>
        <v>0</v>
      </c>
      <c r="AM243" s="1412">
        <f t="shared" si="379"/>
        <v>0</v>
      </c>
      <c r="AN243" s="1412">
        <f t="shared" si="379"/>
        <v>0</v>
      </c>
      <c r="AO243" s="1412">
        <f t="shared" si="379"/>
        <v>0</v>
      </c>
      <c r="AP243" s="1412">
        <f t="shared" si="379"/>
        <v>0</v>
      </c>
      <c r="AQ243" s="1412">
        <f t="shared" si="379"/>
        <v>0</v>
      </c>
      <c r="AR243" s="1412">
        <f>$E243*AR604</f>
        <v>0</v>
      </c>
      <c r="AS243" s="1412">
        <f>$E243*AS604</f>
        <v>0</v>
      </c>
      <c r="AT243" s="1412">
        <f>$E243*AT604</f>
        <v>0</v>
      </c>
      <c r="AU243" s="1412">
        <f>$E243*AU604</f>
        <v>0</v>
      </c>
      <c r="AV243" s="1412">
        <f>SUM(AB243:AU243)</f>
        <v>0</v>
      </c>
      <c r="AW243" s="1412"/>
      <c r="AX243" s="1412"/>
      <c r="AY243" s="1412"/>
      <c r="AZ243" s="1412"/>
      <c r="BA243" s="1412"/>
      <c r="BB243" s="1412"/>
      <c r="BC243" s="1412"/>
      <c r="BD243" s="1412"/>
      <c r="BE243" s="1412"/>
      <c r="BF243" s="1412"/>
      <c r="BG243" s="1412"/>
      <c r="BH243" s="1412"/>
      <c r="BI243" s="1412"/>
      <c r="BJ243" s="1412"/>
      <c r="BK243" s="1412"/>
      <c r="BL243" s="1412"/>
      <c r="BM243" s="1412"/>
      <c r="BN243" s="1412"/>
      <c r="BO243" s="1412"/>
      <c r="BP243" s="1412"/>
      <c r="BQ243" s="1412"/>
    </row>
    <row r="244" spans="1:69" s="1413" customFormat="1" ht="25.5">
      <c r="A244" s="1372" t="s">
        <v>937</v>
      </c>
      <c r="B244" s="249" t="s">
        <v>896</v>
      </c>
      <c r="C244" s="1411">
        <f ca="1">'I4 BO ASSETS'!J33</f>
        <v>0</v>
      </c>
      <c r="D244" s="1412">
        <f t="shared" si="342"/>
        <v>0</v>
      </c>
      <c r="E244" s="1412">
        <f t="shared" si="342"/>
        <v>0</v>
      </c>
      <c r="F244" s="1412">
        <f>D244+E244</f>
        <v>0</v>
      </c>
      <c r="G244" s="1412">
        <f t="shared" ref="G244:Z245" si="380">$D244*G605</f>
        <v>0</v>
      </c>
      <c r="H244" s="1412">
        <f t="shared" si="380"/>
        <v>0</v>
      </c>
      <c r="I244" s="1412">
        <f t="shared" si="380"/>
        <v>0</v>
      </c>
      <c r="J244" s="1412">
        <f t="shared" si="380"/>
        <v>0</v>
      </c>
      <c r="K244" s="1412">
        <f t="shared" si="380"/>
        <v>0</v>
      </c>
      <c r="L244" s="1412">
        <f t="shared" si="380"/>
        <v>0</v>
      </c>
      <c r="M244" s="1412">
        <f t="shared" si="380"/>
        <v>0</v>
      </c>
      <c r="N244" s="1412">
        <f t="shared" si="380"/>
        <v>0</v>
      </c>
      <c r="O244" s="1412">
        <f t="shared" si="380"/>
        <v>0</v>
      </c>
      <c r="P244" s="1412">
        <f t="shared" si="380"/>
        <v>0</v>
      </c>
      <c r="Q244" s="1412">
        <f t="shared" si="380"/>
        <v>0</v>
      </c>
      <c r="R244" s="1412">
        <f t="shared" si="380"/>
        <v>0</v>
      </c>
      <c r="S244" s="1412">
        <f t="shared" si="380"/>
        <v>0</v>
      </c>
      <c r="T244" s="1412">
        <f t="shared" si="380"/>
        <v>0</v>
      </c>
      <c r="U244" s="1412">
        <f t="shared" si="380"/>
        <v>0</v>
      </c>
      <c r="V244" s="1412">
        <f t="shared" si="380"/>
        <v>0</v>
      </c>
      <c r="W244" s="1412">
        <f t="shared" si="380"/>
        <v>0</v>
      </c>
      <c r="X244" s="1412">
        <f t="shared" si="380"/>
        <v>0</v>
      </c>
      <c r="Y244" s="1412">
        <f t="shared" si="380"/>
        <v>0</v>
      </c>
      <c r="Z244" s="1412">
        <f t="shared" si="380"/>
        <v>0</v>
      </c>
      <c r="AA244" s="1412">
        <f>SUM(G244:Z244)</f>
        <v>0</v>
      </c>
      <c r="AB244" s="1412">
        <f t="shared" ref="AB244:AU245" si="381">$E244*AB605</f>
        <v>0</v>
      </c>
      <c r="AC244" s="1412">
        <f t="shared" si="381"/>
        <v>0</v>
      </c>
      <c r="AD244" s="1412">
        <f t="shared" si="381"/>
        <v>0</v>
      </c>
      <c r="AE244" s="1412">
        <f t="shared" si="381"/>
        <v>0</v>
      </c>
      <c r="AF244" s="1412">
        <f t="shared" si="381"/>
        <v>0</v>
      </c>
      <c r="AG244" s="1412">
        <f t="shared" si="381"/>
        <v>0</v>
      </c>
      <c r="AH244" s="1412">
        <f t="shared" si="381"/>
        <v>0</v>
      </c>
      <c r="AI244" s="1412">
        <f t="shared" si="381"/>
        <v>0</v>
      </c>
      <c r="AJ244" s="1412">
        <f t="shared" si="381"/>
        <v>0</v>
      </c>
      <c r="AK244" s="1412">
        <f t="shared" si="381"/>
        <v>0</v>
      </c>
      <c r="AL244" s="1412">
        <f t="shared" si="381"/>
        <v>0</v>
      </c>
      <c r="AM244" s="1412">
        <f t="shared" si="381"/>
        <v>0</v>
      </c>
      <c r="AN244" s="1412">
        <f t="shared" si="381"/>
        <v>0</v>
      </c>
      <c r="AO244" s="1412">
        <f t="shared" si="381"/>
        <v>0</v>
      </c>
      <c r="AP244" s="1412">
        <f t="shared" si="381"/>
        <v>0</v>
      </c>
      <c r="AQ244" s="1412">
        <f t="shared" si="381"/>
        <v>0</v>
      </c>
      <c r="AR244" s="1412">
        <f t="shared" si="381"/>
        <v>0</v>
      </c>
      <c r="AS244" s="1412">
        <f t="shared" si="381"/>
        <v>0</v>
      </c>
      <c r="AT244" s="1412">
        <f t="shared" si="381"/>
        <v>0</v>
      </c>
      <c r="AU244" s="1412">
        <f t="shared" si="381"/>
        <v>0</v>
      </c>
      <c r="AV244" s="1412">
        <f>SUM(AB244:AU244)</f>
        <v>0</v>
      </c>
      <c r="AW244" s="1412"/>
      <c r="AX244" s="1412"/>
      <c r="AY244" s="1412"/>
      <c r="AZ244" s="1412"/>
      <c r="BA244" s="1412"/>
      <c r="BB244" s="1412"/>
      <c r="BC244" s="1412"/>
      <c r="BD244" s="1412"/>
      <c r="BE244" s="1412"/>
      <c r="BF244" s="1412"/>
      <c r="BG244" s="1412"/>
      <c r="BH244" s="1412"/>
      <c r="BI244" s="1412"/>
      <c r="BJ244" s="1412"/>
      <c r="BK244" s="1412"/>
      <c r="BL244" s="1412"/>
      <c r="BM244" s="1412"/>
      <c r="BN244" s="1412"/>
      <c r="BO244" s="1412"/>
      <c r="BP244" s="1412"/>
      <c r="BQ244" s="1412"/>
    </row>
    <row r="245" spans="1:69" s="1413" customFormat="1" ht="25.5">
      <c r="A245" s="1372" t="s">
        <v>883</v>
      </c>
      <c r="B245" s="249" t="s">
        <v>884</v>
      </c>
      <c r="C245" s="1411">
        <f ca="1">'I4 BO ASSETS'!J34</f>
        <v>0</v>
      </c>
      <c r="D245" s="1412">
        <f t="shared" si="342"/>
        <v>0</v>
      </c>
      <c r="E245" s="1412">
        <f t="shared" si="342"/>
        <v>0</v>
      </c>
      <c r="F245" s="1412">
        <f>D245+E245</f>
        <v>0</v>
      </c>
      <c r="G245" s="1412">
        <f t="shared" si="380"/>
        <v>0</v>
      </c>
      <c r="H245" s="1412">
        <f t="shared" si="380"/>
        <v>0</v>
      </c>
      <c r="I245" s="1412">
        <f t="shared" si="380"/>
        <v>0</v>
      </c>
      <c r="J245" s="1412">
        <f t="shared" si="380"/>
        <v>0</v>
      </c>
      <c r="K245" s="1412">
        <f t="shared" si="380"/>
        <v>0</v>
      </c>
      <c r="L245" s="1412">
        <f t="shared" si="380"/>
        <v>0</v>
      </c>
      <c r="M245" s="1412">
        <f t="shared" si="380"/>
        <v>0</v>
      </c>
      <c r="N245" s="1412">
        <f t="shared" si="380"/>
        <v>0</v>
      </c>
      <c r="O245" s="1412">
        <f t="shared" si="380"/>
        <v>0</v>
      </c>
      <c r="P245" s="1412">
        <f t="shared" si="380"/>
        <v>0</v>
      </c>
      <c r="Q245" s="1412">
        <f t="shared" si="380"/>
        <v>0</v>
      </c>
      <c r="R245" s="1412">
        <f t="shared" si="380"/>
        <v>0</v>
      </c>
      <c r="S245" s="1412">
        <f t="shared" si="380"/>
        <v>0</v>
      </c>
      <c r="T245" s="1412">
        <f t="shared" si="380"/>
        <v>0</v>
      </c>
      <c r="U245" s="1412">
        <f t="shared" si="380"/>
        <v>0</v>
      </c>
      <c r="V245" s="1412">
        <f t="shared" si="380"/>
        <v>0</v>
      </c>
      <c r="W245" s="1412">
        <f t="shared" si="380"/>
        <v>0</v>
      </c>
      <c r="X245" s="1412">
        <f t="shared" si="380"/>
        <v>0</v>
      </c>
      <c r="Y245" s="1412">
        <f t="shared" si="380"/>
        <v>0</v>
      </c>
      <c r="Z245" s="1412">
        <f t="shared" si="380"/>
        <v>0</v>
      </c>
      <c r="AA245" s="1412">
        <f>SUM(G245:Z245)</f>
        <v>0</v>
      </c>
      <c r="AB245" s="1412">
        <f t="shared" si="381"/>
        <v>0</v>
      </c>
      <c r="AC245" s="1412">
        <f t="shared" si="381"/>
        <v>0</v>
      </c>
      <c r="AD245" s="1412">
        <f t="shared" si="381"/>
        <v>0</v>
      </c>
      <c r="AE245" s="1412">
        <f t="shared" si="381"/>
        <v>0</v>
      </c>
      <c r="AF245" s="1412">
        <f t="shared" si="381"/>
        <v>0</v>
      </c>
      <c r="AG245" s="1412">
        <f t="shared" si="381"/>
        <v>0</v>
      </c>
      <c r="AH245" s="1412">
        <f t="shared" si="381"/>
        <v>0</v>
      </c>
      <c r="AI245" s="1412">
        <f t="shared" si="381"/>
        <v>0</v>
      </c>
      <c r="AJ245" s="1412">
        <f t="shared" si="381"/>
        <v>0</v>
      </c>
      <c r="AK245" s="1412">
        <f t="shared" si="381"/>
        <v>0</v>
      </c>
      <c r="AL245" s="1412">
        <f t="shared" si="381"/>
        <v>0</v>
      </c>
      <c r="AM245" s="1412">
        <f t="shared" si="381"/>
        <v>0</v>
      </c>
      <c r="AN245" s="1412">
        <f t="shared" si="381"/>
        <v>0</v>
      </c>
      <c r="AO245" s="1412">
        <f t="shared" si="381"/>
        <v>0</v>
      </c>
      <c r="AP245" s="1412">
        <f t="shared" si="381"/>
        <v>0</v>
      </c>
      <c r="AQ245" s="1412">
        <f t="shared" si="381"/>
        <v>0</v>
      </c>
      <c r="AR245" s="1412">
        <f t="shared" si="381"/>
        <v>0</v>
      </c>
      <c r="AS245" s="1412">
        <f t="shared" si="381"/>
        <v>0</v>
      </c>
      <c r="AT245" s="1412">
        <f t="shared" si="381"/>
        <v>0</v>
      </c>
      <c r="AU245" s="1412">
        <f t="shared" si="381"/>
        <v>0</v>
      </c>
      <c r="AV245" s="1412">
        <f>SUM(AB245:AU245)</f>
        <v>0</v>
      </c>
      <c r="AW245" s="1412"/>
      <c r="AX245" s="1412"/>
      <c r="AY245" s="1412"/>
      <c r="AZ245" s="1412"/>
      <c r="BA245" s="1412"/>
      <c r="BB245" s="1412"/>
      <c r="BC245" s="1412"/>
      <c r="BD245" s="1412"/>
      <c r="BE245" s="1412"/>
      <c r="BF245" s="1412"/>
      <c r="BG245" s="1412"/>
      <c r="BH245" s="1412"/>
      <c r="BI245" s="1412"/>
      <c r="BJ245" s="1412"/>
      <c r="BK245" s="1412"/>
      <c r="BL245" s="1412"/>
      <c r="BM245" s="1412"/>
      <c r="BN245" s="1412"/>
      <c r="BO245" s="1412"/>
      <c r="BP245" s="1412"/>
      <c r="BQ245" s="1412"/>
    </row>
    <row r="246" spans="1:69" s="1413" customFormat="1" ht="12.75">
      <c r="A246" s="1372">
        <v>1825</v>
      </c>
      <c r="B246" s="249" t="s">
        <v>426</v>
      </c>
      <c r="C246" s="1411">
        <f ca="1">'I4 BO ASSETS'!J35</f>
        <v>0</v>
      </c>
      <c r="D246" s="1412">
        <f t="shared" si="342"/>
        <v>0</v>
      </c>
      <c r="E246" s="1412">
        <f t="shared" si="342"/>
        <v>0</v>
      </c>
      <c r="F246" s="1412">
        <f t="shared" si="347"/>
        <v>0</v>
      </c>
      <c r="G246" s="1412">
        <f t="shared" ref="G246:G265" si="382">$D246*G607</f>
        <v>0</v>
      </c>
      <c r="H246" s="1412">
        <f t="shared" ref="H246:Z246" si="383">$D246*H607</f>
        <v>0</v>
      </c>
      <c r="I246" s="1412">
        <f t="shared" si="383"/>
        <v>0</v>
      </c>
      <c r="J246" s="1412">
        <f t="shared" si="383"/>
        <v>0</v>
      </c>
      <c r="K246" s="1412">
        <f t="shared" si="383"/>
        <v>0</v>
      </c>
      <c r="L246" s="1412">
        <f t="shared" si="383"/>
        <v>0</v>
      </c>
      <c r="M246" s="1412">
        <f t="shared" si="383"/>
        <v>0</v>
      </c>
      <c r="N246" s="1412">
        <f t="shared" si="383"/>
        <v>0</v>
      </c>
      <c r="O246" s="1412">
        <f t="shared" si="383"/>
        <v>0</v>
      </c>
      <c r="P246" s="1412">
        <f t="shared" si="383"/>
        <v>0</v>
      </c>
      <c r="Q246" s="1412">
        <f t="shared" si="383"/>
        <v>0</v>
      </c>
      <c r="R246" s="1412">
        <f t="shared" si="383"/>
        <v>0</v>
      </c>
      <c r="S246" s="1412">
        <f t="shared" si="383"/>
        <v>0</v>
      </c>
      <c r="T246" s="1412">
        <f t="shared" si="383"/>
        <v>0</v>
      </c>
      <c r="U246" s="1412">
        <f t="shared" si="383"/>
        <v>0</v>
      </c>
      <c r="V246" s="1412">
        <f t="shared" si="383"/>
        <v>0</v>
      </c>
      <c r="W246" s="1412">
        <f t="shared" si="383"/>
        <v>0</v>
      </c>
      <c r="X246" s="1412">
        <f t="shared" si="383"/>
        <v>0</v>
      </c>
      <c r="Y246" s="1412">
        <f t="shared" si="383"/>
        <v>0</v>
      </c>
      <c r="Z246" s="1412">
        <f t="shared" si="383"/>
        <v>0</v>
      </c>
      <c r="AA246" s="1412">
        <f t="shared" si="349"/>
        <v>0</v>
      </c>
      <c r="AB246" s="1412">
        <f t="shared" ref="AB246:AB265" si="384">$E246*AB607</f>
        <v>0</v>
      </c>
      <c r="AC246" s="1412">
        <f t="shared" ref="AC246:AU246" si="385">$E246*AC607</f>
        <v>0</v>
      </c>
      <c r="AD246" s="1412">
        <f t="shared" si="385"/>
        <v>0</v>
      </c>
      <c r="AE246" s="1412">
        <f t="shared" si="385"/>
        <v>0</v>
      </c>
      <c r="AF246" s="1412">
        <f t="shared" si="385"/>
        <v>0</v>
      </c>
      <c r="AG246" s="1412">
        <f t="shared" si="385"/>
        <v>0</v>
      </c>
      <c r="AH246" s="1412">
        <f t="shared" si="385"/>
        <v>0</v>
      </c>
      <c r="AI246" s="1412">
        <f t="shared" si="385"/>
        <v>0</v>
      </c>
      <c r="AJ246" s="1412">
        <f t="shared" si="385"/>
        <v>0</v>
      </c>
      <c r="AK246" s="1412">
        <f t="shared" si="385"/>
        <v>0</v>
      </c>
      <c r="AL246" s="1412">
        <f t="shared" si="385"/>
        <v>0</v>
      </c>
      <c r="AM246" s="1412">
        <f t="shared" si="385"/>
        <v>0</v>
      </c>
      <c r="AN246" s="1412">
        <f t="shared" si="385"/>
        <v>0</v>
      </c>
      <c r="AO246" s="1412">
        <f t="shared" si="385"/>
        <v>0</v>
      </c>
      <c r="AP246" s="1412">
        <f t="shared" si="385"/>
        <v>0</v>
      </c>
      <c r="AQ246" s="1412">
        <f t="shared" si="385"/>
        <v>0</v>
      </c>
      <c r="AR246" s="1412">
        <f t="shared" si="385"/>
        <v>0</v>
      </c>
      <c r="AS246" s="1412">
        <f t="shared" si="385"/>
        <v>0</v>
      </c>
      <c r="AT246" s="1412">
        <f t="shared" si="385"/>
        <v>0</v>
      </c>
      <c r="AU246" s="1412">
        <f t="shared" si="385"/>
        <v>0</v>
      </c>
      <c r="AV246" s="1412">
        <f t="shared" si="351"/>
        <v>0</v>
      </c>
      <c r="AW246" s="1412"/>
      <c r="AX246" s="1412"/>
      <c r="AY246" s="1412"/>
      <c r="AZ246" s="1412"/>
      <c r="BA246" s="1412"/>
      <c r="BB246" s="1412"/>
      <c r="BC246" s="1412"/>
      <c r="BD246" s="1412"/>
      <c r="BE246" s="1412"/>
      <c r="BF246" s="1412"/>
      <c r="BG246" s="1412"/>
      <c r="BH246" s="1412"/>
      <c r="BI246" s="1412"/>
      <c r="BJ246" s="1412"/>
      <c r="BK246" s="1412"/>
      <c r="BL246" s="1412"/>
      <c r="BM246" s="1412"/>
      <c r="BN246" s="1412"/>
      <c r="BO246" s="1412"/>
      <c r="BP246" s="1412"/>
      <c r="BQ246" s="1412"/>
    </row>
    <row r="247" spans="1:69" s="1413" customFormat="1" ht="12.75">
      <c r="A247" s="1372" t="s">
        <v>137</v>
      </c>
      <c r="B247" s="249" t="s">
        <v>1420</v>
      </c>
      <c r="C247" s="1411">
        <f ca="1">'I4 BO ASSETS'!J36</f>
        <v>0</v>
      </c>
      <c r="D247" s="1412">
        <f t="shared" si="342"/>
        <v>0</v>
      </c>
      <c r="E247" s="1412">
        <f t="shared" si="342"/>
        <v>0</v>
      </c>
      <c r="F247" s="1412">
        <f t="shared" si="347"/>
        <v>0</v>
      </c>
      <c r="G247" s="1412">
        <f t="shared" si="382"/>
        <v>0</v>
      </c>
      <c r="H247" s="1412">
        <f t="shared" ref="H247:Z247" si="386">$D247*H608</f>
        <v>0</v>
      </c>
      <c r="I247" s="1412">
        <f t="shared" si="386"/>
        <v>0</v>
      </c>
      <c r="J247" s="1412">
        <f t="shared" si="386"/>
        <v>0</v>
      </c>
      <c r="K247" s="1412">
        <f t="shared" si="386"/>
        <v>0</v>
      </c>
      <c r="L247" s="1412">
        <f t="shared" si="386"/>
        <v>0</v>
      </c>
      <c r="M247" s="1412">
        <f t="shared" si="386"/>
        <v>0</v>
      </c>
      <c r="N247" s="1412">
        <f t="shared" si="386"/>
        <v>0</v>
      </c>
      <c r="O247" s="1412">
        <f t="shared" si="386"/>
        <v>0</v>
      </c>
      <c r="P247" s="1412">
        <f t="shared" si="386"/>
        <v>0</v>
      </c>
      <c r="Q247" s="1412">
        <f t="shared" si="386"/>
        <v>0</v>
      </c>
      <c r="R247" s="1412">
        <f t="shared" si="386"/>
        <v>0</v>
      </c>
      <c r="S247" s="1412">
        <f t="shared" si="386"/>
        <v>0</v>
      </c>
      <c r="T247" s="1412">
        <f t="shared" si="386"/>
        <v>0</v>
      </c>
      <c r="U247" s="1412">
        <f t="shared" si="386"/>
        <v>0</v>
      </c>
      <c r="V247" s="1412">
        <f t="shared" si="386"/>
        <v>0</v>
      </c>
      <c r="W247" s="1412">
        <f t="shared" si="386"/>
        <v>0</v>
      </c>
      <c r="X247" s="1412">
        <f t="shared" si="386"/>
        <v>0</v>
      </c>
      <c r="Y247" s="1412">
        <f t="shared" si="386"/>
        <v>0</v>
      </c>
      <c r="Z247" s="1412">
        <f t="shared" si="386"/>
        <v>0</v>
      </c>
      <c r="AA247" s="1412">
        <f t="shared" si="349"/>
        <v>0</v>
      </c>
      <c r="AB247" s="1412">
        <f t="shared" si="384"/>
        <v>0</v>
      </c>
      <c r="AC247" s="1412">
        <f t="shared" ref="AC247:AU247" si="387">$E247*AC608</f>
        <v>0</v>
      </c>
      <c r="AD247" s="1412">
        <f t="shared" si="387"/>
        <v>0</v>
      </c>
      <c r="AE247" s="1412">
        <f t="shared" si="387"/>
        <v>0</v>
      </c>
      <c r="AF247" s="1412">
        <f t="shared" si="387"/>
        <v>0</v>
      </c>
      <c r="AG247" s="1412">
        <f t="shared" si="387"/>
        <v>0</v>
      </c>
      <c r="AH247" s="1412">
        <f t="shared" si="387"/>
        <v>0</v>
      </c>
      <c r="AI247" s="1412">
        <f t="shared" si="387"/>
        <v>0</v>
      </c>
      <c r="AJ247" s="1412">
        <f t="shared" si="387"/>
        <v>0</v>
      </c>
      <c r="AK247" s="1412">
        <f t="shared" si="387"/>
        <v>0</v>
      </c>
      <c r="AL247" s="1412">
        <f t="shared" si="387"/>
        <v>0</v>
      </c>
      <c r="AM247" s="1412">
        <f t="shared" si="387"/>
        <v>0</v>
      </c>
      <c r="AN247" s="1412">
        <f t="shared" si="387"/>
        <v>0</v>
      </c>
      <c r="AO247" s="1412">
        <f t="shared" si="387"/>
        <v>0</v>
      </c>
      <c r="AP247" s="1412">
        <f t="shared" si="387"/>
        <v>0</v>
      </c>
      <c r="AQ247" s="1412">
        <f t="shared" si="387"/>
        <v>0</v>
      </c>
      <c r="AR247" s="1412">
        <f t="shared" si="387"/>
        <v>0</v>
      </c>
      <c r="AS247" s="1412">
        <f t="shared" si="387"/>
        <v>0</v>
      </c>
      <c r="AT247" s="1412">
        <f t="shared" si="387"/>
        <v>0</v>
      </c>
      <c r="AU247" s="1412">
        <f t="shared" si="387"/>
        <v>0</v>
      </c>
      <c r="AV247" s="1412">
        <f t="shared" si="351"/>
        <v>0</v>
      </c>
      <c r="AW247" s="1412"/>
      <c r="AX247" s="1412"/>
      <c r="AY247" s="1412"/>
      <c r="AZ247" s="1412"/>
      <c r="BA247" s="1412"/>
      <c r="BB247" s="1412"/>
      <c r="BC247" s="1412"/>
      <c r="BD247" s="1412"/>
      <c r="BE247" s="1412"/>
      <c r="BF247" s="1412"/>
      <c r="BG247" s="1412"/>
      <c r="BH247" s="1412"/>
      <c r="BI247" s="1412"/>
      <c r="BJ247" s="1412"/>
      <c r="BK247" s="1412"/>
      <c r="BL247" s="1412"/>
      <c r="BM247" s="1412"/>
      <c r="BN247" s="1412"/>
      <c r="BO247" s="1412"/>
      <c r="BP247" s="1412"/>
      <c r="BQ247" s="1412"/>
    </row>
    <row r="248" spans="1:69" s="1413" customFormat="1" ht="12.75">
      <c r="A248" s="1372" t="s">
        <v>138</v>
      </c>
      <c r="B248" s="249" t="s">
        <v>1421</v>
      </c>
      <c r="C248" s="1411">
        <f ca="1">'I4 BO ASSETS'!J37</f>
        <v>0</v>
      </c>
      <c r="D248" s="1412">
        <f t="shared" ref="D248:E267" si="388">$C248*D609</f>
        <v>0</v>
      </c>
      <c r="E248" s="1412">
        <f t="shared" si="388"/>
        <v>0</v>
      </c>
      <c r="F248" s="1412">
        <f t="shared" si="347"/>
        <v>0</v>
      </c>
      <c r="G248" s="1412">
        <f t="shared" si="382"/>
        <v>0</v>
      </c>
      <c r="H248" s="1412">
        <f t="shared" ref="H248:Z248" si="389">$D248*H609</f>
        <v>0</v>
      </c>
      <c r="I248" s="1412">
        <f t="shared" si="389"/>
        <v>0</v>
      </c>
      <c r="J248" s="1412">
        <f t="shared" si="389"/>
        <v>0</v>
      </c>
      <c r="K248" s="1412">
        <f t="shared" si="389"/>
        <v>0</v>
      </c>
      <c r="L248" s="1412">
        <f t="shared" si="389"/>
        <v>0</v>
      </c>
      <c r="M248" s="1412">
        <f t="shared" si="389"/>
        <v>0</v>
      </c>
      <c r="N248" s="1412">
        <f t="shared" si="389"/>
        <v>0</v>
      </c>
      <c r="O248" s="1412">
        <f t="shared" si="389"/>
        <v>0</v>
      </c>
      <c r="P248" s="1412">
        <f t="shared" si="389"/>
        <v>0</v>
      </c>
      <c r="Q248" s="1412">
        <f t="shared" si="389"/>
        <v>0</v>
      </c>
      <c r="R248" s="1412">
        <f t="shared" si="389"/>
        <v>0</v>
      </c>
      <c r="S248" s="1412">
        <f t="shared" si="389"/>
        <v>0</v>
      </c>
      <c r="T248" s="1412">
        <f t="shared" si="389"/>
        <v>0</v>
      </c>
      <c r="U248" s="1412">
        <f t="shared" si="389"/>
        <v>0</v>
      </c>
      <c r="V248" s="1412">
        <f t="shared" si="389"/>
        <v>0</v>
      </c>
      <c r="W248" s="1412">
        <f t="shared" si="389"/>
        <v>0</v>
      </c>
      <c r="X248" s="1412">
        <f t="shared" si="389"/>
        <v>0</v>
      </c>
      <c r="Y248" s="1412">
        <f t="shared" si="389"/>
        <v>0</v>
      </c>
      <c r="Z248" s="1412">
        <f t="shared" si="389"/>
        <v>0</v>
      </c>
      <c r="AA248" s="1412">
        <f t="shared" si="349"/>
        <v>0</v>
      </c>
      <c r="AB248" s="1412">
        <f t="shared" si="384"/>
        <v>0</v>
      </c>
      <c r="AC248" s="1412">
        <f t="shared" ref="AC248:AU248" si="390">$E248*AC609</f>
        <v>0</v>
      </c>
      <c r="AD248" s="1412">
        <f t="shared" si="390"/>
        <v>0</v>
      </c>
      <c r="AE248" s="1412">
        <f t="shared" si="390"/>
        <v>0</v>
      </c>
      <c r="AF248" s="1412">
        <f t="shared" si="390"/>
        <v>0</v>
      </c>
      <c r="AG248" s="1412">
        <f t="shared" si="390"/>
        <v>0</v>
      </c>
      <c r="AH248" s="1412">
        <f t="shared" si="390"/>
        <v>0</v>
      </c>
      <c r="AI248" s="1412">
        <f t="shared" si="390"/>
        <v>0</v>
      </c>
      <c r="AJ248" s="1412">
        <f t="shared" si="390"/>
        <v>0</v>
      </c>
      <c r="AK248" s="1412">
        <f t="shared" si="390"/>
        <v>0</v>
      </c>
      <c r="AL248" s="1412">
        <f t="shared" si="390"/>
        <v>0</v>
      </c>
      <c r="AM248" s="1412">
        <f t="shared" si="390"/>
        <v>0</v>
      </c>
      <c r="AN248" s="1412">
        <f t="shared" si="390"/>
        <v>0</v>
      </c>
      <c r="AO248" s="1412">
        <f t="shared" si="390"/>
        <v>0</v>
      </c>
      <c r="AP248" s="1412">
        <f t="shared" si="390"/>
        <v>0</v>
      </c>
      <c r="AQ248" s="1412">
        <f t="shared" si="390"/>
        <v>0</v>
      </c>
      <c r="AR248" s="1412">
        <f t="shared" si="390"/>
        <v>0</v>
      </c>
      <c r="AS248" s="1412">
        <f t="shared" si="390"/>
        <v>0</v>
      </c>
      <c r="AT248" s="1412">
        <f t="shared" si="390"/>
        <v>0</v>
      </c>
      <c r="AU248" s="1412">
        <f t="shared" si="390"/>
        <v>0</v>
      </c>
      <c r="AV248" s="1412">
        <f t="shared" si="351"/>
        <v>0</v>
      </c>
      <c r="AW248" s="1412"/>
      <c r="AX248" s="1412"/>
      <c r="AY248" s="1412"/>
      <c r="AZ248" s="1412"/>
      <c r="BA248" s="1412"/>
      <c r="BB248" s="1412"/>
      <c r="BC248" s="1412"/>
      <c r="BD248" s="1412"/>
      <c r="BE248" s="1412"/>
      <c r="BF248" s="1412"/>
      <c r="BG248" s="1412"/>
      <c r="BH248" s="1412"/>
      <c r="BI248" s="1412"/>
      <c r="BJ248" s="1412"/>
      <c r="BK248" s="1412"/>
      <c r="BL248" s="1412"/>
      <c r="BM248" s="1412"/>
      <c r="BN248" s="1412"/>
      <c r="BO248" s="1412"/>
      <c r="BP248" s="1412"/>
      <c r="BQ248" s="1412"/>
    </row>
    <row r="249" spans="1:69" s="1413" customFormat="1" ht="12.75">
      <c r="A249" s="1372">
        <v>1830</v>
      </c>
      <c r="B249" s="249" t="s">
        <v>427</v>
      </c>
      <c r="C249" s="1411">
        <f ca="1">'I4 BO ASSETS'!J38</f>
        <v>0</v>
      </c>
      <c r="D249" s="1412">
        <f t="shared" si="388"/>
        <v>0</v>
      </c>
      <c r="E249" s="1412">
        <f t="shared" si="388"/>
        <v>0</v>
      </c>
      <c r="F249" s="1412">
        <f t="shared" si="347"/>
        <v>0</v>
      </c>
      <c r="G249" s="1412">
        <f t="shared" si="382"/>
        <v>0</v>
      </c>
      <c r="H249" s="1412">
        <f t="shared" ref="H249:Z249" si="391">$D249*H610</f>
        <v>0</v>
      </c>
      <c r="I249" s="1412">
        <f t="shared" si="391"/>
        <v>0</v>
      </c>
      <c r="J249" s="1412">
        <f t="shared" si="391"/>
        <v>0</v>
      </c>
      <c r="K249" s="1412">
        <f t="shared" si="391"/>
        <v>0</v>
      </c>
      <c r="L249" s="1412">
        <f t="shared" si="391"/>
        <v>0</v>
      </c>
      <c r="M249" s="1412">
        <f t="shared" si="391"/>
        <v>0</v>
      </c>
      <c r="N249" s="1412">
        <f t="shared" si="391"/>
        <v>0</v>
      </c>
      <c r="O249" s="1412">
        <f t="shared" si="391"/>
        <v>0</v>
      </c>
      <c r="P249" s="1412">
        <f t="shared" si="391"/>
        <v>0</v>
      </c>
      <c r="Q249" s="1412">
        <f t="shared" si="391"/>
        <v>0</v>
      </c>
      <c r="R249" s="1412">
        <f t="shared" si="391"/>
        <v>0</v>
      </c>
      <c r="S249" s="1412">
        <f t="shared" si="391"/>
        <v>0</v>
      </c>
      <c r="T249" s="1412">
        <f t="shared" si="391"/>
        <v>0</v>
      </c>
      <c r="U249" s="1412">
        <f t="shared" si="391"/>
        <v>0</v>
      </c>
      <c r="V249" s="1412">
        <f t="shared" si="391"/>
        <v>0</v>
      </c>
      <c r="W249" s="1412">
        <f t="shared" si="391"/>
        <v>0</v>
      </c>
      <c r="X249" s="1412">
        <f t="shared" si="391"/>
        <v>0</v>
      </c>
      <c r="Y249" s="1412">
        <f t="shared" si="391"/>
        <v>0</v>
      </c>
      <c r="Z249" s="1412">
        <f t="shared" si="391"/>
        <v>0</v>
      </c>
      <c r="AA249" s="1412">
        <f t="shared" si="349"/>
        <v>0</v>
      </c>
      <c r="AB249" s="1412">
        <f t="shared" si="384"/>
        <v>0</v>
      </c>
      <c r="AC249" s="1412">
        <f t="shared" ref="AC249:AU249" si="392">$E249*AC610</f>
        <v>0</v>
      </c>
      <c r="AD249" s="1412">
        <f t="shared" si="392"/>
        <v>0</v>
      </c>
      <c r="AE249" s="1412">
        <f t="shared" si="392"/>
        <v>0</v>
      </c>
      <c r="AF249" s="1412">
        <f t="shared" si="392"/>
        <v>0</v>
      </c>
      <c r="AG249" s="1412">
        <f t="shared" si="392"/>
        <v>0</v>
      </c>
      <c r="AH249" s="1412">
        <f t="shared" si="392"/>
        <v>0</v>
      </c>
      <c r="AI249" s="1412">
        <f t="shared" si="392"/>
        <v>0</v>
      </c>
      <c r="AJ249" s="1412">
        <f t="shared" si="392"/>
        <v>0</v>
      </c>
      <c r="AK249" s="1412">
        <f t="shared" si="392"/>
        <v>0</v>
      </c>
      <c r="AL249" s="1412">
        <f t="shared" si="392"/>
        <v>0</v>
      </c>
      <c r="AM249" s="1412">
        <f t="shared" si="392"/>
        <v>0</v>
      </c>
      <c r="AN249" s="1412">
        <f t="shared" si="392"/>
        <v>0</v>
      </c>
      <c r="AO249" s="1412">
        <f t="shared" si="392"/>
        <v>0</v>
      </c>
      <c r="AP249" s="1412">
        <f t="shared" si="392"/>
        <v>0</v>
      </c>
      <c r="AQ249" s="1412">
        <f t="shared" si="392"/>
        <v>0</v>
      </c>
      <c r="AR249" s="1412">
        <f t="shared" si="392"/>
        <v>0</v>
      </c>
      <c r="AS249" s="1412">
        <f t="shared" si="392"/>
        <v>0</v>
      </c>
      <c r="AT249" s="1412">
        <f t="shared" si="392"/>
        <v>0</v>
      </c>
      <c r="AU249" s="1412">
        <f t="shared" si="392"/>
        <v>0</v>
      </c>
      <c r="AV249" s="1412">
        <f t="shared" si="351"/>
        <v>0</v>
      </c>
      <c r="AW249" s="1412"/>
      <c r="AX249" s="1412"/>
      <c r="AY249" s="1412"/>
      <c r="AZ249" s="1412"/>
      <c r="BA249" s="1412"/>
      <c r="BB249" s="1412"/>
      <c r="BC249" s="1412"/>
      <c r="BD249" s="1412"/>
      <c r="BE249" s="1412"/>
      <c r="BF249" s="1412"/>
      <c r="BG249" s="1412"/>
      <c r="BH249" s="1412"/>
      <c r="BI249" s="1412"/>
      <c r="BJ249" s="1412"/>
      <c r="BK249" s="1412"/>
      <c r="BL249" s="1412"/>
      <c r="BM249" s="1412"/>
      <c r="BN249" s="1412"/>
      <c r="BO249" s="1412"/>
      <c r="BP249" s="1412"/>
      <c r="BQ249" s="1412"/>
    </row>
    <row r="250" spans="1:69" s="1413" customFormat="1" ht="25.5">
      <c r="A250" s="1372" t="s">
        <v>139</v>
      </c>
      <c r="B250" s="249" t="s">
        <v>1422</v>
      </c>
      <c r="C250" s="1411">
        <f ca="1">'I4 BO ASSETS'!J39</f>
        <v>0</v>
      </c>
      <c r="D250" s="1412">
        <f t="shared" si="388"/>
        <v>0</v>
      </c>
      <c r="E250" s="1412">
        <f t="shared" si="388"/>
        <v>0</v>
      </c>
      <c r="F250" s="1412">
        <f t="shared" si="347"/>
        <v>0</v>
      </c>
      <c r="G250" s="1412">
        <f t="shared" si="382"/>
        <v>0</v>
      </c>
      <c r="H250" s="1412">
        <f t="shared" ref="H250:Z250" si="393">$D250*H611</f>
        <v>0</v>
      </c>
      <c r="I250" s="1412">
        <f t="shared" si="393"/>
        <v>0</v>
      </c>
      <c r="J250" s="1412">
        <f t="shared" si="393"/>
        <v>0</v>
      </c>
      <c r="K250" s="1412">
        <f t="shared" si="393"/>
        <v>0</v>
      </c>
      <c r="L250" s="1412">
        <f t="shared" si="393"/>
        <v>0</v>
      </c>
      <c r="M250" s="1412">
        <f t="shared" si="393"/>
        <v>0</v>
      </c>
      <c r="N250" s="1412">
        <f t="shared" si="393"/>
        <v>0</v>
      </c>
      <c r="O250" s="1412">
        <f t="shared" si="393"/>
        <v>0</v>
      </c>
      <c r="P250" s="1412">
        <f t="shared" si="393"/>
        <v>0</v>
      </c>
      <c r="Q250" s="1412">
        <f t="shared" si="393"/>
        <v>0</v>
      </c>
      <c r="R250" s="1412">
        <f t="shared" si="393"/>
        <v>0</v>
      </c>
      <c r="S250" s="1412">
        <f t="shared" si="393"/>
        <v>0</v>
      </c>
      <c r="T250" s="1412">
        <f t="shared" si="393"/>
        <v>0</v>
      </c>
      <c r="U250" s="1412">
        <f t="shared" si="393"/>
        <v>0</v>
      </c>
      <c r="V250" s="1412">
        <f t="shared" si="393"/>
        <v>0</v>
      </c>
      <c r="W250" s="1412">
        <f t="shared" si="393"/>
        <v>0</v>
      </c>
      <c r="X250" s="1412">
        <f t="shared" si="393"/>
        <v>0</v>
      </c>
      <c r="Y250" s="1412">
        <f t="shared" si="393"/>
        <v>0</v>
      </c>
      <c r="Z250" s="1412">
        <f t="shared" si="393"/>
        <v>0</v>
      </c>
      <c r="AA250" s="1412">
        <f t="shared" si="349"/>
        <v>0</v>
      </c>
      <c r="AB250" s="1412">
        <f t="shared" si="384"/>
        <v>0</v>
      </c>
      <c r="AC250" s="1412">
        <f t="shared" ref="AC250:AU250" si="394">$E250*AC611</f>
        <v>0</v>
      </c>
      <c r="AD250" s="1412">
        <f t="shared" si="394"/>
        <v>0</v>
      </c>
      <c r="AE250" s="1412">
        <f t="shared" si="394"/>
        <v>0</v>
      </c>
      <c r="AF250" s="1412">
        <f t="shared" si="394"/>
        <v>0</v>
      </c>
      <c r="AG250" s="1412">
        <f t="shared" si="394"/>
        <v>0</v>
      </c>
      <c r="AH250" s="1412">
        <f t="shared" si="394"/>
        <v>0</v>
      </c>
      <c r="AI250" s="1412">
        <f t="shared" si="394"/>
        <v>0</v>
      </c>
      <c r="AJ250" s="1412">
        <f t="shared" si="394"/>
        <v>0</v>
      </c>
      <c r="AK250" s="1412">
        <f t="shared" si="394"/>
        <v>0</v>
      </c>
      <c r="AL250" s="1412">
        <f t="shared" si="394"/>
        <v>0</v>
      </c>
      <c r="AM250" s="1412">
        <f t="shared" si="394"/>
        <v>0</v>
      </c>
      <c r="AN250" s="1412">
        <f t="shared" si="394"/>
        <v>0</v>
      </c>
      <c r="AO250" s="1412">
        <f t="shared" si="394"/>
        <v>0</v>
      </c>
      <c r="AP250" s="1412">
        <f t="shared" si="394"/>
        <v>0</v>
      </c>
      <c r="AQ250" s="1412">
        <f t="shared" si="394"/>
        <v>0</v>
      </c>
      <c r="AR250" s="1412">
        <f t="shared" si="394"/>
        <v>0</v>
      </c>
      <c r="AS250" s="1412">
        <f t="shared" si="394"/>
        <v>0</v>
      </c>
      <c r="AT250" s="1412">
        <f t="shared" si="394"/>
        <v>0</v>
      </c>
      <c r="AU250" s="1412">
        <f t="shared" si="394"/>
        <v>0</v>
      </c>
      <c r="AV250" s="1412">
        <f t="shared" si="351"/>
        <v>0</v>
      </c>
      <c r="AW250" s="1412"/>
      <c r="AX250" s="1412"/>
      <c r="AY250" s="1412"/>
      <c r="AZ250" s="1412"/>
      <c r="BA250" s="1412"/>
      <c r="BB250" s="1412"/>
      <c r="BC250" s="1412"/>
      <c r="BD250" s="1412"/>
      <c r="BE250" s="1412"/>
      <c r="BF250" s="1412"/>
      <c r="BG250" s="1412"/>
      <c r="BH250" s="1412"/>
      <c r="BI250" s="1412"/>
      <c r="BJ250" s="1412"/>
      <c r="BK250" s="1412"/>
      <c r="BL250" s="1412"/>
      <c r="BM250" s="1412"/>
      <c r="BN250" s="1412"/>
      <c r="BO250" s="1412"/>
      <c r="BP250" s="1412"/>
      <c r="BQ250" s="1412"/>
    </row>
    <row r="251" spans="1:69" s="1413" customFormat="1" ht="12.75">
      <c r="A251" s="1372" t="s">
        <v>140</v>
      </c>
      <c r="B251" s="249" t="s">
        <v>1423</v>
      </c>
      <c r="C251" s="1411">
        <f ca="1">'I4 BO ASSETS'!J40</f>
        <v>0</v>
      </c>
      <c r="D251" s="1412">
        <f t="shared" si="388"/>
        <v>0</v>
      </c>
      <c r="E251" s="1412">
        <f t="shared" si="388"/>
        <v>0</v>
      </c>
      <c r="F251" s="1412">
        <f t="shared" si="347"/>
        <v>0</v>
      </c>
      <c r="G251" s="1412">
        <f t="shared" si="382"/>
        <v>0</v>
      </c>
      <c r="H251" s="1412">
        <f t="shared" ref="H251:Z251" si="395">$D251*H612</f>
        <v>0</v>
      </c>
      <c r="I251" s="1412">
        <f t="shared" si="395"/>
        <v>0</v>
      </c>
      <c r="J251" s="1412">
        <f t="shared" si="395"/>
        <v>0</v>
      </c>
      <c r="K251" s="1412">
        <f t="shared" si="395"/>
        <v>0</v>
      </c>
      <c r="L251" s="1412">
        <f t="shared" si="395"/>
        <v>0</v>
      </c>
      <c r="M251" s="1412">
        <f t="shared" si="395"/>
        <v>0</v>
      </c>
      <c r="N251" s="1412">
        <f t="shared" si="395"/>
        <v>0</v>
      </c>
      <c r="O251" s="1412">
        <f t="shared" si="395"/>
        <v>0</v>
      </c>
      <c r="P251" s="1412">
        <f t="shared" si="395"/>
        <v>0</v>
      </c>
      <c r="Q251" s="1412">
        <f t="shared" si="395"/>
        <v>0</v>
      </c>
      <c r="R251" s="1412">
        <f t="shared" si="395"/>
        <v>0</v>
      </c>
      <c r="S251" s="1412">
        <f t="shared" si="395"/>
        <v>0</v>
      </c>
      <c r="T251" s="1412">
        <f t="shared" si="395"/>
        <v>0</v>
      </c>
      <c r="U251" s="1412">
        <f t="shared" si="395"/>
        <v>0</v>
      </c>
      <c r="V251" s="1412">
        <f t="shared" si="395"/>
        <v>0</v>
      </c>
      <c r="W251" s="1412">
        <f t="shared" si="395"/>
        <v>0</v>
      </c>
      <c r="X251" s="1412">
        <f t="shared" si="395"/>
        <v>0</v>
      </c>
      <c r="Y251" s="1412">
        <f t="shared" si="395"/>
        <v>0</v>
      </c>
      <c r="Z251" s="1412">
        <f t="shared" si="395"/>
        <v>0</v>
      </c>
      <c r="AA251" s="1412">
        <f t="shared" si="349"/>
        <v>0</v>
      </c>
      <c r="AB251" s="1412">
        <f t="shared" si="384"/>
        <v>0</v>
      </c>
      <c r="AC251" s="1412">
        <f t="shared" ref="AC251:AU251" si="396">$E251*AC612</f>
        <v>0</v>
      </c>
      <c r="AD251" s="1412">
        <f t="shared" si="396"/>
        <v>0</v>
      </c>
      <c r="AE251" s="1412">
        <f t="shared" si="396"/>
        <v>0</v>
      </c>
      <c r="AF251" s="1412">
        <f t="shared" si="396"/>
        <v>0</v>
      </c>
      <c r="AG251" s="1412">
        <f t="shared" si="396"/>
        <v>0</v>
      </c>
      <c r="AH251" s="1412">
        <f t="shared" si="396"/>
        <v>0</v>
      </c>
      <c r="AI251" s="1412">
        <f t="shared" si="396"/>
        <v>0</v>
      </c>
      <c r="AJ251" s="1412">
        <f t="shared" si="396"/>
        <v>0</v>
      </c>
      <c r="AK251" s="1412">
        <f t="shared" si="396"/>
        <v>0</v>
      </c>
      <c r="AL251" s="1412">
        <f t="shared" si="396"/>
        <v>0</v>
      </c>
      <c r="AM251" s="1412">
        <f t="shared" si="396"/>
        <v>0</v>
      </c>
      <c r="AN251" s="1412">
        <f t="shared" si="396"/>
        <v>0</v>
      </c>
      <c r="AO251" s="1412">
        <f t="shared" si="396"/>
        <v>0</v>
      </c>
      <c r="AP251" s="1412">
        <f t="shared" si="396"/>
        <v>0</v>
      </c>
      <c r="AQ251" s="1412">
        <f t="shared" si="396"/>
        <v>0</v>
      </c>
      <c r="AR251" s="1412">
        <f t="shared" si="396"/>
        <v>0</v>
      </c>
      <c r="AS251" s="1412">
        <f t="shared" si="396"/>
        <v>0</v>
      </c>
      <c r="AT251" s="1412">
        <f t="shared" si="396"/>
        <v>0</v>
      </c>
      <c r="AU251" s="1412">
        <f t="shared" si="396"/>
        <v>0</v>
      </c>
      <c r="AV251" s="1412">
        <f t="shared" si="351"/>
        <v>0</v>
      </c>
      <c r="AW251" s="1412"/>
      <c r="AX251" s="1412"/>
      <c r="AY251" s="1412"/>
      <c r="AZ251" s="1412"/>
      <c r="BA251" s="1412"/>
      <c r="BB251" s="1412"/>
      <c r="BC251" s="1412"/>
      <c r="BD251" s="1412"/>
      <c r="BE251" s="1412"/>
      <c r="BF251" s="1412"/>
      <c r="BG251" s="1412"/>
      <c r="BH251" s="1412"/>
      <c r="BI251" s="1412"/>
      <c r="BJ251" s="1412"/>
      <c r="BK251" s="1412"/>
      <c r="BL251" s="1412"/>
      <c r="BM251" s="1412"/>
      <c r="BN251" s="1412"/>
      <c r="BO251" s="1412"/>
      <c r="BP251" s="1412"/>
      <c r="BQ251" s="1412"/>
    </row>
    <row r="252" spans="1:69" s="1413" customFormat="1" ht="12.75">
      <c r="A252" s="1372" t="s">
        <v>141</v>
      </c>
      <c r="B252" s="249" t="s">
        <v>1447</v>
      </c>
      <c r="C252" s="1411">
        <f ca="1">'I4 BO ASSETS'!J41</f>
        <v>0</v>
      </c>
      <c r="D252" s="1412">
        <f t="shared" si="388"/>
        <v>0</v>
      </c>
      <c r="E252" s="1412">
        <f t="shared" si="388"/>
        <v>0</v>
      </c>
      <c r="F252" s="1412">
        <f t="shared" si="347"/>
        <v>0</v>
      </c>
      <c r="G252" s="1412">
        <f t="shared" si="382"/>
        <v>0</v>
      </c>
      <c r="H252" s="1412">
        <f t="shared" ref="H252:Z252" si="397">$D252*H613</f>
        <v>0</v>
      </c>
      <c r="I252" s="1412">
        <f t="shared" si="397"/>
        <v>0</v>
      </c>
      <c r="J252" s="1412">
        <f t="shared" si="397"/>
        <v>0</v>
      </c>
      <c r="K252" s="1412">
        <f t="shared" si="397"/>
        <v>0</v>
      </c>
      <c r="L252" s="1412">
        <f t="shared" si="397"/>
        <v>0</v>
      </c>
      <c r="M252" s="1412">
        <f t="shared" si="397"/>
        <v>0</v>
      </c>
      <c r="N252" s="1412">
        <f t="shared" si="397"/>
        <v>0</v>
      </c>
      <c r="O252" s="1412">
        <f t="shared" si="397"/>
        <v>0</v>
      </c>
      <c r="P252" s="1412">
        <f t="shared" si="397"/>
        <v>0</v>
      </c>
      <c r="Q252" s="1412">
        <f t="shared" si="397"/>
        <v>0</v>
      </c>
      <c r="R252" s="1412">
        <f t="shared" si="397"/>
        <v>0</v>
      </c>
      <c r="S252" s="1412">
        <f t="shared" si="397"/>
        <v>0</v>
      </c>
      <c r="T252" s="1412">
        <f t="shared" si="397"/>
        <v>0</v>
      </c>
      <c r="U252" s="1412">
        <f t="shared" si="397"/>
        <v>0</v>
      </c>
      <c r="V252" s="1412">
        <f t="shared" si="397"/>
        <v>0</v>
      </c>
      <c r="W252" s="1412">
        <f t="shared" si="397"/>
        <v>0</v>
      </c>
      <c r="X252" s="1412">
        <f t="shared" si="397"/>
        <v>0</v>
      </c>
      <c r="Y252" s="1412">
        <f t="shared" si="397"/>
        <v>0</v>
      </c>
      <c r="Z252" s="1412">
        <f t="shared" si="397"/>
        <v>0</v>
      </c>
      <c r="AA252" s="1412">
        <f t="shared" si="349"/>
        <v>0</v>
      </c>
      <c r="AB252" s="1412">
        <f t="shared" si="384"/>
        <v>0</v>
      </c>
      <c r="AC252" s="1412">
        <f t="shared" ref="AC252:AU252" si="398">$E252*AC613</f>
        <v>0</v>
      </c>
      <c r="AD252" s="1412">
        <f t="shared" si="398"/>
        <v>0</v>
      </c>
      <c r="AE252" s="1412">
        <f t="shared" si="398"/>
        <v>0</v>
      </c>
      <c r="AF252" s="1412">
        <f t="shared" si="398"/>
        <v>0</v>
      </c>
      <c r="AG252" s="1412">
        <f t="shared" si="398"/>
        <v>0</v>
      </c>
      <c r="AH252" s="1412">
        <f t="shared" si="398"/>
        <v>0</v>
      </c>
      <c r="AI252" s="1412">
        <f t="shared" si="398"/>
        <v>0</v>
      </c>
      <c r="AJ252" s="1412">
        <f t="shared" si="398"/>
        <v>0</v>
      </c>
      <c r="AK252" s="1412">
        <f t="shared" si="398"/>
        <v>0</v>
      </c>
      <c r="AL252" s="1412">
        <f t="shared" si="398"/>
        <v>0</v>
      </c>
      <c r="AM252" s="1412">
        <f t="shared" si="398"/>
        <v>0</v>
      </c>
      <c r="AN252" s="1412">
        <f t="shared" si="398"/>
        <v>0</v>
      </c>
      <c r="AO252" s="1412">
        <f t="shared" si="398"/>
        <v>0</v>
      </c>
      <c r="AP252" s="1412">
        <f t="shared" si="398"/>
        <v>0</v>
      </c>
      <c r="AQ252" s="1412">
        <f t="shared" si="398"/>
        <v>0</v>
      </c>
      <c r="AR252" s="1412">
        <f t="shared" si="398"/>
        <v>0</v>
      </c>
      <c r="AS252" s="1412">
        <f t="shared" si="398"/>
        <v>0</v>
      </c>
      <c r="AT252" s="1412">
        <f t="shared" si="398"/>
        <v>0</v>
      </c>
      <c r="AU252" s="1412">
        <f t="shared" si="398"/>
        <v>0</v>
      </c>
      <c r="AV252" s="1412">
        <f t="shared" si="351"/>
        <v>0</v>
      </c>
      <c r="AW252" s="1412"/>
      <c r="AX252" s="1412"/>
      <c r="AY252" s="1412"/>
      <c r="AZ252" s="1412"/>
      <c r="BA252" s="1412"/>
      <c r="BB252" s="1412"/>
      <c r="BC252" s="1412"/>
      <c r="BD252" s="1412"/>
      <c r="BE252" s="1412"/>
      <c r="BF252" s="1412"/>
      <c r="BG252" s="1412"/>
      <c r="BH252" s="1412"/>
      <c r="BI252" s="1412"/>
      <c r="BJ252" s="1412"/>
      <c r="BK252" s="1412"/>
      <c r="BL252" s="1412"/>
      <c r="BM252" s="1412"/>
      <c r="BN252" s="1412"/>
      <c r="BO252" s="1412"/>
      <c r="BP252" s="1412"/>
      <c r="BQ252" s="1412"/>
    </row>
    <row r="253" spans="1:69" s="1413" customFormat="1" ht="12.75">
      <c r="A253" s="1372">
        <v>1835</v>
      </c>
      <c r="B253" s="249" t="s">
        <v>413</v>
      </c>
      <c r="C253" s="1411">
        <f ca="1">'I4 BO ASSETS'!J42</f>
        <v>0</v>
      </c>
      <c r="D253" s="1412">
        <f t="shared" si="388"/>
        <v>0</v>
      </c>
      <c r="E253" s="1412">
        <f t="shared" si="388"/>
        <v>0</v>
      </c>
      <c r="F253" s="1412">
        <f t="shared" si="347"/>
        <v>0</v>
      </c>
      <c r="G253" s="1412">
        <f t="shared" si="382"/>
        <v>0</v>
      </c>
      <c r="H253" s="1412">
        <f t="shared" ref="H253:Z253" si="399">$D253*H614</f>
        <v>0</v>
      </c>
      <c r="I253" s="1412">
        <f t="shared" si="399"/>
        <v>0</v>
      </c>
      <c r="J253" s="1412">
        <f t="shared" si="399"/>
        <v>0</v>
      </c>
      <c r="K253" s="1412">
        <f t="shared" si="399"/>
        <v>0</v>
      </c>
      <c r="L253" s="1412">
        <f t="shared" si="399"/>
        <v>0</v>
      </c>
      <c r="M253" s="1412">
        <f t="shared" si="399"/>
        <v>0</v>
      </c>
      <c r="N253" s="1412">
        <f t="shared" si="399"/>
        <v>0</v>
      </c>
      <c r="O253" s="1412">
        <f t="shared" si="399"/>
        <v>0</v>
      </c>
      <c r="P253" s="1412">
        <f t="shared" si="399"/>
        <v>0</v>
      </c>
      <c r="Q253" s="1412">
        <f t="shared" si="399"/>
        <v>0</v>
      </c>
      <c r="R253" s="1412">
        <f t="shared" si="399"/>
        <v>0</v>
      </c>
      <c r="S253" s="1412">
        <f t="shared" si="399"/>
        <v>0</v>
      </c>
      <c r="T253" s="1412">
        <f t="shared" si="399"/>
        <v>0</v>
      </c>
      <c r="U253" s="1412">
        <f t="shared" si="399"/>
        <v>0</v>
      </c>
      <c r="V253" s="1412">
        <f t="shared" si="399"/>
        <v>0</v>
      </c>
      <c r="W253" s="1412">
        <f t="shared" si="399"/>
        <v>0</v>
      </c>
      <c r="X253" s="1412">
        <f t="shared" si="399"/>
        <v>0</v>
      </c>
      <c r="Y253" s="1412">
        <f t="shared" si="399"/>
        <v>0</v>
      </c>
      <c r="Z253" s="1412">
        <f t="shared" si="399"/>
        <v>0</v>
      </c>
      <c r="AA253" s="1412">
        <f t="shared" si="349"/>
        <v>0</v>
      </c>
      <c r="AB253" s="1412">
        <f t="shared" si="384"/>
        <v>0</v>
      </c>
      <c r="AC253" s="1412">
        <f t="shared" ref="AC253:AU253" si="400">$E253*AC614</f>
        <v>0</v>
      </c>
      <c r="AD253" s="1412">
        <f t="shared" si="400"/>
        <v>0</v>
      </c>
      <c r="AE253" s="1412">
        <f t="shared" si="400"/>
        <v>0</v>
      </c>
      <c r="AF253" s="1412">
        <f t="shared" si="400"/>
        <v>0</v>
      </c>
      <c r="AG253" s="1412">
        <f t="shared" si="400"/>
        <v>0</v>
      </c>
      <c r="AH253" s="1412">
        <f t="shared" si="400"/>
        <v>0</v>
      </c>
      <c r="AI253" s="1412">
        <f t="shared" si="400"/>
        <v>0</v>
      </c>
      <c r="AJ253" s="1412">
        <f t="shared" si="400"/>
        <v>0</v>
      </c>
      <c r="AK253" s="1412">
        <f t="shared" si="400"/>
        <v>0</v>
      </c>
      <c r="AL253" s="1412">
        <f t="shared" si="400"/>
        <v>0</v>
      </c>
      <c r="AM253" s="1412">
        <f t="shared" si="400"/>
        <v>0</v>
      </c>
      <c r="AN253" s="1412">
        <f t="shared" si="400"/>
        <v>0</v>
      </c>
      <c r="AO253" s="1412">
        <f t="shared" si="400"/>
        <v>0</v>
      </c>
      <c r="AP253" s="1412">
        <f t="shared" si="400"/>
        <v>0</v>
      </c>
      <c r="AQ253" s="1412">
        <f t="shared" si="400"/>
        <v>0</v>
      </c>
      <c r="AR253" s="1412">
        <f t="shared" si="400"/>
        <v>0</v>
      </c>
      <c r="AS253" s="1412">
        <f t="shared" si="400"/>
        <v>0</v>
      </c>
      <c r="AT253" s="1412">
        <f t="shared" si="400"/>
        <v>0</v>
      </c>
      <c r="AU253" s="1412">
        <f t="shared" si="400"/>
        <v>0</v>
      </c>
      <c r="AV253" s="1412">
        <f t="shared" si="351"/>
        <v>0</v>
      </c>
      <c r="AW253" s="1412"/>
      <c r="AX253" s="1412"/>
      <c r="AY253" s="1412"/>
      <c r="AZ253" s="1412"/>
      <c r="BA253" s="1412"/>
      <c r="BB253" s="1412"/>
      <c r="BC253" s="1412"/>
      <c r="BD253" s="1412"/>
      <c r="BE253" s="1412"/>
      <c r="BF253" s="1412"/>
      <c r="BG253" s="1412"/>
      <c r="BH253" s="1412"/>
      <c r="BI253" s="1412"/>
      <c r="BJ253" s="1412"/>
      <c r="BK253" s="1412"/>
      <c r="BL253" s="1412"/>
      <c r="BM253" s="1412"/>
      <c r="BN253" s="1412"/>
      <c r="BO253" s="1412"/>
      <c r="BP253" s="1412"/>
      <c r="BQ253" s="1412"/>
    </row>
    <row r="254" spans="1:69" s="1413" customFormat="1" ht="25.5">
      <c r="A254" s="1372" t="s">
        <v>142</v>
      </c>
      <c r="B254" s="249" t="s">
        <v>1448</v>
      </c>
      <c r="C254" s="1411">
        <f ca="1">'I4 BO ASSETS'!J43</f>
        <v>0</v>
      </c>
      <c r="D254" s="1412">
        <f t="shared" si="388"/>
        <v>0</v>
      </c>
      <c r="E254" s="1412">
        <f t="shared" si="388"/>
        <v>0</v>
      </c>
      <c r="F254" s="1412">
        <f t="shared" si="347"/>
        <v>0</v>
      </c>
      <c r="G254" s="1412">
        <f t="shared" si="382"/>
        <v>0</v>
      </c>
      <c r="H254" s="1412">
        <f t="shared" ref="H254:Z254" si="401">$D254*H615</f>
        <v>0</v>
      </c>
      <c r="I254" s="1412">
        <f t="shared" si="401"/>
        <v>0</v>
      </c>
      <c r="J254" s="1412">
        <f t="shared" si="401"/>
        <v>0</v>
      </c>
      <c r="K254" s="1412">
        <f t="shared" si="401"/>
        <v>0</v>
      </c>
      <c r="L254" s="1412">
        <f t="shared" si="401"/>
        <v>0</v>
      </c>
      <c r="M254" s="1412">
        <f t="shared" si="401"/>
        <v>0</v>
      </c>
      <c r="N254" s="1412">
        <f t="shared" si="401"/>
        <v>0</v>
      </c>
      <c r="O254" s="1412">
        <f t="shared" si="401"/>
        <v>0</v>
      </c>
      <c r="P254" s="1412">
        <f t="shared" si="401"/>
        <v>0</v>
      </c>
      <c r="Q254" s="1412">
        <f t="shared" si="401"/>
        <v>0</v>
      </c>
      <c r="R254" s="1412">
        <f t="shared" si="401"/>
        <v>0</v>
      </c>
      <c r="S254" s="1412">
        <f t="shared" si="401"/>
        <v>0</v>
      </c>
      <c r="T254" s="1412">
        <f t="shared" si="401"/>
        <v>0</v>
      </c>
      <c r="U254" s="1412">
        <f t="shared" si="401"/>
        <v>0</v>
      </c>
      <c r="V254" s="1412">
        <f t="shared" si="401"/>
        <v>0</v>
      </c>
      <c r="W254" s="1412">
        <f t="shared" si="401"/>
        <v>0</v>
      </c>
      <c r="X254" s="1412">
        <f t="shared" si="401"/>
        <v>0</v>
      </c>
      <c r="Y254" s="1412">
        <f t="shared" si="401"/>
        <v>0</v>
      </c>
      <c r="Z254" s="1412">
        <f t="shared" si="401"/>
        <v>0</v>
      </c>
      <c r="AA254" s="1412">
        <f t="shared" si="349"/>
        <v>0</v>
      </c>
      <c r="AB254" s="1412">
        <f t="shared" si="384"/>
        <v>0</v>
      </c>
      <c r="AC254" s="1412">
        <f t="shared" ref="AC254:AU254" si="402">$E254*AC615</f>
        <v>0</v>
      </c>
      <c r="AD254" s="1412">
        <f t="shared" si="402"/>
        <v>0</v>
      </c>
      <c r="AE254" s="1412">
        <f t="shared" si="402"/>
        <v>0</v>
      </c>
      <c r="AF254" s="1412">
        <f t="shared" si="402"/>
        <v>0</v>
      </c>
      <c r="AG254" s="1412">
        <f t="shared" si="402"/>
        <v>0</v>
      </c>
      <c r="AH254" s="1412">
        <f t="shared" si="402"/>
        <v>0</v>
      </c>
      <c r="AI254" s="1412">
        <f t="shared" si="402"/>
        <v>0</v>
      </c>
      <c r="AJ254" s="1412">
        <f t="shared" si="402"/>
        <v>0</v>
      </c>
      <c r="AK254" s="1412">
        <f t="shared" si="402"/>
        <v>0</v>
      </c>
      <c r="AL254" s="1412">
        <f t="shared" si="402"/>
        <v>0</v>
      </c>
      <c r="AM254" s="1412">
        <f t="shared" si="402"/>
        <v>0</v>
      </c>
      <c r="AN254" s="1412">
        <f t="shared" si="402"/>
        <v>0</v>
      </c>
      <c r="AO254" s="1412">
        <f t="shared" si="402"/>
        <v>0</v>
      </c>
      <c r="AP254" s="1412">
        <f t="shared" si="402"/>
        <v>0</v>
      </c>
      <c r="AQ254" s="1412">
        <f t="shared" si="402"/>
        <v>0</v>
      </c>
      <c r="AR254" s="1412">
        <f t="shared" si="402"/>
        <v>0</v>
      </c>
      <c r="AS254" s="1412">
        <f t="shared" si="402"/>
        <v>0</v>
      </c>
      <c r="AT254" s="1412">
        <f t="shared" si="402"/>
        <v>0</v>
      </c>
      <c r="AU254" s="1412">
        <f t="shared" si="402"/>
        <v>0</v>
      </c>
      <c r="AV254" s="1412">
        <f t="shared" si="351"/>
        <v>0</v>
      </c>
      <c r="AW254" s="1412"/>
      <c r="AX254" s="1412"/>
      <c r="AY254" s="1412"/>
      <c r="AZ254" s="1412"/>
      <c r="BA254" s="1412"/>
      <c r="BB254" s="1412"/>
      <c r="BC254" s="1412"/>
      <c r="BD254" s="1412"/>
      <c r="BE254" s="1412"/>
      <c r="BF254" s="1412"/>
      <c r="BG254" s="1412"/>
      <c r="BH254" s="1412"/>
      <c r="BI254" s="1412"/>
      <c r="BJ254" s="1412"/>
      <c r="BK254" s="1412"/>
      <c r="BL254" s="1412"/>
      <c r="BM254" s="1412"/>
      <c r="BN254" s="1412"/>
      <c r="BO254" s="1412"/>
      <c r="BP254" s="1412"/>
      <c r="BQ254" s="1412"/>
    </row>
    <row r="255" spans="1:69" s="1413" customFormat="1" ht="25.5">
      <c r="A255" s="1372" t="s">
        <v>143</v>
      </c>
      <c r="B255" s="249" t="s">
        <v>1449</v>
      </c>
      <c r="C255" s="1411">
        <f ca="1">'I4 BO ASSETS'!J44</f>
        <v>0</v>
      </c>
      <c r="D255" s="1412">
        <f t="shared" si="388"/>
        <v>0</v>
      </c>
      <c r="E255" s="1412">
        <f t="shared" si="388"/>
        <v>0</v>
      </c>
      <c r="F255" s="1412">
        <f t="shared" si="347"/>
        <v>0</v>
      </c>
      <c r="G255" s="1412">
        <f t="shared" si="382"/>
        <v>0</v>
      </c>
      <c r="H255" s="1412">
        <f t="shared" ref="H255:Z255" si="403">$D255*H616</f>
        <v>0</v>
      </c>
      <c r="I255" s="1412">
        <f t="shared" si="403"/>
        <v>0</v>
      </c>
      <c r="J255" s="1412">
        <f t="shared" si="403"/>
        <v>0</v>
      </c>
      <c r="K255" s="1412">
        <f t="shared" si="403"/>
        <v>0</v>
      </c>
      <c r="L255" s="1412">
        <f t="shared" si="403"/>
        <v>0</v>
      </c>
      <c r="M255" s="1412">
        <f t="shared" si="403"/>
        <v>0</v>
      </c>
      <c r="N255" s="1412">
        <f t="shared" si="403"/>
        <v>0</v>
      </c>
      <c r="O255" s="1412">
        <f t="shared" si="403"/>
        <v>0</v>
      </c>
      <c r="P255" s="1412">
        <f t="shared" si="403"/>
        <v>0</v>
      </c>
      <c r="Q255" s="1412">
        <f t="shared" si="403"/>
        <v>0</v>
      </c>
      <c r="R255" s="1412">
        <f t="shared" si="403"/>
        <v>0</v>
      </c>
      <c r="S255" s="1412">
        <f t="shared" si="403"/>
        <v>0</v>
      </c>
      <c r="T255" s="1412">
        <f t="shared" si="403"/>
        <v>0</v>
      </c>
      <c r="U255" s="1412">
        <f t="shared" si="403"/>
        <v>0</v>
      </c>
      <c r="V255" s="1412">
        <f t="shared" si="403"/>
        <v>0</v>
      </c>
      <c r="W255" s="1412">
        <f t="shared" si="403"/>
        <v>0</v>
      </c>
      <c r="X255" s="1412">
        <f t="shared" si="403"/>
        <v>0</v>
      </c>
      <c r="Y255" s="1412">
        <f t="shared" si="403"/>
        <v>0</v>
      </c>
      <c r="Z255" s="1412">
        <f t="shared" si="403"/>
        <v>0</v>
      </c>
      <c r="AA255" s="1412">
        <f t="shared" si="349"/>
        <v>0</v>
      </c>
      <c r="AB255" s="1412">
        <f t="shared" si="384"/>
        <v>0</v>
      </c>
      <c r="AC255" s="1412">
        <f t="shared" ref="AC255:AU255" si="404">$E255*AC616</f>
        <v>0</v>
      </c>
      <c r="AD255" s="1412">
        <f t="shared" si="404"/>
        <v>0</v>
      </c>
      <c r="AE255" s="1412">
        <f t="shared" si="404"/>
        <v>0</v>
      </c>
      <c r="AF255" s="1412">
        <f t="shared" si="404"/>
        <v>0</v>
      </c>
      <c r="AG255" s="1412">
        <f t="shared" si="404"/>
        <v>0</v>
      </c>
      <c r="AH255" s="1412">
        <f t="shared" si="404"/>
        <v>0</v>
      </c>
      <c r="AI255" s="1412">
        <f t="shared" si="404"/>
        <v>0</v>
      </c>
      <c r="AJ255" s="1412">
        <f t="shared" si="404"/>
        <v>0</v>
      </c>
      <c r="AK255" s="1412">
        <f t="shared" si="404"/>
        <v>0</v>
      </c>
      <c r="AL255" s="1412">
        <f t="shared" si="404"/>
        <v>0</v>
      </c>
      <c r="AM255" s="1412">
        <f t="shared" si="404"/>
        <v>0</v>
      </c>
      <c r="AN255" s="1412">
        <f t="shared" si="404"/>
        <v>0</v>
      </c>
      <c r="AO255" s="1412">
        <f t="shared" si="404"/>
        <v>0</v>
      </c>
      <c r="AP255" s="1412">
        <f t="shared" si="404"/>
        <v>0</v>
      </c>
      <c r="AQ255" s="1412">
        <f t="shared" si="404"/>
        <v>0</v>
      </c>
      <c r="AR255" s="1412">
        <f t="shared" si="404"/>
        <v>0</v>
      </c>
      <c r="AS255" s="1412">
        <f t="shared" si="404"/>
        <v>0</v>
      </c>
      <c r="AT255" s="1412">
        <f t="shared" si="404"/>
        <v>0</v>
      </c>
      <c r="AU255" s="1412">
        <f t="shared" si="404"/>
        <v>0</v>
      </c>
      <c r="AV255" s="1412">
        <f t="shared" si="351"/>
        <v>0</v>
      </c>
      <c r="AW255" s="1412"/>
      <c r="AX255" s="1412"/>
      <c r="AY255" s="1412"/>
      <c r="AZ255" s="1412"/>
      <c r="BA255" s="1412"/>
      <c r="BB255" s="1412"/>
      <c r="BC255" s="1412"/>
      <c r="BD255" s="1412"/>
      <c r="BE255" s="1412"/>
      <c r="BF255" s="1412"/>
      <c r="BG255" s="1412"/>
      <c r="BH255" s="1412"/>
      <c r="BI255" s="1412"/>
      <c r="BJ255" s="1412"/>
      <c r="BK255" s="1412"/>
      <c r="BL255" s="1412"/>
      <c r="BM255" s="1412"/>
      <c r="BN255" s="1412"/>
      <c r="BO255" s="1412"/>
      <c r="BP255" s="1412"/>
      <c r="BQ255" s="1412"/>
    </row>
    <row r="256" spans="1:69" s="1413" customFormat="1" ht="25.5">
      <c r="A256" s="1372" t="s">
        <v>144</v>
      </c>
      <c r="B256" s="249" t="s">
        <v>1450</v>
      </c>
      <c r="C256" s="1411">
        <f ca="1">'I4 BO ASSETS'!J45</f>
        <v>0</v>
      </c>
      <c r="D256" s="1412">
        <f t="shared" si="388"/>
        <v>0</v>
      </c>
      <c r="E256" s="1412">
        <f t="shared" si="388"/>
        <v>0</v>
      </c>
      <c r="F256" s="1412">
        <f t="shared" si="347"/>
        <v>0</v>
      </c>
      <c r="G256" s="1412">
        <f t="shared" si="382"/>
        <v>0</v>
      </c>
      <c r="H256" s="1412">
        <f t="shared" ref="H256:Z256" si="405">$D256*H617</f>
        <v>0</v>
      </c>
      <c r="I256" s="1412">
        <f t="shared" si="405"/>
        <v>0</v>
      </c>
      <c r="J256" s="1412">
        <f t="shared" si="405"/>
        <v>0</v>
      </c>
      <c r="K256" s="1412">
        <f t="shared" si="405"/>
        <v>0</v>
      </c>
      <c r="L256" s="1412">
        <f t="shared" si="405"/>
        <v>0</v>
      </c>
      <c r="M256" s="1412">
        <f t="shared" si="405"/>
        <v>0</v>
      </c>
      <c r="N256" s="1412">
        <f t="shared" si="405"/>
        <v>0</v>
      </c>
      <c r="O256" s="1412">
        <f t="shared" si="405"/>
        <v>0</v>
      </c>
      <c r="P256" s="1412">
        <f t="shared" si="405"/>
        <v>0</v>
      </c>
      <c r="Q256" s="1412">
        <f t="shared" si="405"/>
        <v>0</v>
      </c>
      <c r="R256" s="1412">
        <f t="shared" si="405"/>
        <v>0</v>
      </c>
      <c r="S256" s="1412">
        <f t="shared" si="405"/>
        <v>0</v>
      </c>
      <c r="T256" s="1412">
        <f t="shared" si="405"/>
        <v>0</v>
      </c>
      <c r="U256" s="1412">
        <f t="shared" si="405"/>
        <v>0</v>
      </c>
      <c r="V256" s="1412">
        <f t="shared" si="405"/>
        <v>0</v>
      </c>
      <c r="W256" s="1412">
        <f t="shared" si="405"/>
        <v>0</v>
      </c>
      <c r="X256" s="1412">
        <f t="shared" si="405"/>
        <v>0</v>
      </c>
      <c r="Y256" s="1412">
        <f t="shared" si="405"/>
        <v>0</v>
      </c>
      <c r="Z256" s="1412">
        <f t="shared" si="405"/>
        <v>0</v>
      </c>
      <c r="AA256" s="1412">
        <f t="shared" si="349"/>
        <v>0</v>
      </c>
      <c r="AB256" s="1412">
        <f t="shared" si="384"/>
        <v>0</v>
      </c>
      <c r="AC256" s="1412">
        <f t="shared" ref="AC256:AU256" si="406">$E256*AC617</f>
        <v>0</v>
      </c>
      <c r="AD256" s="1412">
        <f t="shared" si="406"/>
        <v>0</v>
      </c>
      <c r="AE256" s="1412">
        <f t="shared" si="406"/>
        <v>0</v>
      </c>
      <c r="AF256" s="1412">
        <f t="shared" si="406"/>
        <v>0</v>
      </c>
      <c r="AG256" s="1412">
        <f t="shared" si="406"/>
        <v>0</v>
      </c>
      <c r="AH256" s="1412">
        <f t="shared" si="406"/>
        <v>0</v>
      </c>
      <c r="AI256" s="1412">
        <f t="shared" si="406"/>
        <v>0</v>
      </c>
      <c r="AJ256" s="1412">
        <f t="shared" si="406"/>
        <v>0</v>
      </c>
      <c r="AK256" s="1412">
        <f t="shared" si="406"/>
        <v>0</v>
      </c>
      <c r="AL256" s="1412">
        <f t="shared" si="406"/>
        <v>0</v>
      </c>
      <c r="AM256" s="1412">
        <f t="shared" si="406"/>
        <v>0</v>
      </c>
      <c r="AN256" s="1412">
        <f t="shared" si="406"/>
        <v>0</v>
      </c>
      <c r="AO256" s="1412">
        <f t="shared" si="406"/>
        <v>0</v>
      </c>
      <c r="AP256" s="1412">
        <f t="shared" si="406"/>
        <v>0</v>
      </c>
      <c r="AQ256" s="1412">
        <f t="shared" si="406"/>
        <v>0</v>
      </c>
      <c r="AR256" s="1412">
        <f t="shared" si="406"/>
        <v>0</v>
      </c>
      <c r="AS256" s="1412">
        <f t="shared" si="406"/>
        <v>0</v>
      </c>
      <c r="AT256" s="1412">
        <f t="shared" si="406"/>
        <v>0</v>
      </c>
      <c r="AU256" s="1412">
        <f t="shared" si="406"/>
        <v>0</v>
      </c>
      <c r="AV256" s="1412">
        <f t="shared" si="351"/>
        <v>0</v>
      </c>
      <c r="AW256" s="1412"/>
      <c r="AX256" s="1412"/>
      <c r="AY256" s="1412"/>
      <c r="AZ256" s="1412"/>
      <c r="BA256" s="1412"/>
      <c r="BB256" s="1412"/>
      <c r="BC256" s="1412"/>
      <c r="BD256" s="1412"/>
      <c r="BE256" s="1412"/>
      <c r="BF256" s="1412"/>
      <c r="BG256" s="1412"/>
      <c r="BH256" s="1412"/>
      <c r="BI256" s="1412"/>
      <c r="BJ256" s="1412"/>
      <c r="BK256" s="1412"/>
      <c r="BL256" s="1412"/>
      <c r="BM256" s="1412"/>
      <c r="BN256" s="1412"/>
      <c r="BO256" s="1412"/>
      <c r="BP256" s="1412"/>
      <c r="BQ256" s="1412"/>
    </row>
    <row r="257" spans="1:69" s="1413" customFormat="1" ht="12.75">
      <c r="A257" s="1372">
        <v>1840</v>
      </c>
      <c r="B257" s="249" t="s">
        <v>414</v>
      </c>
      <c r="C257" s="1411">
        <f ca="1">'I4 BO ASSETS'!J46</f>
        <v>0</v>
      </c>
      <c r="D257" s="1412">
        <f t="shared" si="388"/>
        <v>0</v>
      </c>
      <c r="E257" s="1412">
        <f t="shared" si="388"/>
        <v>0</v>
      </c>
      <c r="F257" s="1412">
        <f t="shared" si="347"/>
        <v>0</v>
      </c>
      <c r="G257" s="1412">
        <f t="shared" si="382"/>
        <v>0</v>
      </c>
      <c r="H257" s="1412">
        <f t="shared" ref="H257:Z257" si="407">$D257*H618</f>
        <v>0</v>
      </c>
      <c r="I257" s="1412">
        <f t="shared" si="407"/>
        <v>0</v>
      </c>
      <c r="J257" s="1412">
        <f t="shared" si="407"/>
        <v>0</v>
      </c>
      <c r="K257" s="1412">
        <f t="shared" si="407"/>
        <v>0</v>
      </c>
      <c r="L257" s="1412">
        <f t="shared" si="407"/>
        <v>0</v>
      </c>
      <c r="M257" s="1412">
        <f t="shared" si="407"/>
        <v>0</v>
      </c>
      <c r="N257" s="1412">
        <f t="shared" si="407"/>
        <v>0</v>
      </c>
      <c r="O257" s="1412">
        <f t="shared" si="407"/>
        <v>0</v>
      </c>
      <c r="P257" s="1412">
        <f t="shared" si="407"/>
        <v>0</v>
      </c>
      <c r="Q257" s="1412">
        <f t="shared" si="407"/>
        <v>0</v>
      </c>
      <c r="R257" s="1412">
        <f t="shared" si="407"/>
        <v>0</v>
      </c>
      <c r="S257" s="1412">
        <f t="shared" si="407"/>
        <v>0</v>
      </c>
      <c r="T257" s="1412">
        <f t="shared" si="407"/>
        <v>0</v>
      </c>
      <c r="U257" s="1412">
        <f t="shared" si="407"/>
        <v>0</v>
      </c>
      <c r="V257" s="1412">
        <f t="shared" si="407"/>
        <v>0</v>
      </c>
      <c r="W257" s="1412">
        <f t="shared" si="407"/>
        <v>0</v>
      </c>
      <c r="X257" s="1412">
        <f t="shared" si="407"/>
        <v>0</v>
      </c>
      <c r="Y257" s="1412">
        <f t="shared" si="407"/>
        <v>0</v>
      </c>
      <c r="Z257" s="1412">
        <f t="shared" si="407"/>
        <v>0</v>
      </c>
      <c r="AA257" s="1412">
        <f t="shared" si="349"/>
        <v>0</v>
      </c>
      <c r="AB257" s="1412">
        <f t="shared" si="384"/>
        <v>0</v>
      </c>
      <c r="AC257" s="1412">
        <f t="shared" ref="AC257:AU257" si="408">$E257*AC618</f>
        <v>0</v>
      </c>
      <c r="AD257" s="1412">
        <f t="shared" si="408"/>
        <v>0</v>
      </c>
      <c r="AE257" s="1412">
        <f t="shared" si="408"/>
        <v>0</v>
      </c>
      <c r="AF257" s="1412">
        <f t="shared" si="408"/>
        <v>0</v>
      </c>
      <c r="AG257" s="1412">
        <f t="shared" si="408"/>
        <v>0</v>
      </c>
      <c r="AH257" s="1412">
        <f t="shared" si="408"/>
        <v>0</v>
      </c>
      <c r="AI257" s="1412">
        <f t="shared" si="408"/>
        <v>0</v>
      </c>
      <c r="AJ257" s="1412">
        <f t="shared" si="408"/>
        <v>0</v>
      </c>
      <c r="AK257" s="1412">
        <f t="shared" si="408"/>
        <v>0</v>
      </c>
      <c r="AL257" s="1412">
        <f t="shared" si="408"/>
        <v>0</v>
      </c>
      <c r="AM257" s="1412">
        <f t="shared" si="408"/>
        <v>0</v>
      </c>
      <c r="AN257" s="1412">
        <f t="shared" si="408"/>
        <v>0</v>
      </c>
      <c r="AO257" s="1412">
        <f t="shared" si="408"/>
        <v>0</v>
      </c>
      <c r="AP257" s="1412">
        <f t="shared" si="408"/>
        <v>0</v>
      </c>
      <c r="AQ257" s="1412">
        <f t="shared" si="408"/>
        <v>0</v>
      </c>
      <c r="AR257" s="1412">
        <f t="shared" si="408"/>
        <v>0</v>
      </c>
      <c r="AS257" s="1412">
        <f t="shared" si="408"/>
        <v>0</v>
      </c>
      <c r="AT257" s="1412">
        <f t="shared" si="408"/>
        <v>0</v>
      </c>
      <c r="AU257" s="1412">
        <f t="shared" si="408"/>
        <v>0</v>
      </c>
      <c r="AV257" s="1412">
        <f t="shared" si="351"/>
        <v>0</v>
      </c>
      <c r="AW257" s="1412"/>
      <c r="AX257" s="1412"/>
      <c r="AY257" s="1412"/>
      <c r="AZ257" s="1412"/>
      <c r="BA257" s="1412"/>
      <c r="BB257" s="1412"/>
      <c r="BC257" s="1412"/>
      <c r="BD257" s="1412"/>
      <c r="BE257" s="1412"/>
      <c r="BF257" s="1412"/>
      <c r="BG257" s="1412"/>
      <c r="BH257" s="1412"/>
      <c r="BI257" s="1412"/>
      <c r="BJ257" s="1412"/>
      <c r="BK257" s="1412"/>
      <c r="BL257" s="1412"/>
      <c r="BM257" s="1412"/>
      <c r="BN257" s="1412"/>
      <c r="BO257" s="1412"/>
      <c r="BP257" s="1412"/>
      <c r="BQ257" s="1412"/>
    </row>
    <row r="258" spans="1:69" s="1413" customFormat="1" ht="12.75">
      <c r="A258" s="1372" t="s">
        <v>145</v>
      </c>
      <c r="B258" s="249" t="s">
        <v>1451</v>
      </c>
      <c r="C258" s="1411">
        <f ca="1">'I4 BO ASSETS'!J47</f>
        <v>0</v>
      </c>
      <c r="D258" s="1412">
        <f t="shared" si="388"/>
        <v>0</v>
      </c>
      <c r="E258" s="1412">
        <f t="shared" si="388"/>
        <v>0</v>
      </c>
      <c r="F258" s="1412">
        <f t="shared" si="347"/>
        <v>0</v>
      </c>
      <c r="G258" s="1412">
        <f t="shared" si="382"/>
        <v>0</v>
      </c>
      <c r="H258" s="1412">
        <f t="shared" ref="H258:Z258" si="409">$D258*H619</f>
        <v>0</v>
      </c>
      <c r="I258" s="1412">
        <f t="shared" si="409"/>
        <v>0</v>
      </c>
      <c r="J258" s="1412">
        <f t="shared" si="409"/>
        <v>0</v>
      </c>
      <c r="K258" s="1412">
        <f t="shared" si="409"/>
        <v>0</v>
      </c>
      <c r="L258" s="1412">
        <f t="shared" si="409"/>
        <v>0</v>
      </c>
      <c r="M258" s="1412">
        <f t="shared" si="409"/>
        <v>0</v>
      </c>
      <c r="N258" s="1412">
        <f t="shared" si="409"/>
        <v>0</v>
      </c>
      <c r="O258" s="1412">
        <f t="shared" si="409"/>
        <v>0</v>
      </c>
      <c r="P258" s="1412">
        <f t="shared" si="409"/>
        <v>0</v>
      </c>
      <c r="Q258" s="1412">
        <f t="shared" si="409"/>
        <v>0</v>
      </c>
      <c r="R258" s="1412">
        <f t="shared" si="409"/>
        <v>0</v>
      </c>
      <c r="S258" s="1412">
        <f t="shared" si="409"/>
        <v>0</v>
      </c>
      <c r="T258" s="1412">
        <f t="shared" si="409"/>
        <v>0</v>
      </c>
      <c r="U258" s="1412">
        <f t="shared" si="409"/>
        <v>0</v>
      </c>
      <c r="V258" s="1412">
        <f t="shared" si="409"/>
        <v>0</v>
      </c>
      <c r="W258" s="1412">
        <f t="shared" si="409"/>
        <v>0</v>
      </c>
      <c r="X258" s="1412">
        <f t="shared" si="409"/>
        <v>0</v>
      </c>
      <c r="Y258" s="1412">
        <f t="shared" si="409"/>
        <v>0</v>
      </c>
      <c r="Z258" s="1412">
        <f t="shared" si="409"/>
        <v>0</v>
      </c>
      <c r="AA258" s="1412">
        <f t="shared" si="349"/>
        <v>0</v>
      </c>
      <c r="AB258" s="1412">
        <f t="shared" si="384"/>
        <v>0</v>
      </c>
      <c r="AC258" s="1412">
        <f t="shared" ref="AC258:AU258" si="410">$E258*AC619</f>
        <v>0</v>
      </c>
      <c r="AD258" s="1412">
        <f t="shared" si="410"/>
        <v>0</v>
      </c>
      <c r="AE258" s="1412">
        <f t="shared" si="410"/>
        <v>0</v>
      </c>
      <c r="AF258" s="1412">
        <f t="shared" si="410"/>
        <v>0</v>
      </c>
      <c r="AG258" s="1412">
        <f t="shared" si="410"/>
        <v>0</v>
      </c>
      <c r="AH258" s="1412">
        <f t="shared" si="410"/>
        <v>0</v>
      </c>
      <c r="AI258" s="1412">
        <f t="shared" si="410"/>
        <v>0</v>
      </c>
      <c r="AJ258" s="1412">
        <f t="shared" si="410"/>
        <v>0</v>
      </c>
      <c r="AK258" s="1412">
        <f t="shared" si="410"/>
        <v>0</v>
      </c>
      <c r="AL258" s="1412">
        <f t="shared" si="410"/>
        <v>0</v>
      </c>
      <c r="AM258" s="1412">
        <f t="shared" si="410"/>
        <v>0</v>
      </c>
      <c r="AN258" s="1412">
        <f t="shared" si="410"/>
        <v>0</v>
      </c>
      <c r="AO258" s="1412">
        <f t="shared" si="410"/>
        <v>0</v>
      </c>
      <c r="AP258" s="1412">
        <f t="shared" si="410"/>
        <v>0</v>
      </c>
      <c r="AQ258" s="1412">
        <f t="shared" si="410"/>
        <v>0</v>
      </c>
      <c r="AR258" s="1412">
        <f t="shared" si="410"/>
        <v>0</v>
      </c>
      <c r="AS258" s="1412">
        <f t="shared" si="410"/>
        <v>0</v>
      </c>
      <c r="AT258" s="1412">
        <f t="shared" si="410"/>
        <v>0</v>
      </c>
      <c r="AU258" s="1412">
        <f t="shared" si="410"/>
        <v>0</v>
      </c>
      <c r="AV258" s="1412">
        <f t="shared" si="351"/>
        <v>0</v>
      </c>
      <c r="AW258" s="1412"/>
      <c r="AX258" s="1412"/>
      <c r="AY258" s="1412"/>
      <c r="AZ258" s="1412"/>
      <c r="BA258" s="1412"/>
      <c r="BB258" s="1412"/>
      <c r="BC258" s="1412"/>
      <c r="BD258" s="1412"/>
      <c r="BE258" s="1412"/>
      <c r="BF258" s="1412"/>
      <c r="BG258" s="1412"/>
      <c r="BH258" s="1412"/>
      <c r="BI258" s="1412"/>
      <c r="BJ258" s="1412"/>
      <c r="BK258" s="1412"/>
      <c r="BL258" s="1412"/>
      <c r="BM258" s="1412"/>
      <c r="BN258" s="1412"/>
      <c r="BO258" s="1412"/>
      <c r="BP258" s="1412"/>
      <c r="BQ258" s="1412"/>
    </row>
    <row r="259" spans="1:69" s="1413" customFormat="1" ht="12.75">
      <c r="A259" s="1372" t="s">
        <v>146</v>
      </c>
      <c r="B259" s="249" t="s">
        <v>1452</v>
      </c>
      <c r="C259" s="1411">
        <f ca="1">'I4 BO ASSETS'!J48</f>
        <v>0</v>
      </c>
      <c r="D259" s="1412">
        <f t="shared" si="388"/>
        <v>0</v>
      </c>
      <c r="E259" s="1412">
        <f t="shared" si="388"/>
        <v>0</v>
      </c>
      <c r="F259" s="1412">
        <f t="shared" si="347"/>
        <v>0</v>
      </c>
      <c r="G259" s="1412">
        <f t="shared" si="382"/>
        <v>0</v>
      </c>
      <c r="H259" s="1412">
        <f t="shared" ref="H259:Z259" si="411">$D259*H620</f>
        <v>0</v>
      </c>
      <c r="I259" s="1412">
        <f t="shared" si="411"/>
        <v>0</v>
      </c>
      <c r="J259" s="1412">
        <f t="shared" si="411"/>
        <v>0</v>
      </c>
      <c r="K259" s="1412">
        <f t="shared" si="411"/>
        <v>0</v>
      </c>
      <c r="L259" s="1412">
        <f t="shared" si="411"/>
        <v>0</v>
      </c>
      <c r="M259" s="1412">
        <f t="shared" si="411"/>
        <v>0</v>
      </c>
      <c r="N259" s="1412">
        <f t="shared" si="411"/>
        <v>0</v>
      </c>
      <c r="O259" s="1412">
        <f t="shared" si="411"/>
        <v>0</v>
      </c>
      <c r="P259" s="1412">
        <f t="shared" si="411"/>
        <v>0</v>
      </c>
      <c r="Q259" s="1412">
        <f t="shared" si="411"/>
        <v>0</v>
      </c>
      <c r="R259" s="1412">
        <f t="shared" si="411"/>
        <v>0</v>
      </c>
      <c r="S259" s="1412">
        <f t="shared" si="411"/>
        <v>0</v>
      </c>
      <c r="T259" s="1412">
        <f t="shared" si="411"/>
        <v>0</v>
      </c>
      <c r="U259" s="1412">
        <f t="shared" si="411"/>
        <v>0</v>
      </c>
      <c r="V259" s="1412">
        <f t="shared" si="411"/>
        <v>0</v>
      </c>
      <c r="W259" s="1412">
        <f t="shared" si="411"/>
        <v>0</v>
      </c>
      <c r="X259" s="1412">
        <f t="shared" si="411"/>
        <v>0</v>
      </c>
      <c r="Y259" s="1412">
        <f t="shared" si="411"/>
        <v>0</v>
      </c>
      <c r="Z259" s="1412">
        <f t="shared" si="411"/>
        <v>0</v>
      </c>
      <c r="AA259" s="1412">
        <f t="shared" si="349"/>
        <v>0</v>
      </c>
      <c r="AB259" s="1412">
        <f t="shared" si="384"/>
        <v>0</v>
      </c>
      <c r="AC259" s="1412">
        <f t="shared" ref="AC259:AU259" si="412">$E259*AC620</f>
        <v>0</v>
      </c>
      <c r="AD259" s="1412">
        <f t="shared" si="412"/>
        <v>0</v>
      </c>
      <c r="AE259" s="1412">
        <f t="shared" si="412"/>
        <v>0</v>
      </c>
      <c r="AF259" s="1412">
        <f t="shared" si="412"/>
        <v>0</v>
      </c>
      <c r="AG259" s="1412">
        <f t="shared" si="412"/>
        <v>0</v>
      </c>
      <c r="AH259" s="1412">
        <f t="shared" si="412"/>
        <v>0</v>
      </c>
      <c r="AI259" s="1412">
        <f t="shared" si="412"/>
        <v>0</v>
      </c>
      <c r="AJ259" s="1412">
        <f t="shared" si="412"/>
        <v>0</v>
      </c>
      <c r="AK259" s="1412">
        <f t="shared" si="412"/>
        <v>0</v>
      </c>
      <c r="AL259" s="1412">
        <f t="shared" si="412"/>
        <v>0</v>
      </c>
      <c r="AM259" s="1412">
        <f t="shared" si="412"/>
        <v>0</v>
      </c>
      <c r="AN259" s="1412">
        <f t="shared" si="412"/>
        <v>0</v>
      </c>
      <c r="AO259" s="1412">
        <f t="shared" si="412"/>
        <v>0</v>
      </c>
      <c r="AP259" s="1412">
        <f t="shared" si="412"/>
        <v>0</v>
      </c>
      <c r="AQ259" s="1412">
        <f t="shared" si="412"/>
        <v>0</v>
      </c>
      <c r="AR259" s="1412">
        <f t="shared" si="412"/>
        <v>0</v>
      </c>
      <c r="AS259" s="1412">
        <f t="shared" si="412"/>
        <v>0</v>
      </c>
      <c r="AT259" s="1412">
        <f t="shared" si="412"/>
        <v>0</v>
      </c>
      <c r="AU259" s="1412">
        <f t="shared" si="412"/>
        <v>0</v>
      </c>
      <c r="AV259" s="1412">
        <f t="shared" si="351"/>
        <v>0</v>
      </c>
      <c r="AW259" s="1412"/>
      <c r="AX259" s="1412"/>
      <c r="AY259" s="1412"/>
      <c r="AZ259" s="1412"/>
      <c r="BA259" s="1412"/>
      <c r="BB259" s="1412"/>
      <c r="BC259" s="1412"/>
      <c r="BD259" s="1412"/>
      <c r="BE259" s="1412"/>
      <c r="BF259" s="1412"/>
      <c r="BG259" s="1412"/>
      <c r="BH259" s="1412"/>
      <c r="BI259" s="1412"/>
      <c r="BJ259" s="1412"/>
      <c r="BK259" s="1412"/>
      <c r="BL259" s="1412"/>
      <c r="BM259" s="1412"/>
      <c r="BN259" s="1412"/>
      <c r="BO259" s="1412"/>
      <c r="BP259" s="1412"/>
      <c r="BQ259" s="1412"/>
    </row>
    <row r="260" spans="1:69" s="1413" customFormat="1" ht="12.75">
      <c r="A260" s="1372" t="s">
        <v>147</v>
      </c>
      <c r="B260" s="249" t="s">
        <v>1453</v>
      </c>
      <c r="C260" s="1411">
        <f ca="1">'I4 BO ASSETS'!J49</f>
        <v>0</v>
      </c>
      <c r="D260" s="1412">
        <f t="shared" si="388"/>
        <v>0</v>
      </c>
      <c r="E260" s="1412">
        <f t="shared" si="388"/>
        <v>0</v>
      </c>
      <c r="F260" s="1412">
        <f t="shared" si="347"/>
        <v>0</v>
      </c>
      <c r="G260" s="1412">
        <f t="shared" si="382"/>
        <v>0</v>
      </c>
      <c r="H260" s="1412">
        <f t="shared" ref="H260:Z260" si="413">$D260*H621</f>
        <v>0</v>
      </c>
      <c r="I260" s="1412">
        <f t="shared" si="413"/>
        <v>0</v>
      </c>
      <c r="J260" s="1412">
        <f t="shared" si="413"/>
        <v>0</v>
      </c>
      <c r="K260" s="1412">
        <f t="shared" si="413"/>
        <v>0</v>
      </c>
      <c r="L260" s="1412">
        <f t="shared" si="413"/>
        <v>0</v>
      </c>
      <c r="M260" s="1412">
        <f t="shared" si="413"/>
        <v>0</v>
      </c>
      <c r="N260" s="1412">
        <f t="shared" si="413"/>
        <v>0</v>
      </c>
      <c r="O260" s="1412">
        <f t="shared" si="413"/>
        <v>0</v>
      </c>
      <c r="P260" s="1412">
        <f t="shared" si="413"/>
        <v>0</v>
      </c>
      <c r="Q260" s="1412">
        <f t="shared" si="413"/>
        <v>0</v>
      </c>
      <c r="R260" s="1412">
        <f t="shared" si="413"/>
        <v>0</v>
      </c>
      <c r="S260" s="1412">
        <f t="shared" si="413"/>
        <v>0</v>
      </c>
      <c r="T260" s="1412">
        <f t="shared" si="413"/>
        <v>0</v>
      </c>
      <c r="U260" s="1412">
        <f t="shared" si="413"/>
        <v>0</v>
      </c>
      <c r="V260" s="1412">
        <f t="shared" si="413"/>
        <v>0</v>
      </c>
      <c r="W260" s="1412">
        <f t="shared" si="413"/>
        <v>0</v>
      </c>
      <c r="X260" s="1412">
        <f t="shared" si="413"/>
        <v>0</v>
      </c>
      <c r="Y260" s="1412">
        <f t="shared" si="413"/>
        <v>0</v>
      </c>
      <c r="Z260" s="1412">
        <f t="shared" si="413"/>
        <v>0</v>
      </c>
      <c r="AA260" s="1412">
        <f t="shared" si="349"/>
        <v>0</v>
      </c>
      <c r="AB260" s="1412">
        <f t="shared" si="384"/>
        <v>0</v>
      </c>
      <c r="AC260" s="1412">
        <f t="shared" ref="AC260:AU260" si="414">$E260*AC621</f>
        <v>0</v>
      </c>
      <c r="AD260" s="1412">
        <f t="shared" si="414"/>
        <v>0</v>
      </c>
      <c r="AE260" s="1412">
        <f t="shared" si="414"/>
        <v>0</v>
      </c>
      <c r="AF260" s="1412">
        <f t="shared" si="414"/>
        <v>0</v>
      </c>
      <c r="AG260" s="1412">
        <f t="shared" si="414"/>
        <v>0</v>
      </c>
      <c r="AH260" s="1412">
        <f t="shared" si="414"/>
        <v>0</v>
      </c>
      <c r="AI260" s="1412">
        <f t="shared" si="414"/>
        <v>0</v>
      </c>
      <c r="AJ260" s="1412">
        <f t="shared" si="414"/>
        <v>0</v>
      </c>
      <c r="AK260" s="1412">
        <f t="shared" si="414"/>
        <v>0</v>
      </c>
      <c r="AL260" s="1412">
        <f t="shared" si="414"/>
        <v>0</v>
      </c>
      <c r="AM260" s="1412">
        <f t="shared" si="414"/>
        <v>0</v>
      </c>
      <c r="AN260" s="1412">
        <f t="shared" si="414"/>
        <v>0</v>
      </c>
      <c r="AO260" s="1412">
        <f t="shared" si="414"/>
        <v>0</v>
      </c>
      <c r="AP260" s="1412">
        <f t="shared" si="414"/>
        <v>0</v>
      </c>
      <c r="AQ260" s="1412">
        <f t="shared" si="414"/>
        <v>0</v>
      </c>
      <c r="AR260" s="1412">
        <f t="shared" si="414"/>
        <v>0</v>
      </c>
      <c r="AS260" s="1412">
        <f t="shared" si="414"/>
        <v>0</v>
      </c>
      <c r="AT260" s="1412">
        <f t="shared" si="414"/>
        <v>0</v>
      </c>
      <c r="AU260" s="1412">
        <f t="shared" si="414"/>
        <v>0</v>
      </c>
      <c r="AV260" s="1412">
        <f t="shared" si="351"/>
        <v>0</v>
      </c>
      <c r="AW260" s="1412"/>
      <c r="AX260" s="1412"/>
      <c r="AY260" s="1412"/>
      <c r="AZ260" s="1412"/>
      <c r="BA260" s="1412"/>
      <c r="BB260" s="1412"/>
      <c r="BC260" s="1412"/>
      <c r="BD260" s="1412"/>
      <c r="BE260" s="1412"/>
      <c r="BF260" s="1412"/>
      <c r="BG260" s="1412"/>
      <c r="BH260" s="1412"/>
      <c r="BI260" s="1412"/>
      <c r="BJ260" s="1412"/>
      <c r="BK260" s="1412"/>
      <c r="BL260" s="1412"/>
      <c r="BM260" s="1412"/>
      <c r="BN260" s="1412"/>
      <c r="BO260" s="1412"/>
      <c r="BP260" s="1412"/>
      <c r="BQ260" s="1412"/>
    </row>
    <row r="261" spans="1:69" s="1413" customFormat="1" ht="12.75">
      <c r="A261" s="1372">
        <v>1845</v>
      </c>
      <c r="B261" s="249" t="s">
        <v>422</v>
      </c>
      <c r="C261" s="1411">
        <f ca="1">'I4 BO ASSETS'!J50</f>
        <v>0</v>
      </c>
      <c r="D261" s="1412">
        <f t="shared" si="388"/>
        <v>0</v>
      </c>
      <c r="E261" s="1412">
        <f t="shared" si="388"/>
        <v>0</v>
      </c>
      <c r="F261" s="1412">
        <f t="shared" si="347"/>
        <v>0</v>
      </c>
      <c r="G261" s="1412">
        <f t="shared" si="382"/>
        <v>0</v>
      </c>
      <c r="H261" s="1412">
        <f t="shared" ref="H261:Z261" si="415">$D261*H622</f>
        <v>0</v>
      </c>
      <c r="I261" s="1412">
        <f t="shared" si="415"/>
        <v>0</v>
      </c>
      <c r="J261" s="1412">
        <f t="shared" si="415"/>
        <v>0</v>
      </c>
      <c r="K261" s="1412">
        <f t="shared" si="415"/>
        <v>0</v>
      </c>
      <c r="L261" s="1412">
        <f t="shared" si="415"/>
        <v>0</v>
      </c>
      <c r="M261" s="1412">
        <f t="shared" si="415"/>
        <v>0</v>
      </c>
      <c r="N261" s="1412">
        <f t="shared" si="415"/>
        <v>0</v>
      </c>
      <c r="O261" s="1412">
        <f t="shared" si="415"/>
        <v>0</v>
      </c>
      <c r="P261" s="1412">
        <f t="shared" si="415"/>
        <v>0</v>
      </c>
      <c r="Q261" s="1412">
        <f t="shared" si="415"/>
        <v>0</v>
      </c>
      <c r="R261" s="1412">
        <f t="shared" si="415"/>
        <v>0</v>
      </c>
      <c r="S261" s="1412">
        <f t="shared" si="415"/>
        <v>0</v>
      </c>
      <c r="T261" s="1412">
        <f t="shared" si="415"/>
        <v>0</v>
      </c>
      <c r="U261" s="1412">
        <f t="shared" si="415"/>
        <v>0</v>
      </c>
      <c r="V261" s="1412">
        <f t="shared" si="415"/>
        <v>0</v>
      </c>
      <c r="W261" s="1412">
        <f t="shared" si="415"/>
        <v>0</v>
      </c>
      <c r="X261" s="1412">
        <f t="shared" si="415"/>
        <v>0</v>
      </c>
      <c r="Y261" s="1412">
        <f t="shared" si="415"/>
        <v>0</v>
      </c>
      <c r="Z261" s="1412">
        <f t="shared" si="415"/>
        <v>0</v>
      </c>
      <c r="AA261" s="1412">
        <f t="shared" si="349"/>
        <v>0</v>
      </c>
      <c r="AB261" s="1412">
        <f t="shared" si="384"/>
        <v>0</v>
      </c>
      <c r="AC261" s="1412">
        <f t="shared" ref="AC261:AU261" si="416">$E261*AC622</f>
        <v>0</v>
      </c>
      <c r="AD261" s="1412">
        <f t="shared" si="416"/>
        <v>0</v>
      </c>
      <c r="AE261" s="1412">
        <f t="shared" si="416"/>
        <v>0</v>
      </c>
      <c r="AF261" s="1412">
        <f t="shared" si="416"/>
        <v>0</v>
      </c>
      <c r="AG261" s="1412">
        <f t="shared" si="416"/>
        <v>0</v>
      </c>
      <c r="AH261" s="1412">
        <f t="shared" si="416"/>
        <v>0</v>
      </c>
      <c r="AI261" s="1412">
        <f t="shared" si="416"/>
        <v>0</v>
      </c>
      <c r="AJ261" s="1412">
        <f t="shared" si="416"/>
        <v>0</v>
      </c>
      <c r="AK261" s="1412">
        <f t="shared" si="416"/>
        <v>0</v>
      </c>
      <c r="AL261" s="1412">
        <f t="shared" si="416"/>
        <v>0</v>
      </c>
      <c r="AM261" s="1412">
        <f t="shared" si="416"/>
        <v>0</v>
      </c>
      <c r="AN261" s="1412">
        <f t="shared" si="416"/>
        <v>0</v>
      </c>
      <c r="AO261" s="1412">
        <f t="shared" si="416"/>
        <v>0</v>
      </c>
      <c r="AP261" s="1412">
        <f t="shared" si="416"/>
        <v>0</v>
      </c>
      <c r="AQ261" s="1412">
        <f t="shared" si="416"/>
        <v>0</v>
      </c>
      <c r="AR261" s="1412">
        <f t="shared" si="416"/>
        <v>0</v>
      </c>
      <c r="AS261" s="1412">
        <f t="shared" si="416"/>
        <v>0</v>
      </c>
      <c r="AT261" s="1412">
        <f t="shared" si="416"/>
        <v>0</v>
      </c>
      <c r="AU261" s="1412">
        <f t="shared" si="416"/>
        <v>0</v>
      </c>
      <c r="AV261" s="1412">
        <f t="shared" si="351"/>
        <v>0</v>
      </c>
      <c r="AW261" s="1412"/>
      <c r="AX261" s="1412"/>
      <c r="AY261" s="1412"/>
      <c r="AZ261" s="1412"/>
      <c r="BA261" s="1412"/>
      <c r="BB261" s="1412"/>
      <c r="BC261" s="1412"/>
      <c r="BD261" s="1412"/>
      <c r="BE261" s="1412"/>
      <c r="BF261" s="1412"/>
      <c r="BG261" s="1412"/>
      <c r="BH261" s="1412"/>
      <c r="BI261" s="1412"/>
      <c r="BJ261" s="1412"/>
      <c r="BK261" s="1412"/>
      <c r="BL261" s="1412"/>
      <c r="BM261" s="1412"/>
      <c r="BN261" s="1412"/>
      <c r="BO261" s="1412"/>
      <c r="BP261" s="1412"/>
      <c r="BQ261" s="1412"/>
    </row>
    <row r="262" spans="1:69" s="1413" customFormat="1" ht="25.5">
      <c r="A262" s="1372" t="s">
        <v>148</v>
      </c>
      <c r="B262" s="249" t="s">
        <v>1454</v>
      </c>
      <c r="C262" s="1411">
        <f ca="1">'I4 BO ASSETS'!J51</f>
        <v>0</v>
      </c>
      <c r="D262" s="1412">
        <f t="shared" si="388"/>
        <v>0</v>
      </c>
      <c r="E262" s="1412">
        <f t="shared" si="388"/>
        <v>0</v>
      </c>
      <c r="F262" s="1412">
        <f t="shared" si="347"/>
        <v>0</v>
      </c>
      <c r="G262" s="1412">
        <f t="shared" si="382"/>
        <v>0</v>
      </c>
      <c r="H262" s="1412">
        <f t="shared" ref="H262:Z262" si="417">$D262*H623</f>
        <v>0</v>
      </c>
      <c r="I262" s="1412">
        <f t="shared" si="417"/>
        <v>0</v>
      </c>
      <c r="J262" s="1412">
        <f t="shared" si="417"/>
        <v>0</v>
      </c>
      <c r="K262" s="1412">
        <f t="shared" si="417"/>
        <v>0</v>
      </c>
      <c r="L262" s="1412">
        <f t="shared" si="417"/>
        <v>0</v>
      </c>
      <c r="M262" s="1412">
        <f t="shared" si="417"/>
        <v>0</v>
      </c>
      <c r="N262" s="1412">
        <f t="shared" si="417"/>
        <v>0</v>
      </c>
      <c r="O262" s="1412">
        <f t="shared" si="417"/>
        <v>0</v>
      </c>
      <c r="P262" s="1412">
        <f t="shared" si="417"/>
        <v>0</v>
      </c>
      <c r="Q262" s="1412">
        <f t="shared" si="417"/>
        <v>0</v>
      </c>
      <c r="R262" s="1412">
        <f t="shared" si="417"/>
        <v>0</v>
      </c>
      <c r="S262" s="1412">
        <f t="shared" si="417"/>
        <v>0</v>
      </c>
      <c r="T262" s="1412">
        <f t="shared" si="417"/>
        <v>0</v>
      </c>
      <c r="U262" s="1412">
        <f t="shared" si="417"/>
        <v>0</v>
      </c>
      <c r="V262" s="1412">
        <f t="shared" si="417"/>
        <v>0</v>
      </c>
      <c r="W262" s="1412">
        <f t="shared" si="417"/>
        <v>0</v>
      </c>
      <c r="X262" s="1412">
        <f t="shared" si="417"/>
        <v>0</v>
      </c>
      <c r="Y262" s="1412">
        <f t="shared" si="417"/>
        <v>0</v>
      </c>
      <c r="Z262" s="1412">
        <f t="shared" si="417"/>
        <v>0</v>
      </c>
      <c r="AA262" s="1412">
        <f t="shared" si="349"/>
        <v>0</v>
      </c>
      <c r="AB262" s="1412">
        <f t="shared" si="384"/>
        <v>0</v>
      </c>
      <c r="AC262" s="1412">
        <f t="shared" ref="AC262:AU262" si="418">$E262*AC623</f>
        <v>0</v>
      </c>
      <c r="AD262" s="1412">
        <f t="shared" si="418"/>
        <v>0</v>
      </c>
      <c r="AE262" s="1412">
        <f t="shared" si="418"/>
        <v>0</v>
      </c>
      <c r="AF262" s="1412">
        <f t="shared" si="418"/>
        <v>0</v>
      </c>
      <c r="AG262" s="1412">
        <f t="shared" si="418"/>
        <v>0</v>
      </c>
      <c r="AH262" s="1412">
        <f t="shared" si="418"/>
        <v>0</v>
      </c>
      <c r="AI262" s="1412">
        <f t="shared" si="418"/>
        <v>0</v>
      </c>
      <c r="AJ262" s="1412">
        <f t="shared" si="418"/>
        <v>0</v>
      </c>
      <c r="AK262" s="1412">
        <f t="shared" si="418"/>
        <v>0</v>
      </c>
      <c r="AL262" s="1412">
        <f t="shared" si="418"/>
        <v>0</v>
      </c>
      <c r="AM262" s="1412">
        <f t="shared" si="418"/>
        <v>0</v>
      </c>
      <c r="AN262" s="1412">
        <f t="shared" si="418"/>
        <v>0</v>
      </c>
      <c r="AO262" s="1412">
        <f t="shared" si="418"/>
        <v>0</v>
      </c>
      <c r="AP262" s="1412">
        <f t="shared" si="418"/>
        <v>0</v>
      </c>
      <c r="AQ262" s="1412">
        <f t="shared" si="418"/>
        <v>0</v>
      </c>
      <c r="AR262" s="1412">
        <f t="shared" si="418"/>
        <v>0</v>
      </c>
      <c r="AS262" s="1412">
        <f t="shared" si="418"/>
        <v>0</v>
      </c>
      <c r="AT262" s="1412">
        <f t="shared" si="418"/>
        <v>0</v>
      </c>
      <c r="AU262" s="1412">
        <f t="shared" si="418"/>
        <v>0</v>
      </c>
      <c r="AV262" s="1412">
        <f t="shared" si="351"/>
        <v>0</v>
      </c>
      <c r="AW262" s="1412"/>
      <c r="AX262" s="1412"/>
      <c r="AY262" s="1412"/>
      <c r="AZ262" s="1412"/>
      <c r="BA262" s="1412"/>
      <c r="BB262" s="1412"/>
      <c r="BC262" s="1412"/>
      <c r="BD262" s="1412"/>
      <c r="BE262" s="1412"/>
      <c r="BF262" s="1412"/>
      <c r="BG262" s="1412"/>
      <c r="BH262" s="1412"/>
      <c r="BI262" s="1412"/>
      <c r="BJ262" s="1412"/>
      <c r="BK262" s="1412"/>
      <c r="BL262" s="1412"/>
      <c r="BM262" s="1412"/>
      <c r="BN262" s="1412"/>
      <c r="BO262" s="1412"/>
      <c r="BP262" s="1412"/>
      <c r="BQ262" s="1412"/>
    </row>
    <row r="263" spans="1:69" s="1413" customFormat="1" ht="25.5">
      <c r="A263" s="1372" t="s">
        <v>149</v>
      </c>
      <c r="B263" s="249" t="s">
        <v>1455</v>
      </c>
      <c r="C263" s="1411">
        <f ca="1">'I4 BO ASSETS'!J52</f>
        <v>0</v>
      </c>
      <c r="D263" s="1412">
        <f t="shared" si="388"/>
        <v>0</v>
      </c>
      <c r="E263" s="1412">
        <f t="shared" si="388"/>
        <v>0</v>
      </c>
      <c r="F263" s="1412">
        <f t="shared" si="347"/>
        <v>0</v>
      </c>
      <c r="G263" s="1412">
        <f t="shared" si="382"/>
        <v>0</v>
      </c>
      <c r="H263" s="1412">
        <f t="shared" ref="H263:Z263" si="419">$D263*H624</f>
        <v>0</v>
      </c>
      <c r="I263" s="1412">
        <f t="shared" si="419"/>
        <v>0</v>
      </c>
      <c r="J263" s="1412">
        <f t="shared" si="419"/>
        <v>0</v>
      </c>
      <c r="K263" s="1412">
        <f t="shared" si="419"/>
        <v>0</v>
      </c>
      <c r="L263" s="1412">
        <f t="shared" si="419"/>
        <v>0</v>
      </c>
      <c r="M263" s="1412">
        <f t="shared" si="419"/>
        <v>0</v>
      </c>
      <c r="N263" s="1412">
        <f t="shared" si="419"/>
        <v>0</v>
      </c>
      <c r="O263" s="1412">
        <f t="shared" si="419"/>
        <v>0</v>
      </c>
      <c r="P263" s="1412">
        <f t="shared" si="419"/>
        <v>0</v>
      </c>
      <c r="Q263" s="1412">
        <f t="shared" si="419"/>
        <v>0</v>
      </c>
      <c r="R263" s="1412">
        <f t="shared" si="419"/>
        <v>0</v>
      </c>
      <c r="S263" s="1412">
        <f t="shared" si="419"/>
        <v>0</v>
      </c>
      <c r="T263" s="1412">
        <f t="shared" si="419"/>
        <v>0</v>
      </c>
      <c r="U263" s="1412">
        <f t="shared" si="419"/>
        <v>0</v>
      </c>
      <c r="V263" s="1412">
        <f t="shared" si="419"/>
        <v>0</v>
      </c>
      <c r="W263" s="1412">
        <f t="shared" si="419"/>
        <v>0</v>
      </c>
      <c r="X263" s="1412">
        <f t="shared" si="419"/>
        <v>0</v>
      </c>
      <c r="Y263" s="1412">
        <f t="shared" si="419"/>
        <v>0</v>
      </c>
      <c r="Z263" s="1412">
        <f t="shared" si="419"/>
        <v>0</v>
      </c>
      <c r="AA263" s="1412">
        <f t="shared" si="349"/>
        <v>0</v>
      </c>
      <c r="AB263" s="1412">
        <f t="shared" si="384"/>
        <v>0</v>
      </c>
      <c r="AC263" s="1412">
        <f t="shared" ref="AC263:AU263" si="420">$E263*AC624</f>
        <v>0</v>
      </c>
      <c r="AD263" s="1412">
        <f t="shared" si="420"/>
        <v>0</v>
      </c>
      <c r="AE263" s="1412">
        <f t="shared" si="420"/>
        <v>0</v>
      </c>
      <c r="AF263" s="1412">
        <f t="shared" si="420"/>
        <v>0</v>
      </c>
      <c r="AG263" s="1412">
        <f t="shared" si="420"/>
        <v>0</v>
      </c>
      <c r="AH263" s="1412">
        <f t="shared" si="420"/>
        <v>0</v>
      </c>
      <c r="AI263" s="1412">
        <f t="shared" si="420"/>
        <v>0</v>
      </c>
      <c r="AJ263" s="1412">
        <f t="shared" si="420"/>
        <v>0</v>
      </c>
      <c r="AK263" s="1412">
        <f t="shared" si="420"/>
        <v>0</v>
      </c>
      <c r="AL263" s="1412">
        <f t="shared" si="420"/>
        <v>0</v>
      </c>
      <c r="AM263" s="1412">
        <f t="shared" si="420"/>
        <v>0</v>
      </c>
      <c r="AN263" s="1412">
        <f t="shared" si="420"/>
        <v>0</v>
      </c>
      <c r="AO263" s="1412">
        <f t="shared" si="420"/>
        <v>0</v>
      </c>
      <c r="AP263" s="1412">
        <f t="shared" si="420"/>
        <v>0</v>
      </c>
      <c r="AQ263" s="1412">
        <f t="shared" si="420"/>
        <v>0</v>
      </c>
      <c r="AR263" s="1412">
        <f t="shared" si="420"/>
        <v>0</v>
      </c>
      <c r="AS263" s="1412">
        <f t="shared" si="420"/>
        <v>0</v>
      </c>
      <c r="AT263" s="1412">
        <f t="shared" si="420"/>
        <v>0</v>
      </c>
      <c r="AU263" s="1412">
        <f t="shared" si="420"/>
        <v>0</v>
      </c>
      <c r="AV263" s="1412">
        <f t="shared" si="351"/>
        <v>0</v>
      </c>
      <c r="AW263" s="1412"/>
      <c r="AX263" s="1412"/>
      <c r="AY263" s="1412"/>
      <c r="AZ263" s="1412"/>
      <c r="BA263" s="1412"/>
      <c r="BB263" s="1412"/>
      <c r="BC263" s="1412"/>
      <c r="BD263" s="1412"/>
      <c r="BE263" s="1412"/>
      <c r="BF263" s="1412"/>
      <c r="BG263" s="1412"/>
      <c r="BH263" s="1412"/>
      <c r="BI263" s="1412"/>
      <c r="BJ263" s="1412"/>
      <c r="BK263" s="1412"/>
      <c r="BL263" s="1412"/>
      <c r="BM263" s="1412"/>
      <c r="BN263" s="1412"/>
      <c r="BO263" s="1412"/>
      <c r="BP263" s="1412"/>
      <c r="BQ263" s="1412"/>
    </row>
    <row r="264" spans="1:69" s="1413" customFormat="1" ht="25.5">
      <c r="A264" s="1372" t="s">
        <v>150</v>
      </c>
      <c r="B264" s="249" t="s">
        <v>1456</v>
      </c>
      <c r="C264" s="1411">
        <f ca="1">'I4 BO ASSETS'!J53</f>
        <v>0</v>
      </c>
      <c r="D264" s="1412">
        <f t="shared" si="388"/>
        <v>0</v>
      </c>
      <c r="E264" s="1412">
        <f t="shared" si="388"/>
        <v>0</v>
      </c>
      <c r="F264" s="1412">
        <f t="shared" si="347"/>
        <v>0</v>
      </c>
      <c r="G264" s="1412">
        <f t="shared" si="382"/>
        <v>0</v>
      </c>
      <c r="H264" s="1412">
        <f t="shared" ref="H264:Z264" si="421">$D264*H625</f>
        <v>0</v>
      </c>
      <c r="I264" s="1412">
        <f t="shared" si="421"/>
        <v>0</v>
      </c>
      <c r="J264" s="1412">
        <f t="shared" si="421"/>
        <v>0</v>
      </c>
      <c r="K264" s="1412">
        <f t="shared" si="421"/>
        <v>0</v>
      </c>
      <c r="L264" s="1412">
        <f t="shared" si="421"/>
        <v>0</v>
      </c>
      <c r="M264" s="1412">
        <f t="shared" si="421"/>
        <v>0</v>
      </c>
      <c r="N264" s="1412">
        <f t="shared" si="421"/>
        <v>0</v>
      </c>
      <c r="O264" s="1412">
        <f t="shared" si="421"/>
        <v>0</v>
      </c>
      <c r="P264" s="1412">
        <f t="shared" si="421"/>
        <v>0</v>
      </c>
      <c r="Q264" s="1412">
        <f t="shared" si="421"/>
        <v>0</v>
      </c>
      <c r="R264" s="1412">
        <f t="shared" si="421"/>
        <v>0</v>
      </c>
      <c r="S264" s="1412">
        <f t="shared" si="421"/>
        <v>0</v>
      </c>
      <c r="T264" s="1412">
        <f t="shared" si="421"/>
        <v>0</v>
      </c>
      <c r="U264" s="1412">
        <f t="shared" si="421"/>
        <v>0</v>
      </c>
      <c r="V264" s="1412">
        <f t="shared" si="421"/>
        <v>0</v>
      </c>
      <c r="W264" s="1412">
        <f t="shared" si="421"/>
        <v>0</v>
      </c>
      <c r="X264" s="1412">
        <f t="shared" si="421"/>
        <v>0</v>
      </c>
      <c r="Y264" s="1412">
        <f t="shared" si="421"/>
        <v>0</v>
      </c>
      <c r="Z264" s="1412">
        <f t="shared" si="421"/>
        <v>0</v>
      </c>
      <c r="AA264" s="1412">
        <f t="shared" si="349"/>
        <v>0</v>
      </c>
      <c r="AB264" s="1412">
        <f t="shared" si="384"/>
        <v>0</v>
      </c>
      <c r="AC264" s="1412">
        <f t="shared" ref="AC264:AU264" si="422">$E264*AC625</f>
        <v>0</v>
      </c>
      <c r="AD264" s="1412">
        <f t="shared" si="422"/>
        <v>0</v>
      </c>
      <c r="AE264" s="1412">
        <f t="shared" si="422"/>
        <v>0</v>
      </c>
      <c r="AF264" s="1412">
        <f t="shared" si="422"/>
        <v>0</v>
      </c>
      <c r="AG264" s="1412">
        <f t="shared" si="422"/>
        <v>0</v>
      </c>
      <c r="AH264" s="1412">
        <f t="shared" si="422"/>
        <v>0</v>
      </c>
      <c r="AI264" s="1412">
        <f t="shared" si="422"/>
        <v>0</v>
      </c>
      <c r="AJ264" s="1412">
        <f t="shared" si="422"/>
        <v>0</v>
      </c>
      <c r="AK264" s="1412">
        <f t="shared" si="422"/>
        <v>0</v>
      </c>
      <c r="AL264" s="1412">
        <f t="shared" si="422"/>
        <v>0</v>
      </c>
      <c r="AM264" s="1412">
        <f t="shared" si="422"/>
        <v>0</v>
      </c>
      <c r="AN264" s="1412">
        <f t="shared" si="422"/>
        <v>0</v>
      </c>
      <c r="AO264" s="1412">
        <f t="shared" si="422"/>
        <v>0</v>
      </c>
      <c r="AP264" s="1412">
        <f t="shared" si="422"/>
        <v>0</v>
      </c>
      <c r="AQ264" s="1412">
        <f t="shared" si="422"/>
        <v>0</v>
      </c>
      <c r="AR264" s="1412">
        <f t="shared" si="422"/>
        <v>0</v>
      </c>
      <c r="AS264" s="1412">
        <f t="shared" si="422"/>
        <v>0</v>
      </c>
      <c r="AT264" s="1412">
        <f t="shared" si="422"/>
        <v>0</v>
      </c>
      <c r="AU264" s="1412">
        <f t="shared" si="422"/>
        <v>0</v>
      </c>
      <c r="AV264" s="1412">
        <f t="shared" si="351"/>
        <v>0</v>
      </c>
      <c r="AW264" s="1412"/>
      <c r="AX264" s="1412"/>
      <c r="AY264" s="1412"/>
      <c r="AZ264" s="1412"/>
      <c r="BA264" s="1412"/>
      <c r="BB264" s="1412"/>
      <c r="BC264" s="1412"/>
      <c r="BD264" s="1412"/>
      <c r="BE264" s="1412"/>
      <c r="BF264" s="1412"/>
      <c r="BG264" s="1412"/>
      <c r="BH264" s="1412"/>
      <c r="BI264" s="1412"/>
      <c r="BJ264" s="1412"/>
      <c r="BK264" s="1412"/>
      <c r="BL264" s="1412"/>
      <c r="BM264" s="1412"/>
      <c r="BN264" s="1412"/>
      <c r="BO264" s="1412"/>
      <c r="BP264" s="1412"/>
      <c r="BQ264" s="1412"/>
    </row>
    <row r="265" spans="1:69" s="1413" customFormat="1" ht="12.75">
      <c r="A265" s="1372">
        <v>1850</v>
      </c>
      <c r="B265" s="249" t="s">
        <v>428</v>
      </c>
      <c r="C265" s="1411">
        <f ca="1">'I4 BO ASSETS'!J54</f>
        <v>0</v>
      </c>
      <c r="D265" s="1412">
        <f t="shared" si="388"/>
        <v>0</v>
      </c>
      <c r="E265" s="1412">
        <f t="shared" si="388"/>
        <v>0</v>
      </c>
      <c r="F265" s="1412">
        <f t="shared" si="347"/>
        <v>0</v>
      </c>
      <c r="G265" s="1412">
        <f t="shared" si="382"/>
        <v>0</v>
      </c>
      <c r="H265" s="1412">
        <f t="shared" ref="H265:Z265" si="423">$D265*H626</f>
        <v>0</v>
      </c>
      <c r="I265" s="1412">
        <f t="shared" si="423"/>
        <v>0</v>
      </c>
      <c r="J265" s="1412">
        <f t="shared" si="423"/>
        <v>0</v>
      </c>
      <c r="K265" s="1412">
        <f t="shared" si="423"/>
        <v>0</v>
      </c>
      <c r="L265" s="1412">
        <f t="shared" si="423"/>
        <v>0</v>
      </c>
      <c r="M265" s="1412">
        <f t="shared" si="423"/>
        <v>0</v>
      </c>
      <c r="N265" s="1412">
        <f t="shared" si="423"/>
        <v>0</v>
      </c>
      <c r="O265" s="1412">
        <f t="shared" si="423"/>
        <v>0</v>
      </c>
      <c r="P265" s="1412">
        <f t="shared" si="423"/>
        <v>0</v>
      </c>
      <c r="Q265" s="1412">
        <f t="shared" si="423"/>
        <v>0</v>
      </c>
      <c r="R265" s="1412">
        <f t="shared" si="423"/>
        <v>0</v>
      </c>
      <c r="S265" s="1412">
        <f t="shared" si="423"/>
        <v>0</v>
      </c>
      <c r="T265" s="1412">
        <f t="shared" si="423"/>
        <v>0</v>
      </c>
      <c r="U265" s="1412">
        <f t="shared" si="423"/>
        <v>0</v>
      </c>
      <c r="V265" s="1412">
        <f t="shared" si="423"/>
        <v>0</v>
      </c>
      <c r="W265" s="1412">
        <f t="shared" si="423"/>
        <v>0</v>
      </c>
      <c r="X265" s="1412">
        <f t="shared" si="423"/>
        <v>0</v>
      </c>
      <c r="Y265" s="1412">
        <f t="shared" si="423"/>
        <v>0</v>
      </c>
      <c r="Z265" s="1412">
        <f t="shared" si="423"/>
        <v>0</v>
      </c>
      <c r="AA265" s="1412">
        <f t="shared" si="349"/>
        <v>0</v>
      </c>
      <c r="AB265" s="1412">
        <f t="shared" si="384"/>
        <v>0</v>
      </c>
      <c r="AC265" s="1412">
        <f t="shared" ref="AC265:AU265" si="424">$E265*AC626</f>
        <v>0</v>
      </c>
      <c r="AD265" s="1412">
        <f t="shared" si="424"/>
        <v>0</v>
      </c>
      <c r="AE265" s="1412">
        <f t="shared" si="424"/>
        <v>0</v>
      </c>
      <c r="AF265" s="1412">
        <f t="shared" si="424"/>
        <v>0</v>
      </c>
      <c r="AG265" s="1412">
        <f t="shared" si="424"/>
        <v>0</v>
      </c>
      <c r="AH265" s="1412">
        <f t="shared" si="424"/>
        <v>0</v>
      </c>
      <c r="AI265" s="1412">
        <f t="shared" si="424"/>
        <v>0</v>
      </c>
      <c r="AJ265" s="1412">
        <f t="shared" si="424"/>
        <v>0</v>
      </c>
      <c r="AK265" s="1412">
        <f t="shared" si="424"/>
        <v>0</v>
      </c>
      <c r="AL265" s="1412">
        <f t="shared" si="424"/>
        <v>0</v>
      </c>
      <c r="AM265" s="1412">
        <f t="shared" si="424"/>
        <v>0</v>
      </c>
      <c r="AN265" s="1412">
        <f t="shared" si="424"/>
        <v>0</v>
      </c>
      <c r="AO265" s="1412">
        <f t="shared" si="424"/>
        <v>0</v>
      </c>
      <c r="AP265" s="1412">
        <f t="shared" si="424"/>
        <v>0</v>
      </c>
      <c r="AQ265" s="1412">
        <f t="shared" si="424"/>
        <v>0</v>
      </c>
      <c r="AR265" s="1412">
        <f t="shared" si="424"/>
        <v>0</v>
      </c>
      <c r="AS265" s="1412">
        <f t="shared" si="424"/>
        <v>0</v>
      </c>
      <c r="AT265" s="1412">
        <f t="shared" si="424"/>
        <v>0</v>
      </c>
      <c r="AU265" s="1412">
        <f t="shared" si="424"/>
        <v>0</v>
      </c>
      <c r="AV265" s="1412">
        <f t="shared" si="351"/>
        <v>0</v>
      </c>
      <c r="AW265" s="1412"/>
      <c r="AX265" s="1412"/>
      <c r="AY265" s="1412"/>
      <c r="AZ265" s="1412"/>
      <c r="BA265" s="1412"/>
      <c r="BB265" s="1412"/>
      <c r="BC265" s="1412"/>
      <c r="BD265" s="1412"/>
      <c r="BE265" s="1412"/>
      <c r="BF265" s="1412"/>
      <c r="BG265" s="1412"/>
      <c r="BH265" s="1412"/>
      <c r="BI265" s="1412"/>
      <c r="BJ265" s="1412"/>
      <c r="BK265" s="1412"/>
      <c r="BL265" s="1412"/>
      <c r="BM265" s="1412"/>
      <c r="BN265" s="1412"/>
      <c r="BO265" s="1412"/>
      <c r="BP265" s="1412"/>
      <c r="BQ265" s="1412"/>
    </row>
    <row r="266" spans="1:69" s="1413" customFormat="1" ht="12.75">
      <c r="A266" s="1372">
        <v>1855</v>
      </c>
      <c r="B266" s="249" t="s">
        <v>430</v>
      </c>
      <c r="C266" s="1411">
        <f ca="1">'I4 BO ASSETS'!J55</f>
        <v>0</v>
      </c>
      <c r="D266" s="1412">
        <f t="shared" si="388"/>
        <v>0</v>
      </c>
      <c r="E266" s="1412">
        <f t="shared" si="388"/>
        <v>0</v>
      </c>
      <c r="F266" s="1412">
        <f t="shared" si="347"/>
        <v>0</v>
      </c>
      <c r="G266" s="1412">
        <f t="shared" ref="G266:V266" si="425">$D266*G627</f>
        <v>0</v>
      </c>
      <c r="H266" s="1412">
        <f t="shared" si="425"/>
        <v>0</v>
      </c>
      <c r="I266" s="1412">
        <f t="shared" si="425"/>
        <v>0</v>
      </c>
      <c r="J266" s="1412">
        <f t="shared" si="425"/>
        <v>0</v>
      </c>
      <c r="K266" s="1412">
        <f t="shared" si="425"/>
        <v>0</v>
      </c>
      <c r="L266" s="1412">
        <f t="shared" si="425"/>
        <v>0</v>
      </c>
      <c r="M266" s="1412">
        <f t="shared" si="425"/>
        <v>0</v>
      </c>
      <c r="N266" s="1412">
        <f t="shared" si="425"/>
        <v>0</v>
      </c>
      <c r="O266" s="1412">
        <f t="shared" si="425"/>
        <v>0</v>
      </c>
      <c r="P266" s="1412">
        <f t="shared" si="425"/>
        <v>0</v>
      </c>
      <c r="Q266" s="1412">
        <f t="shared" si="425"/>
        <v>0</v>
      </c>
      <c r="R266" s="1412">
        <f t="shared" si="425"/>
        <v>0</v>
      </c>
      <c r="S266" s="1412">
        <f t="shared" si="425"/>
        <v>0</v>
      </c>
      <c r="T266" s="1412">
        <f t="shared" si="425"/>
        <v>0</v>
      </c>
      <c r="U266" s="1412">
        <f t="shared" si="425"/>
        <v>0</v>
      </c>
      <c r="V266" s="1412">
        <f t="shared" si="425"/>
        <v>0</v>
      </c>
      <c r="W266" s="1412">
        <f>$D266*W627</f>
        <v>0</v>
      </c>
      <c r="X266" s="1412">
        <f>$D266*X627</f>
        <v>0</v>
      </c>
      <c r="Y266" s="1412">
        <f>$D266*Y627</f>
        <v>0</v>
      </c>
      <c r="Z266" s="1412">
        <f>$D266*Z627</f>
        <v>0</v>
      </c>
      <c r="AA266" s="1412">
        <f t="shared" si="349"/>
        <v>0</v>
      </c>
      <c r="AB266" s="1412">
        <f t="shared" ref="AB266:AQ266" si="426">$E266*AB627</f>
        <v>0</v>
      </c>
      <c r="AC266" s="1412">
        <f t="shared" si="426"/>
        <v>0</v>
      </c>
      <c r="AD266" s="1412">
        <f t="shared" si="426"/>
        <v>0</v>
      </c>
      <c r="AE266" s="1412">
        <f t="shared" si="426"/>
        <v>0</v>
      </c>
      <c r="AF266" s="1412">
        <f t="shared" si="426"/>
        <v>0</v>
      </c>
      <c r="AG266" s="1412">
        <f t="shared" si="426"/>
        <v>0</v>
      </c>
      <c r="AH266" s="1412">
        <f t="shared" si="426"/>
        <v>0</v>
      </c>
      <c r="AI266" s="1412">
        <f t="shared" si="426"/>
        <v>0</v>
      </c>
      <c r="AJ266" s="1412">
        <f t="shared" si="426"/>
        <v>0</v>
      </c>
      <c r="AK266" s="1412">
        <f t="shared" si="426"/>
        <v>0</v>
      </c>
      <c r="AL266" s="1412">
        <f t="shared" si="426"/>
        <v>0</v>
      </c>
      <c r="AM266" s="1412">
        <f t="shared" si="426"/>
        <v>0</v>
      </c>
      <c r="AN266" s="1412">
        <f t="shared" si="426"/>
        <v>0</v>
      </c>
      <c r="AO266" s="1412">
        <f t="shared" si="426"/>
        <v>0</v>
      </c>
      <c r="AP266" s="1412">
        <f t="shared" si="426"/>
        <v>0</v>
      </c>
      <c r="AQ266" s="1412">
        <f t="shared" si="426"/>
        <v>0</v>
      </c>
      <c r="AR266" s="1412">
        <f>$E266*AR627</f>
        <v>0</v>
      </c>
      <c r="AS266" s="1412">
        <f>$E266*AS627</f>
        <v>0</v>
      </c>
      <c r="AT266" s="1412">
        <f>$E266*AT627</f>
        <v>0</v>
      </c>
      <c r="AU266" s="1412">
        <f>$E266*AU627</f>
        <v>0</v>
      </c>
      <c r="AV266" s="1412">
        <f t="shared" si="351"/>
        <v>0</v>
      </c>
      <c r="AW266" s="1412"/>
      <c r="AX266" s="1412"/>
      <c r="AY266" s="1412"/>
      <c r="AZ266" s="1412"/>
      <c r="BA266" s="1412"/>
      <c r="BB266" s="1412"/>
      <c r="BC266" s="1412"/>
      <c r="BD266" s="1412"/>
      <c r="BE266" s="1412"/>
      <c r="BF266" s="1412"/>
      <c r="BG266" s="1412"/>
      <c r="BH266" s="1412"/>
      <c r="BI266" s="1412"/>
      <c r="BJ266" s="1412"/>
      <c r="BK266" s="1412"/>
      <c r="BL266" s="1412"/>
      <c r="BM266" s="1412"/>
      <c r="BN266" s="1412"/>
      <c r="BO266" s="1412"/>
      <c r="BP266" s="1412"/>
      <c r="BQ266" s="1412"/>
    </row>
    <row r="267" spans="1:69" s="1415" customFormat="1" ht="12.75">
      <c r="A267" s="1373">
        <v>1860</v>
      </c>
      <c r="B267" s="1414" t="s">
        <v>431</v>
      </c>
      <c r="C267" s="1411">
        <f ca="1">'I4 BO ASSETS'!J56</f>
        <v>0</v>
      </c>
      <c r="D267" s="1412">
        <f t="shared" si="388"/>
        <v>0</v>
      </c>
      <c r="E267" s="1412">
        <f t="shared" si="388"/>
        <v>0</v>
      </c>
      <c r="F267" s="1412">
        <f t="shared" si="347"/>
        <v>0</v>
      </c>
      <c r="G267" s="1412">
        <f t="shared" ref="G267:Z267" si="427">$D267*G628</f>
        <v>0</v>
      </c>
      <c r="H267" s="1412">
        <f t="shared" si="427"/>
        <v>0</v>
      </c>
      <c r="I267" s="1412">
        <f t="shared" si="427"/>
        <v>0</v>
      </c>
      <c r="J267" s="1412">
        <f t="shared" si="427"/>
        <v>0</v>
      </c>
      <c r="K267" s="1412">
        <f t="shared" si="427"/>
        <v>0</v>
      </c>
      <c r="L267" s="1412">
        <f t="shared" si="427"/>
        <v>0</v>
      </c>
      <c r="M267" s="1412">
        <f t="shared" si="427"/>
        <v>0</v>
      </c>
      <c r="N267" s="1412">
        <f t="shared" si="427"/>
        <v>0</v>
      </c>
      <c r="O267" s="1412">
        <f t="shared" si="427"/>
        <v>0</v>
      </c>
      <c r="P267" s="1412">
        <f t="shared" si="427"/>
        <v>0</v>
      </c>
      <c r="Q267" s="1412">
        <f t="shared" si="427"/>
        <v>0</v>
      </c>
      <c r="R267" s="1412">
        <f t="shared" si="427"/>
        <v>0</v>
      </c>
      <c r="S267" s="1412">
        <f t="shared" si="427"/>
        <v>0</v>
      </c>
      <c r="T267" s="1412">
        <f t="shared" si="427"/>
        <v>0</v>
      </c>
      <c r="U267" s="1412">
        <f t="shared" si="427"/>
        <v>0</v>
      </c>
      <c r="V267" s="1412">
        <f t="shared" si="427"/>
        <v>0</v>
      </c>
      <c r="W267" s="1412">
        <f t="shared" si="427"/>
        <v>0</v>
      </c>
      <c r="X267" s="1412">
        <f t="shared" si="427"/>
        <v>0</v>
      </c>
      <c r="Y267" s="1412">
        <f t="shared" si="427"/>
        <v>0</v>
      </c>
      <c r="Z267" s="1412">
        <f t="shared" si="427"/>
        <v>0</v>
      </c>
      <c r="AA267" s="1412">
        <f t="shared" si="349"/>
        <v>0</v>
      </c>
      <c r="AB267" s="1412">
        <f t="shared" ref="AB267:AU267" si="428">$E267*AB628</f>
        <v>0</v>
      </c>
      <c r="AC267" s="1412">
        <f t="shared" si="428"/>
        <v>0</v>
      </c>
      <c r="AD267" s="1412">
        <f t="shared" si="428"/>
        <v>0</v>
      </c>
      <c r="AE267" s="1412">
        <f t="shared" si="428"/>
        <v>0</v>
      </c>
      <c r="AF267" s="1412">
        <f t="shared" si="428"/>
        <v>0</v>
      </c>
      <c r="AG267" s="1412">
        <f t="shared" si="428"/>
        <v>0</v>
      </c>
      <c r="AH267" s="1412">
        <f t="shared" si="428"/>
        <v>0</v>
      </c>
      <c r="AI267" s="1412">
        <f t="shared" si="428"/>
        <v>0</v>
      </c>
      <c r="AJ267" s="1412">
        <f t="shared" si="428"/>
        <v>0</v>
      </c>
      <c r="AK267" s="1412">
        <f t="shared" si="428"/>
        <v>0</v>
      </c>
      <c r="AL267" s="1412">
        <f t="shared" si="428"/>
        <v>0</v>
      </c>
      <c r="AM267" s="1412">
        <f t="shared" si="428"/>
        <v>0</v>
      </c>
      <c r="AN267" s="1412">
        <f t="shared" si="428"/>
        <v>0</v>
      </c>
      <c r="AO267" s="1412">
        <f t="shared" si="428"/>
        <v>0</v>
      </c>
      <c r="AP267" s="1412">
        <f t="shared" si="428"/>
        <v>0</v>
      </c>
      <c r="AQ267" s="1412">
        <f t="shared" si="428"/>
        <v>0</v>
      </c>
      <c r="AR267" s="1412">
        <f t="shared" si="428"/>
        <v>0</v>
      </c>
      <c r="AS267" s="1412">
        <f t="shared" si="428"/>
        <v>0</v>
      </c>
      <c r="AT267" s="1412">
        <f t="shared" si="428"/>
        <v>0</v>
      </c>
      <c r="AU267" s="1412">
        <f t="shared" si="428"/>
        <v>0</v>
      </c>
      <c r="AV267" s="1412">
        <f t="shared" si="351"/>
        <v>0</v>
      </c>
      <c r="AW267" s="1412"/>
      <c r="AX267" s="1412"/>
      <c r="AY267" s="1412"/>
      <c r="AZ267" s="1412"/>
      <c r="BA267" s="1412"/>
      <c r="BB267" s="1412"/>
      <c r="BC267" s="1412"/>
      <c r="BD267" s="1412"/>
      <c r="BE267" s="1412"/>
      <c r="BF267" s="1412"/>
      <c r="BG267" s="1412"/>
      <c r="BH267" s="1412"/>
      <c r="BI267" s="1412"/>
      <c r="BJ267" s="1412"/>
      <c r="BK267" s="1412"/>
      <c r="BL267" s="1412"/>
      <c r="BM267" s="1412"/>
      <c r="BN267" s="1412"/>
      <c r="BO267" s="1412"/>
      <c r="BP267" s="1412"/>
      <c r="BQ267" s="1412"/>
    </row>
    <row r="268" spans="1:69" s="1444" customFormat="1" ht="12.75">
      <c r="A268" s="1441"/>
      <c r="B268" s="1442" t="s">
        <v>231</v>
      </c>
      <c r="C268" s="1370">
        <f ca="1">SUM(C228:C267)</f>
        <v>0</v>
      </c>
      <c r="D268" s="1370">
        <f>SUM(D228:D267)</f>
        <v>0</v>
      </c>
      <c r="E268" s="1370">
        <f>SUM(E228:E267)</f>
        <v>0</v>
      </c>
      <c r="F268" s="1443">
        <f>D268+E268</f>
        <v>0</v>
      </c>
      <c r="G268" s="1370">
        <f t="shared" ref="G268:AL268" si="429">SUM(G228:G267)</f>
        <v>0</v>
      </c>
      <c r="H268" s="1370">
        <f t="shared" si="429"/>
        <v>0</v>
      </c>
      <c r="I268" s="1370">
        <f t="shared" si="429"/>
        <v>0</v>
      </c>
      <c r="J268" s="1370">
        <f t="shared" si="429"/>
        <v>0</v>
      </c>
      <c r="K268" s="1370">
        <f t="shared" si="429"/>
        <v>0</v>
      </c>
      <c r="L268" s="1370">
        <f t="shared" si="429"/>
        <v>0</v>
      </c>
      <c r="M268" s="1370">
        <f t="shared" si="429"/>
        <v>0</v>
      </c>
      <c r="N268" s="1370">
        <f t="shared" si="429"/>
        <v>0</v>
      </c>
      <c r="O268" s="1370">
        <f t="shared" si="429"/>
        <v>0</v>
      </c>
      <c r="P268" s="1370">
        <f t="shared" si="429"/>
        <v>0</v>
      </c>
      <c r="Q268" s="1370">
        <f t="shared" si="429"/>
        <v>0</v>
      </c>
      <c r="R268" s="1370">
        <f t="shared" si="429"/>
        <v>0</v>
      </c>
      <c r="S268" s="1370">
        <f t="shared" si="429"/>
        <v>0</v>
      </c>
      <c r="T268" s="1370">
        <f t="shared" si="429"/>
        <v>0</v>
      </c>
      <c r="U268" s="1370">
        <f t="shared" si="429"/>
        <v>0</v>
      </c>
      <c r="V268" s="1370">
        <f t="shared" si="429"/>
        <v>0</v>
      </c>
      <c r="W268" s="1370">
        <f t="shared" si="429"/>
        <v>0</v>
      </c>
      <c r="X268" s="1370">
        <f t="shared" si="429"/>
        <v>0</v>
      </c>
      <c r="Y268" s="1370">
        <f t="shared" si="429"/>
        <v>0</v>
      </c>
      <c r="Z268" s="1370">
        <f t="shared" si="429"/>
        <v>0</v>
      </c>
      <c r="AA268" s="1370">
        <f t="shared" si="429"/>
        <v>0</v>
      </c>
      <c r="AB268" s="1370">
        <f t="shared" si="429"/>
        <v>0</v>
      </c>
      <c r="AC268" s="1370">
        <f t="shared" si="429"/>
        <v>0</v>
      </c>
      <c r="AD268" s="1370">
        <f t="shared" si="429"/>
        <v>0</v>
      </c>
      <c r="AE268" s="1370">
        <f t="shared" si="429"/>
        <v>0</v>
      </c>
      <c r="AF268" s="1370">
        <f t="shared" si="429"/>
        <v>0</v>
      </c>
      <c r="AG268" s="1370">
        <f t="shared" si="429"/>
        <v>0</v>
      </c>
      <c r="AH268" s="1370">
        <f t="shared" si="429"/>
        <v>0</v>
      </c>
      <c r="AI268" s="1370">
        <f t="shared" si="429"/>
        <v>0</v>
      </c>
      <c r="AJ268" s="1370">
        <f t="shared" si="429"/>
        <v>0</v>
      </c>
      <c r="AK268" s="1370">
        <f t="shared" si="429"/>
        <v>0</v>
      </c>
      <c r="AL268" s="1370">
        <f t="shared" si="429"/>
        <v>0</v>
      </c>
      <c r="AM268" s="1370">
        <f t="shared" ref="AM268:BQ268" si="430">SUM(AM228:AM267)</f>
        <v>0</v>
      </c>
      <c r="AN268" s="1370">
        <f t="shared" si="430"/>
        <v>0</v>
      </c>
      <c r="AO268" s="1370">
        <f t="shared" si="430"/>
        <v>0</v>
      </c>
      <c r="AP268" s="1370">
        <f t="shared" si="430"/>
        <v>0</v>
      </c>
      <c r="AQ268" s="1370">
        <f t="shared" si="430"/>
        <v>0</v>
      </c>
      <c r="AR268" s="1370">
        <f t="shared" si="430"/>
        <v>0</v>
      </c>
      <c r="AS268" s="1370">
        <f t="shared" si="430"/>
        <v>0</v>
      </c>
      <c r="AT268" s="1370">
        <f t="shared" si="430"/>
        <v>0</v>
      </c>
      <c r="AU268" s="1370">
        <f t="shared" si="430"/>
        <v>0</v>
      </c>
      <c r="AV268" s="1370">
        <f t="shared" si="430"/>
        <v>0</v>
      </c>
      <c r="AW268" s="1370">
        <f t="shared" si="430"/>
        <v>0</v>
      </c>
      <c r="AX268" s="1370">
        <f t="shared" si="430"/>
        <v>0</v>
      </c>
      <c r="AY268" s="1370">
        <f t="shared" si="430"/>
        <v>0</v>
      </c>
      <c r="AZ268" s="1370">
        <f t="shared" si="430"/>
        <v>0</v>
      </c>
      <c r="BA268" s="1370">
        <f t="shared" si="430"/>
        <v>0</v>
      </c>
      <c r="BB268" s="1370">
        <f t="shared" si="430"/>
        <v>0</v>
      </c>
      <c r="BC268" s="1370">
        <f t="shared" si="430"/>
        <v>0</v>
      </c>
      <c r="BD268" s="1370">
        <f t="shared" si="430"/>
        <v>0</v>
      </c>
      <c r="BE268" s="1370">
        <f t="shared" si="430"/>
        <v>0</v>
      </c>
      <c r="BF268" s="1370">
        <f t="shared" si="430"/>
        <v>0</v>
      </c>
      <c r="BG268" s="1370">
        <f t="shared" si="430"/>
        <v>0</v>
      </c>
      <c r="BH268" s="1370">
        <f t="shared" si="430"/>
        <v>0</v>
      </c>
      <c r="BI268" s="1370">
        <f t="shared" si="430"/>
        <v>0</v>
      </c>
      <c r="BJ268" s="1370">
        <f t="shared" si="430"/>
        <v>0</v>
      </c>
      <c r="BK268" s="1370">
        <f t="shared" si="430"/>
        <v>0</v>
      </c>
      <c r="BL268" s="1370">
        <f t="shared" si="430"/>
        <v>0</v>
      </c>
      <c r="BM268" s="1370">
        <f t="shared" si="430"/>
        <v>0</v>
      </c>
      <c r="BN268" s="1370">
        <f t="shared" si="430"/>
        <v>0</v>
      </c>
      <c r="BO268" s="1370">
        <f t="shared" si="430"/>
        <v>0</v>
      </c>
      <c r="BP268" s="1370">
        <f t="shared" si="430"/>
        <v>0</v>
      </c>
      <c r="BQ268" s="1370">
        <f t="shared" si="430"/>
        <v>0</v>
      </c>
    </row>
    <row r="269" spans="1:69" s="400" customFormat="1" ht="12.75">
      <c r="A269" s="1381" t="s">
        <v>981</v>
      </c>
      <c r="B269" s="1381"/>
      <c r="C269" s="1394"/>
      <c r="D269" s="1383"/>
      <c r="E269" s="1383"/>
      <c r="F269" s="720"/>
      <c r="G269" s="720"/>
      <c r="H269" s="720"/>
      <c r="I269" s="720"/>
      <c r="J269" s="720"/>
      <c r="K269" s="720"/>
      <c r="L269" s="720"/>
      <c r="M269" s="720"/>
      <c r="N269" s="720"/>
      <c r="O269" s="720"/>
      <c r="P269" s="720"/>
      <c r="Q269" s="720"/>
      <c r="R269" s="720"/>
      <c r="S269" s="720"/>
      <c r="T269" s="720"/>
      <c r="U269" s="720"/>
      <c r="V269" s="720"/>
      <c r="W269" s="720"/>
      <c r="X269" s="720"/>
      <c r="Y269" s="720"/>
      <c r="Z269" s="720"/>
      <c r="AA269" s="720"/>
      <c r="AB269" s="720"/>
      <c r="AC269" s="720"/>
      <c r="AD269" s="720"/>
      <c r="AE269" s="720"/>
      <c r="AF269" s="720"/>
      <c r="AG269" s="720"/>
      <c r="AH269" s="720"/>
      <c r="AI269" s="720"/>
      <c r="AJ269" s="720"/>
      <c r="AK269" s="720"/>
      <c r="AL269" s="720"/>
      <c r="AM269" s="720"/>
      <c r="AN269" s="720"/>
      <c r="AO269" s="720"/>
      <c r="AP269" s="720"/>
      <c r="AQ269" s="720"/>
      <c r="AR269" s="720"/>
      <c r="AS269" s="720"/>
      <c r="AT269" s="720"/>
      <c r="AU269" s="720"/>
      <c r="AV269" s="720"/>
      <c r="AW269" s="720"/>
      <c r="AX269" s="720"/>
      <c r="AY269" s="720"/>
      <c r="AZ269" s="720"/>
      <c r="BA269" s="720"/>
      <c r="BB269" s="720"/>
      <c r="BC269" s="720"/>
      <c r="BD269" s="720"/>
      <c r="BE269" s="720"/>
      <c r="BF269" s="720"/>
      <c r="BG269" s="720"/>
      <c r="BH269" s="720"/>
      <c r="BI269" s="720"/>
      <c r="BJ269" s="720"/>
      <c r="BK269" s="720"/>
      <c r="BL269" s="720"/>
      <c r="BM269" s="720"/>
      <c r="BN269" s="720"/>
      <c r="BO269" s="720"/>
      <c r="BP269" s="720"/>
      <c r="BQ269" s="720"/>
    </row>
    <row r="270" spans="1:69" s="400" customFormat="1" ht="12.75">
      <c r="A270" s="760">
        <v>1905</v>
      </c>
      <c r="B270" s="424" t="s">
        <v>623</v>
      </c>
      <c r="C270" s="1384">
        <f ca="1">'I4 BO ASSETS'!J61</f>
        <v>0</v>
      </c>
      <c r="D270" s="720"/>
      <c r="E270" s="720"/>
      <c r="F270" s="720"/>
      <c r="G270" s="720"/>
      <c r="H270" s="720"/>
      <c r="I270" s="720"/>
      <c r="J270" s="720"/>
      <c r="K270" s="720"/>
      <c r="L270" s="720"/>
      <c r="M270" s="720"/>
      <c r="N270" s="720"/>
      <c r="O270" s="720"/>
      <c r="P270" s="720"/>
      <c r="Q270" s="720"/>
      <c r="R270" s="720"/>
      <c r="S270" s="720"/>
      <c r="T270" s="720"/>
      <c r="U270" s="720"/>
      <c r="V270" s="720"/>
      <c r="W270" s="720"/>
      <c r="X270" s="720"/>
      <c r="Y270" s="720"/>
      <c r="Z270" s="720"/>
      <c r="AA270" s="720"/>
      <c r="AB270" s="720"/>
      <c r="AC270" s="720"/>
      <c r="AD270" s="720"/>
      <c r="AE270" s="720"/>
      <c r="AF270" s="720"/>
      <c r="AG270" s="720"/>
      <c r="AH270" s="720"/>
      <c r="AI270" s="720"/>
      <c r="AJ270" s="720"/>
      <c r="AK270" s="720"/>
      <c r="AL270" s="720"/>
      <c r="AM270" s="720"/>
      <c r="AN270" s="720"/>
      <c r="AO270" s="720"/>
      <c r="AP270" s="720"/>
      <c r="AQ270" s="720"/>
      <c r="AR270" s="720"/>
      <c r="AS270" s="720"/>
      <c r="AT270" s="720"/>
      <c r="AU270" s="720"/>
      <c r="AV270" s="720"/>
      <c r="AW270" s="720">
        <f t="shared" ref="AW270:BP270" si="431">$C270*AW630</f>
        <v>0</v>
      </c>
      <c r="AX270" s="720">
        <f t="shared" si="431"/>
        <v>0</v>
      </c>
      <c r="AY270" s="720">
        <f t="shared" si="431"/>
        <v>0</v>
      </c>
      <c r="AZ270" s="720">
        <f t="shared" si="431"/>
        <v>0</v>
      </c>
      <c r="BA270" s="720">
        <f t="shared" si="431"/>
        <v>0</v>
      </c>
      <c r="BB270" s="720">
        <f t="shared" si="431"/>
        <v>0</v>
      </c>
      <c r="BC270" s="720">
        <f t="shared" si="431"/>
        <v>0</v>
      </c>
      <c r="BD270" s="720">
        <f t="shared" si="431"/>
        <v>0</v>
      </c>
      <c r="BE270" s="720">
        <f t="shared" si="431"/>
        <v>0</v>
      </c>
      <c r="BF270" s="720">
        <f t="shared" si="431"/>
        <v>0</v>
      </c>
      <c r="BG270" s="720">
        <f t="shared" si="431"/>
        <v>0</v>
      </c>
      <c r="BH270" s="720">
        <f t="shared" si="431"/>
        <v>0</v>
      </c>
      <c r="BI270" s="720">
        <f t="shared" si="431"/>
        <v>0</v>
      </c>
      <c r="BJ270" s="720">
        <f t="shared" si="431"/>
        <v>0</v>
      </c>
      <c r="BK270" s="720">
        <f t="shared" si="431"/>
        <v>0</v>
      </c>
      <c r="BL270" s="720">
        <f t="shared" si="431"/>
        <v>0</v>
      </c>
      <c r="BM270" s="720">
        <f t="shared" si="431"/>
        <v>0</v>
      </c>
      <c r="BN270" s="720">
        <f t="shared" si="431"/>
        <v>0</v>
      </c>
      <c r="BO270" s="720">
        <f t="shared" si="431"/>
        <v>0</v>
      </c>
      <c r="BP270" s="720">
        <f t="shared" si="431"/>
        <v>0</v>
      </c>
      <c r="BQ270" s="720">
        <f>SUM(AW270:BP270)</f>
        <v>0</v>
      </c>
    </row>
    <row r="271" spans="1:69" s="400" customFormat="1" ht="12.75">
      <c r="A271" s="760">
        <v>1906</v>
      </c>
      <c r="B271" s="424" t="s">
        <v>624</v>
      </c>
      <c r="C271" s="1384">
        <f ca="1">'I4 BO ASSETS'!J62</f>
        <v>0</v>
      </c>
      <c r="D271" s="720"/>
      <c r="E271" s="720"/>
      <c r="F271" s="720"/>
      <c r="G271" s="720"/>
      <c r="H271" s="720"/>
      <c r="I271" s="720"/>
      <c r="J271" s="720"/>
      <c r="K271" s="720"/>
      <c r="L271" s="720"/>
      <c r="M271" s="720"/>
      <c r="N271" s="720"/>
      <c r="O271" s="720"/>
      <c r="P271" s="720"/>
      <c r="Q271" s="720"/>
      <c r="R271" s="720"/>
      <c r="S271" s="720"/>
      <c r="T271" s="720"/>
      <c r="U271" s="720"/>
      <c r="V271" s="720"/>
      <c r="W271" s="720"/>
      <c r="X271" s="720"/>
      <c r="Y271" s="720"/>
      <c r="Z271" s="720"/>
      <c r="AA271" s="720"/>
      <c r="AB271" s="720"/>
      <c r="AC271" s="720"/>
      <c r="AD271" s="720"/>
      <c r="AE271" s="720"/>
      <c r="AF271" s="720"/>
      <c r="AG271" s="720"/>
      <c r="AH271" s="720"/>
      <c r="AI271" s="720"/>
      <c r="AJ271" s="720"/>
      <c r="AK271" s="720"/>
      <c r="AL271" s="720"/>
      <c r="AM271" s="720"/>
      <c r="AN271" s="720"/>
      <c r="AO271" s="720"/>
      <c r="AP271" s="720"/>
      <c r="AQ271" s="720"/>
      <c r="AR271" s="720"/>
      <c r="AS271" s="720"/>
      <c r="AT271" s="720"/>
      <c r="AU271" s="720"/>
      <c r="AV271" s="720"/>
      <c r="AW271" s="720">
        <f t="shared" ref="AW271:BP271" si="432">$C271*AW631</f>
        <v>0</v>
      </c>
      <c r="AX271" s="720">
        <f t="shared" si="432"/>
        <v>0</v>
      </c>
      <c r="AY271" s="720">
        <f t="shared" si="432"/>
        <v>0</v>
      </c>
      <c r="AZ271" s="720">
        <f t="shared" si="432"/>
        <v>0</v>
      </c>
      <c r="BA271" s="720">
        <f t="shared" si="432"/>
        <v>0</v>
      </c>
      <c r="BB271" s="720">
        <f t="shared" si="432"/>
        <v>0</v>
      </c>
      <c r="BC271" s="720">
        <f t="shared" si="432"/>
        <v>0</v>
      </c>
      <c r="BD271" s="720">
        <f t="shared" si="432"/>
        <v>0</v>
      </c>
      <c r="BE271" s="720">
        <f t="shared" si="432"/>
        <v>0</v>
      </c>
      <c r="BF271" s="720">
        <f t="shared" si="432"/>
        <v>0</v>
      </c>
      <c r="BG271" s="720">
        <f t="shared" si="432"/>
        <v>0</v>
      </c>
      <c r="BH271" s="720">
        <f t="shared" si="432"/>
        <v>0</v>
      </c>
      <c r="BI271" s="720">
        <f t="shared" si="432"/>
        <v>0</v>
      </c>
      <c r="BJ271" s="720">
        <f t="shared" si="432"/>
        <v>0</v>
      </c>
      <c r="BK271" s="720">
        <f t="shared" si="432"/>
        <v>0</v>
      </c>
      <c r="BL271" s="720">
        <f t="shared" si="432"/>
        <v>0</v>
      </c>
      <c r="BM271" s="720">
        <f t="shared" si="432"/>
        <v>0</v>
      </c>
      <c r="BN271" s="720">
        <f t="shared" si="432"/>
        <v>0</v>
      </c>
      <c r="BO271" s="720">
        <f t="shared" si="432"/>
        <v>0</v>
      </c>
      <c r="BP271" s="720">
        <f t="shared" si="432"/>
        <v>0</v>
      </c>
      <c r="BQ271" s="720">
        <f t="shared" ref="BQ271:BQ289" si="433">SUM(AW271:BP271)</f>
        <v>0</v>
      </c>
    </row>
    <row r="272" spans="1:69" s="400" customFormat="1" ht="12.75">
      <c r="A272" s="760">
        <v>1908</v>
      </c>
      <c r="B272" s="424" t="s">
        <v>625</v>
      </c>
      <c r="C272" s="1384">
        <f ca="1">'I4 BO ASSETS'!J63</f>
        <v>0</v>
      </c>
      <c r="D272" s="720"/>
      <c r="E272" s="720"/>
      <c r="F272" s="720"/>
      <c r="G272" s="720"/>
      <c r="H272" s="720"/>
      <c r="I272" s="720"/>
      <c r="J272" s="720"/>
      <c r="K272" s="720"/>
      <c r="L272" s="720"/>
      <c r="M272" s="720"/>
      <c r="N272" s="720"/>
      <c r="O272" s="720"/>
      <c r="P272" s="720"/>
      <c r="Q272" s="720"/>
      <c r="R272" s="720"/>
      <c r="S272" s="720"/>
      <c r="T272" s="720"/>
      <c r="U272" s="720"/>
      <c r="V272" s="720"/>
      <c r="W272" s="720"/>
      <c r="X272" s="720"/>
      <c r="Y272" s="720"/>
      <c r="Z272" s="720"/>
      <c r="AA272" s="720"/>
      <c r="AB272" s="720"/>
      <c r="AC272" s="720"/>
      <c r="AD272" s="720"/>
      <c r="AE272" s="720"/>
      <c r="AF272" s="720"/>
      <c r="AG272" s="720"/>
      <c r="AH272" s="720"/>
      <c r="AI272" s="720"/>
      <c r="AJ272" s="720"/>
      <c r="AK272" s="720"/>
      <c r="AL272" s="720"/>
      <c r="AM272" s="720"/>
      <c r="AN272" s="720"/>
      <c r="AO272" s="720"/>
      <c r="AP272" s="720"/>
      <c r="AQ272" s="720"/>
      <c r="AR272" s="720"/>
      <c r="AS272" s="720"/>
      <c r="AT272" s="720"/>
      <c r="AU272" s="720"/>
      <c r="AV272" s="720"/>
      <c r="AW272" s="720">
        <f t="shared" ref="AW272:BP272" si="434">$C272*AW632</f>
        <v>0</v>
      </c>
      <c r="AX272" s="720">
        <f t="shared" si="434"/>
        <v>0</v>
      </c>
      <c r="AY272" s="720">
        <f t="shared" si="434"/>
        <v>0</v>
      </c>
      <c r="AZ272" s="720">
        <f t="shared" si="434"/>
        <v>0</v>
      </c>
      <c r="BA272" s="720">
        <f t="shared" si="434"/>
        <v>0</v>
      </c>
      <c r="BB272" s="720">
        <f t="shared" si="434"/>
        <v>0</v>
      </c>
      <c r="BC272" s="720">
        <f t="shared" si="434"/>
        <v>0</v>
      </c>
      <c r="BD272" s="720">
        <f t="shared" si="434"/>
        <v>0</v>
      </c>
      <c r="BE272" s="720">
        <f t="shared" si="434"/>
        <v>0</v>
      </c>
      <c r="BF272" s="720">
        <f t="shared" si="434"/>
        <v>0</v>
      </c>
      <c r="BG272" s="720">
        <f t="shared" si="434"/>
        <v>0</v>
      </c>
      <c r="BH272" s="720">
        <f t="shared" si="434"/>
        <v>0</v>
      </c>
      <c r="BI272" s="720">
        <f t="shared" si="434"/>
        <v>0</v>
      </c>
      <c r="BJ272" s="720">
        <f t="shared" si="434"/>
        <v>0</v>
      </c>
      <c r="BK272" s="720">
        <f t="shared" si="434"/>
        <v>0</v>
      </c>
      <c r="BL272" s="720">
        <f t="shared" si="434"/>
        <v>0</v>
      </c>
      <c r="BM272" s="720">
        <f t="shared" si="434"/>
        <v>0</v>
      </c>
      <c r="BN272" s="720">
        <f t="shared" si="434"/>
        <v>0</v>
      </c>
      <c r="BO272" s="720">
        <f t="shared" si="434"/>
        <v>0</v>
      </c>
      <c r="BP272" s="720">
        <f t="shared" si="434"/>
        <v>0</v>
      </c>
      <c r="BQ272" s="720">
        <f t="shared" si="433"/>
        <v>0</v>
      </c>
    </row>
    <row r="273" spans="1:69" s="400" customFormat="1" ht="12.75">
      <c r="A273" s="760">
        <v>1910</v>
      </c>
      <c r="B273" s="424" t="s">
        <v>626</v>
      </c>
      <c r="C273" s="1384">
        <f ca="1">'I4 BO ASSETS'!J64</f>
        <v>0</v>
      </c>
      <c r="D273" s="720"/>
      <c r="E273" s="720"/>
      <c r="F273" s="720"/>
      <c r="G273" s="720"/>
      <c r="H273" s="720"/>
      <c r="I273" s="720"/>
      <c r="J273" s="720"/>
      <c r="K273" s="720"/>
      <c r="L273" s="720"/>
      <c r="M273" s="720"/>
      <c r="N273" s="720"/>
      <c r="O273" s="720"/>
      <c r="P273" s="720"/>
      <c r="Q273" s="720"/>
      <c r="R273" s="720"/>
      <c r="S273" s="720"/>
      <c r="T273" s="720"/>
      <c r="U273" s="720"/>
      <c r="V273" s="720"/>
      <c r="W273" s="720"/>
      <c r="X273" s="720"/>
      <c r="Y273" s="720"/>
      <c r="Z273" s="720"/>
      <c r="AA273" s="720"/>
      <c r="AB273" s="720"/>
      <c r="AC273" s="720"/>
      <c r="AD273" s="720"/>
      <c r="AE273" s="720"/>
      <c r="AF273" s="720"/>
      <c r="AG273" s="720"/>
      <c r="AH273" s="720"/>
      <c r="AI273" s="720"/>
      <c r="AJ273" s="720"/>
      <c r="AK273" s="720"/>
      <c r="AL273" s="720"/>
      <c r="AM273" s="720"/>
      <c r="AN273" s="720"/>
      <c r="AO273" s="720"/>
      <c r="AP273" s="720"/>
      <c r="AQ273" s="720"/>
      <c r="AR273" s="720"/>
      <c r="AS273" s="720"/>
      <c r="AT273" s="720"/>
      <c r="AU273" s="720"/>
      <c r="AV273" s="720"/>
      <c r="AW273" s="720">
        <f t="shared" ref="AW273:BP273" si="435">$C273*AW633</f>
        <v>0</v>
      </c>
      <c r="AX273" s="720">
        <f t="shared" si="435"/>
        <v>0</v>
      </c>
      <c r="AY273" s="720">
        <f t="shared" si="435"/>
        <v>0</v>
      </c>
      <c r="AZ273" s="720">
        <f t="shared" si="435"/>
        <v>0</v>
      </c>
      <c r="BA273" s="720">
        <f t="shared" si="435"/>
        <v>0</v>
      </c>
      <c r="BB273" s="720">
        <f t="shared" si="435"/>
        <v>0</v>
      </c>
      <c r="BC273" s="720">
        <f t="shared" si="435"/>
        <v>0</v>
      </c>
      <c r="BD273" s="720">
        <f t="shared" si="435"/>
        <v>0</v>
      </c>
      <c r="BE273" s="720">
        <f t="shared" si="435"/>
        <v>0</v>
      </c>
      <c r="BF273" s="720">
        <f t="shared" si="435"/>
        <v>0</v>
      </c>
      <c r="BG273" s="720">
        <f t="shared" si="435"/>
        <v>0</v>
      </c>
      <c r="BH273" s="720">
        <f t="shared" si="435"/>
        <v>0</v>
      </c>
      <c r="BI273" s="720">
        <f t="shared" si="435"/>
        <v>0</v>
      </c>
      <c r="BJ273" s="720">
        <f t="shared" si="435"/>
        <v>0</v>
      </c>
      <c r="BK273" s="720">
        <f t="shared" si="435"/>
        <v>0</v>
      </c>
      <c r="BL273" s="720">
        <f t="shared" si="435"/>
        <v>0</v>
      </c>
      <c r="BM273" s="720">
        <f t="shared" si="435"/>
        <v>0</v>
      </c>
      <c r="BN273" s="720">
        <f t="shared" si="435"/>
        <v>0</v>
      </c>
      <c r="BO273" s="720">
        <f t="shared" si="435"/>
        <v>0</v>
      </c>
      <c r="BP273" s="720">
        <f t="shared" si="435"/>
        <v>0</v>
      </c>
      <c r="BQ273" s="720">
        <f t="shared" si="433"/>
        <v>0</v>
      </c>
    </row>
    <row r="274" spans="1:69" s="400" customFormat="1" ht="12.75">
      <c r="A274" s="760">
        <v>1915</v>
      </c>
      <c r="B274" s="424" t="s">
        <v>956</v>
      </c>
      <c r="C274" s="1384">
        <f ca="1">'I4 BO ASSETS'!J65</f>
        <v>0</v>
      </c>
      <c r="D274" s="720"/>
      <c r="E274" s="720"/>
      <c r="F274" s="720"/>
      <c r="G274" s="720"/>
      <c r="H274" s="720"/>
      <c r="I274" s="720"/>
      <c r="J274" s="720"/>
      <c r="K274" s="720"/>
      <c r="L274" s="720"/>
      <c r="M274" s="720"/>
      <c r="N274" s="720"/>
      <c r="O274" s="720"/>
      <c r="P274" s="720"/>
      <c r="Q274" s="720"/>
      <c r="R274" s="720"/>
      <c r="S274" s="720"/>
      <c r="T274" s="720"/>
      <c r="U274" s="720"/>
      <c r="V274" s="720"/>
      <c r="W274" s="720"/>
      <c r="X274" s="720"/>
      <c r="Y274" s="720"/>
      <c r="Z274" s="720"/>
      <c r="AA274" s="720"/>
      <c r="AB274" s="720"/>
      <c r="AC274" s="720"/>
      <c r="AD274" s="720"/>
      <c r="AE274" s="720"/>
      <c r="AF274" s="720"/>
      <c r="AG274" s="720"/>
      <c r="AH274" s="720"/>
      <c r="AI274" s="720"/>
      <c r="AJ274" s="720"/>
      <c r="AK274" s="720"/>
      <c r="AL274" s="720"/>
      <c r="AM274" s="720"/>
      <c r="AN274" s="720"/>
      <c r="AO274" s="720"/>
      <c r="AP274" s="720"/>
      <c r="AQ274" s="720"/>
      <c r="AR274" s="720"/>
      <c r="AS274" s="720"/>
      <c r="AT274" s="720"/>
      <c r="AU274" s="720"/>
      <c r="AV274" s="720"/>
      <c r="AW274" s="720">
        <f t="shared" ref="AW274:BP274" si="436">$C274*AW634</f>
        <v>0</v>
      </c>
      <c r="AX274" s="720">
        <f t="shared" si="436"/>
        <v>0</v>
      </c>
      <c r="AY274" s="720">
        <f t="shared" si="436"/>
        <v>0</v>
      </c>
      <c r="AZ274" s="720">
        <f t="shared" si="436"/>
        <v>0</v>
      </c>
      <c r="BA274" s="720">
        <f t="shared" si="436"/>
        <v>0</v>
      </c>
      <c r="BB274" s="720">
        <f t="shared" si="436"/>
        <v>0</v>
      </c>
      <c r="BC274" s="720">
        <f t="shared" si="436"/>
        <v>0</v>
      </c>
      <c r="BD274" s="720">
        <f t="shared" si="436"/>
        <v>0</v>
      </c>
      <c r="BE274" s="720">
        <f t="shared" si="436"/>
        <v>0</v>
      </c>
      <c r="BF274" s="720">
        <f t="shared" si="436"/>
        <v>0</v>
      </c>
      <c r="BG274" s="720">
        <f t="shared" si="436"/>
        <v>0</v>
      </c>
      <c r="BH274" s="720">
        <f t="shared" si="436"/>
        <v>0</v>
      </c>
      <c r="BI274" s="720">
        <f t="shared" si="436"/>
        <v>0</v>
      </c>
      <c r="BJ274" s="720">
        <f t="shared" si="436"/>
        <v>0</v>
      </c>
      <c r="BK274" s="720">
        <f t="shared" si="436"/>
        <v>0</v>
      </c>
      <c r="BL274" s="720">
        <f t="shared" si="436"/>
        <v>0</v>
      </c>
      <c r="BM274" s="720">
        <f t="shared" si="436"/>
        <v>0</v>
      </c>
      <c r="BN274" s="720">
        <f t="shared" si="436"/>
        <v>0</v>
      </c>
      <c r="BO274" s="720">
        <f t="shared" si="436"/>
        <v>0</v>
      </c>
      <c r="BP274" s="720">
        <f t="shared" si="436"/>
        <v>0</v>
      </c>
      <c r="BQ274" s="720">
        <f t="shared" si="433"/>
        <v>0</v>
      </c>
    </row>
    <row r="275" spans="1:69" s="400" customFormat="1" ht="12.75">
      <c r="A275" s="760">
        <v>1920</v>
      </c>
      <c r="B275" s="424" t="s">
        <v>957</v>
      </c>
      <c r="C275" s="1384">
        <f ca="1">'I4 BO ASSETS'!J66</f>
        <v>0</v>
      </c>
      <c r="D275" s="720"/>
      <c r="E275" s="720"/>
      <c r="F275" s="720"/>
      <c r="G275" s="720"/>
      <c r="H275" s="720"/>
      <c r="I275" s="720"/>
      <c r="J275" s="720"/>
      <c r="K275" s="720"/>
      <c r="L275" s="720"/>
      <c r="M275" s="720"/>
      <c r="N275" s="720"/>
      <c r="O275" s="720"/>
      <c r="P275" s="720"/>
      <c r="Q275" s="720"/>
      <c r="R275" s="720"/>
      <c r="S275" s="720"/>
      <c r="T275" s="720"/>
      <c r="U275" s="720"/>
      <c r="V275" s="720"/>
      <c r="W275" s="720"/>
      <c r="X275" s="720"/>
      <c r="Y275" s="720"/>
      <c r="Z275" s="720"/>
      <c r="AA275" s="720"/>
      <c r="AB275" s="720"/>
      <c r="AC275" s="720"/>
      <c r="AD275" s="720"/>
      <c r="AE275" s="720"/>
      <c r="AF275" s="720"/>
      <c r="AG275" s="720"/>
      <c r="AH275" s="720"/>
      <c r="AI275" s="720"/>
      <c r="AJ275" s="720"/>
      <c r="AK275" s="720"/>
      <c r="AL275" s="720"/>
      <c r="AM275" s="720"/>
      <c r="AN275" s="720"/>
      <c r="AO275" s="720"/>
      <c r="AP275" s="720"/>
      <c r="AQ275" s="720"/>
      <c r="AR275" s="720"/>
      <c r="AS275" s="720"/>
      <c r="AT275" s="720"/>
      <c r="AU275" s="720"/>
      <c r="AV275" s="720"/>
      <c r="AW275" s="720">
        <f t="shared" ref="AW275:BP275" si="437">$C275*AW635</f>
        <v>0</v>
      </c>
      <c r="AX275" s="720">
        <f t="shared" si="437"/>
        <v>0</v>
      </c>
      <c r="AY275" s="720">
        <f t="shared" si="437"/>
        <v>0</v>
      </c>
      <c r="AZ275" s="720">
        <f t="shared" si="437"/>
        <v>0</v>
      </c>
      <c r="BA275" s="720">
        <f t="shared" si="437"/>
        <v>0</v>
      </c>
      <c r="BB275" s="720">
        <f t="shared" si="437"/>
        <v>0</v>
      </c>
      <c r="BC275" s="720">
        <f t="shared" si="437"/>
        <v>0</v>
      </c>
      <c r="BD275" s="720">
        <f t="shared" si="437"/>
        <v>0</v>
      </c>
      <c r="BE275" s="720">
        <f t="shared" si="437"/>
        <v>0</v>
      </c>
      <c r="BF275" s="720">
        <f t="shared" si="437"/>
        <v>0</v>
      </c>
      <c r="BG275" s="720">
        <f t="shared" si="437"/>
        <v>0</v>
      </c>
      <c r="BH275" s="720">
        <f t="shared" si="437"/>
        <v>0</v>
      </c>
      <c r="BI275" s="720">
        <f t="shared" si="437"/>
        <v>0</v>
      </c>
      <c r="BJ275" s="720">
        <f t="shared" si="437"/>
        <v>0</v>
      </c>
      <c r="BK275" s="720">
        <f t="shared" si="437"/>
        <v>0</v>
      </c>
      <c r="BL275" s="720">
        <f t="shared" si="437"/>
        <v>0</v>
      </c>
      <c r="BM275" s="720">
        <f t="shared" si="437"/>
        <v>0</v>
      </c>
      <c r="BN275" s="720">
        <f t="shared" si="437"/>
        <v>0</v>
      </c>
      <c r="BO275" s="720">
        <f t="shared" si="437"/>
        <v>0</v>
      </c>
      <c r="BP275" s="720">
        <f t="shared" si="437"/>
        <v>0</v>
      </c>
      <c r="BQ275" s="720">
        <f t="shared" si="433"/>
        <v>0</v>
      </c>
    </row>
    <row r="276" spans="1:69" s="400" customFormat="1" ht="12.75">
      <c r="A276" s="760">
        <v>1925</v>
      </c>
      <c r="B276" s="424" t="s">
        <v>958</v>
      </c>
      <c r="C276" s="1384">
        <f ca="1">'I4 BO ASSETS'!J67</f>
        <v>0</v>
      </c>
      <c r="D276" s="720"/>
      <c r="E276" s="720"/>
      <c r="F276" s="720"/>
      <c r="G276" s="720"/>
      <c r="H276" s="720"/>
      <c r="I276" s="720"/>
      <c r="J276" s="720"/>
      <c r="K276" s="720"/>
      <c r="L276" s="720"/>
      <c r="M276" s="720"/>
      <c r="N276" s="720"/>
      <c r="O276" s="720"/>
      <c r="P276" s="720"/>
      <c r="Q276" s="720"/>
      <c r="R276" s="720"/>
      <c r="S276" s="720"/>
      <c r="T276" s="720"/>
      <c r="U276" s="720"/>
      <c r="V276" s="720"/>
      <c r="W276" s="720"/>
      <c r="X276" s="720"/>
      <c r="Y276" s="720"/>
      <c r="Z276" s="720"/>
      <c r="AA276" s="720"/>
      <c r="AB276" s="720"/>
      <c r="AC276" s="720"/>
      <c r="AD276" s="720"/>
      <c r="AE276" s="720"/>
      <c r="AF276" s="720"/>
      <c r="AG276" s="720"/>
      <c r="AH276" s="720"/>
      <c r="AI276" s="720"/>
      <c r="AJ276" s="720"/>
      <c r="AK276" s="720"/>
      <c r="AL276" s="720"/>
      <c r="AM276" s="720"/>
      <c r="AN276" s="720"/>
      <c r="AO276" s="720"/>
      <c r="AP276" s="720"/>
      <c r="AQ276" s="720"/>
      <c r="AR276" s="720"/>
      <c r="AS276" s="720"/>
      <c r="AT276" s="720"/>
      <c r="AU276" s="720"/>
      <c r="AV276" s="720"/>
      <c r="AW276" s="720">
        <f t="shared" ref="AW276:BP276" si="438">$C276*AW636</f>
        <v>0</v>
      </c>
      <c r="AX276" s="720">
        <f t="shared" si="438"/>
        <v>0</v>
      </c>
      <c r="AY276" s="720">
        <f t="shared" si="438"/>
        <v>0</v>
      </c>
      <c r="AZ276" s="720">
        <f t="shared" si="438"/>
        <v>0</v>
      </c>
      <c r="BA276" s="720">
        <f t="shared" si="438"/>
        <v>0</v>
      </c>
      <c r="BB276" s="720">
        <f t="shared" si="438"/>
        <v>0</v>
      </c>
      <c r="BC276" s="720">
        <f t="shared" si="438"/>
        <v>0</v>
      </c>
      <c r="BD276" s="720">
        <f t="shared" si="438"/>
        <v>0</v>
      </c>
      <c r="BE276" s="720">
        <f t="shared" si="438"/>
        <v>0</v>
      </c>
      <c r="BF276" s="720">
        <f t="shared" si="438"/>
        <v>0</v>
      </c>
      <c r="BG276" s="720">
        <f t="shared" si="438"/>
        <v>0</v>
      </c>
      <c r="BH276" s="720">
        <f t="shared" si="438"/>
        <v>0</v>
      </c>
      <c r="BI276" s="720">
        <f t="shared" si="438"/>
        <v>0</v>
      </c>
      <c r="BJ276" s="720">
        <f t="shared" si="438"/>
        <v>0</v>
      </c>
      <c r="BK276" s="720">
        <f t="shared" si="438"/>
        <v>0</v>
      </c>
      <c r="BL276" s="720">
        <f t="shared" si="438"/>
        <v>0</v>
      </c>
      <c r="BM276" s="720">
        <f t="shared" si="438"/>
        <v>0</v>
      </c>
      <c r="BN276" s="720">
        <f t="shared" si="438"/>
        <v>0</v>
      </c>
      <c r="BO276" s="720">
        <f t="shared" si="438"/>
        <v>0</v>
      </c>
      <c r="BP276" s="720">
        <f t="shared" si="438"/>
        <v>0</v>
      </c>
      <c r="BQ276" s="720">
        <f t="shared" si="433"/>
        <v>0</v>
      </c>
    </row>
    <row r="277" spans="1:69" s="400" customFormat="1" ht="12.75">
      <c r="A277" s="760">
        <v>1930</v>
      </c>
      <c r="B277" s="424" t="s">
        <v>959</v>
      </c>
      <c r="C277" s="1384">
        <f ca="1">'I4 BO ASSETS'!J68</f>
        <v>0</v>
      </c>
      <c r="D277" s="720"/>
      <c r="E277" s="720"/>
      <c r="F277" s="720"/>
      <c r="G277" s="720"/>
      <c r="H277" s="720"/>
      <c r="I277" s="720"/>
      <c r="J277" s="720"/>
      <c r="K277" s="720"/>
      <c r="L277" s="720"/>
      <c r="M277" s="720"/>
      <c r="N277" s="720"/>
      <c r="O277" s="720"/>
      <c r="P277" s="720"/>
      <c r="Q277" s="720"/>
      <c r="R277" s="720"/>
      <c r="S277" s="720"/>
      <c r="T277" s="720"/>
      <c r="U277" s="720"/>
      <c r="V277" s="720"/>
      <c r="W277" s="720"/>
      <c r="X277" s="720"/>
      <c r="Y277" s="720"/>
      <c r="Z277" s="720"/>
      <c r="AA277" s="720"/>
      <c r="AB277" s="720"/>
      <c r="AC277" s="720"/>
      <c r="AD277" s="720"/>
      <c r="AE277" s="720"/>
      <c r="AF277" s="720"/>
      <c r="AG277" s="720"/>
      <c r="AH277" s="720"/>
      <c r="AI277" s="720"/>
      <c r="AJ277" s="720"/>
      <c r="AK277" s="720"/>
      <c r="AL277" s="720"/>
      <c r="AM277" s="720"/>
      <c r="AN277" s="720"/>
      <c r="AO277" s="720"/>
      <c r="AP277" s="720"/>
      <c r="AQ277" s="720"/>
      <c r="AR277" s="720"/>
      <c r="AS277" s="720"/>
      <c r="AT277" s="720"/>
      <c r="AU277" s="720"/>
      <c r="AV277" s="720"/>
      <c r="AW277" s="720">
        <f t="shared" ref="AW277:BP277" si="439">$C277*AW637</f>
        <v>0</v>
      </c>
      <c r="AX277" s="720">
        <f t="shared" si="439"/>
        <v>0</v>
      </c>
      <c r="AY277" s="720">
        <f t="shared" si="439"/>
        <v>0</v>
      </c>
      <c r="AZ277" s="720">
        <f t="shared" si="439"/>
        <v>0</v>
      </c>
      <c r="BA277" s="720">
        <f t="shared" si="439"/>
        <v>0</v>
      </c>
      <c r="BB277" s="720">
        <f t="shared" si="439"/>
        <v>0</v>
      </c>
      <c r="BC277" s="720">
        <f t="shared" si="439"/>
        <v>0</v>
      </c>
      <c r="BD277" s="720">
        <f t="shared" si="439"/>
        <v>0</v>
      </c>
      <c r="BE277" s="720">
        <f t="shared" si="439"/>
        <v>0</v>
      </c>
      <c r="BF277" s="720">
        <f t="shared" si="439"/>
        <v>0</v>
      </c>
      <c r="BG277" s="720">
        <f t="shared" si="439"/>
        <v>0</v>
      </c>
      <c r="BH277" s="720">
        <f t="shared" si="439"/>
        <v>0</v>
      </c>
      <c r="BI277" s="720">
        <f t="shared" si="439"/>
        <v>0</v>
      </c>
      <c r="BJ277" s="720">
        <f t="shared" si="439"/>
        <v>0</v>
      </c>
      <c r="BK277" s="720">
        <f t="shared" si="439"/>
        <v>0</v>
      </c>
      <c r="BL277" s="720">
        <f t="shared" si="439"/>
        <v>0</v>
      </c>
      <c r="BM277" s="720">
        <f t="shared" si="439"/>
        <v>0</v>
      </c>
      <c r="BN277" s="720">
        <f t="shared" si="439"/>
        <v>0</v>
      </c>
      <c r="BO277" s="720">
        <f t="shared" si="439"/>
        <v>0</v>
      </c>
      <c r="BP277" s="720">
        <f t="shared" si="439"/>
        <v>0</v>
      </c>
      <c r="BQ277" s="720">
        <f t="shared" si="433"/>
        <v>0</v>
      </c>
    </row>
    <row r="278" spans="1:69" s="400" customFormat="1" ht="12.75">
      <c r="A278" s="760">
        <v>1935</v>
      </c>
      <c r="B278" s="424" t="s">
        <v>960</v>
      </c>
      <c r="C278" s="1384">
        <f ca="1">'I4 BO ASSETS'!J69</f>
        <v>0</v>
      </c>
      <c r="D278" s="720"/>
      <c r="E278" s="720"/>
      <c r="F278" s="720"/>
      <c r="G278" s="720"/>
      <c r="H278" s="720"/>
      <c r="I278" s="720"/>
      <c r="J278" s="720"/>
      <c r="K278" s="720"/>
      <c r="L278" s="720"/>
      <c r="M278" s="720"/>
      <c r="N278" s="720"/>
      <c r="O278" s="720"/>
      <c r="P278" s="720"/>
      <c r="Q278" s="720"/>
      <c r="R278" s="720"/>
      <c r="S278" s="720"/>
      <c r="T278" s="720"/>
      <c r="U278" s="720"/>
      <c r="V278" s="720"/>
      <c r="W278" s="720"/>
      <c r="X278" s="720"/>
      <c r="Y278" s="720"/>
      <c r="Z278" s="720"/>
      <c r="AA278" s="720"/>
      <c r="AB278" s="720"/>
      <c r="AC278" s="720"/>
      <c r="AD278" s="720"/>
      <c r="AE278" s="720"/>
      <c r="AF278" s="720"/>
      <c r="AG278" s="720"/>
      <c r="AH278" s="720"/>
      <c r="AI278" s="720"/>
      <c r="AJ278" s="720"/>
      <c r="AK278" s="720"/>
      <c r="AL278" s="720"/>
      <c r="AM278" s="720"/>
      <c r="AN278" s="720"/>
      <c r="AO278" s="720"/>
      <c r="AP278" s="720"/>
      <c r="AQ278" s="720"/>
      <c r="AR278" s="720"/>
      <c r="AS278" s="720"/>
      <c r="AT278" s="720"/>
      <c r="AU278" s="720"/>
      <c r="AV278" s="720"/>
      <c r="AW278" s="720">
        <f t="shared" ref="AW278:BP278" si="440">$C278*AW638</f>
        <v>0</v>
      </c>
      <c r="AX278" s="720">
        <f t="shared" si="440"/>
        <v>0</v>
      </c>
      <c r="AY278" s="720">
        <f t="shared" si="440"/>
        <v>0</v>
      </c>
      <c r="AZ278" s="720">
        <f t="shared" si="440"/>
        <v>0</v>
      </c>
      <c r="BA278" s="720">
        <f t="shared" si="440"/>
        <v>0</v>
      </c>
      <c r="BB278" s="720">
        <f t="shared" si="440"/>
        <v>0</v>
      </c>
      <c r="BC278" s="720">
        <f t="shared" si="440"/>
        <v>0</v>
      </c>
      <c r="BD278" s="720">
        <f t="shared" si="440"/>
        <v>0</v>
      </c>
      <c r="BE278" s="720">
        <f t="shared" si="440"/>
        <v>0</v>
      </c>
      <c r="BF278" s="720">
        <f t="shared" si="440"/>
        <v>0</v>
      </c>
      <c r="BG278" s="720">
        <f t="shared" si="440"/>
        <v>0</v>
      </c>
      <c r="BH278" s="720">
        <f t="shared" si="440"/>
        <v>0</v>
      </c>
      <c r="BI278" s="720">
        <f t="shared" si="440"/>
        <v>0</v>
      </c>
      <c r="BJ278" s="720">
        <f t="shared" si="440"/>
        <v>0</v>
      </c>
      <c r="BK278" s="720">
        <f t="shared" si="440"/>
        <v>0</v>
      </c>
      <c r="BL278" s="720">
        <f t="shared" si="440"/>
        <v>0</v>
      </c>
      <c r="BM278" s="720">
        <f t="shared" si="440"/>
        <v>0</v>
      </c>
      <c r="BN278" s="720">
        <f t="shared" si="440"/>
        <v>0</v>
      </c>
      <c r="BO278" s="720">
        <f t="shared" si="440"/>
        <v>0</v>
      </c>
      <c r="BP278" s="720">
        <f t="shared" si="440"/>
        <v>0</v>
      </c>
      <c r="BQ278" s="720">
        <f t="shared" si="433"/>
        <v>0</v>
      </c>
    </row>
    <row r="279" spans="1:69" s="400" customFormat="1" ht="12.75">
      <c r="A279" s="760">
        <v>1940</v>
      </c>
      <c r="B279" s="424" t="s">
        <v>961</v>
      </c>
      <c r="C279" s="1384">
        <f ca="1">'I4 BO ASSETS'!J70</f>
        <v>0</v>
      </c>
      <c r="D279" s="720"/>
      <c r="E279" s="720"/>
      <c r="F279" s="720"/>
      <c r="G279" s="720"/>
      <c r="H279" s="720"/>
      <c r="I279" s="720"/>
      <c r="J279" s="720"/>
      <c r="K279" s="720"/>
      <c r="L279" s="720"/>
      <c r="M279" s="720"/>
      <c r="N279" s="720"/>
      <c r="O279" s="720"/>
      <c r="P279" s="720"/>
      <c r="Q279" s="720"/>
      <c r="R279" s="720"/>
      <c r="S279" s="720"/>
      <c r="T279" s="720"/>
      <c r="U279" s="720"/>
      <c r="V279" s="720"/>
      <c r="W279" s="720"/>
      <c r="X279" s="720"/>
      <c r="Y279" s="720"/>
      <c r="Z279" s="720"/>
      <c r="AA279" s="720"/>
      <c r="AB279" s="720"/>
      <c r="AC279" s="720"/>
      <c r="AD279" s="720"/>
      <c r="AE279" s="720"/>
      <c r="AF279" s="720"/>
      <c r="AG279" s="720"/>
      <c r="AH279" s="720"/>
      <c r="AI279" s="720"/>
      <c r="AJ279" s="720"/>
      <c r="AK279" s="720"/>
      <c r="AL279" s="720"/>
      <c r="AM279" s="720"/>
      <c r="AN279" s="720"/>
      <c r="AO279" s="720"/>
      <c r="AP279" s="720"/>
      <c r="AQ279" s="720"/>
      <c r="AR279" s="720"/>
      <c r="AS279" s="720"/>
      <c r="AT279" s="720"/>
      <c r="AU279" s="720"/>
      <c r="AV279" s="720"/>
      <c r="AW279" s="720">
        <f t="shared" ref="AW279:BP279" si="441">$C279*AW639</f>
        <v>0</v>
      </c>
      <c r="AX279" s="720">
        <f t="shared" si="441"/>
        <v>0</v>
      </c>
      <c r="AY279" s="720">
        <f t="shared" si="441"/>
        <v>0</v>
      </c>
      <c r="AZ279" s="720">
        <f t="shared" si="441"/>
        <v>0</v>
      </c>
      <c r="BA279" s="720">
        <f t="shared" si="441"/>
        <v>0</v>
      </c>
      <c r="BB279" s="720">
        <f t="shared" si="441"/>
        <v>0</v>
      </c>
      <c r="BC279" s="720">
        <f t="shared" si="441"/>
        <v>0</v>
      </c>
      <c r="BD279" s="720">
        <f t="shared" si="441"/>
        <v>0</v>
      </c>
      <c r="BE279" s="720">
        <f t="shared" si="441"/>
        <v>0</v>
      </c>
      <c r="BF279" s="720">
        <f t="shared" si="441"/>
        <v>0</v>
      </c>
      <c r="BG279" s="720">
        <f t="shared" si="441"/>
        <v>0</v>
      </c>
      <c r="BH279" s="720">
        <f t="shared" si="441"/>
        <v>0</v>
      </c>
      <c r="BI279" s="720">
        <f t="shared" si="441"/>
        <v>0</v>
      </c>
      <c r="BJ279" s="720">
        <f t="shared" si="441"/>
        <v>0</v>
      </c>
      <c r="BK279" s="720">
        <f t="shared" si="441"/>
        <v>0</v>
      </c>
      <c r="BL279" s="720">
        <f t="shared" si="441"/>
        <v>0</v>
      </c>
      <c r="BM279" s="720">
        <f t="shared" si="441"/>
        <v>0</v>
      </c>
      <c r="BN279" s="720">
        <f t="shared" si="441"/>
        <v>0</v>
      </c>
      <c r="BO279" s="720">
        <f t="shared" si="441"/>
        <v>0</v>
      </c>
      <c r="BP279" s="720">
        <f t="shared" si="441"/>
        <v>0</v>
      </c>
      <c r="BQ279" s="720">
        <f t="shared" si="433"/>
        <v>0</v>
      </c>
    </row>
    <row r="280" spans="1:69" s="400" customFormat="1" ht="12.75">
      <c r="A280" s="760">
        <v>1945</v>
      </c>
      <c r="B280" s="424" t="s">
        <v>962</v>
      </c>
      <c r="C280" s="1384">
        <f ca="1">'I4 BO ASSETS'!J71</f>
        <v>0</v>
      </c>
      <c r="D280" s="720"/>
      <c r="E280" s="720"/>
      <c r="F280" s="720"/>
      <c r="G280" s="720"/>
      <c r="H280" s="720"/>
      <c r="I280" s="720"/>
      <c r="J280" s="720"/>
      <c r="K280" s="720"/>
      <c r="L280" s="720"/>
      <c r="M280" s="720"/>
      <c r="N280" s="720"/>
      <c r="O280" s="720"/>
      <c r="P280" s="720"/>
      <c r="Q280" s="720"/>
      <c r="R280" s="720"/>
      <c r="S280" s="720"/>
      <c r="T280" s="720"/>
      <c r="U280" s="720"/>
      <c r="V280" s="720"/>
      <c r="W280" s="720"/>
      <c r="X280" s="720"/>
      <c r="Y280" s="720"/>
      <c r="Z280" s="720"/>
      <c r="AA280" s="720"/>
      <c r="AB280" s="720"/>
      <c r="AC280" s="720"/>
      <c r="AD280" s="720"/>
      <c r="AE280" s="720"/>
      <c r="AF280" s="720"/>
      <c r="AG280" s="720"/>
      <c r="AH280" s="720"/>
      <c r="AI280" s="720"/>
      <c r="AJ280" s="720"/>
      <c r="AK280" s="720"/>
      <c r="AL280" s="720"/>
      <c r="AM280" s="720"/>
      <c r="AN280" s="720"/>
      <c r="AO280" s="720"/>
      <c r="AP280" s="720"/>
      <c r="AQ280" s="720"/>
      <c r="AR280" s="720"/>
      <c r="AS280" s="720"/>
      <c r="AT280" s="720"/>
      <c r="AU280" s="720"/>
      <c r="AV280" s="720"/>
      <c r="AW280" s="720">
        <f t="shared" ref="AW280:BP280" si="442">$C280*AW640</f>
        <v>0</v>
      </c>
      <c r="AX280" s="720">
        <f t="shared" si="442"/>
        <v>0</v>
      </c>
      <c r="AY280" s="720">
        <f t="shared" si="442"/>
        <v>0</v>
      </c>
      <c r="AZ280" s="720">
        <f t="shared" si="442"/>
        <v>0</v>
      </c>
      <c r="BA280" s="720">
        <f t="shared" si="442"/>
        <v>0</v>
      </c>
      <c r="BB280" s="720">
        <f t="shared" si="442"/>
        <v>0</v>
      </c>
      <c r="BC280" s="720">
        <f t="shared" si="442"/>
        <v>0</v>
      </c>
      <c r="BD280" s="720">
        <f t="shared" si="442"/>
        <v>0</v>
      </c>
      <c r="BE280" s="720">
        <f t="shared" si="442"/>
        <v>0</v>
      </c>
      <c r="BF280" s="720">
        <f t="shared" si="442"/>
        <v>0</v>
      </c>
      <c r="BG280" s="720">
        <f t="shared" si="442"/>
        <v>0</v>
      </c>
      <c r="BH280" s="720">
        <f t="shared" si="442"/>
        <v>0</v>
      </c>
      <c r="BI280" s="720">
        <f t="shared" si="442"/>
        <v>0</v>
      </c>
      <c r="BJ280" s="720">
        <f t="shared" si="442"/>
        <v>0</v>
      </c>
      <c r="BK280" s="720">
        <f t="shared" si="442"/>
        <v>0</v>
      </c>
      <c r="BL280" s="720">
        <f t="shared" si="442"/>
        <v>0</v>
      </c>
      <c r="BM280" s="720">
        <f t="shared" si="442"/>
        <v>0</v>
      </c>
      <c r="BN280" s="720">
        <f t="shared" si="442"/>
        <v>0</v>
      </c>
      <c r="BO280" s="720">
        <f t="shared" si="442"/>
        <v>0</v>
      </c>
      <c r="BP280" s="720">
        <f t="shared" si="442"/>
        <v>0</v>
      </c>
      <c r="BQ280" s="720">
        <f t="shared" si="433"/>
        <v>0</v>
      </c>
    </row>
    <row r="281" spans="1:69" s="400" customFormat="1" ht="12.75">
      <c r="A281" s="760">
        <v>1950</v>
      </c>
      <c r="B281" s="424" t="s">
        <v>963</v>
      </c>
      <c r="C281" s="1384">
        <f ca="1">'I4 BO ASSETS'!J72</f>
        <v>0</v>
      </c>
      <c r="D281" s="720"/>
      <c r="E281" s="720"/>
      <c r="F281" s="720"/>
      <c r="G281" s="720"/>
      <c r="H281" s="720"/>
      <c r="I281" s="720"/>
      <c r="J281" s="720"/>
      <c r="K281" s="720"/>
      <c r="L281" s="720"/>
      <c r="M281" s="720"/>
      <c r="N281" s="720"/>
      <c r="O281" s="720"/>
      <c r="P281" s="720"/>
      <c r="Q281" s="720"/>
      <c r="R281" s="720"/>
      <c r="S281" s="720"/>
      <c r="T281" s="720"/>
      <c r="U281" s="720"/>
      <c r="V281" s="720"/>
      <c r="W281" s="720"/>
      <c r="X281" s="720"/>
      <c r="Y281" s="720"/>
      <c r="Z281" s="720"/>
      <c r="AA281" s="720"/>
      <c r="AB281" s="720"/>
      <c r="AC281" s="720"/>
      <c r="AD281" s="720"/>
      <c r="AE281" s="720"/>
      <c r="AF281" s="720"/>
      <c r="AG281" s="720"/>
      <c r="AH281" s="720"/>
      <c r="AI281" s="720"/>
      <c r="AJ281" s="720"/>
      <c r="AK281" s="720"/>
      <c r="AL281" s="720"/>
      <c r="AM281" s="720"/>
      <c r="AN281" s="720"/>
      <c r="AO281" s="720"/>
      <c r="AP281" s="720"/>
      <c r="AQ281" s="720"/>
      <c r="AR281" s="720"/>
      <c r="AS281" s="720"/>
      <c r="AT281" s="720"/>
      <c r="AU281" s="720"/>
      <c r="AV281" s="720"/>
      <c r="AW281" s="720">
        <f t="shared" ref="AW281:BP281" si="443">$C281*AW641</f>
        <v>0</v>
      </c>
      <c r="AX281" s="720">
        <f t="shared" si="443"/>
        <v>0</v>
      </c>
      <c r="AY281" s="720">
        <f t="shared" si="443"/>
        <v>0</v>
      </c>
      <c r="AZ281" s="720">
        <f t="shared" si="443"/>
        <v>0</v>
      </c>
      <c r="BA281" s="720">
        <f t="shared" si="443"/>
        <v>0</v>
      </c>
      <c r="BB281" s="720">
        <f t="shared" si="443"/>
        <v>0</v>
      </c>
      <c r="BC281" s="720">
        <f t="shared" si="443"/>
        <v>0</v>
      </c>
      <c r="BD281" s="720">
        <f t="shared" si="443"/>
        <v>0</v>
      </c>
      <c r="BE281" s="720">
        <f t="shared" si="443"/>
        <v>0</v>
      </c>
      <c r="BF281" s="720">
        <f t="shared" si="443"/>
        <v>0</v>
      </c>
      <c r="BG281" s="720">
        <f t="shared" si="443"/>
        <v>0</v>
      </c>
      <c r="BH281" s="720">
        <f t="shared" si="443"/>
        <v>0</v>
      </c>
      <c r="BI281" s="720">
        <f t="shared" si="443"/>
        <v>0</v>
      </c>
      <c r="BJ281" s="720">
        <f t="shared" si="443"/>
        <v>0</v>
      </c>
      <c r="BK281" s="720">
        <f t="shared" si="443"/>
        <v>0</v>
      </c>
      <c r="BL281" s="720">
        <f t="shared" si="443"/>
        <v>0</v>
      </c>
      <c r="BM281" s="720">
        <f t="shared" si="443"/>
        <v>0</v>
      </c>
      <c r="BN281" s="720">
        <f t="shared" si="443"/>
        <v>0</v>
      </c>
      <c r="BO281" s="720">
        <f t="shared" si="443"/>
        <v>0</v>
      </c>
      <c r="BP281" s="720">
        <f t="shared" si="443"/>
        <v>0</v>
      </c>
      <c r="BQ281" s="720">
        <f t="shared" si="433"/>
        <v>0</v>
      </c>
    </row>
    <row r="282" spans="1:69" s="400" customFormat="1" ht="12.75">
      <c r="A282" s="760">
        <v>1955</v>
      </c>
      <c r="B282" s="424" t="s">
        <v>614</v>
      </c>
      <c r="C282" s="1384">
        <f ca="1">'I4 BO ASSETS'!J73</f>
        <v>0</v>
      </c>
      <c r="D282" s="720"/>
      <c r="E282" s="720"/>
      <c r="F282" s="720"/>
      <c r="G282" s="720"/>
      <c r="H282" s="720"/>
      <c r="I282" s="720"/>
      <c r="J282" s="720"/>
      <c r="K282" s="720"/>
      <c r="L282" s="720"/>
      <c r="M282" s="720"/>
      <c r="N282" s="720"/>
      <c r="O282" s="720"/>
      <c r="P282" s="720"/>
      <c r="Q282" s="720"/>
      <c r="R282" s="720"/>
      <c r="S282" s="720"/>
      <c r="T282" s="720"/>
      <c r="U282" s="720"/>
      <c r="V282" s="720"/>
      <c r="W282" s="720"/>
      <c r="X282" s="720"/>
      <c r="Y282" s="720"/>
      <c r="Z282" s="720"/>
      <c r="AA282" s="720"/>
      <c r="AB282" s="720"/>
      <c r="AC282" s="720"/>
      <c r="AD282" s="720"/>
      <c r="AE282" s="720"/>
      <c r="AF282" s="720"/>
      <c r="AG282" s="720"/>
      <c r="AH282" s="720"/>
      <c r="AI282" s="720"/>
      <c r="AJ282" s="720"/>
      <c r="AK282" s="720"/>
      <c r="AL282" s="720"/>
      <c r="AM282" s="720"/>
      <c r="AN282" s="720"/>
      <c r="AO282" s="720"/>
      <c r="AP282" s="720"/>
      <c r="AQ282" s="720"/>
      <c r="AR282" s="720"/>
      <c r="AS282" s="720"/>
      <c r="AT282" s="720"/>
      <c r="AU282" s="720"/>
      <c r="AV282" s="720"/>
      <c r="AW282" s="720">
        <f t="shared" ref="AW282:BP282" si="444">$C282*AW642</f>
        <v>0</v>
      </c>
      <c r="AX282" s="720">
        <f t="shared" si="444"/>
        <v>0</v>
      </c>
      <c r="AY282" s="720">
        <f t="shared" si="444"/>
        <v>0</v>
      </c>
      <c r="AZ282" s="720">
        <f t="shared" si="444"/>
        <v>0</v>
      </c>
      <c r="BA282" s="720">
        <f t="shared" si="444"/>
        <v>0</v>
      </c>
      <c r="BB282" s="720">
        <f t="shared" si="444"/>
        <v>0</v>
      </c>
      <c r="BC282" s="720">
        <f t="shared" si="444"/>
        <v>0</v>
      </c>
      <c r="BD282" s="720">
        <f t="shared" si="444"/>
        <v>0</v>
      </c>
      <c r="BE282" s="720">
        <f t="shared" si="444"/>
        <v>0</v>
      </c>
      <c r="BF282" s="720">
        <f t="shared" si="444"/>
        <v>0</v>
      </c>
      <c r="BG282" s="720">
        <f t="shared" si="444"/>
        <v>0</v>
      </c>
      <c r="BH282" s="720">
        <f t="shared" si="444"/>
        <v>0</v>
      </c>
      <c r="BI282" s="720">
        <f t="shared" si="444"/>
        <v>0</v>
      </c>
      <c r="BJ282" s="720">
        <f t="shared" si="444"/>
        <v>0</v>
      </c>
      <c r="BK282" s="720">
        <f t="shared" si="444"/>
        <v>0</v>
      </c>
      <c r="BL282" s="720">
        <f t="shared" si="444"/>
        <v>0</v>
      </c>
      <c r="BM282" s="720">
        <f t="shared" si="444"/>
        <v>0</v>
      </c>
      <c r="BN282" s="720">
        <f t="shared" si="444"/>
        <v>0</v>
      </c>
      <c r="BO282" s="720">
        <f t="shared" si="444"/>
        <v>0</v>
      </c>
      <c r="BP282" s="720">
        <f t="shared" si="444"/>
        <v>0</v>
      </c>
      <c r="BQ282" s="720">
        <f t="shared" si="433"/>
        <v>0</v>
      </c>
    </row>
    <row r="283" spans="1:69" s="400" customFormat="1" ht="12.75">
      <c r="A283" s="760">
        <v>1960</v>
      </c>
      <c r="B283" s="424" t="s">
        <v>615</v>
      </c>
      <c r="C283" s="1384">
        <f ca="1">'I4 BO ASSETS'!J74</f>
        <v>0</v>
      </c>
      <c r="D283" s="720"/>
      <c r="E283" s="720"/>
      <c r="F283" s="720"/>
      <c r="G283" s="720"/>
      <c r="H283" s="720"/>
      <c r="I283" s="720"/>
      <c r="J283" s="720"/>
      <c r="K283" s="720"/>
      <c r="L283" s="720"/>
      <c r="M283" s="720"/>
      <c r="N283" s="720"/>
      <c r="O283" s="720"/>
      <c r="P283" s="720"/>
      <c r="Q283" s="720"/>
      <c r="R283" s="720"/>
      <c r="S283" s="720"/>
      <c r="T283" s="720"/>
      <c r="U283" s="720"/>
      <c r="V283" s="720"/>
      <c r="W283" s="720"/>
      <c r="X283" s="720"/>
      <c r="Y283" s="720"/>
      <c r="Z283" s="720"/>
      <c r="AA283" s="720"/>
      <c r="AB283" s="720"/>
      <c r="AC283" s="720"/>
      <c r="AD283" s="720"/>
      <c r="AE283" s="720"/>
      <c r="AF283" s="720"/>
      <c r="AG283" s="720"/>
      <c r="AH283" s="720"/>
      <c r="AI283" s="720"/>
      <c r="AJ283" s="720"/>
      <c r="AK283" s="720"/>
      <c r="AL283" s="720"/>
      <c r="AM283" s="720"/>
      <c r="AN283" s="720"/>
      <c r="AO283" s="720"/>
      <c r="AP283" s="720"/>
      <c r="AQ283" s="720"/>
      <c r="AR283" s="720"/>
      <c r="AS283" s="720"/>
      <c r="AT283" s="720"/>
      <c r="AU283" s="720"/>
      <c r="AV283" s="720"/>
      <c r="AW283" s="720">
        <f t="shared" ref="AW283:BP283" si="445">$C283*AW643</f>
        <v>0</v>
      </c>
      <c r="AX283" s="720">
        <f t="shared" si="445"/>
        <v>0</v>
      </c>
      <c r="AY283" s="720">
        <f t="shared" si="445"/>
        <v>0</v>
      </c>
      <c r="AZ283" s="720">
        <f t="shared" si="445"/>
        <v>0</v>
      </c>
      <c r="BA283" s="720">
        <f t="shared" si="445"/>
        <v>0</v>
      </c>
      <c r="BB283" s="720">
        <f t="shared" si="445"/>
        <v>0</v>
      </c>
      <c r="BC283" s="720">
        <f t="shared" si="445"/>
        <v>0</v>
      </c>
      <c r="BD283" s="720">
        <f t="shared" si="445"/>
        <v>0</v>
      </c>
      <c r="BE283" s="720">
        <f t="shared" si="445"/>
        <v>0</v>
      </c>
      <c r="BF283" s="720">
        <f t="shared" si="445"/>
        <v>0</v>
      </c>
      <c r="BG283" s="720">
        <f t="shared" si="445"/>
        <v>0</v>
      </c>
      <c r="BH283" s="720">
        <f t="shared" si="445"/>
        <v>0</v>
      </c>
      <c r="BI283" s="720">
        <f t="shared" si="445"/>
        <v>0</v>
      </c>
      <c r="BJ283" s="720">
        <f t="shared" si="445"/>
        <v>0</v>
      </c>
      <c r="BK283" s="720">
        <f t="shared" si="445"/>
        <v>0</v>
      </c>
      <c r="BL283" s="720">
        <f t="shared" si="445"/>
        <v>0</v>
      </c>
      <c r="BM283" s="720">
        <f t="shared" si="445"/>
        <v>0</v>
      </c>
      <c r="BN283" s="720">
        <f t="shared" si="445"/>
        <v>0</v>
      </c>
      <c r="BO283" s="720">
        <f t="shared" si="445"/>
        <v>0</v>
      </c>
      <c r="BP283" s="720">
        <f t="shared" si="445"/>
        <v>0</v>
      </c>
      <c r="BQ283" s="720">
        <f t="shared" si="433"/>
        <v>0</v>
      </c>
    </row>
    <row r="284" spans="1:69" s="400" customFormat="1" ht="25.5">
      <c r="A284" s="760">
        <v>1970</v>
      </c>
      <c r="B284" s="424" t="s">
        <v>617</v>
      </c>
      <c r="C284" s="1384">
        <f ca="1">'I4 BO ASSETS'!J75</f>
        <v>0</v>
      </c>
      <c r="D284" s="720"/>
      <c r="E284" s="720"/>
      <c r="F284" s="720"/>
      <c r="G284" s="720"/>
      <c r="H284" s="720"/>
      <c r="I284" s="720"/>
      <c r="J284" s="720"/>
      <c r="K284" s="720"/>
      <c r="L284" s="720"/>
      <c r="M284" s="720"/>
      <c r="N284" s="720"/>
      <c r="O284" s="720"/>
      <c r="P284" s="720"/>
      <c r="Q284" s="720"/>
      <c r="R284" s="720"/>
      <c r="S284" s="720"/>
      <c r="T284" s="720"/>
      <c r="U284" s="720"/>
      <c r="V284" s="720"/>
      <c r="W284" s="720"/>
      <c r="X284" s="720"/>
      <c r="Y284" s="720"/>
      <c r="Z284" s="720"/>
      <c r="AA284" s="720"/>
      <c r="AB284" s="720"/>
      <c r="AC284" s="720"/>
      <c r="AD284" s="720"/>
      <c r="AE284" s="720"/>
      <c r="AF284" s="720"/>
      <c r="AG284" s="720"/>
      <c r="AH284" s="720"/>
      <c r="AI284" s="720"/>
      <c r="AJ284" s="720"/>
      <c r="AK284" s="720"/>
      <c r="AL284" s="720"/>
      <c r="AM284" s="720"/>
      <c r="AN284" s="720"/>
      <c r="AO284" s="720"/>
      <c r="AP284" s="720"/>
      <c r="AQ284" s="720"/>
      <c r="AR284" s="720"/>
      <c r="AS284" s="720"/>
      <c r="AT284" s="720"/>
      <c r="AU284" s="720"/>
      <c r="AV284" s="720"/>
      <c r="AW284" s="720">
        <f t="shared" ref="AW284:BP284" si="446">$C284*AW644</f>
        <v>0</v>
      </c>
      <c r="AX284" s="720">
        <f t="shared" si="446"/>
        <v>0</v>
      </c>
      <c r="AY284" s="720">
        <f t="shared" si="446"/>
        <v>0</v>
      </c>
      <c r="AZ284" s="720">
        <f t="shared" si="446"/>
        <v>0</v>
      </c>
      <c r="BA284" s="720">
        <f t="shared" si="446"/>
        <v>0</v>
      </c>
      <c r="BB284" s="720">
        <f t="shared" si="446"/>
        <v>0</v>
      </c>
      <c r="BC284" s="720">
        <f t="shared" si="446"/>
        <v>0</v>
      </c>
      <c r="BD284" s="720">
        <f t="shared" si="446"/>
        <v>0</v>
      </c>
      <c r="BE284" s="720">
        <f t="shared" si="446"/>
        <v>0</v>
      </c>
      <c r="BF284" s="720">
        <f t="shared" si="446"/>
        <v>0</v>
      </c>
      <c r="BG284" s="720">
        <f t="shared" si="446"/>
        <v>0</v>
      </c>
      <c r="BH284" s="720">
        <f t="shared" si="446"/>
        <v>0</v>
      </c>
      <c r="BI284" s="720">
        <f t="shared" si="446"/>
        <v>0</v>
      </c>
      <c r="BJ284" s="720">
        <f t="shared" si="446"/>
        <v>0</v>
      </c>
      <c r="BK284" s="720">
        <f t="shared" si="446"/>
        <v>0</v>
      </c>
      <c r="BL284" s="720">
        <f t="shared" si="446"/>
        <v>0</v>
      </c>
      <c r="BM284" s="720">
        <f t="shared" si="446"/>
        <v>0</v>
      </c>
      <c r="BN284" s="720">
        <f t="shared" si="446"/>
        <v>0</v>
      </c>
      <c r="BO284" s="720">
        <f t="shared" si="446"/>
        <v>0</v>
      </c>
      <c r="BP284" s="720">
        <f t="shared" si="446"/>
        <v>0</v>
      </c>
      <c r="BQ284" s="720">
        <f t="shared" si="433"/>
        <v>0</v>
      </c>
    </row>
    <row r="285" spans="1:69" s="400" customFormat="1" ht="25.5">
      <c r="A285" s="760">
        <v>1975</v>
      </c>
      <c r="B285" s="424" t="s">
        <v>1282</v>
      </c>
      <c r="C285" s="1384">
        <f ca="1">'I4 BO ASSETS'!J76</f>
        <v>0</v>
      </c>
      <c r="D285" s="720"/>
      <c r="E285" s="720"/>
      <c r="F285" s="720"/>
      <c r="G285" s="720"/>
      <c r="H285" s="720"/>
      <c r="I285" s="720"/>
      <c r="J285" s="720"/>
      <c r="K285" s="720"/>
      <c r="L285" s="720"/>
      <c r="M285" s="720"/>
      <c r="N285" s="720"/>
      <c r="O285" s="720"/>
      <c r="P285" s="720"/>
      <c r="Q285" s="720"/>
      <c r="R285" s="720"/>
      <c r="S285" s="720"/>
      <c r="T285" s="720"/>
      <c r="U285" s="720"/>
      <c r="V285" s="720"/>
      <c r="W285" s="720"/>
      <c r="X285" s="720"/>
      <c r="Y285" s="720"/>
      <c r="Z285" s="720"/>
      <c r="AA285" s="720"/>
      <c r="AB285" s="720"/>
      <c r="AC285" s="720"/>
      <c r="AD285" s="720"/>
      <c r="AE285" s="720"/>
      <c r="AF285" s="720"/>
      <c r="AG285" s="720"/>
      <c r="AH285" s="720"/>
      <c r="AI285" s="720"/>
      <c r="AJ285" s="720"/>
      <c r="AK285" s="720"/>
      <c r="AL285" s="720"/>
      <c r="AM285" s="720"/>
      <c r="AN285" s="720"/>
      <c r="AO285" s="720"/>
      <c r="AP285" s="720"/>
      <c r="AQ285" s="720"/>
      <c r="AR285" s="720"/>
      <c r="AS285" s="720"/>
      <c r="AT285" s="720"/>
      <c r="AU285" s="720"/>
      <c r="AV285" s="720"/>
      <c r="AW285" s="720">
        <f t="shared" ref="AW285:BP285" si="447">$C285*AW645</f>
        <v>0</v>
      </c>
      <c r="AX285" s="720">
        <f t="shared" si="447"/>
        <v>0</v>
      </c>
      <c r="AY285" s="720">
        <f t="shared" si="447"/>
        <v>0</v>
      </c>
      <c r="AZ285" s="720">
        <f t="shared" si="447"/>
        <v>0</v>
      </c>
      <c r="BA285" s="720">
        <f t="shared" si="447"/>
        <v>0</v>
      </c>
      <c r="BB285" s="720">
        <f t="shared" si="447"/>
        <v>0</v>
      </c>
      <c r="BC285" s="720">
        <f t="shared" si="447"/>
        <v>0</v>
      </c>
      <c r="BD285" s="720">
        <f t="shared" si="447"/>
        <v>0</v>
      </c>
      <c r="BE285" s="720">
        <f t="shared" si="447"/>
        <v>0</v>
      </c>
      <c r="BF285" s="720">
        <f t="shared" si="447"/>
        <v>0</v>
      </c>
      <c r="BG285" s="720">
        <f t="shared" si="447"/>
        <v>0</v>
      </c>
      <c r="BH285" s="720">
        <f t="shared" si="447"/>
        <v>0</v>
      </c>
      <c r="BI285" s="720">
        <f t="shared" si="447"/>
        <v>0</v>
      </c>
      <c r="BJ285" s="720">
        <f t="shared" si="447"/>
        <v>0</v>
      </c>
      <c r="BK285" s="720">
        <f t="shared" si="447"/>
        <v>0</v>
      </c>
      <c r="BL285" s="720">
        <f t="shared" si="447"/>
        <v>0</v>
      </c>
      <c r="BM285" s="720">
        <f t="shared" si="447"/>
        <v>0</v>
      </c>
      <c r="BN285" s="720">
        <f t="shared" si="447"/>
        <v>0</v>
      </c>
      <c r="BO285" s="720">
        <f t="shared" si="447"/>
        <v>0</v>
      </c>
      <c r="BP285" s="720">
        <f t="shared" si="447"/>
        <v>0</v>
      </c>
      <c r="BQ285" s="720">
        <f t="shared" si="433"/>
        <v>0</v>
      </c>
    </row>
    <row r="286" spans="1:69" s="400" customFormat="1" ht="12.75">
      <c r="A286" s="760">
        <v>1980</v>
      </c>
      <c r="B286" s="424" t="s">
        <v>635</v>
      </c>
      <c r="C286" s="1384">
        <f ca="1">'I4 BO ASSETS'!J77</f>
        <v>0</v>
      </c>
      <c r="D286" s="720"/>
      <c r="E286" s="720"/>
      <c r="F286" s="720"/>
      <c r="G286" s="720"/>
      <c r="H286" s="720"/>
      <c r="I286" s="720"/>
      <c r="J286" s="720"/>
      <c r="K286" s="720"/>
      <c r="L286" s="720"/>
      <c r="M286" s="720"/>
      <c r="N286" s="720"/>
      <c r="O286" s="720"/>
      <c r="P286" s="720"/>
      <c r="Q286" s="720"/>
      <c r="R286" s="720"/>
      <c r="S286" s="720"/>
      <c r="T286" s="720"/>
      <c r="U286" s="720"/>
      <c r="V286" s="720"/>
      <c r="W286" s="720"/>
      <c r="X286" s="720"/>
      <c r="Y286" s="720"/>
      <c r="Z286" s="720"/>
      <c r="AA286" s="720"/>
      <c r="AB286" s="720"/>
      <c r="AC286" s="720"/>
      <c r="AD286" s="720"/>
      <c r="AE286" s="720"/>
      <c r="AF286" s="720"/>
      <c r="AG286" s="720"/>
      <c r="AH286" s="720"/>
      <c r="AI286" s="720"/>
      <c r="AJ286" s="720"/>
      <c r="AK286" s="720"/>
      <c r="AL286" s="720"/>
      <c r="AM286" s="720"/>
      <c r="AN286" s="720"/>
      <c r="AO286" s="720"/>
      <c r="AP286" s="720"/>
      <c r="AQ286" s="720"/>
      <c r="AR286" s="720"/>
      <c r="AS286" s="720"/>
      <c r="AT286" s="720"/>
      <c r="AU286" s="720"/>
      <c r="AV286" s="720"/>
      <c r="AW286" s="720">
        <f t="shared" ref="AW286:BP286" si="448">$C286*AW646</f>
        <v>0</v>
      </c>
      <c r="AX286" s="720">
        <f t="shared" si="448"/>
        <v>0</v>
      </c>
      <c r="AY286" s="720">
        <f t="shared" si="448"/>
        <v>0</v>
      </c>
      <c r="AZ286" s="720">
        <f t="shared" si="448"/>
        <v>0</v>
      </c>
      <c r="BA286" s="720">
        <f t="shared" si="448"/>
        <v>0</v>
      </c>
      <c r="BB286" s="720">
        <f t="shared" si="448"/>
        <v>0</v>
      </c>
      <c r="BC286" s="720">
        <f t="shared" si="448"/>
        <v>0</v>
      </c>
      <c r="BD286" s="720">
        <f t="shared" si="448"/>
        <v>0</v>
      </c>
      <c r="BE286" s="720">
        <f t="shared" si="448"/>
        <v>0</v>
      </c>
      <c r="BF286" s="720">
        <f t="shared" si="448"/>
        <v>0</v>
      </c>
      <c r="BG286" s="720">
        <f t="shared" si="448"/>
        <v>0</v>
      </c>
      <c r="BH286" s="720">
        <f t="shared" si="448"/>
        <v>0</v>
      </c>
      <c r="BI286" s="720">
        <f t="shared" si="448"/>
        <v>0</v>
      </c>
      <c r="BJ286" s="720">
        <f t="shared" si="448"/>
        <v>0</v>
      </c>
      <c r="BK286" s="720">
        <f t="shared" si="448"/>
        <v>0</v>
      </c>
      <c r="BL286" s="720">
        <f t="shared" si="448"/>
        <v>0</v>
      </c>
      <c r="BM286" s="720">
        <f t="shared" si="448"/>
        <v>0</v>
      </c>
      <c r="BN286" s="720">
        <f t="shared" si="448"/>
        <v>0</v>
      </c>
      <c r="BO286" s="720">
        <f t="shared" si="448"/>
        <v>0</v>
      </c>
      <c r="BP286" s="720">
        <f t="shared" si="448"/>
        <v>0</v>
      </c>
      <c r="BQ286" s="720">
        <f t="shared" si="433"/>
        <v>0</v>
      </c>
    </row>
    <row r="287" spans="1:69" s="400" customFormat="1" ht="12.75">
      <c r="A287" s="760">
        <v>1990</v>
      </c>
      <c r="B287" s="424" t="s">
        <v>637</v>
      </c>
      <c r="C287" s="1384">
        <f ca="1">'I4 BO ASSETS'!J78</f>
        <v>0</v>
      </c>
      <c r="D287" s="720"/>
      <c r="E287" s="720"/>
      <c r="F287" s="720"/>
      <c r="G287" s="720"/>
      <c r="H287" s="720"/>
      <c r="I287" s="720"/>
      <c r="J287" s="720"/>
      <c r="K287" s="720"/>
      <c r="L287" s="720"/>
      <c r="M287" s="720"/>
      <c r="N287" s="720"/>
      <c r="O287" s="720"/>
      <c r="P287" s="720"/>
      <c r="Q287" s="720"/>
      <c r="R287" s="720"/>
      <c r="S287" s="720"/>
      <c r="T287" s="720"/>
      <c r="U287" s="720"/>
      <c r="V287" s="720"/>
      <c r="W287" s="720"/>
      <c r="X287" s="720"/>
      <c r="Y287" s="720"/>
      <c r="Z287" s="720"/>
      <c r="AA287" s="720"/>
      <c r="AB287" s="720"/>
      <c r="AC287" s="720"/>
      <c r="AD287" s="720"/>
      <c r="AE287" s="720"/>
      <c r="AF287" s="720"/>
      <c r="AG287" s="720"/>
      <c r="AH287" s="720"/>
      <c r="AI287" s="720"/>
      <c r="AJ287" s="720"/>
      <c r="AK287" s="720"/>
      <c r="AL287" s="720"/>
      <c r="AM287" s="720"/>
      <c r="AN287" s="720"/>
      <c r="AO287" s="720"/>
      <c r="AP287" s="720"/>
      <c r="AQ287" s="720"/>
      <c r="AR287" s="720"/>
      <c r="AS287" s="720"/>
      <c r="AT287" s="720"/>
      <c r="AU287" s="720"/>
      <c r="AV287" s="720"/>
      <c r="AW287" s="720">
        <f t="shared" ref="AW287:BP287" si="449">$C287*AW647</f>
        <v>0</v>
      </c>
      <c r="AX287" s="720">
        <f t="shared" si="449"/>
        <v>0</v>
      </c>
      <c r="AY287" s="720">
        <f t="shared" si="449"/>
        <v>0</v>
      </c>
      <c r="AZ287" s="720">
        <f t="shared" si="449"/>
        <v>0</v>
      </c>
      <c r="BA287" s="720">
        <f t="shared" si="449"/>
        <v>0</v>
      </c>
      <c r="BB287" s="720">
        <f t="shared" si="449"/>
        <v>0</v>
      </c>
      <c r="BC287" s="720">
        <f t="shared" si="449"/>
        <v>0</v>
      </c>
      <c r="BD287" s="720">
        <f t="shared" si="449"/>
        <v>0</v>
      </c>
      <c r="BE287" s="720">
        <f t="shared" si="449"/>
        <v>0</v>
      </c>
      <c r="BF287" s="720">
        <f t="shared" si="449"/>
        <v>0</v>
      </c>
      <c r="BG287" s="720">
        <f t="shared" si="449"/>
        <v>0</v>
      </c>
      <c r="BH287" s="720">
        <f t="shared" si="449"/>
        <v>0</v>
      </c>
      <c r="BI287" s="720">
        <f t="shared" si="449"/>
        <v>0</v>
      </c>
      <c r="BJ287" s="720">
        <f t="shared" si="449"/>
        <v>0</v>
      </c>
      <c r="BK287" s="720">
        <f t="shared" si="449"/>
        <v>0</v>
      </c>
      <c r="BL287" s="720">
        <f t="shared" si="449"/>
        <v>0</v>
      </c>
      <c r="BM287" s="720">
        <f t="shared" si="449"/>
        <v>0</v>
      </c>
      <c r="BN287" s="720">
        <f t="shared" si="449"/>
        <v>0</v>
      </c>
      <c r="BO287" s="720">
        <f t="shared" si="449"/>
        <v>0</v>
      </c>
      <c r="BP287" s="720">
        <f t="shared" si="449"/>
        <v>0</v>
      </c>
      <c r="BQ287" s="720">
        <f t="shared" si="433"/>
        <v>0</v>
      </c>
    </row>
    <row r="288" spans="1:69" s="400" customFormat="1" ht="12.75">
      <c r="A288" s="760">
        <v>2005</v>
      </c>
      <c r="B288" s="424" t="s">
        <v>639</v>
      </c>
      <c r="C288" s="1384">
        <f ca="1">'I4 BO ASSETS'!J79</f>
        <v>0</v>
      </c>
      <c r="D288" s="720"/>
      <c r="E288" s="720"/>
      <c r="F288" s="720"/>
      <c r="G288" s="720"/>
      <c r="H288" s="720"/>
      <c r="I288" s="720"/>
      <c r="J288" s="720"/>
      <c r="K288" s="720"/>
      <c r="L288" s="720"/>
      <c r="M288" s="720"/>
      <c r="N288" s="720"/>
      <c r="O288" s="720"/>
      <c r="P288" s="720"/>
      <c r="Q288" s="720"/>
      <c r="R288" s="720"/>
      <c r="S288" s="720"/>
      <c r="T288" s="720"/>
      <c r="U288" s="720"/>
      <c r="V288" s="720"/>
      <c r="W288" s="720"/>
      <c r="X288" s="720"/>
      <c r="Y288" s="720"/>
      <c r="Z288" s="720"/>
      <c r="AA288" s="720"/>
      <c r="AB288" s="720"/>
      <c r="AC288" s="720"/>
      <c r="AD288" s="720"/>
      <c r="AE288" s="720"/>
      <c r="AF288" s="720"/>
      <c r="AG288" s="720"/>
      <c r="AH288" s="720"/>
      <c r="AI288" s="720"/>
      <c r="AJ288" s="720"/>
      <c r="AK288" s="720"/>
      <c r="AL288" s="720"/>
      <c r="AM288" s="720"/>
      <c r="AN288" s="720"/>
      <c r="AO288" s="720"/>
      <c r="AP288" s="720"/>
      <c r="AQ288" s="720"/>
      <c r="AR288" s="720"/>
      <c r="AS288" s="720"/>
      <c r="AT288" s="720"/>
      <c r="AU288" s="720"/>
      <c r="AV288" s="720"/>
      <c r="AW288" s="720">
        <f t="shared" ref="AW288:BP288" si="450">$C288*AW648</f>
        <v>0</v>
      </c>
      <c r="AX288" s="720">
        <f t="shared" si="450"/>
        <v>0</v>
      </c>
      <c r="AY288" s="720">
        <f t="shared" si="450"/>
        <v>0</v>
      </c>
      <c r="AZ288" s="720">
        <f t="shared" si="450"/>
        <v>0</v>
      </c>
      <c r="BA288" s="720">
        <f t="shared" si="450"/>
        <v>0</v>
      </c>
      <c r="BB288" s="720">
        <f t="shared" si="450"/>
        <v>0</v>
      </c>
      <c r="BC288" s="720">
        <f t="shared" si="450"/>
        <v>0</v>
      </c>
      <c r="BD288" s="720">
        <f t="shared" si="450"/>
        <v>0</v>
      </c>
      <c r="BE288" s="720">
        <f t="shared" si="450"/>
        <v>0</v>
      </c>
      <c r="BF288" s="720">
        <f t="shared" si="450"/>
        <v>0</v>
      </c>
      <c r="BG288" s="720">
        <f t="shared" si="450"/>
        <v>0</v>
      </c>
      <c r="BH288" s="720">
        <f t="shared" si="450"/>
        <v>0</v>
      </c>
      <c r="BI288" s="720">
        <f t="shared" si="450"/>
        <v>0</v>
      </c>
      <c r="BJ288" s="720">
        <f t="shared" si="450"/>
        <v>0</v>
      </c>
      <c r="BK288" s="720">
        <f t="shared" si="450"/>
        <v>0</v>
      </c>
      <c r="BL288" s="720">
        <f t="shared" si="450"/>
        <v>0</v>
      </c>
      <c r="BM288" s="720">
        <f t="shared" si="450"/>
        <v>0</v>
      </c>
      <c r="BN288" s="720">
        <f t="shared" si="450"/>
        <v>0</v>
      </c>
      <c r="BO288" s="720">
        <f t="shared" si="450"/>
        <v>0</v>
      </c>
      <c r="BP288" s="720">
        <f t="shared" si="450"/>
        <v>0</v>
      </c>
      <c r="BQ288" s="720">
        <f t="shared" si="433"/>
        <v>0</v>
      </c>
    </row>
    <row r="289" spans="1:69" s="1374" customFormat="1" ht="12.75">
      <c r="A289" s="764">
        <v>2010</v>
      </c>
      <c r="B289" s="763" t="s">
        <v>640</v>
      </c>
      <c r="C289" s="1384">
        <f ca="1">'I4 BO ASSETS'!J80</f>
        <v>0</v>
      </c>
      <c r="D289" s="720"/>
      <c r="E289" s="720"/>
      <c r="F289" s="720"/>
      <c r="G289" s="720"/>
      <c r="H289" s="720"/>
      <c r="I289" s="720"/>
      <c r="J289" s="720"/>
      <c r="K289" s="720"/>
      <c r="L289" s="720"/>
      <c r="M289" s="720"/>
      <c r="N289" s="720"/>
      <c r="O289" s="720"/>
      <c r="P289" s="720"/>
      <c r="Q289" s="720"/>
      <c r="R289" s="720"/>
      <c r="S289" s="720"/>
      <c r="T289" s="720"/>
      <c r="U289" s="720"/>
      <c r="V289" s="720"/>
      <c r="W289" s="720"/>
      <c r="X289" s="720"/>
      <c r="Y289" s="720"/>
      <c r="Z289" s="720"/>
      <c r="AA289" s="720"/>
      <c r="AB289" s="720"/>
      <c r="AC289" s="720"/>
      <c r="AD289" s="720"/>
      <c r="AE289" s="720"/>
      <c r="AF289" s="720"/>
      <c r="AG289" s="720"/>
      <c r="AH289" s="720"/>
      <c r="AI289" s="720"/>
      <c r="AJ289" s="720"/>
      <c r="AK289" s="720"/>
      <c r="AL289" s="720"/>
      <c r="AM289" s="720"/>
      <c r="AN289" s="720"/>
      <c r="AO289" s="720"/>
      <c r="AP289" s="720"/>
      <c r="AQ289" s="720"/>
      <c r="AR289" s="720"/>
      <c r="AS289" s="720"/>
      <c r="AT289" s="720"/>
      <c r="AU289" s="720"/>
      <c r="AV289" s="720"/>
      <c r="AW289" s="720">
        <f t="shared" ref="AW289:BP289" si="451">$C289*AW649</f>
        <v>0</v>
      </c>
      <c r="AX289" s="720">
        <f t="shared" si="451"/>
        <v>0</v>
      </c>
      <c r="AY289" s="720">
        <f t="shared" si="451"/>
        <v>0</v>
      </c>
      <c r="AZ289" s="720">
        <f t="shared" si="451"/>
        <v>0</v>
      </c>
      <c r="BA289" s="720">
        <f t="shared" si="451"/>
        <v>0</v>
      </c>
      <c r="BB289" s="720">
        <f t="shared" si="451"/>
        <v>0</v>
      </c>
      <c r="BC289" s="720">
        <f t="shared" si="451"/>
        <v>0</v>
      </c>
      <c r="BD289" s="720">
        <f t="shared" si="451"/>
        <v>0</v>
      </c>
      <c r="BE289" s="720">
        <f t="shared" si="451"/>
        <v>0</v>
      </c>
      <c r="BF289" s="720">
        <f t="shared" si="451"/>
        <v>0</v>
      </c>
      <c r="BG289" s="720">
        <f t="shared" si="451"/>
        <v>0</v>
      </c>
      <c r="BH289" s="720">
        <f t="shared" si="451"/>
        <v>0</v>
      </c>
      <c r="BI289" s="720">
        <f t="shared" si="451"/>
        <v>0</v>
      </c>
      <c r="BJ289" s="720">
        <f t="shared" si="451"/>
        <v>0</v>
      </c>
      <c r="BK289" s="720">
        <f t="shared" si="451"/>
        <v>0</v>
      </c>
      <c r="BL289" s="720">
        <f t="shared" si="451"/>
        <v>0</v>
      </c>
      <c r="BM289" s="720">
        <f t="shared" si="451"/>
        <v>0</v>
      </c>
      <c r="BN289" s="720">
        <f t="shared" si="451"/>
        <v>0</v>
      </c>
      <c r="BO289" s="720">
        <f t="shared" si="451"/>
        <v>0</v>
      </c>
      <c r="BP289" s="720">
        <f t="shared" si="451"/>
        <v>0</v>
      </c>
      <c r="BQ289" s="720">
        <f t="shared" si="433"/>
        <v>0</v>
      </c>
    </row>
    <row r="290" spans="1:69" s="1391" customFormat="1" ht="12.75">
      <c r="A290" s="1386"/>
      <c r="B290" s="1387" t="s">
        <v>231</v>
      </c>
      <c r="C290" s="1388">
        <f>SUM(C270:C289)</f>
        <v>0</v>
      </c>
      <c r="D290" s="1389"/>
      <c r="E290" s="1389"/>
      <c r="F290" s="1390"/>
      <c r="G290" s="1389">
        <f t="shared" ref="G290:AL290" si="452">SUM(G270:G289)</f>
        <v>0</v>
      </c>
      <c r="H290" s="1389">
        <f t="shared" si="452"/>
        <v>0</v>
      </c>
      <c r="I290" s="1389">
        <f t="shared" si="452"/>
        <v>0</v>
      </c>
      <c r="J290" s="1389">
        <f t="shared" si="452"/>
        <v>0</v>
      </c>
      <c r="K290" s="1389">
        <f t="shared" si="452"/>
        <v>0</v>
      </c>
      <c r="L290" s="1389">
        <f t="shared" si="452"/>
        <v>0</v>
      </c>
      <c r="M290" s="1389">
        <f t="shared" si="452"/>
        <v>0</v>
      </c>
      <c r="N290" s="1389">
        <f t="shared" si="452"/>
        <v>0</v>
      </c>
      <c r="O290" s="1389">
        <f t="shared" si="452"/>
        <v>0</v>
      </c>
      <c r="P290" s="1389">
        <f t="shared" si="452"/>
        <v>0</v>
      </c>
      <c r="Q290" s="1389">
        <f t="shared" si="452"/>
        <v>0</v>
      </c>
      <c r="R290" s="1389">
        <f t="shared" si="452"/>
        <v>0</v>
      </c>
      <c r="S290" s="1389">
        <f t="shared" si="452"/>
        <v>0</v>
      </c>
      <c r="T290" s="1389">
        <f t="shared" si="452"/>
        <v>0</v>
      </c>
      <c r="U290" s="1389">
        <f t="shared" si="452"/>
        <v>0</v>
      </c>
      <c r="V290" s="1389">
        <f t="shared" si="452"/>
        <v>0</v>
      </c>
      <c r="W290" s="1389">
        <f t="shared" si="452"/>
        <v>0</v>
      </c>
      <c r="X290" s="1389">
        <f t="shared" si="452"/>
        <v>0</v>
      </c>
      <c r="Y290" s="1389">
        <f t="shared" si="452"/>
        <v>0</v>
      </c>
      <c r="Z290" s="1389">
        <f t="shared" si="452"/>
        <v>0</v>
      </c>
      <c r="AA290" s="1389">
        <f t="shared" si="452"/>
        <v>0</v>
      </c>
      <c r="AB290" s="1389">
        <f t="shared" si="452"/>
        <v>0</v>
      </c>
      <c r="AC290" s="1389">
        <f t="shared" si="452"/>
        <v>0</v>
      </c>
      <c r="AD290" s="1389">
        <f t="shared" si="452"/>
        <v>0</v>
      </c>
      <c r="AE290" s="1389">
        <f t="shared" si="452"/>
        <v>0</v>
      </c>
      <c r="AF290" s="1389">
        <f t="shared" si="452"/>
        <v>0</v>
      </c>
      <c r="AG290" s="1389">
        <f t="shared" si="452"/>
        <v>0</v>
      </c>
      <c r="AH290" s="1389">
        <f t="shared" si="452"/>
        <v>0</v>
      </c>
      <c r="AI290" s="1389">
        <f t="shared" si="452"/>
        <v>0</v>
      </c>
      <c r="AJ290" s="1389">
        <f t="shared" si="452"/>
        <v>0</v>
      </c>
      <c r="AK290" s="1389">
        <f t="shared" si="452"/>
        <v>0</v>
      </c>
      <c r="AL290" s="1389">
        <f t="shared" si="452"/>
        <v>0</v>
      </c>
      <c r="AM290" s="1389">
        <f t="shared" ref="AM290:BQ290" si="453">SUM(AM270:AM289)</f>
        <v>0</v>
      </c>
      <c r="AN290" s="1389">
        <f t="shared" si="453"/>
        <v>0</v>
      </c>
      <c r="AO290" s="1389">
        <f t="shared" si="453"/>
        <v>0</v>
      </c>
      <c r="AP290" s="1389">
        <f t="shared" si="453"/>
        <v>0</v>
      </c>
      <c r="AQ290" s="1389">
        <f t="shared" si="453"/>
        <v>0</v>
      </c>
      <c r="AR290" s="1389">
        <f t="shared" si="453"/>
        <v>0</v>
      </c>
      <c r="AS290" s="1389">
        <f t="shared" si="453"/>
        <v>0</v>
      </c>
      <c r="AT290" s="1389">
        <f t="shared" si="453"/>
        <v>0</v>
      </c>
      <c r="AU290" s="1389">
        <f t="shared" si="453"/>
        <v>0</v>
      </c>
      <c r="AV290" s="1389">
        <f t="shared" si="453"/>
        <v>0</v>
      </c>
      <c r="AW290" s="1389">
        <f t="shared" si="453"/>
        <v>0</v>
      </c>
      <c r="AX290" s="1389">
        <f t="shared" si="453"/>
        <v>0</v>
      </c>
      <c r="AY290" s="1389">
        <f t="shared" si="453"/>
        <v>0</v>
      </c>
      <c r="AZ290" s="1389">
        <f t="shared" si="453"/>
        <v>0</v>
      </c>
      <c r="BA290" s="1389">
        <f t="shared" si="453"/>
        <v>0</v>
      </c>
      <c r="BB290" s="1389">
        <f t="shared" si="453"/>
        <v>0</v>
      </c>
      <c r="BC290" s="1389">
        <f t="shared" si="453"/>
        <v>0</v>
      </c>
      <c r="BD290" s="1389">
        <f t="shared" si="453"/>
        <v>0</v>
      </c>
      <c r="BE290" s="1389">
        <f t="shared" si="453"/>
        <v>0</v>
      </c>
      <c r="BF290" s="1389">
        <f t="shared" si="453"/>
        <v>0</v>
      </c>
      <c r="BG290" s="1389">
        <f t="shared" si="453"/>
        <v>0</v>
      </c>
      <c r="BH290" s="1389">
        <f t="shared" si="453"/>
        <v>0</v>
      </c>
      <c r="BI290" s="1389">
        <f t="shared" si="453"/>
        <v>0</v>
      </c>
      <c r="BJ290" s="1389">
        <f t="shared" si="453"/>
        <v>0</v>
      </c>
      <c r="BK290" s="1389">
        <f t="shared" si="453"/>
        <v>0</v>
      </c>
      <c r="BL290" s="1389">
        <f t="shared" si="453"/>
        <v>0</v>
      </c>
      <c r="BM290" s="1389">
        <f t="shared" si="453"/>
        <v>0</v>
      </c>
      <c r="BN290" s="1389">
        <f t="shared" si="453"/>
        <v>0</v>
      </c>
      <c r="BO290" s="1389">
        <f t="shared" si="453"/>
        <v>0</v>
      </c>
      <c r="BP290" s="1389">
        <f t="shared" si="453"/>
        <v>0</v>
      </c>
      <c r="BQ290" s="1389">
        <f t="shared" si="453"/>
        <v>0</v>
      </c>
    </row>
    <row r="291" spans="1:69" s="400" customFormat="1" ht="12.75">
      <c r="B291" s="525"/>
      <c r="C291" s="720"/>
      <c r="D291" s="720"/>
      <c r="E291" s="720"/>
      <c r="F291" s="720"/>
      <c r="AV291" s="526"/>
      <c r="BQ291" s="526"/>
    </row>
    <row r="292" spans="1:69" s="1304" customFormat="1" ht="13.5" thickBot="1">
      <c r="B292" s="1302" t="s">
        <v>729</v>
      </c>
      <c r="C292" s="1303">
        <f t="shared" ref="C292:AH292" si="454">C268+C290</f>
        <v>0</v>
      </c>
      <c r="D292" s="1303">
        <f t="shared" si="454"/>
        <v>0</v>
      </c>
      <c r="E292" s="1303">
        <f t="shared" si="454"/>
        <v>0</v>
      </c>
      <c r="F292" s="1303">
        <f t="shared" si="454"/>
        <v>0</v>
      </c>
      <c r="G292" s="1303">
        <f t="shared" si="454"/>
        <v>0</v>
      </c>
      <c r="H292" s="1303">
        <f t="shared" si="454"/>
        <v>0</v>
      </c>
      <c r="I292" s="1303">
        <f t="shared" si="454"/>
        <v>0</v>
      </c>
      <c r="J292" s="1303">
        <f t="shared" si="454"/>
        <v>0</v>
      </c>
      <c r="K292" s="1303">
        <f t="shared" si="454"/>
        <v>0</v>
      </c>
      <c r="L292" s="1303">
        <f t="shared" si="454"/>
        <v>0</v>
      </c>
      <c r="M292" s="1303">
        <f t="shared" si="454"/>
        <v>0</v>
      </c>
      <c r="N292" s="1303">
        <f t="shared" si="454"/>
        <v>0</v>
      </c>
      <c r="O292" s="1303">
        <f t="shared" si="454"/>
        <v>0</v>
      </c>
      <c r="P292" s="1303">
        <f t="shared" si="454"/>
        <v>0</v>
      </c>
      <c r="Q292" s="1303">
        <f t="shared" si="454"/>
        <v>0</v>
      </c>
      <c r="R292" s="1303">
        <f t="shared" si="454"/>
        <v>0</v>
      </c>
      <c r="S292" s="1303">
        <f t="shared" si="454"/>
        <v>0</v>
      </c>
      <c r="T292" s="1303">
        <f t="shared" si="454"/>
        <v>0</v>
      </c>
      <c r="U292" s="1303">
        <f t="shared" si="454"/>
        <v>0</v>
      </c>
      <c r="V292" s="1303">
        <f t="shared" si="454"/>
        <v>0</v>
      </c>
      <c r="W292" s="1303">
        <f t="shared" si="454"/>
        <v>0</v>
      </c>
      <c r="X292" s="1303">
        <f t="shared" si="454"/>
        <v>0</v>
      </c>
      <c r="Y292" s="1303">
        <f t="shared" si="454"/>
        <v>0</v>
      </c>
      <c r="Z292" s="1303">
        <f t="shared" si="454"/>
        <v>0</v>
      </c>
      <c r="AA292" s="1303">
        <f t="shared" si="454"/>
        <v>0</v>
      </c>
      <c r="AB292" s="1303">
        <f t="shared" si="454"/>
        <v>0</v>
      </c>
      <c r="AC292" s="1303">
        <f t="shared" si="454"/>
        <v>0</v>
      </c>
      <c r="AD292" s="1303">
        <f t="shared" si="454"/>
        <v>0</v>
      </c>
      <c r="AE292" s="1303">
        <f t="shared" si="454"/>
        <v>0</v>
      </c>
      <c r="AF292" s="1303">
        <f t="shared" si="454"/>
        <v>0</v>
      </c>
      <c r="AG292" s="1303">
        <f t="shared" si="454"/>
        <v>0</v>
      </c>
      <c r="AH292" s="1303">
        <f t="shared" si="454"/>
        <v>0</v>
      </c>
      <c r="AI292" s="1303">
        <f t="shared" ref="AI292:BQ292" si="455">AI268+AI290</f>
        <v>0</v>
      </c>
      <c r="AJ292" s="1303">
        <f t="shared" si="455"/>
        <v>0</v>
      </c>
      <c r="AK292" s="1303">
        <f t="shared" si="455"/>
        <v>0</v>
      </c>
      <c r="AL292" s="1303">
        <f t="shared" si="455"/>
        <v>0</v>
      </c>
      <c r="AM292" s="1303">
        <f t="shared" si="455"/>
        <v>0</v>
      </c>
      <c r="AN292" s="1303">
        <f t="shared" si="455"/>
        <v>0</v>
      </c>
      <c r="AO292" s="1303">
        <f t="shared" si="455"/>
        <v>0</v>
      </c>
      <c r="AP292" s="1303">
        <f t="shared" si="455"/>
        <v>0</v>
      </c>
      <c r="AQ292" s="1303">
        <f t="shared" si="455"/>
        <v>0</v>
      </c>
      <c r="AR292" s="1303">
        <f t="shared" si="455"/>
        <v>0</v>
      </c>
      <c r="AS292" s="1303">
        <f t="shared" si="455"/>
        <v>0</v>
      </c>
      <c r="AT292" s="1303">
        <f t="shared" si="455"/>
        <v>0</v>
      </c>
      <c r="AU292" s="1303">
        <f t="shared" si="455"/>
        <v>0</v>
      </c>
      <c r="AV292" s="1303">
        <f t="shared" si="455"/>
        <v>0</v>
      </c>
      <c r="AW292" s="1303">
        <f t="shared" si="455"/>
        <v>0</v>
      </c>
      <c r="AX292" s="1303">
        <f t="shared" si="455"/>
        <v>0</v>
      </c>
      <c r="AY292" s="1303">
        <f t="shared" si="455"/>
        <v>0</v>
      </c>
      <c r="AZ292" s="1303">
        <f t="shared" si="455"/>
        <v>0</v>
      </c>
      <c r="BA292" s="1303">
        <f t="shared" si="455"/>
        <v>0</v>
      </c>
      <c r="BB292" s="1303">
        <f t="shared" si="455"/>
        <v>0</v>
      </c>
      <c r="BC292" s="1303">
        <f t="shared" si="455"/>
        <v>0</v>
      </c>
      <c r="BD292" s="1303">
        <f t="shared" si="455"/>
        <v>0</v>
      </c>
      <c r="BE292" s="1303">
        <f t="shared" si="455"/>
        <v>0</v>
      </c>
      <c r="BF292" s="1303">
        <f t="shared" si="455"/>
        <v>0</v>
      </c>
      <c r="BG292" s="1303">
        <f t="shared" si="455"/>
        <v>0</v>
      </c>
      <c r="BH292" s="1303">
        <f t="shared" si="455"/>
        <v>0</v>
      </c>
      <c r="BI292" s="1303">
        <f t="shared" si="455"/>
        <v>0</v>
      </c>
      <c r="BJ292" s="1303">
        <f t="shared" si="455"/>
        <v>0</v>
      </c>
      <c r="BK292" s="1303">
        <f t="shared" si="455"/>
        <v>0</v>
      </c>
      <c r="BL292" s="1303">
        <f t="shared" si="455"/>
        <v>0</v>
      </c>
      <c r="BM292" s="1303">
        <f t="shared" si="455"/>
        <v>0</v>
      </c>
      <c r="BN292" s="1303">
        <f t="shared" si="455"/>
        <v>0</v>
      </c>
      <c r="BO292" s="1303">
        <f t="shared" si="455"/>
        <v>0</v>
      </c>
      <c r="BP292" s="1303">
        <f t="shared" si="455"/>
        <v>0</v>
      </c>
      <c r="BQ292" s="1303">
        <f t="shared" si="455"/>
        <v>0</v>
      </c>
    </row>
    <row r="293" spans="1:69" s="400" customFormat="1" ht="13.5" thickTop="1">
      <c r="A293" s="1392"/>
      <c r="B293" s="525"/>
      <c r="C293" s="1393"/>
      <c r="D293" s="720"/>
      <c r="E293" s="720"/>
      <c r="F293" s="720"/>
      <c r="AV293" s="526"/>
      <c r="BQ293" s="526"/>
    </row>
    <row r="294" spans="1:69" s="400" customFormat="1" ht="12.75">
      <c r="A294" s="1392"/>
      <c r="B294" s="525"/>
      <c r="C294" s="1393"/>
      <c r="D294" s="720"/>
      <c r="E294" s="720"/>
      <c r="F294" s="720"/>
      <c r="AV294" s="526"/>
      <c r="BQ294" s="526"/>
    </row>
    <row r="295" spans="1:69" s="400" customFormat="1" ht="15.75">
      <c r="A295" s="1926" t="s">
        <v>269</v>
      </c>
      <c r="B295" s="1348"/>
      <c r="C295" s="1395"/>
      <c r="D295" s="1348"/>
      <c r="E295" s="1348"/>
      <c r="F295" s="1348"/>
      <c r="G295" s="1348"/>
      <c r="H295" s="1348"/>
      <c r="I295" s="1348"/>
      <c r="AV295" s="526"/>
    </row>
    <row r="296" spans="1:69" s="400" customFormat="1" ht="12.75">
      <c r="C296" s="1347"/>
      <c r="AV296" s="526"/>
    </row>
    <row r="297" spans="1:69" s="400" customFormat="1" ht="12.75">
      <c r="A297" s="670"/>
      <c r="B297" s="1348"/>
      <c r="C297" s="1349"/>
      <c r="AV297" s="526"/>
    </row>
    <row r="298" spans="1:69" s="1350" customFormat="1" ht="25.5">
      <c r="C298" s="1351"/>
      <c r="D298" s="1352"/>
      <c r="E298" s="1353"/>
      <c r="F298" s="1354"/>
      <c r="G298" s="1355" t="s">
        <v>725</v>
      </c>
      <c r="H298" s="1355"/>
      <c r="I298" s="1355"/>
      <c r="J298" s="1355"/>
      <c r="K298" s="1355"/>
      <c r="L298" s="1355"/>
      <c r="M298" s="1355"/>
      <c r="N298" s="1355"/>
      <c r="O298" s="1355"/>
      <c r="P298" s="1355"/>
      <c r="Q298" s="1355"/>
      <c r="R298" s="1355"/>
      <c r="S298" s="1355"/>
      <c r="T298" s="1355"/>
      <c r="U298" s="1355"/>
      <c r="V298" s="1355"/>
      <c r="W298" s="1355"/>
      <c r="X298" s="1355"/>
      <c r="Y298" s="1355"/>
      <c r="Z298" s="1355"/>
      <c r="AA298" s="1356"/>
      <c r="AB298" s="1355" t="s">
        <v>726</v>
      </c>
      <c r="AC298" s="1355"/>
      <c r="AD298" s="1355"/>
      <c r="AE298" s="1355"/>
      <c r="AF298" s="1355"/>
      <c r="AG298" s="1355"/>
      <c r="AH298" s="1355"/>
      <c r="AI298" s="1355"/>
      <c r="AJ298" s="1355"/>
      <c r="AK298" s="1355"/>
      <c r="AL298" s="1355"/>
      <c r="AM298" s="1355"/>
      <c r="AN298" s="1355"/>
      <c r="AO298" s="1355"/>
      <c r="AP298" s="1355"/>
      <c r="AQ298" s="1355"/>
      <c r="AR298" s="1355"/>
      <c r="AS298" s="1355"/>
      <c r="AT298" s="1355"/>
      <c r="AU298" s="1355"/>
      <c r="AV298" s="1356"/>
      <c r="AW298" s="1357" t="s">
        <v>727</v>
      </c>
      <c r="AX298" s="1355"/>
      <c r="AY298" s="1355"/>
      <c r="AZ298" s="1355"/>
      <c r="BA298" s="1355"/>
      <c r="BB298" s="1355"/>
      <c r="BC298" s="1355"/>
      <c r="BD298" s="1355"/>
      <c r="BE298" s="1355"/>
      <c r="BF298" s="1355"/>
      <c r="BG298" s="1355"/>
      <c r="BH298" s="1355"/>
      <c r="BI298" s="1355"/>
      <c r="BJ298" s="1355"/>
      <c r="BK298" s="1355"/>
      <c r="BL298" s="1355"/>
      <c r="BM298" s="1355"/>
      <c r="BN298" s="1355"/>
      <c r="BO298" s="1355"/>
      <c r="BP298" s="1355"/>
      <c r="BQ298" s="1356"/>
    </row>
    <row r="299" spans="1:69" s="1162" customFormat="1" ht="12.75">
      <c r="A299" s="1358"/>
      <c r="B299" s="1358"/>
      <c r="C299" s="1359"/>
      <c r="D299" s="1360"/>
      <c r="E299" s="1361"/>
      <c r="F299" s="1362"/>
      <c r="G299" s="1363">
        <v>1</v>
      </c>
      <c r="H299" s="1363">
        <v>2</v>
      </c>
      <c r="I299" s="1363">
        <v>3</v>
      </c>
      <c r="J299" s="1363">
        <v>4</v>
      </c>
      <c r="K299" s="1363">
        <v>5</v>
      </c>
      <c r="L299" s="1363">
        <v>6</v>
      </c>
      <c r="M299" s="1363">
        <v>7</v>
      </c>
      <c r="N299" s="1363">
        <v>8</v>
      </c>
      <c r="O299" s="1363">
        <v>9</v>
      </c>
      <c r="P299" s="1363">
        <v>10</v>
      </c>
      <c r="Q299" s="1363">
        <v>11</v>
      </c>
      <c r="R299" s="1363">
        <v>12</v>
      </c>
      <c r="S299" s="1363">
        <v>13</v>
      </c>
      <c r="T299" s="1363">
        <v>14</v>
      </c>
      <c r="U299" s="1363">
        <v>15</v>
      </c>
      <c r="V299" s="1363">
        <v>16</v>
      </c>
      <c r="W299" s="1363">
        <v>17</v>
      </c>
      <c r="X299" s="1363">
        <v>18</v>
      </c>
      <c r="Y299" s="1363">
        <v>19</v>
      </c>
      <c r="Z299" s="1363">
        <v>20</v>
      </c>
      <c r="AA299" s="1364" t="s">
        <v>20</v>
      </c>
      <c r="AB299" s="1363">
        <v>1</v>
      </c>
      <c r="AC299" s="1363">
        <v>2</v>
      </c>
      <c r="AD299" s="1363">
        <v>3</v>
      </c>
      <c r="AE299" s="1363">
        <v>4</v>
      </c>
      <c r="AF299" s="1363">
        <v>5</v>
      </c>
      <c r="AG299" s="1363">
        <v>6</v>
      </c>
      <c r="AH299" s="1363">
        <v>7</v>
      </c>
      <c r="AI299" s="1363">
        <v>8</v>
      </c>
      <c r="AJ299" s="1363">
        <v>9</v>
      </c>
      <c r="AK299" s="1363">
        <v>10</v>
      </c>
      <c r="AL299" s="1363">
        <v>11</v>
      </c>
      <c r="AM299" s="1363">
        <v>12</v>
      </c>
      <c r="AN299" s="1363">
        <v>13</v>
      </c>
      <c r="AO299" s="1363">
        <v>14</v>
      </c>
      <c r="AP299" s="1363">
        <v>15</v>
      </c>
      <c r="AQ299" s="1363">
        <v>16</v>
      </c>
      <c r="AR299" s="1363">
        <v>17</v>
      </c>
      <c r="AS299" s="1363">
        <v>18</v>
      </c>
      <c r="AT299" s="1363">
        <v>19</v>
      </c>
      <c r="AU299" s="1363">
        <v>20</v>
      </c>
      <c r="AV299" s="1364" t="s">
        <v>20</v>
      </c>
      <c r="AW299" s="1365">
        <v>1</v>
      </c>
      <c r="AX299" s="1363">
        <v>2</v>
      </c>
      <c r="AY299" s="1363">
        <v>3</v>
      </c>
      <c r="AZ299" s="1363">
        <v>4</v>
      </c>
      <c r="BA299" s="1363">
        <v>5</v>
      </c>
      <c r="BB299" s="1363">
        <v>6</v>
      </c>
      <c r="BC299" s="1363">
        <v>7</v>
      </c>
      <c r="BD299" s="1363">
        <v>8</v>
      </c>
      <c r="BE299" s="1363">
        <v>9</v>
      </c>
      <c r="BF299" s="1363">
        <v>10</v>
      </c>
      <c r="BG299" s="1363">
        <v>11</v>
      </c>
      <c r="BH299" s="1363">
        <v>12</v>
      </c>
      <c r="BI299" s="1363">
        <v>13</v>
      </c>
      <c r="BJ299" s="1363">
        <v>14</v>
      </c>
      <c r="BK299" s="1363">
        <v>15</v>
      </c>
      <c r="BL299" s="1363">
        <v>16</v>
      </c>
      <c r="BM299" s="1363">
        <v>17</v>
      </c>
      <c r="BN299" s="1363">
        <v>18</v>
      </c>
      <c r="BO299" s="1363">
        <v>19</v>
      </c>
      <c r="BP299" s="1363">
        <v>20</v>
      </c>
      <c r="BQ299" s="1364" t="s">
        <v>20</v>
      </c>
    </row>
    <row r="300" spans="1:69" s="508" customFormat="1" ht="38.25">
      <c r="A300" s="422" t="s">
        <v>781</v>
      </c>
      <c r="B300" s="422" t="s">
        <v>1462</v>
      </c>
      <c r="C300" s="1366" t="s">
        <v>1087</v>
      </c>
      <c r="D300" s="1367" t="s">
        <v>1351</v>
      </c>
      <c r="E300" s="1368" t="s">
        <v>1352</v>
      </c>
      <c r="F300" s="1369" t="s">
        <v>76</v>
      </c>
      <c r="G300" s="934" t="str">
        <f ca="1">IF('I2 LDC class'!$D$20="",'I2 LDC class'!$C$20,'I2 LDC class'!$D$20)</f>
        <v>Residential</v>
      </c>
      <c r="H300" s="934" t="str">
        <f ca="1">IF('I2 LDC class'!$D$21="",'I2 LDC class'!$C$21,'I2 LDC class'!$D$21)</f>
        <v>GS &lt;50</v>
      </c>
      <c r="I300" s="934" t="str">
        <f ca="1">IF('I2 LDC class'!$D$22="",'I2 LDC class'!$C$22,'I2 LDC class'!$D$22)</f>
        <v>GS&gt;50-Regular</v>
      </c>
      <c r="J300" s="934" t="str">
        <f ca="1">IF('I2 LDC class'!$D$23="",'I2 LDC class'!$C$23,'I2 LDC class'!$D$23)</f>
        <v>GS&gt; 50-TOU</v>
      </c>
      <c r="K300" s="934" t="str">
        <f ca="1">IF('I2 LDC class'!$D$24="",'I2 LDC class'!$C$24,'I2 LDC class'!$D$24)</f>
        <v>GS &gt;50-Intermediate</v>
      </c>
      <c r="L300" s="934" t="str">
        <f ca="1">IF('I2 LDC class'!$D$25="",'I2 LDC class'!$C$25,'I2 LDC class'!$D$25)</f>
        <v>Large Use &gt;5MW</v>
      </c>
      <c r="M300" s="934" t="str">
        <f ca="1">IF('I2 LDC class'!$D$26="",'I2 LDC class'!$C$26,'I2 LDC class'!$D$26)</f>
        <v>Street Light</v>
      </c>
      <c r="N300" s="934" t="str">
        <f ca="1">IF('I2 LDC class'!$D$27="",'I2 LDC class'!$C$27,'I2 LDC class'!$D$27)</f>
        <v>Sentinel</v>
      </c>
      <c r="O300" s="934" t="str">
        <f ca="1">IF('I2 LDC class'!$D$28="",'I2 LDC class'!$C$28,'I2 LDC class'!$D$28)</f>
        <v>Unmetered Scattered Load</v>
      </c>
      <c r="P300" s="934" t="str">
        <f ca="1">IF('I2 LDC class'!$D$29="",'I2 LDC class'!$C$29,'I2 LDC class'!$D$29)</f>
        <v>Embedded Distributor</v>
      </c>
      <c r="Q300" s="934" t="str">
        <f ca="1">IF('I2 LDC class'!$D$30="",'I2 LDC class'!$C$30,'I2 LDC class'!$D$30)</f>
        <v>Back-up/Standby Power</v>
      </c>
      <c r="R300" s="934" t="str">
        <f ca="1">IF('I2 LDC class'!$D$31="",'I2 LDC class'!$C$31,'I2 LDC class'!$D$31)</f>
        <v>Rate Class 1</v>
      </c>
      <c r="S300" s="934" t="str">
        <f ca="1">IF('I2 LDC class'!$D$32="",'I2 LDC class'!$C$32,'I2 LDC class'!$D$32)</f>
        <v>Rate class 2</v>
      </c>
      <c r="T300" s="934" t="str">
        <f ca="1">IF('I2 LDC class'!$D$33="",'I2 LDC class'!$C$33,'I2 LDC class'!$D$33)</f>
        <v>Rate class 3</v>
      </c>
      <c r="U300" s="934" t="str">
        <f ca="1">IF('I2 LDC class'!$D$34="",'I2 LDC class'!$C$34,'I2 LDC class'!$D$34)</f>
        <v>Rate class 4</v>
      </c>
      <c r="V300" s="934" t="str">
        <f ca="1">IF('I2 LDC class'!$D$35="",'I2 LDC class'!$C$35,'I2 LDC class'!$D$35)</f>
        <v>Rate class 5</v>
      </c>
      <c r="W300" s="934" t="str">
        <f ca="1">IF('I2 LDC class'!$D$36="",'I2 LDC class'!$C$36,'I2 LDC class'!$D$36)</f>
        <v>Rate class 6</v>
      </c>
      <c r="X300" s="934" t="str">
        <f ca="1">IF('I2 LDC class'!$D$37="",'I2 LDC class'!$C$37,'I2 LDC class'!$D$37)</f>
        <v>Rate class 7</v>
      </c>
      <c r="Y300" s="934" t="str">
        <f ca="1">IF('I2 LDC class'!$D$38="",'I2 LDC class'!$C$38,'I2 LDC class'!$D$38)</f>
        <v>Rate class 8</v>
      </c>
      <c r="Z300" s="934" t="str">
        <f ca="1">IF('I2 LDC class'!$D$39="",'I2 LDC class'!$C$39,'I2 LDC class'!$D$39)</f>
        <v>Rate class 9</v>
      </c>
      <c r="AA300" s="1371" t="s">
        <v>20</v>
      </c>
      <c r="AB300" s="934" t="str">
        <f ca="1">IF('I2 LDC class'!$D$20="",'I2 LDC class'!$C$20,'I2 LDC class'!$D$20)</f>
        <v>Residential</v>
      </c>
      <c r="AC300" s="934" t="str">
        <f ca="1">IF('I2 LDC class'!$D$21="",'I2 LDC class'!$C$21,'I2 LDC class'!$D$21)</f>
        <v>GS &lt;50</v>
      </c>
      <c r="AD300" s="934" t="str">
        <f ca="1">IF('I2 LDC class'!$D$22="",'I2 LDC class'!$C$22,'I2 LDC class'!$D$22)</f>
        <v>GS&gt;50-Regular</v>
      </c>
      <c r="AE300" s="934" t="str">
        <f ca="1">IF('I2 LDC class'!$D$23="",'I2 LDC class'!$C$23,'I2 LDC class'!$D$23)</f>
        <v>GS&gt; 50-TOU</v>
      </c>
      <c r="AF300" s="934" t="str">
        <f ca="1">IF('I2 LDC class'!$D$24="",'I2 LDC class'!$C$24,'I2 LDC class'!$D$24)</f>
        <v>GS &gt;50-Intermediate</v>
      </c>
      <c r="AG300" s="934" t="str">
        <f ca="1">IF('I2 LDC class'!$D$25="",'I2 LDC class'!$C$25,'I2 LDC class'!$D$25)</f>
        <v>Large Use &gt;5MW</v>
      </c>
      <c r="AH300" s="934" t="str">
        <f ca="1">IF('I2 LDC class'!$D$26="",'I2 LDC class'!$C$26,'I2 LDC class'!$D$26)</f>
        <v>Street Light</v>
      </c>
      <c r="AI300" s="934" t="str">
        <f ca="1">IF('I2 LDC class'!$D$27="",'I2 LDC class'!$C$27,'I2 LDC class'!$D$27)</f>
        <v>Sentinel</v>
      </c>
      <c r="AJ300" s="934" t="str">
        <f ca="1">IF('I2 LDC class'!$D$28="",'I2 LDC class'!$C$28,'I2 LDC class'!$D$28)</f>
        <v>Unmetered Scattered Load</v>
      </c>
      <c r="AK300" s="934" t="str">
        <f ca="1">IF('I2 LDC class'!$D$29="",'I2 LDC class'!$C$29,'I2 LDC class'!$D$29)</f>
        <v>Embedded Distributor</v>
      </c>
      <c r="AL300" s="934" t="str">
        <f ca="1">IF('I2 LDC class'!$D$30="",'I2 LDC class'!$C$30,'I2 LDC class'!$D$30)</f>
        <v>Back-up/Standby Power</v>
      </c>
      <c r="AM300" s="934" t="str">
        <f ca="1">IF('I2 LDC class'!$D$31="",'I2 LDC class'!$C$31,'I2 LDC class'!$D$31)</f>
        <v>Rate Class 1</v>
      </c>
      <c r="AN300" s="934" t="str">
        <f ca="1">IF('I2 LDC class'!$D$32="",'I2 LDC class'!$C$32,'I2 LDC class'!$D$32)</f>
        <v>Rate class 2</v>
      </c>
      <c r="AO300" s="934" t="str">
        <f ca="1">IF('I2 LDC class'!$D$33="",'I2 LDC class'!$C$33,'I2 LDC class'!$D$33)</f>
        <v>Rate class 3</v>
      </c>
      <c r="AP300" s="934" t="str">
        <f ca="1">IF('I2 LDC class'!$D$34="",'I2 LDC class'!$C$34,'I2 LDC class'!$D$34)</f>
        <v>Rate class 4</v>
      </c>
      <c r="AQ300" s="934" t="str">
        <f ca="1">IF('I2 LDC class'!$D$35="",'I2 LDC class'!$C$35,'I2 LDC class'!$D$35)</f>
        <v>Rate class 5</v>
      </c>
      <c r="AR300" s="934" t="str">
        <f ca="1">IF('I2 LDC class'!$D$36="",'I2 LDC class'!$C$36,'I2 LDC class'!$D$36)</f>
        <v>Rate class 6</v>
      </c>
      <c r="AS300" s="934" t="str">
        <f ca="1">IF('I2 LDC class'!$D$37="",'I2 LDC class'!$C$37,'I2 LDC class'!$D$37)</f>
        <v>Rate class 7</v>
      </c>
      <c r="AT300" s="934" t="str">
        <f ca="1">IF('I2 LDC class'!$D$38="",'I2 LDC class'!$C$38,'I2 LDC class'!$D$38)</f>
        <v>Rate class 8</v>
      </c>
      <c r="AU300" s="934" t="str">
        <f ca="1">IF('I2 LDC class'!$D$39="",'I2 LDC class'!$C$39,'I2 LDC class'!$D$39)</f>
        <v>Rate class 9</v>
      </c>
      <c r="AV300" s="1371" t="s">
        <v>20</v>
      </c>
      <c r="AW300" s="934" t="str">
        <f ca="1">IF('I2 LDC class'!$D$20="",'I2 LDC class'!$C$20,'I2 LDC class'!$D$20)</f>
        <v>Residential</v>
      </c>
      <c r="AX300" s="934" t="str">
        <f ca="1">IF('I2 LDC class'!$D$21="",'I2 LDC class'!$C$21,'I2 LDC class'!$D$21)</f>
        <v>GS &lt;50</v>
      </c>
      <c r="AY300" s="934" t="str">
        <f ca="1">IF('I2 LDC class'!$D$22="",'I2 LDC class'!$C$22,'I2 LDC class'!$D$22)</f>
        <v>GS&gt;50-Regular</v>
      </c>
      <c r="AZ300" s="934" t="str">
        <f ca="1">IF('I2 LDC class'!$D$23="",'I2 LDC class'!$C$23,'I2 LDC class'!$D$23)</f>
        <v>GS&gt; 50-TOU</v>
      </c>
      <c r="BA300" s="934" t="str">
        <f ca="1">IF('I2 LDC class'!$D$24="",'I2 LDC class'!$C$24,'I2 LDC class'!$D$24)</f>
        <v>GS &gt;50-Intermediate</v>
      </c>
      <c r="BB300" s="934" t="str">
        <f ca="1">IF('I2 LDC class'!$D$25="",'I2 LDC class'!$C$25,'I2 LDC class'!$D$25)</f>
        <v>Large Use &gt;5MW</v>
      </c>
      <c r="BC300" s="934" t="str">
        <f ca="1">IF('I2 LDC class'!$D$26="",'I2 LDC class'!$C$26,'I2 LDC class'!$D$26)</f>
        <v>Street Light</v>
      </c>
      <c r="BD300" s="934" t="str">
        <f ca="1">IF('I2 LDC class'!$D$27="",'I2 LDC class'!$C$27,'I2 LDC class'!$D$27)</f>
        <v>Sentinel</v>
      </c>
      <c r="BE300" s="934" t="str">
        <f ca="1">IF('I2 LDC class'!$D$28="",'I2 LDC class'!$C$28,'I2 LDC class'!$D$28)</f>
        <v>Unmetered Scattered Load</v>
      </c>
      <c r="BF300" s="934" t="str">
        <f ca="1">IF('I2 LDC class'!$D$29="",'I2 LDC class'!$C$29,'I2 LDC class'!$D$29)</f>
        <v>Embedded Distributor</v>
      </c>
      <c r="BG300" s="934" t="str">
        <f ca="1">IF('I2 LDC class'!$D$30="",'I2 LDC class'!$C$30,'I2 LDC class'!$D$30)</f>
        <v>Back-up/Standby Power</v>
      </c>
      <c r="BH300" s="934" t="str">
        <f ca="1">IF('I2 LDC class'!$D$31="",'I2 LDC class'!$C$31,'I2 LDC class'!$D$31)</f>
        <v>Rate Class 1</v>
      </c>
      <c r="BI300" s="934" t="str">
        <f ca="1">IF('I2 LDC class'!$D$32="",'I2 LDC class'!$C$32,'I2 LDC class'!$D$32)</f>
        <v>Rate class 2</v>
      </c>
      <c r="BJ300" s="934" t="str">
        <f ca="1">IF('I2 LDC class'!$D$33="",'I2 LDC class'!$C$33,'I2 LDC class'!$D$33)</f>
        <v>Rate class 3</v>
      </c>
      <c r="BK300" s="934" t="str">
        <f ca="1">IF('I2 LDC class'!$D$34="",'I2 LDC class'!$C$34,'I2 LDC class'!$D$34)</f>
        <v>Rate class 4</v>
      </c>
      <c r="BL300" s="934" t="str">
        <f ca="1">IF('I2 LDC class'!$D$35="",'I2 LDC class'!$C$35,'I2 LDC class'!$D$35)</f>
        <v>Rate class 5</v>
      </c>
      <c r="BM300" s="934" t="str">
        <f ca="1">IF('I2 LDC class'!$D$36="",'I2 LDC class'!$C$36,'I2 LDC class'!$D$36)</f>
        <v>Rate class 6</v>
      </c>
      <c r="BN300" s="934" t="str">
        <f ca="1">IF('I2 LDC class'!$D$37="",'I2 LDC class'!$C$37,'I2 LDC class'!$D$37)</f>
        <v>Rate class 7</v>
      </c>
      <c r="BO300" s="934" t="str">
        <f ca="1">IF('I2 LDC class'!$D$38="",'I2 LDC class'!$C$38,'I2 LDC class'!$D$38)</f>
        <v>Rate class 8</v>
      </c>
      <c r="BP300" s="934" t="str">
        <f ca="1">IF('I2 LDC class'!$D$39="",'I2 LDC class'!$C$39,'I2 LDC class'!$D$39)</f>
        <v>Rate class 9</v>
      </c>
      <c r="BQ300" s="1371" t="s">
        <v>20</v>
      </c>
    </row>
    <row r="301" spans="1:69" s="400" customFormat="1" ht="12.75">
      <c r="A301" s="249">
        <v>1565</v>
      </c>
      <c r="B301" s="424" t="s">
        <v>1474</v>
      </c>
      <c r="C301" s="1349">
        <f ca="1">'I4 BO ASSETS'!L17</f>
        <v>0</v>
      </c>
      <c r="D301" s="720">
        <f t="shared" ref="D301:E320" si="456">$C301*D589</f>
        <v>0</v>
      </c>
      <c r="E301" s="720">
        <f t="shared" si="456"/>
        <v>0</v>
      </c>
      <c r="F301" s="720">
        <f>D301+E301</f>
        <v>0</v>
      </c>
      <c r="G301" s="720">
        <f t="shared" ref="G301:G315" si="457">$D301*G589</f>
        <v>0</v>
      </c>
      <c r="H301" s="720">
        <f t="shared" ref="H301:Z301" si="458">$D301*H589</f>
        <v>0</v>
      </c>
      <c r="I301" s="720">
        <f t="shared" si="458"/>
        <v>0</v>
      </c>
      <c r="J301" s="720">
        <f t="shared" si="458"/>
        <v>0</v>
      </c>
      <c r="K301" s="720">
        <f t="shared" si="458"/>
        <v>0</v>
      </c>
      <c r="L301" s="720">
        <f t="shared" si="458"/>
        <v>0</v>
      </c>
      <c r="M301" s="720">
        <f t="shared" si="458"/>
        <v>0</v>
      </c>
      <c r="N301" s="720">
        <f t="shared" si="458"/>
        <v>0</v>
      </c>
      <c r="O301" s="720">
        <f t="shared" si="458"/>
        <v>0</v>
      </c>
      <c r="P301" s="720">
        <f t="shared" si="458"/>
        <v>0</v>
      </c>
      <c r="Q301" s="720">
        <f t="shared" si="458"/>
        <v>0</v>
      </c>
      <c r="R301" s="720">
        <f t="shared" si="458"/>
        <v>0</v>
      </c>
      <c r="S301" s="720">
        <f t="shared" si="458"/>
        <v>0</v>
      </c>
      <c r="T301" s="720">
        <f t="shared" si="458"/>
        <v>0</v>
      </c>
      <c r="U301" s="720">
        <f t="shared" si="458"/>
        <v>0</v>
      </c>
      <c r="V301" s="720">
        <f t="shared" si="458"/>
        <v>0</v>
      </c>
      <c r="W301" s="720">
        <f t="shared" si="458"/>
        <v>0</v>
      </c>
      <c r="X301" s="720">
        <f t="shared" si="458"/>
        <v>0</v>
      </c>
      <c r="Y301" s="720">
        <f t="shared" si="458"/>
        <v>0</v>
      </c>
      <c r="Z301" s="720">
        <f t="shared" si="458"/>
        <v>0</v>
      </c>
      <c r="AA301" s="720">
        <f>SUM(G301:Z301)</f>
        <v>0</v>
      </c>
      <c r="AB301" s="720">
        <f t="shared" ref="AB301:AB315" si="459">$E301*AB589</f>
        <v>0</v>
      </c>
      <c r="AC301" s="720">
        <f t="shared" ref="AC301:AU301" si="460">$E301*AC589</f>
        <v>0</v>
      </c>
      <c r="AD301" s="720">
        <f t="shared" si="460"/>
        <v>0</v>
      </c>
      <c r="AE301" s="720">
        <f t="shared" si="460"/>
        <v>0</v>
      </c>
      <c r="AF301" s="720">
        <f t="shared" si="460"/>
        <v>0</v>
      </c>
      <c r="AG301" s="720">
        <f t="shared" si="460"/>
        <v>0</v>
      </c>
      <c r="AH301" s="720">
        <f t="shared" si="460"/>
        <v>0</v>
      </c>
      <c r="AI301" s="720">
        <f t="shared" si="460"/>
        <v>0</v>
      </c>
      <c r="AJ301" s="720">
        <f t="shared" si="460"/>
        <v>0</v>
      </c>
      <c r="AK301" s="720">
        <f t="shared" si="460"/>
        <v>0</v>
      </c>
      <c r="AL301" s="720">
        <f t="shared" si="460"/>
        <v>0</v>
      </c>
      <c r="AM301" s="720">
        <f t="shared" si="460"/>
        <v>0</v>
      </c>
      <c r="AN301" s="720">
        <f t="shared" si="460"/>
        <v>0</v>
      </c>
      <c r="AO301" s="720">
        <f t="shared" si="460"/>
        <v>0</v>
      </c>
      <c r="AP301" s="720">
        <f t="shared" si="460"/>
        <v>0</v>
      </c>
      <c r="AQ301" s="720">
        <f t="shared" si="460"/>
        <v>0</v>
      </c>
      <c r="AR301" s="720">
        <f t="shared" si="460"/>
        <v>0</v>
      </c>
      <c r="AS301" s="720">
        <f t="shared" si="460"/>
        <v>0</v>
      </c>
      <c r="AT301" s="720">
        <f t="shared" si="460"/>
        <v>0</v>
      </c>
      <c r="AU301" s="720">
        <f t="shared" si="460"/>
        <v>0</v>
      </c>
      <c r="AV301" s="720">
        <f>SUM(AB301:AU301)</f>
        <v>0</v>
      </c>
      <c r="AW301" s="720"/>
      <c r="AX301" s="720"/>
      <c r="AY301" s="720"/>
      <c r="AZ301" s="720"/>
      <c r="BA301" s="720"/>
      <c r="BB301" s="720"/>
      <c r="BC301" s="720"/>
      <c r="BD301" s="720"/>
      <c r="BE301" s="720"/>
      <c r="BF301" s="720"/>
      <c r="BG301" s="720"/>
      <c r="BH301" s="720"/>
      <c r="BI301" s="720"/>
      <c r="BJ301" s="720"/>
      <c r="BK301" s="720"/>
      <c r="BL301" s="720"/>
      <c r="BM301" s="720"/>
      <c r="BN301" s="720"/>
      <c r="BO301" s="720"/>
      <c r="BP301" s="720"/>
      <c r="BQ301" s="720"/>
    </row>
    <row r="302" spans="1:69" s="400" customFormat="1" ht="12.75">
      <c r="A302" s="1372">
        <v>1805</v>
      </c>
      <c r="B302" s="424" t="s">
        <v>623</v>
      </c>
      <c r="C302" s="1349">
        <f ca="1">'I4 BO ASSETS'!L18</f>
        <v>0</v>
      </c>
      <c r="D302" s="720">
        <f t="shared" si="456"/>
        <v>0</v>
      </c>
      <c r="E302" s="720">
        <f t="shared" si="456"/>
        <v>0</v>
      </c>
      <c r="F302" s="720">
        <f t="shared" ref="F302:F340" si="461">D302+E302</f>
        <v>0</v>
      </c>
      <c r="G302" s="720">
        <f t="shared" si="457"/>
        <v>0</v>
      </c>
      <c r="H302" s="720">
        <f t="shared" ref="H302:Z302" si="462">$D302*H590</f>
        <v>0</v>
      </c>
      <c r="I302" s="720">
        <f t="shared" si="462"/>
        <v>0</v>
      </c>
      <c r="J302" s="720">
        <f t="shared" si="462"/>
        <v>0</v>
      </c>
      <c r="K302" s="720">
        <f t="shared" si="462"/>
        <v>0</v>
      </c>
      <c r="L302" s="720">
        <f t="shared" si="462"/>
        <v>0</v>
      </c>
      <c r="M302" s="720">
        <f t="shared" si="462"/>
        <v>0</v>
      </c>
      <c r="N302" s="720">
        <f t="shared" si="462"/>
        <v>0</v>
      </c>
      <c r="O302" s="720">
        <f t="shared" si="462"/>
        <v>0</v>
      </c>
      <c r="P302" s="720">
        <f t="shared" si="462"/>
        <v>0</v>
      </c>
      <c r="Q302" s="720">
        <f t="shared" si="462"/>
        <v>0</v>
      </c>
      <c r="R302" s="720">
        <f t="shared" si="462"/>
        <v>0</v>
      </c>
      <c r="S302" s="720">
        <f t="shared" si="462"/>
        <v>0</v>
      </c>
      <c r="T302" s="720">
        <f t="shared" si="462"/>
        <v>0</v>
      </c>
      <c r="U302" s="720">
        <f t="shared" si="462"/>
        <v>0</v>
      </c>
      <c r="V302" s="720">
        <f t="shared" si="462"/>
        <v>0</v>
      </c>
      <c r="W302" s="720">
        <f t="shared" si="462"/>
        <v>0</v>
      </c>
      <c r="X302" s="720">
        <f t="shared" si="462"/>
        <v>0</v>
      </c>
      <c r="Y302" s="720">
        <f t="shared" si="462"/>
        <v>0</v>
      </c>
      <c r="Z302" s="720">
        <f t="shared" si="462"/>
        <v>0</v>
      </c>
      <c r="AA302" s="720">
        <f t="shared" ref="AA302:AA340" si="463">SUM(G302:Z302)</f>
        <v>0</v>
      </c>
      <c r="AB302" s="720">
        <f t="shared" si="459"/>
        <v>0</v>
      </c>
      <c r="AC302" s="720">
        <f t="shared" ref="AC302:AU302" si="464">$E302*AC590</f>
        <v>0</v>
      </c>
      <c r="AD302" s="720">
        <f t="shared" si="464"/>
        <v>0</v>
      </c>
      <c r="AE302" s="720">
        <f t="shared" si="464"/>
        <v>0</v>
      </c>
      <c r="AF302" s="720">
        <f t="shared" si="464"/>
        <v>0</v>
      </c>
      <c r="AG302" s="720">
        <f t="shared" si="464"/>
        <v>0</v>
      </c>
      <c r="AH302" s="720">
        <f t="shared" si="464"/>
        <v>0</v>
      </c>
      <c r="AI302" s="720">
        <f t="shared" si="464"/>
        <v>0</v>
      </c>
      <c r="AJ302" s="720">
        <f t="shared" si="464"/>
        <v>0</v>
      </c>
      <c r="AK302" s="720">
        <f t="shared" si="464"/>
        <v>0</v>
      </c>
      <c r="AL302" s="720">
        <f t="shared" si="464"/>
        <v>0</v>
      </c>
      <c r="AM302" s="720">
        <f t="shared" si="464"/>
        <v>0</v>
      </c>
      <c r="AN302" s="720">
        <f t="shared" si="464"/>
        <v>0</v>
      </c>
      <c r="AO302" s="720">
        <f t="shared" si="464"/>
        <v>0</v>
      </c>
      <c r="AP302" s="720">
        <f t="shared" si="464"/>
        <v>0</v>
      </c>
      <c r="AQ302" s="720">
        <f t="shared" si="464"/>
        <v>0</v>
      </c>
      <c r="AR302" s="720">
        <f t="shared" si="464"/>
        <v>0</v>
      </c>
      <c r="AS302" s="720">
        <f t="shared" si="464"/>
        <v>0</v>
      </c>
      <c r="AT302" s="720">
        <f t="shared" si="464"/>
        <v>0</v>
      </c>
      <c r="AU302" s="720">
        <f t="shared" si="464"/>
        <v>0</v>
      </c>
      <c r="AV302" s="720">
        <f t="shared" ref="AV302:AV340" si="465">SUM(AB302:AU302)</f>
        <v>0</v>
      </c>
      <c r="AW302" s="720"/>
      <c r="AX302" s="720"/>
      <c r="AY302" s="720"/>
      <c r="AZ302" s="720"/>
      <c r="BA302" s="720"/>
      <c r="BB302" s="720"/>
      <c r="BC302" s="720"/>
      <c r="BD302" s="720"/>
      <c r="BE302" s="720"/>
      <c r="BF302" s="720"/>
      <c r="BG302" s="720"/>
      <c r="BH302" s="720"/>
      <c r="BI302" s="720"/>
      <c r="BJ302" s="720"/>
      <c r="BK302" s="720"/>
      <c r="BL302" s="720"/>
      <c r="BM302" s="720"/>
      <c r="BN302" s="720"/>
      <c r="BO302" s="720"/>
      <c r="BP302" s="720"/>
      <c r="BQ302" s="720"/>
    </row>
    <row r="303" spans="1:69" s="400" customFormat="1" ht="12.75">
      <c r="A303" s="1372" t="s">
        <v>129</v>
      </c>
      <c r="B303" s="424" t="s">
        <v>1394</v>
      </c>
      <c r="C303" s="1349">
        <f ca="1">'I4 BO ASSETS'!L19</f>
        <v>0</v>
      </c>
      <c r="D303" s="720">
        <f t="shared" si="456"/>
        <v>0</v>
      </c>
      <c r="E303" s="720">
        <f t="shared" si="456"/>
        <v>0</v>
      </c>
      <c r="F303" s="720">
        <f t="shared" si="461"/>
        <v>0</v>
      </c>
      <c r="G303" s="720">
        <f t="shared" si="457"/>
        <v>0</v>
      </c>
      <c r="H303" s="720">
        <f t="shared" ref="H303:Z303" si="466">$D303*H591</f>
        <v>0</v>
      </c>
      <c r="I303" s="720">
        <f t="shared" si="466"/>
        <v>0</v>
      </c>
      <c r="J303" s="720">
        <f t="shared" si="466"/>
        <v>0</v>
      </c>
      <c r="K303" s="720">
        <f t="shared" si="466"/>
        <v>0</v>
      </c>
      <c r="L303" s="720">
        <f t="shared" si="466"/>
        <v>0</v>
      </c>
      <c r="M303" s="720">
        <f t="shared" si="466"/>
        <v>0</v>
      </c>
      <c r="N303" s="720">
        <f t="shared" si="466"/>
        <v>0</v>
      </c>
      <c r="O303" s="720">
        <f t="shared" si="466"/>
        <v>0</v>
      </c>
      <c r="P303" s="720">
        <f t="shared" si="466"/>
        <v>0</v>
      </c>
      <c r="Q303" s="720">
        <f t="shared" si="466"/>
        <v>0</v>
      </c>
      <c r="R303" s="720">
        <f t="shared" si="466"/>
        <v>0</v>
      </c>
      <c r="S303" s="720">
        <f t="shared" si="466"/>
        <v>0</v>
      </c>
      <c r="T303" s="720">
        <f t="shared" si="466"/>
        <v>0</v>
      </c>
      <c r="U303" s="720">
        <f t="shared" si="466"/>
        <v>0</v>
      </c>
      <c r="V303" s="720">
        <f t="shared" si="466"/>
        <v>0</v>
      </c>
      <c r="W303" s="720">
        <f t="shared" si="466"/>
        <v>0</v>
      </c>
      <c r="X303" s="720">
        <f t="shared" si="466"/>
        <v>0</v>
      </c>
      <c r="Y303" s="720">
        <f t="shared" si="466"/>
        <v>0</v>
      </c>
      <c r="Z303" s="720">
        <f t="shared" si="466"/>
        <v>0</v>
      </c>
      <c r="AA303" s="720">
        <f t="shared" si="463"/>
        <v>0</v>
      </c>
      <c r="AB303" s="720">
        <f t="shared" si="459"/>
        <v>0</v>
      </c>
      <c r="AC303" s="720">
        <f t="shared" ref="AC303:AU303" si="467">$E303*AC591</f>
        <v>0</v>
      </c>
      <c r="AD303" s="720">
        <f t="shared" si="467"/>
        <v>0</v>
      </c>
      <c r="AE303" s="720">
        <f t="shared" si="467"/>
        <v>0</v>
      </c>
      <c r="AF303" s="720">
        <f t="shared" si="467"/>
        <v>0</v>
      </c>
      <c r="AG303" s="720">
        <f t="shared" si="467"/>
        <v>0</v>
      </c>
      <c r="AH303" s="720">
        <f t="shared" si="467"/>
        <v>0</v>
      </c>
      <c r="AI303" s="720">
        <f t="shared" si="467"/>
        <v>0</v>
      </c>
      <c r="AJ303" s="720">
        <f t="shared" si="467"/>
        <v>0</v>
      </c>
      <c r="AK303" s="720">
        <f t="shared" si="467"/>
        <v>0</v>
      </c>
      <c r="AL303" s="720">
        <f t="shared" si="467"/>
        <v>0</v>
      </c>
      <c r="AM303" s="720">
        <f t="shared" si="467"/>
        <v>0</v>
      </c>
      <c r="AN303" s="720">
        <f t="shared" si="467"/>
        <v>0</v>
      </c>
      <c r="AO303" s="720">
        <f t="shared" si="467"/>
        <v>0</v>
      </c>
      <c r="AP303" s="720">
        <f t="shared" si="467"/>
        <v>0</v>
      </c>
      <c r="AQ303" s="720">
        <f t="shared" si="467"/>
        <v>0</v>
      </c>
      <c r="AR303" s="720">
        <f t="shared" si="467"/>
        <v>0</v>
      </c>
      <c r="AS303" s="720">
        <f t="shared" si="467"/>
        <v>0</v>
      </c>
      <c r="AT303" s="720">
        <f t="shared" si="467"/>
        <v>0</v>
      </c>
      <c r="AU303" s="720">
        <f t="shared" si="467"/>
        <v>0</v>
      </c>
      <c r="AV303" s="720">
        <f t="shared" si="465"/>
        <v>0</v>
      </c>
      <c r="AW303" s="720"/>
      <c r="AX303" s="720"/>
      <c r="AY303" s="720"/>
      <c r="AZ303" s="720"/>
      <c r="BA303" s="720"/>
      <c r="BB303" s="720"/>
      <c r="BC303" s="720"/>
      <c r="BD303" s="720"/>
      <c r="BE303" s="720"/>
      <c r="BF303" s="720"/>
      <c r="BG303" s="720"/>
      <c r="BH303" s="720"/>
      <c r="BI303" s="720"/>
      <c r="BJ303" s="720"/>
      <c r="BK303" s="720"/>
      <c r="BL303" s="720"/>
      <c r="BM303" s="720"/>
      <c r="BN303" s="720"/>
      <c r="BO303" s="720"/>
      <c r="BP303" s="720"/>
      <c r="BQ303" s="720"/>
    </row>
    <row r="304" spans="1:69" s="400" customFormat="1" ht="12.75">
      <c r="A304" s="1372" t="s">
        <v>130</v>
      </c>
      <c r="B304" s="424" t="s">
        <v>1396</v>
      </c>
      <c r="C304" s="1349">
        <f ca="1">'I4 BO ASSETS'!L20</f>
        <v>0</v>
      </c>
      <c r="D304" s="720">
        <f t="shared" si="456"/>
        <v>0</v>
      </c>
      <c r="E304" s="720">
        <f t="shared" si="456"/>
        <v>0</v>
      </c>
      <c r="F304" s="720">
        <f t="shared" si="461"/>
        <v>0</v>
      </c>
      <c r="G304" s="720">
        <f t="shared" si="457"/>
        <v>0</v>
      </c>
      <c r="H304" s="720">
        <f t="shared" ref="H304:Z304" si="468">$D304*H592</f>
        <v>0</v>
      </c>
      <c r="I304" s="720">
        <f t="shared" si="468"/>
        <v>0</v>
      </c>
      <c r="J304" s="720">
        <f t="shared" si="468"/>
        <v>0</v>
      </c>
      <c r="K304" s="720">
        <f t="shared" si="468"/>
        <v>0</v>
      </c>
      <c r="L304" s="720">
        <f t="shared" si="468"/>
        <v>0</v>
      </c>
      <c r="M304" s="720">
        <f t="shared" si="468"/>
        <v>0</v>
      </c>
      <c r="N304" s="720">
        <f t="shared" si="468"/>
        <v>0</v>
      </c>
      <c r="O304" s="720">
        <f t="shared" si="468"/>
        <v>0</v>
      </c>
      <c r="P304" s="720">
        <f t="shared" si="468"/>
        <v>0</v>
      </c>
      <c r="Q304" s="720">
        <f t="shared" si="468"/>
        <v>0</v>
      </c>
      <c r="R304" s="720">
        <f t="shared" si="468"/>
        <v>0</v>
      </c>
      <c r="S304" s="720">
        <f t="shared" si="468"/>
        <v>0</v>
      </c>
      <c r="T304" s="720">
        <f t="shared" si="468"/>
        <v>0</v>
      </c>
      <c r="U304" s="720">
        <f t="shared" si="468"/>
        <v>0</v>
      </c>
      <c r="V304" s="720">
        <f t="shared" si="468"/>
        <v>0</v>
      </c>
      <c r="W304" s="720">
        <f t="shared" si="468"/>
        <v>0</v>
      </c>
      <c r="X304" s="720">
        <f t="shared" si="468"/>
        <v>0</v>
      </c>
      <c r="Y304" s="720">
        <f t="shared" si="468"/>
        <v>0</v>
      </c>
      <c r="Z304" s="720">
        <f t="shared" si="468"/>
        <v>0</v>
      </c>
      <c r="AA304" s="720">
        <f t="shared" si="463"/>
        <v>0</v>
      </c>
      <c r="AB304" s="720">
        <f t="shared" si="459"/>
        <v>0</v>
      </c>
      <c r="AC304" s="720">
        <f t="shared" ref="AC304:AU304" si="469">$E304*AC592</f>
        <v>0</v>
      </c>
      <c r="AD304" s="720">
        <f t="shared" si="469"/>
        <v>0</v>
      </c>
      <c r="AE304" s="720">
        <f t="shared" si="469"/>
        <v>0</v>
      </c>
      <c r="AF304" s="720">
        <f t="shared" si="469"/>
        <v>0</v>
      </c>
      <c r="AG304" s="720">
        <f t="shared" si="469"/>
        <v>0</v>
      </c>
      <c r="AH304" s="720">
        <f t="shared" si="469"/>
        <v>0</v>
      </c>
      <c r="AI304" s="720">
        <f t="shared" si="469"/>
        <v>0</v>
      </c>
      <c r="AJ304" s="720">
        <f t="shared" si="469"/>
        <v>0</v>
      </c>
      <c r="AK304" s="720">
        <f t="shared" si="469"/>
        <v>0</v>
      </c>
      <c r="AL304" s="720">
        <f t="shared" si="469"/>
        <v>0</v>
      </c>
      <c r="AM304" s="720">
        <f t="shared" si="469"/>
        <v>0</v>
      </c>
      <c r="AN304" s="720">
        <f t="shared" si="469"/>
        <v>0</v>
      </c>
      <c r="AO304" s="720">
        <f t="shared" si="469"/>
        <v>0</v>
      </c>
      <c r="AP304" s="720">
        <f t="shared" si="469"/>
        <v>0</v>
      </c>
      <c r="AQ304" s="720">
        <f t="shared" si="469"/>
        <v>0</v>
      </c>
      <c r="AR304" s="720">
        <f t="shared" si="469"/>
        <v>0</v>
      </c>
      <c r="AS304" s="720">
        <f t="shared" si="469"/>
        <v>0</v>
      </c>
      <c r="AT304" s="720">
        <f t="shared" si="469"/>
        <v>0</v>
      </c>
      <c r="AU304" s="720">
        <f t="shared" si="469"/>
        <v>0</v>
      </c>
      <c r="AV304" s="720">
        <f t="shared" si="465"/>
        <v>0</v>
      </c>
      <c r="AW304" s="720"/>
      <c r="AX304" s="720"/>
      <c r="AY304" s="720"/>
      <c r="AZ304" s="720"/>
      <c r="BA304" s="720"/>
      <c r="BB304" s="720"/>
      <c r="BC304" s="720"/>
      <c r="BD304" s="720"/>
      <c r="BE304" s="720"/>
      <c r="BF304" s="720"/>
      <c r="BG304" s="720"/>
      <c r="BH304" s="720"/>
      <c r="BI304" s="720"/>
      <c r="BJ304" s="720"/>
      <c r="BK304" s="720"/>
      <c r="BL304" s="720"/>
      <c r="BM304" s="720"/>
      <c r="BN304" s="720"/>
      <c r="BO304" s="720"/>
      <c r="BP304" s="720"/>
      <c r="BQ304" s="720"/>
    </row>
    <row r="305" spans="1:69" s="400" customFormat="1" ht="12.75">
      <c r="A305" s="1372">
        <v>1806</v>
      </c>
      <c r="B305" s="424" t="s">
        <v>624</v>
      </c>
      <c r="C305" s="1349">
        <f ca="1">'I4 BO ASSETS'!L21</f>
        <v>0</v>
      </c>
      <c r="D305" s="720">
        <f t="shared" si="456"/>
        <v>0</v>
      </c>
      <c r="E305" s="720">
        <f t="shared" si="456"/>
        <v>0</v>
      </c>
      <c r="F305" s="720">
        <f t="shared" si="461"/>
        <v>0</v>
      </c>
      <c r="G305" s="720">
        <f t="shared" si="457"/>
        <v>0</v>
      </c>
      <c r="H305" s="720">
        <f t="shared" ref="H305:Z305" si="470">$D305*H593</f>
        <v>0</v>
      </c>
      <c r="I305" s="720">
        <f t="shared" si="470"/>
        <v>0</v>
      </c>
      <c r="J305" s="720">
        <f t="shared" si="470"/>
        <v>0</v>
      </c>
      <c r="K305" s="720">
        <f t="shared" si="470"/>
        <v>0</v>
      </c>
      <c r="L305" s="720">
        <f t="shared" si="470"/>
        <v>0</v>
      </c>
      <c r="M305" s="720">
        <f t="shared" si="470"/>
        <v>0</v>
      </c>
      <c r="N305" s="720">
        <f t="shared" si="470"/>
        <v>0</v>
      </c>
      <c r="O305" s="720">
        <f t="shared" si="470"/>
        <v>0</v>
      </c>
      <c r="P305" s="720">
        <f t="shared" si="470"/>
        <v>0</v>
      </c>
      <c r="Q305" s="720">
        <f t="shared" si="470"/>
        <v>0</v>
      </c>
      <c r="R305" s="720">
        <f t="shared" si="470"/>
        <v>0</v>
      </c>
      <c r="S305" s="720">
        <f t="shared" si="470"/>
        <v>0</v>
      </c>
      <c r="T305" s="720">
        <f t="shared" si="470"/>
        <v>0</v>
      </c>
      <c r="U305" s="720">
        <f t="shared" si="470"/>
        <v>0</v>
      </c>
      <c r="V305" s="720">
        <f t="shared" si="470"/>
        <v>0</v>
      </c>
      <c r="W305" s="720">
        <f t="shared" si="470"/>
        <v>0</v>
      </c>
      <c r="X305" s="720">
        <f t="shared" si="470"/>
        <v>0</v>
      </c>
      <c r="Y305" s="720">
        <f t="shared" si="470"/>
        <v>0</v>
      </c>
      <c r="Z305" s="720">
        <f t="shared" si="470"/>
        <v>0</v>
      </c>
      <c r="AA305" s="720">
        <f t="shared" si="463"/>
        <v>0</v>
      </c>
      <c r="AB305" s="720">
        <f t="shared" si="459"/>
        <v>0</v>
      </c>
      <c r="AC305" s="720">
        <f t="shared" ref="AC305:AU305" si="471">$E305*AC593</f>
        <v>0</v>
      </c>
      <c r="AD305" s="720">
        <f t="shared" si="471"/>
        <v>0</v>
      </c>
      <c r="AE305" s="720">
        <f t="shared" si="471"/>
        <v>0</v>
      </c>
      <c r="AF305" s="720">
        <f t="shared" si="471"/>
        <v>0</v>
      </c>
      <c r="AG305" s="720">
        <f t="shared" si="471"/>
        <v>0</v>
      </c>
      <c r="AH305" s="720">
        <f t="shared" si="471"/>
        <v>0</v>
      </c>
      <c r="AI305" s="720">
        <f t="shared" si="471"/>
        <v>0</v>
      </c>
      <c r="AJ305" s="720">
        <f t="shared" si="471"/>
        <v>0</v>
      </c>
      <c r="AK305" s="720">
        <f t="shared" si="471"/>
        <v>0</v>
      </c>
      <c r="AL305" s="720">
        <f t="shared" si="471"/>
        <v>0</v>
      </c>
      <c r="AM305" s="720">
        <f t="shared" si="471"/>
        <v>0</v>
      </c>
      <c r="AN305" s="720">
        <f t="shared" si="471"/>
        <v>0</v>
      </c>
      <c r="AO305" s="720">
        <f t="shared" si="471"/>
        <v>0</v>
      </c>
      <c r="AP305" s="720">
        <f t="shared" si="471"/>
        <v>0</v>
      </c>
      <c r="AQ305" s="720">
        <f t="shared" si="471"/>
        <v>0</v>
      </c>
      <c r="AR305" s="720">
        <f t="shared" si="471"/>
        <v>0</v>
      </c>
      <c r="AS305" s="720">
        <f t="shared" si="471"/>
        <v>0</v>
      </c>
      <c r="AT305" s="720">
        <f t="shared" si="471"/>
        <v>0</v>
      </c>
      <c r="AU305" s="720">
        <f t="shared" si="471"/>
        <v>0</v>
      </c>
      <c r="AV305" s="720">
        <f t="shared" si="465"/>
        <v>0</v>
      </c>
      <c r="AW305" s="720"/>
      <c r="AX305" s="720"/>
      <c r="AY305" s="720"/>
      <c r="AZ305" s="720"/>
      <c r="BA305" s="720"/>
      <c r="BB305" s="720"/>
      <c r="BC305" s="720"/>
      <c r="BD305" s="720"/>
      <c r="BE305" s="720"/>
      <c r="BF305" s="720"/>
      <c r="BG305" s="720"/>
      <c r="BH305" s="720"/>
      <c r="BI305" s="720"/>
      <c r="BJ305" s="720"/>
      <c r="BK305" s="720"/>
      <c r="BL305" s="720"/>
      <c r="BM305" s="720"/>
      <c r="BN305" s="720"/>
      <c r="BO305" s="720"/>
      <c r="BP305" s="720"/>
      <c r="BQ305" s="720"/>
    </row>
    <row r="306" spans="1:69" s="400" customFormat="1" ht="12.75">
      <c r="A306" s="1372" t="s">
        <v>131</v>
      </c>
      <c r="B306" s="424" t="s">
        <v>1395</v>
      </c>
      <c r="C306" s="1349">
        <f ca="1">'I4 BO ASSETS'!L22</f>
        <v>0</v>
      </c>
      <c r="D306" s="720">
        <f t="shared" si="456"/>
        <v>0</v>
      </c>
      <c r="E306" s="720">
        <f t="shared" si="456"/>
        <v>0</v>
      </c>
      <c r="F306" s="720">
        <f t="shared" si="461"/>
        <v>0</v>
      </c>
      <c r="G306" s="720">
        <f t="shared" si="457"/>
        <v>0</v>
      </c>
      <c r="H306" s="720">
        <f t="shared" ref="H306:Z306" si="472">$D306*H594</f>
        <v>0</v>
      </c>
      <c r="I306" s="720">
        <f t="shared" si="472"/>
        <v>0</v>
      </c>
      <c r="J306" s="720">
        <f t="shared" si="472"/>
        <v>0</v>
      </c>
      <c r="K306" s="720">
        <f t="shared" si="472"/>
        <v>0</v>
      </c>
      <c r="L306" s="720">
        <f t="shared" si="472"/>
        <v>0</v>
      </c>
      <c r="M306" s="720">
        <f t="shared" si="472"/>
        <v>0</v>
      </c>
      <c r="N306" s="720">
        <f t="shared" si="472"/>
        <v>0</v>
      </c>
      <c r="O306" s="720">
        <f t="shared" si="472"/>
        <v>0</v>
      </c>
      <c r="P306" s="720">
        <f t="shared" si="472"/>
        <v>0</v>
      </c>
      <c r="Q306" s="720">
        <f t="shared" si="472"/>
        <v>0</v>
      </c>
      <c r="R306" s="720">
        <f t="shared" si="472"/>
        <v>0</v>
      </c>
      <c r="S306" s="720">
        <f t="shared" si="472"/>
        <v>0</v>
      </c>
      <c r="T306" s="720">
        <f t="shared" si="472"/>
        <v>0</v>
      </c>
      <c r="U306" s="720">
        <f t="shared" si="472"/>
        <v>0</v>
      </c>
      <c r="V306" s="720">
        <f t="shared" si="472"/>
        <v>0</v>
      </c>
      <c r="W306" s="720">
        <f t="shared" si="472"/>
        <v>0</v>
      </c>
      <c r="X306" s="720">
        <f t="shared" si="472"/>
        <v>0</v>
      </c>
      <c r="Y306" s="720">
        <f t="shared" si="472"/>
        <v>0</v>
      </c>
      <c r="Z306" s="720">
        <f t="shared" si="472"/>
        <v>0</v>
      </c>
      <c r="AA306" s="720">
        <f t="shared" si="463"/>
        <v>0</v>
      </c>
      <c r="AB306" s="720">
        <f t="shared" si="459"/>
        <v>0</v>
      </c>
      <c r="AC306" s="720">
        <f t="shared" ref="AC306:AU306" si="473">$E306*AC594</f>
        <v>0</v>
      </c>
      <c r="AD306" s="720">
        <f t="shared" si="473"/>
        <v>0</v>
      </c>
      <c r="AE306" s="720">
        <f t="shared" si="473"/>
        <v>0</v>
      </c>
      <c r="AF306" s="720">
        <f t="shared" si="473"/>
        <v>0</v>
      </c>
      <c r="AG306" s="720">
        <f t="shared" si="473"/>
        <v>0</v>
      </c>
      <c r="AH306" s="720">
        <f t="shared" si="473"/>
        <v>0</v>
      </c>
      <c r="AI306" s="720">
        <f t="shared" si="473"/>
        <v>0</v>
      </c>
      <c r="AJ306" s="720">
        <f t="shared" si="473"/>
        <v>0</v>
      </c>
      <c r="AK306" s="720">
        <f t="shared" si="473"/>
        <v>0</v>
      </c>
      <c r="AL306" s="720">
        <f t="shared" si="473"/>
        <v>0</v>
      </c>
      <c r="AM306" s="720">
        <f t="shared" si="473"/>
        <v>0</v>
      </c>
      <c r="AN306" s="720">
        <f t="shared" si="473"/>
        <v>0</v>
      </c>
      <c r="AO306" s="720">
        <f t="shared" si="473"/>
        <v>0</v>
      </c>
      <c r="AP306" s="720">
        <f t="shared" si="473"/>
        <v>0</v>
      </c>
      <c r="AQ306" s="720">
        <f t="shared" si="473"/>
        <v>0</v>
      </c>
      <c r="AR306" s="720">
        <f t="shared" si="473"/>
        <v>0</v>
      </c>
      <c r="AS306" s="720">
        <f t="shared" si="473"/>
        <v>0</v>
      </c>
      <c r="AT306" s="720">
        <f t="shared" si="473"/>
        <v>0</v>
      </c>
      <c r="AU306" s="720">
        <f t="shared" si="473"/>
        <v>0</v>
      </c>
      <c r="AV306" s="720">
        <f t="shared" si="465"/>
        <v>0</v>
      </c>
      <c r="AW306" s="720"/>
      <c r="AX306" s="720"/>
      <c r="AY306" s="720"/>
      <c r="AZ306" s="720"/>
      <c r="BA306" s="720"/>
      <c r="BB306" s="720"/>
      <c r="BC306" s="720"/>
      <c r="BD306" s="720"/>
      <c r="BE306" s="720"/>
      <c r="BF306" s="720"/>
      <c r="BG306" s="720"/>
      <c r="BH306" s="720"/>
      <c r="BI306" s="720"/>
      <c r="BJ306" s="720"/>
      <c r="BK306" s="720"/>
      <c r="BL306" s="720"/>
      <c r="BM306" s="720"/>
      <c r="BN306" s="720"/>
      <c r="BO306" s="720"/>
      <c r="BP306" s="720"/>
      <c r="BQ306" s="720"/>
    </row>
    <row r="307" spans="1:69" s="400" customFormat="1" ht="12.75">
      <c r="A307" s="1372" t="s">
        <v>132</v>
      </c>
      <c r="B307" s="424" t="s">
        <v>1397</v>
      </c>
      <c r="C307" s="1349">
        <f ca="1">'I4 BO ASSETS'!L23</f>
        <v>2000</v>
      </c>
      <c r="D307" s="720">
        <f t="shared" si="456"/>
        <v>2000</v>
      </c>
      <c r="E307" s="720">
        <f t="shared" si="456"/>
        <v>0</v>
      </c>
      <c r="F307" s="720">
        <f t="shared" si="461"/>
        <v>2000</v>
      </c>
      <c r="G307" s="720">
        <f t="shared" si="457"/>
        <v>689.18330225379464</v>
      </c>
      <c r="H307" s="720">
        <f t="shared" ref="H307:Z307" si="474">$D307*H595</f>
        <v>365.49808992427421</v>
      </c>
      <c r="I307" s="720">
        <f t="shared" si="474"/>
        <v>934.09897006490928</v>
      </c>
      <c r="J307" s="720">
        <f t="shared" si="474"/>
        <v>0</v>
      </c>
      <c r="K307" s="720">
        <f t="shared" si="474"/>
        <v>0</v>
      </c>
      <c r="L307" s="720">
        <f t="shared" si="474"/>
        <v>0</v>
      </c>
      <c r="M307" s="720">
        <f t="shared" si="474"/>
        <v>6.4481833516431477</v>
      </c>
      <c r="N307" s="720">
        <f t="shared" si="474"/>
        <v>0.81946909890050668</v>
      </c>
      <c r="O307" s="720">
        <f t="shared" si="474"/>
        <v>3.9519853064782184</v>
      </c>
      <c r="P307" s="720">
        <f t="shared" si="474"/>
        <v>0</v>
      </c>
      <c r="Q307" s="720">
        <f t="shared" si="474"/>
        <v>0</v>
      </c>
      <c r="R307" s="720">
        <f t="shared" si="474"/>
        <v>0</v>
      </c>
      <c r="S307" s="720">
        <f t="shared" si="474"/>
        <v>0</v>
      </c>
      <c r="T307" s="720">
        <f t="shared" si="474"/>
        <v>0</v>
      </c>
      <c r="U307" s="720">
        <f t="shared" si="474"/>
        <v>0</v>
      </c>
      <c r="V307" s="720">
        <f t="shared" si="474"/>
        <v>0</v>
      </c>
      <c r="W307" s="720">
        <f t="shared" si="474"/>
        <v>0</v>
      </c>
      <c r="X307" s="720">
        <f t="shared" si="474"/>
        <v>0</v>
      </c>
      <c r="Y307" s="720">
        <f t="shared" si="474"/>
        <v>0</v>
      </c>
      <c r="Z307" s="720">
        <f t="shared" si="474"/>
        <v>0</v>
      </c>
      <c r="AA307" s="720">
        <f t="shared" si="463"/>
        <v>2000</v>
      </c>
      <c r="AB307" s="720">
        <f t="shared" si="459"/>
        <v>0</v>
      </c>
      <c r="AC307" s="720">
        <f t="shared" ref="AC307:AU307" si="475">$E307*AC595</f>
        <v>0</v>
      </c>
      <c r="AD307" s="720">
        <f t="shared" si="475"/>
        <v>0</v>
      </c>
      <c r="AE307" s="720">
        <f t="shared" si="475"/>
        <v>0</v>
      </c>
      <c r="AF307" s="720">
        <f t="shared" si="475"/>
        <v>0</v>
      </c>
      <c r="AG307" s="720">
        <f t="shared" si="475"/>
        <v>0</v>
      </c>
      <c r="AH307" s="720">
        <f t="shared" si="475"/>
        <v>0</v>
      </c>
      <c r="AI307" s="720">
        <f t="shared" si="475"/>
        <v>0</v>
      </c>
      <c r="AJ307" s="720">
        <f t="shared" si="475"/>
        <v>0</v>
      </c>
      <c r="AK307" s="720">
        <f t="shared" si="475"/>
        <v>0</v>
      </c>
      <c r="AL307" s="720">
        <f t="shared" si="475"/>
        <v>0</v>
      </c>
      <c r="AM307" s="720">
        <f t="shared" si="475"/>
        <v>0</v>
      </c>
      <c r="AN307" s="720">
        <f t="shared" si="475"/>
        <v>0</v>
      </c>
      <c r="AO307" s="720">
        <f t="shared" si="475"/>
        <v>0</v>
      </c>
      <c r="AP307" s="720">
        <f t="shared" si="475"/>
        <v>0</v>
      </c>
      <c r="AQ307" s="720">
        <f t="shared" si="475"/>
        <v>0</v>
      </c>
      <c r="AR307" s="720">
        <f t="shared" si="475"/>
        <v>0</v>
      </c>
      <c r="AS307" s="720">
        <f t="shared" si="475"/>
        <v>0</v>
      </c>
      <c r="AT307" s="720">
        <f t="shared" si="475"/>
        <v>0</v>
      </c>
      <c r="AU307" s="720">
        <f t="shared" si="475"/>
        <v>0</v>
      </c>
      <c r="AV307" s="720">
        <f t="shared" si="465"/>
        <v>0</v>
      </c>
      <c r="AW307" s="720"/>
      <c r="AX307" s="720"/>
      <c r="AY307" s="720"/>
      <c r="AZ307" s="720"/>
      <c r="BA307" s="720"/>
      <c r="BB307" s="720"/>
      <c r="BC307" s="720"/>
      <c r="BD307" s="720"/>
      <c r="BE307" s="720"/>
      <c r="BF307" s="720"/>
      <c r="BG307" s="720"/>
      <c r="BH307" s="720"/>
      <c r="BI307" s="720"/>
      <c r="BJ307" s="720"/>
      <c r="BK307" s="720"/>
      <c r="BL307" s="720"/>
      <c r="BM307" s="720"/>
      <c r="BN307" s="720"/>
      <c r="BO307" s="720"/>
      <c r="BP307" s="720"/>
      <c r="BQ307" s="720"/>
    </row>
    <row r="308" spans="1:69" s="400" customFormat="1" ht="12.75">
      <c r="A308" s="1372">
        <v>1808</v>
      </c>
      <c r="B308" s="424" t="s">
        <v>625</v>
      </c>
      <c r="C308" s="1349">
        <f ca="1">'I4 BO ASSETS'!L24</f>
        <v>0</v>
      </c>
      <c r="D308" s="720">
        <f t="shared" si="456"/>
        <v>0</v>
      </c>
      <c r="E308" s="720">
        <f t="shared" si="456"/>
        <v>0</v>
      </c>
      <c r="F308" s="720">
        <f t="shared" si="461"/>
        <v>0</v>
      </c>
      <c r="G308" s="720">
        <f t="shared" si="457"/>
        <v>0</v>
      </c>
      <c r="H308" s="720">
        <f t="shared" ref="H308:Z308" si="476">$D308*H596</f>
        <v>0</v>
      </c>
      <c r="I308" s="720">
        <f t="shared" si="476"/>
        <v>0</v>
      </c>
      <c r="J308" s="720">
        <f t="shared" si="476"/>
        <v>0</v>
      </c>
      <c r="K308" s="720">
        <f t="shared" si="476"/>
        <v>0</v>
      </c>
      <c r="L308" s="720">
        <f t="shared" si="476"/>
        <v>0</v>
      </c>
      <c r="M308" s="720">
        <f t="shared" si="476"/>
        <v>0</v>
      </c>
      <c r="N308" s="720">
        <f t="shared" si="476"/>
        <v>0</v>
      </c>
      <c r="O308" s="720">
        <f t="shared" si="476"/>
        <v>0</v>
      </c>
      <c r="P308" s="720">
        <f t="shared" si="476"/>
        <v>0</v>
      </c>
      <c r="Q308" s="720">
        <f t="shared" si="476"/>
        <v>0</v>
      </c>
      <c r="R308" s="720">
        <f t="shared" si="476"/>
        <v>0</v>
      </c>
      <c r="S308" s="720">
        <f t="shared" si="476"/>
        <v>0</v>
      </c>
      <c r="T308" s="720">
        <f t="shared" si="476"/>
        <v>0</v>
      </c>
      <c r="U308" s="720">
        <f t="shared" si="476"/>
        <v>0</v>
      </c>
      <c r="V308" s="720">
        <f t="shared" si="476"/>
        <v>0</v>
      </c>
      <c r="W308" s="720">
        <f t="shared" si="476"/>
        <v>0</v>
      </c>
      <c r="X308" s="720">
        <f t="shared" si="476"/>
        <v>0</v>
      </c>
      <c r="Y308" s="720">
        <f t="shared" si="476"/>
        <v>0</v>
      </c>
      <c r="Z308" s="720">
        <f t="shared" si="476"/>
        <v>0</v>
      </c>
      <c r="AA308" s="720">
        <f t="shared" si="463"/>
        <v>0</v>
      </c>
      <c r="AB308" s="720">
        <f t="shared" si="459"/>
        <v>0</v>
      </c>
      <c r="AC308" s="720">
        <f t="shared" ref="AC308:AU308" si="477">$E308*AC596</f>
        <v>0</v>
      </c>
      <c r="AD308" s="720">
        <f t="shared" si="477"/>
        <v>0</v>
      </c>
      <c r="AE308" s="720">
        <f t="shared" si="477"/>
        <v>0</v>
      </c>
      <c r="AF308" s="720">
        <f t="shared" si="477"/>
        <v>0</v>
      </c>
      <c r="AG308" s="720">
        <f t="shared" si="477"/>
        <v>0</v>
      </c>
      <c r="AH308" s="720">
        <f t="shared" si="477"/>
        <v>0</v>
      </c>
      <c r="AI308" s="720">
        <f t="shared" si="477"/>
        <v>0</v>
      </c>
      <c r="AJ308" s="720">
        <f t="shared" si="477"/>
        <v>0</v>
      </c>
      <c r="AK308" s="720">
        <f t="shared" si="477"/>
        <v>0</v>
      </c>
      <c r="AL308" s="720">
        <f t="shared" si="477"/>
        <v>0</v>
      </c>
      <c r="AM308" s="720">
        <f t="shared" si="477"/>
        <v>0</v>
      </c>
      <c r="AN308" s="720">
        <f t="shared" si="477"/>
        <v>0</v>
      </c>
      <c r="AO308" s="720">
        <f t="shared" si="477"/>
        <v>0</v>
      </c>
      <c r="AP308" s="720">
        <f t="shared" si="477"/>
        <v>0</v>
      </c>
      <c r="AQ308" s="720">
        <f t="shared" si="477"/>
        <v>0</v>
      </c>
      <c r="AR308" s="720">
        <f t="shared" si="477"/>
        <v>0</v>
      </c>
      <c r="AS308" s="720">
        <f t="shared" si="477"/>
        <v>0</v>
      </c>
      <c r="AT308" s="720">
        <f t="shared" si="477"/>
        <v>0</v>
      </c>
      <c r="AU308" s="720">
        <f t="shared" si="477"/>
        <v>0</v>
      </c>
      <c r="AV308" s="720">
        <f t="shared" si="465"/>
        <v>0</v>
      </c>
      <c r="AW308" s="720"/>
      <c r="AX308" s="720"/>
      <c r="AY308" s="720"/>
      <c r="AZ308" s="720"/>
      <c r="BA308" s="720"/>
      <c r="BB308" s="720"/>
      <c r="BC308" s="720"/>
      <c r="BD308" s="720"/>
      <c r="BE308" s="720"/>
      <c r="BF308" s="720"/>
      <c r="BG308" s="720"/>
      <c r="BH308" s="720"/>
      <c r="BI308" s="720"/>
      <c r="BJ308" s="720"/>
      <c r="BK308" s="720"/>
      <c r="BL308" s="720"/>
      <c r="BM308" s="720"/>
      <c r="BN308" s="720"/>
      <c r="BO308" s="720"/>
      <c r="BP308" s="720"/>
      <c r="BQ308" s="720"/>
    </row>
    <row r="309" spans="1:69" s="400" customFormat="1" ht="12.75">
      <c r="A309" s="1372" t="s">
        <v>133</v>
      </c>
      <c r="B309" s="424" t="s">
        <v>1398</v>
      </c>
      <c r="C309" s="1349">
        <f ca="1">'I4 BO ASSETS'!L25</f>
        <v>0</v>
      </c>
      <c r="D309" s="720">
        <f t="shared" si="456"/>
        <v>0</v>
      </c>
      <c r="E309" s="720">
        <f t="shared" si="456"/>
        <v>0</v>
      </c>
      <c r="F309" s="720">
        <f t="shared" si="461"/>
        <v>0</v>
      </c>
      <c r="G309" s="720">
        <f t="shared" si="457"/>
        <v>0</v>
      </c>
      <c r="H309" s="720">
        <f t="shared" ref="H309:Z309" si="478">$D309*H597</f>
        <v>0</v>
      </c>
      <c r="I309" s="720">
        <f t="shared" si="478"/>
        <v>0</v>
      </c>
      <c r="J309" s="720">
        <f t="shared" si="478"/>
        <v>0</v>
      </c>
      <c r="K309" s="720">
        <f t="shared" si="478"/>
        <v>0</v>
      </c>
      <c r="L309" s="720">
        <f t="shared" si="478"/>
        <v>0</v>
      </c>
      <c r="M309" s="720">
        <f t="shared" si="478"/>
        <v>0</v>
      </c>
      <c r="N309" s="720">
        <f t="shared" si="478"/>
        <v>0</v>
      </c>
      <c r="O309" s="720">
        <f t="shared" si="478"/>
        <v>0</v>
      </c>
      <c r="P309" s="720">
        <f t="shared" si="478"/>
        <v>0</v>
      </c>
      <c r="Q309" s="720">
        <f t="shared" si="478"/>
        <v>0</v>
      </c>
      <c r="R309" s="720">
        <f t="shared" si="478"/>
        <v>0</v>
      </c>
      <c r="S309" s="720">
        <f t="shared" si="478"/>
        <v>0</v>
      </c>
      <c r="T309" s="720">
        <f t="shared" si="478"/>
        <v>0</v>
      </c>
      <c r="U309" s="720">
        <f t="shared" si="478"/>
        <v>0</v>
      </c>
      <c r="V309" s="720">
        <f t="shared" si="478"/>
        <v>0</v>
      </c>
      <c r="W309" s="720">
        <f t="shared" si="478"/>
        <v>0</v>
      </c>
      <c r="X309" s="720">
        <f t="shared" si="478"/>
        <v>0</v>
      </c>
      <c r="Y309" s="720">
        <f t="shared" si="478"/>
        <v>0</v>
      </c>
      <c r="Z309" s="720">
        <f t="shared" si="478"/>
        <v>0</v>
      </c>
      <c r="AA309" s="720">
        <f t="shared" si="463"/>
        <v>0</v>
      </c>
      <c r="AB309" s="720">
        <f t="shared" si="459"/>
        <v>0</v>
      </c>
      <c r="AC309" s="720">
        <f t="shared" ref="AC309:AU309" si="479">$E309*AC597</f>
        <v>0</v>
      </c>
      <c r="AD309" s="720">
        <f t="shared" si="479"/>
        <v>0</v>
      </c>
      <c r="AE309" s="720">
        <f t="shared" si="479"/>
        <v>0</v>
      </c>
      <c r="AF309" s="720">
        <f t="shared" si="479"/>
        <v>0</v>
      </c>
      <c r="AG309" s="720">
        <f t="shared" si="479"/>
        <v>0</v>
      </c>
      <c r="AH309" s="720">
        <f t="shared" si="479"/>
        <v>0</v>
      </c>
      <c r="AI309" s="720">
        <f t="shared" si="479"/>
        <v>0</v>
      </c>
      <c r="AJ309" s="720">
        <f t="shared" si="479"/>
        <v>0</v>
      </c>
      <c r="AK309" s="720">
        <f t="shared" si="479"/>
        <v>0</v>
      </c>
      <c r="AL309" s="720">
        <f t="shared" si="479"/>
        <v>0</v>
      </c>
      <c r="AM309" s="720">
        <f t="shared" si="479"/>
        <v>0</v>
      </c>
      <c r="AN309" s="720">
        <f t="shared" si="479"/>
        <v>0</v>
      </c>
      <c r="AO309" s="720">
        <f t="shared" si="479"/>
        <v>0</v>
      </c>
      <c r="AP309" s="720">
        <f t="shared" si="479"/>
        <v>0</v>
      </c>
      <c r="AQ309" s="720">
        <f t="shared" si="479"/>
        <v>0</v>
      </c>
      <c r="AR309" s="720">
        <f t="shared" si="479"/>
        <v>0</v>
      </c>
      <c r="AS309" s="720">
        <f t="shared" si="479"/>
        <v>0</v>
      </c>
      <c r="AT309" s="720">
        <f t="shared" si="479"/>
        <v>0</v>
      </c>
      <c r="AU309" s="720">
        <f t="shared" si="479"/>
        <v>0</v>
      </c>
      <c r="AV309" s="720">
        <f t="shared" si="465"/>
        <v>0</v>
      </c>
      <c r="AW309" s="720"/>
      <c r="AX309" s="720"/>
      <c r="AY309" s="720"/>
      <c r="AZ309" s="720"/>
      <c r="BA309" s="720"/>
      <c r="BB309" s="720"/>
      <c r="BC309" s="720"/>
      <c r="BD309" s="720"/>
      <c r="BE309" s="720"/>
      <c r="BF309" s="720"/>
      <c r="BG309" s="720"/>
      <c r="BH309" s="720"/>
      <c r="BI309" s="720"/>
      <c r="BJ309" s="720"/>
      <c r="BK309" s="720"/>
      <c r="BL309" s="720"/>
      <c r="BM309" s="720"/>
      <c r="BN309" s="720"/>
      <c r="BO309" s="720"/>
      <c r="BP309" s="720"/>
      <c r="BQ309" s="720"/>
    </row>
    <row r="310" spans="1:69" s="400" customFormat="1" ht="12.75">
      <c r="A310" s="1372" t="s">
        <v>134</v>
      </c>
      <c r="B310" s="424" t="s">
        <v>1399</v>
      </c>
      <c r="C310" s="1349">
        <f ca="1">'I4 BO ASSETS'!L26</f>
        <v>0</v>
      </c>
      <c r="D310" s="720">
        <f t="shared" si="456"/>
        <v>0</v>
      </c>
      <c r="E310" s="720">
        <f t="shared" si="456"/>
        <v>0</v>
      </c>
      <c r="F310" s="720">
        <f t="shared" si="461"/>
        <v>0</v>
      </c>
      <c r="G310" s="720">
        <f t="shared" si="457"/>
        <v>0</v>
      </c>
      <c r="H310" s="720">
        <f t="shared" ref="H310:Z310" si="480">$D310*H598</f>
        <v>0</v>
      </c>
      <c r="I310" s="720">
        <f t="shared" si="480"/>
        <v>0</v>
      </c>
      <c r="J310" s="720">
        <f t="shared" si="480"/>
        <v>0</v>
      </c>
      <c r="K310" s="720">
        <f t="shared" si="480"/>
        <v>0</v>
      </c>
      <c r="L310" s="720">
        <f t="shared" si="480"/>
        <v>0</v>
      </c>
      <c r="M310" s="720">
        <f t="shared" si="480"/>
        <v>0</v>
      </c>
      <c r="N310" s="720">
        <f t="shared" si="480"/>
        <v>0</v>
      </c>
      <c r="O310" s="720">
        <f t="shared" si="480"/>
        <v>0</v>
      </c>
      <c r="P310" s="720">
        <f t="shared" si="480"/>
        <v>0</v>
      </c>
      <c r="Q310" s="720">
        <f t="shared" si="480"/>
        <v>0</v>
      </c>
      <c r="R310" s="720">
        <f t="shared" si="480"/>
        <v>0</v>
      </c>
      <c r="S310" s="720">
        <f t="shared" si="480"/>
        <v>0</v>
      </c>
      <c r="T310" s="720">
        <f t="shared" si="480"/>
        <v>0</v>
      </c>
      <c r="U310" s="720">
        <f t="shared" si="480"/>
        <v>0</v>
      </c>
      <c r="V310" s="720">
        <f t="shared" si="480"/>
        <v>0</v>
      </c>
      <c r="W310" s="720">
        <f t="shared" si="480"/>
        <v>0</v>
      </c>
      <c r="X310" s="720">
        <f t="shared" si="480"/>
        <v>0</v>
      </c>
      <c r="Y310" s="720">
        <f t="shared" si="480"/>
        <v>0</v>
      </c>
      <c r="Z310" s="720">
        <f t="shared" si="480"/>
        <v>0</v>
      </c>
      <c r="AA310" s="720">
        <f t="shared" si="463"/>
        <v>0</v>
      </c>
      <c r="AB310" s="720">
        <f t="shared" si="459"/>
        <v>0</v>
      </c>
      <c r="AC310" s="720">
        <f t="shared" ref="AC310:AU310" si="481">$E310*AC598</f>
        <v>0</v>
      </c>
      <c r="AD310" s="720">
        <f t="shared" si="481"/>
        <v>0</v>
      </c>
      <c r="AE310" s="720">
        <f t="shared" si="481"/>
        <v>0</v>
      </c>
      <c r="AF310" s="720">
        <f t="shared" si="481"/>
        <v>0</v>
      </c>
      <c r="AG310" s="720">
        <f t="shared" si="481"/>
        <v>0</v>
      </c>
      <c r="AH310" s="720">
        <f t="shared" si="481"/>
        <v>0</v>
      </c>
      <c r="AI310" s="720">
        <f t="shared" si="481"/>
        <v>0</v>
      </c>
      <c r="AJ310" s="720">
        <f t="shared" si="481"/>
        <v>0</v>
      </c>
      <c r="AK310" s="720">
        <f t="shared" si="481"/>
        <v>0</v>
      </c>
      <c r="AL310" s="720">
        <f t="shared" si="481"/>
        <v>0</v>
      </c>
      <c r="AM310" s="720">
        <f t="shared" si="481"/>
        <v>0</v>
      </c>
      <c r="AN310" s="720">
        <f t="shared" si="481"/>
        <v>0</v>
      </c>
      <c r="AO310" s="720">
        <f t="shared" si="481"/>
        <v>0</v>
      </c>
      <c r="AP310" s="720">
        <f t="shared" si="481"/>
        <v>0</v>
      </c>
      <c r="AQ310" s="720">
        <f t="shared" si="481"/>
        <v>0</v>
      </c>
      <c r="AR310" s="720">
        <f t="shared" si="481"/>
        <v>0</v>
      </c>
      <c r="AS310" s="720">
        <f t="shared" si="481"/>
        <v>0</v>
      </c>
      <c r="AT310" s="720">
        <f t="shared" si="481"/>
        <v>0</v>
      </c>
      <c r="AU310" s="720">
        <f t="shared" si="481"/>
        <v>0</v>
      </c>
      <c r="AV310" s="720">
        <f t="shared" si="465"/>
        <v>0</v>
      </c>
      <c r="AW310" s="720"/>
      <c r="AX310" s="720"/>
      <c r="AY310" s="720"/>
      <c r="AZ310" s="720"/>
      <c r="BA310" s="720"/>
      <c r="BB310" s="720"/>
      <c r="BC310" s="720"/>
      <c r="BD310" s="720"/>
      <c r="BE310" s="720"/>
      <c r="BF310" s="720"/>
      <c r="BG310" s="720"/>
      <c r="BH310" s="720"/>
      <c r="BI310" s="720"/>
      <c r="BJ310" s="720"/>
      <c r="BK310" s="720"/>
      <c r="BL310" s="720"/>
      <c r="BM310" s="720"/>
      <c r="BN310" s="720"/>
      <c r="BO310" s="720"/>
      <c r="BP310" s="720"/>
      <c r="BQ310" s="720"/>
    </row>
    <row r="311" spans="1:69" s="400" customFormat="1" ht="12.75">
      <c r="A311" s="1372">
        <v>1810</v>
      </c>
      <c r="B311" s="424" t="s">
        <v>626</v>
      </c>
      <c r="C311" s="1349">
        <f ca="1">'I4 BO ASSETS'!L27</f>
        <v>0</v>
      </c>
      <c r="D311" s="720">
        <f t="shared" si="456"/>
        <v>0</v>
      </c>
      <c r="E311" s="720">
        <f t="shared" si="456"/>
        <v>0</v>
      </c>
      <c r="F311" s="720">
        <f t="shared" si="461"/>
        <v>0</v>
      </c>
      <c r="G311" s="720">
        <f t="shared" si="457"/>
        <v>0</v>
      </c>
      <c r="H311" s="720">
        <f t="shared" ref="H311:Z311" si="482">$D311*H599</f>
        <v>0</v>
      </c>
      <c r="I311" s="720">
        <f t="shared" si="482"/>
        <v>0</v>
      </c>
      <c r="J311" s="720">
        <f t="shared" si="482"/>
        <v>0</v>
      </c>
      <c r="K311" s="720">
        <f t="shared" si="482"/>
        <v>0</v>
      </c>
      <c r="L311" s="720">
        <f t="shared" si="482"/>
        <v>0</v>
      </c>
      <c r="M311" s="720">
        <f t="shared" si="482"/>
        <v>0</v>
      </c>
      <c r="N311" s="720">
        <f t="shared" si="482"/>
        <v>0</v>
      </c>
      <c r="O311" s="720">
        <f t="shared" si="482"/>
        <v>0</v>
      </c>
      <c r="P311" s="720">
        <f t="shared" si="482"/>
        <v>0</v>
      </c>
      <c r="Q311" s="720">
        <f t="shared" si="482"/>
        <v>0</v>
      </c>
      <c r="R311" s="720">
        <f t="shared" si="482"/>
        <v>0</v>
      </c>
      <c r="S311" s="720">
        <f t="shared" si="482"/>
        <v>0</v>
      </c>
      <c r="T311" s="720">
        <f t="shared" si="482"/>
        <v>0</v>
      </c>
      <c r="U311" s="720">
        <f t="shared" si="482"/>
        <v>0</v>
      </c>
      <c r="V311" s="720">
        <f t="shared" si="482"/>
        <v>0</v>
      </c>
      <c r="W311" s="720">
        <f t="shared" si="482"/>
        <v>0</v>
      </c>
      <c r="X311" s="720">
        <f t="shared" si="482"/>
        <v>0</v>
      </c>
      <c r="Y311" s="720">
        <f t="shared" si="482"/>
        <v>0</v>
      </c>
      <c r="Z311" s="720">
        <f t="shared" si="482"/>
        <v>0</v>
      </c>
      <c r="AA311" s="720">
        <f t="shared" si="463"/>
        <v>0</v>
      </c>
      <c r="AB311" s="720">
        <f t="shared" si="459"/>
        <v>0</v>
      </c>
      <c r="AC311" s="720">
        <f t="shared" ref="AC311:AU311" si="483">$E311*AC599</f>
        <v>0</v>
      </c>
      <c r="AD311" s="720">
        <f t="shared" si="483"/>
        <v>0</v>
      </c>
      <c r="AE311" s="720">
        <f t="shared" si="483"/>
        <v>0</v>
      </c>
      <c r="AF311" s="720">
        <f t="shared" si="483"/>
        <v>0</v>
      </c>
      <c r="AG311" s="720">
        <f t="shared" si="483"/>
        <v>0</v>
      </c>
      <c r="AH311" s="720">
        <f t="shared" si="483"/>
        <v>0</v>
      </c>
      <c r="AI311" s="720">
        <f t="shared" si="483"/>
        <v>0</v>
      </c>
      <c r="AJ311" s="720">
        <f t="shared" si="483"/>
        <v>0</v>
      </c>
      <c r="AK311" s="720">
        <f t="shared" si="483"/>
        <v>0</v>
      </c>
      <c r="AL311" s="720">
        <f t="shared" si="483"/>
        <v>0</v>
      </c>
      <c r="AM311" s="720">
        <f t="shared" si="483"/>
        <v>0</v>
      </c>
      <c r="AN311" s="720">
        <f t="shared" si="483"/>
        <v>0</v>
      </c>
      <c r="AO311" s="720">
        <f t="shared" si="483"/>
        <v>0</v>
      </c>
      <c r="AP311" s="720">
        <f t="shared" si="483"/>
        <v>0</v>
      </c>
      <c r="AQ311" s="720">
        <f t="shared" si="483"/>
        <v>0</v>
      </c>
      <c r="AR311" s="720">
        <f t="shared" si="483"/>
        <v>0</v>
      </c>
      <c r="AS311" s="720">
        <f t="shared" si="483"/>
        <v>0</v>
      </c>
      <c r="AT311" s="720">
        <f t="shared" si="483"/>
        <v>0</v>
      </c>
      <c r="AU311" s="720">
        <f t="shared" si="483"/>
        <v>0</v>
      </c>
      <c r="AV311" s="720">
        <f t="shared" si="465"/>
        <v>0</v>
      </c>
      <c r="AW311" s="720"/>
      <c r="AX311" s="720"/>
      <c r="AY311" s="720"/>
      <c r="AZ311" s="720"/>
      <c r="BA311" s="720"/>
      <c r="BB311" s="720"/>
      <c r="BC311" s="720"/>
      <c r="BD311" s="720"/>
      <c r="BE311" s="720"/>
      <c r="BF311" s="720"/>
      <c r="BG311" s="720"/>
      <c r="BH311" s="720"/>
      <c r="BI311" s="720"/>
      <c r="BJ311" s="720"/>
      <c r="BK311" s="720"/>
      <c r="BL311" s="720"/>
      <c r="BM311" s="720"/>
      <c r="BN311" s="720"/>
      <c r="BO311" s="720"/>
      <c r="BP311" s="720"/>
      <c r="BQ311" s="720"/>
    </row>
    <row r="312" spans="1:69" s="400" customFormat="1" ht="12.75">
      <c r="A312" s="1372" t="s">
        <v>135</v>
      </c>
      <c r="B312" s="424" t="s">
        <v>1418</v>
      </c>
      <c r="C312" s="1349">
        <f ca="1">'I4 BO ASSETS'!L28</f>
        <v>0</v>
      </c>
      <c r="D312" s="720">
        <f t="shared" si="456"/>
        <v>0</v>
      </c>
      <c r="E312" s="720">
        <f t="shared" si="456"/>
        <v>0</v>
      </c>
      <c r="F312" s="720">
        <f t="shared" si="461"/>
        <v>0</v>
      </c>
      <c r="G312" s="720">
        <f t="shared" si="457"/>
        <v>0</v>
      </c>
      <c r="H312" s="720">
        <f t="shared" ref="H312:Z312" si="484">$D312*H600</f>
        <v>0</v>
      </c>
      <c r="I312" s="720">
        <f t="shared" si="484"/>
        <v>0</v>
      </c>
      <c r="J312" s="720">
        <f t="shared" si="484"/>
        <v>0</v>
      </c>
      <c r="K312" s="720">
        <f t="shared" si="484"/>
        <v>0</v>
      </c>
      <c r="L312" s="720">
        <f t="shared" si="484"/>
        <v>0</v>
      </c>
      <c r="M312" s="720">
        <f t="shared" si="484"/>
        <v>0</v>
      </c>
      <c r="N312" s="720">
        <f t="shared" si="484"/>
        <v>0</v>
      </c>
      <c r="O312" s="720">
        <f t="shared" si="484"/>
        <v>0</v>
      </c>
      <c r="P312" s="720">
        <f t="shared" si="484"/>
        <v>0</v>
      </c>
      <c r="Q312" s="720">
        <f t="shared" si="484"/>
        <v>0</v>
      </c>
      <c r="R312" s="720">
        <f t="shared" si="484"/>
        <v>0</v>
      </c>
      <c r="S312" s="720">
        <f t="shared" si="484"/>
        <v>0</v>
      </c>
      <c r="T312" s="720">
        <f t="shared" si="484"/>
        <v>0</v>
      </c>
      <c r="U312" s="720">
        <f t="shared" si="484"/>
        <v>0</v>
      </c>
      <c r="V312" s="720">
        <f t="shared" si="484"/>
        <v>0</v>
      </c>
      <c r="W312" s="720">
        <f t="shared" si="484"/>
        <v>0</v>
      </c>
      <c r="X312" s="720">
        <f t="shared" si="484"/>
        <v>0</v>
      </c>
      <c r="Y312" s="720">
        <f t="shared" si="484"/>
        <v>0</v>
      </c>
      <c r="Z312" s="720">
        <f t="shared" si="484"/>
        <v>0</v>
      </c>
      <c r="AA312" s="720">
        <f t="shared" si="463"/>
        <v>0</v>
      </c>
      <c r="AB312" s="720">
        <f t="shared" si="459"/>
        <v>0</v>
      </c>
      <c r="AC312" s="720">
        <f t="shared" ref="AC312:AU312" si="485">$E312*AC600</f>
        <v>0</v>
      </c>
      <c r="AD312" s="720">
        <f t="shared" si="485"/>
        <v>0</v>
      </c>
      <c r="AE312" s="720">
        <f t="shared" si="485"/>
        <v>0</v>
      </c>
      <c r="AF312" s="720">
        <f t="shared" si="485"/>
        <v>0</v>
      </c>
      <c r="AG312" s="720">
        <f t="shared" si="485"/>
        <v>0</v>
      </c>
      <c r="AH312" s="720">
        <f t="shared" si="485"/>
        <v>0</v>
      </c>
      <c r="AI312" s="720">
        <f t="shared" si="485"/>
        <v>0</v>
      </c>
      <c r="AJ312" s="720">
        <f t="shared" si="485"/>
        <v>0</v>
      </c>
      <c r="AK312" s="720">
        <f t="shared" si="485"/>
        <v>0</v>
      </c>
      <c r="AL312" s="720">
        <f t="shared" si="485"/>
        <v>0</v>
      </c>
      <c r="AM312" s="720">
        <f t="shared" si="485"/>
        <v>0</v>
      </c>
      <c r="AN312" s="720">
        <f t="shared" si="485"/>
        <v>0</v>
      </c>
      <c r="AO312" s="720">
        <f t="shared" si="485"/>
        <v>0</v>
      </c>
      <c r="AP312" s="720">
        <f t="shared" si="485"/>
        <v>0</v>
      </c>
      <c r="AQ312" s="720">
        <f t="shared" si="485"/>
        <v>0</v>
      </c>
      <c r="AR312" s="720">
        <f t="shared" si="485"/>
        <v>0</v>
      </c>
      <c r="AS312" s="720">
        <f t="shared" si="485"/>
        <v>0</v>
      </c>
      <c r="AT312" s="720">
        <f t="shared" si="485"/>
        <v>0</v>
      </c>
      <c r="AU312" s="720">
        <f t="shared" si="485"/>
        <v>0</v>
      </c>
      <c r="AV312" s="720">
        <f t="shared" si="465"/>
        <v>0</v>
      </c>
      <c r="AW312" s="720"/>
      <c r="AX312" s="720"/>
      <c r="AY312" s="720"/>
      <c r="AZ312" s="720"/>
      <c r="BA312" s="720"/>
      <c r="BB312" s="720"/>
      <c r="BC312" s="720"/>
      <c r="BD312" s="720"/>
      <c r="BE312" s="720"/>
      <c r="BF312" s="720"/>
      <c r="BG312" s="720"/>
      <c r="BH312" s="720"/>
      <c r="BI312" s="720"/>
      <c r="BJ312" s="720"/>
      <c r="BK312" s="720"/>
      <c r="BL312" s="720"/>
      <c r="BM312" s="720"/>
      <c r="BN312" s="720"/>
      <c r="BO312" s="720"/>
      <c r="BP312" s="720"/>
      <c r="BQ312" s="720"/>
    </row>
    <row r="313" spans="1:69" s="400" customFormat="1" ht="12.75">
      <c r="A313" s="1372" t="s">
        <v>136</v>
      </c>
      <c r="B313" s="424" t="s">
        <v>1419</v>
      </c>
      <c r="C313" s="1349">
        <f ca="1">'I4 BO ASSETS'!L29</f>
        <v>0</v>
      </c>
      <c r="D313" s="720">
        <f t="shared" si="456"/>
        <v>0</v>
      </c>
      <c r="E313" s="720">
        <f t="shared" si="456"/>
        <v>0</v>
      </c>
      <c r="F313" s="720">
        <f t="shared" si="461"/>
        <v>0</v>
      </c>
      <c r="G313" s="720">
        <f t="shared" si="457"/>
        <v>0</v>
      </c>
      <c r="H313" s="720">
        <f t="shared" ref="H313:Z313" si="486">$D313*H601</f>
        <v>0</v>
      </c>
      <c r="I313" s="720">
        <f t="shared" si="486"/>
        <v>0</v>
      </c>
      <c r="J313" s="720">
        <f t="shared" si="486"/>
        <v>0</v>
      </c>
      <c r="K313" s="720">
        <f t="shared" si="486"/>
        <v>0</v>
      </c>
      <c r="L313" s="720">
        <f t="shared" si="486"/>
        <v>0</v>
      </c>
      <c r="M313" s="720">
        <f t="shared" si="486"/>
        <v>0</v>
      </c>
      <c r="N313" s="720">
        <f t="shared" si="486"/>
        <v>0</v>
      </c>
      <c r="O313" s="720">
        <f t="shared" si="486"/>
        <v>0</v>
      </c>
      <c r="P313" s="720">
        <f t="shared" si="486"/>
        <v>0</v>
      </c>
      <c r="Q313" s="720">
        <f t="shared" si="486"/>
        <v>0</v>
      </c>
      <c r="R313" s="720">
        <f t="shared" si="486"/>
        <v>0</v>
      </c>
      <c r="S313" s="720">
        <f t="shared" si="486"/>
        <v>0</v>
      </c>
      <c r="T313" s="720">
        <f t="shared" si="486"/>
        <v>0</v>
      </c>
      <c r="U313" s="720">
        <f t="shared" si="486"/>
        <v>0</v>
      </c>
      <c r="V313" s="720">
        <f t="shared" si="486"/>
        <v>0</v>
      </c>
      <c r="W313" s="720">
        <f t="shared" si="486"/>
        <v>0</v>
      </c>
      <c r="X313" s="720">
        <f t="shared" si="486"/>
        <v>0</v>
      </c>
      <c r="Y313" s="720">
        <f t="shared" si="486"/>
        <v>0</v>
      </c>
      <c r="Z313" s="720">
        <f t="shared" si="486"/>
        <v>0</v>
      </c>
      <c r="AA313" s="720">
        <f t="shared" si="463"/>
        <v>0</v>
      </c>
      <c r="AB313" s="720">
        <f t="shared" si="459"/>
        <v>0</v>
      </c>
      <c r="AC313" s="720">
        <f t="shared" ref="AC313:AU313" si="487">$E313*AC601</f>
        <v>0</v>
      </c>
      <c r="AD313" s="720">
        <f t="shared" si="487"/>
        <v>0</v>
      </c>
      <c r="AE313" s="720">
        <f t="shared" si="487"/>
        <v>0</v>
      </c>
      <c r="AF313" s="720">
        <f t="shared" si="487"/>
        <v>0</v>
      </c>
      <c r="AG313" s="720">
        <f t="shared" si="487"/>
        <v>0</v>
      </c>
      <c r="AH313" s="720">
        <f t="shared" si="487"/>
        <v>0</v>
      </c>
      <c r="AI313" s="720">
        <f t="shared" si="487"/>
        <v>0</v>
      </c>
      <c r="AJ313" s="720">
        <f t="shared" si="487"/>
        <v>0</v>
      </c>
      <c r="AK313" s="720">
        <f t="shared" si="487"/>
        <v>0</v>
      </c>
      <c r="AL313" s="720">
        <f t="shared" si="487"/>
        <v>0</v>
      </c>
      <c r="AM313" s="720">
        <f t="shared" si="487"/>
        <v>0</v>
      </c>
      <c r="AN313" s="720">
        <f t="shared" si="487"/>
        <v>0</v>
      </c>
      <c r="AO313" s="720">
        <f t="shared" si="487"/>
        <v>0</v>
      </c>
      <c r="AP313" s="720">
        <f t="shared" si="487"/>
        <v>0</v>
      </c>
      <c r="AQ313" s="720">
        <f t="shared" si="487"/>
        <v>0</v>
      </c>
      <c r="AR313" s="720">
        <f t="shared" si="487"/>
        <v>0</v>
      </c>
      <c r="AS313" s="720">
        <f t="shared" si="487"/>
        <v>0</v>
      </c>
      <c r="AT313" s="720">
        <f t="shared" si="487"/>
        <v>0</v>
      </c>
      <c r="AU313" s="720">
        <f t="shared" si="487"/>
        <v>0</v>
      </c>
      <c r="AV313" s="720">
        <f t="shared" si="465"/>
        <v>0</v>
      </c>
      <c r="AW313" s="720"/>
      <c r="AX313" s="720"/>
      <c r="AY313" s="720"/>
      <c r="AZ313" s="720"/>
      <c r="BA313" s="720"/>
      <c r="BB313" s="720"/>
      <c r="BC313" s="720"/>
      <c r="BD313" s="720"/>
      <c r="BE313" s="720"/>
      <c r="BF313" s="720"/>
      <c r="BG313" s="720"/>
      <c r="BH313" s="720"/>
      <c r="BI313" s="720"/>
      <c r="BJ313" s="720"/>
      <c r="BK313" s="720"/>
      <c r="BL313" s="720"/>
      <c r="BM313" s="720"/>
      <c r="BN313" s="720"/>
      <c r="BO313" s="720"/>
      <c r="BP313" s="720"/>
      <c r="BQ313" s="720"/>
    </row>
    <row r="314" spans="1:69" s="400" customFormat="1" ht="25.5">
      <c r="A314" s="1372">
        <v>1815</v>
      </c>
      <c r="B314" s="424" t="s">
        <v>424</v>
      </c>
      <c r="C314" s="1349">
        <f ca="1">'I4 BO ASSETS'!L30</f>
        <v>0</v>
      </c>
      <c r="D314" s="720">
        <f t="shared" si="456"/>
        <v>0</v>
      </c>
      <c r="E314" s="720">
        <f t="shared" si="456"/>
        <v>0</v>
      </c>
      <c r="F314" s="720">
        <f t="shared" si="461"/>
        <v>0</v>
      </c>
      <c r="G314" s="720">
        <f t="shared" si="457"/>
        <v>0</v>
      </c>
      <c r="H314" s="720">
        <f t="shared" ref="H314:Z314" si="488">$D314*H602</f>
        <v>0</v>
      </c>
      <c r="I314" s="720">
        <f t="shared" si="488"/>
        <v>0</v>
      </c>
      <c r="J314" s="720">
        <f t="shared" si="488"/>
        <v>0</v>
      </c>
      <c r="K314" s="720">
        <f t="shared" si="488"/>
        <v>0</v>
      </c>
      <c r="L314" s="720">
        <f t="shared" si="488"/>
        <v>0</v>
      </c>
      <c r="M314" s="720">
        <f t="shared" si="488"/>
        <v>0</v>
      </c>
      <c r="N314" s="720">
        <f t="shared" si="488"/>
        <v>0</v>
      </c>
      <c r="O314" s="720">
        <f t="shared" si="488"/>
        <v>0</v>
      </c>
      <c r="P314" s="720">
        <f t="shared" si="488"/>
        <v>0</v>
      </c>
      <c r="Q314" s="720">
        <f t="shared" si="488"/>
        <v>0</v>
      </c>
      <c r="R314" s="720">
        <f t="shared" si="488"/>
        <v>0</v>
      </c>
      <c r="S314" s="720">
        <f t="shared" si="488"/>
        <v>0</v>
      </c>
      <c r="T314" s="720">
        <f t="shared" si="488"/>
        <v>0</v>
      </c>
      <c r="U314" s="720">
        <f t="shared" si="488"/>
        <v>0</v>
      </c>
      <c r="V314" s="720">
        <f t="shared" si="488"/>
        <v>0</v>
      </c>
      <c r="W314" s="720">
        <f t="shared" si="488"/>
        <v>0</v>
      </c>
      <c r="X314" s="720">
        <f t="shared" si="488"/>
        <v>0</v>
      </c>
      <c r="Y314" s="720">
        <f t="shared" si="488"/>
        <v>0</v>
      </c>
      <c r="Z314" s="720">
        <f t="shared" si="488"/>
        <v>0</v>
      </c>
      <c r="AA314" s="720">
        <f t="shared" si="463"/>
        <v>0</v>
      </c>
      <c r="AB314" s="720">
        <f t="shared" si="459"/>
        <v>0</v>
      </c>
      <c r="AC314" s="720">
        <f t="shared" ref="AC314:AU314" si="489">$E314*AC602</f>
        <v>0</v>
      </c>
      <c r="AD314" s="720">
        <f t="shared" si="489"/>
        <v>0</v>
      </c>
      <c r="AE314" s="720">
        <f t="shared" si="489"/>
        <v>0</v>
      </c>
      <c r="AF314" s="720">
        <f t="shared" si="489"/>
        <v>0</v>
      </c>
      <c r="AG314" s="720">
        <f t="shared" si="489"/>
        <v>0</v>
      </c>
      <c r="AH314" s="720">
        <f t="shared" si="489"/>
        <v>0</v>
      </c>
      <c r="AI314" s="720">
        <f t="shared" si="489"/>
        <v>0</v>
      </c>
      <c r="AJ314" s="720">
        <f t="shared" si="489"/>
        <v>0</v>
      </c>
      <c r="AK314" s="720">
        <f t="shared" si="489"/>
        <v>0</v>
      </c>
      <c r="AL314" s="720">
        <f t="shared" si="489"/>
        <v>0</v>
      </c>
      <c r="AM314" s="720">
        <f t="shared" si="489"/>
        <v>0</v>
      </c>
      <c r="AN314" s="720">
        <f t="shared" si="489"/>
        <v>0</v>
      </c>
      <c r="AO314" s="720">
        <f t="shared" si="489"/>
        <v>0</v>
      </c>
      <c r="AP314" s="720">
        <f t="shared" si="489"/>
        <v>0</v>
      </c>
      <c r="AQ314" s="720">
        <f t="shared" si="489"/>
        <v>0</v>
      </c>
      <c r="AR314" s="720">
        <f t="shared" si="489"/>
        <v>0</v>
      </c>
      <c r="AS314" s="720">
        <f t="shared" si="489"/>
        <v>0</v>
      </c>
      <c r="AT314" s="720">
        <f t="shared" si="489"/>
        <v>0</v>
      </c>
      <c r="AU314" s="720">
        <f t="shared" si="489"/>
        <v>0</v>
      </c>
      <c r="AV314" s="720">
        <f t="shared" si="465"/>
        <v>0</v>
      </c>
      <c r="AW314" s="720"/>
      <c r="AX314" s="720"/>
      <c r="AY314" s="720"/>
      <c r="AZ314" s="720"/>
      <c r="BA314" s="720"/>
      <c r="BB314" s="720"/>
      <c r="BC314" s="720"/>
      <c r="BD314" s="720"/>
      <c r="BE314" s="720"/>
      <c r="BF314" s="720"/>
      <c r="BG314" s="720"/>
      <c r="BH314" s="720"/>
      <c r="BI314" s="720"/>
      <c r="BJ314" s="720"/>
      <c r="BK314" s="720"/>
      <c r="BL314" s="720"/>
      <c r="BM314" s="720"/>
      <c r="BN314" s="720"/>
      <c r="BO314" s="720"/>
      <c r="BP314" s="720"/>
      <c r="BQ314" s="720"/>
    </row>
    <row r="315" spans="1:69" s="400" customFormat="1" ht="25.5">
      <c r="A315" s="1372">
        <v>1820</v>
      </c>
      <c r="B315" s="424" t="s">
        <v>425</v>
      </c>
      <c r="C315" s="1349">
        <f ca="1">'I4 BO ASSETS'!L31</f>
        <v>0</v>
      </c>
      <c r="D315" s="720">
        <f t="shared" si="456"/>
        <v>0</v>
      </c>
      <c r="E315" s="720">
        <f t="shared" si="456"/>
        <v>0</v>
      </c>
      <c r="F315" s="720">
        <f t="shared" si="461"/>
        <v>0</v>
      </c>
      <c r="G315" s="720">
        <f t="shared" si="457"/>
        <v>0</v>
      </c>
      <c r="H315" s="720">
        <f t="shared" ref="H315:Z315" si="490">$D315*H603</f>
        <v>0</v>
      </c>
      <c r="I315" s="720">
        <f t="shared" si="490"/>
        <v>0</v>
      </c>
      <c r="J315" s="720">
        <f t="shared" si="490"/>
        <v>0</v>
      </c>
      <c r="K315" s="720">
        <f t="shared" si="490"/>
        <v>0</v>
      </c>
      <c r="L315" s="720">
        <f t="shared" si="490"/>
        <v>0</v>
      </c>
      <c r="M315" s="720">
        <f t="shared" si="490"/>
        <v>0</v>
      </c>
      <c r="N315" s="720">
        <f t="shared" si="490"/>
        <v>0</v>
      </c>
      <c r="O315" s="720">
        <f t="shared" si="490"/>
        <v>0</v>
      </c>
      <c r="P315" s="720">
        <f t="shared" si="490"/>
        <v>0</v>
      </c>
      <c r="Q315" s="720">
        <f t="shared" si="490"/>
        <v>0</v>
      </c>
      <c r="R315" s="720">
        <f t="shared" si="490"/>
        <v>0</v>
      </c>
      <c r="S315" s="720">
        <f t="shared" si="490"/>
        <v>0</v>
      </c>
      <c r="T315" s="720">
        <f t="shared" si="490"/>
        <v>0</v>
      </c>
      <c r="U315" s="720">
        <f t="shared" si="490"/>
        <v>0</v>
      </c>
      <c r="V315" s="720">
        <f t="shared" si="490"/>
        <v>0</v>
      </c>
      <c r="W315" s="720">
        <f t="shared" si="490"/>
        <v>0</v>
      </c>
      <c r="X315" s="720">
        <f t="shared" si="490"/>
        <v>0</v>
      </c>
      <c r="Y315" s="720">
        <f t="shared" si="490"/>
        <v>0</v>
      </c>
      <c r="Z315" s="720">
        <f t="shared" si="490"/>
        <v>0</v>
      </c>
      <c r="AA315" s="720">
        <f t="shared" si="463"/>
        <v>0</v>
      </c>
      <c r="AB315" s="720">
        <f t="shared" si="459"/>
        <v>0</v>
      </c>
      <c r="AC315" s="720">
        <f t="shared" ref="AC315:AU315" si="491">$E315*AC603</f>
        <v>0</v>
      </c>
      <c r="AD315" s="720">
        <f t="shared" si="491"/>
        <v>0</v>
      </c>
      <c r="AE315" s="720">
        <f t="shared" si="491"/>
        <v>0</v>
      </c>
      <c r="AF315" s="720">
        <f t="shared" si="491"/>
        <v>0</v>
      </c>
      <c r="AG315" s="720">
        <f t="shared" si="491"/>
        <v>0</v>
      </c>
      <c r="AH315" s="720">
        <f t="shared" si="491"/>
        <v>0</v>
      </c>
      <c r="AI315" s="720">
        <f t="shared" si="491"/>
        <v>0</v>
      </c>
      <c r="AJ315" s="720">
        <f t="shared" si="491"/>
        <v>0</v>
      </c>
      <c r="AK315" s="720">
        <f t="shared" si="491"/>
        <v>0</v>
      </c>
      <c r="AL315" s="720">
        <f t="shared" si="491"/>
        <v>0</v>
      </c>
      <c r="AM315" s="720">
        <f t="shared" si="491"/>
        <v>0</v>
      </c>
      <c r="AN315" s="720">
        <f t="shared" si="491"/>
        <v>0</v>
      </c>
      <c r="AO315" s="720">
        <f t="shared" si="491"/>
        <v>0</v>
      </c>
      <c r="AP315" s="720">
        <f t="shared" si="491"/>
        <v>0</v>
      </c>
      <c r="AQ315" s="720">
        <f t="shared" si="491"/>
        <v>0</v>
      </c>
      <c r="AR315" s="720">
        <f t="shared" si="491"/>
        <v>0</v>
      </c>
      <c r="AS315" s="720">
        <f t="shared" si="491"/>
        <v>0</v>
      </c>
      <c r="AT315" s="720">
        <f t="shared" si="491"/>
        <v>0</v>
      </c>
      <c r="AU315" s="720">
        <f t="shared" si="491"/>
        <v>0</v>
      </c>
      <c r="AV315" s="720">
        <f t="shared" si="465"/>
        <v>0</v>
      </c>
      <c r="AW315" s="720"/>
      <c r="AX315" s="720"/>
      <c r="AY315" s="720"/>
      <c r="AZ315" s="720"/>
      <c r="BA315" s="720"/>
      <c r="BB315" s="720"/>
      <c r="BC315" s="720"/>
      <c r="BD315" s="720"/>
      <c r="BE315" s="720"/>
      <c r="BF315" s="720"/>
      <c r="BG315" s="720"/>
      <c r="BH315" s="720"/>
      <c r="BI315" s="720"/>
      <c r="BJ315" s="720"/>
      <c r="BK315" s="720"/>
      <c r="BL315" s="720"/>
      <c r="BM315" s="720"/>
      <c r="BN315" s="720"/>
      <c r="BO315" s="720"/>
      <c r="BP315" s="720"/>
      <c r="BQ315" s="720"/>
    </row>
    <row r="316" spans="1:69" s="400" customFormat="1" ht="25.5">
      <c r="A316" s="1372" t="s">
        <v>936</v>
      </c>
      <c r="B316" s="424" t="s">
        <v>893</v>
      </c>
      <c r="C316" s="1349">
        <f ca="1">'I4 BO ASSETS'!L32</f>
        <v>0</v>
      </c>
      <c r="D316" s="720">
        <f t="shared" si="456"/>
        <v>0</v>
      </c>
      <c r="E316" s="720">
        <f t="shared" si="456"/>
        <v>0</v>
      </c>
      <c r="F316" s="720">
        <f>D316+E316</f>
        <v>0</v>
      </c>
      <c r="G316" s="720">
        <f t="shared" ref="G316:V316" si="492">$D316*G604</f>
        <v>0</v>
      </c>
      <c r="H316" s="720">
        <f t="shared" si="492"/>
        <v>0</v>
      </c>
      <c r="I316" s="720">
        <f t="shared" si="492"/>
        <v>0</v>
      </c>
      <c r="J316" s="720">
        <f t="shared" si="492"/>
        <v>0</v>
      </c>
      <c r="K316" s="720">
        <f t="shared" si="492"/>
        <v>0</v>
      </c>
      <c r="L316" s="720">
        <f t="shared" si="492"/>
        <v>0</v>
      </c>
      <c r="M316" s="720">
        <f t="shared" si="492"/>
        <v>0</v>
      </c>
      <c r="N316" s="720">
        <f t="shared" si="492"/>
        <v>0</v>
      </c>
      <c r="O316" s="720">
        <f t="shared" si="492"/>
        <v>0</v>
      </c>
      <c r="P316" s="720">
        <f t="shared" si="492"/>
        <v>0</v>
      </c>
      <c r="Q316" s="720">
        <f t="shared" si="492"/>
        <v>0</v>
      </c>
      <c r="R316" s="720">
        <f t="shared" si="492"/>
        <v>0</v>
      </c>
      <c r="S316" s="720">
        <f t="shared" si="492"/>
        <v>0</v>
      </c>
      <c r="T316" s="720">
        <f t="shared" si="492"/>
        <v>0</v>
      </c>
      <c r="U316" s="720">
        <f t="shared" si="492"/>
        <v>0</v>
      </c>
      <c r="V316" s="720">
        <f t="shared" si="492"/>
        <v>0</v>
      </c>
      <c r="W316" s="720">
        <f>$D316*W604</f>
        <v>0</v>
      </c>
      <c r="X316" s="720">
        <f>$D316*X604</f>
        <v>0</v>
      </c>
      <c r="Y316" s="720">
        <f>$D316*Y604</f>
        <v>0</v>
      </c>
      <c r="Z316" s="720">
        <f>$D316*Z604</f>
        <v>0</v>
      </c>
      <c r="AA316" s="720">
        <f>SUM(G316:Z316)</f>
        <v>0</v>
      </c>
      <c r="AB316" s="720">
        <f t="shared" ref="AB316:AQ316" si="493">$E316*AB604</f>
        <v>0</v>
      </c>
      <c r="AC316" s="720">
        <f t="shared" si="493"/>
        <v>0</v>
      </c>
      <c r="AD316" s="720">
        <f t="shared" si="493"/>
        <v>0</v>
      </c>
      <c r="AE316" s="720">
        <f t="shared" si="493"/>
        <v>0</v>
      </c>
      <c r="AF316" s="720">
        <f t="shared" si="493"/>
        <v>0</v>
      </c>
      <c r="AG316" s="720">
        <f t="shared" si="493"/>
        <v>0</v>
      </c>
      <c r="AH316" s="720">
        <f t="shared" si="493"/>
        <v>0</v>
      </c>
      <c r="AI316" s="720">
        <f t="shared" si="493"/>
        <v>0</v>
      </c>
      <c r="AJ316" s="720">
        <f t="shared" si="493"/>
        <v>0</v>
      </c>
      <c r="AK316" s="720">
        <f t="shared" si="493"/>
        <v>0</v>
      </c>
      <c r="AL316" s="720">
        <f t="shared" si="493"/>
        <v>0</v>
      </c>
      <c r="AM316" s="720">
        <f t="shared" si="493"/>
        <v>0</v>
      </c>
      <c r="AN316" s="720">
        <f t="shared" si="493"/>
        <v>0</v>
      </c>
      <c r="AO316" s="720">
        <f t="shared" si="493"/>
        <v>0</v>
      </c>
      <c r="AP316" s="720">
        <f t="shared" si="493"/>
        <v>0</v>
      </c>
      <c r="AQ316" s="720">
        <f t="shared" si="493"/>
        <v>0</v>
      </c>
      <c r="AR316" s="720">
        <f>$E316*AR604</f>
        <v>0</v>
      </c>
      <c r="AS316" s="720">
        <f>$E316*AS604</f>
        <v>0</v>
      </c>
      <c r="AT316" s="720">
        <f>$E316*AT604</f>
        <v>0</v>
      </c>
      <c r="AU316" s="720">
        <f>$E316*AU604</f>
        <v>0</v>
      </c>
      <c r="AV316" s="720">
        <f>SUM(AB316:AU316)</f>
        <v>0</v>
      </c>
      <c r="AW316" s="720"/>
      <c r="AX316" s="720"/>
      <c r="AY316" s="720"/>
      <c r="AZ316" s="720"/>
      <c r="BA316" s="720"/>
      <c r="BB316" s="720"/>
      <c r="BC316" s="720"/>
      <c r="BD316" s="720"/>
      <c r="BE316" s="720"/>
      <c r="BF316" s="720"/>
      <c r="BG316" s="720"/>
      <c r="BH316" s="720"/>
      <c r="BI316" s="720"/>
      <c r="BJ316" s="720"/>
      <c r="BK316" s="720"/>
      <c r="BL316" s="720"/>
      <c r="BM316" s="720"/>
      <c r="BN316" s="720"/>
      <c r="BO316" s="720"/>
      <c r="BP316" s="720"/>
      <c r="BQ316" s="720"/>
    </row>
    <row r="317" spans="1:69" s="400" customFormat="1" ht="25.5">
      <c r="A317" s="1372" t="s">
        <v>937</v>
      </c>
      <c r="B317" s="424" t="s">
        <v>896</v>
      </c>
      <c r="C317" s="1349">
        <f ca="1">'I4 BO ASSETS'!L33</f>
        <v>93000</v>
      </c>
      <c r="D317" s="720">
        <f t="shared" si="456"/>
        <v>93000</v>
      </c>
      <c r="E317" s="720">
        <f t="shared" si="456"/>
        <v>0</v>
      </c>
      <c r="F317" s="720">
        <f>D317+E317</f>
        <v>93000</v>
      </c>
      <c r="G317" s="720">
        <f t="shared" ref="G317:Z318" si="494">$D317*G605</f>
        <v>35052.881144173349</v>
      </c>
      <c r="H317" s="720">
        <f t="shared" si="494"/>
        <v>16438.155889308615</v>
      </c>
      <c r="I317" s="720">
        <f t="shared" si="494"/>
        <v>41446.031141254622</v>
      </c>
      <c r="J317" s="720">
        <f t="shared" si="494"/>
        <v>0</v>
      </c>
      <c r="K317" s="720">
        <f t="shared" si="494"/>
        <v>0</v>
      </c>
      <c r="L317" s="720">
        <f t="shared" si="494"/>
        <v>0</v>
      </c>
      <c r="M317" s="720">
        <f t="shared" si="494"/>
        <v>0</v>
      </c>
      <c r="N317" s="720">
        <f t="shared" si="494"/>
        <v>0</v>
      </c>
      <c r="O317" s="720">
        <f t="shared" si="494"/>
        <v>62.931825263417728</v>
      </c>
      <c r="P317" s="720">
        <f t="shared" si="494"/>
        <v>0</v>
      </c>
      <c r="Q317" s="720">
        <f t="shared" si="494"/>
        <v>0</v>
      </c>
      <c r="R317" s="720">
        <f t="shared" si="494"/>
        <v>0</v>
      </c>
      <c r="S317" s="720">
        <f t="shared" si="494"/>
        <v>0</v>
      </c>
      <c r="T317" s="720">
        <f t="shared" si="494"/>
        <v>0</v>
      </c>
      <c r="U317" s="720">
        <f t="shared" si="494"/>
        <v>0</v>
      </c>
      <c r="V317" s="720">
        <f t="shared" si="494"/>
        <v>0</v>
      </c>
      <c r="W317" s="720">
        <f t="shared" si="494"/>
        <v>0</v>
      </c>
      <c r="X317" s="720">
        <f t="shared" si="494"/>
        <v>0</v>
      </c>
      <c r="Y317" s="720">
        <f t="shared" si="494"/>
        <v>0</v>
      </c>
      <c r="Z317" s="720">
        <f t="shared" si="494"/>
        <v>0</v>
      </c>
      <c r="AA317" s="720">
        <f>SUM(G317:Z317)</f>
        <v>92999.999999999985</v>
      </c>
      <c r="AB317" s="720">
        <f t="shared" ref="AB317:AU318" si="495">$E317*AB605</f>
        <v>0</v>
      </c>
      <c r="AC317" s="720">
        <f t="shared" si="495"/>
        <v>0</v>
      </c>
      <c r="AD317" s="720">
        <f t="shared" si="495"/>
        <v>0</v>
      </c>
      <c r="AE317" s="720">
        <f t="shared" si="495"/>
        <v>0</v>
      </c>
      <c r="AF317" s="720">
        <f t="shared" si="495"/>
        <v>0</v>
      </c>
      <c r="AG317" s="720">
        <f t="shared" si="495"/>
        <v>0</v>
      </c>
      <c r="AH317" s="720">
        <f t="shared" si="495"/>
        <v>0</v>
      </c>
      <c r="AI317" s="720">
        <f t="shared" si="495"/>
        <v>0</v>
      </c>
      <c r="AJ317" s="720">
        <f t="shared" si="495"/>
        <v>0</v>
      </c>
      <c r="AK317" s="720">
        <f t="shared" si="495"/>
        <v>0</v>
      </c>
      <c r="AL317" s="720">
        <f t="shared" si="495"/>
        <v>0</v>
      </c>
      <c r="AM317" s="720">
        <f t="shared" si="495"/>
        <v>0</v>
      </c>
      <c r="AN317" s="720">
        <f t="shared" si="495"/>
        <v>0</v>
      </c>
      <c r="AO317" s="720">
        <f t="shared" si="495"/>
        <v>0</v>
      </c>
      <c r="AP317" s="720">
        <f t="shared" si="495"/>
        <v>0</v>
      </c>
      <c r="AQ317" s="720">
        <f t="shared" si="495"/>
        <v>0</v>
      </c>
      <c r="AR317" s="720">
        <f t="shared" si="495"/>
        <v>0</v>
      </c>
      <c r="AS317" s="720">
        <f t="shared" si="495"/>
        <v>0</v>
      </c>
      <c r="AT317" s="720">
        <f t="shared" si="495"/>
        <v>0</v>
      </c>
      <c r="AU317" s="720">
        <f t="shared" si="495"/>
        <v>0</v>
      </c>
      <c r="AV317" s="720">
        <f>SUM(AB317:AU317)</f>
        <v>0</v>
      </c>
      <c r="AW317" s="720"/>
      <c r="AX317" s="720"/>
      <c r="AY317" s="720"/>
      <c r="AZ317" s="720"/>
      <c r="BA317" s="720"/>
      <c r="BB317" s="720"/>
      <c r="BC317" s="720"/>
      <c r="BD317" s="720"/>
      <c r="BE317" s="720"/>
      <c r="BF317" s="720"/>
      <c r="BG317" s="720"/>
      <c r="BH317" s="720"/>
      <c r="BI317" s="720"/>
      <c r="BJ317" s="720"/>
      <c r="BK317" s="720"/>
      <c r="BL317" s="720"/>
      <c r="BM317" s="720"/>
      <c r="BN317" s="720"/>
      <c r="BO317" s="720"/>
      <c r="BP317" s="720"/>
      <c r="BQ317" s="720"/>
    </row>
    <row r="318" spans="1:69" s="400" customFormat="1" ht="25.5">
      <c r="A318" s="1372" t="s">
        <v>883</v>
      </c>
      <c r="B318" s="424" t="s">
        <v>884</v>
      </c>
      <c r="C318" s="1349">
        <f ca="1">'I4 BO ASSETS'!L34</f>
        <v>0</v>
      </c>
      <c r="D318" s="720">
        <f t="shared" si="456"/>
        <v>0</v>
      </c>
      <c r="E318" s="720">
        <f t="shared" si="456"/>
        <v>0</v>
      </c>
      <c r="F318" s="720">
        <f>D318+E318</f>
        <v>0</v>
      </c>
      <c r="G318" s="720">
        <f t="shared" si="494"/>
        <v>0</v>
      </c>
      <c r="H318" s="720">
        <f t="shared" si="494"/>
        <v>0</v>
      </c>
      <c r="I318" s="720">
        <f t="shared" si="494"/>
        <v>0</v>
      </c>
      <c r="J318" s="720">
        <f t="shared" si="494"/>
        <v>0</v>
      </c>
      <c r="K318" s="720">
        <f t="shared" si="494"/>
        <v>0</v>
      </c>
      <c r="L318" s="720">
        <f t="shared" si="494"/>
        <v>0</v>
      </c>
      <c r="M318" s="720">
        <f t="shared" si="494"/>
        <v>0</v>
      </c>
      <c r="N318" s="720">
        <f t="shared" si="494"/>
        <v>0</v>
      </c>
      <c r="O318" s="720">
        <f t="shared" si="494"/>
        <v>0</v>
      </c>
      <c r="P318" s="720">
        <f t="shared" si="494"/>
        <v>0</v>
      </c>
      <c r="Q318" s="720">
        <f t="shared" si="494"/>
        <v>0</v>
      </c>
      <c r="R318" s="720">
        <f t="shared" si="494"/>
        <v>0</v>
      </c>
      <c r="S318" s="720">
        <f t="shared" si="494"/>
        <v>0</v>
      </c>
      <c r="T318" s="720">
        <f t="shared" si="494"/>
        <v>0</v>
      </c>
      <c r="U318" s="720">
        <f t="shared" si="494"/>
        <v>0</v>
      </c>
      <c r="V318" s="720">
        <f t="shared" si="494"/>
        <v>0</v>
      </c>
      <c r="W318" s="720">
        <f t="shared" si="494"/>
        <v>0</v>
      </c>
      <c r="X318" s="720">
        <f t="shared" si="494"/>
        <v>0</v>
      </c>
      <c r="Y318" s="720">
        <f t="shared" si="494"/>
        <v>0</v>
      </c>
      <c r="Z318" s="720">
        <f t="shared" si="494"/>
        <v>0</v>
      </c>
      <c r="AA318" s="720">
        <f>SUM(G318:Z318)</f>
        <v>0</v>
      </c>
      <c r="AB318" s="720">
        <f t="shared" si="495"/>
        <v>0</v>
      </c>
      <c r="AC318" s="720">
        <f t="shared" si="495"/>
        <v>0</v>
      </c>
      <c r="AD318" s="720">
        <f t="shared" si="495"/>
        <v>0</v>
      </c>
      <c r="AE318" s="720">
        <f t="shared" si="495"/>
        <v>0</v>
      </c>
      <c r="AF318" s="720">
        <f t="shared" si="495"/>
        <v>0</v>
      </c>
      <c r="AG318" s="720">
        <f t="shared" si="495"/>
        <v>0</v>
      </c>
      <c r="AH318" s="720">
        <f t="shared" si="495"/>
        <v>0</v>
      </c>
      <c r="AI318" s="720">
        <f t="shared" si="495"/>
        <v>0</v>
      </c>
      <c r="AJ318" s="720">
        <f t="shared" si="495"/>
        <v>0</v>
      </c>
      <c r="AK318" s="720">
        <f t="shared" si="495"/>
        <v>0</v>
      </c>
      <c r="AL318" s="720">
        <f t="shared" si="495"/>
        <v>0</v>
      </c>
      <c r="AM318" s="720">
        <f t="shared" si="495"/>
        <v>0</v>
      </c>
      <c r="AN318" s="720">
        <f t="shared" si="495"/>
        <v>0</v>
      </c>
      <c r="AO318" s="720">
        <f t="shared" si="495"/>
        <v>0</v>
      </c>
      <c r="AP318" s="720">
        <f t="shared" si="495"/>
        <v>0</v>
      </c>
      <c r="AQ318" s="720">
        <f t="shared" si="495"/>
        <v>0</v>
      </c>
      <c r="AR318" s="720">
        <f t="shared" si="495"/>
        <v>0</v>
      </c>
      <c r="AS318" s="720">
        <f t="shared" si="495"/>
        <v>0</v>
      </c>
      <c r="AT318" s="720">
        <f t="shared" si="495"/>
        <v>0</v>
      </c>
      <c r="AU318" s="720">
        <f t="shared" si="495"/>
        <v>0</v>
      </c>
      <c r="AV318" s="720">
        <f>SUM(AB318:AU318)</f>
        <v>0</v>
      </c>
      <c r="AW318" s="720"/>
      <c r="AX318" s="720"/>
      <c r="AY318" s="720"/>
      <c r="AZ318" s="720"/>
      <c r="BA318" s="720"/>
      <c r="BB318" s="720"/>
      <c r="BC318" s="720"/>
      <c r="BD318" s="720"/>
      <c r="BE318" s="720"/>
      <c r="BF318" s="720"/>
      <c r="BG318" s="720"/>
      <c r="BH318" s="720"/>
      <c r="BI318" s="720"/>
      <c r="BJ318" s="720"/>
      <c r="BK318" s="720"/>
      <c r="BL318" s="720"/>
      <c r="BM318" s="720"/>
      <c r="BN318" s="720"/>
      <c r="BO318" s="720"/>
      <c r="BP318" s="720"/>
      <c r="BQ318" s="720"/>
    </row>
    <row r="319" spans="1:69" s="400" customFormat="1" ht="12.75">
      <c r="A319" s="1372">
        <v>1825</v>
      </c>
      <c r="B319" s="424" t="s">
        <v>426</v>
      </c>
      <c r="C319" s="1349">
        <f ca="1">'I4 BO ASSETS'!L35</f>
        <v>0</v>
      </c>
      <c r="D319" s="720">
        <f t="shared" si="456"/>
        <v>0</v>
      </c>
      <c r="E319" s="720">
        <f t="shared" si="456"/>
        <v>0</v>
      </c>
      <c r="F319" s="720">
        <f t="shared" si="461"/>
        <v>0</v>
      </c>
      <c r="G319" s="720">
        <f t="shared" ref="G319:G338" si="496">$D319*G607</f>
        <v>0</v>
      </c>
      <c r="H319" s="720">
        <f t="shared" ref="H319:Z319" si="497">$D319*H607</f>
        <v>0</v>
      </c>
      <c r="I319" s="720">
        <f t="shared" si="497"/>
        <v>0</v>
      </c>
      <c r="J319" s="720">
        <f t="shared" si="497"/>
        <v>0</v>
      </c>
      <c r="K319" s="720">
        <f t="shared" si="497"/>
        <v>0</v>
      </c>
      <c r="L319" s="720">
        <f t="shared" si="497"/>
        <v>0</v>
      </c>
      <c r="M319" s="720">
        <f t="shared" si="497"/>
        <v>0</v>
      </c>
      <c r="N319" s="720">
        <f t="shared" si="497"/>
        <v>0</v>
      </c>
      <c r="O319" s="720">
        <f t="shared" si="497"/>
        <v>0</v>
      </c>
      <c r="P319" s="720">
        <f t="shared" si="497"/>
        <v>0</v>
      </c>
      <c r="Q319" s="720">
        <f t="shared" si="497"/>
        <v>0</v>
      </c>
      <c r="R319" s="720">
        <f t="shared" si="497"/>
        <v>0</v>
      </c>
      <c r="S319" s="720">
        <f t="shared" si="497"/>
        <v>0</v>
      </c>
      <c r="T319" s="720">
        <f t="shared" si="497"/>
        <v>0</v>
      </c>
      <c r="U319" s="720">
        <f t="shared" si="497"/>
        <v>0</v>
      </c>
      <c r="V319" s="720">
        <f t="shared" si="497"/>
        <v>0</v>
      </c>
      <c r="W319" s="720">
        <f t="shared" si="497"/>
        <v>0</v>
      </c>
      <c r="X319" s="720">
        <f t="shared" si="497"/>
        <v>0</v>
      </c>
      <c r="Y319" s="720">
        <f t="shared" si="497"/>
        <v>0</v>
      </c>
      <c r="Z319" s="720">
        <f t="shared" si="497"/>
        <v>0</v>
      </c>
      <c r="AA319" s="720">
        <f t="shared" si="463"/>
        <v>0</v>
      </c>
      <c r="AB319" s="720">
        <f t="shared" ref="AB319:AB338" si="498">$E319*AB607</f>
        <v>0</v>
      </c>
      <c r="AC319" s="720">
        <f t="shared" ref="AC319:AU319" si="499">$E319*AC607</f>
        <v>0</v>
      </c>
      <c r="AD319" s="720">
        <f t="shared" si="499"/>
        <v>0</v>
      </c>
      <c r="AE319" s="720">
        <f t="shared" si="499"/>
        <v>0</v>
      </c>
      <c r="AF319" s="720">
        <f t="shared" si="499"/>
        <v>0</v>
      </c>
      <c r="AG319" s="720">
        <f t="shared" si="499"/>
        <v>0</v>
      </c>
      <c r="AH319" s="720">
        <f t="shared" si="499"/>
        <v>0</v>
      </c>
      <c r="AI319" s="720">
        <f t="shared" si="499"/>
        <v>0</v>
      </c>
      <c r="AJ319" s="720">
        <f t="shared" si="499"/>
        <v>0</v>
      </c>
      <c r="AK319" s="720">
        <f t="shared" si="499"/>
        <v>0</v>
      </c>
      <c r="AL319" s="720">
        <f t="shared" si="499"/>
        <v>0</v>
      </c>
      <c r="AM319" s="720">
        <f t="shared" si="499"/>
        <v>0</v>
      </c>
      <c r="AN319" s="720">
        <f t="shared" si="499"/>
        <v>0</v>
      </c>
      <c r="AO319" s="720">
        <f t="shared" si="499"/>
        <v>0</v>
      </c>
      <c r="AP319" s="720">
        <f t="shared" si="499"/>
        <v>0</v>
      </c>
      <c r="AQ319" s="720">
        <f t="shared" si="499"/>
        <v>0</v>
      </c>
      <c r="AR319" s="720">
        <f t="shared" si="499"/>
        <v>0</v>
      </c>
      <c r="AS319" s="720">
        <f t="shared" si="499"/>
        <v>0</v>
      </c>
      <c r="AT319" s="720">
        <f t="shared" si="499"/>
        <v>0</v>
      </c>
      <c r="AU319" s="720">
        <f t="shared" si="499"/>
        <v>0</v>
      </c>
      <c r="AV319" s="720">
        <f t="shared" si="465"/>
        <v>0</v>
      </c>
      <c r="AW319" s="720"/>
      <c r="AX319" s="720"/>
      <c r="AY319" s="720"/>
      <c r="AZ319" s="720"/>
      <c r="BA319" s="720"/>
      <c r="BB319" s="720"/>
      <c r="BC319" s="720"/>
      <c r="BD319" s="720"/>
      <c r="BE319" s="720"/>
      <c r="BF319" s="720"/>
      <c r="BG319" s="720"/>
      <c r="BH319" s="720"/>
      <c r="BI319" s="720"/>
      <c r="BJ319" s="720"/>
      <c r="BK319" s="720"/>
      <c r="BL319" s="720"/>
      <c r="BM319" s="720"/>
      <c r="BN319" s="720"/>
      <c r="BO319" s="720"/>
      <c r="BP319" s="720"/>
      <c r="BQ319" s="720"/>
    </row>
    <row r="320" spans="1:69" s="400" customFormat="1" ht="12.75">
      <c r="A320" s="1372" t="s">
        <v>137</v>
      </c>
      <c r="B320" s="424" t="s">
        <v>1420</v>
      </c>
      <c r="C320" s="1349">
        <f ca="1">'I4 BO ASSETS'!L36</f>
        <v>0</v>
      </c>
      <c r="D320" s="720">
        <f t="shared" si="456"/>
        <v>0</v>
      </c>
      <c r="E320" s="720">
        <f t="shared" si="456"/>
        <v>0</v>
      </c>
      <c r="F320" s="720">
        <f t="shared" si="461"/>
        <v>0</v>
      </c>
      <c r="G320" s="720">
        <f t="shared" si="496"/>
        <v>0</v>
      </c>
      <c r="H320" s="720">
        <f t="shared" ref="H320:Z320" si="500">$D320*H608</f>
        <v>0</v>
      </c>
      <c r="I320" s="720">
        <f t="shared" si="500"/>
        <v>0</v>
      </c>
      <c r="J320" s="720">
        <f t="shared" si="500"/>
        <v>0</v>
      </c>
      <c r="K320" s="720">
        <f t="shared" si="500"/>
        <v>0</v>
      </c>
      <c r="L320" s="720">
        <f t="shared" si="500"/>
        <v>0</v>
      </c>
      <c r="M320" s="720">
        <f t="shared" si="500"/>
        <v>0</v>
      </c>
      <c r="N320" s="720">
        <f t="shared" si="500"/>
        <v>0</v>
      </c>
      <c r="O320" s="720">
        <f t="shared" si="500"/>
        <v>0</v>
      </c>
      <c r="P320" s="720">
        <f t="shared" si="500"/>
        <v>0</v>
      </c>
      <c r="Q320" s="720">
        <f t="shared" si="500"/>
        <v>0</v>
      </c>
      <c r="R320" s="720">
        <f t="shared" si="500"/>
        <v>0</v>
      </c>
      <c r="S320" s="720">
        <f t="shared" si="500"/>
        <v>0</v>
      </c>
      <c r="T320" s="720">
        <f t="shared" si="500"/>
        <v>0</v>
      </c>
      <c r="U320" s="720">
        <f t="shared" si="500"/>
        <v>0</v>
      </c>
      <c r="V320" s="720">
        <f t="shared" si="500"/>
        <v>0</v>
      </c>
      <c r="W320" s="720">
        <f t="shared" si="500"/>
        <v>0</v>
      </c>
      <c r="X320" s="720">
        <f t="shared" si="500"/>
        <v>0</v>
      </c>
      <c r="Y320" s="720">
        <f t="shared" si="500"/>
        <v>0</v>
      </c>
      <c r="Z320" s="720">
        <f t="shared" si="500"/>
        <v>0</v>
      </c>
      <c r="AA320" s="720">
        <f t="shared" si="463"/>
        <v>0</v>
      </c>
      <c r="AB320" s="720">
        <f t="shared" si="498"/>
        <v>0</v>
      </c>
      <c r="AC320" s="720">
        <f t="shared" ref="AC320:AU320" si="501">$E320*AC608</f>
        <v>0</v>
      </c>
      <c r="AD320" s="720">
        <f t="shared" si="501"/>
        <v>0</v>
      </c>
      <c r="AE320" s="720">
        <f t="shared" si="501"/>
        <v>0</v>
      </c>
      <c r="AF320" s="720">
        <f t="shared" si="501"/>
        <v>0</v>
      </c>
      <c r="AG320" s="720">
        <f t="shared" si="501"/>
        <v>0</v>
      </c>
      <c r="AH320" s="720">
        <f t="shared" si="501"/>
        <v>0</v>
      </c>
      <c r="AI320" s="720">
        <f t="shared" si="501"/>
        <v>0</v>
      </c>
      <c r="AJ320" s="720">
        <f t="shared" si="501"/>
        <v>0</v>
      </c>
      <c r="AK320" s="720">
        <f t="shared" si="501"/>
        <v>0</v>
      </c>
      <c r="AL320" s="720">
        <f t="shared" si="501"/>
        <v>0</v>
      </c>
      <c r="AM320" s="720">
        <f t="shared" si="501"/>
        <v>0</v>
      </c>
      <c r="AN320" s="720">
        <f t="shared" si="501"/>
        <v>0</v>
      </c>
      <c r="AO320" s="720">
        <f t="shared" si="501"/>
        <v>0</v>
      </c>
      <c r="AP320" s="720">
        <f t="shared" si="501"/>
        <v>0</v>
      </c>
      <c r="AQ320" s="720">
        <f t="shared" si="501"/>
        <v>0</v>
      </c>
      <c r="AR320" s="720">
        <f t="shared" si="501"/>
        <v>0</v>
      </c>
      <c r="AS320" s="720">
        <f t="shared" si="501"/>
        <v>0</v>
      </c>
      <c r="AT320" s="720">
        <f t="shared" si="501"/>
        <v>0</v>
      </c>
      <c r="AU320" s="720">
        <f t="shared" si="501"/>
        <v>0</v>
      </c>
      <c r="AV320" s="720">
        <f t="shared" si="465"/>
        <v>0</v>
      </c>
      <c r="AW320" s="720"/>
      <c r="AX320" s="720"/>
      <c r="AY320" s="720"/>
      <c r="AZ320" s="720"/>
      <c r="BA320" s="720"/>
      <c r="BB320" s="720"/>
      <c r="BC320" s="720"/>
      <c r="BD320" s="720"/>
      <c r="BE320" s="720"/>
      <c r="BF320" s="720"/>
      <c r="BG320" s="720"/>
      <c r="BH320" s="720"/>
      <c r="BI320" s="720"/>
      <c r="BJ320" s="720"/>
      <c r="BK320" s="720"/>
      <c r="BL320" s="720"/>
      <c r="BM320" s="720"/>
      <c r="BN320" s="720"/>
      <c r="BO320" s="720"/>
      <c r="BP320" s="720"/>
      <c r="BQ320" s="720"/>
    </row>
    <row r="321" spans="1:69" s="400" customFormat="1" ht="12.75">
      <c r="A321" s="1372" t="s">
        <v>138</v>
      </c>
      <c r="B321" s="424" t="s">
        <v>1421</v>
      </c>
      <c r="C321" s="1349">
        <f ca="1">'I4 BO ASSETS'!L37</f>
        <v>0</v>
      </c>
      <c r="D321" s="720">
        <f t="shared" ref="D321:E340" si="502">$C321*D609</f>
        <v>0</v>
      </c>
      <c r="E321" s="720">
        <f t="shared" si="502"/>
        <v>0</v>
      </c>
      <c r="F321" s="720">
        <f t="shared" si="461"/>
        <v>0</v>
      </c>
      <c r="G321" s="720">
        <f t="shared" si="496"/>
        <v>0</v>
      </c>
      <c r="H321" s="720">
        <f t="shared" ref="H321:Z321" si="503">$D321*H609</f>
        <v>0</v>
      </c>
      <c r="I321" s="720">
        <f t="shared" si="503"/>
        <v>0</v>
      </c>
      <c r="J321" s="720">
        <f t="shared" si="503"/>
        <v>0</v>
      </c>
      <c r="K321" s="720">
        <f t="shared" si="503"/>
        <v>0</v>
      </c>
      <c r="L321" s="720">
        <f t="shared" si="503"/>
        <v>0</v>
      </c>
      <c r="M321" s="720">
        <f t="shared" si="503"/>
        <v>0</v>
      </c>
      <c r="N321" s="720">
        <f t="shared" si="503"/>
        <v>0</v>
      </c>
      <c r="O321" s="720">
        <f t="shared" si="503"/>
        <v>0</v>
      </c>
      <c r="P321" s="720">
        <f t="shared" si="503"/>
        <v>0</v>
      </c>
      <c r="Q321" s="720">
        <f t="shared" si="503"/>
        <v>0</v>
      </c>
      <c r="R321" s="720">
        <f t="shared" si="503"/>
        <v>0</v>
      </c>
      <c r="S321" s="720">
        <f t="shared" si="503"/>
        <v>0</v>
      </c>
      <c r="T321" s="720">
        <f t="shared" si="503"/>
        <v>0</v>
      </c>
      <c r="U321" s="720">
        <f t="shared" si="503"/>
        <v>0</v>
      </c>
      <c r="V321" s="720">
        <f t="shared" si="503"/>
        <v>0</v>
      </c>
      <c r="W321" s="720">
        <f t="shared" si="503"/>
        <v>0</v>
      </c>
      <c r="X321" s="720">
        <f t="shared" si="503"/>
        <v>0</v>
      </c>
      <c r="Y321" s="720">
        <f t="shared" si="503"/>
        <v>0</v>
      </c>
      <c r="Z321" s="720">
        <f t="shared" si="503"/>
        <v>0</v>
      </c>
      <c r="AA321" s="720">
        <f t="shared" si="463"/>
        <v>0</v>
      </c>
      <c r="AB321" s="720">
        <f t="shared" si="498"/>
        <v>0</v>
      </c>
      <c r="AC321" s="720">
        <f t="shared" ref="AC321:AU321" si="504">$E321*AC609</f>
        <v>0</v>
      </c>
      <c r="AD321" s="720">
        <f t="shared" si="504"/>
        <v>0</v>
      </c>
      <c r="AE321" s="720">
        <f t="shared" si="504"/>
        <v>0</v>
      </c>
      <c r="AF321" s="720">
        <f t="shared" si="504"/>
        <v>0</v>
      </c>
      <c r="AG321" s="720">
        <f t="shared" si="504"/>
        <v>0</v>
      </c>
      <c r="AH321" s="720">
        <f t="shared" si="504"/>
        <v>0</v>
      </c>
      <c r="AI321" s="720">
        <f t="shared" si="504"/>
        <v>0</v>
      </c>
      <c r="AJ321" s="720">
        <f t="shared" si="504"/>
        <v>0</v>
      </c>
      <c r="AK321" s="720">
        <f t="shared" si="504"/>
        <v>0</v>
      </c>
      <c r="AL321" s="720">
        <f t="shared" si="504"/>
        <v>0</v>
      </c>
      <c r="AM321" s="720">
        <f t="shared" si="504"/>
        <v>0</v>
      </c>
      <c r="AN321" s="720">
        <f t="shared" si="504"/>
        <v>0</v>
      </c>
      <c r="AO321" s="720">
        <f t="shared" si="504"/>
        <v>0</v>
      </c>
      <c r="AP321" s="720">
        <f t="shared" si="504"/>
        <v>0</v>
      </c>
      <c r="AQ321" s="720">
        <f t="shared" si="504"/>
        <v>0</v>
      </c>
      <c r="AR321" s="720">
        <f t="shared" si="504"/>
        <v>0</v>
      </c>
      <c r="AS321" s="720">
        <f t="shared" si="504"/>
        <v>0</v>
      </c>
      <c r="AT321" s="720">
        <f t="shared" si="504"/>
        <v>0</v>
      </c>
      <c r="AU321" s="720">
        <f t="shared" si="504"/>
        <v>0</v>
      </c>
      <c r="AV321" s="720">
        <f t="shared" si="465"/>
        <v>0</v>
      </c>
      <c r="AW321" s="720"/>
      <c r="AX321" s="720"/>
      <c r="AY321" s="720"/>
      <c r="AZ321" s="720"/>
      <c r="BA321" s="720"/>
      <c r="BB321" s="720"/>
      <c r="BC321" s="720"/>
      <c r="BD321" s="720"/>
      <c r="BE321" s="720"/>
      <c r="BF321" s="720"/>
      <c r="BG321" s="720"/>
      <c r="BH321" s="720"/>
      <c r="BI321" s="720"/>
      <c r="BJ321" s="720"/>
      <c r="BK321" s="720"/>
      <c r="BL321" s="720"/>
      <c r="BM321" s="720"/>
      <c r="BN321" s="720"/>
      <c r="BO321" s="720"/>
      <c r="BP321" s="720"/>
      <c r="BQ321" s="720"/>
    </row>
    <row r="322" spans="1:69" s="400" customFormat="1" ht="12.75">
      <c r="A322" s="1372">
        <v>1830</v>
      </c>
      <c r="B322" s="424" t="s">
        <v>427</v>
      </c>
      <c r="C322" s="1349">
        <f ca="1">'I4 BO ASSETS'!L38</f>
        <v>0</v>
      </c>
      <c r="D322" s="720">
        <f t="shared" si="502"/>
        <v>0</v>
      </c>
      <c r="E322" s="720">
        <f t="shared" si="502"/>
        <v>0</v>
      </c>
      <c r="F322" s="720">
        <f t="shared" si="461"/>
        <v>0</v>
      </c>
      <c r="G322" s="720">
        <f t="shared" si="496"/>
        <v>0</v>
      </c>
      <c r="H322" s="720">
        <f t="shared" ref="H322:Z322" si="505">$D322*H610</f>
        <v>0</v>
      </c>
      <c r="I322" s="720">
        <f t="shared" si="505"/>
        <v>0</v>
      </c>
      <c r="J322" s="720">
        <f t="shared" si="505"/>
        <v>0</v>
      </c>
      <c r="K322" s="720">
        <f t="shared" si="505"/>
        <v>0</v>
      </c>
      <c r="L322" s="720">
        <f t="shared" si="505"/>
        <v>0</v>
      </c>
      <c r="M322" s="720">
        <f t="shared" si="505"/>
        <v>0</v>
      </c>
      <c r="N322" s="720">
        <f t="shared" si="505"/>
        <v>0</v>
      </c>
      <c r="O322" s="720">
        <f t="shared" si="505"/>
        <v>0</v>
      </c>
      <c r="P322" s="720">
        <f t="shared" si="505"/>
        <v>0</v>
      </c>
      <c r="Q322" s="720">
        <f t="shared" si="505"/>
        <v>0</v>
      </c>
      <c r="R322" s="720">
        <f t="shared" si="505"/>
        <v>0</v>
      </c>
      <c r="S322" s="720">
        <f t="shared" si="505"/>
        <v>0</v>
      </c>
      <c r="T322" s="720">
        <f t="shared" si="505"/>
        <v>0</v>
      </c>
      <c r="U322" s="720">
        <f t="shared" si="505"/>
        <v>0</v>
      </c>
      <c r="V322" s="720">
        <f t="shared" si="505"/>
        <v>0</v>
      </c>
      <c r="W322" s="720">
        <f t="shared" si="505"/>
        <v>0</v>
      </c>
      <c r="X322" s="720">
        <f t="shared" si="505"/>
        <v>0</v>
      </c>
      <c r="Y322" s="720">
        <f t="shared" si="505"/>
        <v>0</v>
      </c>
      <c r="Z322" s="720">
        <f t="shared" si="505"/>
        <v>0</v>
      </c>
      <c r="AA322" s="720">
        <f t="shared" si="463"/>
        <v>0</v>
      </c>
      <c r="AB322" s="720">
        <f t="shared" si="498"/>
        <v>0</v>
      </c>
      <c r="AC322" s="720">
        <f t="shared" ref="AC322:AU322" si="506">$E322*AC610</f>
        <v>0</v>
      </c>
      <c r="AD322" s="720">
        <f t="shared" si="506"/>
        <v>0</v>
      </c>
      <c r="AE322" s="720">
        <f t="shared" si="506"/>
        <v>0</v>
      </c>
      <c r="AF322" s="720">
        <f t="shared" si="506"/>
        <v>0</v>
      </c>
      <c r="AG322" s="720">
        <f t="shared" si="506"/>
        <v>0</v>
      </c>
      <c r="AH322" s="720">
        <f t="shared" si="506"/>
        <v>0</v>
      </c>
      <c r="AI322" s="720">
        <f t="shared" si="506"/>
        <v>0</v>
      </c>
      <c r="AJ322" s="720">
        <f t="shared" si="506"/>
        <v>0</v>
      </c>
      <c r="AK322" s="720">
        <f t="shared" si="506"/>
        <v>0</v>
      </c>
      <c r="AL322" s="720">
        <f t="shared" si="506"/>
        <v>0</v>
      </c>
      <c r="AM322" s="720">
        <f t="shared" si="506"/>
        <v>0</v>
      </c>
      <c r="AN322" s="720">
        <f t="shared" si="506"/>
        <v>0</v>
      </c>
      <c r="AO322" s="720">
        <f t="shared" si="506"/>
        <v>0</v>
      </c>
      <c r="AP322" s="720">
        <f t="shared" si="506"/>
        <v>0</v>
      </c>
      <c r="AQ322" s="720">
        <f t="shared" si="506"/>
        <v>0</v>
      </c>
      <c r="AR322" s="720">
        <f t="shared" si="506"/>
        <v>0</v>
      </c>
      <c r="AS322" s="720">
        <f t="shared" si="506"/>
        <v>0</v>
      </c>
      <c r="AT322" s="720">
        <f t="shared" si="506"/>
        <v>0</v>
      </c>
      <c r="AU322" s="720">
        <f t="shared" si="506"/>
        <v>0</v>
      </c>
      <c r="AV322" s="720">
        <f t="shared" si="465"/>
        <v>0</v>
      </c>
      <c r="AW322" s="720"/>
      <c r="AX322" s="720"/>
      <c r="AY322" s="720"/>
      <c r="AZ322" s="720"/>
      <c r="BA322" s="720"/>
      <c r="BB322" s="720"/>
      <c r="BC322" s="720"/>
      <c r="BD322" s="720"/>
      <c r="BE322" s="720"/>
      <c r="BF322" s="720"/>
      <c r="BG322" s="720"/>
      <c r="BH322" s="720"/>
      <c r="BI322" s="720"/>
      <c r="BJ322" s="720"/>
      <c r="BK322" s="720"/>
      <c r="BL322" s="720"/>
      <c r="BM322" s="720"/>
      <c r="BN322" s="720"/>
      <c r="BO322" s="720"/>
      <c r="BP322" s="720"/>
      <c r="BQ322" s="720"/>
    </row>
    <row r="323" spans="1:69" s="400" customFormat="1" ht="25.5">
      <c r="A323" s="1372" t="s">
        <v>139</v>
      </c>
      <c r="B323" s="424" t="s">
        <v>1422</v>
      </c>
      <c r="C323" s="1349">
        <f ca="1">'I4 BO ASSETS'!L39</f>
        <v>0</v>
      </c>
      <c r="D323" s="720">
        <f t="shared" si="502"/>
        <v>0</v>
      </c>
      <c r="E323" s="720">
        <f t="shared" si="502"/>
        <v>0</v>
      </c>
      <c r="F323" s="720">
        <f t="shared" si="461"/>
        <v>0</v>
      </c>
      <c r="G323" s="720">
        <f t="shared" si="496"/>
        <v>0</v>
      </c>
      <c r="H323" s="720">
        <f t="shared" ref="H323:Z323" si="507">$D323*H611</f>
        <v>0</v>
      </c>
      <c r="I323" s="720">
        <f t="shared" si="507"/>
        <v>0</v>
      </c>
      <c r="J323" s="720">
        <f t="shared" si="507"/>
        <v>0</v>
      </c>
      <c r="K323" s="720">
        <f t="shared" si="507"/>
        <v>0</v>
      </c>
      <c r="L323" s="720">
        <f t="shared" si="507"/>
        <v>0</v>
      </c>
      <c r="M323" s="720">
        <f t="shared" si="507"/>
        <v>0</v>
      </c>
      <c r="N323" s="720">
        <f t="shared" si="507"/>
        <v>0</v>
      </c>
      <c r="O323" s="720">
        <f t="shared" si="507"/>
        <v>0</v>
      </c>
      <c r="P323" s="720">
        <f t="shared" si="507"/>
        <v>0</v>
      </c>
      <c r="Q323" s="720">
        <f t="shared" si="507"/>
        <v>0</v>
      </c>
      <c r="R323" s="720">
        <f t="shared" si="507"/>
        <v>0</v>
      </c>
      <c r="S323" s="720">
        <f t="shared" si="507"/>
        <v>0</v>
      </c>
      <c r="T323" s="720">
        <f t="shared" si="507"/>
        <v>0</v>
      </c>
      <c r="U323" s="720">
        <f t="shared" si="507"/>
        <v>0</v>
      </c>
      <c r="V323" s="720">
        <f t="shared" si="507"/>
        <v>0</v>
      </c>
      <c r="W323" s="720">
        <f t="shared" si="507"/>
        <v>0</v>
      </c>
      <c r="X323" s="720">
        <f t="shared" si="507"/>
        <v>0</v>
      </c>
      <c r="Y323" s="720">
        <f t="shared" si="507"/>
        <v>0</v>
      </c>
      <c r="Z323" s="720">
        <f t="shared" si="507"/>
        <v>0</v>
      </c>
      <c r="AA323" s="720">
        <f t="shared" si="463"/>
        <v>0</v>
      </c>
      <c r="AB323" s="720">
        <f t="shared" si="498"/>
        <v>0</v>
      </c>
      <c r="AC323" s="720">
        <f t="shared" ref="AC323:AU323" si="508">$E323*AC611</f>
        <v>0</v>
      </c>
      <c r="AD323" s="720">
        <f t="shared" si="508"/>
        <v>0</v>
      </c>
      <c r="AE323" s="720">
        <f t="shared" si="508"/>
        <v>0</v>
      </c>
      <c r="AF323" s="720">
        <f t="shared" si="508"/>
        <v>0</v>
      </c>
      <c r="AG323" s="720">
        <f t="shared" si="508"/>
        <v>0</v>
      </c>
      <c r="AH323" s="720">
        <f t="shared" si="508"/>
        <v>0</v>
      </c>
      <c r="AI323" s="720">
        <f t="shared" si="508"/>
        <v>0</v>
      </c>
      <c r="AJ323" s="720">
        <f t="shared" si="508"/>
        <v>0</v>
      </c>
      <c r="AK323" s="720">
        <f t="shared" si="508"/>
        <v>0</v>
      </c>
      <c r="AL323" s="720">
        <f t="shared" si="508"/>
        <v>0</v>
      </c>
      <c r="AM323" s="720">
        <f t="shared" si="508"/>
        <v>0</v>
      </c>
      <c r="AN323" s="720">
        <f t="shared" si="508"/>
        <v>0</v>
      </c>
      <c r="AO323" s="720">
        <f t="shared" si="508"/>
        <v>0</v>
      </c>
      <c r="AP323" s="720">
        <f t="shared" si="508"/>
        <v>0</v>
      </c>
      <c r="AQ323" s="720">
        <f t="shared" si="508"/>
        <v>0</v>
      </c>
      <c r="AR323" s="720">
        <f t="shared" si="508"/>
        <v>0</v>
      </c>
      <c r="AS323" s="720">
        <f t="shared" si="508"/>
        <v>0</v>
      </c>
      <c r="AT323" s="720">
        <f t="shared" si="508"/>
        <v>0</v>
      </c>
      <c r="AU323" s="720">
        <f t="shared" si="508"/>
        <v>0</v>
      </c>
      <c r="AV323" s="720">
        <f t="shared" si="465"/>
        <v>0</v>
      </c>
      <c r="AW323" s="720"/>
      <c r="AX323" s="720"/>
      <c r="AY323" s="720"/>
      <c r="AZ323" s="720"/>
      <c r="BA323" s="720"/>
      <c r="BB323" s="720"/>
      <c r="BC323" s="720"/>
      <c r="BD323" s="720"/>
      <c r="BE323" s="720"/>
      <c r="BF323" s="720"/>
      <c r="BG323" s="720"/>
      <c r="BH323" s="720"/>
      <c r="BI323" s="720"/>
      <c r="BJ323" s="720"/>
      <c r="BK323" s="720"/>
      <c r="BL323" s="720"/>
      <c r="BM323" s="720"/>
      <c r="BN323" s="720"/>
      <c r="BO323" s="720"/>
      <c r="BP323" s="720"/>
      <c r="BQ323" s="720"/>
    </row>
    <row r="324" spans="1:69" s="400" customFormat="1" ht="12.75">
      <c r="A324" s="1372" t="s">
        <v>140</v>
      </c>
      <c r="B324" s="424" t="s">
        <v>1423</v>
      </c>
      <c r="C324" s="1349">
        <f ca="1">'I4 BO ASSETS'!L40</f>
        <v>0</v>
      </c>
      <c r="D324" s="720">
        <f t="shared" si="502"/>
        <v>0</v>
      </c>
      <c r="E324" s="720">
        <f t="shared" si="502"/>
        <v>0</v>
      </c>
      <c r="F324" s="720">
        <f t="shared" si="461"/>
        <v>0</v>
      </c>
      <c r="G324" s="720">
        <f t="shared" si="496"/>
        <v>0</v>
      </c>
      <c r="H324" s="720">
        <f t="shared" ref="H324:Z324" si="509">$D324*H612</f>
        <v>0</v>
      </c>
      <c r="I324" s="720">
        <f t="shared" si="509"/>
        <v>0</v>
      </c>
      <c r="J324" s="720">
        <f t="shared" si="509"/>
        <v>0</v>
      </c>
      <c r="K324" s="720">
        <f t="shared" si="509"/>
        <v>0</v>
      </c>
      <c r="L324" s="720">
        <f t="shared" si="509"/>
        <v>0</v>
      </c>
      <c r="M324" s="720">
        <f t="shared" si="509"/>
        <v>0</v>
      </c>
      <c r="N324" s="720">
        <f t="shared" si="509"/>
        <v>0</v>
      </c>
      <c r="O324" s="720">
        <f t="shared" si="509"/>
        <v>0</v>
      </c>
      <c r="P324" s="720">
        <f t="shared" si="509"/>
        <v>0</v>
      </c>
      <c r="Q324" s="720">
        <f t="shared" si="509"/>
        <v>0</v>
      </c>
      <c r="R324" s="720">
        <f t="shared" si="509"/>
        <v>0</v>
      </c>
      <c r="S324" s="720">
        <f t="shared" si="509"/>
        <v>0</v>
      </c>
      <c r="T324" s="720">
        <f t="shared" si="509"/>
        <v>0</v>
      </c>
      <c r="U324" s="720">
        <f t="shared" si="509"/>
        <v>0</v>
      </c>
      <c r="V324" s="720">
        <f t="shared" si="509"/>
        <v>0</v>
      </c>
      <c r="W324" s="720">
        <f t="shared" si="509"/>
        <v>0</v>
      </c>
      <c r="X324" s="720">
        <f t="shared" si="509"/>
        <v>0</v>
      </c>
      <c r="Y324" s="720">
        <f t="shared" si="509"/>
        <v>0</v>
      </c>
      <c r="Z324" s="720">
        <f t="shared" si="509"/>
        <v>0</v>
      </c>
      <c r="AA324" s="720">
        <f t="shared" si="463"/>
        <v>0</v>
      </c>
      <c r="AB324" s="720">
        <f t="shared" si="498"/>
        <v>0</v>
      </c>
      <c r="AC324" s="720">
        <f t="shared" ref="AC324:AU324" si="510">$E324*AC612</f>
        <v>0</v>
      </c>
      <c r="AD324" s="720">
        <f t="shared" si="510"/>
        <v>0</v>
      </c>
      <c r="AE324" s="720">
        <f t="shared" si="510"/>
        <v>0</v>
      </c>
      <c r="AF324" s="720">
        <f t="shared" si="510"/>
        <v>0</v>
      </c>
      <c r="AG324" s="720">
        <f t="shared" si="510"/>
        <v>0</v>
      </c>
      <c r="AH324" s="720">
        <f t="shared" si="510"/>
        <v>0</v>
      </c>
      <c r="AI324" s="720">
        <f t="shared" si="510"/>
        <v>0</v>
      </c>
      <c r="AJ324" s="720">
        <f t="shared" si="510"/>
        <v>0</v>
      </c>
      <c r="AK324" s="720">
        <f t="shared" si="510"/>
        <v>0</v>
      </c>
      <c r="AL324" s="720">
        <f t="shared" si="510"/>
        <v>0</v>
      </c>
      <c r="AM324" s="720">
        <f t="shared" si="510"/>
        <v>0</v>
      </c>
      <c r="AN324" s="720">
        <f t="shared" si="510"/>
        <v>0</v>
      </c>
      <c r="AO324" s="720">
        <f t="shared" si="510"/>
        <v>0</v>
      </c>
      <c r="AP324" s="720">
        <f t="shared" si="510"/>
        <v>0</v>
      </c>
      <c r="AQ324" s="720">
        <f t="shared" si="510"/>
        <v>0</v>
      </c>
      <c r="AR324" s="720">
        <f t="shared" si="510"/>
        <v>0</v>
      </c>
      <c r="AS324" s="720">
        <f t="shared" si="510"/>
        <v>0</v>
      </c>
      <c r="AT324" s="720">
        <f t="shared" si="510"/>
        <v>0</v>
      </c>
      <c r="AU324" s="720">
        <f t="shared" si="510"/>
        <v>0</v>
      </c>
      <c r="AV324" s="720">
        <f t="shared" si="465"/>
        <v>0</v>
      </c>
      <c r="AW324" s="720"/>
      <c r="AX324" s="720"/>
      <c r="AY324" s="720"/>
      <c r="AZ324" s="720"/>
      <c r="BA324" s="720"/>
      <c r="BB324" s="720"/>
      <c r="BC324" s="720"/>
      <c r="BD324" s="720"/>
      <c r="BE324" s="720"/>
      <c r="BF324" s="720"/>
      <c r="BG324" s="720"/>
      <c r="BH324" s="720"/>
      <c r="BI324" s="720"/>
      <c r="BJ324" s="720"/>
      <c r="BK324" s="720"/>
      <c r="BL324" s="720"/>
      <c r="BM324" s="720"/>
      <c r="BN324" s="720"/>
      <c r="BO324" s="720"/>
      <c r="BP324" s="720"/>
      <c r="BQ324" s="720"/>
    </row>
    <row r="325" spans="1:69" s="400" customFormat="1" ht="12.75">
      <c r="A325" s="1372" t="s">
        <v>141</v>
      </c>
      <c r="B325" s="424" t="s">
        <v>1447</v>
      </c>
      <c r="C325" s="1349">
        <f ca="1">'I4 BO ASSETS'!L41</f>
        <v>0</v>
      </c>
      <c r="D325" s="720">
        <f t="shared" si="502"/>
        <v>0</v>
      </c>
      <c r="E325" s="720">
        <f t="shared" si="502"/>
        <v>0</v>
      </c>
      <c r="F325" s="720">
        <f t="shared" si="461"/>
        <v>0</v>
      </c>
      <c r="G325" s="720">
        <f t="shared" si="496"/>
        <v>0</v>
      </c>
      <c r="H325" s="720">
        <f t="shared" ref="H325:Z325" si="511">$D325*H613</f>
        <v>0</v>
      </c>
      <c r="I325" s="720">
        <f t="shared" si="511"/>
        <v>0</v>
      </c>
      <c r="J325" s="720">
        <f t="shared" si="511"/>
        <v>0</v>
      </c>
      <c r="K325" s="720">
        <f t="shared" si="511"/>
        <v>0</v>
      </c>
      <c r="L325" s="720">
        <f t="shared" si="511"/>
        <v>0</v>
      </c>
      <c r="M325" s="720">
        <f t="shared" si="511"/>
        <v>0</v>
      </c>
      <c r="N325" s="720">
        <f t="shared" si="511"/>
        <v>0</v>
      </c>
      <c r="O325" s="720">
        <f t="shared" si="511"/>
        <v>0</v>
      </c>
      <c r="P325" s="720">
        <f t="shared" si="511"/>
        <v>0</v>
      </c>
      <c r="Q325" s="720">
        <f t="shared" si="511"/>
        <v>0</v>
      </c>
      <c r="R325" s="720">
        <f t="shared" si="511"/>
        <v>0</v>
      </c>
      <c r="S325" s="720">
        <f t="shared" si="511"/>
        <v>0</v>
      </c>
      <c r="T325" s="720">
        <f t="shared" si="511"/>
        <v>0</v>
      </c>
      <c r="U325" s="720">
        <f t="shared" si="511"/>
        <v>0</v>
      </c>
      <c r="V325" s="720">
        <f t="shared" si="511"/>
        <v>0</v>
      </c>
      <c r="W325" s="720">
        <f t="shared" si="511"/>
        <v>0</v>
      </c>
      <c r="X325" s="720">
        <f t="shared" si="511"/>
        <v>0</v>
      </c>
      <c r="Y325" s="720">
        <f t="shared" si="511"/>
        <v>0</v>
      </c>
      <c r="Z325" s="720">
        <f t="shared" si="511"/>
        <v>0</v>
      </c>
      <c r="AA325" s="720">
        <f t="shared" si="463"/>
        <v>0</v>
      </c>
      <c r="AB325" s="720">
        <f t="shared" si="498"/>
        <v>0</v>
      </c>
      <c r="AC325" s="720">
        <f t="shared" ref="AC325:AU325" si="512">$E325*AC613</f>
        <v>0</v>
      </c>
      <c r="AD325" s="720">
        <f t="shared" si="512"/>
        <v>0</v>
      </c>
      <c r="AE325" s="720">
        <f t="shared" si="512"/>
        <v>0</v>
      </c>
      <c r="AF325" s="720">
        <f t="shared" si="512"/>
        <v>0</v>
      </c>
      <c r="AG325" s="720">
        <f t="shared" si="512"/>
        <v>0</v>
      </c>
      <c r="AH325" s="720">
        <f t="shared" si="512"/>
        <v>0</v>
      </c>
      <c r="AI325" s="720">
        <f t="shared" si="512"/>
        <v>0</v>
      </c>
      <c r="AJ325" s="720">
        <f t="shared" si="512"/>
        <v>0</v>
      </c>
      <c r="AK325" s="720">
        <f t="shared" si="512"/>
        <v>0</v>
      </c>
      <c r="AL325" s="720">
        <f t="shared" si="512"/>
        <v>0</v>
      </c>
      <c r="AM325" s="720">
        <f t="shared" si="512"/>
        <v>0</v>
      </c>
      <c r="AN325" s="720">
        <f t="shared" si="512"/>
        <v>0</v>
      </c>
      <c r="AO325" s="720">
        <f t="shared" si="512"/>
        <v>0</v>
      </c>
      <c r="AP325" s="720">
        <f t="shared" si="512"/>
        <v>0</v>
      </c>
      <c r="AQ325" s="720">
        <f t="shared" si="512"/>
        <v>0</v>
      </c>
      <c r="AR325" s="720">
        <f t="shared" si="512"/>
        <v>0</v>
      </c>
      <c r="AS325" s="720">
        <f t="shared" si="512"/>
        <v>0</v>
      </c>
      <c r="AT325" s="720">
        <f t="shared" si="512"/>
        <v>0</v>
      </c>
      <c r="AU325" s="720">
        <f t="shared" si="512"/>
        <v>0</v>
      </c>
      <c r="AV325" s="720">
        <f t="shared" si="465"/>
        <v>0</v>
      </c>
      <c r="AW325" s="720"/>
      <c r="AX325" s="720"/>
      <c r="AY325" s="720"/>
      <c r="AZ325" s="720"/>
      <c r="BA325" s="720"/>
      <c r="BB325" s="720"/>
      <c r="BC325" s="720"/>
      <c r="BD325" s="720"/>
      <c r="BE325" s="720"/>
      <c r="BF325" s="720"/>
      <c r="BG325" s="720"/>
      <c r="BH325" s="720"/>
      <c r="BI325" s="720"/>
      <c r="BJ325" s="720"/>
      <c r="BK325" s="720"/>
      <c r="BL325" s="720"/>
      <c r="BM325" s="720"/>
      <c r="BN325" s="720"/>
      <c r="BO325" s="720"/>
      <c r="BP325" s="720"/>
      <c r="BQ325" s="720"/>
    </row>
    <row r="326" spans="1:69" s="400" customFormat="1" ht="12.75">
      <c r="A326" s="1372">
        <v>1835</v>
      </c>
      <c r="B326" s="424" t="s">
        <v>413</v>
      </c>
      <c r="C326" s="1349">
        <f ca="1">'I4 BO ASSETS'!L42</f>
        <v>0</v>
      </c>
      <c r="D326" s="720">
        <f t="shared" si="502"/>
        <v>0</v>
      </c>
      <c r="E326" s="720">
        <f t="shared" si="502"/>
        <v>0</v>
      </c>
      <c r="F326" s="720">
        <f t="shared" si="461"/>
        <v>0</v>
      </c>
      <c r="G326" s="720">
        <f t="shared" si="496"/>
        <v>0</v>
      </c>
      <c r="H326" s="720">
        <f t="shared" ref="H326:Z326" si="513">$D326*H614</f>
        <v>0</v>
      </c>
      <c r="I326" s="720">
        <f t="shared" si="513"/>
        <v>0</v>
      </c>
      <c r="J326" s="720">
        <f t="shared" si="513"/>
        <v>0</v>
      </c>
      <c r="K326" s="720">
        <f t="shared" si="513"/>
        <v>0</v>
      </c>
      <c r="L326" s="720">
        <f t="shared" si="513"/>
        <v>0</v>
      </c>
      <c r="M326" s="720">
        <f t="shared" si="513"/>
        <v>0</v>
      </c>
      <c r="N326" s="720">
        <f t="shared" si="513"/>
        <v>0</v>
      </c>
      <c r="O326" s="720">
        <f t="shared" si="513"/>
        <v>0</v>
      </c>
      <c r="P326" s="720">
        <f t="shared" si="513"/>
        <v>0</v>
      </c>
      <c r="Q326" s="720">
        <f t="shared" si="513"/>
        <v>0</v>
      </c>
      <c r="R326" s="720">
        <f t="shared" si="513"/>
        <v>0</v>
      </c>
      <c r="S326" s="720">
        <f t="shared" si="513"/>
        <v>0</v>
      </c>
      <c r="T326" s="720">
        <f t="shared" si="513"/>
        <v>0</v>
      </c>
      <c r="U326" s="720">
        <f t="shared" si="513"/>
        <v>0</v>
      </c>
      <c r="V326" s="720">
        <f t="shared" si="513"/>
        <v>0</v>
      </c>
      <c r="W326" s="720">
        <f t="shared" si="513"/>
        <v>0</v>
      </c>
      <c r="X326" s="720">
        <f t="shared" si="513"/>
        <v>0</v>
      </c>
      <c r="Y326" s="720">
        <f t="shared" si="513"/>
        <v>0</v>
      </c>
      <c r="Z326" s="720">
        <f t="shared" si="513"/>
        <v>0</v>
      </c>
      <c r="AA326" s="720">
        <f t="shared" si="463"/>
        <v>0</v>
      </c>
      <c r="AB326" s="720">
        <f t="shared" si="498"/>
        <v>0</v>
      </c>
      <c r="AC326" s="720">
        <f t="shared" ref="AC326:AU326" si="514">$E326*AC614</f>
        <v>0</v>
      </c>
      <c r="AD326" s="720">
        <f t="shared" si="514"/>
        <v>0</v>
      </c>
      <c r="AE326" s="720">
        <f t="shared" si="514"/>
        <v>0</v>
      </c>
      <c r="AF326" s="720">
        <f t="shared" si="514"/>
        <v>0</v>
      </c>
      <c r="AG326" s="720">
        <f t="shared" si="514"/>
        <v>0</v>
      </c>
      <c r="AH326" s="720">
        <f t="shared" si="514"/>
        <v>0</v>
      </c>
      <c r="AI326" s="720">
        <f t="shared" si="514"/>
        <v>0</v>
      </c>
      <c r="AJ326" s="720">
        <f t="shared" si="514"/>
        <v>0</v>
      </c>
      <c r="AK326" s="720">
        <f t="shared" si="514"/>
        <v>0</v>
      </c>
      <c r="AL326" s="720">
        <f t="shared" si="514"/>
        <v>0</v>
      </c>
      <c r="AM326" s="720">
        <f t="shared" si="514"/>
        <v>0</v>
      </c>
      <c r="AN326" s="720">
        <f t="shared" si="514"/>
        <v>0</v>
      </c>
      <c r="AO326" s="720">
        <f t="shared" si="514"/>
        <v>0</v>
      </c>
      <c r="AP326" s="720">
        <f t="shared" si="514"/>
        <v>0</v>
      </c>
      <c r="AQ326" s="720">
        <f t="shared" si="514"/>
        <v>0</v>
      </c>
      <c r="AR326" s="720">
        <f t="shared" si="514"/>
        <v>0</v>
      </c>
      <c r="AS326" s="720">
        <f t="shared" si="514"/>
        <v>0</v>
      </c>
      <c r="AT326" s="720">
        <f t="shared" si="514"/>
        <v>0</v>
      </c>
      <c r="AU326" s="720">
        <f t="shared" si="514"/>
        <v>0</v>
      </c>
      <c r="AV326" s="720">
        <f t="shared" si="465"/>
        <v>0</v>
      </c>
      <c r="AW326" s="720"/>
      <c r="AX326" s="720"/>
      <c r="AY326" s="720"/>
      <c r="AZ326" s="720"/>
      <c r="BA326" s="720"/>
      <c r="BB326" s="720"/>
      <c r="BC326" s="720"/>
      <c r="BD326" s="720"/>
      <c r="BE326" s="720"/>
      <c r="BF326" s="720"/>
      <c r="BG326" s="720"/>
      <c r="BH326" s="720"/>
      <c r="BI326" s="720"/>
      <c r="BJ326" s="720"/>
      <c r="BK326" s="720"/>
      <c r="BL326" s="720"/>
      <c r="BM326" s="720"/>
      <c r="BN326" s="720"/>
      <c r="BO326" s="720"/>
      <c r="BP326" s="720"/>
      <c r="BQ326" s="720"/>
    </row>
    <row r="327" spans="1:69" s="400" customFormat="1" ht="25.5">
      <c r="A327" s="1372" t="s">
        <v>142</v>
      </c>
      <c r="B327" s="424" t="s">
        <v>1448</v>
      </c>
      <c r="C327" s="1349">
        <f ca="1">'I4 BO ASSETS'!L43</f>
        <v>0</v>
      </c>
      <c r="D327" s="720">
        <f t="shared" si="502"/>
        <v>0</v>
      </c>
      <c r="E327" s="720">
        <f t="shared" si="502"/>
        <v>0</v>
      </c>
      <c r="F327" s="720">
        <f t="shared" si="461"/>
        <v>0</v>
      </c>
      <c r="G327" s="720">
        <f t="shared" si="496"/>
        <v>0</v>
      </c>
      <c r="H327" s="720">
        <f t="shared" ref="H327:Z327" si="515">$D327*H615</f>
        <v>0</v>
      </c>
      <c r="I327" s="720">
        <f t="shared" si="515"/>
        <v>0</v>
      </c>
      <c r="J327" s="720">
        <f t="shared" si="515"/>
        <v>0</v>
      </c>
      <c r="K327" s="720">
        <f t="shared" si="515"/>
        <v>0</v>
      </c>
      <c r="L327" s="720">
        <f t="shared" si="515"/>
        <v>0</v>
      </c>
      <c r="M327" s="720">
        <f t="shared" si="515"/>
        <v>0</v>
      </c>
      <c r="N327" s="720">
        <f t="shared" si="515"/>
        <v>0</v>
      </c>
      <c r="O327" s="720">
        <f t="shared" si="515"/>
        <v>0</v>
      </c>
      <c r="P327" s="720">
        <f t="shared" si="515"/>
        <v>0</v>
      </c>
      <c r="Q327" s="720">
        <f t="shared" si="515"/>
        <v>0</v>
      </c>
      <c r="R327" s="720">
        <f t="shared" si="515"/>
        <v>0</v>
      </c>
      <c r="S327" s="720">
        <f t="shared" si="515"/>
        <v>0</v>
      </c>
      <c r="T327" s="720">
        <f t="shared" si="515"/>
        <v>0</v>
      </c>
      <c r="U327" s="720">
        <f t="shared" si="515"/>
        <v>0</v>
      </c>
      <c r="V327" s="720">
        <f t="shared" si="515"/>
        <v>0</v>
      </c>
      <c r="W327" s="720">
        <f t="shared" si="515"/>
        <v>0</v>
      </c>
      <c r="X327" s="720">
        <f t="shared" si="515"/>
        <v>0</v>
      </c>
      <c r="Y327" s="720">
        <f t="shared" si="515"/>
        <v>0</v>
      </c>
      <c r="Z327" s="720">
        <f t="shared" si="515"/>
        <v>0</v>
      </c>
      <c r="AA327" s="720">
        <f t="shared" si="463"/>
        <v>0</v>
      </c>
      <c r="AB327" s="720">
        <f t="shared" si="498"/>
        <v>0</v>
      </c>
      <c r="AC327" s="720">
        <f t="shared" ref="AC327:AU327" si="516">$E327*AC615</f>
        <v>0</v>
      </c>
      <c r="AD327" s="720">
        <f t="shared" si="516"/>
        <v>0</v>
      </c>
      <c r="AE327" s="720">
        <f t="shared" si="516"/>
        <v>0</v>
      </c>
      <c r="AF327" s="720">
        <f t="shared" si="516"/>
        <v>0</v>
      </c>
      <c r="AG327" s="720">
        <f t="shared" si="516"/>
        <v>0</v>
      </c>
      <c r="AH327" s="720">
        <f t="shared" si="516"/>
        <v>0</v>
      </c>
      <c r="AI327" s="720">
        <f t="shared" si="516"/>
        <v>0</v>
      </c>
      <c r="AJ327" s="720">
        <f t="shared" si="516"/>
        <v>0</v>
      </c>
      <c r="AK327" s="720">
        <f t="shared" si="516"/>
        <v>0</v>
      </c>
      <c r="AL327" s="720">
        <f t="shared" si="516"/>
        <v>0</v>
      </c>
      <c r="AM327" s="720">
        <f t="shared" si="516"/>
        <v>0</v>
      </c>
      <c r="AN327" s="720">
        <f t="shared" si="516"/>
        <v>0</v>
      </c>
      <c r="AO327" s="720">
        <f t="shared" si="516"/>
        <v>0</v>
      </c>
      <c r="AP327" s="720">
        <f t="shared" si="516"/>
        <v>0</v>
      </c>
      <c r="AQ327" s="720">
        <f t="shared" si="516"/>
        <v>0</v>
      </c>
      <c r="AR327" s="720">
        <f t="shared" si="516"/>
        <v>0</v>
      </c>
      <c r="AS327" s="720">
        <f t="shared" si="516"/>
        <v>0</v>
      </c>
      <c r="AT327" s="720">
        <f t="shared" si="516"/>
        <v>0</v>
      </c>
      <c r="AU327" s="720">
        <f t="shared" si="516"/>
        <v>0</v>
      </c>
      <c r="AV327" s="720">
        <f t="shared" si="465"/>
        <v>0</v>
      </c>
      <c r="AW327" s="720"/>
      <c r="AX327" s="720"/>
      <c r="AY327" s="720"/>
      <c r="AZ327" s="720"/>
      <c r="BA327" s="720"/>
      <c r="BB327" s="720"/>
      <c r="BC327" s="720"/>
      <c r="BD327" s="720"/>
      <c r="BE327" s="720"/>
      <c r="BF327" s="720"/>
      <c r="BG327" s="720"/>
      <c r="BH327" s="720"/>
      <c r="BI327" s="720"/>
      <c r="BJ327" s="720"/>
      <c r="BK327" s="720"/>
      <c r="BL327" s="720"/>
      <c r="BM327" s="720"/>
      <c r="BN327" s="720"/>
      <c r="BO327" s="720"/>
      <c r="BP327" s="720"/>
      <c r="BQ327" s="720"/>
    </row>
    <row r="328" spans="1:69" s="400" customFormat="1" ht="25.5">
      <c r="A328" s="1372" t="s">
        <v>143</v>
      </c>
      <c r="B328" s="424" t="s">
        <v>1449</v>
      </c>
      <c r="C328" s="1349">
        <f ca="1">'I4 BO ASSETS'!L44</f>
        <v>369840</v>
      </c>
      <c r="D328" s="720">
        <f t="shared" si="502"/>
        <v>240396</v>
      </c>
      <c r="E328" s="720">
        <f t="shared" si="502"/>
        <v>129443.99999999999</v>
      </c>
      <c r="F328" s="720">
        <f t="shared" si="461"/>
        <v>369840</v>
      </c>
      <c r="G328" s="720">
        <f t="shared" si="496"/>
        <v>90608.305543383831</v>
      </c>
      <c r="H328" s="720">
        <f t="shared" ref="H328:Z328" si="517">$D328*H616</f>
        <v>42491.042184583159</v>
      </c>
      <c r="I328" s="720">
        <f t="shared" si="517"/>
        <v>107133.97959390373</v>
      </c>
      <c r="J328" s="720">
        <f t="shared" si="517"/>
        <v>0</v>
      </c>
      <c r="K328" s="720">
        <f t="shared" si="517"/>
        <v>0</v>
      </c>
      <c r="L328" s="720">
        <f t="shared" si="517"/>
        <v>0</v>
      </c>
      <c r="M328" s="720">
        <f t="shared" si="517"/>
        <v>0</v>
      </c>
      <c r="N328" s="720">
        <f t="shared" si="517"/>
        <v>0</v>
      </c>
      <c r="O328" s="720">
        <f t="shared" si="517"/>
        <v>162.67267812929643</v>
      </c>
      <c r="P328" s="720">
        <f t="shared" si="517"/>
        <v>0</v>
      </c>
      <c r="Q328" s="720">
        <f t="shared" si="517"/>
        <v>0</v>
      </c>
      <c r="R328" s="720">
        <f t="shared" si="517"/>
        <v>0</v>
      </c>
      <c r="S328" s="720">
        <f t="shared" si="517"/>
        <v>0</v>
      </c>
      <c r="T328" s="720">
        <f t="shared" si="517"/>
        <v>0</v>
      </c>
      <c r="U328" s="720">
        <f t="shared" si="517"/>
        <v>0</v>
      </c>
      <c r="V328" s="720">
        <f t="shared" si="517"/>
        <v>0</v>
      </c>
      <c r="W328" s="720">
        <f t="shared" si="517"/>
        <v>0</v>
      </c>
      <c r="X328" s="720">
        <f t="shared" si="517"/>
        <v>0</v>
      </c>
      <c r="Y328" s="720">
        <f t="shared" si="517"/>
        <v>0</v>
      </c>
      <c r="Z328" s="720">
        <f t="shared" si="517"/>
        <v>0</v>
      </c>
      <c r="AA328" s="720">
        <f t="shared" si="463"/>
        <v>240396.00000000003</v>
      </c>
      <c r="AB328" s="720">
        <f t="shared" si="498"/>
        <v>87786.161564524751</v>
      </c>
      <c r="AC328" s="720">
        <f t="shared" ref="AC328:AU328" si="518">$E328*AC616</f>
        <v>10426.001307733459</v>
      </c>
      <c r="AD328" s="720">
        <f t="shared" si="518"/>
        <v>1208.0311478333233</v>
      </c>
      <c r="AE328" s="720">
        <f t="shared" si="518"/>
        <v>0</v>
      </c>
      <c r="AF328" s="720">
        <f t="shared" si="518"/>
        <v>0</v>
      </c>
      <c r="AG328" s="720">
        <f t="shared" si="518"/>
        <v>0</v>
      </c>
      <c r="AH328" s="720">
        <f t="shared" si="518"/>
        <v>27361.520775129284</v>
      </c>
      <c r="AI328" s="720">
        <f t="shared" si="518"/>
        <v>1500.4208524044461</v>
      </c>
      <c r="AJ328" s="720">
        <f t="shared" si="518"/>
        <v>1161.8643523747248</v>
      </c>
      <c r="AK328" s="720">
        <f t="shared" si="518"/>
        <v>0</v>
      </c>
      <c r="AL328" s="720">
        <f t="shared" si="518"/>
        <v>0</v>
      </c>
      <c r="AM328" s="720">
        <f t="shared" si="518"/>
        <v>0</v>
      </c>
      <c r="AN328" s="720">
        <f t="shared" si="518"/>
        <v>0</v>
      </c>
      <c r="AO328" s="720">
        <f t="shared" si="518"/>
        <v>0</v>
      </c>
      <c r="AP328" s="720">
        <f t="shared" si="518"/>
        <v>0</v>
      </c>
      <c r="AQ328" s="720">
        <f t="shared" si="518"/>
        <v>0</v>
      </c>
      <c r="AR328" s="720">
        <f t="shared" si="518"/>
        <v>0</v>
      </c>
      <c r="AS328" s="720">
        <f t="shared" si="518"/>
        <v>0</v>
      </c>
      <c r="AT328" s="720">
        <f t="shared" si="518"/>
        <v>0</v>
      </c>
      <c r="AU328" s="720">
        <f t="shared" si="518"/>
        <v>0</v>
      </c>
      <c r="AV328" s="720">
        <f t="shared" si="465"/>
        <v>129444</v>
      </c>
      <c r="AW328" s="720"/>
      <c r="AX328" s="720"/>
      <c r="AY328" s="720"/>
      <c r="AZ328" s="720"/>
      <c r="BA328" s="720"/>
      <c r="BB328" s="720"/>
      <c r="BC328" s="720"/>
      <c r="BD328" s="720"/>
      <c r="BE328" s="720"/>
      <c r="BF328" s="720"/>
      <c r="BG328" s="720"/>
      <c r="BH328" s="720"/>
      <c r="BI328" s="720"/>
      <c r="BJ328" s="720"/>
      <c r="BK328" s="720"/>
      <c r="BL328" s="720"/>
      <c r="BM328" s="720"/>
      <c r="BN328" s="720"/>
      <c r="BO328" s="720"/>
      <c r="BP328" s="720"/>
      <c r="BQ328" s="720"/>
    </row>
    <row r="329" spans="1:69" s="400" customFormat="1" ht="25.5">
      <c r="A329" s="1372" t="s">
        <v>144</v>
      </c>
      <c r="B329" s="424" t="s">
        <v>1450</v>
      </c>
      <c r="C329" s="1349">
        <f ca="1">'I4 BO ASSETS'!L45</f>
        <v>166160.00000000003</v>
      </c>
      <c r="D329" s="720">
        <f t="shared" si="502"/>
        <v>108004.00000000003</v>
      </c>
      <c r="E329" s="720">
        <f t="shared" si="502"/>
        <v>58156.000000000007</v>
      </c>
      <c r="F329" s="720">
        <f t="shared" si="461"/>
        <v>166160.00000000003</v>
      </c>
      <c r="G329" s="720">
        <f t="shared" si="496"/>
        <v>66894.875950392568</v>
      </c>
      <c r="H329" s="720">
        <f t="shared" ref="H329:Z329" si="519">$D329*H617</f>
        <v>25389.134680547224</v>
      </c>
      <c r="I329" s="720">
        <f t="shared" si="519"/>
        <v>15589.844767200186</v>
      </c>
      <c r="J329" s="720">
        <f t="shared" si="519"/>
        <v>0</v>
      </c>
      <c r="K329" s="720">
        <f t="shared" si="519"/>
        <v>0</v>
      </c>
      <c r="L329" s="720">
        <f t="shared" si="519"/>
        <v>0</v>
      </c>
      <c r="M329" s="720">
        <f t="shared" si="519"/>
        <v>0</v>
      </c>
      <c r="N329" s="720">
        <f t="shared" si="519"/>
        <v>0</v>
      </c>
      <c r="O329" s="720">
        <f t="shared" si="519"/>
        <v>130.14460186005923</v>
      </c>
      <c r="P329" s="720">
        <f t="shared" si="519"/>
        <v>0</v>
      </c>
      <c r="Q329" s="720">
        <f t="shared" si="519"/>
        <v>0</v>
      </c>
      <c r="R329" s="720">
        <f t="shared" si="519"/>
        <v>0</v>
      </c>
      <c r="S329" s="720">
        <f t="shared" si="519"/>
        <v>0</v>
      </c>
      <c r="T329" s="720">
        <f t="shared" si="519"/>
        <v>0</v>
      </c>
      <c r="U329" s="720">
        <f t="shared" si="519"/>
        <v>0</v>
      </c>
      <c r="V329" s="720">
        <f t="shared" si="519"/>
        <v>0</v>
      </c>
      <c r="W329" s="720">
        <f t="shared" si="519"/>
        <v>0</v>
      </c>
      <c r="X329" s="720">
        <f t="shared" si="519"/>
        <v>0</v>
      </c>
      <c r="Y329" s="720">
        <f t="shared" si="519"/>
        <v>0</v>
      </c>
      <c r="Z329" s="720">
        <f t="shared" si="519"/>
        <v>0</v>
      </c>
      <c r="AA329" s="720">
        <f t="shared" si="463"/>
        <v>108004.00000000003</v>
      </c>
      <c r="AB329" s="720">
        <f t="shared" si="498"/>
        <v>39050.602786041272</v>
      </c>
      <c r="AC329" s="720">
        <f t="shared" ref="AC329:AU329" si="520">$E329*AC617</f>
        <v>4301.0009497035408</v>
      </c>
      <c r="AD329" s="720">
        <f t="shared" si="520"/>
        <v>214.14407136552029</v>
      </c>
      <c r="AE329" s="720">
        <f t="shared" si="520"/>
        <v>0</v>
      </c>
      <c r="AF329" s="720">
        <f t="shared" si="520"/>
        <v>0</v>
      </c>
      <c r="AG329" s="720">
        <f t="shared" si="520"/>
        <v>0</v>
      </c>
      <c r="AH329" s="720">
        <f t="shared" si="520"/>
        <v>13296.498410537079</v>
      </c>
      <c r="AI329" s="720">
        <f t="shared" si="520"/>
        <v>729.13869236634707</v>
      </c>
      <c r="AJ329" s="720">
        <f t="shared" si="520"/>
        <v>564.61508998624822</v>
      </c>
      <c r="AK329" s="720">
        <f t="shared" si="520"/>
        <v>0</v>
      </c>
      <c r="AL329" s="720">
        <f t="shared" si="520"/>
        <v>0</v>
      </c>
      <c r="AM329" s="720">
        <f t="shared" si="520"/>
        <v>0</v>
      </c>
      <c r="AN329" s="720">
        <f t="shared" si="520"/>
        <v>0</v>
      </c>
      <c r="AO329" s="720">
        <f t="shared" si="520"/>
        <v>0</v>
      </c>
      <c r="AP329" s="720">
        <f t="shared" si="520"/>
        <v>0</v>
      </c>
      <c r="AQ329" s="720">
        <f t="shared" si="520"/>
        <v>0</v>
      </c>
      <c r="AR329" s="720">
        <f t="shared" si="520"/>
        <v>0</v>
      </c>
      <c r="AS329" s="720">
        <f t="shared" si="520"/>
        <v>0</v>
      </c>
      <c r="AT329" s="720">
        <f t="shared" si="520"/>
        <v>0</v>
      </c>
      <c r="AU329" s="720">
        <f t="shared" si="520"/>
        <v>0</v>
      </c>
      <c r="AV329" s="720">
        <f t="shared" si="465"/>
        <v>58156</v>
      </c>
      <c r="AW329" s="720"/>
      <c r="AX329" s="720"/>
      <c r="AY329" s="720"/>
      <c r="AZ329" s="720"/>
      <c r="BA329" s="720"/>
      <c r="BB329" s="720"/>
      <c r="BC329" s="720"/>
      <c r="BD329" s="720"/>
      <c r="BE329" s="720"/>
      <c r="BF329" s="720"/>
      <c r="BG329" s="720"/>
      <c r="BH329" s="720"/>
      <c r="BI329" s="720"/>
      <c r="BJ329" s="720"/>
      <c r="BK329" s="720"/>
      <c r="BL329" s="720"/>
      <c r="BM329" s="720"/>
      <c r="BN329" s="720"/>
      <c r="BO329" s="720"/>
      <c r="BP329" s="720"/>
      <c r="BQ329" s="720"/>
    </row>
    <row r="330" spans="1:69" s="400" customFormat="1" ht="12.75">
      <c r="A330" s="1372">
        <v>1840</v>
      </c>
      <c r="B330" s="424" t="s">
        <v>414</v>
      </c>
      <c r="C330" s="1349">
        <f ca="1">'I4 BO ASSETS'!L46</f>
        <v>0</v>
      </c>
      <c r="D330" s="720">
        <f t="shared" si="502"/>
        <v>0</v>
      </c>
      <c r="E330" s="720">
        <f t="shared" si="502"/>
        <v>0</v>
      </c>
      <c r="F330" s="720">
        <f t="shared" si="461"/>
        <v>0</v>
      </c>
      <c r="G330" s="720">
        <f t="shared" si="496"/>
        <v>0</v>
      </c>
      <c r="H330" s="720">
        <f t="shared" ref="H330:Z330" si="521">$D330*H618</f>
        <v>0</v>
      </c>
      <c r="I330" s="720">
        <f t="shared" si="521"/>
        <v>0</v>
      </c>
      <c r="J330" s="720">
        <f t="shared" si="521"/>
        <v>0</v>
      </c>
      <c r="K330" s="720">
        <f t="shared" si="521"/>
        <v>0</v>
      </c>
      <c r="L330" s="720">
        <f t="shared" si="521"/>
        <v>0</v>
      </c>
      <c r="M330" s="720">
        <f t="shared" si="521"/>
        <v>0</v>
      </c>
      <c r="N330" s="720">
        <f t="shared" si="521"/>
        <v>0</v>
      </c>
      <c r="O330" s="720">
        <f t="shared" si="521"/>
        <v>0</v>
      </c>
      <c r="P330" s="720">
        <f t="shared" si="521"/>
        <v>0</v>
      </c>
      <c r="Q330" s="720">
        <f t="shared" si="521"/>
        <v>0</v>
      </c>
      <c r="R330" s="720">
        <f t="shared" si="521"/>
        <v>0</v>
      </c>
      <c r="S330" s="720">
        <f t="shared" si="521"/>
        <v>0</v>
      </c>
      <c r="T330" s="720">
        <f t="shared" si="521"/>
        <v>0</v>
      </c>
      <c r="U330" s="720">
        <f t="shared" si="521"/>
        <v>0</v>
      </c>
      <c r="V330" s="720">
        <f t="shared" si="521"/>
        <v>0</v>
      </c>
      <c r="W330" s="720">
        <f t="shared" si="521"/>
        <v>0</v>
      </c>
      <c r="X330" s="720">
        <f t="shared" si="521"/>
        <v>0</v>
      </c>
      <c r="Y330" s="720">
        <f t="shared" si="521"/>
        <v>0</v>
      </c>
      <c r="Z330" s="720">
        <f t="shared" si="521"/>
        <v>0</v>
      </c>
      <c r="AA330" s="720">
        <f t="shared" si="463"/>
        <v>0</v>
      </c>
      <c r="AB330" s="720">
        <f t="shared" si="498"/>
        <v>0</v>
      </c>
      <c r="AC330" s="720">
        <f t="shared" ref="AC330:AU330" si="522">$E330*AC618</f>
        <v>0</v>
      </c>
      <c r="AD330" s="720">
        <f t="shared" si="522"/>
        <v>0</v>
      </c>
      <c r="AE330" s="720">
        <f t="shared" si="522"/>
        <v>0</v>
      </c>
      <c r="AF330" s="720">
        <f t="shared" si="522"/>
        <v>0</v>
      </c>
      <c r="AG330" s="720">
        <f t="shared" si="522"/>
        <v>0</v>
      </c>
      <c r="AH330" s="720">
        <f t="shared" si="522"/>
        <v>0</v>
      </c>
      <c r="AI330" s="720">
        <f t="shared" si="522"/>
        <v>0</v>
      </c>
      <c r="AJ330" s="720">
        <f t="shared" si="522"/>
        <v>0</v>
      </c>
      <c r="AK330" s="720">
        <f t="shared" si="522"/>
        <v>0</v>
      </c>
      <c r="AL330" s="720">
        <f t="shared" si="522"/>
        <v>0</v>
      </c>
      <c r="AM330" s="720">
        <f t="shared" si="522"/>
        <v>0</v>
      </c>
      <c r="AN330" s="720">
        <f t="shared" si="522"/>
        <v>0</v>
      </c>
      <c r="AO330" s="720">
        <f t="shared" si="522"/>
        <v>0</v>
      </c>
      <c r="AP330" s="720">
        <f t="shared" si="522"/>
        <v>0</v>
      </c>
      <c r="AQ330" s="720">
        <f t="shared" si="522"/>
        <v>0</v>
      </c>
      <c r="AR330" s="720">
        <f t="shared" si="522"/>
        <v>0</v>
      </c>
      <c r="AS330" s="720">
        <f t="shared" si="522"/>
        <v>0</v>
      </c>
      <c r="AT330" s="720">
        <f t="shared" si="522"/>
        <v>0</v>
      </c>
      <c r="AU330" s="720">
        <f t="shared" si="522"/>
        <v>0</v>
      </c>
      <c r="AV330" s="720">
        <f t="shared" si="465"/>
        <v>0</v>
      </c>
      <c r="AW330" s="720"/>
      <c r="AX330" s="720"/>
      <c r="AY330" s="720"/>
      <c r="AZ330" s="720"/>
      <c r="BA330" s="720"/>
      <c r="BB330" s="720"/>
      <c r="BC330" s="720"/>
      <c r="BD330" s="720"/>
      <c r="BE330" s="720"/>
      <c r="BF330" s="720"/>
      <c r="BG330" s="720"/>
      <c r="BH330" s="720"/>
      <c r="BI330" s="720"/>
      <c r="BJ330" s="720"/>
      <c r="BK330" s="720"/>
      <c r="BL330" s="720"/>
      <c r="BM330" s="720"/>
      <c r="BN330" s="720"/>
      <c r="BO330" s="720"/>
      <c r="BP330" s="720"/>
      <c r="BQ330" s="720"/>
    </row>
    <row r="331" spans="1:69" s="400" customFormat="1" ht="12.75">
      <c r="A331" s="1372" t="s">
        <v>145</v>
      </c>
      <c r="B331" s="424" t="s">
        <v>1451</v>
      </c>
      <c r="C331" s="1349">
        <f ca="1">'I4 BO ASSETS'!L47</f>
        <v>0</v>
      </c>
      <c r="D331" s="720">
        <f t="shared" si="502"/>
        <v>0</v>
      </c>
      <c r="E331" s="720">
        <f t="shared" si="502"/>
        <v>0</v>
      </c>
      <c r="F331" s="720">
        <f t="shared" si="461"/>
        <v>0</v>
      </c>
      <c r="G331" s="720">
        <f t="shared" si="496"/>
        <v>0</v>
      </c>
      <c r="H331" s="720">
        <f t="shared" ref="H331:Z331" si="523">$D331*H619</f>
        <v>0</v>
      </c>
      <c r="I331" s="720">
        <f t="shared" si="523"/>
        <v>0</v>
      </c>
      <c r="J331" s="720">
        <f t="shared" si="523"/>
        <v>0</v>
      </c>
      <c r="K331" s="720">
        <f t="shared" si="523"/>
        <v>0</v>
      </c>
      <c r="L331" s="720">
        <f t="shared" si="523"/>
        <v>0</v>
      </c>
      <c r="M331" s="720">
        <f t="shared" si="523"/>
        <v>0</v>
      </c>
      <c r="N331" s="720">
        <f t="shared" si="523"/>
        <v>0</v>
      </c>
      <c r="O331" s="720">
        <f t="shared" si="523"/>
        <v>0</v>
      </c>
      <c r="P331" s="720">
        <f t="shared" si="523"/>
        <v>0</v>
      </c>
      <c r="Q331" s="720">
        <f t="shared" si="523"/>
        <v>0</v>
      </c>
      <c r="R331" s="720">
        <f t="shared" si="523"/>
        <v>0</v>
      </c>
      <c r="S331" s="720">
        <f t="shared" si="523"/>
        <v>0</v>
      </c>
      <c r="T331" s="720">
        <f t="shared" si="523"/>
        <v>0</v>
      </c>
      <c r="U331" s="720">
        <f t="shared" si="523"/>
        <v>0</v>
      </c>
      <c r="V331" s="720">
        <f t="shared" si="523"/>
        <v>0</v>
      </c>
      <c r="W331" s="720">
        <f t="shared" si="523"/>
        <v>0</v>
      </c>
      <c r="X331" s="720">
        <f t="shared" si="523"/>
        <v>0</v>
      </c>
      <c r="Y331" s="720">
        <f t="shared" si="523"/>
        <v>0</v>
      </c>
      <c r="Z331" s="720">
        <f t="shared" si="523"/>
        <v>0</v>
      </c>
      <c r="AA331" s="720">
        <f t="shared" si="463"/>
        <v>0</v>
      </c>
      <c r="AB331" s="720">
        <f t="shared" si="498"/>
        <v>0</v>
      </c>
      <c r="AC331" s="720">
        <f t="shared" ref="AC331:AU331" si="524">$E331*AC619</f>
        <v>0</v>
      </c>
      <c r="AD331" s="720">
        <f t="shared" si="524"/>
        <v>0</v>
      </c>
      <c r="AE331" s="720">
        <f t="shared" si="524"/>
        <v>0</v>
      </c>
      <c r="AF331" s="720">
        <f t="shared" si="524"/>
        <v>0</v>
      </c>
      <c r="AG331" s="720">
        <f t="shared" si="524"/>
        <v>0</v>
      </c>
      <c r="AH331" s="720">
        <f t="shared" si="524"/>
        <v>0</v>
      </c>
      <c r="AI331" s="720">
        <f t="shared" si="524"/>
        <v>0</v>
      </c>
      <c r="AJ331" s="720">
        <f t="shared" si="524"/>
        <v>0</v>
      </c>
      <c r="AK331" s="720">
        <f t="shared" si="524"/>
        <v>0</v>
      </c>
      <c r="AL331" s="720">
        <f t="shared" si="524"/>
        <v>0</v>
      </c>
      <c r="AM331" s="720">
        <f t="shared" si="524"/>
        <v>0</v>
      </c>
      <c r="AN331" s="720">
        <f t="shared" si="524"/>
        <v>0</v>
      </c>
      <c r="AO331" s="720">
        <f t="shared" si="524"/>
        <v>0</v>
      </c>
      <c r="AP331" s="720">
        <f t="shared" si="524"/>
        <v>0</v>
      </c>
      <c r="AQ331" s="720">
        <f t="shared" si="524"/>
        <v>0</v>
      </c>
      <c r="AR331" s="720">
        <f t="shared" si="524"/>
        <v>0</v>
      </c>
      <c r="AS331" s="720">
        <f t="shared" si="524"/>
        <v>0</v>
      </c>
      <c r="AT331" s="720">
        <f t="shared" si="524"/>
        <v>0</v>
      </c>
      <c r="AU331" s="720">
        <f t="shared" si="524"/>
        <v>0</v>
      </c>
      <c r="AV331" s="720">
        <f t="shared" si="465"/>
        <v>0</v>
      </c>
      <c r="AW331" s="720"/>
      <c r="AX331" s="720"/>
      <c r="AY331" s="720"/>
      <c r="AZ331" s="720"/>
      <c r="BA331" s="720"/>
      <c r="BB331" s="720"/>
      <c r="BC331" s="720"/>
      <c r="BD331" s="720"/>
      <c r="BE331" s="720"/>
      <c r="BF331" s="720"/>
      <c r="BG331" s="720"/>
      <c r="BH331" s="720"/>
      <c r="BI331" s="720"/>
      <c r="BJ331" s="720"/>
      <c r="BK331" s="720"/>
      <c r="BL331" s="720"/>
      <c r="BM331" s="720"/>
      <c r="BN331" s="720"/>
      <c r="BO331" s="720"/>
      <c r="BP331" s="720"/>
      <c r="BQ331" s="720"/>
    </row>
    <row r="332" spans="1:69" s="400" customFormat="1" ht="12.75">
      <c r="A332" s="1372" t="s">
        <v>146</v>
      </c>
      <c r="B332" s="424" t="s">
        <v>1452</v>
      </c>
      <c r="C332" s="1349">
        <f ca="1">'I4 BO ASSETS'!L48</f>
        <v>208000</v>
      </c>
      <c r="D332" s="720">
        <f t="shared" si="502"/>
        <v>135200</v>
      </c>
      <c r="E332" s="720">
        <f t="shared" si="502"/>
        <v>72800</v>
      </c>
      <c r="F332" s="720">
        <f t="shared" si="461"/>
        <v>208000</v>
      </c>
      <c r="G332" s="720">
        <f t="shared" si="496"/>
        <v>50958.597104217602</v>
      </c>
      <c r="H332" s="720">
        <f t="shared" ref="H332:Z332" si="525">$D332*H620</f>
        <v>23897.1900670379</v>
      </c>
      <c r="I332" s="720">
        <f t="shared" si="525"/>
        <v>60252.724841909949</v>
      </c>
      <c r="J332" s="720">
        <f t="shared" si="525"/>
        <v>0</v>
      </c>
      <c r="K332" s="720">
        <f t="shared" si="525"/>
        <v>0</v>
      </c>
      <c r="L332" s="720">
        <f t="shared" si="525"/>
        <v>0</v>
      </c>
      <c r="M332" s="720">
        <f t="shared" si="525"/>
        <v>0</v>
      </c>
      <c r="N332" s="720">
        <f t="shared" si="525"/>
        <v>0</v>
      </c>
      <c r="O332" s="720">
        <f t="shared" si="525"/>
        <v>91.487986834559962</v>
      </c>
      <c r="P332" s="720">
        <f t="shared" si="525"/>
        <v>0</v>
      </c>
      <c r="Q332" s="720">
        <f t="shared" si="525"/>
        <v>0</v>
      </c>
      <c r="R332" s="720">
        <f t="shared" si="525"/>
        <v>0</v>
      </c>
      <c r="S332" s="720">
        <f t="shared" si="525"/>
        <v>0</v>
      </c>
      <c r="T332" s="720">
        <f t="shared" si="525"/>
        <v>0</v>
      </c>
      <c r="U332" s="720">
        <f t="shared" si="525"/>
        <v>0</v>
      </c>
      <c r="V332" s="720">
        <f t="shared" si="525"/>
        <v>0</v>
      </c>
      <c r="W332" s="720">
        <f t="shared" si="525"/>
        <v>0</v>
      </c>
      <c r="X332" s="720">
        <f t="shared" si="525"/>
        <v>0</v>
      </c>
      <c r="Y332" s="720">
        <f t="shared" si="525"/>
        <v>0</v>
      </c>
      <c r="Z332" s="720">
        <f t="shared" si="525"/>
        <v>0</v>
      </c>
      <c r="AA332" s="720">
        <f t="shared" si="463"/>
        <v>135200.00000000003</v>
      </c>
      <c r="AB332" s="720">
        <f t="shared" si="498"/>
        <v>49371.408191166855</v>
      </c>
      <c r="AC332" s="720">
        <f t="shared" ref="AC332:AU332" si="526">$E332*AC620</f>
        <v>5863.6390655650002</v>
      </c>
      <c r="AD332" s="720">
        <f t="shared" si="526"/>
        <v>679.40319800273437</v>
      </c>
      <c r="AE332" s="720">
        <f t="shared" si="526"/>
        <v>0</v>
      </c>
      <c r="AF332" s="720">
        <f t="shared" si="526"/>
        <v>0</v>
      </c>
      <c r="AG332" s="720">
        <f t="shared" si="526"/>
        <v>0</v>
      </c>
      <c r="AH332" s="720">
        <f t="shared" si="526"/>
        <v>15388.266064316709</v>
      </c>
      <c r="AI332" s="720">
        <f t="shared" si="526"/>
        <v>843.84473637282304</v>
      </c>
      <c r="AJ332" s="720">
        <f t="shared" si="526"/>
        <v>653.43874457587822</v>
      </c>
      <c r="AK332" s="720">
        <f t="shared" si="526"/>
        <v>0</v>
      </c>
      <c r="AL332" s="720">
        <f t="shared" si="526"/>
        <v>0</v>
      </c>
      <c r="AM332" s="720">
        <f t="shared" si="526"/>
        <v>0</v>
      </c>
      <c r="AN332" s="720">
        <f t="shared" si="526"/>
        <v>0</v>
      </c>
      <c r="AO332" s="720">
        <f t="shared" si="526"/>
        <v>0</v>
      </c>
      <c r="AP332" s="720">
        <f t="shared" si="526"/>
        <v>0</v>
      </c>
      <c r="AQ332" s="720">
        <f t="shared" si="526"/>
        <v>0</v>
      </c>
      <c r="AR332" s="720">
        <f t="shared" si="526"/>
        <v>0</v>
      </c>
      <c r="AS332" s="720">
        <f t="shared" si="526"/>
        <v>0</v>
      </c>
      <c r="AT332" s="720">
        <f t="shared" si="526"/>
        <v>0</v>
      </c>
      <c r="AU332" s="720">
        <f t="shared" si="526"/>
        <v>0</v>
      </c>
      <c r="AV332" s="720">
        <f t="shared" si="465"/>
        <v>72800</v>
      </c>
      <c r="AW332" s="720"/>
      <c r="AX332" s="720"/>
      <c r="AY332" s="720"/>
      <c r="AZ332" s="720"/>
      <c r="BA332" s="720"/>
      <c r="BB332" s="720"/>
      <c r="BC332" s="720"/>
      <c r="BD332" s="720"/>
      <c r="BE332" s="720"/>
      <c r="BF332" s="720"/>
      <c r="BG332" s="720"/>
      <c r="BH332" s="720"/>
      <c r="BI332" s="720"/>
      <c r="BJ332" s="720"/>
      <c r="BK332" s="720"/>
      <c r="BL332" s="720"/>
      <c r="BM332" s="720"/>
      <c r="BN332" s="720"/>
      <c r="BO332" s="720"/>
      <c r="BP332" s="720"/>
      <c r="BQ332" s="720"/>
    </row>
    <row r="333" spans="1:69" s="400" customFormat="1" ht="12.75">
      <c r="A333" s="1372" t="s">
        <v>147</v>
      </c>
      <c r="B333" s="424" t="s">
        <v>1453</v>
      </c>
      <c r="C333" s="1349">
        <f ca="1">'I4 BO ASSETS'!L49</f>
        <v>0</v>
      </c>
      <c r="D333" s="720">
        <f t="shared" si="502"/>
        <v>0</v>
      </c>
      <c r="E333" s="720">
        <f t="shared" si="502"/>
        <v>0</v>
      </c>
      <c r="F333" s="720">
        <f t="shared" si="461"/>
        <v>0</v>
      </c>
      <c r="G333" s="720">
        <f t="shared" si="496"/>
        <v>0</v>
      </c>
      <c r="H333" s="720">
        <f t="shared" ref="H333:Z333" si="527">$D333*H621</f>
        <v>0</v>
      </c>
      <c r="I333" s="720">
        <f t="shared" si="527"/>
        <v>0</v>
      </c>
      <c r="J333" s="720">
        <f t="shared" si="527"/>
        <v>0</v>
      </c>
      <c r="K333" s="720">
        <f t="shared" si="527"/>
        <v>0</v>
      </c>
      <c r="L333" s="720">
        <f t="shared" si="527"/>
        <v>0</v>
      </c>
      <c r="M333" s="720">
        <f t="shared" si="527"/>
        <v>0</v>
      </c>
      <c r="N333" s="720">
        <f t="shared" si="527"/>
        <v>0</v>
      </c>
      <c r="O333" s="720">
        <f t="shared" si="527"/>
        <v>0</v>
      </c>
      <c r="P333" s="720">
        <f t="shared" si="527"/>
        <v>0</v>
      </c>
      <c r="Q333" s="720">
        <f t="shared" si="527"/>
        <v>0</v>
      </c>
      <c r="R333" s="720">
        <f t="shared" si="527"/>
        <v>0</v>
      </c>
      <c r="S333" s="720">
        <f t="shared" si="527"/>
        <v>0</v>
      </c>
      <c r="T333" s="720">
        <f t="shared" si="527"/>
        <v>0</v>
      </c>
      <c r="U333" s="720">
        <f t="shared" si="527"/>
        <v>0</v>
      </c>
      <c r="V333" s="720">
        <f t="shared" si="527"/>
        <v>0</v>
      </c>
      <c r="W333" s="720">
        <f t="shared" si="527"/>
        <v>0</v>
      </c>
      <c r="X333" s="720">
        <f t="shared" si="527"/>
        <v>0</v>
      </c>
      <c r="Y333" s="720">
        <f t="shared" si="527"/>
        <v>0</v>
      </c>
      <c r="Z333" s="720">
        <f t="shared" si="527"/>
        <v>0</v>
      </c>
      <c r="AA333" s="720">
        <f t="shared" si="463"/>
        <v>0</v>
      </c>
      <c r="AB333" s="720">
        <f t="shared" si="498"/>
        <v>0</v>
      </c>
      <c r="AC333" s="720">
        <f t="shared" ref="AC333:AU333" si="528">$E333*AC621</f>
        <v>0</v>
      </c>
      <c r="AD333" s="720">
        <f t="shared" si="528"/>
        <v>0</v>
      </c>
      <c r="AE333" s="720">
        <f t="shared" si="528"/>
        <v>0</v>
      </c>
      <c r="AF333" s="720">
        <f t="shared" si="528"/>
        <v>0</v>
      </c>
      <c r="AG333" s="720">
        <f t="shared" si="528"/>
        <v>0</v>
      </c>
      <c r="AH333" s="720">
        <f t="shared" si="528"/>
        <v>0</v>
      </c>
      <c r="AI333" s="720">
        <f t="shared" si="528"/>
        <v>0</v>
      </c>
      <c r="AJ333" s="720">
        <f t="shared" si="528"/>
        <v>0</v>
      </c>
      <c r="AK333" s="720">
        <f t="shared" si="528"/>
        <v>0</v>
      </c>
      <c r="AL333" s="720">
        <f t="shared" si="528"/>
        <v>0</v>
      </c>
      <c r="AM333" s="720">
        <f t="shared" si="528"/>
        <v>0</v>
      </c>
      <c r="AN333" s="720">
        <f t="shared" si="528"/>
        <v>0</v>
      </c>
      <c r="AO333" s="720">
        <f t="shared" si="528"/>
        <v>0</v>
      </c>
      <c r="AP333" s="720">
        <f t="shared" si="528"/>
        <v>0</v>
      </c>
      <c r="AQ333" s="720">
        <f t="shared" si="528"/>
        <v>0</v>
      </c>
      <c r="AR333" s="720">
        <f t="shared" si="528"/>
        <v>0</v>
      </c>
      <c r="AS333" s="720">
        <f t="shared" si="528"/>
        <v>0</v>
      </c>
      <c r="AT333" s="720">
        <f t="shared" si="528"/>
        <v>0</v>
      </c>
      <c r="AU333" s="720">
        <f t="shared" si="528"/>
        <v>0</v>
      </c>
      <c r="AV333" s="720">
        <f t="shared" si="465"/>
        <v>0</v>
      </c>
      <c r="AW333" s="720"/>
      <c r="AX333" s="720"/>
      <c r="AY333" s="720"/>
      <c r="AZ333" s="720"/>
      <c r="BA333" s="720"/>
      <c r="BB333" s="720"/>
      <c r="BC333" s="720"/>
      <c r="BD333" s="720"/>
      <c r="BE333" s="720"/>
      <c r="BF333" s="720"/>
      <c r="BG333" s="720"/>
      <c r="BH333" s="720"/>
      <c r="BI333" s="720"/>
      <c r="BJ333" s="720"/>
      <c r="BK333" s="720"/>
      <c r="BL333" s="720"/>
      <c r="BM333" s="720"/>
      <c r="BN333" s="720"/>
      <c r="BO333" s="720"/>
      <c r="BP333" s="720"/>
      <c r="BQ333" s="720"/>
    </row>
    <row r="334" spans="1:69" s="400" customFormat="1" ht="12.75">
      <c r="A334" s="1372">
        <v>1845</v>
      </c>
      <c r="B334" s="424" t="s">
        <v>422</v>
      </c>
      <c r="C334" s="1349">
        <f ca="1">'I4 BO ASSETS'!L50</f>
        <v>0</v>
      </c>
      <c r="D334" s="720">
        <f t="shared" si="502"/>
        <v>0</v>
      </c>
      <c r="E334" s="720">
        <f t="shared" si="502"/>
        <v>0</v>
      </c>
      <c r="F334" s="720">
        <f t="shared" si="461"/>
        <v>0</v>
      </c>
      <c r="G334" s="720">
        <f t="shared" si="496"/>
        <v>0</v>
      </c>
      <c r="H334" s="720">
        <f t="shared" ref="H334:Z334" si="529">$D334*H622</f>
        <v>0</v>
      </c>
      <c r="I334" s="720">
        <f t="shared" si="529"/>
        <v>0</v>
      </c>
      <c r="J334" s="720">
        <f t="shared" si="529"/>
        <v>0</v>
      </c>
      <c r="K334" s="720">
        <f t="shared" si="529"/>
        <v>0</v>
      </c>
      <c r="L334" s="720">
        <f t="shared" si="529"/>
        <v>0</v>
      </c>
      <c r="M334" s="720">
        <f t="shared" si="529"/>
        <v>0</v>
      </c>
      <c r="N334" s="720">
        <f t="shared" si="529"/>
        <v>0</v>
      </c>
      <c r="O334" s="720">
        <f t="shared" si="529"/>
        <v>0</v>
      </c>
      <c r="P334" s="720">
        <f t="shared" si="529"/>
        <v>0</v>
      </c>
      <c r="Q334" s="720">
        <f t="shared" si="529"/>
        <v>0</v>
      </c>
      <c r="R334" s="720">
        <f t="shared" si="529"/>
        <v>0</v>
      </c>
      <c r="S334" s="720">
        <f t="shared" si="529"/>
        <v>0</v>
      </c>
      <c r="T334" s="720">
        <f t="shared" si="529"/>
        <v>0</v>
      </c>
      <c r="U334" s="720">
        <f t="shared" si="529"/>
        <v>0</v>
      </c>
      <c r="V334" s="720">
        <f t="shared" si="529"/>
        <v>0</v>
      </c>
      <c r="W334" s="720">
        <f t="shared" si="529"/>
        <v>0</v>
      </c>
      <c r="X334" s="720">
        <f t="shared" si="529"/>
        <v>0</v>
      </c>
      <c r="Y334" s="720">
        <f t="shared" si="529"/>
        <v>0</v>
      </c>
      <c r="Z334" s="720">
        <f t="shared" si="529"/>
        <v>0</v>
      </c>
      <c r="AA334" s="720">
        <f t="shared" si="463"/>
        <v>0</v>
      </c>
      <c r="AB334" s="720">
        <f t="shared" si="498"/>
        <v>0</v>
      </c>
      <c r="AC334" s="720">
        <f t="shared" ref="AC334:AU334" si="530">$E334*AC622</f>
        <v>0</v>
      </c>
      <c r="AD334" s="720">
        <f t="shared" si="530"/>
        <v>0</v>
      </c>
      <c r="AE334" s="720">
        <f t="shared" si="530"/>
        <v>0</v>
      </c>
      <c r="AF334" s="720">
        <f t="shared" si="530"/>
        <v>0</v>
      </c>
      <c r="AG334" s="720">
        <f t="shared" si="530"/>
        <v>0</v>
      </c>
      <c r="AH334" s="720">
        <f t="shared" si="530"/>
        <v>0</v>
      </c>
      <c r="AI334" s="720">
        <f t="shared" si="530"/>
        <v>0</v>
      </c>
      <c r="AJ334" s="720">
        <f t="shared" si="530"/>
        <v>0</v>
      </c>
      <c r="AK334" s="720">
        <f t="shared" si="530"/>
        <v>0</v>
      </c>
      <c r="AL334" s="720">
        <f t="shared" si="530"/>
        <v>0</v>
      </c>
      <c r="AM334" s="720">
        <f t="shared" si="530"/>
        <v>0</v>
      </c>
      <c r="AN334" s="720">
        <f t="shared" si="530"/>
        <v>0</v>
      </c>
      <c r="AO334" s="720">
        <f t="shared" si="530"/>
        <v>0</v>
      </c>
      <c r="AP334" s="720">
        <f t="shared" si="530"/>
        <v>0</v>
      </c>
      <c r="AQ334" s="720">
        <f t="shared" si="530"/>
        <v>0</v>
      </c>
      <c r="AR334" s="720">
        <f t="shared" si="530"/>
        <v>0</v>
      </c>
      <c r="AS334" s="720">
        <f t="shared" si="530"/>
        <v>0</v>
      </c>
      <c r="AT334" s="720">
        <f t="shared" si="530"/>
        <v>0</v>
      </c>
      <c r="AU334" s="720">
        <f t="shared" si="530"/>
        <v>0</v>
      </c>
      <c r="AV334" s="720">
        <f t="shared" si="465"/>
        <v>0</v>
      </c>
      <c r="AW334" s="720"/>
      <c r="AX334" s="720"/>
      <c r="AY334" s="720"/>
      <c r="AZ334" s="720"/>
      <c r="BA334" s="720"/>
      <c r="BB334" s="720"/>
      <c r="BC334" s="720"/>
      <c r="BD334" s="720"/>
      <c r="BE334" s="720"/>
      <c r="BF334" s="720"/>
      <c r="BG334" s="720"/>
      <c r="BH334" s="720"/>
      <c r="BI334" s="720"/>
      <c r="BJ334" s="720"/>
      <c r="BK334" s="720"/>
      <c r="BL334" s="720"/>
      <c r="BM334" s="720"/>
      <c r="BN334" s="720"/>
      <c r="BO334" s="720"/>
      <c r="BP334" s="720"/>
      <c r="BQ334" s="720"/>
    </row>
    <row r="335" spans="1:69" s="400" customFormat="1" ht="25.5">
      <c r="A335" s="1372" t="s">
        <v>148</v>
      </c>
      <c r="B335" s="424" t="s">
        <v>1454</v>
      </c>
      <c r="C335" s="1349">
        <f ca="1">'I4 BO ASSETS'!L51</f>
        <v>0</v>
      </c>
      <c r="D335" s="720">
        <f t="shared" si="502"/>
        <v>0</v>
      </c>
      <c r="E335" s="720">
        <f t="shared" si="502"/>
        <v>0</v>
      </c>
      <c r="F335" s="720">
        <f t="shared" si="461"/>
        <v>0</v>
      </c>
      <c r="G335" s="720">
        <f t="shared" si="496"/>
        <v>0</v>
      </c>
      <c r="H335" s="720">
        <f t="shared" ref="H335:Z335" si="531">$D335*H623</f>
        <v>0</v>
      </c>
      <c r="I335" s="720">
        <f t="shared" si="531"/>
        <v>0</v>
      </c>
      <c r="J335" s="720">
        <f t="shared" si="531"/>
        <v>0</v>
      </c>
      <c r="K335" s="720">
        <f t="shared" si="531"/>
        <v>0</v>
      </c>
      <c r="L335" s="720">
        <f t="shared" si="531"/>
        <v>0</v>
      </c>
      <c r="M335" s="720">
        <f t="shared" si="531"/>
        <v>0</v>
      </c>
      <c r="N335" s="720">
        <f t="shared" si="531"/>
        <v>0</v>
      </c>
      <c r="O335" s="720">
        <f t="shared" si="531"/>
        <v>0</v>
      </c>
      <c r="P335" s="720">
        <f t="shared" si="531"/>
        <v>0</v>
      </c>
      <c r="Q335" s="720">
        <f t="shared" si="531"/>
        <v>0</v>
      </c>
      <c r="R335" s="720">
        <f t="shared" si="531"/>
        <v>0</v>
      </c>
      <c r="S335" s="720">
        <f t="shared" si="531"/>
        <v>0</v>
      </c>
      <c r="T335" s="720">
        <f t="shared" si="531"/>
        <v>0</v>
      </c>
      <c r="U335" s="720">
        <f t="shared" si="531"/>
        <v>0</v>
      </c>
      <c r="V335" s="720">
        <f t="shared" si="531"/>
        <v>0</v>
      </c>
      <c r="W335" s="720">
        <f t="shared" si="531"/>
        <v>0</v>
      </c>
      <c r="X335" s="720">
        <f t="shared" si="531"/>
        <v>0</v>
      </c>
      <c r="Y335" s="720">
        <f t="shared" si="531"/>
        <v>0</v>
      </c>
      <c r="Z335" s="720">
        <f t="shared" si="531"/>
        <v>0</v>
      </c>
      <c r="AA335" s="720">
        <f t="shared" si="463"/>
        <v>0</v>
      </c>
      <c r="AB335" s="720">
        <f t="shared" si="498"/>
        <v>0</v>
      </c>
      <c r="AC335" s="720">
        <f t="shared" ref="AC335:AU335" si="532">$E335*AC623</f>
        <v>0</v>
      </c>
      <c r="AD335" s="720">
        <f t="shared" si="532"/>
        <v>0</v>
      </c>
      <c r="AE335" s="720">
        <f t="shared" si="532"/>
        <v>0</v>
      </c>
      <c r="AF335" s="720">
        <f t="shared" si="532"/>
        <v>0</v>
      </c>
      <c r="AG335" s="720">
        <f t="shared" si="532"/>
        <v>0</v>
      </c>
      <c r="AH335" s="720">
        <f t="shared" si="532"/>
        <v>0</v>
      </c>
      <c r="AI335" s="720">
        <f t="shared" si="532"/>
        <v>0</v>
      </c>
      <c r="AJ335" s="720">
        <f t="shared" si="532"/>
        <v>0</v>
      </c>
      <c r="AK335" s="720">
        <f t="shared" si="532"/>
        <v>0</v>
      </c>
      <c r="AL335" s="720">
        <f t="shared" si="532"/>
        <v>0</v>
      </c>
      <c r="AM335" s="720">
        <f t="shared" si="532"/>
        <v>0</v>
      </c>
      <c r="AN335" s="720">
        <f t="shared" si="532"/>
        <v>0</v>
      </c>
      <c r="AO335" s="720">
        <f t="shared" si="532"/>
        <v>0</v>
      </c>
      <c r="AP335" s="720">
        <f t="shared" si="532"/>
        <v>0</v>
      </c>
      <c r="AQ335" s="720">
        <f t="shared" si="532"/>
        <v>0</v>
      </c>
      <c r="AR335" s="720">
        <f t="shared" si="532"/>
        <v>0</v>
      </c>
      <c r="AS335" s="720">
        <f t="shared" si="532"/>
        <v>0</v>
      </c>
      <c r="AT335" s="720">
        <f t="shared" si="532"/>
        <v>0</v>
      </c>
      <c r="AU335" s="720">
        <f t="shared" si="532"/>
        <v>0</v>
      </c>
      <c r="AV335" s="720">
        <f t="shared" si="465"/>
        <v>0</v>
      </c>
      <c r="AW335" s="720"/>
      <c r="AX335" s="720"/>
      <c r="AY335" s="720"/>
      <c r="AZ335" s="720"/>
      <c r="BA335" s="720"/>
      <c r="BB335" s="720"/>
      <c r="BC335" s="720"/>
      <c r="BD335" s="720"/>
      <c r="BE335" s="720"/>
      <c r="BF335" s="720"/>
      <c r="BG335" s="720"/>
      <c r="BH335" s="720"/>
      <c r="BI335" s="720"/>
      <c r="BJ335" s="720"/>
      <c r="BK335" s="720"/>
      <c r="BL335" s="720"/>
      <c r="BM335" s="720"/>
      <c r="BN335" s="720"/>
      <c r="BO335" s="720"/>
      <c r="BP335" s="720"/>
      <c r="BQ335" s="720"/>
    </row>
    <row r="336" spans="1:69" s="400" customFormat="1" ht="25.5">
      <c r="A336" s="1372" t="s">
        <v>149</v>
      </c>
      <c r="B336" s="424" t="s">
        <v>1455</v>
      </c>
      <c r="C336" s="1349">
        <f ca="1">'I4 BO ASSETS'!L52</f>
        <v>0</v>
      </c>
      <c r="D336" s="720">
        <f t="shared" si="502"/>
        <v>0</v>
      </c>
      <c r="E336" s="720">
        <f t="shared" si="502"/>
        <v>0</v>
      </c>
      <c r="F336" s="720">
        <f t="shared" si="461"/>
        <v>0</v>
      </c>
      <c r="G336" s="720">
        <f t="shared" si="496"/>
        <v>0</v>
      </c>
      <c r="H336" s="720">
        <f t="shared" ref="H336:Z336" si="533">$D336*H624</f>
        <v>0</v>
      </c>
      <c r="I336" s="720">
        <f t="shared" si="533"/>
        <v>0</v>
      </c>
      <c r="J336" s="720">
        <f t="shared" si="533"/>
        <v>0</v>
      </c>
      <c r="K336" s="720">
        <f t="shared" si="533"/>
        <v>0</v>
      </c>
      <c r="L336" s="720">
        <f t="shared" si="533"/>
        <v>0</v>
      </c>
      <c r="M336" s="720">
        <f t="shared" si="533"/>
        <v>0</v>
      </c>
      <c r="N336" s="720">
        <f t="shared" si="533"/>
        <v>0</v>
      </c>
      <c r="O336" s="720">
        <f t="shared" si="533"/>
        <v>0</v>
      </c>
      <c r="P336" s="720">
        <f t="shared" si="533"/>
        <v>0</v>
      </c>
      <c r="Q336" s="720">
        <f t="shared" si="533"/>
        <v>0</v>
      </c>
      <c r="R336" s="720">
        <f t="shared" si="533"/>
        <v>0</v>
      </c>
      <c r="S336" s="720">
        <f t="shared" si="533"/>
        <v>0</v>
      </c>
      <c r="T336" s="720">
        <f t="shared" si="533"/>
        <v>0</v>
      </c>
      <c r="U336" s="720">
        <f t="shared" si="533"/>
        <v>0</v>
      </c>
      <c r="V336" s="720">
        <f t="shared" si="533"/>
        <v>0</v>
      </c>
      <c r="W336" s="720">
        <f t="shared" si="533"/>
        <v>0</v>
      </c>
      <c r="X336" s="720">
        <f t="shared" si="533"/>
        <v>0</v>
      </c>
      <c r="Y336" s="720">
        <f t="shared" si="533"/>
        <v>0</v>
      </c>
      <c r="Z336" s="720">
        <f t="shared" si="533"/>
        <v>0</v>
      </c>
      <c r="AA336" s="720">
        <f t="shared" si="463"/>
        <v>0</v>
      </c>
      <c r="AB336" s="720">
        <f t="shared" si="498"/>
        <v>0</v>
      </c>
      <c r="AC336" s="720">
        <f t="shared" ref="AC336:AU336" si="534">$E336*AC624</f>
        <v>0</v>
      </c>
      <c r="AD336" s="720">
        <f t="shared" si="534"/>
        <v>0</v>
      </c>
      <c r="AE336" s="720">
        <f t="shared" si="534"/>
        <v>0</v>
      </c>
      <c r="AF336" s="720">
        <f t="shared" si="534"/>
        <v>0</v>
      </c>
      <c r="AG336" s="720">
        <f t="shared" si="534"/>
        <v>0</v>
      </c>
      <c r="AH336" s="720">
        <f t="shared" si="534"/>
        <v>0</v>
      </c>
      <c r="AI336" s="720">
        <f t="shared" si="534"/>
        <v>0</v>
      </c>
      <c r="AJ336" s="720">
        <f t="shared" si="534"/>
        <v>0</v>
      </c>
      <c r="AK336" s="720">
        <f t="shared" si="534"/>
        <v>0</v>
      </c>
      <c r="AL336" s="720">
        <f t="shared" si="534"/>
        <v>0</v>
      </c>
      <c r="AM336" s="720">
        <f t="shared" si="534"/>
        <v>0</v>
      </c>
      <c r="AN336" s="720">
        <f t="shared" si="534"/>
        <v>0</v>
      </c>
      <c r="AO336" s="720">
        <f t="shared" si="534"/>
        <v>0</v>
      </c>
      <c r="AP336" s="720">
        <f t="shared" si="534"/>
        <v>0</v>
      </c>
      <c r="AQ336" s="720">
        <f t="shared" si="534"/>
        <v>0</v>
      </c>
      <c r="AR336" s="720">
        <f t="shared" si="534"/>
        <v>0</v>
      </c>
      <c r="AS336" s="720">
        <f t="shared" si="534"/>
        <v>0</v>
      </c>
      <c r="AT336" s="720">
        <f t="shared" si="534"/>
        <v>0</v>
      </c>
      <c r="AU336" s="720">
        <f t="shared" si="534"/>
        <v>0</v>
      </c>
      <c r="AV336" s="720">
        <f t="shared" si="465"/>
        <v>0</v>
      </c>
      <c r="AW336" s="720"/>
      <c r="AX336" s="720"/>
      <c r="AY336" s="720"/>
      <c r="AZ336" s="720"/>
      <c r="BA336" s="720"/>
      <c r="BB336" s="720"/>
      <c r="BC336" s="720"/>
      <c r="BD336" s="720"/>
      <c r="BE336" s="720"/>
      <c r="BF336" s="720"/>
      <c r="BG336" s="720"/>
      <c r="BH336" s="720"/>
      <c r="BI336" s="720"/>
      <c r="BJ336" s="720"/>
      <c r="BK336" s="720"/>
      <c r="BL336" s="720"/>
      <c r="BM336" s="720"/>
      <c r="BN336" s="720"/>
      <c r="BO336" s="720"/>
      <c r="BP336" s="720"/>
      <c r="BQ336" s="720"/>
    </row>
    <row r="337" spans="1:69" s="400" customFormat="1" ht="25.5">
      <c r="A337" s="1372" t="s">
        <v>150</v>
      </c>
      <c r="B337" s="424" t="s">
        <v>1456</v>
      </c>
      <c r="C337" s="1349">
        <f ca="1">'I4 BO ASSETS'!L53</f>
        <v>0</v>
      </c>
      <c r="D337" s="720">
        <f t="shared" si="502"/>
        <v>0</v>
      </c>
      <c r="E337" s="720">
        <f t="shared" si="502"/>
        <v>0</v>
      </c>
      <c r="F337" s="720">
        <f t="shared" si="461"/>
        <v>0</v>
      </c>
      <c r="G337" s="720">
        <f t="shared" si="496"/>
        <v>0</v>
      </c>
      <c r="H337" s="720">
        <f t="shared" ref="H337:Z337" si="535">$D337*H625</f>
        <v>0</v>
      </c>
      <c r="I337" s="720">
        <f t="shared" si="535"/>
        <v>0</v>
      </c>
      <c r="J337" s="720">
        <f t="shared" si="535"/>
        <v>0</v>
      </c>
      <c r="K337" s="720">
        <f t="shared" si="535"/>
        <v>0</v>
      </c>
      <c r="L337" s="720">
        <f t="shared" si="535"/>
        <v>0</v>
      </c>
      <c r="M337" s="720">
        <f t="shared" si="535"/>
        <v>0</v>
      </c>
      <c r="N337" s="720">
        <f t="shared" si="535"/>
        <v>0</v>
      </c>
      <c r="O337" s="720">
        <f t="shared" si="535"/>
        <v>0</v>
      </c>
      <c r="P337" s="720">
        <f t="shared" si="535"/>
        <v>0</v>
      </c>
      <c r="Q337" s="720">
        <f t="shared" si="535"/>
        <v>0</v>
      </c>
      <c r="R337" s="720">
        <f t="shared" si="535"/>
        <v>0</v>
      </c>
      <c r="S337" s="720">
        <f t="shared" si="535"/>
        <v>0</v>
      </c>
      <c r="T337" s="720">
        <f t="shared" si="535"/>
        <v>0</v>
      </c>
      <c r="U337" s="720">
        <f t="shared" si="535"/>
        <v>0</v>
      </c>
      <c r="V337" s="720">
        <f t="shared" si="535"/>
        <v>0</v>
      </c>
      <c r="W337" s="720">
        <f t="shared" si="535"/>
        <v>0</v>
      </c>
      <c r="X337" s="720">
        <f t="shared" si="535"/>
        <v>0</v>
      </c>
      <c r="Y337" s="720">
        <f t="shared" si="535"/>
        <v>0</v>
      </c>
      <c r="Z337" s="720">
        <f t="shared" si="535"/>
        <v>0</v>
      </c>
      <c r="AA337" s="720">
        <f t="shared" si="463"/>
        <v>0</v>
      </c>
      <c r="AB337" s="720">
        <f t="shared" si="498"/>
        <v>0</v>
      </c>
      <c r="AC337" s="720">
        <f t="shared" ref="AC337:AU337" si="536">$E337*AC625</f>
        <v>0</v>
      </c>
      <c r="AD337" s="720">
        <f t="shared" si="536"/>
        <v>0</v>
      </c>
      <c r="AE337" s="720">
        <f t="shared" si="536"/>
        <v>0</v>
      </c>
      <c r="AF337" s="720">
        <f t="shared" si="536"/>
        <v>0</v>
      </c>
      <c r="AG337" s="720">
        <f t="shared" si="536"/>
        <v>0</v>
      </c>
      <c r="AH337" s="720">
        <f t="shared" si="536"/>
        <v>0</v>
      </c>
      <c r="AI337" s="720">
        <f t="shared" si="536"/>
        <v>0</v>
      </c>
      <c r="AJ337" s="720">
        <f t="shared" si="536"/>
        <v>0</v>
      </c>
      <c r="AK337" s="720">
        <f t="shared" si="536"/>
        <v>0</v>
      </c>
      <c r="AL337" s="720">
        <f t="shared" si="536"/>
        <v>0</v>
      </c>
      <c r="AM337" s="720">
        <f t="shared" si="536"/>
        <v>0</v>
      </c>
      <c r="AN337" s="720">
        <f t="shared" si="536"/>
        <v>0</v>
      </c>
      <c r="AO337" s="720">
        <f t="shared" si="536"/>
        <v>0</v>
      </c>
      <c r="AP337" s="720">
        <f t="shared" si="536"/>
        <v>0</v>
      </c>
      <c r="AQ337" s="720">
        <f t="shared" si="536"/>
        <v>0</v>
      </c>
      <c r="AR337" s="720">
        <f t="shared" si="536"/>
        <v>0</v>
      </c>
      <c r="AS337" s="720">
        <f t="shared" si="536"/>
        <v>0</v>
      </c>
      <c r="AT337" s="720">
        <f t="shared" si="536"/>
        <v>0</v>
      </c>
      <c r="AU337" s="720">
        <f t="shared" si="536"/>
        <v>0</v>
      </c>
      <c r="AV337" s="720">
        <f t="shared" si="465"/>
        <v>0</v>
      </c>
      <c r="AW337" s="720"/>
      <c r="AX337" s="720"/>
      <c r="AY337" s="720"/>
      <c r="AZ337" s="720"/>
      <c r="BA337" s="720"/>
      <c r="BB337" s="720"/>
      <c r="BC337" s="720"/>
      <c r="BD337" s="720"/>
      <c r="BE337" s="720"/>
      <c r="BF337" s="720"/>
      <c r="BG337" s="720"/>
      <c r="BH337" s="720"/>
      <c r="BI337" s="720"/>
      <c r="BJ337" s="720"/>
      <c r="BK337" s="720"/>
      <c r="BL337" s="720"/>
      <c r="BM337" s="720"/>
      <c r="BN337" s="720"/>
      <c r="BO337" s="720"/>
      <c r="BP337" s="720"/>
      <c r="BQ337" s="720"/>
    </row>
    <row r="338" spans="1:69" s="400" customFormat="1" ht="12.75">
      <c r="A338" s="1372">
        <v>1850</v>
      </c>
      <c r="B338" s="424" t="s">
        <v>428</v>
      </c>
      <c r="C338" s="1349">
        <f ca="1">'I4 BO ASSETS'!L54</f>
        <v>161000</v>
      </c>
      <c r="D338" s="720">
        <f t="shared" si="502"/>
        <v>112700</v>
      </c>
      <c r="E338" s="720">
        <f t="shared" si="502"/>
        <v>48300</v>
      </c>
      <c r="F338" s="720">
        <f t="shared" si="461"/>
        <v>161000</v>
      </c>
      <c r="G338" s="720">
        <f t="shared" si="496"/>
        <v>55826.900113287622</v>
      </c>
      <c r="H338" s="720">
        <f t="shared" ref="H338:Z338" si="537">$D338*H626</f>
        <v>26652.404366439478</v>
      </c>
      <c r="I338" s="720">
        <f t="shared" si="537"/>
        <v>30115.315348870841</v>
      </c>
      <c r="J338" s="720">
        <f t="shared" si="537"/>
        <v>0</v>
      </c>
      <c r="K338" s="720">
        <f t="shared" si="537"/>
        <v>0</v>
      </c>
      <c r="L338" s="720">
        <f t="shared" si="537"/>
        <v>0</v>
      </c>
      <c r="M338" s="720">
        <f t="shared" si="537"/>
        <v>0</v>
      </c>
      <c r="N338" s="720">
        <f t="shared" si="537"/>
        <v>0</v>
      </c>
      <c r="O338" s="720">
        <f t="shared" si="537"/>
        <v>105.38017140204629</v>
      </c>
      <c r="P338" s="720">
        <f t="shared" si="537"/>
        <v>0</v>
      </c>
      <c r="Q338" s="720">
        <f t="shared" si="537"/>
        <v>0</v>
      </c>
      <c r="R338" s="720">
        <f t="shared" si="537"/>
        <v>0</v>
      </c>
      <c r="S338" s="720">
        <f t="shared" si="537"/>
        <v>0</v>
      </c>
      <c r="T338" s="720">
        <f t="shared" si="537"/>
        <v>0</v>
      </c>
      <c r="U338" s="720">
        <f t="shared" si="537"/>
        <v>0</v>
      </c>
      <c r="V338" s="720">
        <f t="shared" si="537"/>
        <v>0</v>
      </c>
      <c r="W338" s="720">
        <f t="shared" si="537"/>
        <v>0</v>
      </c>
      <c r="X338" s="720">
        <f t="shared" si="537"/>
        <v>0</v>
      </c>
      <c r="Y338" s="720">
        <f t="shared" si="537"/>
        <v>0</v>
      </c>
      <c r="Z338" s="720">
        <f t="shared" si="537"/>
        <v>0</v>
      </c>
      <c r="AA338" s="720">
        <f t="shared" si="463"/>
        <v>112699.99999999999</v>
      </c>
      <c r="AB338" s="720">
        <f t="shared" si="498"/>
        <v>32341.146128328539</v>
      </c>
      <c r="AC338" s="720">
        <f t="shared" ref="AC338:AU338" si="538">$E338*AC626</f>
        <v>3941.6599943665478</v>
      </c>
      <c r="AD338" s="720">
        <f t="shared" si="538"/>
        <v>379.88956515443414</v>
      </c>
      <c r="AE338" s="720">
        <f t="shared" si="538"/>
        <v>0</v>
      </c>
      <c r="AF338" s="720">
        <f t="shared" si="538"/>
        <v>0</v>
      </c>
      <c r="AG338" s="720">
        <f t="shared" si="538"/>
        <v>0</v>
      </c>
      <c r="AH338" s="720">
        <f t="shared" si="538"/>
        <v>10605.395728858819</v>
      </c>
      <c r="AI338" s="720">
        <f t="shared" si="538"/>
        <v>581.56697613258427</v>
      </c>
      <c r="AJ338" s="720">
        <f t="shared" si="538"/>
        <v>450.34160715907808</v>
      </c>
      <c r="AK338" s="720">
        <f t="shared" si="538"/>
        <v>0</v>
      </c>
      <c r="AL338" s="720">
        <f t="shared" si="538"/>
        <v>0</v>
      </c>
      <c r="AM338" s="720">
        <f t="shared" si="538"/>
        <v>0</v>
      </c>
      <c r="AN338" s="720">
        <f t="shared" si="538"/>
        <v>0</v>
      </c>
      <c r="AO338" s="720">
        <f t="shared" si="538"/>
        <v>0</v>
      </c>
      <c r="AP338" s="720">
        <f t="shared" si="538"/>
        <v>0</v>
      </c>
      <c r="AQ338" s="720">
        <f t="shared" si="538"/>
        <v>0</v>
      </c>
      <c r="AR338" s="720">
        <f t="shared" si="538"/>
        <v>0</v>
      </c>
      <c r="AS338" s="720">
        <f t="shared" si="538"/>
        <v>0</v>
      </c>
      <c r="AT338" s="720">
        <f t="shared" si="538"/>
        <v>0</v>
      </c>
      <c r="AU338" s="720">
        <f t="shared" si="538"/>
        <v>0</v>
      </c>
      <c r="AV338" s="720">
        <f t="shared" si="465"/>
        <v>48300.000000000007</v>
      </c>
      <c r="AW338" s="720"/>
      <c r="AX338" s="720"/>
      <c r="AY338" s="720"/>
      <c r="AZ338" s="720"/>
      <c r="BA338" s="720"/>
      <c r="BB338" s="720"/>
      <c r="BC338" s="720"/>
      <c r="BD338" s="720"/>
      <c r="BE338" s="720"/>
      <c r="BF338" s="720"/>
      <c r="BG338" s="720"/>
      <c r="BH338" s="720"/>
      <c r="BI338" s="720"/>
      <c r="BJ338" s="720"/>
      <c r="BK338" s="720"/>
      <c r="BL338" s="720"/>
      <c r="BM338" s="720"/>
      <c r="BN338" s="720"/>
      <c r="BO338" s="720"/>
      <c r="BP338" s="720"/>
      <c r="BQ338" s="720"/>
    </row>
    <row r="339" spans="1:69" s="400" customFormat="1" ht="12.75">
      <c r="A339" s="1372">
        <v>1855</v>
      </c>
      <c r="B339" s="424" t="s">
        <v>430</v>
      </c>
      <c r="C339" s="1349">
        <f ca="1">'I4 BO ASSETS'!L55</f>
        <v>68000</v>
      </c>
      <c r="D339" s="720">
        <f t="shared" si="502"/>
        <v>0</v>
      </c>
      <c r="E339" s="720">
        <f t="shared" si="502"/>
        <v>68000</v>
      </c>
      <c r="F339" s="720">
        <f t="shared" si="461"/>
        <v>68000</v>
      </c>
      <c r="G339" s="720">
        <f t="shared" ref="G339:V339" si="539">$D339*G627</f>
        <v>0</v>
      </c>
      <c r="H339" s="720">
        <f t="shared" si="539"/>
        <v>0</v>
      </c>
      <c r="I339" s="720">
        <f t="shared" si="539"/>
        <v>0</v>
      </c>
      <c r="J339" s="720">
        <f t="shared" si="539"/>
        <v>0</v>
      </c>
      <c r="K339" s="720">
        <f t="shared" si="539"/>
        <v>0</v>
      </c>
      <c r="L339" s="720">
        <f t="shared" si="539"/>
        <v>0</v>
      </c>
      <c r="M339" s="720">
        <f t="shared" si="539"/>
        <v>0</v>
      </c>
      <c r="N339" s="720">
        <f t="shared" si="539"/>
        <v>0</v>
      </c>
      <c r="O339" s="720">
        <f t="shared" si="539"/>
        <v>0</v>
      </c>
      <c r="P339" s="720">
        <f t="shared" si="539"/>
        <v>0</v>
      </c>
      <c r="Q339" s="720">
        <f t="shared" si="539"/>
        <v>0</v>
      </c>
      <c r="R339" s="720">
        <f t="shared" si="539"/>
        <v>0</v>
      </c>
      <c r="S339" s="720">
        <f t="shared" si="539"/>
        <v>0</v>
      </c>
      <c r="T339" s="720">
        <f t="shared" si="539"/>
        <v>0</v>
      </c>
      <c r="U339" s="720">
        <f t="shared" si="539"/>
        <v>0</v>
      </c>
      <c r="V339" s="720">
        <f t="shared" si="539"/>
        <v>0</v>
      </c>
      <c r="W339" s="720">
        <f>$D339*W627</f>
        <v>0</v>
      </c>
      <c r="X339" s="720">
        <f>$D339*X627</f>
        <v>0</v>
      </c>
      <c r="Y339" s="720">
        <f>$D339*Y627</f>
        <v>0</v>
      </c>
      <c r="Z339" s="720">
        <f>$D339*Z627</f>
        <v>0</v>
      </c>
      <c r="AA339" s="720">
        <f t="shared" si="463"/>
        <v>0</v>
      </c>
      <c r="AB339" s="720">
        <f t="shared" ref="AB339:AQ339" si="540">$E339*AB627</f>
        <v>41243.612010470002</v>
      </c>
      <c r="AC339" s="720">
        <f t="shared" si="540"/>
        <v>9085.0743276948269</v>
      </c>
      <c r="AD339" s="720">
        <f t="shared" si="540"/>
        <v>2261.7000413880842</v>
      </c>
      <c r="AE339" s="720">
        <f t="shared" si="540"/>
        <v>0</v>
      </c>
      <c r="AF339" s="720">
        <f t="shared" si="540"/>
        <v>0</v>
      </c>
      <c r="AG339" s="720">
        <f t="shared" si="540"/>
        <v>0</v>
      </c>
      <c r="AH339" s="720">
        <f t="shared" si="540"/>
        <v>14043.205031857988</v>
      </c>
      <c r="AI339" s="720">
        <f t="shared" si="540"/>
        <v>770.08576524530577</v>
      </c>
      <c r="AJ339" s="720">
        <f t="shared" si="540"/>
        <v>596.32282334380091</v>
      </c>
      <c r="AK339" s="720">
        <f t="shared" si="540"/>
        <v>0</v>
      </c>
      <c r="AL339" s="720">
        <f t="shared" si="540"/>
        <v>0</v>
      </c>
      <c r="AM339" s="720">
        <f t="shared" si="540"/>
        <v>0</v>
      </c>
      <c r="AN339" s="720">
        <f t="shared" si="540"/>
        <v>0</v>
      </c>
      <c r="AO339" s="720">
        <f t="shared" si="540"/>
        <v>0</v>
      </c>
      <c r="AP339" s="720">
        <f t="shared" si="540"/>
        <v>0</v>
      </c>
      <c r="AQ339" s="720">
        <f t="shared" si="540"/>
        <v>0</v>
      </c>
      <c r="AR339" s="720">
        <f>$E339*AR627</f>
        <v>0</v>
      </c>
      <c r="AS339" s="720">
        <f>$E339*AS627</f>
        <v>0</v>
      </c>
      <c r="AT339" s="720">
        <f>$E339*AT627</f>
        <v>0</v>
      </c>
      <c r="AU339" s="720">
        <f>$E339*AU627</f>
        <v>0</v>
      </c>
      <c r="AV339" s="720">
        <f t="shared" si="465"/>
        <v>68000.000000000015</v>
      </c>
      <c r="AW339" s="720"/>
      <c r="AX339" s="720"/>
      <c r="AY339" s="720"/>
      <c r="AZ339" s="720"/>
      <c r="BA339" s="720"/>
      <c r="BB339" s="720"/>
      <c r="BC339" s="720"/>
      <c r="BD339" s="720"/>
      <c r="BE339" s="720"/>
      <c r="BF339" s="720"/>
      <c r="BG339" s="720"/>
      <c r="BH339" s="720"/>
      <c r="BI339" s="720"/>
      <c r="BJ339" s="720"/>
      <c r="BK339" s="720"/>
      <c r="BL339" s="720"/>
      <c r="BM339" s="720"/>
      <c r="BN339" s="720"/>
      <c r="BO339" s="720"/>
      <c r="BP339" s="720"/>
      <c r="BQ339" s="720"/>
    </row>
    <row r="340" spans="1:69" s="1374" customFormat="1" ht="12.75">
      <c r="A340" s="1373">
        <v>1860</v>
      </c>
      <c r="B340" s="763" t="s">
        <v>431</v>
      </c>
      <c r="C340" s="1349">
        <f ca="1">'I4 BO ASSETS'!L56</f>
        <v>61000</v>
      </c>
      <c r="D340" s="720">
        <f t="shared" si="502"/>
        <v>0</v>
      </c>
      <c r="E340" s="720">
        <f t="shared" si="502"/>
        <v>61000</v>
      </c>
      <c r="F340" s="720">
        <f t="shared" si="461"/>
        <v>61000</v>
      </c>
      <c r="G340" s="720">
        <f t="shared" ref="G340:Z340" si="541">$D340*G628</f>
        <v>0</v>
      </c>
      <c r="H340" s="720">
        <f t="shared" si="541"/>
        <v>0</v>
      </c>
      <c r="I340" s="720">
        <f t="shared" si="541"/>
        <v>0</v>
      </c>
      <c r="J340" s="720">
        <f t="shared" si="541"/>
        <v>0</v>
      </c>
      <c r="K340" s="720">
        <f t="shared" si="541"/>
        <v>0</v>
      </c>
      <c r="L340" s="720">
        <f t="shared" si="541"/>
        <v>0</v>
      </c>
      <c r="M340" s="720">
        <f t="shared" si="541"/>
        <v>0</v>
      </c>
      <c r="N340" s="720">
        <f t="shared" si="541"/>
        <v>0</v>
      </c>
      <c r="O340" s="720">
        <f t="shared" si="541"/>
        <v>0</v>
      </c>
      <c r="P340" s="720">
        <f t="shared" si="541"/>
        <v>0</v>
      </c>
      <c r="Q340" s="720">
        <f t="shared" si="541"/>
        <v>0</v>
      </c>
      <c r="R340" s="720">
        <f t="shared" si="541"/>
        <v>0</v>
      </c>
      <c r="S340" s="720">
        <f t="shared" si="541"/>
        <v>0</v>
      </c>
      <c r="T340" s="720">
        <f t="shared" si="541"/>
        <v>0</v>
      </c>
      <c r="U340" s="720">
        <f t="shared" si="541"/>
        <v>0</v>
      </c>
      <c r="V340" s="720">
        <f t="shared" si="541"/>
        <v>0</v>
      </c>
      <c r="W340" s="720">
        <f t="shared" si="541"/>
        <v>0</v>
      </c>
      <c r="X340" s="720">
        <f t="shared" si="541"/>
        <v>0</v>
      </c>
      <c r="Y340" s="720">
        <f t="shared" si="541"/>
        <v>0</v>
      </c>
      <c r="Z340" s="720">
        <f t="shared" si="541"/>
        <v>0</v>
      </c>
      <c r="AA340" s="720">
        <f t="shared" si="463"/>
        <v>0</v>
      </c>
      <c r="AB340" s="720">
        <f t="shared" ref="AB340:AU340" si="542">$E340*AB628</f>
        <v>21413.192059120433</v>
      </c>
      <c r="AC340" s="720">
        <f t="shared" si="542"/>
        <v>36649.61411707446</v>
      </c>
      <c r="AD340" s="720">
        <f t="shared" si="542"/>
        <v>2937.1938238051152</v>
      </c>
      <c r="AE340" s="720">
        <f t="shared" si="542"/>
        <v>0</v>
      </c>
      <c r="AF340" s="720">
        <f t="shared" si="542"/>
        <v>0</v>
      </c>
      <c r="AG340" s="720">
        <f t="shared" si="542"/>
        <v>0</v>
      </c>
      <c r="AH340" s="720">
        <f t="shared" si="542"/>
        <v>0</v>
      </c>
      <c r="AI340" s="720">
        <f t="shared" si="542"/>
        <v>0</v>
      </c>
      <c r="AJ340" s="720">
        <f t="shared" si="542"/>
        <v>0</v>
      </c>
      <c r="AK340" s="720">
        <f t="shared" si="542"/>
        <v>0</v>
      </c>
      <c r="AL340" s="720">
        <f t="shared" si="542"/>
        <v>0</v>
      </c>
      <c r="AM340" s="720">
        <f t="shared" si="542"/>
        <v>0</v>
      </c>
      <c r="AN340" s="720">
        <f t="shared" si="542"/>
        <v>0</v>
      </c>
      <c r="AO340" s="720">
        <f t="shared" si="542"/>
        <v>0</v>
      </c>
      <c r="AP340" s="720">
        <f t="shared" si="542"/>
        <v>0</v>
      </c>
      <c r="AQ340" s="720">
        <f t="shared" si="542"/>
        <v>0</v>
      </c>
      <c r="AR340" s="720">
        <f t="shared" si="542"/>
        <v>0</v>
      </c>
      <c r="AS340" s="720">
        <f t="shared" si="542"/>
        <v>0</v>
      </c>
      <c r="AT340" s="720">
        <f t="shared" si="542"/>
        <v>0</v>
      </c>
      <c r="AU340" s="720">
        <f t="shared" si="542"/>
        <v>0</v>
      </c>
      <c r="AV340" s="720">
        <f t="shared" si="465"/>
        <v>61000.000000000007</v>
      </c>
      <c r="AW340" s="720"/>
      <c r="AX340" s="720"/>
      <c r="AY340" s="720"/>
      <c r="AZ340" s="720"/>
      <c r="BA340" s="720"/>
      <c r="BB340" s="720"/>
      <c r="BC340" s="720"/>
      <c r="BD340" s="720"/>
      <c r="BE340" s="720"/>
      <c r="BF340" s="720"/>
      <c r="BG340" s="720"/>
      <c r="BH340" s="720"/>
      <c r="BI340" s="720"/>
      <c r="BJ340" s="720"/>
      <c r="BK340" s="720"/>
      <c r="BL340" s="720"/>
      <c r="BM340" s="720"/>
      <c r="BN340" s="720"/>
      <c r="BO340" s="720"/>
      <c r="BP340" s="720"/>
      <c r="BQ340" s="720"/>
    </row>
    <row r="341" spans="1:69" s="1391" customFormat="1" ht="12.75">
      <c r="A341" s="1386"/>
      <c r="B341" s="1387" t="s">
        <v>231</v>
      </c>
      <c r="C341" s="1388">
        <f>SUM(C301:C340)</f>
        <v>1129000</v>
      </c>
      <c r="D341" s="1389">
        <f>SUM(D301:D340)</f>
        <v>691300</v>
      </c>
      <c r="E341" s="1389">
        <f>SUM(E301:E340)</f>
        <v>437700</v>
      </c>
      <c r="F341" s="1390">
        <f>D341+E341</f>
        <v>1129000</v>
      </c>
      <c r="G341" s="1389">
        <f t="shared" ref="G341:AB341" si="543">SUM(G301:G340)</f>
        <v>300030.74315770878</v>
      </c>
      <c r="H341" s="1389">
        <f t="shared" si="543"/>
        <v>135233.42527784064</v>
      </c>
      <c r="I341" s="1389">
        <f t="shared" si="543"/>
        <v>255471.99466320424</v>
      </c>
      <c r="J341" s="1389">
        <f t="shared" si="543"/>
        <v>0</v>
      </c>
      <c r="K341" s="1389">
        <f t="shared" si="543"/>
        <v>0</v>
      </c>
      <c r="L341" s="1389">
        <f t="shared" si="543"/>
        <v>0</v>
      </c>
      <c r="M341" s="1389">
        <f t="shared" si="543"/>
        <v>6.4481833516431477</v>
      </c>
      <c r="N341" s="1389">
        <f t="shared" si="543"/>
        <v>0.81946909890050668</v>
      </c>
      <c r="O341" s="1389">
        <f t="shared" si="543"/>
        <v>556.56924879585779</v>
      </c>
      <c r="P341" s="1389">
        <f t="shared" si="543"/>
        <v>0</v>
      </c>
      <c r="Q341" s="1389">
        <f t="shared" si="543"/>
        <v>0</v>
      </c>
      <c r="R341" s="1389">
        <f t="shared" si="543"/>
        <v>0</v>
      </c>
      <c r="S341" s="1389">
        <f t="shared" si="543"/>
        <v>0</v>
      </c>
      <c r="T341" s="1389">
        <f t="shared" si="543"/>
        <v>0</v>
      </c>
      <c r="U341" s="1389">
        <f t="shared" si="543"/>
        <v>0</v>
      </c>
      <c r="V341" s="1389">
        <f t="shared" si="543"/>
        <v>0</v>
      </c>
      <c r="W341" s="1389">
        <f t="shared" si="543"/>
        <v>0</v>
      </c>
      <c r="X341" s="1389">
        <f t="shared" si="543"/>
        <v>0</v>
      </c>
      <c r="Y341" s="1389">
        <f t="shared" si="543"/>
        <v>0</v>
      </c>
      <c r="Z341" s="1389">
        <f t="shared" si="543"/>
        <v>0</v>
      </c>
      <c r="AA341" s="1389">
        <f t="shared" si="543"/>
        <v>691300</v>
      </c>
      <c r="AB341" s="1389">
        <f t="shared" si="543"/>
        <v>271206.12273965188</v>
      </c>
      <c r="AC341" s="1389">
        <f t="shared" ref="AC341:AX341" si="544">SUM(AC301:AC340)</f>
        <v>70266.989762137833</v>
      </c>
      <c r="AD341" s="1389">
        <f t="shared" si="544"/>
        <v>7680.3618475492112</v>
      </c>
      <c r="AE341" s="1389">
        <f t="shared" si="544"/>
        <v>0</v>
      </c>
      <c r="AF341" s="1389">
        <f t="shared" si="544"/>
        <v>0</v>
      </c>
      <c r="AG341" s="1389">
        <f t="shared" si="544"/>
        <v>0</v>
      </c>
      <c r="AH341" s="1389">
        <f t="shared" si="544"/>
        <v>80694.886010699876</v>
      </c>
      <c r="AI341" s="1389">
        <f t="shared" si="544"/>
        <v>4425.057022521507</v>
      </c>
      <c r="AJ341" s="1389">
        <f t="shared" si="544"/>
        <v>3426.5826174397303</v>
      </c>
      <c r="AK341" s="1389">
        <f t="shared" si="544"/>
        <v>0</v>
      </c>
      <c r="AL341" s="1389">
        <f t="shared" si="544"/>
        <v>0</v>
      </c>
      <c r="AM341" s="1389">
        <f t="shared" si="544"/>
        <v>0</v>
      </c>
      <c r="AN341" s="1389">
        <f t="shared" si="544"/>
        <v>0</v>
      </c>
      <c r="AO341" s="1389">
        <f t="shared" si="544"/>
        <v>0</v>
      </c>
      <c r="AP341" s="1389">
        <f t="shared" si="544"/>
        <v>0</v>
      </c>
      <c r="AQ341" s="1389">
        <f t="shared" si="544"/>
        <v>0</v>
      </c>
      <c r="AR341" s="1389">
        <f t="shared" si="544"/>
        <v>0</v>
      </c>
      <c r="AS341" s="1389">
        <f t="shared" si="544"/>
        <v>0</v>
      </c>
      <c r="AT341" s="1389">
        <f t="shared" si="544"/>
        <v>0</v>
      </c>
      <c r="AU341" s="1389">
        <f t="shared" si="544"/>
        <v>0</v>
      </c>
      <c r="AV341" s="1389">
        <f t="shared" si="544"/>
        <v>437700</v>
      </c>
      <c r="AW341" s="1389">
        <f t="shared" si="544"/>
        <v>0</v>
      </c>
      <c r="AX341" s="1389">
        <f t="shared" si="544"/>
        <v>0</v>
      </c>
      <c r="AY341" s="1389">
        <f t="shared" ref="AY341:BQ341" si="545">SUM(AY301:AY340)</f>
        <v>0</v>
      </c>
      <c r="AZ341" s="1389">
        <f t="shared" si="545"/>
        <v>0</v>
      </c>
      <c r="BA341" s="1389">
        <f t="shared" si="545"/>
        <v>0</v>
      </c>
      <c r="BB341" s="1389">
        <f t="shared" si="545"/>
        <v>0</v>
      </c>
      <c r="BC341" s="1389">
        <f t="shared" si="545"/>
        <v>0</v>
      </c>
      <c r="BD341" s="1389">
        <f t="shared" si="545"/>
        <v>0</v>
      </c>
      <c r="BE341" s="1389">
        <f t="shared" si="545"/>
        <v>0</v>
      </c>
      <c r="BF341" s="1389">
        <f t="shared" si="545"/>
        <v>0</v>
      </c>
      <c r="BG341" s="1389">
        <f t="shared" si="545"/>
        <v>0</v>
      </c>
      <c r="BH341" s="1389">
        <f t="shared" si="545"/>
        <v>0</v>
      </c>
      <c r="BI341" s="1389">
        <f t="shared" si="545"/>
        <v>0</v>
      </c>
      <c r="BJ341" s="1389">
        <f t="shared" si="545"/>
        <v>0</v>
      </c>
      <c r="BK341" s="1389">
        <f t="shared" si="545"/>
        <v>0</v>
      </c>
      <c r="BL341" s="1389">
        <f t="shared" si="545"/>
        <v>0</v>
      </c>
      <c r="BM341" s="1389">
        <f t="shared" si="545"/>
        <v>0</v>
      </c>
      <c r="BN341" s="1389">
        <f t="shared" si="545"/>
        <v>0</v>
      </c>
      <c r="BO341" s="1389">
        <f t="shared" si="545"/>
        <v>0</v>
      </c>
      <c r="BP341" s="1389">
        <f t="shared" si="545"/>
        <v>0</v>
      </c>
      <c r="BQ341" s="1389">
        <f t="shared" si="545"/>
        <v>0</v>
      </c>
    </row>
    <row r="342" spans="1:69" s="400" customFormat="1" ht="12.75">
      <c r="A342" s="1392"/>
      <c r="B342" s="525"/>
      <c r="C342" s="1396"/>
      <c r="D342" s="1383"/>
      <c r="E342" s="1383"/>
      <c r="F342" s="720"/>
      <c r="G342" s="720"/>
      <c r="H342" s="720"/>
      <c r="I342" s="720"/>
      <c r="J342" s="720"/>
      <c r="K342" s="720"/>
      <c r="L342" s="720"/>
      <c r="M342" s="720"/>
      <c r="N342" s="720"/>
      <c r="O342" s="720"/>
      <c r="P342" s="720"/>
      <c r="Q342" s="720"/>
      <c r="R342" s="720"/>
      <c r="S342" s="720"/>
      <c r="T342" s="720"/>
      <c r="U342" s="720"/>
      <c r="V342" s="720"/>
      <c r="W342" s="720"/>
      <c r="X342" s="720"/>
      <c r="Y342" s="720"/>
      <c r="Z342" s="720"/>
      <c r="AA342" s="720"/>
      <c r="AB342" s="720"/>
      <c r="AC342" s="720"/>
      <c r="AD342" s="720"/>
      <c r="AE342" s="720"/>
      <c r="AF342" s="720"/>
      <c r="AG342" s="720"/>
      <c r="AH342" s="720"/>
      <c r="AI342" s="720"/>
      <c r="AJ342" s="720"/>
      <c r="AK342" s="720"/>
      <c r="AL342" s="720"/>
      <c r="AM342" s="720"/>
      <c r="AN342" s="720"/>
      <c r="AO342" s="720"/>
      <c r="AP342" s="720"/>
      <c r="AQ342" s="720"/>
      <c r="AR342" s="720"/>
      <c r="AS342" s="720"/>
      <c r="AT342" s="720"/>
      <c r="AU342" s="720"/>
      <c r="AV342" s="720"/>
      <c r="AW342" s="720"/>
      <c r="AX342" s="720"/>
      <c r="AY342" s="720"/>
      <c r="AZ342" s="720"/>
      <c r="BA342" s="720"/>
      <c r="BB342" s="720"/>
      <c r="BC342" s="720"/>
      <c r="BD342" s="720"/>
      <c r="BE342" s="720"/>
      <c r="BF342" s="720"/>
      <c r="BG342" s="720"/>
      <c r="BH342" s="720"/>
      <c r="BI342" s="720"/>
      <c r="BJ342" s="720"/>
      <c r="BK342" s="720"/>
      <c r="BL342" s="720"/>
      <c r="BM342" s="720"/>
      <c r="BN342" s="720"/>
      <c r="BO342" s="720"/>
      <c r="BP342" s="720"/>
      <c r="BQ342" s="720"/>
    </row>
    <row r="343" spans="1:69" s="400" customFormat="1" ht="12.75">
      <c r="A343" s="1438" t="s">
        <v>981</v>
      </c>
      <c r="B343" s="1381"/>
      <c r="C343" s="1382"/>
      <c r="D343" s="1383"/>
      <c r="E343" s="1383"/>
      <c r="F343" s="720"/>
      <c r="G343" s="720"/>
      <c r="H343" s="720"/>
      <c r="I343" s="720"/>
      <c r="J343" s="720"/>
      <c r="K343" s="720"/>
      <c r="L343" s="720"/>
      <c r="M343" s="720"/>
      <c r="N343" s="720"/>
      <c r="O343" s="720"/>
      <c r="P343" s="720"/>
      <c r="Q343" s="720"/>
      <c r="R343" s="720"/>
      <c r="S343" s="720"/>
      <c r="T343" s="720"/>
      <c r="U343" s="720"/>
      <c r="V343" s="720"/>
      <c r="W343" s="720"/>
      <c r="X343" s="720"/>
      <c r="Y343" s="720"/>
      <c r="Z343" s="720"/>
      <c r="AA343" s="720"/>
      <c r="AB343" s="720"/>
      <c r="AC343" s="720"/>
      <c r="AD343" s="720"/>
      <c r="AE343" s="720"/>
      <c r="AF343" s="720"/>
      <c r="AG343" s="720"/>
      <c r="AH343" s="720"/>
      <c r="AI343" s="720"/>
      <c r="AJ343" s="720"/>
      <c r="AK343" s="720"/>
      <c r="AL343" s="720"/>
      <c r="AM343" s="720"/>
      <c r="AN343" s="720"/>
      <c r="AO343" s="720"/>
      <c r="AP343" s="720"/>
      <c r="AQ343" s="720"/>
      <c r="AR343" s="720"/>
      <c r="AS343" s="720"/>
      <c r="AT343" s="720"/>
      <c r="AU343" s="720"/>
      <c r="AV343" s="720"/>
      <c r="AW343" s="720"/>
      <c r="AX343" s="720"/>
      <c r="AY343" s="720"/>
      <c r="AZ343" s="720"/>
      <c r="BA343" s="720"/>
      <c r="BB343" s="720"/>
      <c r="BC343" s="720"/>
      <c r="BD343" s="720"/>
      <c r="BE343" s="720"/>
      <c r="BF343" s="720"/>
      <c r="BG343" s="720"/>
      <c r="BH343" s="720"/>
      <c r="BI343" s="720"/>
      <c r="BJ343" s="720"/>
      <c r="BK343" s="720"/>
      <c r="BL343" s="720"/>
      <c r="BM343" s="720"/>
      <c r="BN343" s="720"/>
      <c r="BO343" s="720"/>
      <c r="BP343" s="720"/>
      <c r="BQ343" s="720"/>
    </row>
    <row r="344" spans="1:69" s="400" customFormat="1" ht="12.75">
      <c r="A344" s="760">
        <v>1905</v>
      </c>
      <c r="B344" s="424" t="s">
        <v>623</v>
      </c>
      <c r="C344" s="1384">
        <f ca="1">'I4 BO ASSETS'!L61</f>
        <v>0</v>
      </c>
      <c r="D344" s="720"/>
      <c r="E344" s="720"/>
      <c r="F344" s="720"/>
      <c r="G344" s="720"/>
      <c r="H344" s="720"/>
      <c r="I344" s="720"/>
      <c r="J344" s="720"/>
      <c r="K344" s="720"/>
      <c r="L344" s="720"/>
      <c r="M344" s="720"/>
      <c r="N344" s="720"/>
      <c r="O344" s="720"/>
      <c r="P344" s="720"/>
      <c r="Q344" s="720"/>
      <c r="R344" s="720"/>
      <c r="S344" s="720"/>
      <c r="T344" s="720"/>
      <c r="U344" s="720"/>
      <c r="V344" s="720"/>
      <c r="W344" s="720"/>
      <c r="X344" s="720"/>
      <c r="Y344" s="720"/>
      <c r="Z344" s="720"/>
      <c r="AA344" s="720"/>
      <c r="AB344" s="720"/>
      <c r="AC344" s="720"/>
      <c r="AD344" s="720"/>
      <c r="AE344" s="720"/>
      <c r="AF344" s="720"/>
      <c r="AG344" s="720"/>
      <c r="AH344" s="720"/>
      <c r="AI344" s="720"/>
      <c r="AJ344" s="720"/>
      <c r="AK344" s="720"/>
      <c r="AL344" s="720"/>
      <c r="AM344" s="720"/>
      <c r="AN344" s="720"/>
      <c r="AO344" s="720"/>
      <c r="AP344" s="720"/>
      <c r="AQ344" s="720"/>
      <c r="AR344" s="720"/>
      <c r="AS344" s="720"/>
      <c r="AT344" s="720"/>
      <c r="AU344" s="720"/>
      <c r="AV344" s="720"/>
      <c r="AW344" s="720">
        <f t="shared" ref="AW344:BP344" si="546">$C344*AW630</f>
        <v>0</v>
      </c>
      <c r="AX344" s="720">
        <f t="shared" si="546"/>
        <v>0</v>
      </c>
      <c r="AY344" s="720">
        <f t="shared" si="546"/>
        <v>0</v>
      </c>
      <c r="AZ344" s="720">
        <f t="shared" si="546"/>
        <v>0</v>
      </c>
      <c r="BA344" s="720">
        <f t="shared" si="546"/>
        <v>0</v>
      </c>
      <c r="BB344" s="720">
        <f t="shared" si="546"/>
        <v>0</v>
      </c>
      <c r="BC344" s="720">
        <f t="shared" si="546"/>
        <v>0</v>
      </c>
      <c r="BD344" s="720">
        <f t="shared" si="546"/>
        <v>0</v>
      </c>
      <c r="BE344" s="720">
        <f t="shared" si="546"/>
        <v>0</v>
      </c>
      <c r="BF344" s="720">
        <f t="shared" si="546"/>
        <v>0</v>
      </c>
      <c r="BG344" s="720">
        <f t="shared" si="546"/>
        <v>0</v>
      </c>
      <c r="BH344" s="720">
        <f t="shared" si="546"/>
        <v>0</v>
      </c>
      <c r="BI344" s="720">
        <f t="shared" si="546"/>
        <v>0</v>
      </c>
      <c r="BJ344" s="720">
        <f t="shared" si="546"/>
        <v>0</v>
      </c>
      <c r="BK344" s="720">
        <f t="shared" si="546"/>
        <v>0</v>
      </c>
      <c r="BL344" s="720">
        <f t="shared" si="546"/>
        <v>0</v>
      </c>
      <c r="BM344" s="720">
        <f t="shared" si="546"/>
        <v>0</v>
      </c>
      <c r="BN344" s="720">
        <f t="shared" si="546"/>
        <v>0</v>
      </c>
      <c r="BO344" s="720">
        <f t="shared" si="546"/>
        <v>0</v>
      </c>
      <c r="BP344" s="720">
        <f t="shared" si="546"/>
        <v>0</v>
      </c>
      <c r="BQ344" s="720">
        <f>SUM(AW344:BP344)</f>
        <v>0</v>
      </c>
    </row>
    <row r="345" spans="1:69" s="400" customFormat="1" ht="12.75">
      <c r="A345" s="760">
        <v>1906</v>
      </c>
      <c r="B345" s="424" t="s">
        <v>624</v>
      </c>
      <c r="C345" s="1384">
        <f ca="1">'I4 BO ASSETS'!L62</f>
        <v>0</v>
      </c>
      <c r="D345" s="720"/>
      <c r="E345" s="720"/>
      <c r="F345" s="720"/>
      <c r="G345" s="720"/>
      <c r="H345" s="720"/>
      <c r="I345" s="720"/>
      <c r="J345" s="720"/>
      <c r="K345" s="720"/>
      <c r="L345" s="720"/>
      <c r="M345" s="720"/>
      <c r="N345" s="720"/>
      <c r="O345" s="720"/>
      <c r="P345" s="720"/>
      <c r="Q345" s="720"/>
      <c r="R345" s="720"/>
      <c r="S345" s="720"/>
      <c r="T345" s="720"/>
      <c r="U345" s="720"/>
      <c r="V345" s="720"/>
      <c r="W345" s="720"/>
      <c r="X345" s="720"/>
      <c r="Y345" s="720"/>
      <c r="Z345" s="720"/>
      <c r="AA345" s="720"/>
      <c r="AB345" s="720"/>
      <c r="AC345" s="720"/>
      <c r="AD345" s="720"/>
      <c r="AE345" s="720"/>
      <c r="AF345" s="720"/>
      <c r="AG345" s="720"/>
      <c r="AH345" s="720"/>
      <c r="AI345" s="720"/>
      <c r="AJ345" s="720"/>
      <c r="AK345" s="720"/>
      <c r="AL345" s="720"/>
      <c r="AM345" s="720"/>
      <c r="AN345" s="720"/>
      <c r="AO345" s="720"/>
      <c r="AP345" s="720"/>
      <c r="AQ345" s="720"/>
      <c r="AR345" s="720"/>
      <c r="AS345" s="720"/>
      <c r="AT345" s="720"/>
      <c r="AU345" s="720"/>
      <c r="AV345" s="720"/>
      <c r="AW345" s="720">
        <f t="shared" ref="AW345:BP345" si="547">$C345*AW631</f>
        <v>0</v>
      </c>
      <c r="AX345" s="720">
        <f t="shared" si="547"/>
        <v>0</v>
      </c>
      <c r="AY345" s="720">
        <f t="shared" si="547"/>
        <v>0</v>
      </c>
      <c r="AZ345" s="720">
        <f t="shared" si="547"/>
        <v>0</v>
      </c>
      <c r="BA345" s="720">
        <f t="shared" si="547"/>
        <v>0</v>
      </c>
      <c r="BB345" s="720">
        <f t="shared" si="547"/>
        <v>0</v>
      </c>
      <c r="BC345" s="720">
        <f t="shared" si="547"/>
        <v>0</v>
      </c>
      <c r="BD345" s="720">
        <f t="shared" si="547"/>
        <v>0</v>
      </c>
      <c r="BE345" s="720">
        <f t="shared" si="547"/>
        <v>0</v>
      </c>
      <c r="BF345" s="720">
        <f t="shared" si="547"/>
        <v>0</v>
      </c>
      <c r="BG345" s="720">
        <f t="shared" si="547"/>
        <v>0</v>
      </c>
      <c r="BH345" s="720">
        <f t="shared" si="547"/>
        <v>0</v>
      </c>
      <c r="BI345" s="720">
        <f t="shared" si="547"/>
        <v>0</v>
      </c>
      <c r="BJ345" s="720">
        <f t="shared" si="547"/>
        <v>0</v>
      </c>
      <c r="BK345" s="720">
        <f t="shared" si="547"/>
        <v>0</v>
      </c>
      <c r="BL345" s="720">
        <f t="shared" si="547"/>
        <v>0</v>
      </c>
      <c r="BM345" s="720">
        <f t="shared" si="547"/>
        <v>0</v>
      </c>
      <c r="BN345" s="720">
        <f t="shared" si="547"/>
        <v>0</v>
      </c>
      <c r="BO345" s="720">
        <f t="shared" si="547"/>
        <v>0</v>
      </c>
      <c r="BP345" s="720">
        <f t="shared" si="547"/>
        <v>0</v>
      </c>
      <c r="BQ345" s="720">
        <f t="shared" ref="BQ345:BQ363" si="548">SUM(AW345:BP345)</f>
        <v>0</v>
      </c>
    </row>
    <row r="346" spans="1:69" s="400" customFormat="1" ht="12.75">
      <c r="A346" s="760">
        <v>1908</v>
      </c>
      <c r="B346" s="424" t="s">
        <v>625</v>
      </c>
      <c r="C346" s="1384">
        <f ca="1">'I4 BO ASSETS'!L63</f>
        <v>34000</v>
      </c>
      <c r="D346" s="720"/>
      <c r="E346" s="720"/>
      <c r="F346" s="720"/>
      <c r="G346" s="720"/>
      <c r="H346" s="720"/>
      <c r="I346" s="720"/>
      <c r="J346" s="720"/>
      <c r="K346" s="720"/>
      <c r="L346" s="720"/>
      <c r="M346" s="720"/>
      <c r="N346" s="720"/>
      <c r="O346" s="720"/>
      <c r="P346" s="720"/>
      <c r="Q346" s="720"/>
      <c r="R346" s="720"/>
      <c r="S346" s="720"/>
      <c r="T346" s="720"/>
      <c r="U346" s="720"/>
      <c r="V346" s="720"/>
      <c r="W346" s="720"/>
      <c r="X346" s="720"/>
      <c r="Y346" s="720"/>
      <c r="Z346" s="720"/>
      <c r="AA346" s="720"/>
      <c r="AB346" s="720"/>
      <c r="AC346" s="720"/>
      <c r="AD346" s="720"/>
      <c r="AE346" s="720"/>
      <c r="AF346" s="720"/>
      <c r="AG346" s="720"/>
      <c r="AH346" s="720"/>
      <c r="AI346" s="720"/>
      <c r="AJ346" s="720"/>
      <c r="AK346" s="720"/>
      <c r="AL346" s="720"/>
      <c r="AM346" s="720"/>
      <c r="AN346" s="720"/>
      <c r="AO346" s="720"/>
      <c r="AP346" s="720"/>
      <c r="AQ346" s="720"/>
      <c r="AR346" s="720"/>
      <c r="AS346" s="720"/>
      <c r="AT346" s="720"/>
      <c r="AU346" s="720"/>
      <c r="AV346" s="720"/>
      <c r="AW346" s="720">
        <f t="shared" ref="AW346:BP346" si="549">$C346*AW632</f>
        <v>17050.764835072612</v>
      </c>
      <c r="AX346" s="720">
        <f t="shared" si="549"/>
        <v>5874.7249726411674</v>
      </c>
      <c r="AY346" s="720">
        <f t="shared" si="549"/>
        <v>8454.0130619642969</v>
      </c>
      <c r="AZ346" s="720">
        <f t="shared" si="549"/>
        <v>0</v>
      </c>
      <c r="BA346" s="720">
        <f t="shared" si="549"/>
        <v>0</v>
      </c>
      <c r="BB346" s="720">
        <f t="shared" si="549"/>
        <v>0</v>
      </c>
      <c r="BC346" s="720">
        <f t="shared" si="549"/>
        <v>2372.1054129537515</v>
      </c>
      <c r="BD346" s="720">
        <f t="shared" si="549"/>
        <v>130.15895865434126</v>
      </c>
      <c r="BE346" s="720">
        <f t="shared" si="549"/>
        <v>118.23275871383295</v>
      </c>
      <c r="BF346" s="720">
        <f t="shared" si="549"/>
        <v>0</v>
      </c>
      <c r="BG346" s="720">
        <f t="shared" si="549"/>
        <v>0</v>
      </c>
      <c r="BH346" s="720">
        <f t="shared" si="549"/>
        <v>0</v>
      </c>
      <c r="BI346" s="720">
        <f t="shared" si="549"/>
        <v>0</v>
      </c>
      <c r="BJ346" s="720">
        <f t="shared" si="549"/>
        <v>0</v>
      </c>
      <c r="BK346" s="720">
        <f t="shared" si="549"/>
        <v>0</v>
      </c>
      <c r="BL346" s="720">
        <f t="shared" si="549"/>
        <v>0</v>
      </c>
      <c r="BM346" s="720">
        <f t="shared" si="549"/>
        <v>0</v>
      </c>
      <c r="BN346" s="720">
        <f t="shared" si="549"/>
        <v>0</v>
      </c>
      <c r="BO346" s="720">
        <f t="shared" si="549"/>
        <v>0</v>
      </c>
      <c r="BP346" s="720">
        <f t="shared" si="549"/>
        <v>0</v>
      </c>
      <c r="BQ346" s="720">
        <f t="shared" si="548"/>
        <v>34000.000000000007</v>
      </c>
    </row>
    <row r="347" spans="1:69" s="400" customFormat="1" ht="12.75">
      <c r="A347" s="760">
        <v>1910</v>
      </c>
      <c r="B347" s="424" t="s">
        <v>626</v>
      </c>
      <c r="C347" s="1384">
        <f ca="1">'I4 BO ASSETS'!L64</f>
        <v>0</v>
      </c>
      <c r="D347" s="720"/>
      <c r="E347" s="720"/>
      <c r="F347" s="720"/>
      <c r="G347" s="720"/>
      <c r="H347" s="720"/>
      <c r="I347" s="720"/>
      <c r="J347" s="720"/>
      <c r="K347" s="720"/>
      <c r="L347" s="720"/>
      <c r="M347" s="720"/>
      <c r="N347" s="720"/>
      <c r="O347" s="720"/>
      <c r="P347" s="720"/>
      <c r="Q347" s="720"/>
      <c r="R347" s="720"/>
      <c r="S347" s="720"/>
      <c r="T347" s="720"/>
      <c r="U347" s="720"/>
      <c r="V347" s="720"/>
      <c r="W347" s="720"/>
      <c r="X347" s="720"/>
      <c r="Y347" s="720"/>
      <c r="Z347" s="720"/>
      <c r="AA347" s="720"/>
      <c r="AB347" s="720"/>
      <c r="AC347" s="720"/>
      <c r="AD347" s="720"/>
      <c r="AE347" s="720"/>
      <c r="AF347" s="720"/>
      <c r="AG347" s="720"/>
      <c r="AH347" s="720"/>
      <c r="AI347" s="720"/>
      <c r="AJ347" s="720"/>
      <c r="AK347" s="720"/>
      <c r="AL347" s="720"/>
      <c r="AM347" s="720"/>
      <c r="AN347" s="720"/>
      <c r="AO347" s="720"/>
      <c r="AP347" s="720"/>
      <c r="AQ347" s="720"/>
      <c r="AR347" s="720"/>
      <c r="AS347" s="720"/>
      <c r="AT347" s="720"/>
      <c r="AU347" s="720"/>
      <c r="AV347" s="720"/>
      <c r="AW347" s="720">
        <f t="shared" ref="AW347:BP347" si="550">$C347*AW633</f>
        <v>0</v>
      </c>
      <c r="AX347" s="720">
        <f t="shared" si="550"/>
        <v>0</v>
      </c>
      <c r="AY347" s="720">
        <f t="shared" si="550"/>
        <v>0</v>
      </c>
      <c r="AZ347" s="720">
        <f t="shared" si="550"/>
        <v>0</v>
      </c>
      <c r="BA347" s="720">
        <f t="shared" si="550"/>
        <v>0</v>
      </c>
      <c r="BB347" s="720">
        <f t="shared" si="550"/>
        <v>0</v>
      </c>
      <c r="BC347" s="720">
        <f t="shared" si="550"/>
        <v>0</v>
      </c>
      <c r="BD347" s="720">
        <f t="shared" si="550"/>
        <v>0</v>
      </c>
      <c r="BE347" s="720">
        <f t="shared" si="550"/>
        <v>0</v>
      </c>
      <c r="BF347" s="720">
        <f t="shared" si="550"/>
        <v>0</v>
      </c>
      <c r="BG347" s="720">
        <f t="shared" si="550"/>
        <v>0</v>
      </c>
      <c r="BH347" s="720">
        <f t="shared" si="550"/>
        <v>0</v>
      </c>
      <c r="BI347" s="720">
        <f t="shared" si="550"/>
        <v>0</v>
      </c>
      <c r="BJ347" s="720">
        <f t="shared" si="550"/>
        <v>0</v>
      </c>
      <c r="BK347" s="720">
        <f t="shared" si="550"/>
        <v>0</v>
      </c>
      <c r="BL347" s="720">
        <f t="shared" si="550"/>
        <v>0</v>
      </c>
      <c r="BM347" s="720">
        <f t="shared" si="550"/>
        <v>0</v>
      </c>
      <c r="BN347" s="720">
        <f t="shared" si="550"/>
        <v>0</v>
      </c>
      <c r="BO347" s="720">
        <f t="shared" si="550"/>
        <v>0</v>
      </c>
      <c r="BP347" s="720">
        <f t="shared" si="550"/>
        <v>0</v>
      </c>
      <c r="BQ347" s="720">
        <f t="shared" si="548"/>
        <v>0</v>
      </c>
    </row>
    <row r="348" spans="1:69" s="400" customFormat="1" ht="12.75">
      <c r="A348" s="760">
        <v>1915</v>
      </c>
      <c r="B348" s="424" t="s">
        <v>956</v>
      </c>
      <c r="C348" s="1384">
        <f ca="1">'I4 BO ASSETS'!L65</f>
        <v>6000</v>
      </c>
      <c r="D348" s="720"/>
      <c r="E348" s="720"/>
      <c r="F348" s="720"/>
      <c r="G348" s="720"/>
      <c r="H348" s="720"/>
      <c r="I348" s="720"/>
      <c r="J348" s="720"/>
      <c r="K348" s="720"/>
      <c r="L348" s="720"/>
      <c r="M348" s="720"/>
      <c r="N348" s="720"/>
      <c r="O348" s="720"/>
      <c r="P348" s="720"/>
      <c r="Q348" s="720"/>
      <c r="R348" s="720"/>
      <c r="S348" s="720"/>
      <c r="T348" s="720"/>
      <c r="U348" s="720"/>
      <c r="V348" s="720"/>
      <c r="W348" s="720"/>
      <c r="X348" s="720"/>
      <c r="Y348" s="720"/>
      <c r="Z348" s="720"/>
      <c r="AA348" s="720"/>
      <c r="AB348" s="720"/>
      <c r="AC348" s="720"/>
      <c r="AD348" s="720"/>
      <c r="AE348" s="720"/>
      <c r="AF348" s="720"/>
      <c r="AG348" s="720"/>
      <c r="AH348" s="720"/>
      <c r="AI348" s="720"/>
      <c r="AJ348" s="720"/>
      <c r="AK348" s="720"/>
      <c r="AL348" s="720"/>
      <c r="AM348" s="720"/>
      <c r="AN348" s="720"/>
      <c r="AO348" s="720"/>
      <c r="AP348" s="720"/>
      <c r="AQ348" s="720"/>
      <c r="AR348" s="720"/>
      <c r="AS348" s="720"/>
      <c r="AT348" s="720"/>
      <c r="AU348" s="720"/>
      <c r="AV348" s="720"/>
      <c r="AW348" s="720">
        <f t="shared" ref="AW348:BP348" si="551">$C348*AW634</f>
        <v>3008.9585003069315</v>
      </c>
      <c r="AX348" s="720">
        <f t="shared" si="551"/>
        <v>1036.7161716425589</v>
      </c>
      <c r="AY348" s="720">
        <f t="shared" si="551"/>
        <v>1491.8846579936994</v>
      </c>
      <c r="AZ348" s="720">
        <f t="shared" si="551"/>
        <v>0</v>
      </c>
      <c r="BA348" s="720">
        <f t="shared" si="551"/>
        <v>0</v>
      </c>
      <c r="BB348" s="720">
        <f t="shared" si="551"/>
        <v>0</v>
      </c>
      <c r="BC348" s="720">
        <f t="shared" si="551"/>
        <v>418.60683758007383</v>
      </c>
      <c r="BD348" s="720">
        <f t="shared" si="551"/>
        <v>22.96922799782493</v>
      </c>
      <c r="BE348" s="720">
        <f t="shared" si="551"/>
        <v>20.864604478911698</v>
      </c>
      <c r="BF348" s="720">
        <f t="shared" si="551"/>
        <v>0</v>
      </c>
      <c r="BG348" s="720">
        <f t="shared" si="551"/>
        <v>0</v>
      </c>
      <c r="BH348" s="720">
        <f t="shared" si="551"/>
        <v>0</v>
      </c>
      <c r="BI348" s="720">
        <f t="shared" si="551"/>
        <v>0</v>
      </c>
      <c r="BJ348" s="720">
        <f t="shared" si="551"/>
        <v>0</v>
      </c>
      <c r="BK348" s="720">
        <f t="shared" si="551"/>
        <v>0</v>
      </c>
      <c r="BL348" s="720">
        <f t="shared" si="551"/>
        <v>0</v>
      </c>
      <c r="BM348" s="720">
        <f t="shared" si="551"/>
        <v>0</v>
      </c>
      <c r="BN348" s="720">
        <f t="shared" si="551"/>
        <v>0</v>
      </c>
      <c r="BO348" s="720">
        <f t="shared" si="551"/>
        <v>0</v>
      </c>
      <c r="BP348" s="720">
        <f t="shared" si="551"/>
        <v>0</v>
      </c>
      <c r="BQ348" s="720">
        <f t="shared" si="548"/>
        <v>6000.0000000000009</v>
      </c>
    </row>
    <row r="349" spans="1:69" s="400" customFormat="1" ht="12.75">
      <c r="A349" s="760">
        <v>1920</v>
      </c>
      <c r="B349" s="424" t="s">
        <v>957</v>
      </c>
      <c r="C349" s="1384">
        <f ca="1">'I4 BO ASSETS'!L66</f>
        <v>45000</v>
      </c>
      <c r="D349" s="720"/>
      <c r="E349" s="720"/>
      <c r="F349" s="720"/>
      <c r="G349" s="720"/>
      <c r="H349" s="720"/>
      <c r="I349" s="720"/>
      <c r="J349" s="720"/>
      <c r="K349" s="720"/>
      <c r="L349" s="720"/>
      <c r="M349" s="720"/>
      <c r="N349" s="720"/>
      <c r="O349" s="720"/>
      <c r="P349" s="720"/>
      <c r="Q349" s="720"/>
      <c r="R349" s="720"/>
      <c r="S349" s="720"/>
      <c r="T349" s="720"/>
      <c r="U349" s="720"/>
      <c r="V349" s="720"/>
      <c r="W349" s="720"/>
      <c r="X349" s="720"/>
      <c r="Y349" s="720"/>
      <c r="Z349" s="720"/>
      <c r="AA349" s="720"/>
      <c r="AB349" s="720"/>
      <c r="AC349" s="720"/>
      <c r="AD349" s="720"/>
      <c r="AE349" s="720"/>
      <c r="AF349" s="720"/>
      <c r="AG349" s="720"/>
      <c r="AH349" s="720"/>
      <c r="AI349" s="720"/>
      <c r="AJ349" s="720"/>
      <c r="AK349" s="720"/>
      <c r="AL349" s="720"/>
      <c r="AM349" s="720"/>
      <c r="AN349" s="720"/>
      <c r="AO349" s="720"/>
      <c r="AP349" s="720"/>
      <c r="AQ349" s="720"/>
      <c r="AR349" s="720"/>
      <c r="AS349" s="720"/>
      <c r="AT349" s="720"/>
      <c r="AU349" s="720"/>
      <c r="AV349" s="720"/>
      <c r="AW349" s="720">
        <f t="shared" ref="AW349:BP349" si="552">$C349*AW635</f>
        <v>22567.188752301987</v>
      </c>
      <c r="AX349" s="720">
        <f t="shared" si="552"/>
        <v>7775.3712873191926</v>
      </c>
      <c r="AY349" s="720">
        <f t="shared" si="552"/>
        <v>11189.134934952745</v>
      </c>
      <c r="AZ349" s="720">
        <f t="shared" si="552"/>
        <v>0</v>
      </c>
      <c r="BA349" s="720">
        <f t="shared" si="552"/>
        <v>0</v>
      </c>
      <c r="BB349" s="720">
        <f t="shared" si="552"/>
        <v>0</v>
      </c>
      <c r="BC349" s="720">
        <f t="shared" si="552"/>
        <v>3139.5512818505536</v>
      </c>
      <c r="BD349" s="720">
        <f t="shared" si="552"/>
        <v>172.26920998368698</v>
      </c>
      <c r="BE349" s="720">
        <f t="shared" si="552"/>
        <v>156.48453359183773</v>
      </c>
      <c r="BF349" s="720">
        <f t="shared" si="552"/>
        <v>0</v>
      </c>
      <c r="BG349" s="720">
        <f t="shared" si="552"/>
        <v>0</v>
      </c>
      <c r="BH349" s="720">
        <f t="shared" si="552"/>
        <v>0</v>
      </c>
      <c r="BI349" s="720">
        <f t="shared" si="552"/>
        <v>0</v>
      </c>
      <c r="BJ349" s="720">
        <f t="shared" si="552"/>
        <v>0</v>
      </c>
      <c r="BK349" s="720">
        <f t="shared" si="552"/>
        <v>0</v>
      </c>
      <c r="BL349" s="720">
        <f t="shared" si="552"/>
        <v>0</v>
      </c>
      <c r="BM349" s="720">
        <f t="shared" si="552"/>
        <v>0</v>
      </c>
      <c r="BN349" s="720">
        <f t="shared" si="552"/>
        <v>0</v>
      </c>
      <c r="BO349" s="720">
        <f t="shared" si="552"/>
        <v>0</v>
      </c>
      <c r="BP349" s="720">
        <f t="shared" si="552"/>
        <v>0</v>
      </c>
      <c r="BQ349" s="720">
        <f t="shared" si="548"/>
        <v>45000</v>
      </c>
    </row>
    <row r="350" spans="1:69" s="400" customFormat="1" ht="12.75">
      <c r="A350" s="760">
        <v>1925</v>
      </c>
      <c r="B350" s="424" t="s">
        <v>958</v>
      </c>
      <c r="C350" s="1384">
        <f ca="1">'I4 BO ASSETS'!L67</f>
        <v>0</v>
      </c>
      <c r="D350" s="720"/>
      <c r="E350" s="720"/>
      <c r="F350" s="720"/>
      <c r="G350" s="720"/>
      <c r="H350" s="720"/>
      <c r="I350" s="720"/>
      <c r="J350" s="720"/>
      <c r="K350" s="720"/>
      <c r="L350" s="720"/>
      <c r="M350" s="720"/>
      <c r="N350" s="720"/>
      <c r="O350" s="720"/>
      <c r="P350" s="720"/>
      <c r="Q350" s="720"/>
      <c r="R350" s="720"/>
      <c r="S350" s="720"/>
      <c r="T350" s="720"/>
      <c r="U350" s="720"/>
      <c r="V350" s="720"/>
      <c r="W350" s="720"/>
      <c r="X350" s="720"/>
      <c r="Y350" s="720"/>
      <c r="Z350" s="720"/>
      <c r="AA350" s="720"/>
      <c r="AB350" s="720"/>
      <c r="AC350" s="720"/>
      <c r="AD350" s="720"/>
      <c r="AE350" s="720"/>
      <c r="AF350" s="720"/>
      <c r="AG350" s="720"/>
      <c r="AH350" s="720"/>
      <c r="AI350" s="720"/>
      <c r="AJ350" s="720"/>
      <c r="AK350" s="720"/>
      <c r="AL350" s="720"/>
      <c r="AM350" s="720"/>
      <c r="AN350" s="720"/>
      <c r="AO350" s="720"/>
      <c r="AP350" s="720"/>
      <c r="AQ350" s="720"/>
      <c r="AR350" s="720"/>
      <c r="AS350" s="720"/>
      <c r="AT350" s="720"/>
      <c r="AU350" s="720"/>
      <c r="AV350" s="720"/>
      <c r="AW350" s="720">
        <f t="shared" ref="AW350:BP350" si="553">$C350*AW636</f>
        <v>0</v>
      </c>
      <c r="AX350" s="720">
        <f t="shared" si="553"/>
        <v>0</v>
      </c>
      <c r="AY350" s="720">
        <f t="shared" si="553"/>
        <v>0</v>
      </c>
      <c r="AZ350" s="720">
        <f t="shared" si="553"/>
        <v>0</v>
      </c>
      <c r="BA350" s="720">
        <f t="shared" si="553"/>
        <v>0</v>
      </c>
      <c r="BB350" s="720">
        <f t="shared" si="553"/>
        <v>0</v>
      </c>
      <c r="BC350" s="720">
        <f t="shared" si="553"/>
        <v>0</v>
      </c>
      <c r="BD350" s="720">
        <f t="shared" si="553"/>
        <v>0</v>
      </c>
      <c r="BE350" s="720">
        <f t="shared" si="553"/>
        <v>0</v>
      </c>
      <c r="BF350" s="720">
        <f t="shared" si="553"/>
        <v>0</v>
      </c>
      <c r="BG350" s="720">
        <f t="shared" si="553"/>
        <v>0</v>
      </c>
      <c r="BH350" s="720">
        <f t="shared" si="553"/>
        <v>0</v>
      </c>
      <c r="BI350" s="720">
        <f t="shared" si="553"/>
        <v>0</v>
      </c>
      <c r="BJ350" s="720">
        <f t="shared" si="553"/>
        <v>0</v>
      </c>
      <c r="BK350" s="720">
        <f t="shared" si="553"/>
        <v>0</v>
      </c>
      <c r="BL350" s="720">
        <f t="shared" si="553"/>
        <v>0</v>
      </c>
      <c r="BM350" s="720">
        <f t="shared" si="553"/>
        <v>0</v>
      </c>
      <c r="BN350" s="720">
        <f t="shared" si="553"/>
        <v>0</v>
      </c>
      <c r="BO350" s="720">
        <f t="shared" si="553"/>
        <v>0</v>
      </c>
      <c r="BP350" s="720">
        <f t="shared" si="553"/>
        <v>0</v>
      </c>
      <c r="BQ350" s="720">
        <f t="shared" si="548"/>
        <v>0</v>
      </c>
    </row>
    <row r="351" spans="1:69" s="400" customFormat="1" ht="12.75">
      <c r="A351" s="760">
        <v>1930</v>
      </c>
      <c r="B351" s="424" t="s">
        <v>959</v>
      </c>
      <c r="C351" s="1384">
        <f ca="1">'I4 BO ASSETS'!L68</f>
        <v>187000</v>
      </c>
      <c r="D351" s="720"/>
      <c r="E351" s="720"/>
      <c r="F351" s="720"/>
      <c r="G351" s="720"/>
      <c r="H351" s="720"/>
      <c r="I351" s="720"/>
      <c r="J351" s="720"/>
      <c r="K351" s="720"/>
      <c r="L351" s="720"/>
      <c r="M351" s="720"/>
      <c r="N351" s="720"/>
      <c r="O351" s="720"/>
      <c r="P351" s="720"/>
      <c r="Q351" s="720"/>
      <c r="R351" s="720"/>
      <c r="S351" s="720"/>
      <c r="T351" s="720"/>
      <c r="U351" s="720"/>
      <c r="V351" s="720"/>
      <c r="W351" s="720"/>
      <c r="X351" s="720"/>
      <c r="Y351" s="720"/>
      <c r="Z351" s="720"/>
      <c r="AA351" s="720"/>
      <c r="AB351" s="720"/>
      <c r="AC351" s="720"/>
      <c r="AD351" s="720"/>
      <c r="AE351" s="720"/>
      <c r="AF351" s="720"/>
      <c r="AG351" s="720"/>
      <c r="AH351" s="720"/>
      <c r="AI351" s="720"/>
      <c r="AJ351" s="720"/>
      <c r="AK351" s="720"/>
      <c r="AL351" s="720"/>
      <c r="AM351" s="720"/>
      <c r="AN351" s="720"/>
      <c r="AO351" s="720"/>
      <c r="AP351" s="720"/>
      <c r="AQ351" s="720"/>
      <c r="AR351" s="720"/>
      <c r="AS351" s="720"/>
      <c r="AT351" s="720"/>
      <c r="AU351" s="720"/>
      <c r="AV351" s="720"/>
      <c r="AW351" s="720">
        <f t="shared" ref="AW351:BP351" si="554">$C351*AW637</f>
        <v>93779.206592899369</v>
      </c>
      <c r="AX351" s="720">
        <f t="shared" si="554"/>
        <v>32310.987349526422</v>
      </c>
      <c r="AY351" s="720">
        <f t="shared" si="554"/>
        <v>46497.071840803626</v>
      </c>
      <c r="AZ351" s="720">
        <f t="shared" si="554"/>
        <v>0</v>
      </c>
      <c r="BA351" s="720">
        <f t="shared" si="554"/>
        <v>0</v>
      </c>
      <c r="BB351" s="720">
        <f t="shared" si="554"/>
        <v>0</v>
      </c>
      <c r="BC351" s="720">
        <f t="shared" si="554"/>
        <v>13046.579771245635</v>
      </c>
      <c r="BD351" s="720">
        <f t="shared" si="554"/>
        <v>715.87427259887704</v>
      </c>
      <c r="BE351" s="720">
        <f t="shared" si="554"/>
        <v>650.28017292608126</v>
      </c>
      <c r="BF351" s="720">
        <f t="shared" si="554"/>
        <v>0</v>
      </c>
      <c r="BG351" s="720">
        <f t="shared" si="554"/>
        <v>0</v>
      </c>
      <c r="BH351" s="720">
        <f t="shared" si="554"/>
        <v>0</v>
      </c>
      <c r="BI351" s="720">
        <f t="shared" si="554"/>
        <v>0</v>
      </c>
      <c r="BJ351" s="720">
        <f t="shared" si="554"/>
        <v>0</v>
      </c>
      <c r="BK351" s="720">
        <f t="shared" si="554"/>
        <v>0</v>
      </c>
      <c r="BL351" s="720">
        <f t="shared" si="554"/>
        <v>0</v>
      </c>
      <c r="BM351" s="720">
        <f t="shared" si="554"/>
        <v>0</v>
      </c>
      <c r="BN351" s="720">
        <f t="shared" si="554"/>
        <v>0</v>
      </c>
      <c r="BO351" s="720">
        <f t="shared" si="554"/>
        <v>0</v>
      </c>
      <c r="BP351" s="720">
        <f t="shared" si="554"/>
        <v>0</v>
      </c>
      <c r="BQ351" s="720">
        <f t="shared" si="548"/>
        <v>187000</v>
      </c>
    </row>
    <row r="352" spans="1:69" s="400" customFormat="1" ht="12.75">
      <c r="A352" s="760">
        <v>1935</v>
      </c>
      <c r="B352" s="424" t="s">
        <v>960</v>
      </c>
      <c r="C352" s="1384">
        <f ca="1">'I4 BO ASSETS'!L69</f>
        <v>3000</v>
      </c>
      <c r="D352" s="720"/>
      <c r="E352" s="720"/>
      <c r="F352" s="720"/>
      <c r="G352" s="720"/>
      <c r="H352" s="720"/>
      <c r="I352" s="720"/>
      <c r="J352" s="720"/>
      <c r="K352" s="720"/>
      <c r="L352" s="720"/>
      <c r="M352" s="720"/>
      <c r="N352" s="720"/>
      <c r="O352" s="720"/>
      <c r="P352" s="720"/>
      <c r="Q352" s="720"/>
      <c r="R352" s="720"/>
      <c r="S352" s="720"/>
      <c r="T352" s="720"/>
      <c r="U352" s="720"/>
      <c r="V352" s="720"/>
      <c r="W352" s="720"/>
      <c r="X352" s="720"/>
      <c r="Y352" s="720"/>
      <c r="Z352" s="720"/>
      <c r="AA352" s="720"/>
      <c r="AB352" s="720"/>
      <c r="AC352" s="720"/>
      <c r="AD352" s="720"/>
      <c r="AE352" s="720"/>
      <c r="AF352" s="720"/>
      <c r="AG352" s="720"/>
      <c r="AH352" s="720"/>
      <c r="AI352" s="720"/>
      <c r="AJ352" s="720"/>
      <c r="AK352" s="720"/>
      <c r="AL352" s="720"/>
      <c r="AM352" s="720"/>
      <c r="AN352" s="720"/>
      <c r="AO352" s="720"/>
      <c r="AP352" s="720"/>
      <c r="AQ352" s="720"/>
      <c r="AR352" s="720"/>
      <c r="AS352" s="720"/>
      <c r="AT352" s="720"/>
      <c r="AU352" s="720"/>
      <c r="AV352" s="720"/>
      <c r="AW352" s="720">
        <f t="shared" ref="AW352:BP352" si="555">$C352*AW638</f>
        <v>1504.4792501534657</v>
      </c>
      <c r="AX352" s="720">
        <f t="shared" si="555"/>
        <v>518.35808582127947</v>
      </c>
      <c r="AY352" s="720">
        <f t="shared" si="555"/>
        <v>745.94232899684971</v>
      </c>
      <c r="AZ352" s="720">
        <f t="shared" si="555"/>
        <v>0</v>
      </c>
      <c r="BA352" s="720">
        <f t="shared" si="555"/>
        <v>0</v>
      </c>
      <c r="BB352" s="720">
        <f t="shared" si="555"/>
        <v>0</v>
      </c>
      <c r="BC352" s="720">
        <f t="shared" si="555"/>
        <v>209.30341879003691</v>
      </c>
      <c r="BD352" s="720">
        <f t="shared" si="555"/>
        <v>11.484613998912465</v>
      </c>
      <c r="BE352" s="720">
        <f t="shared" si="555"/>
        <v>10.432302239455849</v>
      </c>
      <c r="BF352" s="720">
        <f t="shared" si="555"/>
        <v>0</v>
      </c>
      <c r="BG352" s="720">
        <f t="shared" si="555"/>
        <v>0</v>
      </c>
      <c r="BH352" s="720">
        <f t="shared" si="555"/>
        <v>0</v>
      </c>
      <c r="BI352" s="720">
        <f t="shared" si="555"/>
        <v>0</v>
      </c>
      <c r="BJ352" s="720">
        <f t="shared" si="555"/>
        <v>0</v>
      </c>
      <c r="BK352" s="720">
        <f t="shared" si="555"/>
        <v>0</v>
      </c>
      <c r="BL352" s="720">
        <f t="shared" si="555"/>
        <v>0</v>
      </c>
      <c r="BM352" s="720">
        <f t="shared" si="555"/>
        <v>0</v>
      </c>
      <c r="BN352" s="720">
        <f t="shared" si="555"/>
        <v>0</v>
      </c>
      <c r="BO352" s="720">
        <f t="shared" si="555"/>
        <v>0</v>
      </c>
      <c r="BP352" s="720">
        <f t="shared" si="555"/>
        <v>0</v>
      </c>
      <c r="BQ352" s="720">
        <f t="shared" si="548"/>
        <v>3000.0000000000005</v>
      </c>
    </row>
    <row r="353" spans="1:69" s="400" customFormat="1" ht="12.75">
      <c r="A353" s="760">
        <v>1940</v>
      </c>
      <c r="B353" s="424" t="s">
        <v>961</v>
      </c>
      <c r="C353" s="1384">
        <f ca="1">'I4 BO ASSETS'!L70</f>
        <v>24000</v>
      </c>
      <c r="D353" s="720"/>
      <c r="E353" s="720"/>
      <c r="F353" s="720"/>
      <c r="G353" s="720"/>
      <c r="H353" s="720"/>
      <c r="I353" s="720"/>
      <c r="J353" s="720"/>
      <c r="K353" s="720"/>
      <c r="L353" s="720"/>
      <c r="M353" s="720"/>
      <c r="N353" s="720"/>
      <c r="O353" s="720"/>
      <c r="P353" s="720"/>
      <c r="Q353" s="720"/>
      <c r="R353" s="720"/>
      <c r="S353" s="720"/>
      <c r="T353" s="720"/>
      <c r="U353" s="720"/>
      <c r="V353" s="720"/>
      <c r="W353" s="720"/>
      <c r="X353" s="720"/>
      <c r="Y353" s="720"/>
      <c r="Z353" s="720"/>
      <c r="AA353" s="720"/>
      <c r="AB353" s="720"/>
      <c r="AC353" s="720"/>
      <c r="AD353" s="720"/>
      <c r="AE353" s="720"/>
      <c r="AF353" s="720"/>
      <c r="AG353" s="720"/>
      <c r="AH353" s="720"/>
      <c r="AI353" s="720"/>
      <c r="AJ353" s="720"/>
      <c r="AK353" s="720"/>
      <c r="AL353" s="720"/>
      <c r="AM353" s="720"/>
      <c r="AN353" s="720"/>
      <c r="AO353" s="720"/>
      <c r="AP353" s="720"/>
      <c r="AQ353" s="720"/>
      <c r="AR353" s="720"/>
      <c r="AS353" s="720"/>
      <c r="AT353" s="720"/>
      <c r="AU353" s="720"/>
      <c r="AV353" s="720"/>
      <c r="AW353" s="720">
        <f t="shared" ref="AW353:BP353" si="556">$C353*AW639</f>
        <v>12035.834001227726</v>
      </c>
      <c r="AX353" s="720">
        <f t="shared" si="556"/>
        <v>4146.8646865702358</v>
      </c>
      <c r="AY353" s="720">
        <f t="shared" si="556"/>
        <v>5967.5386319747977</v>
      </c>
      <c r="AZ353" s="720">
        <f t="shared" si="556"/>
        <v>0</v>
      </c>
      <c r="BA353" s="720">
        <f t="shared" si="556"/>
        <v>0</v>
      </c>
      <c r="BB353" s="720">
        <f t="shared" si="556"/>
        <v>0</v>
      </c>
      <c r="BC353" s="720">
        <f t="shared" si="556"/>
        <v>1674.4273503202953</v>
      </c>
      <c r="BD353" s="720">
        <f t="shared" si="556"/>
        <v>91.876911991299721</v>
      </c>
      <c r="BE353" s="720">
        <f t="shared" si="556"/>
        <v>83.458417915646791</v>
      </c>
      <c r="BF353" s="720">
        <f t="shared" si="556"/>
        <v>0</v>
      </c>
      <c r="BG353" s="720">
        <f t="shared" si="556"/>
        <v>0</v>
      </c>
      <c r="BH353" s="720">
        <f t="shared" si="556"/>
        <v>0</v>
      </c>
      <c r="BI353" s="720">
        <f t="shared" si="556"/>
        <v>0</v>
      </c>
      <c r="BJ353" s="720">
        <f t="shared" si="556"/>
        <v>0</v>
      </c>
      <c r="BK353" s="720">
        <f t="shared" si="556"/>
        <v>0</v>
      </c>
      <c r="BL353" s="720">
        <f t="shared" si="556"/>
        <v>0</v>
      </c>
      <c r="BM353" s="720">
        <f t="shared" si="556"/>
        <v>0</v>
      </c>
      <c r="BN353" s="720">
        <f t="shared" si="556"/>
        <v>0</v>
      </c>
      <c r="BO353" s="720">
        <f t="shared" si="556"/>
        <v>0</v>
      </c>
      <c r="BP353" s="720">
        <f t="shared" si="556"/>
        <v>0</v>
      </c>
      <c r="BQ353" s="720">
        <f t="shared" si="548"/>
        <v>24000.000000000004</v>
      </c>
    </row>
    <row r="354" spans="1:69" s="400" customFormat="1" ht="12.75">
      <c r="A354" s="760">
        <v>1945</v>
      </c>
      <c r="B354" s="424" t="s">
        <v>962</v>
      </c>
      <c r="C354" s="1384">
        <f ca="1">'I4 BO ASSETS'!L71</f>
        <v>0</v>
      </c>
      <c r="D354" s="720"/>
      <c r="E354" s="720"/>
      <c r="F354" s="720"/>
      <c r="G354" s="720"/>
      <c r="H354" s="720"/>
      <c r="I354" s="720"/>
      <c r="J354" s="720"/>
      <c r="K354" s="720"/>
      <c r="L354" s="720"/>
      <c r="M354" s="720"/>
      <c r="N354" s="720"/>
      <c r="O354" s="720"/>
      <c r="P354" s="720"/>
      <c r="Q354" s="720"/>
      <c r="R354" s="720"/>
      <c r="S354" s="720"/>
      <c r="T354" s="720"/>
      <c r="U354" s="720"/>
      <c r="V354" s="720"/>
      <c r="W354" s="720"/>
      <c r="X354" s="720"/>
      <c r="Y354" s="720"/>
      <c r="Z354" s="720"/>
      <c r="AA354" s="720"/>
      <c r="AB354" s="720"/>
      <c r="AC354" s="720"/>
      <c r="AD354" s="720"/>
      <c r="AE354" s="720"/>
      <c r="AF354" s="720"/>
      <c r="AG354" s="720"/>
      <c r="AH354" s="720"/>
      <c r="AI354" s="720"/>
      <c r="AJ354" s="720"/>
      <c r="AK354" s="720"/>
      <c r="AL354" s="720"/>
      <c r="AM354" s="720"/>
      <c r="AN354" s="720"/>
      <c r="AO354" s="720"/>
      <c r="AP354" s="720"/>
      <c r="AQ354" s="720"/>
      <c r="AR354" s="720"/>
      <c r="AS354" s="720"/>
      <c r="AT354" s="720"/>
      <c r="AU354" s="720"/>
      <c r="AV354" s="720"/>
      <c r="AW354" s="720">
        <f t="shared" ref="AW354:BP354" si="557">$C354*AW640</f>
        <v>0</v>
      </c>
      <c r="AX354" s="720">
        <f t="shared" si="557"/>
        <v>0</v>
      </c>
      <c r="AY354" s="720">
        <f t="shared" si="557"/>
        <v>0</v>
      </c>
      <c r="AZ354" s="720">
        <f t="shared" si="557"/>
        <v>0</v>
      </c>
      <c r="BA354" s="720">
        <f t="shared" si="557"/>
        <v>0</v>
      </c>
      <c r="BB354" s="720">
        <f t="shared" si="557"/>
        <v>0</v>
      </c>
      <c r="BC354" s="720">
        <f t="shared" si="557"/>
        <v>0</v>
      </c>
      <c r="BD354" s="720">
        <f t="shared" si="557"/>
        <v>0</v>
      </c>
      <c r="BE354" s="720">
        <f t="shared" si="557"/>
        <v>0</v>
      </c>
      <c r="BF354" s="720">
        <f t="shared" si="557"/>
        <v>0</v>
      </c>
      <c r="BG354" s="720">
        <f t="shared" si="557"/>
        <v>0</v>
      </c>
      <c r="BH354" s="720">
        <f t="shared" si="557"/>
        <v>0</v>
      </c>
      <c r="BI354" s="720">
        <f t="shared" si="557"/>
        <v>0</v>
      </c>
      <c r="BJ354" s="720">
        <f t="shared" si="557"/>
        <v>0</v>
      </c>
      <c r="BK354" s="720">
        <f t="shared" si="557"/>
        <v>0</v>
      </c>
      <c r="BL354" s="720">
        <f t="shared" si="557"/>
        <v>0</v>
      </c>
      <c r="BM354" s="720">
        <f t="shared" si="557"/>
        <v>0</v>
      </c>
      <c r="BN354" s="720">
        <f t="shared" si="557"/>
        <v>0</v>
      </c>
      <c r="BO354" s="720">
        <f t="shared" si="557"/>
        <v>0</v>
      </c>
      <c r="BP354" s="720">
        <f t="shared" si="557"/>
        <v>0</v>
      </c>
      <c r="BQ354" s="720">
        <f t="shared" si="548"/>
        <v>0</v>
      </c>
    </row>
    <row r="355" spans="1:69" s="400" customFormat="1" ht="12.75">
      <c r="A355" s="760">
        <v>1950</v>
      </c>
      <c r="B355" s="424" t="s">
        <v>963</v>
      </c>
      <c r="C355" s="1384">
        <f ca="1">'I4 BO ASSETS'!L72</f>
        <v>0</v>
      </c>
      <c r="D355" s="720"/>
      <c r="E355" s="720"/>
      <c r="F355" s="720"/>
      <c r="G355" s="720"/>
      <c r="H355" s="720"/>
      <c r="I355" s="720"/>
      <c r="J355" s="720"/>
      <c r="K355" s="720"/>
      <c r="L355" s="720"/>
      <c r="M355" s="720"/>
      <c r="N355" s="720"/>
      <c r="O355" s="720"/>
      <c r="P355" s="720"/>
      <c r="Q355" s="720"/>
      <c r="R355" s="720"/>
      <c r="S355" s="720"/>
      <c r="T355" s="720"/>
      <c r="U355" s="720"/>
      <c r="V355" s="720"/>
      <c r="W355" s="720"/>
      <c r="X355" s="720"/>
      <c r="Y355" s="720"/>
      <c r="Z355" s="720"/>
      <c r="AA355" s="720"/>
      <c r="AB355" s="720"/>
      <c r="AC355" s="720"/>
      <c r="AD355" s="720"/>
      <c r="AE355" s="720"/>
      <c r="AF355" s="720"/>
      <c r="AG355" s="720"/>
      <c r="AH355" s="720"/>
      <c r="AI355" s="720"/>
      <c r="AJ355" s="720"/>
      <c r="AK355" s="720"/>
      <c r="AL355" s="720"/>
      <c r="AM355" s="720"/>
      <c r="AN355" s="720"/>
      <c r="AO355" s="720"/>
      <c r="AP355" s="720"/>
      <c r="AQ355" s="720"/>
      <c r="AR355" s="720"/>
      <c r="AS355" s="720"/>
      <c r="AT355" s="720"/>
      <c r="AU355" s="720"/>
      <c r="AV355" s="720"/>
      <c r="AW355" s="720">
        <f t="shared" ref="AW355:BP355" si="558">$C355*AW641</f>
        <v>0</v>
      </c>
      <c r="AX355" s="720">
        <f t="shared" si="558"/>
        <v>0</v>
      </c>
      <c r="AY355" s="720">
        <f t="shared" si="558"/>
        <v>0</v>
      </c>
      <c r="AZ355" s="720">
        <f t="shared" si="558"/>
        <v>0</v>
      </c>
      <c r="BA355" s="720">
        <f t="shared" si="558"/>
        <v>0</v>
      </c>
      <c r="BB355" s="720">
        <f t="shared" si="558"/>
        <v>0</v>
      </c>
      <c r="BC355" s="720">
        <f t="shared" si="558"/>
        <v>0</v>
      </c>
      <c r="BD355" s="720">
        <f t="shared" si="558"/>
        <v>0</v>
      </c>
      <c r="BE355" s="720">
        <f t="shared" si="558"/>
        <v>0</v>
      </c>
      <c r="BF355" s="720">
        <f t="shared" si="558"/>
        <v>0</v>
      </c>
      <c r="BG355" s="720">
        <f t="shared" si="558"/>
        <v>0</v>
      </c>
      <c r="BH355" s="720">
        <f t="shared" si="558"/>
        <v>0</v>
      </c>
      <c r="BI355" s="720">
        <f t="shared" si="558"/>
        <v>0</v>
      </c>
      <c r="BJ355" s="720">
        <f t="shared" si="558"/>
        <v>0</v>
      </c>
      <c r="BK355" s="720">
        <f t="shared" si="558"/>
        <v>0</v>
      </c>
      <c r="BL355" s="720">
        <f t="shared" si="558"/>
        <v>0</v>
      </c>
      <c r="BM355" s="720">
        <f t="shared" si="558"/>
        <v>0</v>
      </c>
      <c r="BN355" s="720">
        <f t="shared" si="558"/>
        <v>0</v>
      </c>
      <c r="BO355" s="720">
        <f t="shared" si="558"/>
        <v>0</v>
      </c>
      <c r="BP355" s="720">
        <f t="shared" si="558"/>
        <v>0</v>
      </c>
      <c r="BQ355" s="720">
        <f t="shared" si="548"/>
        <v>0</v>
      </c>
    </row>
    <row r="356" spans="1:69" s="400" customFormat="1" ht="12.75">
      <c r="A356" s="760">
        <v>1955</v>
      </c>
      <c r="B356" s="424" t="s">
        <v>614</v>
      </c>
      <c r="C356" s="1384">
        <f ca="1">'I4 BO ASSETS'!L73</f>
        <v>0</v>
      </c>
      <c r="D356" s="720"/>
      <c r="E356" s="720"/>
      <c r="F356" s="720"/>
      <c r="G356" s="720"/>
      <c r="H356" s="720"/>
      <c r="I356" s="720"/>
      <c r="J356" s="720"/>
      <c r="K356" s="720"/>
      <c r="L356" s="720"/>
      <c r="M356" s="720"/>
      <c r="N356" s="720"/>
      <c r="O356" s="720"/>
      <c r="P356" s="720"/>
      <c r="Q356" s="720"/>
      <c r="R356" s="720"/>
      <c r="S356" s="720"/>
      <c r="T356" s="720"/>
      <c r="U356" s="720"/>
      <c r="V356" s="720"/>
      <c r="W356" s="720"/>
      <c r="X356" s="720"/>
      <c r="Y356" s="720"/>
      <c r="Z356" s="720"/>
      <c r="AA356" s="720"/>
      <c r="AB356" s="720"/>
      <c r="AC356" s="720"/>
      <c r="AD356" s="720"/>
      <c r="AE356" s="720"/>
      <c r="AF356" s="720"/>
      <c r="AG356" s="720"/>
      <c r="AH356" s="720"/>
      <c r="AI356" s="720"/>
      <c r="AJ356" s="720"/>
      <c r="AK356" s="720"/>
      <c r="AL356" s="720"/>
      <c r="AM356" s="720"/>
      <c r="AN356" s="720"/>
      <c r="AO356" s="720"/>
      <c r="AP356" s="720"/>
      <c r="AQ356" s="720"/>
      <c r="AR356" s="720"/>
      <c r="AS356" s="720"/>
      <c r="AT356" s="720"/>
      <c r="AU356" s="720"/>
      <c r="AV356" s="720"/>
      <c r="AW356" s="720">
        <f t="shared" ref="AW356:BP356" si="559">$C356*AW642</f>
        <v>0</v>
      </c>
      <c r="AX356" s="720">
        <f t="shared" si="559"/>
        <v>0</v>
      </c>
      <c r="AY356" s="720">
        <f t="shared" si="559"/>
        <v>0</v>
      </c>
      <c r="AZ356" s="720">
        <f t="shared" si="559"/>
        <v>0</v>
      </c>
      <c r="BA356" s="720">
        <f t="shared" si="559"/>
        <v>0</v>
      </c>
      <c r="BB356" s="720">
        <f t="shared" si="559"/>
        <v>0</v>
      </c>
      <c r="BC356" s="720">
        <f t="shared" si="559"/>
        <v>0</v>
      </c>
      <c r="BD356" s="720">
        <f t="shared" si="559"/>
        <v>0</v>
      </c>
      <c r="BE356" s="720">
        <f t="shared" si="559"/>
        <v>0</v>
      </c>
      <c r="BF356" s="720">
        <f t="shared" si="559"/>
        <v>0</v>
      </c>
      <c r="BG356" s="720">
        <f t="shared" si="559"/>
        <v>0</v>
      </c>
      <c r="BH356" s="720">
        <f t="shared" si="559"/>
        <v>0</v>
      </c>
      <c r="BI356" s="720">
        <f t="shared" si="559"/>
        <v>0</v>
      </c>
      <c r="BJ356" s="720">
        <f t="shared" si="559"/>
        <v>0</v>
      </c>
      <c r="BK356" s="720">
        <f t="shared" si="559"/>
        <v>0</v>
      </c>
      <c r="BL356" s="720">
        <f t="shared" si="559"/>
        <v>0</v>
      </c>
      <c r="BM356" s="720">
        <f t="shared" si="559"/>
        <v>0</v>
      </c>
      <c r="BN356" s="720">
        <f t="shared" si="559"/>
        <v>0</v>
      </c>
      <c r="BO356" s="720">
        <f t="shared" si="559"/>
        <v>0</v>
      </c>
      <c r="BP356" s="720">
        <f t="shared" si="559"/>
        <v>0</v>
      </c>
      <c r="BQ356" s="720">
        <f t="shared" si="548"/>
        <v>0</v>
      </c>
    </row>
    <row r="357" spans="1:69" s="400" customFormat="1" ht="12.75">
      <c r="A357" s="760">
        <v>1960</v>
      </c>
      <c r="B357" s="424" t="s">
        <v>615</v>
      </c>
      <c r="C357" s="1384">
        <f ca="1">'I4 BO ASSETS'!L74</f>
        <v>0</v>
      </c>
      <c r="D357" s="720"/>
      <c r="E357" s="720"/>
      <c r="F357" s="720"/>
      <c r="G357" s="720"/>
      <c r="H357" s="720"/>
      <c r="I357" s="720"/>
      <c r="J357" s="720"/>
      <c r="K357" s="720"/>
      <c r="L357" s="720"/>
      <c r="M357" s="720"/>
      <c r="N357" s="720"/>
      <c r="O357" s="720"/>
      <c r="P357" s="720"/>
      <c r="Q357" s="720"/>
      <c r="R357" s="720"/>
      <c r="S357" s="720"/>
      <c r="T357" s="720"/>
      <c r="U357" s="720"/>
      <c r="V357" s="720"/>
      <c r="W357" s="720"/>
      <c r="X357" s="720"/>
      <c r="Y357" s="720"/>
      <c r="Z357" s="720"/>
      <c r="AA357" s="720"/>
      <c r="AB357" s="720"/>
      <c r="AC357" s="720"/>
      <c r="AD357" s="720"/>
      <c r="AE357" s="720"/>
      <c r="AF357" s="720"/>
      <c r="AG357" s="720"/>
      <c r="AH357" s="720"/>
      <c r="AI357" s="720"/>
      <c r="AJ357" s="720"/>
      <c r="AK357" s="720"/>
      <c r="AL357" s="720"/>
      <c r="AM357" s="720"/>
      <c r="AN357" s="720"/>
      <c r="AO357" s="720"/>
      <c r="AP357" s="720"/>
      <c r="AQ357" s="720"/>
      <c r="AR357" s="720"/>
      <c r="AS357" s="720"/>
      <c r="AT357" s="720"/>
      <c r="AU357" s="720"/>
      <c r="AV357" s="720"/>
      <c r="AW357" s="720">
        <f t="shared" ref="AW357:BP357" si="560">$C357*AW643</f>
        <v>0</v>
      </c>
      <c r="AX357" s="720">
        <f t="shared" si="560"/>
        <v>0</v>
      </c>
      <c r="AY357" s="720">
        <f t="shared" si="560"/>
        <v>0</v>
      </c>
      <c r="AZ357" s="720">
        <f t="shared" si="560"/>
        <v>0</v>
      </c>
      <c r="BA357" s="720">
        <f t="shared" si="560"/>
        <v>0</v>
      </c>
      <c r="BB357" s="720">
        <f t="shared" si="560"/>
        <v>0</v>
      </c>
      <c r="BC357" s="720">
        <f t="shared" si="560"/>
        <v>0</v>
      </c>
      <c r="BD357" s="720">
        <f t="shared" si="560"/>
        <v>0</v>
      </c>
      <c r="BE357" s="720">
        <f t="shared" si="560"/>
        <v>0</v>
      </c>
      <c r="BF357" s="720">
        <f t="shared" si="560"/>
        <v>0</v>
      </c>
      <c r="BG357" s="720">
        <f t="shared" si="560"/>
        <v>0</v>
      </c>
      <c r="BH357" s="720">
        <f t="shared" si="560"/>
        <v>0</v>
      </c>
      <c r="BI357" s="720">
        <f t="shared" si="560"/>
        <v>0</v>
      </c>
      <c r="BJ357" s="720">
        <f t="shared" si="560"/>
        <v>0</v>
      </c>
      <c r="BK357" s="720">
        <f t="shared" si="560"/>
        <v>0</v>
      </c>
      <c r="BL357" s="720">
        <f t="shared" si="560"/>
        <v>0</v>
      </c>
      <c r="BM357" s="720">
        <f t="shared" si="560"/>
        <v>0</v>
      </c>
      <c r="BN357" s="720">
        <f t="shared" si="560"/>
        <v>0</v>
      </c>
      <c r="BO357" s="720">
        <f t="shared" si="560"/>
        <v>0</v>
      </c>
      <c r="BP357" s="720">
        <f t="shared" si="560"/>
        <v>0</v>
      </c>
      <c r="BQ357" s="720">
        <f t="shared" si="548"/>
        <v>0</v>
      </c>
    </row>
    <row r="358" spans="1:69" s="400" customFormat="1" ht="25.5">
      <c r="A358" s="760">
        <v>1970</v>
      </c>
      <c r="B358" s="424" t="s">
        <v>617</v>
      </c>
      <c r="C358" s="1384">
        <f ca="1">'I4 BO ASSETS'!L75</f>
        <v>0</v>
      </c>
      <c r="D358" s="720"/>
      <c r="E358" s="720"/>
      <c r="F358" s="720"/>
      <c r="G358" s="720"/>
      <c r="H358" s="720"/>
      <c r="I358" s="720"/>
      <c r="J358" s="720"/>
      <c r="K358" s="720"/>
      <c r="L358" s="720"/>
      <c r="M358" s="720"/>
      <c r="N358" s="720"/>
      <c r="O358" s="720"/>
      <c r="P358" s="720"/>
      <c r="Q358" s="720"/>
      <c r="R358" s="720"/>
      <c r="S358" s="720"/>
      <c r="T358" s="720"/>
      <c r="U358" s="720"/>
      <c r="V358" s="720"/>
      <c r="W358" s="720"/>
      <c r="X358" s="720"/>
      <c r="Y358" s="720"/>
      <c r="Z358" s="720"/>
      <c r="AA358" s="720"/>
      <c r="AB358" s="720"/>
      <c r="AC358" s="720"/>
      <c r="AD358" s="720"/>
      <c r="AE358" s="720"/>
      <c r="AF358" s="720"/>
      <c r="AG358" s="720"/>
      <c r="AH358" s="720"/>
      <c r="AI358" s="720"/>
      <c r="AJ358" s="720"/>
      <c r="AK358" s="720"/>
      <c r="AL358" s="720"/>
      <c r="AM358" s="720"/>
      <c r="AN358" s="720"/>
      <c r="AO358" s="720"/>
      <c r="AP358" s="720"/>
      <c r="AQ358" s="720"/>
      <c r="AR358" s="720"/>
      <c r="AS358" s="720"/>
      <c r="AT358" s="720"/>
      <c r="AU358" s="720"/>
      <c r="AV358" s="720"/>
      <c r="AW358" s="720">
        <f t="shared" ref="AW358:BP358" si="561">$C358*AW644</f>
        <v>0</v>
      </c>
      <c r="AX358" s="720">
        <f t="shared" si="561"/>
        <v>0</v>
      </c>
      <c r="AY358" s="720">
        <f t="shared" si="561"/>
        <v>0</v>
      </c>
      <c r="AZ358" s="720">
        <f t="shared" si="561"/>
        <v>0</v>
      </c>
      <c r="BA358" s="720">
        <f t="shared" si="561"/>
        <v>0</v>
      </c>
      <c r="BB358" s="720">
        <f t="shared" si="561"/>
        <v>0</v>
      </c>
      <c r="BC358" s="720">
        <f t="shared" si="561"/>
        <v>0</v>
      </c>
      <c r="BD358" s="720">
        <f t="shared" si="561"/>
        <v>0</v>
      </c>
      <c r="BE358" s="720">
        <f t="shared" si="561"/>
        <v>0</v>
      </c>
      <c r="BF358" s="720">
        <f t="shared" si="561"/>
        <v>0</v>
      </c>
      <c r="BG358" s="720">
        <f t="shared" si="561"/>
        <v>0</v>
      </c>
      <c r="BH358" s="720">
        <f t="shared" si="561"/>
        <v>0</v>
      </c>
      <c r="BI358" s="720">
        <f t="shared" si="561"/>
        <v>0</v>
      </c>
      <c r="BJ358" s="720">
        <f t="shared" si="561"/>
        <v>0</v>
      </c>
      <c r="BK358" s="720">
        <f t="shared" si="561"/>
        <v>0</v>
      </c>
      <c r="BL358" s="720">
        <f t="shared" si="561"/>
        <v>0</v>
      </c>
      <c r="BM358" s="720">
        <f t="shared" si="561"/>
        <v>0</v>
      </c>
      <c r="BN358" s="720">
        <f t="shared" si="561"/>
        <v>0</v>
      </c>
      <c r="BO358" s="720">
        <f t="shared" si="561"/>
        <v>0</v>
      </c>
      <c r="BP358" s="720">
        <f t="shared" si="561"/>
        <v>0</v>
      </c>
      <c r="BQ358" s="720">
        <f t="shared" si="548"/>
        <v>0</v>
      </c>
    </row>
    <row r="359" spans="1:69" s="400" customFormat="1" ht="25.5">
      <c r="A359" s="760">
        <v>1975</v>
      </c>
      <c r="B359" s="424" t="s">
        <v>1282</v>
      </c>
      <c r="C359" s="1384">
        <f ca="1">'I4 BO ASSETS'!L76</f>
        <v>0</v>
      </c>
      <c r="D359" s="720"/>
      <c r="E359" s="720"/>
      <c r="F359" s="720"/>
      <c r="G359" s="720"/>
      <c r="H359" s="720"/>
      <c r="I359" s="720"/>
      <c r="J359" s="720"/>
      <c r="K359" s="720"/>
      <c r="L359" s="720"/>
      <c r="M359" s="720"/>
      <c r="N359" s="720"/>
      <c r="O359" s="720"/>
      <c r="P359" s="720"/>
      <c r="Q359" s="720"/>
      <c r="R359" s="720"/>
      <c r="S359" s="720"/>
      <c r="T359" s="720"/>
      <c r="U359" s="720"/>
      <c r="V359" s="720"/>
      <c r="W359" s="720"/>
      <c r="X359" s="720"/>
      <c r="Y359" s="720"/>
      <c r="Z359" s="720"/>
      <c r="AA359" s="720"/>
      <c r="AB359" s="720"/>
      <c r="AC359" s="720"/>
      <c r="AD359" s="720"/>
      <c r="AE359" s="720"/>
      <c r="AF359" s="720"/>
      <c r="AG359" s="720"/>
      <c r="AH359" s="720"/>
      <c r="AI359" s="720"/>
      <c r="AJ359" s="720"/>
      <c r="AK359" s="720"/>
      <c r="AL359" s="720"/>
      <c r="AM359" s="720"/>
      <c r="AN359" s="720"/>
      <c r="AO359" s="720"/>
      <c r="AP359" s="720"/>
      <c r="AQ359" s="720"/>
      <c r="AR359" s="720"/>
      <c r="AS359" s="720"/>
      <c r="AT359" s="720"/>
      <c r="AU359" s="720"/>
      <c r="AV359" s="720"/>
      <c r="AW359" s="720">
        <f t="shared" ref="AW359:BP359" si="562">$C359*AW645</f>
        <v>0</v>
      </c>
      <c r="AX359" s="720">
        <f t="shared" si="562"/>
        <v>0</v>
      </c>
      <c r="AY359" s="720">
        <f t="shared" si="562"/>
        <v>0</v>
      </c>
      <c r="AZ359" s="720">
        <f t="shared" si="562"/>
        <v>0</v>
      </c>
      <c r="BA359" s="720">
        <f t="shared" si="562"/>
        <v>0</v>
      </c>
      <c r="BB359" s="720">
        <f t="shared" si="562"/>
        <v>0</v>
      </c>
      <c r="BC359" s="720">
        <f t="shared" si="562"/>
        <v>0</v>
      </c>
      <c r="BD359" s="720">
        <f t="shared" si="562"/>
        <v>0</v>
      </c>
      <c r="BE359" s="720">
        <f t="shared" si="562"/>
        <v>0</v>
      </c>
      <c r="BF359" s="720">
        <f t="shared" si="562"/>
        <v>0</v>
      </c>
      <c r="BG359" s="720">
        <f t="shared" si="562"/>
        <v>0</v>
      </c>
      <c r="BH359" s="720">
        <f t="shared" si="562"/>
        <v>0</v>
      </c>
      <c r="BI359" s="720">
        <f t="shared" si="562"/>
        <v>0</v>
      </c>
      <c r="BJ359" s="720">
        <f t="shared" si="562"/>
        <v>0</v>
      </c>
      <c r="BK359" s="720">
        <f t="shared" si="562"/>
        <v>0</v>
      </c>
      <c r="BL359" s="720">
        <f t="shared" si="562"/>
        <v>0</v>
      </c>
      <c r="BM359" s="720">
        <f t="shared" si="562"/>
        <v>0</v>
      </c>
      <c r="BN359" s="720">
        <f t="shared" si="562"/>
        <v>0</v>
      </c>
      <c r="BO359" s="720">
        <f t="shared" si="562"/>
        <v>0</v>
      </c>
      <c r="BP359" s="720">
        <f t="shared" si="562"/>
        <v>0</v>
      </c>
      <c r="BQ359" s="720">
        <f t="shared" si="548"/>
        <v>0</v>
      </c>
    </row>
    <row r="360" spans="1:69" s="400" customFormat="1" ht="12.75">
      <c r="A360" s="760">
        <v>1980</v>
      </c>
      <c r="B360" s="424" t="s">
        <v>635</v>
      </c>
      <c r="C360" s="1384">
        <f ca="1">'I4 BO ASSETS'!L77</f>
        <v>21000</v>
      </c>
      <c r="D360" s="720"/>
      <c r="E360" s="720"/>
      <c r="F360" s="720"/>
      <c r="G360" s="720"/>
      <c r="H360" s="720"/>
      <c r="I360" s="720"/>
      <c r="J360" s="720"/>
      <c r="K360" s="720"/>
      <c r="L360" s="720"/>
      <c r="M360" s="720"/>
      <c r="N360" s="720"/>
      <c r="O360" s="720"/>
      <c r="P360" s="720"/>
      <c r="Q360" s="720"/>
      <c r="R360" s="720"/>
      <c r="S360" s="720"/>
      <c r="T360" s="720"/>
      <c r="U360" s="720"/>
      <c r="V360" s="720"/>
      <c r="W360" s="720"/>
      <c r="X360" s="720"/>
      <c r="Y360" s="720"/>
      <c r="Z360" s="720"/>
      <c r="AA360" s="720"/>
      <c r="AB360" s="720"/>
      <c r="AC360" s="720"/>
      <c r="AD360" s="720"/>
      <c r="AE360" s="720"/>
      <c r="AF360" s="720"/>
      <c r="AG360" s="720"/>
      <c r="AH360" s="720"/>
      <c r="AI360" s="720"/>
      <c r="AJ360" s="720"/>
      <c r="AK360" s="720"/>
      <c r="AL360" s="720"/>
      <c r="AM360" s="720"/>
      <c r="AN360" s="720"/>
      <c r="AO360" s="720"/>
      <c r="AP360" s="720"/>
      <c r="AQ360" s="720"/>
      <c r="AR360" s="720"/>
      <c r="AS360" s="720"/>
      <c r="AT360" s="720"/>
      <c r="AU360" s="720"/>
      <c r="AV360" s="720"/>
      <c r="AW360" s="720">
        <f t="shared" ref="AW360:BP360" si="563">$C360*AW646</f>
        <v>10531.354751074261</v>
      </c>
      <c r="AX360" s="720">
        <f t="shared" si="563"/>
        <v>3628.5066007489563</v>
      </c>
      <c r="AY360" s="720">
        <f t="shared" si="563"/>
        <v>5221.5963029779477</v>
      </c>
      <c r="AZ360" s="720">
        <f t="shared" si="563"/>
        <v>0</v>
      </c>
      <c r="BA360" s="720">
        <f t="shared" si="563"/>
        <v>0</v>
      </c>
      <c r="BB360" s="720">
        <f t="shared" si="563"/>
        <v>0</v>
      </c>
      <c r="BC360" s="720">
        <f t="shared" si="563"/>
        <v>1465.1239315302585</v>
      </c>
      <c r="BD360" s="720">
        <f t="shared" si="563"/>
        <v>80.392297992387256</v>
      </c>
      <c r="BE360" s="720">
        <f t="shared" si="563"/>
        <v>73.02611567619094</v>
      </c>
      <c r="BF360" s="720">
        <f t="shared" si="563"/>
        <v>0</v>
      </c>
      <c r="BG360" s="720">
        <f t="shared" si="563"/>
        <v>0</v>
      </c>
      <c r="BH360" s="720">
        <f t="shared" si="563"/>
        <v>0</v>
      </c>
      <c r="BI360" s="720">
        <f t="shared" si="563"/>
        <v>0</v>
      </c>
      <c r="BJ360" s="720">
        <f t="shared" si="563"/>
        <v>0</v>
      </c>
      <c r="BK360" s="720">
        <f t="shared" si="563"/>
        <v>0</v>
      </c>
      <c r="BL360" s="720">
        <f t="shared" si="563"/>
        <v>0</v>
      </c>
      <c r="BM360" s="720">
        <f t="shared" si="563"/>
        <v>0</v>
      </c>
      <c r="BN360" s="720">
        <f t="shared" si="563"/>
        <v>0</v>
      </c>
      <c r="BO360" s="720">
        <f t="shared" si="563"/>
        <v>0</v>
      </c>
      <c r="BP360" s="720">
        <f t="shared" si="563"/>
        <v>0</v>
      </c>
      <c r="BQ360" s="720">
        <f t="shared" si="548"/>
        <v>21000.000000000004</v>
      </c>
    </row>
    <row r="361" spans="1:69" s="400" customFormat="1" ht="12.75">
      <c r="A361" s="760">
        <v>1990</v>
      </c>
      <c r="B361" s="424" t="s">
        <v>637</v>
      </c>
      <c r="C361" s="1384">
        <f ca="1">'I4 BO ASSETS'!L78</f>
        <v>0</v>
      </c>
      <c r="D361" s="720"/>
      <c r="E361" s="720"/>
      <c r="F361" s="720"/>
      <c r="G361" s="720"/>
      <c r="H361" s="720"/>
      <c r="I361" s="720"/>
      <c r="J361" s="720"/>
      <c r="K361" s="720"/>
      <c r="L361" s="720"/>
      <c r="M361" s="720"/>
      <c r="N361" s="720"/>
      <c r="O361" s="720"/>
      <c r="P361" s="720"/>
      <c r="Q361" s="720"/>
      <c r="R361" s="720"/>
      <c r="S361" s="720"/>
      <c r="T361" s="720"/>
      <c r="U361" s="720"/>
      <c r="V361" s="720"/>
      <c r="W361" s="720"/>
      <c r="X361" s="720"/>
      <c r="Y361" s="720"/>
      <c r="Z361" s="720"/>
      <c r="AA361" s="720"/>
      <c r="AB361" s="720"/>
      <c r="AC361" s="720"/>
      <c r="AD361" s="720"/>
      <c r="AE361" s="720"/>
      <c r="AF361" s="720"/>
      <c r="AG361" s="720"/>
      <c r="AH361" s="720"/>
      <c r="AI361" s="720"/>
      <c r="AJ361" s="720"/>
      <c r="AK361" s="720"/>
      <c r="AL361" s="720"/>
      <c r="AM361" s="720"/>
      <c r="AN361" s="720"/>
      <c r="AO361" s="720"/>
      <c r="AP361" s="720"/>
      <c r="AQ361" s="720"/>
      <c r="AR361" s="720"/>
      <c r="AS361" s="720"/>
      <c r="AT361" s="720"/>
      <c r="AU361" s="720"/>
      <c r="AV361" s="720"/>
      <c r="AW361" s="720">
        <f t="shared" ref="AW361:BP361" si="564">$C361*AW647</f>
        <v>0</v>
      </c>
      <c r="AX361" s="720">
        <f t="shared" si="564"/>
        <v>0</v>
      </c>
      <c r="AY361" s="720">
        <f t="shared" si="564"/>
        <v>0</v>
      </c>
      <c r="AZ361" s="720">
        <f t="shared" si="564"/>
        <v>0</v>
      </c>
      <c r="BA361" s="720">
        <f t="shared" si="564"/>
        <v>0</v>
      </c>
      <c r="BB361" s="720">
        <f t="shared" si="564"/>
        <v>0</v>
      </c>
      <c r="BC361" s="720">
        <f t="shared" si="564"/>
        <v>0</v>
      </c>
      <c r="BD361" s="720">
        <f t="shared" si="564"/>
        <v>0</v>
      </c>
      <c r="BE361" s="720">
        <f t="shared" si="564"/>
        <v>0</v>
      </c>
      <c r="BF361" s="720">
        <f t="shared" si="564"/>
        <v>0</v>
      </c>
      <c r="BG361" s="720">
        <f t="shared" si="564"/>
        <v>0</v>
      </c>
      <c r="BH361" s="720">
        <f t="shared" si="564"/>
        <v>0</v>
      </c>
      <c r="BI361" s="720">
        <f t="shared" si="564"/>
        <v>0</v>
      </c>
      <c r="BJ361" s="720">
        <f t="shared" si="564"/>
        <v>0</v>
      </c>
      <c r="BK361" s="720">
        <f t="shared" si="564"/>
        <v>0</v>
      </c>
      <c r="BL361" s="720">
        <f t="shared" si="564"/>
        <v>0</v>
      </c>
      <c r="BM361" s="720">
        <f t="shared" si="564"/>
        <v>0</v>
      </c>
      <c r="BN361" s="720">
        <f t="shared" si="564"/>
        <v>0</v>
      </c>
      <c r="BO361" s="720">
        <f t="shared" si="564"/>
        <v>0</v>
      </c>
      <c r="BP361" s="720">
        <f t="shared" si="564"/>
        <v>0</v>
      </c>
      <c r="BQ361" s="720">
        <f t="shared" si="548"/>
        <v>0</v>
      </c>
    </row>
    <row r="362" spans="1:69" s="400" customFormat="1" ht="12.75">
      <c r="A362" s="760">
        <v>2005</v>
      </c>
      <c r="B362" s="424" t="s">
        <v>639</v>
      </c>
      <c r="C362" s="1384">
        <f ca="1">'I4 BO ASSETS'!L79</f>
        <v>0</v>
      </c>
      <c r="D362" s="720"/>
      <c r="E362" s="720"/>
      <c r="F362" s="720"/>
      <c r="G362" s="720"/>
      <c r="H362" s="720"/>
      <c r="I362" s="720"/>
      <c r="J362" s="720"/>
      <c r="K362" s="720"/>
      <c r="L362" s="720"/>
      <c r="M362" s="720"/>
      <c r="N362" s="720"/>
      <c r="O362" s="720"/>
      <c r="P362" s="720"/>
      <c r="Q362" s="720"/>
      <c r="R362" s="720"/>
      <c r="S362" s="720"/>
      <c r="T362" s="720"/>
      <c r="U362" s="720"/>
      <c r="V362" s="720"/>
      <c r="W362" s="720"/>
      <c r="X362" s="720"/>
      <c r="Y362" s="720"/>
      <c r="Z362" s="720"/>
      <c r="AA362" s="720"/>
      <c r="AB362" s="720"/>
      <c r="AC362" s="720"/>
      <c r="AD362" s="720"/>
      <c r="AE362" s="720"/>
      <c r="AF362" s="720"/>
      <c r="AG362" s="720"/>
      <c r="AH362" s="720"/>
      <c r="AI362" s="720"/>
      <c r="AJ362" s="720"/>
      <c r="AK362" s="720"/>
      <c r="AL362" s="720"/>
      <c r="AM362" s="720"/>
      <c r="AN362" s="720"/>
      <c r="AO362" s="720"/>
      <c r="AP362" s="720"/>
      <c r="AQ362" s="720"/>
      <c r="AR362" s="720"/>
      <c r="AS362" s="720"/>
      <c r="AT362" s="720"/>
      <c r="AU362" s="720"/>
      <c r="AV362" s="720"/>
      <c r="AW362" s="720">
        <f t="shared" ref="AW362:BP362" si="565">$C362*AW648</f>
        <v>0</v>
      </c>
      <c r="AX362" s="720">
        <f t="shared" si="565"/>
        <v>0</v>
      </c>
      <c r="AY362" s="720">
        <f t="shared" si="565"/>
        <v>0</v>
      </c>
      <c r="AZ362" s="720">
        <f t="shared" si="565"/>
        <v>0</v>
      </c>
      <c r="BA362" s="720">
        <f t="shared" si="565"/>
        <v>0</v>
      </c>
      <c r="BB362" s="720">
        <f t="shared" si="565"/>
        <v>0</v>
      </c>
      <c r="BC362" s="720">
        <f t="shared" si="565"/>
        <v>0</v>
      </c>
      <c r="BD362" s="720">
        <f t="shared" si="565"/>
        <v>0</v>
      </c>
      <c r="BE362" s="720">
        <f t="shared" si="565"/>
        <v>0</v>
      </c>
      <c r="BF362" s="720">
        <f t="shared" si="565"/>
        <v>0</v>
      </c>
      <c r="BG362" s="720">
        <f t="shared" si="565"/>
        <v>0</v>
      </c>
      <c r="BH362" s="720">
        <f t="shared" si="565"/>
        <v>0</v>
      </c>
      <c r="BI362" s="720">
        <f t="shared" si="565"/>
        <v>0</v>
      </c>
      <c r="BJ362" s="720">
        <f t="shared" si="565"/>
        <v>0</v>
      </c>
      <c r="BK362" s="720">
        <f t="shared" si="565"/>
        <v>0</v>
      </c>
      <c r="BL362" s="720">
        <f t="shared" si="565"/>
        <v>0</v>
      </c>
      <c r="BM362" s="720">
        <f t="shared" si="565"/>
        <v>0</v>
      </c>
      <c r="BN362" s="720">
        <f t="shared" si="565"/>
        <v>0</v>
      </c>
      <c r="BO362" s="720">
        <f t="shared" si="565"/>
        <v>0</v>
      </c>
      <c r="BP362" s="720">
        <f t="shared" si="565"/>
        <v>0</v>
      </c>
      <c r="BQ362" s="720">
        <f t="shared" si="548"/>
        <v>0</v>
      </c>
    </row>
    <row r="363" spans="1:69" s="1374" customFormat="1" ht="12.75">
      <c r="A363" s="764">
        <v>2010</v>
      </c>
      <c r="B363" s="763" t="s">
        <v>640</v>
      </c>
      <c r="C363" s="1384">
        <f ca="1">'I4 BO ASSETS'!L80</f>
        <v>0</v>
      </c>
      <c r="D363" s="720"/>
      <c r="E363" s="720"/>
      <c r="F363" s="720"/>
      <c r="G363" s="720"/>
      <c r="H363" s="720"/>
      <c r="I363" s="720"/>
      <c r="J363" s="720"/>
      <c r="K363" s="720"/>
      <c r="L363" s="720"/>
      <c r="M363" s="720"/>
      <c r="N363" s="720"/>
      <c r="O363" s="720"/>
      <c r="P363" s="720"/>
      <c r="Q363" s="720"/>
      <c r="R363" s="720"/>
      <c r="S363" s="720"/>
      <c r="T363" s="720"/>
      <c r="U363" s="720"/>
      <c r="V363" s="720"/>
      <c r="W363" s="720"/>
      <c r="X363" s="720"/>
      <c r="Y363" s="720"/>
      <c r="Z363" s="720"/>
      <c r="AA363" s="720"/>
      <c r="AB363" s="720"/>
      <c r="AC363" s="720"/>
      <c r="AD363" s="720"/>
      <c r="AE363" s="720"/>
      <c r="AF363" s="720"/>
      <c r="AG363" s="720"/>
      <c r="AH363" s="720"/>
      <c r="AI363" s="720"/>
      <c r="AJ363" s="720"/>
      <c r="AK363" s="720"/>
      <c r="AL363" s="720"/>
      <c r="AM363" s="720"/>
      <c r="AN363" s="720"/>
      <c r="AO363" s="720"/>
      <c r="AP363" s="720"/>
      <c r="AQ363" s="720"/>
      <c r="AR363" s="720"/>
      <c r="AS363" s="720"/>
      <c r="AT363" s="720"/>
      <c r="AU363" s="720"/>
      <c r="AV363" s="720"/>
      <c r="AW363" s="720">
        <f t="shared" ref="AW363:BP363" si="566">$C363*AW649</f>
        <v>0</v>
      </c>
      <c r="AX363" s="720">
        <f t="shared" si="566"/>
        <v>0</v>
      </c>
      <c r="AY363" s="720">
        <f t="shared" si="566"/>
        <v>0</v>
      </c>
      <c r="AZ363" s="720">
        <f t="shared" si="566"/>
        <v>0</v>
      </c>
      <c r="BA363" s="720">
        <f t="shared" si="566"/>
        <v>0</v>
      </c>
      <c r="BB363" s="720">
        <f t="shared" si="566"/>
        <v>0</v>
      </c>
      <c r="BC363" s="720">
        <f t="shared" si="566"/>
        <v>0</v>
      </c>
      <c r="BD363" s="720">
        <f t="shared" si="566"/>
        <v>0</v>
      </c>
      <c r="BE363" s="720">
        <f t="shared" si="566"/>
        <v>0</v>
      </c>
      <c r="BF363" s="720">
        <f t="shared" si="566"/>
        <v>0</v>
      </c>
      <c r="BG363" s="720">
        <f t="shared" si="566"/>
        <v>0</v>
      </c>
      <c r="BH363" s="720">
        <f t="shared" si="566"/>
        <v>0</v>
      </c>
      <c r="BI363" s="720">
        <f t="shared" si="566"/>
        <v>0</v>
      </c>
      <c r="BJ363" s="720">
        <f t="shared" si="566"/>
        <v>0</v>
      </c>
      <c r="BK363" s="720">
        <f t="shared" si="566"/>
        <v>0</v>
      </c>
      <c r="BL363" s="720">
        <f t="shared" si="566"/>
        <v>0</v>
      </c>
      <c r="BM363" s="720">
        <f t="shared" si="566"/>
        <v>0</v>
      </c>
      <c r="BN363" s="720">
        <f t="shared" si="566"/>
        <v>0</v>
      </c>
      <c r="BO363" s="720">
        <f t="shared" si="566"/>
        <v>0</v>
      </c>
      <c r="BP363" s="720">
        <f t="shared" si="566"/>
        <v>0</v>
      </c>
      <c r="BQ363" s="720">
        <f t="shared" si="548"/>
        <v>0</v>
      </c>
    </row>
    <row r="364" spans="1:69" s="1380" customFormat="1" ht="12.75">
      <c r="A364" s="1375"/>
      <c r="B364" s="1387" t="s">
        <v>231</v>
      </c>
      <c r="C364" s="1388">
        <f>SUM(C344:C363)</f>
        <v>320000</v>
      </c>
      <c r="D364" s="1378"/>
      <c r="E364" s="1378"/>
      <c r="F364" s="1379"/>
      <c r="G364" s="1378">
        <f t="shared" ref="G364:AB364" si="567">SUM(G344:G363)</f>
        <v>0</v>
      </c>
      <c r="H364" s="1378">
        <f t="shared" si="567"/>
        <v>0</v>
      </c>
      <c r="I364" s="1378">
        <f t="shared" si="567"/>
        <v>0</v>
      </c>
      <c r="J364" s="1378">
        <f t="shared" si="567"/>
        <v>0</v>
      </c>
      <c r="K364" s="1378">
        <f t="shared" si="567"/>
        <v>0</v>
      </c>
      <c r="L364" s="1378">
        <f t="shared" si="567"/>
        <v>0</v>
      </c>
      <c r="M364" s="1378">
        <f t="shared" si="567"/>
        <v>0</v>
      </c>
      <c r="N364" s="1378">
        <f t="shared" si="567"/>
        <v>0</v>
      </c>
      <c r="O364" s="1378">
        <f t="shared" si="567"/>
        <v>0</v>
      </c>
      <c r="P364" s="1378">
        <f t="shared" si="567"/>
        <v>0</v>
      </c>
      <c r="Q364" s="1378">
        <f t="shared" si="567"/>
        <v>0</v>
      </c>
      <c r="R364" s="1378">
        <f t="shared" si="567"/>
        <v>0</v>
      </c>
      <c r="S364" s="1378">
        <f t="shared" si="567"/>
        <v>0</v>
      </c>
      <c r="T364" s="1378">
        <f t="shared" si="567"/>
        <v>0</v>
      </c>
      <c r="U364" s="1378">
        <f t="shared" si="567"/>
        <v>0</v>
      </c>
      <c r="V364" s="1378">
        <f t="shared" si="567"/>
        <v>0</v>
      </c>
      <c r="W364" s="1378">
        <f t="shared" si="567"/>
        <v>0</v>
      </c>
      <c r="X364" s="1378">
        <f t="shared" si="567"/>
        <v>0</v>
      </c>
      <c r="Y364" s="1378">
        <f t="shared" si="567"/>
        <v>0</v>
      </c>
      <c r="Z364" s="1378">
        <f t="shared" si="567"/>
        <v>0</v>
      </c>
      <c r="AA364" s="1378">
        <f t="shared" si="567"/>
        <v>0</v>
      </c>
      <c r="AB364" s="1378">
        <f t="shared" si="567"/>
        <v>0</v>
      </c>
      <c r="AC364" s="1378">
        <f t="shared" ref="AC364:AX364" si="568">SUM(AC344:AC363)</f>
        <v>0</v>
      </c>
      <c r="AD364" s="1378">
        <f t="shared" si="568"/>
        <v>0</v>
      </c>
      <c r="AE364" s="1378">
        <f t="shared" si="568"/>
        <v>0</v>
      </c>
      <c r="AF364" s="1378">
        <f t="shared" si="568"/>
        <v>0</v>
      </c>
      <c r="AG364" s="1378">
        <f t="shared" si="568"/>
        <v>0</v>
      </c>
      <c r="AH364" s="1378">
        <f t="shared" si="568"/>
        <v>0</v>
      </c>
      <c r="AI364" s="1378">
        <f t="shared" si="568"/>
        <v>0</v>
      </c>
      <c r="AJ364" s="1378">
        <f t="shared" si="568"/>
        <v>0</v>
      </c>
      <c r="AK364" s="1378">
        <f t="shared" si="568"/>
        <v>0</v>
      </c>
      <c r="AL364" s="1378">
        <f t="shared" si="568"/>
        <v>0</v>
      </c>
      <c r="AM364" s="1378">
        <f t="shared" si="568"/>
        <v>0</v>
      </c>
      <c r="AN364" s="1378">
        <f t="shared" si="568"/>
        <v>0</v>
      </c>
      <c r="AO364" s="1378">
        <f t="shared" si="568"/>
        <v>0</v>
      </c>
      <c r="AP364" s="1378">
        <f t="shared" si="568"/>
        <v>0</v>
      </c>
      <c r="AQ364" s="1378">
        <f t="shared" si="568"/>
        <v>0</v>
      </c>
      <c r="AR364" s="1378">
        <f t="shared" si="568"/>
        <v>0</v>
      </c>
      <c r="AS364" s="1378">
        <f t="shared" si="568"/>
        <v>0</v>
      </c>
      <c r="AT364" s="1378">
        <f t="shared" si="568"/>
        <v>0</v>
      </c>
      <c r="AU364" s="1378">
        <f t="shared" si="568"/>
        <v>0</v>
      </c>
      <c r="AV364" s="1378">
        <f t="shared" si="568"/>
        <v>0</v>
      </c>
      <c r="AW364" s="1378">
        <f t="shared" si="568"/>
        <v>160477.78668303633</v>
      </c>
      <c r="AX364" s="1378">
        <f t="shared" si="568"/>
        <v>55291.529154269818</v>
      </c>
      <c r="AY364" s="1378">
        <f t="shared" ref="AY364:BQ364" si="569">SUM(AY344:AY363)</f>
        <v>79567.181759663959</v>
      </c>
      <c r="AZ364" s="1378">
        <f t="shared" si="569"/>
        <v>0</v>
      </c>
      <c r="BA364" s="1378">
        <f t="shared" si="569"/>
        <v>0</v>
      </c>
      <c r="BB364" s="1378">
        <f t="shared" si="569"/>
        <v>0</v>
      </c>
      <c r="BC364" s="1378">
        <f t="shared" si="569"/>
        <v>22325.698004270605</v>
      </c>
      <c r="BD364" s="1378">
        <f t="shared" si="569"/>
        <v>1225.0254932173298</v>
      </c>
      <c r="BE364" s="1378">
        <f t="shared" si="569"/>
        <v>1112.7789055419571</v>
      </c>
      <c r="BF364" s="1378">
        <f t="shared" si="569"/>
        <v>0</v>
      </c>
      <c r="BG364" s="1378">
        <f t="shared" si="569"/>
        <v>0</v>
      </c>
      <c r="BH364" s="1378">
        <f t="shared" si="569"/>
        <v>0</v>
      </c>
      <c r="BI364" s="1378">
        <f t="shared" si="569"/>
        <v>0</v>
      </c>
      <c r="BJ364" s="1378">
        <f t="shared" si="569"/>
        <v>0</v>
      </c>
      <c r="BK364" s="1378">
        <f t="shared" si="569"/>
        <v>0</v>
      </c>
      <c r="BL364" s="1378">
        <f t="shared" si="569"/>
        <v>0</v>
      </c>
      <c r="BM364" s="1378">
        <f t="shared" si="569"/>
        <v>0</v>
      </c>
      <c r="BN364" s="1378">
        <f t="shared" si="569"/>
        <v>0</v>
      </c>
      <c r="BO364" s="1378">
        <f t="shared" si="569"/>
        <v>0</v>
      </c>
      <c r="BP364" s="1378">
        <f t="shared" si="569"/>
        <v>0</v>
      </c>
      <c r="BQ364" s="1378">
        <f t="shared" si="569"/>
        <v>320000</v>
      </c>
    </row>
    <row r="365" spans="1:69" s="400" customFormat="1" ht="12.75">
      <c r="A365" s="1392"/>
      <c r="B365" s="525"/>
      <c r="C365" s="1393"/>
      <c r="D365" s="720"/>
      <c r="E365" s="720"/>
      <c r="F365" s="720"/>
      <c r="AV365" s="526"/>
      <c r="BQ365" s="526"/>
    </row>
    <row r="366" spans="1:69" s="1304" customFormat="1" ht="13.5" thickBot="1">
      <c r="A366" s="1305"/>
      <c r="B366" s="1302" t="s">
        <v>98</v>
      </c>
      <c r="C366" s="1306">
        <f>C341+C364</f>
        <v>1449000</v>
      </c>
      <c r="D366" s="1306">
        <f t="shared" ref="D366:AU366" si="570">D341+D364</f>
        <v>691300</v>
      </c>
      <c r="E366" s="1306">
        <f t="shared" si="570"/>
        <v>437700</v>
      </c>
      <c r="F366" s="1306">
        <f t="shared" si="570"/>
        <v>1129000</v>
      </c>
      <c r="G366" s="1306">
        <f t="shared" si="570"/>
        <v>300030.74315770878</v>
      </c>
      <c r="H366" s="1306">
        <f t="shared" si="570"/>
        <v>135233.42527784064</v>
      </c>
      <c r="I366" s="1306">
        <f t="shared" si="570"/>
        <v>255471.99466320424</v>
      </c>
      <c r="J366" s="1306">
        <f t="shared" si="570"/>
        <v>0</v>
      </c>
      <c r="K366" s="1306">
        <f t="shared" si="570"/>
        <v>0</v>
      </c>
      <c r="L366" s="1306">
        <f t="shared" si="570"/>
        <v>0</v>
      </c>
      <c r="M366" s="1306">
        <f t="shared" si="570"/>
        <v>6.4481833516431477</v>
      </c>
      <c r="N366" s="1306">
        <f t="shared" si="570"/>
        <v>0.81946909890050668</v>
      </c>
      <c r="O366" s="1306">
        <f t="shared" si="570"/>
        <v>556.56924879585779</v>
      </c>
      <c r="P366" s="1306">
        <f t="shared" si="570"/>
        <v>0</v>
      </c>
      <c r="Q366" s="1306">
        <f t="shared" si="570"/>
        <v>0</v>
      </c>
      <c r="R366" s="1306">
        <f t="shared" si="570"/>
        <v>0</v>
      </c>
      <c r="S366" s="1306">
        <f t="shared" si="570"/>
        <v>0</v>
      </c>
      <c r="T366" s="1306">
        <f t="shared" si="570"/>
        <v>0</v>
      </c>
      <c r="U366" s="1306">
        <f t="shared" si="570"/>
        <v>0</v>
      </c>
      <c r="V366" s="1306">
        <f t="shared" si="570"/>
        <v>0</v>
      </c>
      <c r="W366" s="1306">
        <f t="shared" si="570"/>
        <v>0</v>
      </c>
      <c r="X366" s="1306">
        <f t="shared" si="570"/>
        <v>0</v>
      </c>
      <c r="Y366" s="1306">
        <f t="shared" si="570"/>
        <v>0</v>
      </c>
      <c r="Z366" s="1306">
        <f t="shared" si="570"/>
        <v>0</v>
      </c>
      <c r="AA366" s="1306">
        <f t="shared" si="570"/>
        <v>691300</v>
      </c>
      <c r="AB366" s="1306">
        <f t="shared" si="570"/>
        <v>271206.12273965188</v>
      </c>
      <c r="AC366" s="1306">
        <f t="shared" si="570"/>
        <v>70266.989762137833</v>
      </c>
      <c r="AD366" s="1306">
        <f t="shared" si="570"/>
        <v>7680.3618475492112</v>
      </c>
      <c r="AE366" s="1306">
        <f t="shared" si="570"/>
        <v>0</v>
      </c>
      <c r="AF366" s="1306">
        <f t="shared" si="570"/>
        <v>0</v>
      </c>
      <c r="AG366" s="1306">
        <f t="shared" si="570"/>
        <v>0</v>
      </c>
      <c r="AH366" s="1306">
        <f t="shared" si="570"/>
        <v>80694.886010699876</v>
      </c>
      <c r="AI366" s="1306">
        <f t="shared" si="570"/>
        <v>4425.057022521507</v>
      </c>
      <c r="AJ366" s="1306">
        <f t="shared" si="570"/>
        <v>3426.5826174397303</v>
      </c>
      <c r="AK366" s="1306">
        <f t="shared" si="570"/>
        <v>0</v>
      </c>
      <c r="AL366" s="1306">
        <f t="shared" si="570"/>
        <v>0</v>
      </c>
      <c r="AM366" s="1306">
        <f t="shared" si="570"/>
        <v>0</v>
      </c>
      <c r="AN366" s="1306">
        <f t="shared" si="570"/>
        <v>0</v>
      </c>
      <c r="AO366" s="1306">
        <f t="shared" si="570"/>
        <v>0</v>
      </c>
      <c r="AP366" s="1306">
        <f t="shared" si="570"/>
        <v>0</v>
      </c>
      <c r="AQ366" s="1306">
        <f t="shared" si="570"/>
        <v>0</v>
      </c>
      <c r="AR366" s="1306">
        <f t="shared" si="570"/>
        <v>0</v>
      </c>
      <c r="AS366" s="1306">
        <f t="shared" si="570"/>
        <v>0</v>
      </c>
      <c r="AT366" s="1306">
        <f t="shared" si="570"/>
        <v>0</v>
      </c>
      <c r="AU366" s="1306">
        <f t="shared" si="570"/>
        <v>0</v>
      </c>
      <c r="AV366" s="1306">
        <f t="shared" ref="AV366:BQ366" si="571">AV341+AV364</f>
        <v>437700</v>
      </c>
      <c r="AW366" s="1306">
        <f t="shared" si="571"/>
        <v>160477.78668303633</v>
      </c>
      <c r="AX366" s="1306">
        <f t="shared" si="571"/>
        <v>55291.529154269818</v>
      </c>
      <c r="AY366" s="1306">
        <f t="shared" si="571"/>
        <v>79567.181759663959</v>
      </c>
      <c r="AZ366" s="1306">
        <f t="shared" si="571"/>
        <v>0</v>
      </c>
      <c r="BA366" s="1306">
        <f t="shared" si="571"/>
        <v>0</v>
      </c>
      <c r="BB366" s="1306">
        <f t="shared" si="571"/>
        <v>0</v>
      </c>
      <c r="BC366" s="1306">
        <f t="shared" si="571"/>
        <v>22325.698004270605</v>
      </c>
      <c r="BD366" s="1306">
        <f t="shared" si="571"/>
        <v>1225.0254932173298</v>
      </c>
      <c r="BE366" s="1306">
        <f t="shared" si="571"/>
        <v>1112.7789055419571</v>
      </c>
      <c r="BF366" s="1306">
        <f t="shared" si="571"/>
        <v>0</v>
      </c>
      <c r="BG366" s="1306">
        <f t="shared" si="571"/>
        <v>0</v>
      </c>
      <c r="BH366" s="1306">
        <f t="shared" si="571"/>
        <v>0</v>
      </c>
      <c r="BI366" s="1306">
        <f t="shared" si="571"/>
        <v>0</v>
      </c>
      <c r="BJ366" s="1306">
        <f t="shared" si="571"/>
        <v>0</v>
      </c>
      <c r="BK366" s="1306">
        <f t="shared" si="571"/>
        <v>0</v>
      </c>
      <c r="BL366" s="1306">
        <f t="shared" si="571"/>
        <v>0</v>
      </c>
      <c r="BM366" s="1306">
        <f t="shared" si="571"/>
        <v>0</v>
      </c>
      <c r="BN366" s="1306">
        <f t="shared" si="571"/>
        <v>0</v>
      </c>
      <c r="BO366" s="1306">
        <f t="shared" si="571"/>
        <v>0</v>
      </c>
      <c r="BP366" s="1306">
        <f t="shared" si="571"/>
        <v>0</v>
      </c>
      <c r="BQ366" s="1306">
        <f t="shared" si="571"/>
        <v>320000</v>
      </c>
    </row>
    <row r="367" spans="1:69" s="400" customFormat="1" ht="13.5" thickTop="1">
      <c r="A367" s="1392"/>
      <c r="B367" s="525"/>
      <c r="C367" s="1393"/>
      <c r="D367" s="720"/>
      <c r="E367" s="720"/>
      <c r="F367" s="720"/>
      <c r="AV367" s="526"/>
      <c r="BQ367" s="526"/>
    </row>
    <row r="368" spans="1:69" s="400" customFormat="1" ht="15.75">
      <c r="A368" s="1927" t="s">
        <v>270</v>
      </c>
      <c r="C368" s="1347"/>
      <c r="K368" s="760"/>
      <c r="AV368" s="526"/>
    </row>
    <row r="369" spans="1:69" s="400" customFormat="1" ht="12.75">
      <c r="C369" s="1347"/>
      <c r="AV369" s="526"/>
    </row>
    <row r="370" spans="1:69" s="400" customFormat="1" ht="12.75">
      <c r="A370" s="670"/>
      <c r="B370" s="1348"/>
      <c r="C370" s="1349"/>
      <c r="AV370" s="526"/>
    </row>
    <row r="371" spans="1:69" s="1350" customFormat="1" ht="25.5">
      <c r="C371" s="1351"/>
      <c r="D371" s="1352"/>
      <c r="E371" s="1353"/>
      <c r="F371" s="1354"/>
      <c r="G371" s="1355" t="s">
        <v>725</v>
      </c>
      <c r="H371" s="1355"/>
      <c r="I371" s="1355"/>
      <c r="J371" s="1355"/>
      <c r="K371" s="1355"/>
      <c r="L371" s="1355"/>
      <c r="M371" s="1355"/>
      <c r="N371" s="1355"/>
      <c r="O371" s="1355"/>
      <c r="P371" s="1355"/>
      <c r="Q371" s="1355"/>
      <c r="R371" s="1355"/>
      <c r="S371" s="1355"/>
      <c r="T371" s="1355"/>
      <c r="U371" s="1355"/>
      <c r="V371" s="1355"/>
      <c r="W371" s="1355"/>
      <c r="X371" s="1355"/>
      <c r="Y371" s="1355"/>
      <c r="Z371" s="1355"/>
      <c r="AA371" s="1356"/>
      <c r="AB371" s="1355" t="s">
        <v>726</v>
      </c>
      <c r="AC371" s="1355"/>
      <c r="AD371" s="1355"/>
      <c r="AE371" s="1355"/>
      <c r="AF371" s="1355"/>
      <c r="AG371" s="1355"/>
      <c r="AH371" s="1355"/>
      <c r="AI371" s="1355"/>
      <c r="AJ371" s="1355"/>
      <c r="AK371" s="1355"/>
      <c r="AL371" s="1355"/>
      <c r="AM371" s="1355"/>
      <c r="AN371" s="1355"/>
      <c r="AO371" s="1355"/>
      <c r="AP371" s="1355"/>
      <c r="AQ371" s="1355"/>
      <c r="AR371" s="1355"/>
      <c r="AS371" s="1355"/>
      <c r="AT371" s="1355"/>
      <c r="AU371" s="1355"/>
      <c r="AV371" s="1356"/>
      <c r="AW371" s="1357" t="s">
        <v>727</v>
      </c>
      <c r="AX371" s="1355"/>
      <c r="AY371" s="1355"/>
      <c r="AZ371" s="1355"/>
      <c r="BA371" s="1355"/>
      <c r="BB371" s="1355"/>
      <c r="BC371" s="1355"/>
      <c r="BD371" s="1355"/>
      <c r="BE371" s="1355"/>
      <c r="BF371" s="1355"/>
      <c r="BG371" s="1355"/>
      <c r="BH371" s="1355"/>
      <c r="BI371" s="1355"/>
      <c r="BJ371" s="1355"/>
      <c r="BK371" s="1355"/>
      <c r="BL371" s="1355"/>
      <c r="BM371" s="1355"/>
      <c r="BN371" s="1355"/>
      <c r="BO371" s="1355"/>
      <c r="BP371" s="1355"/>
      <c r="BQ371" s="1356"/>
    </row>
    <row r="372" spans="1:69" s="1162" customFormat="1" ht="12.75">
      <c r="A372" s="1358"/>
      <c r="B372" s="1358"/>
      <c r="C372" s="1359"/>
      <c r="D372" s="1360"/>
      <c r="E372" s="1361"/>
      <c r="F372" s="1362"/>
      <c r="G372" s="1363">
        <v>1</v>
      </c>
      <c r="H372" s="1363">
        <v>2</v>
      </c>
      <c r="I372" s="1363">
        <v>3</v>
      </c>
      <c r="J372" s="1363">
        <v>4</v>
      </c>
      <c r="K372" s="1363">
        <v>5</v>
      </c>
      <c r="L372" s="1363">
        <v>6</v>
      </c>
      <c r="M372" s="1363">
        <v>7</v>
      </c>
      <c r="N372" s="1363">
        <v>8</v>
      </c>
      <c r="O372" s="1363">
        <v>9</v>
      </c>
      <c r="P372" s="1363">
        <v>10</v>
      </c>
      <c r="Q372" s="1363">
        <v>11</v>
      </c>
      <c r="R372" s="1363">
        <v>12</v>
      </c>
      <c r="S372" s="1363">
        <v>13</v>
      </c>
      <c r="T372" s="1363">
        <v>14</v>
      </c>
      <c r="U372" s="1363">
        <v>15</v>
      </c>
      <c r="V372" s="1363">
        <v>16</v>
      </c>
      <c r="W372" s="1363">
        <v>17</v>
      </c>
      <c r="X372" s="1363">
        <v>18</v>
      </c>
      <c r="Y372" s="1363">
        <v>19</v>
      </c>
      <c r="Z372" s="1363">
        <v>20</v>
      </c>
      <c r="AA372" s="1364" t="s">
        <v>20</v>
      </c>
      <c r="AB372" s="1363">
        <v>1</v>
      </c>
      <c r="AC372" s="1363">
        <v>2</v>
      </c>
      <c r="AD372" s="1363">
        <v>3</v>
      </c>
      <c r="AE372" s="1363">
        <v>4</v>
      </c>
      <c r="AF372" s="1363">
        <v>5</v>
      </c>
      <c r="AG372" s="1363">
        <v>6</v>
      </c>
      <c r="AH372" s="1363">
        <v>7</v>
      </c>
      <c r="AI372" s="1363">
        <v>8</v>
      </c>
      <c r="AJ372" s="1363">
        <v>9</v>
      </c>
      <c r="AK372" s="1363">
        <v>10</v>
      </c>
      <c r="AL372" s="1363">
        <v>11</v>
      </c>
      <c r="AM372" s="1363">
        <v>12</v>
      </c>
      <c r="AN372" s="1363">
        <v>13</v>
      </c>
      <c r="AO372" s="1363">
        <v>14</v>
      </c>
      <c r="AP372" s="1363">
        <v>15</v>
      </c>
      <c r="AQ372" s="1363">
        <v>16</v>
      </c>
      <c r="AR372" s="1363">
        <v>17</v>
      </c>
      <c r="AS372" s="1363">
        <v>18</v>
      </c>
      <c r="AT372" s="1363">
        <v>19</v>
      </c>
      <c r="AU372" s="1363">
        <v>20</v>
      </c>
      <c r="AV372" s="1364" t="s">
        <v>20</v>
      </c>
      <c r="AW372" s="1365">
        <v>1</v>
      </c>
      <c r="AX372" s="1363">
        <v>2</v>
      </c>
      <c r="AY372" s="1363">
        <v>3</v>
      </c>
      <c r="AZ372" s="1363">
        <v>4</v>
      </c>
      <c r="BA372" s="1363">
        <v>5</v>
      </c>
      <c r="BB372" s="1363">
        <v>6</v>
      </c>
      <c r="BC372" s="1363">
        <v>7</v>
      </c>
      <c r="BD372" s="1363">
        <v>8</v>
      </c>
      <c r="BE372" s="1363">
        <v>9</v>
      </c>
      <c r="BF372" s="1363">
        <v>10</v>
      </c>
      <c r="BG372" s="1363">
        <v>11</v>
      </c>
      <c r="BH372" s="1363">
        <v>12</v>
      </c>
      <c r="BI372" s="1363">
        <v>13</v>
      </c>
      <c r="BJ372" s="1363">
        <v>14</v>
      </c>
      <c r="BK372" s="1363">
        <v>15</v>
      </c>
      <c r="BL372" s="1363">
        <v>16</v>
      </c>
      <c r="BM372" s="1363">
        <v>17</v>
      </c>
      <c r="BN372" s="1363">
        <v>18</v>
      </c>
      <c r="BO372" s="1363">
        <v>19</v>
      </c>
      <c r="BP372" s="1363">
        <v>20</v>
      </c>
      <c r="BQ372" s="1364" t="s">
        <v>20</v>
      </c>
    </row>
    <row r="373" spans="1:69" s="508" customFormat="1" ht="38.25">
      <c r="A373" s="107" t="s">
        <v>781</v>
      </c>
      <c r="B373" s="107" t="s">
        <v>1462</v>
      </c>
      <c r="C373" s="1408" t="s">
        <v>1087</v>
      </c>
      <c r="D373" s="1367" t="s">
        <v>1351</v>
      </c>
      <c r="E373" s="1368" t="s">
        <v>1352</v>
      </c>
      <c r="F373" s="1369" t="s">
        <v>76</v>
      </c>
      <c r="G373" s="934" t="str">
        <f ca="1">IF('I2 LDC class'!$D$20="",'I2 LDC class'!$C$20,'I2 LDC class'!$D$20)</f>
        <v>Residential</v>
      </c>
      <c r="H373" s="934" t="str">
        <f ca="1">IF('I2 LDC class'!$D$21="",'I2 LDC class'!$C$21,'I2 LDC class'!$D$21)</f>
        <v>GS &lt;50</v>
      </c>
      <c r="I373" s="934" t="str">
        <f ca="1">IF('I2 LDC class'!$D$22="",'I2 LDC class'!$C$22,'I2 LDC class'!$D$22)</f>
        <v>GS&gt;50-Regular</v>
      </c>
      <c r="J373" s="934" t="str">
        <f ca="1">IF('I2 LDC class'!$D$23="",'I2 LDC class'!$C$23,'I2 LDC class'!$D$23)</f>
        <v>GS&gt; 50-TOU</v>
      </c>
      <c r="K373" s="934" t="str">
        <f ca="1">IF('I2 LDC class'!$D$24="",'I2 LDC class'!$C$24,'I2 LDC class'!$D$24)</f>
        <v>GS &gt;50-Intermediate</v>
      </c>
      <c r="L373" s="934" t="str">
        <f ca="1">IF('I2 LDC class'!$D$25="",'I2 LDC class'!$C$25,'I2 LDC class'!$D$25)</f>
        <v>Large Use &gt;5MW</v>
      </c>
      <c r="M373" s="934" t="str">
        <f ca="1">IF('I2 LDC class'!$D$26="",'I2 LDC class'!$C$26,'I2 LDC class'!$D$26)</f>
        <v>Street Light</v>
      </c>
      <c r="N373" s="934" t="str">
        <f ca="1">IF('I2 LDC class'!$D$27="",'I2 LDC class'!$C$27,'I2 LDC class'!$D$27)</f>
        <v>Sentinel</v>
      </c>
      <c r="O373" s="934" t="str">
        <f ca="1">IF('I2 LDC class'!$D$28="",'I2 LDC class'!$C$28,'I2 LDC class'!$D$28)</f>
        <v>Unmetered Scattered Load</v>
      </c>
      <c r="P373" s="934" t="str">
        <f ca="1">IF('I2 LDC class'!$D$29="",'I2 LDC class'!$C$29,'I2 LDC class'!$D$29)</f>
        <v>Embedded Distributor</v>
      </c>
      <c r="Q373" s="934" t="str">
        <f ca="1">IF('I2 LDC class'!$D$30="",'I2 LDC class'!$C$30,'I2 LDC class'!$D$30)</f>
        <v>Back-up/Standby Power</v>
      </c>
      <c r="R373" s="934" t="str">
        <f ca="1">IF('I2 LDC class'!$D$31="",'I2 LDC class'!$C$31,'I2 LDC class'!$D$31)</f>
        <v>Rate Class 1</v>
      </c>
      <c r="S373" s="934" t="str">
        <f ca="1">IF('I2 LDC class'!$D$32="",'I2 LDC class'!$C$32,'I2 LDC class'!$D$32)</f>
        <v>Rate class 2</v>
      </c>
      <c r="T373" s="934" t="str">
        <f ca="1">IF('I2 LDC class'!$D$33="",'I2 LDC class'!$C$33,'I2 LDC class'!$D$33)</f>
        <v>Rate class 3</v>
      </c>
      <c r="U373" s="934" t="str">
        <f ca="1">IF('I2 LDC class'!$D$34="",'I2 LDC class'!$C$34,'I2 LDC class'!$D$34)</f>
        <v>Rate class 4</v>
      </c>
      <c r="V373" s="934" t="str">
        <f ca="1">IF('I2 LDC class'!$D$35="",'I2 LDC class'!$C$35,'I2 LDC class'!$D$35)</f>
        <v>Rate class 5</v>
      </c>
      <c r="W373" s="934" t="str">
        <f ca="1">IF('I2 LDC class'!$D$36="",'I2 LDC class'!$C$36,'I2 LDC class'!$D$36)</f>
        <v>Rate class 6</v>
      </c>
      <c r="X373" s="934" t="str">
        <f ca="1">IF('I2 LDC class'!$D$37="",'I2 LDC class'!$C$37,'I2 LDC class'!$D$37)</f>
        <v>Rate class 7</v>
      </c>
      <c r="Y373" s="934" t="str">
        <f ca="1">IF('I2 LDC class'!$D$38="",'I2 LDC class'!$C$38,'I2 LDC class'!$D$38)</f>
        <v>Rate class 8</v>
      </c>
      <c r="Z373" s="934" t="str">
        <f ca="1">IF('I2 LDC class'!$D$39="",'I2 LDC class'!$C$39,'I2 LDC class'!$D$39)</f>
        <v>Rate class 9</v>
      </c>
      <c r="AA373" s="1371" t="s">
        <v>20</v>
      </c>
      <c r="AB373" s="934" t="str">
        <f ca="1">IF('I2 LDC class'!$D$20="",'I2 LDC class'!$C$20,'I2 LDC class'!$D$20)</f>
        <v>Residential</v>
      </c>
      <c r="AC373" s="934" t="str">
        <f ca="1">IF('I2 LDC class'!$D$21="",'I2 LDC class'!$C$21,'I2 LDC class'!$D$21)</f>
        <v>GS &lt;50</v>
      </c>
      <c r="AD373" s="934" t="str">
        <f ca="1">IF('I2 LDC class'!$D$22="",'I2 LDC class'!$C$22,'I2 LDC class'!$D$22)</f>
        <v>GS&gt;50-Regular</v>
      </c>
      <c r="AE373" s="934" t="str">
        <f ca="1">IF('I2 LDC class'!$D$23="",'I2 LDC class'!$C$23,'I2 LDC class'!$D$23)</f>
        <v>GS&gt; 50-TOU</v>
      </c>
      <c r="AF373" s="934" t="str">
        <f ca="1">IF('I2 LDC class'!$D$24="",'I2 LDC class'!$C$24,'I2 LDC class'!$D$24)</f>
        <v>GS &gt;50-Intermediate</v>
      </c>
      <c r="AG373" s="934" t="str">
        <f ca="1">IF('I2 LDC class'!$D$25="",'I2 LDC class'!$C$25,'I2 LDC class'!$D$25)</f>
        <v>Large Use &gt;5MW</v>
      </c>
      <c r="AH373" s="934" t="str">
        <f ca="1">IF('I2 LDC class'!$D$26="",'I2 LDC class'!$C$26,'I2 LDC class'!$D$26)</f>
        <v>Street Light</v>
      </c>
      <c r="AI373" s="934" t="str">
        <f ca="1">IF('I2 LDC class'!$D$27="",'I2 LDC class'!$C$27,'I2 LDC class'!$D$27)</f>
        <v>Sentinel</v>
      </c>
      <c r="AJ373" s="934" t="str">
        <f ca="1">IF('I2 LDC class'!$D$28="",'I2 LDC class'!$C$28,'I2 LDC class'!$D$28)</f>
        <v>Unmetered Scattered Load</v>
      </c>
      <c r="AK373" s="934" t="str">
        <f ca="1">IF('I2 LDC class'!$D$29="",'I2 LDC class'!$C$29,'I2 LDC class'!$D$29)</f>
        <v>Embedded Distributor</v>
      </c>
      <c r="AL373" s="934" t="str">
        <f ca="1">IF('I2 LDC class'!$D$30="",'I2 LDC class'!$C$30,'I2 LDC class'!$D$30)</f>
        <v>Back-up/Standby Power</v>
      </c>
      <c r="AM373" s="934" t="str">
        <f ca="1">IF('I2 LDC class'!$D$31="",'I2 LDC class'!$C$31,'I2 LDC class'!$D$31)</f>
        <v>Rate Class 1</v>
      </c>
      <c r="AN373" s="934" t="str">
        <f ca="1">IF('I2 LDC class'!$D$32="",'I2 LDC class'!$C$32,'I2 LDC class'!$D$32)</f>
        <v>Rate class 2</v>
      </c>
      <c r="AO373" s="934" t="str">
        <f ca="1">IF('I2 LDC class'!$D$33="",'I2 LDC class'!$C$33,'I2 LDC class'!$D$33)</f>
        <v>Rate class 3</v>
      </c>
      <c r="AP373" s="934" t="str">
        <f ca="1">IF('I2 LDC class'!$D$34="",'I2 LDC class'!$C$34,'I2 LDC class'!$D$34)</f>
        <v>Rate class 4</v>
      </c>
      <c r="AQ373" s="934" t="str">
        <f ca="1">IF('I2 LDC class'!$D$35="",'I2 LDC class'!$C$35,'I2 LDC class'!$D$35)</f>
        <v>Rate class 5</v>
      </c>
      <c r="AR373" s="934" t="str">
        <f ca="1">IF('I2 LDC class'!$D$36="",'I2 LDC class'!$C$36,'I2 LDC class'!$D$36)</f>
        <v>Rate class 6</v>
      </c>
      <c r="AS373" s="934" t="str">
        <f ca="1">IF('I2 LDC class'!$D$37="",'I2 LDC class'!$C$37,'I2 LDC class'!$D$37)</f>
        <v>Rate class 7</v>
      </c>
      <c r="AT373" s="934" t="str">
        <f ca="1">IF('I2 LDC class'!$D$38="",'I2 LDC class'!$C$38,'I2 LDC class'!$D$38)</f>
        <v>Rate class 8</v>
      </c>
      <c r="AU373" s="934" t="str">
        <f ca="1">IF('I2 LDC class'!$D$39="",'I2 LDC class'!$C$39,'I2 LDC class'!$D$39)</f>
        <v>Rate class 9</v>
      </c>
      <c r="AV373" s="1371" t="s">
        <v>20</v>
      </c>
      <c r="AW373" s="934" t="str">
        <f ca="1">IF('I2 LDC class'!$D$20="",'I2 LDC class'!$C$20,'I2 LDC class'!$D$20)</f>
        <v>Residential</v>
      </c>
      <c r="AX373" s="934" t="str">
        <f ca="1">IF('I2 LDC class'!$D$21="",'I2 LDC class'!$C$21,'I2 LDC class'!$D$21)</f>
        <v>GS &lt;50</v>
      </c>
      <c r="AY373" s="934" t="str">
        <f ca="1">IF('I2 LDC class'!$D$22="",'I2 LDC class'!$C$22,'I2 LDC class'!$D$22)</f>
        <v>GS&gt;50-Regular</v>
      </c>
      <c r="AZ373" s="934" t="str">
        <f ca="1">IF('I2 LDC class'!$D$23="",'I2 LDC class'!$C$23,'I2 LDC class'!$D$23)</f>
        <v>GS&gt; 50-TOU</v>
      </c>
      <c r="BA373" s="934" t="str">
        <f ca="1">IF('I2 LDC class'!$D$24="",'I2 LDC class'!$C$24,'I2 LDC class'!$D$24)</f>
        <v>GS &gt;50-Intermediate</v>
      </c>
      <c r="BB373" s="934" t="str">
        <f ca="1">IF('I2 LDC class'!$D$25="",'I2 LDC class'!$C$25,'I2 LDC class'!$D$25)</f>
        <v>Large Use &gt;5MW</v>
      </c>
      <c r="BC373" s="934" t="str">
        <f ca="1">IF('I2 LDC class'!$D$26="",'I2 LDC class'!$C$26,'I2 LDC class'!$D$26)</f>
        <v>Street Light</v>
      </c>
      <c r="BD373" s="934" t="str">
        <f ca="1">IF('I2 LDC class'!$D$27="",'I2 LDC class'!$C$27,'I2 LDC class'!$D$27)</f>
        <v>Sentinel</v>
      </c>
      <c r="BE373" s="934" t="str">
        <f ca="1">IF('I2 LDC class'!$D$28="",'I2 LDC class'!$C$28,'I2 LDC class'!$D$28)</f>
        <v>Unmetered Scattered Load</v>
      </c>
      <c r="BF373" s="934" t="str">
        <f ca="1">IF('I2 LDC class'!$D$29="",'I2 LDC class'!$C$29,'I2 LDC class'!$D$29)</f>
        <v>Embedded Distributor</v>
      </c>
      <c r="BG373" s="934" t="str">
        <f ca="1">IF('I2 LDC class'!$D$30="",'I2 LDC class'!$C$30,'I2 LDC class'!$D$30)</f>
        <v>Back-up/Standby Power</v>
      </c>
      <c r="BH373" s="934" t="str">
        <f ca="1">IF('I2 LDC class'!$D$31="",'I2 LDC class'!$C$31,'I2 LDC class'!$D$31)</f>
        <v>Rate Class 1</v>
      </c>
      <c r="BI373" s="934" t="str">
        <f ca="1">IF('I2 LDC class'!$D$32="",'I2 LDC class'!$C$32,'I2 LDC class'!$D$32)</f>
        <v>Rate class 2</v>
      </c>
      <c r="BJ373" s="934" t="str">
        <f ca="1">IF('I2 LDC class'!$D$33="",'I2 LDC class'!$C$33,'I2 LDC class'!$D$33)</f>
        <v>Rate class 3</v>
      </c>
      <c r="BK373" s="934" t="str">
        <f ca="1">IF('I2 LDC class'!$D$34="",'I2 LDC class'!$C$34,'I2 LDC class'!$D$34)</f>
        <v>Rate class 4</v>
      </c>
      <c r="BL373" s="934" t="str">
        <f ca="1">IF('I2 LDC class'!$D$35="",'I2 LDC class'!$C$35,'I2 LDC class'!$D$35)</f>
        <v>Rate class 5</v>
      </c>
      <c r="BM373" s="934" t="str">
        <f ca="1">IF('I2 LDC class'!$D$36="",'I2 LDC class'!$C$36,'I2 LDC class'!$D$36)</f>
        <v>Rate class 6</v>
      </c>
      <c r="BN373" s="934" t="str">
        <f ca="1">IF('I2 LDC class'!$D$37="",'I2 LDC class'!$C$37,'I2 LDC class'!$D$37)</f>
        <v>Rate class 7</v>
      </c>
      <c r="BO373" s="934" t="str">
        <f ca="1">IF('I2 LDC class'!$D$38="",'I2 LDC class'!$C$38,'I2 LDC class'!$D$38)</f>
        <v>Rate class 8</v>
      </c>
      <c r="BP373" s="934" t="str">
        <f ca="1">IF('I2 LDC class'!$D$39="",'I2 LDC class'!$C$39,'I2 LDC class'!$D$39)</f>
        <v>Rate class 9</v>
      </c>
      <c r="BQ373" s="1371" t="s">
        <v>20</v>
      </c>
    </row>
    <row r="374" spans="1:69" s="400" customFormat="1" ht="12.75">
      <c r="A374" s="249">
        <v>1565</v>
      </c>
      <c r="B374" s="424" t="s">
        <v>1474</v>
      </c>
      <c r="C374" s="1349">
        <f ca="1">'I4 BO ASSETS'!M17</f>
        <v>0</v>
      </c>
      <c r="D374" s="720">
        <f t="shared" ref="D374:E393" si="572">$C374*D589</f>
        <v>0</v>
      </c>
      <c r="E374" s="720">
        <f t="shared" si="572"/>
        <v>0</v>
      </c>
      <c r="F374" s="720">
        <f>D374+E374</f>
        <v>0</v>
      </c>
      <c r="G374" s="720">
        <f t="shared" ref="G374:G388" si="573">$D374*G589</f>
        <v>0</v>
      </c>
      <c r="H374" s="720">
        <f t="shared" ref="H374:Z374" si="574">$D374*H589</f>
        <v>0</v>
      </c>
      <c r="I374" s="720">
        <f t="shared" si="574"/>
        <v>0</v>
      </c>
      <c r="J374" s="720">
        <f t="shared" si="574"/>
        <v>0</v>
      </c>
      <c r="K374" s="720">
        <f t="shared" si="574"/>
        <v>0</v>
      </c>
      <c r="L374" s="720">
        <f t="shared" si="574"/>
        <v>0</v>
      </c>
      <c r="M374" s="720">
        <f t="shared" si="574"/>
        <v>0</v>
      </c>
      <c r="N374" s="720">
        <f t="shared" si="574"/>
        <v>0</v>
      </c>
      <c r="O374" s="720">
        <f t="shared" si="574"/>
        <v>0</v>
      </c>
      <c r="P374" s="720">
        <f t="shared" si="574"/>
        <v>0</v>
      </c>
      <c r="Q374" s="720">
        <f t="shared" si="574"/>
        <v>0</v>
      </c>
      <c r="R374" s="720">
        <f t="shared" si="574"/>
        <v>0</v>
      </c>
      <c r="S374" s="720">
        <f t="shared" si="574"/>
        <v>0</v>
      </c>
      <c r="T374" s="720">
        <f t="shared" si="574"/>
        <v>0</v>
      </c>
      <c r="U374" s="720">
        <f t="shared" si="574"/>
        <v>0</v>
      </c>
      <c r="V374" s="720">
        <f t="shared" si="574"/>
        <v>0</v>
      </c>
      <c r="W374" s="720">
        <f t="shared" si="574"/>
        <v>0</v>
      </c>
      <c r="X374" s="720">
        <f t="shared" si="574"/>
        <v>0</v>
      </c>
      <c r="Y374" s="720">
        <f t="shared" si="574"/>
        <v>0</v>
      </c>
      <c r="Z374" s="720">
        <f t="shared" si="574"/>
        <v>0</v>
      </c>
      <c r="AA374" s="720">
        <f>SUM(G374:Z374)</f>
        <v>0</v>
      </c>
      <c r="AB374" s="720">
        <f t="shared" ref="AB374:AB388" si="575">$E374*AB589</f>
        <v>0</v>
      </c>
      <c r="AC374" s="720">
        <f t="shared" ref="AC374:AU374" si="576">$E374*AC589</f>
        <v>0</v>
      </c>
      <c r="AD374" s="720">
        <f t="shared" si="576"/>
        <v>0</v>
      </c>
      <c r="AE374" s="720">
        <f t="shared" si="576"/>
        <v>0</v>
      </c>
      <c r="AF374" s="720">
        <f t="shared" si="576"/>
        <v>0</v>
      </c>
      <c r="AG374" s="720">
        <f t="shared" si="576"/>
        <v>0</v>
      </c>
      <c r="AH374" s="720">
        <f t="shared" si="576"/>
        <v>0</v>
      </c>
      <c r="AI374" s="720">
        <f t="shared" si="576"/>
        <v>0</v>
      </c>
      <c r="AJ374" s="720">
        <f t="shared" si="576"/>
        <v>0</v>
      </c>
      <c r="AK374" s="720">
        <f t="shared" si="576"/>
        <v>0</v>
      </c>
      <c r="AL374" s="720">
        <f t="shared" si="576"/>
        <v>0</v>
      </c>
      <c r="AM374" s="720">
        <f t="shared" si="576"/>
        <v>0</v>
      </c>
      <c r="AN374" s="720">
        <f t="shared" si="576"/>
        <v>0</v>
      </c>
      <c r="AO374" s="720">
        <f t="shared" si="576"/>
        <v>0</v>
      </c>
      <c r="AP374" s="720">
        <f t="shared" si="576"/>
        <v>0</v>
      </c>
      <c r="AQ374" s="720">
        <f t="shared" si="576"/>
        <v>0</v>
      </c>
      <c r="AR374" s="720">
        <f t="shared" si="576"/>
        <v>0</v>
      </c>
      <c r="AS374" s="720">
        <f t="shared" si="576"/>
        <v>0</v>
      </c>
      <c r="AT374" s="720">
        <f t="shared" si="576"/>
        <v>0</v>
      </c>
      <c r="AU374" s="720">
        <f t="shared" si="576"/>
        <v>0</v>
      </c>
      <c r="AV374" s="720">
        <f>SUM(AB374:AU374)</f>
        <v>0</v>
      </c>
      <c r="AW374" s="720"/>
      <c r="AX374" s="720"/>
      <c r="AY374" s="720"/>
      <c r="AZ374" s="720"/>
      <c r="BA374" s="720"/>
      <c r="BB374" s="720"/>
      <c r="BC374" s="720"/>
      <c r="BD374" s="720"/>
      <c r="BE374" s="720"/>
      <c r="BF374" s="720"/>
      <c r="BG374" s="720"/>
      <c r="BH374" s="720"/>
      <c r="BI374" s="720"/>
      <c r="BJ374" s="720"/>
      <c r="BK374" s="720"/>
      <c r="BL374" s="720"/>
      <c r="BM374" s="720"/>
      <c r="BN374" s="720"/>
      <c r="BO374" s="720"/>
      <c r="BP374" s="720"/>
      <c r="BQ374" s="720"/>
    </row>
    <row r="375" spans="1:69" s="400" customFormat="1" ht="12.75">
      <c r="A375" s="1372">
        <v>1805</v>
      </c>
      <c r="B375" s="424" t="s">
        <v>623</v>
      </c>
      <c r="C375" s="1349">
        <f ca="1">'I4 BO ASSETS'!M18</f>
        <v>0</v>
      </c>
      <c r="D375" s="720">
        <f t="shared" si="572"/>
        <v>0</v>
      </c>
      <c r="E375" s="720">
        <f t="shared" si="572"/>
        <v>0</v>
      </c>
      <c r="F375" s="720">
        <f t="shared" ref="F375:F413" si="577">D375+E375</f>
        <v>0</v>
      </c>
      <c r="G375" s="720">
        <f t="shared" si="573"/>
        <v>0</v>
      </c>
      <c r="H375" s="720">
        <f t="shared" ref="H375:Z375" si="578">$D375*H590</f>
        <v>0</v>
      </c>
      <c r="I375" s="720">
        <f t="shared" si="578"/>
        <v>0</v>
      </c>
      <c r="J375" s="720">
        <f t="shared" si="578"/>
        <v>0</v>
      </c>
      <c r="K375" s="720">
        <f t="shared" si="578"/>
        <v>0</v>
      </c>
      <c r="L375" s="720">
        <f t="shared" si="578"/>
        <v>0</v>
      </c>
      <c r="M375" s="720">
        <f t="shared" si="578"/>
        <v>0</v>
      </c>
      <c r="N375" s="720">
        <f t="shared" si="578"/>
        <v>0</v>
      </c>
      <c r="O375" s="720">
        <f t="shared" si="578"/>
        <v>0</v>
      </c>
      <c r="P375" s="720">
        <f t="shared" si="578"/>
        <v>0</v>
      </c>
      <c r="Q375" s="720">
        <f t="shared" si="578"/>
        <v>0</v>
      </c>
      <c r="R375" s="720">
        <f t="shared" si="578"/>
        <v>0</v>
      </c>
      <c r="S375" s="720">
        <f t="shared" si="578"/>
        <v>0</v>
      </c>
      <c r="T375" s="720">
        <f t="shared" si="578"/>
        <v>0</v>
      </c>
      <c r="U375" s="720">
        <f t="shared" si="578"/>
        <v>0</v>
      </c>
      <c r="V375" s="720">
        <f t="shared" si="578"/>
        <v>0</v>
      </c>
      <c r="W375" s="720">
        <f t="shared" si="578"/>
        <v>0</v>
      </c>
      <c r="X375" s="720">
        <f t="shared" si="578"/>
        <v>0</v>
      </c>
      <c r="Y375" s="720">
        <f t="shared" si="578"/>
        <v>0</v>
      </c>
      <c r="Z375" s="720">
        <f t="shared" si="578"/>
        <v>0</v>
      </c>
      <c r="AA375" s="720">
        <f t="shared" ref="AA375:AA413" si="579">SUM(G375:Z375)</f>
        <v>0</v>
      </c>
      <c r="AB375" s="720">
        <f t="shared" si="575"/>
        <v>0</v>
      </c>
      <c r="AC375" s="720">
        <f t="shared" ref="AC375:AU375" si="580">$E375*AC590</f>
        <v>0</v>
      </c>
      <c r="AD375" s="720">
        <f t="shared" si="580"/>
        <v>0</v>
      </c>
      <c r="AE375" s="720">
        <f t="shared" si="580"/>
        <v>0</v>
      </c>
      <c r="AF375" s="720">
        <f t="shared" si="580"/>
        <v>0</v>
      </c>
      <c r="AG375" s="720">
        <f t="shared" si="580"/>
        <v>0</v>
      </c>
      <c r="AH375" s="720">
        <f t="shared" si="580"/>
        <v>0</v>
      </c>
      <c r="AI375" s="720">
        <f t="shared" si="580"/>
        <v>0</v>
      </c>
      <c r="AJ375" s="720">
        <f t="shared" si="580"/>
        <v>0</v>
      </c>
      <c r="AK375" s="720">
        <f t="shared" si="580"/>
        <v>0</v>
      </c>
      <c r="AL375" s="720">
        <f t="shared" si="580"/>
        <v>0</v>
      </c>
      <c r="AM375" s="720">
        <f t="shared" si="580"/>
        <v>0</v>
      </c>
      <c r="AN375" s="720">
        <f t="shared" si="580"/>
        <v>0</v>
      </c>
      <c r="AO375" s="720">
        <f t="shared" si="580"/>
        <v>0</v>
      </c>
      <c r="AP375" s="720">
        <f t="shared" si="580"/>
        <v>0</v>
      </c>
      <c r="AQ375" s="720">
        <f t="shared" si="580"/>
        <v>0</v>
      </c>
      <c r="AR375" s="720">
        <f t="shared" si="580"/>
        <v>0</v>
      </c>
      <c r="AS375" s="720">
        <f t="shared" si="580"/>
        <v>0</v>
      </c>
      <c r="AT375" s="720">
        <f t="shared" si="580"/>
        <v>0</v>
      </c>
      <c r="AU375" s="720">
        <f t="shared" si="580"/>
        <v>0</v>
      </c>
      <c r="AV375" s="720">
        <f t="shared" ref="AV375:AV413" si="581">SUM(AB375:AU375)</f>
        <v>0</v>
      </c>
      <c r="AW375" s="720"/>
      <c r="AX375" s="720"/>
      <c r="AY375" s="720"/>
      <c r="AZ375" s="720"/>
      <c r="BA375" s="720"/>
      <c r="BB375" s="720"/>
      <c r="BC375" s="720"/>
      <c r="BD375" s="720"/>
      <c r="BE375" s="720"/>
      <c r="BF375" s="720"/>
      <c r="BG375" s="720"/>
      <c r="BH375" s="720"/>
      <c r="BI375" s="720"/>
      <c r="BJ375" s="720"/>
      <c r="BK375" s="720"/>
      <c r="BL375" s="720"/>
      <c r="BM375" s="720"/>
      <c r="BN375" s="720"/>
      <c r="BO375" s="720"/>
      <c r="BP375" s="720"/>
      <c r="BQ375" s="720"/>
    </row>
    <row r="376" spans="1:69" s="400" customFormat="1" ht="12.75">
      <c r="A376" s="1372" t="s">
        <v>129</v>
      </c>
      <c r="B376" s="424" t="s">
        <v>1394</v>
      </c>
      <c r="C376" s="1349">
        <f ca="1">'I4 BO ASSETS'!M19</f>
        <v>0</v>
      </c>
      <c r="D376" s="720">
        <f t="shared" si="572"/>
        <v>0</v>
      </c>
      <c r="E376" s="720">
        <f t="shared" si="572"/>
        <v>0</v>
      </c>
      <c r="F376" s="720">
        <f t="shared" si="577"/>
        <v>0</v>
      </c>
      <c r="G376" s="720">
        <f t="shared" si="573"/>
        <v>0</v>
      </c>
      <c r="H376" s="720">
        <f t="shared" ref="H376:Z376" si="582">$D376*H591</f>
        <v>0</v>
      </c>
      <c r="I376" s="720">
        <f t="shared" si="582"/>
        <v>0</v>
      </c>
      <c r="J376" s="720">
        <f t="shared" si="582"/>
        <v>0</v>
      </c>
      <c r="K376" s="720">
        <f t="shared" si="582"/>
        <v>0</v>
      </c>
      <c r="L376" s="720">
        <f t="shared" si="582"/>
        <v>0</v>
      </c>
      <c r="M376" s="720">
        <f t="shared" si="582"/>
        <v>0</v>
      </c>
      <c r="N376" s="720">
        <f t="shared" si="582"/>
        <v>0</v>
      </c>
      <c r="O376" s="720">
        <f t="shared" si="582"/>
        <v>0</v>
      </c>
      <c r="P376" s="720">
        <f t="shared" si="582"/>
        <v>0</v>
      </c>
      <c r="Q376" s="720">
        <f t="shared" si="582"/>
        <v>0</v>
      </c>
      <c r="R376" s="720">
        <f t="shared" si="582"/>
        <v>0</v>
      </c>
      <c r="S376" s="720">
        <f t="shared" si="582"/>
        <v>0</v>
      </c>
      <c r="T376" s="720">
        <f t="shared" si="582"/>
        <v>0</v>
      </c>
      <c r="U376" s="720">
        <f t="shared" si="582"/>
        <v>0</v>
      </c>
      <c r="V376" s="720">
        <f t="shared" si="582"/>
        <v>0</v>
      </c>
      <c r="W376" s="720">
        <f t="shared" si="582"/>
        <v>0</v>
      </c>
      <c r="X376" s="720">
        <f t="shared" si="582"/>
        <v>0</v>
      </c>
      <c r="Y376" s="720">
        <f t="shared" si="582"/>
        <v>0</v>
      </c>
      <c r="Z376" s="720">
        <f t="shared" si="582"/>
        <v>0</v>
      </c>
      <c r="AA376" s="720">
        <f t="shared" si="579"/>
        <v>0</v>
      </c>
      <c r="AB376" s="720">
        <f t="shared" si="575"/>
        <v>0</v>
      </c>
      <c r="AC376" s="720">
        <f t="shared" ref="AC376:AU376" si="583">$E376*AC591</f>
        <v>0</v>
      </c>
      <c r="AD376" s="720">
        <f t="shared" si="583"/>
        <v>0</v>
      </c>
      <c r="AE376" s="720">
        <f t="shared" si="583"/>
        <v>0</v>
      </c>
      <c r="AF376" s="720">
        <f t="shared" si="583"/>
        <v>0</v>
      </c>
      <c r="AG376" s="720">
        <f t="shared" si="583"/>
        <v>0</v>
      </c>
      <c r="AH376" s="720">
        <f t="shared" si="583"/>
        <v>0</v>
      </c>
      <c r="AI376" s="720">
        <f t="shared" si="583"/>
        <v>0</v>
      </c>
      <c r="AJ376" s="720">
        <f t="shared" si="583"/>
        <v>0</v>
      </c>
      <c r="AK376" s="720">
        <f t="shared" si="583"/>
        <v>0</v>
      </c>
      <c r="AL376" s="720">
        <f t="shared" si="583"/>
        <v>0</v>
      </c>
      <c r="AM376" s="720">
        <f t="shared" si="583"/>
        <v>0</v>
      </c>
      <c r="AN376" s="720">
        <f t="shared" si="583"/>
        <v>0</v>
      </c>
      <c r="AO376" s="720">
        <f t="shared" si="583"/>
        <v>0</v>
      </c>
      <c r="AP376" s="720">
        <f t="shared" si="583"/>
        <v>0</v>
      </c>
      <c r="AQ376" s="720">
        <f t="shared" si="583"/>
        <v>0</v>
      </c>
      <c r="AR376" s="720">
        <f t="shared" si="583"/>
        <v>0</v>
      </c>
      <c r="AS376" s="720">
        <f t="shared" si="583"/>
        <v>0</v>
      </c>
      <c r="AT376" s="720">
        <f t="shared" si="583"/>
        <v>0</v>
      </c>
      <c r="AU376" s="720">
        <f t="shared" si="583"/>
        <v>0</v>
      </c>
      <c r="AV376" s="720">
        <f t="shared" si="581"/>
        <v>0</v>
      </c>
      <c r="AW376" s="720"/>
      <c r="AX376" s="720"/>
      <c r="AY376" s="720"/>
      <c r="AZ376" s="720"/>
      <c r="BA376" s="720"/>
      <c r="BB376" s="720"/>
      <c r="BC376" s="720"/>
      <c r="BD376" s="720"/>
      <c r="BE376" s="720"/>
      <c r="BF376" s="720"/>
      <c r="BG376" s="720"/>
      <c r="BH376" s="720"/>
      <c r="BI376" s="720"/>
      <c r="BJ376" s="720"/>
      <c r="BK376" s="720"/>
      <c r="BL376" s="720"/>
      <c r="BM376" s="720"/>
      <c r="BN376" s="720"/>
      <c r="BO376" s="720"/>
      <c r="BP376" s="720"/>
      <c r="BQ376" s="720"/>
    </row>
    <row r="377" spans="1:69" s="400" customFormat="1" ht="12.75">
      <c r="A377" s="1372" t="s">
        <v>130</v>
      </c>
      <c r="B377" s="424" t="s">
        <v>1396</v>
      </c>
      <c r="C377" s="1349">
        <f ca="1">'I4 BO ASSETS'!M20</f>
        <v>0</v>
      </c>
      <c r="D377" s="720">
        <f t="shared" si="572"/>
        <v>0</v>
      </c>
      <c r="E377" s="720">
        <f t="shared" si="572"/>
        <v>0</v>
      </c>
      <c r="F377" s="720">
        <f t="shared" si="577"/>
        <v>0</v>
      </c>
      <c r="G377" s="720">
        <f t="shared" si="573"/>
        <v>0</v>
      </c>
      <c r="H377" s="720">
        <f t="shared" ref="H377:Z377" si="584">$D377*H592</f>
        <v>0</v>
      </c>
      <c r="I377" s="720">
        <f t="shared" si="584"/>
        <v>0</v>
      </c>
      <c r="J377" s="720">
        <f t="shared" si="584"/>
        <v>0</v>
      </c>
      <c r="K377" s="720">
        <f t="shared" si="584"/>
        <v>0</v>
      </c>
      <c r="L377" s="720">
        <f t="shared" si="584"/>
        <v>0</v>
      </c>
      <c r="M377" s="720">
        <f t="shared" si="584"/>
        <v>0</v>
      </c>
      <c r="N377" s="720">
        <f t="shared" si="584"/>
        <v>0</v>
      </c>
      <c r="O377" s="720">
        <f t="shared" si="584"/>
        <v>0</v>
      </c>
      <c r="P377" s="720">
        <f t="shared" si="584"/>
        <v>0</v>
      </c>
      <c r="Q377" s="720">
        <f t="shared" si="584"/>
        <v>0</v>
      </c>
      <c r="R377" s="720">
        <f t="shared" si="584"/>
        <v>0</v>
      </c>
      <c r="S377" s="720">
        <f t="shared" si="584"/>
        <v>0</v>
      </c>
      <c r="T377" s="720">
        <f t="shared" si="584"/>
        <v>0</v>
      </c>
      <c r="U377" s="720">
        <f t="shared" si="584"/>
        <v>0</v>
      </c>
      <c r="V377" s="720">
        <f t="shared" si="584"/>
        <v>0</v>
      </c>
      <c r="W377" s="720">
        <f t="shared" si="584"/>
        <v>0</v>
      </c>
      <c r="X377" s="720">
        <f t="shared" si="584"/>
        <v>0</v>
      </c>
      <c r="Y377" s="720">
        <f t="shared" si="584"/>
        <v>0</v>
      </c>
      <c r="Z377" s="720">
        <f t="shared" si="584"/>
        <v>0</v>
      </c>
      <c r="AA377" s="720">
        <f t="shared" si="579"/>
        <v>0</v>
      </c>
      <c r="AB377" s="720">
        <f t="shared" si="575"/>
        <v>0</v>
      </c>
      <c r="AC377" s="720">
        <f t="shared" ref="AC377:AU377" si="585">$E377*AC592</f>
        <v>0</v>
      </c>
      <c r="AD377" s="720">
        <f t="shared" si="585"/>
        <v>0</v>
      </c>
      <c r="AE377" s="720">
        <f t="shared" si="585"/>
        <v>0</v>
      </c>
      <c r="AF377" s="720">
        <f t="shared" si="585"/>
        <v>0</v>
      </c>
      <c r="AG377" s="720">
        <f t="shared" si="585"/>
        <v>0</v>
      </c>
      <c r="AH377" s="720">
        <f t="shared" si="585"/>
        <v>0</v>
      </c>
      <c r="AI377" s="720">
        <f t="shared" si="585"/>
        <v>0</v>
      </c>
      <c r="AJ377" s="720">
        <f t="shared" si="585"/>
        <v>0</v>
      </c>
      <c r="AK377" s="720">
        <f t="shared" si="585"/>
        <v>0</v>
      </c>
      <c r="AL377" s="720">
        <f t="shared" si="585"/>
        <v>0</v>
      </c>
      <c r="AM377" s="720">
        <f t="shared" si="585"/>
        <v>0</v>
      </c>
      <c r="AN377" s="720">
        <f t="shared" si="585"/>
        <v>0</v>
      </c>
      <c r="AO377" s="720">
        <f t="shared" si="585"/>
        <v>0</v>
      </c>
      <c r="AP377" s="720">
        <f t="shared" si="585"/>
        <v>0</v>
      </c>
      <c r="AQ377" s="720">
        <f t="shared" si="585"/>
        <v>0</v>
      </c>
      <c r="AR377" s="720">
        <f t="shared" si="585"/>
        <v>0</v>
      </c>
      <c r="AS377" s="720">
        <f t="shared" si="585"/>
        <v>0</v>
      </c>
      <c r="AT377" s="720">
        <f t="shared" si="585"/>
        <v>0</v>
      </c>
      <c r="AU377" s="720">
        <f t="shared" si="585"/>
        <v>0</v>
      </c>
      <c r="AV377" s="720">
        <f t="shared" si="581"/>
        <v>0</v>
      </c>
      <c r="AW377" s="720"/>
      <c r="AX377" s="720"/>
      <c r="AY377" s="720"/>
      <c r="AZ377" s="720"/>
      <c r="BA377" s="720"/>
      <c r="BB377" s="720"/>
      <c r="BC377" s="720"/>
      <c r="BD377" s="720"/>
      <c r="BE377" s="720"/>
      <c r="BF377" s="720"/>
      <c r="BG377" s="720"/>
      <c r="BH377" s="720"/>
      <c r="BI377" s="720"/>
      <c r="BJ377" s="720"/>
      <c r="BK377" s="720"/>
      <c r="BL377" s="720"/>
      <c r="BM377" s="720"/>
      <c r="BN377" s="720"/>
      <c r="BO377" s="720"/>
      <c r="BP377" s="720"/>
      <c r="BQ377" s="720"/>
    </row>
    <row r="378" spans="1:69" s="400" customFormat="1" ht="12.75">
      <c r="A378" s="1372">
        <v>1806</v>
      </c>
      <c r="B378" s="424" t="s">
        <v>624</v>
      </c>
      <c r="C378" s="1349">
        <f ca="1">'I4 BO ASSETS'!M21</f>
        <v>0</v>
      </c>
      <c r="D378" s="720">
        <f t="shared" si="572"/>
        <v>0</v>
      </c>
      <c r="E378" s="720">
        <f t="shared" si="572"/>
        <v>0</v>
      </c>
      <c r="F378" s="720">
        <f t="shared" si="577"/>
        <v>0</v>
      </c>
      <c r="G378" s="720">
        <f t="shared" si="573"/>
        <v>0</v>
      </c>
      <c r="H378" s="720">
        <f t="shared" ref="H378:Z378" si="586">$D378*H593</f>
        <v>0</v>
      </c>
      <c r="I378" s="720">
        <f t="shared" si="586"/>
        <v>0</v>
      </c>
      <c r="J378" s="720">
        <f t="shared" si="586"/>
        <v>0</v>
      </c>
      <c r="K378" s="720">
        <f t="shared" si="586"/>
        <v>0</v>
      </c>
      <c r="L378" s="720">
        <f t="shared" si="586"/>
        <v>0</v>
      </c>
      <c r="M378" s="720">
        <f t="shared" si="586"/>
        <v>0</v>
      </c>
      <c r="N378" s="720">
        <f t="shared" si="586"/>
        <v>0</v>
      </c>
      <c r="O378" s="720">
        <f t="shared" si="586"/>
        <v>0</v>
      </c>
      <c r="P378" s="720">
        <f t="shared" si="586"/>
        <v>0</v>
      </c>
      <c r="Q378" s="720">
        <f t="shared" si="586"/>
        <v>0</v>
      </c>
      <c r="R378" s="720">
        <f t="shared" si="586"/>
        <v>0</v>
      </c>
      <c r="S378" s="720">
        <f t="shared" si="586"/>
        <v>0</v>
      </c>
      <c r="T378" s="720">
        <f t="shared" si="586"/>
        <v>0</v>
      </c>
      <c r="U378" s="720">
        <f t="shared" si="586"/>
        <v>0</v>
      </c>
      <c r="V378" s="720">
        <f t="shared" si="586"/>
        <v>0</v>
      </c>
      <c r="W378" s="720">
        <f t="shared" si="586"/>
        <v>0</v>
      </c>
      <c r="X378" s="720">
        <f t="shared" si="586"/>
        <v>0</v>
      </c>
      <c r="Y378" s="720">
        <f t="shared" si="586"/>
        <v>0</v>
      </c>
      <c r="Z378" s="720">
        <f t="shared" si="586"/>
        <v>0</v>
      </c>
      <c r="AA378" s="720">
        <f t="shared" si="579"/>
        <v>0</v>
      </c>
      <c r="AB378" s="720">
        <f t="shared" si="575"/>
        <v>0</v>
      </c>
      <c r="AC378" s="720">
        <f t="shared" ref="AC378:AU378" si="587">$E378*AC593</f>
        <v>0</v>
      </c>
      <c r="AD378" s="720">
        <f t="shared" si="587"/>
        <v>0</v>
      </c>
      <c r="AE378" s="720">
        <f t="shared" si="587"/>
        <v>0</v>
      </c>
      <c r="AF378" s="720">
        <f t="shared" si="587"/>
        <v>0</v>
      </c>
      <c r="AG378" s="720">
        <f t="shared" si="587"/>
        <v>0</v>
      </c>
      <c r="AH378" s="720">
        <f t="shared" si="587"/>
        <v>0</v>
      </c>
      <c r="AI378" s="720">
        <f t="shared" si="587"/>
        <v>0</v>
      </c>
      <c r="AJ378" s="720">
        <f t="shared" si="587"/>
        <v>0</v>
      </c>
      <c r="AK378" s="720">
        <f t="shared" si="587"/>
        <v>0</v>
      </c>
      <c r="AL378" s="720">
        <f t="shared" si="587"/>
        <v>0</v>
      </c>
      <c r="AM378" s="720">
        <f t="shared" si="587"/>
        <v>0</v>
      </c>
      <c r="AN378" s="720">
        <f t="shared" si="587"/>
        <v>0</v>
      </c>
      <c r="AO378" s="720">
        <f t="shared" si="587"/>
        <v>0</v>
      </c>
      <c r="AP378" s="720">
        <f t="shared" si="587"/>
        <v>0</v>
      </c>
      <c r="AQ378" s="720">
        <f t="shared" si="587"/>
        <v>0</v>
      </c>
      <c r="AR378" s="720">
        <f t="shared" si="587"/>
        <v>0</v>
      </c>
      <c r="AS378" s="720">
        <f t="shared" si="587"/>
        <v>0</v>
      </c>
      <c r="AT378" s="720">
        <f t="shared" si="587"/>
        <v>0</v>
      </c>
      <c r="AU378" s="720">
        <f t="shared" si="587"/>
        <v>0</v>
      </c>
      <c r="AV378" s="720">
        <f t="shared" si="581"/>
        <v>0</v>
      </c>
      <c r="AW378" s="720"/>
      <c r="AX378" s="720"/>
      <c r="AY378" s="720"/>
      <c r="AZ378" s="720"/>
      <c r="BA378" s="720"/>
      <c r="BB378" s="720"/>
      <c r="BC378" s="720"/>
      <c r="BD378" s="720"/>
      <c r="BE378" s="720"/>
      <c r="BF378" s="720"/>
      <c r="BG378" s="720"/>
      <c r="BH378" s="720"/>
      <c r="BI378" s="720"/>
      <c r="BJ378" s="720"/>
      <c r="BK378" s="720"/>
      <c r="BL378" s="720"/>
      <c r="BM378" s="720"/>
      <c r="BN378" s="720"/>
      <c r="BO378" s="720"/>
      <c r="BP378" s="720"/>
      <c r="BQ378" s="720"/>
    </row>
    <row r="379" spans="1:69" s="400" customFormat="1" ht="12.75">
      <c r="A379" s="1372" t="s">
        <v>131</v>
      </c>
      <c r="B379" s="424" t="s">
        <v>1395</v>
      </c>
      <c r="C379" s="1349">
        <f ca="1">'I4 BO ASSETS'!M22</f>
        <v>0</v>
      </c>
      <c r="D379" s="720">
        <f t="shared" si="572"/>
        <v>0</v>
      </c>
      <c r="E379" s="720">
        <f t="shared" si="572"/>
        <v>0</v>
      </c>
      <c r="F379" s="720">
        <f t="shared" si="577"/>
        <v>0</v>
      </c>
      <c r="G379" s="720">
        <f t="shared" si="573"/>
        <v>0</v>
      </c>
      <c r="H379" s="720">
        <f t="shared" ref="H379:Z379" si="588">$D379*H594</f>
        <v>0</v>
      </c>
      <c r="I379" s="720">
        <f t="shared" si="588"/>
        <v>0</v>
      </c>
      <c r="J379" s="720">
        <f t="shared" si="588"/>
        <v>0</v>
      </c>
      <c r="K379" s="720">
        <f t="shared" si="588"/>
        <v>0</v>
      </c>
      <c r="L379" s="720">
        <f t="shared" si="588"/>
        <v>0</v>
      </c>
      <c r="M379" s="720">
        <f t="shared" si="588"/>
        <v>0</v>
      </c>
      <c r="N379" s="720">
        <f t="shared" si="588"/>
        <v>0</v>
      </c>
      <c r="O379" s="720">
        <f t="shared" si="588"/>
        <v>0</v>
      </c>
      <c r="P379" s="720">
        <f t="shared" si="588"/>
        <v>0</v>
      </c>
      <c r="Q379" s="720">
        <f t="shared" si="588"/>
        <v>0</v>
      </c>
      <c r="R379" s="720">
        <f t="shared" si="588"/>
        <v>0</v>
      </c>
      <c r="S379" s="720">
        <f t="shared" si="588"/>
        <v>0</v>
      </c>
      <c r="T379" s="720">
        <f t="shared" si="588"/>
        <v>0</v>
      </c>
      <c r="U379" s="720">
        <f t="shared" si="588"/>
        <v>0</v>
      </c>
      <c r="V379" s="720">
        <f t="shared" si="588"/>
        <v>0</v>
      </c>
      <c r="W379" s="720">
        <f t="shared" si="588"/>
        <v>0</v>
      </c>
      <c r="X379" s="720">
        <f t="shared" si="588"/>
        <v>0</v>
      </c>
      <c r="Y379" s="720">
        <f t="shared" si="588"/>
        <v>0</v>
      </c>
      <c r="Z379" s="720">
        <f t="shared" si="588"/>
        <v>0</v>
      </c>
      <c r="AA379" s="720">
        <f t="shared" si="579"/>
        <v>0</v>
      </c>
      <c r="AB379" s="720">
        <f t="shared" si="575"/>
        <v>0</v>
      </c>
      <c r="AC379" s="720">
        <f t="shared" ref="AC379:AU379" si="589">$E379*AC594</f>
        <v>0</v>
      </c>
      <c r="AD379" s="720">
        <f t="shared" si="589"/>
        <v>0</v>
      </c>
      <c r="AE379" s="720">
        <f t="shared" si="589"/>
        <v>0</v>
      </c>
      <c r="AF379" s="720">
        <f t="shared" si="589"/>
        <v>0</v>
      </c>
      <c r="AG379" s="720">
        <f t="shared" si="589"/>
        <v>0</v>
      </c>
      <c r="AH379" s="720">
        <f t="shared" si="589"/>
        <v>0</v>
      </c>
      <c r="AI379" s="720">
        <f t="shared" si="589"/>
        <v>0</v>
      </c>
      <c r="AJ379" s="720">
        <f t="shared" si="589"/>
        <v>0</v>
      </c>
      <c r="AK379" s="720">
        <f t="shared" si="589"/>
        <v>0</v>
      </c>
      <c r="AL379" s="720">
        <f t="shared" si="589"/>
        <v>0</v>
      </c>
      <c r="AM379" s="720">
        <f t="shared" si="589"/>
        <v>0</v>
      </c>
      <c r="AN379" s="720">
        <f t="shared" si="589"/>
        <v>0</v>
      </c>
      <c r="AO379" s="720">
        <f t="shared" si="589"/>
        <v>0</v>
      </c>
      <c r="AP379" s="720">
        <f t="shared" si="589"/>
        <v>0</v>
      </c>
      <c r="AQ379" s="720">
        <f t="shared" si="589"/>
        <v>0</v>
      </c>
      <c r="AR379" s="720">
        <f t="shared" si="589"/>
        <v>0</v>
      </c>
      <c r="AS379" s="720">
        <f t="shared" si="589"/>
        <v>0</v>
      </c>
      <c r="AT379" s="720">
        <f t="shared" si="589"/>
        <v>0</v>
      </c>
      <c r="AU379" s="720">
        <f t="shared" si="589"/>
        <v>0</v>
      </c>
      <c r="AV379" s="720">
        <f t="shared" si="581"/>
        <v>0</v>
      </c>
      <c r="AW379" s="720"/>
      <c r="AX379" s="720"/>
      <c r="AY379" s="720"/>
      <c r="AZ379" s="720"/>
      <c r="BA379" s="720"/>
      <c r="BB379" s="720"/>
      <c r="BC379" s="720"/>
      <c r="BD379" s="720"/>
      <c r="BE379" s="720"/>
      <c r="BF379" s="720"/>
      <c r="BG379" s="720"/>
      <c r="BH379" s="720"/>
      <c r="BI379" s="720"/>
      <c r="BJ379" s="720"/>
      <c r="BK379" s="720"/>
      <c r="BL379" s="720"/>
      <c r="BM379" s="720"/>
      <c r="BN379" s="720"/>
      <c r="BO379" s="720"/>
      <c r="BP379" s="720"/>
      <c r="BQ379" s="720"/>
    </row>
    <row r="380" spans="1:69" s="400" customFormat="1" ht="12.75">
      <c r="A380" s="1372" t="s">
        <v>132</v>
      </c>
      <c r="B380" s="424" t="s">
        <v>1397</v>
      </c>
      <c r="C380" s="1349">
        <f ca="1">'I4 BO ASSETS'!M23</f>
        <v>0</v>
      </c>
      <c r="D380" s="720">
        <f t="shared" si="572"/>
        <v>0</v>
      </c>
      <c r="E380" s="720">
        <f t="shared" si="572"/>
        <v>0</v>
      </c>
      <c r="F380" s="720">
        <f t="shared" si="577"/>
        <v>0</v>
      </c>
      <c r="G380" s="720">
        <f t="shared" si="573"/>
        <v>0</v>
      </c>
      <c r="H380" s="720">
        <f t="shared" ref="H380:Z380" si="590">$D380*H595</f>
        <v>0</v>
      </c>
      <c r="I380" s="720">
        <f t="shared" si="590"/>
        <v>0</v>
      </c>
      <c r="J380" s="720">
        <f t="shared" si="590"/>
        <v>0</v>
      </c>
      <c r="K380" s="720">
        <f t="shared" si="590"/>
        <v>0</v>
      </c>
      <c r="L380" s="720">
        <f t="shared" si="590"/>
        <v>0</v>
      </c>
      <c r="M380" s="720">
        <f t="shared" si="590"/>
        <v>0</v>
      </c>
      <c r="N380" s="720">
        <f t="shared" si="590"/>
        <v>0</v>
      </c>
      <c r="O380" s="720">
        <f t="shared" si="590"/>
        <v>0</v>
      </c>
      <c r="P380" s="720">
        <f t="shared" si="590"/>
        <v>0</v>
      </c>
      <c r="Q380" s="720">
        <f t="shared" si="590"/>
        <v>0</v>
      </c>
      <c r="R380" s="720">
        <f t="shared" si="590"/>
        <v>0</v>
      </c>
      <c r="S380" s="720">
        <f t="shared" si="590"/>
        <v>0</v>
      </c>
      <c r="T380" s="720">
        <f t="shared" si="590"/>
        <v>0</v>
      </c>
      <c r="U380" s="720">
        <f t="shared" si="590"/>
        <v>0</v>
      </c>
      <c r="V380" s="720">
        <f t="shared" si="590"/>
        <v>0</v>
      </c>
      <c r="W380" s="720">
        <f t="shared" si="590"/>
        <v>0</v>
      </c>
      <c r="X380" s="720">
        <f t="shared" si="590"/>
        <v>0</v>
      </c>
      <c r="Y380" s="720">
        <f t="shared" si="590"/>
        <v>0</v>
      </c>
      <c r="Z380" s="720">
        <f t="shared" si="590"/>
        <v>0</v>
      </c>
      <c r="AA380" s="720">
        <f t="shared" si="579"/>
        <v>0</v>
      </c>
      <c r="AB380" s="720">
        <f t="shared" si="575"/>
        <v>0</v>
      </c>
      <c r="AC380" s="720">
        <f t="shared" ref="AC380:AU380" si="591">$E380*AC595</f>
        <v>0</v>
      </c>
      <c r="AD380" s="720">
        <f t="shared" si="591"/>
        <v>0</v>
      </c>
      <c r="AE380" s="720">
        <f t="shared" si="591"/>
        <v>0</v>
      </c>
      <c r="AF380" s="720">
        <f t="shared" si="591"/>
        <v>0</v>
      </c>
      <c r="AG380" s="720">
        <f t="shared" si="591"/>
        <v>0</v>
      </c>
      <c r="AH380" s="720">
        <f t="shared" si="591"/>
        <v>0</v>
      </c>
      <c r="AI380" s="720">
        <f t="shared" si="591"/>
        <v>0</v>
      </c>
      <c r="AJ380" s="720">
        <f t="shared" si="591"/>
        <v>0</v>
      </c>
      <c r="AK380" s="720">
        <f t="shared" si="591"/>
        <v>0</v>
      </c>
      <c r="AL380" s="720">
        <f t="shared" si="591"/>
        <v>0</v>
      </c>
      <c r="AM380" s="720">
        <f t="shared" si="591"/>
        <v>0</v>
      </c>
      <c r="AN380" s="720">
        <f t="shared" si="591"/>
        <v>0</v>
      </c>
      <c r="AO380" s="720">
        <f t="shared" si="591"/>
        <v>0</v>
      </c>
      <c r="AP380" s="720">
        <f t="shared" si="591"/>
        <v>0</v>
      </c>
      <c r="AQ380" s="720">
        <f t="shared" si="591"/>
        <v>0</v>
      </c>
      <c r="AR380" s="720">
        <f t="shared" si="591"/>
        <v>0</v>
      </c>
      <c r="AS380" s="720">
        <f t="shared" si="591"/>
        <v>0</v>
      </c>
      <c r="AT380" s="720">
        <f t="shared" si="591"/>
        <v>0</v>
      </c>
      <c r="AU380" s="720">
        <f t="shared" si="591"/>
        <v>0</v>
      </c>
      <c r="AV380" s="720">
        <f t="shared" si="581"/>
        <v>0</v>
      </c>
      <c r="AW380" s="720"/>
      <c r="AX380" s="720"/>
      <c r="AY380" s="720"/>
      <c r="AZ380" s="720"/>
      <c r="BA380" s="720"/>
      <c r="BB380" s="720"/>
      <c r="BC380" s="720"/>
      <c r="BD380" s="720"/>
      <c r="BE380" s="720"/>
      <c r="BF380" s="720"/>
      <c r="BG380" s="720"/>
      <c r="BH380" s="720"/>
      <c r="BI380" s="720"/>
      <c r="BJ380" s="720"/>
      <c r="BK380" s="720"/>
      <c r="BL380" s="720"/>
      <c r="BM380" s="720"/>
      <c r="BN380" s="720"/>
      <c r="BO380" s="720"/>
      <c r="BP380" s="720"/>
      <c r="BQ380" s="720"/>
    </row>
    <row r="381" spans="1:69" s="400" customFormat="1" ht="12.75">
      <c r="A381" s="1372">
        <v>1808</v>
      </c>
      <c r="B381" s="424" t="s">
        <v>625</v>
      </c>
      <c r="C381" s="1349">
        <f ca="1">'I4 BO ASSETS'!M24</f>
        <v>0</v>
      </c>
      <c r="D381" s="720">
        <f t="shared" si="572"/>
        <v>0</v>
      </c>
      <c r="E381" s="720">
        <f t="shared" si="572"/>
        <v>0</v>
      </c>
      <c r="F381" s="720">
        <f t="shared" si="577"/>
        <v>0</v>
      </c>
      <c r="G381" s="720">
        <f t="shared" si="573"/>
        <v>0</v>
      </c>
      <c r="H381" s="720">
        <f t="shared" ref="H381:Z381" si="592">$D381*H596</f>
        <v>0</v>
      </c>
      <c r="I381" s="720">
        <f t="shared" si="592"/>
        <v>0</v>
      </c>
      <c r="J381" s="720">
        <f t="shared" si="592"/>
        <v>0</v>
      </c>
      <c r="K381" s="720">
        <f t="shared" si="592"/>
        <v>0</v>
      </c>
      <c r="L381" s="720">
        <f t="shared" si="592"/>
        <v>0</v>
      </c>
      <c r="M381" s="720">
        <f t="shared" si="592"/>
        <v>0</v>
      </c>
      <c r="N381" s="720">
        <f t="shared" si="592"/>
        <v>0</v>
      </c>
      <c r="O381" s="720">
        <f t="shared" si="592"/>
        <v>0</v>
      </c>
      <c r="P381" s="720">
        <f t="shared" si="592"/>
        <v>0</v>
      </c>
      <c r="Q381" s="720">
        <f t="shared" si="592"/>
        <v>0</v>
      </c>
      <c r="R381" s="720">
        <f t="shared" si="592"/>
        <v>0</v>
      </c>
      <c r="S381" s="720">
        <f t="shared" si="592"/>
        <v>0</v>
      </c>
      <c r="T381" s="720">
        <f t="shared" si="592"/>
        <v>0</v>
      </c>
      <c r="U381" s="720">
        <f t="shared" si="592"/>
        <v>0</v>
      </c>
      <c r="V381" s="720">
        <f t="shared" si="592"/>
        <v>0</v>
      </c>
      <c r="W381" s="720">
        <f t="shared" si="592"/>
        <v>0</v>
      </c>
      <c r="X381" s="720">
        <f t="shared" si="592"/>
        <v>0</v>
      </c>
      <c r="Y381" s="720">
        <f t="shared" si="592"/>
        <v>0</v>
      </c>
      <c r="Z381" s="720">
        <f t="shared" si="592"/>
        <v>0</v>
      </c>
      <c r="AA381" s="720">
        <f t="shared" si="579"/>
        <v>0</v>
      </c>
      <c r="AB381" s="720">
        <f t="shared" si="575"/>
        <v>0</v>
      </c>
      <c r="AC381" s="720">
        <f t="shared" ref="AC381:AU381" si="593">$E381*AC596</f>
        <v>0</v>
      </c>
      <c r="AD381" s="720">
        <f t="shared" si="593"/>
        <v>0</v>
      </c>
      <c r="AE381" s="720">
        <f t="shared" si="593"/>
        <v>0</v>
      </c>
      <c r="AF381" s="720">
        <f t="shared" si="593"/>
        <v>0</v>
      </c>
      <c r="AG381" s="720">
        <f t="shared" si="593"/>
        <v>0</v>
      </c>
      <c r="AH381" s="720">
        <f t="shared" si="593"/>
        <v>0</v>
      </c>
      <c r="AI381" s="720">
        <f t="shared" si="593"/>
        <v>0</v>
      </c>
      <c r="AJ381" s="720">
        <f t="shared" si="593"/>
        <v>0</v>
      </c>
      <c r="AK381" s="720">
        <f t="shared" si="593"/>
        <v>0</v>
      </c>
      <c r="AL381" s="720">
        <f t="shared" si="593"/>
        <v>0</v>
      </c>
      <c r="AM381" s="720">
        <f t="shared" si="593"/>
        <v>0</v>
      </c>
      <c r="AN381" s="720">
        <f t="shared" si="593"/>
        <v>0</v>
      </c>
      <c r="AO381" s="720">
        <f t="shared" si="593"/>
        <v>0</v>
      </c>
      <c r="AP381" s="720">
        <f t="shared" si="593"/>
        <v>0</v>
      </c>
      <c r="AQ381" s="720">
        <f t="shared" si="593"/>
        <v>0</v>
      </c>
      <c r="AR381" s="720">
        <f t="shared" si="593"/>
        <v>0</v>
      </c>
      <c r="AS381" s="720">
        <f t="shared" si="593"/>
        <v>0</v>
      </c>
      <c r="AT381" s="720">
        <f t="shared" si="593"/>
        <v>0</v>
      </c>
      <c r="AU381" s="720">
        <f t="shared" si="593"/>
        <v>0</v>
      </c>
      <c r="AV381" s="720">
        <f t="shared" si="581"/>
        <v>0</v>
      </c>
      <c r="AW381" s="720"/>
      <c r="AX381" s="720"/>
      <c r="AY381" s="720"/>
      <c r="AZ381" s="720"/>
      <c r="BA381" s="720"/>
      <c r="BB381" s="720"/>
      <c r="BC381" s="720"/>
      <c r="BD381" s="720"/>
      <c r="BE381" s="720"/>
      <c r="BF381" s="720"/>
      <c r="BG381" s="720"/>
      <c r="BH381" s="720"/>
      <c r="BI381" s="720"/>
      <c r="BJ381" s="720"/>
      <c r="BK381" s="720"/>
      <c r="BL381" s="720"/>
      <c r="BM381" s="720"/>
      <c r="BN381" s="720"/>
      <c r="BO381" s="720"/>
      <c r="BP381" s="720"/>
      <c r="BQ381" s="720"/>
    </row>
    <row r="382" spans="1:69" s="400" customFormat="1" ht="12.75">
      <c r="A382" s="1372" t="s">
        <v>133</v>
      </c>
      <c r="B382" s="424" t="s">
        <v>1398</v>
      </c>
      <c r="C382" s="1349">
        <f ca="1">'I4 BO ASSETS'!M25</f>
        <v>0</v>
      </c>
      <c r="D382" s="720">
        <f t="shared" si="572"/>
        <v>0</v>
      </c>
      <c r="E382" s="720">
        <f t="shared" si="572"/>
        <v>0</v>
      </c>
      <c r="F382" s="720">
        <f t="shared" si="577"/>
        <v>0</v>
      </c>
      <c r="G382" s="720">
        <f t="shared" si="573"/>
        <v>0</v>
      </c>
      <c r="H382" s="720">
        <f t="shared" ref="H382:Z382" si="594">$D382*H597</f>
        <v>0</v>
      </c>
      <c r="I382" s="720">
        <f t="shared" si="594"/>
        <v>0</v>
      </c>
      <c r="J382" s="720">
        <f t="shared" si="594"/>
        <v>0</v>
      </c>
      <c r="K382" s="720">
        <f t="shared" si="594"/>
        <v>0</v>
      </c>
      <c r="L382" s="720">
        <f t="shared" si="594"/>
        <v>0</v>
      </c>
      <c r="M382" s="720">
        <f t="shared" si="594"/>
        <v>0</v>
      </c>
      <c r="N382" s="720">
        <f t="shared" si="594"/>
        <v>0</v>
      </c>
      <c r="O382" s="720">
        <f t="shared" si="594"/>
        <v>0</v>
      </c>
      <c r="P382" s="720">
        <f t="shared" si="594"/>
        <v>0</v>
      </c>
      <c r="Q382" s="720">
        <f t="shared" si="594"/>
        <v>0</v>
      </c>
      <c r="R382" s="720">
        <f t="shared" si="594"/>
        <v>0</v>
      </c>
      <c r="S382" s="720">
        <f t="shared" si="594"/>
        <v>0</v>
      </c>
      <c r="T382" s="720">
        <f t="shared" si="594"/>
        <v>0</v>
      </c>
      <c r="U382" s="720">
        <f t="shared" si="594"/>
        <v>0</v>
      </c>
      <c r="V382" s="720">
        <f t="shared" si="594"/>
        <v>0</v>
      </c>
      <c r="W382" s="720">
        <f t="shared" si="594"/>
        <v>0</v>
      </c>
      <c r="X382" s="720">
        <f t="shared" si="594"/>
        <v>0</v>
      </c>
      <c r="Y382" s="720">
        <f t="shared" si="594"/>
        <v>0</v>
      </c>
      <c r="Z382" s="720">
        <f t="shared" si="594"/>
        <v>0</v>
      </c>
      <c r="AA382" s="720">
        <f t="shared" si="579"/>
        <v>0</v>
      </c>
      <c r="AB382" s="720">
        <f t="shared" si="575"/>
        <v>0</v>
      </c>
      <c r="AC382" s="720">
        <f t="shared" ref="AC382:AU382" si="595">$E382*AC597</f>
        <v>0</v>
      </c>
      <c r="AD382" s="720">
        <f t="shared" si="595"/>
        <v>0</v>
      </c>
      <c r="AE382" s="720">
        <f t="shared" si="595"/>
        <v>0</v>
      </c>
      <c r="AF382" s="720">
        <f t="shared" si="595"/>
        <v>0</v>
      </c>
      <c r="AG382" s="720">
        <f t="shared" si="595"/>
        <v>0</v>
      </c>
      <c r="AH382" s="720">
        <f t="shared" si="595"/>
        <v>0</v>
      </c>
      <c r="AI382" s="720">
        <f t="shared" si="595"/>
        <v>0</v>
      </c>
      <c r="AJ382" s="720">
        <f t="shared" si="595"/>
        <v>0</v>
      </c>
      <c r="AK382" s="720">
        <f t="shared" si="595"/>
        <v>0</v>
      </c>
      <c r="AL382" s="720">
        <f t="shared" si="595"/>
        <v>0</v>
      </c>
      <c r="AM382" s="720">
        <f t="shared" si="595"/>
        <v>0</v>
      </c>
      <c r="AN382" s="720">
        <f t="shared" si="595"/>
        <v>0</v>
      </c>
      <c r="AO382" s="720">
        <f t="shared" si="595"/>
        <v>0</v>
      </c>
      <c r="AP382" s="720">
        <f t="shared" si="595"/>
        <v>0</v>
      </c>
      <c r="AQ382" s="720">
        <f t="shared" si="595"/>
        <v>0</v>
      </c>
      <c r="AR382" s="720">
        <f t="shared" si="595"/>
        <v>0</v>
      </c>
      <c r="AS382" s="720">
        <f t="shared" si="595"/>
        <v>0</v>
      </c>
      <c r="AT382" s="720">
        <f t="shared" si="595"/>
        <v>0</v>
      </c>
      <c r="AU382" s="720">
        <f t="shared" si="595"/>
        <v>0</v>
      </c>
      <c r="AV382" s="720">
        <f t="shared" si="581"/>
        <v>0</v>
      </c>
      <c r="AW382" s="720"/>
      <c r="AX382" s="720"/>
      <c r="AY382" s="720"/>
      <c r="AZ382" s="720"/>
      <c r="BA382" s="720"/>
      <c r="BB382" s="720"/>
      <c r="BC382" s="720"/>
      <c r="BD382" s="720"/>
      <c r="BE382" s="720"/>
      <c r="BF382" s="720"/>
      <c r="BG382" s="720"/>
      <c r="BH382" s="720"/>
      <c r="BI382" s="720"/>
      <c r="BJ382" s="720"/>
      <c r="BK382" s="720"/>
      <c r="BL382" s="720"/>
      <c r="BM382" s="720"/>
      <c r="BN382" s="720"/>
      <c r="BO382" s="720"/>
      <c r="BP382" s="720"/>
      <c r="BQ382" s="720"/>
    </row>
    <row r="383" spans="1:69" s="400" customFormat="1" ht="12.75">
      <c r="A383" s="1372" t="s">
        <v>134</v>
      </c>
      <c r="B383" s="424" t="s">
        <v>1399</v>
      </c>
      <c r="C383" s="1349">
        <f ca="1">'I4 BO ASSETS'!M26</f>
        <v>0</v>
      </c>
      <c r="D383" s="720">
        <f t="shared" si="572"/>
        <v>0</v>
      </c>
      <c r="E383" s="720">
        <f t="shared" si="572"/>
        <v>0</v>
      </c>
      <c r="F383" s="720">
        <f t="shared" si="577"/>
        <v>0</v>
      </c>
      <c r="G383" s="720">
        <f t="shared" si="573"/>
        <v>0</v>
      </c>
      <c r="H383" s="720">
        <f t="shared" ref="H383:Z383" si="596">$D383*H598</f>
        <v>0</v>
      </c>
      <c r="I383" s="720">
        <f t="shared" si="596"/>
        <v>0</v>
      </c>
      <c r="J383" s="720">
        <f t="shared" si="596"/>
        <v>0</v>
      </c>
      <c r="K383" s="720">
        <f t="shared" si="596"/>
        <v>0</v>
      </c>
      <c r="L383" s="720">
        <f t="shared" si="596"/>
        <v>0</v>
      </c>
      <c r="M383" s="720">
        <f t="shared" si="596"/>
        <v>0</v>
      </c>
      <c r="N383" s="720">
        <f t="shared" si="596"/>
        <v>0</v>
      </c>
      <c r="O383" s="720">
        <f t="shared" si="596"/>
        <v>0</v>
      </c>
      <c r="P383" s="720">
        <f t="shared" si="596"/>
        <v>0</v>
      </c>
      <c r="Q383" s="720">
        <f t="shared" si="596"/>
        <v>0</v>
      </c>
      <c r="R383" s="720">
        <f t="shared" si="596"/>
        <v>0</v>
      </c>
      <c r="S383" s="720">
        <f t="shared" si="596"/>
        <v>0</v>
      </c>
      <c r="T383" s="720">
        <f t="shared" si="596"/>
        <v>0</v>
      </c>
      <c r="U383" s="720">
        <f t="shared" si="596"/>
        <v>0</v>
      </c>
      <c r="V383" s="720">
        <f t="shared" si="596"/>
        <v>0</v>
      </c>
      <c r="W383" s="720">
        <f t="shared" si="596"/>
        <v>0</v>
      </c>
      <c r="X383" s="720">
        <f t="shared" si="596"/>
        <v>0</v>
      </c>
      <c r="Y383" s="720">
        <f t="shared" si="596"/>
        <v>0</v>
      </c>
      <c r="Z383" s="720">
        <f t="shared" si="596"/>
        <v>0</v>
      </c>
      <c r="AA383" s="720">
        <f t="shared" si="579"/>
        <v>0</v>
      </c>
      <c r="AB383" s="720">
        <f t="shared" si="575"/>
        <v>0</v>
      </c>
      <c r="AC383" s="720">
        <f t="shared" ref="AC383:AU383" si="597">$E383*AC598</f>
        <v>0</v>
      </c>
      <c r="AD383" s="720">
        <f t="shared" si="597"/>
        <v>0</v>
      </c>
      <c r="AE383" s="720">
        <f t="shared" si="597"/>
        <v>0</v>
      </c>
      <c r="AF383" s="720">
        <f t="shared" si="597"/>
        <v>0</v>
      </c>
      <c r="AG383" s="720">
        <f t="shared" si="597"/>
        <v>0</v>
      </c>
      <c r="AH383" s="720">
        <f t="shared" si="597"/>
        <v>0</v>
      </c>
      <c r="AI383" s="720">
        <f t="shared" si="597"/>
        <v>0</v>
      </c>
      <c r="AJ383" s="720">
        <f t="shared" si="597"/>
        <v>0</v>
      </c>
      <c r="AK383" s="720">
        <f t="shared" si="597"/>
        <v>0</v>
      </c>
      <c r="AL383" s="720">
        <f t="shared" si="597"/>
        <v>0</v>
      </c>
      <c r="AM383" s="720">
        <f t="shared" si="597"/>
        <v>0</v>
      </c>
      <c r="AN383" s="720">
        <f t="shared" si="597"/>
        <v>0</v>
      </c>
      <c r="AO383" s="720">
        <f t="shared" si="597"/>
        <v>0</v>
      </c>
      <c r="AP383" s="720">
        <f t="shared" si="597"/>
        <v>0</v>
      </c>
      <c r="AQ383" s="720">
        <f t="shared" si="597"/>
        <v>0</v>
      </c>
      <c r="AR383" s="720">
        <f t="shared" si="597"/>
        <v>0</v>
      </c>
      <c r="AS383" s="720">
        <f t="shared" si="597"/>
        <v>0</v>
      </c>
      <c r="AT383" s="720">
        <f t="shared" si="597"/>
        <v>0</v>
      </c>
      <c r="AU383" s="720">
        <f t="shared" si="597"/>
        <v>0</v>
      </c>
      <c r="AV383" s="720">
        <f t="shared" si="581"/>
        <v>0</v>
      </c>
      <c r="AW383" s="720"/>
      <c r="AX383" s="720"/>
      <c r="AY383" s="720"/>
      <c r="AZ383" s="720"/>
      <c r="BA383" s="720"/>
      <c r="BB383" s="720"/>
      <c r="BC383" s="720"/>
      <c r="BD383" s="720"/>
      <c r="BE383" s="720"/>
      <c r="BF383" s="720"/>
      <c r="BG383" s="720"/>
      <c r="BH383" s="720"/>
      <c r="BI383" s="720"/>
      <c r="BJ383" s="720"/>
      <c r="BK383" s="720"/>
      <c r="BL383" s="720"/>
      <c r="BM383" s="720"/>
      <c r="BN383" s="720"/>
      <c r="BO383" s="720"/>
      <c r="BP383" s="720"/>
      <c r="BQ383" s="720"/>
    </row>
    <row r="384" spans="1:69" s="400" customFormat="1" ht="12.75">
      <c r="A384" s="1372">
        <v>1810</v>
      </c>
      <c r="B384" s="424" t="s">
        <v>626</v>
      </c>
      <c r="C384" s="1349">
        <f ca="1">'I4 BO ASSETS'!M27</f>
        <v>0</v>
      </c>
      <c r="D384" s="720">
        <f t="shared" si="572"/>
        <v>0</v>
      </c>
      <c r="E384" s="720">
        <f t="shared" si="572"/>
        <v>0</v>
      </c>
      <c r="F384" s="720">
        <f t="shared" si="577"/>
        <v>0</v>
      </c>
      <c r="G384" s="720">
        <f t="shared" si="573"/>
        <v>0</v>
      </c>
      <c r="H384" s="720">
        <f t="shared" ref="H384:Z384" si="598">$D384*H599</f>
        <v>0</v>
      </c>
      <c r="I384" s="720">
        <f t="shared" si="598"/>
        <v>0</v>
      </c>
      <c r="J384" s="720">
        <f t="shared" si="598"/>
        <v>0</v>
      </c>
      <c r="K384" s="720">
        <f t="shared" si="598"/>
        <v>0</v>
      </c>
      <c r="L384" s="720">
        <f t="shared" si="598"/>
        <v>0</v>
      </c>
      <c r="M384" s="720">
        <f t="shared" si="598"/>
        <v>0</v>
      </c>
      <c r="N384" s="720">
        <f t="shared" si="598"/>
        <v>0</v>
      </c>
      <c r="O384" s="720">
        <f t="shared" si="598"/>
        <v>0</v>
      </c>
      <c r="P384" s="720">
        <f t="shared" si="598"/>
        <v>0</v>
      </c>
      <c r="Q384" s="720">
        <f t="shared" si="598"/>
        <v>0</v>
      </c>
      <c r="R384" s="720">
        <f t="shared" si="598"/>
        <v>0</v>
      </c>
      <c r="S384" s="720">
        <f t="shared" si="598"/>
        <v>0</v>
      </c>
      <c r="T384" s="720">
        <f t="shared" si="598"/>
        <v>0</v>
      </c>
      <c r="U384" s="720">
        <f t="shared" si="598"/>
        <v>0</v>
      </c>
      <c r="V384" s="720">
        <f t="shared" si="598"/>
        <v>0</v>
      </c>
      <c r="W384" s="720">
        <f t="shared" si="598"/>
        <v>0</v>
      </c>
      <c r="X384" s="720">
        <f t="shared" si="598"/>
        <v>0</v>
      </c>
      <c r="Y384" s="720">
        <f t="shared" si="598"/>
        <v>0</v>
      </c>
      <c r="Z384" s="720">
        <f t="shared" si="598"/>
        <v>0</v>
      </c>
      <c r="AA384" s="720">
        <f t="shared" si="579"/>
        <v>0</v>
      </c>
      <c r="AB384" s="720">
        <f t="shared" si="575"/>
        <v>0</v>
      </c>
      <c r="AC384" s="720">
        <f t="shared" ref="AC384:AU384" si="599">$E384*AC599</f>
        <v>0</v>
      </c>
      <c r="AD384" s="720">
        <f t="shared" si="599"/>
        <v>0</v>
      </c>
      <c r="AE384" s="720">
        <f t="shared" si="599"/>
        <v>0</v>
      </c>
      <c r="AF384" s="720">
        <f t="shared" si="599"/>
        <v>0</v>
      </c>
      <c r="AG384" s="720">
        <f t="shared" si="599"/>
        <v>0</v>
      </c>
      <c r="AH384" s="720">
        <f t="shared" si="599"/>
        <v>0</v>
      </c>
      <c r="AI384" s="720">
        <f t="shared" si="599"/>
        <v>0</v>
      </c>
      <c r="AJ384" s="720">
        <f t="shared" si="599"/>
        <v>0</v>
      </c>
      <c r="AK384" s="720">
        <f t="shared" si="599"/>
        <v>0</v>
      </c>
      <c r="AL384" s="720">
        <f t="shared" si="599"/>
        <v>0</v>
      </c>
      <c r="AM384" s="720">
        <f t="shared" si="599"/>
        <v>0</v>
      </c>
      <c r="AN384" s="720">
        <f t="shared" si="599"/>
        <v>0</v>
      </c>
      <c r="AO384" s="720">
        <f t="shared" si="599"/>
        <v>0</v>
      </c>
      <c r="AP384" s="720">
        <f t="shared" si="599"/>
        <v>0</v>
      </c>
      <c r="AQ384" s="720">
        <f t="shared" si="599"/>
        <v>0</v>
      </c>
      <c r="AR384" s="720">
        <f t="shared" si="599"/>
        <v>0</v>
      </c>
      <c r="AS384" s="720">
        <f t="shared" si="599"/>
        <v>0</v>
      </c>
      <c r="AT384" s="720">
        <f t="shared" si="599"/>
        <v>0</v>
      </c>
      <c r="AU384" s="720">
        <f t="shared" si="599"/>
        <v>0</v>
      </c>
      <c r="AV384" s="720">
        <f t="shared" si="581"/>
        <v>0</v>
      </c>
      <c r="AW384" s="720"/>
      <c r="AX384" s="720"/>
      <c r="AY384" s="720"/>
      <c r="AZ384" s="720"/>
      <c r="BA384" s="720"/>
      <c r="BB384" s="720"/>
      <c r="BC384" s="720"/>
      <c r="BD384" s="720"/>
      <c r="BE384" s="720"/>
      <c r="BF384" s="720"/>
      <c r="BG384" s="720"/>
      <c r="BH384" s="720"/>
      <c r="BI384" s="720"/>
      <c r="BJ384" s="720"/>
      <c r="BK384" s="720"/>
      <c r="BL384" s="720"/>
      <c r="BM384" s="720"/>
      <c r="BN384" s="720"/>
      <c r="BO384" s="720"/>
      <c r="BP384" s="720"/>
      <c r="BQ384" s="720"/>
    </row>
    <row r="385" spans="1:69" s="400" customFormat="1" ht="12.75">
      <c r="A385" s="1372" t="s">
        <v>135</v>
      </c>
      <c r="B385" s="424" t="s">
        <v>1418</v>
      </c>
      <c r="C385" s="1349">
        <f ca="1">'I4 BO ASSETS'!M28</f>
        <v>0</v>
      </c>
      <c r="D385" s="720">
        <f t="shared" si="572"/>
        <v>0</v>
      </c>
      <c r="E385" s="720">
        <f t="shared" si="572"/>
        <v>0</v>
      </c>
      <c r="F385" s="720">
        <f t="shared" si="577"/>
        <v>0</v>
      </c>
      <c r="G385" s="720">
        <f t="shared" si="573"/>
        <v>0</v>
      </c>
      <c r="H385" s="720">
        <f t="shared" ref="H385:Z385" si="600">$D385*H600</f>
        <v>0</v>
      </c>
      <c r="I385" s="720">
        <f t="shared" si="600"/>
        <v>0</v>
      </c>
      <c r="J385" s="720">
        <f t="shared" si="600"/>
        <v>0</v>
      </c>
      <c r="K385" s="720">
        <f t="shared" si="600"/>
        <v>0</v>
      </c>
      <c r="L385" s="720">
        <f t="shared" si="600"/>
        <v>0</v>
      </c>
      <c r="M385" s="720">
        <f t="shared" si="600"/>
        <v>0</v>
      </c>
      <c r="N385" s="720">
        <f t="shared" si="600"/>
        <v>0</v>
      </c>
      <c r="O385" s="720">
        <f t="shared" si="600"/>
        <v>0</v>
      </c>
      <c r="P385" s="720">
        <f t="shared" si="600"/>
        <v>0</v>
      </c>
      <c r="Q385" s="720">
        <f t="shared" si="600"/>
        <v>0</v>
      </c>
      <c r="R385" s="720">
        <f t="shared" si="600"/>
        <v>0</v>
      </c>
      <c r="S385" s="720">
        <f t="shared" si="600"/>
        <v>0</v>
      </c>
      <c r="T385" s="720">
        <f t="shared" si="600"/>
        <v>0</v>
      </c>
      <c r="U385" s="720">
        <f t="shared" si="600"/>
        <v>0</v>
      </c>
      <c r="V385" s="720">
        <f t="shared" si="600"/>
        <v>0</v>
      </c>
      <c r="W385" s="720">
        <f t="shared" si="600"/>
        <v>0</v>
      </c>
      <c r="X385" s="720">
        <f t="shared" si="600"/>
        <v>0</v>
      </c>
      <c r="Y385" s="720">
        <f t="shared" si="600"/>
        <v>0</v>
      </c>
      <c r="Z385" s="720">
        <f t="shared" si="600"/>
        <v>0</v>
      </c>
      <c r="AA385" s="720">
        <f t="shared" si="579"/>
        <v>0</v>
      </c>
      <c r="AB385" s="720">
        <f t="shared" si="575"/>
        <v>0</v>
      </c>
      <c r="AC385" s="720">
        <f t="shared" ref="AC385:AU385" si="601">$E385*AC600</f>
        <v>0</v>
      </c>
      <c r="AD385" s="720">
        <f t="shared" si="601"/>
        <v>0</v>
      </c>
      <c r="AE385" s="720">
        <f t="shared" si="601"/>
        <v>0</v>
      </c>
      <c r="AF385" s="720">
        <f t="shared" si="601"/>
        <v>0</v>
      </c>
      <c r="AG385" s="720">
        <f t="shared" si="601"/>
        <v>0</v>
      </c>
      <c r="AH385" s="720">
        <f t="shared" si="601"/>
        <v>0</v>
      </c>
      <c r="AI385" s="720">
        <f t="shared" si="601"/>
        <v>0</v>
      </c>
      <c r="AJ385" s="720">
        <f t="shared" si="601"/>
        <v>0</v>
      </c>
      <c r="AK385" s="720">
        <f t="shared" si="601"/>
        <v>0</v>
      </c>
      <c r="AL385" s="720">
        <f t="shared" si="601"/>
        <v>0</v>
      </c>
      <c r="AM385" s="720">
        <f t="shared" si="601"/>
        <v>0</v>
      </c>
      <c r="AN385" s="720">
        <f t="shared" si="601"/>
        <v>0</v>
      </c>
      <c r="AO385" s="720">
        <f t="shared" si="601"/>
        <v>0</v>
      </c>
      <c r="AP385" s="720">
        <f t="shared" si="601"/>
        <v>0</v>
      </c>
      <c r="AQ385" s="720">
        <f t="shared" si="601"/>
        <v>0</v>
      </c>
      <c r="AR385" s="720">
        <f t="shared" si="601"/>
        <v>0</v>
      </c>
      <c r="AS385" s="720">
        <f t="shared" si="601"/>
        <v>0</v>
      </c>
      <c r="AT385" s="720">
        <f t="shared" si="601"/>
        <v>0</v>
      </c>
      <c r="AU385" s="720">
        <f t="shared" si="601"/>
        <v>0</v>
      </c>
      <c r="AV385" s="720">
        <f t="shared" si="581"/>
        <v>0</v>
      </c>
      <c r="AW385" s="720"/>
      <c r="AX385" s="720"/>
      <c r="AY385" s="720"/>
      <c r="AZ385" s="720"/>
      <c r="BA385" s="720"/>
      <c r="BB385" s="720"/>
      <c r="BC385" s="720"/>
      <c r="BD385" s="720"/>
      <c r="BE385" s="720"/>
      <c r="BF385" s="720"/>
      <c r="BG385" s="720"/>
      <c r="BH385" s="720"/>
      <c r="BI385" s="720"/>
      <c r="BJ385" s="720"/>
      <c r="BK385" s="720"/>
      <c r="BL385" s="720"/>
      <c r="BM385" s="720"/>
      <c r="BN385" s="720"/>
      <c r="BO385" s="720"/>
      <c r="BP385" s="720"/>
      <c r="BQ385" s="720"/>
    </row>
    <row r="386" spans="1:69" s="400" customFormat="1" ht="12.75">
      <c r="A386" s="1372" t="s">
        <v>136</v>
      </c>
      <c r="B386" s="424" t="s">
        <v>1419</v>
      </c>
      <c r="C386" s="1349">
        <f ca="1">'I4 BO ASSETS'!M29</f>
        <v>0</v>
      </c>
      <c r="D386" s="720">
        <f t="shared" si="572"/>
        <v>0</v>
      </c>
      <c r="E386" s="720">
        <f t="shared" si="572"/>
        <v>0</v>
      </c>
      <c r="F386" s="720">
        <f t="shared" si="577"/>
        <v>0</v>
      </c>
      <c r="G386" s="720">
        <f t="shared" si="573"/>
        <v>0</v>
      </c>
      <c r="H386" s="720">
        <f t="shared" ref="H386:Z386" si="602">$D386*H601</f>
        <v>0</v>
      </c>
      <c r="I386" s="720">
        <f t="shared" si="602"/>
        <v>0</v>
      </c>
      <c r="J386" s="720">
        <f t="shared" si="602"/>
        <v>0</v>
      </c>
      <c r="K386" s="720">
        <f t="shared" si="602"/>
        <v>0</v>
      </c>
      <c r="L386" s="720">
        <f t="shared" si="602"/>
        <v>0</v>
      </c>
      <c r="M386" s="720">
        <f t="shared" si="602"/>
        <v>0</v>
      </c>
      <c r="N386" s="720">
        <f t="shared" si="602"/>
        <v>0</v>
      </c>
      <c r="O386" s="720">
        <f t="shared" si="602"/>
        <v>0</v>
      </c>
      <c r="P386" s="720">
        <f t="shared" si="602"/>
        <v>0</v>
      </c>
      <c r="Q386" s="720">
        <f t="shared" si="602"/>
        <v>0</v>
      </c>
      <c r="R386" s="720">
        <f t="shared" si="602"/>
        <v>0</v>
      </c>
      <c r="S386" s="720">
        <f t="shared" si="602"/>
        <v>0</v>
      </c>
      <c r="T386" s="720">
        <f t="shared" si="602"/>
        <v>0</v>
      </c>
      <c r="U386" s="720">
        <f t="shared" si="602"/>
        <v>0</v>
      </c>
      <c r="V386" s="720">
        <f t="shared" si="602"/>
        <v>0</v>
      </c>
      <c r="W386" s="720">
        <f t="shared" si="602"/>
        <v>0</v>
      </c>
      <c r="X386" s="720">
        <f t="shared" si="602"/>
        <v>0</v>
      </c>
      <c r="Y386" s="720">
        <f t="shared" si="602"/>
        <v>0</v>
      </c>
      <c r="Z386" s="720">
        <f t="shared" si="602"/>
        <v>0</v>
      </c>
      <c r="AA386" s="720">
        <f t="shared" si="579"/>
        <v>0</v>
      </c>
      <c r="AB386" s="720">
        <f t="shared" si="575"/>
        <v>0</v>
      </c>
      <c r="AC386" s="720">
        <f t="shared" ref="AC386:AU386" si="603">$E386*AC601</f>
        <v>0</v>
      </c>
      <c r="AD386" s="720">
        <f t="shared" si="603"/>
        <v>0</v>
      </c>
      <c r="AE386" s="720">
        <f t="shared" si="603"/>
        <v>0</v>
      </c>
      <c r="AF386" s="720">
        <f t="shared" si="603"/>
        <v>0</v>
      </c>
      <c r="AG386" s="720">
        <f t="shared" si="603"/>
        <v>0</v>
      </c>
      <c r="AH386" s="720">
        <f t="shared" si="603"/>
        <v>0</v>
      </c>
      <c r="AI386" s="720">
        <f t="shared" si="603"/>
        <v>0</v>
      </c>
      <c r="AJ386" s="720">
        <f t="shared" si="603"/>
        <v>0</v>
      </c>
      <c r="AK386" s="720">
        <f t="shared" si="603"/>
        <v>0</v>
      </c>
      <c r="AL386" s="720">
        <f t="shared" si="603"/>
        <v>0</v>
      </c>
      <c r="AM386" s="720">
        <f t="shared" si="603"/>
        <v>0</v>
      </c>
      <c r="AN386" s="720">
        <f t="shared" si="603"/>
        <v>0</v>
      </c>
      <c r="AO386" s="720">
        <f t="shared" si="603"/>
        <v>0</v>
      </c>
      <c r="AP386" s="720">
        <f t="shared" si="603"/>
        <v>0</v>
      </c>
      <c r="AQ386" s="720">
        <f t="shared" si="603"/>
        <v>0</v>
      </c>
      <c r="AR386" s="720">
        <f t="shared" si="603"/>
        <v>0</v>
      </c>
      <c r="AS386" s="720">
        <f t="shared" si="603"/>
        <v>0</v>
      </c>
      <c r="AT386" s="720">
        <f t="shared" si="603"/>
        <v>0</v>
      </c>
      <c r="AU386" s="720">
        <f t="shared" si="603"/>
        <v>0</v>
      </c>
      <c r="AV386" s="720">
        <f t="shared" si="581"/>
        <v>0</v>
      </c>
      <c r="AW386" s="720"/>
      <c r="AX386" s="720"/>
      <c r="AY386" s="720"/>
      <c r="AZ386" s="720"/>
      <c r="BA386" s="720"/>
      <c r="BB386" s="720"/>
      <c r="BC386" s="720"/>
      <c r="BD386" s="720"/>
      <c r="BE386" s="720"/>
      <c r="BF386" s="720"/>
      <c r="BG386" s="720"/>
      <c r="BH386" s="720"/>
      <c r="BI386" s="720"/>
      <c r="BJ386" s="720"/>
      <c r="BK386" s="720"/>
      <c r="BL386" s="720"/>
      <c r="BM386" s="720"/>
      <c r="BN386" s="720"/>
      <c r="BO386" s="720"/>
      <c r="BP386" s="720"/>
      <c r="BQ386" s="720"/>
    </row>
    <row r="387" spans="1:69" s="400" customFormat="1" ht="25.5">
      <c r="A387" s="1372">
        <v>1815</v>
      </c>
      <c r="B387" s="424" t="s">
        <v>424</v>
      </c>
      <c r="C387" s="1349">
        <f ca="1">'I4 BO ASSETS'!M30</f>
        <v>0</v>
      </c>
      <c r="D387" s="720">
        <f t="shared" si="572"/>
        <v>0</v>
      </c>
      <c r="E387" s="720">
        <f t="shared" si="572"/>
        <v>0</v>
      </c>
      <c r="F387" s="720">
        <f t="shared" si="577"/>
        <v>0</v>
      </c>
      <c r="G387" s="720">
        <f t="shared" si="573"/>
        <v>0</v>
      </c>
      <c r="H387" s="720">
        <f t="shared" ref="H387:Z387" si="604">$D387*H602</f>
        <v>0</v>
      </c>
      <c r="I387" s="720">
        <f t="shared" si="604"/>
        <v>0</v>
      </c>
      <c r="J387" s="720">
        <f t="shared" si="604"/>
        <v>0</v>
      </c>
      <c r="K387" s="720">
        <f t="shared" si="604"/>
        <v>0</v>
      </c>
      <c r="L387" s="720">
        <f t="shared" si="604"/>
        <v>0</v>
      </c>
      <c r="M387" s="720">
        <f t="shared" si="604"/>
        <v>0</v>
      </c>
      <c r="N387" s="720">
        <f t="shared" si="604"/>
        <v>0</v>
      </c>
      <c r="O387" s="720">
        <f t="shared" si="604"/>
        <v>0</v>
      </c>
      <c r="P387" s="720">
        <f t="shared" si="604"/>
        <v>0</v>
      </c>
      <c r="Q387" s="720">
        <f t="shared" si="604"/>
        <v>0</v>
      </c>
      <c r="R387" s="720">
        <f t="shared" si="604"/>
        <v>0</v>
      </c>
      <c r="S387" s="720">
        <f t="shared" si="604"/>
        <v>0</v>
      </c>
      <c r="T387" s="720">
        <f t="shared" si="604"/>
        <v>0</v>
      </c>
      <c r="U387" s="720">
        <f t="shared" si="604"/>
        <v>0</v>
      </c>
      <c r="V387" s="720">
        <f t="shared" si="604"/>
        <v>0</v>
      </c>
      <c r="W387" s="720">
        <f t="shared" si="604"/>
        <v>0</v>
      </c>
      <c r="X387" s="720">
        <f t="shared" si="604"/>
        <v>0</v>
      </c>
      <c r="Y387" s="720">
        <f t="shared" si="604"/>
        <v>0</v>
      </c>
      <c r="Z387" s="720">
        <f t="shared" si="604"/>
        <v>0</v>
      </c>
      <c r="AA387" s="720">
        <f t="shared" si="579"/>
        <v>0</v>
      </c>
      <c r="AB387" s="720">
        <f t="shared" si="575"/>
        <v>0</v>
      </c>
      <c r="AC387" s="720">
        <f t="shared" ref="AC387:AU387" si="605">$E387*AC602</f>
        <v>0</v>
      </c>
      <c r="AD387" s="720">
        <f t="shared" si="605"/>
        <v>0</v>
      </c>
      <c r="AE387" s="720">
        <f t="shared" si="605"/>
        <v>0</v>
      </c>
      <c r="AF387" s="720">
        <f t="shared" si="605"/>
        <v>0</v>
      </c>
      <c r="AG387" s="720">
        <f t="shared" si="605"/>
        <v>0</v>
      </c>
      <c r="AH387" s="720">
        <f t="shared" si="605"/>
        <v>0</v>
      </c>
      <c r="AI387" s="720">
        <f t="shared" si="605"/>
        <v>0</v>
      </c>
      <c r="AJ387" s="720">
        <f t="shared" si="605"/>
        <v>0</v>
      </c>
      <c r="AK387" s="720">
        <f t="shared" si="605"/>
        <v>0</v>
      </c>
      <c r="AL387" s="720">
        <f t="shared" si="605"/>
        <v>0</v>
      </c>
      <c r="AM387" s="720">
        <f t="shared" si="605"/>
        <v>0</v>
      </c>
      <c r="AN387" s="720">
        <f t="shared" si="605"/>
        <v>0</v>
      </c>
      <c r="AO387" s="720">
        <f t="shared" si="605"/>
        <v>0</v>
      </c>
      <c r="AP387" s="720">
        <f t="shared" si="605"/>
        <v>0</v>
      </c>
      <c r="AQ387" s="720">
        <f t="shared" si="605"/>
        <v>0</v>
      </c>
      <c r="AR387" s="720">
        <f t="shared" si="605"/>
        <v>0</v>
      </c>
      <c r="AS387" s="720">
        <f t="shared" si="605"/>
        <v>0</v>
      </c>
      <c r="AT387" s="720">
        <f t="shared" si="605"/>
        <v>0</v>
      </c>
      <c r="AU387" s="720">
        <f t="shared" si="605"/>
        <v>0</v>
      </c>
      <c r="AV387" s="720">
        <f t="shared" si="581"/>
        <v>0</v>
      </c>
      <c r="AW387" s="720"/>
      <c r="AX387" s="720"/>
      <c r="AY387" s="720"/>
      <c r="AZ387" s="720"/>
      <c r="BA387" s="720"/>
      <c r="BB387" s="720"/>
      <c r="BC387" s="720"/>
      <c r="BD387" s="720"/>
      <c r="BE387" s="720"/>
      <c r="BF387" s="720"/>
      <c r="BG387" s="720"/>
      <c r="BH387" s="720"/>
      <c r="BI387" s="720"/>
      <c r="BJ387" s="720"/>
      <c r="BK387" s="720"/>
      <c r="BL387" s="720"/>
      <c r="BM387" s="720"/>
      <c r="BN387" s="720"/>
      <c r="BO387" s="720"/>
      <c r="BP387" s="720"/>
      <c r="BQ387" s="720"/>
    </row>
    <row r="388" spans="1:69" s="400" customFormat="1" ht="25.5">
      <c r="A388" s="1372">
        <v>1820</v>
      </c>
      <c r="B388" s="424" t="s">
        <v>425</v>
      </c>
      <c r="C388" s="1349">
        <f ca="1">'I4 BO ASSETS'!M31</f>
        <v>0</v>
      </c>
      <c r="D388" s="720">
        <f t="shared" si="572"/>
        <v>0</v>
      </c>
      <c r="E388" s="720">
        <f t="shared" si="572"/>
        <v>0</v>
      </c>
      <c r="F388" s="720">
        <f t="shared" si="577"/>
        <v>0</v>
      </c>
      <c r="G388" s="720">
        <f t="shared" si="573"/>
        <v>0</v>
      </c>
      <c r="H388" s="720">
        <f t="shared" ref="H388:Z388" si="606">$D388*H603</f>
        <v>0</v>
      </c>
      <c r="I388" s="720">
        <f t="shared" si="606"/>
        <v>0</v>
      </c>
      <c r="J388" s="720">
        <f t="shared" si="606"/>
        <v>0</v>
      </c>
      <c r="K388" s="720">
        <f t="shared" si="606"/>
        <v>0</v>
      </c>
      <c r="L388" s="720">
        <f t="shared" si="606"/>
        <v>0</v>
      </c>
      <c r="M388" s="720">
        <f t="shared" si="606"/>
        <v>0</v>
      </c>
      <c r="N388" s="720">
        <f t="shared" si="606"/>
        <v>0</v>
      </c>
      <c r="O388" s="720">
        <f t="shared" si="606"/>
        <v>0</v>
      </c>
      <c r="P388" s="720">
        <f t="shared" si="606"/>
        <v>0</v>
      </c>
      <c r="Q388" s="720">
        <f t="shared" si="606"/>
        <v>0</v>
      </c>
      <c r="R388" s="720">
        <f t="shared" si="606"/>
        <v>0</v>
      </c>
      <c r="S388" s="720">
        <f t="shared" si="606"/>
        <v>0</v>
      </c>
      <c r="T388" s="720">
        <f t="shared" si="606"/>
        <v>0</v>
      </c>
      <c r="U388" s="720">
        <f t="shared" si="606"/>
        <v>0</v>
      </c>
      <c r="V388" s="720">
        <f t="shared" si="606"/>
        <v>0</v>
      </c>
      <c r="W388" s="720">
        <f t="shared" si="606"/>
        <v>0</v>
      </c>
      <c r="X388" s="720">
        <f t="shared" si="606"/>
        <v>0</v>
      </c>
      <c r="Y388" s="720">
        <f t="shared" si="606"/>
        <v>0</v>
      </c>
      <c r="Z388" s="720">
        <f t="shared" si="606"/>
        <v>0</v>
      </c>
      <c r="AA388" s="720">
        <f t="shared" si="579"/>
        <v>0</v>
      </c>
      <c r="AB388" s="720">
        <f t="shared" si="575"/>
        <v>0</v>
      </c>
      <c r="AC388" s="720">
        <f t="shared" ref="AC388:AU388" si="607">$E388*AC603</f>
        <v>0</v>
      </c>
      <c r="AD388" s="720">
        <f t="shared" si="607"/>
        <v>0</v>
      </c>
      <c r="AE388" s="720">
        <f t="shared" si="607"/>
        <v>0</v>
      </c>
      <c r="AF388" s="720">
        <f t="shared" si="607"/>
        <v>0</v>
      </c>
      <c r="AG388" s="720">
        <f t="shared" si="607"/>
        <v>0</v>
      </c>
      <c r="AH388" s="720">
        <f t="shared" si="607"/>
        <v>0</v>
      </c>
      <c r="AI388" s="720">
        <f t="shared" si="607"/>
        <v>0</v>
      </c>
      <c r="AJ388" s="720">
        <f t="shared" si="607"/>
        <v>0</v>
      </c>
      <c r="AK388" s="720">
        <f t="shared" si="607"/>
        <v>0</v>
      </c>
      <c r="AL388" s="720">
        <f t="shared" si="607"/>
        <v>0</v>
      </c>
      <c r="AM388" s="720">
        <f t="shared" si="607"/>
        <v>0</v>
      </c>
      <c r="AN388" s="720">
        <f t="shared" si="607"/>
        <v>0</v>
      </c>
      <c r="AO388" s="720">
        <f t="shared" si="607"/>
        <v>0</v>
      </c>
      <c r="AP388" s="720">
        <f t="shared" si="607"/>
        <v>0</v>
      </c>
      <c r="AQ388" s="720">
        <f t="shared" si="607"/>
        <v>0</v>
      </c>
      <c r="AR388" s="720">
        <f t="shared" si="607"/>
        <v>0</v>
      </c>
      <c r="AS388" s="720">
        <f t="shared" si="607"/>
        <v>0</v>
      </c>
      <c r="AT388" s="720">
        <f t="shared" si="607"/>
        <v>0</v>
      </c>
      <c r="AU388" s="720">
        <f t="shared" si="607"/>
        <v>0</v>
      </c>
      <c r="AV388" s="720">
        <f t="shared" si="581"/>
        <v>0</v>
      </c>
      <c r="AW388" s="720"/>
      <c r="AX388" s="720"/>
      <c r="AY388" s="720"/>
      <c r="AZ388" s="720"/>
      <c r="BA388" s="720"/>
      <c r="BB388" s="720"/>
      <c r="BC388" s="720"/>
      <c r="BD388" s="720"/>
      <c r="BE388" s="720"/>
      <c r="BF388" s="720"/>
      <c r="BG388" s="720"/>
      <c r="BH388" s="720"/>
      <c r="BI388" s="720"/>
      <c r="BJ388" s="720"/>
      <c r="BK388" s="720"/>
      <c r="BL388" s="720"/>
      <c r="BM388" s="720"/>
      <c r="BN388" s="720"/>
      <c r="BO388" s="720"/>
      <c r="BP388" s="720"/>
      <c r="BQ388" s="720"/>
    </row>
    <row r="389" spans="1:69" s="400" customFormat="1" ht="25.5">
      <c r="A389" s="1372" t="s">
        <v>936</v>
      </c>
      <c r="B389" s="424" t="s">
        <v>893</v>
      </c>
      <c r="C389" s="1349">
        <f ca="1">'I4 BO ASSETS'!M32</f>
        <v>0</v>
      </c>
      <c r="D389" s="720">
        <f t="shared" si="572"/>
        <v>0</v>
      </c>
      <c r="E389" s="720">
        <f t="shared" si="572"/>
        <v>0</v>
      </c>
      <c r="F389" s="720">
        <f>D389+E389</f>
        <v>0</v>
      </c>
      <c r="G389" s="720">
        <f t="shared" ref="G389:V389" si="608">$D389*G604</f>
        <v>0</v>
      </c>
      <c r="H389" s="720">
        <f t="shared" si="608"/>
        <v>0</v>
      </c>
      <c r="I389" s="720">
        <f t="shared" si="608"/>
        <v>0</v>
      </c>
      <c r="J389" s="720">
        <f t="shared" si="608"/>
        <v>0</v>
      </c>
      <c r="K389" s="720">
        <f t="shared" si="608"/>
        <v>0</v>
      </c>
      <c r="L389" s="720">
        <f t="shared" si="608"/>
        <v>0</v>
      </c>
      <c r="M389" s="720">
        <f t="shared" si="608"/>
        <v>0</v>
      </c>
      <c r="N389" s="720">
        <f t="shared" si="608"/>
        <v>0</v>
      </c>
      <c r="O389" s="720">
        <f t="shared" si="608"/>
        <v>0</v>
      </c>
      <c r="P389" s="720">
        <f t="shared" si="608"/>
        <v>0</v>
      </c>
      <c r="Q389" s="720">
        <f t="shared" si="608"/>
        <v>0</v>
      </c>
      <c r="R389" s="720">
        <f t="shared" si="608"/>
        <v>0</v>
      </c>
      <c r="S389" s="720">
        <f t="shared" si="608"/>
        <v>0</v>
      </c>
      <c r="T389" s="720">
        <f t="shared" si="608"/>
        <v>0</v>
      </c>
      <c r="U389" s="720">
        <f t="shared" si="608"/>
        <v>0</v>
      </c>
      <c r="V389" s="720">
        <f t="shared" si="608"/>
        <v>0</v>
      </c>
      <c r="W389" s="720">
        <f>$D389*W604</f>
        <v>0</v>
      </c>
      <c r="X389" s="720">
        <f>$D389*X604</f>
        <v>0</v>
      </c>
      <c r="Y389" s="720">
        <f>$D389*Y604</f>
        <v>0</v>
      </c>
      <c r="Z389" s="720">
        <f>$D389*Z604</f>
        <v>0</v>
      </c>
      <c r="AA389" s="720">
        <f>SUM(G389:Z389)</f>
        <v>0</v>
      </c>
      <c r="AB389" s="720">
        <f t="shared" ref="AB389:AQ389" si="609">$E389*AB604</f>
        <v>0</v>
      </c>
      <c r="AC389" s="720">
        <f t="shared" si="609"/>
        <v>0</v>
      </c>
      <c r="AD389" s="720">
        <f t="shared" si="609"/>
        <v>0</v>
      </c>
      <c r="AE389" s="720">
        <f t="shared" si="609"/>
        <v>0</v>
      </c>
      <c r="AF389" s="720">
        <f t="shared" si="609"/>
        <v>0</v>
      </c>
      <c r="AG389" s="720">
        <f t="shared" si="609"/>
        <v>0</v>
      </c>
      <c r="AH389" s="720">
        <f t="shared" si="609"/>
        <v>0</v>
      </c>
      <c r="AI389" s="720">
        <f t="shared" si="609"/>
        <v>0</v>
      </c>
      <c r="AJ389" s="720">
        <f t="shared" si="609"/>
        <v>0</v>
      </c>
      <c r="AK389" s="720">
        <f t="shared" si="609"/>
        <v>0</v>
      </c>
      <c r="AL389" s="720">
        <f t="shared" si="609"/>
        <v>0</v>
      </c>
      <c r="AM389" s="720">
        <f t="shared" si="609"/>
        <v>0</v>
      </c>
      <c r="AN389" s="720">
        <f t="shared" si="609"/>
        <v>0</v>
      </c>
      <c r="AO389" s="720">
        <f t="shared" si="609"/>
        <v>0</v>
      </c>
      <c r="AP389" s="720">
        <f t="shared" si="609"/>
        <v>0</v>
      </c>
      <c r="AQ389" s="720">
        <f t="shared" si="609"/>
        <v>0</v>
      </c>
      <c r="AR389" s="720">
        <f>$E389*AR604</f>
        <v>0</v>
      </c>
      <c r="AS389" s="720">
        <f>$E389*AS604</f>
        <v>0</v>
      </c>
      <c r="AT389" s="720">
        <f>$E389*AT604</f>
        <v>0</v>
      </c>
      <c r="AU389" s="720">
        <f>$E389*AU604</f>
        <v>0</v>
      </c>
      <c r="AV389" s="720">
        <f>SUM(AB389:AU389)</f>
        <v>0</v>
      </c>
      <c r="AW389" s="720"/>
      <c r="AX389" s="720"/>
      <c r="AY389" s="720"/>
      <c r="AZ389" s="720"/>
      <c r="BA389" s="720"/>
      <c r="BB389" s="720"/>
      <c r="BC389" s="720"/>
      <c r="BD389" s="720"/>
      <c r="BE389" s="720"/>
      <c r="BF389" s="720"/>
      <c r="BG389" s="720"/>
      <c r="BH389" s="720"/>
      <c r="BI389" s="720"/>
      <c r="BJ389" s="720"/>
      <c r="BK389" s="720"/>
      <c r="BL389" s="720"/>
      <c r="BM389" s="720"/>
      <c r="BN389" s="720"/>
      <c r="BO389" s="720"/>
      <c r="BP389" s="720"/>
      <c r="BQ389" s="720"/>
    </row>
    <row r="390" spans="1:69" s="400" customFormat="1" ht="25.5">
      <c r="A390" s="1372" t="s">
        <v>937</v>
      </c>
      <c r="B390" s="424" t="s">
        <v>896</v>
      </c>
      <c r="C390" s="1349">
        <f ca="1">'I4 BO ASSETS'!M33</f>
        <v>0</v>
      </c>
      <c r="D390" s="720">
        <f t="shared" si="572"/>
        <v>0</v>
      </c>
      <c r="E390" s="720">
        <f t="shared" si="572"/>
        <v>0</v>
      </c>
      <c r="F390" s="720">
        <f>D390+E390</f>
        <v>0</v>
      </c>
      <c r="G390" s="720">
        <f t="shared" ref="G390:Z391" si="610">$D390*G605</f>
        <v>0</v>
      </c>
      <c r="H390" s="720">
        <f t="shared" si="610"/>
        <v>0</v>
      </c>
      <c r="I390" s="720">
        <f t="shared" si="610"/>
        <v>0</v>
      </c>
      <c r="J390" s="720">
        <f t="shared" si="610"/>
        <v>0</v>
      </c>
      <c r="K390" s="720">
        <f t="shared" si="610"/>
        <v>0</v>
      </c>
      <c r="L390" s="720">
        <f t="shared" si="610"/>
        <v>0</v>
      </c>
      <c r="M390" s="720">
        <f t="shared" si="610"/>
        <v>0</v>
      </c>
      <c r="N390" s="720">
        <f t="shared" si="610"/>
        <v>0</v>
      </c>
      <c r="O390" s="720">
        <f t="shared" si="610"/>
        <v>0</v>
      </c>
      <c r="P390" s="720">
        <f t="shared" si="610"/>
        <v>0</v>
      </c>
      <c r="Q390" s="720">
        <f t="shared" si="610"/>
        <v>0</v>
      </c>
      <c r="R390" s="720">
        <f t="shared" si="610"/>
        <v>0</v>
      </c>
      <c r="S390" s="720">
        <f t="shared" si="610"/>
        <v>0</v>
      </c>
      <c r="T390" s="720">
        <f t="shared" si="610"/>
        <v>0</v>
      </c>
      <c r="U390" s="720">
        <f t="shared" si="610"/>
        <v>0</v>
      </c>
      <c r="V390" s="720">
        <f t="shared" si="610"/>
        <v>0</v>
      </c>
      <c r="W390" s="720">
        <f t="shared" si="610"/>
        <v>0</v>
      </c>
      <c r="X390" s="720">
        <f t="shared" si="610"/>
        <v>0</v>
      </c>
      <c r="Y390" s="720">
        <f t="shared" si="610"/>
        <v>0</v>
      </c>
      <c r="Z390" s="720">
        <f t="shared" si="610"/>
        <v>0</v>
      </c>
      <c r="AA390" s="720">
        <f>SUM(G390:Z390)</f>
        <v>0</v>
      </c>
      <c r="AB390" s="720">
        <f t="shared" ref="AB390:AU391" si="611">$E390*AB605</f>
        <v>0</v>
      </c>
      <c r="AC390" s="720">
        <f t="shared" si="611"/>
        <v>0</v>
      </c>
      <c r="AD390" s="720">
        <f t="shared" si="611"/>
        <v>0</v>
      </c>
      <c r="AE390" s="720">
        <f t="shared" si="611"/>
        <v>0</v>
      </c>
      <c r="AF390" s="720">
        <f t="shared" si="611"/>
        <v>0</v>
      </c>
      <c r="AG390" s="720">
        <f t="shared" si="611"/>
        <v>0</v>
      </c>
      <c r="AH390" s="720">
        <f t="shared" si="611"/>
        <v>0</v>
      </c>
      <c r="AI390" s="720">
        <f t="shared" si="611"/>
        <v>0</v>
      </c>
      <c r="AJ390" s="720">
        <f t="shared" si="611"/>
        <v>0</v>
      </c>
      <c r="AK390" s="720">
        <f t="shared" si="611"/>
        <v>0</v>
      </c>
      <c r="AL390" s="720">
        <f t="shared" si="611"/>
        <v>0</v>
      </c>
      <c r="AM390" s="720">
        <f t="shared" si="611"/>
        <v>0</v>
      </c>
      <c r="AN390" s="720">
        <f t="shared" si="611"/>
        <v>0</v>
      </c>
      <c r="AO390" s="720">
        <f t="shared" si="611"/>
        <v>0</v>
      </c>
      <c r="AP390" s="720">
        <f t="shared" si="611"/>
        <v>0</v>
      </c>
      <c r="AQ390" s="720">
        <f t="shared" si="611"/>
        <v>0</v>
      </c>
      <c r="AR390" s="720">
        <f t="shared" si="611"/>
        <v>0</v>
      </c>
      <c r="AS390" s="720">
        <f t="shared" si="611"/>
        <v>0</v>
      </c>
      <c r="AT390" s="720">
        <f t="shared" si="611"/>
        <v>0</v>
      </c>
      <c r="AU390" s="720">
        <f t="shared" si="611"/>
        <v>0</v>
      </c>
      <c r="AV390" s="720">
        <f>SUM(AB390:AU390)</f>
        <v>0</v>
      </c>
      <c r="AW390" s="720"/>
      <c r="AX390" s="720"/>
      <c r="AY390" s="720"/>
      <c r="AZ390" s="720"/>
      <c r="BA390" s="720"/>
      <c r="BB390" s="720"/>
      <c r="BC390" s="720"/>
      <c r="BD390" s="720"/>
      <c r="BE390" s="720"/>
      <c r="BF390" s="720"/>
      <c r="BG390" s="720"/>
      <c r="BH390" s="720"/>
      <c r="BI390" s="720"/>
      <c r="BJ390" s="720"/>
      <c r="BK390" s="720"/>
      <c r="BL390" s="720"/>
      <c r="BM390" s="720"/>
      <c r="BN390" s="720"/>
      <c r="BO390" s="720"/>
      <c r="BP390" s="720"/>
      <c r="BQ390" s="720"/>
    </row>
    <row r="391" spans="1:69" s="400" customFormat="1" ht="25.5">
      <c r="A391" s="1372" t="s">
        <v>883</v>
      </c>
      <c r="B391" s="424" t="s">
        <v>884</v>
      </c>
      <c r="C391" s="1349">
        <f ca="1">'I4 BO ASSETS'!M34</f>
        <v>0</v>
      </c>
      <c r="D391" s="720">
        <f t="shared" si="572"/>
        <v>0</v>
      </c>
      <c r="E391" s="720">
        <f t="shared" si="572"/>
        <v>0</v>
      </c>
      <c r="F391" s="720">
        <f>D391+E391</f>
        <v>0</v>
      </c>
      <c r="G391" s="720">
        <f t="shared" si="610"/>
        <v>0</v>
      </c>
      <c r="H391" s="720">
        <f t="shared" si="610"/>
        <v>0</v>
      </c>
      <c r="I391" s="720">
        <f t="shared" si="610"/>
        <v>0</v>
      </c>
      <c r="J391" s="720">
        <f t="shared" si="610"/>
        <v>0</v>
      </c>
      <c r="K391" s="720">
        <f t="shared" si="610"/>
        <v>0</v>
      </c>
      <c r="L391" s="720">
        <f t="shared" si="610"/>
        <v>0</v>
      </c>
      <c r="M391" s="720">
        <f t="shared" si="610"/>
        <v>0</v>
      </c>
      <c r="N391" s="720">
        <f t="shared" si="610"/>
        <v>0</v>
      </c>
      <c r="O391" s="720">
        <f t="shared" si="610"/>
        <v>0</v>
      </c>
      <c r="P391" s="720">
        <f t="shared" si="610"/>
        <v>0</v>
      </c>
      <c r="Q391" s="720">
        <f t="shared" si="610"/>
        <v>0</v>
      </c>
      <c r="R391" s="720">
        <f t="shared" si="610"/>
        <v>0</v>
      </c>
      <c r="S391" s="720">
        <f t="shared" si="610"/>
        <v>0</v>
      </c>
      <c r="T391" s="720">
        <f t="shared" si="610"/>
        <v>0</v>
      </c>
      <c r="U391" s="720">
        <f t="shared" si="610"/>
        <v>0</v>
      </c>
      <c r="V391" s="720">
        <f t="shared" si="610"/>
        <v>0</v>
      </c>
      <c r="W391" s="720">
        <f t="shared" si="610"/>
        <v>0</v>
      </c>
      <c r="X391" s="720">
        <f t="shared" si="610"/>
        <v>0</v>
      </c>
      <c r="Y391" s="720">
        <f t="shared" si="610"/>
        <v>0</v>
      </c>
      <c r="Z391" s="720">
        <f t="shared" si="610"/>
        <v>0</v>
      </c>
      <c r="AA391" s="720">
        <f>SUM(G391:Z391)</f>
        <v>0</v>
      </c>
      <c r="AB391" s="720">
        <f t="shared" si="611"/>
        <v>0</v>
      </c>
      <c r="AC391" s="720">
        <f t="shared" si="611"/>
        <v>0</v>
      </c>
      <c r="AD391" s="720">
        <f t="shared" si="611"/>
        <v>0</v>
      </c>
      <c r="AE391" s="720">
        <f t="shared" si="611"/>
        <v>0</v>
      </c>
      <c r="AF391" s="720">
        <f t="shared" si="611"/>
        <v>0</v>
      </c>
      <c r="AG391" s="720">
        <f t="shared" si="611"/>
        <v>0</v>
      </c>
      <c r="AH391" s="720">
        <f t="shared" si="611"/>
        <v>0</v>
      </c>
      <c r="AI391" s="720">
        <f t="shared" si="611"/>
        <v>0</v>
      </c>
      <c r="AJ391" s="720">
        <f t="shared" si="611"/>
        <v>0</v>
      </c>
      <c r="AK391" s="720">
        <f t="shared" si="611"/>
        <v>0</v>
      </c>
      <c r="AL391" s="720">
        <f t="shared" si="611"/>
        <v>0</v>
      </c>
      <c r="AM391" s="720">
        <f t="shared" si="611"/>
        <v>0</v>
      </c>
      <c r="AN391" s="720">
        <f t="shared" si="611"/>
        <v>0</v>
      </c>
      <c r="AO391" s="720">
        <f t="shared" si="611"/>
        <v>0</v>
      </c>
      <c r="AP391" s="720">
        <f t="shared" si="611"/>
        <v>0</v>
      </c>
      <c r="AQ391" s="720">
        <f t="shared" si="611"/>
        <v>0</v>
      </c>
      <c r="AR391" s="720">
        <f t="shared" si="611"/>
        <v>0</v>
      </c>
      <c r="AS391" s="720">
        <f t="shared" si="611"/>
        <v>0</v>
      </c>
      <c r="AT391" s="720">
        <f t="shared" si="611"/>
        <v>0</v>
      </c>
      <c r="AU391" s="720">
        <f t="shared" si="611"/>
        <v>0</v>
      </c>
      <c r="AV391" s="720">
        <f>SUM(AB391:AU391)</f>
        <v>0</v>
      </c>
      <c r="AW391" s="720"/>
      <c r="AX391" s="720"/>
      <c r="AY391" s="720"/>
      <c r="AZ391" s="720"/>
      <c r="BA391" s="720"/>
      <c r="BB391" s="720"/>
      <c r="BC391" s="720"/>
      <c r="BD391" s="720"/>
      <c r="BE391" s="720"/>
      <c r="BF391" s="720"/>
      <c r="BG391" s="720"/>
      <c r="BH391" s="720"/>
      <c r="BI391" s="720"/>
      <c r="BJ391" s="720"/>
      <c r="BK391" s="720"/>
      <c r="BL391" s="720"/>
      <c r="BM391" s="720"/>
      <c r="BN391" s="720"/>
      <c r="BO391" s="720"/>
      <c r="BP391" s="720"/>
      <c r="BQ391" s="720"/>
    </row>
    <row r="392" spans="1:69" s="400" customFormat="1" ht="12.75">
      <c r="A392" s="1372">
        <v>1825</v>
      </c>
      <c r="B392" s="424" t="s">
        <v>426</v>
      </c>
      <c r="C392" s="1349">
        <f ca="1">'I4 BO ASSETS'!M35</f>
        <v>0</v>
      </c>
      <c r="D392" s="720">
        <f t="shared" si="572"/>
        <v>0</v>
      </c>
      <c r="E392" s="720">
        <f t="shared" si="572"/>
        <v>0</v>
      </c>
      <c r="F392" s="720">
        <f t="shared" si="577"/>
        <v>0</v>
      </c>
      <c r="G392" s="720">
        <f t="shared" ref="G392:G411" si="612">$D392*G607</f>
        <v>0</v>
      </c>
      <c r="H392" s="720">
        <f t="shared" ref="H392:Z392" si="613">$D392*H607</f>
        <v>0</v>
      </c>
      <c r="I392" s="720">
        <f t="shared" si="613"/>
        <v>0</v>
      </c>
      <c r="J392" s="720">
        <f t="shared" si="613"/>
        <v>0</v>
      </c>
      <c r="K392" s="720">
        <f t="shared" si="613"/>
        <v>0</v>
      </c>
      <c r="L392" s="720">
        <f t="shared" si="613"/>
        <v>0</v>
      </c>
      <c r="M392" s="720">
        <f t="shared" si="613"/>
        <v>0</v>
      </c>
      <c r="N392" s="720">
        <f t="shared" si="613"/>
        <v>0</v>
      </c>
      <c r="O392" s="720">
        <f t="shared" si="613"/>
        <v>0</v>
      </c>
      <c r="P392" s="720">
        <f t="shared" si="613"/>
        <v>0</v>
      </c>
      <c r="Q392" s="720">
        <f t="shared" si="613"/>
        <v>0</v>
      </c>
      <c r="R392" s="720">
        <f t="shared" si="613"/>
        <v>0</v>
      </c>
      <c r="S392" s="720">
        <f t="shared" si="613"/>
        <v>0</v>
      </c>
      <c r="T392" s="720">
        <f t="shared" si="613"/>
        <v>0</v>
      </c>
      <c r="U392" s="720">
        <f t="shared" si="613"/>
        <v>0</v>
      </c>
      <c r="V392" s="720">
        <f t="shared" si="613"/>
        <v>0</v>
      </c>
      <c r="W392" s="720">
        <f t="shared" si="613"/>
        <v>0</v>
      </c>
      <c r="X392" s="720">
        <f t="shared" si="613"/>
        <v>0</v>
      </c>
      <c r="Y392" s="720">
        <f t="shared" si="613"/>
        <v>0</v>
      </c>
      <c r="Z392" s="720">
        <f t="shared" si="613"/>
        <v>0</v>
      </c>
      <c r="AA392" s="720">
        <f t="shared" si="579"/>
        <v>0</v>
      </c>
      <c r="AB392" s="720">
        <f t="shared" ref="AB392:AB411" si="614">$E392*AB607</f>
        <v>0</v>
      </c>
      <c r="AC392" s="720">
        <f t="shared" ref="AC392:AU392" si="615">$E392*AC607</f>
        <v>0</v>
      </c>
      <c r="AD392" s="720">
        <f t="shared" si="615"/>
        <v>0</v>
      </c>
      <c r="AE392" s="720">
        <f t="shared" si="615"/>
        <v>0</v>
      </c>
      <c r="AF392" s="720">
        <f t="shared" si="615"/>
        <v>0</v>
      </c>
      <c r="AG392" s="720">
        <f t="shared" si="615"/>
        <v>0</v>
      </c>
      <c r="AH392" s="720">
        <f t="shared" si="615"/>
        <v>0</v>
      </c>
      <c r="AI392" s="720">
        <f t="shared" si="615"/>
        <v>0</v>
      </c>
      <c r="AJ392" s="720">
        <f t="shared" si="615"/>
        <v>0</v>
      </c>
      <c r="AK392" s="720">
        <f t="shared" si="615"/>
        <v>0</v>
      </c>
      <c r="AL392" s="720">
        <f t="shared" si="615"/>
        <v>0</v>
      </c>
      <c r="AM392" s="720">
        <f t="shared" si="615"/>
        <v>0</v>
      </c>
      <c r="AN392" s="720">
        <f t="shared" si="615"/>
        <v>0</v>
      </c>
      <c r="AO392" s="720">
        <f t="shared" si="615"/>
        <v>0</v>
      </c>
      <c r="AP392" s="720">
        <f t="shared" si="615"/>
        <v>0</v>
      </c>
      <c r="AQ392" s="720">
        <f t="shared" si="615"/>
        <v>0</v>
      </c>
      <c r="AR392" s="720">
        <f t="shared" si="615"/>
        <v>0</v>
      </c>
      <c r="AS392" s="720">
        <f t="shared" si="615"/>
        <v>0</v>
      </c>
      <c r="AT392" s="720">
        <f t="shared" si="615"/>
        <v>0</v>
      </c>
      <c r="AU392" s="720">
        <f t="shared" si="615"/>
        <v>0</v>
      </c>
      <c r="AV392" s="720">
        <f t="shared" si="581"/>
        <v>0</v>
      </c>
      <c r="AW392" s="720"/>
      <c r="AX392" s="720"/>
      <c r="AY392" s="720"/>
      <c r="AZ392" s="720"/>
      <c r="BA392" s="720"/>
      <c r="BB392" s="720"/>
      <c r="BC392" s="720"/>
      <c r="BD392" s="720"/>
      <c r="BE392" s="720"/>
      <c r="BF392" s="720"/>
      <c r="BG392" s="720"/>
      <c r="BH392" s="720"/>
      <c r="BI392" s="720"/>
      <c r="BJ392" s="720"/>
      <c r="BK392" s="720"/>
      <c r="BL392" s="720"/>
      <c r="BM392" s="720"/>
      <c r="BN392" s="720"/>
      <c r="BO392" s="720"/>
      <c r="BP392" s="720"/>
      <c r="BQ392" s="720"/>
    </row>
    <row r="393" spans="1:69" s="400" customFormat="1" ht="12.75">
      <c r="A393" s="1372" t="s">
        <v>137</v>
      </c>
      <c r="B393" s="424" t="s">
        <v>1420</v>
      </c>
      <c r="C393" s="1349">
        <f ca="1">'I4 BO ASSETS'!M36</f>
        <v>0</v>
      </c>
      <c r="D393" s="720">
        <f t="shared" si="572"/>
        <v>0</v>
      </c>
      <c r="E393" s="720">
        <f t="shared" si="572"/>
        <v>0</v>
      </c>
      <c r="F393" s="720">
        <f t="shared" si="577"/>
        <v>0</v>
      </c>
      <c r="G393" s="720">
        <f t="shared" si="612"/>
        <v>0</v>
      </c>
      <c r="H393" s="720">
        <f t="shared" ref="H393:Z393" si="616">$D393*H608</f>
        <v>0</v>
      </c>
      <c r="I393" s="720">
        <f t="shared" si="616"/>
        <v>0</v>
      </c>
      <c r="J393" s="720">
        <f t="shared" si="616"/>
        <v>0</v>
      </c>
      <c r="K393" s="720">
        <f t="shared" si="616"/>
        <v>0</v>
      </c>
      <c r="L393" s="720">
        <f t="shared" si="616"/>
        <v>0</v>
      </c>
      <c r="M393" s="720">
        <f t="shared" si="616"/>
        <v>0</v>
      </c>
      <c r="N393" s="720">
        <f t="shared" si="616"/>
        <v>0</v>
      </c>
      <c r="O393" s="720">
        <f t="shared" si="616"/>
        <v>0</v>
      </c>
      <c r="P393" s="720">
        <f t="shared" si="616"/>
        <v>0</v>
      </c>
      <c r="Q393" s="720">
        <f t="shared" si="616"/>
        <v>0</v>
      </c>
      <c r="R393" s="720">
        <f t="shared" si="616"/>
        <v>0</v>
      </c>
      <c r="S393" s="720">
        <f t="shared" si="616"/>
        <v>0</v>
      </c>
      <c r="T393" s="720">
        <f t="shared" si="616"/>
        <v>0</v>
      </c>
      <c r="U393" s="720">
        <f t="shared" si="616"/>
        <v>0</v>
      </c>
      <c r="V393" s="720">
        <f t="shared" si="616"/>
        <v>0</v>
      </c>
      <c r="W393" s="720">
        <f t="shared" si="616"/>
        <v>0</v>
      </c>
      <c r="X393" s="720">
        <f t="shared" si="616"/>
        <v>0</v>
      </c>
      <c r="Y393" s="720">
        <f t="shared" si="616"/>
        <v>0</v>
      </c>
      <c r="Z393" s="720">
        <f t="shared" si="616"/>
        <v>0</v>
      </c>
      <c r="AA393" s="720">
        <f t="shared" si="579"/>
        <v>0</v>
      </c>
      <c r="AB393" s="720">
        <f t="shared" si="614"/>
        <v>0</v>
      </c>
      <c r="AC393" s="720">
        <f t="shared" ref="AC393:AU393" si="617">$E393*AC608</f>
        <v>0</v>
      </c>
      <c r="AD393" s="720">
        <f t="shared" si="617"/>
        <v>0</v>
      </c>
      <c r="AE393" s="720">
        <f t="shared" si="617"/>
        <v>0</v>
      </c>
      <c r="AF393" s="720">
        <f t="shared" si="617"/>
        <v>0</v>
      </c>
      <c r="AG393" s="720">
        <f t="shared" si="617"/>
        <v>0</v>
      </c>
      <c r="AH393" s="720">
        <f t="shared" si="617"/>
        <v>0</v>
      </c>
      <c r="AI393" s="720">
        <f t="shared" si="617"/>
        <v>0</v>
      </c>
      <c r="AJ393" s="720">
        <f t="shared" si="617"/>
        <v>0</v>
      </c>
      <c r="AK393" s="720">
        <f t="shared" si="617"/>
        <v>0</v>
      </c>
      <c r="AL393" s="720">
        <f t="shared" si="617"/>
        <v>0</v>
      </c>
      <c r="AM393" s="720">
        <f t="shared" si="617"/>
        <v>0</v>
      </c>
      <c r="AN393" s="720">
        <f t="shared" si="617"/>
        <v>0</v>
      </c>
      <c r="AO393" s="720">
        <f t="shared" si="617"/>
        <v>0</v>
      </c>
      <c r="AP393" s="720">
        <f t="shared" si="617"/>
        <v>0</v>
      </c>
      <c r="AQ393" s="720">
        <f t="shared" si="617"/>
        <v>0</v>
      </c>
      <c r="AR393" s="720">
        <f t="shared" si="617"/>
        <v>0</v>
      </c>
      <c r="AS393" s="720">
        <f t="shared" si="617"/>
        <v>0</v>
      </c>
      <c r="AT393" s="720">
        <f t="shared" si="617"/>
        <v>0</v>
      </c>
      <c r="AU393" s="720">
        <f t="shared" si="617"/>
        <v>0</v>
      </c>
      <c r="AV393" s="720">
        <f t="shared" si="581"/>
        <v>0</v>
      </c>
      <c r="AW393" s="720"/>
      <c r="AX393" s="720"/>
      <c r="AY393" s="720"/>
      <c r="AZ393" s="720"/>
      <c r="BA393" s="720"/>
      <c r="BB393" s="720"/>
      <c r="BC393" s="720"/>
      <c r="BD393" s="720"/>
      <c r="BE393" s="720"/>
      <c r="BF393" s="720"/>
      <c r="BG393" s="720"/>
      <c r="BH393" s="720"/>
      <c r="BI393" s="720"/>
      <c r="BJ393" s="720"/>
      <c r="BK393" s="720"/>
      <c r="BL393" s="720"/>
      <c r="BM393" s="720"/>
      <c r="BN393" s="720"/>
      <c r="BO393" s="720"/>
      <c r="BP393" s="720"/>
      <c r="BQ393" s="720"/>
    </row>
    <row r="394" spans="1:69" s="400" customFormat="1" ht="12.75">
      <c r="A394" s="1372" t="s">
        <v>138</v>
      </c>
      <c r="B394" s="424" t="s">
        <v>1421</v>
      </c>
      <c r="C394" s="1349">
        <f ca="1">'I4 BO ASSETS'!M37</f>
        <v>0</v>
      </c>
      <c r="D394" s="720">
        <f t="shared" ref="D394:E413" si="618">$C394*D609</f>
        <v>0</v>
      </c>
      <c r="E394" s="720">
        <f t="shared" si="618"/>
        <v>0</v>
      </c>
      <c r="F394" s="720">
        <f t="shared" si="577"/>
        <v>0</v>
      </c>
      <c r="G394" s="720">
        <f t="shared" si="612"/>
        <v>0</v>
      </c>
      <c r="H394" s="720">
        <f t="shared" ref="H394:Z394" si="619">$D394*H609</f>
        <v>0</v>
      </c>
      <c r="I394" s="720">
        <f t="shared" si="619"/>
        <v>0</v>
      </c>
      <c r="J394" s="720">
        <f t="shared" si="619"/>
        <v>0</v>
      </c>
      <c r="K394" s="720">
        <f t="shared" si="619"/>
        <v>0</v>
      </c>
      <c r="L394" s="720">
        <f t="shared" si="619"/>
        <v>0</v>
      </c>
      <c r="M394" s="720">
        <f t="shared" si="619"/>
        <v>0</v>
      </c>
      <c r="N394" s="720">
        <f t="shared" si="619"/>
        <v>0</v>
      </c>
      <c r="O394" s="720">
        <f t="shared" si="619"/>
        <v>0</v>
      </c>
      <c r="P394" s="720">
        <f t="shared" si="619"/>
        <v>0</v>
      </c>
      <c r="Q394" s="720">
        <f t="shared" si="619"/>
        <v>0</v>
      </c>
      <c r="R394" s="720">
        <f t="shared" si="619"/>
        <v>0</v>
      </c>
      <c r="S394" s="720">
        <f t="shared" si="619"/>
        <v>0</v>
      </c>
      <c r="T394" s="720">
        <f t="shared" si="619"/>
        <v>0</v>
      </c>
      <c r="U394" s="720">
        <f t="shared" si="619"/>
        <v>0</v>
      </c>
      <c r="V394" s="720">
        <f t="shared" si="619"/>
        <v>0</v>
      </c>
      <c r="W394" s="720">
        <f t="shared" si="619"/>
        <v>0</v>
      </c>
      <c r="X394" s="720">
        <f t="shared" si="619"/>
        <v>0</v>
      </c>
      <c r="Y394" s="720">
        <f t="shared" si="619"/>
        <v>0</v>
      </c>
      <c r="Z394" s="720">
        <f t="shared" si="619"/>
        <v>0</v>
      </c>
      <c r="AA394" s="720">
        <f t="shared" si="579"/>
        <v>0</v>
      </c>
      <c r="AB394" s="720">
        <f t="shared" si="614"/>
        <v>0</v>
      </c>
      <c r="AC394" s="720">
        <f t="shared" ref="AC394:AU394" si="620">$E394*AC609</f>
        <v>0</v>
      </c>
      <c r="AD394" s="720">
        <f t="shared" si="620"/>
        <v>0</v>
      </c>
      <c r="AE394" s="720">
        <f t="shared" si="620"/>
        <v>0</v>
      </c>
      <c r="AF394" s="720">
        <f t="shared" si="620"/>
        <v>0</v>
      </c>
      <c r="AG394" s="720">
        <f t="shared" si="620"/>
        <v>0</v>
      </c>
      <c r="AH394" s="720">
        <f t="shared" si="620"/>
        <v>0</v>
      </c>
      <c r="AI394" s="720">
        <f t="shared" si="620"/>
        <v>0</v>
      </c>
      <c r="AJ394" s="720">
        <f t="shared" si="620"/>
        <v>0</v>
      </c>
      <c r="AK394" s="720">
        <f t="shared" si="620"/>
        <v>0</v>
      </c>
      <c r="AL394" s="720">
        <f t="shared" si="620"/>
        <v>0</v>
      </c>
      <c r="AM394" s="720">
        <f t="shared" si="620"/>
        <v>0</v>
      </c>
      <c r="AN394" s="720">
        <f t="shared" si="620"/>
        <v>0</v>
      </c>
      <c r="AO394" s="720">
        <f t="shared" si="620"/>
        <v>0</v>
      </c>
      <c r="AP394" s="720">
        <f t="shared" si="620"/>
        <v>0</v>
      </c>
      <c r="AQ394" s="720">
        <f t="shared" si="620"/>
        <v>0</v>
      </c>
      <c r="AR394" s="720">
        <f t="shared" si="620"/>
        <v>0</v>
      </c>
      <c r="AS394" s="720">
        <f t="shared" si="620"/>
        <v>0</v>
      </c>
      <c r="AT394" s="720">
        <f t="shared" si="620"/>
        <v>0</v>
      </c>
      <c r="AU394" s="720">
        <f t="shared" si="620"/>
        <v>0</v>
      </c>
      <c r="AV394" s="720">
        <f t="shared" si="581"/>
        <v>0</v>
      </c>
      <c r="AW394" s="720"/>
      <c r="AX394" s="720"/>
      <c r="AY394" s="720"/>
      <c r="AZ394" s="720"/>
      <c r="BA394" s="720"/>
      <c r="BB394" s="720"/>
      <c r="BC394" s="720"/>
      <c r="BD394" s="720"/>
      <c r="BE394" s="720"/>
      <c r="BF394" s="720"/>
      <c r="BG394" s="720"/>
      <c r="BH394" s="720"/>
      <c r="BI394" s="720"/>
      <c r="BJ394" s="720"/>
      <c r="BK394" s="720"/>
      <c r="BL394" s="720"/>
      <c r="BM394" s="720"/>
      <c r="BN394" s="720"/>
      <c r="BO394" s="720"/>
      <c r="BP394" s="720"/>
      <c r="BQ394" s="720"/>
    </row>
    <row r="395" spans="1:69" s="400" customFormat="1" ht="12.75">
      <c r="A395" s="1372">
        <v>1830</v>
      </c>
      <c r="B395" s="424" t="s">
        <v>427</v>
      </c>
      <c r="C395" s="1349">
        <f ca="1">'I4 BO ASSETS'!M38</f>
        <v>0</v>
      </c>
      <c r="D395" s="720">
        <f t="shared" si="618"/>
        <v>0</v>
      </c>
      <c r="E395" s="720">
        <f t="shared" si="618"/>
        <v>0</v>
      </c>
      <c r="F395" s="720">
        <f t="shared" si="577"/>
        <v>0</v>
      </c>
      <c r="G395" s="720">
        <f t="shared" si="612"/>
        <v>0</v>
      </c>
      <c r="H395" s="720">
        <f t="shared" ref="H395:Z395" si="621">$D395*H610</f>
        <v>0</v>
      </c>
      <c r="I395" s="720">
        <f t="shared" si="621"/>
        <v>0</v>
      </c>
      <c r="J395" s="720">
        <f t="shared" si="621"/>
        <v>0</v>
      </c>
      <c r="K395" s="720">
        <f t="shared" si="621"/>
        <v>0</v>
      </c>
      <c r="L395" s="720">
        <f t="shared" si="621"/>
        <v>0</v>
      </c>
      <c r="M395" s="720">
        <f t="shared" si="621"/>
        <v>0</v>
      </c>
      <c r="N395" s="720">
        <f t="shared" si="621"/>
        <v>0</v>
      </c>
      <c r="O395" s="720">
        <f t="shared" si="621"/>
        <v>0</v>
      </c>
      <c r="P395" s="720">
        <f t="shared" si="621"/>
        <v>0</v>
      </c>
      <c r="Q395" s="720">
        <f t="shared" si="621"/>
        <v>0</v>
      </c>
      <c r="R395" s="720">
        <f t="shared" si="621"/>
        <v>0</v>
      </c>
      <c r="S395" s="720">
        <f t="shared" si="621"/>
        <v>0</v>
      </c>
      <c r="T395" s="720">
        <f t="shared" si="621"/>
        <v>0</v>
      </c>
      <c r="U395" s="720">
        <f t="shared" si="621"/>
        <v>0</v>
      </c>
      <c r="V395" s="720">
        <f t="shared" si="621"/>
        <v>0</v>
      </c>
      <c r="W395" s="720">
        <f t="shared" si="621"/>
        <v>0</v>
      </c>
      <c r="X395" s="720">
        <f t="shared" si="621"/>
        <v>0</v>
      </c>
      <c r="Y395" s="720">
        <f t="shared" si="621"/>
        <v>0</v>
      </c>
      <c r="Z395" s="720">
        <f t="shared" si="621"/>
        <v>0</v>
      </c>
      <c r="AA395" s="720">
        <f t="shared" si="579"/>
        <v>0</v>
      </c>
      <c r="AB395" s="720">
        <f t="shared" si="614"/>
        <v>0</v>
      </c>
      <c r="AC395" s="720">
        <f t="shared" ref="AC395:AU395" si="622">$E395*AC610</f>
        <v>0</v>
      </c>
      <c r="AD395" s="720">
        <f t="shared" si="622"/>
        <v>0</v>
      </c>
      <c r="AE395" s="720">
        <f t="shared" si="622"/>
        <v>0</v>
      </c>
      <c r="AF395" s="720">
        <f t="shared" si="622"/>
        <v>0</v>
      </c>
      <c r="AG395" s="720">
        <f t="shared" si="622"/>
        <v>0</v>
      </c>
      <c r="AH395" s="720">
        <f t="shared" si="622"/>
        <v>0</v>
      </c>
      <c r="AI395" s="720">
        <f t="shared" si="622"/>
        <v>0</v>
      </c>
      <c r="AJ395" s="720">
        <f t="shared" si="622"/>
        <v>0</v>
      </c>
      <c r="AK395" s="720">
        <f t="shared" si="622"/>
        <v>0</v>
      </c>
      <c r="AL395" s="720">
        <f t="shared" si="622"/>
        <v>0</v>
      </c>
      <c r="AM395" s="720">
        <f t="shared" si="622"/>
        <v>0</v>
      </c>
      <c r="AN395" s="720">
        <f t="shared" si="622"/>
        <v>0</v>
      </c>
      <c r="AO395" s="720">
        <f t="shared" si="622"/>
        <v>0</v>
      </c>
      <c r="AP395" s="720">
        <f t="shared" si="622"/>
        <v>0</v>
      </c>
      <c r="AQ395" s="720">
        <f t="shared" si="622"/>
        <v>0</v>
      </c>
      <c r="AR395" s="720">
        <f t="shared" si="622"/>
        <v>0</v>
      </c>
      <c r="AS395" s="720">
        <f t="shared" si="622"/>
        <v>0</v>
      </c>
      <c r="AT395" s="720">
        <f t="shared" si="622"/>
        <v>0</v>
      </c>
      <c r="AU395" s="720">
        <f t="shared" si="622"/>
        <v>0</v>
      </c>
      <c r="AV395" s="720">
        <f t="shared" si="581"/>
        <v>0</v>
      </c>
      <c r="AW395" s="720"/>
      <c r="AX395" s="720"/>
      <c r="AY395" s="720"/>
      <c r="AZ395" s="720"/>
      <c r="BA395" s="720"/>
      <c r="BB395" s="720"/>
      <c r="BC395" s="720"/>
      <c r="BD395" s="720"/>
      <c r="BE395" s="720"/>
      <c r="BF395" s="720"/>
      <c r="BG395" s="720"/>
      <c r="BH395" s="720"/>
      <c r="BI395" s="720"/>
      <c r="BJ395" s="720"/>
      <c r="BK395" s="720"/>
      <c r="BL395" s="720"/>
      <c r="BM395" s="720"/>
      <c r="BN395" s="720"/>
      <c r="BO395" s="720"/>
      <c r="BP395" s="720"/>
      <c r="BQ395" s="720"/>
    </row>
    <row r="396" spans="1:69" s="400" customFormat="1" ht="25.5">
      <c r="A396" s="1372" t="s">
        <v>139</v>
      </c>
      <c r="B396" s="424" t="s">
        <v>1422</v>
      </c>
      <c r="C396" s="1349">
        <f ca="1">'I4 BO ASSETS'!M39</f>
        <v>0</v>
      </c>
      <c r="D396" s="720">
        <f t="shared" si="618"/>
        <v>0</v>
      </c>
      <c r="E396" s="720">
        <f t="shared" si="618"/>
        <v>0</v>
      </c>
      <c r="F396" s="720">
        <f t="shared" si="577"/>
        <v>0</v>
      </c>
      <c r="G396" s="720">
        <f t="shared" si="612"/>
        <v>0</v>
      </c>
      <c r="H396" s="720">
        <f t="shared" ref="H396:Z396" si="623">$D396*H611</f>
        <v>0</v>
      </c>
      <c r="I396" s="720">
        <f t="shared" si="623"/>
        <v>0</v>
      </c>
      <c r="J396" s="720">
        <f t="shared" si="623"/>
        <v>0</v>
      </c>
      <c r="K396" s="720">
        <f t="shared" si="623"/>
        <v>0</v>
      </c>
      <c r="L396" s="720">
        <f t="shared" si="623"/>
        <v>0</v>
      </c>
      <c r="M396" s="720">
        <f t="shared" si="623"/>
        <v>0</v>
      </c>
      <c r="N396" s="720">
        <f t="shared" si="623"/>
        <v>0</v>
      </c>
      <c r="O396" s="720">
        <f t="shared" si="623"/>
        <v>0</v>
      </c>
      <c r="P396" s="720">
        <f t="shared" si="623"/>
        <v>0</v>
      </c>
      <c r="Q396" s="720">
        <f t="shared" si="623"/>
        <v>0</v>
      </c>
      <c r="R396" s="720">
        <f t="shared" si="623"/>
        <v>0</v>
      </c>
      <c r="S396" s="720">
        <f t="shared" si="623"/>
        <v>0</v>
      </c>
      <c r="T396" s="720">
        <f t="shared" si="623"/>
        <v>0</v>
      </c>
      <c r="U396" s="720">
        <f t="shared" si="623"/>
        <v>0</v>
      </c>
      <c r="V396" s="720">
        <f t="shared" si="623"/>
        <v>0</v>
      </c>
      <c r="W396" s="720">
        <f t="shared" si="623"/>
        <v>0</v>
      </c>
      <c r="X396" s="720">
        <f t="shared" si="623"/>
        <v>0</v>
      </c>
      <c r="Y396" s="720">
        <f t="shared" si="623"/>
        <v>0</v>
      </c>
      <c r="Z396" s="720">
        <f t="shared" si="623"/>
        <v>0</v>
      </c>
      <c r="AA396" s="720">
        <f t="shared" si="579"/>
        <v>0</v>
      </c>
      <c r="AB396" s="720">
        <f t="shared" si="614"/>
        <v>0</v>
      </c>
      <c r="AC396" s="720">
        <f t="shared" ref="AC396:AU396" si="624">$E396*AC611</f>
        <v>0</v>
      </c>
      <c r="AD396" s="720">
        <f t="shared" si="624"/>
        <v>0</v>
      </c>
      <c r="AE396" s="720">
        <f t="shared" si="624"/>
        <v>0</v>
      </c>
      <c r="AF396" s="720">
        <f t="shared" si="624"/>
        <v>0</v>
      </c>
      <c r="AG396" s="720">
        <f t="shared" si="624"/>
        <v>0</v>
      </c>
      <c r="AH396" s="720">
        <f t="shared" si="624"/>
        <v>0</v>
      </c>
      <c r="AI396" s="720">
        <f t="shared" si="624"/>
        <v>0</v>
      </c>
      <c r="AJ396" s="720">
        <f t="shared" si="624"/>
        <v>0</v>
      </c>
      <c r="AK396" s="720">
        <f t="shared" si="624"/>
        <v>0</v>
      </c>
      <c r="AL396" s="720">
        <f t="shared" si="624"/>
        <v>0</v>
      </c>
      <c r="AM396" s="720">
        <f t="shared" si="624"/>
        <v>0</v>
      </c>
      <c r="AN396" s="720">
        <f t="shared" si="624"/>
        <v>0</v>
      </c>
      <c r="AO396" s="720">
        <f t="shared" si="624"/>
        <v>0</v>
      </c>
      <c r="AP396" s="720">
        <f t="shared" si="624"/>
        <v>0</v>
      </c>
      <c r="AQ396" s="720">
        <f t="shared" si="624"/>
        <v>0</v>
      </c>
      <c r="AR396" s="720">
        <f t="shared" si="624"/>
        <v>0</v>
      </c>
      <c r="AS396" s="720">
        <f t="shared" si="624"/>
        <v>0</v>
      </c>
      <c r="AT396" s="720">
        <f t="shared" si="624"/>
        <v>0</v>
      </c>
      <c r="AU396" s="720">
        <f t="shared" si="624"/>
        <v>0</v>
      </c>
      <c r="AV396" s="720">
        <f t="shared" si="581"/>
        <v>0</v>
      </c>
      <c r="AW396" s="720"/>
      <c r="AX396" s="720"/>
      <c r="AY396" s="720"/>
      <c r="AZ396" s="720"/>
      <c r="BA396" s="720"/>
      <c r="BB396" s="720"/>
      <c r="BC396" s="720"/>
      <c r="BD396" s="720"/>
      <c r="BE396" s="720"/>
      <c r="BF396" s="720"/>
      <c r="BG396" s="720"/>
      <c r="BH396" s="720"/>
      <c r="BI396" s="720"/>
      <c r="BJ396" s="720"/>
      <c r="BK396" s="720"/>
      <c r="BL396" s="720"/>
      <c r="BM396" s="720"/>
      <c r="BN396" s="720"/>
      <c r="BO396" s="720"/>
      <c r="BP396" s="720"/>
      <c r="BQ396" s="720"/>
    </row>
    <row r="397" spans="1:69" s="400" customFormat="1" ht="12.75">
      <c r="A397" s="1372" t="s">
        <v>140</v>
      </c>
      <c r="B397" s="424" t="s">
        <v>1423</v>
      </c>
      <c r="C397" s="1349">
        <f ca="1">'I4 BO ASSETS'!M40</f>
        <v>0</v>
      </c>
      <c r="D397" s="720">
        <f t="shared" si="618"/>
        <v>0</v>
      </c>
      <c r="E397" s="720">
        <f t="shared" si="618"/>
        <v>0</v>
      </c>
      <c r="F397" s="720">
        <f t="shared" si="577"/>
        <v>0</v>
      </c>
      <c r="G397" s="720">
        <f t="shared" si="612"/>
        <v>0</v>
      </c>
      <c r="H397" s="720">
        <f t="shared" ref="H397:Z397" si="625">$D397*H612</f>
        <v>0</v>
      </c>
      <c r="I397" s="720">
        <f t="shared" si="625"/>
        <v>0</v>
      </c>
      <c r="J397" s="720">
        <f t="shared" si="625"/>
        <v>0</v>
      </c>
      <c r="K397" s="720">
        <f t="shared" si="625"/>
        <v>0</v>
      </c>
      <c r="L397" s="720">
        <f t="shared" si="625"/>
        <v>0</v>
      </c>
      <c r="M397" s="720">
        <f t="shared" si="625"/>
        <v>0</v>
      </c>
      <c r="N397" s="720">
        <f t="shared" si="625"/>
        <v>0</v>
      </c>
      <c r="O397" s="720">
        <f t="shared" si="625"/>
        <v>0</v>
      </c>
      <c r="P397" s="720">
        <f t="shared" si="625"/>
        <v>0</v>
      </c>
      <c r="Q397" s="720">
        <f t="shared" si="625"/>
        <v>0</v>
      </c>
      <c r="R397" s="720">
        <f t="shared" si="625"/>
        <v>0</v>
      </c>
      <c r="S397" s="720">
        <f t="shared" si="625"/>
        <v>0</v>
      </c>
      <c r="T397" s="720">
        <f t="shared" si="625"/>
        <v>0</v>
      </c>
      <c r="U397" s="720">
        <f t="shared" si="625"/>
        <v>0</v>
      </c>
      <c r="V397" s="720">
        <f t="shared" si="625"/>
        <v>0</v>
      </c>
      <c r="W397" s="720">
        <f t="shared" si="625"/>
        <v>0</v>
      </c>
      <c r="X397" s="720">
        <f t="shared" si="625"/>
        <v>0</v>
      </c>
      <c r="Y397" s="720">
        <f t="shared" si="625"/>
        <v>0</v>
      </c>
      <c r="Z397" s="720">
        <f t="shared" si="625"/>
        <v>0</v>
      </c>
      <c r="AA397" s="720">
        <f t="shared" si="579"/>
        <v>0</v>
      </c>
      <c r="AB397" s="720">
        <f t="shared" si="614"/>
        <v>0</v>
      </c>
      <c r="AC397" s="720">
        <f t="shared" ref="AC397:AU397" si="626">$E397*AC612</f>
        <v>0</v>
      </c>
      <c r="AD397" s="720">
        <f t="shared" si="626"/>
        <v>0</v>
      </c>
      <c r="AE397" s="720">
        <f t="shared" si="626"/>
        <v>0</v>
      </c>
      <c r="AF397" s="720">
        <f t="shared" si="626"/>
        <v>0</v>
      </c>
      <c r="AG397" s="720">
        <f t="shared" si="626"/>
        <v>0</v>
      </c>
      <c r="AH397" s="720">
        <f t="shared" si="626"/>
        <v>0</v>
      </c>
      <c r="AI397" s="720">
        <f t="shared" si="626"/>
        <v>0</v>
      </c>
      <c r="AJ397" s="720">
        <f t="shared" si="626"/>
        <v>0</v>
      </c>
      <c r="AK397" s="720">
        <f t="shared" si="626"/>
        <v>0</v>
      </c>
      <c r="AL397" s="720">
        <f t="shared" si="626"/>
        <v>0</v>
      </c>
      <c r="AM397" s="720">
        <f t="shared" si="626"/>
        <v>0</v>
      </c>
      <c r="AN397" s="720">
        <f t="shared" si="626"/>
        <v>0</v>
      </c>
      <c r="AO397" s="720">
        <f t="shared" si="626"/>
        <v>0</v>
      </c>
      <c r="AP397" s="720">
        <f t="shared" si="626"/>
        <v>0</v>
      </c>
      <c r="AQ397" s="720">
        <f t="shared" si="626"/>
        <v>0</v>
      </c>
      <c r="AR397" s="720">
        <f t="shared" si="626"/>
        <v>0</v>
      </c>
      <c r="AS397" s="720">
        <f t="shared" si="626"/>
        <v>0</v>
      </c>
      <c r="AT397" s="720">
        <f t="shared" si="626"/>
        <v>0</v>
      </c>
      <c r="AU397" s="720">
        <f t="shared" si="626"/>
        <v>0</v>
      </c>
      <c r="AV397" s="720">
        <f t="shared" si="581"/>
        <v>0</v>
      </c>
      <c r="AW397" s="720"/>
      <c r="AX397" s="720"/>
      <c r="AY397" s="720"/>
      <c r="AZ397" s="720"/>
      <c r="BA397" s="720"/>
      <c r="BB397" s="720"/>
      <c r="BC397" s="720"/>
      <c r="BD397" s="720"/>
      <c r="BE397" s="720"/>
      <c r="BF397" s="720"/>
      <c r="BG397" s="720"/>
      <c r="BH397" s="720"/>
      <c r="BI397" s="720"/>
      <c r="BJ397" s="720"/>
      <c r="BK397" s="720"/>
      <c r="BL397" s="720"/>
      <c r="BM397" s="720"/>
      <c r="BN397" s="720"/>
      <c r="BO397" s="720"/>
      <c r="BP397" s="720"/>
      <c r="BQ397" s="720"/>
    </row>
    <row r="398" spans="1:69" s="400" customFormat="1" ht="12.75">
      <c r="A398" s="1372" t="s">
        <v>141</v>
      </c>
      <c r="B398" s="424" t="s">
        <v>1447</v>
      </c>
      <c r="C398" s="1349">
        <f ca="1">'I4 BO ASSETS'!M41</f>
        <v>0</v>
      </c>
      <c r="D398" s="720">
        <f t="shared" si="618"/>
        <v>0</v>
      </c>
      <c r="E398" s="720">
        <f t="shared" si="618"/>
        <v>0</v>
      </c>
      <c r="F398" s="720">
        <f t="shared" si="577"/>
        <v>0</v>
      </c>
      <c r="G398" s="720">
        <f t="shared" si="612"/>
        <v>0</v>
      </c>
      <c r="H398" s="720">
        <f t="shared" ref="H398:Z398" si="627">$D398*H613</f>
        <v>0</v>
      </c>
      <c r="I398" s="720">
        <f t="shared" si="627"/>
        <v>0</v>
      </c>
      <c r="J398" s="720">
        <f t="shared" si="627"/>
        <v>0</v>
      </c>
      <c r="K398" s="720">
        <f t="shared" si="627"/>
        <v>0</v>
      </c>
      <c r="L398" s="720">
        <f t="shared" si="627"/>
        <v>0</v>
      </c>
      <c r="M398" s="720">
        <f t="shared" si="627"/>
        <v>0</v>
      </c>
      <c r="N398" s="720">
        <f t="shared" si="627"/>
        <v>0</v>
      </c>
      <c r="O398" s="720">
        <f t="shared" si="627"/>
        <v>0</v>
      </c>
      <c r="P398" s="720">
        <f t="shared" si="627"/>
        <v>0</v>
      </c>
      <c r="Q398" s="720">
        <f t="shared" si="627"/>
        <v>0</v>
      </c>
      <c r="R398" s="720">
        <f t="shared" si="627"/>
        <v>0</v>
      </c>
      <c r="S398" s="720">
        <f t="shared" si="627"/>
        <v>0</v>
      </c>
      <c r="T398" s="720">
        <f t="shared" si="627"/>
        <v>0</v>
      </c>
      <c r="U398" s="720">
        <f t="shared" si="627"/>
        <v>0</v>
      </c>
      <c r="V398" s="720">
        <f t="shared" si="627"/>
        <v>0</v>
      </c>
      <c r="W398" s="720">
        <f t="shared" si="627"/>
        <v>0</v>
      </c>
      <c r="X398" s="720">
        <f t="shared" si="627"/>
        <v>0</v>
      </c>
      <c r="Y398" s="720">
        <f t="shared" si="627"/>
        <v>0</v>
      </c>
      <c r="Z398" s="720">
        <f t="shared" si="627"/>
        <v>0</v>
      </c>
      <c r="AA398" s="720">
        <f t="shared" si="579"/>
        <v>0</v>
      </c>
      <c r="AB398" s="720">
        <f t="shared" si="614"/>
        <v>0</v>
      </c>
      <c r="AC398" s="720">
        <f t="shared" ref="AC398:AU398" si="628">$E398*AC613</f>
        <v>0</v>
      </c>
      <c r="AD398" s="720">
        <f t="shared" si="628"/>
        <v>0</v>
      </c>
      <c r="AE398" s="720">
        <f t="shared" si="628"/>
        <v>0</v>
      </c>
      <c r="AF398" s="720">
        <f t="shared" si="628"/>
        <v>0</v>
      </c>
      <c r="AG398" s="720">
        <f t="shared" si="628"/>
        <v>0</v>
      </c>
      <c r="AH398" s="720">
        <f t="shared" si="628"/>
        <v>0</v>
      </c>
      <c r="AI398" s="720">
        <f t="shared" si="628"/>
        <v>0</v>
      </c>
      <c r="AJ398" s="720">
        <f t="shared" si="628"/>
        <v>0</v>
      </c>
      <c r="AK398" s="720">
        <f t="shared" si="628"/>
        <v>0</v>
      </c>
      <c r="AL398" s="720">
        <f t="shared" si="628"/>
        <v>0</v>
      </c>
      <c r="AM398" s="720">
        <f t="shared" si="628"/>
        <v>0</v>
      </c>
      <c r="AN398" s="720">
        <f t="shared" si="628"/>
        <v>0</v>
      </c>
      <c r="AO398" s="720">
        <f t="shared" si="628"/>
        <v>0</v>
      </c>
      <c r="AP398" s="720">
        <f t="shared" si="628"/>
        <v>0</v>
      </c>
      <c r="AQ398" s="720">
        <f t="shared" si="628"/>
        <v>0</v>
      </c>
      <c r="AR398" s="720">
        <f t="shared" si="628"/>
        <v>0</v>
      </c>
      <c r="AS398" s="720">
        <f t="shared" si="628"/>
        <v>0</v>
      </c>
      <c r="AT398" s="720">
        <f t="shared" si="628"/>
        <v>0</v>
      </c>
      <c r="AU398" s="720">
        <f t="shared" si="628"/>
        <v>0</v>
      </c>
      <c r="AV398" s="720">
        <f t="shared" si="581"/>
        <v>0</v>
      </c>
      <c r="AW398" s="720"/>
      <c r="AX398" s="720"/>
      <c r="AY398" s="720"/>
      <c r="AZ398" s="720"/>
      <c r="BA398" s="720"/>
      <c r="BB398" s="720"/>
      <c r="BC398" s="720"/>
      <c r="BD398" s="720"/>
      <c r="BE398" s="720"/>
      <c r="BF398" s="720"/>
      <c r="BG398" s="720"/>
      <c r="BH398" s="720"/>
      <c r="BI398" s="720"/>
      <c r="BJ398" s="720"/>
      <c r="BK398" s="720"/>
      <c r="BL398" s="720"/>
      <c r="BM398" s="720"/>
      <c r="BN398" s="720"/>
      <c r="BO398" s="720"/>
      <c r="BP398" s="720"/>
      <c r="BQ398" s="720"/>
    </row>
    <row r="399" spans="1:69" s="400" customFormat="1" ht="12.75">
      <c r="A399" s="1372">
        <v>1835</v>
      </c>
      <c r="B399" s="424" t="s">
        <v>413</v>
      </c>
      <c r="C399" s="1349">
        <f ca="1">'I4 BO ASSETS'!M42</f>
        <v>0</v>
      </c>
      <c r="D399" s="720">
        <f t="shared" si="618"/>
        <v>0</v>
      </c>
      <c r="E399" s="720">
        <f t="shared" si="618"/>
        <v>0</v>
      </c>
      <c r="F399" s="720">
        <f t="shared" si="577"/>
        <v>0</v>
      </c>
      <c r="G399" s="720">
        <f t="shared" si="612"/>
        <v>0</v>
      </c>
      <c r="H399" s="720">
        <f t="shared" ref="H399:Z399" si="629">$D399*H614</f>
        <v>0</v>
      </c>
      <c r="I399" s="720">
        <f t="shared" si="629"/>
        <v>0</v>
      </c>
      <c r="J399" s="720">
        <f t="shared" si="629"/>
        <v>0</v>
      </c>
      <c r="K399" s="720">
        <f t="shared" si="629"/>
        <v>0</v>
      </c>
      <c r="L399" s="720">
        <f t="shared" si="629"/>
        <v>0</v>
      </c>
      <c r="M399" s="720">
        <f t="shared" si="629"/>
        <v>0</v>
      </c>
      <c r="N399" s="720">
        <f t="shared" si="629"/>
        <v>0</v>
      </c>
      <c r="O399" s="720">
        <f t="shared" si="629"/>
        <v>0</v>
      </c>
      <c r="P399" s="720">
        <f t="shared" si="629"/>
        <v>0</v>
      </c>
      <c r="Q399" s="720">
        <f t="shared" si="629"/>
        <v>0</v>
      </c>
      <c r="R399" s="720">
        <f t="shared" si="629"/>
        <v>0</v>
      </c>
      <c r="S399" s="720">
        <f t="shared" si="629"/>
        <v>0</v>
      </c>
      <c r="T399" s="720">
        <f t="shared" si="629"/>
        <v>0</v>
      </c>
      <c r="U399" s="720">
        <f t="shared" si="629"/>
        <v>0</v>
      </c>
      <c r="V399" s="720">
        <f t="shared" si="629"/>
        <v>0</v>
      </c>
      <c r="W399" s="720">
        <f t="shared" si="629"/>
        <v>0</v>
      </c>
      <c r="X399" s="720">
        <f t="shared" si="629"/>
        <v>0</v>
      </c>
      <c r="Y399" s="720">
        <f t="shared" si="629"/>
        <v>0</v>
      </c>
      <c r="Z399" s="720">
        <f t="shared" si="629"/>
        <v>0</v>
      </c>
      <c r="AA399" s="720">
        <f t="shared" si="579"/>
        <v>0</v>
      </c>
      <c r="AB399" s="720">
        <f t="shared" si="614"/>
        <v>0</v>
      </c>
      <c r="AC399" s="720">
        <f t="shared" ref="AC399:AU399" si="630">$E399*AC614</f>
        <v>0</v>
      </c>
      <c r="AD399" s="720">
        <f t="shared" si="630"/>
        <v>0</v>
      </c>
      <c r="AE399" s="720">
        <f t="shared" si="630"/>
        <v>0</v>
      </c>
      <c r="AF399" s="720">
        <f t="shared" si="630"/>
        <v>0</v>
      </c>
      <c r="AG399" s="720">
        <f t="shared" si="630"/>
        <v>0</v>
      </c>
      <c r="AH399" s="720">
        <f t="shared" si="630"/>
        <v>0</v>
      </c>
      <c r="AI399" s="720">
        <f t="shared" si="630"/>
        <v>0</v>
      </c>
      <c r="AJ399" s="720">
        <f t="shared" si="630"/>
        <v>0</v>
      </c>
      <c r="AK399" s="720">
        <f t="shared" si="630"/>
        <v>0</v>
      </c>
      <c r="AL399" s="720">
        <f t="shared" si="630"/>
        <v>0</v>
      </c>
      <c r="AM399" s="720">
        <f t="shared" si="630"/>
        <v>0</v>
      </c>
      <c r="AN399" s="720">
        <f t="shared" si="630"/>
        <v>0</v>
      </c>
      <c r="AO399" s="720">
        <f t="shared" si="630"/>
        <v>0</v>
      </c>
      <c r="AP399" s="720">
        <f t="shared" si="630"/>
        <v>0</v>
      </c>
      <c r="AQ399" s="720">
        <f t="shared" si="630"/>
        <v>0</v>
      </c>
      <c r="AR399" s="720">
        <f t="shared" si="630"/>
        <v>0</v>
      </c>
      <c r="AS399" s="720">
        <f t="shared" si="630"/>
        <v>0</v>
      </c>
      <c r="AT399" s="720">
        <f t="shared" si="630"/>
        <v>0</v>
      </c>
      <c r="AU399" s="720">
        <f t="shared" si="630"/>
        <v>0</v>
      </c>
      <c r="AV399" s="720">
        <f t="shared" si="581"/>
        <v>0</v>
      </c>
      <c r="AW399" s="720"/>
      <c r="AX399" s="720"/>
      <c r="AY399" s="720"/>
      <c r="AZ399" s="720"/>
      <c r="BA399" s="720"/>
      <c r="BB399" s="720"/>
      <c r="BC399" s="720"/>
      <c r="BD399" s="720"/>
      <c r="BE399" s="720"/>
      <c r="BF399" s="720"/>
      <c r="BG399" s="720"/>
      <c r="BH399" s="720"/>
      <c r="BI399" s="720"/>
      <c r="BJ399" s="720"/>
      <c r="BK399" s="720"/>
      <c r="BL399" s="720"/>
      <c r="BM399" s="720"/>
      <c r="BN399" s="720"/>
      <c r="BO399" s="720"/>
      <c r="BP399" s="720"/>
      <c r="BQ399" s="720"/>
    </row>
    <row r="400" spans="1:69" s="400" customFormat="1" ht="25.5">
      <c r="A400" s="1372" t="s">
        <v>142</v>
      </c>
      <c r="B400" s="424" t="s">
        <v>1448</v>
      </c>
      <c r="C400" s="1349">
        <f ca="1">'I4 BO ASSETS'!M43</f>
        <v>0</v>
      </c>
      <c r="D400" s="720">
        <f t="shared" si="618"/>
        <v>0</v>
      </c>
      <c r="E400" s="720">
        <f t="shared" si="618"/>
        <v>0</v>
      </c>
      <c r="F400" s="720">
        <f t="shared" si="577"/>
        <v>0</v>
      </c>
      <c r="G400" s="720">
        <f t="shared" si="612"/>
        <v>0</v>
      </c>
      <c r="H400" s="720">
        <f t="shared" ref="H400:Z400" si="631">$D400*H615</f>
        <v>0</v>
      </c>
      <c r="I400" s="720">
        <f t="shared" si="631"/>
        <v>0</v>
      </c>
      <c r="J400" s="720">
        <f t="shared" si="631"/>
        <v>0</v>
      </c>
      <c r="K400" s="720">
        <f t="shared" si="631"/>
        <v>0</v>
      </c>
      <c r="L400" s="720">
        <f t="shared" si="631"/>
        <v>0</v>
      </c>
      <c r="M400" s="720">
        <f t="shared" si="631"/>
        <v>0</v>
      </c>
      <c r="N400" s="720">
        <f t="shared" si="631"/>
        <v>0</v>
      </c>
      <c r="O400" s="720">
        <f t="shared" si="631"/>
        <v>0</v>
      </c>
      <c r="P400" s="720">
        <f t="shared" si="631"/>
        <v>0</v>
      </c>
      <c r="Q400" s="720">
        <f t="shared" si="631"/>
        <v>0</v>
      </c>
      <c r="R400" s="720">
        <f t="shared" si="631"/>
        <v>0</v>
      </c>
      <c r="S400" s="720">
        <f t="shared" si="631"/>
        <v>0</v>
      </c>
      <c r="T400" s="720">
        <f t="shared" si="631"/>
        <v>0</v>
      </c>
      <c r="U400" s="720">
        <f t="shared" si="631"/>
        <v>0</v>
      </c>
      <c r="V400" s="720">
        <f t="shared" si="631"/>
        <v>0</v>
      </c>
      <c r="W400" s="720">
        <f t="shared" si="631"/>
        <v>0</v>
      </c>
      <c r="X400" s="720">
        <f t="shared" si="631"/>
        <v>0</v>
      </c>
      <c r="Y400" s="720">
        <f t="shared" si="631"/>
        <v>0</v>
      </c>
      <c r="Z400" s="720">
        <f t="shared" si="631"/>
        <v>0</v>
      </c>
      <c r="AA400" s="720">
        <f t="shared" si="579"/>
        <v>0</v>
      </c>
      <c r="AB400" s="720">
        <f t="shared" si="614"/>
        <v>0</v>
      </c>
      <c r="AC400" s="720">
        <f t="shared" ref="AC400:AU400" si="632">$E400*AC615</f>
        <v>0</v>
      </c>
      <c r="AD400" s="720">
        <f t="shared" si="632"/>
        <v>0</v>
      </c>
      <c r="AE400" s="720">
        <f t="shared" si="632"/>
        <v>0</v>
      </c>
      <c r="AF400" s="720">
        <f t="shared" si="632"/>
        <v>0</v>
      </c>
      <c r="AG400" s="720">
        <f t="shared" si="632"/>
        <v>0</v>
      </c>
      <c r="AH400" s="720">
        <f t="shared" si="632"/>
        <v>0</v>
      </c>
      <c r="AI400" s="720">
        <f t="shared" si="632"/>
        <v>0</v>
      </c>
      <c r="AJ400" s="720">
        <f t="shared" si="632"/>
        <v>0</v>
      </c>
      <c r="AK400" s="720">
        <f t="shared" si="632"/>
        <v>0</v>
      </c>
      <c r="AL400" s="720">
        <f t="shared" si="632"/>
        <v>0</v>
      </c>
      <c r="AM400" s="720">
        <f t="shared" si="632"/>
        <v>0</v>
      </c>
      <c r="AN400" s="720">
        <f t="shared" si="632"/>
        <v>0</v>
      </c>
      <c r="AO400" s="720">
        <f t="shared" si="632"/>
        <v>0</v>
      </c>
      <c r="AP400" s="720">
        <f t="shared" si="632"/>
        <v>0</v>
      </c>
      <c r="AQ400" s="720">
        <f t="shared" si="632"/>
        <v>0</v>
      </c>
      <c r="AR400" s="720">
        <f t="shared" si="632"/>
        <v>0</v>
      </c>
      <c r="AS400" s="720">
        <f t="shared" si="632"/>
        <v>0</v>
      </c>
      <c r="AT400" s="720">
        <f t="shared" si="632"/>
        <v>0</v>
      </c>
      <c r="AU400" s="720">
        <f t="shared" si="632"/>
        <v>0</v>
      </c>
      <c r="AV400" s="720">
        <f t="shared" si="581"/>
        <v>0</v>
      </c>
      <c r="AW400" s="720"/>
      <c r="AX400" s="720"/>
      <c r="AY400" s="720"/>
      <c r="AZ400" s="720"/>
      <c r="BA400" s="720"/>
      <c r="BB400" s="720"/>
      <c r="BC400" s="720"/>
      <c r="BD400" s="720"/>
      <c r="BE400" s="720"/>
      <c r="BF400" s="720"/>
      <c r="BG400" s="720"/>
      <c r="BH400" s="720"/>
      <c r="BI400" s="720"/>
      <c r="BJ400" s="720"/>
      <c r="BK400" s="720"/>
      <c r="BL400" s="720"/>
      <c r="BM400" s="720"/>
      <c r="BN400" s="720"/>
      <c r="BO400" s="720"/>
      <c r="BP400" s="720"/>
      <c r="BQ400" s="720"/>
    </row>
    <row r="401" spans="1:69" s="400" customFormat="1" ht="25.5">
      <c r="A401" s="1372" t="s">
        <v>143</v>
      </c>
      <c r="B401" s="424" t="s">
        <v>1449</v>
      </c>
      <c r="C401" s="1349">
        <f ca="1">'I4 BO ASSETS'!M44</f>
        <v>0</v>
      </c>
      <c r="D401" s="720">
        <f t="shared" si="618"/>
        <v>0</v>
      </c>
      <c r="E401" s="720">
        <f t="shared" si="618"/>
        <v>0</v>
      </c>
      <c r="F401" s="720">
        <f t="shared" si="577"/>
        <v>0</v>
      </c>
      <c r="G401" s="720">
        <f t="shared" si="612"/>
        <v>0</v>
      </c>
      <c r="H401" s="720">
        <f t="shared" ref="H401:Z401" si="633">$D401*H616</f>
        <v>0</v>
      </c>
      <c r="I401" s="720">
        <f t="shared" si="633"/>
        <v>0</v>
      </c>
      <c r="J401" s="720">
        <f t="shared" si="633"/>
        <v>0</v>
      </c>
      <c r="K401" s="720">
        <f t="shared" si="633"/>
        <v>0</v>
      </c>
      <c r="L401" s="720">
        <f t="shared" si="633"/>
        <v>0</v>
      </c>
      <c r="M401" s="720">
        <f t="shared" si="633"/>
        <v>0</v>
      </c>
      <c r="N401" s="720">
        <f t="shared" si="633"/>
        <v>0</v>
      </c>
      <c r="O401" s="720">
        <f t="shared" si="633"/>
        <v>0</v>
      </c>
      <c r="P401" s="720">
        <f t="shared" si="633"/>
        <v>0</v>
      </c>
      <c r="Q401" s="720">
        <f t="shared" si="633"/>
        <v>0</v>
      </c>
      <c r="R401" s="720">
        <f t="shared" si="633"/>
        <v>0</v>
      </c>
      <c r="S401" s="720">
        <f t="shared" si="633"/>
        <v>0</v>
      </c>
      <c r="T401" s="720">
        <f t="shared" si="633"/>
        <v>0</v>
      </c>
      <c r="U401" s="720">
        <f t="shared" si="633"/>
        <v>0</v>
      </c>
      <c r="V401" s="720">
        <f t="shared" si="633"/>
        <v>0</v>
      </c>
      <c r="W401" s="720">
        <f t="shared" si="633"/>
        <v>0</v>
      </c>
      <c r="X401" s="720">
        <f t="shared" si="633"/>
        <v>0</v>
      </c>
      <c r="Y401" s="720">
        <f t="shared" si="633"/>
        <v>0</v>
      </c>
      <c r="Z401" s="720">
        <f t="shared" si="633"/>
        <v>0</v>
      </c>
      <c r="AA401" s="720">
        <f t="shared" si="579"/>
        <v>0</v>
      </c>
      <c r="AB401" s="720">
        <f t="shared" si="614"/>
        <v>0</v>
      </c>
      <c r="AC401" s="720">
        <f t="shared" ref="AC401:AU401" si="634">$E401*AC616</f>
        <v>0</v>
      </c>
      <c r="AD401" s="720">
        <f t="shared" si="634"/>
        <v>0</v>
      </c>
      <c r="AE401" s="720">
        <f t="shared" si="634"/>
        <v>0</v>
      </c>
      <c r="AF401" s="720">
        <f t="shared" si="634"/>
        <v>0</v>
      </c>
      <c r="AG401" s="720">
        <f t="shared" si="634"/>
        <v>0</v>
      </c>
      <c r="AH401" s="720">
        <f t="shared" si="634"/>
        <v>0</v>
      </c>
      <c r="AI401" s="720">
        <f t="shared" si="634"/>
        <v>0</v>
      </c>
      <c r="AJ401" s="720">
        <f t="shared" si="634"/>
        <v>0</v>
      </c>
      <c r="AK401" s="720">
        <f t="shared" si="634"/>
        <v>0</v>
      </c>
      <c r="AL401" s="720">
        <f t="shared" si="634"/>
        <v>0</v>
      </c>
      <c r="AM401" s="720">
        <f t="shared" si="634"/>
        <v>0</v>
      </c>
      <c r="AN401" s="720">
        <f t="shared" si="634"/>
        <v>0</v>
      </c>
      <c r="AO401" s="720">
        <f t="shared" si="634"/>
        <v>0</v>
      </c>
      <c r="AP401" s="720">
        <f t="shared" si="634"/>
        <v>0</v>
      </c>
      <c r="AQ401" s="720">
        <f t="shared" si="634"/>
        <v>0</v>
      </c>
      <c r="AR401" s="720">
        <f t="shared" si="634"/>
        <v>0</v>
      </c>
      <c r="AS401" s="720">
        <f t="shared" si="634"/>
        <v>0</v>
      </c>
      <c r="AT401" s="720">
        <f t="shared" si="634"/>
        <v>0</v>
      </c>
      <c r="AU401" s="720">
        <f t="shared" si="634"/>
        <v>0</v>
      </c>
      <c r="AV401" s="720">
        <f t="shared" si="581"/>
        <v>0</v>
      </c>
      <c r="AW401" s="720"/>
      <c r="AX401" s="720"/>
      <c r="AY401" s="720"/>
      <c r="AZ401" s="720"/>
      <c r="BA401" s="720"/>
      <c r="BB401" s="720"/>
      <c r="BC401" s="720"/>
      <c r="BD401" s="720"/>
      <c r="BE401" s="720"/>
      <c r="BF401" s="720"/>
      <c r="BG401" s="720"/>
      <c r="BH401" s="720"/>
      <c r="BI401" s="720"/>
      <c r="BJ401" s="720"/>
      <c r="BK401" s="720"/>
      <c r="BL401" s="720"/>
      <c r="BM401" s="720"/>
      <c r="BN401" s="720"/>
      <c r="BO401" s="720"/>
      <c r="BP401" s="720"/>
      <c r="BQ401" s="720"/>
    </row>
    <row r="402" spans="1:69" s="400" customFormat="1" ht="25.5">
      <c r="A402" s="1372" t="s">
        <v>144</v>
      </c>
      <c r="B402" s="424" t="s">
        <v>1450</v>
      </c>
      <c r="C402" s="1349">
        <f ca="1">'I4 BO ASSETS'!M45</f>
        <v>0</v>
      </c>
      <c r="D402" s="720">
        <f t="shared" si="618"/>
        <v>0</v>
      </c>
      <c r="E402" s="720">
        <f t="shared" si="618"/>
        <v>0</v>
      </c>
      <c r="F402" s="720">
        <f t="shared" si="577"/>
        <v>0</v>
      </c>
      <c r="G402" s="720">
        <f t="shared" si="612"/>
        <v>0</v>
      </c>
      <c r="H402" s="720">
        <f t="shared" ref="H402:Z402" si="635">$D402*H617</f>
        <v>0</v>
      </c>
      <c r="I402" s="720">
        <f t="shared" si="635"/>
        <v>0</v>
      </c>
      <c r="J402" s="720">
        <f t="shared" si="635"/>
        <v>0</v>
      </c>
      <c r="K402" s="720">
        <f t="shared" si="635"/>
        <v>0</v>
      </c>
      <c r="L402" s="720">
        <f t="shared" si="635"/>
        <v>0</v>
      </c>
      <c r="M402" s="720">
        <f t="shared" si="635"/>
        <v>0</v>
      </c>
      <c r="N402" s="720">
        <f t="shared" si="635"/>
        <v>0</v>
      </c>
      <c r="O402" s="720">
        <f t="shared" si="635"/>
        <v>0</v>
      </c>
      <c r="P402" s="720">
        <f t="shared" si="635"/>
        <v>0</v>
      </c>
      <c r="Q402" s="720">
        <f t="shared" si="635"/>
        <v>0</v>
      </c>
      <c r="R402" s="720">
        <f t="shared" si="635"/>
        <v>0</v>
      </c>
      <c r="S402" s="720">
        <f t="shared" si="635"/>
        <v>0</v>
      </c>
      <c r="T402" s="720">
        <f t="shared" si="635"/>
        <v>0</v>
      </c>
      <c r="U402" s="720">
        <f t="shared" si="635"/>
        <v>0</v>
      </c>
      <c r="V402" s="720">
        <f t="shared" si="635"/>
        <v>0</v>
      </c>
      <c r="W402" s="720">
        <f t="shared" si="635"/>
        <v>0</v>
      </c>
      <c r="X402" s="720">
        <f t="shared" si="635"/>
        <v>0</v>
      </c>
      <c r="Y402" s="720">
        <f t="shared" si="635"/>
        <v>0</v>
      </c>
      <c r="Z402" s="720">
        <f t="shared" si="635"/>
        <v>0</v>
      </c>
      <c r="AA402" s="720">
        <f t="shared" si="579"/>
        <v>0</v>
      </c>
      <c r="AB402" s="720">
        <f t="shared" si="614"/>
        <v>0</v>
      </c>
      <c r="AC402" s="720">
        <f t="shared" ref="AC402:AU402" si="636">$E402*AC617</f>
        <v>0</v>
      </c>
      <c r="AD402" s="720">
        <f t="shared" si="636"/>
        <v>0</v>
      </c>
      <c r="AE402" s="720">
        <f t="shared" si="636"/>
        <v>0</v>
      </c>
      <c r="AF402" s="720">
        <f t="shared" si="636"/>
        <v>0</v>
      </c>
      <c r="AG402" s="720">
        <f t="shared" si="636"/>
        <v>0</v>
      </c>
      <c r="AH402" s="720">
        <f t="shared" si="636"/>
        <v>0</v>
      </c>
      <c r="AI402" s="720">
        <f t="shared" si="636"/>
        <v>0</v>
      </c>
      <c r="AJ402" s="720">
        <f t="shared" si="636"/>
        <v>0</v>
      </c>
      <c r="AK402" s="720">
        <f t="shared" si="636"/>
        <v>0</v>
      </c>
      <c r="AL402" s="720">
        <f t="shared" si="636"/>
        <v>0</v>
      </c>
      <c r="AM402" s="720">
        <f t="shared" si="636"/>
        <v>0</v>
      </c>
      <c r="AN402" s="720">
        <f t="shared" si="636"/>
        <v>0</v>
      </c>
      <c r="AO402" s="720">
        <f t="shared" si="636"/>
        <v>0</v>
      </c>
      <c r="AP402" s="720">
        <f t="shared" si="636"/>
        <v>0</v>
      </c>
      <c r="AQ402" s="720">
        <f t="shared" si="636"/>
        <v>0</v>
      </c>
      <c r="AR402" s="720">
        <f t="shared" si="636"/>
        <v>0</v>
      </c>
      <c r="AS402" s="720">
        <f t="shared" si="636"/>
        <v>0</v>
      </c>
      <c r="AT402" s="720">
        <f t="shared" si="636"/>
        <v>0</v>
      </c>
      <c r="AU402" s="720">
        <f t="shared" si="636"/>
        <v>0</v>
      </c>
      <c r="AV402" s="720">
        <f t="shared" si="581"/>
        <v>0</v>
      </c>
      <c r="AW402" s="720"/>
      <c r="AX402" s="720"/>
      <c r="AY402" s="720"/>
      <c r="AZ402" s="720"/>
      <c r="BA402" s="720"/>
      <c r="BB402" s="720"/>
      <c r="BC402" s="720"/>
      <c r="BD402" s="720"/>
      <c r="BE402" s="720"/>
      <c r="BF402" s="720"/>
      <c r="BG402" s="720"/>
      <c r="BH402" s="720"/>
      <c r="BI402" s="720"/>
      <c r="BJ402" s="720"/>
      <c r="BK402" s="720"/>
      <c r="BL402" s="720"/>
      <c r="BM402" s="720"/>
      <c r="BN402" s="720"/>
      <c r="BO402" s="720"/>
      <c r="BP402" s="720"/>
      <c r="BQ402" s="720"/>
    </row>
    <row r="403" spans="1:69" s="400" customFormat="1" ht="12.75">
      <c r="A403" s="1372">
        <v>1840</v>
      </c>
      <c r="B403" s="424" t="s">
        <v>414</v>
      </c>
      <c r="C403" s="1349">
        <f ca="1">'I4 BO ASSETS'!M46</f>
        <v>0</v>
      </c>
      <c r="D403" s="720">
        <f t="shared" si="618"/>
        <v>0</v>
      </c>
      <c r="E403" s="720">
        <f t="shared" si="618"/>
        <v>0</v>
      </c>
      <c r="F403" s="720">
        <f t="shared" si="577"/>
        <v>0</v>
      </c>
      <c r="G403" s="720">
        <f t="shared" si="612"/>
        <v>0</v>
      </c>
      <c r="H403" s="720">
        <f t="shared" ref="H403:Z403" si="637">$D403*H618</f>
        <v>0</v>
      </c>
      <c r="I403" s="720">
        <f t="shared" si="637"/>
        <v>0</v>
      </c>
      <c r="J403" s="720">
        <f t="shared" si="637"/>
        <v>0</v>
      </c>
      <c r="K403" s="720">
        <f t="shared" si="637"/>
        <v>0</v>
      </c>
      <c r="L403" s="720">
        <f t="shared" si="637"/>
        <v>0</v>
      </c>
      <c r="M403" s="720">
        <f t="shared" si="637"/>
        <v>0</v>
      </c>
      <c r="N403" s="720">
        <f t="shared" si="637"/>
        <v>0</v>
      </c>
      <c r="O403" s="720">
        <f t="shared" si="637"/>
        <v>0</v>
      </c>
      <c r="P403" s="720">
        <f t="shared" si="637"/>
        <v>0</v>
      </c>
      <c r="Q403" s="720">
        <f t="shared" si="637"/>
        <v>0</v>
      </c>
      <c r="R403" s="720">
        <f t="shared" si="637"/>
        <v>0</v>
      </c>
      <c r="S403" s="720">
        <f t="shared" si="637"/>
        <v>0</v>
      </c>
      <c r="T403" s="720">
        <f t="shared" si="637"/>
        <v>0</v>
      </c>
      <c r="U403" s="720">
        <f t="shared" si="637"/>
        <v>0</v>
      </c>
      <c r="V403" s="720">
        <f t="shared" si="637"/>
        <v>0</v>
      </c>
      <c r="W403" s="720">
        <f t="shared" si="637"/>
        <v>0</v>
      </c>
      <c r="X403" s="720">
        <f t="shared" si="637"/>
        <v>0</v>
      </c>
      <c r="Y403" s="720">
        <f t="shared" si="637"/>
        <v>0</v>
      </c>
      <c r="Z403" s="720">
        <f t="shared" si="637"/>
        <v>0</v>
      </c>
      <c r="AA403" s="720">
        <f t="shared" si="579"/>
        <v>0</v>
      </c>
      <c r="AB403" s="720">
        <f t="shared" si="614"/>
        <v>0</v>
      </c>
      <c r="AC403" s="720">
        <f t="shared" ref="AC403:AU403" si="638">$E403*AC618</f>
        <v>0</v>
      </c>
      <c r="AD403" s="720">
        <f t="shared" si="638"/>
        <v>0</v>
      </c>
      <c r="AE403" s="720">
        <f t="shared" si="638"/>
        <v>0</v>
      </c>
      <c r="AF403" s="720">
        <f t="shared" si="638"/>
        <v>0</v>
      </c>
      <c r="AG403" s="720">
        <f t="shared" si="638"/>
        <v>0</v>
      </c>
      <c r="AH403" s="720">
        <f t="shared" si="638"/>
        <v>0</v>
      </c>
      <c r="AI403" s="720">
        <f t="shared" si="638"/>
        <v>0</v>
      </c>
      <c r="AJ403" s="720">
        <f t="shared" si="638"/>
        <v>0</v>
      </c>
      <c r="AK403" s="720">
        <f t="shared" si="638"/>
        <v>0</v>
      </c>
      <c r="AL403" s="720">
        <f t="shared" si="638"/>
        <v>0</v>
      </c>
      <c r="AM403" s="720">
        <f t="shared" si="638"/>
        <v>0</v>
      </c>
      <c r="AN403" s="720">
        <f t="shared" si="638"/>
        <v>0</v>
      </c>
      <c r="AO403" s="720">
        <f t="shared" si="638"/>
        <v>0</v>
      </c>
      <c r="AP403" s="720">
        <f t="shared" si="638"/>
        <v>0</v>
      </c>
      <c r="AQ403" s="720">
        <f t="shared" si="638"/>
        <v>0</v>
      </c>
      <c r="AR403" s="720">
        <f t="shared" si="638"/>
        <v>0</v>
      </c>
      <c r="AS403" s="720">
        <f t="shared" si="638"/>
        <v>0</v>
      </c>
      <c r="AT403" s="720">
        <f t="shared" si="638"/>
        <v>0</v>
      </c>
      <c r="AU403" s="720">
        <f t="shared" si="638"/>
        <v>0</v>
      </c>
      <c r="AV403" s="720">
        <f t="shared" si="581"/>
        <v>0</v>
      </c>
      <c r="AW403" s="720"/>
      <c r="AX403" s="720"/>
      <c r="AY403" s="720"/>
      <c r="AZ403" s="720"/>
      <c r="BA403" s="720"/>
      <c r="BB403" s="720"/>
      <c r="BC403" s="720"/>
      <c r="BD403" s="720"/>
      <c r="BE403" s="720"/>
      <c r="BF403" s="720"/>
      <c r="BG403" s="720"/>
      <c r="BH403" s="720"/>
      <c r="BI403" s="720"/>
      <c r="BJ403" s="720"/>
      <c r="BK403" s="720"/>
      <c r="BL403" s="720"/>
      <c r="BM403" s="720"/>
      <c r="BN403" s="720"/>
      <c r="BO403" s="720"/>
      <c r="BP403" s="720"/>
      <c r="BQ403" s="720"/>
    </row>
    <row r="404" spans="1:69" s="400" customFormat="1" ht="12.75">
      <c r="A404" s="1372" t="s">
        <v>145</v>
      </c>
      <c r="B404" s="424" t="s">
        <v>1451</v>
      </c>
      <c r="C404" s="1349">
        <f ca="1">'I4 BO ASSETS'!M47</f>
        <v>0</v>
      </c>
      <c r="D404" s="720">
        <f t="shared" si="618"/>
        <v>0</v>
      </c>
      <c r="E404" s="720">
        <f t="shared" si="618"/>
        <v>0</v>
      </c>
      <c r="F404" s="720">
        <f t="shared" si="577"/>
        <v>0</v>
      </c>
      <c r="G404" s="720">
        <f t="shared" si="612"/>
        <v>0</v>
      </c>
      <c r="H404" s="720">
        <f t="shared" ref="H404:Z404" si="639">$D404*H619</f>
        <v>0</v>
      </c>
      <c r="I404" s="720">
        <f t="shared" si="639"/>
        <v>0</v>
      </c>
      <c r="J404" s="720">
        <f t="shared" si="639"/>
        <v>0</v>
      </c>
      <c r="K404" s="720">
        <f t="shared" si="639"/>
        <v>0</v>
      </c>
      <c r="L404" s="720">
        <f t="shared" si="639"/>
        <v>0</v>
      </c>
      <c r="M404" s="720">
        <f t="shared" si="639"/>
        <v>0</v>
      </c>
      <c r="N404" s="720">
        <f t="shared" si="639"/>
        <v>0</v>
      </c>
      <c r="O404" s="720">
        <f t="shared" si="639"/>
        <v>0</v>
      </c>
      <c r="P404" s="720">
        <f t="shared" si="639"/>
        <v>0</v>
      </c>
      <c r="Q404" s="720">
        <f t="shared" si="639"/>
        <v>0</v>
      </c>
      <c r="R404" s="720">
        <f t="shared" si="639"/>
        <v>0</v>
      </c>
      <c r="S404" s="720">
        <f t="shared" si="639"/>
        <v>0</v>
      </c>
      <c r="T404" s="720">
        <f t="shared" si="639"/>
        <v>0</v>
      </c>
      <c r="U404" s="720">
        <f t="shared" si="639"/>
        <v>0</v>
      </c>
      <c r="V404" s="720">
        <f t="shared" si="639"/>
        <v>0</v>
      </c>
      <c r="W404" s="720">
        <f t="shared" si="639"/>
        <v>0</v>
      </c>
      <c r="X404" s="720">
        <f t="shared" si="639"/>
        <v>0</v>
      </c>
      <c r="Y404" s="720">
        <f t="shared" si="639"/>
        <v>0</v>
      </c>
      <c r="Z404" s="720">
        <f t="shared" si="639"/>
        <v>0</v>
      </c>
      <c r="AA404" s="720">
        <f t="shared" si="579"/>
        <v>0</v>
      </c>
      <c r="AB404" s="720">
        <f t="shared" si="614"/>
        <v>0</v>
      </c>
      <c r="AC404" s="720">
        <f t="shared" ref="AC404:AU404" si="640">$E404*AC619</f>
        <v>0</v>
      </c>
      <c r="AD404" s="720">
        <f t="shared" si="640"/>
        <v>0</v>
      </c>
      <c r="AE404" s="720">
        <f t="shared" si="640"/>
        <v>0</v>
      </c>
      <c r="AF404" s="720">
        <f t="shared" si="640"/>
        <v>0</v>
      </c>
      <c r="AG404" s="720">
        <f t="shared" si="640"/>
        <v>0</v>
      </c>
      <c r="AH404" s="720">
        <f t="shared" si="640"/>
        <v>0</v>
      </c>
      <c r="AI404" s="720">
        <f t="shared" si="640"/>
        <v>0</v>
      </c>
      <c r="AJ404" s="720">
        <f t="shared" si="640"/>
        <v>0</v>
      </c>
      <c r="AK404" s="720">
        <f t="shared" si="640"/>
        <v>0</v>
      </c>
      <c r="AL404" s="720">
        <f t="shared" si="640"/>
        <v>0</v>
      </c>
      <c r="AM404" s="720">
        <f t="shared" si="640"/>
        <v>0</v>
      </c>
      <c r="AN404" s="720">
        <f t="shared" si="640"/>
        <v>0</v>
      </c>
      <c r="AO404" s="720">
        <f t="shared" si="640"/>
        <v>0</v>
      </c>
      <c r="AP404" s="720">
        <f t="shared" si="640"/>
        <v>0</v>
      </c>
      <c r="AQ404" s="720">
        <f t="shared" si="640"/>
        <v>0</v>
      </c>
      <c r="AR404" s="720">
        <f t="shared" si="640"/>
        <v>0</v>
      </c>
      <c r="AS404" s="720">
        <f t="shared" si="640"/>
        <v>0</v>
      </c>
      <c r="AT404" s="720">
        <f t="shared" si="640"/>
        <v>0</v>
      </c>
      <c r="AU404" s="720">
        <f t="shared" si="640"/>
        <v>0</v>
      </c>
      <c r="AV404" s="720">
        <f t="shared" si="581"/>
        <v>0</v>
      </c>
      <c r="AW404" s="720"/>
      <c r="AX404" s="720"/>
      <c r="AY404" s="720"/>
      <c r="AZ404" s="720"/>
      <c r="BA404" s="720"/>
      <c r="BB404" s="720"/>
      <c r="BC404" s="720"/>
      <c r="BD404" s="720"/>
      <c r="BE404" s="720"/>
      <c r="BF404" s="720"/>
      <c r="BG404" s="720"/>
      <c r="BH404" s="720"/>
      <c r="BI404" s="720"/>
      <c r="BJ404" s="720"/>
      <c r="BK404" s="720"/>
      <c r="BL404" s="720"/>
      <c r="BM404" s="720"/>
      <c r="BN404" s="720"/>
      <c r="BO404" s="720"/>
      <c r="BP404" s="720"/>
      <c r="BQ404" s="720"/>
    </row>
    <row r="405" spans="1:69" s="400" customFormat="1" ht="12.75">
      <c r="A405" s="1372" t="s">
        <v>146</v>
      </c>
      <c r="B405" s="424" t="s">
        <v>1452</v>
      </c>
      <c r="C405" s="1349">
        <f ca="1">'I4 BO ASSETS'!M48</f>
        <v>0</v>
      </c>
      <c r="D405" s="720">
        <f t="shared" si="618"/>
        <v>0</v>
      </c>
      <c r="E405" s="720">
        <f t="shared" si="618"/>
        <v>0</v>
      </c>
      <c r="F405" s="720">
        <f t="shared" si="577"/>
        <v>0</v>
      </c>
      <c r="G405" s="720">
        <f t="shared" si="612"/>
        <v>0</v>
      </c>
      <c r="H405" s="720">
        <f t="shared" ref="H405:Z405" si="641">$D405*H620</f>
        <v>0</v>
      </c>
      <c r="I405" s="720">
        <f t="shared" si="641"/>
        <v>0</v>
      </c>
      <c r="J405" s="720">
        <f t="shared" si="641"/>
        <v>0</v>
      </c>
      <c r="K405" s="720">
        <f t="shared" si="641"/>
        <v>0</v>
      </c>
      <c r="L405" s="720">
        <f t="shared" si="641"/>
        <v>0</v>
      </c>
      <c r="M405" s="720">
        <f t="shared" si="641"/>
        <v>0</v>
      </c>
      <c r="N405" s="720">
        <f t="shared" si="641"/>
        <v>0</v>
      </c>
      <c r="O405" s="720">
        <f t="shared" si="641"/>
        <v>0</v>
      </c>
      <c r="P405" s="720">
        <f t="shared" si="641"/>
        <v>0</v>
      </c>
      <c r="Q405" s="720">
        <f t="shared" si="641"/>
        <v>0</v>
      </c>
      <c r="R405" s="720">
        <f t="shared" si="641"/>
        <v>0</v>
      </c>
      <c r="S405" s="720">
        <f t="shared" si="641"/>
        <v>0</v>
      </c>
      <c r="T405" s="720">
        <f t="shared" si="641"/>
        <v>0</v>
      </c>
      <c r="U405" s="720">
        <f t="shared" si="641"/>
        <v>0</v>
      </c>
      <c r="V405" s="720">
        <f t="shared" si="641"/>
        <v>0</v>
      </c>
      <c r="W405" s="720">
        <f t="shared" si="641"/>
        <v>0</v>
      </c>
      <c r="X405" s="720">
        <f t="shared" si="641"/>
        <v>0</v>
      </c>
      <c r="Y405" s="720">
        <f t="shared" si="641"/>
        <v>0</v>
      </c>
      <c r="Z405" s="720">
        <f t="shared" si="641"/>
        <v>0</v>
      </c>
      <c r="AA405" s="720">
        <f t="shared" si="579"/>
        <v>0</v>
      </c>
      <c r="AB405" s="720">
        <f t="shared" si="614"/>
        <v>0</v>
      </c>
      <c r="AC405" s="720">
        <f t="shared" ref="AC405:AU405" si="642">$E405*AC620</f>
        <v>0</v>
      </c>
      <c r="AD405" s="720">
        <f t="shared" si="642"/>
        <v>0</v>
      </c>
      <c r="AE405" s="720">
        <f t="shared" si="642"/>
        <v>0</v>
      </c>
      <c r="AF405" s="720">
        <f t="shared" si="642"/>
        <v>0</v>
      </c>
      <c r="AG405" s="720">
        <f t="shared" si="642"/>
        <v>0</v>
      </c>
      <c r="AH405" s="720">
        <f t="shared" si="642"/>
        <v>0</v>
      </c>
      <c r="AI405" s="720">
        <f t="shared" si="642"/>
        <v>0</v>
      </c>
      <c r="AJ405" s="720">
        <f t="shared" si="642"/>
        <v>0</v>
      </c>
      <c r="AK405" s="720">
        <f t="shared" si="642"/>
        <v>0</v>
      </c>
      <c r="AL405" s="720">
        <f t="shared" si="642"/>
        <v>0</v>
      </c>
      <c r="AM405" s="720">
        <f t="shared" si="642"/>
        <v>0</v>
      </c>
      <c r="AN405" s="720">
        <f t="shared" si="642"/>
        <v>0</v>
      </c>
      <c r="AO405" s="720">
        <f t="shared" si="642"/>
        <v>0</v>
      </c>
      <c r="AP405" s="720">
        <f t="shared" si="642"/>
        <v>0</v>
      </c>
      <c r="AQ405" s="720">
        <f t="shared" si="642"/>
        <v>0</v>
      </c>
      <c r="AR405" s="720">
        <f t="shared" si="642"/>
        <v>0</v>
      </c>
      <c r="AS405" s="720">
        <f t="shared" si="642"/>
        <v>0</v>
      </c>
      <c r="AT405" s="720">
        <f t="shared" si="642"/>
        <v>0</v>
      </c>
      <c r="AU405" s="720">
        <f t="shared" si="642"/>
        <v>0</v>
      </c>
      <c r="AV405" s="720">
        <f t="shared" si="581"/>
        <v>0</v>
      </c>
      <c r="AW405" s="720"/>
      <c r="AX405" s="720"/>
      <c r="AY405" s="720"/>
      <c r="AZ405" s="720"/>
      <c r="BA405" s="720"/>
      <c r="BB405" s="720"/>
      <c r="BC405" s="720"/>
      <c r="BD405" s="720"/>
      <c r="BE405" s="720"/>
      <c r="BF405" s="720"/>
      <c r="BG405" s="720"/>
      <c r="BH405" s="720"/>
      <c r="BI405" s="720"/>
      <c r="BJ405" s="720"/>
      <c r="BK405" s="720"/>
      <c r="BL405" s="720"/>
      <c r="BM405" s="720"/>
      <c r="BN405" s="720"/>
      <c r="BO405" s="720"/>
      <c r="BP405" s="720"/>
      <c r="BQ405" s="720"/>
    </row>
    <row r="406" spans="1:69" s="400" customFormat="1" ht="12.75">
      <c r="A406" s="1372" t="s">
        <v>147</v>
      </c>
      <c r="B406" s="424" t="s">
        <v>1453</v>
      </c>
      <c r="C406" s="1349">
        <f ca="1">'I4 BO ASSETS'!M49</f>
        <v>0</v>
      </c>
      <c r="D406" s="720">
        <f t="shared" si="618"/>
        <v>0</v>
      </c>
      <c r="E406" s="720">
        <f t="shared" si="618"/>
        <v>0</v>
      </c>
      <c r="F406" s="720">
        <f t="shared" si="577"/>
        <v>0</v>
      </c>
      <c r="G406" s="720">
        <f t="shared" si="612"/>
        <v>0</v>
      </c>
      <c r="H406" s="720">
        <f t="shared" ref="H406:Z406" si="643">$D406*H621</f>
        <v>0</v>
      </c>
      <c r="I406" s="720">
        <f t="shared" si="643"/>
        <v>0</v>
      </c>
      <c r="J406" s="720">
        <f t="shared" si="643"/>
        <v>0</v>
      </c>
      <c r="K406" s="720">
        <f t="shared" si="643"/>
        <v>0</v>
      </c>
      <c r="L406" s="720">
        <f t="shared" si="643"/>
        <v>0</v>
      </c>
      <c r="M406" s="720">
        <f t="shared" si="643"/>
        <v>0</v>
      </c>
      <c r="N406" s="720">
        <f t="shared" si="643"/>
        <v>0</v>
      </c>
      <c r="O406" s="720">
        <f t="shared" si="643"/>
        <v>0</v>
      </c>
      <c r="P406" s="720">
        <f t="shared" si="643"/>
        <v>0</v>
      </c>
      <c r="Q406" s="720">
        <f t="shared" si="643"/>
        <v>0</v>
      </c>
      <c r="R406" s="720">
        <f t="shared" si="643"/>
        <v>0</v>
      </c>
      <c r="S406" s="720">
        <f t="shared" si="643"/>
        <v>0</v>
      </c>
      <c r="T406" s="720">
        <f t="shared" si="643"/>
        <v>0</v>
      </c>
      <c r="U406" s="720">
        <f t="shared" si="643"/>
        <v>0</v>
      </c>
      <c r="V406" s="720">
        <f t="shared" si="643"/>
        <v>0</v>
      </c>
      <c r="W406" s="720">
        <f t="shared" si="643"/>
        <v>0</v>
      </c>
      <c r="X406" s="720">
        <f t="shared" si="643"/>
        <v>0</v>
      </c>
      <c r="Y406" s="720">
        <f t="shared" si="643"/>
        <v>0</v>
      </c>
      <c r="Z406" s="720">
        <f t="shared" si="643"/>
        <v>0</v>
      </c>
      <c r="AA406" s="720">
        <f t="shared" si="579"/>
        <v>0</v>
      </c>
      <c r="AB406" s="720">
        <f t="shared" si="614"/>
        <v>0</v>
      </c>
      <c r="AC406" s="720">
        <f t="shared" ref="AC406:AU406" si="644">$E406*AC621</f>
        <v>0</v>
      </c>
      <c r="AD406" s="720">
        <f t="shared" si="644"/>
        <v>0</v>
      </c>
      <c r="AE406" s="720">
        <f t="shared" si="644"/>
        <v>0</v>
      </c>
      <c r="AF406" s="720">
        <f t="shared" si="644"/>
        <v>0</v>
      </c>
      <c r="AG406" s="720">
        <f t="shared" si="644"/>
        <v>0</v>
      </c>
      <c r="AH406" s="720">
        <f t="shared" si="644"/>
        <v>0</v>
      </c>
      <c r="AI406" s="720">
        <f t="shared" si="644"/>
        <v>0</v>
      </c>
      <c r="AJ406" s="720">
        <f t="shared" si="644"/>
        <v>0</v>
      </c>
      <c r="AK406" s="720">
        <f t="shared" si="644"/>
        <v>0</v>
      </c>
      <c r="AL406" s="720">
        <f t="shared" si="644"/>
        <v>0</v>
      </c>
      <c r="AM406" s="720">
        <f t="shared" si="644"/>
        <v>0</v>
      </c>
      <c r="AN406" s="720">
        <f t="shared" si="644"/>
        <v>0</v>
      </c>
      <c r="AO406" s="720">
        <f t="shared" si="644"/>
        <v>0</v>
      </c>
      <c r="AP406" s="720">
        <f t="shared" si="644"/>
        <v>0</v>
      </c>
      <c r="AQ406" s="720">
        <f t="shared" si="644"/>
        <v>0</v>
      </c>
      <c r="AR406" s="720">
        <f t="shared" si="644"/>
        <v>0</v>
      </c>
      <c r="AS406" s="720">
        <f t="shared" si="644"/>
        <v>0</v>
      </c>
      <c r="AT406" s="720">
        <f t="shared" si="644"/>
        <v>0</v>
      </c>
      <c r="AU406" s="720">
        <f t="shared" si="644"/>
        <v>0</v>
      </c>
      <c r="AV406" s="720">
        <f t="shared" si="581"/>
        <v>0</v>
      </c>
      <c r="AW406" s="720"/>
      <c r="AX406" s="720"/>
      <c r="AY406" s="720"/>
      <c r="AZ406" s="720"/>
      <c r="BA406" s="720"/>
      <c r="BB406" s="720"/>
      <c r="BC406" s="720"/>
      <c r="BD406" s="720"/>
      <c r="BE406" s="720"/>
      <c r="BF406" s="720"/>
      <c r="BG406" s="720"/>
      <c r="BH406" s="720"/>
      <c r="BI406" s="720"/>
      <c r="BJ406" s="720"/>
      <c r="BK406" s="720"/>
      <c r="BL406" s="720"/>
      <c r="BM406" s="720"/>
      <c r="BN406" s="720"/>
      <c r="BO406" s="720"/>
      <c r="BP406" s="720"/>
      <c r="BQ406" s="720"/>
    </row>
    <row r="407" spans="1:69" s="400" customFormat="1" ht="12.75">
      <c r="A407" s="1372">
        <v>1845</v>
      </c>
      <c r="B407" s="424" t="s">
        <v>422</v>
      </c>
      <c r="C407" s="1349">
        <f ca="1">'I4 BO ASSETS'!M50</f>
        <v>0</v>
      </c>
      <c r="D407" s="720">
        <f t="shared" si="618"/>
        <v>0</v>
      </c>
      <c r="E407" s="720">
        <f t="shared" si="618"/>
        <v>0</v>
      </c>
      <c r="F407" s="720">
        <f t="shared" si="577"/>
        <v>0</v>
      </c>
      <c r="G407" s="720">
        <f t="shared" si="612"/>
        <v>0</v>
      </c>
      <c r="H407" s="720">
        <f t="shared" ref="H407:Z407" si="645">$D407*H622</f>
        <v>0</v>
      </c>
      <c r="I407" s="720">
        <f t="shared" si="645"/>
        <v>0</v>
      </c>
      <c r="J407" s="720">
        <f t="shared" si="645"/>
        <v>0</v>
      </c>
      <c r="K407" s="720">
        <f t="shared" si="645"/>
        <v>0</v>
      </c>
      <c r="L407" s="720">
        <f t="shared" si="645"/>
        <v>0</v>
      </c>
      <c r="M407" s="720">
        <f t="shared" si="645"/>
        <v>0</v>
      </c>
      <c r="N407" s="720">
        <f t="shared" si="645"/>
        <v>0</v>
      </c>
      <c r="O407" s="720">
        <f t="shared" si="645"/>
        <v>0</v>
      </c>
      <c r="P407" s="720">
        <f t="shared" si="645"/>
        <v>0</v>
      </c>
      <c r="Q407" s="720">
        <f t="shared" si="645"/>
        <v>0</v>
      </c>
      <c r="R407" s="720">
        <f t="shared" si="645"/>
        <v>0</v>
      </c>
      <c r="S407" s="720">
        <f t="shared" si="645"/>
        <v>0</v>
      </c>
      <c r="T407" s="720">
        <f t="shared" si="645"/>
        <v>0</v>
      </c>
      <c r="U407" s="720">
        <f t="shared" si="645"/>
        <v>0</v>
      </c>
      <c r="V407" s="720">
        <f t="shared" si="645"/>
        <v>0</v>
      </c>
      <c r="W407" s="720">
        <f t="shared" si="645"/>
        <v>0</v>
      </c>
      <c r="X407" s="720">
        <f t="shared" si="645"/>
        <v>0</v>
      </c>
      <c r="Y407" s="720">
        <f t="shared" si="645"/>
        <v>0</v>
      </c>
      <c r="Z407" s="720">
        <f t="shared" si="645"/>
        <v>0</v>
      </c>
      <c r="AA407" s="720">
        <f t="shared" si="579"/>
        <v>0</v>
      </c>
      <c r="AB407" s="720">
        <f t="shared" si="614"/>
        <v>0</v>
      </c>
      <c r="AC407" s="720">
        <f t="shared" ref="AC407:AU407" si="646">$E407*AC622</f>
        <v>0</v>
      </c>
      <c r="AD407" s="720">
        <f t="shared" si="646"/>
        <v>0</v>
      </c>
      <c r="AE407" s="720">
        <f t="shared" si="646"/>
        <v>0</v>
      </c>
      <c r="AF407" s="720">
        <f t="shared" si="646"/>
        <v>0</v>
      </c>
      <c r="AG407" s="720">
        <f t="shared" si="646"/>
        <v>0</v>
      </c>
      <c r="AH407" s="720">
        <f t="shared" si="646"/>
        <v>0</v>
      </c>
      <c r="AI407" s="720">
        <f t="shared" si="646"/>
        <v>0</v>
      </c>
      <c r="AJ407" s="720">
        <f t="shared" si="646"/>
        <v>0</v>
      </c>
      <c r="AK407" s="720">
        <f t="shared" si="646"/>
        <v>0</v>
      </c>
      <c r="AL407" s="720">
        <f t="shared" si="646"/>
        <v>0</v>
      </c>
      <c r="AM407" s="720">
        <f t="shared" si="646"/>
        <v>0</v>
      </c>
      <c r="AN407" s="720">
        <f t="shared" si="646"/>
        <v>0</v>
      </c>
      <c r="AO407" s="720">
        <f t="shared" si="646"/>
        <v>0</v>
      </c>
      <c r="AP407" s="720">
        <f t="shared" si="646"/>
        <v>0</v>
      </c>
      <c r="AQ407" s="720">
        <f t="shared" si="646"/>
        <v>0</v>
      </c>
      <c r="AR407" s="720">
        <f t="shared" si="646"/>
        <v>0</v>
      </c>
      <c r="AS407" s="720">
        <f t="shared" si="646"/>
        <v>0</v>
      </c>
      <c r="AT407" s="720">
        <f t="shared" si="646"/>
        <v>0</v>
      </c>
      <c r="AU407" s="720">
        <f t="shared" si="646"/>
        <v>0</v>
      </c>
      <c r="AV407" s="720">
        <f t="shared" si="581"/>
        <v>0</v>
      </c>
      <c r="AW407" s="720"/>
      <c r="AX407" s="720"/>
      <c r="AY407" s="720"/>
      <c r="AZ407" s="720"/>
      <c r="BA407" s="720"/>
      <c r="BB407" s="720"/>
      <c r="BC407" s="720"/>
      <c r="BD407" s="720"/>
      <c r="BE407" s="720"/>
      <c r="BF407" s="720"/>
      <c r="BG407" s="720"/>
      <c r="BH407" s="720"/>
      <c r="BI407" s="720"/>
      <c r="BJ407" s="720"/>
      <c r="BK407" s="720"/>
      <c r="BL407" s="720"/>
      <c r="BM407" s="720"/>
      <c r="BN407" s="720"/>
      <c r="BO407" s="720"/>
      <c r="BP407" s="720"/>
      <c r="BQ407" s="720"/>
    </row>
    <row r="408" spans="1:69" s="400" customFormat="1" ht="25.5">
      <c r="A408" s="1372" t="s">
        <v>148</v>
      </c>
      <c r="B408" s="424" t="s">
        <v>1454</v>
      </c>
      <c r="C408" s="1349">
        <f ca="1">'I4 BO ASSETS'!M51</f>
        <v>0</v>
      </c>
      <c r="D408" s="720">
        <f t="shared" si="618"/>
        <v>0</v>
      </c>
      <c r="E408" s="720">
        <f t="shared" si="618"/>
        <v>0</v>
      </c>
      <c r="F408" s="720">
        <f t="shared" si="577"/>
        <v>0</v>
      </c>
      <c r="G408" s="720">
        <f t="shared" si="612"/>
        <v>0</v>
      </c>
      <c r="H408" s="720">
        <f t="shared" ref="H408:Z408" si="647">$D408*H623</f>
        <v>0</v>
      </c>
      <c r="I408" s="720">
        <f t="shared" si="647"/>
        <v>0</v>
      </c>
      <c r="J408" s="720">
        <f t="shared" si="647"/>
        <v>0</v>
      </c>
      <c r="K408" s="720">
        <f t="shared" si="647"/>
        <v>0</v>
      </c>
      <c r="L408" s="720">
        <f t="shared" si="647"/>
        <v>0</v>
      </c>
      <c r="M408" s="720">
        <f t="shared" si="647"/>
        <v>0</v>
      </c>
      <c r="N408" s="720">
        <f t="shared" si="647"/>
        <v>0</v>
      </c>
      <c r="O408" s="720">
        <f t="shared" si="647"/>
        <v>0</v>
      </c>
      <c r="P408" s="720">
        <f t="shared" si="647"/>
        <v>0</v>
      </c>
      <c r="Q408" s="720">
        <f t="shared" si="647"/>
        <v>0</v>
      </c>
      <c r="R408" s="720">
        <f t="shared" si="647"/>
        <v>0</v>
      </c>
      <c r="S408" s="720">
        <f t="shared" si="647"/>
        <v>0</v>
      </c>
      <c r="T408" s="720">
        <f t="shared" si="647"/>
        <v>0</v>
      </c>
      <c r="U408" s="720">
        <f t="shared" si="647"/>
        <v>0</v>
      </c>
      <c r="V408" s="720">
        <f t="shared" si="647"/>
        <v>0</v>
      </c>
      <c r="W408" s="720">
        <f t="shared" si="647"/>
        <v>0</v>
      </c>
      <c r="X408" s="720">
        <f t="shared" si="647"/>
        <v>0</v>
      </c>
      <c r="Y408" s="720">
        <f t="shared" si="647"/>
        <v>0</v>
      </c>
      <c r="Z408" s="720">
        <f t="shared" si="647"/>
        <v>0</v>
      </c>
      <c r="AA408" s="720">
        <f t="shared" si="579"/>
        <v>0</v>
      </c>
      <c r="AB408" s="720">
        <f t="shared" si="614"/>
        <v>0</v>
      </c>
      <c r="AC408" s="720">
        <f t="shared" ref="AC408:AU408" si="648">$E408*AC623</f>
        <v>0</v>
      </c>
      <c r="AD408" s="720">
        <f t="shared" si="648"/>
        <v>0</v>
      </c>
      <c r="AE408" s="720">
        <f t="shared" si="648"/>
        <v>0</v>
      </c>
      <c r="AF408" s="720">
        <f t="shared" si="648"/>
        <v>0</v>
      </c>
      <c r="AG408" s="720">
        <f t="shared" si="648"/>
        <v>0</v>
      </c>
      <c r="AH408" s="720">
        <f t="shared" si="648"/>
        <v>0</v>
      </c>
      <c r="AI408" s="720">
        <f t="shared" si="648"/>
        <v>0</v>
      </c>
      <c r="AJ408" s="720">
        <f t="shared" si="648"/>
        <v>0</v>
      </c>
      <c r="AK408" s="720">
        <f t="shared" si="648"/>
        <v>0</v>
      </c>
      <c r="AL408" s="720">
        <f t="shared" si="648"/>
        <v>0</v>
      </c>
      <c r="AM408" s="720">
        <f t="shared" si="648"/>
        <v>0</v>
      </c>
      <c r="AN408" s="720">
        <f t="shared" si="648"/>
        <v>0</v>
      </c>
      <c r="AO408" s="720">
        <f t="shared" si="648"/>
        <v>0</v>
      </c>
      <c r="AP408" s="720">
        <f t="shared" si="648"/>
        <v>0</v>
      </c>
      <c r="AQ408" s="720">
        <f t="shared" si="648"/>
        <v>0</v>
      </c>
      <c r="AR408" s="720">
        <f t="shared" si="648"/>
        <v>0</v>
      </c>
      <c r="AS408" s="720">
        <f t="shared" si="648"/>
        <v>0</v>
      </c>
      <c r="AT408" s="720">
        <f t="shared" si="648"/>
        <v>0</v>
      </c>
      <c r="AU408" s="720">
        <f t="shared" si="648"/>
        <v>0</v>
      </c>
      <c r="AV408" s="720">
        <f t="shared" si="581"/>
        <v>0</v>
      </c>
      <c r="AW408" s="720"/>
      <c r="AX408" s="720"/>
      <c r="AY408" s="720"/>
      <c r="AZ408" s="720"/>
      <c r="BA408" s="720"/>
      <c r="BB408" s="720"/>
      <c r="BC408" s="720"/>
      <c r="BD408" s="720"/>
      <c r="BE408" s="720"/>
      <c r="BF408" s="720"/>
      <c r="BG408" s="720"/>
      <c r="BH408" s="720"/>
      <c r="BI408" s="720"/>
      <c r="BJ408" s="720"/>
      <c r="BK408" s="720"/>
      <c r="BL408" s="720"/>
      <c r="BM408" s="720"/>
      <c r="BN408" s="720"/>
      <c r="BO408" s="720"/>
      <c r="BP408" s="720"/>
      <c r="BQ408" s="720"/>
    </row>
    <row r="409" spans="1:69" s="400" customFormat="1" ht="25.5">
      <c r="A409" s="1372" t="s">
        <v>149</v>
      </c>
      <c r="B409" s="424" t="s">
        <v>1455</v>
      </c>
      <c r="C409" s="1349">
        <f ca="1">'I4 BO ASSETS'!M52</f>
        <v>0</v>
      </c>
      <c r="D409" s="720">
        <f t="shared" si="618"/>
        <v>0</v>
      </c>
      <c r="E409" s="720">
        <f t="shared" si="618"/>
        <v>0</v>
      </c>
      <c r="F409" s="720">
        <f t="shared" si="577"/>
        <v>0</v>
      </c>
      <c r="G409" s="720">
        <f t="shared" si="612"/>
        <v>0</v>
      </c>
      <c r="H409" s="720">
        <f t="shared" ref="H409:Z409" si="649">$D409*H624</f>
        <v>0</v>
      </c>
      <c r="I409" s="720">
        <f t="shared" si="649"/>
        <v>0</v>
      </c>
      <c r="J409" s="720">
        <f t="shared" si="649"/>
        <v>0</v>
      </c>
      <c r="K409" s="720">
        <f t="shared" si="649"/>
        <v>0</v>
      </c>
      <c r="L409" s="720">
        <f t="shared" si="649"/>
        <v>0</v>
      </c>
      <c r="M409" s="720">
        <f t="shared" si="649"/>
        <v>0</v>
      </c>
      <c r="N409" s="720">
        <f t="shared" si="649"/>
        <v>0</v>
      </c>
      <c r="O409" s="720">
        <f t="shared" si="649"/>
        <v>0</v>
      </c>
      <c r="P409" s="720">
        <f t="shared" si="649"/>
        <v>0</v>
      </c>
      <c r="Q409" s="720">
        <f t="shared" si="649"/>
        <v>0</v>
      </c>
      <c r="R409" s="720">
        <f t="shared" si="649"/>
        <v>0</v>
      </c>
      <c r="S409" s="720">
        <f t="shared" si="649"/>
        <v>0</v>
      </c>
      <c r="T409" s="720">
        <f t="shared" si="649"/>
        <v>0</v>
      </c>
      <c r="U409" s="720">
        <f t="shared" si="649"/>
        <v>0</v>
      </c>
      <c r="V409" s="720">
        <f t="shared" si="649"/>
        <v>0</v>
      </c>
      <c r="W409" s="720">
        <f t="shared" si="649"/>
        <v>0</v>
      </c>
      <c r="X409" s="720">
        <f t="shared" si="649"/>
        <v>0</v>
      </c>
      <c r="Y409" s="720">
        <f t="shared" si="649"/>
        <v>0</v>
      </c>
      <c r="Z409" s="720">
        <f t="shared" si="649"/>
        <v>0</v>
      </c>
      <c r="AA409" s="720">
        <f t="shared" si="579"/>
        <v>0</v>
      </c>
      <c r="AB409" s="720">
        <f t="shared" si="614"/>
        <v>0</v>
      </c>
      <c r="AC409" s="720">
        <f t="shared" ref="AC409:AU409" si="650">$E409*AC624</f>
        <v>0</v>
      </c>
      <c r="AD409" s="720">
        <f t="shared" si="650"/>
        <v>0</v>
      </c>
      <c r="AE409" s="720">
        <f t="shared" si="650"/>
        <v>0</v>
      </c>
      <c r="AF409" s="720">
        <f t="shared" si="650"/>
        <v>0</v>
      </c>
      <c r="AG409" s="720">
        <f t="shared" si="650"/>
        <v>0</v>
      </c>
      <c r="AH409" s="720">
        <f t="shared" si="650"/>
        <v>0</v>
      </c>
      <c r="AI409" s="720">
        <f t="shared" si="650"/>
        <v>0</v>
      </c>
      <c r="AJ409" s="720">
        <f t="shared" si="650"/>
        <v>0</v>
      </c>
      <c r="AK409" s="720">
        <f t="shared" si="650"/>
        <v>0</v>
      </c>
      <c r="AL409" s="720">
        <f t="shared" si="650"/>
        <v>0</v>
      </c>
      <c r="AM409" s="720">
        <f t="shared" si="650"/>
        <v>0</v>
      </c>
      <c r="AN409" s="720">
        <f t="shared" si="650"/>
        <v>0</v>
      </c>
      <c r="AO409" s="720">
        <f t="shared" si="650"/>
        <v>0</v>
      </c>
      <c r="AP409" s="720">
        <f t="shared" si="650"/>
        <v>0</v>
      </c>
      <c r="AQ409" s="720">
        <f t="shared" si="650"/>
        <v>0</v>
      </c>
      <c r="AR409" s="720">
        <f t="shared" si="650"/>
        <v>0</v>
      </c>
      <c r="AS409" s="720">
        <f t="shared" si="650"/>
        <v>0</v>
      </c>
      <c r="AT409" s="720">
        <f t="shared" si="650"/>
        <v>0</v>
      </c>
      <c r="AU409" s="720">
        <f t="shared" si="650"/>
        <v>0</v>
      </c>
      <c r="AV409" s="720">
        <f t="shared" si="581"/>
        <v>0</v>
      </c>
      <c r="AW409" s="720"/>
      <c r="AX409" s="720"/>
      <c r="AY409" s="720"/>
      <c r="AZ409" s="720"/>
      <c r="BA409" s="720"/>
      <c r="BB409" s="720"/>
      <c r="BC409" s="720"/>
      <c r="BD409" s="720"/>
      <c r="BE409" s="720"/>
      <c r="BF409" s="720"/>
      <c r="BG409" s="720"/>
      <c r="BH409" s="720"/>
      <c r="BI409" s="720"/>
      <c r="BJ409" s="720"/>
      <c r="BK409" s="720"/>
      <c r="BL409" s="720"/>
      <c r="BM409" s="720"/>
      <c r="BN409" s="720"/>
      <c r="BO409" s="720"/>
      <c r="BP409" s="720"/>
      <c r="BQ409" s="720"/>
    </row>
    <row r="410" spans="1:69" s="400" customFormat="1" ht="25.5">
      <c r="A410" s="1372" t="s">
        <v>150</v>
      </c>
      <c r="B410" s="424" t="s">
        <v>1456</v>
      </c>
      <c r="C410" s="1349">
        <f ca="1">'I4 BO ASSETS'!M53</f>
        <v>0</v>
      </c>
      <c r="D410" s="720">
        <f t="shared" si="618"/>
        <v>0</v>
      </c>
      <c r="E410" s="720">
        <f t="shared" si="618"/>
        <v>0</v>
      </c>
      <c r="F410" s="720">
        <f t="shared" si="577"/>
        <v>0</v>
      </c>
      <c r="G410" s="720">
        <f t="shared" si="612"/>
        <v>0</v>
      </c>
      <c r="H410" s="720">
        <f t="shared" ref="H410:Z410" si="651">$D410*H625</f>
        <v>0</v>
      </c>
      <c r="I410" s="720">
        <f t="shared" si="651"/>
        <v>0</v>
      </c>
      <c r="J410" s="720">
        <f t="shared" si="651"/>
        <v>0</v>
      </c>
      <c r="K410" s="720">
        <f t="shared" si="651"/>
        <v>0</v>
      </c>
      <c r="L410" s="720">
        <f t="shared" si="651"/>
        <v>0</v>
      </c>
      <c r="M410" s="720">
        <f t="shared" si="651"/>
        <v>0</v>
      </c>
      <c r="N410" s="720">
        <f t="shared" si="651"/>
        <v>0</v>
      </c>
      <c r="O410" s="720">
        <f t="shared" si="651"/>
        <v>0</v>
      </c>
      <c r="P410" s="720">
        <f t="shared" si="651"/>
        <v>0</v>
      </c>
      <c r="Q410" s="720">
        <f t="shared" si="651"/>
        <v>0</v>
      </c>
      <c r="R410" s="720">
        <f t="shared" si="651"/>
        <v>0</v>
      </c>
      <c r="S410" s="720">
        <f t="shared" si="651"/>
        <v>0</v>
      </c>
      <c r="T410" s="720">
        <f t="shared" si="651"/>
        <v>0</v>
      </c>
      <c r="U410" s="720">
        <f t="shared" si="651"/>
        <v>0</v>
      </c>
      <c r="V410" s="720">
        <f t="shared" si="651"/>
        <v>0</v>
      </c>
      <c r="W410" s="720">
        <f t="shared" si="651"/>
        <v>0</v>
      </c>
      <c r="X410" s="720">
        <f t="shared" si="651"/>
        <v>0</v>
      </c>
      <c r="Y410" s="720">
        <f t="shared" si="651"/>
        <v>0</v>
      </c>
      <c r="Z410" s="720">
        <f t="shared" si="651"/>
        <v>0</v>
      </c>
      <c r="AA410" s="720">
        <f t="shared" si="579"/>
        <v>0</v>
      </c>
      <c r="AB410" s="720">
        <f t="shared" si="614"/>
        <v>0</v>
      </c>
      <c r="AC410" s="720">
        <f t="shared" ref="AC410:AU410" si="652">$E410*AC625</f>
        <v>0</v>
      </c>
      <c r="AD410" s="720">
        <f t="shared" si="652"/>
        <v>0</v>
      </c>
      <c r="AE410" s="720">
        <f t="shared" si="652"/>
        <v>0</v>
      </c>
      <c r="AF410" s="720">
        <f t="shared" si="652"/>
        <v>0</v>
      </c>
      <c r="AG410" s="720">
        <f t="shared" si="652"/>
        <v>0</v>
      </c>
      <c r="AH410" s="720">
        <f t="shared" si="652"/>
        <v>0</v>
      </c>
      <c r="AI410" s="720">
        <f t="shared" si="652"/>
        <v>0</v>
      </c>
      <c r="AJ410" s="720">
        <f t="shared" si="652"/>
        <v>0</v>
      </c>
      <c r="AK410" s="720">
        <f t="shared" si="652"/>
        <v>0</v>
      </c>
      <c r="AL410" s="720">
        <f t="shared" si="652"/>
        <v>0</v>
      </c>
      <c r="AM410" s="720">
        <f t="shared" si="652"/>
        <v>0</v>
      </c>
      <c r="AN410" s="720">
        <f t="shared" si="652"/>
        <v>0</v>
      </c>
      <c r="AO410" s="720">
        <f t="shared" si="652"/>
        <v>0</v>
      </c>
      <c r="AP410" s="720">
        <f t="shared" si="652"/>
        <v>0</v>
      </c>
      <c r="AQ410" s="720">
        <f t="shared" si="652"/>
        <v>0</v>
      </c>
      <c r="AR410" s="720">
        <f t="shared" si="652"/>
        <v>0</v>
      </c>
      <c r="AS410" s="720">
        <f t="shared" si="652"/>
        <v>0</v>
      </c>
      <c r="AT410" s="720">
        <f t="shared" si="652"/>
        <v>0</v>
      </c>
      <c r="AU410" s="720">
        <f t="shared" si="652"/>
        <v>0</v>
      </c>
      <c r="AV410" s="720">
        <f t="shared" si="581"/>
        <v>0</v>
      </c>
      <c r="AW410" s="720"/>
      <c r="AX410" s="720"/>
      <c r="AY410" s="720"/>
      <c r="AZ410" s="720"/>
      <c r="BA410" s="720"/>
      <c r="BB410" s="720"/>
      <c r="BC410" s="720"/>
      <c r="BD410" s="720"/>
      <c r="BE410" s="720"/>
      <c r="BF410" s="720"/>
      <c r="BG410" s="720"/>
      <c r="BH410" s="720"/>
      <c r="BI410" s="720"/>
      <c r="BJ410" s="720"/>
      <c r="BK410" s="720"/>
      <c r="BL410" s="720"/>
      <c r="BM410" s="720"/>
      <c r="BN410" s="720"/>
      <c r="BO410" s="720"/>
      <c r="BP410" s="720"/>
      <c r="BQ410" s="720"/>
    </row>
    <row r="411" spans="1:69" s="400" customFormat="1" ht="12.75">
      <c r="A411" s="1372">
        <v>1850</v>
      </c>
      <c r="B411" s="424" t="s">
        <v>428</v>
      </c>
      <c r="C411" s="1349">
        <f ca="1">'I4 BO ASSETS'!M54</f>
        <v>0</v>
      </c>
      <c r="D411" s="720">
        <f t="shared" si="618"/>
        <v>0</v>
      </c>
      <c r="E411" s="720">
        <f t="shared" si="618"/>
        <v>0</v>
      </c>
      <c r="F411" s="720">
        <f t="shared" si="577"/>
        <v>0</v>
      </c>
      <c r="G411" s="720">
        <f t="shared" si="612"/>
        <v>0</v>
      </c>
      <c r="H411" s="720">
        <f t="shared" ref="H411:Z411" si="653">$D411*H626</f>
        <v>0</v>
      </c>
      <c r="I411" s="720">
        <f t="shared" si="653"/>
        <v>0</v>
      </c>
      <c r="J411" s="720">
        <f t="shared" si="653"/>
        <v>0</v>
      </c>
      <c r="K411" s="720">
        <f t="shared" si="653"/>
        <v>0</v>
      </c>
      <c r="L411" s="720">
        <f t="shared" si="653"/>
        <v>0</v>
      </c>
      <c r="M411" s="720">
        <f t="shared" si="653"/>
        <v>0</v>
      </c>
      <c r="N411" s="720">
        <f t="shared" si="653"/>
        <v>0</v>
      </c>
      <c r="O411" s="720">
        <f t="shared" si="653"/>
        <v>0</v>
      </c>
      <c r="P411" s="720">
        <f t="shared" si="653"/>
        <v>0</v>
      </c>
      <c r="Q411" s="720">
        <f t="shared" si="653"/>
        <v>0</v>
      </c>
      <c r="R411" s="720">
        <f t="shared" si="653"/>
        <v>0</v>
      </c>
      <c r="S411" s="720">
        <f t="shared" si="653"/>
        <v>0</v>
      </c>
      <c r="T411" s="720">
        <f t="shared" si="653"/>
        <v>0</v>
      </c>
      <c r="U411" s="720">
        <f t="shared" si="653"/>
        <v>0</v>
      </c>
      <c r="V411" s="720">
        <f t="shared" si="653"/>
        <v>0</v>
      </c>
      <c r="W411" s="720">
        <f t="shared" si="653"/>
        <v>0</v>
      </c>
      <c r="X411" s="720">
        <f t="shared" si="653"/>
        <v>0</v>
      </c>
      <c r="Y411" s="720">
        <f t="shared" si="653"/>
        <v>0</v>
      </c>
      <c r="Z411" s="720">
        <f t="shared" si="653"/>
        <v>0</v>
      </c>
      <c r="AA411" s="720">
        <f t="shared" si="579"/>
        <v>0</v>
      </c>
      <c r="AB411" s="720">
        <f t="shared" si="614"/>
        <v>0</v>
      </c>
      <c r="AC411" s="720">
        <f t="shared" ref="AC411:AU411" si="654">$E411*AC626</f>
        <v>0</v>
      </c>
      <c r="AD411" s="720">
        <f t="shared" si="654"/>
        <v>0</v>
      </c>
      <c r="AE411" s="720">
        <f t="shared" si="654"/>
        <v>0</v>
      </c>
      <c r="AF411" s="720">
        <f t="shared" si="654"/>
        <v>0</v>
      </c>
      <c r="AG411" s="720">
        <f t="shared" si="654"/>
        <v>0</v>
      </c>
      <c r="AH411" s="720">
        <f t="shared" si="654"/>
        <v>0</v>
      </c>
      <c r="AI411" s="720">
        <f t="shared" si="654"/>
        <v>0</v>
      </c>
      <c r="AJ411" s="720">
        <f t="shared" si="654"/>
        <v>0</v>
      </c>
      <c r="AK411" s="720">
        <f t="shared" si="654"/>
        <v>0</v>
      </c>
      <c r="AL411" s="720">
        <f t="shared" si="654"/>
        <v>0</v>
      </c>
      <c r="AM411" s="720">
        <f t="shared" si="654"/>
        <v>0</v>
      </c>
      <c r="AN411" s="720">
        <f t="shared" si="654"/>
        <v>0</v>
      </c>
      <c r="AO411" s="720">
        <f t="shared" si="654"/>
        <v>0</v>
      </c>
      <c r="AP411" s="720">
        <f t="shared" si="654"/>
        <v>0</v>
      </c>
      <c r="AQ411" s="720">
        <f t="shared" si="654"/>
        <v>0</v>
      </c>
      <c r="AR411" s="720">
        <f t="shared" si="654"/>
        <v>0</v>
      </c>
      <c r="AS411" s="720">
        <f t="shared" si="654"/>
        <v>0</v>
      </c>
      <c r="AT411" s="720">
        <f t="shared" si="654"/>
        <v>0</v>
      </c>
      <c r="AU411" s="720">
        <f t="shared" si="654"/>
        <v>0</v>
      </c>
      <c r="AV411" s="720">
        <f t="shared" si="581"/>
        <v>0</v>
      </c>
      <c r="AW411" s="720"/>
      <c r="AX411" s="720"/>
      <c r="AY411" s="720"/>
      <c r="AZ411" s="720"/>
      <c r="BA411" s="720"/>
      <c r="BB411" s="720"/>
      <c r="BC411" s="720"/>
      <c r="BD411" s="720"/>
      <c r="BE411" s="720"/>
      <c r="BF411" s="720"/>
      <c r="BG411" s="720"/>
      <c r="BH411" s="720"/>
      <c r="BI411" s="720"/>
      <c r="BJ411" s="720"/>
      <c r="BK411" s="720"/>
      <c r="BL411" s="720"/>
      <c r="BM411" s="720"/>
      <c r="BN411" s="720"/>
      <c r="BO411" s="720"/>
      <c r="BP411" s="720"/>
      <c r="BQ411" s="720"/>
    </row>
    <row r="412" spans="1:69" s="400" customFormat="1" ht="12.75">
      <c r="A412" s="1372">
        <v>1855</v>
      </c>
      <c r="B412" s="424" t="s">
        <v>430</v>
      </c>
      <c r="C412" s="1349">
        <f ca="1">'I4 BO ASSETS'!M55</f>
        <v>0</v>
      </c>
      <c r="D412" s="720">
        <f t="shared" si="618"/>
        <v>0</v>
      </c>
      <c r="E412" s="720">
        <f t="shared" si="618"/>
        <v>0</v>
      </c>
      <c r="F412" s="720">
        <f t="shared" si="577"/>
        <v>0</v>
      </c>
      <c r="G412" s="720">
        <f t="shared" ref="G412:V412" si="655">$D412*G627</f>
        <v>0</v>
      </c>
      <c r="H412" s="720">
        <f t="shared" si="655"/>
        <v>0</v>
      </c>
      <c r="I412" s="720">
        <f t="shared" si="655"/>
        <v>0</v>
      </c>
      <c r="J412" s="720">
        <f t="shared" si="655"/>
        <v>0</v>
      </c>
      <c r="K412" s="720">
        <f t="shared" si="655"/>
        <v>0</v>
      </c>
      <c r="L412" s="720">
        <f t="shared" si="655"/>
        <v>0</v>
      </c>
      <c r="M412" s="720">
        <f t="shared" si="655"/>
        <v>0</v>
      </c>
      <c r="N412" s="720">
        <f t="shared" si="655"/>
        <v>0</v>
      </c>
      <c r="O412" s="720">
        <f t="shared" si="655"/>
        <v>0</v>
      </c>
      <c r="P412" s="720">
        <f t="shared" si="655"/>
        <v>0</v>
      </c>
      <c r="Q412" s="720">
        <f t="shared" si="655"/>
        <v>0</v>
      </c>
      <c r="R412" s="720">
        <f t="shared" si="655"/>
        <v>0</v>
      </c>
      <c r="S412" s="720">
        <f t="shared" si="655"/>
        <v>0</v>
      </c>
      <c r="T412" s="720">
        <f t="shared" si="655"/>
        <v>0</v>
      </c>
      <c r="U412" s="720">
        <f t="shared" si="655"/>
        <v>0</v>
      </c>
      <c r="V412" s="720">
        <f t="shared" si="655"/>
        <v>0</v>
      </c>
      <c r="W412" s="720">
        <f>$D412*W627</f>
        <v>0</v>
      </c>
      <c r="X412" s="720">
        <f>$D412*X627</f>
        <v>0</v>
      </c>
      <c r="Y412" s="720">
        <f>$D412*Y627</f>
        <v>0</v>
      </c>
      <c r="Z412" s="720">
        <f>$D412*Z627</f>
        <v>0</v>
      </c>
      <c r="AA412" s="720">
        <f t="shared" si="579"/>
        <v>0</v>
      </c>
      <c r="AB412" s="720">
        <f t="shared" ref="AB412:AQ412" si="656">$E412*AB627</f>
        <v>0</v>
      </c>
      <c r="AC412" s="720">
        <f t="shared" si="656"/>
        <v>0</v>
      </c>
      <c r="AD412" s="720">
        <f t="shared" si="656"/>
        <v>0</v>
      </c>
      <c r="AE412" s="720">
        <f t="shared" si="656"/>
        <v>0</v>
      </c>
      <c r="AF412" s="720">
        <f t="shared" si="656"/>
        <v>0</v>
      </c>
      <c r="AG412" s="720">
        <f t="shared" si="656"/>
        <v>0</v>
      </c>
      <c r="AH412" s="720">
        <f t="shared" si="656"/>
        <v>0</v>
      </c>
      <c r="AI412" s="720">
        <f t="shared" si="656"/>
        <v>0</v>
      </c>
      <c r="AJ412" s="720">
        <f t="shared" si="656"/>
        <v>0</v>
      </c>
      <c r="AK412" s="720">
        <f t="shared" si="656"/>
        <v>0</v>
      </c>
      <c r="AL412" s="720">
        <f t="shared" si="656"/>
        <v>0</v>
      </c>
      <c r="AM412" s="720">
        <f t="shared" si="656"/>
        <v>0</v>
      </c>
      <c r="AN412" s="720">
        <f t="shared" si="656"/>
        <v>0</v>
      </c>
      <c r="AO412" s="720">
        <f t="shared" si="656"/>
        <v>0</v>
      </c>
      <c r="AP412" s="720">
        <f t="shared" si="656"/>
        <v>0</v>
      </c>
      <c r="AQ412" s="720">
        <f t="shared" si="656"/>
        <v>0</v>
      </c>
      <c r="AR412" s="720">
        <f>$E412*AR627</f>
        <v>0</v>
      </c>
      <c r="AS412" s="720">
        <f>$E412*AS627</f>
        <v>0</v>
      </c>
      <c r="AT412" s="720">
        <f>$E412*AT627</f>
        <v>0</v>
      </c>
      <c r="AU412" s="720">
        <f>$E412*AU627</f>
        <v>0</v>
      </c>
      <c r="AV412" s="720">
        <f t="shared" si="581"/>
        <v>0</v>
      </c>
      <c r="AW412" s="720"/>
      <c r="AX412" s="720"/>
      <c r="AY412" s="720"/>
      <c r="AZ412" s="720"/>
      <c r="BA412" s="720"/>
      <c r="BB412" s="720"/>
      <c r="BC412" s="720"/>
      <c r="BD412" s="720"/>
      <c r="BE412" s="720"/>
      <c r="BF412" s="720"/>
      <c r="BG412" s="720"/>
      <c r="BH412" s="720"/>
      <c r="BI412" s="720"/>
      <c r="BJ412" s="720"/>
      <c r="BK412" s="720"/>
      <c r="BL412" s="720"/>
      <c r="BM412" s="720"/>
      <c r="BN412" s="720"/>
      <c r="BO412" s="720"/>
      <c r="BP412" s="720"/>
      <c r="BQ412" s="720"/>
    </row>
    <row r="413" spans="1:69" s="1374" customFormat="1" ht="12.75">
      <c r="A413" s="1373">
        <v>1860</v>
      </c>
      <c r="B413" s="763" t="s">
        <v>431</v>
      </c>
      <c r="C413" s="1349">
        <f ca="1">'I4 BO ASSETS'!M56</f>
        <v>0</v>
      </c>
      <c r="D413" s="720">
        <f t="shared" si="618"/>
        <v>0</v>
      </c>
      <c r="E413" s="720">
        <f t="shared" si="618"/>
        <v>0</v>
      </c>
      <c r="F413" s="720">
        <f t="shared" si="577"/>
        <v>0</v>
      </c>
      <c r="G413" s="720">
        <f t="shared" ref="G413:Z413" si="657">$D413*G628</f>
        <v>0</v>
      </c>
      <c r="H413" s="720">
        <f t="shared" si="657"/>
        <v>0</v>
      </c>
      <c r="I413" s="720">
        <f t="shared" si="657"/>
        <v>0</v>
      </c>
      <c r="J413" s="720">
        <f t="shared" si="657"/>
        <v>0</v>
      </c>
      <c r="K413" s="720">
        <f t="shared" si="657"/>
        <v>0</v>
      </c>
      <c r="L413" s="720">
        <f t="shared" si="657"/>
        <v>0</v>
      </c>
      <c r="M413" s="720">
        <f t="shared" si="657"/>
        <v>0</v>
      </c>
      <c r="N413" s="720">
        <f t="shared" si="657"/>
        <v>0</v>
      </c>
      <c r="O413" s="720">
        <f t="shared" si="657"/>
        <v>0</v>
      </c>
      <c r="P413" s="720">
        <f t="shared" si="657"/>
        <v>0</v>
      </c>
      <c r="Q413" s="720">
        <f t="shared" si="657"/>
        <v>0</v>
      </c>
      <c r="R413" s="720">
        <f t="shared" si="657"/>
        <v>0</v>
      </c>
      <c r="S413" s="720">
        <f t="shared" si="657"/>
        <v>0</v>
      </c>
      <c r="T413" s="720">
        <f t="shared" si="657"/>
        <v>0</v>
      </c>
      <c r="U413" s="720">
        <f t="shared" si="657"/>
        <v>0</v>
      </c>
      <c r="V413" s="720">
        <f t="shared" si="657"/>
        <v>0</v>
      </c>
      <c r="W413" s="720">
        <f t="shared" si="657"/>
        <v>0</v>
      </c>
      <c r="X413" s="720">
        <f t="shared" si="657"/>
        <v>0</v>
      </c>
      <c r="Y413" s="720">
        <f t="shared" si="657"/>
        <v>0</v>
      </c>
      <c r="Z413" s="720">
        <f t="shared" si="657"/>
        <v>0</v>
      </c>
      <c r="AA413" s="1188">
        <f t="shared" si="579"/>
        <v>0</v>
      </c>
      <c r="AB413" s="720">
        <f t="shared" ref="AB413:AU413" si="658">$E413*AB628</f>
        <v>0</v>
      </c>
      <c r="AC413" s="720">
        <f t="shared" si="658"/>
        <v>0</v>
      </c>
      <c r="AD413" s="720">
        <f t="shared" si="658"/>
        <v>0</v>
      </c>
      <c r="AE413" s="720">
        <f t="shared" si="658"/>
        <v>0</v>
      </c>
      <c r="AF413" s="720">
        <f t="shared" si="658"/>
        <v>0</v>
      </c>
      <c r="AG413" s="720">
        <f t="shared" si="658"/>
        <v>0</v>
      </c>
      <c r="AH413" s="720">
        <f t="shared" si="658"/>
        <v>0</v>
      </c>
      <c r="AI413" s="720">
        <f t="shared" si="658"/>
        <v>0</v>
      </c>
      <c r="AJ413" s="720">
        <f t="shared" si="658"/>
        <v>0</v>
      </c>
      <c r="AK413" s="720">
        <f t="shared" si="658"/>
        <v>0</v>
      </c>
      <c r="AL413" s="720">
        <f t="shared" si="658"/>
        <v>0</v>
      </c>
      <c r="AM413" s="720">
        <f t="shared" si="658"/>
        <v>0</v>
      </c>
      <c r="AN413" s="720">
        <f t="shared" si="658"/>
        <v>0</v>
      </c>
      <c r="AO413" s="720">
        <f t="shared" si="658"/>
        <v>0</v>
      </c>
      <c r="AP413" s="720">
        <f t="shared" si="658"/>
        <v>0</v>
      </c>
      <c r="AQ413" s="720">
        <f t="shared" si="658"/>
        <v>0</v>
      </c>
      <c r="AR413" s="720">
        <f t="shared" si="658"/>
        <v>0</v>
      </c>
      <c r="AS413" s="720">
        <f t="shared" si="658"/>
        <v>0</v>
      </c>
      <c r="AT413" s="720">
        <f t="shared" si="658"/>
        <v>0</v>
      </c>
      <c r="AU413" s="720">
        <f t="shared" si="658"/>
        <v>0</v>
      </c>
      <c r="AV413" s="720">
        <f t="shared" si="581"/>
        <v>0</v>
      </c>
      <c r="AW413" s="720"/>
      <c r="AX413" s="720"/>
      <c r="AY413" s="720"/>
      <c r="AZ413" s="720"/>
      <c r="BA413" s="720"/>
      <c r="BB413" s="720"/>
      <c r="BC413" s="720"/>
      <c r="BD413" s="720"/>
      <c r="BE413" s="720"/>
      <c r="BF413" s="720"/>
      <c r="BG413" s="720"/>
      <c r="BH413" s="720"/>
      <c r="BI413" s="720"/>
      <c r="BJ413" s="720"/>
      <c r="BK413" s="720"/>
      <c r="BL413" s="720"/>
      <c r="BM413" s="720"/>
      <c r="BN413" s="720"/>
      <c r="BO413" s="720"/>
      <c r="BP413" s="720"/>
      <c r="BQ413" s="720"/>
    </row>
    <row r="414" spans="1:69" s="1391" customFormat="1" ht="12.75">
      <c r="A414" s="1386"/>
      <c r="B414" s="1387" t="s">
        <v>231</v>
      </c>
      <c r="C414" s="1388">
        <f ca="1">SUM(C374:C413)</f>
        <v>0</v>
      </c>
      <c r="D414" s="1389">
        <f>SUM(D374:D413)</f>
        <v>0</v>
      </c>
      <c r="E414" s="1389">
        <f>SUM(E374:E413)</f>
        <v>0</v>
      </c>
      <c r="F414" s="1390">
        <f>D414+E414</f>
        <v>0</v>
      </c>
      <c r="G414" s="1389">
        <f t="shared" ref="G414:AB414" si="659">SUM(G374:G413)</f>
        <v>0</v>
      </c>
      <c r="H414" s="1389">
        <f t="shared" si="659"/>
        <v>0</v>
      </c>
      <c r="I414" s="1389">
        <f t="shared" si="659"/>
        <v>0</v>
      </c>
      <c r="J414" s="1389">
        <f t="shared" si="659"/>
        <v>0</v>
      </c>
      <c r="K414" s="1389">
        <f t="shared" si="659"/>
        <v>0</v>
      </c>
      <c r="L414" s="1389">
        <f t="shared" si="659"/>
        <v>0</v>
      </c>
      <c r="M414" s="1389">
        <f t="shared" si="659"/>
        <v>0</v>
      </c>
      <c r="N414" s="1389">
        <f t="shared" si="659"/>
        <v>0</v>
      </c>
      <c r="O414" s="1389">
        <f t="shared" si="659"/>
        <v>0</v>
      </c>
      <c r="P414" s="1389">
        <f t="shared" si="659"/>
        <v>0</v>
      </c>
      <c r="Q414" s="1389">
        <f t="shared" si="659"/>
        <v>0</v>
      </c>
      <c r="R414" s="1389">
        <f t="shared" si="659"/>
        <v>0</v>
      </c>
      <c r="S414" s="1389">
        <f t="shared" si="659"/>
        <v>0</v>
      </c>
      <c r="T414" s="1389">
        <f t="shared" si="659"/>
        <v>0</v>
      </c>
      <c r="U414" s="1389">
        <f t="shared" si="659"/>
        <v>0</v>
      </c>
      <c r="V414" s="1389">
        <f t="shared" si="659"/>
        <v>0</v>
      </c>
      <c r="W414" s="1389">
        <f t="shared" si="659"/>
        <v>0</v>
      </c>
      <c r="X414" s="1389">
        <f t="shared" si="659"/>
        <v>0</v>
      </c>
      <c r="Y414" s="1389">
        <f t="shared" si="659"/>
        <v>0</v>
      </c>
      <c r="Z414" s="1389">
        <f t="shared" si="659"/>
        <v>0</v>
      </c>
      <c r="AA414" s="1390">
        <f>SUM(G414:Z414)</f>
        <v>0</v>
      </c>
      <c r="AB414" s="1389">
        <f t="shared" si="659"/>
        <v>0</v>
      </c>
      <c r="AC414" s="1389">
        <f t="shared" ref="AC414:AX414" si="660">SUM(AC374:AC413)</f>
        <v>0</v>
      </c>
      <c r="AD414" s="1389">
        <f t="shared" si="660"/>
        <v>0</v>
      </c>
      <c r="AE414" s="1389">
        <f t="shared" si="660"/>
        <v>0</v>
      </c>
      <c r="AF414" s="1389">
        <f t="shared" si="660"/>
        <v>0</v>
      </c>
      <c r="AG414" s="1389">
        <f t="shared" si="660"/>
        <v>0</v>
      </c>
      <c r="AH414" s="1389">
        <f t="shared" si="660"/>
        <v>0</v>
      </c>
      <c r="AI414" s="1389">
        <f t="shared" si="660"/>
        <v>0</v>
      </c>
      <c r="AJ414" s="1389">
        <f t="shared" si="660"/>
        <v>0</v>
      </c>
      <c r="AK414" s="1389">
        <f t="shared" si="660"/>
        <v>0</v>
      </c>
      <c r="AL414" s="1389">
        <f t="shared" si="660"/>
        <v>0</v>
      </c>
      <c r="AM414" s="1389">
        <f t="shared" si="660"/>
        <v>0</v>
      </c>
      <c r="AN414" s="1389">
        <f t="shared" si="660"/>
        <v>0</v>
      </c>
      <c r="AO414" s="1389">
        <f t="shared" si="660"/>
        <v>0</v>
      </c>
      <c r="AP414" s="1389">
        <f t="shared" si="660"/>
        <v>0</v>
      </c>
      <c r="AQ414" s="1389">
        <f t="shared" si="660"/>
        <v>0</v>
      </c>
      <c r="AR414" s="1389">
        <f t="shared" si="660"/>
        <v>0</v>
      </c>
      <c r="AS414" s="1389">
        <f t="shared" si="660"/>
        <v>0</v>
      </c>
      <c r="AT414" s="1389">
        <f t="shared" si="660"/>
        <v>0</v>
      </c>
      <c r="AU414" s="1389">
        <f t="shared" si="660"/>
        <v>0</v>
      </c>
      <c r="AV414" s="1389">
        <f t="shared" si="660"/>
        <v>0</v>
      </c>
      <c r="AW414" s="1389">
        <f t="shared" si="660"/>
        <v>0</v>
      </c>
      <c r="AX414" s="1389">
        <f t="shared" si="660"/>
        <v>0</v>
      </c>
      <c r="AY414" s="1389">
        <f t="shared" ref="AY414:BQ414" si="661">SUM(AY374:AY413)</f>
        <v>0</v>
      </c>
      <c r="AZ414" s="1389">
        <f t="shared" si="661"/>
        <v>0</v>
      </c>
      <c r="BA414" s="1389">
        <f t="shared" si="661"/>
        <v>0</v>
      </c>
      <c r="BB414" s="1389">
        <f t="shared" si="661"/>
        <v>0</v>
      </c>
      <c r="BC414" s="1389">
        <f t="shared" si="661"/>
        <v>0</v>
      </c>
      <c r="BD414" s="1389">
        <f t="shared" si="661"/>
        <v>0</v>
      </c>
      <c r="BE414" s="1389">
        <f t="shared" si="661"/>
        <v>0</v>
      </c>
      <c r="BF414" s="1389">
        <f t="shared" si="661"/>
        <v>0</v>
      </c>
      <c r="BG414" s="1389">
        <f t="shared" si="661"/>
        <v>0</v>
      </c>
      <c r="BH414" s="1389">
        <f t="shared" si="661"/>
        <v>0</v>
      </c>
      <c r="BI414" s="1389">
        <f t="shared" si="661"/>
        <v>0</v>
      </c>
      <c r="BJ414" s="1389">
        <f t="shared" si="661"/>
        <v>0</v>
      </c>
      <c r="BK414" s="1389">
        <f t="shared" si="661"/>
        <v>0</v>
      </c>
      <c r="BL414" s="1389">
        <f t="shared" si="661"/>
        <v>0</v>
      </c>
      <c r="BM414" s="1389">
        <f t="shared" si="661"/>
        <v>0</v>
      </c>
      <c r="BN414" s="1389">
        <f t="shared" si="661"/>
        <v>0</v>
      </c>
      <c r="BO414" s="1389">
        <f t="shared" si="661"/>
        <v>0</v>
      </c>
      <c r="BP414" s="1389">
        <f t="shared" si="661"/>
        <v>0</v>
      </c>
      <c r="BQ414" s="1389">
        <f t="shared" si="661"/>
        <v>0</v>
      </c>
    </row>
    <row r="415" spans="1:69" s="400" customFormat="1" ht="12.75">
      <c r="A415" s="1381" t="s">
        <v>981</v>
      </c>
      <c r="B415" s="1381"/>
      <c r="C415" s="1382"/>
      <c r="D415" s="1383"/>
      <c r="E415" s="1383"/>
      <c r="F415" s="720"/>
      <c r="G415" s="720"/>
      <c r="H415" s="720"/>
      <c r="I415" s="720"/>
      <c r="J415" s="720"/>
      <c r="K415" s="720"/>
      <c r="L415" s="720"/>
      <c r="M415" s="720"/>
      <c r="N415" s="720"/>
      <c r="O415" s="720"/>
      <c r="P415" s="720"/>
      <c r="Q415" s="720"/>
      <c r="R415" s="720"/>
      <c r="S415" s="720"/>
      <c r="T415" s="720"/>
      <c r="U415" s="720"/>
      <c r="V415" s="720"/>
      <c r="W415" s="720"/>
      <c r="X415" s="720"/>
      <c r="Y415" s="720"/>
      <c r="Z415" s="720"/>
      <c r="AA415" s="720"/>
      <c r="AB415" s="720"/>
      <c r="AC415" s="720"/>
      <c r="AD415" s="720"/>
      <c r="AE415" s="720"/>
      <c r="AF415" s="720"/>
      <c r="AG415" s="720"/>
      <c r="AH415" s="720"/>
      <c r="AI415" s="720"/>
      <c r="AJ415" s="720"/>
      <c r="AK415" s="720"/>
      <c r="AL415" s="720"/>
      <c r="AM415" s="720"/>
      <c r="AN415" s="720"/>
      <c r="AO415" s="720"/>
      <c r="AP415" s="720"/>
      <c r="AQ415" s="720"/>
      <c r="AR415" s="720"/>
      <c r="AS415" s="720"/>
      <c r="AT415" s="720"/>
      <c r="AU415" s="720"/>
      <c r="AV415" s="720"/>
      <c r="AW415" s="720"/>
      <c r="AX415" s="720"/>
      <c r="AY415" s="720"/>
      <c r="AZ415" s="720"/>
      <c r="BA415" s="720"/>
      <c r="BB415" s="720"/>
      <c r="BC415" s="720"/>
      <c r="BD415" s="720"/>
      <c r="BE415" s="720"/>
      <c r="BF415" s="720"/>
      <c r="BG415" s="720"/>
      <c r="BH415" s="720"/>
      <c r="BI415" s="720"/>
      <c r="BJ415" s="720"/>
      <c r="BK415" s="720"/>
      <c r="BL415" s="720"/>
      <c r="BM415" s="720"/>
      <c r="BN415" s="720"/>
      <c r="BO415" s="720"/>
      <c r="BP415" s="720"/>
      <c r="BQ415" s="720"/>
    </row>
    <row r="416" spans="1:69" s="400" customFormat="1" ht="12.75">
      <c r="A416" s="760">
        <v>1905</v>
      </c>
      <c r="B416" s="424" t="s">
        <v>623</v>
      </c>
      <c r="C416" s="1384">
        <f ca="1">'I4 BO ASSETS'!M61</f>
        <v>0</v>
      </c>
      <c r="D416" s="720"/>
      <c r="E416" s="720"/>
      <c r="F416" s="720"/>
      <c r="G416" s="720"/>
      <c r="H416" s="720"/>
      <c r="I416" s="720"/>
      <c r="J416" s="720"/>
      <c r="K416" s="720"/>
      <c r="L416" s="720"/>
      <c r="M416" s="720"/>
      <c r="N416" s="720"/>
      <c r="O416" s="720"/>
      <c r="P416" s="720"/>
      <c r="Q416" s="720"/>
      <c r="R416" s="720"/>
      <c r="S416" s="720"/>
      <c r="T416" s="720"/>
      <c r="U416" s="720"/>
      <c r="V416" s="720"/>
      <c r="W416" s="720"/>
      <c r="X416" s="720"/>
      <c r="Y416" s="720"/>
      <c r="Z416" s="720"/>
      <c r="AA416" s="720"/>
      <c r="AB416" s="720"/>
      <c r="AC416" s="720"/>
      <c r="AD416" s="720"/>
      <c r="AE416" s="720"/>
      <c r="AF416" s="720"/>
      <c r="AG416" s="720"/>
      <c r="AH416" s="720"/>
      <c r="AI416" s="720"/>
      <c r="AJ416" s="720"/>
      <c r="AK416" s="720"/>
      <c r="AL416" s="720"/>
      <c r="AM416" s="720"/>
      <c r="AN416" s="720"/>
      <c r="AO416" s="720"/>
      <c r="AP416" s="720"/>
      <c r="AQ416" s="720"/>
      <c r="AR416" s="720"/>
      <c r="AS416" s="720"/>
      <c r="AT416" s="720"/>
      <c r="AU416" s="720"/>
      <c r="AV416" s="720"/>
      <c r="AW416" s="720">
        <f t="shared" ref="AW416:BP416" si="662">$C416*AW630</f>
        <v>0</v>
      </c>
      <c r="AX416" s="720">
        <f t="shared" si="662"/>
        <v>0</v>
      </c>
      <c r="AY416" s="720">
        <f t="shared" si="662"/>
        <v>0</v>
      </c>
      <c r="AZ416" s="720">
        <f t="shared" si="662"/>
        <v>0</v>
      </c>
      <c r="BA416" s="720">
        <f t="shared" si="662"/>
        <v>0</v>
      </c>
      <c r="BB416" s="720">
        <f t="shared" si="662"/>
        <v>0</v>
      </c>
      <c r="BC416" s="720">
        <f t="shared" si="662"/>
        <v>0</v>
      </c>
      <c r="BD416" s="720">
        <f t="shared" si="662"/>
        <v>0</v>
      </c>
      <c r="BE416" s="720">
        <f t="shared" si="662"/>
        <v>0</v>
      </c>
      <c r="BF416" s="720">
        <f t="shared" si="662"/>
        <v>0</v>
      </c>
      <c r="BG416" s="720">
        <f t="shared" si="662"/>
        <v>0</v>
      </c>
      <c r="BH416" s="720">
        <f t="shared" si="662"/>
        <v>0</v>
      </c>
      <c r="BI416" s="720">
        <f t="shared" si="662"/>
        <v>0</v>
      </c>
      <c r="BJ416" s="720">
        <f t="shared" si="662"/>
        <v>0</v>
      </c>
      <c r="BK416" s="720">
        <f t="shared" si="662"/>
        <v>0</v>
      </c>
      <c r="BL416" s="720">
        <f t="shared" si="662"/>
        <v>0</v>
      </c>
      <c r="BM416" s="720">
        <f t="shared" si="662"/>
        <v>0</v>
      </c>
      <c r="BN416" s="720">
        <f t="shared" si="662"/>
        <v>0</v>
      </c>
      <c r="BO416" s="720">
        <f t="shared" si="662"/>
        <v>0</v>
      </c>
      <c r="BP416" s="720">
        <f t="shared" si="662"/>
        <v>0</v>
      </c>
      <c r="BQ416" s="720">
        <f>SUM(AW416:BP416)</f>
        <v>0</v>
      </c>
    </row>
    <row r="417" spans="1:69" s="400" customFormat="1" ht="12.75">
      <c r="A417" s="760">
        <v>1906</v>
      </c>
      <c r="B417" s="424" t="s">
        <v>624</v>
      </c>
      <c r="C417" s="1384">
        <f ca="1">'I4 BO ASSETS'!M62</f>
        <v>0</v>
      </c>
      <c r="D417" s="720"/>
      <c r="E417" s="720"/>
      <c r="F417" s="720"/>
      <c r="G417" s="720"/>
      <c r="H417" s="720"/>
      <c r="I417" s="720"/>
      <c r="J417" s="720"/>
      <c r="K417" s="720"/>
      <c r="L417" s="720"/>
      <c r="M417" s="720"/>
      <c r="N417" s="720"/>
      <c r="O417" s="720"/>
      <c r="P417" s="720"/>
      <c r="Q417" s="720"/>
      <c r="R417" s="720"/>
      <c r="S417" s="720"/>
      <c r="T417" s="720"/>
      <c r="U417" s="720"/>
      <c r="V417" s="720"/>
      <c r="W417" s="720"/>
      <c r="X417" s="720"/>
      <c r="Y417" s="720"/>
      <c r="Z417" s="720"/>
      <c r="AA417" s="720"/>
      <c r="AB417" s="720"/>
      <c r="AC417" s="720"/>
      <c r="AD417" s="720"/>
      <c r="AE417" s="720"/>
      <c r="AF417" s="720"/>
      <c r="AG417" s="720"/>
      <c r="AH417" s="720"/>
      <c r="AI417" s="720"/>
      <c r="AJ417" s="720"/>
      <c r="AK417" s="720"/>
      <c r="AL417" s="720"/>
      <c r="AM417" s="720"/>
      <c r="AN417" s="720"/>
      <c r="AO417" s="720"/>
      <c r="AP417" s="720"/>
      <c r="AQ417" s="720"/>
      <c r="AR417" s="720"/>
      <c r="AS417" s="720"/>
      <c r="AT417" s="720"/>
      <c r="AU417" s="720"/>
      <c r="AV417" s="720"/>
      <c r="AW417" s="720">
        <f t="shared" ref="AW417:BP417" si="663">$C417*AW631</f>
        <v>0</v>
      </c>
      <c r="AX417" s="720">
        <f t="shared" si="663"/>
        <v>0</v>
      </c>
      <c r="AY417" s="720">
        <f t="shared" si="663"/>
        <v>0</v>
      </c>
      <c r="AZ417" s="720">
        <f t="shared" si="663"/>
        <v>0</v>
      </c>
      <c r="BA417" s="720">
        <f t="shared" si="663"/>
        <v>0</v>
      </c>
      <c r="BB417" s="720">
        <f t="shared" si="663"/>
        <v>0</v>
      </c>
      <c r="BC417" s="720">
        <f t="shared" si="663"/>
        <v>0</v>
      </c>
      <c r="BD417" s="720">
        <f t="shared" si="663"/>
        <v>0</v>
      </c>
      <c r="BE417" s="720">
        <f t="shared" si="663"/>
        <v>0</v>
      </c>
      <c r="BF417" s="720">
        <f t="shared" si="663"/>
        <v>0</v>
      </c>
      <c r="BG417" s="720">
        <f t="shared" si="663"/>
        <v>0</v>
      </c>
      <c r="BH417" s="720">
        <f t="shared" si="663"/>
        <v>0</v>
      </c>
      <c r="BI417" s="720">
        <f t="shared" si="663"/>
        <v>0</v>
      </c>
      <c r="BJ417" s="720">
        <f t="shared" si="663"/>
        <v>0</v>
      </c>
      <c r="BK417" s="720">
        <f t="shared" si="663"/>
        <v>0</v>
      </c>
      <c r="BL417" s="720">
        <f t="shared" si="663"/>
        <v>0</v>
      </c>
      <c r="BM417" s="720">
        <f t="shared" si="663"/>
        <v>0</v>
      </c>
      <c r="BN417" s="720">
        <f t="shared" si="663"/>
        <v>0</v>
      </c>
      <c r="BO417" s="720">
        <f t="shared" si="663"/>
        <v>0</v>
      </c>
      <c r="BP417" s="720">
        <f t="shared" si="663"/>
        <v>0</v>
      </c>
      <c r="BQ417" s="720">
        <f t="shared" ref="BQ417:BQ435" si="664">SUM(AW417:BP417)</f>
        <v>0</v>
      </c>
    </row>
    <row r="418" spans="1:69" s="400" customFormat="1" ht="12.75">
      <c r="A418" s="760">
        <v>1908</v>
      </c>
      <c r="B418" s="424" t="s">
        <v>625</v>
      </c>
      <c r="C418" s="1384">
        <f ca="1">'I4 BO ASSETS'!M63</f>
        <v>0</v>
      </c>
      <c r="D418" s="720"/>
      <c r="E418" s="720"/>
      <c r="F418" s="720"/>
      <c r="G418" s="720"/>
      <c r="H418" s="720"/>
      <c r="I418" s="720"/>
      <c r="J418" s="720"/>
      <c r="K418" s="720"/>
      <c r="L418" s="720"/>
      <c r="M418" s="720"/>
      <c r="N418" s="720"/>
      <c r="O418" s="720"/>
      <c r="P418" s="720"/>
      <c r="Q418" s="720"/>
      <c r="R418" s="720"/>
      <c r="S418" s="720"/>
      <c r="T418" s="720"/>
      <c r="U418" s="720"/>
      <c r="V418" s="720"/>
      <c r="W418" s="720"/>
      <c r="X418" s="720"/>
      <c r="Y418" s="720"/>
      <c r="Z418" s="720"/>
      <c r="AA418" s="720"/>
      <c r="AB418" s="720"/>
      <c r="AC418" s="720"/>
      <c r="AD418" s="720"/>
      <c r="AE418" s="720"/>
      <c r="AF418" s="720"/>
      <c r="AG418" s="720"/>
      <c r="AH418" s="720"/>
      <c r="AI418" s="720"/>
      <c r="AJ418" s="720"/>
      <c r="AK418" s="720"/>
      <c r="AL418" s="720"/>
      <c r="AM418" s="720"/>
      <c r="AN418" s="720"/>
      <c r="AO418" s="720"/>
      <c r="AP418" s="720"/>
      <c r="AQ418" s="720"/>
      <c r="AR418" s="720"/>
      <c r="AS418" s="720"/>
      <c r="AT418" s="720"/>
      <c r="AU418" s="720"/>
      <c r="AV418" s="720"/>
      <c r="AW418" s="720">
        <f t="shared" ref="AW418:BP418" si="665">$C418*AW632</f>
        <v>0</v>
      </c>
      <c r="AX418" s="720">
        <f t="shared" si="665"/>
        <v>0</v>
      </c>
      <c r="AY418" s="720">
        <f t="shared" si="665"/>
        <v>0</v>
      </c>
      <c r="AZ418" s="720">
        <f t="shared" si="665"/>
        <v>0</v>
      </c>
      <c r="BA418" s="720">
        <f t="shared" si="665"/>
        <v>0</v>
      </c>
      <c r="BB418" s="720">
        <f t="shared" si="665"/>
        <v>0</v>
      </c>
      <c r="BC418" s="720">
        <f t="shared" si="665"/>
        <v>0</v>
      </c>
      <c r="BD418" s="720">
        <f t="shared" si="665"/>
        <v>0</v>
      </c>
      <c r="BE418" s="720">
        <f t="shared" si="665"/>
        <v>0</v>
      </c>
      <c r="BF418" s="720">
        <f t="shared" si="665"/>
        <v>0</v>
      </c>
      <c r="BG418" s="720">
        <f t="shared" si="665"/>
        <v>0</v>
      </c>
      <c r="BH418" s="720">
        <f t="shared" si="665"/>
        <v>0</v>
      </c>
      <c r="BI418" s="720">
        <f t="shared" si="665"/>
        <v>0</v>
      </c>
      <c r="BJ418" s="720">
        <f t="shared" si="665"/>
        <v>0</v>
      </c>
      <c r="BK418" s="720">
        <f t="shared" si="665"/>
        <v>0</v>
      </c>
      <c r="BL418" s="720">
        <f t="shared" si="665"/>
        <v>0</v>
      </c>
      <c r="BM418" s="720">
        <f t="shared" si="665"/>
        <v>0</v>
      </c>
      <c r="BN418" s="720">
        <f t="shared" si="665"/>
        <v>0</v>
      </c>
      <c r="BO418" s="720">
        <f t="shared" si="665"/>
        <v>0</v>
      </c>
      <c r="BP418" s="720">
        <f t="shared" si="665"/>
        <v>0</v>
      </c>
      <c r="BQ418" s="720">
        <f t="shared" si="664"/>
        <v>0</v>
      </c>
    </row>
    <row r="419" spans="1:69" s="400" customFormat="1" ht="12.75">
      <c r="A419" s="760">
        <v>1910</v>
      </c>
      <c r="B419" s="424" t="s">
        <v>626</v>
      </c>
      <c r="C419" s="1384">
        <f ca="1">'I4 BO ASSETS'!M64</f>
        <v>0</v>
      </c>
      <c r="D419" s="720"/>
      <c r="E419" s="720"/>
      <c r="F419" s="720"/>
      <c r="G419" s="720"/>
      <c r="H419" s="720"/>
      <c r="I419" s="720"/>
      <c r="J419" s="720"/>
      <c r="K419" s="720"/>
      <c r="L419" s="720"/>
      <c r="M419" s="720"/>
      <c r="N419" s="720"/>
      <c r="O419" s="720"/>
      <c r="P419" s="720"/>
      <c r="Q419" s="720"/>
      <c r="R419" s="720"/>
      <c r="S419" s="720"/>
      <c r="T419" s="720"/>
      <c r="U419" s="720"/>
      <c r="V419" s="720"/>
      <c r="W419" s="720"/>
      <c r="X419" s="720"/>
      <c r="Y419" s="720"/>
      <c r="Z419" s="720"/>
      <c r="AA419" s="720"/>
      <c r="AB419" s="720"/>
      <c r="AC419" s="720"/>
      <c r="AD419" s="720"/>
      <c r="AE419" s="720"/>
      <c r="AF419" s="720"/>
      <c r="AG419" s="720"/>
      <c r="AH419" s="720"/>
      <c r="AI419" s="720"/>
      <c r="AJ419" s="720"/>
      <c r="AK419" s="720"/>
      <c r="AL419" s="720"/>
      <c r="AM419" s="720"/>
      <c r="AN419" s="720"/>
      <c r="AO419" s="720"/>
      <c r="AP419" s="720"/>
      <c r="AQ419" s="720"/>
      <c r="AR419" s="720"/>
      <c r="AS419" s="720"/>
      <c r="AT419" s="720"/>
      <c r="AU419" s="720"/>
      <c r="AV419" s="720"/>
      <c r="AW419" s="720">
        <f t="shared" ref="AW419:BP419" si="666">$C419*AW633</f>
        <v>0</v>
      </c>
      <c r="AX419" s="720">
        <f t="shared" si="666"/>
        <v>0</v>
      </c>
      <c r="AY419" s="720">
        <f t="shared" si="666"/>
        <v>0</v>
      </c>
      <c r="AZ419" s="720">
        <f t="shared" si="666"/>
        <v>0</v>
      </c>
      <c r="BA419" s="720">
        <f t="shared" si="666"/>
        <v>0</v>
      </c>
      <c r="BB419" s="720">
        <f t="shared" si="666"/>
        <v>0</v>
      </c>
      <c r="BC419" s="720">
        <f t="shared" si="666"/>
        <v>0</v>
      </c>
      <c r="BD419" s="720">
        <f t="shared" si="666"/>
        <v>0</v>
      </c>
      <c r="BE419" s="720">
        <f t="shared" si="666"/>
        <v>0</v>
      </c>
      <c r="BF419" s="720">
        <f t="shared" si="666"/>
        <v>0</v>
      </c>
      <c r="BG419" s="720">
        <f t="shared" si="666"/>
        <v>0</v>
      </c>
      <c r="BH419" s="720">
        <f t="shared" si="666"/>
        <v>0</v>
      </c>
      <c r="BI419" s="720">
        <f t="shared" si="666"/>
        <v>0</v>
      </c>
      <c r="BJ419" s="720">
        <f t="shared" si="666"/>
        <v>0</v>
      </c>
      <c r="BK419" s="720">
        <f t="shared" si="666"/>
        <v>0</v>
      </c>
      <c r="BL419" s="720">
        <f t="shared" si="666"/>
        <v>0</v>
      </c>
      <c r="BM419" s="720">
        <f t="shared" si="666"/>
        <v>0</v>
      </c>
      <c r="BN419" s="720">
        <f t="shared" si="666"/>
        <v>0</v>
      </c>
      <c r="BO419" s="720">
        <f t="shared" si="666"/>
        <v>0</v>
      </c>
      <c r="BP419" s="720">
        <f t="shared" si="666"/>
        <v>0</v>
      </c>
      <c r="BQ419" s="720">
        <f t="shared" si="664"/>
        <v>0</v>
      </c>
    </row>
    <row r="420" spans="1:69" s="400" customFormat="1" ht="12.75">
      <c r="A420" s="760">
        <v>1915</v>
      </c>
      <c r="B420" s="424" t="s">
        <v>956</v>
      </c>
      <c r="C420" s="1384">
        <f ca="1">'I4 BO ASSETS'!M65</f>
        <v>0</v>
      </c>
      <c r="D420" s="720"/>
      <c r="E420" s="720"/>
      <c r="F420" s="720"/>
      <c r="G420" s="720"/>
      <c r="H420" s="720"/>
      <c r="I420" s="720"/>
      <c r="J420" s="720"/>
      <c r="K420" s="720"/>
      <c r="L420" s="720"/>
      <c r="M420" s="720"/>
      <c r="N420" s="720"/>
      <c r="O420" s="720"/>
      <c r="P420" s="720"/>
      <c r="Q420" s="720"/>
      <c r="R420" s="720"/>
      <c r="S420" s="720"/>
      <c r="T420" s="720"/>
      <c r="U420" s="720"/>
      <c r="V420" s="720"/>
      <c r="W420" s="720"/>
      <c r="X420" s="720"/>
      <c r="Y420" s="720"/>
      <c r="Z420" s="720"/>
      <c r="AA420" s="720"/>
      <c r="AB420" s="720"/>
      <c r="AC420" s="720"/>
      <c r="AD420" s="720"/>
      <c r="AE420" s="720"/>
      <c r="AF420" s="720"/>
      <c r="AG420" s="720"/>
      <c r="AH420" s="720"/>
      <c r="AI420" s="720"/>
      <c r="AJ420" s="720"/>
      <c r="AK420" s="720"/>
      <c r="AL420" s="720"/>
      <c r="AM420" s="720"/>
      <c r="AN420" s="720"/>
      <c r="AO420" s="720"/>
      <c r="AP420" s="720"/>
      <c r="AQ420" s="720"/>
      <c r="AR420" s="720"/>
      <c r="AS420" s="720"/>
      <c r="AT420" s="720"/>
      <c r="AU420" s="720"/>
      <c r="AV420" s="720"/>
      <c r="AW420" s="720">
        <f t="shared" ref="AW420:BP420" si="667">$C420*AW634</f>
        <v>0</v>
      </c>
      <c r="AX420" s="720">
        <f t="shared" si="667"/>
        <v>0</v>
      </c>
      <c r="AY420" s="720">
        <f t="shared" si="667"/>
        <v>0</v>
      </c>
      <c r="AZ420" s="720">
        <f t="shared" si="667"/>
        <v>0</v>
      </c>
      <c r="BA420" s="720">
        <f t="shared" si="667"/>
        <v>0</v>
      </c>
      <c r="BB420" s="720">
        <f t="shared" si="667"/>
        <v>0</v>
      </c>
      <c r="BC420" s="720">
        <f t="shared" si="667"/>
        <v>0</v>
      </c>
      <c r="BD420" s="720">
        <f t="shared" si="667"/>
        <v>0</v>
      </c>
      <c r="BE420" s="720">
        <f t="shared" si="667"/>
        <v>0</v>
      </c>
      <c r="BF420" s="720">
        <f t="shared" si="667"/>
        <v>0</v>
      </c>
      <c r="BG420" s="720">
        <f t="shared" si="667"/>
        <v>0</v>
      </c>
      <c r="BH420" s="720">
        <f t="shared" si="667"/>
        <v>0</v>
      </c>
      <c r="BI420" s="720">
        <f t="shared" si="667"/>
        <v>0</v>
      </c>
      <c r="BJ420" s="720">
        <f t="shared" si="667"/>
        <v>0</v>
      </c>
      <c r="BK420" s="720">
        <f t="shared" si="667"/>
        <v>0</v>
      </c>
      <c r="BL420" s="720">
        <f t="shared" si="667"/>
        <v>0</v>
      </c>
      <c r="BM420" s="720">
        <f t="shared" si="667"/>
        <v>0</v>
      </c>
      <c r="BN420" s="720">
        <f t="shared" si="667"/>
        <v>0</v>
      </c>
      <c r="BO420" s="720">
        <f t="shared" si="667"/>
        <v>0</v>
      </c>
      <c r="BP420" s="720">
        <f t="shared" si="667"/>
        <v>0</v>
      </c>
      <c r="BQ420" s="720">
        <f t="shared" si="664"/>
        <v>0</v>
      </c>
    </row>
    <row r="421" spans="1:69" s="400" customFormat="1" ht="12.75">
      <c r="A421" s="760">
        <v>1920</v>
      </c>
      <c r="B421" s="424" t="s">
        <v>957</v>
      </c>
      <c r="C421" s="1384">
        <f ca="1">'I4 BO ASSETS'!M66</f>
        <v>0</v>
      </c>
      <c r="D421" s="720"/>
      <c r="E421" s="720"/>
      <c r="F421" s="720"/>
      <c r="G421" s="720"/>
      <c r="H421" s="720"/>
      <c r="I421" s="720"/>
      <c r="J421" s="720"/>
      <c r="K421" s="720"/>
      <c r="L421" s="720"/>
      <c r="M421" s="720"/>
      <c r="N421" s="720"/>
      <c r="O421" s="720"/>
      <c r="P421" s="720"/>
      <c r="Q421" s="720"/>
      <c r="R421" s="720"/>
      <c r="S421" s="720"/>
      <c r="T421" s="720"/>
      <c r="U421" s="720"/>
      <c r="V421" s="720"/>
      <c r="W421" s="720"/>
      <c r="X421" s="720"/>
      <c r="Y421" s="720"/>
      <c r="Z421" s="720"/>
      <c r="AA421" s="720"/>
      <c r="AB421" s="720"/>
      <c r="AC421" s="720"/>
      <c r="AD421" s="720"/>
      <c r="AE421" s="720"/>
      <c r="AF421" s="720"/>
      <c r="AG421" s="720"/>
      <c r="AH421" s="720"/>
      <c r="AI421" s="720"/>
      <c r="AJ421" s="720"/>
      <c r="AK421" s="720"/>
      <c r="AL421" s="720"/>
      <c r="AM421" s="720"/>
      <c r="AN421" s="720"/>
      <c r="AO421" s="720"/>
      <c r="AP421" s="720"/>
      <c r="AQ421" s="720"/>
      <c r="AR421" s="720"/>
      <c r="AS421" s="720"/>
      <c r="AT421" s="720"/>
      <c r="AU421" s="720"/>
      <c r="AV421" s="720"/>
      <c r="AW421" s="720">
        <f t="shared" ref="AW421:BP421" si="668">$C421*AW635</f>
        <v>0</v>
      </c>
      <c r="AX421" s="720">
        <f t="shared" si="668"/>
        <v>0</v>
      </c>
      <c r="AY421" s="720">
        <f t="shared" si="668"/>
        <v>0</v>
      </c>
      <c r="AZ421" s="720">
        <f t="shared" si="668"/>
        <v>0</v>
      </c>
      <c r="BA421" s="720">
        <f t="shared" si="668"/>
        <v>0</v>
      </c>
      <c r="BB421" s="720">
        <f t="shared" si="668"/>
        <v>0</v>
      </c>
      <c r="BC421" s="720">
        <f t="shared" si="668"/>
        <v>0</v>
      </c>
      <c r="BD421" s="720">
        <f t="shared" si="668"/>
        <v>0</v>
      </c>
      <c r="BE421" s="720">
        <f t="shared" si="668"/>
        <v>0</v>
      </c>
      <c r="BF421" s="720">
        <f t="shared" si="668"/>
        <v>0</v>
      </c>
      <c r="BG421" s="720">
        <f t="shared" si="668"/>
        <v>0</v>
      </c>
      <c r="BH421" s="720">
        <f t="shared" si="668"/>
        <v>0</v>
      </c>
      <c r="BI421" s="720">
        <f t="shared" si="668"/>
        <v>0</v>
      </c>
      <c r="BJ421" s="720">
        <f t="shared" si="668"/>
        <v>0</v>
      </c>
      <c r="BK421" s="720">
        <f t="shared" si="668"/>
        <v>0</v>
      </c>
      <c r="BL421" s="720">
        <f t="shared" si="668"/>
        <v>0</v>
      </c>
      <c r="BM421" s="720">
        <f t="shared" si="668"/>
        <v>0</v>
      </c>
      <c r="BN421" s="720">
        <f t="shared" si="668"/>
        <v>0</v>
      </c>
      <c r="BO421" s="720">
        <f t="shared" si="668"/>
        <v>0</v>
      </c>
      <c r="BP421" s="720">
        <f t="shared" si="668"/>
        <v>0</v>
      </c>
      <c r="BQ421" s="720">
        <f t="shared" si="664"/>
        <v>0</v>
      </c>
    </row>
    <row r="422" spans="1:69" s="400" customFormat="1" ht="12.75">
      <c r="A422" s="760">
        <v>1925</v>
      </c>
      <c r="B422" s="424" t="s">
        <v>958</v>
      </c>
      <c r="C422" s="1384">
        <f ca="1">'I4 BO ASSETS'!M67</f>
        <v>0</v>
      </c>
      <c r="D422" s="720"/>
      <c r="E422" s="720"/>
      <c r="F422" s="720"/>
      <c r="G422" s="720"/>
      <c r="H422" s="720"/>
      <c r="I422" s="720"/>
      <c r="J422" s="720"/>
      <c r="K422" s="720"/>
      <c r="L422" s="720"/>
      <c r="M422" s="720"/>
      <c r="N422" s="720"/>
      <c r="O422" s="720"/>
      <c r="P422" s="720"/>
      <c r="Q422" s="720"/>
      <c r="R422" s="720"/>
      <c r="S422" s="720"/>
      <c r="T422" s="720"/>
      <c r="U422" s="720"/>
      <c r="V422" s="720"/>
      <c r="W422" s="720"/>
      <c r="X422" s="720"/>
      <c r="Y422" s="720"/>
      <c r="Z422" s="720"/>
      <c r="AA422" s="720"/>
      <c r="AB422" s="720"/>
      <c r="AC422" s="720"/>
      <c r="AD422" s="720"/>
      <c r="AE422" s="720"/>
      <c r="AF422" s="720"/>
      <c r="AG422" s="720"/>
      <c r="AH422" s="720"/>
      <c r="AI422" s="720"/>
      <c r="AJ422" s="720"/>
      <c r="AK422" s="720"/>
      <c r="AL422" s="720"/>
      <c r="AM422" s="720"/>
      <c r="AN422" s="720"/>
      <c r="AO422" s="720"/>
      <c r="AP422" s="720"/>
      <c r="AQ422" s="720"/>
      <c r="AR422" s="720"/>
      <c r="AS422" s="720"/>
      <c r="AT422" s="720"/>
      <c r="AU422" s="720"/>
      <c r="AV422" s="720"/>
      <c r="AW422" s="720">
        <f t="shared" ref="AW422:BP422" si="669">$C422*AW636</f>
        <v>0</v>
      </c>
      <c r="AX422" s="720">
        <f t="shared" si="669"/>
        <v>0</v>
      </c>
      <c r="AY422" s="720">
        <f t="shared" si="669"/>
        <v>0</v>
      </c>
      <c r="AZ422" s="720">
        <f t="shared" si="669"/>
        <v>0</v>
      </c>
      <c r="BA422" s="720">
        <f t="shared" si="669"/>
        <v>0</v>
      </c>
      <c r="BB422" s="720">
        <f t="shared" si="669"/>
        <v>0</v>
      </c>
      <c r="BC422" s="720">
        <f t="shared" si="669"/>
        <v>0</v>
      </c>
      <c r="BD422" s="720">
        <f t="shared" si="669"/>
        <v>0</v>
      </c>
      <c r="BE422" s="720">
        <f t="shared" si="669"/>
        <v>0</v>
      </c>
      <c r="BF422" s="720">
        <f t="shared" si="669"/>
        <v>0</v>
      </c>
      <c r="BG422" s="720">
        <f t="shared" si="669"/>
        <v>0</v>
      </c>
      <c r="BH422" s="720">
        <f t="shared" si="669"/>
        <v>0</v>
      </c>
      <c r="BI422" s="720">
        <f t="shared" si="669"/>
        <v>0</v>
      </c>
      <c r="BJ422" s="720">
        <f t="shared" si="669"/>
        <v>0</v>
      </c>
      <c r="BK422" s="720">
        <f t="shared" si="669"/>
        <v>0</v>
      </c>
      <c r="BL422" s="720">
        <f t="shared" si="669"/>
        <v>0</v>
      </c>
      <c r="BM422" s="720">
        <f t="shared" si="669"/>
        <v>0</v>
      </c>
      <c r="BN422" s="720">
        <f t="shared" si="669"/>
        <v>0</v>
      </c>
      <c r="BO422" s="720">
        <f t="shared" si="669"/>
        <v>0</v>
      </c>
      <c r="BP422" s="720">
        <f t="shared" si="669"/>
        <v>0</v>
      </c>
      <c r="BQ422" s="720">
        <f t="shared" si="664"/>
        <v>0</v>
      </c>
    </row>
    <row r="423" spans="1:69" s="400" customFormat="1" ht="12.75">
      <c r="A423" s="760">
        <v>1930</v>
      </c>
      <c r="B423" s="424" t="s">
        <v>959</v>
      </c>
      <c r="C423" s="1384">
        <f ca="1">'I4 BO ASSETS'!M68</f>
        <v>0</v>
      </c>
      <c r="D423" s="720"/>
      <c r="E423" s="720"/>
      <c r="F423" s="720"/>
      <c r="G423" s="720"/>
      <c r="H423" s="720"/>
      <c r="I423" s="720"/>
      <c r="J423" s="720"/>
      <c r="K423" s="720"/>
      <c r="L423" s="720"/>
      <c r="M423" s="720"/>
      <c r="N423" s="720"/>
      <c r="O423" s="720"/>
      <c r="P423" s="720"/>
      <c r="Q423" s="720"/>
      <c r="R423" s="720"/>
      <c r="S423" s="720"/>
      <c r="T423" s="720"/>
      <c r="U423" s="720"/>
      <c r="V423" s="720"/>
      <c r="W423" s="720"/>
      <c r="X423" s="720"/>
      <c r="Y423" s="720"/>
      <c r="Z423" s="720"/>
      <c r="AA423" s="720"/>
      <c r="AB423" s="720"/>
      <c r="AC423" s="720"/>
      <c r="AD423" s="720"/>
      <c r="AE423" s="720"/>
      <c r="AF423" s="720"/>
      <c r="AG423" s="720"/>
      <c r="AH423" s="720"/>
      <c r="AI423" s="720"/>
      <c r="AJ423" s="720"/>
      <c r="AK423" s="720"/>
      <c r="AL423" s="720"/>
      <c r="AM423" s="720"/>
      <c r="AN423" s="720"/>
      <c r="AO423" s="720"/>
      <c r="AP423" s="720"/>
      <c r="AQ423" s="720"/>
      <c r="AR423" s="720"/>
      <c r="AS423" s="720"/>
      <c r="AT423" s="720"/>
      <c r="AU423" s="720"/>
      <c r="AV423" s="720"/>
      <c r="AW423" s="720">
        <f t="shared" ref="AW423:BP423" si="670">$C423*AW637</f>
        <v>0</v>
      </c>
      <c r="AX423" s="720">
        <f t="shared" si="670"/>
        <v>0</v>
      </c>
      <c r="AY423" s="720">
        <f t="shared" si="670"/>
        <v>0</v>
      </c>
      <c r="AZ423" s="720">
        <f t="shared" si="670"/>
        <v>0</v>
      </c>
      <c r="BA423" s="720">
        <f t="shared" si="670"/>
        <v>0</v>
      </c>
      <c r="BB423" s="720">
        <f t="shared" si="670"/>
        <v>0</v>
      </c>
      <c r="BC423" s="720">
        <f t="shared" si="670"/>
        <v>0</v>
      </c>
      <c r="BD423" s="720">
        <f t="shared" si="670"/>
        <v>0</v>
      </c>
      <c r="BE423" s="720">
        <f t="shared" si="670"/>
        <v>0</v>
      </c>
      <c r="BF423" s="720">
        <f t="shared" si="670"/>
        <v>0</v>
      </c>
      <c r="BG423" s="720">
        <f t="shared" si="670"/>
        <v>0</v>
      </c>
      <c r="BH423" s="720">
        <f t="shared" si="670"/>
        <v>0</v>
      </c>
      <c r="BI423" s="720">
        <f t="shared" si="670"/>
        <v>0</v>
      </c>
      <c r="BJ423" s="720">
        <f t="shared" si="670"/>
        <v>0</v>
      </c>
      <c r="BK423" s="720">
        <f t="shared" si="670"/>
        <v>0</v>
      </c>
      <c r="BL423" s="720">
        <f t="shared" si="670"/>
        <v>0</v>
      </c>
      <c r="BM423" s="720">
        <f t="shared" si="670"/>
        <v>0</v>
      </c>
      <c r="BN423" s="720">
        <f t="shared" si="670"/>
        <v>0</v>
      </c>
      <c r="BO423" s="720">
        <f t="shared" si="670"/>
        <v>0</v>
      </c>
      <c r="BP423" s="720">
        <f t="shared" si="670"/>
        <v>0</v>
      </c>
      <c r="BQ423" s="720">
        <f t="shared" si="664"/>
        <v>0</v>
      </c>
    </row>
    <row r="424" spans="1:69" s="400" customFormat="1" ht="12.75">
      <c r="A424" s="760">
        <v>1935</v>
      </c>
      <c r="B424" s="424" t="s">
        <v>960</v>
      </c>
      <c r="C424" s="1384">
        <f ca="1">'I4 BO ASSETS'!M69</f>
        <v>0</v>
      </c>
      <c r="D424" s="720"/>
      <c r="E424" s="720"/>
      <c r="F424" s="720"/>
      <c r="G424" s="720"/>
      <c r="H424" s="720"/>
      <c r="I424" s="720"/>
      <c r="J424" s="720"/>
      <c r="K424" s="720"/>
      <c r="L424" s="720"/>
      <c r="M424" s="720"/>
      <c r="N424" s="720"/>
      <c r="O424" s="720"/>
      <c r="P424" s="720"/>
      <c r="Q424" s="720"/>
      <c r="R424" s="720"/>
      <c r="S424" s="720"/>
      <c r="T424" s="720"/>
      <c r="U424" s="720"/>
      <c r="V424" s="720"/>
      <c r="W424" s="720"/>
      <c r="X424" s="720"/>
      <c r="Y424" s="720"/>
      <c r="Z424" s="720"/>
      <c r="AA424" s="720"/>
      <c r="AB424" s="720"/>
      <c r="AC424" s="720"/>
      <c r="AD424" s="720"/>
      <c r="AE424" s="720"/>
      <c r="AF424" s="720"/>
      <c r="AG424" s="720"/>
      <c r="AH424" s="720"/>
      <c r="AI424" s="720"/>
      <c r="AJ424" s="720"/>
      <c r="AK424" s="720"/>
      <c r="AL424" s="720"/>
      <c r="AM424" s="720"/>
      <c r="AN424" s="720"/>
      <c r="AO424" s="720"/>
      <c r="AP424" s="720"/>
      <c r="AQ424" s="720"/>
      <c r="AR424" s="720"/>
      <c r="AS424" s="720"/>
      <c r="AT424" s="720"/>
      <c r="AU424" s="720"/>
      <c r="AV424" s="720"/>
      <c r="AW424" s="720">
        <f t="shared" ref="AW424:BP424" si="671">$C424*AW638</f>
        <v>0</v>
      </c>
      <c r="AX424" s="720">
        <f t="shared" si="671"/>
        <v>0</v>
      </c>
      <c r="AY424" s="720">
        <f t="shared" si="671"/>
        <v>0</v>
      </c>
      <c r="AZ424" s="720">
        <f t="shared" si="671"/>
        <v>0</v>
      </c>
      <c r="BA424" s="720">
        <f t="shared" si="671"/>
        <v>0</v>
      </c>
      <c r="BB424" s="720">
        <f t="shared" si="671"/>
        <v>0</v>
      </c>
      <c r="BC424" s="720">
        <f t="shared" si="671"/>
        <v>0</v>
      </c>
      <c r="BD424" s="720">
        <f t="shared" si="671"/>
        <v>0</v>
      </c>
      <c r="BE424" s="720">
        <f t="shared" si="671"/>
        <v>0</v>
      </c>
      <c r="BF424" s="720">
        <f t="shared" si="671"/>
        <v>0</v>
      </c>
      <c r="BG424" s="720">
        <f t="shared" si="671"/>
        <v>0</v>
      </c>
      <c r="BH424" s="720">
        <f t="shared" si="671"/>
        <v>0</v>
      </c>
      <c r="BI424" s="720">
        <f t="shared" si="671"/>
        <v>0</v>
      </c>
      <c r="BJ424" s="720">
        <f t="shared" si="671"/>
        <v>0</v>
      </c>
      <c r="BK424" s="720">
        <f t="shared" si="671"/>
        <v>0</v>
      </c>
      <c r="BL424" s="720">
        <f t="shared" si="671"/>
        <v>0</v>
      </c>
      <c r="BM424" s="720">
        <f t="shared" si="671"/>
        <v>0</v>
      </c>
      <c r="BN424" s="720">
        <f t="shared" si="671"/>
        <v>0</v>
      </c>
      <c r="BO424" s="720">
        <f t="shared" si="671"/>
        <v>0</v>
      </c>
      <c r="BP424" s="720">
        <f t="shared" si="671"/>
        <v>0</v>
      </c>
      <c r="BQ424" s="720">
        <f t="shared" si="664"/>
        <v>0</v>
      </c>
    </row>
    <row r="425" spans="1:69" s="400" customFormat="1" ht="12.75">
      <c r="A425" s="760">
        <v>1940</v>
      </c>
      <c r="B425" s="424" t="s">
        <v>961</v>
      </c>
      <c r="C425" s="1384">
        <f ca="1">'I4 BO ASSETS'!M70</f>
        <v>0</v>
      </c>
      <c r="D425" s="720"/>
      <c r="E425" s="720"/>
      <c r="F425" s="720"/>
      <c r="G425" s="720"/>
      <c r="H425" s="720"/>
      <c r="I425" s="720"/>
      <c r="J425" s="720"/>
      <c r="K425" s="720"/>
      <c r="L425" s="720"/>
      <c r="M425" s="720"/>
      <c r="N425" s="720"/>
      <c r="O425" s="720"/>
      <c r="P425" s="720"/>
      <c r="Q425" s="720"/>
      <c r="R425" s="720"/>
      <c r="S425" s="720"/>
      <c r="T425" s="720"/>
      <c r="U425" s="720"/>
      <c r="V425" s="720"/>
      <c r="W425" s="720"/>
      <c r="X425" s="720"/>
      <c r="Y425" s="720"/>
      <c r="Z425" s="720"/>
      <c r="AA425" s="720"/>
      <c r="AB425" s="720"/>
      <c r="AC425" s="720"/>
      <c r="AD425" s="720"/>
      <c r="AE425" s="720"/>
      <c r="AF425" s="720"/>
      <c r="AG425" s="720"/>
      <c r="AH425" s="720"/>
      <c r="AI425" s="720"/>
      <c r="AJ425" s="720"/>
      <c r="AK425" s="720"/>
      <c r="AL425" s="720"/>
      <c r="AM425" s="720"/>
      <c r="AN425" s="720"/>
      <c r="AO425" s="720"/>
      <c r="AP425" s="720"/>
      <c r="AQ425" s="720"/>
      <c r="AR425" s="720"/>
      <c r="AS425" s="720"/>
      <c r="AT425" s="720"/>
      <c r="AU425" s="720"/>
      <c r="AV425" s="720"/>
      <c r="AW425" s="720">
        <f t="shared" ref="AW425:BP425" si="672">$C425*AW639</f>
        <v>0</v>
      </c>
      <c r="AX425" s="720">
        <f t="shared" si="672"/>
        <v>0</v>
      </c>
      <c r="AY425" s="720">
        <f t="shared" si="672"/>
        <v>0</v>
      </c>
      <c r="AZ425" s="720">
        <f t="shared" si="672"/>
        <v>0</v>
      </c>
      <c r="BA425" s="720">
        <f t="shared" si="672"/>
        <v>0</v>
      </c>
      <c r="BB425" s="720">
        <f t="shared" si="672"/>
        <v>0</v>
      </c>
      <c r="BC425" s="720">
        <f t="shared" si="672"/>
        <v>0</v>
      </c>
      <c r="BD425" s="720">
        <f t="shared" si="672"/>
        <v>0</v>
      </c>
      <c r="BE425" s="720">
        <f t="shared" si="672"/>
        <v>0</v>
      </c>
      <c r="BF425" s="720">
        <f t="shared" si="672"/>
        <v>0</v>
      </c>
      <c r="BG425" s="720">
        <f t="shared" si="672"/>
        <v>0</v>
      </c>
      <c r="BH425" s="720">
        <f t="shared" si="672"/>
        <v>0</v>
      </c>
      <c r="BI425" s="720">
        <f t="shared" si="672"/>
        <v>0</v>
      </c>
      <c r="BJ425" s="720">
        <f t="shared" si="672"/>
        <v>0</v>
      </c>
      <c r="BK425" s="720">
        <f t="shared" si="672"/>
        <v>0</v>
      </c>
      <c r="BL425" s="720">
        <f t="shared" si="672"/>
        <v>0</v>
      </c>
      <c r="BM425" s="720">
        <f t="shared" si="672"/>
        <v>0</v>
      </c>
      <c r="BN425" s="720">
        <f t="shared" si="672"/>
        <v>0</v>
      </c>
      <c r="BO425" s="720">
        <f t="shared" si="672"/>
        <v>0</v>
      </c>
      <c r="BP425" s="720">
        <f t="shared" si="672"/>
        <v>0</v>
      </c>
      <c r="BQ425" s="720">
        <f t="shared" si="664"/>
        <v>0</v>
      </c>
    </row>
    <row r="426" spans="1:69" s="400" customFormat="1" ht="12.75">
      <c r="A426" s="760">
        <v>1945</v>
      </c>
      <c r="B426" s="424" t="s">
        <v>962</v>
      </c>
      <c r="C426" s="1384">
        <f ca="1">'I4 BO ASSETS'!M71</f>
        <v>0</v>
      </c>
      <c r="D426" s="720"/>
      <c r="E426" s="720"/>
      <c r="F426" s="720"/>
      <c r="G426" s="720"/>
      <c r="H426" s="720"/>
      <c r="I426" s="720"/>
      <c r="J426" s="720"/>
      <c r="K426" s="720"/>
      <c r="L426" s="720"/>
      <c r="M426" s="720"/>
      <c r="N426" s="720"/>
      <c r="O426" s="720"/>
      <c r="P426" s="720"/>
      <c r="Q426" s="720"/>
      <c r="R426" s="720"/>
      <c r="S426" s="720"/>
      <c r="T426" s="720"/>
      <c r="U426" s="720"/>
      <c r="V426" s="720"/>
      <c r="W426" s="720"/>
      <c r="X426" s="720"/>
      <c r="Y426" s="720"/>
      <c r="Z426" s="720"/>
      <c r="AA426" s="720"/>
      <c r="AB426" s="720"/>
      <c r="AC426" s="720"/>
      <c r="AD426" s="720"/>
      <c r="AE426" s="720"/>
      <c r="AF426" s="720"/>
      <c r="AG426" s="720"/>
      <c r="AH426" s="720"/>
      <c r="AI426" s="720"/>
      <c r="AJ426" s="720"/>
      <c r="AK426" s="720"/>
      <c r="AL426" s="720"/>
      <c r="AM426" s="720"/>
      <c r="AN426" s="720"/>
      <c r="AO426" s="720"/>
      <c r="AP426" s="720"/>
      <c r="AQ426" s="720"/>
      <c r="AR426" s="720"/>
      <c r="AS426" s="720"/>
      <c r="AT426" s="720"/>
      <c r="AU426" s="720"/>
      <c r="AV426" s="720"/>
      <c r="AW426" s="720">
        <f t="shared" ref="AW426:BP426" si="673">$C426*AW640</f>
        <v>0</v>
      </c>
      <c r="AX426" s="720">
        <f t="shared" si="673"/>
        <v>0</v>
      </c>
      <c r="AY426" s="720">
        <f t="shared" si="673"/>
        <v>0</v>
      </c>
      <c r="AZ426" s="720">
        <f t="shared" si="673"/>
        <v>0</v>
      </c>
      <c r="BA426" s="720">
        <f t="shared" si="673"/>
        <v>0</v>
      </c>
      <c r="BB426" s="720">
        <f t="shared" si="673"/>
        <v>0</v>
      </c>
      <c r="BC426" s="720">
        <f t="shared" si="673"/>
        <v>0</v>
      </c>
      <c r="BD426" s="720">
        <f t="shared" si="673"/>
        <v>0</v>
      </c>
      <c r="BE426" s="720">
        <f t="shared" si="673"/>
        <v>0</v>
      </c>
      <c r="BF426" s="720">
        <f t="shared" si="673"/>
        <v>0</v>
      </c>
      <c r="BG426" s="720">
        <f t="shared" si="673"/>
        <v>0</v>
      </c>
      <c r="BH426" s="720">
        <f t="shared" si="673"/>
        <v>0</v>
      </c>
      <c r="BI426" s="720">
        <f t="shared" si="673"/>
        <v>0</v>
      </c>
      <c r="BJ426" s="720">
        <f t="shared" si="673"/>
        <v>0</v>
      </c>
      <c r="BK426" s="720">
        <f t="shared" si="673"/>
        <v>0</v>
      </c>
      <c r="BL426" s="720">
        <f t="shared" si="673"/>
        <v>0</v>
      </c>
      <c r="BM426" s="720">
        <f t="shared" si="673"/>
        <v>0</v>
      </c>
      <c r="BN426" s="720">
        <f t="shared" si="673"/>
        <v>0</v>
      </c>
      <c r="BO426" s="720">
        <f t="shared" si="673"/>
        <v>0</v>
      </c>
      <c r="BP426" s="720">
        <f t="shared" si="673"/>
        <v>0</v>
      </c>
      <c r="BQ426" s="720">
        <f t="shared" si="664"/>
        <v>0</v>
      </c>
    </row>
    <row r="427" spans="1:69" s="400" customFormat="1" ht="12.75">
      <c r="A427" s="760">
        <v>1950</v>
      </c>
      <c r="B427" s="424" t="s">
        <v>963</v>
      </c>
      <c r="C427" s="1384">
        <f ca="1">'I4 BO ASSETS'!M72</f>
        <v>0</v>
      </c>
      <c r="D427" s="720"/>
      <c r="E427" s="720"/>
      <c r="F427" s="720"/>
      <c r="G427" s="720"/>
      <c r="H427" s="720"/>
      <c r="I427" s="720"/>
      <c r="J427" s="720"/>
      <c r="K427" s="720"/>
      <c r="L427" s="720"/>
      <c r="M427" s="720"/>
      <c r="N427" s="720"/>
      <c r="O427" s="720"/>
      <c r="P427" s="720"/>
      <c r="Q427" s="720"/>
      <c r="R427" s="720"/>
      <c r="S427" s="720"/>
      <c r="T427" s="720"/>
      <c r="U427" s="720"/>
      <c r="V427" s="720"/>
      <c r="W427" s="720"/>
      <c r="X427" s="720"/>
      <c r="Y427" s="720"/>
      <c r="Z427" s="720"/>
      <c r="AA427" s="720"/>
      <c r="AB427" s="720"/>
      <c r="AC427" s="720"/>
      <c r="AD427" s="720"/>
      <c r="AE427" s="720"/>
      <c r="AF427" s="720"/>
      <c r="AG427" s="720"/>
      <c r="AH427" s="720"/>
      <c r="AI427" s="720"/>
      <c r="AJ427" s="720"/>
      <c r="AK427" s="720"/>
      <c r="AL427" s="720"/>
      <c r="AM427" s="720"/>
      <c r="AN427" s="720"/>
      <c r="AO427" s="720"/>
      <c r="AP427" s="720"/>
      <c r="AQ427" s="720"/>
      <c r="AR427" s="720"/>
      <c r="AS427" s="720"/>
      <c r="AT427" s="720"/>
      <c r="AU427" s="720"/>
      <c r="AV427" s="720"/>
      <c r="AW427" s="720">
        <f t="shared" ref="AW427:BP427" si="674">$C427*AW641</f>
        <v>0</v>
      </c>
      <c r="AX427" s="720">
        <f t="shared" si="674"/>
        <v>0</v>
      </c>
      <c r="AY427" s="720">
        <f t="shared" si="674"/>
        <v>0</v>
      </c>
      <c r="AZ427" s="720">
        <f t="shared" si="674"/>
        <v>0</v>
      </c>
      <c r="BA427" s="720">
        <f t="shared" si="674"/>
        <v>0</v>
      </c>
      <c r="BB427" s="720">
        <f t="shared" si="674"/>
        <v>0</v>
      </c>
      <c r="BC427" s="720">
        <f t="shared" si="674"/>
        <v>0</v>
      </c>
      <c r="BD427" s="720">
        <f t="shared" si="674"/>
        <v>0</v>
      </c>
      <c r="BE427" s="720">
        <f t="shared" si="674"/>
        <v>0</v>
      </c>
      <c r="BF427" s="720">
        <f t="shared" si="674"/>
        <v>0</v>
      </c>
      <c r="BG427" s="720">
        <f t="shared" si="674"/>
        <v>0</v>
      </c>
      <c r="BH427" s="720">
        <f t="shared" si="674"/>
        <v>0</v>
      </c>
      <c r="BI427" s="720">
        <f t="shared" si="674"/>
        <v>0</v>
      </c>
      <c r="BJ427" s="720">
        <f t="shared" si="674"/>
        <v>0</v>
      </c>
      <c r="BK427" s="720">
        <f t="shared" si="674"/>
        <v>0</v>
      </c>
      <c r="BL427" s="720">
        <f t="shared" si="674"/>
        <v>0</v>
      </c>
      <c r="BM427" s="720">
        <f t="shared" si="674"/>
        <v>0</v>
      </c>
      <c r="BN427" s="720">
        <f t="shared" si="674"/>
        <v>0</v>
      </c>
      <c r="BO427" s="720">
        <f t="shared" si="674"/>
        <v>0</v>
      </c>
      <c r="BP427" s="720">
        <f t="shared" si="674"/>
        <v>0</v>
      </c>
      <c r="BQ427" s="720">
        <f t="shared" si="664"/>
        <v>0</v>
      </c>
    </row>
    <row r="428" spans="1:69" s="400" customFormat="1" ht="12.75">
      <c r="A428" s="760">
        <v>1955</v>
      </c>
      <c r="B428" s="424" t="s">
        <v>614</v>
      </c>
      <c r="C428" s="1384">
        <f ca="1">'I4 BO ASSETS'!M73</f>
        <v>0</v>
      </c>
      <c r="D428" s="720"/>
      <c r="E428" s="720"/>
      <c r="F428" s="720"/>
      <c r="G428" s="720"/>
      <c r="H428" s="720"/>
      <c r="I428" s="720"/>
      <c r="J428" s="720"/>
      <c r="K428" s="720"/>
      <c r="L428" s="720"/>
      <c r="M428" s="720"/>
      <c r="N428" s="720"/>
      <c r="O428" s="720"/>
      <c r="P428" s="720"/>
      <c r="Q428" s="720"/>
      <c r="R428" s="720"/>
      <c r="S428" s="720"/>
      <c r="T428" s="720"/>
      <c r="U428" s="720"/>
      <c r="V428" s="720"/>
      <c r="W428" s="720"/>
      <c r="X428" s="720"/>
      <c r="Y428" s="720"/>
      <c r="Z428" s="720"/>
      <c r="AA428" s="720"/>
      <c r="AB428" s="720"/>
      <c r="AC428" s="720"/>
      <c r="AD428" s="720"/>
      <c r="AE428" s="720"/>
      <c r="AF428" s="720"/>
      <c r="AG428" s="720"/>
      <c r="AH428" s="720"/>
      <c r="AI428" s="720"/>
      <c r="AJ428" s="720"/>
      <c r="AK428" s="720"/>
      <c r="AL428" s="720"/>
      <c r="AM428" s="720"/>
      <c r="AN428" s="720"/>
      <c r="AO428" s="720"/>
      <c r="AP428" s="720"/>
      <c r="AQ428" s="720"/>
      <c r="AR428" s="720"/>
      <c r="AS428" s="720"/>
      <c r="AT428" s="720"/>
      <c r="AU428" s="720"/>
      <c r="AV428" s="720"/>
      <c r="AW428" s="720">
        <f t="shared" ref="AW428:BP428" si="675">$C428*AW642</f>
        <v>0</v>
      </c>
      <c r="AX428" s="720">
        <f t="shared" si="675"/>
        <v>0</v>
      </c>
      <c r="AY428" s="720">
        <f t="shared" si="675"/>
        <v>0</v>
      </c>
      <c r="AZ428" s="720">
        <f t="shared" si="675"/>
        <v>0</v>
      </c>
      <c r="BA428" s="720">
        <f t="shared" si="675"/>
        <v>0</v>
      </c>
      <c r="BB428" s="720">
        <f t="shared" si="675"/>
        <v>0</v>
      </c>
      <c r="BC428" s="720">
        <f t="shared" si="675"/>
        <v>0</v>
      </c>
      <c r="BD428" s="720">
        <f t="shared" si="675"/>
        <v>0</v>
      </c>
      <c r="BE428" s="720">
        <f t="shared" si="675"/>
        <v>0</v>
      </c>
      <c r="BF428" s="720">
        <f t="shared" si="675"/>
        <v>0</v>
      </c>
      <c r="BG428" s="720">
        <f t="shared" si="675"/>
        <v>0</v>
      </c>
      <c r="BH428" s="720">
        <f t="shared" si="675"/>
        <v>0</v>
      </c>
      <c r="BI428" s="720">
        <f t="shared" si="675"/>
        <v>0</v>
      </c>
      <c r="BJ428" s="720">
        <f t="shared" si="675"/>
        <v>0</v>
      </c>
      <c r="BK428" s="720">
        <f t="shared" si="675"/>
        <v>0</v>
      </c>
      <c r="BL428" s="720">
        <f t="shared" si="675"/>
        <v>0</v>
      </c>
      <c r="BM428" s="720">
        <f t="shared" si="675"/>
        <v>0</v>
      </c>
      <c r="BN428" s="720">
        <f t="shared" si="675"/>
        <v>0</v>
      </c>
      <c r="BO428" s="720">
        <f t="shared" si="675"/>
        <v>0</v>
      </c>
      <c r="BP428" s="720">
        <f t="shared" si="675"/>
        <v>0</v>
      </c>
      <c r="BQ428" s="720">
        <f t="shared" si="664"/>
        <v>0</v>
      </c>
    </row>
    <row r="429" spans="1:69" s="400" customFormat="1" ht="12.75">
      <c r="A429" s="760">
        <v>1960</v>
      </c>
      <c r="B429" s="424" t="s">
        <v>615</v>
      </c>
      <c r="C429" s="1384">
        <f ca="1">'I4 BO ASSETS'!M74</f>
        <v>0</v>
      </c>
      <c r="D429" s="720"/>
      <c r="E429" s="720"/>
      <c r="F429" s="720"/>
      <c r="G429" s="720"/>
      <c r="H429" s="720"/>
      <c r="I429" s="720"/>
      <c r="J429" s="720"/>
      <c r="K429" s="720"/>
      <c r="L429" s="720"/>
      <c r="M429" s="720"/>
      <c r="N429" s="720"/>
      <c r="O429" s="720"/>
      <c r="P429" s="720"/>
      <c r="Q429" s="720"/>
      <c r="R429" s="720"/>
      <c r="S429" s="720"/>
      <c r="T429" s="720"/>
      <c r="U429" s="720"/>
      <c r="V429" s="720"/>
      <c r="W429" s="720"/>
      <c r="X429" s="720"/>
      <c r="Y429" s="720"/>
      <c r="Z429" s="720"/>
      <c r="AA429" s="720"/>
      <c r="AB429" s="720"/>
      <c r="AC429" s="720"/>
      <c r="AD429" s="720"/>
      <c r="AE429" s="720"/>
      <c r="AF429" s="720"/>
      <c r="AG429" s="720"/>
      <c r="AH429" s="720"/>
      <c r="AI429" s="720"/>
      <c r="AJ429" s="720"/>
      <c r="AK429" s="720"/>
      <c r="AL429" s="720"/>
      <c r="AM429" s="720"/>
      <c r="AN429" s="720"/>
      <c r="AO429" s="720"/>
      <c r="AP429" s="720"/>
      <c r="AQ429" s="720"/>
      <c r="AR429" s="720"/>
      <c r="AS429" s="720"/>
      <c r="AT429" s="720"/>
      <c r="AU429" s="720"/>
      <c r="AV429" s="720"/>
      <c r="AW429" s="720">
        <f t="shared" ref="AW429:BP429" si="676">$C429*AW643</f>
        <v>0</v>
      </c>
      <c r="AX429" s="720">
        <f t="shared" si="676"/>
        <v>0</v>
      </c>
      <c r="AY429" s="720">
        <f t="shared" si="676"/>
        <v>0</v>
      </c>
      <c r="AZ429" s="720">
        <f t="shared" si="676"/>
        <v>0</v>
      </c>
      <c r="BA429" s="720">
        <f t="shared" si="676"/>
        <v>0</v>
      </c>
      <c r="BB429" s="720">
        <f t="shared" si="676"/>
        <v>0</v>
      </c>
      <c r="BC429" s="720">
        <f t="shared" si="676"/>
        <v>0</v>
      </c>
      <c r="BD429" s="720">
        <f t="shared" si="676"/>
        <v>0</v>
      </c>
      <c r="BE429" s="720">
        <f t="shared" si="676"/>
        <v>0</v>
      </c>
      <c r="BF429" s="720">
        <f t="shared" si="676"/>
        <v>0</v>
      </c>
      <c r="BG429" s="720">
        <f t="shared" si="676"/>
        <v>0</v>
      </c>
      <c r="BH429" s="720">
        <f t="shared" si="676"/>
        <v>0</v>
      </c>
      <c r="BI429" s="720">
        <f t="shared" si="676"/>
        <v>0</v>
      </c>
      <c r="BJ429" s="720">
        <f t="shared" si="676"/>
        <v>0</v>
      </c>
      <c r="BK429" s="720">
        <f t="shared" si="676"/>
        <v>0</v>
      </c>
      <c r="BL429" s="720">
        <f t="shared" si="676"/>
        <v>0</v>
      </c>
      <c r="BM429" s="720">
        <f t="shared" si="676"/>
        <v>0</v>
      </c>
      <c r="BN429" s="720">
        <f t="shared" si="676"/>
        <v>0</v>
      </c>
      <c r="BO429" s="720">
        <f t="shared" si="676"/>
        <v>0</v>
      </c>
      <c r="BP429" s="720">
        <f t="shared" si="676"/>
        <v>0</v>
      </c>
      <c r="BQ429" s="720">
        <f t="shared" si="664"/>
        <v>0</v>
      </c>
    </row>
    <row r="430" spans="1:69" s="400" customFormat="1" ht="25.5">
      <c r="A430" s="760">
        <v>1970</v>
      </c>
      <c r="B430" s="424" t="s">
        <v>617</v>
      </c>
      <c r="C430" s="1384">
        <f ca="1">'I4 BO ASSETS'!M75</f>
        <v>0</v>
      </c>
      <c r="D430" s="720"/>
      <c r="E430" s="720"/>
      <c r="F430" s="720"/>
      <c r="G430" s="720"/>
      <c r="H430" s="720"/>
      <c r="I430" s="720"/>
      <c r="J430" s="720"/>
      <c r="K430" s="720"/>
      <c r="L430" s="720"/>
      <c r="M430" s="720"/>
      <c r="N430" s="720"/>
      <c r="O430" s="720"/>
      <c r="P430" s="720"/>
      <c r="Q430" s="720"/>
      <c r="R430" s="720"/>
      <c r="S430" s="720"/>
      <c r="T430" s="720"/>
      <c r="U430" s="720"/>
      <c r="V430" s="720"/>
      <c r="W430" s="720"/>
      <c r="X430" s="720"/>
      <c r="Y430" s="720"/>
      <c r="Z430" s="720"/>
      <c r="AA430" s="720"/>
      <c r="AB430" s="720"/>
      <c r="AC430" s="720"/>
      <c r="AD430" s="720"/>
      <c r="AE430" s="720"/>
      <c r="AF430" s="720"/>
      <c r="AG430" s="720"/>
      <c r="AH430" s="720"/>
      <c r="AI430" s="720"/>
      <c r="AJ430" s="720"/>
      <c r="AK430" s="720"/>
      <c r="AL430" s="720"/>
      <c r="AM430" s="720"/>
      <c r="AN430" s="720"/>
      <c r="AO430" s="720"/>
      <c r="AP430" s="720"/>
      <c r="AQ430" s="720"/>
      <c r="AR430" s="720"/>
      <c r="AS430" s="720"/>
      <c r="AT430" s="720"/>
      <c r="AU430" s="720"/>
      <c r="AV430" s="720"/>
      <c r="AW430" s="720">
        <f t="shared" ref="AW430:BP430" si="677">$C430*AW644</f>
        <v>0</v>
      </c>
      <c r="AX430" s="720">
        <f t="shared" si="677"/>
        <v>0</v>
      </c>
      <c r="AY430" s="720">
        <f t="shared" si="677"/>
        <v>0</v>
      </c>
      <c r="AZ430" s="720">
        <f t="shared" si="677"/>
        <v>0</v>
      </c>
      <c r="BA430" s="720">
        <f t="shared" si="677"/>
        <v>0</v>
      </c>
      <c r="BB430" s="720">
        <f t="shared" si="677"/>
        <v>0</v>
      </c>
      <c r="BC430" s="720">
        <f t="shared" si="677"/>
        <v>0</v>
      </c>
      <c r="BD430" s="720">
        <f t="shared" si="677"/>
        <v>0</v>
      </c>
      <c r="BE430" s="720">
        <f t="shared" si="677"/>
        <v>0</v>
      </c>
      <c r="BF430" s="720">
        <f t="shared" si="677"/>
        <v>0</v>
      </c>
      <c r="BG430" s="720">
        <f t="shared" si="677"/>
        <v>0</v>
      </c>
      <c r="BH430" s="720">
        <f t="shared" si="677"/>
        <v>0</v>
      </c>
      <c r="BI430" s="720">
        <f t="shared" si="677"/>
        <v>0</v>
      </c>
      <c r="BJ430" s="720">
        <f t="shared" si="677"/>
        <v>0</v>
      </c>
      <c r="BK430" s="720">
        <f t="shared" si="677"/>
        <v>0</v>
      </c>
      <c r="BL430" s="720">
        <f t="shared" si="677"/>
        <v>0</v>
      </c>
      <c r="BM430" s="720">
        <f t="shared" si="677"/>
        <v>0</v>
      </c>
      <c r="BN430" s="720">
        <f t="shared" si="677"/>
        <v>0</v>
      </c>
      <c r="BO430" s="720">
        <f t="shared" si="677"/>
        <v>0</v>
      </c>
      <c r="BP430" s="720">
        <f t="shared" si="677"/>
        <v>0</v>
      </c>
      <c r="BQ430" s="720">
        <f t="shared" si="664"/>
        <v>0</v>
      </c>
    </row>
    <row r="431" spans="1:69" s="400" customFormat="1" ht="25.5">
      <c r="A431" s="760">
        <v>1975</v>
      </c>
      <c r="B431" s="424" t="s">
        <v>1282</v>
      </c>
      <c r="C431" s="1384">
        <f ca="1">'I4 BO ASSETS'!M76</f>
        <v>0</v>
      </c>
      <c r="D431" s="720"/>
      <c r="E431" s="720"/>
      <c r="F431" s="720"/>
      <c r="G431" s="720"/>
      <c r="H431" s="720"/>
      <c r="I431" s="720"/>
      <c r="J431" s="720"/>
      <c r="K431" s="720"/>
      <c r="L431" s="720"/>
      <c r="M431" s="720"/>
      <c r="N431" s="720"/>
      <c r="O431" s="720"/>
      <c r="P431" s="720"/>
      <c r="Q431" s="720"/>
      <c r="R431" s="720"/>
      <c r="S431" s="720"/>
      <c r="T431" s="720"/>
      <c r="U431" s="720"/>
      <c r="V431" s="720"/>
      <c r="W431" s="720"/>
      <c r="X431" s="720"/>
      <c r="Y431" s="720"/>
      <c r="Z431" s="720"/>
      <c r="AA431" s="720"/>
      <c r="AB431" s="720"/>
      <c r="AC431" s="720"/>
      <c r="AD431" s="720"/>
      <c r="AE431" s="720"/>
      <c r="AF431" s="720"/>
      <c r="AG431" s="720"/>
      <c r="AH431" s="720"/>
      <c r="AI431" s="720"/>
      <c r="AJ431" s="720"/>
      <c r="AK431" s="720"/>
      <c r="AL431" s="720"/>
      <c r="AM431" s="720"/>
      <c r="AN431" s="720"/>
      <c r="AO431" s="720"/>
      <c r="AP431" s="720"/>
      <c r="AQ431" s="720"/>
      <c r="AR431" s="720"/>
      <c r="AS431" s="720"/>
      <c r="AT431" s="720"/>
      <c r="AU431" s="720"/>
      <c r="AV431" s="720"/>
      <c r="AW431" s="720">
        <f t="shared" ref="AW431:BP431" si="678">$C431*AW645</f>
        <v>0</v>
      </c>
      <c r="AX431" s="720">
        <f t="shared" si="678"/>
        <v>0</v>
      </c>
      <c r="AY431" s="720">
        <f t="shared" si="678"/>
        <v>0</v>
      </c>
      <c r="AZ431" s="720">
        <f t="shared" si="678"/>
        <v>0</v>
      </c>
      <c r="BA431" s="720">
        <f t="shared" si="678"/>
        <v>0</v>
      </c>
      <c r="BB431" s="720">
        <f t="shared" si="678"/>
        <v>0</v>
      </c>
      <c r="BC431" s="720">
        <f t="shared" si="678"/>
        <v>0</v>
      </c>
      <c r="BD431" s="720">
        <f t="shared" si="678"/>
        <v>0</v>
      </c>
      <c r="BE431" s="720">
        <f t="shared" si="678"/>
        <v>0</v>
      </c>
      <c r="BF431" s="720">
        <f t="shared" si="678"/>
        <v>0</v>
      </c>
      <c r="BG431" s="720">
        <f t="shared" si="678"/>
        <v>0</v>
      </c>
      <c r="BH431" s="720">
        <f t="shared" si="678"/>
        <v>0</v>
      </c>
      <c r="BI431" s="720">
        <f t="shared" si="678"/>
        <v>0</v>
      </c>
      <c r="BJ431" s="720">
        <f t="shared" si="678"/>
        <v>0</v>
      </c>
      <c r="BK431" s="720">
        <f t="shared" si="678"/>
        <v>0</v>
      </c>
      <c r="BL431" s="720">
        <f t="shared" si="678"/>
        <v>0</v>
      </c>
      <c r="BM431" s="720">
        <f t="shared" si="678"/>
        <v>0</v>
      </c>
      <c r="BN431" s="720">
        <f t="shared" si="678"/>
        <v>0</v>
      </c>
      <c r="BO431" s="720">
        <f t="shared" si="678"/>
        <v>0</v>
      </c>
      <c r="BP431" s="720">
        <f t="shared" si="678"/>
        <v>0</v>
      </c>
      <c r="BQ431" s="720">
        <f t="shared" si="664"/>
        <v>0</v>
      </c>
    </row>
    <row r="432" spans="1:69" s="400" customFormat="1" ht="12.75">
      <c r="A432" s="760">
        <v>1980</v>
      </c>
      <c r="B432" s="424" t="s">
        <v>635</v>
      </c>
      <c r="C432" s="1384">
        <f ca="1">'I4 BO ASSETS'!M77</f>
        <v>0</v>
      </c>
      <c r="D432" s="720"/>
      <c r="E432" s="720"/>
      <c r="F432" s="720"/>
      <c r="G432" s="720"/>
      <c r="H432" s="720"/>
      <c r="I432" s="720"/>
      <c r="J432" s="720"/>
      <c r="K432" s="720"/>
      <c r="L432" s="720"/>
      <c r="M432" s="720"/>
      <c r="N432" s="720"/>
      <c r="O432" s="720"/>
      <c r="P432" s="720"/>
      <c r="Q432" s="720"/>
      <c r="R432" s="720"/>
      <c r="S432" s="720"/>
      <c r="T432" s="720"/>
      <c r="U432" s="720"/>
      <c r="V432" s="720"/>
      <c r="W432" s="720"/>
      <c r="X432" s="720"/>
      <c r="Y432" s="720"/>
      <c r="Z432" s="720"/>
      <c r="AA432" s="720"/>
      <c r="AB432" s="720"/>
      <c r="AC432" s="720"/>
      <c r="AD432" s="720"/>
      <c r="AE432" s="720"/>
      <c r="AF432" s="720"/>
      <c r="AG432" s="720"/>
      <c r="AH432" s="720"/>
      <c r="AI432" s="720"/>
      <c r="AJ432" s="720"/>
      <c r="AK432" s="720"/>
      <c r="AL432" s="720"/>
      <c r="AM432" s="720"/>
      <c r="AN432" s="720"/>
      <c r="AO432" s="720"/>
      <c r="AP432" s="720"/>
      <c r="AQ432" s="720"/>
      <c r="AR432" s="720"/>
      <c r="AS432" s="720"/>
      <c r="AT432" s="720"/>
      <c r="AU432" s="720"/>
      <c r="AV432" s="720"/>
      <c r="AW432" s="720">
        <f t="shared" ref="AW432:BP432" si="679">$C432*AW646</f>
        <v>0</v>
      </c>
      <c r="AX432" s="720">
        <f t="shared" si="679"/>
        <v>0</v>
      </c>
      <c r="AY432" s="720">
        <f t="shared" si="679"/>
        <v>0</v>
      </c>
      <c r="AZ432" s="720">
        <f t="shared" si="679"/>
        <v>0</v>
      </c>
      <c r="BA432" s="720">
        <f t="shared" si="679"/>
        <v>0</v>
      </c>
      <c r="BB432" s="720">
        <f t="shared" si="679"/>
        <v>0</v>
      </c>
      <c r="BC432" s="720">
        <f t="shared" si="679"/>
        <v>0</v>
      </c>
      <c r="BD432" s="720">
        <f t="shared" si="679"/>
        <v>0</v>
      </c>
      <c r="BE432" s="720">
        <f t="shared" si="679"/>
        <v>0</v>
      </c>
      <c r="BF432" s="720">
        <f t="shared" si="679"/>
        <v>0</v>
      </c>
      <c r="BG432" s="720">
        <f t="shared" si="679"/>
        <v>0</v>
      </c>
      <c r="BH432" s="720">
        <f t="shared" si="679"/>
        <v>0</v>
      </c>
      <c r="BI432" s="720">
        <f t="shared" si="679"/>
        <v>0</v>
      </c>
      <c r="BJ432" s="720">
        <f t="shared" si="679"/>
        <v>0</v>
      </c>
      <c r="BK432" s="720">
        <f t="shared" si="679"/>
        <v>0</v>
      </c>
      <c r="BL432" s="720">
        <f t="shared" si="679"/>
        <v>0</v>
      </c>
      <c r="BM432" s="720">
        <f t="shared" si="679"/>
        <v>0</v>
      </c>
      <c r="BN432" s="720">
        <f t="shared" si="679"/>
        <v>0</v>
      </c>
      <c r="BO432" s="720">
        <f t="shared" si="679"/>
        <v>0</v>
      </c>
      <c r="BP432" s="720">
        <f t="shared" si="679"/>
        <v>0</v>
      </c>
      <c r="BQ432" s="720">
        <f t="shared" si="664"/>
        <v>0</v>
      </c>
    </row>
    <row r="433" spans="1:69" s="400" customFormat="1" ht="12.75">
      <c r="A433" s="760">
        <v>1990</v>
      </c>
      <c r="B433" s="424" t="s">
        <v>637</v>
      </c>
      <c r="C433" s="1384">
        <f ca="1">'I4 BO ASSETS'!M78</f>
        <v>0</v>
      </c>
      <c r="D433" s="720"/>
      <c r="E433" s="720"/>
      <c r="F433" s="720"/>
      <c r="G433" s="720"/>
      <c r="H433" s="720"/>
      <c r="I433" s="720"/>
      <c r="J433" s="720"/>
      <c r="K433" s="720"/>
      <c r="L433" s="720"/>
      <c r="M433" s="720"/>
      <c r="N433" s="720"/>
      <c r="O433" s="720"/>
      <c r="P433" s="720"/>
      <c r="Q433" s="720"/>
      <c r="R433" s="720"/>
      <c r="S433" s="720"/>
      <c r="T433" s="720"/>
      <c r="U433" s="720"/>
      <c r="V433" s="720"/>
      <c r="W433" s="720"/>
      <c r="X433" s="720"/>
      <c r="Y433" s="720"/>
      <c r="Z433" s="720"/>
      <c r="AA433" s="720"/>
      <c r="AB433" s="720"/>
      <c r="AC433" s="720"/>
      <c r="AD433" s="720"/>
      <c r="AE433" s="720"/>
      <c r="AF433" s="720"/>
      <c r="AG433" s="720"/>
      <c r="AH433" s="720"/>
      <c r="AI433" s="720"/>
      <c r="AJ433" s="720"/>
      <c r="AK433" s="720"/>
      <c r="AL433" s="720"/>
      <c r="AM433" s="720"/>
      <c r="AN433" s="720"/>
      <c r="AO433" s="720"/>
      <c r="AP433" s="720"/>
      <c r="AQ433" s="720"/>
      <c r="AR433" s="720"/>
      <c r="AS433" s="720"/>
      <c r="AT433" s="720"/>
      <c r="AU433" s="720"/>
      <c r="AV433" s="720"/>
      <c r="AW433" s="720">
        <f t="shared" ref="AW433:BP433" si="680">$C433*AW647</f>
        <v>0</v>
      </c>
      <c r="AX433" s="720">
        <f t="shared" si="680"/>
        <v>0</v>
      </c>
      <c r="AY433" s="720">
        <f t="shared" si="680"/>
        <v>0</v>
      </c>
      <c r="AZ433" s="720">
        <f t="shared" si="680"/>
        <v>0</v>
      </c>
      <c r="BA433" s="720">
        <f t="shared" si="680"/>
        <v>0</v>
      </c>
      <c r="BB433" s="720">
        <f t="shared" si="680"/>
        <v>0</v>
      </c>
      <c r="BC433" s="720">
        <f t="shared" si="680"/>
        <v>0</v>
      </c>
      <c r="BD433" s="720">
        <f t="shared" si="680"/>
        <v>0</v>
      </c>
      <c r="BE433" s="720">
        <f t="shared" si="680"/>
        <v>0</v>
      </c>
      <c r="BF433" s="720">
        <f t="shared" si="680"/>
        <v>0</v>
      </c>
      <c r="BG433" s="720">
        <f t="shared" si="680"/>
        <v>0</v>
      </c>
      <c r="BH433" s="720">
        <f t="shared" si="680"/>
        <v>0</v>
      </c>
      <c r="BI433" s="720">
        <f t="shared" si="680"/>
        <v>0</v>
      </c>
      <c r="BJ433" s="720">
        <f t="shared" si="680"/>
        <v>0</v>
      </c>
      <c r="BK433" s="720">
        <f t="shared" si="680"/>
        <v>0</v>
      </c>
      <c r="BL433" s="720">
        <f t="shared" si="680"/>
        <v>0</v>
      </c>
      <c r="BM433" s="720">
        <f t="shared" si="680"/>
        <v>0</v>
      </c>
      <c r="BN433" s="720">
        <f t="shared" si="680"/>
        <v>0</v>
      </c>
      <c r="BO433" s="720">
        <f t="shared" si="680"/>
        <v>0</v>
      </c>
      <c r="BP433" s="720">
        <f t="shared" si="680"/>
        <v>0</v>
      </c>
      <c r="BQ433" s="720">
        <f t="shared" si="664"/>
        <v>0</v>
      </c>
    </row>
    <row r="434" spans="1:69" s="400" customFormat="1" ht="12.75">
      <c r="A434" s="760">
        <v>2005</v>
      </c>
      <c r="B434" s="424" t="s">
        <v>639</v>
      </c>
      <c r="C434" s="1384">
        <f ca="1">'I4 BO ASSETS'!M79</f>
        <v>0</v>
      </c>
      <c r="D434" s="720"/>
      <c r="E434" s="720"/>
      <c r="F434" s="720"/>
      <c r="G434" s="720"/>
      <c r="H434" s="720"/>
      <c r="I434" s="720"/>
      <c r="J434" s="720"/>
      <c r="K434" s="720"/>
      <c r="L434" s="720"/>
      <c r="M434" s="720"/>
      <c r="N434" s="720"/>
      <c r="O434" s="720"/>
      <c r="P434" s="720"/>
      <c r="Q434" s="720"/>
      <c r="R434" s="720"/>
      <c r="S434" s="720"/>
      <c r="T434" s="720"/>
      <c r="U434" s="720"/>
      <c r="V434" s="720"/>
      <c r="W434" s="720"/>
      <c r="X434" s="720"/>
      <c r="Y434" s="720"/>
      <c r="Z434" s="720"/>
      <c r="AA434" s="720"/>
      <c r="AB434" s="720"/>
      <c r="AC434" s="720"/>
      <c r="AD434" s="720"/>
      <c r="AE434" s="720"/>
      <c r="AF434" s="720"/>
      <c r="AG434" s="720"/>
      <c r="AH434" s="720"/>
      <c r="AI434" s="720"/>
      <c r="AJ434" s="720"/>
      <c r="AK434" s="720"/>
      <c r="AL434" s="720"/>
      <c r="AM434" s="720"/>
      <c r="AN434" s="720"/>
      <c r="AO434" s="720"/>
      <c r="AP434" s="720"/>
      <c r="AQ434" s="720"/>
      <c r="AR434" s="720"/>
      <c r="AS434" s="720"/>
      <c r="AT434" s="720"/>
      <c r="AU434" s="720"/>
      <c r="AV434" s="720"/>
      <c r="AW434" s="720">
        <f t="shared" ref="AW434:BP434" si="681">$C434*AW648</f>
        <v>0</v>
      </c>
      <c r="AX434" s="720">
        <f t="shared" si="681"/>
        <v>0</v>
      </c>
      <c r="AY434" s="720">
        <f t="shared" si="681"/>
        <v>0</v>
      </c>
      <c r="AZ434" s="720">
        <f t="shared" si="681"/>
        <v>0</v>
      </c>
      <c r="BA434" s="720">
        <f t="shared" si="681"/>
        <v>0</v>
      </c>
      <c r="BB434" s="720">
        <f t="shared" si="681"/>
        <v>0</v>
      </c>
      <c r="BC434" s="720">
        <f t="shared" si="681"/>
        <v>0</v>
      </c>
      <c r="BD434" s="720">
        <f t="shared" si="681"/>
        <v>0</v>
      </c>
      <c r="BE434" s="720">
        <f t="shared" si="681"/>
        <v>0</v>
      </c>
      <c r="BF434" s="720">
        <f t="shared" si="681"/>
        <v>0</v>
      </c>
      <c r="BG434" s="720">
        <f t="shared" si="681"/>
        <v>0</v>
      </c>
      <c r="BH434" s="720">
        <f t="shared" si="681"/>
        <v>0</v>
      </c>
      <c r="BI434" s="720">
        <f t="shared" si="681"/>
        <v>0</v>
      </c>
      <c r="BJ434" s="720">
        <f t="shared" si="681"/>
        <v>0</v>
      </c>
      <c r="BK434" s="720">
        <f t="shared" si="681"/>
        <v>0</v>
      </c>
      <c r="BL434" s="720">
        <f t="shared" si="681"/>
        <v>0</v>
      </c>
      <c r="BM434" s="720">
        <f t="shared" si="681"/>
        <v>0</v>
      </c>
      <c r="BN434" s="720">
        <f t="shared" si="681"/>
        <v>0</v>
      </c>
      <c r="BO434" s="720">
        <f t="shared" si="681"/>
        <v>0</v>
      </c>
      <c r="BP434" s="720">
        <f t="shared" si="681"/>
        <v>0</v>
      </c>
      <c r="BQ434" s="720">
        <f t="shared" si="664"/>
        <v>0</v>
      </c>
    </row>
    <row r="435" spans="1:69" s="1374" customFormat="1" ht="12.75">
      <c r="A435" s="764">
        <v>2010</v>
      </c>
      <c r="B435" s="763" t="s">
        <v>640</v>
      </c>
      <c r="C435" s="1384">
        <f ca="1">'I4 BO ASSETS'!M80</f>
        <v>0</v>
      </c>
      <c r="D435" s="720"/>
      <c r="E435" s="720"/>
      <c r="F435" s="720"/>
      <c r="G435" s="720"/>
      <c r="H435" s="720"/>
      <c r="I435" s="720"/>
      <c r="J435" s="720"/>
      <c r="K435" s="720"/>
      <c r="L435" s="720"/>
      <c r="M435" s="720"/>
      <c r="N435" s="720"/>
      <c r="O435" s="720"/>
      <c r="P435" s="720"/>
      <c r="Q435" s="720"/>
      <c r="R435" s="720"/>
      <c r="S435" s="720"/>
      <c r="T435" s="720"/>
      <c r="U435" s="720"/>
      <c r="V435" s="720"/>
      <c r="W435" s="720"/>
      <c r="X435" s="720"/>
      <c r="Y435" s="720"/>
      <c r="Z435" s="720"/>
      <c r="AA435" s="720"/>
      <c r="AB435" s="720"/>
      <c r="AC435" s="720"/>
      <c r="AD435" s="720"/>
      <c r="AE435" s="720"/>
      <c r="AF435" s="720"/>
      <c r="AG435" s="720"/>
      <c r="AH435" s="720"/>
      <c r="AI435" s="720"/>
      <c r="AJ435" s="720"/>
      <c r="AK435" s="720"/>
      <c r="AL435" s="720"/>
      <c r="AM435" s="720"/>
      <c r="AN435" s="720"/>
      <c r="AO435" s="720"/>
      <c r="AP435" s="720"/>
      <c r="AQ435" s="720"/>
      <c r="AR435" s="720"/>
      <c r="AS435" s="720"/>
      <c r="AT435" s="720"/>
      <c r="AU435" s="720"/>
      <c r="AV435" s="720"/>
      <c r="AW435" s="720">
        <f t="shared" ref="AW435:BP435" si="682">$C435*AW649</f>
        <v>0</v>
      </c>
      <c r="AX435" s="720">
        <f t="shared" si="682"/>
        <v>0</v>
      </c>
      <c r="AY435" s="720">
        <f t="shared" si="682"/>
        <v>0</v>
      </c>
      <c r="AZ435" s="720">
        <f t="shared" si="682"/>
        <v>0</v>
      </c>
      <c r="BA435" s="720">
        <f t="shared" si="682"/>
        <v>0</v>
      </c>
      <c r="BB435" s="720">
        <f t="shared" si="682"/>
        <v>0</v>
      </c>
      <c r="BC435" s="720">
        <f t="shared" si="682"/>
        <v>0</v>
      </c>
      <c r="BD435" s="720">
        <f t="shared" si="682"/>
        <v>0</v>
      </c>
      <c r="BE435" s="720">
        <f t="shared" si="682"/>
        <v>0</v>
      </c>
      <c r="BF435" s="720">
        <f t="shared" si="682"/>
        <v>0</v>
      </c>
      <c r="BG435" s="720">
        <f t="shared" si="682"/>
        <v>0</v>
      </c>
      <c r="BH435" s="720">
        <f t="shared" si="682"/>
        <v>0</v>
      </c>
      <c r="BI435" s="720">
        <f t="shared" si="682"/>
        <v>0</v>
      </c>
      <c r="BJ435" s="720">
        <f t="shared" si="682"/>
        <v>0</v>
      </c>
      <c r="BK435" s="720">
        <f t="shared" si="682"/>
        <v>0</v>
      </c>
      <c r="BL435" s="720">
        <f t="shared" si="682"/>
        <v>0</v>
      </c>
      <c r="BM435" s="720">
        <f t="shared" si="682"/>
        <v>0</v>
      </c>
      <c r="BN435" s="720">
        <f t="shared" si="682"/>
        <v>0</v>
      </c>
      <c r="BO435" s="720">
        <f t="shared" si="682"/>
        <v>0</v>
      </c>
      <c r="BP435" s="720">
        <f t="shared" si="682"/>
        <v>0</v>
      </c>
      <c r="BQ435" s="720">
        <f t="shared" si="664"/>
        <v>0</v>
      </c>
    </row>
    <row r="436" spans="1:69" s="1380" customFormat="1" ht="12.75">
      <c r="A436" s="1375"/>
      <c r="B436" s="1387" t="s">
        <v>231</v>
      </c>
      <c r="C436" s="1388">
        <f>SUM(C416:C435)</f>
        <v>0</v>
      </c>
      <c r="D436" s="1378"/>
      <c r="E436" s="1378"/>
      <c r="F436" s="1379"/>
      <c r="G436" s="1378">
        <f t="shared" ref="G436:AB436" si="683">SUM(G416:G435)</f>
        <v>0</v>
      </c>
      <c r="H436" s="1378">
        <f t="shared" si="683"/>
        <v>0</v>
      </c>
      <c r="I436" s="1378">
        <f t="shared" si="683"/>
        <v>0</v>
      </c>
      <c r="J436" s="1378">
        <f t="shared" si="683"/>
        <v>0</v>
      </c>
      <c r="K436" s="1378">
        <f t="shared" si="683"/>
        <v>0</v>
      </c>
      <c r="L436" s="1378">
        <f t="shared" si="683"/>
        <v>0</v>
      </c>
      <c r="M436" s="1378">
        <f t="shared" si="683"/>
        <v>0</v>
      </c>
      <c r="N436" s="1378">
        <f t="shared" si="683"/>
        <v>0</v>
      </c>
      <c r="O436" s="1378">
        <f t="shared" si="683"/>
        <v>0</v>
      </c>
      <c r="P436" s="1378">
        <f t="shared" si="683"/>
        <v>0</v>
      </c>
      <c r="Q436" s="1378">
        <f t="shared" si="683"/>
        <v>0</v>
      </c>
      <c r="R436" s="1378">
        <f t="shared" si="683"/>
        <v>0</v>
      </c>
      <c r="S436" s="1378">
        <f t="shared" si="683"/>
        <v>0</v>
      </c>
      <c r="T436" s="1378">
        <f t="shared" si="683"/>
        <v>0</v>
      </c>
      <c r="U436" s="1378">
        <f t="shared" si="683"/>
        <v>0</v>
      </c>
      <c r="V436" s="1378">
        <f t="shared" si="683"/>
        <v>0</v>
      </c>
      <c r="W436" s="1378">
        <f t="shared" si="683"/>
        <v>0</v>
      </c>
      <c r="X436" s="1378">
        <f t="shared" si="683"/>
        <v>0</v>
      </c>
      <c r="Y436" s="1378">
        <f t="shared" si="683"/>
        <v>0</v>
      </c>
      <c r="Z436" s="1378">
        <f t="shared" si="683"/>
        <v>0</v>
      </c>
      <c r="AA436" s="1378">
        <f t="shared" si="683"/>
        <v>0</v>
      </c>
      <c r="AB436" s="1378">
        <f t="shared" si="683"/>
        <v>0</v>
      </c>
      <c r="AC436" s="1378">
        <f t="shared" ref="AC436:AX436" si="684">SUM(AC416:AC435)</f>
        <v>0</v>
      </c>
      <c r="AD436" s="1378">
        <f t="shared" si="684"/>
        <v>0</v>
      </c>
      <c r="AE436" s="1378">
        <f t="shared" si="684"/>
        <v>0</v>
      </c>
      <c r="AF436" s="1378">
        <f t="shared" si="684"/>
        <v>0</v>
      </c>
      <c r="AG436" s="1378">
        <f t="shared" si="684"/>
        <v>0</v>
      </c>
      <c r="AH436" s="1378">
        <f t="shared" si="684"/>
        <v>0</v>
      </c>
      <c r="AI436" s="1378">
        <f t="shared" si="684"/>
        <v>0</v>
      </c>
      <c r="AJ436" s="1378">
        <f t="shared" si="684"/>
        <v>0</v>
      </c>
      <c r="AK436" s="1378">
        <f t="shared" si="684"/>
        <v>0</v>
      </c>
      <c r="AL436" s="1378">
        <f t="shared" si="684"/>
        <v>0</v>
      </c>
      <c r="AM436" s="1378">
        <f t="shared" si="684"/>
        <v>0</v>
      </c>
      <c r="AN436" s="1378">
        <f t="shared" si="684"/>
        <v>0</v>
      </c>
      <c r="AO436" s="1378">
        <f t="shared" si="684"/>
        <v>0</v>
      </c>
      <c r="AP436" s="1378">
        <f t="shared" si="684"/>
        <v>0</v>
      </c>
      <c r="AQ436" s="1378">
        <f t="shared" si="684"/>
        <v>0</v>
      </c>
      <c r="AR436" s="1378">
        <f t="shared" si="684"/>
        <v>0</v>
      </c>
      <c r="AS436" s="1378">
        <f t="shared" si="684"/>
        <v>0</v>
      </c>
      <c r="AT436" s="1378">
        <f t="shared" si="684"/>
        <v>0</v>
      </c>
      <c r="AU436" s="1378">
        <f t="shared" si="684"/>
        <v>0</v>
      </c>
      <c r="AV436" s="1378">
        <f t="shared" si="684"/>
        <v>0</v>
      </c>
      <c r="AW436" s="1378">
        <f t="shared" si="684"/>
        <v>0</v>
      </c>
      <c r="AX436" s="1378">
        <f t="shared" si="684"/>
        <v>0</v>
      </c>
      <c r="AY436" s="1378">
        <f t="shared" ref="AY436:BQ436" si="685">SUM(AY416:AY435)</f>
        <v>0</v>
      </c>
      <c r="AZ436" s="1378">
        <f t="shared" si="685"/>
        <v>0</v>
      </c>
      <c r="BA436" s="1378">
        <f t="shared" si="685"/>
        <v>0</v>
      </c>
      <c r="BB436" s="1378">
        <f t="shared" si="685"/>
        <v>0</v>
      </c>
      <c r="BC436" s="1378">
        <f t="shared" si="685"/>
        <v>0</v>
      </c>
      <c r="BD436" s="1378">
        <f t="shared" si="685"/>
        <v>0</v>
      </c>
      <c r="BE436" s="1378">
        <f t="shared" si="685"/>
        <v>0</v>
      </c>
      <c r="BF436" s="1378">
        <f t="shared" si="685"/>
        <v>0</v>
      </c>
      <c r="BG436" s="1378">
        <f t="shared" si="685"/>
        <v>0</v>
      </c>
      <c r="BH436" s="1378">
        <f t="shared" si="685"/>
        <v>0</v>
      </c>
      <c r="BI436" s="1378">
        <f t="shared" si="685"/>
        <v>0</v>
      </c>
      <c r="BJ436" s="1378">
        <f t="shared" si="685"/>
        <v>0</v>
      </c>
      <c r="BK436" s="1378">
        <f t="shared" si="685"/>
        <v>0</v>
      </c>
      <c r="BL436" s="1378">
        <f t="shared" si="685"/>
        <v>0</v>
      </c>
      <c r="BM436" s="1378">
        <f t="shared" si="685"/>
        <v>0</v>
      </c>
      <c r="BN436" s="1378">
        <f t="shared" si="685"/>
        <v>0</v>
      </c>
      <c r="BO436" s="1378">
        <f t="shared" si="685"/>
        <v>0</v>
      </c>
      <c r="BP436" s="1378">
        <f t="shared" si="685"/>
        <v>0</v>
      </c>
      <c r="BQ436" s="1378">
        <f t="shared" si="685"/>
        <v>0</v>
      </c>
    </row>
    <row r="437" spans="1:69" s="400" customFormat="1" ht="12.75">
      <c r="A437" s="1392"/>
      <c r="B437" s="525"/>
      <c r="C437" s="1393"/>
      <c r="D437" s="720"/>
      <c r="E437" s="720"/>
      <c r="F437" s="720"/>
      <c r="AV437" s="526"/>
      <c r="BQ437" s="526"/>
    </row>
    <row r="438" spans="1:69" s="1304" customFormat="1" ht="13.5" thickBot="1">
      <c r="A438" s="1305"/>
      <c r="B438" s="1302" t="s">
        <v>99</v>
      </c>
      <c r="C438" s="1306">
        <f t="shared" ref="C438:AH438" si="686">C414+C436</f>
        <v>0</v>
      </c>
      <c r="D438" s="1306">
        <f t="shared" si="686"/>
        <v>0</v>
      </c>
      <c r="E438" s="1306">
        <f t="shared" si="686"/>
        <v>0</v>
      </c>
      <c r="F438" s="1306">
        <f t="shared" si="686"/>
        <v>0</v>
      </c>
      <c r="G438" s="1306">
        <f t="shared" si="686"/>
        <v>0</v>
      </c>
      <c r="H438" s="1306">
        <f t="shared" si="686"/>
        <v>0</v>
      </c>
      <c r="I438" s="1306">
        <f t="shared" si="686"/>
        <v>0</v>
      </c>
      <c r="J438" s="1306">
        <f t="shared" si="686"/>
        <v>0</v>
      </c>
      <c r="K438" s="1306">
        <f t="shared" si="686"/>
        <v>0</v>
      </c>
      <c r="L438" s="1306">
        <f t="shared" si="686"/>
        <v>0</v>
      </c>
      <c r="M438" s="1306">
        <f t="shared" si="686"/>
        <v>0</v>
      </c>
      <c r="N438" s="1306">
        <f t="shared" si="686"/>
        <v>0</v>
      </c>
      <c r="O438" s="1306">
        <f t="shared" si="686"/>
        <v>0</v>
      </c>
      <c r="P438" s="1306">
        <f t="shared" si="686"/>
        <v>0</v>
      </c>
      <c r="Q438" s="1306">
        <f t="shared" si="686"/>
        <v>0</v>
      </c>
      <c r="R438" s="1306">
        <f t="shared" si="686"/>
        <v>0</v>
      </c>
      <c r="S438" s="1306">
        <f t="shared" si="686"/>
        <v>0</v>
      </c>
      <c r="T438" s="1306">
        <f t="shared" si="686"/>
        <v>0</v>
      </c>
      <c r="U438" s="1306">
        <f t="shared" si="686"/>
        <v>0</v>
      </c>
      <c r="V438" s="1306">
        <f t="shared" si="686"/>
        <v>0</v>
      </c>
      <c r="W438" s="1306">
        <f t="shared" si="686"/>
        <v>0</v>
      </c>
      <c r="X438" s="1306">
        <f t="shared" si="686"/>
        <v>0</v>
      </c>
      <c r="Y438" s="1306">
        <f t="shared" si="686"/>
        <v>0</v>
      </c>
      <c r="Z438" s="1306">
        <f t="shared" si="686"/>
        <v>0</v>
      </c>
      <c r="AA438" s="1306">
        <f t="shared" si="686"/>
        <v>0</v>
      </c>
      <c r="AB438" s="1306">
        <f t="shared" si="686"/>
        <v>0</v>
      </c>
      <c r="AC438" s="1306">
        <f t="shared" si="686"/>
        <v>0</v>
      </c>
      <c r="AD438" s="1306">
        <f t="shared" si="686"/>
        <v>0</v>
      </c>
      <c r="AE438" s="1306">
        <f t="shared" si="686"/>
        <v>0</v>
      </c>
      <c r="AF438" s="1306">
        <f t="shared" si="686"/>
        <v>0</v>
      </c>
      <c r="AG438" s="1306">
        <f t="shared" si="686"/>
        <v>0</v>
      </c>
      <c r="AH438" s="1306">
        <f t="shared" si="686"/>
        <v>0</v>
      </c>
      <c r="AI438" s="1306">
        <f t="shared" ref="AI438:BQ438" si="687">AI414+AI436</f>
        <v>0</v>
      </c>
      <c r="AJ438" s="1306">
        <f t="shared" si="687"/>
        <v>0</v>
      </c>
      <c r="AK438" s="1306">
        <f t="shared" si="687"/>
        <v>0</v>
      </c>
      <c r="AL438" s="1306">
        <f t="shared" si="687"/>
        <v>0</v>
      </c>
      <c r="AM438" s="1306">
        <f t="shared" si="687"/>
        <v>0</v>
      </c>
      <c r="AN438" s="1306">
        <f t="shared" si="687"/>
        <v>0</v>
      </c>
      <c r="AO438" s="1306">
        <f t="shared" si="687"/>
        <v>0</v>
      </c>
      <c r="AP438" s="1306">
        <f t="shared" si="687"/>
        <v>0</v>
      </c>
      <c r="AQ438" s="1306">
        <f t="shared" si="687"/>
        <v>0</v>
      </c>
      <c r="AR438" s="1306">
        <f t="shared" si="687"/>
        <v>0</v>
      </c>
      <c r="AS438" s="1306">
        <f t="shared" si="687"/>
        <v>0</v>
      </c>
      <c r="AT438" s="1306">
        <f t="shared" si="687"/>
        <v>0</v>
      </c>
      <c r="AU438" s="1306">
        <f t="shared" si="687"/>
        <v>0</v>
      </c>
      <c r="AV438" s="1306">
        <f t="shared" si="687"/>
        <v>0</v>
      </c>
      <c r="AW438" s="1306">
        <f t="shared" si="687"/>
        <v>0</v>
      </c>
      <c r="AX438" s="1306">
        <f t="shared" si="687"/>
        <v>0</v>
      </c>
      <c r="AY438" s="1306">
        <f t="shared" si="687"/>
        <v>0</v>
      </c>
      <c r="AZ438" s="1306">
        <f t="shared" si="687"/>
        <v>0</v>
      </c>
      <c r="BA438" s="1306">
        <f t="shared" si="687"/>
        <v>0</v>
      </c>
      <c r="BB438" s="1306">
        <f t="shared" si="687"/>
        <v>0</v>
      </c>
      <c r="BC438" s="1306">
        <f t="shared" si="687"/>
        <v>0</v>
      </c>
      <c r="BD438" s="1306">
        <f t="shared" si="687"/>
        <v>0</v>
      </c>
      <c r="BE438" s="1306">
        <f t="shared" si="687"/>
        <v>0</v>
      </c>
      <c r="BF438" s="1306">
        <f t="shared" si="687"/>
        <v>0</v>
      </c>
      <c r="BG438" s="1306">
        <f t="shared" si="687"/>
        <v>0</v>
      </c>
      <c r="BH438" s="1306">
        <f t="shared" si="687"/>
        <v>0</v>
      </c>
      <c r="BI438" s="1306">
        <f t="shared" si="687"/>
        <v>0</v>
      </c>
      <c r="BJ438" s="1306">
        <f t="shared" si="687"/>
        <v>0</v>
      </c>
      <c r="BK438" s="1306">
        <f t="shared" si="687"/>
        <v>0</v>
      </c>
      <c r="BL438" s="1306">
        <f t="shared" si="687"/>
        <v>0</v>
      </c>
      <c r="BM438" s="1306">
        <f t="shared" si="687"/>
        <v>0</v>
      </c>
      <c r="BN438" s="1306">
        <f t="shared" si="687"/>
        <v>0</v>
      </c>
      <c r="BO438" s="1306">
        <f t="shared" si="687"/>
        <v>0</v>
      </c>
      <c r="BP438" s="1306">
        <f t="shared" si="687"/>
        <v>0</v>
      </c>
      <c r="BQ438" s="1306">
        <f t="shared" si="687"/>
        <v>0</v>
      </c>
    </row>
    <row r="439" spans="1:69" s="400" customFormat="1" ht="13.5" thickTop="1">
      <c r="A439" s="1392"/>
      <c r="B439" s="525"/>
      <c r="C439" s="1393"/>
      <c r="D439" s="720"/>
      <c r="E439" s="720"/>
      <c r="F439" s="720"/>
      <c r="AV439" s="526"/>
      <c r="BQ439" s="526"/>
    </row>
    <row r="440" spans="1:69" s="400" customFormat="1" ht="12.75">
      <c r="A440" s="1392"/>
      <c r="B440" s="525"/>
      <c r="C440" s="1393"/>
      <c r="D440" s="720"/>
      <c r="E440" s="720"/>
      <c r="F440" s="720"/>
      <c r="AV440" s="526"/>
      <c r="BQ440" s="526"/>
    </row>
    <row r="441" spans="1:69" s="400" customFormat="1" ht="15.75">
      <c r="A441" s="1927" t="s">
        <v>271</v>
      </c>
      <c r="C441" s="1347"/>
      <c r="AV441" s="526"/>
    </row>
    <row r="442" spans="1:69" s="400" customFormat="1" ht="12.75">
      <c r="C442" s="1347"/>
      <c r="AV442" s="526"/>
    </row>
    <row r="443" spans="1:69" s="400" customFormat="1" ht="12.75">
      <c r="A443" s="670"/>
      <c r="B443" s="1348"/>
      <c r="C443" s="1349"/>
      <c r="AV443" s="526"/>
    </row>
    <row r="444" spans="1:69" s="1350" customFormat="1" ht="25.5">
      <c r="C444" s="1351"/>
      <c r="D444" s="1352"/>
      <c r="E444" s="1353"/>
      <c r="F444" s="1354"/>
      <c r="G444" s="1355" t="s">
        <v>725</v>
      </c>
      <c r="H444" s="1355"/>
      <c r="I444" s="1355"/>
      <c r="J444" s="1355"/>
      <c r="K444" s="1355"/>
      <c r="L444" s="1355"/>
      <c r="M444" s="1355"/>
      <c r="N444" s="1355"/>
      <c r="O444" s="1355"/>
      <c r="P444" s="1355"/>
      <c r="Q444" s="1355"/>
      <c r="R444" s="1355"/>
      <c r="S444" s="1355"/>
      <c r="T444" s="1355"/>
      <c r="U444" s="1355"/>
      <c r="V444" s="1355"/>
      <c r="W444" s="1355"/>
      <c r="X444" s="1355"/>
      <c r="Y444" s="1355"/>
      <c r="Z444" s="1355"/>
      <c r="AA444" s="1356"/>
      <c r="AB444" s="1355" t="s">
        <v>726</v>
      </c>
      <c r="AC444" s="1355"/>
      <c r="AD444" s="1355"/>
      <c r="AE444" s="1355"/>
      <c r="AF444" s="1355"/>
      <c r="AG444" s="1355"/>
      <c r="AH444" s="1355"/>
      <c r="AI444" s="1355"/>
      <c r="AJ444" s="1355"/>
      <c r="AK444" s="1355"/>
      <c r="AL444" s="1355"/>
      <c r="AM444" s="1355"/>
      <c r="AN444" s="1355"/>
      <c r="AO444" s="1355"/>
      <c r="AP444" s="1355"/>
      <c r="AQ444" s="1355"/>
      <c r="AR444" s="1355"/>
      <c r="AS444" s="1355"/>
      <c r="AT444" s="1355"/>
      <c r="AU444" s="1355"/>
      <c r="AV444" s="1356"/>
      <c r="AW444" s="1357" t="s">
        <v>727</v>
      </c>
      <c r="AX444" s="1355"/>
      <c r="AY444" s="1355"/>
      <c r="AZ444" s="1355"/>
      <c r="BA444" s="1355"/>
      <c r="BB444" s="1355"/>
      <c r="BC444" s="1355"/>
      <c r="BD444" s="1355"/>
      <c r="BE444" s="1355"/>
      <c r="BF444" s="1355"/>
      <c r="BG444" s="1355"/>
      <c r="BH444" s="1355"/>
      <c r="BI444" s="1355"/>
      <c r="BJ444" s="1355"/>
      <c r="BK444" s="1355"/>
      <c r="BL444" s="1355"/>
      <c r="BM444" s="1355"/>
      <c r="BN444" s="1355"/>
      <c r="BO444" s="1355"/>
      <c r="BP444" s="1355"/>
      <c r="BQ444" s="1356"/>
    </row>
    <row r="445" spans="1:69" s="1162" customFormat="1" ht="12.75">
      <c r="A445" s="1358"/>
      <c r="B445" s="1358"/>
      <c r="C445" s="1359"/>
      <c r="D445" s="1360"/>
      <c r="E445" s="1361"/>
      <c r="F445" s="1362"/>
      <c r="G445" s="1363">
        <v>1</v>
      </c>
      <c r="H445" s="1363">
        <v>2</v>
      </c>
      <c r="I445" s="1363">
        <v>3</v>
      </c>
      <c r="J445" s="1363">
        <v>4</v>
      </c>
      <c r="K445" s="1363">
        <v>5</v>
      </c>
      <c r="L445" s="1363">
        <v>6</v>
      </c>
      <c r="M445" s="1363">
        <v>7</v>
      </c>
      <c r="N445" s="1363">
        <v>8</v>
      </c>
      <c r="O445" s="1363">
        <v>9</v>
      </c>
      <c r="P445" s="1363">
        <v>10</v>
      </c>
      <c r="Q445" s="1363">
        <v>11</v>
      </c>
      <c r="R445" s="1363">
        <v>12</v>
      </c>
      <c r="S445" s="1363">
        <v>13</v>
      </c>
      <c r="T445" s="1363">
        <v>14</v>
      </c>
      <c r="U445" s="1363">
        <v>15</v>
      </c>
      <c r="V445" s="1363">
        <v>16</v>
      </c>
      <c r="W445" s="1363">
        <v>17</v>
      </c>
      <c r="X445" s="1363">
        <v>18</v>
      </c>
      <c r="Y445" s="1363">
        <v>19</v>
      </c>
      <c r="Z445" s="1363">
        <v>20</v>
      </c>
      <c r="AA445" s="1364" t="s">
        <v>20</v>
      </c>
      <c r="AB445" s="1363">
        <v>1</v>
      </c>
      <c r="AC445" s="1363">
        <v>2</v>
      </c>
      <c r="AD445" s="1363">
        <v>3</v>
      </c>
      <c r="AE445" s="1363">
        <v>4</v>
      </c>
      <c r="AF445" s="1363">
        <v>5</v>
      </c>
      <c r="AG445" s="1363">
        <v>6</v>
      </c>
      <c r="AH445" s="1363">
        <v>7</v>
      </c>
      <c r="AI445" s="1363">
        <v>8</v>
      </c>
      <c r="AJ445" s="1363">
        <v>9</v>
      </c>
      <c r="AK445" s="1363">
        <v>10</v>
      </c>
      <c r="AL445" s="1363">
        <v>11</v>
      </c>
      <c r="AM445" s="1363">
        <v>12</v>
      </c>
      <c r="AN445" s="1363">
        <v>13</v>
      </c>
      <c r="AO445" s="1363">
        <v>14</v>
      </c>
      <c r="AP445" s="1363">
        <v>15</v>
      </c>
      <c r="AQ445" s="1363">
        <v>16</v>
      </c>
      <c r="AR445" s="1363">
        <v>17</v>
      </c>
      <c r="AS445" s="1363">
        <v>18</v>
      </c>
      <c r="AT445" s="1363">
        <v>19</v>
      </c>
      <c r="AU445" s="1363">
        <v>20</v>
      </c>
      <c r="AV445" s="1364" t="s">
        <v>20</v>
      </c>
      <c r="AW445" s="1365">
        <v>1</v>
      </c>
      <c r="AX445" s="1363">
        <v>2</v>
      </c>
      <c r="AY445" s="1363">
        <v>3</v>
      </c>
      <c r="AZ445" s="1363">
        <v>4</v>
      </c>
      <c r="BA445" s="1363">
        <v>5</v>
      </c>
      <c r="BB445" s="1363">
        <v>6</v>
      </c>
      <c r="BC445" s="1363">
        <v>7</v>
      </c>
      <c r="BD445" s="1363">
        <v>8</v>
      </c>
      <c r="BE445" s="1363">
        <v>9</v>
      </c>
      <c r="BF445" s="1363">
        <v>10</v>
      </c>
      <c r="BG445" s="1363">
        <v>11</v>
      </c>
      <c r="BH445" s="1363">
        <v>12</v>
      </c>
      <c r="BI445" s="1363">
        <v>13</v>
      </c>
      <c r="BJ445" s="1363">
        <v>14</v>
      </c>
      <c r="BK445" s="1363">
        <v>15</v>
      </c>
      <c r="BL445" s="1363">
        <v>16</v>
      </c>
      <c r="BM445" s="1363">
        <v>17</v>
      </c>
      <c r="BN445" s="1363">
        <v>18</v>
      </c>
      <c r="BO445" s="1363">
        <v>19</v>
      </c>
      <c r="BP445" s="1363">
        <v>20</v>
      </c>
      <c r="BQ445" s="1364" t="s">
        <v>20</v>
      </c>
    </row>
    <row r="446" spans="1:69" s="508" customFormat="1" ht="38.25">
      <c r="A446" s="107" t="s">
        <v>781</v>
      </c>
      <c r="B446" s="107" t="s">
        <v>1462</v>
      </c>
      <c r="C446" s="1408" t="s">
        <v>1087</v>
      </c>
      <c r="D446" s="1367" t="s">
        <v>1351</v>
      </c>
      <c r="E446" s="1368" t="s">
        <v>1352</v>
      </c>
      <c r="F446" s="1369" t="s">
        <v>76</v>
      </c>
      <c r="G446" s="934" t="str">
        <f ca="1">IF('I2 LDC class'!$D$20="",'I2 LDC class'!$C$20,'I2 LDC class'!$D$20)</f>
        <v>Residential</v>
      </c>
      <c r="H446" s="934" t="str">
        <f ca="1">IF('I2 LDC class'!$D$21="",'I2 LDC class'!$C$21,'I2 LDC class'!$D$21)</f>
        <v>GS &lt;50</v>
      </c>
      <c r="I446" s="934" t="str">
        <f ca="1">IF('I2 LDC class'!$D$22="",'I2 LDC class'!$C$22,'I2 LDC class'!$D$22)</f>
        <v>GS&gt;50-Regular</v>
      </c>
      <c r="J446" s="934" t="str">
        <f ca="1">IF('I2 LDC class'!$D$23="",'I2 LDC class'!$C$23,'I2 LDC class'!$D$23)</f>
        <v>GS&gt; 50-TOU</v>
      </c>
      <c r="K446" s="934" t="str">
        <f ca="1">IF('I2 LDC class'!$D$24="",'I2 LDC class'!$C$24,'I2 LDC class'!$D$24)</f>
        <v>GS &gt;50-Intermediate</v>
      </c>
      <c r="L446" s="934" t="str">
        <f ca="1">IF('I2 LDC class'!$D$25="",'I2 LDC class'!$C$25,'I2 LDC class'!$D$25)</f>
        <v>Large Use &gt;5MW</v>
      </c>
      <c r="M446" s="934" t="str">
        <f ca="1">IF('I2 LDC class'!$D$26="",'I2 LDC class'!$C$26,'I2 LDC class'!$D$26)</f>
        <v>Street Light</v>
      </c>
      <c r="N446" s="934" t="str">
        <f ca="1">IF('I2 LDC class'!$D$27="",'I2 LDC class'!$C$27,'I2 LDC class'!$D$27)</f>
        <v>Sentinel</v>
      </c>
      <c r="O446" s="934" t="str">
        <f ca="1">IF('I2 LDC class'!$D$28="",'I2 LDC class'!$C$28,'I2 LDC class'!$D$28)</f>
        <v>Unmetered Scattered Load</v>
      </c>
      <c r="P446" s="934" t="str">
        <f ca="1">IF('I2 LDC class'!$D$29="",'I2 LDC class'!$C$29,'I2 LDC class'!$D$29)</f>
        <v>Embedded Distributor</v>
      </c>
      <c r="Q446" s="934" t="str">
        <f ca="1">IF('I2 LDC class'!$D$30="",'I2 LDC class'!$C$30,'I2 LDC class'!$D$30)</f>
        <v>Back-up/Standby Power</v>
      </c>
      <c r="R446" s="934" t="str">
        <f ca="1">IF('I2 LDC class'!$D$31="",'I2 LDC class'!$C$31,'I2 LDC class'!$D$31)</f>
        <v>Rate Class 1</v>
      </c>
      <c r="S446" s="934" t="str">
        <f ca="1">IF('I2 LDC class'!$D$32="",'I2 LDC class'!$C$32,'I2 LDC class'!$D$32)</f>
        <v>Rate class 2</v>
      </c>
      <c r="T446" s="934" t="str">
        <f ca="1">IF('I2 LDC class'!$D$33="",'I2 LDC class'!$C$33,'I2 LDC class'!$D$33)</f>
        <v>Rate class 3</v>
      </c>
      <c r="U446" s="934" t="str">
        <f ca="1">IF('I2 LDC class'!$D$34="",'I2 LDC class'!$C$34,'I2 LDC class'!$D$34)</f>
        <v>Rate class 4</v>
      </c>
      <c r="V446" s="934" t="str">
        <f ca="1">IF('I2 LDC class'!$D$35="",'I2 LDC class'!$C$35,'I2 LDC class'!$D$35)</f>
        <v>Rate class 5</v>
      </c>
      <c r="W446" s="934" t="str">
        <f ca="1">IF('I2 LDC class'!$D$36="",'I2 LDC class'!$C$36,'I2 LDC class'!$D$36)</f>
        <v>Rate class 6</v>
      </c>
      <c r="X446" s="934" t="str">
        <f ca="1">IF('I2 LDC class'!$D$37="",'I2 LDC class'!$C$37,'I2 LDC class'!$D$37)</f>
        <v>Rate class 7</v>
      </c>
      <c r="Y446" s="934" t="str">
        <f ca="1">IF('I2 LDC class'!$D$38="",'I2 LDC class'!$C$38,'I2 LDC class'!$D$38)</f>
        <v>Rate class 8</v>
      </c>
      <c r="Z446" s="934" t="str">
        <f ca="1">IF('I2 LDC class'!$D$39="",'I2 LDC class'!$C$39,'I2 LDC class'!$D$39)</f>
        <v>Rate class 9</v>
      </c>
      <c r="AA446" s="1371" t="s">
        <v>20</v>
      </c>
      <c r="AB446" s="934" t="str">
        <f ca="1">IF('I2 LDC class'!$D$20="",'I2 LDC class'!$C$20,'I2 LDC class'!$D$20)</f>
        <v>Residential</v>
      </c>
      <c r="AC446" s="934" t="str">
        <f ca="1">IF('I2 LDC class'!$D$21="",'I2 LDC class'!$C$21,'I2 LDC class'!$D$21)</f>
        <v>GS &lt;50</v>
      </c>
      <c r="AD446" s="934" t="str">
        <f ca="1">IF('I2 LDC class'!$D$22="",'I2 LDC class'!$C$22,'I2 LDC class'!$D$22)</f>
        <v>GS&gt;50-Regular</v>
      </c>
      <c r="AE446" s="934" t="str">
        <f ca="1">IF('I2 LDC class'!$D$23="",'I2 LDC class'!$C$23,'I2 LDC class'!$D$23)</f>
        <v>GS&gt; 50-TOU</v>
      </c>
      <c r="AF446" s="934" t="str">
        <f ca="1">IF('I2 LDC class'!$D$24="",'I2 LDC class'!$C$24,'I2 LDC class'!$D$24)</f>
        <v>GS &gt;50-Intermediate</v>
      </c>
      <c r="AG446" s="934" t="str">
        <f ca="1">IF('I2 LDC class'!$D$25="",'I2 LDC class'!$C$25,'I2 LDC class'!$D$25)</f>
        <v>Large Use &gt;5MW</v>
      </c>
      <c r="AH446" s="934" t="str">
        <f ca="1">IF('I2 LDC class'!$D$26="",'I2 LDC class'!$C$26,'I2 LDC class'!$D$26)</f>
        <v>Street Light</v>
      </c>
      <c r="AI446" s="934" t="str">
        <f ca="1">IF('I2 LDC class'!$D$27="",'I2 LDC class'!$C$27,'I2 LDC class'!$D$27)</f>
        <v>Sentinel</v>
      </c>
      <c r="AJ446" s="934" t="str">
        <f ca="1">IF('I2 LDC class'!$D$28="",'I2 LDC class'!$C$28,'I2 LDC class'!$D$28)</f>
        <v>Unmetered Scattered Load</v>
      </c>
      <c r="AK446" s="934" t="str">
        <f ca="1">IF('I2 LDC class'!$D$29="",'I2 LDC class'!$C$29,'I2 LDC class'!$D$29)</f>
        <v>Embedded Distributor</v>
      </c>
      <c r="AL446" s="934" t="str">
        <f ca="1">IF('I2 LDC class'!$D$30="",'I2 LDC class'!$C$30,'I2 LDC class'!$D$30)</f>
        <v>Back-up/Standby Power</v>
      </c>
      <c r="AM446" s="934" t="str">
        <f ca="1">IF('I2 LDC class'!$D$31="",'I2 LDC class'!$C$31,'I2 LDC class'!$D$31)</f>
        <v>Rate Class 1</v>
      </c>
      <c r="AN446" s="934" t="str">
        <f ca="1">IF('I2 LDC class'!$D$32="",'I2 LDC class'!$C$32,'I2 LDC class'!$D$32)</f>
        <v>Rate class 2</v>
      </c>
      <c r="AO446" s="934" t="str">
        <f ca="1">IF('I2 LDC class'!$D$33="",'I2 LDC class'!$C$33,'I2 LDC class'!$D$33)</f>
        <v>Rate class 3</v>
      </c>
      <c r="AP446" s="934" t="str">
        <f ca="1">IF('I2 LDC class'!$D$34="",'I2 LDC class'!$C$34,'I2 LDC class'!$D$34)</f>
        <v>Rate class 4</v>
      </c>
      <c r="AQ446" s="934" t="str">
        <f ca="1">IF('I2 LDC class'!$D$35="",'I2 LDC class'!$C$35,'I2 LDC class'!$D$35)</f>
        <v>Rate class 5</v>
      </c>
      <c r="AR446" s="934" t="str">
        <f ca="1">IF('I2 LDC class'!$D$36="",'I2 LDC class'!$C$36,'I2 LDC class'!$D$36)</f>
        <v>Rate class 6</v>
      </c>
      <c r="AS446" s="934" t="str">
        <f ca="1">IF('I2 LDC class'!$D$37="",'I2 LDC class'!$C$37,'I2 LDC class'!$D$37)</f>
        <v>Rate class 7</v>
      </c>
      <c r="AT446" s="934" t="str">
        <f ca="1">IF('I2 LDC class'!$D$38="",'I2 LDC class'!$C$38,'I2 LDC class'!$D$38)</f>
        <v>Rate class 8</v>
      </c>
      <c r="AU446" s="934" t="str">
        <f ca="1">IF('I2 LDC class'!$D$39="",'I2 LDC class'!$C$39,'I2 LDC class'!$D$39)</f>
        <v>Rate class 9</v>
      </c>
      <c r="AV446" s="1371" t="s">
        <v>20</v>
      </c>
      <c r="AW446" s="934" t="str">
        <f ca="1">IF('I2 LDC class'!$D$20="",'I2 LDC class'!$C$20,'I2 LDC class'!$D$20)</f>
        <v>Residential</v>
      </c>
      <c r="AX446" s="934" t="str">
        <f ca="1">IF('I2 LDC class'!$D$21="",'I2 LDC class'!$C$21,'I2 LDC class'!$D$21)</f>
        <v>GS &lt;50</v>
      </c>
      <c r="AY446" s="934" t="str">
        <f ca="1">IF('I2 LDC class'!$D$22="",'I2 LDC class'!$C$22,'I2 LDC class'!$D$22)</f>
        <v>GS&gt;50-Regular</v>
      </c>
      <c r="AZ446" s="934" t="str">
        <f ca="1">IF('I2 LDC class'!$D$23="",'I2 LDC class'!$C$23,'I2 LDC class'!$D$23)</f>
        <v>GS&gt; 50-TOU</v>
      </c>
      <c r="BA446" s="934" t="str">
        <f ca="1">IF('I2 LDC class'!$D$24="",'I2 LDC class'!$C$24,'I2 LDC class'!$D$24)</f>
        <v>GS &gt;50-Intermediate</v>
      </c>
      <c r="BB446" s="934" t="str">
        <f ca="1">IF('I2 LDC class'!$D$25="",'I2 LDC class'!$C$25,'I2 LDC class'!$D$25)</f>
        <v>Large Use &gt;5MW</v>
      </c>
      <c r="BC446" s="934" t="str">
        <f ca="1">IF('I2 LDC class'!$D$26="",'I2 LDC class'!$C$26,'I2 LDC class'!$D$26)</f>
        <v>Street Light</v>
      </c>
      <c r="BD446" s="934" t="str">
        <f ca="1">IF('I2 LDC class'!$D$27="",'I2 LDC class'!$C$27,'I2 LDC class'!$D$27)</f>
        <v>Sentinel</v>
      </c>
      <c r="BE446" s="934" t="str">
        <f ca="1">IF('I2 LDC class'!$D$28="",'I2 LDC class'!$C$28,'I2 LDC class'!$D$28)</f>
        <v>Unmetered Scattered Load</v>
      </c>
      <c r="BF446" s="934" t="str">
        <f ca="1">IF('I2 LDC class'!$D$29="",'I2 LDC class'!$C$29,'I2 LDC class'!$D$29)</f>
        <v>Embedded Distributor</v>
      </c>
      <c r="BG446" s="934" t="str">
        <f ca="1">IF('I2 LDC class'!$D$30="",'I2 LDC class'!$C$30,'I2 LDC class'!$D$30)</f>
        <v>Back-up/Standby Power</v>
      </c>
      <c r="BH446" s="934" t="str">
        <f ca="1">IF('I2 LDC class'!$D$31="",'I2 LDC class'!$C$31,'I2 LDC class'!$D$31)</f>
        <v>Rate Class 1</v>
      </c>
      <c r="BI446" s="934" t="str">
        <f ca="1">IF('I2 LDC class'!$D$32="",'I2 LDC class'!$C$32,'I2 LDC class'!$D$32)</f>
        <v>Rate class 2</v>
      </c>
      <c r="BJ446" s="934" t="str">
        <f ca="1">IF('I2 LDC class'!$D$33="",'I2 LDC class'!$C$33,'I2 LDC class'!$D$33)</f>
        <v>Rate class 3</v>
      </c>
      <c r="BK446" s="934" t="str">
        <f ca="1">IF('I2 LDC class'!$D$34="",'I2 LDC class'!$C$34,'I2 LDC class'!$D$34)</f>
        <v>Rate class 4</v>
      </c>
      <c r="BL446" s="934" t="str">
        <f ca="1">IF('I2 LDC class'!$D$35="",'I2 LDC class'!$C$35,'I2 LDC class'!$D$35)</f>
        <v>Rate class 5</v>
      </c>
      <c r="BM446" s="934" t="str">
        <f ca="1">IF('I2 LDC class'!$D$36="",'I2 LDC class'!$C$36,'I2 LDC class'!$D$36)</f>
        <v>Rate class 6</v>
      </c>
      <c r="BN446" s="934" t="str">
        <f ca="1">IF('I2 LDC class'!$D$37="",'I2 LDC class'!$C$37,'I2 LDC class'!$D$37)</f>
        <v>Rate class 7</v>
      </c>
      <c r="BO446" s="934" t="str">
        <f ca="1">IF('I2 LDC class'!$D$38="",'I2 LDC class'!$C$38,'I2 LDC class'!$D$38)</f>
        <v>Rate class 8</v>
      </c>
      <c r="BP446" s="934" t="str">
        <f ca="1">IF('I2 LDC class'!$D$39="",'I2 LDC class'!$C$39,'I2 LDC class'!$D$39)</f>
        <v>Rate class 9</v>
      </c>
      <c r="BQ446" s="1371" t="s">
        <v>20</v>
      </c>
    </row>
    <row r="447" spans="1:69" s="400" customFormat="1" ht="12.75">
      <c r="A447" s="249">
        <v>1565</v>
      </c>
      <c r="B447" s="424" t="s">
        <v>1474</v>
      </c>
      <c r="C447" s="1349">
        <f ca="1">'I4 BO ASSETS'!N17</f>
        <v>0</v>
      </c>
      <c r="D447" s="720">
        <f t="shared" ref="D447:E466" si="688">$C447*D589</f>
        <v>0</v>
      </c>
      <c r="E447" s="720">
        <f t="shared" si="688"/>
        <v>0</v>
      </c>
      <c r="F447" s="720">
        <f>D447+E447</f>
        <v>0</v>
      </c>
      <c r="G447" s="720">
        <f t="shared" ref="G447:G461" si="689">$D447*G589</f>
        <v>0</v>
      </c>
      <c r="H447" s="720">
        <f t="shared" ref="H447:Z447" si="690">$D447*H589</f>
        <v>0</v>
      </c>
      <c r="I447" s="720">
        <f t="shared" si="690"/>
        <v>0</v>
      </c>
      <c r="J447" s="720">
        <f t="shared" si="690"/>
        <v>0</v>
      </c>
      <c r="K447" s="720">
        <f t="shared" si="690"/>
        <v>0</v>
      </c>
      <c r="L447" s="720">
        <f t="shared" si="690"/>
        <v>0</v>
      </c>
      <c r="M447" s="720">
        <f t="shared" si="690"/>
        <v>0</v>
      </c>
      <c r="N447" s="720">
        <f t="shared" si="690"/>
        <v>0</v>
      </c>
      <c r="O447" s="720">
        <f t="shared" si="690"/>
        <v>0</v>
      </c>
      <c r="P447" s="720">
        <f t="shared" si="690"/>
        <v>0</v>
      </c>
      <c r="Q447" s="720">
        <f t="shared" si="690"/>
        <v>0</v>
      </c>
      <c r="R447" s="720">
        <f t="shared" si="690"/>
        <v>0</v>
      </c>
      <c r="S447" s="720">
        <f t="shared" si="690"/>
        <v>0</v>
      </c>
      <c r="T447" s="720">
        <f t="shared" si="690"/>
        <v>0</v>
      </c>
      <c r="U447" s="720">
        <f t="shared" si="690"/>
        <v>0</v>
      </c>
      <c r="V447" s="720">
        <f t="shared" si="690"/>
        <v>0</v>
      </c>
      <c r="W447" s="720">
        <f t="shared" si="690"/>
        <v>0</v>
      </c>
      <c r="X447" s="720">
        <f t="shared" si="690"/>
        <v>0</v>
      </c>
      <c r="Y447" s="720">
        <f t="shared" si="690"/>
        <v>0</v>
      </c>
      <c r="Z447" s="720">
        <f t="shared" si="690"/>
        <v>0</v>
      </c>
      <c r="AA447" s="720">
        <f>SUM(G447:Z447)</f>
        <v>0</v>
      </c>
      <c r="AB447" s="720">
        <f t="shared" ref="AB447:AB461" si="691">$E447*AB589</f>
        <v>0</v>
      </c>
      <c r="AC447" s="720">
        <f t="shared" ref="AC447:AU447" si="692">$E447*AC589</f>
        <v>0</v>
      </c>
      <c r="AD447" s="720">
        <f t="shared" si="692"/>
        <v>0</v>
      </c>
      <c r="AE447" s="720">
        <f t="shared" si="692"/>
        <v>0</v>
      </c>
      <c r="AF447" s="720">
        <f t="shared" si="692"/>
        <v>0</v>
      </c>
      <c r="AG447" s="720">
        <f t="shared" si="692"/>
        <v>0</v>
      </c>
      <c r="AH447" s="720">
        <f t="shared" si="692"/>
        <v>0</v>
      </c>
      <c r="AI447" s="720">
        <f t="shared" si="692"/>
        <v>0</v>
      </c>
      <c r="AJ447" s="720">
        <f t="shared" si="692"/>
        <v>0</v>
      </c>
      <c r="AK447" s="720">
        <f t="shared" si="692"/>
        <v>0</v>
      </c>
      <c r="AL447" s="720">
        <f t="shared" si="692"/>
        <v>0</v>
      </c>
      <c r="AM447" s="720">
        <f t="shared" si="692"/>
        <v>0</v>
      </c>
      <c r="AN447" s="720">
        <f t="shared" si="692"/>
        <v>0</v>
      </c>
      <c r="AO447" s="720">
        <f t="shared" si="692"/>
        <v>0</v>
      </c>
      <c r="AP447" s="720">
        <f t="shared" si="692"/>
        <v>0</v>
      </c>
      <c r="AQ447" s="720">
        <f t="shared" si="692"/>
        <v>0</v>
      </c>
      <c r="AR447" s="720">
        <f t="shared" si="692"/>
        <v>0</v>
      </c>
      <c r="AS447" s="720">
        <f t="shared" si="692"/>
        <v>0</v>
      </c>
      <c r="AT447" s="720">
        <f t="shared" si="692"/>
        <v>0</v>
      </c>
      <c r="AU447" s="720">
        <f t="shared" si="692"/>
        <v>0</v>
      </c>
      <c r="AV447" s="720">
        <f>SUM(AB447:AU447)</f>
        <v>0</v>
      </c>
      <c r="AW447" s="720"/>
      <c r="AX447" s="720"/>
      <c r="AY447" s="720"/>
      <c r="AZ447" s="720"/>
      <c r="BA447" s="720"/>
      <c r="BB447" s="720"/>
      <c r="BC447" s="720"/>
      <c r="BD447" s="720"/>
      <c r="BE447" s="720"/>
      <c r="BF447" s="720"/>
      <c r="BG447" s="720"/>
      <c r="BH447" s="720"/>
      <c r="BI447" s="720"/>
      <c r="BJ447" s="720"/>
      <c r="BK447" s="720"/>
      <c r="BL447" s="720"/>
      <c r="BM447" s="720"/>
      <c r="BN447" s="720"/>
      <c r="BO447" s="720"/>
      <c r="BP447" s="720"/>
      <c r="BQ447" s="720"/>
    </row>
    <row r="448" spans="1:69" s="400" customFormat="1" ht="12.75">
      <c r="A448" s="1372">
        <v>1805</v>
      </c>
      <c r="B448" s="424" t="s">
        <v>623</v>
      </c>
      <c r="C448" s="1349">
        <f ca="1">'I4 BO ASSETS'!N18</f>
        <v>0</v>
      </c>
      <c r="D448" s="720">
        <f t="shared" si="688"/>
        <v>0</v>
      </c>
      <c r="E448" s="720">
        <f t="shared" si="688"/>
        <v>0</v>
      </c>
      <c r="F448" s="720">
        <f t="shared" ref="F448:F486" si="693">D448+E448</f>
        <v>0</v>
      </c>
      <c r="G448" s="720">
        <f t="shared" si="689"/>
        <v>0</v>
      </c>
      <c r="H448" s="720">
        <f t="shared" ref="H448:Z448" si="694">$D448*H590</f>
        <v>0</v>
      </c>
      <c r="I448" s="720">
        <f t="shared" si="694"/>
        <v>0</v>
      </c>
      <c r="J448" s="720">
        <f t="shared" si="694"/>
        <v>0</v>
      </c>
      <c r="K448" s="720">
        <f t="shared" si="694"/>
        <v>0</v>
      </c>
      <c r="L448" s="720">
        <f t="shared" si="694"/>
        <v>0</v>
      </c>
      <c r="M448" s="720">
        <f t="shared" si="694"/>
        <v>0</v>
      </c>
      <c r="N448" s="720">
        <f t="shared" si="694"/>
        <v>0</v>
      </c>
      <c r="O448" s="720">
        <f t="shared" si="694"/>
        <v>0</v>
      </c>
      <c r="P448" s="720">
        <f t="shared" si="694"/>
        <v>0</v>
      </c>
      <c r="Q448" s="720">
        <f t="shared" si="694"/>
        <v>0</v>
      </c>
      <c r="R448" s="720">
        <f t="shared" si="694"/>
        <v>0</v>
      </c>
      <c r="S448" s="720">
        <f t="shared" si="694"/>
        <v>0</v>
      </c>
      <c r="T448" s="720">
        <f t="shared" si="694"/>
        <v>0</v>
      </c>
      <c r="U448" s="720">
        <f t="shared" si="694"/>
        <v>0</v>
      </c>
      <c r="V448" s="720">
        <f t="shared" si="694"/>
        <v>0</v>
      </c>
      <c r="W448" s="720">
        <f t="shared" si="694"/>
        <v>0</v>
      </c>
      <c r="X448" s="720">
        <f t="shared" si="694"/>
        <v>0</v>
      </c>
      <c r="Y448" s="720">
        <f t="shared" si="694"/>
        <v>0</v>
      </c>
      <c r="Z448" s="720">
        <f t="shared" si="694"/>
        <v>0</v>
      </c>
      <c r="AA448" s="720">
        <f t="shared" ref="AA448:AA486" si="695">SUM(G448:Z448)</f>
        <v>0</v>
      </c>
      <c r="AB448" s="720">
        <f t="shared" si="691"/>
        <v>0</v>
      </c>
      <c r="AC448" s="720">
        <f t="shared" ref="AC448:AU448" si="696">$E448*AC590</f>
        <v>0</v>
      </c>
      <c r="AD448" s="720">
        <f t="shared" si="696"/>
        <v>0</v>
      </c>
      <c r="AE448" s="720">
        <f t="shared" si="696"/>
        <v>0</v>
      </c>
      <c r="AF448" s="720">
        <f t="shared" si="696"/>
        <v>0</v>
      </c>
      <c r="AG448" s="720">
        <f t="shared" si="696"/>
        <v>0</v>
      </c>
      <c r="AH448" s="720">
        <f t="shared" si="696"/>
        <v>0</v>
      </c>
      <c r="AI448" s="720">
        <f t="shared" si="696"/>
        <v>0</v>
      </c>
      <c r="AJ448" s="720">
        <f t="shared" si="696"/>
        <v>0</v>
      </c>
      <c r="AK448" s="720">
        <f t="shared" si="696"/>
        <v>0</v>
      </c>
      <c r="AL448" s="720">
        <f t="shared" si="696"/>
        <v>0</v>
      </c>
      <c r="AM448" s="720">
        <f t="shared" si="696"/>
        <v>0</v>
      </c>
      <c r="AN448" s="720">
        <f t="shared" si="696"/>
        <v>0</v>
      </c>
      <c r="AO448" s="720">
        <f t="shared" si="696"/>
        <v>0</v>
      </c>
      <c r="AP448" s="720">
        <f t="shared" si="696"/>
        <v>0</v>
      </c>
      <c r="AQ448" s="720">
        <f t="shared" si="696"/>
        <v>0</v>
      </c>
      <c r="AR448" s="720">
        <f t="shared" si="696"/>
        <v>0</v>
      </c>
      <c r="AS448" s="720">
        <f t="shared" si="696"/>
        <v>0</v>
      </c>
      <c r="AT448" s="720">
        <f t="shared" si="696"/>
        <v>0</v>
      </c>
      <c r="AU448" s="720">
        <f t="shared" si="696"/>
        <v>0</v>
      </c>
      <c r="AV448" s="720">
        <f t="shared" ref="AV448:AV486" si="697">SUM(AB448:AU448)</f>
        <v>0</v>
      </c>
      <c r="AW448" s="720"/>
      <c r="AX448" s="720"/>
      <c r="AY448" s="720"/>
      <c r="AZ448" s="720"/>
      <c r="BA448" s="720"/>
      <c r="BB448" s="720"/>
      <c r="BC448" s="720"/>
      <c r="BD448" s="720"/>
      <c r="BE448" s="720"/>
      <c r="BF448" s="720"/>
      <c r="BG448" s="720"/>
      <c r="BH448" s="720"/>
      <c r="BI448" s="720"/>
      <c r="BJ448" s="720"/>
      <c r="BK448" s="720"/>
      <c r="BL448" s="720"/>
      <c r="BM448" s="720"/>
      <c r="BN448" s="720"/>
      <c r="BO448" s="720"/>
      <c r="BP448" s="720"/>
      <c r="BQ448" s="720"/>
    </row>
    <row r="449" spans="1:69" s="400" customFormat="1" ht="12.75">
      <c r="A449" s="1372" t="s">
        <v>129</v>
      </c>
      <c r="B449" s="424" t="s">
        <v>1394</v>
      </c>
      <c r="C449" s="1349">
        <f ca="1">'I4 BO ASSETS'!N19</f>
        <v>0</v>
      </c>
      <c r="D449" s="720">
        <f t="shared" si="688"/>
        <v>0</v>
      </c>
      <c r="E449" s="720">
        <f t="shared" si="688"/>
        <v>0</v>
      </c>
      <c r="F449" s="720">
        <f t="shared" si="693"/>
        <v>0</v>
      </c>
      <c r="G449" s="720">
        <f t="shared" si="689"/>
        <v>0</v>
      </c>
      <c r="H449" s="720">
        <f t="shared" ref="H449:Z449" si="698">$D449*H591</f>
        <v>0</v>
      </c>
      <c r="I449" s="720">
        <f t="shared" si="698"/>
        <v>0</v>
      </c>
      <c r="J449" s="720">
        <f t="shared" si="698"/>
        <v>0</v>
      </c>
      <c r="K449" s="720">
        <f t="shared" si="698"/>
        <v>0</v>
      </c>
      <c r="L449" s="720">
        <f t="shared" si="698"/>
        <v>0</v>
      </c>
      <c r="M449" s="720">
        <f t="shared" si="698"/>
        <v>0</v>
      </c>
      <c r="N449" s="720">
        <f t="shared" si="698"/>
        <v>0</v>
      </c>
      <c r="O449" s="720">
        <f t="shared" si="698"/>
        <v>0</v>
      </c>
      <c r="P449" s="720">
        <f t="shared" si="698"/>
        <v>0</v>
      </c>
      <c r="Q449" s="720">
        <f t="shared" si="698"/>
        <v>0</v>
      </c>
      <c r="R449" s="720">
        <f t="shared" si="698"/>
        <v>0</v>
      </c>
      <c r="S449" s="720">
        <f t="shared" si="698"/>
        <v>0</v>
      </c>
      <c r="T449" s="720">
        <f t="shared" si="698"/>
        <v>0</v>
      </c>
      <c r="U449" s="720">
        <f t="shared" si="698"/>
        <v>0</v>
      </c>
      <c r="V449" s="720">
        <f t="shared" si="698"/>
        <v>0</v>
      </c>
      <c r="W449" s="720">
        <f t="shared" si="698"/>
        <v>0</v>
      </c>
      <c r="X449" s="720">
        <f t="shared" si="698"/>
        <v>0</v>
      </c>
      <c r="Y449" s="720">
        <f t="shared" si="698"/>
        <v>0</v>
      </c>
      <c r="Z449" s="720">
        <f t="shared" si="698"/>
        <v>0</v>
      </c>
      <c r="AA449" s="720">
        <f t="shared" si="695"/>
        <v>0</v>
      </c>
      <c r="AB449" s="720">
        <f t="shared" si="691"/>
        <v>0</v>
      </c>
      <c r="AC449" s="720">
        <f t="shared" ref="AC449:AU449" si="699">$E449*AC591</f>
        <v>0</v>
      </c>
      <c r="AD449" s="720">
        <f t="shared" si="699"/>
        <v>0</v>
      </c>
      <c r="AE449" s="720">
        <f t="shared" si="699"/>
        <v>0</v>
      </c>
      <c r="AF449" s="720">
        <f t="shared" si="699"/>
        <v>0</v>
      </c>
      <c r="AG449" s="720">
        <f t="shared" si="699"/>
        <v>0</v>
      </c>
      <c r="AH449" s="720">
        <f t="shared" si="699"/>
        <v>0</v>
      </c>
      <c r="AI449" s="720">
        <f t="shared" si="699"/>
        <v>0</v>
      </c>
      <c r="AJ449" s="720">
        <f t="shared" si="699"/>
        <v>0</v>
      </c>
      <c r="AK449" s="720">
        <f t="shared" si="699"/>
        <v>0</v>
      </c>
      <c r="AL449" s="720">
        <f t="shared" si="699"/>
        <v>0</v>
      </c>
      <c r="AM449" s="720">
        <f t="shared" si="699"/>
        <v>0</v>
      </c>
      <c r="AN449" s="720">
        <f t="shared" si="699"/>
        <v>0</v>
      </c>
      <c r="AO449" s="720">
        <f t="shared" si="699"/>
        <v>0</v>
      </c>
      <c r="AP449" s="720">
        <f t="shared" si="699"/>
        <v>0</v>
      </c>
      <c r="AQ449" s="720">
        <f t="shared" si="699"/>
        <v>0</v>
      </c>
      <c r="AR449" s="720">
        <f t="shared" si="699"/>
        <v>0</v>
      </c>
      <c r="AS449" s="720">
        <f t="shared" si="699"/>
        <v>0</v>
      </c>
      <c r="AT449" s="720">
        <f t="shared" si="699"/>
        <v>0</v>
      </c>
      <c r="AU449" s="720">
        <f t="shared" si="699"/>
        <v>0</v>
      </c>
      <c r="AV449" s="720">
        <f t="shared" si="697"/>
        <v>0</v>
      </c>
      <c r="AW449" s="720"/>
      <c r="AX449" s="720"/>
      <c r="AY449" s="720"/>
      <c r="AZ449" s="720"/>
      <c r="BA449" s="720"/>
      <c r="BB449" s="720"/>
      <c r="BC449" s="720"/>
      <c r="BD449" s="720"/>
      <c r="BE449" s="720"/>
      <c r="BF449" s="720"/>
      <c r="BG449" s="720"/>
      <c r="BH449" s="720"/>
      <c r="BI449" s="720"/>
      <c r="BJ449" s="720"/>
      <c r="BK449" s="720"/>
      <c r="BL449" s="720"/>
      <c r="BM449" s="720"/>
      <c r="BN449" s="720"/>
      <c r="BO449" s="720"/>
      <c r="BP449" s="720"/>
      <c r="BQ449" s="720"/>
    </row>
    <row r="450" spans="1:69" s="400" customFormat="1" ht="12.75">
      <c r="A450" s="1372" t="s">
        <v>130</v>
      </c>
      <c r="B450" s="424" t="s">
        <v>1396</v>
      </c>
      <c r="C450" s="1349">
        <f ca="1">'I4 BO ASSETS'!N20</f>
        <v>0</v>
      </c>
      <c r="D450" s="720">
        <f t="shared" si="688"/>
        <v>0</v>
      </c>
      <c r="E450" s="720">
        <f t="shared" si="688"/>
        <v>0</v>
      </c>
      <c r="F450" s="720">
        <f t="shared" si="693"/>
        <v>0</v>
      </c>
      <c r="G450" s="720">
        <f t="shared" si="689"/>
        <v>0</v>
      </c>
      <c r="H450" s="720">
        <f t="shared" ref="H450:Z450" si="700">$D450*H592</f>
        <v>0</v>
      </c>
      <c r="I450" s="720">
        <f t="shared" si="700"/>
        <v>0</v>
      </c>
      <c r="J450" s="720">
        <f t="shared" si="700"/>
        <v>0</v>
      </c>
      <c r="K450" s="720">
        <f t="shared" si="700"/>
        <v>0</v>
      </c>
      <c r="L450" s="720">
        <f t="shared" si="700"/>
        <v>0</v>
      </c>
      <c r="M450" s="720">
        <f t="shared" si="700"/>
        <v>0</v>
      </c>
      <c r="N450" s="720">
        <f t="shared" si="700"/>
        <v>0</v>
      </c>
      <c r="O450" s="720">
        <f t="shared" si="700"/>
        <v>0</v>
      </c>
      <c r="P450" s="720">
        <f t="shared" si="700"/>
        <v>0</v>
      </c>
      <c r="Q450" s="720">
        <f t="shared" si="700"/>
        <v>0</v>
      </c>
      <c r="R450" s="720">
        <f t="shared" si="700"/>
        <v>0</v>
      </c>
      <c r="S450" s="720">
        <f t="shared" si="700"/>
        <v>0</v>
      </c>
      <c r="T450" s="720">
        <f t="shared" si="700"/>
        <v>0</v>
      </c>
      <c r="U450" s="720">
        <f t="shared" si="700"/>
        <v>0</v>
      </c>
      <c r="V450" s="720">
        <f t="shared" si="700"/>
        <v>0</v>
      </c>
      <c r="W450" s="720">
        <f t="shared" si="700"/>
        <v>0</v>
      </c>
      <c r="X450" s="720">
        <f t="shared" si="700"/>
        <v>0</v>
      </c>
      <c r="Y450" s="720">
        <f t="shared" si="700"/>
        <v>0</v>
      </c>
      <c r="Z450" s="720">
        <f t="shared" si="700"/>
        <v>0</v>
      </c>
      <c r="AA450" s="720">
        <f t="shared" si="695"/>
        <v>0</v>
      </c>
      <c r="AB450" s="720">
        <f t="shared" si="691"/>
        <v>0</v>
      </c>
      <c r="AC450" s="720">
        <f t="shared" ref="AC450:AU450" si="701">$E450*AC592</f>
        <v>0</v>
      </c>
      <c r="AD450" s="720">
        <f t="shared" si="701"/>
        <v>0</v>
      </c>
      <c r="AE450" s="720">
        <f t="shared" si="701"/>
        <v>0</v>
      </c>
      <c r="AF450" s="720">
        <f t="shared" si="701"/>
        <v>0</v>
      </c>
      <c r="AG450" s="720">
        <f t="shared" si="701"/>
        <v>0</v>
      </c>
      <c r="AH450" s="720">
        <f t="shared" si="701"/>
        <v>0</v>
      </c>
      <c r="AI450" s="720">
        <f t="shared" si="701"/>
        <v>0</v>
      </c>
      <c r="AJ450" s="720">
        <f t="shared" si="701"/>
        <v>0</v>
      </c>
      <c r="AK450" s="720">
        <f t="shared" si="701"/>
        <v>0</v>
      </c>
      <c r="AL450" s="720">
        <f t="shared" si="701"/>
        <v>0</v>
      </c>
      <c r="AM450" s="720">
        <f t="shared" si="701"/>
        <v>0</v>
      </c>
      <c r="AN450" s="720">
        <f t="shared" si="701"/>
        <v>0</v>
      </c>
      <c r="AO450" s="720">
        <f t="shared" si="701"/>
        <v>0</v>
      </c>
      <c r="AP450" s="720">
        <f t="shared" si="701"/>
        <v>0</v>
      </c>
      <c r="AQ450" s="720">
        <f t="shared" si="701"/>
        <v>0</v>
      </c>
      <c r="AR450" s="720">
        <f t="shared" si="701"/>
        <v>0</v>
      </c>
      <c r="AS450" s="720">
        <f t="shared" si="701"/>
        <v>0</v>
      </c>
      <c r="AT450" s="720">
        <f t="shared" si="701"/>
        <v>0</v>
      </c>
      <c r="AU450" s="720">
        <f t="shared" si="701"/>
        <v>0</v>
      </c>
      <c r="AV450" s="720">
        <f t="shared" si="697"/>
        <v>0</v>
      </c>
      <c r="AW450" s="720"/>
      <c r="AX450" s="720"/>
      <c r="AY450" s="720"/>
      <c r="AZ450" s="720"/>
      <c r="BA450" s="720"/>
      <c r="BB450" s="720"/>
      <c r="BC450" s="720"/>
      <c r="BD450" s="720"/>
      <c r="BE450" s="720"/>
      <c r="BF450" s="720"/>
      <c r="BG450" s="720"/>
      <c r="BH450" s="720"/>
      <c r="BI450" s="720"/>
      <c r="BJ450" s="720"/>
      <c r="BK450" s="720"/>
      <c r="BL450" s="720"/>
      <c r="BM450" s="720"/>
      <c r="BN450" s="720"/>
      <c r="BO450" s="720"/>
      <c r="BP450" s="720"/>
      <c r="BQ450" s="720"/>
    </row>
    <row r="451" spans="1:69" s="400" customFormat="1" ht="12.75">
      <c r="A451" s="1372">
        <v>1806</v>
      </c>
      <c r="B451" s="424" t="s">
        <v>624</v>
      </c>
      <c r="C451" s="1349">
        <f ca="1">'I4 BO ASSETS'!N21</f>
        <v>0</v>
      </c>
      <c r="D451" s="720">
        <f t="shared" si="688"/>
        <v>0</v>
      </c>
      <c r="E451" s="720">
        <f t="shared" si="688"/>
        <v>0</v>
      </c>
      <c r="F451" s="720">
        <f t="shared" si="693"/>
        <v>0</v>
      </c>
      <c r="G451" s="720">
        <f t="shared" si="689"/>
        <v>0</v>
      </c>
      <c r="H451" s="720">
        <f t="shared" ref="H451:Z451" si="702">$D451*H593</f>
        <v>0</v>
      </c>
      <c r="I451" s="720">
        <f t="shared" si="702"/>
        <v>0</v>
      </c>
      <c r="J451" s="720">
        <f t="shared" si="702"/>
        <v>0</v>
      </c>
      <c r="K451" s="720">
        <f t="shared" si="702"/>
        <v>0</v>
      </c>
      <c r="L451" s="720">
        <f t="shared" si="702"/>
        <v>0</v>
      </c>
      <c r="M451" s="720">
        <f t="shared" si="702"/>
        <v>0</v>
      </c>
      <c r="N451" s="720">
        <f t="shared" si="702"/>
        <v>0</v>
      </c>
      <c r="O451" s="720">
        <f t="shared" si="702"/>
        <v>0</v>
      </c>
      <c r="P451" s="720">
        <f t="shared" si="702"/>
        <v>0</v>
      </c>
      <c r="Q451" s="720">
        <f t="shared" si="702"/>
        <v>0</v>
      </c>
      <c r="R451" s="720">
        <f t="shared" si="702"/>
        <v>0</v>
      </c>
      <c r="S451" s="720">
        <f t="shared" si="702"/>
        <v>0</v>
      </c>
      <c r="T451" s="720">
        <f t="shared" si="702"/>
        <v>0</v>
      </c>
      <c r="U451" s="720">
        <f t="shared" si="702"/>
        <v>0</v>
      </c>
      <c r="V451" s="720">
        <f t="shared" si="702"/>
        <v>0</v>
      </c>
      <c r="W451" s="720">
        <f t="shared" si="702"/>
        <v>0</v>
      </c>
      <c r="X451" s="720">
        <f t="shared" si="702"/>
        <v>0</v>
      </c>
      <c r="Y451" s="720">
        <f t="shared" si="702"/>
        <v>0</v>
      </c>
      <c r="Z451" s="720">
        <f t="shared" si="702"/>
        <v>0</v>
      </c>
      <c r="AA451" s="720">
        <f t="shared" si="695"/>
        <v>0</v>
      </c>
      <c r="AB451" s="720">
        <f t="shared" si="691"/>
        <v>0</v>
      </c>
      <c r="AC451" s="720">
        <f t="shared" ref="AC451:AU451" si="703">$E451*AC593</f>
        <v>0</v>
      </c>
      <c r="AD451" s="720">
        <f t="shared" si="703"/>
        <v>0</v>
      </c>
      <c r="AE451" s="720">
        <f t="shared" si="703"/>
        <v>0</v>
      </c>
      <c r="AF451" s="720">
        <f t="shared" si="703"/>
        <v>0</v>
      </c>
      <c r="AG451" s="720">
        <f t="shared" si="703"/>
        <v>0</v>
      </c>
      <c r="AH451" s="720">
        <f t="shared" si="703"/>
        <v>0</v>
      </c>
      <c r="AI451" s="720">
        <f t="shared" si="703"/>
        <v>0</v>
      </c>
      <c r="AJ451" s="720">
        <f t="shared" si="703"/>
        <v>0</v>
      </c>
      <c r="AK451" s="720">
        <f t="shared" si="703"/>
        <v>0</v>
      </c>
      <c r="AL451" s="720">
        <f t="shared" si="703"/>
        <v>0</v>
      </c>
      <c r="AM451" s="720">
        <f t="shared" si="703"/>
        <v>0</v>
      </c>
      <c r="AN451" s="720">
        <f t="shared" si="703"/>
        <v>0</v>
      </c>
      <c r="AO451" s="720">
        <f t="shared" si="703"/>
        <v>0</v>
      </c>
      <c r="AP451" s="720">
        <f t="shared" si="703"/>
        <v>0</v>
      </c>
      <c r="AQ451" s="720">
        <f t="shared" si="703"/>
        <v>0</v>
      </c>
      <c r="AR451" s="720">
        <f t="shared" si="703"/>
        <v>0</v>
      </c>
      <c r="AS451" s="720">
        <f t="shared" si="703"/>
        <v>0</v>
      </c>
      <c r="AT451" s="720">
        <f t="shared" si="703"/>
        <v>0</v>
      </c>
      <c r="AU451" s="720">
        <f t="shared" si="703"/>
        <v>0</v>
      </c>
      <c r="AV451" s="720">
        <f t="shared" si="697"/>
        <v>0</v>
      </c>
      <c r="AW451" s="720"/>
      <c r="AX451" s="720"/>
      <c r="AY451" s="720"/>
      <c r="AZ451" s="720"/>
      <c r="BA451" s="720"/>
      <c r="BB451" s="720"/>
      <c r="BC451" s="720"/>
      <c r="BD451" s="720"/>
      <c r="BE451" s="720"/>
      <c r="BF451" s="720"/>
      <c r="BG451" s="720"/>
      <c r="BH451" s="720"/>
      <c r="BI451" s="720"/>
      <c r="BJ451" s="720"/>
      <c r="BK451" s="720"/>
      <c r="BL451" s="720"/>
      <c r="BM451" s="720"/>
      <c r="BN451" s="720"/>
      <c r="BO451" s="720"/>
      <c r="BP451" s="720"/>
      <c r="BQ451" s="720"/>
    </row>
    <row r="452" spans="1:69" s="400" customFormat="1" ht="12.75">
      <c r="A452" s="1372" t="s">
        <v>131</v>
      </c>
      <c r="B452" s="424" t="s">
        <v>1395</v>
      </c>
      <c r="C452" s="1349">
        <f ca="1">'I4 BO ASSETS'!N22</f>
        <v>0</v>
      </c>
      <c r="D452" s="720">
        <f t="shared" si="688"/>
        <v>0</v>
      </c>
      <c r="E452" s="720">
        <f t="shared" si="688"/>
        <v>0</v>
      </c>
      <c r="F452" s="720">
        <f t="shared" si="693"/>
        <v>0</v>
      </c>
      <c r="G452" s="720">
        <f t="shared" si="689"/>
        <v>0</v>
      </c>
      <c r="H452" s="720">
        <f t="shared" ref="H452:Z452" si="704">$D452*H594</f>
        <v>0</v>
      </c>
      <c r="I452" s="720">
        <f t="shared" si="704"/>
        <v>0</v>
      </c>
      <c r="J452" s="720">
        <f t="shared" si="704"/>
        <v>0</v>
      </c>
      <c r="K452" s="720">
        <f t="shared" si="704"/>
        <v>0</v>
      </c>
      <c r="L452" s="720">
        <f t="shared" si="704"/>
        <v>0</v>
      </c>
      <c r="M452" s="720">
        <f t="shared" si="704"/>
        <v>0</v>
      </c>
      <c r="N452" s="720">
        <f t="shared" si="704"/>
        <v>0</v>
      </c>
      <c r="O452" s="720">
        <f t="shared" si="704"/>
        <v>0</v>
      </c>
      <c r="P452" s="720">
        <f t="shared" si="704"/>
        <v>0</v>
      </c>
      <c r="Q452" s="720">
        <f t="shared" si="704"/>
        <v>0</v>
      </c>
      <c r="R452" s="720">
        <f t="shared" si="704"/>
        <v>0</v>
      </c>
      <c r="S452" s="720">
        <f t="shared" si="704"/>
        <v>0</v>
      </c>
      <c r="T452" s="720">
        <f t="shared" si="704"/>
        <v>0</v>
      </c>
      <c r="U452" s="720">
        <f t="shared" si="704"/>
        <v>0</v>
      </c>
      <c r="V452" s="720">
        <f t="shared" si="704"/>
        <v>0</v>
      </c>
      <c r="W452" s="720">
        <f t="shared" si="704"/>
        <v>0</v>
      </c>
      <c r="X452" s="720">
        <f t="shared" si="704"/>
        <v>0</v>
      </c>
      <c r="Y452" s="720">
        <f t="shared" si="704"/>
        <v>0</v>
      </c>
      <c r="Z452" s="720">
        <f t="shared" si="704"/>
        <v>0</v>
      </c>
      <c r="AA452" s="720">
        <f t="shared" si="695"/>
        <v>0</v>
      </c>
      <c r="AB452" s="720">
        <f t="shared" si="691"/>
        <v>0</v>
      </c>
      <c r="AC452" s="720">
        <f t="shared" ref="AC452:AU452" si="705">$E452*AC594</f>
        <v>0</v>
      </c>
      <c r="AD452" s="720">
        <f t="shared" si="705"/>
        <v>0</v>
      </c>
      <c r="AE452" s="720">
        <f t="shared" si="705"/>
        <v>0</v>
      </c>
      <c r="AF452" s="720">
        <f t="shared" si="705"/>
        <v>0</v>
      </c>
      <c r="AG452" s="720">
        <f t="shared" si="705"/>
        <v>0</v>
      </c>
      <c r="AH452" s="720">
        <f t="shared" si="705"/>
        <v>0</v>
      </c>
      <c r="AI452" s="720">
        <f t="shared" si="705"/>
        <v>0</v>
      </c>
      <c r="AJ452" s="720">
        <f t="shared" si="705"/>
        <v>0</v>
      </c>
      <c r="AK452" s="720">
        <f t="shared" si="705"/>
        <v>0</v>
      </c>
      <c r="AL452" s="720">
        <f t="shared" si="705"/>
        <v>0</v>
      </c>
      <c r="AM452" s="720">
        <f t="shared" si="705"/>
        <v>0</v>
      </c>
      <c r="AN452" s="720">
        <f t="shared" si="705"/>
        <v>0</v>
      </c>
      <c r="AO452" s="720">
        <f t="shared" si="705"/>
        <v>0</v>
      </c>
      <c r="AP452" s="720">
        <f t="shared" si="705"/>
        <v>0</v>
      </c>
      <c r="AQ452" s="720">
        <f t="shared" si="705"/>
        <v>0</v>
      </c>
      <c r="AR452" s="720">
        <f t="shared" si="705"/>
        <v>0</v>
      </c>
      <c r="AS452" s="720">
        <f t="shared" si="705"/>
        <v>0</v>
      </c>
      <c r="AT452" s="720">
        <f t="shared" si="705"/>
        <v>0</v>
      </c>
      <c r="AU452" s="720">
        <f t="shared" si="705"/>
        <v>0</v>
      </c>
      <c r="AV452" s="720">
        <f t="shared" si="697"/>
        <v>0</v>
      </c>
      <c r="AW452" s="720"/>
      <c r="AX452" s="720"/>
      <c r="AY452" s="720"/>
      <c r="AZ452" s="720"/>
      <c r="BA452" s="720"/>
      <c r="BB452" s="720"/>
      <c r="BC452" s="720"/>
      <c r="BD452" s="720"/>
      <c r="BE452" s="720"/>
      <c r="BF452" s="720"/>
      <c r="BG452" s="720"/>
      <c r="BH452" s="720"/>
      <c r="BI452" s="720"/>
      <c r="BJ452" s="720"/>
      <c r="BK452" s="720"/>
      <c r="BL452" s="720"/>
      <c r="BM452" s="720"/>
      <c r="BN452" s="720"/>
      <c r="BO452" s="720"/>
      <c r="BP452" s="720"/>
      <c r="BQ452" s="720"/>
    </row>
    <row r="453" spans="1:69" s="400" customFormat="1" ht="12.75">
      <c r="A453" s="1372" t="s">
        <v>132</v>
      </c>
      <c r="B453" s="424" t="s">
        <v>1397</v>
      </c>
      <c r="C453" s="1349">
        <f ca="1">'I4 BO ASSETS'!N23</f>
        <v>0</v>
      </c>
      <c r="D453" s="720">
        <f t="shared" si="688"/>
        <v>0</v>
      </c>
      <c r="E453" s="720">
        <f t="shared" si="688"/>
        <v>0</v>
      </c>
      <c r="F453" s="720">
        <f t="shared" si="693"/>
        <v>0</v>
      </c>
      <c r="G453" s="720">
        <f t="shared" si="689"/>
        <v>0</v>
      </c>
      <c r="H453" s="720">
        <f t="shared" ref="H453:Z453" si="706">$D453*H595</f>
        <v>0</v>
      </c>
      <c r="I453" s="720">
        <f t="shared" si="706"/>
        <v>0</v>
      </c>
      <c r="J453" s="720">
        <f t="shared" si="706"/>
        <v>0</v>
      </c>
      <c r="K453" s="720">
        <f t="shared" si="706"/>
        <v>0</v>
      </c>
      <c r="L453" s="720">
        <f t="shared" si="706"/>
        <v>0</v>
      </c>
      <c r="M453" s="720">
        <f t="shared" si="706"/>
        <v>0</v>
      </c>
      <c r="N453" s="720">
        <f t="shared" si="706"/>
        <v>0</v>
      </c>
      <c r="O453" s="720">
        <f t="shared" si="706"/>
        <v>0</v>
      </c>
      <c r="P453" s="720">
        <f t="shared" si="706"/>
        <v>0</v>
      </c>
      <c r="Q453" s="720">
        <f t="shared" si="706"/>
        <v>0</v>
      </c>
      <c r="R453" s="720">
        <f t="shared" si="706"/>
        <v>0</v>
      </c>
      <c r="S453" s="720">
        <f t="shared" si="706"/>
        <v>0</v>
      </c>
      <c r="T453" s="720">
        <f t="shared" si="706"/>
        <v>0</v>
      </c>
      <c r="U453" s="720">
        <f t="shared" si="706"/>
        <v>0</v>
      </c>
      <c r="V453" s="720">
        <f t="shared" si="706"/>
        <v>0</v>
      </c>
      <c r="W453" s="720">
        <f t="shared" si="706"/>
        <v>0</v>
      </c>
      <c r="X453" s="720">
        <f t="shared" si="706"/>
        <v>0</v>
      </c>
      <c r="Y453" s="720">
        <f t="shared" si="706"/>
        <v>0</v>
      </c>
      <c r="Z453" s="720">
        <f t="shared" si="706"/>
        <v>0</v>
      </c>
      <c r="AA453" s="720">
        <f t="shared" si="695"/>
        <v>0</v>
      </c>
      <c r="AB453" s="720">
        <f t="shared" si="691"/>
        <v>0</v>
      </c>
      <c r="AC453" s="720">
        <f t="shared" ref="AC453:AU453" si="707">$E453*AC595</f>
        <v>0</v>
      </c>
      <c r="AD453" s="720">
        <f t="shared" si="707"/>
        <v>0</v>
      </c>
      <c r="AE453" s="720">
        <f t="shared" si="707"/>
        <v>0</v>
      </c>
      <c r="AF453" s="720">
        <f t="shared" si="707"/>
        <v>0</v>
      </c>
      <c r="AG453" s="720">
        <f t="shared" si="707"/>
        <v>0</v>
      </c>
      <c r="AH453" s="720">
        <f t="shared" si="707"/>
        <v>0</v>
      </c>
      <c r="AI453" s="720">
        <f t="shared" si="707"/>
        <v>0</v>
      </c>
      <c r="AJ453" s="720">
        <f t="shared" si="707"/>
        <v>0</v>
      </c>
      <c r="AK453" s="720">
        <f t="shared" si="707"/>
        <v>0</v>
      </c>
      <c r="AL453" s="720">
        <f t="shared" si="707"/>
        <v>0</v>
      </c>
      <c r="AM453" s="720">
        <f t="shared" si="707"/>
        <v>0</v>
      </c>
      <c r="AN453" s="720">
        <f t="shared" si="707"/>
        <v>0</v>
      </c>
      <c r="AO453" s="720">
        <f t="shared" si="707"/>
        <v>0</v>
      </c>
      <c r="AP453" s="720">
        <f t="shared" si="707"/>
        <v>0</v>
      </c>
      <c r="AQ453" s="720">
        <f t="shared" si="707"/>
        <v>0</v>
      </c>
      <c r="AR453" s="720">
        <f t="shared" si="707"/>
        <v>0</v>
      </c>
      <c r="AS453" s="720">
        <f t="shared" si="707"/>
        <v>0</v>
      </c>
      <c r="AT453" s="720">
        <f t="shared" si="707"/>
        <v>0</v>
      </c>
      <c r="AU453" s="720">
        <f t="shared" si="707"/>
        <v>0</v>
      </c>
      <c r="AV453" s="720">
        <f t="shared" si="697"/>
        <v>0</v>
      </c>
      <c r="AW453" s="720"/>
      <c r="AX453" s="720"/>
      <c r="AY453" s="720"/>
      <c r="AZ453" s="720"/>
      <c r="BA453" s="720"/>
      <c r="BB453" s="720"/>
      <c r="BC453" s="720"/>
      <c r="BD453" s="720"/>
      <c r="BE453" s="720"/>
      <c r="BF453" s="720"/>
      <c r="BG453" s="720"/>
      <c r="BH453" s="720"/>
      <c r="BI453" s="720"/>
      <c r="BJ453" s="720"/>
      <c r="BK453" s="720"/>
      <c r="BL453" s="720"/>
      <c r="BM453" s="720"/>
      <c r="BN453" s="720"/>
      <c r="BO453" s="720"/>
      <c r="BP453" s="720"/>
      <c r="BQ453" s="720"/>
    </row>
    <row r="454" spans="1:69" s="400" customFormat="1" ht="12.75">
      <c r="A454" s="1372">
        <v>1808</v>
      </c>
      <c r="B454" s="424" t="s">
        <v>625</v>
      </c>
      <c r="C454" s="1349">
        <f ca="1">'I4 BO ASSETS'!N24</f>
        <v>0</v>
      </c>
      <c r="D454" s="720">
        <f t="shared" si="688"/>
        <v>0</v>
      </c>
      <c r="E454" s="720">
        <f t="shared" si="688"/>
        <v>0</v>
      </c>
      <c r="F454" s="720">
        <f t="shared" si="693"/>
        <v>0</v>
      </c>
      <c r="G454" s="720">
        <f t="shared" si="689"/>
        <v>0</v>
      </c>
      <c r="H454" s="720">
        <f t="shared" ref="H454:Z454" si="708">$D454*H596</f>
        <v>0</v>
      </c>
      <c r="I454" s="720">
        <f t="shared" si="708"/>
        <v>0</v>
      </c>
      <c r="J454" s="720">
        <f t="shared" si="708"/>
        <v>0</v>
      </c>
      <c r="K454" s="720">
        <f t="shared" si="708"/>
        <v>0</v>
      </c>
      <c r="L454" s="720">
        <f t="shared" si="708"/>
        <v>0</v>
      </c>
      <c r="M454" s="720">
        <f t="shared" si="708"/>
        <v>0</v>
      </c>
      <c r="N454" s="720">
        <f t="shared" si="708"/>
        <v>0</v>
      </c>
      <c r="O454" s="720">
        <f t="shared" si="708"/>
        <v>0</v>
      </c>
      <c r="P454" s="720">
        <f t="shared" si="708"/>
        <v>0</v>
      </c>
      <c r="Q454" s="720">
        <f t="shared" si="708"/>
        <v>0</v>
      </c>
      <c r="R454" s="720">
        <f t="shared" si="708"/>
        <v>0</v>
      </c>
      <c r="S454" s="720">
        <f t="shared" si="708"/>
        <v>0</v>
      </c>
      <c r="T454" s="720">
        <f t="shared" si="708"/>
        <v>0</v>
      </c>
      <c r="U454" s="720">
        <f t="shared" si="708"/>
        <v>0</v>
      </c>
      <c r="V454" s="720">
        <f t="shared" si="708"/>
        <v>0</v>
      </c>
      <c r="W454" s="720">
        <f t="shared" si="708"/>
        <v>0</v>
      </c>
      <c r="X454" s="720">
        <f t="shared" si="708"/>
        <v>0</v>
      </c>
      <c r="Y454" s="720">
        <f t="shared" si="708"/>
        <v>0</v>
      </c>
      <c r="Z454" s="720">
        <f t="shared" si="708"/>
        <v>0</v>
      </c>
      <c r="AA454" s="720">
        <f t="shared" si="695"/>
        <v>0</v>
      </c>
      <c r="AB454" s="720">
        <f t="shared" si="691"/>
        <v>0</v>
      </c>
      <c r="AC454" s="720">
        <f t="shared" ref="AC454:AU454" si="709">$E454*AC596</f>
        <v>0</v>
      </c>
      <c r="AD454" s="720">
        <f t="shared" si="709"/>
        <v>0</v>
      </c>
      <c r="AE454" s="720">
        <f t="shared" si="709"/>
        <v>0</v>
      </c>
      <c r="AF454" s="720">
        <f t="shared" si="709"/>
        <v>0</v>
      </c>
      <c r="AG454" s="720">
        <f t="shared" si="709"/>
        <v>0</v>
      </c>
      <c r="AH454" s="720">
        <f t="shared" si="709"/>
        <v>0</v>
      </c>
      <c r="AI454" s="720">
        <f t="shared" si="709"/>
        <v>0</v>
      </c>
      <c r="AJ454" s="720">
        <f t="shared" si="709"/>
        <v>0</v>
      </c>
      <c r="AK454" s="720">
        <f t="shared" si="709"/>
        <v>0</v>
      </c>
      <c r="AL454" s="720">
        <f t="shared" si="709"/>
        <v>0</v>
      </c>
      <c r="AM454" s="720">
        <f t="shared" si="709"/>
        <v>0</v>
      </c>
      <c r="AN454" s="720">
        <f t="shared" si="709"/>
        <v>0</v>
      </c>
      <c r="AO454" s="720">
        <f t="shared" si="709"/>
        <v>0</v>
      </c>
      <c r="AP454" s="720">
        <f t="shared" si="709"/>
        <v>0</v>
      </c>
      <c r="AQ454" s="720">
        <f t="shared" si="709"/>
        <v>0</v>
      </c>
      <c r="AR454" s="720">
        <f t="shared" si="709"/>
        <v>0</v>
      </c>
      <c r="AS454" s="720">
        <f t="shared" si="709"/>
        <v>0</v>
      </c>
      <c r="AT454" s="720">
        <f t="shared" si="709"/>
        <v>0</v>
      </c>
      <c r="AU454" s="720">
        <f t="shared" si="709"/>
        <v>0</v>
      </c>
      <c r="AV454" s="720">
        <f t="shared" si="697"/>
        <v>0</v>
      </c>
      <c r="AW454" s="720"/>
      <c r="AX454" s="720"/>
      <c r="AY454" s="720"/>
      <c r="AZ454" s="720"/>
      <c r="BA454" s="720"/>
      <c r="BB454" s="720"/>
      <c r="BC454" s="720"/>
      <c r="BD454" s="720"/>
      <c r="BE454" s="720"/>
      <c r="BF454" s="720"/>
      <c r="BG454" s="720"/>
      <c r="BH454" s="720"/>
      <c r="BI454" s="720"/>
      <c r="BJ454" s="720"/>
      <c r="BK454" s="720"/>
      <c r="BL454" s="720"/>
      <c r="BM454" s="720"/>
      <c r="BN454" s="720"/>
      <c r="BO454" s="720"/>
      <c r="BP454" s="720"/>
      <c r="BQ454" s="720"/>
    </row>
    <row r="455" spans="1:69" s="400" customFormat="1" ht="12.75">
      <c r="A455" s="1372" t="s">
        <v>133</v>
      </c>
      <c r="B455" s="424" t="s">
        <v>1398</v>
      </c>
      <c r="C455" s="1349">
        <f ca="1">'I4 BO ASSETS'!N25</f>
        <v>0</v>
      </c>
      <c r="D455" s="720">
        <f t="shared" si="688"/>
        <v>0</v>
      </c>
      <c r="E455" s="720">
        <f t="shared" si="688"/>
        <v>0</v>
      </c>
      <c r="F455" s="720">
        <f t="shared" si="693"/>
        <v>0</v>
      </c>
      <c r="G455" s="720">
        <f t="shared" si="689"/>
        <v>0</v>
      </c>
      <c r="H455" s="720">
        <f t="shared" ref="H455:Z455" si="710">$D455*H597</f>
        <v>0</v>
      </c>
      <c r="I455" s="720">
        <f t="shared" si="710"/>
        <v>0</v>
      </c>
      <c r="J455" s="720">
        <f t="shared" si="710"/>
        <v>0</v>
      </c>
      <c r="K455" s="720">
        <f t="shared" si="710"/>
        <v>0</v>
      </c>
      <c r="L455" s="720">
        <f t="shared" si="710"/>
        <v>0</v>
      </c>
      <c r="M455" s="720">
        <f t="shared" si="710"/>
        <v>0</v>
      </c>
      <c r="N455" s="720">
        <f t="shared" si="710"/>
        <v>0</v>
      </c>
      <c r="O455" s="720">
        <f t="shared" si="710"/>
        <v>0</v>
      </c>
      <c r="P455" s="720">
        <f t="shared" si="710"/>
        <v>0</v>
      </c>
      <c r="Q455" s="720">
        <f t="shared" si="710"/>
        <v>0</v>
      </c>
      <c r="R455" s="720">
        <f t="shared" si="710"/>
        <v>0</v>
      </c>
      <c r="S455" s="720">
        <f t="shared" si="710"/>
        <v>0</v>
      </c>
      <c r="T455" s="720">
        <f t="shared" si="710"/>
        <v>0</v>
      </c>
      <c r="U455" s="720">
        <f t="shared" si="710"/>
        <v>0</v>
      </c>
      <c r="V455" s="720">
        <f t="shared" si="710"/>
        <v>0</v>
      </c>
      <c r="W455" s="720">
        <f t="shared" si="710"/>
        <v>0</v>
      </c>
      <c r="X455" s="720">
        <f t="shared" si="710"/>
        <v>0</v>
      </c>
      <c r="Y455" s="720">
        <f t="shared" si="710"/>
        <v>0</v>
      </c>
      <c r="Z455" s="720">
        <f t="shared" si="710"/>
        <v>0</v>
      </c>
      <c r="AA455" s="720">
        <f t="shared" si="695"/>
        <v>0</v>
      </c>
      <c r="AB455" s="720">
        <f t="shared" si="691"/>
        <v>0</v>
      </c>
      <c r="AC455" s="720">
        <f t="shared" ref="AC455:AU455" si="711">$E455*AC597</f>
        <v>0</v>
      </c>
      <c r="AD455" s="720">
        <f t="shared" si="711"/>
        <v>0</v>
      </c>
      <c r="AE455" s="720">
        <f t="shared" si="711"/>
        <v>0</v>
      </c>
      <c r="AF455" s="720">
        <f t="shared" si="711"/>
        <v>0</v>
      </c>
      <c r="AG455" s="720">
        <f t="shared" si="711"/>
        <v>0</v>
      </c>
      <c r="AH455" s="720">
        <f t="shared" si="711"/>
        <v>0</v>
      </c>
      <c r="AI455" s="720">
        <f t="shared" si="711"/>
        <v>0</v>
      </c>
      <c r="AJ455" s="720">
        <f t="shared" si="711"/>
        <v>0</v>
      </c>
      <c r="AK455" s="720">
        <f t="shared" si="711"/>
        <v>0</v>
      </c>
      <c r="AL455" s="720">
        <f t="shared" si="711"/>
        <v>0</v>
      </c>
      <c r="AM455" s="720">
        <f t="shared" si="711"/>
        <v>0</v>
      </c>
      <c r="AN455" s="720">
        <f t="shared" si="711"/>
        <v>0</v>
      </c>
      <c r="AO455" s="720">
        <f t="shared" si="711"/>
        <v>0</v>
      </c>
      <c r="AP455" s="720">
        <f t="shared" si="711"/>
        <v>0</v>
      </c>
      <c r="AQ455" s="720">
        <f t="shared" si="711"/>
        <v>0</v>
      </c>
      <c r="AR455" s="720">
        <f t="shared" si="711"/>
        <v>0</v>
      </c>
      <c r="AS455" s="720">
        <f t="shared" si="711"/>
        <v>0</v>
      </c>
      <c r="AT455" s="720">
        <f t="shared" si="711"/>
        <v>0</v>
      </c>
      <c r="AU455" s="720">
        <f t="shared" si="711"/>
        <v>0</v>
      </c>
      <c r="AV455" s="720">
        <f t="shared" si="697"/>
        <v>0</v>
      </c>
      <c r="AW455" s="720"/>
      <c r="AX455" s="720"/>
      <c r="AY455" s="720"/>
      <c r="AZ455" s="720"/>
      <c r="BA455" s="720"/>
      <c r="BB455" s="720"/>
      <c r="BC455" s="720"/>
      <c r="BD455" s="720"/>
      <c r="BE455" s="720"/>
      <c r="BF455" s="720"/>
      <c r="BG455" s="720"/>
      <c r="BH455" s="720"/>
      <c r="BI455" s="720"/>
      <c r="BJ455" s="720"/>
      <c r="BK455" s="720"/>
      <c r="BL455" s="720"/>
      <c r="BM455" s="720"/>
      <c r="BN455" s="720"/>
      <c r="BO455" s="720"/>
      <c r="BP455" s="720"/>
      <c r="BQ455" s="720"/>
    </row>
    <row r="456" spans="1:69" s="400" customFormat="1" ht="12.75">
      <c r="A456" s="1372" t="s">
        <v>134</v>
      </c>
      <c r="B456" s="424" t="s">
        <v>1399</v>
      </c>
      <c r="C456" s="1349">
        <f ca="1">'I4 BO ASSETS'!N26</f>
        <v>0</v>
      </c>
      <c r="D456" s="720">
        <f t="shared" si="688"/>
        <v>0</v>
      </c>
      <c r="E456" s="720">
        <f t="shared" si="688"/>
        <v>0</v>
      </c>
      <c r="F456" s="720">
        <f t="shared" si="693"/>
        <v>0</v>
      </c>
      <c r="G456" s="720">
        <f t="shared" si="689"/>
        <v>0</v>
      </c>
      <c r="H456" s="720">
        <f t="shared" ref="H456:Z456" si="712">$D456*H598</f>
        <v>0</v>
      </c>
      <c r="I456" s="720">
        <f t="shared" si="712"/>
        <v>0</v>
      </c>
      <c r="J456" s="720">
        <f t="shared" si="712"/>
        <v>0</v>
      </c>
      <c r="K456" s="720">
        <f t="shared" si="712"/>
        <v>0</v>
      </c>
      <c r="L456" s="720">
        <f t="shared" si="712"/>
        <v>0</v>
      </c>
      <c r="M456" s="720">
        <f t="shared" si="712"/>
        <v>0</v>
      </c>
      <c r="N456" s="720">
        <f t="shared" si="712"/>
        <v>0</v>
      </c>
      <c r="O456" s="720">
        <f t="shared" si="712"/>
        <v>0</v>
      </c>
      <c r="P456" s="720">
        <f t="shared" si="712"/>
        <v>0</v>
      </c>
      <c r="Q456" s="720">
        <f t="shared" si="712"/>
        <v>0</v>
      </c>
      <c r="R456" s="720">
        <f t="shared" si="712"/>
        <v>0</v>
      </c>
      <c r="S456" s="720">
        <f t="shared" si="712"/>
        <v>0</v>
      </c>
      <c r="T456" s="720">
        <f t="shared" si="712"/>
        <v>0</v>
      </c>
      <c r="U456" s="720">
        <f t="shared" si="712"/>
        <v>0</v>
      </c>
      <c r="V456" s="720">
        <f t="shared" si="712"/>
        <v>0</v>
      </c>
      <c r="W456" s="720">
        <f t="shared" si="712"/>
        <v>0</v>
      </c>
      <c r="X456" s="720">
        <f t="shared" si="712"/>
        <v>0</v>
      </c>
      <c r="Y456" s="720">
        <f t="shared" si="712"/>
        <v>0</v>
      </c>
      <c r="Z456" s="720">
        <f t="shared" si="712"/>
        <v>0</v>
      </c>
      <c r="AA456" s="720">
        <f t="shared" si="695"/>
        <v>0</v>
      </c>
      <c r="AB456" s="720">
        <f t="shared" si="691"/>
        <v>0</v>
      </c>
      <c r="AC456" s="720">
        <f t="shared" ref="AC456:AU456" si="713">$E456*AC598</f>
        <v>0</v>
      </c>
      <c r="AD456" s="720">
        <f t="shared" si="713"/>
        <v>0</v>
      </c>
      <c r="AE456" s="720">
        <f t="shared" si="713"/>
        <v>0</v>
      </c>
      <c r="AF456" s="720">
        <f t="shared" si="713"/>
        <v>0</v>
      </c>
      <c r="AG456" s="720">
        <f t="shared" si="713"/>
        <v>0</v>
      </c>
      <c r="AH456" s="720">
        <f t="shared" si="713"/>
        <v>0</v>
      </c>
      <c r="AI456" s="720">
        <f t="shared" si="713"/>
        <v>0</v>
      </c>
      <c r="AJ456" s="720">
        <f t="shared" si="713"/>
        <v>0</v>
      </c>
      <c r="AK456" s="720">
        <f t="shared" si="713"/>
        <v>0</v>
      </c>
      <c r="AL456" s="720">
        <f t="shared" si="713"/>
        <v>0</v>
      </c>
      <c r="AM456" s="720">
        <f t="shared" si="713"/>
        <v>0</v>
      </c>
      <c r="AN456" s="720">
        <f t="shared" si="713"/>
        <v>0</v>
      </c>
      <c r="AO456" s="720">
        <f t="shared" si="713"/>
        <v>0</v>
      </c>
      <c r="AP456" s="720">
        <f t="shared" si="713"/>
        <v>0</v>
      </c>
      <c r="AQ456" s="720">
        <f t="shared" si="713"/>
        <v>0</v>
      </c>
      <c r="AR456" s="720">
        <f t="shared" si="713"/>
        <v>0</v>
      </c>
      <c r="AS456" s="720">
        <f t="shared" si="713"/>
        <v>0</v>
      </c>
      <c r="AT456" s="720">
        <f t="shared" si="713"/>
        <v>0</v>
      </c>
      <c r="AU456" s="720">
        <f t="shared" si="713"/>
        <v>0</v>
      </c>
      <c r="AV456" s="720">
        <f t="shared" si="697"/>
        <v>0</v>
      </c>
      <c r="AW456" s="720"/>
      <c r="AX456" s="720"/>
      <c r="AY456" s="720"/>
      <c r="AZ456" s="720"/>
      <c r="BA456" s="720"/>
      <c r="BB456" s="720"/>
      <c r="BC456" s="720"/>
      <c r="BD456" s="720"/>
      <c r="BE456" s="720"/>
      <c r="BF456" s="720"/>
      <c r="BG456" s="720"/>
      <c r="BH456" s="720"/>
      <c r="BI456" s="720"/>
      <c r="BJ456" s="720"/>
      <c r="BK456" s="720"/>
      <c r="BL456" s="720"/>
      <c r="BM456" s="720"/>
      <c r="BN456" s="720"/>
      <c r="BO456" s="720"/>
      <c r="BP456" s="720"/>
      <c r="BQ456" s="720"/>
    </row>
    <row r="457" spans="1:69" s="400" customFormat="1" ht="12.75">
      <c r="A457" s="1372">
        <v>1810</v>
      </c>
      <c r="B457" s="424" t="s">
        <v>626</v>
      </c>
      <c r="C457" s="1349">
        <f ca="1">'I4 BO ASSETS'!N27</f>
        <v>0</v>
      </c>
      <c r="D457" s="720">
        <f t="shared" si="688"/>
        <v>0</v>
      </c>
      <c r="E457" s="720">
        <f t="shared" si="688"/>
        <v>0</v>
      </c>
      <c r="F457" s="720">
        <f t="shared" si="693"/>
        <v>0</v>
      </c>
      <c r="G457" s="720">
        <f t="shared" si="689"/>
        <v>0</v>
      </c>
      <c r="H457" s="720">
        <f t="shared" ref="H457:Z457" si="714">$D457*H599</f>
        <v>0</v>
      </c>
      <c r="I457" s="720">
        <f t="shared" si="714"/>
        <v>0</v>
      </c>
      <c r="J457" s="720">
        <f t="shared" si="714"/>
        <v>0</v>
      </c>
      <c r="K457" s="720">
        <f t="shared" si="714"/>
        <v>0</v>
      </c>
      <c r="L457" s="720">
        <f t="shared" si="714"/>
        <v>0</v>
      </c>
      <c r="M457" s="720">
        <f t="shared" si="714"/>
        <v>0</v>
      </c>
      <c r="N457" s="720">
        <f t="shared" si="714"/>
        <v>0</v>
      </c>
      <c r="O457" s="720">
        <f t="shared" si="714"/>
        <v>0</v>
      </c>
      <c r="P457" s="720">
        <f t="shared" si="714"/>
        <v>0</v>
      </c>
      <c r="Q457" s="720">
        <f t="shared" si="714"/>
        <v>0</v>
      </c>
      <c r="R457" s="720">
        <f t="shared" si="714"/>
        <v>0</v>
      </c>
      <c r="S457" s="720">
        <f t="shared" si="714"/>
        <v>0</v>
      </c>
      <c r="T457" s="720">
        <f t="shared" si="714"/>
        <v>0</v>
      </c>
      <c r="U457" s="720">
        <f t="shared" si="714"/>
        <v>0</v>
      </c>
      <c r="V457" s="720">
        <f t="shared" si="714"/>
        <v>0</v>
      </c>
      <c r="W457" s="720">
        <f t="shared" si="714"/>
        <v>0</v>
      </c>
      <c r="X457" s="720">
        <f t="shared" si="714"/>
        <v>0</v>
      </c>
      <c r="Y457" s="720">
        <f t="shared" si="714"/>
        <v>0</v>
      </c>
      <c r="Z457" s="720">
        <f t="shared" si="714"/>
        <v>0</v>
      </c>
      <c r="AA457" s="720">
        <f t="shared" si="695"/>
        <v>0</v>
      </c>
      <c r="AB457" s="720">
        <f t="shared" si="691"/>
        <v>0</v>
      </c>
      <c r="AC457" s="720">
        <f t="shared" ref="AC457:AU457" si="715">$E457*AC599</f>
        <v>0</v>
      </c>
      <c r="AD457" s="720">
        <f t="shared" si="715"/>
        <v>0</v>
      </c>
      <c r="AE457" s="720">
        <f t="shared" si="715"/>
        <v>0</v>
      </c>
      <c r="AF457" s="720">
        <f t="shared" si="715"/>
        <v>0</v>
      </c>
      <c r="AG457" s="720">
        <f t="shared" si="715"/>
        <v>0</v>
      </c>
      <c r="AH457" s="720">
        <f t="shared" si="715"/>
        <v>0</v>
      </c>
      <c r="AI457" s="720">
        <f t="shared" si="715"/>
        <v>0</v>
      </c>
      <c r="AJ457" s="720">
        <f t="shared" si="715"/>
        <v>0</v>
      </c>
      <c r="AK457" s="720">
        <f t="shared" si="715"/>
        <v>0</v>
      </c>
      <c r="AL457" s="720">
        <f t="shared" si="715"/>
        <v>0</v>
      </c>
      <c r="AM457" s="720">
        <f t="shared" si="715"/>
        <v>0</v>
      </c>
      <c r="AN457" s="720">
        <f t="shared" si="715"/>
        <v>0</v>
      </c>
      <c r="AO457" s="720">
        <f t="shared" si="715"/>
        <v>0</v>
      </c>
      <c r="AP457" s="720">
        <f t="shared" si="715"/>
        <v>0</v>
      </c>
      <c r="AQ457" s="720">
        <f t="shared" si="715"/>
        <v>0</v>
      </c>
      <c r="AR457" s="720">
        <f t="shared" si="715"/>
        <v>0</v>
      </c>
      <c r="AS457" s="720">
        <f t="shared" si="715"/>
        <v>0</v>
      </c>
      <c r="AT457" s="720">
        <f t="shared" si="715"/>
        <v>0</v>
      </c>
      <c r="AU457" s="720">
        <f t="shared" si="715"/>
        <v>0</v>
      </c>
      <c r="AV457" s="720">
        <f t="shared" si="697"/>
        <v>0</v>
      </c>
      <c r="AW457" s="720"/>
      <c r="AX457" s="720"/>
      <c r="AY457" s="720"/>
      <c r="AZ457" s="720"/>
      <c r="BA457" s="720"/>
      <c r="BB457" s="720"/>
      <c r="BC457" s="720"/>
      <c r="BD457" s="720"/>
      <c r="BE457" s="720"/>
      <c r="BF457" s="720"/>
      <c r="BG457" s="720"/>
      <c r="BH457" s="720"/>
      <c r="BI457" s="720"/>
      <c r="BJ457" s="720"/>
      <c r="BK457" s="720"/>
      <c r="BL457" s="720"/>
      <c r="BM457" s="720"/>
      <c r="BN457" s="720"/>
      <c r="BO457" s="720"/>
      <c r="BP457" s="720"/>
      <c r="BQ457" s="720"/>
    </row>
    <row r="458" spans="1:69" s="400" customFormat="1" ht="12.75">
      <c r="A458" s="1372" t="s">
        <v>135</v>
      </c>
      <c r="B458" s="424" t="s">
        <v>1418</v>
      </c>
      <c r="C458" s="1349">
        <f ca="1">'I4 BO ASSETS'!N28</f>
        <v>0</v>
      </c>
      <c r="D458" s="720">
        <f t="shared" si="688"/>
        <v>0</v>
      </c>
      <c r="E458" s="720">
        <f t="shared" si="688"/>
        <v>0</v>
      </c>
      <c r="F458" s="720">
        <f t="shared" si="693"/>
        <v>0</v>
      </c>
      <c r="G458" s="720">
        <f t="shared" si="689"/>
        <v>0</v>
      </c>
      <c r="H458" s="720">
        <f t="shared" ref="H458:Z458" si="716">$D458*H600</f>
        <v>0</v>
      </c>
      <c r="I458" s="720">
        <f t="shared" si="716"/>
        <v>0</v>
      </c>
      <c r="J458" s="720">
        <f t="shared" si="716"/>
        <v>0</v>
      </c>
      <c r="K458" s="720">
        <f t="shared" si="716"/>
        <v>0</v>
      </c>
      <c r="L458" s="720">
        <f t="shared" si="716"/>
        <v>0</v>
      </c>
      <c r="M458" s="720">
        <f t="shared" si="716"/>
        <v>0</v>
      </c>
      <c r="N458" s="720">
        <f t="shared" si="716"/>
        <v>0</v>
      </c>
      <c r="O458" s="720">
        <f t="shared" si="716"/>
        <v>0</v>
      </c>
      <c r="P458" s="720">
        <f t="shared" si="716"/>
        <v>0</v>
      </c>
      <c r="Q458" s="720">
        <f t="shared" si="716"/>
        <v>0</v>
      </c>
      <c r="R458" s="720">
        <f t="shared" si="716"/>
        <v>0</v>
      </c>
      <c r="S458" s="720">
        <f t="shared" si="716"/>
        <v>0</v>
      </c>
      <c r="T458" s="720">
        <f t="shared" si="716"/>
        <v>0</v>
      </c>
      <c r="U458" s="720">
        <f t="shared" si="716"/>
        <v>0</v>
      </c>
      <c r="V458" s="720">
        <f t="shared" si="716"/>
        <v>0</v>
      </c>
      <c r="W458" s="720">
        <f t="shared" si="716"/>
        <v>0</v>
      </c>
      <c r="X458" s="720">
        <f t="shared" si="716"/>
        <v>0</v>
      </c>
      <c r="Y458" s="720">
        <f t="shared" si="716"/>
        <v>0</v>
      </c>
      <c r="Z458" s="720">
        <f t="shared" si="716"/>
        <v>0</v>
      </c>
      <c r="AA458" s="720">
        <f t="shared" si="695"/>
        <v>0</v>
      </c>
      <c r="AB458" s="720">
        <f t="shared" si="691"/>
        <v>0</v>
      </c>
      <c r="AC458" s="720">
        <f t="shared" ref="AC458:AU458" si="717">$E458*AC600</f>
        <v>0</v>
      </c>
      <c r="AD458" s="720">
        <f t="shared" si="717"/>
        <v>0</v>
      </c>
      <c r="AE458" s="720">
        <f t="shared" si="717"/>
        <v>0</v>
      </c>
      <c r="AF458" s="720">
        <f t="shared" si="717"/>
        <v>0</v>
      </c>
      <c r="AG458" s="720">
        <f t="shared" si="717"/>
        <v>0</v>
      </c>
      <c r="AH458" s="720">
        <f t="shared" si="717"/>
        <v>0</v>
      </c>
      <c r="AI458" s="720">
        <f t="shared" si="717"/>
        <v>0</v>
      </c>
      <c r="AJ458" s="720">
        <f t="shared" si="717"/>
        <v>0</v>
      </c>
      <c r="AK458" s="720">
        <f t="shared" si="717"/>
        <v>0</v>
      </c>
      <c r="AL458" s="720">
        <f t="shared" si="717"/>
        <v>0</v>
      </c>
      <c r="AM458" s="720">
        <f t="shared" si="717"/>
        <v>0</v>
      </c>
      <c r="AN458" s="720">
        <f t="shared" si="717"/>
        <v>0</v>
      </c>
      <c r="AO458" s="720">
        <f t="shared" si="717"/>
        <v>0</v>
      </c>
      <c r="AP458" s="720">
        <f t="shared" si="717"/>
        <v>0</v>
      </c>
      <c r="AQ458" s="720">
        <f t="shared" si="717"/>
        <v>0</v>
      </c>
      <c r="AR458" s="720">
        <f t="shared" si="717"/>
        <v>0</v>
      </c>
      <c r="AS458" s="720">
        <f t="shared" si="717"/>
        <v>0</v>
      </c>
      <c r="AT458" s="720">
        <f t="shared" si="717"/>
        <v>0</v>
      </c>
      <c r="AU458" s="720">
        <f t="shared" si="717"/>
        <v>0</v>
      </c>
      <c r="AV458" s="720">
        <f t="shared" si="697"/>
        <v>0</v>
      </c>
      <c r="AW458" s="720"/>
      <c r="AX458" s="720"/>
      <c r="AY458" s="720"/>
      <c r="AZ458" s="720"/>
      <c r="BA458" s="720"/>
      <c r="BB458" s="720"/>
      <c r="BC458" s="720"/>
      <c r="BD458" s="720"/>
      <c r="BE458" s="720"/>
      <c r="BF458" s="720"/>
      <c r="BG458" s="720"/>
      <c r="BH458" s="720"/>
      <c r="BI458" s="720"/>
      <c r="BJ458" s="720"/>
      <c r="BK458" s="720"/>
      <c r="BL458" s="720"/>
      <c r="BM458" s="720"/>
      <c r="BN458" s="720"/>
      <c r="BO458" s="720"/>
      <c r="BP458" s="720"/>
      <c r="BQ458" s="720"/>
    </row>
    <row r="459" spans="1:69" s="400" customFormat="1" ht="12.75">
      <c r="A459" s="1372" t="s">
        <v>136</v>
      </c>
      <c r="B459" s="424" t="s">
        <v>1419</v>
      </c>
      <c r="C459" s="1349">
        <f ca="1">'I4 BO ASSETS'!N29</f>
        <v>0</v>
      </c>
      <c r="D459" s="720">
        <f t="shared" si="688"/>
        <v>0</v>
      </c>
      <c r="E459" s="720">
        <f t="shared" si="688"/>
        <v>0</v>
      </c>
      <c r="F459" s="720">
        <f t="shared" si="693"/>
        <v>0</v>
      </c>
      <c r="G459" s="720">
        <f t="shared" si="689"/>
        <v>0</v>
      </c>
      <c r="H459" s="720">
        <f t="shared" ref="H459:Z459" si="718">$D459*H601</f>
        <v>0</v>
      </c>
      <c r="I459" s="720">
        <f t="shared" si="718"/>
        <v>0</v>
      </c>
      <c r="J459" s="720">
        <f t="shared" si="718"/>
        <v>0</v>
      </c>
      <c r="K459" s="720">
        <f t="shared" si="718"/>
        <v>0</v>
      </c>
      <c r="L459" s="720">
        <f t="shared" si="718"/>
        <v>0</v>
      </c>
      <c r="M459" s="720">
        <f t="shared" si="718"/>
        <v>0</v>
      </c>
      <c r="N459" s="720">
        <f t="shared" si="718"/>
        <v>0</v>
      </c>
      <c r="O459" s="720">
        <f t="shared" si="718"/>
        <v>0</v>
      </c>
      <c r="P459" s="720">
        <f t="shared" si="718"/>
        <v>0</v>
      </c>
      <c r="Q459" s="720">
        <f t="shared" si="718"/>
        <v>0</v>
      </c>
      <c r="R459" s="720">
        <f t="shared" si="718"/>
        <v>0</v>
      </c>
      <c r="S459" s="720">
        <f t="shared" si="718"/>
        <v>0</v>
      </c>
      <c r="T459" s="720">
        <f t="shared" si="718"/>
        <v>0</v>
      </c>
      <c r="U459" s="720">
        <f t="shared" si="718"/>
        <v>0</v>
      </c>
      <c r="V459" s="720">
        <f t="shared" si="718"/>
        <v>0</v>
      </c>
      <c r="W459" s="720">
        <f t="shared" si="718"/>
        <v>0</v>
      </c>
      <c r="X459" s="720">
        <f t="shared" si="718"/>
        <v>0</v>
      </c>
      <c r="Y459" s="720">
        <f t="shared" si="718"/>
        <v>0</v>
      </c>
      <c r="Z459" s="720">
        <f t="shared" si="718"/>
        <v>0</v>
      </c>
      <c r="AA459" s="720">
        <f t="shared" si="695"/>
        <v>0</v>
      </c>
      <c r="AB459" s="720">
        <f t="shared" si="691"/>
        <v>0</v>
      </c>
      <c r="AC459" s="720">
        <f t="shared" ref="AC459:AU459" si="719">$E459*AC601</f>
        <v>0</v>
      </c>
      <c r="AD459" s="720">
        <f t="shared" si="719"/>
        <v>0</v>
      </c>
      <c r="AE459" s="720">
        <f t="shared" si="719"/>
        <v>0</v>
      </c>
      <c r="AF459" s="720">
        <f t="shared" si="719"/>
        <v>0</v>
      </c>
      <c r="AG459" s="720">
        <f t="shared" si="719"/>
        <v>0</v>
      </c>
      <c r="AH459" s="720">
        <f t="shared" si="719"/>
        <v>0</v>
      </c>
      <c r="AI459" s="720">
        <f t="shared" si="719"/>
        <v>0</v>
      </c>
      <c r="AJ459" s="720">
        <f t="shared" si="719"/>
        <v>0</v>
      </c>
      <c r="AK459" s="720">
        <f t="shared" si="719"/>
        <v>0</v>
      </c>
      <c r="AL459" s="720">
        <f t="shared" si="719"/>
        <v>0</v>
      </c>
      <c r="AM459" s="720">
        <f t="shared" si="719"/>
        <v>0</v>
      </c>
      <c r="AN459" s="720">
        <f t="shared" si="719"/>
        <v>0</v>
      </c>
      <c r="AO459" s="720">
        <f t="shared" si="719"/>
        <v>0</v>
      </c>
      <c r="AP459" s="720">
        <f t="shared" si="719"/>
        <v>0</v>
      </c>
      <c r="AQ459" s="720">
        <f t="shared" si="719"/>
        <v>0</v>
      </c>
      <c r="AR459" s="720">
        <f t="shared" si="719"/>
        <v>0</v>
      </c>
      <c r="AS459" s="720">
        <f t="shared" si="719"/>
        <v>0</v>
      </c>
      <c r="AT459" s="720">
        <f t="shared" si="719"/>
        <v>0</v>
      </c>
      <c r="AU459" s="720">
        <f t="shared" si="719"/>
        <v>0</v>
      </c>
      <c r="AV459" s="720">
        <f t="shared" si="697"/>
        <v>0</v>
      </c>
      <c r="AW459" s="720"/>
      <c r="AX459" s="720"/>
      <c r="AY459" s="720"/>
      <c r="AZ459" s="720"/>
      <c r="BA459" s="720"/>
      <c r="BB459" s="720"/>
      <c r="BC459" s="720"/>
      <c r="BD459" s="720"/>
      <c r="BE459" s="720"/>
      <c r="BF459" s="720"/>
      <c r="BG459" s="720"/>
      <c r="BH459" s="720"/>
      <c r="BI459" s="720"/>
      <c r="BJ459" s="720"/>
      <c r="BK459" s="720"/>
      <c r="BL459" s="720"/>
      <c r="BM459" s="720"/>
      <c r="BN459" s="720"/>
      <c r="BO459" s="720"/>
      <c r="BP459" s="720"/>
      <c r="BQ459" s="720"/>
    </row>
    <row r="460" spans="1:69" s="400" customFormat="1" ht="25.5">
      <c r="A460" s="1372">
        <v>1815</v>
      </c>
      <c r="B460" s="424" t="s">
        <v>424</v>
      </c>
      <c r="C460" s="1349">
        <f ca="1">'I4 BO ASSETS'!N30</f>
        <v>0</v>
      </c>
      <c r="D460" s="720">
        <f t="shared" si="688"/>
        <v>0</v>
      </c>
      <c r="E460" s="720">
        <f t="shared" si="688"/>
        <v>0</v>
      </c>
      <c r="F460" s="720">
        <f t="shared" si="693"/>
        <v>0</v>
      </c>
      <c r="G460" s="720">
        <f t="shared" si="689"/>
        <v>0</v>
      </c>
      <c r="H460" s="720">
        <f t="shared" ref="H460:Z460" si="720">$D460*H602</f>
        <v>0</v>
      </c>
      <c r="I460" s="720">
        <f t="shared" si="720"/>
        <v>0</v>
      </c>
      <c r="J460" s="720">
        <f t="shared" si="720"/>
        <v>0</v>
      </c>
      <c r="K460" s="720">
        <f t="shared" si="720"/>
        <v>0</v>
      </c>
      <c r="L460" s="720">
        <f t="shared" si="720"/>
        <v>0</v>
      </c>
      <c r="M460" s="720">
        <f t="shared" si="720"/>
        <v>0</v>
      </c>
      <c r="N460" s="720">
        <f t="shared" si="720"/>
        <v>0</v>
      </c>
      <c r="O460" s="720">
        <f t="shared" si="720"/>
        <v>0</v>
      </c>
      <c r="P460" s="720">
        <f t="shared" si="720"/>
        <v>0</v>
      </c>
      <c r="Q460" s="720">
        <f t="shared" si="720"/>
        <v>0</v>
      </c>
      <c r="R460" s="720">
        <f t="shared" si="720"/>
        <v>0</v>
      </c>
      <c r="S460" s="720">
        <f t="shared" si="720"/>
        <v>0</v>
      </c>
      <c r="T460" s="720">
        <f t="shared" si="720"/>
        <v>0</v>
      </c>
      <c r="U460" s="720">
        <f t="shared" si="720"/>
        <v>0</v>
      </c>
      <c r="V460" s="720">
        <f t="shared" si="720"/>
        <v>0</v>
      </c>
      <c r="W460" s="720">
        <f t="shared" si="720"/>
        <v>0</v>
      </c>
      <c r="X460" s="720">
        <f t="shared" si="720"/>
        <v>0</v>
      </c>
      <c r="Y460" s="720">
        <f t="shared" si="720"/>
        <v>0</v>
      </c>
      <c r="Z460" s="720">
        <f t="shared" si="720"/>
        <v>0</v>
      </c>
      <c r="AA460" s="720">
        <f t="shared" si="695"/>
        <v>0</v>
      </c>
      <c r="AB460" s="720">
        <f t="shared" si="691"/>
        <v>0</v>
      </c>
      <c r="AC460" s="720">
        <f t="shared" ref="AC460:AU460" si="721">$E460*AC602</f>
        <v>0</v>
      </c>
      <c r="AD460" s="720">
        <f t="shared" si="721"/>
        <v>0</v>
      </c>
      <c r="AE460" s="720">
        <f t="shared" si="721"/>
        <v>0</v>
      </c>
      <c r="AF460" s="720">
        <f t="shared" si="721"/>
        <v>0</v>
      </c>
      <c r="AG460" s="720">
        <f t="shared" si="721"/>
        <v>0</v>
      </c>
      <c r="AH460" s="720">
        <f t="shared" si="721"/>
        <v>0</v>
      </c>
      <c r="AI460" s="720">
        <f t="shared" si="721"/>
        <v>0</v>
      </c>
      <c r="AJ460" s="720">
        <f t="shared" si="721"/>
        <v>0</v>
      </c>
      <c r="AK460" s="720">
        <f t="shared" si="721"/>
        <v>0</v>
      </c>
      <c r="AL460" s="720">
        <f t="shared" si="721"/>
        <v>0</v>
      </c>
      <c r="AM460" s="720">
        <f t="shared" si="721"/>
        <v>0</v>
      </c>
      <c r="AN460" s="720">
        <f t="shared" si="721"/>
        <v>0</v>
      </c>
      <c r="AO460" s="720">
        <f t="shared" si="721"/>
        <v>0</v>
      </c>
      <c r="AP460" s="720">
        <f t="shared" si="721"/>
        <v>0</v>
      </c>
      <c r="AQ460" s="720">
        <f t="shared" si="721"/>
        <v>0</v>
      </c>
      <c r="AR460" s="720">
        <f t="shared" si="721"/>
        <v>0</v>
      </c>
      <c r="AS460" s="720">
        <f t="shared" si="721"/>
        <v>0</v>
      </c>
      <c r="AT460" s="720">
        <f t="shared" si="721"/>
        <v>0</v>
      </c>
      <c r="AU460" s="720">
        <f t="shared" si="721"/>
        <v>0</v>
      </c>
      <c r="AV460" s="720">
        <f t="shared" si="697"/>
        <v>0</v>
      </c>
      <c r="AW460" s="720"/>
      <c r="AX460" s="720"/>
      <c r="AY460" s="720"/>
      <c r="AZ460" s="720"/>
      <c r="BA460" s="720"/>
      <c r="BB460" s="720"/>
      <c r="BC460" s="720"/>
      <c r="BD460" s="720"/>
      <c r="BE460" s="720"/>
      <c r="BF460" s="720"/>
      <c r="BG460" s="720"/>
      <c r="BH460" s="720"/>
      <c r="BI460" s="720"/>
      <c r="BJ460" s="720"/>
      <c r="BK460" s="720"/>
      <c r="BL460" s="720"/>
      <c r="BM460" s="720"/>
      <c r="BN460" s="720"/>
      <c r="BO460" s="720"/>
      <c r="BP460" s="720"/>
      <c r="BQ460" s="720"/>
    </row>
    <row r="461" spans="1:69" s="400" customFormat="1" ht="25.5">
      <c r="A461" s="1372">
        <v>1820</v>
      </c>
      <c r="B461" s="424" t="s">
        <v>425</v>
      </c>
      <c r="C461" s="1349">
        <f ca="1">'I4 BO ASSETS'!N31</f>
        <v>0</v>
      </c>
      <c r="D461" s="720">
        <f t="shared" si="688"/>
        <v>0</v>
      </c>
      <c r="E461" s="720">
        <f t="shared" si="688"/>
        <v>0</v>
      </c>
      <c r="F461" s="720">
        <f t="shared" si="693"/>
        <v>0</v>
      </c>
      <c r="G461" s="720">
        <f t="shared" si="689"/>
        <v>0</v>
      </c>
      <c r="H461" s="720">
        <f t="shared" ref="H461:Z461" si="722">$D461*H603</f>
        <v>0</v>
      </c>
      <c r="I461" s="720">
        <f t="shared" si="722"/>
        <v>0</v>
      </c>
      <c r="J461" s="720">
        <f t="shared" si="722"/>
        <v>0</v>
      </c>
      <c r="K461" s="720">
        <f t="shared" si="722"/>
        <v>0</v>
      </c>
      <c r="L461" s="720">
        <f t="shared" si="722"/>
        <v>0</v>
      </c>
      <c r="M461" s="720">
        <f t="shared" si="722"/>
        <v>0</v>
      </c>
      <c r="N461" s="720">
        <f t="shared" si="722"/>
        <v>0</v>
      </c>
      <c r="O461" s="720">
        <f t="shared" si="722"/>
        <v>0</v>
      </c>
      <c r="P461" s="720">
        <f t="shared" si="722"/>
        <v>0</v>
      </c>
      <c r="Q461" s="720">
        <f t="shared" si="722"/>
        <v>0</v>
      </c>
      <c r="R461" s="720">
        <f t="shared" si="722"/>
        <v>0</v>
      </c>
      <c r="S461" s="720">
        <f t="shared" si="722"/>
        <v>0</v>
      </c>
      <c r="T461" s="720">
        <f t="shared" si="722"/>
        <v>0</v>
      </c>
      <c r="U461" s="720">
        <f t="shared" si="722"/>
        <v>0</v>
      </c>
      <c r="V461" s="720">
        <f t="shared" si="722"/>
        <v>0</v>
      </c>
      <c r="W461" s="720">
        <f t="shared" si="722"/>
        <v>0</v>
      </c>
      <c r="X461" s="720">
        <f t="shared" si="722"/>
        <v>0</v>
      </c>
      <c r="Y461" s="720">
        <f t="shared" si="722"/>
        <v>0</v>
      </c>
      <c r="Z461" s="720">
        <f t="shared" si="722"/>
        <v>0</v>
      </c>
      <c r="AA461" s="720">
        <f t="shared" si="695"/>
        <v>0</v>
      </c>
      <c r="AB461" s="720">
        <f t="shared" si="691"/>
        <v>0</v>
      </c>
      <c r="AC461" s="720">
        <f t="shared" ref="AC461:AU461" si="723">$E461*AC603</f>
        <v>0</v>
      </c>
      <c r="AD461" s="720">
        <f t="shared" si="723"/>
        <v>0</v>
      </c>
      <c r="AE461" s="720">
        <f t="shared" si="723"/>
        <v>0</v>
      </c>
      <c r="AF461" s="720">
        <f t="shared" si="723"/>
        <v>0</v>
      </c>
      <c r="AG461" s="720">
        <f t="shared" si="723"/>
        <v>0</v>
      </c>
      <c r="AH461" s="720">
        <f t="shared" si="723"/>
        <v>0</v>
      </c>
      <c r="AI461" s="720">
        <f t="shared" si="723"/>
        <v>0</v>
      </c>
      <c r="AJ461" s="720">
        <f t="shared" si="723"/>
        <v>0</v>
      </c>
      <c r="AK461" s="720">
        <f t="shared" si="723"/>
        <v>0</v>
      </c>
      <c r="AL461" s="720">
        <f t="shared" si="723"/>
        <v>0</v>
      </c>
      <c r="AM461" s="720">
        <f t="shared" si="723"/>
        <v>0</v>
      </c>
      <c r="AN461" s="720">
        <f t="shared" si="723"/>
        <v>0</v>
      </c>
      <c r="AO461" s="720">
        <f t="shared" si="723"/>
        <v>0</v>
      </c>
      <c r="AP461" s="720">
        <f t="shared" si="723"/>
        <v>0</v>
      </c>
      <c r="AQ461" s="720">
        <f t="shared" si="723"/>
        <v>0</v>
      </c>
      <c r="AR461" s="720">
        <f t="shared" si="723"/>
        <v>0</v>
      </c>
      <c r="AS461" s="720">
        <f t="shared" si="723"/>
        <v>0</v>
      </c>
      <c r="AT461" s="720">
        <f t="shared" si="723"/>
        <v>0</v>
      </c>
      <c r="AU461" s="720">
        <f t="shared" si="723"/>
        <v>0</v>
      </c>
      <c r="AV461" s="720">
        <f t="shared" si="697"/>
        <v>0</v>
      </c>
      <c r="AW461" s="720"/>
      <c r="AX461" s="720"/>
      <c r="AY461" s="720"/>
      <c r="AZ461" s="720"/>
      <c r="BA461" s="720"/>
      <c r="BB461" s="720"/>
      <c r="BC461" s="720"/>
      <c r="BD461" s="720"/>
      <c r="BE461" s="720"/>
      <c r="BF461" s="720"/>
      <c r="BG461" s="720"/>
      <c r="BH461" s="720"/>
      <c r="BI461" s="720"/>
      <c r="BJ461" s="720"/>
      <c r="BK461" s="720"/>
      <c r="BL461" s="720"/>
      <c r="BM461" s="720"/>
      <c r="BN461" s="720"/>
      <c r="BO461" s="720"/>
      <c r="BP461" s="720"/>
      <c r="BQ461" s="720"/>
    </row>
    <row r="462" spans="1:69" s="400" customFormat="1" ht="25.5">
      <c r="A462" s="1372" t="s">
        <v>936</v>
      </c>
      <c r="B462" s="424" t="s">
        <v>893</v>
      </c>
      <c r="C462" s="1349">
        <f ca="1">'I4 BO ASSETS'!N32</f>
        <v>0</v>
      </c>
      <c r="D462" s="720">
        <f t="shared" si="688"/>
        <v>0</v>
      </c>
      <c r="E462" s="720">
        <f t="shared" si="688"/>
        <v>0</v>
      </c>
      <c r="F462" s="720">
        <f>D462+E462</f>
        <v>0</v>
      </c>
      <c r="G462" s="720">
        <f t="shared" ref="G462:V462" si="724">$D462*G604</f>
        <v>0</v>
      </c>
      <c r="H462" s="720">
        <f t="shared" si="724"/>
        <v>0</v>
      </c>
      <c r="I462" s="720">
        <f t="shared" si="724"/>
        <v>0</v>
      </c>
      <c r="J462" s="720">
        <f t="shared" si="724"/>
        <v>0</v>
      </c>
      <c r="K462" s="720">
        <f t="shared" si="724"/>
        <v>0</v>
      </c>
      <c r="L462" s="720">
        <f t="shared" si="724"/>
        <v>0</v>
      </c>
      <c r="M462" s="720">
        <f t="shared" si="724"/>
        <v>0</v>
      </c>
      <c r="N462" s="720">
        <f t="shared" si="724"/>
        <v>0</v>
      </c>
      <c r="O462" s="720">
        <f t="shared" si="724"/>
        <v>0</v>
      </c>
      <c r="P462" s="720">
        <f t="shared" si="724"/>
        <v>0</v>
      </c>
      <c r="Q462" s="720">
        <f t="shared" si="724"/>
        <v>0</v>
      </c>
      <c r="R462" s="720">
        <f t="shared" si="724"/>
        <v>0</v>
      </c>
      <c r="S462" s="720">
        <f t="shared" si="724"/>
        <v>0</v>
      </c>
      <c r="T462" s="720">
        <f t="shared" si="724"/>
        <v>0</v>
      </c>
      <c r="U462" s="720">
        <f t="shared" si="724"/>
        <v>0</v>
      </c>
      <c r="V462" s="720">
        <f t="shared" si="724"/>
        <v>0</v>
      </c>
      <c r="W462" s="720">
        <f>$D462*W604</f>
        <v>0</v>
      </c>
      <c r="X462" s="720">
        <f>$D462*X604</f>
        <v>0</v>
      </c>
      <c r="Y462" s="720">
        <f>$D462*Y604</f>
        <v>0</v>
      </c>
      <c r="Z462" s="720">
        <f>$D462*Z604</f>
        <v>0</v>
      </c>
      <c r="AA462" s="720">
        <f>SUM(G462:Z462)</f>
        <v>0</v>
      </c>
      <c r="AB462" s="720">
        <f t="shared" ref="AB462:AQ462" si="725">$E462*AB604</f>
        <v>0</v>
      </c>
      <c r="AC462" s="720">
        <f t="shared" si="725"/>
        <v>0</v>
      </c>
      <c r="AD462" s="720">
        <f t="shared" si="725"/>
        <v>0</v>
      </c>
      <c r="AE462" s="720">
        <f t="shared" si="725"/>
        <v>0</v>
      </c>
      <c r="AF462" s="720">
        <f t="shared" si="725"/>
        <v>0</v>
      </c>
      <c r="AG462" s="720">
        <f t="shared" si="725"/>
        <v>0</v>
      </c>
      <c r="AH462" s="720">
        <f t="shared" si="725"/>
        <v>0</v>
      </c>
      <c r="AI462" s="720">
        <f t="shared" si="725"/>
        <v>0</v>
      </c>
      <c r="AJ462" s="720">
        <f t="shared" si="725"/>
        <v>0</v>
      </c>
      <c r="AK462" s="720">
        <f t="shared" si="725"/>
        <v>0</v>
      </c>
      <c r="AL462" s="720">
        <f t="shared" si="725"/>
        <v>0</v>
      </c>
      <c r="AM462" s="720">
        <f t="shared" si="725"/>
        <v>0</v>
      </c>
      <c r="AN462" s="720">
        <f t="shared" si="725"/>
        <v>0</v>
      </c>
      <c r="AO462" s="720">
        <f t="shared" si="725"/>
        <v>0</v>
      </c>
      <c r="AP462" s="720">
        <f t="shared" si="725"/>
        <v>0</v>
      </c>
      <c r="AQ462" s="720">
        <f t="shared" si="725"/>
        <v>0</v>
      </c>
      <c r="AR462" s="720">
        <f>$E462*AR604</f>
        <v>0</v>
      </c>
      <c r="AS462" s="720">
        <f>$E462*AS604</f>
        <v>0</v>
      </c>
      <c r="AT462" s="720">
        <f>$E462*AT604</f>
        <v>0</v>
      </c>
      <c r="AU462" s="720">
        <f>$E462*AU604</f>
        <v>0</v>
      </c>
      <c r="AV462" s="720">
        <f>SUM(AB462:AU462)</f>
        <v>0</v>
      </c>
      <c r="AW462" s="720"/>
      <c r="AX462" s="720"/>
      <c r="AY462" s="720"/>
      <c r="AZ462" s="720"/>
      <c r="BA462" s="720"/>
      <c r="BB462" s="720"/>
      <c r="BC462" s="720"/>
      <c r="BD462" s="720"/>
      <c r="BE462" s="720"/>
      <c r="BF462" s="720"/>
      <c r="BG462" s="720"/>
      <c r="BH462" s="720"/>
      <c r="BI462" s="720"/>
      <c r="BJ462" s="720"/>
      <c r="BK462" s="720"/>
      <c r="BL462" s="720"/>
      <c r="BM462" s="720"/>
      <c r="BN462" s="720"/>
      <c r="BO462" s="720"/>
      <c r="BP462" s="720"/>
      <c r="BQ462" s="720"/>
    </row>
    <row r="463" spans="1:69" s="400" customFormat="1" ht="25.5">
      <c r="A463" s="1372" t="s">
        <v>937</v>
      </c>
      <c r="B463" s="424" t="s">
        <v>896</v>
      </c>
      <c r="C463" s="1349">
        <f ca="1">'I4 BO ASSETS'!N33</f>
        <v>0</v>
      </c>
      <c r="D463" s="720">
        <f t="shared" si="688"/>
        <v>0</v>
      </c>
      <c r="E463" s="720">
        <f t="shared" si="688"/>
        <v>0</v>
      </c>
      <c r="F463" s="720">
        <f>D463+E463</f>
        <v>0</v>
      </c>
      <c r="G463" s="720">
        <f t="shared" ref="G463:Z464" si="726">$D463*G605</f>
        <v>0</v>
      </c>
      <c r="H463" s="720">
        <f t="shared" si="726"/>
        <v>0</v>
      </c>
      <c r="I463" s="720">
        <f t="shared" si="726"/>
        <v>0</v>
      </c>
      <c r="J463" s="720">
        <f t="shared" si="726"/>
        <v>0</v>
      </c>
      <c r="K463" s="720">
        <f t="shared" si="726"/>
        <v>0</v>
      </c>
      <c r="L463" s="720">
        <f t="shared" si="726"/>
        <v>0</v>
      </c>
      <c r="M463" s="720">
        <f t="shared" si="726"/>
        <v>0</v>
      </c>
      <c r="N463" s="720">
        <f t="shared" si="726"/>
        <v>0</v>
      </c>
      <c r="O463" s="720">
        <f t="shared" si="726"/>
        <v>0</v>
      </c>
      <c r="P463" s="720">
        <f t="shared" si="726"/>
        <v>0</v>
      </c>
      <c r="Q463" s="720">
        <f t="shared" si="726"/>
        <v>0</v>
      </c>
      <c r="R463" s="720">
        <f t="shared" si="726"/>
        <v>0</v>
      </c>
      <c r="S463" s="720">
        <f t="shared" si="726"/>
        <v>0</v>
      </c>
      <c r="T463" s="720">
        <f t="shared" si="726"/>
        <v>0</v>
      </c>
      <c r="U463" s="720">
        <f t="shared" si="726"/>
        <v>0</v>
      </c>
      <c r="V463" s="720">
        <f t="shared" si="726"/>
        <v>0</v>
      </c>
      <c r="W463" s="720">
        <f t="shared" si="726"/>
        <v>0</v>
      </c>
      <c r="X463" s="720">
        <f t="shared" si="726"/>
        <v>0</v>
      </c>
      <c r="Y463" s="720">
        <f t="shared" si="726"/>
        <v>0</v>
      </c>
      <c r="Z463" s="720">
        <f t="shared" si="726"/>
        <v>0</v>
      </c>
      <c r="AA463" s="720">
        <f>SUM(G463:Z463)</f>
        <v>0</v>
      </c>
      <c r="AB463" s="720">
        <f t="shared" ref="AB463:AU464" si="727">$E463*AB605</f>
        <v>0</v>
      </c>
      <c r="AC463" s="720">
        <f t="shared" si="727"/>
        <v>0</v>
      </c>
      <c r="AD463" s="720">
        <f t="shared" si="727"/>
        <v>0</v>
      </c>
      <c r="AE463" s="720">
        <f t="shared" si="727"/>
        <v>0</v>
      </c>
      <c r="AF463" s="720">
        <f t="shared" si="727"/>
        <v>0</v>
      </c>
      <c r="AG463" s="720">
        <f t="shared" si="727"/>
        <v>0</v>
      </c>
      <c r="AH463" s="720">
        <f t="shared" si="727"/>
        <v>0</v>
      </c>
      <c r="AI463" s="720">
        <f t="shared" si="727"/>
        <v>0</v>
      </c>
      <c r="AJ463" s="720">
        <f t="shared" si="727"/>
        <v>0</v>
      </c>
      <c r="AK463" s="720">
        <f t="shared" si="727"/>
        <v>0</v>
      </c>
      <c r="AL463" s="720">
        <f t="shared" si="727"/>
        <v>0</v>
      </c>
      <c r="AM463" s="720">
        <f t="shared" si="727"/>
        <v>0</v>
      </c>
      <c r="AN463" s="720">
        <f t="shared" si="727"/>
        <v>0</v>
      </c>
      <c r="AO463" s="720">
        <f t="shared" si="727"/>
        <v>0</v>
      </c>
      <c r="AP463" s="720">
        <f t="shared" si="727"/>
        <v>0</v>
      </c>
      <c r="AQ463" s="720">
        <f t="shared" si="727"/>
        <v>0</v>
      </c>
      <c r="AR463" s="720">
        <f t="shared" si="727"/>
        <v>0</v>
      </c>
      <c r="AS463" s="720">
        <f t="shared" si="727"/>
        <v>0</v>
      </c>
      <c r="AT463" s="720">
        <f t="shared" si="727"/>
        <v>0</v>
      </c>
      <c r="AU463" s="720">
        <f t="shared" si="727"/>
        <v>0</v>
      </c>
      <c r="AV463" s="720">
        <f>SUM(AB463:AU463)</f>
        <v>0</v>
      </c>
      <c r="AW463" s="720"/>
      <c r="AX463" s="720"/>
      <c r="AY463" s="720"/>
      <c r="AZ463" s="720"/>
      <c r="BA463" s="720"/>
      <c r="BB463" s="720"/>
      <c r="BC463" s="720"/>
      <c r="BD463" s="720"/>
      <c r="BE463" s="720"/>
      <c r="BF463" s="720"/>
      <c r="BG463" s="720"/>
      <c r="BH463" s="720"/>
      <c r="BI463" s="720"/>
      <c r="BJ463" s="720"/>
      <c r="BK463" s="720"/>
      <c r="BL463" s="720"/>
      <c r="BM463" s="720"/>
      <c r="BN463" s="720"/>
      <c r="BO463" s="720"/>
      <c r="BP463" s="720"/>
      <c r="BQ463" s="720"/>
    </row>
    <row r="464" spans="1:69" s="400" customFormat="1" ht="25.5">
      <c r="A464" s="1372" t="s">
        <v>883</v>
      </c>
      <c r="B464" s="424" t="s">
        <v>884</v>
      </c>
      <c r="C464" s="1349">
        <f ca="1">'I4 BO ASSETS'!N34</f>
        <v>0</v>
      </c>
      <c r="D464" s="720">
        <f t="shared" si="688"/>
        <v>0</v>
      </c>
      <c r="E464" s="720">
        <f t="shared" si="688"/>
        <v>0</v>
      </c>
      <c r="F464" s="720">
        <f>D464+E464</f>
        <v>0</v>
      </c>
      <c r="G464" s="720">
        <f t="shared" si="726"/>
        <v>0</v>
      </c>
      <c r="H464" s="720">
        <f t="shared" si="726"/>
        <v>0</v>
      </c>
      <c r="I464" s="720">
        <f t="shared" si="726"/>
        <v>0</v>
      </c>
      <c r="J464" s="720">
        <f t="shared" si="726"/>
        <v>0</v>
      </c>
      <c r="K464" s="720">
        <f t="shared" si="726"/>
        <v>0</v>
      </c>
      <c r="L464" s="720">
        <f t="shared" si="726"/>
        <v>0</v>
      </c>
      <c r="M464" s="720">
        <f t="shared" si="726"/>
        <v>0</v>
      </c>
      <c r="N464" s="720">
        <f t="shared" si="726"/>
        <v>0</v>
      </c>
      <c r="O464" s="720">
        <f t="shared" si="726"/>
        <v>0</v>
      </c>
      <c r="P464" s="720">
        <f t="shared" si="726"/>
        <v>0</v>
      </c>
      <c r="Q464" s="720">
        <f t="shared" si="726"/>
        <v>0</v>
      </c>
      <c r="R464" s="720">
        <f t="shared" si="726"/>
        <v>0</v>
      </c>
      <c r="S464" s="720">
        <f t="shared" si="726"/>
        <v>0</v>
      </c>
      <c r="T464" s="720">
        <f t="shared" si="726"/>
        <v>0</v>
      </c>
      <c r="U464" s="720">
        <f t="shared" si="726"/>
        <v>0</v>
      </c>
      <c r="V464" s="720">
        <f t="shared" si="726"/>
        <v>0</v>
      </c>
      <c r="W464" s="720">
        <f t="shared" si="726"/>
        <v>0</v>
      </c>
      <c r="X464" s="720">
        <f t="shared" si="726"/>
        <v>0</v>
      </c>
      <c r="Y464" s="720">
        <f t="shared" si="726"/>
        <v>0</v>
      </c>
      <c r="Z464" s="720">
        <f t="shared" si="726"/>
        <v>0</v>
      </c>
      <c r="AA464" s="720">
        <f>SUM(G464:Z464)</f>
        <v>0</v>
      </c>
      <c r="AB464" s="720">
        <f t="shared" si="727"/>
        <v>0</v>
      </c>
      <c r="AC464" s="720">
        <f t="shared" si="727"/>
        <v>0</v>
      </c>
      <c r="AD464" s="720">
        <f t="shared" si="727"/>
        <v>0</v>
      </c>
      <c r="AE464" s="720">
        <f t="shared" si="727"/>
        <v>0</v>
      </c>
      <c r="AF464" s="720">
        <f t="shared" si="727"/>
        <v>0</v>
      </c>
      <c r="AG464" s="720">
        <f t="shared" si="727"/>
        <v>0</v>
      </c>
      <c r="AH464" s="720">
        <f t="shared" si="727"/>
        <v>0</v>
      </c>
      <c r="AI464" s="720">
        <f t="shared" si="727"/>
        <v>0</v>
      </c>
      <c r="AJ464" s="720">
        <f t="shared" si="727"/>
        <v>0</v>
      </c>
      <c r="AK464" s="720">
        <f t="shared" si="727"/>
        <v>0</v>
      </c>
      <c r="AL464" s="720">
        <f t="shared" si="727"/>
        <v>0</v>
      </c>
      <c r="AM464" s="720">
        <f t="shared" si="727"/>
        <v>0</v>
      </c>
      <c r="AN464" s="720">
        <f t="shared" si="727"/>
        <v>0</v>
      </c>
      <c r="AO464" s="720">
        <f t="shared" si="727"/>
        <v>0</v>
      </c>
      <c r="AP464" s="720">
        <f t="shared" si="727"/>
        <v>0</v>
      </c>
      <c r="AQ464" s="720">
        <f t="shared" si="727"/>
        <v>0</v>
      </c>
      <c r="AR464" s="720">
        <f t="shared" si="727"/>
        <v>0</v>
      </c>
      <c r="AS464" s="720">
        <f t="shared" si="727"/>
        <v>0</v>
      </c>
      <c r="AT464" s="720">
        <f t="shared" si="727"/>
        <v>0</v>
      </c>
      <c r="AU464" s="720">
        <f t="shared" si="727"/>
        <v>0</v>
      </c>
      <c r="AV464" s="720">
        <f>SUM(AB464:AU464)</f>
        <v>0</v>
      </c>
      <c r="AW464" s="720"/>
      <c r="AX464" s="720"/>
      <c r="AY464" s="720"/>
      <c r="AZ464" s="720"/>
      <c r="BA464" s="720"/>
      <c r="BB464" s="720"/>
      <c r="BC464" s="720"/>
      <c r="BD464" s="720"/>
      <c r="BE464" s="720"/>
      <c r="BF464" s="720"/>
      <c r="BG464" s="720"/>
      <c r="BH464" s="720"/>
      <c r="BI464" s="720"/>
      <c r="BJ464" s="720"/>
      <c r="BK464" s="720"/>
      <c r="BL464" s="720"/>
      <c r="BM464" s="720"/>
      <c r="BN464" s="720"/>
      <c r="BO464" s="720"/>
      <c r="BP464" s="720"/>
      <c r="BQ464" s="720"/>
    </row>
    <row r="465" spans="1:69" s="400" customFormat="1" ht="12.75">
      <c r="A465" s="1372">
        <v>1825</v>
      </c>
      <c r="B465" s="424" t="s">
        <v>426</v>
      </c>
      <c r="C465" s="1349">
        <f ca="1">'I4 BO ASSETS'!N35</f>
        <v>0</v>
      </c>
      <c r="D465" s="720">
        <f t="shared" si="688"/>
        <v>0</v>
      </c>
      <c r="E465" s="720">
        <f t="shared" si="688"/>
        <v>0</v>
      </c>
      <c r="F465" s="720">
        <f t="shared" si="693"/>
        <v>0</v>
      </c>
      <c r="G465" s="720">
        <f t="shared" ref="G465:G484" si="728">$D465*G607</f>
        <v>0</v>
      </c>
      <c r="H465" s="720">
        <f t="shared" ref="H465:Z465" si="729">$D465*H607</f>
        <v>0</v>
      </c>
      <c r="I465" s="720">
        <f t="shared" si="729"/>
        <v>0</v>
      </c>
      <c r="J465" s="720">
        <f t="shared" si="729"/>
        <v>0</v>
      </c>
      <c r="K465" s="720">
        <f t="shared" si="729"/>
        <v>0</v>
      </c>
      <c r="L465" s="720">
        <f t="shared" si="729"/>
        <v>0</v>
      </c>
      <c r="M465" s="720">
        <f t="shared" si="729"/>
        <v>0</v>
      </c>
      <c r="N465" s="720">
        <f t="shared" si="729"/>
        <v>0</v>
      </c>
      <c r="O465" s="720">
        <f t="shared" si="729"/>
        <v>0</v>
      </c>
      <c r="P465" s="720">
        <f t="shared" si="729"/>
        <v>0</v>
      </c>
      <c r="Q465" s="720">
        <f t="shared" si="729"/>
        <v>0</v>
      </c>
      <c r="R465" s="720">
        <f t="shared" si="729"/>
        <v>0</v>
      </c>
      <c r="S465" s="720">
        <f t="shared" si="729"/>
        <v>0</v>
      </c>
      <c r="T465" s="720">
        <f t="shared" si="729"/>
        <v>0</v>
      </c>
      <c r="U465" s="720">
        <f t="shared" si="729"/>
        <v>0</v>
      </c>
      <c r="V465" s="720">
        <f t="shared" si="729"/>
        <v>0</v>
      </c>
      <c r="W465" s="720">
        <f t="shared" si="729"/>
        <v>0</v>
      </c>
      <c r="X465" s="720">
        <f t="shared" si="729"/>
        <v>0</v>
      </c>
      <c r="Y465" s="720">
        <f t="shared" si="729"/>
        <v>0</v>
      </c>
      <c r="Z465" s="720">
        <f t="shared" si="729"/>
        <v>0</v>
      </c>
      <c r="AA465" s="720">
        <f t="shared" si="695"/>
        <v>0</v>
      </c>
      <c r="AB465" s="720">
        <f t="shared" ref="AB465:AB484" si="730">$E465*AB607</f>
        <v>0</v>
      </c>
      <c r="AC465" s="720">
        <f t="shared" ref="AC465:AU465" si="731">$E465*AC607</f>
        <v>0</v>
      </c>
      <c r="AD465" s="720">
        <f t="shared" si="731"/>
        <v>0</v>
      </c>
      <c r="AE465" s="720">
        <f t="shared" si="731"/>
        <v>0</v>
      </c>
      <c r="AF465" s="720">
        <f t="shared" si="731"/>
        <v>0</v>
      </c>
      <c r="AG465" s="720">
        <f t="shared" si="731"/>
        <v>0</v>
      </c>
      <c r="AH465" s="720">
        <f t="shared" si="731"/>
        <v>0</v>
      </c>
      <c r="AI465" s="720">
        <f t="shared" si="731"/>
        <v>0</v>
      </c>
      <c r="AJ465" s="720">
        <f t="shared" si="731"/>
        <v>0</v>
      </c>
      <c r="AK465" s="720">
        <f t="shared" si="731"/>
        <v>0</v>
      </c>
      <c r="AL465" s="720">
        <f t="shared" si="731"/>
        <v>0</v>
      </c>
      <c r="AM465" s="720">
        <f t="shared" si="731"/>
        <v>0</v>
      </c>
      <c r="AN465" s="720">
        <f t="shared" si="731"/>
        <v>0</v>
      </c>
      <c r="AO465" s="720">
        <f t="shared" si="731"/>
        <v>0</v>
      </c>
      <c r="AP465" s="720">
        <f t="shared" si="731"/>
        <v>0</v>
      </c>
      <c r="AQ465" s="720">
        <f t="shared" si="731"/>
        <v>0</v>
      </c>
      <c r="AR465" s="720">
        <f t="shared" si="731"/>
        <v>0</v>
      </c>
      <c r="AS465" s="720">
        <f t="shared" si="731"/>
        <v>0</v>
      </c>
      <c r="AT465" s="720">
        <f t="shared" si="731"/>
        <v>0</v>
      </c>
      <c r="AU465" s="720">
        <f t="shared" si="731"/>
        <v>0</v>
      </c>
      <c r="AV465" s="720">
        <f t="shared" si="697"/>
        <v>0</v>
      </c>
      <c r="AW465" s="720"/>
      <c r="AX465" s="720"/>
      <c r="AY465" s="720"/>
      <c r="AZ465" s="720"/>
      <c r="BA465" s="720"/>
      <c r="BB465" s="720"/>
      <c r="BC465" s="720"/>
      <c r="BD465" s="720"/>
      <c r="BE465" s="720"/>
      <c r="BF465" s="720"/>
      <c r="BG465" s="720"/>
      <c r="BH465" s="720"/>
      <c r="BI465" s="720"/>
      <c r="BJ465" s="720"/>
      <c r="BK465" s="720"/>
      <c r="BL465" s="720"/>
      <c r="BM465" s="720"/>
      <c r="BN465" s="720"/>
      <c r="BO465" s="720"/>
      <c r="BP465" s="720"/>
      <c r="BQ465" s="720"/>
    </row>
    <row r="466" spans="1:69" s="400" customFormat="1" ht="12.75">
      <c r="A466" s="1372" t="s">
        <v>137</v>
      </c>
      <c r="B466" s="424" t="s">
        <v>1420</v>
      </c>
      <c r="C466" s="1349">
        <f ca="1">'I4 BO ASSETS'!N36</f>
        <v>0</v>
      </c>
      <c r="D466" s="720">
        <f t="shared" si="688"/>
        <v>0</v>
      </c>
      <c r="E466" s="720">
        <f t="shared" si="688"/>
        <v>0</v>
      </c>
      <c r="F466" s="720">
        <f t="shared" si="693"/>
        <v>0</v>
      </c>
      <c r="G466" s="720">
        <f t="shared" si="728"/>
        <v>0</v>
      </c>
      <c r="H466" s="720">
        <f t="shared" ref="H466:Z466" si="732">$D466*H608</f>
        <v>0</v>
      </c>
      <c r="I466" s="720">
        <f t="shared" si="732"/>
        <v>0</v>
      </c>
      <c r="J466" s="720">
        <f t="shared" si="732"/>
        <v>0</v>
      </c>
      <c r="K466" s="720">
        <f t="shared" si="732"/>
        <v>0</v>
      </c>
      <c r="L466" s="720">
        <f t="shared" si="732"/>
        <v>0</v>
      </c>
      <c r="M466" s="720">
        <f t="shared" si="732"/>
        <v>0</v>
      </c>
      <c r="N466" s="720">
        <f t="shared" si="732"/>
        <v>0</v>
      </c>
      <c r="O466" s="720">
        <f t="shared" si="732"/>
        <v>0</v>
      </c>
      <c r="P466" s="720">
        <f t="shared" si="732"/>
        <v>0</v>
      </c>
      <c r="Q466" s="720">
        <f t="shared" si="732"/>
        <v>0</v>
      </c>
      <c r="R466" s="720">
        <f t="shared" si="732"/>
        <v>0</v>
      </c>
      <c r="S466" s="720">
        <f t="shared" si="732"/>
        <v>0</v>
      </c>
      <c r="T466" s="720">
        <f t="shared" si="732"/>
        <v>0</v>
      </c>
      <c r="U466" s="720">
        <f t="shared" si="732"/>
        <v>0</v>
      </c>
      <c r="V466" s="720">
        <f t="shared" si="732"/>
        <v>0</v>
      </c>
      <c r="W466" s="720">
        <f t="shared" si="732"/>
        <v>0</v>
      </c>
      <c r="X466" s="720">
        <f t="shared" si="732"/>
        <v>0</v>
      </c>
      <c r="Y466" s="720">
        <f t="shared" si="732"/>
        <v>0</v>
      </c>
      <c r="Z466" s="720">
        <f t="shared" si="732"/>
        <v>0</v>
      </c>
      <c r="AA466" s="720">
        <f t="shared" si="695"/>
        <v>0</v>
      </c>
      <c r="AB466" s="720">
        <f t="shared" si="730"/>
        <v>0</v>
      </c>
      <c r="AC466" s="720">
        <f t="shared" ref="AC466:AU466" si="733">$E466*AC608</f>
        <v>0</v>
      </c>
      <c r="AD466" s="720">
        <f t="shared" si="733"/>
        <v>0</v>
      </c>
      <c r="AE466" s="720">
        <f t="shared" si="733"/>
        <v>0</v>
      </c>
      <c r="AF466" s="720">
        <f t="shared" si="733"/>
        <v>0</v>
      </c>
      <c r="AG466" s="720">
        <f t="shared" si="733"/>
        <v>0</v>
      </c>
      <c r="AH466" s="720">
        <f t="shared" si="733"/>
        <v>0</v>
      </c>
      <c r="AI466" s="720">
        <f t="shared" si="733"/>
        <v>0</v>
      </c>
      <c r="AJ466" s="720">
        <f t="shared" si="733"/>
        <v>0</v>
      </c>
      <c r="AK466" s="720">
        <f t="shared" si="733"/>
        <v>0</v>
      </c>
      <c r="AL466" s="720">
        <f t="shared" si="733"/>
        <v>0</v>
      </c>
      <c r="AM466" s="720">
        <f t="shared" si="733"/>
        <v>0</v>
      </c>
      <c r="AN466" s="720">
        <f t="shared" si="733"/>
        <v>0</v>
      </c>
      <c r="AO466" s="720">
        <f t="shared" si="733"/>
        <v>0</v>
      </c>
      <c r="AP466" s="720">
        <f t="shared" si="733"/>
        <v>0</v>
      </c>
      <c r="AQ466" s="720">
        <f t="shared" si="733"/>
        <v>0</v>
      </c>
      <c r="AR466" s="720">
        <f t="shared" si="733"/>
        <v>0</v>
      </c>
      <c r="AS466" s="720">
        <f t="shared" si="733"/>
        <v>0</v>
      </c>
      <c r="AT466" s="720">
        <f t="shared" si="733"/>
        <v>0</v>
      </c>
      <c r="AU466" s="720">
        <f t="shared" si="733"/>
        <v>0</v>
      </c>
      <c r="AV466" s="720">
        <f t="shared" si="697"/>
        <v>0</v>
      </c>
      <c r="AW466" s="720"/>
      <c r="AX466" s="720"/>
      <c r="AY466" s="720"/>
      <c r="AZ466" s="720"/>
      <c r="BA466" s="720"/>
      <c r="BB466" s="720"/>
      <c r="BC466" s="720"/>
      <c r="BD466" s="720"/>
      <c r="BE466" s="720"/>
      <c r="BF466" s="720"/>
      <c r="BG466" s="720"/>
      <c r="BH466" s="720"/>
      <c r="BI466" s="720"/>
      <c r="BJ466" s="720"/>
      <c r="BK466" s="720"/>
      <c r="BL466" s="720"/>
      <c r="BM466" s="720"/>
      <c r="BN466" s="720"/>
      <c r="BO466" s="720"/>
      <c r="BP466" s="720"/>
      <c r="BQ466" s="720"/>
    </row>
    <row r="467" spans="1:69" s="400" customFormat="1" ht="12.75">
      <c r="A467" s="1372" t="s">
        <v>138</v>
      </c>
      <c r="B467" s="424" t="s">
        <v>1421</v>
      </c>
      <c r="C467" s="1349">
        <f ca="1">'I4 BO ASSETS'!N37</f>
        <v>0</v>
      </c>
      <c r="D467" s="720">
        <f t="shared" ref="D467:E486" si="734">$C467*D609</f>
        <v>0</v>
      </c>
      <c r="E467" s="720">
        <f t="shared" si="734"/>
        <v>0</v>
      </c>
      <c r="F467" s="720">
        <f t="shared" si="693"/>
        <v>0</v>
      </c>
      <c r="G467" s="720">
        <f t="shared" si="728"/>
        <v>0</v>
      </c>
      <c r="H467" s="720">
        <f t="shared" ref="H467:Z467" si="735">$D467*H609</f>
        <v>0</v>
      </c>
      <c r="I467" s="720">
        <f t="shared" si="735"/>
        <v>0</v>
      </c>
      <c r="J467" s="720">
        <f t="shared" si="735"/>
        <v>0</v>
      </c>
      <c r="K467" s="720">
        <f t="shared" si="735"/>
        <v>0</v>
      </c>
      <c r="L467" s="720">
        <f t="shared" si="735"/>
        <v>0</v>
      </c>
      <c r="M467" s="720">
        <f t="shared" si="735"/>
        <v>0</v>
      </c>
      <c r="N467" s="720">
        <f t="shared" si="735"/>
        <v>0</v>
      </c>
      <c r="O467" s="720">
        <f t="shared" si="735"/>
        <v>0</v>
      </c>
      <c r="P467" s="720">
        <f t="shared" si="735"/>
        <v>0</v>
      </c>
      <c r="Q467" s="720">
        <f t="shared" si="735"/>
        <v>0</v>
      </c>
      <c r="R467" s="720">
        <f t="shared" si="735"/>
        <v>0</v>
      </c>
      <c r="S467" s="720">
        <f t="shared" si="735"/>
        <v>0</v>
      </c>
      <c r="T467" s="720">
        <f t="shared" si="735"/>
        <v>0</v>
      </c>
      <c r="U467" s="720">
        <f t="shared" si="735"/>
        <v>0</v>
      </c>
      <c r="V467" s="720">
        <f t="shared" si="735"/>
        <v>0</v>
      </c>
      <c r="W467" s="720">
        <f t="shared" si="735"/>
        <v>0</v>
      </c>
      <c r="X467" s="720">
        <f t="shared" si="735"/>
        <v>0</v>
      </c>
      <c r="Y467" s="720">
        <f t="shared" si="735"/>
        <v>0</v>
      </c>
      <c r="Z467" s="720">
        <f t="shared" si="735"/>
        <v>0</v>
      </c>
      <c r="AA467" s="720">
        <f t="shared" si="695"/>
        <v>0</v>
      </c>
      <c r="AB467" s="720">
        <f t="shared" si="730"/>
        <v>0</v>
      </c>
      <c r="AC467" s="720">
        <f t="shared" ref="AC467:AU467" si="736">$E467*AC609</f>
        <v>0</v>
      </c>
      <c r="AD467" s="720">
        <f t="shared" si="736"/>
        <v>0</v>
      </c>
      <c r="AE467" s="720">
        <f t="shared" si="736"/>
        <v>0</v>
      </c>
      <c r="AF467" s="720">
        <f t="shared" si="736"/>
        <v>0</v>
      </c>
      <c r="AG467" s="720">
        <f t="shared" si="736"/>
        <v>0</v>
      </c>
      <c r="AH467" s="720">
        <f t="shared" si="736"/>
        <v>0</v>
      </c>
      <c r="AI467" s="720">
        <f t="shared" si="736"/>
        <v>0</v>
      </c>
      <c r="AJ467" s="720">
        <f t="shared" si="736"/>
        <v>0</v>
      </c>
      <c r="AK467" s="720">
        <f t="shared" si="736"/>
        <v>0</v>
      </c>
      <c r="AL467" s="720">
        <f t="shared" si="736"/>
        <v>0</v>
      </c>
      <c r="AM467" s="720">
        <f t="shared" si="736"/>
        <v>0</v>
      </c>
      <c r="AN467" s="720">
        <f t="shared" si="736"/>
        <v>0</v>
      </c>
      <c r="AO467" s="720">
        <f t="shared" si="736"/>
        <v>0</v>
      </c>
      <c r="AP467" s="720">
        <f t="shared" si="736"/>
        <v>0</v>
      </c>
      <c r="AQ467" s="720">
        <f t="shared" si="736"/>
        <v>0</v>
      </c>
      <c r="AR467" s="720">
        <f t="shared" si="736"/>
        <v>0</v>
      </c>
      <c r="AS467" s="720">
        <f t="shared" si="736"/>
        <v>0</v>
      </c>
      <c r="AT467" s="720">
        <f t="shared" si="736"/>
        <v>0</v>
      </c>
      <c r="AU467" s="720">
        <f t="shared" si="736"/>
        <v>0</v>
      </c>
      <c r="AV467" s="720">
        <f t="shared" si="697"/>
        <v>0</v>
      </c>
      <c r="AW467" s="720"/>
      <c r="AX467" s="720"/>
      <c r="AY467" s="720"/>
      <c r="AZ467" s="720"/>
      <c r="BA467" s="720"/>
      <c r="BB467" s="720"/>
      <c r="BC467" s="720"/>
      <c r="BD467" s="720"/>
      <c r="BE467" s="720"/>
      <c r="BF467" s="720"/>
      <c r="BG467" s="720"/>
      <c r="BH467" s="720"/>
      <c r="BI467" s="720"/>
      <c r="BJ467" s="720"/>
      <c r="BK467" s="720"/>
      <c r="BL467" s="720"/>
      <c r="BM467" s="720"/>
      <c r="BN467" s="720"/>
      <c r="BO467" s="720"/>
      <c r="BP467" s="720"/>
      <c r="BQ467" s="720"/>
    </row>
    <row r="468" spans="1:69" s="400" customFormat="1" ht="12.75">
      <c r="A468" s="1372">
        <v>1830</v>
      </c>
      <c r="B468" s="424" t="s">
        <v>427</v>
      </c>
      <c r="C468" s="1349">
        <f ca="1">'I4 BO ASSETS'!N38</f>
        <v>0</v>
      </c>
      <c r="D468" s="720">
        <f t="shared" si="734"/>
        <v>0</v>
      </c>
      <c r="E468" s="720">
        <f t="shared" si="734"/>
        <v>0</v>
      </c>
      <c r="F468" s="720">
        <f t="shared" si="693"/>
        <v>0</v>
      </c>
      <c r="G468" s="720">
        <f t="shared" si="728"/>
        <v>0</v>
      </c>
      <c r="H468" s="720">
        <f t="shared" ref="H468:Z468" si="737">$D468*H610</f>
        <v>0</v>
      </c>
      <c r="I468" s="720">
        <f t="shared" si="737"/>
        <v>0</v>
      </c>
      <c r="J468" s="720">
        <f t="shared" si="737"/>
        <v>0</v>
      </c>
      <c r="K468" s="720">
        <f t="shared" si="737"/>
        <v>0</v>
      </c>
      <c r="L468" s="720">
        <f t="shared" si="737"/>
        <v>0</v>
      </c>
      <c r="M468" s="720">
        <f t="shared" si="737"/>
        <v>0</v>
      </c>
      <c r="N468" s="720">
        <f t="shared" si="737"/>
        <v>0</v>
      </c>
      <c r="O468" s="720">
        <f t="shared" si="737"/>
        <v>0</v>
      </c>
      <c r="P468" s="720">
        <f t="shared" si="737"/>
        <v>0</v>
      </c>
      <c r="Q468" s="720">
        <f t="shared" si="737"/>
        <v>0</v>
      </c>
      <c r="R468" s="720">
        <f t="shared" si="737"/>
        <v>0</v>
      </c>
      <c r="S468" s="720">
        <f t="shared" si="737"/>
        <v>0</v>
      </c>
      <c r="T468" s="720">
        <f t="shared" si="737"/>
        <v>0</v>
      </c>
      <c r="U468" s="720">
        <f t="shared" si="737"/>
        <v>0</v>
      </c>
      <c r="V468" s="720">
        <f t="shared" si="737"/>
        <v>0</v>
      </c>
      <c r="W468" s="720">
        <f t="shared" si="737"/>
        <v>0</v>
      </c>
      <c r="X468" s="720">
        <f t="shared" si="737"/>
        <v>0</v>
      </c>
      <c r="Y468" s="720">
        <f t="shared" si="737"/>
        <v>0</v>
      </c>
      <c r="Z468" s="720">
        <f t="shared" si="737"/>
        <v>0</v>
      </c>
      <c r="AA468" s="720">
        <f t="shared" si="695"/>
        <v>0</v>
      </c>
      <c r="AB468" s="720">
        <f t="shared" si="730"/>
        <v>0</v>
      </c>
      <c r="AC468" s="720">
        <f t="shared" ref="AC468:AU468" si="738">$E468*AC610</f>
        <v>0</v>
      </c>
      <c r="AD468" s="720">
        <f t="shared" si="738"/>
        <v>0</v>
      </c>
      <c r="AE468" s="720">
        <f t="shared" si="738"/>
        <v>0</v>
      </c>
      <c r="AF468" s="720">
        <f t="shared" si="738"/>
        <v>0</v>
      </c>
      <c r="AG468" s="720">
        <f t="shared" si="738"/>
        <v>0</v>
      </c>
      <c r="AH468" s="720">
        <f t="shared" si="738"/>
        <v>0</v>
      </c>
      <c r="AI468" s="720">
        <f t="shared" si="738"/>
        <v>0</v>
      </c>
      <c r="AJ468" s="720">
        <f t="shared" si="738"/>
        <v>0</v>
      </c>
      <c r="AK468" s="720">
        <f t="shared" si="738"/>
        <v>0</v>
      </c>
      <c r="AL468" s="720">
        <f t="shared" si="738"/>
        <v>0</v>
      </c>
      <c r="AM468" s="720">
        <f t="shared" si="738"/>
        <v>0</v>
      </c>
      <c r="AN468" s="720">
        <f t="shared" si="738"/>
        <v>0</v>
      </c>
      <c r="AO468" s="720">
        <f t="shared" si="738"/>
        <v>0</v>
      </c>
      <c r="AP468" s="720">
        <f t="shared" si="738"/>
        <v>0</v>
      </c>
      <c r="AQ468" s="720">
        <f t="shared" si="738"/>
        <v>0</v>
      </c>
      <c r="AR468" s="720">
        <f t="shared" si="738"/>
        <v>0</v>
      </c>
      <c r="AS468" s="720">
        <f t="shared" si="738"/>
        <v>0</v>
      </c>
      <c r="AT468" s="720">
        <f t="shared" si="738"/>
        <v>0</v>
      </c>
      <c r="AU468" s="720">
        <f t="shared" si="738"/>
        <v>0</v>
      </c>
      <c r="AV468" s="720">
        <f t="shared" si="697"/>
        <v>0</v>
      </c>
      <c r="AW468" s="720"/>
      <c r="AX468" s="720"/>
      <c r="AY468" s="720"/>
      <c r="AZ468" s="720"/>
      <c r="BA468" s="720"/>
      <c r="BB468" s="720"/>
      <c r="BC468" s="720"/>
      <c r="BD468" s="720"/>
      <c r="BE468" s="720"/>
      <c r="BF468" s="720"/>
      <c r="BG468" s="720"/>
      <c r="BH468" s="720"/>
      <c r="BI468" s="720"/>
      <c r="BJ468" s="720"/>
      <c r="BK468" s="720"/>
      <c r="BL468" s="720"/>
      <c r="BM468" s="720"/>
      <c r="BN468" s="720"/>
      <c r="BO468" s="720"/>
      <c r="BP468" s="720"/>
      <c r="BQ468" s="720"/>
    </row>
    <row r="469" spans="1:69" s="400" customFormat="1" ht="25.5">
      <c r="A469" s="1372" t="s">
        <v>139</v>
      </c>
      <c r="B469" s="424" t="s">
        <v>1422</v>
      </c>
      <c r="C469" s="1349">
        <f ca="1">'I4 BO ASSETS'!N39</f>
        <v>0</v>
      </c>
      <c r="D469" s="720">
        <f t="shared" si="734"/>
        <v>0</v>
      </c>
      <c r="E469" s="720">
        <f t="shared" si="734"/>
        <v>0</v>
      </c>
      <c r="F469" s="720">
        <f t="shared" si="693"/>
        <v>0</v>
      </c>
      <c r="G469" s="720">
        <f t="shared" si="728"/>
        <v>0</v>
      </c>
      <c r="H469" s="720">
        <f t="shared" ref="H469:Z469" si="739">$D469*H611</f>
        <v>0</v>
      </c>
      <c r="I469" s="720">
        <f t="shared" si="739"/>
        <v>0</v>
      </c>
      <c r="J469" s="720">
        <f t="shared" si="739"/>
        <v>0</v>
      </c>
      <c r="K469" s="720">
        <f t="shared" si="739"/>
        <v>0</v>
      </c>
      <c r="L469" s="720">
        <f t="shared" si="739"/>
        <v>0</v>
      </c>
      <c r="M469" s="720">
        <f t="shared" si="739"/>
        <v>0</v>
      </c>
      <c r="N469" s="720">
        <f t="shared" si="739"/>
        <v>0</v>
      </c>
      <c r="O469" s="720">
        <f t="shared" si="739"/>
        <v>0</v>
      </c>
      <c r="P469" s="720">
        <f t="shared" si="739"/>
        <v>0</v>
      </c>
      <c r="Q469" s="720">
        <f t="shared" si="739"/>
        <v>0</v>
      </c>
      <c r="R469" s="720">
        <f t="shared" si="739"/>
        <v>0</v>
      </c>
      <c r="S469" s="720">
        <f t="shared" si="739"/>
        <v>0</v>
      </c>
      <c r="T469" s="720">
        <f t="shared" si="739"/>
        <v>0</v>
      </c>
      <c r="U469" s="720">
        <f t="shared" si="739"/>
        <v>0</v>
      </c>
      <c r="V469" s="720">
        <f t="shared" si="739"/>
        <v>0</v>
      </c>
      <c r="W469" s="720">
        <f t="shared" si="739"/>
        <v>0</v>
      </c>
      <c r="X469" s="720">
        <f t="shared" si="739"/>
        <v>0</v>
      </c>
      <c r="Y469" s="720">
        <f t="shared" si="739"/>
        <v>0</v>
      </c>
      <c r="Z469" s="720">
        <f t="shared" si="739"/>
        <v>0</v>
      </c>
      <c r="AA469" s="720">
        <f t="shared" si="695"/>
        <v>0</v>
      </c>
      <c r="AB469" s="720">
        <f t="shared" si="730"/>
        <v>0</v>
      </c>
      <c r="AC469" s="720">
        <f t="shared" ref="AC469:AU469" si="740">$E469*AC611</f>
        <v>0</v>
      </c>
      <c r="AD469" s="720">
        <f t="shared" si="740"/>
        <v>0</v>
      </c>
      <c r="AE469" s="720">
        <f t="shared" si="740"/>
        <v>0</v>
      </c>
      <c r="AF469" s="720">
        <f t="shared" si="740"/>
        <v>0</v>
      </c>
      <c r="AG469" s="720">
        <f t="shared" si="740"/>
        <v>0</v>
      </c>
      <c r="AH469" s="720">
        <f t="shared" si="740"/>
        <v>0</v>
      </c>
      <c r="AI469" s="720">
        <f t="shared" si="740"/>
        <v>0</v>
      </c>
      <c r="AJ469" s="720">
        <f t="shared" si="740"/>
        <v>0</v>
      </c>
      <c r="AK469" s="720">
        <f t="shared" si="740"/>
        <v>0</v>
      </c>
      <c r="AL469" s="720">
        <f t="shared" si="740"/>
        <v>0</v>
      </c>
      <c r="AM469" s="720">
        <f t="shared" si="740"/>
        <v>0</v>
      </c>
      <c r="AN469" s="720">
        <f t="shared" si="740"/>
        <v>0</v>
      </c>
      <c r="AO469" s="720">
        <f t="shared" si="740"/>
        <v>0</v>
      </c>
      <c r="AP469" s="720">
        <f t="shared" si="740"/>
        <v>0</v>
      </c>
      <c r="AQ469" s="720">
        <f t="shared" si="740"/>
        <v>0</v>
      </c>
      <c r="AR469" s="720">
        <f t="shared" si="740"/>
        <v>0</v>
      </c>
      <c r="AS469" s="720">
        <f t="shared" si="740"/>
        <v>0</v>
      </c>
      <c r="AT469" s="720">
        <f t="shared" si="740"/>
        <v>0</v>
      </c>
      <c r="AU469" s="720">
        <f t="shared" si="740"/>
        <v>0</v>
      </c>
      <c r="AV469" s="720">
        <f t="shared" si="697"/>
        <v>0</v>
      </c>
      <c r="AW469" s="720"/>
      <c r="AX469" s="720"/>
      <c r="AY469" s="720"/>
      <c r="AZ469" s="720"/>
      <c r="BA469" s="720"/>
      <c r="BB469" s="720"/>
      <c r="BC469" s="720"/>
      <c r="BD469" s="720"/>
      <c r="BE469" s="720"/>
      <c r="BF469" s="720"/>
      <c r="BG469" s="720"/>
      <c r="BH469" s="720"/>
      <c r="BI469" s="720"/>
      <c r="BJ469" s="720"/>
      <c r="BK469" s="720"/>
      <c r="BL469" s="720"/>
      <c r="BM469" s="720"/>
      <c r="BN469" s="720"/>
      <c r="BO469" s="720"/>
      <c r="BP469" s="720"/>
      <c r="BQ469" s="720"/>
    </row>
    <row r="470" spans="1:69" s="400" customFormat="1" ht="12.75">
      <c r="A470" s="1372" t="s">
        <v>140</v>
      </c>
      <c r="B470" s="424" t="s">
        <v>1423</v>
      </c>
      <c r="C470" s="1349">
        <f ca="1">'I4 BO ASSETS'!N40</f>
        <v>0</v>
      </c>
      <c r="D470" s="720">
        <f t="shared" si="734"/>
        <v>0</v>
      </c>
      <c r="E470" s="720">
        <f t="shared" si="734"/>
        <v>0</v>
      </c>
      <c r="F470" s="720">
        <f t="shared" si="693"/>
        <v>0</v>
      </c>
      <c r="G470" s="720">
        <f t="shared" si="728"/>
        <v>0</v>
      </c>
      <c r="H470" s="720">
        <f t="shared" ref="H470:Z470" si="741">$D470*H612</f>
        <v>0</v>
      </c>
      <c r="I470" s="720">
        <f t="shared" si="741"/>
        <v>0</v>
      </c>
      <c r="J470" s="720">
        <f t="shared" si="741"/>
        <v>0</v>
      </c>
      <c r="K470" s="720">
        <f t="shared" si="741"/>
        <v>0</v>
      </c>
      <c r="L470" s="720">
        <f t="shared" si="741"/>
        <v>0</v>
      </c>
      <c r="M470" s="720">
        <f t="shared" si="741"/>
        <v>0</v>
      </c>
      <c r="N470" s="720">
        <f t="shared" si="741"/>
        <v>0</v>
      </c>
      <c r="O470" s="720">
        <f t="shared" si="741"/>
        <v>0</v>
      </c>
      <c r="P470" s="720">
        <f t="shared" si="741"/>
        <v>0</v>
      </c>
      <c r="Q470" s="720">
        <f t="shared" si="741"/>
        <v>0</v>
      </c>
      <c r="R470" s="720">
        <f t="shared" si="741"/>
        <v>0</v>
      </c>
      <c r="S470" s="720">
        <f t="shared" si="741"/>
        <v>0</v>
      </c>
      <c r="T470" s="720">
        <f t="shared" si="741"/>
        <v>0</v>
      </c>
      <c r="U470" s="720">
        <f t="shared" si="741"/>
        <v>0</v>
      </c>
      <c r="V470" s="720">
        <f t="shared" si="741"/>
        <v>0</v>
      </c>
      <c r="W470" s="720">
        <f t="shared" si="741"/>
        <v>0</v>
      </c>
      <c r="X470" s="720">
        <f t="shared" si="741"/>
        <v>0</v>
      </c>
      <c r="Y470" s="720">
        <f t="shared" si="741"/>
        <v>0</v>
      </c>
      <c r="Z470" s="720">
        <f t="shared" si="741"/>
        <v>0</v>
      </c>
      <c r="AA470" s="720">
        <f t="shared" si="695"/>
        <v>0</v>
      </c>
      <c r="AB470" s="720">
        <f t="shared" si="730"/>
        <v>0</v>
      </c>
      <c r="AC470" s="720">
        <f t="shared" ref="AC470:AU470" si="742">$E470*AC612</f>
        <v>0</v>
      </c>
      <c r="AD470" s="720">
        <f t="shared" si="742"/>
        <v>0</v>
      </c>
      <c r="AE470" s="720">
        <f t="shared" si="742"/>
        <v>0</v>
      </c>
      <c r="AF470" s="720">
        <f t="shared" si="742"/>
        <v>0</v>
      </c>
      <c r="AG470" s="720">
        <f t="shared" si="742"/>
        <v>0</v>
      </c>
      <c r="AH470" s="720">
        <f t="shared" si="742"/>
        <v>0</v>
      </c>
      <c r="AI470" s="720">
        <f t="shared" si="742"/>
        <v>0</v>
      </c>
      <c r="AJ470" s="720">
        <f t="shared" si="742"/>
        <v>0</v>
      </c>
      <c r="AK470" s="720">
        <f t="shared" si="742"/>
        <v>0</v>
      </c>
      <c r="AL470" s="720">
        <f t="shared" si="742"/>
        <v>0</v>
      </c>
      <c r="AM470" s="720">
        <f t="shared" si="742"/>
        <v>0</v>
      </c>
      <c r="AN470" s="720">
        <f t="shared" si="742"/>
        <v>0</v>
      </c>
      <c r="AO470" s="720">
        <f t="shared" si="742"/>
        <v>0</v>
      </c>
      <c r="AP470" s="720">
        <f t="shared" si="742"/>
        <v>0</v>
      </c>
      <c r="AQ470" s="720">
        <f t="shared" si="742"/>
        <v>0</v>
      </c>
      <c r="AR470" s="720">
        <f t="shared" si="742"/>
        <v>0</v>
      </c>
      <c r="AS470" s="720">
        <f t="shared" si="742"/>
        <v>0</v>
      </c>
      <c r="AT470" s="720">
        <f t="shared" si="742"/>
        <v>0</v>
      </c>
      <c r="AU470" s="720">
        <f t="shared" si="742"/>
        <v>0</v>
      </c>
      <c r="AV470" s="720">
        <f t="shared" si="697"/>
        <v>0</v>
      </c>
      <c r="AW470" s="720"/>
      <c r="AX470" s="720"/>
      <c r="AY470" s="720"/>
      <c r="AZ470" s="720"/>
      <c r="BA470" s="720"/>
      <c r="BB470" s="720"/>
      <c r="BC470" s="720"/>
      <c r="BD470" s="720"/>
      <c r="BE470" s="720"/>
      <c r="BF470" s="720"/>
      <c r="BG470" s="720"/>
      <c r="BH470" s="720"/>
      <c r="BI470" s="720"/>
      <c r="BJ470" s="720"/>
      <c r="BK470" s="720"/>
      <c r="BL470" s="720"/>
      <c r="BM470" s="720"/>
      <c r="BN470" s="720"/>
      <c r="BO470" s="720"/>
      <c r="BP470" s="720"/>
      <c r="BQ470" s="720"/>
    </row>
    <row r="471" spans="1:69" s="400" customFormat="1" ht="12.75">
      <c r="A471" s="1372" t="s">
        <v>141</v>
      </c>
      <c r="B471" s="424" t="s">
        <v>1447</v>
      </c>
      <c r="C471" s="1349">
        <f ca="1">'I4 BO ASSETS'!N41</f>
        <v>0</v>
      </c>
      <c r="D471" s="720">
        <f t="shared" si="734"/>
        <v>0</v>
      </c>
      <c r="E471" s="720">
        <f t="shared" si="734"/>
        <v>0</v>
      </c>
      <c r="F471" s="720">
        <f t="shared" si="693"/>
        <v>0</v>
      </c>
      <c r="G471" s="720">
        <f t="shared" si="728"/>
        <v>0</v>
      </c>
      <c r="H471" s="720">
        <f t="shared" ref="H471:Z471" si="743">$D471*H613</f>
        <v>0</v>
      </c>
      <c r="I471" s="720">
        <f t="shared" si="743"/>
        <v>0</v>
      </c>
      <c r="J471" s="720">
        <f t="shared" si="743"/>
        <v>0</v>
      </c>
      <c r="K471" s="720">
        <f t="shared" si="743"/>
        <v>0</v>
      </c>
      <c r="L471" s="720">
        <f t="shared" si="743"/>
        <v>0</v>
      </c>
      <c r="M471" s="720">
        <f t="shared" si="743"/>
        <v>0</v>
      </c>
      <c r="N471" s="720">
        <f t="shared" si="743"/>
        <v>0</v>
      </c>
      <c r="O471" s="720">
        <f t="shared" si="743"/>
        <v>0</v>
      </c>
      <c r="P471" s="720">
        <f t="shared" si="743"/>
        <v>0</v>
      </c>
      <c r="Q471" s="720">
        <f t="shared" si="743"/>
        <v>0</v>
      </c>
      <c r="R471" s="720">
        <f t="shared" si="743"/>
        <v>0</v>
      </c>
      <c r="S471" s="720">
        <f t="shared" si="743"/>
        <v>0</v>
      </c>
      <c r="T471" s="720">
        <f t="shared" si="743"/>
        <v>0</v>
      </c>
      <c r="U471" s="720">
        <f t="shared" si="743"/>
        <v>0</v>
      </c>
      <c r="V471" s="720">
        <f t="shared" si="743"/>
        <v>0</v>
      </c>
      <c r="W471" s="720">
        <f t="shared" si="743"/>
        <v>0</v>
      </c>
      <c r="X471" s="720">
        <f t="shared" si="743"/>
        <v>0</v>
      </c>
      <c r="Y471" s="720">
        <f t="shared" si="743"/>
        <v>0</v>
      </c>
      <c r="Z471" s="720">
        <f t="shared" si="743"/>
        <v>0</v>
      </c>
      <c r="AA471" s="720">
        <f t="shared" si="695"/>
        <v>0</v>
      </c>
      <c r="AB471" s="720">
        <f t="shared" si="730"/>
        <v>0</v>
      </c>
      <c r="AC471" s="720">
        <f t="shared" ref="AC471:AU471" si="744">$E471*AC613</f>
        <v>0</v>
      </c>
      <c r="AD471" s="720">
        <f t="shared" si="744"/>
        <v>0</v>
      </c>
      <c r="AE471" s="720">
        <f t="shared" si="744"/>
        <v>0</v>
      </c>
      <c r="AF471" s="720">
        <f t="shared" si="744"/>
        <v>0</v>
      </c>
      <c r="AG471" s="720">
        <f t="shared" si="744"/>
        <v>0</v>
      </c>
      <c r="AH471" s="720">
        <f t="shared" si="744"/>
        <v>0</v>
      </c>
      <c r="AI471" s="720">
        <f t="shared" si="744"/>
        <v>0</v>
      </c>
      <c r="AJ471" s="720">
        <f t="shared" si="744"/>
        <v>0</v>
      </c>
      <c r="AK471" s="720">
        <f t="shared" si="744"/>
        <v>0</v>
      </c>
      <c r="AL471" s="720">
        <f t="shared" si="744"/>
        <v>0</v>
      </c>
      <c r="AM471" s="720">
        <f t="shared" si="744"/>
        <v>0</v>
      </c>
      <c r="AN471" s="720">
        <f t="shared" si="744"/>
        <v>0</v>
      </c>
      <c r="AO471" s="720">
        <f t="shared" si="744"/>
        <v>0</v>
      </c>
      <c r="AP471" s="720">
        <f t="shared" si="744"/>
        <v>0</v>
      </c>
      <c r="AQ471" s="720">
        <f t="shared" si="744"/>
        <v>0</v>
      </c>
      <c r="AR471" s="720">
        <f t="shared" si="744"/>
        <v>0</v>
      </c>
      <c r="AS471" s="720">
        <f t="shared" si="744"/>
        <v>0</v>
      </c>
      <c r="AT471" s="720">
        <f t="shared" si="744"/>
        <v>0</v>
      </c>
      <c r="AU471" s="720">
        <f t="shared" si="744"/>
        <v>0</v>
      </c>
      <c r="AV471" s="720">
        <f t="shared" si="697"/>
        <v>0</v>
      </c>
      <c r="AW471" s="720"/>
      <c r="AX471" s="720"/>
      <c r="AY471" s="720"/>
      <c r="AZ471" s="720"/>
      <c r="BA471" s="720"/>
      <c r="BB471" s="720"/>
      <c r="BC471" s="720"/>
      <c r="BD471" s="720"/>
      <c r="BE471" s="720"/>
      <c r="BF471" s="720"/>
      <c r="BG471" s="720"/>
      <c r="BH471" s="720"/>
      <c r="BI471" s="720"/>
      <c r="BJ471" s="720"/>
      <c r="BK471" s="720"/>
      <c r="BL471" s="720"/>
      <c r="BM471" s="720"/>
      <c r="BN471" s="720"/>
      <c r="BO471" s="720"/>
      <c r="BP471" s="720"/>
      <c r="BQ471" s="720"/>
    </row>
    <row r="472" spans="1:69" s="400" customFormat="1" ht="12.75">
      <c r="A472" s="1372">
        <v>1835</v>
      </c>
      <c r="B472" s="424" t="s">
        <v>413</v>
      </c>
      <c r="C472" s="1349">
        <f ca="1">'I4 BO ASSETS'!N42</f>
        <v>0</v>
      </c>
      <c r="D472" s="720">
        <f t="shared" si="734"/>
        <v>0</v>
      </c>
      <c r="E472" s="720">
        <f t="shared" si="734"/>
        <v>0</v>
      </c>
      <c r="F472" s="720">
        <f t="shared" si="693"/>
        <v>0</v>
      </c>
      <c r="G472" s="720">
        <f t="shared" si="728"/>
        <v>0</v>
      </c>
      <c r="H472" s="720">
        <f t="shared" ref="H472:Z472" si="745">$D472*H614</f>
        <v>0</v>
      </c>
      <c r="I472" s="720">
        <f t="shared" si="745"/>
        <v>0</v>
      </c>
      <c r="J472" s="720">
        <f t="shared" si="745"/>
        <v>0</v>
      </c>
      <c r="K472" s="720">
        <f t="shared" si="745"/>
        <v>0</v>
      </c>
      <c r="L472" s="720">
        <f t="shared" si="745"/>
        <v>0</v>
      </c>
      <c r="M472" s="720">
        <f t="shared" si="745"/>
        <v>0</v>
      </c>
      <c r="N472" s="720">
        <f t="shared" si="745"/>
        <v>0</v>
      </c>
      <c r="O472" s="720">
        <f t="shared" si="745"/>
        <v>0</v>
      </c>
      <c r="P472" s="720">
        <f t="shared" si="745"/>
        <v>0</v>
      </c>
      <c r="Q472" s="720">
        <f t="shared" si="745"/>
        <v>0</v>
      </c>
      <c r="R472" s="720">
        <f t="shared" si="745"/>
        <v>0</v>
      </c>
      <c r="S472" s="720">
        <f t="shared" si="745"/>
        <v>0</v>
      </c>
      <c r="T472" s="720">
        <f t="shared" si="745"/>
        <v>0</v>
      </c>
      <c r="U472" s="720">
        <f t="shared" si="745"/>
        <v>0</v>
      </c>
      <c r="V472" s="720">
        <f t="shared" si="745"/>
        <v>0</v>
      </c>
      <c r="W472" s="720">
        <f t="shared" si="745"/>
        <v>0</v>
      </c>
      <c r="X472" s="720">
        <f t="shared" si="745"/>
        <v>0</v>
      </c>
      <c r="Y472" s="720">
        <f t="shared" si="745"/>
        <v>0</v>
      </c>
      <c r="Z472" s="720">
        <f t="shared" si="745"/>
        <v>0</v>
      </c>
      <c r="AA472" s="720">
        <f t="shared" si="695"/>
        <v>0</v>
      </c>
      <c r="AB472" s="720">
        <f t="shared" si="730"/>
        <v>0</v>
      </c>
      <c r="AC472" s="720">
        <f t="shared" ref="AC472:AU472" si="746">$E472*AC614</f>
        <v>0</v>
      </c>
      <c r="AD472" s="720">
        <f t="shared" si="746"/>
        <v>0</v>
      </c>
      <c r="AE472" s="720">
        <f t="shared" si="746"/>
        <v>0</v>
      </c>
      <c r="AF472" s="720">
        <f t="shared" si="746"/>
        <v>0</v>
      </c>
      <c r="AG472" s="720">
        <f t="shared" si="746"/>
        <v>0</v>
      </c>
      <c r="AH472" s="720">
        <f t="shared" si="746"/>
        <v>0</v>
      </c>
      <c r="AI472" s="720">
        <f t="shared" si="746"/>
        <v>0</v>
      </c>
      <c r="AJ472" s="720">
        <f t="shared" si="746"/>
        <v>0</v>
      </c>
      <c r="AK472" s="720">
        <f t="shared" si="746"/>
        <v>0</v>
      </c>
      <c r="AL472" s="720">
        <f t="shared" si="746"/>
        <v>0</v>
      </c>
      <c r="AM472" s="720">
        <f t="shared" si="746"/>
        <v>0</v>
      </c>
      <c r="AN472" s="720">
        <f t="shared" si="746"/>
        <v>0</v>
      </c>
      <c r="AO472" s="720">
        <f t="shared" si="746"/>
        <v>0</v>
      </c>
      <c r="AP472" s="720">
        <f t="shared" si="746"/>
        <v>0</v>
      </c>
      <c r="AQ472" s="720">
        <f t="shared" si="746"/>
        <v>0</v>
      </c>
      <c r="AR472" s="720">
        <f t="shared" si="746"/>
        <v>0</v>
      </c>
      <c r="AS472" s="720">
        <f t="shared" si="746"/>
        <v>0</v>
      </c>
      <c r="AT472" s="720">
        <f t="shared" si="746"/>
        <v>0</v>
      </c>
      <c r="AU472" s="720">
        <f t="shared" si="746"/>
        <v>0</v>
      </c>
      <c r="AV472" s="720">
        <f t="shared" si="697"/>
        <v>0</v>
      </c>
      <c r="AW472" s="720"/>
      <c r="AX472" s="720"/>
      <c r="AY472" s="720"/>
      <c r="AZ472" s="720"/>
      <c r="BA472" s="720"/>
      <c r="BB472" s="720"/>
      <c r="BC472" s="720"/>
      <c r="BD472" s="720"/>
      <c r="BE472" s="720"/>
      <c r="BF472" s="720"/>
      <c r="BG472" s="720"/>
      <c r="BH472" s="720"/>
      <c r="BI472" s="720"/>
      <c r="BJ472" s="720"/>
      <c r="BK472" s="720"/>
      <c r="BL472" s="720"/>
      <c r="BM472" s="720"/>
      <c r="BN472" s="720"/>
      <c r="BO472" s="720"/>
      <c r="BP472" s="720"/>
      <c r="BQ472" s="720"/>
    </row>
    <row r="473" spans="1:69" s="400" customFormat="1" ht="25.5">
      <c r="A473" s="1372" t="s">
        <v>142</v>
      </c>
      <c r="B473" s="424" t="s">
        <v>1448</v>
      </c>
      <c r="C473" s="1349">
        <f ca="1">'I4 BO ASSETS'!N43</f>
        <v>0</v>
      </c>
      <c r="D473" s="720">
        <f t="shared" si="734"/>
        <v>0</v>
      </c>
      <c r="E473" s="720">
        <f t="shared" si="734"/>
        <v>0</v>
      </c>
      <c r="F473" s="720">
        <f t="shared" si="693"/>
        <v>0</v>
      </c>
      <c r="G473" s="720">
        <f t="shared" si="728"/>
        <v>0</v>
      </c>
      <c r="H473" s="720">
        <f t="shared" ref="H473:Z473" si="747">$D473*H615</f>
        <v>0</v>
      </c>
      <c r="I473" s="720">
        <f t="shared" si="747"/>
        <v>0</v>
      </c>
      <c r="J473" s="720">
        <f t="shared" si="747"/>
        <v>0</v>
      </c>
      <c r="K473" s="720">
        <f t="shared" si="747"/>
        <v>0</v>
      </c>
      <c r="L473" s="720">
        <f t="shared" si="747"/>
        <v>0</v>
      </c>
      <c r="M473" s="720">
        <f t="shared" si="747"/>
        <v>0</v>
      </c>
      <c r="N473" s="720">
        <f t="shared" si="747"/>
        <v>0</v>
      </c>
      <c r="O473" s="720">
        <f t="shared" si="747"/>
        <v>0</v>
      </c>
      <c r="P473" s="720">
        <f t="shared" si="747"/>
        <v>0</v>
      </c>
      <c r="Q473" s="720">
        <f t="shared" si="747"/>
        <v>0</v>
      </c>
      <c r="R473" s="720">
        <f t="shared" si="747"/>
        <v>0</v>
      </c>
      <c r="S473" s="720">
        <f t="shared" si="747"/>
        <v>0</v>
      </c>
      <c r="T473" s="720">
        <f t="shared" si="747"/>
        <v>0</v>
      </c>
      <c r="U473" s="720">
        <f t="shared" si="747"/>
        <v>0</v>
      </c>
      <c r="V473" s="720">
        <f t="shared" si="747"/>
        <v>0</v>
      </c>
      <c r="W473" s="720">
        <f t="shared" si="747"/>
        <v>0</v>
      </c>
      <c r="X473" s="720">
        <f t="shared" si="747"/>
        <v>0</v>
      </c>
      <c r="Y473" s="720">
        <f t="shared" si="747"/>
        <v>0</v>
      </c>
      <c r="Z473" s="720">
        <f t="shared" si="747"/>
        <v>0</v>
      </c>
      <c r="AA473" s="720">
        <f t="shared" si="695"/>
        <v>0</v>
      </c>
      <c r="AB473" s="720">
        <f t="shared" si="730"/>
        <v>0</v>
      </c>
      <c r="AC473" s="720">
        <f t="shared" ref="AC473:AU473" si="748">$E473*AC615</f>
        <v>0</v>
      </c>
      <c r="AD473" s="720">
        <f t="shared" si="748"/>
        <v>0</v>
      </c>
      <c r="AE473" s="720">
        <f t="shared" si="748"/>
        <v>0</v>
      </c>
      <c r="AF473" s="720">
        <f t="shared" si="748"/>
        <v>0</v>
      </c>
      <c r="AG473" s="720">
        <f t="shared" si="748"/>
        <v>0</v>
      </c>
      <c r="AH473" s="720">
        <f t="shared" si="748"/>
        <v>0</v>
      </c>
      <c r="AI473" s="720">
        <f t="shared" si="748"/>
        <v>0</v>
      </c>
      <c r="AJ473" s="720">
        <f t="shared" si="748"/>
        <v>0</v>
      </c>
      <c r="AK473" s="720">
        <f t="shared" si="748"/>
        <v>0</v>
      </c>
      <c r="AL473" s="720">
        <f t="shared" si="748"/>
        <v>0</v>
      </c>
      <c r="AM473" s="720">
        <f t="shared" si="748"/>
        <v>0</v>
      </c>
      <c r="AN473" s="720">
        <f t="shared" si="748"/>
        <v>0</v>
      </c>
      <c r="AO473" s="720">
        <f t="shared" si="748"/>
        <v>0</v>
      </c>
      <c r="AP473" s="720">
        <f t="shared" si="748"/>
        <v>0</v>
      </c>
      <c r="AQ473" s="720">
        <f t="shared" si="748"/>
        <v>0</v>
      </c>
      <c r="AR473" s="720">
        <f t="shared" si="748"/>
        <v>0</v>
      </c>
      <c r="AS473" s="720">
        <f t="shared" si="748"/>
        <v>0</v>
      </c>
      <c r="AT473" s="720">
        <f t="shared" si="748"/>
        <v>0</v>
      </c>
      <c r="AU473" s="720">
        <f t="shared" si="748"/>
        <v>0</v>
      </c>
      <c r="AV473" s="720">
        <f t="shared" si="697"/>
        <v>0</v>
      </c>
      <c r="AW473" s="720"/>
      <c r="AX473" s="720"/>
      <c r="AY473" s="720"/>
      <c r="AZ473" s="720"/>
      <c r="BA473" s="720"/>
      <c r="BB473" s="720"/>
      <c r="BC473" s="720"/>
      <c r="BD473" s="720"/>
      <c r="BE473" s="720"/>
      <c r="BF473" s="720"/>
      <c r="BG473" s="720"/>
      <c r="BH473" s="720"/>
      <c r="BI473" s="720"/>
      <c r="BJ473" s="720"/>
      <c r="BK473" s="720"/>
      <c r="BL473" s="720"/>
      <c r="BM473" s="720"/>
      <c r="BN473" s="720"/>
      <c r="BO473" s="720"/>
      <c r="BP473" s="720"/>
      <c r="BQ473" s="720"/>
    </row>
    <row r="474" spans="1:69" s="400" customFormat="1" ht="25.5">
      <c r="A474" s="1372" t="s">
        <v>143</v>
      </c>
      <c r="B474" s="424" t="s">
        <v>1449</v>
      </c>
      <c r="C474" s="1349">
        <f ca="1">'I4 BO ASSETS'!N44</f>
        <v>0</v>
      </c>
      <c r="D474" s="720">
        <f t="shared" si="734"/>
        <v>0</v>
      </c>
      <c r="E474" s="720">
        <f t="shared" si="734"/>
        <v>0</v>
      </c>
      <c r="F474" s="720">
        <f t="shared" si="693"/>
        <v>0</v>
      </c>
      <c r="G474" s="720">
        <f t="shared" si="728"/>
        <v>0</v>
      </c>
      <c r="H474" s="720">
        <f t="shared" ref="H474:Z474" si="749">$D474*H616</f>
        <v>0</v>
      </c>
      <c r="I474" s="720">
        <f t="shared" si="749"/>
        <v>0</v>
      </c>
      <c r="J474" s="720">
        <f t="shared" si="749"/>
        <v>0</v>
      </c>
      <c r="K474" s="720">
        <f t="shared" si="749"/>
        <v>0</v>
      </c>
      <c r="L474" s="720">
        <f t="shared" si="749"/>
        <v>0</v>
      </c>
      <c r="M474" s="720">
        <f t="shared" si="749"/>
        <v>0</v>
      </c>
      <c r="N474" s="720">
        <f t="shared" si="749"/>
        <v>0</v>
      </c>
      <c r="O474" s="720">
        <f t="shared" si="749"/>
        <v>0</v>
      </c>
      <c r="P474" s="720">
        <f t="shared" si="749"/>
        <v>0</v>
      </c>
      <c r="Q474" s="720">
        <f t="shared" si="749"/>
        <v>0</v>
      </c>
      <c r="R474" s="720">
        <f t="shared" si="749"/>
        <v>0</v>
      </c>
      <c r="S474" s="720">
        <f t="shared" si="749"/>
        <v>0</v>
      </c>
      <c r="T474" s="720">
        <f t="shared" si="749"/>
        <v>0</v>
      </c>
      <c r="U474" s="720">
        <f t="shared" si="749"/>
        <v>0</v>
      </c>
      <c r="V474" s="720">
        <f t="shared" si="749"/>
        <v>0</v>
      </c>
      <c r="W474" s="720">
        <f t="shared" si="749"/>
        <v>0</v>
      </c>
      <c r="X474" s="720">
        <f t="shared" si="749"/>
        <v>0</v>
      </c>
      <c r="Y474" s="720">
        <f t="shared" si="749"/>
        <v>0</v>
      </c>
      <c r="Z474" s="720">
        <f t="shared" si="749"/>
        <v>0</v>
      </c>
      <c r="AA474" s="720">
        <f t="shared" si="695"/>
        <v>0</v>
      </c>
      <c r="AB474" s="720">
        <f t="shared" si="730"/>
        <v>0</v>
      </c>
      <c r="AC474" s="720">
        <f t="shared" ref="AC474:AU474" si="750">$E474*AC616</f>
        <v>0</v>
      </c>
      <c r="AD474" s="720">
        <f t="shared" si="750"/>
        <v>0</v>
      </c>
      <c r="AE474" s="720">
        <f t="shared" si="750"/>
        <v>0</v>
      </c>
      <c r="AF474" s="720">
        <f t="shared" si="750"/>
        <v>0</v>
      </c>
      <c r="AG474" s="720">
        <f t="shared" si="750"/>
        <v>0</v>
      </c>
      <c r="AH474" s="720">
        <f t="shared" si="750"/>
        <v>0</v>
      </c>
      <c r="AI474" s="720">
        <f t="shared" si="750"/>
        <v>0</v>
      </c>
      <c r="AJ474" s="720">
        <f t="shared" si="750"/>
        <v>0</v>
      </c>
      <c r="AK474" s="720">
        <f t="shared" si="750"/>
        <v>0</v>
      </c>
      <c r="AL474" s="720">
        <f t="shared" si="750"/>
        <v>0</v>
      </c>
      <c r="AM474" s="720">
        <f t="shared" si="750"/>
        <v>0</v>
      </c>
      <c r="AN474" s="720">
        <f t="shared" si="750"/>
        <v>0</v>
      </c>
      <c r="AO474" s="720">
        <f t="shared" si="750"/>
        <v>0</v>
      </c>
      <c r="AP474" s="720">
        <f t="shared" si="750"/>
        <v>0</v>
      </c>
      <c r="AQ474" s="720">
        <f t="shared" si="750"/>
        <v>0</v>
      </c>
      <c r="AR474" s="720">
        <f t="shared" si="750"/>
        <v>0</v>
      </c>
      <c r="AS474" s="720">
        <f t="shared" si="750"/>
        <v>0</v>
      </c>
      <c r="AT474" s="720">
        <f t="shared" si="750"/>
        <v>0</v>
      </c>
      <c r="AU474" s="720">
        <f t="shared" si="750"/>
        <v>0</v>
      </c>
      <c r="AV474" s="720">
        <f t="shared" si="697"/>
        <v>0</v>
      </c>
      <c r="AW474" s="720"/>
      <c r="AX474" s="720"/>
      <c r="AY474" s="720"/>
      <c r="AZ474" s="720"/>
      <c r="BA474" s="720"/>
      <c r="BB474" s="720"/>
      <c r="BC474" s="720"/>
      <c r="BD474" s="720"/>
      <c r="BE474" s="720"/>
      <c r="BF474" s="720"/>
      <c r="BG474" s="720"/>
      <c r="BH474" s="720"/>
      <c r="BI474" s="720"/>
      <c r="BJ474" s="720"/>
      <c r="BK474" s="720"/>
      <c r="BL474" s="720"/>
      <c r="BM474" s="720"/>
      <c r="BN474" s="720"/>
      <c r="BO474" s="720"/>
      <c r="BP474" s="720"/>
      <c r="BQ474" s="720"/>
    </row>
    <row r="475" spans="1:69" s="400" customFormat="1" ht="25.5">
      <c r="A475" s="1372" t="s">
        <v>144</v>
      </c>
      <c r="B475" s="424" t="s">
        <v>1450</v>
      </c>
      <c r="C475" s="1349">
        <f ca="1">'I4 BO ASSETS'!N45</f>
        <v>0</v>
      </c>
      <c r="D475" s="720">
        <f t="shared" si="734"/>
        <v>0</v>
      </c>
      <c r="E475" s="720">
        <f t="shared" si="734"/>
        <v>0</v>
      </c>
      <c r="F475" s="720">
        <f t="shared" si="693"/>
        <v>0</v>
      </c>
      <c r="G475" s="720">
        <f t="shared" si="728"/>
        <v>0</v>
      </c>
      <c r="H475" s="720">
        <f t="shared" ref="H475:Z475" si="751">$D475*H617</f>
        <v>0</v>
      </c>
      <c r="I475" s="720">
        <f t="shared" si="751"/>
        <v>0</v>
      </c>
      <c r="J475" s="720">
        <f t="shared" si="751"/>
        <v>0</v>
      </c>
      <c r="K475" s="720">
        <f t="shared" si="751"/>
        <v>0</v>
      </c>
      <c r="L475" s="720">
        <f t="shared" si="751"/>
        <v>0</v>
      </c>
      <c r="M475" s="720">
        <f t="shared" si="751"/>
        <v>0</v>
      </c>
      <c r="N475" s="720">
        <f t="shared" si="751"/>
        <v>0</v>
      </c>
      <c r="O475" s="720">
        <f t="shared" si="751"/>
        <v>0</v>
      </c>
      <c r="P475" s="720">
        <f t="shared" si="751"/>
        <v>0</v>
      </c>
      <c r="Q475" s="720">
        <f t="shared" si="751"/>
        <v>0</v>
      </c>
      <c r="R475" s="720">
        <f t="shared" si="751"/>
        <v>0</v>
      </c>
      <c r="S475" s="720">
        <f t="shared" si="751"/>
        <v>0</v>
      </c>
      <c r="T475" s="720">
        <f t="shared" si="751"/>
        <v>0</v>
      </c>
      <c r="U475" s="720">
        <f t="shared" si="751"/>
        <v>0</v>
      </c>
      <c r="V475" s="720">
        <f t="shared" si="751"/>
        <v>0</v>
      </c>
      <c r="W475" s="720">
        <f t="shared" si="751"/>
        <v>0</v>
      </c>
      <c r="X475" s="720">
        <f t="shared" si="751"/>
        <v>0</v>
      </c>
      <c r="Y475" s="720">
        <f t="shared" si="751"/>
        <v>0</v>
      </c>
      <c r="Z475" s="720">
        <f t="shared" si="751"/>
        <v>0</v>
      </c>
      <c r="AA475" s="720">
        <f t="shared" si="695"/>
        <v>0</v>
      </c>
      <c r="AB475" s="720">
        <f t="shared" si="730"/>
        <v>0</v>
      </c>
      <c r="AC475" s="720">
        <f t="shared" ref="AC475:AU475" si="752">$E475*AC617</f>
        <v>0</v>
      </c>
      <c r="AD475" s="720">
        <f t="shared" si="752"/>
        <v>0</v>
      </c>
      <c r="AE475" s="720">
        <f t="shared" si="752"/>
        <v>0</v>
      </c>
      <c r="AF475" s="720">
        <f t="shared" si="752"/>
        <v>0</v>
      </c>
      <c r="AG475" s="720">
        <f t="shared" si="752"/>
        <v>0</v>
      </c>
      <c r="AH475" s="720">
        <f t="shared" si="752"/>
        <v>0</v>
      </c>
      <c r="AI475" s="720">
        <f t="shared" si="752"/>
        <v>0</v>
      </c>
      <c r="AJ475" s="720">
        <f t="shared" si="752"/>
        <v>0</v>
      </c>
      <c r="AK475" s="720">
        <f t="shared" si="752"/>
        <v>0</v>
      </c>
      <c r="AL475" s="720">
        <f t="shared" si="752"/>
        <v>0</v>
      </c>
      <c r="AM475" s="720">
        <f t="shared" si="752"/>
        <v>0</v>
      </c>
      <c r="AN475" s="720">
        <f t="shared" si="752"/>
        <v>0</v>
      </c>
      <c r="AO475" s="720">
        <f t="shared" si="752"/>
        <v>0</v>
      </c>
      <c r="AP475" s="720">
        <f t="shared" si="752"/>
        <v>0</v>
      </c>
      <c r="AQ475" s="720">
        <f t="shared" si="752"/>
        <v>0</v>
      </c>
      <c r="AR475" s="720">
        <f t="shared" si="752"/>
        <v>0</v>
      </c>
      <c r="AS475" s="720">
        <f t="shared" si="752"/>
        <v>0</v>
      </c>
      <c r="AT475" s="720">
        <f t="shared" si="752"/>
        <v>0</v>
      </c>
      <c r="AU475" s="720">
        <f t="shared" si="752"/>
        <v>0</v>
      </c>
      <c r="AV475" s="720">
        <f t="shared" si="697"/>
        <v>0</v>
      </c>
      <c r="AW475" s="720"/>
      <c r="AX475" s="720"/>
      <c r="AY475" s="720"/>
      <c r="AZ475" s="720"/>
      <c r="BA475" s="720"/>
      <c r="BB475" s="720"/>
      <c r="BC475" s="720"/>
      <c r="BD475" s="720"/>
      <c r="BE475" s="720"/>
      <c r="BF475" s="720"/>
      <c r="BG475" s="720"/>
      <c r="BH475" s="720"/>
      <c r="BI475" s="720"/>
      <c r="BJ475" s="720"/>
      <c r="BK475" s="720"/>
      <c r="BL475" s="720"/>
      <c r="BM475" s="720"/>
      <c r="BN475" s="720"/>
      <c r="BO475" s="720"/>
      <c r="BP475" s="720"/>
      <c r="BQ475" s="720"/>
    </row>
    <row r="476" spans="1:69" s="400" customFormat="1" ht="12.75">
      <c r="A476" s="1372">
        <v>1840</v>
      </c>
      <c r="B476" s="424" t="s">
        <v>414</v>
      </c>
      <c r="C476" s="1349">
        <f ca="1">'I4 BO ASSETS'!N46</f>
        <v>0</v>
      </c>
      <c r="D476" s="720">
        <f t="shared" si="734"/>
        <v>0</v>
      </c>
      <c r="E476" s="720">
        <f t="shared" si="734"/>
        <v>0</v>
      </c>
      <c r="F476" s="720">
        <f t="shared" si="693"/>
        <v>0</v>
      </c>
      <c r="G476" s="720">
        <f t="shared" si="728"/>
        <v>0</v>
      </c>
      <c r="H476" s="720">
        <f t="shared" ref="H476:Z476" si="753">$D476*H618</f>
        <v>0</v>
      </c>
      <c r="I476" s="720">
        <f t="shared" si="753"/>
        <v>0</v>
      </c>
      <c r="J476" s="720">
        <f t="shared" si="753"/>
        <v>0</v>
      </c>
      <c r="K476" s="720">
        <f t="shared" si="753"/>
        <v>0</v>
      </c>
      <c r="L476" s="720">
        <f t="shared" si="753"/>
        <v>0</v>
      </c>
      <c r="M476" s="720">
        <f t="shared" si="753"/>
        <v>0</v>
      </c>
      <c r="N476" s="720">
        <f t="shared" si="753"/>
        <v>0</v>
      </c>
      <c r="O476" s="720">
        <f t="shared" si="753"/>
        <v>0</v>
      </c>
      <c r="P476" s="720">
        <f t="shared" si="753"/>
        <v>0</v>
      </c>
      <c r="Q476" s="720">
        <f t="shared" si="753"/>
        <v>0</v>
      </c>
      <c r="R476" s="720">
        <f t="shared" si="753"/>
        <v>0</v>
      </c>
      <c r="S476" s="720">
        <f t="shared" si="753"/>
        <v>0</v>
      </c>
      <c r="T476" s="720">
        <f t="shared" si="753"/>
        <v>0</v>
      </c>
      <c r="U476" s="720">
        <f t="shared" si="753"/>
        <v>0</v>
      </c>
      <c r="V476" s="720">
        <f t="shared" si="753"/>
        <v>0</v>
      </c>
      <c r="W476" s="720">
        <f t="shared" si="753"/>
        <v>0</v>
      </c>
      <c r="X476" s="720">
        <f t="shared" si="753"/>
        <v>0</v>
      </c>
      <c r="Y476" s="720">
        <f t="shared" si="753"/>
        <v>0</v>
      </c>
      <c r="Z476" s="720">
        <f t="shared" si="753"/>
        <v>0</v>
      </c>
      <c r="AA476" s="720">
        <f t="shared" si="695"/>
        <v>0</v>
      </c>
      <c r="AB476" s="720">
        <f t="shared" si="730"/>
        <v>0</v>
      </c>
      <c r="AC476" s="720">
        <f t="shared" ref="AC476:AU476" si="754">$E476*AC618</f>
        <v>0</v>
      </c>
      <c r="AD476" s="720">
        <f t="shared" si="754"/>
        <v>0</v>
      </c>
      <c r="AE476" s="720">
        <f t="shared" si="754"/>
        <v>0</v>
      </c>
      <c r="AF476" s="720">
        <f t="shared" si="754"/>
        <v>0</v>
      </c>
      <c r="AG476" s="720">
        <f t="shared" si="754"/>
        <v>0</v>
      </c>
      <c r="AH476" s="720">
        <f t="shared" si="754"/>
        <v>0</v>
      </c>
      <c r="AI476" s="720">
        <f t="shared" si="754"/>
        <v>0</v>
      </c>
      <c r="AJ476" s="720">
        <f t="shared" si="754"/>
        <v>0</v>
      </c>
      <c r="AK476" s="720">
        <f t="shared" si="754"/>
        <v>0</v>
      </c>
      <c r="AL476" s="720">
        <f t="shared" si="754"/>
        <v>0</v>
      </c>
      <c r="AM476" s="720">
        <f t="shared" si="754"/>
        <v>0</v>
      </c>
      <c r="AN476" s="720">
        <f t="shared" si="754"/>
        <v>0</v>
      </c>
      <c r="AO476" s="720">
        <f t="shared" si="754"/>
        <v>0</v>
      </c>
      <c r="AP476" s="720">
        <f t="shared" si="754"/>
        <v>0</v>
      </c>
      <c r="AQ476" s="720">
        <f t="shared" si="754"/>
        <v>0</v>
      </c>
      <c r="AR476" s="720">
        <f t="shared" si="754"/>
        <v>0</v>
      </c>
      <c r="AS476" s="720">
        <f t="shared" si="754"/>
        <v>0</v>
      </c>
      <c r="AT476" s="720">
        <f t="shared" si="754"/>
        <v>0</v>
      </c>
      <c r="AU476" s="720">
        <f t="shared" si="754"/>
        <v>0</v>
      </c>
      <c r="AV476" s="720">
        <f t="shared" si="697"/>
        <v>0</v>
      </c>
      <c r="AW476" s="720"/>
      <c r="AX476" s="720"/>
      <c r="AY476" s="720"/>
      <c r="AZ476" s="720"/>
      <c r="BA476" s="720"/>
      <c r="BB476" s="720"/>
      <c r="BC476" s="720"/>
      <c r="BD476" s="720"/>
      <c r="BE476" s="720"/>
      <c r="BF476" s="720"/>
      <c r="BG476" s="720"/>
      <c r="BH476" s="720"/>
      <c r="BI476" s="720"/>
      <c r="BJ476" s="720"/>
      <c r="BK476" s="720"/>
      <c r="BL476" s="720"/>
      <c r="BM476" s="720"/>
      <c r="BN476" s="720"/>
      <c r="BO476" s="720"/>
      <c r="BP476" s="720"/>
      <c r="BQ476" s="720"/>
    </row>
    <row r="477" spans="1:69" s="400" customFormat="1" ht="12.75">
      <c r="A477" s="1372" t="s">
        <v>145</v>
      </c>
      <c r="B477" s="424" t="s">
        <v>1451</v>
      </c>
      <c r="C477" s="1349">
        <f ca="1">'I4 BO ASSETS'!N47</f>
        <v>0</v>
      </c>
      <c r="D477" s="720">
        <f t="shared" si="734"/>
        <v>0</v>
      </c>
      <c r="E477" s="720">
        <f t="shared" si="734"/>
        <v>0</v>
      </c>
      <c r="F477" s="720">
        <f t="shared" si="693"/>
        <v>0</v>
      </c>
      <c r="G477" s="720">
        <f t="shared" si="728"/>
        <v>0</v>
      </c>
      <c r="H477" s="720">
        <f t="shared" ref="H477:Z477" si="755">$D477*H619</f>
        <v>0</v>
      </c>
      <c r="I477" s="720">
        <f t="shared" si="755"/>
        <v>0</v>
      </c>
      <c r="J477" s="720">
        <f t="shared" si="755"/>
        <v>0</v>
      </c>
      <c r="K477" s="720">
        <f t="shared" si="755"/>
        <v>0</v>
      </c>
      <c r="L477" s="720">
        <f t="shared" si="755"/>
        <v>0</v>
      </c>
      <c r="M477" s="720">
        <f t="shared" si="755"/>
        <v>0</v>
      </c>
      <c r="N477" s="720">
        <f t="shared" si="755"/>
        <v>0</v>
      </c>
      <c r="O477" s="720">
        <f t="shared" si="755"/>
        <v>0</v>
      </c>
      <c r="P477" s="720">
        <f t="shared" si="755"/>
        <v>0</v>
      </c>
      <c r="Q477" s="720">
        <f t="shared" si="755"/>
        <v>0</v>
      </c>
      <c r="R477" s="720">
        <f t="shared" si="755"/>
        <v>0</v>
      </c>
      <c r="S477" s="720">
        <f t="shared" si="755"/>
        <v>0</v>
      </c>
      <c r="T477" s="720">
        <f t="shared" si="755"/>
        <v>0</v>
      </c>
      <c r="U477" s="720">
        <f t="shared" si="755"/>
        <v>0</v>
      </c>
      <c r="V477" s="720">
        <f t="shared" si="755"/>
        <v>0</v>
      </c>
      <c r="W477" s="720">
        <f t="shared" si="755"/>
        <v>0</v>
      </c>
      <c r="X477" s="720">
        <f t="shared" si="755"/>
        <v>0</v>
      </c>
      <c r="Y477" s="720">
        <f t="shared" si="755"/>
        <v>0</v>
      </c>
      <c r="Z477" s="720">
        <f t="shared" si="755"/>
        <v>0</v>
      </c>
      <c r="AA477" s="720">
        <f t="shared" si="695"/>
        <v>0</v>
      </c>
      <c r="AB477" s="720">
        <f t="shared" si="730"/>
        <v>0</v>
      </c>
      <c r="AC477" s="720">
        <f t="shared" ref="AC477:AU477" si="756">$E477*AC619</f>
        <v>0</v>
      </c>
      <c r="AD477" s="720">
        <f t="shared" si="756"/>
        <v>0</v>
      </c>
      <c r="AE477" s="720">
        <f t="shared" si="756"/>
        <v>0</v>
      </c>
      <c r="AF477" s="720">
        <f t="shared" si="756"/>
        <v>0</v>
      </c>
      <c r="AG477" s="720">
        <f t="shared" si="756"/>
        <v>0</v>
      </c>
      <c r="AH477" s="720">
        <f t="shared" si="756"/>
        <v>0</v>
      </c>
      <c r="AI477" s="720">
        <f t="shared" si="756"/>
        <v>0</v>
      </c>
      <c r="AJ477" s="720">
        <f t="shared" si="756"/>
        <v>0</v>
      </c>
      <c r="AK477" s="720">
        <f t="shared" si="756"/>
        <v>0</v>
      </c>
      <c r="AL477" s="720">
        <f t="shared" si="756"/>
        <v>0</v>
      </c>
      <c r="AM477" s="720">
        <f t="shared" si="756"/>
        <v>0</v>
      </c>
      <c r="AN477" s="720">
        <f t="shared" si="756"/>
        <v>0</v>
      </c>
      <c r="AO477" s="720">
        <f t="shared" si="756"/>
        <v>0</v>
      </c>
      <c r="AP477" s="720">
        <f t="shared" si="756"/>
        <v>0</v>
      </c>
      <c r="AQ477" s="720">
        <f t="shared" si="756"/>
        <v>0</v>
      </c>
      <c r="AR477" s="720">
        <f t="shared" si="756"/>
        <v>0</v>
      </c>
      <c r="AS477" s="720">
        <f t="shared" si="756"/>
        <v>0</v>
      </c>
      <c r="AT477" s="720">
        <f t="shared" si="756"/>
        <v>0</v>
      </c>
      <c r="AU477" s="720">
        <f t="shared" si="756"/>
        <v>0</v>
      </c>
      <c r="AV477" s="720">
        <f t="shared" si="697"/>
        <v>0</v>
      </c>
      <c r="AW477" s="720"/>
      <c r="AX477" s="720"/>
      <c r="AY477" s="720"/>
      <c r="AZ477" s="720"/>
      <c r="BA477" s="720"/>
      <c r="BB477" s="720"/>
      <c r="BC477" s="720"/>
      <c r="BD477" s="720"/>
      <c r="BE477" s="720"/>
      <c r="BF477" s="720"/>
      <c r="BG477" s="720"/>
      <c r="BH477" s="720"/>
      <c r="BI477" s="720"/>
      <c r="BJ477" s="720"/>
      <c r="BK477" s="720"/>
      <c r="BL477" s="720"/>
      <c r="BM477" s="720"/>
      <c r="BN477" s="720"/>
      <c r="BO477" s="720"/>
      <c r="BP477" s="720"/>
      <c r="BQ477" s="720"/>
    </row>
    <row r="478" spans="1:69" s="400" customFormat="1" ht="12.75">
      <c r="A478" s="1372" t="s">
        <v>146</v>
      </c>
      <c r="B478" s="424" t="s">
        <v>1452</v>
      </c>
      <c r="C478" s="1349">
        <f ca="1">'I4 BO ASSETS'!N48</f>
        <v>0</v>
      </c>
      <c r="D478" s="720">
        <f t="shared" si="734"/>
        <v>0</v>
      </c>
      <c r="E478" s="720">
        <f t="shared" si="734"/>
        <v>0</v>
      </c>
      <c r="F478" s="720">
        <f t="shared" si="693"/>
        <v>0</v>
      </c>
      <c r="G478" s="720">
        <f t="shared" si="728"/>
        <v>0</v>
      </c>
      <c r="H478" s="720">
        <f t="shared" ref="H478:Z478" si="757">$D478*H620</f>
        <v>0</v>
      </c>
      <c r="I478" s="720">
        <f t="shared" si="757"/>
        <v>0</v>
      </c>
      <c r="J478" s="720">
        <f t="shared" si="757"/>
        <v>0</v>
      </c>
      <c r="K478" s="720">
        <f t="shared" si="757"/>
        <v>0</v>
      </c>
      <c r="L478" s="720">
        <f t="shared" si="757"/>
        <v>0</v>
      </c>
      <c r="M478" s="720">
        <f t="shared" si="757"/>
        <v>0</v>
      </c>
      <c r="N478" s="720">
        <f t="shared" si="757"/>
        <v>0</v>
      </c>
      <c r="O478" s="720">
        <f t="shared" si="757"/>
        <v>0</v>
      </c>
      <c r="P478" s="720">
        <f t="shared" si="757"/>
        <v>0</v>
      </c>
      <c r="Q478" s="720">
        <f t="shared" si="757"/>
        <v>0</v>
      </c>
      <c r="R478" s="720">
        <f t="shared" si="757"/>
        <v>0</v>
      </c>
      <c r="S478" s="720">
        <f t="shared" si="757"/>
        <v>0</v>
      </c>
      <c r="T478" s="720">
        <f t="shared" si="757"/>
        <v>0</v>
      </c>
      <c r="U478" s="720">
        <f t="shared" si="757"/>
        <v>0</v>
      </c>
      <c r="V478" s="720">
        <f t="shared" si="757"/>
        <v>0</v>
      </c>
      <c r="W478" s="720">
        <f t="shared" si="757"/>
        <v>0</v>
      </c>
      <c r="X478" s="720">
        <f t="shared" si="757"/>
        <v>0</v>
      </c>
      <c r="Y478" s="720">
        <f t="shared" si="757"/>
        <v>0</v>
      </c>
      <c r="Z478" s="720">
        <f t="shared" si="757"/>
        <v>0</v>
      </c>
      <c r="AA478" s="720">
        <f t="shared" si="695"/>
        <v>0</v>
      </c>
      <c r="AB478" s="720">
        <f t="shared" si="730"/>
        <v>0</v>
      </c>
      <c r="AC478" s="720">
        <f t="shared" ref="AC478:AU478" si="758">$E478*AC620</f>
        <v>0</v>
      </c>
      <c r="AD478" s="720">
        <f t="shared" si="758"/>
        <v>0</v>
      </c>
      <c r="AE478" s="720">
        <f t="shared" si="758"/>
        <v>0</v>
      </c>
      <c r="AF478" s="720">
        <f t="shared" si="758"/>
        <v>0</v>
      </c>
      <c r="AG478" s="720">
        <f t="shared" si="758"/>
        <v>0</v>
      </c>
      <c r="AH478" s="720">
        <f t="shared" si="758"/>
        <v>0</v>
      </c>
      <c r="AI478" s="720">
        <f t="shared" si="758"/>
        <v>0</v>
      </c>
      <c r="AJ478" s="720">
        <f t="shared" si="758"/>
        <v>0</v>
      </c>
      <c r="AK478" s="720">
        <f t="shared" si="758"/>
        <v>0</v>
      </c>
      <c r="AL478" s="720">
        <f t="shared" si="758"/>
        <v>0</v>
      </c>
      <c r="AM478" s="720">
        <f t="shared" si="758"/>
        <v>0</v>
      </c>
      <c r="AN478" s="720">
        <f t="shared" si="758"/>
        <v>0</v>
      </c>
      <c r="AO478" s="720">
        <f t="shared" si="758"/>
        <v>0</v>
      </c>
      <c r="AP478" s="720">
        <f t="shared" si="758"/>
        <v>0</v>
      </c>
      <c r="AQ478" s="720">
        <f t="shared" si="758"/>
        <v>0</v>
      </c>
      <c r="AR478" s="720">
        <f t="shared" si="758"/>
        <v>0</v>
      </c>
      <c r="AS478" s="720">
        <f t="shared" si="758"/>
        <v>0</v>
      </c>
      <c r="AT478" s="720">
        <f t="shared" si="758"/>
        <v>0</v>
      </c>
      <c r="AU478" s="720">
        <f t="shared" si="758"/>
        <v>0</v>
      </c>
      <c r="AV478" s="720">
        <f t="shared" si="697"/>
        <v>0</v>
      </c>
      <c r="AW478" s="720"/>
      <c r="AX478" s="720"/>
      <c r="AY478" s="720"/>
      <c r="AZ478" s="720"/>
      <c r="BA478" s="720"/>
      <c r="BB478" s="720"/>
      <c r="BC478" s="720"/>
      <c r="BD478" s="720"/>
      <c r="BE478" s="720"/>
      <c r="BF478" s="720"/>
      <c r="BG478" s="720"/>
      <c r="BH478" s="720"/>
      <c r="BI478" s="720"/>
      <c r="BJ478" s="720"/>
      <c r="BK478" s="720"/>
      <c r="BL478" s="720"/>
      <c r="BM478" s="720"/>
      <c r="BN478" s="720"/>
      <c r="BO478" s="720"/>
      <c r="BP478" s="720"/>
      <c r="BQ478" s="720"/>
    </row>
    <row r="479" spans="1:69" s="400" customFormat="1" ht="12.75">
      <c r="A479" s="1372" t="s">
        <v>147</v>
      </c>
      <c r="B479" s="424" t="s">
        <v>1453</v>
      </c>
      <c r="C479" s="1349">
        <f ca="1">'I4 BO ASSETS'!N49</f>
        <v>0</v>
      </c>
      <c r="D479" s="720">
        <f t="shared" si="734"/>
        <v>0</v>
      </c>
      <c r="E479" s="720">
        <f t="shared" si="734"/>
        <v>0</v>
      </c>
      <c r="F479" s="720">
        <f t="shared" si="693"/>
        <v>0</v>
      </c>
      <c r="G479" s="720">
        <f t="shared" si="728"/>
        <v>0</v>
      </c>
      <c r="H479" s="720">
        <f t="shared" ref="H479:Z479" si="759">$D479*H621</f>
        <v>0</v>
      </c>
      <c r="I479" s="720">
        <f t="shared" si="759"/>
        <v>0</v>
      </c>
      <c r="J479" s="720">
        <f t="shared" si="759"/>
        <v>0</v>
      </c>
      <c r="K479" s="720">
        <f t="shared" si="759"/>
        <v>0</v>
      </c>
      <c r="L479" s="720">
        <f t="shared" si="759"/>
        <v>0</v>
      </c>
      <c r="M479" s="720">
        <f t="shared" si="759"/>
        <v>0</v>
      </c>
      <c r="N479" s="720">
        <f t="shared" si="759"/>
        <v>0</v>
      </c>
      <c r="O479" s="720">
        <f t="shared" si="759"/>
        <v>0</v>
      </c>
      <c r="P479" s="720">
        <f t="shared" si="759"/>
        <v>0</v>
      </c>
      <c r="Q479" s="720">
        <f t="shared" si="759"/>
        <v>0</v>
      </c>
      <c r="R479" s="720">
        <f t="shared" si="759"/>
        <v>0</v>
      </c>
      <c r="S479" s="720">
        <f t="shared" si="759"/>
        <v>0</v>
      </c>
      <c r="T479" s="720">
        <f t="shared" si="759"/>
        <v>0</v>
      </c>
      <c r="U479" s="720">
        <f t="shared" si="759"/>
        <v>0</v>
      </c>
      <c r="V479" s="720">
        <f t="shared" si="759"/>
        <v>0</v>
      </c>
      <c r="W479" s="720">
        <f t="shared" si="759"/>
        <v>0</v>
      </c>
      <c r="X479" s="720">
        <f t="shared" si="759"/>
        <v>0</v>
      </c>
      <c r="Y479" s="720">
        <f t="shared" si="759"/>
        <v>0</v>
      </c>
      <c r="Z479" s="720">
        <f t="shared" si="759"/>
        <v>0</v>
      </c>
      <c r="AA479" s="720">
        <f t="shared" si="695"/>
        <v>0</v>
      </c>
      <c r="AB479" s="720">
        <f t="shared" si="730"/>
        <v>0</v>
      </c>
      <c r="AC479" s="720">
        <f t="shared" ref="AC479:AU479" si="760">$E479*AC621</f>
        <v>0</v>
      </c>
      <c r="AD479" s="720">
        <f t="shared" si="760"/>
        <v>0</v>
      </c>
      <c r="AE479" s="720">
        <f t="shared" si="760"/>
        <v>0</v>
      </c>
      <c r="AF479" s="720">
        <f t="shared" si="760"/>
        <v>0</v>
      </c>
      <c r="AG479" s="720">
        <f t="shared" si="760"/>
        <v>0</v>
      </c>
      <c r="AH479" s="720">
        <f t="shared" si="760"/>
        <v>0</v>
      </c>
      <c r="AI479" s="720">
        <f t="shared" si="760"/>
        <v>0</v>
      </c>
      <c r="AJ479" s="720">
        <f t="shared" si="760"/>
        <v>0</v>
      </c>
      <c r="AK479" s="720">
        <f t="shared" si="760"/>
        <v>0</v>
      </c>
      <c r="AL479" s="720">
        <f t="shared" si="760"/>
        <v>0</v>
      </c>
      <c r="AM479" s="720">
        <f t="shared" si="760"/>
        <v>0</v>
      </c>
      <c r="AN479" s="720">
        <f t="shared" si="760"/>
        <v>0</v>
      </c>
      <c r="AO479" s="720">
        <f t="shared" si="760"/>
        <v>0</v>
      </c>
      <c r="AP479" s="720">
        <f t="shared" si="760"/>
        <v>0</v>
      </c>
      <c r="AQ479" s="720">
        <f t="shared" si="760"/>
        <v>0</v>
      </c>
      <c r="AR479" s="720">
        <f t="shared" si="760"/>
        <v>0</v>
      </c>
      <c r="AS479" s="720">
        <f t="shared" si="760"/>
        <v>0</v>
      </c>
      <c r="AT479" s="720">
        <f t="shared" si="760"/>
        <v>0</v>
      </c>
      <c r="AU479" s="720">
        <f t="shared" si="760"/>
        <v>0</v>
      </c>
      <c r="AV479" s="720">
        <f t="shared" si="697"/>
        <v>0</v>
      </c>
      <c r="AW479" s="720"/>
      <c r="AX479" s="720"/>
      <c r="AY479" s="720"/>
      <c r="AZ479" s="720"/>
      <c r="BA479" s="720"/>
      <c r="BB479" s="720"/>
      <c r="BC479" s="720"/>
      <c r="BD479" s="720"/>
      <c r="BE479" s="720"/>
      <c r="BF479" s="720"/>
      <c r="BG479" s="720"/>
      <c r="BH479" s="720"/>
      <c r="BI479" s="720"/>
      <c r="BJ479" s="720"/>
      <c r="BK479" s="720"/>
      <c r="BL479" s="720"/>
      <c r="BM479" s="720"/>
      <c r="BN479" s="720"/>
      <c r="BO479" s="720"/>
      <c r="BP479" s="720"/>
      <c r="BQ479" s="720"/>
    </row>
    <row r="480" spans="1:69" s="400" customFormat="1" ht="12.75">
      <c r="A480" s="1372">
        <v>1845</v>
      </c>
      <c r="B480" s="424" t="s">
        <v>422</v>
      </c>
      <c r="C480" s="1349">
        <f ca="1">'I4 BO ASSETS'!N50</f>
        <v>0</v>
      </c>
      <c r="D480" s="720">
        <f t="shared" si="734"/>
        <v>0</v>
      </c>
      <c r="E480" s="720">
        <f t="shared" si="734"/>
        <v>0</v>
      </c>
      <c r="F480" s="720">
        <f t="shared" si="693"/>
        <v>0</v>
      </c>
      <c r="G480" s="720">
        <f t="shared" si="728"/>
        <v>0</v>
      </c>
      <c r="H480" s="720">
        <f t="shared" ref="H480:Z480" si="761">$D480*H622</f>
        <v>0</v>
      </c>
      <c r="I480" s="720">
        <f t="shared" si="761"/>
        <v>0</v>
      </c>
      <c r="J480" s="720">
        <f t="shared" si="761"/>
        <v>0</v>
      </c>
      <c r="K480" s="720">
        <f t="shared" si="761"/>
        <v>0</v>
      </c>
      <c r="L480" s="720">
        <f t="shared" si="761"/>
        <v>0</v>
      </c>
      <c r="M480" s="720">
        <f t="shared" si="761"/>
        <v>0</v>
      </c>
      <c r="N480" s="720">
        <f t="shared" si="761"/>
        <v>0</v>
      </c>
      <c r="O480" s="720">
        <f t="shared" si="761"/>
        <v>0</v>
      </c>
      <c r="P480" s="720">
        <f t="shared" si="761"/>
        <v>0</v>
      </c>
      <c r="Q480" s="720">
        <f t="shared" si="761"/>
        <v>0</v>
      </c>
      <c r="R480" s="720">
        <f t="shared" si="761"/>
        <v>0</v>
      </c>
      <c r="S480" s="720">
        <f t="shared" si="761"/>
        <v>0</v>
      </c>
      <c r="T480" s="720">
        <f t="shared" si="761"/>
        <v>0</v>
      </c>
      <c r="U480" s="720">
        <f t="shared" si="761"/>
        <v>0</v>
      </c>
      <c r="V480" s="720">
        <f t="shared" si="761"/>
        <v>0</v>
      </c>
      <c r="W480" s="720">
        <f t="shared" si="761"/>
        <v>0</v>
      </c>
      <c r="X480" s="720">
        <f t="shared" si="761"/>
        <v>0</v>
      </c>
      <c r="Y480" s="720">
        <f t="shared" si="761"/>
        <v>0</v>
      </c>
      <c r="Z480" s="720">
        <f t="shared" si="761"/>
        <v>0</v>
      </c>
      <c r="AA480" s="720">
        <f t="shared" si="695"/>
        <v>0</v>
      </c>
      <c r="AB480" s="720">
        <f t="shared" si="730"/>
        <v>0</v>
      </c>
      <c r="AC480" s="720">
        <f t="shared" ref="AC480:AU480" si="762">$E480*AC622</f>
        <v>0</v>
      </c>
      <c r="AD480" s="720">
        <f t="shared" si="762"/>
        <v>0</v>
      </c>
      <c r="AE480" s="720">
        <f t="shared" si="762"/>
        <v>0</v>
      </c>
      <c r="AF480" s="720">
        <f t="shared" si="762"/>
        <v>0</v>
      </c>
      <c r="AG480" s="720">
        <f t="shared" si="762"/>
        <v>0</v>
      </c>
      <c r="AH480" s="720">
        <f t="shared" si="762"/>
        <v>0</v>
      </c>
      <c r="AI480" s="720">
        <f t="shared" si="762"/>
        <v>0</v>
      </c>
      <c r="AJ480" s="720">
        <f t="shared" si="762"/>
        <v>0</v>
      </c>
      <c r="AK480" s="720">
        <f t="shared" si="762"/>
        <v>0</v>
      </c>
      <c r="AL480" s="720">
        <f t="shared" si="762"/>
        <v>0</v>
      </c>
      <c r="AM480" s="720">
        <f t="shared" si="762"/>
        <v>0</v>
      </c>
      <c r="AN480" s="720">
        <f t="shared" si="762"/>
        <v>0</v>
      </c>
      <c r="AO480" s="720">
        <f t="shared" si="762"/>
        <v>0</v>
      </c>
      <c r="AP480" s="720">
        <f t="shared" si="762"/>
        <v>0</v>
      </c>
      <c r="AQ480" s="720">
        <f t="shared" si="762"/>
        <v>0</v>
      </c>
      <c r="AR480" s="720">
        <f t="shared" si="762"/>
        <v>0</v>
      </c>
      <c r="AS480" s="720">
        <f t="shared" si="762"/>
        <v>0</v>
      </c>
      <c r="AT480" s="720">
        <f t="shared" si="762"/>
        <v>0</v>
      </c>
      <c r="AU480" s="720">
        <f t="shared" si="762"/>
        <v>0</v>
      </c>
      <c r="AV480" s="720">
        <f t="shared" si="697"/>
        <v>0</v>
      </c>
      <c r="AW480" s="720"/>
      <c r="AX480" s="720"/>
      <c r="AY480" s="720"/>
      <c r="AZ480" s="720"/>
      <c r="BA480" s="720"/>
      <c r="BB480" s="720"/>
      <c r="BC480" s="720"/>
      <c r="BD480" s="720"/>
      <c r="BE480" s="720"/>
      <c r="BF480" s="720"/>
      <c r="BG480" s="720"/>
      <c r="BH480" s="720"/>
      <c r="BI480" s="720"/>
      <c r="BJ480" s="720"/>
      <c r="BK480" s="720"/>
      <c r="BL480" s="720"/>
      <c r="BM480" s="720"/>
      <c r="BN480" s="720"/>
      <c r="BO480" s="720"/>
      <c r="BP480" s="720"/>
      <c r="BQ480" s="720"/>
    </row>
    <row r="481" spans="1:69" s="400" customFormat="1" ht="25.5">
      <c r="A481" s="1372" t="s">
        <v>148</v>
      </c>
      <c r="B481" s="424" t="s">
        <v>1454</v>
      </c>
      <c r="C481" s="1349">
        <f ca="1">'I4 BO ASSETS'!N51</f>
        <v>0</v>
      </c>
      <c r="D481" s="720">
        <f t="shared" si="734"/>
        <v>0</v>
      </c>
      <c r="E481" s="720">
        <f t="shared" si="734"/>
        <v>0</v>
      </c>
      <c r="F481" s="720">
        <f t="shared" si="693"/>
        <v>0</v>
      </c>
      <c r="G481" s="720">
        <f t="shared" si="728"/>
        <v>0</v>
      </c>
      <c r="H481" s="720">
        <f t="shared" ref="H481:Z481" si="763">$D481*H623</f>
        <v>0</v>
      </c>
      <c r="I481" s="720">
        <f t="shared" si="763"/>
        <v>0</v>
      </c>
      <c r="J481" s="720">
        <f t="shared" si="763"/>
        <v>0</v>
      </c>
      <c r="K481" s="720">
        <f t="shared" si="763"/>
        <v>0</v>
      </c>
      <c r="L481" s="720">
        <f t="shared" si="763"/>
        <v>0</v>
      </c>
      <c r="M481" s="720">
        <f t="shared" si="763"/>
        <v>0</v>
      </c>
      <c r="N481" s="720">
        <f t="shared" si="763"/>
        <v>0</v>
      </c>
      <c r="O481" s="720">
        <f t="shared" si="763"/>
        <v>0</v>
      </c>
      <c r="P481" s="720">
        <f t="shared" si="763"/>
        <v>0</v>
      </c>
      <c r="Q481" s="720">
        <f t="shared" si="763"/>
        <v>0</v>
      </c>
      <c r="R481" s="720">
        <f t="shared" si="763"/>
        <v>0</v>
      </c>
      <c r="S481" s="720">
        <f t="shared" si="763"/>
        <v>0</v>
      </c>
      <c r="T481" s="720">
        <f t="shared" si="763"/>
        <v>0</v>
      </c>
      <c r="U481" s="720">
        <f t="shared" si="763"/>
        <v>0</v>
      </c>
      <c r="V481" s="720">
        <f t="shared" si="763"/>
        <v>0</v>
      </c>
      <c r="W481" s="720">
        <f t="shared" si="763"/>
        <v>0</v>
      </c>
      <c r="X481" s="720">
        <f t="shared" si="763"/>
        <v>0</v>
      </c>
      <c r="Y481" s="720">
        <f t="shared" si="763"/>
        <v>0</v>
      </c>
      <c r="Z481" s="720">
        <f t="shared" si="763"/>
        <v>0</v>
      </c>
      <c r="AA481" s="720">
        <f t="shared" si="695"/>
        <v>0</v>
      </c>
      <c r="AB481" s="720">
        <f t="shared" si="730"/>
        <v>0</v>
      </c>
      <c r="AC481" s="720">
        <f t="shared" ref="AC481:AU481" si="764">$E481*AC623</f>
        <v>0</v>
      </c>
      <c r="AD481" s="720">
        <f t="shared" si="764"/>
        <v>0</v>
      </c>
      <c r="AE481" s="720">
        <f t="shared" si="764"/>
        <v>0</v>
      </c>
      <c r="AF481" s="720">
        <f t="shared" si="764"/>
        <v>0</v>
      </c>
      <c r="AG481" s="720">
        <f t="shared" si="764"/>
        <v>0</v>
      </c>
      <c r="AH481" s="720">
        <f t="shared" si="764"/>
        <v>0</v>
      </c>
      <c r="AI481" s="720">
        <f t="shared" si="764"/>
        <v>0</v>
      </c>
      <c r="AJ481" s="720">
        <f t="shared" si="764"/>
        <v>0</v>
      </c>
      <c r="AK481" s="720">
        <f t="shared" si="764"/>
        <v>0</v>
      </c>
      <c r="AL481" s="720">
        <f t="shared" si="764"/>
        <v>0</v>
      </c>
      <c r="AM481" s="720">
        <f t="shared" si="764"/>
        <v>0</v>
      </c>
      <c r="AN481" s="720">
        <f t="shared" si="764"/>
        <v>0</v>
      </c>
      <c r="AO481" s="720">
        <f t="shared" si="764"/>
        <v>0</v>
      </c>
      <c r="AP481" s="720">
        <f t="shared" si="764"/>
        <v>0</v>
      </c>
      <c r="AQ481" s="720">
        <f t="shared" si="764"/>
        <v>0</v>
      </c>
      <c r="AR481" s="720">
        <f t="shared" si="764"/>
        <v>0</v>
      </c>
      <c r="AS481" s="720">
        <f t="shared" si="764"/>
        <v>0</v>
      </c>
      <c r="AT481" s="720">
        <f t="shared" si="764"/>
        <v>0</v>
      </c>
      <c r="AU481" s="720">
        <f t="shared" si="764"/>
        <v>0</v>
      </c>
      <c r="AV481" s="720">
        <f t="shared" si="697"/>
        <v>0</v>
      </c>
      <c r="AW481" s="720"/>
      <c r="AX481" s="720"/>
      <c r="AY481" s="720"/>
      <c r="AZ481" s="720"/>
      <c r="BA481" s="720"/>
      <c r="BB481" s="720"/>
      <c r="BC481" s="720"/>
      <c r="BD481" s="720"/>
      <c r="BE481" s="720"/>
      <c r="BF481" s="720"/>
      <c r="BG481" s="720"/>
      <c r="BH481" s="720"/>
      <c r="BI481" s="720"/>
      <c r="BJ481" s="720"/>
      <c r="BK481" s="720"/>
      <c r="BL481" s="720"/>
      <c r="BM481" s="720"/>
      <c r="BN481" s="720"/>
      <c r="BO481" s="720"/>
      <c r="BP481" s="720"/>
      <c r="BQ481" s="720"/>
    </row>
    <row r="482" spans="1:69" s="400" customFormat="1" ht="25.5">
      <c r="A482" s="1372" t="s">
        <v>149</v>
      </c>
      <c r="B482" s="424" t="s">
        <v>1455</v>
      </c>
      <c r="C482" s="1349">
        <f ca="1">'I4 BO ASSETS'!N52</f>
        <v>0</v>
      </c>
      <c r="D482" s="720">
        <f t="shared" si="734"/>
        <v>0</v>
      </c>
      <c r="E482" s="720">
        <f t="shared" si="734"/>
        <v>0</v>
      </c>
      <c r="F482" s="720">
        <f t="shared" si="693"/>
        <v>0</v>
      </c>
      <c r="G482" s="720">
        <f t="shared" si="728"/>
        <v>0</v>
      </c>
      <c r="H482" s="720">
        <f t="shared" ref="H482:Z482" si="765">$D482*H624</f>
        <v>0</v>
      </c>
      <c r="I482" s="720">
        <f t="shared" si="765"/>
        <v>0</v>
      </c>
      <c r="J482" s="720">
        <f t="shared" si="765"/>
        <v>0</v>
      </c>
      <c r="K482" s="720">
        <f t="shared" si="765"/>
        <v>0</v>
      </c>
      <c r="L482" s="720">
        <f t="shared" si="765"/>
        <v>0</v>
      </c>
      <c r="M482" s="720">
        <f t="shared" si="765"/>
        <v>0</v>
      </c>
      <c r="N482" s="720">
        <f t="shared" si="765"/>
        <v>0</v>
      </c>
      <c r="O482" s="720">
        <f t="shared" si="765"/>
        <v>0</v>
      </c>
      <c r="P482" s="720">
        <f t="shared" si="765"/>
        <v>0</v>
      </c>
      <c r="Q482" s="720">
        <f t="shared" si="765"/>
        <v>0</v>
      </c>
      <c r="R482" s="720">
        <f t="shared" si="765"/>
        <v>0</v>
      </c>
      <c r="S482" s="720">
        <f t="shared" si="765"/>
        <v>0</v>
      </c>
      <c r="T482" s="720">
        <f t="shared" si="765"/>
        <v>0</v>
      </c>
      <c r="U482" s="720">
        <f t="shared" si="765"/>
        <v>0</v>
      </c>
      <c r="V482" s="720">
        <f t="shared" si="765"/>
        <v>0</v>
      </c>
      <c r="W482" s="720">
        <f t="shared" si="765"/>
        <v>0</v>
      </c>
      <c r="X482" s="720">
        <f t="shared" si="765"/>
        <v>0</v>
      </c>
      <c r="Y482" s="720">
        <f t="shared" si="765"/>
        <v>0</v>
      </c>
      <c r="Z482" s="720">
        <f t="shared" si="765"/>
        <v>0</v>
      </c>
      <c r="AA482" s="720">
        <f t="shared" si="695"/>
        <v>0</v>
      </c>
      <c r="AB482" s="720">
        <f t="shared" si="730"/>
        <v>0</v>
      </c>
      <c r="AC482" s="720">
        <f t="shared" ref="AC482:AU482" si="766">$E482*AC624</f>
        <v>0</v>
      </c>
      <c r="AD482" s="720">
        <f t="shared" si="766"/>
        <v>0</v>
      </c>
      <c r="AE482" s="720">
        <f t="shared" si="766"/>
        <v>0</v>
      </c>
      <c r="AF482" s="720">
        <f t="shared" si="766"/>
        <v>0</v>
      </c>
      <c r="AG482" s="720">
        <f t="shared" si="766"/>
        <v>0</v>
      </c>
      <c r="AH482" s="720">
        <f t="shared" si="766"/>
        <v>0</v>
      </c>
      <c r="AI482" s="720">
        <f t="shared" si="766"/>
        <v>0</v>
      </c>
      <c r="AJ482" s="720">
        <f t="shared" si="766"/>
        <v>0</v>
      </c>
      <c r="AK482" s="720">
        <f t="shared" si="766"/>
        <v>0</v>
      </c>
      <c r="AL482" s="720">
        <f t="shared" si="766"/>
        <v>0</v>
      </c>
      <c r="AM482" s="720">
        <f t="shared" si="766"/>
        <v>0</v>
      </c>
      <c r="AN482" s="720">
        <f t="shared" si="766"/>
        <v>0</v>
      </c>
      <c r="AO482" s="720">
        <f t="shared" si="766"/>
        <v>0</v>
      </c>
      <c r="AP482" s="720">
        <f t="shared" si="766"/>
        <v>0</v>
      </c>
      <c r="AQ482" s="720">
        <f t="shared" si="766"/>
        <v>0</v>
      </c>
      <c r="AR482" s="720">
        <f t="shared" si="766"/>
        <v>0</v>
      </c>
      <c r="AS482" s="720">
        <f t="shared" si="766"/>
        <v>0</v>
      </c>
      <c r="AT482" s="720">
        <f t="shared" si="766"/>
        <v>0</v>
      </c>
      <c r="AU482" s="720">
        <f t="shared" si="766"/>
        <v>0</v>
      </c>
      <c r="AV482" s="720">
        <f t="shared" si="697"/>
        <v>0</v>
      </c>
      <c r="AW482" s="720"/>
      <c r="AX482" s="720"/>
      <c r="AY482" s="720"/>
      <c r="AZ482" s="720"/>
      <c r="BA482" s="720"/>
      <c r="BB482" s="720"/>
      <c r="BC482" s="720"/>
      <c r="BD482" s="720"/>
      <c r="BE482" s="720"/>
      <c r="BF482" s="720"/>
      <c r="BG482" s="720"/>
      <c r="BH482" s="720"/>
      <c r="BI482" s="720"/>
      <c r="BJ482" s="720"/>
      <c r="BK482" s="720"/>
      <c r="BL482" s="720"/>
      <c r="BM482" s="720"/>
      <c r="BN482" s="720"/>
      <c r="BO482" s="720"/>
      <c r="BP482" s="720"/>
      <c r="BQ482" s="720"/>
    </row>
    <row r="483" spans="1:69" s="400" customFormat="1" ht="25.5">
      <c r="A483" s="1372" t="s">
        <v>150</v>
      </c>
      <c r="B483" s="424" t="s">
        <v>1456</v>
      </c>
      <c r="C483" s="1349">
        <f ca="1">'I4 BO ASSETS'!N53</f>
        <v>0</v>
      </c>
      <c r="D483" s="720">
        <f t="shared" si="734"/>
        <v>0</v>
      </c>
      <c r="E483" s="720">
        <f t="shared" si="734"/>
        <v>0</v>
      </c>
      <c r="F483" s="720">
        <f t="shared" si="693"/>
        <v>0</v>
      </c>
      <c r="G483" s="720">
        <f t="shared" si="728"/>
        <v>0</v>
      </c>
      <c r="H483" s="720">
        <f t="shared" ref="H483:Z483" si="767">$D483*H625</f>
        <v>0</v>
      </c>
      <c r="I483" s="720">
        <f t="shared" si="767"/>
        <v>0</v>
      </c>
      <c r="J483" s="720">
        <f t="shared" si="767"/>
        <v>0</v>
      </c>
      <c r="K483" s="720">
        <f t="shared" si="767"/>
        <v>0</v>
      </c>
      <c r="L483" s="720">
        <f t="shared" si="767"/>
        <v>0</v>
      </c>
      <c r="M483" s="720">
        <f t="shared" si="767"/>
        <v>0</v>
      </c>
      <c r="N483" s="720">
        <f t="shared" si="767"/>
        <v>0</v>
      </c>
      <c r="O483" s="720">
        <f t="shared" si="767"/>
        <v>0</v>
      </c>
      <c r="P483" s="720">
        <f t="shared" si="767"/>
        <v>0</v>
      </c>
      <c r="Q483" s="720">
        <f t="shared" si="767"/>
        <v>0</v>
      </c>
      <c r="R483" s="720">
        <f t="shared" si="767"/>
        <v>0</v>
      </c>
      <c r="S483" s="720">
        <f t="shared" si="767"/>
        <v>0</v>
      </c>
      <c r="T483" s="720">
        <f t="shared" si="767"/>
        <v>0</v>
      </c>
      <c r="U483" s="720">
        <f t="shared" si="767"/>
        <v>0</v>
      </c>
      <c r="V483" s="720">
        <f t="shared" si="767"/>
        <v>0</v>
      </c>
      <c r="W483" s="720">
        <f t="shared" si="767"/>
        <v>0</v>
      </c>
      <c r="X483" s="720">
        <f t="shared" si="767"/>
        <v>0</v>
      </c>
      <c r="Y483" s="720">
        <f t="shared" si="767"/>
        <v>0</v>
      </c>
      <c r="Z483" s="720">
        <f t="shared" si="767"/>
        <v>0</v>
      </c>
      <c r="AA483" s="720">
        <f t="shared" si="695"/>
        <v>0</v>
      </c>
      <c r="AB483" s="720">
        <f t="shared" si="730"/>
        <v>0</v>
      </c>
      <c r="AC483" s="720">
        <f t="shared" ref="AC483:AU483" si="768">$E483*AC625</f>
        <v>0</v>
      </c>
      <c r="AD483" s="720">
        <f t="shared" si="768"/>
        <v>0</v>
      </c>
      <c r="AE483" s="720">
        <f t="shared" si="768"/>
        <v>0</v>
      </c>
      <c r="AF483" s="720">
        <f t="shared" si="768"/>
        <v>0</v>
      </c>
      <c r="AG483" s="720">
        <f t="shared" si="768"/>
        <v>0</v>
      </c>
      <c r="AH483" s="720">
        <f t="shared" si="768"/>
        <v>0</v>
      </c>
      <c r="AI483" s="720">
        <f t="shared" si="768"/>
        <v>0</v>
      </c>
      <c r="AJ483" s="720">
        <f t="shared" si="768"/>
        <v>0</v>
      </c>
      <c r="AK483" s="720">
        <f t="shared" si="768"/>
        <v>0</v>
      </c>
      <c r="AL483" s="720">
        <f t="shared" si="768"/>
        <v>0</v>
      </c>
      <c r="AM483" s="720">
        <f t="shared" si="768"/>
        <v>0</v>
      </c>
      <c r="AN483" s="720">
        <f t="shared" si="768"/>
        <v>0</v>
      </c>
      <c r="AO483" s="720">
        <f t="shared" si="768"/>
        <v>0</v>
      </c>
      <c r="AP483" s="720">
        <f t="shared" si="768"/>
        <v>0</v>
      </c>
      <c r="AQ483" s="720">
        <f t="shared" si="768"/>
        <v>0</v>
      </c>
      <c r="AR483" s="720">
        <f t="shared" si="768"/>
        <v>0</v>
      </c>
      <c r="AS483" s="720">
        <f t="shared" si="768"/>
        <v>0</v>
      </c>
      <c r="AT483" s="720">
        <f t="shared" si="768"/>
        <v>0</v>
      </c>
      <c r="AU483" s="720">
        <f t="shared" si="768"/>
        <v>0</v>
      </c>
      <c r="AV483" s="720">
        <f t="shared" si="697"/>
        <v>0</v>
      </c>
      <c r="AW483" s="720"/>
      <c r="AX483" s="720"/>
      <c r="AY483" s="720"/>
      <c r="AZ483" s="720"/>
      <c r="BA483" s="720"/>
      <c r="BB483" s="720"/>
      <c r="BC483" s="720"/>
      <c r="BD483" s="720"/>
      <c r="BE483" s="720"/>
      <c r="BF483" s="720"/>
      <c r="BG483" s="720"/>
      <c r="BH483" s="720"/>
      <c r="BI483" s="720"/>
      <c r="BJ483" s="720"/>
      <c r="BK483" s="720"/>
      <c r="BL483" s="720"/>
      <c r="BM483" s="720"/>
      <c r="BN483" s="720"/>
      <c r="BO483" s="720"/>
      <c r="BP483" s="720"/>
      <c r="BQ483" s="720"/>
    </row>
    <row r="484" spans="1:69" s="400" customFormat="1" ht="12.75">
      <c r="A484" s="1372">
        <v>1850</v>
      </c>
      <c r="B484" s="424" t="s">
        <v>428</v>
      </c>
      <c r="C484" s="1349">
        <f ca="1">'I4 BO ASSETS'!N54</f>
        <v>0</v>
      </c>
      <c r="D484" s="720">
        <f t="shared" si="734"/>
        <v>0</v>
      </c>
      <c r="E484" s="720">
        <f t="shared" si="734"/>
        <v>0</v>
      </c>
      <c r="F484" s="720">
        <f t="shared" si="693"/>
        <v>0</v>
      </c>
      <c r="G484" s="720">
        <f t="shared" si="728"/>
        <v>0</v>
      </c>
      <c r="H484" s="720">
        <f t="shared" ref="H484:Z484" si="769">$D484*H626</f>
        <v>0</v>
      </c>
      <c r="I484" s="720">
        <f t="shared" si="769"/>
        <v>0</v>
      </c>
      <c r="J484" s="720">
        <f t="shared" si="769"/>
        <v>0</v>
      </c>
      <c r="K484" s="720">
        <f t="shared" si="769"/>
        <v>0</v>
      </c>
      <c r="L484" s="720">
        <f t="shared" si="769"/>
        <v>0</v>
      </c>
      <c r="M484" s="720">
        <f t="shared" si="769"/>
        <v>0</v>
      </c>
      <c r="N484" s="720">
        <f t="shared" si="769"/>
        <v>0</v>
      </c>
      <c r="O484" s="720">
        <f t="shared" si="769"/>
        <v>0</v>
      </c>
      <c r="P484" s="720">
        <f t="shared" si="769"/>
        <v>0</v>
      </c>
      <c r="Q484" s="720">
        <f t="shared" si="769"/>
        <v>0</v>
      </c>
      <c r="R484" s="720">
        <f t="shared" si="769"/>
        <v>0</v>
      </c>
      <c r="S484" s="720">
        <f t="shared" si="769"/>
        <v>0</v>
      </c>
      <c r="T484" s="720">
        <f t="shared" si="769"/>
        <v>0</v>
      </c>
      <c r="U484" s="720">
        <f t="shared" si="769"/>
        <v>0</v>
      </c>
      <c r="V484" s="720">
        <f t="shared" si="769"/>
        <v>0</v>
      </c>
      <c r="W484" s="720">
        <f t="shared" si="769"/>
        <v>0</v>
      </c>
      <c r="X484" s="720">
        <f t="shared" si="769"/>
        <v>0</v>
      </c>
      <c r="Y484" s="720">
        <f t="shared" si="769"/>
        <v>0</v>
      </c>
      <c r="Z484" s="720">
        <f t="shared" si="769"/>
        <v>0</v>
      </c>
      <c r="AA484" s="720">
        <f t="shared" si="695"/>
        <v>0</v>
      </c>
      <c r="AB484" s="720">
        <f t="shared" si="730"/>
        <v>0</v>
      </c>
      <c r="AC484" s="720">
        <f t="shared" ref="AC484:AU484" si="770">$E484*AC626</f>
        <v>0</v>
      </c>
      <c r="AD484" s="720">
        <f t="shared" si="770"/>
        <v>0</v>
      </c>
      <c r="AE484" s="720">
        <f t="shared" si="770"/>
        <v>0</v>
      </c>
      <c r="AF484" s="720">
        <f t="shared" si="770"/>
        <v>0</v>
      </c>
      <c r="AG484" s="720">
        <f t="shared" si="770"/>
        <v>0</v>
      </c>
      <c r="AH484" s="720">
        <f t="shared" si="770"/>
        <v>0</v>
      </c>
      <c r="AI484" s="720">
        <f t="shared" si="770"/>
        <v>0</v>
      </c>
      <c r="AJ484" s="720">
        <f t="shared" si="770"/>
        <v>0</v>
      </c>
      <c r="AK484" s="720">
        <f t="shared" si="770"/>
        <v>0</v>
      </c>
      <c r="AL484" s="720">
        <f t="shared" si="770"/>
        <v>0</v>
      </c>
      <c r="AM484" s="720">
        <f t="shared" si="770"/>
        <v>0</v>
      </c>
      <c r="AN484" s="720">
        <f t="shared" si="770"/>
        <v>0</v>
      </c>
      <c r="AO484" s="720">
        <f t="shared" si="770"/>
        <v>0</v>
      </c>
      <c r="AP484" s="720">
        <f t="shared" si="770"/>
        <v>0</v>
      </c>
      <c r="AQ484" s="720">
        <f t="shared" si="770"/>
        <v>0</v>
      </c>
      <c r="AR484" s="720">
        <f t="shared" si="770"/>
        <v>0</v>
      </c>
      <c r="AS484" s="720">
        <f t="shared" si="770"/>
        <v>0</v>
      </c>
      <c r="AT484" s="720">
        <f t="shared" si="770"/>
        <v>0</v>
      </c>
      <c r="AU484" s="720">
        <f t="shared" si="770"/>
        <v>0</v>
      </c>
      <c r="AV484" s="720">
        <f t="shared" si="697"/>
        <v>0</v>
      </c>
      <c r="AW484" s="720"/>
      <c r="AX484" s="720"/>
      <c r="AY484" s="720"/>
      <c r="AZ484" s="720"/>
      <c r="BA484" s="720"/>
      <c r="BB484" s="720"/>
      <c r="BC484" s="720"/>
      <c r="BD484" s="720"/>
      <c r="BE484" s="720"/>
      <c r="BF484" s="720"/>
      <c r="BG484" s="720"/>
      <c r="BH484" s="720"/>
      <c r="BI484" s="720"/>
      <c r="BJ484" s="720"/>
      <c r="BK484" s="720"/>
      <c r="BL484" s="720"/>
      <c r="BM484" s="720"/>
      <c r="BN484" s="720"/>
      <c r="BO484" s="720"/>
      <c r="BP484" s="720"/>
      <c r="BQ484" s="720"/>
    </row>
    <row r="485" spans="1:69" s="400" customFormat="1" ht="12.75">
      <c r="A485" s="1372">
        <v>1855</v>
      </c>
      <c r="B485" s="424" t="s">
        <v>430</v>
      </c>
      <c r="C485" s="1349">
        <f ca="1">'I4 BO ASSETS'!N55</f>
        <v>0</v>
      </c>
      <c r="D485" s="720">
        <f t="shared" si="734"/>
        <v>0</v>
      </c>
      <c r="E485" s="720">
        <f t="shared" si="734"/>
        <v>0</v>
      </c>
      <c r="F485" s="720">
        <f t="shared" si="693"/>
        <v>0</v>
      </c>
      <c r="G485" s="720">
        <f t="shared" ref="G485:V485" si="771">$D485*G627</f>
        <v>0</v>
      </c>
      <c r="H485" s="720">
        <f t="shared" si="771"/>
        <v>0</v>
      </c>
      <c r="I485" s="720">
        <f t="shared" si="771"/>
        <v>0</v>
      </c>
      <c r="J485" s="720">
        <f t="shared" si="771"/>
        <v>0</v>
      </c>
      <c r="K485" s="720">
        <f t="shared" si="771"/>
        <v>0</v>
      </c>
      <c r="L485" s="720">
        <f t="shared" si="771"/>
        <v>0</v>
      </c>
      <c r="M485" s="720">
        <f t="shared" si="771"/>
        <v>0</v>
      </c>
      <c r="N485" s="720">
        <f t="shared" si="771"/>
        <v>0</v>
      </c>
      <c r="O485" s="720">
        <f t="shared" si="771"/>
        <v>0</v>
      </c>
      <c r="P485" s="720">
        <f t="shared" si="771"/>
        <v>0</v>
      </c>
      <c r="Q485" s="720">
        <f t="shared" si="771"/>
        <v>0</v>
      </c>
      <c r="R485" s="720">
        <f t="shared" si="771"/>
        <v>0</v>
      </c>
      <c r="S485" s="720">
        <f t="shared" si="771"/>
        <v>0</v>
      </c>
      <c r="T485" s="720">
        <f t="shared" si="771"/>
        <v>0</v>
      </c>
      <c r="U485" s="720">
        <f t="shared" si="771"/>
        <v>0</v>
      </c>
      <c r="V485" s="720">
        <f t="shared" si="771"/>
        <v>0</v>
      </c>
      <c r="W485" s="720">
        <f>$D485*W627</f>
        <v>0</v>
      </c>
      <c r="X485" s="720">
        <f>$D485*X627</f>
        <v>0</v>
      </c>
      <c r="Y485" s="720">
        <f>$D485*Y627</f>
        <v>0</v>
      </c>
      <c r="Z485" s="720">
        <f>$D485*Z627</f>
        <v>0</v>
      </c>
      <c r="AA485" s="720">
        <f t="shared" si="695"/>
        <v>0</v>
      </c>
      <c r="AB485" s="720">
        <f t="shared" ref="AB485:AQ485" si="772">$E485*AB627</f>
        <v>0</v>
      </c>
      <c r="AC485" s="720">
        <f t="shared" si="772"/>
        <v>0</v>
      </c>
      <c r="AD485" s="720">
        <f t="shared" si="772"/>
        <v>0</v>
      </c>
      <c r="AE485" s="720">
        <f t="shared" si="772"/>
        <v>0</v>
      </c>
      <c r="AF485" s="720">
        <f t="shared" si="772"/>
        <v>0</v>
      </c>
      <c r="AG485" s="720">
        <f t="shared" si="772"/>
        <v>0</v>
      </c>
      <c r="AH485" s="720">
        <f t="shared" si="772"/>
        <v>0</v>
      </c>
      <c r="AI485" s="720">
        <f t="shared" si="772"/>
        <v>0</v>
      </c>
      <c r="AJ485" s="720">
        <f t="shared" si="772"/>
        <v>0</v>
      </c>
      <c r="AK485" s="720">
        <f t="shared" si="772"/>
        <v>0</v>
      </c>
      <c r="AL485" s="720">
        <f t="shared" si="772"/>
        <v>0</v>
      </c>
      <c r="AM485" s="720">
        <f t="shared" si="772"/>
        <v>0</v>
      </c>
      <c r="AN485" s="720">
        <f t="shared" si="772"/>
        <v>0</v>
      </c>
      <c r="AO485" s="720">
        <f t="shared" si="772"/>
        <v>0</v>
      </c>
      <c r="AP485" s="720">
        <f t="shared" si="772"/>
        <v>0</v>
      </c>
      <c r="AQ485" s="720">
        <f t="shared" si="772"/>
        <v>0</v>
      </c>
      <c r="AR485" s="720">
        <f>$E485*AR627</f>
        <v>0</v>
      </c>
      <c r="AS485" s="720">
        <f>$E485*AS627</f>
        <v>0</v>
      </c>
      <c r="AT485" s="720">
        <f>$E485*AT627</f>
        <v>0</v>
      </c>
      <c r="AU485" s="720">
        <f>$E485*AU627</f>
        <v>0</v>
      </c>
      <c r="AV485" s="720">
        <f t="shared" si="697"/>
        <v>0</v>
      </c>
      <c r="AW485" s="720"/>
      <c r="AX485" s="720"/>
      <c r="AY485" s="720"/>
      <c r="AZ485" s="720"/>
      <c r="BA485" s="720"/>
      <c r="BB485" s="720"/>
      <c r="BC485" s="720"/>
      <c r="BD485" s="720"/>
      <c r="BE485" s="720"/>
      <c r="BF485" s="720"/>
      <c r="BG485" s="720"/>
      <c r="BH485" s="720"/>
      <c r="BI485" s="720"/>
      <c r="BJ485" s="720"/>
      <c r="BK485" s="720"/>
      <c r="BL485" s="720"/>
      <c r="BM485" s="720"/>
      <c r="BN485" s="720"/>
      <c r="BO485" s="720"/>
      <c r="BP485" s="720"/>
      <c r="BQ485" s="720"/>
    </row>
    <row r="486" spans="1:69" s="1374" customFormat="1" ht="12.75">
      <c r="A486" s="1373">
        <v>1860</v>
      </c>
      <c r="B486" s="763" t="s">
        <v>431</v>
      </c>
      <c r="C486" s="1349">
        <f ca="1">'I4 BO ASSETS'!N56</f>
        <v>0</v>
      </c>
      <c r="D486" s="720">
        <f t="shared" si="734"/>
        <v>0</v>
      </c>
      <c r="E486" s="720">
        <f t="shared" si="734"/>
        <v>0</v>
      </c>
      <c r="F486" s="720">
        <f t="shared" si="693"/>
        <v>0</v>
      </c>
      <c r="G486" s="720">
        <f t="shared" ref="G486:Z486" si="773">$D486*G628</f>
        <v>0</v>
      </c>
      <c r="H486" s="720">
        <f t="shared" si="773"/>
        <v>0</v>
      </c>
      <c r="I486" s="720">
        <f t="shared" si="773"/>
        <v>0</v>
      </c>
      <c r="J486" s="720">
        <f t="shared" si="773"/>
        <v>0</v>
      </c>
      <c r="K486" s="720">
        <f t="shared" si="773"/>
        <v>0</v>
      </c>
      <c r="L486" s="720">
        <f t="shared" si="773"/>
        <v>0</v>
      </c>
      <c r="M486" s="720">
        <f t="shared" si="773"/>
        <v>0</v>
      </c>
      <c r="N486" s="720">
        <f t="shared" si="773"/>
        <v>0</v>
      </c>
      <c r="O486" s="720">
        <f t="shared" si="773"/>
        <v>0</v>
      </c>
      <c r="P486" s="720">
        <f t="shared" si="773"/>
        <v>0</v>
      </c>
      <c r="Q486" s="720">
        <f t="shared" si="773"/>
        <v>0</v>
      </c>
      <c r="R486" s="720">
        <f t="shared" si="773"/>
        <v>0</v>
      </c>
      <c r="S486" s="720">
        <f t="shared" si="773"/>
        <v>0</v>
      </c>
      <c r="T486" s="720">
        <f t="shared" si="773"/>
        <v>0</v>
      </c>
      <c r="U486" s="720">
        <f t="shared" si="773"/>
        <v>0</v>
      </c>
      <c r="V486" s="720">
        <f t="shared" si="773"/>
        <v>0</v>
      </c>
      <c r="W486" s="720">
        <f t="shared" si="773"/>
        <v>0</v>
      </c>
      <c r="X486" s="720">
        <f t="shared" si="773"/>
        <v>0</v>
      </c>
      <c r="Y486" s="720">
        <f t="shared" si="773"/>
        <v>0</v>
      </c>
      <c r="Z486" s="720">
        <f t="shared" si="773"/>
        <v>0</v>
      </c>
      <c r="AA486" s="720">
        <f t="shared" si="695"/>
        <v>0</v>
      </c>
      <c r="AB486" s="720">
        <f t="shared" ref="AB486:AU486" si="774">$E486*AB628</f>
        <v>0</v>
      </c>
      <c r="AC486" s="720">
        <f t="shared" si="774"/>
        <v>0</v>
      </c>
      <c r="AD486" s="720">
        <f t="shared" si="774"/>
        <v>0</v>
      </c>
      <c r="AE486" s="720">
        <f t="shared" si="774"/>
        <v>0</v>
      </c>
      <c r="AF486" s="720">
        <f t="shared" si="774"/>
        <v>0</v>
      </c>
      <c r="AG486" s="720">
        <f t="shared" si="774"/>
        <v>0</v>
      </c>
      <c r="AH486" s="720">
        <f t="shared" si="774"/>
        <v>0</v>
      </c>
      <c r="AI486" s="720">
        <f t="shared" si="774"/>
        <v>0</v>
      </c>
      <c r="AJ486" s="720">
        <f t="shared" si="774"/>
        <v>0</v>
      </c>
      <c r="AK486" s="720">
        <f t="shared" si="774"/>
        <v>0</v>
      </c>
      <c r="AL486" s="720">
        <f t="shared" si="774"/>
        <v>0</v>
      </c>
      <c r="AM486" s="720">
        <f t="shared" si="774"/>
        <v>0</v>
      </c>
      <c r="AN486" s="720">
        <f t="shared" si="774"/>
        <v>0</v>
      </c>
      <c r="AO486" s="720">
        <f t="shared" si="774"/>
        <v>0</v>
      </c>
      <c r="AP486" s="720">
        <f t="shared" si="774"/>
        <v>0</v>
      </c>
      <c r="AQ486" s="720">
        <f t="shared" si="774"/>
        <v>0</v>
      </c>
      <c r="AR486" s="720">
        <f t="shared" si="774"/>
        <v>0</v>
      </c>
      <c r="AS486" s="720">
        <f t="shared" si="774"/>
        <v>0</v>
      </c>
      <c r="AT486" s="720">
        <f t="shared" si="774"/>
        <v>0</v>
      </c>
      <c r="AU486" s="720">
        <f t="shared" si="774"/>
        <v>0</v>
      </c>
      <c r="AV486" s="720">
        <f t="shared" si="697"/>
        <v>0</v>
      </c>
      <c r="AW486" s="720"/>
      <c r="AX486" s="720"/>
      <c r="AY486" s="720"/>
      <c r="AZ486" s="720"/>
      <c r="BA486" s="720"/>
      <c r="BB486" s="720"/>
      <c r="BC486" s="720"/>
      <c r="BD486" s="720"/>
      <c r="BE486" s="720"/>
      <c r="BF486" s="720"/>
      <c r="BG486" s="720"/>
      <c r="BH486" s="720"/>
      <c r="BI486" s="720"/>
      <c r="BJ486" s="720"/>
      <c r="BK486" s="720"/>
      <c r="BL486" s="720"/>
      <c r="BM486" s="720"/>
      <c r="BN486" s="720"/>
      <c r="BO486" s="720"/>
      <c r="BP486" s="720"/>
      <c r="BQ486" s="720"/>
    </row>
    <row r="487" spans="1:69" s="1391" customFormat="1" ht="12.75">
      <c r="A487" s="1386"/>
      <c r="B487" s="1387" t="s">
        <v>231</v>
      </c>
      <c r="C487" s="1388">
        <f ca="1">SUM(C447:C486)</f>
        <v>0</v>
      </c>
      <c r="D487" s="1389">
        <f>SUM(D447:D486)</f>
        <v>0</v>
      </c>
      <c r="E487" s="1389">
        <f>SUM(E447:E486)</f>
        <v>0</v>
      </c>
      <c r="F487" s="1390">
        <f>D487+E487</f>
        <v>0</v>
      </c>
      <c r="G487" s="1389">
        <f t="shared" ref="G487:AB487" si="775">SUM(G447:G486)</f>
        <v>0</v>
      </c>
      <c r="H487" s="1389">
        <f t="shared" si="775"/>
        <v>0</v>
      </c>
      <c r="I487" s="1389">
        <f t="shared" si="775"/>
        <v>0</v>
      </c>
      <c r="J487" s="1389">
        <f t="shared" si="775"/>
        <v>0</v>
      </c>
      <c r="K487" s="1389">
        <f t="shared" si="775"/>
        <v>0</v>
      </c>
      <c r="L487" s="1389">
        <f t="shared" si="775"/>
        <v>0</v>
      </c>
      <c r="M487" s="1389">
        <f t="shared" si="775"/>
        <v>0</v>
      </c>
      <c r="N487" s="1389">
        <f t="shared" si="775"/>
        <v>0</v>
      </c>
      <c r="O487" s="1389">
        <f t="shared" si="775"/>
        <v>0</v>
      </c>
      <c r="P487" s="1389">
        <f t="shared" si="775"/>
        <v>0</v>
      </c>
      <c r="Q487" s="1389">
        <f t="shared" si="775"/>
        <v>0</v>
      </c>
      <c r="R487" s="1389">
        <f t="shared" si="775"/>
        <v>0</v>
      </c>
      <c r="S487" s="1389">
        <f t="shared" si="775"/>
        <v>0</v>
      </c>
      <c r="T487" s="1389">
        <f t="shared" si="775"/>
        <v>0</v>
      </c>
      <c r="U487" s="1389">
        <f t="shared" si="775"/>
        <v>0</v>
      </c>
      <c r="V487" s="1389">
        <f t="shared" si="775"/>
        <v>0</v>
      </c>
      <c r="W487" s="1389">
        <f t="shared" si="775"/>
        <v>0</v>
      </c>
      <c r="X487" s="1389">
        <f t="shared" si="775"/>
        <v>0</v>
      </c>
      <c r="Y487" s="1389">
        <f t="shared" si="775"/>
        <v>0</v>
      </c>
      <c r="Z487" s="1389">
        <f t="shared" si="775"/>
        <v>0</v>
      </c>
      <c r="AA487" s="1389">
        <f t="shared" si="775"/>
        <v>0</v>
      </c>
      <c r="AB487" s="1389">
        <f t="shared" si="775"/>
        <v>0</v>
      </c>
      <c r="AC487" s="1389">
        <f t="shared" ref="AC487:AX487" si="776">SUM(AC447:AC486)</f>
        <v>0</v>
      </c>
      <c r="AD487" s="1389">
        <f t="shared" si="776"/>
        <v>0</v>
      </c>
      <c r="AE487" s="1389">
        <f t="shared" si="776"/>
        <v>0</v>
      </c>
      <c r="AF487" s="1389">
        <f t="shared" si="776"/>
        <v>0</v>
      </c>
      <c r="AG487" s="1389">
        <f t="shared" si="776"/>
        <v>0</v>
      </c>
      <c r="AH487" s="1389">
        <f t="shared" si="776"/>
        <v>0</v>
      </c>
      <c r="AI487" s="1389">
        <f t="shared" si="776"/>
        <v>0</v>
      </c>
      <c r="AJ487" s="1389">
        <f t="shared" si="776"/>
        <v>0</v>
      </c>
      <c r="AK487" s="1389">
        <f t="shared" si="776"/>
        <v>0</v>
      </c>
      <c r="AL487" s="1389">
        <f t="shared" si="776"/>
        <v>0</v>
      </c>
      <c r="AM487" s="1389">
        <f t="shared" si="776"/>
        <v>0</v>
      </c>
      <c r="AN487" s="1389">
        <f t="shared" si="776"/>
        <v>0</v>
      </c>
      <c r="AO487" s="1389">
        <f t="shared" si="776"/>
        <v>0</v>
      </c>
      <c r="AP487" s="1389">
        <f t="shared" si="776"/>
        <v>0</v>
      </c>
      <c r="AQ487" s="1389">
        <f t="shared" si="776"/>
        <v>0</v>
      </c>
      <c r="AR487" s="1389">
        <f t="shared" si="776"/>
        <v>0</v>
      </c>
      <c r="AS487" s="1389">
        <f t="shared" si="776"/>
        <v>0</v>
      </c>
      <c r="AT487" s="1389">
        <f t="shared" si="776"/>
        <v>0</v>
      </c>
      <c r="AU487" s="1389">
        <f t="shared" si="776"/>
        <v>0</v>
      </c>
      <c r="AV487" s="1389">
        <f t="shared" si="776"/>
        <v>0</v>
      </c>
      <c r="AW487" s="1389">
        <f t="shared" si="776"/>
        <v>0</v>
      </c>
      <c r="AX487" s="1389">
        <f t="shared" si="776"/>
        <v>0</v>
      </c>
      <c r="AY487" s="1389">
        <f t="shared" ref="AY487:BQ487" si="777">SUM(AY447:AY486)</f>
        <v>0</v>
      </c>
      <c r="AZ487" s="1389">
        <f t="shared" si="777"/>
        <v>0</v>
      </c>
      <c r="BA487" s="1389">
        <f t="shared" si="777"/>
        <v>0</v>
      </c>
      <c r="BB487" s="1389">
        <f t="shared" si="777"/>
        <v>0</v>
      </c>
      <c r="BC487" s="1389">
        <f t="shared" si="777"/>
        <v>0</v>
      </c>
      <c r="BD487" s="1389">
        <f t="shared" si="777"/>
        <v>0</v>
      </c>
      <c r="BE487" s="1389">
        <f t="shared" si="777"/>
        <v>0</v>
      </c>
      <c r="BF487" s="1389">
        <f t="shared" si="777"/>
        <v>0</v>
      </c>
      <c r="BG487" s="1389">
        <f t="shared" si="777"/>
        <v>0</v>
      </c>
      <c r="BH487" s="1389">
        <f t="shared" si="777"/>
        <v>0</v>
      </c>
      <c r="BI487" s="1389">
        <f t="shared" si="777"/>
        <v>0</v>
      </c>
      <c r="BJ487" s="1389">
        <f t="shared" si="777"/>
        <v>0</v>
      </c>
      <c r="BK487" s="1389">
        <f t="shared" si="777"/>
        <v>0</v>
      </c>
      <c r="BL487" s="1389">
        <f t="shared" si="777"/>
        <v>0</v>
      </c>
      <c r="BM487" s="1389">
        <f t="shared" si="777"/>
        <v>0</v>
      </c>
      <c r="BN487" s="1389">
        <f t="shared" si="777"/>
        <v>0</v>
      </c>
      <c r="BO487" s="1389">
        <f t="shared" si="777"/>
        <v>0</v>
      </c>
      <c r="BP487" s="1389">
        <f t="shared" si="777"/>
        <v>0</v>
      </c>
      <c r="BQ487" s="1389">
        <f t="shared" si="777"/>
        <v>0</v>
      </c>
    </row>
    <row r="488" spans="1:69" s="400" customFormat="1" ht="12.75">
      <c r="A488" s="1381" t="s">
        <v>981</v>
      </c>
      <c r="B488" s="1381"/>
      <c r="C488" s="1382"/>
      <c r="D488" s="1383"/>
      <c r="E488" s="1383"/>
      <c r="F488" s="720"/>
      <c r="G488" s="720"/>
      <c r="H488" s="720"/>
      <c r="I488" s="720"/>
      <c r="J488" s="720"/>
      <c r="K488" s="720"/>
      <c r="L488" s="720"/>
      <c r="M488" s="720"/>
      <c r="N488" s="720"/>
      <c r="O488" s="720"/>
      <c r="P488" s="720"/>
      <c r="Q488" s="720"/>
      <c r="R488" s="720"/>
      <c r="S488" s="720"/>
      <c r="T488" s="720"/>
      <c r="U488" s="720"/>
      <c r="V488" s="720"/>
      <c r="W488" s="720"/>
      <c r="X488" s="720"/>
      <c r="Y488" s="720"/>
      <c r="Z488" s="720"/>
      <c r="AA488" s="720"/>
      <c r="AB488" s="720"/>
      <c r="AC488" s="720"/>
      <c r="AD488" s="720"/>
      <c r="AE488" s="720"/>
      <c r="AF488" s="720"/>
      <c r="AG488" s="720"/>
      <c r="AH488" s="720"/>
      <c r="AI488" s="720"/>
      <c r="AJ488" s="720"/>
      <c r="AK488" s="720"/>
      <c r="AL488" s="720"/>
      <c r="AM488" s="720"/>
      <c r="AN488" s="720"/>
      <c r="AO488" s="720"/>
      <c r="AP488" s="720"/>
      <c r="AQ488" s="720"/>
      <c r="AR488" s="720"/>
      <c r="AS488" s="720"/>
      <c r="AT488" s="720"/>
      <c r="AU488" s="720"/>
      <c r="AV488" s="720"/>
      <c r="AW488" s="720"/>
      <c r="AX488" s="720"/>
      <c r="AY488" s="720"/>
      <c r="AZ488" s="720"/>
      <c r="BA488" s="720"/>
      <c r="BB488" s="720"/>
      <c r="BC488" s="720"/>
      <c r="BD488" s="720"/>
      <c r="BE488" s="720"/>
      <c r="BF488" s="720"/>
      <c r="BG488" s="720"/>
      <c r="BH488" s="720"/>
      <c r="BI488" s="720"/>
      <c r="BJ488" s="720"/>
      <c r="BK488" s="720"/>
      <c r="BL488" s="720"/>
      <c r="BM488" s="720"/>
      <c r="BN488" s="720"/>
      <c r="BO488" s="720"/>
      <c r="BP488" s="720"/>
      <c r="BQ488" s="720"/>
    </row>
    <row r="489" spans="1:69" s="400" customFormat="1" ht="12.75">
      <c r="A489" s="760">
        <v>1905</v>
      </c>
      <c r="B489" s="424" t="s">
        <v>623</v>
      </c>
      <c r="C489" s="1384">
        <f ca="1">'I4 BO ASSETS'!N61</f>
        <v>0</v>
      </c>
      <c r="D489" s="720"/>
      <c r="E489" s="720"/>
      <c r="F489" s="720"/>
      <c r="G489" s="720"/>
      <c r="H489" s="720"/>
      <c r="I489" s="720"/>
      <c r="J489" s="720"/>
      <c r="K489" s="720"/>
      <c r="L489" s="720"/>
      <c r="M489" s="720"/>
      <c r="N489" s="720"/>
      <c r="O489" s="720"/>
      <c r="P489" s="720"/>
      <c r="Q489" s="720"/>
      <c r="R489" s="720"/>
      <c r="S489" s="720"/>
      <c r="T489" s="720"/>
      <c r="U489" s="720"/>
      <c r="V489" s="720"/>
      <c r="W489" s="720"/>
      <c r="X489" s="720"/>
      <c r="Y489" s="720"/>
      <c r="Z489" s="720"/>
      <c r="AA489" s="720"/>
      <c r="AB489" s="720"/>
      <c r="AC489" s="720"/>
      <c r="AD489" s="720"/>
      <c r="AE489" s="720"/>
      <c r="AF489" s="720"/>
      <c r="AG489" s="720"/>
      <c r="AH489" s="720"/>
      <c r="AI489" s="720"/>
      <c r="AJ489" s="720"/>
      <c r="AK489" s="720"/>
      <c r="AL489" s="720"/>
      <c r="AM489" s="720"/>
      <c r="AN489" s="720"/>
      <c r="AO489" s="720"/>
      <c r="AP489" s="720"/>
      <c r="AQ489" s="720"/>
      <c r="AR489" s="720"/>
      <c r="AS489" s="720"/>
      <c r="AT489" s="720"/>
      <c r="AU489" s="720"/>
      <c r="AV489" s="720"/>
      <c r="AW489" s="720">
        <f t="shared" ref="AW489:BP489" si="778">$C489*AW630</f>
        <v>0</v>
      </c>
      <c r="AX489" s="720">
        <f t="shared" si="778"/>
        <v>0</v>
      </c>
      <c r="AY489" s="720">
        <f t="shared" si="778"/>
        <v>0</v>
      </c>
      <c r="AZ489" s="720">
        <f t="shared" si="778"/>
        <v>0</v>
      </c>
      <c r="BA489" s="720">
        <f t="shared" si="778"/>
        <v>0</v>
      </c>
      <c r="BB489" s="720">
        <f t="shared" si="778"/>
        <v>0</v>
      </c>
      <c r="BC489" s="720">
        <f t="shared" si="778"/>
        <v>0</v>
      </c>
      <c r="BD489" s="720">
        <f t="shared" si="778"/>
        <v>0</v>
      </c>
      <c r="BE489" s="720">
        <f t="shared" si="778"/>
        <v>0</v>
      </c>
      <c r="BF489" s="720">
        <f t="shared" si="778"/>
        <v>0</v>
      </c>
      <c r="BG489" s="720">
        <f t="shared" si="778"/>
        <v>0</v>
      </c>
      <c r="BH489" s="720">
        <f t="shared" si="778"/>
        <v>0</v>
      </c>
      <c r="BI489" s="720">
        <f t="shared" si="778"/>
        <v>0</v>
      </c>
      <c r="BJ489" s="720">
        <f t="shared" si="778"/>
        <v>0</v>
      </c>
      <c r="BK489" s="720">
        <f t="shared" si="778"/>
        <v>0</v>
      </c>
      <c r="BL489" s="720">
        <f t="shared" si="778"/>
        <v>0</v>
      </c>
      <c r="BM489" s="720">
        <f t="shared" si="778"/>
        <v>0</v>
      </c>
      <c r="BN489" s="720">
        <f t="shared" si="778"/>
        <v>0</v>
      </c>
      <c r="BO489" s="720">
        <f t="shared" si="778"/>
        <v>0</v>
      </c>
      <c r="BP489" s="720">
        <f t="shared" si="778"/>
        <v>0</v>
      </c>
      <c r="BQ489" s="720">
        <f>SUM(AW489:BP489)</f>
        <v>0</v>
      </c>
    </row>
    <row r="490" spans="1:69" s="400" customFormat="1" ht="12.75">
      <c r="A490" s="760">
        <v>1906</v>
      </c>
      <c r="B490" s="424" t="s">
        <v>624</v>
      </c>
      <c r="C490" s="1384">
        <f ca="1">'I4 BO ASSETS'!N62</f>
        <v>0</v>
      </c>
      <c r="D490" s="720"/>
      <c r="E490" s="720"/>
      <c r="F490" s="720"/>
      <c r="G490" s="720"/>
      <c r="H490" s="720"/>
      <c r="I490" s="720"/>
      <c r="J490" s="720"/>
      <c r="K490" s="720"/>
      <c r="L490" s="720"/>
      <c r="M490" s="720"/>
      <c r="N490" s="720"/>
      <c r="O490" s="720"/>
      <c r="P490" s="720"/>
      <c r="Q490" s="720"/>
      <c r="R490" s="720"/>
      <c r="S490" s="720"/>
      <c r="T490" s="720"/>
      <c r="U490" s="720"/>
      <c r="V490" s="720"/>
      <c r="W490" s="720"/>
      <c r="X490" s="720"/>
      <c r="Y490" s="720"/>
      <c r="Z490" s="720"/>
      <c r="AA490" s="720"/>
      <c r="AB490" s="720"/>
      <c r="AC490" s="720"/>
      <c r="AD490" s="720"/>
      <c r="AE490" s="720"/>
      <c r="AF490" s="720"/>
      <c r="AG490" s="720"/>
      <c r="AH490" s="720"/>
      <c r="AI490" s="720"/>
      <c r="AJ490" s="720"/>
      <c r="AK490" s="720"/>
      <c r="AL490" s="720"/>
      <c r="AM490" s="720"/>
      <c r="AN490" s="720"/>
      <c r="AO490" s="720"/>
      <c r="AP490" s="720"/>
      <c r="AQ490" s="720"/>
      <c r="AR490" s="720"/>
      <c r="AS490" s="720"/>
      <c r="AT490" s="720"/>
      <c r="AU490" s="720"/>
      <c r="AV490" s="720"/>
      <c r="AW490" s="720">
        <f t="shared" ref="AW490:BP490" si="779">$C490*AW631</f>
        <v>0</v>
      </c>
      <c r="AX490" s="720">
        <f t="shared" si="779"/>
        <v>0</v>
      </c>
      <c r="AY490" s="720">
        <f t="shared" si="779"/>
        <v>0</v>
      </c>
      <c r="AZ490" s="720">
        <f t="shared" si="779"/>
        <v>0</v>
      </c>
      <c r="BA490" s="720">
        <f t="shared" si="779"/>
        <v>0</v>
      </c>
      <c r="BB490" s="720">
        <f t="shared" si="779"/>
        <v>0</v>
      </c>
      <c r="BC490" s="720">
        <f t="shared" si="779"/>
        <v>0</v>
      </c>
      <c r="BD490" s="720">
        <f t="shared" si="779"/>
        <v>0</v>
      </c>
      <c r="BE490" s="720">
        <f t="shared" si="779"/>
        <v>0</v>
      </c>
      <c r="BF490" s="720">
        <f t="shared" si="779"/>
        <v>0</v>
      </c>
      <c r="BG490" s="720">
        <f t="shared" si="779"/>
        <v>0</v>
      </c>
      <c r="BH490" s="720">
        <f t="shared" si="779"/>
        <v>0</v>
      </c>
      <c r="BI490" s="720">
        <f t="shared" si="779"/>
        <v>0</v>
      </c>
      <c r="BJ490" s="720">
        <f t="shared" si="779"/>
        <v>0</v>
      </c>
      <c r="BK490" s="720">
        <f t="shared" si="779"/>
        <v>0</v>
      </c>
      <c r="BL490" s="720">
        <f t="shared" si="779"/>
        <v>0</v>
      </c>
      <c r="BM490" s="720">
        <f t="shared" si="779"/>
        <v>0</v>
      </c>
      <c r="BN490" s="720">
        <f t="shared" si="779"/>
        <v>0</v>
      </c>
      <c r="BO490" s="720">
        <f t="shared" si="779"/>
        <v>0</v>
      </c>
      <c r="BP490" s="720">
        <f t="shared" si="779"/>
        <v>0</v>
      </c>
      <c r="BQ490" s="720">
        <f t="shared" ref="BQ490:BQ508" si="780">SUM(AW490:BP490)</f>
        <v>0</v>
      </c>
    </row>
    <row r="491" spans="1:69" s="400" customFormat="1" ht="12.75">
      <c r="A491" s="760">
        <v>1908</v>
      </c>
      <c r="B491" s="424" t="s">
        <v>625</v>
      </c>
      <c r="C491" s="1384">
        <f ca="1">'I4 BO ASSETS'!N63</f>
        <v>0</v>
      </c>
      <c r="D491" s="720"/>
      <c r="E491" s="720"/>
      <c r="F491" s="720"/>
      <c r="G491" s="720"/>
      <c r="H491" s="720"/>
      <c r="I491" s="720"/>
      <c r="J491" s="720"/>
      <c r="K491" s="720"/>
      <c r="L491" s="720"/>
      <c r="M491" s="720"/>
      <c r="N491" s="720"/>
      <c r="O491" s="720"/>
      <c r="P491" s="720"/>
      <c r="Q491" s="720"/>
      <c r="R491" s="720"/>
      <c r="S491" s="720"/>
      <c r="T491" s="720"/>
      <c r="U491" s="720"/>
      <c r="V491" s="720"/>
      <c r="W491" s="720"/>
      <c r="X491" s="720"/>
      <c r="Y491" s="720"/>
      <c r="Z491" s="720"/>
      <c r="AA491" s="720"/>
      <c r="AB491" s="720"/>
      <c r="AC491" s="720"/>
      <c r="AD491" s="720"/>
      <c r="AE491" s="720"/>
      <c r="AF491" s="720"/>
      <c r="AG491" s="720"/>
      <c r="AH491" s="720"/>
      <c r="AI491" s="720"/>
      <c r="AJ491" s="720"/>
      <c r="AK491" s="720"/>
      <c r="AL491" s="720"/>
      <c r="AM491" s="720"/>
      <c r="AN491" s="720"/>
      <c r="AO491" s="720"/>
      <c r="AP491" s="720"/>
      <c r="AQ491" s="720"/>
      <c r="AR491" s="720"/>
      <c r="AS491" s="720"/>
      <c r="AT491" s="720"/>
      <c r="AU491" s="720"/>
      <c r="AV491" s="720"/>
      <c r="AW491" s="720">
        <f t="shared" ref="AW491:BP491" si="781">$C491*AW632</f>
        <v>0</v>
      </c>
      <c r="AX491" s="720">
        <f t="shared" si="781"/>
        <v>0</v>
      </c>
      <c r="AY491" s="720">
        <f t="shared" si="781"/>
        <v>0</v>
      </c>
      <c r="AZ491" s="720">
        <f t="shared" si="781"/>
        <v>0</v>
      </c>
      <c r="BA491" s="720">
        <f t="shared" si="781"/>
        <v>0</v>
      </c>
      <c r="BB491" s="720">
        <f t="shared" si="781"/>
        <v>0</v>
      </c>
      <c r="BC491" s="720">
        <f t="shared" si="781"/>
        <v>0</v>
      </c>
      <c r="BD491" s="720">
        <f t="shared" si="781"/>
        <v>0</v>
      </c>
      <c r="BE491" s="720">
        <f t="shared" si="781"/>
        <v>0</v>
      </c>
      <c r="BF491" s="720">
        <f t="shared" si="781"/>
        <v>0</v>
      </c>
      <c r="BG491" s="720">
        <f t="shared" si="781"/>
        <v>0</v>
      </c>
      <c r="BH491" s="720">
        <f t="shared" si="781"/>
        <v>0</v>
      </c>
      <c r="BI491" s="720">
        <f t="shared" si="781"/>
        <v>0</v>
      </c>
      <c r="BJ491" s="720">
        <f t="shared" si="781"/>
        <v>0</v>
      </c>
      <c r="BK491" s="720">
        <f t="shared" si="781"/>
        <v>0</v>
      </c>
      <c r="BL491" s="720">
        <f t="shared" si="781"/>
        <v>0</v>
      </c>
      <c r="BM491" s="720">
        <f t="shared" si="781"/>
        <v>0</v>
      </c>
      <c r="BN491" s="720">
        <f t="shared" si="781"/>
        <v>0</v>
      </c>
      <c r="BO491" s="720">
        <f t="shared" si="781"/>
        <v>0</v>
      </c>
      <c r="BP491" s="720">
        <f t="shared" si="781"/>
        <v>0</v>
      </c>
      <c r="BQ491" s="720">
        <f t="shared" si="780"/>
        <v>0</v>
      </c>
    </row>
    <row r="492" spans="1:69" s="400" customFormat="1" ht="12.75">
      <c r="A492" s="760">
        <v>1910</v>
      </c>
      <c r="B492" s="424" t="s">
        <v>626</v>
      </c>
      <c r="C492" s="1384">
        <f ca="1">'I4 BO ASSETS'!N64</f>
        <v>0</v>
      </c>
      <c r="D492" s="720"/>
      <c r="E492" s="720"/>
      <c r="F492" s="720"/>
      <c r="G492" s="720"/>
      <c r="H492" s="720"/>
      <c r="I492" s="720"/>
      <c r="J492" s="720"/>
      <c r="K492" s="720"/>
      <c r="L492" s="720"/>
      <c r="M492" s="720"/>
      <c r="N492" s="720"/>
      <c r="O492" s="720"/>
      <c r="P492" s="720"/>
      <c r="Q492" s="720"/>
      <c r="R492" s="720"/>
      <c r="S492" s="720"/>
      <c r="T492" s="720"/>
      <c r="U492" s="720"/>
      <c r="V492" s="720"/>
      <c r="W492" s="720"/>
      <c r="X492" s="720"/>
      <c r="Y492" s="720"/>
      <c r="Z492" s="720"/>
      <c r="AA492" s="720"/>
      <c r="AB492" s="720"/>
      <c r="AC492" s="720"/>
      <c r="AD492" s="720"/>
      <c r="AE492" s="720"/>
      <c r="AF492" s="720"/>
      <c r="AG492" s="720"/>
      <c r="AH492" s="720"/>
      <c r="AI492" s="720"/>
      <c r="AJ492" s="720"/>
      <c r="AK492" s="720"/>
      <c r="AL492" s="720"/>
      <c r="AM492" s="720"/>
      <c r="AN492" s="720"/>
      <c r="AO492" s="720"/>
      <c r="AP492" s="720"/>
      <c r="AQ492" s="720"/>
      <c r="AR492" s="720"/>
      <c r="AS492" s="720"/>
      <c r="AT492" s="720"/>
      <c r="AU492" s="720"/>
      <c r="AV492" s="720"/>
      <c r="AW492" s="720">
        <f t="shared" ref="AW492:BP492" si="782">$C492*AW633</f>
        <v>0</v>
      </c>
      <c r="AX492" s="720">
        <f t="shared" si="782"/>
        <v>0</v>
      </c>
      <c r="AY492" s="720">
        <f t="shared" si="782"/>
        <v>0</v>
      </c>
      <c r="AZ492" s="720">
        <f t="shared" si="782"/>
        <v>0</v>
      </c>
      <c r="BA492" s="720">
        <f t="shared" si="782"/>
        <v>0</v>
      </c>
      <c r="BB492" s="720">
        <f t="shared" si="782"/>
        <v>0</v>
      </c>
      <c r="BC492" s="720">
        <f t="shared" si="782"/>
        <v>0</v>
      </c>
      <c r="BD492" s="720">
        <f t="shared" si="782"/>
        <v>0</v>
      </c>
      <c r="BE492" s="720">
        <f t="shared" si="782"/>
        <v>0</v>
      </c>
      <c r="BF492" s="720">
        <f t="shared" si="782"/>
        <v>0</v>
      </c>
      <c r="BG492" s="720">
        <f t="shared" si="782"/>
        <v>0</v>
      </c>
      <c r="BH492" s="720">
        <f t="shared" si="782"/>
        <v>0</v>
      </c>
      <c r="BI492" s="720">
        <f t="shared" si="782"/>
        <v>0</v>
      </c>
      <c r="BJ492" s="720">
        <f t="shared" si="782"/>
        <v>0</v>
      </c>
      <c r="BK492" s="720">
        <f t="shared" si="782"/>
        <v>0</v>
      </c>
      <c r="BL492" s="720">
        <f t="shared" si="782"/>
        <v>0</v>
      </c>
      <c r="BM492" s="720">
        <f t="shared" si="782"/>
        <v>0</v>
      </c>
      <c r="BN492" s="720">
        <f t="shared" si="782"/>
        <v>0</v>
      </c>
      <c r="BO492" s="720">
        <f t="shared" si="782"/>
        <v>0</v>
      </c>
      <c r="BP492" s="720">
        <f t="shared" si="782"/>
        <v>0</v>
      </c>
      <c r="BQ492" s="720">
        <f t="shared" si="780"/>
        <v>0</v>
      </c>
    </row>
    <row r="493" spans="1:69" s="400" customFormat="1" ht="12.75">
      <c r="A493" s="760">
        <v>1915</v>
      </c>
      <c r="B493" s="424" t="s">
        <v>956</v>
      </c>
      <c r="C493" s="1384">
        <f ca="1">'I4 BO ASSETS'!N65</f>
        <v>0</v>
      </c>
      <c r="D493" s="720"/>
      <c r="E493" s="720"/>
      <c r="F493" s="720"/>
      <c r="G493" s="720"/>
      <c r="H493" s="720"/>
      <c r="I493" s="720"/>
      <c r="J493" s="720"/>
      <c r="K493" s="720"/>
      <c r="L493" s="720"/>
      <c r="M493" s="720"/>
      <c r="N493" s="720"/>
      <c r="O493" s="720"/>
      <c r="P493" s="720"/>
      <c r="Q493" s="720"/>
      <c r="R493" s="720"/>
      <c r="S493" s="720"/>
      <c r="T493" s="720"/>
      <c r="U493" s="720"/>
      <c r="V493" s="720"/>
      <c r="W493" s="720"/>
      <c r="X493" s="720"/>
      <c r="Y493" s="720"/>
      <c r="Z493" s="720"/>
      <c r="AA493" s="720"/>
      <c r="AB493" s="720"/>
      <c r="AC493" s="720"/>
      <c r="AD493" s="720"/>
      <c r="AE493" s="720"/>
      <c r="AF493" s="720"/>
      <c r="AG493" s="720"/>
      <c r="AH493" s="720"/>
      <c r="AI493" s="720"/>
      <c r="AJ493" s="720"/>
      <c r="AK493" s="720"/>
      <c r="AL493" s="720"/>
      <c r="AM493" s="720"/>
      <c r="AN493" s="720"/>
      <c r="AO493" s="720"/>
      <c r="AP493" s="720"/>
      <c r="AQ493" s="720"/>
      <c r="AR493" s="720"/>
      <c r="AS493" s="720"/>
      <c r="AT493" s="720"/>
      <c r="AU493" s="720"/>
      <c r="AV493" s="720"/>
      <c r="AW493" s="720">
        <f t="shared" ref="AW493:BP493" si="783">$C493*AW634</f>
        <v>0</v>
      </c>
      <c r="AX493" s="720">
        <f t="shared" si="783"/>
        <v>0</v>
      </c>
      <c r="AY493" s="720">
        <f t="shared" si="783"/>
        <v>0</v>
      </c>
      <c r="AZ493" s="720">
        <f t="shared" si="783"/>
        <v>0</v>
      </c>
      <c r="BA493" s="720">
        <f t="shared" si="783"/>
        <v>0</v>
      </c>
      <c r="BB493" s="720">
        <f t="shared" si="783"/>
        <v>0</v>
      </c>
      <c r="BC493" s="720">
        <f t="shared" si="783"/>
        <v>0</v>
      </c>
      <c r="BD493" s="720">
        <f t="shared" si="783"/>
        <v>0</v>
      </c>
      <c r="BE493" s="720">
        <f t="shared" si="783"/>
        <v>0</v>
      </c>
      <c r="BF493" s="720">
        <f t="shared" si="783"/>
        <v>0</v>
      </c>
      <c r="BG493" s="720">
        <f t="shared" si="783"/>
        <v>0</v>
      </c>
      <c r="BH493" s="720">
        <f t="shared" si="783"/>
        <v>0</v>
      </c>
      <c r="BI493" s="720">
        <f t="shared" si="783"/>
        <v>0</v>
      </c>
      <c r="BJ493" s="720">
        <f t="shared" si="783"/>
        <v>0</v>
      </c>
      <c r="BK493" s="720">
        <f t="shared" si="783"/>
        <v>0</v>
      </c>
      <c r="BL493" s="720">
        <f t="shared" si="783"/>
        <v>0</v>
      </c>
      <c r="BM493" s="720">
        <f t="shared" si="783"/>
        <v>0</v>
      </c>
      <c r="BN493" s="720">
        <f t="shared" si="783"/>
        <v>0</v>
      </c>
      <c r="BO493" s="720">
        <f t="shared" si="783"/>
        <v>0</v>
      </c>
      <c r="BP493" s="720">
        <f t="shared" si="783"/>
        <v>0</v>
      </c>
      <c r="BQ493" s="720">
        <f t="shared" si="780"/>
        <v>0</v>
      </c>
    </row>
    <row r="494" spans="1:69" s="400" customFormat="1" ht="12.75">
      <c r="A494" s="760">
        <v>1920</v>
      </c>
      <c r="B494" s="424" t="s">
        <v>957</v>
      </c>
      <c r="C494" s="1384">
        <f ca="1">'I4 BO ASSETS'!N66</f>
        <v>0</v>
      </c>
      <c r="D494" s="720"/>
      <c r="E494" s="720"/>
      <c r="F494" s="720"/>
      <c r="G494" s="720"/>
      <c r="H494" s="720"/>
      <c r="I494" s="720"/>
      <c r="J494" s="720"/>
      <c r="K494" s="720"/>
      <c r="L494" s="720"/>
      <c r="M494" s="720"/>
      <c r="N494" s="720"/>
      <c r="O494" s="720"/>
      <c r="P494" s="720"/>
      <c r="Q494" s="720"/>
      <c r="R494" s="720"/>
      <c r="S494" s="720"/>
      <c r="T494" s="720"/>
      <c r="U494" s="720"/>
      <c r="V494" s="720"/>
      <c r="W494" s="720"/>
      <c r="X494" s="720"/>
      <c r="Y494" s="720"/>
      <c r="Z494" s="720"/>
      <c r="AA494" s="720"/>
      <c r="AB494" s="720"/>
      <c r="AC494" s="720"/>
      <c r="AD494" s="720"/>
      <c r="AE494" s="720"/>
      <c r="AF494" s="720"/>
      <c r="AG494" s="720"/>
      <c r="AH494" s="720"/>
      <c r="AI494" s="720"/>
      <c r="AJ494" s="720"/>
      <c r="AK494" s="720"/>
      <c r="AL494" s="720"/>
      <c r="AM494" s="720"/>
      <c r="AN494" s="720"/>
      <c r="AO494" s="720"/>
      <c r="AP494" s="720"/>
      <c r="AQ494" s="720"/>
      <c r="AR494" s="720"/>
      <c r="AS494" s="720"/>
      <c r="AT494" s="720"/>
      <c r="AU494" s="720"/>
      <c r="AV494" s="720"/>
      <c r="AW494" s="720">
        <f t="shared" ref="AW494:BP494" si="784">$C494*AW635</f>
        <v>0</v>
      </c>
      <c r="AX494" s="720">
        <f t="shared" si="784"/>
        <v>0</v>
      </c>
      <c r="AY494" s="720">
        <f t="shared" si="784"/>
        <v>0</v>
      </c>
      <c r="AZ494" s="720">
        <f t="shared" si="784"/>
        <v>0</v>
      </c>
      <c r="BA494" s="720">
        <f t="shared" si="784"/>
        <v>0</v>
      </c>
      <c r="BB494" s="720">
        <f t="shared" si="784"/>
        <v>0</v>
      </c>
      <c r="BC494" s="720">
        <f t="shared" si="784"/>
        <v>0</v>
      </c>
      <c r="BD494" s="720">
        <f t="shared" si="784"/>
        <v>0</v>
      </c>
      <c r="BE494" s="720">
        <f t="shared" si="784"/>
        <v>0</v>
      </c>
      <c r="BF494" s="720">
        <f t="shared" si="784"/>
        <v>0</v>
      </c>
      <c r="BG494" s="720">
        <f t="shared" si="784"/>
        <v>0</v>
      </c>
      <c r="BH494" s="720">
        <f t="shared" si="784"/>
        <v>0</v>
      </c>
      <c r="BI494" s="720">
        <f t="shared" si="784"/>
        <v>0</v>
      </c>
      <c r="BJ494" s="720">
        <f t="shared" si="784"/>
        <v>0</v>
      </c>
      <c r="BK494" s="720">
        <f t="shared" si="784"/>
        <v>0</v>
      </c>
      <c r="BL494" s="720">
        <f t="shared" si="784"/>
        <v>0</v>
      </c>
      <c r="BM494" s="720">
        <f t="shared" si="784"/>
        <v>0</v>
      </c>
      <c r="BN494" s="720">
        <f t="shared" si="784"/>
        <v>0</v>
      </c>
      <c r="BO494" s="720">
        <f t="shared" si="784"/>
        <v>0</v>
      </c>
      <c r="BP494" s="720">
        <f t="shared" si="784"/>
        <v>0</v>
      </c>
      <c r="BQ494" s="720">
        <f t="shared" si="780"/>
        <v>0</v>
      </c>
    </row>
    <row r="495" spans="1:69" s="400" customFormat="1" ht="12.75">
      <c r="A495" s="760">
        <v>1925</v>
      </c>
      <c r="B495" s="424" t="s">
        <v>958</v>
      </c>
      <c r="C495" s="1384">
        <f ca="1">'I4 BO ASSETS'!N67</f>
        <v>0</v>
      </c>
      <c r="D495" s="720"/>
      <c r="E495" s="720"/>
      <c r="F495" s="720"/>
      <c r="G495" s="720"/>
      <c r="H495" s="720"/>
      <c r="I495" s="720"/>
      <c r="J495" s="720"/>
      <c r="K495" s="720"/>
      <c r="L495" s="720"/>
      <c r="M495" s="720"/>
      <c r="N495" s="720"/>
      <c r="O495" s="720"/>
      <c r="P495" s="720"/>
      <c r="Q495" s="720"/>
      <c r="R495" s="720"/>
      <c r="S495" s="720"/>
      <c r="T495" s="720"/>
      <c r="U495" s="720"/>
      <c r="V495" s="720"/>
      <c r="W495" s="720"/>
      <c r="X495" s="720"/>
      <c r="Y495" s="720"/>
      <c r="Z495" s="720"/>
      <c r="AA495" s="720"/>
      <c r="AB495" s="720"/>
      <c r="AC495" s="720"/>
      <c r="AD495" s="720"/>
      <c r="AE495" s="720"/>
      <c r="AF495" s="720"/>
      <c r="AG495" s="720"/>
      <c r="AH495" s="720"/>
      <c r="AI495" s="720"/>
      <c r="AJ495" s="720"/>
      <c r="AK495" s="720"/>
      <c r="AL495" s="720"/>
      <c r="AM495" s="720"/>
      <c r="AN495" s="720"/>
      <c r="AO495" s="720"/>
      <c r="AP495" s="720"/>
      <c r="AQ495" s="720"/>
      <c r="AR495" s="720"/>
      <c r="AS495" s="720"/>
      <c r="AT495" s="720"/>
      <c r="AU495" s="720"/>
      <c r="AV495" s="720"/>
      <c r="AW495" s="720">
        <f t="shared" ref="AW495:BP495" si="785">$C495*AW636</f>
        <v>0</v>
      </c>
      <c r="AX495" s="720">
        <f t="shared" si="785"/>
        <v>0</v>
      </c>
      <c r="AY495" s="720">
        <f t="shared" si="785"/>
        <v>0</v>
      </c>
      <c r="AZ495" s="720">
        <f t="shared" si="785"/>
        <v>0</v>
      </c>
      <c r="BA495" s="720">
        <f t="shared" si="785"/>
        <v>0</v>
      </c>
      <c r="BB495" s="720">
        <f t="shared" si="785"/>
        <v>0</v>
      </c>
      <c r="BC495" s="720">
        <f t="shared" si="785"/>
        <v>0</v>
      </c>
      <c r="BD495" s="720">
        <f t="shared" si="785"/>
        <v>0</v>
      </c>
      <c r="BE495" s="720">
        <f t="shared" si="785"/>
        <v>0</v>
      </c>
      <c r="BF495" s="720">
        <f t="shared" si="785"/>
        <v>0</v>
      </c>
      <c r="BG495" s="720">
        <f t="shared" si="785"/>
        <v>0</v>
      </c>
      <c r="BH495" s="720">
        <f t="shared" si="785"/>
        <v>0</v>
      </c>
      <c r="BI495" s="720">
        <f t="shared" si="785"/>
        <v>0</v>
      </c>
      <c r="BJ495" s="720">
        <f t="shared" si="785"/>
        <v>0</v>
      </c>
      <c r="BK495" s="720">
        <f t="shared" si="785"/>
        <v>0</v>
      </c>
      <c r="BL495" s="720">
        <f t="shared" si="785"/>
        <v>0</v>
      </c>
      <c r="BM495" s="720">
        <f t="shared" si="785"/>
        <v>0</v>
      </c>
      <c r="BN495" s="720">
        <f t="shared" si="785"/>
        <v>0</v>
      </c>
      <c r="BO495" s="720">
        <f t="shared" si="785"/>
        <v>0</v>
      </c>
      <c r="BP495" s="720">
        <f t="shared" si="785"/>
        <v>0</v>
      </c>
      <c r="BQ495" s="720">
        <f t="shared" si="780"/>
        <v>0</v>
      </c>
    </row>
    <row r="496" spans="1:69" s="400" customFormat="1" ht="12.75">
      <c r="A496" s="760">
        <v>1930</v>
      </c>
      <c r="B496" s="424" t="s">
        <v>959</v>
      </c>
      <c r="C496" s="1384">
        <f ca="1">'I4 BO ASSETS'!N68</f>
        <v>0</v>
      </c>
      <c r="D496" s="720"/>
      <c r="E496" s="720"/>
      <c r="F496" s="720"/>
      <c r="G496" s="720"/>
      <c r="H496" s="720"/>
      <c r="I496" s="720"/>
      <c r="J496" s="720"/>
      <c r="K496" s="720"/>
      <c r="L496" s="720"/>
      <c r="M496" s="720"/>
      <c r="N496" s="720"/>
      <c r="O496" s="720"/>
      <c r="P496" s="720"/>
      <c r="Q496" s="720"/>
      <c r="R496" s="720"/>
      <c r="S496" s="720"/>
      <c r="T496" s="720"/>
      <c r="U496" s="720"/>
      <c r="V496" s="720"/>
      <c r="W496" s="720"/>
      <c r="X496" s="720"/>
      <c r="Y496" s="720"/>
      <c r="Z496" s="720"/>
      <c r="AA496" s="720"/>
      <c r="AB496" s="720"/>
      <c r="AC496" s="720"/>
      <c r="AD496" s="720"/>
      <c r="AE496" s="720"/>
      <c r="AF496" s="720"/>
      <c r="AG496" s="720"/>
      <c r="AH496" s="720"/>
      <c r="AI496" s="720"/>
      <c r="AJ496" s="720"/>
      <c r="AK496" s="720"/>
      <c r="AL496" s="720"/>
      <c r="AM496" s="720"/>
      <c r="AN496" s="720"/>
      <c r="AO496" s="720"/>
      <c r="AP496" s="720"/>
      <c r="AQ496" s="720"/>
      <c r="AR496" s="720"/>
      <c r="AS496" s="720"/>
      <c r="AT496" s="720"/>
      <c r="AU496" s="720"/>
      <c r="AV496" s="720"/>
      <c r="AW496" s="720">
        <f t="shared" ref="AW496:BP496" si="786">$C496*AW637</f>
        <v>0</v>
      </c>
      <c r="AX496" s="720">
        <f t="shared" si="786"/>
        <v>0</v>
      </c>
      <c r="AY496" s="720">
        <f t="shared" si="786"/>
        <v>0</v>
      </c>
      <c r="AZ496" s="720">
        <f t="shared" si="786"/>
        <v>0</v>
      </c>
      <c r="BA496" s="720">
        <f t="shared" si="786"/>
        <v>0</v>
      </c>
      <c r="BB496" s="720">
        <f t="shared" si="786"/>
        <v>0</v>
      </c>
      <c r="BC496" s="720">
        <f t="shared" si="786"/>
        <v>0</v>
      </c>
      <c r="BD496" s="720">
        <f t="shared" si="786"/>
        <v>0</v>
      </c>
      <c r="BE496" s="720">
        <f t="shared" si="786"/>
        <v>0</v>
      </c>
      <c r="BF496" s="720">
        <f t="shared" si="786"/>
        <v>0</v>
      </c>
      <c r="BG496" s="720">
        <f t="shared" si="786"/>
        <v>0</v>
      </c>
      <c r="BH496" s="720">
        <f t="shared" si="786"/>
        <v>0</v>
      </c>
      <c r="BI496" s="720">
        <f t="shared" si="786"/>
        <v>0</v>
      </c>
      <c r="BJ496" s="720">
        <f t="shared" si="786"/>
        <v>0</v>
      </c>
      <c r="BK496" s="720">
        <f t="shared" si="786"/>
        <v>0</v>
      </c>
      <c r="BL496" s="720">
        <f t="shared" si="786"/>
        <v>0</v>
      </c>
      <c r="BM496" s="720">
        <f t="shared" si="786"/>
        <v>0</v>
      </c>
      <c r="BN496" s="720">
        <f t="shared" si="786"/>
        <v>0</v>
      </c>
      <c r="BO496" s="720">
        <f t="shared" si="786"/>
        <v>0</v>
      </c>
      <c r="BP496" s="720">
        <f t="shared" si="786"/>
        <v>0</v>
      </c>
      <c r="BQ496" s="720">
        <f t="shared" si="780"/>
        <v>0</v>
      </c>
    </row>
    <row r="497" spans="1:69" s="400" customFormat="1" ht="12.75">
      <c r="A497" s="760">
        <v>1935</v>
      </c>
      <c r="B497" s="424" t="s">
        <v>960</v>
      </c>
      <c r="C497" s="1384">
        <f ca="1">'I4 BO ASSETS'!N69</f>
        <v>0</v>
      </c>
      <c r="D497" s="720"/>
      <c r="E497" s="720"/>
      <c r="F497" s="720"/>
      <c r="G497" s="720"/>
      <c r="H497" s="720"/>
      <c r="I497" s="720"/>
      <c r="J497" s="720"/>
      <c r="K497" s="720"/>
      <c r="L497" s="720"/>
      <c r="M497" s="720"/>
      <c r="N497" s="720"/>
      <c r="O497" s="720"/>
      <c r="P497" s="720"/>
      <c r="Q497" s="720"/>
      <c r="R497" s="720"/>
      <c r="S497" s="720"/>
      <c r="T497" s="720"/>
      <c r="U497" s="720"/>
      <c r="V497" s="720"/>
      <c r="W497" s="720"/>
      <c r="X497" s="720"/>
      <c r="Y497" s="720"/>
      <c r="Z497" s="720"/>
      <c r="AA497" s="720"/>
      <c r="AB497" s="720"/>
      <c r="AC497" s="720"/>
      <c r="AD497" s="720"/>
      <c r="AE497" s="720"/>
      <c r="AF497" s="720"/>
      <c r="AG497" s="720"/>
      <c r="AH497" s="720"/>
      <c r="AI497" s="720"/>
      <c r="AJ497" s="720"/>
      <c r="AK497" s="720"/>
      <c r="AL497" s="720"/>
      <c r="AM497" s="720"/>
      <c r="AN497" s="720"/>
      <c r="AO497" s="720"/>
      <c r="AP497" s="720"/>
      <c r="AQ497" s="720"/>
      <c r="AR497" s="720"/>
      <c r="AS497" s="720"/>
      <c r="AT497" s="720"/>
      <c r="AU497" s="720"/>
      <c r="AV497" s="720"/>
      <c r="AW497" s="720">
        <f t="shared" ref="AW497:BP497" si="787">$C497*AW638</f>
        <v>0</v>
      </c>
      <c r="AX497" s="720">
        <f t="shared" si="787"/>
        <v>0</v>
      </c>
      <c r="AY497" s="720">
        <f t="shared" si="787"/>
        <v>0</v>
      </c>
      <c r="AZ497" s="720">
        <f t="shared" si="787"/>
        <v>0</v>
      </c>
      <c r="BA497" s="720">
        <f t="shared" si="787"/>
        <v>0</v>
      </c>
      <c r="BB497" s="720">
        <f t="shared" si="787"/>
        <v>0</v>
      </c>
      <c r="BC497" s="720">
        <f t="shared" si="787"/>
        <v>0</v>
      </c>
      <c r="BD497" s="720">
        <f t="shared" si="787"/>
        <v>0</v>
      </c>
      <c r="BE497" s="720">
        <f t="shared" si="787"/>
        <v>0</v>
      </c>
      <c r="BF497" s="720">
        <f t="shared" si="787"/>
        <v>0</v>
      </c>
      <c r="BG497" s="720">
        <f t="shared" si="787"/>
        <v>0</v>
      </c>
      <c r="BH497" s="720">
        <f t="shared" si="787"/>
        <v>0</v>
      </c>
      <c r="BI497" s="720">
        <f t="shared" si="787"/>
        <v>0</v>
      </c>
      <c r="BJ497" s="720">
        <f t="shared" si="787"/>
        <v>0</v>
      </c>
      <c r="BK497" s="720">
        <f t="shared" si="787"/>
        <v>0</v>
      </c>
      <c r="BL497" s="720">
        <f t="shared" si="787"/>
        <v>0</v>
      </c>
      <c r="BM497" s="720">
        <f t="shared" si="787"/>
        <v>0</v>
      </c>
      <c r="BN497" s="720">
        <f t="shared" si="787"/>
        <v>0</v>
      </c>
      <c r="BO497" s="720">
        <f t="shared" si="787"/>
        <v>0</v>
      </c>
      <c r="BP497" s="720">
        <f t="shared" si="787"/>
        <v>0</v>
      </c>
      <c r="BQ497" s="720">
        <f t="shared" si="780"/>
        <v>0</v>
      </c>
    </row>
    <row r="498" spans="1:69" s="400" customFormat="1" ht="12.75">
      <c r="A498" s="760">
        <v>1940</v>
      </c>
      <c r="B498" s="424" t="s">
        <v>961</v>
      </c>
      <c r="C498" s="1384">
        <f ca="1">'I4 BO ASSETS'!N70</f>
        <v>0</v>
      </c>
      <c r="D498" s="720"/>
      <c r="E498" s="720"/>
      <c r="F498" s="720"/>
      <c r="G498" s="720"/>
      <c r="H498" s="720"/>
      <c r="I498" s="720"/>
      <c r="J498" s="720"/>
      <c r="K498" s="720"/>
      <c r="L498" s="720"/>
      <c r="M498" s="720"/>
      <c r="N498" s="720"/>
      <c r="O498" s="720"/>
      <c r="P498" s="720"/>
      <c r="Q498" s="720"/>
      <c r="R498" s="720"/>
      <c r="S498" s="720"/>
      <c r="T498" s="720"/>
      <c r="U498" s="720"/>
      <c r="V498" s="720"/>
      <c r="W498" s="720"/>
      <c r="X498" s="720"/>
      <c r="Y498" s="720"/>
      <c r="Z498" s="720"/>
      <c r="AA498" s="720"/>
      <c r="AB498" s="720"/>
      <c r="AC498" s="720"/>
      <c r="AD498" s="720"/>
      <c r="AE498" s="720"/>
      <c r="AF498" s="720"/>
      <c r="AG498" s="720"/>
      <c r="AH498" s="720"/>
      <c r="AI498" s="720"/>
      <c r="AJ498" s="720"/>
      <c r="AK498" s="720"/>
      <c r="AL498" s="720"/>
      <c r="AM498" s="720"/>
      <c r="AN498" s="720"/>
      <c r="AO498" s="720"/>
      <c r="AP498" s="720"/>
      <c r="AQ498" s="720"/>
      <c r="AR498" s="720"/>
      <c r="AS498" s="720"/>
      <c r="AT498" s="720"/>
      <c r="AU498" s="720"/>
      <c r="AV498" s="720"/>
      <c r="AW498" s="720">
        <f t="shared" ref="AW498:BP498" si="788">$C498*AW639</f>
        <v>0</v>
      </c>
      <c r="AX498" s="720">
        <f t="shared" si="788"/>
        <v>0</v>
      </c>
      <c r="AY498" s="720">
        <f t="shared" si="788"/>
        <v>0</v>
      </c>
      <c r="AZ498" s="720">
        <f t="shared" si="788"/>
        <v>0</v>
      </c>
      <c r="BA498" s="720">
        <f t="shared" si="788"/>
        <v>0</v>
      </c>
      <c r="BB498" s="720">
        <f t="shared" si="788"/>
        <v>0</v>
      </c>
      <c r="BC498" s="720">
        <f t="shared" si="788"/>
        <v>0</v>
      </c>
      <c r="BD498" s="720">
        <f t="shared" si="788"/>
        <v>0</v>
      </c>
      <c r="BE498" s="720">
        <f t="shared" si="788"/>
        <v>0</v>
      </c>
      <c r="BF498" s="720">
        <f t="shared" si="788"/>
        <v>0</v>
      </c>
      <c r="BG498" s="720">
        <f t="shared" si="788"/>
        <v>0</v>
      </c>
      <c r="BH498" s="720">
        <f t="shared" si="788"/>
        <v>0</v>
      </c>
      <c r="BI498" s="720">
        <f t="shared" si="788"/>
        <v>0</v>
      </c>
      <c r="BJ498" s="720">
        <f t="shared" si="788"/>
        <v>0</v>
      </c>
      <c r="BK498" s="720">
        <f t="shared" si="788"/>
        <v>0</v>
      </c>
      <c r="BL498" s="720">
        <f t="shared" si="788"/>
        <v>0</v>
      </c>
      <c r="BM498" s="720">
        <f t="shared" si="788"/>
        <v>0</v>
      </c>
      <c r="BN498" s="720">
        <f t="shared" si="788"/>
        <v>0</v>
      </c>
      <c r="BO498" s="720">
        <f t="shared" si="788"/>
        <v>0</v>
      </c>
      <c r="BP498" s="720">
        <f t="shared" si="788"/>
        <v>0</v>
      </c>
      <c r="BQ498" s="720">
        <f t="shared" si="780"/>
        <v>0</v>
      </c>
    </row>
    <row r="499" spans="1:69" s="400" customFormat="1" ht="12.75">
      <c r="A499" s="760">
        <v>1945</v>
      </c>
      <c r="B499" s="424" t="s">
        <v>962</v>
      </c>
      <c r="C499" s="1384">
        <f ca="1">'I4 BO ASSETS'!N71</f>
        <v>0</v>
      </c>
      <c r="D499" s="720"/>
      <c r="E499" s="720"/>
      <c r="F499" s="720"/>
      <c r="G499" s="720"/>
      <c r="H499" s="720"/>
      <c r="I499" s="720"/>
      <c r="J499" s="720"/>
      <c r="K499" s="720"/>
      <c r="L499" s="720"/>
      <c r="M499" s="720"/>
      <c r="N499" s="720"/>
      <c r="O499" s="720"/>
      <c r="P499" s="720"/>
      <c r="Q499" s="720"/>
      <c r="R499" s="720"/>
      <c r="S499" s="720"/>
      <c r="T499" s="720"/>
      <c r="U499" s="720"/>
      <c r="V499" s="720"/>
      <c r="W499" s="720"/>
      <c r="X499" s="720"/>
      <c r="Y499" s="720"/>
      <c r="Z499" s="720"/>
      <c r="AA499" s="720"/>
      <c r="AB499" s="720"/>
      <c r="AC499" s="720"/>
      <c r="AD499" s="720"/>
      <c r="AE499" s="720"/>
      <c r="AF499" s="720"/>
      <c r="AG499" s="720"/>
      <c r="AH499" s="720"/>
      <c r="AI499" s="720"/>
      <c r="AJ499" s="720"/>
      <c r="AK499" s="720"/>
      <c r="AL499" s="720"/>
      <c r="AM499" s="720"/>
      <c r="AN499" s="720"/>
      <c r="AO499" s="720"/>
      <c r="AP499" s="720"/>
      <c r="AQ499" s="720"/>
      <c r="AR499" s="720"/>
      <c r="AS499" s="720"/>
      <c r="AT499" s="720"/>
      <c r="AU499" s="720"/>
      <c r="AV499" s="720"/>
      <c r="AW499" s="720">
        <f t="shared" ref="AW499:BP499" si="789">$C499*AW640</f>
        <v>0</v>
      </c>
      <c r="AX499" s="720">
        <f t="shared" si="789"/>
        <v>0</v>
      </c>
      <c r="AY499" s="720">
        <f t="shared" si="789"/>
        <v>0</v>
      </c>
      <c r="AZ499" s="720">
        <f t="shared" si="789"/>
        <v>0</v>
      </c>
      <c r="BA499" s="720">
        <f t="shared" si="789"/>
        <v>0</v>
      </c>
      <c r="BB499" s="720">
        <f t="shared" si="789"/>
        <v>0</v>
      </c>
      <c r="BC499" s="720">
        <f t="shared" si="789"/>
        <v>0</v>
      </c>
      <c r="BD499" s="720">
        <f t="shared" si="789"/>
        <v>0</v>
      </c>
      <c r="BE499" s="720">
        <f t="shared" si="789"/>
        <v>0</v>
      </c>
      <c r="BF499" s="720">
        <f t="shared" si="789"/>
        <v>0</v>
      </c>
      <c r="BG499" s="720">
        <f t="shared" si="789"/>
        <v>0</v>
      </c>
      <c r="BH499" s="720">
        <f t="shared" si="789"/>
        <v>0</v>
      </c>
      <c r="BI499" s="720">
        <f t="shared" si="789"/>
        <v>0</v>
      </c>
      <c r="BJ499" s="720">
        <f t="shared" si="789"/>
        <v>0</v>
      </c>
      <c r="BK499" s="720">
        <f t="shared" si="789"/>
        <v>0</v>
      </c>
      <c r="BL499" s="720">
        <f t="shared" si="789"/>
        <v>0</v>
      </c>
      <c r="BM499" s="720">
        <f t="shared" si="789"/>
        <v>0</v>
      </c>
      <c r="BN499" s="720">
        <f t="shared" si="789"/>
        <v>0</v>
      </c>
      <c r="BO499" s="720">
        <f t="shared" si="789"/>
        <v>0</v>
      </c>
      <c r="BP499" s="720">
        <f t="shared" si="789"/>
        <v>0</v>
      </c>
      <c r="BQ499" s="720">
        <f t="shared" si="780"/>
        <v>0</v>
      </c>
    </row>
    <row r="500" spans="1:69" s="400" customFormat="1" ht="12.75">
      <c r="A500" s="760">
        <v>1950</v>
      </c>
      <c r="B500" s="424" t="s">
        <v>963</v>
      </c>
      <c r="C500" s="1384">
        <f ca="1">'I4 BO ASSETS'!N72</f>
        <v>0</v>
      </c>
      <c r="D500" s="720"/>
      <c r="E500" s="720"/>
      <c r="F500" s="720"/>
      <c r="G500" s="720"/>
      <c r="H500" s="720"/>
      <c r="I500" s="720"/>
      <c r="J500" s="720"/>
      <c r="K500" s="720"/>
      <c r="L500" s="720"/>
      <c r="M500" s="720"/>
      <c r="N500" s="720"/>
      <c r="O500" s="720"/>
      <c r="P500" s="720"/>
      <c r="Q500" s="720"/>
      <c r="R500" s="720"/>
      <c r="S500" s="720"/>
      <c r="T500" s="720"/>
      <c r="U500" s="720"/>
      <c r="V500" s="720"/>
      <c r="W500" s="720"/>
      <c r="X500" s="720"/>
      <c r="Y500" s="720"/>
      <c r="Z500" s="720"/>
      <c r="AA500" s="720"/>
      <c r="AB500" s="720"/>
      <c r="AC500" s="720"/>
      <c r="AD500" s="720"/>
      <c r="AE500" s="720"/>
      <c r="AF500" s="720"/>
      <c r="AG500" s="720"/>
      <c r="AH500" s="720"/>
      <c r="AI500" s="720"/>
      <c r="AJ500" s="720"/>
      <c r="AK500" s="720"/>
      <c r="AL500" s="720"/>
      <c r="AM500" s="720"/>
      <c r="AN500" s="720"/>
      <c r="AO500" s="720"/>
      <c r="AP500" s="720"/>
      <c r="AQ500" s="720"/>
      <c r="AR500" s="720"/>
      <c r="AS500" s="720"/>
      <c r="AT500" s="720"/>
      <c r="AU500" s="720"/>
      <c r="AV500" s="720"/>
      <c r="AW500" s="720">
        <f t="shared" ref="AW500:BP500" si="790">$C500*AW641</f>
        <v>0</v>
      </c>
      <c r="AX500" s="720">
        <f t="shared" si="790"/>
        <v>0</v>
      </c>
      <c r="AY500" s="720">
        <f t="shared" si="790"/>
        <v>0</v>
      </c>
      <c r="AZ500" s="720">
        <f t="shared" si="790"/>
        <v>0</v>
      </c>
      <c r="BA500" s="720">
        <f t="shared" si="790"/>
        <v>0</v>
      </c>
      <c r="BB500" s="720">
        <f t="shared" si="790"/>
        <v>0</v>
      </c>
      <c r="BC500" s="720">
        <f t="shared" si="790"/>
        <v>0</v>
      </c>
      <c r="BD500" s="720">
        <f t="shared" si="790"/>
        <v>0</v>
      </c>
      <c r="BE500" s="720">
        <f t="shared" si="790"/>
        <v>0</v>
      </c>
      <c r="BF500" s="720">
        <f t="shared" si="790"/>
        <v>0</v>
      </c>
      <c r="BG500" s="720">
        <f t="shared" si="790"/>
        <v>0</v>
      </c>
      <c r="BH500" s="720">
        <f t="shared" si="790"/>
        <v>0</v>
      </c>
      <c r="BI500" s="720">
        <f t="shared" si="790"/>
        <v>0</v>
      </c>
      <c r="BJ500" s="720">
        <f t="shared" si="790"/>
        <v>0</v>
      </c>
      <c r="BK500" s="720">
        <f t="shared" si="790"/>
        <v>0</v>
      </c>
      <c r="BL500" s="720">
        <f t="shared" si="790"/>
        <v>0</v>
      </c>
      <c r="BM500" s="720">
        <f t="shared" si="790"/>
        <v>0</v>
      </c>
      <c r="BN500" s="720">
        <f t="shared" si="790"/>
        <v>0</v>
      </c>
      <c r="BO500" s="720">
        <f t="shared" si="790"/>
        <v>0</v>
      </c>
      <c r="BP500" s="720">
        <f t="shared" si="790"/>
        <v>0</v>
      </c>
      <c r="BQ500" s="720">
        <f t="shared" si="780"/>
        <v>0</v>
      </c>
    </row>
    <row r="501" spans="1:69" s="400" customFormat="1" ht="12.75">
      <c r="A501" s="760">
        <v>1955</v>
      </c>
      <c r="B501" s="424" t="s">
        <v>614</v>
      </c>
      <c r="C501" s="1384">
        <f ca="1">'I4 BO ASSETS'!N73</f>
        <v>0</v>
      </c>
      <c r="D501" s="720"/>
      <c r="E501" s="720"/>
      <c r="F501" s="720"/>
      <c r="G501" s="720"/>
      <c r="H501" s="720"/>
      <c r="I501" s="720"/>
      <c r="J501" s="720"/>
      <c r="K501" s="720"/>
      <c r="L501" s="720"/>
      <c r="M501" s="720"/>
      <c r="N501" s="720"/>
      <c r="O501" s="720"/>
      <c r="P501" s="720"/>
      <c r="Q501" s="720"/>
      <c r="R501" s="720"/>
      <c r="S501" s="720"/>
      <c r="T501" s="720"/>
      <c r="U501" s="720"/>
      <c r="V501" s="720"/>
      <c r="W501" s="720"/>
      <c r="X501" s="720"/>
      <c r="Y501" s="720"/>
      <c r="Z501" s="720"/>
      <c r="AA501" s="720"/>
      <c r="AB501" s="720"/>
      <c r="AC501" s="720"/>
      <c r="AD501" s="720"/>
      <c r="AE501" s="720"/>
      <c r="AF501" s="720"/>
      <c r="AG501" s="720"/>
      <c r="AH501" s="720"/>
      <c r="AI501" s="720"/>
      <c r="AJ501" s="720"/>
      <c r="AK501" s="720"/>
      <c r="AL501" s="720"/>
      <c r="AM501" s="720"/>
      <c r="AN501" s="720"/>
      <c r="AO501" s="720"/>
      <c r="AP501" s="720"/>
      <c r="AQ501" s="720"/>
      <c r="AR501" s="720"/>
      <c r="AS501" s="720"/>
      <c r="AT501" s="720"/>
      <c r="AU501" s="720"/>
      <c r="AV501" s="720"/>
      <c r="AW501" s="720">
        <f t="shared" ref="AW501:BP501" si="791">$C501*AW642</f>
        <v>0</v>
      </c>
      <c r="AX501" s="720">
        <f t="shared" si="791"/>
        <v>0</v>
      </c>
      <c r="AY501" s="720">
        <f t="shared" si="791"/>
        <v>0</v>
      </c>
      <c r="AZ501" s="720">
        <f t="shared" si="791"/>
        <v>0</v>
      </c>
      <c r="BA501" s="720">
        <f t="shared" si="791"/>
        <v>0</v>
      </c>
      <c r="BB501" s="720">
        <f t="shared" si="791"/>
        <v>0</v>
      </c>
      <c r="BC501" s="720">
        <f t="shared" si="791"/>
        <v>0</v>
      </c>
      <c r="BD501" s="720">
        <f t="shared" si="791"/>
        <v>0</v>
      </c>
      <c r="BE501" s="720">
        <f t="shared" si="791"/>
        <v>0</v>
      </c>
      <c r="BF501" s="720">
        <f t="shared" si="791"/>
        <v>0</v>
      </c>
      <c r="BG501" s="720">
        <f t="shared" si="791"/>
        <v>0</v>
      </c>
      <c r="BH501" s="720">
        <f t="shared" si="791"/>
        <v>0</v>
      </c>
      <c r="BI501" s="720">
        <f t="shared" si="791"/>
        <v>0</v>
      </c>
      <c r="BJ501" s="720">
        <f t="shared" si="791"/>
        <v>0</v>
      </c>
      <c r="BK501" s="720">
        <f t="shared" si="791"/>
        <v>0</v>
      </c>
      <c r="BL501" s="720">
        <f t="shared" si="791"/>
        <v>0</v>
      </c>
      <c r="BM501" s="720">
        <f t="shared" si="791"/>
        <v>0</v>
      </c>
      <c r="BN501" s="720">
        <f t="shared" si="791"/>
        <v>0</v>
      </c>
      <c r="BO501" s="720">
        <f t="shared" si="791"/>
        <v>0</v>
      </c>
      <c r="BP501" s="720">
        <f t="shared" si="791"/>
        <v>0</v>
      </c>
      <c r="BQ501" s="720">
        <f t="shared" si="780"/>
        <v>0</v>
      </c>
    </row>
    <row r="502" spans="1:69" s="400" customFormat="1" ht="12.75">
      <c r="A502" s="760">
        <v>1960</v>
      </c>
      <c r="B502" s="424" t="s">
        <v>615</v>
      </c>
      <c r="C502" s="1384">
        <f ca="1">'I4 BO ASSETS'!N74</f>
        <v>0</v>
      </c>
      <c r="D502" s="720"/>
      <c r="E502" s="720"/>
      <c r="F502" s="720"/>
      <c r="G502" s="720"/>
      <c r="H502" s="720"/>
      <c r="I502" s="720"/>
      <c r="J502" s="720"/>
      <c r="K502" s="720"/>
      <c r="L502" s="720"/>
      <c r="M502" s="720"/>
      <c r="N502" s="720"/>
      <c r="O502" s="720"/>
      <c r="P502" s="720"/>
      <c r="Q502" s="720"/>
      <c r="R502" s="720"/>
      <c r="S502" s="720"/>
      <c r="T502" s="720"/>
      <c r="U502" s="720"/>
      <c r="V502" s="720"/>
      <c r="W502" s="720"/>
      <c r="X502" s="720"/>
      <c r="Y502" s="720"/>
      <c r="Z502" s="720"/>
      <c r="AA502" s="720"/>
      <c r="AB502" s="720"/>
      <c r="AC502" s="720"/>
      <c r="AD502" s="720"/>
      <c r="AE502" s="720"/>
      <c r="AF502" s="720"/>
      <c r="AG502" s="720"/>
      <c r="AH502" s="720"/>
      <c r="AI502" s="720"/>
      <c r="AJ502" s="720"/>
      <c r="AK502" s="720"/>
      <c r="AL502" s="720"/>
      <c r="AM502" s="720"/>
      <c r="AN502" s="720"/>
      <c r="AO502" s="720"/>
      <c r="AP502" s="720"/>
      <c r="AQ502" s="720"/>
      <c r="AR502" s="720"/>
      <c r="AS502" s="720"/>
      <c r="AT502" s="720"/>
      <c r="AU502" s="720"/>
      <c r="AV502" s="720"/>
      <c r="AW502" s="720">
        <f t="shared" ref="AW502:BP502" si="792">$C502*AW643</f>
        <v>0</v>
      </c>
      <c r="AX502" s="720">
        <f t="shared" si="792"/>
        <v>0</v>
      </c>
      <c r="AY502" s="720">
        <f t="shared" si="792"/>
        <v>0</v>
      </c>
      <c r="AZ502" s="720">
        <f t="shared" si="792"/>
        <v>0</v>
      </c>
      <c r="BA502" s="720">
        <f t="shared" si="792"/>
        <v>0</v>
      </c>
      <c r="BB502" s="720">
        <f t="shared" si="792"/>
        <v>0</v>
      </c>
      <c r="BC502" s="720">
        <f t="shared" si="792"/>
        <v>0</v>
      </c>
      <c r="BD502" s="720">
        <f t="shared" si="792"/>
        <v>0</v>
      </c>
      <c r="BE502" s="720">
        <f t="shared" si="792"/>
        <v>0</v>
      </c>
      <c r="BF502" s="720">
        <f t="shared" si="792"/>
        <v>0</v>
      </c>
      <c r="BG502" s="720">
        <f t="shared" si="792"/>
        <v>0</v>
      </c>
      <c r="BH502" s="720">
        <f t="shared" si="792"/>
        <v>0</v>
      </c>
      <c r="BI502" s="720">
        <f t="shared" si="792"/>
        <v>0</v>
      </c>
      <c r="BJ502" s="720">
        <f t="shared" si="792"/>
        <v>0</v>
      </c>
      <c r="BK502" s="720">
        <f t="shared" si="792"/>
        <v>0</v>
      </c>
      <c r="BL502" s="720">
        <f t="shared" si="792"/>
        <v>0</v>
      </c>
      <c r="BM502" s="720">
        <f t="shared" si="792"/>
        <v>0</v>
      </c>
      <c r="BN502" s="720">
        <f t="shared" si="792"/>
        <v>0</v>
      </c>
      <c r="BO502" s="720">
        <f t="shared" si="792"/>
        <v>0</v>
      </c>
      <c r="BP502" s="720">
        <f t="shared" si="792"/>
        <v>0</v>
      </c>
      <c r="BQ502" s="720">
        <f t="shared" si="780"/>
        <v>0</v>
      </c>
    </row>
    <row r="503" spans="1:69" s="400" customFormat="1" ht="25.5">
      <c r="A503" s="760">
        <v>1970</v>
      </c>
      <c r="B503" s="424" t="s">
        <v>617</v>
      </c>
      <c r="C503" s="1384">
        <f ca="1">'I4 BO ASSETS'!N75</f>
        <v>0</v>
      </c>
      <c r="D503" s="720"/>
      <c r="E503" s="720"/>
      <c r="F503" s="720"/>
      <c r="G503" s="720"/>
      <c r="H503" s="720"/>
      <c r="I503" s="720"/>
      <c r="J503" s="720"/>
      <c r="K503" s="720"/>
      <c r="L503" s="720"/>
      <c r="M503" s="720"/>
      <c r="N503" s="720"/>
      <c r="O503" s="720"/>
      <c r="P503" s="720"/>
      <c r="Q503" s="720"/>
      <c r="R503" s="720"/>
      <c r="S503" s="720"/>
      <c r="T503" s="720"/>
      <c r="U503" s="720"/>
      <c r="V503" s="720"/>
      <c r="W503" s="720"/>
      <c r="X503" s="720"/>
      <c r="Y503" s="720"/>
      <c r="Z503" s="720"/>
      <c r="AA503" s="720"/>
      <c r="AB503" s="720"/>
      <c r="AC503" s="720"/>
      <c r="AD503" s="720"/>
      <c r="AE503" s="720"/>
      <c r="AF503" s="720"/>
      <c r="AG503" s="720"/>
      <c r="AH503" s="720"/>
      <c r="AI503" s="720"/>
      <c r="AJ503" s="720"/>
      <c r="AK503" s="720"/>
      <c r="AL503" s="720"/>
      <c r="AM503" s="720"/>
      <c r="AN503" s="720"/>
      <c r="AO503" s="720"/>
      <c r="AP503" s="720"/>
      <c r="AQ503" s="720"/>
      <c r="AR503" s="720"/>
      <c r="AS503" s="720"/>
      <c r="AT503" s="720"/>
      <c r="AU503" s="720"/>
      <c r="AV503" s="720"/>
      <c r="AW503" s="720">
        <f t="shared" ref="AW503:BP503" si="793">$C503*AW644</f>
        <v>0</v>
      </c>
      <c r="AX503" s="720">
        <f t="shared" si="793"/>
        <v>0</v>
      </c>
      <c r="AY503" s="720">
        <f t="shared" si="793"/>
        <v>0</v>
      </c>
      <c r="AZ503" s="720">
        <f t="shared" si="793"/>
        <v>0</v>
      </c>
      <c r="BA503" s="720">
        <f t="shared" si="793"/>
        <v>0</v>
      </c>
      <c r="BB503" s="720">
        <f t="shared" si="793"/>
        <v>0</v>
      </c>
      <c r="BC503" s="720">
        <f t="shared" si="793"/>
        <v>0</v>
      </c>
      <c r="BD503" s="720">
        <f t="shared" si="793"/>
        <v>0</v>
      </c>
      <c r="BE503" s="720">
        <f t="shared" si="793"/>
        <v>0</v>
      </c>
      <c r="BF503" s="720">
        <f t="shared" si="793"/>
        <v>0</v>
      </c>
      <c r="BG503" s="720">
        <f t="shared" si="793"/>
        <v>0</v>
      </c>
      <c r="BH503" s="720">
        <f t="shared" si="793"/>
        <v>0</v>
      </c>
      <c r="BI503" s="720">
        <f t="shared" si="793"/>
        <v>0</v>
      </c>
      <c r="BJ503" s="720">
        <f t="shared" si="793"/>
        <v>0</v>
      </c>
      <c r="BK503" s="720">
        <f t="shared" si="793"/>
        <v>0</v>
      </c>
      <c r="BL503" s="720">
        <f t="shared" si="793"/>
        <v>0</v>
      </c>
      <c r="BM503" s="720">
        <f t="shared" si="793"/>
        <v>0</v>
      </c>
      <c r="BN503" s="720">
        <f t="shared" si="793"/>
        <v>0</v>
      </c>
      <c r="BO503" s="720">
        <f t="shared" si="793"/>
        <v>0</v>
      </c>
      <c r="BP503" s="720">
        <f t="shared" si="793"/>
        <v>0</v>
      </c>
      <c r="BQ503" s="720">
        <f t="shared" si="780"/>
        <v>0</v>
      </c>
    </row>
    <row r="504" spans="1:69" s="400" customFormat="1" ht="25.5">
      <c r="A504" s="760">
        <v>1975</v>
      </c>
      <c r="B504" s="424" t="s">
        <v>1282</v>
      </c>
      <c r="C504" s="1384">
        <f ca="1">'I4 BO ASSETS'!N76</f>
        <v>0</v>
      </c>
      <c r="D504" s="720"/>
      <c r="E504" s="720"/>
      <c r="F504" s="720"/>
      <c r="G504" s="720"/>
      <c r="H504" s="720"/>
      <c r="I504" s="720"/>
      <c r="J504" s="720"/>
      <c r="K504" s="720"/>
      <c r="L504" s="720"/>
      <c r="M504" s="720"/>
      <c r="N504" s="720"/>
      <c r="O504" s="720"/>
      <c r="P504" s="720"/>
      <c r="Q504" s="720"/>
      <c r="R504" s="720"/>
      <c r="S504" s="720"/>
      <c r="T504" s="720"/>
      <c r="U504" s="720"/>
      <c r="V504" s="720"/>
      <c r="W504" s="720"/>
      <c r="X504" s="720"/>
      <c r="Y504" s="720"/>
      <c r="Z504" s="720"/>
      <c r="AA504" s="720"/>
      <c r="AB504" s="720"/>
      <c r="AC504" s="720"/>
      <c r="AD504" s="720"/>
      <c r="AE504" s="720"/>
      <c r="AF504" s="720"/>
      <c r="AG504" s="720"/>
      <c r="AH504" s="720"/>
      <c r="AI504" s="720"/>
      <c r="AJ504" s="720"/>
      <c r="AK504" s="720"/>
      <c r="AL504" s="720"/>
      <c r="AM504" s="720"/>
      <c r="AN504" s="720"/>
      <c r="AO504" s="720"/>
      <c r="AP504" s="720"/>
      <c r="AQ504" s="720"/>
      <c r="AR504" s="720"/>
      <c r="AS504" s="720"/>
      <c r="AT504" s="720"/>
      <c r="AU504" s="720"/>
      <c r="AV504" s="720"/>
      <c r="AW504" s="720">
        <f t="shared" ref="AW504:BP504" si="794">$C504*AW645</f>
        <v>0</v>
      </c>
      <c r="AX504" s="720">
        <f t="shared" si="794"/>
        <v>0</v>
      </c>
      <c r="AY504" s="720">
        <f t="shared" si="794"/>
        <v>0</v>
      </c>
      <c r="AZ504" s="720">
        <f t="shared" si="794"/>
        <v>0</v>
      </c>
      <c r="BA504" s="720">
        <f t="shared" si="794"/>
        <v>0</v>
      </c>
      <c r="BB504" s="720">
        <f t="shared" si="794"/>
        <v>0</v>
      </c>
      <c r="BC504" s="720">
        <f t="shared" si="794"/>
        <v>0</v>
      </c>
      <c r="BD504" s="720">
        <f t="shared" si="794"/>
        <v>0</v>
      </c>
      <c r="BE504" s="720">
        <f t="shared" si="794"/>
        <v>0</v>
      </c>
      <c r="BF504" s="720">
        <f t="shared" si="794"/>
        <v>0</v>
      </c>
      <c r="BG504" s="720">
        <f t="shared" si="794"/>
        <v>0</v>
      </c>
      <c r="BH504" s="720">
        <f t="shared" si="794"/>
        <v>0</v>
      </c>
      <c r="BI504" s="720">
        <f t="shared" si="794"/>
        <v>0</v>
      </c>
      <c r="BJ504" s="720">
        <f t="shared" si="794"/>
        <v>0</v>
      </c>
      <c r="BK504" s="720">
        <f t="shared" si="794"/>
        <v>0</v>
      </c>
      <c r="BL504" s="720">
        <f t="shared" si="794"/>
        <v>0</v>
      </c>
      <c r="BM504" s="720">
        <f t="shared" si="794"/>
        <v>0</v>
      </c>
      <c r="BN504" s="720">
        <f t="shared" si="794"/>
        <v>0</v>
      </c>
      <c r="BO504" s="720">
        <f t="shared" si="794"/>
        <v>0</v>
      </c>
      <c r="BP504" s="720">
        <f t="shared" si="794"/>
        <v>0</v>
      </c>
      <c r="BQ504" s="720">
        <f t="shared" si="780"/>
        <v>0</v>
      </c>
    </row>
    <row r="505" spans="1:69" s="400" customFormat="1" ht="12.75">
      <c r="A505" s="760">
        <v>1980</v>
      </c>
      <c r="B505" s="424" t="s">
        <v>635</v>
      </c>
      <c r="C505" s="1384">
        <f ca="1">'I4 BO ASSETS'!N77</f>
        <v>0</v>
      </c>
      <c r="D505" s="720"/>
      <c r="E505" s="720"/>
      <c r="F505" s="720"/>
      <c r="G505" s="720"/>
      <c r="H505" s="720"/>
      <c r="I505" s="720"/>
      <c r="J505" s="720"/>
      <c r="K505" s="720"/>
      <c r="L505" s="720"/>
      <c r="M505" s="720"/>
      <c r="N505" s="720"/>
      <c r="O505" s="720"/>
      <c r="P505" s="720"/>
      <c r="Q505" s="720"/>
      <c r="R505" s="720"/>
      <c r="S505" s="720"/>
      <c r="T505" s="720"/>
      <c r="U505" s="720"/>
      <c r="V505" s="720"/>
      <c r="W505" s="720"/>
      <c r="X505" s="720"/>
      <c r="Y505" s="720"/>
      <c r="Z505" s="720"/>
      <c r="AA505" s="720"/>
      <c r="AB505" s="720"/>
      <c r="AC505" s="720"/>
      <c r="AD505" s="720"/>
      <c r="AE505" s="720"/>
      <c r="AF505" s="720"/>
      <c r="AG505" s="720"/>
      <c r="AH505" s="720"/>
      <c r="AI505" s="720"/>
      <c r="AJ505" s="720"/>
      <c r="AK505" s="720"/>
      <c r="AL505" s="720"/>
      <c r="AM505" s="720"/>
      <c r="AN505" s="720"/>
      <c r="AO505" s="720"/>
      <c r="AP505" s="720"/>
      <c r="AQ505" s="720"/>
      <c r="AR505" s="720"/>
      <c r="AS505" s="720"/>
      <c r="AT505" s="720"/>
      <c r="AU505" s="720"/>
      <c r="AV505" s="720"/>
      <c r="AW505" s="720">
        <f t="shared" ref="AW505:BP505" si="795">$C505*AW646</f>
        <v>0</v>
      </c>
      <c r="AX505" s="720">
        <f t="shared" si="795"/>
        <v>0</v>
      </c>
      <c r="AY505" s="720">
        <f t="shared" si="795"/>
        <v>0</v>
      </c>
      <c r="AZ505" s="720">
        <f t="shared" si="795"/>
        <v>0</v>
      </c>
      <c r="BA505" s="720">
        <f t="shared" si="795"/>
        <v>0</v>
      </c>
      <c r="BB505" s="720">
        <f t="shared" si="795"/>
        <v>0</v>
      </c>
      <c r="BC505" s="720">
        <f t="shared" si="795"/>
        <v>0</v>
      </c>
      <c r="BD505" s="720">
        <f t="shared" si="795"/>
        <v>0</v>
      </c>
      <c r="BE505" s="720">
        <f t="shared" si="795"/>
        <v>0</v>
      </c>
      <c r="BF505" s="720">
        <f t="shared" si="795"/>
        <v>0</v>
      </c>
      <c r="BG505" s="720">
        <f t="shared" si="795"/>
        <v>0</v>
      </c>
      <c r="BH505" s="720">
        <f t="shared" si="795"/>
        <v>0</v>
      </c>
      <c r="BI505" s="720">
        <f t="shared" si="795"/>
        <v>0</v>
      </c>
      <c r="BJ505" s="720">
        <f t="shared" si="795"/>
        <v>0</v>
      </c>
      <c r="BK505" s="720">
        <f t="shared" si="795"/>
        <v>0</v>
      </c>
      <c r="BL505" s="720">
        <f t="shared" si="795"/>
        <v>0</v>
      </c>
      <c r="BM505" s="720">
        <f t="shared" si="795"/>
        <v>0</v>
      </c>
      <c r="BN505" s="720">
        <f t="shared" si="795"/>
        <v>0</v>
      </c>
      <c r="BO505" s="720">
        <f t="shared" si="795"/>
        <v>0</v>
      </c>
      <c r="BP505" s="720">
        <f t="shared" si="795"/>
        <v>0</v>
      </c>
      <c r="BQ505" s="720">
        <f t="shared" si="780"/>
        <v>0</v>
      </c>
    </row>
    <row r="506" spans="1:69" s="400" customFormat="1" ht="12.75">
      <c r="A506" s="760">
        <v>1990</v>
      </c>
      <c r="B506" s="424" t="s">
        <v>637</v>
      </c>
      <c r="C506" s="1384">
        <f ca="1">'I4 BO ASSETS'!N78</f>
        <v>0</v>
      </c>
      <c r="D506" s="720"/>
      <c r="E506" s="720"/>
      <c r="F506" s="720"/>
      <c r="G506" s="720"/>
      <c r="H506" s="720"/>
      <c r="I506" s="720"/>
      <c r="J506" s="720"/>
      <c r="K506" s="720"/>
      <c r="L506" s="720"/>
      <c r="M506" s="720"/>
      <c r="N506" s="720"/>
      <c r="O506" s="720"/>
      <c r="P506" s="720"/>
      <c r="Q506" s="720"/>
      <c r="R506" s="720"/>
      <c r="S506" s="720"/>
      <c r="T506" s="720"/>
      <c r="U506" s="720"/>
      <c r="V506" s="720"/>
      <c r="W506" s="720"/>
      <c r="X506" s="720"/>
      <c r="Y506" s="720"/>
      <c r="Z506" s="720"/>
      <c r="AA506" s="720"/>
      <c r="AB506" s="720"/>
      <c r="AC506" s="720"/>
      <c r="AD506" s="720"/>
      <c r="AE506" s="720"/>
      <c r="AF506" s="720"/>
      <c r="AG506" s="720"/>
      <c r="AH506" s="720"/>
      <c r="AI506" s="720"/>
      <c r="AJ506" s="720"/>
      <c r="AK506" s="720"/>
      <c r="AL506" s="720"/>
      <c r="AM506" s="720"/>
      <c r="AN506" s="720"/>
      <c r="AO506" s="720"/>
      <c r="AP506" s="720"/>
      <c r="AQ506" s="720"/>
      <c r="AR506" s="720"/>
      <c r="AS506" s="720"/>
      <c r="AT506" s="720"/>
      <c r="AU506" s="720"/>
      <c r="AV506" s="720"/>
      <c r="AW506" s="720">
        <f t="shared" ref="AW506:BP506" si="796">$C506*AW647</f>
        <v>0</v>
      </c>
      <c r="AX506" s="720">
        <f t="shared" si="796"/>
        <v>0</v>
      </c>
      <c r="AY506" s="720">
        <f t="shared" si="796"/>
        <v>0</v>
      </c>
      <c r="AZ506" s="720">
        <f t="shared" si="796"/>
        <v>0</v>
      </c>
      <c r="BA506" s="720">
        <f t="shared" si="796"/>
        <v>0</v>
      </c>
      <c r="BB506" s="720">
        <f t="shared" si="796"/>
        <v>0</v>
      </c>
      <c r="BC506" s="720">
        <f t="shared" si="796"/>
        <v>0</v>
      </c>
      <c r="BD506" s="720">
        <f t="shared" si="796"/>
        <v>0</v>
      </c>
      <c r="BE506" s="720">
        <f t="shared" si="796"/>
        <v>0</v>
      </c>
      <c r="BF506" s="720">
        <f t="shared" si="796"/>
        <v>0</v>
      </c>
      <c r="BG506" s="720">
        <f t="shared" si="796"/>
        <v>0</v>
      </c>
      <c r="BH506" s="720">
        <f t="shared" si="796"/>
        <v>0</v>
      </c>
      <c r="BI506" s="720">
        <f t="shared" si="796"/>
        <v>0</v>
      </c>
      <c r="BJ506" s="720">
        <f t="shared" si="796"/>
        <v>0</v>
      </c>
      <c r="BK506" s="720">
        <f t="shared" si="796"/>
        <v>0</v>
      </c>
      <c r="BL506" s="720">
        <f t="shared" si="796"/>
        <v>0</v>
      </c>
      <c r="BM506" s="720">
        <f t="shared" si="796"/>
        <v>0</v>
      </c>
      <c r="BN506" s="720">
        <f t="shared" si="796"/>
        <v>0</v>
      </c>
      <c r="BO506" s="720">
        <f t="shared" si="796"/>
        <v>0</v>
      </c>
      <c r="BP506" s="720">
        <f t="shared" si="796"/>
        <v>0</v>
      </c>
      <c r="BQ506" s="720">
        <f t="shared" si="780"/>
        <v>0</v>
      </c>
    </row>
    <row r="507" spans="1:69" s="400" customFormat="1" ht="12.75">
      <c r="A507" s="760">
        <v>2005</v>
      </c>
      <c r="B507" s="424" t="s">
        <v>639</v>
      </c>
      <c r="C507" s="1384">
        <f ca="1">'I4 BO ASSETS'!N79</f>
        <v>0</v>
      </c>
      <c r="D507" s="720"/>
      <c r="E507" s="720"/>
      <c r="F507" s="720"/>
      <c r="G507" s="720"/>
      <c r="H507" s="720"/>
      <c r="I507" s="720"/>
      <c r="J507" s="720"/>
      <c r="K507" s="720"/>
      <c r="L507" s="720"/>
      <c r="M507" s="720"/>
      <c r="N507" s="720"/>
      <c r="O507" s="720"/>
      <c r="P507" s="720"/>
      <c r="Q507" s="720"/>
      <c r="R507" s="720"/>
      <c r="S507" s="720"/>
      <c r="T507" s="720"/>
      <c r="U507" s="720"/>
      <c r="V507" s="720"/>
      <c r="W507" s="720"/>
      <c r="X507" s="720"/>
      <c r="Y507" s="720"/>
      <c r="Z507" s="720"/>
      <c r="AA507" s="720"/>
      <c r="AB507" s="720"/>
      <c r="AC507" s="720"/>
      <c r="AD507" s="720"/>
      <c r="AE507" s="720"/>
      <c r="AF507" s="720"/>
      <c r="AG507" s="720"/>
      <c r="AH507" s="720"/>
      <c r="AI507" s="720"/>
      <c r="AJ507" s="720"/>
      <c r="AK507" s="720"/>
      <c r="AL507" s="720"/>
      <c r="AM507" s="720"/>
      <c r="AN507" s="720"/>
      <c r="AO507" s="720"/>
      <c r="AP507" s="720"/>
      <c r="AQ507" s="720"/>
      <c r="AR507" s="720"/>
      <c r="AS507" s="720"/>
      <c r="AT507" s="720"/>
      <c r="AU507" s="720"/>
      <c r="AV507" s="720"/>
      <c r="AW507" s="720">
        <f t="shared" ref="AW507:BP507" si="797">$C507*AW648</f>
        <v>0</v>
      </c>
      <c r="AX507" s="720">
        <f t="shared" si="797"/>
        <v>0</v>
      </c>
      <c r="AY507" s="720">
        <f t="shared" si="797"/>
        <v>0</v>
      </c>
      <c r="AZ507" s="720">
        <f t="shared" si="797"/>
        <v>0</v>
      </c>
      <c r="BA507" s="720">
        <f t="shared" si="797"/>
        <v>0</v>
      </c>
      <c r="BB507" s="720">
        <f t="shared" si="797"/>
        <v>0</v>
      </c>
      <c r="BC507" s="720">
        <f t="shared" si="797"/>
        <v>0</v>
      </c>
      <c r="BD507" s="720">
        <f t="shared" si="797"/>
        <v>0</v>
      </c>
      <c r="BE507" s="720">
        <f t="shared" si="797"/>
        <v>0</v>
      </c>
      <c r="BF507" s="720">
        <f t="shared" si="797"/>
        <v>0</v>
      </c>
      <c r="BG507" s="720">
        <f t="shared" si="797"/>
        <v>0</v>
      </c>
      <c r="BH507" s="720">
        <f t="shared" si="797"/>
        <v>0</v>
      </c>
      <c r="BI507" s="720">
        <f t="shared" si="797"/>
        <v>0</v>
      </c>
      <c r="BJ507" s="720">
        <f t="shared" si="797"/>
        <v>0</v>
      </c>
      <c r="BK507" s="720">
        <f t="shared" si="797"/>
        <v>0</v>
      </c>
      <c r="BL507" s="720">
        <f t="shared" si="797"/>
        <v>0</v>
      </c>
      <c r="BM507" s="720">
        <f t="shared" si="797"/>
        <v>0</v>
      </c>
      <c r="BN507" s="720">
        <f t="shared" si="797"/>
        <v>0</v>
      </c>
      <c r="BO507" s="720">
        <f t="shared" si="797"/>
        <v>0</v>
      </c>
      <c r="BP507" s="720">
        <f t="shared" si="797"/>
        <v>0</v>
      </c>
      <c r="BQ507" s="720">
        <f t="shared" si="780"/>
        <v>0</v>
      </c>
    </row>
    <row r="508" spans="1:69" s="1374" customFormat="1" ht="12.75">
      <c r="A508" s="764">
        <v>2010</v>
      </c>
      <c r="B508" s="763" t="s">
        <v>640</v>
      </c>
      <c r="C508" s="1384">
        <f ca="1">'I4 BO ASSETS'!N80</f>
        <v>0</v>
      </c>
      <c r="D508" s="720"/>
      <c r="E508" s="720"/>
      <c r="F508" s="720"/>
      <c r="G508" s="720"/>
      <c r="H508" s="720"/>
      <c r="I508" s="720"/>
      <c r="J508" s="720"/>
      <c r="K508" s="720"/>
      <c r="L508" s="720"/>
      <c r="M508" s="720"/>
      <c r="N508" s="720"/>
      <c r="O508" s="720"/>
      <c r="P508" s="720"/>
      <c r="Q508" s="720"/>
      <c r="R508" s="720"/>
      <c r="S508" s="720"/>
      <c r="T508" s="720"/>
      <c r="U508" s="720"/>
      <c r="V508" s="720"/>
      <c r="W508" s="720"/>
      <c r="X508" s="720"/>
      <c r="Y508" s="720"/>
      <c r="Z508" s="720"/>
      <c r="AA508" s="720"/>
      <c r="AB508" s="720"/>
      <c r="AC508" s="720"/>
      <c r="AD508" s="720"/>
      <c r="AE508" s="720"/>
      <c r="AF508" s="720"/>
      <c r="AG508" s="720"/>
      <c r="AH508" s="720"/>
      <c r="AI508" s="720"/>
      <c r="AJ508" s="720"/>
      <c r="AK508" s="720"/>
      <c r="AL508" s="720"/>
      <c r="AM508" s="720"/>
      <c r="AN508" s="720"/>
      <c r="AO508" s="720"/>
      <c r="AP508" s="720"/>
      <c r="AQ508" s="720"/>
      <c r="AR508" s="720"/>
      <c r="AS508" s="720"/>
      <c r="AT508" s="720"/>
      <c r="AU508" s="720"/>
      <c r="AV508" s="720"/>
      <c r="AW508" s="720">
        <f t="shared" ref="AW508:BP508" si="798">$C508*AW649</f>
        <v>0</v>
      </c>
      <c r="AX508" s="720">
        <f t="shared" si="798"/>
        <v>0</v>
      </c>
      <c r="AY508" s="720">
        <f t="shared" si="798"/>
        <v>0</v>
      </c>
      <c r="AZ508" s="720">
        <f t="shared" si="798"/>
        <v>0</v>
      </c>
      <c r="BA508" s="720">
        <f t="shared" si="798"/>
        <v>0</v>
      </c>
      <c r="BB508" s="720">
        <f t="shared" si="798"/>
        <v>0</v>
      </c>
      <c r="BC508" s="720">
        <f t="shared" si="798"/>
        <v>0</v>
      </c>
      <c r="BD508" s="720">
        <f t="shared" si="798"/>
        <v>0</v>
      </c>
      <c r="BE508" s="720">
        <f t="shared" si="798"/>
        <v>0</v>
      </c>
      <c r="BF508" s="720">
        <f t="shared" si="798"/>
        <v>0</v>
      </c>
      <c r="BG508" s="720">
        <f t="shared" si="798"/>
        <v>0</v>
      </c>
      <c r="BH508" s="720">
        <f t="shared" si="798"/>
        <v>0</v>
      </c>
      <c r="BI508" s="720">
        <f t="shared" si="798"/>
        <v>0</v>
      </c>
      <c r="BJ508" s="720">
        <f t="shared" si="798"/>
        <v>0</v>
      </c>
      <c r="BK508" s="720">
        <f t="shared" si="798"/>
        <v>0</v>
      </c>
      <c r="BL508" s="720">
        <f t="shared" si="798"/>
        <v>0</v>
      </c>
      <c r="BM508" s="720">
        <f t="shared" si="798"/>
        <v>0</v>
      </c>
      <c r="BN508" s="720">
        <f t="shared" si="798"/>
        <v>0</v>
      </c>
      <c r="BO508" s="720">
        <f t="shared" si="798"/>
        <v>0</v>
      </c>
      <c r="BP508" s="720">
        <f t="shared" si="798"/>
        <v>0</v>
      </c>
      <c r="BQ508" s="720">
        <f t="shared" si="780"/>
        <v>0</v>
      </c>
    </row>
    <row r="509" spans="1:69" s="1380" customFormat="1" ht="12.75">
      <c r="A509" s="1375"/>
      <c r="B509" s="1387" t="s">
        <v>231</v>
      </c>
      <c r="C509" s="1388">
        <f>SUM(C489:C508)</f>
        <v>0</v>
      </c>
      <c r="D509" s="1378"/>
      <c r="E509" s="1378"/>
      <c r="F509" s="1379"/>
      <c r="G509" s="1378">
        <f t="shared" ref="G509:AB509" si="799">SUM(G489:G508)</f>
        <v>0</v>
      </c>
      <c r="H509" s="1378">
        <f t="shared" si="799"/>
        <v>0</v>
      </c>
      <c r="I509" s="1378">
        <f t="shared" si="799"/>
        <v>0</v>
      </c>
      <c r="J509" s="1378">
        <f t="shared" si="799"/>
        <v>0</v>
      </c>
      <c r="K509" s="1378">
        <f t="shared" si="799"/>
        <v>0</v>
      </c>
      <c r="L509" s="1378">
        <f t="shared" si="799"/>
        <v>0</v>
      </c>
      <c r="M509" s="1378">
        <f t="shared" si="799"/>
        <v>0</v>
      </c>
      <c r="N509" s="1378">
        <f t="shared" si="799"/>
        <v>0</v>
      </c>
      <c r="O509" s="1378">
        <f t="shared" si="799"/>
        <v>0</v>
      </c>
      <c r="P509" s="1378">
        <f t="shared" si="799"/>
        <v>0</v>
      </c>
      <c r="Q509" s="1378">
        <f t="shared" si="799"/>
        <v>0</v>
      </c>
      <c r="R509" s="1378">
        <f t="shared" ref="R509:AA509" si="800">SUM(R489:R508)</f>
        <v>0</v>
      </c>
      <c r="S509" s="1378">
        <f t="shared" si="800"/>
        <v>0</v>
      </c>
      <c r="T509" s="1378">
        <f t="shared" si="800"/>
        <v>0</v>
      </c>
      <c r="U509" s="1378">
        <f t="shared" si="800"/>
        <v>0</v>
      </c>
      <c r="V509" s="1378">
        <f t="shared" si="800"/>
        <v>0</v>
      </c>
      <c r="W509" s="1378">
        <f t="shared" si="800"/>
        <v>0</v>
      </c>
      <c r="X509" s="1378">
        <f t="shared" si="800"/>
        <v>0</v>
      </c>
      <c r="Y509" s="1378">
        <f t="shared" si="800"/>
        <v>0</v>
      </c>
      <c r="Z509" s="1378">
        <f t="shared" si="800"/>
        <v>0</v>
      </c>
      <c r="AA509" s="1378">
        <f t="shared" si="800"/>
        <v>0</v>
      </c>
      <c r="AB509" s="1378">
        <f t="shared" si="799"/>
        <v>0</v>
      </c>
      <c r="AC509" s="1378">
        <f t="shared" ref="AC509:AX509" si="801">SUM(AC489:AC508)</f>
        <v>0</v>
      </c>
      <c r="AD509" s="1378">
        <f t="shared" si="801"/>
        <v>0</v>
      </c>
      <c r="AE509" s="1378">
        <f t="shared" si="801"/>
        <v>0</v>
      </c>
      <c r="AF509" s="1378">
        <f t="shared" si="801"/>
        <v>0</v>
      </c>
      <c r="AG509" s="1378">
        <f t="shared" si="801"/>
        <v>0</v>
      </c>
      <c r="AH509" s="1378">
        <f t="shared" si="801"/>
        <v>0</v>
      </c>
      <c r="AI509" s="1378">
        <f t="shared" si="801"/>
        <v>0</v>
      </c>
      <c r="AJ509" s="1378">
        <f t="shared" si="801"/>
        <v>0</v>
      </c>
      <c r="AK509" s="1378">
        <f t="shared" si="801"/>
        <v>0</v>
      </c>
      <c r="AL509" s="1378">
        <f t="shared" si="801"/>
        <v>0</v>
      </c>
      <c r="AM509" s="1378">
        <f t="shared" si="801"/>
        <v>0</v>
      </c>
      <c r="AN509" s="1378">
        <f t="shared" si="801"/>
        <v>0</v>
      </c>
      <c r="AO509" s="1378">
        <f t="shared" si="801"/>
        <v>0</v>
      </c>
      <c r="AP509" s="1378">
        <f t="shared" si="801"/>
        <v>0</v>
      </c>
      <c r="AQ509" s="1378">
        <f t="shared" si="801"/>
        <v>0</v>
      </c>
      <c r="AR509" s="1378">
        <f t="shared" si="801"/>
        <v>0</v>
      </c>
      <c r="AS509" s="1378">
        <f t="shared" si="801"/>
        <v>0</v>
      </c>
      <c r="AT509" s="1378">
        <f t="shared" si="801"/>
        <v>0</v>
      </c>
      <c r="AU509" s="1378">
        <f t="shared" si="801"/>
        <v>0</v>
      </c>
      <c r="AV509" s="1378">
        <f t="shared" si="801"/>
        <v>0</v>
      </c>
      <c r="AW509" s="1378">
        <f t="shared" si="801"/>
        <v>0</v>
      </c>
      <c r="AX509" s="1378">
        <f t="shared" si="801"/>
        <v>0</v>
      </c>
      <c r="AY509" s="1378">
        <f t="shared" ref="AY509:BQ509" si="802">SUM(AY489:AY508)</f>
        <v>0</v>
      </c>
      <c r="AZ509" s="1378">
        <f t="shared" si="802"/>
        <v>0</v>
      </c>
      <c r="BA509" s="1378">
        <f t="shared" si="802"/>
        <v>0</v>
      </c>
      <c r="BB509" s="1378">
        <f t="shared" si="802"/>
        <v>0</v>
      </c>
      <c r="BC509" s="1378">
        <f t="shared" si="802"/>
        <v>0</v>
      </c>
      <c r="BD509" s="1378">
        <f t="shared" si="802"/>
        <v>0</v>
      </c>
      <c r="BE509" s="1378">
        <f t="shared" si="802"/>
        <v>0</v>
      </c>
      <c r="BF509" s="1378">
        <f t="shared" si="802"/>
        <v>0</v>
      </c>
      <c r="BG509" s="1378">
        <f t="shared" si="802"/>
        <v>0</v>
      </c>
      <c r="BH509" s="1378">
        <f t="shared" si="802"/>
        <v>0</v>
      </c>
      <c r="BI509" s="1378">
        <f t="shared" si="802"/>
        <v>0</v>
      </c>
      <c r="BJ509" s="1378">
        <f t="shared" si="802"/>
        <v>0</v>
      </c>
      <c r="BK509" s="1378">
        <f t="shared" si="802"/>
        <v>0</v>
      </c>
      <c r="BL509" s="1378">
        <f t="shared" si="802"/>
        <v>0</v>
      </c>
      <c r="BM509" s="1378">
        <f t="shared" si="802"/>
        <v>0</v>
      </c>
      <c r="BN509" s="1378">
        <f t="shared" si="802"/>
        <v>0</v>
      </c>
      <c r="BO509" s="1378">
        <f t="shared" si="802"/>
        <v>0</v>
      </c>
      <c r="BP509" s="1378">
        <f t="shared" si="802"/>
        <v>0</v>
      </c>
      <c r="BQ509" s="1378">
        <f t="shared" si="802"/>
        <v>0</v>
      </c>
    </row>
    <row r="510" spans="1:69" s="400" customFormat="1" ht="12.75">
      <c r="A510" s="1392"/>
      <c r="B510" s="525"/>
      <c r="C510" s="1393"/>
      <c r="D510" s="720"/>
      <c r="E510" s="720"/>
      <c r="F510" s="720"/>
      <c r="AV510" s="526"/>
      <c r="BQ510" s="526"/>
    </row>
    <row r="511" spans="1:69" s="1304" customFormat="1" ht="13.5" thickBot="1">
      <c r="A511" s="1305"/>
      <c r="B511" s="1302" t="s">
        <v>100</v>
      </c>
      <c r="C511" s="1306">
        <f t="shared" ref="C511:AH511" si="803">C487+C509</f>
        <v>0</v>
      </c>
      <c r="D511" s="1306">
        <f t="shared" si="803"/>
        <v>0</v>
      </c>
      <c r="E511" s="1306">
        <f t="shared" si="803"/>
        <v>0</v>
      </c>
      <c r="F511" s="1306">
        <f t="shared" si="803"/>
        <v>0</v>
      </c>
      <c r="G511" s="1306">
        <f t="shared" si="803"/>
        <v>0</v>
      </c>
      <c r="H511" s="1306">
        <f t="shared" si="803"/>
        <v>0</v>
      </c>
      <c r="I511" s="1306">
        <f t="shared" si="803"/>
        <v>0</v>
      </c>
      <c r="J511" s="1306">
        <f t="shared" si="803"/>
        <v>0</v>
      </c>
      <c r="K511" s="1306">
        <f t="shared" si="803"/>
        <v>0</v>
      </c>
      <c r="L511" s="1306">
        <f t="shared" si="803"/>
        <v>0</v>
      </c>
      <c r="M511" s="1306">
        <f t="shared" si="803"/>
        <v>0</v>
      </c>
      <c r="N511" s="1306">
        <f t="shared" si="803"/>
        <v>0</v>
      </c>
      <c r="O511" s="1306">
        <f t="shared" si="803"/>
        <v>0</v>
      </c>
      <c r="P511" s="1306">
        <f t="shared" si="803"/>
        <v>0</v>
      </c>
      <c r="Q511" s="1306">
        <f t="shared" si="803"/>
        <v>0</v>
      </c>
      <c r="R511" s="1306">
        <f t="shared" si="803"/>
        <v>0</v>
      </c>
      <c r="S511" s="1306">
        <f t="shared" si="803"/>
        <v>0</v>
      </c>
      <c r="T511" s="1306">
        <f t="shared" si="803"/>
        <v>0</v>
      </c>
      <c r="U511" s="1306">
        <f t="shared" si="803"/>
        <v>0</v>
      </c>
      <c r="V511" s="1306">
        <f t="shared" si="803"/>
        <v>0</v>
      </c>
      <c r="W511" s="1306">
        <f t="shared" si="803"/>
        <v>0</v>
      </c>
      <c r="X511" s="1306">
        <f t="shared" si="803"/>
        <v>0</v>
      </c>
      <c r="Y511" s="1306">
        <f t="shared" si="803"/>
        <v>0</v>
      </c>
      <c r="Z511" s="1306">
        <f t="shared" si="803"/>
        <v>0</v>
      </c>
      <c r="AA511" s="1306">
        <f t="shared" si="803"/>
        <v>0</v>
      </c>
      <c r="AB511" s="1306">
        <f t="shared" si="803"/>
        <v>0</v>
      </c>
      <c r="AC511" s="1306">
        <f t="shared" si="803"/>
        <v>0</v>
      </c>
      <c r="AD511" s="1306">
        <f t="shared" si="803"/>
        <v>0</v>
      </c>
      <c r="AE511" s="1306">
        <f t="shared" si="803"/>
        <v>0</v>
      </c>
      <c r="AF511" s="1306">
        <f t="shared" si="803"/>
        <v>0</v>
      </c>
      <c r="AG511" s="1306">
        <f t="shared" si="803"/>
        <v>0</v>
      </c>
      <c r="AH511" s="1306">
        <f t="shared" si="803"/>
        <v>0</v>
      </c>
      <c r="AI511" s="1306">
        <f t="shared" ref="AI511:BQ511" si="804">AI487+AI509</f>
        <v>0</v>
      </c>
      <c r="AJ511" s="1306">
        <f t="shared" si="804"/>
        <v>0</v>
      </c>
      <c r="AK511" s="1306">
        <f t="shared" si="804"/>
        <v>0</v>
      </c>
      <c r="AL511" s="1306">
        <f t="shared" si="804"/>
        <v>0</v>
      </c>
      <c r="AM511" s="1306">
        <f t="shared" si="804"/>
        <v>0</v>
      </c>
      <c r="AN511" s="1306">
        <f t="shared" si="804"/>
        <v>0</v>
      </c>
      <c r="AO511" s="1306">
        <f t="shared" si="804"/>
        <v>0</v>
      </c>
      <c r="AP511" s="1306">
        <f t="shared" si="804"/>
        <v>0</v>
      </c>
      <c r="AQ511" s="1306">
        <f t="shared" si="804"/>
        <v>0</v>
      </c>
      <c r="AR511" s="1306">
        <f t="shared" si="804"/>
        <v>0</v>
      </c>
      <c r="AS511" s="1306">
        <f t="shared" si="804"/>
        <v>0</v>
      </c>
      <c r="AT511" s="1306">
        <f t="shared" si="804"/>
        <v>0</v>
      </c>
      <c r="AU511" s="1306">
        <f t="shared" si="804"/>
        <v>0</v>
      </c>
      <c r="AV511" s="1306">
        <f t="shared" si="804"/>
        <v>0</v>
      </c>
      <c r="AW511" s="1306">
        <f t="shared" si="804"/>
        <v>0</v>
      </c>
      <c r="AX511" s="1306">
        <f t="shared" si="804"/>
        <v>0</v>
      </c>
      <c r="AY511" s="1306">
        <f t="shared" si="804"/>
        <v>0</v>
      </c>
      <c r="AZ511" s="1306">
        <f t="shared" si="804"/>
        <v>0</v>
      </c>
      <c r="BA511" s="1306">
        <f t="shared" si="804"/>
        <v>0</v>
      </c>
      <c r="BB511" s="1306">
        <f t="shared" si="804"/>
        <v>0</v>
      </c>
      <c r="BC511" s="1306">
        <f t="shared" si="804"/>
        <v>0</v>
      </c>
      <c r="BD511" s="1306">
        <f t="shared" si="804"/>
        <v>0</v>
      </c>
      <c r="BE511" s="1306">
        <f t="shared" si="804"/>
        <v>0</v>
      </c>
      <c r="BF511" s="1306">
        <f t="shared" si="804"/>
        <v>0</v>
      </c>
      <c r="BG511" s="1306">
        <f t="shared" si="804"/>
        <v>0</v>
      </c>
      <c r="BH511" s="1306">
        <f t="shared" si="804"/>
        <v>0</v>
      </c>
      <c r="BI511" s="1306">
        <f t="shared" si="804"/>
        <v>0</v>
      </c>
      <c r="BJ511" s="1306">
        <f t="shared" si="804"/>
        <v>0</v>
      </c>
      <c r="BK511" s="1306">
        <f t="shared" si="804"/>
        <v>0</v>
      </c>
      <c r="BL511" s="1306">
        <f t="shared" si="804"/>
        <v>0</v>
      </c>
      <c r="BM511" s="1306">
        <f t="shared" si="804"/>
        <v>0</v>
      </c>
      <c r="BN511" s="1306">
        <f t="shared" si="804"/>
        <v>0</v>
      </c>
      <c r="BO511" s="1306">
        <f t="shared" si="804"/>
        <v>0</v>
      </c>
      <c r="BP511" s="1306">
        <f t="shared" si="804"/>
        <v>0</v>
      </c>
      <c r="BQ511" s="1306">
        <f t="shared" si="804"/>
        <v>0</v>
      </c>
    </row>
    <row r="512" spans="1:69" s="400" customFormat="1" ht="13.5" thickTop="1">
      <c r="A512" s="1392"/>
      <c r="B512" s="525"/>
      <c r="C512" s="1393"/>
      <c r="D512" s="720"/>
      <c r="E512" s="720"/>
      <c r="F512" s="720"/>
      <c r="AV512" s="526"/>
      <c r="BQ512" s="526"/>
    </row>
    <row r="513" spans="1:69" s="400" customFormat="1" ht="12.75">
      <c r="A513" s="1392"/>
      <c r="B513" s="525"/>
      <c r="C513" s="1393"/>
      <c r="D513" s="720"/>
      <c r="E513" s="720"/>
      <c r="F513" s="720"/>
      <c r="AV513" s="526"/>
      <c r="BQ513" s="526"/>
    </row>
    <row r="514" spans="1:69" s="400" customFormat="1" ht="15.75">
      <c r="A514" s="1927" t="s">
        <v>272</v>
      </c>
      <c r="B514" s="1348"/>
      <c r="C514" s="1395"/>
      <c r="D514" s="1348"/>
      <c r="E514" s="1348"/>
      <c r="F514" s="1348"/>
      <c r="G514" s="1348"/>
      <c r="H514" s="1348"/>
      <c r="I514" s="1348"/>
      <c r="AV514" s="526"/>
    </row>
    <row r="515" spans="1:69" s="400" customFormat="1" ht="12.75">
      <c r="C515" s="1347"/>
      <c r="AV515" s="526"/>
    </row>
    <row r="516" spans="1:69" s="400" customFormat="1" ht="12.75">
      <c r="A516" s="670"/>
      <c r="B516" s="1348"/>
      <c r="C516" s="1349"/>
      <c r="AV516" s="526"/>
    </row>
    <row r="517" spans="1:69" s="1350" customFormat="1" ht="25.5">
      <c r="C517" s="1351"/>
      <c r="D517" s="1352"/>
      <c r="E517" s="1353"/>
      <c r="F517" s="1354"/>
      <c r="G517" s="1355" t="s">
        <v>725</v>
      </c>
      <c r="H517" s="1355"/>
      <c r="I517" s="1355"/>
      <c r="J517" s="1355"/>
      <c r="K517" s="1355"/>
      <c r="L517" s="1355"/>
      <c r="M517" s="1355"/>
      <c r="N517" s="1355"/>
      <c r="O517" s="1355"/>
      <c r="P517" s="1355"/>
      <c r="Q517" s="1355"/>
      <c r="R517" s="1355"/>
      <c r="S517" s="1355"/>
      <c r="T517" s="1355"/>
      <c r="U517" s="1355"/>
      <c r="V517" s="1355"/>
      <c r="W517" s="1355"/>
      <c r="X517" s="1355"/>
      <c r="Y517" s="1355"/>
      <c r="Z517" s="1355"/>
      <c r="AA517" s="1356"/>
      <c r="AB517" s="1355" t="s">
        <v>726</v>
      </c>
      <c r="AC517" s="1355"/>
      <c r="AD517" s="1355"/>
      <c r="AE517" s="1355"/>
      <c r="AF517" s="1355"/>
      <c r="AG517" s="1355"/>
      <c r="AH517" s="1355"/>
      <c r="AI517" s="1355"/>
      <c r="AJ517" s="1355"/>
      <c r="AK517" s="1355"/>
      <c r="AL517" s="1355"/>
      <c r="AM517" s="1355"/>
      <c r="AN517" s="1355"/>
      <c r="AO517" s="1355"/>
      <c r="AP517" s="1355"/>
      <c r="AQ517" s="1355"/>
      <c r="AR517" s="1355"/>
      <c r="AS517" s="1355"/>
      <c r="AT517" s="1355"/>
      <c r="AU517" s="1355"/>
      <c r="AV517" s="1356"/>
      <c r="AW517" s="1357" t="s">
        <v>727</v>
      </c>
      <c r="AX517" s="1355"/>
      <c r="AY517" s="1355"/>
      <c r="AZ517" s="1355"/>
      <c r="BA517" s="1355"/>
      <c r="BB517" s="1355"/>
      <c r="BC517" s="1355"/>
      <c r="BD517" s="1355"/>
      <c r="BE517" s="1355"/>
      <c r="BF517" s="1355"/>
      <c r="BG517" s="1355"/>
      <c r="BH517" s="1355"/>
      <c r="BI517" s="1355"/>
      <c r="BJ517" s="1355"/>
      <c r="BK517" s="1355"/>
      <c r="BL517" s="1355"/>
      <c r="BM517" s="1355"/>
      <c r="BN517" s="1355"/>
      <c r="BO517" s="1355"/>
      <c r="BP517" s="1355"/>
      <c r="BQ517" s="1356"/>
    </row>
    <row r="518" spans="1:69" s="1162" customFormat="1" ht="12.75">
      <c r="A518" s="1358"/>
      <c r="B518" s="1358"/>
      <c r="C518" s="1359"/>
      <c r="D518" s="1360"/>
      <c r="E518" s="1361"/>
      <c r="F518" s="1362"/>
      <c r="G518" s="1363">
        <v>1</v>
      </c>
      <c r="H518" s="1363">
        <v>2</v>
      </c>
      <c r="I518" s="1363">
        <v>3</v>
      </c>
      <c r="J518" s="1363">
        <v>4</v>
      </c>
      <c r="K518" s="1363">
        <v>5</v>
      </c>
      <c r="L518" s="1363">
        <v>6</v>
      </c>
      <c r="M518" s="1363">
        <v>7</v>
      </c>
      <c r="N518" s="1363">
        <v>8</v>
      </c>
      <c r="O518" s="1363">
        <v>9</v>
      </c>
      <c r="P518" s="1363">
        <v>10</v>
      </c>
      <c r="Q518" s="1363">
        <v>11</v>
      </c>
      <c r="R518" s="1363">
        <v>12</v>
      </c>
      <c r="S518" s="1363">
        <v>13</v>
      </c>
      <c r="T518" s="1363">
        <v>14</v>
      </c>
      <c r="U518" s="1363">
        <v>15</v>
      </c>
      <c r="V518" s="1363">
        <v>16</v>
      </c>
      <c r="W518" s="1363">
        <v>17</v>
      </c>
      <c r="X518" s="1363">
        <v>18</v>
      </c>
      <c r="Y518" s="1363">
        <v>19</v>
      </c>
      <c r="Z518" s="1363">
        <v>20</v>
      </c>
      <c r="AA518" s="1364" t="s">
        <v>20</v>
      </c>
      <c r="AB518" s="1363">
        <v>1</v>
      </c>
      <c r="AC518" s="1363">
        <v>2</v>
      </c>
      <c r="AD518" s="1363">
        <v>3</v>
      </c>
      <c r="AE518" s="1363">
        <v>4</v>
      </c>
      <c r="AF518" s="1363">
        <v>5</v>
      </c>
      <c r="AG518" s="1363">
        <v>6</v>
      </c>
      <c r="AH518" s="1363">
        <v>7</v>
      </c>
      <c r="AI518" s="1363">
        <v>8</v>
      </c>
      <c r="AJ518" s="1363">
        <v>9</v>
      </c>
      <c r="AK518" s="1363">
        <v>10</v>
      </c>
      <c r="AL518" s="1363">
        <v>11</v>
      </c>
      <c r="AM518" s="1363">
        <v>12</v>
      </c>
      <c r="AN518" s="1363">
        <v>13</v>
      </c>
      <c r="AO518" s="1363">
        <v>14</v>
      </c>
      <c r="AP518" s="1363">
        <v>15</v>
      </c>
      <c r="AQ518" s="1363">
        <v>16</v>
      </c>
      <c r="AR518" s="1363">
        <v>17</v>
      </c>
      <c r="AS518" s="1363">
        <v>18</v>
      </c>
      <c r="AT518" s="1363">
        <v>19</v>
      </c>
      <c r="AU518" s="1363">
        <v>20</v>
      </c>
      <c r="AV518" s="1364" t="s">
        <v>20</v>
      </c>
      <c r="AW518" s="1365">
        <v>1</v>
      </c>
      <c r="AX518" s="1363">
        <v>2</v>
      </c>
      <c r="AY518" s="1363">
        <v>3</v>
      </c>
      <c r="AZ518" s="1363">
        <v>4</v>
      </c>
      <c r="BA518" s="1363">
        <v>5</v>
      </c>
      <c r="BB518" s="1363">
        <v>6</v>
      </c>
      <c r="BC518" s="1363">
        <v>7</v>
      </c>
      <c r="BD518" s="1363">
        <v>8</v>
      </c>
      <c r="BE518" s="1363">
        <v>9</v>
      </c>
      <c r="BF518" s="1363">
        <v>10</v>
      </c>
      <c r="BG518" s="1363">
        <v>11</v>
      </c>
      <c r="BH518" s="1363">
        <v>12</v>
      </c>
      <c r="BI518" s="1363">
        <v>13</v>
      </c>
      <c r="BJ518" s="1363">
        <v>14</v>
      </c>
      <c r="BK518" s="1363">
        <v>15</v>
      </c>
      <c r="BL518" s="1363">
        <v>16</v>
      </c>
      <c r="BM518" s="1363">
        <v>17</v>
      </c>
      <c r="BN518" s="1363">
        <v>18</v>
      </c>
      <c r="BO518" s="1363">
        <v>19</v>
      </c>
      <c r="BP518" s="1363">
        <v>20</v>
      </c>
      <c r="BQ518" s="1364" t="s">
        <v>20</v>
      </c>
    </row>
    <row r="519" spans="1:69" s="508" customFormat="1" ht="38.25">
      <c r="A519" s="107" t="s">
        <v>781</v>
      </c>
      <c r="B519" s="107" t="s">
        <v>1462</v>
      </c>
      <c r="C519" s="1408" t="s">
        <v>1087</v>
      </c>
      <c r="D519" s="1367" t="s">
        <v>1351</v>
      </c>
      <c r="E519" s="1368" t="s">
        <v>1352</v>
      </c>
      <c r="F519" s="1369" t="s">
        <v>76</v>
      </c>
      <c r="G519" s="934" t="str">
        <f ca="1">IF('I2 LDC class'!$D$20="",'I2 LDC class'!$C$20,'I2 LDC class'!$D$20)</f>
        <v>Residential</v>
      </c>
      <c r="H519" s="934" t="str">
        <f ca="1">IF('I2 LDC class'!$D$21="",'I2 LDC class'!$C$21,'I2 LDC class'!$D$21)</f>
        <v>GS &lt;50</v>
      </c>
      <c r="I519" s="934" t="str">
        <f ca="1">IF('I2 LDC class'!$D$22="",'I2 LDC class'!$C$22,'I2 LDC class'!$D$22)</f>
        <v>GS&gt;50-Regular</v>
      </c>
      <c r="J519" s="934" t="str">
        <f ca="1">IF('I2 LDC class'!$D$23="",'I2 LDC class'!$C$23,'I2 LDC class'!$D$23)</f>
        <v>GS&gt; 50-TOU</v>
      </c>
      <c r="K519" s="934" t="str">
        <f ca="1">IF('I2 LDC class'!$D$24="",'I2 LDC class'!$C$24,'I2 LDC class'!$D$24)</f>
        <v>GS &gt;50-Intermediate</v>
      </c>
      <c r="L519" s="934" t="str">
        <f ca="1">IF('I2 LDC class'!$D$25="",'I2 LDC class'!$C$25,'I2 LDC class'!$D$25)</f>
        <v>Large Use &gt;5MW</v>
      </c>
      <c r="M519" s="934" t="str">
        <f ca="1">IF('I2 LDC class'!$D$26="",'I2 LDC class'!$C$26,'I2 LDC class'!$D$26)</f>
        <v>Street Light</v>
      </c>
      <c r="N519" s="934" t="str">
        <f ca="1">IF('I2 LDC class'!$D$27="",'I2 LDC class'!$C$27,'I2 LDC class'!$D$27)</f>
        <v>Sentinel</v>
      </c>
      <c r="O519" s="934" t="str">
        <f ca="1">IF('I2 LDC class'!$D$28="",'I2 LDC class'!$C$28,'I2 LDC class'!$D$28)</f>
        <v>Unmetered Scattered Load</v>
      </c>
      <c r="P519" s="934" t="str">
        <f ca="1">IF('I2 LDC class'!$D$29="",'I2 LDC class'!$C$29,'I2 LDC class'!$D$29)</f>
        <v>Embedded Distributor</v>
      </c>
      <c r="Q519" s="934" t="str">
        <f ca="1">IF('I2 LDC class'!$D$30="",'I2 LDC class'!$C$30,'I2 LDC class'!$D$30)</f>
        <v>Back-up/Standby Power</v>
      </c>
      <c r="R519" s="934" t="str">
        <f ca="1">IF('I2 LDC class'!$D$31="",'I2 LDC class'!$C$31,'I2 LDC class'!$D$31)</f>
        <v>Rate Class 1</v>
      </c>
      <c r="S519" s="934" t="str">
        <f ca="1">IF('I2 LDC class'!$D$32="",'I2 LDC class'!$C$32,'I2 LDC class'!$D$32)</f>
        <v>Rate class 2</v>
      </c>
      <c r="T519" s="934" t="str">
        <f ca="1">IF('I2 LDC class'!$D$33="",'I2 LDC class'!$C$33,'I2 LDC class'!$D$33)</f>
        <v>Rate class 3</v>
      </c>
      <c r="U519" s="934" t="str">
        <f ca="1">IF('I2 LDC class'!$D$34="",'I2 LDC class'!$C$34,'I2 LDC class'!$D$34)</f>
        <v>Rate class 4</v>
      </c>
      <c r="V519" s="934" t="str">
        <f ca="1">IF('I2 LDC class'!$D$35="",'I2 LDC class'!$C$35,'I2 LDC class'!$D$35)</f>
        <v>Rate class 5</v>
      </c>
      <c r="W519" s="934" t="str">
        <f ca="1">IF('I2 LDC class'!$D$36="",'I2 LDC class'!$C$36,'I2 LDC class'!$D$36)</f>
        <v>Rate class 6</v>
      </c>
      <c r="X519" s="934" t="str">
        <f ca="1">IF('I2 LDC class'!$D$37="",'I2 LDC class'!$C$37,'I2 LDC class'!$D$37)</f>
        <v>Rate class 7</v>
      </c>
      <c r="Y519" s="934" t="str">
        <f ca="1">IF('I2 LDC class'!$D$38="",'I2 LDC class'!$C$38,'I2 LDC class'!$D$38)</f>
        <v>Rate class 8</v>
      </c>
      <c r="Z519" s="934" t="str">
        <f ca="1">IF('I2 LDC class'!$D$39="",'I2 LDC class'!$C$39,'I2 LDC class'!$D$39)</f>
        <v>Rate class 9</v>
      </c>
      <c r="AA519" s="1371" t="s">
        <v>20</v>
      </c>
      <c r="AB519" s="934" t="str">
        <f ca="1">IF('I2 LDC class'!$D$20="",'I2 LDC class'!$C$20,'I2 LDC class'!$D$20)</f>
        <v>Residential</v>
      </c>
      <c r="AC519" s="934" t="str">
        <f ca="1">IF('I2 LDC class'!$D$21="",'I2 LDC class'!$C$21,'I2 LDC class'!$D$21)</f>
        <v>GS &lt;50</v>
      </c>
      <c r="AD519" s="934" t="str">
        <f ca="1">IF('I2 LDC class'!$D$22="",'I2 LDC class'!$C$22,'I2 LDC class'!$D$22)</f>
        <v>GS&gt;50-Regular</v>
      </c>
      <c r="AE519" s="934" t="str">
        <f ca="1">IF('I2 LDC class'!$D$23="",'I2 LDC class'!$C$23,'I2 LDC class'!$D$23)</f>
        <v>GS&gt; 50-TOU</v>
      </c>
      <c r="AF519" s="934" t="str">
        <f ca="1">IF('I2 LDC class'!$D$24="",'I2 LDC class'!$C$24,'I2 LDC class'!$D$24)</f>
        <v>GS &gt;50-Intermediate</v>
      </c>
      <c r="AG519" s="934" t="str">
        <f ca="1">IF('I2 LDC class'!$D$25="",'I2 LDC class'!$C$25,'I2 LDC class'!$D$25)</f>
        <v>Large Use &gt;5MW</v>
      </c>
      <c r="AH519" s="934" t="str">
        <f ca="1">IF('I2 LDC class'!$D$26="",'I2 LDC class'!$C$26,'I2 LDC class'!$D$26)</f>
        <v>Street Light</v>
      </c>
      <c r="AI519" s="934" t="str">
        <f ca="1">IF('I2 LDC class'!$D$27="",'I2 LDC class'!$C$27,'I2 LDC class'!$D$27)</f>
        <v>Sentinel</v>
      </c>
      <c r="AJ519" s="934" t="str">
        <f ca="1">IF('I2 LDC class'!$D$28="",'I2 LDC class'!$C$28,'I2 LDC class'!$D$28)</f>
        <v>Unmetered Scattered Load</v>
      </c>
      <c r="AK519" s="934" t="str">
        <f ca="1">IF('I2 LDC class'!$D$29="",'I2 LDC class'!$C$29,'I2 LDC class'!$D$29)</f>
        <v>Embedded Distributor</v>
      </c>
      <c r="AL519" s="934" t="str">
        <f ca="1">IF('I2 LDC class'!$D$30="",'I2 LDC class'!$C$30,'I2 LDC class'!$D$30)</f>
        <v>Back-up/Standby Power</v>
      </c>
      <c r="AM519" s="934" t="str">
        <f ca="1">IF('I2 LDC class'!$D$31="",'I2 LDC class'!$C$31,'I2 LDC class'!$D$31)</f>
        <v>Rate Class 1</v>
      </c>
      <c r="AN519" s="934" t="str">
        <f ca="1">IF('I2 LDC class'!$D$32="",'I2 LDC class'!$C$32,'I2 LDC class'!$D$32)</f>
        <v>Rate class 2</v>
      </c>
      <c r="AO519" s="934" t="str">
        <f ca="1">IF('I2 LDC class'!$D$33="",'I2 LDC class'!$C$33,'I2 LDC class'!$D$33)</f>
        <v>Rate class 3</v>
      </c>
      <c r="AP519" s="934" t="str">
        <f ca="1">IF('I2 LDC class'!$D$34="",'I2 LDC class'!$C$34,'I2 LDC class'!$D$34)</f>
        <v>Rate class 4</v>
      </c>
      <c r="AQ519" s="934" t="str">
        <f ca="1">IF('I2 LDC class'!$D$35="",'I2 LDC class'!$C$35,'I2 LDC class'!$D$35)</f>
        <v>Rate class 5</v>
      </c>
      <c r="AR519" s="934" t="str">
        <f ca="1">IF('I2 LDC class'!$D$36="",'I2 LDC class'!$C$36,'I2 LDC class'!$D$36)</f>
        <v>Rate class 6</v>
      </c>
      <c r="AS519" s="934" t="str">
        <f ca="1">IF('I2 LDC class'!$D$37="",'I2 LDC class'!$C$37,'I2 LDC class'!$D$37)</f>
        <v>Rate class 7</v>
      </c>
      <c r="AT519" s="934" t="str">
        <f ca="1">IF('I2 LDC class'!$D$38="",'I2 LDC class'!$C$38,'I2 LDC class'!$D$38)</f>
        <v>Rate class 8</v>
      </c>
      <c r="AU519" s="934" t="str">
        <f ca="1">IF('I2 LDC class'!$D$39="",'I2 LDC class'!$C$39,'I2 LDC class'!$D$39)</f>
        <v>Rate class 9</v>
      </c>
      <c r="AV519" s="1371" t="s">
        <v>20</v>
      </c>
      <c r="AW519" s="934" t="str">
        <f ca="1">IF('I2 LDC class'!$D$20="",'I2 LDC class'!$C$20,'I2 LDC class'!$D$20)</f>
        <v>Residential</v>
      </c>
      <c r="AX519" s="934" t="str">
        <f ca="1">IF('I2 LDC class'!$D$21="",'I2 LDC class'!$C$21,'I2 LDC class'!$D$21)</f>
        <v>GS &lt;50</v>
      </c>
      <c r="AY519" s="934" t="str">
        <f ca="1">IF('I2 LDC class'!$D$22="",'I2 LDC class'!$C$22,'I2 LDC class'!$D$22)</f>
        <v>GS&gt;50-Regular</v>
      </c>
      <c r="AZ519" s="934" t="str">
        <f ca="1">IF('I2 LDC class'!$D$23="",'I2 LDC class'!$C$23,'I2 LDC class'!$D$23)</f>
        <v>GS&gt; 50-TOU</v>
      </c>
      <c r="BA519" s="934" t="str">
        <f ca="1">IF('I2 LDC class'!$D$24="",'I2 LDC class'!$C$24,'I2 LDC class'!$D$24)</f>
        <v>GS &gt;50-Intermediate</v>
      </c>
      <c r="BB519" s="934" t="str">
        <f ca="1">IF('I2 LDC class'!$D$25="",'I2 LDC class'!$C$25,'I2 LDC class'!$D$25)</f>
        <v>Large Use &gt;5MW</v>
      </c>
      <c r="BC519" s="934" t="str">
        <f ca="1">IF('I2 LDC class'!$D$26="",'I2 LDC class'!$C$26,'I2 LDC class'!$D$26)</f>
        <v>Street Light</v>
      </c>
      <c r="BD519" s="934" t="str">
        <f ca="1">IF('I2 LDC class'!$D$27="",'I2 LDC class'!$C$27,'I2 LDC class'!$D$27)</f>
        <v>Sentinel</v>
      </c>
      <c r="BE519" s="934" t="str">
        <f ca="1">IF('I2 LDC class'!$D$28="",'I2 LDC class'!$C$28,'I2 LDC class'!$D$28)</f>
        <v>Unmetered Scattered Load</v>
      </c>
      <c r="BF519" s="934" t="str">
        <f ca="1">IF('I2 LDC class'!$D$29="",'I2 LDC class'!$C$29,'I2 LDC class'!$D$29)</f>
        <v>Embedded Distributor</v>
      </c>
      <c r="BG519" s="934" t="str">
        <f ca="1">IF('I2 LDC class'!$D$30="",'I2 LDC class'!$C$30,'I2 LDC class'!$D$30)</f>
        <v>Back-up/Standby Power</v>
      </c>
      <c r="BH519" s="934" t="str">
        <f ca="1">IF('I2 LDC class'!$D$31="",'I2 LDC class'!$C$31,'I2 LDC class'!$D$31)</f>
        <v>Rate Class 1</v>
      </c>
      <c r="BI519" s="934" t="str">
        <f ca="1">IF('I2 LDC class'!$D$32="",'I2 LDC class'!$C$32,'I2 LDC class'!$D$32)</f>
        <v>Rate class 2</v>
      </c>
      <c r="BJ519" s="934" t="str">
        <f ca="1">IF('I2 LDC class'!$D$33="",'I2 LDC class'!$C$33,'I2 LDC class'!$D$33)</f>
        <v>Rate class 3</v>
      </c>
      <c r="BK519" s="934" t="str">
        <f ca="1">IF('I2 LDC class'!$D$34="",'I2 LDC class'!$C$34,'I2 LDC class'!$D$34)</f>
        <v>Rate class 4</v>
      </c>
      <c r="BL519" s="934" t="str">
        <f ca="1">IF('I2 LDC class'!$D$35="",'I2 LDC class'!$C$35,'I2 LDC class'!$D$35)</f>
        <v>Rate class 5</v>
      </c>
      <c r="BM519" s="934" t="str">
        <f ca="1">IF('I2 LDC class'!$D$36="",'I2 LDC class'!$C$36,'I2 LDC class'!$D$36)</f>
        <v>Rate class 6</v>
      </c>
      <c r="BN519" s="934" t="str">
        <f ca="1">IF('I2 LDC class'!$D$37="",'I2 LDC class'!$C$37,'I2 LDC class'!$D$37)</f>
        <v>Rate class 7</v>
      </c>
      <c r="BO519" s="934" t="str">
        <f ca="1">IF('I2 LDC class'!$D$38="",'I2 LDC class'!$C$38,'I2 LDC class'!$D$38)</f>
        <v>Rate class 8</v>
      </c>
      <c r="BP519" s="934" t="str">
        <f ca="1">IF('I2 LDC class'!$D$39="",'I2 LDC class'!$C$39,'I2 LDC class'!$D$39)</f>
        <v>Rate class 9</v>
      </c>
      <c r="BQ519" s="1371" t="s">
        <v>20</v>
      </c>
    </row>
    <row r="520" spans="1:69" s="400" customFormat="1" ht="12.75">
      <c r="A520" s="249">
        <v>1565</v>
      </c>
      <c r="B520" s="424" t="s">
        <v>1474</v>
      </c>
      <c r="C520" s="1349">
        <f ca="1">'I4 BO ASSETS'!O17</f>
        <v>0</v>
      </c>
      <c r="D520" s="720">
        <f t="shared" ref="D520:E539" si="805">$C520*D589</f>
        <v>0</v>
      </c>
      <c r="E520" s="720">
        <f t="shared" si="805"/>
        <v>0</v>
      </c>
      <c r="F520" s="720">
        <f>D520+E520</f>
        <v>0</v>
      </c>
      <c r="G520" s="720">
        <f t="shared" ref="G520:G534" si="806">$D520*G589</f>
        <v>0</v>
      </c>
      <c r="H520" s="720">
        <f t="shared" ref="H520:Z520" si="807">$D520*H589</f>
        <v>0</v>
      </c>
      <c r="I520" s="720">
        <f t="shared" si="807"/>
        <v>0</v>
      </c>
      <c r="J520" s="720">
        <f t="shared" si="807"/>
        <v>0</v>
      </c>
      <c r="K520" s="720">
        <f t="shared" si="807"/>
        <v>0</v>
      </c>
      <c r="L520" s="720">
        <f t="shared" si="807"/>
        <v>0</v>
      </c>
      <c r="M520" s="720">
        <f t="shared" si="807"/>
        <v>0</v>
      </c>
      <c r="N520" s="720">
        <f t="shared" si="807"/>
        <v>0</v>
      </c>
      <c r="O520" s="720">
        <f t="shared" si="807"/>
        <v>0</v>
      </c>
      <c r="P520" s="720">
        <f t="shared" si="807"/>
        <v>0</v>
      </c>
      <c r="Q520" s="720">
        <f t="shared" si="807"/>
        <v>0</v>
      </c>
      <c r="R520" s="720">
        <f t="shared" si="807"/>
        <v>0</v>
      </c>
      <c r="S520" s="720">
        <f t="shared" si="807"/>
        <v>0</v>
      </c>
      <c r="T520" s="720">
        <f t="shared" si="807"/>
        <v>0</v>
      </c>
      <c r="U520" s="720">
        <f t="shared" si="807"/>
        <v>0</v>
      </c>
      <c r="V520" s="720">
        <f t="shared" si="807"/>
        <v>0</v>
      </c>
      <c r="W520" s="720">
        <f t="shared" si="807"/>
        <v>0</v>
      </c>
      <c r="X520" s="720">
        <f t="shared" si="807"/>
        <v>0</v>
      </c>
      <c r="Y520" s="720">
        <f t="shared" si="807"/>
        <v>0</v>
      </c>
      <c r="Z520" s="720">
        <f t="shared" si="807"/>
        <v>0</v>
      </c>
      <c r="AA520" s="720">
        <f>SUM(G520:Z520)</f>
        <v>0</v>
      </c>
      <c r="AB520" s="720">
        <f t="shared" ref="AB520:AB534" si="808">$E520*AB589</f>
        <v>0</v>
      </c>
      <c r="AC520" s="720">
        <f t="shared" ref="AC520:AU520" si="809">$E520*AC589</f>
        <v>0</v>
      </c>
      <c r="AD520" s="720">
        <f t="shared" si="809"/>
        <v>0</v>
      </c>
      <c r="AE520" s="720">
        <f t="shared" si="809"/>
        <v>0</v>
      </c>
      <c r="AF520" s="720">
        <f t="shared" si="809"/>
        <v>0</v>
      </c>
      <c r="AG520" s="720">
        <f t="shared" si="809"/>
        <v>0</v>
      </c>
      <c r="AH520" s="720">
        <f t="shared" si="809"/>
        <v>0</v>
      </c>
      <c r="AI520" s="720">
        <f t="shared" si="809"/>
        <v>0</v>
      </c>
      <c r="AJ520" s="720">
        <f t="shared" si="809"/>
        <v>0</v>
      </c>
      <c r="AK520" s="720">
        <f t="shared" si="809"/>
        <v>0</v>
      </c>
      <c r="AL520" s="720">
        <f t="shared" si="809"/>
        <v>0</v>
      </c>
      <c r="AM520" s="720">
        <f t="shared" si="809"/>
        <v>0</v>
      </c>
      <c r="AN520" s="720">
        <f t="shared" si="809"/>
        <v>0</v>
      </c>
      <c r="AO520" s="720">
        <f t="shared" si="809"/>
        <v>0</v>
      </c>
      <c r="AP520" s="720">
        <f t="shared" si="809"/>
        <v>0</v>
      </c>
      <c r="AQ520" s="720">
        <f t="shared" si="809"/>
        <v>0</v>
      </c>
      <c r="AR520" s="720">
        <f t="shared" si="809"/>
        <v>0</v>
      </c>
      <c r="AS520" s="720">
        <f t="shared" si="809"/>
        <v>0</v>
      </c>
      <c r="AT520" s="720">
        <f t="shared" si="809"/>
        <v>0</v>
      </c>
      <c r="AU520" s="720">
        <f t="shared" si="809"/>
        <v>0</v>
      </c>
      <c r="AV520" s="720">
        <f>SUM(AB520:AU520)</f>
        <v>0</v>
      </c>
      <c r="AW520" s="720"/>
      <c r="AX520" s="720"/>
      <c r="AY520" s="720"/>
      <c r="AZ520" s="720"/>
      <c r="BA520" s="720"/>
      <c r="BB520" s="720"/>
      <c r="BC520" s="720"/>
      <c r="BD520" s="720"/>
      <c r="BE520" s="720"/>
      <c r="BF520" s="720"/>
      <c r="BG520" s="720"/>
      <c r="BH520" s="720"/>
      <c r="BI520" s="720"/>
      <c r="BJ520" s="720"/>
      <c r="BK520" s="720"/>
      <c r="BL520" s="720"/>
      <c r="BM520" s="720"/>
      <c r="BN520" s="720"/>
      <c r="BO520" s="720"/>
      <c r="BP520" s="720"/>
      <c r="BQ520" s="720"/>
    </row>
    <row r="521" spans="1:69" s="400" customFormat="1" ht="12.75">
      <c r="A521" s="1372">
        <v>1805</v>
      </c>
      <c r="B521" s="424" t="s">
        <v>623</v>
      </c>
      <c r="C521" s="1349">
        <f ca="1">'I4 BO ASSETS'!O18</f>
        <v>0</v>
      </c>
      <c r="D521" s="720">
        <f t="shared" si="805"/>
        <v>0</v>
      </c>
      <c r="E521" s="720">
        <f t="shared" si="805"/>
        <v>0</v>
      </c>
      <c r="F521" s="720">
        <f t="shared" ref="F521:F559" si="810">D521+E521</f>
        <v>0</v>
      </c>
      <c r="G521" s="720">
        <f t="shared" si="806"/>
        <v>0</v>
      </c>
      <c r="H521" s="720">
        <f t="shared" ref="H521:Z521" si="811">$D521*H590</f>
        <v>0</v>
      </c>
      <c r="I521" s="720">
        <f t="shared" si="811"/>
        <v>0</v>
      </c>
      <c r="J521" s="720">
        <f t="shared" si="811"/>
        <v>0</v>
      </c>
      <c r="K521" s="720">
        <f t="shared" si="811"/>
        <v>0</v>
      </c>
      <c r="L521" s="720">
        <f t="shared" si="811"/>
        <v>0</v>
      </c>
      <c r="M521" s="720">
        <f t="shared" si="811"/>
        <v>0</v>
      </c>
      <c r="N521" s="720">
        <f t="shared" si="811"/>
        <v>0</v>
      </c>
      <c r="O521" s="720">
        <f t="shared" si="811"/>
        <v>0</v>
      </c>
      <c r="P521" s="720">
        <f t="shared" si="811"/>
        <v>0</v>
      </c>
      <c r="Q521" s="720">
        <f t="shared" si="811"/>
        <v>0</v>
      </c>
      <c r="R521" s="720">
        <f t="shared" si="811"/>
        <v>0</v>
      </c>
      <c r="S521" s="720">
        <f t="shared" si="811"/>
        <v>0</v>
      </c>
      <c r="T521" s="720">
        <f t="shared" si="811"/>
        <v>0</v>
      </c>
      <c r="U521" s="720">
        <f t="shared" si="811"/>
        <v>0</v>
      </c>
      <c r="V521" s="720">
        <f t="shared" si="811"/>
        <v>0</v>
      </c>
      <c r="W521" s="720">
        <f t="shared" si="811"/>
        <v>0</v>
      </c>
      <c r="X521" s="720">
        <f t="shared" si="811"/>
        <v>0</v>
      </c>
      <c r="Y521" s="720">
        <f t="shared" si="811"/>
        <v>0</v>
      </c>
      <c r="Z521" s="720">
        <f t="shared" si="811"/>
        <v>0</v>
      </c>
      <c r="AA521" s="720">
        <f t="shared" ref="AA521:AA559" si="812">SUM(G521:Z521)</f>
        <v>0</v>
      </c>
      <c r="AB521" s="720">
        <f t="shared" si="808"/>
        <v>0</v>
      </c>
      <c r="AC521" s="720">
        <f t="shared" ref="AC521:AU521" si="813">$E521*AC590</f>
        <v>0</v>
      </c>
      <c r="AD521" s="720">
        <f t="shared" si="813"/>
        <v>0</v>
      </c>
      <c r="AE521" s="720">
        <f t="shared" si="813"/>
        <v>0</v>
      </c>
      <c r="AF521" s="720">
        <f t="shared" si="813"/>
        <v>0</v>
      </c>
      <c r="AG521" s="720">
        <f t="shared" si="813"/>
        <v>0</v>
      </c>
      <c r="AH521" s="720">
        <f t="shared" si="813"/>
        <v>0</v>
      </c>
      <c r="AI521" s="720">
        <f t="shared" si="813"/>
        <v>0</v>
      </c>
      <c r="AJ521" s="720">
        <f t="shared" si="813"/>
        <v>0</v>
      </c>
      <c r="AK521" s="720">
        <f t="shared" si="813"/>
        <v>0</v>
      </c>
      <c r="AL521" s="720">
        <f t="shared" si="813"/>
        <v>0</v>
      </c>
      <c r="AM521" s="720">
        <f t="shared" si="813"/>
        <v>0</v>
      </c>
      <c r="AN521" s="720">
        <f t="shared" si="813"/>
        <v>0</v>
      </c>
      <c r="AO521" s="720">
        <f t="shared" si="813"/>
        <v>0</v>
      </c>
      <c r="AP521" s="720">
        <f t="shared" si="813"/>
        <v>0</v>
      </c>
      <c r="AQ521" s="720">
        <f t="shared" si="813"/>
        <v>0</v>
      </c>
      <c r="AR521" s="720">
        <f t="shared" si="813"/>
        <v>0</v>
      </c>
      <c r="AS521" s="720">
        <f t="shared" si="813"/>
        <v>0</v>
      </c>
      <c r="AT521" s="720">
        <f t="shared" si="813"/>
        <v>0</v>
      </c>
      <c r="AU521" s="720">
        <f t="shared" si="813"/>
        <v>0</v>
      </c>
      <c r="AV521" s="720">
        <f t="shared" ref="AV521:AV559" si="814">SUM(AB521:AU521)</f>
        <v>0</v>
      </c>
      <c r="AW521" s="720"/>
      <c r="AX521" s="720"/>
      <c r="AY521" s="720"/>
      <c r="AZ521" s="720"/>
      <c r="BA521" s="720"/>
      <c r="BB521" s="720"/>
      <c r="BC521" s="720"/>
      <c r="BD521" s="720"/>
      <c r="BE521" s="720"/>
      <c r="BF521" s="720"/>
      <c r="BG521" s="720"/>
      <c r="BH521" s="720"/>
      <c r="BI521" s="720"/>
      <c r="BJ521" s="720"/>
      <c r="BK521" s="720"/>
      <c r="BL521" s="720"/>
      <c r="BM521" s="720"/>
      <c r="BN521" s="720"/>
      <c r="BO521" s="720"/>
      <c r="BP521" s="720"/>
      <c r="BQ521" s="720"/>
    </row>
    <row r="522" spans="1:69" s="400" customFormat="1" ht="12.75">
      <c r="A522" s="1372" t="s">
        <v>129</v>
      </c>
      <c r="B522" s="424" t="s">
        <v>1394</v>
      </c>
      <c r="C522" s="1349">
        <f ca="1">'I4 BO ASSETS'!O19</f>
        <v>0</v>
      </c>
      <c r="D522" s="720">
        <f t="shared" si="805"/>
        <v>0</v>
      </c>
      <c r="E522" s="720">
        <f t="shared" si="805"/>
        <v>0</v>
      </c>
      <c r="F522" s="720">
        <f t="shared" si="810"/>
        <v>0</v>
      </c>
      <c r="G522" s="720">
        <f t="shared" si="806"/>
        <v>0</v>
      </c>
      <c r="H522" s="720">
        <f t="shared" ref="H522:Z522" si="815">$D522*H591</f>
        <v>0</v>
      </c>
      <c r="I522" s="720">
        <f t="shared" si="815"/>
        <v>0</v>
      </c>
      <c r="J522" s="720">
        <f t="shared" si="815"/>
        <v>0</v>
      </c>
      <c r="K522" s="720">
        <f t="shared" si="815"/>
        <v>0</v>
      </c>
      <c r="L522" s="720">
        <f t="shared" si="815"/>
        <v>0</v>
      </c>
      <c r="M522" s="720">
        <f t="shared" si="815"/>
        <v>0</v>
      </c>
      <c r="N522" s="720">
        <f t="shared" si="815"/>
        <v>0</v>
      </c>
      <c r="O522" s="720">
        <f t="shared" si="815"/>
        <v>0</v>
      </c>
      <c r="P522" s="720">
        <f t="shared" si="815"/>
        <v>0</v>
      </c>
      <c r="Q522" s="720">
        <f t="shared" si="815"/>
        <v>0</v>
      </c>
      <c r="R522" s="720">
        <f t="shared" si="815"/>
        <v>0</v>
      </c>
      <c r="S522" s="720">
        <f t="shared" si="815"/>
        <v>0</v>
      </c>
      <c r="T522" s="720">
        <f t="shared" si="815"/>
        <v>0</v>
      </c>
      <c r="U522" s="720">
        <f t="shared" si="815"/>
        <v>0</v>
      </c>
      <c r="V522" s="720">
        <f t="shared" si="815"/>
        <v>0</v>
      </c>
      <c r="W522" s="720">
        <f t="shared" si="815"/>
        <v>0</v>
      </c>
      <c r="X522" s="720">
        <f t="shared" si="815"/>
        <v>0</v>
      </c>
      <c r="Y522" s="720">
        <f t="shared" si="815"/>
        <v>0</v>
      </c>
      <c r="Z522" s="720">
        <f t="shared" si="815"/>
        <v>0</v>
      </c>
      <c r="AA522" s="720">
        <f t="shared" si="812"/>
        <v>0</v>
      </c>
      <c r="AB522" s="720">
        <f t="shared" si="808"/>
        <v>0</v>
      </c>
      <c r="AC522" s="720">
        <f t="shared" ref="AC522:AU522" si="816">$E522*AC591</f>
        <v>0</v>
      </c>
      <c r="AD522" s="720">
        <f t="shared" si="816"/>
        <v>0</v>
      </c>
      <c r="AE522" s="720">
        <f t="shared" si="816"/>
        <v>0</v>
      </c>
      <c r="AF522" s="720">
        <f t="shared" si="816"/>
        <v>0</v>
      </c>
      <c r="AG522" s="720">
        <f t="shared" si="816"/>
        <v>0</v>
      </c>
      <c r="AH522" s="720">
        <f t="shared" si="816"/>
        <v>0</v>
      </c>
      <c r="AI522" s="720">
        <f t="shared" si="816"/>
        <v>0</v>
      </c>
      <c r="AJ522" s="720">
        <f t="shared" si="816"/>
        <v>0</v>
      </c>
      <c r="AK522" s="720">
        <f t="shared" si="816"/>
        <v>0</v>
      </c>
      <c r="AL522" s="720">
        <f t="shared" si="816"/>
        <v>0</v>
      </c>
      <c r="AM522" s="720">
        <f t="shared" si="816"/>
        <v>0</v>
      </c>
      <c r="AN522" s="720">
        <f t="shared" si="816"/>
        <v>0</v>
      </c>
      <c r="AO522" s="720">
        <f t="shared" si="816"/>
        <v>0</v>
      </c>
      <c r="AP522" s="720">
        <f t="shared" si="816"/>
        <v>0</v>
      </c>
      <c r="AQ522" s="720">
        <f t="shared" si="816"/>
        <v>0</v>
      </c>
      <c r="AR522" s="720">
        <f t="shared" si="816"/>
        <v>0</v>
      </c>
      <c r="AS522" s="720">
        <f t="shared" si="816"/>
        <v>0</v>
      </c>
      <c r="AT522" s="720">
        <f t="shared" si="816"/>
        <v>0</v>
      </c>
      <c r="AU522" s="720">
        <f t="shared" si="816"/>
        <v>0</v>
      </c>
      <c r="AV522" s="720">
        <f t="shared" si="814"/>
        <v>0</v>
      </c>
      <c r="AW522" s="720"/>
      <c r="AX522" s="720"/>
      <c r="AY522" s="720"/>
      <c r="AZ522" s="720"/>
      <c r="BA522" s="720"/>
      <c r="BB522" s="720"/>
      <c r="BC522" s="720"/>
      <c r="BD522" s="720"/>
      <c r="BE522" s="720"/>
      <c r="BF522" s="720"/>
      <c r="BG522" s="720"/>
      <c r="BH522" s="720"/>
      <c r="BI522" s="720"/>
      <c r="BJ522" s="720"/>
      <c r="BK522" s="720"/>
      <c r="BL522" s="720"/>
      <c r="BM522" s="720"/>
      <c r="BN522" s="720"/>
      <c r="BO522" s="720"/>
      <c r="BP522" s="720"/>
      <c r="BQ522" s="720"/>
    </row>
    <row r="523" spans="1:69" s="400" customFormat="1" ht="12.75">
      <c r="A523" s="1372" t="s">
        <v>130</v>
      </c>
      <c r="B523" s="424" t="s">
        <v>1396</v>
      </c>
      <c r="C523" s="1349">
        <f ca="1">'I4 BO ASSETS'!O20</f>
        <v>0</v>
      </c>
      <c r="D523" s="720">
        <f t="shared" si="805"/>
        <v>0</v>
      </c>
      <c r="E523" s="720">
        <f t="shared" si="805"/>
        <v>0</v>
      </c>
      <c r="F523" s="720">
        <f t="shared" si="810"/>
        <v>0</v>
      </c>
      <c r="G523" s="720">
        <f t="shared" si="806"/>
        <v>0</v>
      </c>
      <c r="H523" s="720">
        <f t="shared" ref="H523:Z523" si="817">$D523*H592</f>
        <v>0</v>
      </c>
      <c r="I523" s="720">
        <f t="shared" si="817"/>
        <v>0</v>
      </c>
      <c r="J523" s="720">
        <f t="shared" si="817"/>
        <v>0</v>
      </c>
      <c r="K523" s="720">
        <f t="shared" si="817"/>
        <v>0</v>
      </c>
      <c r="L523" s="720">
        <f t="shared" si="817"/>
        <v>0</v>
      </c>
      <c r="M523" s="720">
        <f t="shared" si="817"/>
        <v>0</v>
      </c>
      <c r="N523" s="720">
        <f t="shared" si="817"/>
        <v>0</v>
      </c>
      <c r="O523" s="720">
        <f t="shared" si="817"/>
        <v>0</v>
      </c>
      <c r="P523" s="720">
        <f t="shared" si="817"/>
        <v>0</v>
      </c>
      <c r="Q523" s="720">
        <f t="shared" si="817"/>
        <v>0</v>
      </c>
      <c r="R523" s="720">
        <f t="shared" si="817"/>
        <v>0</v>
      </c>
      <c r="S523" s="720">
        <f t="shared" si="817"/>
        <v>0</v>
      </c>
      <c r="T523" s="720">
        <f t="shared" si="817"/>
        <v>0</v>
      </c>
      <c r="U523" s="720">
        <f t="shared" si="817"/>
        <v>0</v>
      </c>
      <c r="V523" s="720">
        <f t="shared" si="817"/>
        <v>0</v>
      </c>
      <c r="W523" s="720">
        <f t="shared" si="817"/>
        <v>0</v>
      </c>
      <c r="X523" s="720">
        <f t="shared" si="817"/>
        <v>0</v>
      </c>
      <c r="Y523" s="720">
        <f t="shared" si="817"/>
        <v>0</v>
      </c>
      <c r="Z523" s="720">
        <f t="shared" si="817"/>
        <v>0</v>
      </c>
      <c r="AA523" s="720">
        <f t="shared" si="812"/>
        <v>0</v>
      </c>
      <c r="AB523" s="720">
        <f t="shared" si="808"/>
        <v>0</v>
      </c>
      <c r="AC523" s="720">
        <f t="shared" ref="AC523:AU523" si="818">$E523*AC592</f>
        <v>0</v>
      </c>
      <c r="AD523" s="720">
        <f t="shared" si="818"/>
        <v>0</v>
      </c>
      <c r="AE523" s="720">
        <f t="shared" si="818"/>
        <v>0</v>
      </c>
      <c r="AF523" s="720">
        <f t="shared" si="818"/>
        <v>0</v>
      </c>
      <c r="AG523" s="720">
        <f t="shared" si="818"/>
        <v>0</v>
      </c>
      <c r="AH523" s="720">
        <f t="shared" si="818"/>
        <v>0</v>
      </c>
      <c r="AI523" s="720">
        <f t="shared" si="818"/>
        <v>0</v>
      </c>
      <c r="AJ523" s="720">
        <f t="shared" si="818"/>
        <v>0</v>
      </c>
      <c r="AK523" s="720">
        <f t="shared" si="818"/>
        <v>0</v>
      </c>
      <c r="AL523" s="720">
        <f t="shared" si="818"/>
        <v>0</v>
      </c>
      <c r="AM523" s="720">
        <f t="shared" si="818"/>
        <v>0</v>
      </c>
      <c r="AN523" s="720">
        <f t="shared" si="818"/>
        <v>0</v>
      </c>
      <c r="AO523" s="720">
        <f t="shared" si="818"/>
        <v>0</v>
      </c>
      <c r="AP523" s="720">
        <f t="shared" si="818"/>
        <v>0</v>
      </c>
      <c r="AQ523" s="720">
        <f t="shared" si="818"/>
        <v>0</v>
      </c>
      <c r="AR523" s="720">
        <f t="shared" si="818"/>
        <v>0</v>
      </c>
      <c r="AS523" s="720">
        <f t="shared" si="818"/>
        <v>0</v>
      </c>
      <c r="AT523" s="720">
        <f t="shared" si="818"/>
        <v>0</v>
      </c>
      <c r="AU523" s="720">
        <f t="shared" si="818"/>
        <v>0</v>
      </c>
      <c r="AV523" s="720">
        <f t="shared" si="814"/>
        <v>0</v>
      </c>
      <c r="AW523" s="720"/>
      <c r="AX523" s="720"/>
      <c r="AY523" s="720"/>
      <c r="AZ523" s="720"/>
      <c r="BA523" s="720"/>
      <c r="BB523" s="720"/>
      <c r="BC523" s="720"/>
      <c r="BD523" s="720"/>
      <c r="BE523" s="720"/>
      <c r="BF523" s="720"/>
      <c r="BG523" s="720"/>
      <c r="BH523" s="720"/>
      <c r="BI523" s="720"/>
      <c r="BJ523" s="720"/>
      <c r="BK523" s="720"/>
      <c r="BL523" s="720"/>
      <c r="BM523" s="720"/>
      <c r="BN523" s="720"/>
      <c r="BO523" s="720"/>
      <c r="BP523" s="720"/>
      <c r="BQ523" s="720"/>
    </row>
    <row r="524" spans="1:69" s="400" customFormat="1" ht="12.75">
      <c r="A524" s="1372">
        <v>1806</v>
      </c>
      <c r="B524" s="424" t="s">
        <v>624</v>
      </c>
      <c r="C524" s="1349">
        <f ca="1">'I4 BO ASSETS'!O21</f>
        <v>0</v>
      </c>
      <c r="D524" s="720">
        <f t="shared" si="805"/>
        <v>0</v>
      </c>
      <c r="E524" s="720">
        <f t="shared" si="805"/>
        <v>0</v>
      </c>
      <c r="F524" s="720">
        <f t="shared" si="810"/>
        <v>0</v>
      </c>
      <c r="G524" s="720">
        <f t="shared" si="806"/>
        <v>0</v>
      </c>
      <c r="H524" s="720">
        <f t="shared" ref="H524:Z524" si="819">$D524*H593</f>
        <v>0</v>
      </c>
      <c r="I524" s="720">
        <f t="shared" si="819"/>
        <v>0</v>
      </c>
      <c r="J524" s="720">
        <f t="shared" si="819"/>
        <v>0</v>
      </c>
      <c r="K524" s="720">
        <f t="shared" si="819"/>
        <v>0</v>
      </c>
      <c r="L524" s="720">
        <f t="shared" si="819"/>
        <v>0</v>
      </c>
      <c r="M524" s="720">
        <f t="shared" si="819"/>
        <v>0</v>
      </c>
      <c r="N524" s="720">
        <f t="shared" si="819"/>
        <v>0</v>
      </c>
      <c r="O524" s="720">
        <f t="shared" si="819"/>
        <v>0</v>
      </c>
      <c r="P524" s="720">
        <f t="shared" si="819"/>
        <v>0</v>
      </c>
      <c r="Q524" s="720">
        <f t="shared" si="819"/>
        <v>0</v>
      </c>
      <c r="R524" s="720">
        <f t="shared" si="819"/>
        <v>0</v>
      </c>
      <c r="S524" s="720">
        <f t="shared" si="819"/>
        <v>0</v>
      </c>
      <c r="T524" s="720">
        <f t="shared" si="819"/>
        <v>0</v>
      </c>
      <c r="U524" s="720">
        <f t="shared" si="819"/>
        <v>0</v>
      </c>
      <c r="V524" s="720">
        <f t="shared" si="819"/>
        <v>0</v>
      </c>
      <c r="W524" s="720">
        <f t="shared" si="819"/>
        <v>0</v>
      </c>
      <c r="X524" s="720">
        <f t="shared" si="819"/>
        <v>0</v>
      </c>
      <c r="Y524" s="720">
        <f t="shared" si="819"/>
        <v>0</v>
      </c>
      <c r="Z524" s="720">
        <f t="shared" si="819"/>
        <v>0</v>
      </c>
      <c r="AA524" s="720">
        <f t="shared" si="812"/>
        <v>0</v>
      </c>
      <c r="AB524" s="720">
        <f t="shared" si="808"/>
        <v>0</v>
      </c>
      <c r="AC524" s="720">
        <f t="shared" ref="AC524:AU524" si="820">$E524*AC593</f>
        <v>0</v>
      </c>
      <c r="AD524" s="720">
        <f t="shared" si="820"/>
        <v>0</v>
      </c>
      <c r="AE524" s="720">
        <f t="shared" si="820"/>
        <v>0</v>
      </c>
      <c r="AF524" s="720">
        <f t="shared" si="820"/>
        <v>0</v>
      </c>
      <c r="AG524" s="720">
        <f t="shared" si="820"/>
        <v>0</v>
      </c>
      <c r="AH524" s="720">
        <f t="shared" si="820"/>
        <v>0</v>
      </c>
      <c r="AI524" s="720">
        <f t="shared" si="820"/>
        <v>0</v>
      </c>
      <c r="AJ524" s="720">
        <f t="shared" si="820"/>
        <v>0</v>
      </c>
      <c r="AK524" s="720">
        <f t="shared" si="820"/>
        <v>0</v>
      </c>
      <c r="AL524" s="720">
        <f t="shared" si="820"/>
        <v>0</v>
      </c>
      <c r="AM524" s="720">
        <f t="shared" si="820"/>
        <v>0</v>
      </c>
      <c r="AN524" s="720">
        <f t="shared" si="820"/>
        <v>0</v>
      </c>
      <c r="AO524" s="720">
        <f t="shared" si="820"/>
        <v>0</v>
      </c>
      <c r="AP524" s="720">
        <f t="shared" si="820"/>
        <v>0</v>
      </c>
      <c r="AQ524" s="720">
        <f t="shared" si="820"/>
        <v>0</v>
      </c>
      <c r="AR524" s="720">
        <f t="shared" si="820"/>
        <v>0</v>
      </c>
      <c r="AS524" s="720">
        <f t="shared" si="820"/>
        <v>0</v>
      </c>
      <c r="AT524" s="720">
        <f t="shared" si="820"/>
        <v>0</v>
      </c>
      <c r="AU524" s="720">
        <f t="shared" si="820"/>
        <v>0</v>
      </c>
      <c r="AV524" s="720">
        <f t="shared" si="814"/>
        <v>0</v>
      </c>
      <c r="AW524" s="720"/>
      <c r="AX524" s="720"/>
      <c r="AY524" s="720"/>
      <c r="AZ524" s="720"/>
      <c r="BA524" s="720"/>
      <c r="BB524" s="720"/>
      <c r="BC524" s="720"/>
      <c r="BD524" s="720"/>
      <c r="BE524" s="720"/>
      <c r="BF524" s="720"/>
      <c r="BG524" s="720"/>
      <c r="BH524" s="720"/>
      <c r="BI524" s="720"/>
      <c r="BJ524" s="720"/>
      <c r="BK524" s="720"/>
      <c r="BL524" s="720"/>
      <c r="BM524" s="720"/>
      <c r="BN524" s="720"/>
      <c r="BO524" s="720"/>
      <c r="BP524" s="720"/>
      <c r="BQ524" s="720"/>
    </row>
    <row r="525" spans="1:69" s="400" customFormat="1" ht="12.75">
      <c r="A525" s="1372" t="s">
        <v>131</v>
      </c>
      <c r="B525" s="424" t="s">
        <v>1395</v>
      </c>
      <c r="C525" s="1349">
        <f ca="1">'I4 BO ASSETS'!O22</f>
        <v>0</v>
      </c>
      <c r="D525" s="720">
        <f t="shared" si="805"/>
        <v>0</v>
      </c>
      <c r="E525" s="720">
        <f t="shared" si="805"/>
        <v>0</v>
      </c>
      <c r="F525" s="720">
        <f t="shared" si="810"/>
        <v>0</v>
      </c>
      <c r="G525" s="720">
        <f t="shared" si="806"/>
        <v>0</v>
      </c>
      <c r="H525" s="720">
        <f t="shared" ref="H525:Z525" si="821">$D525*H594</f>
        <v>0</v>
      </c>
      <c r="I525" s="720">
        <f t="shared" si="821"/>
        <v>0</v>
      </c>
      <c r="J525" s="720">
        <f t="shared" si="821"/>
        <v>0</v>
      </c>
      <c r="K525" s="720">
        <f t="shared" si="821"/>
        <v>0</v>
      </c>
      <c r="L525" s="720">
        <f t="shared" si="821"/>
        <v>0</v>
      </c>
      <c r="M525" s="720">
        <f t="shared" si="821"/>
        <v>0</v>
      </c>
      <c r="N525" s="720">
        <f t="shared" si="821"/>
        <v>0</v>
      </c>
      <c r="O525" s="720">
        <f t="shared" si="821"/>
        <v>0</v>
      </c>
      <c r="P525" s="720">
        <f t="shared" si="821"/>
        <v>0</v>
      </c>
      <c r="Q525" s="720">
        <f t="shared" si="821"/>
        <v>0</v>
      </c>
      <c r="R525" s="720">
        <f t="shared" si="821"/>
        <v>0</v>
      </c>
      <c r="S525" s="720">
        <f t="shared" si="821"/>
        <v>0</v>
      </c>
      <c r="T525" s="720">
        <f t="shared" si="821"/>
        <v>0</v>
      </c>
      <c r="U525" s="720">
        <f t="shared" si="821"/>
        <v>0</v>
      </c>
      <c r="V525" s="720">
        <f t="shared" si="821"/>
        <v>0</v>
      </c>
      <c r="W525" s="720">
        <f t="shared" si="821"/>
        <v>0</v>
      </c>
      <c r="X525" s="720">
        <f t="shared" si="821"/>
        <v>0</v>
      </c>
      <c r="Y525" s="720">
        <f t="shared" si="821"/>
        <v>0</v>
      </c>
      <c r="Z525" s="720">
        <f t="shared" si="821"/>
        <v>0</v>
      </c>
      <c r="AA525" s="720">
        <f t="shared" si="812"/>
        <v>0</v>
      </c>
      <c r="AB525" s="720">
        <f t="shared" si="808"/>
        <v>0</v>
      </c>
      <c r="AC525" s="720">
        <f t="shared" ref="AC525:AU525" si="822">$E525*AC594</f>
        <v>0</v>
      </c>
      <c r="AD525" s="720">
        <f t="shared" si="822"/>
        <v>0</v>
      </c>
      <c r="AE525" s="720">
        <f t="shared" si="822"/>
        <v>0</v>
      </c>
      <c r="AF525" s="720">
        <f t="shared" si="822"/>
        <v>0</v>
      </c>
      <c r="AG525" s="720">
        <f t="shared" si="822"/>
        <v>0</v>
      </c>
      <c r="AH525" s="720">
        <f t="shared" si="822"/>
        <v>0</v>
      </c>
      <c r="AI525" s="720">
        <f t="shared" si="822"/>
        <v>0</v>
      </c>
      <c r="AJ525" s="720">
        <f t="shared" si="822"/>
        <v>0</v>
      </c>
      <c r="AK525" s="720">
        <f t="shared" si="822"/>
        <v>0</v>
      </c>
      <c r="AL525" s="720">
        <f t="shared" si="822"/>
        <v>0</v>
      </c>
      <c r="AM525" s="720">
        <f t="shared" si="822"/>
        <v>0</v>
      </c>
      <c r="AN525" s="720">
        <f t="shared" si="822"/>
        <v>0</v>
      </c>
      <c r="AO525" s="720">
        <f t="shared" si="822"/>
        <v>0</v>
      </c>
      <c r="AP525" s="720">
        <f t="shared" si="822"/>
        <v>0</v>
      </c>
      <c r="AQ525" s="720">
        <f t="shared" si="822"/>
        <v>0</v>
      </c>
      <c r="AR525" s="720">
        <f t="shared" si="822"/>
        <v>0</v>
      </c>
      <c r="AS525" s="720">
        <f t="shared" si="822"/>
        <v>0</v>
      </c>
      <c r="AT525" s="720">
        <f t="shared" si="822"/>
        <v>0</v>
      </c>
      <c r="AU525" s="720">
        <f t="shared" si="822"/>
        <v>0</v>
      </c>
      <c r="AV525" s="720">
        <f t="shared" si="814"/>
        <v>0</v>
      </c>
      <c r="AW525" s="720"/>
      <c r="AX525" s="720"/>
      <c r="AY525" s="720"/>
      <c r="AZ525" s="720"/>
      <c r="BA525" s="720"/>
      <c r="BB525" s="720"/>
      <c r="BC525" s="720"/>
      <c r="BD525" s="720"/>
      <c r="BE525" s="720"/>
      <c r="BF525" s="720"/>
      <c r="BG525" s="720"/>
      <c r="BH525" s="720"/>
      <c r="BI525" s="720"/>
      <c r="BJ525" s="720"/>
      <c r="BK525" s="720"/>
      <c r="BL525" s="720"/>
      <c r="BM525" s="720"/>
      <c r="BN525" s="720"/>
      <c r="BO525" s="720"/>
      <c r="BP525" s="720"/>
      <c r="BQ525" s="720"/>
    </row>
    <row r="526" spans="1:69" s="400" customFormat="1" ht="12.75">
      <c r="A526" s="1372" t="s">
        <v>132</v>
      </c>
      <c r="B526" s="424" t="s">
        <v>1397</v>
      </c>
      <c r="C526" s="1349">
        <f ca="1">'I4 BO ASSETS'!O23</f>
        <v>0</v>
      </c>
      <c r="D526" s="720">
        <f t="shared" si="805"/>
        <v>0</v>
      </c>
      <c r="E526" s="720">
        <f t="shared" si="805"/>
        <v>0</v>
      </c>
      <c r="F526" s="720">
        <f t="shared" si="810"/>
        <v>0</v>
      </c>
      <c r="G526" s="720">
        <f t="shared" si="806"/>
        <v>0</v>
      </c>
      <c r="H526" s="720">
        <f t="shared" ref="H526:Z526" si="823">$D526*H595</f>
        <v>0</v>
      </c>
      <c r="I526" s="720">
        <f t="shared" si="823"/>
        <v>0</v>
      </c>
      <c r="J526" s="720">
        <f t="shared" si="823"/>
        <v>0</v>
      </c>
      <c r="K526" s="720">
        <f t="shared" si="823"/>
        <v>0</v>
      </c>
      <c r="L526" s="720">
        <f t="shared" si="823"/>
        <v>0</v>
      </c>
      <c r="M526" s="720">
        <f t="shared" si="823"/>
        <v>0</v>
      </c>
      <c r="N526" s="720">
        <f t="shared" si="823"/>
        <v>0</v>
      </c>
      <c r="O526" s="720">
        <f t="shared" si="823"/>
        <v>0</v>
      </c>
      <c r="P526" s="720">
        <f t="shared" si="823"/>
        <v>0</v>
      </c>
      <c r="Q526" s="720">
        <f t="shared" si="823"/>
        <v>0</v>
      </c>
      <c r="R526" s="720">
        <f t="shared" si="823"/>
        <v>0</v>
      </c>
      <c r="S526" s="720">
        <f t="shared" si="823"/>
        <v>0</v>
      </c>
      <c r="T526" s="720">
        <f t="shared" si="823"/>
        <v>0</v>
      </c>
      <c r="U526" s="720">
        <f t="shared" si="823"/>
        <v>0</v>
      </c>
      <c r="V526" s="720">
        <f t="shared" si="823"/>
        <v>0</v>
      </c>
      <c r="W526" s="720">
        <f t="shared" si="823"/>
        <v>0</v>
      </c>
      <c r="X526" s="720">
        <f t="shared" si="823"/>
        <v>0</v>
      </c>
      <c r="Y526" s="720">
        <f t="shared" si="823"/>
        <v>0</v>
      </c>
      <c r="Z526" s="720">
        <f t="shared" si="823"/>
        <v>0</v>
      </c>
      <c r="AA526" s="720">
        <f t="shared" si="812"/>
        <v>0</v>
      </c>
      <c r="AB526" s="720">
        <f t="shared" si="808"/>
        <v>0</v>
      </c>
      <c r="AC526" s="720">
        <f t="shared" ref="AC526:AU526" si="824">$E526*AC595</f>
        <v>0</v>
      </c>
      <c r="AD526" s="720">
        <f t="shared" si="824"/>
        <v>0</v>
      </c>
      <c r="AE526" s="720">
        <f t="shared" si="824"/>
        <v>0</v>
      </c>
      <c r="AF526" s="720">
        <f t="shared" si="824"/>
        <v>0</v>
      </c>
      <c r="AG526" s="720">
        <f t="shared" si="824"/>
        <v>0</v>
      </c>
      <c r="AH526" s="720">
        <f t="shared" si="824"/>
        <v>0</v>
      </c>
      <c r="AI526" s="720">
        <f t="shared" si="824"/>
        <v>0</v>
      </c>
      <c r="AJ526" s="720">
        <f t="shared" si="824"/>
        <v>0</v>
      </c>
      <c r="AK526" s="720">
        <f t="shared" si="824"/>
        <v>0</v>
      </c>
      <c r="AL526" s="720">
        <f t="shared" si="824"/>
        <v>0</v>
      </c>
      <c r="AM526" s="720">
        <f t="shared" si="824"/>
        <v>0</v>
      </c>
      <c r="AN526" s="720">
        <f t="shared" si="824"/>
        <v>0</v>
      </c>
      <c r="AO526" s="720">
        <f t="shared" si="824"/>
        <v>0</v>
      </c>
      <c r="AP526" s="720">
        <f t="shared" si="824"/>
        <v>0</v>
      </c>
      <c r="AQ526" s="720">
        <f t="shared" si="824"/>
        <v>0</v>
      </c>
      <c r="AR526" s="720">
        <f t="shared" si="824"/>
        <v>0</v>
      </c>
      <c r="AS526" s="720">
        <f t="shared" si="824"/>
        <v>0</v>
      </c>
      <c r="AT526" s="720">
        <f t="shared" si="824"/>
        <v>0</v>
      </c>
      <c r="AU526" s="720">
        <f t="shared" si="824"/>
        <v>0</v>
      </c>
      <c r="AV526" s="720">
        <f t="shared" si="814"/>
        <v>0</v>
      </c>
      <c r="AW526" s="720"/>
      <c r="AX526" s="720"/>
      <c r="AY526" s="720"/>
      <c r="AZ526" s="720"/>
      <c r="BA526" s="720"/>
      <c r="BB526" s="720"/>
      <c r="BC526" s="720"/>
      <c r="BD526" s="720"/>
      <c r="BE526" s="720"/>
      <c r="BF526" s="720"/>
      <c r="BG526" s="720"/>
      <c r="BH526" s="720"/>
      <c r="BI526" s="720"/>
      <c r="BJ526" s="720"/>
      <c r="BK526" s="720"/>
      <c r="BL526" s="720"/>
      <c r="BM526" s="720"/>
      <c r="BN526" s="720"/>
      <c r="BO526" s="720"/>
      <c r="BP526" s="720"/>
      <c r="BQ526" s="720"/>
    </row>
    <row r="527" spans="1:69" s="400" customFormat="1" ht="12.75">
      <c r="A527" s="1372">
        <v>1808</v>
      </c>
      <c r="B527" s="424" t="s">
        <v>625</v>
      </c>
      <c r="C527" s="1349">
        <f ca="1">'I4 BO ASSETS'!O24</f>
        <v>0</v>
      </c>
      <c r="D527" s="720">
        <f t="shared" si="805"/>
        <v>0</v>
      </c>
      <c r="E527" s="720">
        <f t="shared" si="805"/>
        <v>0</v>
      </c>
      <c r="F527" s="720">
        <f t="shared" si="810"/>
        <v>0</v>
      </c>
      <c r="G527" s="720">
        <f t="shared" si="806"/>
        <v>0</v>
      </c>
      <c r="H527" s="720">
        <f t="shared" ref="H527:Z527" si="825">$D527*H596</f>
        <v>0</v>
      </c>
      <c r="I527" s="720">
        <f t="shared" si="825"/>
        <v>0</v>
      </c>
      <c r="J527" s="720">
        <f t="shared" si="825"/>
        <v>0</v>
      </c>
      <c r="K527" s="720">
        <f t="shared" si="825"/>
        <v>0</v>
      </c>
      <c r="L527" s="720">
        <f t="shared" si="825"/>
        <v>0</v>
      </c>
      <c r="M527" s="720">
        <f t="shared" si="825"/>
        <v>0</v>
      </c>
      <c r="N527" s="720">
        <f t="shared" si="825"/>
        <v>0</v>
      </c>
      <c r="O527" s="720">
        <f t="shared" si="825"/>
        <v>0</v>
      </c>
      <c r="P527" s="720">
        <f t="shared" si="825"/>
        <v>0</v>
      </c>
      <c r="Q527" s="720">
        <f t="shared" si="825"/>
        <v>0</v>
      </c>
      <c r="R527" s="720">
        <f t="shared" si="825"/>
        <v>0</v>
      </c>
      <c r="S527" s="720">
        <f t="shared" si="825"/>
        <v>0</v>
      </c>
      <c r="T527" s="720">
        <f t="shared" si="825"/>
        <v>0</v>
      </c>
      <c r="U527" s="720">
        <f t="shared" si="825"/>
        <v>0</v>
      </c>
      <c r="V527" s="720">
        <f t="shared" si="825"/>
        <v>0</v>
      </c>
      <c r="W527" s="720">
        <f t="shared" si="825"/>
        <v>0</v>
      </c>
      <c r="X527" s="720">
        <f t="shared" si="825"/>
        <v>0</v>
      </c>
      <c r="Y527" s="720">
        <f t="shared" si="825"/>
        <v>0</v>
      </c>
      <c r="Z527" s="720">
        <f t="shared" si="825"/>
        <v>0</v>
      </c>
      <c r="AA527" s="720">
        <f t="shared" si="812"/>
        <v>0</v>
      </c>
      <c r="AB527" s="720">
        <f t="shared" si="808"/>
        <v>0</v>
      </c>
      <c r="AC527" s="720">
        <f t="shared" ref="AC527:AU527" si="826">$E527*AC596</f>
        <v>0</v>
      </c>
      <c r="AD527" s="720">
        <f t="shared" si="826"/>
        <v>0</v>
      </c>
      <c r="AE527" s="720">
        <f t="shared" si="826"/>
        <v>0</v>
      </c>
      <c r="AF527" s="720">
        <f t="shared" si="826"/>
        <v>0</v>
      </c>
      <c r="AG527" s="720">
        <f t="shared" si="826"/>
        <v>0</v>
      </c>
      <c r="AH527" s="720">
        <f t="shared" si="826"/>
        <v>0</v>
      </c>
      <c r="AI527" s="720">
        <f t="shared" si="826"/>
        <v>0</v>
      </c>
      <c r="AJ527" s="720">
        <f t="shared" si="826"/>
        <v>0</v>
      </c>
      <c r="AK527" s="720">
        <f t="shared" si="826"/>
        <v>0</v>
      </c>
      <c r="AL527" s="720">
        <f t="shared" si="826"/>
        <v>0</v>
      </c>
      <c r="AM527" s="720">
        <f t="shared" si="826"/>
        <v>0</v>
      </c>
      <c r="AN527" s="720">
        <f t="shared" si="826"/>
        <v>0</v>
      </c>
      <c r="AO527" s="720">
        <f t="shared" si="826"/>
        <v>0</v>
      </c>
      <c r="AP527" s="720">
        <f t="shared" si="826"/>
        <v>0</v>
      </c>
      <c r="AQ527" s="720">
        <f t="shared" si="826"/>
        <v>0</v>
      </c>
      <c r="AR527" s="720">
        <f t="shared" si="826"/>
        <v>0</v>
      </c>
      <c r="AS527" s="720">
        <f t="shared" si="826"/>
        <v>0</v>
      </c>
      <c r="AT527" s="720">
        <f t="shared" si="826"/>
        <v>0</v>
      </c>
      <c r="AU527" s="720">
        <f t="shared" si="826"/>
        <v>0</v>
      </c>
      <c r="AV527" s="720">
        <f t="shared" si="814"/>
        <v>0</v>
      </c>
      <c r="AW527" s="720"/>
      <c r="AX527" s="720"/>
      <c r="AY527" s="720"/>
      <c r="AZ527" s="720"/>
      <c r="BA527" s="720"/>
      <c r="BB527" s="720"/>
      <c r="BC527" s="720"/>
      <c r="BD527" s="720"/>
      <c r="BE527" s="720"/>
      <c r="BF527" s="720"/>
      <c r="BG527" s="720"/>
      <c r="BH527" s="720"/>
      <c r="BI527" s="720"/>
      <c r="BJ527" s="720"/>
      <c r="BK527" s="720"/>
      <c r="BL527" s="720"/>
      <c r="BM527" s="720"/>
      <c r="BN527" s="720"/>
      <c r="BO527" s="720"/>
      <c r="BP527" s="720"/>
      <c r="BQ527" s="720"/>
    </row>
    <row r="528" spans="1:69" s="400" customFormat="1" ht="12.75">
      <c r="A528" s="1372" t="s">
        <v>133</v>
      </c>
      <c r="B528" s="424" t="s">
        <v>1398</v>
      </c>
      <c r="C528" s="1349">
        <f ca="1">'I4 BO ASSETS'!O25</f>
        <v>0</v>
      </c>
      <c r="D528" s="720">
        <f t="shared" si="805"/>
        <v>0</v>
      </c>
      <c r="E528" s="720">
        <f t="shared" si="805"/>
        <v>0</v>
      </c>
      <c r="F528" s="720">
        <f t="shared" si="810"/>
        <v>0</v>
      </c>
      <c r="G528" s="720">
        <f t="shared" si="806"/>
        <v>0</v>
      </c>
      <c r="H528" s="720">
        <f t="shared" ref="H528:Z528" si="827">$D528*H597</f>
        <v>0</v>
      </c>
      <c r="I528" s="720">
        <f t="shared" si="827"/>
        <v>0</v>
      </c>
      <c r="J528" s="720">
        <f t="shared" si="827"/>
        <v>0</v>
      </c>
      <c r="K528" s="720">
        <f t="shared" si="827"/>
        <v>0</v>
      </c>
      <c r="L528" s="720">
        <f t="shared" si="827"/>
        <v>0</v>
      </c>
      <c r="M528" s="720">
        <f t="shared" si="827"/>
        <v>0</v>
      </c>
      <c r="N528" s="720">
        <f t="shared" si="827"/>
        <v>0</v>
      </c>
      <c r="O528" s="720">
        <f t="shared" si="827"/>
        <v>0</v>
      </c>
      <c r="P528" s="720">
        <f t="shared" si="827"/>
        <v>0</v>
      </c>
      <c r="Q528" s="720">
        <f t="shared" si="827"/>
        <v>0</v>
      </c>
      <c r="R528" s="720">
        <f t="shared" si="827"/>
        <v>0</v>
      </c>
      <c r="S528" s="720">
        <f t="shared" si="827"/>
        <v>0</v>
      </c>
      <c r="T528" s="720">
        <f t="shared" si="827"/>
        <v>0</v>
      </c>
      <c r="U528" s="720">
        <f t="shared" si="827"/>
        <v>0</v>
      </c>
      <c r="V528" s="720">
        <f t="shared" si="827"/>
        <v>0</v>
      </c>
      <c r="W528" s="720">
        <f t="shared" si="827"/>
        <v>0</v>
      </c>
      <c r="X528" s="720">
        <f t="shared" si="827"/>
        <v>0</v>
      </c>
      <c r="Y528" s="720">
        <f t="shared" si="827"/>
        <v>0</v>
      </c>
      <c r="Z528" s="720">
        <f t="shared" si="827"/>
        <v>0</v>
      </c>
      <c r="AA528" s="720">
        <f t="shared" si="812"/>
        <v>0</v>
      </c>
      <c r="AB528" s="720">
        <f t="shared" si="808"/>
        <v>0</v>
      </c>
      <c r="AC528" s="720">
        <f t="shared" ref="AC528:AU528" si="828">$E528*AC597</f>
        <v>0</v>
      </c>
      <c r="AD528" s="720">
        <f t="shared" si="828"/>
        <v>0</v>
      </c>
      <c r="AE528" s="720">
        <f t="shared" si="828"/>
        <v>0</v>
      </c>
      <c r="AF528" s="720">
        <f t="shared" si="828"/>
        <v>0</v>
      </c>
      <c r="AG528" s="720">
        <f t="shared" si="828"/>
        <v>0</v>
      </c>
      <c r="AH528" s="720">
        <f t="shared" si="828"/>
        <v>0</v>
      </c>
      <c r="AI528" s="720">
        <f t="shared" si="828"/>
        <v>0</v>
      </c>
      <c r="AJ528" s="720">
        <f t="shared" si="828"/>
        <v>0</v>
      </c>
      <c r="AK528" s="720">
        <f t="shared" si="828"/>
        <v>0</v>
      </c>
      <c r="AL528" s="720">
        <f t="shared" si="828"/>
        <v>0</v>
      </c>
      <c r="AM528" s="720">
        <f t="shared" si="828"/>
        <v>0</v>
      </c>
      <c r="AN528" s="720">
        <f t="shared" si="828"/>
        <v>0</v>
      </c>
      <c r="AO528" s="720">
        <f t="shared" si="828"/>
        <v>0</v>
      </c>
      <c r="AP528" s="720">
        <f t="shared" si="828"/>
        <v>0</v>
      </c>
      <c r="AQ528" s="720">
        <f t="shared" si="828"/>
        <v>0</v>
      </c>
      <c r="AR528" s="720">
        <f t="shared" si="828"/>
        <v>0</v>
      </c>
      <c r="AS528" s="720">
        <f t="shared" si="828"/>
        <v>0</v>
      </c>
      <c r="AT528" s="720">
        <f t="shared" si="828"/>
        <v>0</v>
      </c>
      <c r="AU528" s="720">
        <f t="shared" si="828"/>
        <v>0</v>
      </c>
      <c r="AV528" s="720">
        <f t="shared" si="814"/>
        <v>0</v>
      </c>
      <c r="AW528" s="720"/>
      <c r="AX528" s="720"/>
      <c r="AY528" s="720"/>
      <c r="AZ528" s="720"/>
      <c r="BA528" s="720"/>
      <c r="BB528" s="720"/>
      <c r="BC528" s="720"/>
      <c r="BD528" s="720"/>
      <c r="BE528" s="720"/>
      <c r="BF528" s="720"/>
      <c r="BG528" s="720"/>
      <c r="BH528" s="720"/>
      <c r="BI528" s="720"/>
      <c r="BJ528" s="720"/>
      <c r="BK528" s="720"/>
      <c r="BL528" s="720"/>
      <c r="BM528" s="720"/>
      <c r="BN528" s="720"/>
      <c r="BO528" s="720"/>
      <c r="BP528" s="720"/>
      <c r="BQ528" s="720"/>
    </row>
    <row r="529" spans="1:69" s="400" customFormat="1" ht="12.75">
      <c r="A529" s="1372" t="s">
        <v>134</v>
      </c>
      <c r="B529" s="424" t="s">
        <v>1399</v>
      </c>
      <c r="C529" s="1349">
        <f ca="1">'I4 BO ASSETS'!O26</f>
        <v>0</v>
      </c>
      <c r="D529" s="720">
        <f t="shared" si="805"/>
        <v>0</v>
      </c>
      <c r="E529" s="720">
        <f t="shared" si="805"/>
        <v>0</v>
      </c>
      <c r="F529" s="720">
        <f t="shared" si="810"/>
        <v>0</v>
      </c>
      <c r="G529" s="720">
        <f t="shared" si="806"/>
        <v>0</v>
      </c>
      <c r="H529" s="720">
        <f t="shared" ref="H529:Z529" si="829">$D529*H598</f>
        <v>0</v>
      </c>
      <c r="I529" s="720">
        <f t="shared" si="829"/>
        <v>0</v>
      </c>
      <c r="J529" s="720">
        <f t="shared" si="829"/>
        <v>0</v>
      </c>
      <c r="K529" s="720">
        <f t="shared" si="829"/>
        <v>0</v>
      </c>
      <c r="L529" s="720">
        <f t="shared" si="829"/>
        <v>0</v>
      </c>
      <c r="M529" s="720">
        <f t="shared" si="829"/>
        <v>0</v>
      </c>
      <c r="N529" s="720">
        <f t="shared" si="829"/>
        <v>0</v>
      </c>
      <c r="O529" s="720">
        <f t="shared" si="829"/>
        <v>0</v>
      </c>
      <c r="P529" s="720">
        <f t="shared" si="829"/>
        <v>0</v>
      </c>
      <c r="Q529" s="720">
        <f t="shared" si="829"/>
        <v>0</v>
      </c>
      <c r="R529" s="720">
        <f t="shared" si="829"/>
        <v>0</v>
      </c>
      <c r="S529" s="720">
        <f t="shared" si="829"/>
        <v>0</v>
      </c>
      <c r="T529" s="720">
        <f t="shared" si="829"/>
        <v>0</v>
      </c>
      <c r="U529" s="720">
        <f t="shared" si="829"/>
        <v>0</v>
      </c>
      <c r="V529" s="720">
        <f t="shared" si="829"/>
        <v>0</v>
      </c>
      <c r="W529" s="720">
        <f t="shared" si="829"/>
        <v>0</v>
      </c>
      <c r="X529" s="720">
        <f t="shared" si="829"/>
        <v>0</v>
      </c>
      <c r="Y529" s="720">
        <f t="shared" si="829"/>
        <v>0</v>
      </c>
      <c r="Z529" s="720">
        <f t="shared" si="829"/>
        <v>0</v>
      </c>
      <c r="AA529" s="720">
        <f t="shared" si="812"/>
        <v>0</v>
      </c>
      <c r="AB529" s="720">
        <f t="shared" si="808"/>
        <v>0</v>
      </c>
      <c r="AC529" s="720">
        <f t="shared" ref="AC529:AU529" si="830">$E529*AC598</f>
        <v>0</v>
      </c>
      <c r="AD529" s="720">
        <f t="shared" si="830"/>
        <v>0</v>
      </c>
      <c r="AE529" s="720">
        <f t="shared" si="830"/>
        <v>0</v>
      </c>
      <c r="AF529" s="720">
        <f t="shared" si="830"/>
        <v>0</v>
      </c>
      <c r="AG529" s="720">
        <f t="shared" si="830"/>
        <v>0</v>
      </c>
      <c r="AH529" s="720">
        <f t="shared" si="830"/>
        <v>0</v>
      </c>
      <c r="AI529" s="720">
        <f t="shared" si="830"/>
        <v>0</v>
      </c>
      <c r="AJ529" s="720">
        <f t="shared" si="830"/>
        <v>0</v>
      </c>
      <c r="AK529" s="720">
        <f t="shared" si="830"/>
        <v>0</v>
      </c>
      <c r="AL529" s="720">
        <f t="shared" si="830"/>
        <v>0</v>
      </c>
      <c r="AM529" s="720">
        <f t="shared" si="830"/>
        <v>0</v>
      </c>
      <c r="AN529" s="720">
        <f t="shared" si="830"/>
        <v>0</v>
      </c>
      <c r="AO529" s="720">
        <f t="shared" si="830"/>
        <v>0</v>
      </c>
      <c r="AP529" s="720">
        <f t="shared" si="830"/>
        <v>0</v>
      </c>
      <c r="AQ529" s="720">
        <f t="shared" si="830"/>
        <v>0</v>
      </c>
      <c r="AR529" s="720">
        <f t="shared" si="830"/>
        <v>0</v>
      </c>
      <c r="AS529" s="720">
        <f t="shared" si="830"/>
        <v>0</v>
      </c>
      <c r="AT529" s="720">
        <f t="shared" si="830"/>
        <v>0</v>
      </c>
      <c r="AU529" s="720">
        <f t="shared" si="830"/>
        <v>0</v>
      </c>
      <c r="AV529" s="720">
        <f t="shared" si="814"/>
        <v>0</v>
      </c>
      <c r="AW529" s="720"/>
      <c r="AX529" s="720"/>
      <c r="AY529" s="720"/>
      <c r="AZ529" s="720"/>
      <c r="BA529" s="720"/>
      <c r="BB529" s="720"/>
      <c r="BC529" s="720"/>
      <c r="BD529" s="720"/>
      <c r="BE529" s="720"/>
      <c r="BF529" s="720"/>
      <c r="BG529" s="720"/>
      <c r="BH529" s="720"/>
      <c r="BI529" s="720"/>
      <c r="BJ529" s="720"/>
      <c r="BK529" s="720"/>
      <c r="BL529" s="720"/>
      <c r="BM529" s="720"/>
      <c r="BN529" s="720"/>
      <c r="BO529" s="720"/>
      <c r="BP529" s="720"/>
      <c r="BQ529" s="720"/>
    </row>
    <row r="530" spans="1:69" s="400" customFormat="1" ht="12.75">
      <c r="A530" s="1372">
        <v>1810</v>
      </c>
      <c r="B530" s="424" t="s">
        <v>626</v>
      </c>
      <c r="C530" s="1349">
        <f ca="1">'I4 BO ASSETS'!O27</f>
        <v>0</v>
      </c>
      <c r="D530" s="720">
        <f t="shared" si="805"/>
        <v>0</v>
      </c>
      <c r="E530" s="720">
        <f t="shared" si="805"/>
        <v>0</v>
      </c>
      <c r="F530" s="720">
        <f t="shared" si="810"/>
        <v>0</v>
      </c>
      <c r="G530" s="720">
        <f t="shared" si="806"/>
        <v>0</v>
      </c>
      <c r="H530" s="720">
        <f t="shared" ref="H530:Z530" si="831">$D530*H599</f>
        <v>0</v>
      </c>
      <c r="I530" s="720">
        <f t="shared" si="831"/>
        <v>0</v>
      </c>
      <c r="J530" s="720">
        <f t="shared" si="831"/>
        <v>0</v>
      </c>
      <c r="K530" s="720">
        <f t="shared" si="831"/>
        <v>0</v>
      </c>
      <c r="L530" s="720">
        <f t="shared" si="831"/>
        <v>0</v>
      </c>
      <c r="M530" s="720">
        <f t="shared" si="831"/>
        <v>0</v>
      </c>
      <c r="N530" s="720">
        <f t="shared" si="831"/>
        <v>0</v>
      </c>
      <c r="O530" s="720">
        <f t="shared" si="831"/>
        <v>0</v>
      </c>
      <c r="P530" s="720">
        <f t="shared" si="831"/>
        <v>0</v>
      </c>
      <c r="Q530" s="720">
        <f t="shared" si="831"/>
        <v>0</v>
      </c>
      <c r="R530" s="720">
        <f t="shared" si="831"/>
        <v>0</v>
      </c>
      <c r="S530" s="720">
        <f t="shared" si="831"/>
        <v>0</v>
      </c>
      <c r="T530" s="720">
        <f t="shared" si="831"/>
        <v>0</v>
      </c>
      <c r="U530" s="720">
        <f t="shared" si="831"/>
        <v>0</v>
      </c>
      <c r="V530" s="720">
        <f t="shared" si="831"/>
        <v>0</v>
      </c>
      <c r="W530" s="720">
        <f t="shared" si="831"/>
        <v>0</v>
      </c>
      <c r="X530" s="720">
        <f t="shared" si="831"/>
        <v>0</v>
      </c>
      <c r="Y530" s="720">
        <f t="shared" si="831"/>
        <v>0</v>
      </c>
      <c r="Z530" s="720">
        <f t="shared" si="831"/>
        <v>0</v>
      </c>
      <c r="AA530" s="720">
        <f t="shared" si="812"/>
        <v>0</v>
      </c>
      <c r="AB530" s="720">
        <f t="shared" si="808"/>
        <v>0</v>
      </c>
      <c r="AC530" s="720">
        <f t="shared" ref="AC530:AU530" si="832">$E530*AC599</f>
        <v>0</v>
      </c>
      <c r="AD530" s="720">
        <f t="shared" si="832"/>
        <v>0</v>
      </c>
      <c r="AE530" s="720">
        <f t="shared" si="832"/>
        <v>0</v>
      </c>
      <c r="AF530" s="720">
        <f t="shared" si="832"/>
        <v>0</v>
      </c>
      <c r="AG530" s="720">
        <f t="shared" si="832"/>
        <v>0</v>
      </c>
      <c r="AH530" s="720">
        <f t="shared" si="832"/>
        <v>0</v>
      </c>
      <c r="AI530" s="720">
        <f t="shared" si="832"/>
        <v>0</v>
      </c>
      <c r="AJ530" s="720">
        <f t="shared" si="832"/>
        <v>0</v>
      </c>
      <c r="AK530" s="720">
        <f t="shared" si="832"/>
        <v>0</v>
      </c>
      <c r="AL530" s="720">
        <f t="shared" si="832"/>
        <v>0</v>
      </c>
      <c r="AM530" s="720">
        <f t="shared" si="832"/>
        <v>0</v>
      </c>
      <c r="AN530" s="720">
        <f t="shared" si="832"/>
        <v>0</v>
      </c>
      <c r="AO530" s="720">
        <f t="shared" si="832"/>
        <v>0</v>
      </c>
      <c r="AP530" s="720">
        <f t="shared" si="832"/>
        <v>0</v>
      </c>
      <c r="AQ530" s="720">
        <f t="shared" si="832"/>
        <v>0</v>
      </c>
      <c r="AR530" s="720">
        <f t="shared" si="832"/>
        <v>0</v>
      </c>
      <c r="AS530" s="720">
        <f t="shared" si="832"/>
        <v>0</v>
      </c>
      <c r="AT530" s="720">
        <f t="shared" si="832"/>
        <v>0</v>
      </c>
      <c r="AU530" s="720">
        <f t="shared" si="832"/>
        <v>0</v>
      </c>
      <c r="AV530" s="720">
        <f t="shared" si="814"/>
        <v>0</v>
      </c>
      <c r="AW530" s="720"/>
      <c r="AX530" s="720"/>
      <c r="AY530" s="720"/>
      <c r="AZ530" s="720"/>
      <c r="BA530" s="720"/>
      <c r="BB530" s="720"/>
      <c r="BC530" s="720"/>
      <c r="BD530" s="720"/>
      <c r="BE530" s="720"/>
      <c r="BF530" s="720"/>
      <c r="BG530" s="720"/>
      <c r="BH530" s="720"/>
      <c r="BI530" s="720"/>
      <c r="BJ530" s="720"/>
      <c r="BK530" s="720"/>
      <c r="BL530" s="720"/>
      <c r="BM530" s="720"/>
      <c r="BN530" s="720"/>
      <c r="BO530" s="720"/>
      <c r="BP530" s="720"/>
      <c r="BQ530" s="720"/>
    </row>
    <row r="531" spans="1:69" s="400" customFormat="1" ht="12.75">
      <c r="A531" s="1372" t="s">
        <v>135</v>
      </c>
      <c r="B531" s="424" t="s">
        <v>1418</v>
      </c>
      <c r="C531" s="1349">
        <f ca="1">'I4 BO ASSETS'!O28</f>
        <v>0</v>
      </c>
      <c r="D531" s="720">
        <f t="shared" si="805"/>
        <v>0</v>
      </c>
      <c r="E531" s="720">
        <f t="shared" si="805"/>
        <v>0</v>
      </c>
      <c r="F531" s="720">
        <f t="shared" si="810"/>
        <v>0</v>
      </c>
      <c r="G531" s="720">
        <f t="shared" si="806"/>
        <v>0</v>
      </c>
      <c r="H531" s="720">
        <f t="shared" ref="H531:Z531" si="833">$D531*H600</f>
        <v>0</v>
      </c>
      <c r="I531" s="720">
        <f t="shared" si="833"/>
        <v>0</v>
      </c>
      <c r="J531" s="720">
        <f t="shared" si="833"/>
        <v>0</v>
      </c>
      <c r="K531" s="720">
        <f t="shared" si="833"/>
        <v>0</v>
      </c>
      <c r="L531" s="720">
        <f t="shared" si="833"/>
        <v>0</v>
      </c>
      <c r="M531" s="720">
        <f t="shared" si="833"/>
        <v>0</v>
      </c>
      <c r="N531" s="720">
        <f t="shared" si="833"/>
        <v>0</v>
      </c>
      <c r="O531" s="720">
        <f t="shared" si="833"/>
        <v>0</v>
      </c>
      <c r="P531" s="720">
        <f t="shared" si="833"/>
        <v>0</v>
      </c>
      <c r="Q531" s="720">
        <f t="shared" si="833"/>
        <v>0</v>
      </c>
      <c r="R531" s="720">
        <f t="shared" si="833"/>
        <v>0</v>
      </c>
      <c r="S531" s="720">
        <f t="shared" si="833"/>
        <v>0</v>
      </c>
      <c r="T531" s="720">
        <f t="shared" si="833"/>
        <v>0</v>
      </c>
      <c r="U531" s="720">
        <f t="shared" si="833"/>
        <v>0</v>
      </c>
      <c r="V531" s="720">
        <f t="shared" si="833"/>
        <v>0</v>
      </c>
      <c r="W531" s="720">
        <f t="shared" si="833"/>
        <v>0</v>
      </c>
      <c r="X531" s="720">
        <f t="shared" si="833"/>
        <v>0</v>
      </c>
      <c r="Y531" s="720">
        <f t="shared" si="833"/>
        <v>0</v>
      </c>
      <c r="Z531" s="720">
        <f t="shared" si="833"/>
        <v>0</v>
      </c>
      <c r="AA531" s="720">
        <f t="shared" si="812"/>
        <v>0</v>
      </c>
      <c r="AB531" s="720">
        <f t="shared" si="808"/>
        <v>0</v>
      </c>
      <c r="AC531" s="720">
        <f t="shared" ref="AC531:AU531" si="834">$E531*AC600</f>
        <v>0</v>
      </c>
      <c r="AD531" s="720">
        <f t="shared" si="834"/>
        <v>0</v>
      </c>
      <c r="AE531" s="720">
        <f t="shared" si="834"/>
        <v>0</v>
      </c>
      <c r="AF531" s="720">
        <f t="shared" si="834"/>
        <v>0</v>
      </c>
      <c r="AG531" s="720">
        <f t="shared" si="834"/>
        <v>0</v>
      </c>
      <c r="AH531" s="720">
        <f t="shared" si="834"/>
        <v>0</v>
      </c>
      <c r="AI531" s="720">
        <f t="shared" si="834"/>
        <v>0</v>
      </c>
      <c r="AJ531" s="720">
        <f t="shared" si="834"/>
        <v>0</v>
      </c>
      <c r="AK531" s="720">
        <f t="shared" si="834"/>
        <v>0</v>
      </c>
      <c r="AL531" s="720">
        <f t="shared" si="834"/>
        <v>0</v>
      </c>
      <c r="AM531" s="720">
        <f t="shared" si="834"/>
        <v>0</v>
      </c>
      <c r="AN531" s="720">
        <f t="shared" si="834"/>
        <v>0</v>
      </c>
      <c r="AO531" s="720">
        <f t="shared" si="834"/>
        <v>0</v>
      </c>
      <c r="AP531" s="720">
        <f t="shared" si="834"/>
        <v>0</v>
      </c>
      <c r="AQ531" s="720">
        <f t="shared" si="834"/>
        <v>0</v>
      </c>
      <c r="AR531" s="720">
        <f t="shared" si="834"/>
        <v>0</v>
      </c>
      <c r="AS531" s="720">
        <f t="shared" si="834"/>
        <v>0</v>
      </c>
      <c r="AT531" s="720">
        <f t="shared" si="834"/>
        <v>0</v>
      </c>
      <c r="AU531" s="720">
        <f t="shared" si="834"/>
        <v>0</v>
      </c>
      <c r="AV531" s="720">
        <f t="shared" si="814"/>
        <v>0</v>
      </c>
      <c r="AW531" s="720"/>
      <c r="AX531" s="720"/>
      <c r="AY531" s="720"/>
      <c r="AZ531" s="720"/>
      <c r="BA531" s="720"/>
      <c r="BB531" s="720"/>
      <c r="BC531" s="720"/>
      <c r="BD531" s="720"/>
      <c r="BE531" s="720"/>
      <c r="BF531" s="720"/>
      <c r="BG531" s="720"/>
      <c r="BH531" s="720"/>
      <c r="BI531" s="720"/>
      <c r="BJ531" s="720"/>
      <c r="BK531" s="720"/>
      <c r="BL531" s="720"/>
      <c r="BM531" s="720"/>
      <c r="BN531" s="720"/>
      <c r="BO531" s="720"/>
      <c r="BP531" s="720"/>
      <c r="BQ531" s="720"/>
    </row>
    <row r="532" spans="1:69" s="400" customFormat="1" ht="12.75">
      <c r="A532" s="1372" t="s">
        <v>136</v>
      </c>
      <c r="B532" s="424" t="s">
        <v>1419</v>
      </c>
      <c r="C532" s="1349">
        <f ca="1">'I4 BO ASSETS'!O29</f>
        <v>0</v>
      </c>
      <c r="D532" s="720">
        <f t="shared" si="805"/>
        <v>0</v>
      </c>
      <c r="E532" s="720">
        <f t="shared" si="805"/>
        <v>0</v>
      </c>
      <c r="F532" s="720">
        <f t="shared" si="810"/>
        <v>0</v>
      </c>
      <c r="G532" s="720">
        <f t="shared" si="806"/>
        <v>0</v>
      </c>
      <c r="H532" s="720">
        <f t="shared" ref="H532:Z532" si="835">$D532*H601</f>
        <v>0</v>
      </c>
      <c r="I532" s="720">
        <f t="shared" si="835"/>
        <v>0</v>
      </c>
      <c r="J532" s="720">
        <f t="shared" si="835"/>
        <v>0</v>
      </c>
      <c r="K532" s="720">
        <f t="shared" si="835"/>
        <v>0</v>
      </c>
      <c r="L532" s="720">
        <f t="shared" si="835"/>
        <v>0</v>
      </c>
      <c r="M532" s="720">
        <f t="shared" si="835"/>
        <v>0</v>
      </c>
      <c r="N532" s="720">
        <f t="shared" si="835"/>
        <v>0</v>
      </c>
      <c r="O532" s="720">
        <f t="shared" si="835"/>
        <v>0</v>
      </c>
      <c r="P532" s="720">
        <f t="shared" si="835"/>
        <v>0</v>
      </c>
      <c r="Q532" s="720">
        <f t="shared" si="835"/>
        <v>0</v>
      </c>
      <c r="R532" s="720">
        <f t="shared" si="835"/>
        <v>0</v>
      </c>
      <c r="S532" s="720">
        <f t="shared" si="835"/>
        <v>0</v>
      </c>
      <c r="T532" s="720">
        <f t="shared" si="835"/>
        <v>0</v>
      </c>
      <c r="U532" s="720">
        <f t="shared" si="835"/>
        <v>0</v>
      </c>
      <c r="V532" s="720">
        <f t="shared" si="835"/>
        <v>0</v>
      </c>
      <c r="W532" s="720">
        <f t="shared" si="835"/>
        <v>0</v>
      </c>
      <c r="X532" s="720">
        <f t="shared" si="835"/>
        <v>0</v>
      </c>
      <c r="Y532" s="720">
        <f t="shared" si="835"/>
        <v>0</v>
      </c>
      <c r="Z532" s="720">
        <f t="shared" si="835"/>
        <v>0</v>
      </c>
      <c r="AA532" s="720">
        <f t="shared" si="812"/>
        <v>0</v>
      </c>
      <c r="AB532" s="720">
        <f t="shared" si="808"/>
        <v>0</v>
      </c>
      <c r="AC532" s="720">
        <f t="shared" ref="AC532:AU532" si="836">$E532*AC601</f>
        <v>0</v>
      </c>
      <c r="AD532" s="720">
        <f t="shared" si="836"/>
        <v>0</v>
      </c>
      <c r="AE532" s="720">
        <f t="shared" si="836"/>
        <v>0</v>
      </c>
      <c r="AF532" s="720">
        <f t="shared" si="836"/>
        <v>0</v>
      </c>
      <c r="AG532" s="720">
        <f t="shared" si="836"/>
        <v>0</v>
      </c>
      <c r="AH532" s="720">
        <f t="shared" si="836"/>
        <v>0</v>
      </c>
      <c r="AI532" s="720">
        <f t="shared" si="836"/>
        <v>0</v>
      </c>
      <c r="AJ532" s="720">
        <f t="shared" si="836"/>
        <v>0</v>
      </c>
      <c r="AK532" s="720">
        <f t="shared" si="836"/>
        <v>0</v>
      </c>
      <c r="AL532" s="720">
        <f t="shared" si="836"/>
        <v>0</v>
      </c>
      <c r="AM532" s="720">
        <f t="shared" si="836"/>
        <v>0</v>
      </c>
      <c r="AN532" s="720">
        <f t="shared" si="836"/>
        <v>0</v>
      </c>
      <c r="AO532" s="720">
        <f t="shared" si="836"/>
        <v>0</v>
      </c>
      <c r="AP532" s="720">
        <f t="shared" si="836"/>
        <v>0</v>
      </c>
      <c r="AQ532" s="720">
        <f t="shared" si="836"/>
        <v>0</v>
      </c>
      <c r="AR532" s="720">
        <f t="shared" si="836"/>
        <v>0</v>
      </c>
      <c r="AS532" s="720">
        <f t="shared" si="836"/>
        <v>0</v>
      </c>
      <c r="AT532" s="720">
        <f t="shared" si="836"/>
        <v>0</v>
      </c>
      <c r="AU532" s="720">
        <f t="shared" si="836"/>
        <v>0</v>
      </c>
      <c r="AV532" s="720">
        <f t="shared" si="814"/>
        <v>0</v>
      </c>
      <c r="AW532" s="720"/>
      <c r="AX532" s="720"/>
      <c r="AY532" s="720"/>
      <c r="AZ532" s="720"/>
      <c r="BA532" s="720"/>
      <c r="BB532" s="720"/>
      <c r="BC532" s="720"/>
      <c r="BD532" s="720"/>
      <c r="BE532" s="720"/>
      <c r="BF532" s="720"/>
      <c r="BG532" s="720"/>
      <c r="BH532" s="720"/>
      <c r="BI532" s="720"/>
      <c r="BJ532" s="720"/>
      <c r="BK532" s="720"/>
      <c r="BL532" s="720"/>
      <c r="BM532" s="720"/>
      <c r="BN532" s="720"/>
      <c r="BO532" s="720"/>
      <c r="BP532" s="720"/>
      <c r="BQ532" s="720"/>
    </row>
    <row r="533" spans="1:69" s="400" customFormat="1" ht="25.5">
      <c r="A533" s="1372">
        <v>1815</v>
      </c>
      <c r="B533" s="424" t="s">
        <v>424</v>
      </c>
      <c r="C533" s="1349">
        <f ca="1">'I4 BO ASSETS'!O30</f>
        <v>0</v>
      </c>
      <c r="D533" s="720">
        <f t="shared" si="805"/>
        <v>0</v>
      </c>
      <c r="E533" s="720">
        <f t="shared" si="805"/>
        <v>0</v>
      </c>
      <c r="F533" s="720">
        <f t="shared" si="810"/>
        <v>0</v>
      </c>
      <c r="G533" s="720">
        <f t="shared" si="806"/>
        <v>0</v>
      </c>
      <c r="H533" s="720">
        <f t="shared" ref="H533:Z533" si="837">$D533*H602</f>
        <v>0</v>
      </c>
      <c r="I533" s="720">
        <f t="shared" si="837"/>
        <v>0</v>
      </c>
      <c r="J533" s="720">
        <f t="shared" si="837"/>
        <v>0</v>
      </c>
      <c r="K533" s="720">
        <f t="shared" si="837"/>
        <v>0</v>
      </c>
      <c r="L533" s="720">
        <f t="shared" si="837"/>
        <v>0</v>
      </c>
      <c r="M533" s="720">
        <f t="shared" si="837"/>
        <v>0</v>
      </c>
      <c r="N533" s="720">
        <f t="shared" si="837"/>
        <v>0</v>
      </c>
      <c r="O533" s="720">
        <f t="shared" si="837"/>
        <v>0</v>
      </c>
      <c r="P533" s="720">
        <f t="shared" si="837"/>
        <v>0</v>
      </c>
      <c r="Q533" s="720">
        <f t="shared" si="837"/>
        <v>0</v>
      </c>
      <c r="R533" s="720">
        <f t="shared" si="837"/>
        <v>0</v>
      </c>
      <c r="S533" s="720">
        <f t="shared" si="837"/>
        <v>0</v>
      </c>
      <c r="T533" s="720">
        <f t="shared" si="837"/>
        <v>0</v>
      </c>
      <c r="U533" s="720">
        <f t="shared" si="837"/>
        <v>0</v>
      </c>
      <c r="V533" s="720">
        <f t="shared" si="837"/>
        <v>0</v>
      </c>
      <c r="W533" s="720">
        <f t="shared" si="837"/>
        <v>0</v>
      </c>
      <c r="X533" s="720">
        <f t="shared" si="837"/>
        <v>0</v>
      </c>
      <c r="Y533" s="720">
        <f t="shared" si="837"/>
        <v>0</v>
      </c>
      <c r="Z533" s="720">
        <f t="shared" si="837"/>
        <v>0</v>
      </c>
      <c r="AA533" s="720">
        <f t="shared" si="812"/>
        <v>0</v>
      </c>
      <c r="AB533" s="720">
        <f t="shared" si="808"/>
        <v>0</v>
      </c>
      <c r="AC533" s="720">
        <f t="shared" ref="AC533:AU533" si="838">$E533*AC602</f>
        <v>0</v>
      </c>
      <c r="AD533" s="720">
        <f t="shared" si="838"/>
        <v>0</v>
      </c>
      <c r="AE533" s="720">
        <f t="shared" si="838"/>
        <v>0</v>
      </c>
      <c r="AF533" s="720">
        <f t="shared" si="838"/>
        <v>0</v>
      </c>
      <c r="AG533" s="720">
        <f t="shared" si="838"/>
        <v>0</v>
      </c>
      <c r="AH533" s="720">
        <f t="shared" si="838"/>
        <v>0</v>
      </c>
      <c r="AI533" s="720">
        <f t="shared" si="838"/>
        <v>0</v>
      </c>
      <c r="AJ533" s="720">
        <f t="shared" si="838"/>
        <v>0</v>
      </c>
      <c r="AK533" s="720">
        <f t="shared" si="838"/>
        <v>0</v>
      </c>
      <c r="AL533" s="720">
        <f t="shared" si="838"/>
        <v>0</v>
      </c>
      <c r="AM533" s="720">
        <f t="shared" si="838"/>
        <v>0</v>
      </c>
      <c r="AN533" s="720">
        <f t="shared" si="838"/>
        <v>0</v>
      </c>
      <c r="AO533" s="720">
        <f t="shared" si="838"/>
        <v>0</v>
      </c>
      <c r="AP533" s="720">
        <f t="shared" si="838"/>
        <v>0</v>
      </c>
      <c r="AQ533" s="720">
        <f t="shared" si="838"/>
        <v>0</v>
      </c>
      <c r="AR533" s="720">
        <f t="shared" si="838"/>
        <v>0</v>
      </c>
      <c r="AS533" s="720">
        <f t="shared" si="838"/>
        <v>0</v>
      </c>
      <c r="AT533" s="720">
        <f t="shared" si="838"/>
        <v>0</v>
      </c>
      <c r="AU533" s="720">
        <f t="shared" si="838"/>
        <v>0</v>
      </c>
      <c r="AV533" s="720">
        <f t="shared" si="814"/>
        <v>0</v>
      </c>
      <c r="AW533" s="720"/>
      <c r="AX533" s="720"/>
      <c r="AY533" s="720"/>
      <c r="AZ533" s="720"/>
      <c r="BA533" s="720"/>
      <c r="BB533" s="720"/>
      <c r="BC533" s="720"/>
      <c r="BD533" s="720"/>
      <c r="BE533" s="720"/>
      <c r="BF533" s="720"/>
      <c r="BG533" s="720"/>
      <c r="BH533" s="720"/>
      <c r="BI533" s="720"/>
      <c r="BJ533" s="720"/>
      <c r="BK533" s="720"/>
      <c r="BL533" s="720"/>
      <c r="BM533" s="720"/>
      <c r="BN533" s="720"/>
      <c r="BO533" s="720"/>
      <c r="BP533" s="720"/>
      <c r="BQ533" s="720"/>
    </row>
    <row r="534" spans="1:69" s="400" customFormat="1" ht="25.5">
      <c r="A534" s="1372">
        <v>1820</v>
      </c>
      <c r="B534" s="424" t="s">
        <v>425</v>
      </c>
      <c r="C534" s="1349">
        <f ca="1">'I4 BO ASSETS'!O31</f>
        <v>0</v>
      </c>
      <c r="D534" s="720">
        <f t="shared" si="805"/>
        <v>0</v>
      </c>
      <c r="E534" s="720">
        <f t="shared" si="805"/>
        <v>0</v>
      </c>
      <c r="F534" s="720">
        <f t="shared" si="810"/>
        <v>0</v>
      </c>
      <c r="G534" s="720">
        <f t="shared" si="806"/>
        <v>0</v>
      </c>
      <c r="H534" s="720">
        <f t="shared" ref="H534:Z534" si="839">$D534*H603</f>
        <v>0</v>
      </c>
      <c r="I534" s="720">
        <f t="shared" si="839"/>
        <v>0</v>
      </c>
      <c r="J534" s="720">
        <f t="shared" si="839"/>
        <v>0</v>
      </c>
      <c r="K534" s="720">
        <f t="shared" si="839"/>
        <v>0</v>
      </c>
      <c r="L534" s="720">
        <f t="shared" si="839"/>
        <v>0</v>
      </c>
      <c r="M534" s="720">
        <f t="shared" si="839"/>
        <v>0</v>
      </c>
      <c r="N534" s="720">
        <f t="shared" si="839"/>
        <v>0</v>
      </c>
      <c r="O534" s="720">
        <f t="shared" si="839"/>
        <v>0</v>
      </c>
      <c r="P534" s="720">
        <f t="shared" si="839"/>
        <v>0</v>
      </c>
      <c r="Q534" s="720">
        <f t="shared" si="839"/>
        <v>0</v>
      </c>
      <c r="R534" s="720">
        <f t="shared" si="839"/>
        <v>0</v>
      </c>
      <c r="S534" s="720">
        <f t="shared" si="839"/>
        <v>0</v>
      </c>
      <c r="T534" s="720">
        <f t="shared" si="839"/>
        <v>0</v>
      </c>
      <c r="U534" s="720">
        <f t="shared" si="839"/>
        <v>0</v>
      </c>
      <c r="V534" s="720">
        <f t="shared" si="839"/>
        <v>0</v>
      </c>
      <c r="W534" s="720">
        <f t="shared" si="839"/>
        <v>0</v>
      </c>
      <c r="X534" s="720">
        <f t="shared" si="839"/>
        <v>0</v>
      </c>
      <c r="Y534" s="720">
        <f t="shared" si="839"/>
        <v>0</v>
      </c>
      <c r="Z534" s="720">
        <f t="shared" si="839"/>
        <v>0</v>
      </c>
      <c r="AA534" s="720">
        <f t="shared" si="812"/>
        <v>0</v>
      </c>
      <c r="AB534" s="720">
        <f t="shared" si="808"/>
        <v>0</v>
      </c>
      <c r="AC534" s="720">
        <f t="shared" ref="AC534:AU534" si="840">$E534*AC603</f>
        <v>0</v>
      </c>
      <c r="AD534" s="720">
        <f t="shared" si="840"/>
        <v>0</v>
      </c>
      <c r="AE534" s="720">
        <f t="shared" si="840"/>
        <v>0</v>
      </c>
      <c r="AF534" s="720">
        <f t="shared" si="840"/>
        <v>0</v>
      </c>
      <c r="AG534" s="720">
        <f t="shared" si="840"/>
        <v>0</v>
      </c>
      <c r="AH534" s="720">
        <f t="shared" si="840"/>
        <v>0</v>
      </c>
      <c r="AI534" s="720">
        <f t="shared" si="840"/>
        <v>0</v>
      </c>
      <c r="AJ534" s="720">
        <f t="shared" si="840"/>
        <v>0</v>
      </c>
      <c r="AK534" s="720">
        <f t="shared" si="840"/>
        <v>0</v>
      </c>
      <c r="AL534" s="720">
        <f t="shared" si="840"/>
        <v>0</v>
      </c>
      <c r="AM534" s="720">
        <f t="shared" si="840"/>
        <v>0</v>
      </c>
      <c r="AN534" s="720">
        <f t="shared" si="840"/>
        <v>0</v>
      </c>
      <c r="AO534" s="720">
        <f t="shared" si="840"/>
        <v>0</v>
      </c>
      <c r="AP534" s="720">
        <f t="shared" si="840"/>
        <v>0</v>
      </c>
      <c r="AQ534" s="720">
        <f t="shared" si="840"/>
        <v>0</v>
      </c>
      <c r="AR534" s="720">
        <f t="shared" si="840"/>
        <v>0</v>
      </c>
      <c r="AS534" s="720">
        <f t="shared" si="840"/>
        <v>0</v>
      </c>
      <c r="AT534" s="720">
        <f t="shared" si="840"/>
        <v>0</v>
      </c>
      <c r="AU534" s="720">
        <f t="shared" si="840"/>
        <v>0</v>
      </c>
      <c r="AV534" s="720">
        <f t="shared" si="814"/>
        <v>0</v>
      </c>
      <c r="AW534" s="720"/>
      <c r="AX534" s="720"/>
      <c r="AY534" s="720"/>
      <c r="AZ534" s="720"/>
      <c r="BA534" s="720"/>
      <c r="BB534" s="720"/>
      <c r="BC534" s="720"/>
      <c r="BD534" s="720"/>
      <c r="BE534" s="720"/>
      <c r="BF534" s="720"/>
      <c r="BG534" s="720"/>
      <c r="BH534" s="720"/>
      <c r="BI534" s="720"/>
      <c r="BJ534" s="720"/>
      <c r="BK534" s="720"/>
      <c r="BL534" s="720"/>
      <c r="BM534" s="720"/>
      <c r="BN534" s="720"/>
      <c r="BO534" s="720"/>
      <c r="BP534" s="720"/>
      <c r="BQ534" s="720"/>
    </row>
    <row r="535" spans="1:69" s="400" customFormat="1" ht="25.5">
      <c r="A535" s="1372" t="s">
        <v>936</v>
      </c>
      <c r="B535" s="424" t="s">
        <v>893</v>
      </c>
      <c r="C535" s="1349">
        <f ca="1">'I4 BO ASSETS'!O32</f>
        <v>0</v>
      </c>
      <c r="D535" s="720">
        <f t="shared" si="805"/>
        <v>0</v>
      </c>
      <c r="E535" s="720">
        <f t="shared" si="805"/>
        <v>0</v>
      </c>
      <c r="F535" s="720">
        <f>D535+E535</f>
        <v>0</v>
      </c>
      <c r="G535" s="720">
        <f t="shared" ref="G535:V535" si="841">$D535*G604</f>
        <v>0</v>
      </c>
      <c r="H535" s="720">
        <f t="shared" si="841"/>
        <v>0</v>
      </c>
      <c r="I535" s="720">
        <f t="shared" si="841"/>
        <v>0</v>
      </c>
      <c r="J535" s="720">
        <f t="shared" si="841"/>
        <v>0</v>
      </c>
      <c r="K535" s="720">
        <f t="shared" si="841"/>
        <v>0</v>
      </c>
      <c r="L535" s="720">
        <f t="shared" si="841"/>
        <v>0</v>
      </c>
      <c r="M535" s="720">
        <f t="shared" si="841"/>
        <v>0</v>
      </c>
      <c r="N535" s="720">
        <f t="shared" si="841"/>
        <v>0</v>
      </c>
      <c r="O535" s="720">
        <f t="shared" si="841"/>
        <v>0</v>
      </c>
      <c r="P535" s="720">
        <f t="shared" si="841"/>
        <v>0</v>
      </c>
      <c r="Q535" s="720">
        <f t="shared" si="841"/>
        <v>0</v>
      </c>
      <c r="R535" s="720">
        <f t="shared" si="841"/>
        <v>0</v>
      </c>
      <c r="S535" s="720">
        <f t="shared" si="841"/>
        <v>0</v>
      </c>
      <c r="T535" s="720">
        <f t="shared" si="841"/>
        <v>0</v>
      </c>
      <c r="U535" s="720">
        <f t="shared" si="841"/>
        <v>0</v>
      </c>
      <c r="V535" s="720">
        <f t="shared" si="841"/>
        <v>0</v>
      </c>
      <c r="W535" s="720">
        <f>$D535*W604</f>
        <v>0</v>
      </c>
      <c r="X535" s="720">
        <f>$D535*X604</f>
        <v>0</v>
      </c>
      <c r="Y535" s="720">
        <f>$D535*Y604</f>
        <v>0</v>
      </c>
      <c r="Z535" s="720">
        <f>$D535*Z604</f>
        <v>0</v>
      </c>
      <c r="AA535" s="720">
        <f>SUM(G535:Z535)</f>
        <v>0</v>
      </c>
      <c r="AB535" s="720">
        <f t="shared" ref="AB535:AQ535" si="842">$E535*AB604</f>
        <v>0</v>
      </c>
      <c r="AC535" s="720">
        <f t="shared" si="842"/>
        <v>0</v>
      </c>
      <c r="AD535" s="720">
        <f t="shared" si="842"/>
        <v>0</v>
      </c>
      <c r="AE535" s="720">
        <f t="shared" si="842"/>
        <v>0</v>
      </c>
      <c r="AF535" s="720">
        <f t="shared" si="842"/>
        <v>0</v>
      </c>
      <c r="AG535" s="720">
        <f t="shared" si="842"/>
        <v>0</v>
      </c>
      <c r="AH535" s="720">
        <f t="shared" si="842"/>
        <v>0</v>
      </c>
      <c r="AI535" s="720">
        <f t="shared" si="842"/>
        <v>0</v>
      </c>
      <c r="AJ535" s="720">
        <f t="shared" si="842"/>
        <v>0</v>
      </c>
      <c r="AK535" s="720">
        <f t="shared" si="842"/>
        <v>0</v>
      </c>
      <c r="AL535" s="720">
        <f t="shared" si="842"/>
        <v>0</v>
      </c>
      <c r="AM535" s="720">
        <f t="shared" si="842"/>
        <v>0</v>
      </c>
      <c r="AN535" s="720">
        <f t="shared" si="842"/>
        <v>0</v>
      </c>
      <c r="AO535" s="720">
        <f t="shared" si="842"/>
        <v>0</v>
      </c>
      <c r="AP535" s="720">
        <f t="shared" si="842"/>
        <v>0</v>
      </c>
      <c r="AQ535" s="720">
        <f t="shared" si="842"/>
        <v>0</v>
      </c>
      <c r="AR535" s="720">
        <f>$E535*AR604</f>
        <v>0</v>
      </c>
      <c r="AS535" s="720">
        <f>$E535*AS604</f>
        <v>0</v>
      </c>
      <c r="AT535" s="720">
        <f>$E535*AT604</f>
        <v>0</v>
      </c>
      <c r="AU535" s="720">
        <f>$E535*AU604</f>
        <v>0</v>
      </c>
      <c r="AV535" s="720">
        <f>SUM(AB535:AU535)</f>
        <v>0</v>
      </c>
      <c r="AW535" s="720"/>
      <c r="AX535" s="720"/>
      <c r="AY535" s="720"/>
      <c r="AZ535" s="720"/>
      <c r="BA535" s="720"/>
      <c r="BB535" s="720"/>
      <c r="BC535" s="720"/>
      <c r="BD535" s="720"/>
      <c r="BE535" s="720"/>
      <c r="BF535" s="720"/>
      <c r="BG535" s="720"/>
      <c r="BH535" s="720"/>
      <c r="BI535" s="720"/>
      <c r="BJ535" s="720"/>
      <c r="BK535" s="720"/>
      <c r="BL535" s="720"/>
      <c r="BM535" s="720"/>
      <c r="BN535" s="720"/>
      <c r="BO535" s="720"/>
      <c r="BP535" s="720"/>
      <c r="BQ535" s="720"/>
    </row>
    <row r="536" spans="1:69" s="400" customFormat="1" ht="25.5">
      <c r="A536" s="1372" t="s">
        <v>937</v>
      </c>
      <c r="B536" s="424" t="s">
        <v>896</v>
      </c>
      <c r="C536" s="1349">
        <f ca="1">'I4 BO ASSETS'!O33</f>
        <v>0</v>
      </c>
      <c r="D536" s="720">
        <f t="shared" si="805"/>
        <v>0</v>
      </c>
      <c r="E536" s="720">
        <f t="shared" si="805"/>
        <v>0</v>
      </c>
      <c r="F536" s="720">
        <f>D536+E536</f>
        <v>0</v>
      </c>
      <c r="G536" s="720">
        <f t="shared" ref="G536:Z537" si="843">$D536*G605</f>
        <v>0</v>
      </c>
      <c r="H536" s="720">
        <f t="shared" si="843"/>
        <v>0</v>
      </c>
      <c r="I536" s="720">
        <f t="shared" si="843"/>
        <v>0</v>
      </c>
      <c r="J536" s="720">
        <f t="shared" si="843"/>
        <v>0</v>
      </c>
      <c r="K536" s="720">
        <f t="shared" si="843"/>
        <v>0</v>
      </c>
      <c r="L536" s="720">
        <f t="shared" si="843"/>
        <v>0</v>
      </c>
      <c r="M536" s="720">
        <f t="shared" si="843"/>
        <v>0</v>
      </c>
      <c r="N536" s="720">
        <f t="shared" si="843"/>
        <v>0</v>
      </c>
      <c r="O536" s="720">
        <f t="shared" si="843"/>
        <v>0</v>
      </c>
      <c r="P536" s="720">
        <f t="shared" si="843"/>
        <v>0</v>
      </c>
      <c r="Q536" s="720">
        <f t="shared" si="843"/>
        <v>0</v>
      </c>
      <c r="R536" s="720">
        <f t="shared" si="843"/>
        <v>0</v>
      </c>
      <c r="S536" s="720">
        <f t="shared" si="843"/>
        <v>0</v>
      </c>
      <c r="T536" s="720">
        <f t="shared" si="843"/>
        <v>0</v>
      </c>
      <c r="U536" s="720">
        <f t="shared" si="843"/>
        <v>0</v>
      </c>
      <c r="V536" s="720">
        <f t="shared" si="843"/>
        <v>0</v>
      </c>
      <c r="W536" s="720">
        <f t="shared" si="843"/>
        <v>0</v>
      </c>
      <c r="X536" s="720">
        <f t="shared" si="843"/>
        <v>0</v>
      </c>
      <c r="Y536" s="720">
        <f t="shared" si="843"/>
        <v>0</v>
      </c>
      <c r="Z536" s="720">
        <f t="shared" si="843"/>
        <v>0</v>
      </c>
      <c r="AA536" s="720">
        <f>SUM(G536:Z536)</f>
        <v>0</v>
      </c>
      <c r="AB536" s="720">
        <f t="shared" ref="AB536:AU537" si="844">$E536*AB605</f>
        <v>0</v>
      </c>
      <c r="AC536" s="720">
        <f t="shared" si="844"/>
        <v>0</v>
      </c>
      <c r="AD536" s="720">
        <f t="shared" si="844"/>
        <v>0</v>
      </c>
      <c r="AE536" s="720">
        <f t="shared" si="844"/>
        <v>0</v>
      </c>
      <c r="AF536" s="720">
        <f t="shared" si="844"/>
        <v>0</v>
      </c>
      <c r="AG536" s="720">
        <f t="shared" si="844"/>
        <v>0</v>
      </c>
      <c r="AH536" s="720">
        <f t="shared" si="844"/>
        <v>0</v>
      </c>
      <c r="AI536" s="720">
        <f t="shared" si="844"/>
        <v>0</v>
      </c>
      <c r="AJ536" s="720">
        <f t="shared" si="844"/>
        <v>0</v>
      </c>
      <c r="AK536" s="720">
        <f t="shared" si="844"/>
        <v>0</v>
      </c>
      <c r="AL536" s="720">
        <f t="shared" si="844"/>
        <v>0</v>
      </c>
      <c r="AM536" s="720">
        <f t="shared" si="844"/>
        <v>0</v>
      </c>
      <c r="AN536" s="720">
        <f t="shared" si="844"/>
        <v>0</v>
      </c>
      <c r="AO536" s="720">
        <f t="shared" si="844"/>
        <v>0</v>
      </c>
      <c r="AP536" s="720">
        <f t="shared" si="844"/>
        <v>0</v>
      </c>
      <c r="AQ536" s="720">
        <f t="shared" si="844"/>
        <v>0</v>
      </c>
      <c r="AR536" s="720">
        <f t="shared" si="844"/>
        <v>0</v>
      </c>
      <c r="AS536" s="720">
        <f t="shared" si="844"/>
        <v>0</v>
      </c>
      <c r="AT536" s="720">
        <f t="shared" si="844"/>
        <v>0</v>
      </c>
      <c r="AU536" s="720">
        <f t="shared" si="844"/>
        <v>0</v>
      </c>
      <c r="AV536" s="720">
        <f>SUM(AB536:AU536)</f>
        <v>0</v>
      </c>
      <c r="AW536" s="720"/>
      <c r="AX536" s="720"/>
      <c r="AY536" s="720"/>
      <c r="AZ536" s="720"/>
      <c r="BA536" s="720"/>
      <c r="BB536" s="720"/>
      <c r="BC536" s="720"/>
      <c r="BD536" s="720"/>
      <c r="BE536" s="720"/>
      <c r="BF536" s="720"/>
      <c r="BG536" s="720"/>
      <c r="BH536" s="720"/>
      <c r="BI536" s="720"/>
      <c r="BJ536" s="720"/>
      <c r="BK536" s="720"/>
      <c r="BL536" s="720"/>
      <c r="BM536" s="720"/>
      <c r="BN536" s="720"/>
      <c r="BO536" s="720"/>
      <c r="BP536" s="720"/>
      <c r="BQ536" s="720"/>
    </row>
    <row r="537" spans="1:69" s="400" customFormat="1" ht="25.5">
      <c r="A537" s="1372" t="s">
        <v>883</v>
      </c>
      <c r="B537" s="424" t="s">
        <v>884</v>
      </c>
      <c r="C537" s="1349">
        <f ca="1">'I4 BO ASSETS'!O34</f>
        <v>0</v>
      </c>
      <c r="D537" s="720">
        <f t="shared" si="805"/>
        <v>0</v>
      </c>
      <c r="E537" s="720">
        <f t="shared" si="805"/>
        <v>0</v>
      </c>
      <c r="F537" s="720">
        <f>D537+E537</f>
        <v>0</v>
      </c>
      <c r="G537" s="720">
        <f t="shared" si="843"/>
        <v>0</v>
      </c>
      <c r="H537" s="720">
        <f t="shared" si="843"/>
        <v>0</v>
      </c>
      <c r="I537" s="720">
        <f t="shared" si="843"/>
        <v>0</v>
      </c>
      <c r="J537" s="720">
        <f t="shared" si="843"/>
        <v>0</v>
      </c>
      <c r="K537" s="720">
        <f t="shared" si="843"/>
        <v>0</v>
      </c>
      <c r="L537" s="720">
        <f t="shared" si="843"/>
        <v>0</v>
      </c>
      <c r="M537" s="720">
        <f t="shared" si="843"/>
        <v>0</v>
      </c>
      <c r="N537" s="720">
        <f t="shared" si="843"/>
        <v>0</v>
      </c>
      <c r="O537" s="720">
        <f t="shared" si="843"/>
        <v>0</v>
      </c>
      <c r="P537" s="720">
        <f t="shared" si="843"/>
        <v>0</v>
      </c>
      <c r="Q537" s="720">
        <f t="shared" si="843"/>
        <v>0</v>
      </c>
      <c r="R537" s="720">
        <f t="shared" si="843"/>
        <v>0</v>
      </c>
      <c r="S537" s="720">
        <f t="shared" si="843"/>
        <v>0</v>
      </c>
      <c r="T537" s="720">
        <f t="shared" si="843"/>
        <v>0</v>
      </c>
      <c r="U537" s="720">
        <f t="shared" si="843"/>
        <v>0</v>
      </c>
      <c r="V537" s="720">
        <f t="shared" si="843"/>
        <v>0</v>
      </c>
      <c r="W537" s="720">
        <f t="shared" si="843"/>
        <v>0</v>
      </c>
      <c r="X537" s="720">
        <f t="shared" si="843"/>
        <v>0</v>
      </c>
      <c r="Y537" s="720">
        <f t="shared" si="843"/>
        <v>0</v>
      </c>
      <c r="Z537" s="720">
        <f t="shared" si="843"/>
        <v>0</v>
      </c>
      <c r="AA537" s="720">
        <f>SUM(G537:Z537)</f>
        <v>0</v>
      </c>
      <c r="AB537" s="720">
        <f t="shared" si="844"/>
        <v>0</v>
      </c>
      <c r="AC537" s="720">
        <f t="shared" si="844"/>
        <v>0</v>
      </c>
      <c r="AD537" s="720">
        <f t="shared" si="844"/>
        <v>0</v>
      </c>
      <c r="AE537" s="720">
        <f t="shared" si="844"/>
        <v>0</v>
      </c>
      <c r="AF537" s="720">
        <f t="shared" si="844"/>
        <v>0</v>
      </c>
      <c r="AG537" s="720">
        <f t="shared" si="844"/>
        <v>0</v>
      </c>
      <c r="AH537" s="720">
        <f t="shared" si="844"/>
        <v>0</v>
      </c>
      <c r="AI537" s="720">
        <f t="shared" si="844"/>
        <v>0</v>
      </c>
      <c r="AJ537" s="720">
        <f t="shared" si="844"/>
        <v>0</v>
      </c>
      <c r="AK537" s="720">
        <f t="shared" si="844"/>
        <v>0</v>
      </c>
      <c r="AL537" s="720">
        <f t="shared" si="844"/>
        <v>0</v>
      </c>
      <c r="AM537" s="720">
        <f t="shared" si="844"/>
        <v>0</v>
      </c>
      <c r="AN537" s="720">
        <f t="shared" si="844"/>
        <v>0</v>
      </c>
      <c r="AO537" s="720">
        <f t="shared" si="844"/>
        <v>0</v>
      </c>
      <c r="AP537" s="720">
        <f t="shared" si="844"/>
        <v>0</v>
      </c>
      <c r="AQ537" s="720">
        <f t="shared" si="844"/>
        <v>0</v>
      </c>
      <c r="AR537" s="720">
        <f t="shared" si="844"/>
        <v>0</v>
      </c>
      <c r="AS537" s="720">
        <f t="shared" si="844"/>
        <v>0</v>
      </c>
      <c r="AT537" s="720">
        <f t="shared" si="844"/>
        <v>0</v>
      </c>
      <c r="AU537" s="720">
        <f t="shared" si="844"/>
        <v>0</v>
      </c>
      <c r="AV537" s="720">
        <f>SUM(AB537:AU537)</f>
        <v>0</v>
      </c>
      <c r="AW537" s="720"/>
      <c r="AX537" s="720"/>
      <c r="AY537" s="720"/>
      <c r="AZ537" s="720"/>
      <c r="BA537" s="720"/>
      <c r="BB537" s="720"/>
      <c r="BC537" s="720"/>
      <c r="BD537" s="720"/>
      <c r="BE537" s="720"/>
      <c r="BF537" s="720"/>
      <c r="BG537" s="720"/>
      <c r="BH537" s="720"/>
      <c r="BI537" s="720"/>
      <c r="BJ537" s="720"/>
      <c r="BK537" s="720"/>
      <c r="BL537" s="720"/>
      <c r="BM537" s="720"/>
      <c r="BN537" s="720"/>
      <c r="BO537" s="720"/>
      <c r="BP537" s="720"/>
      <c r="BQ537" s="720"/>
    </row>
    <row r="538" spans="1:69" s="400" customFormat="1" ht="12.75">
      <c r="A538" s="1372">
        <v>1825</v>
      </c>
      <c r="B538" s="424" t="s">
        <v>426</v>
      </c>
      <c r="C538" s="1349">
        <f ca="1">'I4 BO ASSETS'!O35</f>
        <v>0</v>
      </c>
      <c r="D538" s="720">
        <f t="shared" si="805"/>
        <v>0</v>
      </c>
      <c r="E538" s="720">
        <f t="shared" si="805"/>
        <v>0</v>
      </c>
      <c r="F538" s="720">
        <f t="shared" si="810"/>
        <v>0</v>
      </c>
      <c r="G538" s="720">
        <f t="shared" ref="G538:G557" si="845">$D538*G607</f>
        <v>0</v>
      </c>
      <c r="H538" s="720">
        <f t="shared" ref="H538:Z538" si="846">$D538*H607</f>
        <v>0</v>
      </c>
      <c r="I538" s="720">
        <f t="shared" si="846"/>
        <v>0</v>
      </c>
      <c r="J538" s="720">
        <f t="shared" si="846"/>
        <v>0</v>
      </c>
      <c r="K538" s="720">
        <f t="shared" si="846"/>
        <v>0</v>
      </c>
      <c r="L538" s="720">
        <f t="shared" si="846"/>
        <v>0</v>
      </c>
      <c r="M538" s="720">
        <f t="shared" si="846"/>
        <v>0</v>
      </c>
      <c r="N538" s="720">
        <f t="shared" si="846"/>
        <v>0</v>
      </c>
      <c r="O538" s="720">
        <f t="shared" si="846"/>
        <v>0</v>
      </c>
      <c r="P538" s="720">
        <f t="shared" si="846"/>
        <v>0</v>
      </c>
      <c r="Q538" s="720">
        <f t="shared" si="846"/>
        <v>0</v>
      </c>
      <c r="R538" s="720">
        <f t="shared" si="846"/>
        <v>0</v>
      </c>
      <c r="S538" s="720">
        <f t="shared" si="846"/>
        <v>0</v>
      </c>
      <c r="T538" s="720">
        <f t="shared" si="846"/>
        <v>0</v>
      </c>
      <c r="U538" s="720">
        <f t="shared" si="846"/>
        <v>0</v>
      </c>
      <c r="V538" s="720">
        <f t="shared" si="846"/>
        <v>0</v>
      </c>
      <c r="W538" s="720">
        <f t="shared" si="846"/>
        <v>0</v>
      </c>
      <c r="X538" s="720">
        <f t="shared" si="846"/>
        <v>0</v>
      </c>
      <c r="Y538" s="720">
        <f t="shared" si="846"/>
        <v>0</v>
      </c>
      <c r="Z538" s="720">
        <f t="shared" si="846"/>
        <v>0</v>
      </c>
      <c r="AA538" s="720">
        <f t="shared" si="812"/>
        <v>0</v>
      </c>
      <c r="AB538" s="720">
        <f t="shared" ref="AB538:AB557" si="847">$E538*AB607</f>
        <v>0</v>
      </c>
      <c r="AC538" s="720">
        <f t="shared" ref="AC538:AU538" si="848">$E538*AC607</f>
        <v>0</v>
      </c>
      <c r="AD538" s="720">
        <f t="shared" si="848"/>
        <v>0</v>
      </c>
      <c r="AE538" s="720">
        <f t="shared" si="848"/>
        <v>0</v>
      </c>
      <c r="AF538" s="720">
        <f t="shared" si="848"/>
        <v>0</v>
      </c>
      <c r="AG538" s="720">
        <f t="shared" si="848"/>
        <v>0</v>
      </c>
      <c r="AH538" s="720">
        <f t="shared" si="848"/>
        <v>0</v>
      </c>
      <c r="AI538" s="720">
        <f t="shared" si="848"/>
        <v>0</v>
      </c>
      <c r="AJ538" s="720">
        <f t="shared" si="848"/>
        <v>0</v>
      </c>
      <c r="AK538" s="720">
        <f t="shared" si="848"/>
        <v>0</v>
      </c>
      <c r="AL538" s="720">
        <f t="shared" si="848"/>
        <v>0</v>
      </c>
      <c r="AM538" s="720">
        <f t="shared" si="848"/>
        <v>0</v>
      </c>
      <c r="AN538" s="720">
        <f t="shared" si="848"/>
        <v>0</v>
      </c>
      <c r="AO538" s="720">
        <f t="shared" si="848"/>
        <v>0</v>
      </c>
      <c r="AP538" s="720">
        <f t="shared" si="848"/>
        <v>0</v>
      </c>
      <c r="AQ538" s="720">
        <f t="shared" si="848"/>
        <v>0</v>
      </c>
      <c r="AR538" s="720">
        <f t="shared" si="848"/>
        <v>0</v>
      </c>
      <c r="AS538" s="720">
        <f t="shared" si="848"/>
        <v>0</v>
      </c>
      <c r="AT538" s="720">
        <f t="shared" si="848"/>
        <v>0</v>
      </c>
      <c r="AU538" s="720">
        <f t="shared" si="848"/>
        <v>0</v>
      </c>
      <c r="AV538" s="720">
        <f t="shared" si="814"/>
        <v>0</v>
      </c>
      <c r="AW538" s="720"/>
      <c r="AX538" s="720"/>
      <c r="AY538" s="720"/>
      <c r="AZ538" s="720"/>
      <c r="BA538" s="720"/>
      <c r="BB538" s="720"/>
      <c r="BC538" s="720"/>
      <c r="BD538" s="720"/>
      <c r="BE538" s="720"/>
      <c r="BF538" s="720"/>
      <c r="BG538" s="720"/>
      <c r="BH538" s="720"/>
      <c r="BI538" s="720"/>
      <c r="BJ538" s="720"/>
      <c r="BK538" s="720"/>
      <c r="BL538" s="720"/>
      <c r="BM538" s="720"/>
      <c r="BN538" s="720"/>
      <c r="BO538" s="720"/>
      <c r="BP538" s="720"/>
      <c r="BQ538" s="720"/>
    </row>
    <row r="539" spans="1:69" s="400" customFormat="1" ht="12.75">
      <c r="A539" s="1372" t="s">
        <v>137</v>
      </c>
      <c r="B539" s="424" t="s">
        <v>1420</v>
      </c>
      <c r="C539" s="1349">
        <f ca="1">'I4 BO ASSETS'!O36</f>
        <v>0</v>
      </c>
      <c r="D539" s="720">
        <f t="shared" si="805"/>
        <v>0</v>
      </c>
      <c r="E539" s="720">
        <f t="shared" si="805"/>
        <v>0</v>
      </c>
      <c r="F539" s="720">
        <f t="shared" si="810"/>
        <v>0</v>
      </c>
      <c r="G539" s="720">
        <f t="shared" si="845"/>
        <v>0</v>
      </c>
      <c r="H539" s="720">
        <f t="shared" ref="H539:Z539" si="849">$D539*H608</f>
        <v>0</v>
      </c>
      <c r="I539" s="720">
        <f t="shared" si="849"/>
        <v>0</v>
      </c>
      <c r="J539" s="720">
        <f t="shared" si="849"/>
        <v>0</v>
      </c>
      <c r="K539" s="720">
        <f t="shared" si="849"/>
        <v>0</v>
      </c>
      <c r="L539" s="720">
        <f t="shared" si="849"/>
        <v>0</v>
      </c>
      <c r="M539" s="720">
        <f t="shared" si="849"/>
        <v>0</v>
      </c>
      <c r="N539" s="720">
        <f t="shared" si="849"/>
        <v>0</v>
      </c>
      <c r="O539" s="720">
        <f t="shared" si="849"/>
        <v>0</v>
      </c>
      <c r="P539" s="720">
        <f t="shared" si="849"/>
        <v>0</v>
      </c>
      <c r="Q539" s="720">
        <f t="shared" si="849"/>
        <v>0</v>
      </c>
      <c r="R539" s="720">
        <f t="shared" si="849"/>
        <v>0</v>
      </c>
      <c r="S539" s="720">
        <f t="shared" si="849"/>
        <v>0</v>
      </c>
      <c r="T539" s="720">
        <f t="shared" si="849"/>
        <v>0</v>
      </c>
      <c r="U539" s="720">
        <f t="shared" si="849"/>
        <v>0</v>
      </c>
      <c r="V539" s="720">
        <f t="shared" si="849"/>
        <v>0</v>
      </c>
      <c r="W539" s="720">
        <f t="shared" si="849"/>
        <v>0</v>
      </c>
      <c r="X539" s="720">
        <f t="shared" si="849"/>
        <v>0</v>
      </c>
      <c r="Y539" s="720">
        <f t="shared" si="849"/>
        <v>0</v>
      </c>
      <c r="Z539" s="720">
        <f t="shared" si="849"/>
        <v>0</v>
      </c>
      <c r="AA539" s="720">
        <f t="shared" si="812"/>
        <v>0</v>
      </c>
      <c r="AB539" s="720">
        <f t="shared" si="847"/>
        <v>0</v>
      </c>
      <c r="AC539" s="720">
        <f t="shared" ref="AC539:AU539" si="850">$E539*AC608</f>
        <v>0</v>
      </c>
      <c r="AD539" s="720">
        <f t="shared" si="850"/>
        <v>0</v>
      </c>
      <c r="AE539" s="720">
        <f t="shared" si="850"/>
        <v>0</v>
      </c>
      <c r="AF539" s="720">
        <f t="shared" si="850"/>
        <v>0</v>
      </c>
      <c r="AG539" s="720">
        <f t="shared" si="850"/>
        <v>0</v>
      </c>
      <c r="AH539" s="720">
        <f t="shared" si="850"/>
        <v>0</v>
      </c>
      <c r="AI539" s="720">
        <f t="shared" si="850"/>
        <v>0</v>
      </c>
      <c r="AJ539" s="720">
        <f t="shared" si="850"/>
        <v>0</v>
      </c>
      <c r="AK539" s="720">
        <f t="shared" si="850"/>
        <v>0</v>
      </c>
      <c r="AL539" s="720">
        <f t="shared" si="850"/>
        <v>0</v>
      </c>
      <c r="AM539" s="720">
        <f t="shared" si="850"/>
        <v>0</v>
      </c>
      <c r="AN539" s="720">
        <f t="shared" si="850"/>
        <v>0</v>
      </c>
      <c r="AO539" s="720">
        <f t="shared" si="850"/>
        <v>0</v>
      </c>
      <c r="AP539" s="720">
        <f t="shared" si="850"/>
        <v>0</v>
      </c>
      <c r="AQ539" s="720">
        <f t="shared" si="850"/>
        <v>0</v>
      </c>
      <c r="AR539" s="720">
        <f t="shared" si="850"/>
        <v>0</v>
      </c>
      <c r="AS539" s="720">
        <f t="shared" si="850"/>
        <v>0</v>
      </c>
      <c r="AT539" s="720">
        <f t="shared" si="850"/>
        <v>0</v>
      </c>
      <c r="AU539" s="720">
        <f t="shared" si="850"/>
        <v>0</v>
      </c>
      <c r="AV539" s="720">
        <f t="shared" si="814"/>
        <v>0</v>
      </c>
      <c r="AW539" s="720"/>
      <c r="AX539" s="720"/>
      <c r="AY539" s="720"/>
      <c r="AZ539" s="720"/>
      <c r="BA539" s="720"/>
      <c r="BB539" s="720"/>
      <c r="BC539" s="720"/>
      <c r="BD539" s="720"/>
      <c r="BE539" s="720"/>
      <c r="BF539" s="720"/>
      <c r="BG539" s="720"/>
      <c r="BH539" s="720"/>
      <c r="BI539" s="720"/>
      <c r="BJ539" s="720"/>
      <c r="BK539" s="720"/>
      <c r="BL539" s="720"/>
      <c r="BM539" s="720"/>
      <c r="BN539" s="720"/>
      <c r="BO539" s="720"/>
      <c r="BP539" s="720"/>
      <c r="BQ539" s="720"/>
    </row>
    <row r="540" spans="1:69" s="400" customFormat="1" ht="12.75">
      <c r="A540" s="1372" t="s">
        <v>138</v>
      </c>
      <c r="B540" s="424" t="s">
        <v>1421</v>
      </c>
      <c r="C540" s="1349">
        <f ca="1">'I4 BO ASSETS'!O37</f>
        <v>0</v>
      </c>
      <c r="D540" s="720">
        <f t="shared" ref="D540:E559" si="851">$C540*D609</f>
        <v>0</v>
      </c>
      <c r="E540" s="720">
        <f t="shared" si="851"/>
        <v>0</v>
      </c>
      <c r="F540" s="720">
        <f t="shared" si="810"/>
        <v>0</v>
      </c>
      <c r="G540" s="720">
        <f t="shared" si="845"/>
        <v>0</v>
      </c>
      <c r="H540" s="720">
        <f t="shared" ref="H540:Z540" si="852">$D540*H609</f>
        <v>0</v>
      </c>
      <c r="I540" s="720">
        <f t="shared" si="852"/>
        <v>0</v>
      </c>
      <c r="J540" s="720">
        <f t="shared" si="852"/>
        <v>0</v>
      </c>
      <c r="K540" s="720">
        <f t="shared" si="852"/>
        <v>0</v>
      </c>
      <c r="L540" s="720">
        <f t="shared" si="852"/>
        <v>0</v>
      </c>
      <c r="M540" s="720">
        <f t="shared" si="852"/>
        <v>0</v>
      </c>
      <c r="N540" s="720">
        <f t="shared" si="852"/>
        <v>0</v>
      </c>
      <c r="O540" s="720">
        <f t="shared" si="852"/>
        <v>0</v>
      </c>
      <c r="P540" s="720">
        <f t="shared" si="852"/>
        <v>0</v>
      </c>
      <c r="Q540" s="720">
        <f t="shared" si="852"/>
        <v>0</v>
      </c>
      <c r="R540" s="720">
        <f t="shared" si="852"/>
        <v>0</v>
      </c>
      <c r="S540" s="720">
        <f t="shared" si="852"/>
        <v>0</v>
      </c>
      <c r="T540" s="720">
        <f t="shared" si="852"/>
        <v>0</v>
      </c>
      <c r="U540" s="720">
        <f t="shared" si="852"/>
        <v>0</v>
      </c>
      <c r="V540" s="720">
        <f t="shared" si="852"/>
        <v>0</v>
      </c>
      <c r="W540" s="720">
        <f t="shared" si="852"/>
        <v>0</v>
      </c>
      <c r="X540" s="720">
        <f t="shared" si="852"/>
        <v>0</v>
      </c>
      <c r="Y540" s="720">
        <f t="shared" si="852"/>
        <v>0</v>
      </c>
      <c r="Z540" s="720">
        <f t="shared" si="852"/>
        <v>0</v>
      </c>
      <c r="AA540" s="720">
        <f t="shared" si="812"/>
        <v>0</v>
      </c>
      <c r="AB540" s="720">
        <f t="shared" si="847"/>
        <v>0</v>
      </c>
      <c r="AC540" s="720">
        <f t="shared" ref="AC540:AU540" si="853">$E540*AC609</f>
        <v>0</v>
      </c>
      <c r="AD540" s="720">
        <f t="shared" si="853"/>
        <v>0</v>
      </c>
      <c r="AE540" s="720">
        <f t="shared" si="853"/>
        <v>0</v>
      </c>
      <c r="AF540" s="720">
        <f t="shared" si="853"/>
        <v>0</v>
      </c>
      <c r="AG540" s="720">
        <f t="shared" si="853"/>
        <v>0</v>
      </c>
      <c r="AH540" s="720">
        <f t="shared" si="853"/>
        <v>0</v>
      </c>
      <c r="AI540" s="720">
        <f t="shared" si="853"/>
        <v>0</v>
      </c>
      <c r="AJ540" s="720">
        <f t="shared" si="853"/>
        <v>0</v>
      </c>
      <c r="AK540" s="720">
        <f t="shared" si="853"/>
        <v>0</v>
      </c>
      <c r="AL540" s="720">
        <f t="shared" si="853"/>
        <v>0</v>
      </c>
      <c r="AM540" s="720">
        <f t="shared" si="853"/>
        <v>0</v>
      </c>
      <c r="AN540" s="720">
        <f t="shared" si="853"/>
        <v>0</v>
      </c>
      <c r="AO540" s="720">
        <f t="shared" si="853"/>
        <v>0</v>
      </c>
      <c r="AP540" s="720">
        <f t="shared" si="853"/>
        <v>0</v>
      </c>
      <c r="AQ540" s="720">
        <f t="shared" si="853"/>
        <v>0</v>
      </c>
      <c r="AR540" s="720">
        <f t="shared" si="853"/>
        <v>0</v>
      </c>
      <c r="AS540" s="720">
        <f t="shared" si="853"/>
        <v>0</v>
      </c>
      <c r="AT540" s="720">
        <f t="shared" si="853"/>
        <v>0</v>
      </c>
      <c r="AU540" s="720">
        <f t="shared" si="853"/>
        <v>0</v>
      </c>
      <c r="AV540" s="720">
        <f t="shared" si="814"/>
        <v>0</v>
      </c>
      <c r="AW540" s="720"/>
      <c r="AX540" s="720"/>
      <c r="AY540" s="720"/>
      <c r="AZ540" s="720"/>
      <c r="BA540" s="720"/>
      <c r="BB540" s="720"/>
      <c r="BC540" s="720"/>
      <c r="BD540" s="720"/>
      <c r="BE540" s="720"/>
      <c r="BF540" s="720"/>
      <c r="BG540" s="720"/>
      <c r="BH540" s="720"/>
      <c r="BI540" s="720"/>
      <c r="BJ540" s="720"/>
      <c r="BK540" s="720"/>
      <c r="BL540" s="720"/>
      <c r="BM540" s="720"/>
      <c r="BN540" s="720"/>
      <c r="BO540" s="720"/>
      <c r="BP540" s="720"/>
      <c r="BQ540" s="720"/>
    </row>
    <row r="541" spans="1:69" s="400" customFormat="1" ht="12.75">
      <c r="A541" s="1372">
        <v>1830</v>
      </c>
      <c r="B541" s="424" t="s">
        <v>427</v>
      </c>
      <c r="C541" s="1349">
        <f ca="1">'I4 BO ASSETS'!O38</f>
        <v>0</v>
      </c>
      <c r="D541" s="720">
        <f t="shared" si="851"/>
        <v>0</v>
      </c>
      <c r="E541" s="720">
        <f t="shared" si="851"/>
        <v>0</v>
      </c>
      <c r="F541" s="720">
        <f t="shared" si="810"/>
        <v>0</v>
      </c>
      <c r="G541" s="720">
        <f t="shared" si="845"/>
        <v>0</v>
      </c>
      <c r="H541" s="720">
        <f t="shared" ref="H541:Z541" si="854">$D541*H610</f>
        <v>0</v>
      </c>
      <c r="I541" s="720">
        <f t="shared" si="854"/>
        <v>0</v>
      </c>
      <c r="J541" s="720">
        <f t="shared" si="854"/>
        <v>0</v>
      </c>
      <c r="K541" s="720">
        <f t="shared" si="854"/>
        <v>0</v>
      </c>
      <c r="L541" s="720">
        <f t="shared" si="854"/>
        <v>0</v>
      </c>
      <c r="M541" s="720">
        <f t="shared" si="854"/>
        <v>0</v>
      </c>
      <c r="N541" s="720">
        <f t="shared" si="854"/>
        <v>0</v>
      </c>
      <c r="O541" s="720">
        <f t="shared" si="854"/>
        <v>0</v>
      </c>
      <c r="P541" s="720">
        <f t="shared" si="854"/>
        <v>0</v>
      </c>
      <c r="Q541" s="720">
        <f t="shared" si="854"/>
        <v>0</v>
      </c>
      <c r="R541" s="720">
        <f t="shared" si="854"/>
        <v>0</v>
      </c>
      <c r="S541" s="720">
        <f t="shared" si="854"/>
        <v>0</v>
      </c>
      <c r="T541" s="720">
        <f t="shared" si="854"/>
        <v>0</v>
      </c>
      <c r="U541" s="720">
        <f t="shared" si="854"/>
        <v>0</v>
      </c>
      <c r="V541" s="720">
        <f t="shared" si="854"/>
        <v>0</v>
      </c>
      <c r="W541" s="720">
        <f t="shared" si="854"/>
        <v>0</v>
      </c>
      <c r="X541" s="720">
        <f t="shared" si="854"/>
        <v>0</v>
      </c>
      <c r="Y541" s="720">
        <f t="shared" si="854"/>
        <v>0</v>
      </c>
      <c r="Z541" s="720">
        <f t="shared" si="854"/>
        <v>0</v>
      </c>
      <c r="AA541" s="720">
        <f t="shared" si="812"/>
        <v>0</v>
      </c>
      <c r="AB541" s="720">
        <f t="shared" si="847"/>
        <v>0</v>
      </c>
      <c r="AC541" s="720">
        <f t="shared" ref="AC541:AU541" si="855">$E541*AC610</f>
        <v>0</v>
      </c>
      <c r="AD541" s="720">
        <f t="shared" si="855"/>
        <v>0</v>
      </c>
      <c r="AE541" s="720">
        <f t="shared" si="855"/>
        <v>0</v>
      </c>
      <c r="AF541" s="720">
        <f t="shared" si="855"/>
        <v>0</v>
      </c>
      <c r="AG541" s="720">
        <f t="shared" si="855"/>
        <v>0</v>
      </c>
      <c r="AH541" s="720">
        <f t="shared" si="855"/>
        <v>0</v>
      </c>
      <c r="AI541" s="720">
        <f t="shared" si="855"/>
        <v>0</v>
      </c>
      <c r="AJ541" s="720">
        <f t="shared" si="855"/>
        <v>0</v>
      </c>
      <c r="AK541" s="720">
        <f t="shared" si="855"/>
        <v>0</v>
      </c>
      <c r="AL541" s="720">
        <f t="shared" si="855"/>
        <v>0</v>
      </c>
      <c r="AM541" s="720">
        <f t="shared" si="855"/>
        <v>0</v>
      </c>
      <c r="AN541" s="720">
        <f t="shared" si="855"/>
        <v>0</v>
      </c>
      <c r="AO541" s="720">
        <f t="shared" si="855"/>
        <v>0</v>
      </c>
      <c r="AP541" s="720">
        <f t="shared" si="855"/>
        <v>0</v>
      </c>
      <c r="AQ541" s="720">
        <f t="shared" si="855"/>
        <v>0</v>
      </c>
      <c r="AR541" s="720">
        <f t="shared" si="855"/>
        <v>0</v>
      </c>
      <c r="AS541" s="720">
        <f t="shared" si="855"/>
        <v>0</v>
      </c>
      <c r="AT541" s="720">
        <f t="shared" si="855"/>
        <v>0</v>
      </c>
      <c r="AU541" s="720">
        <f t="shared" si="855"/>
        <v>0</v>
      </c>
      <c r="AV541" s="720">
        <f t="shared" si="814"/>
        <v>0</v>
      </c>
      <c r="AW541" s="720"/>
      <c r="AX541" s="720"/>
      <c r="AY541" s="720"/>
      <c r="AZ541" s="720"/>
      <c r="BA541" s="720"/>
      <c r="BB541" s="720"/>
      <c r="BC541" s="720"/>
      <c r="BD541" s="720"/>
      <c r="BE541" s="720"/>
      <c r="BF541" s="720"/>
      <c r="BG541" s="720"/>
      <c r="BH541" s="720"/>
      <c r="BI541" s="720"/>
      <c r="BJ541" s="720"/>
      <c r="BK541" s="720"/>
      <c r="BL541" s="720"/>
      <c r="BM541" s="720"/>
      <c r="BN541" s="720"/>
      <c r="BO541" s="720"/>
      <c r="BP541" s="720"/>
      <c r="BQ541" s="720"/>
    </row>
    <row r="542" spans="1:69" s="400" customFormat="1" ht="25.5">
      <c r="A542" s="1372" t="s">
        <v>139</v>
      </c>
      <c r="B542" s="424" t="s">
        <v>1422</v>
      </c>
      <c r="C542" s="1349">
        <f ca="1">'I4 BO ASSETS'!O39</f>
        <v>0</v>
      </c>
      <c r="D542" s="720">
        <f t="shared" si="851"/>
        <v>0</v>
      </c>
      <c r="E542" s="720">
        <f t="shared" si="851"/>
        <v>0</v>
      </c>
      <c r="F542" s="720">
        <f t="shared" si="810"/>
        <v>0</v>
      </c>
      <c r="G542" s="720">
        <f t="shared" si="845"/>
        <v>0</v>
      </c>
      <c r="H542" s="720">
        <f t="shared" ref="H542:Z542" si="856">$D542*H611</f>
        <v>0</v>
      </c>
      <c r="I542" s="720">
        <f t="shared" si="856"/>
        <v>0</v>
      </c>
      <c r="J542" s="720">
        <f t="shared" si="856"/>
        <v>0</v>
      </c>
      <c r="K542" s="720">
        <f t="shared" si="856"/>
        <v>0</v>
      </c>
      <c r="L542" s="720">
        <f t="shared" si="856"/>
        <v>0</v>
      </c>
      <c r="M542" s="720">
        <f t="shared" si="856"/>
        <v>0</v>
      </c>
      <c r="N542" s="720">
        <f t="shared" si="856"/>
        <v>0</v>
      </c>
      <c r="O542" s="720">
        <f t="shared" si="856"/>
        <v>0</v>
      </c>
      <c r="P542" s="720">
        <f t="shared" si="856"/>
        <v>0</v>
      </c>
      <c r="Q542" s="720">
        <f t="shared" si="856"/>
        <v>0</v>
      </c>
      <c r="R542" s="720">
        <f t="shared" si="856"/>
        <v>0</v>
      </c>
      <c r="S542" s="720">
        <f t="shared" si="856"/>
        <v>0</v>
      </c>
      <c r="T542" s="720">
        <f t="shared" si="856"/>
        <v>0</v>
      </c>
      <c r="U542" s="720">
        <f t="shared" si="856"/>
        <v>0</v>
      </c>
      <c r="V542" s="720">
        <f t="shared" si="856"/>
        <v>0</v>
      </c>
      <c r="W542" s="720">
        <f t="shared" si="856"/>
        <v>0</v>
      </c>
      <c r="X542" s="720">
        <f t="shared" si="856"/>
        <v>0</v>
      </c>
      <c r="Y542" s="720">
        <f t="shared" si="856"/>
        <v>0</v>
      </c>
      <c r="Z542" s="720">
        <f t="shared" si="856"/>
        <v>0</v>
      </c>
      <c r="AA542" s="720">
        <f t="shared" si="812"/>
        <v>0</v>
      </c>
      <c r="AB542" s="720">
        <f t="shared" si="847"/>
        <v>0</v>
      </c>
      <c r="AC542" s="720">
        <f t="shared" ref="AC542:AU542" si="857">$E542*AC611</f>
        <v>0</v>
      </c>
      <c r="AD542" s="720">
        <f t="shared" si="857"/>
        <v>0</v>
      </c>
      <c r="AE542" s="720">
        <f t="shared" si="857"/>
        <v>0</v>
      </c>
      <c r="AF542" s="720">
        <f t="shared" si="857"/>
        <v>0</v>
      </c>
      <c r="AG542" s="720">
        <f t="shared" si="857"/>
        <v>0</v>
      </c>
      <c r="AH542" s="720">
        <f t="shared" si="857"/>
        <v>0</v>
      </c>
      <c r="AI542" s="720">
        <f t="shared" si="857"/>
        <v>0</v>
      </c>
      <c r="AJ542" s="720">
        <f t="shared" si="857"/>
        <v>0</v>
      </c>
      <c r="AK542" s="720">
        <f t="shared" si="857"/>
        <v>0</v>
      </c>
      <c r="AL542" s="720">
        <f t="shared" si="857"/>
        <v>0</v>
      </c>
      <c r="AM542" s="720">
        <f t="shared" si="857"/>
        <v>0</v>
      </c>
      <c r="AN542" s="720">
        <f t="shared" si="857"/>
        <v>0</v>
      </c>
      <c r="AO542" s="720">
        <f t="shared" si="857"/>
        <v>0</v>
      </c>
      <c r="AP542" s="720">
        <f t="shared" si="857"/>
        <v>0</v>
      </c>
      <c r="AQ542" s="720">
        <f t="shared" si="857"/>
        <v>0</v>
      </c>
      <c r="AR542" s="720">
        <f t="shared" si="857"/>
        <v>0</v>
      </c>
      <c r="AS542" s="720">
        <f t="shared" si="857"/>
        <v>0</v>
      </c>
      <c r="AT542" s="720">
        <f t="shared" si="857"/>
        <v>0</v>
      </c>
      <c r="AU542" s="720">
        <f t="shared" si="857"/>
        <v>0</v>
      </c>
      <c r="AV542" s="720">
        <f t="shared" si="814"/>
        <v>0</v>
      </c>
      <c r="AW542" s="720"/>
      <c r="AX542" s="720"/>
      <c r="AY542" s="720"/>
      <c r="AZ542" s="720"/>
      <c r="BA542" s="720"/>
      <c r="BB542" s="720"/>
      <c r="BC542" s="720"/>
      <c r="BD542" s="720"/>
      <c r="BE542" s="720"/>
      <c r="BF542" s="720"/>
      <c r="BG542" s="720"/>
      <c r="BH542" s="720"/>
      <c r="BI542" s="720"/>
      <c r="BJ542" s="720"/>
      <c r="BK542" s="720"/>
      <c r="BL542" s="720"/>
      <c r="BM542" s="720"/>
      <c r="BN542" s="720"/>
      <c r="BO542" s="720"/>
      <c r="BP542" s="720"/>
      <c r="BQ542" s="720"/>
    </row>
    <row r="543" spans="1:69" s="400" customFormat="1" ht="12.75">
      <c r="A543" s="1372" t="s">
        <v>140</v>
      </c>
      <c r="B543" s="424" t="s">
        <v>1423</v>
      </c>
      <c r="C543" s="1349">
        <f ca="1">'I4 BO ASSETS'!O40</f>
        <v>0</v>
      </c>
      <c r="D543" s="720">
        <f t="shared" si="851"/>
        <v>0</v>
      </c>
      <c r="E543" s="720">
        <f t="shared" si="851"/>
        <v>0</v>
      </c>
      <c r="F543" s="720">
        <f t="shared" si="810"/>
        <v>0</v>
      </c>
      <c r="G543" s="720">
        <f t="shared" si="845"/>
        <v>0</v>
      </c>
      <c r="H543" s="720">
        <f t="shared" ref="H543:Z543" si="858">$D543*H612</f>
        <v>0</v>
      </c>
      <c r="I543" s="720">
        <f t="shared" si="858"/>
        <v>0</v>
      </c>
      <c r="J543" s="720">
        <f t="shared" si="858"/>
        <v>0</v>
      </c>
      <c r="K543" s="720">
        <f t="shared" si="858"/>
        <v>0</v>
      </c>
      <c r="L543" s="720">
        <f t="shared" si="858"/>
        <v>0</v>
      </c>
      <c r="M543" s="720">
        <f t="shared" si="858"/>
        <v>0</v>
      </c>
      <c r="N543" s="720">
        <f t="shared" si="858"/>
        <v>0</v>
      </c>
      <c r="O543" s="720">
        <f t="shared" si="858"/>
        <v>0</v>
      </c>
      <c r="P543" s="720">
        <f t="shared" si="858"/>
        <v>0</v>
      </c>
      <c r="Q543" s="720">
        <f t="shared" si="858"/>
        <v>0</v>
      </c>
      <c r="R543" s="720">
        <f t="shared" si="858"/>
        <v>0</v>
      </c>
      <c r="S543" s="720">
        <f t="shared" si="858"/>
        <v>0</v>
      </c>
      <c r="T543" s="720">
        <f t="shared" si="858"/>
        <v>0</v>
      </c>
      <c r="U543" s="720">
        <f t="shared" si="858"/>
        <v>0</v>
      </c>
      <c r="V543" s="720">
        <f t="shared" si="858"/>
        <v>0</v>
      </c>
      <c r="W543" s="720">
        <f t="shared" si="858"/>
        <v>0</v>
      </c>
      <c r="X543" s="720">
        <f t="shared" si="858"/>
        <v>0</v>
      </c>
      <c r="Y543" s="720">
        <f t="shared" si="858"/>
        <v>0</v>
      </c>
      <c r="Z543" s="720">
        <f t="shared" si="858"/>
        <v>0</v>
      </c>
      <c r="AA543" s="720">
        <f t="shared" si="812"/>
        <v>0</v>
      </c>
      <c r="AB543" s="720">
        <f t="shared" si="847"/>
        <v>0</v>
      </c>
      <c r="AC543" s="720">
        <f t="shared" ref="AC543:AU543" si="859">$E543*AC612</f>
        <v>0</v>
      </c>
      <c r="AD543" s="720">
        <f t="shared" si="859"/>
        <v>0</v>
      </c>
      <c r="AE543" s="720">
        <f t="shared" si="859"/>
        <v>0</v>
      </c>
      <c r="AF543" s="720">
        <f t="shared" si="859"/>
        <v>0</v>
      </c>
      <c r="AG543" s="720">
        <f t="shared" si="859"/>
        <v>0</v>
      </c>
      <c r="AH543" s="720">
        <f t="shared" si="859"/>
        <v>0</v>
      </c>
      <c r="AI543" s="720">
        <f t="shared" si="859"/>
        <v>0</v>
      </c>
      <c r="AJ543" s="720">
        <f t="shared" si="859"/>
        <v>0</v>
      </c>
      <c r="AK543" s="720">
        <f t="shared" si="859"/>
        <v>0</v>
      </c>
      <c r="AL543" s="720">
        <f t="shared" si="859"/>
        <v>0</v>
      </c>
      <c r="AM543" s="720">
        <f t="shared" si="859"/>
        <v>0</v>
      </c>
      <c r="AN543" s="720">
        <f t="shared" si="859"/>
        <v>0</v>
      </c>
      <c r="AO543" s="720">
        <f t="shared" si="859"/>
        <v>0</v>
      </c>
      <c r="AP543" s="720">
        <f t="shared" si="859"/>
        <v>0</v>
      </c>
      <c r="AQ543" s="720">
        <f t="shared" si="859"/>
        <v>0</v>
      </c>
      <c r="AR543" s="720">
        <f t="shared" si="859"/>
        <v>0</v>
      </c>
      <c r="AS543" s="720">
        <f t="shared" si="859"/>
        <v>0</v>
      </c>
      <c r="AT543" s="720">
        <f t="shared" si="859"/>
        <v>0</v>
      </c>
      <c r="AU543" s="720">
        <f t="shared" si="859"/>
        <v>0</v>
      </c>
      <c r="AV543" s="720">
        <f t="shared" si="814"/>
        <v>0</v>
      </c>
      <c r="AW543" s="720"/>
      <c r="AX543" s="720"/>
      <c r="AY543" s="720"/>
      <c r="AZ543" s="720"/>
      <c r="BA543" s="720"/>
      <c r="BB543" s="720"/>
      <c r="BC543" s="720"/>
      <c r="BD543" s="720"/>
      <c r="BE543" s="720"/>
      <c r="BF543" s="720"/>
      <c r="BG543" s="720"/>
      <c r="BH543" s="720"/>
      <c r="BI543" s="720"/>
      <c r="BJ543" s="720"/>
      <c r="BK543" s="720"/>
      <c r="BL543" s="720"/>
      <c r="BM543" s="720"/>
      <c r="BN543" s="720"/>
      <c r="BO543" s="720"/>
      <c r="BP543" s="720"/>
      <c r="BQ543" s="720"/>
    </row>
    <row r="544" spans="1:69" s="400" customFormat="1" ht="12.75">
      <c r="A544" s="1372" t="s">
        <v>141</v>
      </c>
      <c r="B544" s="424" t="s">
        <v>1447</v>
      </c>
      <c r="C544" s="1349">
        <f ca="1">'I4 BO ASSETS'!O41</f>
        <v>0</v>
      </c>
      <c r="D544" s="720">
        <f t="shared" si="851"/>
        <v>0</v>
      </c>
      <c r="E544" s="720">
        <f t="shared" si="851"/>
        <v>0</v>
      </c>
      <c r="F544" s="720">
        <f t="shared" si="810"/>
        <v>0</v>
      </c>
      <c r="G544" s="720">
        <f t="shared" si="845"/>
        <v>0</v>
      </c>
      <c r="H544" s="720">
        <f t="shared" ref="H544:Z544" si="860">$D544*H613</f>
        <v>0</v>
      </c>
      <c r="I544" s="720">
        <f t="shared" si="860"/>
        <v>0</v>
      </c>
      <c r="J544" s="720">
        <f t="shared" si="860"/>
        <v>0</v>
      </c>
      <c r="K544" s="720">
        <f t="shared" si="860"/>
        <v>0</v>
      </c>
      <c r="L544" s="720">
        <f t="shared" si="860"/>
        <v>0</v>
      </c>
      <c r="M544" s="720">
        <f t="shared" si="860"/>
        <v>0</v>
      </c>
      <c r="N544" s="720">
        <f t="shared" si="860"/>
        <v>0</v>
      </c>
      <c r="O544" s="720">
        <f t="shared" si="860"/>
        <v>0</v>
      </c>
      <c r="P544" s="720">
        <f t="shared" si="860"/>
        <v>0</v>
      </c>
      <c r="Q544" s="720">
        <f t="shared" si="860"/>
        <v>0</v>
      </c>
      <c r="R544" s="720">
        <f t="shared" si="860"/>
        <v>0</v>
      </c>
      <c r="S544" s="720">
        <f t="shared" si="860"/>
        <v>0</v>
      </c>
      <c r="T544" s="720">
        <f t="shared" si="860"/>
        <v>0</v>
      </c>
      <c r="U544" s="720">
        <f t="shared" si="860"/>
        <v>0</v>
      </c>
      <c r="V544" s="720">
        <f t="shared" si="860"/>
        <v>0</v>
      </c>
      <c r="W544" s="720">
        <f t="shared" si="860"/>
        <v>0</v>
      </c>
      <c r="X544" s="720">
        <f t="shared" si="860"/>
        <v>0</v>
      </c>
      <c r="Y544" s="720">
        <f t="shared" si="860"/>
        <v>0</v>
      </c>
      <c r="Z544" s="720">
        <f t="shared" si="860"/>
        <v>0</v>
      </c>
      <c r="AA544" s="720">
        <f t="shared" si="812"/>
        <v>0</v>
      </c>
      <c r="AB544" s="720">
        <f t="shared" si="847"/>
        <v>0</v>
      </c>
      <c r="AC544" s="720">
        <f t="shared" ref="AC544:AU544" si="861">$E544*AC613</f>
        <v>0</v>
      </c>
      <c r="AD544" s="720">
        <f t="shared" si="861"/>
        <v>0</v>
      </c>
      <c r="AE544" s="720">
        <f t="shared" si="861"/>
        <v>0</v>
      </c>
      <c r="AF544" s="720">
        <f t="shared" si="861"/>
        <v>0</v>
      </c>
      <c r="AG544" s="720">
        <f t="shared" si="861"/>
        <v>0</v>
      </c>
      <c r="AH544" s="720">
        <f t="shared" si="861"/>
        <v>0</v>
      </c>
      <c r="AI544" s="720">
        <f t="shared" si="861"/>
        <v>0</v>
      </c>
      <c r="AJ544" s="720">
        <f t="shared" si="861"/>
        <v>0</v>
      </c>
      <c r="AK544" s="720">
        <f t="shared" si="861"/>
        <v>0</v>
      </c>
      <c r="AL544" s="720">
        <f t="shared" si="861"/>
        <v>0</v>
      </c>
      <c r="AM544" s="720">
        <f t="shared" si="861"/>
        <v>0</v>
      </c>
      <c r="AN544" s="720">
        <f t="shared" si="861"/>
        <v>0</v>
      </c>
      <c r="AO544" s="720">
        <f t="shared" si="861"/>
        <v>0</v>
      </c>
      <c r="AP544" s="720">
        <f t="shared" si="861"/>
        <v>0</v>
      </c>
      <c r="AQ544" s="720">
        <f t="shared" si="861"/>
        <v>0</v>
      </c>
      <c r="AR544" s="720">
        <f t="shared" si="861"/>
        <v>0</v>
      </c>
      <c r="AS544" s="720">
        <f t="shared" si="861"/>
        <v>0</v>
      </c>
      <c r="AT544" s="720">
        <f t="shared" si="861"/>
        <v>0</v>
      </c>
      <c r="AU544" s="720">
        <f t="shared" si="861"/>
        <v>0</v>
      </c>
      <c r="AV544" s="720">
        <f t="shared" si="814"/>
        <v>0</v>
      </c>
      <c r="AW544" s="720"/>
      <c r="AX544" s="720"/>
      <c r="AY544" s="720"/>
      <c r="AZ544" s="720"/>
      <c r="BA544" s="720"/>
      <c r="BB544" s="720"/>
      <c r="BC544" s="720"/>
      <c r="BD544" s="720"/>
      <c r="BE544" s="720"/>
      <c r="BF544" s="720"/>
      <c r="BG544" s="720"/>
      <c r="BH544" s="720"/>
      <c r="BI544" s="720"/>
      <c r="BJ544" s="720"/>
      <c r="BK544" s="720"/>
      <c r="BL544" s="720"/>
      <c r="BM544" s="720"/>
      <c r="BN544" s="720"/>
      <c r="BO544" s="720"/>
      <c r="BP544" s="720"/>
      <c r="BQ544" s="720"/>
    </row>
    <row r="545" spans="1:69" s="400" customFormat="1" ht="12.75">
      <c r="A545" s="1372">
        <v>1835</v>
      </c>
      <c r="B545" s="424" t="s">
        <v>413</v>
      </c>
      <c r="C545" s="1349">
        <f ca="1">'I4 BO ASSETS'!O42</f>
        <v>0</v>
      </c>
      <c r="D545" s="720">
        <f t="shared" si="851"/>
        <v>0</v>
      </c>
      <c r="E545" s="720">
        <f t="shared" si="851"/>
        <v>0</v>
      </c>
      <c r="F545" s="720">
        <f t="shared" si="810"/>
        <v>0</v>
      </c>
      <c r="G545" s="720">
        <f t="shared" si="845"/>
        <v>0</v>
      </c>
      <c r="H545" s="720">
        <f t="shared" ref="H545:Z545" si="862">$D545*H614</f>
        <v>0</v>
      </c>
      <c r="I545" s="720">
        <f t="shared" si="862"/>
        <v>0</v>
      </c>
      <c r="J545" s="720">
        <f t="shared" si="862"/>
        <v>0</v>
      </c>
      <c r="K545" s="720">
        <f t="shared" si="862"/>
        <v>0</v>
      </c>
      <c r="L545" s="720">
        <f t="shared" si="862"/>
        <v>0</v>
      </c>
      <c r="M545" s="720">
        <f t="shared" si="862"/>
        <v>0</v>
      </c>
      <c r="N545" s="720">
        <f t="shared" si="862"/>
        <v>0</v>
      </c>
      <c r="O545" s="720">
        <f t="shared" si="862"/>
        <v>0</v>
      </c>
      <c r="P545" s="720">
        <f t="shared" si="862"/>
        <v>0</v>
      </c>
      <c r="Q545" s="720">
        <f t="shared" si="862"/>
        <v>0</v>
      </c>
      <c r="R545" s="720">
        <f t="shared" si="862"/>
        <v>0</v>
      </c>
      <c r="S545" s="720">
        <f t="shared" si="862"/>
        <v>0</v>
      </c>
      <c r="T545" s="720">
        <f t="shared" si="862"/>
        <v>0</v>
      </c>
      <c r="U545" s="720">
        <f t="shared" si="862"/>
        <v>0</v>
      </c>
      <c r="V545" s="720">
        <f t="shared" si="862"/>
        <v>0</v>
      </c>
      <c r="W545" s="720">
        <f t="shared" si="862"/>
        <v>0</v>
      </c>
      <c r="X545" s="720">
        <f t="shared" si="862"/>
        <v>0</v>
      </c>
      <c r="Y545" s="720">
        <f t="shared" si="862"/>
        <v>0</v>
      </c>
      <c r="Z545" s="720">
        <f t="shared" si="862"/>
        <v>0</v>
      </c>
      <c r="AA545" s="720">
        <f t="shared" si="812"/>
        <v>0</v>
      </c>
      <c r="AB545" s="720">
        <f t="shared" si="847"/>
        <v>0</v>
      </c>
      <c r="AC545" s="720">
        <f t="shared" ref="AC545:AU545" si="863">$E545*AC614</f>
        <v>0</v>
      </c>
      <c r="AD545" s="720">
        <f t="shared" si="863"/>
        <v>0</v>
      </c>
      <c r="AE545" s="720">
        <f t="shared" si="863"/>
        <v>0</v>
      </c>
      <c r="AF545" s="720">
        <f t="shared" si="863"/>
        <v>0</v>
      </c>
      <c r="AG545" s="720">
        <f t="shared" si="863"/>
        <v>0</v>
      </c>
      <c r="AH545" s="720">
        <f t="shared" si="863"/>
        <v>0</v>
      </c>
      <c r="AI545" s="720">
        <f t="shared" si="863"/>
        <v>0</v>
      </c>
      <c r="AJ545" s="720">
        <f t="shared" si="863"/>
        <v>0</v>
      </c>
      <c r="AK545" s="720">
        <f t="shared" si="863"/>
        <v>0</v>
      </c>
      <c r="AL545" s="720">
        <f t="shared" si="863"/>
        <v>0</v>
      </c>
      <c r="AM545" s="720">
        <f t="shared" si="863"/>
        <v>0</v>
      </c>
      <c r="AN545" s="720">
        <f t="shared" si="863"/>
        <v>0</v>
      </c>
      <c r="AO545" s="720">
        <f t="shared" si="863"/>
        <v>0</v>
      </c>
      <c r="AP545" s="720">
        <f t="shared" si="863"/>
        <v>0</v>
      </c>
      <c r="AQ545" s="720">
        <f t="shared" si="863"/>
        <v>0</v>
      </c>
      <c r="AR545" s="720">
        <f t="shared" si="863"/>
        <v>0</v>
      </c>
      <c r="AS545" s="720">
        <f t="shared" si="863"/>
        <v>0</v>
      </c>
      <c r="AT545" s="720">
        <f t="shared" si="863"/>
        <v>0</v>
      </c>
      <c r="AU545" s="720">
        <f t="shared" si="863"/>
        <v>0</v>
      </c>
      <c r="AV545" s="720">
        <f t="shared" si="814"/>
        <v>0</v>
      </c>
      <c r="AW545" s="720"/>
      <c r="AX545" s="720"/>
      <c r="AY545" s="720"/>
      <c r="AZ545" s="720"/>
      <c r="BA545" s="720"/>
      <c r="BB545" s="720"/>
      <c r="BC545" s="720"/>
      <c r="BD545" s="720"/>
      <c r="BE545" s="720"/>
      <c r="BF545" s="720"/>
      <c r="BG545" s="720"/>
      <c r="BH545" s="720"/>
      <c r="BI545" s="720"/>
      <c r="BJ545" s="720"/>
      <c r="BK545" s="720"/>
      <c r="BL545" s="720"/>
      <c r="BM545" s="720"/>
      <c r="BN545" s="720"/>
      <c r="BO545" s="720"/>
      <c r="BP545" s="720"/>
      <c r="BQ545" s="720"/>
    </row>
    <row r="546" spans="1:69" s="400" customFormat="1" ht="25.5">
      <c r="A546" s="1372" t="s">
        <v>142</v>
      </c>
      <c r="B546" s="424" t="s">
        <v>1448</v>
      </c>
      <c r="C546" s="1349">
        <f ca="1">'I4 BO ASSETS'!O43</f>
        <v>0</v>
      </c>
      <c r="D546" s="720">
        <f t="shared" si="851"/>
        <v>0</v>
      </c>
      <c r="E546" s="720">
        <f t="shared" si="851"/>
        <v>0</v>
      </c>
      <c r="F546" s="720">
        <f t="shared" si="810"/>
        <v>0</v>
      </c>
      <c r="G546" s="720">
        <f t="shared" si="845"/>
        <v>0</v>
      </c>
      <c r="H546" s="720">
        <f t="shared" ref="H546:Z546" si="864">$D546*H615</f>
        <v>0</v>
      </c>
      <c r="I546" s="720">
        <f t="shared" si="864"/>
        <v>0</v>
      </c>
      <c r="J546" s="720">
        <f t="shared" si="864"/>
        <v>0</v>
      </c>
      <c r="K546" s="720">
        <f t="shared" si="864"/>
        <v>0</v>
      </c>
      <c r="L546" s="720">
        <f t="shared" si="864"/>
        <v>0</v>
      </c>
      <c r="M546" s="720">
        <f t="shared" si="864"/>
        <v>0</v>
      </c>
      <c r="N546" s="720">
        <f t="shared" si="864"/>
        <v>0</v>
      </c>
      <c r="O546" s="720">
        <f t="shared" si="864"/>
        <v>0</v>
      </c>
      <c r="P546" s="720">
        <f t="shared" si="864"/>
        <v>0</v>
      </c>
      <c r="Q546" s="720">
        <f t="shared" si="864"/>
        <v>0</v>
      </c>
      <c r="R546" s="720">
        <f t="shared" si="864"/>
        <v>0</v>
      </c>
      <c r="S546" s="720">
        <f t="shared" si="864"/>
        <v>0</v>
      </c>
      <c r="T546" s="720">
        <f t="shared" si="864"/>
        <v>0</v>
      </c>
      <c r="U546" s="720">
        <f t="shared" si="864"/>
        <v>0</v>
      </c>
      <c r="V546" s="720">
        <f t="shared" si="864"/>
        <v>0</v>
      </c>
      <c r="W546" s="720">
        <f t="shared" si="864"/>
        <v>0</v>
      </c>
      <c r="X546" s="720">
        <f t="shared" si="864"/>
        <v>0</v>
      </c>
      <c r="Y546" s="720">
        <f t="shared" si="864"/>
        <v>0</v>
      </c>
      <c r="Z546" s="720">
        <f t="shared" si="864"/>
        <v>0</v>
      </c>
      <c r="AA546" s="720">
        <f t="shared" si="812"/>
        <v>0</v>
      </c>
      <c r="AB546" s="720">
        <f t="shared" si="847"/>
        <v>0</v>
      </c>
      <c r="AC546" s="720">
        <f t="shared" ref="AC546:AU546" si="865">$E546*AC615</f>
        <v>0</v>
      </c>
      <c r="AD546" s="720">
        <f t="shared" si="865"/>
        <v>0</v>
      </c>
      <c r="AE546" s="720">
        <f t="shared" si="865"/>
        <v>0</v>
      </c>
      <c r="AF546" s="720">
        <f t="shared" si="865"/>
        <v>0</v>
      </c>
      <c r="AG546" s="720">
        <f t="shared" si="865"/>
        <v>0</v>
      </c>
      <c r="AH546" s="720">
        <f t="shared" si="865"/>
        <v>0</v>
      </c>
      <c r="AI546" s="720">
        <f t="shared" si="865"/>
        <v>0</v>
      </c>
      <c r="AJ546" s="720">
        <f t="shared" si="865"/>
        <v>0</v>
      </c>
      <c r="AK546" s="720">
        <f t="shared" si="865"/>
        <v>0</v>
      </c>
      <c r="AL546" s="720">
        <f t="shared" si="865"/>
        <v>0</v>
      </c>
      <c r="AM546" s="720">
        <f t="shared" si="865"/>
        <v>0</v>
      </c>
      <c r="AN546" s="720">
        <f t="shared" si="865"/>
        <v>0</v>
      </c>
      <c r="AO546" s="720">
        <f t="shared" si="865"/>
        <v>0</v>
      </c>
      <c r="AP546" s="720">
        <f t="shared" si="865"/>
        <v>0</v>
      </c>
      <c r="AQ546" s="720">
        <f t="shared" si="865"/>
        <v>0</v>
      </c>
      <c r="AR546" s="720">
        <f t="shared" si="865"/>
        <v>0</v>
      </c>
      <c r="AS546" s="720">
        <f t="shared" si="865"/>
        <v>0</v>
      </c>
      <c r="AT546" s="720">
        <f t="shared" si="865"/>
        <v>0</v>
      </c>
      <c r="AU546" s="720">
        <f t="shared" si="865"/>
        <v>0</v>
      </c>
      <c r="AV546" s="720">
        <f t="shared" si="814"/>
        <v>0</v>
      </c>
      <c r="AW546" s="720"/>
      <c r="AX546" s="720"/>
      <c r="AY546" s="720"/>
      <c r="AZ546" s="720"/>
      <c r="BA546" s="720"/>
      <c r="BB546" s="720"/>
      <c r="BC546" s="720"/>
      <c r="BD546" s="720"/>
      <c r="BE546" s="720"/>
      <c r="BF546" s="720"/>
      <c r="BG546" s="720"/>
      <c r="BH546" s="720"/>
      <c r="BI546" s="720"/>
      <c r="BJ546" s="720"/>
      <c r="BK546" s="720"/>
      <c r="BL546" s="720"/>
      <c r="BM546" s="720"/>
      <c r="BN546" s="720"/>
      <c r="BO546" s="720"/>
      <c r="BP546" s="720"/>
      <c r="BQ546" s="720"/>
    </row>
    <row r="547" spans="1:69" s="400" customFormat="1" ht="25.5">
      <c r="A547" s="1372" t="s">
        <v>143</v>
      </c>
      <c r="B547" s="424" t="s">
        <v>1449</v>
      </c>
      <c r="C547" s="1349">
        <f ca="1">'I4 BO ASSETS'!O44</f>
        <v>0</v>
      </c>
      <c r="D547" s="720">
        <f t="shared" si="851"/>
        <v>0</v>
      </c>
      <c r="E547" s="720">
        <f t="shared" si="851"/>
        <v>0</v>
      </c>
      <c r="F547" s="720">
        <f t="shared" si="810"/>
        <v>0</v>
      </c>
      <c r="G547" s="720">
        <f t="shared" si="845"/>
        <v>0</v>
      </c>
      <c r="H547" s="720">
        <f t="shared" ref="H547:Z547" si="866">$D547*H616</f>
        <v>0</v>
      </c>
      <c r="I547" s="720">
        <f t="shared" si="866"/>
        <v>0</v>
      </c>
      <c r="J547" s="720">
        <f t="shared" si="866"/>
        <v>0</v>
      </c>
      <c r="K547" s="720">
        <f t="shared" si="866"/>
        <v>0</v>
      </c>
      <c r="L547" s="720">
        <f t="shared" si="866"/>
        <v>0</v>
      </c>
      <c r="M547" s="720">
        <f t="shared" si="866"/>
        <v>0</v>
      </c>
      <c r="N547" s="720">
        <f t="shared" si="866"/>
        <v>0</v>
      </c>
      <c r="O547" s="720">
        <f t="shared" si="866"/>
        <v>0</v>
      </c>
      <c r="P547" s="720">
        <f t="shared" si="866"/>
        <v>0</v>
      </c>
      <c r="Q547" s="720">
        <f t="shared" si="866"/>
        <v>0</v>
      </c>
      <c r="R547" s="720">
        <f t="shared" si="866"/>
        <v>0</v>
      </c>
      <c r="S547" s="720">
        <f t="shared" si="866"/>
        <v>0</v>
      </c>
      <c r="T547" s="720">
        <f t="shared" si="866"/>
        <v>0</v>
      </c>
      <c r="U547" s="720">
        <f t="shared" si="866"/>
        <v>0</v>
      </c>
      <c r="V547" s="720">
        <f t="shared" si="866"/>
        <v>0</v>
      </c>
      <c r="W547" s="720">
        <f t="shared" si="866"/>
        <v>0</v>
      </c>
      <c r="X547" s="720">
        <f t="shared" si="866"/>
        <v>0</v>
      </c>
      <c r="Y547" s="720">
        <f t="shared" si="866"/>
        <v>0</v>
      </c>
      <c r="Z547" s="720">
        <f t="shared" si="866"/>
        <v>0</v>
      </c>
      <c r="AA547" s="720">
        <f t="shared" si="812"/>
        <v>0</v>
      </c>
      <c r="AB547" s="720">
        <f t="shared" si="847"/>
        <v>0</v>
      </c>
      <c r="AC547" s="720">
        <f t="shared" ref="AC547:AU547" si="867">$E547*AC616</f>
        <v>0</v>
      </c>
      <c r="AD547" s="720">
        <f t="shared" si="867"/>
        <v>0</v>
      </c>
      <c r="AE547" s="720">
        <f t="shared" si="867"/>
        <v>0</v>
      </c>
      <c r="AF547" s="720">
        <f t="shared" si="867"/>
        <v>0</v>
      </c>
      <c r="AG547" s="720">
        <f t="shared" si="867"/>
        <v>0</v>
      </c>
      <c r="AH547" s="720">
        <f t="shared" si="867"/>
        <v>0</v>
      </c>
      <c r="AI547" s="720">
        <f t="shared" si="867"/>
        <v>0</v>
      </c>
      <c r="AJ547" s="720">
        <f t="shared" si="867"/>
        <v>0</v>
      </c>
      <c r="AK547" s="720">
        <f t="shared" si="867"/>
        <v>0</v>
      </c>
      <c r="AL547" s="720">
        <f t="shared" si="867"/>
        <v>0</v>
      </c>
      <c r="AM547" s="720">
        <f t="shared" si="867"/>
        <v>0</v>
      </c>
      <c r="AN547" s="720">
        <f t="shared" si="867"/>
        <v>0</v>
      </c>
      <c r="AO547" s="720">
        <f t="shared" si="867"/>
        <v>0</v>
      </c>
      <c r="AP547" s="720">
        <f t="shared" si="867"/>
        <v>0</v>
      </c>
      <c r="AQ547" s="720">
        <f t="shared" si="867"/>
        <v>0</v>
      </c>
      <c r="AR547" s="720">
        <f t="shared" si="867"/>
        <v>0</v>
      </c>
      <c r="AS547" s="720">
        <f t="shared" si="867"/>
        <v>0</v>
      </c>
      <c r="AT547" s="720">
        <f t="shared" si="867"/>
        <v>0</v>
      </c>
      <c r="AU547" s="720">
        <f t="shared" si="867"/>
        <v>0</v>
      </c>
      <c r="AV547" s="720">
        <f t="shared" si="814"/>
        <v>0</v>
      </c>
      <c r="AW547" s="720"/>
      <c r="AX547" s="720"/>
      <c r="AY547" s="720"/>
      <c r="AZ547" s="720"/>
      <c r="BA547" s="720"/>
      <c r="BB547" s="720"/>
      <c r="BC547" s="720"/>
      <c r="BD547" s="720"/>
      <c r="BE547" s="720"/>
      <c r="BF547" s="720"/>
      <c r="BG547" s="720"/>
      <c r="BH547" s="720"/>
      <c r="BI547" s="720"/>
      <c r="BJ547" s="720"/>
      <c r="BK547" s="720"/>
      <c r="BL547" s="720"/>
      <c r="BM547" s="720"/>
      <c r="BN547" s="720"/>
      <c r="BO547" s="720"/>
      <c r="BP547" s="720"/>
      <c r="BQ547" s="720"/>
    </row>
    <row r="548" spans="1:69" s="400" customFormat="1" ht="25.5">
      <c r="A548" s="1372" t="s">
        <v>144</v>
      </c>
      <c r="B548" s="424" t="s">
        <v>1450</v>
      </c>
      <c r="C548" s="1349">
        <f ca="1">'I4 BO ASSETS'!O45</f>
        <v>0</v>
      </c>
      <c r="D548" s="720">
        <f t="shared" si="851"/>
        <v>0</v>
      </c>
      <c r="E548" s="720">
        <f t="shared" si="851"/>
        <v>0</v>
      </c>
      <c r="F548" s="720">
        <f t="shared" si="810"/>
        <v>0</v>
      </c>
      <c r="G548" s="720">
        <f t="shared" si="845"/>
        <v>0</v>
      </c>
      <c r="H548" s="720">
        <f t="shared" ref="H548:Z548" si="868">$D548*H617</f>
        <v>0</v>
      </c>
      <c r="I548" s="720">
        <f t="shared" si="868"/>
        <v>0</v>
      </c>
      <c r="J548" s="720">
        <f t="shared" si="868"/>
        <v>0</v>
      </c>
      <c r="K548" s="720">
        <f t="shared" si="868"/>
        <v>0</v>
      </c>
      <c r="L548" s="720">
        <f t="shared" si="868"/>
        <v>0</v>
      </c>
      <c r="M548" s="720">
        <f t="shared" si="868"/>
        <v>0</v>
      </c>
      <c r="N548" s="720">
        <f t="shared" si="868"/>
        <v>0</v>
      </c>
      <c r="O548" s="720">
        <f t="shared" si="868"/>
        <v>0</v>
      </c>
      <c r="P548" s="720">
        <f t="shared" si="868"/>
        <v>0</v>
      </c>
      <c r="Q548" s="720">
        <f t="shared" si="868"/>
        <v>0</v>
      </c>
      <c r="R548" s="720">
        <f t="shared" si="868"/>
        <v>0</v>
      </c>
      <c r="S548" s="720">
        <f t="shared" si="868"/>
        <v>0</v>
      </c>
      <c r="T548" s="720">
        <f t="shared" si="868"/>
        <v>0</v>
      </c>
      <c r="U548" s="720">
        <f t="shared" si="868"/>
        <v>0</v>
      </c>
      <c r="V548" s="720">
        <f t="shared" si="868"/>
        <v>0</v>
      </c>
      <c r="W548" s="720">
        <f t="shared" si="868"/>
        <v>0</v>
      </c>
      <c r="X548" s="720">
        <f t="shared" si="868"/>
        <v>0</v>
      </c>
      <c r="Y548" s="720">
        <f t="shared" si="868"/>
        <v>0</v>
      </c>
      <c r="Z548" s="720">
        <f t="shared" si="868"/>
        <v>0</v>
      </c>
      <c r="AA548" s="720">
        <f t="shared" si="812"/>
        <v>0</v>
      </c>
      <c r="AB548" s="720">
        <f t="shared" si="847"/>
        <v>0</v>
      </c>
      <c r="AC548" s="720">
        <f t="shared" ref="AC548:AU548" si="869">$E548*AC617</f>
        <v>0</v>
      </c>
      <c r="AD548" s="720">
        <f t="shared" si="869"/>
        <v>0</v>
      </c>
      <c r="AE548" s="720">
        <f t="shared" si="869"/>
        <v>0</v>
      </c>
      <c r="AF548" s="720">
        <f t="shared" si="869"/>
        <v>0</v>
      </c>
      <c r="AG548" s="720">
        <f t="shared" si="869"/>
        <v>0</v>
      </c>
      <c r="AH548" s="720">
        <f t="shared" si="869"/>
        <v>0</v>
      </c>
      <c r="AI548" s="720">
        <f t="shared" si="869"/>
        <v>0</v>
      </c>
      <c r="AJ548" s="720">
        <f t="shared" si="869"/>
        <v>0</v>
      </c>
      <c r="AK548" s="720">
        <f t="shared" si="869"/>
        <v>0</v>
      </c>
      <c r="AL548" s="720">
        <f t="shared" si="869"/>
        <v>0</v>
      </c>
      <c r="AM548" s="720">
        <f t="shared" si="869"/>
        <v>0</v>
      </c>
      <c r="AN548" s="720">
        <f t="shared" si="869"/>
        <v>0</v>
      </c>
      <c r="AO548" s="720">
        <f t="shared" si="869"/>
        <v>0</v>
      </c>
      <c r="AP548" s="720">
        <f t="shared" si="869"/>
        <v>0</v>
      </c>
      <c r="AQ548" s="720">
        <f t="shared" si="869"/>
        <v>0</v>
      </c>
      <c r="AR548" s="720">
        <f t="shared" si="869"/>
        <v>0</v>
      </c>
      <c r="AS548" s="720">
        <f t="shared" si="869"/>
        <v>0</v>
      </c>
      <c r="AT548" s="720">
        <f t="shared" si="869"/>
        <v>0</v>
      </c>
      <c r="AU548" s="720">
        <f t="shared" si="869"/>
        <v>0</v>
      </c>
      <c r="AV548" s="720">
        <f t="shared" si="814"/>
        <v>0</v>
      </c>
      <c r="AW548" s="720"/>
      <c r="AX548" s="720"/>
      <c r="AY548" s="720"/>
      <c r="AZ548" s="720"/>
      <c r="BA548" s="720"/>
      <c r="BB548" s="720"/>
      <c r="BC548" s="720"/>
      <c r="BD548" s="720"/>
      <c r="BE548" s="720"/>
      <c r="BF548" s="720"/>
      <c r="BG548" s="720"/>
      <c r="BH548" s="720"/>
      <c r="BI548" s="720"/>
      <c r="BJ548" s="720"/>
      <c r="BK548" s="720"/>
      <c r="BL548" s="720"/>
      <c r="BM548" s="720"/>
      <c r="BN548" s="720"/>
      <c r="BO548" s="720"/>
      <c r="BP548" s="720"/>
      <c r="BQ548" s="720"/>
    </row>
    <row r="549" spans="1:69" s="400" customFormat="1" ht="12.75">
      <c r="A549" s="1372">
        <v>1840</v>
      </c>
      <c r="B549" s="424" t="s">
        <v>414</v>
      </c>
      <c r="C549" s="1349">
        <f ca="1">'I4 BO ASSETS'!O46</f>
        <v>0</v>
      </c>
      <c r="D549" s="720">
        <f t="shared" si="851"/>
        <v>0</v>
      </c>
      <c r="E549" s="720">
        <f t="shared" si="851"/>
        <v>0</v>
      </c>
      <c r="F549" s="720">
        <f t="shared" si="810"/>
        <v>0</v>
      </c>
      <c r="G549" s="720">
        <f t="shared" si="845"/>
        <v>0</v>
      </c>
      <c r="H549" s="720">
        <f t="shared" ref="H549:Z549" si="870">$D549*H618</f>
        <v>0</v>
      </c>
      <c r="I549" s="720">
        <f t="shared" si="870"/>
        <v>0</v>
      </c>
      <c r="J549" s="720">
        <f t="shared" si="870"/>
        <v>0</v>
      </c>
      <c r="K549" s="720">
        <f t="shared" si="870"/>
        <v>0</v>
      </c>
      <c r="L549" s="720">
        <f t="shared" si="870"/>
        <v>0</v>
      </c>
      <c r="M549" s="720">
        <f t="shared" si="870"/>
        <v>0</v>
      </c>
      <c r="N549" s="720">
        <f t="shared" si="870"/>
        <v>0</v>
      </c>
      <c r="O549" s="720">
        <f t="shared" si="870"/>
        <v>0</v>
      </c>
      <c r="P549" s="720">
        <f t="shared" si="870"/>
        <v>0</v>
      </c>
      <c r="Q549" s="720">
        <f t="shared" si="870"/>
        <v>0</v>
      </c>
      <c r="R549" s="720">
        <f t="shared" si="870"/>
        <v>0</v>
      </c>
      <c r="S549" s="720">
        <f t="shared" si="870"/>
        <v>0</v>
      </c>
      <c r="T549" s="720">
        <f t="shared" si="870"/>
        <v>0</v>
      </c>
      <c r="U549" s="720">
        <f t="shared" si="870"/>
        <v>0</v>
      </c>
      <c r="V549" s="720">
        <f t="shared" si="870"/>
        <v>0</v>
      </c>
      <c r="W549" s="720">
        <f t="shared" si="870"/>
        <v>0</v>
      </c>
      <c r="X549" s="720">
        <f t="shared" si="870"/>
        <v>0</v>
      </c>
      <c r="Y549" s="720">
        <f t="shared" si="870"/>
        <v>0</v>
      </c>
      <c r="Z549" s="720">
        <f t="shared" si="870"/>
        <v>0</v>
      </c>
      <c r="AA549" s="720">
        <f t="shared" si="812"/>
        <v>0</v>
      </c>
      <c r="AB549" s="720">
        <f t="shared" si="847"/>
        <v>0</v>
      </c>
      <c r="AC549" s="720">
        <f t="shared" ref="AC549:AU549" si="871">$E549*AC618</f>
        <v>0</v>
      </c>
      <c r="AD549" s="720">
        <f t="shared" si="871"/>
        <v>0</v>
      </c>
      <c r="AE549" s="720">
        <f t="shared" si="871"/>
        <v>0</v>
      </c>
      <c r="AF549" s="720">
        <f t="shared" si="871"/>
        <v>0</v>
      </c>
      <c r="AG549" s="720">
        <f t="shared" si="871"/>
        <v>0</v>
      </c>
      <c r="AH549" s="720">
        <f t="shared" si="871"/>
        <v>0</v>
      </c>
      <c r="AI549" s="720">
        <f t="shared" si="871"/>
        <v>0</v>
      </c>
      <c r="AJ549" s="720">
        <f t="shared" si="871"/>
        <v>0</v>
      </c>
      <c r="AK549" s="720">
        <f t="shared" si="871"/>
        <v>0</v>
      </c>
      <c r="AL549" s="720">
        <f t="shared" si="871"/>
        <v>0</v>
      </c>
      <c r="AM549" s="720">
        <f t="shared" si="871"/>
        <v>0</v>
      </c>
      <c r="AN549" s="720">
        <f t="shared" si="871"/>
        <v>0</v>
      </c>
      <c r="AO549" s="720">
        <f t="shared" si="871"/>
        <v>0</v>
      </c>
      <c r="AP549" s="720">
        <f t="shared" si="871"/>
        <v>0</v>
      </c>
      <c r="AQ549" s="720">
        <f t="shared" si="871"/>
        <v>0</v>
      </c>
      <c r="AR549" s="720">
        <f t="shared" si="871"/>
        <v>0</v>
      </c>
      <c r="AS549" s="720">
        <f t="shared" si="871"/>
        <v>0</v>
      </c>
      <c r="AT549" s="720">
        <f t="shared" si="871"/>
        <v>0</v>
      </c>
      <c r="AU549" s="720">
        <f t="shared" si="871"/>
        <v>0</v>
      </c>
      <c r="AV549" s="720">
        <f t="shared" si="814"/>
        <v>0</v>
      </c>
      <c r="AW549" s="720"/>
      <c r="AX549" s="720"/>
      <c r="AY549" s="720"/>
      <c r="AZ549" s="720"/>
      <c r="BA549" s="720"/>
      <c r="BB549" s="720"/>
      <c r="BC549" s="720"/>
      <c r="BD549" s="720"/>
      <c r="BE549" s="720"/>
      <c r="BF549" s="720"/>
      <c r="BG549" s="720"/>
      <c r="BH549" s="720"/>
      <c r="BI549" s="720"/>
      <c r="BJ549" s="720"/>
      <c r="BK549" s="720"/>
      <c r="BL549" s="720"/>
      <c r="BM549" s="720"/>
      <c r="BN549" s="720"/>
      <c r="BO549" s="720"/>
      <c r="BP549" s="720"/>
      <c r="BQ549" s="720"/>
    </row>
    <row r="550" spans="1:69" s="400" customFormat="1" ht="12.75">
      <c r="A550" s="1372" t="s">
        <v>145</v>
      </c>
      <c r="B550" s="424" t="s">
        <v>1451</v>
      </c>
      <c r="C550" s="1349">
        <f ca="1">'I4 BO ASSETS'!O47</f>
        <v>0</v>
      </c>
      <c r="D550" s="720">
        <f t="shared" si="851"/>
        <v>0</v>
      </c>
      <c r="E550" s="720">
        <f t="shared" si="851"/>
        <v>0</v>
      </c>
      <c r="F550" s="720">
        <f t="shared" si="810"/>
        <v>0</v>
      </c>
      <c r="G550" s="720">
        <f t="shared" si="845"/>
        <v>0</v>
      </c>
      <c r="H550" s="720">
        <f t="shared" ref="H550:Z550" si="872">$D550*H619</f>
        <v>0</v>
      </c>
      <c r="I550" s="720">
        <f t="shared" si="872"/>
        <v>0</v>
      </c>
      <c r="J550" s="720">
        <f t="shared" si="872"/>
        <v>0</v>
      </c>
      <c r="K550" s="720">
        <f t="shared" si="872"/>
        <v>0</v>
      </c>
      <c r="L550" s="720">
        <f t="shared" si="872"/>
        <v>0</v>
      </c>
      <c r="M550" s="720">
        <f t="shared" si="872"/>
        <v>0</v>
      </c>
      <c r="N550" s="720">
        <f t="shared" si="872"/>
        <v>0</v>
      </c>
      <c r="O550" s="720">
        <f t="shared" si="872"/>
        <v>0</v>
      </c>
      <c r="P550" s="720">
        <f t="shared" si="872"/>
        <v>0</v>
      </c>
      <c r="Q550" s="720">
        <f t="shared" si="872"/>
        <v>0</v>
      </c>
      <c r="R550" s="720">
        <f t="shared" si="872"/>
        <v>0</v>
      </c>
      <c r="S550" s="720">
        <f t="shared" si="872"/>
        <v>0</v>
      </c>
      <c r="T550" s="720">
        <f t="shared" si="872"/>
        <v>0</v>
      </c>
      <c r="U550" s="720">
        <f t="shared" si="872"/>
        <v>0</v>
      </c>
      <c r="V550" s="720">
        <f t="shared" si="872"/>
        <v>0</v>
      </c>
      <c r="W550" s="720">
        <f t="shared" si="872"/>
        <v>0</v>
      </c>
      <c r="X550" s="720">
        <f t="shared" si="872"/>
        <v>0</v>
      </c>
      <c r="Y550" s="720">
        <f t="shared" si="872"/>
        <v>0</v>
      </c>
      <c r="Z550" s="720">
        <f t="shared" si="872"/>
        <v>0</v>
      </c>
      <c r="AA550" s="720">
        <f t="shared" si="812"/>
        <v>0</v>
      </c>
      <c r="AB550" s="720">
        <f t="shared" si="847"/>
        <v>0</v>
      </c>
      <c r="AC550" s="720">
        <f t="shared" ref="AC550:AU550" si="873">$E550*AC619</f>
        <v>0</v>
      </c>
      <c r="AD550" s="720">
        <f t="shared" si="873"/>
        <v>0</v>
      </c>
      <c r="AE550" s="720">
        <f t="shared" si="873"/>
        <v>0</v>
      </c>
      <c r="AF550" s="720">
        <f t="shared" si="873"/>
        <v>0</v>
      </c>
      <c r="AG550" s="720">
        <f t="shared" si="873"/>
        <v>0</v>
      </c>
      <c r="AH550" s="720">
        <f t="shared" si="873"/>
        <v>0</v>
      </c>
      <c r="AI550" s="720">
        <f t="shared" si="873"/>
        <v>0</v>
      </c>
      <c r="AJ550" s="720">
        <f t="shared" si="873"/>
        <v>0</v>
      </c>
      <c r="AK550" s="720">
        <f t="shared" si="873"/>
        <v>0</v>
      </c>
      <c r="AL550" s="720">
        <f t="shared" si="873"/>
        <v>0</v>
      </c>
      <c r="AM550" s="720">
        <f t="shared" si="873"/>
        <v>0</v>
      </c>
      <c r="AN550" s="720">
        <f t="shared" si="873"/>
        <v>0</v>
      </c>
      <c r="AO550" s="720">
        <f t="shared" si="873"/>
        <v>0</v>
      </c>
      <c r="AP550" s="720">
        <f t="shared" si="873"/>
        <v>0</v>
      </c>
      <c r="AQ550" s="720">
        <f t="shared" si="873"/>
        <v>0</v>
      </c>
      <c r="AR550" s="720">
        <f t="shared" si="873"/>
        <v>0</v>
      </c>
      <c r="AS550" s="720">
        <f t="shared" si="873"/>
        <v>0</v>
      </c>
      <c r="AT550" s="720">
        <f t="shared" si="873"/>
        <v>0</v>
      </c>
      <c r="AU550" s="720">
        <f t="shared" si="873"/>
        <v>0</v>
      </c>
      <c r="AV550" s="720">
        <f t="shared" si="814"/>
        <v>0</v>
      </c>
      <c r="AW550" s="720"/>
      <c r="AX550" s="720"/>
      <c r="AY550" s="720"/>
      <c r="AZ550" s="720"/>
      <c r="BA550" s="720"/>
      <c r="BB550" s="720"/>
      <c r="BC550" s="720"/>
      <c r="BD550" s="720"/>
      <c r="BE550" s="720"/>
      <c r="BF550" s="720"/>
      <c r="BG550" s="720"/>
      <c r="BH550" s="720"/>
      <c r="BI550" s="720"/>
      <c r="BJ550" s="720"/>
      <c r="BK550" s="720"/>
      <c r="BL550" s="720"/>
      <c r="BM550" s="720"/>
      <c r="BN550" s="720"/>
      <c r="BO550" s="720"/>
      <c r="BP550" s="720"/>
      <c r="BQ550" s="720"/>
    </row>
    <row r="551" spans="1:69" s="400" customFormat="1" ht="12.75">
      <c r="A551" s="1372" t="s">
        <v>146</v>
      </c>
      <c r="B551" s="424" t="s">
        <v>1452</v>
      </c>
      <c r="C551" s="1349">
        <f ca="1">'I4 BO ASSETS'!O48</f>
        <v>0</v>
      </c>
      <c r="D551" s="720">
        <f t="shared" si="851"/>
        <v>0</v>
      </c>
      <c r="E551" s="720">
        <f t="shared" si="851"/>
        <v>0</v>
      </c>
      <c r="F551" s="720">
        <f t="shared" si="810"/>
        <v>0</v>
      </c>
      <c r="G551" s="720">
        <f t="shared" si="845"/>
        <v>0</v>
      </c>
      <c r="H551" s="720">
        <f t="shared" ref="H551:Z551" si="874">$D551*H620</f>
        <v>0</v>
      </c>
      <c r="I551" s="720">
        <f t="shared" si="874"/>
        <v>0</v>
      </c>
      <c r="J551" s="720">
        <f t="shared" si="874"/>
        <v>0</v>
      </c>
      <c r="K551" s="720">
        <f t="shared" si="874"/>
        <v>0</v>
      </c>
      <c r="L551" s="720">
        <f t="shared" si="874"/>
        <v>0</v>
      </c>
      <c r="M551" s="720">
        <f t="shared" si="874"/>
        <v>0</v>
      </c>
      <c r="N551" s="720">
        <f t="shared" si="874"/>
        <v>0</v>
      </c>
      <c r="O551" s="720">
        <f t="shared" si="874"/>
        <v>0</v>
      </c>
      <c r="P551" s="720">
        <f t="shared" si="874"/>
        <v>0</v>
      </c>
      <c r="Q551" s="720">
        <f t="shared" si="874"/>
        <v>0</v>
      </c>
      <c r="R551" s="720">
        <f t="shared" si="874"/>
        <v>0</v>
      </c>
      <c r="S551" s="720">
        <f t="shared" si="874"/>
        <v>0</v>
      </c>
      <c r="T551" s="720">
        <f t="shared" si="874"/>
        <v>0</v>
      </c>
      <c r="U551" s="720">
        <f t="shared" si="874"/>
        <v>0</v>
      </c>
      <c r="V551" s="720">
        <f t="shared" si="874"/>
        <v>0</v>
      </c>
      <c r="W551" s="720">
        <f t="shared" si="874"/>
        <v>0</v>
      </c>
      <c r="X551" s="720">
        <f t="shared" si="874"/>
        <v>0</v>
      </c>
      <c r="Y551" s="720">
        <f t="shared" si="874"/>
        <v>0</v>
      </c>
      <c r="Z551" s="720">
        <f t="shared" si="874"/>
        <v>0</v>
      </c>
      <c r="AA551" s="720">
        <f t="shared" si="812"/>
        <v>0</v>
      </c>
      <c r="AB551" s="720">
        <f t="shared" si="847"/>
        <v>0</v>
      </c>
      <c r="AC551" s="720">
        <f t="shared" ref="AC551:AU551" si="875">$E551*AC620</f>
        <v>0</v>
      </c>
      <c r="AD551" s="720">
        <f t="shared" si="875"/>
        <v>0</v>
      </c>
      <c r="AE551" s="720">
        <f t="shared" si="875"/>
        <v>0</v>
      </c>
      <c r="AF551" s="720">
        <f t="shared" si="875"/>
        <v>0</v>
      </c>
      <c r="AG551" s="720">
        <f t="shared" si="875"/>
        <v>0</v>
      </c>
      <c r="AH551" s="720">
        <f t="shared" si="875"/>
        <v>0</v>
      </c>
      <c r="AI551" s="720">
        <f t="shared" si="875"/>
        <v>0</v>
      </c>
      <c r="AJ551" s="720">
        <f t="shared" si="875"/>
        <v>0</v>
      </c>
      <c r="AK551" s="720">
        <f t="shared" si="875"/>
        <v>0</v>
      </c>
      <c r="AL551" s="720">
        <f t="shared" si="875"/>
        <v>0</v>
      </c>
      <c r="AM551" s="720">
        <f t="shared" si="875"/>
        <v>0</v>
      </c>
      <c r="AN551" s="720">
        <f t="shared" si="875"/>
        <v>0</v>
      </c>
      <c r="AO551" s="720">
        <f t="shared" si="875"/>
        <v>0</v>
      </c>
      <c r="AP551" s="720">
        <f t="shared" si="875"/>
        <v>0</v>
      </c>
      <c r="AQ551" s="720">
        <f t="shared" si="875"/>
        <v>0</v>
      </c>
      <c r="AR551" s="720">
        <f t="shared" si="875"/>
        <v>0</v>
      </c>
      <c r="AS551" s="720">
        <f t="shared" si="875"/>
        <v>0</v>
      </c>
      <c r="AT551" s="720">
        <f t="shared" si="875"/>
        <v>0</v>
      </c>
      <c r="AU551" s="720">
        <f t="shared" si="875"/>
        <v>0</v>
      </c>
      <c r="AV551" s="720">
        <f t="shared" si="814"/>
        <v>0</v>
      </c>
      <c r="AW551" s="720"/>
      <c r="AX551" s="720"/>
      <c r="AY551" s="720"/>
      <c r="AZ551" s="720"/>
      <c r="BA551" s="720"/>
      <c r="BB551" s="720"/>
      <c r="BC551" s="720"/>
      <c r="BD551" s="720"/>
      <c r="BE551" s="720"/>
      <c r="BF551" s="720"/>
      <c r="BG551" s="720"/>
      <c r="BH551" s="720"/>
      <c r="BI551" s="720"/>
      <c r="BJ551" s="720"/>
      <c r="BK551" s="720"/>
      <c r="BL551" s="720"/>
      <c r="BM551" s="720"/>
      <c r="BN551" s="720"/>
      <c r="BO551" s="720"/>
      <c r="BP551" s="720"/>
      <c r="BQ551" s="720"/>
    </row>
    <row r="552" spans="1:69" s="400" customFormat="1" ht="12.75">
      <c r="A552" s="1372" t="s">
        <v>147</v>
      </c>
      <c r="B552" s="424" t="s">
        <v>1453</v>
      </c>
      <c r="C552" s="1349">
        <f ca="1">'I4 BO ASSETS'!O49</f>
        <v>0</v>
      </c>
      <c r="D552" s="720">
        <f t="shared" si="851"/>
        <v>0</v>
      </c>
      <c r="E552" s="720">
        <f t="shared" si="851"/>
        <v>0</v>
      </c>
      <c r="F552" s="720">
        <f t="shared" si="810"/>
        <v>0</v>
      </c>
      <c r="G552" s="720">
        <f t="shared" si="845"/>
        <v>0</v>
      </c>
      <c r="H552" s="720">
        <f t="shared" ref="H552:Z552" si="876">$D552*H621</f>
        <v>0</v>
      </c>
      <c r="I552" s="720">
        <f t="shared" si="876"/>
        <v>0</v>
      </c>
      <c r="J552" s="720">
        <f t="shared" si="876"/>
        <v>0</v>
      </c>
      <c r="K552" s="720">
        <f t="shared" si="876"/>
        <v>0</v>
      </c>
      <c r="L552" s="720">
        <f t="shared" si="876"/>
        <v>0</v>
      </c>
      <c r="M552" s="720">
        <f t="shared" si="876"/>
        <v>0</v>
      </c>
      <c r="N552" s="720">
        <f t="shared" si="876"/>
        <v>0</v>
      </c>
      <c r="O552" s="720">
        <f t="shared" si="876"/>
        <v>0</v>
      </c>
      <c r="P552" s="720">
        <f t="shared" si="876"/>
        <v>0</v>
      </c>
      <c r="Q552" s="720">
        <f t="shared" si="876"/>
        <v>0</v>
      </c>
      <c r="R552" s="720">
        <f t="shared" si="876"/>
        <v>0</v>
      </c>
      <c r="S552" s="720">
        <f t="shared" si="876"/>
        <v>0</v>
      </c>
      <c r="T552" s="720">
        <f t="shared" si="876"/>
        <v>0</v>
      </c>
      <c r="U552" s="720">
        <f t="shared" si="876"/>
        <v>0</v>
      </c>
      <c r="V552" s="720">
        <f t="shared" si="876"/>
        <v>0</v>
      </c>
      <c r="W552" s="720">
        <f t="shared" si="876"/>
        <v>0</v>
      </c>
      <c r="X552" s="720">
        <f t="shared" si="876"/>
        <v>0</v>
      </c>
      <c r="Y552" s="720">
        <f t="shared" si="876"/>
        <v>0</v>
      </c>
      <c r="Z552" s="720">
        <f t="shared" si="876"/>
        <v>0</v>
      </c>
      <c r="AA552" s="720">
        <f t="shared" si="812"/>
        <v>0</v>
      </c>
      <c r="AB552" s="720">
        <f t="shared" si="847"/>
        <v>0</v>
      </c>
      <c r="AC552" s="720">
        <f t="shared" ref="AC552:AU552" si="877">$E552*AC621</f>
        <v>0</v>
      </c>
      <c r="AD552" s="720">
        <f t="shared" si="877"/>
        <v>0</v>
      </c>
      <c r="AE552" s="720">
        <f t="shared" si="877"/>
        <v>0</v>
      </c>
      <c r="AF552" s="720">
        <f t="shared" si="877"/>
        <v>0</v>
      </c>
      <c r="AG552" s="720">
        <f t="shared" si="877"/>
        <v>0</v>
      </c>
      <c r="AH552" s="720">
        <f t="shared" si="877"/>
        <v>0</v>
      </c>
      <c r="AI552" s="720">
        <f t="shared" si="877"/>
        <v>0</v>
      </c>
      <c r="AJ552" s="720">
        <f t="shared" si="877"/>
        <v>0</v>
      </c>
      <c r="AK552" s="720">
        <f t="shared" si="877"/>
        <v>0</v>
      </c>
      <c r="AL552" s="720">
        <f t="shared" si="877"/>
        <v>0</v>
      </c>
      <c r="AM552" s="720">
        <f t="shared" si="877"/>
        <v>0</v>
      </c>
      <c r="AN552" s="720">
        <f t="shared" si="877"/>
        <v>0</v>
      </c>
      <c r="AO552" s="720">
        <f t="shared" si="877"/>
        <v>0</v>
      </c>
      <c r="AP552" s="720">
        <f t="shared" si="877"/>
        <v>0</v>
      </c>
      <c r="AQ552" s="720">
        <f t="shared" si="877"/>
        <v>0</v>
      </c>
      <c r="AR552" s="720">
        <f t="shared" si="877"/>
        <v>0</v>
      </c>
      <c r="AS552" s="720">
        <f t="shared" si="877"/>
        <v>0</v>
      </c>
      <c r="AT552" s="720">
        <f t="shared" si="877"/>
        <v>0</v>
      </c>
      <c r="AU552" s="720">
        <f t="shared" si="877"/>
        <v>0</v>
      </c>
      <c r="AV552" s="720">
        <f t="shared" si="814"/>
        <v>0</v>
      </c>
      <c r="AW552" s="720"/>
      <c r="AX552" s="720"/>
      <c r="AY552" s="720"/>
      <c r="AZ552" s="720"/>
      <c r="BA552" s="720"/>
      <c r="BB552" s="720"/>
      <c r="BC552" s="720"/>
      <c r="BD552" s="720"/>
      <c r="BE552" s="720"/>
      <c r="BF552" s="720"/>
      <c r="BG552" s="720"/>
      <c r="BH552" s="720"/>
      <c r="BI552" s="720"/>
      <c r="BJ552" s="720"/>
      <c r="BK552" s="720"/>
      <c r="BL552" s="720"/>
      <c r="BM552" s="720"/>
      <c r="BN552" s="720"/>
      <c r="BO552" s="720"/>
      <c r="BP552" s="720"/>
      <c r="BQ552" s="720"/>
    </row>
    <row r="553" spans="1:69" s="400" customFormat="1" ht="12.75">
      <c r="A553" s="1372">
        <v>1845</v>
      </c>
      <c r="B553" s="424" t="s">
        <v>422</v>
      </c>
      <c r="C553" s="1349">
        <f ca="1">'I4 BO ASSETS'!O50</f>
        <v>0</v>
      </c>
      <c r="D553" s="720">
        <f t="shared" si="851"/>
        <v>0</v>
      </c>
      <c r="E553" s="720">
        <f t="shared" si="851"/>
        <v>0</v>
      </c>
      <c r="F553" s="720">
        <f t="shared" si="810"/>
        <v>0</v>
      </c>
      <c r="G553" s="720">
        <f t="shared" si="845"/>
        <v>0</v>
      </c>
      <c r="H553" s="720">
        <f t="shared" ref="H553:Z553" si="878">$D553*H622</f>
        <v>0</v>
      </c>
      <c r="I553" s="720">
        <f t="shared" si="878"/>
        <v>0</v>
      </c>
      <c r="J553" s="720">
        <f t="shared" si="878"/>
        <v>0</v>
      </c>
      <c r="K553" s="720">
        <f t="shared" si="878"/>
        <v>0</v>
      </c>
      <c r="L553" s="720">
        <f t="shared" si="878"/>
        <v>0</v>
      </c>
      <c r="M553" s="720">
        <f t="shared" si="878"/>
        <v>0</v>
      </c>
      <c r="N553" s="720">
        <f t="shared" si="878"/>
        <v>0</v>
      </c>
      <c r="O553" s="720">
        <f t="shared" si="878"/>
        <v>0</v>
      </c>
      <c r="P553" s="720">
        <f t="shared" si="878"/>
        <v>0</v>
      </c>
      <c r="Q553" s="720">
        <f t="shared" si="878"/>
        <v>0</v>
      </c>
      <c r="R553" s="720">
        <f t="shared" si="878"/>
        <v>0</v>
      </c>
      <c r="S553" s="720">
        <f t="shared" si="878"/>
        <v>0</v>
      </c>
      <c r="T553" s="720">
        <f t="shared" si="878"/>
        <v>0</v>
      </c>
      <c r="U553" s="720">
        <f t="shared" si="878"/>
        <v>0</v>
      </c>
      <c r="V553" s="720">
        <f t="shared" si="878"/>
        <v>0</v>
      </c>
      <c r="W553" s="720">
        <f t="shared" si="878"/>
        <v>0</v>
      </c>
      <c r="X553" s="720">
        <f t="shared" si="878"/>
        <v>0</v>
      </c>
      <c r="Y553" s="720">
        <f t="shared" si="878"/>
        <v>0</v>
      </c>
      <c r="Z553" s="720">
        <f t="shared" si="878"/>
        <v>0</v>
      </c>
      <c r="AA553" s="720">
        <f t="shared" si="812"/>
        <v>0</v>
      </c>
      <c r="AB553" s="720">
        <f t="shared" si="847"/>
        <v>0</v>
      </c>
      <c r="AC553" s="720">
        <f t="shared" ref="AC553:AU553" si="879">$E553*AC622</f>
        <v>0</v>
      </c>
      <c r="AD553" s="720">
        <f t="shared" si="879"/>
        <v>0</v>
      </c>
      <c r="AE553" s="720">
        <f t="shared" si="879"/>
        <v>0</v>
      </c>
      <c r="AF553" s="720">
        <f t="shared" si="879"/>
        <v>0</v>
      </c>
      <c r="AG553" s="720">
        <f t="shared" si="879"/>
        <v>0</v>
      </c>
      <c r="AH553" s="720">
        <f t="shared" si="879"/>
        <v>0</v>
      </c>
      <c r="AI553" s="720">
        <f t="shared" si="879"/>
        <v>0</v>
      </c>
      <c r="AJ553" s="720">
        <f t="shared" si="879"/>
        <v>0</v>
      </c>
      <c r="AK553" s="720">
        <f t="shared" si="879"/>
        <v>0</v>
      </c>
      <c r="AL553" s="720">
        <f t="shared" si="879"/>
        <v>0</v>
      </c>
      <c r="AM553" s="720">
        <f t="shared" si="879"/>
        <v>0</v>
      </c>
      <c r="AN553" s="720">
        <f t="shared" si="879"/>
        <v>0</v>
      </c>
      <c r="AO553" s="720">
        <f t="shared" si="879"/>
        <v>0</v>
      </c>
      <c r="AP553" s="720">
        <f t="shared" si="879"/>
        <v>0</v>
      </c>
      <c r="AQ553" s="720">
        <f t="shared" si="879"/>
        <v>0</v>
      </c>
      <c r="AR553" s="720">
        <f t="shared" si="879"/>
        <v>0</v>
      </c>
      <c r="AS553" s="720">
        <f t="shared" si="879"/>
        <v>0</v>
      </c>
      <c r="AT553" s="720">
        <f t="shared" si="879"/>
        <v>0</v>
      </c>
      <c r="AU553" s="720">
        <f t="shared" si="879"/>
        <v>0</v>
      </c>
      <c r="AV553" s="720">
        <f t="shared" si="814"/>
        <v>0</v>
      </c>
      <c r="AW553" s="720"/>
      <c r="AX553" s="720"/>
      <c r="AY553" s="720"/>
      <c r="AZ553" s="720"/>
      <c r="BA553" s="720"/>
      <c r="BB553" s="720"/>
      <c r="BC553" s="720"/>
      <c r="BD553" s="720"/>
      <c r="BE553" s="720"/>
      <c r="BF553" s="720"/>
      <c r="BG553" s="720"/>
      <c r="BH553" s="720"/>
      <c r="BI553" s="720"/>
      <c r="BJ553" s="720"/>
      <c r="BK553" s="720"/>
      <c r="BL553" s="720"/>
      <c r="BM553" s="720"/>
      <c r="BN553" s="720"/>
      <c r="BO553" s="720"/>
      <c r="BP553" s="720"/>
      <c r="BQ553" s="720"/>
    </row>
    <row r="554" spans="1:69" s="400" customFormat="1" ht="25.5">
      <c r="A554" s="1372" t="s">
        <v>148</v>
      </c>
      <c r="B554" s="424" t="s">
        <v>1454</v>
      </c>
      <c r="C554" s="1349">
        <f ca="1">'I4 BO ASSETS'!O51</f>
        <v>0</v>
      </c>
      <c r="D554" s="720">
        <f t="shared" si="851"/>
        <v>0</v>
      </c>
      <c r="E554" s="720">
        <f t="shared" si="851"/>
        <v>0</v>
      </c>
      <c r="F554" s="720">
        <f t="shared" si="810"/>
        <v>0</v>
      </c>
      <c r="G554" s="720">
        <f t="shared" si="845"/>
        <v>0</v>
      </c>
      <c r="H554" s="720">
        <f t="shared" ref="H554:Z554" si="880">$D554*H623</f>
        <v>0</v>
      </c>
      <c r="I554" s="720">
        <f t="shared" si="880"/>
        <v>0</v>
      </c>
      <c r="J554" s="720">
        <f t="shared" si="880"/>
        <v>0</v>
      </c>
      <c r="K554" s="720">
        <f t="shared" si="880"/>
        <v>0</v>
      </c>
      <c r="L554" s="720">
        <f t="shared" si="880"/>
        <v>0</v>
      </c>
      <c r="M554" s="720">
        <f t="shared" si="880"/>
        <v>0</v>
      </c>
      <c r="N554" s="720">
        <f t="shared" si="880"/>
        <v>0</v>
      </c>
      <c r="O554" s="720">
        <f t="shared" si="880"/>
        <v>0</v>
      </c>
      <c r="P554" s="720">
        <f t="shared" si="880"/>
        <v>0</v>
      </c>
      <c r="Q554" s="720">
        <f t="shared" si="880"/>
        <v>0</v>
      </c>
      <c r="R554" s="720">
        <f t="shared" si="880"/>
        <v>0</v>
      </c>
      <c r="S554" s="720">
        <f t="shared" si="880"/>
        <v>0</v>
      </c>
      <c r="T554" s="720">
        <f t="shared" si="880"/>
        <v>0</v>
      </c>
      <c r="U554" s="720">
        <f t="shared" si="880"/>
        <v>0</v>
      </c>
      <c r="V554" s="720">
        <f t="shared" si="880"/>
        <v>0</v>
      </c>
      <c r="W554" s="720">
        <f t="shared" si="880"/>
        <v>0</v>
      </c>
      <c r="X554" s="720">
        <f t="shared" si="880"/>
        <v>0</v>
      </c>
      <c r="Y554" s="720">
        <f t="shared" si="880"/>
        <v>0</v>
      </c>
      <c r="Z554" s="720">
        <f t="shared" si="880"/>
        <v>0</v>
      </c>
      <c r="AA554" s="720">
        <f t="shared" si="812"/>
        <v>0</v>
      </c>
      <c r="AB554" s="720">
        <f t="shared" si="847"/>
        <v>0</v>
      </c>
      <c r="AC554" s="720">
        <f t="shared" ref="AC554:AU554" si="881">$E554*AC623</f>
        <v>0</v>
      </c>
      <c r="AD554" s="720">
        <f t="shared" si="881"/>
        <v>0</v>
      </c>
      <c r="AE554" s="720">
        <f t="shared" si="881"/>
        <v>0</v>
      </c>
      <c r="AF554" s="720">
        <f t="shared" si="881"/>
        <v>0</v>
      </c>
      <c r="AG554" s="720">
        <f t="shared" si="881"/>
        <v>0</v>
      </c>
      <c r="AH554" s="720">
        <f t="shared" si="881"/>
        <v>0</v>
      </c>
      <c r="AI554" s="720">
        <f t="shared" si="881"/>
        <v>0</v>
      </c>
      <c r="AJ554" s="720">
        <f t="shared" si="881"/>
        <v>0</v>
      </c>
      <c r="AK554" s="720">
        <f t="shared" si="881"/>
        <v>0</v>
      </c>
      <c r="AL554" s="720">
        <f t="shared" si="881"/>
        <v>0</v>
      </c>
      <c r="AM554" s="720">
        <f t="shared" si="881"/>
        <v>0</v>
      </c>
      <c r="AN554" s="720">
        <f t="shared" si="881"/>
        <v>0</v>
      </c>
      <c r="AO554" s="720">
        <f t="shared" si="881"/>
        <v>0</v>
      </c>
      <c r="AP554" s="720">
        <f t="shared" si="881"/>
        <v>0</v>
      </c>
      <c r="AQ554" s="720">
        <f t="shared" si="881"/>
        <v>0</v>
      </c>
      <c r="AR554" s="720">
        <f t="shared" si="881"/>
        <v>0</v>
      </c>
      <c r="AS554" s="720">
        <f t="shared" si="881"/>
        <v>0</v>
      </c>
      <c r="AT554" s="720">
        <f t="shared" si="881"/>
        <v>0</v>
      </c>
      <c r="AU554" s="720">
        <f t="shared" si="881"/>
        <v>0</v>
      </c>
      <c r="AV554" s="720">
        <f t="shared" si="814"/>
        <v>0</v>
      </c>
      <c r="AW554" s="720"/>
      <c r="AX554" s="720"/>
      <c r="AY554" s="720"/>
      <c r="AZ554" s="720"/>
      <c r="BA554" s="720"/>
      <c r="BB554" s="720"/>
      <c r="BC554" s="720"/>
      <c r="BD554" s="720"/>
      <c r="BE554" s="720"/>
      <c r="BF554" s="720"/>
      <c r="BG554" s="720"/>
      <c r="BH554" s="720"/>
      <c r="BI554" s="720"/>
      <c r="BJ554" s="720"/>
      <c r="BK554" s="720"/>
      <c r="BL554" s="720"/>
      <c r="BM554" s="720"/>
      <c r="BN554" s="720"/>
      <c r="BO554" s="720"/>
      <c r="BP554" s="720"/>
      <c r="BQ554" s="720"/>
    </row>
    <row r="555" spans="1:69" s="400" customFormat="1" ht="25.5">
      <c r="A555" s="1372" t="s">
        <v>149</v>
      </c>
      <c r="B555" s="424" t="s">
        <v>1455</v>
      </c>
      <c r="C555" s="1349">
        <f ca="1">'I4 BO ASSETS'!O52</f>
        <v>0</v>
      </c>
      <c r="D555" s="720">
        <f t="shared" si="851"/>
        <v>0</v>
      </c>
      <c r="E555" s="720">
        <f t="shared" si="851"/>
        <v>0</v>
      </c>
      <c r="F555" s="720">
        <f t="shared" si="810"/>
        <v>0</v>
      </c>
      <c r="G555" s="720">
        <f t="shared" si="845"/>
        <v>0</v>
      </c>
      <c r="H555" s="720">
        <f t="shared" ref="H555:Z555" si="882">$D555*H624</f>
        <v>0</v>
      </c>
      <c r="I555" s="720">
        <f t="shared" si="882"/>
        <v>0</v>
      </c>
      <c r="J555" s="720">
        <f t="shared" si="882"/>
        <v>0</v>
      </c>
      <c r="K555" s="720">
        <f t="shared" si="882"/>
        <v>0</v>
      </c>
      <c r="L555" s="720">
        <f t="shared" si="882"/>
        <v>0</v>
      </c>
      <c r="M555" s="720">
        <f t="shared" si="882"/>
        <v>0</v>
      </c>
      <c r="N555" s="720">
        <f t="shared" si="882"/>
        <v>0</v>
      </c>
      <c r="O555" s="720">
        <f t="shared" si="882"/>
        <v>0</v>
      </c>
      <c r="P555" s="720">
        <f t="shared" si="882"/>
        <v>0</v>
      </c>
      <c r="Q555" s="720">
        <f t="shared" si="882"/>
        <v>0</v>
      </c>
      <c r="R555" s="720">
        <f t="shared" si="882"/>
        <v>0</v>
      </c>
      <c r="S555" s="720">
        <f t="shared" si="882"/>
        <v>0</v>
      </c>
      <c r="T555" s="720">
        <f t="shared" si="882"/>
        <v>0</v>
      </c>
      <c r="U555" s="720">
        <f t="shared" si="882"/>
        <v>0</v>
      </c>
      <c r="V555" s="720">
        <f t="shared" si="882"/>
        <v>0</v>
      </c>
      <c r="W555" s="720">
        <f t="shared" si="882"/>
        <v>0</v>
      </c>
      <c r="X555" s="720">
        <f t="shared" si="882"/>
        <v>0</v>
      </c>
      <c r="Y555" s="720">
        <f t="shared" si="882"/>
        <v>0</v>
      </c>
      <c r="Z555" s="720">
        <f t="shared" si="882"/>
        <v>0</v>
      </c>
      <c r="AA555" s="720">
        <f t="shared" si="812"/>
        <v>0</v>
      </c>
      <c r="AB555" s="720">
        <f t="shared" si="847"/>
        <v>0</v>
      </c>
      <c r="AC555" s="720">
        <f t="shared" ref="AC555:AU555" si="883">$E555*AC624</f>
        <v>0</v>
      </c>
      <c r="AD555" s="720">
        <f t="shared" si="883"/>
        <v>0</v>
      </c>
      <c r="AE555" s="720">
        <f t="shared" si="883"/>
        <v>0</v>
      </c>
      <c r="AF555" s="720">
        <f t="shared" si="883"/>
        <v>0</v>
      </c>
      <c r="AG555" s="720">
        <f t="shared" si="883"/>
        <v>0</v>
      </c>
      <c r="AH555" s="720">
        <f t="shared" si="883"/>
        <v>0</v>
      </c>
      <c r="AI555" s="720">
        <f t="shared" si="883"/>
        <v>0</v>
      </c>
      <c r="AJ555" s="720">
        <f t="shared" si="883"/>
        <v>0</v>
      </c>
      <c r="AK555" s="720">
        <f t="shared" si="883"/>
        <v>0</v>
      </c>
      <c r="AL555" s="720">
        <f t="shared" si="883"/>
        <v>0</v>
      </c>
      <c r="AM555" s="720">
        <f t="shared" si="883"/>
        <v>0</v>
      </c>
      <c r="AN555" s="720">
        <f t="shared" si="883"/>
        <v>0</v>
      </c>
      <c r="AO555" s="720">
        <f t="shared" si="883"/>
        <v>0</v>
      </c>
      <c r="AP555" s="720">
        <f t="shared" si="883"/>
        <v>0</v>
      </c>
      <c r="AQ555" s="720">
        <f t="shared" si="883"/>
        <v>0</v>
      </c>
      <c r="AR555" s="720">
        <f t="shared" si="883"/>
        <v>0</v>
      </c>
      <c r="AS555" s="720">
        <f t="shared" si="883"/>
        <v>0</v>
      </c>
      <c r="AT555" s="720">
        <f t="shared" si="883"/>
        <v>0</v>
      </c>
      <c r="AU555" s="720">
        <f t="shared" si="883"/>
        <v>0</v>
      </c>
      <c r="AV555" s="720">
        <f t="shared" si="814"/>
        <v>0</v>
      </c>
      <c r="AW555" s="720"/>
      <c r="AX555" s="720"/>
      <c r="AY555" s="720"/>
      <c r="AZ555" s="720"/>
      <c r="BA555" s="720"/>
      <c r="BB555" s="720"/>
      <c r="BC555" s="720"/>
      <c r="BD555" s="720"/>
      <c r="BE555" s="720"/>
      <c r="BF555" s="720"/>
      <c r="BG555" s="720"/>
      <c r="BH555" s="720"/>
      <c r="BI555" s="720"/>
      <c r="BJ555" s="720"/>
      <c r="BK555" s="720"/>
      <c r="BL555" s="720"/>
      <c r="BM555" s="720"/>
      <c r="BN555" s="720"/>
      <c r="BO555" s="720"/>
      <c r="BP555" s="720"/>
      <c r="BQ555" s="720"/>
    </row>
    <row r="556" spans="1:69" s="400" customFormat="1" ht="25.5">
      <c r="A556" s="1372" t="s">
        <v>150</v>
      </c>
      <c r="B556" s="424" t="s">
        <v>1456</v>
      </c>
      <c r="C556" s="1349">
        <f ca="1">'I4 BO ASSETS'!O53</f>
        <v>0</v>
      </c>
      <c r="D556" s="720">
        <f t="shared" si="851"/>
        <v>0</v>
      </c>
      <c r="E556" s="720">
        <f t="shared" si="851"/>
        <v>0</v>
      </c>
      <c r="F556" s="720">
        <f t="shared" si="810"/>
        <v>0</v>
      </c>
      <c r="G556" s="720">
        <f t="shared" si="845"/>
        <v>0</v>
      </c>
      <c r="H556" s="720">
        <f t="shared" ref="H556:Z556" si="884">$D556*H625</f>
        <v>0</v>
      </c>
      <c r="I556" s="720">
        <f t="shared" si="884"/>
        <v>0</v>
      </c>
      <c r="J556" s="720">
        <f t="shared" si="884"/>
        <v>0</v>
      </c>
      <c r="K556" s="720">
        <f t="shared" si="884"/>
        <v>0</v>
      </c>
      <c r="L556" s="720">
        <f t="shared" si="884"/>
        <v>0</v>
      </c>
      <c r="M556" s="720">
        <f t="shared" si="884"/>
        <v>0</v>
      </c>
      <c r="N556" s="720">
        <f t="shared" si="884"/>
        <v>0</v>
      </c>
      <c r="O556" s="720">
        <f t="shared" si="884"/>
        <v>0</v>
      </c>
      <c r="P556" s="720">
        <f t="shared" si="884"/>
        <v>0</v>
      </c>
      <c r="Q556" s="720">
        <f t="shared" si="884"/>
        <v>0</v>
      </c>
      <c r="R556" s="720">
        <f t="shared" si="884"/>
        <v>0</v>
      </c>
      <c r="S556" s="720">
        <f t="shared" si="884"/>
        <v>0</v>
      </c>
      <c r="T556" s="720">
        <f t="shared" si="884"/>
        <v>0</v>
      </c>
      <c r="U556" s="720">
        <f t="shared" si="884"/>
        <v>0</v>
      </c>
      <c r="V556" s="720">
        <f t="shared" si="884"/>
        <v>0</v>
      </c>
      <c r="W556" s="720">
        <f t="shared" si="884"/>
        <v>0</v>
      </c>
      <c r="X556" s="720">
        <f t="shared" si="884"/>
        <v>0</v>
      </c>
      <c r="Y556" s="720">
        <f t="shared" si="884"/>
        <v>0</v>
      </c>
      <c r="Z556" s="720">
        <f t="shared" si="884"/>
        <v>0</v>
      </c>
      <c r="AA556" s="720">
        <f t="shared" si="812"/>
        <v>0</v>
      </c>
      <c r="AB556" s="720">
        <f t="shared" si="847"/>
        <v>0</v>
      </c>
      <c r="AC556" s="720">
        <f t="shared" ref="AC556:AU556" si="885">$E556*AC625</f>
        <v>0</v>
      </c>
      <c r="AD556" s="720">
        <f t="shared" si="885"/>
        <v>0</v>
      </c>
      <c r="AE556" s="720">
        <f t="shared" si="885"/>
        <v>0</v>
      </c>
      <c r="AF556" s="720">
        <f t="shared" si="885"/>
        <v>0</v>
      </c>
      <c r="AG556" s="720">
        <f t="shared" si="885"/>
        <v>0</v>
      </c>
      <c r="AH556" s="720">
        <f t="shared" si="885"/>
        <v>0</v>
      </c>
      <c r="AI556" s="720">
        <f t="shared" si="885"/>
        <v>0</v>
      </c>
      <c r="AJ556" s="720">
        <f t="shared" si="885"/>
        <v>0</v>
      </c>
      <c r="AK556" s="720">
        <f t="shared" si="885"/>
        <v>0</v>
      </c>
      <c r="AL556" s="720">
        <f t="shared" si="885"/>
        <v>0</v>
      </c>
      <c r="AM556" s="720">
        <f t="shared" si="885"/>
        <v>0</v>
      </c>
      <c r="AN556" s="720">
        <f t="shared" si="885"/>
        <v>0</v>
      </c>
      <c r="AO556" s="720">
        <f t="shared" si="885"/>
        <v>0</v>
      </c>
      <c r="AP556" s="720">
        <f t="shared" si="885"/>
        <v>0</v>
      </c>
      <c r="AQ556" s="720">
        <f t="shared" si="885"/>
        <v>0</v>
      </c>
      <c r="AR556" s="720">
        <f t="shared" si="885"/>
        <v>0</v>
      </c>
      <c r="AS556" s="720">
        <f t="shared" si="885"/>
        <v>0</v>
      </c>
      <c r="AT556" s="720">
        <f t="shared" si="885"/>
        <v>0</v>
      </c>
      <c r="AU556" s="720">
        <f t="shared" si="885"/>
        <v>0</v>
      </c>
      <c r="AV556" s="720">
        <f t="shared" si="814"/>
        <v>0</v>
      </c>
      <c r="AW556" s="720"/>
      <c r="AX556" s="720"/>
      <c r="AY556" s="720"/>
      <c r="AZ556" s="720"/>
      <c r="BA556" s="720"/>
      <c r="BB556" s="720"/>
      <c r="BC556" s="720"/>
      <c r="BD556" s="720"/>
      <c r="BE556" s="720"/>
      <c r="BF556" s="720"/>
      <c r="BG556" s="720"/>
      <c r="BH556" s="720"/>
      <c r="BI556" s="720"/>
      <c r="BJ556" s="720"/>
      <c r="BK556" s="720"/>
      <c r="BL556" s="720"/>
      <c r="BM556" s="720"/>
      <c r="BN556" s="720"/>
      <c r="BO556" s="720"/>
      <c r="BP556" s="720"/>
      <c r="BQ556" s="720"/>
    </row>
    <row r="557" spans="1:69" s="400" customFormat="1" ht="12.75">
      <c r="A557" s="1372">
        <v>1850</v>
      </c>
      <c r="B557" s="424" t="s">
        <v>428</v>
      </c>
      <c r="C557" s="1349">
        <f ca="1">'I4 BO ASSETS'!O54</f>
        <v>0</v>
      </c>
      <c r="D557" s="720">
        <f t="shared" si="851"/>
        <v>0</v>
      </c>
      <c r="E557" s="720">
        <f t="shared" si="851"/>
        <v>0</v>
      </c>
      <c r="F557" s="720">
        <f t="shared" si="810"/>
        <v>0</v>
      </c>
      <c r="G557" s="720">
        <f t="shared" si="845"/>
        <v>0</v>
      </c>
      <c r="H557" s="720">
        <f t="shared" ref="H557:Z557" si="886">$D557*H626</f>
        <v>0</v>
      </c>
      <c r="I557" s="720">
        <f t="shared" si="886"/>
        <v>0</v>
      </c>
      <c r="J557" s="720">
        <f t="shared" si="886"/>
        <v>0</v>
      </c>
      <c r="K557" s="720">
        <f t="shared" si="886"/>
        <v>0</v>
      </c>
      <c r="L557" s="720">
        <f t="shared" si="886"/>
        <v>0</v>
      </c>
      <c r="M557" s="720">
        <f t="shared" si="886"/>
        <v>0</v>
      </c>
      <c r="N557" s="720">
        <f t="shared" si="886"/>
        <v>0</v>
      </c>
      <c r="O557" s="720">
        <f t="shared" si="886"/>
        <v>0</v>
      </c>
      <c r="P557" s="720">
        <f t="shared" si="886"/>
        <v>0</v>
      </c>
      <c r="Q557" s="720">
        <f t="shared" si="886"/>
        <v>0</v>
      </c>
      <c r="R557" s="720">
        <f t="shared" si="886"/>
        <v>0</v>
      </c>
      <c r="S557" s="720">
        <f t="shared" si="886"/>
        <v>0</v>
      </c>
      <c r="T557" s="720">
        <f t="shared" si="886"/>
        <v>0</v>
      </c>
      <c r="U557" s="720">
        <f t="shared" si="886"/>
        <v>0</v>
      </c>
      <c r="V557" s="720">
        <f t="shared" si="886"/>
        <v>0</v>
      </c>
      <c r="W557" s="720">
        <f t="shared" si="886"/>
        <v>0</v>
      </c>
      <c r="X557" s="720">
        <f t="shared" si="886"/>
        <v>0</v>
      </c>
      <c r="Y557" s="720">
        <f t="shared" si="886"/>
        <v>0</v>
      </c>
      <c r="Z557" s="720">
        <f t="shared" si="886"/>
        <v>0</v>
      </c>
      <c r="AA557" s="720">
        <f t="shared" si="812"/>
        <v>0</v>
      </c>
      <c r="AB557" s="720">
        <f t="shared" si="847"/>
        <v>0</v>
      </c>
      <c r="AC557" s="720">
        <f t="shared" ref="AC557:AU557" si="887">$E557*AC626</f>
        <v>0</v>
      </c>
      <c r="AD557" s="720">
        <f t="shared" si="887"/>
        <v>0</v>
      </c>
      <c r="AE557" s="720">
        <f t="shared" si="887"/>
        <v>0</v>
      </c>
      <c r="AF557" s="720">
        <f t="shared" si="887"/>
        <v>0</v>
      </c>
      <c r="AG557" s="720">
        <f t="shared" si="887"/>
        <v>0</v>
      </c>
      <c r="AH557" s="720">
        <f t="shared" si="887"/>
        <v>0</v>
      </c>
      <c r="AI557" s="720">
        <f t="shared" si="887"/>
        <v>0</v>
      </c>
      <c r="AJ557" s="720">
        <f t="shared" si="887"/>
        <v>0</v>
      </c>
      <c r="AK557" s="720">
        <f t="shared" si="887"/>
        <v>0</v>
      </c>
      <c r="AL557" s="720">
        <f t="shared" si="887"/>
        <v>0</v>
      </c>
      <c r="AM557" s="720">
        <f t="shared" si="887"/>
        <v>0</v>
      </c>
      <c r="AN557" s="720">
        <f t="shared" si="887"/>
        <v>0</v>
      </c>
      <c r="AO557" s="720">
        <f t="shared" si="887"/>
        <v>0</v>
      </c>
      <c r="AP557" s="720">
        <f t="shared" si="887"/>
        <v>0</v>
      </c>
      <c r="AQ557" s="720">
        <f t="shared" si="887"/>
        <v>0</v>
      </c>
      <c r="AR557" s="720">
        <f t="shared" si="887"/>
        <v>0</v>
      </c>
      <c r="AS557" s="720">
        <f t="shared" si="887"/>
        <v>0</v>
      </c>
      <c r="AT557" s="720">
        <f t="shared" si="887"/>
        <v>0</v>
      </c>
      <c r="AU557" s="720">
        <f t="shared" si="887"/>
        <v>0</v>
      </c>
      <c r="AV557" s="720">
        <f t="shared" si="814"/>
        <v>0</v>
      </c>
      <c r="AW557" s="720"/>
      <c r="AX557" s="720"/>
      <c r="AY557" s="720"/>
      <c r="AZ557" s="720"/>
      <c r="BA557" s="720"/>
      <c r="BB557" s="720"/>
      <c r="BC557" s="720"/>
      <c r="BD557" s="720"/>
      <c r="BE557" s="720"/>
      <c r="BF557" s="720"/>
      <c r="BG557" s="720"/>
      <c r="BH557" s="720"/>
      <c r="BI557" s="720"/>
      <c r="BJ557" s="720"/>
      <c r="BK557" s="720"/>
      <c r="BL557" s="720"/>
      <c r="BM557" s="720"/>
      <c r="BN557" s="720"/>
      <c r="BO557" s="720"/>
      <c r="BP557" s="720"/>
      <c r="BQ557" s="720"/>
    </row>
    <row r="558" spans="1:69" s="400" customFormat="1" ht="12.75">
      <c r="A558" s="1372">
        <v>1855</v>
      </c>
      <c r="B558" s="424" t="s">
        <v>430</v>
      </c>
      <c r="C558" s="1349">
        <f ca="1">'I4 BO ASSETS'!O55</f>
        <v>0</v>
      </c>
      <c r="D558" s="720">
        <f t="shared" si="851"/>
        <v>0</v>
      </c>
      <c r="E558" s="720">
        <f t="shared" si="851"/>
        <v>0</v>
      </c>
      <c r="F558" s="720">
        <f t="shared" si="810"/>
        <v>0</v>
      </c>
      <c r="G558" s="720">
        <f t="shared" ref="G558:V558" si="888">$D558*G627</f>
        <v>0</v>
      </c>
      <c r="H558" s="720">
        <f t="shared" si="888"/>
        <v>0</v>
      </c>
      <c r="I558" s="720">
        <f t="shared" si="888"/>
        <v>0</v>
      </c>
      <c r="J558" s="720">
        <f t="shared" si="888"/>
        <v>0</v>
      </c>
      <c r="K558" s="720">
        <f t="shared" si="888"/>
        <v>0</v>
      </c>
      <c r="L558" s="720">
        <f t="shared" si="888"/>
        <v>0</v>
      </c>
      <c r="M558" s="720">
        <f t="shared" si="888"/>
        <v>0</v>
      </c>
      <c r="N558" s="720">
        <f t="shared" si="888"/>
        <v>0</v>
      </c>
      <c r="O558" s="720">
        <f t="shared" si="888"/>
        <v>0</v>
      </c>
      <c r="P558" s="720">
        <f t="shared" si="888"/>
        <v>0</v>
      </c>
      <c r="Q558" s="720">
        <f t="shared" si="888"/>
        <v>0</v>
      </c>
      <c r="R558" s="720">
        <f t="shared" si="888"/>
        <v>0</v>
      </c>
      <c r="S558" s="720">
        <f t="shared" si="888"/>
        <v>0</v>
      </c>
      <c r="T558" s="720">
        <f t="shared" si="888"/>
        <v>0</v>
      </c>
      <c r="U558" s="720">
        <f t="shared" si="888"/>
        <v>0</v>
      </c>
      <c r="V558" s="720">
        <f t="shared" si="888"/>
        <v>0</v>
      </c>
      <c r="W558" s="720">
        <f>$D558*W627</f>
        <v>0</v>
      </c>
      <c r="X558" s="720">
        <f>$D558*X627</f>
        <v>0</v>
      </c>
      <c r="Y558" s="720">
        <f>$D558*Y627</f>
        <v>0</v>
      </c>
      <c r="Z558" s="720">
        <f>$D558*Z627</f>
        <v>0</v>
      </c>
      <c r="AA558" s="720">
        <f t="shared" si="812"/>
        <v>0</v>
      </c>
      <c r="AB558" s="720">
        <f t="shared" ref="AB558:AQ558" si="889">$E558*AB627</f>
        <v>0</v>
      </c>
      <c r="AC558" s="720">
        <f t="shared" si="889"/>
        <v>0</v>
      </c>
      <c r="AD558" s="720">
        <f t="shared" si="889"/>
        <v>0</v>
      </c>
      <c r="AE558" s="720">
        <f t="shared" si="889"/>
        <v>0</v>
      </c>
      <c r="AF558" s="720">
        <f t="shared" si="889"/>
        <v>0</v>
      </c>
      <c r="AG558" s="720">
        <f t="shared" si="889"/>
        <v>0</v>
      </c>
      <c r="AH558" s="720">
        <f t="shared" si="889"/>
        <v>0</v>
      </c>
      <c r="AI558" s="720">
        <f t="shared" si="889"/>
        <v>0</v>
      </c>
      <c r="AJ558" s="720">
        <f t="shared" si="889"/>
        <v>0</v>
      </c>
      <c r="AK558" s="720">
        <f t="shared" si="889"/>
        <v>0</v>
      </c>
      <c r="AL558" s="720">
        <f t="shared" si="889"/>
        <v>0</v>
      </c>
      <c r="AM558" s="720">
        <f t="shared" si="889"/>
        <v>0</v>
      </c>
      <c r="AN558" s="720">
        <f t="shared" si="889"/>
        <v>0</v>
      </c>
      <c r="AO558" s="720">
        <f t="shared" si="889"/>
        <v>0</v>
      </c>
      <c r="AP558" s="720">
        <f t="shared" si="889"/>
        <v>0</v>
      </c>
      <c r="AQ558" s="720">
        <f t="shared" si="889"/>
        <v>0</v>
      </c>
      <c r="AR558" s="720">
        <f>$E558*AR627</f>
        <v>0</v>
      </c>
      <c r="AS558" s="720">
        <f>$E558*AS627</f>
        <v>0</v>
      </c>
      <c r="AT558" s="720">
        <f>$E558*AT627</f>
        <v>0</v>
      </c>
      <c r="AU558" s="720">
        <f>$E558*AU627</f>
        <v>0</v>
      </c>
      <c r="AV558" s="720">
        <f t="shared" si="814"/>
        <v>0</v>
      </c>
      <c r="AW558" s="720"/>
      <c r="AX558" s="720"/>
      <c r="AY558" s="720"/>
      <c r="AZ558" s="720"/>
      <c r="BA558" s="720"/>
      <c r="BB558" s="720"/>
      <c r="BC558" s="720"/>
      <c r="BD558" s="720"/>
      <c r="BE558" s="720"/>
      <c r="BF558" s="720"/>
      <c r="BG558" s="720"/>
      <c r="BH558" s="720"/>
      <c r="BI558" s="720"/>
      <c r="BJ558" s="720"/>
      <c r="BK558" s="720"/>
      <c r="BL558" s="720"/>
      <c r="BM558" s="720"/>
      <c r="BN558" s="720"/>
      <c r="BO558" s="720"/>
      <c r="BP558" s="720"/>
      <c r="BQ558" s="720"/>
    </row>
    <row r="559" spans="1:69" s="1374" customFormat="1" ht="12.75">
      <c r="A559" s="1373">
        <v>1860</v>
      </c>
      <c r="B559" s="763" t="s">
        <v>431</v>
      </c>
      <c r="C559" s="1349">
        <f ca="1">'I4 BO ASSETS'!O56</f>
        <v>0</v>
      </c>
      <c r="D559" s="720">
        <f t="shared" si="851"/>
        <v>0</v>
      </c>
      <c r="E559" s="720">
        <f t="shared" si="851"/>
        <v>0</v>
      </c>
      <c r="F559" s="720">
        <f t="shared" si="810"/>
        <v>0</v>
      </c>
      <c r="G559" s="720">
        <f t="shared" ref="G559:Z559" si="890">$D559*G628</f>
        <v>0</v>
      </c>
      <c r="H559" s="720">
        <f t="shared" si="890"/>
        <v>0</v>
      </c>
      <c r="I559" s="720">
        <f t="shared" si="890"/>
        <v>0</v>
      </c>
      <c r="J559" s="720">
        <f t="shared" si="890"/>
        <v>0</v>
      </c>
      <c r="K559" s="720">
        <f t="shared" si="890"/>
        <v>0</v>
      </c>
      <c r="L559" s="720">
        <f t="shared" si="890"/>
        <v>0</v>
      </c>
      <c r="M559" s="720">
        <f t="shared" si="890"/>
        <v>0</v>
      </c>
      <c r="N559" s="720">
        <f t="shared" si="890"/>
        <v>0</v>
      </c>
      <c r="O559" s="720">
        <f t="shared" si="890"/>
        <v>0</v>
      </c>
      <c r="P559" s="720">
        <f t="shared" si="890"/>
        <v>0</v>
      </c>
      <c r="Q559" s="720">
        <f t="shared" si="890"/>
        <v>0</v>
      </c>
      <c r="R559" s="720">
        <f t="shared" si="890"/>
        <v>0</v>
      </c>
      <c r="S559" s="720">
        <f t="shared" si="890"/>
        <v>0</v>
      </c>
      <c r="T559" s="720">
        <f t="shared" si="890"/>
        <v>0</v>
      </c>
      <c r="U559" s="720">
        <f t="shared" si="890"/>
        <v>0</v>
      </c>
      <c r="V559" s="720">
        <f t="shared" si="890"/>
        <v>0</v>
      </c>
      <c r="W559" s="720">
        <f t="shared" si="890"/>
        <v>0</v>
      </c>
      <c r="X559" s="720">
        <f t="shared" si="890"/>
        <v>0</v>
      </c>
      <c r="Y559" s="720">
        <f t="shared" si="890"/>
        <v>0</v>
      </c>
      <c r="Z559" s="720">
        <f t="shared" si="890"/>
        <v>0</v>
      </c>
      <c r="AA559" s="720">
        <f t="shared" si="812"/>
        <v>0</v>
      </c>
      <c r="AB559" s="720">
        <f t="shared" ref="AB559:AU559" si="891">$E559*AB628</f>
        <v>0</v>
      </c>
      <c r="AC559" s="720">
        <f t="shared" si="891"/>
        <v>0</v>
      </c>
      <c r="AD559" s="720">
        <f t="shared" si="891"/>
        <v>0</v>
      </c>
      <c r="AE559" s="720">
        <f t="shared" si="891"/>
        <v>0</v>
      </c>
      <c r="AF559" s="720">
        <f t="shared" si="891"/>
        <v>0</v>
      </c>
      <c r="AG559" s="720">
        <f t="shared" si="891"/>
        <v>0</v>
      </c>
      <c r="AH559" s="720">
        <f t="shared" si="891"/>
        <v>0</v>
      </c>
      <c r="AI559" s="720">
        <f t="shared" si="891"/>
        <v>0</v>
      </c>
      <c r="AJ559" s="720">
        <f t="shared" si="891"/>
        <v>0</v>
      </c>
      <c r="AK559" s="720">
        <f t="shared" si="891"/>
        <v>0</v>
      </c>
      <c r="AL559" s="720">
        <f t="shared" si="891"/>
        <v>0</v>
      </c>
      <c r="AM559" s="720">
        <f t="shared" si="891"/>
        <v>0</v>
      </c>
      <c r="AN559" s="720">
        <f t="shared" si="891"/>
        <v>0</v>
      </c>
      <c r="AO559" s="720">
        <f t="shared" si="891"/>
        <v>0</v>
      </c>
      <c r="AP559" s="720">
        <f t="shared" si="891"/>
        <v>0</v>
      </c>
      <c r="AQ559" s="720">
        <f t="shared" si="891"/>
        <v>0</v>
      </c>
      <c r="AR559" s="720">
        <f t="shared" si="891"/>
        <v>0</v>
      </c>
      <c r="AS559" s="720">
        <f t="shared" si="891"/>
        <v>0</v>
      </c>
      <c r="AT559" s="720">
        <f t="shared" si="891"/>
        <v>0</v>
      </c>
      <c r="AU559" s="720">
        <f t="shared" si="891"/>
        <v>0</v>
      </c>
      <c r="AV559" s="720">
        <f t="shared" si="814"/>
        <v>0</v>
      </c>
      <c r="AW559" s="720"/>
      <c r="AX559" s="720"/>
      <c r="AY559" s="720"/>
      <c r="AZ559" s="720"/>
      <c r="BA559" s="720"/>
      <c r="BB559" s="720"/>
      <c r="BC559" s="720"/>
      <c r="BD559" s="720"/>
      <c r="BE559" s="720"/>
      <c r="BF559" s="720"/>
      <c r="BG559" s="720"/>
      <c r="BH559" s="720"/>
      <c r="BI559" s="720"/>
      <c r="BJ559" s="720"/>
      <c r="BK559" s="720"/>
      <c r="BL559" s="720"/>
      <c r="BM559" s="720"/>
      <c r="BN559" s="720"/>
      <c r="BO559" s="720"/>
      <c r="BP559" s="720"/>
      <c r="BQ559" s="720"/>
    </row>
    <row r="560" spans="1:69" s="1391" customFormat="1" ht="12.75">
      <c r="A560" s="1386"/>
      <c r="B560" s="1387" t="s">
        <v>231</v>
      </c>
      <c r="C560" s="1388">
        <f ca="1">SUM(C520:C559)</f>
        <v>0</v>
      </c>
      <c r="D560" s="1389">
        <f>SUM(D520:D559)</f>
        <v>0</v>
      </c>
      <c r="E560" s="1389">
        <f>SUM(E520:E559)</f>
        <v>0</v>
      </c>
      <c r="F560" s="1390">
        <f>D560+E560</f>
        <v>0</v>
      </c>
      <c r="G560" s="1389">
        <f t="shared" ref="G560:AB560" si="892">SUM(G520:G559)</f>
        <v>0</v>
      </c>
      <c r="H560" s="1389">
        <f t="shared" si="892"/>
        <v>0</v>
      </c>
      <c r="I560" s="1389">
        <f t="shared" si="892"/>
        <v>0</v>
      </c>
      <c r="J560" s="1389">
        <f t="shared" si="892"/>
        <v>0</v>
      </c>
      <c r="K560" s="1389">
        <f t="shared" si="892"/>
        <v>0</v>
      </c>
      <c r="L560" s="1389">
        <f t="shared" si="892"/>
        <v>0</v>
      </c>
      <c r="M560" s="1389">
        <f t="shared" si="892"/>
        <v>0</v>
      </c>
      <c r="N560" s="1389">
        <f t="shared" si="892"/>
        <v>0</v>
      </c>
      <c r="O560" s="1389">
        <f t="shared" si="892"/>
        <v>0</v>
      </c>
      <c r="P560" s="1389">
        <f t="shared" si="892"/>
        <v>0</v>
      </c>
      <c r="Q560" s="1389">
        <f t="shared" si="892"/>
        <v>0</v>
      </c>
      <c r="R560" s="1389">
        <f t="shared" si="892"/>
        <v>0</v>
      </c>
      <c r="S560" s="1389">
        <f t="shared" si="892"/>
        <v>0</v>
      </c>
      <c r="T560" s="1389">
        <f t="shared" si="892"/>
        <v>0</v>
      </c>
      <c r="U560" s="1389">
        <f t="shared" si="892"/>
        <v>0</v>
      </c>
      <c r="V560" s="1389">
        <f t="shared" si="892"/>
        <v>0</v>
      </c>
      <c r="W560" s="1389">
        <f t="shared" si="892"/>
        <v>0</v>
      </c>
      <c r="X560" s="1389">
        <f t="shared" si="892"/>
        <v>0</v>
      </c>
      <c r="Y560" s="1389">
        <f t="shared" si="892"/>
        <v>0</v>
      </c>
      <c r="Z560" s="1389">
        <f t="shared" si="892"/>
        <v>0</v>
      </c>
      <c r="AA560" s="1389">
        <f t="shared" si="892"/>
        <v>0</v>
      </c>
      <c r="AB560" s="1389">
        <f t="shared" si="892"/>
        <v>0</v>
      </c>
      <c r="AC560" s="1389">
        <f t="shared" ref="AC560:AX560" si="893">SUM(AC520:AC559)</f>
        <v>0</v>
      </c>
      <c r="AD560" s="1389">
        <f t="shared" si="893"/>
        <v>0</v>
      </c>
      <c r="AE560" s="1389">
        <f t="shared" si="893"/>
        <v>0</v>
      </c>
      <c r="AF560" s="1389">
        <f t="shared" si="893"/>
        <v>0</v>
      </c>
      <c r="AG560" s="1389">
        <f t="shared" si="893"/>
        <v>0</v>
      </c>
      <c r="AH560" s="1389">
        <f t="shared" si="893"/>
        <v>0</v>
      </c>
      <c r="AI560" s="1389">
        <f t="shared" si="893"/>
        <v>0</v>
      </c>
      <c r="AJ560" s="1389">
        <f t="shared" si="893"/>
        <v>0</v>
      </c>
      <c r="AK560" s="1389">
        <f t="shared" si="893"/>
        <v>0</v>
      </c>
      <c r="AL560" s="1389">
        <f t="shared" si="893"/>
        <v>0</v>
      </c>
      <c r="AM560" s="1389">
        <f t="shared" si="893"/>
        <v>0</v>
      </c>
      <c r="AN560" s="1389">
        <f t="shared" si="893"/>
        <v>0</v>
      </c>
      <c r="AO560" s="1389">
        <f t="shared" si="893"/>
        <v>0</v>
      </c>
      <c r="AP560" s="1389">
        <f t="shared" si="893"/>
        <v>0</v>
      </c>
      <c r="AQ560" s="1389">
        <f t="shared" si="893"/>
        <v>0</v>
      </c>
      <c r="AR560" s="1389">
        <f t="shared" si="893"/>
        <v>0</v>
      </c>
      <c r="AS560" s="1389">
        <f t="shared" si="893"/>
        <v>0</v>
      </c>
      <c r="AT560" s="1389">
        <f t="shared" si="893"/>
        <v>0</v>
      </c>
      <c r="AU560" s="1389">
        <f t="shared" si="893"/>
        <v>0</v>
      </c>
      <c r="AV560" s="1389">
        <f t="shared" si="893"/>
        <v>0</v>
      </c>
      <c r="AW560" s="1389">
        <f t="shared" si="893"/>
        <v>0</v>
      </c>
      <c r="AX560" s="1389">
        <f t="shared" si="893"/>
        <v>0</v>
      </c>
      <c r="AY560" s="1389">
        <f t="shared" ref="AY560:BQ560" si="894">SUM(AY520:AY559)</f>
        <v>0</v>
      </c>
      <c r="AZ560" s="1389">
        <f t="shared" si="894"/>
        <v>0</v>
      </c>
      <c r="BA560" s="1389">
        <f t="shared" si="894"/>
        <v>0</v>
      </c>
      <c r="BB560" s="1389">
        <f t="shared" si="894"/>
        <v>0</v>
      </c>
      <c r="BC560" s="1389">
        <f t="shared" si="894"/>
        <v>0</v>
      </c>
      <c r="BD560" s="1389">
        <f t="shared" si="894"/>
        <v>0</v>
      </c>
      <c r="BE560" s="1389">
        <f t="shared" si="894"/>
        <v>0</v>
      </c>
      <c r="BF560" s="1389">
        <f t="shared" si="894"/>
        <v>0</v>
      </c>
      <c r="BG560" s="1389">
        <f t="shared" si="894"/>
        <v>0</v>
      </c>
      <c r="BH560" s="1389">
        <f t="shared" si="894"/>
        <v>0</v>
      </c>
      <c r="BI560" s="1389">
        <f t="shared" si="894"/>
        <v>0</v>
      </c>
      <c r="BJ560" s="1389">
        <f t="shared" si="894"/>
        <v>0</v>
      </c>
      <c r="BK560" s="1389">
        <f t="shared" si="894"/>
        <v>0</v>
      </c>
      <c r="BL560" s="1389">
        <f t="shared" si="894"/>
        <v>0</v>
      </c>
      <c r="BM560" s="1389">
        <f t="shared" si="894"/>
        <v>0</v>
      </c>
      <c r="BN560" s="1389">
        <f t="shared" si="894"/>
        <v>0</v>
      </c>
      <c r="BO560" s="1389">
        <f t="shared" si="894"/>
        <v>0</v>
      </c>
      <c r="BP560" s="1389">
        <f t="shared" si="894"/>
        <v>0</v>
      </c>
      <c r="BQ560" s="1389">
        <f t="shared" si="894"/>
        <v>0</v>
      </c>
    </row>
    <row r="561" spans="1:69" s="400" customFormat="1" ht="12.75">
      <c r="A561" s="1438" t="s">
        <v>981</v>
      </c>
      <c r="B561" s="1381"/>
      <c r="C561" s="1382"/>
      <c r="D561" s="1383"/>
      <c r="E561" s="1383"/>
      <c r="F561" s="720"/>
      <c r="G561" s="720"/>
      <c r="H561" s="720"/>
      <c r="I561" s="720"/>
      <c r="J561" s="720"/>
      <c r="K561" s="720"/>
      <c r="L561" s="720"/>
      <c r="M561" s="720"/>
      <c r="N561" s="720"/>
      <c r="O561" s="720"/>
      <c r="P561" s="720"/>
      <c r="Q561" s="720"/>
      <c r="R561" s="720"/>
      <c r="S561" s="720"/>
      <c r="T561" s="720"/>
      <c r="U561" s="720"/>
      <c r="V561" s="720"/>
      <c r="W561" s="720"/>
      <c r="X561" s="720"/>
      <c r="Y561" s="720"/>
      <c r="Z561" s="720"/>
      <c r="AA561" s="720"/>
      <c r="AB561" s="720"/>
      <c r="AC561" s="720"/>
      <c r="AD561" s="720"/>
      <c r="AE561" s="720"/>
      <c r="AF561" s="720"/>
      <c r="AG561" s="720"/>
      <c r="AH561" s="720"/>
      <c r="AI561" s="720"/>
      <c r="AJ561" s="720"/>
      <c r="AK561" s="720"/>
      <c r="AL561" s="720"/>
      <c r="AM561" s="720"/>
      <c r="AN561" s="720"/>
      <c r="AO561" s="720"/>
      <c r="AP561" s="720"/>
      <c r="AQ561" s="720"/>
      <c r="AR561" s="720"/>
      <c r="AS561" s="720"/>
      <c r="AT561" s="720"/>
      <c r="AU561" s="720"/>
      <c r="AV561" s="720"/>
      <c r="AW561" s="720"/>
      <c r="AX561" s="720"/>
      <c r="AY561" s="720"/>
      <c r="AZ561" s="720"/>
      <c r="BA561" s="720"/>
      <c r="BB561" s="720"/>
      <c r="BC561" s="720"/>
      <c r="BD561" s="720"/>
      <c r="BE561" s="720"/>
      <c r="BF561" s="720"/>
      <c r="BG561" s="720"/>
      <c r="BH561" s="720"/>
      <c r="BI561" s="720"/>
      <c r="BJ561" s="720"/>
      <c r="BK561" s="720"/>
      <c r="BL561" s="720"/>
      <c r="BM561" s="720"/>
      <c r="BN561" s="720"/>
      <c r="BO561" s="720"/>
      <c r="BP561" s="720"/>
      <c r="BQ561" s="720"/>
    </row>
    <row r="562" spans="1:69" s="400" customFormat="1" ht="12.75">
      <c r="A562" s="760">
        <v>1905</v>
      </c>
      <c r="B562" s="424" t="s">
        <v>623</v>
      </c>
      <c r="C562" s="1384">
        <f ca="1">'I4 BO ASSETS'!O61</f>
        <v>0</v>
      </c>
      <c r="D562" s="720"/>
      <c r="E562" s="720"/>
      <c r="F562" s="720"/>
      <c r="G562" s="720"/>
      <c r="H562" s="720"/>
      <c r="I562" s="720"/>
      <c r="J562" s="720"/>
      <c r="K562" s="720"/>
      <c r="L562" s="720"/>
      <c r="M562" s="720"/>
      <c r="N562" s="720"/>
      <c r="O562" s="720"/>
      <c r="P562" s="720"/>
      <c r="Q562" s="720"/>
      <c r="R562" s="720"/>
      <c r="S562" s="720"/>
      <c r="T562" s="720"/>
      <c r="U562" s="720"/>
      <c r="V562" s="720"/>
      <c r="W562" s="720"/>
      <c r="X562" s="720"/>
      <c r="Y562" s="720"/>
      <c r="Z562" s="720"/>
      <c r="AA562" s="720"/>
      <c r="AB562" s="720"/>
      <c r="AC562" s="720"/>
      <c r="AD562" s="720"/>
      <c r="AE562" s="720"/>
      <c r="AF562" s="720"/>
      <c r="AG562" s="720"/>
      <c r="AH562" s="720"/>
      <c r="AI562" s="720"/>
      <c r="AJ562" s="720"/>
      <c r="AK562" s="720"/>
      <c r="AL562" s="720"/>
      <c r="AM562" s="720"/>
      <c r="AN562" s="720"/>
      <c r="AO562" s="720"/>
      <c r="AP562" s="720"/>
      <c r="AQ562" s="720"/>
      <c r="AR562" s="720"/>
      <c r="AS562" s="720"/>
      <c r="AT562" s="720"/>
      <c r="AU562" s="720"/>
      <c r="AV562" s="720"/>
      <c r="AW562" s="720">
        <f t="shared" ref="AW562:AW579" si="895">$C562*AW630</f>
        <v>0</v>
      </c>
      <c r="AX562" s="720">
        <f t="shared" ref="AX562:BP562" si="896">$C562*AX630</f>
        <v>0</v>
      </c>
      <c r="AY562" s="720">
        <f t="shared" si="896"/>
        <v>0</v>
      </c>
      <c r="AZ562" s="720">
        <f t="shared" si="896"/>
        <v>0</v>
      </c>
      <c r="BA562" s="720">
        <f t="shared" si="896"/>
        <v>0</v>
      </c>
      <c r="BB562" s="720">
        <f t="shared" si="896"/>
        <v>0</v>
      </c>
      <c r="BC562" s="720">
        <f t="shared" si="896"/>
        <v>0</v>
      </c>
      <c r="BD562" s="720">
        <f t="shared" si="896"/>
        <v>0</v>
      </c>
      <c r="BE562" s="720">
        <f t="shared" si="896"/>
        <v>0</v>
      </c>
      <c r="BF562" s="720">
        <f t="shared" si="896"/>
        <v>0</v>
      </c>
      <c r="BG562" s="720">
        <f t="shared" si="896"/>
        <v>0</v>
      </c>
      <c r="BH562" s="720">
        <f t="shared" si="896"/>
        <v>0</v>
      </c>
      <c r="BI562" s="720">
        <f t="shared" si="896"/>
        <v>0</v>
      </c>
      <c r="BJ562" s="720">
        <f t="shared" si="896"/>
        <v>0</v>
      </c>
      <c r="BK562" s="720">
        <f t="shared" si="896"/>
        <v>0</v>
      </c>
      <c r="BL562" s="720">
        <f t="shared" si="896"/>
        <v>0</v>
      </c>
      <c r="BM562" s="720">
        <f t="shared" si="896"/>
        <v>0</v>
      </c>
      <c r="BN562" s="720">
        <f t="shared" si="896"/>
        <v>0</v>
      </c>
      <c r="BO562" s="720">
        <f t="shared" si="896"/>
        <v>0</v>
      </c>
      <c r="BP562" s="720">
        <f t="shared" si="896"/>
        <v>0</v>
      </c>
      <c r="BQ562" s="720">
        <f>SUM(AW562:BP562)</f>
        <v>0</v>
      </c>
    </row>
    <row r="563" spans="1:69" s="400" customFormat="1" ht="12.75">
      <c r="A563" s="760">
        <v>1906</v>
      </c>
      <c r="B563" s="424" t="s">
        <v>624</v>
      </c>
      <c r="C563" s="1384">
        <f ca="1">'I4 BO ASSETS'!O62</f>
        <v>0</v>
      </c>
      <c r="D563" s="720"/>
      <c r="E563" s="720"/>
      <c r="F563" s="720"/>
      <c r="G563" s="720"/>
      <c r="H563" s="720"/>
      <c r="I563" s="720"/>
      <c r="J563" s="720"/>
      <c r="K563" s="720"/>
      <c r="L563" s="720"/>
      <c r="M563" s="720"/>
      <c r="N563" s="720"/>
      <c r="O563" s="720"/>
      <c r="P563" s="720"/>
      <c r="Q563" s="720"/>
      <c r="R563" s="720"/>
      <c r="S563" s="720"/>
      <c r="T563" s="720"/>
      <c r="U563" s="720"/>
      <c r="V563" s="720"/>
      <c r="W563" s="720"/>
      <c r="X563" s="720"/>
      <c r="Y563" s="720"/>
      <c r="Z563" s="720"/>
      <c r="AA563" s="720"/>
      <c r="AB563" s="720"/>
      <c r="AC563" s="720"/>
      <c r="AD563" s="720"/>
      <c r="AE563" s="720"/>
      <c r="AF563" s="720"/>
      <c r="AG563" s="720"/>
      <c r="AH563" s="720"/>
      <c r="AI563" s="720"/>
      <c r="AJ563" s="720"/>
      <c r="AK563" s="720"/>
      <c r="AL563" s="720"/>
      <c r="AM563" s="720"/>
      <c r="AN563" s="720"/>
      <c r="AO563" s="720"/>
      <c r="AP563" s="720"/>
      <c r="AQ563" s="720"/>
      <c r="AR563" s="720"/>
      <c r="AS563" s="720"/>
      <c r="AT563" s="720"/>
      <c r="AU563" s="720"/>
      <c r="AV563" s="720"/>
      <c r="AW563" s="720">
        <f t="shared" si="895"/>
        <v>0</v>
      </c>
      <c r="AX563" s="720">
        <f t="shared" ref="AX563:BP563" si="897">$C563*AX631</f>
        <v>0</v>
      </c>
      <c r="AY563" s="720">
        <f t="shared" si="897"/>
        <v>0</v>
      </c>
      <c r="AZ563" s="720">
        <f t="shared" si="897"/>
        <v>0</v>
      </c>
      <c r="BA563" s="720">
        <f t="shared" si="897"/>
        <v>0</v>
      </c>
      <c r="BB563" s="720">
        <f t="shared" si="897"/>
        <v>0</v>
      </c>
      <c r="BC563" s="720">
        <f t="shared" si="897"/>
        <v>0</v>
      </c>
      <c r="BD563" s="720">
        <f t="shared" si="897"/>
        <v>0</v>
      </c>
      <c r="BE563" s="720">
        <f t="shared" si="897"/>
        <v>0</v>
      </c>
      <c r="BF563" s="720">
        <f t="shared" si="897"/>
        <v>0</v>
      </c>
      <c r="BG563" s="720">
        <f t="shared" si="897"/>
        <v>0</v>
      </c>
      <c r="BH563" s="720">
        <f t="shared" si="897"/>
        <v>0</v>
      </c>
      <c r="BI563" s="720">
        <f t="shared" si="897"/>
        <v>0</v>
      </c>
      <c r="BJ563" s="720">
        <f t="shared" si="897"/>
        <v>0</v>
      </c>
      <c r="BK563" s="720">
        <f t="shared" si="897"/>
        <v>0</v>
      </c>
      <c r="BL563" s="720">
        <f t="shared" si="897"/>
        <v>0</v>
      </c>
      <c r="BM563" s="720">
        <f t="shared" si="897"/>
        <v>0</v>
      </c>
      <c r="BN563" s="720">
        <f t="shared" si="897"/>
        <v>0</v>
      </c>
      <c r="BO563" s="720">
        <f t="shared" si="897"/>
        <v>0</v>
      </c>
      <c r="BP563" s="720">
        <f t="shared" si="897"/>
        <v>0</v>
      </c>
      <c r="BQ563" s="720">
        <f t="shared" ref="BQ563:BQ581" si="898">SUM(AW563:BP563)</f>
        <v>0</v>
      </c>
    </row>
    <row r="564" spans="1:69" s="400" customFormat="1" ht="12.75">
      <c r="A564" s="760">
        <v>1908</v>
      </c>
      <c r="B564" s="424" t="s">
        <v>625</v>
      </c>
      <c r="C564" s="1384">
        <f ca="1">'I4 BO ASSETS'!O63</f>
        <v>0</v>
      </c>
      <c r="D564" s="720"/>
      <c r="E564" s="720"/>
      <c r="F564" s="720"/>
      <c r="G564" s="720"/>
      <c r="H564" s="720"/>
      <c r="I564" s="720"/>
      <c r="J564" s="720"/>
      <c r="K564" s="720"/>
      <c r="L564" s="720"/>
      <c r="M564" s="720"/>
      <c r="N564" s="720"/>
      <c r="O564" s="720"/>
      <c r="P564" s="720"/>
      <c r="Q564" s="720"/>
      <c r="R564" s="720"/>
      <c r="S564" s="720"/>
      <c r="T564" s="720"/>
      <c r="U564" s="720"/>
      <c r="V564" s="720"/>
      <c r="W564" s="720"/>
      <c r="X564" s="720"/>
      <c r="Y564" s="720"/>
      <c r="Z564" s="720"/>
      <c r="AA564" s="720"/>
      <c r="AB564" s="720"/>
      <c r="AC564" s="720"/>
      <c r="AD564" s="720"/>
      <c r="AE564" s="720"/>
      <c r="AF564" s="720"/>
      <c r="AG564" s="720"/>
      <c r="AH564" s="720"/>
      <c r="AI564" s="720"/>
      <c r="AJ564" s="720"/>
      <c r="AK564" s="720"/>
      <c r="AL564" s="720"/>
      <c r="AM564" s="720"/>
      <c r="AN564" s="720"/>
      <c r="AO564" s="720"/>
      <c r="AP564" s="720"/>
      <c r="AQ564" s="720"/>
      <c r="AR564" s="720"/>
      <c r="AS564" s="720"/>
      <c r="AT564" s="720"/>
      <c r="AU564" s="720"/>
      <c r="AV564" s="720"/>
      <c r="AW564" s="720">
        <f t="shared" si="895"/>
        <v>0</v>
      </c>
      <c r="AX564" s="720">
        <f t="shared" ref="AX564:BP564" si="899">$C564*AX632</f>
        <v>0</v>
      </c>
      <c r="AY564" s="720">
        <f t="shared" si="899"/>
        <v>0</v>
      </c>
      <c r="AZ564" s="720">
        <f t="shared" si="899"/>
        <v>0</v>
      </c>
      <c r="BA564" s="720">
        <f t="shared" si="899"/>
        <v>0</v>
      </c>
      <c r="BB564" s="720">
        <f t="shared" si="899"/>
        <v>0</v>
      </c>
      <c r="BC564" s="720">
        <f t="shared" si="899"/>
        <v>0</v>
      </c>
      <c r="BD564" s="720">
        <f t="shared" si="899"/>
        <v>0</v>
      </c>
      <c r="BE564" s="720">
        <f t="shared" si="899"/>
        <v>0</v>
      </c>
      <c r="BF564" s="720">
        <f t="shared" si="899"/>
        <v>0</v>
      </c>
      <c r="BG564" s="720">
        <f t="shared" si="899"/>
        <v>0</v>
      </c>
      <c r="BH564" s="720">
        <f t="shared" si="899"/>
        <v>0</v>
      </c>
      <c r="BI564" s="720">
        <f t="shared" si="899"/>
        <v>0</v>
      </c>
      <c r="BJ564" s="720">
        <f t="shared" si="899"/>
        <v>0</v>
      </c>
      <c r="BK564" s="720">
        <f t="shared" si="899"/>
        <v>0</v>
      </c>
      <c r="BL564" s="720">
        <f t="shared" si="899"/>
        <v>0</v>
      </c>
      <c r="BM564" s="720">
        <f t="shared" si="899"/>
        <v>0</v>
      </c>
      <c r="BN564" s="720">
        <f t="shared" si="899"/>
        <v>0</v>
      </c>
      <c r="BO564" s="720">
        <f t="shared" si="899"/>
        <v>0</v>
      </c>
      <c r="BP564" s="720">
        <f t="shared" si="899"/>
        <v>0</v>
      </c>
      <c r="BQ564" s="720">
        <f t="shared" si="898"/>
        <v>0</v>
      </c>
    </row>
    <row r="565" spans="1:69" s="400" customFormat="1" ht="12.75">
      <c r="A565" s="760">
        <v>1910</v>
      </c>
      <c r="B565" s="424" t="s">
        <v>626</v>
      </c>
      <c r="C565" s="1384">
        <f ca="1">'I4 BO ASSETS'!O64</f>
        <v>0</v>
      </c>
      <c r="D565" s="720"/>
      <c r="E565" s="720"/>
      <c r="F565" s="720"/>
      <c r="G565" s="720"/>
      <c r="H565" s="720"/>
      <c r="I565" s="720"/>
      <c r="J565" s="720"/>
      <c r="K565" s="720"/>
      <c r="L565" s="720"/>
      <c r="M565" s="720"/>
      <c r="N565" s="720"/>
      <c r="O565" s="720"/>
      <c r="P565" s="720"/>
      <c r="Q565" s="720"/>
      <c r="R565" s="720"/>
      <c r="S565" s="720"/>
      <c r="T565" s="720"/>
      <c r="U565" s="720"/>
      <c r="V565" s="720"/>
      <c r="W565" s="720"/>
      <c r="X565" s="720"/>
      <c r="Y565" s="720"/>
      <c r="Z565" s="720"/>
      <c r="AA565" s="720"/>
      <c r="AB565" s="720"/>
      <c r="AC565" s="720"/>
      <c r="AD565" s="720"/>
      <c r="AE565" s="720"/>
      <c r="AF565" s="720"/>
      <c r="AG565" s="720"/>
      <c r="AH565" s="720"/>
      <c r="AI565" s="720"/>
      <c r="AJ565" s="720"/>
      <c r="AK565" s="720"/>
      <c r="AL565" s="720"/>
      <c r="AM565" s="720"/>
      <c r="AN565" s="720"/>
      <c r="AO565" s="720"/>
      <c r="AP565" s="720"/>
      <c r="AQ565" s="720"/>
      <c r="AR565" s="720"/>
      <c r="AS565" s="720"/>
      <c r="AT565" s="720"/>
      <c r="AU565" s="720"/>
      <c r="AV565" s="720"/>
      <c r="AW565" s="720">
        <f t="shared" si="895"/>
        <v>0</v>
      </c>
      <c r="AX565" s="720">
        <f t="shared" ref="AX565:BP565" si="900">$C565*AX633</f>
        <v>0</v>
      </c>
      <c r="AY565" s="720">
        <f t="shared" si="900"/>
        <v>0</v>
      </c>
      <c r="AZ565" s="720">
        <f t="shared" si="900"/>
        <v>0</v>
      </c>
      <c r="BA565" s="720">
        <f t="shared" si="900"/>
        <v>0</v>
      </c>
      <c r="BB565" s="720">
        <f t="shared" si="900"/>
        <v>0</v>
      </c>
      <c r="BC565" s="720">
        <f t="shared" si="900"/>
        <v>0</v>
      </c>
      <c r="BD565" s="720">
        <f t="shared" si="900"/>
        <v>0</v>
      </c>
      <c r="BE565" s="720">
        <f t="shared" si="900"/>
        <v>0</v>
      </c>
      <c r="BF565" s="720">
        <f t="shared" si="900"/>
        <v>0</v>
      </c>
      <c r="BG565" s="720">
        <f t="shared" si="900"/>
        <v>0</v>
      </c>
      <c r="BH565" s="720">
        <f t="shared" si="900"/>
        <v>0</v>
      </c>
      <c r="BI565" s="720">
        <f t="shared" si="900"/>
        <v>0</v>
      </c>
      <c r="BJ565" s="720">
        <f t="shared" si="900"/>
        <v>0</v>
      </c>
      <c r="BK565" s="720">
        <f t="shared" si="900"/>
        <v>0</v>
      </c>
      <c r="BL565" s="720">
        <f t="shared" si="900"/>
        <v>0</v>
      </c>
      <c r="BM565" s="720">
        <f t="shared" si="900"/>
        <v>0</v>
      </c>
      <c r="BN565" s="720">
        <f t="shared" si="900"/>
        <v>0</v>
      </c>
      <c r="BO565" s="720">
        <f t="shared" si="900"/>
        <v>0</v>
      </c>
      <c r="BP565" s="720">
        <f t="shared" si="900"/>
        <v>0</v>
      </c>
      <c r="BQ565" s="720">
        <f t="shared" si="898"/>
        <v>0</v>
      </c>
    </row>
    <row r="566" spans="1:69" s="400" customFormat="1" ht="12.75">
      <c r="A566" s="760">
        <v>1915</v>
      </c>
      <c r="B566" s="424" t="s">
        <v>956</v>
      </c>
      <c r="C566" s="1384">
        <f ca="1">'I4 BO ASSETS'!O65</f>
        <v>0</v>
      </c>
      <c r="D566" s="720"/>
      <c r="E566" s="720"/>
      <c r="F566" s="720"/>
      <c r="G566" s="720"/>
      <c r="H566" s="720"/>
      <c r="I566" s="720"/>
      <c r="J566" s="720"/>
      <c r="K566" s="720"/>
      <c r="L566" s="720"/>
      <c r="M566" s="720"/>
      <c r="N566" s="720"/>
      <c r="O566" s="720"/>
      <c r="P566" s="720"/>
      <c r="Q566" s="720"/>
      <c r="R566" s="720"/>
      <c r="S566" s="720"/>
      <c r="T566" s="720"/>
      <c r="U566" s="720"/>
      <c r="V566" s="720"/>
      <c r="W566" s="720"/>
      <c r="X566" s="720"/>
      <c r="Y566" s="720"/>
      <c r="Z566" s="720"/>
      <c r="AA566" s="720"/>
      <c r="AB566" s="720"/>
      <c r="AC566" s="720"/>
      <c r="AD566" s="720"/>
      <c r="AE566" s="720"/>
      <c r="AF566" s="720"/>
      <c r="AG566" s="720"/>
      <c r="AH566" s="720"/>
      <c r="AI566" s="720"/>
      <c r="AJ566" s="720"/>
      <c r="AK566" s="720"/>
      <c r="AL566" s="720"/>
      <c r="AM566" s="720"/>
      <c r="AN566" s="720"/>
      <c r="AO566" s="720"/>
      <c r="AP566" s="720"/>
      <c r="AQ566" s="720"/>
      <c r="AR566" s="720"/>
      <c r="AS566" s="720"/>
      <c r="AT566" s="720"/>
      <c r="AU566" s="720"/>
      <c r="AV566" s="720"/>
      <c r="AW566" s="720">
        <f t="shared" si="895"/>
        <v>0</v>
      </c>
      <c r="AX566" s="720">
        <f t="shared" ref="AX566:BP566" si="901">$C566*AX634</f>
        <v>0</v>
      </c>
      <c r="AY566" s="720">
        <f t="shared" si="901"/>
        <v>0</v>
      </c>
      <c r="AZ566" s="720">
        <f t="shared" si="901"/>
        <v>0</v>
      </c>
      <c r="BA566" s="720">
        <f t="shared" si="901"/>
        <v>0</v>
      </c>
      <c r="BB566" s="720">
        <f t="shared" si="901"/>
        <v>0</v>
      </c>
      <c r="BC566" s="720">
        <f t="shared" si="901"/>
        <v>0</v>
      </c>
      <c r="BD566" s="720">
        <f t="shared" si="901"/>
        <v>0</v>
      </c>
      <c r="BE566" s="720">
        <f t="shared" si="901"/>
        <v>0</v>
      </c>
      <c r="BF566" s="720">
        <f t="shared" si="901"/>
        <v>0</v>
      </c>
      <c r="BG566" s="720">
        <f t="shared" si="901"/>
        <v>0</v>
      </c>
      <c r="BH566" s="720">
        <f t="shared" si="901"/>
        <v>0</v>
      </c>
      <c r="BI566" s="720">
        <f t="shared" si="901"/>
        <v>0</v>
      </c>
      <c r="BJ566" s="720">
        <f t="shared" si="901"/>
        <v>0</v>
      </c>
      <c r="BK566" s="720">
        <f t="shared" si="901"/>
        <v>0</v>
      </c>
      <c r="BL566" s="720">
        <f t="shared" si="901"/>
        <v>0</v>
      </c>
      <c r="BM566" s="720">
        <f t="shared" si="901"/>
        <v>0</v>
      </c>
      <c r="BN566" s="720">
        <f t="shared" si="901"/>
        <v>0</v>
      </c>
      <c r="BO566" s="720">
        <f t="shared" si="901"/>
        <v>0</v>
      </c>
      <c r="BP566" s="720">
        <f t="shared" si="901"/>
        <v>0</v>
      </c>
      <c r="BQ566" s="720">
        <f t="shared" si="898"/>
        <v>0</v>
      </c>
    </row>
    <row r="567" spans="1:69" s="400" customFormat="1" ht="12.75">
      <c r="A567" s="760">
        <v>1920</v>
      </c>
      <c r="B567" s="424" t="s">
        <v>957</v>
      </c>
      <c r="C567" s="1384">
        <f ca="1">'I4 BO ASSETS'!O66</f>
        <v>0</v>
      </c>
      <c r="D567" s="720"/>
      <c r="E567" s="720"/>
      <c r="F567" s="720"/>
      <c r="G567" s="720"/>
      <c r="H567" s="720"/>
      <c r="I567" s="720"/>
      <c r="J567" s="720"/>
      <c r="K567" s="720"/>
      <c r="L567" s="720"/>
      <c r="M567" s="720"/>
      <c r="N567" s="720"/>
      <c r="O567" s="720"/>
      <c r="P567" s="720"/>
      <c r="Q567" s="720"/>
      <c r="R567" s="720"/>
      <c r="S567" s="720"/>
      <c r="T567" s="720"/>
      <c r="U567" s="720"/>
      <c r="V567" s="720"/>
      <c r="W567" s="720"/>
      <c r="X567" s="720"/>
      <c r="Y567" s="720"/>
      <c r="Z567" s="720"/>
      <c r="AA567" s="720"/>
      <c r="AB567" s="720"/>
      <c r="AC567" s="720"/>
      <c r="AD567" s="720"/>
      <c r="AE567" s="720"/>
      <c r="AF567" s="720"/>
      <c r="AG567" s="720"/>
      <c r="AH567" s="720"/>
      <c r="AI567" s="720"/>
      <c r="AJ567" s="720"/>
      <c r="AK567" s="720"/>
      <c r="AL567" s="720"/>
      <c r="AM567" s="720"/>
      <c r="AN567" s="720"/>
      <c r="AO567" s="720"/>
      <c r="AP567" s="720"/>
      <c r="AQ567" s="720"/>
      <c r="AR567" s="720"/>
      <c r="AS567" s="720"/>
      <c r="AT567" s="720"/>
      <c r="AU567" s="720"/>
      <c r="AV567" s="720"/>
      <c r="AW567" s="720">
        <f t="shared" si="895"/>
        <v>0</v>
      </c>
      <c r="AX567" s="720">
        <f t="shared" ref="AX567:BP567" si="902">$C567*AX635</f>
        <v>0</v>
      </c>
      <c r="AY567" s="720">
        <f t="shared" si="902"/>
        <v>0</v>
      </c>
      <c r="AZ567" s="720">
        <f t="shared" si="902"/>
        <v>0</v>
      </c>
      <c r="BA567" s="720">
        <f t="shared" si="902"/>
        <v>0</v>
      </c>
      <c r="BB567" s="720">
        <f t="shared" si="902"/>
        <v>0</v>
      </c>
      <c r="BC567" s="720">
        <f t="shared" si="902"/>
        <v>0</v>
      </c>
      <c r="BD567" s="720">
        <f t="shared" si="902"/>
        <v>0</v>
      </c>
      <c r="BE567" s="720">
        <f t="shared" si="902"/>
        <v>0</v>
      </c>
      <c r="BF567" s="720">
        <f t="shared" si="902"/>
        <v>0</v>
      </c>
      <c r="BG567" s="720">
        <f t="shared" si="902"/>
        <v>0</v>
      </c>
      <c r="BH567" s="720">
        <f t="shared" si="902"/>
        <v>0</v>
      </c>
      <c r="BI567" s="720">
        <f t="shared" si="902"/>
        <v>0</v>
      </c>
      <c r="BJ567" s="720">
        <f t="shared" si="902"/>
        <v>0</v>
      </c>
      <c r="BK567" s="720">
        <f t="shared" si="902"/>
        <v>0</v>
      </c>
      <c r="BL567" s="720">
        <f t="shared" si="902"/>
        <v>0</v>
      </c>
      <c r="BM567" s="720">
        <f t="shared" si="902"/>
        <v>0</v>
      </c>
      <c r="BN567" s="720">
        <f t="shared" si="902"/>
        <v>0</v>
      </c>
      <c r="BO567" s="720">
        <f t="shared" si="902"/>
        <v>0</v>
      </c>
      <c r="BP567" s="720">
        <f t="shared" si="902"/>
        <v>0</v>
      </c>
      <c r="BQ567" s="720">
        <f t="shared" si="898"/>
        <v>0</v>
      </c>
    </row>
    <row r="568" spans="1:69" s="400" customFormat="1" ht="12.75">
      <c r="A568" s="760">
        <v>1925</v>
      </c>
      <c r="B568" s="424" t="s">
        <v>958</v>
      </c>
      <c r="C568" s="1384">
        <f ca="1">'I4 BO ASSETS'!O67</f>
        <v>0</v>
      </c>
      <c r="D568" s="720"/>
      <c r="E568" s="720"/>
      <c r="F568" s="720"/>
      <c r="G568" s="720"/>
      <c r="H568" s="720"/>
      <c r="I568" s="720"/>
      <c r="J568" s="720"/>
      <c r="K568" s="720"/>
      <c r="L568" s="720"/>
      <c r="M568" s="720"/>
      <c r="N568" s="720"/>
      <c r="O568" s="720"/>
      <c r="P568" s="720"/>
      <c r="Q568" s="720"/>
      <c r="R568" s="720"/>
      <c r="S568" s="720"/>
      <c r="T568" s="720"/>
      <c r="U568" s="720"/>
      <c r="V568" s="720"/>
      <c r="W568" s="720"/>
      <c r="X568" s="720"/>
      <c r="Y568" s="720"/>
      <c r="Z568" s="720"/>
      <c r="AA568" s="720"/>
      <c r="AB568" s="720"/>
      <c r="AC568" s="720"/>
      <c r="AD568" s="720"/>
      <c r="AE568" s="720"/>
      <c r="AF568" s="720"/>
      <c r="AG568" s="720"/>
      <c r="AH568" s="720"/>
      <c r="AI568" s="720"/>
      <c r="AJ568" s="720"/>
      <c r="AK568" s="720"/>
      <c r="AL568" s="720"/>
      <c r="AM568" s="720"/>
      <c r="AN568" s="720"/>
      <c r="AO568" s="720"/>
      <c r="AP568" s="720"/>
      <c r="AQ568" s="720"/>
      <c r="AR568" s="720"/>
      <c r="AS568" s="720"/>
      <c r="AT568" s="720"/>
      <c r="AU568" s="720"/>
      <c r="AV568" s="720"/>
      <c r="AW568" s="720">
        <f t="shared" si="895"/>
        <v>0</v>
      </c>
      <c r="AX568" s="720">
        <f t="shared" ref="AX568:BP568" si="903">$C568*AX636</f>
        <v>0</v>
      </c>
      <c r="AY568" s="720">
        <f t="shared" si="903"/>
        <v>0</v>
      </c>
      <c r="AZ568" s="720">
        <f t="shared" si="903"/>
        <v>0</v>
      </c>
      <c r="BA568" s="720">
        <f t="shared" si="903"/>
        <v>0</v>
      </c>
      <c r="BB568" s="720">
        <f t="shared" si="903"/>
        <v>0</v>
      </c>
      <c r="BC568" s="720">
        <f t="shared" si="903"/>
        <v>0</v>
      </c>
      <c r="BD568" s="720">
        <f t="shared" si="903"/>
        <v>0</v>
      </c>
      <c r="BE568" s="720">
        <f t="shared" si="903"/>
        <v>0</v>
      </c>
      <c r="BF568" s="720">
        <f t="shared" si="903"/>
        <v>0</v>
      </c>
      <c r="BG568" s="720">
        <f t="shared" si="903"/>
        <v>0</v>
      </c>
      <c r="BH568" s="720">
        <f t="shared" si="903"/>
        <v>0</v>
      </c>
      <c r="BI568" s="720">
        <f t="shared" si="903"/>
        <v>0</v>
      </c>
      <c r="BJ568" s="720">
        <f t="shared" si="903"/>
        <v>0</v>
      </c>
      <c r="BK568" s="720">
        <f t="shared" si="903"/>
        <v>0</v>
      </c>
      <c r="BL568" s="720">
        <f t="shared" si="903"/>
        <v>0</v>
      </c>
      <c r="BM568" s="720">
        <f t="shared" si="903"/>
        <v>0</v>
      </c>
      <c r="BN568" s="720">
        <f t="shared" si="903"/>
        <v>0</v>
      </c>
      <c r="BO568" s="720">
        <f t="shared" si="903"/>
        <v>0</v>
      </c>
      <c r="BP568" s="720">
        <f t="shared" si="903"/>
        <v>0</v>
      </c>
      <c r="BQ568" s="720">
        <f t="shared" si="898"/>
        <v>0</v>
      </c>
    </row>
    <row r="569" spans="1:69" s="400" customFormat="1" ht="12.75">
      <c r="A569" s="760">
        <v>1930</v>
      </c>
      <c r="B569" s="424" t="s">
        <v>959</v>
      </c>
      <c r="C569" s="1384">
        <f ca="1">'I4 BO ASSETS'!O68</f>
        <v>0</v>
      </c>
      <c r="D569" s="720"/>
      <c r="E569" s="720"/>
      <c r="F569" s="720"/>
      <c r="G569" s="720"/>
      <c r="H569" s="720"/>
      <c r="I569" s="720"/>
      <c r="J569" s="720"/>
      <c r="K569" s="720"/>
      <c r="L569" s="720"/>
      <c r="M569" s="720"/>
      <c r="N569" s="720"/>
      <c r="O569" s="720"/>
      <c r="P569" s="720"/>
      <c r="Q569" s="720"/>
      <c r="R569" s="720"/>
      <c r="S569" s="720"/>
      <c r="T569" s="720"/>
      <c r="U569" s="720"/>
      <c r="V569" s="720"/>
      <c r="W569" s="720"/>
      <c r="X569" s="720"/>
      <c r="Y569" s="720"/>
      <c r="Z569" s="720"/>
      <c r="AA569" s="720"/>
      <c r="AB569" s="720"/>
      <c r="AC569" s="720"/>
      <c r="AD569" s="720"/>
      <c r="AE569" s="720"/>
      <c r="AF569" s="720"/>
      <c r="AG569" s="720"/>
      <c r="AH569" s="720"/>
      <c r="AI569" s="720"/>
      <c r="AJ569" s="720"/>
      <c r="AK569" s="720"/>
      <c r="AL569" s="720"/>
      <c r="AM569" s="720"/>
      <c r="AN569" s="720"/>
      <c r="AO569" s="720"/>
      <c r="AP569" s="720"/>
      <c r="AQ569" s="720"/>
      <c r="AR569" s="720"/>
      <c r="AS569" s="720"/>
      <c r="AT569" s="720"/>
      <c r="AU569" s="720"/>
      <c r="AV569" s="720"/>
      <c r="AW569" s="720">
        <f t="shared" si="895"/>
        <v>0</v>
      </c>
      <c r="AX569" s="720">
        <f t="shared" ref="AX569:BP569" si="904">$C569*AX637</f>
        <v>0</v>
      </c>
      <c r="AY569" s="720">
        <f t="shared" si="904"/>
        <v>0</v>
      </c>
      <c r="AZ569" s="720">
        <f t="shared" si="904"/>
        <v>0</v>
      </c>
      <c r="BA569" s="720">
        <f t="shared" si="904"/>
        <v>0</v>
      </c>
      <c r="BB569" s="720">
        <f t="shared" si="904"/>
        <v>0</v>
      </c>
      <c r="BC569" s="720">
        <f t="shared" si="904"/>
        <v>0</v>
      </c>
      <c r="BD569" s="720">
        <f t="shared" si="904"/>
        <v>0</v>
      </c>
      <c r="BE569" s="720">
        <f t="shared" si="904"/>
        <v>0</v>
      </c>
      <c r="BF569" s="720">
        <f t="shared" si="904"/>
        <v>0</v>
      </c>
      <c r="BG569" s="720">
        <f t="shared" si="904"/>
        <v>0</v>
      </c>
      <c r="BH569" s="720">
        <f t="shared" si="904"/>
        <v>0</v>
      </c>
      <c r="BI569" s="720">
        <f t="shared" si="904"/>
        <v>0</v>
      </c>
      <c r="BJ569" s="720">
        <f t="shared" si="904"/>
        <v>0</v>
      </c>
      <c r="BK569" s="720">
        <f t="shared" si="904"/>
        <v>0</v>
      </c>
      <c r="BL569" s="720">
        <f t="shared" si="904"/>
        <v>0</v>
      </c>
      <c r="BM569" s="720">
        <f t="shared" si="904"/>
        <v>0</v>
      </c>
      <c r="BN569" s="720">
        <f t="shared" si="904"/>
        <v>0</v>
      </c>
      <c r="BO569" s="720">
        <f t="shared" si="904"/>
        <v>0</v>
      </c>
      <c r="BP569" s="720">
        <f t="shared" si="904"/>
        <v>0</v>
      </c>
      <c r="BQ569" s="720">
        <f t="shared" si="898"/>
        <v>0</v>
      </c>
    </row>
    <row r="570" spans="1:69" s="400" customFormat="1" ht="12.75">
      <c r="A570" s="760">
        <v>1935</v>
      </c>
      <c r="B570" s="424" t="s">
        <v>960</v>
      </c>
      <c r="C570" s="1384">
        <f ca="1">'I4 BO ASSETS'!O69</f>
        <v>0</v>
      </c>
      <c r="D570" s="720"/>
      <c r="E570" s="720"/>
      <c r="F570" s="720"/>
      <c r="G570" s="720"/>
      <c r="H570" s="720"/>
      <c r="I570" s="720"/>
      <c r="J570" s="720"/>
      <c r="K570" s="720"/>
      <c r="L570" s="720"/>
      <c r="M570" s="720"/>
      <c r="N570" s="720"/>
      <c r="O570" s="720"/>
      <c r="P570" s="720"/>
      <c r="Q570" s="720"/>
      <c r="R570" s="720"/>
      <c r="S570" s="720"/>
      <c r="T570" s="720"/>
      <c r="U570" s="720"/>
      <c r="V570" s="720"/>
      <c r="W570" s="720"/>
      <c r="X570" s="720"/>
      <c r="Y570" s="720"/>
      <c r="Z570" s="720"/>
      <c r="AA570" s="720"/>
      <c r="AB570" s="720"/>
      <c r="AC570" s="720"/>
      <c r="AD570" s="720"/>
      <c r="AE570" s="720"/>
      <c r="AF570" s="720"/>
      <c r="AG570" s="720"/>
      <c r="AH570" s="720"/>
      <c r="AI570" s="720"/>
      <c r="AJ570" s="720"/>
      <c r="AK570" s="720"/>
      <c r="AL570" s="720"/>
      <c r="AM570" s="720"/>
      <c r="AN570" s="720"/>
      <c r="AO570" s="720"/>
      <c r="AP570" s="720"/>
      <c r="AQ570" s="720"/>
      <c r="AR570" s="720"/>
      <c r="AS570" s="720"/>
      <c r="AT570" s="720"/>
      <c r="AU570" s="720"/>
      <c r="AV570" s="720"/>
      <c r="AW570" s="720">
        <f t="shared" si="895"/>
        <v>0</v>
      </c>
      <c r="AX570" s="720">
        <f t="shared" ref="AX570:BP570" si="905">$C570*AX638</f>
        <v>0</v>
      </c>
      <c r="AY570" s="720">
        <f t="shared" si="905"/>
        <v>0</v>
      </c>
      <c r="AZ570" s="720">
        <f t="shared" si="905"/>
        <v>0</v>
      </c>
      <c r="BA570" s="720">
        <f t="shared" si="905"/>
        <v>0</v>
      </c>
      <c r="BB570" s="720">
        <f t="shared" si="905"/>
        <v>0</v>
      </c>
      <c r="BC570" s="720">
        <f t="shared" si="905"/>
        <v>0</v>
      </c>
      <c r="BD570" s="720">
        <f t="shared" si="905"/>
        <v>0</v>
      </c>
      <c r="BE570" s="720">
        <f t="shared" si="905"/>
        <v>0</v>
      </c>
      <c r="BF570" s="720">
        <f t="shared" si="905"/>
        <v>0</v>
      </c>
      <c r="BG570" s="720">
        <f t="shared" si="905"/>
        <v>0</v>
      </c>
      <c r="BH570" s="720">
        <f t="shared" si="905"/>
        <v>0</v>
      </c>
      <c r="BI570" s="720">
        <f t="shared" si="905"/>
        <v>0</v>
      </c>
      <c r="BJ570" s="720">
        <f t="shared" si="905"/>
        <v>0</v>
      </c>
      <c r="BK570" s="720">
        <f t="shared" si="905"/>
        <v>0</v>
      </c>
      <c r="BL570" s="720">
        <f t="shared" si="905"/>
        <v>0</v>
      </c>
      <c r="BM570" s="720">
        <f t="shared" si="905"/>
        <v>0</v>
      </c>
      <c r="BN570" s="720">
        <f t="shared" si="905"/>
        <v>0</v>
      </c>
      <c r="BO570" s="720">
        <f t="shared" si="905"/>
        <v>0</v>
      </c>
      <c r="BP570" s="720">
        <f t="shared" si="905"/>
        <v>0</v>
      </c>
      <c r="BQ570" s="720">
        <f t="shared" si="898"/>
        <v>0</v>
      </c>
    </row>
    <row r="571" spans="1:69" s="400" customFormat="1" ht="12.75">
      <c r="A571" s="760">
        <v>1940</v>
      </c>
      <c r="B571" s="424" t="s">
        <v>961</v>
      </c>
      <c r="C571" s="1384">
        <f ca="1">'I4 BO ASSETS'!O70</f>
        <v>0</v>
      </c>
      <c r="D571" s="720"/>
      <c r="E571" s="720"/>
      <c r="F571" s="720"/>
      <c r="G571" s="720"/>
      <c r="H571" s="720"/>
      <c r="I571" s="720"/>
      <c r="J571" s="720"/>
      <c r="K571" s="720"/>
      <c r="L571" s="720"/>
      <c r="M571" s="720"/>
      <c r="N571" s="720"/>
      <c r="O571" s="720"/>
      <c r="P571" s="720"/>
      <c r="Q571" s="720"/>
      <c r="R571" s="720"/>
      <c r="S571" s="720"/>
      <c r="T571" s="720"/>
      <c r="U571" s="720"/>
      <c r="V571" s="720"/>
      <c r="W571" s="720"/>
      <c r="X571" s="720"/>
      <c r="Y571" s="720"/>
      <c r="Z571" s="720"/>
      <c r="AA571" s="720"/>
      <c r="AB571" s="720"/>
      <c r="AC571" s="720"/>
      <c r="AD571" s="720"/>
      <c r="AE571" s="720"/>
      <c r="AF571" s="720"/>
      <c r="AG571" s="720"/>
      <c r="AH571" s="720"/>
      <c r="AI571" s="720"/>
      <c r="AJ571" s="720"/>
      <c r="AK571" s="720"/>
      <c r="AL571" s="720"/>
      <c r="AM571" s="720"/>
      <c r="AN571" s="720"/>
      <c r="AO571" s="720"/>
      <c r="AP571" s="720"/>
      <c r="AQ571" s="720"/>
      <c r="AR571" s="720"/>
      <c r="AS571" s="720"/>
      <c r="AT571" s="720"/>
      <c r="AU571" s="720"/>
      <c r="AV571" s="720"/>
      <c r="AW571" s="720">
        <f t="shared" si="895"/>
        <v>0</v>
      </c>
      <c r="AX571" s="720">
        <f t="shared" ref="AX571:BP571" si="906">$C571*AX639</f>
        <v>0</v>
      </c>
      <c r="AY571" s="720">
        <f t="shared" si="906"/>
        <v>0</v>
      </c>
      <c r="AZ571" s="720">
        <f t="shared" si="906"/>
        <v>0</v>
      </c>
      <c r="BA571" s="720">
        <f t="shared" si="906"/>
        <v>0</v>
      </c>
      <c r="BB571" s="720">
        <f t="shared" si="906"/>
        <v>0</v>
      </c>
      <c r="BC571" s="720">
        <f t="shared" si="906"/>
        <v>0</v>
      </c>
      <c r="BD571" s="720">
        <f t="shared" si="906"/>
        <v>0</v>
      </c>
      <c r="BE571" s="720">
        <f t="shared" si="906"/>
        <v>0</v>
      </c>
      <c r="BF571" s="720">
        <f t="shared" si="906"/>
        <v>0</v>
      </c>
      <c r="BG571" s="720">
        <f t="shared" si="906"/>
        <v>0</v>
      </c>
      <c r="BH571" s="720">
        <f t="shared" si="906"/>
        <v>0</v>
      </c>
      <c r="BI571" s="720">
        <f t="shared" si="906"/>
        <v>0</v>
      </c>
      <c r="BJ571" s="720">
        <f t="shared" si="906"/>
        <v>0</v>
      </c>
      <c r="BK571" s="720">
        <f t="shared" si="906"/>
        <v>0</v>
      </c>
      <c r="BL571" s="720">
        <f t="shared" si="906"/>
        <v>0</v>
      </c>
      <c r="BM571" s="720">
        <f t="shared" si="906"/>
        <v>0</v>
      </c>
      <c r="BN571" s="720">
        <f t="shared" si="906"/>
        <v>0</v>
      </c>
      <c r="BO571" s="720">
        <f t="shared" si="906"/>
        <v>0</v>
      </c>
      <c r="BP571" s="720">
        <f t="shared" si="906"/>
        <v>0</v>
      </c>
      <c r="BQ571" s="720">
        <f t="shared" si="898"/>
        <v>0</v>
      </c>
    </row>
    <row r="572" spans="1:69" s="400" customFormat="1" ht="12.75">
      <c r="A572" s="760">
        <v>1945</v>
      </c>
      <c r="B572" s="424" t="s">
        <v>962</v>
      </c>
      <c r="C572" s="1384">
        <f ca="1">'I4 BO ASSETS'!O71</f>
        <v>0</v>
      </c>
      <c r="D572" s="720"/>
      <c r="E572" s="720"/>
      <c r="F572" s="720"/>
      <c r="G572" s="720"/>
      <c r="H572" s="720"/>
      <c r="I572" s="720"/>
      <c r="J572" s="720"/>
      <c r="K572" s="720"/>
      <c r="L572" s="720"/>
      <c r="M572" s="720"/>
      <c r="N572" s="720"/>
      <c r="O572" s="720"/>
      <c r="P572" s="720"/>
      <c r="Q572" s="720"/>
      <c r="R572" s="720"/>
      <c r="S572" s="720"/>
      <c r="T572" s="720"/>
      <c r="U572" s="720"/>
      <c r="V572" s="720"/>
      <c r="W572" s="720"/>
      <c r="X572" s="720"/>
      <c r="Y572" s="720"/>
      <c r="Z572" s="720"/>
      <c r="AA572" s="720"/>
      <c r="AB572" s="720"/>
      <c r="AC572" s="720"/>
      <c r="AD572" s="720"/>
      <c r="AE572" s="720"/>
      <c r="AF572" s="720"/>
      <c r="AG572" s="720"/>
      <c r="AH572" s="720"/>
      <c r="AI572" s="720"/>
      <c r="AJ572" s="720"/>
      <c r="AK572" s="720"/>
      <c r="AL572" s="720"/>
      <c r="AM572" s="720"/>
      <c r="AN572" s="720"/>
      <c r="AO572" s="720"/>
      <c r="AP572" s="720"/>
      <c r="AQ572" s="720"/>
      <c r="AR572" s="720"/>
      <c r="AS572" s="720"/>
      <c r="AT572" s="720"/>
      <c r="AU572" s="720"/>
      <c r="AV572" s="720"/>
      <c r="AW572" s="720">
        <f t="shared" si="895"/>
        <v>0</v>
      </c>
      <c r="AX572" s="720">
        <f t="shared" ref="AX572:BP572" si="907">$C572*AX640</f>
        <v>0</v>
      </c>
      <c r="AY572" s="720">
        <f t="shared" si="907"/>
        <v>0</v>
      </c>
      <c r="AZ572" s="720">
        <f t="shared" si="907"/>
        <v>0</v>
      </c>
      <c r="BA572" s="720">
        <f t="shared" si="907"/>
        <v>0</v>
      </c>
      <c r="BB572" s="720">
        <f t="shared" si="907"/>
        <v>0</v>
      </c>
      <c r="BC572" s="720">
        <f t="shared" si="907"/>
        <v>0</v>
      </c>
      <c r="BD572" s="720">
        <f t="shared" si="907"/>
        <v>0</v>
      </c>
      <c r="BE572" s="720">
        <f t="shared" si="907"/>
        <v>0</v>
      </c>
      <c r="BF572" s="720">
        <f t="shared" si="907"/>
        <v>0</v>
      </c>
      <c r="BG572" s="720">
        <f t="shared" si="907"/>
        <v>0</v>
      </c>
      <c r="BH572" s="720">
        <f t="shared" si="907"/>
        <v>0</v>
      </c>
      <c r="BI572" s="720">
        <f t="shared" si="907"/>
        <v>0</v>
      </c>
      <c r="BJ572" s="720">
        <f t="shared" si="907"/>
        <v>0</v>
      </c>
      <c r="BK572" s="720">
        <f t="shared" si="907"/>
        <v>0</v>
      </c>
      <c r="BL572" s="720">
        <f t="shared" si="907"/>
        <v>0</v>
      </c>
      <c r="BM572" s="720">
        <f t="shared" si="907"/>
        <v>0</v>
      </c>
      <c r="BN572" s="720">
        <f t="shared" si="907"/>
        <v>0</v>
      </c>
      <c r="BO572" s="720">
        <f t="shared" si="907"/>
        <v>0</v>
      </c>
      <c r="BP572" s="720">
        <f t="shared" si="907"/>
        <v>0</v>
      </c>
      <c r="BQ572" s="720">
        <f t="shared" si="898"/>
        <v>0</v>
      </c>
    </row>
    <row r="573" spans="1:69" s="400" customFormat="1" ht="12.75">
      <c r="A573" s="760">
        <v>1950</v>
      </c>
      <c r="B573" s="424" t="s">
        <v>963</v>
      </c>
      <c r="C573" s="1384">
        <f ca="1">'I4 BO ASSETS'!O72</f>
        <v>0</v>
      </c>
      <c r="D573" s="720"/>
      <c r="E573" s="720"/>
      <c r="F573" s="720"/>
      <c r="G573" s="720"/>
      <c r="H573" s="720"/>
      <c r="I573" s="720"/>
      <c r="J573" s="720"/>
      <c r="K573" s="720"/>
      <c r="L573" s="720"/>
      <c r="M573" s="720"/>
      <c r="N573" s="720"/>
      <c r="O573" s="720"/>
      <c r="P573" s="720"/>
      <c r="Q573" s="720"/>
      <c r="R573" s="720"/>
      <c r="S573" s="720"/>
      <c r="T573" s="720"/>
      <c r="U573" s="720"/>
      <c r="V573" s="720"/>
      <c r="W573" s="720"/>
      <c r="X573" s="720"/>
      <c r="Y573" s="720"/>
      <c r="Z573" s="720"/>
      <c r="AA573" s="720"/>
      <c r="AB573" s="720"/>
      <c r="AC573" s="720"/>
      <c r="AD573" s="720"/>
      <c r="AE573" s="720"/>
      <c r="AF573" s="720"/>
      <c r="AG573" s="720"/>
      <c r="AH573" s="720"/>
      <c r="AI573" s="720"/>
      <c r="AJ573" s="720"/>
      <c r="AK573" s="720"/>
      <c r="AL573" s="720"/>
      <c r="AM573" s="720"/>
      <c r="AN573" s="720"/>
      <c r="AO573" s="720"/>
      <c r="AP573" s="720"/>
      <c r="AQ573" s="720"/>
      <c r="AR573" s="720"/>
      <c r="AS573" s="720"/>
      <c r="AT573" s="720"/>
      <c r="AU573" s="720"/>
      <c r="AV573" s="720"/>
      <c r="AW573" s="720">
        <f t="shared" si="895"/>
        <v>0</v>
      </c>
      <c r="AX573" s="720">
        <f t="shared" ref="AX573:BP573" si="908">$C573*AX641</f>
        <v>0</v>
      </c>
      <c r="AY573" s="720">
        <f t="shared" si="908"/>
        <v>0</v>
      </c>
      <c r="AZ573" s="720">
        <f t="shared" si="908"/>
        <v>0</v>
      </c>
      <c r="BA573" s="720">
        <f t="shared" si="908"/>
        <v>0</v>
      </c>
      <c r="BB573" s="720">
        <f t="shared" si="908"/>
        <v>0</v>
      </c>
      <c r="BC573" s="720">
        <f t="shared" si="908"/>
        <v>0</v>
      </c>
      <c r="BD573" s="720">
        <f t="shared" si="908"/>
        <v>0</v>
      </c>
      <c r="BE573" s="720">
        <f t="shared" si="908"/>
        <v>0</v>
      </c>
      <c r="BF573" s="720">
        <f t="shared" si="908"/>
        <v>0</v>
      </c>
      <c r="BG573" s="720">
        <f t="shared" si="908"/>
        <v>0</v>
      </c>
      <c r="BH573" s="720">
        <f t="shared" si="908"/>
        <v>0</v>
      </c>
      <c r="BI573" s="720">
        <f t="shared" si="908"/>
        <v>0</v>
      </c>
      <c r="BJ573" s="720">
        <f t="shared" si="908"/>
        <v>0</v>
      </c>
      <c r="BK573" s="720">
        <f t="shared" si="908"/>
        <v>0</v>
      </c>
      <c r="BL573" s="720">
        <f t="shared" si="908"/>
        <v>0</v>
      </c>
      <c r="BM573" s="720">
        <f t="shared" si="908"/>
        <v>0</v>
      </c>
      <c r="BN573" s="720">
        <f t="shared" si="908"/>
        <v>0</v>
      </c>
      <c r="BO573" s="720">
        <f t="shared" si="908"/>
        <v>0</v>
      </c>
      <c r="BP573" s="720">
        <f t="shared" si="908"/>
        <v>0</v>
      </c>
      <c r="BQ573" s="720">
        <f t="shared" si="898"/>
        <v>0</v>
      </c>
    </row>
    <row r="574" spans="1:69" s="400" customFormat="1" ht="12.75">
      <c r="A574" s="760">
        <v>1955</v>
      </c>
      <c r="B574" s="424" t="s">
        <v>614</v>
      </c>
      <c r="C574" s="1384">
        <f ca="1">'I4 BO ASSETS'!O73</f>
        <v>0</v>
      </c>
      <c r="D574" s="720"/>
      <c r="E574" s="720"/>
      <c r="F574" s="720"/>
      <c r="G574" s="720"/>
      <c r="H574" s="720"/>
      <c r="I574" s="720"/>
      <c r="J574" s="720"/>
      <c r="K574" s="720"/>
      <c r="L574" s="720"/>
      <c r="M574" s="720"/>
      <c r="N574" s="720"/>
      <c r="O574" s="720"/>
      <c r="P574" s="720"/>
      <c r="Q574" s="720"/>
      <c r="R574" s="720"/>
      <c r="S574" s="720"/>
      <c r="T574" s="720"/>
      <c r="U574" s="720"/>
      <c r="V574" s="720"/>
      <c r="W574" s="720"/>
      <c r="X574" s="720"/>
      <c r="Y574" s="720"/>
      <c r="Z574" s="720"/>
      <c r="AA574" s="720"/>
      <c r="AB574" s="720"/>
      <c r="AC574" s="720"/>
      <c r="AD574" s="720"/>
      <c r="AE574" s="720"/>
      <c r="AF574" s="720"/>
      <c r="AG574" s="720"/>
      <c r="AH574" s="720"/>
      <c r="AI574" s="720"/>
      <c r="AJ574" s="720"/>
      <c r="AK574" s="720"/>
      <c r="AL574" s="720"/>
      <c r="AM574" s="720"/>
      <c r="AN574" s="720"/>
      <c r="AO574" s="720"/>
      <c r="AP574" s="720"/>
      <c r="AQ574" s="720"/>
      <c r="AR574" s="720"/>
      <c r="AS574" s="720"/>
      <c r="AT574" s="720"/>
      <c r="AU574" s="720"/>
      <c r="AV574" s="720"/>
      <c r="AW574" s="720">
        <f t="shared" si="895"/>
        <v>0</v>
      </c>
      <c r="AX574" s="720">
        <f t="shared" ref="AX574:BP574" si="909">$C574*AX642</f>
        <v>0</v>
      </c>
      <c r="AY574" s="720">
        <f t="shared" si="909"/>
        <v>0</v>
      </c>
      <c r="AZ574" s="720">
        <f t="shared" si="909"/>
        <v>0</v>
      </c>
      <c r="BA574" s="720">
        <f t="shared" si="909"/>
        <v>0</v>
      </c>
      <c r="BB574" s="720">
        <f t="shared" si="909"/>
        <v>0</v>
      </c>
      <c r="BC574" s="720">
        <f t="shared" si="909"/>
        <v>0</v>
      </c>
      <c r="BD574" s="720">
        <f t="shared" si="909"/>
        <v>0</v>
      </c>
      <c r="BE574" s="720">
        <f t="shared" si="909"/>
        <v>0</v>
      </c>
      <c r="BF574" s="720">
        <f t="shared" si="909"/>
        <v>0</v>
      </c>
      <c r="BG574" s="720">
        <f t="shared" si="909"/>
        <v>0</v>
      </c>
      <c r="BH574" s="720">
        <f t="shared" si="909"/>
        <v>0</v>
      </c>
      <c r="BI574" s="720">
        <f t="shared" si="909"/>
        <v>0</v>
      </c>
      <c r="BJ574" s="720">
        <f t="shared" si="909"/>
        <v>0</v>
      </c>
      <c r="BK574" s="720">
        <f t="shared" si="909"/>
        <v>0</v>
      </c>
      <c r="BL574" s="720">
        <f t="shared" si="909"/>
        <v>0</v>
      </c>
      <c r="BM574" s="720">
        <f t="shared" si="909"/>
        <v>0</v>
      </c>
      <c r="BN574" s="720">
        <f t="shared" si="909"/>
        <v>0</v>
      </c>
      <c r="BO574" s="720">
        <f t="shared" si="909"/>
        <v>0</v>
      </c>
      <c r="BP574" s="720">
        <f t="shared" si="909"/>
        <v>0</v>
      </c>
      <c r="BQ574" s="720">
        <f t="shared" si="898"/>
        <v>0</v>
      </c>
    </row>
    <row r="575" spans="1:69" s="400" customFormat="1" ht="12.75">
      <c r="A575" s="760">
        <v>1960</v>
      </c>
      <c r="B575" s="424" t="s">
        <v>615</v>
      </c>
      <c r="C575" s="1384">
        <f ca="1">'I4 BO ASSETS'!O74</f>
        <v>0</v>
      </c>
      <c r="D575" s="720"/>
      <c r="E575" s="720"/>
      <c r="F575" s="720"/>
      <c r="G575" s="720"/>
      <c r="H575" s="720"/>
      <c r="I575" s="720"/>
      <c r="J575" s="720"/>
      <c r="K575" s="720"/>
      <c r="L575" s="720"/>
      <c r="M575" s="720"/>
      <c r="N575" s="720"/>
      <c r="O575" s="720"/>
      <c r="P575" s="720"/>
      <c r="Q575" s="720"/>
      <c r="R575" s="720"/>
      <c r="S575" s="720"/>
      <c r="T575" s="720"/>
      <c r="U575" s="720"/>
      <c r="V575" s="720"/>
      <c r="W575" s="720"/>
      <c r="X575" s="720"/>
      <c r="Y575" s="720"/>
      <c r="Z575" s="720"/>
      <c r="AA575" s="720"/>
      <c r="AB575" s="720"/>
      <c r="AC575" s="720"/>
      <c r="AD575" s="720"/>
      <c r="AE575" s="720"/>
      <c r="AF575" s="720"/>
      <c r="AG575" s="720"/>
      <c r="AH575" s="720"/>
      <c r="AI575" s="720"/>
      <c r="AJ575" s="720"/>
      <c r="AK575" s="720"/>
      <c r="AL575" s="720"/>
      <c r="AM575" s="720"/>
      <c r="AN575" s="720"/>
      <c r="AO575" s="720"/>
      <c r="AP575" s="720"/>
      <c r="AQ575" s="720"/>
      <c r="AR575" s="720"/>
      <c r="AS575" s="720"/>
      <c r="AT575" s="720"/>
      <c r="AU575" s="720"/>
      <c r="AV575" s="720"/>
      <c r="AW575" s="720">
        <f t="shared" si="895"/>
        <v>0</v>
      </c>
      <c r="AX575" s="720">
        <f t="shared" ref="AX575:BP575" si="910">$C575*AX643</f>
        <v>0</v>
      </c>
      <c r="AY575" s="720">
        <f t="shared" si="910"/>
        <v>0</v>
      </c>
      <c r="AZ575" s="720">
        <f t="shared" si="910"/>
        <v>0</v>
      </c>
      <c r="BA575" s="720">
        <f t="shared" si="910"/>
        <v>0</v>
      </c>
      <c r="BB575" s="720">
        <f t="shared" si="910"/>
        <v>0</v>
      </c>
      <c r="BC575" s="720">
        <f t="shared" si="910"/>
        <v>0</v>
      </c>
      <c r="BD575" s="720">
        <f t="shared" si="910"/>
        <v>0</v>
      </c>
      <c r="BE575" s="720">
        <f t="shared" si="910"/>
        <v>0</v>
      </c>
      <c r="BF575" s="720">
        <f t="shared" si="910"/>
        <v>0</v>
      </c>
      <c r="BG575" s="720">
        <f t="shared" si="910"/>
        <v>0</v>
      </c>
      <c r="BH575" s="720">
        <f t="shared" si="910"/>
        <v>0</v>
      </c>
      <c r="BI575" s="720">
        <f t="shared" si="910"/>
        <v>0</v>
      </c>
      <c r="BJ575" s="720">
        <f t="shared" si="910"/>
        <v>0</v>
      </c>
      <c r="BK575" s="720">
        <f t="shared" si="910"/>
        <v>0</v>
      </c>
      <c r="BL575" s="720">
        <f t="shared" si="910"/>
        <v>0</v>
      </c>
      <c r="BM575" s="720">
        <f t="shared" si="910"/>
        <v>0</v>
      </c>
      <c r="BN575" s="720">
        <f t="shared" si="910"/>
        <v>0</v>
      </c>
      <c r="BO575" s="720">
        <f t="shared" si="910"/>
        <v>0</v>
      </c>
      <c r="BP575" s="720">
        <f t="shared" si="910"/>
        <v>0</v>
      </c>
      <c r="BQ575" s="720">
        <f t="shared" si="898"/>
        <v>0</v>
      </c>
    </row>
    <row r="576" spans="1:69" s="400" customFormat="1" ht="25.5">
      <c r="A576" s="760">
        <v>1970</v>
      </c>
      <c r="B576" s="424" t="s">
        <v>617</v>
      </c>
      <c r="C576" s="1384">
        <f ca="1">'I4 BO ASSETS'!O75</f>
        <v>0</v>
      </c>
      <c r="D576" s="720"/>
      <c r="E576" s="720"/>
      <c r="F576" s="720"/>
      <c r="G576" s="720"/>
      <c r="H576" s="720"/>
      <c r="I576" s="720"/>
      <c r="J576" s="720"/>
      <c r="K576" s="720"/>
      <c r="L576" s="720"/>
      <c r="M576" s="720"/>
      <c r="N576" s="720"/>
      <c r="O576" s="720"/>
      <c r="P576" s="720"/>
      <c r="Q576" s="720"/>
      <c r="R576" s="720"/>
      <c r="S576" s="720"/>
      <c r="T576" s="720"/>
      <c r="U576" s="720"/>
      <c r="V576" s="720"/>
      <c r="W576" s="720"/>
      <c r="X576" s="720"/>
      <c r="Y576" s="720"/>
      <c r="Z576" s="720"/>
      <c r="AA576" s="720"/>
      <c r="AB576" s="720"/>
      <c r="AC576" s="720"/>
      <c r="AD576" s="720"/>
      <c r="AE576" s="720"/>
      <c r="AF576" s="720"/>
      <c r="AG576" s="720"/>
      <c r="AH576" s="720"/>
      <c r="AI576" s="720"/>
      <c r="AJ576" s="720"/>
      <c r="AK576" s="720"/>
      <c r="AL576" s="720"/>
      <c r="AM576" s="720"/>
      <c r="AN576" s="720"/>
      <c r="AO576" s="720"/>
      <c r="AP576" s="720"/>
      <c r="AQ576" s="720"/>
      <c r="AR576" s="720"/>
      <c r="AS576" s="720"/>
      <c r="AT576" s="720"/>
      <c r="AU576" s="720"/>
      <c r="AV576" s="720"/>
      <c r="AW576" s="720">
        <f t="shared" si="895"/>
        <v>0</v>
      </c>
      <c r="AX576" s="720">
        <f t="shared" ref="AX576:BP576" si="911">$C576*AX644</f>
        <v>0</v>
      </c>
      <c r="AY576" s="720">
        <f t="shared" si="911"/>
        <v>0</v>
      </c>
      <c r="AZ576" s="720">
        <f t="shared" si="911"/>
        <v>0</v>
      </c>
      <c r="BA576" s="720">
        <f t="shared" si="911"/>
        <v>0</v>
      </c>
      <c r="BB576" s="720">
        <f t="shared" si="911"/>
        <v>0</v>
      </c>
      <c r="BC576" s="720">
        <f t="shared" si="911"/>
        <v>0</v>
      </c>
      <c r="BD576" s="720">
        <f t="shared" si="911"/>
        <v>0</v>
      </c>
      <c r="BE576" s="720">
        <f t="shared" si="911"/>
        <v>0</v>
      </c>
      <c r="BF576" s="720">
        <f t="shared" si="911"/>
        <v>0</v>
      </c>
      <c r="BG576" s="720">
        <f t="shared" si="911"/>
        <v>0</v>
      </c>
      <c r="BH576" s="720">
        <f t="shared" si="911"/>
        <v>0</v>
      </c>
      <c r="BI576" s="720">
        <f t="shared" si="911"/>
        <v>0</v>
      </c>
      <c r="BJ576" s="720">
        <f t="shared" si="911"/>
        <v>0</v>
      </c>
      <c r="BK576" s="720">
        <f t="shared" si="911"/>
        <v>0</v>
      </c>
      <c r="BL576" s="720">
        <f t="shared" si="911"/>
        <v>0</v>
      </c>
      <c r="BM576" s="720">
        <f t="shared" si="911"/>
        <v>0</v>
      </c>
      <c r="BN576" s="720">
        <f t="shared" si="911"/>
        <v>0</v>
      </c>
      <c r="BO576" s="720">
        <f t="shared" si="911"/>
        <v>0</v>
      </c>
      <c r="BP576" s="720">
        <f t="shared" si="911"/>
        <v>0</v>
      </c>
      <c r="BQ576" s="720">
        <f t="shared" si="898"/>
        <v>0</v>
      </c>
    </row>
    <row r="577" spans="1:69" s="400" customFormat="1" ht="25.5">
      <c r="A577" s="760">
        <v>1975</v>
      </c>
      <c r="B577" s="424" t="s">
        <v>1282</v>
      </c>
      <c r="C577" s="1384">
        <f ca="1">'I4 BO ASSETS'!O76</f>
        <v>0</v>
      </c>
      <c r="D577" s="720"/>
      <c r="E577" s="720"/>
      <c r="F577" s="720"/>
      <c r="G577" s="720"/>
      <c r="H577" s="720"/>
      <c r="I577" s="720"/>
      <c r="J577" s="720"/>
      <c r="K577" s="720"/>
      <c r="L577" s="720"/>
      <c r="M577" s="720"/>
      <c r="N577" s="720"/>
      <c r="O577" s="720"/>
      <c r="P577" s="720"/>
      <c r="Q577" s="720"/>
      <c r="R577" s="720"/>
      <c r="S577" s="720"/>
      <c r="T577" s="720"/>
      <c r="U577" s="720"/>
      <c r="V577" s="720"/>
      <c r="W577" s="720"/>
      <c r="X577" s="720"/>
      <c r="Y577" s="720"/>
      <c r="Z577" s="720"/>
      <c r="AA577" s="720"/>
      <c r="AB577" s="720"/>
      <c r="AC577" s="720"/>
      <c r="AD577" s="720"/>
      <c r="AE577" s="720"/>
      <c r="AF577" s="720"/>
      <c r="AG577" s="720"/>
      <c r="AH577" s="720"/>
      <c r="AI577" s="720"/>
      <c r="AJ577" s="720"/>
      <c r="AK577" s="720"/>
      <c r="AL577" s="720"/>
      <c r="AM577" s="720"/>
      <c r="AN577" s="720"/>
      <c r="AO577" s="720"/>
      <c r="AP577" s="720"/>
      <c r="AQ577" s="720"/>
      <c r="AR577" s="720"/>
      <c r="AS577" s="720"/>
      <c r="AT577" s="720"/>
      <c r="AU577" s="720"/>
      <c r="AV577" s="720"/>
      <c r="AW577" s="720">
        <f t="shared" si="895"/>
        <v>0</v>
      </c>
      <c r="AX577" s="720">
        <f t="shared" ref="AX577:BP577" si="912">$C577*AX645</f>
        <v>0</v>
      </c>
      <c r="AY577" s="720">
        <f t="shared" si="912"/>
        <v>0</v>
      </c>
      <c r="AZ577" s="720">
        <f t="shared" si="912"/>
        <v>0</v>
      </c>
      <c r="BA577" s="720">
        <f t="shared" si="912"/>
        <v>0</v>
      </c>
      <c r="BB577" s="720">
        <f t="shared" si="912"/>
        <v>0</v>
      </c>
      <c r="BC577" s="720">
        <f t="shared" si="912"/>
        <v>0</v>
      </c>
      <c r="BD577" s="720">
        <f t="shared" si="912"/>
        <v>0</v>
      </c>
      <c r="BE577" s="720">
        <f t="shared" si="912"/>
        <v>0</v>
      </c>
      <c r="BF577" s="720">
        <f t="shared" si="912"/>
        <v>0</v>
      </c>
      <c r="BG577" s="720">
        <f t="shared" si="912"/>
        <v>0</v>
      </c>
      <c r="BH577" s="720">
        <f t="shared" si="912"/>
        <v>0</v>
      </c>
      <c r="BI577" s="720">
        <f t="shared" si="912"/>
        <v>0</v>
      </c>
      <c r="BJ577" s="720">
        <f t="shared" si="912"/>
        <v>0</v>
      </c>
      <c r="BK577" s="720">
        <f t="shared" si="912"/>
        <v>0</v>
      </c>
      <c r="BL577" s="720">
        <f t="shared" si="912"/>
        <v>0</v>
      </c>
      <c r="BM577" s="720">
        <f t="shared" si="912"/>
        <v>0</v>
      </c>
      <c r="BN577" s="720">
        <f t="shared" si="912"/>
        <v>0</v>
      </c>
      <c r="BO577" s="720">
        <f t="shared" si="912"/>
        <v>0</v>
      </c>
      <c r="BP577" s="720">
        <f t="shared" si="912"/>
        <v>0</v>
      </c>
      <c r="BQ577" s="720">
        <f t="shared" si="898"/>
        <v>0</v>
      </c>
    </row>
    <row r="578" spans="1:69" s="400" customFormat="1" ht="12.75">
      <c r="A578" s="760">
        <v>1980</v>
      </c>
      <c r="B578" s="424" t="s">
        <v>635</v>
      </c>
      <c r="C578" s="1384">
        <f ca="1">'I4 BO ASSETS'!O77</f>
        <v>0</v>
      </c>
      <c r="D578" s="720"/>
      <c r="E578" s="720"/>
      <c r="F578" s="720"/>
      <c r="G578" s="720"/>
      <c r="H578" s="720"/>
      <c r="I578" s="720"/>
      <c r="J578" s="720"/>
      <c r="K578" s="720"/>
      <c r="L578" s="720"/>
      <c r="M578" s="720"/>
      <c r="N578" s="720"/>
      <c r="O578" s="720"/>
      <c r="P578" s="720"/>
      <c r="Q578" s="720"/>
      <c r="R578" s="720"/>
      <c r="S578" s="720"/>
      <c r="T578" s="720"/>
      <c r="U578" s="720"/>
      <c r="V578" s="720"/>
      <c r="W578" s="720"/>
      <c r="X578" s="720"/>
      <c r="Y578" s="720"/>
      <c r="Z578" s="720"/>
      <c r="AA578" s="720"/>
      <c r="AB578" s="720"/>
      <c r="AC578" s="720"/>
      <c r="AD578" s="720"/>
      <c r="AE578" s="720"/>
      <c r="AF578" s="720"/>
      <c r="AG578" s="720"/>
      <c r="AH578" s="720"/>
      <c r="AI578" s="720"/>
      <c r="AJ578" s="720"/>
      <c r="AK578" s="720"/>
      <c r="AL578" s="720"/>
      <c r="AM578" s="720"/>
      <c r="AN578" s="720"/>
      <c r="AO578" s="720"/>
      <c r="AP578" s="720"/>
      <c r="AQ578" s="720"/>
      <c r="AR578" s="720"/>
      <c r="AS578" s="720"/>
      <c r="AT578" s="720"/>
      <c r="AU578" s="720"/>
      <c r="AV578" s="720"/>
      <c r="AW578" s="720">
        <f t="shared" si="895"/>
        <v>0</v>
      </c>
      <c r="AX578" s="720">
        <f t="shared" ref="AX578:BP578" si="913">$C578*AX646</f>
        <v>0</v>
      </c>
      <c r="AY578" s="720">
        <f t="shared" si="913"/>
        <v>0</v>
      </c>
      <c r="AZ578" s="720">
        <f t="shared" si="913"/>
        <v>0</v>
      </c>
      <c r="BA578" s="720">
        <f t="shared" si="913"/>
        <v>0</v>
      </c>
      <c r="BB578" s="720">
        <f t="shared" si="913"/>
        <v>0</v>
      </c>
      <c r="BC578" s="720">
        <f t="shared" si="913"/>
        <v>0</v>
      </c>
      <c r="BD578" s="720">
        <f t="shared" si="913"/>
        <v>0</v>
      </c>
      <c r="BE578" s="720">
        <f t="shared" si="913"/>
        <v>0</v>
      </c>
      <c r="BF578" s="720">
        <f t="shared" si="913"/>
        <v>0</v>
      </c>
      <c r="BG578" s="720">
        <f t="shared" si="913"/>
        <v>0</v>
      </c>
      <c r="BH578" s="720">
        <f t="shared" si="913"/>
        <v>0</v>
      </c>
      <c r="BI578" s="720">
        <f t="shared" si="913"/>
        <v>0</v>
      </c>
      <c r="BJ578" s="720">
        <f t="shared" si="913"/>
        <v>0</v>
      </c>
      <c r="BK578" s="720">
        <f t="shared" si="913"/>
        <v>0</v>
      </c>
      <c r="BL578" s="720">
        <f t="shared" si="913"/>
        <v>0</v>
      </c>
      <c r="BM578" s="720">
        <f t="shared" si="913"/>
        <v>0</v>
      </c>
      <c r="BN578" s="720">
        <f t="shared" si="913"/>
        <v>0</v>
      </c>
      <c r="BO578" s="720">
        <f t="shared" si="913"/>
        <v>0</v>
      </c>
      <c r="BP578" s="720">
        <f t="shared" si="913"/>
        <v>0</v>
      </c>
      <c r="BQ578" s="720">
        <f t="shared" si="898"/>
        <v>0</v>
      </c>
    </row>
    <row r="579" spans="1:69" s="400" customFormat="1" ht="12.75">
      <c r="A579" s="760">
        <v>1990</v>
      </c>
      <c r="B579" s="424" t="s">
        <v>637</v>
      </c>
      <c r="C579" s="1384">
        <f ca="1">'I4 BO ASSETS'!O78</f>
        <v>0</v>
      </c>
      <c r="D579" s="720"/>
      <c r="E579" s="720"/>
      <c r="F579" s="720"/>
      <c r="G579" s="720"/>
      <c r="H579" s="720"/>
      <c r="I579" s="720"/>
      <c r="J579" s="720"/>
      <c r="K579" s="720"/>
      <c r="L579" s="720"/>
      <c r="M579" s="720"/>
      <c r="N579" s="720"/>
      <c r="O579" s="720"/>
      <c r="P579" s="720"/>
      <c r="Q579" s="720"/>
      <c r="R579" s="720"/>
      <c r="S579" s="720"/>
      <c r="T579" s="720"/>
      <c r="U579" s="720"/>
      <c r="V579" s="720"/>
      <c r="W579" s="720"/>
      <c r="X579" s="720"/>
      <c r="Y579" s="720"/>
      <c r="Z579" s="720"/>
      <c r="AA579" s="720"/>
      <c r="AB579" s="720"/>
      <c r="AC579" s="720"/>
      <c r="AD579" s="720"/>
      <c r="AE579" s="720"/>
      <c r="AF579" s="720"/>
      <c r="AG579" s="720"/>
      <c r="AH579" s="720"/>
      <c r="AI579" s="720"/>
      <c r="AJ579" s="720"/>
      <c r="AK579" s="720"/>
      <c r="AL579" s="720"/>
      <c r="AM579" s="720"/>
      <c r="AN579" s="720"/>
      <c r="AO579" s="720"/>
      <c r="AP579" s="720"/>
      <c r="AQ579" s="720"/>
      <c r="AR579" s="720"/>
      <c r="AS579" s="720"/>
      <c r="AT579" s="720"/>
      <c r="AU579" s="720"/>
      <c r="AV579" s="720"/>
      <c r="AW579" s="720">
        <f t="shared" si="895"/>
        <v>0</v>
      </c>
      <c r="AX579" s="720">
        <f t="shared" ref="AX579:BP579" si="914">$C579*AX647</f>
        <v>0</v>
      </c>
      <c r="AY579" s="720">
        <f t="shared" si="914"/>
        <v>0</v>
      </c>
      <c r="AZ579" s="720">
        <f t="shared" si="914"/>
        <v>0</v>
      </c>
      <c r="BA579" s="720">
        <f t="shared" si="914"/>
        <v>0</v>
      </c>
      <c r="BB579" s="720">
        <f t="shared" si="914"/>
        <v>0</v>
      </c>
      <c r="BC579" s="720">
        <f t="shared" si="914"/>
        <v>0</v>
      </c>
      <c r="BD579" s="720">
        <f t="shared" si="914"/>
        <v>0</v>
      </c>
      <c r="BE579" s="720">
        <f t="shared" si="914"/>
        <v>0</v>
      </c>
      <c r="BF579" s="720">
        <f t="shared" si="914"/>
        <v>0</v>
      </c>
      <c r="BG579" s="720">
        <f t="shared" si="914"/>
        <v>0</v>
      </c>
      <c r="BH579" s="720">
        <f t="shared" si="914"/>
        <v>0</v>
      </c>
      <c r="BI579" s="720">
        <f t="shared" si="914"/>
        <v>0</v>
      </c>
      <c r="BJ579" s="720">
        <f t="shared" si="914"/>
        <v>0</v>
      </c>
      <c r="BK579" s="720">
        <f t="shared" si="914"/>
        <v>0</v>
      </c>
      <c r="BL579" s="720">
        <f t="shared" si="914"/>
        <v>0</v>
      </c>
      <c r="BM579" s="720">
        <f t="shared" si="914"/>
        <v>0</v>
      </c>
      <c r="BN579" s="720">
        <f t="shared" si="914"/>
        <v>0</v>
      </c>
      <c r="BO579" s="720">
        <f t="shared" si="914"/>
        <v>0</v>
      </c>
      <c r="BP579" s="720">
        <f t="shared" si="914"/>
        <v>0</v>
      </c>
      <c r="BQ579" s="720">
        <f t="shared" si="898"/>
        <v>0</v>
      </c>
    </row>
    <row r="580" spans="1:69" s="400" customFormat="1" ht="12.75">
      <c r="A580" s="760">
        <v>2005</v>
      </c>
      <c r="B580" s="424" t="s">
        <v>639</v>
      </c>
      <c r="C580" s="1384">
        <f ca="1">'I4 BO ASSETS'!O79</f>
        <v>0</v>
      </c>
      <c r="D580" s="720"/>
      <c r="E580" s="720"/>
      <c r="F580" s="720"/>
      <c r="G580" s="720"/>
      <c r="H580" s="720"/>
      <c r="I580" s="720"/>
      <c r="J580" s="720"/>
      <c r="K580" s="720"/>
      <c r="L580" s="720"/>
      <c r="M580" s="720"/>
      <c r="N580" s="720"/>
      <c r="O580" s="720"/>
      <c r="P580" s="720"/>
      <c r="Q580" s="720"/>
      <c r="R580" s="720"/>
      <c r="S580" s="720"/>
      <c r="T580" s="720"/>
      <c r="U580" s="720"/>
      <c r="V580" s="720"/>
      <c r="W580" s="720"/>
      <c r="X580" s="720"/>
      <c r="Y580" s="720"/>
      <c r="Z580" s="720"/>
      <c r="AA580" s="720"/>
      <c r="AB580" s="720"/>
      <c r="AC580" s="720"/>
      <c r="AD580" s="720"/>
      <c r="AE580" s="720"/>
      <c r="AF580" s="720"/>
      <c r="AG580" s="720"/>
      <c r="AH580" s="720"/>
      <c r="AI580" s="720"/>
      <c r="AJ580" s="720"/>
      <c r="AK580" s="720"/>
      <c r="AL580" s="720"/>
      <c r="AM580" s="720"/>
      <c r="AN580" s="720"/>
      <c r="AO580" s="720"/>
      <c r="AP580" s="720"/>
      <c r="AQ580" s="720"/>
      <c r="AR580" s="720"/>
      <c r="AS580" s="720"/>
      <c r="AT580" s="720"/>
      <c r="AU580" s="720"/>
      <c r="AV580" s="720"/>
      <c r="AW580" s="720">
        <f t="shared" ref="AW580:BL580" si="915">$C580*AW648</f>
        <v>0</v>
      </c>
      <c r="AX580" s="720">
        <f t="shared" si="915"/>
        <v>0</v>
      </c>
      <c r="AY580" s="720">
        <f t="shared" si="915"/>
        <v>0</v>
      </c>
      <c r="AZ580" s="720">
        <f t="shared" si="915"/>
        <v>0</v>
      </c>
      <c r="BA580" s="720">
        <f t="shared" si="915"/>
        <v>0</v>
      </c>
      <c r="BB580" s="720">
        <f t="shared" si="915"/>
        <v>0</v>
      </c>
      <c r="BC580" s="720">
        <f t="shared" si="915"/>
        <v>0</v>
      </c>
      <c r="BD580" s="720">
        <f t="shared" si="915"/>
        <v>0</v>
      </c>
      <c r="BE580" s="720">
        <f t="shared" si="915"/>
        <v>0</v>
      </c>
      <c r="BF580" s="720">
        <f t="shared" si="915"/>
        <v>0</v>
      </c>
      <c r="BG580" s="720">
        <f t="shared" si="915"/>
        <v>0</v>
      </c>
      <c r="BH580" s="720">
        <f t="shared" si="915"/>
        <v>0</v>
      </c>
      <c r="BI580" s="720">
        <f t="shared" si="915"/>
        <v>0</v>
      </c>
      <c r="BJ580" s="720">
        <f t="shared" si="915"/>
        <v>0</v>
      </c>
      <c r="BK580" s="720">
        <f t="shared" si="915"/>
        <v>0</v>
      </c>
      <c r="BL580" s="720">
        <f t="shared" si="915"/>
        <v>0</v>
      </c>
      <c r="BM580" s="720">
        <f>$C580*BM648</f>
        <v>0</v>
      </c>
      <c r="BN580" s="720">
        <f>$C580*BN648</f>
        <v>0</v>
      </c>
      <c r="BO580" s="720">
        <f>$C580*BO648</f>
        <v>0</v>
      </c>
      <c r="BP580" s="720">
        <f>$C580*BP648</f>
        <v>0</v>
      </c>
      <c r="BQ580" s="720">
        <f t="shared" si="898"/>
        <v>0</v>
      </c>
    </row>
    <row r="581" spans="1:69" s="1374" customFormat="1" ht="12.75">
      <c r="A581" s="764">
        <v>2010</v>
      </c>
      <c r="B581" s="763" t="s">
        <v>640</v>
      </c>
      <c r="C581" s="1384">
        <f ca="1">'I4 BO ASSETS'!O80</f>
        <v>0</v>
      </c>
      <c r="D581" s="720"/>
      <c r="E581" s="720"/>
      <c r="F581" s="720"/>
      <c r="G581" s="720"/>
      <c r="H581" s="720"/>
      <c r="I581" s="720"/>
      <c r="J581" s="720"/>
      <c r="K581" s="720"/>
      <c r="L581" s="720"/>
      <c r="M581" s="720"/>
      <c r="N581" s="720"/>
      <c r="O581" s="720"/>
      <c r="P581" s="720"/>
      <c r="Q581" s="720"/>
      <c r="R581" s="720"/>
      <c r="S581" s="720"/>
      <c r="T581" s="720"/>
      <c r="U581" s="720"/>
      <c r="V581" s="720"/>
      <c r="W581" s="720"/>
      <c r="X581" s="720"/>
      <c r="Y581" s="720"/>
      <c r="Z581" s="720"/>
      <c r="AA581" s="720"/>
      <c r="AB581" s="720"/>
      <c r="AC581" s="720"/>
      <c r="AD581" s="720"/>
      <c r="AE581" s="720"/>
      <c r="AF581" s="720"/>
      <c r="AG581" s="720"/>
      <c r="AH581" s="720"/>
      <c r="AI581" s="720"/>
      <c r="AJ581" s="720"/>
      <c r="AK581" s="720"/>
      <c r="AL581" s="720"/>
      <c r="AM581" s="720"/>
      <c r="AN581" s="720"/>
      <c r="AO581" s="720"/>
      <c r="AP581" s="720"/>
      <c r="AQ581" s="720"/>
      <c r="AR581" s="720"/>
      <c r="AS581" s="720"/>
      <c r="AT581" s="720"/>
      <c r="AU581" s="720"/>
      <c r="AV581" s="720"/>
      <c r="AW581" s="720">
        <f t="shared" ref="AW581:BP581" si="916">$C581*AW649</f>
        <v>0</v>
      </c>
      <c r="AX581" s="720">
        <f t="shared" si="916"/>
        <v>0</v>
      </c>
      <c r="AY581" s="720">
        <f t="shared" si="916"/>
        <v>0</v>
      </c>
      <c r="AZ581" s="720">
        <f t="shared" si="916"/>
        <v>0</v>
      </c>
      <c r="BA581" s="720">
        <f t="shared" si="916"/>
        <v>0</v>
      </c>
      <c r="BB581" s="720">
        <f t="shared" si="916"/>
        <v>0</v>
      </c>
      <c r="BC581" s="720">
        <f t="shared" si="916"/>
        <v>0</v>
      </c>
      <c r="BD581" s="720">
        <f t="shared" si="916"/>
        <v>0</v>
      </c>
      <c r="BE581" s="720">
        <f t="shared" si="916"/>
        <v>0</v>
      </c>
      <c r="BF581" s="720">
        <f t="shared" si="916"/>
        <v>0</v>
      </c>
      <c r="BG581" s="720">
        <f t="shared" si="916"/>
        <v>0</v>
      </c>
      <c r="BH581" s="720">
        <f t="shared" si="916"/>
        <v>0</v>
      </c>
      <c r="BI581" s="720">
        <f t="shared" si="916"/>
        <v>0</v>
      </c>
      <c r="BJ581" s="720">
        <f t="shared" si="916"/>
        <v>0</v>
      </c>
      <c r="BK581" s="720">
        <f t="shared" si="916"/>
        <v>0</v>
      </c>
      <c r="BL581" s="720">
        <f t="shared" si="916"/>
        <v>0</v>
      </c>
      <c r="BM581" s="720">
        <f t="shared" si="916"/>
        <v>0</v>
      </c>
      <c r="BN581" s="720">
        <f t="shared" si="916"/>
        <v>0</v>
      </c>
      <c r="BO581" s="720">
        <f t="shared" si="916"/>
        <v>0</v>
      </c>
      <c r="BP581" s="720">
        <f t="shared" si="916"/>
        <v>0</v>
      </c>
      <c r="BQ581" s="720">
        <f t="shared" si="898"/>
        <v>0</v>
      </c>
    </row>
    <row r="582" spans="1:69" s="1391" customFormat="1" ht="12.75">
      <c r="A582" s="1386"/>
      <c r="B582" s="1387" t="s">
        <v>231</v>
      </c>
      <c r="C582" s="1388">
        <f>SUM(C562:C581)</f>
        <v>0</v>
      </c>
      <c r="D582" s="1389"/>
      <c r="E582" s="1389"/>
      <c r="F582" s="1390"/>
      <c r="G582" s="1389">
        <f t="shared" ref="G582:AB582" si="917">SUM(G562:G581)</f>
        <v>0</v>
      </c>
      <c r="H582" s="1389">
        <f t="shared" si="917"/>
        <v>0</v>
      </c>
      <c r="I582" s="1389">
        <f t="shared" si="917"/>
        <v>0</v>
      </c>
      <c r="J582" s="1389">
        <f t="shared" si="917"/>
        <v>0</v>
      </c>
      <c r="K582" s="1389">
        <f t="shared" si="917"/>
        <v>0</v>
      </c>
      <c r="L582" s="1389">
        <f t="shared" si="917"/>
        <v>0</v>
      </c>
      <c r="M582" s="1389">
        <f t="shared" si="917"/>
        <v>0</v>
      </c>
      <c r="N582" s="1389">
        <f t="shared" si="917"/>
        <v>0</v>
      </c>
      <c r="O582" s="1389">
        <f t="shared" si="917"/>
        <v>0</v>
      </c>
      <c r="P582" s="1389">
        <f t="shared" si="917"/>
        <v>0</v>
      </c>
      <c r="Q582" s="1389">
        <f t="shared" si="917"/>
        <v>0</v>
      </c>
      <c r="R582" s="1389">
        <f t="shared" ref="R582:AA582" si="918">SUM(R562:R581)</f>
        <v>0</v>
      </c>
      <c r="S582" s="1389">
        <f t="shared" si="918"/>
        <v>0</v>
      </c>
      <c r="T582" s="1389">
        <f t="shared" si="918"/>
        <v>0</v>
      </c>
      <c r="U582" s="1389">
        <f t="shared" si="918"/>
        <v>0</v>
      </c>
      <c r="V582" s="1389">
        <f t="shared" si="918"/>
        <v>0</v>
      </c>
      <c r="W582" s="1389">
        <f t="shared" si="918"/>
        <v>0</v>
      </c>
      <c r="X582" s="1389">
        <f t="shared" si="918"/>
        <v>0</v>
      </c>
      <c r="Y582" s="1389">
        <f t="shared" si="918"/>
        <v>0</v>
      </c>
      <c r="Z582" s="1389">
        <f t="shared" si="918"/>
        <v>0</v>
      </c>
      <c r="AA582" s="1389">
        <f t="shared" si="918"/>
        <v>0</v>
      </c>
      <c r="AB582" s="1389">
        <f t="shared" si="917"/>
        <v>0</v>
      </c>
      <c r="AC582" s="1389">
        <f t="shared" ref="AC582:AX582" si="919">SUM(AC562:AC581)</f>
        <v>0</v>
      </c>
      <c r="AD582" s="1389">
        <f t="shared" si="919"/>
        <v>0</v>
      </c>
      <c r="AE582" s="1389">
        <f t="shared" si="919"/>
        <v>0</v>
      </c>
      <c r="AF582" s="1389">
        <f t="shared" si="919"/>
        <v>0</v>
      </c>
      <c r="AG582" s="1389">
        <f t="shared" si="919"/>
        <v>0</v>
      </c>
      <c r="AH582" s="1389">
        <f t="shared" si="919"/>
        <v>0</v>
      </c>
      <c r="AI582" s="1389">
        <f t="shared" si="919"/>
        <v>0</v>
      </c>
      <c r="AJ582" s="1389">
        <f t="shared" si="919"/>
        <v>0</v>
      </c>
      <c r="AK582" s="1389">
        <f t="shared" si="919"/>
        <v>0</v>
      </c>
      <c r="AL582" s="1389">
        <f t="shared" si="919"/>
        <v>0</v>
      </c>
      <c r="AM582" s="1389">
        <f t="shared" si="919"/>
        <v>0</v>
      </c>
      <c r="AN582" s="1389">
        <f t="shared" si="919"/>
        <v>0</v>
      </c>
      <c r="AO582" s="1389">
        <f t="shared" si="919"/>
        <v>0</v>
      </c>
      <c r="AP582" s="1389">
        <f t="shared" si="919"/>
        <v>0</v>
      </c>
      <c r="AQ582" s="1389">
        <f t="shared" si="919"/>
        <v>0</v>
      </c>
      <c r="AR582" s="1389">
        <f t="shared" si="919"/>
        <v>0</v>
      </c>
      <c r="AS582" s="1389">
        <f t="shared" si="919"/>
        <v>0</v>
      </c>
      <c r="AT582" s="1389">
        <f t="shared" si="919"/>
        <v>0</v>
      </c>
      <c r="AU582" s="1389">
        <f t="shared" si="919"/>
        <v>0</v>
      </c>
      <c r="AV582" s="1389">
        <f t="shared" si="919"/>
        <v>0</v>
      </c>
      <c r="AW582" s="1389">
        <f t="shared" si="919"/>
        <v>0</v>
      </c>
      <c r="AX582" s="1389">
        <f t="shared" si="919"/>
        <v>0</v>
      </c>
      <c r="AY582" s="1389">
        <f t="shared" ref="AY582:BQ582" si="920">SUM(AY562:AY581)</f>
        <v>0</v>
      </c>
      <c r="AZ582" s="1389">
        <f t="shared" si="920"/>
        <v>0</v>
      </c>
      <c r="BA582" s="1389">
        <f t="shared" si="920"/>
        <v>0</v>
      </c>
      <c r="BB582" s="1389">
        <f t="shared" si="920"/>
        <v>0</v>
      </c>
      <c r="BC582" s="1389">
        <f t="shared" si="920"/>
        <v>0</v>
      </c>
      <c r="BD582" s="1389">
        <f t="shared" si="920"/>
        <v>0</v>
      </c>
      <c r="BE582" s="1389">
        <f t="shared" si="920"/>
        <v>0</v>
      </c>
      <c r="BF582" s="1389">
        <f t="shared" si="920"/>
        <v>0</v>
      </c>
      <c r="BG582" s="1389">
        <f t="shared" si="920"/>
        <v>0</v>
      </c>
      <c r="BH582" s="1389">
        <f t="shared" si="920"/>
        <v>0</v>
      </c>
      <c r="BI582" s="1389">
        <f t="shared" si="920"/>
        <v>0</v>
      </c>
      <c r="BJ582" s="1389">
        <f t="shared" si="920"/>
        <v>0</v>
      </c>
      <c r="BK582" s="1389">
        <f t="shared" si="920"/>
        <v>0</v>
      </c>
      <c r="BL582" s="1389">
        <f t="shared" si="920"/>
        <v>0</v>
      </c>
      <c r="BM582" s="1389">
        <f t="shared" si="920"/>
        <v>0</v>
      </c>
      <c r="BN582" s="1389">
        <f t="shared" si="920"/>
        <v>0</v>
      </c>
      <c r="BO582" s="1389">
        <f t="shared" si="920"/>
        <v>0</v>
      </c>
      <c r="BP582" s="1389">
        <f t="shared" si="920"/>
        <v>0</v>
      </c>
      <c r="BQ582" s="1389">
        <f t="shared" si="920"/>
        <v>0</v>
      </c>
    </row>
    <row r="583" spans="1:69" s="400" customFormat="1" ht="12.75">
      <c r="A583" s="1392"/>
      <c r="B583" s="525"/>
      <c r="C583" s="1393"/>
      <c r="D583" s="720"/>
      <c r="E583" s="720"/>
      <c r="F583" s="720"/>
      <c r="AV583" s="526"/>
      <c r="BQ583" s="526"/>
    </row>
    <row r="584" spans="1:69" s="1304" customFormat="1" ht="13.5" thickBot="1">
      <c r="A584" s="1305"/>
      <c r="B584" s="1302" t="s">
        <v>101</v>
      </c>
      <c r="C584" s="1306">
        <f t="shared" ref="C584:AH584" si="921">C560+C582</f>
        <v>0</v>
      </c>
      <c r="D584" s="1306">
        <f t="shared" si="921"/>
        <v>0</v>
      </c>
      <c r="E584" s="1306">
        <f t="shared" si="921"/>
        <v>0</v>
      </c>
      <c r="F584" s="1306">
        <f t="shared" si="921"/>
        <v>0</v>
      </c>
      <c r="G584" s="1306">
        <f t="shared" si="921"/>
        <v>0</v>
      </c>
      <c r="H584" s="1306">
        <f t="shared" si="921"/>
        <v>0</v>
      </c>
      <c r="I584" s="1306">
        <f t="shared" si="921"/>
        <v>0</v>
      </c>
      <c r="J584" s="1306">
        <f t="shared" si="921"/>
        <v>0</v>
      </c>
      <c r="K584" s="1306">
        <f t="shared" si="921"/>
        <v>0</v>
      </c>
      <c r="L584" s="1306">
        <f t="shared" si="921"/>
        <v>0</v>
      </c>
      <c r="M584" s="1306">
        <f t="shared" si="921"/>
        <v>0</v>
      </c>
      <c r="N584" s="1306">
        <f t="shared" si="921"/>
        <v>0</v>
      </c>
      <c r="O584" s="1306">
        <f t="shared" si="921"/>
        <v>0</v>
      </c>
      <c r="P584" s="1306">
        <f t="shared" si="921"/>
        <v>0</v>
      </c>
      <c r="Q584" s="1306">
        <f t="shared" si="921"/>
        <v>0</v>
      </c>
      <c r="R584" s="1306">
        <f t="shared" si="921"/>
        <v>0</v>
      </c>
      <c r="S584" s="1306">
        <f t="shared" si="921"/>
        <v>0</v>
      </c>
      <c r="T584" s="1306">
        <f t="shared" si="921"/>
        <v>0</v>
      </c>
      <c r="U584" s="1306">
        <f t="shared" si="921"/>
        <v>0</v>
      </c>
      <c r="V584" s="1306">
        <f t="shared" si="921"/>
        <v>0</v>
      </c>
      <c r="W584" s="1306">
        <f t="shared" si="921"/>
        <v>0</v>
      </c>
      <c r="X584" s="1306">
        <f t="shared" si="921"/>
        <v>0</v>
      </c>
      <c r="Y584" s="1306">
        <f t="shared" si="921"/>
        <v>0</v>
      </c>
      <c r="Z584" s="1306">
        <f t="shared" si="921"/>
        <v>0</v>
      </c>
      <c r="AA584" s="1306">
        <f t="shared" si="921"/>
        <v>0</v>
      </c>
      <c r="AB584" s="1306">
        <f t="shared" si="921"/>
        <v>0</v>
      </c>
      <c r="AC584" s="1306">
        <f t="shared" si="921"/>
        <v>0</v>
      </c>
      <c r="AD584" s="1306">
        <f t="shared" si="921"/>
        <v>0</v>
      </c>
      <c r="AE584" s="1306">
        <f t="shared" si="921"/>
        <v>0</v>
      </c>
      <c r="AF584" s="1306">
        <f t="shared" si="921"/>
        <v>0</v>
      </c>
      <c r="AG584" s="1306">
        <f t="shared" si="921"/>
        <v>0</v>
      </c>
      <c r="AH584" s="1306">
        <f t="shared" si="921"/>
        <v>0</v>
      </c>
      <c r="AI584" s="1306">
        <f t="shared" ref="AI584:BQ584" si="922">AI560+AI582</f>
        <v>0</v>
      </c>
      <c r="AJ584" s="1306">
        <f t="shared" si="922"/>
        <v>0</v>
      </c>
      <c r="AK584" s="1306">
        <f t="shared" si="922"/>
        <v>0</v>
      </c>
      <c r="AL584" s="1306">
        <f t="shared" si="922"/>
        <v>0</v>
      </c>
      <c r="AM584" s="1306">
        <f t="shared" si="922"/>
        <v>0</v>
      </c>
      <c r="AN584" s="1306">
        <f t="shared" si="922"/>
        <v>0</v>
      </c>
      <c r="AO584" s="1306">
        <f t="shared" si="922"/>
        <v>0</v>
      </c>
      <c r="AP584" s="1306">
        <f t="shared" si="922"/>
        <v>0</v>
      </c>
      <c r="AQ584" s="1306">
        <f t="shared" si="922"/>
        <v>0</v>
      </c>
      <c r="AR584" s="1306">
        <f t="shared" si="922"/>
        <v>0</v>
      </c>
      <c r="AS584" s="1306">
        <f t="shared" si="922"/>
        <v>0</v>
      </c>
      <c r="AT584" s="1306">
        <f t="shared" si="922"/>
        <v>0</v>
      </c>
      <c r="AU584" s="1306">
        <f t="shared" si="922"/>
        <v>0</v>
      </c>
      <c r="AV584" s="1306">
        <f t="shared" si="922"/>
        <v>0</v>
      </c>
      <c r="AW584" s="1306">
        <f t="shared" si="922"/>
        <v>0</v>
      </c>
      <c r="AX584" s="1306">
        <f t="shared" si="922"/>
        <v>0</v>
      </c>
      <c r="AY584" s="1306">
        <f t="shared" si="922"/>
        <v>0</v>
      </c>
      <c r="AZ584" s="1306">
        <f t="shared" si="922"/>
        <v>0</v>
      </c>
      <c r="BA584" s="1306">
        <f t="shared" si="922"/>
        <v>0</v>
      </c>
      <c r="BB584" s="1306">
        <f t="shared" si="922"/>
        <v>0</v>
      </c>
      <c r="BC584" s="1306">
        <f t="shared" si="922"/>
        <v>0</v>
      </c>
      <c r="BD584" s="1306">
        <f t="shared" si="922"/>
        <v>0</v>
      </c>
      <c r="BE584" s="1306">
        <f t="shared" si="922"/>
        <v>0</v>
      </c>
      <c r="BF584" s="1306">
        <f t="shared" si="922"/>
        <v>0</v>
      </c>
      <c r="BG584" s="1306">
        <f t="shared" si="922"/>
        <v>0</v>
      </c>
      <c r="BH584" s="1306">
        <f t="shared" si="922"/>
        <v>0</v>
      </c>
      <c r="BI584" s="1306">
        <f t="shared" si="922"/>
        <v>0</v>
      </c>
      <c r="BJ584" s="1306">
        <f t="shared" si="922"/>
        <v>0</v>
      </c>
      <c r="BK584" s="1306">
        <f t="shared" si="922"/>
        <v>0</v>
      </c>
      <c r="BL584" s="1306">
        <f t="shared" si="922"/>
        <v>0</v>
      </c>
      <c r="BM584" s="1306">
        <f t="shared" si="922"/>
        <v>0</v>
      </c>
      <c r="BN584" s="1306">
        <f t="shared" si="922"/>
        <v>0</v>
      </c>
      <c r="BO584" s="1306">
        <f t="shared" si="922"/>
        <v>0</v>
      </c>
      <c r="BP584" s="1306">
        <f t="shared" si="922"/>
        <v>0</v>
      </c>
      <c r="BQ584" s="1306">
        <f t="shared" si="922"/>
        <v>0</v>
      </c>
    </row>
    <row r="585" spans="1:69" s="400" customFormat="1" ht="13.5" thickTop="1">
      <c r="A585" s="1392"/>
      <c r="B585" s="1397"/>
      <c r="C585" s="1398"/>
      <c r="D585" s="1398"/>
      <c r="E585" s="1398"/>
      <c r="F585" s="1398"/>
      <c r="G585" s="1398"/>
      <c r="H585" s="1398"/>
      <c r="I585" s="1398"/>
      <c r="J585" s="1398"/>
      <c r="K585" s="1398"/>
      <c r="L585" s="1398"/>
      <c r="M585" s="1398"/>
      <c r="N585" s="1398"/>
      <c r="O585" s="1398"/>
      <c r="P585" s="1398"/>
      <c r="Q585" s="1398"/>
      <c r="R585" s="1398"/>
      <c r="S585" s="1398"/>
      <c r="T585" s="1398"/>
      <c r="U585" s="1398"/>
      <c r="V585" s="1398"/>
      <c r="W585" s="1398"/>
      <c r="X585" s="1398"/>
      <c r="Y585" s="1398"/>
      <c r="Z585" s="1398"/>
      <c r="AA585" s="1398"/>
      <c r="AB585" s="1398"/>
      <c r="AC585" s="1398"/>
      <c r="AD585" s="1398"/>
      <c r="AE585" s="1398"/>
      <c r="AF585" s="1398"/>
      <c r="AG585" s="1398"/>
      <c r="AH585" s="1398"/>
      <c r="AI585" s="1398"/>
      <c r="AJ585" s="1398"/>
      <c r="AK585" s="1398"/>
      <c r="AL585" s="1398"/>
      <c r="AM585" s="1398"/>
      <c r="AN585" s="1398"/>
      <c r="AO585" s="1398"/>
      <c r="AP585" s="1398"/>
      <c r="AQ585" s="1398"/>
      <c r="AR585" s="1398"/>
      <c r="AS585" s="1398"/>
      <c r="AT585" s="1398"/>
      <c r="AU585" s="1398"/>
      <c r="AV585" s="1398"/>
      <c r="AW585" s="1398"/>
      <c r="AX585" s="1398"/>
      <c r="AY585" s="1398"/>
      <c r="AZ585" s="1398"/>
      <c r="BA585" s="1398"/>
      <c r="BB585" s="1398"/>
      <c r="BC585" s="1398"/>
      <c r="BD585" s="1398"/>
      <c r="BE585" s="1398"/>
      <c r="BF585" s="1398"/>
      <c r="BG585" s="1398"/>
      <c r="BH585" s="1398"/>
      <c r="BI585" s="1398"/>
      <c r="BJ585" s="1398"/>
      <c r="BK585" s="1398"/>
      <c r="BL585" s="1398"/>
      <c r="BM585" s="1398"/>
      <c r="BN585" s="1398"/>
      <c r="BO585" s="1398"/>
      <c r="BP585" s="1398"/>
      <c r="BQ585" s="1398"/>
    </row>
    <row r="586" spans="1:69" s="1298" customFormat="1" ht="25.5">
      <c r="A586" s="1307"/>
      <c r="B586" s="1307"/>
      <c r="C586" s="1308"/>
      <c r="D586" s="1309"/>
      <c r="E586" s="1310"/>
      <c r="F586" s="1311"/>
      <c r="G586" s="1312" t="s">
        <v>725</v>
      </c>
      <c r="H586" s="1312"/>
      <c r="I586" s="1312"/>
      <c r="J586" s="1312"/>
      <c r="K586" s="1312"/>
      <c r="L586" s="1312"/>
      <c r="M586" s="1312"/>
      <c r="N586" s="1312"/>
      <c r="O586" s="1312"/>
      <c r="P586" s="1312"/>
      <c r="Q586" s="1312"/>
      <c r="R586" s="1312"/>
      <c r="S586" s="1312"/>
      <c r="T586" s="1312"/>
      <c r="U586" s="1312"/>
      <c r="V586" s="1312"/>
      <c r="W586" s="1312"/>
      <c r="X586" s="1312"/>
      <c r="Y586" s="1312"/>
      <c r="Z586" s="1312"/>
      <c r="AA586" s="1312"/>
      <c r="AB586" s="1312" t="s">
        <v>726</v>
      </c>
      <c r="AC586" s="1312"/>
      <c r="AD586" s="1312"/>
      <c r="AE586" s="1312"/>
      <c r="AF586" s="1312"/>
      <c r="AG586" s="1312"/>
      <c r="AH586" s="1312"/>
      <c r="AI586" s="1312"/>
      <c r="AJ586" s="1312"/>
      <c r="AK586" s="1312"/>
      <c r="AL586" s="1312"/>
      <c r="AM586" s="1312"/>
      <c r="AN586" s="1312"/>
      <c r="AO586" s="1312"/>
      <c r="AP586" s="1312"/>
      <c r="AQ586" s="1312"/>
      <c r="AR586" s="1312"/>
      <c r="AS586" s="1312"/>
      <c r="AT586" s="1312"/>
      <c r="AU586" s="1312"/>
      <c r="AV586" s="1313"/>
      <c r="AW586" s="1314" t="s">
        <v>727</v>
      </c>
      <c r="AX586" s="1312"/>
      <c r="AY586" s="1312"/>
      <c r="AZ586" s="1312"/>
      <c r="BA586" s="1312"/>
      <c r="BB586" s="1312"/>
      <c r="BC586" s="1312"/>
      <c r="BD586" s="1312"/>
      <c r="BE586" s="1312"/>
      <c r="BF586" s="1312"/>
      <c r="BG586" s="1312"/>
      <c r="BH586" s="1312"/>
      <c r="BI586" s="1312"/>
      <c r="BJ586" s="1312"/>
      <c r="BK586" s="1312"/>
      <c r="BL586" s="1312"/>
      <c r="BM586" s="1312"/>
      <c r="BN586" s="1312"/>
      <c r="BO586" s="1312"/>
      <c r="BP586" s="1312"/>
      <c r="BQ586" s="1313"/>
    </row>
    <row r="587" spans="1:69" s="1299" customFormat="1" ht="13.5" thickBot="1">
      <c r="A587" s="1315"/>
      <c r="B587" s="1315"/>
      <c r="C587" s="1316"/>
      <c r="D587" s="1317"/>
      <c r="E587" s="1318"/>
      <c r="F587" s="1319"/>
      <c r="G587" s="1320">
        <v>1</v>
      </c>
      <c r="H587" s="1320">
        <v>2</v>
      </c>
      <c r="I587" s="1320">
        <v>3</v>
      </c>
      <c r="J587" s="1320">
        <v>4</v>
      </c>
      <c r="K587" s="1320">
        <v>5</v>
      </c>
      <c r="L587" s="1320">
        <v>6</v>
      </c>
      <c r="M587" s="1320">
        <v>7</v>
      </c>
      <c r="N587" s="1320">
        <v>8</v>
      </c>
      <c r="O587" s="1320">
        <v>9</v>
      </c>
      <c r="P587" s="1320">
        <v>10</v>
      </c>
      <c r="Q587" s="1320">
        <v>11</v>
      </c>
      <c r="R587" s="1320">
        <v>12</v>
      </c>
      <c r="S587" s="1320">
        <v>13</v>
      </c>
      <c r="T587" s="1320">
        <v>14</v>
      </c>
      <c r="U587" s="1320">
        <v>15</v>
      </c>
      <c r="V587" s="1320">
        <v>16</v>
      </c>
      <c r="W587" s="1320">
        <v>17</v>
      </c>
      <c r="X587" s="1320">
        <v>18</v>
      </c>
      <c r="Y587" s="1320">
        <v>19</v>
      </c>
      <c r="Z587" s="1320">
        <v>20</v>
      </c>
      <c r="AA587" s="1320" t="s">
        <v>20</v>
      </c>
      <c r="AB587" s="1320">
        <v>1</v>
      </c>
      <c r="AC587" s="1320">
        <v>2</v>
      </c>
      <c r="AD587" s="1320">
        <v>3</v>
      </c>
      <c r="AE587" s="1320">
        <v>4</v>
      </c>
      <c r="AF587" s="1320">
        <v>5</v>
      </c>
      <c r="AG587" s="1320">
        <v>6</v>
      </c>
      <c r="AH587" s="1320">
        <v>7</v>
      </c>
      <c r="AI587" s="1320">
        <v>8</v>
      </c>
      <c r="AJ587" s="1320">
        <v>9</v>
      </c>
      <c r="AK587" s="1320">
        <v>10</v>
      </c>
      <c r="AL587" s="1320">
        <v>11</v>
      </c>
      <c r="AM587" s="1320">
        <v>12</v>
      </c>
      <c r="AN587" s="1320">
        <v>13</v>
      </c>
      <c r="AO587" s="1320">
        <v>14</v>
      </c>
      <c r="AP587" s="1320">
        <v>15</v>
      </c>
      <c r="AQ587" s="1320">
        <v>16</v>
      </c>
      <c r="AR587" s="1320">
        <v>17</v>
      </c>
      <c r="AS587" s="1320">
        <v>18</v>
      </c>
      <c r="AT587" s="1320">
        <v>19</v>
      </c>
      <c r="AU587" s="1320">
        <v>20</v>
      </c>
      <c r="AV587" s="1321" t="s">
        <v>20</v>
      </c>
      <c r="AW587" s="1322">
        <v>1</v>
      </c>
      <c r="AX587" s="1320">
        <v>2</v>
      </c>
      <c r="AY587" s="1320">
        <v>3</v>
      </c>
      <c r="AZ587" s="1320">
        <v>4</v>
      </c>
      <c r="BA587" s="1320">
        <v>5</v>
      </c>
      <c r="BB587" s="1320">
        <v>6</v>
      </c>
      <c r="BC587" s="1320">
        <v>7</v>
      </c>
      <c r="BD587" s="1320">
        <v>8</v>
      </c>
      <c r="BE587" s="1320">
        <v>9</v>
      </c>
      <c r="BF587" s="1320">
        <v>10</v>
      </c>
      <c r="BG587" s="1320">
        <v>11</v>
      </c>
      <c r="BH587" s="1320">
        <v>12</v>
      </c>
      <c r="BI587" s="1320">
        <v>13</v>
      </c>
      <c r="BJ587" s="1320">
        <v>14</v>
      </c>
      <c r="BK587" s="1320">
        <v>15</v>
      </c>
      <c r="BL587" s="1320">
        <v>16</v>
      </c>
      <c r="BM587" s="1320">
        <v>17</v>
      </c>
      <c r="BN587" s="1320">
        <v>18</v>
      </c>
      <c r="BO587" s="1320">
        <v>19</v>
      </c>
      <c r="BP587" s="1320">
        <v>20</v>
      </c>
      <c r="BQ587" s="1323" t="s">
        <v>20</v>
      </c>
    </row>
    <row r="588" spans="1:69" s="1300" customFormat="1" ht="39" thickBot="1">
      <c r="A588" s="1439" t="s">
        <v>781</v>
      </c>
      <c r="B588" s="1439" t="s">
        <v>1462</v>
      </c>
      <c r="C588" s="1440"/>
      <c r="D588" s="1324" t="s">
        <v>1351</v>
      </c>
      <c r="E588" s="1325" t="s">
        <v>1352</v>
      </c>
      <c r="F588" s="1326" t="s">
        <v>76</v>
      </c>
      <c r="G588" s="1327" t="str">
        <f ca="1">IF('I2 LDC class'!$D$20="",'I2 LDC class'!$C$20,'I2 LDC class'!$D$20)</f>
        <v>Residential</v>
      </c>
      <c r="H588" s="1327" t="str">
        <f ca="1">IF('I2 LDC class'!$D$21="",'I2 LDC class'!$C$21,'I2 LDC class'!$D$21)</f>
        <v>GS &lt;50</v>
      </c>
      <c r="I588" s="1327" t="str">
        <f ca="1">IF('I2 LDC class'!$D$22="",'I2 LDC class'!$C$22,'I2 LDC class'!$D$22)</f>
        <v>GS&gt;50-Regular</v>
      </c>
      <c r="J588" s="1327" t="str">
        <f ca="1">IF('I2 LDC class'!$D$23="",'I2 LDC class'!$C$23,'I2 LDC class'!$D$23)</f>
        <v>GS&gt; 50-TOU</v>
      </c>
      <c r="K588" s="1327" t="str">
        <f ca="1">IF('I2 LDC class'!$D$24="",'I2 LDC class'!$C$24,'I2 LDC class'!$D$24)</f>
        <v>GS &gt;50-Intermediate</v>
      </c>
      <c r="L588" s="1327" t="str">
        <f ca="1">IF('I2 LDC class'!$D$25="",'I2 LDC class'!$C$25,'I2 LDC class'!$D$25)</f>
        <v>Large Use &gt;5MW</v>
      </c>
      <c r="M588" s="1327" t="str">
        <f ca="1">IF('I2 LDC class'!$D$26="",'I2 LDC class'!$C$26,'I2 LDC class'!$D$26)</f>
        <v>Street Light</v>
      </c>
      <c r="N588" s="1327" t="str">
        <f ca="1">IF('I2 LDC class'!$D$27="",'I2 LDC class'!$C$27,'I2 LDC class'!$D$27)</f>
        <v>Sentinel</v>
      </c>
      <c r="O588" s="1327" t="str">
        <f ca="1">IF('I2 LDC class'!$D$28="",'I2 LDC class'!$C$28,'I2 LDC class'!$D$28)</f>
        <v>Unmetered Scattered Load</v>
      </c>
      <c r="P588" s="1327" t="str">
        <f ca="1">IF('I2 LDC class'!$D$29="",'I2 LDC class'!$C$29,'I2 LDC class'!$D$29)</f>
        <v>Embedded Distributor</v>
      </c>
      <c r="Q588" s="1327" t="str">
        <f ca="1">IF('I2 LDC class'!$D$30="",'I2 LDC class'!$C$30,'I2 LDC class'!$D$30)</f>
        <v>Back-up/Standby Power</v>
      </c>
      <c r="R588" s="1327" t="str">
        <f ca="1">IF('I2 LDC class'!$D$31="",'I2 LDC class'!$C$31,'I2 LDC class'!$D$31)</f>
        <v>Rate Class 1</v>
      </c>
      <c r="S588" s="1327" t="str">
        <f ca="1">IF('I2 LDC class'!$D$32="",'I2 LDC class'!$C$32,'I2 LDC class'!$D$32)</f>
        <v>Rate class 2</v>
      </c>
      <c r="T588" s="1327" t="str">
        <f ca="1">IF('I2 LDC class'!$D$33="",'I2 LDC class'!$C$33,'I2 LDC class'!$D$33)</f>
        <v>Rate class 3</v>
      </c>
      <c r="U588" s="1327" t="str">
        <f ca="1">IF('I2 LDC class'!$D$34="",'I2 LDC class'!$C$34,'I2 LDC class'!$D$34)</f>
        <v>Rate class 4</v>
      </c>
      <c r="V588" s="1327" t="str">
        <f ca="1">IF('I2 LDC class'!$D$35="",'I2 LDC class'!$C$35,'I2 LDC class'!$D$35)</f>
        <v>Rate class 5</v>
      </c>
      <c r="W588" s="1327" t="str">
        <f ca="1">IF('I2 LDC class'!$D$36="",'I2 LDC class'!$C$36,'I2 LDC class'!$D$36)</f>
        <v>Rate class 6</v>
      </c>
      <c r="X588" s="1327" t="str">
        <f ca="1">IF('I2 LDC class'!$D$37="",'I2 LDC class'!$C$37,'I2 LDC class'!$D$37)</f>
        <v>Rate class 7</v>
      </c>
      <c r="Y588" s="1327" t="str">
        <f ca="1">IF('I2 LDC class'!$D$38="",'I2 LDC class'!$C$38,'I2 LDC class'!$D$38)</f>
        <v>Rate class 8</v>
      </c>
      <c r="Z588" s="1327" t="str">
        <f ca="1">IF('I2 LDC class'!$D$39="",'I2 LDC class'!$C$39,'I2 LDC class'!$D$39)</f>
        <v>Rate class 9</v>
      </c>
      <c r="AA588" s="1328" t="s">
        <v>20</v>
      </c>
      <c r="AB588" s="1327" t="str">
        <f ca="1">IF('I2 LDC class'!$D$20="",'I2 LDC class'!$C$20,'I2 LDC class'!$D$20)</f>
        <v>Residential</v>
      </c>
      <c r="AC588" s="1327" t="str">
        <f ca="1">IF('I2 LDC class'!$D$21="",'I2 LDC class'!$C$21,'I2 LDC class'!$D$21)</f>
        <v>GS &lt;50</v>
      </c>
      <c r="AD588" s="1327" t="str">
        <f ca="1">IF('I2 LDC class'!$D$22="",'I2 LDC class'!$C$22,'I2 LDC class'!$D$22)</f>
        <v>GS&gt;50-Regular</v>
      </c>
      <c r="AE588" s="1327" t="str">
        <f ca="1">IF('I2 LDC class'!$D$23="",'I2 LDC class'!$C$23,'I2 LDC class'!$D$23)</f>
        <v>GS&gt; 50-TOU</v>
      </c>
      <c r="AF588" s="1327" t="str">
        <f ca="1">IF('I2 LDC class'!$D$24="",'I2 LDC class'!$C$24,'I2 LDC class'!$D$24)</f>
        <v>GS &gt;50-Intermediate</v>
      </c>
      <c r="AG588" s="1327" t="str">
        <f ca="1">IF('I2 LDC class'!$D$25="",'I2 LDC class'!$C$25,'I2 LDC class'!$D$25)</f>
        <v>Large Use &gt;5MW</v>
      </c>
      <c r="AH588" s="1327" t="str">
        <f ca="1">IF('I2 LDC class'!$D$26="",'I2 LDC class'!$C$26,'I2 LDC class'!$D$26)</f>
        <v>Street Light</v>
      </c>
      <c r="AI588" s="1327" t="str">
        <f ca="1">IF('I2 LDC class'!$D$27="",'I2 LDC class'!$C$27,'I2 LDC class'!$D$27)</f>
        <v>Sentinel</v>
      </c>
      <c r="AJ588" s="1327" t="str">
        <f ca="1">IF('I2 LDC class'!$D$28="",'I2 LDC class'!$C$28,'I2 LDC class'!$D$28)</f>
        <v>Unmetered Scattered Load</v>
      </c>
      <c r="AK588" s="1327" t="str">
        <f ca="1">IF('I2 LDC class'!$D$29="",'I2 LDC class'!$C$29,'I2 LDC class'!$D$29)</f>
        <v>Embedded Distributor</v>
      </c>
      <c r="AL588" s="1327" t="str">
        <f ca="1">IF('I2 LDC class'!$D$30="",'I2 LDC class'!$C$30,'I2 LDC class'!$D$30)</f>
        <v>Back-up/Standby Power</v>
      </c>
      <c r="AM588" s="1327" t="str">
        <f ca="1">IF('I2 LDC class'!$D$31="",'I2 LDC class'!$C$31,'I2 LDC class'!$D$31)</f>
        <v>Rate Class 1</v>
      </c>
      <c r="AN588" s="1327" t="str">
        <f ca="1">IF('I2 LDC class'!$D$32="",'I2 LDC class'!$C$32,'I2 LDC class'!$D$32)</f>
        <v>Rate class 2</v>
      </c>
      <c r="AO588" s="1327" t="str">
        <f ca="1">IF('I2 LDC class'!$D$33="",'I2 LDC class'!$C$33,'I2 LDC class'!$D$33)</f>
        <v>Rate class 3</v>
      </c>
      <c r="AP588" s="1327" t="str">
        <f ca="1">IF('I2 LDC class'!$D$34="",'I2 LDC class'!$C$34,'I2 LDC class'!$D$34)</f>
        <v>Rate class 4</v>
      </c>
      <c r="AQ588" s="1327" t="str">
        <f ca="1">IF('I2 LDC class'!$D$35="",'I2 LDC class'!$C$35,'I2 LDC class'!$D$35)</f>
        <v>Rate class 5</v>
      </c>
      <c r="AR588" s="1327" t="str">
        <f ca="1">IF('I2 LDC class'!$D$36="",'I2 LDC class'!$C$36,'I2 LDC class'!$D$36)</f>
        <v>Rate class 6</v>
      </c>
      <c r="AS588" s="1327" t="str">
        <f ca="1">IF('I2 LDC class'!$D$37="",'I2 LDC class'!$C$37,'I2 LDC class'!$D$37)</f>
        <v>Rate class 7</v>
      </c>
      <c r="AT588" s="1327" t="str">
        <f ca="1">IF('I2 LDC class'!$D$38="",'I2 LDC class'!$C$38,'I2 LDC class'!$D$38)</f>
        <v>Rate class 8</v>
      </c>
      <c r="AU588" s="1327" t="str">
        <f ca="1">IF('I2 LDC class'!$D$39="",'I2 LDC class'!$C$39,'I2 LDC class'!$D$39)</f>
        <v>Rate class 9</v>
      </c>
      <c r="AV588" s="1329" t="s">
        <v>20</v>
      </c>
      <c r="AW588" s="1327" t="str">
        <f ca="1">IF('I2 LDC class'!$D$20="",'I2 LDC class'!$C$20,'I2 LDC class'!$D$20)</f>
        <v>Residential</v>
      </c>
      <c r="AX588" s="1327" t="str">
        <f ca="1">IF('I2 LDC class'!$D$21="",'I2 LDC class'!$C$21,'I2 LDC class'!$D$21)</f>
        <v>GS &lt;50</v>
      </c>
      <c r="AY588" s="1327" t="str">
        <f ca="1">IF('I2 LDC class'!$D$22="",'I2 LDC class'!$C$22,'I2 LDC class'!$D$22)</f>
        <v>GS&gt;50-Regular</v>
      </c>
      <c r="AZ588" s="1327" t="str">
        <f ca="1">IF('I2 LDC class'!$D$23="",'I2 LDC class'!$C$23,'I2 LDC class'!$D$23)</f>
        <v>GS&gt; 50-TOU</v>
      </c>
      <c r="BA588" s="1327" t="str">
        <f ca="1">IF('I2 LDC class'!$D$24="",'I2 LDC class'!$C$24,'I2 LDC class'!$D$24)</f>
        <v>GS &gt;50-Intermediate</v>
      </c>
      <c r="BB588" s="1327" t="str">
        <f ca="1">IF('I2 LDC class'!$D$25="",'I2 LDC class'!$C$25,'I2 LDC class'!$D$25)</f>
        <v>Large Use &gt;5MW</v>
      </c>
      <c r="BC588" s="1327" t="str">
        <f ca="1">IF('I2 LDC class'!$D$26="",'I2 LDC class'!$C$26,'I2 LDC class'!$D$26)</f>
        <v>Street Light</v>
      </c>
      <c r="BD588" s="1327" t="str">
        <f ca="1">IF('I2 LDC class'!$D$27="",'I2 LDC class'!$C$27,'I2 LDC class'!$D$27)</f>
        <v>Sentinel</v>
      </c>
      <c r="BE588" s="1327" t="str">
        <f ca="1">IF('I2 LDC class'!$D$28="",'I2 LDC class'!$C$28,'I2 LDC class'!$D$28)</f>
        <v>Unmetered Scattered Load</v>
      </c>
      <c r="BF588" s="1327" t="str">
        <f ca="1">IF('I2 LDC class'!$D$29="",'I2 LDC class'!$C$29,'I2 LDC class'!$D$29)</f>
        <v>Embedded Distributor</v>
      </c>
      <c r="BG588" s="1327" t="str">
        <f ca="1">IF('I2 LDC class'!$D$30="",'I2 LDC class'!$C$30,'I2 LDC class'!$D$30)</f>
        <v>Back-up/Standby Power</v>
      </c>
      <c r="BH588" s="1327" t="str">
        <f ca="1">IF('I2 LDC class'!$D$31="",'I2 LDC class'!$C$31,'I2 LDC class'!$D$31)</f>
        <v>Rate Class 1</v>
      </c>
      <c r="BI588" s="1327" t="str">
        <f ca="1">IF('I2 LDC class'!$D$32="",'I2 LDC class'!$C$32,'I2 LDC class'!$D$32)</f>
        <v>Rate class 2</v>
      </c>
      <c r="BJ588" s="1327" t="str">
        <f ca="1">IF('I2 LDC class'!$D$33="",'I2 LDC class'!$C$33,'I2 LDC class'!$D$33)</f>
        <v>Rate class 3</v>
      </c>
      <c r="BK588" s="1327" t="str">
        <f ca="1">IF('I2 LDC class'!$D$34="",'I2 LDC class'!$C$34,'I2 LDC class'!$D$34)</f>
        <v>Rate class 4</v>
      </c>
      <c r="BL588" s="1327" t="str">
        <f ca="1">IF('I2 LDC class'!$D$35="",'I2 LDC class'!$C$35,'I2 LDC class'!$D$35)</f>
        <v>Rate class 5</v>
      </c>
      <c r="BM588" s="1327" t="str">
        <f ca="1">IF('I2 LDC class'!$D$36="",'I2 LDC class'!$C$36,'I2 LDC class'!$D$36)</f>
        <v>Rate class 6</v>
      </c>
      <c r="BN588" s="1327" t="str">
        <f ca="1">IF('I2 LDC class'!$D$37="",'I2 LDC class'!$C$37,'I2 LDC class'!$D$37)</f>
        <v>Rate class 7</v>
      </c>
      <c r="BO588" s="1327" t="str">
        <f ca="1">IF('I2 LDC class'!$D$38="",'I2 LDC class'!$C$38,'I2 LDC class'!$D$38)</f>
        <v>Rate class 8</v>
      </c>
      <c r="BP588" s="1327" t="str">
        <f ca="1">IF('I2 LDC class'!$D$39="",'I2 LDC class'!$C$39,'I2 LDC class'!$D$39)</f>
        <v>Rate class 9</v>
      </c>
      <c r="BQ588" s="1330" t="s">
        <v>20</v>
      </c>
    </row>
    <row r="589" spans="1:69" s="259" customFormat="1" ht="12.75">
      <c r="A589" s="1331">
        <v>1565</v>
      </c>
      <c r="B589" s="1332" t="s">
        <v>1474</v>
      </c>
      <c r="C589" s="1333">
        <v>1</v>
      </c>
      <c r="D589" s="1334">
        <f t="shared" ref="D589:D625" si="923">C589-E589</f>
        <v>0</v>
      </c>
      <c r="E589" s="1334">
        <f ca="1">VLOOKUP($A589,'E1 Categorization'!$A$35:$E$114,5,FALSE)</f>
        <v>1</v>
      </c>
      <c r="F589" s="1334">
        <f t="shared" ref="F589:F625" si="924">D589+E589</f>
        <v>1</v>
      </c>
      <c r="G589" s="1335">
        <f ca="1">IF(ISERROR(VLOOKUP(VLOOKUP($A589, 'E4 TB Allocation Details'!$A$18:$L$205, MATCH("Demand ID", 'E4 TB Allocation Details'!$A$18:$L$18, 0),FALSE), 'E2 Allocators'!$B$15:$W$361, MATCH(G$17, 'E2 Allocators'!$B$15:$W$15, 0),FALSE)), 0, VLOOKUP(VLOOKUP($A589, 'E4 TB Allocation Details'!$A$18:$L$205, MATCH("Demand ID", 'E4 TB Allocation Details'!$A$18:$L$18, 0),FALSE), 'E2 Allocators'!$B$15:$W$361, MATCH(G$17, 'E2 Allocators'!$B$15:$W$15, 0),FALSE))</f>
        <v>0</v>
      </c>
      <c r="H589" s="1335">
        <f ca="1">IF(ISERROR(VLOOKUP(VLOOKUP($A589, 'E4 TB Allocation Details'!$A$18:$L$205, MATCH("Demand ID", 'E4 TB Allocation Details'!$A$18:$L$18, 0),FALSE), 'E2 Allocators'!$B$15:$W$361, MATCH(H$17, 'E2 Allocators'!$B$15:$W$15, 0),FALSE)), 0, VLOOKUP(VLOOKUP($A589, 'E4 TB Allocation Details'!$A$18:$L$205, MATCH("Demand ID", 'E4 TB Allocation Details'!$A$18:$L$18, 0),FALSE), 'E2 Allocators'!$B$15:$W$361, MATCH(H$17, 'E2 Allocators'!$B$15:$W$15, 0),FALSE))</f>
        <v>0</v>
      </c>
      <c r="I589" s="1335">
        <f ca="1">IF(ISERROR(VLOOKUP(VLOOKUP($A589, 'E4 TB Allocation Details'!$A$18:$L$205, MATCH("Demand ID", 'E4 TB Allocation Details'!$A$18:$L$18, 0),FALSE), 'E2 Allocators'!$B$15:$W$361, MATCH(I$17, 'E2 Allocators'!$B$15:$W$15, 0),FALSE)), 0, VLOOKUP(VLOOKUP($A589, 'E4 TB Allocation Details'!$A$18:$L$205, MATCH("Demand ID", 'E4 TB Allocation Details'!$A$18:$L$18, 0),FALSE), 'E2 Allocators'!$B$15:$W$361, MATCH(I$17, 'E2 Allocators'!$B$15:$W$15, 0),FALSE))</f>
        <v>0</v>
      </c>
      <c r="J589" s="1335">
        <f ca="1">IF(ISERROR(VLOOKUP(VLOOKUP($A589, 'E4 TB Allocation Details'!$A$18:$L$205, MATCH("Demand ID", 'E4 TB Allocation Details'!$A$18:$L$18, 0),FALSE), 'E2 Allocators'!$B$15:$W$361, MATCH(J$17, 'E2 Allocators'!$B$15:$W$15, 0),FALSE)), 0, VLOOKUP(VLOOKUP($A589, 'E4 TB Allocation Details'!$A$18:$L$205, MATCH("Demand ID", 'E4 TB Allocation Details'!$A$18:$L$18, 0),FALSE), 'E2 Allocators'!$B$15:$W$361, MATCH(J$17, 'E2 Allocators'!$B$15:$W$15, 0),FALSE))</f>
        <v>0</v>
      </c>
      <c r="K589" s="1335">
        <f ca="1">IF(ISERROR(VLOOKUP(VLOOKUP($A589, 'E4 TB Allocation Details'!$A$18:$L$205, MATCH("Demand ID", 'E4 TB Allocation Details'!$A$18:$L$18, 0),FALSE), 'E2 Allocators'!$B$15:$W$361, MATCH(K$17, 'E2 Allocators'!$B$15:$W$15, 0),FALSE)), 0, VLOOKUP(VLOOKUP($A589, 'E4 TB Allocation Details'!$A$18:$L$205, MATCH("Demand ID", 'E4 TB Allocation Details'!$A$18:$L$18, 0),FALSE), 'E2 Allocators'!$B$15:$W$361, MATCH(K$17, 'E2 Allocators'!$B$15:$W$15, 0),FALSE))</f>
        <v>0</v>
      </c>
      <c r="L589" s="1335">
        <f ca="1">IF(ISERROR(VLOOKUP(VLOOKUP($A589, 'E4 TB Allocation Details'!$A$18:$L$205, MATCH("Demand ID", 'E4 TB Allocation Details'!$A$18:$L$18, 0),FALSE), 'E2 Allocators'!$B$15:$W$361, MATCH(L$17, 'E2 Allocators'!$B$15:$W$15, 0),FALSE)), 0, VLOOKUP(VLOOKUP($A589, 'E4 TB Allocation Details'!$A$18:$L$205, MATCH("Demand ID", 'E4 TB Allocation Details'!$A$18:$L$18, 0),FALSE), 'E2 Allocators'!$B$15:$W$361, MATCH(L$17, 'E2 Allocators'!$B$15:$W$15, 0),FALSE))</f>
        <v>0</v>
      </c>
      <c r="M589" s="1335">
        <f ca="1">IF(ISERROR(VLOOKUP(VLOOKUP($A589, 'E4 TB Allocation Details'!$A$18:$L$205, MATCH("Demand ID", 'E4 TB Allocation Details'!$A$18:$L$18, 0),FALSE), 'E2 Allocators'!$B$15:$W$361, MATCH(M$17, 'E2 Allocators'!$B$15:$W$15, 0),FALSE)), 0, VLOOKUP(VLOOKUP($A589, 'E4 TB Allocation Details'!$A$18:$L$205, MATCH("Demand ID", 'E4 TB Allocation Details'!$A$18:$L$18, 0),FALSE), 'E2 Allocators'!$B$15:$W$361, MATCH(M$17, 'E2 Allocators'!$B$15:$W$15, 0),FALSE))</f>
        <v>0</v>
      </c>
      <c r="N589" s="1335">
        <f ca="1">IF(ISERROR(VLOOKUP(VLOOKUP($A589, 'E4 TB Allocation Details'!$A$18:$L$205, MATCH("Demand ID", 'E4 TB Allocation Details'!$A$18:$L$18, 0),FALSE), 'E2 Allocators'!$B$15:$W$361, MATCH(N$17, 'E2 Allocators'!$B$15:$W$15, 0),FALSE)), 0, VLOOKUP(VLOOKUP($A589, 'E4 TB Allocation Details'!$A$18:$L$205, MATCH("Demand ID", 'E4 TB Allocation Details'!$A$18:$L$18, 0),FALSE), 'E2 Allocators'!$B$15:$W$361, MATCH(N$17, 'E2 Allocators'!$B$15:$W$15, 0),FALSE))</f>
        <v>0</v>
      </c>
      <c r="O589" s="1335">
        <f ca="1">IF(ISERROR(VLOOKUP(VLOOKUP($A589, 'E4 TB Allocation Details'!$A$18:$L$205, MATCH("Demand ID", 'E4 TB Allocation Details'!$A$18:$L$18, 0),FALSE), 'E2 Allocators'!$B$15:$W$361, MATCH(O$17, 'E2 Allocators'!$B$15:$W$15, 0),FALSE)), 0, VLOOKUP(VLOOKUP($A589, 'E4 TB Allocation Details'!$A$18:$L$205, MATCH("Demand ID", 'E4 TB Allocation Details'!$A$18:$L$18, 0),FALSE), 'E2 Allocators'!$B$15:$W$361, MATCH(O$17, 'E2 Allocators'!$B$15:$W$15, 0),FALSE))</f>
        <v>0</v>
      </c>
      <c r="P589" s="1335">
        <f ca="1">IF(ISERROR(VLOOKUP(VLOOKUP($A589, 'E4 TB Allocation Details'!$A$18:$L$205, MATCH("Demand ID", 'E4 TB Allocation Details'!$A$18:$L$18, 0),FALSE), 'E2 Allocators'!$B$15:$W$361, MATCH(P$17, 'E2 Allocators'!$B$15:$W$15, 0),FALSE)), 0, VLOOKUP(VLOOKUP($A589, 'E4 TB Allocation Details'!$A$18:$L$205, MATCH("Demand ID", 'E4 TB Allocation Details'!$A$18:$L$18, 0),FALSE), 'E2 Allocators'!$B$15:$W$361, MATCH(P$17, 'E2 Allocators'!$B$15:$W$15, 0),FALSE))</f>
        <v>0</v>
      </c>
      <c r="Q589" s="1335">
        <f ca="1">IF(ISERROR(VLOOKUP(VLOOKUP($A589, 'E4 TB Allocation Details'!$A$18:$L$205, MATCH("Demand ID", 'E4 TB Allocation Details'!$A$18:$L$18, 0),FALSE), 'E2 Allocators'!$B$15:$W$361, MATCH(Q$17, 'E2 Allocators'!$B$15:$W$15, 0),FALSE)), 0, VLOOKUP(VLOOKUP($A589, 'E4 TB Allocation Details'!$A$18:$L$205, MATCH("Demand ID", 'E4 TB Allocation Details'!$A$18:$L$18, 0),FALSE), 'E2 Allocators'!$B$15:$W$361, MATCH(Q$17, 'E2 Allocators'!$B$15:$W$15, 0),FALSE))</f>
        <v>0</v>
      </c>
      <c r="R589" s="1335">
        <f ca="1">IF(ISERROR(VLOOKUP(VLOOKUP($A589, 'E4 TB Allocation Details'!$A$18:$L$205, MATCH("Demand ID", 'E4 TB Allocation Details'!$A$18:$L$18, 0),FALSE), 'E2 Allocators'!$B$15:$W$361, MATCH(R$17, 'E2 Allocators'!$B$15:$W$15, 0),FALSE)), 0, VLOOKUP(VLOOKUP($A589, 'E4 TB Allocation Details'!$A$18:$L$205, MATCH("Demand ID", 'E4 TB Allocation Details'!$A$18:$L$18, 0),FALSE), 'E2 Allocators'!$B$15:$W$361, MATCH(R$17, 'E2 Allocators'!$B$15:$W$15, 0),FALSE))</f>
        <v>0</v>
      </c>
      <c r="S589" s="1335">
        <f ca="1">IF(ISERROR(VLOOKUP(VLOOKUP($A589, 'E4 TB Allocation Details'!$A$18:$L$205, MATCH("Demand ID", 'E4 TB Allocation Details'!$A$18:$L$18, 0),FALSE), 'E2 Allocators'!$B$15:$W$361, MATCH(S$17, 'E2 Allocators'!$B$15:$W$15, 0),FALSE)), 0, VLOOKUP(VLOOKUP($A589, 'E4 TB Allocation Details'!$A$18:$L$205, MATCH("Demand ID", 'E4 TB Allocation Details'!$A$18:$L$18, 0),FALSE), 'E2 Allocators'!$B$15:$W$361, MATCH(S$17, 'E2 Allocators'!$B$15:$W$15, 0),FALSE))</f>
        <v>0</v>
      </c>
      <c r="T589" s="1335">
        <f ca="1">IF(ISERROR(VLOOKUP(VLOOKUP($A589, 'E4 TB Allocation Details'!$A$18:$L$205, MATCH("Demand ID", 'E4 TB Allocation Details'!$A$18:$L$18, 0),FALSE), 'E2 Allocators'!$B$15:$W$361, MATCH(T$17, 'E2 Allocators'!$B$15:$W$15, 0),FALSE)), 0, VLOOKUP(VLOOKUP($A589, 'E4 TB Allocation Details'!$A$18:$L$205, MATCH("Demand ID", 'E4 TB Allocation Details'!$A$18:$L$18, 0),FALSE), 'E2 Allocators'!$B$15:$W$361, MATCH(T$17, 'E2 Allocators'!$B$15:$W$15, 0),FALSE))</f>
        <v>0</v>
      </c>
      <c r="U589" s="1335">
        <f ca="1">IF(ISERROR(VLOOKUP(VLOOKUP($A589, 'E4 TB Allocation Details'!$A$18:$L$205, MATCH("Demand ID", 'E4 TB Allocation Details'!$A$18:$L$18, 0),FALSE), 'E2 Allocators'!$B$15:$W$361, MATCH(U$17, 'E2 Allocators'!$B$15:$W$15, 0),FALSE)), 0, VLOOKUP(VLOOKUP($A589, 'E4 TB Allocation Details'!$A$18:$L$205, MATCH("Demand ID", 'E4 TB Allocation Details'!$A$18:$L$18, 0),FALSE), 'E2 Allocators'!$B$15:$W$361, MATCH(U$17, 'E2 Allocators'!$B$15:$W$15, 0),FALSE))</f>
        <v>0</v>
      </c>
      <c r="V589" s="1335">
        <f ca="1">IF(ISERROR(VLOOKUP(VLOOKUP($A589, 'E4 TB Allocation Details'!$A$18:$L$205, MATCH("Demand ID", 'E4 TB Allocation Details'!$A$18:$L$18, 0),FALSE), 'E2 Allocators'!$B$15:$W$361, MATCH(V$17, 'E2 Allocators'!$B$15:$W$15, 0),FALSE)), 0, VLOOKUP(VLOOKUP($A589, 'E4 TB Allocation Details'!$A$18:$L$205, MATCH("Demand ID", 'E4 TB Allocation Details'!$A$18:$L$18, 0),FALSE), 'E2 Allocators'!$B$15:$W$361, MATCH(V$17, 'E2 Allocators'!$B$15:$W$15, 0),FALSE))</f>
        <v>0</v>
      </c>
      <c r="W589" s="1335">
        <f ca="1">IF(ISERROR(VLOOKUP(VLOOKUP($A589, 'E4 TB Allocation Details'!$A$18:$L$205, MATCH("Demand ID", 'E4 TB Allocation Details'!$A$18:$L$18, 0),FALSE), 'E2 Allocators'!$B$15:$W$361, MATCH(W$17, 'E2 Allocators'!$B$15:$W$15, 0),FALSE)), 0, VLOOKUP(VLOOKUP($A589, 'E4 TB Allocation Details'!$A$18:$L$205, MATCH("Demand ID", 'E4 TB Allocation Details'!$A$18:$L$18, 0),FALSE), 'E2 Allocators'!$B$15:$W$361, MATCH(W$17, 'E2 Allocators'!$B$15:$W$15, 0),FALSE))</f>
        <v>0</v>
      </c>
      <c r="X589" s="1335">
        <f ca="1">IF(ISERROR(VLOOKUP(VLOOKUP($A589, 'E4 TB Allocation Details'!$A$18:$L$205, MATCH("Demand ID", 'E4 TB Allocation Details'!$A$18:$L$18, 0),FALSE), 'E2 Allocators'!$B$15:$W$361, MATCH(X$17, 'E2 Allocators'!$B$15:$W$15, 0),FALSE)), 0, VLOOKUP(VLOOKUP($A589, 'E4 TB Allocation Details'!$A$18:$L$205, MATCH("Demand ID", 'E4 TB Allocation Details'!$A$18:$L$18, 0),FALSE), 'E2 Allocators'!$B$15:$W$361, MATCH(X$17, 'E2 Allocators'!$B$15:$W$15, 0),FALSE))</f>
        <v>0</v>
      </c>
      <c r="Y589" s="1335">
        <f ca="1">IF(ISERROR(VLOOKUP(VLOOKUP($A589, 'E4 TB Allocation Details'!$A$18:$L$205, MATCH("Demand ID", 'E4 TB Allocation Details'!$A$18:$L$18, 0),FALSE), 'E2 Allocators'!$B$15:$W$361, MATCH(Y$17, 'E2 Allocators'!$B$15:$W$15, 0),FALSE)), 0, VLOOKUP(VLOOKUP($A589, 'E4 TB Allocation Details'!$A$18:$L$205, MATCH("Demand ID", 'E4 TB Allocation Details'!$A$18:$L$18, 0),FALSE), 'E2 Allocators'!$B$15:$W$361, MATCH(Y$17, 'E2 Allocators'!$B$15:$W$15, 0),FALSE))</f>
        <v>0</v>
      </c>
      <c r="Z589" s="1335">
        <f ca="1">IF(ISERROR(VLOOKUP(VLOOKUP($A589, 'E4 TB Allocation Details'!$A$18:$L$205, MATCH("Demand ID", 'E4 TB Allocation Details'!$A$18:$L$18, 0),FALSE), 'E2 Allocators'!$B$15:$W$361, MATCH(Z$17, 'E2 Allocators'!$B$15:$W$15, 0),FALSE)), 0, VLOOKUP(VLOOKUP($A589, 'E4 TB Allocation Details'!$A$18:$L$205, MATCH("Demand ID", 'E4 TB Allocation Details'!$A$18:$L$18, 0),FALSE), 'E2 Allocators'!$B$15:$W$361, MATCH(Z$17, 'E2 Allocators'!$B$15:$W$15, 0),FALSE))</f>
        <v>0</v>
      </c>
      <c r="AA589" s="1336">
        <f ca="1">SUM(G589:Z589)</f>
        <v>0</v>
      </c>
      <c r="AB589" s="1335">
        <f ca="1">IF(ISERROR(VLOOKUP(VLOOKUP($A589, 'E4 TB Allocation Details'!$A$18:$L$205, MATCH("Customer ID", 'E4 TB Allocation Details'!$A$18:$L$18, 0),FALSE), 'E2 Allocators'!$B$15:$W$361, MATCH(AB$17, 'E2 Allocators'!$B$15:$W$15, 0),FALSE)), 0, VLOOKUP(VLOOKUP($A589, 'E4 TB Allocation Details'!$A$18:$L$205, MATCH("Customer ID", 'E4 TB Allocation Details'!$A$18:$L$18, 0),FALSE), 'E2 Allocators'!$B$15:$W$361, MATCH(AB$17, 'E2 Allocators'!$B$15:$W$15, 0),FALSE))</f>
        <v>0.60077987228944063</v>
      </c>
      <c r="AC589" s="1335">
        <f ca="1">IF(ISERROR(VLOOKUP(VLOOKUP($A589, 'E4 TB Allocation Details'!$A$18:$L$205, MATCH("Customer ID", 'E4 TB Allocation Details'!$A$18:$L$18, 0),FALSE), 'E2 Allocators'!$B$15:$W$361, MATCH(AC$17, 'E2 Allocators'!$B$15:$W$15, 0),FALSE)), 0, VLOOKUP(VLOOKUP($A589, 'E4 TB Allocation Details'!$A$18:$L$205, MATCH("Customer ID", 'E4 TB Allocation Details'!$A$18:$L$18, 0),FALSE), 'E2 Allocators'!$B$15:$W$361, MATCH(AC$17, 'E2 Allocators'!$B$15:$W$15, 0),FALSE))</f>
        <v>0.16923572573980653</v>
      </c>
      <c r="AD589" s="1335">
        <f ca="1">IF(ISERROR(VLOOKUP(VLOOKUP($A589, 'E4 TB Allocation Details'!$A$18:$L$205, MATCH("Customer ID", 'E4 TB Allocation Details'!$A$18:$L$18, 0),FALSE), 'E2 Allocators'!$B$15:$W$361, MATCH(AD$17, 'E2 Allocators'!$B$15:$W$15, 0),FALSE)), 0, VLOOKUP(VLOOKUP($A589, 'E4 TB Allocation Details'!$A$18:$L$205, MATCH("Customer ID", 'E4 TB Allocation Details'!$A$18:$L$18, 0),FALSE), 'E2 Allocators'!$B$15:$W$361, MATCH(AD$17, 'E2 Allocators'!$B$15:$W$15, 0),FALSE))</f>
        <v>0.18203836193694078</v>
      </c>
      <c r="AE589" s="1335">
        <f ca="1">IF(ISERROR(VLOOKUP(VLOOKUP($A589, 'E4 TB Allocation Details'!$A$18:$L$205, MATCH("Customer ID", 'E4 TB Allocation Details'!$A$18:$L$18, 0),FALSE), 'E2 Allocators'!$B$15:$W$361, MATCH(AE$17, 'E2 Allocators'!$B$15:$W$15, 0),FALSE)), 0, VLOOKUP(VLOOKUP($A589, 'E4 TB Allocation Details'!$A$18:$L$205, MATCH("Customer ID", 'E4 TB Allocation Details'!$A$18:$L$18, 0),FALSE), 'E2 Allocators'!$B$15:$W$361, MATCH(AE$17, 'E2 Allocators'!$B$15:$W$15, 0),FALSE))</f>
        <v>0</v>
      </c>
      <c r="AF589" s="1335">
        <f ca="1">IF(ISERROR(VLOOKUP(VLOOKUP($A589, 'E4 TB Allocation Details'!$A$18:$L$205, MATCH("Customer ID", 'E4 TB Allocation Details'!$A$18:$L$18, 0),FALSE), 'E2 Allocators'!$B$15:$W$361, MATCH(AF$17, 'E2 Allocators'!$B$15:$W$15, 0),FALSE)), 0, VLOOKUP(VLOOKUP($A589, 'E4 TB Allocation Details'!$A$18:$L$205, MATCH("Customer ID", 'E4 TB Allocation Details'!$A$18:$L$18, 0),FALSE), 'E2 Allocators'!$B$15:$W$361, MATCH(AF$17, 'E2 Allocators'!$B$15:$W$15, 0),FALSE))</f>
        <v>0</v>
      </c>
      <c r="AG589" s="1335">
        <f ca="1">IF(ISERROR(VLOOKUP(VLOOKUP($A589, 'E4 TB Allocation Details'!$A$18:$L$205, MATCH("Customer ID", 'E4 TB Allocation Details'!$A$18:$L$18, 0),FALSE), 'E2 Allocators'!$B$15:$W$361, MATCH(AG$17, 'E2 Allocators'!$B$15:$W$15, 0),FALSE)), 0, VLOOKUP(VLOOKUP($A589, 'E4 TB Allocation Details'!$A$18:$L$205, MATCH("Customer ID", 'E4 TB Allocation Details'!$A$18:$L$18, 0),FALSE), 'E2 Allocators'!$B$15:$W$361, MATCH(AG$17, 'E2 Allocators'!$B$15:$W$15, 0),FALSE))</f>
        <v>0</v>
      </c>
      <c r="AH589" s="1335">
        <f ca="1">IF(ISERROR(VLOOKUP(VLOOKUP($A589, 'E4 TB Allocation Details'!$A$18:$L$205, MATCH("Customer ID", 'E4 TB Allocation Details'!$A$18:$L$18, 0),FALSE), 'E2 Allocators'!$B$15:$W$361, MATCH(AH$17, 'E2 Allocators'!$B$15:$W$15, 0),FALSE)), 0, VLOOKUP(VLOOKUP($A589, 'E4 TB Allocation Details'!$A$18:$L$205, MATCH("Customer ID", 'E4 TB Allocation Details'!$A$18:$L$18, 0),FALSE), 'E2 Allocators'!$B$15:$W$361, MATCH(AH$17, 'E2 Allocators'!$B$15:$W$15, 0),FALSE))</f>
        <v>4.2857342290563406E-2</v>
      </c>
      <c r="AI589" s="1335">
        <f ca="1">IF(ISERROR(VLOOKUP(VLOOKUP($A589, 'E4 TB Allocation Details'!$A$18:$L$205, MATCH("Customer ID", 'E4 TB Allocation Details'!$A$18:$L$18, 0),FALSE), 'E2 Allocators'!$B$15:$W$361, MATCH(AI$17, 'E2 Allocators'!$B$15:$W$15, 0),FALSE)), 0, VLOOKUP(VLOOKUP($A589, 'E4 TB Allocation Details'!$A$18:$L$205, MATCH("Customer ID", 'E4 TB Allocation Details'!$A$18:$L$18, 0),FALSE), 'E2 Allocators'!$B$15:$W$361, MATCH(AI$17, 'E2 Allocators'!$B$15:$W$15, 0),FALSE))</f>
        <v>2.70362641582741E-3</v>
      </c>
      <c r="AJ589" s="1335">
        <f ca="1">IF(ISERROR(VLOOKUP(VLOOKUP($A589, 'E4 TB Allocation Details'!$A$18:$L$205, MATCH("Customer ID", 'E4 TB Allocation Details'!$A$18:$L$18, 0),FALSE), 'E2 Allocators'!$B$15:$W$361, MATCH(AJ$17, 'E2 Allocators'!$B$15:$W$15, 0),FALSE)), 0, VLOOKUP(VLOOKUP($A589, 'E4 TB Allocation Details'!$A$18:$L$205, MATCH("Customer ID", 'E4 TB Allocation Details'!$A$18:$L$18, 0),FALSE), 'E2 Allocators'!$B$15:$W$361, MATCH(AJ$17, 'E2 Allocators'!$B$15:$W$15, 0),FALSE))</f>
        <v>2.3850713274212367E-3</v>
      </c>
      <c r="AK589" s="1335">
        <f ca="1">IF(ISERROR(VLOOKUP(VLOOKUP($A589, 'E4 TB Allocation Details'!$A$18:$L$205, MATCH("Customer ID", 'E4 TB Allocation Details'!$A$18:$L$18, 0),FALSE), 'E2 Allocators'!$B$15:$W$361, MATCH(AK$17, 'E2 Allocators'!$B$15:$W$15, 0),FALSE)), 0, VLOOKUP(VLOOKUP($A589, 'E4 TB Allocation Details'!$A$18:$L$205, MATCH("Customer ID", 'E4 TB Allocation Details'!$A$18:$L$18, 0),FALSE), 'E2 Allocators'!$B$15:$W$361, MATCH(AK$17, 'E2 Allocators'!$B$15:$W$15, 0),FALSE))</f>
        <v>0</v>
      </c>
      <c r="AL589" s="1335">
        <f ca="1">IF(ISERROR(VLOOKUP(VLOOKUP($A589, 'E4 TB Allocation Details'!$A$18:$L$205, MATCH("Customer ID", 'E4 TB Allocation Details'!$A$18:$L$18, 0),FALSE), 'E2 Allocators'!$B$15:$W$361, MATCH(AL$17, 'E2 Allocators'!$B$15:$W$15, 0),FALSE)), 0, VLOOKUP(VLOOKUP($A589, 'E4 TB Allocation Details'!$A$18:$L$205, MATCH("Customer ID", 'E4 TB Allocation Details'!$A$18:$L$18, 0),FALSE), 'E2 Allocators'!$B$15:$W$361, MATCH(AL$17, 'E2 Allocators'!$B$15:$W$15, 0),FALSE))</f>
        <v>0</v>
      </c>
      <c r="AM589" s="1335">
        <f ca="1">IF(ISERROR(VLOOKUP(VLOOKUP($A589, 'E4 TB Allocation Details'!$A$18:$L$205, MATCH("Customer ID", 'E4 TB Allocation Details'!$A$18:$L$18, 0),FALSE), 'E2 Allocators'!$B$15:$W$361, MATCH(AM$17, 'E2 Allocators'!$B$15:$W$15, 0),FALSE)), 0, VLOOKUP(VLOOKUP($A589, 'E4 TB Allocation Details'!$A$18:$L$205, MATCH("Customer ID", 'E4 TB Allocation Details'!$A$18:$L$18, 0),FALSE), 'E2 Allocators'!$B$15:$W$361, MATCH(AM$17, 'E2 Allocators'!$B$15:$W$15, 0),FALSE))</f>
        <v>0</v>
      </c>
      <c r="AN589" s="1335">
        <f ca="1">IF(ISERROR(VLOOKUP(VLOOKUP($A589, 'E4 TB Allocation Details'!$A$18:$L$205, MATCH("Customer ID", 'E4 TB Allocation Details'!$A$18:$L$18, 0),FALSE), 'E2 Allocators'!$B$15:$W$361, MATCH(AN$17, 'E2 Allocators'!$B$15:$W$15, 0),FALSE)), 0, VLOOKUP(VLOOKUP($A589, 'E4 TB Allocation Details'!$A$18:$L$205, MATCH("Customer ID", 'E4 TB Allocation Details'!$A$18:$L$18, 0),FALSE), 'E2 Allocators'!$B$15:$W$361, MATCH(AN$17, 'E2 Allocators'!$B$15:$W$15, 0),FALSE))</f>
        <v>0</v>
      </c>
      <c r="AO589" s="1335">
        <f ca="1">IF(ISERROR(VLOOKUP(VLOOKUP($A589, 'E4 TB Allocation Details'!$A$18:$L$205, MATCH("Customer ID", 'E4 TB Allocation Details'!$A$18:$L$18, 0),FALSE), 'E2 Allocators'!$B$15:$W$361, MATCH(AO$17, 'E2 Allocators'!$B$15:$W$15, 0),FALSE)), 0, VLOOKUP(VLOOKUP($A589, 'E4 TB Allocation Details'!$A$18:$L$205, MATCH("Customer ID", 'E4 TB Allocation Details'!$A$18:$L$18, 0),FALSE), 'E2 Allocators'!$B$15:$W$361, MATCH(AO$17, 'E2 Allocators'!$B$15:$W$15, 0),FALSE))</f>
        <v>0</v>
      </c>
      <c r="AP589" s="1335">
        <f ca="1">IF(ISERROR(VLOOKUP(VLOOKUP($A589, 'E4 TB Allocation Details'!$A$18:$L$205, MATCH("Customer ID", 'E4 TB Allocation Details'!$A$18:$L$18, 0),FALSE), 'E2 Allocators'!$B$15:$W$361, MATCH(AP$17, 'E2 Allocators'!$B$15:$W$15, 0),FALSE)), 0, VLOOKUP(VLOOKUP($A589, 'E4 TB Allocation Details'!$A$18:$L$205, MATCH("Customer ID", 'E4 TB Allocation Details'!$A$18:$L$18, 0),FALSE), 'E2 Allocators'!$B$15:$W$361, MATCH(AP$17, 'E2 Allocators'!$B$15:$W$15, 0),FALSE))</f>
        <v>0</v>
      </c>
      <c r="AQ589" s="1335">
        <f ca="1">IF(ISERROR(VLOOKUP(VLOOKUP($A589, 'E4 TB Allocation Details'!$A$18:$L$205, MATCH("Customer ID", 'E4 TB Allocation Details'!$A$18:$L$18, 0),FALSE), 'E2 Allocators'!$B$15:$W$361, MATCH(AQ$17, 'E2 Allocators'!$B$15:$W$15, 0),FALSE)), 0, VLOOKUP(VLOOKUP($A589, 'E4 TB Allocation Details'!$A$18:$L$205, MATCH("Customer ID", 'E4 TB Allocation Details'!$A$18:$L$18, 0),FALSE), 'E2 Allocators'!$B$15:$W$361, MATCH(AQ$17, 'E2 Allocators'!$B$15:$W$15, 0),FALSE))</f>
        <v>0</v>
      </c>
      <c r="AR589" s="1335">
        <f ca="1">IF(ISERROR(VLOOKUP(VLOOKUP($A589, 'E4 TB Allocation Details'!$A$18:$L$205, MATCH("Customer ID", 'E4 TB Allocation Details'!$A$18:$L$18, 0),FALSE), 'E2 Allocators'!$B$15:$W$361, MATCH(AR$17, 'E2 Allocators'!$B$15:$W$15, 0),FALSE)), 0, VLOOKUP(VLOOKUP($A589, 'E4 TB Allocation Details'!$A$18:$L$205, MATCH("Customer ID", 'E4 TB Allocation Details'!$A$18:$L$18, 0),FALSE), 'E2 Allocators'!$B$15:$W$361, MATCH(AR$17, 'E2 Allocators'!$B$15:$W$15, 0),FALSE))</f>
        <v>0</v>
      </c>
      <c r="AS589" s="1335">
        <f ca="1">IF(ISERROR(VLOOKUP(VLOOKUP($A589, 'E4 TB Allocation Details'!$A$18:$L$205, MATCH("Customer ID", 'E4 TB Allocation Details'!$A$18:$L$18, 0),FALSE), 'E2 Allocators'!$B$15:$W$361, MATCH(AS$17, 'E2 Allocators'!$B$15:$W$15, 0),FALSE)), 0, VLOOKUP(VLOOKUP($A589, 'E4 TB Allocation Details'!$A$18:$L$205, MATCH("Customer ID", 'E4 TB Allocation Details'!$A$18:$L$18, 0),FALSE), 'E2 Allocators'!$B$15:$W$361, MATCH(AS$17, 'E2 Allocators'!$B$15:$W$15, 0),FALSE))</f>
        <v>0</v>
      </c>
      <c r="AT589" s="1335">
        <f ca="1">IF(ISERROR(VLOOKUP(VLOOKUP($A589, 'E4 TB Allocation Details'!$A$18:$L$205, MATCH("Customer ID", 'E4 TB Allocation Details'!$A$18:$L$18, 0),FALSE), 'E2 Allocators'!$B$15:$W$361, MATCH(AT$17, 'E2 Allocators'!$B$15:$W$15, 0),FALSE)), 0, VLOOKUP(VLOOKUP($A589, 'E4 TB Allocation Details'!$A$18:$L$205, MATCH("Customer ID", 'E4 TB Allocation Details'!$A$18:$L$18, 0),FALSE), 'E2 Allocators'!$B$15:$W$361, MATCH(AT$17, 'E2 Allocators'!$B$15:$W$15, 0),FALSE))</f>
        <v>0</v>
      </c>
      <c r="AU589" s="1335">
        <f ca="1">IF(ISERROR(VLOOKUP(VLOOKUP($A589, 'E4 TB Allocation Details'!$A$18:$L$205, MATCH("Customer ID", 'E4 TB Allocation Details'!$A$18:$L$18, 0),FALSE), 'E2 Allocators'!$B$15:$W$361, MATCH(AU$17, 'E2 Allocators'!$B$15:$W$15, 0),FALSE)), 0, VLOOKUP(VLOOKUP($A589, 'E4 TB Allocation Details'!$A$18:$L$205, MATCH("Customer ID", 'E4 TB Allocation Details'!$A$18:$L$18, 0),FALSE), 'E2 Allocators'!$B$15:$W$361, MATCH(AU$17, 'E2 Allocators'!$B$15:$W$15, 0),FALSE))</f>
        <v>0</v>
      </c>
      <c r="AV589" s="1336">
        <f>SUM(AB589:AU589)</f>
        <v>1</v>
      </c>
      <c r="AW589" s="1337"/>
      <c r="AX589" s="1337"/>
      <c r="AY589" s="1337"/>
      <c r="AZ589" s="1337"/>
      <c r="BA589" s="1337"/>
      <c r="BB589" s="1337"/>
      <c r="BC589" s="1337"/>
      <c r="BD589" s="1337"/>
      <c r="BE589" s="1337"/>
      <c r="BF589" s="1337"/>
      <c r="BG589" s="1337"/>
      <c r="BH589" s="1337"/>
      <c r="BI589" s="1337"/>
      <c r="BJ589" s="1337"/>
      <c r="BK589" s="1337"/>
      <c r="BL589" s="1337"/>
      <c r="BM589" s="1337"/>
      <c r="BN589" s="1337"/>
      <c r="BO589" s="1337"/>
      <c r="BP589" s="1337"/>
      <c r="BQ589" s="1338"/>
    </row>
    <row r="590" spans="1:69" s="259" customFormat="1" ht="12.75">
      <c r="A590" s="1339">
        <v>1805</v>
      </c>
      <c r="B590" s="1332" t="s">
        <v>623</v>
      </c>
      <c r="C590" s="1333"/>
      <c r="D590" s="1334"/>
      <c r="E590" s="1334"/>
      <c r="F590" s="1334"/>
      <c r="G590" s="1335">
        <f ca="1">IF(ISERROR(VLOOKUP(VLOOKUP($A590, 'E4 TB Allocation Details'!$A$18:$L$205, MATCH("Demand ID", 'E4 TB Allocation Details'!$A$18:$L$18, 0),FALSE), 'E2 Allocators'!$B$15:$W$361, MATCH(G$17, 'E2 Allocators'!$B$15:$W$15, 0),FALSE)), 0, VLOOKUP(VLOOKUP($A590, 'E4 TB Allocation Details'!$A$18:$L$205, MATCH("Demand ID", 'E4 TB Allocation Details'!$A$18:$L$18, 0),FALSE), 'E2 Allocators'!$B$15:$W$361, MATCH(G$17, 'E2 Allocators'!$B$15:$W$15, 0),FALSE))</f>
        <v>0</v>
      </c>
      <c r="H590" s="1335">
        <f ca="1">IF(ISERROR(VLOOKUP(VLOOKUP($A590, 'E4 TB Allocation Details'!$A$18:$L$205, MATCH("Demand ID", 'E4 TB Allocation Details'!$A$18:$L$18, 0),FALSE), 'E2 Allocators'!$B$15:$W$361, MATCH(H$17, 'E2 Allocators'!$B$15:$W$15, 0),FALSE)), 0, VLOOKUP(VLOOKUP($A590, 'E4 TB Allocation Details'!$A$18:$L$205, MATCH("Demand ID", 'E4 TB Allocation Details'!$A$18:$L$18, 0),FALSE), 'E2 Allocators'!$B$15:$W$361, MATCH(H$17, 'E2 Allocators'!$B$15:$W$15, 0),FALSE))</f>
        <v>0</v>
      </c>
      <c r="I590" s="1335">
        <f ca="1">IF(ISERROR(VLOOKUP(VLOOKUP($A590, 'E4 TB Allocation Details'!$A$18:$L$205, MATCH("Demand ID", 'E4 TB Allocation Details'!$A$18:$L$18, 0),FALSE), 'E2 Allocators'!$B$15:$W$361, MATCH(I$17, 'E2 Allocators'!$B$15:$W$15, 0),FALSE)), 0, VLOOKUP(VLOOKUP($A590, 'E4 TB Allocation Details'!$A$18:$L$205, MATCH("Demand ID", 'E4 TB Allocation Details'!$A$18:$L$18, 0),FALSE), 'E2 Allocators'!$B$15:$W$361, MATCH(I$17, 'E2 Allocators'!$B$15:$W$15, 0),FALSE))</f>
        <v>0</v>
      </c>
      <c r="J590" s="1335">
        <f ca="1">IF(ISERROR(VLOOKUP(VLOOKUP($A590, 'E4 TB Allocation Details'!$A$18:$L$205, MATCH("Demand ID", 'E4 TB Allocation Details'!$A$18:$L$18, 0),FALSE), 'E2 Allocators'!$B$15:$W$361, MATCH(J$17, 'E2 Allocators'!$B$15:$W$15, 0),FALSE)), 0, VLOOKUP(VLOOKUP($A590, 'E4 TB Allocation Details'!$A$18:$L$205, MATCH("Demand ID", 'E4 TB Allocation Details'!$A$18:$L$18, 0),FALSE), 'E2 Allocators'!$B$15:$W$361, MATCH(J$17, 'E2 Allocators'!$B$15:$W$15, 0),FALSE))</f>
        <v>0</v>
      </c>
      <c r="K590" s="1335">
        <f ca="1">IF(ISERROR(VLOOKUP(VLOOKUP($A590, 'E4 TB Allocation Details'!$A$18:$L$205, MATCH("Demand ID", 'E4 TB Allocation Details'!$A$18:$L$18, 0),FALSE), 'E2 Allocators'!$B$15:$W$361, MATCH(K$17, 'E2 Allocators'!$B$15:$W$15, 0),FALSE)), 0, VLOOKUP(VLOOKUP($A590, 'E4 TB Allocation Details'!$A$18:$L$205, MATCH("Demand ID", 'E4 TB Allocation Details'!$A$18:$L$18, 0),FALSE), 'E2 Allocators'!$B$15:$W$361, MATCH(K$17, 'E2 Allocators'!$B$15:$W$15, 0),FALSE))</f>
        <v>0</v>
      </c>
      <c r="L590" s="1335">
        <f ca="1">IF(ISERROR(VLOOKUP(VLOOKUP($A590, 'E4 TB Allocation Details'!$A$18:$L$205, MATCH("Demand ID", 'E4 TB Allocation Details'!$A$18:$L$18, 0),FALSE), 'E2 Allocators'!$B$15:$W$361, MATCH(L$17, 'E2 Allocators'!$B$15:$W$15, 0),FALSE)), 0, VLOOKUP(VLOOKUP($A590, 'E4 TB Allocation Details'!$A$18:$L$205, MATCH("Demand ID", 'E4 TB Allocation Details'!$A$18:$L$18, 0),FALSE), 'E2 Allocators'!$B$15:$W$361, MATCH(L$17, 'E2 Allocators'!$B$15:$W$15, 0),FALSE))</f>
        <v>0</v>
      </c>
      <c r="M590" s="1335">
        <f ca="1">IF(ISERROR(VLOOKUP(VLOOKUP($A590, 'E4 TB Allocation Details'!$A$18:$L$205, MATCH("Demand ID", 'E4 TB Allocation Details'!$A$18:$L$18, 0),FALSE), 'E2 Allocators'!$B$15:$W$361, MATCH(M$17, 'E2 Allocators'!$B$15:$W$15, 0),FALSE)), 0, VLOOKUP(VLOOKUP($A590, 'E4 TB Allocation Details'!$A$18:$L$205, MATCH("Demand ID", 'E4 TB Allocation Details'!$A$18:$L$18, 0),FALSE), 'E2 Allocators'!$B$15:$W$361, MATCH(M$17, 'E2 Allocators'!$B$15:$W$15, 0),FALSE))</f>
        <v>0</v>
      </c>
      <c r="N590" s="1335">
        <f ca="1">IF(ISERROR(VLOOKUP(VLOOKUP($A590, 'E4 TB Allocation Details'!$A$18:$L$205, MATCH("Demand ID", 'E4 TB Allocation Details'!$A$18:$L$18, 0),FALSE), 'E2 Allocators'!$B$15:$W$361, MATCH(N$17, 'E2 Allocators'!$B$15:$W$15, 0),FALSE)), 0, VLOOKUP(VLOOKUP($A590, 'E4 TB Allocation Details'!$A$18:$L$205, MATCH("Demand ID", 'E4 TB Allocation Details'!$A$18:$L$18, 0),FALSE), 'E2 Allocators'!$B$15:$W$361, MATCH(N$17, 'E2 Allocators'!$B$15:$W$15, 0),FALSE))</f>
        <v>0</v>
      </c>
      <c r="O590" s="1335">
        <f ca="1">IF(ISERROR(VLOOKUP(VLOOKUP($A590, 'E4 TB Allocation Details'!$A$18:$L$205, MATCH("Demand ID", 'E4 TB Allocation Details'!$A$18:$L$18, 0),FALSE), 'E2 Allocators'!$B$15:$W$361, MATCH(O$17, 'E2 Allocators'!$B$15:$W$15, 0),FALSE)), 0, VLOOKUP(VLOOKUP($A590, 'E4 TB Allocation Details'!$A$18:$L$205, MATCH("Demand ID", 'E4 TB Allocation Details'!$A$18:$L$18, 0),FALSE), 'E2 Allocators'!$B$15:$W$361, MATCH(O$17, 'E2 Allocators'!$B$15:$W$15, 0),FALSE))</f>
        <v>0</v>
      </c>
      <c r="P590" s="1335">
        <f ca="1">IF(ISERROR(VLOOKUP(VLOOKUP($A590, 'E4 TB Allocation Details'!$A$18:$L$205, MATCH("Demand ID", 'E4 TB Allocation Details'!$A$18:$L$18, 0),FALSE), 'E2 Allocators'!$B$15:$W$361, MATCH(P$17, 'E2 Allocators'!$B$15:$W$15, 0),FALSE)), 0, VLOOKUP(VLOOKUP($A590, 'E4 TB Allocation Details'!$A$18:$L$205, MATCH("Demand ID", 'E4 TB Allocation Details'!$A$18:$L$18, 0),FALSE), 'E2 Allocators'!$B$15:$W$361, MATCH(P$17, 'E2 Allocators'!$B$15:$W$15, 0),FALSE))</f>
        <v>0</v>
      </c>
      <c r="Q590" s="1335">
        <f ca="1">IF(ISERROR(VLOOKUP(VLOOKUP($A590, 'E4 TB Allocation Details'!$A$18:$L$205, MATCH("Demand ID", 'E4 TB Allocation Details'!$A$18:$L$18, 0),FALSE), 'E2 Allocators'!$B$15:$W$361, MATCH(Q$17, 'E2 Allocators'!$B$15:$W$15, 0),FALSE)), 0, VLOOKUP(VLOOKUP($A590, 'E4 TB Allocation Details'!$A$18:$L$205, MATCH("Demand ID", 'E4 TB Allocation Details'!$A$18:$L$18, 0),FALSE), 'E2 Allocators'!$B$15:$W$361, MATCH(Q$17, 'E2 Allocators'!$B$15:$W$15, 0),FALSE))</f>
        <v>0</v>
      </c>
      <c r="R590" s="1335">
        <f ca="1">IF(ISERROR(VLOOKUP(VLOOKUP($A590, 'E4 TB Allocation Details'!$A$18:$L$205, MATCH("Demand ID", 'E4 TB Allocation Details'!$A$18:$L$18, 0),FALSE), 'E2 Allocators'!$B$15:$W$361, MATCH(R$17, 'E2 Allocators'!$B$15:$W$15, 0),FALSE)), 0, VLOOKUP(VLOOKUP($A590, 'E4 TB Allocation Details'!$A$18:$L$205, MATCH("Demand ID", 'E4 TB Allocation Details'!$A$18:$L$18, 0),FALSE), 'E2 Allocators'!$B$15:$W$361, MATCH(R$17, 'E2 Allocators'!$B$15:$W$15, 0),FALSE))</f>
        <v>0</v>
      </c>
      <c r="S590" s="1335">
        <f ca="1">IF(ISERROR(VLOOKUP(VLOOKUP($A590, 'E4 TB Allocation Details'!$A$18:$L$205, MATCH("Demand ID", 'E4 TB Allocation Details'!$A$18:$L$18, 0),FALSE), 'E2 Allocators'!$B$15:$W$361, MATCH(S$17, 'E2 Allocators'!$B$15:$W$15, 0),FALSE)), 0, VLOOKUP(VLOOKUP($A590, 'E4 TB Allocation Details'!$A$18:$L$205, MATCH("Demand ID", 'E4 TB Allocation Details'!$A$18:$L$18, 0),FALSE), 'E2 Allocators'!$B$15:$W$361, MATCH(S$17, 'E2 Allocators'!$B$15:$W$15, 0),FALSE))</f>
        <v>0</v>
      </c>
      <c r="T590" s="1335">
        <f ca="1">IF(ISERROR(VLOOKUP(VLOOKUP($A590, 'E4 TB Allocation Details'!$A$18:$L$205, MATCH("Demand ID", 'E4 TB Allocation Details'!$A$18:$L$18, 0),FALSE), 'E2 Allocators'!$B$15:$W$361, MATCH(T$17, 'E2 Allocators'!$B$15:$W$15, 0),FALSE)), 0, VLOOKUP(VLOOKUP($A590, 'E4 TB Allocation Details'!$A$18:$L$205, MATCH("Demand ID", 'E4 TB Allocation Details'!$A$18:$L$18, 0),FALSE), 'E2 Allocators'!$B$15:$W$361, MATCH(T$17, 'E2 Allocators'!$B$15:$W$15, 0),FALSE))</f>
        <v>0</v>
      </c>
      <c r="U590" s="1335">
        <f ca="1">IF(ISERROR(VLOOKUP(VLOOKUP($A590, 'E4 TB Allocation Details'!$A$18:$L$205, MATCH("Demand ID", 'E4 TB Allocation Details'!$A$18:$L$18, 0),FALSE), 'E2 Allocators'!$B$15:$W$361, MATCH(U$17, 'E2 Allocators'!$B$15:$W$15, 0),FALSE)), 0, VLOOKUP(VLOOKUP($A590, 'E4 TB Allocation Details'!$A$18:$L$205, MATCH("Demand ID", 'E4 TB Allocation Details'!$A$18:$L$18, 0),FALSE), 'E2 Allocators'!$B$15:$W$361, MATCH(U$17, 'E2 Allocators'!$B$15:$W$15, 0),FALSE))</f>
        <v>0</v>
      </c>
      <c r="V590" s="1335">
        <f ca="1">IF(ISERROR(VLOOKUP(VLOOKUP($A590, 'E4 TB Allocation Details'!$A$18:$L$205, MATCH("Demand ID", 'E4 TB Allocation Details'!$A$18:$L$18, 0),FALSE), 'E2 Allocators'!$B$15:$W$361, MATCH(V$17, 'E2 Allocators'!$B$15:$W$15, 0),FALSE)), 0, VLOOKUP(VLOOKUP($A590, 'E4 TB Allocation Details'!$A$18:$L$205, MATCH("Demand ID", 'E4 TB Allocation Details'!$A$18:$L$18, 0),FALSE), 'E2 Allocators'!$B$15:$W$361, MATCH(V$17, 'E2 Allocators'!$B$15:$W$15, 0),FALSE))</f>
        <v>0</v>
      </c>
      <c r="W590" s="1335">
        <f ca="1">IF(ISERROR(VLOOKUP(VLOOKUP($A590, 'E4 TB Allocation Details'!$A$18:$L$205, MATCH("Demand ID", 'E4 TB Allocation Details'!$A$18:$L$18, 0),FALSE), 'E2 Allocators'!$B$15:$W$361, MATCH(W$17, 'E2 Allocators'!$B$15:$W$15, 0),FALSE)), 0, VLOOKUP(VLOOKUP($A590, 'E4 TB Allocation Details'!$A$18:$L$205, MATCH("Demand ID", 'E4 TB Allocation Details'!$A$18:$L$18, 0),FALSE), 'E2 Allocators'!$B$15:$W$361, MATCH(W$17, 'E2 Allocators'!$B$15:$W$15, 0),FALSE))</f>
        <v>0</v>
      </c>
      <c r="X590" s="1335">
        <f ca="1">IF(ISERROR(VLOOKUP(VLOOKUP($A590, 'E4 TB Allocation Details'!$A$18:$L$205, MATCH("Demand ID", 'E4 TB Allocation Details'!$A$18:$L$18, 0),FALSE), 'E2 Allocators'!$B$15:$W$361, MATCH(X$17, 'E2 Allocators'!$B$15:$W$15, 0),FALSE)), 0, VLOOKUP(VLOOKUP($A590, 'E4 TB Allocation Details'!$A$18:$L$205, MATCH("Demand ID", 'E4 TB Allocation Details'!$A$18:$L$18, 0),FALSE), 'E2 Allocators'!$B$15:$W$361, MATCH(X$17, 'E2 Allocators'!$B$15:$W$15, 0),FALSE))</f>
        <v>0</v>
      </c>
      <c r="Y590" s="1335">
        <f ca="1">IF(ISERROR(VLOOKUP(VLOOKUP($A590, 'E4 TB Allocation Details'!$A$18:$L$205, MATCH("Demand ID", 'E4 TB Allocation Details'!$A$18:$L$18, 0),FALSE), 'E2 Allocators'!$B$15:$W$361, MATCH(Y$17, 'E2 Allocators'!$B$15:$W$15, 0),FALSE)), 0, VLOOKUP(VLOOKUP($A590, 'E4 TB Allocation Details'!$A$18:$L$205, MATCH("Demand ID", 'E4 TB Allocation Details'!$A$18:$L$18, 0),FALSE), 'E2 Allocators'!$B$15:$W$361, MATCH(Y$17, 'E2 Allocators'!$B$15:$W$15, 0),FALSE))</f>
        <v>0</v>
      </c>
      <c r="Z590" s="1335">
        <f ca="1">IF(ISERROR(VLOOKUP(VLOOKUP($A590, 'E4 TB Allocation Details'!$A$18:$L$205, MATCH("Demand ID", 'E4 TB Allocation Details'!$A$18:$L$18, 0),FALSE), 'E2 Allocators'!$B$15:$W$361, MATCH(Z$17, 'E2 Allocators'!$B$15:$W$15, 0),FALSE)), 0, VLOOKUP(VLOOKUP($A590, 'E4 TB Allocation Details'!$A$18:$L$205, MATCH("Demand ID", 'E4 TB Allocation Details'!$A$18:$L$18, 0),FALSE), 'E2 Allocators'!$B$15:$W$361, MATCH(Z$17, 'E2 Allocators'!$B$15:$W$15, 0),FALSE))</f>
        <v>0</v>
      </c>
      <c r="AA590" s="1340">
        <f t="shared" ref="AA590:AA628" si="925">SUM(G590:Z590)</f>
        <v>0</v>
      </c>
      <c r="AB590" s="1335">
        <f ca="1">IF(ISERROR(VLOOKUP(VLOOKUP($A590, 'E4 TB Allocation Details'!$A$18:$L$205, MATCH("Customer ID", 'E4 TB Allocation Details'!$A$18:$L$18, 0),FALSE), 'E2 Allocators'!$B$15:$W$361, MATCH(AB$17, 'E2 Allocators'!$B$15:$W$15, 0),FALSE)), 0, VLOOKUP(VLOOKUP($A590, 'E4 TB Allocation Details'!$A$18:$L$205, MATCH("Customer ID", 'E4 TB Allocation Details'!$A$18:$L$18, 0),FALSE), 'E2 Allocators'!$B$15:$W$361, MATCH(AB$17, 'E2 Allocators'!$B$15:$W$15, 0),FALSE))</f>
        <v>0</v>
      </c>
      <c r="AC590" s="1335">
        <f ca="1">IF(ISERROR(VLOOKUP(VLOOKUP($A590, 'E4 TB Allocation Details'!$A$18:$L$205, MATCH("Customer ID", 'E4 TB Allocation Details'!$A$18:$L$18, 0),FALSE), 'E2 Allocators'!$B$15:$W$361, MATCH(AC$17, 'E2 Allocators'!$B$15:$W$15, 0),FALSE)), 0, VLOOKUP(VLOOKUP($A590, 'E4 TB Allocation Details'!$A$18:$L$205, MATCH("Customer ID", 'E4 TB Allocation Details'!$A$18:$L$18, 0),FALSE), 'E2 Allocators'!$B$15:$W$361, MATCH(AC$17, 'E2 Allocators'!$B$15:$W$15, 0),FALSE))</f>
        <v>0</v>
      </c>
      <c r="AD590" s="1335">
        <f ca="1">IF(ISERROR(VLOOKUP(VLOOKUP($A590, 'E4 TB Allocation Details'!$A$18:$L$205, MATCH("Customer ID", 'E4 TB Allocation Details'!$A$18:$L$18, 0),FALSE), 'E2 Allocators'!$B$15:$W$361, MATCH(AD$17, 'E2 Allocators'!$B$15:$W$15, 0),FALSE)), 0, VLOOKUP(VLOOKUP($A590, 'E4 TB Allocation Details'!$A$18:$L$205, MATCH("Customer ID", 'E4 TB Allocation Details'!$A$18:$L$18, 0),FALSE), 'E2 Allocators'!$B$15:$W$361, MATCH(AD$17, 'E2 Allocators'!$B$15:$W$15, 0),FALSE))</f>
        <v>0</v>
      </c>
      <c r="AE590" s="1335">
        <f ca="1">IF(ISERROR(VLOOKUP(VLOOKUP($A590, 'E4 TB Allocation Details'!$A$18:$L$205, MATCH("Customer ID", 'E4 TB Allocation Details'!$A$18:$L$18, 0),FALSE), 'E2 Allocators'!$B$15:$W$361, MATCH(AE$17, 'E2 Allocators'!$B$15:$W$15, 0),FALSE)), 0, VLOOKUP(VLOOKUP($A590, 'E4 TB Allocation Details'!$A$18:$L$205, MATCH("Customer ID", 'E4 TB Allocation Details'!$A$18:$L$18, 0),FALSE), 'E2 Allocators'!$B$15:$W$361, MATCH(AE$17, 'E2 Allocators'!$B$15:$W$15, 0),FALSE))</f>
        <v>0</v>
      </c>
      <c r="AF590" s="1335">
        <f ca="1">IF(ISERROR(VLOOKUP(VLOOKUP($A590, 'E4 TB Allocation Details'!$A$18:$L$205, MATCH("Customer ID", 'E4 TB Allocation Details'!$A$18:$L$18, 0),FALSE), 'E2 Allocators'!$B$15:$W$361, MATCH(AF$17, 'E2 Allocators'!$B$15:$W$15, 0),FALSE)), 0, VLOOKUP(VLOOKUP($A590, 'E4 TB Allocation Details'!$A$18:$L$205, MATCH("Customer ID", 'E4 TB Allocation Details'!$A$18:$L$18, 0),FALSE), 'E2 Allocators'!$B$15:$W$361, MATCH(AF$17, 'E2 Allocators'!$B$15:$W$15, 0),FALSE))</f>
        <v>0</v>
      </c>
      <c r="AG590" s="1335">
        <f ca="1">IF(ISERROR(VLOOKUP(VLOOKUP($A590, 'E4 TB Allocation Details'!$A$18:$L$205, MATCH("Customer ID", 'E4 TB Allocation Details'!$A$18:$L$18, 0),FALSE), 'E2 Allocators'!$B$15:$W$361, MATCH(AG$17, 'E2 Allocators'!$B$15:$W$15, 0),FALSE)), 0, VLOOKUP(VLOOKUP($A590, 'E4 TB Allocation Details'!$A$18:$L$205, MATCH("Customer ID", 'E4 TB Allocation Details'!$A$18:$L$18, 0),FALSE), 'E2 Allocators'!$B$15:$W$361, MATCH(AG$17, 'E2 Allocators'!$B$15:$W$15, 0),FALSE))</f>
        <v>0</v>
      </c>
      <c r="AH590" s="1335">
        <f ca="1">IF(ISERROR(VLOOKUP(VLOOKUP($A590, 'E4 TB Allocation Details'!$A$18:$L$205, MATCH("Customer ID", 'E4 TB Allocation Details'!$A$18:$L$18, 0),FALSE), 'E2 Allocators'!$B$15:$W$361, MATCH(AH$17, 'E2 Allocators'!$B$15:$W$15, 0),FALSE)), 0, VLOOKUP(VLOOKUP($A590, 'E4 TB Allocation Details'!$A$18:$L$205, MATCH("Customer ID", 'E4 TB Allocation Details'!$A$18:$L$18, 0),FALSE), 'E2 Allocators'!$B$15:$W$361, MATCH(AH$17, 'E2 Allocators'!$B$15:$W$15, 0),FALSE))</f>
        <v>0</v>
      </c>
      <c r="AI590" s="1335">
        <f ca="1">IF(ISERROR(VLOOKUP(VLOOKUP($A590, 'E4 TB Allocation Details'!$A$18:$L$205, MATCH("Customer ID", 'E4 TB Allocation Details'!$A$18:$L$18, 0),FALSE), 'E2 Allocators'!$B$15:$W$361, MATCH(AI$17, 'E2 Allocators'!$B$15:$W$15, 0),FALSE)), 0, VLOOKUP(VLOOKUP($A590, 'E4 TB Allocation Details'!$A$18:$L$205, MATCH("Customer ID", 'E4 TB Allocation Details'!$A$18:$L$18, 0),FALSE), 'E2 Allocators'!$B$15:$W$361, MATCH(AI$17, 'E2 Allocators'!$B$15:$W$15, 0),FALSE))</f>
        <v>0</v>
      </c>
      <c r="AJ590" s="1335">
        <f ca="1">IF(ISERROR(VLOOKUP(VLOOKUP($A590, 'E4 TB Allocation Details'!$A$18:$L$205, MATCH("Customer ID", 'E4 TB Allocation Details'!$A$18:$L$18, 0),FALSE), 'E2 Allocators'!$B$15:$W$361, MATCH(AJ$17, 'E2 Allocators'!$B$15:$W$15, 0),FALSE)), 0, VLOOKUP(VLOOKUP($A590, 'E4 TB Allocation Details'!$A$18:$L$205, MATCH("Customer ID", 'E4 TB Allocation Details'!$A$18:$L$18, 0),FALSE), 'E2 Allocators'!$B$15:$W$361, MATCH(AJ$17, 'E2 Allocators'!$B$15:$W$15, 0),FALSE))</f>
        <v>0</v>
      </c>
      <c r="AK590" s="1335">
        <f ca="1">IF(ISERROR(VLOOKUP(VLOOKUP($A590, 'E4 TB Allocation Details'!$A$18:$L$205, MATCH("Customer ID", 'E4 TB Allocation Details'!$A$18:$L$18, 0),FALSE), 'E2 Allocators'!$B$15:$W$361, MATCH(AK$17, 'E2 Allocators'!$B$15:$W$15, 0),FALSE)), 0, VLOOKUP(VLOOKUP($A590, 'E4 TB Allocation Details'!$A$18:$L$205, MATCH("Customer ID", 'E4 TB Allocation Details'!$A$18:$L$18, 0),FALSE), 'E2 Allocators'!$B$15:$W$361, MATCH(AK$17, 'E2 Allocators'!$B$15:$W$15, 0),FALSE))</f>
        <v>0</v>
      </c>
      <c r="AL590" s="1335">
        <f ca="1">IF(ISERROR(VLOOKUP(VLOOKUP($A590, 'E4 TB Allocation Details'!$A$18:$L$205, MATCH("Customer ID", 'E4 TB Allocation Details'!$A$18:$L$18, 0),FALSE), 'E2 Allocators'!$B$15:$W$361, MATCH(AL$17, 'E2 Allocators'!$B$15:$W$15, 0),FALSE)), 0, VLOOKUP(VLOOKUP($A590, 'E4 TB Allocation Details'!$A$18:$L$205, MATCH("Customer ID", 'E4 TB Allocation Details'!$A$18:$L$18, 0),FALSE), 'E2 Allocators'!$B$15:$W$361, MATCH(AL$17, 'E2 Allocators'!$B$15:$W$15, 0),FALSE))</f>
        <v>0</v>
      </c>
      <c r="AM590" s="1335">
        <f ca="1">IF(ISERROR(VLOOKUP(VLOOKUP($A590, 'E4 TB Allocation Details'!$A$18:$L$205, MATCH("Customer ID", 'E4 TB Allocation Details'!$A$18:$L$18, 0),FALSE), 'E2 Allocators'!$B$15:$W$361, MATCH(AM$17, 'E2 Allocators'!$B$15:$W$15, 0),FALSE)), 0, VLOOKUP(VLOOKUP($A590, 'E4 TB Allocation Details'!$A$18:$L$205, MATCH("Customer ID", 'E4 TB Allocation Details'!$A$18:$L$18, 0),FALSE), 'E2 Allocators'!$B$15:$W$361, MATCH(AM$17, 'E2 Allocators'!$B$15:$W$15, 0),FALSE))</f>
        <v>0</v>
      </c>
      <c r="AN590" s="1335">
        <f ca="1">IF(ISERROR(VLOOKUP(VLOOKUP($A590, 'E4 TB Allocation Details'!$A$18:$L$205, MATCH("Customer ID", 'E4 TB Allocation Details'!$A$18:$L$18, 0),FALSE), 'E2 Allocators'!$B$15:$W$361, MATCH(AN$17, 'E2 Allocators'!$B$15:$W$15, 0),FALSE)), 0, VLOOKUP(VLOOKUP($A590, 'E4 TB Allocation Details'!$A$18:$L$205, MATCH("Customer ID", 'E4 TB Allocation Details'!$A$18:$L$18, 0),FALSE), 'E2 Allocators'!$B$15:$W$361, MATCH(AN$17, 'E2 Allocators'!$B$15:$W$15, 0),FALSE))</f>
        <v>0</v>
      </c>
      <c r="AO590" s="1335">
        <f ca="1">IF(ISERROR(VLOOKUP(VLOOKUP($A590, 'E4 TB Allocation Details'!$A$18:$L$205, MATCH("Customer ID", 'E4 TB Allocation Details'!$A$18:$L$18, 0),FALSE), 'E2 Allocators'!$B$15:$W$361, MATCH(AO$17, 'E2 Allocators'!$B$15:$W$15, 0),FALSE)), 0, VLOOKUP(VLOOKUP($A590, 'E4 TB Allocation Details'!$A$18:$L$205, MATCH("Customer ID", 'E4 TB Allocation Details'!$A$18:$L$18, 0),FALSE), 'E2 Allocators'!$B$15:$W$361, MATCH(AO$17, 'E2 Allocators'!$B$15:$W$15, 0),FALSE))</f>
        <v>0</v>
      </c>
      <c r="AP590" s="1335">
        <f ca="1">IF(ISERROR(VLOOKUP(VLOOKUP($A590, 'E4 TB Allocation Details'!$A$18:$L$205, MATCH("Customer ID", 'E4 TB Allocation Details'!$A$18:$L$18, 0),FALSE), 'E2 Allocators'!$B$15:$W$361, MATCH(AP$17, 'E2 Allocators'!$B$15:$W$15, 0),FALSE)), 0, VLOOKUP(VLOOKUP($A590, 'E4 TB Allocation Details'!$A$18:$L$205, MATCH("Customer ID", 'E4 TB Allocation Details'!$A$18:$L$18, 0),FALSE), 'E2 Allocators'!$B$15:$W$361, MATCH(AP$17, 'E2 Allocators'!$B$15:$W$15, 0),FALSE))</f>
        <v>0</v>
      </c>
      <c r="AQ590" s="1335">
        <f ca="1">IF(ISERROR(VLOOKUP(VLOOKUP($A590, 'E4 TB Allocation Details'!$A$18:$L$205, MATCH("Customer ID", 'E4 TB Allocation Details'!$A$18:$L$18, 0),FALSE), 'E2 Allocators'!$B$15:$W$361, MATCH(AQ$17, 'E2 Allocators'!$B$15:$W$15, 0),FALSE)), 0, VLOOKUP(VLOOKUP($A590, 'E4 TB Allocation Details'!$A$18:$L$205, MATCH("Customer ID", 'E4 TB Allocation Details'!$A$18:$L$18, 0),FALSE), 'E2 Allocators'!$B$15:$W$361, MATCH(AQ$17, 'E2 Allocators'!$B$15:$W$15, 0),FALSE))</f>
        <v>0</v>
      </c>
      <c r="AR590" s="1335">
        <f ca="1">IF(ISERROR(VLOOKUP(VLOOKUP($A590, 'E4 TB Allocation Details'!$A$18:$L$205, MATCH("Customer ID", 'E4 TB Allocation Details'!$A$18:$L$18, 0),FALSE), 'E2 Allocators'!$B$15:$W$361, MATCH(AR$17, 'E2 Allocators'!$B$15:$W$15, 0),FALSE)), 0, VLOOKUP(VLOOKUP($A590, 'E4 TB Allocation Details'!$A$18:$L$205, MATCH("Customer ID", 'E4 TB Allocation Details'!$A$18:$L$18, 0),FALSE), 'E2 Allocators'!$B$15:$W$361, MATCH(AR$17, 'E2 Allocators'!$B$15:$W$15, 0),FALSE))</f>
        <v>0</v>
      </c>
      <c r="AS590" s="1335">
        <f ca="1">IF(ISERROR(VLOOKUP(VLOOKUP($A590, 'E4 TB Allocation Details'!$A$18:$L$205, MATCH("Customer ID", 'E4 TB Allocation Details'!$A$18:$L$18, 0),FALSE), 'E2 Allocators'!$B$15:$W$361, MATCH(AS$17, 'E2 Allocators'!$B$15:$W$15, 0),FALSE)), 0, VLOOKUP(VLOOKUP($A590, 'E4 TB Allocation Details'!$A$18:$L$205, MATCH("Customer ID", 'E4 TB Allocation Details'!$A$18:$L$18, 0),FALSE), 'E2 Allocators'!$B$15:$W$361, MATCH(AS$17, 'E2 Allocators'!$B$15:$W$15, 0),FALSE))</f>
        <v>0</v>
      </c>
      <c r="AT590" s="1335">
        <f ca="1">IF(ISERROR(VLOOKUP(VLOOKUP($A590, 'E4 TB Allocation Details'!$A$18:$L$205, MATCH("Customer ID", 'E4 TB Allocation Details'!$A$18:$L$18, 0),FALSE), 'E2 Allocators'!$B$15:$W$361, MATCH(AT$17, 'E2 Allocators'!$B$15:$W$15, 0),FALSE)), 0, VLOOKUP(VLOOKUP($A590, 'E4 TB Allocation Details'!$A$18:$L$205, MATCH("Customer ID", 'E4 TB Allocation Details'!$A$18:$L$18, 0),FALSE), 'E2 Allocators'!$B$15:$W$361, MATCH(AT$17, 'E2 Allocators'!$B$15:$W$15, 0),FALSE))</f>
        <v>0</v>
      </c>
      <c r="AU590" s="1335">
        <f ca="1">IF(ISERROR(VLOOKUP(VLOOKUP($A590, 'E4 TB Allocation Details'!$A$18:$L$205, MATCH("Customer ID", 'E4 TB Allocation Details'!$A$18:$L$18, 0),FALSE), 'E2 Allocators'!$B$15:$W$361, MATCH(AU$17, 'E2 Allocators'!$B$15:$W$15, 0),FALSE)), 0, VLOOKUP(VLOOKUP($A590, 'E4 TB Allocation Details'!$A$18:$L$205, MATCH("Customer ID", 'E4 TB Allocation Details'!$A$18:$L$18, 0),FALSE), 'E2 Allocators'!$B$15:$W$361, MATCH(AU$17, 'E2 Allocators'!$B$15:$W$15, 0),FALSE))</f>
        <v>0</v>
      </c>
      <c r="AV590" s="1340">
        <f t="shared" ref="AV590:AV628" si="926">SUM(AB590:AU590)</f>
        <v>0</v>
      </c>
      <c r="AW590" s="1337"/>
      <c r="AX590" s="1337"/>
      <c r="AY590" s="1337"/>
      <c r="AZ590" s="1337"/>
      <c r="BA590" s="1337"/>
      <c r="BB590" s="1337"/>
      <c r="BC590" s="1337"/>
      <c r="BD590" s="1337"/>
      <c r="BE590" s="1337"/>
      <c r="BF590" s="1337"/>
      <c r="BG590" s="1337"/>
      <c r="BH590" s="1337"/>
      <c r="BI590" s="1337"/>
      <c r="BJ590" s="1337"/>
      <c r="BK590" s="1337"/>
      <c r="BL590" s="1337"/>
      <c r="BM590" s="1337"/>
      <c r="BN590" s="1337"/>
      <c r="BO590" s="1337"/>
      <c r="BP590" s="1337"/>
      <c r="BQ590" s="1338"/>
    </row>
    <row r="591" spans="1:69" s="259" customFormat="1" ht="12.75">
      <c r="A591" s="1339" t="s">
        <v>129</v>
      </c>
      <c r="B591" s="1332" t="s">
        <v>1394</v>
      </c>
      <c r="C591" s="1333">
        <v>1</v>
      </c>
      <c r="D591" s="1334">
        <f t="shared" si="923"/>
        <v>1</v>
      </c>
      <c r="E591" s="1334">
        <f ca="1">VLOOKUP($A591,'E1 Categorization'!$A$35:$E$114,5,FALSE)</f>
        <v>0</v>
      </c>
      <c r="F591" s="1334">
        <f t="shared" si="924"/>
        <v>1</v>
      </c>
      <c r="G591" s="1335">
        <f ca="1">IF(ISERROR(VLOOKUP(VLOOKUP($A591, 'E4 TB Allocation Details'!$A$18:$L$205, MATCH("Demand ID", 'E4 TB Allocation Details'!$A$18:$L$18, 0),FALSE), 'E2 Allocators'!$B$15:$W$361, MATCH(G$17, 'E2 Allocators'!$B$15:$W$15, 0),FALSE)), 0, VLOOKUP(VLOOKUP($A591, 'E4 TB Allocation Details'!$A$18:$L$205, MATCH("Demand ID", 'E4 TB Allocation Details'!$A$18:$L$18, 0),FALSE), 'E2 Allocators'!$B$15:$W$361, MATCH(G$17, 'E2 Allocators'!$B$15:$W$15, 0),FALSE))</f>
        <v>0.34459165112689732</v>
      </c>
      <c r="H591" s="1335">
        <f ca="1">IF(ISERROR(VLOOKUP(VLOOKUP($A591, 'E4 TB Allocation Details'!$A$18:$L$205, MATCH("Demand ID", 'E4 TB Allocation Details'!$A$18:$L$18, 0),FALSE), 'E2 Allocators'!$B$15:$W$361, MATCH(H$17, 'E2 Allocators'!$B$15:$W$15, 0),FALSE)), 0, VLOOKUP(VLOOKUP($A591, 'E4 TB Allocation Details'!$A$18:$L$205, MATCH("Demand ID", 'E4 TB Allocation Details'!$A$18:$L$18, 0),FALSE), 'E2 Allocators'!$B$15:$W$361, MATCH(H$17, 'E2 Allocators'!$B$15:$W$15, 0),FALSE))</f>
        <v>0.18274904496213709</v>
      </c>
      <c r="I591" s="1335">
        <f ca="1">IF(ISERROR(VLOOKUP(VLOOKUP($A591, 'E4 TB Allocation Details'!$A$18:$L$205, MATCH("Demand ID", 'E4 TB Allocation Details'!$A$18:$L$18, 0),FALSE), 'E2 Allocators'!$B$15:$W$361, MATCH(I$17, 'E2 Allocators'!$B$15:$W$15, 0),FALSE)), 0, VLOOKUP(VLOOKUP($A591, 'E4 TB Allocation Details'!$A$18:$L$205, MATCH("Demand ID", 'E4 TB Allocation Details'!$A$18:$L$18, 0),FALSE), 'E2 Allocators'!$B$15:$W$361, MATCH(I$17, 'E2 Allocators'!$B$15:$W$15, 0),FALSE))</f>
        <v>0.46704948503245464</v>
      </c>
      <c r="J591" s="1335">
        <f ca="1">IF(ISERROR(VLOOKUP(VLOOKUP($A591, 'E4 TB Allocation Details'!$A$18:$L$205, MATCH("Demand ID", 'E4 TB Allocation Details'!$A$18:$L$18, 0),FALSE), 'E2 Allocators'!$B$15:$W$361, MATCH(J$17, 'E2 Allocators'!$B$15:$W$15, 0),FALSE)), 0, VLOOKUP(VLOOKUP($A591, 'E4 TB Allocation Details'!$A$18:$L$205, MATCH("Demand ID", 'E4 TB Allocation Details'!$A$18:$L$18, 0),FALSE), 'E2 Allocators'!$B$15:$W$361, MATCH(J$17, 'E2 Allocators'!$B$15:$W$15, 0),FALSE))</f>
        <v>0</v>
      </c>
      <c r="K591" s="1335">
        <f ca="1">IF(ISERROR(VLOOKUP(VLOOKUP($A591, 'E4 TB Allocation Details'!$A$18:$L$205, MATCH("Demand ID", 'E4 TB Allocation Details'!$A$18:$L$18, 0),FALSE), 'E2 Allocators'!$B$15:$W$361, MATCH(K$17, 'E2 Allocators'!$B$15:$W$15, 0),FALSE)), 0, VLOOKUP(VLOOKUP($A591, 'E4 TB Allocation Details'!$A$18:$L$205, MATCH("Demand ID", 'E4 TB Allocation Details'!$A$18:$L$18, 0),FALSE), 'E2 Allocators'!$B$15:$W$361, MATCH(K$17, 'E2 Allocators'!$B$15:$W$15, 0),FALSE))</f>
        <v>0</v>
      </c>
      <c r="L591" s="1335">
        <f ca="1">IF(ISERROR(VLOOKUP(VLOOKUP($A591, 'E4 TB Allocation Details'!$A$18:$L$205, MATCH("Demand ID", 'E4 TB Allocation Details'!$A$18:$L$18, 0),FALSE), 'E2 Allocators'!$B$15:$W$361, MATCH(L$17, 'E2 Allocators'!$B$15:$W$15, 0),FALSE)), 0, VLOOKUP(VLOOKUP($A591, 'E4 TB Allocation Details'!$A$18:$L$205, MATCH("Demand ID", 'E4 TB Allocation Details'!$A$18:$L$18, 0),FALSE), 'E2 Allocators'!$B$15:$W$361, MATCH(L$17, 'E2 Allocators'!$B$15:$W$15, 0),FALSE))</f>
        <v>0</v>
      </c>
      <c r="M591" s="1335">
        <f ca="1">IF(ISERROR(VLOOKUP(VLOOKUP($A591, 'E4 TB Allocation Details'!$A$18:$L$205, MATCH("Demand ID", 'E4 TB Allocation Details'!$A$18:$L$18, 0),FALSE), 'E2 Allocators'!$B$15:$W$361, MATCH(M$17, 'E2 Allocators'!$B$15:$W$15, 0),FALSE)), 0, VLOOKUP(VLOOKUP($A591, 'E4 TB Allocation Details'!$A$18:$L$205, MATCH("Demand ID", 'E4 TB Allocation Details'!$A$18:$L$18, 0),FALSE), 'E2 Allocators'!$B$15:$W$361, MATCH(M$17, 'E2 Allocators'!$B$15:$W$15, 0),FALSE))</f>
        <v>3.2240916758215737E-3</v>
      </c>
      <c r="N591" s="1335">
        <f ca="1">IF(ISERROR(VLOOKUP(VLOOKUP($A591, 'E4 TB Allocation Details'!$A$18:$L$205, MATCH("Demand ID", 'E4 TB Allocation Details'!$A$18:$L$18, 0),FALSE), 'E2 Allocators'!$B$15:$W$361, MATCH(N$17, 'E2 Allocators'!$B$15:$W$15, 0),FALSE)), 0, VLOOKUP(VLOOKUP($A591, 'E4 TB Allocation Details'!$A$18:$L$205, MATCH("Demand ID", 'E4 TB Allocation Details'!$A$18:$L$18, 0),FALSE), 'E2 Allocators'!$B$15:$W$361, MATCH(N$17, 'E2 Allocators'!$B$15:$W$15, 0),FALSE))</f>
        <v>4.0973454945025334E-4</v>
      </c>
      <c r="O591" s="1335">
        <f ca="1">IF(ISERROR(VLOOKUP(VLOOKUP($A591, 'E4 TB Allocation Details'!$A$18:$L$205, MATCH("Demand ID", 'E4 TB Allocation Details'!$A$18:$L$18, 0),FALSE), 'E2 Allocators'!$B$15:$W$361, MATCH(O$17, 'E2 Allocators'!$B$15:$W$15, 0),FALSE)), 0, VLOOKUP(VLOOKUP($A591, 'E4 TB Allocation Details'!$A$18:$L$205, MATCH("Demand ID", 'E4 TB Allocation Details'!$A$18:$L$18, 0),FALSE), 'E2 Allocators'!$B$15:$W$361, MATCH(O$17, 'E2 Allocators'!$B$15:$W$15, 0),FALSE))</f>
        <v>1.9759926532391093E-3</v>
      </c>
      <c r="P591" s="1335">
        <f ca="1">IF(ISERROR(VLOOKUP(VLOOKUP($A591, 'E4 TB Allocation Details'!$A$18:$L$205, MATCH("Demand ID", 'E4 TB Allocation Details'!$A$18:$L$18, 0),FALSE), 'E2 Allocators'!$B$15:$W$361, MATCH(P$17, 'E2 Allocators'!$B$15:$W$15, 0),FALSE)), 0, VLOOKUP(VLOOKUP($A591, 'E4 TB Allocation Details'!$A$18:$L$205, MATCH("Demand ID", 'E4 TB Allocation Details'!$A$18:$L$18, 0),FALSE), 'E2 Allocators'!$B$15:$W$361, MATCH(P$17, 'E2 Allocators'!$B$15:$W$15, 0),FALSE))</f>
        <v>0</v>
      </c>
      <c r="Q591" s="1335">
        <f ca="1">IF(ISERROR(VLOOKUP(VLOOKUP($A591, 'E4 TB Allocation Details'!$A$18:$L$205, MATCH("Demand ID", 'E4 TB Allocation Details'!$A$18:$L$18, 0),FALSE), 'E2 Allocators'!$B$15:$W$361, MATCH(Q$17, 'E2 Allocators'!$B$15:$W$15, 0),FALSE)), 0, VLOOKUP(VLOOKUP($A591, 'E4 TB Allocation Details'!$A$18:$L$205, MATCH("Demand ID", 'E4 TB Allocation Details'!$A$18:$L$18, 0),FALSE), 'E2 Allocators'!$B$15:$W$361, MATCH(Q$17, 'E2 Allocators'!$B$15:$W$15, 0),FALSE))</f>
        <v>0</v>
      </c>
      <c r="R591" s="1335">
        <f ca="1">IF(ISERROR(VLOOKUP(VLOOKUP($A591, 'E4 TB Allocation Details'!$A$18:$L$205, MATCH("Demand ID", 'E4 TB Allocation Details'!$A$18:$L$18, 0),FALSE), 'E2 Allocators'!$B$15:$W$361, MATCH(R$17, 'E2 Allocators'!$B$15:$W$15, 0),FALSE)), 0, VLOOKUP(VLOOKUP($A591, 'E4 TB Allocation Details'!$A$18:$L$205, MATCH("Demand ID", 'E4 TB Allocation Details'!$A$18:$L$18, 0),FALSE), 'E2 Allocators'!$B$15:$W$361, MATCH(R$17, 'E2 Allocators'!$B$15:$W$15, 0),FALSE))</f>
        <v>0</v>
      </c>
      <c r="S591" s="1335">
        <f ca="1">IF(ISERROR(VLOOKUP(VLOOKUP($A591, 'E4 TB Allocation Details'!$A$18:$L$205, MATCH("Demand ID", 'E4 TB Allocation Details'!$A$18:$L$18, 0),FALSE), 'E2 Allocators'!$B$15:$W$361, MATCH(S$17, 'E2 Allocators'!$B$15:$W$15, 0),FALSE)), 0, VLOOKUP(VLOOKUP($A591, 'E4 TB Allocation Details'!$A$18:$L$205, MATCH("Demand ID", 'E4 TB Allocation Details'!$A$18:$L$18, 0),FALSE), 'E2 Allocators'!$B$15:$W$361, MATCH(S$17, 'E2 Allocators'!$B$15:$W$15, 0),FALSE))</f>
        <v>0</v>
      </c>
      <c r="T591" s="1335">
        <f ca="1">IF(ISERROR(VLOOKUP(VLOOKUP($A591, 'E4 TB Allocation Details'!$A$18:$L$205, MATCH("Demand ID", 'E4 TB Allocation Details'!$A$18:$L$18, 0),FALSE), 'E2 Allocators'!$B$15:$W$361, MATCH(T$17, 'E2 Allocators'!$B$15:$W$15, 0),FALSE)), 0, VLOOKUP(VLOOKUP($A591, 'E4 TB Allocation Details'!$A$18:$L$205, MATCH("Demand ID", 'E4 TB Allocation Details'!$A$18:$L$18, 0),FALSE), 'E2 Allocators'!$B$15:$W$361, MATCH(T$17, 'E2 Allocators'!$B$15:$W$15, 0),FALSE))</f>
        <v>0</v>
      </c>
      <c r="U591" s="1335">
        <f ca="1">IF(ISERROR(VLOOKUP(VLOOKUP($A591, 'E4 TB Allocation Details'!$A$18:$L$205, MATCH("Demand ID", 'E4 TB Allocation Details'!$A$18:$L$18, 0),FALSE), 'E2 Allocators'!$B$15:$W$361, MATCH(U$17, 'E2 Allocators'!$B$15:$W$15, 0),FALSE)), 0, VLOOKUP(VLOOKUP($A591, 'E4 TB Allocation Details'!$A$18:$L$205, MATCH("Demand ID", 'E4 TB Allocation Details'!$A$18:$L$18, 0),FALSE), 'E2 Allocators'!$B$15:$W$361, MATCH(U$17, 'E2 Allocators'!$B$15:$W$15, 0),FALSE))</f>
        <v>0</v>
      </c>
      <c r="V591" s="1335">
        <f ca="1">IF(ISERROR(VLOOKUP(VLOOKUP($A591, 'E4 TB Allocation Details'!$A$18:$L$205, MATCH("Demand ID", 'E4 TB Allocation Details'!$A$18:$L$18, 0),FALSE), 'E2 Allocators'!$B$15:$W$361, MATCH(V$17, 'E2 Allocators'!$B$15:$W$15, 0),FALSE)), 0, VLOOKUP(VLOOKUP($A591, 'E4 TB Allocation Details'!$A$18:$L$205, MATCH("Demand ID", 'E4 TB Allocation Details'!$A$18:$L$18, 0),FALSE), 'E2 Allocators'!$B$15:$W$361, MATCH(V$17, 'E2 Allocators'!$B$15:$W$15, 0),FALSE))</f>
        <v>0</v>
      </c>
      <c r="W591" s="1335">
        <f ca="1">IF(ISERROR(VLOOKUP(VLOOKUP($A591, 'E4 TB Allocation Details'!$A$18:$L$205, MATCH("Demand ID", 'E4 TB Allocation Details'!$A$18:$L$18, 0),FALSE), 'E2 Allocators'!$B$15:$W$361, MATCH(W$17, 'E2 Allocators'!$B$15:$W$15, 0),FALSE)), 0, VLOOKUP(VLOOKUP($A591, 'E4 TB Allocation Details'!$A$18:$L$205, MATCH("Demand ID", 'E4 TB Allocation Details'!$A$18:$L$18, 0),FALSE), 'E2 Allocators'!$B$15:$W$361, MATCH(W$17, 'E2 Allocators'!$B$15:$W$15, 0),FALSE))</f>
        <v>0</v>
      </c>
      <c r="X591" s="1335">
        <f ca="1">IF(ISERROR(VLOOKUP(VLOOKUP($A591, 'E4 TB Allocation Details'!$A$18:$L$205, MATCH("Demand ID", 'E4 TB Allocation Details'!$A$18:$L$18, 0),FALSE), 'E2 Allocators'!$B$15:$W$361, MATCH(X$17, 'E2 Allocators'!$B$15:$W$15, 0),FALSE)), 0, VLOOKUP(VLOOKUP($A591, 'E4 TB Allocation Details'!$A$18:$L$205, MATCH("Demand ID", 'E4 TB Allocation Details'!$A$18:$L$18, 0),FALSE), 'E2 Allocators'!$B$15:$W$361, MATCH(X$17, 'E2 Allocators'!$B$15:$W$15, 0),FALSE))</f>
        <v>0</v>
      </c>
      <c r="Y591" s="1335">
        <f ca="1">IF(ISERROR(VLOOKUP(VLOOKUP($A591, 'E4 TB Allocation Details'!$A$18:$L$205, MATCH("Demand ID", 'E4 TB Allocation Details'!$A$18:$L$18, 0),FALSE), 'E2 Allocators'!$B$15:$W$361, MATCH(Y$17, 'E2 Allocators'!$B$15:$W$15, 0),FALSE)), 0, VLOOKUP(VLOOKUP($A591, 'E4 TB Allocation Details'!$A$18:$L$205, MATCH("Demand ID", 'E4 TB Allocation Details'!$A$18:$L$18, 0),FALSE), 'E2 Allocators'!$B$15:$W$361, MATCH(Y$17, 'E2 Allocators'!$B$15:$W$15, 0),FALSE))</f>
        <v>0</v>
      </c>
      <c r="Z591" s="1335">
        <f ca="1">IF(ISERROR(VLOOKUP(VLOOKUP($A591, 'E4 TB Allocation Details'!$A$18:$L$205, MATCH("Demand ID", 'E4 TB Allocation Details'!$A$18:$L$18, 0),FALSE), 'E2 Allocators'!$B$15:$W$361, MATCH(Z$17, 'E2 Allocators'!$B$15:$W$15, 0),FALSE)), 0, VLOOKUP(VLOOKUP($A591, 'E4 TB Allocation Details'!$A$18:$L$205, MATCH("Demand ID", 'E4 TB Allocation Details'!$A$18:$L$18, 0),FALSE), 'E2 Allocators'!$B$15:$W$361, MATCH(Z$17, 'E2 Allocators'!$B$15:$W$15, 0),FALSE))</f>
        <v>0</v>
      </c>
      <c r="AA591" s="1340">
        <f t="shared" si="925"/>
        <v>1</v>
      </c>
      <c r="AB591" s="1335">
        <f ca="1">IF(ISERROR(VLOOKUP(VLOOKUP($A591, 'E4 TB Allocation Details'!$A$18:$L$205, MATCH("Customer ID", 'E4 TB Allocation Details'!$A$18:$L$18, 0),FALSE), 'E2 Allocators'!$B$15:$W$361, MATCH(AB$17, 'E2 Allocators'!$B$15:$W$15, 0),FALSE)), 0, VLOOKUP(VLOOKUP($A591, 'E4 TB Allocation Details'!$A$18:$L$205, MATCH("Customer ID", 'E4 TB Allocation Details'!$A$18:$L$18, 0),FALSE), 'E2 Allocators'!$B$15:$W$361, MATCH(AB$17, 'E2 Allocators'!$B$15:$W$15, 0),FALSE))</f>
        <v>0</v>
      </c>
      <c r="AC591" s="1335">
        <f ca="1">IF(ISERROR(VLOOKUP(VLOOKUP($A591, 'E4 TB Allocation Details'!$A$18:$L$205, MATCH("Customer ID", 'E4 TB Allocation Details'!$A$18:$L$18, 0),FALSE), 'E2 Allocators'!$B$15:$W$361, MATCH(AC$17, 'E2 Allocators'!$B$15:$W$15, 0),FALSE)), 0, VLOOKUP(VLOOKUP($A591, 'E4 TB Allocation Details'!$A$18:$L$205, MATCH("Customer ID", 'E4 TB Allocation Details'!$A$18:$L$18, 0),FALSE), 'E2 Allocators'!$B$15:$W$361, MATCH(AC$17, 'E2 Allocators'!$B$15:$W$15, 0),FALSE))</f>
        <v>0</v>
      </c>
      <c r="AD591" s="1335">
        <f ca="1">IF(ISERROR(VLOOKUP(VLOOKUP($A591, 'E4 TB Allocation Details'!$A$18:$L$205, MATCH("Customer ID", 'E4 TB Allocation Details'!$A$18:$L$18, 0),FALSE), 'E2 Allocators'!$B$15:$W$361, MATCH(AD$17, 'E2 Allocators'!$B$15:$W$15, 0),FALSE)), 0, VLOOKUP(VLOOKUP($A591, 'E4 TB Allocation Details'!$A$18:$L$205, MATCH("Customer ID", 'E4 TB Allocation Details'!$A$18:$L$18, 0),FALSE), 'E2 Allocators'!$B$15:$W$361, MATCH(AD$17, 'E2 Allocators'!$B$15:$W$15, 0),FALSE))</f>
        <v>0</v>
      </c>
      <c r="AE591" s="1335">
        <f ca="1">IF(ISERROR(VLOOKUP(VLOOKUP($A591, 'E4 TB Allocation Details'!$A$18:$L$205, MATCH("Customer ID", 'E4 TB Allocation Details'!$A$18:$L$18, 0),FALSE), 'E2 Allocators'!$B$15:$W$361, MATCH(AE$17, 'E2 Allocators'!$B$15:$W$15, 0),FALSE)), 0, VLOOKUP(VLOOKUP($A591, 'E4 TB Allocation Details'!$A$18:$L$205, MATCH("Customer ID", 'E4 TB Allocation Details'!$A$18:$L$18, 0),FALSE), 'E2 Allocators'!$B$15:$W$361, MATCH(AE$17, 'E2 Allocators'!$B$15:$W$15, 0),FALSE))</f>
        <v>0</v>
      </c>
      <c r="AF591" s="1335">
        <f ca="1">IF(ISERROR(VLOOKUP(VLOOKUP($A591, 'E4 TB Allocation Details'!$A$18:$L$205, MATCH("Customer ID", 'E4 TB Allocation Details'!$A$18:$L$18, 0),FALSE), 'E2 Allocators'!$B$15:$W$361, MATCH(AF$17, 'E2 Allocators'!$B$15:$W$15, 0),FALSE)), 0, VLOOKUP(VLOOKUP($A591, 'E4 TB Allocation Details'!$A$18:$L$205, MATCH("Customer ID", 'E4 TB Allocation Details'!$A$18:$L$18, 0),FALSE), 'E2 Allocators'!$B$15:$W$361, MATCH(AF$17, 'E2 Allocators'!$B$15:$W$15, 0),FALSE))</f>
        <v>0</v>
      </c>
      <c r="AG591" s="1335">
        <f ca="1">IF(ISERROR(VLOOKUP(VLOOKUP($A591, 'E4 TB Allocation Details'!$A$18:$L$205, MATCH("Customer ID", 'E4 TB Allocation Details'!$A$18:$L$18, 0),FALSE), 'E2 Allocators'!$B$15:$W$361, MATCH(AG$17, 'E2 Allocators'!$B$15:$W$15, 0),FALSE)), 0, VLOOKUP(VLOOKUP($A591, 'E4 TB Allocation Details'!$A$18:$L$205, MATCH("Customer ID", 'E4 TB Allocation Details'!$A$18:$L$18, 0),FALSE), 'E2 Allocators'!$B$15:$W$361, MATCH(AG$17, 'E2 Allocators'!$B$15:$W$15, 0),FALSE))</f>
        <v>0</v>
      </c>
      <c r="AH591" s="1335">
        <f ca="1">IF(ISERROR(VLOOKUP(VLOOKUP($A591, 'E4 TB Allocation Details'!$A$18:$L$205, MATCH("Customer ID", 'E4 TB Allocation Details'!$A$18:$L$18, 0),FALSE), 'E2 Allocators'!$B$15:$W$361, MATCH(AH$17, 'E2 Allocators'!$B$15:$W$15, 0),FALSE)), 0, VLOOKUP(VLOOKUP($A591, 'E4 TB Allocation Details'!$A$18:$L$205, MATCH("Customer ID", 'E4 TB Allocation Details'!$A$18:$L$18, 0),FALSE), 'E2 Allocators'!$B$15:$W$361, MATCH(AH$17, 'E2 Allocators'!$B$15:$W$15, 0),FALSE))</f>
        <v>0</v>
      </c>
      <c r="AI591" s="1335">
        <f ca="1">IF(ISERROR(VLOOKUP(VLOOKUP($A591, 'E4 TB Allocation Details'!$A$18:$L$205, MATCH("Customer ID", 'E4 TB Allocation Details'!$A$18:$L$18, 0),FALSE), 'E2 Allocators'!$B$15:$W$361, MATCH(AI$17, 'E2 Allocators'!$B$15:$W$15, 0),FALSE)), 0, VLOOKUP(VLOOKUP($A591, 'E4 TB Allocation Details'!$A$18:$L$205, MATCH("Customer ID", 'E4 TB Allocation Details'!$A$18:$L$18, 0),FALSE), 'E2 Allocators'!$B$15:$W$361, MATCH(AI$17, 'E2 Allocators'!$B$15:$W$15, 0),FALSE))</f>
        <v>0</v>
      </c>
      <c r="AJ591" s="1335">
        <f ca="1">IF(ISERROR(VLOOKUP(VLOOKUP($A591, 'E4 TB Allocation Details'!$A$18:$L$205, MATCH("Customer ID", 'E4 TB Allocation Details'!$A$18:$L$18, 0),FALSE), 'E2 Allocators'!$B$15:$W$361, MATCH(AJ$17, 'E2 Allocators'!$B$15:$W$15, 0),FALSE)), 0, VLOOKUP(VLOOKUP($A591, 'E4 TB Allocation Details'!$A$18:$L$205, MATCH("Customer ID", 'E4 TB Allocation Details'!$A$18:$L$18, 0),FALSE), 'E2 Allocators'!$B$15:$W$361, MATCH(AJ$17, 'E2 Allocators'!$B$15:$W$15, 0),FALSE))</f>
        <v>0</v>
      </c>
      <c r="AK591" s="1335">
        <f ca="1">IF(ISERROR(VLOOKUP(VLOOKUP($A591, 'E4 TB Allocation Details'!$A$18:$L$205, MATCH("Customer ID", 'E4 TB Allocation Details'!$A$18:$L$18, 0),FALSE), 'E2 Allocators'!$B$15:$W$361, MATCH(AK$17, 'E2 Allocators'!$B$15:$W$15, 0),FALSE)), 0, VLOOKUP(VLOOKUP($A591, 'E4 TB Allocation Details'!$A$18:$L$205, MATCH("Customer ID", 'E4 TB Allocation Details'!$A$18:$L$18, 0),FALSE), 'E2 Allocators'!$B$15:$W$361, MATCH(AK$17, 'E2 Allocators'!$B$15:$W$15, 0),FALSE))</f>
        <v>0</v>
      </c>
      <c r="AL591" s="1335">
        <f ca="1">IF(ISERROR(VLOOKUP(VLOOKUP($A591, 'E4 TB Allocation Details'!$A$18:$L$205, MATCH("Customer ID", 'E4 TB Allocation Details'!$A$18:$L$18, 0),FALSE), 'E2 Allocators'!$B$15:$W$361, MATCH(AL$17, 'E2 Allocators'!$B$15:$W$15, 0),FALSE)), 0, VLOOKUP(VLOOKUP($A591, 'E4 TB Allocation Details'!$A$18:$L$205, MATCH("Customer ID", 'E4 TB Allocation Details'!$A$18:$L$18, 0),FALSE), 'E2 Allocators'!$B$15:$W$361, MATCH(AL$17, 'E2 Allocators'!$B$15:$W$15, 0),FALSE))</f>
        <v>0</v>
      </c>
      <c r="AM591" s="1335">
        <f ca="1">IF(ISERROR(VLOOKUP(VLOOKUP($A591, 'E4 TB Allocation Details'!$A$18:$L$205, MATCH("Customer ID", 'E4 TB Allocation Details'!$A$18:$L$18, 0),FALSE), 'E2 Allocators'!$B$15:$W$361, MATCH(AM$17, 'E2 Allocators'!$B$15:$W$15, 0),FALSE)), 0, VLOOKUP(VLOOKUP($A591, 'E4 TB Allocation Details'!$A$18:$L$205, MATCH("Customer ID", 'E4 TB Allocation Details'!$A$18:$L$18, 0),FALSE), 'E2 Allocators'!$B$15:$W$361, MATCH(AM$17, 'E2 Allocators'!$B$15:$W$15, 0),FALSE))</f>
        <v>0</v>
      </c>
      <c r="AN591" s="1335">
        <f ca="1">IF(ISERROR(VLOOKUP(VLOOKUP($A591, 'E4 TB Allocation Details'!$A$18:$L$205, MATCH("Customer ID", 'E4 TB Allocation Details'!$A$18:$L$18, 0),FALSE), 'E2 Allocators'!$B$15:$W$361, MATCH(AN$17, 'E2 Allocators'!$B$15:$W$15, 0),FALSE)), 0, VLOOKUP(VLOOKUP($A591, 'E4 TB Allocation Details'!$A$18:$L$205, MATCH("Customer ID", 'E4 TB Allocation Details'!$A$18:$L$18, 0),FALSE), 'E2 Allocators'!$B$15:$W$361, MATCH(AN$17, 'E2 Allocators'!$B$15:$W$15, 0),FALSE))</f>
        <v>0</v>
      </c>
      <c r="AO591" s="1335">
        <f ca="1">IF(ISERROR(VLOOKUP(VLOOKUP($A591, 'E4 TB Allocation Details'!$A$18:$L$205, MATCH("Customer ID", 'E4 TB Allocation Details'!$A$18:$L$18, 0),FALSE), 'E2 Allocators'!$B$15:$W$361, MATCH(AO$17, 'E2 Allocators'!$B$15:$W$15, 0),FALSE)), 0, VLOOKUP(VLOOKUP($A591, 'E4 TB Allocation Details'!$A$18:$L$205, MATCH("Customer ID", 'E4 TB Allocation Details'!$A$18:$L$18, 0),FALSE), 'E2 Allocators'!$B$15:$W$361, MATCH(AO$17, 'E2 Allocators'!$B$15:$W$15, 0),FALSE))</f>
        <v>0</v>
      </c>
      <c r="AP591" s="1335">
        <f ca="1">IF(ISERROR(VLOOKUP(VLOOKUP($A591, 'E4 TB Allocation Details'!$A$18:$L$205, MATCH("Customer ID", 'E4 TB Allocation Details'!$A$18:$L$18, 0),FALSE), 'E2 Allocators'!$B$15:$W$361, MATCH(AP$17, 'E2 Allocators'!$B$15:$W$15, 0),FALSE)), 0, VLOOKUP(VLOOKUP($A591, 'E4 TB Allocation Details'!$A$18:$L$205, MATCH("Customer ID", 'E4 TB Allocation Details'!$A$18:$L$18, 0),FALSE), 'E2 Allocators'!$B$15:$W$361, MATCH(AP$17, 'E2 Allocators'!$B$15:$W$15, 0),FALSE))</f>
        <v>0</v>
      </c>
      <c r="AQ591" s="1335">
        <f ca="1">IF(ISERROR(VLOOKUP(VLOOKUP($A591, 'E4 TB Allocation Details'!$A$18:$L$205, MATCH("Customer ID", 'E4 TB Allocation Details'!$A$18:$L$18, 0),FALSE), 'E2 Allocators'!$B$15:$W$361, MATCH(AQ$17, 'E2 Allocators'!$B$15:$W$15, 0),FALSE)), 0, VLOOKUP(VLOOKUP($A591, 'E4 TB Allocation Details'!$A$18:$L$205, MATCH("Customer ID", 'E4 TB Allocation Details'!$A$18:$L$18, 0),FALSE), 'E2 Allocators'!$B$15:$W$361, MATCH(AQ$17, 'E2 Allocators'!$B$15:$W$15, 0),FALSE))</f>
        <v>0</v>
      </c>
      <c r="AR591" s="1335">
        <f ca="1">IF(ISERROR(VLOOKUP(VLOOKUP($A591, 'E4 TB Allocation Details'!$A$18:$L$205, MATCH("Customer ID", 'E4 TB Allocation Details'!$A$18:$L$18, 0),FALSE), 'E2 Allocators'!$B$15:$W$361, MATCH(AR$17, 'E2 Allocators'!$B$15:$W$15, 0),FALSE)), 0, VLOOKUP(VLOOKUP($A591, 'E4 TB Allocation Details'!$A$18:$L$205, MATCH("Customer ID", 'E4 TB Allocation Details'!$A$18:$L$18, 0),FALSE), 'E2 Allocators'!$B$15:$W$361, MATCH(AR$17, 'E2 Allocators'!$B$15:$W$15, 0),FALSE))</f>
        <v>0</v>
      </c>
      <c r="AS591" s="1335">
        <f ca="1">IF(ISERROR(VLOOKUP(VLOOKUP($A591, 'E4 TB Allocation Details'!$A$18:$L$205, MATCH("Customer ID", 'E4 TB Allocation Details'!$A$18:$L$18, 0),FALSE), 'E2 Allocators'!$B$15:$W$361, MATCH(AS$17, 'E2 Allocators'!$B$15:$W$15, 0),FALSE)), 0, VLOOKUP(VLOOKUP($A591, 'E4 TB Allocation Details'!$A$18:$L$205, MATCH("Customer ID", 'E4 TB Allocation Details'!$A$18:$L$18, 0),FALSE), 'E2 Allocators'!$B$15:$W$361, MATCH(AS$17, 'E2 Allocators'!$B$15:$W$15, 0),FALSE))</f>
        <v>0</v>
      </c>
      <c r="AT591" s="1335">
        <f ca="1">IF(ISERROR(VLOOKUP(VLOOKUP($A591, 'E4 TB Allocation Details'!$A$18:$L$205, MATCH("Customer ID", 'E4 TB Allocation Details'!$A$18:$L$18, 0),FALSE), 'E2 Allocators'!$B$15:$W$361, MATCH(AT$17, 'E2 Allocators'!$B$15:$W$15, 0),FALSE)), 0, VLOOKUP(VLOOKUP($A591, 'E4 TB Allocation Details'!$A$18:$L$205, MATCH("Customer ID", 'E4 TB Allocation Details'!$A$18:$L$18, 0),FALSE), 'E2 Allocators'!$B$15:$W$361, MATCH(AT$17, 'E2 Allocators'!$B$15:$W$15, 0),FALSE))</f>
        <v>0</v>
      </c>
      <c r="AU591" s="1335">
        <f ca="1">IF(ISERROR(VLOOKUP(VLOOKUP($A591, 'E4 TB Allocation Details'!$A$18:$L$205, MATCH("Customer ID", 'E4 TB Allocation Details'!$A$18:$L$18, 0),FALSE), 'E2 Allocators'!$B$15:$W$361, MATCH(AU$17, 'E2 Allocators'!$B$15:$W$15, 0),FALSE)), 0, VLOOKUP(VLOOKUP($A591, 'E4 TB Allocation Details'!$A$18:$L$205, MATCH("Customer ID", 'E4 TB Allocation Details'!$A$18:$L$18, 0),FALSE), 'E2 Allocators'!$B$15:$W$361, MATCH(AU$17, 'E2 Allocators'!$B$15:$W$15, 0),FALSE))</f>
        <v>0</v>
      </c>
      <c r="AV591" s="1340">
        <f t="shared" si="926"/>
        <v>0</v>
      </c>
      <c r="AW591" s="1337"/>
      <c r="AX591" s="1337"/>
      <c r="AY591" s="1337"/>
      <c r="AZ591" s="1337"/>
      <c r="BA591" s="1337"/>
      <c r="BB591" s="1337"/>
      <c r="BC591" s="1337"/>
      <c r="BD591" s="1337"/>
      <c r="BE591" s="1337"/>
      <c r="BF591" s="1337"/>
      <c r="BG591" s="1337"/>
      <c r="BH591" s="1337"/>
      <c r="BI591" s="1337"/>
      <c r="BJ591" s="1337"/>
      <c r="BK591" s="1337"/>
      <c r="BL591" s="1337"/>
      <c r="BM591" s="1337"/>
      <c r="BN591" s="1337"/>
      <c r="BO591" s="1337"/>
      <c r="BP591" s="1337"/>
      <c r="BQ591" s="1338"/>
    </row>
    <row r="592" spans="1:69" s="259" customFormat="1" ht="12.75">
      <c r="A592" s="1339" t="s">
        <v>130</v>
      </c>
      <c r="B592" s="1332" t="s">
        <v>1396</v>
      </c>
      <c r="C592" s="1333">
        <v>1</v>
      </c>
      <c r="D592" s="1334">
        <f t="shared" si="923"/>
        <v>1</v>
      </c>
      <c r="E592" s="1334">
        <f ca="1">VLOOKUP($A592,'E1 Categorization'!$A$35:$E$114,5,FALSE)</f>
        <v>0</v>
      </c>
      <c r="F592" s="1334">
        <f t="shared" si="924"/>
        <v>1</v>
      </c>
      <c r="G592" s="1335">
        <f ca="1">IF(ISERROR(VLOOKUP(VLOOKUP($A592, 'E4 TB Allocation Details'!$A$18:$L$205, MATCH("Demand ID", 'E4 TB Allocation Details'!$A$18:$L$18, 0),FALSE), 'E2 Allocators'!$B$15:$W$361, MATCH(G$17, 'E2 Allocators'!$B$15:$W$15, 0),FALSE)), 0, VLOOKUP(VLOOKUP($A592, 'E4 TB Allocation Details'!$A$18:$L$205, MATCH("Demand ID", 'E4 TB Allocation Details'!$A$18:$L$18, 0),FALSE), 'E2 Allocators'!$B$15:$W$361, MATCH(G$17, 'E2 Allocators'!$B$15:$W$15, 0),FALSE))</f>
        <v>0.34459165112689732</v>
      </c>
      <c r="H592" s="1335">
        <f ca="1">IF(ISERROR(VLOOKUP(VLOOKUP($A592, 'E4 TB Allocation Details'!$A$18:$L$205, MATCH("Demand ID", 'E4 TB Allocation Details'!$A$18:$L$18, 0),FALSE), 'E2 Allocators'!$B$15:$W$361, MATCH(H$17, 'E2 Allocators'!$B$15:$W$15, 0),FALSE)), 0, VLOOKUP(VLOOKUP($A592, 'E4 TB Allocation Details'!$A$18:$L$205, MATCH("Demand ID", 'E4 TB Allocation Details'!$A$18:$L$18, 0),FALSE), 'E2 Allocators'!$B$15:$W$361, MATCH(H$17, 'E2 Allocators'!$B$15:$W$15, 0),FALSE))</f>
        <v>0.18274904496213709</v>
      </c>
      <c r="I592" s="1335">
        <f ca="1">IF(ISERROR(VLOOKUP(VLOOKUP($A592, 'E4 TB Allocation Details'!$A$18:$L$205, MATCH("Demand ID", 'E4 TB Allocation Details'!$A$18:$L$18, 0),FALSE), 'E2 Allocators'!$B$15:$W$361, MATCH(I$17, 'E2 Allocators'!$B$15:$W$15, 0),FALSE)), 0, VLOOKUP(VLOOKUP($A592, 'E4 TB Allocation Details'!$A$18:$L$205, MATCH("Demand ID", 'E4 TB Allocation Details'!$A$18:$L$18, 0),FALSE), 'E2 Allocators'!$B$15:$W$361, MATCH(I$17, 'E2 Allocators'!$B$15:$W$15, 0),FALSE))</f>
        <v>0.46704948503245464</v>
      </c>
      <c r="J592" s="1335">
        <f ca="1">IF(ISERROR(VLOOKUP(VLOOKUP($A592, 'E4 TB Allocation Details'!$A$18:$L$205, MATCH("Demand ID", 'E4 TB Allocation Details'!$A$18:$L$18, 0),FALSE), 'E2 Allocators'!$B$15:$W$361, MATCH(J$17, 'E2 Allocators'!$B$15:$W$15, 0),FALSE)), 0, VLOOKUP(VLOOKUP($A592, 'E4 TB Allocation Details'!$A$18:$L$205, MATCH("Demand ID", 'E4 TB Allocation Details'!$A$18:$L$18, 0),FALSE), 'E2 Allocators'!$B$15:$W$361, MATCH(J$17, 'E2 Allocators'!$B$15:$W$15, 0),FALSE))</f>
        <v>0</v>
      </c>
      <c r="K592" s="1335">
        <f ca="1">IF(ISERROR(VLOOKUP(VLOOKUP($A592, 'E4 TB Allocation Details'!$A$18:$L$205, MATCH("Demand ID", 'E4 TB Allocation Details'!$A$18:$L$18, 0),FALSE), 'E2 Allocators'!$B$15:$W$361, MATCH(K$17, 'E2 Allocators'!$B$15:$W$15, 0),FALSE)), 0, VLOOKUP(VLOOKUP($A592, 'E4 TB Allocation Details'!$A$18:$L$205, MATCH("Demand ID", 'E4 TB Allocation Details'!$A$18:$L$18, 0),FALSE), 'E2 Allocators'!$B$15:$W$361, MATCH(K$17, 'E2 Allocators'!$B$15:$W$15, 0),FALSE))</f>
        <v>0</v>
      </c>
      <c r="L592" s="1335">
        <f ca="1">IF(ISERROR(VLOOKUP(VLOOKUP($A592, 'E4 TB Allocation Details'!$A$18:$L$205, MATCH("Demand ID", 'E4 TB Allocation Details'!$A$18:$L$18, 0),FALSE), 'E2 Allocators'!$B$15:$W$361, MATCH(L$17, 'E2 Allocators'!$B$15:$W$15, 0),FALSE)), 0, VLOOKUP(VLOOKUP($A592, 'E4 TB Allocation Details'!$A$18:$L$205, MATCH("Demand ID", 'E4 TB Allocation Details'!$A$18:$L$18, 0),FALSE), 'E2 Allocators'!$B$15:$W$361, MATCH(L$17, 'E2 Allocators'!$B$15:$W$15, 0),FALSE))</f>
        <v>0</v>
      </c>
      <c r="M592" s="1335">
        <f ca="1">IF(ISERROR(VLOOKUP(VLOOKUP($A592, 'E4 TB Allocation Details'!$A$18:$L$205, MATCH("Demand ID", 'E4 TB Allocation Details'!$A$18:$L$18, 0),FALSE), 'E2 Allocators'!$B$15:$W$361, MATCH(M$17, 'E2 Allocators'!$B$15:$W$15, 0),FALSE)), 0, VLOOKUP(VLOOKUP($A592, 'E4 TB Allocation Details'!$A$18:$L$205, MATCH("Demand ID", 'E4 TB Allocation Details'!$A$18:$L$18, 0),FALSE), 'E2 Allocators'!$B$15:$W$361, MATCH(M$17, 'E2 Allocators'!$B$15:$W$15, 0),FALSE))</f>
        <v>3.2240916758215737E-3</v>
      </c>
      <c r="N592" s="1335">
        <f ca="1">IF(ISERROR(VLOOKUP(VLOOKUP($A592, 'E4 TB Allocation Details'!$A$18:$L$205, MATCH("Demand ID", 'E4 TB Allocation Details'!$A$18:$L$18, 0),FALSE), 'E2 Allocators'!$B$15:$W$361, MATCH(N$17, 'E2 Allocators'!$B$15:$W$15, 0),FALSE)), 0, VLOOKUP(VLOOKUP($A592, 'E4 TB Allocation Details'!$A$18:$L$205, MATCH("Demand ID", 'E4 TB Allocation Details'!$A$18:$L$18, 0),FALSE), 'E2 Allocators'!$B$15:$W$361, MATCH(N$17, 'E2 Allocators'!$B$15:$W$15, 0),FALSE))</f>
        <v>4.0973454945025334E-4</v>
      </c>
      <c r="O592" s="1335">
        <f ca="1">IF(ISERROR(VLOOKUP(VLOOKUP($A592, 'E4 TB Allocation Details'!$A$18:$L$205, MATCH("Demand ID", 'E4 TB Allocation Details'!$A$18:$L$18, 0),FALSE), 'E2 Allocators'!$B$15:$W$361, MATCH(O$17, 'E2 Allocators'!$B$15:$W$15, 0),FALSE)), 0, VLOOKUP(VLOOKUP($A592, 'E4 TB Allocation Details'!$A$18:$L$205, MATCH("Demand ID", 'E4 TB Allocation Details'!$A$18:$L$18, 0),FALSE), 'E2 Allocators'!$B$15:$W$361, MATCH(O$17, 'E2 Allocators'!$B$15:$W$15, 0),FALSE))</f>
        <v>1.9759926532391093E-3</v>
      </c>
      <c r="P592" s="1335">
        <f ca="1">IF(ISERROR(VLOOKUP(VLOOKUP($A592, 'E4 TB Allocation Details'!$A$18:$L$205, MATCH("Demand ID", 'E4 TB Allocation Details'!$A$18:$L$18, 0),FALSE), 'E2 Allocators'!$B$15:$W$361, MATCH(P$17, 'E2 Allocators'!$B$15:$W$15, 0),FALSE)), 0, VLOOKUP(VLOOKUP($A592, 'E4 TB Allocation Details'!$A$18:$L$205, MATCH("Demand ID", 'E4 TB Allocation Details'!$A$18:$L$18, 0),FALSE), 'E2 Allocators'!$B$15:$W$361, MATCH(P$17, 'E2 Allocators'!$B$15:$W$15, 0),FALSE))</f>
        <v>0</v>
      </c>
      <c r="Q592" s="1335">
        <f ca="1">IF(ISERROR(VLOOKUP(VLOOKUP($A592, 'E4 TB Allocation Details'!$A$18:$L$205, MATCH("Demand ID", 'E4 TB Allocation Details'!$A$18:$L$18, 0),FALSE), 'E2 Allocators'!$B$15:$W$361, MATCH(Q$17, 'E2 Allocators'!$B$15:$W$15, 0),FALSE)), 0, VLOOKUP(VLOOKUP($A592, 'E4 TB Allocation Details'!$A$18:$L$205, MATCH("Demand ID", 'E4 TB Allocation Details'!$A$18:$L$18, 0),FALSE), 'E2 Allocators'!$B$15:$W$361, MATCH(Q$17, 'E2 Allocators'!$B$15:$W$15, 0),FALSE))</f>
        <v>0</v>
      </c>
      <c r="R592" s="1335">
        <f ca="1">IF(ISERROR(VLOOKUP(VLOOKUP($A592, 'E4 TB Allocation Details'!$A$18:$L$205, MATCH("Demand ID", 'E4 TB Allocation Details'!$A$18:$L$18, 0),FALSE), 'E2 Allocators'!$B$15:$W$361, MATCH(R$17, 'E2 Allocators'!$B$15:$W$15, 0),FALSE)), 0, VLOOKUP(VLOOKUP($A592, 'E4 TB Allocation Details'!$A$18:$L$205, MATCH("Demand ID", 'E4 TB Allocation Details'!$A$18:$L$18, 0),FALSE), 'E2 Allocators'!$B$15:$W$361, MATCH(R$17, 'E2 Allocators'!$B$15:$W$15, 0),FALSE))</f>
        <v>0</v>
      </c>
      <c r="S592" s="1335">
        <f ca="1">IF(ISERROR(VLOOKUP(VLOOKUP($A592, 'E4 TB Allocation Details'!$A$18:$L$205, MATCH("Demand ID", 'E4 TB Allocation Details'!$A$18:$L$18, 0),FALSE), 'E2 Allocators'!$B$15:$W$361, MATCH(S$17, 'E2 Allocators'!$B$15:$W$15, 0),FALSE)), 0, VLOOKUP(VLOOKUP($A592, 'E4 TB Allocation Details'!$A$18:$L$205, MATCH("Demand ID", 'E4 TB Allocation Details'!$A$18:$L$18, 0),FALSE), 'E2 Allocators'!$B$15:$W$361, MATCH(S$17, 'E2 Allocators'!$B$15:$W$15, 0),FALSE))</f>
        <v>0</v>
      </c>
      <c r="T592" s="1335">
        <f ca="1">IF(ISERROR(VLOOKUP(VLOOKUP($A592, 'E4 TB Allocation Details'!$A$18:$L$205, MATCH("Demand ID", 'E4 TB Allocation Details'!$A$18:$L$18, 0),FALSE), 'E2 Allocators'!$B$15:$W$361, MATCH(T$17, 'E2 Allocators'!$B$15:$W$15, 0),FALSE)), 0, VLOOKUP(VLOOKUP($A592, 'E4 TB Allocation Details'!$A$18:$L$205, MATCH("Demand ID", 'E4 TB Allocation Details'!$A$18:$L$18, 0),FALSE), 'E2 Allocators'!$B$15:$W$361, MATCH(T$17, 'E2 Allocators'!$B$15:$W$15, 0),FALSE))</f>
        <v>0</v>
      </c>
      <c r="U592" s="1335">
        <f ca="1">IF(ISERROR(VLOOKUP(VLOOKUP($A592, 'E4 TB Allocation Details'!$A$18:$L$205, MATCH("Demand ID", 'E4 TB Allocation Details'!$A$18:$L$18, 0),FALSE), 'E2 Allocators'!$B$15:$W$361, MATCH(U$17, 'E2 Allocators'!$B$15:$W$15, 0),FALSE)), 0, VLOOKUP(VLOOKUP($A592, 'E4 TB Allocation Details'!$A$18:$L$205, MATCH("Demand ID", 'E4 TB Allocation Details'!$A$18:$L$18, 0),FALSE), 'E2 Allocators'!$B$15:$W$361, MATCH(U$17, 'E2 Allocators'!$B$15:$W$15, 0),FALSE))</f>
        <v>0</v>
      </c>
      <c r="V592" s="1335">
        <f ca="1">IF(ISERROR(VLOOKUP(VLOOKUP($A592, 'E4 TB Allocation Details'!$A$18:$L$205, MATCH("Demand ID", 'E4 TB Allocation Details'!$A$18:$L$18, 0),FALSE), 'E2 Allocators'!$B$15:$W$361, MATCH(V$17, 'E2 Allocators'!$B$15:$W$15, 0),FALSE)), 0, VLOOKUP(VLOOKUP($A592, 'E4 TB Allocation Details'!$A$18:$L$205, MATCH("Demand ID", 'E4 TB Allocation Details'!$A$18:$L$18, 0),FALSE), 'E2 Allocators'!$B$15:$W$361, MATCH(V$17, 'E2 Allocators'!$B$15:$W$15, 0),FALSE))</f>
        <v>0</v>
      </c>
      <c r="W592" s="1335">
        <f ca="1">IF(ISERROR(VLOOKUP(VLOOKUP($A592, 'E4 TB Allocation Details'!$A$18:$L$205, MATCH("Demand ID", 'E4 TB Allocation Details'!$A$18:$L$18, 0),FALSE), 'E2 Allocators'!$B$15:$W$361, MATCH(W$17, 'E2 Allocators'!$B$15:$W$15, 0),FALSE)), 0, VLOOKUP(VLOOKUP($A592, 'E4 TB Allocation Details'!$A$18:$L$205, MATCH("Demand ID", 'E4 TB Allocation Details'!$A$18:$L$18, 0),FALSE), 'E2 Allocators'!$B$15:$W$361, MATCH(W$17, 'E2 Allocators'!$B$15:$W$15, 0),FALSE))</f>
        <v>0</v>
      </c>
      <c r="X592" s="1335">
        <f ca="1">IF(ISERROR(VLOOKUP(VLOOKUP($A592, 'E4 TB Allocation Details'!$A$18:$L$205, MATCH("Demand ID", 'E4 TB Allocation Details'!$A$18:$L$18, 0),FALSE), 'E2 Allocators'!$B$15:$W$361, MATCH(X$17, 'E2 Allocators'!$B$15:$W$15, 0),FALSE)), 0, VLOOKUP(VLOOKUP($A592, 'E4 TB Allocation Details'!$A$18:$L$205, MATCH("Demand ID", 'E4 TB Allocation Details'!$A$18:$L$18, 0),FALSE), 'E2 Allocators'!$B$15:$W$361, MATCH(X$17, 'E2 Allocators'!$B$15:$W$15, 0),FALSE))</f>
        <v>0</v>
      </c>
      <c r="Y592" s="1335">
        <f ca="1">IF(ISERROR(VLOOKUP(VLOOKUP($A592, 'E4 TB Allocation Details'!$A$18:$L$205, MATCH("Demand ID", 'E4 TB Allocation Details'!$A$18:$L$18, 0),FALSE), 'E2 Allocators'!$B$15:$W$361, MATCH(Y$17, 'E2 Allocators'!$B$15:$W$15, 0),FALSE)), 0, VLOOKUP(VLOOKUP($A592, 'E4 TB Allocation Details'!$A$18:$L$205, MATCH("Demand ID", 'E4 TB Allocation Details'!$A$18:$L$18, 0),FALSE), 'E2 Allocators'!$B$15:$W$361, MATCH(Y$17, 'E2 Allocators'!$B$15:$W$15, 0),FALSE))</f>
        <v>0</v>
      </c>
      <c r="Z592" s="1335">
        <f ca="1">IF(ISERROR(VLOOKUP(VLOOKUP($A592, 'E4 TB Allocation Details'!$A$18:$L$205, MATCH("Demand ID", 'E4 TB Allocation Details'!$A$18:$L$18, 0),FALSE), 'E2 Allocators'!$B$15:$W$361, MATCH(Z$17, 'E2 Allocators'!$B$15:$W$15, 0),FALSE)), 0, VLOOKUP(VLOOKUP($A592, 'E4 TB Allocation Details'!$A$18:$L$205, MATCH("Demand ID", 'E4 TB Allocation Details'!$A$18:$L$18, 0),FALSE), 'E2 Allocators'!$B$15:$W$361, MATCH(Z$17, 'E2 Allocators'!$B$15:$W$15, 0),FALSE))</f>
        <v>0</v>
      </c>
      <c r="AA592" s="1340">
        <f t="shared" si="925"/>
        <v>1</v>
      </c>
      <c r="AB592" s="1335">
        <f ca="1">IF(ISERROR(VLOOKUP(VLOOKUP($A592, 'E4 TB Allocation Details'!$A$18:$L$205, MATCH("Customer ID", 'E4 TB Allocation Details'!$A$18:$L$18, 0),FALSE), 'E2 Allocators'!$B$15:$W$361, MATCH(AB$17, 'E2 Allocators'!$B$15:$W$15, 0),FALSE)), 0, VLOOKUP(VLOOKUP($A592, 'E4 TB Allocation Details'!$A$18:$L$205, MATCH("Customer ID", 'E4 TB Allocation Details'!$A$18:$L$18, 0),FALSE), 'E2 Allocators'!$B$15:$W$361, MATCH(AB$17, 'E2 Allocators'!$B$15:$W$15, 0),FALSE))</f>
        <v>0</v>
      </c>
      <c r="AC592" s="1335">
        <f ca="1">IF(ISERROR(VLOOKUP(VLOOKUP($A592, 'E4 TB Allocation Details'!$A$18:$L$205, MATCH("Customer ID", 'E4 TB Allocation Details'!$A$18:$L$18, 0),FALSE), 'E2 Allocators'!$B$15:$W$361, MATCH(AC$17, 'E2 Allocators'!$B$15:$W$15, 0),FALSE)), 0, VLOOKUP(VLOOKUP($A592, 'E4 TB Allocation Details'!$A$18:$L$205, MATCH("Customer ID", 'E4 TB Allocation Details'!$A$18:$L$18, 0),FALSE), 'E2 Allocators'!$B$15:$W$361, MATCH(AC$17, 'E2 Allocators'!$B$15:$W$15, 0),FALSE))</f>
        <v>0</v>
      </c>
      <c r="AD592" s="1335">
        <f ca="1">IF(ISERROR(VLOOKUP(VLOOKUP($A592, 'E4 TB Allocation Details'!$A$18:$L$205, MATCH("Customer ID", 'E4 TB Allocation Details'!$A$18:$L$18, 0),FALSE), 'E2 Allocators'!$B$15:$W$361, MATCH(AD$17, 'E2 Allocators'!$B$15:$W$15, 0),FALSE)), 0, VLOOKUP(VLOOKUP($A592, 'E4 TB Allocation Details'!$A$18:$L$205, MATCH("Customer ID", 'E4 TB Allocation Details'!$A$18:$L$18, 0),FALSE), 'E2 Allocators'!$B$15:$W$361, MATCH(AD$17, 'E2 Allocators'!$B$15:$W$15, 0),FALSE))</f>
        <v>0</v>
      </c>
      <c r="AE592" s="1335">
        <f ca="1">IF(ISERROR(VLOOKUP(VLOOKUP($A592, 'E4 TB Allocation Details'!$A$18:$L$205, MATCH("Customer ID", 'E4 TB Allocation Details'!$A$18:$L$18, 0),FALSE), 'E2 Allocators'!$B$15:$W$361, MATCH(AE$17, 'E2 Allocators'!$B$15:$W$15, 0),FALSE)), 0, VLOOKUP(VLOOKUP($A592, 'E4 TB Allocation Details'!$A$18:$L$205, MATCH("Customer ID", 'E4 TB Allocation Details'!$A$18:$L$18, 0),FALSE), 'E2 Allocators'!$B$15:$W$361, MATCH(AE$17, 'E2 Allocators'!$B$15:$W$15, 0),FALSE))</f>
        <v>0</v>
      </c>
      <c r="AF592" s="1335">
        <f ca="1">IF(ISERROR(VLOOKUP(VLOOKUP($A592, 'E4 TB Allocation Details'!$A$18:$L$205, MATCH("Customer ID", 'E4 TB Allocation Details'!$A$18:$L$18, 0),FALSE), 'E2 Allocators'!$B$15:$W$361, MATCH(AF$17, 'E2 Allocators'!$B$15:$W$15, 0),FALSE)), 0, VLOOKUP(VLOOKUP($A592, 'E4 TB Allocation Details'!$A$18:$L$205, MATCH("Customer ID", 'E4 TB Allocation Details'!$A$18:$L$18, 0),FALSE), 'E2 Allocators'!$B$15:$W$361, MATCH(AF$17, 'E2 Allocators'!$B$15:$W$15, 0),FALSE))</f>
        <v>0</v>
      </c>
      <c r="AG592" s="1335">
        <f ca="1">IF(ISERROR(VLOOKUP(VLOOKUP($A592, 'E4 TB Allocation Details'!$A$18:$L$205, MATCH("Customer ID", 'E4 TB Allocation Details'!$A$18:$L$18, 0),FALSE), 'E2 Allocators'!$B$15:$W$361, MATCH(AG$17, 'E2 Allocators'!$B$15:$W$15, 0),FALSE)), 0, VLOOKUP(VLOOKUP($A592, 'E4 TB Allocation Details'!$A$18:$L$205, MATCH("Customer ID", 'E4 TB Allocation Details'!$A$18:$L$18, 0),FALSE), 'E2 Allocators'!$B$15:$W$361, MATCH(AG$17, 'E2 Allocators'!$B$15:$W$15, 0),FALSE))</f>
        <v>0</v>
      </c>
      <c r="AH592" s="1335">
        <f ca="1">IF(ISERROR(VLOOKUP(VLOOKUP($A592, 'E4 TB Allocation Details'!$A$18:$L$205, MATCH("Customer ID", 'E4 TB Allocation Details'!$A$18:$L$18, 0),FALSE), 'E2 Allocators'!$B$15:$W$361, MATCH(AH$17, 'E2 Allocators'!$B$15:$W$15, 0),FALSE)), 0, VLOOKUP(VLOOKUP($A592, 'E4 TB Allocation Details'!$A$18:$L$205, MATCH("Customer ID", 'E4 TB Allocation Details'!$A$18:$L$18, 0),FALSE), 'E2 Allocators'!$B$15:$W$361, MATCH(AH$17, 'E2 Allocators'!$B$15:$W$15, 0),FALSE))</f>
        <v>0</v>
      </c>
      <c r="AI592" s="1335">
        <f ca="1">IF(ISERROR(VLOOKUP(VLOOKUP($A592, 'E4 TB Allocation Details'!$A$18:$L$205, MATCH("Customer ID", 'E4 TB Allocation Details'!$A$18:$L$18, 0),FALSE), 'E2 Allocators'!$B$15:$W$361, MATCH(AI$17, 'E2 Allocators'!$B$15:$W$15, 0),FALSE)), 0, VLOOKUP(VLOOKUP($A592, 'E4 TB Allocation Details'!$A$18:$L$205, MATCH("Customer ID", 'E4 TB Allocation Details'!$A$18:$L$18, 0),FALSE), 'E2 Allocators'!$B$15:$W$361, MATCH(AI$17, 'E2 Allocators'!$B$15:$W$15, 0),FALSE))</f>
        <v>0</v>
      </c>
      <c r="AJ592" s="1335">
        <f ca="1">IF(ISERROR(VLOOKUP(VLOOKUP($A592, 'E4 TB Allocation Details'!$A$18:$L$205, MATCH("Customer ID", 'E4 TB Allocation Details'!$A$18:$L$18, 0),FALSE), 'E2 Allocators'!$B$15:$W$361, MATCH(AJ$17, 'E2 Allocators'!$B$15:$W$15, 0),FALSE)), 0, VLOOKUP(VLOOKUP($A592, 'E4 TB Allocation Details'!$A$18:$L$205, MATCH("Customer ID", 'E4 TB Allocation Details'!$A$18:$L$18, 0),FALSE), 'E2 Allocators'!$B$15:$W$361, MATCH(AJ$17, 'E2 Allocators'!$B$15:$W$15, 0),FALSE))</f>
        <v>0</v>
      </c>
      <c r="AK592" s="1335">
        <f ca="1">IF(ISERROR(VLOOKUP(VLOOKUP($A592, 'E4 TB Allocation Details'!$A$18:$L$205, MATCH("Customer ID", 'E4 TB Allocation Details'!$A$18:$L$18, 0),FALSE), 'E2 Allocators'!$B$15:$W$361, MATCH(AK$17, 'E2 Allocators'!$B$15:$W$15, 0),FALSE)), 0, VLOOKUP(VLOOKUP($A592, 'E4 TB Allocation Details'!$A$18:$L$205, MATCH("Customer ID", 'E4 TB Allocation Details'!$A$18:$L$18, 0),FALSE), 'E2 Allocators'!$B$15:$W$361, MATCH(AK$17, 'E2 Allocators'!$B$15:$W$15, 0),FALSE))</f>
        <v>0</v>
      </c>
      <c r="AL592" s="1335">
        <f ca="1">IF(ISERROR(VLOOKUP(VLOOKUP($A592, 'E4 TB Allocation Details'!$A$18:$L$205, MATCH("Customer ID", 'E4 TB Allocation Details'!$A$18:$L$18, 0),FALSE), 'E2 Allocators'!$B$15:$W$361, MATCH(AL$17, 'E2 Allocators'!$B$15:$W$15, 0),FALSE)), 0, VLOOKUP(VLOOKUP($A592, 'E4 TB Allocation Details'!$A$18:$L$205, MATCH("Customer ID", 'E4 TB Allocation Details'!$A$18:$L$18, 0),FALSE), 'E2 Allocators'!$B$15:$W$361, MATCH(AL$17, 'E2 Allocators'!$B$15:$W$15, 0),FALSE))</f>
        <v>0</v>
      </c>
      <c r="AM592" s="1335">
        <f ca="1">IF(ISERROR(VLOOKUP(VLOOKUP($A592, 'E4 TB Allocation Details'!$A$18:$L$205, MATCH("Customer ID", 'E4 TB Allocation Details'!$A$18:$L$18, 0),FALSE), 'E2 Allocators'!$B$15:$W$361, MATCH(AM$17, 'E2 Allocators'!$B$15:$W$15, 0),FALSE)), 0, VLOOKUP(VLOOKUP($A592, 'E4 TB Allocation Details'!$A$18:$L$205, MATCH("Customer ID", 'E4 TB Allocation Details'!$A$18:$L$18, 0),FALSE), 'E2 Allocators'!$B$15:$W$361, MATCH(AM$17, 'E2 Allocators'!$B$15:$W$15, 0),FALSE))</f>
        <v>0</v>
      </c>
      <c r="AN592" s="1335">
        <f ca="1">IF(ISERROR(VLOOKUP(VLOOKUP($A592, 'E4 TB Allocation Details'!$A$18:$L$205, MATCH("Customer ID", 'E4 TB Allocation Details'!$A$18:$L$18, 0),FALSE), 'E2 Allocators'!$B$15:$W$361, MATCH(AN$17, 'E2 Allocators'!$B$15:$W$15, 0),FALSE)), 0, VLOOKUP(VLOOKUP($A592, 'E4 TB Allocation Details'!$A$18:$L$205, MATCH("Customer ID", 'E4 TB Allocation Details'!$A$18:$L$18, 0),FALSE), 'E2 Allocators'!$B$15:$W$361, MATCH(AN$17, 'E2 Allocators'!$B$15:$W$15, 0),FALSE))</f>
        <v>0</v>
      </c>
      <c r="AO592" s="1335">
        <f ca="1">IF(ISERROR(VLOOKUP(VLOOKUP($A592, 'E4 TB Allocation Details'!$A$18:$L$205, MATCH("Customer ID", 'E4 TB Allocation Details'!$A$18:$L$18, 0),FALSE), 'E2 Allocators'!$B$15:$W$361, MATCH(AO$17, 'E2 Allocators'!$B$15:$W$15, 0),FALSE)), 0, VLOOKUP(VLOOKUP($A592, 'E4 TB Allocation Details'!$A$18:$L$205, MATCH("Customer ID", 'E4 TB Allocation Details'!$A$18:$L$18, 0),FALSE), 'E2 Allocators'!$B$15:$W$361, MATCH(AO$17, 'E2 Allocators'!$B$15:$W$15, 0),FALSE))</f>
        <v>0</v>
      </c>
      <c r="AP592" s="1335">
        <f ca="1">IF(ISERROR(VLOOKUP(VLOOKUP($A592, 'E4 TB Allocation Details'!$A$18:$L$205, MATCH("Customer ID", 'E4 TB Allocation Details'!$A$18:$L$18, 0),FALSE), 'E2 Allocators'!$B$15:$W$361, MATCH(AP$17, 'E2 Allocators'!$B$15:$W$15, 0),FALSE)), 0, VLOOKUP(VLOOKUP($A592, 'E4 TB Allocation Details'!$A$18:$L$205, MATCH("Customer ID", 'E4 TB Allocation Details'!$A$18:$L$18, 0),FALSE), 'E2 Allocators'!$B$15:$W$361, MATCH(AP$17, 'E2 Allocators'!$B$15:$W$15, 0),FALSE))</f>
        <v>0</v>
      </c>
      <c r="AQ592" s="1335">
        <f ca="1">IF(ISERROR(VLOOKUP(VLOOKUP($A592, 'E4 TB Allocation Details'!$A$18:$L$205, MATCH("Customer ID", 'E4 TB Allocation Details'!$A$18:$L$18, 0),FALSE), 'E2 Allocators'!$B$15:$W$361, MATCH(AQ$17, 'E2 Allocators'!$B$15:$W$15, 0),FALSE)), 0, VLOOKUP(VLOOKUP($A592, 'E4 TB Allocation Details'!$A$18:$L$205, MATCH("Customer ID", 'E4 TB Allocation Details'!$A$18:$L$18, 0),FALSE), 'E2 Allocators'!$B$15:$W$361, MATCH(AQ$17, 'E2 Allocators'!$B$15:$W$15, 0),FALSE))</f>
        <v>0</v>
      </c>
      <c r="AR592" s="1335">
        <f ca="1">IF(ISERROR(VLOOKUP(VLOOKUP($A592, 'E4 TB Allocation Details'!$A$18:$L$205, MATCH("Customer ID", 'E4 TB Allocation Details'!$A$18:$L$18, 0),FALSE), 'E2 Allocators'!$B$15:$W$361, MATCH(AR$17, 'E2 Allocators'!$B$15:$W$15, 0),FALSE)), 0, VLOOKUP(VLOOKUP($A592, 'E4 TB Allocation Details'!$A$18:$L$205, MATCH("Customer ID", 'E4 TB Allocation Details'!$A$18:$L$18, 0),FALSE), 'E2 Allocators'!$B$15:$W$361, MATCH(AR$17, 'E2 Allocators'!$B$15:$W$15, 0),FALSE))</f>
        <v>0</v>
      </c>
      <c r="AS592" s="1335">
        <f ca="1">IF(ISERROR(VLOOKUP(VLOOKUP($A592, 'E4 TB Allocation Details'!$A$18:$L$205, MATCH("Customer ID", 'E4 TB Allocation Details'!$A$18:$L$18, 0),FALSE), 'E2 Allocators'!$B$15:$W$361, MATCH(AS$17, 'E2 Allocators'!$B$15:$W$15, 0),FALSE)), 0, VLOOKUP(VLOOKUP($A592, 'E4 TB Allocation Details'!$A$18:$L$205, MATCH("Customer ID", 'E4 TB Allocation Details'!$A$18:$L$18, 0),FALSE), 'E2 Allocators'!$B$15:$W$361, MATCH(AS$17, 'E2 Allocators'!$B$15:$W$15, 0),FALSE))</f>
        <v>0</v>
      </c>
      <c r="AT592" s="1335">
        <f ca="1">IF(ISERROR(VLOOKUP(VLOOKUP($A592, 'E4 TB Allocation Details'!$A$18:$L$205, MATCH("Customer ID", 'E4 TB Allocation Details'!$A$18:$L$18, 0),FALSE), 'E2 Allocators'!$B$15:$W$361, MATCH(AT$17, 'E2 Allocators'!$B$15:$W$15, 0),FALSE)), 0, VLOOKUP(VLOOKUP($A592, 'E4 TB Allocation Details'!$A$18:$L$205, MATCH("Customer ID", 'E4 TB Allocation Details'!$A$18:$L$18, 0),FALSE), 'E2 Allocators'!$B$15:$W$361, MATCH(AT$17, 'E2 Allocators'!$B$15:$W$15, 0),FALSE))</f>
        <v>0</v>
      </c>
      <c r="AU592" s="1335">
        <f ca="1">IF(ISERROR(VLOOKUP(VLOOKUP($A592, 'E4 TB Allocation Details'!$A$18:$L$205, MATCH("Customer ID", 'E4 TB Allocation Details'!$A$18:$L$18, 0),FALSE), 'E2 Allocators'!$B$15:$W$361, MATCH(AU$17, 'E2 Allocators'!$B$15:$W$15, 0),FALSE)), 0, VLOOKUP(VLOOKUP($A592, 'E4 TB Allocation Details'!$A$18:$L$205, MATCH("Customer ID", 'E4 TB Allocation Details'!$A$18:$L$18, 0),FALSE), 'E2 Allocators'!$B$15:$W$361, MATCH(AU$17, 'E2 Allocators'!$B$15:$W$15, 0),FALSE))</f>
        <v>0</v>
      </c>
      <c r="AV592" s="1340">
        <f t="shared" si="926"/>
        <v>0</v>
      </c>
      <c r="AW592" s="1337"/>
      <c r="AX592" s="1337"/>
      <c r="AY592" s="1337"/>
      <c r="AZ592" s="1337"/>
      <c r="BA592" s="1337"/>
      <c r="BB592" s="1337"/>
      <c r="BC592" s="1337"/>
      <c r="BD592" s="1337"/>
      <c r="BE592" s="1337"/>
      <c r="BF592" s="1337"/>
      <c r="BG592" s="1337"/>
      <c r="BH592" s="1337"/>
      <c r="BI592" s="1337"/>
      <c r="BJ592" s="1337"/>
      <c r="BK592" s="1337"/>
      <c r="BL592" s="1337"/>
      <c r="BM592" s="1337"/>
      <c r="BN592" s="1337"/>
      <c r="BO592" s="1337"/>
      <c r="BP592" s="1337"/>
      <c r="BQ592" s="1338"/>
    </row>
    <row r="593" spans="1:69" s="259" customFormat="1" ht="12.75">
      <c r="A593" s="1339">
        <v>1806</v>
      </c>
      <c r="B593" s="1332" t="s">
        <v>624</v>
      </c>
      <c r="C593" s="1333"/>
      <c r="D593" s="1334"/>
      <c r="E593" s="1334"/>
      <c r="F593" s="1334"/>
      <c r="G593" s="1335">
        <f ca="1">IF(ISERROR(VLOOKUP(VLOOKUP($A593, 'E4 TB Allocation Details'!$A$18:$L$205, MATCH("Demand ID", 'E4 TB Allocation Details'!$A$18:$L$18, 0),FALSE), 'E2 Allocators'!$B$15:$W$361, MATCH(G$17, 'E2 Allocators'!$B$15:$W$15, 0),FALSE)), 0, VLOOKUP(VLOOKUP($A593, 'E4 TB Allocation Details'!$A$18:$L$205, MATCH("Demand ID", 'E4 TB Allocation Details'!$A$18:$L$18, 0),FALSE), 'E2 Allocators'!$B$15:$W$361, MATCH(G$17, 'E2 Allocators'!$B$15:$W$15, 0),FALSE))</f>
        <v>0</v>
      </c>
      <c r="H593" s="1335">
        <f ca="1">IF(ISERROR(VLOOKUP(VLOOKUP($A593, 'E4 TB Allocation Details'!$A$18:$L$205, MATCH("Demand ID", 'E4 TB Allocation Details'!$A$18:$L$18, 0),FALSE), 'E2 Allocators'!$B$15:$W$361, MATCH(H$17, 'E2 Allocators'!$B$15:$W$15, 0),FALSE)), 0, VLOOKUP(VLOOKUP($A593, 'E4 TB Allocation Details'!$A$18:$L$205, MATCH("Demand ID", 'E4 TB Allocation Details'!$A$18:$L$18, 0),FALSE), 'E2 Allocators'!$B$15:$W$361, MATCH(H$17, 'E2 Allocators'!$B$15:$W$15, 0),FALSE))</f>
        <v>0</v>
      </c>
      <c r="I593" s="1335">
        <f ca="1">IF(ISERROR(VLOOKUP(VLOOKUP($A593, 'E4 TB Allocation Details'!$A$18:$L$205, MATCH("Demand ID", 'E4 TB Allocation Details'!$A$18:$L$18, 0),FALSE), 'E2 Allocators'!$B$15:$W$361, MATCH(I$17, 'E2 Allocators'!$B$15:$W$15, 0),FALSE)), 0, VLOOKUP(VLOOKUP($A593, 'E4 TB Allocation Details'!$A$18:$L$205, MATCH("Demand ID", 'E4 TB Allocation Details'!$A$18:$L$18, 0),FALSE), 'E2 Allocators'!$B$15:$W$361, MATCH(I$17, 'E2 Allocators'!$B$15:$W$15, 0),FALSE))</f>
        <v>0</v>
      </c>
      <c r="J593" s="1335">
        <f ca="1">IF(ISERROR(VLOOKUP(VLOOKUP($A593, 'E4 TB Allocation Details'!$A$18:$L$205, MATCH("Demand ID", 'E4 TB Allocation Details'!$A$18:$L$18, 0),FALSE), 'E2 Allocators'!$B$15:$W$361, MATCH(J$17, 'E2 Allocators'!$B$15:$W$15, 0),FALSE)), 0, VLOOKUP(VLOOKUP($A593, 'E4 TB Allocation Details'!$A$18:$L$205, MATCH("Demand ID", 'E4 TB Allocation Details'!$A$18:$L$18, 0),FALSE), 'E2 Allocators'!$B$15:$W$361, MATCH(J$17, 'E2 Allocators'!$B$15:$W$15, 0),FALSE))</f>
        <v>0</v>
      </c>
      <c r="K593" s="1335">
        <f ca="1">IF(ISERROR(VLOOKUP(VLOOKUP($A593, 'E4 TB Allocation Details'!$A$18:$L$205, MATCH("Demand ID", 'E4 TB Allocation Details'!$A$18:$L$18, 0),FALSE), 'E2 Allocators'!$B$15:$W$361, MATCH(K$17, 'E2 Allocators'!$B$15:$W$15, 0),FALSE)), 0, VLOOKUP(VLOOKUP($A593, 'E4 TB Allocation Details'!$A$18:$L$205, MATCH("Demand ID", 'E4 TB Allocation Details'!$A$18:$L$18, 0),FALSE), 'E2 Allocators'!$B$15:$W$361, MATCH(K$17, 'E2 Allocators'!$B$15:$W$15, 0),FALSE))</f>
        <v>0</v>
      </c>
      <c r="L593" s="1335">
        <f ca="1">IF(ISERROR(VLOOKUP(VLOOKUP($A593, 'E4 TB Allocation Details'!$A$18:$L$205, MATCH("Demand ID", 'E4 TB Allocation Details'!$A$18:$L$18, 0),FALSE), 'E2 Allocators'!$B$15:$W$361, MATCH(L$17, 'E2 Allocators'!$B$15:$W$15, 0),FALSE)), 0, VLOOKUP(VLOOKUP($A593, 'E4 TB Allocation Details'!$A$18:$L$205, MATCH("Demand ID", 'E4 TB Allocation Details'!$A$18:$L$18, 0),FALSE), 'E2 Allocators'!$B$15:$W$361, MATCH(L$17, 'E2 Allocators'!$B$15:$W$15, 0),FALSE))</f>
        <v>0</v>
      </c>
      <c r="M593" s="1335">
        <f ca="1">IF(ISERROR(VLOOKUP(VLOOKUP($A593, 'E4 TB Allocation Details'!$A$18:$L$205, MATCH("Demand ID", 'E4 TB Allocation Details'!$A$18:$L$18, 0),FALSE), 'E2 Allocators'!$B$15:$W$361, MATCH(M$17, 'E2 Allocators'!$B$15:$W$15, 0),FALSE)), 0, VLOOKUP(VLOOKUP($A593, 'E4 TB Allocation Details'!$A$18:$L$205, MATCH("Demand ID", 'E4 TB Allocation Details'!$A$18:$L$18, 0),FALSE), 'E2 Allocators'!$B$15:$W$361, MATCH(M$17, 'E2 Allocators'!$B$15:$W$15, 0),FALSE))</f>
        <v>0</v>
      </c>
      <c r="N593" s="1335">
        <f ca="1">IF(ISERROR(VLOOKUP(VLOOKUP($A593, 'E4 TB Allocation Details'!$A$18:$L$205, MATCH("Demand ID", 'E4 TB Allocation Details'!$A$18:$L$18, 0),FALSE), 'E2 Allocators'!$B$15:$W$361, MATCH(N$17, 'E2 Allocators'!$B$15:$W$15, 0),FALSE)), 0, VLOOKUP(VLOOKUP($A593, 'E4 TB Allocation Details'!$A$18:$L$205, MATCH("Demand ID", 'E4 TB Allocation Details'!$A$18:$L$18, 0),FALSE), 'E2 Allocators'!$B$15:$W$361, MATCH(N$17, 'E2 Allocators'!$B$15:$W$15, 0),FALSE))</f>
        <v>0</v>
      </c>
      <c r="O593" s="1335">
        <f ca="1">IF(ISERROR(VLOOKUP(VLOOKUP($A593, 'E4 TB Allocation Details'!$A$18:$L$205, MATCH("Demand ID", 'E4 TB Allocation Details'!$A$18:$L$18, 0),FALSE), 'E2 Allocators'!$B$15:$W$361, MATCH(O$17, 'E2 Allocators'!$B$15:$W$15, 0),FALSE)), 0, VLOOKUP(VLOOKUP($A593, 'E4 TB Allocation Details'!$A$18:$L$205, MATCH("Demand ID", 'E4 TB Allocation Details'!$A$18:$L$18, 0),FALSE), 'E2 Allocators'!$B$15:$W$361, MATCH(O$17, 'E2 Allocators'!$B$15:$W$15, 0),FALSE))</f>
        <v>0</v>
      </c>
      <c r="P593" s="1335">
        <f ca="1">IF(ISERROR(VLOOKUP(VLOOKUP($A593, 'E4 TB Allocation Details'!$A$18:$L$205, MATCH("Demand ID", 'E4 TB Allocation Details'!$A$18:$L$18, 0),FALSE), 'E2 Allocators'!$B$15:$W$361, MATCH(P$17, 'E2 Allocators'!$B$15:$W$15, 0),FALSE)), 0, VLOOKUP(VLOOKUP($A593, 'E4 TB Allocation Details'!$A$18:$L$205, MATCH("Demand ID", 'E4 TB Allocation Details'!$A$18:$L$18, 0),FALSE), 'E2 Allocators'!$B$15:$W$361, MATCH(P$17, 'E2 Allocators'!$B$15:$W$15, 0),FALSE))</f>
        <v>0</v>
      </c>
      <c r="Q593" s="1335">
        <f ca="1">IF(ISERROR(VLOOKUP(VLOOKUP($A593, 'E4 TB Allocation Details'!$A$18:$L$205, MATCH("Demand ID", 'E4 TB Allocation Details'!$A$18:$L$18, 0),FALSE), 'E2 Allocators'!$B$15:$W$361, MATCH(Q$17, 'E2 Allocators'!$B$15:$W$15, 0),FALSE)), 0, VLOOKUP(VLOOKUP($A593, 'E4 TB Allocation Details'!$A$18:$L$205, MATCH("Demand ID", 'E4 TB Allocation Details'!$A$18:$L$18, 0),FALSE), 'E2 Allocators'!$B$15:$W$361, MATCH(Q$17, 'E2 Allocators'!$B$15:$W$15, 0),FALSE))</f>
        <v>0</v>
      </c>
      <c r="R593" s="1335">
        <f ca="1">IF(ISERROR(VLOOKUP(VLOOKUP($A593, 'E4 TB Allocation Details'!$A$18:$L$205, MATCH("Demand ID", 'E4 TB Allocation Details'!$A$18:$L$18, 0),FALSE), 'E2 Allocators'!$B$15:$W$361, MATCH(R$17, 'E2 Allocators'!$B$15:$W$15, 0),FALSE)), 0, VLOOKUP(VLOOKUP($A593, 'E4 TB Allocation Details'!$A$18:$L$205, MATCH("Demand ID", 'E4 TB Allocation Details'!$A$18:$L$18, 0),FALSE), 'E2 Allocators'!$B$15:$W$361, MATCH(R$17, 'E2 Allocators'!$B$15:$W$15, 0),FALSE))</f>
        <v>0</v>
      </c>
      <c r="S593" s="1335">
        <f ca="1">IF(ISERROR(VLOOKUP(VLOOKUP($A593, 'E4 TB Allocation Details'!$A$18:$L$205, MATCH("Demand ID", 'E4 TB Allocation Details'!$A$18:$L$18, 0),FALSE), 'E2 Allocators'!$B$15:$W$361, MATCH(S$17, 'E2 Allocators'!$B$15:$W$15, 0),FALSE)), 0, VLOOKUP(VLOOKUP($A593, 'E4 TB Allocation Details'!$A$18:$L$205, MATCH("Demand ID", 'E4 TB Allocation Details'!$A$18:$L$18, 0),FALSE), 'E2 Allocators'!$B$15:$W$361, MATCH(S$17, 'E2 Allocators'!$B$15:$W$15, 0),FALSE))</f>
        <v>0</v>
      </c>
      <c r="T593" s="1335">
        <f ca="1">IF(ISERROR(VLOOKUP(VLOOKUP($A593, 'E4 TB Allocation Details'!$A$18:$L$205, MATCH("Demand ID", 'E4 TB Allocation Details'!$A$18:$L$18, 0),FALSE), 'E2 Allocators'!$B$15:$W$361, MATCH(T$17, 'E2 Allocators'!$B$15:$W$15, 0),FALSE)), 0, VLOOKUP(VLOOKUP($A593, 'E4 TB Allocation Details'!$A$18:$L$205, MATCH("Demand ID", 'E4 TB Allocation Details'!$A$18:$L$18, 0),FALSE), 'E2 Allocators'!$B$15:$W$361, MATCH(T$17, 'E2 Allocators'!$B$15:$W$15, 0),FALSE))</f>
        <v>0</v>
      </c>
      <c r="U593" s="1335">
        <f ca="1">IF(ISERROR(VLOOKUP(VLOOKUP($A593, 'E4 TB Allocation Details'!$A$18:$L$205, MATCH("Demand ID", 'E4 TB Allocation Details'!$A$18:$L$18, 0),FALSE), 'E2 Allocators'!$B$15:$W$361, MATCH(U$17, 'E2 Allocators'!$B$15:$W$15, 0),FALSE)), 0, VLOOKUP(VLOOKUP($A593, 'E4 TB Allocation Details'!$A$18:$L$205, MATCH("Demand ID", 'E4 TB Allocation Details'!$A$18:$L$18, 0),FALSE), 'E2 Allocators'!$B$15:$W$361, MATCH(U$17, 'E2 Allocators'!$B$15:$W$15, 0),FALSE))</f>
        <v>0</v>
      </c>
      <c r="V593" s="1335">
        <f ca="1">IF(ISERROR(VLOOKUP(VLOOKUP($A593, 'E4 TB Allocation Details'!$A$18:$L$205, MATCH("Demand ID", 'E4 TB Allocation Details'!$A$18:$L$18, 0),FALSE), 'E2 Allocators'!$B$15:$W$361, MATCH(V$17, 'E2 Allocators'!$B$15:$W$15, 0),FALSE)), 0, VLOOKUP(VLOOKUP($A593, 'E4 TB Allocation Details'!$A$18:$L$205, MATCH("Demand ID", 'E4 TB Allocation Details'!$A$18:$L$18, 0),FALSE), 'E2 Allocators'!$B$15:$W$361, MATCH(V$17, 'E2 Allocators'!$B$15:$W$15, 0),FALSE))</f>
        <v>0</v>
      </c>
      <c r="W593" s="1335">
        <f ca="1">IF(ISERROR(VLOOKUP(VLOOKUP($A593, 'E4 TB Allocation Details'!$A$18:$L$205, MATCH("Demand ID", 'E4 TB Allocation Details'!$A$18:$L$18, 0),FALSE), 'E2 Allocators'!$B$15:$W$361, MATCH(W$17, 'E2 Allocators'!$B$15:$W$15, 0),FALSE)), 0, VLOOKUP(VLOOKUP($A593, 'E4 TB Allocation Details'!$A$18:$L$205, MATCH("Demand ID", 'E4 TB Allocation Details'!$A$18:$L$18, 0),FALSE), 'E2 Allocators'!$B$15:$W$361, MATCH(W$17, 'E2 Allocators'!$B$15:$W$15, 0),FALSE))</f>
        <v>0</v>
      </c>
      <c r="X593" s="1335">
        <f ca="1">IF(ISERROR(VLOOKUP(VLOOKUP($A593, 'E4 TB Allocation Details'!$A$18:$L$205, MATCH("Demand ID", 'E4 TB Allocation Details'!$A$18:$L$18, 0),FALSE), 'E2 Allocators'!$B$15:$W$361, MATCH(X$17, 'E2 Allocators'!$B$15:$W$15, 0),FALSE)), 0, VLOOKUP(VLOOKUP($A593, 'E4 TB Allocation Details'!$A$18:$L$205, MATCH("Demand ID", 'E4 TB Allocation Details'!$A$18:$L$18, 0),FALSE), 'E2 Allocators'!$B$15:$W$361, MATCH(X$17, 'E2 Allocators'!$B$15:$W$15, 0),FALSE))</f>
        <v>0</v>
      </c>
      <c r="Y593" s="1335">
        <f ca="1">IF(ISERROR(VLOOKUP(VLOOKUP($A593, 'E4 TB Allocation Details'!$A$18:$L$205, MATCH("Demand ID", 'E4 TB Allocation Details'!$A$18:$L$18, 0),FALSE), 'E2 Allocators'!$B$15:$W$361, MATCH(Y$17, 'E2 Allocators'!$B$15:$W$15, 0),FALSE)), 0, VLOOKUP(VLOOKUP($A593, 'E4 TB Allocation Details'!$A$18:$L$205, MATCH("Demand ID", 'E4 TB Allocation Details'!$A$18:$L$18, 0),FALSE), 'E2 Allocators'!$B$15:$W$361, MATCH(Y$17, 'E2 Allocators'!$B$15:$W$15, 0),FALSE))</f>
        <v>0</v>
      </c>
      <c r="Z593" s="1335">
        <f ca="1">IF(ISERROR(VLOOKUP(VLOOKUP($A593, 'E4 TB Allocation Details'!$A$18:$L$205, MATCH("Demand ID", 'E4 TB Allocation Details'!$A$18:$L$18, 0),FALSE), 'E2 Allocators'!$B$15:$W$361, MATCH(Z$17, 'E2 Allocators'!$B$15:$W$15, 0),FALSE)), 0, VLOOKUP(VLOOKUP($A593, 'E4 TB Allocation Details'!$A$18:$L$205, MATCH("Demand ID", 'E4 TB Allocation Details'!$A$18:$L$18, 0),FALSE), 'E2 Allocators'!$B$15:$W$361, MATCH(Z$17, 'E2 Allocators'!$B$15:$W$15, 0),FALSE))</f>
        <v>0</v>
      </c>
      <c r="AA593" s="1340">
        <f t="shared" si="925"/>
        <v>0</v>
      </c>
      <c r="AB593" s="1335">
        <f ca="1">IF(ISERROR(VLOOKUP(VLOOKUP($A593, 'E4 TB Allocation Details'!$A$18:$L$205, MATCH("Customer ID", 'E4 TB Allocation Details'!$A$18:$L$18, 0),FALSE), 'E2 Allocators'!$B$15:$W$361, MATCH(AB$17, 'E2 Allocators'!$B$15:$W$15, 0),FALSE)), 0, VLOOKUP(VLOOKUP($A593, 'E4 TB Allocation Details'!$A$18:$L$205, MATCH("Customer ID", 'E4 TB Allocation Details'!$A$18:$L$18, 0),FALSE), 'E2 Allocators'!$B$15:$W$361, MATCH(AB$17, 'E2 Allocators'!$B$15:$W$15, 0),FALSE))</f>
        <v>0</v>
      </c>
      <c r="AC593" s="1335">
        <f ca="1">IF(ISERROR(VLOOKUP(VLOOKUP($A593, 'E4 TB Allocation Details'!$A$18:$L$205, MATCH("Customer ID", 'E4 TB Allocation Details'!$A$18:$L$18, 0),FALSE), 'E2 Allocators'!$B$15:$W$361, MATCH(AC$17, 'E2 Allocators'!$B$15:$W$15, 0),FALSE)), 0, VLOOKUP(VLOOKUP($A593, 'E4 TB Allocation Details'!$A$18:$L$205, MATCH("Customer ID", 'E4 TB Allocation Details'!$A$18:$L$18, 0),FALSE), 'E2 Allocators'!$B$15:$W$361, MATCH(AC$17, 'E2 Allocators'!$B$15:$W$15, 0),FALSE))</f>
        <v>0</v>
      </c>
      <c r="AD593" s="1335">
        <f ca="1">IF(ISERROR(VLOOKUP(VLOOKUP($A593, 'E4 TB Allocation Details'!$A$18:$L$205, MATCH("Customer ID", 'E4 TB Allocation Details'!$A$18:$L$18, 0),FALSE), 'E2 Allocators'!$B$15:$W$361, MATCH(AD$17, 'E2 Allocators'!$B$15:$W$15, 0),FALSE)), 0, VLOOKUP(VLOOKUP($A593, 'E4 TB Allocation Details'!$A$18:$L$205, MATCH("Customer ID", 'E4 TB Allocation Details'!$A$18:$L$18, 0),FALSE), 'E2 Allocators'!$B$15:$W$361, MATCH(AD$17, 'E2 Allocators'!$B$15:$W$15, 0),FALSE))</f>
        <v>0</v>
      </c>
      <c r="AE593" s="1335">
        <f ca="1">IF(ISERROR(VLOOKUP(VLOOKUP($A593, 'E4 TB Allocation Details'!$A$18:$L$205, MATCH("Customer ID", 'E4 TB Allocation Details'!$A$18:$L$18, 0),FALSE), 'E2 Allocators'!$B$15:$W$361, MATCH(AE$17, 'E2 Allocators'!$B$15:$W$15, 0),FALSE)), 0, VLOOKUP(VLOOKUP($A593, 'E4 TB Allocation Details'!$A$18:$L$205, MATCH("Customer ID", 'E4 TB Allocation Details'!$A$18:$L$18, 0),FALSE), 'E2 Allocators'!$B$15:$W$361, MATCH(AE$17, 'E2 Allocators'!$B$15:$W$15, 0),FALSE))</f>
        <v>0</v>
      </c>
      <c r="AF593" s="1335">
        <f ca="1">IF(ISERROR(VLOOKUP(VLOOKUP($A593, 'E4 TB Allocation Details'!$A$18:$L$205, MATCH("Customer ID", 'E4 TB Allocation Details'!$A$18:$L$18, 0),FALSE), 'E2 Allocators'!$B$15:$W$361, MATCH(AF$17, 'E2 Allocators'!$B$15:$W$15, 0),FALSE)), 0, VLOOKUP(VLOOKUP($A593, 'E4 TB Allocation Details'!$A$18:$L$205, MATCH("Customer ID", 'E4 TB Allocation Details'!$A$18:$L$18, 0),FALSE), 'E2 Allocators'!$B$15:$W$361, MATCH(AF$17, 'E2 Allocators'!$B$15:$W$15, 0),FALSE))</f>
        <v>0</v>
      </c>
      <c r="AG593" s="1335">
        <f ca="1">IF(ISERROR(VLOOKUP(VLOOKUP($A593, 'E4 TB Allocation Details'!$A$18:$L$205, MATCH("Customer ID", 'E4 TB Allocation Details'!$A$18:$L$18, 0),FALSE), 'E2 Allocators'!$B$15:$W$361, MATCH(AG$17, 'E2 Allocators'!$B$15:$W$15, 0),FALSE)), 0, VLOOKUP(VLOOKUP($A593, 'E4 TB Allocation Details'!$A$18:$L$205, MATCH("Customer ID", 'E4 TB Allocation Details'!$A$18:$L$18, 0),FALSE), 'E2 Allocators'!$B$15:$W$361, MATCH(AG$17, 'E2 Allocators'!$B$15:$W$15, 0),FALSE))</f>
        <v>0</v>
      </c>
      <c r="AH593" s="1335">
        <f ca="1">IF(ISERROR(VLOOKUP(VLOOKUP($A593, 'E4 TB Allocation Details'!$A$18:$L$205, MATCH("Customer ID", 'E4 TB Allocation Details'!$A$18:$L$18, 0),FALSE), 'E2 Allocators'!$B$15:$W$361, MATCH(AH$17, 'E2 Allocators'!$B$15:$W$15, 0),FALSE)), 0, VLOOKUP(VLOOKUP($A593, 'E4 TB Allocation Details'!$A$18:$L$205, MATCH("Customer ID", 'E4 TB Allocation Details'!$A$18:$L$18, 0),FALSE), 'E2 Allocators'!$B$15:$W$361, MATCH(AH$17, 'E2 Allocators'!$B$15:$W$15, 0),FALSE))</f>
        <v>0</v>
      </c>
      <c r="AI593" s="1335">
        <f ca="1">IF(ISERROR(VLOOKUP(VLOOKUP($A593, 'E4 TB Allocation Details'!$A$18:$L$205, MATCH("Customer ID", 'E4 TB Allocation Details'!$A$18:$L$18, 0),FALSE), 'E2 Allocators'!$B$15:$W$361, MATCH(AI$17, 'E2 Allocators'!$B$15:$W$15, 0),FALSE)), 0, VLOOKUP(VLOOKUP($A593, 'E4 TB Allocation Details'!$A$18:$L$205, MATCH("Customer ID", 'E4 TB Allocation Details'!$A$18:$L$18, 0),FALSE), 'E2 Allocators'!$B$15:$W$361, MATCH(AI$17, 'E2 Allocators'!$B$15:$W$15, 0),FALSE))</f>
        <v>0</v>
      </c>
      <c r="AJ593" s="1335">
        <f ca="1">IF(ISERROR(VLOOKUP(VLOOKUP($A593, 'E4 TB Allocation Details'!$A$18:$L$205, MATCH("Customer ID", 'E4 TB Allocation Details'!$A$18:$L$18, 0),FALSE), 'E2 Allocators'!$B$15:$W$361, MATCH(AJ$17, 'E2 Allocators'!$B$15:$W$15, 0),FALSE)), 0, VLOOKUP(VLOOKUP($A593, 'E4 TB Allocation Details'!$A$18:$L$205, MATCH("Customer ID", 'E4 TB Allocation Details'!$A$18:$L$18, 0),FALSE), 'E2 Allocators'!$B$15:$W$361, MATCH(AJ$17, 'E2 Allocators'!$B$15:$W$15, 0),FALSE))</f>
        <v>0</v>
      </c>
      <c r="AK593" s="1335">
        <f ca="1">IF(ISERROR(VLOOKUP(VLOOKUP($A593, 'E4 TB Allocation Details'!$A$18:$L$205, MATCH("Customer ID", 'E4 TB Allocation Details'!$A$18:$L$18, 0),FALSE), 'E2 Allocators'!$B$15:$W$361, MATCH(AK$17, 'E2 Allocators'!$B$15:$W$15, 0),FALSE)), 0, VLOOKUP(VLOOKUP($A593, 'E4 TB Allocation Details'!$A$18:$L$205, MATCH("Customer ID", 'E4 TB Allocation Details'!$A$18:$L$18, 0),FALSE), 'E2 Allocators'!$B$15:$W$361, MATCH(AK$17, 'E2 Allocators'!$B$15:$W$15, 0),FALSE))</f>
        <v>0</v>
      </c>
      <c r="AL593" s="1335">
        <f ca="1">IF(ISERROR(VLOOKUP(VLOOKUP($A593, 'E4 TB Allocation Details'!$A$18:$L$205, MATCH("Customer ID", 'E4 TB Allocation Details'!$A$18:$L$18, 0),FALSE), 'E2 Allocators'!$B$15:$W$361, MATCH(AL$17, 'E2 Allocators'!$B$15:$W$15, 0),FALSE)), 0, VLOOKUP(VLOOKUP($A593, 'E4 TB Allocation Details'!$A$18:$L$205, MATCH("Customer ID", 'E4 TB Allocation Details'!$A$18:$L$18, 0),FALSE), 'E2 Allocators'!$B$15:$W$361, MATCH(AL$17, 'E2 Allocators'!$B$15:$W$15, 0),FALSE))</f>
        <v>0</v>
      </c>
      <c r="AM593" s="1335">
        <f ca="1">IF(ISERROR(VLOOKUP(VLOOKUP($A593, 'E4 TB Allocation Details'!$A$18:$L$205, MATCH("Customer ID", 'E4 TB Allocation Details'!$A$18:$L$18, 0),FALSE), 'E2 Allocators'!$B$15:$W$361, MATCH(AM$17, 'E2 Allocators'!$B$15:$W$15, 0),FALSE)), 0, VLOOKUP(VLOOKUP($A593, 'E4 TB Allocation Details'!$A$18:$L$205, MATCH("Customer ID", 'E4 TB Allocation Details'!$A$18:$L$18, 0),FALSE), 'E2 Allocators'!$B$15:$W$361, MATCH(AM$17, 'E2 Allocators'!$B$15:$W$15, 0),FALSE))</f>
        <v>0</v>
      </c>
      <c r="AN593" s="1335">
        <f ca="1">IF(ISERROR(VLOOKUP(VLOOKUP($A593, 'E4 TB Allocation Details'!$A$18:$L$205, MATCH("Customer ID", 'E4 TB Allocation Details'!$A$18:$L$18, 0),FALSE), 'E2 Allocators'!$B$15:$W$361, MATCH(AN$17, 'E2 Allocators'!$B$15:$W$15, 0),FALSE)), 0, VLOOKUP(VLOOKUP($A593, 'E4 TB Allocation Details'!$A$18:$L$205, MATCH("Customer ID", 'E4 TB Allocation Details'!$A$18:$L$18, 0),FALSE), 'E2 Allocators'!$B$15:$W$361, MATCH(AN$17, 'E2 Allocators'!$B$15:$W$15, 0),FALSE))</f>
        <v>0</v>
      </c>
      <c r="AO593" s="1335">
        <f ca="1">IF(ISERROR(VLOOKUP(VLOOKUP($A593, 'E4 TB Allocation Details'!$A$18:$L$205, MATCH("Customer ID", 'E4 TB Allocation Details'!$A$18:$L$18, 0),FALSE), 'E2 Allocators'!$B$15:$W$361, MATCH(AO$17, 'E2 Allocators'!$B$15:$W$15, 0),FALSE)), 0, VLOOKUP(VLOOKUP($A593, 'E4 TB Allocation Details'!$A$18:$L$205, MATCH("Customer ID", 'E4 TB Allocation Details'!$A$18:$L$18, 0),FALSE), 'E2 Allocators'!$B$15:$W$361, MATCH(AO$17, 'E2 Allocators'!$B$15:$W$15, 0),FALSE))</f>
        <v>0</v>
      </c>
      <c r="AP593" s="1335">
        <f ca="1">IF(ISERROR(VLOOKUP(VLOOKUP($A593, 'E4 TB Allocation Details'!$A$18:$L$205, MATCH("Customer ID", 'E4 TB Allocation Details'!$A$18:$L$18, 0),FALSE), 'E2 Allocators'!$B$15:$W$361, MATCH(AP$17, 'E2 Allocators'!$B$15:$W$15, 0),FALSE)), 0, VLOOKUP(VLOOKUP($A593, 'E4 TB Allocation Details'!$A$18:$L$205, MATCH("Customer ID", 'E4 TB Allocation Details'!$A$18:$L$18, 0),FALSE), 'E2 Allocators'!$B$15:$W$361, MATCH(AP$17, 'E2 Allocators'!$B$15:$W$15, 0),FALSE))</f>
        <v>0</v>
      </c>
      <c r="AQ593" s="1335">
        <f ca="1">IF(ISERROR(VLOOKUP(VLOOKUP($A593, 'E4 TB Allocation Details'!$A$18:$L$205, MATCH("Customer ID", 'E4 TB Allocation Details'!$A$18:$L$18, 0),FALSE), 'E2 Allocators'!$B$15:$W$361, MATCH(AQ$17, 'E2 Allocators'!$B$15:$W$15, 0),FALSE)), 0, VLOOKUP(VLOOKUP($A593, 'E4 TB Allocation Details'!$A$18:$L$205, MATCH("Customer ID", 'E4 TB Allocation Details'!$A$18:$L$18, 0),FALSE), 'E2 Allocators'!$B$15:$W$361, MATCH(AQ$17, 'E2 Allocators'!$B$15:$W$15, 0),FALSE))</f>
        <v>0</v>
      </c>
      <c r="AR593" s="1335">
        <f ca="1">IF(ISERROR(VLOOKUP(VLOOKUP($A593, 'E4 TB Allocation Details'!$A$18:$L$205, MATCH("Customer ID", 'E4 TB Allocation Details'!$A$18:$L$18, 0),FALSE), 'E2 Allocators'!$B$15:$W$361, MATCH(AR$17, 'E2 Allocators'!$B$15:$W$15, 0),FALSE)), 0, VLOOKUP(VLOOKUP($A593, 'E4 TB Allocation Details'!$A$18:$L$205, MATCH("Customer ID", 'E4 TB Allocation Details'!$A$18:$L$18, 0),FALSE), 'E2 Allocators'!$B$15:$W$361, MATCH(AR$17, 'E2 Allocators'!$B$15:$W$15, 0),FALSE))</f>
        <v>0</v>
      </c>
      <c r="AS593" s="1335">
        <f ca="1">IF(ISERROR(VLOOKUP(VLOOKUP($A593, 'E4 TB Allocation Details'!$A$18:$L$205, MATCH("Customer ID", 'E4 TB Allocation Details'!$A$18:$L$18, 0),FALSE), 'E2 Allocators'!$B$15:$W$361, MATCH(AS$17, 'E2 Allocators'!$B$15:$W$15, 0),FALSE)), 0, VLOOKUP(VLOOKUP($A593, 'E4 TB Allocation Details'!$A$18:$L$205, MATCH("Customer ID", 'E4 TB Allocation Details'!$A$18:$L$18, 0),FALSE), 'E2 Allocators'!$B$15:$W$361, MATCH(AS$17, 'E2 Allocators'!$B$15:$W$15, 0),FALSE))</f>
        <v>0</v>
      </c>
      <c r="AT593" s="1335">
        <f ca="1">IF(ISERROR(VLOOKUP(VLOOKUP($A593, 'E4 TB Allocation Details'!$A$18:$L$205, MATCH("Customer ID", 'E4 TB Allocation Details'!$A$18:$L$18, 0),FALSE), 'E2 Allocators'!$B$15:$W$361, MATCH(AT$17, 'E2 Allocators'!$B$15:$W$15, 0),FALSE)), 0, VLOOKUP(VLOOKUP($A593, 'E4 TB Allocation Details'!$A$18:$L$205, MATCH("Customer ID", 'E4 TB Allocation Details'!$A$18:$L$18, 0),FALSE), 'E2 Allocators'!$B$15:$W$361, MATCH(AT$17, 'E2 Allocators'!$B$15:$W$15, 0),FALSE))</f>
        <v>0</v>
      </c>
      <c r="AU593" s="1335">
        <f ca="1">IF(ISERROR(VLOOKUP(VLOOKUP($A593, 'E4 TB Allocation Details'!$A$18:$L$205, MATCH("Customer ID", 'E4 TB Allocation Details'!$A$18:$L$18, 0),FALSE), 'E2 Allocators'!$B$15:$W$361, MATCH(AU$17, 'E2 Allocators'!$B$15:$W$15, 0),FALSE)), 0, VLOOKUP(VLOOKUP($A593, 'E4 TB Allocation Details'!$A$18:$L$205, MATCH("Customer ID", 'E4 TB Allocation Details'!$A$18:$L$18, 0),FALSE), 'E2 Allocators'!$B$15:$W$361, MATCH(AU$17, 'E2 Allocators'!$B$15:$W$15, 0),FALSE))</f>
        <v>0</v>
      </c>
      <c r="AV593" s="1340">
        <f t="shared" si="926"/>
        <v>0</v>
      </c>
      <c r="AW593" s="1337"/>
      <c r="AX593" s="1337"/>
      <c r="AY593" s="1337"/>
      <c r="AZ593" s="1337"/>
      <c r="BA593" s="1337"/>
      <c r="BB593" s="1337"/>
      <c r="BC593" s="1337"/>
      <c r="BD593" s="1337"/>
      <c r="BE593" s="1337"/>
      <c r="BF593" s="1337"/>
      <c r="BG593" s="1337"/>
      <c r="BH593" s="1337"/>
      <c r="BI593" s="1337"/>
      <c r="BJ593" s="1337"/>
      <c r="BK593" s="1337"/>
      <c r="BL593" s="1337"/>
      <c r="BM593" s="1337"/>
      <c r="BN593" s="1337"/>
      <c r="BO593" s="1337"/>
      <c r="BP593" s="1337"/>
      <c r="BQ593" s="1338"/>
    </row>
    <row r="594" spans="1:69" s="259" customFormat="1" ht="12.75">
      <c r="A594" s="1339" t="s">
        <v>131</v>
      </c>
      <c r="B594" s="1332" t="s">
        <v>1395</v>
      </c>
      <c r="C594" s="1333">
        <v>1</v>
      </c>
      <c r="D594" s="1334">
        <f t="shared" si="923"/>
        <v>1</v>
      </c>
      <c r="E594" s="1334">
        <f ca="1">VLOOKUP($A594,'E1 Categorization'!$A$35:$E$114,5,FALSE)</f>
        <v>0</v>
      </c>
      <c r="F594" s="1334">
        <f t="shared" si="924"/>
        <v>1</v>
      </c>
      <c r="G594" s="1335">
        <f ca="1">IF(ISERROR(VLOOKUP(VLOOKUP($A594, 'E4 TB Allocation Details'!$A$18:$L$205, MATCH("Demand ID", 'E4 TB Allocation Details'!$A$18:$L$18, 0),FALSE), 'E2 Allocators'!$B$15:$W$361, MATCH(G$17, 'E2 Allocators'!$B$15:$W$15, 0),FALSE)), 0, VLOOKUP(VLOOKUP($A594, 'E4 TB Allocation Details'!$A$18:$L$205, MATCH("Demand ID", 'E4 TB Allocation Details'!$A$18:$L$18, 0),FALSE), 'E2 Allocators'!$B$15:$W$361, MATCH(G$17, 'E2 Allocators'!$B$15:$W$15, 0),FALSE))</f>
        <v>0.34459165112689732</v>
      </c>
      <c r="H594" s="1335">
        <f ca="1">IF(ISERROR(VLOOKUP(VLOOKUP($A594, 'E4 TB Allocation Details'!$A$18:$L$205, MATCH("Demand ID", 'E4 TB Allocation Details'!$A$18:$L$18, 0),FALSE), 'E2 Allocators'!$B$15:$W$361, MATCH(H$17, 'E2 Allocators'!$B$15:$W$15, 0),FALSE)), 0, VLOOKUP(VLOOKUP($A594, 'E4 TB Allocation Details'!$A$18:$L$205, MATCH("Demand ID", 'E4 TB Allocation Details'!$A$18:$L$18, 0),FALSE), 'E2 Allocators'!$B$15:$W$361, MATCH(H$17, 'E2 Allocators'!$B$15:$W$15, 0),FALSE))</f>
        <v>0.18274904496213709</v>
      </c>
      <c r="I594" s="1335">
        <f ca="1">IF(ISERROR(VLOOKUP(VLOOKUP($A594, 'E4 TB Allocation Details'!$A$18:$L$205, MATCH("Demand ID", 'E4 TB Allocation Details'!$A$18:$L$18, 0),FALSE), 'E2 Allocators'!$B$15:$W$361, MATCH(I$17, 'E2 Allocators'!$B$15:$W$15, 0),FALSE)), 0, VLOOKUP(VLOOKUP($A594, 'E4 TB Allocation Details'!$A$18:$L$205, MATCH("Demand ID", 'E4 TB Allocation Details'!$A$18:$L$18, 0),FALSE), 'E2 Allocators'!$B$15:$W$361, MATCH(I$17, 'E2 Allocators'!$B$15:$W$15, 0),FALSE))</f>
        <v>0.46704948503245464</v>
      </c>
      <c r="J594" s="1335">
        <f ca="1">IF(ISERROR(VLOOKUP(VLOOKUP($A594, 'E4 TB Allocation Details'!$A$18:$L$205, MATCH("Demand ID", 'E4 TB Allocation Details'!$A$18:$L$18, 0),FALSE), 'E2 Allocators'!$B$15:$W$361, MATCH(J$17, 'E2 Allocators'!$B$15:$W$15, 0),FALSE)), 0, VLOOKUP(VLOOKUP($A594, 'E4 TB Allocation Details'!$A$18:$L$205, MATCH("Demand ID", 'E4 TB Allocation Details'!$A$18:$L$18, 0),FALSE), 'E2 Allocators'!$B$15:$W$361, MATCH(J$17, 'E2 Allocators'!$B$15:$W$15, 0),FALSE))</f>
        <v>0</v>
      </c>
      <c r="K594" s="1335">
        <f ca="1">IF(ISERROR(VLOOKUP(VLOOKUP($A594, 'E4 TB Allocation Details'!$A$18:$L$205, MATCH("Demand ID", 'E4 TB Allocation Details'!$A$18:$L$18, 0),FALSE), 'E2 Allocators'!$B$15:$W$361, MATCH(K$17, 'E2 Allocators'!$B$15:$W$15, 0),FALSE)), 0, VLOOKUP(VLOOKUP($A594, 'E4 TB Allocation Details'!$A$18:$L$205, MATCH("Demand ID", 'E4 TB Allocation Details'!$A$18:$L$18, 0),FALSE), 'E2 Allocators'!$B$15:$W$361, MATCH(K$17, 'E2 Allocators'!$B$15:$W$15, 0),FALSE))</f>
        <v>0</v>
      </c>
      <c r="L594" s="1335">
        <f ca="1">IF(ISERROR(VLOOKUP(VLOOKUP($A594, 'E4 TB Allocation Details'!$A$18:$L$205, MATCH("Demand ID", 'E4 TB Allocation Details'!$A$18:$L$18, 0),FALSE), 'E2 Allocators'!$B$15:$W$361, MATCH(L$17, 'E2 Allocators'!$B$15:$W$15, 0),FALSE)), 0, VLOOKUP(VLOOKUP($A594, 'E4 TB Allocation Details'!$A$18:$L$205, MATCH("Demand ID", 'E4 TB Allocation Details'!$A$18:$L$18, 0),FALSE), 'E2 Allocators'!$B$15:$W$361, MATCH(L$17, 'E2 Allocators'!$B$15:$W$15, 0),FALSE))</f>
        <v>0</v>
      </c>
      <c r="M594" s="1335">
        <f ca="1">IF(ISERROR(VLOOKUP(VLOOKUP($A594, 'E4 TB Allocation Details'!$A$18:$L$205, MATCH("Demand ID", 'E4 TB Allocation Details'!$A$18:$L$18, 0),FALSE), 'E2 Allocators'!$B$15:$W$361, MATCH(M$17, 'E2 Allocators'!$B$15:$W$15, 0),FALSE)), 0, VLOOKUP(VLOOKUP($A594, 'E4 TB Allocation Details'!$A$18:$L$205, MATCH("Demand ID", 'E4 TB Allocation Details'!$A$18:$L$18, 0),FALSE), 'E2 Allocators'!$B$15:$W$361, MATCH(M$17, 'E2 Allocators'!$B$15:$W$15, 0),FALSE))</f>
        <v>3.2240916758215737E-3</v>
      </c>
      <c r="N594" s="1335">
        <f ca="1">IF(ISERROR(VLOOKUP(VLOOKUP($A594, 'E4 TB Allocation Details'!$A$18:$L$205, MATCH("Demand ID", 'E4 TB Allocation Details'!$A$18:$L$18, 0),FALSE), 'E2 Allocators'!$B$15:$W$361, MATCH(N$17, 'E2 Allocators'!$B$15:$W$15, 0),FALSE)), 0, VLOOKUP(VLOOKUP($A594, 'E4 TB Allocation Details'!$A$18:$L$205, MATCH("Demand ID", 'E4 TB Allocation Details'!$A$18:$L$18, 0),FALSE), 'E2 Allocators'!$B$15:$W$361, MATCH(N$17, 'E2 Allocators'!$B$15:$W$15, 0),FALSE))</f>
        <v>4.0973454945025334E-4</v>
      </c>
      <c r="O594" s="1335">
        <f ca="1">IF(ISERROR(VLOOKUP(VLOOKUP($A594, 'E4 TB Allocation Details'!$A$18:$L$205, MATCH("Demand ID", 'E4 TB Allocation Details'!$A$18:$L$18, 0),FALSE), 'E2 Allocators'!$B$15:$W$361, MATCH(O$17, 'E2 Allocators'!$B$15:$W$15, 0),FALSE)), 0, VLOOKUP(VLOOKUP($A594, 'E4 TB Allocation Details'!$A$18:$L$205, MATCH("Demand ID", 'E4 TB Allocation Details'!$A$18:$L$18, 0),FALSE), 'E2 Allocators'!$B$15:$W$361, MATCH(O$17, 'E2 Allocators'!$B$15:$W$15, 0),FALSE))</f>
        <v>1.9759926532391093E-3</v>
      </c>
      <c r="P594" s="1335">
        <f ca="1">IF(ISERROR(VLOOKUP(VLOOKUP($A594, 'E4 TB Allocation Details'!$A$18:$L$205, MATCH("Demand ID", 'E4 TB Allocation Details'!$A$18:$L$18, 0),FALSE), 'E2 Allocators'!$B$15:$W$361, MATCH(P$17, 'E2 Allocators'!$B$15:$W$15, 0),FALSE)), 0, VLOOKUP(VLOOKUP($A594, 'E4 TB Allocation Details'!$A$18:$L$205, MATCH("Demand ID", 'E4 TB Allocation Details'!$A$18:$L$18, 0),FALSE), 'E2 Allocators'!$B$15:$W$361, MATCH(P$17, 'E2 Allocators'!$B$15:$W$15, 0),FALSE))</f>
        <v>0</v>
      </c>
      <c r="Q594" s="1335">
        <f ca="1">IF(ISERROR(VLOOKUP(VLOOKUP($A594, 'E4 TB Allocation Details'!$A$18:$L$205, MATCH("Demand ID", 'E4 TB Allocation Details'!$A$18:$L$18, 0),FALSE), 'E2 Allocators'!$B$15:$W$361, MATCH(Q$17, 'E2 Allocators'!$B$15:$W$15, 0),FALSE)), 0, VLOOKUP(VLOOKUP($A594, 'E4 TB Allocation Details'!$A$18:$L$205, MATCH("Demand ID", 'E4 TB Allocation Details'!$A$18:$L$18, 0),FALSE), 'E2 Allocators'!$B$15:$W$361, MATCH(Q$17, 'E2 Allocators'!$B$15:$W$15, 0),FALSE))</f>
        <v>0</v>
      </c>
      <c r="R594" s="1335">
        <f ca="1">IF(ISERROR(VLOOKUP(VLOOKUP($A594, 'E4 TB Allocation Details'!$A$18:$L$205, MATCH("Demand ID", 'E4 TB Allocation Details'!$A$18:$L$18, 0),FALSE), 'E2 Allocators'!$B$15:$W$361, MATCH(R$17, 'E2 Allocators'!$B$15:$W$15, 0),FALSE)), 0, VLOOKUP(VLOOKUP($A594, 'E4 TB Allocation Details'!$A$18:$L$205, MATCH("Demand ID", 'E4 TB Allocation Details'!$A$18:$L$18, 0),FALSE), 'E2 Allocators'!$B$15:$W$361, MATCH(R$17, 'E2 Allocators'!$B$15:$W$15, 0),FALSE))</f>
        <v>0</v>
      </c>
      <c r="S594" s="1335">
        <f ca="1">IF(ISERROR(VLOOKUP(VLOOKUP($A594, 'E4 TB Allocation Details'!$A$18:$L$205, MATCH("Demand ID", 'E4 TB Allocation Details'!$A$18:$L$18, 0),FALSE), 'E2 Allocators'!$B$15:$W$361, MATCH(S$17, 'E2 Allocators'!$B$15:$W$15, 0),FALSE)), 0, VLOOKUP(VLOOKUP($A594, 'E4 TB Allocation Details'!$A$18:$L$205, MATCH("Demand ID", 'E4 TB Allocation Details'!$A$18:$L$18, 0),FALSE), 'E2 Allocators'!$B$15:$W$361, MATCH(S$17, 'E2 Allocators'!$B$15:$W$15, 0),FALSE))</f>
        <v>0</v>
      </c>
      <c r="T594" s="1335">
        <f ca="1">IF(ISERROR(VLOOKUP(VLOOKUP($A594, 'E4 TB Allocation Details'!$A$18:$L$205, MATCH("Demand ID", 'E4 TB Allocation Details'!$A$18:$L$18, 0),FALSE), 'E2 Allocators'!$B$15:$W$361, MATCH(T$17, 'E2 Allocators'!$B$15:$W$15, 0),FALSE)), 0, VLOOKUP(VLOOKUP($A594, 'E4 TB Allocation Details'!$A$18:$L$205, MATCH("Demand ID", 'E4 TB Allocation Details'!$A$18:$L$18, 0),FALSE), 'E2 Allocators'!$B$15:$W$361, MATCH(T$17, 'E2 Allocators'!$B$15:$W$15, 0),FALSE))</f>
        <v>0</v>
      </c>
      <c r="U594" s="1335">
        <f ca="1">IF(ISERROR(VLOOKUP(VLOOKUP($A594, 'E4 TB Allocation Details'!$A$18:$L$205, MATCH("Demand ID", 'E4 TB Allocation Details'!$A$18:$L$18, 0),FALSE), 'E2 Allocators'!$B$15:$W$361, MATCH(U$17, 'E2 Allocators'!$B$15:$W$15, 0),FALSE)), 0, VLOOKUP(VLOOKUP($A594, 'E4 TB Allocation Details'!$A$18:$L$205, MATCH("Demand ID", 'E4 TB Allocation Details'!$A$18:$L$18, 0),FALSE), 'E2 Allocators'!$B$15:$W$361, MATCH(U$17, 'E2 Allocators'!$B$15:$W$15, 0),FALSE))</f>
        <v>0</v>
      </c>
      <c r="V594" s="1335">
        <f ca="1">IF(ISERROR(VLOOKUP(VLOOKUP($A594, 'E4 TB Allocation Details'!$A$18:$L$205, MATCH("Demand ID", 'E4 TB Allocation Details'!$A$18:$L$18, 0),FALSE), 'E2 Allocators'!$B$15:$W$361, MATCH(V$17, 'E2 Allocators'!$B$15:$W$15, 0),FALSE)), 0, VLOOKUP(VLOOKUP($A594, 'E4 TB Allocation Details'!$A$18:$L$205, MATCH("Demand ID", 'E4 TB Allocation Details'!$A$18:$L$18, 0),FALSE), 'E2 Allocators'!$B$15:$W$361, MATCH(V$17, 'E2 Allocators'!$B$15:$W$15, 0),FALSE))</f>
        <v>0</v>
      </c>
      <c r="W594" s="1335">
        <f ca="1">IF(ISERROR(VLOOKUP(VLOOKUP($A594, 'E4 TB Allocation Details'!$A$18:$L$205, MATCH("Demand ID", 'E4 TB Allocation Details'!$A$18:$L$18, 0),FALSE), 'E2 Allocators'!$B$15:$W$361, MATCH(W$17, 'E2 Allocators'!$B$15:$W$15, 0),FALSE)), 0, VLOOKUP(VLOOKUP($A594, 'E4 TB Allocation Details'!$A$18:$L$205, MATCH("Demand ID", 'E4 TB Allocation Details'!$A$18:$L$18, 0),FALSE), 'E2 Allocators'!$B$15:$W$361, MATCH(W$17, 'E2 Allocators'!$B$15:$W$15, 0),FALSE))</f>
        <v>0</v>
      </c>
      <c r="X594" s="1335">
        <f ca="1">IF(ISERROR(VLOOKUP(VLOOKUP($A594, 'E4 TB Allocation Details'!$A$18:$L$205, MATCH("Demand ID", 'E4 TB Allocation Details'!$A$18:$L$18, 0),FALSE), 'E2 Allocators'!$B$15:$W$361, MATCH(X$17, 'E2 Allocators'!$B$15:$W$15, 0),FALSE)), 0, VLOOKUP(VLOOKUP($A594, 'E4 TB Allocation Details'!$A$18:$L$205, MATCH("Demand ID", 'E4 TB Allocation Details'!$A$18:$L$18, 0),FALSE), 'E2 Allocators'!$B$15:$W$361, MATCH(X$17, 'E2 Allocators'!$B$15:$W$15, 0),FALSE))</f>
        <v>0</v>
      </c>
      <c r="Y594" s="1335">
        <f ca="1">IF(ISERROR(VLOOKUP(VLOOKUP($A594, 'E4 TB Allocation Details'!$A$18:$L$205, MATCH("Demand ID", 'E4 TB Allocation Details'!$A$18:$L$18, 0),FALSE), 'E2 Allocators'!$B$15:$W$361, MATCH(Y$17, 'E2 Allocators'!$B$15:$W$15, 0),FALSE)), 0, VLOOKUP(VLOOKUP($A594, 'E4 TB Allocation Details'!$A$18:$L$205, MATCH("Demand ID", 'E4 TB Allocation Details'!$A$18:$L$18, 0),FALSE), 'E2 Allocators'!$B$15:$W$361, MATCH(Y$17, 'E2 Allocators'!$B$15:$W$15, 0),FALSE))</f>
        <v>0</v>
      </c>
      <c r="Z594" s="1335">
        <f ca="1">IF(ISERROR(VLOOKUP(VLOOKUP($A594, 'E4 TB Allocation Details'!$A$18:$L$205, MATCH("Demand ID", 'E4 TB Allocation Details'!$A$18:$L$18, 0),FALSE), 'E2 Allocators'!$B$15:$W$361, MATCH(Z$17, 'E2 Allocators'!$B$15:$W$15, 0),FALSE)), 0, VLOOKUP(VLOOKUP($A594, 'E4 TB Allocation Details'!$A$18:$L$205, MATCH("Demand ID", 'E4 TB Allocation Details'!$A$18:$L$18, 0),FALSE), 'E2 Allocators'!$B$15:$W$361, MATCH(Z$17, 'E2 Allocators'!$B$15:$W$15, 0),FALSE))</f>
        <v>0</v>
      </c>
      <c r="AA594" s="1340">
        <f t="shared" si="925"/>
        <v>1</v>
      </c>
      <c r="AB594" s="1335">
        <f ca="1">IF(ISERROR(VLOOKUP(VLOOKUP($A594, 'E4 TB Allocation Details'!$A$18:$L$205, MATCH("Customer ID", 'E4 TB Allocation Details'!$A$18:$L$18, 0),FALSE), 'E2 Allocators'!$B$15:$W$361, MATCH(AB$17, 'E2 Allocators'!$B$15:$W$15, 0),FALSE)), 0, VLOOKUP(VLOOKUP($A594, 'E4 TB Allocation Details'!$A$18:$L$205, MATCH("Customer ID", 'E4 TB Allocation Details'!$A$18:$L$18, 0),FALSE), 'E2 Allocators'!$B$15:$W$361, MATCH(AB$17, 'E2 Allocators'!$B$15:$W$15, 0),FALSE))</f>
        <v>0</v>
      </c>
      <c r="AC594" s="1335">
        <f ca="1">IF(ISERROR(VLOOKUP(VLOOKUP($A594, 'E4 TB Allocation Details'!$A$18:$L$205, MATCH("Customer ID", 'E4 TB Allocation Details'!$A$18:$L$18, 0),FALSE), 'E2 Allocators'!$B$15:$W$361, MATCH(AC$17, 'E2 Allocators'!$B$15:$W$15, 0),FALSE)), 0, VLOOKUP(VLOOKUP($A594, 'E4 TB Allocation Details'!$A$18:$L$205, MATCH("Customer ID", 'E4 TB Allocation Details'!$A$18:$L$18, 0),FALSE), 'E2 Allocators'!$B$15:$W$361, MATCH(AC$17, 'E2 Allocators'!$B$15:$W$15, 0),FALSE))</f>
        <v>0</v>
      </c>
      <c r="AD594" s="1335">
        <f ca="1">IF(ISERROR(VLOOKUP(VLOOKUP($A594, 'E4 TB Allocation Details'!$A$18:$L$205, MATCH("Customer ID", 'E4 TB Allocation Details'!$A$18:$L$18, 0),FALSE), 'E2 Allocators'!$B$15:$W$361, MATCH(AD$17, 'E2 Allocators'!$B$15:$W$15, 0),FALSE)), 0, VLOOKUP(VLOOKUP($A594, 'E4 TB Allocation Details'!$A$18:$L$205, MATCH("Customer ID", 'E4 TB Allocation Details'!$A$18:$L$18, 0),FALSE), 'E2 Allocators'!$B$15:$W$361, MATCH(AD$17, 'E2 Allocators'!$B$15:$W$15, 0),FALSE))</f>
        <v>0</v>
      </c>
      <c r="AE594" s="1335">
        <f ca="1">IF(ISERROR(VLOOKUP(VLOOKUP($A594, 'E4 TB Allocation Details'!$A$18:$L$205, MATCH("Customer ID", 'E4 TB Allocation Details'!$A$18:$L$18, 0),FALSE), 'E2 Allocators'!$B$15:$W$361, MATCH(AE$17, 'E2 Allocators'!$B$15:$W$15, 0),FALSE)), 0, VLOOKUP(VLOOKUP($A594, 'E4 TB Allocation Details'!$A$18:$L$205, MATCH("Customer ID", 'E4 TB Allocation Details'!$A$18:$L$18, 0),FALSE), 'E2 Allocators'!$B$15:$W$361, MATCH(AE$17, 'E2 Allocators'!$B$15:$W$15, 0),FALSE))</f>
        <v>0</v>
      </c>
      <c r="AF594" s="1335">
        <f ca="1">IF(ISERROR(VLOOKUP(VLOOKUP($A594, 'E4 TB Allocation Details'!$A$18:$L$205, MATCH("Customer ID", 'E4 TB Allocation Details'!$A$18:$L$18, 0),FALSE), 'E2 Allocators'!$B$15:$W$361, MATCH(AF$17, 'E2 Allocators'!$B$15:$W$15, 0),FALSE)), 0, VLOOKUP(VLOOKUP($A594, 'E4 TB Allocation Details'!$A$18:$L$205, MATCH("Customer ID", 'E4 TB Allocation Details'!$A$18:$L$18, 0),FALSE), 'E2 Allocators'!$B$15:$W$361, MATCH(AF$17, 'E2 Allocators'!$B$15:$W$15, 0),FALSE))</f>
        <v>0</v>
      </c>
      <c r="AG594" s="1335">
        <f ca="1">IF(ISERROR(VLOOKUP(VLOOKUP($A594, 'E4 TB Allocation Details'!$A$18:$L$205, MATCH("Customer ID", 'E4 TB Allocation Details'!$A$18:$L$18, 0),FALSE), 'E2 Allocators'!$B$15:$W$361, MATCH(AG$17, 'E2 Allocators'!$B$15:$W$15, 0),FALSE)), 0, VLOOKUP(VLOOKUP($A594, 'E4 TB Allocation Details'!$A$18:$L$205, MATCH("Customer ID", 'E4 TB Allocation Details'!$A$18:$L$18, 0),FALSE), 'E2 Allocators'!$B$15:$W$361, MATCH(AG$17, 'E2 Allocators'!$B$15:$W$15, 0),FALSE))</f>
        <v>0</v>
      </c>
      <c r="AH594" s="1335">
        <f ca="1">IF(ISERROR(VLOOKUP(VLOOKUP($A594, 'E4 TB Allocation Details'!$A$18:$L$205, MATCH("Customer ID", 'E4 TB Allocation Details'!$A$18:$L$18, 0),FALSE), 'E2 Allocators'!$B$15:$W$361, MATCH(AH$17, 'E2 Allocators'!$B$15:$W$15, 0),FALSE)), 0, VLOOKUP(VLOOKUP($A594, 'E4 TB Allocation Details'!$A$18:$L$205, MATCH("Customer ID", 'E4 TB Allocation Details'!$A$18:$L$18, 0),FALSE), 'E2 Allocators'!$B$15:$W$361, MATCH(AH$17, 'E2 Allocators'!$B$15:$W$15, 0),FALSE))</f>
        <v>0</v>
      </c>
      <c r="AI594" s="1335">
        <f ca="1">IF(ISERROR(VLOOKUP(VLOOKUP($A594, 'E4 TB Allocation Details'!$A$18:$L$205, MATCH("Customer ID", 'E4 TB Allocation Details'!$A$18:$L$18, 0),FALSE), 'E2 Allocators'!$B$15:$W$361, MATCH(AI$17, 'E2 Allocators'!$B$15:$W$15, 0),FALSE)), 0, VLOOKUP(VLOOKUP($A594, 'E4 TB Allocation Details'!$A$18:$L$205, MATCH("Customer ID", 'E4 TB Allocation Details'!$A$18:$L$18, 0),FALSE), 'E2 Allocators'!$B$15:$W$361, MATCH(AI$17, 'E2 Allocators'!$B$15:$W$15, 0),FALSE))</f>
        <v>0</v>
      </c>
      <c r="AJ594" s="1335">
        <f ca="1">IF(ISERROR(VLOOKUP(VLOOKUP($A594, 'E4 TB Allocation Details'!$A$18:$L$205, MATCH("Customer ID", 'E4 TB Allocation Details'!$A$18:$L$18, 0),FALSE), 'E2 Allocators'!$B$15:$W$361, MATCH(AJ$17, 'E2 Allocators'!$B$15:$W$15, 0),FALSE)), 0, VLOOKUP(VLOOKUP($A594, 'E4 TB Allocation Details'!$A$18:$L$205, MATCH("Customer ID", 'E4 TB Allocation Details'!$A$18:$L$18, 0),FALSE), 'E2 Allocators'!$B$15:$W$361, MATCH(AJ$17, 'E2 Allocators'!$B$15:$W$15, 0),FALSE))</f>
        <v>0</v>
      </c>
      <c r="AK594" s="1335">
        <f ca="1">IF(ISERROR(VLOOKUP(VLOOKUP($A594, 'E4 TB Allocation Details'!$A$18:$L$205, MATCH("Customer ID", 'E4 TB Allocation Details'!$A$18:$L$18, 0),FALSE), 'E2 Allocators'!$B$15:$W$361, MATCH(AK$17, 'E2 Allocators'!$B$15:$W$15, 0),FALSE)), 0, VLOOKUP(VLOOKUP($A594, 'E4 TB Allocation Details'!$A$18:$L$205, MATCH("Customer ID", 'E4 TB Allocation Details'!$A$18:$L$18, 0),FALSE), 'E2 Allocators'!$B$15:$W$361, MATCH(AK$17, 'E2 Allocators'!$B$15:$W$15, 0),FALSE))</f>
        <v>0</v>
      </c>
      <c r="AL594" s="1335">
        <f ca="1">IF(ISERROR(VLOOKUP(VLOOKUP($A594, 'E4 TB Allocation Details'!$A$18:$L$205, MATCH("Customer ID", 'E4 TB Allocation Details'!$A$18:$L$18, 0),FALSE), 'E2 Allocators'!$B$15:$W$361, MATCH(AL$17, 'E2 Allocators'!$B$15:$W$15, 0),FALSE)), 0, VLOOKUP(VLOOKUP($A594, 'E4 TB Allocation Details'!$A$18:$L$205, MATCH("Customer ID", 'E4 TB Allocation Details'!$A$18:$L$18, 0),FALSE), 'E2 Allocators'!$B$15:$W$361, MATCH(AL$17, 'E2 Allocators'!$B$15:$W$15, 0),FALSE))</f>
        <v>0</v>
      </c>
      <c r="AM594" s="1335">
        <f ca="1">IF(ISERROR(VLOOKUP(VLOOKUP($A594, 'E4 TB Allocation Details'!$A$18:$L$205, MATCH("Customer ID", 'E4 TB Allocation Details'!$A$18:$L$18, 0),FALSE), 'E2 Allocators'!$B$15:$W$361, MATCH(AM$17, 'E2 Allocators'!$B$15:$W$15, 0),FALSE)), 0, VLOOKUP(VLOOKUP($A594, 'E4 TB Allocation Details'!$A$18:$L$205, MATCH("Customer ID", 'E4 TB Allocation Details'!$A$18:$L$18, 0),FALSE), 'E2 Allocators'!$B$15:$W$361, MATCH(AM$17, 'E2 Allocators'!$B$15:$W$15, 0),FALSE))</f>
        <v>0</v>
      </c>
      <c r="AN594" s="1335">
        <f ca="1">IF(ISERROR(VLOOKUP(VLOOKUP($A594, 'E4 TB Allocation Details'!$A$18:$L$205, MATCH("Customer ID", 'E4 TB Allocation Details'!$A$18:$L$18, 0),FALSE), 'E2 Allocators'!$B$15:$W$361, MATCH(AN$17, 'E2 Allocators'!$B$15:$W$15, 0),FALSE)), 0, VLOOKUP(VLOOKUP($A594, 'E4 TB Allocation Details'!$A$18:$L$205, MATCH("Customer ID", 'E4 TB Allocation Details'!$A$18:$L$18, 0),FALSE), 'E2 Allocators'!$B$15:$W$361, MATCH(AN$17, 'E2 Allocators'!$B$15:$W$15, 0),FALSE))</f>
        <v>0</v>
      </c>
      <c r="AO594" s="1335">
        <f ca="1">IF(ISERROR(VLOOKUP(VLOOKUP($A594, 'E4 TB Allocation Details'!$A$18:$L$205, MATCH("Customer ID", 'E4 TB Allocation Details'!$A$18:$L$18, 0),FALSE), 'E2 Allocators'!$B$15:$W$361, MATCH(AO$17, 'E2 Allocators'!$B$15:$W$15, 0),FALSE)), 0, VLOOKUP(VLOOKUP($A594, 'E4 TB Allocation Details'!$A$18:$L$205, MATCH("Customer ID", 'E4 TB Allocation Details'!$A$18:$L$18, 0),FALSE), 'E2 Allocators'!$B$15:$W$361, MATCH(AO$17, 'E2 Allocators'!$B$15:$W$15, 0),FALSE))</f>
        <v>0</v>
      </c>
      <c r="AP594" s="1335">
        <f ca="1">IF(ISERROR(VLOOKUP(VLOOKUP($A594, 'E4 TB Allocation Details'!$A$18:$L$205, MATCH("Customer ID", 'E4 TB Allocation Details'!$A$18:$L$18, 0),FALSE), 'E2 Allocators'!$B$15:$W$361, MATCH(AP$17, 'E2 Allocators'!$B$15:$W$15, 0),FALSE)), 0, VLOOKUP(VLOOKUP($A594, 'E4 TB Allocation Details'!$A$18:$L$205, MATCH("Customer ID", 'E4 TB Allocation Details'!$A$18:$L$18, 0),FALSE), 'E2 Allocators'!$B$15:$W$361, MATCH(AP$17, 'E2 Allocators'!$B$15:$W$15, 0),FALSE))</f>
        <v>0</v>
      </c>
      <c r="AQ594" s="1335">
        <f ca="1">IF(ISERROR(VLOOKUP(VLOOKUP($A594, 'E4 TB Allocation Details'!$A$18:$L$205, MATCH("Customer ID", 'E4 TB Allocation Details'!$A$18:$L$18, 0),FALSE), 'E2 Allocators'!$B$15:$W$361, MATCH(AQ$17, 'E2 Allocators'!$B$15:$W$15, 0),FALSE)), 0, VLOOKUP(VLOOKUP($A594, 'E4 TB Allocation Details'!$A$18:$L$205, MATCH("Customer ID", 'E4 TB Allocation Details'!$A$18:$L$18, 0),FALSE), 'E2 Allocators'!$B$15:$W$361, MATCH(AQ$17, 'E2 Allocators'!$B$15:$W$15, 0),FALSE))</f>
        <v>0</v>
      </c>
      <c r="AR594" s="1335">
        <f ca="1">IF(ISERROR(VLOOKUP(VLOOKUP($A594, 'E4 TB Allocation Details'!$A$18:$L$205, MATCH("Customer ID", 'E4 TB Allocation Details'!$A$18:$L$18, 0),FALSE), 'E2 Allocators'!$B$15:$W$361, MATCH(AR$17, 'E2 Allocators'!$B$15:$W$15, 0),FALSE)), 0, VLOOKUP(VLOOKUP($A594, 'E4 TB Allocation Details'!$A$18:$L$205, MATCH("Customer ID", 'E4 TB Allocation Details'!$A$18:$L$18, 0),FALSE), 'E2 Allocators'!$B$15:$W$361, MATCH(AR$17, 'E2 Allocators'!$B$15:$W$15, 0),FALSE))</f>
        <v>0</v>
      </c>
      <c r="AS594" s="1335">
        <f ca="1">IF(ISERROR(VLOOKUP(VLOOKUP($A594, 'E4 TB Allocation Details'!$A$18:$L$205, MATCH("Customer ID", 'E4 TB Allocation Details'!$A$18:$L$18, 0),FALSE), 'E2 Allocators'!$B$15:$W$361, MATCH(AS$17, 'E2 Allocators'!$B$15:$W$15, 0),FALSE)), 0, VLOOKUP(VLOOKUP($A594, 'E4 TB Allocation Details'!$A$18:$L$205, MATCH("Customer ID", 'E4 TB Allocation Details'!$A$18:$L$18, 0),FALSE), 'E2 Allocators'!$B$15:$W$361, MATCH(AS$17, 'E2 Allocators'!$B$15:$W$15, 0),FALSE))</f>
        <v>0</v>
      </c>
      <c r="AT594" s="1335">
        <f ca="1">IF(ISERROR(VLOOKUP(VLOOKUP($A594, 'E4 TB Allocation Details'!$A$18:$L$205, MATCH("Customer ID", 'E4 TB Allocation Details'!$A$18:$L$18, 0),FALSE), 'E2 Allocators'!$B$15:$W$361, MATCH(AT$17, 'E2 Allocators'!$B$15:$W$15, 0),FALSE)), 0, VLOOKUP(VLOOKUP($A594, 'E4 TB Allocation Details'!$A$18:$L$205, MATCH("Customer ID", 'E4 TB Allocation Details'!$A$18:$L$18, 0),FALSE), 'E2 Allocators'!$B$15:$W$361, MATCH(AT$17, 'E2 Allocators'!$B$15:$W$15, 0),FALSE))</f>
        <v>0</v>
      </c>
      <c r="AU594" s="1335">
        <f ca="1">IF(ISERROR(VLOOKUP(VLOOKUP($A594, 'E4 TB Allocation Details'!$A$18:$L$205, MATCH("Customer ID", 'E4 TB Allocation Details'!$A$18:$L$18, 0),FALSE), 'E2 Allocators'!$B$15:$W$361, MATCH(AU$17, 'E2 Allocators'!$B$15:$W$15, 0),FALSE)), 0, VLOOKUP(VLOOKUP($A594, 'E4 TB Allocation Details'!$A$18:$L$205, MATCH("Customer ID", 'E4 TB Allocation Details'!$A$18:$L$18, 0),FALSE), 'E2 Allocators'!$B$15:$W$361, MATCH(AU$17, 'E2 Allocators'!$B$15:$W$15, 0),FALSE))</f>
        <v>0</v>
      </c>
      <c r="AV594" s="1340">
        <f t="shared" si="926"/>
        <v>0</v>
      </c>
      <c r="AW594" s="1337"/>
      <c r="AX594" s="1337"/>
      <c r="AY594" s="1337"/>
      <c r="AZ594" s="1337"/>
      <c r="BA594" s="1337"/>
      <c r="BB594" s="1337"/>
      <c r="BC594" s="1337"/>
      <c r="BD594" s="1337"/>
      <c r="BE594" s="1337"/>
      <c r="BF594" s="1337"/>
      <c r="BG594" s="1337"/>
      <c r="BH594" s="1337"/>
      <c r="BI594" s="1337"/>
      <c r="BJ594" s="1337"/>
      <c r="BK594" s="1337"/>
      <c r="BL594" s="1337"/>
      <c r="BM594" s="1337"/>
      <c r="BN594" s="1337"/>
      <c r="BO594" s="1337"/>
      <c r="BP594" s="1337"/>
      <c r="BQ594" s="1338"/>
    </row>
    <row r="595" spans="1:69" s="259" customFormat="1" ht="12.75">
      <c r="A595" s="1339" t="s">
        <v>132</v>
      </c>
      <c r="B595" s="1332" t="s">
        <v>1397</v>
      </c>
      <c r="C595" s="1333">
        <v>1</v>
      </c>
      <c r="D595" s="1334">
        <f t="shared" si="923"/>
        <v>1</v>
      </c>
      <c r="E595" s="1334">
        <f ca="1">VLOOKUP($A595,'E1 Categorization'!$A$35:$E$114,5,FALSE)</f>
        <v>0</v>
      </c>
      <c r="F595" s="1334">
        <f t="shared" si="924"/>
        <v>1</v>
      </c>
      <c r="G595" s="1335">
        <f ca="1">IF(ISERROR(VLOOKUP(VLOOKUP($A595, 'E4 TB Allocation Details'!$A$18:$L$205, MATCH("Demand ID", 'E4 TB Allocation Details'!$A$18:$L$18, 0),FALSE), 'E2 Allocators'!$B$15:$W$361, MATCH(G$17, 'E2 Allocators'!$B$15:$W$15, 0),FALSE)), 0, VLOOKUP(VLOOKUP($A595, 'E4 TB Allocation Details'!$A$18:$L$205, MATCH("Demand ID", 'E4 TB Allocation Details'!$A$18:$L$18, 0),FALSE), 'E2 Allocators'!$B$15:$W$361, MATCH(G$17, 'E2 Allocators'!$B$15:$W$15, 0),FALSE))</f>
        <v>0.34459165112689732</v>
      </c>
      <c r="H595" s="1335">
        <f ca="1">IF(ISERROR(VLOOKUP(VLOOKUP($A595, 'E4 TB Allocation Details'!$A$18:$L$205, MATCH("Demand ID", 'E4 TB Allocation Details'!$A$18:$L$18, 0),FALSE), 'E2 Allocators'!$B$15:$W$361, MATCH(H$17, 'E2 Allocators'!$B$15:$W$15, 0),FALSE)), 0, VLOOKUP(VLOOKUP($A595, 'E4 TB Allocation Details'!$A$18:$L$205, MATCH("Demand ID", 'E4 TB Allocation Details'!$A$18:$L$18, 0),FALSE), 'E2 Allocators'!$B$15:$W$361, MATCH(H$17, 'E2 Allocators'!$B$15:$W$15, 0),FALSE))</f>
        <v>0.18274904496213709</v>
      </c>
      <c r="I595" s="1335">
        <f ca="1">IF(ISERROR(VLOOKUP(VLOOKUP($A595, 'E4 TB Allocation Details'!$A$18:$L$205, MATCH("Demand ID", 'E4 TB Allocation Details'!$A$18:$L$18, 0),FALSE), 'E2 Allocators'!$B$15:$W$361, MATCH(I$17, 'E2 Allocators'!$B$15:$W$15, 0),FALSE)), 0, VLOOKUP(VLOOKUP($A595, 'E4 TB Allocation Details'!$A$18:$L$205, MATCH("Demand ID", 'E4 TB Allocation Details'!$A$18:$L$18, 0),FALSE), 'E2 Allocators'!$B$15:$W$361, MATCH(I$17, 'E2 Allocators'!$B$15:$W$15, 0),FALSE))</f>
        <v>0.46704948503245464</v>
      </c>
      <c r="J595" s="1335">
        <f ca="1">IF(ISERROR(VLOOKUP(VLOOKUP($A595, 'E4 TB Allocation Details'!$A$18:$L$205, MATCH("Demand ID", 'E4 TB Allocation Details'!$A$18:$L$18, 0),FALSE), 'E2 Allocators'!$B$15:$W$361, MATCH(J$17, 'E2 Allocators'!$B$15:$W$15, 0),FALSE)), 0, VLOOKUP(VLOOKUP($A595, 'E4 TB Allocation Details'!$A$18:$L$205, MATCH("Demand ID", 'E4 TB Allocation Details'!$A$18:$L$18, 0),FALSE), 'E2 Allocators'!$B$15:$W$361, MATCH(J$17, 'E2 Allocators'!$B$15:$W$15, 0),FALSE))</f>
        <v>0</v>
      </c>
      <c r="K595" s="1335">
        <f ca="1">IF(ISERROR(VLOOKUP(VLOOKUP($A595, 'E4 TB Allocation Details'!$A$18:$L$205, MATCH("Demand ID", 'E4 TB Allocation Details'!$A$18:$L$18, 0),FALSE), 'E2 Allocators'!$B$15:$W$361, MATCH(K$17, 'E2 Allocators'!$B$15:$W$15, 0),FALSE)), 0, VLOOKUP(VLOOKUP($A595, 'E4 TB Allocation Details'!$A$18:$L$205, MATCH("Demand ID", 'E4 TB Allocation Details'!$A$18:$L$18, 0),FALSE), 'E2 Allocators'!$B$15:$W$361, MATCH(K$17, 'E2 Allocators'!$B$15:$W$15, 0),FALSE))</f>
        <v>0</v>
      </c>
      <c r="L595" s="1335">
        <f ca="1">IF(ISERROR(VLOOKUP(VLOOKUP($A595, 'E4 TB Allocation Details'!$A$18:$L$205, MATCH("Demand ID", 'E4 TB Allocation Details'!$A$18:$L$18, 0),FALSE), 'E2 Allocators'!$B$15:$W$361, MATCH(L$17, 'E2 Allocators'!$B$15:$W$15, 0),FALSE)), 0, VLOOKUP(VLOOKUP($A595, 'E4 TB Allocation Details'!$A$18:$L$205, MATCH("Demand ID", 'E4 TB Allocation Details'!$A$18:$L$18, 0),FALSE), 'E2 Allocators'!$B$15:$W$361, MATCH(L$17, 'E2 Allocators'!$B$15:$W$15, 0),FALSE))</f>
        <v>0</v>
      </c>
      <c r="M595" s="1335">
        <f ca="1">IF(ISERROR(VLOOKUP(VLOOKUP($A595, 'E4 TB Allocation Details'!$A$18:$L$205, MATCH("Demand ID", 'E4 TB Allocation Details'!$A$18:$L$18, 0),FALSE), 'E2 Allocators'!$B$15:$W$361, MATCH(M$17, 'E2 Allocators'!$B$15:$W$15, 0),FALSE)), 0, VLOOKUP(VLOOKUP($A595, 'E4 TB Allocation Details'!$A$18:$L$205, MATCH("Demand ID", 'E4 TB Allocation Details'!$A$18:$L$18, 0),FALSE), 'E2 Allocators'!$B$15:$W$361, MATCH(M$17, 'E2 Allocators'!$B$15:$W$15, 0),FALSE))</f>
        <v>3.2240916758215737E-3</v>
      </c>
      <c r="N595" s="1335">
        <f ca="1">IF(ISERROR(VLOOKUP(VLOOKUP($A595, 'E4 TB Allocation Details'!$A$18:$L$205, MATCH("Demand ID", 'E4 TB Allocation Details'!$A$18:$L$18, 0),FALSE), 'E2 Allocators'!$B$15:$W$361, MATCH(N$17, 'E2 Allocators'!$B$15:$W$15, 0),FALSE)), 0, VLOOKUP(VLOOKUP($A595, 'E4 TB Allocation Details'!$A$18:$L$205, MATCH("Demand ID", 'E4 TB Allocation Details'!$A$18:$L$18, 0),FALSE), 'E2 Allocators'!$B$15:$W$361, MATCH(N$17, 'E2 Allocators'!$B$15:$W$15, 0),FALSE))</f>
        <v>4.0973454945025334E-4</v>
      </c>
      <c r="O595" s="1335">
        <f ca="1">IF(ISERROR(VLOOKUP(VLOOKUP($A595, 'E4 TB Allocation Details'!$A$18:$L$205, MATCH("Demand ID", 'E4 TB Allocation Details'!$A$18:$L$18, 0),FALSE), 'E2 Allocators'!$B$15:$W$361, MATCH(O$17, 'E2 Allocators'!$B$15:$W$15, 0),FALSE)), 0, VLOOKUP(VLOOKUP($A595, 'E4 TB Allocation Details'!$A$18:$L$205, MATCH("Demand ID", 'E4 TB Allocation Details'!$A$18:$L$18, 0),FALSE), 'E2 Allocators'!$B$15:$W$361, MATCH(O$17, 'E2 Allocators'!$B$15:$W$15, 0),FALSE))</f>
        <v>1.9759926532391093E-3</v>
      </c>
      <c r="P595" s="1335">
        <f ca="1">IF(ISERROR(VLOOKUP(VLOOKUP($A595, 'E4 TB Allocation Details'!$A$18:$L$205, MATCH("Demand ID", 'E4 TB Allocation Details'!$A$18:$L$18, 0),FALSE), 'E2 Allocators'!$B$15:$W$361, MATCH(P$17, 'E2 Allocators'!$B$15:$W$15, 0),FALSE)), 0, VLOOKUP(VLOOKUP($A595, 'E4 TB Allocation Details'!$A$18:$L$205, MATCH("Demand ID", 'E4 TB Allocation Details'!$A$18:$L$18, 0),FALSE), 'E2 Allocators'!$B$15:$W$361, MATCH(P$17, 'E2 Allocators'!$B$15:$W$15, 0),FALSE))</f>
        <v>0</v>
      </c>
      <c r="Q595" s="1335">
        <f ca="1">IF(ISERROR(VLOOKUP(VLOOKUP($A595, 'E4 TB Allocation Details'!$A$18:$L$205, MATCH("Demand ID", 'E4 TB Allocation Details'!$A$18:$L$18, 0),FALSE), 'E2 Allocators'!$B$15:$W$361, MATCH(Q$17, 'E2 Allocators'!$B$15:$W$15, 0),FALSE)), 0, VLOOKUP(VLOOKUP($A595, 'E4 TB Allocation Details'!$A$18:$L$205, MATCH("Demand ID", 'E4 TB Allocation Details'!$A$18:$L$18, 0),FALSE), 'E2 Allocators'!$B$15:$W$361, MATCH(Q$17, 'E2 Allocators'!$B$15:$W$15, 0),FALSE))</f>
        <v>0</v>
      </c>
      <c r="R595" s="1335">
        <f ca="1">IF(ISERROR(VLOOKUP(VLOOKUP($A595, 'E4 TB Allocation Details'!$A$18:$L$205, MATCH("Demand ID", 'E4 TB Allocation Details'!$A$18:$L$18, 0),FALSE), 'E2 Allocators'!$B$15:$W$361, MATCH(R$17, 'E2 Allocators'!$B$15:$W$15, 0),FALSE)), 0, VLOOKUP(VLOOKUP($A595, 'E4 TB Allocation Details'!$A$18:$L$205, MATCH("Demand ID", 'E4 TB Allocation Details'!$A$18:$L$18, 0),FALSE), 'E2 Allocators'!$B$15:$W$361, MATCH(R$17, 'E2 Allocators'!$B$15:$W$15, 0),FALSE))</f>
        <v>0</v>
      </c>
      <c r="S595" s="1335">
        <f ca="1">IF(ISERROR(VLOOKUP(VLOOKUP($A595, 'E4 TB Allocation Details'!$A$18:$L$205, MATCH("Demand ID", 'E4 TB Allocation Details'!$A$18:$L$18, 0),FALSE), 'E2 Allocators'!$B$15:$W$361, MATCH(S$17, 'E2 Allocators'!$B$15:$W$15, 0),FALSE)), 0, VLOOKUP(VLOOKUP($A595, 'E4 TB Allocation Details'!$A$18:$L$205, MATCH("Demand ID", 'E4 TB Allocation Details'!$A$18:$L$18, 0),FALSE), 'E2 Allocators'!$B$15:$W$361, MATCH(S$17, 'E2 Allocators'!$B$15:$W$15, 0),FALSE))</f>
        <v>0</v>
      </c>
      <c r="T595" s="1335">
        <f ca="1">IF(ISERROR(VLOOKUP(VLOOKUP($A595, 'E4 TB Allocation Details'!$A$18:$L$205, MATCH("Demand ID", 'E4 TB Allocation Details'!$A$18:$L$18, 0),FALSE), 'E2 Allocators'!$B$15:$W$361, MATCH(T$17, 'E2 Allocators'!$B$15:$W$15, 0),FALSE)), 0, VLOOKUP(VLOOKUP($A595, 'E4 TB Allocation Details'!$A$18:$L$205, MATCH("Demand ID", 'E4 TB Allocation Details'!$A$18:$L$18, 0),FALSE), 'E2 Allocators'!$B$15:$W$361, MATCH(T$17, 'E2 Allocators'!$B$15:$W$15, 0),FALSE))</f>
        <v>0</v>
      </c>
      <c r="U595" s="1335">
        <f ca="1">IF(ISERROR(VLOOKUP(VLOOKUP($A595, 'E4 TB Allocation Details'!$A$18:$L$205, MATCH("Demand ID", 'E4 TB Allocation Details'!$A$18:$L$18, 0),FALSE), 'E2 Allocators'!$B$15:$W$361, MATCH(U$17, 'E2 Allocators'!$B$15:$W$15, 0),FALSE)), 0, VLOOKUP(VLOOKUP($A595, 'E4 TB Allocation Details'!$A$18:$L$205, MATCH("Demand ID", 'E4 TB Allocation Details'!$A$18:$L$18, 0),FALSE), 'E2 Allocators'!$B$15:$W$361, MATCH(U$17, 'E2 Allocators'!$B$15:$W$15, 0),FALSE))</f>
        <v>0</v>
      </c>
      <c r="V595" s="1335">
        <f ca="1">IF(ISERROR(VLOOKUP(VLOOKUP($A595, 'E4 TB Allocation Details'!$A$18:$L$205, MATCH("Demand ID", 'E4 TB Allocation Details'!$A$18:$L$18, 0),FALSE), 'E2 Allocators'!$B$15:$W$361, MATCH(V$17, 'E2 Allocators'!$B$15:$W$15, 0),FALSE)), 0, VLOOKUP(VLOOKUP($A595, 'E4 TB Allocation Details'!$A$18:$L$205, MATCH("Demand ID", 'E4 TB Allocation Details'!$A$18:$L$18, 0),FALSE), 'E2 Allocators'!$B$15:$W$361, MATCH(V$17, 'E2 Allocators'!$B$15:$W$15, 0),FALSE))</f>
        <v>0</v>
      </c>
      <c r="W595" s="1335">
        <f ca="1">IF(ISERROR(VLOOKUP(VLOOKUP($A595, 'E4 TB Allocation Details'!$A$18:$L$205, MATCH("Demand ID", 'E4 TB Allocation Details'!$A$18:$L$18, 0),FALSE), 'E2 Allocators'!$B$15:$W$361, MATCH(W$17, 'E2 Allocators'!$B$15:$W$15, 0),FALSE)), 0, VLOOKUP(VLOOKUP($A595, 'E4 TB Allocation Details'!$A$18:$L$205, MATCH("Demand ID", 'E4 TB Allocation Details'!$A$18:$L$18, 0),FALSE), 'E2 Allocators'!$B$15:$W$361, MATCH(W$17, 'E2 Allocators'!$B$15:$W$15, 0),FALSE))</f>
        <v>0</v>
      </c>
      <c r="X595" s="1335">
        <f ca="1">IF(ISERROR(VLOOKUP(VLOOKUP($A595, 'E4 TB Allocation Details'!$A$18:$L$205, MATCH("Demand ID", 'E4 TB Allocation Details'!$A$18:$L$18, 0),FALSE), 'E2 Allocators'!$B$15:$W$361, MATCH(X$17, 'E2 Allocators'!$B$15:$W$15, 0),FALSE)), 0, VLOOKUP(VLOOKUP($A595, 'E4 TB Allocation Details'!$A$18:$L$205, MATCH("Demand ID", 'E4 TB Allocation Details'!$A$18:$L$18, 0),FALSE), 'E2 Allocators'!$B$15:$W$361, MATCH(X$17, 'E2 Allocators'!$B$15:$W$15, 0),FALSE))</f>
        <v>0</v>
      </c>
      <c r="Y595" s="1335">
        <f ca="1">IF(ISERROR(VLOOKUP(VLOOKUP($A595, 'E4 TB Allocation Details'!$A$18:$L$205, MATCH("Demand ID", 'E4 TB Allocation Details'!$A$18:$L$18, 0),FALSE), 'E2 Allocators'!$B$15:$W$361, MATCH(Y$17, 'E2 Allocators'!$B$15:$W$15, 0),FALSE)), 0, VLOOKUP(VLOOKUP($A595, 'E4 TB Allocation Details'!$A$18:$L$205, MATCH("Demand ID", 'E4 TB Allocation Details'!$A$18:$L$18, 0),FALSE), 'E2 Allocators'!$B$15:$W$361, MATCH(Y$17, 'E2 Allocators'!$B$15:$W$15, 0),FALSE))</f>
        <v>0</v>
      </c>
      <c r="Z595" s="1335">
        <f ca="1">IF(ISERROR(VLOOKUP(VLOOKUP($A595, 'E4 TB Allocation Details'!$A$18:$L$205, MATCH("Demand ID", 'E4 TB Allocation Details'!$A$18:$L$18, 0),FALSE), 'E2 Allocators'!$B$15:$W$361, MATCH(Z$17, 'E2 Allocators'!$B$15:$W$15, 0),FALSE)), 0, VLOOKUP(VLOOKUP($A595, 'E4 TB Allocation Details'!$A$18:$L$205, MATCH("Demand ID", 'E4 TB Allocation Details'!$A$18:$L$18, 0),FALSE), 'E2 Allocators'!$B$15:$W$361, MATCH(Z$17, 'E2 Allocators'!$B$15:$W$15, 0),FALSE))</f>
        <v>0</v>
      </c>
      <c r="AA595" s="1340">
        <f t="shared" si="925"/>
        <v>1</v>
      </c>
      <c r="AB595" s="1335">
        <f ca="1">IF(ISERROR(VLOOKUP(VLOOKUP($A595, 'E4 TB Allocation Details'!$A$18:$L$205, MATCH("Customer ID", 'E4 TB Allocation Details'!$A$18:$L$18, 0),FALSE), 'E2 Allocators'!$B$15:$W$361, MATCH(AB$17, 'E2 Allocators'!$B$15:$W$15, 0),FALSE)), 0, VLOOKUP(VLOOKUP($A595, 'E4 TB Allocation Details'!$A$18:$L$205, MATCH("Customer ID", 'E4 TB Allocation Details'!$A$18:$L$18, 0),FALSE), 'E2 Allocators'!$B$15:$W$361, MATCH(AB$17, 'E2 Allocators'!$B$15:$W$15, 0),FALSE))</f>
        <v>0</v>
      </c>
      <c r="AC595" s="1335">
        <f ca="1">IF(ISERROR(VLOOKUP(VLOOKUP($A595, 'E4 TB Allocation Details'!$A$18:$L$205, MATCH("Customer ID", 'E4 TB Allocation Details'!$A$18:$L$18, 0),FALSE), 'E2 Allocators'!$B$15:$W$361, MATCH(AC$17, 'E2 Allocators'!$B$15:$W$15, 0),FALSE)), 0, VLOOKUP(VLOOKUP($A595, 'E4 TB Allocation Details'!$A$18:$L$205, MATCH("Customer ID", 'E4 TB Allocation Details'!$A$18:$L$18, 0),FALSE), 'E2 Allocators'!$B$15:$W$361, MATCH(AC$17, 'E2 Allocators'!$B$15:$W$15, 0),FALSE))</f>
        <v>0</v>
      </c>
      <c r="AD595" s="1335">
        <f ca="1">IF(ISERROR(VLOOKUP(VLOOKUP($A595, 'E4 TB Allocation Details'!$A$18:$L$205, MATCH("Customer ID", 'E4 TB Allocation Details'!$A$18:$L$18, 0),FALSE), 'E2 Allocators'!$B$15:$W$361, MATCH(AD$17, 'E2 Allocators'!$B$15:$W$15, 0),FALSE)), 0, VLOOKUP(VLOOKUP($A595, 'E4 TB Allocation Details'!$A$18:$L$205, MATCH("Customer ID", 'E4 TB Allocation Details'!$A$18:$L$18, 0),FALSE), 'E2 Allocators'!$B$15:$W$361, MATCH(AD$17, 'E2 Allocators'!$B$15:$W$15, 0),FALSE))</f>
        <v>0</v>
      </c>
      <c r="AE595" s="1335">
        <f ca="1">IF(ISERROR(VLOOKUP(VLOOKUP($A595, 'E4 TB Allocation Details'!$A$18:$L$205, MATCH("Customer ID", 'E4 TB Allocation Details'!$A$18:$L$18, 0),FALSE), 'E2 Allocators'!$B$15:$W$361, MATCH(AE$17, 'E2 Allocators'!$B$15:$W$15, 0),FALSE)), 0, VLOOKUP(VLOOKUP($A595, 'E4 TB Allocation Details'!$A$18:$L$205, MATCH("Customer ID", 'E4 TB Allocation Details'!$A$18:$L$18, 0),FALSE), 'E2 Allocators'!$B$15:$W$361, MATCH(AE$17, 'E2 Allocators'!$B$15:$W$15, 0),FALSE))</f>
        <v>0</v>
      </c>
      <c r="AF595" s="1335">
        <f ca="1">IF(ISERROR(VLOOKUP(VLOOKUP($A595, 'E4 TB Allocation Details'!$A$18:$L$205, MATCH("Customer ID", 'E4 TB Allocation Details'!$A$18:$L$18, 0),FALSE), 'E2 Allocators'!$B$15:$W$361, MATCH(AF$17, 'E2 Allocators'!$B$15:$W$15, 0),FALSE)), 0, VLOOKUP(VLOOKUP($A595, 'E4 TB Allocation Details'!$A$18:$L$205, MATCH("Customer ID", 'E4 TB Allocation Details'!$A$18:$L$18, 0),FALSE), 'E2 Allocators'!$B$15:$W$361, MATCH(AF$17, 'E2 Allocators'!$B$15:$W$15, 0),FALSE))</f>
        <v>0</v>
      </c>
      <c r="AG595" s="1335">
        <f ca="1">IF(ISERROR(VLOOKUP(VLOOKUP($A595, 'E4 TB Allocation Details'!$A$18:$L$205, MATCH("Customer ID", 'E4 TB Allocation Details'!$A$18:$L$18, 0),FALSE), 'E2 Allocators'!$B$15:$W$361, MATCH(AG$17, 'E2 Allocators'!$B$15:$W$15, 0),FALSE)), 0, VLOOKUP(VLOOKUP($A595, 'E4 TB Allocation Details'!$A$18:$L$205, MATCH("Customer ID", 'E4 TB Allocation Details'!$A$18:$L$18, 0),FALSE), 'E2 Allocators'!$B$15:$W$361, MATCH(AG$17, 'E2 Allocators'!$B$15:$W$15, 0),FALSE))</f>
        <v>0</v>
      </c>
      <c r="AH595" s="1335">
        <f ca="1">IF(ISERROR(VLOOKUP(VLOOKUP($A595, 'E4 TB Allocation Details'!$A$18:$L$205, MATCH("Customer ID", 'E4 TB Allocation Details'!$A$18:$L$18, 0),FALSE), 'E2 Allocators'!$B$15:$W$361, MATCH(AH$17, 'E2 Allocators'!$B$15:$W$15, 0),FALSE)), 0, VLOOKUP(VLOOKUP($A595, 'E4 TB Allocation Details'!$A$18:$L$205, MATCH("Customer ID", 'E4 TB Allocation Details'!$A$18:$L$18, 0),FALSE), 'E2 Allocators'!$B$15:$W$361, MATCH(AH$17, 'E2 Allocators'!$B$15:$W$15, 0),FALSE))</f>
        <v>0</v>
      </c>
      <c r="AI595" s="1335">
        <f ca="1">IF(ISERROR(VLOOKUP(VLOOKUP($A595, 'E4 TB Allocation Details'!$A$18:$L$205, MATCH("Customer ID", 'E4 TB Allocation Details'!$A$18:$L$18, 0),FALSE), 'E2 Allocators'!$B$15:$W$361, MATCH(AI$17, 'E2 Allocators'!$B$15:$W$15, 0),FALSE)), 0, VLOOKUP(VLOOKUP($A595, 'E4 TB Allocation Details'!$A$18:$L$205, MATCH("Customer ID", 'E4 TB Allocation Details'!$A$18:$L$18, 0),FALSE), 'E2 Allocators'!$B$15:$W$361, MATCH(AI$17, 'E2 Allocators'!$B$15:$W$15, 0),FALSE))</f>
        <v>0</v>
      </c>
      <c r="AJ595" s="1335">
        <f ca="1">IF(ISERROR(VLOOKUP(VLOOKUP($A595, 'E4 TB Allocation Details'!$A$18:$L$205, MATCH("Customer ID", 'E4 TB Allocation Details'!$A$18:$L$18, 0),FALSE), 'E2 Allocators'!$B$15:$W$361, MATCH(AJ$17, 'E2 Allocators'!$B$15:$W$15, 0),FALSE)), 0, VLOOKUP(VLOOKUP($A595, 'E4 TB Allocation Details'!$A$18:$L$205, MATCH("Customer ID", 'E4 TB Allocation Details'!$A$18:$L$18, 0),FALSE), 'E2 Allocators'!$B$15:$W$361, MATCH(AJ$17, 'E2 Allocators'!$B$15:$W$15, 0),FALSE))</f>
        <v>0</v>
      </c>
      <c r="AK595" s="1335">
        <f ca="1">IF(ISERROR(VLOOKUP(VLOOKUP($A595, 'E4 TB Allocation Details'!$A$18:$L$205, MATCH("Customer ID", 'E4 TB Allocation Details'!$A$18:$L$18, 0),FALSE), 'E2 Allocators'!$B$15:$W$361, MATCH(AK$17, 'E2 Allocators'!$B$15:$W$15, 0),FALSE)), 0, VLOOKUP(VLOOKUP($A595, 'E4 TB Allocation Details'!$A$18:$L$205, MATCH("Customer ID", 'E4 TB Allocation Details'!$A$18:$L$18, 0),FALSE), 'E2 Allocators'!$B$15:$W$361, MATCH(AK$17, 'E2 Allocators'!$B$15:$W$15, 0),FALSE))</f>
        <v>0</v>
      </c>
      <c r="AL595" s="1335">
        <f ca="1">IF(ISERROR(VLOOKUP(VLOOKUP($A595, 'E4 TB Allocation Details'!$A$18:$L$205, MATCH("Customer ID", 'E4 TB Allocation Details'!$A$18:$L$18, 0),FALSE), 'E2 Allocators'!$B$15:$W$361, MATCH(AL$17, 'E2 Allocators'!$B$15:$W$15, 0),FALSE)), 0, VLOOKUP(VLOOKUP($A595, 'E4 TB Allocation Details'!$A$18:$L$205, MATCH("Customer ID", 'E4 TB Allocation Details'!$A$18:$L$18, 0),FALSE), 'E2 Allocators'!$B$15:$W$361, MATCH(AL$17, 'E2 Allocators'!$B$15:$W$15, 0),FALSE))</f>
        <v>0</v>
      </c>
      <c r="AM595" s="1335">
        <f ca="1">IF(ISERROR(VLOOKUP(VLOOKUP($A595, 'E4 TB Allocation Details'!$A$18:$L$205, MATCH("Customer ID", 'E4 TB Allocation Details'!$A$18:$L$18, 0),FALSE), 'E2 Allocators'!$B$15:$W$361, MATCH(AM$17, 'E2 Allocators'!$B$15:$W$15, 0),FALSE)), 0, VLOOKUP(VLOOKUP($A595, 'E4 TB Allocation Details'!$A$18:$L$205, MATCH("Customer ID", 'E4 TB Allocation Details'!$A$18:$L$18, 0),FALSE), 'E2 Allocators'!$B$15:$W$361, MATCH(AM$17, 'E2 Allocators'!$B$15:$W$15, 0),FALSE))</f>
        <v>0</v>
      </c>
      <c r="AN595" s="1335">
        <f ca="1">IF(ISERROR(VLOOKUP(VLOOKUP($A595, 'E4 TB Allocation Details'!$A$18:$L$205, MATCH("Customer ID", 'E4 TB Allocation Details'!$A$18:$L$18, 0),FALSE), 'E2 Allocators'!$B$15:$W$361, MATCH(AN$17, 'E2 Allocators'!$B$15:$W$15, 0),FALSE)), 0, VLOOKUP(VLOOKUP($A595, 'E4 TB Allocation Details'!$A$18:$L$205, MATCH("Customer ID", 'E4 TB Allocation Details'!$A$18:$L$18, 0),FALSE), 'E2 Allocators'!$B$15:$W$361, MATCH(AN$17, 'E2 Allocators'!$B$15:$W$15, 0),FALSE))</f>
        <v>0</v>
      </c>
      <c r="AO595" s="1335">
        <f ca="1">IF(ISERROR(VLOOKUP(VLOOKUP($A595, 'E4 TB Allocation Details'!$A$18:$L$205, MATCH("Customer ID", 'E4 TB Allocation Details'!$A$18:$L$18, 0),FALSE), 'E2 Allocators'!$B$15:$W$361, MATCH(AO$17, 'E2 Allocators'!$B$15:$W$15, 0),FALSE)), 0, VLOOKUP(VLOOKUP($A595, 'E4 TB Allocation Details'!$A$18:$L$205, MATCH("Customer ID", 'E4 TB Allocation Details'!$A$18:$L$18, 0),FALSE), 'E2 Allocators'!$B$15:$W$361, MATCH(AO$17, 'E2 Allocators'!$B$15:$W$15, 0),FALSE))</f>
        <v>0</v>
      </c>
      <c r="AP595" s="1335">
        <f ca="1">IF(ISERROR(VLOOKUP(VLOOKUP($A595, 'E4 TB Allocation Details'!$A$18:$L$205, MATCH("Customer ID", 'E4 TB Allocation Details'!$A$18:$L$18, 0),FALSE), 'E2 Allocators'!$B$15:$W$361, MATCH(AP$17, 'E2 Allocators'!$B$15:$W$15, 0),FALSE)), 0, VLOOKUP(VLOOKUP($A595, 'E4 TB Allocation Details'!$A$18:$L$205, MATCH("Customer ID", 'E4 TB Allocation Details'!$A$18:$L$18, 0),FALSE), 'E2 Allocators'!$B$15:$W$361, MATCH(AP$17, 'E2 Allocators'!$B$15:$W$15, 0),FALSE))</f>
        <v>0</v>
      </c>
      <c r="AQ595" s="1335">
        <f ca="1">IF(ISERROR(VLOOKUP(VLOOKUP($A595, 'E4 TB Allocation Details'!$A$18:$L$205, MATCH("Customer ID", 'E4 TB Allocation Details'!$A$18:$L$18, 0),FALSE), 'E2 Allocators'!$B$15:$W$361, MATCH(AQ$17, 'E2 Allocators'!$B$15:$W$15, 0),FALSE)), 0, VLOOKUP(VLOOKUP($A595, 'E4 TB Allocation Details'!$A$18:$L$205, MATCH("Customer ID", 'E4 TB Allocation Details'!$A$18:$L$18, 0),FALSE), 'E2 Allocators'!$B$15:$W$361, MATCH(AQ$17, 'E2 Allocators'!$B$15:$W$15, 0),FALSE))</f>
        <v>0</v>
      </c>
      <c r="AR595" s="1335">
        <f ca="1">IF(ISERROR(VLOOKUP(VLOOKUP($A595, 'E4 TB Allocation Details'!$A$18:$L$205, MATCH("Customer ID", 'E4 TB Allocation Details'!$A$18:$L$18, 0),FALSE), 'E2 Allocators'!$B$15:$W$361, MATCH(AR$17, 'E2 Allocators'!$B$15:$W$15, 0),FALSE)), 0, VLOOKUP(VLOOKUP($A595, 'E4 TB Allocation Details'!$A$18:$L$205, MATCH("Customer ID", 'E4 TB Allocation Details'!$A$18:$L$18, 0),FALSE), 'E2 Allocators'!$B$15:$W$361, MATCH(AR$17, 'E2 Allocators'!$B$15:$W$15, 0),FALSE))</f>
        <v>0</v>
      </c>
      <c r="AS595" s="1335">
        <f ca="1">IF(ISERROR(VLOOKUP(VLOOKUP($A595, 'E4 TB Allocation Details'!$A$18:$L$205, MATCH("Customer ID", 'E4 TB Allocation Details'!$A$18:$L$18, 0),FALSE), 'E2 Allocators'!$B$15:$W$361, MATCH(AS$17, 'E2 Allocators'!$B$15:$W$15, 0),FALSE)), 0, VLOOKUP(VLOOKUP($A595, 'E4 TB Allocation Details'!$A$18:$L$205, MATCH("Customer ID", 'E4 TB Allocation Details'!$A$18:$L$18, 0),FALSE), 'E2 Allocators'!$B$15:$W$361, MATCH(AS$17, 'E2 Allocators'!$B$15:$W$15, 0),FALSE))</f>
        <v>0</v>
      </c>
      <c r="AT595" s="1335">
        <f ca="1">IF(ISERROR(VLOOKUP(VLOOKUP($A595, 'E4 TB Allocation Details'!$A$18:$L$205, MATCH("Customer ID", 'E4 TB Allocation Details'!$A$18:$L$18, 0),FALSE), 'E2 Allocators'!$B$15:$W$361, MATCH(AT$17, 'E2 Allocators'!$B$15:$W$15, 0),FALSE)), 0, VLOOKUP(VLOOKUP($A595, 'E4 TB Allocation Details'!$A$18:$L$205, MATCH("Customer ID", 'E4 TB Allocation Details'!$A$18:$L$18, 0),FALSE), 'E2 Allocators'!$B$15:$W$361, MATCH(AT$17, 'E2 Allocators'!$B$15:$W$15, 0),FALSE))</f>
        <v>0</v>
      </c>
      <c r="AU595" s="1335">
        <f ca="1">IF(ISERROR(VLOOKUP(VLOOKUP($A595, 'E4 TB Allocation Details'!$A$18:$L$205, MATCH("Customer ID", 'E4 TB Allocation Details'!$A$18:$L$18, 0),FALSE), 'E2 Allocators'!$B$15:$W$361, MATCH(AU$17, 'E2 Allocators'!$B$15:$W$15, 0),FALSE)), 0, VLOOKUP(VLOOKUP($A595, 'E4 TB Allocation Details'!$A$18:$L$205, MATCH("Customer ID", 'E4 TB Allocation Details'!$A$18:$L$18, 0),FALSE), 'E2 Allocators'!$B$15:$W$361, MATCH(AU$17, 'E2 Allocators'!$B$15:$W$15, 0),FALSE))</f>
        <v>0</v>
      </c>
      <c r="AV595" s="1340">
        <f t="shared" si="926"/>
        <v>0</v>
      </c>
      <c r="AW595" s="1337"/>
      <c r="AX595" s="1337"/>
      <c r="AY595" s="1337"/>
      <c r="AZ595" s="1337"/>
      <c r="BA595" s="1337"/>
      <c r="BB595" s="1337"/>
      <c r="BC595" s="1337"/>
      <c r="BD595" s="1337"/>
      <c r="BE595" s="1337"/>
      <c r="BF595" s="1337"/>
      <c r="BG595" s="1337"/>
      <c r="BH595" s="1337"/>
      <c r="BI595" s="1337"/>
      <c r="BJ595" s="1337"/>
      <c r="BK595" s="1337"/>
      <c r="BL595" s="1337"/>
      <c r="BM595" s="1337"/>
      <c r="BN595" s="1337"/>
      <c r="BO595" s="1337"/>
      <c r="BP595" s="1337"/>
      <c r="BQ595" s="1338"/>
    </row>
    <row r="596" spans="1:69" s="259" customFormat="1" ht="12.75">
      <c r="A596" s="1339">
        <v>1808</v>
      </c>
      <c r="B596" s="1332" t="s">
        <v>625</v>
      </c>
      <c r="C596" s="1333"/>
      <c r="D596" s="1334"/>
      <c r="E596" s="1334"/>
      <c r="F596" s="1334"/>
      <c r="G596" s="1335">
        <f ca="1">IF(ISERROR(VLOOKUP(VLOOKUP($A596, 'E4 TB Allocation Details'!$A$18:$L$205, MATCH("Demand ID", 'E4 TB Allocation Details'!$A$18:$L$18, 0),FALSE), 'E2 Allocators'!$B$15:$W$361, MATCH(G$17, 'E2 Allocators'!$B$15:$W$15, 0),FALSE)), 0, VLOOKUP(VLOOKUP($A596, 'E4 TB Allocation Details'!$A$18:$L$205, MATCH("Demand ID", 'E4 TB Allocation Details'!$A$18:$L$18, 0),FALSE), 'E2 Allocators'!$B$15:$W$361, MATCH(G$17, 'E2 Allocators'!$B$15:$W$15, 0),FALSE))</f>
        <v>0</v>
      </c>
      <c r="H596" s="1335">
        <f ca="1">IF(ISERROR(VLOOKUP(VLOOKUP($A596, 'E4 TB Allocation Details'!$A$18:$L$205, MATCH("Demand ID", 'E4 TB Allocation Details'!$A$18:$L$18, 0),FALSE), 'E2 Allocators'!$B$15:$W$361, MATCH(H$17, 'E2 Allocators'!$B$15:$W$15, 0),FALSE)), 0, VLOOKUP(VLOOKUP($A596, 'E4 TB Allocation Details'!$A$18:$L$205, MATCH("Demand ID", 'E4 TB Allocation Details'!$A$18:$L$18, 0),FALSE), 'E2 Allocators'!$B$15:$W$361, MATCH(H$17, 'E2 Allocators'!$B$15:$W$15, 0),FALSE))</f>
        <v>0</v>
      </c>
      <c r="I596" s="1335">
        <f ca="1">IF(ISERROR(VLOOKUP(VLOOKUP($A596, 'E4 TB Allocation Details'!$A$18:$L$205, MATCH("Demand ID", 'E4 TB Allocation Details'!$A$18:$L$18, 0),FALSE), 'E2 Allocators'!$B$15:$W$361, MATCH(I$17, 'E2 Allocators'!$B$15:$W$15, 0),FALSE)), 0, VLOOKUP(VLOOKUP($A596, 'E4 TB Allocation Details'!$A$18:$L$205, MATCH("Demand ID", 'E4 TB Allocation Details'!$A$18:$L$18, 0),FALSE), 'E2 Allocators'!$B$15:$W$361, MATCH(I$17, 'E2 Allocators'!$B$15:$W$15, 0),FALSE))</f>
        <v>0</v>
      </c>
      <c r="J596" s="1335">
        <f ca="1">IF(ISERROR(VLOOKUP(VLOOKUP($A596, 'E4 TB Allocation Details'!$A$18:$L$205, MATCH("Demand ID", 'E4 TB Allocation Details'!$A$18:$L$18, 0),FALSE), 'E2 Allocators'!$B$15:$W$361, MATCH(J$17, 'E2 Allocators'!$B$15:$W$15, 0),FALSE)), 0, VLOOKUP(VLOOKUP($A596, 'E4 TB Allocation Details'!$A$18:$L$205, MATCH("Demand ID", 'E4 TB Allocation Details'!$A$18:$L$18, 0),FALSE), 'E2 Allocators'!$B$15:$W$361, MATCH(J$17, 'E2 Allocators'!$B$15:$W$15, 0),FALSE))</f>
        <v>0</v>
      </c>
      <c r="K596" s="1335">
        <f ca="1">IF(ISERROR(VLOOKUP(VLOOKUP($A596, 'E4 TB Allocation Details'!$A$18:$L$205, MATCH("Demand ID", 'E4 TB Allocation Details'!$A$18:$L$18, 0),FALSE), 'E2 Allocators'!$B$15:$W$361, MATCH(K$17, 'E2 Allocators'!$B$15:$W$15, 0),FALSE)), 0, VLOOKUP(VLOOKUP($A596, 'E4 TB Allocation Details'!$A$18:$L$205, MATCH("Demand ID", 'E4 TB Allocation Details'!$A$18:$L$18, 0),FALSE), 'E2 Allocators'!$B$15:$W$361, MATCH(K$17, 'E2 Allocators'!$B$15:$W$15, 0),FALSE))</f>
        <v>0</v>
      </c>
      <c r="L596" s="1335">
        <f ca="1">IF(ISERROR(VLOOKUP(VLOOKUP($A596, 'E4 TB Allocation Details'!$A$18:$L$205, MATCH("Demand ID", 'E4 TB Allocation Details'!$A$18:$L$18, 0),FALSE), 'E2 Allocators'!$B$15:$W$361, MATCH(L$17, 'E2 Allocators'!$B$15:$W$15, 0),FALSE)), 0, VLOOKUP(VLOOKUP($A596, 'E4 TB Allocation Details'!$A$18:$L$205, MATCH("Demand ID", 'E4 TB Allocation Details'!$A$18:$L$18, 0),FALSE), 'E2 Allocators'!$B$15:$W$361, MATCH(L$17, 'E2 Allocators'!$B$15:$W$15, 0),FALSE))</f>
        <v>0</v>
      </c>
      <c r="M596" s="1335">
        <f ca="1">IF(ISERROR(VLOOKUP(VLOOKUP($A596, 'E4 TB Allocation Details'!$A$18:$L$205, MATCH("Demand ID", 'E4 TB Allocation Details'!$A$18:$L$18, 0),FALSE), 'E2 Allocators'!$B$15:$W$361, MATCH(M$17, 'E2 Allocators'!$B$15:$W$15, 0),FALSE)), 0, VLOOKUP(VLOOKUP($A596, 'E4 TB Allocation Details'!$A$18:$L$205, MATCH("Demand ID", 'E4 TB Allocation Details'!$A$18:$L$18, 0),FALSE), 'E2 Allocators'!$B$15:$W$361, MATCH(M$17, 'E2 Allocators'!$B$15:$W$15, 0),FALSE))</f>
        <v>0</v>
      </c>
      <c r="N596" s="1335">
        <f ca="1">IF(ISERROR(VLOOKUP(VLOOKUP($A596, 'E4 TB Allocation Details'!$A$18:$L$205, MATCH("Demand ID", 'E4 TB Allocation Details'!$A$18:$L$18, 0),FALSE), 'E2 Allocators'!$B$15:$W$361, MATCH(N$17, 'E2 Allocators'!$B$15:$W$15, 0),FALSE)), 0, VLOOKUP(VLOOKUP($A596, 'E4 TB Allocation Details'!$A$18:$L$205, MATCH("Demand ID", 'E4 TB Allocation Details'!$A$18:$L$18, 0),FALSE), 'E2 Allocators'!$B$15:$W$361, MATCH(N$17, 'E2 Allocators'!$B$15:$W$15, 0),FALSE))</f>
        <v>0</v>
      </c>
      <c r="O596" s="1335">
        <f ca="1">IF(ISERROR(VLOOKUP(VLOOKUP($A596, 'E4 TB Allocation Details'!$A$18:$L$205, MATCH("Demand ID", 'E4 TB Allocation Details'!$A$18:$L$18, 0),FALSE), 'E2 Allocators'!$B$15:$W$361, MATCH(O$17, 'E2 Allocators'!$B$15:$W$15, 0),FALSE)), 0, VLOOKUP(VLOOKUP($A596, 'E4 TB Allocation Details'!$A$18:$L$205, MATCH("Demand ID", 'E4 TB Allocation Details'!$A$18:$L$18, 0),FALSE), 'E2 Allocators'!$B$15:$W$361, MATCH(O$17, 'E2 Allocators'!$B$15:$W$15, 0),FALSE))</f>
        <v>0</v>
      </c>
      <c r="P596" s="1335">
        <f ca="1">IF(ISERROR(VLOOKUP(VLOOKUP($A596, 'E4 TB Allocation Details'!$A$18:$L$205, MATCH("Demand ID", 'E4 TB Allocation Details'!$A$18:$L$18, 0),FALSE), 'E2 Allocators'!$B$15:$W$361, MATCH(P$17, 'E2 Allocators'!$B$15:$W$15, 0),FALSE)), 0, VLOOKUP(VLOOKUP($A596, 'E4 TB Allocation Details'!$A$18:$L$205, MATCH("Demand ID", 'E4 TB Allocation Details'!$A$18:$L$18, 0),FALSE), 'E2 Allocators'!$B$15:$W$361, MATCH(P$17, 'E2 Allocators'!$B$15:$W$15, 0),FALSE))</f>
        <v>0</v>
      </c>
      <c r="Q596" s="1335">
        <f ca="1">IF(ISERROR(VLOOKUP(VLOOKUP($A596, 'E4 TB Allocation Details'!$A$18:$L$205, MATCH("Demand ID", 'E4 TB Allocation Details'!$A$18:$L$18, 0),FALSE), 'E2 Allocators'!$B$15:$W$361, MATCH(Q$17, 'E2 Allocators'!$B$15:$W$15, 0),FALSE)), 0, VLOOKUP(VLOOKUP($A596, 'E4 TB Allocation Details'!$A$18:$L$205, MATCH("Demand ID", 'E4 TB Allocation Details'!$A$18:$L$18, 0),FALSE), 'E2 Allocators'!$B$15:$W$361, MATCH(Q$17, 'E2 Allocators'!$B$15:$W$15, 0),FALSE))</f>
        <v>0</v>
      </c>
      <c r="R596" s="1335">
        <f ca="1">IF(ISERROR(VLOOKUP(VLOOKUP($A596, 'E4 TB Allocation Details'!$A$18:$L$205, MATCH("Demand ID", 'E4 TB Allocation Details'!$A$18:$L$18, 0),FALSE), 'E2 Allocators'!$B$15:$W$361, MATCH(R$17, 'E2 Allocators'!$B$15:$W$15, 0),FALSE)), 0, VLOOKUP(VLOOKUP($A596, 'E4 TB Allocation Details'!$A$18:$L$205, MATCH("Demand ID", 'E4 TB Allocation Details'!$A$18:$L$18, 0),FALSE), 'E2 Allocators'!$B$15:$W$361, MATCH(R$17, 'E2 Allocators'!$B$15:$W$15, 0),FALSE))</f>
        <v>0</v>
      </c>
      <c r="S596" s="1335">
        <f ca="1">IF(ISERROR(VLOOKUP(VLOOKUP($A596, 'E4 TB Allocation Details'!$A$18:$L$205, MATCH("Demand ID", 'E4 TB Allocation Details'!$A$18:$L$18, 0),FALSE), 'E2 Allocators'!$B$15:$W$361, MATCH(S$17, 'E2 Allocators'!$B$15:$W$15, 0),FALSE)), 0, VLOOKUP(VLOOKUP($A596, 'E4 TB Allocation Details'!$A$18:$L$205, MATCH("Demand ID", 'E4 TB Allocation Details'!$A$18:$L$18, 0),FALSE), 'E2 Allocators'!$B$15:$W$361, MATCH(S$17, 'E2 Allocators'!$B$15:$W$15, 0),FALSE))</f>
        <v>0</v>
      </c>
      <c r="T596" s="1335">
        <f ca="1">IF(ISERROR(VLOOKUP(VLOOKUP($A596, 'E4 TB Allocation Details'!$A$18:$L$205, MATCH("Demand ID", 'E4 TB Allocation Details'!$A$18:$L$18, 0),FALSE), 'E2 Allocators'!$B$15:$W$361, MATCH(T$17, 'E2 Allocators'!$B$15:$W$15, 0),FALSE)), 0, VLOOKUP(VLOOKUP($A596, 'E4 TB Allocation Details'!$A$18:$L$205, MATCH("Demand ID", 'E4 TB Allocation Details'!$A$18:$L$18, 0),FALSE), 'E2 Allocators'!$B$15:$W$361, MATCH(T$17, 'E2 Allocators'!$B$15:$W$15, 0),FALSE))</f>
        <v>0</v>
      </c>
      <c r="U596" s="1335">
        <f ca="1">IF(ISERROR(VLOOKUP(VLOOKUP($A596, 'E4 TB Allocation Details'!$A$18:$L$205, MATCH("Demand ID", 'E4 TB Allocation Details'!$A$18:$L$18, 0),FALSE), 'E2 Allocators'!$B$15:$W$361, MATCH(U$17, 'E2 Allocators'!$B$15:$W$15, 0),FALSE)), 0, VLOOKUP(VLOOKUP($A596, 'E4 TB Allocation Details'!$A$18:$L$205, MATCH("Demand ID", 'E4 TB Allocation Details'!$A$18:$L$18, 0),FALSE), 'E2 Allocators'!$B$15:$W$361, MATCH(U$17, 'E2 Allocators'!$B$15:$W$15, 0),FALSE))</f>
        <v>0</v>
      </c>
      <c r="V596" s="1335">
        <f ca="1">IF(ISERROR(VLOOKUP(VLOOKUP($A596, 'E4 TB Allocation Details'!$A$18:$L$205, MATCH("Demand ID", 'E4 TB Allocation Details'!$A$18:$L$18, 0),FALSE), 'E2 Allocators'!$B$15:$W$361, MATCH(V$17, 'E2 Allocators'!$B$15:$W$15, 0),FALSE)), 0, VLOOKUP(VLOOKUP($A596, 'E4 TB Allocation Details'!$A$18:$L$205, MATCH("Demand ID", 'E4 TB Allocation Details'!$A$18:$L$18, 0),FALSE), 'E2 Allocators'!$B$15:$W$361, MATCH(V$17, 'E2 Allocators'!$B$15:$W$15, 0),FALSE))</f>
        <v>0</v>
      </c>
      <c r="W596" s="1335">
        <f ca="1">IF(ISERROR(VLOOKUP(VLOOKUP($A596, 'E4 TB Allocation Details'!$A$18:$L$205, MATCH("Demand ID", 'E4 TB Allocation Details'!$A$18:$L$18, 0),FALSE), 'E2 Allocators'!$B$15:$W$361, MATCH(W$17, 'E2 Allocators'!$B$15:$W$15, 0),FALSE)), 0, VLOOKUP(VLOOKUP($A596, 'E4 TB Allocation Details'!$A$18:$L$205, MATCH("Demand ID", 'E4 TB Allocation Details'!$A$18:$L$18, 0),FALSE), 'E2 Allocators'!$B$15:$W$361, MATCH(W$17, 'E2 Allocators'!$B$15:$W$15, 0),FALSE))</f>
        <v>0</v>
      </c>
      <c r="X596" s="1335">
        <f ca="1">IF(ISERROR(VLOOKUP(VLOOKUP($A596, 'E4 TB Allocation Details'!$A$18:$L$205, MATCH("Demand ID", 'E4 TB Allocation Details'!$A$18:$L$18, 0),FALSE), 'E2 Allocators'!$B$15:$W$361, MATCH(X$17, 'E2 Allocators'!$B$15:$W$15, 0),FALSE)), 0, VLOOKUP(VLOOKUP($A596, 'E4 TB Allocation Details'!$A$18:$L$205, MATCH("Demand ID", 'E4 TB Allocation Details'!$A$18:$L$18, 0),FALSE), 'E2 Allocators'!$B$15:$W$361, MATCH(X$17, 'E2 Allocators'!$B$15:$W$15, 0),FALSE))</f>
        <v>0</v>
      </c>
      <c r="Y596" s="1335">
        <f ca="1">IF(ISERROR(VLOOKUP(VLOOKUP($A596, 'E4 TB Allocation Details'!$A$18:$L$205, MATCH("Demand ID", 'E4 TB Allocation Details'!$A$18:$L$18, 0),FALSE), 'E2 Allocators'!$B$15:$W$361, MATCH(Y$17, 'E2 Allocators'!$B$15:$W$15, 0),FALSE)), 0, VLOOKUP(VLOOKUP($A596, 'E4 TB Allocation Details'!$A$18:$L$205, MATCH("Demand ID", 'E4 TB Allocation Details'!$A$18:$L$18, 0),FALSE), 'E2 Allocators'!$B$15:$W$361, MATCH(Y$17, 'E2 Allocators'!$B$15:$W$15, 0),FALSE))</f>
        <v>0</v>
      </c>
      <c r="Z596" s="1335">
        <f ca="1">IF(ISERROR(VLOOKUP(VLOOKUP($A596, 'E4 TB Allocation Details'!$A$18:$L$205, MATCH("Demand ID", 'E4 TB Allocation Details'!$A$18:$L$18, 0),FALSE), 'E2 Allocators'!$B$15:$W$361, MATCH(Z$17, 'E2 Allocators'!$B$15:$W$15, 0),FALSE)), 0, VLOOKUP(VLOOKUP($A596, 'E4 TB Allocation Details'!$A$18:$L$205, MATCH("Demand ID", 'E4 TB Allocation Details'!$A$18:$L$18, 0),FALSE), 'E2 Allocators'!$B$15:$W$361, MATCH(Z$17, 'E2 Allocators'!$B$15:$W$15, 0),FALSE))</f>
        <v>0</v>
      </c>
      <c r="AA596" s="1340">
        <f t="shared" si="925"/>
        <v>0</v>
      </c>
      <c r="AB596" s="1335">
        <f ca="1">IF(ISERROR(VLOOKUP(VLOOKUP($A596, 'E4 TB Allocation Details'!$A$18:$L$205, MATCH("Customer ID", 'E4 TB Allocation Details'!$A$18:$L$18, 0),FALSE), 'E2 Allocators'!$B$15:$W$361, MATCH(AB$17, 'E2 Allocators'!$B$15:$W$15, 0),FALSE)), 0, VLOOKUP(VLOOKUP($A596, 'E4 TB Allocation Details'!$A$18:$L$205, MATCH("Customer ID", 'E4 TB Allocation Details'!$A$18:$L$18, 0),FALSE), 'E2 Allocators'!$B$15:$W$361, MATCH(AB$17, 'E2 Allocators'!$B$15:$W$15, 0),FALSE))</f>
        <v>0</v>
      </c>
      <c r="AC596" s="1335">
        <f ca="1">IF(ISERROR(VLOOKUP(VLOOKUP($A596, 'E4 TB Allocation Details'!$A$18:$L$205, MATCH("Customer ID", 'E4 TB Allocation Details'!$A$18:$L$18, 0),FALSE), 'E2 Allocators'!$B$15:$W$361, MATCH(AC$17, 'E2 Allocators'!$B$15:$W$15, 0),FALSE)), 0, VLOOKUP(VLOOKUP($A596, 'E4 TB Allocation Details'!$A$18:$L$205, MATCH("Customer ID", 'E4 TB Allocation Details'!$A$18:$L$18, 0),FALSE), 'E2 Allocators'!$B$15:$W$361, MATCH(AC$17, 'E2 Allocators'!$B$15:$W$15, 0),FALSE))</f>
        <v>0</v>
      </c>
      <c r="AD596" s="1335">
        <f ca="1">IF(ISERROR(VLOOKUP(VLOOKUP($A596, 'E4 TB Allocation Details'!$A$18:$L$205, MATCH("Customer ID", 'E4 TB Allocation Details'!$A$18:$L$18, 0),FALSE), 'E2 Allocators'!$B$15:$W$361, MATCH(AD$17, 'E2 Allocators'!$B$15:$W$15, 0),FALSE)), 0, VLOOKUP(VLOOKUP($A596, 'E4 TB Allocation Details'!$A$18:$L$205, MATCH("Customer ID", 'E4 TB Allocation Details'!$A$18:$L$18, 0),FALSE), 'E2 Allocators'!$B$15:$W$361, MATCH(AD$17, 'E2 Allocators'!$B$15:$W$15, 0),FALSE))</f>
        <v>0</v>
      </c>
      <c r="AE596" s="1335">
        <f ca="1">IF(ISERROR(VLOOKUP(VLOOKUP($A596, 'E4 TB Allocation Details'!$A$18:$L$205, MATCH("Customer ID", 'E4 TB Allocation Details'!$A$18:$L$18, 0),FALSE), 'E2 Allocators'!$B$15:$W$361, MATCH(AE$17, 'E2 Allocators'!$B$15:$W$15, 0),FALSE)), 0, VLOOKUP(VLOOKUP($A596, 'E4 TB Allocation Details'!$A$18:$L$205, MATCH("Customer ID", 'E4 TB Allocation Details'!$A$18:$L$18, 0),FALSE), 'E2 Allocators'!$B$15:$W$361, MATCH(AE$17, 'E2 Allocators'!$B$15:$W$15, 0),FALSE))</f>
        <v>0</v>
      </c>
      <c r="AF596" s="1335">
        <f ca="1">IF(ISERROR(VLOOKUP(VLOOKUP($A596, 'E4 TB Allocation Details'!$A$18:$L$205, MATCH("Customer ID", 'E4 TB Allocation Details'!$A$18:$L$18, 0),FALSE), 'E2 Allocators'!$B$15:$W$361, MATCH(AF$17, 'E2 Allocators'!$B$15:$W$15, 0),FALSE)), 0, VLOOKUP(VLOOKUP($A596, 'E4 TB Allocation Details'!$A$18:$L$205, MATCH("Customer ID", 'E4 TB Allocation Details'!$A$18:$L$18, 0),FALSE), 'E2 Allocators'!$B$15:$W$361, MATCH(AF$17, 'E2 Allocators'!$B$15:$W$15, 0),FALSE))</f>
        <v>0</v>
      </c>
      <c r="AG596" s="1335">
        <f ca="1">IF(ISERROR(VLOOKUP(VLOOKUP($A596, 'E4 TB Allocation Details'!$A$18:$L$205, MATCH("Customer ID", 'E4 TB Allocation Details'!$A$18:$L$18, 0),FALSE), 'E2 Allocators'!$B$15:$W$361, MATCH(AG$17, 'E2 Allocators'!$B$15:$W$15, 0),FALSE)), 0, VLOOKUP(VLOOKUP($A596, 'E4 TB Allocation Details'!$A$18:$L$205, MATCH("Customer ID", 'E4 TB Allocation Details'!$A$18:$L$18, 0),FALSE), 'E2 Allocators'!$B$15:$W$361, MATCH(AG$17, 'E2 Allocators'!$B$15:$W$15, 0),FALSE))</f>
        <v>0</v>
      </c>
      <c r="AH596" s="1335">
        <f ca="1">IF(ISERROR(VLOOKUP(VLOOKUP($A596, 'E4 TB Allocation Details'!$A$18:$L$205, MATCH("Customer ID", 'E4 TB Allocation Details'!$A$18:$L$18, 0),FALSE), 'E2 Allocators'!$B$15:$W$361, MATCH(AH$17, 'E2 Allocators'!$B$15:$W$15, 0),FALSE)), 0, VLOOKUP(VLOOKUP($A596, 'E4 TB Allocation Details'!$A$18:$L$205, MATCH("Customer ID", 'E4 TB Allocation Details'!$A$18:$L$18, 0),FALSE), 'E2 Allocators'!$B$15:$W$361, MATCH(AH$17, 'E2 Allocators'!$B$15:$W$15, 0),FALSE))</f>
        <v>0</v>
      </c>
      <c r="AI596" s="1335">
        <f ca="1">IF(ISERROR(VLOOKUP(VLOOKUP($A596, 'E4 TB Allocation Details'!$A$18:$L$205, MATCH("Customer ID", 'E4 TB Allocation Details'!$A$18:$L$18, 0),FALSE), 'E2 Allocators'!$B$15:$W$361, MATCH(AI$17, 'E2 Allocators'!$B$15:$W$15, 0),FALSE)), 0, VLOOKUP(VLOOKUP($A596, 'E4 TB Allocation Details'!$A$18:$L$205, MATCH("Customer ID", 'E4 TB Allocation Details'!$A$18:$L$18, 0),FALSE), 'E2 Allocators'!$B$15:$W$361, MATCH(AI$17, 'E2 Allocators'!$B$15:$W$15, 0),FALSE))</f>
        <v>0</v>
      </c>
      <c r="AJ596" s="1335">
        <f ca="1">IF(ISERROR(VLOOKUP(VLOOKUP($A596, 'E4 TB Allocation Details'!$A$18:$L$205, MATCH("Customer ID", 'E4 TB Allocation Details'!$A$18:$L$18, 0),FALSE), 'E2 Allocators'!$B$15:$W$361, MATCH(AJ$17, 'E2 Allocators'!$B$15:$W$15, 0),FALSE)), 0, VLOOKUP(VLOOKUP($A596, 'E4 TB Allocation Details'!$A$18:$L$205, MATCH("Customer ID", 'E4 TB Allocation Details'!$A$18:$L$18, 0),FALSE), 'E2 Allocators'!$B$15:$W$361, MATCH(AJ$17, 'E2 Allocators'!$B$15:$W$15, 0),FALSE))</f>
        <v>0</v>
      </c>
      <c r="AK596" s="1335">
        <f ca="1">IF(ISERROR(VLOOKUP(VLOOKUP($A596, 'E4 TB Allocation Details'!$A$18:$L$205, MATCH("Customer ID", 'E4 TB Allocation Details'!$A$18:$L$18, 0),FALSE), 'E2 Allocators'!$B$15:$W$361, MATCH(AK$17, 'E2 Allocators'!$B$15:$W$15, 0),FALSE)), 0, VLOOKUP(VLOOKUP($A596, 'E4 TB Allocation Details'!$A$18:$L$205, MATCH("Customer ID", 'E4 TB Allocation Details'!$A$18:$L$18, 0),FALSE), 'E2 Allocators'!$B$15:$W$361, MATCH(AK$17, 'E2 Allocators'!$B$15:$W$15, 0),FALSE))</f>
        <v>0</v>
      </c>
      <c r="AL596" s="1335">
        <f ca="1">IF(ISERROR(VLOOKUP(VLOOKUP($A596, 'E4 TB Allocation Details'!$A$18:$L$205, MATCH("Customer ID", 'E4 TB Allocation Details'!$A$18:$L$18, 0),FALSE), 'E2 Allocators'!$B$15:$W$361, MATCH(AL$17, 'E2 Allocators'!$B$15:$W$15, 0),FALSE)), 0, VLOOKUP(VLOOKUP($A596, 'E4 TB Allocation Details'!$A$18:$L$205, MATCH("Customer ID", 'E4 TB Allocation Details'!$A$18:$L$18, 0),FALSE), 'E2 Allocators'!$B$15:$W$361, MATCH(AL$17, 'E2 Allocators'!$B$15:$W$15, 0),FALSE))</f>
        <v>0</v>
      </c>
      <c r="AM596" s="1335">
        <f ca="1">IF(ISERROR(VLOOKUP(VLOOKUP($A596, 'E4 TB Allocation Details'!$A$18:$L$205, MATCH("Customer ID", 'E4 TB Allocation Details'!$A$18:$L$18, 0),FALSE), 'E2 Allocators'!$B$15:$W$361, MATCH(AM$17, 'E2 Allocators'!$B$15:$W$15, 0),FALSE)), 0, VLOOKUP(VLOOKUP($A596, 'E4 TB Allocation Details'!$A$18:$L$205, MATCH("Customer ID", 'E4 TB Allocation Details'!$A$18:$L$18, 0),FALSE), 'E2 Allocators'!$B$15:$W$361, MATCH(AM$17, 'E2 Allocators'!$B$15:$W$15, 0),FALSE))</f>
        <v>0</v>
      </c>
      <c r="AN596" s="1335">
        <f ca="1">IF(ISERROR(VLOOKUP(VLOOKUP($A596, 'E4 TB Allocation Details'!$A$18:$L$205, MATCH("Customer ID", 'E4 TB Allocation Details'!$A$18:$L$18, 0),FALSE), 'E2 Allocators'!$B$15:$W$361, MATCH(AN$17, 'E2 Allocators'!$B$15:$W$15, 0),FALSE)), 0, VLOOKUP(VLOOKUP($A596, 'E4 TB Allocation Details'!$A$18:$L$205, MATCH("Customer ID", 'E4 TB Allocation Details'!$A$18:$L$18, 0),FALSE), 'E2 Allocators'!$B$15:$W$361, MATCH(AN$17, 'E2 Allocators'!$B$15:$W$15, 0),FALSE))</f>
        <v>0</v>
      </c>
      <c r="AO596" s="1335">
        <f ca="1">IF(ISERROR(VLOOKUP(VLOOKUP($A596, 'E4 TB Allocation Details'!$A$18:$L$205, MATCH("Customer ID", 'E4 TB Allocation Details'!$A$18:$L$18, 0),FALSE), 'E2 Allocators'!$B$15:$W$361, MATCH(AO$17, 'E2 Allocators'!$B$15:$W$15, 0),FALSE)), 0, VLOOKUP(VLOOKUP($A596, 'E4 TB Allocation Details'!$A$18:$L$205, MATCH("Customer ID", 'E4 TB Allocation Details'!$A$18:$L$18, 0),FALSE), 'E2 Allocators'!$B$15:$W$361, MATCH(AO$17, 'E2 Allocators'!$B$15:$W$15, 0),FALSE))</f>
        <v>0</v>
      </c>
      <c r="AP596" s="1335">
        <f ca="1">IF(ISERROR(VLOOKUP(VLOOKUP($A596, 'E4 TB Allocation Details'!$A$18:$L$205, MATCH("Customer ID", 'E4 TB Allocation Details'!$A$18:$L$18, 0),FALSE), 'E2 Allocators'!$B$15:$W$361, MATCH(AP$17, 'E2 Allocators'!$B$15:$W$15, 0),FALSE)), 0, VLOOKUP(VLOOKUP($A596, 'E4 TB Allocation Details'!$A$18:$L$205, MATCH("Customer ID", 'E4 TB Allocation Details'!$A$18:$L$18, 0),FALSE), 'E2 Allocators'!$B$15:$W$361, MATCH(AP$17, 'E2 Allocators'!$B$15:$W$15, 0),FALSE))</f>
        <v>0</v>
      </c>
      <c r="AQ596" s="1335">
        <f ca="1">IF(ISERROR(VLOOKUP(VLOOKUP($A596, 'E4 TB Allocation Details'!$A$18:$L$205, MATCH("Customer ID", 'E4 TB Allocation Details'!$A$18:$L$18, 0),FALSE), 'E2 Allocators'!$B$15:$W$361, MATCH(AQ$17, 'E2 Allocators'!$B$15:$W$15, 0),FALSE)), 0, VLOOKUP(VLOOKUP($A596, 'E4 TB Allocation Details'!$A$18:$L$205, MATCH("Customer ID", 'E4 TB Allocation Details'!$A$18:$L$18, 0),FALSE), 'E2 Allocators'!$B$15:$W$361, MATCH(AQ$17, 'E2 Allocators'!$B$15:$W$15, 0),FALSE))</f>
        <v>0</v>
      </c>
      <c r="AR596" s="1335">
        <f ca="1">IF(ISERROR(VLOOKUP(VLOOKUP($A596, 'E4 TB Allocation Details'!$A$18:$L$205, MATCH("Customer ID", 'E4 TB Allocation Details'!$A$18:$L$18, 0),FALSE), 'E2 Allocators'!$B$15:$W$361, MATCH(AR$17, 'E2 Allocators'!$B$15:$W$15, 0),FALSE)), 0, VLOOKUP(VLOOKUP($A596, 'E4 TB Allocation Details'!$A$18:$L$205, MATCH("Customer ID", 'E4 TB Allocation Details'!$A$18:$L$18, 0),FALSE), 'E2 Allocators'!$B$15:$W$361, MATCH(AR$17, 'E2 Allocators'!$B$15:$W$15, 0),FALSE))</f>
        <v>0</v>
      </c>
      <c r="AS596" s="1335">
        <f ca="1">IF(ISERROR(VLOOKUP(VLOOKUP($A596, 'E4 TB Allocation Details'!$A$18:$L$205, MATCH("Customer ID", 'E4 TB Allocation Details'!$A$18:$L$18, 0),FALSE), 'E2 Allocators'!$B$15:$W$361, MATCH(AS$17, 'E2 Allocators'!$B$15:$W$15, 0),FALSE)), 0, VLOOKUP(VLOOKUP($A596, 'E4 TB Allocation Details'!$A$18:$L$205, MATCH("Customer ID", 'E4 TB Allocation Details'!$A$18:$L$18, 0),FALSE), 'E2 Allocators'!$B$15:$W$361, MATCH(AS$17, 'E2 Allocators'!$B$15:$W$15, 0),FALSE))</f>
        <v>0</v>
      </c>
      <c r="AT596" s="1335">
        <f ca="1">IF(ISERROR(VLOOKUP(VLOOKUP($A596, 'E4 TB Allocation Details'!$A$18:$L$205, MATCH("Customer ID", 'E4 TB Allocation Details'!$A$18:$L$18, 0),FALSE), 'E2 Allocators'!$B$15:$W$361, MATCH(AT$17, 'E2 Allocators'!$B$15:$W$15, 0),FALSE)), 0, VLOOKUP(VLOOKUP($A596, 'E4 TB Allocation Details'!$A$18:$L$205, MATCH("Customer ID", 'E4 TB Allocation Details'!$A$18:$L$18, 0),FALSE), 'E2 Allocators'!$B$15:$W$361, MATCH(AT$17, 'E2 Allocators'!$B$15:$W$15, 0),FALSE))</f>
        <v>0</v>
      </c>
      <c r="AU596" s="1335">
        <f ca="1">IF(ISERROR(VLOOKUP(VLOOKUP($A596, 'E4 TB Allocation Details'!$A$18:$L$205, MATCH("Customer ID", 'E4 TB Allocation Details'!$A$18:$L$18, 0),FALSE), 'E2 Allocators'!$B$15:$W$361, MATCH(AU$17, 'E2 Allocators'!$B$15:$W$15, 0),FALSE)), 0, VLOOKUP(VLOOKUP($A596, 'E4 TB Allocation Details'!$A$18:$L$205, MATCH("Customer ID", 'E4 TB Allocation Details'!$A$18:$L$18, 0),FALSE), 'E2 Allocators'!$B$15:$W$361, MATCH(AU$17, 'E2 Allocators'!$B$15:$W$15, 0),FALSE))</f>
        <v>0</v>
      </c>
      <c r="AV596" s="1340">
        <f t="shared" si="926"/>
        <v>0</v>
      </c>
      <c r="AW596" s="1337"/>
      <c r="AX596" s="1337"/>
      <c r="AY596" s="1337"/>
      <c r="AZ596" s="1337"/>
      <c r="BA596" s="1337"/>
      <c r="BB596" s="1337"/>
      <c r="BC596" s="1337"/>
      <c r="BD596" s="1337"/>
      <c r="BE596" s="1337"/>
      <c r="BF596" s="1337"/>
      <c r="BG596" s="1337"/>
      <c r="BH596" s="1337"/>
      <c r="BI596" s="1337"/>
      <c r="BJ596" s="1337"/>
      <c r="BK596" s="1337"/>
      <c r="BL596" s="1337"/>
      <c r="BM596" s="1337"/>
      <c r="BN596" s="1337"/>
      <c r="BO596" s="1337"/>
      <c r="BP596" s="1337"/>
      <c r="BQ596" s="1338"/>
    </row>
    <row r="597" spans="1:69" s="259" customFormat="1" ht="12.75">
      <c r="A597" s="1339" t="s">
        <v>133</v>
      </c>
      <c r="B597" s="1332" t="s">
        <v>1398</v>
      </c>
      <c r="C597" s="1333">
        <v>1</v>
      </c>
      <c r="D597" s="1334">
        <f t="shared" si="923"/>
        <v>1</v>
      </c>
      <c r="E597" s="1334">
        <f ca="1">VLOOKUP($A597,'E1 Categorization'!$A$35:$E$114,5,FALSE)</f>
        <v>0</v>
      </c>
      <c r="F597" s="1334">
        <f t="shared" si="924"/>
        <v>1</v>
      </c>
      <c r="G597" s="1335">
        <f ca="1">IF(ISERROR(VLOOKUP(VLOOKUP($A597, 'E4 TB Allocation Details'!$A$18:$L$205, MATCH("Demand ID", 'E4 TB Allocation Details'!$A$18:$L$18, 0),FALSE), 'E2 Allocators'!$B$15:$W$361, MATCH(G$17, 'E2 Allocators'!$B$15:$W$15, 0),FALSE)), 0, VLOOKUP(VLOOKUP($A597, 'E4 TB Allocation Details'!$A$18:$L$205, MATCH("Demand ID", 'E4 TB Allocation Details'!$A$18:$L$18, 0),FALSE), 'E2 Allocators'!$B$15:$W$361, MATCH(G$17, 'E2 Allocators'!$B$15:$W$15, 0),FALSE))</f>
        <v>0.34459165112689732</v>
      </c>
      <c r="H597" s="1335">
        <f ca="1">IF(ISERROR(VLOOKUP(VLOOKUP($A597, 'E4 TB Allocation Details'!$A$18:$L$205, MATCH("Demand ID", 'E4 TB Allocation Details'!$A$18:$L$18, 0),FALSE), 'E2 Allocators'!$B$15:$W$361, MATCH(H$17, 'E2 Allocators'!$B$15:$W$15, 0),FALSE)), 0, VLOOKUP(VLOOKUP($A597, 'E4 TB Allocation Details'!$A$18:$L$205, MATCH("Demand ID", 'E4 TB Allocation Details'!$A$18:$L$18, 0),FALSE), 'E2 Allocators'!$B$15:$W$361, MATCH(H$17, 'E2 Allocators'!$B$15:$W$15, 0),FALSE))</f>
        <v>0.18274904496213709</v>
      </c>
      <c r="I597" s="1335">
        <f ca="1">IF(ISERROR(VLOOKUP(VLOOKUP($A597, 'E4 TB Allocation Details'!$A$18:$L$205, MATCH("Demand ID", 'E4 TB Allocation Details'!$A$18:$L$18, 0),FALSE), 'E2 Allocators'!$B$15:$W$361, MATCH(I$17, 'E2 Allocators'!$B$15:$W$15, 0),FALSE)), 0, VLOOKUP(VLOOKUP($A597, 'E4 TB Allocation Details'!$A$18:$L$205, MATCH("Demand ID", 'E4 TB Allocation Details'!$A$18:$L$18, 0),FALSE), 'E2 Allocators'!$B$15:$W$361, MATCH(I$17, 'E2 Allocators'!$B$15:$W$15, 0),FALSE))</f>
        <v>0.46704948503245464</v>
      </c>
      <c r="J597" s="1335">
        <f ca="1">IF(ISERROR(VLOOKUP(VLOOKUP($A597, 'E4 TB Allocation Details'!$A$18:$L$205, MATCH("Demand ID", 'E4 TB Allocation Details'!$A$18:$L$18, 0),FALSE), 'E2 Allocators'!$B$15:$W$361, MATCH(J$17, 'E2 Allocators'!$B$15:$W$15, 0),FALSE)), 0, VLOOKUP(VLOOKUP($A597, 'E4 TB Allocation Details'!$A$18:$L$205, MATCH("Demand ID", 'E4 TB Allocation Details'!$A$18:$L$18, 0),FALSE), 'E2 Allocators'!$B$15:$W$361, MATCH(J$17, 'E2 Allocators'!$B$15:$W$15, 0),FALSE))</f>
        <v>0</v>
      </c>
      <c r="K597" s="1335">
        <f ca="1">IF(ISERROR(VLOOKUP(VLOOKUP($A597, 'E4 TB Allocation Details'!$A$18:$L$205, MATCH("Demand ID", 'E4 TB Allocation Details'!$A$18:$L$18, 0),FALSE), 'E2 Allocators'!$B$15:$W$361, MATCH(K$17, 'E2 Allocators'!$B$15:$W$15, 0),FALSE)), 0, VLOOKUP(VLOOKUP($A597, 'E4 TB Allocation Details'!$A$18:$L$205, MATCH("Demand ID", 'E4 TB Allocation Details'!$A$18:$L$18, 0),FALSE), 'E2 Allocators'!$B$15:$W$361, MATCH(K$17, 'E2 Allocators'!$B$15:$W$15, 0),FALSE))</f>
        <v>0</v>
      </c>
      <c r="L597" s="1335">
        <f ca="1">IF(ISERROR(VLOOKUP(VLOOKUP($A597, 'E4 TB Allocation Details'!$A$18:$L$205, MATCH("Demand ID", 'E4 TB Allocation Details'!$A$18:$L$18, 0),FALSE), 'E2 Allocators'!$B$15:$W$361, MATCH(L$17, 'E2 Allocators'!$B$15:$W$15, 0),FALSE)), 0, VLOOKUP(VLOOKUP($A597, 'E4 TB Allocation Details'!$A$18:$L$205, MATCH("Demand ID", 'E4 TB Allocation Details'!$A$18:$L$18, 0),FALSE), 'E2 Allocators'!$B$15:$W$361, MATCH(L$17, 'E2 Allocators'!$B$15:$W$15, 0),FALSE))</f>
        <v>0</v>
      </c>
      <c r="M597" s="1335">
        <f ca="1">IF(ISERROR(VLOOKUP(VLOOKUP($A597, 'E4 TB Allocation Details'!$A$18:$L$205, MATCH("Demand ID", 'E4 TB Allocation Details'!$A$18:$L$18, 0),FALSE), 'E2 Allocators'!$B$15:$W$361, MATCH(M$17, 'E2 Allocators'!$B$15:$W$15, 0),FALSE)), 0, VLOOKUP(VLOOKUP($A597, 'E4 TB Allocation Details'!$A$18:$L$205, MATCH("Demand ID", 'E4 TB Allocation Details'!$A$18:$L$18, 0),FALSE), 'E2 Allocators'!$B$15:$W$361, MATCH(M$17, 'E2 Allocators'!$B$15:$W$15, 0),FALSE))</f>
        <v>3.2240916758215737E-3</v>
      </c>
      <c r="N597" s="1335">
        <f ca="1">IF(ISERROR(VLOOKUP(VLOOKUP($A597, 'E4 TB Allocation Details'!$A$18:$L$205, MATCH("Demand ID", 'E4 TB Allocation Details'!$A$18:$L$18, 0),FALSE), 'E2 Allocators'!$B$15:$W$361, MATCH(N$17, 'E2 Allocators'!$B$15:$W$15, 0),FALSE)), 0, VLOOKUP(VLOOKUP($A597, 'E4 TB Allocation Details'!$A$18:$L$205, MATCH("Demand ID", 'E4 TB Allocation Details'!$A$18:$L$18, 0),FALSE), 'E2 Allocators'!$B$15:$W$361, MATCH(N$17, 'E2 Allocators'!$B$15:$W$15, 0),FALSE))</f>
        <v>4.0973454945025334E-4</v>
      </c>
      <c r="O597" s="1335">
        <f ca="1">IF(ISERROR(VLOOKUP(VLOOKUP($A597, 'E4 TB Allocation Details'!$A$18:$L$205, MATCH("Demand ID", 'E4 TB Allocation Details'!$A$18:$L$18, 0),FALSE), 'E2 Allocators'!$B$15:$W$361, MATCH(O$17, 'E2 Allocators'!$B$15:$W$15, 0),FALSE)), 0, VLOOKUP(VLOOKUP($A597, 'E4 TB Allocation Details'!$A$18:$L$205, MATCH("Demand ID", 'E4 TB Allocation Details'!$A$18:$L$18, 0),FALSE), 'E2 Allocators'!$B$15:$W$361, MATCH(O$17, 'E2 Allocators'!$B$15:$W$15, 0),FALSE))</f>
        <v>1.9759926532391093E-3</v>
      </c>
      <c r="P597" s="1335">
        <f ca="1">IF(ISERROR(VLOOKUP(VLOOKUP($A597, 'E4 TB Allocation Details'!$A$18:$L$205, MATCH("Demand ID", 'E4 TB Allocation Details'!$A$18:$L$18, 0),FALSE), 'E2 Allocators'!$B$15:$W$361, MATCH(P$17, 'E2 Allocators'!$B$15:$W$15, 0),FALSE)), 0, VLOOKUP(VLOOKUP($A597, 'E4 TB Allocation Details'!$A$18:$L$205, MATCH("Demand ID", 'E4 TB Allocation Details'!$A$18:$L$18, 0),FALSE), 'E2 Allocators'!$B$15:$W$361, MATCH(P$17, 'E2 Allocators'!$B$15:$W$15, 0),FALSE))</f>
        <v>0</v>
      </c>
      <c r="Q597" s="1335">
        <f ca="1">IF(ISERROR(VLOOKUP(VLOOKUP($A597, 'E4 TB Allocation Details'!$A$18:$L$205, MATCH("Demand ID", 'E4 TB Allocation Details'!$A$18:$L$18, 0),FALSE), 'E2 Allocators'!$B$15:$W$361, MATCH(Q$17, 'E2 Allocators'!$B$15:$W$15, 0),FALSE)), 0, VLOOKUP(VLOOKUP($A597, 'E4 TB Allocation Details'!$A$18:$L$205, MATCH("Demand ID", 'E4 TB Allocation Details'!$A$18:$L$18, 0),FALSE), 'E2 Allocators'!$B$15:$W$361, MATCH(Q$17, 'E2 Allocators'!$B$15:$W$15, 0),FALSE))</f>
        <v>0</v>
      </c>
      <c r="R597" s="1335">
        <f ca="1">IF(ISERROR(VLOOKUP(VLOOKUP($A597, 'E4 TB Allocation Details'!$A$18:$L$205, MATCH("Demand ID", 'E4 TB Allocation Details'!$A$18:$L$18, 0),FALSE), 'E2 Allocators'!$B$15:$W$361, MATCH(R$17, 'E2 Allocators'!$B$15:$W$15, 0),FALSE)), 0, VLOOKUP(VLOOKUP($A597, 'E4 TB Allocation Details'!$A$18:$L$205, MATCH("Demand ID", 'E4 TB Allocation Details'!$A$18:$L$18, 0),FALSE), 'E2 Allocators'!$B$15:$W$361, MATCH(R$17, 'E2 Allocators'!$B$15:$W$15, 0),FALSE))</f>
        <v>0</v>
      </c>
      <c r="S597" s="1335">
        <f ca="1">IF(ISERROR(VLOOKUP(VLOOKUP($A597, 'E4 TB Allocation Details'!$A$18:$L$205, MATCH("Demand ID", 'E4 TB Allocation Details'!$A$18:$L$18, 0),FALSE), 'E2 Allocators'!$B$15:$W$361, MATCH(S$17, 'E2 Allocators'!$B$15:$W$15, 0),FALSE)), 0, VLOOKUP(VLOOKUP($A597, 'E4 TB Allocation Details'!$A$18:$L$205, MATCH("Demand ID", 'E4 TB Allocation Details'!$A$18:$L$18, 0),FALSE), 'E2 Allocators'!$B$15:$W$361, MATCH(S$17, 'E2 Allocators'!$B$15:$W$15, 0),FALSE))</f>
        <v>0</v>
      </c>
      <c r="T597" s="1335">
        <f ca="1">IF(ISERROR(VLOOKUP(VLOOKUP($A597, 'E4 TB Allocation Details'!$A$18:$L$205, MATCH("Demand ID", 'E4 TB Allocation Details'!$A$18:$L$18, 0),FALSE), 'E2 Allocators'!$B$15:$W$361, MATCH(T$17, 'E2 Allocators'!$B$15:$W$15, 0),FALSE)), 0, VLOOKUP(VLOOKUP($A597, 'E4 TB Allocation Details'!$A$18:$L$205, MATCH("Demand ID", 'E4 TB Allocation Details'!$A$18:$L$18, 0),FALSE), 'E2 Allocators'!$B$15:$W$361, MATCH(T$17, 'E2 Allocators'!$B$15:$W$15, 0),FALSE))</f>
        <v>0</v>
      </c>
      <c r="U597" s="1335">
        <f ca="1">IF(ISERROR(VLOOKUP(VLOOKUP($A597, 'E4 TB Allocation Details'!$A$18:$L$205, MATCH("Demand ID", 'E4 TB Allocation Details'!$A$18:$L$18, 0),FALSE), 'E2 Allocators'!$B$15:$W$361, MATCH(U$17, 'E2 Allocators'!$B$15:$W$15, 0),FALSE)), 0, VLOOKUP(VLOOKUP($A597, 'E4 TB Allocation Details'!$A$18:$L$205, MATCH("Demand ID", 'E4 TB Allocation Details'!$A$18:$L$18, 0),FALSE), 'E2 Allocators'!$B$15:$W$361, MATCH(U$17, 'E2 Allocators'!$B$15:$W$15, 0),FALSE))</f>
        <v>0</v>
      </c>
      <c r="V597" s="1335">
        <f ca="1">IF(ISERROR(VLOOKUP(VLOOKUP($A597, 'E4 TB Allocation Details'!$A$18:$L$205, MATCH("Demand ID", 'E4 TB Allocation Details'!$A$18:$L$18, 0),FALSE), 'E2 Allocators'!$B$15:$W$361, MATCH(V$17, 'E2 Allocators'!$B$15:$W$15, 0),FALSE)), 0, VLOOKUP(VLOOKUP($A597, 'E4 TB Allocation Details'!$A$18:$L$205, MATCH("Demand ID", 'E4 TB Allocation Details'!$A$18:$L$18, 0),FALSE), 'E2 Allocators'!$B$15:$W$361, MATCH(V$17, 'E2 Allocators'!$B$15:$W$15, 0),FALSE))</f>
        <v>0</v>
      </c>
      <c r="W597" s="1335">
        <f ca="1">IF(ISERROR(VLOOKUP(VLOOKUP($A597, 'E4 TB Allocation Details'!$A$18:$L$205, MATCH("Demand ID", 'E4 TB Allocation Details'!$A$18:$L$18, 0),FALSE), 'E2 Allocators'!$B$15:$W$361, MATCH(W$17, 'E2 Allocators'!$B$15:$W$15, 0),FALSE)), 0, VLOOKUP(VLOOKUP($A597, 'E4 TB Allocation Details'!$A$18:$L$205, MATCH("Demand ID", 'E4 TB Allocation Details'!$A$18:$L$18, 0),FALSE), 'E2 Allocators'!$B$15:$W$361, MATCH(W$17, 'E2 Allocators'!$B$15:$W$15, 0),FALSE))</f>
        <v>0</v>
      </c>
      <c r="X597" s="1335">
        <f ca="1">IF(ISERROR(VLOOKUP(VLOOKUP($A597, 'E4 TB Allocation Details'!$A$18:$L$205, MATCH("Demand ID", 'E4 TB Allocation Details'!$A$18:$L$18, 0),FALSE), 'E2 Allocators'!$B$15:$W$361, MATCH(X$17, 'E2 Allocators'!$B$15:$W$15, 0),FALSE)), 0, VLOOKUP(VLOOKUP($A597, 'E4 TB Allocation Details'!$A$18:$L$205, MATCH("Demand ID", 'E4 TB Allocation Details'!$A$18:$L$18, 0),FALSE), 'E2 Allocators'!$B$15:$W$361, MATCH(X$17, 'E2 Allocators'!$B$15:$W$15, 0),FALSE))</f>
        <v>0</v>
      </c>
      <c r="Y597" s="1335">
        <f ca="1">IF(ISERROR(VLOOKUP(VLOOKUP($A597, 'E4 TB Allocation Details'!$A$18:$L$205, MATCH("Demand ID", 'E4 TB Allocation Details'!$A$18:$L$18, 0),FALSE), 'E2 Allocators'!$B$15:$W$361, MATCH(Y$17, 'E2 Allocators'!$B$15:$W$15, 0),FALSE)), 0, VLOOKUP(VLOOKUP($A597, 'E4 TB Allocation Details'!$A$18:$L$205, MATCH("Demand ID", 'E4 TB Allocation Details'!$A$18:$L$18, 0),FALSE), 'E2 Allocators'!$B$15:$W$361, MATCH(Y$17, 'E2 Allocators'!$B$15:$W$15, 0),FALSE))</f>
        <v>0</v>
      </c>
      <c r="Z597" s="1335">
        <f ca="1">IF(ISERROR(VLOOKUP(VLOOKUP($A597, 'E4 TB Allocation Details'!$A$18:$L$205, MATCH("Demand ID", 'E4 TB Allocation Details'!$A$18:$L$18, 0),FALSE), 'E2 Allocators'!$B$15:$W$361, MATCH(Z$17, 'E2 Allocators'!$B$15:$W$15, 0),FALSE)), 0, VLOOKUP(VLOOKUP($A597, 'E4 TB Allocation Details'!$A$18:$L$205, MATCH("Demand ID", 'E4 TB Allocation Details'!$A$18:$L$18, 0),FALSE), 'E2 Allocators'!$B$15:$W$361, MATCH(Z$17, 'E2 Allocators'!$B$15:$W$15, 0),FALSE))</f>
        <v>0</v>
      </c>
      <c r="AA597" s="1340">
        <f t="shared" si="925"/>
        <v>1</v>
      </c>
      <c r="AB597" s="1335">
        <f ca="1">IF(ISERROR(VLOOKUP(VLOOKUP($A597, 'E4 TB Allocation Details'!$A$18:$L$205, MATCH("Customer ID", 'E4 TB Allocation Details'!$A$18:$L$18, 0),FALSE), 'E2 Allocators'!$B$15:$W$361, MATCH(AB$17, 'E2 Allocators'!$B$15:$W$15, 0),FALSE)), 0, VLOOKUP(VLOOKUP($A597, 'E4 TB Allocation Details'!$A$18:$L$205, MATCH("Customer ID", 'E4 TB Allocation Details'!$A$18:$L$18, 0),FALSE), 'E2 Allocators'!$B$15:$W$361, MATCH(AB$17, 'E2 Allocators'!$B$15:$W$15, 0),FALSE))</f>
        <v>0</v>
      </c>
      <c r="AC597" s="1335">
        <f ca="1">IF(ISERROR(VLOOKUP(VLOOKUP($A597, 'E4 TB Allocation Details'!$A$18:$L$205, MATCH("Customer ID", 'E4 TB Allocation Details'!$A$18:$L$18, 0),FALSE), 'E2 Allocators'!$B$15:$W$361, MATCH(AC$17, 'E2 Allocators'!$B$15:$W$15, 0),FALSE)), 0, VLOOKUP(VLOOKUP($A597, 'E4 TB Allocation Details'!$A$18:$L$205, MATCH("Customer ID", 'E4 TB Allocation Details'!$A$18:$L$18, 0),FALSE), 'E2 Allocators'!$B$15:$W$361, MATCH(AC$17, 'E2 Allocators'!$B$15:$W$15, 0),FALSE))</f>
        <v>0</v>
      </c>
      <c r="AD597" s="1335">
        <f ca="1">IF(ISERROR(VLOOKUP(VLOOKUP($A597, 'E4 TB Allocation Details'!$A$18:$L$205, MATCH("Customer ID", 'E4 TB Allocation Details'!$A$18:$L$18, 0),FALSE), 'E2 Allocators'!$B$15:$W$361, MATCH(AD$17, 'E2 Allocators'!$B$15:$W$15, 0),FALSE)), 0, VLOOKUP(VLOOKUP($A597, 'E4 TB Allocation Details'!$A$18:$L$205, MATCH("Customer ID", 'E4 TB Allocation Details'!$A$18:$L$18, 0),FALSE), 'E2 Allocators'!$B$15:$W$361, MATCH(AD$17, 'E2 Allocators'!$B$15:$W$15, 0),FALSE))</f>
        <v>0</v>
      </c>
      <c r="AE597" s="1335">
        <f ca="1">IF(ISERROR(VLOOKUP(VLOOKUP($A597, 'E4 TB Allocation Details'!$A$18:$L$205, MATCH("Customer ID", 'E4 TB Allocation Details'!$A$18:$L$18, 0),FALSE), 'E2 Allocators'!$B$15:$W$361, MATCH(AE$17, 'E2 Allocators'!$B$15:$W$15, 0),FALSE)), 0, VLOOKUP(VLOOKUP($A597, 'E4 TB Allocation Details'!$A$18:$L$205, MATCH("Customer ID", 'E4 TB Allocation Details'!$A$18:$L$18, 0),FALSE), 'E2 Allocators'!$B$15:$W$361, MATCH(AE$17, 'E2 Allocators'!$B$15:$W$15, 0),FALSE))</f>
        <v>0</v>
      </c>
      <c r="AF597" s="1335">
        <f ca="1">IF(ISERROR(VLOOKUP(VLOOKUP($A597, 'E4 TB Allocation Details'!$A$18:$L$205, MATCH("Customer ID", 'E4 TB Allocation Details'!$A$18:$L$18, 0),FALSE), 'E2 Allocators'!$B$15:$W$361, MATCH(AF$17, 'E2 Allocators'!$B$15:$W$15, 0),FALSE)), 0, VLOOKUP(VLOOKUP($A597, 'E4 TB Allocation Details'!$A$18:$L$205, MATCH("Customer ID", 'E4 TB Allocation Details'!$A$18:$L$18, 0),FALSE), 'E2 Allocators'!$B$15:$W$361, MATCH(AF$17, 'E2 Allocators'!$B$15:$W$15, 0),FALSE))</f>
        <v>0</v>
      </c>
      <c r="AG597" s="1335">
        <f ca="1">IF(ISERROR(VLOOKUP(VLOOKUP($A597, 'E4 TB Allocation Details'!$A$18:$L$205, MATCH("Customer ID", 'E4 TB Allocation Details'!$A$18:$L$18, 0),FALSE), 'E2 Allocators'!$B$15:$W$361, MATCH(AG$17, 'E2 Allocators'!$B$15:$W$15, 0),FALSE)), 0, VLOOKUP(VLOOKUP($A597, 'E4 TB Allocation Details'!$A$18:$L$205, MATCH("Customer ID", 'E4 TB Allocation Details'!$A$18:$L$18, 0),FALSE), 'E2 Allocators'!$B$15:$W$361, MATCH(AG$17, 'E2 Allocators'!$B$15:$W$15, 0),FALSE))</f>
        <v>0</v>
      </c>
      <c r="AH597" s="1335">
        <f ca="1">IF(ISERROR(VLOOKUP(VLOOKUP($A597, 'E4 TB Allocation Details'!$A$18:$L$205, MATCH("Customer ID", 'E4 TB Allocation Details'!$A$18:$L$18, 0),FALSE), 'E2 Allocators'!$B$15:$W$361, MATCH(AH$17, 'E2 Allocators'!$B$15:$W$15, 0),FALSE)), 0, VLOOKUP(VLOOKUP($A597, 'E4 TB Allocation Details'!$A$18:$L$205, MATCH("Customer ID", 'E4 TB Allocation Details'!$A$18:$L$18, 0),FALSE), 'E2 Allocators'!$B$15:$W$361, MATCH(AH$17, 'E2 Allocators'!$B$15:$W$15, 0),FALSE))</f>
        <v>0</v>
      </c>
      <c r="AI597" s="1335">
        <f ca="1">IF(ISERROR(VLOOKUP(VLOOKUP($A597, 'E4 TB Allocation Details'!$A$18:$L$205, MATCH("Customer ID", 'E4 TB Allocation Details'!$A$18:$L$18, 0),FALSE), 'E2 Allocators'!$B$15:$W$361, MATCH(AI$17, 'E2 Allocators'!$B$15:$W$15, 0),FALSE)), 0, VLOOKUP(VLOOKUP($A597, 'E4 TB Allocation Details'!$A$18:$L$205, MATCH("Customer ID", 'E4 TB Allocation Details'!$A$18:$L$18, 0),FALSE), 'E2 Allocators'!$B$15:$W$361, MATCH(AI$17, 'E2 Allocators'!$B$15:$W$15, 0),FALSE))</f>
        <v>0</v>
      </c>
      <c r="AJ597" s="1335">
        <f ca="1">IF(ISERROR(VLOOKUP(VLOOKUP($A597, 'E4 TB Allocation Details'!$A$18:$L$205, MATCH("Customer ID", 'E4 TB Allocation Details'!$A$18:$L$18, 0),FALSE), 'E2 Allocators'!$B$15:$W$361, MATCH(AJ$17, 'E2 Allocators'!$B$15:$W$15, 0),FALSE)), 0, VLOOKUP(VLOOKUP($A597, 'E4 TB Allocation Details'!$A$18:$L$205, MATCH("Customer ID", 'E4 TB Allocation Details'!$A$18:$L$18, 0),FALSE), 'E2 Allocators'!$B$15:$W$361, MATCH(AJ$17, 'E2 Allocators'!$B$15:$W$15, 0),FALSE))</f>
        <v>0</v>
      </c>
      <c r="AK597" s="1335">
        <f ca="1">IF(ISERROR(VLOOKUP(VLOOKUP($A597, 'E4 TB Allocation Details'!$A$18:$L$205, MATCH("Customer ID", 'E4 TB Allocation Details'!$A$18:$L$18, 0),FALSE), 'E2 Allocators'!$B$15:$W$361, MATCH(AK$17, 'E2 Allocators'!$B$15:$W$15, 0),FALSE)), 0, VLOOKUP(VLOOKUP($A597, 'E4 TB Allocation Details'!$A$18:$L$205, MATCH("Customer ID", 'E4 TB Allocation Details'!$A$18:$L$18, 0),FALSE), 'E2 Allocators'!$B$15:$W$361, MATCH(AK$17, 'E2 Allocators'!$B$15:$W$15, 0),FALSE))</f>
        <v>0</v>
      </c>
      <c r="AL597" s="1335">
        <f ca="1">IF(ISERROR(VLOOKUP(VLOOKUP($A597, 'E4 TB Allocation Details'!$A$18:$L$205, MATCH("Customer ID", 'E4 TB Allocation Details'!$A$18:$L$18, 0),FALSE), 'E2 Allocators'!$B$15:$W$361, MATCH(AL$17, 'E2 Allocators'!$B$15:$W$15, 0),FALSE)), 0, VLOOKUP(VLOOKUP($A597, 'E4 TB Allocation Details'!$A$18:$L$205, MATCH("Customer ID", 'E4 TB Allocation Details'!$A$18:$L$18, 0),FALSE), 'E2 Allocators'!$B$15:$W$361, MATCH(AL$17, 'E2 Allocators'!$B$15:$W$15, 0),FALSE))</f>
        <v>0</v>
      </c>
      <c r="AM597" s="1335">
        <f ca="1">IF(ISERROR(VLOOKUP(VLOOKUP($A597, 'E4 TB Allocation Details'!$A$18:$L$205, MATCH("Customer ID", 'E4 TB Allocation Details'!$A$18:$L$18, 0),FALSE), 'E2 Allocators'!$B$15:$W$361, MATCH(AM$17, 'E2 Allocators'!$B$15:$W$15, 0),FALSE)), 0, VLOOKUP(VLOOKUP($A597, 'E4 TB Allocation Details'!$A$18:$L$205, MATCH("Customer ID", 'E4 TB Allocation Details'!$A$18:$L$18, 0),FALSE), 'E2 Allocators'!$B$15:$W$361, MATCH(AM$17, 'E2 Allocators'!$B$15:$W$15, 0),FALSE))</f>
        <v>0</v>
      </c>
      <c r="AN597" s="1335">
        <f ca="1">IF(ISERROR(VLOOKUP(VLOOKUP($A597, 'E4 TB Allocation Details'!$A$18:$L$205, MATCH("Customer ID", 'E4 TB Allocation Details'!$A$18:$L$18, 0),FALSE), 'E2 Allocators'!$B$15:$W$361, MATCH(AN$17, 'E2 Allocators'!$B$15:$W$15, 0),FALSE)), 0, VLOOKUP(VLOOKUP($A597, 'E4 TB Allocation Details'!$A$18:$L$205, MATCH("Customer ID", 'E4 TB Allocation Details'!$A$18:$L$18, 0),FALSE), 'E2 Allocators'!$B$15:$W$361, MATCH(AN$17, 'E2 Allocators'!$B$15:$W$15, 0),FALSE))</f>
        <v>0</v>
      </c>
      <c r="AO597" s="1335">
        <f ca="1">IF(ISERROR(VLOOKUP(VLOOKUP($A597, 'E4 TB Allocation Details'!$A$18:$L$205, MATCH("Customer ID", 'E4 TB Allocation Details'!$A$18:$L$18, 0),FALSE), 'E2 Allocators'!$B$15:$W$361, MATCH(AO$17, 'E2 Allocators'!$B$15:$W$15, 0),FALSE)), 0, VLOOKUP(VLOOKUP($A597, 'E4 TB Allocation Details'!$A$18:$L$205, MATCH("Customer ID", 'E4 TB Allocation Details'!$A$18:$L$18, 0),FALSE), 'E2 Allocators'!$B$15:$W$361, MATCH(AO$17, 'E2 Allocators'!$B$15:$W$15, 0),FALSE))</f>
        <v>0</v>
      </c>
      <c r="AP597" s="1335">
        <f ca="1">IF(ISERROR(VLOOKUP(VLOOKUP($A597, 'E4 TB Allocation Details'!$A$18:$L$205, MATCH("Customer ID", 'E4 TB Allocation Details'!$A$18:$L$18, 0),FALSE), 'E2 Allocators'!$B$15:$W$361, MATCH(AP$17, 'E2 Allocators'!$B$15:$W$15, 0),FALSE)), 0, VLOOKUP(VLOOKUP($A597, 'E4 TB Allocation Details'!$A$18:$L$205, MATCH("Customer ID", 'E4 TB Allocation Details'!$A$18:$L$18, 0),FALSE), 'E2 Allocators'!$B$15:$W$361, MATCH(AP$17, 'E2 Allocators'!$B$15:$W$15, 0),FALSE))</f>
        <v>0</v>
      </c>
      <c r="AQ597" s="1335">
        <f ca="1">IF(ISERROR(VLOOKUP(VLOOKUP($A597, 'E4 TB Allocation Details'!$A$18:$L$205, MATCH("Customer ID", 'E4 TB Allocation Details'!$A$18:$L$18, 0),FALSE), 'E2 Allocators'!$B$15:$W$361, MATCH(AQ$17, 'E2 Allocators'!$B$15:$W$15, 0),FALSE)), 0, VLOOKUP(VLOOKUP($A597, 'E4 TB Allocation Details'!$A$18:$L$205, MATCH("Customer ID", 'E4 TB Allocation Details'!$A$18:$L$18, 0),FALSE), 'E2 Allocators'!$B$15:$W$361, MATCH(AQ$17, 'E2 Allocators'!$B$15:$W$15, 0),FALSE))</f>
        <v>0</v>
      </c>
      <c r="AR597" s="1335">
        <f ca="1">IF(ISERROR(VLOOKUP(VLOOKUP($A597, 'E4 TB Allocation Details'!$A$18:$L$205, MATCH("Customer ID", 'E4 TB Allocation Details'!$A$18:$L$18, 0),FALSE), 'E2 Allocators'!$B$15:$W$361, MATCH(AR$17, 'E2 Allocators'!$B$15:$W$15, 0),FALSE)), 0, VLOOKUP(VLOOKUP($A597, 'E4 TB Allocation Details'!$A$18:$L$205, MATCH("Customer ID", 'E4 TB Allocation Details'!$A$18:$L$18, 0),FALSE), 'E2 Allocators'!$B$15:$W$361, MATCH(AR$17, 'E2 Allocators'!$B$15:$W$15, 0),FALSE))</f>
        <v>0</v>
      </c>
      <c r="AS597" s="1335">
        <f ca="1">IF(ISERROR(VLOOKUP(VLOOKUP($A597, 'E4 TB Allocation Details'!$A$18:$L$205, MATCH("Customer ID", 'E4 TB Allocation Details'!$A$18:$L$18, 0),FALSE), 'E2 Allocators'!$B$15:$W$361, MATCH(AS$17, 'E2 Allocators'!$B$15:$W$15, 0),FALSE)), 0, VLOOKUP(VLOOKUP($A597, 'E4 TB Allocation Details'!$A$18:$L$205, MATCH("Customer ID", 'E4 TB Allocation Details'!$A$18:$L$18, 0),FALSE), 'E2 Allocators'!$B$15:$W$361, MATCH(AS$17, 'E2 Allocators'!$B$15:$W$15, 0),FALSE))</f>
        <v>0</v>
      </c>
      <c r="AT597" s="1335">
        <f ca="1">IF(ISERROR(VLOOKUP(VLOOKUP($A597, 'E4 TB Allocation Details'!$A$18:$L$205, MATCH("Customer ID", 'E4 TB Allocation Details'!$A$18:$L$18, 0),FALSE), 'E2 Allocators'!$B$15:$W$361, MATCH(AT$17, 'E2 Allocators'!$B$15:$W$15, 0),FALSE)), 0, VLOOKUP(VLOOKUP($A597, 'E4 TB Allocation Details'!$A$18:$L$205, MATCH("Customer ID", 'E4 TB Allocation Details'!$A$18:$L$18, 0),FALSE), 'E2 Allocators'!$B$15:$W$361, MATCH(AT$17, 'E2 Allocators'!$B$15:$W$15, 0),FALSE))</f>
        <v>0</v>
      </c>
      <c r="AU597" s="1335">
        <f ca="1">IF(ISERROR(VLOOKUP(VLOOKUP($A597, 'E4 TB Allocation Details'!$A$18:$L$205, MATCH("Customer ID", 'E4 TB Allocation Details'!$A$18:$L$18, 0),FALSE), 'E2 Allocators'!$B$15:$W$361, MATCH(AU$17, 'E2 Allocators'!$B$15:$W$15, 0),FALSE)), 0, VLOOKUP(VLOOKUP($A597, 'E4 TB Allocation Details'!$A$18:$L$205, MATCH("Customer ID", 'E4 TB Allocation Details'!$A$18:$L$18, 0),FALSE), 'E2 Allocators'!$B$15:$W$361, MATCH(AU$17, 'E2 Allocators'!$B$15:$W$15, 0),FALSE))</f>
        <v>0</v>
      </c>
      <c r="AV597" s="1340">
        <f t="shared" si="926"/>
        <v>0</v>
      </c>
      <c r="AW597" s="1337"/>
      <c r="AX597" s="1337"/>
      <c r="AY597" s="1337"/>
      <c r="AZ597" s="1337"/>
      <c r="BA597" s="1337"/>
      <c r="BB597" s="1337"/>
      <c r="BC597" s="1337"/>
      <c r="BD597" s="1337"/>
      <c r="BE597" s="1337"/>
      <c r="BF597" s="1337"/>
      <c r="BG597" s="1337"/>
      <c r="BH597" s="1337"/>
      <c r="BI597" s="1337"/>
      <c r="BJ597" s="1337"/>
      <c r="BK597" s="1337"/>
      <c r="BL597" s="1337"/>
      <c r="BM597" s="1337"/>
      <c r="BN597" s="1337"/>
      <c r="BO597" s="1337"/>
      <c r="BP597" s="1337"/>
      <c r="BQ597" s="1338"/>
    </row>
    <row r="598" spans="1:69" s="259" customFormat="1" ht="12.75">
      <c r="A598" s="1339" t="s">
        <v>134</v>
      </c>
      <c r="B598" s="1332" t="s">
        <v>1399</v>
      </c>
      <c r="C598" s="1333">
        <v>1</v>
      </c>
      <c r="D598" s="1334">
        <f t="shared" si="923"/>
        <v>1</v>
      </c>
      <c r="E598" s="1334">
        <f ca="1">VLOOKUP($A598,'E1 Categorization'!$A$35:$E$114,5,FALSE)</f>
        <v>0</v>
      </c>
      <c r="F598" s="1334">
        <f t="shared" si="924"/>
        <v>1</v>
      </c>
      <c r="G598" s="1335">
        <f ca="1">IF(ISERROR(VLOOKUP(VLOOKUP($A598, 'E4 TB Allocation Details'!$A$18:$L$205, MATCH("Demand ID", 'E4 TB Allocation Details'!$A$18:$L$18, 0),FALSE), 'E2 Allocators'!$B$15:$W$361, MATCH(G$17, 'E2 Allocators'!$B$15:$W$15, 0),FALSE)), 0, VLOOKUP(VLOOKUP($A598, 'E4 TB Allocation Details'!$A$18:$L$205, MATCH("Demand ID", 'E4 TB Allocation Details'!$A$18:$L$18, 0),FALSE), 'E2 Allocators'!$B$15:$W$361, MATCH(G$17, 'E2 Allocators'!$B$15:$W$15, 0),FALSE))</f>
        <v>0.34459165112689732</v>
      </c>
      <c r="H598" s="1335">
        <f ca="1">IF(ISERROR(VLOOKUP(VLOOKUP($A598, 'E4 TB Allocation Details'!$A$18:$L$205, MATCH("Demand ID", 'E4 TB Allocation Details'!$A$18:$L$18, 0),FALSE), 'E2 Allocators'!$B$15:$W$361, MATCH(H$17, 'E2 Allocators'!$B$15:$W$15, 0),FALSE)), 0, VLOOKUP(VLOOKUP($A598, 'E4 TB Allocation Details'!$A$18:$L$205, MATCH("Demand ID", 'E4 TB Allocation Details'!$A$18:$L$18, 0),FALSE), 'E2 Allocators'!$B$15:$W$361, MATCH(H$17, 'E2 Allocators'!$B$15:$W$15, 0),FALSE))</f>
        <v>0.18274904496213709</v>
      </c>
      <c r="I598" s="1335">
        <f ca="1">IF(ISERROR(VLOOKUP(VLOOKUP($A598, 'E4 TB Allocation Details'!$A$18:$L$205, MATCH("Demand ID", 'E4 TB Allocation Details'!$A$18:$L$18, 0),FALSE), 'E2 Allocators'!$B$15:$W$361, MATCH(I$17, 'E2 Allocators'!$B$15:$W$15, 0),FALSE)), 0, VLOOKUP(VLOOKUP($A598, 'E4 TB Allocation Details'!$A$18:$L$205, MATCH("Demand ID", 'E4 TB Allocation Details'!$A$18:$L$18, 0),FALSE), 'E2 Allocators'!$B$15:$W$361, MATCH(I$17, 'E2 Allocators'!$B$15:$W$15, 0),FALSE))</f>
        <v>0.46704948503245464</v>
      </c>
      <c r="J598" s="1335">
        <f ca="1">IF(ISERROR(VLOOKUP(VLOOKUP($A598, 'E4 TB Allocation Details'!$A$18:$L$205, MATCH("Demand ID", 'E4 TB Allocation Details'!$A$18:$L$18, 0),FALSE), 'E2 Allocators'!$B$15:$W$361, MATCH(J$17, 'E2 Allocators'!$B$15:$W$15, 0),FALSE)), 0, VLOOKUP(VLOOKUP($A598, 'E4 TB Allocation Details'!$A$18:$L$205, MATCH("Demand ID", 'E4 TB Allocation Details'!$A$18:$L$18, 0),FALSE), 'E2 Allocators'!$B$15:$W$361, MATCH(J$17, 'E2 Allocators'!$B$15:$W$15, 0),FALSE))</f>
        <v>0</v>
      </c>
      <c r="K598" s="1335">
        <f ca="1">IF(ISERROR(VLOOKUP(VLOOKUP($A598, 'E4 TB Allocation Details'!$A$18:$L$205, MATCH("Demand ID", 'E4 TB Allocation Details'!$A$18:$L$18, 0),FALSE), 'E2 Allocators'!$B$15:$W$361, MATCH(K$17, 'E2 Allocators'!$B$15:$W$15, 0),FALSE)), 0, VLOOKUP(VLOOKUP($A598, 'E4 TB Allocation Details'!$A$18:$L$205, MATCH("Demand ID", 'E4 TB Allocation Details'!$A$18:$L$18, 0),FALSE), 'E2 Allocators'!$B$15:$W$361, MATCH(K$17, 'E2 Allocators'!$B$15:$W$15, 0),FALSE))</f>
        <v>0</v>
      </c>
      <c r="L598" s="1335">
        <f ca="1">IF(ISERROR(VLOOKUP(VLOOKUP($A598, 'E4 TB Allocation Details'!$A$18:$L$205, MATCH("Demand ID", 'E4 TB Allocation Details'!$A$18:$L$18, 0),FALSE), 'E2 Allocators'!$B$15:$W$361, MATCH(L$17, 'E2 Allocators'!$B$15:$W$15, 0),FALSE)), 0, VLOOKUP(VLOOKUP($A598, 'E4 TB Allocation Details'!$A$18:$L$205, MATCH("Demand ID", 'E4 TB Allocation Details'!$A$18:$L$18, 0),FALSE), 'E2 Allocators'!$B$15:$W$361, MATCH(L$17, 'E2 Allocators'!$B$15:$W$15, 0),FALSE))</f>
        <v>0</v>
      </c>
      <c r="M598" s="1335">
        <f ca="1">IF(ISERROR(VLOOKUP(VLOOKUP($A598, 'E4 TB Allocation Details'!$A$18:$L$205, MATCH("Demand ID", 'E4 TB Allocation Details'!$A$18:$L$18, 0),FALSE), 'E2 Allocators'!$B$15:$W$361, MATCH(M$17, 'E2 Allocators'!$B$15:$W$15, 0),FALSE)), 0, VLOOKUP(VLOOKUP($A598, 'E4 TB Allocation Details'!$A$18:$L$205, MATCH("Demand ID", 'E4 TB Allocation Details'!$A$18:$L$18, 0),FALSE), 'E2 Allocators'!$B$15:$W$361, MATCH(M$17, 'E2 Allocators'!$B$15:$W$15, 0),FALSE))</f>
        <v>3.2240916758215737E-3</v>
      </c>
      <c r="N598" s="1335">
        <f ca="1">IF(ISERROR(VLOOKUP(VLOOKUP($A598, 'E4 TB Allocation Details'!$A$18:$L$205, MATCH("Demand ID", 'E4 TB Allocation Details'!$A$18:$L$18, 0),FALSE), 'E2 Allocators'!$B$15:$W$361, MATCH(N$17, 'E2 Allocators'!$B$15:$W$15, 0),FALSE)), 0, VLOOKUP(VLOOKUP($A598, 'E4 TB Allocation Details'!$A$18:$L$205, MATCH("Demand ID", 'E4 TB Allocation Details'!$A$18:$L$18, 0),FALSE), 'E2 Allocators'!$B$15:$W$361, MATCH(N$17, 'E2 Allocators'!$B$15:$W$15, 0),FALSE))</f>
        <v>4.0973454945025334E-4</v>
      </c>
      <c r="O598" s="1335">
        <f ca="1">IF(ISERROR(VLOOKUP(VLOOKUP($A598, 'E4 TB Allocation Details'!$A$18:$L$205, MATCH("Demand ID", 'E4 TB Allocation Details'!$A$18:$L$18, 0),FALSE), 'E2 Allocators'!$B$15:$W$361, MATCH(O$17, 'E2 Allocators'!$B$15:$W$15, 0),FALSE)), 0, VLOOKUP(VLOOKUP($A598, 'E4 TB Allocation Details'!$A$18:$L$205, MATCH("Demand ID", 'E4 TB Allocation Details'!$A$18:$L$18, 0),FALSE), 'E2 Allocators'!$B$15:$W$361, MATCH(O$17, 'E2 Allocators'!$B$15:$W$15, 0),FALSE))</f>
        <v>1.9759926532391093E-3</v>
      </c>
      <c r="P598" s="1335">
        <f ca="1">IF(ISERROR(VLOOKUP(VLOOKUP($A598, 'E4 TB Allocation Details'!$A$18:$L$205, MATCH("Demand ID", 'E4 TB Allocation Details'!$A$18:$L$18, 0),FALSE), 'E2 Allocators'!$B$15:$W$361, MATCH(P$17, 'E2 Allocators'!$B$15:$W$15, 0),FALSE)), 0, VLOOKUP(VLOOKUP($A598, 'E4 TB Allocation Details'!$A$18:$L$205, MATCH("Demand ID", 'E4 TB Allocation Details'!$A$18:$L$18, 0),FALSE), 'E2 Allocators'!$B$15:$W$361, MATCH(P$17, 'E2 Allocators'!$B$15:$W$15, 0),FALSE))</f>
        <v>0</v>
      </c>
      <c r="Q598" s="1335">
        <f ca="1">IF(ISERROR(VLOOKUP(VLOOKUP($A598, 'E4 TB Allocation Details'!$A$18:$L$205, MATCH("Demand ID", 'E4 TB Allocation Details'!$A$18:$L$18, 0),FALSE), 'E2 Allocators'!$B$15:$W$361, MATCH(Q$17, 'E2 Allocators'!$B$15:$W$15, 0),FALSE)), 0, VLOOKUP(VLOOKUP($A598, 'E4 TB Allocation Details'!$A$18:$L$205, MATCH("Demand ID", 'E4 TB Allocation Details'!$A$18:$L$18, 0),FALSE), 'E2 Allocators'!$B$15:$W$361, MATCH(Q$17, 'E2 Allocators'!$B$15:$W$15, 0),FALSE))</f>
        <v>0</v>
      </c>
      <c r="R598" s="1335">
        <f ca="1">IF(ISERROR(VLOOKUP(VLOOKUP($A598, 'E4 TB Allocation Details'!$A$18:$L$205, MATCH("Demand ID", 'E4 TB Allocation Details'!$A$18:$L$18, 0),FALSE), 'E2 Allocators'!$B$15:$W$361, MATCH(R$17, 'E2 Allocators'!$B$15:$W$15, 0),FALSE)), 0, VLOOKUP(VLOOKUP($A598, 'E4 TB Allocation Details'!$A$18:$L$205, MATCH("Demand ID", 'E4 TB Allocation Details'!$A$18:$L$18, 0),FALSE), 'E2 Allocators'!$B$15:$W$361, MATCH(R$17, 'E2 Allocators'!$B$15:$W$15, 0),FALSE))</f>
        <v>0</v>
      </c>
      <c r="S598" s="1335">
        <f ca="1">IF(ISERROR(VLOOKUP(VLOOKUP($A598, 'E4 TB Allocation Details'!$A$18:$L$205, MATCH("Demand ID", 'E4 TB Allocation Details'!$A$18:$L$18, 0),FALSE), 'E2 Allocators'!$B$15:$W$361, MATCH(S$17, 'E2 Allocators'!$B$15:$W$15, 0),FALSE)), 0, VLOOKUP(VLOOKUP($A598, 'E4 TB Allocation Details'!$A$18:$L$205, MATCH("Demand ID", 'E4 TB Allocation Details'!$A$18:$L$18, 0),FALSE), 'E2 Allocators'!$B$15:$W$361, MATCH(S$17, 'E2 Allocators'!$B$15:$W$15, 0),FALSE))</f>
        <v>0</v>
      </c>
      <c r="T598" s="1335">
        <f ca="1">IF(ISERROR(VLOOKUP(VLOOKUP($A598, 'E4 TB Allocation Details'!$A$18:$L$205, MATCH("Demand ID", 'E4 TB Allocation Details'!$A$18:$L$18, 0),FALSE), 'E2 Allocators'!$B$15:$W$361, MATCH(T$17, 'E2 Allocators'!$B$15:$W$15, 0),FALSE)), 0, VLOOKUP(VLOOKUP($A598, 'E4 TB Allocation Details'!$A$18:$L$205, MATCH("Demand ID", 'E4 TB Allocation Details'!$A$18:$L$18, 0),FALSE), 'E2 Allocators'!$B$15:$W$361, MATCH(T$17, 'E2 Allocators'!$B$15:$W$15, 0),FALSE))</f>
        <v>0</v>
      </c>
      <c r="U598" s="1335">
        <f ca="1">IF(ISERROR(VLOOKUP(VLOOKUP($A598, 'E4 TB Allocation Details'!$A$18:$L$205, MATCH("Demand ID", 'E4 TB Allocation Details'!$A$18:$L$18, 0),FALSE), 'E2 Allocators'!$B$15:$W$361, MATCH(U$17, 'E2 Allocators'!$B$15:$W$15, 0),FALSE)), 0, VLOOKUP(VLOOKUP($A598, 'E4 TB Allocation Details'!$A$18:$L$205, MATCH("Demand ID", 'E4 TB Allocation Details'!$A$18:$L$18, 0),FALSE), 'E2 Allocators'!$B$15:$W$361, MATCH(U$17, 'E2 Allocators'!$B$15:$W$15, 0),FALSE))</f>
        <v>0</v>
      </c>
      <c r="V598" s="1335">
        <f ca="1">IF(ISERROR(VLOOKUP(VLOOKUP($A598, 'E4 TB Allocation Details'!$A$18:$L$205, MATCH("Demand ID", 'E4 TB Allocation Details'!$A$18:$L$18, 0),FALSE), 'E2 Allocators'!$B$15:$W$361, MATCH(V$17, 'E2 Allocators'!$B$15:$W$15, 0),FALSE)), 0, VLOOKUP(VLOOKUP($A598, 'E4 TB Allocation Details'!$A$18:$L$205, MATCH("Demand ID", 'E4 TB Allocation Details'!$A$18:$L$18, 0),FALSE), 'E2 Allocators'!$B$15:$W$361, MATCH(V$17, 'E2 Allocators'!$B$15:$W$15, 0),FALSE))</f>
        <v>0</v>
      </c>
      <c r="W598" s="1335">
        <f ca="1">IF(ISERROR(VLOOKUP(VLOOKUP($A598, 'E4 TB Allocation Details'!$A$18:$L$205, MATCH("Demand ID", 'E4 TB Allocation Details'!$A$18:$L$18, 0),FALSE), 'E2 Allocators'!$B$15:$W$361, MATCH(W$17, 'E2 Allocators'!$B$15:$W$15, 0),FALSE)), 0, VLOOKUP(VLOOKUP($A598, 'E4 TB Allocation Details'!$A$18:$L$205, MATCH("Demand ID", 'E4 TB Allocation Details'!$A$18:$L$18, 0),FALSE), 'E2 Allocators'!$B$15:$W$361, MATCH(W$17, 'E2 Allocators'!$B$15:$W$15, 0),FALSE))</f>
        <v>0</v>
      </c>
      <c r="X598" s="1335">
        <f ca="1">IF(ISERROR(VLOOKUP(VLOOKUP($A598, 'E4 TB Allocation Details'!$A$18:$L$205, MATCH("Demand ID", 'E4 TB Allocation Details'!$A$18:$L$18, 0),FALSE), 'E2 Allocators'!$B$15:$W$361, MATCH(X$17, 'E2 Allocators'!$B$15:$W$15, 0),FALSE)), 0, VLOOKUP(VLOOKUP($A598, 'E4 TB Allocation Details'!$A$18:$L$205, MATCH("Demand ID", 'E4 TB Allocation Details'!$A$18:$L$18, 0),FALSE), 'E2 Allocators'!$B$15:$W$361, MATCH(X$17, 'E2 Allocators'!$B$15:$W$15, 0),FALSE))</f>
        <v>0</v>
      </c>
      <c r="Y598" s="1335">
        <f ca="1">IF(ISERROR(VLOOKUP(VLOOKUP($A598, 'E4 TB Allocation Details'!$A$18:$L$205, MATCH("Demand ID", 'E4 TB Allocation Details'!$A$18:$L$18, 0),FALSE), 'E2 Allocators'!$B$15:$W$361, MATCH(Y$17, 'E2 Allocators'!$B$15:$W$15, 0),FALSE)), 0, VLOOKUP(VLOOKUP($A598, 'E4 TB Allocation Details'!$A$18:$L$205, MATCH("Demand ID", 'E4 TB Allocation Details'!$A$18:$L$18, 0),FALSE), 'E2 Allocators'!$B$15:$W$361, MATCH(Y$17, 'E2 Allocators'!$B$15:$W$15, 0),FALSE))</f>
        <v>0</v>
      </c>
      <c r="Z598" s="1335">
        <f ca="1">IF(ISERROR(VLOOKUP(VLOOKUP($A598, 'E4 TB Allocation Details'!$A$18:$L$205, MATCH("Demand ID", 'E4 TB Allocation Details'!$A$18:$L$18, 0),FALSE), 'E2 Allocators'!$B$15:$W$361, MATCH(Z$17, 'E2 Allocators'!$B$15:$W$15, 0),FALSE)), 0, VLOOKUP(VLOOKUP($A598, 'E4 TB Allocation Details'!$A$18:$L$205, MATCH("Demand ID", 'E4 TB Allocation Details'!$A$18:$L$18, 0),FALSE), 'E2 Allocators'!$B$15:$W$361, MATCH(Z$17, 'E2 Allocators'!$B$15:$W$15, 0),FALSE))</f>
        <v>0</v>
      </c>
      <c r="AA598" s="1340">
        <f t="shared" si="925"/>
        <v>1</v>
      </c>
      <c r="AB598" s="1335">
        <f ca="1">IF(ISERROR(VLOOKUP(VLOOKUP($A598, 'E4 TB Allocation Details'!$A$18:$L$205, MATCH("Customer ID", 'E4 TB Allocation Details'!$A$18:$L$18, 0),FALSE), 'E2 Allocators'!$B$15:$W$361, MATCH(AB$17, 'E2 Allocators'!$B$15:$W$15, 0),FALSE)), 0, VLOOKUP(VLOOKUP($A598, 'E4 TB Allocation Details'!$A$18:$L$205, MATCH("Customer ID", 'E4 TB Allocation Details'!$A$18:$L$18, 0),FALSE), 'E2 Allocators'!$B$15:$W$361, MATCH(AB$17, 'E2 Allocators'!$B$15:$W$15, 0),FALSE))</f>
        <v>0</v>
      </c>
      <c r="AC598" s="1335">
        <f ca="1">IF(ISERROR(VLOOKUP(VLOOKUP($A598, 'E4 TB Allocation Details'!$A$18:$L$205, MATCH("Customer ID", 'E4 TB Allocation Details'!$A$18:$L$18, 0),FALSE), 'E2 Allocators'!$B$15:$W$361, MATCH(AC$17, 'E2 Allocators'!$B$15:$W$15, 0),FALSE)), 0, VLOOKUP(VLOOKUP($A598, 'E4 TB Allocation Details'!$A$18:$L$205, MATCH("Customer ID", 'E4 TB Allocation Details'!$A$18:$L$18, 0),FALSE), 'E2 Allocators'!$B$15:$W$361, MATCH(AC$17, 'E2 Allocators'!$B$15:$W$15, 0),FALSE))</f>
        <v>0</v>
      </c>
      <c r="AD598" s="1335">
        <f ca="1">IF(ISERROR(VLOOKUP(VLOOKUP($A598, 'E4 TB Allocation Details'!$A$18:$L$205, MATCH("Customer ID", 'E4 TB Allocation Details'!$A$18:$L$18, 0),FALSE), 'E2 Allocators'!$B$15:$W$361, MATCH(AD$17, 'E2 Allocators'!$B$15:$W$15, 0),FALSE)), 0, VLOOKUP(VLOOKUP($A598, 'E4 TB Allocation Details'!$A$18:$L$205, MATCH("Customer ID", 'E4 TB Allocation Details'!$A$18:$L$18, 0),FALSE), 'E2 Allocators'!$B$15:$W$361, MATCH(AD$17, 'E2 Allocators'!$B$15:$W$15, 0),FALSE))</f>
        <v>0</v>
      </c>
      <c r="AE598" s="1335">
        <f ca="1">IF(ISERROR(VLOOKUP(VLOOKUP($A598, 'E4 TB Allocation Details'!$A$18:$L$205, MATCH("Customer ID", 'E4 TB Allocation Details'!$A$18:$L$18, 0),FALSE), 'E2 Allocators'!$B$15:$W$361, MATCH(AE$17, 'E2 Allocators'!$B$15:$W$15, 0),FALSE)), 0, VLOOKUP(VLOOKUP($A598, 'E4 TB Allocation Details'!$A$18:$L$205, MATCH("Customer ID", 'E4 TB Allocation Details'!$A$18:$L$18, 0),FALSE), 'E2 Allocators'!$B$15:$W$361, MATCH(AE$17, 'E2 Allocators'!$B$15:$W$15, 0),FALSE))</f>
        <v>0</v>
      </c>
      <c r="AF598" s="1335">
        <f ca="1">IF(ISERROR(VLOOKUP(VLOOKUP($A598, 'E4 TB Allocation Details'!$A$18:$L$205, MATCH("Customer ID", 'E4 TB Allocation Details'!$A$18:$L$18, 0),FALSE), 'E2 Allocators'!$B$15:$W$361, MATCH(AF$17, 'E2 Allocators'!$B$15:$W$15, 0),FALSE)), 0, VLOOKUP(VLOOKUP($A598, 'E4 TB Allocation Details'!$A$18:$L$205, MATCH("Customer ID", 'E4 TB Allocation Details'!$A$18:$L$18, 0),FALSE), 'E2 Allocators'!$B$15:$W$361, MATCH(AF$17, 'E2 Allocators'!$B$15:$W$15, 0),FALSE))</f>
        <v>0</v>
      </c>
      <c r="AG598" s="1335">
        <f ca="1">IF(ISERROR(VLOOKUP(VLOOKUP($A598, 'E4 TB Allocation Details'!$A$18:$L$205, MATCH("Customer ID", 'E4 TB Allocation Details'!$A$18:$L$18, 0),FALSE), 'E2 Allocators'!$B$15:$W$361, MATCH(AG$17, 'E2 Allocators'!$B$15:$W$15, 0),FALSE)), 0, VLOOKUP(VLOOKUP($A598, 'E4 TB Allocation Details'!$A$18:$L$205, MATCH("Customer ID", 'E4 TB Allocation Details'!$A$18:$L$18, 0),FALSE), 'E2 Allocators'!$B$15:$W$361, MATCH(AG$17, 'E2 Allocators'!$B$15:$W$15, 0),FALSE))</f>
        <v>0</v>
      </c>
      <c r="AH598" s="1335">
        <f ca="1">IF(ISERROR(VLOOKUP(VLOOKUP($A598, 'E4 TB Allocation Details'!$A$18:$L$205, MATCH("Customer ID", 'E4 TB Allocation Details'!$A$18:$L$18, 0),FALSE), 'E2 Allocators'!$B$15:$W$361, MATCH(AH$17, 'E2 Allocators'!$B$15:$W$15, 0),FALSE)), 0, VLOOKUP(VLOOKUP($A598, 'E4 TB Allocation Details'!$A$18:$L$205, MATCH("Customer ID", 'E4 TB Allocation Details'!$A$18:$L$18, 0),FALSE), 'E2 Allocators'!$B$15:$W$361, MATCH(AH$17, 'E2 Allocators'!$B$15:$W$15, 0),FALSE))</f>
        <v>0</v>
      </c>
      <c r="AI598" s="1335">
        <f ca="1">IF(ISERROR(VLOOKUP(VLOOKUP($A598, 'E4 TB Allocation Details'!$A$18:$L$205, MATCH("Customer ID", 'E4 TB Allocation Details'!$A$18:$L$18, 0),FALSE), 'E2 Allocators'!$B$15:$W$361, MATCH(AI$17, 'E2 Allocators'!$B$15:$W$15, 0),FALSE)), 0, VLOOKUP(VLOOKUP($A598, 'E4 TB Allocation Details'!$A$18:$L$205, MATCH("Customer ID", 'E4 TB Allocation Details'!$A$18:$L$18, 0),FALSE), 'E2 Allocators'!$B$15:$W$361, MATCH(AI$17, 'E2 Allocators'!$B$15:$W$15, 0),FALSE))</f>
        <v>0</v>
      </c>
      <c r="AJ598" s="1335">
        <f ca="1">IF(ISERROR(VLOOKUP(VLOOKUP($A598, 'E4 TB Allocation Details'!$A$18:$L$205, MATCH("Customer ID", 'E4 TB Allocation Details'!$A$18:$L$18, 0),FALSE), 'E2 Allocators'!$B$15:$W$361, MATCH(AJ$17, 'E2 Allocators'!$B$15:$W$15, 0),FALSE)), 0, VLOOKUP(VLOOKUP($A598, 'E4 TB Allocation Details'!$A$18:$L$205, MATCH("Customer ID", 'E4 TB Allocation Details'!$A$18:$L$18, 0),FALSE), 'E2 Allocators'!$B$15:$W$361, MATCH(AJ$17, 'E2 Allocators'!$B$15:$W$15, 0),FALSE))</f>
        <v>0</v>
      </c>
      <c r="AK598" s="1335">
        <f ca="1">IF(ISERROR(VLOOKUP(VLOOKUP($A598, 'E4 TB Allocation Details'!$A$18:$L$205, MATCH("Customer ID", 'E4 TB Allocation Details'!$A$18:$L$18, 0),FALSE), 'E2 Allocators'!$B$15:$W$361, MATCH(AK$17, 'E2 Allocators'!$B$15:$W$15, 0),FALSE)), 0, VLOOKUP(VLOOKUP($A598, 'E4 TB Allocation Details'!$A$18:$L$205, MATCH("Customer ID", 'E4 TB Allocation Details'!$A$18:$L$18, 0),FALSE), 'E2 Allocators'!$B$15:$W$361, MATCH(AK$17, 'E2 Allocators'!$B$15:$W$15, 0),FALSE))</f>
        <v>0</v>
      </c>
      <c r="AL598" s="1335">
        <f ca="1">IF(ISERROR(VLOOKUP(VLOOKUP($A598, 'E4 TB Allocation Details'!$A$18:$L$205, MATCH("Customer ID", 'E4 TB Allocation Details'!$A$18:$L$18, 0),FALSE), 'E2 Allocators'!$B$15:$W$361, MATCH(AL$17, 'E2 Allocators'!$B$15:$W$15, 0),FALSE)), 0, VLOOKUP(VLOOKUP($A598, 'E4 TB Allocation Details'!$A$18:$L$205, MATCH("Customer ID", 'E4 TB Allocation Details'!$A$18:$L$18, 0),FALSE), 'E2 Allocators'!$B$15:$W$361, MATCH(AL$17, 'E2 Allocators'!$B$15:$W$15, 0),FALSE))</f>
        <v>0</v>
      </c>
      <c r="AM598" s="1335">
        <f ca="1">IF(ISERROR(VLOOKUP(VLOOKUP($A598, 'E4 TB Allocation Details'!$A$18:$L$205, MATCH("Customer ID", 'E4 TB Allocation Details'!$A$18:$L$18, 0),FALSE), 'E2 Allocators'!$B$15:$W$361, MATCH(AM$17, 'E2 Allocators'!$B$15:$W$15, 0),FALSE)), 0, VLOOKUP(VLOOKUP($A598, 'E4 TB Allocation Details'!$A$18:$L$205, MATCH("Customer ID", 'E4 TB Allocation Details'!$A$18:$L$18, 0),FALSE), 'E2 Allocators'!$B$15:$W$361, MATCH(AM$17, 'E2 Allocators'!$B$15:$W$15, 0),FALSE))</f>
        <v>0</v>
      </c>
      <c r="AN598" s="1335">
        <f ca="1">IF(ISERROR(VLOOKUP(VLOOKUP($A598, 'E4 TB Allocation Details'!$A$18:$L$205, MATCH("Customer ID", 'E4 TB Allocation Details'!$A$18:$L$18, 0),FALSE), 'E2 Allocators'!$B$15:$W$361, MATCH(AN$17, 'E2 Allocators'!$B$15:$W$15, 0),FALSE)), 0, VLOOKUP(VLOOKUP($A598, 'E4 TB Allocation Details'!$A$18:$L$205, MATCH("Customer ID", 'E4 TB Allocation Details'!$A$18:$L$18, 0),FALSE), 'E2 Allocators'!$B$15:$W$361, MATCH(AN$17, 'E2 Allocators'!$B$15:$W$15, 0),FALSE))</f>
        <v>0</v>
      </c>
      <c r="AO598" s="1335">
        <f ca="1">IF(ISERROR(VLOOKUP(VLOOKUP($A598, 'E4 TB Allocation Details'!$A$18:$L$205, MATCH("Customer ID", 'E4 TB Allocation Details'!$A$18:$L$18, 0),FALSE), 'E2 Allocators'!$B$15:$W$361, MATCH(AO$17, 'E2 Allocators'!$B$15:$W$15, 0),FALSE)), 0, VLOOKUP(VLOOKUP($A598, 'E4 TB Allocation Details'!$A$18:$L$205, MATCH("Customer ID", 'E4 TB Allocation Details'!$A$18:$L$18, 0),FALSE), 'E2 Allocators'!$B$15:$W$361, MATCH(AO$17, 'E2 Allocators'!$B$15:$W$15, 0),FALSE))</f>
        <v>0</v>
      </c>
      <c r="AP598" s="1335">
        <f ca="1">IF(ISERROR(VLOOKUP(VLOOKUP($A598, 'E4 TB Allocation Details'!$A$18:$L$205, MATCH("Customer ID", 'E4 TB Allocation Details'!$A$18:$L$18, 0),FALSE), 'E2 Allocators'!$B$15:$W$361, MATCH(AP$17, 'E2 Allocators'!$B$15:$W$15, 0),FALSE)), 0, VLOOKUP(VLOOKUP($A598, 'E4 TB Allocation Details'!$A$18:$L$205, MATCH("Customer ID", 'E4 TB Allocation Details'!$A$18:$L$18, 0),FALSE), 'E2 Allocators'!$B$15:$W$361, MATCH(AP$17, 'E2 Allocators'!$B$15:$W$15, 0),FALSE))</f>
        <v>0</v>
      </c>
      <c r="AQ598" s="1335">
        <f ca="1">IF(ISERROR(VLOOKUP(VLOOKUP($A598, 'E4 TB Allocation Details'!$A$18:$L$205, MATCH("Customer ID", 'E4 TB Allocation Details'!$A$18:$L$18, 0),FALSE), 'E2 Allocators'!$B$15:$W$361, MATCH(AQ$17, 'E2 Allocators'!$B$15:$W$15, 0),FALSE)), 0, VLOOKUP(VLOOKUP($A598, 'E4 TB Allocation Details'!$A$18:$L$205, MATCH("Customer ID", 'E4 TB Allocation Details'!$A$18:$L$18, 0),FALSE), 'E2 Allocators'!$B$15:$W$361, MATCH(AQ$17, 'E2 Allocators'!$B$15:$W$15, 0),FALSE))</f>
        <v>0</v>
      </c>
      <c r="AR598" s="1335">
        <f ca="1">IF(ISERROR(VLOOKUP(VLOOKUP($A598, 'E4 TB Allocation Details'!$A$18:$L$205, MATCH("Customer ID", 'E4 TB Allocation Details'!$A$18:$L$18, 0),FALSE), 'E2 Allocators'!$B$15:$W$361, MATCH(AR$17, 'E2 Allocators'!$B$15:$W$15, 0),FALSE)), 0, VLOOKUP(VLOOKUP($A598, 'E4 TB Allocation Details'!$A$18:$L$205, MATCH("Customer ID", 'E4 TB Allocation Details'!$A$18:$L$18, 0),FALSE), 'E2 Allocators'!$B$15:$W$361, MATCH(AR$17, 'E2 Allocators'!$B$15:$W$15, 0),FALSE))</f>
        <v>0</v>
      </c>
      <c r="AS598" s="1335">
        <f ca="1">IF(ISERROR(VLOOKUP(VLOOKUP($A598, 'E4 TB Allocation Details'!$A$18:$L$205, MATCH("Customer ID", 'E4 TB Allocation Details'!$A$18:$L$18, 0),FALSE), 'E2 Allocators'!$B$15:$W$361, MATCH(AS$17, 'E2 Allocators'!$B$15:$W$15, 0),FALSE)), 0, VLOOKUP(VLOOKUP($A598, 'E4 TB Allocation Details'!$A$18:$L$205, MATCH("Customer ID", 'E4 TB Allocation Details'!$A$18:$L$18, 0),FALSE), 'E2 Allocators'!$B$15:$W$361, MATCH(AS$17, 'E2 Allocators'!$B$15:$W$15, 0),FALSE))</f>
        <v>0</v>
      </c>
      <c r="AT598" s="1335">
        <f ca="1">IF(ISERROR(VLOOKUP(VLOOKUP($A598, 'E4 TB Allocation Details'!$A$18:$L$205, MATCH("Customer ID", 'E4 TB Allocation Details'!$A$18:$L$18, 0),FALSE), 'E2 Allocators'!$B$15:$W$361, MATCH(AT$17, 'E2 Allocators'!$B$15:$W$15, 0),FALSE)), 0, VLOOKUP(VLOOKUP($A598, 'E4 TB Allocation Details'!$A$18:$L$205, MATCH("Customer ID", 'E4 TB Allocation Details'!$A$18:$L$18, 0),FALSE), 'E2 Allocators'!$B$15:$W$361, MATCH(AT$17, 'E2 Allocators'!$B$15:$W$15, 0),FALSE))</f>
        <v>0</v>
      </c>
      <c r="AU598" s="1335">
        <f ca="1">IF(ISERROR(VLOOKUP(VLOOKUP($A598, 'E4 TB Allocation Details'!$A$18:$L$205, MATCH("Customer ID", 'E4 TB Allocation Details'!$A$18:$L$18, 0),FALSE), 'E2 Allocators'!$B$15:$W$361, MATCH(AU$17, 'E2 Allocators'!$B$15:$W$15, 0),FALSE)), 0, VLOOKUP(VLOOKUP($A598, 'E4 TB Allocation Details'!$A$18:$L$205, MATCH("Customer ID", 'E4 TB Allocation Details'!$A$18:$L$18, 0),FALSE), 'E2 Allocators'!$B$15:$W$361, MATCH(AU$17, 'E2 Allocators'!$B$15:$W$15, 0),FALSE))</f>
        <v>0</v>
      </c>
      <c r="AV598" s="1340">
        <f t="shared" si="926"/>
        <v>0</v>
      </c>
      <c r="AW598" s="1337"/>
      <c r="AX598" s="1337"/>
      <c r="AY598" s="1337"/>
      <c r="AZ598" s="1337"/>
      <c r="BA598" s="1337"/>
      <c r="BB598" s="1337"/>
      <c r="BC598" s="1337"/>
      <c r="BD598" s="1337"/>
      <c r="BE598" s="1337"/>
      <c r="BF598" s="1337"/>
      <c r="BG598" s="1337"/>
      <c r="BH598" s="1337"/>
      <c r="BI598" s="1337"/>
      <c r="BJ598" s="1337"/>
      <c r="BK598" s="1337"/>
      <c r="BL598" s="1337"/>
      <c r="BM598" s="1337"/>
      <c r="BN598" s="1337"/>
      <c r="BO598" s="1337"/>
      <c r="BP598" s="1337"/>
      <c r="BQ598" s="1338"/>
    </row>
    <row r="599" spans="1:69" s="259" customFormat="1" ht="12.75">
      <c r="A599" s="1339">
        <v>1810</v>
      </c>
      <c r="B599" s="1332" t="s">
        <v>626</v>
      </c>
      <c r="C599" s="1333"/>
      <c r="D599" s="1334"/>
      <c r="E599" s="1334"/>
      <c r="F599" s="1334"/>
      <c r="G599" s="1335">
        <f ca="1">IF(ISERROR(VLOOKUP(VLOOKUP($A599, 'E4 TB Allocation Details'!$A$18:$L$205, MATCH("Demand ID", 'E4 TB Allocation Details'!$A$18:$L$18, 0),FALSE), 'E2 Allocators'!$B$15:$W$361, MATCH(G$17, 'E2 Allocators'!$B$15:$W$15, 0),FALSE)), 0, VLOOKUP(VLOOKUP($A599, 'E4 TB Allocation Details'!$A$18:$L$205, MATCH("Demand ID", 'E4 TB Allocation Details'!$A$18:$L$18, 0),FALSE), 'E2 Allocators'!$B$15:$W$361, MATCH(G$17, 'E2 Allocators'!$B$15:$W$15, 0),FALSE))</f>
        <v>0</v>
      </c>
      <c r="H599" s="1335">
        <f ca="1">IF(ISERROR(VLOOKUP(VLOOKUP($A599, 'E4 TB Allocation Details'!$A$18:$L$205, MATCH("Demand ID", 'E4 TB Allocation Details'!$A$18:$L$18, 0),FALSE), 'E2 Allocators'!$B$15:$W$361, MATCH(H$17, 'E2 Allocators'!$B$15:$W$15, 0),FALSE)), 0, VLOOKUP(VLOOKUP($A599, 'E4 TB Allocation Details'!$A$18:$L$205, MATCH("Demand ID", 'E4 TB Allocation Details'!$A$18:$L$18, 0),FALSE), 'E2 Allocators'!$B$15:$W$361, MATCH(H$17, 'E2 Allocators'!$B$15:$W$15, 0),FALSE))</f>
        <v>0</v>
      </c>
      <c r="I599" s="1335">
        <f ca="1">IF(ISERROR(VLOOKUP(VLOOKUP($A599, 'E4 TB Allocation Details'!$A$18:$L$205, MATCH("Demand ID", 'E4 TB Allocation Details'!$A$18:$L$18, 0),FALSE), 'E2 Allocators'!$B$15:$W$361, MATCH(I$17, 'E2 Allocators'!$B$15:$W$15, 0),FALSE)), 0, VLOOKUP(VLOOKUP($A599, 'E4 TB Allocation Details'!$A$18:$L$205, MATCH("Demand ID", 'E4 TB Allocation Details'!$A$18:$L$18, 0),FALSE), 'E2 Allocators'!$B$15:$W$361, MATCH(I$17, 'E2 Allocators'!$B$15:$W$15, 0),FALSE))</f>
        <v>0</v>
      </c>
      <c r="J599" s="1335">
        <f ca="1">IF(ISERROR(VLOOKUP(VLOOKUP($A599, 'E4 TB Allocation Details'!$A$18:$L$205, MATCH("Demand ID", 'E4 TB Allocation Details'!$A$18:$L$18, 0),FALSE), 'E2 Allocators'!$B$15:$W$361, MATCH(J$17, 'E2 Allocators'!$B$15:$W$15, 0),FALSE)), 0, VLOOKUP(VLOOKUP($A599, 'E4 TB Allocation Details'!$A$18:$L$205, MATCH("Demand ID", 'E4 TB Allocation Details'!$A$18:$L$18, 0),FALSE), 'E2 Allocators'!$B$15:$W$361, MATCH(J$17, 'E2 Allocators'!$B$15:$W$15, 0),FALSE))</f>
        <v>0</v>
      </c>
      <c r="K599" s="1335">
        <f ca="1">IF(ISERROR(VLOOKUP(VLOOKUP($A599, 'E4 TB Allocation Details'!$A$18:$L$205, MATCH("Demand ID", 'E4 TB Allocation Details'!$A$18:$L$18, 0),FALSE), 'E2 Allocators'!$B$15:$W$361, MATCH(K$17, 'E2 Allocators'!$B$15:$W$15, 0),FALSE)), 0, VLOOKUP(VLOOKUP($A599, 'E4 TB Allocation Details'!$A$18:$L$205, MATCH("Demand ID", 'E4 TB Allocation Details'!$A$18:$L$18, 0),FALSE), 'E2 Allocators'!$B$15:$W$361, MATCH(K$17, 'E2 Allocators'!$B$15:$W$15, 0),FALSE))</f>
        <v>0</v>
      </c>
      <c r="L599" s="1335">
        <f ca="1">IF(ISERROR(VLOOKUP(VLOOKUP($A599, 'E4 TB Allocation Details'!$A$18:$L$205, MATCH("Demand ID", 'E4 TB Allocation Details'!$A$18:$L$18, 0),FALSE), 'E2 Allocators'!$B$15:$W$361, MATCH(L$17, 'E2 Allocators'!$B$15:$W$15, 0),FALSE)), 0, VLOOKUP(VLOOKUP($A599, 'E4 TB Allocation Details'!$A$18:$L$205, MATCH("Demand ID", 'E4 TB Allocation Details'!$A$18:$L$18, 0),FALSE), 'E2 Allocators'!$B$15:$W$361, MATCH(L$17, 'E2 Allocators'!$B$15:$W$15, 0),FALSE))</f>
        <v>0</v>
      </c>
      <c r="M599" s="1335">
        <f ca="1">IF(ISERROR(VLOOKUP(VLOOKUP($A599, 'E4 TB Allocation Details'!$A$18:$L$205, MATCH("Demand ID", 'E4 TB Allocation Details'!$A$18:$L$18, 0),FALSE), 'E2 Allocators'!$B$15:$W$361, MATCH(M$17, 'E2 Allocators'!$B$15:$W$15, 0),FALSE)), 0, VLOOKUP(VLOOKUP($A599, 'E4 TB Allocation Details'!$A$18:$L$205, MATCH("Demand ID", 'E4 TB Allocation Details'!$A$18:$L$18, 0),FALSE), 'E2 Allocators'!$B$15:$W$361, MATCH(M$17, 'E2 Allocators'!$B$15:$W$15, 0),FALSE))</f>
        <v>0</v>
      </c>
      <c r="N599" s="1335">
        <f ca="1">IF(ISERROR(VLOOKUP(VLOOKUP($A599, 'E4 TB Allocation Details'!$A$18:$L$205, MATCH("Demand ID", 'E4 TB Allocation Details'!$A$18:$L$18, 0),FALSE), 'E2 Allocators'!$B$15:$W$361, MATCH(N$17, 'E2 Allocators'!$B$15:$W$15, 0),FALSE)), 0, VLOOKUP(VLOOKUP($A599, 'E4 TB Allocation Details'!$A$18:$L$205, MATCH("Demand ID", 'E4 TB Allocation Details'!$A$18:$L$18, 0),FALSE), 'E2 Allocators'!$B$15:$W$361, MATCH(N$17, 'E2 Allocators'!$B$15:$W$15, 0),FALSE))</f>
        <v>0</v>
      </c>
      <c r="O599" s="1335">
        <f ca="1">IF(ISERROR(VLOOKUP(VLOOKUP($A599, 'E4 TB Allocation Details'!$A$18:$L$205, MATCH("Demand ID", 'E4 TB Allocation Details'!$A$18:$L$18, 0),FALSE), 'E2 Allocators'!$B$15:$W$361, MATCH(O$17, 'E2 Allocators'!$B$15:$W$15, 0),FALSE)), 0, VLOOKUP(VLOOKUP($A599, 'E4 TB Allocation Details'!$A$18:$L$205, MATCH("Demand ID", 'E4 TB Allocation Details'!$A$18:$L$18, 0),FALSE), 'E2 Allocators'!$B$15:$W$361, MATCH(O$17, 'E2 Allocators'!$B$15:$W$15, 0),FALSE))</f>
        <v>0</v>
      </c>
      <c r="P599" s="1335">
        <f ca="1">IF(ISERROR(VLOOKUP(VLOOKUP($A599, 'E4 TB Allocation Details'!$A$18:$L$205, MATCH("Demand ID", 'E4 TB Allocation Details'!$A$18:$L$18, 0),FALSE), 'E2 Allocators'!$B$15:$W$361, MATCH(P$17, 'E2 Allocators'!$B$15:$W$15, 0),FALSE)), 0, VLOOKUP(VLOOKUP($A599, 'E4 TB Allocation Details'!$A$18:$L$205, MATCH("Demand ID", 'E4 TB Allocation Details'!$A$18:$L$18, 0),FALSE), 'E2 Allocators'!$B$15:$W$361, MATCH(P$17, 'E2 Allocators'!$B$15:$W$15, 0),FALSE))</f>
        <v>0</v>
      </c>
      <c r="Q599" s="1335">
        <f ca="1">IF(ISERROR(VLOOKUP(VLOOKUP($A599, 'E4 TB Allocation Details'!$A$18:$L$205, MATCH("Demand ID", 'E4 TB Allocation Details'!$A$18:$L$18, 0),FALSE), 'E2 Allocators'!$B$15:$W$361, MATCH(Q$17, 'E2 Allocators'!$B$15:$W$15, 0),FALSE)), 0, VLOOKUP(VLOOKUP($A599, 'E4 TB Allocation Details'!$A$18:$L$205, MATCH("Demand ID", 'E4 TB Allocation Details'!$A$18:$L$18, 0),FALSE), 'E2 Allocators'!$B$15:$W$361, MATCH(Q$17, 'E2 Allocators'!$B$15:$W$15, 0),FALSE))</f>
        <v>0</v>
      </c>
      <c r="R599" s="1335">
        <f ca="1">IF(ISERROR(VLOOKUP(VLOOKUP($A599, 'E4 TB Allocation Details'!$A$18:$L$205, MATCH("Demand ID", 'E4 TB Allocation Details'!$A$18:$L$18, 0),FALSE), 'E2 Allocators'!$B$15:$W$361, MATCH(R$17, 'E2 Allocators'!$B$15:$W$15, 0),FALSE)), 0, VLOOKUP(VLOOKUP($A599, 'E4 TB Allocation Details'!$A$18:$L$205, MATCH("Demand ID", 'E4 TB Allocation Details'!$A$18:$L$18, 0),FALSE), 'E2 Allocators'!$B$15:$W$361, MATCH(R$17, 'E2 Allocators'!$B$15:$W$15, 0),FALSE))</f>
        <v>0</v>
      </c>
      <c r="S599" s="1335">
        <f ca="1">IF(ISERROR(VLOOKUP(VLOOKUP($A599, 'E4 TB Allocation Details'!$A$18:$L$205, MATCH("Demand ID", 'E4 TB Allocation Details'!$A$18:$L$18, 0),FALSE), 'E2 Allocators'!$B$15:$W$361, MATCH(S$17, 'E2 Allocators'!$B$15:$W$15, 0),FALSE)), 0, VLOOKUP(VLOOKUP($A599, 'E4 TB Allocation Details'!$A$18:$L$205, MATCH("Demand ID", 'E4 TB Allocation Details'!$A$18:$L$18, 0),FALSE), 'E2 Allocators'!$B$15:$W$361, MATCH(S$17, 'E2 Allocators'!$B$15:$W$15, 0),FALSE))</f>
        <v>0</v>
      </c>
      <c r="T599" s="1335">
        <f ca="1">IF(ISERROR(VLOOKUP(VLOOKUP($A599, 'E4 TB Allocation Details'!$A$18:$L$205, MATCH("Demand ID", 'E4 TB Allocation Details'!$A$18:$L$18, 0),FALSE), 'E2 Allocators'!$B$15:$W$361, MATCH(T$17, 'E2 Allocators'!$B$15:$W$15, 0),FALSE)), 0, VLOOKUP(VLOOKUP($A599, 'E4 TB Allocation Details'!$A$18:$L$205, MATCH("Demand ID", 'E4 TB Allocation Details'!$A$18:$L$18, 0),FALSE), 'E2 Allocators'!$B$15:$W$361, MATCH(T$17, 'E2 Allocators'!$B$15:$W$15, 0),FALSE))</f>
        <v>0</v>
      </c>
      <c r="U599" s="1335">
        <f ca="1">IF(ISERROR(VLOOKUP(VLOOKUP($A599, 'E4 TB Allocation Details'!$A$18:$L$205, MATCH("Demand ID", 'E4 TB Allocation Details'!$A$18:$L$18, 0),FALSE), 'E2 Allocators'!$B$15:$W$361, MATCH(U$17, 'E2 Allocators'!$B$15:$W$15, 0),FALSE)), 0, VLOOKUP(VLOOKUP($A599, 'E4 TB Allocation Details'!$A$18:$L$205, MATCH("Demand ID", 'E4 TB Allocation Details'!$A$18:$L$18, 0),FALSE), 'E2 Allocators'!$B$15:$W$361, MATCH(U$17, 'E2 Allocators'!$B$15:$W$15, 0),FALSE))</f>
        <v>0</v>
      </c>
      <c r="V599" s="1335">
        <f ca="1">IF(ISERROR(VLOOKUP(VLOOKUP($A599, 'E4 TB Allocation Details'!$A$18:$L$205, MATCH("Demand ID", 'E4 TB Allocation Details'!$A$18:$L$18, 0),FALSE), 'E2 Allocators'!$B$15:$W$361, MATCH(V$17, 'E2 Allocators'!$B$15:$W$15, 0),FALSE)), 0, VLOOKUP(VLOOKUP($A599, 'E4 TB Allocation Details'!$A$18:$L$205, MATCH("Demand ID", 'E4 TB Allocation Details'!$A$18:$L$18, 0),FALSE), 'E2 Allocators'!$B$15:$W$361, MATCH(V$17, 'E2 Allocators'!$B$15:$W$15, 0),FALSE))</f>
        <v>0</v>
      </c>
      <c r="W599" s="1335">
        <f ca="1">IF(ISERROR(VLOOKUP(VLOOKUP($A599, 'E4 TB Allocation Details'!$A$18:$L$205, MATCH("Demand ID", 'E4 TB Allocation Details'!$A$18:$L$18, 0),FALSE), 'E2 Allocators'!$B$15:$W$361, MATCH(W$17, 'E2 Allocators'!$B$15:$W$15, 0),FALSE)), 0, VLOOKUP(VLOOKUP($A599, 'E4 TB Allocation Details'!$A$18:$L$205, MATCH("Demand ID", 'E4 TB Allocation Details'!$A$18:$L$18, 0),FALSE), 'E2 Allocators'!$B$15:$W$361, MATCH(W$17, 'E2 Allocators'!$B$15:$W$15, 0),FALSE))</f>
        <v>0</v>
      </c>
      <c r="X599" s="1335">
        <f ca="1">IF(ISERROR(VLOOKUP(VLOOKUP($A599, 'E4 TB Allocation Details'!$A$18:$L$205, MATCH("Demand ID", 'E4 TB Allocation Details'!$A$18:$L$18, 0),FALSE), 'E2 Allocators'!$B$15:$W$361, MATCH(X$17, 'E2 Allocators'!$B$15:$W$15, 0),FALSE)), 0, VLOOKUP(VLOOKUP($A599, 'E4 TB Allocation Details'!$A$18:$L$205, MATCH("Demand ID", 'E4 TB Allocation Details'!$A$18:$L$18, 0),FALSE), 'E2 Allocators'!$B$15:$W$361, MATCH(X$17, 'E2 Allocators'!$B$15:$W$15, 0),FALSE))</f>
        <v>0</v>
      </c>
      <c r="Y599" s="1335">
        <f ca="1">IF(ISERROR(VLOOKUP(VLOOKUP($A599, 'E4 TB Allocation Details'!$A$18:$L$205, MATCH("Demand ID", 'E4 TB Allocation Details'!$A$18:$L$18, 0),FALSE), 'E2 Allocators'!$B$15:$W$361, MATCH(Y$17, 'E2 Allocators'!$B$15:$W$15, 0),FALSE)), 0, VLOOKUP(VLOOKUP($A599, 'E4 TB Allocation Details'!$A$18:$L$205, MATCH("Demand ID", 'E4 TB Allocation Details'!$A$18:$L$18, 0),FALSE), 'E2 Allocators'!$B$15:$W$361, MATCH(Y$17, 'E2 Allocators'!$B$15:$W$15, 0),FALSE))</f>
        <v>0</v>
      </c>
      <c r="Z599" s="1335">
        <f ca="1">IF(ISERROR(VLOOKUP(VLOOKUP($A599, 'E4 TB Allocation Details'!$A$18:$L$205, MATCH("Demand ID", 'E4 TB Allocation Details'!$A$18:$L$18, 0),FALSE), 'E2 Allocators'!$B$15:$W$361, MATCH(Z$17, 'E2 Allocators'!$B$15:$W$15, 0),FALSE)), 0, VLOOKUP(VLOOKUP($A599, 'E4 TB Allocation Details'!$A$18:$L$205, MATCH("Demand ID", 'E4 TB Allocation Details'!$A$18:$L$18, 0),FALSE), 'E2 Allocators'!$B$15:$W$361, MATCH(Z$17, 'E2 Allocators'!$B$15:$W$15, 0),FALSE))</f>
        <v>0</v>
      </c>
      <c r="AA599" s="1340">
        <f t="shared" si="925"/>
        <v>0</v>
      </c>
      <c r="AB599" s="1335">
        <f ca="1">IF(ISERROR(VLOOKUP(VLOOKUP($A599, 'E4 TB Allocation Details'!$A$18:$L$205, MATCH("Customer ID", 'E4 TB Allocation Details'!$A$18:$L$18, 0),FALSE), 'E2 Allocators'!$B$15:$W$361, MATCH(AB$17, 'E2 Allocators'!$B$15:$W$15, 0),FALSE)), 0, VLOOKUP(VLOOKUP($A599, 'E4 TB Allocation Details'!$A$18:$L$205, MATCH("Customer ID", 'E4 TB Allocation Details'!$A$18:$L$18, 0),FALSE), 'E2 Allocators'!$B$15:$W$361, MATCH(AB$17, 'E2 Allocators'!$B$15:$W$15, 0),FALSE))</f>
        <v>0</v>
      </c>
      <c r="AC599" s="1335">
        <f ca="1">IF(ISERROR(VLOOKUP(VLOOKUP($A599, 'E4 TB Allocation Details'!$A$18:$L$205, MATCH("Customer ID", 'E4 TB Allocation Details'!$A$18:$L$18, 0),FALSE), 'E2 Allocators'!$B$15:$W$361, MATCH(AC$17, 'E2 Allocators'!$B$15:$W$15, 0),FALSE)), 0, VLOOKUP(VLOOKUP($A599, 'E4 TB Allocation Details'!$A$18:$L$205, MATCH("Customer ID", 'E4 TB Allocation Details'!$A$18:$L$18, 0),FALSE), 'E2 Allocators'!$B$15:$W$361, MATCH(AC$17, 'E2 Allocators'!$B$15:$W$15, 0),FALSE))</f>
        <v>0</v>
      </c>
      <c r="AD599" s="1335">
        <f ca="1">IF(ISERROR(VLOOKUP(VLOOKUP($A599, 'E4 TB Allocation Details'!$A$18:$L$205, MATCH("Customer ID", 'E4 TB Allocation Details'!$A$18:$L$18, 0),FALSE), 'E2 Allocators'!$B$15:$W$361, MATCH(AD$17, 'E2 Allocators'!$B$15:$W$15, 0),FALSE)), 0, VLOOKUP(VLOOKUP($A599, 'E4 TB Allocation Details'!$A$18:$L$205, MATCH("Customer ID", 'E4 TB Allocation Details'!$A$18:$L$18, 0),FALSE), 'E2 Allocators'!$B$15:$W$361, MATCH(AD$17, 'E2 Allocators'!$B$15:$W$15, 0),FALSE))</f>
        <v>0</v>
      </c>
      <c r="AE599" s="1335">
        <f ca="1">IF(ISERROR(VLOOKUP(VLOOKUP($A599, 'E4 TB Allocation Details'!$A$18:$L$205, MATCH("Customer ID", 'E4 TB Allocation Details'!$A$18:$L$18, 0),FALSE), 'E2 Allocators'!$B$15:$W$361, MATCH(AE$17, 'E2 Allocators'!$B$15:$W$15, 0),FALSE)), 0, VLOOKUP(VLOOKUP($A599, 'E4 TB Allocation Details'!$A$18:$L$205, MATCH("Customer ID", 'E4 TB Allocation Details'!$A$18:$L$18, 0),FALSE), 'E2 Allocators'!$B$15:$W$361, MATCH(AE$17, 'E2 Allocators'!$B$15:$W$15, 0),FALSE))</f>
        <v>0</v>
      </c>
      <c r="AF599" s="1335">
        <f ca="1">IF(ISERROR(VLOOKUP(VLOOKUP($A599, 'E4 TB Allocation Details'!$A$18:$L$205, MATCH("Customer ID", 'E4 TB Allocation Details'!$A$18:$L$18, 0),FALSE), 'E2 Allocators'!$B$15:$W$361, MATCH(AF$17, 'E2 Allocators'!$B$15:$W$15, 0),FALSE)), 0, VLOOKUP(VLOOKUP($A599, 'E4 TB Allocation Details'!$A$18:$L$205, MATCH("Customer ID", 'E4 TB Allocation Details'!$A$18:$L$18, 0),FALSE), 'E2 Allocators'!$B$15:$W$361, MATCH(AF$17, 'E2 Allocators'!$B$15:$W$15, 0),FALSE))</f>
        <v>0</v>
      </c>
      <c r="AG599" s="1335">
        <f ca="1">IF(ISERROR(VLOOKUP(VLOOKUP($A599, 'E4 TB Allocation Details'!$A$18:$L$205, MATCH("Customer ID", 'E4 TB Allocation Details'!$A$18:$L$18, 0),FALSE), 'E2 Allocators'!$B$15:$W$361, MATCH(AG$17, 'E2 Allocators'!$B$15:$W$15, 0),FALSE)), 0, VLOOKUP(VLOOKUP($A599, 'E4 TB Allocation Details'!$A$18:$L$205, MATCH("Customer ID", 'E4 TB Allocation Details'!$A$18:$L$18, 0),FALSE), 'E2 Allocators'!$B$15:$W$361, MATCH(AG$17, 'E2 Allocators'!$B$15:$W$15, 0),FALSE))</f>
        <v>0</v>
      </c>
      <c r="AH599" s="1335">
        <f ca="1">IF(ISERROR(VLOOKUP(VLOOKUP($A599, 'E4 TB Allocation Details'!$A$18:$L$205, MATCH("Customer ID", 'E4 TB Allocation Details'!$A$18:$L$18, 0),FALSE), 'E2 Allocators'!$B$15:$W$361, MATCH(AH$17, 'E2 Allocators'!$B$15:$W$15, 0),FALSE)), 0, VLOOKUP(VLOOKUP($A599, 'E4 TB Allocation Details'!$A$18:$L$205, MATCH("Customer ID", 'E4 TB Allocation Details'!$A$18:$L$18, 0),FALSE), 'E2 Allocators'!$B$15:$W$361, MATCH(AH$17, 'E2 Allocators'!$B$15:$W$15, 0),FALSE))</f>
        <v>0</v>
      </c>
      <c r="AI599" s="1335">
        <f ca="1">IF(ISERROR(VLOOKUP(VLOOKUP($A599, 'E4 TB Allocation Details'!$A$18:$L$205, MATCH("Customer ID", 'E4 TB Allocation Details'!$A$18:$L$18, 0),FALSE), 'E2 Allocators'!$B$15:$W$361, MATCH(AI$17, 'E2 Allocators'!$B$15:$W$15, 0),FALSE)), 0, VLOOKUP(VLOOKUP($A599, 'E4 TB Allocation Details'!$A$18:$L$205, MATCH("Customer ID", 'E4 TB Allocation Details'!$A$18:$L$18, 0),FALSE), 'E2 Allocators'!$B$15:$W$361, MATCH(AI$17, 'E2 Allocators'!$B$15:$W$15, 0),FALSE))</f>
        <v>0</v>
      </c>
      <c r="AJ599" s="1335">
        <f ca="1">IF(ISERROR(VLOOKUP(VLOOKUP($A599, 'E4 TB Allocation Details'!$A$18:$L$205, MATCH("Customer ID", 'E4 TB Allocation Details'!$A$18:$L$18, 0),FALSE), 'E2 Allocators'!$B$15:$W$361, MATCH(AJ$17, 'E2 Allocators'!$B$15:$W$15, 0),FALSE)), 0, VLOOKUP(VLOOKUP($A599, 'E4 TB Allocation Details'!$A$18:$L$205, MATCH("Customer ID", 'E4 TB Allocation Details'!$A$18:$L$18, 0),FALSE), 'E2 Allocators'!$B$15:$W$361, MATCH(AJ$17, 'E2 Allocators'!$B$15:$W$15, 0),FALSE))</f>
        <v>0</v>
      </c>
      <c r="AK599" s="1335">
        <f ca="1">IF(ISERROR(VLOOKUP(VLOOKUP($A599, 'E4 TB Allocation Details'!$A$18:$L$205, MATCH("Customer ID", 'E4 TB Allocation Details'!$A$18:$L$18, 0),FALSE), 'E2 Allocators'!$B$15:$W$361, MATCH(AK$17, 'E2 Allocators'!$B$15:$W$15, 0),FALSE)), 0, VLOOKUP(VLOOKUP($A599, 'E4 TB Allocation Details'!$A$18:$L$205, MATCH("Customer ID", 'E4 TB Allocation Details'!$A$18:$L$18, 0),FALSE), 'E2 Allocators'!$B$15:$W$361, MATCH(AK$17, 'E2 Allocators'!$B$15:$W$15, 0),FALSE))</f>
        <v>0</v>
      </c>
      <c r="AL599" s="1335">
        <f ca="1">IF(ISERROR(VLOOKUP(VLOOKUP($A599, 'E4 TB Allocation Details'!$A$18:$L$205, MATCH("Customer ID", 'E4 TB Allocation Details'!$A$18:$L$18, 0),FALSE), 'E2 Allocators'!$B$15:$W$361, MATCH(AL$17, 'E2 Allocators'!$B$15:$W$15, 0),FALSE)), 0, VLOOKUP(VLOOKUP($A599, 'E4 TB Allocation Details'!$A$18:$L$205, MATCH("Customer ID", 'E4 TB Allocation Details'!$A$18:$L$18, 0),FALSE), 'E2 Allocators'!$B$15:$W$361, MATCH(AL$17, 'E2 Allocators'!$B$15:$W$15, 0),FALSE))</f>
        <v>0</v>
      </c>
      <c r="AM599" s="1335">
        <f ca="1">IF(ISERROR(VLOOKUP(VLOOKUP($A599, 'E4 TB Allocation Details'!$A$18:$L$205, MATCH("Customer ID", 'E4 TB Allocation Details'!$A$18:$L$18, 0),FALSE), 'E2 Allocators'!$B$15:$W$361, MATCH(AM$17, 'E2 Allocators'!$B$15:$W$15, 0),FALSE)), 0, VLOOKUP(VLOOKUP($A599, 'E4 TB Allocation Details'!$A$18:$L$205, MATCH("Customer ID", 'E4 TB Allocation Details'!$A$18:$L$18, 0),FALSE), 'E2 Allocators'!$B$15:$W$361, MATCH(AM$17, 'E2 Allocators'!$B$15:$W$15, 0),FALSE))</f>
        <v>0</v>
      </c>
      <c r="AN599" s="1335">
        <f ca="1">IF(ISERROR(VLOOKUP(VLOOKUP($A599, 'E4 TB Allocation Details'!$A$18:$L$205, MATCH("Customer ID", 'E4 TB Allocation Details'!$A$18:$L$18, 0),FALSE), 'E2 Allocators'!$B$15:$W$361, MATCH(AN$17, 'E2 Allocators'!$B$15:$W$15, 0),FALSE)), 0, VLOOKUP(VLOOKUP($A599, 'E4 TB Allocation Details'!$A$18:$L$205, MATCH("Customer ID", 'E4 TB Allocation Details'!$A$18:$L$18, 0),FALSE), 'E2 Allocators'!$B$15:$W$361, MATCH(AN$17, 'E2 Allocators'!$B$15:$W$15, 0),FALSE))</f>
        <v>0</v>
      </c>
      <c r="AO599" s="1335">
        <f ca="1">IF(ISERROR(VLOOKUP(VLOOKUP($A599, 'E4 TB Allocation Details'!$A$18:$L$205, MATCH("Customer ID", 'E4 TB Allocation Details'!$A$18:$L$18, 0),FALSE), 'E2 Allocators'!$B$15:$W$361, MATCH(AO$17, 'E2 Allocators'!$B$15:$W$15, 0),FALSE)), 0, VLOOKUP(VLOOKUP($A599, 'E4 TB Allocation Details'!$A$18:$L$205, MATCH("Customer ID", 'E4 TB Allocation Details'!$A$18:$L$18, 0),FALSE), 'E2 Allocators'!$B$15:$W$361, MATCH(AO$17, 'E2 Allocators'!$B$15:$W$15, 0),FALSE))</f>
        <v>0</v>
      </c>
      <c r="AP599" s="1335">
        <f ca="1">IF(ISERROR(VLOOKUP(VLOOKUP($A599, 'E4 TB Allocation Details'!$A$18:$L$205, MATCH("Customer ID", 'E4 TB Allocation Details'!$A$18:$L$18, 0),FALSE), 'E2 Allocators'!$B$15:$W$361, MATCH(AP$17, 'E2 Allocators'!$B$15:$W$15, 0),FALSE)), 0, VLOOKUP(VLOOKUP($A599, 'E4 TB Allocation Details'!$A$18:$L$205, MATCH("Customer ID", 'E4 TB Allocation Details'!$A$18:$L$18, 0),FALSE), 'E2 Allocators'!$B$15:$W$361, MATCH(AP$17, 'E2 Allocators'!$B$15:$W$15, 0),FALSE))</f>
        <v>0</v>
      </c>
      <c r="AQ599" s="1335">
        <f ca="1">IF(ISERROR(VLOOKUP(VLOOKUP($A599, 'E4 TB Allocation Details'!$A$18:$L$205, MATCH("Customer ID", 'E4 TB Allocation Details'!$A$18:$L$18, 0),FALSE), 'E2 Allocators'!$B$15:$W$361, MATCH(AQ$17, 'E2 Allocators'!$B$15:$W$15, 0),FALSE)), 0, VLOOKUP(VLOOKUP($A599, 'E4 TB Allocation Details'!$A$18:$L$205, MATCH("Customer ID", 'E4 TB Allocation Details'!$A$18:$L$18, 0),FALSE), 'E2 Allocators'!$B$15:$W$361, MATCH(AQ$17, 'E2 Allocators'!$B$15:$W$15, 0),FALSE))</f>
        <v>0</v>
      </c>
      <c r="AR599" s="1335">
        <f ca="1">IF(ISERROR(VLOOKUP(VLOOKUP($A599, 'E4 TB Allocation Details'!$A$18:$L$205, MATCH("Customer ID", 'E4 TB Allocation Details'!$A$18:$L$18, 0),FALSE), 'E2 Allocators'!$B$15:$W$361, MATCH(AR$17, 'E2 Allocators'!$B$15:$W$15, 0),FALSE)), 0, VLOOKUP(VLOOKUP($A599, 'E4 TB Allocation Details'!$A$18:$L$205, MATCH("Customer ID", 'E4 TB Allocation Details'!$A$18:$L$18, 0),FALSE), 'E2 Allocators'!$B$15:$W$361, MATCH(AR$17, 'E2 Allocators'!$B$15:$W$15, 0),FALSE))</f>
        <v>0</v>
      </c>
      <c r="AS599" s="1335">
        <f ca="1">IF(ISERROR(VLOOKUP(VLOOKUP($A599, 'E4 TB Allocation Details'!$A$18:$L$205, MATCH("Customer ID", 'E4 TB Allocation Details'!$A$18:$L$18, 0),FALSE), 'E2 Allocators'!$B$15:$W$361, MATCH(AS$17, 'E2 Allocators'!$B$15:$W$15, 0),FALSE)), 0, VLOOKUP(VLOOKUP($A599, 'E4 TB Allocation Details'!$A$18:$L$205, MATCH("Customer ID", 'E4 TB Allocation Details'!$A$18:$L$18, 0),FALSE), 'E2 Allocators'!$B$15:$W$361, MATCH(AS$17, 'E2 Allocators'!$B$15:$W$15, 0),FALSE))</f>
        <v>0</v>
      </c>
      <c r="AT599" s="1335">
        <f ca="1">IF(ISERROR(VLOOKUP(VLOOKUP($A599, 'E4 TB Allocation Details'!$A$18:$L$205, MATCH("Customer ID", 'E4 TB Allocation Details'!$A$18:$L$18, 0),FALSE), 'E2 Allocators'!$B$15:$W$361, MATCH(AT$17, 'E2 Allocators'!$B$15:$W$15, 0),FALSE)), 0, VLOOKUP(VLOOKUP($A599, 'E4 TB Allocation Details'!$A$18:$L$205, MATCH("Customer ID", 'E4 TB Allocation Details'!$A$18:$L$18, 0),FALSE), 'E2 Allocators'!$B$15:$W$361, MATCH(AT$17, 'E2 Allocators'!$B$15:$W$15, 0),FALSE))</f>
        <v>0</v>
      </c>
      <c r="AU599" s="1335">
        <f ca="1">IF(ISERROR(VLOOKUP(VLOOKUP($A599, 'E4 TB Allocation Details'!$A$18:$L$205, MATCH("Customer ID", 'E4 TB Allocation Details'!$A$18:$L$18, 0),FALSE), 'E2 Allocators'!$B$15:$W$361, MATCH(AU$17, 'E2 Allocators'!$B$15:$W$15, 0),FALSE)), 0, VLOOKUP(VLOOKUP($A599, 'E4 TB Allocation Details'!$A$18:$L$205, MATCH("Customer ID", 'E4 TB Allocation Details'!$A$18:$L$18, 0),FALSE), 'E2 Allocators'!$B$15:$W$361, MATCH(AU$17, 'E2 Allocators'!$B$15:$W$15, 0),FALSE))</f>
        <v>0</v>
      </c>
      <c r="AV599" s="1340">
        <f t="shared" si="926"/>
        <v>0</v>
      </c>
      <c r="AW599" s="1337"/>
      <c r="AX599" s="1337"/>
      <c r="AY599" s="1337"/>
      <c r="AZ599" s="1337"/>
      <c r="BA599" s="1337"/>
      <c r="BB599" s="1337"/>
      <c r="BC599" s="1337"/>
      <c r="BD599" s="1337"/>
      <c r="BE599" s="1337"/>
      <c r="BF599" s="1337"/>
      <c r="BG599" s="1337"/>
      <c r="BH599" s="1337"/>
      <c r="BI599" s="1337"/>
      <c r="BJ599" s="1337"/>
      <c r="BK599" s="1337"/>
      <c r="BL599" s="1337"/>
      <c r="BM599" s="1337"/>
      <c r="BN599" s="1337"/>
      <c r="BO599" s="1337"/>
      <c r="BP599" s="1337"/>
      <c r="BQ599" s="1338"/>
    </row>
    <row r="600" spans="1:69" s="259" customFormat="1" ht="12.75">
      <c r="A600" s="1339" t="s">
        <v>135</v>
      </c>
      <c r="B600" s="1332" t="s">
        <v>1418</v>
      </c>
      <c r="C600" s="1333">
        <v>1</v>
      </c>
      <c r="D600" s="1334">
        <f t="shared" si="923"/>
        <v>1</v>
      </c>
      <c r="E600" s="1334">
        <f ca="1">VLOOKUP($A600,'E1 Categorization'!$A$35:$E$114,5,FALSE)</f>
        <v>0</v>
      </c>
      <c r="F600" s="1334">
        <f t="shared" si="924"/>
        <v>1</v>
      </c>
      <c r="G600" s="1335">
        <f ca="1">IF(ISERROR(VLOOKUP(VLOOKUP($A600, 'E4 TB Allocation Details'!$A$18:$L$205, MATCH("Demand ID", 'E4 TB Allocation Details'!$A$18:$L$18, 0),FALSE), 'E2 Allocators'!$B$15:$W$361, MATCH(G$17, 'E2 Allocators'!$B$15:$W$15, 0),FALSE)), 0, VLOOKUP(VLOOKUP($A600, 'E4 TB Allocation Details'!$A$18:$L$205, MATCH("Demand ID", 'E4 TB Allocation Details'!$A$18:$L$18, 0),FALSE), 'E2 Allocators'!$B$15:$W$361, MATCH(G$17, 'E2 Allocators'!$B$15:$W$15, 0),FALSE))</f>
        <v>0.34459165112689732</v>
      </c>
      <c r="H600" s="1335">
        <f ca="1">IF(ISERROR(VLOOKUP(VLOOKUP($A600, 'E4 TB Allocation Details'!$A$18:$L$205, MATCH("Demand ID", 'E4 TB Allocation Details'!$A$18:$L$18, 0),FALSE), 'E2 Allocators'!$B$15:$W$361, MATCH(H$17, 'E2 Allocators'!$B$15:$W$15, 0),FALSE)), 0, VLOOKUP(VLOOKUP($A600, 'E4 TB Allocation Details'!$A$18:$L$205, MATCH("Demand ID", 'E4 TB Allocation Details'!$A$18:$L$18, 0),FALSE), 'E2 Allocators'!$B$15:$W$361, MATCH(H$17, 'E2 Allocators'!$B$15:$W$15, 0),FALSE))</f>
        <v>0.18274904496213709</v>
      </c>
      <c r="I600" s="1335">
        <f ca="1">IF(ISERROR(VLOOKUP(VLOOKUP($A600, 'E4 TB Allocation Details'!$A$18:$L$205, MATCH("Demand ID", 'E4 TB Allocation Details'!$A$18:$L$18, 0),FALSE), 'E2 Allocators'!$B$15:$W$361, MATCH(I$17, 'E2 Allocators'!$B$15:$W$15, 0),FALSE)), 0, VLOOKUP(VLOOKUP($A600, 'E4 TB Allocation Details'!$A$18:$L$205, MATCH("Demand ID", 'E4 TB Allocation Details'!$A$18:$L$18, 0),FALSE), 'E2 Allocators'!$B$15:$W$361, MATCH(I$17, 'E2 Allocators'!$B$15:$W$15, 0),FALSE))</f>
        <v>0.46704948503245464</v>
      </c>
      <c r="J600" s="1335">
        <f ca="1">IF(ISERROR(VLOOKUP(VLOOKUP($A600, 'E4 TB Allocation Details'!$A$18:$L$205, MATCH("Demand ID", 'E4 TB Allocation Details'!$A$18:$L$18, 0),FALSE), 'E2 Allocators'!$B$15:$W$361, MATCH(J$17, 'E2 Allocators'!$B$15:$W$15, 0),FALSE)), 0, VLOOKUP(VLOOKUP($A600, 'E4 TB Allocation Details'!$A$18:$L$205, MATCH("Demand ID", 'E4 TB Allocation Details'!$A$18:$L$18, 0),FALSE), 'E2 Allocators'!$B$15:$W$361, MATCH(J$17, 'E2 Allocators'!$B$15:$W$15, 0),FALSE))</f>
        <v>0</v>
      </c>
      <c r="K600" s="1335">
        <f ca="1">IF(ISERROR(VLOOKUP(VLOOKUP($A600, 'E4 TB Allocation Details'!$A$18:$L$205, MATCH("Demand ID", 'E4 TB Allocation Details'!$A$18:$L$18, 0),FALSE), 'E2 Allocators'!$B$15:$W$361, MATCH(K$17, 'E2 Allocators'!$B$15:$W$15, 0),FALSE)), 0, VLOOKUP(VLOOKUP($A600, 'E4 TB Allocation Details'!$A$18:$L$205, MATCH("Demand ID", 'E4 TB Allocation Details'!$A$18:$L$18, 0),FALSE), 'E2 Allocators'!$B$15:$W$361, MATCH(K$17, 'E2 Allocators'!$B$15:$W$15, 0),FALSE))</f>
        <v>0</v>
      </c>
      <c r="L600" s="1335">
        <f ca="1">IF(ISERROR(VLOOKUP(VLOOKUP($A600, 'E4 TB Allocation Details'!$A$18:$L$205, MATCH("Demand ID", 'E4 TB Allocation Details'!$A$18:$L$18, 0),FALSE), 'E2 Allocators'!$B$15:$W$361, MATCH(L$17, 'E2 Allocators'!$B$15:$W$15, 0),FALSE)), 0, VLOOKUP(VLOOKUP($A600, 'E4 TB Allocation Details'!$A$18:$L$205, MATCH("Demand ID", 'E4 TB Allocation Details'!$A$18:$L$18, 0),FALSE), 'E2 Allocators'!$B$15:$W$361, MATCH(L$17, 'E2 Allocators'!$B$15:$W$15, 0),FALSE))</f>
        <v>0</v>
      </c>
      <c r="M600" s="1335">
        <f ca="1">IF(ISERROR(VLOOKUP(VLOOKUP($A600, 'E4 TB Allocation Details'!$A$18:$L$205, MATCH("Demand ID", 'E4 TB Allocation Details'!$A$18:$L$18, 0),FALSE), 'E2 Allocators'!$B$15:$W$361, MATCH(M$17, 'E2 Allocators'!$B$15:$W$15, 0),FALSE)), 0, VLOOKUP(VLOOKUP($A600, 'E4 TB Allocation Details'!$A$18:$L$205, MATCH("Demand ID", 'E4 TB Allocation Details'!$A$18:$L$18, 0),FALSE), 'E2 Allocators'!$B$15:$W$361, MATCH(M$17, 'E2 Allocators'!$B$15:$W$15, 0),FALSE))</f>
        <v>3.2240916758215737E-3</v>
      </c>
      <c r="N600" s="1335">
        <f ca="1">IF(ISERROR(VLOOKUP(VLOOKUP($A600, 'E4 TB Allocation Details'!$A$18:$L$205, MATCH("Demand ID", 'E4 TB Allocation Details'!$A$18:$L$18, 0),FALSE), 'E2 Allocators'!$B$15:$W$361, MATCH(N$17, 'E2 Allocators'!$B$15:$W$15, 0),FALSE)), 0, VLOOKUP(VLOOKUP($A600, 'E4 TB Allocation Details'!$A$18:$L$205, MATCH("Demand ID", 'E4 TB Allocation Details'!$A$18:$L$18, 0),FALSE), 'E2 Allocators'!$B$15:$W$361, MATCH(N$17, 'E2 Allocators'!$B$15:$W$15, 0),FALSE))</f>
        <v>4.0973454945025334E-4</v>
      </c>
      <c r="O600" s="1335">
        <f ca="1">IF(ISERROR(VLOOKUP(VLOOKUP($A600, 'E4 TB Allocation Details'!$A$18:$L$205, MATCH("Demand ID", 'E4 TB Allocation Details'!$A$18:$L$18, 0),FALSE), 'E2 Allocators'!$B$15:$W$361, MATCH(O$17, 'E2 Allocators'!$B$15:$W$15, 0),FALSE)), 0, VLOOKUP(VLOOKUP($A600, 'E4 TB Allocation Details'!$A$18:$L$205, MATCH("Demand ID", 'E4 TB Allocation Details'!$A$18:$L$18, 0),FALSE), 'E2 Allocators'!$B$15:$W$361, MATCH(O$17, 'E2 Allocators'!$B$15:$W$15, 0),FALSE))</f>
        <v>1.9759926532391093E-3</v>
      </c>
      <c r="P600" s="1335">
        <f ca="1">IF(ISERROR(VLOOKUP(VLOOKUP($A600, 'E4 TB Allocation Details'!$A$18:$L$205, MATCH("Demand ID", 'E4 TB Allocation Details'!$A$18:$L$18, 0),FALSE), 'E2 Allocators'!$B$15:$W$361, MATCH(P$17, 'E2 Allocators'!$B$15:$W$15, 0),FALSE)), 0, VLOOKUP(VLOOKUP($A600, 'E4 TB Allocation Details'!$A$18:$L$205, MATCH("Demand ID", 'E4 TB Allocation Details'!$A$18:$L$18, 0),FALSE), 'E2 Allocators'!$B$15:$W$361, MATCH(P$17, 'E2 Allocators'!$B$15:$W$15, 0),FALSE))</f>
        <v>0</v>
      </c>
      <c r="Q600" s="1335">
        <f ca="1">IF(ISERROR(VLOOKUP(VLOOKUP($A600, 'E4 TB Allocation Details'!$A$18:$L$205, MATCH("Demand ID", 'E4 TB Allocation Details'!$A$18:$L$18, 0),FALSE), 'E2 Allocators'!$B$15:$W$361, MATCH(Q$17, 'E2 Allocators'!$B$15:$W$15, 0),FALSE)), 0, VLOOKUP(VLOOKUP($A600, 'E4 TB Allocation Details'!$A$18:$L$205, MATCH("Demand ID", 'E4 TB Allocation Details'!$A$18:$L$18, 0),FALSE), 'E2 Allocators'!$B$15:$W$361, MATCH(Q$17, 'E2 Allocators'!$B$15:$W$15, 0),FALSE))</f>
        <v>0</v>
      </c>
      <c r="R600" s="1335">
        <f ca="1">IF(ISERROR(VLOOKUP(VLOOKUP($A600, 'E4 TB Allocation Details'!$A$18:$L$205, MATCH("Demand ID", 'E4 TB Allocation Details'!$A$18:$L$18, 0),FALSE), 'E2 Allocators'!$B$15:$W$361, MATCH(R$17, 'E2 Allocators'!$B$15:$W$15, 0),FALSE)), 0, VLOOKUP(VLOOKUP($A600, 'E4 TB Allocation Details'!$A$18:$L$205, MATCH("Demand ID", 'E4 TB Allocation Details'!$A$18:$L$18, 0),FALSE), 'E2 Allocators'!$B$15:$W$361, MATCH(R$17, 'E2 Allocators'!$B$15:$W$15, 0),FALSE))</f>
        <v>0</v>
      </c>
      <c r="S600" s="1335">
        <f ca="1">IF(ISERROR(VLOOKUP(VLOOKUP($A600, 'E4 TB Allocation Details'!$A$18:$L$205, MATCH("Demand ID", 'E4 TB Allocation Details'!$A$18:$L$18, 0),FALSE), 'E2 Allocators'!$B$15:$W$361, MATCH(S$17, 'E2 Allocators'!$B$15:$W$15, 0),FALSE)), 0, VLOOKUP(VLOOKUP($A600, 'E4 TB Allocation Details'!$A$18:$L$205, MATCH("Demand ID", 'E4 TB Allocation Details'!$A$18:$L$18, 0),FALSE), 'E2 Allocators'!$B$15:$W$361, MATCH(S$17, 'E2 Allocators'!$B$15:$W$15, 0),FALSE))</f>
        <v>0</v>
      </c>
      <c r="T600" s="1335">
        <f ca="1">IF(ISERROR(VLOOKUP(VLOOKUP($A600, 'E4 TB Allocation Details'!$A$18:$L$205, MATCH("Demand ID", 'E4 TB Allocation Details'!$A$18:$L$18, 0),FALSE), 'E2 Allocators'!$B$15:$W$361, MATCH(T$17, 'E2 Allocators'!$B$15:$W$15, 0),FALSE)), 0, VLOOKUP(VLOOKUP($A600, 'E4 TB Allocation Details'!$A$18:$L$205, MATCH("Demand ID", 'E4 TB Allocation Details'!$A$18:$L$18, 0),FALSE), 'E2 Allocators'!$B$15:$W$361, MATCH(T$17, 'E2 Allocators'!$B$15:$W$15, 0),FALSE))</f>
        <v>0</v>
      </c>
      <c r="U600" s="1335">
        <f ca="1">IF(ISERROR(VLOOKUP(VLOOKUP($A600, 'E4 TB Allocation Details'!$A$18:$L$205, MATCH("Demand ID", 'E4 TB Allocation Details'!$A$18:$L$18, 0),FALSE), 'E2 Allocators'!$B$15:$W$361, MATCH(U$17, 'E2 Allocators'!$B$15:$W$15, 0),FALSE)), 0, VLOOKUP(VLOOKUP($A600, 'E4 TB Allocation Details'!$A$18:$L$205, MATCH("Demand ID", 'E4 TB Allocation Details'!$A$18:$L$18, 0),FALSE), 'E2 Allocators'!$B$15:$W$361, MATCH(U$17, 'E2 Allocators'!$B$15:$W$15, 0),FALSE))</f>
        <v>0</v>
      </c>
      <c r="V600" s="1335">
        <f ca="1">IF(ISERROR(VLOOKUP(VLOOKUP($A600, 'E4 TB Allocation Details'!$A$18:$L$205, MATCH("Demand ID", 'E4 TB Allocation Details'!$A$18:$L$18, 0),FALSE), 'E2 Allocators'!$B$15:$W$361, MATCH(V$17, 'E2 Allocators'!$B$15:$W$15, 0),FALSE)), 0, VLOOKUP(VLOOKUP($A600, 'E4 TB Allocation Details'!$A$18:$L$205, MATCH("Demand ID", 'E4 TB Allocation Details'!$A$18:$L$18, 0),FALSE), 'E2 Allocators'!$B$15:$W$361, MATCH(V$17, 'E2 Allocators'!$B$15:$W$15, 0),FALSE))</f>
        <v>0</v>
      </c>
      <c r="W600" s="1335">
        <f ca="1">IF(ISERROR(VLOOKUP(VLOOKUP($A600, 'E4 TB Allocation Details'!$A$18:$L$205, MATCH("Demand ID", 'E4 TB Allocation Details'!$A$18:$L$18, 0),FALSE), 'E2 Allocators'!$B$15:$W$361, MATCH(W$17, 'E2 Allocators'!$B$15:$W$15, 0),FALSE)), 0, VLOOKUP(VLOOKUP($A600, 'E4 TB Allocation Details'!$A$18:$L$205, MATCH("Demand ID", 'E4 TB Allocation Details'!$A$18:$L$18, 0),FALSE), 'E2 Allocators'!$B$15:$W$361, MATCH(W$17, 'E2 Allocators'!$B$15:$W$15, 0),FALSE))</f>
        <v>0</v>
      </c>
      <c r="X600" s="1335">
        <f ca="1">IF(ISERROR(VLOOKUP(VLOOKUP($A600, 'E4 TB Allocation Details'!$A$18:$L$205, MATCH("Demand ID", 'E4 TB Allocation Details'!$A$18:$L$18, 0),FALSE), 'E2 Allocators'!$B$15:$W$361, MATCH(X$17, 'E2 Allocators'!$B$15:$W$15, 0),FALSE)), 0, VLOOKUP(VLOOKUP($A600, 'E4 TB Allocation Details'!$A$18:$L$205, MATCH("Demand ID", 'E4 TB Allocation Details'!$A$18:$L$18, 0),FALSE), 'E2 Allocators'!$B$15:$W$361, MATCH(X$17, 'E2 Allocators'!$B$15:$W$15, 0),FALSE))</f>
        <v>0</v>
      </c>
      <c r="Y600" s="1335">
        <f ca="1">IF(ISERROR(VLOOKUP(VLOOKUP($A600, 'E4 TB Allocation Details'!$A$18:$L$205, MATCH("Demand ID", 'E4 TB Allocation Details'!$A$18:$L$18, 0),FALSE), 'E2 Allocators'!$B$15:$W$361, MATCH(Y$17, 'E2 Allocators'!$B$15:$W$15, 0),FALSE)), 0, VLOOKUP(VLOOKUP($A600, 'E4 TB Allocation Details'!$A$18:$L$205, MATCH("Demand ID", 'E4 TB Allocation Details'!$A$18:$L$18, 0),FALSE), 'E2 Allocators'!$B$15:$W$361, MATCH(Y$17, 'E2 Allocators'!$B$15:$W$15, 0),FALSE))</f>
        <v>0</v>
      </c>
      <c r="Z600" s="1335">
        <f ca="1">IF(ISERROR(VLOOKUP(VLOOKUP($A600, 'E4 TB Allocation Details'!$A$18:$L$205, MATCH("Demand ID", 'E4 TB Allocation Details'!$A$18:$L$18, 0),FALSE), 'E2 Allocators'!$B$15:$W$361, MATCH(Z$17, 'E2 Allocators'!$B$15:$W$15, 0),FALSE)), 0, VLOOKUP(VLOOKUP($A600, 'E4 TB Allocation Details'!$A$18:$L$205, MATCH("Demand ID", 'E4 TB Allocation Details'!$A$18:$L$18, 0),FALSE), 'E2 Allocators'!$B$15:$W$361, MATCH(Z$17, 'E2 Allocators'!$B$15:$W$15, 0),FALSE))</f>
        <v>0</v>
      </c>
      <c r="AA600" s="1340">
        <f t="shared" si="925"/>
        <v>1</v>
      </c>
      <c r="AB600" s="1335">
        <f ca="1">IF(ISERROR(VLOOKUP(VLOOKUP($A600, 'E4 TB Allocation Details'!$A$18:$L$205, MATCH("Customer ID", 'E4 TB Allocation Details'!$A$18:$L$18, 0),FALSE), 'E2 Allocators'!$B$15:$W$361, MATCH(AB$17, 'E2 Allocators'!$B$15:$W$15, 0),FALSE)), 0, VLOOKUP(VLOOKUP($A600, 'E4 TB Allocation Details'!$A$18:$L$205, MATCH("Customer ID", 'E4 TB Allocation Details'!$A$18:$L$18, 0),FALSE), 'E2 Allocators'!$B$15:$W$361, MATCH(AB$17, 'E2 Allocators'!$B$15:$W$15, 0),FALSE))</f>
        <v>0</v>
      </c>
      <c r="AC600" s="1335">
        <f ca="1">IF(ISERROR(VLOOKUP(VLOOKUP($A600, 'E4 TB Allocation Details'!$A$18:$L$205, MATCH("Customer ID", 'E4 TB Allocation Details'!$A$18:$L$18, 0),FALSE), 'E2 Allocators'!$B$15:$W$361, MATCH(AC$17, 'E2 Allocators'!$B$15:$W$15, 0),FALSE)), 0, VLOOKUP(VLOOKUP($A600, 'E4 TB Allocation Details'!$A$18:$L$205, MATCH("Customer ID", 'E4 TB Allocation Details'!$A$18:$L$18, 0),FALSE), 'E2 Allocators'!$B$15:$W$361, MATCH(AC$17, 'E2 Allocators'!$B$15:$W$15, 0),FALSE))</f>
        <v>0</v>
      </c>
      <c r="AD600" s="1335">
        <f ca="1">IF(ISERROR(VLOOKUP(VLOOKUP($A600, 'E4 TB Allocation Details'!$A$18:$L$205, MATCH("Customer ID", 'E4 TB Allocation Details'!$A$18:$L$18, 0),FALSE), 'E2 Allocators'!$B$15:$W$361, MATCH(AD$17, 'E2 Allocators'!$B$15:$W$15, 0),FALSE)), 0, VLOOKUP(VLOOKUP($A600, 'E4 TB Allocation Details'!$A$18:$L$205, MATCH("Customer ID", 'E4 TB Allocation Details'!$A$18:$L$18, 0),FALSE), 'E2 Allocators'!$B$15:$W$361, MATCH(AD$17, 'E2 Allocators'!$B$15:$W$15, 0),FALSE))</f>
        <v>0</v>
      </c>
      <c r="AE600" s="1335">
        <f ca="1">IF(ISERROR(VLOOKUP(VLOOKUP($A600, 'E4 TB Allocation Details'!$A$18:$L$205, MATCH("Customer ID", 'E4 TB Allocation Details'!$A$18:$L$18, 0),FALSE), 'E2 Allocators'!$B$15:$W$361, MATCH(AE$17, 'E2 Allocators'!$B$15:$W$15, 0),FALSE)), 0, VLOOKUP(VLOOKUP($A600, 'E4 TB Allocation Details'!$A$18:$L$205, MATCH("Customer ID", 'E4 TB Allocation Details'!$A$18:$L$18, 0),FALSE), 'E2 Allocators'!$B$15:$W$361, MATCH(AE$17, 'E2 Allocators'!$B$15:$W$15, 0),FALSE))</f>
        <v>0</v>
      </c>
      <c r="AF600" s="1335">
        <f ca="1">IF(ISERROR(VLOOKUP(VLOOKUP($A600, 'E4 TB Allocation Details'!$A$18:$L$205, MATCH("Customer ID", 'E4 TB Allocation Details'!$A$18:$L$18, 0),FALSE), 'E2 Allocators'!$B$15:$W$361, MATCH(AF$17, 'E2 Allocators'!$B$15:$W$15, 0),FALSE)), 0, VLOOKUP(VLOOKUP($A600, 'E4 TB Allocation Details'!$A$18:$L$205, MATCH("Customer ID", 'E4 TB Allocation Details'!$A$18:$L$18, 0),FALSE), 'E2 Allocators'!$B$15:$W$361, MATCH(AF$17, 'E2 Allocators'!$B$15:$W$15, 0),FALSE))</f>
        <v>0</v>
      </c>
      <c r="AG600" s="1335">
        <f ca="1">IF(ISERROR(VLOOKUP(VLOOKUP($A600, 'E4 TB Allocation Details'!$A$18:$L$205, MATCH("Customer ID", 'E4 TB Allocation Details'!$A$18:$L$18, 0),FALSE), 'E2 Allocators'!$B$15:$W$361, MATCH(AG$17, 'E2 Allocators'!$B$15:$W$15, 0),FALSE)), 0, VLOOKUP(VLOOKUP($A600, 'E4 TB Allocation Details'!$A$18:$L$205, MATCH("Customer ID", 'E4 TB Allocation Details'!$A$18:$L$18, 0),FALSE), 'E2 Allocators'!$B$15:$W$361, MATCH(AG$17, 'E2 Allocators'!$B$15:$W$15, 0),FALSE))</f>
        <v>0</v>
      </c>
      <c r="AH600" s="1335">
        <f ca="1">IF(ISERROR(VLOOKUP(VLOOKUP($A600, 'E4 TB Allocation Details'!$A$18:$L$205, MATCH("Customer ID", 'E4 TB Allocation Details'!$A$18:$L$18, 0),FALSE), 'E2 Allocators'!$B$15:$W$361, MATCH(AH$17, 'E2 Allocators'!$B$15:$W$15, 0),FALSE)), 0, VLOOKUP(VLOOKUP($A600, 'E4 TB Allocation Details'!$A$18:$L$205, MATCH("Customer ID", 'E4 TB Allocation Details'!$A$18:$L$18, 0),FALSE), 'E2 Allocators'!$B$15:$W$361, MATCH(AH$17, 'E2 Allocators'!$B$15:$W$15, 0),FALSE))</f>
        <v>0</v>
      </c>
      <c r="AI600" s="1335">
        <f ca="1">IF(ISERROR(VLOOKUP(VLOOKUP($A600, 'E4 TB Allocation Details'!$A$18:$L$205, MATCH("Customer ID", 'E4 TB Allocation Details'!$A$18:$L$18, 0),FALSE), 'E2 Allocators'!$B$15:$W$361, MATCH(AI$17, 'E2 Allocators'!$B$15:$W$15, 0),FALSE)), 0, VLOOKUP(VLOOKUP($A600, 'E4 TB Allocation Details'!$A$18:$L$205, MATCH("Customer ID", 'E4 TB Allocation Details'!$A$18:$L$18, 0),FALSE), 'E2 Allocators'!$B$15:$W$361, MATCH(AI$17, 'E2 Allocators'!$B$15:$W$15, 0),FALSE))</f>
        <v>0</v>
      </c>
      <c r="AJ600" s="1335">
        <f ca="1">IF(ISERROR(VLOOKUP(VLOOKUP($A600, 'E4 TB Allocation Details'!$A$18:$L$205, MATCH("Customer ID", 'E4 TB Allocation Details'!$A$18:$L$18, 0),FALSE), 'E2 Allocators'!$B$15:$W$361, MATCH(AJ$17, 'E2 Allocators'!$B$15:$W$15, 0),FALSE)), 0, VLOOKUP(VLOOKUP($A600, 'E4 TB Allocation Details'!$A$18:$L$205, MATCH("Customer ID", 'E4 TB Allocation Details'!$A$18:$L$18, 0),FALSE), 'E2 Allocators'!$B$15:$W$361, MATCH(AJ$17, 'E2 Allocators'!$B$15:$W$15, 0),FALSE))</f>
        <v>0</v>
      </c>
      <c r="AK600" s="1335">
        <f ca="1">IF(ISERROR(VLOOKUP(VLOOKUP($A600, 'E4 TB Allocation Details'!$A$18:$L$205, MATCH("Customer ID", 'E4 TB Allocation Details'!$A$18:$L$18, 0),FALSE), 'E2 Allocators'!$B$15:$W$361, MATCH(AK$17, 'E2 Allocators'!$B$15:$W$15, 0),FALSE)), 0, VLOOKUP(VLOOKUP($A600, 'E4 TB Allocation Details'!$A$18:$L$205, MATCH("Customer ID", 'E4 TB Allocation Details'!$A$18:$L$18, 0),FALSE), 'E2 Allocators'!$B$15:$W$361, MATCH(AK$17, 'E2 Allocators'!$B$15:$W$15, 0),FALSE))</f>
        <v>0</v>
      </c>
      <c r="AL600" s="1335">
        <f ca="1">IF(ISERROR(VLOOKUP(VLOOKUP($A600, 'E4 TB Allocation Details'!$A$18:$L$205, MATCH("Customer ID", 'E4 TB Allocation Details'!$A$18:$L$18, 0),FALSE), 'E2 Allocators'!$B$15:$W$361, MATCH(AL$17, 'E2 Allocators'!$B$15:$W$15, 0),FALSE)), 0, VLOOKUP(VLOOKUP($A600, 'E4 TB Allocation Details'!$A$18:$L$205, MATCH("Customer ID", 'E4 TB Allocation Details'!$A$18:$L$18, 0),FALSE), 'E2 Allocators'!$B$15:$W$361, MATCH(AL$17, 'E2 Allocators'!$B$15:$W$15, 0),FALSE))</f>
        <v>0</v>
      </c>
      <c r="AM600" s="1335">
        <f ca="1">IF(ISERROR(VLOOKUP(VLOOKUP($A600, 'E4 TB Allocation Details'!$A$18:$L$205, MATCH("Customer ID", 'E4 TB Allocation Details'!$A$18:$L$18, 0),FALSE), 'E2 Allocators'!$B$15:$W$361, MATCH(AM$17, 'E2 Allocators'!$B$15:$W$15, 0),FALSE)), 0, VLOOKUP(VLOOKUP($A600, 'E4 TB Allocation Details'!$A$18:$L$205, MATCH("Customer ID", 'E4 TB Allocation Details'!$A$18:$L$18, 0),FALSE), 'E2 Allocators'!$B$15:$W$361, MATCH(AM$17, 'E2 Allocators'!$B$15:$W$15, 0),FALSE))</f>
        <v>0</v>
      </c>
      <c r="AN600" s="1335">
        <f ca="1">IF(ISERROR(VLOOKUP(VLOOKUP($A600, 'E4 TB Allocation Details'!$A$18:$L$205, MATCH("Customer ID", 'E4 TB Allocation Details'!$A$18:$L$18, 0),FALSE), 'E2 Allocators'!$B$15:$W$361, MATCH(AN$17, 'E2 Allocators'!$B$15:$W$15, 0),FALSE)), 0, VLOOKUP(VLOOKUP($A600, 'E4 TB Allocation Details'!$A$18:$L$205, MATCH("Customer ID", 'E4 TB Allocation Details'!$A$18:$L$18, 0),FALSE), 'E2 Allocators'!$B$15:$W$361, MATCH(AN$17, 'E2 Allocators'!$B$15:$W$15, 0),FALSE))</f>
        <v>0</v>
      </c>
      <c r="AO600" s="1335">
        <f ca="1">IF(ISERROR(VLOOKUP(VLOOKUP($A600, 'E4 TB Allocation Details'!$A$18:$L$205, MATCH("Customer ID", 'E4 TB Allocation Details'!$A$18:$L$18, 0),FALSE), 'E2 Allocators'!$B$15:$W$361, MATCH(AO$17, 'E2 Allocators'!$B$15:$W$15, 0),FALSE)), 0, VLOOKUP(VLOOKUP($A600, 'E4 TB Allocation Details'!$A$18:$L$205, MATCH("Customer ID", 'E4 TB Allocation Details'!$A$18:$L$18, 0),FALSE), 'E2 Allocators'!$B$15:$W$361, MATCH(AO$17, 'E2 Allocators'!$B$15:$W$15, 0),FALSE))</f>
        <v>0</v>
      </c>
      <c r="AP600" s="1335">
        <f ca="1">IF(ISERROR(VLOOKUP(VLOOKUP($A600, 'E4 TB Allocation Details'!$A$18:$L$205, MATCH("Customer ID", 'E4 TB Allocation Details'!$A$18:$L$18, 0),FALSE), 'E2 Allocators'!$B$15:$W$361, MATCH(AP$17, 'E2 Allocators'!$B$15:$W$15, 0),FALSE)), 0, VLOOKUP(VLOOKUP($A600, 'E4 TB Allocation Details'!$A$18:$L$205, MATCH("Customer ID", 'E4 TB Allocation Details'!$A$18:$L$18, 0),FALSE), 'E2 Allocators'!$B$15:$W$361, MATCH(AP$17, 'E2 Allocators'!$B$15:$W$15, 0),FALSE))</f>
        <v>0</v>
      </c>
      <c r="AQ600" s="1335">
        <f ca="1">IF(ISERROR(VLOOKUP(VLOOKUP($A600, 'E4 TB Allocation Details'!$A$18:$L$205, MATCH("Customer ID", 'E4 TB Allocation Details'!$A$18:$L$18, 0),FALSE), 'E2 Allocators'!$B$15:$W$361, MATCH(AQ$17, 'E2 Allocators'!$B$15:$W$15, 0),FALSE)), 0, VLOOKUP(VLOOKUP($A600, 'E4 TB Allocation Details'!$A$18:$L$205, MATCH("Customer ID", 'E4 TB Allocation Details'!$A$18:$L$18, 0),FALSE), 'E2 Allocators'!$B$15:$W$361, MATCH(AQ$17, 'E2 Allocators'!$B$15:$W$15, 0),FALSE))</f>
        <v>0</v>
      </c>
      <c r="AR600" s="1335">
        <f ca="1">IF(ISERROR(VLOOKUP(VLOOKUP($A600, 'E4 TB Allocation Details'!$A$18:$L$205, MATCH("Customer ID", 'E4 TB Allocation Details'!$A$18:$L$18, 0),FALSE), 'E2 Allocators'!$B$15:$W$361, MATCH(AR$17, 'E2 Allocators'!$B$15:$W$15, 0),FALSE)), 0, VLOOKUP(VLOOKUP($A600, 'E4 TB Allocation Details'!$A$18:$L$205, MATCH("Customer ID", 'E4 TB Allocation Details'!$A$18:$L$18, 0),FALSE), 'E2 Allocators'!$B$15:$W$361, MATCH(AR$17, 'E2 Allocators'!$B$15:$W$15, 0),FALSE))</f>
        <v>0</v>
      </c>
      <c r="AS600" s="1335">
        <f ca="1">IF(ISERROR(VLOOKUP(VLOOKUP($A600, 'E4 TB Allocation Details'!$A$18:$L$205, MATCH("Customer ID", 'E4 TB Allocation Details'!$A$18:$L$18, 0),FALSE), 'E2 Allocators'!$B$15:$W$361, MATCH(AS$17, 'E2 Allocators'!$B$15:$W$15, 0),FALSE)), 0, VLOOKUP(VLOOKUP($A600, 'E4 TB Allocation Details'!$A$18:$L$205, MATCH("Customer ID", 'E4 TB Allocation Details'!$A$18:$L$18, 0),FALSE), 'E2 Allocators'!$B$15:$W$361, MATCH(AS$17, 'E2 Allocators'!$B$15:$W$15, 0),FALSE))</f>
        <v>0</v>
      </c>
      <c r="AT600" s="1335">
        <f ca="1">IF(ISERROR(VLOOKUP(VLOOKUP($A600, 'E4 TB Allocation Details'!$A$18:$L$205, MATCH("Customer ID", 'E4 TB Allocation Details'!$A$18:$L$18, 0),FALSE), 'E2 Allocators'!$B$15:$W$361, MATCH(AT$17, 'E2 Allocators'!$B$15:$W$15, 0),FALSE)), 0, VLOOKUP(VLOOKUP($A600, 'E4 TB Allocation Details'!$A$18:$L$205, MATCH("Customer ID", 'E4 TB Allocation Details'!$A$18:$L$18, 0),FALSE), 'E2 Allocators'!$B$15:$W$361, MATCH(AT$17, 'E2 Allocators'!$B$15:$W$15, 0),FALSE))</f>
        <v>0</v>
      </c>
      <c r="AU600" s="1335">
        <f ca="1">IF(ISERROR(VLOOKUP(VLOOKUP($A600, 'E4 TB Allocation Details'!$A$18:$L$205, MATCH("Customer ID", 'E4 TB Allocation Details'!$A$18:$L$18, 0),FALSE), 'E2 Allocators'!$B$15:$W$361, MATCH(AU$17, 'E2 Allocators'!$B$15:$W$15, 0),FALSE)), 0, VLOOKUP(VLOOKUP($A600, 'E4 TB Allocation Details'!$A$18:$L$205, MATCH("Customer ID", 'E4 TB Allocation Details'!$A$18:$L$18, 0),FALSE), 'E2 Allocators'!$B$15:$W$361, MATCH(AU$17, 'E2 Allocators'!$B$15:$W$15, 0),FALSE))</f>
        <v>0</v>
      </c>
      <c r="AV600" s="1340">
        <f t="shared" si="926"/>
        <v>0</v>
      </c>
      <c r="AW600" s="1337"/>
      <c r="AX600" s="1337"/>
      <c r="AY600" s="1337"/>
      <c r="AZ600" s="1337"/>
      <c r="BA600" s="1337"/>
      <c r="BB600" s="1337"/>
      <c r="BC600" s="1337"/>
      <c r="BD600" s="1337"/>
      <c r="BE600" s="1337"/>
      <c r="BF600" s="1337"/>
      <c r="BG600" s="1337"/>
      <c r="BH600" s="1337"/>
      <c r="BI600" s="1337"/>
      <c r="BJ600" s="1337"/>
      <c r="BK600" s="1337"/>
      <c r="BL600" s="1337"/>
      <c r="BM600" s="1337"/>
      <c r="BN600" s="1337"/>
      <c r="BO600" s="1337"/>
      <c r="BP600" s="1337"/>
      <c r="BQ600" s="1338"/>
    </row>
    <row r="601" spans="1:69" s="259" customFormat="1" ht="12.75">
      <c r="A601" s="1339" t="s">
        <v>136</v>
      </c>
      <c r="B601" s="1332" t="s">
        <v>1419</v>
      </c>
      <c r="C601" s="1333">
        <v>1</v>
      </c>
      <c r="D601" s="1334">
        <f t="shared" si="923"/>
        <v>1</v>
      </c>
      <c r="E601" s="1334">
        <f ca="1">VLOOKUP($A601,'E1 Categorization'!$A$35:$E$114,5,FALSE)</f>
        <v>0</v>
      </c>
      <c r="F601" s="1334">
        <f t="shared" si="924"/>
        <v>1</v>
      </c>
      <c r="G601" s="1335">
        <f ca="1">IF(ISERROR(VLOOKUP(VLOOKUP($A601, 'E4 TB Allocation Details'!$A$18:$L$205, MATCH("Demand ID", 'E4 TB Allocation Details'!$A$18:$L$18, 0),FALSE), 'E2 Allocators'!$B$15:$W$361, MATCH(G$17, 'E2 Allocators'!$B$15:$W$15, 0),FALSE)), 0, VLOOKUP(VLOOKUP($A601, 'E4 TB Allocation Details'!$A$18:$L$205, MATCH("Demand ID", 'E4 TB Allocation Details'!$A$18:$L$18, 0),FALSE), 'E2 Allocators'!$B$15:$W$361, MATCH(G$17, 'E2 Allocators'!$B$15:$W$15, 0),FALSE))</f>
        <v>0.34459165112689732</v>
      </c>
      <c r="H601" s="1335">
        <f ca="1">IF(ISERROR(VLOOKUP(VLOOKUP($A601, 'E4 TB Allocation Details'!$A$18:$L$205, MATCH("Demand ID", 'E4 TB Allocation Details'!$A$18:$L$18, 0),FALSE), 'E2 Allocators'!$B$15:$W$361, MATCH(H$17, 'E2 Allocators'!$B$15:$W$15, 0),FALSE)), 0, VLOOKUP(VLOOKUP($A601, 'E4 TB Allocation Details'!$A$18:$L$205, MATCH("Demand ID", 'E4 TB Allocation Details'!$A$18:$L$18, 0),FALSE), 'E2 Allocators'!$B$15:$W$361, MATCH(H$17, 'E2 Allocators'!$B$15:$W$15, 0),FALSE))</f>
        <v>0.18274904496213709</v>
      </c>
      <c r="I601" s="1335">
        <f ca="1">IF(ISERROR(VLOOKUP(VLOOKUP($A601, 'E4 TB Allocation Details'!$A$18:$L$205, MATCH("Demand ID", 'E4 TB Allocation Details'!$A$18:$L$18, 0),FALSE), 'E2 Allocators'!$B$15:$W$361, MATCH(I$17, 'E2 Allocators'!$B$15:$W$15, 0),FALSE)), 0, VLOOKUP(VLOOKUP($A601, 'E4 TB Allocation Details'!$A$18:$L$205, MATCH("Demand ID", 'E4 TB Allocation Details'!$A$18:$L$18, 0),FALSE), 'E2 Allocators'!$B$15:$W$361, MATCH(I$17, 'E2 Allocators'!$B$15:$W$15, 0),FALSE))</f>
        <v>0.46704948503245464</v>
      </c>
      <c r="J601" s="1335">
        <f ca="1">IF(ISERROR(VLOOKUP(VLOOKUP($A601, 'E4 TB Allocation Details'!$A$18:$L$205, MATCH("Demand ID", 'E4 TB Allocation Details'!$A$18:$L$18, 0),FALSE), 'E2 Allocators'!$B$15:$W$361, MATCH(J$17, 'E2 Allocators'!$B$15:$W$15, 0),FALSE)), 0, VLOOKUP(VLOOKUP($A601, 'E4 TB Allocation Details'!$A$18:$L$205, MATCH("Demand ID", 'E4 TB Allocation Details'!$A$18:$L$18, 0),FALSE), 'E2 Allocators'!$B$15:$W$361, MATCH(J$17, 'E2 Allocators'!$B$15:$W$15, 0),FALSE))</f>
        <v>0</v>
      </c>
      <c r="K601" s="1335">
        <f ca="1">IF(ISERROR(VLOOKUP(VLOOKUP($A601, 'E4 TB Allocation Details'!$A$18:$L$205, MATCH("Demand ID", 'E4 TB Allocation Details'!$A$18:$L$18, 0),FALSE), 'E2 Allocators'!$B$15:$W$361, MATCH(K$17, 'E2 Allocators'!$B$15:$W$15, 0),FALSE)), 0, VLOOKUP(VLOOKUP($A601, 'E4 TB Allocation Details'!$A$18:$L$205, MATCH("Demand ID", 'E4 TB Allocation Details'!$A$18:$L$18, 0),FALSE), 'E2 Allocators'!$B$15:$W$361, MATCH(K$17, 'E2 Allocators'!$B$15:$W$15, 0),FALSE))</f>
        <v>0</v>
      </c>
      <c r="L601" s="1335">
        <f ca="1">IF(ISERROR(VLOOKUP(VLOOKUP($A601, 'E4 TB Allocation Details'!$A$18:$L$205, MATCH("Demand ID", 'E4 TB Allocation Details'!$A$18:$L$18, 0),FALSE), 'E2 Allocators'!$B$15:$W$361, MATCH(L$17, 'E2 Allocators'!$B$15:$W$15, 0),FALSE)), 0, VLOOKUP(VLOOKUP($A601, 'E4 TB Allocation Details'!$A$18:$L$205, MATCH("Demand ID", 'E4 TB Allocation Details'!$A$18:$L$18, 0),FALSE), 'E2 Allocators'!$B$15:$W$361, MATCH(L$17, 'E2 Allocators'!$B$15:$W$15, 0),FALSE))</f>
        <v>0</v>
      </c>
      <c r="M601" s="1335">
        <f ca="1">IF(ISERROR(VLOOKUP(VLOOKUP($A601, 'E4 TB Allocation Details'!$A$18:$L$205, MATCH("Demand ID", 'E4 TB Allocation Details'!$A$18:$L$18, 0),FALSE), 'E2 Allocators'!$B$15:$W$361, MATCH(M$17, 'E2 Allocators'!$B$15:$W$15, 0),FALSE)), 0, VLOOKUP(VLOOKUP($A601, 'E4 TB Allocation Details'!$A$18:$L$205, MATCH("Demand ID", 'E4 TB Allocation Details'!$A$18:$L$18, 0),FALSE), 'E2 Allocators'!$B$15:$W$361, MATCH(M$17, 'E2 Allocators'!$B$15:$W$15, 0),FALSE))</f>
        <v>3.2240916758215737E-3</v>
      </c>
      <c r="N601" s="1335">
        <f ca="1">IF(ISERROR(VLOOKUP(VLOOKUP($A601, 'E4 TB Allocation Details'!$A$18:$L$205, MATCH("Demand ID", 'E4 TB Allocation Details'!$A$18:$L$18, 0),FALSE), 'E2 Allocators'!$B$15:$W$361, MATCH(N$17, 'E2 Allocators'!$B$15:$W$15, 0),FALSE)), 0, VLOOKUP(VLOOKUP($A601, 'E4 TB Allocation Details'!$A$18:$L$205, MATCH("Demand ID", 'E4 TB Allocation Details'!$A$18:$L$18, 0),FALSE), 'E2 Allocators'!$B$15:$W$361, MATCH(N$17, 'E2 Allocators'!$B$15:$W$15, 0),FALSE))</f>
        <v>4.0973454945025334E-4</v>
      </c>
      <c r="O601" s="1335">
        <f ca="1">IF(ISERROR(VLOOKUP(VLOOKUP($A601, 'E4 TB Allocation Details'!$A$18:$L$205, MATCH("Demand ID", 'E4 TB Allocation Details'!$A$18:$L$18, 0),FALSE), 'E2 Allocators'!$B$15:$W$361, MATCH(O$17, 'E2 Allocators'!$B$15:$W$15, 0),FALSE)), 0, VLOOKUP(VLOOKUP($A601, 'E4 TB Allocation Details'!$A$18:$L$205, MATCH("Demand ID", 'E4 TB Allocation Details'!$A$18:$L$18, 0),FALSE), 'E2 Allocators'!$B$15:$W$361, MATCH(O$17, 'E2 Allocators'!$B$15:$W$15, 0),FALSE))</f>
        <v>1.9759926532391093E-3</v>
      </c>
      <c r="P601" s="1335">
        <f ca="1">IF(ISERROR(VLOOKUP(VLOOKUP($A601, 'E4 TB Allocation Details'!$A$18:$L$205, MATCH("Demand ID", 'E4 TB Allocation Details'!$A$18:$L$18, 0),FALSE), 'E2 Allocators'!$B$15:$W$361, MATCH(P$17, 'E2 Allocators'!$B$15:$W$15, 0),FALSE)), 0, VLOOKUP(VLOOKUP($A601, 'E4 TB Allocation Details'!$A$18:$L$205, MATCH("Demand ID", 'E4 TB Allocation Details'!$A$18:$L$18, 0),FALSE), 'E2 Allocators'!$B$15:$W$361, MATCH(P$17, 'E2 Allocators'!$B$15:$W$15, 0),FALSE))</f>
        <v>0</v>
      </c>
      <c r="Q601" s="1335">
        <f ca="1">IF(ISERROR(VLOOKUP(VLOOKUP($A601, 'E4 TB Allocation Details'!$A$18:$L$205, MATCH("Demand ID", 'E4 TB Allocation Details'!$A$18:$L$18, 0),FALSE), 'E2 Allocators'!$B$15:$W$361, MATCH(Q$17, 'E2 Allocators'!$B$15:$W$15, 0),FALSE)), 0, VLOOKUP(VLOOKUP($A601, 'E4 TB Allocation Details'!$A$18:$L$205, MATCH("Demand ID", 'E4 TB Allocation Details'!$A$18:$L$18, 0),FALSE), 'E2 Allocators'!$B$15:$W$361, MATCH(Q$17, 'E2 Allocators'!$B$15:$W$15, 0),FALSE))</f>
        <v>0</v>
      </c>
      <c r="R601" s="1335">
        <f ca="1">IF(ISERROR(VLOOKUP(VLOOKUP($A601, 'E4 TB Allocation Details'!$A$18:$L$205, MATCH("Demand ID", 'E4 TB Allocation Details'!$A$18:$L$18, 0),FALSE), 'E2 Allocators'!$B$15:$W$361, MATCH(R$17, 'E2 Allocators'!$B$15:$W$15, 0),FALSE)), 0, VLOOKUP(VLOOKUP($A601, 'E4 TB Allocation Details'!$A$18:$L$205, MATCH("Demand ID", 'E4 TB Allocation Details'!$A$18:$L$18, 0),FALSE), 'E2 Allocators'!$B$15:$W$361, MATCH(R$17, 'E2 Allocators'!$B$15:$W$15, 0),FALSE))</f>
        <v>0</v>
      </c>
      <c r="S601" s="1335">
        <f ca="1">IF(ISERROR(VLOOKUP(VLOOKUP($A601, 'E4 TB Allocation Details'!$A$18:$L$205, MATCH("Demand ID", 'E4 TB Allocation Details'!$A$18:$L$18, 0),FALSE), 'E2 Allocators'!$B$15:$W$361, MATCH(S$17, 'E2 Allocators'!$B$15:$W$15, 0),FALSE)), 0, VLOOKUP(VLOOKUP($A601, 'E4 TB Allocation Details'!$A$18:$L$205, MATCH("Demand ID", 'E4 TB Allocation Details'!$A$18:$L$18, 0),FALSE), 'E2 Allocators'!$B$15:$W$361, MATCH(S$17, 'E2 Allocators'!$B$15:$W$15, 0),FALSE))</f>
        <v>0</v>
      </c>
      <c r="T601" s="1335">
        <f ca="1">IF(ISERROR(VLOOKUP(VLOOKUP($A601, 'E4 TB Allocation Details'!$A$18:$L$205, MATCH("Demand ID", 'E4 TB Allocation Details'!$A$18:$L$18, 0),FALSE), 'E2 Allocators'!$B$15:$W$361, MATCH(T$17, 'E2 Allocators'!$B$15:$W$15, 0),FALSE)), 0, VLOOKUP(VLOOKUP($A601, 'E4 TB Allocation Details'!$A$18:$L$205, MATCH("Demand ID", 'E4 TB Allocation Details'!$A$18:$L$18, 0),FALSE), 'E2 Allocators'!$B$15:$W$361, MATCH(T$17, 'E2 Allocators'!$B$15:$W$15, 0),FALSE))</f>
        <v>0</v>
      </c>
      <c r="U601" s="1335">
        <f ca="1">IF(ISERROR(VLOOKUP(VLOOKUP($A601, 'E4 TB Allocation Details'!$A$18:$L$205, MATCH("Demand ID", 'E4 TB Allocation Details'!$A$18:$L$18, 0),FALSE), 'E2 Allocators'!$B$15:$W$361, MATCH(U$17, 'E2 Allocators'!$B$15:$W$15, 0),FALSE)), 0, VLOOKUP(VLOOKUP($A601, 'E4 TB Allocation Details'!$A$18:$L$205, MATCH("Demand ID", 'E4 TB Allocation Details'!$A$18:$L$18, 0),FALSE), 'E2 Allocators'!$B$15:$W$361, MATCH(U$17, 'E2 Allocators'!$B$15:$W$15, 0),FALSE))</f>
        <v>0</v>
      </c>
      <c r="V601" s="1335">
        <f ca="1">IF(ISERROR(VLOOKUP(VLOOKUP($A601, 'E4 TB Allocation Details'!$A$18:$L$205, MATCH("Demand ID", 'E4 TB Allocation Details'!$A$18:$L$18, 0),FALSE), 'E2 Allocators'!$B$15:$W$361, MATCH(V$17, 'E2 Allocators'!$B$15:$W$15, 0),FALSE)), 0, VLOOKUP(VLOOKUP($A601, 'E4 TB Allocation Details'!$A$18:$L$205, MATCH("Demand ID", 'E4 TB Allocation Details'!$A$18:$L$18, 0),FALSE), 'E2 Allocators'!$B$15:$W$361, MATCH(V$17, 'E2 Allocators'!$B$15:$W$15, 0),FALSE))</f>
        <v>0</v>
      </c>
      <c r="W601" s="1335">
        <f ca="1">IF(ISERROR(VLOOKUP(VLOOKUP($A601, 'E4 TB Allocation Details'!$A$18:$L$205, MATCH("Demand ID", 'E4 TB Allocation Details'!$A$18:$L$18, 0),FALSE), 'E2 Allocators'!$B$15:$W$361, MATCH(W$17, 'E2 Allocators'!$B$15:$W$15, 0),FALSE)), 0, VLOOKUP(VLOOKUP($A601, 'E4 TB Allocation Details'!$A$18:$L$205, MATCH("Demand ID", 'E4 TB Allocation Details'!$A$18:$L$18, 0),FALSE), 'E2 Allocators'!$B$15:$W$361, MATCH(W$17, 'E2 Allocators'!$B$15:$W$15, 0),FALSE))</f>
        <v>0</v>
      </c>
      <c r="X601" s="1335">
        <f ca="1">IF(ISERROR(VLOOKUP(VLOOKUP($A601, 'E4 TB Allocation Details'!$A$18:$L$205, MATCH("Demand ID", 'E4 TB Allocation Details'!$A$18:$L$18, 0),FALSE), 'E2 Allocators'!$B$15:$W$361, MATCH(X$17, 'E2 Allocators'!$B$15:$W$15, 0),FALSE)), 0, VLOOKUP(VLOOKUP($A601, 'E4 TB Allocation Details'!$A$18:$L$205, MATCH("Demand ID", 'E4 TB Allocation Details'!$A$18:$L$18, 0),FALSE), 'E2 Allocators'!$B$15:$W$361, MATCH(X$17, 'E2 Allocators'!$B$15:$W$15, 0),FALSE))</f>
        <v>0</v>
      </c>
      <c r="Y601" s="1335">
        <f ca="1">IF(ISERROR(VLOOKUP(VLOOKUP($A601, 'E4 TB Allocation Details'!$A$18:$L$205, MATCH("Demand ID", 'E4 TB Allocation Details'!$A$18:$L$18, 0),FALSE), 'E2 Allocators'!$B$15:$W$361, MATCH(Y$17, 'E2 Allocators'!$B$15:$W$15, 0),FALSE)), 0, VLOOKUP(VLOOKUP($A601, 'E4 TB Allocation Details'!$A$18:$L$205, MATCH("Demand ID", 'E4 TB Allocation Details'!$A$18:$L$18, 0),FALSE), 'E2 Allocators'!$B$15:$W$361, MATCH(Y$17, 'E2 Allocators'!$B$15:$W$15, 0),FALSE))</f>
        <v>0</v>
      </c>
      <c r="Z601" s="1335">
        <f ca="1">IF(ISERROR(VLOOKUP(VLOOKUP($A601, 'E4 TB Allocation Details'!$A$18:$L$205, MATCH("Demand ID", 'E4 TB Allocation Details'!$A$18:$L$18, 0),FALSE), 'E2 Allocators'!$B$15:$W$361, MATCH(Z$17, 'E2 Allocators'!$B$15:$W$15, 0),FALSE)), 0, VLOOKUP(VLOOKUP($A601, 'E4 TB Allocation Details'!$A$18:$L$205, MATCH("Demand ID", 'E4 TB Allocation Details'!$A$18:$L$18, 0),FALSE), 'E2 Allocators'!$B$15:$W$361, MATCH(Z$17, 'E2 Allocators'!$B$15:$W$15, 0),FALSE))</f>
        <v>0</v>
      </c>
      <c r="AA601" s="1340">
        <f t="shared" si="925"/>
        <v>1</v>
      </c>
      <c r="AB601" s="1335">
        <f ca="1">IF(ISERROR(VLOOKUP(VLOOKUP($A601, 'E4 TB Allocation Details'!$A$18:$L$205, MATCH("Customer ID", 'E4 TB Allocation Details'!$A$18:$L$18, 0),FALSE), 'E2 Allocators'!$B$15:$W$361, MATCH(AB$17, 'E2 Allocators'!$B$15:$W$15, 0),FALSE)), 0, VLOOKUP(VLOOKUP($A601, 'E4 TB Allocation Details'!$A$18:$L$205, MATCH("Customer ID", 'E4 TB Allocation Details'!$A$18:$L$18, 0),FALSE), 'E2 Allocators'!$B$15:$W$361, MATCH(AB$17, 'E2 Allocators'!$B$15:$W$15, 0),FALSE))</f>
        <v>0</v>
      </c>
      <c r="AC601" s="1335">
        <f ca="1">IF(ISERROR(VLOOKUP(VLOOKUP($A601, 'E4 TB Allocation Details'!$A$18:$L$205, MATCH("Customer ID", 'E4 TB Allocation Details'!$A$18:$L$18, 0),FALSE), 'E2 Allocators'!$B$15:$W$361, MATCH(AC$17, 'E2 Allocators'!$B$15:$W$15, 0),FALSE)), 0, VLOOKUP(VLOOKUP($A601, 'E4 TB Allocation Details'!$A$18:$L$205, MATCH("Customer ID", 'E4 TB Allocation Details'!$A$18:$L$18, 0),FALSE), 'E2 Allocators'!$B$15:$W$361, MATCH(AC$17, 'E2 Allocators'!$B$15:$W$15, 0),FALSE))</f>
        <v>0</v>
      </c>
      <c r="AD601" s="1335">
        <f ca="1">IF(ISERROR(VLOOKUP(VLOOKUP($A601, 'E4 TB Allocation Details'!$A$18:$L$205, MATCH("Customer ID", 'E4 TB Allocation Details'!$A$18:$L$18, 0),FALSE), 'E2 Allocators'!$B$15:$W$361, MATCH(AD$17, 'E2 Allocators'!$B$15:$W$15, 0),FALSE)), 0, VLOOKUP(VLOOKUP($A601, 'E4 TB Allocation Details'!$A$18:$L$205, MATCH("Customer ID", 'E4 TB Allocation Details'!$A$18:$L$18, 0),FALSE), 'E2 Allocators'!$B$15:$W$361, MATCH(AD$17, 'E2 Allocators'!$B$15:$W$15, 0),FALSE))</f>
        <v>0</v>
      </c>
      <c r="AE601" s="1335">
        <f ca="1">IF(ISERROR(VLOOKUP(VLOOKUP($A601, 'E4 TB Allocation Details'!$A$18:$L$205, MATCH("Customer ID", 'E4 TB Allocation Details'!$A$18:$L$18, 0),FALSE), 'E2 Allocators'!$B$15:$W$361, MATCH(AE$17, 'E2 Allocators'!$B$15:$W$15, 0),FALSE)), 0, VLOOKUP(VLOOKUP($A601, 'E4 TB Allocation Details'!$A$18:$L$205, MATCH("Customer ID", 'E4 TB Allocation Details'!$A$18:$L$18, 0),FALSE), 'E2 Allocators'!$B$15:$W$361, MATCH(AE$17, 'E2 Allocators'!$B$15:$W$15, 0),FALSE))</f>
        <v>0</v>
      </c>
      <c r="AF601" s="1335">
        <f ca="1">IF(ISERROR(VLOOKUP(VLOOKUP($A601, 'E4 TB Allocation Details'!$A$18:$L$205, MATCH("Customer ID", 'E4 TB Allocation Details'!$A$18:$L$18, 0),FALSE), 'E2 Allocators'!$B$15:$W$361, MATCH(AF$17, 'E2 Allocators'!$B$15:$W$15, 0),FALSE)), 0, VLOOKUP(VLOOKUP($A601, 'E4 TB Allocation Details'!$A$18:$L$205, MATCH("Customer ID", 'E4 TB Allocation Details'!$A$18:$L$18, 0),FALSE), 'E2 Allocators'!$B$15:$W$361, MATCH(AF$17, 'E2 Allocators'!$B$15:$W$15, 0),FALSE))</f>
        <v>0</v>
      </c>
      <c r="AG601" s="1335">
        <f ca="1">IF(ISERROR(VLOOKUP(VLOOKUP($A601, 'E4 TB Allocation Details'!$A$18:$L$205, MATCH("Customer ID", 'E4 TB Allocation Details'!$A$18:$L$18, 0),FALSE), 'E2 Allocators'!$B$15:$W$361, MATCH(AG$17, 'E2 Allocators'!$B$15:$W$15, 0),FALSE)), 0, VLOOKUP(VLOOKUP($A601, 'E4 TB Allocation Details'!$A$18:$L$205, MATCH("Customer ID", 'E4 TB Allocation Details'!$A$18:$L$18, 0),FALSE), 'E2 Allocators'!$B$15:$W$361, MATCH(AG$17, 'E2 Allocators'!$B$15:$W$15, 0),FALSE))</f>
        <v>0</v>
      </c>
      <c r="AH601" s="1335">
        <f ca="1">IF(ISERROR(VLOOKUP(VLOOKUP($A601, 'E4 TB Allocation Details'!$A$18:$L$205, MATCH("Customer ID", 'E4 TB Allocation Details'!$A$18:$L$18, 0),FALSE), 'E2 Allocators'!$B$15:$W$361, MATCH(AH$17, 'E2 Allocators'!$B$15:$W$15, 0),FALSE)), 0, VLOOKUP(VLOOKUP($A601, 'E4 TB Allocation Details'!$A$18:$L$205, MATCH("Customer ID", 'E4 TB Allocation Details'!$A$18:$L$18, 0),FALSE), 'E2 Allocators'!$B$15:$W$361, MATCH(AH$17, 'E2 Allocators'!$B$15:$W$15, 0),FALSE))</f>
        <v>0</v>
      </c>
      <c r="AI601" s="1335">
        <f ca="1">IF(ISERROR(VLOOKUP(VLOOKUP($A601, 'E4 TB Allocation Details'!$A$18:$L$205, MATCH("Customer ID", 'E4 TB Allocation Details'!$A$18:$L$18, 0),FALSE), 'E2 Allocators'!$B$15:$W$361, MATCH(AI$17, 'E2 Allocators'!$B$15:$W$15, 0),FALSE)), 0, VLOOKUP(VLOOKUP($A601, 'E4 TB Allocation Details'!$A$18:$L$205, MATCH("Customer ID", 'E4 TB Allocation Details'!$A$18:$L$18, 0),FALSE), 'E2 Allocators'!$B$15:$W$361, MATCH(AI$17, 'E2 Allocators'!$B$15:$W$15, 0),FALSE))</f>
        <v>0</v>
      </c>
      <c r="AJ601" s="1335">
        <f ca="1">IF(ISERROR(VLOOKUP(VLOOKUP($A601, 'E4 TB Allocation Details'!$A$18:$L$205, MATCH("Customer ID", 'E4 TB Allocation Details'!$A$18:$L$18, 0),FALSE), 'E2 Allocators'!$B$15:$W$361, MATCH(AJ$17, 'E2 Allocators'!$B$15:$W$15, 0),FALSE)), 0, VLOOKUP(VLOOKUP($A601, 'E4 TB Allocation Details'!$A$18:$L$205, MATCH("Customer ID", 'E4 TB Allocation Details'!$A$18:$L$18, 0),FALSE), 'E2 Allocators'!$B$15:$W$361, MATCH(AJ$17, 'E2 Allocators'!$B$15:$W$15, 0),FALSE))</f>
        <v>0</v>
      </c>
      <c r="AK601" s="1335">
        <f ca="1">IF(ISERROR(VLOOKUP(VLOOKUP($A601, 'E4 TB Allocation Details'!$A$18:$L$205, MATCH("Customer ID", 'E4 TB Allocation Details'!$A$18:$L$18, 0),FALSE), 'E2 Allocators'!$B$15:$W$361, MATCH(AK$17, 'E2 Allocators'!$B$15:$W$15, 0),FALSE)), 0, VLOOKUP(VLOOKUP($A601, 'E4 TB Allocation Details'!$A$18:$L$205, MATCH("Customer ID", 'E4 TB Allocation Details'!$A$18:$L$18, 0),FALSE), 'E2 Allocators'!$B$15:$W$361, MATCH(AK$17, 'E2 Allocators'!$B$15:$W$15, 0),FALSE))</f>
        <v>0</v>
      </c>
      <c r="AL601" s="1335">
        <f ca="1">IF(ISERROR(VLOOKUP(VLOOKUP($A601, 'E4 TB Allocation Details'!$A$18:$L$205, MATCH("Customer ID", 'E4 TB Allocation Details'!$A$18:$L$18, 0),FALSE), 'E2 Allocators'!$B$15:$W$361, MATCH(AL$17, 'E2 Allocators'!$B$15:$W$15, 0),FALSE)), 0, VLOOKUP(VLOOKUP($A601, 'E4 TB Allocation Details'!$A$18:$L$205, MATCH("Customer ID", 'E4 TB Allocation Details'!$A$18:$L$18, 0),FALSE), 'E2 Allocators'!$B$15:$W$361, MATCH(AL$17, 'E2 Allocators'!$B$15:$W$15, 0),FALSE))</f>
        <v>0</v>
      </c>
      <c r="AM601" s="1335">
        <f ca="1">IF(ISERROR(VLOOKUP(VLOOKUP($A601, 'E4 TB Allocation Details'!$A$18:$L$205, MATCH("Customer ID", 'E4 TB Allocation Details'!$A$18:$L$18, 0),FALSE), 'E2 Allocators'!$B$15:$W$361, MATCH(AM$17, 'E2 Allocators'!$B$15:$W$15, 0),FALSE)), 0, VLOOKUP(VLOOKUP($A601, 'E4 TB Allocation Details'!$A$18:$L$205, MATCH("Customer ID", 'E4 TB Allocation Details'!$A$18:$L$18, 0),FALSE), 'E2 Allocators'!$B$15:$W$361, MATCH(AM$17, 'E2 Allocators'!$B$15:$W$15, 0),FALSE))</f>
        <v>0</v>
      </c>
      <c r="AN601" s="1335">
        <f ca="1">IF(ISERROR(VLOOKUP(VLOOKUP($A601, 'E4 TB Allocation Details'!$A$18:$L$205, MATCH("Customer ID", 'E4 TB Allocation Details'!$A$18:$L$18, 0),FALSE), 'E2 Allocators'!$B$15:$W$361, MATCH(AN$17, 'E2 Allocators'!$B$15:$W$15, 0),FALSE)), 0, VLOOKUP(VLOOKUP($A601, 'E4 TB Allocation Details'!$A$18:$L$205, MATCH("Customer ID", 'E4 TB Allocation Details'!$A$18:$L$18, 0),FALSE), 'E2 Allocators'!$B$15:$W$361, MATCH(AN$17, 'E2 Allocators'!$B$15:$W$15, 0),FALSE))</f>
        <v>0</v>
      </c>
      <c r="AO601" s="1335">
        <f ca="1">IF(ISERROR(VLOOKUP(VLOOKUP($A601, 'E4 TB Allocation Details'!$A$18:$L$205, MATCH("Customer ID", 'E4 TB Allocation Details'!$A$18:$L$18, 0),FALSE), 'E2 Allocators'!$B$15:$W$361, MATCH(AO$17, 'E2 Allocators'!$B$15:$W$15, 0),FALSE)), 0, VLOOKUP(VLOOKUP($A601, 'E4 TB Allocation Details'!$A$18:$L$205, MATCH("Customer ID", 'E4 TB Allocation Details'!$A$18:$L$18, 0),FALSE), 'E2 Allocators'!$B$15:$W$361, MATCH(AO$17, 'E2 Allocators'!$B$15:$W$15, 0),FALSE))</f>
        <v>0</v>
      </c>
      <c r="AP601" s="1335">
        <f ca="1">IF(ISERROR(VLOOKUP(VLOOKUP($A601, 'E4 TB Allocation Details'!$A$18:$L$205, MATCH("Customer ID", 'E4 TB Allocation Details'!$A$18:$L$18, 0),FALSE), 'E2 Allocators'!$B$15:$W$361, MATCH(AP$17, 'E2 Allocators'!$B$15:$W$15, 0),FALSE)), 0, VLOOKUP(VLOOKUP($A601, 'E4 TB Allocation Details'!$A$18:$L$205, MATCH("Customer ID", 'E4 TB Allocation Details'!$A$18:$L$18, 0),FALSE), 'E2 Allocators'!$B$15:$W$361, MATCH(AP$17, 'E2 Allocators'!$B$15:$W$15, 0),FALSE))</f>
        <v>0</v>
      </c>
      <c r="AQ601" s="1335">
        <f ca="1">IF(ISERROR(VLOOKUP(VLOOKUP($A601, 'E4 TB Allocation Details'!$A$18:$L$205, MATCH("Customer ID", 'E4 TB Allocation Details'!$A$18:$L$18, 0),FALSE), 'E2 Allocators'!$B$15:$W$361, MATCH(AQ$17, 'E2 Allocators'!$B$15:$W$15, 0),FALSE)), 0, VLOOKUP(VLOOKUP($A601, 'E4 TB Allocation Details'!$A$18:$L$205, MATCH("Customer ID", 'E4 TB Allocation Details'!$A$18:$L$18, 0),FALSE), 'E2 Allocators'!$B$15:$W$361, MATCH(AQ$17, 'E2 Allocators'!$B$15:$W$15, 0),FALSE))</f>
        <v>0</v>
      </c>
      <c r="AR601" s="1335">
        <f ca="1">IF(ISERROR(VLOOKUP(VLOOKUP($A601, 'E4 TB Allocation Details'!$A$18:$L$205, MATCH("Customer ID", 'E4 TB Allocation Details'!$A$18:$L$18, 0),FALSE), 'E2 Allocators'!$B$15:$W$361, MATCH(AR$17, 'E2 Allocators'!$B$15:$W$15, 0),FALSE)), 0, VLOOKUP(VLOOKUP($A601, 'E4 TB Allocation Details'!$A$18:$L$205, MATCH("Customer ID", 'E4 TB Allocation Details'!$A$18:$L$18, 0),FALSE), 'E2 Allocators'!$B$15:$W$361, MATCH(AR$17, 'E2 Allocators'!$B$15:$W$15, 0),FALSE))</f>
        <v>0</v>
      </c>
      <c r="AS601" s="1335">
        <f ca="1">IF(ISERROR(VLOOKUP(VLOOKUP($A601, 'E4 TB Allocation Details'!$A$18:$L$205, MATCH("Customer ID", 'E4 TB Allocation Details'!$A$18:$L$18, 0),FALSE), 'E2 Allocators'!$B$15:$W$361, MATCH(AS$17, 'E2 Allocators'!$B$15:$W$15, 0),FALSE)), 0, VLOOKUP(VLOOKUP($A601, 'E4 TB Allocation Details'!$A$18:$L$205, MATCH("Customer ID", 'E4 TB Allocation Details'!$A$18:$L$18, 0),FALSE), 'E2 Allocators'!$B$15:$W$361, MATCH(AS$17, 'E2 Allocators'!$B$15:$W$15, 0),FALSE))</f>
        <v>0</v>
      </c>
      <c r="AT601" s="1335">
        <f ca="1">IF(ISERROR(VLOOKUP(VLOOKUP($A601, 'E4 TB Allocation Details'!$A$18:$L$205, MATCH("Customer ID", 'E4 TB Allocation Details'!$A$18:$L$18, 0),FALSE), 'E2 Allocators'!$B$15:$W$361, MATCH(AT$17, 'E2 Allocators'!$B$15:$W$15, 0),FALSE)), 0, VLOOKUP(VLOOKUP($A601, 'E4 TB Allocation Details'!$A$18:$L$205, MATCH("Customer ID", 'E4 TB Allocation Details'!$A$18:$L$18, 0),FALSE), 'E2 Allocators'!$B$15:$W$361, MATCH(AT$17, 'E2 Allocators'!$B$15:$W$15, 0),FALSE))</f>
        <v>0</v>
      </c>
      <c r="AU601" s="1335">
        <f ca="1">IF(ISERROR(VLOOKUP(VLOOKUP($A601, 'E4 TB Allocation Details'!$A$18:$L$205, MATCH("Customer ID", 'E4 TB Allocation Details'!$A$18:$L$18, 0),FALSE), 'E2 Allocators'!$B$15:$W$361, MATCH(AU$17, 'E2 Allocators'!$B$15:$W$15, 0),FALSE)), 0, VLOOKUP(VLOOKUP($A601, 'E4 TB Allocation Details'!$A$18:$L$205, MATCH("Customer ID", 'E4 TB Allocation Details'!$A$18:$L$18, 0),FALSE), 'E2 Allocators'!$B$15:$W$361, MATCH(AU$17, 'E2 Allocators'!$B$15:$W$15, 0),FALSE))</f>
        <v>0</v>
      </c>
      <c r="AV601" s="1340">
        <f t="shared" si="926"/>
        <v>0</v>
      </c>
      <c r="AW601" s="1337"/>
      <c r="AX601" s="1337"/>
      <c r="AY601" s="1337"/>
      <c r="AZ601" s="1337"/>
      <c r="BA601" s="1337"/>
      <c r="BB601" s="1337"/>
      <c r="BC601" s="1337"/>
      <c r="BD601" s="1337"/>
      <c r="BE601" s="1337"/>
      <c r="BF601" s="1337"/>
      <c r="BG601" s="1337"/>
      <c r="BH601" s="1337"/>
      <c r="BI601" s="1337"/>
      <c r="BJ601" s="1337"/>
      <c r="BK601" s="1337"/>
      <c r="BL601" s="1337"/>
      <c r="BM601" s="1337"/>
      <c r="BN601" s="1337"/>
      <c r="BO601" s="1337"/>
      <c r="BP601" s="1337"/>
      <c r="BQ601" s="1338"/>
    </row>
    <row r="602" spans="1:69" s="259" customFormat="1" ht="25.5">
      <c r="A602" s="1339">
        <v>1815</v>
      </c>
      <c r="B602" s="1332" t="s">
        <v>424</v>
      </c>
      <c r="C602" s="1333">
        <v>1</v>
      </c>
      <c r="D602" s="1334">
        <f t="shared" si="923"/>
        <v>1</v>
      </c>
      <c r="E602" s="1334">
        <f ca="1">VLOOKUP($A602,'E1 Categorization'!$A$35:$E$114,5,FALSE)</f>
        <v>0</v>
      </c>
      <c r="F602" s="1334">
        <f t="shared" si="924"/>
        <v>1</v>
      </c>
      <c r="G602" s="1335">
        <f ca="1">IF(ISERROR(VLOOKUP(VLOOKUP($A602, 'E4 TB Allocation Details'!$A$18:$L$205, MATCH("Demand ID", 'E4 TB Allocation Details'!$A$18:$L$18, 0),FALSE), 'E2 Allocators'!$B$15:$W$361, MATCH(G$17, 'E2 Allocators'!$B$15:$W$15, 0),FALSE)), 0, VLOOKUP(VLOOKUP($A602, 'E4 TB Allocation Details'!$A$18:$L$205, MATCH("Demand ID", 'E4 TB Allocation Details'!$A$18:$L$18, 0),FALSE), 'E2 Allocators'!$B$15:$W$361, MATCH(G$17, 'E2 Allocators'!$B$15:$W$15, 0),FALSE))</f>
        <v>0.34459165112689732</v>
      </c>
      <c r="H602" s="1335">
        <f ca="1">IF(ISERROR(VLOOKUP(VLOOKUP($A602, 'E4 TB Allocation Details'!$A$18:$L$205, MATCH("Demand ID", 'E4 TB Allocation Details'!$A$18:$L$18, 0),FALSE), 'E2 Allocators'!$B$15:$W$361, MATCH(H$17, 'E2 Allocators'!$B$15:$W$15, 0),FALSE)), 0, VLOOKUP(VLOOKUP($A602, 'E4 TB Allocation Details'!$A$18:$L$205, MATCH("Demand ID", 'E4 TB Allocation Details'!$A$18:$L$18, 0),FALSE), 'E2 Allocators'!$B$15:$W$361, MATCH(H$17, 'E2 Allocators'!$B$15:$W$15, 0),FALSE))</f>
        <v>0.18274904496213709</v>
      </c>
      <c r="I602" s="1335">
        <f ca="1">IF(ISERROR(VLOOKUP(VLOOKUP($A602, 'E4 TB Allocation Details'!$A$18:$L$205, MATCH("Demand ID", 'E4 TB Allocation Details'!$A$18:$L$18, 0),FALSE), 'E2 Allocators'!$B$15:$W$361, MATCH(I$17, 'E2 Allocators'!$B$15:$W$15, 0),FALSE)), 0, VLOOKUP(VLOOKUP($A602, 'E4 TB Allocation Details'!$A$18:$L$205, MATCH("Demand ID", 'E4 TB Allocation Details'!$A$18:$L$18, 0),FALSE), 'E2 Allocators'!$B$15:$W$361, MATCH(I$17, 'E2 Allocators'!$B$15:$W$15, 0),FALSE))</f>
        <v>0.46704948503245464</v>
      </c>
      <c r="J602" s="1335">
        <f ca="1">IF(ISERROR(VLOOKUP(VLOOKUP($A602, 'E4 TB Allocation Details'!$A$18:$L$205, MATCH("Demand ID", 'E4 TB Allocation Details'!$A$18:$L$18, 0),FALSE), 'E2 Allocators'!$B$15:$W$361, MATCH(J$17, 'E2 Allocators'!$B$15:$W$15, 0),FALSE)), 0, VLOOKUP(VLOOKUP($A602, 'E4 TB Allocation Details'!$A$18:$L$205, MATCH("Demand ID", 'E4 TB Allocation Details'!$A$18:$L$18, 0),FALSE), 'E2 Allocators'!$B$15:$W$361, MATCH(J$17, 'E2 Allocators'!$B$15:$W$15, 0),FALSE))</f>
        <v>0</v>
      </c>
      <c r="K602" s="1335">
        <f ca="1">IF(ISERROR(VLOOKUP(VLOOKUP($A602, 'E4 TB Allocation Details'!$A$18:$L$205, MATCH("Demand ID", 'E4 TB Allocation Details'!$A$18:$L$18, 0),FALSE), 'E2 Allocators'!$B$15:$W$361, MATCH(K$17, 'E2 Allocators'!$B$15:$W$15, 0),FALSE)), 0, VLOOKUP(VLOOKUP($A602, 'E4 TB Allocation Details'!$A$18:$L$205, MATCH("Demand ID", 'E4 TB Allocation Details'!$A$18:$L$18, 0),FALSE), 'E2 Allocators'!$B$15:$W$361, MATCH(K$17, 'E2 Allocators'!$B$15:$W$15, 0),FALSE))</f>
        <v>0</v>
      </c>
      <c r="L602" s="1335">
        <f ca="1">IF(ISERROR(VLOOKUP(VLOOKUP($A602, 'E4 TB Allocation Details'!$A$18:$L$205, MATCH("Demand ID", 'E4 TB Allocation Details'!$A$18:$L$18, 0),FALSE), 'E2 Allocators'!$B$15:$W$361, MATCH(L$17, 'E2 Allocators'!$B$15:$W$15, 0),FALSE)), 0, VLOOKUP(VLOOKUP($A602, 'E4 TB Allocation Details'!$A$18:$L$205, MATCH("Demand ID", 'E4 TB Allocation Details'!$A$18:$L$18, 0),FALSE), 'E2 Allocators'!$B$15:$W$361, MATCH(L$17, 'E2 Allocators'!$B$15:$W$15, 0),FALSE))</f>
        <v>0</v>
      </c>
      <c r="M602" s="1335">
        <f ca="1">IF(ISERROR(VLOOKUP(VLOOKUP($A602, 'E4 TB Allocation Details'!$A$18:$L$205, MATCH("Demand ID", 'E4 TB Allocation Details'!$A$18:$L$18, 0),FALSE), 'E2 Allocators'!$B$15:$W$361, MATCH(M$17, 'E2 Allocators'!$B$15:$W$15, 0),FALSE)), 0, VLOOKUP(VLOOKUP($A602, 'E4 TB Allocation Details'!$A$18:$L$205, MATCH("Demand ID", 'E4 TB Allocation Details'!$A$18:$L$18, 0),FALSE), 'E2 Allocators'!$B$15:$W$361, MATCH(M$17, 'E2 Allocators'!$B$15:$W$15, 0),FALSE))</f>
        <v>3.2240916758215737E-3</v>
      </c>
      <c r="N602" s="1335">
        <f ca="1">IF(ISERROR(VLOOKUP(VLOOKUP($A602, 'E4 TB Allocation Details'!$A$18:$L$205, MATCH("Demand ID", 'E4 TB Allocation Details'!$A$18:$L$18, 0),FALSE), 'E2 Allocators'!$B$15:$W$361, MATCH(N$17, 'E2 Allocators'!$B$15:$W$15, 0),FALSE)), 0, VLOOKUP(VLOOKUP($A602, 'E4 TB Allocation Details'!$A$18:$L$205, MATCH("Demand ID", 'E4 TB Allocation Details'!$A$18:$L$18, 0),FALSE), 'E2 Allocators'!$B$15:$W$361, MATCH(N$17, 'E2 Allocators'!$B$15:$W$15, 0),FALSE))</f>
        <v>4.0973454945025334E-4</v>
      </c>
      <c r="O602" s="1335">
        <f ca="1">IF(ISERROR(VLOOKUP(VLOOKUP($A602, 'E4 TB Allocation Details'!$A$18:$L$205, MATCH("Demand ID", 'E4 TB Allocation Details'!$A$18:$L$18, 0),FALSE), 'E2 Allocators'!$B$15:$W$361, MATCH(O$17, 'E2 Allocators'!$B$15:$W$15, 0),FALSE)), 0, VLOOKUP(VLOOKUP($A602, 'E4 TB Allocation Details'!$A$18:$L$205, MATCH("Demand ID", 'E4 TB Allocation Details'!$A$18:$L$18, 0),FALSE), 'E2 Allocators'!$B$15:$W$361, MATCH(O$17, 'E2 Allocators'!$B$15:$W$15, 0),FALSE))</f>
        <v>1.9759926532391093E-3</v>
      </c>
      <c r="P602" s="1335">
        <f ca="1">IF(ISERROR(VLOOKUP(VLOOKUP($A602, 'E4 TB Allocation Details'!$A$18:$L$205, MATCH("Demand ID", 'E4 TB Allocation Details'!$A$18:$L$18, 0),FALSE), 'E2 Allocators'!$B$15:$W$361, MATCH(P$17, 'E2 Allocators'!$B$15:$W$15, 0),FALSE)), 0, VLOOKUP(VLOOKUP($A602, 'E4 TB Allocation Details'!$A$18:$L$205, MATCH("Demand ID", 'E4 TB Allocation Details'!$A$18:$L$18, 0),FALSE), 'E2 Allocators'!$B$15:$W$361, MATCH(P$17, 'E2 Allocators'!$B$15:$W$15, 0),FALSE))</f>
        <v>0</v>
      </c>
      <c r="Q602" s="1335">
        <f ca="1">IF(ISERROR(VLOOKUP(VLOOKUP($A602, 'E4 TB Allocation Details'!$A$18:$L$205, MATCH("Demand ID", 'E4 TB Allocation Details'!$A$18:$L$18, 0),FALSE), 'E2 Allocators'!$B$15:$W$361, MATCH(Q$17, 'E2 Allocators'!$B$15:$W$15, 0),FALSE)), 0, VLOOKUP(VLOOKUP($A602, 'E4 TB Allocation Details'!$A$18:$L$205, MATCH("Demand ID", 'E4 TB Allocation Details'!$A$18:$L$18, 0),FALSE), 'E2 Allocators'!$B$15:$W$361, MATCH(Q$17, 'E2 Allocators'!$B$15:$W$15, 0),FALSE))</f>
        <v>0</v>
      </c>
      <c r="R602" s="1335">
        <f ca="1">IF(ISERROR(VLOOKUP(VLOOKUP($A602, 'E4 TB Allocation Details'!$A$18:$L$205, MATCH("Demand ID", 'E4 TB Allocation Details'!$A$18:$L$18, 0),FALSE), 'E2 Allocators'!$B$15:$W$361, MATCH(R$17, 'E2 Allocators'!$B$15:$W$15, 0),FALSE)), 0, VLOOKUP(VLOOKUP($A602, 'E4 TB Allocation Details'!$A$18:$L$205, MATCH("Demand ID", 'E4 TB Allocation Details'!$A$18:$L$18, 0),FALSE), 'E2 Allocators'!$B$15:$W$361, MATCH(R$17, 'E2 Allocators'!$B$15:$W$15, 0),FALSE))</f>
        <v>0</v>
      </c>
      <c r="S602" s="1335">
        <f ca="1">IF(ISERROR(VLOOKUP(VLOOKUP($A602, 'E4 TB Allocation Details'!$A$18:$L$205, MATCH("Demand ID", 'E4 TB Allocation Details'!$A$18:$L$18, 0),FALSE), 'E2 Allocators'!$B$15:$W$361, MATCH(S$17, 'E2 Allocators'!$B$15:$W$15, 0),FALSE)), 0, VLOOKUP(VLOOKUP($A602, 'E4 TB Allocation Details'!$A$18:$L$205, MATCH("Demand ID", 'E4 TB Allocation Details'!$A$18:$L$18, 0),FALSE), 'E2 Allocators'!$B$15:$W$361, MATCH(S$17, 'E2 Allocators'!$B$15:$W$15, 0),FALSE))</f>
        <v>0</v>
      </c>
      <c r="T602" s="1335">
        <f ca="1">IF(ISERROR(VLOOKUP(VLOOKUP($A602, 'E4 TB Allocation Details'!$A$18:$L$205, MATCH("Demand ID", 'E4 TB Allocation Details'!$A$18:$L$18, 0),FALSE), 'E2 Allocators'!$B$15:$W$361, MATCH(T$17, 'E2 Allocators'!$B$15:$W$15, 0),FALSE)), 0, VLOOKUP(VLOOKUP($A602, 'E4 TB Allocation Details'!$A$18:$L$205, MATCH("Demand ID", 'E4 TB Allocation Details'!$A$18:$L$18, 0),FALSE), 'E2 Allocators'!$B$15:$W$361, MATCH(T$17, 'E2 Allocators'!$B$15:$W$15, 0),FALSE))</f>
        <v>0</v>
      </c>
      <c r="U602" s="1335">
        <f ca="1">IF(ISERROR(VLOOKUP(VLOOKUP($A602, 'E4 TB Allocation Details'!$A$18:$L$205, MATCH("Demand ID", 'E4 TB Allocation Details'!$A$18:$L$18, 0),FALSE), 'E2 Allocators'!$B$15:$W$361, MATCH(U$17, 'E2 Allocators'!$B$15:$W$15, 0),FALSE)), 0, VLOOKUP(VLOOKUP($A602, 'E4 TB Allocation Details'!$A$18:$L$205, MATCH("Demand ID", 'E4 TB Allocation Details'!$A$18:$L$18, 0),FALSE), 'E2 Allocators'!$B$15:$W$361, MATCH(U$17, 'E2 Allocators'!$B$15:$W$15, 0),FALSE))</f>
        <v>0</v>
      </c>
      <c r="V602" s="1335">
        <f ca="1">IF(ISERROR(VLOOKUP(VLOOKUP($A602, 'E4 TB Allocation Details'!$A$18:$L$205, MATCH("Demand ID", 'E4 TB Allocation Details'!$A$18:$L$18, 0),FALSE), 'E2 Allocators'!$B$15:$W$361, MATCH(V$17, 'E2 Allocators'!$B$15:$W$15, 0),FALSE)), 0, VLOOKUP(VLOOKUP($A602, 'E4 TB Allocation Details'!$A$18:$L$205, MATCH("Demand ID", 'E4 TB Allocation Details'!$A$18:$L$18, 0),FALSE), 'E2 Allocators'!$B$15:$W$361, MATCH(V$17, 'E2 Allocators'!$B$15:$W$15, 0),FALSE))</f>
        <v>0</v>
      </c>
      <c r="W602" s="1335">
        <f ca="1">IF(ISERROR(VLOOKUP(VLOOKUP($A602, 'E4 TB Allocation Details'!$A$18:$L$205, MATCH("Demand ID", 'E4 TB Allocation Details'!$A$18:$L$18, 0),FALSE), 'E2 Allocators'!$B$15:$W$361, MATCH(W$17, 'E2 Allocators'!$B$15:$W$15, 0),FALSE)), 0, VLOOKUP(VLOOKUP($A602, 'E4 TB Allocation Details'!$A$18:$L$205, MATCH("Demand ID", 'E4 TB Allocation Details'!$A$18:$L$18, 0),FALSE), 'E2 Allocators'!$B$15:$W$361, MATCH(W$17, 'E2 Allocators'!$B$15:$W$15, 0),FALSE))</f>
        <v>0</v>
      </c>
      <c r="X602" s="1335">
        <f ca="1">IF(ISERROR(VLOOKUP(VLOOKUP($A602, 'E4 TB Allocation Details'!$A$18:$L$205, MATCH("Demand ID", 'E4 TB Allocation Details'!$A$18:$L$18, 0),FALSE), 'E2 Allocators'!$B$15:$W$361, MATCH(X$17, 'E2 Allocators'!$B$15:$W$15, 0),FALSE)), 0, VLOOKUP(VLOOKUP($A602, 'E4 TB Allocation Details'!$A$18:$L$205, MATCH("Demand ID", 'E4 TB Allocation Details'!$A$18:$L$18, 0),FALSE), 'E2 Allocators'!$B$15:$W$361, MATCH(X$17, 'E2 Allocators'!$B$15:$W$15, 0),FALSE))</f>
        <v>0</v>
      </c>
      <c r="Y602" s="1335">
        <f ca="1">IF(ISERROR(VLOOKUP(VLOOKUP($A602, 'E4 TB Allocation Details'!$A$18:$L$205, MATCH("Demand ID", 'E4 TB Allocation Details'!$A$18:$L$18, 0),FALSE), 'E2 Allocators'!$B$15:$W$361, MATCH(Y$17, 'E2 Allocators'!$B$15:$W$15, 0),FALSE)), 0, VLOOKUP(VLOOKUP($A602, 'E4 TB Allocation Details'!$A$18:$L$205, MATCH("Demand ID", 'E4 TB Allocation Details'!$A$18:$L$18, 0),FALSE), 'E2 Allocators'!$B$15:$W$361, MATCH(Y$17, 'E2 Allocators'!$B$15:$W$15, 0),FALSE))</f>
        <v>0</v>
      </c>
      <c r="Z602" s="1335">
        <f ca="1">IF(ISERROR(VLOOKUP(VLOOKUP($A602, 'E4 TB Allocation Details'!$A$18:$L$205, MATCH("Demand ID", 'E4 TB Allocation Details'!$A$18:$L$18, 0),FALSE), 'E2 Allocators'!$B$15:$W$361, MATCH(Z$17, 'E2 Allocators'!$B$15:$W$15, 0),FALSE)), 0, VLOOKUP(VLOOKUP($A602, 'E4 TB Allocation Details'!$A$18:$L$205, MATCH("Demand ID", 'E4 TB Allocation Details'!$A$18:$L$18, 0),FALSE), 'E2 Allocators'!$B$15:$W$361, MATCH(Z$17, 'E2 Allocators'!$B$15:$W$15, 0),FALSE))</f>
        <v>0</v>
      </c>
      <c r="AA602" s="1340">
        <f t="shared" si="925"/>
        <v>1</v>
      </c>
      <c r="AB602" s="1335">
        <f ca="1">IF(ISERROR(VLOOKUP(VLOOKUP($A602, 'E4 TB Allocation Details'!$A$18:$L$205, MATCH("Customer ID", 'E4 TB Allocation Details'!$A$18:$L$18, 0),FALSE), 'E2 Allocators'!$B$15:$W$361, MATCH(AB$17, 'E2 Allocators'!$B$15:$W$15, 0),FALSE)), 0, VLOOKUP(VLOOKUP($A602, 'E4 TB Allocation Details'!$A$18:$L$205, MATCH("Customer ID", 'E4 TB Allocation Details'!$A$18:$L$18, 0),FALSE), 'E2 Allocators'!$B$15:$W$361, MATCH(AB$17, 'E2 Allocators'!$B$15:$W$15, 0),FALSE))</f>
        <v>0</v>
      </c>
      <c r="AC602" s="1335">
        <f ca="1">IF(ISERROR(VLOOKUP(VLOOKUP($A602, 'E4 TB Allocation Details'!$A$18:$L$205, MATCH("Customer ID", 'E4 TB Allocation Details'!$A$18:$L$18, 0),FALSE), 'E2 Allocators'!$B$15:$W$361, MATCH(AC$17, 'E2 Allocators'!$B$15:$W$15, 0),FALSE)), 0, VLOOKUP(VLOOKUP($A602, 'E4 TB Allocation Details'!$A$18:$L$205, MATCH("Customer ID", 'E4 TB Allocation Details'!$A$18:$L$18, 0),FALSE), 'E2 Allocators'!$B$15:$W$361, MATCH(AC$17, 'E2 Allocators'!$B$15:$W$15, 0),FALSE))</f>
        <v>0</v>
      </c>
      <c r="AD602" s="1335">
        <f ca="1">IF(ISERROR(VLOOKUP(VLOOKUP($A602, 'E4 TB Allocation Details'!$A$18:$L$205, MATCH("Customer ID", 'E4 TB Allocation Details'!$A$18:$L$18, 0),FALSE), 'E2 Allocators'!$B$15:$W$361, MATCH(AD$17, 'E2 Allocators'!$B$15:$W$15, 0),FALSE)), 0, VLOOKUP(VLOOKUP($A602, 'E4 TB Allocation Details'!$A$18:$L$205, MATCH("Customer ID", 'E4 TB Allocation Details'!$A$18:$L$18, 0),FALSE), 'E2 Allocators'!$B$15:$W$361, MATCH(AD$17, 'E2 Allocators'!$B$15:$W$15, 0),FALSE))</f>
        <v>0</v>
      </c>
      <c r="AE602" s="1335">
        <f ca="1">IF(ISERROR(VLOOKUP(VLOOKUP($A602, 'E4 TB Allocation Details'!$A$18:$L$205, MATCH("Customer ID", 'E4 TB Allocation Details'!$A$18:$L$18, 0),FALSE), 'E2 Allocators'!$B$15:$W$361, MATCH(AE$17, 'E2 Allocators'!$B$15:$W$15, 0),FALSE)), 0, VLOOKUP(VLOOKUP($A602, 'E4 TB Allocation Details'!$A$18:$L$205, MATCH("Customer ID", 'E4 TB Allocation Details'!$A$18:$L$18, 0),FALSE), 'E2 Allocators'!$B$15:$W$361, MATCH(AE$17, 'E2 Allocators'!$B$15:$W$15, 0),FALSE))</f>
        <v>0</v>
      </c>
      <c r="AF602" s="1335">
        <f ca="1">IF(ISERROR(VLOOKUP(VLOOKUP($A602, 'E4 TB Allocation Details'!$A$18:$L$205, MATCH("Customer ID", 'E4 TB Allocation Details'!$A$18:$L$18, 0),FALSE), 'E2 Allocators'!$B$15:$W$361, MATCH(AF$17, 'E2 Allocators'!$B$15:$W$15, 0),FALSE)), 0, VLOOKUP(VLOOKUP($A602, 'E4 TB Allocation Details'!$A$18:$L$205, MATCH("Customer ID", 'E4 TB Allocation Details'!$A$18:$L$18, 0),FALSE), 'E2 Allocators'!$B$15:$W$361, MATCH(AF$17, 'E2 Allocators'!$B$15:$W$15, 0),FALSE))</f>
        <v>0</v>
      </c>
      <c r="AG602" s="1335">
        <f ca="1">IF(ISERROR(VLOOKUP(VLOOKUP($A602, 'E4 TB Allocation Details'!$A$18:$L$205, MATCH("Customer ID", 'E4 TB Allocation Details'!$A$18:$L$18, 0),FALSE), 'E2 Allocators'!$B$15:$W$361, MATCH(AG$17, 'E2 Allocators'!$B$15:$W$15, 0),FALSE)), 0, VLOOKUP(VLOOKUP($A602, 'E4 TB Allocation Details'!$A$18:$L$205, MATCH("Customer ID", 'E4 TB Allocation Details'!$A$18:$L$18, 0),FALSE), 'E2 Allocators'!$B$15:$W$361, MATCH(AG$17, 'E2 Allocators'!$B$15:$W$15, 0),FALSE))</f>
        <v>0</v>
      </c>
      <c r="AH602" s="1335">
        <f ca="1">IF(ISERROR(VLOOKUP(VLOOKUP($A602, 'E4 TB Allocation Details'!$A$18:$L$205, MATCH("Customer ID", 'E4 TB Allocation Details'!$A$18:$L$18, 0),FALSE), 'E2 Allocators'!$B$15:$W$361, MATCH(AH$17, 'E2 Allocators'!$B$15:$W$15, 0),FALSE)), 0, VLOOKUP(VLOOKUP($A602, 'E4 TB Allocation Details'!$A$18:$L$205, MATCH("Customer ID", 'E4 TB Allocation Details'!$A$18:$L$18, 0),FALSE), 'E2 Allocators'!$B$15:$W$361, MATCH(AH$17, 'E2 Allocators'!$B$15:$W$15, 0),FALSE))</f>
        <v>0</v>
      </c>
      <c r="AI602" s="1335">
        <f ca="1">IF(ISERROR(VLOOKUP(VLOOKUP($A602, 'E4 TB Allocation Details'!$A$18:$L$205, MATCH("Customer ID", 'E4 TB Allocation Details'!$A$18:$L$18, 0),FALSE), 'E2 Allocators'!$B$15:$W$361, MATCH(AI$17, 'E2 Allocators'!$B$15:$W$15, 0),FALSE)), 0, VLOOKUP(VLOOKUP($A602, 'E4 TB Allocation Details'!$A$18:$L$205, MATCH("Customer ID", 'E4 TB Allocation Details'!$A$18:$L$18, 0),FALSE), 'E2 Allocators'!$B$15:$W$361, MATCH(AI$17, 'E2 Allocators'!$B$15:$W$15, 0),FALSE))</f>
        <v>0</v>
      </c>
      <c r="AJ602" s="1335">
        <f ca="1">IF(ISERROR(VLOOKUP(VLOOKUP($A602, 'E4 TB Allocation Details'!$A$18:$L$205, MATCH("Customer ID", 'E4 TB Allocation Details'!$A$18:$L$18, 0),FALSE), 'E2 Allocators'!$B$15:$W$361, MATCH(AJ$17, 'E2 Allocators'!$B$15:$W$15, 0),FALSE)), 0, VLOOKUP(VLOOKUP($A602, 'E4 TB Allocation Details'!$A$18:$L$205, MATCH("Customer ID", 'E4 TB Allocation Details'!$A$18:$L$18, 0),FALSE), 'E2 Allocators'!$B$15:$W$361, MATCH(AJ$17, 'E2 Allocators'!$B$15:$W$15, 0),FALSE))</f>
        <v>0</v>
      </c>
      <c r="AK602" s="1335">
        <f ca="1">IF(ISERROR(VLOOKUP(VLOOKUP($A602, 'E4 TB Allocation Details'!$A$18:$L$205, MATCH("Customer ID", 'E4 TB Allocation Details'!$A$18:$L$18, 0),FALSE), 'E2 Allocators'!$B$15:$W$361, MATCH(AK$17, 'E2 Allocators'!$B$15:$W$15, 0),FALSE)), 0, VLOOKUP(VLOOKUP($A602, 'E4 TB Allocation Details'!$A$18:$L$205, MATCH("Customer ID", 'E4 TB Allocation Details'!$A$18:$L$18, 0),FALSE), 'E2 Allocators'!$B$15:$W$361, MATCH(AK$17, 'E2 Allocators'!$B$15:$W$15, 0),FALSE))</f>
        <v>0</v>
      </c>
      <c r="AL602" s="1335">
        <f ca="1">IF(ISERROR(VLOOKUP(VLOOKUP($A602, 'E4 TB Allocation Details'!$A$18:$L$205, MATCH("Customer ID", 'E4 TB Allocation Details'!$A$18:$L$18, 0),FALSE), 'E2 Allocators'!$B$15:$W$361, MATCH(AL$17, 'E2 Allocators'!$B$15:$W$15, 0),FALSE)), 0, VLOOKUP(VLOOKUP($A602, 'E4 TB Allocation Details'!$A$18:$L$205, MATCH("Customer ID", 'E4 TB Allocation Details'!$A$18:$L$18, 0),FALSE), 'E2 Allocators'!$B$15:$W$361, MATCH(AL$17, 'E2 Allocators'!$B$15:$W$15, 0),FALSE))</f>
        <v>0</v>
      </c>
      <c r="AM602" s="1335">
        <f ca="1">IF(ISERROR(VLOOKUP(VLOOKUP($A602, 'E4 TB Allocation Details'!$A$18:$L$205, MATCH("Customer ID", 'E4 TB Allocation Details'!$A$18:$L$18, 0),FALSE), 'E2 Allocators'!$B$15:$W$361, MATCH(AM$17, 'E2 Allocators'!$B$15:$W$15, 0),FALSE)), 0, VLOOKUP(VLOOKUP($A602, 'E4 TB Allocation Details'!$A$18:$L$205, MATCH("Customer ID", 'E4 TB Allocation Details'!$A$18:$L$18, 0),FALSE), 'E2 Allocators'!$B$15:$W$361, MATCH(AM$17, 'E2 Allocators'!$B$15:$W$15, 0),FALSE))</f>
        <v>0</v>
      </c>
      <c r="AN602" s="1335">
        <f ca="1">IF(ISERROR(VLOOKUP(VLOOKUP($A602, 'E4 TB Allocation Details'!$A$18:$L$205, MATCH("Customer ID", 'E4 TB Allocation Details'!$A$18:$L$18, 0),FALSE), 'E2 Allocators'!$B$15:$W$361, MATCH(AN$17, 'E2 Allocators'!$B$15:$W$15, 0),FALSE)), 0, VLOOKUP(VLOOKUP($A602, 'E4 TB Allocation Details'!$A$18:$L$205, MATCH("Customer ID", 'E4 TB Allocation Details'!$A$18:$L$18, 0),FALSE), 'E2 Allocators'!$B$15:$W$361, MATCH(AN$17, 'E2 Allocators'!$B$15:$W$15, 0),FALSE))</f>
        <v>0</v>
      </c>
      <c r="AO602" s="1335">
        <f ca="1">IF(ISERROR(VLOOKUP(VLOOKUP($A602, 'E4 TB Allocation Details'!$A$18:$L$205, MATCH("Customer ID", 'E4 TB Allocation Details'!$A$18:$L$18, 0),FALSE), 'E2 Allocators'!$B$15:$W$361, MATCH(AO$17, 'E2 Allocators'!$B$15:$W$15, 0),FALSE)), 0, VLOOKUP(VLOOKUP($A602, 'E4 TB Allocation Details'!$A$18:$L$205, MATCH("Customer ID", 'E4 TB Allocation Details'!$A$18:$L$18, 0),FALSE), 'E2 Allocators'!$B$15:$W$361, MATCH(AO$17, 'E2 Allocators'!$B$15:$W$15, 0),FALSE))</f>
        <v>0</v>
      </c>
      <c r="AP602" s="1335">
        <f ca="1">IF(ISERROR(VLOOKUP(VLOOKUP($A602, 'E4 TB Allocation Details'!$A$18:$L$205, MATCH("Customer ID", 'E4 TB Allocation Details'!$A$18:$L$18, 0),FALSE), 'E2 Allocators'!$B$15:$W$361, MATCH(AP$17, 'E2 Allocators'!$B$15:$W$15, 0),FALSE)), 0, VLOOKUP(VLOOKUP($A602, 'E4 TB Allocation Details'!$A$18:$L$205, MATCH("Customer ID", 'E4 TB Allocation Details'!$A$18:$L$18, 0),FALSE), 'E2 Allocators'!$B$15:$W$361, MATCH(AP$17, 'E2 Allocators'!$B$15:$W$15, 0),FALSE))</f>
        <v>0</v>
      </c>
      <c r="AQ602" s="1335">
        <f ca="1">IF(ISERROR(VLOOKUP(VLOOKUP($A602, 'E4 TB Allocation Details'!$A$18:$L$205, MATCH("Customer ID", 'E4 TB Allocation Details'!$A$18:$L$18, 0),FALSE), 'E2 Allocators'!$B$15:$W$361, MATCH(AQ$17, 'E2 Allocators'!$B$15:$W$15, 0),FALSE)), 0, VLOOKUP(VLOOKUP($A602, 'E4 TB Allocation Details'!$A$18:$L$205, MATCH("Customer ID", 'E4 TB Allocation Details'!$A$18:$L$18, 0),FALSE), 'E2 Allocators'!$B$15:$W$361, MATCH(AQ$17, 'E2 Allocators'!$B$15:$W$15, 0),FALSE))</f>
        <v>0</v>
      </c>
      <c r="AR602" s="1335">
        <f ca="1">IF(ISERROR(VLOOKUP(VLOOKUP($A602, 'E4 TB Allocation Details'!$A$18:$L$205, MATCH("Customer ID", 'E4 TB Allocation Details'!$A$18:$L$18, 0),FALSE), 'E2 Allocators'!$B$15:$W$361, MATCH(AR$17, 'E2 Allocators'!$B$15:$W$15, 0),FALSE)), 0, VLOOKUP(VLOOKUP($A602, 'E4 TB Allocation Details'!$A$18:$L$205, MATCH("Customer ID", 'E4 TB Allocation Details'!$A$18:$L$18, 0),FALSE), 'E2 Allocators'!$B$15:$W$361, MATCH(AR$17, 'E2 Allocators'!$B$15:$W$15, 0),FALSE))</f>
        <v>0</v>
      </c>
      <c r="AS602" s="1335">
        <f ca="1">IF(ISERROR(VLOOKUP(VLOOKUP($A602, 'E4 TB Allocation Details'!$A$18:$L$205, MATCH("Customer ID", 'E4 TB Allocation Details'!$A$18:$L$18, 0),FALSE), 'E2 Allocators'!$B$15:$W$361, MATCH(AS$17, 'E2 Allocators'!$B$15:$W$15, 0),FALSE)), 0, VLOOKUP(VLOOKUP($A602, 'E4 TB Allocation Details'!$A$18:$L$205, MATCH("Customer ID", 'E4 TB Allocation Details'!$A$18:$L$18, 0),FALSE), 'E2 Allocators'!$B$15:$W$361, MATCH(AS$17, 'E2 Allocators'!$B$15:$W$15, 0),FALSE))</f>
        <v>0</v>
      </c>
      <c r="AT602" s="1335">
        <f ca="1">IF(ISERROR(VLOOKUP(VLOOKUP($A602, 'E4 TB Allocation Details'!$A$18:$L$205, MATCH("Customer ID", 'E4 TB Allocation Details'!$A$18:$L$18, 0),FALSE), 'E2 Allocators'!$B$15:$W$361, MATCH(AT$17, 'E2 Allocators'!$B$15:$W$15, 0),FALSE)), 0, VLOOKUP(VLOOKUP($A602, 'E4 TB Allocation Details'!$A$18:$L$205, MATCH("Customer ID", 'E4 TB Allocation Details'!$A$18:$L$18, 0),FALSE), 'E2 Allocators'!$B$15:$W$361, MATCH(AT$17, 'E2 Allocators'!$B$15:$W$15, 0),FALSE))</f>
        <v>0</v>
      </c>
      <c r="AU602" s="1335">
        <f ca="1">IF(ISERROR(VLOOKUP(VLOOKUP($A602, 'E4 TB Allocation Details'!$A$18:$L$205, MATCH("Customer ID", 'E4 TB Allocation Details'!$A$18:$L$18, 0),FALSE), 'E2 Allocators'!$B$15:$W$361, MATCH(AU$17, 'E2 Allocators'!$B$15:$W$15, 0),FALSE)), 0, VLOOKUP(VLOOKUP($A602, 'E4 TB Allocation Details'!$A$18:$L$205, MATCH("Customer ID", 'E4 TB Allocation Details'!$A$18:$L$18, 0),FALSE), 'E2 Allocators'!$B$15:$W$361, MATCH(AU$17, 'E2 Allocators'!$B$15:$W$15, 0),FALSE))</f>
        <v>0</v>
      </c>
      <c r="AV602" s="1340">
        <f t="shared" si="926"/>
        <v>0</v>
      </c>
      <c r="AW602" s="1337"/>
      <c r="AX602" s="1337"/>
      <c r="AY602" s="1337"/>
      <c r="AZ602" s="1337"/>
      <c r="BA602" s="1337"/>
      <c r="BB602" s="1337"/>
      <c r="BC602" s="1337"/>
      <c r="BD602" s="1337"/>
      <c r="BE602" s="1337"/>
      <c r="BF602" s="1337"/>
      <c r="BG602" s="1337"/>
      <c r="BH602" s="1337"/>
      <c r="BI602" s="1337"/>
      <c r="BJ602" s="1337"/>
      <c r="BK602" s="1337"/>
      <c r="BL602" s="1337"/>
      <c r="BM602" s="1337"/>
      <c r="BN602" s="1337"/>
      <c r="BO602" s="1337"/>
      <c r="BP602" s="1337"/>
      <c r="BQ602" s="1338"/>
    </row>
    <row r="603" spans="1:69" s="259" customFormat="1" ht="25.5">
      <c r="A603" s="1339">
        <v>1820</v>
      </c>
      <c r="B603" s="1332" t="s">
        <v>425</v>
      </c>
      <c r="C603" s="1333"/>
      <c r="D603" s="1334"/>
      <c r="E603" s="1334"/>
      <c r="F603" s="1334"/>
      <c r="G603" s="1335">
        <f ca="1">IF(ISERROR(VLOOKUP(VLOOKUP($A603, 'E4 TB Allocation Details'!$A$18:$L$205, MATCH("Demand ID", 'E4 TB Allocation Details'!$A$18:$L$18, 0),FALSE), 'E2 Allocators'!$B$15:$W$361, MATCH(G$17, 'E2 Allocators'!$B$15:$W$15, 0),FALSE)), 0, VLOOKUP(VLOOKUP($A603, 'E4 TB Allocation Details'!$A$18:$L$205, MATCH("Demand ID", 'E4 TB Allocation Details'!$A$18:$L$18, 0),FALSE), 'E2 Allocators'!$B$15:$W$361, MATCH(G$17, 'E2 Allocators'!$B$15:$W$15, 0),FALSE))</f>
        <v>0.34459165112689732</v>
      </c>
      <c r="H603" s="1335">
        <f ca="1">IF(ISERROR(VLOOKUP(VLOOKUP($A603, 'E4 TB Allocation Details'!$A$18:$L$205, MATCH("Demand ID", 'E4 TB Allocation Details'!$A$18:$L$18, 0),FALSE), 'E2 Allocators'!$B$15:$W$361, MATCH(H$17, 'E2 Allocators'!$B$15:$W$15, 0),FALSE)), 0, VLOOKUP(VLOOKUP($A603, 'E4 TB Allocation Details'!$A$18:$L$205, MATCH("Demand ID", 'E4 TB Allocation Details'!$A$18:$L$18, 0),FALSE), 'E2 Allocators'!$B$15:$W$361, MATCH(H$17, 'E2 Allocators'!$B$15:$W$15, 0),FALSE))</f>
        <v>0.18274904496213709</v>
      </c>
      <c r="I603" s="1335">
        <f ca="1">IF(ISERROR(VLOOKUP(VLOOKUP($A603, 'E4 TB Allocation Details'!$A$18:$L$205, MATCH("Demand ID", 'E4 TB Allocation Details'!$A$18:$L$18, 0),FALSE), 'E2 Allocators'!$B$15:$W$361, MATCH(I$17, 'E2 Allocators'!$B$15:$W$15, 0),FALSE)), 0, VLOOKUP(VLOOKUP($A603, 'E4 TB Allocation Details'!$A$18:$L$205, MATCH("Demand ID", 'E4 TB Allocation Details'!$A$18:$L$18, 0),FALSE), 'E2 Allocators'!$B$15:$W$361, MATCH(I$17, 'E2 Allocators'!$B$15:$W$15, 0),FALSE))</f>
        <v>0.46704948503245464</v>
      </c>
      <c r="J603" s="1335">
        <f ca="1">IF(ISERROR(VLOOKUP(VLOOKUP($A603, 'E4 TB Allocation Details'!$A$18:$L$205, MATCH("Demand ID", 'E4 TB Allocation Details'!$A$18:$L$18, 0),FALSE), 'E2 Allocators'!$B$15:$W$361, MATCH(J$17, 'E2 Allocators'!$B$15:$W$15, 0),FALSE)), 0, VLOOKUP(VLOOKUP($A603, 'E4 TB Allocation Details'!$A$18:$L$205, MATCH("Demand ID", 'E4 TB Allocation Details'!$A$18:$L$18, 0),FALSE), 'E2 Allocators'!$B$15:$W$361, MATCH(J$17, 'E2 Allocators'!$B$15:$W$15, 0),FALSE))</f>
        <v>0</v>
      </c>
      <c r="K603" s="1335">
        <f ca="1">IF(ISERROR(VLOOKUP(VLOOKUP($A603, 'E4 TB Allocation Details'!$A$18:$L$205, MATCH("Demand ID", 'E4 TB Allocation Details'!$A$18:$L$18, 0),FALSE), 'E2 Allocators'!$B$15:$W$361, MATCH(K$17, 'E2 Allocators'!$B$15:$W$15, 0),FALSE)), 0, VLOOKUP(VLOOKUP($A603, 'E4 TB Allocation Details'!$A$18:$L$205, MATCH("Demand ID", 'E4 TB Allocation Details'!$A$18:$L$18, 0),FALSE), 'E2 Allocators'!$B$15:$W$361, MATCH(K$17, 'E2 Allocators'!$B$15:$W$15, 0),FALSE))</f>
        <v>0</v>
      </c>
      <c r="L603" s="1335">
        <f ca="1">IF(ISERROR(VLOOKUP(VLOOKUP($A603, 'E4 TB Allocation Details'!$A$18:$L$205, MATCH("Demand ID", 'E4 TB Allocation Details'!$A$18:$L$18, 0),FALSE), 'E2 Allocators'!$B$15:$W$361, MATCH(L$17, 'E2 Allocators'!$B$15:$W$15, 0),FALSE)), 0, VLOOKUP(VLOOKUP($A603, 'E4 TB Allocation Details'!$A$18:$L$205, MATCH("Demand ID", 'E4 TB Allocation Details'!$A$18:$L$18, 0),FALSE), 'E2 Allocators'!$B$15:$W$361, MATCH(L$17, 'E2 Allocators'!$B$15:$W$15, 0),FALSE))</f>
        <v>0</v>
      </c>
      <c r="M603" s="1335">
        <f ca="1">IF(ISERROR(VLOOKUP(VLOOKUP($A603, 'E4 TB Allocation Details'!$A$18:$L$205, MATCH("Demand ID", 'E4 TB Allocation Details'!$A$18:$L$18, 0),FALSE), 'E2 Allocators'!$B$15:$W$361, MATCH(M$17, 'E2 Allocators'!$B$15:$W$15, 0),FALSE)), 0, VLOOKUP(VLOOKUP($A603, 'E4 TB Allocation Details'!$A$18:$L$205, MATCH("Demand ID", 'E4 TB Allocation Details'!$A$18:$L$18, 0),FALSE), 'E2 Allocators'!$B$15:$W$361, MATCH(M$17, 'E2 Allocators'!$B$15:$W$15, 0),FALSE))</f>
        <v>3.2240916758215737E-3</v>
      </c>
      <c r="N603" s="1335">
        <f ca="1">IF(ISERROR(VLOOKUP(VLOOKUP($A603, 'E4 TB Allocation Details'!$A$18:$L$205, MATCH("Demand ID", 'E4 TB Allocation Details'!$A$18:$L$18, 0),FALSE), 'E2 Allocators'!$B$15:$W$361, MATCH(N$17, 'E2 Allocators'!$B$15:$W$15, 0),FALSE)), 0, VLOOKUP(VLOOKUP($A603, 'E4 TB Allocation Details'!$A$18:$L$205, MATCH("Demand ID", 'E4 TB Allocation Details'!$A$18:$L$18, 0),FALSE), 'E2 Allocators'!$B$15:$W$361, MATCH(N$17, 'E2 Allocators'!$B$15:$W$15, 0),FALSE))</f>
        <v>4.0973454945025334E-4</v>
      </c>
      <c r="O603" s="1335">
        <f ca="1">IF(ISERROR(VLOOKUP(VLOOKUP($A603, 'E4 TB Allocation Details'!$A$18:$L$205, MATCH("Demand ID", 'E4 TB Allocation Details'!$A$18:$L$18, 0),FALSE), 'E2 Allocators'!$B$15:$W$361, MATCH(O$17, 'E2 Allocators'!$B$15:$W$15, 0),FALSE)), 0, VLOOKUP(VLOOKUP($A603, 'E4 TB Allocation Details'!$A$18:$L$205, MATCH("Demand ID", 'E4 TB Allocation Details'!$A$18:$L$18, 0),FALSE), 'E2 Allocators'!$B$15:$W$361, MATCH(O$17, 'E2 Allocators'!$B$15:$W$15, 0),FALSE))</f>
        <v>1.9759926532391093E-3</v>
      </c>
      <c r="P603" s="1335">
        <f ca="1">IF(ISERROR(VLOOKUP(VLOOKUP($A603, 'E4 TB Allocation Details'!$A$18:$L$205, MATCH("Demand ID", 'E4 TB Allocation Details'!$A$18:$L$18, 0),FALSE), 'E2 Allocators'!$B$15:$W$361, MATCH(P$17, 'E2 Allocators'!$B$15:$W$15, 0),FALSE)), 0, VLOOKUP(VLOOKUP($A603, 'E4 TB Allocation Details'!$A$18:$L$205, MATCH("Demand ID", 'E4 TB Allocation Details'!$A$18:$L$18, 0),FALSE), 'E2 Allocators'!$B$15:$W$361, MATCH(P$17, 'E2 Allocators'!$B$15:$W$15, 0),FALSE))</f>
        <v>0</v>
      </c>
      <c r="Q603" s="1335">
        <f ca="1">IF(ISERROR(VLOOKUP(VLOOKUP($A603, 'E4 TB Allocation Details'!$A$18:$L$205, MATCH("Demand ID", 'E4 TB Allocation Details'!$A$18:$L$18, 0),FALSE), 'E2 Allocators'!$B$15:$W$361, MATCH(Q$17, 'E2 Allocators'!$B$15:$W$15, 0),FALSE)), 0, VLOOKUP(VLOOKUP($A603, 'E4 TB Allocation Details'!$A$18:$L$205, MATCH("Demand ID", 'E4 TB Allocation Details'!$A$18:$L$18, 0),FALSE), 'E2 Allocators'!$B$15:$W$361, MATCH(Q$17, 'E2 Allocators'!$B$15:$W$15, 0),FALSE))</f>
        <v>0</v>
      </c>
      <c r="R603" s="1335">
        <f ca="1">IF(ISERROR(VLOOKUP(VLOOKUP($A603, 'E4 TB Allocation Details'!$A$18:$L$205, MATCH("Demand ID", 'E4 TB Allocation Details'!$A$18:$L$18, 0),FALSE), 'E2 Allocators'!$B$15:$W$361, MATCH(R$17, 'E2 Allocators'!$B$15:$W$15, 0),FALSE)), 0, VLOOKUP(VLOOKUP($A603, 'E4 TB Allocation Details'!$A$18:$L$205, MATCH("Demand ID", 'E4 TB Allocation Details'!$A$18:$L$18, 0),FALSE), 'E2 Allocators'!$B$15:$W$361, MATCH(R$17, 'E2 Allocators'!$B$15:$W$15, 0),FALSE))</f>
        <v>0</v>
      </c>
      <c r="S603" s="1335">
        <f ca="1">IF(ISERROR(VLOOKUP(VLOOKUP($A603, 'E4 TB Allocation Details'!$A$18:$L$205, MATCH("Demand ID", 'E4 TB Allocation Details'!$A$18:$L$18, 0),FALSE), 'E2 Allocators'!$B$15:$W$361, MATCH(S$17, 'E2 Allocators'!$B$15:$W$15, 0),FALSE)), 0, VLOOKUP(VLOOKUP($A603, 'E4 TB Allocation Details'!$A$18:$L$205, MATCH("Demand ID", 'E4 TB Allocation Details'!$A$18:$L$18, 0),FALSE), 'E2 Allocators'!$B$15:$W$361, MATCH(S$17, 'E2 Allocators'!$B$15:$W$15, 0),FALSE))</f>
        <v>0</v>
      </c>
      <c r="T603" s="1335">
        <f ca="1">IF(ISERROR(VLOOKUP(VLOOKUP($A603, 'E4 TB Allocation Details'!$A$18:$L$205, MATCH("Demand ID", 'E4 TB Allocation Details'!$A$18:$L$18, 0),FALSE), 'E2 Allocators'!$B$15:$W$361, MATCH(T$17, 'E2 Allocators'!$B$15:$W$15, 0),FALSE)), 0, VLOOKUP(VLOOKUP($A603, 'E4 TB Allocation Details'!$A$18:$L$205, MATCH("Demand ID", 'E4 TB Allocation Details'!$A$18:$L$18, 0),FALSE), 'E2 Allocators'!$B$15:$W$361, MATCH(T$17, 'E2 Allocators'!$B$15:$W$15, 0),FALSE))</f>
        <v>0</v>
      </c>
      <c r="U603" s="1335">
        <f ca="1">IF(ISERROR(VLOOKUP(VLOOKUP($A603, 'E4 TB Allocation Details'!$A$18:$L$205, MATCH("Demand ID", 'E4 TB Allocation Details'!$A$18:$L$18, 0),FALSE), 'E2 Allocators'!$B$15:$W$361, MATCH(U$17, 'E2 Allocators'!$B$15:$W$15, 0),FALSE)), 0, VLOOKUP(VLOOKUP($A603, 'E4 TB Allocation Details'!$A$18:$L$205, MATCH("Demand ID", 'E4 TB Allocation Details'!$A$18:$L$18, 0),FALSE), 'E2 Allocators'!$B$15:$W$361, MATCH(U$17, 'E2 Allocators'!$B$15:$W$15, 0),FALSE))</f>
        <v>0</v>
      </c>
      <c r="V603" s="1335">
        <f ca="1">IF(ISERROR(VLOOKUP(VLOOKUP($A603, 'E4 TB Allocation Details'!$A$18:$L$205, MATCH("Demand ID", 'E4 TB Allocation Details'!$A$18:$L$18, 0),FALSE), 'E2 Allocators'!$B$15:$W$361, MATCH(V$17, 'E2 Allocators'!$B$15:$W$15, 0),FALSE)), 0, VLOOKUP(VLOOKUP($A603, 'E4 TB Allocation Details'!$A$18:$L$205, MATCH("Demand ID", 'E4 TB Allocation Details'!$A$18:$L$18, 0),FALSE), 'E2 Allocators'!$B$15:$W$361, MATCH(V$17, 'E2 Allocators'!$B$15:$W$15, 0),FALSE))</f>
        <v>0</v>
      </c>
      <c r="W603" s="1335">
        <f ca="1">IF(ISERROR(VLOOKUP(VLOOKUP($A603, 'E4 TB Allocation Details'!$A$18:$L$205, MATCH("Demand ID", 'E4 TB Allocation Details'!$A$18:$L$18, 0),FALSE), 'E2 Allocators'!$B$15:$W$361, MATCH(W$17, 'E2 Allocators'!$B$15:$W$15, 0),FALSE)), 0, VLOOKUP(VLOOKUP($A603, 'E4 TB Allocation Details'!$A$18:$L$205, MATCH("Demand ID", 'E4 TB Allocation Details'!$A$18:$L$18, 0),FALSE), 'E2 Allocators'!$B$15:$W$361, MATCH(W$17, 'E2 Allocators'!$B$15:$W$15, 0),FALSE))</f>
        <v>0</v>
      </c>
      <c r="X603" s="1335">
        <f ca="1">IF(ISERROR(VLOOKUP(VLOOKUP($A603, 'E4 TB Allocation Details'!$A$18:$L$205, MATCH("Demand ID", 'E4 TB Allocation Details'!$A$18:$L$18, 0),FALSE), 'E2 Allocators'!$B$15:$W$361, MATCH(X$17, 'E2 Allocators'!$B$15:$W$15, 0),FALSE)), 0, VLOOKUP(VLOOKUP($A603, 'E4 TB Allocation Details'!$A$18:$L$205, MATCH("Demand ID", 'E4 TB Allocation Details'!$A$18:$L$18, 0),FALSE), 'E2 Allocators'!$B$15:$W$361, MATCH(X$17, 'E2 Allocators'!$B$15:$W$15, 0),FALSE))</f>
        <v>0</v>
      </c>
      <c r="Y603" s="1335">
        <f ca="1">IF(ISERROR(VLOOKUP(VLOOKUP($A603, 'E4 TB Allocation Details'!$A$18:$L$205, MATCH("Demand ID", 'E4 TB Allocation Details'!$A$18:$L$18, 0),FALSE), 'E2 Allocators'!$B$15:$W$361, MATCH(Y$17, 'E2 Allocators'!$B$15:$W$15, 0),FALSE)), 0, VLOOKUP(VLOOKUP($A603, 'E4 TB Allocation Details'!$A$18:$L$205, MATCH("Demand ID", 'E4 TB Allocation Details'!$A$18:$L$18, 0),FALSE), 'E2 Allocators'!$B$15:$W$361, MATCH(Y$17, 'E2 Allocators'!$B$15:$W$15, 0),FALSE))</f>
        <v>0</v>
      </c>
      <c r="Z603" s="1335">
        <f ca="1">IF(ISERROR(VLOOKUP(VLOOKUP($A603, 'E4 TB Allocation Details'!$A$18:$L$205, MATCH("Demand ID", 'E4 TB Allocation Details'!$A$18:$L$18, 0),FALSE), 'E2 Allocators'!$B$15:$W$361, MATCH(Z$17, 'E2 Allocators'!$B$15:$W$15, 0),FALSE)), 0, VLOOKUP(VLOOKUP($A603, 'E4 TB Allocation Details'!$A$18:$L$205, MATCH("Demand ID", 'E4 TB Allocation Details'!$A$18:$L$18, 0),FALSE), 'E2 Allocators'!$B$15:$W$361, MATCH(Z$17, 'E2 Allocators'!$B$15:$W$15, 0),FALSE))</f>
        <v>0</v>
      </c>
      <c r="AA603" s="1340">
        <f t="shared" si="925"/>
        <v>1</v>
      </c>
      <c r="AB603" s="1335">
        <f ca="1">IF(ISERROR(VLOOKUP(VLOOKUP($A603, 'E4 TB Allocation Details'!$A$18:$L$205, MATCH("Customer ID", 'E4 TB Allocation Details'!$A$18:$L$18, 0),FALSE), 'E2 Allocators'!$B$15:$W$361, MATCH(AB$17, 'E2 Allocators'!$B$15:$W$15, 0),FALSE)), 0, VLOOKUP(VLOOKUP($A603, 'E4 TB Allocation Details'!$A$18:$L$205, MATCH("Customer ID", 'E4 TB Allocation Details'!$A$18:$L$18, 0),FALSE), 'E2 Allocators'!$B$15:$W$361, MATCH(AB$17, 'E2 Allocators'!$B$15:$W$15, 0),FALSE))</f>
        <v>0</v>
      </c>
      <c r="AC603" s="1335">
        <f ca="1">IF(ISERROR(VLOOKUP(VLOOKUP($A603, 'E4 TB Allocation Details'!$A$18:$L$205, MATCH("Customer ID", 'E4 TB Allocation Details'!$A$18:$L$18, 0),FALSE), 'E2 Allocators'!$B$15:$W$361, MATCH(AC$17, 'E2 Allocators'!$B$15:$W$15, 0),FALSE)), 0, VLOOKUP(VLOOKUP($A603, 'E4 TB Allocation Details'!$A$18:$L$205, MATCH("Customer ID", 'E4 TB Allocation Details'!$A$18:$L$18, 0),FALSE), 'E2 Allocators'!$B$15:$W$361, MATCH(AC$17, 'E2 Allocators'!$B$15:$W$15, 0),FALSE))</f>
        <v>0</v>
      </c>
      <c r="AD603" s="1335">
        <f ca="1">IF(ISERROR(VLOOKUP(VLOOKUP($A603, 'E4 TB Allocation Details'!$A$18:$L$205, MATCH("Customer ID", 'E4 TB Allocation Details'!$A$18:$L$18, 0),FALSE), 'E2 Allocators'!$B$15:$W$361, MATCH(AD$17, 'E2 Allocators'!$B$15:$W$15, 0),FALSE)), 0, VLOOKUP(VLOOKUP($A603, 'E4 TB Allocation Details'!$A$18:$L$205, MATCH("Customer ID", 'E4 TB Allocation Details'!$A$18:$L$18, 0),FALSE), 'E2 Allocators'!$B$15:$W$361, MATCH(AD$17, 'E2 Allocators'!$B$15:$W$15, 0),FALSE))</f>
        <v>0</v>
      </c>
      <c r="AE603" s="1335">
        <f ca="1">IF(ISERROR(VLOOKUP(VLOOKUP($A603, 'E4 TB Allocation Details'!$A$18:$L$205, MATCH("Customer ID", 'E4 TB Allocation Details'!$A$18:$L$18, 0),FALSE), 'E2 Allocators'!$B$15:$W$361, MATCH(AE$17, 'E2 Allocators'!$B$15:$W$15, 0),FALSE)), 0, VLOOKUP(VLOOKUP($A603, 'E4 TB Allocation Details'!$A$18:$L$205, MATCH("Customer ID", 'E4 TB Allocation Details'!$A$18:$L$18, 0),FALSE), 'E2 Allocators'!$B$15:$W$361, MATCH(AE$17, 'E2 Allocators'!$B$15:$W$15, 0),FALSE))</f>
        <v>0</v>
      </c>
      <c r="AF603" s="1335">
        <f ca="1">IF(ISERROR(VLOOKUP(VLOOKUP($A603, 'E4 TB Allocation Details'!$A$18:$L$205, MATCH("Customer ID", 'E4 TB Allocation Details'!$A$18:$L$18, 0),FALSE), 'E2 Allocators'!$B$15:$W$361, MATCH(AF$17, 'E2 Allocators'!$B$15:$W$15, 0),FALSE)), 0, VLOOKUP(VLOOKUP($A603, 'E4 TB Allocation Details'!$A$18:$L$205, MATCH("Customer ID", 'E4 TB Allocation Details'!$A$18:$L$18, 0),FALSE), 'E2 Allocators'!$B$15:$W$361, MATCH(AF$17, 'E2 Allocators'!$B$15:$W$15, 0),FALSE))</f>
        <v>0</v>
      </c>
      <c r="AG603" s="1335">
        <f ca="1">IF(ISERROR(VLOOKUP(VLOOKUP($A603, 'E4 TB Allocation Details'!$A$18:$L$205, MATCH("Customer ID", 'E4 TB Allocation Details'!$A$18:$L$18, 0),FALSE), 'E2 Allocators'!$B$15:$W$361, MATCH(AG$17, 'E2 Allocators'!$B$15:$W$15, 0),FALSE)), 0, VLOOKUP(VLOOKUP($A603, 'E4 TB Allocation Details'!$A$18:$L$205, MATCH("Customer ID", 'E4 TB Allocation Details'!$A$18:$L$18, 0),FALSE), 'E2 Allocators'!$B$15:$W$361, MATCH(AG$17, 'E2 Allocators'!$B$15:$W$15, 0),FALSE))</f>
        <v>0</v>
      </c>
      <c r="AH603" s="1335">
        <f ca="1">IF(ISERROR(VLOOKUP(VLOOKUP($A603, 'E4 TB Allocation Details'!$A$18:$L$205, MATCH("Customer ID", 'E4 TB Allocation Details'!$A$18:$L$18, 0),FALSE), 'E2 Allocators'!$B$15:$W$361, MATCH(AH$17, 'E2 Allocators'!$B$15:$W$15, 0),FALSE)), 0, VLOOKUP(VLOOKUP($A603, 'E4 TB Allocation Details'!$A$18:$L$205, MATCH("Customer ID", 'E4 TB Allocation Details'!$A$18:$L$18, 0),FALSE), 'E2 Allocators'!$B$15:$W$361, MATCH(AH$17, 'E2 Allocators'!$B$15:$W$15, 0),FALSE))</f>
        <v>0</v>
      </c>
      <c r="AI603" s="1335">
        <f ca="1">IF(ISERROR(VLOOKUP(VLOOKUP($A603, 'E4 TB Allocation Details'!$A$18:$L$205, MATCH("Customer ID", 'E4 TB Allocation Details'!$A$18:$L$18, 0),FALSE), 'E2 Allocators'!$B$15:$W$361, MATCH(AI$17, 'E2 Allocators'!$B$15:$W$15, 0),FALSE)), 0, VLOOKUP(VLOOKUP($A603, 'E4 TB Allocation Details'!$A$18:$L$205, MATCH("Customer ID", 'E4 TB Allocation Details'!$A$18:$L$18, 0),FALSE), 'E2 Allocators'!$B$15:$W$361, MATCH(AI$17, 'E2 Allocators'!$B$15:$W$15, 0),FALSE))</f>
        <v>0</v>
      </c>
      <c r="AJ603" s="1335">
        <f ca="1">IF(ISERROR(VLOOKUP(VLOOKUP($A603, 'E4 TB Allocation Details'!$A$18:$L$205, MATCH("Customer ID", 'E4 TB Allocation Details'!$A$18:$L$18, 0),FALSE), 'E2 Allocators'!$B$15:$W$361, MATCH(AJ$17, 'E2 Allocators'!$B$15:$W$15, 0),FALSE)), 0, VLOOKUP(VLOOKUP($A603, 'E4 TB Allocation Details'!$A$18:$L$205, MATCH("Customer ID", 'E4 TB Allocation Details'!$A$18:$L$18, 0),FALSE), 'E2 Allocators'!$B$15:$W$361, MATCH(AJ$17, 'E2 Allocators'!$B$15:$W$15, 0),FALSE))</f>
        <v>0</v>
      </c>
      <c r="AK603" s="1335">
        <f ca="1">IF(ISERROR(VLOOKUP(VLOOKUP($A603, 'E4 TB Allocation Details'!$A$18:$L$205, MATCH("Customer ID", 'E4 TB Allocation Details'!$A$18:$L$18, 0),FALSE), 'E2 Allocators'!$B$15:$W$361, MATCH(AK$17, 'E2 Allocators'!$B$15:$W$15, 0),FALSE)), 0, VLOOKUP(VLOOKUP($A603, 'E4 TB Allocation Details'!$A$18:$L$205, MATCH("Customer ID", 'E4 TB Allocation Details'!$A$18:$L$18, 0),FALSE), 'E2 Allocators'!$B$15:$W$361, MATCH(AK$17, 'E2 Allocators'!$B$15:$W$15, 0),FALSE))</f>
        <v>0</v>
      </c>
      <c r="AL603" s="1335">
        <f ca="1">IF(ISERROR(VLOOKUP(VLOOKUP($A603, 'E4 TB Allocation Details'!$A$18:$L$205, MATCH("Customer ID", 'E4 TB Allocation Details'!$A$18:$L$18, 0),FALSE), 'E2 Allocators'!$B$15:$W$361, MATCH(AL$17, 'E2 Allocators'!$B$15:$W$15, 0),FALSE)), 0, VLOOKUP(VLOOKUP($A603, 'E4 TB Allocation Details'!$A$18:$L$205, MATCH("Customer ID", 'E4 TB Allocation Details'!$A$18:$L$18, 0),FALSE), 'E2 Allocators'!$B$15:$W$361, MATCH(AL$17, 'E2 Allocators'!$B$15:$W$15, 0),FALSE))</f>
        <v>0</v>
      </c>
      <c r="AM603" s="1335">
        <f ca="1">IF(ISERROR(VLOOKUP(VLOOKUP($A603, 'E4 TB Allocation Details'!$A$18:$L$205, MATCH("Customer ID", 'E4 TB Allocation Details'!$A$18:$L$18, 0),FALSE), 'E2 Allocators'!$B$15:$W$361, MATCH(AM$17, 'E2 Allocators'!$B$15:$W$15, 0),FALSE)), 0, VLOOKUP(VLOOKUP($A603, 'E4 TB Allocation Details'!$A$18:$L$205, MATCH("Customer ID", 'E4 TB Allocation Details'!$A$18:$L$18, 0),FALSE), 'E2 Allocators'!$B$15:$W$361, MATCH(AM$17, 'E2 Allocators'!$B$15:$W$15, 0),FALSE))</f>
        <v>0</v>
      </c>
      <c r="AN603" s="1335">
        <f ca="1">IF(ISERROR(VLOOKUP(VLOOKUP($A603, 'E4 TB Allocation Details'!$A$18:$L$205, MATCH("Customer ID", 'E4 TB Allocation Details'!$A$18:$L$18, 0),FALSE), 'E2 Allocators'!$B$15:$W$361, MATCH(AN$17, 'E2 Allocators'!$B$15:$W$15, 0),FALSE)), 0, VLOOKUP(VLOOKUP($A603, 'E4 TB Allocation Details'!$A$18:$L$205, MATCH("Customer ID", 'E4 TB Allocation Details'!$A$18:$L$18, 0),FALSE), 'E2 Allocators'!$B$15:$W$361, MATCH(AN$17, 'E2 Allocators'!$B$15:$W$15, 0),FALSE))</f>
        <v>0</v>
      </c>
      <c r="AO603" s="1335">
        <f ca="1">IF(ISERROR(VLOOKUP(VLOOKUP($A603, 'E4 TB Allocation Details'!$A$18:$L$205, MATCH("Customer ID", 'E4 TB Allocation Details'!$A$18:$L$18, 0),FALSE), 'E2 Allocators'!$B$15:$W$361, MATCH(AO$17, 'E2 Allocators'!$B$15:$W$15, 0),FALSE)), 0, VLOOKUP(VLOOKUP($A603, 'E4 TB Allocation Details'!$A$18:$L$205, MATCH("Customer ID", 'E4 TB Allocation Details'!$A$18:$L$18, 0),FALSE), 'E2 Allocators'!$B$15:$W$361, MATCH(AO$17, 'E2 Allocators'!$B$15:$W$15, 0),FALSE))</f>
        <v>0</v>
      </c>
      <c r="AP603" s="1335">
        <f ca="1">IF(ISERROR(VLOOKUP(VLOOKUP($A603, 'E4 TB Allocation Details'!$A$18:$L$205, MATCH("Customer ID", 'E4 TB Allocation Details'!$A$18:$L$18, 0),FALSE), 'E2 Allocators'!$B$15:$W$361, MATCH(AP$17, 'E2 Allocators'!$B$15:$W$15, 0),FALSE)), 0, VLOOKUP(VLOOKUP($A603, 'E4 TB Allocation Details'!$A$18:$L$205, MATCH("Customer ID", 'E4 TB Allocation Details'!$A$18:$L$18, 0),FALSE), 'E2 Allocators'!$B$15:$W$361, MATCH(AP$17, 'E2 Allocators'!$B$15:$W$15, 0),FALSE))</f>
        <v>0</v>
      </c>
      <c r="AQ603" s="1335">
        <f ca="1">IF(ISERROR(VLOOKUP(VLOOKUP($A603, 'E4 TB Allocation Details'!$A$18:$L$205, MATCH("Customer ID", 'E4 TB Allocation Details'!$A$18:$L$18, 0),FALSE), 'E2 Allocators'!$B$15:$W$361, MATCH(AQ$17, 'E2 Allocators'!$B$15:$W$15, 0),FALSE)), 0, VLOOKUP(VLOOKUP($A603, 'E4 TB Allocation Details'!$A$18:$L$205, MATCH("Customer ID", 'E4 TB Allocation Details'!$A$18:$L$18, 0),FALSE), 'E2 Allocators'!$B$15:$W$361, MATCH(AQ$17, 'E2 Allocators'!$B$15:$W$15, 0),FALSE))</f>
        <v>0</v>
      </c>
      <c r="AR603" s="1335">
        <f ca="1">IF(ISERROR(VLOOKUP(VLOOKUP($A603, 'E4 TB Allocation Details'!$A$18:$L$205, MATCH("Customer ID", 'E4 TB Allocation Details'!$A$18:$L$18, 0),FALSE), 'E2 Allocators'!$B$15:$W$361, MATCH(AR$17, 'E2 Allocators'!$B$15:$W$15, 0),FALSE)), 0, VLOOKUP(VLOOKUP($A603, 'E4 TB Allocation Details'!$A$18:$L$205, MATCH("Customer ID", 'E4 TB Allocation Details'!$A$18:$L$18, 0),FALSE), 'E2 Allocators'!$B$15:$W$361, MATCH(AR$17, 'E2 Allocators'!$B$15:$W$15, 0),FALSE))</f>
        <v>0</v>
      </c>
      <c r="AS603" s="1335">
        <f ca="1">IF(ISERROR(VLOOKUP(VLOOKUP($A603, 'E4 TB Allocation Details'!$A$18:$L$205, MATCH("Customer ID", 'E4 TB Allocation Details'!$A$18:$L$18, 0),FALSE), 'E2 Allocators'!$B$15:$W$361, MATCH(AS$17, 'E2 Allocators'!$B$15:$W$15, 0),FALSE)), 0, VLOOKUP(VLOOKUP($A603, 'E4 TB Allocation Details'!$A$18:$L$205, MATCH("Customer ID", 'E4 TB Allocation Details'!$A$18:$L$18, 0),FALSE), 'E2 Allocators'!$B$15:$W$361, MATCH(AS$17, 'E2 Allocators'!$B$15:$W$15, 0),FALSE))</f>
        <v>0</v>
      </c>
      <c r="AT603" s="1335">
        <f ca="1">IF(ISERROR(VLOOKUP(VLOOKUP($A603, 'E4 TB Allocation Details'!$A$18:$L$205, MATCH("Customer ID", 'E4 TB Allocation Details'!$A$18:$L$18, 0),FALSE), 'E2 Allocators'!$B$15:$W$361, MATCH(AT$17, 'E2 Allocators'!$B$15:$W$15, 0),FALSE)), 0, VLOOKUP(VLOOKUP($A603, 'E4 TB Allocation Details'!$A$18:$L$205, MATCH("Customer ID", 'E4 TB Allocation Details'!$A$18:$L$18, 0),FALSE), 'E2 Allocators'!$B$15:$W$361, MATCH(AT$17, 'E2 Allocators'!$B$15:$W$15, 0),FALSE))</f>
        <v>0</v>
      </c>
      <c r="AU603" s="1335">
        <f ca="1">IF(ISERROR(VLOOKUP(VLOOKUP($A603, 'E4 TB Allocation Details'!$A$18:$L$205, MATCH("Customer ID", 'E4 TB Allocation Details'!$A$18:$L$18, 0),FALSE), 'E2 Allocators'!$B$15:$W$361, MATCH(AU$17, 'E2 Allocators'!$B$15:$W$15, 0),FALSE)), 0, VLOOKUP(VLOOKUP($A603, 'E4 TB Allocation Details'!$A$18:$L$205, MATCH("Customer ID", 'E4 TB Allocation Details'!$A$18:$L$18, 0),FALSE), 'E2 Allocators'!$B$15:$W$361, MATCH(AU$17, 'E2 Allocators'!$B$15:$W$15, 0),FALSE))</f>
        <v>0</v>
      </c>
      <c r="AV603" s="1340">
        <f t="shared" si="926"/>
        <v>0</v>
      </c>
      <c r="AW603" s="1337"/>
      <c r="AX603" s="1337"/>
      <c r="AY603" s="1337"/>
      <c r="AZ603" s="1337"/>
      <c r="BA603" s="1337"/>
      <c r="BB603" s="1337"/>
      <c r="BC603" s="1337"/>
      <c r="BD603" s="1337"/>
      <c r="BE603" s="1337"/>
      <c r="BF603" s="1337"/>
      <c r="BG603" s="1337"/>
      <c r="BH603" s="1337"/>
      <c r="BI603" s="1337"/>
      <c r="BJ603" s="1337"/>
      <c r="BK603" s="1337"/>
      <c r="BL603" s="1337"/>
      <c r="BM603" s="1337"/>
      <c r="BN603" s="1337"/>
      <c r="BO603" s="1337"/>
      <c r="BP603" s="1337"/>
      <c r="BQ603" s="1338"/>
    </row>
    <row r="604" spans="1:69" s="259" customFormat="1" ht="25.5">
      <c r="A604" s="1339" t="s">
        <v>936</v>
      </c>
      <c r="B604" s="1332" t="s">
        <v>893</v>
      </c>
      <c r="C604" s="1333">
        <v>1</v>
      </c>
      <c r="D604" s="1334">
        <f>C604-E604</f>
        <v>1</v>
      </c>
      <c r="E604" s="1334">
        <f ca="1">VLOOKUP($A604,'E1 Categorization'!$A$35:$E$114,5,FALSE)</f>
        <v>0</v>
      </c>
      <c r="F604" s="1334">
        <f>D604+E604</f>
        <v>1</v>
      </c>
      <c r="G604" s="1335">
        <f ca="1">IF(ISERROR(VLOOKUP(VLOOKUP($A604, 'E4 TB Allocation Details'!$A$18:$L$205, MATCH("Demand ID", 'E4 TB Allocation Details'!$A$18:$L$18, 0),FALSE), 'E2 Allocators'!$B$15:$W$361, MATCH(G$17, 'E2 Allocators'!$B$15:$W$15, 0),FALSE)), 0, VLOOKUP(VLOOKUP($A604, 'E4 TB Allocation Details'!$A$18:$L$205, MATCH("Demand ID", 'E4 TB Allocation Details'!$A$18:$L$18, 0),FALSE), 'E2 Allocators'!$B$15:$W$361, MATCH(G$17, 'E2 Allocators'!$B$15:$W$15, 0),FALSE))</f>
        <v>0.34459165112689732</v>
      </c>
      <c r="H604" s="1335">
        <f ca="1">IF(ISERROR(VLOOKUP(VLOOKUP($A604, 'E4 TB Allocation Details'!$A$18:$L$205, MATCH("Demand ID", 'E4 TB Allocation Details'!$A$18:$L$18, 0),FALSE), 'E2 Allocators'!$B$15:$W$361, MATCH(H$17, 'E2 Allocators'!$B$15:$W$15, 0),FALSE)), 0, VLOOKUP(VLOOKUP($A604, 'E4 TB Allocation Details'!$A$18:$L$205, MATCH("Demand ID", 'E4 TB Allocation Details'!$A$18:$L$18, 0),FALSE), 'E2 Allocators'!$B$15:$W$361, MATCH(H$17, 'E2 Allocators'!$B$15:$W$15, 0),FALSE))</f>
        <v>0.18274904496213709</v>
      </c>
      <c r="I604" s="1335">
        <f ca="1">IF(ISERROR(VLOOKUP(VLOOKUP($A604, 'E4 TB Allocation Details'!$A$18:$L$205, MATCH("Demand ID", 'E4 TB Allocation Details'!$A$18:$L$18, 0),FALSE), 'E2 Allocators'!$B$15:$W$361, MATCH(I$17, 'E2 Allocators'!$B$15:$W$15, 0),FALSE)), 0, VLOOKUP(VLOOKUP($A604, 'E4 TB Allocation Details'!$A$18:$L$205, MATCH("Demand ID", 'E4 TB Allocation Details'!$A$18:$L$18, 0),FALSE), 'E2 Allocators'!$B$15:$W$361, MATCH(I$17, 'E2 Allocators'!$B$15:$W$15, 0),FALSE))</f>
        <v>0.46704948503245464</v>
      </c>
      <c r="J604" s="1335">
        <f ca="1">IF(ISERROR(VLOOKUP(VLOOKUP($A604, 'E4 TB Allocation Details'!$A$18:$L$205, MATCH("Demand ID", 'E4 TB Allocation Details'!$A$18:$L$18, 0),FALSE), 'E2 Allocators'!$B$15:$W$361, MATCH(J$17, 'E2 Allocators'!$B$15:$W$15, 0),FALSE)), 0, VLOOKUP(VLOOKUP($A604, 'E4 TB Allocation Details'!$A$18:$L$205, MATCH("Demand ID", 'E4 TB Allocation Details'!$A$18:$L$18, 0),FALSE), 'E2 Allocators'!$B$15:$W$361, MATCH(J$17, 'E2 Allocators'!$B$15:$W$15, 0),FALSE))</f>
        <v>0</v>
      </c>
      <c r="K604" s="1335">
        <f ca="1">IF(ISERROR(VLOOKUP(VLOOKUP($A604, 'E4 TB Allocation Details'!$A$18:$L$205, MATCH("Demand ID", 'E4 TB Allocation Details'!$A$18:$L$18, 0),FALSE), 'E2 Allocators'!$B$15:$W$361, MATCH(K$17, 'E2 Allocators'!$B$15:$W$15, 0),FALSE)), 0, VLOOKUP(VLOOKUP($A604, 'E4 TB Allocation Details'!$A$18:$L$205, MATCH("Demand ID", 'E4 TB Allocation Details'!$A$18:$L$18, 0),FALSE), 'E2 Allocators'!$B$15:$W$361, MATCH(K$17, 'E2 Allocators'!$B$15:$W$15, 0),FALSE))</f>
        <v>0</v>
      </c>
      <c r="L604" s="1335">
        <f ca="1">IF(ISERROR(VLOOKUP(VLOOKUP($A604, 'E4 TB Allocation Details'!$A$18:$L$205, MATCH("Demand ID", 'E4 TB Allocation Details'!$A$18:$L$18, 0),FALSE), 'E2 Allocators'!$B$15:$W$361, MATCH(L$17, 'E2 Allocators'!$B$15:$W$15, 0),FALSE)), 0, VLOOKUP(VLOOKUP($A604, 'E4 TB Allocation Details'!$A$18:$L$205, MATCH("Demand ID", 'E4 TB Allocation Details'!$A$18:$L$18, 0),FALSE), 'E2 Allocators'!$B$15:$W$361, MATCH(L$17, 'E2 Allocators'!$B$15:$W$15, 0),FALSE))</f>
        <v>0</v>
      </c>
      <c r="M604" s="1335">
        <f ca="1">IF(ISERROR(VLOOKUP(VLOOKUP($A604, 'E4 TB Allocation Details'!$A$18:$L$205, MATCH("Demand ID", 'E4 TB Allocation Details'!$A$18:$L$18, 0),FALSE), 'E2 Allocators'!$B$15:$W$361, MATCH(M$17, 'E2 Allocators'!$B$15:$W$15, 0),FALSE)), 0, VLOOKUP(VLOOKUP($A604, 'E4 TB Allocation Details'!$A$18:$L$205, MATCH("Demand ID", 'E4 TB Allocation Details'!$A$18:$L$18, 0),FALSE), 'E2 Allocators'!$B$15:$W$361, MATCH(M$17, 'E2 Allocators'!$B$15:$W$15, 0),FALSE))</f>
        <v>3.2240916758215737E-3</v>
      </c>
      <c r="N604" s="1335">
        <f ca="1">IF(ISERROR(VLOOKUP(VLOOKUP($A604, 'E4 TB Allocation Details'!$A$18:$L$205, MATCH("Demand ID", 'E4 TB Allocation Details'!$A$18:$L$18, 0),FALSE), 'E2 Allocators'!$B$15:$W$361, MATCH(N$17, 'E2 Allocators'!$B$15:$W$15, 0),FALSE)), 0, VLOOKUP(VLOOKUP($A604, 'E4 TB Allocation Details'!$A$18:$L$205, MATCH("Demand ID", 'E4 TB Allocation Details'!$A$18:$L$18, 0),FALSE), 'E2 Allocators'!$B$15:$W$361, MATCH(N$17, 'E2 Allocators'!$B$15:$W$15, 0),FALSE))</f>
        <v>4.0973454945025334E-4</v>
      </c>
      <c r="O604" s="1335">
        <f ca="1">IF(ISERROR(VLOOKUP(VLOOKUP($A604, 'E4 TB Allocation Details'!$A$18:$L$205, MATCH("Demand ID", 'E4 TB Allocation Details'!$A$18:$L$18, 0),FALSE), 'E2 Allocators'!$B$15:$W$361, MATCH(O$17, 'E2 Allocators'!$B$15:$W$15, 0),FALSE)), 0, VLOOKUP(VLOOKUP($A604, 'E4 TB Allocation Details'!$A$18:$L$205, MATCH("Demand ID", 'E4 TB Allocation Details'!$A$18:$L$18, 0),FALSE), 'E2 Allocators'!$B$15:$W$361, MATCH(O$17, 'E2 Allocators'!$B$15:$W$15, 0),FALSE))</f>
        <v>1.9759926532391093E-3</v>
      </c>
      <c r="P604" s="1335">
        <f ca="1">IF(ISERROR(VLOOKUP(VLOOKUP($A604, 'E4 TB Allocation Details'!$A$18:$L$205, MATCH("Demand ID", 'E4 TB Allocation Details'!$A$18:$L$18, 0),FALSE), 'E2 Allocators'!$B$15:$W$361, MATCH(P$17, 'E2 Allocators'!$B$15:$W$15, 0),FALSE)), 0, VLOOKUP(VLOOKUP($A604, 'E4 TB Allocation Details'!$A$18:$L$205, MATCH("Demand ID", 'E4 TB Allocation Details'!$A$18:$L$18, 0),FALSE), 'E2 Allocators'!$B$15:$W$361, MATCH(P$17, 'E2 Allocators'!$B$15:$W$15, 0),FALSE))</f>
        <v>0</v>
      </c>
      <c r="Q604" s="1335">
        <f ca="1">IF(ISERROR(VLOOKUP(VLOOKUP($A604, 'E4 TB Allocation Details'!$A$18:$L$205, MATCH("Demand ID", 'E4 TB Allocation Details'!$A$18:$L$18, 0),FALSE), 'E2 Allocators'!$B$15:$W$361, MATCH(Q$17, 'E2 Allocators'!$B$15:$W$15, 0),FALSE)), 0, VLOOKUP(VLOOKUP($A604, 'E4 TB Allocation Details'!$A$18:$L$205, MATCH("Demand ID", 'E4 TB Allocation Details'!$A$18:$L$18, 0),FALSE), 'E2 Allocators'!$B$15:$W$361, MATCH(Q$17, 'E2 Allocators'!$B$15:$W$15, 0),FALSE))</f>
        <v>0</v>
      </c>
      <c r="R604" s="1335">
        <f ca="1">IF(ISERROR(VLOOKUP(VLOOKUP($A604, 'E4 TB Allocation Details'!$A$18:$L$205, MATCH("Demand ID", 'E4 TB Allocation Details'!$A$18:$L$18, 0),FALSE), 'E2 Allocators'!$B$15:$W$361, MATCH(R$17, 'E2 Allocators'!$B$15:$W$15, 0),FALSE)), 0, VLOOKUP(VLOOKUP($A604, 'E4 TB Allocation Details'!$A$18:$L$205, MATCH("Demand ID", 'E4 TB Allocation Details'!$A$18:$L$18, 0),FALSE), 'E2 Allocators'!$B$15:$W$361, MATCH(R$17, 'E2 Allocators'!$B$15:$W$15, 0),FALSE))</f>
        <v>0</v>
      </c>
      <c r="S604" s="1335">
        <f ca="1">IF(ISERROR(VLOOKUP(VLOOKUP($A604, 'E4 TB Allocation Details'!$A$18:$L$205, MATCH("Demand ID", 'E4 TB Allocation Details'!$A$18:$L$18, 0),FALSE), 'E2 Allocators'!$B$15:$W$361, MATCH(S$17, 'E2 Allocators'!$B$15:$W$15, 0),FALSE)), 0, VLOOKUP(VLOOKUP($A604, 'E4 TB Allocation Details'!$A$18:$L$205, MATCH("Demand ID", 'E4 TB Allocation Details'!$A$18:$L$18, 0),FALSE), 'E2 Allocators'!$B$15:$W$361, MATCH(S$17, 'E2 Allocators'!$B$15:$W$15, 0),FALSE))</f>
        <v>0</v>
      </c>
      <c r="T604" s="1335">
        <f ca="1">IF(ISERROR(VLOOKUP(VLOOKUP($A604, 'E4 TB Allocation Details'!$A$18:$L$205, MATCH("Demand ID", 'E4 TB Allocation Details'!$A$18:$L$18, 0),FALSE), 'E2 Allocators'!$B$15:$W$361, MATCH(T$17, 'E2 Allocators'!$B$15:$W$15, 0),FALSE)), 0, VLOOKUP(VLOOKUP($A604, 'E4 TB Allocation Details'!$A$18:$L$205, MATCH("Demand ID", 'E4 TB Allocation Details'!$A$18:$L$18, 0),FALSE), 'E2 Allocators'!$B$15:$W$361, MATCH(T$17, 'E2 Allocators'!$B$15:$W$15, 0),FALSE))</f>
        <v>0</v>
      </c>
      <c r="U604" s="1335">
        <f ca="1">IF(ISERROR(VLOOKUP(VLOOKUP($A604, 'E4 TB Allocation Details'!$A$18:$L$205, MATCH("Demand ID", 'E4 TB Allocation Details'!$A$18:$L$18, 0),FALSE), 'E2 Allocators'!$B$15:$W$361, MATCH(U$17, 'E2 Allocators'!$B$15:$W$15, 0),FALSE)), 0, VLOOKUP(VLOOKUP($A604, 'E4 TB Allocation Details'!$A$18:$L$205, MATCH("Demand ID", 'E4 TB Allocation Details'!$A$18:$L$18, 0),FALSE), 'E2 Allocators'!$B$15:$W$361, MATCH(U$17, 'E2 Allocators'!$B$15:$W$15, 0),FALSE))</f>
        <v>0</v>
      </c>
      <c r="V604" s="1335">
        <f ca="1">IF(ISERROR(VLOOKUP(VLOOKUP($A604, 'E4 TB Allocation Details'!$A$18:$L$205, MATCH("Demand ID", 'E4 TB Allocation Details'!$A$18:$L$18, 0),FALSE), 'E2 Allocators'!$B$15:$W$361, MATCH(V$17, 'E2 Allocators'!$B$15:$W$15, 0),FALSE)), 0, VLOOKUP(VLOOKUP($A604, 'E4 TB Allocation Details'!$A$18:$L$205, MATCH("Demand ID", 'E4 TB Allocation Details'!$A$18:$L$18, 0),FALSE), 'E2 Allocators'!$B$15:$W$361, MATCH(V$17, 'E2 Allocators'!$B$15:$W$15, 0),FALSE))</f>
        <v>0</v>
      </c>
      <c r="W604" s="1335">
        <f ca="1">IF(ISERROR(VLOOKUP(VLOOKUP($A604, 'E4 TB Allocation Details'!$A$18:$L$205, MATCH("Demand ID", 'E4 TB Allocation Details'!$A$18:$L$18, 0),FALSE), 'E2 Allocators'!$B$15:$W$361, MATCH(W$17, 'E2 Allocators'!$B$15:$W$15, 0),FALSE)), 0, VLOOKUP(VLOOKUP($A604, 'E4 TB Allocation Details'!$A$18:$L$205, MATCH("Demand ID", 'E4 TB Allocation Details'!$A$18:$L$18, 0),FALSE), 'E2 Allocators'!$B$15:$W$361, MATCH(W$17, 'E2 Allocators'!$B$15:$W$15, 0),FALSE))</f>
        <v>0</v>
      </c>
      <c r="X604" s="1335">
        <f ca="1">IF(ISERROR(VLOOKUP(VLOOKUP($A604, 'E4 TB Allocation Details'!$A$18:$L$205, MATCH("Demand ID", 'E4 TB Allocation Details'!$A$18:$L$18, 0),FALSE), 'E2 Allocators'!$B$15:$W$361, MATCH(X$17, 'E2 Allocators'!$B$15:$W$15, 0),FALSE)), 0, VLOOKUP(VLOOKUP($A604, 'E4 TB Allocation Details'!$A$18:$L$205, MATCH("Demand ID", 'E4 TB Allocation Details'!$A$18:$L$18, 0),FALSE), 'E2 Allocators'!$B$15:$W$361, MATCH(X$17, 'E2 Allocators'!$B$15:$W$15, 0),FALSE))</f>
        <v>0</v>
      </c>
      <c r="Y604" s="1335">
        <f ca="1">IF(ISERROR(VLOOKUP(VLOOKUP($A604, 'E4 TB Allocation Details'!$A$18:$L$205, MATCH("Demand ID", 'E4 TB Allocation Details'!$A$18:$L$18, 0),FALSE), 'E2 Allocators'!$B$15:$W$361, MATCH(Y$17, 'E2 Allocators'!$B$15:$W$15, 0),FALSE)), 0, VLOOKUP(VLOOKUP($A604, 'E4 TB Allocation Details'!$A$18:$L$205, MATCH("Demand ID", 'E4 TB Allocation Details'!$A$18:$L$18, 0),FALSE), 'E2 Allocators'!$B$15:$W$361, MATCH(Y$17, 'E2 Allocators'!$B$15:$W$15, 0),FALSE))</f>
        <v>0</v>
      </c>
      <c r="Z604" s="1335">
        <f ca="1">IF(ISERROR(VLOOKUP(VLOOKUP($A604, 'E4 TB Allocation Details'!$A$18:$L$205, MATCH("Demand ID", 'E4 TB Allocation Details'!$A$18:$L$18, 0),FALSE), 'E2 Allocators'!$B$15:$W$361, MATCH(Z$17, 'E2 Allocators'!$B$15:$W$15, 0),FALSE)), 0, VLOOKUP(VLOOKUP($A604, 'E4 TB Allocation Details'!$A$18:$L$205, MATCH("Demand ID", 'E4 TB Allocation Details'!$A$18:$L$18, 0),FALSE), 'E2 Allocators'!$B$15:$W$361, MATCH(Z$17, 'E2 Allocators'!$B$15:$W$15, 0),FALSE))</f>
        <v>0</v>
      </c>
      <c r="AA604" s="1340">
        <f ca="1">SUM(G604:Z604)</f>
        <v>1</v>
      </c>
      <c r="AB604" s="1335">
        <f ca="1">IF(ISERROR(VLOOKUP(VLOOKUP($A604, 'E4 TB Allocation Details'!$A$18:$L$205, MATCH("Customer ID", 'E4 TB Allocation Details'!$A$18:$L$18, 0),FALSE), 'E2 Allocators'!$B$15:$W$361, MATCH(AB$17, 'E2 Allocators'!$B$15:$W$15, 0),FALSE)), 0, VLOOKUP(VLOOKUP($A604, 'E4 TB Allocation Details'!$A$18:$L$205, MATCH("Customer ID", 'E4 TB Allocation Details'!$A$18:$L$18, 0),FALSE), 'E2 Allocators'!$B$15:$W$361, MATCH(AB$17, 'E2 Allocators'!$B$15:$W$15, 0),FALSE))</f>
        <v>0</v>
      </c>
      <c r="AC604" s="1335">
        <f ca="1">IF(ISERROR(VLOOKUP(VLOOKUP($A604, 'E4 TB Allocation Details'!$A$18:$L$205, MATCH("Customer ID", 'E4 TB Allocation Details'!$A$18:$L$18, 0),FALSE), 'E2 Allocators'!$B$15:$W$361, MATCH(AC$17, 'E2 Allocators'!$B$15:$W$15, 0),FALSE)), 0, VLOOKUP(VLOOKUP($A604, 'E4 TB Allocation Details'!$A$18:$L$205, MATCH("Customer ID", 'E4 TB Allocation Details'!$A$18:$L$18, 0),FALSE), 'E2 Allocators'!$B$15:$W$361, MATCH(AC$17, 'E2 Allocators'!$B$15:$W$15, 0),FALSE))</f>
        <v>0</v>
      </c>
      <c r="AD604" s="1335">
        <f ca="1">IF(ISERROR(VLOOKUP(VLOOKUP($A604, 'E4 TB Allocation Details'!$A$18:$L$205, MATCH("Customer ID", 'E4 TB Allocation Details'!$A$18:$L$18, 0),FALSE), 'E2 Allocators'!$B$15:$W$361, MATCH(AD$17, 'E2 Allocators'!$B$15:$W$15, 0),FALSE)), 0, VLOOKUP(VLOOKUP($A604, 'E4 TB Allocation Details'!$A$18:$L$205, MATCH("Customer ID", 'E4 TB Allocation Details'!$A$18:$L$18, 0),FALSE), 'E2 Allocators'!$B$15:$W$361, MATCH(AD$17, 'E2 Allocators'!$B$15:$W$15, 0),FALSE))</f>
        <v>0</v>
      </c>
      <c r="AE604" s="1335">
        <f ca="1">IF(ISERROR(VLOOKUP(VLOOKUP($A604, 'E4 TB Allocation Details'!$A$18:$L$205, MATCH("Customer ID", 'E4 TB Allocation Details'!$A$18:$L$18, 0),FALSE), 'E2 Allocators'!$B$15:$W$361, MATCH(AE$17, 'E2 Allocators'!$B$15:$W$15, 0),FALSE)), 0, VLOOKUP(VLOOKUP($A604, 'E4 TB Allocation Details'!$A$18:$L$205, MATCH("Customer ID", 'E4 TB Allocation Details'!$A$18:$L$18, 0),FALSE), 'E2 Allocators'!$B$15:$W$361, MATCH(AE$17, 'E2 Allocators'!$B$15:$W$15, 0),FALSE))</f>
        <v>0</v>
      </c>
      <c r="AF604" s="1335">
        <f ca="1">IF(ISERROR(VLOOKUP(VLOOKUP($A604, 'E4 TB Allocation Details'!$A$18:$L$205, MATCH("Customer ID", 'E4 TB Allocation Details'!$A$18:$L$18, 0),FALSE), 'E2 Allocators'!$B$15:$W$361, MATCH(AF$17, 'E2 Allocators'!$B$15:$W$15, 0),FALSE)), 0, VLOOKUP(VLOOKUP($A604, 'E4 TB Allocation Details'!$A$18:$L$205, MATCH("Customer ID", 'E4 TB Allocation Details'!$A$18:$L$18, 0),FALSE), 'E2 Allocators'!$B$15:$W$361, MATCH(AF$17, 'E2 Allocators'!$B$15:$W$15, 0),FALSE))</f>
        <v>0</v>
      </c>
      <c r="AG604" s="1335">
        <f ca="1">IF(ISERROR(VLOOKUP(VLOOKUP($A604, 'E4 TB Allocation Details'!$A$18:$L$205, MATCH("Customer ID", 'E4 TB Allocation Details'!$A$18:$L$18, 0),FALSE), 'E2 Allocators'!$B$15:$W$361, MATCH(AG$17, 'E2 Allocators'!$B$15:$W$15, 0),FALSE)), 0, VLOOKUP(VLOOKUP($A604, 'E4 TB Allocation Details'!$A$18:$L$205, MATCH("Customer ID", 'E4 TB Allocation Details'!$A$18:$L$18, 0),FALSE), 'E2 Allocators'!$B$15:$W$361, MATCH(AG$17, 'E2 Allocators'!$B$15:$W$15, 0),FALSE))</f>
        <v>0</v>
      </c>
      <c r="AH604" s="1335">
        <f ca="1">IF(ISERROR(VLOOKUP(VLOOKUP($A604, 'E4 TB Allocation Details'!$A$18:$L$205, MATCH("Customer ID", 'E4 TB Allocation Details'!$A$18:$L$18, 0),FALSE), 'E2 Allocators'!$B$15:$W$361, MATCH(AH$17, 'E2 Allocators'!$B$15:$W$15, 0),FALSE)), 0, VLOOKUP(VLOOKUP($A604, 'E4 TB Allocation Details'!$A$18:$L$205, MATCH("Customer ID", 'E4 TB Allocation Details'!$A$18:$L$18, 0),FALSE), 'E2 Allocators'!$B$15:$W$361, MATCH(AH$17, 'E2 Allocators'!$B$15:$W$15, 0),FALSE))</f>
        <v>0</v>
      </c>
      <c r="AI604" s="1335">
        <f ca="1">IF(ISERROR(VLOOKUP(VLOOKUP($A604, 'E4 TB Allocation Details'!$A$18:$L$205, MATCH("Customer ID", 'E4 TB Allocation Details'!$A$18:$L$18, 0),FALSE), 'E2 Allocators'!$B$15:$W$361, MATCH(AI$17, 'E2 Allocators'!$B$15:$W$15, 0),FALSE)), 0, VLOOKUP(VLOOKUP($A604, 'E4 TB Allocation Details'!$A$18:$L$205, MATCH("Customer ID", 'E4 TB Allocation Details'!$A$18:$L$18, 0),FALSE), 'E2 Allocators'!$B$15:$W$361, MATCH(AI$17, 'E2 Allocators'!$B$15:$W$15, 0),FALSE))</f>
        <v>0</v>
      </c>
      <c r="AJ604" s="1335">
        <f ca="1">IF(ISERROR(VLOOKUP(VLOOKUP($A604, 'E4 TB Allocation Details'!$A$18:$L$205, MATCH("Customer ID", 'E4 TB Allocation Details'!$A$18:$L$18, 0),FALSE), 'E2 Allocators'!$B$15:$W$361, MATCH(AJ$17, 'E2 Allocators'!$B$15:$W$15, 0),FALSE)), 0, VLOOKUP(VLOOKUP($A604, 'E4 TB Allocation Details'!$A$18:$L$205, MATCH("Customer ID", 'E4 TB Allocation Details'!$A$18:$L$18, 0),FALSE), 'E2 Allocators'!$B$15:$W$361, MATCH(AJ$17, 'E2 Allocators'!$B$15:$W$15, 0),FALSE))</f>
        <v>0</v>
      </c>
      <c r="AK604" s="1335">
        <f ca="1">IF(ISERROR(VLOOKUP(VLOOKUP($A604, 'E4 TB Allocation Details'!$A$18:$L$205, MATCH("Customer ID", 'E4 TB Allocation Details'!$A$18:$L$18, 0),FALSE), 'E2 Allocators'!$B$15:$W$361, MATCH(AK$17, 'E2 Allocators'!$B$15:$W$15, 0),FALSE)), 0, VLOOKUP(VLOOKUP($A604, 'E4 TB Allocation Details'!$A$18:$L$205, MATCH("Customer ID", 'E4 TB Allocation Details'!$A$18:$L$18, 0),FALSE), 'E2 Allocators'!$B$15:$W$361, MATCH(AK$17, 'E2 Allocators'!$B$15:$W$15, 0),FALSE))</f>
        <v>0</v>
      </c>
      <c r="AL604" s="1335">
        <f ca="1">IF(ISERROR(VLOOKUP(VLOOKUP($A604, 'E4 TB Allocation Details'!$A$18:$L$205, MATCH("Customer ID", 'E4 TB Allocation Details'!$A$18:$L$18, 0),FALSE), 'E2 Allocators'!$B$15:$W$361, MATCH(AL$17, 'E2 Allocators'!$B$15:$W$15, 0),FALSE)), 0, VLOOKUP(VLOOKUP($A604, 'E4 TB Allocation Details'!$A$18:$L$205, MATCH("Customer ID", 'E4 TB Allocation Details'!$A$18:$L$18, 0),FALSE), 'E2 Allocators'!$B$15:$W$361, MATCH(AL$17, 'E2 Allocators'!$B$15:$W$15, 0),FALSE))</f>
        <v>0</v>
      </c>
      <c r="AM604" s="1335">
        <f ca="1">IF(ISERROR(VLOOKUP(VLOOKUP($A604, 'E4 TB Allocation Details'!$A$18:$L$205, MATCH("Customer ID", 'E4 TB Allocation Details'!$A$18:$L$18, 0),FALSE), 'E2 Allocators'!$B$15:$W$361, MATCH(AM$17, 'E2 Allocators'!$B$15:$W$15, 0),FALSE)), 0, VLOOKUP(VLOOKUP($A604, 'E4 TB Allocation Details'!$A$18:$L$205, MATCH("Customer ID", 'E4 TB Allocation Details'!$A$18:$L$18, 0),FALSE), 'E2 Allocators'!$B$15:$W$361, MATCH(AM$17, 'E2 Allocators'!$B$15:$W$15, 0),FALSE))</f>
        <v>0</v>
      </c>
      <c r="AN604" s="1335">
        <f ca="1">IF(ISERROR(VLOOKUP(VLOOKUP($A604, 'E4 TB Allocation Details'!$A$18:$L$205, MATCH("Customer ID", 'E4 TB Allocation Details'!$A$18:$L$18, 0),FALSE), 'E2 Allocators'!$B$15:$W$361, MATCH(AN$17, 'E2 Allocators'!$B$15:$W$15, 0),FALSE)), 0, VLOOKUP(VLOOKUP($A604, 'E4 TB Allocation Details'!$A$18:$L$205, MATCH("Customer ID", 'E4 TB Allocation Details'!$A$18:$L$18, 0),FALSE), 'E2 Allocators'!$B$15:$W$361, MATCH(AN$17, 'E2 Allocators'!$B$15:$W$15, 0),FALSE))</f>
        <v>0</v>
      </c>
      <c r="AO604" s="1335">
        <f ca="1">IF(ISERROR(VLOOKUP(VLOOKUP($A604, 'E4 TB Allocation Details'!$A$18:$L$205, MATCH("Customer ID", 'E4 TB Allocation Details'!$A$18:$L$18, 0),FALSE), 'E2 Allocators'!$B$15:$W$361, MATCH(AO$17, 'E2 Allocators'!$B$15:$W$15, 0),FALSE)), 0, VLOOKUP(VLOOKUP($A604, 'E4 TB Allocation Details'!$A$18:$L$205, MATCH("Customer ID", 'E4 TB Allocation Details'!$A$18:$L$18, 0),FALSE), 'E2 Allocators'!$B$15:$W$361, MATCH(AO$17, 'E2 Allocators'!$B$15:$W$15, 0),FALSE))</f>
        <v>0</v>
      </c>
      <c r="AP604" s="1335">
        <f ca="1">IF(ISERROR(VLOOKUP(VLOOKUP($A604, 'E4 TB Allocation Details'!$A$18:$L$205, MATCH("Customer ID", 'E4 TB Allocation Details'!$A$18:$L$18, 0),FALSE), 'E2 Allocators'!$B$15:$W$361, MATCH(AP$17, 'E2 Allocators'!$B$15:$W$15, 0),FALSE)), 0, VLOOKUP(VLOOKUP($A604, 'E4 TB Allocation Details'!$A$18:$L$205, MATCH("Customer ID", 'E4 TB Allocation Details'!$A$18:$L$18, 0),FALSE), 'E2 Allocators'!$B$15:$W$361, MATCH(AP$17, 'E2 Allocators'!$B$15:$W$15, 0),FALSE))</f>
        <v>0</v>
      </c>
      <c r="AQ604" s="1335">
        <f ca="1">IF(ISERROR(VLOOKUP(VLOOKUP($A604, 'E4 TB Allocation Details'!$A$18:$L$205, MATCH("Customer ID", 'E4 TB Allocation Details'!$A$18:$L$18, 0),FALSE), 'E2 Allocators'!$B$15:$W$361, MATCH(AQ$17, 'E2 Allocators'!$B$15:$W$15, 0),FALSE)), 0, VLOOKUP(VLOOKUP($A604, 'E4 TB Allocation Details'!$A$18:$L$205, MATCH("Customer ID", 'E4 TB Allocation Details'!$A$18:$L$18, 0),FALSE), 'E2 Allocators'!$B$15:$W$361, MATCH(AQ$17, 'E2 Allocators'!$B$15:$W$15, 0),FALSE))</f>
        <v>0</v>
      </c>
      <c r="AR604" s="1335">
        <f ca="1">IF(ISERROR(VLOOKUP(VLOOKUP($A604, 'E4 TB Allocation Details'!$A$18:$L$205, MATCH("Customer ID", 'E4 TB Allocation Details'!$A$18:$L$18, 0),FALSE), 'E2 Allocators'!$B$15:$W$361, MATCH(AR$17, 'E2 Allocators'!$B$15:$W$15, 0),FALSE)), 0, VLOOKUP(VLOOKUP($A604, 'E4 TB Allocation Details'!$A$18:$L$205, MATCH("Customer ID", 'E4 TB Allocation Details'!$A$18:$L$18, 0),FALSE), 'E2 Allocators'!$B$15:$W$361, MATCH(AR$17, 'E2 Allocators'!$B$15:$W$15, 0),FALSE))</f>
        <v>0</v>
      </c>
      <c r="AS604" s="1335">
        <f ca="1">IF(ISERROR(VLOOKUP(VLOOKUP($A604, 'E4 TB Allocation Details'!$A$18:$L$205, MATCH("Customer ID", 'E4 TB Allocation Details'!$A$18:$L$18, 0),FALSE), 'E2 Allocators'!$B$15:$W$361, MATCH(AS$17, 'E2 Allocators'!$B$15:$W$15, 0),FALSE)), 0, VLOOKUP(VLOOKUP($A604, 'E4 TB Allocation Details'!$A$18:$L$205, MATCH("Customer ID", 'E4 TB Allocation Details'!$A$18:$L$18, 0),FALSE), 'E2 Allocators'!$B$15:$W$361, MATCH(AS$17, 'E2 Allocators'!$B$15:$W$15, 0),FALSE))</f>
        <v>0</v>
      </c>
      <c r="AT604" s="1335">
        <f ca="1">IF(ISERROR(VLOOKUP(VLOOKUP($A604, 'E4 TB Allocation Details'!$A$18:$L$205, MATCH("Customer ID", 'E4 TB Allocation Details'!$A$18:$L$18, 0),FALSE), 'E2 Allocators'!$B$15:$W$361, MATCH(AT$17, 'E2 Allocators'!$B$15:$W$15, 0),FALSE)), 0, VLOOKUP(VLOOKUP($A604, 'E4 TB Allocation Details'!$A$18:$L$205, MATCH("Customer ID", 'E4 TB Allocation Details'!$A$18:$L$18, 0),FALSE), 'E2 Allocators'!$B$15:$W$361, MATCH(AT$17, 'E2 Allocators'!$B$15:$W$15, 0),FALSE))</f>
        <v>0</v>
      </c>
      <c r="AU604" s="1335">
        <f ca="1">IF(ISERROR(VLOOKUP(VLOOKUP($A604, 'E4 TB Allocation Details'!$A$18:$L$205, MATCH("Customer ID", 'E4 TB Allocation Details'!$A$18:$L$18, 0),FALSE), 'E2 Allocators'!$B$15:$W$361, MATCH(AU$17, 'E2 Allocators'!$B$15:$W$15, 0),FALSE)), 0, VLOOKUP(VLOOKUP($A604, 'E4 TB Allocation Details'!$A$18:$L$205, MATCH("Customer ID", 'E4 TB Allocation Details'!$A$18:$L$18, 0),FALSE), 'E2 Allocators'!$B$15:$W$361, MATCH(AU$17, 'E2 Allocators'!$B$15:$W$15, 0),FALSE))</f>
        <v>0</v>
      </c>
      <c r="AV604" s="1340">
        <f>SUM(AB604:AU604)</f>
        <v>0</v>
      </c>
      <c r="AW604" s="1337"/>
      <c r="AX604" s="1337"/>
      <c r="AY604" s="1337"/>
      <c r="AZ604" s="1337"/>
      <c r="BA604" s="1337"/>
      <c r="BB604" s="1337"/>
      <c r="BC604" s="1337"/>
      <c r="BD604" s="1337"/>
      <c r="BE604" s="1337"/>
      <c r="BF604" s="1337"/>
      <c r="BG604" s="1337"/>
      <c r="BH604" s="1337"/>
      <c r="BI604" s="1337"/>
      <c r="BJ604" s="1337"/>
      <c r="BK604" s="1337"/>
      <c r="BL604" s="1337"/>
      <c r="BM604" s="1337"/>
      <c r="BN604" s="1337"/>
      <c r="BO604" s="1337"/>
      <c r="BP604" s="1337"/>
      <c r="BQ604" s="1338"/>
    </row>
    <row r="605" spans="1:69" s="259" customFormat="1" ht="25.5">
      <c r="A605" s="1339" t="s">
        <v>937</v>
      </c>
      <c r="B605" s="1332" t="s">
        <v>896</v>
      </c>
      <c r="C605" s="1333">
        <v>1</v>
      </c>
      <c r="D605" s="1334">
        <f>C605-E605</f>
        <v>1</v>
      </c>
      <c r="E605" s="1334">
        <f ca="1">VLOOKUP($A605,'E1 Categorization'!$A$35:$E$114,5,FALSE)</f>
        <v>0</v>
      </c>
      <c r="F605" s="1334">
        <f>D605+E605</f>
        <v>1</v>
      </c>
      <c r="G605" s="1335">
        <f ca="1">IF(ISERROR(VLOOKUP(VLOOKUP($A605, 'E4 TB Allocation Details'!$A$18:$L$205, MATCH("Demand ID", 'E4 TB Allocation Details'!$A$18:$L$18, 0),FALSE), 'E2 Allocators'!$B$15:$W$361, MATCH(G$17, 'E2 Allocators'!$B$15:$W$15, 0),FALSE)), 0, VLOOKUP(VLOOKUP($A605, 'E4 TB Allocation Details'!$A$18:$L$205, MATCH("Demand ID", 'E4 TB Allocation Details'!$A$18:$L$18, 0),FALSE), 'E2 Allocators'!$B$15:$W$361, MATCH(G$17, 'E2 Allocators'!$B$15:$W$15, 0),FALSE))</f>
        <v>0.37691270047498227</v>
      </c>
      <c r="H605" s="1335">
        <f ca="1">IF(ISERROR(VLOOKUP(VLOOKUP($A605, 'E4 TB Allocation Details'!$A$18:$L$205, MATCH("Demand ID", 'E4 TB Allocation Details'!$A$18:$L$18, 0),FALSE), 'E2 Allocators'!$B$15:$W$361, MATCH(H$17, 'E2 Allocators'!$B$15:$W$15, 0),FALSE)), 0, VLOOKUP(VLOOKUP($A605, 'E4 TB Allocation Details'!$A$18:$L$205, MATCH("Demand ID", 'E4 TB Allocation Details'!$A$18:$L$18, 0),FALSE), 'E2 Allocators'!$B$15:$W$361, MATCH(H$17, 'E2 Allocators'!$B$15:$W$15, 0),FALSE))</f>
        <v>0.1767543644011679</v>
      </c>
      <c r="I605" s="1335">
        <f ca="1">IF(ISERROR(VLOOKUP(VLOOKUP($A605, 'E4 TB Allocation Details'!$A$18:$L$205, MATCH("Demand ID", 'E4 TB Allocation Details'!$A$18:$L$18, 0),FALSE), 'E2 Allocators'!$B$15:$W$361, MATCH(I$17, 'E2 Allocators'!$B$15:$W$15, 0),FALSE)), 0, VLOOKUP(VLOOKUP($A605, 'E4 TB Allocation Details'!$A$18:$L$205, MATCH("Demand ID", 'E4 TB Allocation Details'!$A$18:$L$18, 0),FALSE), 'E2 Allocators'!$B$15:$W$361, MATCH(I$17, 'E2 Allocators'!$B$15:$W$15, 0),FALSE))</f>
        <v>0.44565624883069488</v>
      </c>
      <c r="J605" s="1335">
        <f ca="1">IF(ISERROR(VLOOKUP(VLOOKUP($A605, 'E4 TB Allocation Details'!$A$18:$L$205, MATCH("Demand ID", 'E4 TB Allocation Details'!$A$18:$L$18, 0),FALSE), 'E2 Allocators'!$B$15:$W$361, MATCH(J$17, 'E2 Allocators'!$B$15:$W$15, 0),FALSE)), 0, VLOOKUP(VLOOKUP($A605, 'E4 TB Allocation Details'!$A$18:$L$205, MATCH("Demand ID", 'E4 TB Allocation Details'!$A$18:$L$18, 0),FALSE), 'E2 Allocators'!$B$15:$W$361, MATCH(J$17, 'E2 Allocators'!$B$15:$W$15, 0),FALSE))</f>
        <v>0</v>
      </c>
      <c r="K605" s="1335">
        <f ca="1">IF(ISERROR(VLOOKUP(VLOOKUP($A605, 'E4 TB Allocation Details'!$A$18:$L$205, MATCH("Demand ID", 'E4 TB Allocation Details'!$A$18:$L$18, 0),FALSE), 'E2 Allocators'!$B$15:$W$361, MATCH(K$17, 'E2 Allocators'!$B$15:$W$15, 0),FALSE)), 0, VLOOKUP(VLOOKUP($A605, 'E4 TB Allocation Details'!$A$18:$L$205, MATCH("Demand ID", 'E4 TB Allocation Details'!$A$18:$L$18, 0),FALSE), 'E2 Allocators'!$B$15:$W$361, MATCH(K$17, 'E2 Allocators'!$B$15:$W$15, 0),FALSE))</f>
        <v>0</v>
      </c>
      <c r="L605" s="1335">
        <f ca="1">IF(ISERROR(VLOOKUP(VLOOKUP($A605, 'E4 TB Allocation Details'!$A$18:$L$205, MATCH("Demand ID", 'E4 TB Allocation Details'!$A$18:$L$18, 0),FALSE), 'E2 Allocators'!$B$15:$W$361, MATCH(L$17, 'E2 Allocators'!$B$15:$W$15, 0),FALSE)), 0, VLOOKUP(VLOOKUP($A605, 'E4 TB Allocation Details'!$A$18:$L$205, MATCH("Demand ID", 'E4 TB Allocation Details'!$A$18:$L$18, 0),FALSE), 'E2 Allocators'!$B$15:$W$361, MATCH(L$17, 'E2 Allocators'!$B$15:$W$15, 0),FALSE))</f>
        <v>0</v>
      </c>
      <c r="M605" s="1335">
        <f ca="1">IF(ISERROR(VLOOKUP(VLOOKUP($A605, 'E4 TB Allocation Details'!$A$18:$L$205, MATCH("Demand ID", 'E4 TB Allocation Details'!$A$18:$L$18, 0),FALSE), 'E2 Allocators'!$B$15:$W$361, MATCH(M$17, 'E2 Allocators'!$B$15:$W$15, 0),FALSE)), 0, VLOOKUP(VLOOKUP($A605, 'E4 TB Allocation Details'!$A$18:$L$205, MATCH("Demand ID", 'E4 TB Allocation Details'!$A$18:$L$18, 0),FALSE), 'E2 Allocators'!$B$15:$W$361, MATCH(M$17, 'E2 Allocators'!$B$15:$W$15, 0),FALSE))</f>
        <v>0</v>
      </c>
      <c r="N605" s="1335">
        <f ca="1">IF(ISERROR(VLOOKUP(VLOOKUP($A605, 'E4 TB Allocation Details'!$A$18:$L$205, MATCH("Demand ID", 'E4 TB Allocation Details'!$A$18:$L$18, 0),FALSE), 'E2 Allocators'!$B$15:$W$361, MATCH(N$17, 'E2 Allocators'!$B$15:$W$15, 0),FALSE)), 0, VLOOKUP(VLOOKUP($A605, 'E4 TB Allocation Details'!$A$18:$L$205, MATCH("Demand ID", 'E4 TB Allocation Details'!$A$18:$L$18, 0),FALSE), 'E2 Allocators'!$B$15:$W$361, MATCH(N$17, 'E2 Allocators'!$B$15:$W$15, 0),FALSE))</f>
        <v>0</v>
      </c>
      <c r="O605" s="1335">
        <f ca="1">IF(ISERROR(VLOOKUP(VLOOKUP($A605, 'E4 TB Allocation Details'!$A$18:$L$205, MATCH("Demand ID", 'E4 TB Allocation Details'!$A$18:$L$18, 0),FALSE), 'E2 Allocators'!$B$15:$W$361, MATCH(O$17, 'E2 Allocators'!$B$15:$W$15, 0),FALSE)), 0, VLOOKUP(VLOOKUP($A605, 'E4 TB Allocation Details'!$A$18:$L$205, MATCH("Demand ID", 'E4 TB Allocation Details'!$A$18:$L$18, 0),FALSE), 'E2 Allocators'!$B$15:$W$361, MATCH(O$17, 'E2 Allocators'!$B$15:$W$15, 0),FALSE))</f>
        <v>6.7668629315502935E-4</v>
      </c>
      <c r="P605" s="1335">
        <f ca="1">IF(ISERROR(VLOOKUP(VLOOKUP($A605, 'E4 TB Allocation Details'!$A$18:$L$205, MATCH("Demand ID", 'E4 TB Allocation Details'!$A$18:$L$18, 0),FALSE), 'E2 Allocators'!$B$15:$W$361, MATCH(P$17, 'E2 Allocators'!$B$15:$W$15, 0),FALSE)), 0, VLOOKUP(VLOOKUP($A605, 'E4 TB Allocation Details'!$A$18:$L$205, MATCH("Demand ID", 'E4 TB Allocation Details'!$A$18:$L$18, 0),FALSE), 'E2 Allocators'!$B$15:$W$361, MATCH(P$17, 'E2 Allocators'!$B$15:$W$15, 0),FALSE))</f>
        <v>0</v>
      </c>
      <c r="Q605" s="1335">
        <f ca="1">IF(ISERROR(VLOOKUP(VLOOKUP($A605, 'E4 TB Allocation Details'!$A$18:$L$205, MATCH("Demand ID", 'E4 TB Allocation Details'!$A$18:$L$18, 0),FALSE), 'E2 Allocators'!$B$15:$W$361, MATCH(Q$17, 'E2 Allocators'!$B$15:$W$15, 0),FALSE)), 0, VLOOKUP(VLOOKUP($A605, 'E4 TB Allocation Details'!$A$18:$L$205, MATCH("Demand ID", 'E4 TB Allocation Details'!$A$18:$L$18, 0),FALSE), 'E2 Allocators'!$B$15:$W$361, MATCH(Q$17, 'E2 Allocators'!$B$15:$W$15, 0),FALSE))</f>
        <v>0</v>
      </c>
      <c r="R605" s="1335">
        <f ca="1">IF(ISERROR(VLOOKUP(VLOOKUP($A605, 'E4 TB Allocation Details'!$A$18:$L$205, MATCH("Demand ID", 'E4 TB Allocation Details'!$A$18:$L$18, 0),FALSE), 'E2 Allocators'!$B$15:$W$361, MATCH(R$17, 'E2 Allocators'!$B$15:$W$15, 0),FALSE)), 0, VLOOKUP(VLOOKUP($A605, 'E4 TB Allocation Details'!$A$18:$L$205, MATCH("Demand ID", 'E4 TB Allocation Details'!$A$18:$L$18, 0),FALSE), 'E2 Allocators'!$B$15:$W$361, MATCH(R$17, 'E2 Allocators'!$B$15:$W$15, 0),FALSE))</f>
        <v>0</v>
      </c>
      <c r="S605" s="1335">
        <f ca="1">IF(ISERROR(VLOOKUP(VLOOKUP($A605, 'E4 TB Allocation Details'!$A$18:$L$205, MATCH("Demand ID", 'E4 TB Allocation Details'!$A$18:$L$18, 0),FALSE), 'E2 Allocators'!$B$15:$W$361, MATCH(S$17, 'E2 Allocators'!$B$15:$W$15, 0),FALSE)), 0, VLOOKUP(VLOOKUP($A605, 'E4 TB Allocation Details'!$A$18:$L$205, MATCH("Demand ID", 'E4 TB Allocation Details'!$A$18:$L$18, 0),FALSE), 'E2 Allocators'!$B$15:$W$361, MATCH(S$17, 'E2 Allocators'!$B$15:$W$15, 0),FALSE))</f>
        <v>0</v>
      </c>
      <c r="T605" s="1335">
        <f ca="1">IF(ISERROR(VLOOKUP(VLOOKUP($A605, 'E4 TB Allocation Details'!$A$18:$L$205, MATCH("Demand ID", 'E4 TB Allocation Details'!$A$18:$L$18, 0),FALSE), 'E2 Allocators'!$B$15:$W$361, MATCH(T$17, 'E2 Allocators'!$B$15:$W$15, 0),FALSE)), 0, VLOOKUP(VLOOKUP($A605, 'E4 TB Allocation Details'!$A$18:$L$205, MATCH("Demand ID", 'E4 TB Allocation Details'!$A$18:$L$18, 0),FALSE), 'E2 Allocators'!$B$15:$W$361, MATCH(T$17, 'E2 Allocators'!$B$15:$W$15, 0),FALSE))</f>
        <v>0</v>
      </c>
      <c r="U605" s="1335">
        <f ca="1">IF(ISERROR(VLOOKUP(VLOOKUP($A605, 'E4 TB Allocation Details'!$A$18:$L$205, MATCH("Demand ID", 'E4 TB Allocation Details'!$A$18:$L$18, 0),FALSE), 'E2 Allocators'!$B$15:$W$361, MATCH(U$17, 'E2 Allocators'!$B$15:$W$15, 0),FALSE)), 0, VLOOKUP(VLOOKUP($A605, 'E4 TB Allocation Details'!$A$18:$L$205, MATCH("Demand ID", 'E4 TB Allocation Details'!$A$18:$L$18, 0),FALSE), 'E2 Allocators'!$B$15:$W$361, MATCH(U$17, 'E2 Allocators'!$B$15:$W$15, 0),FALSE))</f>
        <v>0</v>
      </c>
      <c r="V605" s="1335">
        <f ca="1">IF(ISERROR(VLOOKUP(VLOOKUP($A605, 'E4 TB Allocation Details'!$A$18:$L$205, MATCH("Demand ID", 'E4 TB Allocation Details'!$A$18:$L$18, 0),FALSE), 'E2 Allocators'!$B$15:$W$361, MATCH(V$17, 'E2 Allocators'!$B$15:$W$15, 0),FALSE)), 0, VLOOKUP(VLOOKUP($A605, 'E4 TB Allocation Details'!$A$18:$L$205, MATCH("Demand ID", 'E4 TB Allocation Details'!$A$18:$L$18, 0),FALSE), 'E2 Allocators'!$B$15:$W$361, MATCH(V$17, 'E2 Allocators'!$B$15:$W$15, 0),FALSE))</f>
        <v>0</v>
      </c>
      <c r="W605" s="1335">
        <f ca="1">IF(ISERROR(VLOOKUP(VLOOKUP($A605, 'E4 TB Allocation Details'!$A$18:$L$205, MATCH("Demand ID", 'E4 TB Allocation Details'!$A$18:$L$18, 0),FALSE), 'E2 Allocators'!$B$15:$W$361, MATCH(W$17, 'E2 Allocators'!$B$15:$W$15, 0),FALSE)), 0, VLOOKUP(VLOOKUP($A605, 'E4 TB Allocation Details'!$A$18:$L$205, MATCH("Demand ID", 'E4 TB Allocation Details'!$A$18:$L$18, 0),FALSE), 'E2 Allocators'!$B$15:$W$361, MATCH(W$17, 'E2 Allocators'!$B$15:$W$15, 0),FALSE))</f>
        <v>0</v>
      </c>
      <c r="X605" s="1335">
        <f ca="1">IF(ISERROR(VLOOKUP(VLOOKUP($A605, 'E4 TB Allocation Details'!$A$18:$L$205, MATCH("Demand ID", 'E4 TB Allocation Details'!$A$18:$L$18, 0),FALSE), 'E2 Allocators'!$B$15:$W$361, MATCH(X$17, 'E2 Allocators'!$B$15:$W$15, 0),FALSE)), 0, VLOOKUP(VLOOKUP($A605, 'E4 TB Allocation Details'!$A$18:$L$205, MATCH("Demand ID", 'E4 TB Allocation Details'!$A$18:$L$18, 0),FALSE), 'E2 Allocators'!$B$15:$W$361, MATCH(X$17, 'E2 Allocators'!$B$15:$W$15, 0),FALSE))</f>
        <v>0</v>
      </c>
      <c r="Y605" s="1335">
        <f ca="1">IF(ISERROR(VLOOKUP(VLOOKUP($A605, 'E4 TB Allocation Details'!$A$18:$L$205, MATCH("Demand ID", 'E4 TB Allocation Details'!$A$18:$L$18, 0),FALSE), 'E2 Allocators'!$B$15:$W$361, MATCH(Y$17, 'E2 Allocators'!$B$15:$W$15, 0),FALSE)), 0, VLOOKUP(VLOOKUP($A605, 'E4 TB Allocation Details'!$A$18:$L$205, MATCH("Demand ID", 'E4 TB Allocation Details'!$A$18:$L$18, 0),FALSE), 'E2 Allocators'!$B$15:$W$361, MATCH(Y$17, 'E2 Allocators'!$B$15:$W$15, 0),FALSE))</f>
        <v>0</v>
      </c>
      <c r="Z605" s="1335">
        <f ca="1">IF(ISERROR(VLOOKUP(VLOOKUP($A605, 'E4 TB Allocation Details'!$A$18:$L$205, MATCH("Demand ID", 'E4 TB Allocation Details'!$A$18:$L$18, 0),FALSE), 'E2 Allocators'!$B$15:$W$361, MATCH(Z$17, 'E2 Allocators'!$B$15:$W$15, 0),FALSE)), 0, VLOOKUP(VLOOKUP($A605, 'E4 TB Allocation Details'!$A$18:$L$205, MATCH("Demand ID", 'E4 TB Allocation Details'!$A$18:$L$18, 0),FALSE), 'E2 Allocators'!$B$15:$W$361, MATCH(Z$17, 'E2 Allocators'!$B$15:$W$15, 0),FALSE))</f>
        <v>0</v>
      </c>
      <c r="AA605" s="1340">
        <f ca="1">SUM(G605:Z605)</f>
        <v>1</v>
      </c>
      <c r="AB605" s="1335">
        <f ca="1">IF(ISERROR(VLOOKUP(VLOOKUP($A605, 'E4 TB Allocation Details'!$A$18:$L$205, MATCH("Customer ID", 'E4 TB Allocation Details'!$A$18:$L$18, 0),FALSE), 'E2 Allocators'!$B$15:$W$361, MATCH(AB$17, 'E2 Allocators'!$B$15:$W$15, 0),FALSE)), 0, VLOOKUP(VLOOKUP($A605, 'E4 TB Allocation Details'!$A$18:$L$205, MATCH("Customer ID", 'E4 TB Allocation Details'!$A$18:$L$18, 0),FALSE), 'E2 Allocators'!$B$15:$W$361, MATCH(AB$17, 'E2 Allocators'!$B$15:$W$15, 0),FALSE))</f>
        <v>0</v>
      </c>
      <c r="AC605" s="1335">
        <f ca="1">IF(ISERROR(VLOOKUP(VLOOKUP($A605, 'E4 TB Allocation Details'!$A$18:$L$205, MATCH("Customer ID", 'E4 TB Allocation Details'!$A$18:$L$18, 0),FALSE), 'E2 Allocators'!$B$15:$W$361, MATCH(AC$17, 'E2 Allocators'!$B$15:$W$15, 0),FALSE)), 0, VLOOKUP(VLOOKUP($A605, 'E4 TB Allocation Details'!$A$18:$L$205, MATCH("Customer ID", 'E4 TB Allocation Details'!$A$18:$L$18, 0),FALSE), 'E2 Allocators'!$B$15:$W$361, MATCH(AC$17, 'E2 Allocators'!$B$15:$W$15, 0),FALSE))</f>
        <v>0</v>
      </c>
      <c r="AD605" s="1335">
        <f ca="1">IF(ISERROR(VLOOKUP(VLOOKUP($A605, 'E4 TB Allocation Details'!$A$18:$L$205, MATCH("Customer ID", 'E4 TB Allocation Details'!$A$18:$L$18, 0),FALSE), 'E2 Allocators'!$B$15:$W$361, MATCH(AD$17, 'E2 Allocators'!$B$15:$W$15, 0),FALSE)), 0, VLOOKUP(VLOOKUP($A605, 'E4 TB Allocation Details'!$A$18:$L$205, MATCH("Customer ID", 'E4 TB Allocation Details'!$A$18:$L$18, 0),FALSE), 'E2 Allocators'!$B$15:$W$361, MATCH(AD$17, 'E2 Allocators'!$B$15:$W$15, 0),FALSE))</f>
        <v>0</v>
      </c>
      <c r="AE605" s="1335">
        <f ca="1">IF(ISERROR(VLOOKUP(VLOOKUP($A605, 'E4 TB Allocation Details'!$A$18:$L$205, MATCH("Customer ID", 'E4 TB Allocation Details'!$A$18:$L$18, 0),FALSE), 'E2 Allocators'!$B$15:$W$361, MATCH(AE$17, 'E2 Allocators'!$B$15:$W$15, 0),FALSE)), 0, VLOOKUP(VLOOKUP($A605, 'E4 TB Allocation Details'!$A$18:$L$205, MATCH("Customer ID", 'E4 TB Allocation Details'!$A$18:$L$18, 0),FALSE), 'E2 Allocators'!$B$15:$W$361, MATCH(AE$17, 'E2 Allocators'!$B$15:$W$15, 0),FALSE))</f>
        <v>0</v>
      </c>
      <c r="AF605" s="1335">
        <f ca="1">IF(ISERROR(VLOOKUP(VLOOKUP($A605, 'E4 TB Allocation Details'!$A$18:$L$205, MATCH("Customer ID", 'E4 TB Allocation Details'!$A$18:$L$18, 0),FALSE), 'E2 Allocators'!$B$15:$W$361, MATCH(AF$17, 'E2 Allocators'!$B$15:$W$15, 0),FALSE)), 0, VLOOKUP(VLOOKUP($A605, 'E4 TB Allocation Details'!$A$18:$L$205, MATCH("Customer ID", 'E4 TB Allocation Details'!$A$18:$L$18, 0),FALSE), 'E2 Allocators'!$B$15:$W$361, MATCH(AF$17, 'E2 Allocators'!$B$15:$W$15, 0),FALSE))</f>
        <v>0</v>
      </c>
      <c r="AG605" s="1335">
        <f ca="1">IF(ISERROR(VLOOKUP(VLOOKUP($A605, 'E4 TB Allocation Details'!$A$18:$L$205, MATCH("Customer ID", 'E4 TB Allocation Details'!$A$18:$L$18, 0),FALSE), 'E2 Allocators'!$B$15:$W$361, MATCH(AG$17, 'E2 Allocators'!$B$15:$W$15, 0),FALSE)), 0, VLOOKUP(VLOOKUP($A605, 'E4 TB Allocation Details'!$A$18:$L$205, MATCH("Customer ID", 'E4 TB Allocation Details'!$A$18:$L$18, 0),FALSE), 'E2 Allocators'!$B$15:$W$361, MATCH(AG$17, 'E2 Allocators'!$B$15:$W$15, 0),FALSE))</f>
        <v>0</v>
      </c>
      <c r="AH605" s="1335">
        <f ca="1">IF(ISERROR(VLOOKUP(VLOOKUP($A605, 'E4 TB Allocation Details'!$A$18:$L$205, MATCH("Customer ID", 'E4 TB Allocation Details'!$A$18:$L$18, 0),FALSE), 'E2 Allocators'!$B$15:$W$361, MATCH(AH$17, 'E2 Allocators'!$B$15:$W$15, 0),FALSE)), 0, VLOOKUP(VLOOKUP($A605, 'E4 TB Allocation Details'!$A$18:$L$205, MATCH("Customer ID", 'E4 TB Allocation Details'!$A$18:$L$18, 0),FALSE), 'E2 Allocators'!$B$15:$W$361, MATCH(AH$17, 'E2 Allocators'!$B$15:$W$15, 0),FALSE))</f>
        <v>0</v>
      </c>
      <c r="AI605" s="1335">
        <f ca="1">IF(ISERROR(VLOOKUP(VLOOKUP($A605, 'E4 TB Allocation Details'!$A$18:$L$205, MATCH("Customer ID", 'E4 TB Allocation Details'!$A$18:$L$18, 0),FALSE), 'E2 Allocators'!$B$15:$W$361, MATCH(AI$17, 'E2 Allocators'!$B$15:$W$15, 0),FALSE)), 0, VLOOKUP(VLOOKUP($A605, 'E4 TB Allocation Details'!$A$18:$L$205, MATCH("Customer ID", 'E4 TB Allocation Details'!$A$18:$L$18, 0),FALSE), 'E2 Allocators'!$B$15:$W$361, MATCH(AI$17, 'E2 Allocators'!$B$15:$W$15, 0),FALSE))</f>
        <v>0</v>
      </c>
      <c r="AJ605" s="1335">
        <f ca="1">IF(ISERROR(VLOOKUP(VLOOKUP($A605, 'E4 TB Allocation Details'!$A$18:$L$205, MATCH("Customer ID", 'E4 TB Allocation Details'!$A$18:$L$18, 0),FALSE), 'E2 Allocators'!$B$15:$W$361, MATCH(AJ$17, 'E2 Allocators'!$B$15:$W$15, 0),FALSE)), 0, VLOOKUP(VLOOKUP($A605, 'E4 TB Allocation Details'!$A$18:$L$205, MATCH("Customer ID", 'E4 TB Allocation Details'!$A$18:$L$18, 0),FALSE), 'E2 Allocators'!$B$15:$W$361, MATCH(AJ$17, 'E2 Allocators'!$B$15:$W$15, 0),FALSE))</f>
        <v>0</v>
      </c>
      <c r="AK605" s="1335">
        <f ca="1">IF(ISERROR(VLOOKUP(VLOOKUP($A605, 'E4 TB Allocation Details'!$A$18:$L$205, MATCH("Customer ID", 'E4 TB Allocation Details'!$A$18:$L$18, 0),FALSE), 'E2 Allocators'!$B$15:$W$361, MATCH(AK$17, 'E2 Allocators'!$B$15:$W$15, 0),FALSE)), 0, VLOOKUP(VLOOKUP($A605, 'E4 TB Allocation Details'!$A$18:$L$205, MATCH("Customer ID", 'E4 TB Allocation Details'!$A$18:$L$18, 0),FALSE), 'E2 Allocators'!$B$15:$W$361, MATCH(AK$17, 'E2 Allocators'!$B$15:$W$15, 0),FALSE))</f>
        <v>0</v>
      </c>
      <c r="AL605" s="1335">
        <f ca="1">IF(ISERROR(VLOOKUP(VLOOKUP($A605, 'E4 TB Allocation Details'!$A$18:$L$205, MATCH("Customer ID", 'E4 TB Allocation Details'!$A$18:$L$18, 0),FALSE), 'E2 Allocators'!$B$15:$W$361, MATCH(AL$17, 'E2 Allocators'!$B$15:$W$15, 0),FALSE)), 0, VLOOKUP(VLOOKUP($A605, 'E4 TB Allocation Details'!$A$18:$L$205, MATCH("Customer ID", 'E4 TB Allocation Details'!$A$18:$L$18, 0),FALSE), 'E2 Allocators'!$B$15:$W$361, MATCH(AL$17, 'E2 Allocators'!$B$15:$W$15, 0),FALSE))</f>
        <v>0</v>
      </c>
      <c r="AM605" s="1335">
        <f ca="1">IF(ISERROR(VLOOKUP(VLOOKUP($A605, 'E4 TB Allocation Details'!$A$18:$L$205, MATCH("Customer ID", 'E4 TB Allocation Details'!$A$18:$L$18, 0),FALSE), 'E2 Allocators'!$B$15:$W$361, MATCH(AM$17, 'E2 Allocators'!$B$15:$W$15, 0),FALSE)), 0, VLOOKUP(VLOOKUP($A605, 'E4 TB Allocation Details'!$A$18:$L$205, MATCH("Customer ID", 'E4 TB Allocation Details'!$A$18:$L$18, 0),FALSE), 'E2 Allocators'!$B$15:$W$361, MATCH(AM$17, 'E2 Allocators'!$B$15:$W$15, 0),FALSE))</f>
        <v>0</v>
      </c>
      <c r="AN605" s="1335">
        <f ca="1">IF(ISERROR(VLOOKUP(VLOOKUP($A605, 'E4 TB Allocation Details'!$A$18:$L$205, MATCH("Customer ID", 'E4 TB Allocation Details'!$A$18:$L$18, 0),FALSE), 'E2 Allocators'!$B$15:$W$361, MATCH(AN$17, 'E2 Allocators'!$B$15:$W$15, 0),FALSE)), 0, VLOOKUP(VLOOKUP($A605, 'E4 TB Allocation Details'!$A$18:$L$205, MATCH("Customer ID", 'E4 TB Allocation Details'!$A$18:$L$18, 0),FALSE), 'E2 Allocators'!$B$15:$W$361, MATCH(AN$17, 'E2 Allocators'!$B$15:$W$15, 0),FALSE))</f>
        <v>0</v>
      </c>
      <c r="AO605" s="1335">
        <f ca="1">IF(ISERROR(VLOOKUP(VLOOKUP($A605, 'E4 TB Allocation Details'!$A$18:$L$205, MATCH("Customer ID", 'E4 TB Allocation Details'!$A$18:$L$18, 0),FALSE), 'E2 Allocators'!$B$15:$W$361, MATCH(AO$17, 'E2 Allocators'!$B$15:$W$15, 0),FALSE)), 0, VLOOKUP(VLOOKUP($A605, 'E4 TB Allocation Details'!$A$18:$L$205, MATCH("Customer ID", 'E4 TB Allocation Details'!$A$18:$L$18, 0),FALSE), 'E2 Allocators'!$B$15:$W$361, MATCH(AO$17, 'E2 Allocators'!$B$15:$W$15, 0),FALSE))</f>
        <v>0</v>
      </c>
      <c r="AP605" s="1335">
        <f ca="1">IF(ISERROR(VLOOKUP(VLOOKUP($A605, 'E4 TB Allocation Details'!$A$18:$L$205, MATCH("Customer ID", 'E4 TB Allocation Details'!$A$18:$L$18, 0),FALSE), 'E2 Allocators'!$B$15:$W$361, MATCH(AP$17, 'E2 Allocators'!$B$15:$W$15, 0),FALSE)), 0, VLOOKUP(VLOOKUP($A605, 'E4 TB Allocation Details'!$A$18:$L$205, MATCH("Customer ID", 'E4 TB Allocation Details'!$A$18:$L$18, 0),FALSE), 'E2 Allocators'!$B$15:$W$361, MATCH(AP$17, 'E2 Allocators'!$B$15:$W$15, 0),FALSE))</f>
        <v>0</v>
      </c>
      <c r="AQ605" s="1335">
        <f ca="1">IF(ISERROR(VLOOKUP(VLOOKUP($A605, 'E4 TB Allocation Details'!$A$18:$L$205, MATCH("Customer ID", 'E4 TB Allocation Details'!$A$18:$L$18, 0),FALSE), 'E2 Allocators'!$B$15:$W$361, MATCH(AQ$17, 'E2 Allocators'!$B$15:$W$15, 0),FALSE)), 0, VLOOKUP(VLOOKUP($A605, 'E4 TB Allocation Details'!$A$18:$L$205, MATCH("Customer ID", 'E4 TB Allocation Details'!$A$18:$L$18, 0),FALSE), 'E2 Allocators'!$B$15:$W$361, MATCH(AQ$17, 'E2 Allocators'!$B$15:$W$15, 0),FALSE))</f>
        <v>0</v>
      </c>
      <c r="AR605" s="1335">
        <f ca="1">IF(ISERROR(VLOOKUP(VLOOKUP($A605, 'E4 TB Allocation Details'!$A$18:$L$205, MATCH("Customer ID", 'E4 TB Allocation Details'!$A$18:$L$18, 0),FALSE), 'E2 Allocators'!$B$15:$W$361, MATCH(AR$17, 'E2 Allocators'!$B$15:$W$15, 0),FALSE)), 0, VLOOKUP(VLOOKUP($A605, 'E4 TB Allocation Details'!$A$18:$L$205, MATCH("Customer ID", 'E4 TB Allocation Details'!$A$18:$L$18, 0),FALSE), 'E2 Allocators'!$B$15:$W$361, MATCH(AR$17, 'E2 Allocators'!$B$15:$W$15, 0),FALSE))</f>
        <v>0</v>
      </c>
      <c r="AS605" s="1335">
        <f ca="1">IF(ISERROR(VLOOKUP(VLOOKUP($A605, 'E4 TB Allocation Details'!$A$18:$L$205, MATCH("Customer ID", 'E4 TB Allocation Details'!$A$18:$L$18, 0),FALSE), 'E2 Allocators'!$B$15:$W$361, MATCH(AS$17, 'E2 Allocators'!$B$15:$W$15, 0),FALSE)), 0, VLOOKUP(VLOOKUP($A605, 'E4 TB Allocation Details'!$A$18:$L$205, MATCH("Customer ID", 'E4 TB Allocation Details'!$A$18:$L$18, 0),FALSE), 'E2 Allocators'!$B$15:$W$361, MATCH(AS$17, 'E2 Allocators'!$B$15:$W$15, 0),FALSE))</f>
        <v>0</v>
      </c>
      <c r="AT605" s="1335">
        <f ca="1">IF(ISERROR(VLOOKUP(VLOOKUP($A605, 'E4 TB Allocation Details'!$A$18:$L$205, MATCH("Customer ID", 'E4 TB Allocation Details'!$A$18:$L$18, 0),FALSE), 'E2 Allocators'!$B$15:$W$361, MATCH(AT$17, 'E2 Allocators'!$B$15:$W$15, 0),FALSE)), 0, VLOOKUP(VLOOKUP($A605, 'E4 TB Allocation Details'!$A$18:$L$205, MATCH("Customer ID", 'E4 TB Allocation Details'!$A$18:$L$18, 0),FALSE), 'E2 Allocators'!$B$15:$W$361, MATCH(AT$17, 'E2 Allocators'!$B$15:$W$15, 0),FALSE))</f>
        <v>0</v>
      </c>
      <c r="AU605" s="1335">
        <f ca="1">IF(ISERROR(VLOOKUP(VLOOKUP($A605, 'E4 TB Allocation Details'!$A$18:$L$205, MATCH("Customer ID", 'E4 TB Allocation Details'!$A$18:$L$18, 0),FALSE), 'E2 Allocators'!$B$15:$W$361, MATCH(AU$17, 'E2 Allocators'!$B$15:$W$15, 0),FALSE)), 0, VLOOKUP(VLOOKUP($A605, 'E4 TB Allocation Details'!$A$18:$L$205, MATCH("Customer ID", 'E4 TB Allocation Details'!$A$18:$L$18, 0),FALSE), 'E2 Allocators'!$B$15:$W$361, MATCH(AU$17, 'E2 Allocators'!$B$15:$W$15, 0),FALSE))</f>
        <v>0</v>
      </c>
      <c r="AV605" s="1340">
        <f>SUM(AB605:AU605)</f>
        <v>0</v>
      </c>
      <c r="AW605" s="1337"/>
      <c r="AX605" s="1337"/>
      <c r="AY605" s="1337"/>
      <c r="AZ605" s="1337"/>
      <c r="BA605" s="1337"/>
      <c r="BB605" s="1337"/>
      <c r="BC605" s="1337"/>
      <c r="BD605" s="1337"/>
      <c r="BE605" s="1337"/>
      <c r="BF605" s="1337"/>
      <c r="BG605" s="1337"/>
      <c r="BH605" s="1337"/>
      <c r="BI605" s="1337"/>
      <c r="BJ605" s="1337"/>
      <c r="BK605" s="1337"/>
      <c r="BL605" s="1337"/>
      <c r="BM605" s="1337"/>
      <c r="BN605" s="1337"/>
      <c r="BO605" s="1337"/>
      <c r="BP605" s="1337"/>
      <c r="BQ605" s="1338"/>
    </row>
    <row r="606" spans="1:69" s="259" customFormat="1" ht="25.5">
      <c r="A606" s="1339" t="s">
        <v>883</v>
      </c>
      <c r="B606" s="1332" t="s">
        <v>884</v>
      </c>
      <c r="C606" s="1333">
        <v>1</v>
      </c>
      <c r="D606" s="1334">
        <f>C606-E606</f>
        <v>0</v>
      </c>
      <c r="E606" s="1334">
        <f ca="1">VLOOKUP($A606,'E1 Categorization'!$A$35:$E$114,5,FALSE)</f>
        <v>1</v>
      </c>
      <c r="F606" s="1334">
        <f>D606+E606</f>
        <v>1</v>
      </c>
      <c r="G606" s="1335">
        <f ca="1">IF(ISERROR(VLOOKUP(VLOOKUP($A606, 'E4 TB Allocation Details'!$A$18:$L$205, MATCH("Demand ID", 'E4 TB Allocation Details'!$A$18:$L$18, 0),FALSE), 'E2 Allocators'!$B$15:$W$361, MATCH(G$17, 'E2 Allocators'!$B$15:$W$15, 0),FALSE)), 0, VLOOKUP(VLOOKUP($A606, 'E4 TB Allocation Details'!$A$18:$L$205, MATCH("Demand ID", 'E4 TB Allocation Details'!$A$18:$L$18, 0),FALSE), 'E2 Allocators'!$B$15:$W$361, MATCH(G$17, 'E2 Allocators'!$B$15:$W$15, 0),FALSE))</f>
        <v>0</v>
      </c>
      <c r="H606" s="1335">
        <f ca="1">IF(ISERROR(VLOOKUP(VLOOKUP($A606, 'E4 TB Allocation Details'!$A$18:$L$205, MATCH("Demand ID", 'E4 TB Allocation Details'!$A$18:$L$18, 0),FALSE), 'E2 Allocators'!$B$15:$W$361, MATCH(H$17, 'E2 Allocators'!$B$15:$W$15, 0),FALSE)), 0, VLOOKUP(VLOOKUP($A606, 'E4 TB Allocation Details'!$A$18:$L$205, MATCH("Demand ID", 'E4 TB Allocation Details'!$A$18:$L$18, 0),FALSE), 'E2 Allocators'!$B$15:$W$361, MATCH(H$17, 'E2 Allocators'!$B$15:$W$15, 0),FALSE))</f>
        <v>0</v>
      </c>
      <c r="I606" s="1335">
        <f ca="1">IF(ISERROR(VLOOKUP(VLOOKUP($A606, 'E4 TB Allocation Details'!$A$18:$L$205, MATCH("Demand ID", 'E4 TB Allocation Details'!$A$18:$L$18, 0),FALSE), 'E2 Allocators'!$B$15:$W$361, MATCH(I$17, 'E2 Allocators'!$B$15:$W$15, 0),FALSE)), 0, VLOOKUP(VLOOKUP($A606, 'E4 TB Allocation Details'!$A$18:$L$205, MATCH("Demand ID", 'E4 TB Allocation Details'!$A$18:$L$18, 0),FALSE), 'E2 Allocators'!$B$15:$W$361, MATCH(I$17, 'E2 Allocators'!$B$15:$W$15, 0),FALSE))</f>
        <v>0</v>
      </c>
      <c r="J606" s="1335">
        <f ca="1">IF(ISERROR(VLOOKUP(VLOOKUP($A606, 'E4 TB Allocation Details'!$A$18:$L$205, MATCH("Demand ID", 'E4 TB Allocation Details'!$A$18:$L$18, 0),FALSE), 'E2 Allocators'!$B$15:$W$361, MATCH(J$17, 'E2 Allocators'!$B$15:$W$15, 0),FALSE)), 0, VLOOKUP(VLOOKUP($A606, 'E4 TB Allocation Details'!$A$18:$L$205, MATCH("Demand ID", 'E4 TB Allocation Details'!$A$18:$L$18, 0),FALSE), 'E2 Allocators'!$B$15:$W$361, MATCH(J$17, 'E2 Allocators'!$B$15:$W$15, 0),FALSE))</f>
        <v>0</v>
      </c>
      <c r="K606" s="1335">
        <f ca="1">IF(ISERROR(VLOOKUP(VLOOKUP($A606, 'E4 TB Allocation Details'!$A$18:$L$205, MATCH("Demand ID", 'E4 TB Allocation Details'!$A$18:$L$18, 0),FALSE), 'E2 Allocators'!$B$15:$W$361, MATCH(K$17, 'E2 Allocators'!$B$15:$W$15, 0),FALSE)), 0, VLOOKUP(VLOOKUP($A606, 'E4 TB Allocation Details'!$A$18:$L$205, MATCH("Demand ID", 'E4 TB Allocation Details'!$A$18:$L$18, 0),FALSE), 'E2 Allocators'!$B$15:$W$361, MATCH(K$17, 'E2 Allocators'!$B$15:$W$15, 0),FALSE))</f>
        <v>0</v>
      </c>
      <c r="L606" s="1335">
        <f ca="1">IF(ISERROR(VLOOKUP(VLOOKUP($A606, 'E4 TB Allocation Details'!$A$18:$L$205, MATCH("Demand ID", 'E4 TB Allocation Details'!$A$18:$L$18, 0),FALSE), 'E2 Allocators'!$B$15:$W$361, MATCH(L$17, 'E2 Allocators'!$B$15:$W$15, 0),FALSE)), 0, VLOOKUP(VLOOKUP($A606, 'E4 TB Allocation Details'!$A$18:$L$205, MATCH("Demand ID", 'E4 TB Allocation Details'!$A$18:$L$18, 0),FALSE), 'E2 Allocators'!$B$15:$W$361, MATCH(L$17, 'E2 Allocators'!$B$15:$W$15, 0),FALSE))</f>
        <v>0</v>
      </c>
      <c r="M606" s="1335">
        <f ca="1">IF(ISERROR(VLOOKUP(VLOOKUP($A606, 'E4 TB Allocation Details'!$A$18:$L$205, MATCH("Demand ID", 'E4 TB Allocation Details'!$A$18:$L$18, 0),FALSE), 'E2 Allocators'!$B$15:$W$361, MATCH(M$17, 'E2 Allocators'!$B$15:$W$15, 0),FALSE)), 0, VLOOKUP(VLOOKUP($A606, 'E4 TB Allocation Details'!$A$18:$L$205, MATCH("Demand ID", 'E4 TB Allocation Details'!$A$18:$L$18, 0),FALSE), 'E2 Allocators'!$B$15:$W$361, MATCH(M$17, 'E2 Allocators'!$B$15:$W$15, 0),FALSE))</f>
        <v>0</v>
      </c>
      <c r="N606" s="1335">
        <f ca="1">IF(ISERROR(VLOOKUP(VLOOKUP($A606, 'E4 TB Allocation Details'!$A$18:$L$205, MATCH("Demand ID", 'E4 TB Allocation Details'!$A$18:$L$18, 0),FALSE), 'E2 Allocators'!$B$15:$W$361, MATCH(N$17, 'E2 Allocators'!$B$15:$W$15, 0),FALSE)), 0, VLOOKUP(VLOOKUP($A606, 'E4 TB Allocation Details'!$A$18:$L$205, MATCH("Demand ID", 'E4 TB Allocation Details'!$A$18:$L$18, 0),FALSE), 'E2 Allocators'!$B$15:$W$361, MATCH(N$17, 'E2 Allocators'!$B$15:$W$15, 0),FALSE))</f>
        <v>0</v>
      </c>
      <c r="O606" s="1335">
        <f ca="1">IF(ISERROR(VLOOKUP(VLOOKUP($A606, 'E4 TB Allocation Details'!$A$18:$L$205, MATCH("Demand ID", 'E4 TB Allocation Details'!$A$18:$L$18, 0),FALSE), 'E2 Allocators'!$B$15:$W$361, MATCH(O$17, 'E2 Allocators'!$B$15:$W$15, 0),FALSE)), 0, VLOOKUP(VLOOKUP($A606, 'E4 TB Allocation Details'!$A$18:$L$205, MATCH("Demand ID", 'E4 TB Allocation Details'!$A$18:$L$18, 0),FALSE), 'E2 Allocators'!$B$15:$W$361, MATCH(O$17, 'E2 Allocators'!$B$15:$W$15, 0),FALSE))</f>
        <v>0</v>
      </c>
      <c r="P606" s="1335">
        <f ca="1">IF(ISERROR(VLOOKUP(VLOOKUP($A606, 'E4 TB Allocation Details'!$A$18:$L$205, MATCH("Demand ID", 'E4 TB Allocation Details'!$A$18:$L$18, 0),FALSE), 'E2 Allocators'!$B$15:$W$361, MATCH(P$17, 'E2 Allocators'!$B$15:$W$15, 0),FALSE)), 0, VLOOKUP(VLOOKUP($A606, 'E4 TB Allocation Details'!$A$18:$L$205, MATCH("Demand ID", 'E4 TB Allocation Details'!$A$18:$L$18, 0),FALSE), 'E2 Allocators'!$B$15:$W$361, MATCH(P$17, 'E2 Allocators'!$B$15:$W$15, 0),FALSE))</f>
        <v>0</v>
      </c>
      <c r="Q606" s="1335">
        <f ca="1">IF(ISERROR(VLOOKUP(VLOOKUP($A606, 'E4 TB Allocation Details'!$A$18:$L$205, MATCH("Demand ID", 'E4 TB Allocation Details'!$A$18:$L$18, 0),FALSE), 'E2 Allocators'!$B$15:$W$361, MATCH(Q$17, 'E2 Allocators'!$B$15:$W$15, 0),FALSE)), 0, VLOOKUP(VLOOKUP($A606, 'E4 TB Allocation Details'!$A$18:$L$205, MATCH("Demand ID", 'E4 TB Allocation Details'!$A$18:$L$18, 0),FALSE), 'E2 Allocators'!$B$15:$W$361, MATCH(Q$17, 'E2 Allocators'!$B$15:$W$15, 0),FALSE))</f>
        <v>0</v>
      </c>
      <c r="R606" s="1335">
        <f ca="1">IF(ISERROR(VLOOKUP(VLOOKUP($A606, 'E4 TB Allocation Details'!$A$18:$L$205, MATCH("Demand ID", 'E4 TB Allocation Details'!$A$18:$L$18, 0),FALSE), 'E2 Allocators'!$B$15:$W$361, MATCH(R$17, 'E2 Allocators'!$B$15:$W$15, 0),FALSE)), 0, VLOOKUP(VLOOKUP($A606, 'E4 TB Allocation Details'!$A$18:$L$205, MATCH("Demand ID", 'E4 TB Allocation Details'!$A$18:$L$18, 0),FALSE), 'E2 Allocators'!$B$15:$W$361, MATCH(R$17, 'E2 Allocators'!$B$15:$W$15, 0),FALSE))</f>
        <v>0</v>
      </c>
      <c r="S606" s="1335">
        <f ca="1">IF(ISERROR(VLOOKUP(VLOOKUP($A606, 'E4 TB Allocation Details'!$A$18:$L$205, MATCH("Demand ID", 'E4 TB Allocation Details'!$A$18:$L$18, 0),FALSE), 'E2 Allocators'!$B$15:$W$361, MATCH(S$17, 'E2 Allocators'!$B$15:$W$15, 0),FALSE)), 0, VLOOKUP(VLOOKUP($A606, 'E4 TB Allocation Details'!$A$18:$L$205, MATCH("Demand ID", 'E4 TB Allocation Details'!$A$18:$L$18, 0),FALSE), 'E2 Allocators'!$B$15:$W$361, MATCH(S$17, 'E2 Allocators'!$B$15:$W$15, 0),FALSE))</f>
        <v>0</v>
      </c>
      <c r="T606" s="1335">
        <f ca="1">IF(ISERROR(VLOOKUP(VLOOKUP($A606, 'E4 TB Allocation Details'!$A$18:$L$205, MATCH("Demand ID", 'E4 TB Allocation Details'!$A$18:$L$18, 0),FALSE), 'E2 Allocators'!$B$15:$W$361, MATCH(T$17, 'E2 Allocators'!$B$15:$W$15, 0),FALSE)), 0, VLOOKUP(VLOOKUP($A606, 'E4 TB Allocation Details'!$A$18:$L$205, MATCH("Demand ID", 'E4 TB Allocation Details'!$A$18:$L$18, 0),FALSE), 'E2 Allocators'!$B$15:$W$361, MATCH(T$17, 'E2 Allocators'!$B$15:$W$15, 0),FALSE))</f>
        <v>0</v>
      </c>
      <c r="U606" s="1335">
        <f ca="1">IF(ISERROR(VLOOKUP(VLOOKUP($A606, 'E4 TB Allocation Details'!$A$18:$L$205, MATCH("Demand ID", 'E4 TB Allocation Details'!$A$18:$L$18, 0),FALSE), 'E2 Allocators'!$B$15:$W$361, MATCH(U$17, 'E2 Allocators'!$B$15:$W$15, 0),FALSE)), 0, VLOOKUP(VLOOKUP($A606, 'E4 TB Allocation Details'!$A$18:$L$205, MATCH("Demand ID", 'E4 TB Allocation Details'!$A$18:$L$18, 0),FALSE), 'E2 Allocators'!$B$15:$W$361, MATCH(U$17, 'E2 Allocators'!$B$15:$W$15, 0),FALSE))</f>
        <v>0</v>
      </c>
      <c r="V606" s="1335">
        <f ca="1">IF(ISERROR(VLOOKUP(VLOOKUP($A606, 'E4 TB Allocation Details'!$A$18:$L$205, MATCH("Demand ID", 'E4 TB Allocation Details'!$A$18:$L$18, 0),FALSE), 'E2 Allocators'!$B$15:$W$361, MATCH(V$17, 'E2 Allocators'!$B$15:$W$15, 0),FALSE)), 0, VLOOKUP(VLOOKUP($A606, 'E4 TB Allocation Details'!$A$18:$L$205, MATCH("Demand ID", 'E4 TB Allocation Details'!$A$18:$L$18, 0),FALSE), 'E2 Allocators'!$B$15:$W$361, MATCH(V$17, 'E2 Allocators'!$B$15:$W$15, 0),FALSE))</f>
        <v>0</v>
      </c>
      <c r="W606" s="1335">
        <f ca="1">IF(ISERROR(VLOOKUP(VLOOKUP($A606, 'E4 TB Allocation Details'!$A$18:$L$205, MATCH("Demand ID", 'E4 TB Allocation Details'!$A$18:$L$18, 0),FALSE), 'E2 Allocators'!$B$15:$W$361, MATCH(W$17, 'E2 Allocators'!$B$15:$W$15, 0),FALSE)), 0, VLOOKUP(VLOOKUP($A606, 'E4 TB Allocation Details'!$A$18:$L$205, MATCH("Demand ID", 'E4 TB Allocation Details'!$A$18:$L$18, 0),FALSE), 'E2 Allocators'!$B$15:$W$361, MATCH(W$17, 'E2 Allocators'!$B$15:$W$15, 0),FALSE))</f>
        <v>0</v>
      </c>
      <c r="X606" s="1335">
        <f ca="1">IF(ISERROR(VLOOKUP(VLOOKUP($A606, 'E4 TB Allocation Details'!$A$18:$L$205, MATCH("Demand ID", 'E4 TB Allocation Details'!$A$18:$L$18, 0),FALSE), 'E2 Allocators'!$B$15:$W$361, MATCH(X$17, 'E2 Allocators'!$B$15:$W$15, 0),FALSE)), 0, VLOOKUP(VLOOKUP($A606, 'E4 TB Allocation Details'!$A$18:$L$205, MATCH("Demand ID", 'E4 TB Allocation Details'!$A$18:$L$18, 0),FALSE), 'E2 Allocators'!$B$15:$W$361, MATCH(X$17, 'E2 Allocators'!$B$15:$W$15, 0),FALSE))</f>
        <v>0</v>
      </c>
      <c r="Y606" s="1335">
        <f ca="1">IF(ISERROR(VLOOKUP(VLOOKUP($A606, 'E4 TB Allocation Details'!$A$18:$L$205, MATCH("Demand ID", 'E4 TB Allocation Details'!$A$18:$L$18, 0),FALSE), 'E2 Allocators'!$B$15:$W$361, MATCH(Y$17, 'E2 Allocators'!$B$15:$W$15, 0),FALSE)), 0, VLOOKUP(VLOOKUP($A606, 'E4 TB Allocation Details'!$A$18:$L$205, MATCH("Demand ID", 'E4 TB Allocation Details'!$A$18:$L$18, 0),FALSE), 'E2 Allocators'!$B$15:$W$361, MATCH(Y$17, 'E2 Allocators'!$B$15:$W$15, 0),FALSE))</f>
        <v>0</v>
      </c>
      <c r="Z606" s="1335">
        <f ca="1">IF(ISERROR(VLOOKUP(VLOOKUP($A606, 'E4 TB Allocation Details'!$A$18:$L$205, MATCH("Demand ID", 'E4 TB Allocation Details'!$A$18:$L$18, 0),FALSE), 'E2 Allocators'!$B$15:$W$361, MATCH(Z$17, 'E2 Allocators'!$B$15:$W$15, 0),FALSE)), 0, VLOOKUP(VLOOKUP($A606, 'E4 TB Allocation Details'!$A$18:$L$205, MATCH("Demand ID", 'E4 TB Allocation Details'!$A$18:$L$18, 0),FALSE), 'E2 Allocators'!$B$15:$W$361, MATCH(Z$17, 'E2 Allocators'!$B$15:$W$15, 0),FALSE))</f>
        <v>0</v>
      </c>
      <c r="AA606" s="1340">
        <f ca="1">SUM(G606:Z606)</f>
        <v>0</v>
      </c>
      <c r="AB606" s="1335">
        <f ca="1">IF(ISERROR(VLOOKUP(VLOOKUP($A606, 'E4 TB Allocation Details'!$A$18:$L$205, MATCH("Customer ID", 'E4 TB Allocation Details'!$A$18:$L$18, 0),FALSE), 'E2 Allocators'!$B$15:$W$361, MATCH(AB$17, 'E2 Allocators'!$B$15:$W$15, 0),FALSE)), 0, VLOOKUP(VLOOKUP($A606, 'E4 TB Allocation Details'!$A$18:$L$205, MATCH("Customer ID", 'E4 TB Allocation Details'!$A$18:$L$18, 0),FALSE), 'E2 Allocators'!$B$15:$W$361, MATCH(AB$17, 'E2 Allocators'!$B$15:$W$15, 0),FALSE))</f>
        <v>0.34880048723897666</v>
      </c>
      <c r="AC606" s="1335">
        <f ca="1">IF(ISERROR(VLOOKUP(VLOOKUP($A606, 'E4 TB Allocation Details'!$A$18:$L$205, MATCH("Customer ID", 'E4 TB Allocation Details'!$A$18:$L$18, 0),FALSE), 'E2 Allocators'!$B$15:$W$361, MATCH(AC$17, 'E2 Allocators'!$B$15:$W$15, 0),FALSE)), 0, VLOOKUP(VLOOKUP($A606, 'E4 TB Allocation Details'!$A$18:$L$205, MATCH("Customer ID", 'E4 TB Allocation Details'!$A$18:$L$18, 0),FALSE), 'E2 Allocators'!$B$15:$W$361, MATCH(AC$17, 'E2 Allocators'!$B$15:$W$15, 0),FALSE))</f>
        <v>0.15479756271258929</v>
      </c>
      <c r="AD606" s="1335">
        <f ca="1">IF(ISERROR(VLOOKUP(VLOOKUP($A606, 'E4 TB Allocation Details'!$A$18:$L$205, MATCH("Customer ID", 'E4 TB Allocation Details'!$A$18:$L$18, 0),FALSE), 'E2 Allocators'!$B$15:$W$361, MATCH(AD$17, 'E2 Allocators'!$B$15:$W$15, 0),FALSE)), 0, VLOOKUP(VLOOKUP($A606, 'E4 TB Allocation Details'!$A$18:$L$205, MATCH("Customer ID", 'E4 TB Allocation Details'!$A$18:$L$18, 0),FALSE), 'E2 Allocators'!$B$15:$W$361, MATCH(AD$17, 'E2 Allocators'!$B$15:$W$15, 0),FALSE))</f>
        <v>0.48450061642905795</v>
      </c>
      <c r="AE606" s="1335">
        <f ca="1">IF(ISERROR(VLOOKUP(VLOOKUP($A606, 'E4 TB Allocation Details'!$A$18:$L$205, MATCH("Customer ID", 'E4 TB Allocation Details'!$A$18:$L$18, 0),FALSE), 'E2 Allocators'!$B$15:$W$361, MATCH(AE$17, 'E2 Allocators'!$B$15:$W$15, 0),FALSE)), 0, VLOOKUP(VLOOKUP($A606, 'E4 TB Allocation Details'!$A$18:$L$205, MATCH("Customer ID", 'E4 TB Allocation Details'!$A$18:$L$18, 0),FALSE), 'E2 Allocators'!$B$15:$W$361, MATCH(AE$17, 'E2 Allocators'!$B$15:$W$15, 0),FALSE))</f>
        <v>0</v>
      </c>
      <c r="AF606" s="1335">
        <f ca="1">IF(ISERROR(VLOOKUP(VLOOKUP($A606, 'E4 TB Allocation Details'!$A$18:$L$205, MATCH("Customer ID", 'E4 TB Allocation Details'!$A$18:$L$18, 0),FALSE), 'E2 Allocators'!$B$15:$W$361, MATCH(AF$17, 'E2 Allocators'!$B$15:$W$15, 0),FALSE)), 0, VLOOKUP(VLOOKUP($A606, 'E4 TB Allocation Details'!$A$18:$L$205, MATCH("Customer ID", 'E4 TB Allocation Details'!$A$18:$L$18, 0),FALSE), 'E2 Allocators'!$B$15:$W$361, MATCH(AF$17, 'E2 Allocators'!$B$15:$W$15, 0),FALSE))</f>
        <v>0</v>
      </c>
      <c r="AG606" s="1335">
        <f ca="1">IF(ISERROR(VLOOKUP(VLOOKUP($A606, 'E4 TB Allocation Details'!$A$18:$L$205, MATCH("Customer ID", 'E4 TB Allocation Details'!$A$18:$L$18, 0),FALSE), 'E2 Allocators'!$B$15:$W$361, MATCH(AG$17, 'E2 Allocators'!$B$15:$W$15, 0),FALSE)), 0, VLOOKUP(VLOOKUP($A606, 'E4 TB Allocation Details'!$A$18:$L$205, MATCH("Customer ID", 'E4 TB Allocation Details'!$A$18:$L$18, 0),FALSE), 'E2 Allocators'!$B$15:$W$361, MATCH(AG$17, 'E2 Allocators'!$B$15:$W$15, 0),FALSE))</f>
        <v>0</v>
      </c>
      <c r="AH606" s="1335">
        <f ca="1">IF(ISERROR(VLOOKUP(VLOOKUP($A606, 'E4 TB Allocation Details'!$A$18:$L$205, MATCH("Customer ID", 'E4 TB Allocation Details'!$A$18:$L$18, 0),FALSE), 'E2 Allocators'!$B$15:$W$361, MATCH(AH$17, 'E2 Allocators'!$B$15:$W$15, 0),FALSE)), 0, VLOOKUP(VLOOKUP($A606, 'E4 TB Allocation Details'!$A$18:$L$205, MATCH("Customer ID", 'E4 TB Allocation Details'!$A$18:$L$18, 0),FALSE), 'E2 Allocators'!$B$15:$W$361, MATCH(AH$17, 'E2 Allocators'!$B$15:$W$15, 0),FALSE))</f>
        <v>8.218511693764646E-3</v>
      </c>
      <c r="AI606" s="1335">
        <f ca="1">IF(ISERROR(VLOOKUP(VLOOKUP($A606, 'E4 TB Allocation Details'!$A$18:$L$205, MATCH("Customer ID", 'E4 TB Allocation Details'!$A$18:$L$18, 0),FALSE), 'E2 Allocators'!$B$15:$W$361, MATCH(AI$17, 'E2 Allocators'!$B$15:$W$15, 0),FALSE)), 0, VLOOKUP(VLOOKUP($A606, 'E4 TB Allocation Details'!$A$18:$L$205, MATCH("Customer ID", 'E4 TB Allocation Details'!$A$18:$L$18, 0),FALSE), 'E2 Allocators'!$B$15:$W$361, MATCH(AI$17, 'E2 Allocators'!$B$15:$W$15, 0),FALSE))</f>
        <v>1.042371919609125E-3</v>
      </c>
      <c r="AJ606" s="1335">
        <f ca="1">IF(ISERROR(VLOOKUP(VLOOKUP($A606, 'E4 TB Allocation Details'!$A$18:$L$205, MATCH("Customer ID", 'E4 TB Allocation Details'!$A$18:$L$18, 0),FALSE), 'E2 Allocators'!$B$15:$W$361, MATCH(AJ$17, 'E2 Allocators'!$B$15:$W$15, 0),FALSE)), 0, VLOOKUP(VLOOKUP($A606, 'E4 TB Allocation Details'!$A$18:$L$205, MATCH("Customer ID", 'E4 TB Allocation Details'!$A$18:$L$18, 0),FALSE), 'E2 Allocators'!$B$15:$W$361, MATCH(AJ$17, 'E2 Allocators'!$B$15:$W$15, 0),FALSE))</f>
        <v>2.640450006002321E-3</v>
      </c>
      <c r="AK606" s="1335">
        <f ca="1">IF(ISERROR(VLOOKUP(VLOOKUP($A606, 'E4 TB Allocation Details'!$A$18:$L$205, MATCH("Customer ID", 'E4 TB Allocation Details'!$A$18:$L$18, 0),FALSE), 'E2 Allocators'!$B$15:$W$361, MATCH(AK$17, 'E2 Allocators'!$B$15:$W$15, 0),FALSE)), 0, VLOOKUP(VLOOKUP($A606, 'E4 TB Allocation Details'!$A$18:$L$205, MATCH("Customer ID", 'E4 TB Allocation Details'!$A$18:$L$18, 0),FALSE), 'E2 Allocators'!$B$15:$W$361, MATCH(AK$17, 'E2 Allocators'!$B$15:$W$15, 0),FALSE))</f>
        <v>0</v>
      </c>
      <c r="AL606" s="1335">
        <f ca="1">IF(ISERROR(VLOOKUP(VLOOKUP($A606, 'E4 TB Allocation Details'!$A$18:$L$205, MATCH("Customer ID", 'E4 TB Allocation Details'!$A$18:$L$18, 0),FALSE), 'E2 Allocators'!$B$15:$W$361, MATCH(AL$17, 'E2 Allocators'!$B$15:$W$15, 0),FALSE)), 0, VLOOKUP(VLOOKUP($A606, 'E4 TB Allocation Details'!$A$18:$L$205, MATCH("Customer ID", 'E4 TB Allocation Details'!$A$18:$L$18, 0),FALSE), 'E2 Allocators'!$B$15:$W$361, MATCH(AL$17, 'E2 Allocators'!$B$15:$W$15, 0),FALSE))</f>
        <v>0</v>
      </c>
      <c r="AM606" s="1335">
        <f ca="1">IF(ISERROR(VLOOKUP(VLOOKUP($A606, 'E4 TB Allocation Details'!$A$18:$L$205, MATCH("Customer ID", 'E4 TB Allocation Details'!$A$18:$L$18, 0),FALSE), 'E2 Allocators'!$B$15:$W$361, MATCH(AM$17, 'E2 Allocators'!$B$15:$W$15, 0),FALSE)), 0, VLOOKUP(VLOOKUP($A606, 'E4 TB Allocation Details'!$A$18:$L$205, MATCH("Customer ID", 'E4 TB Allocation Details'!$A$18:$L$18, 0),FALSE), 'E2 Allocators'!$B$15:$W$361, MATCH(AM$17, 'E2 Allocators'!$B$15:$W$15, 0),FALSE))</f>
        <v>0</v>
      </c>
      <c r="AN606" s="1335">
        <f ca="1">IF(ISERROR(VLOOKUP(VLOOKUP($A606, 'E4 TB Allocation Details'!$A$18:$L$205, MATCH("Customer ID", 'E4 TB Allocation Details'!$A$18:$L$18, 0),FALSE), 'E2 Allocators'!$B$15:$W$361, MATCH(AN$17, 'E2 Allocators'!$B$15:$W$15, 0),FALSE)), 0, VLOOKUP(VLOOKUP($A606, 'E4 TB Allocation Details'!$A$18:$L$205, MATCH("Customer ID", 'E4 TB Allocation Details'!$A$18:$L$18, 0),FALSE), 'E2 Allocators'!$B$15:$W$361, MATCH(AN$17, 'E2 Allocators'!$B$15:$W$15, 0),FALSE))</f>
        <v>0</v>
      </c>
      <c r="AO606" s="1335">
        <f ca="1">IF(ISERROR(VLOOKUP(VLOOKUP($A606, 'E4 TB Allocation Details'!$A$18:$L$205, MATCH("Customer ID", 'E4 TB Allocation Details'!$A$18:$L$18, 0),FALSE), 'E2 Allocators'!$B$15:$W$361, MATCH(AO$17, 'E2 Allocators'!$B$15:$W$15, 0),FALSE)), 0, VLOOKUP(VLOOKUP($A606, 'E4 TB Allocation Details'!$A$18:$L$205, MATCH("Customer ID", 'E4 TB Allocation Details'!$A$18:$L$18, 0),FALSE), 'E2 Allocators'!$B$15:$W$361, MATCH(AO$17, 'E2 Allocators'!$B$15:$W$15, 0),FALSE))</f>
        <v>0</v>
      </c>
      <c r="AP606" s="1335">
        <f ca="1">IF(ISERROR(VLOOKUP(VLOOKUP($A606, 'E4 TB Allocation Details'!$A$18:$L$205, MATCH("Customer ID", 'E4 TB Allocation Details'!$A$18:$L$18, 0),FALSE), 'E2 Allocators'!$B$15:$W$361, MATCH(AP$17, 'E2 Allocators'!$B$15:$W$15, 0),FALSE)), 0, VLOOKUP(VLOOKUP($A606, 'E4 TB Allocation Details'!$A$18:$L$205, MATCH("Customer ID", 'E4 TB Allocation Details'!$A$18:$L$18, 0),FALSE), 'E2 Allocators'!$B$15:$W$361, MATCH(AP$17, 'E2 Allocators'!$B$15:$W$15, 0),FALSE))</f>
        <v>0</v>
      </c>
      <c r="AQ606" s="1335">
        <f ca="1">IF(ISERROR(VLOOKUP(VLOOKUP($A606, 'E4 TB Allocation Details'!$A$18:$L$205, MATCH("Customer ID", 'E4 TB Allocation Details'!$A$18:$L$18, 0),FALSE), 'E2 Allocators'!$B$15:$W$361, MATCH(AQ$17, 'E2 Allocators'!$B$15:$W$15, 0),FALSE)), 0, VLOOKUP(VLOOKUP($A606, 'E4 TB Allocation Details'!$A$18:$L$205, MATCH("Customer ID", 'E4 TB Allocation Details'!$A$18:$L$18, 0),FALSE), 'E2 Allocators'!$B$15:$W$361, MATCH(AQ$17, 'E2 Allocators'!$B$15:$W$15, 0),FALSE))</f>
        <v>0</v>
      </c>
      <c r="AR606" s="1335">
        <f ca="1">IF(ISERROR(VLOOKUP(VLOOKUP($A606, 'E4 TB Allocation Details'!$A$18:$L$205, MATCH("Customer ID", 'E4 TB Allocation Details'!$A$18:$L$18, 0),FALSE), 'E2 Allocators'!$B$15:$W$361, MATCH(AR$17, 'E2 Allocators'!$B$15:$W$15, 0),FALSE)), 0, VLOOKUP(VLOOKUP($A606, 'E4 TB Allocation Details'!$A$18:$L$205, MATCH("Customer ID", 'E4 TB Allocation Details'!$A$18:$L$18, 0),FALSE), 'E2 Allocators'!$B$15:$W$361, MATCH(AR$17, 'E2 Allocators'!$B$15:$W$15, 0),FALSE))</f>
        <v>0</v>
      </c>
      <c r="AS606" s="1335">
        <f ca="1">IF(ISERROR(VLOOKUP(VLOOKUP($A606, 'E4 TB Allocation Details'!$A$18:$L$205, MATCH("Customer ID", 'E4 TB Allocation Details'!$A$18:$L$18, 0),FALSE), 'E2 Allocators'!$B$15:$W$361, MATCH(AS$17, 'E2 Allocators'!$B$15:$W$15, 0),FALSE)), 0, VLOOKUP(VLOOKUP($A606, 'E4 TB Allocation Details'!$A$18:$L$205, MATCH("Customer ID", 'E4 TB Allocation Details'!$A$18:$L$18, 0),FALSE), 'E2 Allocators'!$B$15:$W$361, MATCH(AS$17, 'E2 Allocators'!$B$15:$W$15, 0),FALSE))</f>
        <v>0</v>
      </c>
      <c r="AT606" s="1335">
        <f ca="1">IF(ISERROR(VLOOKUP(VLOOKUP($A606, 'E4 TB Allocation Details'!$A$18:$L$205, MATCH("Customer ID", 'E4 TB Allocation Details'!$A$18:$L$18, 0),FALSE), 'E2 Allocators'!$B$15:$W$361, MATCH(AT$17, 'E2 Allocators'!$B$15:$W$15, 0),FALSE)), 0, VLOOKUP(VLOOKUP($A606, 'E4 TB Allocation Details'!$A$18:$L$205, MATCH("Customer ID", 'E4 TB Allocation Details'!$A$18:$L$18, 0),FALSE), 'E2 Allocators'!$B$15:$W$361, MATCH(AT$17, 'E2 Allocators'!$B$15:$W$15, 0),FALSE))</f>
        <v>0</v>
      </c>
      <c r="AU606" s="1335">
        <f ca="1">IF(ISERROR(VLOOKUP(VLOOKUP($A606, 'E4 TB Allocation Details'!$A$18:$L$205, MATCH("Customer ID", 'E4 TB Allocation Details'!$A$18:$L$18, 0),FALSE), 'E2 Allocators'!$B$15:$W$361, MATCH(AU$17, 'E2 Allocators'!$B$15:$W$15, 0),FALSE)), 0, VLOOKUP(VLOOKUP($A606, 'E4 TB Allocation Details'!$A$18:$L$205, MATCH("Customer ID", 'E4 TB Allocation Details'!$A$18:$L$18, 0),FALSE), 'E2 Allocators'!$B$15:$W$361, MATCH(AU$17, 'E2 Allocators'!$B$15:$W$15, 0),FALSE))</f>
        <v>0</v>
      </c>
      <c r="AV606" s="1340">
        <f>SUM(AB606:AU606)</f>
        <v>1</v>
      </c>
      <c r="AW606" s="1337"/>
      <c r="AX606" s="1337"/>
      <c r="AY606" s="1337"/>
      <c r="AZ606" s="1337"/>
      <c r="BA606" s="1337"/>
      <c r="BB606" s="1337"/>
      <c r="BC606" s="1337"/>
      <c r="BD606" s="1337"/>
      <c r="BE606" s="1337"/>
      <c r="BF606" s="1337"/>
      <c r="BG606" s="1337"/>
      <c r="BH606" s="1337"/>
      <c r="BI606" s="1337"/>
      <c r="BJ606" s="1337"/>
      <c r="BK606" s="1337"/>
      <c r="BL606" s="1337"/>
      <c r="BM606" s="1337"/>
      <c r="BN606" s="1337"/>
      <c r="BO606" s="1337"/>
      <c r="BP606" s="1337"/>
      <c r="BQ606" s="1338"/>
    </row>
    <row r="607" spans="1:69" s="259" customFormat="1" ht="12.75">
      <c r="A607" s="1339">
        <v>1825</v>
      </c>
      <c r="B607" s="1332" t="s">
        <v>426</v>
      </c>
      <c r="C607" s="1333"/>
      <c r="D607" s="1334"/>
      <c r="E607" s="1334"/>
      <c r="F607" s="1334"/>
      <c r="G607" s="1335">
        <f ca="1">IF(ISERROR(VLOOKUP(VLOOKUP($A607, 'E4 TB Allocation Details'!$A$18:$L$205, MATCH("Demand ID", 'E4 TB Allocation Details'!$A$18:$L$18, 0),FALSE), 'E2 Allocators'!$B$15:$W$361, MATCH(G$17, 'E2 Allocators'!$B$15:$W$15, 0),FALSE)), 0, VLOOKUP(VLOOKUP($A607, 'E4 TB Allocation Details'!$A$18:$L$205, MATCH("Demand ID", 'E4 TB Allocation Details'!$A$18:$L$18, 0),FALSE), 'E2 Allocators'!$B$15:$W$361, MATCH(G$17, 'E2 Allocators'!$B$15:$W$15, 0),FALSE))</f>
        <v>0</v>
      </c>
      <c r="H607" s="1335">
        <f ca="1">IF(ISERROR(VLOOKUP(VLOOKUP($A607, 'E4 TB Allocation Details'!$A$18:$L$205, MATCH("Demand ID", 'E4 TB Allocation Details'!$A$18:$L$18, 0),FALSE), 'E2 Allocators'!$B$15:$W$361, MATCH(H$17, 'E2 Allocators'!$B$15:$W$15, 0),FALSE)), 0, VLOOKUP(VLOOKUP($A607, 'E4 TB Allocation Details'!$A$18:$L$205, MATCH("Demand ID", 'E4 TB Allocation Details'!$A$18:$L$18, 0),FALSE), 'E2 Allocators'!$B$15:$W$361, MATCH(H$17, 'E2 Allocators'!$B$15:$W$15, 0),FALSE))</f>
        <v>0</v>
      </c>
      <c r="I607" s="1335">
        <f ca="1">IF(ISERROR(VLOOKUP(VLOOKUP($A607, 'E4 TB Allocation Details'!$A$18:$L$205, MATCH("Demand ID", 'E4 TB Allocation Details'!$A$18:$L$18, 0),FALSE), 'E2 Allocators'!$B$15:$W$361, MATCH(I$17, 'E2 Allocators'!$B$15:$W$15, 0),FALSE)), 0, VLOOKUP(VLOOKUP($A607, 'E4 TB Allocation Details'!$A$18:$L$205, MATCH("Demand ID", 'E4 TB Allocation Details'!$A$18:$L$18, 0),FALSE), 'E2 Allocators'!$B$15:$W$361, MATCH(I$17, 'E2 Allocators'!$B$15:$W$15, 0),FALSE))</f>
        <v>0</v>
      </c>
      <c r="J607" s="1335">
        <f ca="1">IF(ISERROR(VLOOKUP(VLOOKUP($A607, 'E4 TB Allocation Details'!$A$18:$L$205, MATCH("Demand ID", 'E4 TB Allocation Details'!$A$18:$L$18, 0),FALSE), 'E2 Allocators'!$B$15:$W$361, MATCH(J$17, 'E2 Allocators'!$B$15:$W$15, 0),FALSE)), 0, VLOOKUP(VLOOKUP($A607, 'E4 TB Allocation Details'!$A$18:$L$205, MATCH("Demand ID", 'E4 TB Allocation Details'!$A$18:$L$18, 0),FALSE), 'E2 Allocators'!$B$15:$W$361, MATCH(J$17, 'E2 Allocators'!$B$15:$W$15, 0),FALSE))</f>
        <v>0</v>
      </c>
      <c r="K607" s="1335">
        <f ca="1">IF(ISERROR(VLOOKUP(VLOOKUP($A607, 'E4 TB Allocation Details'!$A$18:$L$205, MATCH("Demand ID", 'E4 TB Allocation Details'!$A$18:$L$18, 0),FALSE), 'E2 Allocators'!$B$15:$W$361, MATCH(K$17, 'E2 Allocators'!$B$15:$W$15, 0),FALSE)), 0, VLOOKUP(VLOOKUP($A607, 'E4 TB Allocation Details'!$A$18:$L$205, MATCH("Demand ID", 'E4 TB Allocation Details'!$A$18:$L$18, 0),FALSE), 'E2 Allocators'!$B$15:$W$361, MATCH(K$17, 'E2 Allocators'!$B$15:$W$15, 0),FALSE))</f>
        <v>0</v>
      </c>
      <c r="L607" s="1335">
        <f ca="1">IF(ISERROR(VLOOKUP(VLOOKUP($A607, 'E4 TB Allocation Details'!$A$18:$L$205, MATCH("Demand ID", 'E4 TB Allocation Details'!$A$18:$L$18, 0),FALSE), 'E2 Allocators'!$B$15:$W$361, MATCH(L$17, 'E2 Allocators'!$B$15:$W$15, 0),FALSE)), 0, VLOOKUP(VLOOKUP($A607, 'E4 TB Allocation Details'!$A$18:$L$205, MATCH("Demand ID", 'E4 TB Allocation Details'!$A$18:$L$18, 0),FALSE), 'E2 Allocators'!$B$15:$W$361, MATCH(L$17, 'E2 Allocators'!$B$15:$W$15, 0),FALSE))</f>
        <v>0</v>
      </c>
      <c r="M607" s="1335">
        <f ca="1">IF(ISERROR(VLOOKUP(VLOOKUP($A607, 'E4 TB Allocation Details'!$A$18:$L$205, MATCH("Demand ID", 'E4 TB Allocation Details'!$A$18:$L$18, 0),FALSE), 'E2 Allocators'!$B$15:$W$361, MATCH(M$17, 'E2 Allocators'!$B$15:$W$15, 0),FALSE)), 0, VLOOKUP(VLOOKUP($A607, 'E4 TB Allocation Details'!$A$18:$L$205, MATCH("Demand ID", 'E4 TB Allocation Details'!$A$18:$L$18, 0),FALSE), 'E2 Allocators'!$B$15:$W$361, MATCH(M$17, 'E2 Allocators'!$B$15:$W$15, 0),FALSE))</f>
        <v>0</v>
      </c>
      <c r="N607" s="1335">
        <f ca="1">IF(ISERROR(VLOOKUP(VLOOKUP($A607, 'E4 TB Allocation Details'!$A$18:$L$205, MATCH("Demand ID", 'E4 TB Allocation Details'!$A$18:$L$18, 0),FALSE), 'E2 Allocators'!$B$15:$W$361, MATCH(N$17, 'E2 Allocators'!$B$15:$W$15, 0),FALSE)), 0, VLOOKUP(VLOOKUP($A607, 'E4 TB Allocation Details'!$A$18:$L$205, MATCH("Demand ID", 'E4 TB Allocation Details'!$A$18:$L$18, 0),FALSE), 'E2 Allocators'!$B$15:$W$361, MATCH(N$17, 'E2 Allocators'!$B$15:$W$15, 0),FALSE))</f>
        <v>0</v>
      </c>
      <c r="O607" s="1335">
        <f ca="1">IF(ISERROR(VLOOKUP(VLOOKUP($A607, 'E4 TB Allocation Details'!$A$18:$L$205, MATCH("Demand ID", 'E4 TB Allocation Details'!$A$18:$L$18, 0),FALSE), 'E2 Allocators'!$B$15:$W$361, MATCH(O$17, 'E2 Allocators'!$B$15:$W$15, 0),FALSE)), 0, VLOOKUP(VLOOKUP($A607, 'E4 TB Allocation Details'!$A$18:$L$205, MATCH("Demand ID", 'E4 TB Allocation Details'!$A$18:$L$18, 0),FALSE), 'E2 Allocators'!$B$15:$W$361, MATCH(O$17, 'E2 Allocators'!$B$15:$W$15, 0),FALSE))</f>
        <v>0</v>
      </c>
      <c r="P607" s="1335">
        <f ca="1">IF(ISERROR(VLOOKUP(VLOOKUP($A607, 'E4 TB Allocation Details'!$A$18:$L$205, MATCH("Demand ID", 'E4 TB Allocation Details'!$A$18:$L$18, 0),FALSE), 'E2 Allocators'!$B$15:$W$361, MATCH(P$17, 'E2 Allocators'!$B$15:$W$15, 0),FALSE)), 0, VLOOKUP(VLOOKUP($A607, 'E4 TB Allocation Details'!$A$18:$L$205, MATCH("Demand ID", 'E4 TB Allocation Details'!$A$18:$L$18, 0),FALSE), 'E2 Allocators'!$B$15:$W$361, MATCH(P$17, 'E2 Allocators'!$B$15:$W$15, 0),FALSE))</f>
        <v>0</v>
      </c>
      <c r="Q607" s="1335">
        <f ca="1">IF(ISERROR(VLOOKUP(VLOOKUP($A607, 'E4 TB Allocation Details'!$A$18:$L$205, MATCH("Demand ID", 'E4 TB Allocation Details'!$A$18:$L$18, 0),FALSE), 'E2 Allocators'!$B$15:$W$361, MATCH(Q$17, 'E2 Allocators'!$B$15:$W$15, 0),FALSE)), 0, VLOOKUP(VLOOKUP($A607, 'E4 TB Allocation Details'!$A$18:$L$205, MATCH("Demand ID", 'E4 TB Allocation Details'!$A$18:$L$18, 0),FALSE), 'E2 Allocators'!$B$15:$W$361, MATCH(Q$17, 'E2 Allocators'!$B$15:$W$15, 0),FALSE))</f>
        <v>0</v>
      </c>
      <c r="R607" s="1335">
        <f ca="1">IF(ISERROR(VLOOKUP(VLOOKUP($A607, 'E4 TB Allocation Details'!$A$18:$L$205, MATCH("Demand ID", 'E4 TB Allocation Details'!$A$18:$L$18, 0),FALSE), 'E2 Allocators'!$B$15:$W$361, MATCH(R$17, 'E2 Allocators'!$B$15:$W$15, 0),FALSE)), 0, VLOOKUP(VLOOKUP($A607, 'E4 TB Allocation Details'!$A$18:$L$205, MATCH("Demand ID", 'E4 TB Allocation Details'!$A$18:$L$18, 0),FALSE), 'E2 Allocators'!$B$15:$W$361, MATCH(R$17, 'E2 Allocators'!$B$15:$W$15, 0),FALSE))</f>
        <v>0</v>
      </c>
      <c r="S607" s="1335">
        <f ca="1">IF(ISERROR(VLOOKUP(VLOOKUP($A607, 'E4 TB Allocation Details'!$A$18:$L$205, MATCH("Demand ID", 'E4 TB Allocation Details'!$A$18:$L$18, 0),FALSE), 'E2 Allocators'!$B$15:$W$361, MATCH(S$17, 'E2 Allocators'!$B$15:$W$15, 0),FALSE)), 0, VLOOKUP(VLOOKUP($A607, 'E4 TB Allocation Details'!$A$18:$L$205, MATCH("Demand ID", 'E4 TB Allocation Details'!$A$18:$L$18, 0),FALSE), 'E2 Allocators'!$B$15:$W$361, MATCH(S$17, 'E2 Allocators'!$B$15:$W$15, 0),FALSE))</f>
        <v>0</v>
      </c>
      <c r="T607" s="1335">
        <f ca="1">IF(ISERROR(VLOOKUP(VLOOKUP($A607, 'E4 TB Allocation Details'!$A$18:$L$205, MATCH("Demand ID", 'E4 TB Allocation Details'!$A$18:$L$18, 0),FALSE), 'E2 Allocators'!$B$15:$W$361, MATCH(T$17, 'E2 Allocators'!$B$15:$W$15, 0),FALSE)), 0, VLOOKUP(VLOOKUP($A607, 'E4 TB Allocation Details'!$A$18:$L$205, MATCH("Demand ID", 'E4 TB Allocation Details'!$A$18:$L$18, 0),FALSE), 'E2 Allocators'!$B$15:$W$361, MATCH(T$17, 'E2 Allocators'!$B$15:$W$15, 0),FALSE))</f>
        <v>0</v>
      </c>
      <c r="U607" s="1335">
        <f ca="1">IF(ISERROR(VLOOKUP(VLOOKUP($A607, 'E4 TB Allocation Details'!$A$18:$L$205, MATCH("Demand ID", 'E4 TB Allocation Details'!$A$18:$L$18, 0),FALSE), 'E2 Allocators'!$B$15:$W$361, MATCH(U$17, 'E2 Allocators'!$B$15:$W$15, 0),FALSE)), 0, VLOOKUP(VLOOKUP($A607, 'E4 TB Allocation Details'!$A$18:$L$205, MATCH("Demand ID", 'E4 TB Allocation Details'!$A$18:$L$18, 0),FALSE), 'E2 Allocators'!$B$15:$W$361, MATCH(U$17, 'E2 Allocators'!$B$15:$W$15, 0),FALSE))</f>
        <v>0</v>
      </c>
      <c r="V607" s="1335">
        <f ca="1">IF(ISERROR(VLOOKUP(VLOOKUP($A607, 'E4 TB Allocation Details'!$A$18:$L$205, MATCH("Demand ID", 'E4 TB Allocation Details'!$A$18:$L$18, 0),FALSE), 'E2 Allocators'!$B$15:$W$361, MATCH(V$17, 'E2 Allocators'!$B$15:$W$15, 0),FALSE)), 0, VLOOKUP(VLOOKUP($A607, 'E4 TB Allocation Details'!$A$18:$L$205, MATCH("Demand ID", 'E4 TB Allocation Details'!$A$18:$L$18, 0),FALSE), 'E2 Allocators'!$B$15:$W$361, MATCH(V$17, 'E2 Allocators'!$B$15:$W$15, 0),FALSE))</f>
        <v>0</v>
      </c>
      <c r="W607" s="1335">
        <f ca="1">IF(ISERROR(VLOOKUP(VLOOKUP($A607, 'E4 TB Allocation Details'!$A$18:$L$205, MATCH("Demand ID", 'E4 TB Allocation Details'!$A$18:$L$18, 0),FALSE), 'E2 Allocators'!$B$15:$W$361, MATCH(W$17, 'E2 Allocators'!$B$15:$W$15, 0),FALSE)), 0, VLOOKUP(VLOOKUP($A607, 'E4 TB Allocation Details'!$A$18:$L$205, MATCH("Demand ID", 'E4 TB Allocation Details'!$A$18:$L$18, 0),FALSE), 'E2 Allocators'!$B$15:$W$361, MATCH(W$17, 'E2 Allocators'!$B$15:$W$15, 0),FALSE))</f>
        <v>0</v>
      </c>
      <c r="X607" s="1335">
        <f ca="1">IF(ISERROR(VLOOKUP(VLOOKUP($A607, 'E4 TB Allocation Details'!$A$18:$L$205, MATCH("Demand ID", 'E4 TB Allocation Details'!$A$18:$L$18, 0),FALSE), 'E2 Allocators'!$B$15:$W$361, MATCH(X$17, 'E2 Allocators'!$B$15:$W$15, 0),FALSE)), 0, VLOOKUP(VLOOKUP($A607, 'E4 TB Allocation Details'!$A$18:$L$205, MATCH("Demand ID", 'E4 TB Allocation Details'!$A$18:$L$18, 0),FALSE), 'E2 Allocators'!$B$15:$W$361, MATCH(X$17, 'E2 Allocators'!$B$15:$W$15, 0),FALSE))</f>
        <v>0</v>
      </c>
      <c r="Y607" s="1335">
        <f ca="1">IF(ISERROR(VLOOKUP(VLOOKUP($A607, 'E4 TB Allocation Details'!$A$18:$L$205, MATCH("Demand ID", 'E4 TB Allocation Details'!$A$18:$L$18, 0),FALSE), 'E2 Allocators'!$B$15:$W$361, MATCH(Y$17, 'E2 Allocators'!$B$15:$W$15, 0),FALSE)), 0, VLOOKUP(VLOOKUP($A607, 'E4 TB Allocation Details'!$A$18:$L$205, MATCH("Demand ID", 'E4 TB Allocation Details'!$A$18:$L$18, 0),FALSE), 'E2 Allocators'!$B$15:$W$361, MATCH(Y$17, 'E2 Allocators'!$B$15:$W$15, 0),FALSE))</f>
        <v>0</v>
      </c>
      <c r="Z607" s="1335">
        <f ca="1">IF(ISERROR(VLOOKUP(VLOOKUP($A607, 'E4 TB Allocation Details'!$A$18:$L$205, MATCH("Demand ID", 'E4 TB Allocation Details'!$A$18:$L$18, 0),FALSE), 'E2 Allocators'!$B$15:$W$361, MATCH(Z$17, 'E2 Allocators'!$B$15:$W$15, 0),FALSE)), 0, VLOOKUP(VLOOKUP($A607, 'E4 TB Allocation Details'!$A$18:$L$205, MATCH("Demand ID", 'E4 TB Allocation Details'!$A$18:$L$18, 0),FALSE), 'E2 Allocators'!$B$15:$W$361, MATCH(Z$17, 'E2 Allocators'!$B$15:$W$15, 0),FALSE))</f>
        <v>0</v>
      </c>
      <c r="AA607" s="1340">
        <f t="shared" si="925"/>
        <v>0</v>
      </c>
      <c r="AB607" s="1335">
        <f ca="1">IF(ISERROR(VLOOKUP(VLOOKUP($A607, 'E4 TB Allocation Details'!$A$18:$L$205, MATCH("Customer ID", 'E4 TB Allocation Details'!$A$18:$L$18, 0),FALSE), 'E2 Allocators'!$B$15:$W$361, MATCH(AB$17, 'E2 Allocators'!$B$15:$W$15, 0),FALSE)), 0, VLOOKUP(VLOOKUP($A607, 'E4 TB Allocation Details'!$A$18:$L$205, MATCH("Customer ID", 'E4 TB Allocation Details'!$A$18:$L$18, 0),FALSE), 'E2 Allocators'!$B$15:$W$361, MATCH(AB$17, 'E2 Allocators'!$B$15:$W$15, 0),FALSE))</f>
        <v>0</v>
      </c>
      <c r="AC607" s="1335">
        <f ca="1">IF(ISERROR(VLOOKUP(VLOOKUP($A607, 'E4 TB Allocation Details'!$A$18:$L$205, MATCH("Customer ID", 'E4 TB Allocation Details'!$A$18:$L$18, 0),FALSE), 'E2 Allocators'!$B$15:$W$361, MATCH(AC$17, 'E2 Allocators'!$B$15:$W$15, 0),FALSE)), 0, VLOOKUP(VLOOKUP($A607, 'E4 TB Allocation Details'!$A$18:$L$205, MATCH("Customer ID", 'E4 TB Allocation Details'!$A$18:$L$18, 0),FALSE), 'E2 Allocators'!$B$15:$W$361, MATCH(AC$17, 'E2 Allocators'!$B$15:$W$15, 0),FALSE))</f>
        <v>0</v>
      </c>
      <c r="AD607" s="1335">
        <f ca="1">IF(ISERROR(VLOOKUP(VLOOKUP($A607, 'E4 TB Allocation Details'!$A$18:$L$205, MATCH("Customer ID", 'E4 TB Allocation Details'!$A$18:$L$18, 0),FALSE), 'E2 Allocators'!$B$15:$W$361, MATCH(AD$17, 'E2 Allocators'!$B$15:$W$15, 0),FALSE)), 0, VLOOKUP(VLOOKUP($A607, 'E4 TB Allocation Details'!$A$18:$L$205, MATCH("Customer ID", 'E4 TB Allocation Details'!$A$18:$L$18, 0),FALSE), 'E2 Allocators'!$B$15:$W$361, MATCH(AD$17, 'E2 Allocators'!$B$15:$W$15, 0),FALSE))</f>
        <v>0</v>
      </c>
      <c r="AE607" s="1335">
        <f ca="1">IF(ISERROR(VLOOKUP(VLOOKUP($A607, 'E4 TB Allocation Details'!$A$18:$L$205, MATCH("Customer ID", 'E4 TB Allocation Details'!$A$18:$L$18, 0),FALSE), 'E2 Allocators'!$B$15:$W$361, MATCH(AE$17, 'E2 Allocators'!$B$15:$W$15, 0),FALSE)), 0, VLOOKUP(VLOOKUP($A607, 'E4 TB Allocation Details'!$A$18:$L$205, MATCH("Customer ID", 'E4 TB Allocation Details'!$A$18:$L$18, 0),FALSE), 'E2 Allocators'!$B$15:$W$361, MATCH(AE$17, 'E2 Allocators'!$B$15:$W$15, 0),FALSE))</f>
        <v>0</v>
      </c>
      <c r="AF607" s="1335">
        <f ca="1">IF(ISERROR(VLOOKUP(VLOOKUP($A607, 'E4 TB Allocation Details'!$A$18:$L$205, MATCH("Customer ID", 'E4 TB Allocation Details'!$A$18:$L$18, 0),FALSE), 'E2 Allocators'!$B$15:$W$361, MATCH(AF$17, 'E2 Allocators'!$B$15:$W$15, 0),FALSE)), 0, VLOOKUP(VLOOKUP($A607, 'E4 TB Allocation Details'!$A$18:$L$205, MATCH("Customer ID", 'E4 TB Allocation Details'!$A$18:$L$18, 0),FALSE), 'E2 Allocators'!$B$15:$W$361, MATCH(AF$17, 'E2 Allocators'!$B$15:$W$15, 0),FALSE))</f>
        <v>0</v>
      </c>
      <c r="AG607" s="1335">
        <f ca="1">IF(ISERROR(VLOOKUP(VLOOKUP($A607, 'E4 TB Allocation Details'!$A$18:$L$205, MATCH("Customer ID", 'E4 TB Allocation Details'!$A$18:$L$18, 0),FALSE), 'E2 Allocators'!$B$15:$W$361, MATCH(AG$17, 'E2 Allocators'!$B$15:$W$15, 0),FALSE)), 0, VLOOKUP(VLOOKUP($A607, 'E4 TB Allocation Details'!$A$18:$L$205, MATCH("Customer ID", 'E4 TB Allocation Details'!$A$18:$L$18, 0),FALSE), 'E2 Allocators'!$B$15:$W$361, MATCH(AG$17, 'E2 Allocators'!$B$15:$W$15, 0),FALSE))</f>
        <v>0</v>
      </c>
      <c r="AH607" s="1335">
        <f ca="1">IF(ISERROR(VLOOKUP(VLOOKUP($A607, 'E4 TB Allocation Details'!$A$18:$L$205, MATCH("Customer ID", 'E4 TB Allocation Details'!$A$18:$L$18, 0),FALSE), 'E2 Allocators'!$B$15:$W$361, MATCH(AH$17, 'E2 Allocators'!$B$15:$W$15, 0),FALSE)), 0, VLOOKUP(VLOOKUP($A607, 'E4 TB Allocation Details'!$A$18:$L$205, MATCH("Customer ID", 'E4 TB Allocation Details'!$A$18:$L$18, 0),FALSE), 'E2 Allocators'!$B$15:$W$361, MATCH(AH$17, 'E2 Allocators'!$B$15:$W$15, 0),FALSE))</f>
        <v>0</v>
      </c>
      <c r="AI607" s="1335">
        <f ca="1">IF(ISERROR(VLOOKUP(VLOOKUP($A607, 'E4 TB Allocation Details'!$A$18:$L$205, MATCH("Customer ID", 'E4 TB Allocation Details'!$A$18:$L$18, 0),FALSE), 'E2 Allocators'!$B$15:$W$361, MATCH(AI$17, 'E2 Allocators'!$B$15:$W$15, 0),FALSE)), 0, VLOOKUP(VLOOKUP($A607, 'E4 TB Allocation Details'!$A$18:$L$205, MATCH("Customer ID", 'E4 TB Allocation Details'!$A$18:$L$18, 0),FALSE), 'E2 Allocators'!$B$15:$W$361, MATCH(AI$17, 'E2 Allocators'!$B$15:$W$15, 0),FALSE))</f>
        <v>0</v>
      </c>
      <c r="AJ607" s="1335">
        <f ca="1">IF(ISERROR(VLOOKUP(VLOOKUP($A607, 'E4 TB Allocation Details'!$A$18:$L$205, MATCH("Customer ID", 'E4 TB Allocation Details'!$A$18:$L$18, 0),FALSE), 'E2 Allocators'!$B$15:$W$361, MATCH(AJ$17, 'E2 Allocators'!$B$15:$W$15, 0),FALSE)), 0, VLOOKUP(VLOOKUP($A607, 'E4 TB Allocation Details'!$A$18:$L$205, MATCH("Customer ID", 'E4 TB Allocation Details'!$A$18:$L$18, 0),FALSE), 'E2 Allocators'!$B$15:$W$361, MATCH(AJ$17, 'E2 Allocators'!$B$15:$W$15, 0),FALSE))</f>
        <v>0</v>
      </c>
      <c r="AK607" s="1335">
        <f ca="1">IF(ISERROR(VLOOKUP(VLOOKUP($A607, 'E4 TB Allocation Details'!$A$18:$L$205, MATCH("Customer ID", 'E4 TB Allocation Details'!$A$18:$L$18, 0),FALSE), 'E2 Allocators'!$B$15:$W$361, MATCH(AK$17, 'E2 Allocators'!$B$15:$W$15, 0),FALSE)), 0, VLOOKUP(VLOOKUP($A607, 'E4 TB Allocation Details'!$A$18:$L$205, MATCH("Customer ID", 'E4 TB Allocation Details'!$A$18:$L$18, 0),FALSE), 'E2 Allocators'!$B$15:$W$361, MATCH(AK$17, 'E2 Allocators'!$B$15:$W$15, 0),FALSE))</f>
        <v>0</v>
      </c>
      <c r="AL607" s="1335">
        <f ca="1">IF(ISERROR(VLOOKUP(VLOOKUP($A607, 'E4 TB Allocation Details'!$A$18:$L$205, MATCH("Customer ID", 'E4 TB Allocation Details'!$A$18:$L$18, 0),FALSE), 'E2 Allocators'!$B$15:$W$361, MATCH(AL$17, 'E2 Allocators'!$B$15:$W$15, 0),FALSE)), 0, VLOOKUP(VLOOKUP($A607, 'E4 TB Allocation Details'!$A$18:$L$205, MATCH("Customer ID", 'E4 TB Allocation Details'!$A$18:$L$18, 0),FALSE), 'E2 Allocators'!$B$15:$W$361, MATCH(AL$17, 'E2 Allocators'!$B$15:$W$15, 0),FALSE))</f>
        <v>0</v>
      </c>
      <c r="AM607" s="1335">
        <f ca="1">IF(ISERROR(VLOOKUP(VLOOKUP($A607, 'E4 TB Allocation Details'!$A$18:$L$205, MATCH("Customer ID", 'E4 TB Allocation Details'!$A$18:$L$18, 0),FALSE), 'E2 Allocators'!$B$15:$W$361, MATCH(AM$17, 'E2 Allocators'!$B$15:$W$15, 0),FALSE)), 0, VLOOKUP(VLOOKUP($A607, 'E4 TB Allocation Details'!$A$18:$L$205, MATCH("Customer ID", 'E4 TB Allocation Details'!$A$18:$L$18, 0),FALSE), 'E2 Allocators'!$B$15:$W$361, MATCH(AM$17, 'E2 Allocators'!$B$15:$W$15, 0),FALSE))</f>
        <v>0</v>
      </c>
      <c r="AN607" s="1335">
        <f ca="1">IF(ISERROR(VLOOKUP(VLOOKUP($A607, 'E4 TB Allocation Details'!$A$18:$L$205, MATCH("Customer ID", 'E4 TB Allocation Details'!$A$18:$L$18, 0),FALSE), 'E2 Allocators'!$B$15:$W$361, MATCH(AN$17, 'E2 Allocators'!$B$15:$W$15, 0),FALSE)), 0, VLOOKUP(VLOOKUP($A607, 'E4 TB Allocation Details'!$A$18:$L$205, MATCH("Customer ID", 'E4 TB Allocation Details'!$A$18:$L$18, 0),FALSE), 'E2 Allocators'!$B$15:$W$361, MATCH(AN$17, 'E2 Allocators'!$B$15:$W$15, 0),FALSE))</f>
        <v>0</v>
      </c>
      <c r="AO607" s="1335">
        <f ca="1">IF(ISERROR(VLOOKUP(VLOOKUP($A607, 'E4 TB Allocation Details'!$A$18:$L$205, MATCH("Customer ID", 'E4 TB Allocation Details'!$A$18:$L$18, 0),FALSE), 'E2 Allocators'!$B$15:$W$361, MATCH(AO$17, 'E2 Allocators'!$B$15:$W$15, 0),FALSE)), 0, VLOOKUP(VLOOKUP($A607, 'E4 TB Allocation Details'!$A$18:$L$205, MATCH("Customer ID", 'E4 TB Allocation Details'!$A$18:$L$18, 0),FALSE), 'E2 Allocators'!$B$15:$W$361, MATCH(AO$17, 'E2 Allocators'!$B$15:$W$15, 0),FALSE))</f>
        <v>0</v>
      </c>
      <c r="AP607" s="1335">
        <f ca="1">IF(ISERROR(VLOOKUP(VLOOKUP($A607, 'E4 TB Allocation Details'!$A$18:$L$205, MATCH("Customer ID", 'E4 TB Allocation Details'!$A$18:$L$18, 0),FALSE), 'E2 Allocators'!$B$15:$W$361, MATCH(AP$17, 'E2 Allocators'!$B$15:$W$15, 0),FALSE)), 0, VLOOKUP(VLOOKUP($A607, 'E4 TB Allocation Details'!$A$18:$L$205, MATCH("Customer ID", 'E4 TB Allocation Details'!$A$18:$L$18, 0),FALSE), 'E2 Allocators'!$B$15:$W$361, MATCH(AP$17, 'E2 Allocators'!$B$15:$W$15, 0),FALSE))</f>
        <v>0</v>
      </c>
      <c r="AQ607" s="1335">
        <f ca="1">IF(ISERROR(VLOOKUP(VLOOKUP($A607, 'E4 TB Allocation Details'!$A$18:$L$205, MATCH("Customer ID", 'E4 TB Allocation Details'!$A$18:$L$18, 0),FALSE), 'E2 Allocators'!$B$15:$W$361, MATCH(AQ$17, 'E2 Allocators'!$B$15:$W$15, 0),FALSE)), 0, VLOOKUP(VLOOKUP($A607, 'E4 TB Allocation Details'!$A$18:$L$205, MATCH("Customer ID", 'E4 TB Allocation Details'!$A$18:$L$18, 0),FALSE), 'E2 Allocators'!$B$15:$W$361, MATCH(AQ$17, 'E2 Allocators'!$B$15:$W$15, 0),FALSE))</f>
        <v>0</v>
      </c>
      <c r="AR607" s="1335">
        <f ca="1">IF(ISERROR(VLOOKUP(VLOOKUP($A607, 'E4 TB Allocation Details'!$A$18:$L$205, MATCH("Customer ID", 'E4 TB Allocation Details'!$A$18:$L$18, 0),FALSE), 'E2 Allocators'!$B$15:$W$361, MATCH(AR$17, 'E2 Allocators'!$B$15:$W$15, 0),FALSE)), 0, VLOOKUP(VLOOKUP($A607, 'E4 TB Allocation Details'!$A$18:$L$205, MATCH("Customer ID", 'E4 TB Allocation Details'!$A$18:$L$18, 0),FALSE), 'E2 Allocators'!$B$15:$W$361, MATCH(AR$17, 'E2 Allocators'!$B$15:$W$15, 0),FALSE))</f>
        <v>0</v>
      </c>
      <c r="AS607" s="1335">
        <f ca="1">IF(ISERROR(VLOOKUP(VLOOKUP($A607, 'E4 TB Allocation Details'!$A$18:$L$205, MATCH("Customer ID", 'E4 TB Allocation Details'!$A$18:$L$18, 0),FALSE), 'E2 Allocators'!$B$15:$W$361, MATCH(AS$17, 'E2 Allocators'!$B$15:$W$15, 0),FALSE)), 0, VLOOKUP(VLOOKUP($A607, 'E4 TB Allocation Details'!$A$18:$L$205, MATCH("Customer ID", 'E4 TB Allocation Details'!$A$18:$L$18, 0),FALSE), 'E2 Allocators'!$B$15:$W$361, MATCH(AS$17, 'E2 Allocators'!$B$15:$W$15, 0),FALSE))</f>
        <v>0</v>
      </c>
      <c r="AT607" s="1335">
        <f ca="1">IF(ISERROR(VLOOKUP(VLOOKUP($A607, 'E4 TB Allocation Details'!$A$18:$L$205, MATCH("Customer ID", 'E4 TB Allocation Details'!$A$18:$L$18, 0),FALSE), 'E2 Allocators'!$B$15:$W$361, MATCH(AT$17, 'E2 Allocators'!$B$15:$W$15, 0),FALSE)), 0, VLOOKUP(VLOOKUP($A607, 'E4 TB Allocation Details'!$A$18:$L$205, MATCH("Customer ID", 'E4 TB Allocation Details'!$A$18:$L$18, 0),FALSE), 'E2 Allocators'!$B$15:$W$361, MATCH(AT$17, 'E2 Allocators'!$B$15:$W$15, 0),FALSE))</f>
        <v>0</v>
      </c>
      <c r="AU607" s="1335">
        <f ca="1">IF(ISERROR(VLOOKUP(VLOOKUP($A607, 'E4 TB Allocation Details'!$A$18:$L$205, MATCH("Customer ID", 'E4 TB Allocation Details'!$A$18:$L$18, 0),FALSE), 'E2 Allocators'!$B$15:$W$361, MATCH(AU$17, 'E2 Allocators'!$B$15:$W$15, 0),FALSE)), 0, VLOOKUP(VLOOKUP($A607, 'E4 TB Allocation Details'!$A$18:$L$205, MATCH("Customer ID", 'E4 TB Allocation Details'!$A$18:$L$18, 0),FALSE), 'E2 Allocators'!$B$15:$W$361, MATCH(AU$17, 'E2 Allocators'!$B$15:$W$15, 0),FALSE))</f>
        <v>0</v>
      </c>
      <c r="AV607" s="1340">
        <f t="shared" si="926"/>
        <v>0</v>
      </c>
      <c r="AW607" s="1337"/>
      <c r="AX607" s="1337"/>
      <c r="AY607" s="1337"/>
      <c r="AZ607" s="1337"/>
      <c r="BA607" s="1337"/>
      <c r="BB607" s="1337"/>
      <c r="BC607" s="1337"/>
      <c r="BD607" s="1337"/>
      <c r="BE607" s="1337"/>
      <c r="BF607" s="1337"/>
      <c r="BG607" s="1337"/>
      <c r="BH607" s="1337"/>
      <c r="BI607" s="1337"/>
      <c r="BJ607" s="1337"/>
      <c r="BK607" s="1337"/>
      <c r="BL607" s="1337"/>
      <c r="BM607" s="1337"/>
      <c r="BN607" s="1337"/>
      <c r="BO607" s="1337"/>
      <c r="BP607" s="1337"/>
      <c r="BQ607" s="1338"/>
    </row>
    <row r="608" spans="1:69" s="259" customFormat="1" ht="12.75">
      <c r="A608" s="1339" t="s">
        <v>137</v>
      </c>
      <c r="B608" s="1332" t="s">
        <v>1420</v>
      </c>
      <c r="C608" s="1333">
        <v>1</v>
      </c>
      <c r="D608" s="1334">
        <f t="shared" si="923"/>
        <v>1</v>
      </c>
      <c r="E608" s="1334">
        <f ca="1">VLOOKUP($A608,'E1 Categorization'!$A$35:$E$114,5,FALSE)</f>
        <v>0</v>
      </c>
      <c r="F608" s="1334">
        <f t="shared" si="924"/>
        <v>1</v>
      </c>
      <c r="G608" s="1335">
        <f ca="1">IF(ISERROR(VLOOKUP(VLOOKUP($A608, 'E4 TB Allocation Details'!$A$18:$L$205, MATCH("Demand ID", 'E4 TB Allocation Details'!$A$18:$L$18, 0),FALSE), 'E2 Allocators'!$B$15:$W$361, MATCH(G$17, 'E2 Allocators'!$B$15:$W$15, 0),FALSE)), 0, VLOOKUP(VLOOKUP($A608, 'E4 TB Allocation Details'!$A$18:$L$205, MATCH("Demand ID", 'E4 TB Allocation Details'!$A$18:$L$18, 0),FALSE), 'E2 Allocators'!$B$15:$W$361, MATCH(G$17, 'E2 Allocators'!$B$15:$W$15, 0),FALSE))</f>
        <v>0.34459165112689732</v>
      </c>
      <c r="H608" s="1335">
        <f ca="1">IF(ISERROR(VLOOKUP(VLOOKUP($A608, 'E4 TB Allocation Details'!$A$18:$L$205, MATCH("Demand ID", 'E4 TB Allocation Details'!$A$18:$L$18, 0),FALSE), 'E2 Allocators'!$B$15:$W$361, MATCH(H$17, 'E2 Allocators'!$B$15:$W$15, 0),FALSE)), 0, VLOOKUP(VLOOKUP($A608, 'E4 TB Allocation Details'!$A$18:$L$205, MATCH("Demand ID", 'E4 TB Allocation Details'!$A$18:$L$18, 0),FALSE), 'E2 Allocators'!$B$15:$W$361, MATCH(H$17, 'E2 Allocators'!$B$15:$W$15, 0),FALSE))</f>
        <v>0.18274904496213709</v>
      </c>
      <c r="I608" s="1335">
        <f ca="1">IF(ISERROR(VLOOKUP(VLOOKUP($A608, 'E4 TB Allocation Details'!$A$18:$L$205, MATCH("Demand ID", 'E4 TB Allocation Details'!$A$18:$L$18, 0),FALSE), 'E2 Allocators'!$B$15:$W$361, MATCH(I$17, 'E2 Allocators'!$B$15:$W$15, 0),FALSE)), 0, VLOOKUP(VLOOKUP($A608, 'E4 TB Allocation Details'!$A$18:$L$205, MATCH("Demand ID", 'E4 TB Allocation Details'!$A$18:$L$18, 0),FALSE), 'E2 Allocators'!$B$15:$W$361, MATCH(I$17, 'E2 Allocators'!$B$15:$W$15, 0),FALSE))</f>
        <v>0.46704948503245464</v>
      </c>
      <c r="J608" s="1335">
        <f ca="1">IF(ISERROR(VLOOKUP(VLOOKUP($A608, 'E4 TB Allocation Details'!$A$18:$L$205, MATCH("Demand ID", 'E4 TB Allocation Details'!$A$18:$L$18, 0),FALSE), 'E2 Allocators'!$B$15:$W$361, MATCH(J$17, 'E2 Allocators'!$B$15:$W$15, 0),FALSE)), 0, VLOOKUP(VLOOKUP($A608, 'E4 TB Allocation Details'!$A$18:$L$205, MATCH("Demand ID", 'E4 TB Allocation Details'!$A$18:$L$18, 0),FALSE), 'E2 Allocators'!$B$15:$W$361, MATCH(J$17, 'E2 Allocators'!$B$15:$W$15, 0),FALSE))</f>
        <v>0</v>
      </c>
      <c r="K608" s="1335">
        <f ca="1">IF(ISERROR(VLOOKUP(VLOOKUP($A608, 'E4 TB Allocation Details'!$A$18:$L$205, MATCH("Demand ID", 'E4 TB Allocation Details'!$A$18:$L$18, 0),FALSE), 'E2 Allocators'!$B$15:$W$361, MATCH(K$17, 'E2 Allocators'!$B$15:$W$15, 0),FALSE)), 0, VLOOKUP(VLOOKUP($A608, 'E4 TB Allocation Details'!$A$18:$L$205, MATCH("Demand ID", 'E4 TB Allocation Details'!$A$18:$L$18, 0),FALSE), 'E2 Allocators'!$B$15:$W$361, MATCH(K$17, 'E2 Allocators'!$B$15:$W$15, 0),FALSE))</f>
        <v>0</v>
      </c>
      <c r="L608" s="1335">
        <f ca="1">IF(ISERROR(VLOOKUP(VLOOKUP($A608, 'E4 TB Allocation Details'!$A$18:$L$205, MATCH("Demand ID", 'E4 TB Allocation Details'!$A$18:$L$18, 0),FALSE), 'E2 Allocators'!$B$15:$W$361, MATCH(L$17, 'E2 Allocators'!$B$15:$W$15, 0),FALSE)), 0, VLOOKUP(VLOOKUP($A608, 'E4 TB Allocation Details'!$A$18:$L$205, MATCH("Demand ID", 'E4 TB Allocation Details'!$A$18:$L$18, 0),FALSE), 'E2 Allocators'!$B$15:$W$361, MATCH(L$17, 'E2 Allocators'!$B$15:$W$15, 0),FALSE))</f>
        <v>0</v>
      </c>
      <c r="M608" s="1335">
        <f ca="1">IF(ISERROR(VLOOKUP(VLOOKUP($A608, 'E4 TB Allocation Details'!$A$18:$L$205, MATCH("Demand ID", 'E4 TB Allocation Details'!$A$18:$L$18, 0),FALSE), 'E2 Allocators'!$B$15:$W$361, MATCH(M$17, 'E2 Allocators'!$B$15:$W$15, 0),FALSE)), 0, VLOOKUP(VLOOKUP($A608, 'E4 TB Allocation Details'!$A$18:$L$205, MATCH("Demand ID", 'E4 TB Allocation Details'!$A$18:$L$18, 0),FALSE), 'E2 Allocators'!$B$15:$W$361, MATCH(M$17, 'E2 Allocators'!$B$15:$W$15, 0),FALSE))</f>
        <v>3.2240916758215737E-3</v>
      </c>
      <c r="N608" s="1335">
        <f ca="1">IF(ISERROR(VLOOKUP(VLOOKUP($A608, 'E4 TB Allocation Details'!$A$18:$L$205, MATCH("Demand ID", 'E4 TB Allocation Details'!$A$18:$L$18, 0),FALSE), 'E2 Allocators'!$B$15:$W$361, MATCH(N$17, 'E2 Allocators'!$B$15:$W$15, 0),FALSE)), 0, VLOOKUP(VLOOKUP($A608, 'E4 TB Allocation Details'!$A$18:$L$205, MATCH("Demand ID", 'E4 TB Allocation Details'!$A$18:$L$18, 0),FALSE), 'E2 Allocators'!$B$15:$W$361, MATCH(N$17, 'E2 Allocators'!$B$15:$W$15, 0),FALSE))</f>
        <v>4.0973454945025334E-4</v>
      </c>
      <c r="O608" s="1335">
        <f ca="1">IF(ISERROR(VLOOKUP(VLOOKUP($A608, 'E4 TB Allocation Details'!$A$18:$L$205, MATCH("Demand ID", 'E4 TB Allocation Details'!$A$18:$L$18, 0),FALSE), 'E2 Allocators'!$B$15:$W$361, MATCH(O$17, 'E2 Allocators'!$B$15:$W$15, 0),FALSE)), 0, VLOOKUP(VLOOKUP($A608, 'E4 TB Allocation Details'!$A$18:$L$205, MATCH("Demand ID", 'E4 TB Allocation Details'!$A$18:$L$18, 0),FALSE), 'E2 Allocators'!$B$15:$W$361, MATCH(O$17, 'E2 Allocators'!$B$15:$W$15, 0),FALSE))</f>
        <v>1.9759926532391093E-3</v>
      </c>
      <c r="P608" s="1335">
        <f ca="1">IF(ISERROR(VLOOKUP(VLOOKUP($A608, 'E4 TB Allocation Details'!$A$18:$L$205, MATCH("Demand ID", 'E4 TB Allocation Details'!$A$18:$L$18, 0),FALSE), 'E2 Allocators'!$B$15:$W$361, MATCH(P$17, 'E2 Allocators'!$B$15:$W$15, 0),FALSE)), 0, VLOOKUP(VLOOKUP($A608, 'E4 TB Allocation Details'!$A$18:$L$205, MATCH("Demand ID", 'E4 TB Allocation Details'!$A$18:$L$18, 0),FALSE), 'E2 Allocators'!$B$15:$W$361, MATCH(P$17, 'E2 Allocators'!$B$15:$W$15, 0),FALSE))</f>
        <v>0</v>
      </c>
      <c r="Q608" s="1335">
        <f ca="1">IF(ISERROR(VLOOKUP(VLOOKUP($A608, 'E4 TB Allocation Details'!$A$18:$L$205, MATCH("Demand ID", 'E4 TB Allocation Details'!$A$18:$L$18, 0),FALSE), 'E2 Allocators'!$B$15:$W$361, MATCH(Q$17, 'E2 Allocators'!$B$15:$W$15, 0),FALSE)), 0, VLOOKUP(VLOOKUP($A608, 'E4 TB Allocation Details'!$A$18:$L$205, MATCH("Demand ID", 'E4 TB Allocation Details'!$A$18:$L$18, 0),FALSE), 'E2 Allocators'!$B$15:$W$361, MATCH(Q$17, 'E2 Allocators'!$B$15:$W$15, 0),FALSE))</f>
        <v>0</v>
      </c>
      <c r="R608" s="1335">
        <f ca="1">IF(ISERROR(VLOOKUP(VLOOKUP($A608, 'E4 TB Allocation Details'!$A$18:$L$205, MATCH("Demand ID", 'E4 TB Allocation Details'!$A$18:$L$18, 0),FALSE), 'E2 Allocators'!$B$15:$W$361, MATCH(R$17, 'E2 Allocators'!$B$15:$W$15, 0),FALSE)), 0, VLOOKUP(VLOOKUP($A608, 'E4 TB Allocation Details'!$A$18:$L$205, MATCH("Demand ID", 'E4 TB Allocation Details'!$A$18:$L$18, 0),FALSE), 'E2 Allocators'!$B$15:$W$361, MATCH(R$17, 'E2 Allocators'!$B$15:$W$15, 0),FALSE))</f>
        <v>0</v>
      </c>
      <c r="S608" s="1335">
        <f ca="1">IF(ISERROR(VLOOKUP(VLOOKUP($A608, 'E4 TB Allocation Details'!$A$18:$L$205, MATCH("Demand ID", 'E4 TB Allocation Details'!$A$18:$L$18, 0),FALSE), 'E2 Allocators'!$B$15:$W$361, MATCH(S$17, 'E2 Allocators'!$B$15:$W$15, 0),FALSE)), 0, VLOOKUP(VLOOKUP($A608, 'E4 TB Allocation Details'!$A$18:$L$205, MATCH("Demand ID", 'E4 TB Allocation Details'!$A$18:$L$18, 0),FALSE), 'E2 Allocators'!$B$15:$W$361, MATCH(S$17, 'E2 Allocators'!$B$15:$W$15, 0),FALSE))</f>
        <v>0</v>
      </c>
      <c r="T608" s="1335">
        <f ca="1">IF(ISERROR(VLOOKUP(VLOOKUP($A608, 'E4 TB Allocation Details'!$A$18:$L$205, MATCH("Demand ID", 'E4 TB Allocation Details'!$A$18:$L$18, 0),FALSE), 'E2 Allocators'!$B$15:$W$361, MATCH(T$17, 'E2 Allocators'!$B$15:$W$15, 0),FALSE)), 0, VLOOKUP(VLOOKUP($A608, 'E4 TB Allocation Details'!$A$18:$L$205, MATCH("Demand ID", 'E4 TB Allocation Details'!$A$18:$L$18, 0),FALSE), 'E2 Allocators'!$B$15:$W$361, MATCH(T$17, 'E2 Allocators'!$B$15:$W$15, 0),FALSE))</f>
        <v>0</v>
      </c>
      <c r="U608" s="1335">
        <f ca="1">IF(ISERROR(VLOOKUP(VLOOKUP($A608, 'E4 TB Allocation Details'!$A$18:$L$205, MATCH("Demand ID", 'E4 TB Allocation Details'!$A$18:$L$18, 0),FALSE), 'E2 Allocators'!$B$15:$W$361, MATCH(U$17, 'E2 Allocators'!$B$15:$W$15, 0),FALSE)), 0, VLOOKUP(VLOOKUP($A608, 'E4 TB Allocation Details'!$A$18:$L$205, MATCH("Demand ID", 'E4 TB Allocation Details'!$A$18:$L$18, 0),FALSE), 'E2 Allocators'!$B$15:$W$361, MATCH(U$17, 'E2 Allocators'!$B$15:$W$15, 0),FALSE))</f>
        <v>0</v>
      </c>
      <c r="V608" s="1335">
        <f ca="1">IF(ISERROR(VLOOKUP(VLOOKUP($A608, 'E4 TB Allocation Details'!$A$18:$L$205, MATCH("Demand ID", 'E4 TB Allocation Details'!$A$18:$L$18, 0),FALSE), 'E2 Allocators'!$B$15:$W$361, MATCH(V$17, 'E2 Allocators'!$B$15:$W$15, 0),FALSE)), 0, VLOOKUP(VLOOKUP($A608, 'E4 TB Allocation Details'!$A$18:$L$205, MATCH("Demand ID", 'E4 TB Allocation Details'!$A$18:$L$18, 0),FALSE), 'E2 Allocators'!$B$15:$W$361, MATCH(V$17, 'E2 Allocators'!$B$15:$W$15, 0),FALSE))</f>
        <v>0</v>
      </c>
      <c r="W608" s="1335">
        <f ca="1">IF(ISERROR(VLOOKUP(VLOOKUP($A608, 'E4 TB Allocation Details'!$A$18:$L$205, MATCH("Demand ID", 'E4 TB Allocation Details'!$A$18:$L$18, 0),FALSE), 'E2 Allocators'!$B$15:$W$361, MATCH(W$17, 'E2 Allocators'!$B$15:$W$15, 0),FALSE)), 0, VLOOKUP(VLOOKUP($A608, 'E4 TB Allocation Details'!$A$18:$L$205, MATCH("Demand ID", 'E4 TB Allocation Details'!$A$18:$L$18, 0),FALSE), 'E2 Allocators'!$B$15:$W$361, MATCH(W$17, 'E2 Allocators'!$B$15:$W$15, 0),FALSE))</f>
        <v>0</v>
      </c>
      <c r="X608" s="1335">
        <f ca="1">IF(ISERROR(VLOOKUP(VLOOKUP($A608, 'E4 TB Allocation Details'!$A$18:$L$205, MATCH("Demand ID", 'E4 TB Allocation Details'!$A$18:$L$18, 0),FALSE), 'E2 Allocators'!$B$15:$W$361, MATCH(X$17, 'E2 Allocators'!$B$15:$W$15, 0),FALSE)), 0, VLOOKUP(VLOOKUP($A608, 'E4 TB Allocation Details'!$A$18:$L$205, MATCH("Demand ID", 'E4 TB Allocation Details'!$A$18:$L$18, 0),FALSE), 'E2 Allocators'!$B$15:$W$361, MATCH(X$17, 'E2 Allocators'!$B$15:$W$15, 0),FALSE))</f>
        <v>0</v>
      </c>
      <c r="Y608" s="1335">
        <f ca="1">IF(ISERROR(VLOOKUP(VLOOKUP($A608, 'E4 TB Allocation Details'!$A$18:$L$205, MATCH("Demand ID", 'E4 TB Allocation Details'!$A$18:$L$18, 0),FALSE), 'E2 Allocators'!$B$15:$W$361, MATCH(Y$17, 'E2 Allocators'!$B$15:$W$15, 0),FALSE)), 0, VLOOKUP(VLOOKUP($A608, 'E4 TB Allocation Details'!$A$18:$L$205, MATCH("Demand ID", 'E4 TB Allocation Details'!$A$18:$L$18, 0),FALSE), 'E2 Allocators'!$B$15:$W$361, MATCH(Y$17, 'E2 Allocators'!$B$15:$W$15, 0),FALSE))</f>
        <v>0</v>
      </c>
      <c r="Z608" s="1335">
        <f ca="1">IF(ISERROR(VLOOKUP(VLOOKUP($A608, 'E4 TB Allocation Details'!$A$18:$L$205, MATCH("Demand ID", 'E4 TB Allocation Details'!$A$18:$L$18, 0),FALSE), 'E2 Allocators'!$B$15:$W$361, MATCH(Z$17, 'E2 Allocators'!$B$15:$W$15, 0),FALSE)), 0, VLOOKUP(VLOOKUP($A608, 'E4 TB Allocation Details'!$A$18:$L$205, MATCH("Demand ID", 'E4 TB Allocation Details'!$A$18:$L$18, 0),FALSE), 'E2 Allocators'!$B$15:$W$361, MATCH(Z$17, 'E2 Allocators'!$B$15:$W$15, 0),FALSE))</f>
        <v>0</v>
      </c>
      <c r="AA608" s="1340">
        <f t="shared" si="925"/>
        <v>1</v>
      </c>
      <c r="AB608" s="1335">
        <f ca="1">IF(ISERROR(VLOOKUP(VLOOKUP($A608, 'E4 TB Allocation Details'!$A$18:$L$205, MATCH("Customer ID", 'E4 TB Allocation Details'!$A$18:$L$18, 0),FALSE), 'E2 Allocators'!$B$15:$W$361, MATCH(AB$17, 'E2 Allocators'!$B$15:$W$15, 0),FALSE)), 0, VLOOKUP(VLOOKUP($A608, 'E4 TB Allocation Details'!$A$18:$L$205, MATCH("Customer ID", 'E4 TB Allocation Details'!$A$18:$L$18, 0),FALSE), 'E2 Allocators'!$B$15:$W$361, MATCH(AB$17, 'E2 Allocators'!$B$15:$W$15, 0),FALSE))</f>
        <v>0</v>
      </c>
      <c r="AC608" s="1335">
        <f ca="1">IF(ISERROR(VLOOKUP(VLOOKUP($A608, 'E4 TB Allocation Details'!$A$18:$L$205, MATCH("Customer ID", 'E4 TB Allocation Details'!$A$18:$L$18, 0),FALSE), 'E2 Allocators'!$B$15:$W$361, MATCH(AC$17, 'E2 Allocators'!$B$15:$W$15, 0),FALSE)), 0, VLOOKUP(VLOOKUP($A608, 'E4 TB Allocation Details'!$A$18:$L$205, MATCH("Customer ID", 'E4 TB Allocation Details'!$A$18:$L$18, 0),FALSE), 'E2 Allocators'!$B$15:$W$361, MATCH(AC$17, 'E2 Allocators'!$B$15:$W$15, 0),FALSE))</f>
        <v>0</v>
      </c>
      <c r="AD608" s="1335">
        <f ca="1">IF(ISERROR(VLOOKUP(VLOOKUP($A608, 'E4 TB Allocation Details'!$A$18:$L$205, MATCH("Customer ID", 'E4 TB Allocation Details'!$A$18:$L$18, 0),FALSE), 'E2 Allocators'!$B$15:$W$361, MATCH(AD$17, 'E2 Allocators'!$B$15:$W$15, 0),FALSE)), 0, VLOOKUP(VLOOKUP($A608, 'E4 TB Allocation Details'!$A$18:$L$205, MATCH("Customer ID", 'E4 TB Allocation Details'!$A$18:$L$18, 0),FALSE), 'E2 Allocators'!$B$15:$W$361, MATCH(AD$17, 'E2 Allocators'!$B$15:$W$15, 0),FALSE))</f>
        <v>0</v>
      </c>
      <c r="AE608" s="1335">
        <f ca="1">IF(ISERROR(VLOOKUP(VLOOKUP($A608, 'E4 TB Allocation Details'!$A$18:$L$205, MATCH("Customer ID", 'E4 TB Allocation Details'!$A$18:$L$18, 0),FALSE), 'E2 Allocators'!$B$15:$W$361, MATCH(AE$17, 'E2 Allocators'!$B$15:$W$15, 0),FALSE)), 0, VLOOKUP(VLOOKUP($A608, 'E4 TB Allocation Details'!$A$18:$L$205, MATCH("Customer ID", 'E4 TB Allocation Details'!$A$18:$L$18, 0),FALSE), 'E2 Allocators'!$B$15:$W$361, MATCH(AE$17, 'E2 Allocators'!$B$15:$W$15, 0),FALSE))</f>
        <v>0</v>
      </c>
      <c r="AF608" s="1335">
        <f ca="1">IF(ISERROR(VLOOKUP(VLOOKUP($A608, 'E4 TB Allocation Details'!$A$18:$L$205, MATCH("Customer ID", 'E4 TB Allocation Details'!$A$18:$L$18, 0),FALSE), 'E2 Allocators'!$B$15:$W$361, MATCH(AF$17, 'E2 Allocators'!$B$15:$W$15, 0),FALSE)), 0, VLOOKUP(VLOOKUP($A608, 'E4 TB Allocation Details'!$A$18:$L$205, MATCH("Customer ID", 'E4 TB Allocation Details'!$A$18:$L$18, 0),FALSE), 'E2 Allocators'!$B$15:$W$361, MATCH(AF$17, 'E2 Allocators'!$B$15:$W$15, 0),FALSE))</f>
        <v>0</v>
      </c>
      <c r="AG608" s="1335">
        <f ca="1">IF(ISERROR(VLOOKUP(VLOOKUP($A608, 'E4 TB Allocation Details'!$A$18:$L$205, MATCH("Customer ID", 'E4 TB Allocation Details'!$A$18:$L$18, 0),FALSE), 'E2 Allocators'!$B$15:$W$361, MATCH(AG$17, 'E2 Allocators'!$B$15:$W$15, 0),FALSE)), 0, VLOOKUP(VLOOKUP($A608, 'E4 TB Allocation Details'!$A$18:$L$205, MATCH("Customer ID", 'E4 TB Allocation Details'!$A$18:$L$18, 0),FALSE), 'E2 Allocators'!$B$15:$W$361, MATCH(AG$17, 'E2 Allocators'!$B$15:$W$15, 0),FALSE))</f>
        <v>0</v>
      </c>
      <c r="AH608" s="1335">
        <f ca="1">IF(ISERROR(VLOOKUP(VLOOKUP($A608, 'E4 TB Allocation Details'!$A$18:$L$205, MATCH("Customer ID", 'E4 TB Allocation Details'!$A$18:$L$18, 0),FALSE), 'E2 Allocators'!$B$15:$W$361, MATCH(AH$17, 'E2 Allocators'!$B$15:$W$15, 0),FALSE)), 0, VLOOKUP(VLOOKUP($A608, 'E4 TB Allocation Details'!$A$18:$L$205, MATCH("Customer ID", 'E4 TB Allocation Details'!$A$18:$L$18, 0),FALSE), 'E2 Allocators'!$B$15:$W$361, MATCH(AH$17, 'E2 Allocators'!$B$15:$W$15, 0),FALSE))</f>
        <v>0</v>
      </c>
      <c r="AI608" s="1335">
        <f ca="1">IF(ISERROR(VLOOKUP(VLOOKUP($A608, 'E4 TB Allocation Details'!$A$18:$L$205, MATCH("Customer ID", 'E4 TB Allocation Details'!$A$18:$L$18, 0),FALSE), 'E2 Allocators'!$B$15:$W$361, MATCH(AI$17, 'E2 Allocators'!$B$15:$W$15, 0),FALSE)), 0, VLOOKUP(VLOOKUP($A608, 'E4 TB Allocation Details'!$A$18:$L$205, MATCH("Customer ID", 'E4 TB Allocation Details'!$A$18:$L$18, 0),FALSE), 'E2 Allocators'!$B$15:$W$361, MATCH(AI$17, 'E2 Allocators'!$B$15:$W$15, 0),FALSE))</f>
        <v>0</v>
      </c>
      <c r="AJ608" s="1335">
        <f ca="1">IF(ISERROR(VLOOKUP(VLOOKUP($A608, 'E4 TB Allocation Details'!$A$18:$L$205, MATCH("Customer ID", 'E4 TB Allocation Details'!$A$18:$L$18, 0),FALSE), 'E2 Allocators'!$B$15:$W$361, MATCH(AJ$17, 'E2 Allocators'!$B$15:$W$15, 0),FALSE)), 0, VLOOKUP(VLOOKUP($A608, 'E4 TB Allocation Details'!$A$18:$L$205, MATCH("Customer ID", 'E4 TB Allocation Details'!$A$18:$L$18, 0),FALSE), 'E2 Allocators'!$B$15:$W$361, MATCH(AJ$17, 'E2 Allocators'!$B$15:$W$15, 0),FALSE))</f>
        <v>0</v>
      </c>
      <c r="AK608" s="1335">
        <f ca="1">IF(ISERROR(VLOOKUP(VLOOKUP($A608, 'E4 TB Allocation Details'!$A$18:$L$205, MATCH("Customer ID", 'E4 TB Allocation Details'!$A$18:$L$18, 0),FALSE), 'E2 Allocators'!$B$15:$W$361, MATCH(AK$17, 'E2 Allocators'!$B$15:$W$15, 0),FALSE)), 0, VLOOKUP(VLOOKUP($A608, 'E4 TB Allocation Details'!$A$18:$L$205, MATCH("Customer ID", 'E4 TB Allocation Details'!$A$18:$L$18, 0),FALSE), 'E2 Allocators'!$B$15:$W$361, MATCH(AK$17, 'E2 Allocators'!$B$15:$W$15, 0),FALSE))</f>
        <v>0</v>
      </c>
      <c r="AL608" s="1335">
        <f ca="1">IF(ISERROR(VLOOKUP(VLOOKUP($A608, 'E4 TB Allocation Details'!$A$18:$L$205, MATCH("Customer ID", 'E4 TB Allocation Details'!$A$18:$L$18, 0),FALSE), 'E2 Allocators'!$B$15:$W$361, MATCH(AL$17, 'E2 Allocators'!$B$15:$W$15, 0),FALSE)), 0, VLOOKUP(VLOOKUP($A608, 'E4 TB Allocation Details'!$A$18:$L$205, MATCH("Customer ID", 'E4 TB Allocation Details'!$A$18:$L$18, 0),FALSE), 'E2 Allocators'!$B$15:$W$361, MATCH(AL$17, 'E2 Allocators'!$B$15:$W$15, 0),FALSE))</f>
        <v>0</v>
      </c>
      <c r="AM608" s="1335">
        <f ca="1">IF(ISERROR(VLOOKUP(VLOOKUP($A608, 'E4 TB Allocation Details'!$A$18:$L$205, MATCH("Customer ID", 'E4 TB Allocation Details'!$A$18:$L$18, 0),FALSE), 'E2 Allocators'!$B$15:$W$361, MATCH(AM$17, 'E2 Allocators'!$B$15:$W$15, 0),FALSE)), 0, VLOOKUP(VLOOKUP($A608, 'E4 TB Allocation Details'!$A$18:$L$205, MATCH("Customer ID", 'E4 TB Allocation Details'!$A$18:$L$18, 0),FALSE), 'E2 Allocators'!$B$15:$W$361, MATCH(AM$17, 'E2 Allocators'!$B$15:$W$15, 0),FALSE))</f>
        <v>0</v>
      </c>
      <c r="AN608" s="1335">
        <f ca="1">IF(ISERROR(VLOOKUP(VLOOKUP($A608, 'E4 TB Allocation Details'!$A$18:$L$205, MATCH("Customer ID", 'E4 TB Allocation Details'!$A$18:$L$18, 0),FALSE), 'E2 Allocators'!$B$15:$W$361, MATCH(AN$17, 'E2 Allocators'!$B$15:$W$15, 0),FALSE)), 0, VLOOKUP(VLOOKUP($A608, 'E4 TB Allocation Details'!$A$18:$L$205, MATCH("Customer ID", 'E4 TB Allocation Details'!$A$18:$L$18, 0),FALSE), 'E2 Allocators'!$B$15:$W$361, MATCH(AN$17, 'E2 Allocators'!$B$15:$W$15, 0),FALSE))</f>
        <v>0</v>
      </c>
      <c r="AO608" s="1335">
        <f ca="1">IF(ISERROR(VLOOKUP(VLOOKUP($A608, 'E4 TB Allocation Details'!$A$18:$L$205, MATCH("Customer ID", 'E4 TB Allocation Details'!$A$18:$L$18, 0),FALSE), 'E2 Allocators'!$B$15:$W$361, MATCH(AO$17, 'E2 Allocators'!$B$15:$W$15, 0),FALSE)), 0, VLOOKUP(VLOOKUP($A608, 'E4 TB Allocation Details'!$A$18:$L$205, MATCH("Customer ID", 'E4 TB Allocation Details'!$A$18:$L$18, 0),FALSE), 'E2 Allocators'!$B$15:$W$361, MATCH(AO$17, 'E2 Allocators'!$B$15:$W$15, 0),FALSE))</f>
        <v>0</v>
      </c>
      <c r="AP608" s="1335">
        <f ca="1">IF(ISERROR(VLOOKUP(VLOOKUP($A608, 'E4 TB Allocation Details'!$A$18:$L$205, MATCH("Customer ID", 'E4 TB Allocation Details'!$A$18:$L$18, 0),FALSE), 'E2 Allocators'!$B$15:$W$361, MATCH(AP$17, 'E2 Allocators'!$B$15:$W$15, 0),FALSE)), 0, VLOOKUP(VLOOKUP($A608, 'E4 TB Allocation Details'!$A$18:$L$205, MATCH("Customer ID", 'E4 TB Allocation Details'!$A$18:$L$18, 0),FALSE), 'E2 Allocators'!$B$15:$W$361, MATCH(AP$17, 'E2 Allocators'!$B$15:$W$15, 0),FALSE))</f>
        <v>0</v>
      </c>
      <c r="AQ608" s="1335">
        <f ca="1">IF(ISERROR(VLOOKUP(VLOOKUP($A608, 'E4 TB Allocation Details'!$A$18:$L$205, MATCH("Customer ID", 'E4 TB Allocation Details'!$A$18:$L$18, 0),FALSE), 'E2 Allocators'!$B$15:$W$361, MATCH(AQ$17, 'E2 Allocators'!$B$15:$W$15, 0),FALSE)), 0, VLOOKUP(VLOOKUP($A608, 'E4 TB Allocation Details'!$A$18:$L$205, MATCH("Customer ID", 'E4 TB Allocation Details'!$A$18:$L$18, 0),FALSE), 'E2 Allocators'!$B$15:$W$361, MATCH(AQ$17, 'E2 Allocators'!$B$15:$W$15, 0),FALSE))</f>
        <v>0</v>
      </c>
      <c r="AR608" s="1335">
        <f ca="1">IF(ISERROR(VLOOKUP(VLOOKUP($A608, 'E4 TB Allocation Details'!$A$18:$L$205, MATCH("Customer ID", 'E4 TB Allocation Details'!$A$18:$L$18, 0),FALSE), 'E2 Allocators'!$B$15:$W$361, MATCH(AR$17, 'E2 Allocators'!$B$15:$W$15, 0),FALSE)), 0, VLOOKUP(VLOOKUP($A608, 'E4 TB Allocation Details'!$A$18:$L$205, MATCH("Customer ID", 'E4 TB Allocation Details'!$A$18:$L$18, 0),FALSE), 'E2 Allocators'!$B$15:$W$361, MATCH(AR$17, 'E2 Allocators'!$B$15:$W$15, 0),FALSE))</f>
        <v>0</v>
      </c>
      <c r="AS608" s="1335">
        <f ca="1">IF(ISERROR(VLOOKUP(VLOOKUP($A608, 'E4 TB Allocation Details'!$A$18:$L$205, MATCH("Customer ID", 'E4 TB Allocation Details'!$A$18:$L$18, 0),FALSE), 'E2 Allocators'!$B$15:$W$361, MATCH(AS$17, 'E2 Allocators'!$B$15:$W$15, 0),FALSE)), 0, VLOOKUP(VLOOKUP($A608, 'E4 TB Allocation Details'!$A$18:$L$205, MATCH("Customer ID", 'E4 TB Allocation Details'!$A$18:$L$18, 0),FALSE), 'E2 Allocators'!$B$15:$W$361, MATCH(AS$17, 'E2 Allocators'!$B$15:$W$15, 0),FALSE))</f>
        <v>0</v>
      </c>
      <c r="AT608" s="1335">
        <f ca="1">IF(ISERROR(VLOOKUP(VLOOKUP($A608, 'E4 TB Allocation Details'!$A$18:$L$205, MATCH("Customer ID", 'E4 TB Allocation Details'!$A$18:$L$18, 0),FALSE), 'E2 Allocators'!$B$15:$W$361, MATCH(AT$17, 'E2 Allocators'!$B$15:$W$15, 0),FALSE)), 0, VLOOKUP(VLOOKUP($A608, 'E4 TB Allocation Details'!$A$18:$L$205, MATCH("Customer ID", 'E4 TB Allocation Details'!$A$18:$L$18, 0),FALSE), 'E2 Allocators'!$B$15:$W$361, MATCH(AT$17, 'E2 Allocators'!$B$15:$W$15, 0),FALSE))</f>
        <v>0</v>
      </c>
      <c r="AU608" s="1335">
        <f ca="1">IF(ISERROR(VLOOKUP(VLOOKUP($A608, 'E4 TB Allocation Details'!$A$18:$L$205, MATCH("Customer ID", 'E4 TB Allocation Details'!$A$18:$L$18, 0),FALSE), 'E2 Allocators'!$B$15:$W$361, MATCH(AU$17, 'E2 Allocators'!$B$15:$W$15, 0),FALSE)), 0, VLOOKUP(VLOOKUP($A608, 'E4 TB Allocation Details'!$A$18:$L$205, MATCH("Customer ID", 'E4 TB Allocation Details'!$A$18:$L$18, 0),FALSE), 'E2 Allocators'!$B$15:$W$361, MATCH(AU$17, 'E2 Allocators'!$B$15:$W$15, 0),FALSE))</f>
        <v>0</v>
      </c>
      <c r="AV608" s="1340">
        <f t="shared" si="926"/>
        <v>0</v>
      </c>
      <c r="AW608" s="1337"/>
      <c r="AX608" s="1337"/>
      <c r="AY608" s="1337"/>
      <c r="AZ608" s="1337"/>
      <c r="BA608" s="1337"/>
      <c r="BB608" s="1337"/>
      <c r="BC608" s="1337"/>
      <c r="BD608" s="1337"/>
      <c r="BE608" s="1337"/>
      <c r="BF608" s="1337"/>
      <c r="BG608" s="1337"/>
      <c r="BH608" s="1337"/>
      <c r="BI608" s="1337"/>
      <c r="BJ608" s="1337"/>
      <c r="BK608" s="1337"/>
      <c r="BL608" s="1337"/>
      <c r="BM608" s="1337"/>
      <c r="BN608" s="1337"/>
      <c r="BO608" s="1337"/>
      <c r="BP608" s="1337"/>
      <c r="BQ608" s="1338"/>
    </row>
    <row r="609" spans="1:69" s="259" customFormat="1" ht="12.75">
      <c r="A609" s="1339" t="s">
        <v>138</v>
      </c>
      <c r="B609" s="1332" t="s">
        <v>1421</v>
      </c>
      <c r="C609" s="1333">
        <v>1</v>
      </c>
      <c r="D609" s="1334">
        <f t="shared" si="923"/>
        <v>1</v>
      </c>
      <c r="E609" s="1334">
        <f ca="1">VLOOKUP($A609,'E1 Categorization'!$A$35:$E$114,5,FALSE)</f>
        <v>0</v>
      </c>
      <c r="F609" s="1334">
        <f t="shared" si="924"/>
        <v>1</v>
      </c>
      <c r="G609" s="1335">
        <f ca="1">IF(ISERROR(VLOOKUP(VLOOKUP($A609, 'E4 TB Allocation Details'!$A$18:$L$205, MATCH("Demand ID", 'E4 TB Allocation Details'!$A$18:$L$18, 0),FALSE), 'E2 Allocators'!$B$15:$W$361, MATCH(G$17, 'E2 Allocators'!$B$15:$W$15, 0),FALSE)), 0, VLOOKUP(VLOOKUP($A609, 'E4 TB Allocation Details'!$A$18:$L$205, MATCH("Demand ID", 'E4 TB Allocation Details'!$A$18:$L$18, 0),FALSE), 'E2 Allocators'!$B$15:$W$361, MATCH(G$17, 'E2 Allocators'!$B$15:$W$15, 0),FALSE))</f>
        <v>0.34459165112689732</v>
      </c>
      <c r="H609" s="1335">
        <f ca="1">IF(ISERROR(VLOOKUP(VLOOKUP($A609, 'E4 TB Allocation Details'!$A$18:$L$205, MATCH("Demand ID", 'E4 TB Allocation Details'!$A$18:$L$18, 0),FALSE), 'E2 Allocators'!$B$15:$W$361, MATCH(H$17, 'E2 Allocators'!$B$15:$W$15, 0),FALSE)), 0, VLOOKUP(VLOOKUP($A609, 'E4 TB Allocation Details'!$A$18:$L$205, MATCH("Demand ID", 'E4 TB Allocation Details'!$A$18:$L$18, 0),FALSE), 'E2 Allocators'!$B$15:$W$361, MATCH(H$17, 'E2 Allocators'!$B$15:$W$15, 0),FALSE))</f>
        <v>0.18274904496213709</v>
      </c>
      <c r="I609" s="1335">
        <f ca="1">IF(ISERROR(VLOOKUP(VLOOKUP($A609, 'E4 TB Allocation Details'!$A$18:$L$205, MATCH("Demand ID", 'E4 TB Allocation Details'!$A$18:$L$18, 0),FALSE), 'E2 Allocators'!$B$15:$W$361, MATCH(I$17, 'E2 Allocators'!$B$15:$W$15, 0),FALSE)), 0, VLOOKUP(VLOOKUP($A609, 'E4 TB Allocation Details'!$A$18:$L$205, MATCH("Demand ID", 'E4 TB Allocation Details'!$A$18:$L$18, 0),FALSE), 'E2 Allocators'!$B$15:$W$361, MATCH(I$17, 'E2 Allocators'!$B$15:$W$15, 0),FALSE))</f>
        <v>0.46704948503245464</v>
      </c>
      <c r="J609" s="1335">
        <f ca="1">IF(ISERROR(VLOOKUP(VLOOKUP($A609, 'E4 TB Allocation Details'!$A$18:$L$205, MATCH("Demand ID", 'E4 TB Allocation Details'!$A$18:$L$18, 0),FALSE), 'E2 Allocators'!$B$15:$W$361, MATCH(J$17, 'E2 Allocators'!$B$15:$W$15, 0),FALSE)), 0, VLOOKUP(VLOOKUP($A609, 'E4 TB Allocation Details'!$A$18:$L$205, MATCH("Demand ID", 'E4 TB Allocation Details'!$A$18:$L$18, 0),FALSE), 'E2 Allocators'!$B$15:$W$361, MATCH(J$17, 'E2 Allocators'!$B$15:$W$15, 0),FALSE))</f>
        <v>0</v>
      </c>
      <c r="K609" s="1335">
        <f ca="1">IF(ISERROR(VLOOKUP(VLOOKUP($A609, 'E4 TB Allocation Details'!$A$18:$L$205, MATCH("Demand ID", 'E4 TB Allocation Details'!$A$18:$L$18, 0),FALSE), 'E2 Allocators'!$B$15:$W$361, MATCH(K$17, 'E2 Allocators'!$B$15:$W$15, 0),FALSE)), 0, VLOOKUP(VLOOKUP($A609, 'E4 TB Allocation Details'!$A$18:$L$205, MATCH("Demand ID", 'E4 TB Allocation Details'!$A$18:$L$18, 0),FALSE), 'E2 Allocators'!$B$15:$W$361, MATCH(K$17, 'E2 Allocators'!$B$15:$W$15, 0),FALSE))</f>
        <v>0</v>
      </c>
      <c r="L609" s="1335">
        <f ca="1">IF(ISERROR(VLOOKUP(VLOOKUP($A609, 'E4 TB Allocation Details'!$A$18:$L$205, MATCH("Demand ID", 'E4 TB Allocation Details'!$A$18:$L$18, 0),FALSE), 'E2 Allocators'!$B$15:$W$361, MATCH(L$17, 'E2 Allocators'!$B$15:$W$15, 0),FALSE)), 0, VLOOKUP(VLOOKUP($A609, 'E4 TB Allocation Details'!$A$18:$L$205, MATCH("Demand ID", 'E4 TB Allocation Details'!$A$18:$L$18, 0),FALSE), 'E2 Allocators'!$B$15:$W$361, MATCH(L$17, 'E2 Allocators'!$B$15:$W$15, 0),FALSE))</f>
        <v>0</v>
      </c>
      <c r="M609" s="1335">
        <f ca="1">IF(ISERROR(VLOOKUP(VLOOKUP($A609, 'E4 TB Allocation Details'!$A$18:$L$205, MATCH("Demand ID", 'E4 TB Allocation Details'!$A$18:$L$18, 0),FALSE), 'E2 Allocators'!$B$15:$W$361, MATCH(M$17, 'E2 Allocators'!$B$15:$W$15, 0),FALSE)), 0, VLOOKUP(VLOOKUP($A609, 'E4 TB Allocation Details'!$A$18:$L$205, MATCH("Demand ID", 'E4 TB Allocation Details'!$A$18:$L$18, 0),FALSE), 'E2 Allocators'!$B$15:$W$361, MATCH(M$17, 'E2 Allocators'!$B$15:$W$15, 0),FALSE))</f>
        <v>3.2240916758215737E-3</v>
      </c>
      <c r="N609" s="1335">
        <f ca="1">IF(ISERROR(VLOOKUP(VLOOKUP($A609, 'E4 TB Allocation Details'!$A$18:$L$205, MATCH("Demand ID", 'E4 TB Allocation Details'!$A$18:$L$18, 0),FALSE), 'E2 Allocators'!$B$15:$W$361, MATCH(N$17, 'E2 Allocators'!$B$15:$W$15, 0),FALSE)), 0, VLOOKUP(VLOOKUP($A609, 'E4 TB Allocation Details'!$A$18:$L$205, MATCH("Demand ID", 'E4 TB Allocation Details'!$A$18:$L$18, 0),FALSE), 'E2 Allocators'!$B$15:$W$361, MATCH(N$17, 'E2 Allocators'!$B$15:$W$15, 0),FALSE))</f>
        <v>4.0973454945025334E-4</v>
      </c>
      <c r="O609" s="1335">
        <f ca="1">IF(ISERROR(VLOOKUP(VLOOKUP($A609, 'E4 TB Allocation Details'!$A$18:$L$205, MATCH("Demand ID", 'E4 TB Allocation Details'!$A$18:$L$18, 0),FALSE), 'E2 Allocators'!$B$15:$W$361, MATCH(O$17, 'E2 Allocators'!$B$15:$W$15, 0),FALSE)), 0, VLOOKUP(VLOOKUP($A609, 'E4 TB Allocation Details'!$A$18:$L$205, MATCH("Demand ID", 'E4 TB Allocation Details'!$A$18:$L$18, 0),FALSE), 'E2 Allocators'!$B$15:$W$361, MATCH(O$17, 'E2 Allocators'!$B$15:$W$15, 0),FALSE))</f>
        <v>1.9759926532391093E-3</v>
      </c>
      <c r="P609" s="1335">
        <f ca="1">IF(ISERROR(VLOOKUP(VLOOKUP($A609, 'E4 TB Allocation Details'!$A$18:$L$205, MATCH("Demand ID", 'E4 TB Allocation Details'!$A$18:$L$18, 0),FALSE), 'E2 Allocators'!$B$15:$W$361, MATCH(P$17, 'E2 Allocators'!$B$15:$W$15, 0),FALSE)), 0, VLOOKUP(VLOOKUP($A609, 'E4 TB Allocation Details'!$A$18:$L$205, MATCH("Demand ID", 'E4 TB Allocation Details'!$A$18:$L$18, 0),FALSE), 'E2 Allocators'!$B$15:$W$361, MATCH(P$17, 'E2 Allocators'!$B$15:$W$15, 0),FALSE))</f>
        <v>0</v>
      </c>
      <c r="Q609" s="1335">
        <f ca="1">IF(ISERROR(VLOOKUP(VLOOKUP($A609, 'E4 TB Allocation Details'!$A$18:$L$205, MATCH("Demand ID", 'E4 TB Allocation Details'!$A$18:$L$18, 0),FALSE), 'E2 Allocators'!$B$15:$W$361, MATCH(Q$17, 'E2 Allocators'!$B$15:$W$15, 0),FALSE)), 0, VLOOKUP(VLOOKUP($A609, 'E4 TB Allocation Details'!$A$18:$L$205, MATCH("Demand ID", 'E4 TB Allocation Details'!$A$18:$L$18, 0),FALSE), 'E2 Allocators'!$B$15:$W$361, MATCH(Q$17, 'E2 Allocators'!$B$15:$W$15, 0),FALSE))</f>
        <v>0</v>
      </c>
      <c r="R609" s="1335">
        <f ca="1">IF(ISERROR(VLOOKUP(VLOOKUP($A609, 'E4 TB Allocation Details'!$A$18:$L$205, MATCH("Demand ID", 'E4 TB Allocation Details'!$A$18:$L$18, 0),FALSE), 'E2 Allocators'!$B$15:$W$361, MATCH(R$17, 'E2 Allocators'!$B$15:$W$15, 0),FALSE)), 0, VLOOKUP(VLOOKUP($A609, 'E4 TB Allocation Details'!$A$18:$L$205, MATCH("Demand ID", 'E4 TB Allocation Details'!$A$18:$L$18, 0),FALSE), 'E2 Allocators'!$B$15:$W$361, MATCH(R$17, 'E2 Allocators'!$B$15:$W$15, 0),FALSE))</f>
        <v>0</v>
      </c>
      <c r="S609" s="1335">
        <f ca="1">IF(ISERROR(VLOOKUP(VLOOKUP($A609, 'E4 TB Allocation Details'!$A$18:$L$205, MATCH("Demand ID", 'E4 TB Allocation Details'!$A$18:$L$18, 0),FALSE), 'E2 Allocators'!$B$15:$W$361, MATCH(S$17, 'E2 Allocators'!$B$15:$W$15, 0),FALSE)), 0, VLOOKUP(VLOOKUP($A609, 'E4 TB Allocation Details'!$A$18:$L$205, MATCH("Demand ID", 'E4 TB Allocation Details'!$A$18:$L$18, 0),FALSE), 'E2 Allocators'!$B$15:$W$361, MATCH(S$17, 'E2 Allocators'!$B$15:$W$15, 0),FALSE))</f>
        <v>0</v>
      </c>
      <c r="T609" s="1335">
        <f ca="1">IF(ISERROR(VLOOKUP(VLOOKUP($A609, 'E4 TB Allocation Details'!$A$18:$L$205, MATCH("Demand ID", 'E4 TB Allocation Details'!$A$18:$L$18, 0),FALSE), 'E2 Allocators'!$B$15:$W$361, MATCH(T$17, 'E2 Allocators'!$B$15:$W$15, 0),FALSE)), 0, VLOOKUP(VLOOKUP($A609, 'E4 TB Allocation Details'!$A$18:$L$205, MATCH("Demand ID", 'E4 TB Allocation Details'!$A$18:$L$18, 0),FALSE), 'E2 Allocators'!$B$15:$W$361, MATCH(T$17, 'E2 Allocators'!$B$15:$W$15, 0),FALSE))</f>
        <v>0</v>
      </c>
      <c r="U609" s="1335">
        <f ca="1">IF(ISERROR(VLOOKUP(VLOOKUP($A609, 'E4 TB Allocation Details'!$A$18:$L$205, MATCH("Demand ID", 'E4 TB Allocation Details'!$A$18:$L$18, 0),FALSE), 'E2 Allocators'!$B$15:$W$361, MATCH(U$17, 'E2 Allocators'!$B$15:$W$15, 0),FALSE)), 0, VLOOKUP(VLOOKUP($A609, 'E4 TB Allocation Details'!$A$18:$L$205, MATCH("Demand ID", 'E4 TB Allocation Details'!$A$18:$L$18, 0),FALSE), 'E2 Allocators'!$B$15:$W$361, MATCH(U$17, 'E2 Allocators'!$B$15:$W$15, 0),FALSE))</f>
        <v>0</v>
      </c>
      <c r="V609" s="1335">
        <f ca="1">IF(ISERROR(VLOOKUP(VLOOKUP($A609, 'E4 TB Allocation Details'!$A$18:$L$205, MATCH("Demand ID", 'E4 TB Allocation Details'!$A$18:$L$18, 0),FALSE), 'E2 Allocators'!$B$15:$W$361, MATCH(V$17, 'E2 Allocators'!$B$15:$W$15, 0),FALSE)), 0, VLOOKUP(VLOOKUP($A609, 'E4 TB Allocation Details'!$A$18:$L$205, MATCH("Demand ID", 'E4 TB Allocation Details'!$A$18:$L$18, 0),FALSE), 'E2 Allocators'!$B$15:$W$361, MATCH(V$17, 'E2 Allocators'!$B$15:$W$15, 0),FALSE))</f>
        <v>0</v>
      </c>
      <c r="W609" s="1335">
        <f ca="1">IF(ISERROR(VLOOKUP(VLOOKUP($A609, 'E4 TB Allocation Details'!$A$18:$L$205, MATCH("Demand ID", 'E4 TB Allocation Details'!$A$18:$L$18, 0),FALSE), 'E2 Allocators'!$B$15:$W$361, MATCH(W$17, 'E2 Allocators'!$B$15:$W$15, 0),FALSE)), 0, VLOOKUP(VLOOKUP($A609, 'E4 TB Allocation Details'!$A$18:$L$205, MATCH("Demand ID", 'E4 TB Allocation Details'!$A$18:$L$18, 0),FALSE), 'E2 Allocators'!$B$15:$W$361, MATCH(W$17, 'E2 Allocators'!$B$15:$W$15, 0),FALSE))</f>
        <v>0</v>
      </c>
      <c r="X609" s="1335">
        <f ca="1">IF(ISERROR(VLOOKUP(VLOOKUP($A609, 'E4 TB Allocation Details'!$A$18:$L$205, MATCH("Demand ID", 'E4 TB Allocation Details'!$A$18:$L$18, 0),FALSE), 'E2 Allocators'!$B$15:$W$361, MATCH(X$17, 'E2 Allocators'!$B$15:$W$15, 0),FALSE)), 0, VLOOKUP(VLOOKUP($A609, 'E4 TB Allocation Details'!$A$18:$L$205, MATCH("Demand ID", 'E4 TB Allocation Details'!$A$18:$L$18, 0),FALSE), 'E2 Allocators'!$B$15:$W$361, MATCH(X$17, 'E2 Allocators'!$B$15:$W$15, 0),FALSE))</f>
        <v>0</v>
      </c>
      <c r="Y609" s="1335">
        <f ca="1">IF(ISERROR(VLOOKUP(VLOOKUP($A609, 'E4 TB Allocation Details'!$A$18:$L$205, MATCH("Demand ID", 'E4 TB Allocation Details'!$A$18:$L$18, 0),FALSE), 'E2 Allocators'!$B$15:$W$361, MATCH(Y$17, 'E2 Allocators'!$B$15:$W$15, 0),FALSE)), 0, VLOOKUP(VLOOKUP($A609, 'E4 TB Allocation Details'!$A$18:$L$205, MATCH("Demand ID", 'E4 TB Allocation Details'!$A$18:$L$18, 0),FALSE), 'E2 Allocators'!$B$15:$W$361, MATCH(Y$17, 'E2 Allocators'!$B$15:$W$15, 0),FALSE))</f>
        <v>0</v>
      </c>
      <c r="Z609" s="1335">
        <f ca="1">IF(ISERROR(VLOOKUP(VLOOKUP($A609, 'E4 TB Allocation Details'!$A$18:$L$205, MATCH("Demand ID", 'E4 TB Allocation Details'!$A$18:$L$18, 0),FALSE), 'E2 Allocators'!$B$15:$W$361, MATCH(Z$17, 'E2 Allocators'!$B$15:$W$15, 0),FALSE)), 0, VLOOKUP(VLOOKUP($A609, 'E4 TB Allocation Details'!$A$18:$L$205, MATCH("Demand ID", 'E4 TB Allocation Details'!$A$18:$L$18, 0),FALSE), 'E2 Allocators'!$B$15:$W$361, MATCH(Z$17, 'E2 Allocators'!$B$15:$W$15, 0),FALSE))</f>
        <v>0</v>
      </c>
      <c r="AA609" s="1340">
        <f t="shared" si="925"/>
        <v>1</v>
      </c>
      <c r="AB609" s="1335">
        <f ca="1">IF(ISERROR(VLOOKUP(VLOOKUP($A609, 'E4 TB Allocation Details'!$A$18:$L$205, MATCH("Customer ID", 'E4 TB Allocation Details'!$A$18:$L$18, 0),FALSE), 'E2 Allocators'!$B$15:$W$361, MATCH(AB$17, 'E2 Allocators'!$B$15:$W$15, 0),FALSE)), 0, VLOOKUP(VLOOKUP($A609, 'E4 TB Allocation Details'!$A$18:$L$205, MATCH("Customer ID", 'E4 TB Allocation Details'!$A$18:$L$18, 0),FALSE), 'E2 Allocators'!$B$15:$W$361, MATCH(AB$17, 'E2 Allocators'!$B$15:$W$15, 0),FALSE))</f>
        <v>0</v>
      </c>
      <c r="AC609" s="1335">
        <f ca="1">IF(ISERROR(VLOOKUP(VLOOKUP($A609, 'E4 TB Allocation Details'!$A$18:$L$205, MATCH("Customer ID", 'E4 TB Allocation Details'!$A$18:$L$18, 0),FALSE), 'E2 Allocators'!$B$15:$W$361, MATCH(AC$17, 'E2 Allocators'!$B$15:$W$15, 0),FALSE)), 0, VLOOKUP(VLOOKUP($A609, 'E4 TB Allocation Details'!$A$18:$L$205, MATCH("Customer ID", 'E4 TB Allocation Details'!$A$18:$L$18, 0),FALSE), 'E2 Allocators'!$B$15:$W$361, MATCH(AC$17, 'E2 Allocators'!$B$15:$W$15, 0),FALSE))</f>
        <v>0</v>
      </c>
      <c r="AD609" s="1335">
        <f ca="1">IF(ISERROR(VLOOKUP(VLOOKUP($A609, 'E4 TB Allocation Details'!$A$18:$L$205, MATCH("Customer ID", 'E4 TB Allocation Details'!$A$18:$L$18, 0),FALSE), 'E2 Allocators'!$B$15:$W$361, MATCH(AD$17, 'E2 Allocators'!$B$15:$W$15, 0),FALSE)), 0, VLOOKUP(VLOOKUP($A609, 'E4 TB Allocation Details'!$A$18:$L$205, MATCH("Customer ID", 'E4 TB Allocation Details'!$A$18:$L$18, 0),FALSE), 'E2 Allocators'!$B$15:$W$361, MATCH(AD$17, 'E2 Allocators'!$B$15:$W$15, 0),FALSE))</f>
        <v>0</v>
      </c>
      <c r="AE609" s="1335">
        <f ca="1">IF(ISERROR(VLOOKUP(VLOOKUP($A609, 'E4 TB Allocation Details'!$A$18:$L$205, MATCH("Customer ID", 'E4 TB Allocation Details'!$A$18:$L$18, 0),FALSE), 'E2 Allocators'!$B$15:$W$361, MATCH(AE$17, 'E2 Allocators'!$B$15:$W$15, 0),FALSE)), 0, VLOOKUP(VLOOKUP($A609, 'E4 TB Allocation Details'!$A$18:$L$205, MATCH("Customer ID", 'E4 TB Allocation Details'!$A$18:$L$18, 0),FALSE), 'E2 Allocators'!$B$15:$W$361, MATCH(AE$17, 'E2 Allocators'!$B$15:$W$15, 0),FALSE))</f>
        <v>0</v>
      </c>
      <c r="AF609" s="1335">
        <f ca="1">IF(ISERROR(VLOOKUP(VLOOKUP($A609, 'E4 TB Allocation Details'!$A$18:$L$205, MATCH("Customer ID", 'E4 TB Allocation Details'!$A$18:$L$18, 0),FALSE), 'E2 Allocators'!$B$15:$W$361, MATCH(AF$17, 'E2 Allocators'!$B$15:$W$15, 0),FALSE)), 0, VLOOKUP(VLOOKUP($A609, 'E4 TB Allocation Details'!$A$18:$L$205, MATCH("Customer ID", 'E4 TB Allocation Details'!$A$18:$L$18, 0),FALSE), 'E2 Allocators'!$B$15:$W$361, MATCH(AF$17, 'E2 Allocators'!$B$15:$W$15, 0),FALSE))</f>
        <v>0</v>
      </c>
      <c r="AG609" s="1335">
        <f ca="1">IF(ISERROR(VLOOKUP(VLOOKUP($A609, 'E4 TB Allocation Details'!$A$18:$L$205, MATCH("Customer ID", 'E4 TB Allocation Details'!$A$18:$L$18, 0),FALSE), 'E2 Allocators'!$B$15:$W$361, MATCH(AG$17, 'E2 Allocators'!$B$15:$W$15, 0),FALSE)), 0, VLOOKUP(VLOOKUP($A609, 'E4 TB Allocation Details'!$A$18:$L$205, MATCH("Customer ID", 'E4 TB Allocation Details'!$A$18:$L$18, 0),FALSE), 'E2 Allocators'!$B$15:$W$361, MATCH(AG$17, 'E2 Allocators'!$B$15:$W$15, 0),FALSE))</f>
        <v>0</v>
      </c>
      <c r="AH609" s="1335">
        <f ca="1">IF(ISERROR(VLOOKUP(VLOOKUP($A609, 'E4 TB Allocation Details'!$A$18:$L$205, MATCH("Customer ID", 'E4 TB Allocation Details'!$A$18:$L$18, 0),FALSE), 'E2 Allocators'!$B$15:$W$361, MATCH(AH$17, 'E2 Allocators'!$B$15:$W$15, 0),FALSE)), 0, VLOOKUP(VLOOKUP($A609, 'E4 TB Allocation Details'!$A$18:$L$205, MATCH("Customer ID", 'E4 TB Allocation Details'!$A$18:$L$18, 0),FALSE), 'E2 Allocators'!$B$15:$W$361, MATCH(AH$17, 'E2 Allocators'!$B$15:$W$15, 0),FALSE))</f>
        <v>0</v>
      </c>
      <c r="AI609" s="1335">
        <f ca="1">IF(ISERROR(VLOOKUP(VLOOKUP($A609, 'E4 TB Allocation Details'!$A$18:$L$205, MATCH("Customer ID", 'E4 TB Allocation Details'!$A$18:$L$18, 0),FALSE), 'E2 Allocators'!$B$15:$W$361, MATCH(AI$17, 'E2 Allocators'!$B$15:$W$15, 0),FALSE)), 0, VLOOKUP(VLOOKUP($A609, 'E4 TB Allocation Details'!$A$18:$L$205, MATCH("Customer ID", 'E4 TB Allocation Details'!$A$18:$L$18, 0),FALSE), 'E2 Allocators'!$B$15:$W$361, MATCH(AI$17, 'E2 Allocators'!$B$15:$W$15, 0),FALSE))</f>
        <v>0</v>
      </c>
      <c r="AJ609" s="1335">
        <f ca="1">IF(ISERROR(VLOOKUP(VLOOKUP($A609, 'E4 TB Allocation Details'!$A$18:$L$205, MATCH("Customer ID", 'E4 TB Allocation Details'!$A$18:$L$18, 0),FALSE), 'E2 Allocators'!$B$15:$W$361, MATCH(AJ$17, 'E2 Allocators'!$B$15:$W$15, 0),FALSE)), 0, VLOOKUP(VLOOKUP($A609, 'E4 TB Allocation Details'!$A$18:$L$205, MATCH("Customer ID", 'E4 TB Allocation Details'!$A$18:$L$18, 0),FALSE), 'E2 Allocators'!$B$15:$W$361, MATCH(AJ$17, 'E2 Allocators'!$B$15:$W$15, 0),FALSE))</f>
        <v>0</v>
      </c>
      <c r="AK609" s="1335">
        <f ca="1">IF(ISERROR(VLOOKUP(VLOOKUP($A609, 'E4 TB Allocation Details'!$A$18:$L$205, MATCH("Customer ID", 'E4 TB Allocation Details'!$A$18:$L$18, 0),FALSE), 'E2 Allocators'!$B$15:$W$361, MATCH(AK$17, 'E2 Allocators'!$B$15:$W$15, 0),FALSE)), 0, VLOOKUP(VLOOKUP($A609, 'E4 TB Allocation Details'!$A$18:$L$205, MATCH("Customer ID", 'E4 TB Allocation Details'!$A$18:$L$18, 0),FALSE), 'E2 Allocators'!$B$15:$W$361, MATCH(AK$17, 'E2 Allocators'!$B$15:$W$15, 0),FALSE))</f>
        <v>0</v>
      </c>
      <c r="AL609" s="1335">
        <f ca="1">IF(ISERROR(VLOOKUP(VLOOKUP($A609, 'E4 TB Allocation Details'!$A$18:$L$205, MATCH("Customer ID", 'E4 TB Allocation Details'!$A$18:$L$18, 0),FALSE), 'E2 Allocators'!$B$15:$W$361, MATCH(AL$17, 'E2 Allocators'!$B$15:$W$15, 0),FALSE)), 0, VLOOKUP(VLOOKUP($A609, 'E4 TB Allocation Details'!$A$18:$L$205, MATCH("Customer ID", 'E4 TB Allocation Details'!$A$18:$L$18, 0),FALSE), 'E2 Allocators'!$B$15:$W$361, MATCH(AL$17, 'E2 Allocators'!$B$15:$W$15, 0),FALSE))</f>
        <v>0</v>
      </c>
      <c r="AM609" s="1335">
        <f ca="1">IF(ISERROR(VLOOKUP(VLOOKUP($A609, 'E4 TB Allocation Details'!$A$18:$L$205, MATCH("Customer ID", 'E4 TB Allocation Details'!$A$18:$L$18, 0),FALSE), 'E2 Allocators'!$B$15:$W$361, MATCH(AM$17, 'E2 Allocators'!$B$15:$W$15, 0),FALSE)), 0, VLOOKUP(VLOOKUP($A609, 'E4 TB Allocation Details'!$A$18:$L$205, MATCH("Customer ID", 'E4 TB Allocation Details'!$A$18:$L$18, 0),FALSE), 'E2 Allocators'!$B$15:$W$361, MATCH(AM$17, 'E2 Allocators'!$B$15:$W$15, 0),FALSE))</f>
        <v>0</v>
      </c>
      <c r="AN609" s="1335">
        <f ca="1">IF(ISERROR(VLOOKUP(VLOOKUP($A609, 'E4 TB Allocation Details'!$A$18:$L$205, MATCH("Customer ID", 'E4 TB Allocation Details'!$A$18:$L$18, 0),FALSE), 'E2 Allocators'!$B$15:$W$361, MATCH(AN$17, 'E2 Allocators'!$B$15:$W$15, 0),FALSE)), 0, VLOOKUP(VLOOKUP($A609, 'E4 TB Allocation Details'!$A$18:$L$205, MATCH("Customer ID", 'E4 TB Allocation Details'!$A$18:$L$18, 0),FALSE), 'E2 Allocators'!$B$15:$W$361, MATCH(AN$17, 'E2 Allocators'!$B$15:$W$15, 0),FALSE))</f>
        <v>0</v>
      </c>
      <c r="AO609" s="1335">
        <f ca="1">IF(ISERROR(VLOOKUP(VLOOKUP($A609, 'E4 TB Allocation Details'!$A$18:$L$205, MATCH("Customer ID", 'E4 TB Allocation Details'!$A$18:$L$18, 0),FALSE), 'E2 Allocators'!$B$15:$W$361, MATCH(AO$17, 'E2 Allocators'!$B$15:$W$15, 0),FALSE)), 0, VLOOKUP(VLOOKUP($A609, 'E4 TB Allocation Details'!$A$18:$L$205, MATCH("Customer ID", 'E4 TB Allocation Details'!$A$18:$L$18, 0),FALSE), 'E2 Allocators'!$B$15:$W$361, MATCH(AO$17, 'E2 Allocators'!$B$15:$W$15, 0),FALSE))</f>
        <v>0</v>
      </c>
      <c r="AP609" s="1335">
        <f ca="1">IF(ISERROR(VLOOKUP(VLOOKUP($A609, 'E4 TB Allocation Details'!$A$18:$L$205, MATCH("Customer ID", 'E4 TB Allocation Details'!$A$18:$L$18, 0),FALSE), 'E2 Allocators'!$B$15:$W$361, MATCH(AP$17, 'E2 Allocators'!$B$15:$W$15, 0),FALSE)), 0, VLOOKUP(VLOOKUP($A609, 'E4 TB Allocation Details'!$A$18:$L$205, MATCH("Customer ID", 'E4 TB Allocation Details'!$A$18:$L$18, 0),FALSE), 'E2 Allocators'!$B$15:$W$361, MATCH(AP$17, 'E2 Allocators'!$B$15:$W$15, 0),FALSE))</f>
        <v>0</v>
      </c>
      <c r="AQ609" s="1335">
        <f ca="1">IF(ISERROR(VLOOKUP(VLOOKUP($A609, 'E4 TB Allocation Details'!$A$18:$L$205, MATCH("Customer ID", 'E4 TB Allocation Details'!$A$18:$L$18, 0),FALSE), 'E2 Allocators'!$B$15:$W$361, MATCH(AQ$17, 'E2 Allocators'!$B$15:$W$15, 0),FALSE)), 0, VLOOKUP(VLOOKUP($A609, 'E4 TB Allocation Details'!$A$18:$L$205, MATCH("Customer ID", 'E4 TB Allocation Details'!$A$18:$L$18, 0),FALSE), 'E2 Allocators'!$B$15:$W$361, MATCH(AQ$17, 'E2 Allocators'!$B$15:$W$15, 0),FALSE))</f>
        <v>0</v>
      </c>
      <c r="AR609" s="1335">
        <f ca="1">IF(ISERROR(VLOOKUP(VLOOKUP($A609, 'E4 TB Allocation Details'!$A$18:$L$205, MATCH("Customer ID", 'E4 TB Allocation Details'!$A$18:$L$18, 0),FALSE), 'E2 Allocators'!$B$15:$W$361, MATCH(AR$17, 'E2 Allocators'!$B$15:$W$15, 0),FALSE)), 0, VLOOKUP(VLOOKUP($A609, 'E4 TB Allocation Details'!$A$18:$L$205, MATCH("Customer ID", 'E4 TB Allocation Details'!$A$18:$L$18, 0),FALSE), 'E2 Allocators'!$B$15:$W$361, MATCH(AR$17, 'E2 Allocators'!$B$15:$W$15, 0),FALSE))</f>
        <v>0</v>
      </c>
      <c r="AS609" s="1335">
        <f ca="1">IF(ISERROR(VLOOKUP(VLOOKUP($A609, 'E4 TB Allocation Details'!$A$18:$L$205, MATCH("Customer ID", 'E4 TB Allocation Details'!$A$18:$L$18, 0),FALSE), 'E2 Allocators'!$B$15:$W$361, MATCH(AS$17, 'E2 Allocators'!$B$15:$W$15, 0),FALSE)), 0, VLOOKUP(VLOOKUP($A609, 'E4 TB Allocation Details'!$A$18:$L$205, MATCH("Customer ID", 'E4 TB Allocation Details'!$A$18:$L$18, 0),FALSE), 'E2 Allocators'!$B$15:$W$361, MATCH(AS$17, 'E2 Allocators'!$B$15:$W$15, 0),FALSE))</f>
        <v>0</v>
      </c>
      <c r="AT609" s="1335">
        <f ca="1">IF(ISERROR(VLOOKUP(VLOOKUP($A609, 'E4 TB Allocation Details'!$A$18:$L$205, MATCH("Customer ID", 'E4 TB Allocation Details'!$A$18:$L$18, 0),FALSE), 'E2 Allocators'!$B$15:$W$361, MATCH(AT$17, 'E2 Allocators'!$B$15:$W$15, 0),FALSE)), 0, VLOOKUP(VLOOKUP($A609, 'E4 TB Allocation Details'!$A$18:$L$205, MATCH("Customer ID", 'E4 TB Allocation Details'!$A$18:$L$18, 0),FALSE), 'E2 Allocators'!$B$15:$W$361, MATCH(AT$17, 'E2 Allocators'!$B$15:$W$15, 0),FALSE))</f>
        <v>0</v>
      </c>
      <c r="AU609" s="1335">
        <f ca="1">IF(ISERROR(VLOOKUP(VLOOKUP($A609, 'E4 TB Allocation Details'!$A$18:$L$205, MATCH("Customer ID", 'E4 TB Allocation Details'!$A$18:$L$18, 0),FALSE), 'E2 Allocators'!$B$15:$W$361, MATCH(AU$17, 'E2 Allocators'!$B$15:$W$15, 0),FALSE)), 0, VLOOKUP(VLOOKUP($A609, 'E4 TB Allocation Details'!$A$18:$L$205, MATCH("Customer ID", 'E4 TB Allocation Details'!$A$18:$L$18, 0),FALSE), 'E2 Allocators'!$B$15:$W$361, MATCH(AU$17, 'E2 Allocators'!$B$15:$W$15, 0),FALSE))</f>
        <v>0</v>
      </c>
      <c r="AV609" s="1340">
        <f t="shared" si="926"/>
        <v>0</v>
      </c>
      <c r="AW609" s="1337"/>
      <c r="AX609" s="1337"/>
      <c r="AY609" s="1337"/>
      <c r="AZ609" s="1337"/>
      <c r="BA609" s="1337"/>
      <c r="BB609" s="1337"/>
      <c r="BC609" s="1337"/>
      <c r="BD609" s="1337"/>
      <c r="BE609" s="1337"/>
      <c r="BF609" s="1337"/>
      <c r="BG609" s="1337"/>
      <c r="BH609" s="1337"/>
      <c r="BI609" s="1337"/>
      <c r="BJ609" s="1337"/>
      <c r="BK609" s="1337"/>
      <c r="BL609" s="1337"/>
      <c r="BM609" s="1337"/>
      <c r="BN609" s="1337"/>
      <c r="BO609" s="1337"/>
      <c r="BP609" s="1337"/>
      <c r="BQ609" s="1338"/>
    </row>
    <row r="610" spans="1:69" s="259" customFormat="1" ht="12.75">
      <c r="A610" s="1339">
        <v>1830</v>
      </c>
      <c r="B610" s="1332" t="s">
        <v>427</v>
      </c>
      <c r="C610" s="1333"/>
      <c r="D610" s="1334"/>
      <c r="E610" s="1334"/>
      <c r="F610" s="1334"/>
      <c r="G610" s="1335">
        <f ca="1">IF(ISERROR(VLOOKUP(VLOOKUP($A610, 'E4 TB Allocation Details'!$A$18:$L$205, MATCH("Demand ID", 'E4 TB Allocation Details'!$A$18:$L$18, 0),FALSE), 'E2 Allocators'!$B$15:$W$361, MATCH(G$17, 'E2 Allocators'!$B$15:$W$15, 0),FALSE)), 0, VLOOKUP(VLOOKUP($A610, 'E4 TB Allocation Details'!$A$18:$L$205, MATCH("Demand ID", 'E4 TB Allocation Details'!$A$18:$L$18, 0),FALSE), 'E2 Allocators'!$B$15:$W$361, MATCH(G$17, 'E2 Allocators'!$B$15:$W$15, 0),FALSE))</f>
        <v>0</v>
      </c>
      <c r="H610" s="1335">
        <f ca="1">IF(ISERROR(VLOOKUP(VLOOKUP($A610, 'E4 TB Allocation Details'!$A$18:$L$205, MATCH("Demand ID", 'E4 TB Allocation Details'!$A$18:$L$18, 0),FALSE), 'E2 Allocators'!$B$15:$W$361, MATCH(H$17, 'E2 Allocators'!$B$15:$W$15, 0),FALSE)), 0, VLOOKUP(VLOOKUP($A610, 'E4 TB Allocation Details'!$A$18:$L$205, MATCH("Demand ID", 'E4 TB Allocation Details'!$A$18:$L$18, 0),FALSE), 'E2 Allocators'!$B$15:$W$361, MATCH(H$17, 'E2 Allocators'!$B$15:$W$15, 0),FALSE))</f>
        <v>0</v>
      </c>
      <c r="I610" s="1335">
        <f ca="1">IF(ISERROR(VLOOKUP(VLOOKUP($A610, 'E4 TB Allocation Details'!$A$18:$L$205, MATCH("Demand ID", 'E4 TB Allocation Details'!$A$18:$L$18, 0),FALSE), 'E2 Allocators'!$B$15:$W$361, MATCH(I$17, 'E2 Allocators'!$B$15:$W$15, 0),FALSE)), 0, VLOOKUP(VLOOKUP($A610, 'E4 TB Allocation Details'!$A$18:$L$205, MATCH("Demand ID", 'E4 TB Allocation Details'!$A$18:$L$18, 0),FALSE), 'E2 Allocators'!$B$15:$W$361, MATCH(I$17, 'E2 Allocators'!$B$15:$W$15, 0),FALSE))</f>
        <v>0</v>
      </c>
      <c r="J610" s="1335">
        <f ca="1">IF(ISERROR(VLOOKUP(VLOOKUP($A610, 'E4 TB Allocation Details'!$A$18:$L$205, MATCH("Demand ID", 'E4 TB Allocation Details'!$A$18:$L$18, 0),FALSE), 'E2 Allocators'!$B$15:$W$361, MATCH(J$17, 'E2 Allocators'!$B$15:$W$15, 0),FALSE)), 0, VLOOKUP(VLOOKUP($A610, 'E4 TB Allocation Details'!$A$18:$L$205, MATCH("Demand ID", 'E4 TB Allocation Details'!$A$18:$L$18, 0),FALSE), 'E2 Allocators'!$B$15:$W$361, MATCH(J$17, 'E2 Allocators'!$B$15:$W$15, 0),FALSE))</f>
        <v>0</v>
      </c>
      <c r="K610" s="1335">
        <f ca="1">IF(ISERROR(VLOOKUP(VLOOKUP($A610, 'E4 TB Allocation Details'!$A$18:$L$205, MATCH("Demand ID", 'E4 TB Allocation Details'!$A$18:$L$18, 0),FALSE), 'E2 Allocators'!$B$15:$W$361, MATCH(K$17, 'E2 Allocators'!$B$15:$W$15, 0),FALSE)), 0, VLOOKUP(VLOOKUP($A610, 'E4 TB Allocation Details'!$A$18:$L$205, MATCH("Demand ID", 'E4 TB Allocation Details'!$A$18:$L$18, 0),FALSE), 'E2 Allocators'!$B$15:$W$361, MATCH(K$17, 'E2 Allocators'!$B$15:$W$15, 0),FALSE))</f>
        <v>0</v>
      </c>
      <c r="L610" s="1335">
        <f ca="1">IF(ISERROR(VLOOKUP(VLOOKUP($A610, 'E4 TB Allocation Details'!$A$18:$L$205, MATCH("Demand ID", 'E4 TB Allocation Details'!$A$18:$L$18, 0),FALSE), 'E2 Allocators'!$B$15:$W$361, MATCH(L$17, 'E2 Allocators'!$B$15:$W$15, 0),FALSE)), 0, VLOOKUP(VLOOKUP($A610, 'E4 TB Allocation Details'!$A$18:$L$205, MATCH("Demand ID", 'E4 TB Allocation Details'!$A$18:$L$18, 0),FALSE), 'E2 Allocators'!$B$15:$W$361, MATCH(L$17, 'E2 Allocators'!$B$15:$W$15, 0),FALSE))</f>
        <v>0</v>
      </c>
      <c r="M610" s="1335">
        <f ca="1">IF(ISERROR(VLOOKUP(VLOOKUP($A610, 'E4 TB Allocation Details'!$A$18:$L$205, MATCH("Demand ID", 'E4 TB Allocation Details'!$A$18:$L$18, 0),FALSE), 'E2 Allocators'!$B$15:$W$361, MATCH(M$17, 'E2 Allocators'!$B$15:$W$15, 0),FALSE)), 0, VLOOKUP(VLOOKUP($A610, 'E4 TB Allocation Details'!$A$18:$L$205, MATCH("Demand ID", 'E4 TB Allocation Details'!$A$18:$L$18, 0),FALSE), 'E2 Allocators'!$B$15:$W$361, MATCH(M$17, 'E2 Allocators'!$B$15:$W$15, 0),FALSE))</f>
        <v>0</v>
      </c>
      <c r="N610" s="1335">
        <f ca="1">IF(ISERROR(VLOOKUP(VLOOKUP($A610, 'E4 TB Allocation Details'!$A$18:$L$205, MATCH("Demand ID", 'E4 TB Allocation Details'!$A$18:$L$18, 0),FALSE), 'E2 Allocators'!$B$15:$W$361, MATCH(N$17, 'E2 Allocators'!$B$15:$W$15, 0),FALSE)), 0, VLOOKUP(VLOOKUP($A610, 'E4 TB Allocation Details'!$A$18:$L$205, MATCH("Demand ID", 'E4 TB Allocation Details'!$A$18:$L$18, 0),FALSE), 'E2 Allocators'!$B$15:$W$361, MATCH(N$17, 'E2 Allocators'!$B$15:$W$15, 0),FALSE))</f>
        <v>0</v>
      </c>
      <c r="O610" s="1335">
        <f ca="1">IF(ISERROR(VLOOKUP(VLOOKUP($A610, 'E4 TB Allocation Details'!$A$18:$L$205, MATCH("Demand ID", 'E4 TB Allocation Details'!$A$18:$L$18, 0),FALSE), 'E2 Allocators'!$B$15:$W$361, MATCH(O$17, 'E2 Allocators'!$B$15:$W$15, 0),FALSE)), 0, VLOOKUP(VLOOKUP($A610, 'E4 TB Allocation Details'!$A$18:$L$205, MATCH("Demand ID", 'E4 TB Allocation Details'!$A$18:$L$18, 0),FALSE), 'E2 Allocators'!$B$15:$W$361, MATCH(O$17, 'E2 Allocators'!$B$15:$W$15, 0),FALSE))</f>
        <v>0</v>
      </c>
      <c r="P610" s="1335">
        <f ca="1">IF(ISERROR(VLOOKUP(VLOOKUP($A610, 'E4 TB Allocation Details'!$A$18:$L$205, MATCH("Demand ID", 'E4 TB Allocation Details'!$A$18:$L$18, 0),FALSE), 'E2 Allocators'!$B$15:$W$361, MATCH(P$17, 'E2 Allocators'!$B$15:$W$15, 0),FALSE)), 0, VLOOKUP(VLOOKUP($A610, 'E4 TB Allocation Details'!$A$18:$L$205, MATCH("Demand ID", 'E4 TB Allocation Details'!$A$18:$L$18, 0),FALSE), 'E2 Allocators'!$B$15:$W$361, MATCH(P$17, 'E2 Allocators'!$B$15:$W$15, 0),FALSE))</f>
        <v>0</v>
      </c>
      <c r="Q610" s="1335">
        <f ca="1">IF(ISERROR(VLOOKUP(VLOOKUP($A610, 'E4 TB Allocation Details'!$A$18:$L$205, MATCH("Demand ID", 'E4 TB Allocation Details'!$A$18:$L$18, 0),FALSE), 'E2 Allocators'!$B$15:$W$361, MATCH(Q$17, 'E2 Allocators'!$B$15:$W$15, 0),FALSE)), 0, VLOOKUP(VLOOKUP($A610, 'E4 TB Allocation Details'!$A$18:$L$205, MATCH("Demand ID", 'E4 TB Allocation Details'!$A$18:$L$18, 0),FALSE), 'E2 Allocators'!$B$15:$W$361, MATCH(Q$17, 'E2 Allocators'!$B$15:$W$15, 0),FALSE))</f>
        <v>0</v>
      </c>
      <c r="R610" s="1335">
        <f ca="1">IF(ISERROR(VLOOKUP(VLOOKUP($A610, 'E4 TB Allocation Details'!$A$18:$L$205, MATCH("Demand ID", 'E4 TB Allocation Details'!$A$18:$L$18, 0),FALSE), 'E2 Allocators'!$B$15:$W$361, MATCH(R$17, 'E2 Allocators'!$B$15:$W$15, 0),FALSE)), 0, VLOOKUP(VLOOKUP($A610, 'E4 TB Allocation Details'!$A$18:$L$205, MATCH("Demand ID", 'E4 TB Allocation Details'!$A$18:$L$18, 0),FALSE), 'E2 Allocators'!$B$15:$W$361, MATCH(R$17, 'E2 Allocators'!$B$15:$W$15, 0),FALSE))</f>
        <v>0</v>
      </c>
      <c r="S610" s="1335">
        <f ca="1">IF(ISERROR(VLOOKUP(VLOOKUP($A610, 'E4 TB Allocation Details'!$A$18:$L$205, MATCH("Demand ID", 'E4 TB Allocation Details'!$A$18:$L$18, 0),FALSE), 'E2 Allocators'!$B$15:$W$361, MATCH(S$17, 'E2 Allocators'!$B$15:$W$15, 0),FALSE)), 0, VLOOKUP(VLOOKUP($A610, 'E4 TB Allocation Details'!$A$18:$L$205, MATCH("Demand ID", 'E4 TB Allocation Details'!$A$18:$L$18, 0),FALSE), 'E2 Allocators'!$B$15:$W$361, MATCH(S$17, 'E2 Allocators'!$B$15:$W$15, 0),FALSE))</f>
        <v>0</v>
      </c>
      <c r="T610" s="1335">
        <f ca="1">IF(ISERROR(VLOOKUP(VLOOKUP($A610, 'E4 TB Allocation Details'!$A$18:$L$205, MATCH("Demand ID", 'E4 TB Allocation Details'!$A$18:$L$18, 0),FALSE), 'E2 Allocators'!$B$15:$W$361, MATCH(T$17, 'E2 Allocators'!$B$15:$W$15, 0),FALSE)), 0, VLOOKUP(VLOOKUP($A610, 'E4 TB Allocation Details'!$A$18:$L$205, MATCH("Demand ID", 'E4 TB Allocation Details'!$A$18:$L$18, 0),FALSE), 'E2 Allocators'!$B$15:$W$361, MATCH(T$17, 'E2 Allocators'!$B$15:$W$15, 0),FALSE))</f>
        <v>0</v>
      </c>
      <c r="U610" s="1335">
        <f ca="1">IF(ISERROR(VLOOKUP(VLOOKUP($A610, 'E4 TB Allocation Details'!$A$18:$L$205, MATCH("Demand ID", 'E4 TB Allocation Details'!$A$18:$L$18, 0),FALSE), 'E2 Allocators'!$B$15:$W$361, MATCH(U$17, 'E2 Allocators'!$B$15:$W$15, 0),FALSE)), 0, VLOOKUP(VLOOKUP($A610, 'E4 TB Allocation Details'!$A$18:$L$205, MATCH("Demand ID", 'E4 TB Allocation Details'!$A$18:$L$18, 0),FALSE), 'E2 Allocators'!$B$15:$W$361, MATCH(U$17, 'E2 Allocators'!$B$15:$W$15, 0),FALSE))</f>
        <v>0</v>
      </c>
      <c r="V610" s="1335">
        <f ca="1">IF(ISERROR(VLOOKUP(VLOOKUP($A610, 'E4 TB Allocation Details'!$A$18:$L$205, MATCH("Demand ID", 'E4 TB Allocation Details'!$A$18:$L$18, 0),FALSE), 'E2 Allocators'!$B$15:$W$361, MATCH(V$17, 'E2 Allocators'!$B$15:$W$15, 0),FALSE)), 0, VLOOKUP(VLOOKUP($A610, 'E4 TB Allocation Details'!$A$18:$L$205, MATCH("Demand ID", 'E4 TB Allocation Details'!$A$18:$L$18, 0),FALSE), 'E2 Allocators'!$B$15:$W$361, MATCH(V$17, 'E2 Allocators'!$B$15:$W$15, 0),FALSE))</f>
        <v>0</v>
      </c>
      <c r="W610" s="1335">
        <f ca="1">IF(ISERROR(VLOOKUP(VLOOKUP($A610, 'E4 TB Allocation Details'!$A$18:$L$205, MATCH("Demand ID", 'E4 TB Allocation Details'!$A$18:$L$18, 0),FALSE), 'E2 Allocators'!$B$15:$W$361, MATCH(W$17, 'E2 Allocators'!$B$15:$W$15, 0),FALSE)), 0, VLOOKUP(VLOOKUP($A610, 'E4 TB Allocation Details'!$A$18:$L$205, MATCH("Demand ID", 'E4 TB Allocation Details'!$A$18:$L$18, 0),FALSE), 'E2 Allocators'!$B$15:$W$361, MATCH(W$17, 'E2 Allocators'!$B$15:$W$15, 0),FALSE))</f>
        <v>0</v>
      </c>
      <c r="X610" s="1335">
        <f ca="1">IF(ISERROR(VLOOKUP(VLOOKUP($A610, 'E4 TB Allocation Details'!$A$18:$L$205, MATCH("Demand ID", 'E4 TB Allocation Details'!$A$18:$L$18, 0),FALSE), 'E2 Allocators'!$B$15:$W$361, MATCH(X$17, 'E2 Allocators'!$B$15:$W$15, 0),FALSE)), 0, VLOOKUP(VLOOKUP($A610, 'E4 TB Allocation Details'!$A$18:$L$205, MATCH("Demand ID", 'E4 TB Allocation Details'!$A$18:$L$18, 0),FALSE), 'E2 Allocators'!$B$15:$W$361, MATCH(X$17, 'E2 Allocators'!$B$15:$W$15, 0),FALSE))</f>
        <v>0</v>
      </c>
      <c r="Y610" s="1335">
        <f ca="1">IF(ISERROR(VLOOKUP(VLOOKUP($A610, 'E4 TB Allocation Details'!$A$18:$L$205, MATCH("Demand ID", 'E4 TB Allocation Details'!$A$18:$L$18, 0),FALSE), 'E2 Allocators'!$B$15:$W$361, MATCH(Y$17, 'E2 Allocators'!$B$15:$W$15, 0),FALSE)), 0, VLOOKUP(VLOOKUP($A610, 'E4 TB Allocation Details'!$A$18:$L$205, MATCH("Demand ID", 'E4 TB Allocation Details'!$A$18:$L$18, 0),FALSE), 'E2 Allocators'!$B$15:$W$361, MATCH(Y$17, 'E2 Allocators'!$B$15:$W$15, 0),FALSE))</f>
        <v>0</v>
      </c>
      <c r="Z610" s="1335">
        <f ca="1">IF(ISERROR(VLOOKUP(VLOOKUP($A610, 'E4 TB Allocation Details'!$A$18:$L$205, MATCH("Demand ID", 'E4 TB Allocation Details'!$A$18:$L$18, 0),FALSE), 'E2 Allocators'!$B$15:$W$361, MATCH(Z$17, 'E2 Allocators'!$B$15:$W$15, 0),FALSE)), 0, VLOOKUP(VLOOKUP($A610, 'E4 TB Allocation Details'!$A$18:$L$205, MATCH("Demand ID", 'E4 TB Allocation Details'!$A$18:$L$18, 0),FALSE), 'E2 Allocators'!$B$15:$W$361, MATCH(Z$17, 'E2 Allocators'!$B$15:$W$15, 0),FALSE))</f>
        <v>0</v>
      </c>
      <c r="AA610" s="1340">
        <f t="shared" si="925"/>
        <v>0</v>
      </c>
      <c r="AB610" s="1335">
        <f ca="1">IF(ISERROR(VLOOKUP(VLOOKUP($A610, 'E4 TB Allocation Details'!$A$18:$L$205, MATCH("Customer ID", 'E4 TB Allocation Details'!$A$18:$L$18, 0),FALSE), 'E2 Allocators'!$B$15:$W$361, MATCH(AB$17, 'E2 Allocators'!$B$15:$W$15, 0),FALSE)), 0, VLOOKUP(VLOOKUP($A610, 'E4 TB Allocation Details'!$A$18:$L$205, MATCH("Customer ID", 'E4 TB Allocation Details'!$A$18:$L$18, 0),FALSE), 'E2 Allocators'!$B$15:$W$361, MATCH(AB$17, 'E2 Allocators'!$B$15:$W$15, 0),FALSE))</f>
        <v>0</v>
      </c>
      <c r="AC610" s="1335">
        <f ca="1">IF(ISERROR(VLOOKUP(VLOOKUP($A610, 'E4 TB Allocation Details'!$A$18:$L$205, MATCH("Customer ID", 'E4 TB Allocation Details'!$A$18:$L$18, 0),FALSE), 'E2 Allocators'!$B$15:$W$361, MATCH(AC$17, 'E2 Allocators'!$B$15:$W$15, 0),FALSE)), 0, VLOOKUP(VLOOKUP($A610, 'E4 TB Allocation Details'!$A$18:$L$205, MATCH("Customer ID", 'E4 TB Allocation Details'!$A$18:$L$18, 0),FALSE), 'E2 Allocators'!$B$15:$W$361, MATCH(AC$17, 'E2 Allocators'!$B$15:$W$15, 0),FALSE))</f>
        <v>0</v>
      </c>
      <c r="AD610" s="1335">
        <f ca="1">IF(ISERROR(VLOOKUP(VLOOKUP($A610, 'E4 TB Allocation Details'!$A$18:$L$205, MATCH("Customer ID", 'E4 TB Allocation Details'!$A$18:$L$18, 0),FALSE), 'E2 Allocators'!$B$15:$W$361, MATCH(AD$17, 'E2 Allocators'!$B$15:$W$15, 0),FALSE)), 0, VLOOKUP(VLOOKUP($A610, 'E4 TB Allocation Details'!$A$18:$L$205, MATCH("Customer ID", 'E4 TB Allocation Details'!$A$18:$L$18, 0),FALSE), 'E2 Allocators'!$B$15:$W$361, MATCH(AD$17, 'E2 Allocators'!$B$15:$W$15, 0),FALSE))</f>
        <v>0</v>
      </c>
      <c r="AE610" s="1335">
        <f ca="1">IF(ISERROR(VLOOKUP(VLOOKUP($A610, 'E4 TB Allocation Details'!$A$18:$L$205, MATCH("Customer ID", 'E4 TB Allocation Details'!$A$18:$L$18, 0),FALSE), 'E2 Allocators'!$B$15:$W$361, MATCH(AE$17, 'E2 Allocators'!$B$15:$W$15, 0),FALSE)), 0, VLOOKUP(VLOOKUP($A610, 'E4 TB Allocation Details'!$A$18:$L$205, MATCH("Customer ID", 'E4 TB Allocation Details'!$A$18:$L$18, 0),FALSE), 'E2 Allocators'!$B$15:$W$361, MATCH(AE$17, 'E2 Allocators'!$B$15:$W$15, 0),FALSE))</f>
        <v>0</v>
      </c>
      <c r="AF610" s="1335">
        <f ca="1">IF(ISERROR(VLOOKUP(VLOOKUP($A610, 'E4 TB Allocation Details'!$A$18:$L$205, MATCH("Customer ID", 'E4 TB Allocation Details'!$A$18:$L$18, 0),FALSE), 'E2 Allocators'!$B$15:$W$361, MATCH(AF$17, 'E2 Allocators'!$B$15:$W$15, 0),FALSE)), 0, VLOOKUP(VLOOKUP($A610, 'E4 TB Allocation Details'!$A$18:$L$205, MATCH("Customer ID", 'E4 TB Allocation Details'!$A$18:$L$18, 0),FALSE), 'E2 Allocators'!$B$15:$W$361, MATCH(AF$17, 'E2 Allocators'!$B$15:$W$15, 0),FALSE))</f>
        <v>0</v>
      </c>
      <c r="AG610" s="1335">
        <f ca="1">IF(ISERROR(VLOOKUP(VLOOKUP($A610, 'E4 TB Allocation Details'!$A$18:$L$205, MATCH("Customer ID", 'E4 TB Allocation Details'!$A$18:$L$18, 0),FALSE), 'E2 Allocators'!$B$15:$W$361, MATCH(AG$17, 'E2 Allocators'!$B$15:$W$15, 0),FALSE)), 0, VLOOKUP(VLOOKUP($A610, 'E4 TB Allocation Details'!$A$18:$L$205, MATCH("Customer ID", 'E4 TB Allocation Details'!$A$18:$L$18, 0),FALSE), 'E2 Allocators'!$B$15:$W$361, MATCH(AG$17, 'E2 Allocators'!$B$15:$W$15, 0),FALSE))</f>
        <v>0</v>
      </c>
      <c r="AH610" s="1335">
        <f ca="1">IF(ISERROR(VLOOKUP(VLOOKUP($A610, 'E4 TB Allocation Details'!$A$18:$L$205, MATCH("Customer ID", 'E4 TB Allocation Details'!$A$18:$L$18, 0),FALSE), 'E2 Allocators'!$B$15:$W$361, MATCH(AH$17, 'E2 Allocators'!$B$15:$W$15, 0),FALSE)), 0, VLOOKUP(VLOOKUP($A610, 'E4 TB Allocation Details'!$A$18:$L$205, MATCH("Customer ID", 'E4 TB Allocation Details'!$A$18:$L$18, 0),FALSE), 'E2 Allocators'!$B$15:$W$361, MATCH(AH$17, 'E2 Allocators'!$B$15:$W$15, 0),FALSE))</f>
        <v>0</v>
      </c>
      <c r="AI610" s="1335">
        <f ca="1">IF(ISERROR(VLOOKUP(VLOOKUP($A610, 'E4 TB Allocation Details'!$A$18:$L$205, MATCH("Customer ID", 'E4 TB Allocation Details'!$A$18:$L$18, 0),FALSE), 'E2 Allocators'!$B$15:$W$361, MATCH(AI$17, 'E2 Allocators'!$B$15:$W$15, 0),FALSE)), 0, VLOOKUP(VLOOKUP($A610, 'E4 TB Allocation Details'!$A$18:$L$205, MATCH("Customer ID", 'E4 TB Allocation Details'!$A$18:$L$18, 0),FALSE), 'E2 Allocators'!$B$15:$W$361, MATCH(AI$17, 'E2 Allocators'!$B$15:$W$15, 0),FALSE))</f>
        <v>0</v>
      </c>
      <c r="AJ610" s="1335">
        <f ca="1">IF(ISERROR(VLOOKUP(VLOOKUP($A610, 'E4 TB Allocation Details'!$A$18:$L$205, MATCH("Customer ID", 'E4 TB Allocation Details'!$A$18:$L$18, 0),FALSE), 'E2 Allocators'!$B$15:$W$361, MATCH(AJ$17, 'E2 Allocators'!$B$15:$W$15, 0),FALSE)), 0, VLOOKUP(VLOOKUP($A610, 'E4 TB Allocation Details'!$A$18:$L$205, MATCH("Customer ID", 'E4 TB Allocation Details'!$A$18:$L$18, 0),FALSE), 'E2 Allocators'!$B$15:$W$361, MATCH(AJ$17, 'E2 Allocators'!$B$15:$W$15, 0),FALSE))</f>
        <v>0</v>
      </c>
      <c r="AK610" s="1335">
        <f ca="1">IF(ISERROR(VLOOKUP(VLOOKUP($A610, 'E4 TB Allocation Details'!$A$18:$L$205, MATCH("Customer ID", 'E4 TB Allocation Details'!$A$18:$L$18, 0),FALSE), 'E2 Allocators'!$B$15:$W$361, MATCH(AK$17, 'E2 Allocators'!$B$15:$W$15, 0),FALSE)), 0, VLOOKUP(VLOOKUP($A610, 'E4 TB Allocation Details'!$A$18:$L$205, MATCH("Customer ID", 'E4 TB Allocation Details'!$A$18:$L$18, 0),FALSE), 'E2 Allocators'!$B$15:$W$361, MATCH(AK$17, 'E2 Allocators'!$B$15:$W$15, 0),FALSE))</f>
        <v>0</v>
      </c>
      <c r="AL610" s="1335">
        <f ca="1">IF(ISERROR(VLOOKUP(VLOOKUP($A610, 'E4 TB Allocation Details'!$A$18:$L$205, MATCH("Customer ID", 'E4 TB Allocation Details'!$A$18:$L$18, 0),FALSE), 'E2 Allocators'!$B$15:$W$361, MATCH(AL$17, 'E2 Allocators'!$B$15:$W$15, 0),FALSE)), 0, VLOOKUP(VLOOKUP($A610, 'E4 TB Allocation Details'!$A$18:$L$205, MATCH("Customer ID", 'E4 TB Allocation Details'!$A$18:$L$18, 0),FALSE), 'E2 Allocators'!$B$15:$W$361, MATCH(AL$17, 'E2 Allocators'!$B$15:$W$15, 0),FALSE))</f>
        <v>0</v>
      </c>
      <c r="AM610" s="1335">
        <f ca="1">IF(ISERROR(VLOOKUP(VLOOKUP($A610, 'E4 TB Allocation Details'!$A$18:$L$205, MATCH("Customer ID", 'E4 TB Allocation Details'!$A$18:$L$18, 0),FALSE), 'E2 Allocators'!$B$15:$W$361, MATCH(AM$17, 'E2 Allocators'!$B$15:$W$15, 0),FALSE)), 0, VLOOKUP(VLOOKUP($A610, 'E4 TB Allocation Details'!$A$18:$L$205, MATCH("Customer ID", 'E4 TB Allocation Details'!$A$18:$L$18, 0),FALSE), 'E2 Allocators'!$B$15:$W$361, MATCH(AM$17, 'E2 Allocators'!$B$15:$W$15, 0),FALSE))</f>
        <v>0</v>
      </c>
      <c r="AN610" s="1335">
        <f ca="1">IF(ISERROR(VLOOKUP(VLOOKUP($A610, 'E4 TB Allocation Details'!$A$18:$L$205, MATCH("Customer ID", 'E4 TB Allocation Details'!$A$18:$L$18, 0),FALSE), 'E2 Allocators'!$B$15:$W$361, MATCH(AN$17, 'E2 Allocators'!$B$15:$W$15, 0),FALSE)), 0, VLOOKUP(VLOOKUP($A610, 'E4 TB Allocation Details'!$A$18:$L$205, MATCH("Customer ID", 'E4 TB Allocation Details'!$A$18:$L$18, 0),FALSE), 'E2 Allocators'!$B$15:$W$361, MATCH(AN$17, 'E2 Allocators'!$B$15:$W$15, 0),FALSE))</f>
        <v>0</v>
      </c>
      <c r="AO610" s="1335">
        <f ca="1">IF(ISERROR(VLOOKUP(VLOOKUP($A610, 'E4 TB Allocation Details'!$A$18:$L$205, MATCH("Customer ID", 'E4 TB Allocation Details'!$A$18:$L$18, 0),FALSE), 'E2 Allocators'!$B$15:$W$361, MATCH(AO$17, 'E2 Allocators'!$B$15:$W$15, 0),FALSE)), 0, VLOOKUP(VLOOKUP($A610, 'E4 TB Allocation Details'!$A$18:$L$205, MATCH("Customer ID", 'E4 TB Allocation Details'!$A$18:$L$18, 0),FALSE), 'E2 Allocators'!$B$15:$W$361, MATCH(AO$17, 'E2 Allocators'!$B$15:$W$15, 0),FALSE))</f>
        <v>0</v>
      </c>
      <c r="AP610" s="1335">
        <f ca="1">IF(ISERROR(VLOOKUP(VLOOKUP($A610, 'E4 TB Allocation Details'!$A$18:$L$205, MATCH("Customer ID", 'E4 TB Allocation Details'!$A$18:$L$18, 0),FALSE), 'E2 Allocators'!$B$15:$W$361, MATCH(AP$17, 'E2 Allocators'!$B$15:$W$15, 0),FALSE)), 0, VLOOKUP(VLOOKUP($A610, 'E4 TB Allocation Details'!$A$18:$L$205, MATCH("Customer ID", 'E4 TB Allocation Details'!$A$18:$L$18, 0),FALSE), 'E2 Allocators'!$B$15:$W$361, MATCH(AP$17, 'E2 Allocators'!$B$15:$W$15, 0),FALSE))</f>
        <v>0</v>
      </c>
      <c r="AQ610" s="1335">
        <f ca="1">IF(ISERROR(VLOOKUP(VLOOKUP($A610, 'E4 TB Allocation Details'!$A$18:$L$205, MATCH("Customer ID", 'E4 TB Allocation Details'!$A$18:$L$18, 0),FALSE), 'E2 Allocators'!$B$15:$W$361, MATCH(AQ$17, 'E2 Allocators'!$B$15:$W$15, 0),FALSE)), 0, VLOOKUP(VLOOKUP($A610, 'E4 TB Allocation Details'!$A$18:$L$205, MATCH("Customer ID", 'E4 TB Allocation Details'!$A$18:$L$18, 0),FALSE), 'E2 Allocators'!$B$15:$W$361, MATCH(AQ$17, 'E2 Allocators'!$B$15:$W$15, 0),FALSE))</f>
        <v>0</v>
      </c>
      <c r="AR610" s="1335">
        <f ca="1">IF(ISERROR(VLOOKUP(VLOOKUP($A610, 'E4 TB Allocation Details'!$A$18:$L$205, MATCH("Customer ID", 'E4 TB Allocation Details'!$A$18:$L$18, 0),FALSE), 'E2 Allocators'!$B$15:$W$361, MATCH(AR$17, 'E2 Allocators'!$B$15:$W$15, 0),FALSE)), 0, VLOOKUP(VLOOKUP($A610, 'E4 TB Allocation Details'!$A$18:$L$205, MATCH("Customer ID", 'E4 TB Allocation Details'!$A$18:$L$18, 0),FALSE), 'E2 Allocators'!$B$15:$W$361, MATCH(AR$17, 'E2 Allocators'!$B$15:$W$15, 0),FALSE))</f>
        <v>0</v>
      </c>
      <c r="AS610" s="1335">
        <f ca="1">IF(ISERROR(VLOOKUP(VLOOKUP($A610, 'E4 TB Allocation Details'!$A$18:$L$205, MATCH("Customer ID", 'E4 TB Allocation Details'!$A$18:$L$18, 0),FALSE), 'E2 Allocators'!$B$15:$W$361, MATCH(AS$17, 'E2 Allocators'!$B$15:$W$15, 0),FALSE)), 0, VLOOKUP(VLOOKUP($A610, 'E4 TB Allocation Details'!$A$18:$L$205, MATCH("Customer ID", 'E4 TB Allocation Details'!$A$18:$L$18, 0),FALSE), 'E2 Allocators'!$B$15:$W$361, MATCH(AS$17, 'E2 Allocators'!$B$15:$W$15, 0),FALSE))</f>
        <v>0</v>
      </c>
      <c r="AT610" s="1335">
        <f ca="1">IF(ISERROR(VLOOKUP(VLOOKUP($A610, 'E4 TB Allocation Details'!$A$18:$L$205, MATCH("Customer ID", 'E4 TB Allocation Details'!$A$18:$L$18, 0),FALSE), 'E2 Allocators'!$B$15:$W$361, MATCH(AT$17, 'E2 Allocators'!$B$15:$W$15, 0),FALSE)), 0, VLOOKUP(VLOOKUP($A610, 'E4 TB Allocation Details'!$A$18:$L$205, MATCH("Customer ID", 'E4 TB Allocation Details'!$A$18:$L$18, 0),FALSE), 'E2 Allocators'!$B$15:$W$361, MATCH(AT$17, 'E2 Allocators'!$B$15:$W$15, 0),FALSE))</f>
        <v>0</v>
      </c>
      <c r="AU610" s="1335">
        <f ca="1">IF(ISERROR(VLOOKUP(VLOOKUP($A610, 'E4 TB Allocation Details'!$A$18:$L$205, MATCH("Customer ID", 'E4 TB Allocation Details'!$A$18:$L$18, 0),FALSE), 'E2 Allocators'!$B$15:$W$361, MATCH(AU$17, 'E2 Allocators'!$B$15:$W$15, 0),FALSE)), 0, VLOOKUP(VLOOKUP($A610, 'E4 TB Allocation Details'!$A$18:$L$205, MATCH("Customer ID", 'E4 TB Allocation Details'!$A$18:$L$18, 0),FALSE), 'E2 Allocators'!$B$15:$W$361, MATCH(AU$17, 'E2 Allocators'!$B$15:$W$15, 0),FALSE))</f>
        <v>0</v>
      </c>
      <c r="AV610" s="1340">
        <f t="shared" si="926"/>
        <v>0</v>
      </c>
      <c r="AW610" s="1337"/>
      <c r="AX610" s="1337"/>
      <c r="AY610" s="1337"/>
      <c r="AZ610" s="1337"/>
      <c r="BA610" s="1337"/>
      <c r="BB610" s="1337"/>
      <c r="BC610" s="1337"/>
      <c r="BD610" s="1337"/>
      <c r="BE610" s="1337"/>
      <c r="BF610" s="1337"/>
      <c r="BG610" s="1337"/>
      <c r="BH610" s="1337"/>
      <c r="BI610" s="1337"/>
      <c r="BJ610" s="1337"/>
      <c r="BK610" s="1337"/>
      <c r="BL610" s="1337"/>
      <c r="BM610" s="1337"/>
      <c r="BN610" s="1337"/>
      <c r="BO610" s="1337"/>
      <c r="BP610" s="1337"/>
      <c r="BQ610" s="1338"/>
    </row>
    <row r="611" spans="1:69" s="259" customFormat="1" ht="25.5">
      <c r="A611" s="1339" t="s">
        <v>139</v>
      </c>
      <c r="B611" s="1332" t="s">
        <v>1422</v>
      </c>
      <c r="C611" s="1333">
        <v>1</v>
      </c>
      <c r="D611" s="1334">
        <f t="shared" si="923"/>
        <v>1</v>
      </c>
      <c r="E611" s="1334">
        <f ca="1">VLOOKUP($A611,'E1 Categorization'!$A$35:$E$114,5,FALSE)</f>
        <v>0</v>
      </c>
      <c r="F611" s="1334">
        <f t="shared" si="924"/>
        <v>1</v>
      </c>
      <c r="G611" s="1335">
        <f ca="1">IF(ISERROR(VLOOKUP(VLOOKUP($A611, 'E4 TB Allocation Details'!$A$18:$L$205, MATCH("Demand ID", 'E4 TB Allocation Details'!$A$18:$L$18, 0),FALSE), 'E2 Allocators'!$B$15:$W$361, MATCH(G$17, 'E2 Allocators'!$B$15:$W$15, 0),FALSE)), 0, VLOOKUP(VLOOKUP($A611, 'E4 TB Allocation Details'!$A$18:$L$205, MATCH("Demand ID", 'E4 TB Allocation Details'!$A$18:$L$18, 0),FALSE), 'E2 Allocators'!$B$15:$W$361, MATCH(G$17, 'E2 Allocators'!$B$15:$W$15, 0),FALSE))</f>
        <v>0.34459165112689732</v>
      </c>
      <c r="H611" s="1335">
        <f ca="1">IF(ISERROR(VLOOKUP(VLOOKUP($A611, 'E4 TB Allocation Details'!$A$18:$L$205, MATCH("Demand ID", 'E4 TB Allocation Details'!$A$18:$L$18, 0),FALSE), 'E2 Allocators'!$B$15:$W$361, MATCH(H$17, 'E2 Allocators'!$B$15:$W$15, 0),FALSE)), 0, VLOOKUP(VLOOKUP($A611, 'E4 TB Allocation Details'!$A$18:$L$205, MATCH("Demand ID", 'E4 TB Allocation Details'!$A$18:$L$18, 0),FALSE), 'E2 Allocators'!$B$15:$W$361, MATCH(H$17, 'E2 Allocators'!$B$15:$W$15, 0),FALSE))</f>
        <v>0.18274904496213709</v>
      </c>
      <c r="I611" s="1335">
        <f ca="1">IF(ISERROR(VLOOKUP(VLOOKUP($A611, 'E4 TB Allocation Details'!$A$18:$L$205, MATCH("Demand ID", 'E4 TB Allocation Details'!$A$18:$L$18, 0),FALSE), 'E2 Allocators'!$B$15:$W$361, MATCH(I$17, 'E2 Allocators'!$B$15:$W$15, 0),FALSE)), 0, VLOOKUP(VLOOKUP($A611, 'E4 TB Allocation Details'!$A$18:$L$205, MATCH("Demand ID", 'E4 TB Allocation Details'!$A$18:$L$18, 0),FALSE), 'E2 Allocators'!$B$15:$W$361, MATCH(I$17, 'E2 Allocators'!$B$15:$W$15, 0),FALSE))</f>
        <v>0.46704948503245464</v>
      </c>
      <c r="J611" s="1335">
        <f ca="1">IF(ISERROR(VLOOKUP(VLOOKUP($A611, 'E4 TB Allocation Details'!$A$18:$L$205, MATCH("Demand ID", 'E4 TB Allocation Details'!$A$18:$L$18, 0),FALSE), 'E2 Allocators'!$B$15:$W$361, MATCH(J$17, 'E2 Allocators'!$B$15:$W$15, 0),FALSE)), 0, VLOOKUP(VLOOKUP($A611, 'E4 TB Allocation Details'!$A$18:$L$205, MATCH("Demand ID", 'E4 TB Allocation Details'!$A$18:$L$18, 0),FALSE), 'E2 Allocators'!$B$15:$W$361, MATCH(J$17, 'E2 Allocators'!$B$15:$W$15, 0),FALSE))</f>
        <v>0</v>
      </c>
      <c r="K611" s="1335">
        <f ca="1">IF(ISERROR(VLOOKUP(VLOOKUP($A611, 'E4 TB Allocation Details'!$A$18:$L$205, MATCH("Demand ID", 'E4 TB Allocation Details'!$A$18:$L$18, 0),FALSE), 'E2 Allocators'!$B$15:$W$361, MATCH(K$17, 'E2 Allocators'!$B$15:$W$15, 0),FALSE)), 0, VLOOKUP(VLOOKUP($A611, 'E4 TB Allocation Details'!$A$18:$L$205, MATCH("Demand ID", 'E4 TB Allocation Details'!$A$18:$L$18, 0),FALSE), 'E2 Allocators'!$B$15:$W$361, MATCH(K$17, 'E2 Allocators'!$B$15:$W$15, 0),FALSE))</f>
        <v>0</v>
      </c>
      <c r="L611" s="1335">
        <f ca="1">IF(ISERROR(VLOOKUP(VLOOKUP($A611, 'E4 TB Allocation Details'!$A$18:$L$205, MATCH("Demand ID", 'E4 TB Allocation Details'!$A$18:$L$18, 0),FALSE), 'E2 Allocators'!$B$15:$W$361, MATCH(L$17, 'E2 Allocators'!$B$15:$W$15, 0),FALSE)), 0, VLOOKUP(VLOOKUP($A611, 'E4 TB Allocation Details'!$A$18:$L$205, MATCH("Demand ID", 'E4 TB Allocation Details'!$A$18:$L$18, 0),FALSE), 'E2 Allocators'!$B$15:$W$361, MATCH(L$17, 'E2 Allocators'!$B$15:$W$15, 0),FALSE))</f>
        <v>0</v>
      </c>
      <c r="M611" s="1335">
        <f ca="1">IF(ISERROR(VLOOKUP(VLOOKUP($A611, 'E4 TB Allocation Details'!$A$18:$L$205, MATCH("Demand ID", 'E4 TB Allocation Details'!$A$18:$L$18, 0),FALSE), 'E2 Allocators'!$B$15:$W$361, MATCH(M$17, 'E2 Allocators'!$B$15:$W$15, 0),FALSE)), 0, VLOOKUP(VLOOKUP($A611, 'E4 TB Allocation Details'!$A$18:$L$205, MATCH("Demand ID", 'E4 TB Allocation Details'!$A$18:$L$18, 0),FALSE), 'E2 Allocators'!$B$15:$W$361, MATCH(M$17, 'E2 Allocators'!$B$15:$W$15, 0),FALSE))</f>
        <v>3.2240916758215737E-3</v>
      </c>
      <c r="N611" s="1335">
        <f ca="1">IF(ISERROR(VLOOKUP(VLOOKUP($A611, 'E4 TB Allocation Details'!$A$18:$L$205, MATCH("Demand ID", 'E4 TB Allocation Details'!$A$18:$L$18, 0),FALSE), 'E2 Allocators'!$B$15:$W$361, MATCH(N$17, 'E2 Allocators'!$B$15:$W$15, 0),FALSE)), 0, VLOOKUP(VLOOKUP($A611, 'E4 TB Allocation Details'!$A$18:$L$205, MATCH("Demand ID", 'E4 TB Allocation Details'!$A$18:$L$18, 0),FALSE), 'E2 Allocators'!$B$15:$W$361, MATCH(N$17, 'E2 Allocators'!$B$15:$W$15, 0),FALSE))</f>
        <v>4.0973454945025334E-4</v>
      </c>
      <c r="O611" s="1335">
        <f ca="1">IF(ISERROR(VLOOKUP(VLOOKUP($A611, 'E4 TB Allocation Details'!$A$18:$L$205, MATCH("Demand ID", 'E4 TB Allocation Details'!$A$18:$L$18, 0),FALSE), 'E2 Allocators'!$B$15:$W$361, MATCH(O$17, 'E2 Allocators'!$B$15:$W$15, 0),FALSE)), 0, VLOOKUP(VLOOKUP($A611, 'E4 TB Allocation Details'!$A$18:$L$205, MATCH("Demand ID", 'E4 TB Allocation Details'!$A$18:$L$18, 0),FALSE), 'E2 Allocators'!$B$15:$W$361, MATCH(O$17, 'E2 Allocators'!$B$15:$W$15, 0),FALSE))</f>
        <v>1.9759926532391093E-3</v>
      </c>
      <c r="P611" s="1335">
        <f ca="1">IF(ISERROR(VLOOKUP(VLOOKUP($A611, 'E4 TB Allocation Details'!$A$18:$L$205, MATCH("Demand ID", 'E4 TB Allocation Details'!$A$18:$L$18, 0),FALSE), 'E2 Allocators'!$B$15:$W$361, MATCH(P$17, 'E2 Allocators'!$B$15:$W$15, 0),FALSE)), 0, VLOOKUP(VLOOKUP($A611, 'E4 TB Allocation Details'!$A$18:$L$205, MATCH("Demand ID", 'E4 TB Allocation Details'!$A$18:$L$18, 0),FALSE), 'E2 Allocators'!$B$15:$W$361, MATCH(P$17, 'E2 Allocators'!$B$15:$W$15, 0),FALSE))</f>
        <v>0</v>
      </c>
      <c r="Q611" s="1335">
        <f ca="1">IF(ISERROR(VLOOKUP(VLOOKUP($A611, 'E4 TB Allocation Details'!$A$18:$L$205, MATCH("Demand ID", 'E4 TB Allocation Details'!$A$18:$L$18, 0),FALSE), 'E2 Allocators'!$B$15:$W$361, MATCH(Q$17, 'E2 Allocators'!$B$15:$W$15, 0),FALSE)), 0, VLOOKUP(VLOOKUP($A611, 'E4 TB Allocation Details'!$A$18:$L$205, MATCH("Demand ID", 'E4 TB Allocation Details'!$A$18:$L$18, 0),FALSE), 'E2 Allocators'!$B$15:$W$361, MATCH(Q$17, 'E2 Allocators'!$B$15:$W$15, 0),FALSE))</f>
        <v>0</v>
      </c>
      <c r="R611" s="1335">
        <f ca="1">IF(ISERROR(VLOOKUP(VLOOKUP($A611, 'E4 TB Allocation Details'!$A$18:$L$205, MATCH("Demand ID", 'E4 TB Allocation Details'!$A$18:$L$18, 0),FALSE), 'E2 Allocators'!$B$15:$W$361, MATCH(R$17, 'E2 Allocators'!$B$15:$W$15, 0),FALSE)), 0, VLOOKUP(VLOOKUP($A611, 'E4 TB Allocation Details'!$A$18:$L$205, MATCH("Demand ID", 'E4 TB Allocation Details'!$A$18:$L$18, 0),FALSE), 'E2 Allocators'!$B$15:$W$361, MATCH(R$17, 'E2 Allocators'!$B$15:$W$15, 0),FALSE))</f>
        <v>0</v>
      </c>
      <c r="S611" s="1335">
        <f ca="1">IF(ISERROR(VLOOKUP(VLOOKUP($A611, 'E4 TB Allocation Details'!$A$18:$L$205, MATCH("Demand ID", 'E4 TB Allocation Details'!$A$18:$L$18, 0),FALSE), 'E2 Allocators'!$B$15:$W$361, MATCH(S$17, 'E2 Allocators'!$B$15:$W$15, 0),FALSE)), 0, VLOOKUP(VLOOKUP($A611, 'E4 TB Allocation Details'!$A$18:$L$205, MATCH("Demand ID", 'E4 TB Allocation Details'!$A$18:$L$18, 0),FALSE), 'E2 Allocators'!$B$15:$W$361, MATCH(S$17, 'E2 Allocators'!$B$15:$W$15, 0),FALSE))</f>
        <v>0</v>
      </c>
      <c r="T611" s="1335">
        <f ca="1">IF(ISERROR(VLOOKUP(VLOOKUP($A611, 'E4 TB Allocation Details'!$A$18:$L$205, MATCH("Demand ID", 'E4 TB Allocation Details'!$A$18:$L$18, 0),FALSE), 'E2 Allocators'!$B$15:$W$361, MATCH(T$17, 'E2 Allocators'!$B$15:$W$15, 0),FALSE)), 0, VLOOKUP(VLOOKUP($A611, 'E4 TB Allocation Details'!$A$18:$L$205, MATCH("Demand ID", 'E4 TB Allocation Details'!$A$18:$L$18, 0),FALSE), 'E2 Allocators'!$B$15:$W$361, MATCH(T$17, 'E2 Allocators'!$B$15:$W$15, 0),FALSE))</f>
        <v>0</v>
      </c>
      <c r="U611" s="1335">
        <f ca="1">IF(ISERROR(VLOOKUP(VLOOKUP($A611, 'E4 TB Allocation Details'!$A$18:$L$205, MATCH("Demand ID", 'E4 TB Allocation Details'!$A$18:$L$18, 0),FALSE), 'E2 Allocators'!$B$15:$W$361, MATCH(U$17, 'E2 Allocators'!$B$15:$W$15, 0),FALSE)), 0, VLOOKUP(VLOOKUP($A611, 'E4 TB Allocation Details'!$A$18:$L$205, MATCH("Demand ID", 'E4 TB Allocation Details'!$A$18:$L$18, 0),FALSE), 'E2 Allocators'!$B$15:$W$361, MATCH(U$17, 'E2 Allocators'!$B$15:$W$15, 0),FALSE))</f>
        <v>0</v>
      </c>
      <c r="V611" s="1335">
        <f ca="1">IF(ISERROR(VLOOKUP(VLOOKUP($A611, 'E4 TB Allocation Details'!$A$18:$L$205, MATCH("Demand ID", 'E4 TB Allocation Details'!$A$18:$L$18, 0),FALSE), 'E2 Allocators'!$B$15:$W$361, MATCH(V$17, 'E2 Allocators'!$B$15:$W$15, 0),FALSE)), 0, VLOOKUP(VLOOKUP($A611, 'E4 TB Allocation Details'!$A$18:$L$205, MATCH("Demand ID", 'E4 TB Allocation Details'!$A$18:$L$18, 0),FALSE), 'E2 Allocators'!$B$15:$W$361, MATCH(V$17, 'E2 Allocators'!$B$15:$W$15, 0),FALSE))</f>
        <v>0</v>
      </c>
      <c r="W611" s="1335">
        <f ca="1">IF(ISERROR(VLOOKUP(VLOOKUP($A611, 'E4 TB Allocation Details'!$A$18:$L$205, MATCH("Demand ID", 'E4 TB Allocation Details'!$A$18:$L$18, 0),FALSE), 'E2 Allocators'!$B$15:$W$361, MATCH(W$17, 'E2 Allocators'!$B$15:$W$15, 0),FALSE)), 0, VLOOKUP(VLOOKUP($A611, 'E4 TB Allocation Details'!$A$18:$L$205, MATCH("Demand ID", 'E4 TB Allocation Details'!$A$18:$L$18, 0),FALSE), 'E2 Allocators'!$B$15:$W$361, MATCH(W$17, 'E2 Allocators'!$B$15:$W$15, 0),FALSE))</f>
        <v>0</v>
      </c>
      <c r="X611" s="1335">
        <f ca="1">IF(ISERROR(VLOOKUP(VLOOKUP($A611, 'E4 TB Allocation Details'!$A$18:$L$205, MATCH("Demand ID", 'E4 TB Allocation Details'!$A$18:$L$18, 0),FALSE), 'E2 Allocators'!$B$15:$W$361, MATCH(X$17, 'E2 Allocators'!$B$15:$W$15, 0),FALSE)), 0, VLOOKUP(VLOOKUP($A611, 'E4 TB Allocation Details'!$A$18:$L$205, MATCH("Demand ID", 'E4 TB Allocation Details'!$A$18:$L$18, 0),FALSE), 'E2 Allocators'!$B$15:$W$361, MATCH(X$17, 'E2 Allocators'!$B$15:$W$15, 0),FALSE))</f>
        <v>0</v>
      </c>
      <c r="Y611" s="1335">
        <f ca="1">IF(ISERROR(VLOOKUP(VLOOKUP($A611, 'E4 TB Allocation Details'!$A$18:$L$205, MATCH("Demand ID", 'E4 TB Allocation Details'!$A$18:$L$18, 0),FALSE), 'E2 Allocators'!$B$15:$W$361, MATCH(Y$17, 'E2 Allocators'!$B$15:$W$15, 0),FALSE)), 0, VLOOKUP(VLOOKUP($A611, 'E4 TB Allocation Details'!$A$18:$L$205, MATCH("Demand ID", 'E4 TB Allocation Details'!$A$18:$L$18, 0),FALSE), 'E2 Allocators'!$B$15:$W$361, MATCH(Y$17, 'E2 Allocators'!$B$15:$W$15, 0),FALSE))</f>
        <v>0</v>
      </c>
      <c r="Z611" s="1335">
        <f ca="1">IF(ISERROR(VLOOKUP(VLOOKUP($A611, 'E4 TB Allocation Details'!$A$18:$L$205, MATCH("Demand ID", 'E4 TB Allocation Details'!$A$18:$L$18, 0),FALSE), 'E2 Allocators'!$B$15:$W$361, MATCH(Z$17, 'E2 Allocators'!$B$15:$W$15, 0),FALSE)), 0, VLOOKUP(VLOOKUP($A611, 'E4 TB Allocation Details'!$A$18:$L$205, MATCH("Demand ID", 'E4 TB Allocation Details'!$A$18:$L$18, 0),FALSE), 'E2 Allocators'!$B$15:$W$361, MATCH(Z$17, 'E2 Allocators'!$B$15:$W$15, 0),FALSE))</f>
        <v>0</v>
      </c>
      <c r="AA611" s="1340">
        <f t="shared" si="925"/>
        <v>1</v>
      </c>
      <c r="AB611" s="1335">
        <f ca="1">IF(ISERROR(VLOOKUP(VLOOKUP($A611, 'E4 TB Allocation Details'!$A$18:$L$205, MATCH("Customer ID", 'E4 TB Allocation Details'!$A$18:$L$18, 0),FALSE), 'E2 Allocators'!$B$15:$W$361, MATCH(AB$17, 'E2 Allocators'!$B$15:$W$15, 0),FALSE)), 0, VLOOKUP(VLOOKUP($A611, 'E4 TB Allocation Details'!$A$18:$L$205, MATCH("Customer ID", 'E4 TB Allocation Details'!$A$18:$L$18, 0),FALSE), 'E2 Allocators'!$B$15:$W$361, MATCH(AB$17, 'E2 Allocators'!$B$15:$W$15, 0),FALSE))</f>
        <v>0</v>
      </c>
      <c r="AC611" s="1335">
        <f ca="1">IF(ISERROR(VLOOKUP(VLOOKUP($A611, 'E4 TB Allocation Details'!$A$18:$L$205, MATCH("Customer ID", 'E4 TB Allocation Details'!$A$18:$L$18, 0),FALSE), 'E2 Allocators'!$B$15:$W$361, MATCH(AC$17, 'E2 Allocators'!$B$15:$W$15, 0),FALSE)), 0, VLOOKUP(VLOOKUP($A611, 'E4 TB Allocation Details'!$A$18:$L$205, MATCH("Customer ID", 'E4 TB Allocation Details'!$A$18:$L$18, 0),FALSE), 'E2 Allocators'!$B$15:$W$361, MATCH(AC$17, 'E2 Allocators'!$B$15:$W$15, 0),FALSE))</f>
        <v>0</v>
      </c>
      <c r="AD611" s="1335">
        <f ca="1">IF(ISERROR(VLOOKUP(VLOOKUP($A611, 'E4 TB Allocation Details'!$A$18:$L$205, MATCH("Customer ID", 'E4 TB Allocation Details'!$A$18:$L$18, 0),FALSE), 'E2 Allocators'!$B$15:$W$361, MATCH(AD$17, 'E2 Allocators'!$B$15:$W$15, 0),FALSE)), 0, VLOOKUP(VLOOKUP($A611, 'E4 TB Allocation Details'!$A$18:$L$205, MATCH("Customer ID", 'E4 TB Allocation Details'!$A$18:$L$18, 0),FALSE), 'E2 Allocators'!$B$15:$W$361, MATCH(AD$17, 'E2 Allocators'!$B$15:$W$15, 0),FALSE))</f>
        <v>0</v>
      </c>
      <c r="AE611" s="1335">
        <f ca="1">IF(ISERROR(VLOOKUP(VLOOKUP($A611, 'E4 TB Allocation Details'!$A$18:$L$205, MATCH("Customer ID", 'E4 TB Allocation Details'!$A$18:$L$18, 0),FALSE), 'E2 Allocators'!$B$15:$W$361, MATCH(AE$17, 'E2 Allocators'!$B$15:$W$15, 0),FALSE)), 0, VLOOKUP(VLOOKUP($A611, 'E4 TB Allocation Details'!$A$18:$L$205, MATCH("Customer ID", 'E4 TB Allocation Details'!$A$18:$L$18, 0),FALSE), 'E2 Allocators'!$B$15:$W$361, MATCH(AE$17, 'E2 Allocators'!$B$15:$W$15, 0),FALSE))</f>
        <v>0</v>
      </c>
      <c r="AF611" s="1335">
        <f ca="1">IF(ISERROR(VLOOKUP(VLOOKUP($A611, 'E4 TB Allocation Details'!$A$18:$L$205, MATCH("Customer ID", 'E4 TB Allocation Details'!$A$18:$L$18, 0),FALSE), 'E2 Allocators'!$B$15:$W$361, MATCH(AF$17, 'E2 Allocators'!$B$15:$W$15, 0),FALSE)), 0, VLOOKUP(VLOOKUP($A611, 'E4 TB Allocation Details'!$A$18:$L$205, MATCH("Customer ID", 'E4 TB Allocation Details'!$A$18:$L$18, 0),FALSE), 'E2 Allocators'!$B$15:$W$361, MATCH(AF$17, 'E2 Allocators'!$B$15:$W$15, 0),FALSE))</f>
        <v>0</v>
      </c>
      <c r="AG611" s="1335">
        <f ca="1">IF(ISERROR(VLOOKUP(VLOOKUP($A611, 'E4 TB Allocation Details'!$A$18:$L$205, MATCH("Customer ID", 'E4 TB Allocation Details'!$A$18:$L$18, 0),FALSE), 'E2 Allocators'!$B$15:$W$361, MATCH(AG$17, 'E2 Allocators'!$B$15:$W$15, 0),FALSE)), 0, VLOOKUP(VLOOKUP($A611, 'E4 TB Allocation Details'!$A$18:$L$205, MATCH("Customer ID", 'E4 TB Allocation Details'!$A$18:$L$18, 0),FALSE), 'E2 Allocators'!$B$15:$W$361, MATCH(AG$17, 'E2 Allocators'!$B$15:$W$15, 0),FALSE))</f>
        <v>0</v>
      </c>
      <c r="AH611" s="1335">
        <f ca="1">IF(ISERROR(VLOOKUP(VLOOKUP($A611, 'E4 TB Allocation Details'!$A$18:$L$205, MATCH("Customer ID", 'E4 TB Allocation Details'!$A$18:$L$18, 0),FALSE), 'E2 Allocators'!$B$15:$W$361, MATCH(AH$17, 'E2 Allocators'!$B$15:$W$15, 0),FALSE)), 0, VLOOKUP(VLOOKUP($A611, 'E4 TB Allocation Details'!$A$18:$L$205, MATCH("Customer ID", 'E4 TB Allocation Details'!$A$18:$L$18, 0),FALSE), 'E2 Allocators'!$B$15:$W$361, MATCH(AH$17, 'E2 Allocators'!$B$15:$W$15, 0),FALSE))</f>
        <v>0</v>
      </c>
      <c r="AI611" s="1335">
        <f ca="1">IF(ISERROR(VLOOKUP(VLOOKUP($A611, 'E4 TB Allocation Details'!$A$18:$L$205, MATCH("Customer ID", 'E4 TB Allocation Details'!$A$18:$L$18, 0),FALSE), 'E2 Allocators'!$B$15:$W$361, MATCH(AI$17, 'E2 Allocators'!$B$15:$W$15, 0),FALSE)), 0, VLOOKUP(VLOOKUP($A611, 'E4 TB Allocation Details'!$A$18:$L$205, MATCH("Customer ID", 'E4 TB Allocation Details'!$A$18:$L$18, 0),FALSE), 'E2 Allocators'!$B$15:$W$361, MATCH(AI$17, 'E2 Allocators'!$B$15:$W$15, 0),FALSE))</f>
        <v>0</v>
      </c>
      <c r="AJ611" s="1335">
        <f ca="1">IF(ISERROR(VLOOKUP(VLOOKUP($A611, 'E4 TB Allocation Details'!$A$18:$L$205, MATCH("Customer ID", 'E4 TB Allocation Details'!$A$18:$L$18, 0),FALSE), 'E2 Allocators'!$B$15:$W$361, MATCH(AJ$17, 'E2 Allocators'!$B$15:$W$15, 0),FALSE)), 0, VLOOKUP(VLOOKUP($A611, 'E4 TB Allocation Details'!$A$18:$L$205, MATCH("Customer ID", 'E4 TB Allocation Details'!$A$18:$L$18, 0),FALSE), 'E2 Allocators'!$B$15:$W$361, MATCH(AJ$17, 'E2 Allocators'!$B$15:$W$15, 0),FALSE))</f>
        <v>0</v>
      </c>
      <c r="AK611" s="1335">
        <f ca="1">IF(ISERROR(VLOOKUP(VLOOKUP($A611, 'E4 TB Allocation Details'!$A$18:$L$205, MATCH("Customer ID", 'E4 TB Allocation Details'!$A$18:$L$18, 0),FALSE), 'E2 Allocators'!$B$15:$W$361, MATCH(AK$17, 'E2 Allocators'!$B$15:$W$15, 0),FALSE)), 0, VLOOKUP(VLOOKUP($A611, 'E4 TB Allocation Details'!$A$18:$L$205, MATCH("Customer ID", 'E4 TB Allocation Details'!$A$18:$L$18, 0),FALSE), 'E2 Allocators'!$B$15:$W$361, MATCH(AK$17, 'E2 Allocators'!$B$15:$W$15, 0),FALSE))</f>
        <v>0</v>
      </c>
      <c r="AL611" s="1335">
        <f ca="1">IF(ISERROR(VLOOKUP(VLOOKUP($A611, 'E4 TB Allocation Details'!$A$18:$L$205, MATCH("Customer ID", 'E4 TB Allocation Details'!$A$18:$L$18, 0),FALSE), 'E2 Allocators'!$B$15:$W$361, MATCH(AL$17, 'E2 Allocators'!$B$15:$W$15, 0),FALSE)), 0, VLOOKUP(VLOOKUP($A611, 'E4 TB Allocation Details'!$A$18:$L$205, MATCH("Customer ID", 'E4 TB Allocation Details'!$A$18:$L$18, 0),FALSE), 'E2 Allocators'!$B$15:$W$361, MATCH(AL$17, 'E2 Allocators'!$B$15:$W$15, 0),FALSE))</f>
        <v>0</v>
      </c>
      <c r="AM611" s="1335">
        <f ca="1">IF(ISERROR(VLOOKUP(VLOOKUP($A611, 'E4 TB Allocation Details'!$A$18:$L$205, MATCH("Customer ID", 'E4 TB Allocation Details'!$A$18:$L$18, 0),FALSE), 'E2 Allocators'!$B$15:$W$361, MATCH(AM$17, 'E2 Allocators'!$B$15:$W$15, 0),FALSE)), 0, VLOOKUP(VLOOKUP($A611, 'E4 TB Allocation Details'!$A$18:$L$205, MATCH("Customer ID", 'E4 TB Allocation Details'!$A$18:$L$18, 0),FALSE), 'E2 Allocators'!$B$15:$W$361, MATCH(AM$17, 'E2 Allocators'!$B$15:$W$15, 0),FALSE))</f>
        <v>0</v>
      </c>
      <c r="AN611" s="1335">
        <f ca="1">IF(ISERROR(VLOOKUP(VLOOKUP($A611, 'E4 TB Allocation Details'!$A$18:$L$205, MATCH("Customer ID", 'E4 TB Allocation Details'!$A$18:$L$18, 0),FALSE), 'E2 Allocators'!$B$15:$W$361, MATCH(AN$17, 'E2 Allocators'!$B$15:$W$15, 0),FALSE)), 0, VLOOKUP(VLOOKUP($A611, 'E4 TB Allocation Details'!$A$18:$L$205, MATCH("Customer ID", 'E4 TB Allocation Details'!$A$18:$L$18, 0),FALSE), 'E2 Allocators'!$B$15:$W$361, MATCH(AN$17, 'E2 Allocators'!$B$15:$W$15, 0),FALSE))</f>
        <v>0</v>
      </c>
      <c r="AO611" s="1335">
        <f ca="1">IF(ISERROR(VLOOKUP(VLOOKUP($A611, 'E4 TB Allocation Details'!$A$18:$L$205, MATCH("Customer ID", 'E4 TB Allocation Details'!$A$18:$L$18, 0),FALSE), 'E2 Allocators'!$B$15:$W$361, MATCH(AO$17, 'E2 Allocators'!$B$15:$W$15, 0),FALSE)), 0, VLOOKUP(VLOOKUP($A611, 'E4 TB Allocation Details'!$A$18:$L$205, MATCH("Customer ID", 'E4 TB Allocation Details'!$A$18:$L$18, 0),FALSE), 'E2 Allocators'!$B$15:$W$361, MATCH(AO$17, 'E2 Allocators'!$B$15:$W$15, 0),FALSE))</f>
        <v>0</v>
      </c>
      <c r="AP611" s="1335">
        <f ca="1">IF(ISERROR(VLOOKUP(VLOOKUP($A611, 'E4 TB Allocation Details'!$A$18:$L$205, MATCH("Customer ID", 'E4 TB Allocation Details'!$A$18:$L$18, 0),FALSE), 'E2 Allocators'!$B$15:$W$361, MATCH(AP$17, 'E2 Allocators'!$B$15:$W$15, 0),FALSE)), 0, VLOOKUP(VLOOKUP($A611, 'E4 TB Allocation Details'!$A$18:$L$205, MATCH("Customer ID", 'E4 TB Allocation Details'!$A$18:$L$18, 0),FALSE), 'E2 Allocators'!$B$15:$W$361, MATCH(AP$17, 'E2 Allocators'!$B$15:$W$15, 0),FALSE))</f>
        <v>0</v>
      </c>
      <c r="AQ611" s="1335">
        <f ca="1">IF(ISERROR(VLOOKUP(VLOOKUP($A611, 'E4 TB Allocation Details'!$A$18:$L$205, MATCH("Customer ID", 'E4 TB Allocation Details'!$A$18:$L$18, 0),FALSE), 'E2 Allocators'!$B$15:$W$361, MATCH(AQ$17, 'E2 Allocators'!$B$15:$W$15, 0),FALSE)), 0, VLOOKUP(VLOOKUP($A611, 'E4 TB Allocation Details'!$A$18:$L$205, MATCH("Customer ID", 'E4 TB Allocation Details'!$A$18:$L$18, 0),FALSE), 'E2 Allocators'!$B$15:$W$361, MATCH(AQ$17, 'E2 Allocators'!$B$15:$W$15, 0),FALSE))</f>
        <v>0</v>
      </c>
      <c r="AR611" s="1335">
        <f ca="1">IF(ISERROR(VLOOKUP(VLOOKUP($A611, 'E4 TB Allocation Details'!$A$18:$L$205, MATCH("Customer ID", 'E4 TB Allocation Details'!$A$18:$L$18, 0),FALSE), 'E2 Allocators'!$B$15:$W$361, MATCH(AR$17, 'E2 Allocators'!$B$15:$W$15, 0),FALSE)), 0, VLOOKUP(VLOOKUP($A611, 'E4 TB Allocation Details'!$A$18:$L$205, MATCH("Customer ID", 'E4 TB Allocation Details'!$A$18:$L$18, 0),FALSE), 'E2 Allocators'!$B$15:$W$361, MATCH(AR$17, 'E2 Allocators'!$B$15:$W$15, 0),FALSE))</f>
        <v>0</v>
      </c>
      <c r="AS611" s="1335">
        <f ca="1">IF(ISERROR(VLOOKUP(VLOOKUP($A611, 'E4 TB Allocation Details'!$A$18:$L$205, MATCH("Customer ID", 'E4 TB Allocation Details'!$A$18:$L$18, 0),FALSE), 'E2 Allocators'!$B$15:$W$361, MATCH(AS$17, 'E2 Allocators'!$B$15:$W$15, 0),FALSE)), 0, VLOOKUP(VLOOKUP($A611, 'E4 TB Allocation Details'!$A$18:$L$205, MATCH("Customer ID", 'E4 TB Allocation Details'!$A$18:$L$18, 0),FALSE), 'E2 Allocators'!$B$15:$W$361, MATCH(AS$17, 'E2 Allocators'!$B$15:$W$15, 0),FALSE))</f>
        <v>0</v>
      </c>
      <c r="AT611" s="1335">
        <f ca="1">IF(ISERROR(VLOOKUP(VLOOKUP($A611, 'E4 TB Allocation Details'!$A$18:$L$205, MATCH("Customer ID", 'E4 TB Allocation Details'!$A$18:$L$18, 0),FALSE), 'E2 Allocators'!$B$15:$W$361, MATCH(AT$17, 'E2 Allocators'!$B$15:$W$15, 0),FALSE)), 0, VLOOKUP(VLOOKUP($A611, 'E4 TB Allocation Details'!$A$18:$L$205, MATCH("Customer ID", 'E4 TB Allocation Details'!$A$18:$L$18, 0),FALSE), 'E2 Allocators'!$B$15:$W$361, MATCH(AT$17, 'E2 Allocators'!$B$15:$W$15, 0),FALSE))</f>
        <v>0</v>
      </c>
      <c r="AU611" s="1335">
        <f ca="1">IF(ISERROR(VLOOKUP(VLOOKUP($A611, 'E4 TB Allocation Details'!$A$18:$L$205, MATCH("Customer ID", 'E4 TB Allocation Details'!$A$18:$L$18, 0),FALSE), 'E2 Allocators'!$B$15:$W$361, MATCH(AU$17, 'E2 Allocators'!$B$15:$W$15, 0),FALSE)), 0, VLOOKUP(VLOOKUP($A611, 'E4 TB Allocation Details'!$A$18:$L$205, MATCH("Customer ID", 'E4 TB Allocation Details'!$A$18:$L$18, 0),FALSE), 'E2 Allocators'!$B$15:$W$361, MATCH(AU$17, 'E2 Allocators'!$B$15:$W$15, 0),FALSE))</f>
        <v>0</v>
      </c>
      <c r="AV611" s="1340">
        <f t="shared" si="926"/>
        <v>0</v>
      </c>
      <c r="AW611" s="1337"/>
      <c r="AX611" s="1337"/>
      <c r="AY611" s="1337"/>
      <c r="AZ611" s="1337"/>
      <c r="BA611" s="1337"/>
      <c r="BB611" s="1337"/>
      <c r="BC611" s="1337"/>
      <c r="BD611" s="1337"/>
      <c r="BE611" s="1337"/>
      <c r="BF611" s="1337"/>
      <c r="BG611" s="1337"/>
      <c r="BH611" s="1337"/>
      <c r="BI611" s="1337"/>
      <c r="BJ611" s="1337"/>
      <c r="BK611" s="1337"/>
      <c r="BL611" s="1337"/>
      <c r="BM611" s="1337"/>
      <c r="BN611" s="1337"/>
      <c r="BO611" s="1337"/>
      <c r="BP611" s="1337"/>
      <c r="BQ611" s="1338"/>
    </row>
    <row r="612" spans="1:69" s="259" customFormat="1" ht="12.75">
      <c r="A612" s="1339" t="s">
        <v>140</v>
      </c>
      <c r="B612" s="1332" t="s">
        <v>1423</v>
      </c>
      <c r="C612" s="1333">
        <v>1</v>
      </c>
      <c r="D612" s="1334">
        <f t="shared" si="923"/>
        <v>0.65</v>
      </c>
      <c r="E612" s="1334">
        <f ca="1">VLOOKUP($A612,'E1 Categorization'!$A$35:$E$114,5,FALSE)</f>
        <v>0.35</v>
      </c>
      <c r="F612" s="1334">
        <f t="shared" si="924"/>
        <v>1</v>
      </c>
      <c r="G612" s="1335">
        <f ca="1">IF(ISERROR(VLOOKUP(VLOOKUP($A612, 'E4 TB Allocation Details'!$A$18:$L$205, MATCH("Demand ID", 'E4 TB Allocation Details'!$A$18:$L$18, 0),FALSE), 'E2 Allocators'!$B$15:$W$361, MATCH(G$17, 'E2 Allocators'!$B$15:$W$15, 0),FALSE)), 0, VLOOKUP(VLOOKUP($A612, 'E4 TB Allocation Details'!$A$18:$L$205, MATCH("Demand ID", 'E4 TB Allocation Details'!$A$18:$L$18, 0),FALSE), 'E2 Allocators'!$B$15:$W$361, MATCH(G$17, 'E2 Allocators'!$B$15:$W$15, 0),FALSE))</f>
        <v>0.37691270047498227</v>
      </c>
      <c r="H612" s="1335">
        <f ca="1">IF(ISERROR(VLOOKUP(VLOOKUP($A612, 'E4 TB Allocation Details'!$A$18:$L$205, MATCH("Demand ID", 'E4 TB Allocation Details'!$A$18:$L$18, 0),FALSE), 'E2 Allocators'!$B$15:$W$361, MATCH(H$17, 'E2 Allocators'!$B$15:$W$15, 0),FALSE)), 0, VLOOKUP(VLOOKUP($A612, 'E4 TB Allocation Details'!$A$18:$L$205, MATCH("Demand ID", 'E4 TB Allocation Details'!$A$18:$L$18, 0),FALSE), 'E2 Allocators'!$B$15:$W$361, MATCH(H$17, 'E2 Allocators'!$B$15:$W$15, 0),FALSE))</f>
        <v>0.1767543644011679</v>
      </c>
      <c r="I612" s="1335">
        <f ca="1">IF(ISERROR(VLOOKUP(VLOOKUP($A612, 'E4 TB Allocation Details'!$A$18:$L$205, MATCH("Demand ID", 'E4 TB Allocation Details'!$A$18:$L$18, 0),FALSE), 'E2 Allocators'!$B$15:$W$361, MATCH(I$17, 'E2 Allocators'!$B$15:$W$15, 0),FALSE)), 0, VLOOKUP(VLOOKUP($A612, 'E4 TB Allocation Details'!$A$18:$L$205, MATCH("Demand ID", 'E4 TB Allocation Details'!$A$18:$L$18, 0),FALSE), 'E2 Allocators'!$B$15:$W$361, MATCH(I$17, 'E2 Allocators'!$B$15:$W$15, 0),FALSE))</f>
        <v>0.44565624883069488</v>
      </c>
      <c r="J612" s="1335">
        <f ca="1">IF(ISERROR(VLOOKUP(VLOOKUP($A612, 'E4 TB Allocation Details'!$A$18:$L$205, MATCH("Demand ID", 'E4 TB Allocation Details'!$A$18:$L$18, 0),FALSE), 'E2 Allocators'!$B$15:$W$361, MATCH(J$17, 'E2 Allocators'!$B$15:$W$15, 0),FALSE)), 0, VLOOKUP(VLOOKUP($A612, 'E4 TB Allocation Details'!$A$18:$L$205, MATCH("Demand ID", 'E4 TB Allocation Details'!$A$18:$L$18, 0),FALSE), 'E2 Allocators'!$B$15:$W$361, MATCH(J$17, 'E2 Allocators'!$B$15:$W$15, 0),FALSE))</f>
        <v>0</v>
      </c>
      <c r="K612" s="1335">
        <f ca="1">IF(ISERROR(VLOOKUP(VLOOKUP($A612, 'E4 TB Allocation Details'!$A$18:$L$205, MATCH("Demand ID", 'E4 TB Allocation Details'!$A$18:$L$18, 0),FALSE), 'E2 Allocators'!$B$15:$W$361, MATCH(K$17, 'E2 Allocators'!$B$15:$W$15, 0),FALSE)), 0, VLOOKUP(VLOOKUP($A612, 'E4 TB Allocation Details'!$A$18:$L$205, MATCH("Demand ID", 'E4 TB Allocation Details'!$A$18:$L$18, 0),FALSE), 'E2 Allocators'!$B$15:$W$361, MATCH(K$17, 'E2 Allocators'!$B$15:$W$15, 0),FALSE))</f>
        <v>0</v>
      </c>
      <c r="L612" s="1335">
        <f ca="1">IF(ISERROR(VLOOKUP(VLOOKUP($A612, 'E4 TB Allocation Details'!$A$18:$L$205, MATCH("Demand ID", 'E4 TB Allocation Details'!$A$18:$L$18, 0),FALSE), 'E2 Allocators'!$B$15:$W$361, MATCH(L$17, 'E2 Allocators'!$B$15:$W$15, 0),FALSE)), 0, VLOOKUP(VLOOKUP($A612, 'E4 TB Allocation Details'!$A$18:$L$205, MATCH("Demand ID", 'E4 TB Allocation Details'!$A$18:$L$18, 0),FALSE), 'E2 Allocators'!$B$15:$W$361, MATCH(L$17, 'E2 Allocators'!$B$15:$W$15, 0),FALSE))</f>
        <v>0</v>
      </c>
      <c r="M612" s="1335">
        <f ca="1">IF(ISERROR(VLOOKUP(VLOOKUP($A612, 'E4 TB Allocation Details'!$A$18:$L$205, MATCH("Demand ID", 'E4 TB Allocation Details'!$A$18:$L$18, 0),FALSE), 'E2 Allocators'!$B$15:$W$361, MATCH(M$17, 'E2 Allocators'!$B$15:$W$15, 0),FALSE)), 0, VLOOKUP(VLOOKUP($A612, 'E4 TB Allocation Details'!$A$18:$L$205, MATCH("Demand ID", 'E4 TB Allocation Details'!$A$18:$L$18, 0),FALSE), 'E2 Allocators'!$B$15:$W$361, MATCH(M$17, 'E2 Allocators'!$B$15:$W$15, 0),FALSE))</f>
        <v>0</v>
      </c>
      <c r="N612" s="1335">
        <f ca="1">IF(ISERROR(VLOOKUP(VLOOKUP($A612, 'E4 TB Allocation Details'!$A$18:$L$205, MATCH("Demand ID", 'E4 TB Allocation Details'!$A$18:$L$18, 0),FALSE), 'E2 Allocators'!$B$15:$W$361, MATCH(N$17, 'E2 Allocators'!$B$15:$W$15, 0),FALSE)), 0, VLOOKUP(VLOOKUP($A612, 'E4 TB Allocation Details'!$A$18:$L$205, MATCH("Demand ID", 'E4 TB Allocation Details'!$A$18:$L$18, 0),FALSE), 'E2 Allocators'!$B$15:$W$361, MATCH(N$17, 'E2 Allocators'!$B$15:$W$15, 0),FALSE))</f>
        <v>0</v>
      </c>
      <c r="O612" s="1335">
        <f ca="1">IF(ISERROR(VLOOKUP(VLOOKUP($A612, 'E4 TB Allocation Details'!$A$18:$L$205, MATCH("Demand ID", 'E4 TB Allocation Details'!$A$18:$L$18, 0),FALSE), 'E2 Allocators'!$B$15:$W$361, MATCH(O$17, 'E2 Allocators'!$B$15:$W$15, 0),FALSE)), 0, VLOOKUP(VLOOKUP($A612, 'E4 TB Allocation Details'!$A$18:$L$205, MATCH("Demand ID", 'E4 TB Allocation Details'!$A$18:$L$18, 0),FALSE), 'E2 Allocators'!$B$15:$W$361, MATCH(O$17, 'E2 Allocators'!$B$15:$W$15, 0),FALSE))</f>
        <v>6.7668629315502935E-4</v>
      </c>
      <c r="P612" s="1335">
        <f ca="1">IF(ISERROR(VLOOKUP(VLOOKUP($A612, 'E4 TB Allocation Details'!$A$18:$L$205, MATCH("Demand ID", 'E4 TB Allocation Details'!$A$18:$L$18, 0),FALSE), 'E2 Allocators'!$B$15:$W$361, MATCH(P$17, 'E2 Allocators'!$B$15:$W$15, 0),FALSE)), 0, VLOOKUP(VLOOKUP($A612, 'E4 TB Allocation Details'!$A$18:$L$205, MATCH("Demand ID", 'E4 TB Allocation Details'!$A$18:$L$18, 0),FALSE), 'E2 Allocators'!$B$15:$W$361, MATCH(P$17, 'E2 Allocators'!$B$15:$W$15, 0),FALSE))</f>
        <v>0</v>
      </c>
      <c r="Q612" s="1335">
        <f ca="1">IF(ISERROR(VLOOKUP(VLOOKUP($A612, 'E4 TB Allocation Details'!$A$18:$L$205, MATCH("Demand ID", 'E4 TB Allocation Details'!$A$18:$L$18, 0),FALSE), 'E2 Allocators'!$B$15:$W$361, MATCH(Q$17, 'E2 Allocators'!$B$15:$W$15, 0),FALSE)), 0, VLOOKUP(VLOOKUP($A612, 'E4 TB Allocation Details'!$A$18:$L$205, MATCH("Demand ID", 'E4 TB Allocation Details'!$A$18:$L$18, 0),FALSE), 'E2 Allocators'!$B$15:$W$361, MATCH(Q$17, 'E2 Allocators'!$B$15:$W$15, 0),FALSE))</f>
        <v>0</v>
      </c>
      <c r="R612" s="1335">
        <f ca="1">IF(ISERROR(VLOOKUP(VLOOKUP($A612, 'E4 TB Allocation Details'!$A$18:$L$205, MATCH("Demand ID", 'E4 TB Allocation Details'!$A$18:$L$18, 0),FALSE), 'E2 Allocators'!$B$15:$W$361, MATCH(R$17, 'E2 Allocators'!$B$15:$W$15, 0),FALSE)), 0, VLOOKUP(VLOOKUP($A612, 'E4 TB Allocation Details'!$A$18:$L$205, MATCH("Demand ID", 'E4 TB Allocation Details'!$A$18:$L$18, 0),FALSE), 'E2 Allocators'!$B$15:$W$361, MATCH(R$17, 'E2 Allocators'!$B$15:$W$15, 0),FALSE))</f>
        <v>0</v>
      </c>
      <c r="S612" s="1335">
        <f ca="1">IF(ISERROR(VLOOKUP(VLOOKUP($A612, 'E4 TB Allocation Details'!$A$18:$L$205, MATCH("Demand ID", 'E4 TB Allocation Details'!$A$18:$L$18, 0),FALSE), 'E2 Allocators'!$B$15:$W$361, MATCH(S$17, 'E2 Allocators'!$B$15:$W$15, 0),FALSE)), 0, VLOOKUP(VLOOKUP($A612, 'E4 TB Allocation Details'!$A$18:$L$205, MATCH("Demand ID", 'E4 TB Allocation Details'!$A$18:$L$18, 0),FALSE), 'E2 Allocators'!$B$15:$W$361, MATCH(S$17, 'E2 Allocators'!$B$15:$W$15, 0),FALSE))</f>
        <v>0</v>
      </c>
      <c r="T612" s="1335">
        <f ca="1">IF(ISERROR(VLOOKUP(VLOOKUP($A612, 'E4 TB Allocation Details'!$A$18:$L$205, MATCH("Demand ID", 'E4 TB Allocation Details'!$A$18:$L$18, 0),FALSE), 'E2 Allocators'!$B$15:$W$361, MATCH(T$17, 'E2 Allocators'!$B$15:$W$15, 0),FALSE)), 0, VLOOKUP(VLOOKUP($A612, 'E4 TB Allocation Details'!$A$18:$L$205, MATCH("Demand ID", 'E4 TB Allocation Details'!$A$18:$L$18, 0),FALSE), 'E2 Allocators'!$B$15:$W$361, MATCH(T$17, 'E2 Allocators'!$B$15:$W$15, 0),FALSE))</f>
        <v>0</v>
      </c>
      <c r="U612" s="1335">
        <f ca="1">IF(ISERROR(VLOOKUP(VLOOKUP($A612, 'E4 TB Allocation Details'!$A$18:$L$205, MATCH("Demand ID", 'E4 TB Allocation Details'!$A$18:$L$18, 0),FALSE), 'E2 Allocators'!$B$15:$W$361, MATCH(U$17, 'E2 Allocators'!$B$15:$W$15, 0),FALSE)), 0, VLOOKUP(VLOOKUP($A612, 'E4 TB Allocation Details'!$A$18:$L$205, MATCH("Demand ID", 'E4 TB Allocation Details'!$A$18:$L$18, 0),FALSE), 'E2 Allocators'!$B$15:$W$361, MATCH(U$17, 'E2 Allocators'!$B$15:$W$15, 0),FALSE))</f>
        <v>0</v>
      </c>
      <c r="V612" s="1335">
        <f ca="1">IF(ISERROR(VLOOKUP(VLOOKUP($A612, 'E4 TB Allocation Details'!$A$18:$L$205, MATCH("Demand ID", 'E4 TB Allocation Details'!$A$18:$L$18, 0),FALSE), 'E2 Allocators'!$B$15:$W$361, MATCH(V$17, 'E2 Allocators'!$B$15:$W$15, 0),FALSE)), 0, VLOOKUP(VLOOKUP($A612, 'E4 TB Allocation Details'!$A$18:$L$205, MATCH("Demand ID", 'E4 TB Allocation Details'!$A$18:$L$18, 0),FALSE), 'E2 Allocators'!$B$15:$W$361, MATCH(V$17, 'E2 Allocators'!$B$15:$W$15, 0),FALSE))</f>
        <v>0</v>
      </c>
      <c r="W612" s="1335">
        <f ca="1">IF(ISERROR(VLOOKUP(VLOOKUP($A612, 'E4 TB Allocation Details'!$A$18:$L$205, MATCH("Demand ID", 'E4 TB Allocation Details'!$A$18:$L$18, 0),FALSE), 'E2 Allocators'!$B$15:$W$361, MATCH(W$17, 'E2 Allocators'!$B$15:$W$15, 0),FALSE)), 0, VLOOKUP(VLOOKUP($A612, 'E4 TB Allocation Details'!$A$18:$L$205, MATCH("Demand ID", 'E4 TB Allocation Details'!$A$18:$L$18, 0),FALSE), 'E2 Allocators'!$B$15:$W$361, MATCH(W$17, 'E2 Allocators'!$B$15:$W$15, 0),FALSE))</f>
        <v>0</v>
      </c>
      <c r="X612" s="1335">
        <f ca="1">IF(ISERROR(VLOOKUP(VLOOKUP($A612, 'E4 TB Allocation Details'!$A$18:$L$205, MATCH("Demand ID", 'E4 TB Allocation Details'!$A$18:$L$18, 0),FALSE), 'E2 Allocators'!$B$15:$W$361, MATCH(X$17, 'E2 Allocators'!$B$15:$W$15, 0),FALSE)), 0, VLOOKUP(VLOOKUP($A612, 'E4 TB Allocation Details'!$A$18:$L$205, MATCH("Demand ID", 'E4 TB Allocation Details'!$A$18:$L$18, 0),FALSE), 'E2 Allocators'!$B$15:$W$361, MATCH(X$17, 'E2 Allocators'!$B$15:$W$15, 0),FALSE))</f>
        <v>0</v>
      </c>
      <c r="Y612" s="1335">
        <f ca="1">IF(ISERROR(VLOOKUP(VLOOKUP($A612, 'E4 TB Allocation Details'!$A$18:$L$205, MATCH("Demand ID", 'E4 TB Allocation Details'!$A$18:$L$18, 0),FALSE), 'E2 Allocators'!$B$15:$W$361, MATCH(Y$17, 'E2 Allocators'!$B$15:$W$15, 0),FALSE)), 0, VLOOKUP(VLOOKUP($A612, 'E4 TB Allocation Details'!$A$18:$L$205, MATCH("Demand ID", 'E4 TB Allocation Details'!$A$18:$L$18, 0),FALSE), 'E2 Allocators'!$B$15:$W$361, MATCH(Y$17, 'E2 Allocators'!$B$15:$W$15, 0),FALSE))</f>
        <v>0</v>
      </c>
      <c r="Z612" s="1335">
        <f ca="1">IF(ISERROR(VLOOKUP(VLOOKUP($A612, 'E4 TB Allocation Details'!$A$18:$L$205, MATCH("Demand ID", 'E4 TB Allocation Details'!$A$18:$L$18, 0),FALSE), 'E2 Allocators'!$B$15:$W$361, MATCH(Z$17, 'E2 Allocators'!$B$15:$W$15, 0),FALSE)), 0, VLOOKUP(VLOOKUP($A612, 'E4 TB Allocation Details'!$A$18:$L$205, MATCH("Demand ID", 'E4 TB Allocation Details'!$A$18:$L$18, 0),FALSE), 'E2 Allocators'!$B$15:$W$361, MATCH(Z$17, 'E2 Allocators'!$B$15:$W$15, 0),FALSE))</f>
        <v>0</v>
      </c>
      <c r="AA612" s="1340">
        <f t="shared" si="925"/>
        <v>1</v>
      </c>
      <c r="AB612" s="1335">
        <f ca="1">IF(ISERROR(VLOOKUP(VLOOKUP($A612, 'E4 TB Allocation Details'!$A$18:$L$205, MATCH("Customer ID", 'E4 TB Allocation Details'!$A$18:$L$18, 0),FALSE), 'E2 Allocators'!$B$15:$W$361, MATCH(AB$17, 'E2 Allocators'!$B$15:$W$15, 0),FALSE)), 0, VLOOKUP(VLOOKUP($A612, 'E4 TB Allocation Details'!$A$18:$L$205, MATCH("Customer ID", 'E4 TB Allocation Details'!$A$18:$L$18, 0),FALSE), 'E2 Allocators'!$B$15:$W$361, MATCH(AB$17, 'E2 Allocators'!$B$15:$W$15, 0),FALSE))</f>
        <v>0.67817868394459968</v>
      </c>
      <c r="AC612" s="1335">
        <f ca="1">IF(ISERROR(VLOOKUP(VLOOKUP($A612, 'E4 TB Allocation Details'!$A$18:$L$205, MATCH("Customer ID", 'E4 TB Allocation Details'!$A$18:$L$18, 0),FALSE), 'E2 Allocators'!$B$15:$W$361, MATCH(AC$17, 'E2 Allocators'!$B$15:$W$15, 0),FALSE)), 0, VLOOKUP(VLOOKUP($A612, 'E4 TB Allocation Details'!$A$18:$L$205, MATCH("Customer ID", 'E4 TB Allocation Details'!$A$18:$L$18, 0),FALSE), 'E2 Allocators'!$B$15:$W$361, MATCH(AC$17, 'E2 Allocators'!$B$15:$W$15, 0),FALSE))</f>
        <v>8.0544492658859893E-2</v>
      </c>
      <c r="AD612" s="1335">
        <f ca="1">IF(ISERROR(VLOOKUP(VLOOKUP($A612, 'E4 TB Allocation Details'!$A$18:$L$205, MATCH("Customer ID", 'E4 TB Allocation Details'!$A$18:$L$18, 0),FALSE), 'E2 Allocators'!$B$15:$W$361, MATCH(AD$17, 'E2 Allocators'!$B$15:$W$15, 0),FALSE)), 0, VLOOKUP(VLOOKUP($A612, 'E4 TB Allocation Details'!$A$18:$L$205, MATCH("Customer ID", 'E4 TB Allocation Details'!$A$18:$L$18, 0),FALSE), 'E2 Allocators'!$B$15:$W$361, MATCH(AD$17, 'E2 Allocators'!$B$15:$W$15, 0),FALSE))</f>
        <v>9.3324615110265702E-3</v>
      </c>
      <c r="AE612" s="1335">
        <f ca="1">IF(ISERROR(VLOOKUP(VLOOKUP($A612, 'E4 TB Allocation Details'!$A$18:$L$205, MATCH("Customer ID", 'E4 TB Allocation Details'!$A$18:$L$18, 0),FALSE), 'E2 Allocators'!$B$15:$W$361, MATCH(AE$17, 'E2 Allocators'!$B$15:$W$15, 0),FALSE)), 0, VLOOKUP(VLOOKUP($A612, 'E4 TB Allocation Details'!$A$18:$L$205, MATCH("Customer ID", 'E4 TB Allocation Details'!$A$18:$L$18, 0),FALSE), 'E2 Allocators'!$B$15:$W$361, MATCH(AE$17, 'E2 Allocators'!$B$15:$W$15, 0),FALSE))</f>
        <v>0</v>
      </c>
      <c r="AF612" s="1335">
        <f ca="1">IF(ISERROR(VLOOKUP(VLOOKUP($A612, 'E4 TB Allocation Details'!$A$18:$L$205, MATCH("Customer ID", 'E4 TB Allocation Details'!$A$18:$L$18, 0),FALSE), 'E2 Allocators'!$B$15:$W$361, MATCH(AF$17, 'E2 Allocators'!$B$15:$W$15, 0),FALSE)), 0, VLOOKUP(VLOOKUP($A612, 'E4 TB Allocation Details'!$A$18:$L$205, MATCH("Customer ID", 'E4 TB Allocation Details'!$A$18:$L$18, 0),FALSE), 'E2 Allocators'!$B$15:$W$361, MATCH(AF$17, 'E2 Allocators'!$B$15:$W$15, 0),FALSE))</f>
        <v>0</v>
      </c>
      <c r="AG612" s="1335">
        <f ca="1">IF(ISERROR(VLOOKUP(VLOOKUP($A612, 'E4 TB Allocation Details'!$A$18:$L$205, MATCH("Customer ID", 'E4 TB Allocation Details'!$A$18:$L$18, 0),FALSE), 'E2 Allocators'!$B$15:$W$361, MATCH(AG$17, 'E2 Allocators'!$B$15:$W$15, 0),FALSE)), 0, VLOOKUP(VLOOKUP($A612, 'E4 TB Allocation Details'!$A$18:$L$205, MATCH("Customer ID", 'E4 TB Allocation Details'!$A$18:$L$18, 0),FALSE), 'E2 Allocators'!$B$15:$W$361, MATCH(AG$17, 'E2 Allocators'!$B$15:$W$15, 0),FALSE))</f>
        <v>0</v>
      </c>
      <c r="AH612" s="1335">
        <f ca="1">IF(ISERROR(VLOOKUP(VLOOKUP($A612, 'E4 TB Allocation Details'!$A$18:$L$205, MATCH("Customer ID", 'E4 TB Allocation Details'!$A$18:$L$18, 0),FALSE), 'E2 Allocators'!$B$15:$W$361, MATCH(AH$17, 'E2 Allocators'!$B$15:$W$15, 0),FALSE)), 0, VLOOKUP(VLOOKUP($A612, 'E4 TB Allocation Details'!$A$18:$L$205, MATCH("Customer ID", 'E4 TB Allocation Details'!$A$18:$L$18, 0),FALSE), 'E2 Allocators'!$B$15:$W$361, MATCH(AH$17, 'E2 Allocators'!$B$15:$W$15, 0),FALSE))</f>
        <v>0.21137728110325149</v>
      </c>
      <c r="AI612" s="1335">
        <f ca="1">IF(ISERROR(VLOOKUP(VLOOKUP($A612, 'E4 TB Allocation Details'!$A$18:$L$205, MATCH("Customer ID", 'E4 TB Allocation Details'!$A$18:$L$18, 0),FALSE), 'E2 Allocators'!$B$15:$W$361, MATCH(AI$17, 'E2 Allocators'!$B$15:$W$15, 0),FALSE)), 0, VLOOKUP(VLOOKUP($A612, 'E4 TB Allocation Details'!$A$18:$L$205, MATCH("Customer ID", 'E4 TB Allocation Details'!$A$18:$L$18, 0),FALSE), 'E2 Allocators'!$B$15:$W$361, MATCH(AI$17, 'E2 Allocators'!$B$15:$W$15, 0),FALSE))</f>
        <v>1.1591273851275041E-2</v>
      </c>
      <c r="AJ612" s="1335">
        <f ca="1">IF(ISERROR(VLOOKUP(VLOOKUP($A612, 'E4 TB Allocation Details'!$A$18:$L$205, MATCH("Customer ID", 'E4 TB Allocation Details'!$A$18:$L$18, 0),FALSE), 'E2 Allocators'!$B$15:$W$361, MATCH(AJ$17, 'E2 Allocators'!$B$15:$W$15, 0),FALSE)), 0, VLOOKUP(VLOOKUP($A612, 'E4 TB Allocation Details'!$A$18:$L$205, MATCH("Customer ID", 'E4 TB Allocation Details'!$A$18:$L$18, 0),FALSE), 'E2 Allocators'!$B$15:$W$361, MATCH(AJ$17, 'E2 Allocators'!$B$15:$W$15, 0),FALSE))</f>
        <v>8.9758069309873387E-3</v>
      </c>
      <c r="AK612" s="1335">
        <f ca="1">IF(ISERROR(VLOOKUP(VLOOKUP($A612, 'E4 TB Allocation Details'!$A$18:$L$205, MATCH("Customer ID", 'E4 TB Allocation Details'!$A$18:$L$18, 0),FALSE), 'E2 Allocators'!$B$15:$W$361, MATCH(AK$17, 'E2 Allocators'!$B$15:$W$15, 0),FALSE)), 0, VLOOKUP(VLOOKUP($A612, 'E4 TB Allocation Details'!$A$18:$L$205, MATCH("Customer ID", 'E4 TB Allocation Details'!$A$18:$L$18, 0),FALSE), 'E2 Allocators'!$B$15:$W$361, MATCH(AK$17, 'E2 Allocators'!$B$15:$W$15, 0),FALSE))</f>
        <v>0</v>
      </c>
      <c r="AL612" s="1335">
        <f ca="1">IF(ISERROR(VLOOKUP(VLOOKUP($A612, 'E4 TB Allocation Details'!$A$18:$L$205, MATCH("Customer ID", 'E4 TB Allocation Details'!$A$18:$L$18, 0),FALSE), 'E2 Allocators'!$B$15:$W$361, MATCH(AL$17, 'E2 Allocators'!$B$15:$W$15, 0),FALSE)), 0, VLOOKUP(VLOOKUP($A612, 'E4 TB Allocation Details'!$A$18:$L$205, MATCH("Customer ID", 'E4 TB Allocation Details'!$A$18:$L$18, 0),FALSE), 'E2 Allocators'!$B$15:$W$361, MATCH(AL$17, 'E2 Allocators'!$B$15:$W$15, 0),FALSE))</f>
        <v>0</v>
      </c>
      <c r="AM612" s="1335">
        <f ca="1">IF(ISERROR(VLOOKUP(VLOOKUP($A612, 'E4 TB Allocation Details'!$A$18:$L$205, MATCH("Customer ID", 'E4 TB Allocation Details'!$A$18:$L$18, 0),FALSE), 'E2 Allocators'!$B$15:$W$361, MATCH(AM$17, 'E2 Allocators'!$B$15:$W$15, 0),FALSE)), 0, VLOOKUP(VLOOKUP($A612, 'E4 TB Allocation Details'!$A$18:$L$205, MATCH("Customer ID", 'E4 TB Allocation Details'!$A$18:$L$18, 0),FALSE), 'E2 Allocators'!$B$15:$W$361, MATCH(AM$17, 'E2 Allocators'!$B$15:$W$15, 0),FALSE))</f>
        <v>0</v>
      </c>
      <c r="AN612" s="1335">
        <f ca="1">IF(ISERROR(VLOOKUP(VLOOKUP($A612, 'E4 TB Allocation Details'!$A$18:$L$205, MATCH("Customer ID", 'E4 TB Allocation Details'!$A$18:$L$18, 0),FALSE), 'E2 Allocators'!$B$15:$W$361, MATCH(AN$17, 'E2 Allocators'!$B$15:$W$15, 0),FALSE)), 0, VLOOKUP(VLOOKUP($A612, 'E4 TB Allocation Details'!$A$18:$L$205, MATCH("Customer ID", 'E4 TB Allocation Details'!$A$18:$L$18, 0),FALSE), 'E2 Allocators'!$B$15:$W$361, MATCH(AN$17, 'E2 Allocators'!$B$15:$W$15, 0),FALSE))</f>
        <v>0</v>
      </c>
      <c r="AO612" s="1335">
        <f ca="1">IF(ISERROR(VLOOKUP(VLOOKUP($A612, 'E4 TB Allocation Details'!$A$18:$L$205, MATCH("Customer ID", 'E4 TB Allocation Details'!$A$18:$L$18, 0),FALSE), 'E2 Allocators'!$B$15:$W$361, MATCH(AO$17, 'E2 Allocators'!$B$15:$W$15, 0),FALSE)), 0, VLOOKUP(VLOOKUP($A612, 'E4 TB Allocation Details'!$A$18:$L$205, MATCH("Customer ID", 'E4 TB Allocation Details'!$A$18:$L$18, 0),FALSE), 'E2 Allocators'!$B$15:$W$361, MATCH(AO$17, 'E2 Allocators'!$B$15:$W$15, 0),FALSE))</f>
        <v>0</v>
      </c>
      <c r="AP612" s="1335">
        <f ca="1">IF(ISERROR(VLOOKUP(VLOOKUP($A612, 'E4 TB Allocation Details'!$A$18:$L$205, MATCH("Customer ID", 'E4 TB Allocation Details'!$A$18:$L$18, 0),FALSE), 'E2 Allocators'!$B$15:$W$361, MATCH(AP$17, 'E2 Allocators'!$B$15:$W$15, 0),FALSE)), 0, VLOOKUP(VLOOKUP($A612, 'E4 TB Allocation Details'!$A$18:$L$205, MATCH("Customer ID", 'E4 TB Allocation Details'!$A$18:$L$18, 0),FALSE), 'E2 Allocators'!$B$15:$W$361, MATCH(AP$17, 'E2 Allocators'!$B$15:$W$15, 0),FALSE))</f>
        <v>0</v>
      </c>
      <c r="AQ612" s="1335">
        <f ca="1">IF(ISERROR(VLOOKUP(VLOOKUP($A612, 'E4 TB Allocation Details'!$A$18:$L$205, MATCH("Customer ID", 'E4 TB Allocation Details'!$A$18:$L$18, 0),FALSE), 'E2 Allocators'!$B$15:$W$361, MATCH(AQ$17, 'E2 Allocators'!$B$15:$W$15, 0),FALSE)), 0, VLOOKUP(VLOOKUP($A612, 'E4 TB Allocation Details'!$A$18:$L$205, MATCH("Customer ID", 'E4 TB Allocation Details'!$A$18:$L$18, 0),FALSE), 'E2 Allocators'!$B$15:$W$361, MATCH(AQ$17, 'E2 Allocators'!$B$15:$W$15, 0),FALSE))</f>
        <v>0</v>
      </c>
      <c r="AR612" s="1335">
        <f ca="1">IF(ISERROR(VLOOKUP(VLOOKUP($A612, 'E4 TB Allocation Details'!$A$18:$L$205, MATCH("Customer ID", 'E4 TB Allocation Details'!$A$18:$L$18, 0),FALSE), 'E2 Allocators'!$B$15:$W$361, MATCH(AR$17, 'E2 Allocators'!$B$15:$W$15, 0),FALSE)), 0, VLOOKUP(VLOOKUP($A612, 'E4 TB Allocation Details'!$A$18:$L$205, MATCH("Customer ID", 'E4 TB Allocation Details'!$A$18:$L$18, 0),FALSE), 'E2 Allocators'!$B$15:$W$361, MATCH(AR$17, 'E2 Allocators'!$B$15:$W$15, 0),FALSE))</f>
        <v>0</v>
      </c>
      <c r="AS612" s="1335">
        <f ca="1">IF(ISERROR(VLOOKUP(VLOOKUP($A612, 'E4 TB Allocation Details'!$A$18:$L$205, MATCH("Customer ID", 'E4 TB Allocation Details'!$A$18:$L$18, 0),FALSE), 'E2 Allocators'!$B$15:$W$361, MATCH(AS$17, 'E2 Allocators'!$B$15:$W$15, 0),FALSE)), 0, VLOOKUP(VLOOKUP($A612, 'E4 TB Allocation Details'!$A$18:$L$205, MATCH("Customer ID", 'E4 TB Allocation Details'!$A$18:$L$18, 0),FALSE), 'E2 Allocators'!$B$15:$W$361, MATCH(AS$17, 'E2 Allocators'!$B$15:$W$15, 0),FALSE))</f>
        <v>0</v>
      </c>
      <c r="AT612" s="1335">
        <f ca="1">IF(ISERROR(VLOOKUP(VLOOKUP($A612, 'E4 TB Allocation Details'!$A$18:$L$205, MATCH("Customer ID", 'E4 TB Allocation Details'!$A$18:$L$18, 0),FALSE), 'E2 Allocators'!$B$15:$W$361, MATCH(AT$17, 'E2 Allocators'!$B$15:$W$15, 0),FALSE)), 0, VLOOKUP(VLOOKUP($A612, 'E4 TB Allocation Details'!$A$18:$L$205, MATCH("Customer ID", 'E4 TB Allocation Details'!$A$18:$L$18, 0),FALSE), 'E2 Allocators'!$B$15:$W$361, MATCH(AT$17, 'E2 Allocators'!$B$15:$W$15, 0),FALSE))</f>
        <v>0</v>
      </c>
      <c r="AU612" s="1335">
        <f ca="1">IF(ISERROR(VLOOKUP(VLOOKUP($A612, 'E4 TB Allocation Details'!$A$18:$L$205, MATCH("Customer ID", 'E4 TB Allocation Details'!$A$18:$L$18, 0),FALSE), 'E2 Allocators'!$B$15:$W$361, MATCH(AU$17, 'E2 Allocators'!$B$15:$W$15, 0),FALSE)), 0, VLOOKUP(VLOOKUP($A612, 'E4 TB Allocation Details'!$A$18:$L$205, MATCH("Customer ID", 'E4 TB Allocation Details'!$A$18:$L$18, 0),FALSE), 'E2 Allocators'!$B$15:$W$361, MATCH(AU$17, 'E2 Allocators'!$B$15:$W$15, 0),FALSE))</f>
        <v>0</v>
      </c>
      <c r="AV612" s="1340">
        <f t="shared" si="926"/>
        <v>1</v>
      </c>
      <c r="AW612" s="1337"/>
      <c r="AX612" s="1337"/>
      <c r="AY612" s="1337"/>
      <c r="AZ612" s="1337"/>
      <c r="BA612" s="1337"/>
      <c r="BB612" s="1337"/>
      <c r="BC612" s="1337"/>
      <c r="BD612" s="1337"/>
      <c r="BE612" s="1337"/>
      <c r="BF612" s="1337"/>
      <c r="BG612" s="1337"/>
      <c r="BH612" s="1337"/>
      <c r="BI612" s="1337"/>
      <c r="BJ612" s="1337"/>
      <c r="BK612" s="1337"/>
      <c r="BL612" s="1337"/>
      <c r="BM612" s="1337"/>
      <c r="BN612" s="1337"/>
      <c r="BO612" s="1337"/>
      <c r="BP612" s="1337"/>
      <c r="BQ612" s="1338"/>
    </row>
    <row r="613" spans="1:69" s="259" customFormat="1" ht="12.75">
      <c r="A613" s="1339" t="s">
        <v>141</v>
      </c>
      <c r="B613" s="1332" t="s">
        <v>1447</v>
      </c>
      <c r="C613" s="1333">
        <v>1</v>
      </c>
      <c r="D613" s="1334">
        <f t="shared" si="923"/>
        <v>0.65</v>
      </c>
      <c r="E613" s="1334">
        <f ca="1">VLOOKUP($A613,'E1 Categorization'!$A$35:$E$114,5,FALSE)</f>
        <v>0.35</v>
      </c>
      <c r="F613" s="1334">
        <f t="shared" si="924"/>
        <v>1</v>
      </c>
      <c r="G613" s="1335">
        <f ca="1">IF(ISERROR(VLOOKUP(VLOOKUP($A613, 'E4 TB Allocation Details'!$A$18:$L$205, MATCH("Demand ID", 'E4 TB Allocation Details'!$A$18:$L$18, 0),FALSE), 'E2 Allocators'!$B$15:$W$361, MATCH(G$17, 'E2 Allocators'!$B$15:$W$15, 0),FALSE)), 0, VLOOKUP(VLOOKUP($A613, 'E4 TB Allocation Details'!$A$18:$L$205, MATCH("Demand ID", 'E4 TB Allocation Details'!$A$18:$L$18, 0),FALSE), 'E2 Allocators'!$B$15:$W$361, MATCH(G$17, 'E2 Allocators'!$B$15:$W$15, 0),FALSE))</f>
        <v>0.61937405976068061</v>
      </c>
      <c r="H613" s="1335">
        <f ca="1">IF(ISERROR(VLOOKUP(VLOOKUP($A613, 'E4 TB Allocation Details'!$A$18:$L$205, MATCH("Demand ID", 'E4 TB Allocation Details'!$A$18:$L$18, 0),FALSE), 'E2 Allocators'!$B$15:$W$361, MATCH(H$17, 'E2 Allocators'!$B$15:$W$15, 0),FALSE)), 0, VLOOKUP(VLOOKUP($A613, 'E4 TB Allocation Details'!$A$18:$L$205, MATCH("Demand ID", 'E4 TB Allocation Details'!$A$18:$L$18, 0),FALSE), 'E2 Allocators'!$B$15:$W$361, MATCH(H$17, 'E2 Allocators'!$B$15:$W$15, 0),FALSE))</f>
        <v>0.23507587386159046</v>
      </c>
      <c r="I613" s="1335">
        <f ca="1">IF(ISERROR(VLOOKUP(VLOOKUP($A613, 'E4 TB Allocation Details'!$A$18:$L$205, MATCH("Demand ID", 'E4 TB Allocation Details'!$A$18:$L$18, 0),FALSE), 'E2 Allocators'!$B$15:$W$361, MATCH(I$17, 'E2 Allocators'!$B$15:$W$15, 0),FALSE)), 0, VLOOKUP(VLOOKUP($A613, 'E4 TB Allocation Details'!$A$18:$L$205, MATCH("Demand ID", 'E4 TB Allocation Details'!$A$18:$L$18, 0),FALSE), 'E2 Allocators'!$B$15:$W$361, MATCH(I$17, 'E2 Allocators'!$B$15:$W$15, 0),FALSE))</f>
        <v>0.14434506839746844</v>
      </c>
      <c r="J613" s="1335">
        <f ca="1">IF(ISERROR(VLOOKUP(VLOOKUP($A613, 'E4 TB Allocation Details'!$A$18:$L$205, MATCH("Demand ID", 'E4 TB Allocation Details'!$A$18:$L$18, 0),FALSE), 'E2 Allocators'!$B$15:$W$361, MATCH(J$17, 'E2 Allocators'!$B$15:$W$15, 0),FALSE)), 0, VLOOKUP(VLOOKUP($A613, 'E4 TB Allocation Details'!$A$18:$L$205, MATCH("Demand ID", 'E4 TB Allocation Details'!$A$18:$L$18, 0),FALSE), 'E2 Allocators'!$B$15:$W$361, MATCH(J$17, 'E2 Allocators'!$B$15:$W$15, 0),FALSE))</f>
        <v>0</v>
      </c>
      <c r="K613" s="1335">
        <f ca="1">IF(ISERROR(VLOOKUP(VLOOKUP($A613, 'E4 TB Allocation Details'!$A$18:$L$205, MATCH("Demand ID", 'E4 TB Allocation Details'!$A$18:$L$18, 0),FALSE), 'E2 Allocators'!$B$15:$W$361, MATCH(K$17, 'E2 Allocators'!$B$15:$W$15, 0),FALSE)), 0, VLOOKUP(VLOOKUP($A613, 'E4 TB Allocation Details'!$A$18:$L$205, MATCH("Demand ID", 'E4 TB Allocation Details'!$A$18:$L$18, 0),FALSE), 'E2 Allocators'!$B$15:$W$361, MATCH(K$17, 'E2 Allocators'!$B$15:$W$15, 0),FALSE))</f>
        <v>0</v>
      </c>
      <c r="L613" s="1335">
        <f ca="1">IF(ISERROR(VLOOKUP(VLOOKUP($A613, 'E4 TB Allocation Details'!$A$18:$L$205, MATCH("Demand ID", 'E4 TB Allocation Details'!$A$18:$L$18, 0),FALSE), 'E2 Allocators'!$B$15:$W$361, MATCH(L$17, 'E2 Allocators'!$B$15:$W$15, 0),FALSE)), 0, VLOOKUP(VLOOKUP($A613, 'E4 TB Allocation Details'!$A$18:$L$205, MATCH("Demand ID", 'E4 TB Allocation Details'!$A$18:$L$18, 0),FALSE), 'E2 Allocators'!$B$15:$W$361, MATCH(L$17, 'E2 Allocators'!$B$15:$W$15, 0),FALSE))</f>
        <v>0</v>
      </c>
      <c r="M613" s="1335">
        <f ca="1">IF(ISERROR(VLOOKUP(VLOOKUP($A613, 'E4 TB Allocation Details'!$A$18:$L$205, MATCH("Demand ID", 'E4 TB Allocation Details'!$A$18:$L$18, 0),FALSE), 'E2 Allocators'!$B$15:$W$361, MATCH(M$17, 'E2 Allocators'!$B$15:$W$15, 0),FALSE)), 0, VLOOKUP(VLOOKUP($A613, 'E4 TB Allocation Details'!$A$18:$L$205, MATCH("Demand ID", 'E4 TB Allocation Details'!$A$18:$L$18, 0),FALSE), 'E2 Allocators'!$B$15:$W$361, MATCH(M$17, 'E2 Allocators'!$B$15:$W$15, 0),FALSE))</f>
        <v>0</v>
      </c>
      <c r="N613" s="1335">
        <f ca="1">IF(ISERROR(VLOOKUP(VLOOKUP($A613, 'E4 TB Allocation Details'!$A$18:$L$205, MATCH("Demand ID", 'E4 TB Allocation Details'!$A$18:$L$18, 0),FALSE), 'E2 Allocators'!$B$15:$W$361, MATCH(N$17, 'E2 Allocators'!$B$15:$W$15, 0),FALSE)), 0, VLOOKUP(VLOOKUP($A613, 'E4 TB Allocation Details'!$A$18:$L$205, MATCH("Demand ID", 'E4 TB Allocation Details'!$A$18:$L$18, 0),FALSE), 'E2 Allocators'!$B$15:$W$361, MATCH(N$17, 'E2 Allocators'!$B$15:$W$15, 0),FALSE))</f>
        <v>0</v>
      </c>
      <c r="O613" s="1335">
        <f ca="1">IF(ISERROR(VLOOKUP(VLOOKUP($A613, 'E4 TB Allocation Details'!$A$18:$L$205, MATCH("Demand ID", 'E4 TB Allocation Details'!$A$18:$L$18, 0),FALSE), 'E2 Allocators'!$B$15:$W$361, MATCH(O$17, 'E2 Allocators'!$B$15:$W$15, 0),FALSE)), 0, VLOOKUP(VLOOKUP($A613, 'E4 TB Allocation Details'!$A$18:$L$205, MATCH("Demand ID", 'E4 TB Allocation Details'!$A$18:$L$18, 0),FALSE), 'E2 Allocators'!$B$15:$W$361, MATCH(O$17, 'E2 Allocators'!$B$15:$W$15, 0),FALSE))</f>
        <v>1.2049979802605385E-3</v>
      </c>
      <c r="P613" s="1335">
        <f ca="1">IF(ISERROR(VLOOKUP(VLOOKUP($A613, 'E4 TB Allocation Details'!$A$18:$L$205, MATCH("Demand ID", 'E4 TB Allocation Details'!$A$18:$L$18, 0),FALSE), 'E2 Allocators'!$B$15:$W$361, MATCH(P$17, 'E2 Allocators'!$B$15:$W$15, 0),FALSE)), 0, VLOOKUP(VLOOKUP($A613, 'E4 TB Allocation Details'!$A$18:$L$205, MATCH("Demand ID", 'E4 TB Allocation Details'!$A$18:$L$18, 0),FALSE), 'E2 Allocators'!$B$15:$W$361, MATCH(P$17, 'E2 Allocators'!$B$15:$W$15, 0),FALSE))</f>
        <v>0</v>
      </c>
      <c r="Q613" s="1335">
        <f ca="1">IF(ISERROR(VLOOKUP(VLOOKUP($A613, 'E4 TB Allocation Details'!$A$18:$L$205, MATCH("Demand ID", 'E4 TB Allocation Details'!$A$18:$L$18, 0),FALSE), 'E2 Allocators'!$B$15:$W$361, MATCH(Q$17, 'E2 Allocators'!$B$15:$W$15, 0),FALSE)), 0, VLOOKUP(VLOOKUP($A613, 'E4 TB Allocation Details'!$A$18:$L$205, MATCH("Demand ID", 'E4 TB Allocation Details'!$A$18:$L$18, 0),FALSE), 'E2 Allocators'!$B$15:$W$361, MATCH(Q$17, 'E2 Allocators'!$B$15:$W$15, 0),FALSE))</f>
        <v>0</v>
      </c>
      <c r="R613" s="1335">
        <f ca="1">IF(ISERROR(VLOOKUP(VLOOKUP($A613, 'E4 TB Allocation Details'!$A$18:$L$205, MATCH("Demand ID", 'E4 TB Allocation Details'!$A$18:$L$18, 0),FALSE), 'E2 Allocators'!$B$15:$W$361, MATCH(R$17, 'E2 Allocators'!$B$15:$W$15, 0),FALSE)), 0, VLOOKUP(VLOOKUP($A613, 'E4 TB Allocation Details'!$A$18:$L$205, MATCH("Demand ID", 'E4 TB Allocation Details'!$A$18:$L$18, 0),FALSE), 'E2 Allocators'!$B$15:$W$361, MATCH(R$17, 'E2 Allocators'!$B$15:$W$15, 0),FALSE))</f>
        <v>0</v>
      </c>
      <c r="S613" s="1335">
        <f ca="1">IF(ISERROR(VLOOKUP(VLOOKUP($A613, 'E4 TB Allocation Details'!$A$18:$L$205, MATCH("Demand ID", 'E4 TB Allocation Details'!$A$18:$L$18, 0),FALSE), 'E2 Allocators'!$B$15:$W$361, MATCH(S$17, 'E2 Allocators'!$B$15:$W$15, 0),FALSE)), 0, VLOOKUP(VLOOKUP($A613, 'E4 TB Allocation Details'!$A$18:$L$205, MATCH("Demand ID", 'E4 TB Allocation Details'!$A$18:$L$18, 0),FALSE), 'E2 Allocators'!$B$15:$W$361, MATCH(S$17, 'E2 Allocators'!$B$15:$W$15, 0),FALSE))</f>
        <v>0</v>
      </c>
      <c r="T613" s="1335">
        <f ca="1">IF(ISERROR(VLOOKUP(VLOOKUP($A613, 'E4 TB Allocation Details'!$A$18:$L$205, MATCH("Demand ID", 'E4 TB Allocation Details'!$A$18:$L$18, 0),FALSE), 'E2 Allocators'!$B$15:$W$361, MATCH(T$17, 'E2 Allocators'!$B$15:$W$15, 0),FALSE)), 0, VLOOKUP(VLOOKUP($A613, 'E4 TB Allocation Details'!$A$18:$L$205, MATCH("Demand ID", 'E4 TB Allocation Details'!$A$18:$L$18, 0),FALSE), 'E2 Allocators'!$B$15:$W$361, MATCH(T$17, 'E2 Allocators'!$B$15:$W$15, 0),FALSE))</f>
        <v>0</v>
      </c>
      <c r="U613" s="1335">
        <f ca="1">IF(ISERROR(VLOOKUP(VLOOKUP($A613, 'E4 TB Allocation Details'!$A$18:$L$205, MATCH("Demand ID", 'E4 TB Allocation Details'!$A$18:$L$18, 0),FALSE), 'E2 Allocators'!$B$15:$W$361, MATCH(U$17, 'E2 Allocators'!$B$15:$W$15, 0),FALSE)), 0, VLOOKUP(VLOOKUP($A613, 'E4 TB Allocation Details'!$A$18:$L$205, MATCH("Demand ID", 'E4 TB Allocation Details'!$A$18:$L$18, 0),FALSE), 'E2 Allocators'!$B$15:$W$361, MATCH(U$17, 'E2 Allocators'!$B$15:$W$15, 0),FALSE))</f>
        <v>0</v>
      </c>
      <c r="V613" s="1335">
        <f ca="1">IF(ISERROR(VLOOKUP(VLOOKUP($A613, 'E4 TB Allocation Details'!$A$18:$L$205, MATCH("Demand ID", 'E4 TB Allocation Details'!$A$18:$L$18, 0),FALSE), 'E2 Allocators'!$B$15:$W$361, MATCH(V$17, 'E2 Allocators'!$B$15:$W$15, 0),FALSE)), 0, VLOOKUP(VLOOKUP($A613, 'E4 TB Allocation Details'!$A$18:$L$205, MATCH("Demand ID", 'E4 TB Allocation Details'!$A$18:$L$18, 0),FALSE), 'E2 Allocators'!$B$15:$W$361, MATCH(V$17, 'E2 Allocators'!$B$15:$W$15, 0),FALSE))</f>
        <v>0</v>
      </c>
      <c r="W613" s="1335">
        <f ca="1">IF(ISERROR(VLOOKUP(VLOOKUP($A613, 'E4 TB Allocation Details'!$A$18:$L$205, MATCH("Demand ID", 'E4 TB Allocation Details'!$A$18:$L$18, 0),FALSE), 'E2 Allocators'!$B$15:$W$361, MATCH(W$17, 'E2 Allocators'!$B$15:$W$15, 0),FALSE)), 0, VLOOKUP(VLOOKUP($A613, 'E4 TB Allocation Details'!$A$18:$L$205, MATCH("Demand ID", 'E4 TB Allocation Details'!$A$18:$L$18, 0),FALSE), 'E2 Allocators'!$B$15:$W$361, MATCH(W$17, 'E2 Allocators'!$B$15:$W$15, 0),FALSE))</f>
        <v>0</v>
      </c>
      <c r="X613" s="1335">
        <f ca="1">IF(ISERROR(VLOOKUP(VLOOKUP($A613, 'E4 TB Allocation Details'!$A$18:$L$205, MATCH("Demand ID", 'E4 TB Allocation Details'!$A$18:$L$18, 0),FALSE), 'E2 Allocators'!$B$15:$W$361, MATCH(X$17, 'E2 Allocators'!$B$15:$W$15, 0),FALSE)), 0, VLOOKUP(VLOOKUP($A613, 'E4 TB Allocation Details'!$A$18:$L$205, MATCH("Demand ID", 'E4 TB Allocation Details'!$A$18:$L$18, 0),FALSE), 'E2 Allocators'!$B$15:$W$361, MATCH(X$17, 'E2 Allocators'!$B$15:$W$15, 0),FALSE))</f>
        <v>0</v>
      </c>
      <c r="Y613" s="1335">
        <f ca="1">IF(ISERROR(VLOOKUP(VLOOKUP($A613, 'E4 TB Allocation Details'!$A$18:$L$205, MATCH("Demand ID", 'E4 TB Allocation Details'!$A$18:$L$18, 0),FALSE), 'E2 Allocators'!$B$15:$W$361, MATCH(Y$17, 'E2 Allocators'!$B$15:$W$15, 0),FALSE)), 0, VLOOKUP(VLOOKUP($A613, 'E4 TB Allocation Details'!$A$18:$L$205, MATCH("Demand ID", 'E4 TB Allocation Details'!$A$18:$L$18, 0),FALSE), 'E2 Allocators'!$B$15:$W$361, MATCH(Y$17, 'E2 Allocators'!$B$15:$W$15, 0),FALSE))</f>
        <v>0</v>
      </c>
      <c r="Z613" s="1335">
        <f ca="1">IF(ISERROR(VLOOKUP(VLOOKUP($A613, 'E4 TB Allocation Details'!$A$18:$L$205, MATCH("Demand ID", 'E4 TB Allocation Details'!$A$18:$L$18, 0),FALSE), 'E2 Allocators'!$B$15:$W$361, MATCH(Z$17, 'E2 Allocators'!$B$15:$W$15, 0),FALSE)), 0, VLOOKUP(VLOOKUP($A613, 'E4 TB Allocation Details'!$A$18:$L$205, MATCH("Demand ID", 'E4 TB Allocation Details'!$A$18:$L$18, 0),FALSE), 'E2 Allocators'!$B$15:$W$361, MATCH(Z$17, 'E2 Allocators'!$B$15:$W$15, 0),FALSE))</f>
        <v>0</v>
      </c>
      <c r="AA613" s="1340">
        <f t="shared" si="925"/>
        <v>1</v>
      </c>
      <c r="AB613" s="1335">
        <f ca="1">IF(ISERROR(VLOOKUP(VLOOKUP($A613, 'E4 TB Allocation Details'!$A$18:$L$205, MATCH("Customer ID", 'E4 TB Allocation Details'!$A$18:$L$18, 0),FALSE), 'E2 Allocators'!$B$15:$W$361, MATCH(AB$17, 'E2 Allocators'!$B$15:$W$15, 0),FALSE)), 0, VLOOKUP(VLOOKUP($A613, 'E4 TB Allocation Details'!$A$18:$L$205, MATCH("Customer ID", 'E4 TB Allocation Details'!$A$18:$L$18, 0),FALSE), 'E2 Allocators'!$B$15:$W$361, MATCH(AB$17, 'E2 Allocators'!$B$15:$W$15, 0),FALSE))</f>
        <v>0.6714802047259314</v>
      </c>
      <c r="AC613" s="1335">
        <f ca="1">IF(ISERROR(VLOOKUP(VLOOKUP($A613, 'E4 TB Allocation Details'!$A$18:$L$205, MATCH("Customer ID", 'E4 TB Allocation Details'!$A$18:$L$18, 0),FALSE), 'E2 Allocators'!$B$15:$W$361, MATCH(AC$17, 'E2 Allocators'!$B$15:$W$15, 0),FALSE)), 0, VLOOKUP(VLOOKUP($A613, 'E4 TB Allocation Details'!$A$18:$L$205, MATCH("Customer ID", 'E4 TB Allocation Details'!$A$18:$L$18, 0),FALSE), 'E2 Allocators'!$B$15:$W$361, MATCH(AC$17, 'E2 Allocators'!$B$15:$W$15, 0),FALSE))</f>
        <v>7.3956271918693514E-2</v>
      </c>
      <c r="AD613" s="1335">
        <f ca="1">IF(ISERROR(VLOOKUP(VLOOKUP($A613, 'E4 TB Allocation Details'!$A$18:$L$205, MATCH("Customer ID", 'E4 TB Allocation Details'!$A$18:$L$18, 0),FALSE), 'E2 Allocators'!$B$15:$W$361, MATCH(AD$17, 'E2 Allocators'!$B$15:$W$15, 0),FALSE)), 0, VLOOKUP(VLOOKUP($A613, 'E4 TB Allocation Details'!$A$18:$L$205, MATCH("Customer ID", 'E4 TB Allocation Details'!$A$18:$L$18, 0),FALSE), 'E2 Allocators'!$B$15:$W$361, MATCH(AD$17, 'E2 Allocators'!$B$15:$W$15, 0),FALSE))</f>
        <v>3.6822352184730772E-3</v>
      </c>
      <c r="AE613" s="1335">
        <f ca="1">IF(ISERROR(VLOOKUP(VLOOKUP($A613, 'E4 TB Allocation Details'!$A$18:$L$205, MATCH("Customer ID", 'E4 TB Allocation Details'!$A$18:$L$18, 0),FALSE), 'E2 Allocators'!$B$15:$W$361, MATCH(AE$17, 'E2 Allocators'!$B$15:$W$15, 0),FALSE)), 0, VLOOKUP(VLOOKUP($A613, 'E4 TB Allocation Details'!$A$18:$L$205, MATCH("Customer ID", 'E4 TB Allocation Details'!$A$18:$L$18, 0),FALSE), 'E2 Allocators'!$B$15:$W$361, MATCH(AE$17, 'E2 Allocators'!$B$15:$W$15, 0),FALSE))</f>
        <v>0</v>
      </c>
      <c r="AF613" s="1335">
        <f ca="1">IF(ISERROR(VLOOKUP(VLOOKUP($A613, 'E4 TB Allocation Details'!$A$18:$L$205, MATCH("Customer ID", 'E4 TB Allocation Details'!$A$18:$L$18, 0),FALSE), 'E2 Allocators'!$B$15:$W$361, MATCH(AF$17, 'E2 Allocators'!$B$15:$W$15, 0),FALSE)), 0, VLOOKUP(VLOOKUP($A613, 'E4 TB Allocation Details'!$A$18:$L$205, MATCH("Customer ID", 'E4 TB Allocation Details'!$A$18:$L$18, 0),FALSE), 'E2 Allocators'!$B$15:$W$361, MATCH(AF$17, 'E2 Allocators'!$B$15:$W$15, 0),FALSE))</f>
        <v>0</v>
      </c>
      <c r="AG613" s="1335">
        <f ca="1">IF(ISERROR(VLOOKUP(VLOOKUP($A613, 'E4 TB Allocation Details'!$A$18:$L$205, MATCH("Customer ID", 'E4 TB Allocation Details'!$A$18:$L$18, 0),FALSE), 'E2 Allocators'!$B$15:$W$361, MATCH(AG$17, 'E2 Allocators'!$B$15:$W$15, 0),FALSE)), 0, VLOOKUP(VLOOKUP($A613, 'E4 TB Allocation Details'!$A$18:$L$205, MATCH("Customer ID", 'E4 TB Allocation Details'!$A$18:$L$18, 0),FALSE), 'E2 Allocators'!$B$15:$W$361, MATCH(AG$17, 'E2 Allocators'!$B$15:$W$15, 0),FALSE))</f>
        <v>0</v>
      </c>
      <c r="AH613" s="1335">
        <f ca="1">IF(ISERROR(VLOOKUP(VLOOKUP($A613, 'E4 TB Allocation Details'!$A$18:$L$205, MATCH("Customer ID", 'E4 TB Allocation Details'!$A$18:$L$18, 0),FALSE), 'E2 Allocators'!$B$15:$W$361, MATCH(AH$17, 'E2 Allocators'!$B$15:$W$15, 0),FALSE)), 0, VLOOKUP(VLOOKUP($A613, 'E4 TB Allocation Details'!$A$18:$L$205, MATCH("Customer ID", 'E4 TB Allocation Details'!$A$18:$L$18, 0),FALSE), 'E2 Allocators'!$B$15:$W$361, MATCH(AH$17, 'E2 Allocators'!$B$15:$W$15, 0),FALSE))</f>
        <v>0.22863502322266108</v>
      </c>
      <c r="AI613" s="1335">
        <f ca="1">IF(ISERROR(VLOOKUP(VLOOKUP($A613, 'E4 TB Allocation Details'!$A$18:$L$205, MATCH("Customer ID", 'E4 TB Allocation Details'!$A$18:$L$18, 0),FALSE), 'E2 Allocators'!$B$15:$W$361, MATCH(AI$17, 'E2 Allocators'!$B$15:$W$15, 0),FALSE)), 0, VLOOKUP(VLOOKUP($A613, 'E4 TB Allocation Details'!$A$18:$L$205, MATCH("Customer ID", 'E4 TB Allocation Details'!$A$18:$L$18, 0),FALSE), 'E2 Allocators'!$B$15:$W$361, MATCH(AI$17, 'E2 Allocators'!$B$15:$W$15, 0),FALSE))</f>
        <v>1.2537634850511504E-2</v>
      </c>
      <c r="AJ613" s="1335">
        <f ca="1">IF(ISERROR(VLOOKUP(VLOOKUP($A613, 'E4 TB Allocation Details'!$A$18:$L$205, MATCH("Customer ID", 'E4 TB Allocation Details'!$A$18:$L$18, 0),FALSE), 'E2 Allocators'!$B$15:$W$361, MATCH(AJ$17, 'E2 Allocators'!$B$15:$W$15, 0),FALSE)), 0, VLOOKUP(VLOOKUP($A613, 'E4 TB Allocation Details'!$A$18:$L$205, MATCH("Customer ID", 'E4 TB Allocation Details'!$A$18:$L$18, 0),FALSE), 'E2 Allocators'!$B$15:$W$361, MATCH(AJ$17, 'E2 Allocators'!$B$15:$W$15, 0),FALSE))</f>
        <v>9.7086300637294204E-3</v>
      </c>
      <c r="AK613" s="1335">
        <f ca="1">IF(ISERROR(VLOOKUP(VLOOKUP($A613, 'E4 TB Allocation Details'!$A$18:$L$205, MATCH("Customer ID", 'E4 TB Allocation Details'!$A$18:$L$18, 0),FALSE), 'E2 Allocators'!$B$15:$W$361, MATCH(AK$17, 'E2 Allocators'!$B$15:$W$15, 0),FALSE)), 0, VLOOKUP(VLOOKUP($A613, 'E4 TB Allocation Details'!$A$18:$L$205, MATCH("Customer ID", 'E4 TB Allocation Details'!$A$18:$L$18, 0),FALSE), 'E2 Allocators'!$B$15:$W$361, MATCH(AK$17, 'E2 Allocators'!$B$15:$W$15, 0),FALSE))</f>
        <v>0</v>
      </c>
      <c r="AL613" s="1335">
        <f ca="1">IF(ISERROR(VLOOKUP(VLOOKUP($A613, 'E4 TB Allocation Details'!$A$18:$L$205, MATCH("Customer ID", 'E4 TB Allocation Details'!$A$18:$L$18, 0),FALSE), 'E2 Allocators'!$B$15:$W$361, MATCH(AL$17, 'E2 Allocators'!$B$15:$W$15, 0),FALSE)), 0, VLOOKUP(VLOOKUP($A613, 'E4 TB Allocation Details'!$A$18:$L$205, MATCH("Customer ID", 'E4 TB Allocation Details'!$A$18:$L$18, 0),FALSE), 'E2 Allocators'!$B$15:$W$361, MATCH(AL$17, 'E2 Allocators'!$B$15:$W$15, 0),FALSE))</f>
        <v>0</v>
      </c>
      <c r="AM613" s="1335">
        <f ca="1">IF(ISERROR(VLOOKUP(VLOOKUP($A613, 'E4 TB Allocation Details'!$A$18:$L$205, MATCH("Customer ID", 'E4 TB Allocation Details'!$A$18:$L$18, 0),FALSE), 'E2 Allocators'!$B$15:$W$361, MATCH(AM$17, 'E2 Allocators'!$B$15:$W$15, 0),FALSE)), 0, VLOOKUP(VLOOKUP($A613, 'E4 TB Allocation Details'!$A$18:$L$205, MATCH("Customer ID", 'E4 TB Allocation Details'!$A$18:$L$18, 0),FALSE), 'E2 Allocators'!$B$15:$W$361, MATCH(AM$17, 'E2 Allocators'!$B$15:$W$15, 0),FALSE))</f>
        <v>0</v>
      </c>
      <c r="AN613" s="1335">
        <f ca="1">IF(ISERROR(VLOOKUP(VLOOKUP($A613, 'E4 TB Allocation Details'!$A$18:$L$205, MATCH("Customer ID", 'E4 TB Allocation Details'!$A$18:$L$18, 0),FALSE), 'E2 Allocators'!$B$15:$W$361, MATCH(AN$17, 'E2 Allocators'!$B$15:$W$15, 0),FALSE)), 0, VLOOKUP(VLOOKUP($A613, 'E4 TB Allocation Details'!$A$18:$L$205, MATCH("Customer ID", 'E4 TB Allocation Details'!$A$18:$L$18, 0),FALSE), 'E2 Allocators'!$B$15:$W$361, MATCH(AN$17, 'E2 Allocators'!$B$15:$W$15, 0),FALSE))</f>
        <v>0</v>
      </c>
      <c r="AO613" s="1335">
        <f ca="1">IF(ISERROR(VLOOKUP(VLOOKUP($A613, 'E4 TB Allocation Details'!$A$18:$L$205, MATCH("Customer ID", 'E4 TB Allocation Details'!$A$18:$L$18, 0),FALSE), 'E2 Allocators'!$B$15:$W$361, MATCH(AO$17, 'E2 Allocators'!$B$15:$W$15, 0),FALSE)), 0, VLOOKUP(VLOOKUP($A613, 'E4 TB Allocation Details'!$A$18:$L$205, MATCH("Customer ID", 'E4 TB Allocation Details'!$A$18:$L$18, 0),FALSE), 'E2 Allocators'!$B$15:$W$361, MATCH(AO$17, 'E2 Allocators'!$B$15:$W$15, 0),FALSE))</f>
        <v>0</v>
      </c>
      <c r="AP613" s="1335">
        <f ca="1">IF(ISERROR(VLOOKUP(VLOOKUP($A613, 'E4 TB Allocation Details'!$A$18:$L$205, MATCH("Customer ID", 'E4 TB Allocation Details'!$A$18:$L$18, 0),FALSE), 'E2 Allocators'!$B$15:$W$361, MATCH(AP$17, 'E2 Allocators'!$B$15:$W$15, 0),FALSE)), 0, VLOOKUP(VLOOKUP($A613, 'E4 TB Allocation Details'!$A$18:$L$205, MATCH("Customer ID", 'E4 TB Allocation Details'!$A$18:$L$18, 0),FALSE), 'E2 Allocators'!$B$15:$W$361, MATCH(AP$17, 'E2 Allocators'!$B$15:$W$15, 0),FALSE))</f>
        <v>0</v>
      </c>
      <c r="AQ613" s="1335">
        <f ca="1">IF(ISERROR(VLOOKUP(VLOOKUP($A613, 'E4 TB Allocation Details'!$A$18:$L$205, MATCH("Customer ID", 'E4 TB Allocation Details'!$A$18:$L$18, 0),FALSE), 'E2 Allocators'!$B$15:$W$361, MATCH(AQ$17, 'E2 Allocators'!$B$15:$W$15, 0),FALSE)), 0, VLOOKUP(VLOOKUP($A613, 'E4 TB Allocation Details'!$A$18:$L$205, MATCH("Customer ID", 'E4 TB Allocation Details'!$A$18:$L$18, 0),FALSE), 'E2 Allocators'!$B$15:$W$361, MATCH(AQ$17, 'E2 Allocators'!$B$15:$W$15, 0),FALSE))</f>
        <v>0</v>
      </c>
      <c r="AR613" s="1335">
        <f ca="1">IF(ISERROR(VLOOKUP(VLOOKUP($A613, 'E4 TB Allocation Details'!$A$18:$L$205, MATCH("Customer ID", 'E4 TB Allocation Details'!$A$18:$L$18, 0),FALSE), 'E2 Allocators'!$B$15:$W$361, MATCH(AR$17, 'E2 Allocators'!$B$15:$W$15, 0),FALSE)), 0, VLOOKUP(VLOOKUP($A613, 'E4 TB Allocation Details'!$A$18:$L$205, MATCH("Customer ID", 'E4 TB Allocation Details'!$A$18:$L$18, 0),FALSE), 'E2 Allocators'!$B$15:$W$361, MATCH(AR$17, 'E2 Allocators'!$B$15:$W$15, 0),FALSE))</f>
        <v>0</v>
      </c>
      <c r="AS613" s="1335">
        <f ca="1">IF(ISERROR(VLOOKUP(VLOOKUP($A613, 'E4 TB Allocation Details'!$A$18:$L$205, MATCH("Customer ID", 'E4 TB Allocation Details'!$A$18:$L$18, 0),FALSE), 'E2 Allocators'!$B$15:$W$361, MATCH(AS$17, 'E2 Allocators'!$B$15:$W$15, 0),FALSE)), 0, VLOOKUP(VLOOKUP($A613, 'E4 TB Allocation Details'!$A$18:$L$205, MATCH("Customer ID", 'E4 TB Allocation Details'!$A$18:$L$18, 0),FALSE), 'E2 Allocators'!$B$15:$W$361, MATCH(AS$17, 'E2 Allocators'!$B$15:$W$15, 0),FALSE))</f>
        <v>0</v>
      </c>
      <c r="AT613" s="1335">
        <f ca="1">IF(ISERROR(VLOOKUP(VLOOKUP($A613, 'E4 TB Allocation Details'!$A$18:$L$205, MATCH("Customer ID", 'E4 TB Allocation Details'!$A$18:$L$18, 0),FALSE), 'E2 Allocators'!$B$15:$W$361, MATCH(AT$17, 'E2 Allocators'!$B$15:$W$15, 0),FALSE)), 0, VLOOKUP(VLOOKUP($A613, 'E4 TB Allocation Details'!$A$18:$L$205, MATCH("Customer ID", 'E4 TB Allocation Details'!$A$18:$L$18, 0),FALSE), 'E2 Allocators'!$B$15:$W$361, MATCH(AT$17, 'E2 Allocators'!$B$15:$W$15, 0),FALSE))</f>
        <v>0</v>
      </c>
      <c r="AU613" s="1335">
        <f ca="1">IF(ISERROR(VLOOKUP(VLOOKUP($A613, 'E4 TB Allocation Details'!$A$18:$L$205, MATCH("Customer ID", 'E4 TB Allocation Details'!$A$18:$L$18, 0),FALSE), 'E2 Allocators'!$B$15:$W$361, MATCH(AU$17, 'E2 Allocators'!$B$15:$W$15, 0),FALSE)), 0, VLOOKUP(VLOOKUP($A613, 'E4 TB Allocation Details'!$A$18:$L$205, MATCH("Customer ID", 'E4 TB Allocation Details'!$A$18:$L$18, 0),FALSE), 'E2 Allocators'!$B$15:$W$361, MATCH(AU$17, 'E2 Allocators'!$B$15:$W$15, 0),FALSE))</f>
        <v>0</v>
      </c>
      <c r="AV613" s="1340">
        <f t="shared" si="926"/>
        <v>1</v>
      </c>
      <c r="AW613" s="1337"/>
      <c r="AX613" s="1337"/>
      <c r="AY613" s="1337"/>
      <c r="AZ613" s="1337"/>
      <c r="BA613" s="1337"/>
      <c r="BB613" s="1337"/>
      <c r="BC613" s="1337"/>
      <c r="BD613" s="1337"/>
      <c r="BE613" s="1337"/>
      <c r="BF613" s="1337"/>
      <c r="BG613" s="1337"/>
      <c r="BH613" s="1337"/>
      <c r="BI613" s="1337"/>
      <c r="BJ613" s="1337"/>
      <c r="BK613" s="1337"/>
      <c r="BL613" s="1337"/>
      <c r="BM613" s="1337"/>
      <c r="BN613" s="1337"/>
      <c r="BO613" s="1337"/>
      <c r="BP613" s="1337"/>
      <c r="BQ613" s="1338"/>
    </row>
    <row r="614" spans="1:69" s="259" customFormat="1" ht="12.75">
      <c r="A614" s="1339">
        <v>1835</v>
      </c>
      <c r="B614" s="1332" t="s">
        <v>413</v>
      </c>
      <c r="C614" s="1333"/>
      <c r="D614" s="1334"/>
      <c r="E614" s="1334"/>
      <c r="F614" s="1334"/>
      <c r="G614" s="1335">
        <f ca="1">IF(ISERROR(VLOOKUP(VLOOKUP($A614, 'E4 TB Allocation Details'!$A$18:$L$205, MATCH("Demand ID", 'E4 TB Allocation Details'!$A$18:$L$18, 0),FALSE), 'E2 Allocators'!$B$15:$W$361, MATCH(G$17, 'E2 Allocators'!$B$15:$W$15, 0),FALSE)), 0, VLOOKUP(VLOOKUP($A614, 'E4 TB Allocation Details'!$A$18:$L$205, MATCH("Demand ID", 'E4 TB Allocation Details'!$A$18:$L$18, 0),FALSE), 'E2 Allocators'!$B$15:$W$361, MATCH(G$17, 'E2 Allocators'!$B$15:$W$15, 0),FALSE))</f>
        <v>0</v>
      </c>
      <c r="H614" s="1335">
        <f ca="1">IF(ISERROR(VLOOKUP(VLOOKUP($A614, 'E4 TB Allocation Details'!$A$18:$L$205, MATCH("Demand ID", 'E4 TB Allocation Details'!$A$18:$L$18, 0),FALSE), 'E2 Allocators'!$B$15:$W$361, MATCH(H$17, 'E2 Allocators'!$B$15:$W$15, 0),FALSE)), 0, VLOOKUP(VLOOKUP($A614, 'E4 TB Allocation Details'!$A$18:$L$205, MATCH("Demand ID", 'E4 TB Allocation Details'!$A$18:$L$18, 0),FALSE), 'E2 Allocators'!$B$15:$W$361, MATCH(H$17, 'E2 Allocators'!$B$15:$W$15, 0),FALSE))</f>
        <v>0</v>
      </c>
      <c r="I614" s="1335">
        <f ca="1">IF(ISERROR(VLOOKUP(VLOOKUP($A614, 'E4 TB Allocation Details'!$A$18:$L$205, MATCH("Demand ID", 'E4 TB Allocation Details'!$A$18:$L$18, 0),FALSE), 'E2 Allocators'!$B$15:$W$361, MATCH(I$17, 'E2 Allocators'!$B$15:$W$15, 0),FALSE)), 0, VLOOKUP(VLOOKUP($A614, 'E4 TB Allocation Details'!$A$18:$L$205, MATCH("Demand ID", 'E4 TB Allocation Details'!$A$18:$L$18, 0),FALSE), 'E2 Allocators'!$B$15:$W$361, MATCH(I$17, 'E2 Allocators'!$B$15:$W$15, 0),FALSE))</f>
        <v>0</v>
      </c>
      <c r="J614" s="1335">
        <f ca="1">IF(ISERROR(VLOOKUP(VLOOKUP($A614, 'E4 TB Allocation Details'!$A$18:$L$205, MATCH("Demand ID", 'E4 TB Allocation Details'!$A$18:$L$18, 0),FALSE), 'E2 Allocators'!$B$15:$W$361, MATCH(J$17, 'E2 Allocators'!$B$15:$W$15, 0),FALSE)), 0, VLOOKUP(VLOOKUP($A614, 'E4 TB Allocation Details'!$A$18:$L$205, MATCH("Demand ID", 'E4 TB Allocation Details'!$A$18:$L$18, 0),FALSE), 'E2 Allocators'!$B$15:$W$361, MATCH(J$17, 'E2 Allocators'!$B$15:$W$15, 0),FALSE))</f>
        <v>0</v>
      </c>
      <c r="K614" s="1335">
        <f ca="1">IF(ISERROR(VLOOKUP(VLOOKUP($A614, 'E4 TB Allocation Details'!$A$18:$L$205, MATCH("Demand ID", 'E4 TB Allocation Details'!$A$18:$L$18, 0),FALSE), 'E2 Allocators'!$B$15:$W$361, MATCH(K$17, 'E2 Allocators'!$B$15:$W$15, 0),FALSE)), 0, VLOOKUP(VLOOKUP($A614, 'E4 TB Allocation Details'!$A$18:$L$205, MATCH("Demand ID", 'E4 TB Allocation Details'!$A$18:$L$18, 0),FALSE), 'E2 Allocators'!$B$15:$W$361, MATCH(K$17, 'E2 Allocators'!$B$15:$W$15, 0),FALSE))</f>
        <v>0</v>
      </c>
      <c r="L614" s="1335">
        <f ca="1">IF(ISERROR(VLOOKUP(VLOOKUP($A614, 'E4 TB Allocation Details'!$A$18:$L$205, MATCH("Demand ID", 'E4 TB Allocation Details'!$A$18:$L$18, 0),FALSE), 'E2 Allocators'!$B$15:$W$361, MATCH(L$17, 'E2 Allocators'!$B$15:$W$15, 0),FALSE)), 0, VLOOKUP(VLOOKUP($A614, 'E4 TB Allocation Details'!$A$18:$L$205, MATCH("Demand ID", 'E4 TB Allocation Details'!$A$18:$L$18, 0),FALSE), 'E2 Allocators'!$B$15:$W$361, MATCH(L$17, 'E2 Allocators'!$B$15:$W$15, 0),FALSE))</f>
        <v>0</v>
      </c>
      <c r="M614" s="1335">
        <f ca="1">IF(ISERROR(VLOOKUP(VLOOKUP($A614, 'E4 TB Allocation Details'!$A$18:$L$205, MATCH("Demand ID", 'E4 TB Allocation Details'!$A$18:$L$18, 0),FALSE), 'E2 Allocators'!$B$15:$W$361, MATCH(M$17, 'E2 Allocators'!$B$15:$W$15, 0),FALSE)), 0, VLOOKUP(VLOOKUP($A614, 'E4 TB Allocation Details'!$A$18:$L$205, MATCH("Demand ID", 'E4 TB Allocation Details'!$A$18:$L$18, 0),FALSE), 'E2 Allocators'!$B$15:$W$361, MATCH(M$17, 'E2 Allocators'!$B$15:$W$15, 0),FALSE))</f>
        <v>0</v>
      </c>
      <c r="N614" s="1335">
        <f ca="1">IF(ISERROR(VLOOKUP(VLOOKUP($A614, 'E4 TB Allocation Details'!$A$18:$L$205, MATCH("Demand ID", 'E4 TB Allocation Details'!$A$18:$L$18, 0),FALSE), 'E2 Allocators'!$B$15:$W$361, MATCH(N$17, 'E2 Allocators'!$B$15:$W$15, 0),FALSE)), 0, VLOOKUP(VLOOKUP($A614, 'E4 TB Allocation Details'!$A$18:$L$205, MATCH("Demand ID", 'E4 TB Allocation Details'!$A$18:$L$18, 0),FALSE), 'E2 Allocators'!$B$15:$W$361, MATCH(N$17, 'E2 Allocators'!$B$15:$W$15, 0),FALSE))</f>
        <v>0</v>
      </c>
      <c r="O614" s="1335">
        <f ca="1">IF(ISERROR(VLOOKUP(VLOOKUP($A614, 'E4 TB Allocation Details'!$A$18:$L$205, MATCH("Demand ID", 'E4 TB Allocation Details'!$A$18:$L$18, 0),FALSE), 'E2 Allocators'!$B$15:$W$361, MATCH(O$17, 'E2 Allocators'!$B$15:$W$15, 0),FALSE)), 0, VLOOKUP(VLOOKUP($A614, 'E4 TB Allocation Details'!$A$18:$L$205, MATCH("Demand ID", 'E4 TB Allocation Details'!$A$18:$L$18, 0),FALSE), 'E2 Allocators'!$B$15:$W$361, MATCH(O$17, 'E2 Allocators'!$B$15:$W$15, 0),FALSE))</f>
        <v>0</v>
      </c>
      <c r="P614" s="1335">
        <f ca="1">IF(ISERROR(VLOOKUP(VLOOKUP($A614, 'E4 TB Allocation Details'!$A$18:$L$205, MATCH("Demand ID", 'E4 TB Allocation Details'!$A$18:$L$18, 0),FALSE), 'E2 Allocators'!$B$15:$W$361, MATCH(P$17, 'E2 Allocators'!$B$15:$W$15, 0),FALSE)), 0, VLOOKUP(VLOOKUP($A614, 'E4 TB Allocation Details'!$A$18:$L$205, MATCH("Demand ID", 'E4 TB Allocation Details'!$A$18:$L$18, 0),FALSE), 'E2 Allocators'!$B$15:$W$361, MATCH(P$17, 'E2 Allocators'!$B$15:$W$15, 0),FALSE))</f>
        <v>0</v>
      </c>
      <c r="Q614" s="1335">
        <f ca="1">IF(ISERROR(VLOOKUP(VLOOKUP($A614, 'E4 TB Allocation Details'!$A$18:$L$205, MATCH("Demand ID", 'E4 TB Allocation Details'!$A$18:$L$18, 0),FALSE), 'E2 Allocators'!$B$15:$W$361, MATCH(Q$17, 'E2 Allocators'!$B$15:$W$15, 0),FALSE)), 0, VLOOKUP(VLOOKUP($A614, 'E4 TB Allocation Details'!$A$18:$L$205, MATCH("Demand ID", 'E4 TB Allocation Details'!$A$18:$L$18, 0),FALSE), 'E2 Allocators'!$B$15:$W$361, MATCH(Q$17, 'E2 Allocators'!$B$15:$W$15, 0),FALSE))</f>
        <v>0</v>
      </c>
      <c r="R614" s="1335">
        <f ca="1">IF(ISERROR(VLOOKUP(VLOOKUP($A614, 'E4 TB Allocation Details'!$A$18:$L$205, MATCH("Demand ID", 'E4 TB Allocation Details'!$A$18:$L$18, 0),FALSE), 'E2 Allocators'!$B$15:$W$361, MATCH(R$17, 'E2 Allocators'!$B$15:$W$15, 0),FALSE)), 0, VLOOKUP(VLOOKUP($A614, 'E4 TB Allocation Details'!$A$18:$L$205, MATCH("Demand ID", 'E4 TB Allocation Details'!$A$18:$L$18, 0),FALSE), 'E2 Allocators'!$B$15:$W$361, MATCH(R$17, 'E2 Allocators'!$B$15:$W$15, 0),FALSE))</f>
        <v>0</v>
      </c>
      <c r="S614" s="1335">
        <f ca="1">IF(ISERROR(VLOOKUP(VLOOKUP($A614, 'E4 TB Allocation Details'!$A$18:$L$205, MATCH("Demand ID", 'E4 TB Allocation Details'!$A$18:$L$18, 0),FALSE), 'E2 Allocators'!$B$15:$W$361, MATCH(S$17, 'E2 Allocators'!$B$15:$W$15, 0),FALSE)), 0, VLOOKUP(VLOOKUP($A614, 'E4 TB Allocation Details'!$A$18:$L$205, MATCH("Demand ID", 'E4 TB Allocation Details'!$A$18:$L$18, 0),FALSE), 'E2 Allocators'!$B$15:$W$361, MATCH(S$17, 'E2 Allocators'!$B$15:$W$15, 0),FALSE))</f>
        <v>0</v>
      </c>
      <c r="T614" s="1335">
        <f ca="1">IF(ISERROR(VLOOKUP(VLOOKUP($A614, 'E4 TB Allocation Details'!$A$18:$L$205, MATCH("Demand ID", 'E4 TB Allocation Details'!$A$18:$L$18, 0),FALSE), 'E2 Allocators'!$B$15:$W$361, MATCH(T$17, 'E2 Allocators'!$B$15:$W$15, 0),FALSE)), 0, VLOOKUP(VLOOKUP($A614, 'E4 TB Allocation Details'!$A$18:$L$205, MATCH("Demand ID", 'E4 TB Allocation Details'!$A$18:$L$18, 0),FALSE), 'E2 Allocators'!$B$15:$W$361, MATCH(T$17, 'E2 Allocators'!$B$15:$W$15, 0),FALSE))</f>
        <v>0</v>
      </c>
      <c r="U614" s="1335">
        <f ca="1">IF(ISERROR(VLOOKUP(VLOOKUP($A614, 'E4 TB Allocation Details'!$A$18:$L$205, MATCH("Demand ID", 'E4 TB Allocation Details'!$A$18:$L$18, 0),FALSE), 'E2 Allocators'!$B$15:$W$361, MATCH(U$17, 'E2 Allocators'!$B$15:$W$15, 0),FALSE)), 0, VLOOKUP(VLOOKUP($A614, 'E4 TB Allocation Details'!$A$18:$L$205, MATCH("Demand ID", 'E4 TB Allocation Details'!$A$18:$L$18, 0),FALSE), 'E2 Allocators'!$B$15:$W$361, MATCH(U$17, 'E2 Allocators'!$B$15:$W$15, 0),FALSE))</f>
        <v>0</v>
      </c>
      <c r="V614" s="1335">
        <f ca="1">IF(ISERROR(VLOOKUP(VLOOKUP($A614, 'E4 TB Allocation Details'!$A$18:$L$205, MATCH("Demand ID", 'E4 TB Allocation Details'!$A$18:$L$18, 0),FALSE), 'E2 Allocators'!$B$15:$W$361, MATCH(V$17, 'E2 Allocators'!$B$15:$W$15, 0),FALSE)), 0, VLOOKUP(VLOOKUP($A614, 'E4 TB Allocation Details'!$A$18:$L$205, MATCH("Demand ID", 'E4 TB Allocation Details'!$A$18:$L$18, 0),FALSE), 'E2 Allocators'!$B$15:$W$361, MATCH(V$17, 'E2 Allocators'!$B$15:$W$15, 0),FALSE))</f>
        <v>0</v>
      </c>
      <c r="W614" s="1335">
        <f ca="1">IF(ISERROR(VLOOKUP(VLOOKUP($A614, 'E4 TB Allocation Details'!$A$18:$L$205, MATCH("Demand ID", 'E4 TB Allocation Details'!$A$18:$L$18, 0),FALSE), 'E2 Allocators'!$B$15:$W$361, MATCH(W$17, 'E2 Allocators'!$B$15:$W$15, 0),FALSE)), 0, VLOOKUP(VLOOKUP($A614, 'E4 TB Allocation Details'!$A$18:$L$205, MATCH("Demand ID", 'E4 TB Allocation Details'!$A$18:$L$18, 0),FALSE), 'E2 Allocators'!$B$15:$W$361, MATCH(W$17, 'E2 Allocators'!$B$15:$W$15, 0),FALSE))</f>
        <v>0</v>
      </c>
      <c r="X614" s="1335">
        <f ca="1">IF(ISERROR(VLOOKUP(VLOOKUP($A614, 'E4 TB Allocation Details'!$A$18:$L$205, MATCH("Demand ID", 'E4 TB Allocation Details'!$A$18:$L$18, 0),FALSE), 'E2 Allocators'!$B$15:$W$361, MATCH(X$17, 'E2 Allocators'!$B$15:$W$15, 0),FALSE)), 0, VLOOKUP(VLOOKUP($A614, 'E4 TB Allocation Details'!$A$18:$L$205, MATCH("Demand ID", 'E4 TB Allocation Details'!$A$18:$L$18, 0),FALSE), 'E2 Allocators'!$B$15:$W$361, MATCH(X$17, 'E2 Allocators'!$B$15:$W$15, 0),FALSE))</f>
        <v>0</v>
      </c>
      <c r="Y614" s="1335">
        <f ca="1">IF(ISERROR(VLOOKUP(VLOOKUP($A614, 'E4 TB Allocation Details'!$A$18:$L$205, MATCH("Demand ID", 'E4 TB Allocation Details'!$A$18:$L$18, 0),FALSE), 'E2 Allocators'!$B$15:$W$361, MATCH(Y$17, 'E2 Allocators'!$B$15:$W$15, 0),FALSE)), 0, VLOOKUP(VLOOKUP($A614, 'E4 TB Allocation Details'!$A$18:$L$205, MATCH("Demand ID", 'E4 TB Allocation Details'!$A$18:$L$18, 0),FALSE), 'E2 Allocators'!$B$15:$W$361, MATCH(Y$17, 'E2 Allocators'!$B$15:$W$15, 0),FALSE))</f>
        <v>0</v>
      </c>
      <c r="Z614" s="1335">
        <f ca="1">IF(ISERROR(VLOOKUP(VLOOKUP($A614, 'E4 TB Allocation Details'!$A$18:$L$205, MATCH("Demand ID", 'E4 TB Allocation Details'!$A$18:$L$18, 0),FALSE), 'E2 Allocators'!$B$15:$W$361, MATCH(Z$17, 'E2 Allocators'!$B$15:$W$15, 0),FALSE)), 0, VLOOKUP(VLOOKUP($A614, 'E4 TB Allocation Details'!$A$18:$L$205, MATCH("Demand ID", 'E4 TB Allocation Details'!$A$18:$L$18, 0),FALSE), 'E2 Allocators'!$B$15:$W$361, MATCH(Z$17, 'E2 Allocators'!$B$15:$W$15, 0),FALSE))</f>
        <v>0</v>
      </c>
      <c r="AA614" s="1340">
        <f t="shared" si="925"/>
        <v>0</v>
      </c>
      <c r="AB614" s="1335">
        <f ca="1">IF(ISERROR(VLOOKUP(VLOOKUP($A614, 'E4 TB Allocation Details'!$A$18:$L$205, MATCH("Customer ID", 'E4 TB Allocation Details'!$A$18:$L$18, 0),FALSE), 'E2 Allocators'!$B$15:$W$361, MATCH(AB$17, 'E2 Allocators'!$B$15:$W$15, 0),FALSE)), 0, VLOOKUP(VLOOKUP($A614, 'E4 TB Allocation Details'!$A$18:$L$205, MATCH("Customer ID", 'E4 TB Allocation Details'!$A$18:$L$18, 0),FALSE), 'E2 Allocators'!$B$15:$W$361, MATCH(AB$17, 'E2 Allocators'!$B$15:$W$15, 0),FALSE))</f>
        <v>0</v>
      </c>
      <c r="AC614" s="1335">
        <f ca="1">IF(ISERROR(VLOOKUP(VLOOKUP($A614, 'E4 TB Allocation Details'!$A$18:$L$205, MATCH("Customer ID", 'E4 TB Allocation Details'!$A$18:$L$18, 0),FALSE), 'E2 Allocators'!$B$15:$W$361, MATCH(AC$17, 'E2 Allocators'!$B$15:$W$15, 0),FALSE)), 0, VLOOKUP(VLOOKUP($A614, 'E4 TB Allocation Details'!$A$18:$L$205, MATCH("Customer ID", 'E4 TB Allocation Details'!$A$18:$L$18, 0),FALSE), 'E2 Allocators'!$B$15:$W$361, MATCH(AC$17, 'E2 Allocators'!$B$15:$W$15, 0),FALSE))</f>
        <v>0</v>
      </c>
      <c r="AD614" s="1335">
        <f ca="1">IF(ISERROR(VLOOKUP(VLOOKUP($A614, 'E4 TB Allocation Details'!$A$18:$L$205, MATCH("Customer ID", 'E4 TB Allocation Details'!$A$18:$L$18, 0),FALSE), 'E2 Allocators'!$B$15:$W$361, MATCH(AD$17, 'E2 Allocators'!$B$15:$W$15, 0),FALSE)), 0, VLOOKUP(VLOOKUP($A614, 'E4 TB Allocation Details'!$A$18:$L$205, MATCH("Customer ID", 'E4 TB Allocation Details'!$A$18:$L$18, 0),FALSE), 'E2 Allocators'!$B$15:$W$361, MATCH(AD$17, 'E2 Allocators'!$B$15:$W$15, 0),FALSE))</f>
        <v>0</v>
      </c>
      <c r="AE614" s="1335">
        <f ca="1">IF(ISERROR(VLOOKUP(VLOOKUP($A614, 'E4 TB Allocation Details'!$A$18:$L$205, MATCH("Customer ID", 'E4 TB Allocation Details'!$A$18:$L$18, 0),FALSE), 'E2 Allocators'!$B$15:$W$361, MATCH(AE$17, 'E2 Allocators'!$B$15:$W$15, 0),FALSE)), 0, VLOOKUP(VLOOKUP($A614, 'E4 TB Allocation Details'!$A$18:$L$205, MATCH("Customer ID", 'E4 TB Allocation Details'!$A$18:$L$18, 0),FALSE), 'E2 Allocators'!$B$15:$W$361, MATCH(AE$17, 'E2 Allocators'!$B$15:$W$15, 0),FALSE))</f>
        <v>0</v>
      </c>
      <c r="AF614" s="1335">
        <f ca="1">IF(ISERROR(VLOOKUP(VLOOKUP($A614, 'E4 TB Allocation Details'!$A$18:$L$205, MATCH("Customer ID", 'E4 TB Allocation Details'!$A$18:$L$18, 0),FALSE), 'E2 Allocators'!$B$15:$W$361, MATCH(AF$17, 'E2 Allocators'!$B$15:$W$15, 0),FALSE)), 0, VLOOKUP(VLOOKUP($A614, 'E4 TB Allocation Details'!$A$18:$L$205, MATCH("Customer ID", 'E4 TB Allocation Details'!$A$18:$L$18, 0),FALSE), 'E2 Allocators'!$B$15:$W$361, MATCH(AF$17, 'E2 Allocators'!$B$15:$W$15, 0),FALSE))</f>
        <v>0</v>
      </c>
      <c r="AG614" s="1335">
        <f ca="1">IF(ISERROR(VLOOKUP(VLOOKUP($A614, 'E4 TB Allocation Details'!$A$18:$L$205, MATCH("Customer ID", 'E4 TB Allocation Details'!$A$18:$L$18, 0),FALSE), 'E2 Allocators'!$B$15:$W$361, MATCH(AG$17, 'E2 Allocators'!$B$15:$W$15, 0),FALSE)), 0, VLOOKUP(VLOOKUP($A614, 'E4 TB Allocation Details'!$A$18:$L$205, MATCH("Customer ID", 'E4 TB Allocation Details'!$A$18:$L$18, 0),FALSE), 'E2 Allocators'!$B$15:$W$361, MATCH(AG$17, 'E2 Allocators'!$B$15:$W$15, 0),FALSE))</f>
        <v>0</v>
      </c>
      <c r="AH614" s="1335">
        <f ca="1">IF(ISERROR(VLOOKUP(VLOOKUP($A614, 'E4 TB Allocation Details'!$A$18:$L$205, MATCH("Customer ID", 'E4 TB Allocation Details'!$A$18:$L$18, 0),FALSE), 'E2 Allocators'!$B$15:$W$361, MATCH(AH$17, 'E2 Allocators'!$B$15:$W$15, 0),FALSE)), 0, VLOOKUP(VLOOKUP($A614, 'E4 TB Allocation Details'!$A$18:$L$205, MATCH("Customer ID", 'E4 TB Allocation Details'!$A$18:$L$18, 0),FALSE), 'E2 Allocators'!$B$15:$W$361, MATCH(AH$17, 'E2 Allocators'!$B$15:$W$15, 0),FALSE))</f>
        <v>0</v>
      </c>
      <c r="AI614" s="1335">
        <f ca="1">IF(ISERROR(VLOOKUP(VLOOKUP($A614, 'E4 TB Allocation Details'!$A$18:$L$205, MATCH("Customer ID", 'E4 TB Allocation Details'!$A$18:$L$18, 0),FALSE), 'E2 Allocators'!$B$15:$W$361, MATCH(AI$17, 'E2 Allocators'!$B$15:$W$15, 0),FALSE)), 0, VLOOKUP(VLOOKUP($A614, 'E4 TB Allocation Details'!$A$18:$L$205, MATCH("Customer ID", 'E4 TB Allocation Details'!$A$18:$L$18, 0),FALSE), 'E2 Allocators'!$B$15:$W$361, MATCH(AI$17, 'E2 Allocators'!$B$15:$W$15, 0),FALSE))</f>
        <v>0</v>
      </c>
      <c r="AJ614" s="1335">
        <f ca="1">IF(ISERROR(VLOOKUP(VLOOKUP($A614, 'E4 TB Allocation Details'!$A$18:$L$205, MATCH("Customer ID", 'E4 TB Allocation Details'!$A$18:$L$18, 0),FALSE), 'E2 Allocators'!$B$15:$W$361, MATCH(AJ$17, 'E2 Allocators'!$B$15:$W$15, 0),FALSE)), 0, VLOOKUP(VLOOKUP($A614, 'E4 TB Allocation Details'!$A$18:$L$205, MATCH("Customer ID", 'E4 TB Allocation Details'!$A$18:$L$18, 0),FALSE), 'E2 Allocators'!$B$15:$W$361, MATCH(AJ$17, 'E2 Allocators'!$B$15:$W$15, 0),FALSE))</f>
        <v>0</v>
      </c>
      <c r="AK614" s="1335">
        <f ca="1">IF(ISERROR(VLOOKUP(VLOOKUP($A614, 'E4 TB Allocation Details'!$A$18:$L$205, MATCH("Customer ID", 'E4 TB Allocation Details'!$A$18:$L$18, 0),FALSE), 'E2 Allocators'!$B$15:$W$361, MATCH(AK$17, 'E2 Allocators'!$B$15:$W$15, 0),FALSE)), 0, VLOOKUP(VLOOKUP($A614, 'E4 TB Allocation Details'!$A$18:$L$205, MATCH("Customer ID", 'E4 TB Allocation Details'!$A$18:$L$18, 0),FALSE), 'E2 Allocators'!$B$15:$W$361, MATCH(AK$17, 'E2 Allocators'!$B$15:$W$15, 0),FALSE))</f>
        <v>0</v>
      </c>
      <c r="AL614" s="1335">
        <f ca="1">IF(ISERROR(VLOOKUP(VLOOKUP($A614, 'E4 TB Allocation Details'!$A$18:$L$205, MATCH("Customer ID", 'E4 TB Allocation Details'!$A$18:$L$18, 0),FALSE), 'E2 Allocators'!$B$15:$W$361, MATCH(AL$17, 'E2 Allocators'!$B$15:$W$15, 0),FALSE)), 0, VLOOKUP(VLOOKUP($A614, 'E4 TB Allocation Details'!$A$18:$L$205, MATCH("Customer ID", 'E4 TB Allocation Details'!$A$18:$L$18, 0),FALSE), 'E2 Allocators'!$B$15:$W$361, MATCH(AL$17, 'E2 Allocators'!$B$15:$W$15, 0),FALSE))</f>
        <v>0</v>
      </c>
      <c r="AM614" s="1335">
        <f ca="1">IF(ISERROR(VLOOKUP(VLOOKUP($A614, 'E4 TB Allocation Details'!$A$18:$L$205, MATCH("Customer ID", 'E4 TB Allocation Details'!$A$18:$L$18, 0),FALSE), 'E2 Allocators'!$B$15:$W$361, MATCH(AM$17, 'E2 Allocators'!$B$15:$W$15, 0),FALSE)), 0, VLOOKUP(VLOOKUP($A614, 'E4 TB Allocation Details'!$A$18:$L$205, MATCH("Customer ID", 'E4 TB Allocation Details'!$A$18:$L$18, 0),FALSE), 'E2 Allocators'!$B$15:$W$361, MATCH(AM$17, 'E2 Allocators'!$B$15:$W$15, 0),FALSE))</f>
        <v>0</v>
      </c>
      <c r="AN614" s="1335">
        <f ca="1">IF(ISERROR(VLOOKUP(VLOOKUP($A614, 'E4 TB Allocation Details'!$A$18:$L$205, MATCH("Customer ID", 'E4 TB Allocation Details'!$A$18:$L$18, 0),FALSE), 'E2 Allocators'!$B$15:$W$361, MATCH(AN$17, 'E2 Allocators'!$B$15:$W$15, 0),FALSE)), 0, VLOOKUP(VLOOKUP($A614, 'E4 TB Allocation Details'!$A$18:$L$205, MATCH("Customer ID", 'E4 TB Allocation Details'!$A$18:$L$18, 0),FALSE), 'E2 Allocators'!$B$15:$W$361, MATCH(AN$17, 'E2 Allocators'!$B$15:$W$15, 0),FALSE))</f>
        <v>0</v>
      </c>
      <c r="AO614" s="1335">
        <f ca="1">IF(ISERROR(VLOOKUP(VLOOKUP($A614, 'E4 TB Allocation Details'!$A$18:$L$205, MATCH("Customer ID", 'E4 TB Allocation Details'!$A$18:$L$18, 0),FALSE), 'E2 Allocators'!$B$15:$W$361, MATCH(AO$17, 'E2 Allocators'!$B$15:$W$15, 0),FALSE)), 0, VLOOKUP(VLOOKUP($A614, 'E4 TB Allocation Details'!$A$18:$L$205, MATCH("Customer ID", 'E4 TB Allocation Details'!$A$18:$L$18, 0),FALSE), 'E2 Allocators'!$B$15:$W$361, MATCH(AO$17, 'E2 Allocators'!$B$15:$W$15, 0),FALSE))</f>
        <v>0</v>
      </c>
      <c r="AP614" s="1335">
        <f ca="1">IF(ISERROR(VLOOKUP(VLOOKUP($A614, 'E4 TB Allocation Details'!$A$18:$L$205, MATCH("Customer ID", 'E4 TB Allocation Details'!$A$18:$L$18, 0),FALSE), 'E2 Allocators'!$B$15:$W$361, MATCH(AP$17, 'E2 Allocators'!$B$15:$W$15, 0),FALSE)), 0, VLOOKUP(VLOOKUP($A614, 'E4 TB Allocation Details'!$A$18:$L$205, MATCH("Customer ID", 'E4 TB Allocation Details'!$A$18:$L$18, 0),FALSE), 'E2 Allocators'!$B$15:$W$361, MATCH(AP$17, 'E2 Allocators'!$B$15:$W$15, 0),FALSE))</f>
        <v>0</v>
      </c>
      <c r="AQ614" s="1335">
        <f ca="1">IF(ISERROR(VLOOKUP(VLOOKUP($A614, 'E4 TB Allocation Details'!$A$18:$L$205, MATCH("Customer ID", 'E4 TB Allocation Details'!$A$18:$L$18, 0),FALSE), 'E2 Allocators'!$B$15:$W$361, MATCH(AQ$17, 'E2 Allocators'!$B$15:$W$15, 0),FALSE)), 0, VLOOKUP(VLOOKUP($A614, 'E4 TB Allocation Details'!$A$18:$L$205, MATCH("Customer ID", 'E4 TB Allocation Details'!$A$18:$L$18, 0),FALSE), 'E2 Allocators'!$B$15:$W$361, MATCH(AQ$17, 'E2 Allocators'!$B$15:$W$15, 0),FALSE))</f>
        <v>0</v>
      </c>
      <c r="AR614" s="1335">
        <f ca="1">IF(ISERROR(VLOOKUP(VLOOKUP($A614, 'E4 TB Allocation Details'!$A$18:$L$205, MATCH("Customer ID", 'E4 TB Allocation Details'!$A$18:$L$18, 0),FALSE), 'E2 Allocators'!$B$15:$W$361, MATCH(AR$17, 'E2 Allocators'!$B$15:$W$15, 0),FALSE)), 0, VLOOKUP(VLOOKUP($A614, 'E4 TB Allocation Details'!$A$18:$L$205, MATCH("Customer ID", 'E4 TB Allocation Details'!$A$18:$L$18, 0),FALSE), 'E2 Allocators'!$B$15:$W$361, MATCH(AR$17, 'E2 Allocators'!$B$15:$W$15, 0),FALSE))</f>
        <v>0</v>
      </c>
      <c r="AS614" s="1335">
        <f ca="1">IF(ISERROR(VLOOKUP(VLOOKUP($A614, 'E4 TB Allocation Details'!$A$18:$L$205, MATCH("Customer ID", 'E4 TB Allocation Details'!$A$18:$L$18, 0),FALSE), 'E2 Allocators'!$B$15:$W$361, MATCH(AS$17, 'E2 Allocators'!$B$15:$W$15, 0),FALSE)), 0, VLOOKUP(VLOOKUP($A614, 'E4 TB Allocation Details'!$A$18:$L$205, MATCH("Customer ID", 'E4 TB Allocation Details'!$A$18:$L$18, 0),FALSE), 'E2 Allocators'!$B$15:$W$361, MATCH(AS$17, 'E2 Allocators'!$B$15:$W$15, 0),FALSE))</f>
        <v>0</v>
      </c>
      <c r="AT614" s="1335">
        <f ca="1">IF(ISERROR(VLOOKUP(VLOOKUP($A614, 'E4 TB Allocation Details'!$A$18:$L$205, MATCH("Customer ID", 'E4 TB Allocation Details'!$A$18:$L$18, 0),FALSE), 'E2 Allocators'!$B$15:$W$361, MATCH(AT$17, 'E2 Allocators'!$B$15:$W$15, 0),FALSE)), 0, VLOOKUP(VLOOKUP($A614, 'E4 TB Allocation Details'!$A$18:$L$205, MATCH("Customer ID", 'E4 TB Allocation Details'!$A$18:$L$18, 0),FALSE), 'E2 Allocators'!$B$15:$W$361, MATCH(AT$17, 'E2 Allocators'!$B$15:$W$15, 0),FALSE))</f>
        <v>0</v>
      </c>
      <c r="AU614" s="1335">
        <f ca="1">IF(ISERROR(VLOOKUP(VLOOKUP($A614, 'E4 TB Allocation Details'!$A$18:$L$205, MATCH("Customer ID", 'E4 TB Allocation Details'!$A$18:$L$18, 0),FALSE), 'E2 Allocators'!$B$15:$W$361, MATCH(AU$17, 'E2 Allocators'!$B$15:$W$15, 0),FALSE)), 0, VLOOKUP(VLOOKUP($A614, 'E4 TB Allocation Details'!$A$18:$L$205, MATCH("Customer ID", 'E4 TB Allocation Details'!$A$18:$L$18, 0),FALSE), 'E2 Allocators'!$B$15:$W$361, MATCH(AU$17, 'E2 Allocators'!$B$15:$W$15, 0),FALSE))</f>
        <v>0</v>
      </c>
      <c r="AV614" s="1340">
        <f t="shared" si="926"/>
        <v>0</v>
      </c>
      <c r="AW614" s="1337"/>
      <c r="AX614" s="1337"/>
      <c r="AY614" s="1337"/>
      <c r="AZ614" s="1337"/>
      <c r="BA614" s="1337"/>
      <c r="BB614" s="1337"/>
      <c r="BC614" s="1337"/>
      <c r="BD614" s="1337"/>
      <c r="BE614" s="1337"/>
      <c r="BF614" s="1337"/>
      <c r="BG614" s="1337"/>
      <c r="BH614" s="1337"/>
      <c r="BI614" s="1337"/>
      <c r="BJ614" s="1337"/>
      <c r="BK614" s="1337"/>
      <c r="BL614" s="1337"/>
      <c r="BM614" s="1337"/>
      <c r="BN614" s="1337"/>
      <c r="BO614" s="1337"/>
      <c r="BP614" s="1337"/>
      <c r="BQ614" s="1338"/>
    </row>
    <row r="615" spans="1:69" s="259" customFormat="1" ht="25.5">
      <c r="A615" s="1339" t="s">
        <v>142</v>
      </c>
      <c r="B615" s="1332" t="s">
        <v>1448</v>
      </c>
      <c r="C615" s="1333">
        <v>1</v>
      </c>
      <c r="D615" s="1334">
        <f t="shared" si="923"/>
        <v>1</v>
      </c>
      <c r="E615" s="1334">
        <f ca="1">VLOOKUP($A615,'E1 Categorization'!$A$35:$E$114,5,FALSE)</f>
        <v>0</v>
      </c>
      <c r="F615" s="1334">
        <f t="shared" si="924"/>
        <v>1</v>
      </c>
      <c r="G615" s="1335">
        <f ca="1">IF(ISERROR(VLOOKUP(VLOOKUP($A615, 'E4 TB Allocation Details'!$A$18:$L$205, MATCH("Demand ID", 'E4 TB Allocation Details'!$A$18:$L$18, 0),FALSE), 'E2 Allocators'!$B$15:$W$361, MATCH(G$17, 'E2 Allocators'!$B$15:$W$15, 0),FALSE)), 0, VLOOKUP(VLOOKUP($A615, 'E4 TB Allocation Details'!$A$18:$L$205, MATCH("Demand ID", 'E4 TB Allocation Details'!$A$18:$L$18, 0),FALSE), 'E2 Allocators'!$B$15:$W$361, MATCH(G$17, 'E2 Allocators'!$B$15:$W$15, 0),FALSE))</f>
        <v>0.34459165112689732</v>
      </c>
      <c r="H615" s="1335">
        <f ca="1">IF(ISERROR(VLOOKUP(VLOOKUP($A615, 'E4 TB Allocation Details'!$A$18:$L$205, MATCH("Demand ID", 'E4 TB Allocation Details'!$A$18:$L$18, 0),FALSE), 'E2 Allocators'!$B$15:$W$361, MATCH(H$17, 'E2 Allocators'!$B$15:$W$15, 0),FALSE)), 0, VLOOKUP(VLOOKUP($A615, 'E4 TB Allocation Details'!$A$18:$L$205, MATCH("Demand ID", 'E4 TB Allocation Details'!$A$18:$L$18, 0),FALSE), 'E2 Allocators'!$B$15:$W$361, MATCH(H$17, 'E2 Allocators'!$B$15:$W$15, 0),FALSE))</f>
        <v>0.18274904496213709</v>
      </c>
      <c r="I615" s="1335">
        <f ca="1">IF(ISERROR(VLOOKUP(VLOOKUP($A615, 'E4 TB Allocation Details'!$A$18:$L$205, MATCH("Demand ID", 'E4 TB Allocation Details'!$A$18:$L$18, 0),FALSE), 'E2 Allocators'!$B$15:$W$361, MATCH(I$17, 'E2 Allocators'!$B$15:$W$15, 0),FALSE)), 0, VLOOKUP(VLOOKUP($A615, 'E4 TB Allocation Details'!$A$18:$L$205, MATCH("Demand ID", 'E4 TB Allocation Details'!$A$18:$L$18, 0),FALSE), 'E2 Allocators'!$B$15:$W$361, MATCH(I$17, 'E2 Allocators'!$B$15:$W$15, 0),FALSE))</f>
        <v>0.46704948503245464</v>
      </c>
      <c r="J615" s="1335">
        <f ca="1">IF(ISERROR(VLOOKUP(VLOOKUP($A615, 'E4 TB Allocation Details'!$A$18:$L$205, MATCH("Demand ID", 'E4 TB Allocation Details'!$A$18:$L$18, 0),FALSE), 'E2 Allocators'!$B$15:$W$361, MATCH(J$17, 'E2 Allocators'!$B$15:$W$15, 0),FALSE)), 0, VLOOKUP(VLOOKUP($A615, 'E4 TB Allocation Details'!$A$18:$L$205, MATCH("Demand ID", 'E4 TB Allocation Details'!$A$18:$L$18, 0),FALSE), 'E2 Allocators'!$B$15:$W$361, MATCH(J$17, 'E2 Allocators'!$B$15:$W$15, 0),FALSE))</f>
        <v>0</v>
      </c>
      <c r="K615" s="1335">
        <f ca="1">IF(ISERROR(VLOOKUP(VLOOKUP($A615, 'E4 TB Allocation Details'!$A$18:$L$205, MATCH("Demand ID", 'E4 TB Allocation Details'!$A$18:$L$18, 0),FALSE), 'E2 Allocators'!$B$15:$W$361, MATCH(K$17, 'E2 Allocators'!$B$15:$W$15, 0),FALSE)), 0, VLOOKUP(VLOOKUP($A615, 'E4 TB Allocation Details'!$A$18:$L$205, MATCH("Demand ID", 'E4 TB Allocation Details'!$A$18:$L$18, 0),FALSE), 'E2 Allocators'!$B$15:$W$361, MATCH(K$17, 'E2 Allocators'!$B$15:$W$15, 0),FALSE))</f>
        <v>0</v>
      </c>
      <c r="L615" s="1335">
        <f ca="1">IF(ISERROR(VLOOKUP(VLOOKUP($A615, 'E4 TB Allocation Details'!$A$18:$L$205, MATCH("Demand ID", 'E4 TB Allocation Details'!$A$18:$L$18, 0),FALSE), 'E2 Allocators'!$B$15:$W$361, MATCH(L$17, 'E2 Allocators'!$B$15:$W$15, 0),FALSE)), 0, VLOOKUP(VLOOKUP($A615, 'E4 TB Allocation Details'!$A$18:$L$205, MATCH("Demand ID", 'E4 TB Allocation Details'!$A$18:$L$18, 0),FALSE), 'E2 Allocators'!$B$15:$W$361, MATCH(L$17, 'E2 Allocators'!$B$15:$W$15, 0),FALSE))</f>
        <v>0</v>
      </c>
      <c r="M615" s="1335">
        <f ca="1">IF(ISERROR(VLOOKUP(VLOOKUP($A615, 'E4 TB Allocation Details'!$A$18:$L$205, MATCH("Demand ID", 'E4 TB Allocation Details'!$A$18:$L$18, 0),FALSE), 'E2 Allocators'!$B$15:$W$361, MATCH(M$17, 'E2 Allocators'!$B$15:$W$15, 0),FALSE)), 0, VLOOKUP(VLOOKUP($A615, 'E4 TB Allocation Details'!$A$18:$L$205, MATCH("Demand ID", 'E4 TB Allocation Details'!$A$18:$L$18, 0),FALSE), 'E2 Allocators'!$B$15:$W$361, MATCH(M$17, 'E2 Allocators'!$B$15:$W$15, 0),FALSE))</f>
        <v>3.2240916758215737E-3</v>
      </c>
      <c r="N615" s="1335">
        <f ca="1">IF(ISERROR(VLOOKUP(VLOOKUP($A615, 'E4 TB Allocation Details'!$A$18:$L$205, MATCH("Demand ID", 'E4 TB Allocation Details'!$A$18:$L$18, 0),FALSE), 'E2 Allocators'!$B$15:$W$361, MATCH(N$17, 'E2 Allocators'!$B$15:$W$15, 0),FALSE)), 0, VLOOKUP(VLOOKUP($A615, 'E4 TB Allocation Details'!$A$18:$L$205, MATCH("Demand ID", 'E4 TB Allocation Details'!$A$18:$L$18, 0),FALSE), 'E2 Allocators'!$B$15:$W$361, MATCH(N$17, 'E2 Allocators'!$B$15:$W$15, 0),FALSE))</f>
        <v>4.0973454945025334E-4</v>
      </c>
      <c r="O615" s="1335">
        <f ca="1">IF(ISERROR(VLOOKUP(VLOOKUP($A615, 'E4 TB Allocation Details'!$A$18:$L$205, MATCH("Demand ID", 'E4 TB Allocation Details'!$A$18:$L$18, 0),FALSE), 'E2 Allocators'!$B$15:$W$361, MATCH(O$17, 'E2 Allocators'!$B$15:$W$15, 0),FALSE)), 0, VLOOKUP(VLOOKUP($A615, 'E4 TB Allocation Details'!$A$18:$L$205, MATCH("Demand ID", 'E4 TB Allocation Details'!$A$18:$L$18, 0),FALSE), 'E2 Allocators'!$B$15:$W$361, MATCH(O$17, 'E2 Allocators'!$B$15:$W$15, 0),FALSE))</f>
        <v>1.9759926532391093E-3</v>
      </c>
      <c r="P615" s="1335">
        <f ca="1">IF(ISERROR(VLOOKUP(VLOOKUP($A615, 'E4 TB Allocation Details'!$A$18:$L$205, MATCH("Demand ID", 'E4 TB Allocation Details'!$A$18:$L$18, 0),FALSE), 'E2 Allocators'!$B$15:$W$361, MATCH(P$17, 'E2 Allocators'!$B$15:$W$15, 0),FALSE)), 0, VLOOKUP(VLOOKUP($A615, 'E4 TB Allocation Details'!$A$18:$L$205, MATCH("Demand ID", 'E4 TB Allocation Details'!$A$18:$L$18, 0),FALSE), 'E2 Allocators'!$B$15:$W$361, MATCH(P$17, 'E2 Allocators'!$B$15:$W$15, 0),FALSE))</f>
        <v>0</v>
      </c>
      <c r="Q615" s="1335">
        <f ca="1">IF(ISERROR(VLOOKUP(VLOOKUP($A615, 'E4 TB Allocation Details'!$A$18:$L$205, MATCH("Demand ID", 'E4 TB Allocation Details'!$A$18:$L$18, 0),FALSE), 'E2 Allocators'!$B$15:$W$361, MATCH(Q$17, 'E2 Allocators'!$B$15:$W$15, 0),FALSE)), 0, VLOOKUP(VLOOKUP($A615, 'E4 TB Allocation Details'!$A$18:$L$205, MATCH("Demand ID", 'E4 TB Allocation Details'!$A$18:$L$18, 0),FALSE), 'E2 Allocators'!$B$15:$W$361, MATCH(Q$17, 'E2 Allocators'!$B$15:$W$15, 0),FALSE))</f>
        <v>0</v>
      </c>
      <c r="R615" s="1335">
        <f ca="1">IF(ISERROR(VLOOKUP(VLOOKUP($A615, 'E4 TB Allocation Details'!$A$18:$L$205, MATCH("Demand ID", 'E4 TB Allocation Details'!$A$18:$L$18, 0),FALSE), 'E2 Allocators'!$B$15:$W$361, MATCH(R$17, 'E2 Allocators'!$B$15:$W$15, 0),FALSE)), 0, VLOOKUP(VLOOKUP($A615, 'E4 TB Allocation Details'!$A$18:$L$205, MATCH("Demand ID", 'E4 TB Allocation Details'!$A$18:$L$18, 0),FALSE), 'E2 Allocators'!$B$15:$W$361, MATCH(R$17, 'E2 Allocators'!$B$15:$W$15, 0),FALSE))</f>
        <v>0</v>
      </c>
      <c r="S615" s="1335">
        <f ca="1">IF(ISERROR(VLOOKUP(VLOOKUP($A615, 'E4 TB Allocation Details'!$A$18:$L$205, MATCH("Demand ID", 'E4 TB Allocation Details'!$A$18:$L$18, 0),FALSE), 'E2 Allocators'!$B$15:$W$361, MATCH(S$17, 'E2 Allocators'!$B$15:$W$15, 0),FALSE)), 0, VLOOKUP(VLOOKUP($A615, 'E4 TB Allocation Details'!$A$18:$L$205, MATCH("Demand ID", 'E4 TB Allocation Details'!$A$18:$L$18, 0),FALSE), 'E2 Allocators'!$B$15:$W$361, MATCH(S$17, 'E2 Allocators'!$B$15:$W$15, 0),FALSE))</f>
        <v>0</v>
      </c>
      <c r="T615" s="1335">
        <f ca="1">IF(ISERROR(VLOOKUP(VLOOKUP($A615, 'E4 TB Allocation Details'!$A$18:$L$205, MATCH("Demand ID", 'E4 TB Allocation Details'!$A$18:$L$18, 0),FALSE), 'E2 Allocators'!$B$15:$W$361, MATCH(T$17, 'E2 Allocators'!$B$15:$W$15, 0),FALSE)), 0, VLOOKUP(VLOOKUP($A615, 'E4 TB Allocation Details'!$A$18:$L$205, MATCH("Demand ID", 'E4 TB Allocation Details'!$A$18:$L$18, 0),FALSE), 'E2 Allocators'!$B$15:$W$361, MATCH(T$17, 'E2 Allocators'!$B$15:$W$15, 0),FALSE))</f>
        <v>0</v>
      </c>
      <c r="U615" s="1335">
        <f ca="1">IF(ISERROR(VLOOKUP(VLOOKUP($A615, 'E4 TB Allocation Details'!$A$18:$L$205, MATCH("Demand ID", 'E4 TB Allocation Details'!$A$18:$L$18, 0),FALSE), 'E2 Allocators'!$B$15:$W$361, MATCH(U$17, 'E2 Allocators'!$B$15:$W$15, 0),FALSE)), 0, VLOOKUP(VLOOKUP($A615, 'E4 TB Allocation Details'!$A$18:$L$205, MATCH("Demand ID", 'E4 TB Allocation Details'!$A$18:$L$18, 0),FALSE), 'E2 Allocators'!$B$15:$W$361, MATCH(U$17, 'E2 Allocators'!$B$15:$W$15, 0),FALSE))</f>
        <v>0</v>
      </c>
      <c r="V615" s="1335">
        <f ca="1">IF(ISERROR(VLOOKUP(VLOOKUP($A615, 'E4 TB Allocation Details'!$A$18:$L$205, MATCH("Demand ID", 'E4 TB Allocation Details'!$A$18:$L$18, 0),FALSE), 'E2 Allocators'!$B$15:$W$361, MATCH(V$17, 'E2 Allocators'!$B$15:$W$15, 0),FALSE)), 0, VLOOKUP(VLOOKUP($A615, 'E4 TB Allocation Details'!$A$18:$L$205, MATCH("Demand ID", 'E4 TB Allocation Details'!$A$18:$L$18, 0),FALSE), 'E2 Allocators'!$B$15:$W$361, MATCH(V$17, 'E2 Allocators'!$B$15:$W$15, 0),FALSE))</f>
        <v>0</v>
      </c>
      <c r="W615" s="1335">
        <f ca="1">IF(ISERROR(VLOOKUP(VLOOKUP($A615, 'E4 TB Allocation Details'!$A$18:$L$205, MATCH("Demand ID", 'E4 TB Allocation Details'!$A$18:$L$18, 0),FALSE), 'E2 Allocators'!$B$15:$W$361, MATCH(W$17, 'E2 Allocators'!$B$15:$W$15, 0),FALSE)), 0, VLOOKUP(VLOOKUP($A615, 'E4 TB Allocation Details'!$A$18:$L$205, MATCH("Demand ID", 'E4 TB Allocation Details'!$A$18:$L$18, 0),FALSE), 'E2 Allocators'!$B$15:$W$361, MATCH(W$17, 'E2 Allocators'!$B$15:$W$15, 0),FALSE))</f>
        <v>0</v>
      </c>
      <c r="X615" s="1335">
        <f ca="1">IF(ISERROR(VLOOKUP(VLOOKUP($A615, 'E4 TB Allocation Details'!$A$18:$L$205, MATCH("Demand ID", 'E4 TB Allocation Details'!$A$18:$L$18, 0),FALSE), 'E2 Allocators'!$B$15:$W$361, MATCH(X$17, 'E2 Allocators'!$B$15:$W$15, 0),FALSE)), 0, VLOOKUP(VLOOKUP($A615, 'E4 TB Allocation Details'!$A$18:$L$205, MATCH("Demand ID", 'E4 TB Allocation Details'!$A$18:$L$18, 0),FALSE), 'E2 Allocators'!$B$15:$W$361, MATCH(X$17, 'E2 Allocators'!$B$15:$W$15, 0),FALSE))</f>
        <v>0</v>
      </c>
      <c r="Y615" s="1335">
        <f ca="1">IF(ISERROR(VLOOKUP(VLOOKUP($A615, 'E4 TB Allocation Details'!$A$18:$L$205, MATCH("Demand ID", 'E4 TB Allocation Details'!$A$18:$L$18, 0),FALSE), 'E2 Allocators'!$B$15:$W$361, MATCH(Y$17, 'E2 Allocators'!$B$15:$W$15, 0),FALSE)), 0, VLOOKUP(VLOOKUP($A615, 'E4 TB Allocation Details'!$A$18:$L$205, MATCH("Demand ID", 'E4 TB Allocation Details'!$A$18:$L$18, 0),FALSE), 'E2 Allocators'!$B$15:$W$361, MATCH(Y$17, 'E2 Allocators'!$B$15:$W$15, 0),FALSE))</f>
        <v>0</v>
      </c>
      <c r="Z615" s="1335">
        <f ca="1">IF(ISERROR(VLOOKUP(VLOOKUP($A615, 'E4 TB Allocation Details'!$A$18:$L$205, MATCH("Demand ID", 'E4 TB Allocation Details'!$A$18:$L$18, 0),FALSE), 'E2 Allocators'!$B$15:$W$361, MATCH(Z$17, 'E2 Allocators'!$B$15:$W$15, 0),FALSE)), 0, VLOOKUP(VLOOKUP($A615, 'E4 TB Allocation Details'!$A$18:$L$205, MATCH("Demand ID", 'E4 TB Allocation Details'!$A$18:$L$18, 0),FALSE), 'E2 Allocators'!$B$15:$W$361, MATCH(Z$17, 'E2 Allocators'!$B$15:$W$15, 0),FALSE))</f>
        <v>0</v>
      </c>
      <c r="AA615" s="1340">
        <f t="shared" si="925"/>
        <v>1</v>
      </c>
      <c r="AB615" s="1335">
        <f ca="1">IF(ISERROR(VLOOKUP(VLOOKUP($A615, 'E4 TB Allocation Details'!$A$18:$L$205, MATCH("Customer ID", 'E4 TB Allocation Details'!$A$18:$L$18, 0),FALSE), 'E2 Allocators'!$B$15:$W$361, MATCH(AB$17, 'E2 Allocators'!$B$15:$W$15, 0),FALSE)), 0, VLOOKUP(VLOOKUP($A615, 'E4 TB Allocation Details'!$A$18:$L$205, MATCH("Customer ID", 'E4 TB Allocation Details'!$A$18:$L$18, 0),FALSE), 'E2 Allocators'!$B$15:$W$361, MATCH(AB$17, 'E2 Allocators'!$B$15:$W$15, 0),FALSE))</f>
        <v>0</v>
      </c>
      <c r="AC615" s="1335">
        <f ca="1">IF(ISERROR(VLOOKUP(VLOOKUP($A615, 'E4 TB Allocation Details'!$A$18:$L$205, MATCH("Customer ID", 'E4 TB Allocation Details'!$A$18:$L$18, 0),FALSE), 'E2 Allocators'!$B$15:$W$361, MATCH(AC$17, 'E2 Allocators'!$B$15:$W$15, 0),FALSE)), 0, VLOOKUP(VLOOKUP($A615, 'E4 TB Allocation Details'!$A$18:$L$205, MATCH("Customer ID", 'E4 TB Allocation Details'!$A$18:$L$18, 0),FALSE), 'E2 Allocators'!$B$15:$W$361, MATCH(AC$17, 'E2 Allocators'!$B$15:$W$15, 0),FALSE))</f>
        <v>0</v>
      </c>
      <c r="AD615" s="1335">
        <f ca="1">IF(ISERROR(VLOOKUP(VLOOKUP($A615, 'E4 TB Allocation Details'!$A$18:$L$205, MATCH("Customer ID", 'E4 TB Allocation Details'!$A$18:$L$18, 0),FALSE), 'E2 Allocators'!$B$15:$W$361, MATCH(AD$17, 'E2 Allocators'!$B$15:$W$15, 0),FALSE)), 0, VLOOKUP(VLOOKUP($A615, 'E4 TB Allocation Details'!$A$18:$L$205, MATCH("Customer ID", 'E4 TB Allocation Details'!$A$18:$L$18, 0),FALSE), 'E2 Allocators'!$B$15:$W$361, MATCH(AD$17, 'E2 Allocators'!$B$15:$W$15, 0),FALSE))</f>
        <v>0</v>
      </c>
      <c r="AE615" s="1335">
        <f ca="1">IF(ISERROR(VLOOKUP(VLOOKUP($A615, 'E4 TB Allocation Details'!$A$18:$L$205, MATCH("Customer ID", 'E4 TB Allocation Details'!$A$18:$L$18, 0),FALSE), 'E2 Allocators'!$B$15:$W$361, MATCH(AE$17, 'E2 Allocators'!$B$15:$W$15, 0),FALSE)), 0, VLOOKUP(VLOOKUP($A615, 'E4 TB Allocation Details'!$A$18:$L$205, MATCH("Customer ID", 'E4 TB Allocation Details'!$A$18:$L$18, 0),FALSE), 'E2 Allocators'!$B$15:$W$361, MATCH(AE$17, 'E2 Allocators'!$B$15:$W$15, 0),FALSE))</f>
        <v>0</v>
      </c>
      <c r="AF615" s="1335">
        <f ca="1">IF(ISERROR(VLOOKUP(VLOOKUP($A615, 'E4 TB Allocation Details'!$A$18:$L$205, MATCH("Customer ID", 'E4 TB Allocation Details'!$A$18:$L$18, 0),FALSE), 'E2 Allocators'!$B$15:$W$361, MATCH(AF$17, 'E2 Allocators'!$B$15:$W$15, 0),FALSE)), 0, VLOOKUP(VLOOKUP($A615, 'E4 TB Allocation Details'!$A$18:$L$205, MATCH("Customer ID", 'E4 TB Allocation Details'!$A$18:$L$18, 0),FALSE), 'E2 Allocators'!$B$15:$W$361, MATCH(AF$17, 'E2 Allocators'!$B$15:$W$15, 0),FALSE))</f>
        <v>0</v>
      </c>
      <c r="AG615" s="1335">
        <f ca="1">IF(ISERROR(VLOOKUP(VLOOKUP($A615, 'E4 TB Allocation Details'!$A$18:$L$205, MATCH("Customer ID", 'E4 TB Allocation Details'!$A$18:$L$18, 0),FALSE), 'E2 Allocators'!$B$15:$W$361, MATCH(AG$17, 'E2 Allocators'!$B$15:$W$15, 0),FALSE)), 0, VLOOKUP(VLOOKUP($A615, 'E4 TB Allocation Details'!$A$18:$L$205, MATCH("Customer ID", 'E4 TB Allocation Details'!$A$18:$L$18, 0),FALSE), 'E2 Allocators'!$B$15:$W$361, MATCH(AG$17, 'E2 Allocators'!$B$15:$W$15, 0),FALSE))</f>
        <v>0</v>
      </c>
      <c r="AH615" s="1335">
        <f ca="1">IF(ISERROR(VLOOKUP(VLOOKUP($A615, 'E4 TB Allocation Details'!$A$18:$L$205, MATCH("Customer ID", 'E4 TB Allocation Details'!$A$18:$L$18, 0),FALSE), 'E2 Allocators'!$B$15:$W$361, MATCH(AH$17, 'E2 Allocators'!$B$15:$W$15, 0),FALSE)), 0, VLOOKUP(VLOOKUP($A615, 'E4 TB Allocation Details'!$A$18:$L$205, MATCH("Customer ID", 'E4 TB Allocation Details'!$A$18:$L$18, 0),FALSE), 'E2 Allocators'!$B$15:$W$361, MATCH(AH$17, 'E2 Allocators'!$B$15:$W$15, 0),FALSE))</f>
        <v>0</v>
      </c>
      <c r="AI615" s="1335">
        <f ca="1">IF(ISERROR(VLOOKUP(VLOOKUP($A615, 'E4 TB Allocation Details'!$A$18:$L$205, MATCH("Customer ID", 'E4 TB Allocation Details'!$A$18:$L$18, 0),FALSE), 'E2 Allocators'!$B$15:$W$361, MATCH(AI$17, 'E2 Allocators'!$B$15:$W$15, 0),FALSE)), 0, VLOOKUP(VLOOKUP($A615, 'E4 TB Allocation Details'!$A$18:$L$205, MATCH("Customer ID", 'E4 TB Allocation Details'!$A$18:$L$18, 0),FALSE), 'E2 Allocators'!$B$15:$W$361, MATCH(AI$17, 'E2 Allocators'!$B$15:$W$15, 0),FALSE))</f>
        <v>0</v>
      </c>
      <c r="AJ615" s="1335">
        <f ca="1">IF(ISERROR(VLOOKUP(VLOOKUP($A615, 'E4 TB Allocation Details'!$A$18:$L$205, MATCH("Customer ID", 'E4 TB Allocation Details'!$A$18:$L$18, 0),FALSE), 'E2 Allocators'!$B$15:$W$361, MATCH(AJ$17, 'E2 Allocators'!$B$15:$W$15, 0),FALSE)), 0, VLOOKUP(VLOOKUP($A615, 'E4 TB Allocation Details'!$A$18:$L$205, MATCH("Customer ID", 'E4 TB Allocation Details'!$A$18:$L$18, 0),FALSE), 'E2 Allocators'!$B$15:$W$361, MATCH(AJ$17, 'E2 Allocators'!$B$15:$W$15, 0),FALSE))</f>
        <v>0</v>
      </c>
      <c r="AK615" s="1335">
        <f ca="1">IF(ISERROR(VLOOKUP(VLOOKUP($A615, 'E4 TB Allocation Details'!$A$18:$L$205, MATCH("Customer ID", 'E4 TB Allocation Details'!$A$18:$L$18, 0),FALSE), 'E2 Allocators'!$B$15:$W$361, MATCH(AK$17, 'E2 Allocators'!$B$15:$W$15, 0),FALSE)), 0, VLOOKUP(VLOOKUP($A615, 'E4 TB Allocation Details'!$A$18:$L$205, MATCH("Customer ID", 'E4 TB Allocation Details'!$A$18:$L$18, 0),FALSE), 'E2 Allocators'!$B$15:$W$361, MATCH(AK$17, 'E2 Allocators'!$B$15:$W$15, 0),FALSE))</f>
        <v>0</v>
      </c>
      <c r="AL615" s="1335">
        <f ca="1">IF(ISERROR(VLOOKUP(VLOOKUP($A615, 'E4 TB Allocation Details'!$A$18:$L$205, MATCH("Customer ID", 'E4 TB Allocation Details'!$A$18:$L$18, 0),FALSE), 'E2 Allocators'!$B$15:$W$361, MATCH(AL$17, 'E2 Allocators'!$B$15:$W$15, 0),FALSE)), 0, VLOOKUP(VLOOKUP($A615, 'E4 TB Allocation Details'!$A$18:$L$205, MATCH("Customer ID", 'E4 TB Allocation Details'!$A$18:$L$18, 0),FALSE), 'E2 Allocators'!$B$15:$W$361, MATCH(AL$17, 'E2 Allocators'!$B$15:$W$15, 0),FALSE))</f>
        <v>0</v>
      </c>
      <c r="AM615" s="1335">
        <f ca="1">IF(ISERROR(VLOOKUP(VLOOKUP($A615, 'E4 TB Allocation Details'!$A$18:$L$205, MATCH("Customer ID", 'E4 TB Allocation Details'!$A$18:$L$18, 0),FALSE), 'E2 Allocators'!$B$15:$W$361, MATCH(AM$17, 'E2 Allocators'!$B$15:$W$15, 0),FALSE)), 0, VLOOKUP(VLOOKUP($A615, 'E4 TB Allocation Details'!$A$18:$L$205, MATCH("Customer ID", 'E4 TB Allocation Details'!$A$18:$L$18, 0),FALSE), 'E2 Allocators'!$B$15:$W$361, MATCH(AM$17, 'E2 Allocators'!$B$15:$W$15, 0),FALSE))</f>
        <v>0</v>
      </c>
      <c r="AN615" s="1335">
        <f ca="1">IF(ISERROR(VLOOKUP(VLOOKUP($A615, 'E4 TB Allocation Details'!$A$18:$L$205, MATCH("Customer ID", 'E4 TB Allocation Details'!$A$18:$L$18, 0),FALSE), 'E2 Allocators'!$B$15:$W$361, MATCH(AN$17, 'E2 Allocators'!$B$15:$W$15, 0),FALSE)), 0, VLOOKUP(VLOOKUP($A615, 'E4 TB Allocation Details'!$A$18:$L$205, MATCH("Customer ID", 'E4 TB Allocation Details'!$A$18:$L$18, 0),FALSE), 'E2 Allocators'!$B$15:$W$361, MATCH(AN$17, 'E2 Allocators'!$B$15:$W$15, 0),FALSE))</f>
        <v>0</v>
      </c>
      <c r="AO615" s="1335">
        <f ca="1">IF(ISERROR(VLOOKUP(VLOOKUP($A615, 'E4 TB Allocation Details'!$A$18:$L$205, MATCH("Customer ID", 'E4 TB Allocation Details'!$A$18:$L$18, 0),FALSE), 'E2 Allocators'!$B$15:$W$361, MATCH(AO$17, 'E2 Allocators'!$B$15:$W$15, 0),FALSE)), 0, VLOOKUP(VLOOKUP($A615, 'E4 TB Allocation Details'!$A$18:$L$205, MATCH("Customer ID", 'E4 TB Allocation Details'!$A$18:$L$18, 0),FALSE), 'E2 Allocators'!$B$15:$W$361, MATCH(AO$17, 'E2 Allocators'!$B$15:$W$15, 0),FALSE))</f>
        <v>0</v>
      </c>
      <c r="AP615" s="1335">
        <f ca="1">IF(ISERROR(VLOOKUP(VLOOKUP($A615, 'E4 TB Allocation Details'!$A$18:$L$205, MATCH("Customer ID", 'E4 TB Allocation Details'!$A$18:$L$18, 0),FALSE), 'E2 Allocators'!$B$15:$W$361, MATCH(AP$17, 'E2 Allocators'!$B$15:$W$15, 0),FALSE)), 0, VLOOKUP(VLOOKUP($A615, 'E4 TB Allocation Details'!$A$18:$L$205, MATCH("Customer ID", 'E4 TB Allocation Details'!$A$18:$L$18, 0),FALSE), 'E2 Allocators'!$B$15:$W$361, MATCH(AP$17, 'E2 Allocators'!$B$15:$W$15, 0),FALSE))</f>
        <v>0</v>
      </c>
      <c r="AQ615" s="1335">
        <f ca="1">IF(ISERROR(VLOOKUP(VLOOKUP($A615, 'E4 TB Allocation Details'!$A$18:$L$205, MATCH("Customer ID", 'E4 TB Allocation Details'!$A$18:$L$18, 0),FALSE), 'E2 Allocators'!$B$15:$W$361, MATCH(AQ$17, 'E2 Allocators'!$B$15:$W$15, 0),FALSE)), 0, VLOOKUP(VLOOKUP($A615, 'E4 TB Allocation Details'!$A$18:$L$205, MATCH("Customer ID", 'E4 TB Allocation Details'!$A$18:$L$18, 0),FALSE), 'E2 Allocators'!$B$15:$W$361, MATCH(AQ$17, 'E2 Allocators'!$B$15:$W$15, 0),FALSE))</f>
        <v>0</v>
      </c>
      <c r="AR615" s="1335">
        <f ca="1">IF(ISERROR(VLOOKUP(VLOOKUP($A615, 'E4 TB Allocation Details'!$A$18:$L$205, MATCH("Customer ID", 'E4 TB Allocation Details'!$A$18:$L$18, 0),FALSE), 'E2 Allocators'!$B$15:$W$361, MATCH(AR$17, 'E2 Allocators'!$B$15:$W$15, 0),FALSE)), 0, VLOOKUP(VLOOKUP($A615, 'E4 TB Allocation Details'!$A$18:$L$205, MATCH("Customer ID", 'E4 TB Allocation Details'!$A$18:$L$18, 0),FALSE), 'E2 Allocators'!$B$15:$W$361, MATCH(AR$17, 'E2 Allocators'!$B$15:$W$15, 0),FALSE))</f>
        <v>0</v>
      </c>
      <c r="AS615" s="1335">
        <f ca="1">IF(ISERROR(VLOOKUP(VLOOKUP($A615, 'E4 TB Allocation Details'!$A$18:$L$205, MATCH("Customer ID", 'E4 TB Allocation Details'!$A$18:$L$18, 0),FALSE), 'E2 Allocators'!$B$15:$W$361, MATCH(AS$17, 'E2 Allocators'!$B$15:$W$15, 0),FALSE)), 0, VLOOKUP(VLOOKUP($A615, 'E4 TB Allocation Details'!$A$18:$L$205, MATCH("Customer ID", 'E4 TB Allocation Details'!$A$18:$L$18, 0),FALSE), 'E2 Allocators'!$B$15:$W$361, MATCH(AS$17, 'E2 Allocators'!$B$15:$W$15, 0),FALSE))</f>
        <v>0</v>
      </c>
      <c r="AT615" s="1335">
        <f ca="1">IF(ISERROR(VLOOKUP(VLOOKUP($A615, 'E4 TB Allocation Details'!$A$18:$L$205, MATCH("Customer ID", 'E4 TB Allocation Details'!$A$18:$L$18, 0),FALSE), 'E2 Allocators'!$B$15:$W$361, MATCH(AT$17, 'E2 Allocators'!$B$15:$W$15, 0),FALSE)), 0, VLOOKUP(VLOOKUP($A615, 'E4 TB Allocation Details'!$A$18:$L$205, MATCH("Customer ID", 'E4 TB Allocation Details'!$A$18:$L$18, 0),FALSE), 'E2 Allocators'!$B$15:$W$361, MATCH(AT$17, 'E2 Allocators'!$B$15:$W$15, 0),FALSE))</f>
        <v>0</v>
      </c>
      <c r="AU615" s="1335">
        <f ca="1">IF(ISERROR(VLOOKUP(VLOOKUP($A615, 'E4 TB Allocation Details'!$A$18:$L$205, MATCH("Customer ID", 'E4 TB Allocation Details'!$A$18:$L$18, 0),FALSE), 'E2 Allocators'!$B$15:$W$361, MATCH(AU$17, 'E2 Allocators'!$B$15:$W$15, 0),FALSE)), 0, VLOOKUP(VLOOKUP($A615, 'E4 TB Allocation Details'!$A$18:$L$205, MATCH("Customer ID", 'E4 TB Allocation Details'!$A$18:$L$18, 0),FALSE), 'E2 Allocators'!$B$15:$W$361, MATCH(AU$17, 'E2 Allocators'!$B$15:$W$15, 0),FALSE))</f>
        <v>0</v>
      </c>
      <c r="AV615" s="1340">
        <f t="shared" si="926"/>
        <v>0</v>
      </c>
      <c r="AW615" s="1337"/>
      <c r="AX615" s="1337"/>
      <c r="AY615" s="1337"/>
      <c r="AZ615" s="1337"/>
      <c r="BA615" s="1337"/>
      <c r="BB615" s="1337"/>
      <c r="BC615" s="1337"/>
      <c r="BD615" s="1337"/>
      <c r="BE615" s="1337"/>
      <c r="BF615" s="1337"/>
      <c r="BG615" s="1337"/>
      <c r="BH615" s="1337"/>
      <c r="BI615" s="1337"/>
      <c r="BJ615" s="1337"/>
      <c r="BK615" s="1337"/>
      <c r="BL615" s="1337"/>
      <c r="BM615" s="1337"/>
      <c r="BN615" s="1337"/>
      <c r="BO615" s="1337"/>
      <c r="BP615" s="1337"/>
      <c r="BQ615" s="1338"/>
    </row>
    <row r="616" spans="1:69" s="259" customFormat="1" ht="25.5">
      <c r="A616" s="1339" t="s">
        <v>143</v>
      </c>
      <c r="B616" s="1332" t="s">
        <v>1449</v>
      </c>
      <c r="C616" s="1333">
        <v>1</v>
      </c>
      <c r="D616" s="1334">
        <f t="shared" si="923"/>
        <v>0.65</v>
      </c>
      <c r="E616" s="1334">
        <f ca="1">VLOOKUP($A616,'E1 Categorization'!$A$35:$E$114,5,FALSE)</f>
        <v>0.35</v>
      </c>
      <c r="F616" s="1334">
        <f t="shared" si="924"/>
        <v>1</v>
      </c>
      <c r="G616" s="1335">
        <f ca="1">IF(ISERROR(VLOOKUP(VLOOKUP($A616, 'E4 TB Allocation Details'!$A$18:$L$205, MATCH("Demand ID", 'E4 TB Allocation Details'!$A$18:$L$18, 0),FALSE), 'E2 Allocators'!$B$15:$W$361, MATCH(G$17, 'E2 Allocators'!$B$15:$W$15, 0),FALSE)), 0, VLOOKUP(VLOOKUP($A616, 'E4 TB Allocation Details'!$A$18:$L$205, MATCH("Demand ID", 'E4 TB Allocation Details'!$A$18:$L$18, 0),FALSE), 'E2 Allocators'!$B$15:$W$361, MATCH(G$17, 'E2 Allocators'!$B$15:$W$15, 0),FALSE))</f>
        <v>0.37691270047498227</v>
      </c>
      <c r="H616" s="1335">
        <f ca="1">IF(ISERROR(VLOOKUP(VLOOKUP($A616, 'E4 TB Allocation Details'!$A$18:$L$205, MATCH("Demand ID", 'E4 TB Allocation Details'!$A$18:$L$18, 0),FALSE), 'E2 Allocators'!$B$15:$W$361, MATCH(H$17, 'E2 Allocators'!$B$15:$W$15, 0),FALSE)), 0, VLOOKUP(VLOOKUP($A616, 'E4 TB Allocation Details'!$A$18:$L$205, MATCH("Demand ID", 'E4 TB Allocation Details'!$A$18:$L$18, 0),FALSE), 'E2 Allocators'!$B$15:$W$361, MATCH(H$17, 'E2 Allocators'!$B$15:$W$15, 0),FALSE))</f>
        <v>0.1767543644011679</v>
      </c>
      <c r="I616" s="1335">
        <f ca="1">IF(ISERROR(VLOOKUP(VLOOKUP($A616, 'E4 TB Allocation Details'!$A$18:$L$205, MATCH("Demand ID", 'E4 TB Allocation Details'!$A$18:$L$18, 0),FALSE), 'E2 Allocators'!$B$15:$W$361, MATCH(I$17, 'E2 Allocators'!$B$15:$W$15, 0),FALSE)), 0, VLOOKUP(VLOOKUP($A616, 'E4 TB Allocation Details'!$A$18:$L$205, MATCH("Demand ID", 'E4 TB Allocation Details'!$A$18:$L$18, 0),FALSE), 'E2 Allocators'!$B$15:$W$361, MATCH(I$17, 'E2 Allocators'!$B$15:$W$15, 0),FALSE))</f>
        <v>0.44565624883069488</v>
      </c>
      <c r="J616" s="1335">
        <f ca="1">IF(ISERROR(VLOOKUP(VLOOKUP($A616, 'E4 TB Allocation Details'!$A$18:$L$205, MATCH("Demand ID", 'E4 TB Allocation Details'!$A$18:$L$18, 0),FALSE), 'E2 Allocators'!$B$15:$W$361, MATCH(J$17, 'E2 Allocators'!$B$15:$W$15, 0),FALSE)), 0, VLOOKUP(VLOOKUP($A616, 'E4 TB Allocation Details'!$A$18:$L$205, MATCH("Demand ID", 'E4 TB Allocation Details'!$A$18:$L$18, 0),FALSE), 'E2 Allocators'!$B$15:$W$361, MATCH(J$17, 'E2 Allocators'!$B$15:$W$15, 0),FALSE))</f>
        <v>0</v>
      </c>
      <c r="K616" s="1335">
        <f ca="1">IF(ISERROR(VLOOKUP(VLOOKUP($A616, 'E4 TB Allocation Details'!$A$18:$L$205, MATCH("Demand ID", 'E4 TB Allocation Details'!$A$18:$L$18, 0),FALSE), 'E2 Allocators'!$B$15:$W$361, MATCH(K$17, 'E2 Allocators'!$B$15:$W$15, 0),FALSE)), 0, VLOOKUP(VLOOKUP($A616, 'E4 TB Allocation Details'!$A$18:$L$205, MATCH("Demand ID", 'E4 TB Allocation Details'!$A$18:$L$18, 0),FALSE), 'E2 Allocators'!$B$15:$W$361, MATCH(K$17, 'E2 Allocators'!$B$15:$W$15, 0),FALSE))</f>
        <v>0</v>
      </c>
      <c r="L616" s="1335">
        <f ca="1">IF(ISERROR(VLOOKUP(VLOOKUP($A616, 'E4 TB Allocation Details'!$A$18:$L$205, MATCH("Demand ID", 'E4 TB Allocation Details'!$A$18:$L$18, 0),FALSE), 'E2 Allocators'!$B$15:$W$361, MATCH(L$17, 'E2 Allocators'!$B$15:$W$15, 0),FALSE)), 0, VLOOKUP(VLOOKUP($A616, 'E4 TB Allocation Details'!$A$18:$L$205, MATCH("Demand ID", 'E4 TB Allocation Details'!$A$18:$L$18, 0),FALSE), 'E2 Allocators'!$B$15:$W$361, MATCH(L$17, 'E2 Allocators'!$B$15:$W$15, 0),FALSE))</f>
        <v>0</v>
      </c>
      <c r="M616" s="1335">
        <f ca="1">IF(ISERROR(VLOOKUP(VLOOKUP($A616, 'E4 TB Allocation Details'!$A$18:$L$205, MATCH("Demand ID", 'E4 TB Allocation Details'!$A$18:$L$18, 0),FALSE), 'E2 Allocators'!$B$15:$W$361, MATCH(M$17, 'E2 Allocators'!$B$15:$W$15, 0),FALSE)), 0, VLOOKUP(VLOOKUP($A616, 'E4 TB Allocation Details'!$A$18:$L$205, MATCH("Demand ID", 'E4 TB Allocation Details'!$A$18:$L$18, 0),FALSE), 'E2 Allocators'!$B$15:$W$361, MATCH(M$17, 'E2 Allocators'!$B$15:$W$15, 0),FALSE))</f>
        <v>0</v>
      </c>
      <c r="N616" s="1335">
        <f ca="1">IF(ISERROR(VLOOKUP(VLOOKUP($A616, 'E4 TB Allocation Details'!$A$18:$L$205, MATCH("Demand ID", 'E4 TB Allocation Details'!$A$18:$L$18, 0),FALSE), 'E2 Allocators'!$B$15:$W$361, MATCH(N$17, 'E2 Allocators'!$B$15:$W$15, 0),FALSE)), 0, VLOOKUP(VLOOKUP($A616, 'E4 TB Allocation Details'!$A$18:$L$205, MATCH("Demand ID", 'E4 TB Allocation Details'!$A$18:$L$18, 0),FALSE), 'E2 Allocators'!$B$15:$W$361, MATCH(N$17, 'E2 Allocators'!$B$15:$W$15, 0),FALSE))</f>
        <v>0</v>
      </c>
      <c r="O616" s="1335">
        <f ca="1">IF(ISERROR(VLOOKUP(VLOOKUP($A616, 'E4 TB Allocation Details'!$A$18:$L$205, MATCH("Demand ID", 'E4 TB Allocation Details'!$A$18:$L$18, 0),FALSE), 'E2 Allocators'!$B$15:$W$361, MATCH(O$17, 'E2 Allocators'!$B$15:$W$15, 0),FALSE)), 0, VLOOKUP(VLOOKUP($A616, 'E4 TB Allocation Details'!$A$18:$L$205, MATCH("Demand ID", 'E4 TB Allocation Details'!$A$18:$L$18, 0),FALSE), 'E2 Allocators'!$B$15:$W$361, MATCH(O$17, 'E2 Allocators'!$B$15:$W$15, 0),FALSE))</f>
        <v>6.7668629315502935E-4</v>
      </c>
      <c r="P616" s="1335">
        <f ca="1">IF(ISERROR(VLOOKUP(VLOOKUP($A616, 'E4 TB Allocation Details'!$A$18:$L$205, MATCH("Demand ID", 'E4 TB Allocation Details'!$A$18:$L$18, 0),FALSE), 'E2 Allocators'!$B$15:$W$361, MATCH(P$17, 'E2 Allocators'!$B$15:$W$15, 0),FALSE)), 0, VLOOKUP(VLOOKUP($A616, 'E4 TB Allocation Details'!$A$18:$L$205, MATCH("Demand ID", 'E4 TB Allocation Details'!$A$18:$L$18, 0),FALSE), 'E2 Allocators'!$B$15:$W$361, MATCH(P$17, 'E2 Allocators'!$B$15:$W$15, 0),FALSE))</f>
        <v>0</v>
      </c>
      <c r="Q616" s="1335">
        <f ca="1">IF(ISERROR(VLOOKUP(VLOOKUP($A616, 'E4 TB Allocation Details'!$A$18:$L$205, MATCH("Demand ID", 'E4 TB Allocation Details'!$A$18:$L$18, 0),FALSE), 'E2 Allocators'!$B$15:$W$361, MATCH(Q$17, 'E2 Allocators'!$B$15:$W$15, 0),FALSE)), 0, VLOOKUP(VLOOKUP($A616, 'E4 TB Allocation Details'!$A$18:$L$205, MATCH("Demand ID", 'E4 TB Allocation Details'!$A$18:$L$18, 0),FALSE), 'E2 Allocators'!$B$15:$W$361, MATCH(Q$17, 'E2 Allocators'!$B$15:$W$15, 0),FALSE))</f>
        <v>0</v>
      </c>
      <c r="R616" s="1335">
        <f ca="1">IF(ISERROR(VLOOKUP(VLOOKUP($A616, 'E4 TB Allocation Details'!$A$18:$L$205, MATCH("Demand ID", 'E4 TB Allocation Details'!$A$18:$L$18, 0),FALSE), 'E2 Allocators'!$B$15:$W$361, MATCH(R$17, 'E2 Allocators'!$B$15:$W$15, 0),FALSE)), 0, VLOOKUP(VLOOKUP($A616, 'E4 TB Allocation Details'!$A$18:$L$205, MATCH("Demand ID", 'E4 TB Allocation Details'!$A$18:$L$18, 0),FALSE), 'E2 Allocators'!$B$15:$W$361, MATCH(R$17, 'E2 Allocators'!$B$15:$W$15, 0),FALSE))</f>
        <v>0</v>
      </c>
      <c r="S616" s="1335">
        <f ca="1">IF(ISERROR(VLOOKUP(VLOOKUP($A616, 'E4 TB Allocation Details'!$A$18:$L$205, MATCH("Demand ID", 'E4 TB Allocation Details'!$A$18:$L$18, 0),FALSE), 'E2 Allocators'!$B$15:$W$361, MATCH(S$17, 'E2 Allocators'!$B$15:$W$15, 0),FALSE)), 0, VLOOKUP(VLOOKUP($A616, 'E4 TB Allocation Details'!$A$18:$L$205, MATCH("Demand ID", 'E4 TB Allocation Details'!$A$18:$L$18, 0),FALSE), 'E2 Allocators'!$B$15:$W$361, MATCH(S$17, 'E2 Allocators'!$B$15:$W$15, 0),FALSE))</f>
        <v>0</v>
      </c>
      <c r="T616" s="1335">
        <f ca="1">IF(ISERROR(VLOOKUP(VLOOKUP($A616, 'E4 TB Allocation Details'!$A$18:$L$205, MATCH("Demand ID", 'E4 TB Allocation Details'!$A$18:$L$18, 0),FALSE), 'E2 Allocators'!$B$15:$W$361, MATCH(T$17, 'E2 Allocators'!$B$15:$W$15, 0),FALSE)), 0, VLOOKUP(VLOOKUP($A616, 'E4 TB Allocation Details'!$A$18:$L$205, MATCH("Demand ID", 'E4 TB Allocation Details'!$A$18:$L$18, 0),FALSE), 'E2 Allocators'!$B$15:$W$361, MATCH(T$17, 'E2 Allocators'!$B$15:$W$15, 0),FALSE))</f>
        <v>0</v>
      </c>
      <c r="U616" s="1335">
        <f ca="1">IF(ISERROR(VLOOKUP(VLOOKUP($A616, 'E4 TB Allocation Details'!$A$18:$L$205, MATCH("Demand ID", 'E4 TB Allocation Details'!$A$18:$L$18, 0),FALSE), 'E2 Allocators'!$B$15:$W$361, MATCH(U$17, 'E2 Allocators'!$B$15:$W$15, 0),FALSE)), 0, VLOOKUP(VLOOKUP($A616, 'E4 TB Allocation Details'!$A$18:$L$205, MATCH("Demand ID", 'E4 TB Allocation Details'!$A$18:$L$18, 0),FALSE), 'E2 Allocators'!$B$15:$W$361, MATCH(U$17, 'E2 Allocators'!$B$15:$W$15, 0),FALSE))</f>
        <v>0</v>
      </c>
      <c r="V616" s="1335">
        <f ca="1">IF(ISERROR(VLOOKUP(VLOOKUP($A616, 'E4 TB Allocation Details'!$A$18:$L$205, MATCH("Demand ID", 'E4 TB Allocation Details'!$A$18:$L$18, 0),FALSE), 'E2 Allocators'!$B$15:$W$361, MATCH(V$17, 'E2 Allocators'!$B$15:$W$15, 0),FALSE)), 0, VLOOKUP(VLOOKUP($A616, 'E4 TB Allocation Details'!$A$18:$L$205, MATCH("Demand ID", 'E4 TB Allocation Details'!$A$18:$L$18, 0),FALSE), 'E2 Allocators'!$B$15:$W$361, MATCH(V$17, 'E2 Allocators'!$B$15:$W$15, 0),FALSE))</f>
        <v>0</v>
      </c>
      <c r="W616" s="1335">
        <f ca="1">IF(ISERROR(VLOOKUP(VLOOKUP($A616, 'E4 TB Allocation Details'!$A$18:$L$205, MATCH("Demand ID", 'E4 TB Allocation Details'!$A$18:$L$18, 0),FALSE), 'E2 Allocators'!$B$15:$W$361, MATCH(W$17, 'E2 Allocators'!$B$15:$W$15, 0),FALSE)), 0, VLOOKUP(VLOOKUP($A616, 'E4 TB Allocation Details'!$A$18:$L$205, MATCH("Demand ID", 'E4 TB Allocation Details'!$A$18:$L$18, 0),FALSE), 'E2 Allocators'!$B$15:$W$361, MATCH(W$17, 'E2 Allocators'!$B$15:$W$15, 0),FALSE))</f>
        <v>0</v>
      </c>
      <c r="X616" s="1335">
        <f ca="1">IF(ISERROR(VLOOKUP(VLOOKUP($A616, 'E4 TB Allocation Details'!$A$18:$L$205, MATCH("Demand ID", 'E4 TB Allocation Details'!$A$18:$L$18, 0),FALSE), 'E2 Allocators'!$B$15:$W$361, MATCH(X$17, 'E2 Allocators'!$B$15:$W$15, 0),FALSE)), 0, VLOOKUP(VLOOKUP($A616, 'E4 TB Allocation Details'!$A$18:$L$205, MATCH("Demand ID", 'E4 TB Allocation Details'!$A$18:$L$18, 0),FALSE), 'E2 Allocators'!$B$15:$W$361, MATCH(X$17, 'E2 Allocators'!$B$15:$W$15, 0),FALSE))</f>
        <v>0</v>
      </c>
      <c r="Y616" s="1335">
        <f ca="1">IF(ISERROR(VLOOKUP(VLOOKUP($A616, 'E4 TB Allocation Details'!$A$18:$L$205, MATCH("Demand ID", 'E4 TB Allocation Details'!$A$18:$L$18, 0),FALSE), 'E2 Allocators'!$B$15:$W$361, MATCH(Y$17, 'E2 Allocators'!$B$15:$W$15, 0),FALSE)), 0, VLOOKUP(VLOOKUP($A616, 'E4 TB Allocation Details'!$A$18:$L$205, MATCH("Demand ID", 'E4 TB Allocation Details'!$A$18:$L$18, 0),FALSE), 'E2 Allocators'!$B$15:$W$361, MATCH(Y$17, 'E2 Allocators'!$B$15:$W$15, 0),FALSE))</f>
        <v>0</v>
      </c>
      <c r="Z616" s="1335">
        <f ca="1">IF(ISERROR(VLOOKUP(VLOOKUP($A616, 'E4 TB Allocation Details'!$A$18:$L$205, MATCH("Demand ID", 'E4 TB Allocation Details'!$A$18:$L$18, 0),FALSE), 'E2 Allocators'!$B$15:$W$361, MATCH(Z$17, 'E2 Allocators'!$B$15:$W$15, 0),FALSE)), 0, VLOOKUP(VLOOKUP($A616, 'E4 TB Allocation Details'!$A$18:$L$205, MATCH("Demand ID", 'E4 TB Allocation Details'!$A$18:$L$18, 0),FALSE), 'E2 Allocators'!$B$15:$W$361, MATCH(Z$17, 'E2 Allocators'!$B$15:$W$15, 0),FALSE))</f>
        <v>0</v>
      </c>
      <c r="AA616" s="1340">
        <f t="shared" si="925"/>
        <v>1</v>
      </c>
      <c r="AB616" s="1335">
        <f ca="1">IF(ISERROR(VLOOKUP(VLOOKUP($A616, 'E4 TB Allocation Details'!$A$18:$L$205, MATCH("Customer ID", 'E4 TB Allocation Details'!$A$18:$L$18, 0),FALSE), 'E2 Allocators'!$B$15:$W$361, MATCH(AB$17, 'E2 Allocators'!$B$15:$W$15, 0),FALSE)), 0, VLOOKUP(VLOOKUP($A616, 'E4 TB Allocation Details'!$A$18:$L$205, MATCH("Customer ID", 'E4 TB Allocation Details'!$A$18:$L$18, 0),FALSE), 'E2 Allocators'!$B$15:$W$361, MATCH(AB$17, 'E2 Allocators'!$B$15:$W$15, 0),FALSE))</f>
        <v>0.67817868394459968</v>
      </c>
      <c r="AC616" s="1335">
        <f ca="1">IF(ISERROR(VLOOKUP(VLOOKUP($A616, 'E4 TB Allocation Details'!$A$18:$L$205, MATCH("Customer ID", 'E4 TB Allocation Details'!$A$18:$L$18, 0),FALSE), 'E2 Allocators'!$B$15:$W$361, MATCH(AC$17, 'E2 Allocators'!$B$15:$W$15, 0),FALSE)), 0, VLOOKUP(VLOOKUP($A616, 'E4 TB Allocation Details'!$A$18:$L$205, MATCH("Customer ID", 'E4 TB Allocation Details'!$A$18:$L$18, 0),FALSE), 'E2 Allocators'!$B$15:$W$361, MATCH(AC$17, 'E2 Allocators'!$B$15:$W$15, 0),FALSE))</f>
        <v>8.0544492658859893E-2</v>
      </c>
      <c r="AD616" s="1335">
        <f ca="1">IF(ISERROR(VLOOKUP(VLOOKUP($A616, 'E4 TB Allocation Details'!$A$18:$L$205, MATCH("Customer ID", 'E4 TB Allocation Details'!$A$18:$L$18, 0),FALSE), 'E2 Allocators'!$B$15:$W$361, MATCH(AD$17, 'E2 Allocators'!$B$15:$W$15, 0),FALSE)), 0, VLOOKUP(VLOOKUP($A616, 'E4 TB Allocation Details'!$A$18:$L$205, MATCH("Customer ID", 'E4 TB Allocation Details'!$A$18:$L$18, 0),FALSE), 'E2 Allocators'!$B$15:$W$361, MATCH(AD$17, 'E2 Allocators'!$B$15:$W$15, 0),FALSE))</f>
        <v>9.3324615110265702E-3</v>
      </c>
      <c r="AE616" s="1335">
        <f ca="1">IF(ISERROR(VLOOKUP(VLOOKUP($A616, 'E4 TB Allocation Details'!$A$18:$L$205, MATCH("Customer ID", 'E4 TB Allocation Details'!$A$18:$L$18, 0),FALSE), 'E2 Allocators'!$B$15:$W$361, MATCH(AE$17, 'E2 Allocators'!$B$15:$W$15, 0),FALSE)), 0, VLOOKUP(VLOOKUP($A616, 'E4 TB Allocation Details'!$A$18:$L$205, MATCH("Customer ID", 'E4 TB Allocation Details'!$A$18:$L$18, 0),FALSE), 'E2 Allocators'!$B$15:$W$361, MATCH(AE$17, 'E2 Allocators'!$B$15:$W$15, 0),FALSE))</f>
        <v>0</v>
      </c>
      <c r="AF616" s="1335">
        <f ca="1">IF(ISERROR(VLOOKUP(VLOOKUP($A616, 'E4 TB Allocation Details'!$A$18:$L$205, MATCH("Customer ID", 'E4 TB Allocation Details'!$A$18:$L$18, 0),FALSE), 'E2 Allocators'!$B$15:$W$361, MATCH(AF$17, 'E2 Allocators'!$B$15:$W$15, 0),FALSE)), 0, VLOOKUP(VLOOKUP($A616, 'E4 TB Allocation Details'!$A$18:$L$205, MATCH("Customer ID", 'E4 TB Allocation Details'!$A$18:$L$18, 0),FALSE), 'E2 Allocators'!$B$15:$W$361, MATCH(AF$17, 'E2 Allocators'!$B$15:$W$15, 0),FALSE))</f>
        <v>0</v>
      </c>
      <c r="AG616" s="1335">
        <f ca="1">IF(ISERROR(VLOOKUP(VLOOKUP($A616, 'E4 TB Allocation Details'!$A$18:$L$205, MATCH("Customer ID", 'E4 TB Allocation Details'!$A$18:$L$18, 0),FALSE), 'E2 Allocators'!$B$15:$W$361, MATCH(AG$17, 'E2 Allocators'!$B$15:$W$15, 0),FALSE)), 0, VLOOKUP(VLOOKUP($A616, 'E4 TB Allocation Details'!$A$18:$L$205, MATCH("Customer ID", 'E4 TB Allocation Details'!$A$18:$L$18, 0),FALSE), 'E2 Allocators'!$B$15:$W$361, MATCH(AG$17, 'E2 Allocators'!$B$15:$W$15, 0),FALSE))</f>
        <v>0</v>
      </c>
      <c r="AH616" s="1335">
        <f ca="1">IF(ISERROR(VLOOKUP(VLOOKUP($A616, 'E4 TB Allocation Details'!$A$18:$L$205, MATCH("Customer ID", 'E4 TB Allocation Details'!$A$18:$L$18, 0),FALSE), 'E2 Allocators'!$B$15:$W$361, MATCH(AH$17, 'E2 Allocators'!$B$15:$W$15, 0),FALSE)), 0, VLOOKUP(VLOOKUP($A616, 'E4 TB Allocation Details'!$A$18:$L$205, MATCH("Customer ID", 'E4 TB Allocation Details'!$A$18:$L$18, 0),FALSE), 'E2 Allocators'!$B$15:$W$361, MATCH(AH$17, 'E2 Allocators'!$B$15:$W$15, 0),FALSE))</f>
        <v>0.21137728110325149</v>
      </c>
      <c r="AI616" s="1335">
        <f ca="1">IF(ISERROR(VLOOKUP(VLOOKUP($A616, 'E4 TB Allocation Details'!$A$18:$L$205, MATCH("Customer ID", 'E4 TB Allocation Details'!$A$18:$L$18, 0),FALSE), 'E2 Allocators'!$B$15:$W$361, MATCH(AI$17, 'E2 Allocators'!$B$15:$W$15, 0),FALSE)), 0, VLOOKUP(VLOOKUP($A616, 'E4 TB Allocation Details'!$A$18:$L$205, MATCH("Customer ID", 'E4 TB Allocation Details'!$A$18:$L$18, 0),FALSE), 'E2 Allocators'!$B$15:$W$361, MATCH(AI$17, 'E2 Allocators'!$B$15:$W$15, 0),FALSE))</f>
        <v>1.1591273851275041E-2</v>
      </c>
      <c r="AJ616" s="1335">
        <f ca="1">IF(ISERROR(VLOOKUP(VLOOKUP($A616, 'E4 TB Allocation Details'!$A$18:$L$205, MATCH("Customer ID", 'E4 TB Allocation Details'!$A$18:$L$18, 0),FALSE), 'E2 Allocators'!$B$15:$W$361, MATCH(AJ$17, 'E2 Allocators'!$B$15:$W$15, 0),FALSE)), 0, VLOOKUP(VLOOKUP($A616, 'E4 TB Allocation Details'!$A$18:$L$205, MATCH("Customer ID", 'E4 TB Allocation Details'!$A$18:$L$18, 0),FALSE), 'E2 Allocators'!$B$15:$W$361, MATCH(AJ$17, 'E2 Allocators'!$B$15:$W$15, 0),FALSE))</f>
        <v>8.9758069309873387E-3</v>
      </c>
      <c r="AK616" s="1335">
        <f ca="1">IF(ISERROR(VLOOKUP(VLOOKUP($A616, 'E4 TB Allocation Details'!$A$18:$L$205, MATCH("Customer ID", 'E4 TB Allocation Details'!$A$18:$L$18, 0),FALSE), 'E2 Allocators'!$B$15:$W$361, MATCH(AK$17, 'E2 Allocators'!$B$15:$W$15, 0),FALSE)), 0, VLOOKUP(VLOOKUP($A616, 'E4 TB Allocation Details'!$A$18:$L$205, MATCH("Customer ID", 'E4 TB Allocation Details'!$A$18:$L$18, 0),FALSE), 'E2 Allocators'!$B$15:$W$361, MATCH(AK$17, 'E2 Allocators'!$B$15:$W$15, 0),FALSE))</f>
        <v>0</v>
      </c>
      <c r="AL616" s="1335">
        <f ca="1">IF(ISERROR(VLOOKUP(VLOOKUP($A616, 'E4 TB Allocation Details'!$A$18:$L$205, MATCH("Customer ID", 'E4 TB Allocation Details'!$A$18:$L$18, 0),FALSE), 'E2 Allocators'!$B$15:$W$361, MATCH(AL$17, 'E2 Allocators'!$B$15:$W$15, 0),FALSE)), 0, VLOOKUP(VLOOKUP($A616, 'E4 TB Allocation Details'!$A$18:$L$205, MATCH("Customer ID", 'E4 TB Allocation Details'!$A$18:$L$18, 0),FALSE), 'E2 Allocators'!$B$15:$W$361, MATCH(AL$17, 'E2 Allocators'!$B$15:$W$15, 0),FALSE))</f>
        <v>0</v>
      </c>
      <c r="AM616" s="1335">
        <f ca="1">IF(ISERROR(VLOOKUP(VLOOKUP($A616, 'E4 TB Allocation Details'!$A$18:$L$205, MATCH("Customer ID", 'E4 TB Allocation Details'!$A$18:$L$18, 0),FALSE), 'E2 Allocators'!$B$15:$W$361, MATCH(AM$17, 'E2 Allocators'!$B$15:$W$15, 0),FALSE)), 0, VLOOKUP(VLOOKUP($A616, 'E4 TB Allocation Details'!$A$18:$L$205, MATCH("Customer ID", 'E4 TB Allocation Details'!$A$18:$L$18, 0),FALSE), 'E2 Allocators'!$B$15:$W$361, MATCH(AM$17, 'E2 Allocators'!$B$15:$W$15, 0),FALSE))</f>
        <v>0</v>
      </c>
      <c r="AN616" s="1335">
        <f ca="1">IF(ISERROR(VLOOKUP(VLOOKUP($A616, 'E4 TB Allocation Details'!$A$18:$L$205, MATCH("Customer ID", 'E4 TB Allocation Details'!$A$18:$L$18, 0),FALSE), 'E2 Allocators'!$B$15:$W$361, MATCH(AN$17, 'E2 Allocators'!$B$15:$W$15, 0),FALSE)), 0, VLOOKUP(VLOOKUP($A616, 'E4 TB Allocation Details'!$A$18:$L$205, MATCH("Customer ID", 'E4 TB Allocation Details'!$A$18:$L$18, 0),FALSE), 'E2 Allocators'!$B$15:$W$361, MATCH(AN$17, 'E2 Allocators'!$B$15:$W$15, 0),FALSE))</f>
        <v>0</v>
      </c>
      <c r="AO616" s="1335">
        <f ca="1">IF(ISERROR(VLOOKUP(VLOOKUP($A616, 'E4 TB Allocation Details'!$A$18:$L$205, MATCH("Customer ID", 'E4 TB Allocation Details'!$A$18:$L$18, 0),FALSE), 'E2 Allocators'!$B$15:$W$361, MATCH(AO$17, 'E2 Allocators'!$B$15:$W$15, 0),FALSE)), 0, VLOOKUP(VLOOKUP($A616, 'E4 TB Allocation Details'!$A$18:$L$205, MATCH("Customer ID", 'E4 TB Allocation Details'!$A$18:$L$18, 0),FALSE), 'E2 Allocators'!$B$15:$W$361, MATCH(AO$17, 'E2 Allocators'!$B$15:$W$15, 0),FALSE))</f>
        <v>0</v>
      </c>
      <c r="AP616" s="1335">
        <f ca="1">IF(ISERROR(VLOOKUP(VLOOKUP($A616, 'E4 TB Allocation Details'!$A$18:$L$205, MATCH("Customer ID", 'E4 TB Allocation Details'!$A$18:$L$18, 0),FALSE), 'E2 Allocators'!$B$15:$W$361, MATCH(AP$17, 'E2 Allocators'!$B$15:$W$15, 0),FALSE)), 0, VLOOKUP(VLOOKUP($A616, 'E4 TB Allocation Details'!$A$18:$L$205, MATCH("Customer ID", 'E4 TB Allocation Details'!$A$18:$L$18, 0),FALSE), 'E2 Allocators'!$B$15:$W$361, MATCH(AP$17, 'E2 Allocators'!$B$15:$W$15, 0),FALSE))</f>
        <v>0</v>
      </c>
      <c r="AQ616" s="1335">
        <f ca="1">IF(ISERROR(VLOOKUP(VLOOKUP($A616, 'E4 TB Allocation Details'!$A$18:$L$205, MATCH("Customer ID", 'E4 TB Allocation Details'!$A$18:$L$18, 0),FALSE), 'E2 Allocators'!$B$15:$W$361, MATCH(AQ$17, 'E2 Allocators'!$B$15:$W$15, 0),FALSE)), 0, VLOOKUP(VLOOKUP($A616, 'E4 TB Allocation Details'!$A$18:$L$205, MATCH("Customer ID", 'E4 TB Allocation Details'!$A$18:$L$18, 0),FALSE), 'E2 Allocators'!$B$15:$W$361, MATCH(AQ$17, 'E2 Allocators'!$B$15:$W$15, 0),FALSE))</f>
        <v>0</v>
      </c>
      <c r="AR616" s="1335">
        <f ca="1">IF(ISERROR(VLOOKUP(VLOOKUP($A616, 'E4 TB Allocation Details'!$A$18:$L$205, MATCH("Customer ID", 'E4 TB Allocation Details'!$A$18:$L$18, 0),FALSE), 'E2 Allocators'!$B$15:$W$361, MATCH(AR$17, 'E2 Allocators'!$B$15:$W$15, 0),FALSE)), 0, VLOOKUP(VLOOKUP($A616, 'E4 TB Allocation Details'!$A$18:$L$205, MATCH("Customer ID", 'E4 TB Allocation Details'!$A$18:$L$18, 0),FALSE), 'E2 Allocators'!$B$15:$W$361, MATCH(AR$17, 'E2 Allocators'!$B$15:$W$15, 0),FALSE))</f>
        <v>0</v>
      </c>
      <c r="AS616" s="1335">
        <f ca="1">IF(ISERROR(VLOOKUP(VLOOKUP($A616, 'E4 TB Allocation Details'!$A$18:$L$205, MATCH("Customer ID", 'E4 TB Allocation Details'!$A$18:$L$18, 0),FALSE), 'E2 Allocators'!$B$15:$W$361, MATCH(AS$17, 'E2 Allocators'!$B$15:$W$15, 0),FALSE)), 0, VLOOKUP(VLOOKUP($A616, 'E4 TB Allocation Details'!$A$18:$L$205, MATCH("Customer ID", 'E4 TB Allocation Details'!$A$18:$L$18, 0),FALSE), 'E2 Allocators'!$B$15:$W$361, MATCH(AS$17, 'E2 Allocators'!$B$15:$W$15, 0),FALSE))</f>
        <v>0</v>
      </c>
      <c r="AT616" s="1335">
        <f ca="1">IF(ISERROR(VLOOKUP(VLOOKUP($A616, 'E4 TB Allocation Details'!$A$18:$L$205, MATCH("Customer ID", 'E4 TB Allocation Details'!$A$18:$L$18, 0),FALSE), 'E2 Allocators'!$B$15:$W$361, MATCH(AT$17, 'E2 Allocators'!$B$15:$W$15, 0),FALSE)), 0, VLOOKUP(VLOOKUP($A616, 'E4 TB Allocation Details'!$A$18:$L$205, MATCH("Customer ID", 'E4 TB Allocation Details'!$A$18:$L$18, 0),FALSE), 'E2 Allocators'!$B$15:$W$361, MATCH(AT$17, 'E2 Allocators'!$B$15:$W$15, 0),FALSE))</f>
        <v>0</v>
      </c>
      <c r="AU616" s="1335">
        <f ca="1">IF(ISERROR(VLOOKUP(VLOOKUP($A616, 'E4 TB Allocation Details'!$A$18:$L$205, MATCH("Customer ID", 'E4 TB Allocation Details'!$A$18:$L$18, 0),FALSE), 'E2 Allocators'!$B$15:$W$361, MATCH(AU$17, 'E2 Allocators'!$B$15:$W$15, 0),FALSE)), 0, VLOOKUP(VLOOKUP($A616, 'E4 TB Allocation Details'!$A$18:$L$205, MATCH("Customer ID", 'E4 TB Allocation Details'!$A$18:$L$18, 0),FALSE), 'E2 Allocators'!$B$15:$W$361, MATCH(AU$17, 'E2 Allocators'!$B$15:$W$15, 0),FALSE))</f>
        <v>0</v>
      </c>
      <c r="AV616" s="1340">
        <f t="shared" si="926"/>
        <v>1</v>
      </c>
      <c r="AW616" s="1337"/>
      <c r="AX616" s="1337"/>
      <c r="AY616" s="1337"/>
      <c r="AZ616" s="1337"/>
      <c r="BA616" s="1337"/>
      <c r="BB616" s="1337"/>
      <c r="BC616" s="1337"/>
      <c r="BD616" s="1337"/>
      <c r="BE616" s="1337"/>
      <c r="BF616" s="1337"/>
      <c r="BG616" s="1337"/>
      <c r="BH616" s="1337"/>
      <c r="BI616" s="1337"/>
      <c r="BJ616" s="1337"/>
      <c r="BK616" s="1337"/>
      <c r="BL616" s="1337"/>
      <c r="BM616" s="1337"/>
      <c r="BN616" s="1337"/>
      <c r="BO616" s="1337"/>
      <c r="BP616" s="1337"/>
      <c r="BQ616" s="1338"/>
    </row>
    <row r="617" spans="1:69" s="259" customFormat="1" ht="25.5">
      <c r="A617" s="1339" t="s">
        <v>144</v>
      </c>
      <c r="B617" s="1332" t="s">
        <v>1450</v>
      </c>
      <c r="C617" s="1333">
        <v>1</v>
      </c>
      <c r="D617" s="1334">
        <f t="shared" si="923"/>
        <v>0.65</v>
      </c>
      <c r="E617" s="1334">
        <f ca="1">VLOOKUP($A617,'E1 Categorization'!$A$35:$E$114,5,FALSE)</f>
        <v>0.35</v>
      </c>
      <c r="F617" s="1334">
        <f t="shared" si="924"/>
        <v>1</v>
      </c>
      <c r="G617" s="1335">
        <f ca="1">IF(ISERROR(VLOOKUP(VLOOKUP($A617, 'E4 TB Allocation Details'!$A$18:$L$205, MATCH("Demand ID", 'E4 TB Allocation Details'!$A$18:$L$18, 0),FALSE), 'E2 Allocators'!$B$15:$W$361, MATCH(G$17, 'E2 Allocators'!$B$15:$W$15, 0),FALSE)), 0, VLOOKUP(VLOOKUP($A617, 'E4 TB Allocation Details'!$A$18:$L$205, MATCH("Demand ID", 'E4 TB Allocation Details'!$A$18:$L$18, 0),FALSE), 'E2 Allocators'!$B$15:$W$361, MATCH(G$17, 'E2 Allocators'!$B$15:$W$15, 0),FALSE))</f>
        <v>0.61937405976068061</v>
      </c>
      <c r="H617" s="1335">
        <f ca="1">IF(ISERROR(VLOOKUP(VLOOKUP($A617, 'E4 TB Allocation Details'!$A$18:$L$205, MATCH("Demand ID", 'E4 TB Allocation Details'!$A$18:$L$18, 0),FALSE), 'E2 Allocators'!$B$15:$W$361, MATCH(H$17, 'E2 Allocators'!$B$15:$W$15, 0),FALSE)), 0, VLOOKUP(VLOOKUP($A617, 'E4 TB Allocation Details'!$A$18:$L$205, MATCH("Demand ID", 'E4 TB Allocation Details'!$A$18:$L$18, 0),FALSE), 'E2 Allocators'!$B$15:$W$361, MATCH(H$17, 'E2 Allocators'!$B$15:$W$15, 0),FALSE))</f>
        <v>0.23507587386159046</v>
      </c>
      <c r="I617" s="1335">
        <f ca="1">IF(ISERROR(VLOOKUP(VLOOKUP($A617, 'E4 TB Allocation Details'!$A$18:$L$205, MATCH("Demand ID", 'E4 TB Allocation Details'!$A$18:$L$18, 0),FALSE), 'E2 Allocators'!$B$15:$W$361, MATCH(I$17, 'E2 Allocators'!$B$15:$W$15, 0),FALSE)), 0, VLOOKUP(VLOOKUP($A617, 'E4 TB Allocation Details'!$A$18:$L$205, MATCH("Demand ID", 'E4 TB Allocation Details'!$A$18:$L$18, 0),FALSE), 'E2 Allocators'!$B$15:$W$361, MATCH(I$17, 'E2 Allocators'!$B$15:$W$15, 0),FALSE))</f>
        <v>0.14434506839746844</v>
      </c>
      <c r="J617" s="1335">
        <f ca="1">IF(ISERROR(VLOOKUP(VLOOKUP($A617, 'E4 TB Allocation Details'!$A$18:$L$205, MATCH("Demand ID", 'E4 TB Allocation Details'!$A$18:$L$18, 0),FALSE), 'E2 Allocators'!$B$15:$W$361, MATCH(J$17, 'E2 Allocators'!$B$15:$W$15, 0),FALSE)), 0, VLOOKUP(VLOOKUP($A617, 'E4 TB Allocation Details'!$A$18:$L$205, MATCH("Demand ID", 'E4 TB Allocation Details'!$A$18:$L$18, 0),FALSE), 'E2 Allocators'!$B$15:$W$361, MATCH(J$17, 'E2 Allocators'!$B$15:$W$15, 0),FALSE))</f>
        <v>0</v>
      </c>
      <c r="K617" s="1335">
        <f ca="1">IF(ISERROR(VLOOKUP(VLOOKUP($A617, 'E4 TB Allocation Details'!$A$18:$L$205, MATCH("Demand ID", 'E4 TB Allocation Details'!$A$18:$L$18, 0),FALSE), 'E2 Allocators'!$B$15:$W$361, MATCH(K$17, 'E2 Allocators'!$B$15:$W$15, 0),FALSE)), 0, VLOOKUP(VLOOKUP($A617, 'E4 TB Allocation Details'!$A$18:$L$205, MATCH("Demand ID", 'E4 TB Allocation Details'!$A$18:$L$18, 0),FALSE), 'E2 Allocators'!$B$15:$W$361, MATCH(K$17, 'E2 Allocators'!$B$15:$W$15, 0),FALSE))</f>
        <v>0</v>
      </c>
      <c r="L617" s="1335">
        <f ca="1">IF(ISERROR(VLOOKUP(VLOOKUP($A617, 'E4 TB Allocation Details'!$A$18:$L$205, MATCH("Demand ID", 'E4 TB Allocation Details'!$A$18:$L$18, 0),FALSE), 'E2 Allocators'!$B$15:$W$361, MATCH(L$17, 'E2 Allocators'!$B$15:$W$15, 0),FALSE)), 0, VLOOKUP(VLOOKUP($A617, 'E4 TB Allocation Details'!$A$18:$L$205, MATCH("Demand ID", 'E4 TB Allocation Details'!$A$18:$L$18, 0),FALSE), 'E2 Allocators'!$B$15:$W$361, MATCH(L$17, 'E2 Allocators'!$B$15:$W$15, 0),FALSE))</f>
        <v>0</v>
      </c>
      <c r="M617" s="1335">
        <f ca="1">IF(ISERROR(VLOOKUP(VLOOKUP($A617, 'E4 TB Allocation Details'!$A$18:$L$205, MATCH("Demand ID", 'E4 TB Allocation Details'!$A$18:$L$18, 0),FALSE), 'E2 Allocators'!$B$15:$W$361, MATCH(M$17, 'E2 Allocators'!$B$15:$W$15, 0),FALSE)), 0, VLOOKUP(VLOOKUP($A617, 'E4 TB Allocation Details'!$A$18:$L$205, MATCH("Demand ID", 'E4 TB Allocation Details'!$A$18:$L$18, 0),FALSE), 'E2 Allocators'!$B$15:$W$361, MATCH(M$17, 'E2 Allocators'!$B$15:$W$15, 0),FALSE))</f>
        <v>0</v>
      </c>
      <c r="N617" s="1335">
        <f ca="1">IF(ISERROR(VLOOKUP(VLOOKUP($A617, 'E4 TB Allocation Details'!$A$18:$L$205, MATCH("Demand ID", 'E4 TB Allocation Details'!$A$18:$L$18, 0),FALSE), 'E2 Allocators'!$B$15:$W$361, MATCH(N$17, 'E2 Allocators'!$B$15:$W$15, 0),FALSE)), 0, VLOOKUP(VLOOKUP($A617, 'E4 TB Allocation Details'!$A$18:$L$205, MATCH("Demand ID", 'E4 TB Allocation Details'!$A$18:$L$18, 0),FALSE), 'E2 Allocators'!$B$15:$W$361, MATCH(N$17, 'E2 Allocators'!$B$15:$W$15, 0),FALSE))</f>
        <v>0</v>
      </c>
      <c r="O617" s="1335">
        <f ca="1">IF(ISERROR(VLOOKUP(VLOOKUP($A617, 'E4 TB Allocation Details'!$A$18:$L$205, MATCH("Demand ID", 'E4 TB Allocation Details'!$A$18:$L$18, 0),FALSE), 'E2 Allocators'!$B$15:$W$361, MATCH(O$17, 'E2 Allocators'!$B$15:$W$15, 0),FALSE)), 0, VLOOKUP(VLOOKUP($A617, 'E4 TB Allocation Details'!$A$18:$L$205, MATCH("Demand ID", 'E4 TB Allocation Details'!$A$18:$L$18, 0),FALSE), 'E2 Allocators'!$B$15:$W$361, MATCH(O$17, 'E2 Allocators'!$B$15:$W$15, 0),FALSE))</f>
        <v>1.2049979802605385E-3</v>
      </c>
      <c r="P617" s="1335">
        <f ca="1">IF(ISERROR(VLOOKUP(VLOOKUP($A617, 'E4 TB Allocation Details'!$A$18:$L$205, MATCH("Demand ID", 'E4 TB Allocation Details'!$A$18:$L$18, 0),FALSE), 'E2 Allocators'!$B$15:$W$361, MATCH(P$17, 'E2 Allocators'!$B$15:$W$15, 0),FALSE)), 0, VLOOKUP(VLOOKUP($A617, 'E4 TB Allocation Details'!$A$18:$L$205, MATCH("Demand ID", 'E4 TB Allocation Details'!$A$18:$L$18, 0),FALSE), 'E2 Allocators'!$B$15:$W$361, MATCH(P$17, 'E2 Allocators'!$B$15:$W$15, 0),FALSE))</f>
        <v>0</v>
      </c>
      <c r="Q617" s="1335">
        <f ca="1">IF(ISERROR(VLOOKUP(VLOOKUP($A617, 'E4 TB Allocation Details'!$A$18:$L$205, MATCH("Demand ID", 'E4 TB Allocation Details'!$A$18:$L$18, 0),FALSE), 'E2 Allocators'!$B$15:$W$361, MATCH(Q$17, 'E2 Allocators'!$B$15:$W$15, 0),FALSE)), 0, VLOOKUP(VLOOKUP($A617, 'E4 TB Allocation Details'!$A$18:$L$205, MATCH("Demand ID", 'E4 TB Allocation Details'!$A$18:$L$18, 0),FALSE), 'E2 Allocators'!$B$15:$W$361, MATCH(Q$17, 'E2 Allocators'!$B$15:$W$15, 0),FALSE))</f>
        <v>0</v>
      </c>
      <c r="R617" s="1335">
        <f ca="1">IF(ISERROR(VLOOKUP(VLOOKUP($A617, 'E4 TB Allocation Details'!$A$18:$L$205, MATCH("Demand ID", 'E4 TB Allocation Details'!$A$18:$L$18, 0),FALSE), 'E2 Allocators'!$B$15:$W$361, MATCH(R$17, 'E2 Allocators'!$B$15:$W$15, 0),FALSE)), 0, VLOOKUP(VLOOKUP($A617, 'E4 TB Allocation Details'!$A$18:$L$205, MATCH("Demand ID", 'E4 TB Allocation Details'!$A$18:$L$18, 0),FALSE), 'E2 Allocators'!$B$15:$W$361, MATCH(R$17, 'E2 Allocators'!$B$15:$W$15, 0),FALSE))</f>
        <v>0</v>
      </c>
      <c r="S617" s="1335">
        <f ca="1">IF(ISERROR(VLOOKUP(VLOOKUP($A617, 'E4 TB Allocation Details'!$A$18:$L$205, MATCH("Demand ID", 'E4 TB Allocation Details'!$A$18:$L$18, 0),FALSE), 'E2 Allocators'!$B$15:$W$361, MATCH(S$17, 'E2 Allocators'!$B$15:$W$15, 0),FALSE)), 0, VLOOKUP(VLOOKUP($A617, 'E4 TB Allocation Details'!$A$18:$L$205, MATCH("Demand ID", 'E4 TB Allocation Details'!$A$18:$L$18, 0),FALSE), 'E2 Allocators'!$B$15:$W$361, MATCH(S$17, 'E2 Allocators'!$B$15:$W$15, 0),FALSE))</f>
        <v>0</v>
      </c>
      <c r="T617" s="1335">
        <f ca="1">IF(ISERROR(VLOOKUP(VLOOKUP($A617, 'E4 TB Allocation Details'!$A$18:$L$205, MATCH("Demand ID", 'E4 TB Allocation Details'!$A$18:$L$18, 0),FALSE), 'E2 Allocators'!$B$15:$W$361, MATCH(T$17, 'E2 Allocators'!$B$15:$W$15, 0),FALSE)), 0, VLOOKUP(VLOOKUP($A617, 'E4 TB Allocation Details'!$A$18:$L$205, MATCH("Demand ID", 'E4 TB Allocation Details'!$A$18:$L$18, 0),FALSE), 'E2 Allocators'!$B$15:$W$361, MATCH(T$17, 'E2 Allocators'!$B$15:$W$15, 0),FALSE))</f>
        <v>0</v>
      </c>
      <c r="U617" s="1335">
        <f ca="1">IF(ISERROR(VLOOKUP(VLOOKUP($A617, 'E4 TB Allocation Details'!$A$18:$L$205, MATCH("Demand ID", 'E4 TB Allocation Details'!$A$18:$L$18, 0),FALSE), 'E2 Allocators'!$B$15:$W$361, MATCH(U$17, 'E2 Allocators'!$B$15:$W$15, 0),FALSE)), 0, VLOOKUP(VLOOKUP($A617, 'E4 TB Allocation Details'!$A$18:$L$205, MATCH("Demand ID", 'E4 TB Allocation Details'!$A$18:$L$18, 0),FALSE), 'E2 Allocators'!$B$15:$W$361, MATCH(U$17, 'E2 Allocators'!$B$15:$W$15, 0),FALSE))</f>
        <v>0</v>
      </c>
      <c r="V617" s="1335">
        <f ca="1">IF(ISERROR(VLOOKUP(VLOOKUP($A617, 'E4 TB Allocation Details'!$A$18:$L$205, MATCH("Demand ID", 'E4 TB Allocation Details'!$A$18:$L$18, 0),FALSE), 'E2 Allocators'!$B$15:$W$361, MATCH(V$17, 'E2 Allocators'!$B$15:$W$15, 0),FALSE)), 0, VLOOKUP(VLOOKUP($A617, 'E4 TB Allocation Details'!$A$18:$L$205, MATCH("Demand ID", 'E4 TB Allocation Details'!$A$18:$L$18, 0),FALSE), 'E2 Allocators'!$B$15:$W$361, MATCH(V$17, 'E2 Allocators'!$B$15:$W$15, 0),FALSE))</f>
        <v>0</v>
      </c>
      <c r="W617" s="1335">
        <f ca="1">IF(ISERROR(VLOOKUP(VLOOKUP($A617, 'E4 TB Allocation Details'!$A$18:$L$205, MATCH("Demand ID", 'E4 TB Allocation Details'!$A$18:$L$18, 0),FALSE), 'E2 Allocators'!$B$15:$W$361, MATCH(W$17, 'E2 Allocators'!$B$15:$W$15, 0),FALSE)), 0, VLOOKUP(VLOOKUP($A617, 'E4 TB Allocation Details'!$A$18:$L$205, MATCH("Demand ID", 'E4 TB Allocation Details'!$A$18:$L$18, 0),FALSE), 'E2 Allocators'!$B$15:$W$361, MATCH(W$17, 'E2 Allocators'!$B$15:$W$15, 0),FALSE))</f>
        <v>0</v>
      </c>
      <c r="X617" s="1335">
        <f ca="1">IF(ISERROR(VLOOKUP(VLOOKUP($A617, 'E4 TB Allocation Details'!$A$18:$L$205, MATCH("Demand ID", 'E4 TB Allocation Details'!$A$18:$L$18, 0),FALSE), 'E2 Allocators'!$B$15:$W$361, MATCH(X$17, 'E2 Allocators'!$B$15:$W$15, 0),FALSE)), 0, VLOOKUP(VLOOKUP($A617, 'E4 TB Allocation Details'!$A$18:$L$205, MATCH("Demand ID", 'E4 TB Allocation Details'!$A$18:$L$18, 0),FALSE), 'E2 Allocators'!$B$15:$W$361, MATCH(X$17, 'E2 Allocators'!$B$15:$W$15, 0),FALSE))</f>
        <v>0</v>
      </c>
      <c r="Y617" s="1335">
        <f ca="1">IF(ISERROR(VLOOKUP(VLOOKUP($A617, 'E4 TB Allocation Details'!$A$18:$L$205, MATCH("Demand ID", 'E4 TB Allocation Details'!$A$18:$L$18, 0),FALSE), 'E2 Allocators'!$B$15:$W$361, MATCH(Y$17, 'E2 Allocators'!$B$15:$W$15, 0),FALSE)), 0, VLOOKUP(VLOOKUP($A617, 'E4 TB Allocation Details'!$A$18:$L$205, MATCH("Demand ID", 'E4 TB Allocation Details'!$A$18:$L$18, 0),FALSE), 'E2 Allocators'!$B$15:$W$361, MATCH(Y$17, 'E2 Allocators'!$B$15:$W$15, 0),FALSE))</f>
        <v>0</v>
      </c>
      <c r="Z617" s="1335">
        <f ca="1">IF(ISERROR(VLOOKUP(VLOOKUP($A617, 'E4 TB Allocation Details'!$A$18:$L$205, MATCH("Demand ID", 'E4 TB Allocation Details'!$A$18:$L$18, 0),FALSE), 'E2 Allocators'!$B$15:$W$361, MATCH(Z$17, 'E2 Allocators'!$B$15:$W$15, 0),FALSE)), 0, VLOOKUP(VLOOKUP($A617, 'E4 TB Allocation Details'!$A$18:$L$205, MATCH("Demand ID", 'E4 TB Allocation Details'!$A$18:$L$18, 0),FALSE), 'E2 Allocators'!$B$15:$W$361, MATCH(Z$17, 'E2 Allocators'!$B$15:$W$15, 0),FALSE))</f>
        <v>0</v>
      </c>
      <c r="AA617" s="1340">
        <f t="shared" si="925"/>
        <v>1</v>
      </c>
      <c r="AB617" s="1335">
        <f ca="1">IF(ISERROR(VLOOKUP(VLOOKUP($A617, 'E4 TB Allocation Details'!$A$18:$L$205, MATCH("Customer ID", 'E4 TB Allocation Details'!$A$18:$L$18, 0),FALSE), 'E2 Allocators'!$B$15:$W$361, MATCH(AB$17, 'E2 Allocators'!$B$15:$W$15, 0),FALSE)), 0, VLOOKUP(VLOOKUP($A617, 'E4 TB Allocation Details'!$A$18:$L$205, MATCH("Customer ID", 'E4 TB Allocation Details'!$A$18:$L$18, 0),FALSE), 'E2 Allocators'!$B$15:$W$361, MATCH(AB$17, 'E2 Allocators'!$B$15:$W$15, 0),FALSE))</f>
        <v>0.6714802047259314</v>
      </c>
      <c r="AC617" s="1335">
        <f ca="1">IF(ISERROR(VLOOKUP(VLOOKUP($A617, 'E4 TB Allocation Details'!$A$18:$L$205, MATCH("Customer ID", 'E4 TB Allocation Details'!$A$18:$L$18, 0),FALSE), 'E2 Allocators'!$B$15:$W$361, MATCH(AC$17, 'E2 Allocators'!$B$15:$W$15, 0),FALSE)), 0, VLOOKUP(VLOOKUP($A617, 'E4 TB Allocation Details'!$A$18:$L$205, MATCH("Customer ID", 'E4 TB Allocation Details'!$A$18:$L$18, 0),FALSE), 'E2 Allocators'!$B$15:$W$361, MATCH(AC$17, 'E2 Allocators'!$B$15:$W$15, 0),FALSE))</f>
        <v>7.3956271918693514E-2</v>
      </c>
      <c r="AD617" s="1335">
        <f ca="1">IF(ISERROR(VLOOKUP(VLOOKUP($A617, 'E4 TB Allocation Details'!$A$18:$L$205, MATCH("Customer ID", 'E4 TB Allocation Details'!$A$18:$L$18, 0),FALSE), 'E2 Allocators'!$B$15:$W$361, MATCH(AD$17, 'E2 Allocators'!$B$15:$W$15, 0),FALSE)), 0, VLOOKUP(VLOOKUP($A617, 'E4 TB Allocation Details'!$A$18:$L$205, MATCH("Customer ID", 'E4 TB Allocation Details'!$A$18:$L$18, 0),FALSE), 'E2 Allocators'!$B$15:$W$361, MATCH(AD$17, 'E2 Allocators'!$B$15:$W$15, 0),FALSE))</f>
        <v>3.6822352184730772E-3</v>
      </c>
      <c r="AE617" s="1335">
        <f ca="1">IF(ISERROR(VLOOKUP(VLOOKUP($A617, 'E4 TB Allocation Details'!$A$18:$L$205, MATCH("Customer ID", 'E4 TB Allocation Details'!$A$18:$L$18, 0),FALSE), 'E2 Allocators'!$B$15:$W$361, MATCH(AE$17, 'E2 Allocators'!$B$15:$W$15, 0),FALSE)), 0, VLOOKUP(VLOOKUP($A617, 'E4 TB Allocation Details'!$A$18:$L$205, MATCH("Customer ID", 'E4 TB Allocation Details'!$A$18:$L$18, 0),FALSE), 'E2 Allocators'!$B$15:$W$361, MATCH(AE$17, 'E2 Allocators'!$B$15:$W$15, 0),FALSE))</f>
        <v>0</v>
      </c>
      <c r="AF617" s="1335">
        <f ca="1">IF(ISERROR(VLOOKUP(VLOOKUP($A617, 'E4 TB Allocation Details'!$A$18:$L$205, MATCH("Customer ID", 'E4 TB Allocation Details'!$A$18:$L$18, 0),FALSE), 'E2 Allocators'!$B$15:$W$361, MATCH(AF$17, 'E2 Allocators'!$B$15:$W$15, 0),FALSE)), 0, VLOOKUP(VLOOKUP($A617, 'E4 TB Allocation Details'!$A$18:$L$205, MATCH("Customer ID", 'E4 TB Allocation Details'!$A$18:$L$18, 0),FALSE), 'E2 Allocators'!$B$15:$W$361, MATCH(AF$17, 'E2 Allocators'!$B$15:$W$15, 0),FALSE))</f>
        <v>0</v>
      </c>
      <c r="AG617" s="1335">
        <f ca="1">IF(ISERROR(VLOOKUP(VLOOKUP($A617, 'E4 TB Allocation Details'!$A$18:$L$205, MATCH("Customer ID", 'E4 TB Allocation Details'!$A$18:$L$18, 0),FALSE), 'E2 Allocators'!$B$15:$W$361, MATCH(AG$17, 'E2 Allocators'!$B$15:$W$15, 0),FALSE)), 0, VLOOKUP(VLOOKUP($A617, 'E4 TB Allocation Details'!$A$18:$L$205, MATCH("Customer ID", 'E4 TB Allocation Details'!$A$18:$L$18, 0),FALSE), 'E2 Allocators'!$B$15:$W$361, MATCH(AG$17, 'E2 Allocators'!$B$15:$W$15, 0),FALSE))</f>
        <v>0</v>
      </c>
      <c r="AH617" s="1335">
        <f ca="1">IF(ISERROR(VLOOKUP(VLOOKUP($A617, 'E4 TB Allocation Details'!$A$18:$L$205, MATCH("Customer ID", 'E4 TB Allocation Details'!$A$18:$L$18, 0),FALSE), 'E2 Allocators'!$B$15:$W$361, MATCH(AH$17, 'E2 Allocators'!$B$15:$W$15, 0),FALSE)), 0, VLOOKUP(VLOOKUP($A617, 'E4 TB Allocation Details'!$A$18:$L$205, MATCH("Customer ID", 'E4 TB Allocation Details'!$A$18:$L$18, 0),FALSE), 'E2 Allocators'!$B$15:$W$361, MATCH(AH$17, 'E2 Allocators'!$B$15:$W$15, 0),FALSE))</f>
        <v>0.22863502322266108</v>
      </c>
      <c r="AI617" s="1335">
        <f ca="1">IF(ISERROR(VLOOKUP(VLOOKUP($A617, 'E4 TB Allocation Details'!$A$18:$L$205, MATCH("Customer ID", 'E4 TB Allocation Details'!$A$18:$L$18, 0),FALSE), 'E2 Allocators'!$B$15:$W$361, MATCH(AI$17, 'E2 Allocators'!$B$15:$W$15, 0),FALSE)), 0, VLOOKUP(VLOOKUP($A617, 'E4 TB Allocation Details'!$A$18:$L$205, MATCH("Customer ID", 'E4 TB Allocation Details'!$A$18:$L$18, 0),FALSE), 'E2 Allocators'!$B$15:$W$361, MATCH(AI$17, 'E2 Allocators'!$B$15:$W$15, 0),FALSE))</f>
        <v>1.2537634850511504E-2</v>
      </c>
      <c r="AJ617" s="1335">
        <f ca="1">IF(ISERROR(VLOOKUP(VLOOKUP($A617, 'E4 TB Allocation Details'!$A$18:$L$205, MATCH("Customer ID", 'E4 TB Allocation Details'!$A$18:$L$18, 0),FALSE), 'E2 Allocators'!$B$15:$W$361, MATCH(AJ$17, 'E2 Allocators'!$B$15:$W$15, 0),FALSE)), 0, VLOOKUP(VLOOKUP($A617, 'E4 TB Allocation Details'!$A$18:$L$205, MATCH("Customer ID", 'E4 TB Allocation Details'!$A$18:$L$18, 0),FALSE), 'E2 Allocators'!$B$15:$W$361, MATCH(AJ$17, 'E2 Allocators'!$B$15:$W$15, 0),FALSE))</f>
        <v>9.7086300637294204E-3</v>
      </c>
      <c r="AK617" s="1335">
        <f ca="1">IF(ISERROR(VLOOKUP(VLOOKUP($A617, 'E4 TB Allocation Details'!$A$18:$L$205, MATCH("Customer ID", 'E4 TB Allocation Details'!$A$18:$L$18, 0),FALSE), 'E2 Allocators'!$B$15:$W$361, MATCH(AK$17, 'E2 Allocators'!$B$15:$W$15, 0),FALSE)), 0, VLOOKUP(VLOOKUP($A617, 'E4 TB Allocation Details'!$A$18:$L$205, MATCH("Customer ID", 'E4 TB Allocation Details'!$A$18:$L$18, 0),FALSE), 'E2 Allocators'!$B$15:$W$361, MATCH(AK$17, 'E2 Allocators'!$B$15:$W$15, 0),FALSE))</f>
        <v>0</v>
      </c>
      <c r="AL617" s="1335">
        <f ca="1">IF(ISERROR(VLOOKUP(VLOOKUP($A617, 'E4 TB Allocation Details'!$A$18:$L$205, MATCH("Customer ID", 'E4 TB Allocation Details'!$A$18:$L$18, 0),FALSE), 'E2 Allocators'!$B$15:$W$361, MATCH(AL$17, 'E2 Allocators'!$B$15:$W$15, 0),FALSE)), 0, VLOOKUP(VLOOKUP($A617, 'E4 TB Allocation Details'!$A$18:$L$205, MATCH("Customer ID", 'E4 TB Allocation Details'!$A$18:$L$18, 0),FALSE), 'E2 Allocators'!$B$15:$W$361, MATCH(AL$17, 'E2 Allocators'!$B$15:$W$15, 0),FALSE))</f>
        <v>0</v>
      </c>
      <c r="AM617" s="1335">
        <f ca="1">IF(ISERROR(VLOOKUP(VLOOKUP($A617, 'E4 TB Allocation Details'!$A$18:$L$205, MATCH("Customer ID", 'E4 TB Allocation Details'!$A$18:$L$18, 0),FALSE), 'E2 Allocators'!$B$15:$W$361, MATCH(AM$17, 'E2 Allocators'!$B$15:$W$15, 0),FALSE)), 0, VLOOKUP(VLOOKUP($A617, 'E4 TB Allocation Details'!$A$18:$L$205, MATCH("Customer ID", 'E4 TB Allocation Details'!$A$18:$L$18, 0),FALSE), 'E2 Allocators'!$B$15:$W$361, MATCH(AM$17, 'E2 Allocators'!$B$15:$W$15, 0),FALSE))</f>
        <v>0</v>
      </c>
      <c r="AN617" s="1335">
        <f ca="1">IF(ISERROR(VLOOKUP(VLOOKUP($A617, 'E4 TB Allocation Details'!$A$18:$L$205, MATCH("Customer ID", 'E4 TB Allocation Details'!$A$18:$L$18, 0),FALSE), 'E2 Allocators'!$B$15:$W$361, MATCH(AN$17, 'E2 Allocators'!$B$15:$W$15, 0),FALSE)), 0, VLOOKUP(VLOOKUP($A617, 'E4 TB Allocation Details'!$A$18:$L$205, MATCH("Customer ID", 'E4 TB Allocation Details'!$A$18:$L$18, 0),FALSE), 'E2 Allocators'!$B$15:$W$361, MATCH(AN$17, 'E2 Allocators'!$B$15:$W$15, 0),FALSE))</f>
        <v>0</v>
      </c>
      <c r="AO617" s="1335">
        <f ca="1">IF(ISERROR(VLOOKUP(VLOOKUP($A617, 'E4 TB Allocation Details'!$A$18:$L$205, MATCH("Customer ID", 'E4 TB Allocation Details'!$A$18:$L$18, 0),FALSE), 'E2 Allocators'!$B$15:$W$361, MATCH(AO$17, 'E2 Allocators'!$B$15:$W$15, 0),FALSE)), 0, VLOOKUP(VLOOKUP($A617, 'E4 TB Allocation Details'!$A$18:$L$205, MATCH("Customer ID", 'E4 TB Allocation Details'!$A$18:$L$18, 0),FALSE), 'E2 Allocators'!$B$15:$W$361, MATCH(AO$17, 'E2 Allocators'!$B$15:$W$15, 0),FALSE))</f>
        <v>0</v>
      </c>
      <c r="AP617" s="1335">
        <f ca="1">IF(ISERROR(VLOOKUP(VLOOKUP($A617, 'E4 TB Allocation Details'!$A$18:$L$205, MATCH("Customer ID", 'E4 TB Allocation Details'!$A$18:$L$18, 0),FALSE), 'E2 Allocators'!$B$15:$W$361, MATCH(AP$17, 'E2 Allocators'!$B$15:$W$15, 0),FALSE)), 0, VLOOKUP(VLOOKUP($A617, 'E4 TB Allocation Details'!$A$18:$L$205, MATCH("Customer ID", 'E4 TB Allocation Details'!$A$18:$L$18, 0),FALSE), 'E2 Allocators'!$B$15:$W$361, MATCH(AP$17, 'E2 Allocators'!$B$15:$W$15, 0),FALSE))</f>
        <v>0</v>
      </c>
      <c r="AQ617" s="1335">
        <f ca="1">IF(ISERROR(VLOOKUP(VLOOKUP($A617, 'E4 TB Allocation Details'!$A$18:$L$205, MATCH("Customer ID", 'E4 TB Allocation Details'!$A$18:$L$18, 0),FALSE), 'E2 Allocators'!$B$15:$W$361, MATCH(AQ$17, 'E2 Allocators'!$B$15:$W$15, 0),FALSE)), 0, VLOOKUP(VLOOKUP($A617, 'E4 TB Allocation Details'!$A$18:$L$205, MATCH("Customer ID", 'E4 TB Allocation Details'!$A$18:$L$18, 0),FALSE), 'E2 Allocators'!$B$15:$W$361, MATCH(AQ$17, 'E2 Allocators'!$B$15:$W$15, 0),FALSE))</f>
        <v>0</v>
      </c>
      <c r="AR617" s="1335">
        <f ca="1">IF(ISERROR(VLOOKUP(VLOOKUP($A617, 'E4 TB Allocation Details'!$A$18:$L$205, MATCH("Customer ID", 'E4 TB Allocation Details'!$A$18:$L$18, 0),FALSE), 'E2 Allocators'!$B$15:$W$361, MATCH(AR$17, 'E2 Allocators'!$B$15:$W$15, 0),FALSE)), 0, VLOOKUP(VLOOKUP($A617, 'E4 TB Allocation Details'!$A$18:$L$205, MATCH("Customer ID", 'E4 TB Allocation Details'!$A$18:$L$18, 0),FALSE), 'E2 Allocators'!$B$15:$W$361, MATCH(AR$17, 'E2 Allocators'!$B$15:$W$15, 0),FALSE))</f>
        <v>0</v>
      </c>
      <c r="AS617" s="1335">
        <f ca="1">IF(ISERROR(VLOOKUP(VLOOKUP($A617, 'E4 TB Allocation Details'!$A$18:$L$205, MATCH("Customer ID", 'E4 TB Allocation Details'!$A$18:$L$18, 0),FALSE), 'E2 Allocators'!$B$15:$W$361, MATCH(AS$17, 'E2 Allocators'!$B$15:$W$15, 0),FALSE)), 0, VLOOKUP(VLOOKUP($A617, 'E4 TB Allocation Details'!$A$18:$L$205, MATCH("Customer ID", 'E4 TB Allocation Details'!$A$18:$L$18, 0),FALSE), 'E2 Allocators'!$B$15:$W$361, MATCH(AS$17, 'E2 Allocators'!$B$15:$W$15, 0),FALSE))</f>
        <v>0</v>
      </c>
      <c r="AT617" s="1335">
        <f ca="1">IF(ISERROR(VLOOKUP(VLOOKUP($A617, 'E4 TB Allocation Details'!$A$18:$L$205, MATCH("Customer ID", 'E4 TB Allocation Details'!$A$18:$L$18, 0),FALSE), 'E2 Allocators'!$B$15:$W$361, MATCH(AT$17, 'E2 Allocators'!$B$15:$W$15, 0),FALSE)), 0, VLOOKUP(VLOOKUP($A617, 'E4 TB Allocation Details'!$A$18:$L$205, MATCH("Customer ID", 'E4 TB Allocation Details'!$A$18:$L$18, 0),FALSE), 'E2 Allocators'!$B$15:$W$361, MATCH(AT$17, 'E2 Allocators'!$B$15:$W$15, 0),FALSE))</f>
        <v>0</v>
      </c>
      <c r="AU617" s="1335">
        <f ca="1">IF(ISERROR(VLOOKUP(VLOOKUP($A617, 'E4 TB Allocation Details'!$A$18:$L$205, MATCH("Customer ID", 'E4 TB Allocation Details'!$A$18:$L$18, 0),FALSE), 'E2 Allocators'!$B$15:$W$361, MATCH(AU$17, 'E2 Allocators'!$B$15:$W$15, 0),FALSE)), 0, VLOOKUP(VLOOKUP($A617, 'E4 TB Allocation Details'!$A$18:$L$205, MATCH("Customer ID", 'E4 TB Allocation Details'!$A$18:$L$18, 0),FALSE), 'E2 Allocators'!$B$15:$W$361, MATCH(AU$17, 'E2 Allocators'!$B$15:$W$15, 0),FALSE))</f>
        <v>0</v>
      </c>
      <c r="AV617" s="1340">
        <f t="shared" si="926"/>
        <v>1</v>
      </c>
      <c r="AW617" s="1337"/>
      <c r="AX617" s="1337"/>
      <c r="AY617" s="1337"/>
      <c r="AZ617" s="1337"/>
      <c r="BA617" s="1337"/>
      <c r="BB617" s="1337"/>
      <c r="BC617" s="1337"/>
      <c r="BD617" s="1337"/>
      <c r="BE617" s="1337"/>
      <c r="BF617" s="1337"/>
      <c r="BG617" s="1337"/>
      <c r="BH617" s="1337"/>
      <c r="BI617" s="1337"/>
      <c r="BJ617" s="1337"/>
      <c r="BK617" s="1337"/>
      <c r="BL617" s="1337"/>
      <c r="BM617" s="1337"/>
      <c r="BN617" s="1337"/>
      <c r="BO617" s="1337"/>
      <c r="BP617" s="1337"/>
      <c r="BQ617" s="1338"/>
    </row>
    <row r="618" spans="1:69" s="259" customFormat="1" ht="12.75">
      <c r="A618" s="1339">
        <v>1840</v>
      </c>
      <c r="B618" s="1332" t="s">
        <v>414</v>
      </c>
      <c r="C618" s="1333"/>
      <c r="D618" s="1334"/>
      <c r="E618" s="1334"/>
      <c r="F618" s="1334"/>
      <c r="G618" s="1335">
        <f ca="1">IF(ISERROR(VLOOKUP(VLOOKUP($A618, 'E4 TB Allocation Details'!$A$18:$L$205, MATCH("Demand ID", 'E4 TB Allocation Details'!$A$18:$L$18, 0),FALSE), 'E2 Allocators'!$B$15:$W$361, MATCH(G$17, 'E2 Allocators'!$B$15:$W$15, 0),FALSE)), 0, VLOOKUP(VLOOKUP($A618, 'E4 TB Allocation Details'!$A$18:$L$205, MATCH("Demand ID", 'E4 TB Allocation Details'!$A$18:$L$18, 0),FALSE), 'E2 Allocators'!$B$15:$W$361, MATCH(G$17, 'E2 Allocators'!$B$15:$W$15, 0),FALSE))</f>
        <v>0</v>
      </c>
      <c r="H618" s="1335">
        <f ca="1">IF(ISERROR(VLOOKUP(VLOOKUP($A618, 'E4 TB Allocation Details'!$A$18:$L$205, MATCH("Demand ID", 'E4 TB Allocation Details'!$A$18:$L$18, 0),FALSE), 'E2 Allocators'!$B$15:$W$361, MATCH(H$17, 'E2 Allocators'!$B$15:$W$15, 0),FALSE)), 0, VLOOKUP(VLOOKUP($A618, 'E4 TB Allocation Details'!$A$18:$L$205, MATCH("Demand ID", 'E4 TB Allocation Details'!$A$18:$L$18, 0),FALSE), 'E2 Allocators'!$B$15:$W$361, MATCH(H$17, 'E2 Allocators'!$B$15:$W$15, 0),FALSE))</f>
        <v>0</v>
      </c>
      <c r="I618" s="1335">
        <f ca="1">IF(ISERROR(VLOOKUP(VLOOKUP($A618, 'E4 TB Allocation Details'!$A$18:$L$205, MATCH("Demand ID", 'E4 TB Allocation Details'!$A$18:$L$18, 0),FALSE), 'E2 Allocators'!$B$15:$W$361, MATCH(I$17, 'E2 Allocators'!$B$15:$W$15, 0),FALSE)), 0, VLOOKUP(VLOOKUP($A618, 'E4 TB Allocation Details'!$A$18:$L$205, MATCH("Demand ID", 'E4 TB Allocation Details'!$A$18:$L$18, 0),FALSE), 'E2 Allocators'!$B$15:$W$361, MATCH(I$17, 'E2 Allocators'!$B$15:$W$15, 0),FALSE))</f>
        <v>0</v>
      </c>
      <c r="J618" s="1335">
        <f ca="1">IF(ISERROR(VLOOKUP(VLOOKUP($A618, 'E4 TB Allocation Details'!$A$18:$L$205, MATCH("Demand ID", 'E4 TB Allocation Details'!$A$18:$L$18, 0),FALSE), 'E2 Allocators'!$B$15:$W$361, MATCH(J$17, 'E2 Allocators'!$B$15:$W$15, 0),FALSE)), 0, VLOOKUP(VLOOKUP($A618, 'E4 TB Allocation Details'!$A$18:$L$205, MATCH("Demand ID", 'E4 TB Allocation Details'!$A$18:$L$18, 0),FALSE), 'E2 Allocators'!$B$15:$W$361, MATCH(J$17, 'E2 Allocators'!$B$15:$W$15, 0),FALSE))</f>
        <v>0</v>
      </c>
      <c r="K618" s="1335">
        <f ca="1">IF(ISERROR(VLOOKUP(VLOOKUP($A618, 'E4 TB Allocation Details'!$A$18:$L$205, MATCH("Demand ID", 'E4 TB Allocation Details'!$A$18:$L$18, 0),FALSE), 'E2 Allocators'!$B$15:$W$361, MATCH(K$17, 'E2 Allocators'!$B$15:$W$15, 0),FALSE)), 0, VLOOKUP(VLOOKUP($A618, 'E4 TB Allocation Details'!$A$18:$L$205, MATCH("Demand ID", 'E4 TB Allocation Details'!$A$18:$L$18, 0),FALSE), 'E2 Allocators'!$B$15:$W$361, MATCH(K$17, 'E2 Allocators'!$B$15:$W$15, 0),FALSE))</f>
        <v>0</v>
      </c>
      <c r="L618" s="1335">
        <f ca="1">IF(ISERROR(VLOOKUP(VLOOKUP($A618, 'E4 TB Allocation Details'!$A$18:$L$205, MATCH("Demand ID", 'E4 TB Allocation Details'!$A$18:$L$18, 0),FALSE), 'E2 Allocators'!$B$15:$W$361, MATCH(L$17, 'E2 Allocators'!$B$15:$W$15, 0),FALSE)), 0, VLOOKUP(VLOOKUP($A618, 'E4 TB Allocation Details'!$A$18:$L$205, MATCH("Demand ID", 'E4 TB Allocation Details'!$A$18:$L$18, 0),FALSE), 'E2 Allocators'!$B$15:$W$361, MATCH(L$17, 'E2 Allocators'!$B$15:$W$15, 0),FALSE))</f>
        <v>0</v>
      </c>
      <c r="M618" s="1335">
        <f ca="1">IF(ISERROR(VLOOKUP(VLOOKUP($A618, 'E4 TB Allocation Details'!$A$18:$L$205, MATCH("Demand ID", 'E4 TB Allocation Details'!$A$18:$L$18, 0),FALSE), 'E2 Allocators'!$B$15:$W$361, MATCH(M$17, 'E2 Allocators'!$B$15:$W$15, 0),FALSE)), 0, VLOOKUP(VLOOKUP($A618, 'E4 TB Allocation Details'!$A$18:$L$205, MATCH("Demand ID", 'E4 TB Allocation Details'!$A$18:$L$18, 0),FALSE), 'E2 Allocators'!$B$15:$W$361, MATCH(M$17, 'E2 Allocators'!$B$15:$W$15, 0),FALSE))</f>
        <v>0</v>
      </c>
      <c r="N618" s="1335">
        <f ca="1">IF(ISERROR(VLOOKUP(VLOOKUP($A618, 'E4 TB Allocation Details'!$A$18:$L$205, MATCH("Demand ID", 'E4 TB Allocation Details'!$A$18:$L$18, 0),FALSE), 'E2 Allocators'!$B$15:$W$361, MATCH(N$17, 'E2 Allocators'!$B$15:$W$15, 0),FALSE)), 0, VLOOKUP(VLOOKUP($A618, 'E4 TB Allocation Details'!$A$18:$L$205, MATCH("Demand ID", 'E4 TB Allocation Details'!$A$18:$L$18, 0),FALSE), 'E2 Allocators'!$B$15:$W$361, MATCH(N$17, 'E2 Allocators'!$B$15:$W$15, 0),FALSE))</f>
        <v>0</v>
      </c>
      <c r="O618" s="1335">
        <f ca="1">IF(ISERROR(VLOOKUP(VLOOKUP($A618, 'E4 TB Allocation Details'!$A$18:$L$205, MATCH("Demand ID", 'E4 TB Allocation Details'!$A$18:$L$18, 0),FALSE), 'E2 Allocators'!$B$15:$W$361, MATCH(O$17, 'E2 Allocators'!$B$15:$W$15, 0),FALSE)), 0, VLOOKUP(VLOOKUP($A618, 'E4 TB Allocation Details'!$A$18:$L$205, MATCH("Demand ID", 'E4 TB Allocation Details'!$A$18:$L$18, 0),FALSE), 'E2 Allocators'!$B$15:$W$361, MATCH(O$17, 'E2 Allocators'!$B$15:$W$15, 0),FALSE))</f>
        <v>0</v>
      </c>
      <c r="P618" s="1335">
        <f ca="1">IF(ISERROR(VLOOKUP(VLOOKUP($A618, 'E4 TB Allocation Details'!$A$18:$L$205, MATCH("Demand ID", 'E4 TB Allocation Details'!$A$18:$L$18, 0),FALSE), 'E2 Allocators'!$B$15:$W$361, MATCH(P$17, 'E2 Allocators'!$B$15:$W$15, 0),FALSE)), 0, VLOOKUP(VLOOKUP($A618, 'E4 TB Allocation Details'!$A$18:$L$205, MATCH("Demand ID", 'E4 TB Allocation Details'!$A$18:$L$18, 0),FALSE), 'E2 Allocators'!$B$15:$W$361, MATCH(P$17, 'E2 Allocators'!$B$15:$W$15, 0),FALSE))</f>
        <v>0</v>
      </c>
      <c r="Q618" s="1335">
        <f ca="1">IF(ISERROR(VLOOKUP(VLOOKUP($A618, 'E4 TB Allocation Details'!$A$18:$L$205, MATCH("Demand ID", 'E4 TB Allocation Details'!$A$18:$L$18, 0),FALSE), 'E2 Allocators'!$B$15:$W$361, MATCH(Q$17, 'E2 Allocators'!$B$15:$W$15, 0),FALSE)), 0, VLOOKUP(VLOOKUP($A618, 'E4 TB Allocation Details'!$A$18:$L$205, MATCH("Demand ID", 'E4 TB Allocation Details'!$A$18:$L$18, 0),FALSE), 'E2 Allocators'!$B$15:$W$361, MATCH(Q$17, 'E2 Allocators'!$B$15:$W$15, 0),FALSE))</f>
        <v>0</v>
      </c>
      <c r="R618" s="1335">
        <f ca="1">IF(ISERROR(VLOOKUP(VLOOKUP($A618, 'E4 TB Allocation Details'!$A$18:$L$205, MATCH("Demand ID", 'E4 TB Allocation Details'!$A$18:$L$18, 0),FALSE), 'E2 Allocators'!$B$15:$W$361, MATCH(R$17, 'E2 Allocators'!$B$15:$W$15, 0),FALSE)), 0, VLOOKUP(VLOOKUP($A618, 'E4 TB Allocation Details'!$A$18:$L$205, MATCH("Demand ID", 'E4 TB Allocation Details'!$A$18:$L$18, 0),FALSE), 'E2 Allocators'!$B$15:$W$361, MATCH(R$17, 'E2 Allocators'!$B$15:$W$15, 0),FALSE))</f>
        <v>0</v>
      </c>
      <c r="S618" s="1335">
        <f ca="1">IF(ISERROR(VLOOKUP(VLOOKUP($A618, 'E4 TB Allocation Details'!$A$18:$L$205, MATCH("Demand ID", 'E4 TB Allocation Details'!$A$18:$L$18, 0),FALSE), 'E2 Allocators'!$B$15:$W$361, MATCH(S$17, 'E2 Allocators'!$B$15:$W$15, 0),FALSE)), 0, VLOOKUP(VLOOKUP($A618, 'E4 TB Allocation Details'!$A$18:$L$205, MATCH("Demand ID", 'E4 TB Allocation Details'!$A$18:$L$18, 0),FALSE), 'E2 Allocators'!$B$15:$W$361, MATCH(S$17, 'E2 Allocators'!$B$15:$W$15, 0),FALSE))</f>
        <v>0</v>
      </c>
      <c r="T618" s="1335">
        <f ca="1">IF(ISERROR(VLOOKUP(VLOOKUP($A618, 'E4 TB Allocation Details'!$A$18:$L$205, MATCH("Demand ID", 'E4 TB Allocation Details'!$A$18:$L$18, 0),FALSE), 'E2 Allocators'!$B$15:$W$361, MATCH(T$17, 'E2 Allocators'!$B$15:$W$15, 0),FALSE)), 0, VLOOKUP(VLOOKUP($A618, 'E4 TB Allocation Details'!$A$18:$L$205, MATCH("Demand ID", 'E4 TB Allocation Details'!$A$18:$L$18, 0),FALSE), 'E2 Allocators'!$B$15:$W$361, MATCH(T$17, 'E2 Allocators'!$B$15:$W$15, 0),FALSE))</f>
        <v>0</v>
      </c>
      <c r="U618" s="1335">
        <f ca="1">IF(ISERROR(VLOOKUP(VLOOKUP($A618, 'E4 TB Allocation Details'!$A$18:$L$205, MATCH("Demand ID", 'E4 TB Allocation Details'!$A$18:$L$18, 0),FALSE), 'E2 Allocators'!$B$15:$W$361, MATCH(U$17, 'E2 Allocators'!$B$15:$W$15, 0),FALSE)), 0, VLOOKUP(VLOOKUP($A618, 'E4 TB Allocation Details'!$A$18:$L$205, MATCH("Demand ID", 'E4 TB Allocation Details'!$A$18:$L$18, 0),FALSE), 'E2 Allocators'!$B$15:$W$361, MATCH(U$17, 'E2 Allocators'!$B$15:$W$15, 0),FALSE))</f>
        <v>0</v>
      </c>
      <c r="V618" s="1335">
        <f ca="1">IF(ISERROR(VLOOKUP(VLOOKUP($A618, 'E4 TB Allocation Details'!$A$18:$L$205, MATCH("Demand ID", 'E4 TB Allocation Details'!$A$18:$L$18, 0),FALSE), 'E2 Allocators'!$B$15:$W$361, MATCH(V$17, 'E2 Allocators'!$B$15:$W$15, 0),FALSE)), 0, VLOOKUP(VLOOKUP($A618, 'E4 TB Allocation Details'!$A$18:$L$205, MATCH("Demand ID", 'E4 TB Allocation Details'!$A$18:$L$18, 0),FALSE), 'E2 Allocators'!$B$15:$W$361, MATCH(V$17, 'E2 Allocators'!$B$15:$W$15, 0),FALSE))</f>
        <v>0</v>
      </c>
      <c r="W618" s="1335">
        <f ca="1">IF(ISERROR(VLOOKUP(VLOOKUP($A618, 'E4 TB Allocation Details'!$A$18:$L$205, MATCH("Demand ID", 'E4 TB Allocation Details'!$A$18:$L$18, 0),FALSE), 'E2 Allocators'!$B$15:$W$361, MATCH(W$17, 'E2 Allocators'!$B$15:$W$15, 0),FALSE)), 0, VLOOKUP(VLOOKUP($A618, 'E4 TB Allocation Details'!$A$18:$L$205, MATCH("Demand ID", 'E4 TB Allocation Details'!$A$18:$L$18, 0),FALSE), 'E2 Allocators'!$B$15:$W$361, MATCH(W$17, 'E2 Allocators'!$B$15:$W$15, 0),FALSE))</f>
        <v>0</v>
      </c>
      <c r="X618" s="1335">
        <f ca="1">IF(ISERROR(VLOOKUP(VLOOKUP($A618, 'E4 TB Allocation Details'!$A$18:$L$205, MATCH("Demand ID", 'E4 TB Allocation Details'!$A$18:$L$18, 0),FALSE), 'E2 Allocators'!$B$15:$W$361, MATCH(X$17, 'E2 Allocators'!$B$15:$W$15, 0),FALSE)), 0, VLOOKUP(VLOOKUP($A618, 'E4 TB Allocation Details'!$A$18:$L$205, MATCH("Demand ID", 'E4 TB Allocation Details'!$A$18:$L$18, 0),FALSE), 'E2 Allocators'!$B$15:$W$361, MATCH(X$17, 'E2 Allocators'!$B$15:$W$15, 0),FALSE))</f>
        <v>0</v>
      </c>
      <c r="Y618" s="1335">
        <f ca="1">IF(ISERROR(VLOOKUP(VLOOKUP($A618, 'E4 TB Allocation Details'!$A$18:$L$205, MATCH("Demand ID", 'E4 TB Allocation Details'!$A$18:$L$18, 0),FALSE), 'E2 Allocators'!$B$15:$W$361, MATCH(Y$17, 'E2 Allocators'!$B$15:$W$15, 0),FALSE)), 0, VLOOKUP(VLOOKUP($A618, 'E4 TB Allocation Details'!$A$18:$L$205, MATCH("Demand ID", 'E4 TB Allocation Details'!$A$18:$L$18, 0),FALSE), 'E2 Allocators'!$B$15:$W$361, MATCH(Y$17, 'E2 Allocators'!$B$15:$W$15, 0),FALSE))</f>
        <v>0</v>
      </c>
      <c r="Z618" s="1335">
        <f ca="1">IF(ISERROR(VLOOKUP(VLOOKUP($A618, 'E4 TB Allocation Details'!$A$18:$L$205, MATCH("Demand ID", 'E4 TB Allocation Details'!$A$18:$L$18, 0),FALSE), 'E2 Allocators'!$B$15:$W$361, MATCH(Z$17, 'E2 Allocators'!$B$15:$W$15, 0),FALSE)), 0, VLOOKUP(VLOOKUP($A618, 'E4 TB Allocation Details'!$A$18:$L$205, MATCH("Demand ID", 'E4 TB Allocation Details'!$A$18:$L$18, 0),FALSE), 'E2 Allocators'!$B$15:$W$361, MATCH(Z$17, 'E2 Allocators'!$B$15:$W$15, 0),FALSE))</f>
        <v>0</v>
      </c>
      <c r="AA618" s="1340">
        <f t="shared" si="925"/>
        <v>0</v>
      </c>
      <c r="AB618" s="1335">
        <f ca="1">IF(ISERROR(VLOOKUP(VLOOKUP($A618, 'E4 TB Allocation Details'!$A$18:$L$205, MATCH("Customer ID", 'E4 TB Allocation Details'!$A$18:$L$18, 0),FALSE), 'E2 Allocators'!$B$15:$W$361, MATCH(AB$17, 'E2 Allocators'!$B$15:$W$15, 0),FALSE)), 0, VLOOKUP(VLOOKUP($A618, 'E4 TB Allocation Details'!$A$18:$L$205, MATCH("Customer ID", 'E4 TB Allocation Details'!$A$18:$L$18, 0),FALSE), 'E2 Allocators'!$B$15:$W$361, MATCH(AB$17, 'E2 Allocators'!$B$15:$W$15, 0),FALSE))</f>
        <v>0</v>
      </c>
      <c r="AC618" s="1335">
        <f ca="1">IF(ISERROR(VLOOKUP(VLOOKUP($A618, 'E4 TB Allocation Details'!$A$18:$L$205, MATCH("Customer ID", 'E4 TB Allocation Details'!$A$18:$L$18, 0),FALSE), 'E2 Allocators'!$B$15:$W$361, MATCH(AC$17, 'E2 Allocators'!$B$15:$W$15, 0),FALSE)), 0, VLOOKUP(VLOOKUP($A618, 'E4 TB Allocation Details'!$A$18:$L$205, MATCH("Customer ID", 'E4 TB Allocation Details'!$A$18:$L$18, 0),FALSE), 'E2 Allocators'!$B$15:$W$361, MATCH(AC$17, 'E2 Allocators'!$B$15:$W$15, 0),FALSE))</f>
        <v>0</v>
      </c>
      <c r="AD618" s="1335">
        <f ca="1">IF(ISERROR(VLOOKUP(VLOOKUP($A618, 'E4 TB Allocation Details'!$A$18:$L$205, MATCH("Customer ID", 'E4 TB Allocation Details'!$A$18:$L$18, 0),FALSE), 'E2 Allocators'!$B$15:$W$361, MATCH(AD$17, 'E2 Allocators'!$B$15:$W$15, 0),FALSE)), 0, VLOOKUP(VLOOKUP($A618, 'E4 TB Allocation Details'!$A$18:$L$205, MATCH("Customer ID", 'E4 TB Allocation Details'!$A$18:$L$18, 0),FALSE), 'E2 Allocators'!$B$15:$W$361, MATCH(AD$17, 'E2 Allocators'!$B$15:$W$15, 0),FALSE))</f>
        <v>0</v>
      </c>
      <c r="AE618" s="1335">
        <f ca="1">IF(ISERROR(VLOOKUP(VLOOKUP($A618, 'E4 TB Allocation Details'!$A$18:$L$205, MATCH("Customer ID", 'E4 TB Allocation Details'!$A$18:$L$18, 0),FALSE), 'E2 Allocators'!$B$15:$W$361, MATCH(AE$17, 'E2 Allocators'!$B$15:$W$15, 0),FALSE)), 0, VLOOKUP(VLOOKUP($A618, 'E4 TB Allocation Details'!$A$18:$L$205, MATCH("Customer ID", 'E4 TB Allocation Details'!$A$18:$L$18, 0),FALSE), 'E2 Allocators'!$B$15:$W$361, MATCH(AE$17, 'E2 Allocators'!$B$15:$W$15, 0),FALSE))</f>
        <v>0</v>
      </c>
      <c r="AF618" s="1335">
        <f ca="1">IF(ISERROR(VLOOKUP(VLOOKUP($A618, 'E4 TB Allocation Details'!$A$18:$L$205, MATCH("Customer ID", 'E4 TB Allocation Details'!$A$18:$L$18, 0),FALSE), 'E2 Allocators'!$B$15:$W$361, MATCH(AF$17, 'E2 Allocators'!$B$15:$W$15, 0),FALSE)), 0, VLOOKUP(VLOOKUP($A618, 'E4 TB Allocation Details'!$A$18:$L$205, MATCH("Customer ID", 'E4 TB Allocation Details'!$A$18:$L$18, 0),FALSE), 'E2 Allocators'!$B$15:$W$361, MATCH(AF$17, 'E2 Allocators'!$B$15:$W$15, 0),FALSE))</f>
        <v>0</v>
      </c>
      <c r="AG618" s="1335">
        <f ca="1">IF(ISERROR(VLOOKUP(VLOOKUP($A618, 'E4 TB Allocation Details'!$A$18:$L$205, MATCH("Customer ID", 'E4 TB Allocation Details'!$A$18:$L$18, 0),FALSE), 'E2 Allocators'!$B$15:$W$361, MATCH(AG$17, 'E2 Allocators'!$B$15:$W$15, 0),FALSE)), 0, VLOOKUP(VLOOKUP($A618, 'E4 TB Allocation Details'!$A$18:$L$205, MATCH("Customer ID", 'E4 TB Allocation Details'!$A$18:$L$18, 0),FALSE), 'E2 Allocators'!$B$15:$W$361, MATCH(AG$17, 'E2 Allocators'!$B$15:$W$15, 0),FALSE))</f>
        <v>0</v>
      </c>
      <c r="AH618" s="1335">
        <f ca="1">IF(ISERROR(VLOOKUP(VLOOKUP($A618, 'E4 TB Allocation Details'!$A$18:$L$205, MATCH("Customer ID", 'E4 TB Allocation Details'!$A$18:$L$18, 0),FALSE), 'E2 Allocators'!$B$15:$W$361, MATCH(AH$17, 'E2 Allocators'!$B$15:$W$15, 0),FALSE)), 0, VLOOKUP(VLOOKUP($A618, 'E4 TB Allocation Details'!$A$18:$L$205, MATCH("Customer ID", 'E4 TB Allocation Details'!$A$18:$L$18, 0),FALSE), 'E2 Allocators'!$B$15:$W$361, MATCH(AH$17, 'E2 Allocators'!$B$15:$W$15, 0),FALSE))</f>
        <v>0</v>
      </c>
      <c r="AI618" s="1335">
        <f ca="1">IF(ISERROR(VLOOKUP(VLOOKUP($A618, 'E4 TB Allocation Details'!$A$18:$L$205, MATCH("Customer ID", 'E4 TB Allocation Details'!$A$18:$L$18, 0),FALSE), 'E2 Allocators'!$B$15:$W$361, MATCH(AI$17, 'E2 Allocators'!$B$15:$W$15, 0),FALSE)), 0, VLOOKUP(VLOOKUP($A618, 'E4 TB Allocation Details'!$A$18:$L$205, MATCH("Customer ID", 'E4 TB Allocation Details'!$A$18:$L$18, 0),FALSE), 'E2 Allocators'!$B$15:$W$361, MATCH(AI$17, 'E2 Allocators'!$B$15:$W$15, 0),FALSE))</f>
        <v>0</v>
      </c>
      <c r="AJ618" s="1335">
        <f ca="1">IF(ISERROR(VLOOKUP(VLOOKUP($A618, 'E4 TB Allocation Details'!$A$18:$L$205, MATCH("Customer ID", 'E4 TB Allocation Details'!$A$18:$L$18, 0),FALSE), 'E2 Allocators'!$B$15:$W$361, MATCH(AJ$17, 'E2 Allocators'!$B$15:$W$15, 0),FALSE)), 0, VLOOKUP(VLOOKUP($A618, 'E4 TB Allocation Details'!$A$18:$L$205, MATCH("Customer ID", 'E4 TB Allocation Details'!$A$18:$L$18, 0),FALSE), 'E2 Allocators'!$B$15:$W$361, MATCH(AJ$17, 'E2 Allocators'!$B$15:$W$15, 0),FALSE))</f>
        <v>0</v>
      </c>
      <c r="AK618" s="1335">
        <f ca="1">IF(ISERROR(VLOOKUP(VLOOKUP($A618, 'E4 TB Allocation Details'!$A$18:$L$205, MATCH("Customer ID", 'E4 TB Allocation Details'!$A$18:$L$18, 0),FALSE), 'E2 Allocators'!$B$15:$W$361, MATCH(AK$17, 'E2 Allocators'!$B$15:$W$15, 0),FALSE)), 0, VLOOKUP(VLOOKUP($A618, 'E4 TB Allocation Details'!$A$18:$L$205, MATCH("Customer ID", 'E4 TB Allocation Details'!$A$18:$L$18, 0),FALSE), 'E2 Allocators'!$B$15:$W$361, MATCH(AK$17, 'E2 Allocators'!$B$15:$W$15, 0),FALSE))</f>
        <v>0</v>
      </c>
      <c r="AL618" s="1335">
        <f ca="1">IF(ISERROR(VLOOKUP(VLOOKUP($A618, 'E4 TB Allocation Details'!$A$18:$L$205, MATCH("Customer ID", 'E4 TB Allocation Details'!$A$18:$L$18, 0),FALSE), 'E2 Allocators'!$B$15:$W$361, MATCH(AL$17, 'E2 Allocators'!$B$15:$W$15, 0),FALSE)), 0, VLOOKUP(VLOOKUP($A618, 'E4 TB Allocation Details'!$A$18:$L$205, MATCH("Customer ID", 'E4 TB Allocation Details'!$A$18:$L$18, 0),FALSE), 'E2 Allocators'!$B$15:$W$361, MATCH(AL$17, 'E2 Allocators'!$B$15:$W$15, 0),FALSE))</f>
        <v>0</v>
      </c>
      <c r="AM618" s="1335">
        <f ca="1">IF(ISERROR(VLOOKUP(VLOOKUP($A618, 'E4 TB Allocation Details'!$A$18:$L$205, MATCH("Customer ID", 'E4 TB Allocation Details'!$A$18:$L$18, 0),FALSE), 'E2 Allocators'!$B$15:$W$361, MATCH(AM$17, 'E2 Allocators'!$B$15:$W$15, 0),FALSE)), 0, VLOOKUP(VLOOKUP($A618, 'E4 TB Allocation Details'!$A$18:$L$205, MATCH("Customer ID", 'E4 TB Allocation Details'!$A$18:$L$18, 0),FALSE), 'E2 Allocators'!$B$15:$W$361, MATCH(AM$17, 'E2 Allocators'!$B$15:$W$15, 0),FALSE))</f>
        <v>0</v>
      </c>
      <c r="AN618" s="1335">
        <f ca="1">IF(ISERROR(VLOOKUP(VLOOKUP($A618, 'E4 TB Allocation Details'!$A$18:$L$205, MATCH("Customer ID", 'E4 TB Allocation Details'!$A$18:$L$18, 0),FALSE), 'E2 Allocators'!$B$15:$W$361, MATCH(AN$17, 'E2 Allocators'!$B$15:$W$15, 0),FALSE)), 0, VLOOKUP(VLOOKUP($A618, 'E4 TB Allocation Details'!$A$18:$L$205, MATCH("Customer ID", 'E4 TB Allocation Details'!$A$18:$L$18, 0),FALSE), 'E2 Allocators'!$B$15:$W$361, MATCH(AN$17, 'E2 Allocators'!$B$15:$W$15, 0),FALSE))</f>
        <v>0</v>
      </c>
      <c r="AO618" s="1335">
        <f ca="1">IF(ISERROR(VLOOKUP(VLOOKUP($A618, 'E4 TB Allocation Details'!$A$18:$L$205, MATCH("Customer ID", 'E4 TB Allocation Details'!$A$18:$L$18, 0),FALSE), 'E2 Allocators'!$B$15:$W$361, MATCH(AO$17, 'E2 Allocators'!$B$15:$W$15, 0),FALSE)), 0, VLOOKUP(VLOOKUP($A618, 'E4 TB Allocation Details'!$A$18:$L$205, MATCH("Customer ID", 'E4 TB Allocation Details'!$A$18:$L$18, 0),FALSE), 'E2 Allocators'!$B$15:$W$361, MATCH(AO$17, 'E2 Allocators'!$B$15:$W$15, 0),FALSE))</f>
        <v>0</v>
      </c>
      <c r="AP618" s="1335">
        <f ca="1">IF(ISERROR(VLOOKUP(VLOOKUP($A618, 'E4 TB Allocation Details'!$A$18:$L$205, MATCH("Customer ID", 'E4 TB Allocation Details'!$A$18:$L$18, 0),FALSE), 'E2 Allocators'!$B$15:$W$361, MATCH(AP$17, 'E2 Allocators'!$B$15:$W$15, 0),FALSE)), 0, VLOOKUP(VLOOKUP($A618, 'E4 TB Allocation Details'!$A$18:$L$205, MATCH("Customer ID", 'E4 TB Allocation Details'!$A$18:$L$18, 0),FALSE), 'E2 Allocators'!$B$15:$W$361, MATCH(AP$17, 'E2 Allocators'!$B$15:$W$15, 0),FALSE))</f>
        <v>0</v>
      </c>
      <c r="AQ618" s="1335">
        <f ca="1">IF(ISERROR(VLOOKUP(VLOOKUP($A618, 'E4 TB Allocation Details'!$A$18:$L$205, MATCH("Customer ID", 'E4 TB Allocation Details'!$A$18:$L$18, 0),FALSE), 'E2 Allocators'!$B$15:$W$361, MATCH(AQ$17, 'E2 Allocators'!$B$15:$W$15, 0),FALSE)), 0, VLOOKUP(VLOOKUP($A618, 'E4 TB Allocation Details'!$A$18:$L$205, MATCH("Customer ID", 'E4 TB Allocation Details'!$A$18:$L$18, 0),FALSE), 'E2 Allocators'!$B$15:$W$361, MATCH(AQ$17, 'E2 Allocators'!$B$15:$W$15, 0),FALSE))</f>
        <v>0</v>
      </c>
      <c r="AR618" s="1335">
        <f ca="1">IF(ISERROR(VLOOKUP(VLOOKUP($A618, 'E4 TB Allocation Details'!$A$18:$L$205, MATCH("Customer ID", 'E4 TB Allocation Details'!$A$18:$L$18, 0),FALSE), 'E2 Allocators'!$B$15:$W$361, MATCH(AR$17, 'E2 Allocators'!$B$15:$W$15, 0),FALSE)), 0, VLOOKUP(VLOOKUP($A618, 'E4 TB Allocation Details'!$A$18:$L$205, MATCH("Customer ID", 'E4 TB Allocation Details'!$A$18:$L$18, 0),FALSE), 'E2 Allocators'!$B$15:$W$361, MATCH(AR$17, 'E2 Allocators'!$B$15:$W$15, 0),FALSE))</f>
        <v>0</v>
      </c>
      <c r="AS618" s="1335">
        <f ca="1">IF(ISERROR(VLOOKUP(VLOOKUP($A618, 'E4 TB Allocation Details'!$A$18:$L$205, MATCH("Customer ID", 'E4 TB Allocation Details'!$A$18:$L$18, 0),FALSE), 'E2 Allocators'!$B$15:$W$361, MATCH(AS$17, 'E2 Allocators'!$B$15:$W$15, 0),FALSE)), 0, VLOOKUP(VLOOKUP($A618, 'E4 TB Allocation Details'!$A$18:$L$205, MATCH("Customer ID", 'E4 TB Allocation Details'!$A$18:$L$18, 0),FALSE), 'E2 Allocators'!$B$15:$W$361, MATCH(AS$17, 'E2 Allocators'!$B$15:$W$15, 0),FALSE))</f>
        <v>0</v>
      </c>
      <c r="AT618" s="1335">
        <f ca="1">IF(ISERROR(VLOOKUP(VLOOKUP($A618, 'E4 TB Allocation Details'!$A$18:$L$205, MATCH("Customer ID", 'E4 TB Allocation Details'!$A$18:$L$18, 0),FALSE), 'E2 Allocators'!$B$15:$W$361, MATCH(AT$17, 'E2 Allocators'!$B$15:$W$15, 0),FALSE)), 0, VLOOKUP(VLOOKUP($A618, 'E4 TB Allocation Details'!$A$18:$L$205, MATCH("Customer ID", 'E4 TB Allocation Details'!$A$18:$L$18, 0),FALSE), 'E2 Allocators'!$B$15:$W$361, MATCH(AT$17, 'E2 Allocators'!$B$15:$W$15, 0),FALSE))</f>
        <v>0</v>
      </c>
      <c r="AU618" s="1335">
        <f ca="1">IF(ISERROR(VLOOKUP(VLOOKUP($A618, 'E4 TB Allocation Details'!$A$18:$L$205, MATCH("Customer ID", 'E4 TB Allocation Details'!$A$18:$L$18, 0),FALSE), 'E2 Allocators'!$B$15:$W$361, MATCH(AU$17, 'E2 Allocators'!$B$15:$W$15, 0),FALSE)), 0, VLOOKUP(VLOOKUP($A618, 'E4 TB Allocation Details'!$A$18:$L$205, MATCH("Customer ID", 'E4 TB Allocation Details'!$A$18:$L$18, 0),FALSE), 'E2 Allocators'!$B$15:$W$361, MATCH(AU$17, 'E2 Allocators'!$B$15:$W$15, 0),FALSE))</f>
        <v>0</v>
      </c>
      <c r="AV618" s="1340">
        <f t="shared" si="926"/>
        <v>0</v>
      </c>
      <c r="AW618" s="1337"/>
      <c r="AX618" s="1337"/>
      <c r="AY618" s="1337"/>
      <c r="AZ618" s="1337"/>
      <c r="BA618" s="1337"/>
      <c r="BB618" s="1337"/>
      <c r="BC618" s="1337"/>
      <c r="BD618" s="1337"/>
      <c r="BE618" s="1337"/>
      <c r="BF618" s="1337"/>
      <c r="BG618" s="1337"/>
      <c r="BH618" s="1337"/>
      <c r="BI618" s="1337"/>
      <c r="BJ618" s="1337"/>
      <c r="BK618" s="1337"/>
      <c r="BL618" s="1337"/>
      <c r="BM618" s="1337"/>
      <c r="BN618" s="1337"/>
      <c r="BO618" s="1337"/>
      <c r="BP618" s="1337"/>
      <c r="BQ618" s="1338"/>
    </row>
    <row r="619" spans="1:69" s="259" customFormat="1" ht="12.75">
      <c r="A619" s="1339" t="s">
        <v>145</v>
      </c>
      <c r="B619" s="1332" t="s">
        <v>1451</v>
      </c>
      <c r="C619" s="1333">
        <v>1</v>
      </c>
      <c r="D619" s="1334">
        <f t="shared" si="923"/>
        <v>1</v>
      </c>
      <c r="E619" s="1334">
        <f ca="1">VLOOKUP($A619,'E1 Categorization'!$A$35:$E$114,5,FALSE)</f>
        <v>0</v>
      </c>
      <c r="F619" s="1334">
        <f t="shared" si="924"/>
        <v>1</v>
      </c>
      <c r="G619" s="1335">
        <f ca="1">IF(ISERROR(VLOOKUP(VLOOKUP($A619, 'E4 TB Allocation Details'!$A$18:$L$205, MATCH("Demand ID", 'E4 TB Allocation Details'!$A$18:$L$18, 0),FALSE), 'E2 Allocators'!$B$15:$W$361, MATCH(G$17, 'E2 Allocators'!$B$15:$W$15, 0),FALSE)), 0, VLOOKUP(VLOOKUP($A619, 'E4 TB Allocation Details'!$A$18:$L$205, MATCH("Demand ID", 'E4 TB Allocation Details'!$A$18:$L$18, 0),FALSE), 'E2 Allocators'!$B$15:$W$361, MATCH(G$17, 'E2 Allocators'!$B$15:$W$15, 0),FALSE))</f>
        <v>0.34459165112689732</v>
      </c>
      <c r="H619" s="1335">
        <f ca="1">IF(ISERROR(VLOOKUP(VLOOKUP($A619, 'E4 TB Allocation Details'!$A$18:$L$205, MATCH("Demand ID", 'E4 TB Allocation Details'!$A$18:$L$18, 0),FALSE), 'E2 Allocators'!$B$15:$W$361, MATCH(H$17, 'E2 Allocators'!$B$15:$W$15, 0),FALSE)), 0, VLOOKUP(VLOOKUP($A619, 'E4 TB Allocation Details'!$A$18:$L$205, MATCH("Demand ID", 'E4 TB Allocation Details'!$A$18:$L$18, 0),FALSE), 'E2 Allocators'!$B$15:$W$361, MATCH(H$17, 'E2 Allocators'!$B$15:$W$15, 0),FALSE))</f>
        <v>0.18274904496213709</v>
      </c>
      <c r="I619" s="1335">
        <f ca="1">IF(ISERROR(VLOOKUP(VLOOKUP($A619, 'E4 TB Allocation Details'!$A$18:$L$205, MATCH("Demand ID", 'E4 TB Allocation Details'!$A$18:$L$18, 0),FALSE), 'E2 Allocators'!$B$15:$W$361, MATCH(I$17, 'E2 Allocators'!$B$15:$W$15, 0),FALSE)), 0, VLOOKUP(VLOOKUP($A619, 'E4 TB Allocation Details'!$A$18:$L$205, MATCH("Demand ID", 'E4 TB Allocation Details'!$A$18:$L$18, 0),FALSE), 'E2 Allocators'!$B$15:$W$361, MATCH(I$17, 'E2 Allocators'!$B$15:$W$15, 0),FALSE))</f>
        <v>0.46704948503245464</v>
      </c>
      <c r="J619" s="1335">
        <f ca="1">IF(ISERROR(VLOOKUP(VLOOKUP($A619, 'E4 TB Allocation Details'!$A$18:$L$205, MATCH("Demand ID", 'E4 TB Allocation Details'!$A$18:$L$18, 0),FALSE), 'E2 Allocators'!$B$15:$W$361, MATCH(J$17, 'E2 Allocators'!$B$15:$W$15, 0),FALSE)), 0, VLOOKUP(VLOOKUP($A619, 'E4 TB Allocation Details'!$A$18:$L$205, MATCH("Demand ID", 'E4 TB Allocation Details'!$A$18:$L$18, 0),FALSE), 'E2 Allocators'!$B$15:$W$361, MATCH(J$17, 'E2 Allocators'!$B$15:$W$15, 0),FALSE))</f>
        <v>0</v>
      </c>
      <c r="K619" s="1335">
        <f ca="1">IF(ISERROR(VLOOKUP(VLOOKUP($A619, 'E4 TB Allocation Details'!$A$18:$L$205, MATCH("Demand ID", 'E4 TB Allocation Details'!$A$18:$L$18, 0),FALSE), 'E2 Allocators'!$B$15:$W$361, MATCH(K$17, 'E2 Allocators'!$B$15:$W$15, 0),FALSE)), 0, VLOOKUP(VLOOKUP($A619, 'E4 TB Allocation Details'!$A$18:$L$205, MATCH("Demand ID", 'E4 TB Allocation Details'!$A$18:$L$18, 0),FALSE), 'E2 Allocators'!$B$15:$W$361, MATCH(K$17, 'E2 Allocators'!$B$15:$W$15, 0),FALSE))</f>
        <v>0</v>
      </c>
      <c r="L619" s="1335">
        <f ca="1">IF(ISERROR(VLOOKUP(VLOOKUP($A619, 'E4 TB Allocation Details'!$A$18:$L$205, MATCH("Demand ID", 'E4 TB Allocation Details'!$A$18:$L$18, 0),FALSE), 'E2 Allocators'!$B$15:$W$361, MATCH(L$17, 'E2 Allocators'!$B$15:$W$15, 0),FALSE)), 0, VLOOKUP(VLOOKUP($A619, 'E4 TB Allocation Details'!$A$18:$L$205, MATCH("Demand ID", 'E4 TB Allocation Details'!$A$18:$L$18, 0),FALSE), 'E2 Allocators'!$B$15:$W$361, MATCH(L$17, 'E2 Allocators'!$B$15:$W$15, 0),FALSE))</f>
        <v>0</v>
      </c>
      <c r="M619" s="1335">
        <f ca="1">IF(ISERROR(VLOOKUP(VLOOKUP($A619, 'E4 TB Allocation Details'!$A$18:$L$205, MATCH("Demand ID", 'E4 TB Allocation Details'!$A$18:$L$18, 0),FALSE), 'E2 Allocators'!$B$15:$W$361, MATCH(M$17, 'E2 Allocators'!$B$15:$W$15, 0),FALSE)), 0, VLOOKUP(VLOOKUP($A619, 'E4 TB Allocation Details'!$A$18:$L$205, MATCH("Demand ID", 'E4 TB Allocation Details'!$A$18:$L$18, 0),FALSE), 'E2 Allocators'!$B$15:$W$361, MATCH(M$17, 'E2 Allocators'!$B$15:$W$15, 0),FALSE))</f>
        <v>3.2240916758215737E-3</v>
      </c>
      <c r="N619" s="1335">
        <f ca="1">IF(ISERROR(VLOOKUP(VLOOKUP($A619, 'E4 TB Allocation Details'!$A$18:$L$205, MATCH("Demand ID", 'E4 TB Allocation Details'!$A$18:$L$18, 0),FALSE), 'E2 Allocators'!$B$15:$W$361, MATCH(N$17, 'E2 Allocators'!$B$15:$W$15, 0),FALSE)), 0, VLOOKUP(VLOOKUP($A619, 'E4 TB Allocation Details'!$A$18:$L$205, MATCH("Demand ID", 'E4 TB Allocation Details'!$A$18:$L$18, 0),FALSE), 'E2 Allocators'!$B$15:$W$361, MATCH(N$17, 'E2 Allocators'!$B$15:$W$15, 0),FALSE))</f>
        <v>4.0973454945025334E-4</v>
      </c>
      <c r="O619" s="1335">
        <f ca="1">IF(ISERROR(VLOOKUP(VLOOKUP($A619, 'E4 TB Allocation Details'!$A$18:$L$205, MATCH("Demand ID", 'E4 TB Allocation Details'!$A$18:$L$18, 0),FALSE), 'E2 Allocators'!$B$15:$W$361, MATCH(O$17, 'E2 Allocators'!$B$15:$W$15, 0),FALSE)), 0, VLOOKUP(VLOOKUP($A619, 'E4 TB Allocation Details'!$A$18:$L$205, MATCH("Demand ID", 'E4 TB Allocation Details'!$A$18:$L$18, 0),FALSE), 'E2 Allocators'!$B$15:$W$361, MATCH(O$17, 'E2 Allocators'!$B$15:$W$15, 0),FALSE))</f>
        <v>1.9759926532391093E-3</v>
      </c>
      <c r="P619" s="1335">
        <f ca="1">IF(ISERROR(VLOOKUP(VLOOKUP($A619, 'E4 TB Allocation Details'!$A$18:$L$205, MATCH("Demand ID", 'E4 TB Allocation Details'!$A$18:$L$18, 0),FALSE), 'E2 Allocators'!$B$15:$W$361, MATCH(P$17, 'E2 Allocators'!$B$15:$W$15, 0),FALSE)), 0, VLOOKUP(VLOOKUP($A619, 'E4 TB Allocation Details'!$A$18:$L$205, MATCH("Demand ID", 'E4 TB Allocation Details'!$A$18:$L$18, 0),FALSE), 'E2 Allocators'!$B$15:$W$361, MATCH(P$17, 'E2 Allocators'!$B$15:$W$15, 0),FALSE))</f>
        <v>0</v>
      </c>
      <c r="Q619" s="1335">
        <f ca="1">IF(ISERROR(VLOOKUP(VLOOKUP($A619, 'E4 TB Allocation Details'!$A$18:$L$205, MATCH("Demand ID", 'E4 TB Allocation Details'!$A$18:$L$18, 0),FALSE), 'E2 Allocators'!$B$15:$W$361, MATCH(Q$17, 'E2 Allocators'!$B$15:$W$15, 0),FALSE)), 0, VLOOKUP(VLOOKUP($A619, 'E4 TB Allocation Details'!$A$18:$L$205, MATCH("Demand ID", 'E4 TB Allocation Details'!$A$18:$L$18, 0),FALSE), 'E2 Allocators'!$B$15:$W$361, MATCH(Q$17, 'E2 Allocators'!$B$15:$W$15, 0),FALSE))</f>
        <v>0</v>
      </c>
      <c r="R619" s="1335">
        <f ca="1">IF(ISERROR(VLOOKUP(VLOOKUP($A619, 'E4 TB Allocation Details'!$A$18:$L$205, MATCH("Demand ID", 'E4 TB Allocation Details'!$A$18:$L$18, 0),FALSE), 'E2 Allocators'!$B$15:$W$361, MATCH(R$17, 'E2 Allocators'!$B$15:$W$15, 0),FALSE)), 0, VLOOKUP(VLOOKUP($A619, 'E4 TB Allocation Details'!$A$18:$L$205, MATCH("Demand ID", 'E4 TB Allocation Details'!$A$18:$L$18, 0),FALSE), 'E2 Allocators'!$B$15:$W$361, MATCH(R$17, 'E2 Allocators'!$B$15:$W$15, 0),FALSE))</f>
        <v>0</v>
      </c>
      <c r="S619" s="1335">
        <f ca="1">IF(ISERROR(VLOOKUP(VLOOKUP($A619, 'E4 TB Allocation Details'!$A$18:$L$205, MATCH("Demand ID", 'E4 TB Allocation Details'!$A$18:$L$18, 0),FALSE), 'E2 Allocators'!$B$15:$W$361, MATCH(S$17, 'E2 Allocators'!$B$15:$W$15, 0),FALSE)), 0, VLOOKUP(VLOOKUP($A619, 'E4 TB Allocation Details'!$A$18:$L$205, MATCH("Demand ID", 'E4 TB Allocation Details'!$A$18:$L$18, 0),FALSE), 'E2 Allocators'!$B$15:$W$361, MATCH(S$17, 'E2 Allocators'!$B$15:$W$15, 0),FALSE))</f>
        <v>0</v>
      </c>
      <c r="T619" s="1335">
        <f ca="1">IF(ISERROR(VLOOKUP(VLOOKUP($A619, 'E4 TB Allocation Details'!$A$18:$L$205, MATCH("Demand ID", 'E4 TB Allocation Details'!$A$18:$L$18, 0),FALSE), 'E2 Allocators'!$B$15:$W$361, MATCH(T$17, 'E2 Allocators'!$B$15:$W$15, 0),FALSE)), 0, VLOOKUP(VLOOKUP($A619, 'E4 TB Allocation Details'!$A$18:$L$205, MATCH("Demand ID", 'E4 TB Allocation Details'!$A$18:$L$18, 0),FALSE), 'E2 Allocators'!$B$15:$W$361, MATCH(T$17, 'E2 Allocators'!$B$15:$W$15, 0),FALSE))</f>
        <v>0</v>
      </c>
      <c r="U619" s="1335">
        <f ca="1">IF(ISERROR(VLOOKUP(VLOOKUP($A619, 'E4 TB Allocation Details'!$A$18:$L$205, MATCH("Demand ID", 'E4 TB Allocation Details'!$A$18:$L$18, 0),FALSE), 'E2 Allocators'!$B$15:$W$361, MATCH(U$17, 'E2 Allocators'!$B$15:$W$15, 0),FALSE)), 0, VLOOKUP(VLOOKUP($A619, 'E4 TB Allocation Details'!$A$18:$L$205, MATCH("Demand ID", 'E4 TB Allocation Details'!$A$18:$L$18, 0),FALSE), 'E2 Allocators'!$B$15:$W$361, MATCH(U$17, 'E2 Allocators'!$B$15:$W$15, 0),FALSE))</f>
        <v>0</v>
      </c>
      <c r="V619" s="1335">
        <f ca="1">IF(ISERROR(VLOOKUP(VLOOKUP($A619, 'E4 TB Allocation Details'!$A$18:$L$205, MATCH("Demand ID", 'E4 TB Allocation Details'!$A$18:$L$18, 0),FALSE), 'E2 Allocators'!$B$15:$W$361, MATCH(V$17, 'E2 Allocators'!$B$15:$W$15, 0),FALSE)), 0, VLOOKUP(VLOOKUP($A619, 'E4 TB Allocation Details'!$A$18:$L$205, MATCH("Demand ID", 'E4 TB Allocation Details'!$A$18:$L$18, 0),FALSE), 'E2 Allocators'!$B$15:$W$361, MATCH(V$17, 'E2 Allocators'!$B$15:$W$15, 0),FALSE))</f>
        <v>0</v>
      </c>
      <c r="W619" s="1335">
        <f ca="1">IF(ISERROR(VLOOKUP(VLOOKUP($A619, 'E4 TB Allocation Details'!$A$18:$L$205, MATCH("Demand ID", 'E4 TB Allocation Details'!$A$18:$L$18, 0),FALSE), 'E2 Allocators'!$B$15:$W$361, MATCH(W$17, 'E2 Allocators'!$B$15:$W$15, 0),FALSE)), 0, VLOOKUP(VLOOKUP($A619, 'E4 TB Allocation Details'!$A$18:$L$205, MATCH("Demand ID", 'E4 TB Allocation Details'!$A$18:$L$18, 0),FALSE), 'E2 Allocators'!$B$15:$W$361, MATCH(W$17, 'E2 Allocators'!$B$15:$W$15, 0),FALSE))</f>
        <v>0</v>
      </c>
      <c r="X619" s="1335">
        <f ca="1">IF(ISERROR(VLOOKUP(VLOOKUP($A619, 'E4 TB Allocation Details'!$A$18:$L$205, MATCH("Demand ID", 'E4 TB Allocation Details'!$A$18:$L$18, 0),FALSE), 'E2 Allocators'!$B$15:$W$361, MATCH(X$17, 'E2 Allocators'!$B$15:$W$15, 0),FALSE)), 0, VLOOKUP(VLOOKUP($A619, 'E4 TB Allocation Details'!$A$18:$L$205, MATCH("Demand ID", 'E4 TB Allocation Details'!$A$18:$L$18, 0),FALSE), 'E2 Allocators'!$B$15:$W$361, MATCH(X$17, 'E2 Allocators'!$B$15:$W$15, 0),FALSE))</f>
        <v>0</v>
      </c>
      <c r="Y619" s="1335">
        <f ca="1">IF(ISERROR(VLOOKUP(VLOOKUP($A619, 'E4 TB Allocation Details'!$A$18:$L$205, MATCH("Demand ID", 'E4 TB Allocation Details'!$A$18:$L$18, 0),FALSE), 'E2 Allocators'!$B$15:$W$361, MATCH(Y$17, 'E2 Allocators'!$B$15:$W$15, 0),FALSE)), 0, VLOOKUP(VLOOKUP($A619, 'E4 TB Allocation Details'!$A$18:$L$205, MATCH("Demand ID", 'E4 TB Allocation Details'!$A$18:$L$18, 0),FALSE), 'E2 Allocators'!$B$15:$W$361, MATCH(Y$17, 'E2 Allocators'!$B$15:$W$15, 0),FALSE))</f>
        <v>0</v>
      </c>
      <c r="Z619" s="1335">
        <f ca="1">IF(ISERROR(VLOOKUP(VLOOKUP($A619, 'E4 TB Allocation Details'!$A$18:$L$205, MATCH("Demand ID", 'E4 TB Allocation Details'!$A$18:$L$18, 0),FALSE), 'E2 Allocators'!$B$15:$W$361, MATCH(Z$17, 'E2 Allocators'!$B$15:$W$15, 0),FALSE)), 0, VLOOKUP(VLOOKUP($A619, 'E4 TB Allocation Details'!$A$18:$L$205, MATCH("Demand ID", 'E4 TB Allocation Details'!$A$18:$L$18, 0),FALSE), 'E2 Allocators'!$B$15:$W$361, MATCH(Z$17, 'E2 Allocators'!$B$15:$W$15, 0),FALSE))</f>
        <v>0</v>
      </c>
      <c r="AA619" s="1340">
        <f t="shared" si="925"/>
        <v>1</v>
      </c>
      <c r="AB619" s="1335">
        <f ca="1">IF(ISERROR(VLOOKUP(VLOOKUP($A619, 'E4 TB Allocation Details'!$A$18:$L$205, MATCH("Customer ID", 'E4 TB Allocation Details'!$A$18:$L$18, 0),FALSE), 'E2 Allocators'!$B$15:$W$361, MATCH(AB$17, 'E2 Allocators'!$B$15:$W$15, 0),FALSE)), 0, VLOOKUP(VLOOKUP($A619, 'E4 TB Allocation Details'!$A$18:$L$205, MATCH("Customer ID", 'E4 TB Allocation Details'!$A$18:$L$18, 0),FALSE), 'E2 Allocators'!$B$15:$W$361, MATCH(AB$17, 'E2 Allocators'!$B$15:$W$15, 0),FALSE))</f>
        <v>0</v>
      </c>
      <c r="AC619" s="1335">
        <f ca="1">IF(ISERROR(VLOOKUP(VLOOKUP($A619, 'E4 TB Allocation Details'!$A$18:$L$205, MATCH("Customer ID", 'E4 TB Allocation Details'!$A$18:$L$18, 0),FALSE), 'E2 Allocators'!$B$15:$W$361, MATCH(AC$17, 'E2 Allocators'!$B$15:$W$15, 0),FALSE)), 0, VLOOKUP(VLOOKUP($A619, 'E4 TB Allocation Details'!$A$18:$L$205, MATCH("Customer ID", 'E4 TB Allocation Details'!$A$18:$L$18, 0),FALSE), 'E2 Allocators'!$B$15:$W$361, MATCH(AC$17, 'E2 Allocators'!$B$15:$W$15, 0),FALSE))</f>
        <v>0</v>
      </c>
      <c r="AD619" s="1335">
        <f ca="1">IF(ISERROR(VLOOKUP(VLOOKUP($A619, 'E4 TB Allocation Details'!$A$18:$L$205, MATCH("Customer ID", 'E4 TB Allocation Details'!$A$18:$L$18, 0),FALSE), 'E2 Allocators'!$B$15:$W$361, MATCH(AD$17, 'E2 Allocators'!$B$15:$W$15, 0),FALSE)), 0, VLOOKUP(VLOOKUP($A619, 'E4 TB Allocation Details'!$A$18:$L$205, MATCH("Customer ID", 'E4 TB Allocation Details'!$A$18:$L$18, 0),FALSE), 'E2 Allocators'!$B$15:$W$361, MATCH(AD$17, 'E2 Allocators'!$B$15:$W$15, 0),FALSE))</f>
        <v>0</v>
      </c>
      <c r="AE619" s="1335">
        <f ca="1">IF(ISERROR(VLOOKUP(VLOOKUP($A619, 'E4 TB Allocation Details'!$A$18:$L$205, MATCH("Customer ID", 'E4 TB Allocation Details'!$A$18:$L$18, 0),FALSE), 'E2 Allocators'!$B$15:$W$361, MATCH(AE$17, 'E2 Allocators'!$B$15:$W$15, 0),FALSE)), 0, VLOOKUP(VLOOKUP($A619, 'E4 TB Allocation Details'!$A$18:$L$205, MATCH("Customer ID", 'E4 TB Allocation Details'!$A$18:$L$18, 0),FALSE), 'E2 Allocators'!$B$15:$W$361, MATCH(AE$17, 'E2 Allocators'!$B$15:$W$15, 0),FALSE))</f>
        <v>0</v>
      </c>
      <c r="AF619" s="1335">
        <f ca="1">IF(ISERROR(VLOOKUP(VLOOKUP($A619, 'E4 TB Allocation Details'!$A$18:$L$205, MATCH("Customer ID", 'E4 TB Allocation Details'!$A$18:$L$18, 0),FALSE), 'E2 Allocators'!$B$15:$W$361, MATCH(AF$17, 'E2 Allocators'!$B$15:$W$15, 0),FALSE)), 0, VLOOKUP(VLOOKUP($A619, 'E4 TB Allocation Details'!$A$18:$L$205, MATCH("Customer ID", 'E4 TB Allocation Details'!$A$18:$L$18, 0),FALSE), 'E2 Allocators'!$B$15:$W$361, MATCH(AF$17, 'E2 Allocators'!$B$15:$W$15, 0),FALSE))</f>
        <v>0</v>
      </c>
      <c r="AG619" s="1335">
        <f ca="1">IF(ISERROR(VLOOKUP(VLOOKUP($A619, 'E4 TB Allocation Details'!$A$18:$L$205, MATCH("Customer ID", 'E4 TB Allocation Details'!$A$18:$L$18, 0),FALSE), 'E2 Allocators'!$B$15:$W$361, MATCH(AG$17, 'E2 Allocators'!$B$15:$W$15, 0),FALSE)), 0, VLOOKUP(VLOOKUP($A619, 'E4 TB Allocation Details'!$A$18:$L$205, MATCH("Customer ID", 'E4 TB Allocation Details'!$A$18:$L$18, 0),FALSE), 'E2 Allocators'!$B$15:$W$361, MATCH(AG$17, 'E2 Allocators'!$B$15:$W$15, 0),FALSE))</f>
        <v>0</v>
      </c>
      <c r="AH619" s="1335">
        <f ca="1">IF(ISERROR(VLOOKUP(VLOOKUP($A619, 'E4 TB Allocation Details'!$A$18:$L$205, MATCH("Customer ID", 'E4 TB Allocation Details'!$A$18:$L$18, 0),FALSE), 'E2 Allocators'!$B$15:$W$361, MATCH(AH$17, 'E2 Allocators'!$B$15:$W$15, 0),FALSE)), 0, VLOOKUP(VLOOKUP($A619, 'E4 TB Allocation Details'!$A$18:$L$205, MATCH("Customer ID", 'E4 TB Allocation Details'!$A$18:$L$18, 0),FALSE), 'E2 Allocators'!$B$15:$W$361, MATCH(AH$17, 'E2 Allocators'!$B$15:$W$15, 0),FALSE))</f>
        <v>0</v>
      </c>
      <c r="AI619" s="1335">
        <f ca="1">IF(ISERROR(VLOOKUP(VLOOKUP($A619, 'E4 TB Allocation Details'!$A$18:$L$205, MATCH("Customer ID", 'E4 TB Allocation Details'!$A$18:$L$18, 0),FALSE), 'E2 Allocators'!$B$15:$W$361, MATCH(AI$17, 'E2 Allocators'!$B$15:$W$15, 0),FALSE)), 0, VLOOKUP(VLOOKUP($A619, 'E4 TB Allocation Details'!$A$18:$L$205, MATCH("Customer ID", 'E4 TB Allocation Details'!$A$18:$L$18, 0),FALSE), 'E2 Allocators'!$B$15:$W$361, MATCH(AI$17, 'E2 Allocators'!$B$15:$W$15, 0),FALSE))</f>
        <v>0</v>
      </c>
      <c r="AJ619" s="1335">
        <f ca="1">IF(ISERROR(VLOOKUP(VLOOKUP($A619, 'E4 TB Allocation Details'!$A$18:$L$205, MATCH("Customer ID", 'E4 TB Allocation Details'!$A$18:$L$18, 0),FALSE), 'E2 Allocators'!$B$15:$W$361, MATCH(AJ$17, 'E2 Allocators'!$B$15:$W$15, 0),FALSE)), 0, VLOOKUP(VLOOKUP($A619, 'E4 TB Allocation Details'!$A$18:$L$205, MATCH("Customer ID", 'E4 TB Allocation Details'!$A$18:$L$18, 0),FALSE), 'E2 Allocators'!$B$15:$W$361, MATCH(AJ$17, 'E2 Allocators'!$B$15:$W$15, 0),FALSE))</f>
        <v>0</v>
      </c>
      <c r="AK619" s="1335">
        <f ca="1">IF(ISERROR(VLOOKUP(VLOOKUP($A619, 'E4 TB Allocation Details'!$A$18:$L$205, MATCH("Customer ID", 'E4 TB Allocation Details'!$A$18:$L$18, 0),FALSE), 'E2 Allocators'!$B$15:$W$361, MATCH(AK$17, 'E2 Allocators'!$B$15:$W$15, 0),FALSE)), 0, VLOOKUP(VLOOKUP($A619, 'E4 TB Allocation Details'!$A$18:$L$205, MATCH("Customer ID", 'E4 TB Allocation Details'!$A$18:$L$18, 0),FALSE), 'E2 Allocators'!$B$15:$W$361, MATCH(AK$17, 'E2 Allocators'!$B$15:$W$15, 0),FALSE))</f>
        <v>0</v>
      </c>
      <c r="AL619" s="1335">
        <f ca="1">IF(ISERROR(VLOOKUP(VLOOKUP($A619, 'E4 TB Allocation Details'!$A$18:$L$205, MATCH("Customer ID", 'E4 TB Allocation Details'!$A$18:$L$18, 0),FALSE), 'E2 Allocators'!$B$15:$W$361, MATCH(AL$17, 'E2 Allocators'!$B$15:$W$15, 0),FALSE)), 0, VLOOKUP(VLOOKUP($A619, 'E4 TB Allocation Details'!$A$18:$L$205, MATCH("Customer ID", 'E4 TB Allocation Details'!$A$18:$L$18, 0),FALSE), 'E2 Allocators'!$B$15:$W$361, MATCH(AL$17, 'E2 Allocators'!$B$15:$W$15, 0),FALSE))</f>
        <v>0</v>
      </c>
      <c r="AM619" s="1335">
        <f ca="1">IF(ISERROR(VLOOKUP(VLOOKUP($A619, 'E4 TB Allocation Details'!$A$18:$L$205, MATCH("Customer ID", 'E4 TB Allocation Details'!$A$18:$L$18, 0),FALSE), 'E2 Allocators'!$B$15:$W$361, MATCH(AM$17, 'E2 Allocators'!$B$15:$W$15, 0),FALSE)), 0, VLOOKUP(VLOOKUP($A619, 'E4 TB Allocation Details'!$A$18:$L$205, MATCH("Customer ID", 'E4 TB Allocation Details'!$A$18:$L$18, 0),FALSE), 'E2 Allocators'!$B$15:$W$361, MATCH(AM$17, 'E2 Allocators'!$B$15:$W$15, 0),FALSE))</f>
        <v>0</v>
      </c>
      <c r="AN619" s="1335">
        <f ca="1">IF(ISERROR(VLOOKUP(VLOOKUP($A619, 'E4 TB Allocation Details'!$A$18:$L$205, MATCH("Customer ID", 'E4 TB Allocation Details'!$A$18:$L$18, 0),FALSE), 'E2 Allocators'!$B$15:$W$361, MATCH(AN$17, 'E2 Allocators'!$B$15:$W$15, 0),FALSE)), 0, VLOOKUP(VLOOKUP($A619, 'E4 TB Allocation Details'!$A$18:$L$205, MATCH("Customer ID", 'E4 TB Allocation Details'!$A$18:$L$18, 0),FALSE), 'E2 Allocators'!$B$15:$W$361, MATCH(AN$17, 'E2 Allocators'!$B$15:$W$15, 0),FALSE))</f>
        <v>0</v>
      </c>
      <c r="AO619" s="1335">
        <f ca="1">IF(ISERROR(VLOOKUP(VLOOKUP($A619, 'E4 TB Allocation Details'!$A$18:$L$205, MATCH("Customer ID", 'E4 TB Allocation Details'!$A$18:$L$18, 0),FALSE), 'E2 Allocators'!$B$15:$W$361, MATCH(AO$17, 'E2 Allocators'!$B$15:$W$15, 0),FALSE)), 0, VLOOKUP(VLOOKUP($A619, 'E4 TB Allocation Details'!$A$18:$L$205, MATCH("Customer ID", 'E4 TB Allocation Details'!$A$18:$L$18, 0),FALSE), 'E2 Allocators'!$B$15:$W$361, MATCH(AO$17, 'E2 Allocators'!$B$15:$W$15, 0),FALSE))</f>
        <v>0</v>
      </c>
      <c r="AP619" s="1335">
        <f ca="1">IF(ISERROR(VLOOKUP(VLOOKUP($A619, 'E4 TB Allocation Details'!$A$18:$L$205, MATCH("Customer ID", 'E4 TB Allocation Details'!$A$18:$L$18, 0),FALSE), 'E2 Allocators'!$B$15:$W$361, MATCH(AP$17, 'E2 Allocators'!$B$15:$W$15, 0),FALSE)), 0, VLOOKUP(VLOOKUP($A619, 'E4 TB Allocation Details'!$A$18:$L$205, MATCH("Customer ID", 'E4 TB Allocation Details'!$A$18:$L$18, 0),FALSE), 'E2 Allocators'!$B$15:$W$361, MATCH(AP$17, 'E2 Allocators'!$B$15:$W$15, 0),FALSE))</f>
        <v>0</v>
      </c>
      <c r="AQ619" s="1335">
        <f ca="1">IF(ISERROR(VLOOKUP(VLOOKUP($A619, 'E4 TB Allocation Details'!$A$18:$L$205, MATCH("Customer ID", 'E4 TB Allocation Details'!$A$18:$L$18, 0),FALSE), 'E2 Allocators'!$B$15:$W$361, MATCH(AQ$17, 'E2 Allocators'!$B$15:$W$15, 0),FALSE)), 0, VLOOKUP(VLOOKUP($A619, 'E4 TB Allocation Details'!$A$18:$L$205, MATCH("Customer ID", 'E4 TB Allocation Details'!$A$18:$L$18, 0),FALSE), 'E2 Allocators'!$B$15:$W$361, MATCH(AQ$17, 'E2 Allocators'!$B$15:$W$15, 0),FALSE))</f>
        <v>0</v>
      </c>
      <c r="AR619" s="1335">
        <f ca="1">IF(ISERROR(VLOOKUP(VLOOKUP($A619, 'E4 TB Allocation Details'!$A$18:$L$205, MATCH("Customer ID", 'E4 TB Allocation Details'!$A$18:$L$18, 0),FALSE), 'E2 Allocators'!$B$15:$W$361, MATCH(AR$17, 'E2 Allocators'!$B$15:$W$15, 0),FALSE)), 0, VLOOKUP(VLOOKUP($A619, 'E4 TB Allocation Details'!$A$18:$L$205, MATCH("Customer ID", 'E4 TB Allocation Details'!$A$18:$L$18, 0),FALSE), 'E2 Allocators'!$B$15:$W$361, MATCH(AR$17, 'E2 Allocators'!$B$15:$W$15, 0),FALSE))</f>
        <v>0</v>
      </c>
      <c r="AS619" s="1335">
        <f ca="1">IF(ISERROR(VLOOKUP(VLOOKUP($A619, 'E4 TB Allocation Details'!$A$18:$L$205, MATCH("Customer ID", 'E4 TB Allocation Details'!$A$18:$L$18, 0),FALSE), 'E2 Allocators'!$B$15:$W$361, MATCH(AS$17, 'E2 Allocators'!$B$15:$W$15, 0),FALSE)), 0, VLOOKUP(VLOOKUP($A619, 'E4 TB Allocation Details'!$A$18:$L$205, MATCH("Customer ID", 'E4 TB Allocation Details'!$A$18:$L$18, 0),FALSE), 'E2 Allocators'!$B$15:$W$361, MATCH(AS$17, 'E2 Allocators'!$B$15:$W$15, 0),FALSE))</f>
        <v>0</v>
      </c>
      <c r="AT619" s="1335">
        <f ca="1">IF(ISERROR(VLOOKUP(VLOOKUP($A619, 'E4 TB Allocation Details'!$A$18:$L$205, MATCH("Customer ID", 'E4 TB Allocation Details'!$A$18:$L$18, 0),FALSE), 'E2 Allocators'!$B$15:$W$361, MATCH(AT$17, 'E2 Allocators'!$B$15:$W$15, 0),FALSE)), 0, VLOOKUP(VLOOKUP($A619, 'E4 TB Allocation Details'!$A$18:$L$205, MATCH("Customer ID", 'E4 TB Allocation Details'!$A$18:$L$18, 0),FALSE), 'E2 Allocators'!$B$15:$W$361, MATCH(AT$17, 'E2 Allocators'!$B$15:$W$15, 0),FALSE))</f>
        <v>0</v>
      </c>
      <c r="AU619" s="1335">
        <f ca="1">IF(ISERROR(VLOOKUP(VLOOKUP($A619, 'E4 TB Allocation Details'!$A$18:$L$205, MATCH("Customer ID", 'E4 TB Allocation Details'!$A$18:$L$18, 0),FALSE), 'E2 Allocators'!$B$15:$W$361, MATCH(AU$17, 'E2 Allocators'!$B$15:$W$15, 0),FALSE)), 0, VLOOKUP(VLOOKUP($A619, 'E4 TB Allocation Details'!$A$18:$L$205, MATCH("Customer ID", 'E4 TB Allocation Details'!$A$18:$L$18, 0),FALSE), 'E2 Allocators'!$B$15:$W$361, MATCH(AU$17, 'E2 Allocators'!$B$15:$W$15, 0),FALSE))</f>
        <v>0</v>
      </c>
      <c r="AV619" s="1340">
        <f t="shared" si="926"/>
        <v>0</v>
      </c>
      <c r="AW619" s="1337"/>
      <c r="AX619" s="1337"/>
      <c r="AY619" s="1337"/>
      <c r="AZ619" s="1337"/>
      <c r="BA619" s="1337"/>
      <c r="BB619" s="1337"/>
      <c r="BC619" s="1337"/>
      <c r="BD619" s="1337"/>
      <c r="BE619" s="1337"/>
      <c r="BF619" s="1337"/>
      <c r="BG619" s="1337"/>
      <c r="BH619" s="1337"/>
      <c r="BI619" s="1337"/>
      <c r="BJ619" s="1337"/>
      <c r="BK619" s="1337"/>
      <c r="BL619" s="1337"/>
      <c r="BM619" s="1337"/>
      <c r="BN619" s="1337"/>
      <c r="BO619" s="1337"/>
      <c r="BP619" s="1337"/>
      <c r="BQ619" s="1338"/>
    </row>
    <row r="620" spans="1:69" s="259" customFormat="1" ht="12.75">
      <c r="A620" s="1339" t="s">
        <v>146</v>
      </c>
      <c r="B620" s="1332" t="s">
        <v>1452</v>
      </c>
      <c r="C620" s="1333">
        <v>1</v>
      </c>
      <c r="D620" s="1334">
        <f t="shared" si="923"/>
        <v>0.65</v>
      </c>
      <c r="E620" s="1334">
        <f ca="1">VLOOKUP($A620,'E1 Categorization'!$A$35:$E$114,5,FALSE)</f>
        <v>0.35</v>
      </c>
      <c r="F620" s="1334">
        <f t="shared" si="924"/>
        <v>1</v>
      </c>
      <c r="G620" s="1335">
        <f ca="1">IF(ISERROR(VLOOKUP(VLOOKUP($A620, 'E4 TB Allocation Details'!$A$18:$L$205, MATCH("Demand ID", 'E4 TB Allocation Details'!$A$18:$L$18, 0),FALSE), 'E2 Allocators'!$B$15:$W$361, MATCH(G$17, 'E2 Allocators'!$B$15:$W$15, 0),FALSE)), 0, VLOOKUP(VLOOKUP($A620, 'E4 TB Allocation Details'!$A$18:$L$205, MATCH("Demand ID", 'E4 TB Allocation Details'!$A$18:$L$18, 0),FALSE), 'E2 Allocators'!$B$15:$W$361, MATCH(G$17, 'E2 Allocators'!$B$15:$W$15, 0),FALSE))</f>
        <v>0.37691270047498227</v>
      </c>
      <c r="H620" s="1335">
        <f ca="1">IF(ISERROR(VLOOKUP(VLOOKUP($A620, 'E4 TB Allocation Details'!$A$18:$L$205, MATCH("Demand ID", 'E4 TB Allocation Details'!$A$18:$L$18, 0),FALSE), 'E2 Allocators'!$B$15:$W$361, MATCH(H$17, 'E2 Allocators'!$B$15:$W$15, 0),FALSE)), 0, VLOOKUP(VLOOKUP($A620, 'E4 TB Allocation Details'!$A$18:$L$205, MATCH("Demand ID", 'E4 TB Allocation Details'!$A$18:$L$18, 0),FALSE), 'E2 Allocators'!$B$15:$W$361, MATCH(H$17, 'E2 Allocators'!$B$15:$W$15, 0),FALSE))</f>
        <v>0.1767543644011679</v>
      </c>
      <c r="I620" s="1335">
        <f ca="1">IF(ISERROR(VLOOKUP(VLOOKUP($A620, 'E4 TB Allocation Details'!$A$18:$L$205, MATCH("Demand ID", 'E4 TB Allocation Details'!$A$18:$L$18, 0),FALSE), 'E2 Allocators'!$B$15:$W$361, MATCH(I$17, 'E2 Allocators'!$B$15:$W$15, 0),FALSE)), 0, VLOOKUP(VLOOKUP($A620, 'E4 TB Allocation Details'!$A$18:$L$205, MATCH("Demand ID", 'E4 TB Allocation Details'!$A$18:$L$18, 0),FALSE), 'E2 Allocators'!$B$15:$W$361, MATCH(I$17, 'E2 Allocators'!$B$15:$W$15, 0),FALSE))</f>
        <v>0.44565624883069488</v>
      </c>
      <c r="J620" s="1335">
        <f ca="1">IF(ISERROR(VLOOKUP(VLOOKUP($A620, 'E4 TB Allocation Details'!$A$18:$L$205, MATCH("Demand ID", 'E4 TB Allocation Details'!$A$18:$L$18, 0),FALSE), 'E2 Allocators'!$B$15:$W$361, MATCH(J$17, 'E2 Allocators'!$B$15:$W$15, 0),FALSE)), 0, VLOOKUP(VLOOKUP($A620, 'E4 TB Allocation Details'!$A$18:$L$205, MATCH("Demand ID", 'E4 TB Allocation Details'!$A$18:$L$18, 0),FALSE), 'E2 Allocators'!$B$15:$W$361, MATCH(J$17, 'E2 Allocators'!$B$15:$W$15, 0),FALSE))</f>
        <v>0</v>
      </c>
      <c r="K620" s="1335">
        <f ca="1">IF(ISERROR(VLOOKUP(VLOOKUP($A620, 'E4 TB Allocation Details'!$A$18:$L$205, MATCH("Demand ID", 'E4 TB Allocation Details'!$A$18:$L$18, 0),FALSE), 'E2 Allocators'!$B$15:$W$361, MATCH(K$17, 'E2 Allocators'!$B$15:$W$15, 0),FALSE)), 0, VLOOKUP(VLOOKUP($A620, 'E4 TB Allocation Details'!$A$18:$L$205, MATCH("Demand ID", 'E4 TB Allocation Details'!$A$18:$L$18, 0),FALSE), 'E2 Allocators'!$B$15:$W$361, MATCH(K$17, 'E2 Allocators'!$B$15:$W$15, 0),FALSE))</f>
        <v>0</v>
      </c>
      <c r="L620" s="1335">
        <f ca="1">IF(ISERROR(VLOOKUP(VLOOKUP($A620, 'E4 TB Allocation Details'!$A$18:$L$205, MATCH("Demand ID", 'E4 TB Allocation Details'!$A$18:$L$18, 0),FALSE), 'E2 Allocators'!$B$15:$W$361, MATCH(L$17, 'E2 Allocators'!$B$15:$W$15, 0),FALSE)), 0, VLOOKUP(VLOOKUP($A620, 'E4 TB Allocation Details'!$A$18:$L$205, MATCH("Demand ID", 'E4 TB Allocation Details'!$A$18:$L$18, 0),FALSE), 'E2 Allocators'!$B$15:$W$361, MATCH(L$17, 'E2 Allocators'!$B$15:$W$15, 0),FALSE))</f>
        <v>0</v>
      </c>
      <c r="M620" s="1335">
        <f ca="1">IF(ISERROR(VLOOKUP(VLOOKUP($A620, 'E4 TB Allocation Details'!$A$18:$L$205, MATCH("Demand ID", 'E4 TB Allocation Details'!$A$18:$L$18, 0),FALSE), 'E2 Allocators'!$B$15:$W$361, MATCH(M$17, 'E2 Allocators'!$B$15:$W$15, 0),FALSE)), 0, VLOOKUP(VLOOKUP($A620, 'E4 TB Allocation Details'!$A$18:$L$205, MATCH("Demand ID", 'E4 TB Allocation Details'!$A$18:$L$18, 0),FALSE), 'E2 Allocators'!$B$15:$W$361, MATCH(M$17, 'E2 Allocators'!$B$15:$W$15, 0),FALSE))</f>
        <v>0</v>
      </c>
      <c r="N620" s="1335">
        <f ca="1">IF(ISERROR(VLOOKUP(VLOOKUP($A620, 'E4 TB Allocation Details'!$A$18:$L$205, MATCH("Demand ID", 'E4 TB Allocation Details'!$A$18:$L$18, 0),FALSE), 'E2 Allocators'!$B$15:$W$361, MATCH(N$17, 'E2 Allocators'!$B$15:$W$15, 0),FALSE)), 0, VLOOKUP(VLOOKUP($A620, 'E4 TB Allocation Details'!$A$18:$L$205, MATCH("Demand ID", 'E4 TB Allocation Details'!$A$18:$L$18, 0),FALSE), 'E2 Allocators'!$B$15:$W$361, MATCH(N$17, 'E2 Allocators'!$B$15:$W$15, 0),FALSE))</f>
        <v>0</v>
      </c>
      <c r="O620" s="1335">
        <f ca="1">IF(ISERROR(VLOOKUP(VLOOKUP($A620, 'E4 TB Allocation Details'!$A$18:$L$205, MATCH("Demand ID", 'E4 TB Allocation Details'!$A$18:$L$18, 0),FALSE), 'E2 Allocators'!$B$15:$W$361, MATCH(O$17, 'E2 Allocators'!$B$15:$W$15, 0),FALSE)), 0, VLOOKUP(VLOOKUP($A620, 'E4 TB Allocation Details'!$A$18:$L$205, MATCH("Demand ID", 'E4 TB Allocation Details'!$A$18:$L$18, 0),FALSE), 'E2 Allocators'!$B$15:$W$361, MATCH(O$17, 'E2 Allocators'!$B$15:$W$15, 0),FALSE))</f>
        <v>6.7668629315502935E-4</v>
      </c>
      <c r="P620" s="1335">
        <f ca="1">IF(ISERROR(VLOOKUP(VLOOKUP($A620, 'E4 TB Allocation Details'!$A$18:$L$205, MATCH("Demand ID", 'E4 TB Allocation Details'!$A$18:$L$18, 0),FALSE), 'E2 Allocators'!$B$15:$W$361, MATCH(P$17, 'E2 Allocators'!$B$15:$W$15, 0),FALSE)), 0, VLOOKUP(VLOOKUP($A620, 'E4 TB Allocation Details'!$A$18:$L$205, MATCH("Demand ID", 'E4 TB Allocation Details'!$A$18:$L$18, 0),FALSE), 'E2 Allocators'!$B$15:$W$361, MATCH(P$17, 'E2 Allocators'!$B$15:$W$15, 0),FALSE))</f>
        <v>0</v>
      </c>
      <c r="Q620" s="1335">
        <f ca="1">IF(ISERROR(VLOOKUP(VLOOKUP($A620, 'E4 TB Allocation Details'!$A$18:$L$205, MATCH("Demand ID", 'E4 TB Allocation Details'!$A$18:$L$18, 0),FALSE), 'E2 Allocators'!$B$15:$W$361, MATCH(Q$17, 'E2 Allocators'!$B$15:$W$15, 0),FALSE)), 0, VLOOKUP(VLOOKUP($A620, 'E4 TB Allocation Details'!$A$18:$L$205, MATCH("Demand ID", 'E4 TB Allocation Details'!$A$18:$L$18, 0),FALSE), 'E2 Allocators'!$B$15:$W$361, MATCH(Q$17, 'E2 Allocators'!$B$15:$W$15, 0),FALSE))</f>
        <v>0</v>
      </c>
      <c r="R620" s="1335">
        <f ca="1">IF(ISERROR(VLOOKUP(VLOOKUP($A620, 'E4 TB Allocation Details'!$A$18:$L$205, MATCH("Demand ID", 'E4 TB Allocation Details'!$A$18:$L$18, 0),FALSE), 'E2 Allocators'!$B$15:$W$361, MATCH(R$17, 'E2 Allocators'!$B$15:$W$15, 0),FALSE)), 0, VLOOKUP(VLOOKUP($A620, 'E4 TB Allocation Details'!$A$18:$L$205, MATCH("Demand ID", 'E4 TB Allocation Details'!$A$18:$L$18, 0),FALSE), 'E2 Allocators'!$B$15:$W$361, MATCH(R$17, 'E2 Allocators'!$B$15:$W$15, 0),FALSE))</f>
        <v>0</v>
      </c>
      <c r="S620" s="1335">
        <f ca="1">IF(ISERROR(VLOOKUP(VLOOKUP($A620, 'E4 TB Allocation Details'!$A$18:$L$205, MATCH("Demand ID", 'E4 TB Allocation Details'!$A$18:$L$18, 0),FALSE), 'E2 Allocators'!$B$15:$W$361, MATCH(S$17, 'E2 Allocators'!$B$15:$W$15, 0),FALSE)), 0, VLOOKUP(VLOOKUP($A620, 'E4 TB Allocation Details'!$A$18:$L$205, MATCH("Demand ID", 'E4 TB Allocation Details'!$A$18:$L$18, 0),FALSE), 'E2 Allocators'!$B$15:$W$361, MATCH(S$17, 'E2 Allocators'!$B$15:$W$15, 0),FALSE))</f>
        <v>0</v>
      </c>
      <c r="T620" s="1335">
        <f ca="1">IF(ISERROR(VLOOKUP(VLOOKUP($A620, 'E4 TB Allocation Details'!$A$18:$L$205, MATCH("Demand ID", 'E4 TB Allocation Details'!$A$18:$L$18, 0),FALSE), 'E2 Allocators'!$B$15:$W$361, MATCH(T$17, 'E2 Allocators'!$B$15:$W$15, 0),FALSE)), 0, VLOOKUP(VLOOKUP($A620, 'E4 TB Allocation Details'!$A$18:$L$205, MATCH("Demand ID", 'E4 TB Allocation Details'!$A$18:$L$18, 0),FALSE), 'E2 Allocators'!$B$15:$W$361, MATCH(T$17, 'E2 Allocators'!$B$15:$W$15, 0),FALSE))</f>
        <v>0</v>
      </c>
      <c r="U620" s="1335">
        <f ca="1">IF(ISERROR(VLOOKUP(VLOOKUP($A620, 'E4 TB Allocation Details'!$A$18:$L$205, MATCH("Demand ID", 'E4 TB Allocation Details'!$A$18:$L$18, 0),FALSE), 'E2 Allocators'!$B$15:$W$361, MATCH(U$17, 'E2 Allocators'!$B$15:$W$15, 0),FALSE)), 0, VLOOKUP(VLOOKUP($A620, 'E4 TB Allocation Details'!$A$18:$L$205, MATCH("Demand ID", 'E4 TB Allocation Details'!$A$18:$L$18, 0),FALSE), 'E2 Allocators'!$B$15:$W$361, MATCH(U$17, 'E2 Allocators'!$B$15:$W$15, 0),FALSE))</f>
        <v>0</v>
      </c>
      <c r="V620" s="1335">
        <f ca="1">IF(ISERROR(VLOOKUP(VLOOKUP($A620, 'E4 TB Allocation Details'!$A$18:$L$205, MATCH("Demand ID", 'E4 TB Allocation Details'!$A$18:$L$18, 0),FALSE), 'E2 Allocators'!$B$15:$W$361, MATCH(V$17, 'E2 Allocators'!$B$15:$W$15, 0),FALSE)), 0, VLOOKUP(VLOOKUP($A620, 'E4 TB Allocation Details'!$A$18:$L$205, MATCH("Demand ID", 'E4 TB Allocation Details'!$A$18:$L$18, 0),FALSE), 'E2 Allocators'!$B$15:$W$361, MATCH(V$17, 'E2 Allocators'!$B$15:$W$15, 0),FALSE))</f>
        <v>0</v>
      </c>
      <c r="W620" s="1335">
        <f ca="1">IF(ISERROR(VLOOKUP(VLOOKUP($A620, 'E4 TB Allocation Details'!$A$18:$L$205, MATCH("Demand ID", 'E4 TB Allocation Details'!$A$18:$L$18, 0),FALSE), 'E2 Allocators'!$B$15:$W$361, MATCH(W$17, 'E2 Allocators'!$B$15:$W$15, 0),FALSE)), 0, VLOOKUP(VLOOKUP($A620, 'E4 TB Allocation Details'!$A$18:$L$205, MATCH("Demand ID", 'E4 TB Allocation Details'!$A$18:$L$18, 0),FALSE), 'E2 Allocators'!$B$15:$W$361, MATCH(W$17, 'E2 Allocators'!$B$15:$W$15, 0),FALSE))</f>
        <v>0</v>
      </c>
      <c r="X620" s="1335">
        <f ca="1">IF(ISERROR(VLOOKUP(VLOOKUP($A620, 'E4 TB Allocation Details'!$A$18:$L$205, MATCH("Demand ID", 'E4 TB Allocation Details'!$A$18:$L$18, 0),FALSE), 'E2 Allocators'!$B$15:$W$361, MATCH(X$17, 'E2 Allocators'!$B$15:$W$15, 0),FALSE)), 0, VLOOKUP(VLOOKUP($A620, 'E4 TB Allocation Details'!$A$18:$L$205, MATCH("Demand ID", 'E4 TB Allocation Details'!$A$18:$L$18, 0),FALSE), 'E2 Allocators'!$B$15:$W$361, MATCH(X$17, 'E2 Allocators'!$B$15:$W$15, 0),FALSE))</f>
        <v>0</v>
      </c>
      <c r="Y620" s="1335">
        <f ca="1">IF(ISERROR(VLOOKUP(VLOOKUP($A620, 'E4 TB Allocation Details'!$A$18:$L$205, MATCH("Demand ID", 'E4 TB Allocation Details'!$A$18:$L$18, 0),FALSE), 'E2 Allocators'!$B$15:$W$361, MATCH(Y$17, 'E2 Allocators'!$B$15:$W$15, 0),FALSE)), 0, VLOOKUP(VLOOKUP($A620, 'E4 TB Allocation Details'!$A$18:$L$205, MATCH("Demand ID", 'E4 TB Allocation Details'!$A$18:$L$18, 0),FALSE), 'E2 Allocators'!$B$15:$W$361, MATCH(Y$17, 'E2 Allocators'!$B$15:$W$15, 0),FALSE))</f>
        <v>0</v>
      </c>
      <c r="Z620" s="1335">
        <f ca="1">IF(ISERROR(VLOOKUP(VLOOKUP($A620, 'E4 TB Allocation Details'!$A$18:$L$205, MATCH("Demand ID", 'E4 TB Allocation Details'!$A$18:$L$18, 0),FALSE), 'E2 Allocators'!$B$15:$W$361, MATCH(Z$17, 'E2 Allocators'!$B$15:$W$15, 0),FALSE)), 0, VLOOKUP(VLOOKUP($A620, 'E4 TB Allocation Details'!$A$18:$L$205, MATCH("Demand ID", 'E4 TB Allocation Details'!$A$18:$L$18, 0),FALSE), 'E2 Allocators'!$B$15:$W$361, MATCH(Z$17, 'E2 Allocators'!$B$15:$W$15, 0),FALSE))</f>
        <v>0</v>
      </c>
      <c r="AA620" s="1340">
        <f t="shared" si="925"/>
        <v>1</v>
      </c>
      <c r="AB620" s="1335">
        <f ca="1">IF(ISERROR(VLOOKUP(VLOOKUP($A620, 'E4 TB Allocation Details'!$A$18:$L$205, MATCH("Customer ID", 'E4 TB Allocation Details'!$A$18:$L$18, 0),FALSE), 'E2 Allocators'!$B$15:$W$361, MATCH(AB$17, 'E2 Allocators'!$B$15:$W$15, 0),FALSE)), 0, VLOOKUP(VLOOKUP($A620, 'E4 TB Allocation Details'!$A$18:$L$205, MATCH("Customer ID", 'E4 TB Allocation Details'!$A$18:$L$18, 0),FALSE), 'E2 Allocators'!$B$15:$W$361, MATCH(AB$17, 'E2 Allocators'!$B$15:$W$15, 0),FALSE))</f>
        <v>0.67817868394459968</v>
      </c>
      <c r="AC620" s="1335">
        <f ca="1">IF(ISERROR(VLOOKUP(VLOOKUP($A620, 'E4 TB Allocation Details'!$A$18:$L$205, MATCH("Customer ID", 'E4 TB Allocation Details'!$A$18:$L$18, 0),FALSE), 'E2 Allocators'!$B$15:$W$361, MATCH(AC$17, 'E2 Allocators'!$B$15:$W$15, 0),FALSE)), 0, VLOOKUP(VLOOKUP($A620, 'E4 TB Allocation Details'!$A$18:$L$205, MATCH("Customer ID", 'E4 TB Allocation Details'!$A$18:$L$18, 0),FALSE), 'E2 Allocators'!$B$15:$W$361, MATCH(AC$17, 'E2 Allocators'!$B$15:$W$15, 0),FALSE))</f>
        <v>8.0544492658859893E-2</v>
      </c>
      <c r="AD620" s="1335">
        <f ca="1">IF(ISERROR(VLOOKUP(VLOOKUP($A620, 'E4 TB Allocation Details'!$A$18:$L$205, MATCH("Customer ID", 'E4 TB Allocation Details'!$A$18:$L$18, 0),FALSE), 'E2 Allocators'!$B$15:$W$361, MATCH(AD$17, 'E2 Allocators'!$B$15:$W$15, 0),FALSE)), 0, VLOOKUP(VLOOKUP($A620, 'E4 TB Allocation Details'!$A$18:$L$205, MATCH("Customer ID", 'E4 TB Allocation Details'!$A$18:$L$18, 0),FALSE), 'E2 Allocators'!$B$15:$W$361, MATCH(AD$17, 'E2 Allocators'!$B$15:$W$15, 0),FALSE))</f>
        <v>9.3324615110265702E-3</v>
      </c>
      <c r="AE620" s="1335">
        <f ca="1">IF(ISERROR(VLOOKUP(VLOOKUP($A620, 'E4 TB Allocation Details'!$A$18:$L$205, MATCH("Customer ID", 'E4 TB Allocation Details'!$A$18:$L$18, 0),FALSE), 'E2 Allocators'!$B$15:$W$361, MATCH(AE$17, 'E2 Allocators'!$B$15:$W$15, 0),FALSE)), 0, VLOOKUP(VLOOKUP($A620, 'E4 TB Allocation Details'!$A$18:$L$205, MATCH("Customer ID", 'E4 TB Allocation Details'!$A$18:$L$18, 0),FALSE), 'E2 Allocators'!$B$15:$W$361, MATCH(AE$17, 'E2 Allocators'!$B$15:$W$15, 0),FALSE))</f>
        <v>0</v>
      </c>
      <c r="AF620" s="1335">
        <f ca="1">IF(ISERROR(VLOOKUP(VLOOKUP($A620, 'E4 TB Allocation Details'!$A$18:$L$205, MATCH("Customer ID", 'E4 TB Allocation Details'!$A$18:$L$18, 0),FALSE), 'E2 Allocators'!$B$15:$W$361, MATCH(AF$17, 'E2 Allocators'!$B$15:$W$15, 0),FALSE)), 0, VLOOKUP(VLOOKUP($A620, 'E4 TB Allocation Details'!$A$18:$L$205, MATCH("Customer ID", 'E4 TB Allocation Details'!$A$18:$L$18, 0),FALSE), 'E2 Allocators'!$B$15:$W$361, MATCH(AF$17, 'E2 Allocators'!$B$15:$W$15, 0),FALSE))</f>
        <v>0</v>
      </c>
      <c r="AG620" s="1335">
        <f ca="1">IF(ISERROR(VLOOKUP(VLOOKUP($A620, 'E4 TB Allocation Details'!$A$18:$L$205, MATCH("Customer ID", 'E4 TB Allocation Details'!$A$18:$L$18, 0),FALSE), 'E2 Allocators'!$B$15:$W$361, MATCH(AG$17, 'E2 Allocators'!$B$15:$W$15, 0),FALSE)), 0, VLOOKUP(VLOOKUP($A620, 'E4 TB Allocation Details'!$A$18:$L$205, MATCH("Customer ID", 'E4 TB Allocation Details'!$A$18:$L$18, 0),FALSE), 'E2 Allocators'!$B$15:$W$361, MATCH(AG$17, 'E2 Allocators'!$B$15:$W$15, 0),FALSE))</f>
        <v>0</v>
      </c>
      <c r="AH620" s="1335">
        <f ca="1">IF(ISERROR(VLOOKUP(VLOOKUP($A620, 'E4 TB Allocation Details'!$A$18:$L$205, MATCH("Customer ID", 'E4 TB Allocation Details'!$A$18:$L$18, 0),FALSE), 'E2 Allocators'!$B$15:$W$361, MATCH(AH$17, 'E2 Allocators'!$B$15:$W$15, 0),FALSE)), 0, VLOOKUP(VLOOKUP($A620, 'E4 TB Allocation Details'!$A$18:$L$205, MATCH("Customer ID", 'E4 TB Allocation Details'!$A$18:$L$18, 0),FALSE), 'E2 Allocators'!$B$15:$W$361, MATCH(AH$17, 'E2 Allocators'!$B$15:$W$15, 0),FALSE))</f>
        <v>0.21137728110325149</v>
      </c>
      <c r="AI620" s="1335">
        <f ca="1">IF(ISERROR(VLOOKUP(VLOOKUP($A620, 'E4 TB Allocation Details'!$A$18:$L$205, MATCH("Customer ID", 'E4 TB Allocation Details'!$A$18:$L$18, 0),FALSE), 'E2 Allocators'!$B$15:$W$361, MATCH(AI$17, 'E2 Allocators'!$B$15:$W$15, 0),FALSE)), 0, VLOOKUP(VLOOKUP($A620, 'E4 TB Allocation Details'!$A$18:$L$205, MATCH("Customer ID", 'E4 TB Allocation Details'!$A$18:$L$18, 0),FALSE), 'E2 Allocators'!$B$15:$W$361, MATCH(AI$17, 'E2 Allocators'!$B$15:$W$15, 0),FALSE))</f>
        <v>1.1591273851275041E-2</v>
      </c>
      <c r="AJ620" s="1335">
        <f ca="1">IF(ISERROR(VLOOKUP(VLOOKUP($A620, 'E4 TB Allocation Details'!$A$18:$L$205, MATCH("Customer ID", 'E4 TB Allocation Details'!$A$18:$L$18, 0),FALSE), 'E2 Allocators'!$B$15:$W$361, MATCH(AJ$17, 'E2 Allocators'!$B$15:$W$15, 0),FALSE)), 0, VLOOKUP(VLOOKUP($A620, 'E4 TB Allocation Details'!$A$18:$L$205, MATCH("Customer ID", 'E4 TB Allocation Details'!$A$18:$L$18, 0),FALSE), 'E2 Allocators'!$B$15:$W$361, MATCH(AJ$17, 'E2 Allocators'!$B$15:$W$15, 0),FALSE))</f>
        <v>8.9758069309873387E-3</v>
      </c>
      <c r="AK620" s="1335">
        <f ca="1">IF(ISERROR(VLOOKUP(VLOOKUP($A620, 'E4 TB Allocation Details'!$A$18:$L$205, MATCH("Customer ID", 'E4 TB Allocation Details'!$A$18:$L$18, 0),FALSE), 'E2 Allocators'!$B$15:$W$361, MATCH(AK$17, 'E2 Allocators'!$B$15:$W$15, 0),FALSE)), 0, VLOOKUP(VLOOKUP($A620, 'E4 TB Allocation Details'!$A$18:$L$205, MATCH("Customer ID", 'E4 TB Allocation Details'!$A$18:$L$18, 0),FALSE), 'E2 Allocators'!$B$15:$W$361, MATCH(AK$17, 'E2 Allocators'!$B$15:$W$15, 0),FALSE))</f>
        <v>0</v>
      </c>
      <c r="AL620" s="1335">
        <f ca="1">IF(ISERROR(VLOOKUP(VLOOKUP($A620, 'E4 TB Allocation Details'!$A$18:$L$205, MATCH("Customer ID", 'E4 TB Allocation Details'!$A$18:$L$18, 0),FALSE), 'E2 Allocators'!$B$15:$W$361, MATCH(AL$17, 'E2 Allocators'!$B$15:$W$15, 0),FALSE)), 0, VLOOKUP(VLOOKUP($A620, 'E4 TB Allocation Details'!$A$18:$L$205, MATCH("Customer ID", 'E4 TB Allocation Details'!$A$18:$L$18, 0),FALSE), 'E2 Allocators'!$B$15:$W$361, MATCH(AL$17, 'E2 Allocators'!$B$15:$W$15, 0),FALSE))</f>
        <v>0</v>
      </c>
      <c r="AM620" s="1335">
        <f ca="1">IF(ISERROR(VLOOKUP(VLOOKUP($A620, 'E4 TB Allocation Details'!$A$18:$L$205, MATCH("Customer ID", 'E4 TB Allocation Details'!$A$18:$L$18, 0),FALSE), 'E2 Allocators'!$B$15:$W$361, MATCH(AM$17, 'E2 Allocators'!$B$15:$W$15, 0),FALSE)), 0, VLOOKUP(VLOOKUP($A620, 'E4 TB Allocation Details'!$A$18:$L$205, MATCH("Customer ID", 'E4 TB Allocation Details'!$A$18:$L$18, 0),FALSE), 'E2 Allocators'!$B$15:$W$361, MATCH(AM$17, 'E2 Allocators'!$B$15:$W$15, 0),FALSE))</f>
        <v>0</v>
      </c>
      <c r="AN620" s="1335">
        <f ca="1">IF(ISERROR(VLOOKUP(VLOOKUP($A620, 'E4 TB Allocation Details'!$A$18:$L$205, MATCH("Customer ID", 'E4 TB Allocation Details'!$A$18:$L$18, 0),FALSE), 'E2 Allocators'!$B$15:$W$361, MATCH(AN$17, 'E2 Allocators'!$B$15:$W$15, 0),FALSE)), 0, VLOOKUP(VLOOKUP($A620, 'E4 TB Allocation Details'!$A$18:$L$205, MATCH("Customer ID", 'E4 TB Allocation Details'!$A$18:$L$18, 0),FALSE), 'E2 Allocators'!$B$15:$W$361, MATCH(AN$17, 'E2 Allocators'!$B$15:$W$15, 0),FALSE))</f>
        <v>0</v>
      </c>
      <c r="AO620" s="1335">
        <f ca="1">IF(ISERROR(VLOOKUP(VLOOKUP($A620, 'E4 TB Allocation Details'!$A$18:$L$205, MATCH("Customer ID", 'E4 TB Allocation Details'!$A$18:$L$18, 0),FALSE), 'E2 Allocators'!$B$15:$W$361, MATCH(AO$17, 'E2 Allocators'!$B$15:$W$15, 0),FALSE)), 0, VLOOKUP(VLOOKUP($A620, 'E4 TB Allocation Details'!$A$18:$L$205, MATCH("Customer ID", 'E4 TB Allocation Details'!$A$18:$L$18, 0),FALSE), 'E2 Allocators'!$B$15:$W$361, MATCH(AO$17, 'E2 Allocators'!$B$15:$W$15, 0),FALSE))</f>
        <v>0</v>
      </c>
      <c r="AP620" s="1335">
        <f ca="1">IF(ISERROR(VLOOKUP(VLOOKUP($A620, 'E4 TB Allocation Details'!$A$18:$L$205, MATCH("Customer ID", 'E4 TB Allocation Details'!$A$18:$L$18, 0),FALSE), 'E2 Allocators'!$B$15:$W$361, MATCH(AP$17, 'E2 Allocators'!$B$15:$W$15, 0),FALSE)), 0, VLOOKUP(VLOOKUP($A620, 'E4 TB Allocation Details'!$A$18:$L$205, MATCH("Customer ID", 'E4 TB Allocation Details'!$A$18:$L$18, 0),FALSE), 'E2 Allocators'!$B$15:$W$361, MATCH(AP$17, 'E2 Allocators'!$B$15:$W$15, 0),FALSE))</f>
        <v>0</v>
      </c>
      <c r="AQ620" s="1335">
        <f ca="1">IF(ISERROR(VLOOKUP(VLOOKUP($A620, 'E4 TB Allocation Details'!$A$18:$L$205, MATCH("Customer ID", 'E4 TB Allocation Details'!$A$18:$L$18, 0),FALSE), 'E2 Allocators'!$B$15:$W$361, MATCH(AQ$17, 'E2 Allocators'!$B$15:$W$15, 0),FALSE)), 0, VLOOKUP(VLOOKUP($A620, 'E4 TB Allocation Details'!$A$18:$L$205, MATCH("Customer ID", 'E4 TB Allocation Details'!$A$18:$L$18, 0),FALSE), 'E2 Allocators'!$B$15:$W$361, MATCH(AQ$17, 'E2 Allocators'!$B$15:$W$15, 0),FALSE))</f>
        <v>0</v>
      </c>
      <c r="AR620" s="1335">
        <f ca="1">IF(ISERROR(VLOOKUP(VLOOKUP($A620, 'E4 TB Allocation Details'!$A$18:$L$205, MATCH("Customer ID", 'E4 TB Allocation Details'!$A$18:$L$18, 0),FALSE), 'E2 Allocators'!$B$15:$W$361, MATCH(AR$17, 'E2 Allocators'!$B$15:$W$15, 0),FALSE)), 0, VLOOKUP(VLOOKUP($A620, 'E4 TB Allocation Details'!$A$18:$L$205, MATCH("Customer ID", 'E4 TB Allocation Details'!$A$18:$L$18, 0),FALSE), 'E2 Allocators'!$B$15:$W$361, MATCH(AR$17, 'E2 Allocators'!$B$15:$W$15, 0),FALSE))</f>
        <v>0</v>
      </c>
      <c r="AS620" s="1335">
        <f ca="1">IF(ISERROR(VLOOKUP(VLOOKUP($A620, 'E4 TB Allocation Details'!$A$18:$L$205, MATCH("Customer ID", 'E4 TB Allocation Details'!$A$18:$L$18, 0),FALSE), 'E2 Allocators'!$B$15:$W$361, MATCH(AS$17, 'E2 Allocators'!$B$15:$W$15, 0),FALSE)), 0, VLOOKUP(VLOOKUP($A620, 'E4 TB Allocation Details'!$A$18:$L$205, MATCH("Customer ID", 'E4 TB Allocation Details'!$A$18:$L$18, 0),FALSE), 'E2 Allocators'!$B$15:$W$361, MATCH(AS$17, 'E2 Allocators'!$B$15:$W$15, 0),FALSE))</f>
        <v>0</v>
      </c>
      <c r="AT620" s="1335">
        <f ca="1">IF(ISERROR(VLOOKUP(VLOOKUP($A620, 'E4 TB Allocation Details'!$A$18:$L$205, MATCH("Customer ID", 'E4 TB Allocation Details'!$A$18:$L$18, 0),FALSE), 'E2 Allocators'!$B$15:$W$361, MATCH(AT$17, 'E2 Allocators'!$B$15:$W$15, 0),FALSE)), 0, VLOOKUP(VLOOKUP($A620, 'E4 TB Allocation Details'!$A$18:$L$205, MATCH("Customer ID", 'E4 TB Allocation Details'!$A$18:$L$18, 0),FALSE), 'E2 Allocators'!$B$15:$W$361, MATCH(AT$17, 'E2 Allocators'!$B$15:$W$15, 0),FALSE))</f>
        <v>0</v>
      </c>
      <c r="AU620" s="1335">
        <f ca="1">IF(ISERROR(VLOOKUP(VLOOKUP($A620, 'E4 TB Allocation Details'!$A$18:$L$205, MATCH("Customer ID", 'E4 TB Allocation Details'!$A$18:$L$18, 0),FALSE), 'E2 Allocators'!$B$15:$W$361, MATCH(AU$17, 'E2 Allocators'!$B$15:$W$15, 0),FALSE)), 0, VLOOKUP(VLOOKUP($A620, 'E4 TB Allocation Details'!$A$18:$L$205, MATCH("Customer ID", 'E4 TB Allocation Details'!$A$18:$L$18, 0),FALSE), 'E2 Allocators'!$B$15:$W$361, MATCH(AU$17, 'E2 Allocators'!$B$15:$W$15, 0),FALSE))</f>
        <v>0</v>
      </c>
      <c r="AV620" s="1340">
        <f t="shared" si="926"/>
        <v>1</v>
      </c>
      <c r="AW620" s="1337"/>
      <c r="AX620" s="1337"/>
      <c r="AY620" s="1337"/>
      <c r="AZ620" s="1337"/>
      <c r="BA620" s="1337"/>
      <c r="BB620" s="1337"/>
      <c r="BC620" s="1337"/>
      <c r="BD620" s="1337"/>
      <c r="BE620" s="1337"/>
      <c r="BF620" s="1337"/>
      <c r="BG620" s="1337"/>
      <c r="BH620" s="1337"/>
      <c r="BI620" s="1337"/>
      <c r="BJ620" s="1337"/>
      <c r="BK620" s="1337"/>
      <c r="BL620" s="1337"/>
      <c r="BM620" s="1337"/>
      <c r="BN620" s="1337"/>
      <c r="BO620" s="1337"/>
      <c r="BP620" s="1337"/>
      <c r="BQ620" s="1338"/>
    </row>
    <row r="621" spans="1:69" s="259" customFormat="1" ht="12.75">
      <c r="A621" s="1339" t="s">
        <v>147</v>
      </c>
      <c r="B621" s="1332" t="s">
        <v>1453</v>
      </c>
      <c r="C621" s="1333">
        <v>1</v>
      </c>
      <c r="D621" s="1334">
        <f t="shared" si="923"/>
        <v>0.65</v>
      </c>
      <c r="E621" s="1334">
        <f ca="1">VLOOKUP($A621,'E1 Categorization'!$A$35:$E$114,5,FALSE)</f>
        <v>0.35</v>
      </c>
      <c r="F621" s="1334">
        <f t="shared" si="924"/>
        <v>1</v>
      </c>
      <c r="G621" s="1335">
        <f ca="1">IF(ISERROR(VLOOKUP(VLOOKUP($A621, 'E4 TB Allocation Details'!$A$18:$L$205, MATCH("Demand ID", 'E4 TB Allocation Details'!$A$18:$L$18, 0),FALSE), 'E2 Allocators'!$B$15:$W$361, MATCH(G$17, 'E2 Allocators'!$B$15:$W$15, 0),FALSE)), 0, VLOOKUP(VLOOKUP($A621, 'E4 TB Allocation Details'!$A$18:$L$205, MATCH("Demand ID", 'E4 TB Allocation Details'!$A$18:$L$18, 0),FALSE), 'E2 Allocators'!$B$15:$W$361, MATCH(G$17, 'E2 Allocators'!$B$15:$W$15, 0),FALSE))</f>
        <v>0.61937405976068061</v>
      </c>
      <c r="H621" s="1335">
        <f ca="1">IF(ISERROR(VLOOKUP(VLOOKUP($A621, 'E4 TB Allocation Details'!$A$18:$L$205, MATCH("Demand ID", 'E4 TB Allocation Details'!$A$18:$L$18, 0),FALSE), 'E2 Allocators'!$B$15:$W$361, MATCH(H$17, 'E2 Allocators'!$B$15:$W$15, 0),FALSE)), 0, VLOOKUP(VLOOKUP($A621, 'E4 TB Allocation Details'!$A$18:$L$205, MATCH("Demand ID", 'E4 TB Allocation Details'!$A$18:$L$18, 0),FALSE), 'E2 Allocators'!$B$15:$W$361, MATCH(H$17, 'E2 Allocators'!$B$15:$W$15, 0),FALSE))</f>
        <v>0.23507587386159046</v>
      </c>
      <c r="I621" s="1335">
        <f ca="1">IF(ISERROR(VLOOKUP(VLOOKUP($A621, 'E4 TB Allocation Details'!$A$18:$L$205, MATCH("Demand ID", 'E4 TB Allocation Details'!$A$18:$L$18, 0),FALSE), 'E2 Allocators'!$B$15:$W$361, MATCH(I$17, 'E2 Allocators'!$B$15:$W$15, 0),FALSE)), 0, VLOOKUP(VLOOKUP($A621, 'E4 TB Allocation Details'!$A$18:$L$205, MATCH("Demand ID", 'E4 TB Allocation Details'!$A$18:$L$18, 0),FALSE), 'E2 Allocators'!$B$15:$W$361, MATCH(I$17, 'E2 Allocators'!$B$15:$W$15, 0),FALSE))</f>
        <v>0.14434506839746844</v>
      </c>
      <c r="J621" s="1335">
        <f ca="1">IF(ISERROR(VLOOKUP(VLOOKUP($A621, 'E4 TB Allocation Details'!$A$18:$L$205, MATCH("Demand ID", 'E4 TB Allocation Details'!$A$18:$L$18, 0),FALSE), 'E2 Allocators'!$B$15:$W$361, MATCH(J$17, 'E2 Allocators'!$B$15:$W$15, 0),FALSE)), 0, VLOOKUP(VLOOKUP($A621, 'E4 TB Allocation Details'!$A$18:$L$205, MATCH("Demand ID", 'E4 TB Allocation Details'!$A$18:$L$18, 0),FALSE), 'E2 Allocators'!$B$15:$W$361, MATCH(J$17, 'E2 Allocators'!$B$15:$W$15, 0),FALSE))</f>
        <v>0</v>
      </c>
      <c r="K621" s="1335">
        <f ca="1">IF(ISERROR(VLOOKUP(VLOOKUP($A621, 'E4 TB Allocation Details'!$A$18:$L$205, MATCH("Demand ID", 'E4 TB Allocation Details'!$A$18:$L$18, 0),FALSE), 'E2 Allocators'!$B$15:$W$361, MATCH(K$17, 'E2 Allocators'!$B$15:$W$15, 0),FALSE)), 0, VLOOKUP(VLOOKUP($A621, 'E4 TB Allocation Details'!$A$18:$L$205, MATCH("Demand ID", 'E4 TB Allocation Details'!$A$18:$L$18, 0),FALSE), 'E2 Allocators'!$B$15:$W$361, MATCH(K$17, 'E2 Allocators'!$B$15:$W$15, 0),FALSE))</f>
        <v>0</v>
      </c>
      <c r="L621" s="1335">
        <f ca="1">IF(ISERROR(VLOOKUP(VLOOKUP($A621, 'E4 TB Allocation Details'!$A$18:$L$205, MATCH("Demand ID", 'E4 TB Allocation Details'!$A$18:$L$18, 0),FALSE), 'E2 Allocators'!$B$15:$W$361, MATCH(L$17, 'E2 Allocators'!$B$15:$W$15, 0),FALSE)), 0, VLOOKUP(VLOOKUP($A621, 'E4 TB Allocation Details'!$A$18:$L$205, MATCH("Demand ID", 'E4 TB Allocation Details'!$A$18:$L$18, 0),FALSE), 'E2 Allocators'!$B$15:$W$361, MATCH(L$17, 'E2 Allocators'!$B$15:$W$15, 0),FALSE))</f>
        <v>0</v>
      </c>
      <c r="M621" s="1335">
        <f ca="1">IF(ISERROR(VLOOKUP(VLOOKUP($A621, 'E4 TB Allocation Details'!$A$18:$L$205, MATCH("Demand ID", 'E4 TB Allocation Details'!$A$18:$L$18, 0),FALSE), 'E2 Allocators'!$B$15:$W$361, MATCH(M$17, 'E2 Allocators'!$B$15:$W$15, 0),FALSE)), 0, VLOOKUP(VLOOKUP($A621, 'E4 TB Allocation Details'!$A$18:$L$205, MATCH("Demand ID", 'E4 TB Allocation Details'!$A$18:$L$18, 0),FALSE), 'E2 Allocators'!$B$15:$W$361, MATCH(M$17, 'E2 Allocators'!$B$15:$W$15, 0),FALSE))</f>
        <v>0</v>
      </c>
      <c r="N621" s="1335">
        <f ca="1">IF(ISERROR(VLOOKUP(VLOOKUP($A621, 'E4 TB Allocation Details'!$A$18:$L$205, MATCH("Demand ID", 'E4 TB Allocation Details'!$A$18:$L$18, 0),FALSE), 'E2 Allocators'!$B$15:$W$361, MATCH(N$17, 'E2 Allocators'!$B$15:$W$15, 0),FALSE)), 0, VLOOKUP(VLOOKUP($A621, 'E4 TB Allocation Details'!$A$18:$L$205, MATCH("Demand ID", 'E4 TB Allocation Details'!$A$18:$L$18, 0),FALSE), 'E2 Allocators'!$B$15:$W$361, MATCH(N$17, 'E2 Allocators'!$B$15:$W$15, 0),FALSE))</f>
        <v>0</v>
      </c>
      <c r="O621" s="1335">
        <f ca="1">IF(ISERROR(VLOOKUP(VLOOKUP($A621, 'E4 TB Allocation Details'!$A$18:$L$205, MATCH("Demand ID", 'E4 TB Allocation Details'!$A$18:$L$18, 0),FALSE), 'E2 Allocators'!$B$15:$W$361, MATCH(O$17, 'E2 Allocators'!$B$15:$W$15, 0),FALSE)), 0, VLOOKUP(VLOOKUP($A621, 'E4 TB Allocation Details'!$A$18:$L$205, MATCH("Demand ID", 'E4 TB Allocation Details'!$A$18:$L$18, 0),FALSE), 'E2 Allocators'!$B$15:$W$361, MATCH(O$17, 'E2 Allocators'!$B$15:$W$15, 0),FALSE))</f>
        <v>1.2049979802605385E-3</v>
      </c>
      <c r="P621" s="1335">
        <f ca="1">IF(ISERROR(VLOOKUP(VLOOKUP($A621, 'E4 TB Allocation Details'!$A$18:$L$205, MATCH("Demand ID", 'E4 TB Allocation Details'!$A$18:$L$18, 0),FALSE), 'E2 Allocators'!$B$15:$W$361, MATCH(P$17, 'E2 Allocators'!$B$15:$W$15, 0),FALSE)), 0, VLOOKUP(VLOOKUP($A621, 'E4 TB Allocation Details'!$A$18:$L$205, MATCH("Demand ID", 'E4 TB Allocation Details'!$A$18:$L$18, 0),FALSE), 'E2 Allocators'!$B$15:$W$361, MATCH(P$17, 'E2 Allocators'!$B$15:$W$15, 0),FALSE))</f>
        <v>0</v>
      </c>
      <c r="Q621" s="1335">
        <f ca="1">IF(ISERROR(VLOOKUP(VLOOKUP($A621, 'E4 TB Allocation Details'!$A$18:$L$205, MATCH("Demand ID", 'E4 TB Allocation Details'!$A$18:$L$18, 0),FALSE), 'E2 Allocators'!$B$15:$W$361, MATCH(Q$17, 'E2 Allocators'!$B$15:$W$15, 0),FALSE)), 0, VLOOKUP(VLOOKUP($A621, 'E4 TB Allocation Details'!$A$18:$L$205, MATCH("Demand ID", 'E4 TB Allocation Details'!$A$18:$L$18, 0),FALSE), 'E2 Allocators'!$B$15:$W$361, MATCH(Q$17, 'E2 Allocators'!$B$15:$W$15, 0),FALSE))</f>
        <v>0</v>
      </c>
      <c r="R621" s="1335">
        <f ca="1">IF(ISERROR(VLOOKUP(VLOOKUP($A621, 'E4 TB Allocation Details'!$A$18:$L$205, MATCH("Demand ID", 'E4 TB Allocation Details'!$A$18:$L$18, 0),FALSE), 'E2 Allocators'!$B$15:$W$361, MATCH(R$17, 'E2 Allocators'!$B$15:$W$15, 0),FALSE)), 0, VLOOKUP(VLOOKUP($A621, 'E4 TB Allocation Details'!$A$18:$L$205, MATCH("Demand ID", 'E4 TB Allocation Details'!$A$18:$L$18, 0),FALSE), 'E2 Allocators'!$B$15:$W$361, MATCH(R$17, 'E2 Allocators'!$B$15:$W$15, 0),FALSE))</f>
        <v>0</v>
      </c>
      <c r="S621" s="1335">
        <f ca="1">IF(ISERROR(VLOOKUP(VLOOKUP($A621, 'E4 TB Allocation Details'!$A$18:$L$205, MATCH("Demand ID", 'E4 TB Allocation Details'!$A$18:$L$18, 0),FALSE), 'E2 Allocators'!$B$15:$W$361, MATCH(S$17, 'E2 Allocators'!$B$15:$W$15, 0),FALSE)), 0, VLOOKUP(VLOOKUP($A621, 'E4 TB Allocation Details'!$A$18:$L$205, MATCH("Demand ID", 'E4 TB Allocation Details'!$A$18:$L$18, 0),FALSE), 'E2 Allocators'!$B$15:$W$361, MATCH(S$17, 'E2 Allocators'!$B$15:$W$15, 0),FALSE))</f>
        <v>0</v>
      </c>
      <c r="T621" s="1335">
        <f ca="1">IF(ISERROR(VLOOKUP(VLOOKUP($A621, 'E4 TB Allocation Details'!$A$18:$L$205, MATCH("Demand ID", 'E4 TB Allocation Details'!$A$18:$L$18, 0),FALSE), 'E2 Allocators'!$B$15:$W$361, MATCH(T$17, 'E2 Allocators'!$B$15:$W$15, 0),FALSE)), 0, VLOOKUP(VLOOKUP($A621, 'E4 TB Allocation Details'!$A$18:$L$205, MATCH("Demand ID", 'E4 TB Allocation Details'!$A$18:$L$18, 0),FALSE), 'E2 Allocators'!$B$15:$W$361, MATCH(T$17, 'E2 Allocators'!$B$15:$W$15, 0),FALSE))</f>
        <v>0</v>
      </c>
      <c r="U621" s="1335">
        <f ca="1">IF(ISERROR(VLOOKUP(VLOOKUP($A621, 'E4 TB Allocation Details'!$A$18:$L$205, MATCH("Demand ID", 'E4 TB Allocation Details'!$A$18:$L$18, 0),FALSE), 'E2 Allocators'!$B$15:$W$361, MATCH(U$17, 'E2 Allocators'!$B$15:$W$15, 0),FALSE)), 0, VLOOKUP(VLOOKUP($A621, 'E4 TB Allocation Details'!$A$18:$L$205, MATCH("Demand ID", 'E4 TB Allocation Details'!$A$18:$L$18, 0),FALSE), 'E2 Allocators'!$B$15:$W$361, MATCH(U$17, 'E2 Allocators'!$B$15:$W$15, 0),FALSE))</f>
        <v>0</v>
      </c>
      <c r="V621" s="1335">
        <f ca="1">IF(ISERROR(VLOOKUP(VLOOKUP($A621, 'E4 TB Allocation Details'!$A$18:$L$205, MATCH("Demand ID", 'E4 TB Allocation Details'!$A$18:$L$18, 0),FALSE), 'E2 Allocators'!$B$15:$W$361, MATCH(V$17, 'E2 Allocators'!$B$15:$W$15, 0),FALSE)), 0, VLOOKUP(VLOOKUP($A621, 'E4 TB Allocation Details'!$A$18:$L$205, MATCH("Demand ID", 'E4 TB Allocation Details'!$A$18:$L$18, 0),FALSE), 'E2 Allocators'!$B$15:$W$361, MATCH(V$17, 'E2 Allocators'!$B$15:$W$15, 0),FALSE))</f>
        <v>0</v>
      </c>
      <c r="W621" s="1335">
        <f ca="1">IF(ISERROR(VLOOKUP(VLOOKUP($A621, 'E4 TB Allocation Details'!$A$18:$L$205, MATCH("Demand ID", 'E4 TB Allocation Details'!$A$18:$L$18, 0),FALSE), 'E2 Allocators'!$B$15:$W$361, MATCH(W$17, 'E2 Allocators'!$B$15:$W$15, 0),FALSE)), 0, VLOOKUP(VLOOKUP($A621, 'E4 TB Allocation Details'!$A$18:$L$205, MATCH("Demand ID", 'E4 TB Allocation Details'!$A$18:$L$18, 0),FALSE), 'E2 Allocators'!$B$15:$W$361, MATCH(W$17, 'E2 Allocators'!$B$15:$W$15, 0),FALSE))</f>
        <v>0</v>
      </c>
      <c r="X621" s="1335">
        <f ca="1">IF(ISERROR(VLOOKUP(VLOOKUP($A621, 'E4 TB Allocation Details'!$A$18:$L$205, MATCH("Demand ID", 'E4 TB Allocation Details'!$A$18:$L$18, 0),FALSE), 'E2 Allocators'!$B$15:$W$361, MATCH(X$17, 'E2 Allocators'!$B$15:$W$15, 0),FALSE)), 0, VLOOKUP(VLOOKUP($A621, 'E4 TB Allocation Details'!$A$18:$L$205, MATCH("Demand ID", 'E4 TB Allocation Details'!$A$18:$L$18, 0),FALSE), 'E2 Allocators'!$B$15:$W$361, MATCH(X$17, 'E2 Allocators'!$B$15:$W$15, 0),FALSE))</f>
        <v>0</v>
      </c>
      <c r="Y621" s="1335">
        <f ca="1">IF(ISERROR(VLOOKUP(VLOOKUP($A621, 'E4 TB Allocation Details'!$A$18:$L$205, MATCH("Demand ID", 'E4 TB Allocation Details'!$A$18:$L$18, 0),FALSE), 'E2 Allocators'!$B$15:$W$361, MATCH(Y$17, 'E2 Allocators'!$B$15:$W$15, 0),FALSE)), 0, VLOOKUP(VLOOKUP($A621, 'E4 TB Allocation Details'!$A$18:$L$205, MATCH("Demand ID", 'E4 TB Allocation Details'!$A$18:$L$18, 0),FALSE), 'E2 Allocators'!$B$15:$W$361, MATCH(Y$17, 'E2 Allocators'!$B$15:$W$15, 0),FALSE))</f>
        <v>0</v>
      </c>
      <c r="Z621" s="1335">
        <f ca="1">IF(ISERROR(VLOOKUP(VLOOKUP($A621, 'E4 TB Allocation Details'!$A$18:$L$205, MATCH("Demand ID", 'E4 TB Allocation Details'!$A$18:$L$18, 0),FALSE), 'E2 Allocators'!$B$15:$W$361, MATCH(Z$17, 'E2 Allocators'!$B$15:$W$15, 0),FALSE)), 0, VLOOKUP(VLOOKUP($A621, 'E4 TB Allocation Details'!$A$18:$L$205, MATCH("Demand ID", 'E4 TB Allocation Details'!$A$18:$L$18, 0),FALSE), 'E2 Allocators'!$B$15:$W$361, MATCH(Z$17, 'E2 Allocators'!$B$15:$W$15, 0),FALSE))</f>
        <v>0</v>
      </c>
      <c r="AA621" s="1340">
        <f t="shared" si="925"/>
        <v>1</v>
      </c>
      <c r="AB621" s="1335">
        <f ca="1">IF(ISERROR(VLOOKUP(VLOOKUP($A621, 'E4 TB Allocation Details'!$A$18:$L$205, MATCH("Customer ID", 'E4 TB Allocation Details'!$A$18:$L$18, 0),FALSE), 'E2 Allocators'!$B$15:$W$361, MATCH(AB$17, 'E2 Allocators'!$B$15:$W$15, 0),FALSE)), 0, VLOOKUP(VLOOKUP($A621, 'E4 TB Allocation Details'!$A$18:$L$205, MATCH("Customer ID", 'E4 TB Allocation Details'!$A$18:$L$18, 0),FALSE), 'E2 Allocators'!$B$15:$W$361, MATCH(AB$17, 'E2 Allocators'!$B$15:$W$15, 0),FALSE))</f>
        <v>0.6714802047259314</v>
      </c>
      <c r="AC621" s="1335">
        <f ca="1">IF(ISERROR(VLOOKUP(VLOOKUP($A621, 'E4 TB Allocation Details'!$A$18:$L$205, MATCH("Customer ID", 'E4 TB Allocation Details'!$A$18:$L$18, 0),FALSE), 'E2 Allocators'!$B$15:$W$361, MATCH(AC$17, 'E2 Allocators'!$B$15:$W$15, 0),FALSE)), 0, VLOOKUP(VLOOKUP($A621, 'E4 TB Allocation Details'!$A$18:$L$205, MATCH("Customer ID", 'E4 TB Allocation Details'!$A$18:$L$18, 0),FALSE), 'E2 Allocators'!$B$15:$W$361, MATCH(AC$17, 'E2 Allocators'!$B$15:$W$15, 0),FALSE))</f>
        <v>7.3956271918693514E-2</v>
      </c>
      <c r="AD621" s="1335">
        <f ca="1">IF(ISERROR(VLOOKUP(VLOOKUP($A621, 'E4 TB Allocation Details'!$A$18:$L$205, MATCH("Customer ID", 'E4 TB Allocation Details'!$A$18:$L$18, 0),FALSE), 'E2 Allocators'!$B$15:$W$361, MATCH(AD$17, 'E2 Allocators'!$B$15:$W$15, 0),FALSE)), 0, VLOOKUP(VLOOKUP($A621, 'E4 TB Allocation Details'!$A$18:$L$205, MATCH("Customer ID", 'E4 TB Allocation Details'!$A$18:$L$18, 0),FALSE), 'E2 Allocators'!$B$15:$W$361, MATCH(AD$17, 'E2 Allocators'!$B$15:$W$15, 0),FALSE))</f>
        <v>3.6822352184730772E-3</v>
      </c>
      <c r="AE621" s="1335">
        <f ca="1">IF(ISERROR(VLOOKUP(VLOOKUP($A621, 'E4 TB Allocation Details'!$A$18:$L$205, MATCH("Customer ID", 'E4 TB Allocation Details'!$A$18:$L$18, 0),FALSE), 'E2 Allocators'!$B$15:$W$361, MATCH(AE$17, 'E2 Allocators'!$B$15:$W$15, 0),FALSE)), 0, VLOOKUP(VLOOKUP($A621, 'E4 TB Allocation Details'!$A$18:$L$205, MATCH("Customer ID", 'E4 TB Allocation Details'!$A$18:$L$18, 0),FALSE), 'E2 Allocators'!$B$15:$W$361, MATCH(AE$17, 'E2 Allocators'!$B$15:$W$15, 0),FALSE))</f>
        <v>0</v>
      </c>
      <c r="AF621" s="1335">
        <f ca="1">IF(ISERROR(VLOOKUP(VLOOKUP($A621, 'E4 TB Allocation Details'!$A$18:$L$205, MATCH("Customer ID", 'E4 TB Allocation Details'!$A$18:$L$18, 0),FALSE), 'E2 Allocators'!$B$15:$W$361, MATCH(AF$17, 'E2 Allocators'!$B$15:$W$15, 0),FALSE)), 0, VLOOKUP(VLOOKUP($A621, 'E4 TB Allocation Details'!$A$18:$L$205, MATCH("Customer ID", 'E4 TB Allocation Details'!$A$18:$L$18, 0),FALSE), 'E2 Allocators'!$B$15:$W$361, MATCH(AF$17, 'E2 Allocators'!$B$15:$W$15, 0),FALSE))</f>
        <v>0</v>
      </c>
      <c r="AG621" s="1335">
        <f ca="1">IF(ISERROR(VLOOKUP(VLOOKUP($A621, 'E4 TB Allocation Details'!$A$18:$L$205, MATCH("Customer ID", 'E4 TB Allocation Details'!$A$18:$L$18, 0),FALSE), 'E2 Allocators'!$B$15:$W$361, MATCH(AG$17, 'E2 Allocators'!$B$15:$W$15, 0),FALSE)), 0, VLOOKUP(VLOOKUP($A621, 'E4 TB Allocation Details'!$A$18:$L$205, MATCH("Customer ID", 'E4 TB Allocation Details'!$A$18:$L$18, 0),FALSE), 'E2 Allocators'!$B$15:$W$361, MATCH(AG$17, 'E2 Allocators'!$B$15:$W$15, 0),FALSE))</f>
        <v>0</v>
      </c>
      <c r="AH621" s="1335">
        <f ca="1">IF(ISERROR(VLOOKUP(VLOOKUP($A621, 'E4 TB Allocation Details'!$A$18:$L$205, MATCH("Customer ID", 'E4 TB Allocation Details'!$A$18:$L$18, 0),FALSE), 'E2 Allocators'!$B$15:$W$361, MATCH(AH$17, 'E2 Allocators'!$B$15:$W$15, 0),FALSE)), 0, VLOOKUP(VLOOKUP($A621, 'E4 TB Allocation Details'!$A$18:$L$205, MATCH("Customer ID", 'E4 TB Allocation Details'!$A$18:$L$18, 0),FALSE), 'E2 Allocators'!$B$15:$W$361, MATCH(AH$17, 'E2 Allocators'!$B$15:$W$15, 0),FALSE))</f>
        <v>0.22863502322266108</v>
      </c>
      <c r="AI621" s="1335">
        <f ca="1">IF(ISERROR(VLOOKUP(VLOOKUP($A621, 'E4 TB Allocation Details'!$A$18:$L$205, MATCH("Customer ID", 'E4 TB Allocation Details'!$A$18:$L$18, 0),FALSE), 'E2 Allocators'!$B$15:$W$361, MATCH(AI$17, 'E2 Allocators'!$B$15:$W$15, 0),FALSE)), 0, VLOOKUP(VLOOKUP($A621, 'E4 TB Allocation Details'!$A$18:$L$205, MATCH("Customer ID", 'E4 TB Allocation Details'!$A$18:$L$18, 0),FALSE), 'E2 Allocators'!$B$15:$W$361, MATCH(AI$17, 'E2 Allocators'!$B$15:$W$15, 0),FALSE))</f>
        <v>1.2537634850511504E-2</v>
      </c>
      <c r="AJ621" s="1335">
        <f ca="1">IF(ISERROR(VLOOKUP(VLOOKUP($A621, 'E4 TB Allocation Details'!$A$18:$L$205, MATCH("Customer ID", 'E4 TB Allocation Details'!$A$18:$L$18, 0),FALSE), 'E2 Allocators'!$B$15:$W$361, MATCH(AJ$17, 'E2 Allocators'!$B$15:$W$15, 0),FALSE)), 0, VLOOKUP(VLOOKUP($A621, 'E4 TB Allocation Details'!$A$18:$L$205, MATCH("Customer ID", 'E4 TB Allocation Details'!$A$18:$L$18, 0),FALSE), 'E2 Allocators'!$B$15:$W$361, MATCH(AJ$17, 'E2 Allocators'!$B$15:$W$15, 0),FALSE))</f>
        <v>9.7086300637294204E-3</v>
      </c>
      <c r="AK621" s="1335">
        <f ca="1">IF(ISERROR(VLOOKUP(VLOOKUP($A621, 'E4 TB Allocation Details'!$A$18:$L$205, MATCH("Customer ID", 'E4 TB Allocation Details'!$A$18:$L$18, 0),FALSE), 'E2 Allocators'!$B$15:$W$361, MATCH(AK$17, 'E2 Allocators'!$B$15:$W$15, 0),FALSE)), 0, VLOOKUP(VLOOKUP($A621, 'E4 TB Allocation Details'!$A$18:$L$205, MATCH("Customer ID", 'E4 TB Allocation Details'!$A$18:$L$18, 0),FALSE), 'E2 Allocators'!$B$15:$W$361, MATCH(AK$17, 'E2 Allocators'!$B$15:$W$15, 0),FALSE))</f>
        <v>0</v>
      </c>
      <c r="AL621" s="1335">
        <f ca="1">IF(ISERROR(VLOOKUP(VLOOKUP($A621, 'E4 TB Allocation Details'!$A$18:$L$205, MATCH("Customer ID", 'E4 TB Allocation Details'!$A$18:$L$18, 0),FALSE), 'E2 Allocators'!$B$15:$W$361, MATCH(AL$17, 'E2 Allocators'!$B$15:$W$15, 0),FALSE)), 0, VLOOKUP(VLOOKUP($A621, 'E4 TB Allocation Details'!$A$18:$L$205, MATCH("Customer ID", 'E4 TB Allocation Details'!$A$18:$L$18, 0),FALSE), 'E2 Allocators'!$B$15:$W$361, MATCH(AL$17, 'E2 Allocators'!$B$15:$W$15, 0),FALSE))</f>
        <v>0</v>
      </c>
      <c r="AM621" s="1335">
        <f ca="1">IF(ISERROR(VLOOKUP(VLOOKUP($A621, 'E4 TB Allocation Details'!$A$18:$L$205, MATCH("Customer ID", 'E4 TB Allocation Details'!$A$18:$L$18, 0),FALSE), 'E2 Allocators'!$B$15:$W$361, MATCH(AM$17, 'E2 Allocators'!$B$15:$W$15, 0),FALSE)), 0, VLOOKUP(VLOOKUP($A621, 'E4 TB Allocation Details'!$A$18:$L$205, MATCH("Customer ID", 'E4 TB Allocation Details'!$A$18:$L$18, 0),FALSE), 'E2 Allocators'!$B$15:$W$361, MATCH(AM$17, 'E2 Allocators'!$B$15:$W$15, 0),FALSE))</f>
        <v>0</v>
      </c>
      <c r="AN621" s="1335">
        <f ca="1">IF(ISERROR(VLOOKUP(VLOOKUP($A621, 'E4 TB Allocation Details'!$A$18:$L$205, MATCH("Customer ID", 'E4 TB Allocation Details'!$A$18:$L$18, 0),FALSE), 'E2 Allocators'!$B$15:$W$361, MATCH(AN$17, 'E2 Allocators'!$B$15:$W$15, 0),FALSE)), 0, VLOOKUP(VLOOKUP($A621, 'E4 TB Allocation Details'!$A$18:$L$205, MATCH("Customer ID", 'E4 TB Allocation Details'!$A$18:$L$18, 0),FALSE), 'E2 Allocators'!$B$15:$W$361, MATCH(AN$17, 'E2 Allocators'!$B$15:$W$15, 0),FALSE))</f>
        <v>0</v>
      </c>
      <c r="AO621" s="1335">
        <f ca="1">IF(ISERROR(VLOOKUP(VLOOKUP($A621, 'E4 TB Allocation Details'!$A$18:$L$205, MATCH("Customer ID", 'E4 TB Allocation Details'!$A$18:$L$18, 0),FALSE), 'E2 Allocators'!$B$15:$W$361, MATCH(AO$17, 'E2 Allocators'!$B$15:$W$15, 0),FALSE)), 0, VLOOKUP(VLOOKUP($A621, 'E4 TB Allocation Details'!$A$18:$L$205, MATCH("Customer ID", 'E4 TB Allocation Details'!$A$18:$L$18, 0),FALSE), 'E2 Allocators'!$B$15:$W$361, MATCH(AO$17, 'E2 Allocators'!$B$15:$W$15, 0),FALSE))</f>
        <v>0</v>
      </c>
      <c r="AP621" s="1335">
        <f ca="1">IF(ISERROR(VLOOKUP(VLOOKUP($A621, 'E4 TB Allocation Details'!$A$18:$L$205, MATCH("Customer ID", 'E4 TB Allocation Details'!$A$18:$L$18, 0),FALSE), 'E2 Allocators'!$B$15:$W$361, MATCH(AP$17, 'E2 Allocators'!$B$15:$W$15, 0),FALSE)), 0, VLOOKUP(VLOOKUP($A621, 'E4 TB Allocation Details'!$A$18:$L$205, MATCH("Customer ID", 'E4 TB Allocation Details'!$A$18:$L$18, 0),FALSE), 'E2 Allocators'!$B$15:$W$361, MATCH(AP$17, 'E2 Allocators'!$B$15:$W$15, 0),FALSE))</f>
        <v>0</v>
      </c>
      <c r="AQ621" s="1335">
        <f ca="1">IF(ISERROR(VLOOKUP(VLOOKUP($A621, 'E4 TB Allocation Details'!$A$18:$L$205, MATCH("Customer ID", 'E4 TB Allocation Details'!$A$18:$L$18, 0),FALSE), 'E2 Allocators'!$B$15:$W$361, MATCH(AQ$17, 'E2 Allocators'!$B$15:$W$15, 0),FALSE)), 0, VLOOKUP(VLOOKUP($A621, 'E4 TB Allocation Details'!$A$18:$L$205, MATCH("Customer ID", 'E4 TB Allocation Details'!$A$18:$L$18, 0),FALSE), 'E2 Allocators'!$B$15:$W$361, MATCH(AQ$17, 'E2 Allocators'!$B$15:$W$15, 0),FALSE))</f>
        <v>0</v>
      </c>
      <c r="AR621" s="1335">
        <f ca="1">IF(ISERROR(VLOOKUP(VLOOKUP($A621, 'E4 TB Allocation Details'!$A$18:$L$205, MATCH("Customer ID", 'E4 TB Allocation Details'!$A$18:$L$18, 0),FALSE), 'E2 Allocators'!$B$15:$W$361, MATCH(AR$17, 'E2 Allocators'!$B$15:$W$15, 0),FALSE)), 0, VLOOKUP(VLOOKUP($A621, 'E4 TB Allocation Details'!$A$18:$L$205, MATCH("Customer ID", 'E4 TB Allocation Details'!$A$18:$L$18, 0),FALSE), 'E2 Allocators'!$B$15:$W$361, MATCH(AR$17, 'E2 Allocators'!$B$15:$W$15, 0),FALSE))</f>
        <v>0</v>
      </c>
      <c r="AS621" s="1335">
        <f ca="1">IF(ISERROR(VLOOKUP(VLOOKUP($A621, 'E4 TB Allocation Details'!$A$18:$L$205, MATCH("Customer ID", 'E4 TB Allocation Details'!$A$18:$L$18, 0),FALSE), 'E2 Allocators'!$B$15:$W$361, MATCH(AS$17, 'E2 Allocators'!$B$15:$W$15, 0),FALSE)), 0, VLOOKUP(VLOOKUP($A621, 'E4 TB Allocation Details'!$A$18:$L$205, MATCH("Customer ID", 'E4 TB Allocation Details'!$A$18:$L$18, 0),FALSE), 'E2 Allocators'!$B$15:$W$361, MATCH(AS$17, 'E2 Allocators'!$B$15:$W$15, 0),FALSE))</f>
        <v>0</v>
      </c>
      <c r="AT621" s="1335">
        <f ca="1">IF(ISERROR(VLOOKUP(VLOOKUP($A621, 'E4 TB Allocation Details'!$A$18:$L$205, MATCH("Customer ID", 'E4 TB Allocation Details'!$A$18:$L$18, 0),FALSE), 'E2 Allocators'!$B$15:$W$361, MATCH(AT$17, 'E2 Allocators'!$B$15:$W$15, 0),FALSE)), 0, VLOOKUP(VLOOKUP($A621, 'E4 TB Allocation Details'!$A$18:$L$205, MATCH("Customer ID", 'E4 TB Allocation Details'!$A$18:$L$18, 0),FALSE), 'E2 Allocators'!$B$15:$W$361, MATCH(AT$17, 'E2 Allocators'!$B$15:$W$15, 0),FALSE))</f>
        <v>0</v>
      </c>
      <c r="AU621" s="1335">
        <f ca="1">IF(ISERROR(VLOOKUP(VLOOKUP($A621, 'E4 TB Allocation Details'!$A$18:$L$205, MATCH("Customer ID", 'E4 TB Allocation Details'!$A$18:$L$18, 0),FALSE), 'E2 Allocators'!$B$15:$W$361, MATCH(AU$17, 'E2 Allocators'!$B$15:$W$15, 0),FALSE)), 0, VLOOKUP(VLOOKUP($A621, 'E4 TB Allocation Details'!$A$18:$L$205, MATCH("Customer ID", 'E4 TB Allocation Details'!$A$18:$L$18, 0),FALSE), 'E2 Allocators'!$B$15:$W$361, MATCH(AU$17, 'E2 Allocators'!$B$15:$W$15, 0),FALSE))</f>
        <v>0</v>
      </c>
      <c r="AV621" s="1340">
        <f t="shared" si="926"/>
        <v>1</v>
      </c>
      <c r="AW621" s="1337"/>
      <c r="AX621" s="1337"/>
      <c r="AY621" s="1337"/>
      <c r="AZ621" s="1337"/>
      <c r="BA621" s="1337"/>
      <c r="BB621" s="1337"/>
      <c r="BC621" s="1337"/>
      <c r="BD621" s="1337"/>
      <c r="BE621" s="1337"/>
      <c r="BF621" s="1337"/>
      <c r="BG621" s="1337"/>
      <c r="BH621" s="1337"/>
      <c r="BI621" s="1337"/>
      <c r="BJ621" s="1337"/>
      <c r="BK621" s="1337"/>
      <c r="BL621" s="1337"/>
      <c r="BM621" s="1337"/>
      <c r="BN621" s="1337"/>
      <c r="BO621" s="1337"/>
      <c r="BP621" s="1337"/>
      <c r="BQ621" s="1338"/>
    </row>
    <row r="622" spans="1:69" s="259" customFormat="1" ht="12.75">
      <c r="A622" s="1339">
        <v>1845</v>
      </c>
      <c r="B622" s="1332" t="s">
        <v>422</v>
      </c>
      <c r="C622" s="1333"/>
      <c r="D622" s="1334"/>
      <c r="E622" s="1334"/>
      <c r="F622" s="1334"/>
      <c r="G622" s="1335">
        <f ca="1">IF(ISERROR(VLOOKUP(VLOOKUP($A622, 'E4 TB Allocation Details'!$A$18:$L$205, MATCH("Demand ID", 'E4 TB Allocation Details'!$A$18:$L$18, 0),FALSE), 'E2 Allocators'!$B$15:$W$361, MATCH(G$17, 'E2 Allocators'!$B$15:$W$15, 0),FALSE)), 0, VLOOKUP(VLOOKUP($A622, 'E4 TB Allocation Details'!$A$18:$L$205, MATCH("Demand ID", 'E4 TB Allocation Details'!$A$18:$L$18, 0),FALSE), 'E2 Allocators'!$B$15:$W$361, MATCH(G$17, 'E2 Allocators'!$B$15:$W$15, 0),FALSE))</f>
        <v>0</v>
      </c>
      <c r="H622" s="1335">
        <f ca="1">IF(ISERROR(VLOOKUP(VLOOKUP($A622, 'E4 TB Allocation Details'!$A$18:$L$205, MATCH("Demand ID", 'E4 TB Allocation Details'!$A$18:$L$18, 0),FALSE), 'E2 Allocators'!$B$15:$W$361, MATCH(H$17, 'E2 Allocators'!$B$15:$W$15, 0),FALSE)), 0, VLOOKUP(VLOOKUP($A622, 'E4 TB Allocation Details'!$A$18:$L$205, MATCH("Demand ID", 'E4 TB Allocation Details'!$A$18:$L$18, 0),FALSE), 'E2 Allocators'!$B$15:$W$361, MATCH(H$17, 'E2 Allocators'!$B$15:$W$15, 0),FALSE))</f>
        <v>0</v>
      </c>
      <c r="I622" s="1335">
        <f ca="1">IF(ISERROR(VLOOKUP(VLOOKUP($A622, 'E4 TB Allocation Details'!$A$18:$L$205, MATCH("Demand ID", 'E4 TB Allocation Details'!$A$18:$L$18, 0),FALSE), 'E2 Allocators'!$B$15:$W$361, MATCH(I$17, 'E2 Allocators'!$B$15:$W$15, 0),FALSE)), 0, VLOOKUP(VLOOKUP($A622, 'E4 TB Allocation Details'!$A$18:$L$205, MATCH("Demand ID", 'E4 TB Allocation Details'!$A$18:$L$18, 0),FALSE), 'E2 Allocators'!$B$15:$W$361, MATCH(I$17, 'E2 Allocators'!$B$15:$W$15, 0),FALSE))</f>
        <v>0</v>
      </c>
      <c r="J622" s="1335">
        <f ca="1">IF(ISERROR(VLOOKUP(VLOOKUP($A622, 'E4 TB Allocation Details'!$A$18:$L$205, MATCH("Demand ID", 'E4 TB Allocation Details'!$A$18:$L$18, 0),FALSE), 'E2 Allocators'!$B$15:$W$361, MATCH(J$17, 'E2 Allocators'!$B$15:$W$15, 0),FALSE)), 0, VLOOKUP(VLOOKUP($A622, 'E4 TB Allocation Details'!$A$18:$L$205, MATCH("Demand ID", 'E4 TB Allocation Details'!$A$18:$L$18, 0),FALSE), 'E2 Allocators'!$B$15:$W$361, MATCH(J$17, 'E2 Allocators'!$B$15:$W$15, 0),FALSE))</f>
        <v>0</v>
      </c>
      <c r="K622" s="1335">
        <f ca="1">IF(ISERROR(VLOOKUP(VLOOKUP($A622, 'E4 TB Allocation Details'!$A$18:$L$205, MATCH("Demand ID", 'E4 TB Allocation Details'!$A$18:$L$18, 0),FALSE), 'E2 Allocators'!$B$15:$W$361, MATCH(K$17, 'E2 Allocators'!$B$15:$W$15, 0),FALSE)), 0, VLOOKUP(VLOOKUP($A622, 'E4 TB Allocation Details'!$A$18:$L$205, MATCH("Demand ID", 'E4 TB Allocation Details'!$A$18:$L$18, 0),FALSE), 'E2 Allocators'!$B$15:$W$361, MATCH(K$17, 'E2 Allocators'!$B$15:$W$15, 0),FALSE))</f>
        <v>0</v>
      </c>
      <c r="L622" s="1335">
        <f ca="1">IF(ISERROR(VLOOKUP(VLOOKUP($A622, 'E4 TB Allocation Details'!$A$18:$L$205, MATCH("Demand ID", 'E4 TB Allocation Details'!$A$18:$L$18, 0),FALSE), 'E2 Allocators'!$B$15:$W$361, MATCH(L$17, 'E2 Allocators'!$B$15:$W$15, 0),FALSE)), 0, VLOOKUP(VLOOKUP($A622, 'E4 TB Allocation Details'!$A$18:$L$205, MATCH("Demand ID", 'E4 TB Allocation Details'!$A$18:$L$18, 0),FALSE), 'E2 Allocators'!$B$15:$W$361, MATCH(L$17, 'E2 Allocators'!$B$15:$W$15, 0),FALSE))</f>
        <v>0</v>
      </c>
      <c r="M622" s="1335">
        <f ca="1">IF(ISERROR(VLOOKUP(VLOOKUP($A622, 'E4 TB Allocation Details'!$A$18:$L$205, MATCH("Demand ID", 'E4 TB Allocation Details'!$A$18:$L$18, 0),FALSE), 'E2 Allocators'!$B$15:$W$361, MATCH(M$17, 'E2 Allocators'!$B$15:$W$15, 0),FALSE)), 0, VLOOKUP(VLOOKUP($A622, 'E4 TB Allocation Details'!$A$18:$L$205, MATCH("Demand ID", 'E4 TB Allocation Details'!$A$18:$L$18, 0),FALSE), 'E2 Allocators'!$B$15:$W$361, MATCH(M$17, 'E2 Allocators'!$B$15:$W$15, 0),FALSE))</f>
        <v>0</v>
      </c>
      <c r="N622" s="1335">
        <f ca="1">IF(ISERROR(VLOOKUP(VLOOKUP($A622, 'E4 TB Allocation Details'!$A$18:$L$205, MATCH("Demand ID", 'E4 TB Allocation Details'!$A$18:$L$18, 0),FALSE), 'E2 Allocators'!$B$15:$W$361, MATCH(N$17, 'E2 Allocators'!$B$15:$W$15, 0),FALSE)), 0, VLOOKUP(VLOOKUP($A622, 'E4 TB Allocation Details'!$A$18:$L$205, MATCH("Demand ID", 'E4 TB Allocation Details'!$A$18:$L$18, 0),FALSE), 'E2 Allocators'!$B$15:$W$361, MATCH(N$17, 'E2 Allocators'!$B$15:$W$15, 0),FALSE))</f>
        <v>0</v>
      </c>
      <c r="O622" s="1335">
        <f ca="1">IF(ISERROR(VLOOKUP(VLOOKUP($A622, 'E4 TB Allocation Details'!$A$18:$L$205, MATCH("Demand ID", 'E4 TB Allocation Details'!$A$18:$L$18, 0),FALSE), 'E2 Allocators'!$B$15:$W$361, MATCH(O$17, 'E2 Allocators'!$B$15:$W$15, 0),FALSE)), 0, VLOOKUP(VLOOKUP($A622, 'E4 TB Allocation Details'!$A$18:$L$205, MATCH("Demand ID", 'E4 TB Allocation Details'!$A$18:$L$18, 0),FALSE), 'E2 Allocators'!$B$15:$W$361, MATCH(O$17, 'E2 Allocators'!$B$15:$W$15, 0),FALSE))</f>
        <v>0</v>
      </c>
      <c r="P622" s="1335">
        <f ca="1">IF(ISERROR(VLOOKUP(VLOOKUP($A622, 'E4 TB Allocation Details'!$A$18:$L$205, MATCH("Demand ID", 'E4 TB Allocation Details'!$A$18:$L$18, 0),FALSE), 'E2 Allocators'!$B$15:$W$361, MATCH(P$17, 'E2 Allocators'!$B$15:$W$15, 0),FALSE)), 0, VLOOKUP(VLOOKUP($A622, 'E4 TB Allocation Details'!$A$18:$L$205, MATCH("Demand ID", 'E4 TB Allocation Details'!$A$18:$L$18, 0),FALSE), 'E2 Allocators'!$B$15:$W$361, MATCH(P$17, 'E2 Allocators'!$B$15:$W$15, 0),FALSE))</f>
        <v>0</v>
      </c>
      <c r="Q622" s="1335">
        <f ca="1">IF(ISERROR(VLOOKUP(VLOOKUP($A622, 'E4 TB Allocation Details'!$A$18:$L$205, MATCH("Demand ID", 'E4 TB Allocation Details'!$A$18:$L$18, 0),FALSE), 'E2 Allocators'!$B$15:$W$361, MATCH(Q$17, 'E2 Allocators'!$B$15:$W$15, 0),FALSE)), 0, VLOOKUP(VLOOKUP($A622, 'E4 TB Allocation Details'!$A$18:$L$205, MATCH("Demand ID", 'E4 TB Allocation Details'!$A$18:$L$18, 0),FALSE), 'E2 Allocators'!$B$15:$W$361, MATCH(Q$17, 'E2 Allocators'!$B$15:$W$15, 0),FALSE))</f>
        <v>0</v>
      </c>
      <c r="R622" s="1335">
        <f ca="1">IF(ISERROR(VLOOKUP(VLOOKUP($A622, 'E4 TB Allocation Details'!$A$18:$L$205, MATCH("Demand ID", 'E4 TB Allocation Details'!$A$18:$L$18, 0),FALSE), 'E2 Allocators'!$B$15:$W$361, MATCH(R$17, 'E2 Allocators'!$B$15:$W$15, 0),FALSE)), 0, VLOOKUP(VLOOKUP($A622, 'E4 TB Allocation Details'!$A$18:$L$205, MATCH("Demand ID", 'E4 TB Allocation Details'!$A$18:$L$18, 0),FALSE), 'E2 Allocators'!$B$15:$W$361, MATCH(R$17, 'E2 Allocators'!$B$15:$W$15, 0),FALSE))</f>
        <v>0</v>
      </c>
      <c r="S622" s="1335">
        <f ca="1">IF(ISERROR(VLOOKUP(VLOOKUP($A622, 'E4 TB Allocation Details'!$A$18:$L$205, MATCH("Demand ID", 'E4 TB Allocation Details'!$A$18:$L$18, 0),FALSE), 'E2 Allocators'!$B$15:$W$361, MATCH(S$17, 'E2 Allocators'!$B$15:$W$15, 0),FALSE)), 0, VLOOKUP(VLOOKUP($A622, 'E4 TB Allocation Details'!$A$18:$L$205, MATCH("Demand ID", 'E4 TB Allocation Details'!$A$18:$L$18, 0),FALSE), 'E2 Allocators'!$B$15:$W$361, MATCH(S$17, 'E2 Allocators'!$B$15:$W$15, 0),FALSE))</f>
        <v>0</v>
      </c>
      <c r="T622" s="1335">
        <f ca="1">IF(ISERROR(VLOOKUP(VLOOKUP($A622, 'E4 TB Allocation Details'!$A$18:$L$205, MATCH("Demand ID", 'E4 TB Allocation Details'!$A$18:$L$18, 0),FALSE), 'E2 Allocators'!$B$15:$W$361, MATCH(T$17, 'E2 Allocators'!$B$15:$W$15, 0),FALSE)), 0, VLOOKUP(VLOOKUP($A622, 'E4 TB Allocation Details'!$A$18:$L$205, MATCH("Demand ID", 'E4 TB Allocation Details'!$A$18:$L$18, 0),FALSE), 'E2 Allocators'!$B$15:$W$361, MATCH(T$17, 'E2 Allocators'!$B$15:$W$15, 0),FALSE))</f>
        <v>0</v>
      </c>
      <c r="U622" s="1335">
        <f ca="1">IF(ISERROR(VLOOKUP(VLOOKUP($A622, 'E4 TB Allocation Details'!$A$18:$L$205, MATCH("Demand ID", 'E4 TB Allocation Details'!$A$18:$L$18, 0),FALSE), 'E2 Allocators'!$B$15:$W$361, MATCH(U$17, 'E2 Allocators'!$B$15:$W$15, 0),FALSE)), 0, VLOOKUP(VLOOKUP($A622, 'E4 TB Allocation Details'!$A$18:$L$205, MATCH("Demand ID", 'E4 TB Allocation Details'!$A$18:$L$18, 0),FALSE), 'E2 Allocators'!$B$15:$W$361, MATCH(U$17, 'E2 Allocators'!$B$15:$W$15, 0),FALSE))</f>
        <v>0</v>
      </c>
      <c r="V622" s="1335">
        <f ca="1">IF(ISERROR(VLOOKUP(VLOOKUP($A622, 'E4 TB Allocation Details'!$A$18:$L$205, MATCH("Demand ID", 'E4 TB Allocation Details'!$A$18:$L$18, 0),FALSE), 'E2 Allocators'!$B$15:$W$361, MATCH(V$17, 'E2 Allocators'!$B$15:$W$15, 0),FALSE)), 0, VLOOKUP(VLOOKUP($A622, 'E4 TB Allocation Details'!$A$18:$L$205, MATCH("Demand ID", 'E4 TB Allocation Details'!$A$18:$L$18, 0),FALSE), 'E2 Allocators'!$B$15:$W$361, MATCH(V$17, 'E2 Allocators'!$B$15:$W$15, 0),FALSE))</f>
        <v>0</v>
      </c>
      <c r="W622" s="1335">
        <f ca="1">IF(ISERROR(VLOOKUP(VLOOKUP($A622, 'E4 TB Allocation Details'!$A$18:$L$205, MATCH("Demand ID", 'E4 TB Allocation Details'!$A$18:$L$18, 0),FALSE), 'E2 Allocators'!$B$15:$W$361, MATCH(W$17, 'E2 Allocators'!$B$15:$W$15, 0),FALSE)), 0, VLOOKUP(VLOOKUP($A622, 'E4 TB Allocation Details'!$A$18:$L$205, MATCH("Demand ID", 'E4 TB Allocation Details'!$A$18:$L$18, 0),FALSE), 'E2 Allocators'!$B$15:$W$361, MATCH(W$17, 'E2 Allocators'!$B$15:$W$15, 0),FALSE))</f>
        <v>0</v>
      </c>
      <c r="X622" s="1335">
        <f ca="1">IF(ISERROR(VLOOKUP(VLOOKUP($A622, 'E4 TB Allocation Details'!$A$18:$L$205, MATCH("Demand ID", 'E4 TB Allocation Details'!$A$18:$L$18, 0),FALSE), 'E2 Allocators'!$B$15:$W$361, MATCH(X$17, 'E2 Allocators'!$B$15:$W$15, 0),FALSE)), 0, VLOOKUP(VLOOKUP($A622, 'E4 TB Allocation Details'!$A$18:$L$205, MATCH("Demand ID", 'E4 TB Allocation Details'!$A$18:$L$18, 0),FALSE), 'E2 Allocators'!$B$15:$W$361, MATCH(X$17, 'E2 Allocators'!$B$15:$W$15, 0),FALSE))</f>
        <v>0</v>
      </c>
      <c r="Y622" s="1335">
        <f ca="1">IF(ISERROR(VLOOKUP(VLOOKUP($A622, 'E4 TB Allocation Details'!$A$18:$L$205, MATCH("Demand ID", 'E4 TB Allocation Details'!$A$18:$L$18, 0),FALSE), 'E2 Allocators'!$B$15:$W$361, MATCH(Y$17, 'E2 Allocators'!$B$15:$W$15, 0),FALSE)), 0, VLOOKUP(VLOOKUP($A622, 'E4 TB Allocation Details'!$A$18:$L$205, MATCH("Demand ID", 'E4 TB Allocation Details'!$A$18:$L$18, 0),FALSE), 'E2 Allocators'!$B$15:$W$361, MATCH(Y$17, 'E2 Allocators'!$B$15:$W$15, 0),FALSE))</f>
        <v>0</v>
      </c>
      <c r="Z622" s="1335">
        <f ca="1">IF(ISERROR(VLOOKUP(VLOOKUP($A622, 'E4 TB Allocation Details'!$A$18:$L$205, MATCH("Demand ID", 'E4 TB Allocation Details'!$A$18:$L$18, 0),FALSE), 'E2 Allocators'!$B$15:$W$361, MATCH(Z$17, 'E2 Allocators'!$B$15:$W$15, 0),FALSE)), 0, VLOOKUP(VLOOKUP($A622, 'E4 TB Allocation Details'!$A$18:$L$205, MATCH("Demand ID", 'E4 TB Allocation Details'!$A$18:$L$18, 0),FALSE), 'E2 Allocators'!$B$15:$W$361, MATCH(Z$17, 'E2 Allocators'!$B$15:$W$15, 0),FALSE))</f>
        <v>0</v>
      </c>
      <c r="AA622" s="1340">
        <f t="shared" si="925"/>
        <v>0</v>
      </c>
      <c r="AB622" s="1335">
        <f ca="1">IF(ISERROR(VLOOKUP(VLOOKUP($A622, 'E4 TB Allocation Details'!$A$18:$L$205, MATCH("Customer ID", 'E4 TB Allocation Details'!$A$18:$L$18, 0),FALSE), 'E2 Allocators'!$B$15:$W$361, MATCH(AB$17, 'E2 Allocators'!$B$15:$W$15, 0),FALSE)), 0, VLOOKUP(VLOOKUP($A622, 'E4 TB Allocation Details'!$A$18:$L$205, MATCH("Customer ID", 'E4 TB Allocation Details'!$A$18:$L$18, 0),FALSE), 'E2 Allocators'!$B$15:$W$361, MATCH(AB$17, 'E2 Allocators'!$B$15:$W$15, 0),FALSE))</f>
        <v>0</v>
      </c>
      <c r="AC622" s="1335">
        <f ca="1">IF(ISERROR(VLOOKUP(VLOOKUP($A622, 'E4 TB Allocation Details'!$A$18:$L$205, MATCH("Customer ID", 'E4 TB Allocation Details'!$A$18:$L$18, 0),FALSE), 'E2 Allocators'!$B$15:$W$361, MATCH(AC$17, 'E2 Allocators'!$B$15:$W$15, 0),FALSE)), 0, VLOOKUP(VLOOKUP($A622, 'E4 TB Allocation Details'!$A$18:$L$205, MATCH("Customer ID", 'E4 TB Allocation Details'!$A$18:$L$18, 0),FALSE), 'E2 Allocators'!$B$15:$W$361, MATCH(AC$17, 'E2 Allocators'!$B$15:$W$15, 0),FALSE))</f>
        <v>0</v>
      </c>
      <c r="AD622" s="1335">
        <f ca="1">IF(ISERROR(VLOOKUP(VLOOKUP($A622, 'E4 TB Allocation Details'!$A$18:$L$205, MATCH("Customer ID", 'E4 TB Allocation Details'!$A$18:$L$18, 0),FALSE), 'E2 Allocators'!$B$15:$W$361, MATCH(AD$17, 'E2 Allocators'!$B$15:$W$15, 0),FALSE)), 0, VLOOKUP(VLOOKUP($A622, 'E4 TB Allocation Details'!$A$18:$L$205, MATCH("Customer ID", 'E4 TB Allocation Details'!$A$18:$L$18, 0),FALSE), 'E2 Allocators'!$B$15:$W$361, MATCH(AD$17, 'E2 Allocators'!$B$15:$W$15, 0),FALSE))</f>
        <v>0</v>
      </c>
      <c r="AE622" s="1335">
        <f ca="1">IF(ISERROR(VLOOKUP(VLOOKUP($A622, 'E4 TB Allocation Details'!$A$18:$L$205, MATCH("Customer ID", 'E4 TB Allocation Details'!$A$18:$L$18, 0),FALSE), 'E2 Allocators'!$B$15:$W$361, MATCH(AE$17, 'E2 Allocators'!$B$15:$W$15, 0),FALSE)), 0, VLOOKUP(VLOOKUP($A622, 'E4 TB Allocation Details'!$A$18:$L$205, MATCH("Customer ID", 'E4 TB Allocation Details'!$A$18:$L$18, 0),FALSE), 'E2 Allocators'!$B$15:$W$361, MATCH(AE$17, 'E2 Allocators'!$B$15:$W$15, 0),FALSE))</f>
        <v>0</v>
      </c>
      <c r="AF622" s="1335">
        <f ca="1">IF(ISERROR(VLOOKUP(VLOOKUP($A622, 'E4 TB Allocation Details'!$A$18:$L$205, MATCH("Customer ID", 'E4 TB Allocation Details'!$A$18:$L$18, 0),FALSE), 'E2 Allocators'!$B$15:$W$361, MATCH(AF$17, 'E2 Allocators'!$B$15:$W$15, 0),FALSE)), 0, VLOOKUP(VLOOKUP($A622, 'E4 TB Allocation Details'!$A$18:$L$205, MATCH("Customer ID", 'E4 TB Allocation Details'!$A$18:$L$18, 0),FALSE), 'E2 Allocators'!$B$15:$W$361, MATCH(AF$17, 'E2 Allocators'!$B$15:$W$15, 0),FALSE))</f>
        <v>0</v>
      </c>
      <c r="AG622" s="1335">
        <f ca="1">IF(ISERROR(VLOOKUP(VLOOKUP($A622, 'E4 TB Allocation Details'!$A$18:$L$205, MATCH("Customer ID", 'E4 TB Allocation Details'!$A$18:$L$18, 0),FALSE), 'E2 Allocators'!$B$15:$W$361, MATCH(AG$17, 'E2 Allocators'!$B$15:$W$15, 0),FALSE)), 0, VLOOKUP(VLOOKUP($A622, 'E4 TB Allocation Details'!$A$18:$L$205, MATCH("Customer ID", 'E4 TB Allocation Details'!$A$18:$L$18, 0),FALSE), 'E2 Allocators'!$B$15:$W$361, MATCH(AG$17, 'E2 Allocators'!$B$15:$W$15, 0),FALSE))</f>
        <v>0</v>
      </c>
      <c r="AH622" s="1335">
        <f ca="1">IF(ISERROR(VLOOKUP(VLOOKUP($A622, 'E4 TB Allocation Details'!$A$18:$L$205, MATCH("Customer ID", 'E4 TB Allocation Details'!$A$18:$L$18, 0),FALSE), 'E2 Allocators'!$B$15:$W$361, MATCH(AH$17, 'E2 Allocators'!$B$15:$W$15, 0),FALSE)), 0, VLOOKUP(VLOOKUP($A622, 'E4 TB Allocation Details'!$A$18:$L$205, MATCH("Customer ID", 'E4 TB Allocation Details'!$A$18:$L$18, 0),FALSE), 'E2 Allocators'!$B$15:$W$361, MATCH(AH$17, 'E2 Allocators'!$B$15:$W$15, 0),FALSE))</f>
        <v>0</v>
      </c>
      <c r="AI622" s="1335">
        <f ca="1">IF(ISERROR(VLOOKUP(VLOOKUP($A622, 'E4 TB Allocation Details'!$A$18:$L$205, MATCH("Customer ID", 'E4 TB Allocation Details'!$A$18:$L$18, 0),FALSE), 'E2 Allocators'!$B$15:$W$361, MATCH(AI$17, 'E2 Allocators'!$B$15:$W$15, 0),FALSE)), 0, VLOOKUP(VLOOKUP($A622, 'E4 TB Allocation Details'!$A$18:$L$205, MATCH("Customer ID", 'E4 TB Allocation Details'!$A$18:$L$18, 0),FALSE), 'E2 Allocators'!$B$15:$W$361, MATCH(AI$17, 'E2 Allocators'!$B$15:$W$15, 0),FALSE))</f>
        <v>0</v>
      </c>
      <c r="AJ622" s="1335">
        <f ca="1">IF(ISERROR(VLOOKUP(VLOOKUP($A622, 'E4 TB Allocation Details'!$A$18:$L$205, MATCH("Customer ID", 'E4 TB Allocation Details'!$A$18:$L$18, 0),FALSE), 'E2 Allocators'!$B$15:$W$361, MATCH(AJ$17, 'E2 Allocators'!$B$15:$W$15, 0),FALSE)), 0, VLOOKUP(VLOOKUP($A622, 'E4 TB Allocation Details'!$A$18:$L$205, MATCH("Customer ID", 'E4 TB Allocation Details'!$A$18:$L$18, 0),FALSE), 'E2 Allocators'!$B$15:$W$361, MATCH(AJ$17, 'E2 Allocators'!$B$15:$W$15, 0),FALSE))</f>
        <v>0</v>
      </c>
      <c r="AK622" s="1335">
        <f ca="1">IF(ISERROR(VLOOKUP(VLOOKUP($A622, 'E4 TB Allocation Details'!$A$18:$L$205, MATCH("Customer ID", 'E4 TB Allocation Details'!$A$18:$L$18, 0),FALSE), 'E2 Allocators'!$B$15:$W$361, MATCH(AK$17, 'E2 Allocators'!$B$15:$W$15, 0),FALSE)), 0, VLOOKUP(VLOOKUP($A622, 'E4 TB Allocation Details'!$A$18:$L$205, MATCH("Customer ID", 'E4 TB Allocation Details'!$A$18:$L$18, 0),FALSE), 'E2 Allocators'!$B$15:$W$361, MATCH(AK$17, 'E2 Allocators'!$B$15:$W$15, 0),FALSE))</f>
        <v>0</v>
      </c>
      <c r="AL622" s="1335">
        <f ca="1">IF(ISERROR(VLOOKUP(VLOOKUP($A622, 'E4 TB Allocation Details'!$A$18:$L$205, MATCH("Customer ID", 'E4 TB Allocation Details'!$A$18:$L$18, 0),FALSE), 'E2 Allocators'!$B$15:$W$361, MATCH(AL$17, 'E2 Allocators'!$B$15:$W$15, 0),FALSE)), 0, VLOOKUP(VLOOKUP($A622, 'E4 TB Allocation Details'!$A$18:$L$205, MATCH("Customer ID", 'E4 TB Allocation Details'!$A$18:$L$18, 0),FALSE), 'E2 Allocators'!$B$15:$W$361, MATCH(AL$17, 'E2 Allocators'!$B$15:$W$15, 0),FALSE))</f>
        <v>0</v>
      </c>
      <c r="AM622" s="1335">
        <f ca="1">IF(ISERROR(VLOOKUP(VLOOKUP($A622, 'E4 TB Allocation Details'!$A$18:$L$205, MATCH("Customer ID", 'E4 TB Allocation Details'!$A$18:$L$18, 0),FALSE), 'E2 Allocators'!$B$15:$W$361, MATCH(AM$17, 'E2 Allocators'!$B$15:$W$15, 0),FALSE)), 0, VLOOKUP(VLOOKUP($A622, 'E4 TB Allocation Details'!$A$18:$L$205, MATCH("Customer ID", 'E4 TB Allocation Details'!$A$18:$L$18, 0),FALSE), 'E2 Allocators'!$B$15:$W$361, MATCH(AM$17, 'E2 Allocators'!$B$15:$W$15, 0),FALSE))</f>
        <v>0</v>
      </c>
      <c r="AN622" s="1335">
        <f ca="1">IF(ISERROR(VLOOKUP(VLOOKUP($A622, 'E4 TB Allocation Details'!$A$18:$L$205, MATCH("Customer ID", 'E4 TB Allocation Details'!$A$18:$L$18, 0),FALSE), 'E2 Allocators'!$B$15:$W$361, MATCH(AN$17, 'E2 Allocators'!$B$15:$W$15, 0),FALSE)), 0, VLOOKUP(VLOOKUP($A622, 'E4 TB Allocation Details'!$A$18:$L$205, MATCH("Customer ID", 'E4 TB Allocation Details'!$A$18:$L$18, 0),FALSE), 'E2 Allocators'!$B$15:$W$361, MATCH(AN$17, 'E2 Allocators'!$B$15:$W$15, 0),FALSE))</f>
        <v>0</v>
      </c>
      <c r="AO622" s="1335">
        <f ca="1">IF(ISERROR(VLOOKUP(VLOOKUP($A622, 'E4 TB Allocation Details'!$A$18:$L$205, MATCH("Customer ID", 'E4 TB Allocation Details'!$A$18:$L$18, 0),FALSE), 'E2 Allocators'!$B$15:$W$361, MATCH(AO$17, 'E2 Allocators'!$B$15:$W$15, 0),FALSE)), 0, VLOOKUP(VLOOKUP($A622, 'E4 TB Allocation Details'!$A$18:$L$205, MATCH("Customer ID", 'E4 TB Allocation Details'!$A$18:$L$18, 0),FALSE), 'E2 Allocators'!$B$15:$W$361, MATCH(AO$17, 'E2 Allocators'!$B$15:$W$15, 0),FALSE))</f>
        <v>0</v>
      </c>
      <c r="AP622" s="1335">
        <f ca="1">IF(ISERROR(VLOOKUP(VLOOKUP($A622, 'E4 TB Allocation Details'!$A$18:$L$205, MATCH("Customer ID", 'E4 TB Allocation Details'!$A$18:$L$18, 0),FALSE), 'E2 Allocators'!$B$15:$W$361, MATCH(AP$17, 'E2 Allocators'!$B$15:$W$15, 0),FALSE)), 0, VLOOKUP(VLOOKUP($A622, 'E4 TB Allocation Details'!$A$18:$L$205, MATCH("Customer ID", 'E4 TB Allocation Details'!$A$18:$L$18, 0),FALSE), 'E2 Allocators'!$B$15:$W$361, MATCH(AP$17, 'E2 Allocators'!$B$15:$W$15, 0),FALSE))</f>
        <v>0</v>
      </c>
      <c r="AQ622" s="1335">
        <f ca="1">IF(ISERROR(VLOOKUP(VLOOKUP($A622, 'E4 TB Allocation Details'!$A$18:$L$205, MATCH("Customer ID", 'E4 TB Allocation Details'!$A$18:$L$18, 0),FALSE), 'E2 Allocators'!$B$15:$W$361, MATCH(AQ$17, 'E2 Allocators'!$B$15:$W$15, 0),FALSE)), 0, VLOOKUP(VLOOKUP($A622, 'E4 TB Allocation Details'!$A$18:$L$205, MATCH("Customer ID", 'E4 TB Allocation Details'!$A$18:$L$18, 0),FALSE), 'E2 Allocators'!$B$15:$W$361, MATCH(AQ$17, 'E2 Allocators'!$B$15:$W$15, 0),FALSE))</f>
        <v>0</v>
      </c>
      <c r="AR622" s="1335">
        <f ca="1">IF(ISERROR(VLOOKUP(VLOOKUP($A622, 'E4 TB Allocation Details'!$A$18:$L$205, MATCH("Customer ID", 'E4 TB Allocation Details'!$A$18:$L$18, 0),FALSE), 'E2 Allocators'!$B$15:$W$361, MATCH(AR$17, 'E2 Allocators'!$B$15:$W$15, 0),FALSE)), 0, VLOOKUP(VLOOKUP($A622, 'E4 TB Allocation Details'!$A$18:$L$205, MATCH("Customer ID", 'E4 TB Allocation Details'!$A$18:$L$18, 0),FALSE), 'E2 Allocators'!$B$15:$W$361, MATCH(AR$17, 'E2 Allocators'!$B$15:$W$15, 0),FALSE))</f>
        <v>0</v>
      </c>
      <c r="AS622" s="1335">
        <f ca="1">IF(ISERROR(VLOOKUP(VLOOKUP($A622, 'E4 TB Allocation Details'!$A$18:$L$205, MATCH("Customer ID", 'E4 TB Allocation Details'!$A$18:$L$18, 0),FALSE), 'E2 Allocators'!$B$15:$W$361, MATCH(AS$17, 'E2 Allocators'!$B$15:$W$15, 0),FALSE)), 0, VLOOKUP(VLOOKUP($A622, 'E4 TB Allocation Details'!$A$18:$L$205, MATCH("Customer ID", 'E4 TB Allocation Details'!$A$18:$L$18, 0),FALSE), 'E2 Allocators'!$B$15:$W$361, MATCH(AS$17, 'E2 Allocators'!$B$15:$W$15, 0),FALSE))</f>
        <v>0</v>
      </c>
      <c r="AT622" s="1335">
        <f ca="1">IF(ISERROR(VLOOKUP(VLOOKUP($A622, 'E4 TB Allocation Details'!$A$18:$L$205, MATCH("Customer ID", 'E4 TB Allocation Details'!$A$18:$L$18, 0),FALSE), 'E2 Allocators'!$B$15:$W$361, MATCH(AT$17, 'E2 Allocators'!$B$15:$W$15, 0),FALSE)), 0, VLOOKUP(VLOOKUP($A622, 'E4 TB Allocation Details'!$A$18:$L$205, MATCH("Customer ID", 'E4 TB Allocation Details'!$A$18:$L$18, 0),FALSE), 'E2 Allocators'!$B$15:$W$361, MATCH(AT$17, 'E2 Allocators'!$B$15:$W$15, 0),FALSE))</f>
        <v>0</v>
      </c>
      <c r="AU622" s="1335">
        <f ca="1">IF(ISERROR(VLOOKUP(VLOOKUP($A622, 'E4 TB Allocation Details'!$A$18:$L$205, MATCH("Customer ID", 'E4 TB Allocation Details'!$A$18:$L$18, 0),FALSE), 'E2 Allocators'!$B$15:$W$361, MATCH(AU$17, 'E2 Allocators'!$B$15:$W$15, 0),FALSE)), 0, VLOOKUP(VLOOKUP($A622, 'E4 TB Allocation Details'!$A$18:$L$205, MATCH("Customer ID", 'E4 TB Allocation Details'!$A$18:$L$18, 0),FALSE), 'E2 Allocators'!$B$15:$W$361, MATCH(AU$17, 'E2 Allocators'!$B$15:$W$15, 0),FALSE))</f>
        <v>0</v>
      </c>
      <c r="AV622" s="1340">
        <f t="shared" si="926"/>
        <v>0</v>
      </c>
      <c r="AW622" s="1337"/>
      <c r="AX622" s="1337"/>
      <c r="AY622" s="1337"/>
      <c r="AZ622" s="1337"/>
      <c r="BA622" s="1337"/>
      <c r="BB622" s="1337"/>
      <c r="BC622" s="1337"/>
      <c r="BD622" s="1337"/>
      <c r="BE622" s="1337"/>
      <c r="BF622" s="1337"/>
      <c r="BG622" s="1337"/>
      <c r="BH622" s="1337"/>
      <c r="BI622" s="1337"/>
      <c r="BJ622" s="1337"/>
      <c r="BK622" s="1337"/>
      <c r="BL622" s="1337"/>
      <c r="BM622" s="1337"/>
      <c r="BN622" s="1337"/>
      <c r="BO622" s="1337"/>
      <c r="BP622" s="1337"/>
      <c r="BQ622" s="1338"/>
    </row>
    <row r="623" spans="1:69" s="259" customFormat="1" ht="25.5">
      <c r="A623" s="1339" t="s">
        <v>148</v>
      </c>
      <c r="B623" s="1332" t="s">
        <v>1454</v>
      </c>
      <c r="C623" s="1333">
        <v>1</v>
      </c>
      <c r="D623" s="1334">
        <f t="shared" si="923"/>
        <v>1</v>
      </c>
      <c r="E623" s="1334">
        <f ca="1">VLOOKUP($A623,'E1 Categorization'!$A$35:$E$114,5,FALSE)</f>
        <v>0</v>
      </c>
      <c r="F623" s="1334">
        <f t="shared" si="924"/>
        <v>1</v>
      </c>
      <c r="G623" s="1335">
        <f ca="1">IF(ISERROR(VLOOKUP(VLOOKUP($A623, 'E4 TB Allocation Details'!$A$18:$L$205, MATCH("Demand ID", 'E4 TB Allocation Details'!$A$18:$L$18, 0),FALSE), 'E2 Allocators'!$B$15:$W$361, MATCH(G$17, 'E2 Allocators'!$B$15:$W$15, 0),FALSE)), 0, VLOOKUP(VLOOKUP($A623, 'E4 TB Allocation Details'!$A$18:$L$205, MATCH("Demand ID", 'E4 TB Allocation Details'!$A$18:$L$18, 0),FALSE), 'E2 Allocators'!$B$15:$W$361, MATCH(G$17, 'E2 Allocators'!$B$15:$W$15, 0),FALSE))</f>
        <v>0.34459165112689732</v>
      </c>
      <c r="H623" s="1335">
        <f ca="1">IF(ISERROR(VLOOKUP(VLOOKUP($A623, 'E4 TB Allocation Details'!$A$18:$L$205, MATCH("Demand ID", 'E4 TB Allocation Details'!$A$18:$L$18, 0),FALSE), 'E2 Allocators'!$B$15:$W$361, MATCH(H$17, 'E2 Allocators'!$B$15:$W$15, 0),FALSE)), 0, VLOOKUP(VLOOKUP($A623, 'E4 TB Allocation Details'!$A$18:$L$205, MATCH("Demand ID", 'E4 TB Allocation Details'!$A$18:$L$18, 0),FALSE), 'E2 Allocators'!$B$15:$W$361, MATCH(H$17, 'E2 Allocators'!$B$15:$W$15, 0),FALSE))</f>
        <v>0.18274904496213709</v>
      </c>
      <c r="I623" s="1335">
        <f ca="1">IF(ISERROR(VLOOKUP(VLOOKUP($A623, 'E4 TB Allocation Details'!$A$18:$L$205, MATCH("Demand ID", 'E4 TB Allocation Details'!$A$18:$L$18, 0),FALSE), 'E2 Allocators'!$B$15:$W$361, MATCH(I$17, 'E2 Allocators'!$B$15:$W$15, 0),FALSE)), 0, VLOOKUP(VLOOKUP($A623, 'E4 TB Allocation Details'!$A$18:$L$205, MATCH("Demand ID", 'E4 TB Allocation Details'!$A$18:$L$18, 0),FALSE), 'E2 Allocators'!$B$15:$W$361, MATCH(I$17, 'E2 Allocators'!$B$15:$W$15, 0),FALSE))</f>
        <v>0.46704948503245464</v>
      </c>
      <c r="J623" s="1335">
        <f ca="1">IF(ISERROR(VLOOKUP(VLOOKUP($A623, 'E4 TB Allocation Details'!$A$18:$L$205, MATCH("Demand ID", 'E4 TB Allocation Details'!$A$18:$L$18, 0),FALSE), 'E2 Allocators'!$B$15:$W$361, MATCH(J$17, 'E2 Allocators'!$B$15:$W$15, 0),FALSE)), 0, VLOOKUP(VLOOKUP($A623, 'E4 TB Allocation Details'!$A$18:$L$205, MATCH("Demand ID", 'E4 TB Allocation Details'!$A$18:$L$18, 0),FALSE), 'E2 Allocators'!$B$15:$W$361, MATCH(J$17, 'E2 Allocators'!$B$15:$W$15, 0),FALSE))</f>
        <v>0</v>
      </c>
      <c r="K623" s="1335">
        <f ca="1">IF(ISERROR(VLOOKUP(VLOOKUP($A623, 'E4 TB Allocation Details'!$A$18:$L$205, MATCH("Demand ID", 'E4 TB Allocation Details'!$A$18:$L$18, 0),FALSE), 'E2 Allocators'!$B$15:$W$361, MATCH(K$17, 'E2 Allocators'!$B$15:$W$15, 0),FALSE)), 0, VLOOKUP(VLOOKUP($A623, 'E4 TB Allocation Details'!$A$18:$L$205, MATCH("Demand ID", 'E4 TB Allocation Details'!$A$18:$L$18, 0),FALSE), 'E2 Allocators'!$B$15:$W$361, MATCH(K$17, 'E2 Allocators'!$B$15:$W$15, 0),FALSE))</f>
        <v>0</v>
      </c>
      <c r="L623" s="1335">
        <f ca="1">IF(ISERROR(VLOOKUP(VLOOKUP($A623, 'E4 TB Allocation Details'!$A$18:$L$205, MATCH("Demand ID", 'E4 TB Allocation Details'!$A$18:$L$18, 0),FALSE), 'E2 Allocators'!$B$15:$W$361, MATCH(L$17, 'E2 Allocators'!$B$15:$W$15, 0),FALSE)), 0, VLOOKUP(VLOOKUP($A623, 'E4 TB Allocation Details'!$A$18:$L$205, MATCH("Demand ID", 'E4 TB Allocation Details'!$A$18:$L$18, 0),FALSE), 'E2 Allocators'!$B$15:$W$361, MATCH(L$17, 'E2 Allocators'!$B$15:$W$15, 0),FALSE))</f>
        <v>0</v>
      </c>
      <c r="M623" s="1335">
        <f ca="1">IF(ISERROR(VLOOKUP(VLOOKUP($A623, 'E4 TB Allocation Details'!$A$18:$L$205, MATCH("Demand ID", 'E4 TB Allocation Details'!$A$18:$L$18, 0),FALSE), 'E2 Allocators'!$B$15:$W$361, MATCH(M$17, 'E2 Allocators'!$B$15:$W$15, 0),FALSE)), 0, VLOOKUP(VLOOKUP($A623, 'E4 TB Allocation Details'!$A$18:$L$205, MATCH("Demand ID", 'E4 TB Allocation Details'!$A$18:$L$18, 0),FALSE), 'E2 Allocators'!$B$15:$W$361, MATCH(M$17, 'E2 Allocators'!$B$15:$W$15, 0),FALSE))</f>
        <v>3.2240916758215737E-3</v>
      </c>
      <c r="N623" s="1335">
        <f ca="1">IF(ISERROR(VLOOKUP(VLOOKUP($A623, 'E4 TB Allocation Details'!$A$18:$L$205, MATCH("Demand ID", 'E4 TB Allocation Details'!$A$18:$L$18, 0),FALSE), 'E2 Allocators'!$B$15:$W$361, MATCH(N$17, 'E2 Allocators'!$B$15:$W$15, 0),FALSE)), 0, VLOOKUP(VLOOKUP($A623, 'E4 TB Allocation Details'!$A$18:$L$205, MATCH("Demand ID", 'E4 TB Allocation Details'!$A$18:$L$18, 0),FALSE), 'E2 Allocators'!$B$15:$W$361, MATCH(N$17, 'E2 Allocators'!$B$15:$W$15, 0),FALSE))</f>
        <v>4.0973454945025334E-4</v>
      </c>
      <c r="O623" s="1335">
        <f ca="1">IF(ISERROR(VLOOKUP(VLOOKUP($A623, 'E4 TB Allocation Details'!$A$18:$L$205, MATCH("Demand ID", 'E4 TB Allocation Details'!$A$18:$L$18, 0),FALSE), 'E2 Allocators'!$B$15:$W$361, MATCH(O$17, 'E2 Allocators'!$B$15:$W$15, 0),FALSE)), 0, VLOOKUP(VLOOKUP($A623, 'E4 TB Allocation Details'!$A$18:$L$205, MATCH("Demand ID", 'E4 TB Allocation Details'!$A$18:$L$18, 0),FALSE), 'E2 Allocators'!$B$15:$W$361, MATCH(O$17, 'E2 Allocators'!$B$15:$W$15, 0),FALSE))</f>
        <v>1.9759926532391093E-3</v>
      </c>
      <c r="P623" s="1335">
        <f ca="1">IF(ISERROR(VLOOKUP(VLOOKUP($A623, 'E4 TB Allocation Details'!$A$18:$L$205, MATCH("Demand ID", 'E4 TB Allocation Details'!$A$18:$L$18, 0),FALSE), 'E2 Allocators'!$B$15:$W$361, MATCH(P$17, 'E2 Allocators'!$B$15:$W$15, 0),FALSE)), 0, VLOOKUP(VLOOKUP($A623, 'E4 TB Allocation Details'!$A$18:$L$205, MATCH("Demand ID", 'E4 TB Allocation Details'!$A$18:$L$18, 0),FALSE), 'E2 Allocators'!$B$15:$W$361, MATCH(P$17, 'E2 Allocators'!$B$15:$W$15, 0),FALSE))</f>
        <v>0</v>
      </c>
      <c r="Q623" s="1335">
        <f ca="1">IF(ISERROR(VLOOKUP(VLOOKUP($A623, 'E4 TB Allocation Details'!$A$18:$L$205, MATCH("Demand ID", 'E4 TB Allocation Details'!$A$18:$L$18, 0),FALSE), 'E2 Allocators'!$B$15:$W$361, MATCH(Q$17, 'E2 Allocators'!$B$15:$W$15, 0),FALSE)), 0, VLOOKUP(VLOOKUP($A623, 'E4 TB Allocation Details'!$A$18:$L$205, MATCH("Demand ID", 'E4 TB Allocation Details'!$A$18:$L$18, 0),FALSE), 'E2 Allocators'!$B$15:$W$361, MATCH(Q$17, 'E2 Allocators'!$B$15:$W$15, 0),FALSE))</f>
        <v>0</v>
      </c>
      <c r="R623" s="1335">
        <f ca="1">IF(ISERROR(VLOOKUP(VLOOKUP($A623, 'E4 TB Allocation Details'!$A$18:$L$205, MATCH("Demand ID", 'E4 TB Allocation Details'!$A$18:$L$18, 0),FALSE), 'E2 Allocators'!$B$15:$W$361, MATCH(R$17, 'E2 Allocators'!$B$15:$W$15, 0),FALSE)), 0, VLOOKUP(VLOOKUP($A623, 'E4 TB Allocation Details'!$A$18:$L$205, MATCH("Demand ID", 'E4 TB Allocation Details'!$A$18:$L$18, 0),FALSE), 'E2 Allocators'!$B$15:$W$361, MATCH(R$17, 'E2 Allocators'!$B$15:$W$15, 0),FALSE))</f>
        <v>0</v>
      </c>
      <c r="S623" s="1335">
        <f ca="1">IF(ISERROR(VLOOKUP(VLOOKUP($A623, 'E4 TB Allocation Details'!$A$18:$L$205, MATCH("Demand ID", 'E4 TB Allocation Details'!$A$18:$L$18, 0),FALSE), 'E2 Allocators'!$B$15:$W$361, MATCH(S$17, 'E2 Allocators'!$B$15:$W$15, 0),FALSE)), 0, VLOOKUP(VLOOKUP($A623, 'E4 TB Allocation Details'!$A$18:$L$205, MATCH("Demand ID", 'E4 TB Allocation Details'!$A$18:$L$18, 0),FALSE), 'E2 Allocators'!$B$15:$W$361, MATCH(S$17, 'E2 Allocators'!$B$15:$W$15, 0),FALSE))</f>
        <v>0</v>
      </c>
      <c r="T623" s="1335">
        <f ca="1">IF(ISERROR(VLOOKUP(VLOOKUP($A623, 'E4 TB Allocation Details'!$A$18:$L$205, MATCH("Demand ID", 'E4 TB Allocation Details'!$A$18:$L$18, 0),FALSE), 'E2 Allocators'!$B$15:$W$361, MATCH(T$17, 'E2 Allocators'!$B$15:$W$15, 0),FALSE)), 0, VLOOKUP(VLOOKUP($A623, 'E4 TB Allocation Details'!$A$18:$L$205, MATCH("Demand ID", 'E4 TB Allocation Details'!$A$18:$L$18, 0),FALSE), 'E2 Allocators'!$B$15:$W$361, MATCH(T$17, 'E2 Allocators'!$B$15:$W$15, 0),FALSE))</f>
        <v>0</v>
      </c>
      <c r="U623" s="1335">
        <f ca="1">IF(ISERROR(VLOOKUP(VLOOKUP($A623, 'E4 TB Allocation Details'!$A$18:$L$205, MATCH("Demand ID", 'E4 TB Allocation Details'!$A$18:$L$18, 0),FALSE), 'E2 Allocators'!$B$15:$W$361, MATCH(U$17, 'E2 Allocators'!$B$15:$W$15, 0),FALSE)), 0, VLOOKUP(VLOOKUP($A623, 'E4 TB Allocation Details'!$A$18:$L$205, MATCH("Demand ID", 'E4 TB Allocation Details'!$A$18:$L$18, 0),FALSE), 'E2 Allocators'!$B$15:$W$361, MATCH(U$17, 'E2 Allocators'!$B$15:$W$15, 0),FALSE))</f>
        <v>0</v>
      </c>
      <c r="V623" s="1335">
        <f ca="1">IF(ISERROR(VLOOKUP(VLOOKUP($A623, 'E4 TB Allocation Details'!$A$18:$L$205, MATCH("Demand ID", 'E4 TB Allocation Details'!$A$18:$L$18, 0),FALSE), 'E2 Allocators'!$B$15:$W$361, MATCH(V$17, 'E2 Allocators'!$B$15:$W$15, 0),FALSE)), 0, VLOOKUP(VLOOKUP($A623, 'E4 TB Allocation Details'!$A$18:$L$205, MATCH("Demand ID", 'E4 TB Allocation Details'!$A$18:$L$18, 0),FALSE), 'E2 Allocators'!$B$15:$W$361, MATCH(V$17, 'E2 Allocators'!$B$15:$W$15, 0),FALSE))</f>
        <v>0</v>
      </c>
      <c r="W623" s="1335">
        <f ca="1">IF(ISERROR(VLOOKUP(VLOOKUP($A623, 'E4 TB Allocation Details'!$A$18:$L$205, MATCH("Demand ID", 'E4 TB Allocation Details'!$A$18:$L$18, 0),FALSE), 'E2 Allocators'!$B$15:$W$361, MATCH(W$17, 'E2 Allocators'!$B$15:$W$15, 0),FALSE)), 0, VLOOKUP(VLOOKUP($A623, 'E4 TB Allocation Details'!$A$18:$L$205, MATCH("Demand ID", 'E4 TB Allocation Details'!$A$18:$L$18, 0),FALSE), 'E2 Allocators'!$B$15:$W$361, MATCH(W$17, 'E2 Allocators'!$B$15:$W$15, 0),FALSE))</f>
        <v>0</v>
      </c>
      <c r="X623" s="1335">
        <f ca="1">IF(ISERROR(VLOOKUP(VLOOKUP($A623, 'E4 TB Allocation Details'!$A$18:$L$205, MATCH("Demand ID", 'E4 TB Allocation Details'!$A$18:$L$18, 0),FALSE), 'E2 Allocators'!$B$15:$W$361, MATCH(X$17, 'E2 Allocators'!$B$15:$W$15, 0),FALSE)), 0, VLOOKUP(VLOOKUP($A623, 'E4 TB Allocation Details'!$A$18:$L$205, MATCH("Demand ID", 'E4 TB Allocation Details'!$A$18:$L$18, 0),FALSE), 'E2 Allocators'!$B$15:$W$361, MATCH(X$17, 'E2 Allocators'!$B$15:$W$15, 0),FALSE))</f>
        <v>0</v>
      </c>
      <c r="Y623" s="1335">
        <f ca="1">IF(ISERROR(VLOOKUP(VLOOKUP($A623, 'E4 TB Allocation Details'!$A$18:$L$205, MATCH("Demand ID", 'E4 TB Allocation Details'!$A$18:$L$18, 0),FALSE), 'E2 Allocators'!$B$15:$W$361, MATCH(Y$17, 'E2 Allocators'!$B$15:$W$15, 0),FALSE)), 0, VLOOKUP(VLOOKUP($A623, 'E4 TB Allocation Details'!$A$18:$L$205, MATCH("Demand ID", 'E4 TB Allocation Details'!$A$18:$L$18, 0),FALSE), 'E2 Allocators'!$B$15:$W$361, MATCH(Y$17, 'E2 Allocators'!$B$15:$W$15, 0),FALSE))</f>
        <v>0</v>
      </c>
      <c r="Z623" s="1335">
        <f ca="1">IF(ISERROR(VLOOKUP(VLOOKUP($A623, 'E4 TB Allocation Details'!$A$18:$L$205, MATCH("Demand ID", 'E4 TB Allocation Details'!$A$18:$L$18, 0),FALSE), 'E2 Allocators'!$B$15:$W$361, MATCH(Z$17, 'E2 Allocators'!$B$15:$W$15, 0),FALSE)), 0, VLOOKUP(VLOOKUP($A623, 'E4 TB Allocation Details'!$A$18:$L$205, MATCH("Demand ID", 'E4 TB Allocation Details'!$A$18:$L$18, 0),FALSE), 'E2 Allocators'!$B$15:$W$361, MATCH(Z$17, 'E2 Allocators'!$B$15:$W$15, 0),FALSE))</f>
        <v>0</v>
      </c>
      <c r="AA623" s="1340">
        <f t="shared" si="925"/>
        <v>1</v>
      </c>
      <c r="AB623" s="1335">
        <f ca="1">IF(ISERROR(VLOOKUP(VLOOKUP($A623, 'E4 TB Allocation Details'!$A$18:$L$205, MATCH("Customer ID", 'E4 TB Allocation Details'!$A$18:$L$18, 0),FALSE), 'E2 Allocators'!$B$15:$W$361, MATCH(AB$17, 'E2 Allocators'!$B$15:$W$15, 0),FALSE)), 0, VLOOKUP(VLOOKUP($A623, 'E4 TB Allocation Details'!$A$18:$L$205, MATCH("Customer ID", 'E4 TB Allocation Details'!$A$18:$L$18, 0),FALSE), 'E2 Allocators'!$B$15:$W$361, MATCH(AB$17, 'E2 Allocators'!$B$15:$W$15, 0),FALSE))</f>
        <v>0</v>
      </c>
      <c r="AC623" s="1335">
        <f ca="1">IF(ISERROR(VLOOKUP(VLOOKUP($A623, 'E4 TB Allocation Details'!$A$18:$L$205, MATCH("Customer ID", 'E4 TB Allocation Details'!$A$18:$L$18, 0),FALSE), 'E2 Allocators'!$B$15:$W$361, MATCH(AC$17, 'E2 Allocators'!$B$15:$W$15, 0),FALSE)), 0, VLOOKUP(VLOOKUP($A623, 'E4 TB Allocation Details'!$A$18:$L$205, MATCH("Customer ID", 'E4 TB Allocation Details'!$A$18:$L$18, 0),FALSE), 'E2 Allocators'!$B$15:$W$361, MATCH(AC$17, 'E2 Allocators'!$B$15:$W$15, 0),FALSE))</f>
        <v>0</v>
      </c>
      <c r="AD623" s="1335">
        <f ca="1">IF(ISERROR(VLOOKUP(VLOOKUP($A623, 'E4 TB Allocation Details'!$A$18:$L$205, MATCH("Customer ID", 'E4 TB Allocation Details'!$A$18:$L$18, 0),FALSE), 'E2 Allocators'!$B$15:$W$361, MATCH(AD$17, 'E2 Allocators'!$B$15:$W$15, 0),FALSE)), 0, VLOOKUP(VLOOKUP($A623, 'E4 TB Allocation Details'!$A$18:$L$205, MATCH("Customer ID", 'E4 TB Allocation Details'!$A$18:$L$18, 0),FALSE), 'E2 Allocators'!$B$15:$W$361, MATCH(AD$17, 'E2 Allocators'!$B$15:$W$15, 0),FALSE))</f>
        <v>0</v>
      </c>
      <c r="AE623" s="1335">
        <f ca="1">IF(ISERROR(VLOOKUP(VLOOKUP($A623, 'E4 TB Allocation Details'!$A$18:$L$205, MATCH("Customer ID", 'E4 TB Allocation Details'!$A$18:$L$18, 0),FALSE), 'E2 Allocators'!$B$15:$W$361, MATCH(AE$17, 'E2 Allocators'!$B$15:$W$15, 0),FALSE)), 0, VLOOKUP(VLOOKUP($A623, 'E4 TB Allocation Details'!$A$18:$L$205, MATCH("Customer ID", 'E4 TB Allocation Details'!$A$18:$L$18, 0),FALSE), 'E2 Allocators'!$B$15:$W$361, MATCH(AE$17, 'E2 Allocators'!$B$15:$W$15, 0),FALSE))</f>
        <v>0</v>
      </c>
      <c r="AF623" s="1335">
        <f ca="1">IF(ISERROR(VLOOKUP(VLOOKUP($A623, 'E4 TB Allocation Details'!$A$18:$L$205, MATCH("Customer ID", 'E4 TB Allocation Details'!$A$18:$L$18, 0),FALSE), 'E2 Allocators'!$B$15:$W$361, MATCH(AF$17, 'E2 Allocators'!$B$15:$W$15, 0),FALSE)), 0, VLOOKUP(VLOOKUP($A623, 'E4 TB Allocation Details'!$A$18:$L$205, MATCH("Customer ID", 'E4 TB Allocation Details'!$A$18:$L$18, 0),FALSE), 'E2 Allocators'!$B$15:$W$361, MATCH(AF$17, 'E2 Allocators'!$B$15:$W$15, 0),FALSE))</f>
        <v>0</v>
      </c>
      <c r="AG623" s="1335">
        <f ca="1">IF(ISERROR(VLOOKUP(VLOOKUP($A623, 'E4 TB Allocation Details'!$A$18:$L$205, MATCH("Customer ID", 'E4 TB Allocation Details'!$A$18:$L$18, 0),FALSE), 'E2 Allocators'!$B$15:$W$361, MATCH(AG$17, 'E2 Allocators'!$B$15:$W$15, 0),FALSE)), 0, VLOOKUP(VLOOKUP($A623, 'E4 TB Allocation Details'!$A$18:$L$205, MATCH("Customer ID", 'E4 TB Allocation Details'!$A$18:$L$18, 0),FALSE), 'E2 Allocators'!$B$15:$W$361, MATCH(AG$17, 'E2 Allocators'!$B$15:$W$15, 0),FALSE))</f>
        <v>0</v>
      </c>
      <c r="AH623" s="1335">
        <f ca="1">IF(ISERROR(VLOOKUP(VLOOKUP($A623, 'E4 TB Allocation Details'!$A$18:$L$205, MATCH("Customer ID", 'E4 TB Allocation Details'!$A$18:$L$18, 0),FALSE), 'E2 Allocators'!$B$15:$W$361, MATCH(AH$17, 'E2 Allocators'!$B$15:$W$15, 0),FALSE)), 0, VLOOKUP(VLOOKUP($A623, 'E4 TB Allocation Details'!$A$18:$L$205, MATCH("Customer ID", 'E4 TB Allocation Details'!$A$18:$L$18, 0),FALSE), 'E2 Allocators'!$B$15:$W$361, MATCH(AH$17, 'E2 Allocators'!$B$15:$W$15, 0),FALSE))</f>
        <v>0</v>
      </c>
      <c r="AI623" s="1335">
        <f ca="1">IF(ISERROR(VLOOKUP(VLOOKUP($A623, 'E4 TB Allocation Details'!$A$18:$L$205, MATCH("Customer ID", 'E4 TB Allocation Details'!$A$18:$L$18, 0),FALSE), 'E2 Allocators'!$B$15:$W$361, MATCH(AI$17, 'E2 Allocators'!$B$15:$W$15, 0),FALSE)), 0, VLOOKUP(VLOOKUP($A623, 'E4 TB Allocation Details'!$A$18:$L$205, MATCH("Customer ID", 'E4 TB Allocation Details'!$A$18:$L$18, 0),FALSE), 'E2 Allocators'!$B$15:$W$361, MATCH(AI$17, 'E2 Allocators'!$B$15:$W$15, 0),FALSE))</f>
        <v>0</v>
      </c>
      <c r="AJ623" s="1335">
        <f ca="1">IF(ISERROR(VLOOKUP(VLOOKUP($A623, 'E4 TB Allocation Details'!$A$18:$L$205, MATCH("Customer ID", 'E4 TB Allocation Details'!$A$18:$L$18, 0),FALSE), 'E2 Allocators'!$B$15:$W$361, MATCH(AJ$17, 'E2 Allocators'!$B$15:$W$15, 0),FALSE)), 0, VLOOKUP(VLOOKUP($A623, 'E4 TB Allocation Details'!$A$18:$L$205, MATCH("Customer ID", 'E4 TB Allocation Details'!$A$18:$L$18, 0),FALSE), 'E2 Allocators'!$B$15:$W$361, MATCH(AJ$17, 'E2 Allocators'!$B$15:$W$15, 0),FALSE))</f>
        <v>0</v>
      </c>
      <c r="AK623" s="1335">
        <f ca="1">IF(ISERROR(VLOOKUP(VLOOKUP($A623, 'E4 TB Allocation Details'!$A$18:$L$205, MATCH("Customer ID", 'E4 TB Allocation Details'!$A$18:$L$18, 0),FALSE), 'E2 Allocators'!$B$15:$W$361, MATCH(AK$17, 'E2 Allocators'!$B$15:$W$15, 0),FALSE)), 0, VLOOKUP(VLOOKUP($A623, 'E4 TB Allocation Details'!$A$18:$L$205, MATCH("Customer ID", 'E4 TB Allocation Details'!$A$18:$L$18, 0),FALSE), 'E2 Allocators'!$B$15:$W$361, MATCH(AK$17, 'E2 Allocators'!$B$15:$W$15, 0),FALSE))</f>
        <v>0</v>
      </c>
      <c r="AL623" s="1335">
        <f ca="1">IF(ISERROR(VLOOKUP(VLOOKUP($A623, 'E4 TB Allocation Details'!$A$18:$L$205, MATCH("Customer ID", 'E4 TB Allocation Details'!$A$18:$L$18, 0),FALSE), 'E2 Allocators'!$B$15:$W$361, MATCH(AL$17, 'E2 Allocators'!$B$15:$W$15, 0),FALSE)), 0, VLOOKUP(VLOOKUP($A623, 'E4 TB Allocation Details'!$A$18:$L$205, MATCH("Customer ID", 'E4 TB Allocation Details'!$A$18:$L$18, 0),FALSE), 'E2 Allocators'!$B$15:$W$361, MATCH(AL$17, 'E2 Allocators'!$B$15:$W$15, 0),FALSE))</f>
        <v>0</v>
      </c>
      <c r="AM623" s="1335">
        <f ca="1">IF(ISERROR(VLOOKUP(VLOOKUP($A623, 'E4 TB Allocation Details'!$A$18:$L$205, MATCH("Customer ID", 'E4 TB Allocation Details'!$A$18:$L$18, 0),FALSE), 'E2 Allocators'!$B$15:$W$361, MATCH(AM$17, 'E2 Allocators'!$B$15:$W$15, 0),FALSE)), 0, VLOOKUP(VLOOKUP($A623, 'E4 TB Allocation Details'!$A$18:$L$205, MATCH("Customer ID", 'E4 TB Allocation Details'!$A$18:$L$18, 0),FALSE), 'E2 Allocators'!$B$15:$W$361, MATCH(AM$17, 'E2 Allocators'!$B$15:$W$15, 0),FALSE))</f>
        <v>0</v>
      </c>
      <c r="AN623" s="1335">
        <f ca="1">IF(ISERROR(VLOOKUP(VLOOKUP($A623, 'E4 TB Allocation Details'!$A$18:$L$205, MATCH("Customer ID", 'E4 TB Allocation Details'!$A$18:$L$18, 0),FALSE), 'E2 Allocators'!$B$15:$W$361, MATCH(AN$17, 'E2 Allocators'!$B$15:$W$15, 0),FALSE)), 0, VLOOKUP(VLOOKUP($A623, 'E4 TB Allocation Details'!$A$18:$L$205, MATCH("Customer ID", 'E4 TB Allocation Details'!$A$18:$L$18, 0),FALSE), 'E2 Allocators'!$B$15:$W$361, MATCH(AN$17, 'E2 Allocators'!$B$15:$W$15, 0),FALSE))</f>
        <v>0</v>
      </c>
      <c r="AO623" s="1335">
        <f ca="1">IF(ISERROR(VLOOKUP(VLOOKUP($A623, 'E4 TB Allocation Details'!$A$18:$L$205, MATCH("Customer ID", 'E4 TB Allocation Details'!$A$18:$L$18, 0),FALSE), 'E2 Allocators'!$B$15:$W$361, MATCH(AO$17, 'E2 Allocators'!$B$15:$W$15, 0),FALSE)), 0, VLOOKUP(VLOOKUP($A623, 'E4 TB Allocation Details'!$A$18:$L$205, MATCH("Customer ID", 'E4 TB Allocation Details'!$A$18:$L$18, 0),FALSE), 'E2 Allocators'!$B$15:$W$361, MATCH(AO$17, 'E2 Allocators'!$B$15:$W$15, 0),FALSE))</f>
        <v>0</v>
      </c>
      <c r="AP623" s="1335">
        <f ca="1">IF(ISERROR(VLOOKUP(VLOOKUP($A623, 'E4 TB Allocation Details'!$A$18:$L$205, MATCH("Customer ID", 'E4 TB Allocation Details'!$A$18:$L$18, 0),FALSE), 'E2 Allocators'!$B$15:$W$361, MATCH(AP$17, 'E2 Allocators'!$B$15:$W$15, 0),FALSE)), 0, VLOOKUP(VLOOKUP($A623, 'E4 TB Allocation Details'!$A$18:$L$205, MATCH("Customer ID", 'E4 TB Allocation Details'!$A$18:$L$18, 0),FALSE), 'E2 Allocators'!$B$15:$W$361, MATCH(AP$17, 'E2 Allocators'!$B$15:$W$15, 0),FALSE))</f>
        <v>0</v>
      </c>
      <c r="AQ623" s="1335">
        <f ca="1">IF(ISERROR(VLOOKUP(VLOOKUP($A623, 'E4 TB Allocation Details'!$A$18:$L$205, MATCH("Customer ID", 'E4 TB Allocation Details'!$A$18:$L$18, 0),FALSE), 'E2 Allocators'!$B$15:$W$361, MATCH(AQ$17, 'E2 Allocators'!$B$15:$W$15, 0),FALSE)), 0, VLOOKUP(VLOOKUP($A623, 'E4 TB Allocation Details'!$A$18:$L$205, MATCH("Customer ID", 'E4 TB Allocation Details'!$A$18:$L$18, 0),FALSE), 'E2 Allocators'!$B$15:$W$361, MATCH(AQ$17, 'E2 Allocators'!$B$15:$W$15, 0),FALSE))</f>
        <v>0</v>
      </c>
      <c r="AR623" s="1335">
        <f ca="1">IF(ISERROR(VLOOKUP(VLOOKUP($A623, 'E4 TB Allocation Details'!$A$18:$L$205, MATCH("Customer ID", 'E4 TB Allocation Details'!$A$18:$L$18, 0),FALSE), 'E2 Allocators'!$B$15:$W$361, MATCH(AR$17, 'E2 Allocators'!$B$15:$W$15, 0),FALSE)), 0, VLOOKUP(VLOOKUP($A623, 'E4 TB Allocation Details'!$A$18:$L$205, MATCH("Customer ID", 'E4 TB Allocation Details'!$A$18:$L$18, 0),FALSE), 'E2 Allocators'!$B$15:$W$361, MATCH(AR$17, 'E2 Allocators'!$B$15:$W$15, 0),FALSE))</f>
        <v>0</v>
      </c>
      <c r="AS623" s="1335">
        <f ca="1">IF(ISERROR(VLOOKUP(VLOOKUP($A623, 'E4 TB Allocation Details'!$A$18:$L$205, MATCH("Customer ID", 'E4 TB Allocation Details'!$A$18:$L$18, 0),FALSE), 'E2 Allocators'!$B$15:$W$361, MATCH(AS$17, 'E2 Allocators'!$B$15:$W$15, 0),FALSE)), 0, VLOOKUP(VLOOKUP($A623, 'E4 TB Allocation Details'!$A$18:$L$205, MATCH("Customer ID", 'E4 TB Allocation Details'!$A$18:$L$18, 0),FALSE), 'E2 Allocators'!$B$15:$W$361, MATCH(AS$17, 'E2 Allocators'!$B$15:$W$15, 0),FALSE))</f>
        <v>0</v>
      </c>
      <c r="AT623" s="1335">
        <f ca="1">IF(ISERROR(VLOOKUP(VLOOKUP($A623, 'E4 TB Allocation Details'!$A$18:$L$205, MATCH("Customer ID", 'E4 TB Allocation Details'!$A$18:$L$18, 0),FALSE), 'E2 Allocators'!$B$15:$W$361, MATCH(AT$17, 'E2 Allocators'!$B$15:$W$15, 0),FALSE)), 0, VLOOKUP(VLOOKUP($A623, 'E4 TB Allocation Details'!$A$18:$L$205, MATCH("Customer ID", 'E4 TB Allocation Details'!$A$18:$L$18, 0),FALSE), 'E2 Allocators'!$B$15:$W$361, MATCH(AT$17, 'E2 Allocators'!$B$15:$W$15, 0),FALSE))</f>
        <v>0</v>
      </c>
      <c r="AU623" s="1335">
        <f ca="1">IF(ISERROR(VLOOKUP(VLOOKUP($A623, 'E4 TB Allocation Details'!$A$18:$L$205, MATCH("Customer ID", 'E4 TB Allocation Details'!$A$18:$L$18, 0),FALSE), 'E2 Allocators'!$B$15:$W$361, MATCH(AU$17, 'E2 Allocators'!$B$15:$W$15, 0),FALSE)), 0, VLOOKUP(VLOOKUP($A623, 'E4 TB Allocation Details'!$A$18:$L$205, MATCH("Customer ID", 'E4 TB Allocation Details'!$A$18:$L$18, 0),FALSE), 'E2 Allocators'!$B$15:$W$361, MATCH(AU$17, 'E2 Allocators'!$B$15:$W$15, 0),FALSE))</f>
        <v>0</v>
      </c>
      <c r="AV623" s="1340">
        <f t="shared" si="926"/>
        <v>0</v>
      </c>
      <c r="AW623" s="1337"/>
      <c r="AX623" s="1337"/>
      <c r="AY623" s="1337"/>
      <c r="AZ623" s="1337"/>
      <c r="BA623" s="1337"/>
      <c r="BB623" s="1337"/>
      <c r="BC623" s="1337"/>
      <c r="BD623" s="1337"/>
      <c r="BE623" s="1337"/>
      <c r="BF623" s="1337"/>
      <c r="BG623" s="1337"/>
      <c r="BH623" s="1337"/>
      <c r="BI623" s="1337"/>
      <c r="BJ623" s="1337"/>
      <c r="BK623" s="1337"/>
      <c r="BL623" s="1337"/>
      <c r="BM623" s="1337"/>
      <c r="BN623" s="1337"/>
      <c r="BO623" s="1337"/>
      <c r="BP623" s="1337"/>
      <c r="BQ623" s="1338"/>
    </row>
    <row r="624" spans="1:69" s="259" customFormat="1" ht="25.5">
      <c r="A624" s="1339" t="s">
        <v>149</v>
      </c>
      <c r="B624" s="1332" t="s">
        <v>1455</v>
      </c>
      <c r="C624" s="1333">
        <v>1</v>
      </c>
      <c r="D624" s="1334">
        <f t="shared" si="923"/>
        <v>0.65</v>
      </c>
      <c r="E624" s="1334">
        <f ca="1">VLOOKUP($A624,'E1 Categorization'!$A$35:$E$114,5,FALSE)</f>
        <v>0.35</v>
      </c>
      <c r="F624" s="1334">
        <f t="shared" si="924"/>
        <v>1</v>
      </c>
      <c r="G624" s="1335">
        <f ca="1">IF(ISERROR(VLOOKUP(VLOOKUP($A624, 'E4 TB Allocation Details'!$A$18:$L$205, MATCH("Demand ID", 'E4 TB Allocation Details'!$A$18:$L$18, 0),FALSE), 'E2 Allocators'!$B$15:$W$361, MATCH(G$17, 'E2 Allocators'!$B$15:$W$15, 0),FALSE)), 0, VLOOKUP(VLOOKUP($A624, 'E4 TB Allocation Details'!$A$18:$L$205, MATCH("Demand ID", 'E4 TB Allocation Details'!$A$18:$L$18, 0),FALSE), 'E2 Allocators'!$B$15:$W$361, MATCH(G$17, 'E2 Allocators'!$B$15:$W$15, 0),FALSE))</f>
        <v>0.37691270047498227</v>
      </c>
      <c r="H624" s="1335">
        <f ca="1">IF(ISERROR(VLOOKUP(VLOOKUP($A624, 'E4 TB Allocation Details'!$A$18:$L$205, MATCH("Demand ID", 'E4 TB Allocation Details'!$A$18:$L$18, 0),FALSE), 'E2 Allocators'!$B$15:$W$361, MATCH(H$17, 'E2 Allocators'!$B$15:$W$15, 0),FALSE)), 0, VLOOKUP(VLOOKUP($A624, 'E4 TB Allocation Details'!$A$18:$L$205, MATCH("Demand ID", 'E4 TB Allocation Details'!$A$18:$L$18, 0),FALSE), 'E2 Allocators'!$B$15:$W$361, MATCH(H$17, 'E2 Allocators'!$B$15:$W$15, 0),FALSE))</f>
        <v>0.1767543644011679</v>
      </c>
      <c r="I624" s="1335">
        <f ca="1">IF(ISERROR(VLOOKUP(VLOOKUP($A624, 'E4 TB Allocation Details'!$A$18:$L$205, MATCH("Demand ID", 'E4 TB Allocation Details'!$A$18:$L$18, 0),FALSE), 'E2 Allocators'!$B$15:$W$361, MATCH(I$17, 'E2 Allocators'!$B$15:$W$15, 0),FALSE)), 0, VLOOKUP(VLOOKUP($A624, 'E4 TB Allocation Details'!$A$18:$L$205, MATCH("Demand ID", 'E4 TB Allocation Details'!$A$18:$L$18, 0),FALSE), 'E2 Allocators'!$B$15:$W$361, MATCH(I$17, 'E2 Allocators'!$B$15:$W$15, 0),FALSE))</f>
        <v>0.44565624883069488</v>
      </c>
      <c r="J624" s="1335">
        <f ca="1">IF(ISERROR(VLOOKUP(VLOOKUP($A624, 'E4 TB Allocation Details'!$A$18:$L$205, MATCH("Demand ID", 'E4 TB Allocation Details'!$A$18:$L$18, 0),FALSE), 'E2 Allocators'!$B$15:$W$361, MATCH(J$17, 'E2 Allocators'!$B$15:$W$15, 0),FALSE)), 0, VLOOKUP(VLOOKUP($A624, 'E4 TB Allocation Details'!$A$18:$L$205, MATCH("Demand ID", 'E4 TB Allocation Details'!$A$18:$L$18, 0),FALSE), 'E2 Allocators'!$B$15:$W$361, MATCH(J$17, 'E2 Allocators'!$B$15:$W$15, 0),FALSE))</f>
        <v>0</v>
      </c>
      <c r="K624" s="1335">
        <f ca="1">IF(ISERROR(VLOOKUP(VLOOKUP($A624, 'E4 TB Allocation Details'!$A$18:$L$205, MATCH("Demand ID", 'E4 TB Allocation Details'!$A$18:$L$18, 0),FALSE), 'E2 Allocators'!$B$15:$W$361, MATCH(K$17, 'E2 Allocators'!$B$15:$W$15, 0),FALSE)), 0, VLOOKUP(VLOOKUP($A624, 'E4 TB Allocation Details'!$A$18:$L$205, MATCH("Demand ID", 'E4 TB Allocation Details'!$A$18:$L$18, 0),FALSE), 'E2 Allocators'!$B$15:$W$361, MATCH(K$17, 'E2 Allocators'!$B$15:$W$15, 0),FALSE))</f>
        <v>0</v>
      </c>
      <c r="L624" s="1335">
        <f ca="1">IF(ISERROR(VLOOKUP(VLOOKUP($A624, 'E4 TB Allocation Details'!$A$18:$L$205, MATCH("Demand ID", 'E4 TB Allocation Details'!$A$18:$L$18, 0),FALSE), 'E2 Allocators'!$B$15:$W$361, MATCH(L$17, 'E2 Allocators'!$B$15:$W$15, 0),FALSE)), 0, VLOOKUP(VLOOKUP($A624, 'E4 TB Allocation Details'!$A$18:$L$205, MATCH("Demand ID", 'E4 TB Allocation Details'!$A$18:$L$18, 0),FALSE), 'E2 Allocators'!$B$15:$W$361, MATCH(L$17, 'E2 Allocators'!$B$15:$W$15, 0),FALSE))</f>
        <v>0</v>
      </c>
      <c r="M624" s="1335">
        <f ca="1">IF(ISERROR(VLOOKUP(VLOOKUP($A624, 'E4 TB Allocation Details'!$A$18:$L$205, MATCH("Demand ID", 'E4 TB Allocation Details'!$A$18:$L$18, 0),FALSE), 'E2 Allocators'!$B$15:$W$361, MATCH(M$17, 'E2 Allocators'!$B$15:$W$15, 0),FALSE)), 0, VLOOKUP(VLOOKUP($A624, 'E4 TB Allocation Details'!$A$18:$L$205, MATCH("Demand ID", 'E4 TB Allocation Details'!$A$18:$L$18, 0),FALSE), 'E2 Allocators'!$B$15:$W$361, MATCH(M$17, 'E2 Allocators'!$B$15:$W$15, 0),FALSE))</f>
        <v>0</v>
      </c>
      <c r="N624" s="1335">
        <f ca="1">IF(ISERROR(VLOOKUP(VLOOKUP($A624, 'E4 TB Allocation Details'!$A$18:$L$205, MATCH("Demand ID", 'E4 TB Allocation Details'!$A$18:$L$18, 0),FALSE), 'E2 Allocators'!$B$15:$W$361, MATCH(N$17, 'E2 Allocators'!$B$15:$W$15, 0),FALSE)), 0, VLOOKUP(VLOOKUP($A624, 'E4 TB Allocation Details'!$A$18:$L$205, MATCH("Demand ID", 'E4 TB Allocation Details'!$A$18:$L$18, 0),FALSE), 'E2 Allocators'!$B$15:$W$361, MATCH(N$17, 'E2 Allocators'!$B$15:$W$15, 0),FALSE))</f>
        <v>0</v>
      </c>
      <c r="O624" s="1335">
        <f ca="1">IF(ISERROR(VLOOKUP(VLOOKUP($A624, 'E4 TB Allocation Details'!$A$18:$L$205, MATCH("Demand ID", 'E4 TB Allocation Details'!$A$18:$L$18, 0),FALSE), 'E2 Allocators'!$B$15:$W$361, MATCH(O$17, 'E2 Allocators'!$B$15:$W$15, 0),FALSE)), 0, VLOOKUP(VLOOKUP($A624, 'E4 TB Allocation Details'!$A$18:$L$205, MATCH("Demand ID", 'E4 TB Allocation Details'!$A$18:$L$18, 0),FALSE), 'E2 Allocators'!$B$15:$W$361, MATCH(O$17, 'E2 Allocators'!$B$15:$W$15, 0),FALSE))</f>
        <v>6.7668629315502935E-4</v>
      </c>
      <c r="P624" s="1335">
        <f ca="1">IF(ISERROR(VLOOKUP(VLOOKUP($A624, 'E4 TB Allocation Details'!$A$18:$L$205, MATCH("Demand ID", 'E4 TB Allocation Details'!$A$18:$L$18, 0),FALSE), 'E2 Allocators'!$B$15:$W$361, MATCH(P$17, 'E2 Allocators'!$B$15:$W$15, 0),FALSE)), 0, VLOOKUP(VLOOKUP($A624, 'E4 TB Allocation Details'!$A$18:$L$205, MATCH("Demand ID", 'E4 TB Allocation Details'!$A$18:$L$18, 0),FALSE), 'E2 Allocators'!$B$15:$W$361, MATCH(P$17, 'E2 Allocators'!$B$15:$W$15, 0),FALSE))</f>
        <v>0</v>
      </c>
      <c r="Q624" s="1335">
        <f ca="1">IF(ISERROR(VLOOKUP(VLOOKUP($A624, 'E4 TB Allocation Details'!$A$18:$L$205, MATCH("Demand ID", 'E4 TB Allocation Details'!$A$18:$L$18, 0),FALSE), 'E2 Allocators'!$B$15:$W$361, MATCH(Q$17, 'E2 Allocators'!$B$15:$W$15, 0),FALSE)), 0, VLOOKUP(VLOOKUP($A624, 'E4 TB Allocation Details'!$A$18:$L$205, MATCH("Demand ID", 'E4 TB Allocation Details'!$A$18:$L$18, 0),FALSE), 'E2 Allocators'!$B$15:$W$361, MATCH(Q$17, 'E2 Allocators'!$B$15:$W$15, 0),FALSE))</f>
        <v>0</v>
      </c>
      <c r="R624" s="1335">
        <f ca="1">IF(ISERROR(VLOOKUP(VLOOKUP($A624, 'E4 TB Allocation Details'!$A$18:$L$205, MATCH("Demand ID", 'E4 TB Allocation Details'!$A$18:$L$18, 0),FALSE), 'E2 Allocators'!$B$15:$W$361, MATCH(R$17, 'E2 Allocators'!$B$15:$W$15, 0),FALSE)), 0, VLOOKUP(VLOOKUP($A624, 'E4 TB Allocation Details'!$A$18:$L$205, MATCH("Demand ID", 'E4 TB Allocation Details'!$A$18:$L$18, 0),FALSE), 'E2 Allocators'!$B$15:$W$361, MATCH(R$17, 'E2 Allocators'!$B$15:$W$15, 0),FALSE))</f>
        <v>0</v>
      </c>
      <c r="S624" s="1335">
        <f ca="1">IF(ISERROR(VLOOKUP(VLOOKUP($A624, 'E4 TB Allocation Details'!$A$18:$L$205, MATCH("Demand ID", 'E4 TB Allocation Details'!$A$18:$L$18, 0),FALSE), 'E2 Allocators'!$B$15:$W$361, MATCH(S$17, 'E2 Allocators'!$B$15:$W$15, 0),FALSE)), 0, VLOOKUP(VLOOKUP($A624, 'E4 TB Allocation Details'!$A$18:$L$205, MATCH("Demand ID", 'E4 TB Allocation Details'!$A$18:$L$18, 0),FALSE), 'E2 Allocators'!$B$15:$W$361, MATCH(S$17, 'E2 Allocators'!$B$15:$W$15, 0),FALSE))</f>
        <v>0</v>
      </c>
      <c r="T624" s="1335">
        <f ca="1">IF(ISERROR(VLOOKUP(VLOOKUP($A624, 'E4 TB Allocation Details'!$A$18:$L$205, MATCH("Demand ID", 'E4 TB Allocation Details'!$A$18:$L$18, 0),FALSE), 'E2 Allocators'!$B$15:$W$361, MATCH(T$17, 'E2 Allocators'!$B$15:$W$15, 0),FALSE)), 0, VLOOKUP(VLOOKUP($A624, 'E4 TB Allocation Details'!$A$18:$L$205, MATCH("Demand ID", 'E4 TB Allocation Details'!$A$18:$L$18, 0),FALSE), 'E2 Allocators'!$B$15:$W$361, MATCH(T$17, 'E2 Allocators'!$B$15:$W$15, 0),FALSE))</f>
        <v>0</v>
      </c>
      <c r="U624" s="1335">
        <f ca="1">IF(ISERROR(VLOOKUP(VLOOKUP($A624, 'E4 TB Allocation Details'!$A$18:$L$205, MATCH("Demand ID", 'E4 TB Allocation Details'!$A$18:$L$18, 0),FALSE), 'E2 Allocators'!$B$15:$W$361, MATCH(U$17, 'E2 Allocators'!$B$15:$W$15, 0),FALSE)), 0, VLOOKUP(VLOOKUP($A624, 'E4 TB Allocation Details'!$A$18:$L$205, MATCH("Demand ID", 'E4 TB Allocation Details'!$A$18:$L$18, 0),FALSE), 'E2 Allocators'!$B$15:$W$361, MATCH(U$17, 'E2 Allocators'!$B$15:$W$15, 0),FALSE))</f>
        <v>0</v>
      </c>
      <c r="V624" s="1335">
        <f ca="1">IF(ISERROR(VLOOKUP(VLOOKUP($A624, 'E4 TB Allocation Details'!$A$18:$L$205, MATCH("Demand ID", 'E4 TB Allocation Details'!$A$18:$L$18, 0),FALSE), 'E2 Allocators'!$B$15:$W$361, MATCH(V$17, 'E2 Allocators'!$B$15:$W$15, 0),FALSE)), 0, VLOOKUP(VLOOKUP($A624, 'E4 TB Allocation Details'!$A$18:$L$205, MATCH("Demand ID", 'E4 TB Allocation Details'!$A$18:$L$18, 0),FALSE), 'E2 Allocators'!$B$15:$W$361, MATCH(V$17, 'E2 Allocators'!$B$15:$W$15, 0),FALSE))</f>
        <v>0</v>
      </c>
      <c r="W624" s="1335">
        <f ca="1">IF(ISERROR(VLOOKUP(VLOOKUP($A624, 'E4 TB Allocation Details'!$A$18:$L$205, MATCH("Demand ID", 'E4 TB Allocation Details'!$A$18:$L$18, 0),FALSE), 'E2 Allocators'!$B$15:$W$361, MATCH(W$17, 'E2 Allocators'!$B$15:$W$15, 0),FALSE)), 0, VLOOKUP(VLOOKUP($A624, 'E4 TB Allocation Details'!$A$18:$L$205, MATCH("Demand ID", 'E4 TB Allocation Details'!$A$18:$L$18, 0),FALSE), 'E2 Allocators'!$B$15:$W$361, MATCH(W$17, 'E2 Allocators'!$B$15:$W$15, 0),FALSE))</f>
        <v>0</v>
      </c>
      <c r="X624" s="1335">
        <f ca="1">IF(ISERROR(VLOOKUP(VLOOKUP($A624, 'E4 TB Allocation Details'!$A$18:$L$205, MATCH("Demand ID", 'E4 TB Allocation Details'!$A$18:$L$18, 0),FALSE), 'E2 Allocators'!$B$15:$W$361, MATCH(X$17, 'E2 Allocators'!$B$15:$W$15, 0),FALSE)), 0, VLOOKUP(VLOOKUP($A624, 'E4 TB Allocation Details'!$A$18:$L$205, MATCH("Demand ID", 'E4 TB Allocation Details'!$A$18:$L$18, 0),FALSE), 'E2 Allocators'!$B$15:$W$361, MATCH(X$17, 'E2 Allocators'!$B$15:$W$15, 0),FALSE))</f>
        <v>0</v>
      </c>
      <c r="Y624" s="1335">
        <f ca="1">IF(ISERROR(VLOOKUP(VLOOKUP($A624, 'E4 TB Allocation Details'!$A$18:$L$205, MATCH("Demand ID", 'E4 TB Allocation Details'!$A$18:$L$18, 0),FALSE), 'E2 Allocators'!$B$15:$W$361, MATCH(Y$17, 'E2 Allocators'!$B$15:$W$15, 0),FALSE)), 0, VLOOKUP(VLOOKUP($A624, 'E4 TB Allocation Details'!$A$18:$L$205, MATCH("Demand ID", 'E4 TB Allocation Details'!$A$18:$L$18, 0),FALSE), 'E2 Allocators'!$B$15:$W$361, MATCH(Y$17, 'E2 Allocators'!$B$15:$W$15, 0),FALSE))</f>
        <v>0</v>
      </c>
      <c r="Z624" s="1335">
        <f ca="1">IF(ISERROR(VLOOKUP(VLOOKUP($A624, 'E4 TB Allocation Details'!$A$18:$L$205, MATCH("Demand ID", 'E4 TB Allocation Details'!$A$18:$L$18, 0),FALSE), 'E2 Allocators'!$B$15:$W$361, MATCH(Z$17, 'E2 Allocators'!$B$15:$W$15, 0),FALSE)), 0, VLOOKUP(VLOOKUP($A624, 'E4 TB Allocation Details'!$A$18:$L$205, MATCH("Demand ID", 'E4 TB Allocation Details'!$A$18:$L$18, 0),FALSE), 'E2 Allocators'!$B$15:$W$361, MATCH(Z$17, 'E2 Allocators'!$B$15:$W$15, 0),FALSE))</f>
        <v>0</v>
      </c>
      <c r="AA624" s="1340">
        <f t="shared" si="925"/>
        <v>1</v>
      </c>
      <c r="AB624" s="1335">
        <f ca="1">IF(ISERROR(VLOOKUP(VLOOKUP($A624, 'E4 TB Allocation Details'!$A$18:$L$205, MATCH("Customer ID", 'E4 TB Allocation Details'!$A$18:$L$18, 0),FALSE), 'E2 Allocators'!$B$15:$W$361, MATCH(AB$17, 'E2 Allocators'!$B$15:$W$15, 0),FALSE)), 0, VLOOKUP(VLOOKUP($A624, 'E4 TB Allocation Details'!$A$18:$L$205, MATCH("Customer ID", 'E4 TB Allocation Details'!$A$18:$L$18, 0),FALSE), 'E2 Allocators'!$B$15:$W$361, MATCH(AB$17, 'E2 Allocators'!$B$15:$W$15, 0),FALSE))</f>
        <v>0.67817868394459968</v>
      </c>
      <c r="AC624" s="1335">
        <f ca="1">IF(ISERROR(VLOOKUP(VLOOKUP($A624, 'E4 TB Allocation Details'!$A$18:$L$205, MATCH("Customer ID", 'E4 TB Allocation Details'!$A$18:$L$18, 0),FALSE), 'E2 Allocators'!$B$15:$W$361, MATCH(AC$17, 'E2 Allocators'!$B$15:$W$15, 0),FALSE)), 0, VLOOKUP(VLOOKUP($A624, 'E4 TB Allocation Details'!$A$18:$L$205, MATCH("Customer ID", 'E4 TB Allocation Details'!$A$18:$L$18, 0),FALSE), 'E2 Allocators'!$B$15:$W$361, MATCH(AC$17, 'E2 Allocators'!$B$15:$W$15, 0),FALSE))</f>
        <v>8.0544492658859893E-2</v>
      </c>
      <c r="AD624" s="1335">
        <f ca="1">IF(ISERROR(VLOOKUP(VLOOKUP($A624, 'E4 TB Allocation Details'!$A$18:$L$205, MATCH("Customer ID", 'E4 TB Allocation Details'!$A$18:$L$18, 0),FALSE), 'E2 Allocators'!$B$15:$W$361, MATCH(AD$17, 'E2 Allocators'!$B$15:$W$15, 0),FALSE)), 0, VLOOKUP(VLOOKUP($A624, 'E4 TB Allocation Details'!$A$18:$L$205, MATCH("Customer ID", 'E4 TB Allocation Details'!$A$18:$L$18, 0),FALSE), 'E2 Allocators'!$B$15:$W$361, MATCH(AD$17, 'E2 Allocators'!$B$15:$W$15, 0),FALSE))</f>
        <v>9.3324615110265702E-3</v>
      </c>
      <c r="AE624" s="1335">
        <f ca="1">IF(ISERROR(VLOOKUP(VLOOKUP($A624, 'E4 TB Allocation Details'!$A$18:$L$205, MATCH("Customer ID", 'E4 TB Allocation Details'!$A$18:$L$18, 0),FALSE), 'E2 Allocators'!$B$15:$W$361, MATCH(AE$17, 'E2 Allocators'!$B$15:$W$15, 0),FALSE)), 0, VLOOKUP(VLOOKUP($A624, 'E4 TB Allocation Details'!$A$18:$L$205, MATCH("Customer ID", 'E4 TB Allocation Details'!$A$18:$L$18, 0),FALSE), 'E2 Allocators'!$B$15:$W$361, MATCH(AE$17, 'E2 Allocators'!$B$15:$W$15, 0),FALSE))</f>
        <v>0</v>
      </c>
      <c r="AF624" s="1335">
        <f ca="1">IF(ISERROR(VLOOKUP(VLOOKUP($A624, 'E4 TB Allocation Details'!$A$18:$L$205, MATCH("Customer ID", 'E4 TB Allocation Details'!$A$18:$L$18, 0),FALSE), 'E2 Allocators'!$B$15:$W$361, MATCH(AF$17, 'E2 Allocators'!$B$15:$W$15, 0),FALSE)), 0, VLOOKUP(VLOOKUP($A624, 'E4 TB Allocation Details'!$A$18:$L$205, MATCH("Customer ID", 'E4 TB Allocation Details'!$A$18:$L$18, 0),FALSE), 'E2 Allocators'!$B$15:$W$361, MATCH(AF$17, 'E2 Allocators'!$B$15:$W$15, 0),FALSE))</f>
        <v>0</v>
      </c>
      <c r="AG624" s="1335">
        <f ca="1">IF(ISERROR(VLOOKUP(VLOOKUP($A624, 'E4 TB Allocation Details'!$A$18:$L$205, MATCH("Customer ID", 'E4 TB Allocation Details'!$A$18:$L$18, 0),FALSE), 'E2 Allocators'!$B$15:$W$361, MATCH(AG$17, 'E2 Allocators'!$B$15:$W$15, 0),FALSE)), 0, VLOOKUP(VLOOKUP($A624, 'E4 TB Allocation Details'!$A$18:$L$205, MATCH("Customer ID", 'E4 TB Allocation Details'!$A$18:$L$18, 0),FALSE), 'E2 Allocators'!$B$15:$W$361, MATCH(AG$17, 'E2 Allocators'!$B$15:$W$15, 0),FALSE))</f>
        <v>0</v>
      </c>
      <c r="AH624" s="1335">
        <f ca="1">IF(ISERROR(VLOOKUP(VLOOKUP($A624, 'E4 TB Allocation Details'!$A$18:$L$205, MATCH("Customer ID", 'E4 TB Allocation Details'!$A$18:$L$18, 0),FALSE), 'E2 Allocators'!$B$15:$W$361, MATCH(AH$17, 'E2 Allocators'!$B$15:$W$15, 0),FALSE)), 0, VLOOKUP(VLOOKUP($A624, 'E4 TB Allocation Details'!$A$18:$L$205, MATCH("Customer ID", 'E4 TB Allocation Details'!$A$18:$L$18, 0),FALSE), 'E2 Allocators'!$B$15:$W$361, MATCH(AH$17, 'E2 Allocators'!$B$15:$W$15, 0),FALSE))</f>
        <v>0.21137728110325149</v>
      </c>
      <c r="AI624" s="1335">
        <f ca="1">IF(ISERROR(VLOOKUP(VLOOKUP($A624, 'E4 TB Allocation Details'!$A$18:$L$205, MATCH("Customer ID", 'E4 TB Allocation Details'!$A$18:$L$18, 0),FALSE), 'E2 Allocators'!$B$15:$W$361, MATCH(AI$17, 'E2 Allocators'!$B$15:$W$15, 0),FALSE)), 0, VLOOKUP(VLOOKUP($A624, 'E4 TB Allocation Details'!$A$18:$L$205, MATCH("Customer ID", 'E4 TB Allocation Details'!$A$18:$L$18, 0),FALSE), 'E2 Allocators'!$B$15:$W$361, MATCH(AI$17, 'E2 Allocators'!$B$15:$W$15, 0),FALSE))</f>
        <v>1.1591273851275041E-2</v>
      </c>
      <c r="AJ624" s="1335">
        <f ca="1">IF(ISERROR(VLOOKUP(VLOOKUP($A624, 'E4 TB Allocation Details'!$A$18:$L$205, MATCH("Customer ID", 'E4 TB Allocation Details'!$A$18:$L$18, 0),FALSE), 'E2 Allocators'!$B$15:$W$361, MATCH(AJ$17, 'E2 Allocators'!$B$15:$W$15, 0),FALSE)), 0, VLOOKUP(VLOOKUP($A624, 'E4 TB Allocation Details'!$A$18:$L$205, MATCH("Customer ID", 'E4 TB Allocation Details'!$A$18:$L$18, 0),FALSE), 'E2 Allocators'!$B$15:$W$361, MATCH(AJ$17, 'E2 Allocators'!$B$15:$W$15, 0),FALSE))</f>
        <v>8.9758069309873387E-3</v>
      </c>
      <c r="AK624" s="1335">
        <f ca="1">IF(ISERROR(VLOOKUP(VLOOKUP($A624, 'E4 TB Allocation Details'!$A$18:$L$205, MATCH("Customer ID", 'E4 TB Allocation Details'!$A$18:$L$18, 0),FALSE), 'E2 Allocators'!$B$15:$W$361, MATCH(AK$17, 'E2 Allocators'!$B$15:$W$15, 0),FALSE)), 0, VLOOKUP(VLOOKUP($A624, 'E4 TB Allocation Details'!$A$18:$L$205, MATCH("Customer ID", 'E4 TB Allocation Details'!$A$18:$L$18, 0),FALSE), 'E2 Allocators'!$B$15:$W$361, MATCH(AK$17, 'E2 Allocators'!$B$15:$W$15, 0),FALSE))</f>
        <v>0</v>
      </c>
      <c r="AL624" s="1335">
        <f ca="1">IF(ISERROR(VLOOKUP(VLOOKUP($A624, 'E4 TB Allocation Details'!$A$18:$L$205, MATCH("Customer ID", 'E4 TB Allocation Details'!$A$18:$L$18, 0),FALSE), 'E2 Allocators'!$B$15:$W$361, MATCH(AL$17, 'E2 Allocators'!$B$15:$W$15, 0),FALSE)), 0, VLOOKUP(VLOOKUP($A624, 'E4 TB Allocation Details'!$A$18:$L$205, MATCH("Customer ID", 'E4 TB Allocation Details'!$A$18:$L$18, 0),FALSE), 'E2 Allocators'!$B$15:$W$361, MATCH(AL$17, 'E2 Allocators'!$B$15:$W$15, 0),FALSE))</f>
        <v>0</v>
      </c>
      <c r="AM624" s="1335">
        <f ca="1">IF(ISERROR(VLOOKUP(VLOOKUP($A624, 'E4 TB Allocation Details'!$A$18:$L$205, MATCH("Customer ID", 'E4 TB Allocation Details'!$A$18:$L$18, 0),FALSE), 'E2 Allocators'!$B$15:$W$361, MATCH(AM$17, 'E2 Allocators'!$B$15:$W$15, 0),FALSE)), 0, VLOOKUP(VLOOKUP($A624, 'E4 TB Allocation Details'!$A$18:$L$205, MATCH("Customer ID", 'E4 TB Allocation Details'!$A$18:$L$18, 0),FALSE), 'E2 Allocators'!$B$15:$W$361, MATCH(AM$17, 'E2 Allocators'!$B$15:$W$15, 0),FALSE))</f>
        <v>0</v>
      </c>
      <c r="AN624" s="1335">
        <f ca="1">IF(ISERROR(VLOOKUP(VLOOKUP($A624, 'E4 TB Allocation Details'!$A$18:$L$205, MATCH("Customer ID", 'E4 TB Allocation Details'!$A$18:$L$18, 0),FALSE), 'E2 Allocators'!$B$15:$W$361, MATCH(AN$17, 'E2 Allocators'!$B$15:$W$15, 0),FALSE)), 0, VLOOKUP(VLOOKUP($A624, 'E4 TB Allocation Details'!$A$18:$L$205, MATCH("Customer ID", 'E4 TB Allocation Details'!$A$18:$L$18, 0),FALSE), 'E2 Allocators'!$B$15:$W$361, MATCH(AN$17, 'E2 Allocators'!$B$15:$W$15, 0),FALSE))</f>
        <v>0</v>
      </c>
      <c r="AO624" s="1335">
        <f ca="1">IF(ISERROR(VLOOKUP(VLOOKUP($A624, 'E4 TB Allocation Details'!$A$18:$L$205, MATCH("Customer ID", 'E4 TB Allocation Details'!$A$18:$L$18, 0),FALSE), 'E2 Allocators'!$B$15:$W$361, MATCH(AO$17, 'E2 Allocators'!$B$15:$W$15, 0),FALSE)), 0, VLOOKUP(VLOOKUP($A624, 'E4 TB Allocation Details'!$A$18:$L$205, MATCH("Customer ID", 'E4 TB Allocation Details'!$A$18:$L$18, 0),FALSE), 'E2 Allocators'!$B$15:$W$361, MATCH(AO$17, 'E2 Allocators'!$B$15:$W$15, 0),FALSE))</f>
        <v>0</v>
      </c>
      <c r="AP624" s="1335">
        <f ca="1">IF(ISERROR(VLOOKUP(VLOOKUP($A624, 'E4 TB Allocation Details'!$A$18:$L$205, MATCH("Customer ID", 'E4 TB Allocation Details'!$A$18:$L$18, 0),FALSE), 'E2 Allocators'!$B$15:$W$361, MATCH(AP$17, 'E2 Allocators'!$B$15:$W$15, 0),FALSE)), 0, VLOOKUP(VLOOKUP($A624, 'E4 TB Allocation Details'!$A$18:$L$205, MATCH("Customer ID", 'E4 TB Allocation Details'!$A$18:$L$18, 0),FALSE), 'E2 Allocators'!$B$15:$W$361, MATCH(AP$17, 'E2 Allocators'!$B$15:$W$15, 0),FALSE))</f>
        <v>0</v>
      </c>
      <c r="AQ624" s="1335">
        <f ca="1">IF(ISERROR(VLOOKUP(VLOOKUP($A624, 'E4 TB Allocation Details'!$A$18:$L$205, MATCH("Customer ID", 'E4 TB Allocation Details'!$A$18:$L$18, 0),FALSE), 'E2 Allocators'!$B$15:$W$361, MATCH(AQ$17, 'E2 Allocators'!$B$15:$W$15, 0),FALSE)), 0, VLOOKUP(VLOOKUP($A624, 'E4 TB Allocation Details'!$A$18:$L$205, MATCH("Customer ID", 'E4 TB Allocation Details'!$A$18:$L$18, 0),FALSE), 'E2 Allocators'!$B$15:$W$361, MATCH(AQ$17, 'E2 Allocators'!$B$15:$W$15, 0),FALSE))</f>
        <v>0</v>
      </c>
      <c r="AR624" s="1335">
        <f ca="1">IF(ISERROR(VLOOKUP(VLOOKUP($A624, 'E4 TB Allocation Details'!$A$18:$L$205, MATCH("Customer ID", 'E4 TB Allocation Details'!$A$18:$L$18, 0),FALSE), 'E2 Allocators'!$B$15:$W$361, MATCH(AR$17, 'E2 Allocators'!$B$15:$W$15, 0),FALSE)), 0, VLOOKUP(VLOOKUP($A624, 'E4 TB Allocation Details'!$A$18:$L$205, MATCH("Customer ID", 'E4 TB Allocation Details'!$A$18:$L$18, 0),FALSE), 'E2 Allocators'!$B$15:$W$361, MATCH(AR$17, 'E2 Allocators'!$B$15:$W$15, 0),FALSE))</f>
        <v>0</v>
      </c>
      <c r="AS624" s="1335">
        <f ca="1">IF(ISERROR(VLOOKUP(VLOOKUP($A624, 'E4 TB Allocation Details'!$A$18:$L$205, MATCH("Customer ID", 'E4 TB Allocation Details'!$A$18:$L$18, 0),FALSE), 'E2 Allocators'!$B$15:$W$361, MATCH(AS$17, 'E2 Allocators'!$B$15:$W$15, 0),FALSE)), 0, VLOOKUP(VLOOKUP($A624, 'E4 TB Allocation Details'!$A$18:$L$205, MATCH("Customer ID", 'E4 TB Allocation Details'!$A$18:$L$18, 0),FALSE), 'E2 Allocators'!$B$15:$W$361, MATCH(AS$17, 'E2 Allocators'!$B$15:$W$15, 0),FALSE))</f>
        <v>0</v>
      </c>
      <c r="AT624" s="1335">
        <f ca="1">IF(ISERROR(VLOOKUP(VLOOKUP($A624, 'E4 TB Allocation Details'!$A$18:$L$205, MATCH("Customer ID", 'E4 TB Allocation Details'!$A$18:$L$18, 0),FALSE), 'E2 Allocators'!$B$15:$W$361, MATCH(AT$17, 'E2 Allocators'!$B$15:$W$15, 0),FALSE)), 0, VLOOKUP(VLOOKUP($A624, 'E4 TB Allocation Details'!$A$18:$L$205, MATCH("Customer ID", 'E4 TB Allocation Details'!$A$18:$L$18, 0),FALSE), 'E2 Allocators'!$B$15:$W$361, MATCH(AT$17, 'E2 Allocators'!$B$15:$W$15, 0),FALSE))</f>
        <v>0</v>
      </c>
      <c r="AU624" s="1335">
        <f ca="1">IF(ISERROR(VLOOKUP(VLOOKUP($A624, 'E4 TB Allocation Details'!$A$18:$L$205, MATCH("Customer ID", 'E4 TB Allocation Details'!$A$18:$L$18, 0),FALSE), 'E2 Allocators'!$B$15:$W$361, MATCH(AU$17, 'E2 Allocators'!$B$15:$W$15, 0),FALSE)), 0, VLOOKUP(VLOOKUP($A624, 'E4 TB Allocation Details'!$A$18:$L$205, MATCH("Customer ID", 'E4 TB Allocation Details'!$A$18:$L$18, 0),FALSE), 'E2 Allocators'!$B$15:$W$361, MATCH(AU$17, 'E2 Allocators'!$B$15:$W$15, 0),FALSE))</f>
        <v>0</v>
      </c>
      <c r="AV624" s="1340">
        <f t="shared" si="926"/>
        <v>1</v>
      </c>
      <c r="AW624" s="1337"/>
      <c r="AX624" s="1337"/>
      <c r="AY624" s="1337"/>
      <c r="AZ624" s="1337"/>
      <c r="BA624" s="1337"/>
      <c r="BB624" s="1337"/>
      <c r="BC624" s="1337"/>
      <c r="BD624" s="1337"/>
      <c r="BE624" s="1337"/>
      <c r="BF624" s="1337"/>
      <c r="BG624" s="1337"/>
      <c r="BH624" s="1337"/>
      <c r="BI624" s="1337"/>
      <c r="BJ624" s="1337"/>
      <c r="BK624" s="1337"/>
      <c r="BL624" s="1337"/>
      <c r="BM624" s="1337"/>
      <c r="BN624" s="1337"/>
      <c r="BO624" s="1337"/>
      <c r="BP624" s="1337"/>
      <c r="BQ624" s="1338"/>
    </row>
    <row r="625" spans="1:69" s="259" customFormat="1" ht="25.5">
      <c r="A625" s="1339" t="s">
        <v>150</v>
      </c>
      <c r="B625" s="1332" t="s">
        <v>1456</v>
      </c>
      <c r="C625" s="1333">
        <v>1</v>
      </c>
      <c r="D625" s="1334">
        <f t="shared" si="923"/>
        <v>0.65</v>
      </c>
      <c r="E625" s="1334">
        <f ca="1">VLOOKUP($A625,'E1 Categorization'!$A$35:$E$114,5,FALSE)</f>
        <v>0.35</v>
      </c>
      <c r="F625" s="1334">
        <f t="shared" si="924"/>
        <v>1</v>
      </c>
      <c r="G625" s="1335">
        <f ca="1">IF(ISERROR(VLOOKUP(VLOOKUP($A625, 'E4 TB Allocation Details'!$A$18:$L$205, MATCH("Demand ID", 'E4 TB Allocation Details'!$A$18:$L$18, 0),FALSE), 'E2 Allocators'!$B$15:$W$361, MATCH(G$17, 'E2 Allocators'!$B$15:$W$15, 0),FALSE)), 0, VLOOKUP(VLOOKUP($A625, 'E4 TB Allocation Details'!$A$18:$L$205, MATCH("Demand ID", 'E4 TB Allocation Details'!$A$18:$L$18, 0),FALSE), 'E2 Allocators'!$B$15:$W$361, MATCH(G$17, 'E2 Allocators'!$B$15:$W$15, 0),FALSE))</f>
        <v>0.61937405976068061</v>
      </c>
      <c r="H625" s="1335">
        <f ca="1">IF(ISERROR(VLOOKUP(VLOOKUP($A625, 'E4 TB Allocation Details'!$A$18:$L$205, MATCH("Demand ID", 'E4 TB Allocation Details'!$A$18:$L$18, 0),FALSE), 'E2 Allocators'!$B$15:$W$361, MATCH(H$17, 'E2 Allocators'!$B$15:$W$15, 0),FALSE)), 0, VLOOKUP(VLOOKUP($A625, 'E4 TB Allocation Details'!$A$18:$L$205, MATCH("Demand ID", 'E4 TB Allocation Details'!$A$18:$L$18, 0),FALSE), 'E2 Allocators'!$B$15:$W$361, MATCH(H$17, 'E2 Allocators'!$B$15:$W$15, 0),FALSE))</f>
        <v>0.23507587386159046</v>
      </c>
      <c r="I625" s="1335">
        <f ca="1">IF(ISERROR(VLOOKUP(VLOOKUP($A625, 'E4 TB Allocation Details'!$A$18:$L$205, MATCH("Demand ID", 'E4 TB Allocation Details'!$A$18:$L$18, 0),FALSE), 'E2 Allocators'!$B$15:$W$361, MATCH(I$17, 'E2 Allocators'!$B$15:$W$15, 0),FALSE)), 0, VLOOKUP(VLOOKUP($A625, 'E4 TB Allocation Details'!$A$18:$L$205, MATCH("Demand ID", 'E4 TB Allocation Details'!$A$18:$L$18, 0),FALSE), 'E2 Allocators'!$B$15:$W$361, MATCH(I$17, 'E2 Allocators'!$B$15:$W$15, 0),FALSE))</f>
        <v>0.14434506839746844</v>
      </c>
      <c r="J625" s="1335">
        <f ca="1">IF(ISERROR(VLOOKUP(VLOOKUP($A625, 'E4 TB Allocation Details'!$A$18:$L$205, MATCH("Demand ID", 'E4 TB Allocation Details'!$A$18:$L$18, 0),FALSE), 'E2 Allocators'!$B$15:$W$361, MATCH(J$17, 'E2 Allocators'!$B$15:$W$15, 0),FALSE)), 0, VLOOKUP(VLOOKUP($A625, 'E4 TB Allocation Details'!$A$18:$L$205, MATCH("Demand ID", 'E4 TB Allocation Details'!$A$18:$L$18, 0),FALSE), 'E2 Allocators'!$B$15:$W$361, MATCH(J$17, 'E2 Allocators'!$B$15:$W$15, 0),FALSE))</f>
        <v>0</v>
      </c>
      <c r="K625" s="1335">
        <f ca="1">IF(ISERROR(VLOOKUP(VLOOKUP($A625, 'E4 TB Allocation Details'!$A$18:$L$205, MATCH("Demand ID", 'E4 TB Allocation Details'!$A$18:$L$18, 0),FALSE), 'E2 Allocators'!$B$15:$W$361, MATCH(K$17, 'E2 Allocators'!$B$15:$W$15, 0),FALSE)), 0, VLOOKUP(VLOOKUP($A625, 'E4 TB Allocation Details'!$A$18:$L$205, MATCH("Demand ID", 'E4 TB Allocation Details'!$A$18:$L$18, 0),FALSE), 'E2 Allocators'!$B$15:$W$361, MATCH(K$17, 'E2 Allocators'!$B$15:$W$15, 0),FALSE))</f>
        <v>0</v>
      </c>
      <c r="L625" s="1335">
        <f ca="1">IF(ISERROR(VLOOKUP(VLOOKUP($A625, 'E4 TB Allocation Details'!$A$18:$L$205, MATCH("Demand ID", 'E4 TB Allocation Details'!$A$18:$L$18, 0),FALSE), 'E2 Allocators'!$B$15:$W$361, MATCH(L$17, 'E2 Allocators'!$B$15:$W$15, 0),FALSE)), 0, VLOOKUP(VLOOKUP($A625, 'E4 TB Allocation Details'!$A$18:$L$205, MATCH("Demand ID", 'E4 TB Allocation Details'!$A$18:$L$18, 0),FALSE), 'E2 Allocators'!$B$15:$W$361, MATCH(L$17, 'E2 Allocators'!$B$15:$W$15, 0),FALSE))</f>
        <v>0</v>
      </c>
      <c r="M625" s="1335">
        <f ca="1">IF(ISERROR(VLOOKUP(VLOOKUP($A625, 'E4 TB Allocation Details'!$A$18:$L$205, MATCH("Demand ID", 'E4 TB Allocation Details'!$A$18:$L$18, 0),FALSE), 'E2 Allocators'!$B$15:$W$361, MATCH(M$17, 'E2 Allocators'!$B$15:$W$15, 0),FALSE)), 0, VLOOKUP(VLOOKUP($A625, 'E4 TB Allocation Details'!$A$18:$L$205, MATCH("Demand ID", 'E4 TB Allocation Details'!$A$18:$L$18, 0),FALSE), 'E2 Allocators'!$B$15:$W$361, MATCH(M$17, 'E2 Allocators'!$B$15:$W$15, 0),FALSE))</f>
        <v>0</v>
      </c>
      <c r="N625" s="1335">
        <f ca="1">IF(ISERROR(VLOOKUP(VLOOKUP($A625, 'E4 TB Allocation Details'!$A$18:$L$205, MATCH("Demand ID", 'E4 TB Allocation Details'!$A$18:$L$18, 0),FALSE), 'E2 Allocators'!$B$15:$W$361, MATCH(N$17, 'E2 Allocators'!$B$15:$W$15, 0),FALSE)), 0, VLOOKUP(VLOOKUP($A625, 'E4 TB Allocation Details'!$A$18:$L$205, MATCH("Demand ID", 'E4 TB Allocation Details'!$A$18:$L$18, 0),FALSE), 'E2 Allocators'!$B$15:$W$361, MATCH(N$17, 'E2 Allocators'!$B$15:$W$15, 0),FALSE))</f>
        <v>0</v>
      </c>
      <c r="O625" s="1335">
        <f ca="1">IF(ISERROR(VLOOKUP(VLOOKUP($A625, 'E4 TB Allocation Details'!$A$18:$L$205, MATCH("Demand ID", 'E4 TB Allocation Details'!$A$18:$L$18, 0),FALSE), 'E2 Allocators'!$B$15:$W$361, MATCH(O$17, 'E2 Allocators'!$B$15:$W$15, 0),FALSE)), 0, VLOOKUP(VLOOKUP($A625, 'E4 TB Allocation Details'!$A$18:$L$205, MATCH("Demand ID", 'E4 TB Allocation Details'!$A$18:$L$18, 0),FALSE), 'E2 Allocators'!$B$15:$W$361, MATCH(O$17, 'E2 Allocators'!$B$15:$W$15, 0),FALSE))</f>
        <v>1.2049979802605385E-3</v>
      </c>
      <c r="P625" s="1335">
        <f ca="1">IF(ISERROR(VLOOKUP(VLOOKUP($A625, 'E4 TB Allocation Details'!$A$18:$L$205, MATCH("Demand ID", 'E4 TB Allocation Details'!$A$18:$L$18, 0),FALSE), 'E2 Allocators'!$B$15:$W$361, MATCH(P$17, 'E2 Allocators'!$B$15:$W$15, 0),FALSE)), 0, VLOOKUP(VLOOKUP($A625, 'E4 TB Allocation Details'!$A$18:$L$205, MATCH("Demand ID", 'E4 TB Allocation Details'!$A$18:$L$18, 0),FALSE), 'E2 Allocators'!$B$15:$W$361, MATCH(P$17, 'E2 Allocators'!$B$15:$W$15, 0),FALSE))</f>
        <v>0</v>
      </c>
      <c r="Q625" s="1335">
        <f ca="1">IF(ISERROR(VLOOKUP(VLOOKUP($A625, 'E4 TB Allocation Details'!$A$18:$L$205, MATCH("Demand ID", 'E4 TB Allocation Details'!$A$18:$L$18, 0),FALSE), 'E2 Allocators'!$B$15:$W$361, MATCH(Q$17, 'E2 Allocators'!$B$15:$W$15, 0),FALSE)), 0, VLOOKUP(VLOOKUP($A625, 'E4 TB Allocation Details'!$A$18:$L$205, MATCH("Demand ID", 'E4 TB Allocation Details'!$A$18:$L$18, 0),FALSE), 'E2 Allocators'!$B$15:$W$361, MATCH(Q$17, 'E2 Allocators'!$B$15:$W$15, 0),FALSE))</f>
        <v>0</v>
      </c>
      <c r="R625" s="1335">
        <f ca="1">IF(ISERROR(VLOOKUP(VLOOKUP($A625, 'E4 TB Allocation Details'!$A$18:$L$205, MATCH("Demand ID", 'E4 TB Allocation Details'!$A$18:$L$18, 0),FALSE), 'E2 Allocators'!$B$15:$W$361, MATCH(R$17, 'E2 Allocators'!$B$15:$W$15, 0),FALSE)), 0, VLOOKUP(VLOOKUP($A625, 'E4 TB Allocation Details'!$A$18:$L$205, MATCH("Demand ID", 'E4 TB Allocation Details'!$A$18:$L$18, 0),FALSE), 'E2 Allocators'!$B$15:$W$361, MATCH(R$17, 'E2 Allocators'!$B$15:$W$15, 0),FALSE))</f>
        <v>0</v>
      </c>
      <c r="S625" s="1335">
        <f ca="1">IF(ISERROR(VLOOKUP(VLOOKUP($A625, 'E4 TB Allocation Details'!$A$18:$L$205, MATCH("Demand ID", 'E4 TB Allocation Details'!$A$18:$L$18, 0),FALSE), 'E2 Allocators'!$B$15:$W$361, MATCH(S$17, 'E2 Allocators'!$B$15:$W$15, 0),FALSE)), 0, VLOOKUP(VLOOKUP($A625, 'E4 TB Allocation Details'!$A$18:$L$205, MATCH("Demand ID", 'E4 TB Allocation Details'!$A$18:$L$18, 0),FALSE), 'E2 Allocators'!$B$15:$W$361, MATCH(S$17, 'E2 Allocators'!$B$15:$W$15, 0),FALSE))</f>
        <v>0</v>
      </c>
      <c r="T625" s="1335">
        <f ca="1">IF(ISERROR(VLOOKUP(VLOOKUP($A625, 'E4 TB Allocation Details'!$A$18:$L$205, MATCH("Demand ID", 'E4 TB Allocation Details'!$A$18:$L$18, 0),FALSE), 'E2 Allocators'!$B$15:$W$361, MATCH(T$17, 'E2 Allocators'!$B$15:$W$15, 0),FALSE)), 0, VLOOKUP(VLOOKUP($A625, 'E4 TB Allocation Details'!$A$18:$L$205, MATCH("Demand ID", 'E4 TB Allocation Details'!$A$18:$L$18, 0),FALSE), 'E2 Allocators'!$B$15:$W$361, MATCH(T$17, 'E2 Allocators'!$B$15:$W$15, 0),FALSE))</f>
        <v>0</v>
      </c>
      <c r="U625" s="1335">
        <f ca="1">IF(ISERROR(VLOOKUP(VLOOKUP($A625, 'E4 TB Allocation Details'!$A$18:$L$205, MATCH("Demand ID", 'E4 TB Allocation Details'!$A$18:$L$18, 0),FALSE), 'E2 Allocators'!$B$15:$W$361, MATCH(U$17, 'E2 Allocators'!$B$15:$W$15, 0),FALSE)), 0, VLOOKUP(VLOOKUP($A625, 'E4 TB Allocation Details'!$A$18:$L$205, MATCH("Demand ID", 'E4 TB Allocation Details'!$A$18:$L$18, 0),FALSE), 'E2 Allocators'!$B$15:$W$361, MATCH(U$17, 'E2 Allocators'!$B$15:$W$15, 0),FALSE))</f>
        <v>0</v>
      </c>
      <c r="V625" s="1335">
        <f ca="1">IF(ISERROR(VLOOKUP(VLOOKUP($A625, 'E4 TB Allocation Details'!$A$18:$L$205, MATCH("Demand ID", 'E4 TB Allocation Details'!$A$18:$L$18, 0),FALSE), 'E2 Allocators'!$B$15:$W$361, MATCH(V$17, 'E2 Allocators'!$B$15:$W$15, 0),FALSE)), 0, VLOOKUP(VLOOKUP($A625, 'E4 TB Allocation Details'!$A$18:$L$205, MATCH("Demand ID", 'E4 TB Allocation Details'!$A$18:$L$18, 0),FALSE), 'E2 Allocators'!$B$15:$W$361, MATCH(V$17, 'E2 Allocators'!$B$15:$W$15, 0),FALSE))</f>
        <v>0</v>
      </c>
      <c r="W625" s="1335">
        <f ca="1">IF(ISERROR(VLOOKUP(VLOOKUP($A625, 'E4 TB Allocation Details'!$A$18:$L$205, MATCH("Demand ID", 'E4 TB Allocation Details'!$A$18:$L$18, 0),FALSE), 'E2 Allocators'!$B$15:$W$361, MATCH(W$17, 'E2 Allocators'!$B$15:$W$15, 0),FALSE)), 0, VLOOKUP(VLOOKUP($A625, 'E4 TB Allocation Details'!$A$18:$L$205, MATCH("Demand ID", 'E4 TB Allocation Details'!$A$18:$L$18, 0),FALSE), 'E2 Allocators'!$B$15:$W$361, MATCH(W$17, 'E2 Allocators'!$B$15:$W$15, 0),FALSE))</f>
        <v>0</v>
      </c>
      <c r="X625" s="1335">
        <f ca="1">IF(ISERROR(VLOOKUP(VLOOKUP($A625, 'E4 TB Allocation Details'!$A$18:$L$205, MATCH("Demand ID", 'E4 TB Allocation Details'!$A$18:$L$18, 0),FALSE), 'E2 Allocators'!$B$15:$W$361, MATCH(X$17, 'E2 Allocators'!$B$15:$W$15, 0),FALSE)), 0, VLOOKUP(VLOOKUP($A625, 'E4 TB Allocation Details'!$A$18:$L$205, MATCH("Demand ID", 'E4 TB Allocation Details'!$A$18:$L$18, 0),FALSE), 'E2 Allocators'!$B$15:$W$361, MATCH(X$17, 'E2 Allocators'!$B$15:$W$15, 0),FALSE))</f>
        <v>0</v>
      </c>
      <c r="Y625" s="1335">
        <f ca="1">IF(ISERROR(VLOOKUP(VLOOKUP($A625, 'E4 TB Allocation Details'!$A$18:$L$205, MATCH("Demand ID", 'E4 TB Allocation Details'!$A$18:$L$18, 0),FALSE), 'E2 Allocators'!$B$15:$W$361, MATCH(Y$17, 'E2 Allocators'!$B$15:$W$15, 0),FALSE)), 0, VLOOKUP(VLOOKUP($A625, 'E4 TB Allocation Details'!$A$18:$L$205, MATCH("Demand ID", 'E4 TB Allocation Details'!$A$18:$L$18, 0),FALSE), 'E2 Allocators'!$B$15:$W$361, MATCH(Y$17, 'E2 Allocators'!$B$15:$W$15, 0),FALSE))</f>
        <v>0</v>
      </c>
      <c r="Z625" s="1335">
        <f ca="1">IF(ISERROR(VLOOKUP(VLOOKUP($A625, 'E4 TB Allocation Details'!$A$18:$L$205, MATCH("Demand ID", 'E4 TB Allocation Details'!$A$18:$L$18, 0),FALSE), 'E2 Allocators'!$B$15:$W$361, MATCH(Z$17, 'E2 Allocators'!$B$15:$W$15, 0),FALSE)), 0, VLOOKUP(VLOOKUP($A625, 'E4 TB Allocation Details'!$A$18:$L$205, MATCH("Demand ID", 'E4 TB Allocation Details'!$A$18:$L$18, 0),FALSE), 'E2 Allocators'!$B$15:$W$361, MATCH(Z$17, 'E2 Allocators'!$B$15:$W$15, 0),FALSE))</f>
        <v>0</v>
      </c>
      <c r="AA625" s="1340">
        <f t="shared" si="925"/>
        <v>1</v>
      </c>
      <c r="AB625" s="1335">
        <f ca="1">IF(ISERROR(VLOOKUP(VLOOKUP($A625, 'E4 TB Allocation Details'!$A$18:$L$205, MATCH("Customer ID", 'E4 TB Allocation Details'!$A$18:$L$18, 0),FALSE), 'E2 Allocators'!$B$15:$W$361, MATCH(AB$17, 'E2 Allocators'!$B$15:$W$15, 0),FALSE)), 0, VLOOKUP(VLOOKUP($A625, 'E4 TB Allocation Details'!$A$18:$L$205, MATCH("Customer ID", 'E4 TB Allocation Details'!$A$18:$L$18, 0),FALSE), 'E2 Allocators'!$B$15:$W$361, MATCH(AB$17, 'E2 Allocators'!$B$15:$W$15, 0),FALSE))</f>
        <v>0.6714802047259314</v>
      </c>
      <c r="AC625" s="1335">
        <f ca="1">IF(ISERROR(VLOOKUP(VLOOKUP($A625, 'E4 TB Allocation Details'!$A$18:$L$205, MATCH("Customer ID", 'E4 TB Allocation Details'!$A$18:$L$18, 0),FALSE), 'E2 Allocators'!$B$15:$W$361, MATCH(AC$17, 'E2 Allocators'!$B$15:$W$15, 0),FALSE)), 0, VLOOKUP(VLOOKUP($A625, 'E4 TB Allocation Details'!$A$18:$L$205, MATCH("Customer ID", 'E4 TB Allocation Details'!$A$18:$L$18, 0),FALSE), 'E2 Allocators'!$B$15:$W$361, MATCH(AC$17, 'E2 Allocators'!$B$15:$W$15, 0),FALSE))</f>
        <v>7.3956271918693514E-2</v>
      </c>
      <c r="AD625" s="1335">
        <f ca="1">IF(ISERROR(VLOOKUP(VLOOKUP($A625, 'E4 TB Allocation Details'!$A$18:$L$205, MATCH("Customer ID", 'E4 TB Allocation Details'!$A$18:$L$18, 0),FALSE), 'E2 Allocators'!$B$15:$W$361, MATCH(AD$17, 'E2 Allocators'!$B$15:$W$15, 0),FALSE)), 0, VLOOKUP(VLOOKUP($A625, 'E4 TB Allocation Details'!$A$18:$L$205, MATCH("Customer ID", 'E4 TB Allocation Details'!$A$18:$L$18, 0),FALSE), 'E2 Allocators'!$B$15:$W$361, MATCH(AD$17, 'E2 Allocators'!$B$15:$W$15, 0),FALSE))</f>
        <v>3.6822352184730772E-3</v>
      </c>
      <c r="AE625" s="1335">
        <f ca="1">IF(ISERROR(VLOOKUP(VLOOKUP($A625, 'E4 TB Allocation Details'!$A$18:$L$205, MATCH("Customer ID", 'E4 TB Allocation Details'!$A$18:$L$18, 0),FALSE), 'E2 Allocators'!$B$15:$W$361, MATCH(AE$17, 'E2 Allocators'!$B$15:$W$15, 0),FALSE)), 0, VLOOKUP(VLOOKUP($A625, 'E4 TB Allocation Details'!$A$18:$L$205, MATCH("Customer ID", 'E4 TB Allocation Details'!$A$18:$L$18, 0),FALSE), 'E2 Allocators'!$B$15:$W$361, MATCH(AE$17, 'E2 Allocators'!$B$15:$W$15, 0),FALSE))</f>
        <v>0</v>
      </c>
      <c r="AF625" s="1335">
        <f ca="1">IF(ISERROR(VLOOKUP(VLOOKUP($A625, 'E4 TB Allocation Details'!$A$18:$L$205, MATCH("Customer ID", 'E4 TB Allocation Details'!$A$18:$L$18, 0),FALSE), 'E2 Allocators'!$B$15:$W$361, MATCH(AF$17, 'E2 Allocators'!$B$15:$W$15, 0),FALSE)), 0, VLOOKUP(VLOOKUP($A625, 'E4 TB Allocation Details'!$A$18:$L$205, MATCH("Customer ID", 'E4 TB Allocation Details'!$A$18:$L$18, 0),FALSE), 'E2 Allocators'!$B$15:$W$361, MATCH(AF$17, 'E2 Allocators'!$B$15:$W$15, 0),FALSE))</f>
        <v>0</v>
      </c>
      <c r="AG625" s="1335">
        <f ca="1">IF(ISERROR(VLOOKUP(VLOOKUP($A625, 'E4 TB Allocation Details'!$A$18:$L$205, MATCH("Customer ID", 'E4 TB Allocation Details'!$A$18:$L$18, 0),FALSE), 'E2 Allocators'!$B$15:$W$361, MATCH(AG$17, 'E2 Allocators'!$B$15:$W$15, 0),FALSE)), 0, VLOOKUP(VLOOKUP($A625, 'E4 TB Allocation Details'!$A$18:$L$205, MATCH("Customer ID", 'E4 TB Allocation Details'!$A$18:$L$18, 0),FALSE), 'E2 Allocators'!$B$15:$W$361, MATCH(AG$17, 'E2 Allocators'!$B$15:$W$15, 0),FALSE))</f>
        <v>0</v>
      </c>
      <c r="AH625" s="1335">
        <f ca="1">IF(ISERROR(VLOOKUP(VLOOKUP($A625, 'E4 TB Allocation Details'!$A$18:$L$205, MATCH("Customer ID", 'E4 TB Allocation Details'!$A$18:$L$18, 0),FALSE), 'E2 Allocators'!$B$15:$W$361, MATCH(AH$17, 'E2 Allocators'!$B$15:$W$15, 0),FALSE)), 0, VLOOKUP(VLOOKUP($A625, 'E4 TB Allocation Details'!$A$18:$L$205, MATCH("Customer ID", 'E4 TB Allocation Details'!$A$18:$L$18, 0),FALSE), 'E2 Allocators'!$B$15:$W$361, MATCH(AH$17, 'E2 Allocators'!$B$15:$W$15, 0),FALSE))</f>
        <v>0.22863502322266108</v>
      </c>
      <c r="AI625" s="1335">
        <f ca="1">IF(ISERROR(VLOOKUP(VLOOKUP($A625, 'E4 TB Allocation Details'!$A$18:$L$205, MATCH("Customer ID", 'E4 TB Allocation Details'!$A$18:$L$18, 0),FALSE), 'E2 Allocators'!$B$15:$W$361, MATCH(AI$17, 'E2 Allocators'!$B$15:$W$15, 0),FALSE)), 0, VLOOKUP(VLOOKUP($A625, 'E4 TB Allocation Details'!$A$18:$L$205, MATCH("Customer ID", 'E4 TB Allocation Details'!$A$18:$L$18, 0),FALSE), 'E2 Allocators'!$B$15:$W$361, MATCH(AI$17, 'E2 Allocators'!$B$15:$W$15, 0),FALSE))</f>
        <v>1.2537634850511504E-2</v>
      </c>
      <c r="AJ625" s="1335">
        <f ca="1">IF(ISERROR(VLOOKUP(VLOOKUP($A625, 'E4 TB Allocation Details'!$A$18:$L$205, MATCH("Customer ID", 'E4 TB Allocation Details'!$A$18:$L$18, 0),FALSE), 'E2 Allocators'!$B$15:$W$361, MATCH(AJ$17, 'E2 Allocators'!$B$15:$W$15, 0),FALSE)), 0, VLOOKUP(VLOOKUP($A625, 'E4 TB Allocation Details'!$A$18:$L$205, MATCH("Customer ID", 'E4 TB Allocation Details'!$A$18:$L$18, 0),FALSE), 'E2 Allocators'!$B$15:$W$361, MATCH(AJ$17, 'E2 Allocators'!$B$15:$W$15, 0),FALSE))</f>
        <v>9.7086300637294204E-3</v>
      </c>
      <c r="AK625" s="1335">
        <f ca="1">IF(ISERROR(VLOOKUP(VLOOKUP($A625, 'E4 TB Allocation Details'!$A$18:$L$205, MATCH("Customer ID", 'E4 TB Allocation Details'!$A$18:$L$18, 0),FALSE), 'E2 Allocators'!$B$15:$W$361, MATCH(AK$17, 'E2 Allocators'!$B$15:$W$15, 0),FALSE)), 0, VLOOKUP(VLOOKUP($A625, 'E4 TB Allocation Details'!$A$18:$L$205, MATCH("Customer ID", 'E4 TB Allocation Details'!$A$18:$L$18, 0),FALSE), 'E2 Allocators'!$B$15:$W$361, MATCH(AK$17, 'E2 Allocators'!$B$15:$W$15, 0),FALSE))</f>
        <v>0</v>
      </c>
      <c r="AL625" s="1335">
        <f ca="1">IF(ISERROR(VLOOKUP(VLOOKUP($A625, 'E4 TB Allocation Details'!$A$18:$L$205, MATCH("Customer ID", 'E4 TB Allocation Details'!$A$18:$L$18, 0),FALSE), 'E2 Allocators'!$B$15:$W$361, MATCH(AL$17, 'E2 Allocators'!$B$15:$W$15, 0),FALSE)), 0, VLOOKUP(VLOOKUP($A625, 'E4 TB Allocation Details'!$A$18:$L$205, MATCH("Customer ID", 'E4 TB Allocation Details'!$A$18:$L$18, 0),FALSE), 'E2 Allocators'!$B$15:$W$361, MATCH(AL$17, 'E2 Allocators'!$B$15:$W$15, 0),FALSE))</f>
        <v>0</v>
      </c>
      <c r="AM625" s="1335">
        <f ca="1">IF(ISERROR(VLOOKUP(VLOOKUP($A625, 'E4 TB Allocation Details'!$A$18:$L$205, MATCH("Customer ID", 'E4 TB Allocation Details'!$A$18:$L$18, 0),FALSE), 'E2 Allocators'!$B$15:$W$361, MATCH(AM$17, 'E2 Allocators'!$B$15:$W$15, 0),FALSE)), 0, VLOOKUP(VLOOKUP($A625, 'E4 TB Allocation Details'!$A$18:$L$205, MATCH("Customer ID", 'E4 TB Allocation Details'!$A$18:$L$18, 0),FALSE), 'E2 Allocators'!$B$15:$W$361, MATCH(AM$17, 'E2 Allocators'!$B$15:$W$15, 0),FALSE))</f>
        <v>0</v>
      </c>
      <c r="AN625" s="1335">
        <f ca="1">IF(ISERROR(VLOOKUP(VLOOKUP($A625, 'E4 TB Allocation Details'!$A$18:$L$205, MATCH("Customer ID", 'E4 TB Allocation Details'!$A$18:$L$18, 0),FALSE), 'E2 Allocators'!$B$15:$W$361, MATCH(AN$17, 'E2 Allocators'!$B$15:$W$15, 0),FALSE)), 0, VLOOKUP(VLOOKUP($A625, 'E4 TB Allocation Details'!$A$18:$L$205, MATCH("Customer ID", 'E4 TB Allocation Details'!$A$18:$L$18, 0),FALSE), 'E2 Allocators'!$B$15:$W$361, MATCH(AN$17, 'E2 Allocators'!$B$15:$W$15, 0),FALSE))</f>
        <v>0</v>
      </c>
      <c r="AO625" s="1335">
        <f ca="1">IF(ISERROR(VLOOKUP(VLOOKUP($A625, 'E4 TB Allocation Details'!$A$18:$L$205, MATCH("Customer ID", 'E4 TB Allocation Details'!$A$18:$L$18, 0),FALSE), 'E2 Allocators'!$B$15:$W$361, MATCH(AO$17, 'E2 Allocators'!$B$15:$W$15, 0),FALSE)), 0, VLOOKUP(VLOOKUP($A625, 'E4 TB Allocation Details'!$A$18:$L$205, MATCH("Customer ID", 'E4 TB Allocation Details'!$A$18:$L$18, 0),FALSE), 'E2 Allocators'!$B$15:$W$361, MATCH(AO$17, 'E2 Allocators'!$B$15:$W$15, 0),FALSE))</f>
        <v>0</v>
      </c>
      <c r="AP625" s="1335">
        <f ca="1">IF(ISERROR(VLOOKUP(VLOOKUP($A625, 'E4 TB Allocation Details'!$A$18:$L$205, MATCH("Customer ID", 'E4 TB Allocation Details'!$A$18:$L$18, 0),FALSE), 'E2 Allocators'!$B$15:$W$361, MATCH(AP$17, 'E2 Allocators'!$B$15:$W$15, 0),FALSE)), 0, VLOOKUP(VLOOKUP($A625, 'E4 TB Allocation Details'!$A$18:$L$205, MATCH("Customer ID", 'E4 TB Allocation Details'!$A$18:$L$18, 0),FALSE), 'E2 Allocators'!$B$15:$W$361, MATCH(AP$17, 'E2 Allocators'!$B$15:$W$15, 0),FALSE))</f>
        <v>0</v>
      </c>
      <c r="AQ625" s="1335">
        <f ca="1">IF(ISERROR(VLOOKUP(VLOOKUP($A625, 'E4 TB Allocation Details'!$A$18:$L$205, MATCH("Customer ID", 'E4 TB Allocation Details'!$A$18:$L$18, 0),FALSE), 'E2 Allocators'!$B$15:$W$361, MATCH(AQ$17, 'E2 Allocators'!$B$15:$W$15, 0),FALSE)), 0, VLOOKUP(VLOOKUP($A625, 'E4 TB Allocation Details'!$A$18:$L$205, MATCH("Customer ID", 'E4 TB Allocation Details'!$A$18:$L$18, 0),FALSE), 'E2 Allocators'!$B$15:$W$361, MATCH(AQ$17, 'E2 Allocators'!$B$15:$W$15, 0),FALSE))</f>
        <v>0</v>
      </c>
      <c r="AR625" s="1335">
        <f ca="1">IF(ISERROR(VLOOKUP(VLOOKUP($A625, 'E4 TB Allocation Details'!$A$18:$L$205, MATCH("Customer ID", 'E4 TB Allocation Details'!$A$18:$L$18, 0),FALSE), 'E2 Allocators'!$B$15:$W$361, MATCH(AR$17, 'E2 Allocators'!$B$15:$W$15, 0),FALSE)), 0, VLOOKUP(VLOOKUP($A625, 'E4 TB Allocation Details'!$A$18:$L$205, MATCH("Customer ID", 'E4 TB Allocation Details'!$A$18:$L$18, 0),FALSE), 'E2 Allocators'!$B$15:$W$361, MATCH(AR$17, 'E2 Allocators'!$B$15:$W$15, 0),FALSE))</f>
        <v>0</v>
      </c>
      <c r="AS625" s="1335">
        <f ca="1">IF(ISERROR(VLOOKUP(VLOOKUP($A625, 'E4 TB Allocation Details'!$A$18:$L$205, MATCH("Customer ID", 'E4 TB Allocation Details'!$A$18:$L$18, 0),FALSE), 'E2 Allocators'!$B$15:$W$361, MATCH(AS$17, 'E2 Allocators'!$B$15:$W$15, 0),FALSE)), 0, VLOOKUP(VLOOKUP($A625, 'E4 TB Allocation Details'!$A$18:$L$205, MATCH("Customer ID", 'E4 TB Allocation Details'!$A$18:$L$18, 0),FALSE), 'E2 Allocators'!$B$15:$W$361, MATCH(AS$17, 'E2 Allocators'!$B$15:$W$15, 0),FALSE))</f>
        <v>0</v>
      </c>
      <c r="AT625" s="1335">
        <f ca="1">IF(ISERROR(VLOOKUP(VLOOKUP($A625, 'E4 TB Allocation Details'!$A$18:$L$205, MATCH("Customer ID", 'E4 TB Allocation Details'!$A$18:$L$18, 0),FALSE), 'E2 Allocators'!$B$15:$W$361, MATCH(AT$17, 'E2 Allocators'!$B$15:$W$15, 0),FALSE)), 0, VLOOKUP(VLOOKUP($A625, 'E4 TB Allocation Details'!$A$18:$L$205, MATCH("Customer ID", 'E4 TB Allocation Details'!$A$18:$L$18, 0),FALSE), 'E2 Allocators'!$B$15:$W$361, MATCH(AT$17, 'E2 Allocators'!$B$15:$W$15, 0),FALSE))</f>
        <v>0</v>
      </c>
      <c r="AU625" s="1335">
        <f ca="1">IF(ISERROR(VLOOKUP(VLOOKUP($A625, 'E4 TB Allocation Details'!$A$18:$L$205, MATCH("Customer ID", 'E4 TB Allocation Details'!$A$18:$L$18, 0),FALSE), 'E2 Allocators'!$B$15:$W$361, MATCH(AU$17, 'E2 Allocators'!$B$15:$W$15, 0),FALSE)), 0, VLOOKUP(VLOOKUP($A625, 'E4 TB Allocation Details'!$A$18:$L$205, MATCH("Customer ID", 'E4 TB Allocation Details'!$A$18:$L$18, 0),FALSE), 'E2 Allocators'!$B$15:$W$361, MATCH(AU$17, 'E2 Allocators'!$B$15:$W$15, 0),FALSE))</f>
        <v>0</v>
      </c>
      <c r="AV625" s="1340">
        <f t="shared" si="926"/>
        <v>1</v>
      </c>
      <c r="AW625" s="1337"/>
      <c r="AX625" s="1337"/>
      <c r="AY625" s="1337"/>
      <c r="AZ625" s="1337"/>
      <c r="BA625" s="1337"/>
      <c r="BB625" s="1337"/>
      <c r="BC625" s="1337"/>
      <c r="BD625" s="1337"/>
      <c r="BE625" s="1337"/>
      <c r="BF625" s="1337"/>
      <c r="BG625" s="1337"/>
      <c r="BH625" s="1337"/>
      <c r="BI625" s="1337"/>
      <c r="BJ625" s="1337"/>
      <c r="BK625" s="1337"/>
      <c r="BL625" s="1337"/>
      <c r="BM625" s="1337"/>
      <c r="BN625" s="1337"/>
      <c r="BO625" s="1337"/>
      <c r="BP625" s="1337"/>
      <c r="BQ625" s="1338"/>
    </row>
    <row r="626" spans="1:69" s="259" customFormat="1" ht="12.75">
      <c r="A626" s="1339">
        <v>1850</v>
      </c>
      <c r="B626" s="1332" t="s">
        <v>428</v>
      </c>
      <c r="C626" s="1333">
        <v>1</v>
      </c>
      <c r="D626" s="1334">
        <f>C626-E626</f>
        <v>0.7</v>
      </c>
      <c r="E626" s="1334">
        <f ca="1">VLOOKUP($A626,'E1 Categorization'!$A$35:$E$114,5,FALSE)</f>
        <v>0.3</v>
      </c>
      <c r="F626" s="1334">
        <f>D626+E626</f>
        <v>1</v>
      </c>
      <c r="G626" s="1335">
        <f ca="1">IF(ISERROR(VLOOKUP(VLOOKUP($A626, 'E4 TB Allocation Details'!$A$18:$L$205, MATCH("Demand ID", 'E4 TB Allocation Details'!$A$18:$L$18, 0),FALSE), 'E2 Allocators'!$B$15:$W$361, MATCH(G$17, 'E2 Allocators'!$B$15:$W$15, 0),FALSE)), 0, VLOOKUP(VLOOKUP($A626, 'E4 TB Allocation Details'!$A$18:$L$205, MATCH("Demand ID", 'E4 TB Allocation Details'!$A$18:$L$18, 0),FALSE), 'E2 Allocators'!$B$15:$W$361, MATCH(G$17, 'E2 Allocators'!$B$15:$W$15, 0),FALSE))</f>
        <v>0.49535847482952639</v>
      </c>
      <c r="H626" s="1335">
        <f ca="1">IF(ISERROR(VLOOKUP(VLOOKUP($A626, 'E4 TB Allocation Details'!$A$18:$L$205, MATCH("Demand ID", 'E4 TB Allocation Details'!$A$18:$L$18, 0),FALSE), 'E2 Allocators'!$B$15:$W$361, MATCH(H$17, 'E2 Allocators'!$B$15:$W$15, 0),FALSE)), 0, VLOOKUP(VLOOKUP($A626, 'E4 TB Allocation Details'!$A$18:$L$205, MATCH("Demand ID", 'E4 TB Allocation Details'!$A$18:$L$18, 0),FALSE), 'E2 Allocators'!$B$15:$W$361, MATCH(H$17, 'E2 Allocators'!$B$15:$W$15, 0),FALSE))</f>
        <v>0.23648983466228463</v>
      </c>
      <c r="I626" s="1335">
        <f ca="1">IF(ISERROR(VLOOKUP(VLOOKUP($A626, 'E4 TB Allocation Details'!$A$18:$L$205, MATCH("Demand ID", 'E4 TB Allocation Details'!$A$18:$L$18, 0),FALSE), 'E2 Allocators'!$B$15:$W$361, MATCH(I$17, 'E2 Allocators'!$B$15:$W$15, 0),FALSE)), 0, VLOOKUP(VLOOKUP($A626, 'E4 TB Allocation Details'!$A$18:$L$205, MATCH("Demand ID", 'E4 TB Allocation Details'!$A$18:$L$18, 0),FALSE), 'E2 Allocators'!$B$15:$W$361, MATCH(I$17, 'E2 Allocators'!$B$15:$W$15, 0),FALSE))</f>
        <v>0.26721664018518937</v>
      </c>
      <c r="J626" s="1335">
        <f ca="1">IF(ISERROR(VLOOKUP(VLOOKUP($A626, 'E4 TB Allocation Details'!$A$18:$L$205, MATCH("Demand ID", 'E4 TB Allocation Details'!$A$18:$L$18, 0),FALSE), 'E2 Allocators'!$B$15:$W$361, MATCH(J$17, 'E2 Allocators'!$B$15:$W$15, 0),FALSE)), 0, VLOOKUP(VLOOKUP($A626, 'E4 TB Allocation Details'!$A$18:$L$205, MATCH("Demand ID", 'E4 TB Allocation Details'!$A$18:$L$18, 0),FALSE), 'E2 Allocators'!$B$15:$W$361, MATCH(J$17, 'E2 Allocators'!$B$15:$W$15, 0),FALSE))</f>
        <v>0</v>
      </c>
      <c r="K626" s="1335">
        <f ca="1">IF(ISERROR(VLOOKUP(VLOOKUP($A626, 'E4 TB Allocation Details'!$A$18:$L$205, MATCH("Demand ID", 'E4 TB Allocation Details'!$A$18:$L$18, 0),FALSE), 'E2 Allocators'!$B$15:$W$361, MATCH(K$17, 'E2 Allocators'!$B$15:$W$15, 0),FALSE)), 0, VLOOKUP(VLOOKUP($A626, 'E4 TB Allocation Details'!$A$18:$L$205, MATCH("Demand ID", 'E4 TB Allocation Details'!$A$18:$L$18, 0),FALSE), 'E2 Allocators'!$B$15:$W$361, MATCH(K$17, 'E2 Allocators'!$B$15:$W$15, 0),FALSE))</f>
        <v>0</v>
      </c>
      <c r="L626" s="1335">
        <f ca="1">IF(ISERROR(VLOOKUP(VLOOKUP($A626, 'E4 TB Allocation Details'!$A$18:$L$205, MATCH("Demand ID", 'E4 TB Allocation Details'!$A$18:$L$18, 0),FALSE), 'E2 Allocators'!$B$15:$W$361, MATCH(L$17, 'E2 Allocators'!$B$15:$W$15, 0),FALSE)), 0, VLOOKUP(VLOOKUP($A626, 'E4 TB Allocation Details'!$A$18:$L$205, MATCH("Demand ID", 'E4 TB Allocation Details'!$A$18:$L$18, 0),FALSE), 'E2 Allocators'!$B$15:$W$361, MATCH(L$17, 'E2 Allocators'!$B$15:$W$15, 0),FALSE))</f>
        <v>0</v>
      </c>
      <c r="M626" s="1335">
        <f ca="1">IF(ISERROR(VLOOKUP(VLOOKUP($A626, 'E4 TB Allocation Details'!$A$18:$L$205, MATCH("Demand ID", 'E4 TB Allocation Details'!$A$18:$L$18, 0),FALSE), 'E2 Allocators'!$B$15:$W$361, MATCH(M$17, 'E2 Allocators'!$B$15:$W$15, 0),FALSE)), 0, VLOOKUP(VLOOKUP($A626, 'E4 TB Allocation Details'!$A$18:$L$205, MATCH("Demand ID", 'E4 TB Allocation Details'!$A$18:$L$18, 0),FALSE), 'E2 Allocators'!$B$15:$W$361, MATCH(M$17, 'E2 Allocators'!$B$15:$W$15, 0),FALSE))</f>
        <v>0</v>
      </c>
      <c r="N626" s="1335">
        <f ca="1">IF(ISERROR(VLOOKUP(VLOOKUP($A626, 'E4 TB Allocation Details'!$A$18:$L$205, MATCH("Demand ID", 'E4 TB Allocation Details'!$A$18:$L$18, 0),FALSE), 'E2 Allocators'!$B$15:$W$361, MATCH(N$17, 'E2 Allocators'!$B$15:$W$15, 0),FALSE)), 0, VLOOKUP(VLOOKUP($A626, 'E4 TB Allocation Details'!$A$18:$L$205, MATCH("Demand ID", 'E4 TB Allocation Details'!$A$18:$L$18, 0),FALSE), 'E2 Allocators'!$B$15:$W$361, MATCH(N$17, 'E2 Allocators'!$B$15:$W$15, 0),FALSE))</f>
        <v>0</v>
      </c>
      <c r="O626" s="1335">
        <f ca="1">IF(ISERROR(VLOOKUP(VLOOKUP($A626, 'E4 TB Allocation Details'!$A$18:$L$205, MATCH("Demand ID", 'E4 TB Allocation Details'!$A$18:$L$18, 0),FALSE), 'E2 Allocators'!$B$15:$W$361, MATCH(O$17, 'E2 Allocators'!$B$15:$W$15, 0),FALSE)), 0, VLOOKUP(VLOOKUP($A626, 'E4 TB Allocation Details'!$A$18:$L$205, MATCH("Demand ID", 'E4 TB Allocation Details'!$A$18:$L$18, 0),FALSE), 'E2 Allocators'!$B$15:$W$361, MATCH(O$17, 'E2 Allocators'!$B$15:$W$15, 0),FALSE))</f>
        <v>9.3505032299952338E-4</v>
      </c>
      <c r="P626" s="1335">
        <f ca="1">IF(ISERROR(VLOOKUP(VLOOKUP($A626, 'E4 TB Allocation Details'!$A$18:$L$205, MATCH("Demand ID", 'E4 TB Allocation Details'!$A$18:$L$18, 0),FALSE), 'E2 Allocators'!$B$15:$W$361, MATCH(P$17, 'E2 Allocators'!$B$15:$W$15, 0),FALSE)), 0, VLOOKUP(VLOOKUP($A626, 'E4 TB Allocation Details'!$A$18:$L$205, MATCH("Demand ID", 'E4 TB Allocation Details'!$A$18:$L$18, 0),FALSE), 'E2 Allocators'!$B$15:$W$361, MATCH(P$17, 'E2 Allocators'!$B$15:$W$15, 0),FALSE))</f>
        <v>0</v>
      </c>
      <c r="Q626" s="1335">
        <f ca="1">IF(ISERROR(VLOOKUP(VLOOKUP($A626, 'E4 TB Allocation Details'!$A$18:$L$205, MATCH("Demand ID", 'E4 TB Allocation Details'!$A$18:$L$18, 0),FALSE), 'E2 Allocators'!$B$15:$W$361, MATCH(Q$17, 'E2 Allocators'!$B$15:$W$15, 0),FALSE)), 0, VLOOKUP(VLOOKUP($A626, 'E4 TB Allocation Details'!$A$18:$L$205, MATCH("Demand ID", 'E4 TB Allocation Details'!$A$18:$L$18, 0),FALSE), 'E2 Allocators'!$B$15:$W$361, MATCH(Q$17, 'E2 Allocators'!$B$15:$W$15, 0),FALSE))</f>
        <v>0</v>
      </c>
      <c r="R626" s="1335">
        <f ca="1">IF(ISERROR(VLOOKUP(VLOOKUP($A626, 'E4 TB Allocation Details'!$A$18:$L$205, MATCH("Demand ID", 'E4 TB Allocation Details'!$A$18:$L$18, 0),FALSE), 'E2 Allocators'!$B$15:$W$361, MATCH(R$17, 'E2 Allocators'!$B$15:$W$15, 0),FALSE)), 0, VLOOKUP(VLOOKUP($A626, 'E4 TB Allocation Details'!$A$18:$L$205, MATCH("Demand ID", 'E4 TB Allocation Details'!$A$18:$L$18, 0),FALSE), 'E2 Allocators'!$B$15:$W$361, MATCH(R$17, 'E2 Allocators'!$B$15:$W$15, 0),FALSE))</f>
        <v>0</v>
      </c>
      <c r="S626" s="1335">
        <f ca="1">IF(ISERROR(VLOOKUP(VLOOKUP($A626, 'E4 TB Allocation Details'!$A$18:$L$205, MATCH("Demand ID", 'E4 TB Allocation Details'!$A$18:$L$18, 0),FALSE), 'E2 Allocators'!$B$15:$W$361, MATCH(S$17, 'E2 Allocators'!$B$15:$W$15, 0),FALSE)), 0, VLOOKUP(VLOOKUP($A626, 'E4 TB Allocation Details'!$A$18:$L$205, MATCH("Demand ID", 'E4 TB Allocation Details'!$A$18:$L$18, 0),FALSE), 'E2 Allocators'!$B$15:$W$361, MATCH(S$17, 'E2 Allocators'!$B$15:$W$15, 0),FALSE))</f>
        <v>0</v>
      </c>
      <c r="T626" s="1335">
        <f ca="1">IF(ISERROR(VLOOKUP(VLOOKUP($A626, 'E4 TB Allocation Details'!$A$18:$L$205, MATCH("Demand ID", 'E4 TB Allocation Details'!$A$18:$L$18, 0),FALSE), 'E2 Allocators'!$B$15:$W$361, MATCH(T$17, 'E2 Allocators'!$B$15:$W$15, 0),FALSE)), 0, VLOOKUP(VLOOKUP($A626, 'E4 TB Allocation Details'!$A$18:$L$205, MATCH("Demand ID", 'E4 TB Allocation Details'!$A$18:$L$18, 0),FALSE), 'E2 Allocators'!$B$15:$W$361, MATCH(T$17, 'E2 Allocators'!$B$15:$W$15, 0),FALSE))</f>
        <v>0</v>
      </c>
      <c r="U626" s="1335">
        <f ca="1">IF(ISERROR(VLOOKUP(VLOOKUP($A626, 'E4 TB Allocation Details'!$A$18:$L$205, MATCH("Demand ID", 'E4 TB Allocation Details'!$A$18:$L$18, 0),FALSE), 'E2 Allocators'!$B$15:$W$361, MATCH(U$17, 'E2 Allocators'!$B$15:$W$15, 0),FALSE)), 0, VLOOKUP(VLOOKUP($A626, 'E4 TB Allocation Details'!$A$18:$L$205, MATCH("Demand ID", 'E4 TB Allocation Details'!$A$18:$L$18, 0),FALSE), 'E2 Allocators'!$B$15:$W$361, MATCH(U$17, 'E2 Allocators'!$B$15:$W$15, 0),FALSE))</f>
        <v>0</v>
      </c>
      <c r="V626" s="1335">
        <f ca="1">IF(ISERROR(VLOOKUP(VLOOKUP($A626, 'E4 TB Allocation Details'!$A$18:$L$205, MATCH("Demand ID", 'E4 TB Allocation Details'!$A$18:$L$18, 0),FALSE), 'E2 Allocators'!$B$15:$W$361, MATCH(V$17, 'E2 Allocators'!$B$15:$W$15, 0),FALSE)), 0, VLOOKUP(VLOOKUP($A626, 'E4 TB Allocation Details'!$A$18:$L$205, MATCH("Demand ID", 'E4 TB Allocation Details'!$A$18:$L$18, 0),FALSE), 'E2 Allocators'!$B$15:$W$361, MATCH(V$17, 'E2 Allocators'!$B$15:$W$15, 0),FALSE))</f>
        <v>0</v>
      </c>
      <c r="W626" s="1335">
        <f ca="1">IF(ISERROR(VLOOKUP(VLOOKUP($A626, 'E4 TB Allocation Details'!$A$18:$L$205, MATCH("Demand ID", 'E4 TB Allocation Details'!$A$18:$L$18, 0),FALSE), 'E2 Allocators'!$B$15:$W$361, MATCH(W$17, 'E2 Allocators'!$B$15:$W$15, 0),FALSE)), 0, VLOOKUP(VLOOKUP($A626, 'E4 TB Allocation Details'!$A$18:$L$205, MATCH("Demand ID", 'E4 TB Allocation Details'!$A$18:$L$18, 0),FALSE), 'E2 Allocators'!$B$15:$W$361, MATCH(W$17, 'E2 Allocators'!$B$15:$W$15, 0),FALSE))</f>
        <v>0</v>
      </c>
      <c r="X626" s="1335">
        <f ca="1">IF(ISERROR(VLOOKUP(VLOOKUP($A626, 'E4 TB Allocation Details'!$A$18:$L$205, MATCH("Demand ID", 'E4 TB Allocation Details'!$A$18:$L$18, 0),FALSE), 'E2 Allocators'!$B$15:$W$361, MATCH(X$17, 'E2 Allocators'!$B$15:$W$15, 0),FALSE)), 0, VLOOKUP(VLOOKUP($A626, 'E4 TB Allocation Details'!$A$18:$L$205, MATCH("Demand ID", 'E4 TB Allocation Details'!$A$18:$L$18, 0),FALSE), 'E2 Allocators'!$B$15:$W$361, MATCH(X$17, 'E2 Allocators'!$B$15:$W$15, 0),FALSE))</f>
        <v>0</v>
      </c>
      <c r="Y626" s="1335">
        <f ca="1">IF(ISERROR(VLOOKUP(VLOOKUP($A626, 'E4 TB Allocation Details'!$A$18:$L$205, MATCH("Demand ID", 'E4 TB Allocation Details'!$A$18:$L$18, 0),FALSE), 'E2 Allocators'!$B$15:$W$361, MATCH(Y$17, 'E2 Allocators'!$B$15:$W$15, 0),FALSE)), 0, VLOOKUP(VLOOKUP($A626, 'E4 TB Allocation Details'!$A$18:$L$205, MATCH("Demand ID", 'E4 TB Allocation Details'!$A$18:$L$18, 0),FALSE), 'E2 Allocators'!$B$15:$W$361, MATCH(Y$17, 'E2 Allocators'!$B$15:$W$15, 0),FALSE))</f>
        <v>0</v>
      </c>
      <c r="Z626" s="1335">
        <f ca="1">IF(ISERROR(VLOOKUP(VLOOKUP($A626, 'E4 TB Allocation Details'!$A$18:$L$205, MATCH("Demand ID", 'E4 TB Allocation Details'!$A$18:$L$18, 0),FALSE), 'E2 Allocators'!$B$15:$W$361, MATCH(Z$17, 'E2 Allocators'!$B$15:$W$15, 0),FALSE)), 0, VLOOKUP(VLOOKUP($A626, 'E4 TB Allocation Details'!$A$18:$L$205, MATCH("Demand ID", 'E4 TB Allocation Details'!$A$18:$L$18, 0),FALSE), 'E2 Allocators'!$B$15:$W$361, MATCH(Z$17, 'E2 Allocators'!$B$15:$W$15, 0),FALSE))</f>
        <v>0</v>
      </c>
      <c r="AA626" s="1340">
        <f t="shared" si="925"/>
        <v>0.99999999999999989</v>
      </c>
      <c r="AB626" s="1335">
        <f ca="1">IF(ISERROR(VLOOKUP(VLOOKUP($A626, 'E4 TB Allocation Details'!$A$18:$L$205, MATCH("Customer ID", 'E4 TB Allocation Details'!$A$18:$L$18, 0),FALSE), 'E2 Allocators'!$B$15:$W$361, MATCH(AB$17, 'E2 Allocators'!$B$15:$W$15, 0),FALSE)), 0, VLOOKUP(VLOOKUP($A626, 'E4 TB Allocation Details'!$A$18:$L$205, MATCH("Customer ID", 'E4 TB Allocation Details'!$A$18:$L$18, 0),FALSE), 'E2 Allocators'!$B$15:$W$361, MATCH(AB$17, 'E2 Allocators'!$B$15:$W$15, 0),FALSE))</f>
        <v>0.66958894675628444</v>
      </c>
      <c r="AC626" s="1335">
        <f ca="1">IF(ISERROR(VLOOKUP(VLOOKUP($A626, 'E4 TB Allocation Details'!$A$18:$L$205, MATCH("Customer ID", 'E4 TB Allocation Details'!$A$18:$L$18, 0),FALSE), 'E2 Allocators'!$B$15:$W$361, MATCH(AC$17, 'E2 Allocators'!$B$15:$W$15, 0),FALSE)), 0, VLOOKUP(VLOOKUP($A626, 'E4 TB Allocation Details'!$A$18:$L$205, MATCH("Customer ID", 'E4 TB Allocation Details'!$A$18:$L$18, 0),FALSE), 'E2 Allocators'!$B$15:$W$361, MATCH(AC$17, 'E2 Allocators'!$B$15:$W$15, 0),FALSE))</f>
        <v>8.1607867378189397E-2</v>
      </c>
      <c r="AD626" s="1335">
        <f ca="1">IF(ISERROR(VLOOKUP(VLOOKUP($A626, 'E4 TB Allocation Details'!$A$18:$L$205, MATCH("Customer ID", 'E4 TB Allocation Details'!$A$18:$L$18, 0),FALSE), 'E2 Allocators'!$B$15:$W$361, MATCH(AD$17, 'E2 Allocators'!$B$15:$W$15, 0),FALSE)), 0, VLOOKUP(VLOOKUP($A626, 'E4 TB Allocation Details'!$A$18:$L$205, MATCH("Customer ID", 'E4 TB Allocation Details'!$A$18:$L$18, 0),FALSE), 'E2 Allocators'!$B$15:$W$361, MATCH(AD$17, 'E2 Allocators'!$B$15:$W$15, 0),FALSE))</f>
        <v>7.8652083882905614E-3</v>
      </c>
      <c r="AE626" s="1335">
        <f ca="1">IF(ISERROR(VLOOKUP(VLOOKUP($A626, 'E4 TB Allocation Details'!$A$18:$L$205, MATCH("Customer ID", 'E4 TB Allocation Details'!$A$18:$L$18, 0),FALSE), 'E2 Allocators'!$B$15:$W$361, MATCH(AE$17, 'E2 Allocators'!$B$15:$W$15, 0),FALSE)), 0, VLOOKUP(VLOOKUP($A626, 'E4 TB Allocation Details'!$A$18:$L$205, MATCH("Customer ID", 'E4 TB Allocation Details'!$A$18:$L$18, 0),FALSE), 'E2 Allocators'!$B$15:$W$361, MATCH(AE$17, 'E2 Allocators'!$B$15:$W$15, 0),FALSE))</f>
        <v>0</v>
      </c>
      <c r="AF626" s="1335">
        <f ca="1">IF(ISERROR(VLOOKUP(VLOOKUP($A626, 'E4 TB Allocation Details'!$A$18:$L$205, MATCH("Customer ID", 'E4 TB Allocation Details'!$A$18:$L$18, 0),FALSE), 'E2 Allocators'!$B$15:$W$361, MATCH(AF$17, 'E2 Allocators'!$B$15:$W$15, 0),FALSE)), 0, VLOOKUP(VLOOKUP($A626, 'E4 TB Allocation Details'!$A$18:$L$205, MATCH("Customer ID", 'E4 TB Allocation Details'!$A$18:$L$18, 0),FALSE), 'E2 Allocators'!$B$15:$W$361, MATCH(AF$17, 'E2 Allocators'!$B$15:$W$15, 0),FALSE))</f>
        <v>0</v>
      </c>
      <c r="AG626" s="1335">
        <f ca="1">IF(ISERROR(VLOOKUP(VLOOKUP($A626, 'E4 TB Allocation Details'!$A$18:$L$205, MATCH("Customer ID", 'E4 TB Allocation Details'!$A$18:$L$18, 0),FALSE), 'E2 Allocators'!$B$15:$W$361, MATCH(AG$17, 'E2 Allocators'!$B$15:$W$15, 0),FALSE)), 0, VLOOKUP(VLOOKUP($A626, 'E4 TB Allocation Details'!$A$18:$L$205, MATCH("Customer ID", 'E4 TB Allocation Details'!$A$18:$L$18, 0),FALSE), 'E2 Allocators'!$B$15:$W$361, MATCH(AG$17, 'E2 Allocators'!$B$15:$W$15, 0),FALSE))</f>
        <v>0</v>
      </c>
      <c r="AH626" s="1335">
        <f ca="1">IF(ISERROR(VLOOKUP(VLOOKUP($A626, 'E4 TB Allocation Details'!$A$18:$L$205, MATCH("Customer ID", 'E4 TB Allocation Details'!$A$18:$L$18, 0),FALSE), 'E2 Allocators'!$B$15:$W$361, MATCH(AH$17, 'E2 Allocators'!$B$15:$W$15, 0),FALSE)), 0, VLOOKUP(VLOOKUP($A626, 'E4 TB Allocation Details'!$A$18:$L$205, MATCH("Customer ID", 'E4 TB Allocation Details'!$A$18:$L$18, 0),FALSE), 'E2 Allocators'!$B$15:$W$361, MATCH(AH$17, 'E2 Allocators'!$B$15:$W$15, 0),FALSE))</f>
        <v>0.21957341053537927</v>
      </c>
      <c r="AI626" s="1335">
        <f ca="1">IF(ISERROR(VLOOKUP(VLOOKUP($A626, 'E4 TB Allocation Details'!$A$18:$L$205, MATCH("Customer ID", 'E4 TB Allocation Details'!$A$18:$L$18, 0),FALSE), 'E2 Allocators'!$B$15:$W$361, MATCH(AI$17, 'E2 Allocators'!$B$15:$W$15, 0),FALSE)), 0, VLOOKUP(VLOOKUP($A626, 'E4 TB Allocation Details'!$A$18:$L$205, MATCH("Customer ID", 'E4 TB Allocation Details'!$A$18:$L$18, 0),FALSE), 'E2 Allocators'!$B$15:$W$361, MATCH(AI$17, 'E2 Allocators'!$B$15:$W$15, 0),FALSE))</f>
        <v>1.2040724143531766E-2</v>
      </c>
      <c r="AJ626" s="1335">
        <f ca="1">IF(ISERROR(VLOOKUP(VLOOKUP($A626, 'E4 TB Allocation Details'!$A$18:$L$205, MATCH("Customer ID", 'E4 TB Allocation Details'!$A$18:$L$18, 0),FALSE), 'E2 Allocators'!$B$15:$W$361, MATCH(AJ$17, 'E2 Allocators'!$B$15:$W$15, 0),FALSE)), 0, VLOOKUP(VLOOKUP($A626, 'E4 TB Allocation Details'!$A$18:$L$205, MATCH("Customer ID", 'E4 TB Allocation Details'!$A$18:$L$18, 0),FALSE), 'E2 Allocators'!$B$15:$W$361, MATCH(AJ$17, 'E2 Allocators'!$B$15:$W$15, 0),FALSE))</f>
        <v>9.323842798324598E-3</v>
      </c>
      <c r="AK626" s="1335">
        <f ca="1">IF(ISERROR(VLOOKUP(VLOOKUP($A626, 'E4 TB Allocation Details'!$A$18:$L$205, MATCH("Customer ID", 'E4 TB Allocation Details'!$A$18:$L$18, 0),FALSE), 'E2 Allocators'!$B$15:$W$361, MATCH(AK$17, 'E2 Allocators'!$B$15:$W$15, 0),FALSE)), 0, VLOOKUP(VLOOKUP($A626, 'E4 TB Allocation Details'!$A$18:$L$205, MATCH("Customer ID", 'E4 TB Allocation Details'!$A$18:$L$18, 0),FALSE), 'E2 Allocators'!$B$15:$W$361, MATCH(AK$17, 'E2 Allocators'!$B$15:$W$15, 0),FALSE))</f>
        <v>0</v>
      </c>
      <c r="AL626" s="1335">
        <f ca="1">IF(ISERROR(VLOOKUP(VLOOKUP($A626, 'E4 TB Allocation Details'!$A$18:$L$205, MATCH("Customer ID", 'E4 TB Allocation Details'!$A$18:$L$18, 0),FALSE), 'E2 Allocators'!$B$15:$W$361, MATCH(AL$17, 'E2 Allocators'!$B$15:$W$15, 0),FALSE)), 0, VLOOKUP(VLOOKUP($A626, 'E4 TB Allocation Details'!$A$18:$L$205, MATCH("Customer ID", 'E4 TB Allocation Details'!$A$18:$L$18, 0),FALSE), 'E2 Allocators'!$B$15:$W$361, MATCH(AL$17, 'E2 Allocators'!$B$15:$W$15, 0),FALSE))</f>
        <v>0</v>
      </c>
      <c r="AM626" s="1335">
        <f ca="1">IF(ISERROR(VLOOKUP(VLOOKUP($A626, 'E4 TB Allocation Details'!$A$18:$L$205, MATCH("Customer ID", 'E4 TB Allocation Details'!$A$18:$L$18, 0),FALSE), 'E2 Allocators'!$B$15:$W$361, MATCH(AM$17, 'E2 Allocators'!$B$15:$W$15, 0),FALSE)), 0, VLOOKUP(VLOOKUP($A626, 'E4 TB Allocation Details'!$A$18:$L$205, MATCH("Customer ID", 'E4 TB Allocation Details'!$A$18:$L$18, 0),FALSE), 'E2 Allocators'!$B$15:$W$361, MATCH(AM$17, 'E2 Allocators'!$B$15:$W$15, 0),FALSE))</f>
        <v>0</v>
      </c>
      <c r="AN626" s="1335">
        <f ca="1">IF(ISERROR(VLOOKUP(VLOOKUP($A626, 'E4 TB Allocation Details'!$A$18:$L$205, MATCH("Customer ID", 'E4 TB Allocation Details'!$A$18:$L$18, 0),FALSE), 'E2 Allocators'!$B$15:$W$361, MATCH(AN$17, 'E2 Allocators'!$B$15:$W$15, 0),FALSE)), 0, VLOOKUP(VLOOKUP($A626, 'E4 TB Allocation Details'!$A$18:$L$205, MATCH("Customer ID", 'E4 TB Allocation Details'!$A$18:$L$18, 0),FALSE), 'E2 Allocators'!$B$15:$W$361, MATCH(AN$17, 'E2 Allocators'!$B$15:$W$15, 0),FALSE))</f>
        <v>0</v>
      </c>
      <c r="AO626" s="1335">
        <f ca="1">IF(ISERROR(VLOOKUP(VLOOKUP($A626, 'E4 TB Allocation Details'!$A$18:$L$205, MATCH("Customer ID", 'E4 TB Allocation Details'!$A$18:$L$18, 0),FALSE), 'E2 Allocators'!$B$15:$W$361, MATCH(AO$17, 'E2 Allocators'!$B$15:$W$15, 0),FALSE)), 0, VLOOKUP(VLOOKUP($A626, 'E4 TB Allocation Details'!$A$18:$L$205, MATCH("Customer ID", 'E4 TB Allocation Details'!$A$18:$L$18, 0),FALSE), 'E2 Allocators'!$B$15:$W$361, MATCH(AO$17, 'E2 Allocators'!$B$15:$W$15, 0),FALSE))</f>
        <v>0</v>
      </c>
      <c r="AP626" s="1335">
        <f ca="1">IF(ISERROR(VLOOKUP(VLOOKUP($A626, 'E4 TB Allocation Details'!$A$18:$L$205, MATCH("Customer ID", 'E4 TB Allocation Details'!$A$18:$L$18, 0),FALSE), 'E2 Allocators'!$B$15:$W$361, MATCH(AP$17, 'E2 Allocators'!$B$15:$W$15, 0),FALSE)), 0, VLOOKUP(VLOOKUP($A626, 'E4 TB Allocation Details'!$A$18:$L$205, MATCH("Customer ID", 'E4 TB Allocation Details'!$A$18:$L$18, 0),FALSE), 'E2 Allocators'!$B$15:$W$361, MATCH(AP$17, 'E2 Allocators'!$B$15:$W$15, 0),FALSE))</f>
        <v>0</v>
      </c>
      <c r="AQ626" s="1335">
        <f ca="1">IF(ISERROR(VLOOKUP(VLOOKUP($A626, 'E4 TB Allocation Details'!$A$18:$L$205, MATCH("Customer ID", 'E4 TB Allocation Details'!$A$18:$L$18, 0),FALSE), 'E2 Allocators'!$B$15:$W$361, MATCH(AQ$17, 'E2 Allocators'!$B$15:$W$15, 0),FALSE)), 0, VLOOKUP(VLOOKUP($A626, 'E4 TB Allocation Details'!$A$18:$L$205, MATCH("Customer ID", 'E4 TB Allocation Details'!$A$18:$L$18, 0),FALSE), 'E2 Allocators'!$B$15:$W$361, MATCH(AQ$17, 'E2 Allocators'!$B$15:$W$15, 0),FALSE))</f>
        <v>0</v>
      </c>
      <c r="AR626" s="1335">
        <f ca="1">IF(ISERROR(VLOOKUP(VLOOKUP($A626, 'E4 TB Allocation Details'!$A$18:$L$205, MATCH("Customer ID", 'E4 TB Allocation Details'!$A$18:$L$18, 0),FALSE), 'E2 Allocators'!$B$15:$W$361, MATCH(AR$17, 'E2 Allocators'!$B$15:$W$15, 0),FALSE)), 0, VLOOKUP(VLOOKUP($A626, 'E4 TB Allocation Details'!$A$18:$L$205, MATCH("Customer ID", 'E4 TB Allocation Details'!$A$18:$L$18, 0),FALSE), 'E2 Allocators'!$B$15:$W$361, MATCH(AR$17, 'E2 Allocators'!$B$15:$W$15, 0),FALSE))</f>
        <v>0</v>
      </c>
      <c r="AS626" s="1335">
        <f ca="1">IF(ISERROR(VLOOKUP(VLOOKUP($A626, 'E4 TB Allocation Details'!$A$18:$L$205, MATCH("Customer ID", 'E4 TB Allocation Details'!$A$18:$L$18, 0),FALSE), 'E2 Allocators'!$B$15:$W$361, MATCH(AS$17, 'E2 Allocators'!$B$15:$W$15, 0),FALSE)), 0, VLOOKUP(VLOOKUP($A626, 'E4 TB Allocation Details'!$A$18:$L$205, MATCH("Customer ID", 'E4 TB Allocation Details'!$A$18:$L$18, 0),FALSE), 'E2 Allocators'!$B$15:$W$361, MATCH(AS$17, 'E2 Allocators'!$B$15:$W$15, 0),FALSE))</f>
        <v>0</v>
      </c>
      <c r="AT626" s="1335">
        <f ca="1">IF(ISERROR(VLOOKUP(VLOOKUP($A626, 'E4 TB Allocation Details'!$A$18:$L$205, MATCH("Customer ID", 'E4 TB Allocation Details'!$A$18:$L$18, 0),FALSE), 'E2 Allocators'!$B$15:$W$361, MATCH(AT$17, 'E2 Allocators'!$B$15:$W$15, 0),FALSE)), 0, VLOOKUP(VLOOKUP($A626, 'E4 TB Allocation Details'!$A$18:$L$205, MATCH("Customer ID", 'E4 TB Allocation Details'!$A$18:$L$18, 0),FALSE), 'E2 Allocators'!$B$15:$W$361, MATCH(AT$17, 'E2 Allocators'!$B$15:$W$15, 0),FALSE))</f>
        <v>0</v>
      </c>
      <c r="AU626" s="1335">
        <f ca="1">IF(ISERROR(VLOOKUP(VLOOKUP($A626, 'E4 TB Allocation Details'!$A$18:$L$205, MATCH("Customer ID", 'E4 TB Allocation Details'!$A$18:$L$18, 0),FALSE), 'E2 Allocators'!$B$15:$W$361, MATCH(AU$17, 'E2 Allocators'!$B$15:$W$15, 0),FALSE)), 0, VLOOKUP(VLOOKUP($A626, 'E4 TB Allocation Details'!$A$18:$L$205, MATCH("Customer ID", 'E4 TB Allocation Details'!$A$18:$L$18, 0),FALSE), 'E2 Allocators'!$B$15:$W$361, MATCH(AU$17, 'E2 Allocators'!$B$15:$W$15, 0),FALSE))</f>
        <v>0</v>
      </c>
      <c r="AV626" s="1340">
        <f t="shared" si="926"/>
        <v>0.99999999999999989</v>
      </c>
      <c r="AW626" s="1337"/>
      <c r="AX626" s="1337"/>
      <c r="AY626" s="1337"/>
      <c r="AZ626" s="1337"/>
      <c r="BA626" s="1337"/>
      <c r="BB626" s="1337"/>
      <c r="BC626" s="1337"/>
      <c r="BD626" s="1337"/>
      <c r="BE626" s="1337"/>
      <c r="BF626" s="1337"/>
      <c r="BG626" s="1337"/>
      <c r="BH626" s="1337"/>
      <c r="BI626" s="1337"/>
      <c r="BJ626" s="1337"/>
      <c r="BK626" s="1337"/>
      <c r="BL626" s="1337"/>
      <c r="BM626" s="1337"/>
      <c r="BN626" s="1337"/>
      <c r="BO626" s="1337"/>
      <c r="BP626" s="1337"/>
      <c r="BQ626" s="1338"/>
    </row>
    <row r="627" spans="1:69" s="259" customFormat="1" ht="12.75">
      <c r="A627" s="1339">
        <v>1855</v>
      </c>
      <c r="B627" s="1332" t="s">
        <v>430</v>
      </c>
      <c r="C627" s="1333">
        <v>1</v>
      </c>
      <c r="D627" s="1334">
        <f>C627-E627</f>
        <v>0</v>
      </c>
      <c r="E627" s="1334">
        <f ca="1">VLOOKUP($A627,'E1 Categorization'!$A$35:$E$114,5,FALSE)</f>
        <v>1</v>
      </c>
      <c r="F627" s="1334">
        <f>D627+E627</f>
        <v>1</v>
      </c>
      <c r="G627" s="1335">
        <f ca="1">IF(ISERROR(VLOOKUP(VLOOKUP($A627, 'E4 TB Allocation Details'!$A$18:$L$205, MATCH("Demand ID", 'E4 TB Allocation Details'!$A$18:$L$18, 0),FALSE), 'E2 Allocators'!$B$15:$W$361, MATCH(G$17, 'E2 Allocators'!$B$15:$W$15, 0),FALSE)), 0, VLOOKUP(VLOOKUP($A627, 'E4 TB Allocation Details'!$A$18:$L$205, MATCH("Demand ID", 'E4 TB Allocation Details'!$A$18:$L$18, 0),FALSE), 'E2 Allocators'!$B$15:$W$361, MATCH(G$17, 'E2 Allocators'!$B$15:$W$15, 0),FALSE))</f>
        <v>0</v>
      </c>
      <c r="H627" s="1335">
        <f ca="1">IF(ISERROR(VLOOKUP(VLOOKUP($A627, 'E4 TB Allocation Details'!$A$18:$L$205, MATCH("Demand ID", 'E4 TB Allocation Details'!$A$18:$L$18, 0),FALSE), 'E2 Allocators'!$B$15:$W$361, MATCH(H$17, 'E2 Allocators'!$B$15:$W$15, 0),FALSE)), 0, VLOOKUP(VLOOKUP($A627, 'E4 TB Allocation Details'!$A$18:$L$205, MATCH("Demand ID", 'E4 TB Allocation Details'!$A$18:$L$18, 0),FALSE), 'E2 Allocators'!$B$15:$W$361, MATCH(H$17, 'E2 Allocators'!$B$15:$W$15, 0),FALSE))</f>
        <v>0</v>
      </c>
      <c r="I627" s="1335">
        <f ca="1">IF(ISERROR(VLOOKUP(VLOOKUP($A627, 'E4 TB Allocation Details'!$A$18:$L$205, MATCH("Demand ID", 'E4 TB Allocation Details'!$A$18:$L$18, 0),FALSE), 'E2 Allocators'!$B$15:$W$361, MATCH(I$17, 'E2 Allocators'!$B$15:$W$15, 0),FALSE)), 0, VLOOKUP(VLOOKUP($A627, 'E4 TB Allocation Details'!$A$18:$L$205, MATCH("Demand ID", 'E4 TB Allocation Details'!$A$18:$L$18, 0),FALSE), 'E2 Allocators'!$B$15:$W$361, MATCH(I$17, 'E2 Allocators'!$B$15:$W$15, 0),FALSE))</f>
        <v>0</v>
      </c>
      <c r="J627" s="1335">
        <f ca="1">IF(ISERROR(VLOOKUP(VLOOKUP($A627, 'E4 TB Allocation Details'!$A$18:$L$205, MATCH("Demand ID", 'E4 TB Allocation Details'!$A$18:$L$18, 0),FALSE), 'E2 Allocators'!$B$15:$W$361, MATCH(J$17, 'E2 Allocators'!$B$15:$W$15, 0),FALSE)), 0, VLOOKUP(VLOOKUP($A627, 'E4 TB Allocation Details'!$A$18:$L$205, MATCH("Demand ID", 'E4 TB Allocation Details'!$A$18:$L$18, 0),FALSE), 'E2 Allocators'!$B$15:$W$361, MATCH(J$17, 'E2 Allocators'!$B$15:$W$15, 0),FALSE))</f>
        <v>0</v>
      </c>
      <c r="K627" s="1335">
        <f ca="1">IF(ISERROR(VLOOKUP(VLOOKUP($A627, 'E4 TB Allocation Details'!$A$18:$L$205, MATCH("Demand ID", 'E4 TB Allocation Details'!$A$18:$L$18, 0),FALSE), 'E2 Allocators'!$B$15:$W$361, MATCH(K$17, 'E2 Allocators'!$B$15:$W$15, 0),FALSE)), 0, VLOOKUP(VLOOKUP($A627, 'E4 TB Allocation Details'!$A$18:$L$205, MATCH("Demand ID", 'E4 TB Allocation Details'!$A$18:$L$18, 0),FALSE), 'E2 Allocators'!$B$15:$W$361, MATCH(K$17, 'E2 Allocators'!$B$15:$W$15, 0),FALSE))</f>
        <v>0</v>
      </c>
      <c r="L627" s="1335">
        <f ca="1">IF(ISERROR(VLOOKUP(VLOOKUP($A627, 'E4 TB Allocation Details'!$A$18:$L$205, MATCH("Demand ID", 'E4 TB Allocation Details'!$A$18:$L$18, 0),FALSE), 'E2 Allocators'!$B$15:$W$361, MATCH(L$17, 'E2 Allocators'!$B$15:$W$15, 0),FALSE)), 0, VLOOKUP(VLOOKUP($A627, 'E4 TB Allocation Details'!$A$18:$L$205, MATCH("Demand ID", 'E4 TB Allocation Details'!$A$18:$L$18, 0),FALSE), 'E2 Allocators'!$B$15:$W$361, MATCH(L$17, 'E2 Allocators'!$B$15:$W$15, 0),FALSE))</f>
        <v>0</v>
      </c>
      <c r="M627" s="1335">
        <f ca="1">IF(ISERROR(VLOOKUP(VLOOKUP($A627, 'E4 TB Allocation Details'!$A$18:$L$205, MATCH("Demand ID", 'E4 TB Allocation Details'!$A$18:$L$18, 0),FALSE), 'E2 Allocators'!$B$15:$W$361, MATCH(M$17, 'E2 Allocators'!$B$15:$W$15, 0),FALSE)), 0, VLOOKUP(VLOOKUP($A627, 'E4 TB Allocation Details'!$A$18:$L$205, MATCH("Demand ID", 'E4 TB Allocation Details'!$A$18:$L$18, 0),FALSE), 'E2 Allocators'!$B$15:$W$361, MATCH(M$17, 'E2 Allocators'!$B$15:$W$15, 0),FALSE))</f>
        <v>0</v>
      </c>
      <c r="N627" s="1335">
        <f ca="1">IF(ISERROR(VLOOKUP(VLOOKUP($A627, 'E4 TB Allocation Details'!$A$18:$L$205, MATCH("Demand ID", 'E4 TB Allocation Details'!$A$18:$L$18, 0),FALSE), 'E2 Allocators'!$B$15:$W$361, MATCH(N$17, 'E2 Allocators'!$B$15:$W$15, 0),FALSE)), 0, VLOOKUP(VLOOKUP($A627, 'E4 TB Allocation Details'!$A$18:$L$205, MATCH("Demand ID", 'E4 TB Allocation Details'!$A$18:$L$18, 0),FALSE), 'E2 Allocators'!$B$15:$W$361, MATCH(N$17, 'E2 Allocators'!$B$15:$W$15, 0),FALSE))</f>
        <v>0</v>
      </c>
      <c r="O627" s="1335">
        <f ca="1">IF(ISERROR(VLOOKUP(VLOOKUP($A627, 'E4 TB Allocation Details'!$A$18:$L$205, MATCH("Demand ID", 'E4 TB Allocation Details'!$A$18:$L$18, 0),FALSE), 'E2 Allocators'!$B$15:$W$361, MATCH(O$17, 'E2 Allocators'!$B$15:$W$15, 0),FALSE)), 0, VLOOKUP(VLOOKUP($A627, 'E4 TB Allocation Details'!$A$18:$L$205, MATCH("Demand ID", 'E4 TB Allocation Details'!$A$18:$L$18, 0),FALSE), 'E2 Allocators'!$B$15:$W$361, MATCH(O$17, 'E2 Allocators'!$B$15:$W$15, 0),FALSE))</f>
        <v>0</v>
      </c>
      <c r="P627" s="1335">
        <f ca="1">IF(ISERROR(VLOOKUP(VLOOKUP($A627, 'E4 TB Allocation Details'!$A$18:$L$205, MATCH("Demand ID", 'E4 TB Allocation Details'!$A$18:$L$18, 0),FALSE), 'E2 Allocators'!$B$15:$W$361, MATCH(P$17, 'E2 Allocators'!$B$15:$W$15, 0),FALSE)), 0, VLOOKUP(VLOOKUP($A627, 'E4 TB Allocation Details'!$A$18:$L$205, MATCH("Demand ID", 'E4 TB Allocation Details'!$A$18:$L$18, 0),FALSE), 'E2 Allocators'!$B$15:$W$361, MATCH(P$17, 'E2 Allocators'!$B$15:$W$15, 0),FALSE))</f>
        <v>0</v>
      </c>
      <c r="Q627" s="1335">
        <f ca="1">IF(ISERROR(VLOOKUP(VLOOKUP($A627, 'E4 TB Allocation Details'!$A$18:$L$205, MATCH("Demand ID", 'E4 TB Allocation Details'!$A$18:$L$18, 0),FALSE), 'E2 Allocators'!$B$15:$W$361, MATCH(Q$17, 'E2 Allocators'!$B$15:$W$15, 0),FALSE)), 0, VLOOKUP(VLOOKUP($A627, 'E4 TB Allocation Details'!$A$18:$L$205, MATCH("Demand ID", 'E4 TB Allocation Details'!$A$18:$L$18, 0),FALSE), 'E2 Allocators'!$B$15:$W$361, MATCH(Q$17, 'E2 Allocators'!$B$15:$W$15, 0),FALSE))</f>
        <v>0</v>
      </c>
      <c r="R627" s="1335">
        <f ca="1">IF(ISERROR(VLOOKUP(VLOOKUP($A627, 'E4 TB Allocation Details'!$A$18:$L$205, MATCH("Demand ID", 'E4 TB Allocation Details'!$A$18:$L$18, 0),FALSE), 'E2 Allocators'!$B$15:$W$361, MATCH(R$17, 'E2 Allocators'!$B$15:$W$15, 0),FALSE)), 0, VLOOKUP(VLOOKUP($A627, 'E4 TB Allocation Details'!$A$18:$L$205, MATCH("Demand ID", 'E4 TB Allocation Details'!$A$18:$L$18, 0),FALSE), 'E2 Allocators'!$B$15:$W$361, MATCH(R$17, 'E2 Allocators'!$B$15:$W$15, 0),FALSE))</f>
        <v>0</v>
      </c>
      <c r="S627" s="1335">
        <f ca="1">IF(ISERROR(VLOOKUP(VLOOKUP($A627, 'E4 TB Allocation Details'!$A$18:$L$205, MATCH("Demand ID", 'E4 TB Allocation Details'!$A$18:$L$18, 0),FALSE), 'E2 Allocators'!$B$15:$W$361, MATCH(S$17, 'E2 Allocators'!$B$15:$W$15, 0),FALSE)), 0, VLOOKUP(VLOOKUP($A627, 'E4 TB Allocation Details'!$A$18:$L$205, MATCH("Demand ID", 'E4 TB Allocation Details'!$A$18:$L$18, 0),FALSE), 'E2 Allocators'!$B$15:$W$361, MATCH(S$17, 'E2 Allocators'!$B$15:$W$15, 0),FALSE))</f>
        <v>0</v>
      </c>
      <c r="T627" s="1335">
        <f ca="1">IF(ISERROR(VLOOKUP(VLOOKUP($A627, 'E4 TB Allocation Details'!$A$18:$L$205, MATCH("Demand ID", 'E4 TB Allocation Details'!$A$18:$L$18, 0),FALSE), 'E2 Allocators'!$B$15:$W$361, MATCH(T$17, 'E2 Allocators'!$B$15:$W$15, 0),FALSE)), 0, VLOOKUP(VLOOKUP($A627, 'E4 TB Allocation Details'!$A$18:$L$205, MATCH("Demand ID", 'E4 TB Allocation Details'!$A$18:$L$18, 0),FALSE), 'E2 Allocators'!$B$15:$W$361, MATCH(T$17, 'E2 Allocators'!$B$15:$W$15, 0),FALSE))</f>
        <v>0</v>
      </c>
      <c r="U627" s="1335">
        <f ca="1">IF(ISERROR(VLOOKUP(VLOOKUP($A627, 'E4 TB Allocation Details'!$A$18:$L$205, MATCH("Demand ID", 'E4 TB Allocation Details'!$A$18:$L$18, 0),FALSE), 'E2 Allocators'!$B$15:$W$361, MATCH(U$17, 'E2 Allocators'!$B$15:$W$15, 0),FALSE)), 0, VLOOKUP(VLOOKUP($A627, 'E4 TB Allocation Details'!$A$18:$L$205, MATCH("Demand ID", 'E4 TB Allocation Details'!$A$18:$L$18, 0),FALSE), 'E2 Allocators'!$B$15:$W$361, MATCH(U$17, 'E2 Allocators'!$B$15:$W$15, 0),FALSE))</f>
        <v>0</v>
      </c>
      <c r="V627" s="1335">
        <f ca="1">IF(ISERROR(VLOOKUP(VLOOKUP($A627, 'E4 TB Allocation Details'!$A$18:$L$205, MATCH("Demand ID", 'E4 TB Allocation Details'!$A$18:$L$18, 0),FALSE), 'E2 Allocators'!$B$15:$W$361, MATCH(V$17, 'E2 Allocators'!$B$15:$W$15, 0),FALSE)), 0, VLOOKUP(VLOOKUP($A627, 'E4 TB Allocation Details'!$A$18:$L$205, MATCH("Demand ID", 'E4 TB Allocation Details'!$A$18:$L$18, 0),FALSE), 'E2 Allocators'!$B$15:$W$361, MATCH(V$17, 'E2 Allocators'!$B$15:$W$15, 0),FALSE))</f>
        <v>0</v>
      </c>
      <c r="W627" s="1335">
        <f ca="1">IF(ISERROR(VLOOKUP(VLOOKUP($A627, 'E4 TB Allocation Details'!$A$18:$L$205, MATCH("Demand ID", 'E4 TB Allocation Details'!$A$18:$L$18, 0),FALSE), 'E2 Allocators'!$B$15:$W$361, MATCH(W$17, 'E2 Allocators'!$B$15:$W$15, 0),FALSE)), 0, VLOOKUP(VLOOKUP($A627, 'E4 TB Allocation Details'!$A$18:$L$205, MATCH("Demand ID", 'E4 TB Allocation Details'!$A$18:$L$18, 0),FALSE), 'E2 Allocators'!$B$15:$W$361, MATCH(W$17, 'E2 Allocators'!$B$15:$W$15, 0),FALSE))</f>
        <v>0</v>
      </c>
      <c r="X627" s="1335">
        <f ca="1">IF(ISERROR(VLOOKUP(VLOOKUP($A627, 'E4 TB Allocation Details'!$A$18:$L$205, MATCH("Demand ID", 'E4 TB Allocation Details'!$A$18:$L$18, 0),FALSE), 'E2 Allocators'!$B$15:$W$361, MATCH(X$17, 'E2 Allocators'!$B$15:$W$15, 0),FALSE)), 0, VLOOKUP(VLOOKUP($A627, 'E4 TB Allocation Details'!$A$18:$L$205, MATCH("Demand ID", 'E4 TB Allocation Details'!$A$18:$L$18, 0),FALSE), 'E2 Allocators'!$B$15:$W$361, MATCH(X$17, 'E2 Allocators'!$B$15:$W$15, 0),FALSE))</f>
        <v>0</v>
      </c>
      <c r="Y627" s="1335">
        <f ca="1">IF(ISERROR(VLOOKUP(VLOOKUP($A627, 'E4 TB Allocation Details'!$A$18:$L$205, MATCH("Demand ID", 'E4 TB Allocation Details'!$A$18:$L$18, 0),FALSE), 'E2 Allocators'!$B$15:$W$361, MATCH(Y$17, 'E2 Allocators'!$B$15:$W$15, 0),FALSE)), 0, VLOOKUP(VLOOKUP($A627, 'E4 TB Allocation Details'!$A$18:$L$205, MATCH("Demand ID", 'E4 TB Allocation Details'!$A$18:$L$18, 0),FALSE), 'E2 Allocators'!$B$15:$W$361, MATCH(Y$17, 'E2 Allocators'!$B$15:$W$15, 0),FALSE))</f>
        <v>0</v>
      </c>
      <c r="Z627" s="1335">
        <f ca="1">IF(ISERROR(VLOOKUP(VLOOKUP($A627, 'E4 TB Allocation Details'!$A$18:$L$205, MATCH("Demand ID", 'E4 TB Allocation Details'!$A$18:$L$18, 0),FALSE), 'E2 Allocators'!$B$15:$W$361, MATCH(Z$17, 'E2 Allocators'!$B$15:$W$15, 0),FALSE)), 0, VLOOKUP(VLOOKUP($A627, 'E4 TB Allocation Details'!$A$18:$L$205, MATCH("Demand ID", 'E4 TB Allocation Details'!$A$18:$L$18, 0),FALSE), 'E2 Allocators'!$B$15:$W$361, MATCH(Z$17, 'E2 Allocators'!$B$15:$W$15, 0),FALSE))</f>
        <v>0</v>
      </c>
      <c r="AA627" s="1340">
        <f t="shared" si="925"/>
        <v>0</v>
      </c>
      <c r="AB627" s="1335">
        <f ca="1">IF(ISERROR(VLOOKUP(VLOOKUP($A627, 'E4 TB Allocation Details'!$A$18:$L$205, MATCH("Customer ID", 'E4 TB Allocation Details'!$A$18:$L$18, 0),FALSE), 'E2 Allocators'!$B$15:$W$361, MATCH(AB$17, 'E2 Allocators'!$B$15:$W$15, 0),FALSE)), 0, VLOOKUP(VLOOKUP($A627, 'E4 TB Allocation Details'!$A$18:$L$205, MATCH("Customer ID", 'E4 TB Allocation Details'!$A$18:$L$18, 0),FALSE), 'E2 Allocators'!$B$15:$W$361, MATCH(AB$17, 'E2 Allocators'!$B$15:$W$15, 0),FALSE))</f>
        <v>0.60652370603632355</v>
      </c>
      <c r="AC627" s="1335">
        <f ca="1">IF(ISERROR(VLOOKUP(VLOOKUP($A627, 'E4 TB Allocation Details'!$A$18:$L$205, MATCH("Customer ID", 'E4 TB Allocation Details'!$A$18:$L$18, 0),FALSE), 'E2 Allocators'!$B$15:$W$361, MATCH(AC$17, 'E2 Allocators'!$B$15:$W$15, 0),FALSE)), 0, VLOOKUP(VLOOKUP($A627, 'E4 TB Allocation Details'!$A$18:$L$205, MATCH("Customer ID", 'E4 TB Allocation Details'!$A$18:$L$18, 0),FALSE), 'E2 Allocators'!$B$15:$W$361, MATCH(AC$17, 'E2 Allocators'!$B$15:$W$15, 0),FALSE))</f>
        <v>0.13360403423080627</v>
      </c>
      <c r="AD627" s="1335">
        <f ca="1">IF(ISERROR(VLOOKUP(VLOOKUP($A627, 'E4 TB Allocation Details'!$A$18:$L$205, MATCH("Customer ID", 'E4 TB Allocation Details'!$A$18:$L$18, 0),FALSE), 'E2 Allocators'!$B$15:$W$361, MATCH(AD$17, 'E2 Allocators'!$B$15:$W$15, 0),FALSE)), 0, VLOOKUP(VLOOKUP($A627, 'E4 TB Allocation Details'!$A$18:$L$205, MATCH("Customer ID", 'E4 TB Allocation Details'!$A$18:$L$18, 0),FALSE), 'E2 Allocators'!$B$15:$W$361, MATCH(AD$17, 'E2 Allocators'!$B$15:$W$15, 0),FALSE))</f>
        <v>3.3260294726295353E-2</v>
      </c>
      <c r="AE627" s="1335">
        <f ca="1">IF(ISERROR(VLOOKUP(VLOOKUP($A627, 'E4 TB Allocation Details'!$A$18:$L$205, MATCH("Customer ID", 'E4 TB Allocation Details'!$A$18:$L$18, 0),FALSE), 'E2 Allocators'!$B$15:$W$361, MATCH(AE$17, 'E2 Allocators'!$B$15:$W$15, 0),FALSE)), 0, VLOOKUP(VLOOKUP($A627, 'E4 TB Allocation Details'!$A$18:$L$205, MATCH("Customer ID", 'E4 TB Allocation Details'!$A$18:$L$18, 0),FALSE), 'E2 Allocators'!$B$15:$W$361, MATCH(AE$17, 'E2 Allocators'!$B$15:$W$15, 0),FALSE))</f>
        <v>0</v>
      </c>
      <c r="AF627" s="1335">
        <f ca="1">IF(ISERROR(VLOOKUP(VLOOKUP($A627, 'E4 TB Allocation Details'!$A$18:$L$205, MATCH("Customer ID", 'E4 TB Allocation Details'!$A$18:$L$18, 0),FALSE), 'E2 Allocators'!$B$15:$W$361, MATCH(AF$17, 'E2 Allocators'!$B$15:$W$15, 0),FALSE)), 0, VLOOKUP(VLOOKUP($A627, 'E4 TB Allocation Details'!$A$18:$L$205, MATCH("Customer ID", 'E4 TB Allocation Details'!$A$18:$L$18, 0),FALSE), 'E2 Allocators'!$B$15:$W$361, MATCH(AF$17, 'E2 Allocators'!$B$15:$W$15, 0),FALSE))</f>
        <v>0</v>
      </c>
      <c r="AG627" s="1335">
        <f ca="1">IF(ISERROR(VLOOKUP(VLOOKUP($A627, 'E4 TB Allocation Details'!$A$18:$L$205, MATCH("Customer ID", 'E4 TB Allocation Details'!$A$18:$L$18, 0),FALSE), 'E2 Allocators'!$B$15:$W$361, MATCH(AG$17, 'E2 Allocators'!$B$15:$W$15, 0),FALSE)), 0, VLOOKUP(VLOOKUP($A627, 'E4 TB Allocation Details'!$A$18:$L$205, MATCH("Customer ID", 'E4 TB Allocation Details'!$A$18:$L$18, 0),FALSE), 'E2 Allocators'!$B$15:$W$361, MATCH(AG$17, 'E2 Allocators'!$B$15:$W$15, 0),FALSE))</f>
        <v>0</v>
      </c>
      <c r="AH627" s="1335">
        <f ca="1">IF(ISERROR(VLOOKUP(VLOOKUP($A627, 'E4 TB Allocation Details'!$A$18:$L$205, MATCH("Customer ID", 'E4 TB Allocation Details'!$A$18:$L$18, 0),FALSE), 'E2 Allocators'!$B$15:$W$361, MATCH(AH$17, 'E2 Allocators'!$B$15:$W$15, 0),FALSE)), 0, VLOOKUP(VLOOKUP($A627, 'E4 TB Allocation Details'!$A$18:$L$205, MATCH("Customer ID", 'E4 TB Allocation Details'!$A$18:$L$18, 0),FALSE), 'E2 Allocators'!$B$15:$W$361, MATCH(AH$17, 'E2 Allocators'!$B$15:$W$15, 0),FALSE))</f>
        <v>0.2065177210567351</v>
      </c>
      <c r="AI627" s="1335">
        <f ca="1">IF(ISERROR(VLOOKUP(VLOOKUP($A627, 'E4 TB Allocation Details'!$A$18:$L$205, MATCH("Customer ID", 'E4 TB Allocation Details'!$A$18:$L$18, 0),FALSE), 'E2 Allocators'!$B$15:$W$361, MATCH(AI$17, 'E2 Allocators'!$B$15:$W$15, 0),FALSE)), 0, VLOOKUP(VLOOKUP($A627, 'E4 TB Allocation Details'!$A$18:$L$205, MATCH("Customer ID", 'E4 TB Allocation Details'!$A$18:$L$18, 0),FALSE), 'E2 Allocators'!$B$15:$W$361, MATCH(AI$17, 'E2 Allocators'!$B$15:$W$15, 0),FALSE))</f>
        <v>1.1324790665372144E-2</v>
      </c>
      <c r="AJ627" s="1335">
        <f ca="1">IF(ISERROR(VLOOKUP(VLOOKUP($A627, 'E4 TB Allocation Details'!$A$18:$L$205, MATCH("Customer ID", 'E4 TB Allocation Details'!$A$18:$L$18, 0),FALSE), 'E2 Allocators'!$B$15:$W$361, MATCH(AJ$17, 'E2 Allocators'!$B$15:$W$15, 0),FALSE)), 0, VLOOKUP(VLOOKUP($A627, 'E4 TB Allocation Details'!$A$18:$L$205, MATCH("Customer ID", 'E4 TB Allocation Details'!$A$18:$L$18, 0),FALSE), 'E2 Allocators'!$B$15:$W$361, MATCH(AJ$17, 'E2 Allocators'!$B$15:$W$15, 0),FALSE))</f>
        <v>8.7694532844676612E-3</v>
      </c>
      <c r="AK627" s="1335">
        <f ca="1">IF(ISERROR(VLOOKUP(VLOOKUP($A627, 'E4 TB Allocation Details'!$A$18:$L$205, MATCH("Customer ID", 'E4 TB Allocation Details'!$A$18:$L$18, 0),FALSE), 'E2 Allocators'!$B$15:$W$361, MATCH(AK$17, 'E2 Allocators'!$B$15:$W$15, 0),FALSE)), 0, VLOOKUP(VLOOKUP($A627, 'E4 TB Allocation Details'!$A$18:$L$205, MATCH("Customer ID", 'E4 TB Allocation Details'!$A$18:$L$18, 0),FALSE), 'E2 Allocators'!$B$15:$W$361, MATCH(AK$17, 'E2 Allocators'!$B$15:$W$15, 0),FALSE))</f>
        <v>0</v>
      </c>
      <c r="AL627" s="1335">
        <f ca="1">IF(ISERROR(VLOOKUP(VLOOKUP($A627, 'E4 TB Allocation Details'!$A$18:$L$205, MATCH("Customer ID", 'E4 TB Allocation Details'!$A$18:$L$18, 0),FALSE), 'E2 Allocators'!$B$15:$W$361, MATCH(AL$17, 'E2 Allocators'!$B$15:$W$15, 0),FALSE)), 0, VLOOKUP(VLOOKUP($A627, 'E4 TB Allocation Details'!$A$18:$L$205, MATCH("Customer ID", 'E4 TB Allocation Details'!$A$18:$L$18, 0),FALSE), 'E2 Allocators'!$B$15:$W$361, MATCH(AL$17, 'E2 Allocators'!$B$15:$W$15, 0),FALSE))</f>
        <v>0</v>
      </c>
      <c r="AM627" s="1335">
        <f ca="1">IF(ISERROR(VLOOKUP(VLOOKUP($A627, 'E4 TB Allocation Details'!$A$18:$L$205, MATCH("Customer ID", 'E4 TB Allocation Details'!$A$18:$L$18, 0),FALSE), 'E2 Allocators'!$B$15:$W$361, MATCH(AM$17, 'E2 Allocators'!$B$15:$W$15, 0),FALSE)), 0, VLOOKUP(VLOOKUP($A627, 'E4 TB Allocation Details'!$A$18:$L$205, MATCH("Customer ID", 'E4 TB Allocation Details'!$A$18:$L$18, 0),FALSE), 'E2 Allocators'!$B$15:$W$361, MATCH(AM$17, 'E2 Allocators'!$B$15:$W$15, 0),FALSE))</f>
        <v>0</v>
      </c>
      <c r="AN627" s="1335">
        <f ca="1">IF(ISERROR(VLOOKUP(VLOOKUP($A627, 'E4 TB Allocation Details'!$A$18:$L$205, MATCH("Customer ID", 'E4 TB Allocation Details'!$A$18:$L$18, 0),FALSE), 'E2 Allocators'!$B$15:$W$361, MATCH(AN$17, 'E2 Allocators'!$B$15:$W$15, 0),FALSE)), 0, VLOOKUP(VLOOKUP($A627, 'E4 TB Allocation Details'!$A$18:$L$205, MATCH("Customer ID", 'E4 TB Allocation Details'!$A$18:$L$18, 0),FALSE), 'E2 Allocators'!$B$15:$W$361, MATCH(AN$17, 'E2 Allocators'!$B$15:$W$15, 0),FALSE))</f>
        <v>0</v>
      </c>
      <c r="AO627" s="1335">
        <f ca="1">IF(ISERROR(VLOOKUP(VLOOKUP($A627, 'E4 TB Allocation Details'!$A$18:$L$205, MATCH("Customer ID", 'E4 TB Allocation Details'!$A$18:$L$18, 0),FALSE), 'E2 Allocators'!$B$15:$W$361, MATCH(AO$17, 'E2 Allocators'!$B$15:$W$15, 0),FALSE)), 0, VLOOKUP(VLOOKUP($A627, 'E4 TB Allocation Details'!$A$18:$L$205, MATCH("Customer ID", 'E4 TB Allocation Details'!$A$18:$L$18, 0),FALSE), 'E2 Allocators'!$B$15:$W$361, MATCH(AO$17, 'E2 Allocators'!$B$15:$W$15, 0),FALSE))</f>
        <v>0</v>
      </c>
      <c r="AP627" s="1335">
        <f ca="1">IF(ISERROR(VLOOKUP(VLOOKUP($A627, 'E4 TB Allocation Details'!$A$18:$L$205, MATCH("Customer ID", 'E4 TB Allocation Details'!$A$18:$L$18, 0),FALSE), 'E2 Allocators'!$B$15:$W$361, MATCH(AP$17, 'E2 Allocators'!$B$15:$W$15, 0),FALSE)), 0, VLOOKUP(VLOOKUP($A627, 'E4 TB Allocation Details'!$A$18:$L$205, MATCH("Customer ID", 'E4 TB Allocation Details'!$A$18:$L$18, 0),FALSE), 'E2 Allocators'!$B$15:$W$361, MATCH(AP$17, 'E2 Allocators'!$B$15:$W$15, 0),FALSE))</f>
        <v>0</v>
      </c>
      <c r="AQ627" s="1335">
        <f ca="1">IF(ISERROR(VLOOKUP(VLOOKUP($A627, 'E4 TB Allocation Details'!$A$18:$L$205, MATCH("Customer ID", 'E4 TB Allocation Details'!$A$18:$L$18, 0),FALSE), 'E2 Allocators'!$B$15:$W$361, MATCH(AQ$17, 'E2 Allocators'!$B$15:$W$15, 0),FALSE)), 0, VLOOKUP(VLOOKUP($A627, 'E4 TB Allocation Details'!$A$18:$L$205, MATCH("Customer ID", 'E4 TB Allocation Details'!$A$18:$L$18, 0),FALSE), 'E2 Allocators'!$B$15:$W$361, MATCH(AQ$17, 'E2 Allocators'!$B$15:$W$15, 0),FALSE))</f>
        <v>0</v>
      </c>
      <c r="AR627" s="1335">
        <f ca="1">IF(ISERROR(VLOOKUP(VLOOKUP($A627, 'E4 TB Allocation Details'!$A$18:$L$205, MATCH("Customer ID", 'E4 TB Allocation Details'!$A$18:$L$18, 0),FALSE), 'E2 Allocators'!$B$15:$W$361, MATCH(AR$17, 'E2 Allocators'!$B$15:$W$15, 0),FALSE)), 0, VLOOKUP(VLOOKUP($A627, 'E4 TB Allocation Details'!$A$18:$L$205, MATCH("Customer ID", 'E4 TB Allocation Details'!$A$18:$L$18, 0),FALSE), 'E2 Allocators'!$B$15:$W$361, MATCH(AR$17, 'E2 Allocators'!$B$15:$W$15, 0),FALSE))</f>
        <v>0</v>
      </c>
      <c r="AS627" s="1335">
        <f ca="1">IF(ISERROR(VLOOKUP(VLOOKUP($A627, 'E4 TB Allocation Details'!$A$18:$L$205, MATCH("Customer ID", 'E4 TB Allocation Details'!$A$18:$L$18, 0),FALSE), 'E2 Allocators'!$B$15:$W$361, MATCH(AS$17, 'E2 Allocators'!$B$15:$W$15, 0),FALSE)), 0, VLOOKUP(VLOOKUP($A627, 'E4 TB Allocation Details'!$A$18:$L$205, MATCH("Customer ID", 'E4 TB Allocation Details'!$A$18:$L$18, 0),FALSE), 'E2 Allocators'!$B$15:$W$361, MATCH(AS$17, 'E2 Allocators'!$B$15:$W$15, 0),FALSE))</f>
        <v>0</v>
      </c>
      <c r="AT627" s="1335">
        <f ca="1">IF(ISERROR(VLOOKUP(VLOOKUP($A627, 'E4 TB Allocation Details'!$A$18:$L$205, MATCH("Customer ID", 'E4 TB Allocation Details'!$A$18:$L$18, 0),FALSE), 'E2 Allocators'!$B$15:$W$361, MATCH(AT$17, 'E2 Allocators'!$B$15:$W$15, 0),FALSE)), 0, VLOOKUP(VLOOKUP($A627, 'E4 TB Allocation Details'!$A$18:$L$205, MATCH("Customer ID", 'E4 TB Allocation Details'!$A$18:$L$18, 0),FALSE), 'E2 Allocators'!$B$15:$W$361, MATCH(AT$17, 'E2 Allocators'!$B$15:$W$15, 0),FALSE))</f>
        <v>0</v>
      </c>
      <c r="AU627" s="1335">
        <f ca="1">IF(ISERROR(VLOOKUP(VLOOKUP($A627, 'E4 TB Allocation Details'!$A$18:$L$205, MATCH("Customer ID", 'E4 TB Allocation Details'!$A$18:$L$18, 0),FALSE), 'E2 Allocators'!$B$15:$W$361, MATCH(AU$17, 'E2 Allocators'!$B$15:$W$15, 0),FALSE)), 0, VLOOKUP(VLOOKUP($A627, 'E4 TB Allocation Details'!$A$18:$L$205, MATCH("Customer ID", 'E4 TB Allocation Details'!$A$18:$L$18, 0),FALSE), 'E2 Allocators'!$B$15:$W$361, MATCH(AU$17, 'E2 Allocators'!$B$15:$W$15, 0),FALSE))</f>
        <v>0</v>
      </c>
      <c r="AV627" s="1340">
        <f t="shared" si="926"/>
        <v>1.0000000000000002</v>
      </c>
      <c r="AW627" s="1337"/>
      <c r="AX627" s="1337"/>
      <c r="AY627" s="1337"/>
      <c r="AZ627" s="1337"/>
      <c r="BA627" s="1337"/>
      <c r="BB627" s="1337"/>
      <c r="BC627" s="1337"/>
      <c r="BD627" s="1337"/>
      <c r="BE627" s="1337"/>
      <c r="BF627" s="1337"/>
      <c r="BG627" s="1337"/>
      <c r="BH627" s="1337"/>
      <c r="BI627" s="1337"/>
      <c r="BJ627" s="1337"/>
      <c r="BK627" s="1337"/>
      <c r="BL627" s="1337"/>
      <c r="BM627" s="1337"/>
      <c r="BN627" s="1337"/>
      <c r="BO627" s="1337"/>
      <c r="BP627" s="1337"/>
      <c r="BQ627" s="1338"/>
    </row>
    <row r="628" spans="1:69" s="259" customFormat="1" ht="13.5" thickBot="1">
      <c r="A628" s="1339">
        <v>1860</v>
      </c>
      <c r="B628" s="1332" t="s">
        <v>431</v>
      </c>
      <c r="C628" s="1333">
        <v>1</v>
      </c>
      <c r="D628" s="1334">
        <f>C628-E628</f>
        <v>0</v>
      </c>
      <c r="E628" s="1334">
        <f ca="1">VLOOKUP($A628,'E1 Categorization'!$A$35:$E$114,5,FALSE)</f>
        <v>1</v>
      </c>
      <c r="F628" s="1334">
        <f>D628+E628</f>
        <v>1</v>
      </c>
      <c r="G628" s="1335">
        <f ca="1">IF(ISERROR(VLOOKUP(VLOOKUP($A628, 'E4 TB Allocation Details'!$A$18:$L$205, MATCH("Demand ID", 'E4 TB Allocation Details'!$A$18:$L$18, 0),FALSE), 'E2 Allocators'!$B$15:$W$361, MATCH(G$17, 'E2 Allocators'!$B$15:$W$15, 0),FALSE)), 0, VLOOKUP(VLOOKUP($A628, 'E4 TB Allocation Details'!$A$18:$L$205, MATCH("Demand ID", 'E4 TB Allocation Details'!$A$18:$L$18, 0),FALSE), 'E2 Allocators'!$B$15:$W$361, MATCH(G$17, 'E2 Allocators'!$B$15:$W$15, 0),FALSE))</f>
        <v>0</v>
      </c>
      <c r="H628" s="1335">
        <f ca="1">IF(ISERROR(VLOOKUP(VLOOKUP($A628, 'E4 TB Allocation Details'!$A$18:$L$205, MATCH("Demand ID", 'E4 TB Allocation Details'!$A$18:$L$18, 0),FALSE), 'E2 Allocators'!$B$15:$W$361, MATCH(H$17, 'E2 Allocators'!$B$15:$W$15, 0),FALSE)), 0, VLOOKUP(VLOOKUP($A628, 'E4 TB Allocation Details'!$A$18:$L$205, MATCH("Demand ID", 'E4 TB Allocation Details'!$A$18:$L$18, 0),FALSE), 'E2 Allocators'!$B$15:$W$361, MATCH(H$17, 'E2 Allocators'!$B$15:$W$15, 0),FALSE))</f>
        <v>0</v>
      </c>
      <c r="I628" s="1335">
        <f ca="1">IF(ISERROR(VLOOKUP(VLOOKUP($A628, 'E4 TB Allocation Details'!$A$18:$L$205, MATCH("Demand ID", 'E4 TB Allocation Details'!$A$18:$L$18, 0),FALSE), 'E2 Allocators'!$B$15:$W$361, MATCH(I$17, 'E2 Allocators'!$B$15:$W$15, 0),FALSE)), 0, VLOOKUP(VLOOKUP($A628, 'E4 TB Allocation Details'!$A$18:$L$205, MATCH("Demand ID", 'E4 TB Allocation Details'!$A$18:$L$18, 0),FALSE), 'E2 Allocators'!$B$15:$W$361, MATCH(I$17, 'E2 Allocators'!$B$15:$W$15, 0),FALSE))</f>
        <v>0</v>
      </c>
      <c r="J628" s="1335">
        <f ca="1">IF(ISERROR(VLOOKUP(VLOOKUP($A628, 'E4 TB Allocation Details'!$A$18:$L$205, MATCH("Demand ID", 'E4 TB Allocation Details'!$A$18:$L$18, 0),FALSE), 'E2 Allocators'!$B$15:$W$361, MATCH(J$17, 'E2 Allocators'!$B$15:$W$15, 0),FALSE)), 0, VLOOKUP(VLOOKUP($A628, 'E4 TB Allocation Details'!$A$18:$L$205, MATCH("Demand ID", 'E4 TB Allocation Details'!$A$18:$L$18, 0),FALSE), 'E2 Allocators'!$B$15:$W$361, MATCH(J$17, 'E2 Allocators'!$B$15:$W$15, 0),FALSE))</f>
        <v>0</v>
      </c>
      <c r="K628" s="1335">
        <f ca="1">IF(ISERROR(VLOOKUP(VLOOKUP($A628, 'E4 TB Allocation Details'!$A$18:$L$205, MATCH("Demand ID", 'E4 TB Allocation Details'!$A$18:$L$18, 0),FALSE), 'E2 Allocators'!$B$15:$W$361, MATCH(K$17, 'E2 Allocators'!$B$15:$W$15, 0),FALSE)), 0, VLOOKUP(VLOOKUP($A628, 'E4 TB Allocation Details'!$A$18:$L$205, MATCH("Demand ID", 'E4 TB Allocation Details'!$A$18:$L$18, 0),FALSE), 'E2 Allocators'!$B$15:$W$361, MATCH(K$17, 'E2 Allocators'!$B$15:$W$15, 0),FALSE))</f>
        <v>0</v>
      </c>
      <c r="L628" s="1335">
        <f ca="1">IF(ISERROR(VLOOKUP(VLOOKUP($A628, 'E4 TB Allocation Details'!$A$18:$L$205, MATCH("Demand ID", 'E4 TB Allocation Details'!$A$18:$L$18, 0),FALSE), 'E2 Allocators'!$B$15:$W$361, MATCH(L$17, 'E2 Allocators'!$B$15:$W$15, 0),FALSE)), 0, VLOOKUP(VLOOKUP($A628, 'E4 TB Allocation Details'!$A$18:$L$205, MATCH("Demand ID", 'E4 TB Allocation Details'!$A$18:$L$18, 0),FALSE), 'E2 Allocators'!$B$15:$W$361, MATCH(L$17, 'E2 Allocators'!$B$15:$W$15, 0),FALSE))</f>
        <v>0</v>
      </c>
      <c r="M628" s="1335">
        <f ca="1">IF(ISERROR(VLOOKUP(VLOOKUP($A628, 'E4 TB Allocation Details'!$A$18:$L$205, MATCH("Demand ID", 'E4 TB Allocation Details'!$A$18:$L$18, 0),FALSE), 'E2 Allocators'!$B$15:$W$361, MATCH(M$17, 'E2 Allocators'!$B$15:$W$15, 0),FALSE)), 0, VLOOKUP(VLOOKUP($A628, 'E4 TB Allocation Details'!$A$18:$L$205, MATCH("Demand ID", 'E4 TB Allocation Details'!$A$18:$L$18, 0),FALSE), 'E2 Allocators'!$B$15:$W$361, MATCH(M$17, 'E2 Allocators'!$B$15:$W$15, 0),FALSE))</f>
        <v>0</v>
      </c>
      <c r="N628" s="1335">
        <f ca="1">IF(ISERROR(VLOOKUP(VLOOKUP($A628, 'E4 TB Allocation Details'!$A$18:$L$205, MATCH("Demand ID", 'E4 TB Allocation Details'!$A$18:$L$18, 0),FALSE), 'E2 Allocators'!$B$15:$W$361, MATCH(N$17, 'E2 Allocators'!$B$15:$W$15, 0),FALSE)), 0, VLOOKUP(VLOOKUP($A628, 'E4 TB Allocation Details'!$A$18:$L$205, MATCH("Demand ID", 'E4 TB Allocation Details'!$A$18:$L$18, 0),FALSE), 'E2 Allocators'!$B$15:$W$361, MATCH(N$17, 'E2 Allocators'!$B$15:$W$15, 0),FALSE))</f>
        <v>0</v>
      </c>
      <c r="O628" s="1335">
        <f ca="1">IF(ISERROR(VLOOKUP(VLOOKUP($A628, 'E4 TB Allocation Details'!$A$18:$L$205, MATCH("Demand ID", 'E4 TB Allocation Details'!$A$18:$L$18, 0),FALSE), 'E2 Allocators'!$B$15:$W$361, MATCH(O$17, 'E2 Allocators'!$B$15:$W$15, 0),FALSE)), 0, VLOOKUP(VLOOKUP($A628, 'E4 TB Allocation Details'!$A$18:$L$205, MATCH("Demand ID", 'E4 TB Allocation Details'!$A$18:$L$18, 0),FALSE), 'E2 Allocators'!$B$15:$W$361, MATCH(O$17, 'E2 Allocators'!$B$15:$W$15, 0),FALSE))</f>
        <v>0</v>
      </c>
      <c r="P628" s="1335">
        <f ca="1">IF(ISERROR(VLOOKUP(VLOOKUP($A628, 'E4 TB Allocation Details'!$A$18:$L$205, MATCH("Demand ID", 'E4 TB Allocation Details'!$A$18:$L$18, 0),FALSE), 'E2 Allocators'!$B$15:$W$361, MATCH(P$17, 'E2 Allocators'!$B$15:$W$15, 0),FALSE)), 0, VLOOKUP(VLOOKUP($A628, 'E4 TB Allocation Details'!$A$18:$L$205, MATCH("Demand ID", 'E4 TB Allocation Details'!$A$18:$L$18, 0),FALSE), 'E2 Allocators'!$B$15:$W$361, MATCH(P$17, 'E2 Allocators'!$B$15:$W$15, 0),FALSE))</f>
        <v>0</v>
      </c>
      <c r="Q628" s="1335">
        <f ca="1">IF(ISERROR(VLOOKUP(VLOOKUP($A628, 'E4 TB Allocation Details'!$A$18:$L$205, MATCH("Demand ID", 'E4 TB Allocation Details'!$A$18:$L$18, 0),FALSE), 'E2 Allocators'!$B$15:$W$361, MATCH(Q$17, 'E2 Allocators'!$B$15:$W$15, 0),FALSE)), 0, VLOOKUP(VLOOKUP($A628, 'E4 TB Allocation Details'!$A$18:$L$205, MATCH("Demand ID", 'E4 TB Allocation Details'!$A$18:$L$18, 0),FALSE), 'E2 Allocators'!$B$15:$W$361, MATCH(Q$17, 'E2 Allocators'!$B$15:$W$15, 0),FALSE))</f>
        <v>0</v>
      </c>
      <c r="R628" s="1335">
        <f ca="1">IF(ISERROR(VLOOKUP(VLOOKUP($A628, 'E4 TB Allocation Details'!$A$18:$L$205, MATCH("Demand ID", 'E4 TB Allocation Details'!$A$18:$L$18, 0),FALSE), 'E2 Allocators'!$B$15:$W$361, MATCH(R$17, 'E2 Allocators'!$B$15:$W$15, 0),FALSE)), 0, VLOOKUP(VLOOKUP($A628, 'E4 TB Allocation Details'!$A$18:$L$205, MATCH("Demand ID", 'E4 TB Allocation Details'!$A$18:$L$18, 0),FALSE), 'E2 Allocators'!$B$15:$W$361, MATCH(R$17, 'E2 Allocators'!$B$15:$W$15, 0),FALSE))</f>
        <v>0</v>
      </c>
      <c r="S628" s="1335">
        <f ca="1">IF(ISERROR(VLOOKUP(VLOOKUP($A628, 'E4 TB Allocation Details'!$A$18:$L$205, MATCH("Demand ID", 'E4 TB Allocation Details'!$A$18:$L$18, 0),FALSE), 'E2 Allocators'!$B$15:$W$361, MATCH(S$17, 'E2 Allocators'!$B$15:$W$15, 0),FALSE)), 0, VLOOKUP(VLOOKUP($A628, 'E4 TB Allocation Details'!$A$18:$L$205, MATCH("Demand ID", 'E4 TB Allocation Details'!$A$18:$L$18, 0),FALSE), 'E2 Allocators'!$B$15:$W$361, MATCH(S$17, 'E2 Allocators'!$B$15:$W$15, 0),FALSE))</f>
        <v>0</v>
      </c>
      <c r="T628" s="1335">
        <f ca="1">IF(ISERROR(VLOOKUP(VLOOKUP($A628, 'E4 TB Allocation Details'!$A$18:$L$205, MATCH("Demand ID", 'E4 TB Allocation Details'!$A$18:$L$18, 0),FALSE), 'E2 Allocators'!$B$15:$W$361, MATCH(T$17, 'E2 Allocators'!$B$15:$W$15, 0),FALSE)), 0, VLOOKUP(VLOOKUP($A628, 'E4 TB Allocation Details'!$A$18:$L$205, MATCH("Demand ID", 'E4 TB Allocation Details'!$A$18:$L$18, 0),FALSE), 'E2 Allocators'!$B$15:$W$361, MATCH(T$17, 'E2 Allocators'!$B$15:$W$15, 0),FALSE))</f>
        <v>0</v>
      </c>
      <c r="U628" s="1335">
        <f ca="1">IF(ISERROR(VLOOKUP(VLOOKUP($A628, 'E4 TB Allocation Details'!$A$18:$L$205, MATCH("Demand ID", 'E4 TB Allocation Details'!$A$18:$L$18, 0),FALSE), 'E2 Allocators'!$B$15:$W$361, MATCH(U$17, 'E2 Allocators'!$B$15:$W$15, 0),FALSE)), 0, VLOOKUP(VLOOKUP($A628, 'E4 TB Allocation Details'!$A$18:$L$205, MATCH("Demand ID", 'E4 TB Allocation Details'!$A$18:$L$18, 0),FALSE), 'E2 Allocators'!$B$15:$W$361, MATCH(U$17, 'E2 Allocators'!$B$15:$W$15, 0),FALSE))</f>
        <v>0</v>
      </c>
      <c r="V628" s="1335">
        <f ca="1">IF(ISERROR(VLOOKUP(VLOOKUP($A628, 'E4 TB Allocation Details'!$A$18:$L$205, MATCH("Demand ID", 'E4 TB Allocation Details'!$A$18:$L$18, 0),FALSE), 'E2 Allocators'!$B$15:$W$361, MATCH(V$17, 'E2 Allocators'!$B$15:$W$15, 0),FALSE)), 0, VLOOKUP(VLOOKUP($A628, 'E4 TB Allocation Details'!$A$18:$L$205, MATCH("Demand ID", 'E4 TB Allocation Details'!$A$18:$L$18, 0),FALSE), 'E2 Allocators'!$B$15:$W$361, MATCH(V$17, 'E2 Allocators'!$B$15:$W$15, 0),FALSE))</f>
        <v>0</v>
      </c>
      <c r="W628" s="1335">
        <f ca="1">IF(ISERROR(VLOOKUP(VLOOKUP($A628, 'E4 TB Allocation Details'!$A$18:$L$205, MATCH("Demand ID", 'E4 TB Allocation Details'!$A$18:$L$18, 0),FALSE), 'E2 Allocators'!$B$15:$W$361, MATCH(W$17, 'E2 Allocators'!$B$15:$W$15, 0),FALSE)), 0, VLOOKUP(VLOOKUP($A628, 'E4 TB Allocation Details'!$A$18:$L$205, MATCH("Demand ID", 'E4 TB Allocation Details'!$A$18:$L$18, 0),FALSE), 'E2 Allocators'!$B$15:$W$361, MATCH(W$17, 'E2 Allocators'!$B$15:$W$15, 0),FALSE))</f>
        <v>0</v>
      </c>
      <c r="X628" s="1335">
        <f ca="1">IF(ISERROR(VLOOKUP(VLOOKUP($A628, 'E4 TB Allocation Details'!$A$18:$L$205, MATCH("Demand ID", 'E4 TB Allocation Details'!$A$18:$L$18, 0),FALSE), 'E2 Allocators'!$B$15:$W$361, MATCH(X$17, 'E2 Allocators'!$B$15:$W$15, 0),FALSE)), 0, VLOOKUP(VLOOKUP($A628, 'E4 TB Allocation Details'!$A$18:$L$205, MATCH("Demand ID", 'E4 TB Allocation Details'!$A$18:$L$18, 0),FALSE), 'E2 Allocators'!$B$15:$W$361, MATCH(X$17, 'E2 Allocators'!$B$15:$W$15, 0),FALSE))</f>
        <v>0</v>
      </c>
      <c r="Y628" s="1335">
        <f ca="1">IF(ISERROR(VLOOKUP(VLOOKUP($A628, 'E4 TB Allocation Details'!$A$18:$L$205, MATCH("Demand ID", 'E4 TB Allocation Details'!$A$18:$L$18, 0),FALSE), 'E2 Allocators'!$B$15:$W$361, MATCH(Y$17, 'E2 Allocators'!$B$15:$W$15, 0),FALSE)), 0, VLOOKUP(VLOOKUP($A628, 'E4 TB Allocation Details'!$A$18:$L$205, MATCH("Demand ID", 'E4 TB Allocation Details'!$A$18:$L$18, 0),FALSE), 'E2 Allocators'!$B$15:$W$361, MATCH(Y$17, 'E2 Allocators'!$B$15:$W$15, 0),FALSE))</f>
        <v>0</v>
      </c>
      <c r="Z628" s="1335">
        <f ca="1">IF(ISERROR(VLOOKUP(VLOOKUP($A628, 'E4 TB Allocation Details'!$A$18:$L$205, MATCH("Demand ID", 'E4 TB Allocation Details'!$A$18:$L$18, 0),FALSE), 'E2 Allocators'!$B$15:$W$361, MATCH(Z$17, 'E2 Allocators'!$B$15:$W$15, 0),FALSE)), 0, VLOOKUP(VLOOKUP($A628, 'E4 TB Allocation Details'!$A$18:$L$205, MATCH("Demand ID", 'E4 TB Allocation Details'!$A$18:$L$18, 0),FALSE), 'E2 Allocators'!$B$15:$W$361, MATCH(Z$17, 'E2 Allocators'!$B$15:$W$15, 0),FALSE))</f>
        <v>0</v>
      </c>
      <c r="AA628" s="1341">
        <f t="shared" si="925"/>
        <v>0</v>
      </c>
      <c r="AB628" s="1335">
        <f ca="1">IF(ISERROR(VLOOKUP(VLOOKUP($A628, 'E4 TB Allocation Details'!$A$18:$L$205, MATCH("Customer ID", 'E4 TB Allocation Details'!$A$18:$L$18, 0),FALSE), 'E2 Allocators'!$B$15:$W$361, MATCH(AB$17, 'E2 Allocators'!$B$15:$W$15, 0),FALSE)), 0, VLOOKUP(VLOOKUP($A628, 'E4 TB Allocation Details'!$A$18:$L$205, MATCH("Customer ID", 'E4 TB Allocation Details'!$A$18:$L$18, 0),FALSE), 'E2 Allocators'!$B$15:$W$361, MATCH(AB$17, 'E2 Allocators'!$B$15:$W$15, 0),FALSE))</f>
        <v>0.35103593539541694</v>
      </c>
      <c r="AC628" s="1335">
        <f ca="1">IF(ISERROR(VLOOKUP(VLOOKUP($A628, 'E4 TB Allocation Details'!$A$18:$L$205, MATCH("Customer ID", 'E4 TB Allocation Details'!$A$18:$L$18, 0),FALSE), 'E2 Allocators'!$B$15:$W$361, MATCH(AC$17, 'E2 Allocators'!$B$15:$W$15, 0),FALSE)), 0, VLOOKUP(VLOOKUP($A628, 'E4 TB Allocation Details'!$A$18:$L$205, MATCH("Customer ID", 'E4 TB Allocation Details'!$A$18:$L$18, 0),FALSE), 'E2 Allocators'!$B$15:$W$361, MATCH(AC$17, 'E2 Allocators'!$B$15:$W$15, 0),FALSE))</f>
        <v>0.60081334618154847</v>
      </c>
      <c r="AD628" s="1335">
        <f ca="1">IF(ISERROR(VLOOKUP(VLOOKUP($A628, 'E4 TB Allocation Details'!$A$18:$L$205, MATCH("Customer ID", 'E4 TB Allocation Details'!$A$18:$L$18, 0),FALSE), 'E2 Allocators'!$B$15:$W$361, MATCH(AD$17, 'E2 Allocators'!$B$15:$W$15, 0),FALSE)), 0, VLOOKUP(VLOOKUP($A628, 'E4 TB Allocation Details'!$A$18:$L$205, MATCH("Customer ID", 'E4 TB Allocation Details'!$A$18:$L$18, 0),FALSE), 'E2 Allocators'!$B$15:$W$361, MATCH(AD$17, 'E2 Allocators'!$B$15:$W$15, 0),FALSE))</f>
        <v>4.8150718423034679E-2</v>
      </c>
      <c r="AE628" s="1335">
        <f ca="1">IF(ISERROR(VLOOKUP(VLOOKUP($A628, 'E4 TB Allocation Details'!$A$18:$L$205, MATCH("Customer ID", 'E4 TB Allocation Details'!$A$18:$L$18, 0),FALSE), 'E2 Allocators'!$B$15:$W$361, MATCH(AE$17, 'E2 Allocators'!$B$15:$W$15, 0),FALSE)), 0, VLOOKUP(VLOOKUP($A628, 'E4 TB Allocation Details'!$A$18:$L$205, MATCH("Customer ID", 'E4 TB Allocation Details'!$A$18:$L$18, 0),FALSE), 'E2 Allocators'!$B$15:$W$361, MATCH(AE$17, 'E2 Allocators'!$B$15:$W$15, 0),FALSE))</f>
        <v>0</v>
      </c>
      <c r="AF628" s="1335">
        <f ca="1">IF(ISERROR(VLOOKUP(VLOOKUP($A628, 'E4 TB Allocation Details'!$A$18:$L$205, MATCH("Customer ID", 'E4 TB Allocation Details'!$A$18:$L$18, 0),FALSE), 'E2 Allocators'!$B$15:$W$361, MATCH(AF$17, 'E2 Allocators'!$B$15:$W$15, 0),FALSE)), 0, VLOOKUP(VLOOKUP($A628, 'E4 TB Allocation Details'!$A$18:$L$205, MATCH("Customer ID", 'E4 TB Allocation Details'!$A$18:$L$18, 0),FALSE), 'E2 Allocators'!$B$15:$W$361, MATCH(AF$17, 'E2 Allocators'!$B$15:$W$15, 0),FALSE))</f>
        <v>0</v>
      </c>
      <c r="AG628" s="1335">
        <f ca="1">IF(ISERROR(VLOOKUP(VLOOKUP($A628, 'E4 TB Allocation Details'!$A$18:$L$205, MATCH("Customer ID", 'E4 TB Allocation Details'!$A$18:$L$18, 0),FALSE), 'E2 Allocators'!$B$15:$W$361, MATCH(AG$17, 'E2 Allocators'!$B$15:$W$15, 0),FALSE)), 0, VLOOKUP(VLOOKUP($A628, 'E4 TB Allocation Details'!$A$18:$L$205, MATCH("Customer ID", 'E4 TB Allocation Details'!$A$18:$L$18, 0),FALSE), 'E2 Allocators'!$B$15:$W$361, MATCH(AG$17, 'E2 Allocators'!$B$15:$W$15, 0),FALSE))</f>
        <v>0</v>
      </c>
      <c r="AH628" s="1335">
        <f ca="1">IF(ISERROR(VLOOKUP(VLOOKUP($A628, 'E4 TB Allocation Details'!$A$18:$L$205, MATCH("Customer ID", 'E4 TB Allocation Details'!$A$18:$L$18, 0),FALSE), 'E2 Allocators'!$B$15:$W$361, MATCH(AH$17, 'E2 Allocators'!$B$15:$W$15, 0),FALSE)), 0, VLOOKUP(VLOOKUP($A628, 'E4 TB Allocation Details'!$A$18:$L$205, MATCH("Customer ID", 'E4 TB Allocation Details'!$A$18:$L$18, 0),FALSE), 'E2 Allocators'!$B$15:$W$361, MATCH(AH$17, 'E2 Allocators'!$B$15:$W$15, 0),FALSE))</f>
        <v>0</v>
      </c>
      <c r="AI628" s="1335">
        <f ca="1">IF(ISERROR(VLOOKUP(VLOOKUP($A628, 'E4 TB Allocation Details'!$A$18:$L$205, MATCH("Customer ID", 'E4 TB Allocation Details'!$A$18:$L$18, 0),FALSE), 'E2 Allocators'!$B$15:$W$361, MATCH(AI$17, 'E2 Allocators'!$B$15:$W$15, 0),FALSE)), 0, VLOOKUP(VLOOKUP($A628, 'E4 TB Allocation Details'!$A$18:$L$205, MATCH("Customer ID", 'E4 TB Allocation Details'!$A$18:$L$18, 0),FALSE), 'E2 Allocators'!$B$15:$W$361, MATCH(AI$17, 'E2 Allocators'!$B$15:$W$15, 0),FALSE))</f>
        <v>0</v>
      </c>
      <c r="AJ628" s="1335">
        <f ca="1">IF(ISERROR(VLOOKUP(VLOOKUP($A628, 'E4 TB Allocation Details'!$A$18:$L$205, MATCH("Customer ID", 'E4 TB Allocation Details'!$A$18:$L$18, 0),FALSE), 'E2 Allocators'!$B$15:$W$361, MATCH(AJ$17, 'E2 Allocators'!$B$15:$W$15, 0),FALSE)), 0, VLOOKUP(VLOOKUP($A628, 'E4 TB Allocation Details'!$A$18:$L$205, MATCH("Customer ID", 'E4 TB Allocation Details'!$A$18:$L$18, 0),FALSE), 'E2 Allocators'!$B$15:$W$361, MATCH(AJ$17, 'E2 Allocators'!$B$15:$W$15, 0),FALSE))</f>
        <v>0</v>
      </c>
      <c r="AK628" s="1335">
        <f ca="1">IF(ISERROR(VLOOKUP(VLOOKUP($A628, 'E4 TB Allocation Details'!$A$18:$L$205, MATCH("Customer ID", 'E4 TB Allocation Details'!$A$18:$L$18, 0),FALSE), 'E2 Allocators'!$B$15:$W$361, MATCH(AK$17, 'E2 Allocators'!$B$15:$W$15, 0),FALSE)), 0, VLOOKUP(VLOOKUP($A628, 'E4 TB Allocation Details'!$A$18:$L$205, MATCH("Customer ID", 'E4 TB Allocation Details'!$A$18:$L$18, 0),FALSE), 'E2 Allocators'!$B$15:$W$361, MATCH(AK$17, 'E2 Allocators'!$B$15:$W$15, 0),FALSE))</f>
        <v>0</v>
      </c>
      <c r="AL628" s="1335">
        <f ca="1">IF(ISERROR(VLOOKUP(VLOOKUP($A628, 'E4 TB Allocation Details'!$A$18:$L$205, MATCH("Customer ID", 'E4 TB Allocation Details'!$A$18:$L$18, 0),FALSE), 'E2 Allocators'!$B$15:$W$361, MATCH(AL$17, 'E2 Allocators'!$B$15:$W$15, 0),FALSE)), 0, VLOOKUP(VLOOKUP($A628, 'E4 TB Allocation Details'!$A$18:$L$205, MATCH("Customer ID", 'E4 TB Allocation Details'!$A$18:$L$18, 0),FALSE), 'E2 Allocators'!$B$15:$W$361, MATCH(AL$17, 'E2 Allocators'!$B$15:$W$15, 0),FALSE))</f>
        <v>0</v>
      </c>
      <c r="AM628" s="1335">
        <f ca="1">IF(ISERROR(VLOOKUP(VLOOKUP($A628, 'E4 TB Allocation Details'!$A$18:$L$205, MATCH("Customer ID", 'E4 TB Allocation Details'!$A$18:$L$18, 0),FALSE), 'E2 Allocators'!$B$15:$W$361, MATCH(AM$17, 'E2 Allocators'!$B$15:$W$15, 0),FALSE)), 0, VLOOKUP(VLOOKUP($A628, 'E4 TB Allocation Details'!$A$18:$L$205, MATCH("Customer ID", 'E4 TB Allocation Details'!$A$18:$L$18, 0),FALSE), 'E2 Allocators'!$B$15:$W$361, MATCH(AM$17, 'E2 Allocators'!$B$15:$W$15, 0),FALSE))</f>
        <v>0</v>
      </c>
      <c r="AN628" s="1335">
        <f ca="1">IF(ISERROR(VLOOKUP(VLOOKUP($A628, 'E4 TB Allocation Details'!$A$18:$L$205, MATCH("Customer ID", 'E4 TB Allocation Details'!$A$18:$L$18, 0),FALSE), 'E2 Allocators'!$B$15:$W$361, MATCH(AN$17, 'E2 Allocators'!$B$15:$W$15, 0),FALSE)), 0, VLOOKUP(VLOOKUP($A628, 'E4 TB Allocation Details'!$A$18:$L$205, MATCH("Customer ID", 'E4 TB Allocation Details'!$A$18:$L$18, 0),FALSE), 'E2 Allocators'!$B$15:$W$361, MATCH(AN$17, 'E2 Allocators'!$B$15:$W$15, 0),FALSE))</f>
        <v>0</v>
      </c>
      <c r="AO628" s="1335">
        <f ca="1">IF(ISERROR(VLOOKUP(VLOOKUP($A628, 'E4 TB Allocation Details'!$A$18:$L$205, MATCH("Customer ID", 'E4 TB Allocation Details'!$A$18:$L$18, 0),FALSE), 'E2 Allocators'!$B$15:$W$361, MATCH(AO$17, 'E2 Allocators'!$B$15:$W$15, 0),FALSE)), 0, VLOOKUP(VLOOKUP($A628, 'E4 TB Allocation Details'!$A$18:$L$205, MATCH("Customer ID", 'E4 TB Allocation Details'!$A$18:$L$18, 0),FALSE), 'E2 Allocators'!$B$15:$W$361, MATCH(AO$17, 'E2 Allocators'!$B$15:$W$15, 0),FALSE))</f>
        <v>0</v>
      </c>
      <c r="AP628" s="1335">
        <f ca="1">IF(ISERROR(VLOOKUP(VLOOKUP($A628, 'E4 TB Allocation Details'!$A$18:$L$205, MATCH("Customer ID", 'E4 TB Allocation Details'!$A$18:$L$18, 0),FALSE), 'E2 Allocators'!$B$15:$W$361, MATCH(AP$17, 'E2 Allocators'!$B$15:$W$15, 0),FALSE)), 0, VLOOKUP(VLOOKUP($A628, 'E4 TB Allocation Details'!$A$18:$L$205, MATCH("Customer ID", 'E4 TB Allocation Details'!$A$18:$L$18, 0),FALSE), 'E2 Allocators'!$B$15:$W$361, MATCH(AP$17, 'E2 Allocators'!$B$15:$W$15, 0),FALSE))</f>
        <v>0</v>
      </c>
      <c r="AQ628" s="1335">
        <f ca="1">IF(ISERROR(VLOOKUP(VLOOKUP($A628, 'E4 TB Allocation Details'!$A$18:$L$205, MATCH("Customer ID", 'E4 TB Allocation Details'!$A$18:$L$18, 0),FALSE), 'E2 Allocators'!$B$15:$W$361, MATCH(AQ$17, 'E2 Allocators'!$B$15:$W$15, 0),FALSE)), 0, VLOOKUP(VLOOKUP($A628, 'E4 TB Allocation Details'!$A$18:$L$205, MATCH("Customer ID", 'E4 TB Allocation Details'!$A$18:$L$18, 0),FALSE), 'E2 Allocators'!$B$15:$W$361, MATCH(AQ$17, 'E2 Allocators'!$B$15:$W$15, 0),FALSE))</f>
        <v>0</v>
      </c>
      <c r="AR628" s="1335">
        <f ca="1">IF(ISERROR(VLOOKUP(VLOOKUP($A628, 'E4 TB Allocation Details'!$A$18:$L$205, MATCH("Customer ID", 'E4 TB Allocation Details'!$A$18:$L$18, 0),FALSE), 'E2 Allocators'!$B$15:$W$361, MATCH(AR$17, 'E2 Allocators'!$B$15:$W$15, 0),FALSE)), 0, VLOOKUP(VLOOKUP($A628, 'E4 TB Allocation Details'!$A$18:$L$205, MATCH("Customer ID", 'E4 TB Allocation Details'!$A$18:$L$18, 0),FALSE), 'E2 Allocators'!$B$15:$W$361, MATCH(AR$17, 'E2 Allocators'!$B$15:$W$15, 0),FALSE))</f>
        <v>0</v>
      </c>
      <c r="AS628" s="1335">
        <f ca="1">IF(ISERROR(VLOOKUP(VLOOKUP($A628, 'E4 TB Allocation Details'!$A$18:$L$205, MATCH("Customer ID", 'E4 TB Allocation Details'!$A$18:$L$18, 0),FALSE), 'E2 Allocators'!$B$15:$W$361, MATCH(AS$17, 'E2 Allocators'!$B$15:$W$15, 0),FALSE)), 0, VLOOKUP(VLOOKUP($A628, 'E4 TB Allocation Details'!$A$18:$L$205, MATCH("Customer ID", 'E4 TB Allocation Details'!$A$18:$L$18, 0),FALSE), 'E2 Allocators'!$B$15:$W$361, MATCH(AS$17, 'E2 Allocators'!$B$15:$W$15, 0),FALSE))</f>
        <v>0</v>
      </c>
      <c r="AT628" s="1335">
        <f ca="1">IF(ISERROR(VLOOKUP(VLOOKUP($A628, 'E4 TB Allocation Details'!$A$18:$L$205, MATCH("Customer ID", 'E4 TB Allocation Details'!$A$18:$L$18, 0),FALSE), 'E2 Allocators'!$B$15:$W$361, MATCH(AT$17, 'E2 Allocators'!$B$15:$W$15, 0),FALSE)), 0, VLOOKUP(VLOOKUP($A628, 'E4 TB Allocation Details'!$A$18:$L$205, MATCH("Customer ID", 'E4 TB Allocation Details'!$A$18:$L$18, 0),FALSE), 'E2 Allocators'!$B$15:$W$361, MATCH(AT$17, 'E2 Allocators'!$B$15:$W$15, 0),FALSE))</f>
        <v>0</v>
      </c>
      <c r="AU628" s="1335">
        <f ca="1">IF(ISERROR(VLOOKUP(VLOOKUP($A628, 'E4 TB Allocation Details'!$A$18:$L$205, MATCH("Customer ID", 'E4 TB Allocation Details'!$A$18:$L$18, 0),FALSE), 'E2 Allocators'!$B$15:$W$361, MATCH(AU$17, 'E2 Allocators'!$B$15:$W$15, 0),FALSE)), 0, VLOOKUP(VLOOKUP($A628, 'E4 TB Allocation Details'!$A$18:$L$205, MATCH("Customer ID", 'E4 TB Allocation Details'!$A$18:$L$18, 0),FALSE), 'E2 Allocators'!$B$15:$W$361, MATCH(AU$17, 'E2 Allocators'!$B$15:$W$15, 0),FALSE))</f>
        <v>0</v>
      </c>
      <c r="AV628" s="1341">
        <f t="shared" si="926"/>
        <v>1.0000000000000002</v>
      </c>
      <c r="AW628" s="1337"/>
      <c r="AX628" s="1337"/>
      <c r="AY628" s="1337"/>
      <c r="AZ628" s="1337"/>
      <c r="BA628" s="1337"/>
      <c r="BB628" s="1337"/>
      <c r="BC628" s="1337"/>
      <c r="BD628" s="1337"/>
      <c r="BE628" s="1337"/>
      <c r="BF628" s="1337"/>
      <c r="BG628" s="1337"/>
      <c r="BH628" s="1337"/>
      <c r="BI628" s="1337"/>
      <c r="BJ628" s="1337"/>
      <c r="BK628" s="1337"/>
      <c r="BL628" s="1337"/>
      <c r="BM628" s="1337"/>
      <c r="BN628" s="1337"/>
      <c r="BO628" s="1337"/>
      <c r="BP628" s="1337"/>
      <c r="BQ628" s="1338"/>
    </row>
    <row r="629" spans="1:69" s="259" customFormat="1" ht="12.75">
      <c r="A629" s="1342" t="s">
        <v>981</v>
      </c>
      <c r="B629" s="1342"/>
      <c r="C629" s="1343"/>
      <c r="D629" s="1344"/>
      <c r="E629" s="1344"/>
      <c r="F629" s="1337"/>
      <c r="G629" s="1337"/>
      <c r="H629" s="1337"/>
      <c r="I629" s="1337"/>
      <c r="J629" s="1337"/>
      <c r="K629" s="1337"/>
      <c r="L629" s="1337"/>
      <c r="M629" s="1337"/>
      <c r="N629" s="1337"/>
      <c r="O629" s="1337"/>
      <c r="P629" s="1337"/>
      <c r="Q629" s="1337"/>
      <c r="R629" s="1337"/>
      <c r="S629" s="1337"/>
      <c r="T629" s="1337"/>
      <c r="U629" s="1337"/>
      <c r="V629" s="1337"/>
      <c r="W629" s="1337"/>
      <c r="X629" s="1337"/>
      <c r="Y629" s="1337"/>
      <c r="Z629" s="1337"/>
      <c r="AA629" s="1337"/>
      <c r="AB629" s="1337"/>
      <c r="AC629" s="1337"/>
      <c r="AD629" s="1337"/>
      <c r="AE629" s="1337"/>
      <c r="AF629" s="1337"/>
      <c r="AG629" s="1337"/>
      <c r="AH629" s="1337"/>
      <c r="AI629" s="1337"/>
      <c r="AJ629" s="1337"/>
      <c r="AK629" s="1337"/>
      <c r="AL629" s="1337"/>
      <c r="AM629" s="1337"/>
      <c r="AN629" s="1337"/>
      <c r="AO629" s="1337"/>
      <c r="AP629" s="1337"/>
      <c r="AQ629" s="1337"/>
      <c r="AR629" s="1337"/>
      <c r="AS629" s="1337"/>
      <c r="AT629" s="1337"/>
      <c r="AU629" s="1337"/>
      <c r="AV629" s="1337"/>
      <c r="AW629" s="1337"/>
      <c r="AX629" s="1337"/>
      <c r="AY629" s="1337"/>
      <c r="AZ629" s="1337"/>
      <c r="BA629" s="1337"/>
      <c r="BB629" s="1337"/>
      <c r="BC629" s="1337"/>
      <c r="BD629" s="1337"/>
      <c r="BE629" s="1337"/>
      <c r="BF629" s="1337"/>
      <c r="BG629" s="1337"/>
      <c r="BH629" s="1337"/>
      <c r="BI629" s="1337"/>
      <c r="BJ629" s="1337"/>
      <c r="BK629" s="1337"/>
      <c r="BL629" s="1337"/>
      <c r="BM629" s="1337"/>
      <c r="BN629" s="1337"/>
      <c r="BO629" s="1337"/>
      <c r="BP629" s="1337"/>
      <c r="BQ629" s="1338"/>
    </row>
    <row r="630" spans="1:69" s="259" customFormat="1" ht="12.75">
      <c r="A630" s="1345">
        <v>1905</v>
      </c>
      <c r="B630" s="1332" t="s">
        <v>623</v>
      </c>
      <c r="C630" s="1333">
        <v>1</v>
      </c>
      <c r="D630" s="1337"/>
      <c r="E630" s="1337"/>
      <c r="F630" s="1337"/>
      <c r="G630" s="1337"/>
      <c r="H630" s="1337"/>
      <c r="I630" s="1337"/>
      <c r="J630" s="1337"/>
      <c r="K630" s="1337"/>
      <c r="L630" s="1337"/>
      <c r="M630" s="1337"/>
      <c r="N630" s="1337"/>
      <c r="O630" s="1337"/>
      <c r="P630" s="1337"/>
      <c r="Q630" s="1337"/>
      <c r="R630" s="1337"/>
      <c r="S630" s="1337"/>
      <c r="T630" s="1337"/>
      <c r="U630" s="1337"/>
      <c r="V630" s="1337"/>
      <c r="W630" s="1337"/>
      <c r="X630" s="1337"/>
      <c r="Y630" s="1337"/>
      <c r="Z630" s="1337"/>
      <c r="AA630" s="1337"/>
      <c r="AB630" s="1337"/>
      <c r="AC630" s="1337"/>
      <c r="AD630" s="1337"/>
      <c r="AE630" s="1337"/>
      <c r="AF630" s="1337"/>
      <c r="AG630" s="1337"/>
      <c r="AH630" s="1337"/>
      <c r="AI630" s="1337"/>
      <c r="AJ630" s="1337"/>
      <c r="AK630" s="1337"/>
      <c r="AL630" s="1337"/>
      <c r="AM630" s="1337"/>
      <c r="AN630" s="1337"/>
      <c r="AO630" s="1337"/>
      <c r="AP630" s="1337"/>
      <c r="AQ630" s="1337"/>
      <c r="AR630" s="1337"/>
      <c r="AS630" s="1337"/>
      <c r="AT630" s="1337"/>
      <c r="AU630" s="1337"/>
      <c r="AV630" s="1337"/>
      <c r="AW630" s="1334">
        <f ca="1">IF(ISERROR(VLOOKUP(VLOOKUP($A630, 'E4 TB Allocation Details'!$A$18:$L$205, MATCH("A &amp; G ID", 'E4 TB Allocation Details'!$A$18:$L$18, 0),FALSE), 'E2 Allocators'!$B$15:$W$361, MATCH(AW$17, 'E2 Allocators'!$B$15:$W$15, 0),FALSE)), 0, VLOOKUP(VLOOKUP($A630, 'E4 TB Allocation Details'!$A$18:$L$205, MATCH("A &amp; G ID", 'E4 TB Allocation Details'!$A$18:$L$18, 0),FALSE), 'E2 Allocators'!$B$15:$W$361, MATCH(AW$17, 'E2 Allocators'!$B$15:$W$15, 0),FALSE))</f>
        <v>0.50149308338448861</v>
      </c>
      <c r="AX630" s="1334">
        <f ca="1">IF(ISERROR(VLOOKUP(VLOOKUP($A630, 'E4 TB Allocation Details'!$A$18:$L$205, MATCH("A &amp; G ID", 'E4 TB Allocation Details'!$A$18:$L$18, 0),FALSE), 'E2 Allocators'!$B$15:$W$361, MATCH(AX$17, 'E2 Allocators'!$B$15:$W$15, 0),FALSE)), 0, VLOOKUP(VLOOKUP($A630, 'E4 TB Allocation Details'!$A$18:$L$205, MATCH("A &amp; G ID", 'E4 TB Allocation Details'!$A$18:$L$18, 0),FALSE), 'E2 Allocators'!$B$15:$W$361, MATCH(AX$17, 'E2 Allocators'!$B$15:$W$15, 0),FALSE))</f>
        <v>0.17278602860709316</v>
      </c>
      <c r="AY630" s="1334">
        <f ca="1">IF(ISERROR(VLOOKUP(VLOOKUP($A630, 'E4 TB Allocation Details'!$A$18:$L$205, MATCH("A &amp; G ID", 'E4 TB Allocation Details'!$A$18:$L$18, 0),FALSE), 'E2 Allocators'!$B$15:$W$361, MATCH(AY$17, 'E2 Allocators'!$B$15:$W$15, 0),FALSE)), 0, VLOOKUP(VLOOKUP($A630, 'E4 TB Allocation Details'!$A$18:$L$205, MATCH("A &amp; G ID", 'E4 TB Allocation Details'!$A$18:$L$18, 0),FALSE), 'E2 Allocators'!$B$15:$W$361, MATCH(AY$17, 'E2 Allocators'!$B$15:$W$15, 0),FALSE))</f>
        <v>0.24864744299894989</v>
      </c>
      <c r="AZ630" s="1334">
        <f ca="1">IF(ISERROR(VLOOKUP(VLOOKUP($A630, 'E4 TB Allocation Details'!$A$18:$L$205, MATCH("A &amp; G ID", 'E4 TB Allocation Details'!$A$18:$L$18, 0),FALSE), 'E2 Allocators'!$B$15:$W$361, MATCH(AZ$17, 'E2 Allocators'!$B$15:$W$15, 0),FALSE)), 0, VLOOKUP(VLOOKUP($A630, 'E4 TB Allocation Details'!$A$18:$L$205, MATCH("A &amp; G ID", 'E4 TB Allocation Details'!$A$18:$L$18, 0),FALSE), 'E2 Allocators'!$B$15:$W$361, MATCH(AZ$17, 'E2 Allocators'!$B$15:$W$15, 0),FALSE))</f>
        <v>0</v>
      </c>
      <c r="BA630" s="1334">
        <f ca="1">IF(ISERROR(VLOOKUP(VLOOKUP($A630, 'E4 TB Allocation Details'!$A$18:$L$205, MATCH("A &amp; G ID", 'E4 TB Allocation Details'!$A$18:$L$18, 0),FALSE), 'E2 Allocators'!$B$15:$W$361, MATCH(BA$17, 'E2 Allocators'!$B$15:$W$15, 0),FALSE)), 0, VLOOKUP(VLOOKUP($A630, 'E4 TB Allocation Details'!$A$18:$L$205, MATCH("A &amp; G ID", 'E4 TB Allocation Details'!$A$18:$L$18, 0),FALSE), 'E2 Allocators'!$B$15:$W$361, MATCH(BA$17, 'E2 Allocators'!$B$15:$W$15, 0),FALSE))</f>
        <v>0</v>
      </c>
      <c r="BB630" s="1334">
        <f ca="1">IF(ISERROR(VLOOKUP(VLOOKUP($A630, 'E4 TB Allocation Details'!$A$18:$L$205, MATCH("A &amp; G ID", 'E4 TB Allocation Details'!$A$18:$L$18, 0),FALSE), 'E2 Allocators'!$B$15:$W$361, MATCH(BB$17, 'E2 Allocators'!$B$15:$W$15, 0),FALSE)), 0, VLOOKUP(VLOOKUP($A630, 'E4 TB Allocation Details'!$A$18:$L$205, MATCH("A &amp; G ID", 'E4 TB Allocation Details'!$A$18:$L$18, 0),FALSE), 'E2 Allocators'!$B$15:$W$361, MATCH(BB$17, 'E2 Allocators'!$B$15:$W$15, 0),FALSE))</f>
        <v>0</v>
      </c>
      <c r="BC630" s="1334">
        <f ca="1">IF(ISERROR(VLOOKUP(VLOOKUP($A630, 'E4 TB Allocation Details'!$A$18:$L$205, MATCH("A &amp; G ID", 'E4 TB Allocation Details'!$A$18:$L$18, 0),FALSE), 'E2 Allocators'!$B$15:$W$361, MATCH(BC$17, 'E2 Allocators'!$B$15:$W$15, 0),FALSE)), 0, VLOOKUP(VLOOKUP($A630, 'E4 TB Allocation Details'!$A$18:$L$205, MATCH("A &amp; G ID", 'E4 TB Allocation Details'!$A$18:$L$18, 0),FALSE), 'E2 Allocators'!$B$15:$W$361, MATCH(BC$17, 'E2 Allocators'!$B$15:$W$15, 0),FALSE))</f>
        <v>6.9767806263345639E-2</v>
      </c>
      <c r="BD630" s="1334">
        <f ca="1">IF(ISERROR(VLOOKUP(VLOOKUP($A630, 'E4 TB Allocation Details'!$A$18:$L$205, MATCH("A &amp; G ID", 'E4 TB Allocation Details'!$A$18:$L$18, 0),FALSE), 'E2 Allocators'!$B$15:$W$361, MATCH(BD$17, 'E2 Allocators'!$B$15:$W$15, 0),FALSE)), 0, VLOOKUP(VLOOKUP($A630, 'E4 TB Allocation Details'!$A$18:$L$205, MATCH("A &amp; G ID", 'E4 TB Allocation Details'!$A$18:$L$18, 0),FALSE), 'E2 Allocators'!$B$15:$W$361, MATCH(BD$17, 'E2 Allocators'!$B$15:$W$15, 0),FALSE))</f>
        <v>3.8282046663041551E-3</v>
      </c>
      <c r="BE630" s="1334">
        <f ca="1">IF(ISERROR(VLOOKUP(VLOOKUP($A630, 'E4 TB Allocation Details'!$A$18:$L$205, MATCH("A &amp; G ID", 'E4 TB Allocation Details'!$A$18:$L$18, 0),FALSE), 'E2 Allocators'!$B$15:$W$361, MATCH(BE$17, 'E2 Allocators'!$B$15:$W$15, 0),FALSE)), 0, VLOOKUP(VLOOKUP($A630, 'E4 TB Allocation Details'!$A$18:$L$205, MATCH("A &amp; G ID", 'E4 TB Allocation Details'!$A$18:$L$18, 0),FALSE), 'E2 Allocators'!$B$15:$W$361, MATCH(BE$17, 'E2 Allocators'!$B$15:$W$15, 0),FALSE))</f>
        <v>3.4774340798186163E-3</v>
      </c>
      <c r="BF630" s="1334">
        <f ca="1">IF(ISERROR(VLOOKUP(VLOOKUP($A630, 'E4 TB Allocation Details'!$A$18:$L$205, MATCH("A &amp; G ID", 'E4 TB Allocation Details'!$A$18:$L$18, 0),FALSE), 'E2 Allocators'!$B$15:$W$361, MATCH(BF$17, 'E2 Allocators'!$B$15:$W$15, 0),FALSE)), 0, VLOOKUP(VLOOKUP($A630, 'E4 TB Allocation Details'!$A$18:$L$205, MATCH("A &amp; G ID", 'E4 TB Allocation Details'!$A$18:$L$18, 0),FALSE), 'E2 Allocators'!$B$15:$W$361, MATCH(BF$17, 'E2 Allocators'!$B$15:$W$15, 0),FALSE))</f>
        <v>0</v>
      </c>
      <c r="BG630" s="1334">
        <f ca="1">IF(ISERROR(VLOOKUP(VLOOKUP($A630, 'E4 TB Allocation Details'!$A$18:$L$205, MATCH("A &amp; G ID", 'E4 TB Allocation Details'!$A$18:$L$18, 0),FALSE), 'E2 Allocators'!$B$15:$W$361, MATCH(BG$17, 'E2 Allocators'!$B$15:$W$15, 0),FALSE)), 0, VLOOKUP(VLOOKUP($A630, 'E4 TB Allocation Details'!$A$18:$L$205, MATCH("A &amp; G ID", 'E4 TB Allocation Details'!$A$18:$L$18, 0),FALSE), 'E2 Allocators'!$B$15:$W$361, MATCH(BG$17, 'E2 Allocators'!$B$15:$W$15, 0),FALSE))</f>
        <v>0</v>
      </c>
      <c r="BH630" s="1334">
        <f ca="1">IF(ISERROR(VLOOKUP(VLOOKUP($A630, 'E4 TB Allocation Details'!$A$18:$L$205, MATCH("A &amp; G ID", 'E4 TB Allocation Details'!$A$18:$L$18, 0),FALSE), 'E2 Allocators'!$B$15:$W$361, MATCH(BH$17, 'E2 Allocators'!$B$15:$W$15, 0),FALSE)), 0, VLOOKUP(VLOOKUP($A630, 'E4 TB Allocation Details'!$A$18:$L$205, MATCH("A &amp; G ID", 'E4 TB Allocation Details'!$A$18:$L$18, 0),FALSE), 'E2 Allocators'!$B$15:$W$361, MATCH(BH$17, 'E2 Allocators'!$B$15:$W$15, 0),FALSE))</f>
        <v>0</v>
      </c>
      <c r="BI630" s="1334">
        <f ca="1">IF(ISERROR(VLOOKUP(VLOOKUP($A630, 'E4 TB Allocation Details'!$A$18:$L$205, MATCH("A &amp; G ID", 'E4 TB Allocation Details'!$A$18:$L$18, 0),FALSE), 'E2 Allocators'!$B$15:$W$361, MATCH(BI$17, 'E2 Allocators'!$B$15:$W$15, 0),FALSE)), 0, VLOOKUP(VLOOKUP($A630, 'E4 TB Allocation Details'!$A$18:$L$205, MATCH("A &amp; G ID", 'E4 TB Allocation Details'!$A$18:$L$18, 0),FALSE), 'E2 Allocators'!$B$15:$W$361, MATCH(BI$17, 'E2 Allocators'!$B$15:$W$15, 0),FALSE))</f>
        <v>0</v>
      </c>
      <c r="BJ630" s="1334">
        <f ca="1">IF(ISERROR(VLOOKUP(VLOOKUP($A630, 'E4 TB Allocation Details'!$A$18:$L$205, MATCH("A &amp; G ID", 'E4 TB Allocation Details'!$A$18:$L$18, 0),FALSE), 'E2 Allocators'!$B$15:$W$361, MATCH(BJ$17, 'E2 Allocators'!$B$15:$W$15, 0),FALSE)), 0, VLOOKUP(VLOOKUP($A630, 'E4 TB Allocation Details'!$A$18:$L$205, MATCH("A &amp; G ID", 'E4 TB Allocation Details'!$A$18:$L$18, 0),FALSE), 'E2 Allocators'!$B$15:$W$361, MATCH(BJ$17, 'E2 Allocators'!$B$15:$W$15, 0),FALSE))</f>
        <v>0</v>
      </c>
      <c r="BK630" s="1334">
        <f ca="1">IF(ISERROR(VLOOKUP(VLOOKUP($A630, 'E4 TB Allocation Details'!$A$18:$L$205, MATCH("A &amp; G ID", 'E4 TB Allocation Details'!$A$18:$L$18, 0),FALSE), 'E2 Allocators'!$B$15:$W$361, MATCH(BK$17, 'E2 Allocators'!$B$15:$W$15, 0),FALSE)), 0, VLOOKUP(VLOOKUP($A630, 'E4 TB Allocation Details'!$A$18:$L$205, MATCH("A &amp; G ID", 'E4 TB Allocation Details'!$A$18:$L$18, 0),FALSE), 'E2 Allocators'!$B$15:$W$361, MATCH(BK$17, 'E2 Allocators'!$B$15:$W$15, 0),FALSE))</f>
        <v>0</v>
      </c>
      <c r="BL630" s="1334">
        <f ca="1">IF(ISERROR(VLOOKUP(VLOOKUP($A630, 'E4 TB Allocation Details'!$A$18:$L$205, MATCH("A &amp; G ID", 'E4 TB Allocation Details'!$A$18:$L$18, 0),FALSE), 'E2 Allocators'!$B$15:$W$361, MATCH(BL$17, 'E2 Allocators'!$B$15:$W$15, 0),FALSE)), 0, VLOOKUP(VLOOKUP($A630, 'E4 TB Allocation Details'!$A$18:$L$205, MATCH("A &amp; G ID", 'E4 TB Allocation Details'!$A$18:$L$18, 0),FALSE), 'E2 Allocators'!$B$15:$W$361, MATCH(BL$17, 'E2 Allocators'!$B$15:$W$15, 0),FALSE))</f>
        <v>0</v>
      </c>
      <c r="BM630" s="1334">
        <f ca="1">IF(ISERROR(VLOOKUP(VLOOKUP($A630, 'E4 TB Allocation Details'!$A$18:$L$205, MATCH("A &amp; G ID", 'E4 TB Allocation Details'!$A$18:$L$18, 0),FALSE), 'E2 Allocators'!$B$15:$W$361, MATCH(BM$17, 'E2 Allocators'!$B$15:$W$15, 0),FALSE)), 0, VLOOKUP(VLOOKUP($A630, 'E4 TB Allocation Details'!$A$18:$L$205, MATCH("A &amp; G ID", 'E4 TB Allocation Details'!$A$18:$L$18, 0),FALSE), 'E2 Allocators'!$B$15:$W$361, MATCH(BM$17, 'E2 Allocators'!$B$15:$W$15, 0),FALSE))</f>
        <v>0</v>
      </c>
      <c r="BN630" s="1334">
        <f ca="1">IF(ISERROR(VLOOKUP(VLOOKUP($A630, 'E4 TB Allocation Details'!$A$18:$L$205, MATCH("A &amp; G ID", 'E4 TB Allocation Details'!$A$18:$L$18, 0),FALSE), 'E2 Allocators'!$B$15:$W$361, MATCH(BN$17, 'E2 Allocators'!$B$15:$W$15, 0),FALSE)), 0, VLOOKUP(VLOOKUP($A630, 'E4 TB Allocation Details'!$A$18:$L$205, MATCH("A &amp; G ID", 'E4 TB Allocation Details'!$A$18:$L$18, 0),FALSE), 'E2 Allocators'!$B$15:$W$361, MATCH(BN$17, 'E2 Allocators'!$B$15:$W$15, 0),FALSE))</f>
        <v>0</v>
      </c>
      <c r="BO630" s="1334">
        <f ca="1">IF(ISERROR(VLOOKUP(VLOOKUP($A630, 'E4 TB Allocation Details'!$A$18:$L$205, MATCH("A &amp; G ID", 'E4 TB Allocation Details'!$A$18:$L$18, 0),FALSE), 'E2 Allocators'!$B$15:$W$361, MATCH(BO$17, 'E2 Allocators'!$B$15:$W$15, 0),FALSE)), 0, VLOOKUP(VLOOKUP($A630, 'E4 TB Allocation Details'!$A$18:$L$205, MATCH("A &amp; G ID", 'E4 TB Allocation Details'!$A$18:$L$18, 0),FALSE), 'E2 Allocators'!$B$15:$W$361, MATCH(BO$17, 'E2 Allocators'!$B$15:$W$15, 0),FALSE))</f>
        <v>0</v>
      </c>
      <c r="BP630" s="1334">
        <f ca="1">IF(ISERROR(VLOOKUP(VLOOKUP($A630, 'E4 TB Allocation Details'!$A$18:$L$205, MATCH("A &amp; G ID", 'E4 TB Allocation Details'!$A$18:$L$18, 0),FALSE), 'E2 Allocators'!$B$15:$W$361, MATCH(BP$17, 'E2 Allocators'!$B$15:$W$15, 0),FALSE)), 0, VLOOKUP(VLOOKUP($A630, 'E4 TB Allocation Details'!$A$18:$L$205, MATCH("A &amp; G ID", 'E4 TB Allocation Details'!$A$18:$L$18, 0),FALSE), 'E2 Allocators'!$B$15:$W$361, MATCH(BP$17, 'E2 Allocators'!$B$15:$W$15, 0),FALSE))</f>
        <v>0</v>
      </c>
      <c r="BQ630" s="1338">
        <f>SUM(AW630:BP630)</f>
        <v>1.0000000000000002</v>
      </c>
    </row>
    <row r="631" spans="1:69" s="259" customFormat="1" ht="12.75">
      <c r="A631" s="1345">
        <v>1906</v>
      </c>
      <c r="B631" s="1332" t="s">
        <v>624</v>
      </c>
      <c r="C631" s="1333">
        <v>1</v>
      </c>
      <c r="D631" s="1337"/>
      <c r="E631" s="1337"/>
      <c r="F631" s="1337"/>
      <c r="G631" s="1337"/>
      <c r="H631" s="1337"/>
      <c r="I631" s="1337"/>
      <c r="J631" s="1337"/>
      <c r="K631" s="1337"/>
      <c r="L631" s="1337"/>
      <c r="M631" s="1337"/>
      <c r="N631" s="1337"/>
      <c r="O631" s="1337"/>
      <c r="P631" s="1337"/>
      <c r="Q631" s="1337"/>
      <c r="R631" s="1337"/>
      <c r="S631" s="1337"/>
      <c r="T631" s="1337"/>
      <c r="U631" s="1337"/>
      <c r="V631" s="1337"/>
      <c r="W631" s="1337"/>
      <c r="X631" s="1337"/>
      <c r="Y631" s="1337"/>
      <c r="Z631" s="1337"/>
      <c r="AA631" s="1337"/>
      <c r="AB631" s="1337"/>
      <c r="AC631" s="1337"/>
      <c r="AD631" s="1337"/>
      <c r="AE631" s="1337"/>
      <c r="AF631" s="1337"/>
      <c r="AG631" s="1337"/>
      <c r="AH631" s="1337"/>
      <c r="AI631" s="1337"/>
      <c r="AJ631" s="1337"/>
      <c r="AK631" s="1337"/>
      <c r="AL631" s="1337"/>
      <c r="AM631" s="1337"/>
      <c r="AN631" s="1337"/>
      <c r="AO631" s="1337"/>
      <c r="AP631" s="1337"/>
      <c r="AQ631" s="1337"/>
      <c r="AR631" s="1337"/>
      <c r="AS631" s="1337"/>
      <c r="AT631" s="1337"/>
      <c r="AU631" s="1337"/>
      <c r="AV631" s="1337"/>
      <c r="AW631" s="1334">
        <f ca="1">IF(ISERROR(VLOOKUP(VLOOKUP($A631, 'E4 TB Allocation Details'!$A$18:$L$205, MATCH("A &amp; G ID", 'E4 TB Allocation Details'!$A$18:$L$18, 0),FALSE), 'E2 Allocators'!$B$15:$W$361, MATCH(AW$17, 'E2 Allocators'!$B$15:$W$15, 0),FALSE)), 0, VLOOKUP(VLOOKUP($A631, 'E4 TB Allocation Details'!$A$18:$L$205, MATCH("A &amp; G ID", 'E4 TB Allocation Details'!$A$18:$L$18, 0),FALSE), 'E2 Allocators'!$B$15:$W$361, MATCH(AW$17, 'E2 Allocators'!$B$15:$W$15, 0),FALSE))</f>
        <v>0.50149308338448861</v>
      </c>
      <c r="AX631" s="1334">
        <f ca="1">IF(ISERROR(VLOOKUP(VLOOKUP($A631, 'E4 TB Allocation Details'!$A$18:$L$205, MATCH("A &amp; G ID", 'E4 TB Allocation Details'!$A$18:$L$18, 0),FALSE), 'E2 Allocators'!$B$15:$W$361, MATCH(AX$17, 'E2 Allocators'!$B$15:$W$15, 0),FALSE)), 0, VLOOKUP(VLOOKUP($A631, 'E4 TB Allocation Details'!$A$18:$L$205, MATCH("A &amp; G ID", 'E4 TB Allocation Details'!$A$18:$L$18, 0),FALSE), 'E2 Allocators'!$B$15:$W$361, MATCH(AX$17, 'E2 Allocators'!$B$15:$W$15, 0),FALSE))</f>
        <v>0.17278602860709316</v>
      </c>
      <c r="AY631" s="1334">
        <f ca="1">IF(ISERROR(VLOOKUP(VLOOKUP($A631, 'E4 TB Allocation Details'!$A$18:$L$205, MATCH("A &amp; G ID", 'E4 TB Allocation Details'!$A$18:$L$18, 0),FALSE), 'E2 Allocators'!$B$15:$W$361, MATCH(AY$17, 'E2 Allocators'!$B$15:$W$15, 0),FALSE)), 0, VLOOKUP(VLOOKUP($A631, 'E4 TB Allocation Details'!$A$18:$L$205, MATCH("A &amp; G ID", 'E4 TB Allocation Details'!$A$18:$L$18, 0),FALSE), 'E2 Allocators'!$B$15:$W$361, MATCH(AY$17, 'E2 Allocators'!$B$15:$W$15, 0),FALSE))</f>
        <v>0.24864744299894989</v>
      </c>
      <c r="AZ631" s="1334">
        <f ca="1">IF(ISERROR(VLOOKUP(VLOOKUP($A631, 'E4 TB Allocation Details'!$A$18:$L$205, MATCH("A &amp; G ID", 'E4 TB Allocation Details'!$A$18:$L$18, 0),FALSE), 'E2 Allocators'!$B$15:$W$361, MATCH(AZ$17, 'E2 Allocators'!$B$15:$W$15, 0),FALSE)), 0, VLOOKUP(VLOOKUP($A631, 'E4 TB Allocation Details'!$A$18:$L$205, MATCH("A &amp; G ID", 'E4 TB Allocation Details'!$A$18:$L$18, 0),FALSE), 'E2 Allocators'!$B$15:$W$361, MATCH(AZ$17, 'E2 Allocators'!$B$15:$W$15, 0),FALSE))</f>
        <v>0</v>
      </c>
      <c r="BA631" s="1334">
        <f ca="1">IF(ISERROR(VLOOKUP(VLOOKUP($A631, 'E4 TB Allocation Details'!$A$18:$L$205, MATCH("A &amp; G ID", 'E4 TB Allocation Details'!$A$18:$L$18, 0),FALSE), 'E2 Allocators'!$B$15:$W$361, MATCH(BA$17, 'E2 Allocators'!$B$15:$W$15, 0),FALSE)), 0, VLOOKUP(VLOOKUP($A631, 'E4 TB Allocation Details'!$A$18:$L$205, MATCH("A &amp; G ID", 'E4 TB Allocation Details'!$A$18:$L$18, 0),FALSE), 'E2 Allocators'!$B$15:$W$361, MATCH(BA$17, 'E2 Allocators'!$B$15:$W$15, 0),FALSE))</f>
        <v>0</v>
      </c>
      <c r="BB631" s="1334">
        <f ca="1">IF(ISERROR(VLOOKUP(VLOOKUP($A631, 'E4 TB Allocation Details'!$A$18:$L$205, MATCH("A &amp; G ID", 'E4 TB Allocation Details'!$A$18:$L$18, 0),FALSE), 'E2 Allocators'!$B$15:$W$361, MATCH(BB$17, 'E2 Allocators'!$B$15:$W$15, 0),FALSE)), 0, VLOOKUP(VLOOKUP($A631, 'E4 TB Allocation Details'!$A$18:$L$205, MATCH("A &amp; G ID", 'E4 TB Allocation Details'!$A$18:$L$18, 0),FALSE), 'E2 Allocators'!$B$15:$W$361, MATCH(BB$17, 'E2 Allocators'!$B$15:$W$15, 0),FALSE))</f>
        <v>0</v>
      </c>
      <c r="BC631" s="1334">
        <f ca="1">IF(ISERROR(VLOOKUP(VLOOKUP($A631, 'E4 TB Allocation Details'!$A$18:$L$205, MATCH("A &amp; G ID", 'E4 TB Allocation Details'!$A$18:$L$18, 0),FALSE), 'E2 Allocators'!$B$15:$W$361, MATCH(BC$17, 'E2 Allocators'!$B$15:$W$15, 0),FALSE)), 0, VLOOKUP(VLOOKUP($A631, 'E4 TB Allocation Details'!$A$18:$L$205, MATCH("A &amp; G ID", 'E4 TB Allocation Details'!$A$18:$L$18, 0),FALSE), 'E2 Allocators'!$B$15:$W$361, MATCH(BC$17, 'E2 Allocators'!$B$15:$W$15, 0),FALSE))</f>
        <v>6.9767806263345639E-2</v>
      </c>
      <c r="BD631" s="1334">
        <f ca="1">IF(ISERROR(VLOOKUP(VLOOKUP($A631, 'E4 TB Allocation Details'!$A$18:$L$205, MATCH("A &amp; G ID", 'E4 TB Allocation Details'!$A$18:$L$18, 0),FALSE), 'E2 Allocators'!$B$15:$W$361, MATCH(BD$17, 'E2 Allocators'!$B$15:$W$15, 0),FALSE)), 0, VLOOKUP(VLOOKUP($A631, 'E4 TB Allocation Details'!$A$18:$L$205, MATCH("A &amp; G ID", 'E4 TB Allocation Details'!$A$18:$L$18, 0),FALSE), 'E2 Allocators'!$B$15:$W$361, MATCH(BD$17, 'E2 Allocators'!$B$15:$W$15, 0),FALSE))</f>
        <v>3.8282046663041551E-3</v>
      </c>
      <c r="BE631" s="1334">
        <f ca="1">IF(ISERROR(VLOOKUP(VLOOKUP($A631, 'E4 TB Allocation Details'!$A$18:$L$205, MATCH("A &amp; G ID", 'E4 TB Allocation Details'!$A$18:$L$18, 0),FALSE), 'E2 Allocators'!$B$15:$W$361, MATCH(BE$17, 'E2 Allocators'!$B$15:$W$15, 0),FALSE)), 0, VLOOKUP(VLOOKUP($A631, 'E4 TB Allocation Details'!$A$18:$L$205, MATCH("A &amp; G ID", 'E4 TB Allocation Details'!$A$18:$L$18, 0),FALSE), 'E2 Allocators'!$B$15:$W$361, MATCH(BE$17, 'E2 Allocators'!$B$15:$W$15, 0),FALSE))</f>
        <v>3.4774340798186163E-3</v>
      </c>
      <c r="BF631" s="1334">
        <f ca="1">IF(ISERROR(VLOOKUP(VLOOKUP($A631, 'E4 TB Allocation Details'!$A$18:$L$205, MATCH("A &amp; G ID", 'E4 TB Allocation Details'!$A$18:$L$18, 0),FALSE), 'E2 Allocators'!$B$15:$W$361, MATCH(BF$17, 'E2 Allocators'!$B$15:$W$15, 0),FALSE)), 0, VLOOKUP(VLOOKUP($A631, 'E4 TB Allocation Details'!$A$18:$L$205, MATCH("A &amp; G ID", 'E4 TB Allocation Details'!$A$18:$L$18, 0),FALSE), 'E2 Allocators'!$B$15:$W$361, MATCH(BF$17, 'E2 Allocators'!$B$15:$W$15, 0),FALSE))</f>
        <v>0</v>
      </c>
      <c r="BG631" s="1334">
        <f ca="1">IF(ISERROR(VLOOKUP(VLOOKUP($A631, 'E4 TB Allocation Details'!$A$18:$L$205, MATCH("A &amp; G ID", 'E4 TB Allocation Details'!$A$18:$L$18, 0),FALSE), 'E2 Allocators'!$B$15:$W$361, MATCH(BG$17, 'E2 Allocators'!$B$15:$W$15, 0),FALSE)), 0, VLOOKUP(VLOOKUP($A631, 'E4 TB Allocation Details'!$A$18:$L$205, MATCH("A &amp; G ID", 'E4 TB Allocation Details'!$A$18:$L$18, 0),FALSE), 'E2 Allocators'!$B$15:$W$361, MATCH(BG$17, 'E2 Allocators'!$B$15:$W$15, 0),FALSE))</f>
        <v>0</v>
      </c>
      <c r="BH631" s="1334">
        <f ca="1">IF(ISERROR(VLOOKUP(VLOOKUP($A631, 'E4 TB Allocation Details'!$A$18:$L$205, MATCH("A &amp; G ID", 'E4 TB Allocation Details'!$A$18:$L$18, 0),FALSE), 'E2 Allocators'!$B$15:$W$361, MATCH(BH$17, 'E2 Allocators'!$B$15:$W$15, 0),FALSE)), 0, VLOOKUP(VLOOKUP($A631, 'E4 TB Allocation Details'!$A$18:$L$205, MATCH("A &amp; G ID", 'E4 TB Allocation Details'!$A$18:$L$18, 0),FALSE), 'E2 Allocators'!$B$15:$W$361, MATCH(BH$17, 'E2 Allocators'!$B$15:$W$15, 0),FALSE))</f>
        <v>0</v>
      </c>
      <c r="BI631" s="1334">
        <f ca="1">IF(ISERROR(VLOOKUP(VLOOKUP($A631, 'E4 TB Allocation Details'!$A$18:$L$205, MATCH("A &amp; G ID", 'E4 TB Allocation Details'!$A$18:$L$18, 0),FALSE), 'E2 Allocators'!$B$15:$W$361, MATCH(BI$17, 'E2 Allocators'!$B$15:$W$15, 0),FALSE)), 0, VLOOKUP(VLOOKUP($A631, 'E4 TB Allocation Details'!$A$18:$L$205, MATCH("A &amp; G ID", 'E4 TB Allocation Details'!$A$18:$L$18, 0),FALSE), 'E2 Allocators'!$B$15:$W$361, MATCH(BI$17, 'E2 Allocators'!$B$15:$W$15, 0),FALSE))</f>
        <v>0</v>
      </c>
      <c r="BJ631" s="1334">
        <f ca="1">IF(ISERROR(VLOOKUP(VLOOKUP($A631, 'E4 TB Allocation Details'!$A$18:$L$205, MATCH("A &amp; G ID", 'E4 TB Allocation Details'!$A$18:$L$18, 0),FALSE), 'E2 Allocators'!$B$15:$W$361, MATCH(BJ$17, 'E2 Allocators'!$B$15:$W$15, 0),FALSE)), 0, VLOOKUP(VLOOKUP($A631, 'E4 TB Allocation Details'!$A$18:$L$205, MATCH("A &amp; G ID", 'E4 TB Allocation Details'!$A$18:$L$18, 0),FALSE), 'E2 Allocators'!$B$15:$W$361, MATCH(BJ$17, 'E2 Allocators'!$B$15:$W$15, 0),FALSE))</f>
        <v>0</v>
      </c>
      <c r="BK631" s="1334">
        <f ca="1">IF(ISERROR(VLOOKUP(VLOOKUP($A631, 'E4 TB Allocation Details'!$A$18:$L$205, MATCH("A &amp; G ID", 'E4 TB Allocation Details'!$A$18:$L$18, 0),FALSE), 'E2 Allocators'!$B$15:$W$361, MATCH(BK$17, 'E2 Allocators'!$B$15:$W$15, 0),FALSE)), 0, VLOOKUP(VLOOKUP($A631, 'E4 TB Allocation Details'!$A$18:$L$205, MATCH("A &amp; G ID", 'E4 TB Allocation Details'!$A$18:$L$18, 0),FALSE), 'E2 Allocators'!$B$15:$W$361, MATCH(BK$17, 'E2 Allocators'!$B$15:$W$15, 0),FALSE))</f>
        <v>0</v>
      </c>
      <c r="BL631" s="1334">
        <f ca="1">IF(ISERROR(VLOOKUP(VLOOKUP($A631, 'E4 TB Allocation Details'!$A$18:$L$205, MATCH("A &amp; G ID", 'E4 TB Allocation Details'!$A$18:$L$18, 0),FALSE), 'E2 Allocators'!$B$15:$W$361, MATCH(BL$17, 'E2 Allocators'!$B$15:$W$15, 0),FALSE)), 0, VLOOKUP(VLOOKUP($A631, 'E4 TB Allocation Details'!$A$18:$L$205, MATCH("A &amp; G ID", 'E4 TB Allocation Details'!$A$18:$L$18, 0),FALSE), 'E2 Allocators'!$B$15:$W$361, MATCH(BL$17, 'E2 Allocators'!$B$15:$W$15, 0),FALSE))</f>
        <v>0</v>
      </c>
      <c r="BM631" s="1334">
        <f ca="1">IF(ISERROR(VLOOKUP(VLOOKUP($A631, 'E4 TB Allocation Details'!$A$18:$L$205, MATCH("A &amp; G ID", 'E4 TB Allocation Details'!$A$18:$L$18, 0),FALSE), 'E2 Allocators'!$B$15:$W$361, MATCH(BM$17, 'E2 Allocators'!$B$15:$W$15, 0),FALSE)), 0, VLOOKUP(VLOOKUP($A631, 'E4 TB Allocation Details'!$A$18:$L$205, MATCH("A &amp; G ID", 'E4 TB Allocation Details'!$A$18:$L$18, 0),FALSE), 'E2 Allocators'!$B$15:$W$361, MATCH(BM$17, 'E2 Allocators'!$B$15:$W$15, 0),FALSE))</f>
        <v>0</v>
      </c>
      <c r="BN631" s="1334">
        <f ca="1">IF(ISERROR(VLOOKUP(VLOOKUP($A631, 'E4 TB Allocation Details'!$A$18:$L$205, MATCH("A &amp; G ID", 'E4 TB Allocation Details'!$A$18:$L$18, 0),FALSE), 'E2 Allocators'!$B$15:$W$361, MATCH(BN$17, 'E2 Allocators'!$B$15:$W$15, 0),FALSE)), 0, VLOOKUP(VLOOKUP($A631, 'E4 TB Allocation Details'!$A$18:$L$205, MATCH("A &amp; G ID", 'E4 TB Allocation Details'!$A$18:$L$18, 0),FALSE), 'E2 Allocators'!$B$15:$W$361, MATCH(BN$17, 'E2 Allocators'!$B$15:$W$15, 0),FALSE))</f>
        <v>0</v>
      </c>
      <c r="BO631" s="1334">
        <f ca="1">IF(ISERROR(VLOOKUP(VLOOKUP($A631, 'E4 TB Allocation Details'!$A$18:$L$205, MATCH("A &amp; G ID", 'E4 TB Allocation Details'!$A$18:$L$18, 0),FALSE), 'E2 Allocators'!$B$15:$W$361, MATCH(BO$17, 'E2 Allocators'!$B$15:$W$15, 0),FALSE)), 0, VLOOKUP(VLOOKUP($A631, 'E4 TB Allocation Details'!$A$18:$L$205, MATCH("A &amp; G ID", 'E4 TB Allocation Details'!$A$18:$L$18, 0),FALSE), 'E2 Allocators'!$B$15:$W$361, MATCH(BO$17, 'E2 Allocators'!$B$15:$W$15, 0),FALSE))</f>
        <v>0</v>
      </c>
      <c r="BP631" s="1334">
        <f ca="1">IF(ISERROR(VLOOKUP(VLOOKUP($A631, 'E4 TB Allocation Details'!$A$18:$L$205, MATCH("A &amp; G ID", 'E4 TB Allocation Details'!$A$18:$L$18, 0),FALSE), 'E2 Allocators'!$B$15:$W$361, MATCH(BP$17, 'E2 Allocators'!$B$15:$W$15, 0),FALSE)), 0, VLOOKUP(VLOOKUP($A631, 'E4 TB Allocation Details'!$A$18:$L$205, MATCH("A &amp; G ID", 'E4 TB Allocation Details'!$A$18:$L$18, 0),FALSE), 'E2 Allocators'!$B$15:$W$361, MATCH(BP$17, 'E2 Allocators'!$B$15:$W$15, 0),FALSE))</f>
        <v>0</v>
      </c>
      <c r="BQ631" s="1338">
        <f t="shared" ref="BQ631:BQ649" si="927">SUM(AW631:BP631)</f>
        <v>1.0000000000000002</v>
      </c>
    </row>
    <row r="632" spans="1:69" s="259" customFormat="1" ht="12.75">
      <c r="A632" s="1345">
        <v>1908</v>
      </c>
      <c r="B632" s="1332" t="s">
        <v>625</v>
      </c>
      <c r="C632" s="1333">
        <v>1</v>
      </c>
      <c r="D632" s="1337"/>
      <c r="E632" s="1337"/>
      <c r="F632" s="1337"/>
      <c r="G632" s="1337"/>
      <c r="H632" s="1337"/>
      <c r="I632" s="1337"/>
      <c r="J632" s="1337"/>
      <c r="K632" s="1337"/>
      <c r="L632" s="1337"/>
      <c r="M632" s="1337"/>
      <c r="N632" s="1337"/>
      <c r="O632" s="1337"/>
      <c r="P632" s="1337"/>
      <c r="Q632" s="1337"/>
      <c r="R632" s="1337"/>
      <c r="S632" s="1337"/>
      <c r="T632" s="1337"/>
      <c r="U632" s="1337"/>
      <c r="V632" s="1337"/>
      <c r="W632" s="1337"/>
      <c r="X632" s="1337"/>
      <c r="Y632" s="1337"/>
      <c r="Z632" s="1337"/>
      <c r="AA632" s="1337"/>
      <c r="AB632" s="1337"/>
      <c r="AC632" s="1337"/>
      <c r="AD632" s="1337"/>
      <c r="AE632" s="1337"/>
      <c r="AF632" s="1337"/>
      <c r="AG632" s="1337"/>
      <c r="AH632" s="1337"/>
      <c r="AI632" s="1337"/>
      <c r="AJ632" s="1337"/>
      <c r="AK632" s="1337"/>
      <c r="AL632" s="1337"/>
      <c r="AM632" s="1337"/>
      <c r="AN632" s="1337"/>
      <c r="AO632" s="1337"/>
      <c r="AP632" s="1337"/>
      <c r="AQ632" s="1337"/>
      <c r="AR632" s="1337"/>
      <c r="AS632" s="1337"/>
      <c r="AT632" s="1337"/>
      <c r="AU632" s="1337"/>
      <c r="AV632" s="1337"/>
      <c r="AW632" s="1334">
        <f ca="1">IF(ISERROR(VLOOKUP(VLOOKUP($A632, 'E4 TB Allocation Details'!$A$18:$L$205, MATCH("A &amp; G ID", 'E4 TB Allocation Details'!$A$18:$L$18, 0),FALSE), 'E2 Allocators'!$B$15:$W$361, MATCH(AW$17, 'E2 Allocators'!$B$15:$W$15, 0),FALSE)), 0, VLOOKUP(VLOOKUP($A632, 'E4 TB Allocation Details'!$A$18:$L$205, MATCH("A &amp; G ID", 'E4 TB Allocation Details'!$A$18:$L$18, 0),FALSE), 'E2 Allocators'!$B$15:$W$361, MATCH(AW$17, 'E2 Allocators'!$B$15:$W$15, 0),FALSE))</f>
        <v>0.50149308338448861</v>
      </c>
      <c r="AX632" s="1334">
        <f ca="1">IF(ISERROR(VLOOKUP(VLOOKUP($A632, 'E4 TB Allocation Details'!$A$18:$L$205, MATCH("A &amp; G ID", 'E4 TB Allocation Details'!$A$18:$L$18, 0),FALSE), 'E2 Allocators'!$B$15:$W$361, MATCH(AX$17, 'E2 Allocators'!$B$15:$W$15, 0),FALSE)), 0, VLOOKUP(VLOOKUP($A632, 'E4 TB Allocation Details'!$A$18:$L$205, MATCH("A &amp; G ID", 'E4 TB Allocation Details'!$A$18:$L$18, 0),FALSE), 'E2 Allocators'!$B$15:$W$361, MATCH(AX$17, 'E2 Allocators'!$B$15:$W$15, 0),FALSE))</f>
        <v>0.17278602860709316</v>
      </c>
      <c r="AY632" s="1334">
        <f ca="1">IF(ISERROR(VLOOKUP(VLOOKUP($A632, 'E4 TB Allocation Details'!$A$18:$L$205, MATCH("A &amp; G ID", 'E4 TB Allocation Details'!$A$18:$L$18, 0),FALSE), 'E2 Allocators'!$B$15:$W$361, MATCH(AY$17, 'E2 Allocators'!$B$15:$W$15, 0),FALSE)), 0, VLOOKUP(VLOOKUP($A632, 'E4 TB Allocation Details'!$A$18:$L$205, MATCH("A &amp; G ID", 'E4 TB Allocation Details'!$A$18:$L$18, 0),FALSE), 'E2 Allocators'!$B$15:$W$361, MATCH(AY$17, 'E2 Allocators'!$B$15:$W$15, 0),FALSE))</f>
        <v>0.24864744299894989</v>
      </c>
      <c r="AZ632" s="1334">
        <f ca="1">IF(ISERROR(VLOOKUP(VLOOKUP($A632, 'E4 TB Allocation Details'!$A$18:$L$205, MATCH("A &amp; G ID", 'E4 TB Allocation Details'!$A$18:$L$18, 0),FALSE), 'E2 Allocators'!$B$15:$W$361, MATCH(AZ$17, 'E2 Allocators'!$B$15:$W$15, 0),FALSE)), 0, VLOOKUP(VLOOKUP($A632, 'E4 TB Allocation Details'!$A$18:$L$205, MATCH("A &amp; G ID", 'E4 TB Allocation Details'!$A$18:$L$18, 0),FALSE), 'E2 Allocators'!$B$15:$W$361, MATCH(AZ$17, 'E2 Allocators'!$B$15:$W$15, 0),FALSE))</f>
        <v>0</v>
      </c>
      <c r="BA632" s="1334">
        <f ca="1">IF(ISERROR(VLOOKUP(VLOOKUP($A632, 'E4 TB Allocation Details'!$A$18:$L$205, MATCH("A &amp; G ID", 'E4 TB Allocation Details'!$A$18:$L$18, 0),FALSE), 'E2 Allocators'!$B$15:$W$361, MATCH(BA$17, 'E2 Allocators'!$B$15:$W$15, 0),FALSE)), 0, VLOOKUP(VLOOKUP($A632, 'E4 TB Allocation Details'!$A$18:$L$205, MATCH("A &amp; G ID", 'E4 TB Allocation Details'!$A$18:$L$18, 0),FALSE), 'E2 Allocators'!$B$15:$W$361, MATCH(BA$17, 'E2 Allocators'!$B$15:$W$15, 0),FALSE))</f>
        <v>0</v>
      </c>
      <c r="BB632" s="1334">
        <f ca="1">IF(ISERROR(VLOOKUP(VLOOKUP($A632, 'E4 TB Allocation Details'!$A$18:$L$205, MATCH("A &amp; G ID", 'E4 TB Allocation Details'!$A$18:$L$18, 0),FALSE), 'E2 Allocators'!$B$15:$W$361, MATCH(BB$17, 'E2 Allocators'!$B$15:$W$15, 0),FALSE)), 0, VLOOKUP(VLOOKUP($A632, 'E4 TB Allocation Details'!$A$18:$L$205, MATCH("A &amp; G ID", 'E4 TB Allocation Details'!$A$18:$L$18, 0),FALSE), 'E2 Allocators'!$B$15:$W$361, MATCH(BB$17, 'E2 Allocators'!$B$15:$W$15, 0),FALSE))</f>
        <v>0</v>
      </c>
      <c r="BC632" s="1334">
        <f ca="1">IF(ISERROR(VLOOKUP(VLOOKUP($A632, 'E4 TB Allocation Details'!$A$18:$L$205, MATCH("A &amp; G ID", 'E4 TB Allocation Details'!$A$18:$L$18, 0),FALSE), 'E2 Allocators'!$B$15:$W$361, MATCH(BC$17, 'E2 Allocators'!$B$15:$W$15, 0),FALSE)), 0, VLOOKUP(VLOOKUP($A632, 'E4 TB Allocation Details'!$A$18:$L$205, MATCH("A &amp; G ID", 'E4 TB Allocation Details'!$A$18:$L$18, 0),FALSE), 'E2 Allocators'!$B$15:$W$361, MATCH(BC$17, 'E2 Allocators'!$B$15:$W$15, 0),FALSE))</f>
        <v>6.9767806263345639E-2</v>
      </c>
      <c r="BD632" s="1334">
        <f ca="1">IF(ISERROR(VLOOKUP(VLOOKUP($A632, 'E4 TB Allocation Details'!$A$18:$L$205, MATCH("A &amp; G ID", 'E4 TB Allocation Details'!$A$18:$L$18, 0),FALSE), 'E2 Allocators'!$B$15:$W$361, MATCH(BD$17, 'E2 Allocators'!$B$15:$W$15, 0),FALSE)), 0, VLOOKUP(VLOOKUP($A632, 'E4 TB Allocation Details'!$A$18:$L$205, MATCH("A &amp; G ID", 'E4 TB Allocation Details'!$A$18:$L$18, 0),FALSE), 'E2 Allocators'!$B$15:$W$361, MATCH(BD$17, 'E2 Allocators'!$B$15:$W$15, 0),FALSE))</f>
        <v>3.8282046663041551E-3</v>
      </c>
      <c r="BE632" s="1334">
        <f ca="1">IF(ISERROR(VLOOKUP(VLOOKUP($A632, 'E4 TB Allocation Details'!$A$18:$L$205, MATCH("A &amp; G ID", 'E4 TB Allocation Details'!$A$18:$L$18, 0),FALSE), 'E2 Allocators'!$B$15:$W$361, MATCH(BE$17, 'E2 Allocators'!$B$15:$W$15, 0),FALSE)), 0, VLOOKUP(VLOOKUP($A632, 'E4 TB Allocation Details'!$A$18:$L$205, MATCH("A &amp; G ID", 'E4 TB Allocation Details'!$A$18:$L$18, 0),FALSE), 'E2 Allocators'!$B$15:$W$361, MATCH(BE$17, 'E2 Allocators'!$B$15:$W$15, 0),FALSE))</f>
        <v>3.4774340798186163E-3</v>
      </c>
      <c r="BF632" s="1334">
        <f ca="1">IF(ISERROR(VLOOKUP(VLOOKUP($A632, 'E4 TB Allocation Details'!$A$18:$L$205, MATCH("A &amp; G ID", 'E4 TB Allocation Details'!$A$18:$L$18, 0),FALSE), 'E2 Allocators'!$B$15:$W$361, MATCH(BF$17, 'E2 Allocators'!$B$15:$W$15, 0),FALSE)), 0, VLOOKUP(VLOOKUP($A632, 'E4 TB Allocation Details'!$A$18:$L$205, MATCH("A &amp; G ID", 'E4 TB Allocation Details'!$A$18:$L$18, 0),FALSE), 'E2 Allocators'!$B$15:$W$361, MATCH(BF$17, 'E2 Allocators'!$B$15:$W$15, 0),FALSE))</f>
        <v>0</v>
      </c>
      <c r="BG632" s="1334">
        <f ca="1">IF(ISERROR(VLOOKUP(VLOOKUP($A632, 'E4 TB Allocation Details'!$A$18:$L$205, MATCH("A &amp; G ID", 'E4 TB Allocation Details'!$A$18:$L$18, 0),FALSE), 'E2 Allocators'!$B$15:$W$361, MATCH(BG$17, 'E2 Allocators'!$B$15:$W$15, 0),FALSE)), 0, VLOOKUP(VLOOKUP($A632, 'E4 TB Allocation Details'!$A$18:$L$205, MATCH("A &amp; G ID", 'E4 TB Allocation Details'!$A$18:$L$18, 0),FALSE), 'E2 Allocators'!$B$15:$W$361, MATCH(BG$17, 'E2 Allocators'!$B$15:$W$15, 0),FALSE))</f>
        <v>0</v>
      </c>
      <c r="BH632" s="1334">
        <f ca="1">IF(ISERROR(VLOOKUP(VLOOKUP($A632, 'E4 TB Allocation Details'!$A$18:$L$205, MATCH("A &amp; G ID", 'E4 TB Allocation Details'!$A$18:$L$18, 0),FALSE), 'E2 Allocators'!$B$15:$W$361, MATCH(BH$17, 'E2 Allocators'!$B$15:$W$15, 0),FALSE)), 0, VLOOKUP(VLOOKUP($A632, 'E4 TB Allocation Details'!$A$18:$L$205, MATCH("A &amp; G ID", 'E4 TB Allocation Details'!$A$18:$L$18, 0),FALSE), 'E2 Allocators'!$B$15:$W$361, MATCH(BH$17, 'E2 Allocators'!$B$15:$W$15, 0),FALSE))</f>
        <v>0</v>
      </c>
      <c r="BI632" s="1334">
        <f ca="1">IF(ISERROR(VLOOKUP(VLOOKUP($A632, 'E4 TB Allocation Details'!$A$18:$L$205, MATCH("A &amp; G ID", 'E4 TB Allocation Details'!$A$18:$L$18, 0),FALSE), 'E2 Allocators'!$B$15:$W$361, MATCH(BI$17, 'E2 Allocators'!$B$15:$W$15, 0),FALSE)), 0, VLOOKUP(VLOOKUP($A632, 'E4 TB Allocation Details'!$A$18:$L$205, MATCH("A &amp; G ID", 'E4 TB Allocation Details'!$A$18:$L$18, 0),FALSE), 'E2 Allocators'!$B$15:$W$361, MATCH(BI$17, 'E2 Allocators'!$B$15:$W$15, 0),FALSE))</f>
        <v>0</v>
      </c>
      <c r="BJ632" s="1334">
        <f ca="1">IF(ISERROR(VLOOKUP(VLOOKUP($A632, 'E4 TB Allocation Details'!$A$18:$L$205, MATCH("A &amp; G ID", 'E4 TB Allocation Details'!$A$18:$L$18, 0),FALSE), 'E2 Allocators'!$B$15:$W$361, MATCH(BJ$17, 'E2 Allocators'!$B$15:$W$15, 0),FALSE)), 0, VLOOKUP(VLOOKUP($A632, 'E4 TB Allocation Details'!$A$18:$L$205, MATCH("A &amp; G ID", 'E4 TB Allocation Details'!$A$18:$L$18, 0),FALSE), 'E2 Allocators'!$B$15:$W$361, MATCH(BJ$17, 'E2 Allocators'!$B$15:$W$15, 0),FALSE))</f>
        <v>0</v>
      </c>
      <c r="BK632" s="1334">
        <f ca="1">IF(ISERROR(VLOOKUP(VLOOKUP($A632, 'E4 TB Allocation Details'!$A$18:$L$205, MATCH("A &amp; G ID", 'E4 TB Allocation Details'!$A$18:$L$18, 0),FALSE), 'E2 Allocators'!$B$15:$W$361, MATCH(BK$17, 'E2 Allocators'!$B$15:$W$15, 0),FALSE)), 0, VLOOKUP(VLOOKUP($A632, 'E4 TB Allocation Details'!$A$18:$L$205, MATCH("A &amp; G ID", 'E4 TB Allocation Details'!$A$18:$L$18, 0),FALSE), 'E2 Allocators'!$B$15:$W$361, MATCH(BK$17, 'E2 Allocators'!$B$15:$W$15, 0),FALSE))</f>
        <v>0</v>
      </c>
      <c r="BL632" s="1334">
        <f ca="1">IF(ISERROR(VLOOKUP(VLOOKUP($A632, 'E4 TB Allocation Details'!$A$18:$L$205, MATCH("A &amp; G ID", 'E4 TB Allocation Details'!$A$18:$L$18, 0),FALSE), 'E2 Allocators'!$B$15:$W$361, MATCH(BL$17, 'E2 Allocators'!$B$15:$W$15, 0),FALSE)), 0, VLOOKUP(VLOOKUP($A632, 'E4 TB Allocation Details'!$A$18:$L$205, MATCH("A &amp; G ID", 'E4 TB Allocation Details'!$A$18:$L$18, 0),FALSE), 'E2 Allocators'!$B$15:$W$361, MATCH(BL$17, 'E2 Allocators'!$B$15:$W$15, 0),FALSE))</f>
        <v>0</v>
      </c>
      <c r="BM632" s="1334">
        <f ca="1">IF(ISERROR(VLOOKUP(VLOOKUP($A632, 'E4 TB Allocation Details'!$A$18:$L$205, MATCH("A &amp; G ID", 'E4 TB Allocation Details'!$A$18:$L$18, 0),FALSE), 'E2 Allocators'!$B$15:$W$361, MATCH(BM$17, 'E2 Allocators'!$B$15:$W$15, 0),FALSE)), 0, VLOOKUP(VLOOKUP($A632, 'E4 TB Allocation Details'!$A$18:$L$205, MATCH("A &amp; G ID", 'E4 TB Allocation Details'!$A$18:$L$18, 0),FALSE), 'E2 Allocators'!$B$15:$W$361, MATCH(BM$17, 'E2 Allocators'!$B$15:$W$15, 0),FALSE))</f>
        <v>0</v>
      </c>
      <c r="BN632" s="1334">
        <f ca="1">IF(ISERROR(VLOOKUP(VLOOKUP($A632, 'E4 TB Allocation Details'!$A$18:$L$205, MATCH("A &amp; G ID", 'E4 TB Allocation Details'!$A$18:$L$18, 0),FALSE), 'E2 Allocators'!$B$15:$W$361, MATCH(BN$17, 'E2 Allocators'!$B$15:$W$15, 0),FALSE)), 0, VLOOKUP(VLOOKUP($A632, 'E4 TB Allocation Details'!$A$18:$L$205, MATCH("A &amp; G ID", 'E4 TB Allocation Details'!$A$18:$L$18, 0),FALSE), 'E2 Allocators'!$B$15:$W$361, MATCH(BN$17, 'E2 Allocators'!$B$15:$W$15, 0),FALSE))</f>
        <v>0</v>
      </c>
      <c r="BO632" s="1334">
        <f ca="1">IF(ISERROR(VLOOKUP(VLOOKUP($A632, 'E4 TB Allocation Details'!$A$18:$L$205, MATCH("A &amp; G ID", 'E4 TB Allocation Details'!$A$18:$L$18, 0),FALSE), 'E2 Allocators'!$B$15:$W$361, MATCH(BO$17, 'E2 Allocators'!$B$15:$W$15, 0),FALSE)), 0, VLOOKUP(VLOOKUP($A632, 'E4 TB Allocation Details'!$A$18:$L$205, MATCH("A &amp; G ID", 'E4 TB Allocation Details'!$A$18:$L$18, 0),FALSE), 'E2 Allocators'!$B$15:$W$361, MATCH(BO$17, 'E2 Allocators'!$B$15:$W$15, 0),FALSE))</f>
        <v>0</v>
      </c>
      <c r="BP632" s="1334">
        <f ca="1">IF(ISERROR(VLOOKUP(VLOOKUP($A632, 'E4 TB Allocation Details'!$A$18:$L$205, MATCH("A &amp; G ID", 'E4 TB Allocation Details'!$A$18:$L$18, 0),FALSE), 'E2 Allocators'!$B$15:$W$361, MATCH(BP$17, 'E2 Allocators'!$B$15:$W$15, 0),FALSE)), 0, VLOOKUP(VLOOKUP($A632, 'E4 TB Allocation Details'!$A$18:$L$205, MATCH("A &amp; G ID", 'E4 TB Allocation Details'!$A$18:$L$18, 0),FALSE), 'E2 Allocators'!$B$15:$W$361, MATCH(BP$17, 'E2 Allocators'!$B$15:$W$15, 0),FALSE))</f>
        <v>0</v>
      </c>
      <c r="BQ632" s="1338">
        <f t="shared" si="927"/>
        <v>1.0000000000000002</v>
      </c>
    </row>
    <row r="633" spans="1:69" s="259" customFormat="1" ht="12.75">
      <c r="A633" s="1345">
        <v>1910</v>
      </c>
      <c r="B633" s="1332" t="s">
        <v>626</v>
      </c>
      <c r="C633" s="1333">
        <v>1</v>
      </c>
      <c r="D633" s="1337"/>
      <c r="E633" s="1337"/>
      <c r="F633" s="1337"/>
      <c r="G633" s="1337"/>
      <c r="H633" s="1337"/>
      <c r="I633" s="1337"/>
      <c r="J633" s="1337"/>
      <c r="K633" s="1337"/>
      <c r="L633" s="1337"/>
      <c r="M633" s="1337"/>
      <c r="N633" s="1337"/>
      <c r="O633" s="1337"/>
      <c r="P633" s="1337"/>
      <c r="Q633" s="1337"/>
      <c r="R633" s="1337"/>
      <c r="S633" s="1337"/>
      <c r="T633" s="1337"/>
      <c r="U633" s="1337"/>
      <c r="V633" s="1337"/>
      <c r="W633" s="1337"/>
      <c r="X633" s="1337"/>
      <c r="Y633" s="1337"/>
      <c r="Z633" s="1337"/>
      <c r="AA633" s="1337"/>
      <c r="AB633" s="1337"/>
      <c r="AC633" s="1337"/>
      <c r="AD633" s="1337"/>
      <c r="AE633" s="1337"/>
      <c r="AF633" s="1337"/>
      <c r="AG633" s="1337"/>
      <c r="AH633" s="1337"/>
      <c r="AI633" s="1337"/>
      <c r="AJ633" s="1337"/>
      <c r="AK633" s="1337"/>
      <c r="AL633" s="1337"/>
      <c r="AM633" s="1337"/>
      <c r="AN633" s="1337"/>
      <c r="AO633" s="1337"/>
      <c r="AP633" s="1337"/>
      <c r="AQ633" s="1337"/>
      <c r="AR633" s="1337"/>
      <c r="AS633" s="1337"/>
      <c r="AT633" s="1337"/>
      <c r="AU633" s="1337"/>
      <c r="AV633" s="1337"/>
      <c r="AW633" s="1334">
        <f ca="1">IF(ISERROR(VLOOKUP(VLOOKUP($A633, 'E4 TB Allocation Details'!$A$18:$L$205, MATCH("A &amp; G ID", 'E4 TB Allocation Details'!$A$18:$L$18, 0),FALSE), 'E2 Allocators'!$B$15:$W$361, MATCH(AW$17, 'E2 Allocators'!$B$15:$W$15, 0),FALSE)), 0, VLOOKUP(VLOOKUP($A633, 'E4 TB Allocation Details'!$A$18:$L$205, MATCH("A &amp; G ID", 'E4 TB Allocation Details'!$A$18:$L$18, 0),FALSE), 'E2 Allocators'!$B$15:$W$361, MATCH(AW$17, 'E2 Allocators'!$B$15:$W$15, 0),FALSE))</f>
        <v>0.50149308338448861</v>
      </c>
      <c r="AX633" s="1334">
        <f ca="1">IF(ISERROR(VLOOKUP(VLOOKUP($A633, 'E4 TB Allocation Details'!$A$18:$L$205, MATCH("A &amp; G ID", 'E4 TB Allocation Details'!$A$18:$L$18, 0),FALSE), 'E2 Allocators'!$B$15:$W$361, MATCH(AX$17, 'E2 Allocators'!$B$15:$W$15, 0),FALSE)), 0, VLOOKUP(VLOOKUP($A633, 'E4 TB Allocation Details'!$A$18:$L$205, MATCH("A &amp; G ID", 'E4 TB Allocation Details'!$A$18:$L$18, 0),FALSE), 'E2 Allocators'!$B$15:$W$361, MATCH(AX$17, 'E2 Allocators'!$B$15:$W$15, 0),FALSE))</f>
        <v>0.17278602860709316</v>
      </c>
      <c r="AY633" s="1334">
        <f ca="1">IF(ISERROR(VLOOKUP(VLOOKUP($A633, 'E4 TB Allocation Details'!$A$18:$L$205, MATCH("A &amp; G ID", 'E4 TB Allocation Details'!$A$18:$L$18, 0),FALSE), 'E2 Allocators'!$B$15:$W$361, MATCH(AY$17, 'E2 Allocators'!$B$15:$W$15, 0),FALSE)), 0, VLOOKUP(VLOOKUP($A633, 'E4 TB Allocation Details'!$A$18:$L$205, MATCH("A &amp; G ID", 'E4 TB Allocation Details'!$A$18:$L$18, 0),FALSE), 'E2 Allocators'!$B$15:$W$361, MATCH(AY$17, 'E2 Allocators'!$B$15:$W$15, 0),FALSE))</f>
        <v>0.24864744299894989</v>
      </c>
      <c r="AZ633" s="1334">
        <f ca="1">IF(ISERROR(VLOOKUP(VLOOKUP($A633, 'E4 TB Allocation Details'!$A$18:$L$205, MATCH("A &amp; G ID", 'E4 TB Allocation Details'!$A$18:$L$18, 0),FALSE), 'E2 Allocators'!$B$15:$W$361, MATCH(AZ$17, 'E2 Allocators'!$B$15:$W$15, 0),FALSE)), 0, VLOOKUP(VLOOKUP($A633, 'E4 TB Allocation Details'!$A$18:$L$205, MATCH("A &amp; G ID", 'E4 TB Allocation Details'!$A$18:$L$18, 0),FALSE), 'E2 Allocators'!$B$15:$W$361, MATCH(AZ$17, 'E2 Allocators'!$B$15:$W$15, 0),FALSE))</f>
        <v>0</v>
      </c>
      <c r="BA633" s="1334">
        <f ca="1">IF(ISERROR(VLOOKUP(VLOOKUP($A633, 'E4 TB Allocation Details'!$A$18:$L$205, MATCH("A &amp; G ID", 'E4 TB Allocation Details'!$A$18:$L$18, 0),FALSE), 'E2 Allocators'!$B$15:$W$361, MATCH(BA$17, 'E2 Allocators'!$B$15:$W$15, 0),FALSE)), 0, VLOOKUP(VLOOKUP($A633, 'E4 TB Allocation Details'!$A$18:$L$205, MATCH("A &amp; G ID", 'E4 TB Allocation Details'!$A$18:$L$18, 0),FALSE), 'E2 Allocators'!$B$15:$W$361, MATCH(BA$17, 'E2 Allocators'!$B$15:$W$15, 0),FALSE))</f>
        <v>0</v>
      </c>
      <c r="BB633" s="1334">
        <f ca="1">IF(ISERROR(VLOOKUP(VLOOKUP($A633, 'E4 TB Allocation Details'!$A$18:$L$205, MATCH("A &amp; G ID", 'E4 TB Allocation Details'!$A$18:$L$18, 0),FALSE), 'E2 Allocators'!$B$15:$W$361, MATCH(BB$17, 'E2 Allocators'!$B$15:$W$15, 0),FALSE)), 0, VLOOKUP(VLOOKUP($A633, 'E4 TB Allocation Details'!$A$18:$L$205, MATCH("A &amp; G ID", 'E4 TB Allocation Details'!$A$18:$L$18, 0),FALSE), 'E2 Allocators'!$B$15:$W$361, MATCH(BB$17, 'E2 Allocators'!$B$15:$W$15, 0),FALSE))</f>
        <v>0</v>
      </c>
      <c r="BC633" s="1334">
        <f ca="1">IF(ISERROR(VLOOKUP(VLOOKUP($A633, 'E4 TB Allocation Details'!$A$18:$L$205, MATCH("A &amp; G ID", 'E4 TB Allocation Details'!$A$18:$L$18, 0),FALSE), 'E2 Allocators'!$B$15:$W$361, MATCH(BC$17, 'E2 Allocators'!$B$15:$W$15, 0),FALSE)), 0, VLOOKUP(VLOOKUP($A633, 'E4 TB Allocation Details'!$A$18:$L$205, MATCH("A &amp; G ID", 'E4 TB Allocation Details'!$A$18:$L$18, 0),FALSE), 'E2 Allocators'!$B$15:$W$361, MATCH(BC$17, 'E2 Allocators'!$B$15:$W$15, 0),FALSE))</f>
        <v>6.9767806263345639E-2</v>
      </c>
      <c r="BD633" s="1334">
        <f ca="1">IF(ISERROR(VLOOKUP(VLOOKUP($A633, 'E4 TB Allocation Details'!$A$18:$L$205, MATCH("A &amp; G ID", 'E4 TB Allocation Details'!$A$18:$L$18, 0),FALSE), 'E2 Allocators'!$B$15:$W$361, MATCH(BD$17, 'E2 Allocators'!$B$15:$W$15, 0),FALSE)), 0, VLOOKUP(VLOOKUP($A633, 'E4 TB Allocation Details'!$A$18:$L$205, MATCH("A &amp; G ID", 'E4 TB Allocation Details'!$A$18:$L$18, 0),FALSE), 'E2 Allocators'!$B$15:$W$361, MATCH(BD$17, 'E2 Allocators'!$B$15:$W$15, 0),FALSE))</f>
        <v>3.8282046663041551E-3</v>
      </c>
      <c r="BE633" s="1334">
        <f ca="1">IF(ISERROR(VLOOKUP(VLOOKUP($A633, 'E4 TB Allocation Details'!$A$18:$L$205, MATCH("A &amp; G ID", 'E4 TB Allocation Details'!$A$18:$L$18, 0),FALSE), 'E2 Allocators'!$B$15:$W$361, MATCH(BE$17, 'E2 Allocators'!$B$15:$W$15, 0),FALSE)), 0, VLOOKUP(VLOOKUP($A633, 'E4 TB Allocation Details'!$A$18:$L$205, MATCH("A &amp; G ID", 'E4 TB Allocation Details'!$A$18:$L$18, 0),FALSE), 'E2 Allocators'!$B$15:$W$361, MATCH(BE$17, 'E2 Allocators'!$B$15:$W$15, 0),FALSE))</f>
        <v>3.4774340798186163E-3</v>
      </c>
      <c r="BF633" s="1334">
        <f ca="1">IF(ISERROR(VLOOKUP(VLOOKUP($A633, 'E4 TB Allocation Details'!$A$18:$L$205, MATCH("A &amp; G ID", 'E4 TB Allocation Details'!$A$18:$L$18, 0),FALSE), 'E2 Allocators'!$B$15:$W$361, MATCH(BF$17, 'E2 Allocators'!$B$15:$W$15, 0),FALSE)), 0, VLOOKUP(VLOOKUP($A633, 'E4 TB Allocation Details'!$A$18:$L$205, MATCH("A &amp; G ID", 'E4 TB Allocation Details'!$A$18:$L$18, 0),FALSE), 'E2 Allocators'!$B$15:$W$361, MATCH(BF$17, 'E2 Allocators'!$B$15:$W$15, 0),FALSE))</f>
        <v>0</v>
      </c>
      <c r="BG633" s="1334">
        <f ca="1">IF(ISERROR(VLOOKUP(VLOOKUP($A633, 'E4 TB Allocation Details'!$A$18:$L$205, MATCH("A &amp; G ID", 'E4 TB Allocation Details'!$A$18:$L$18, 0),FALSE), 'E2 Allocators'!$B$15:$W$361, MATCH(BG$17, 'E2 Allocators'!$B$15:$W$15, 0),FALSE)), 0, VLOOKUP(VLOOKUP($A633, 'E4 TB Allocation Details'!$A$18:$L$205, MATCH("A &amp; G ID", 'E4 TB Allocation Details'!$A$18:$L$18, 0),FALSE), 'E2 Allocators'!$B$15:$W$361, MATCH(BG$17, 'E2 Allocators'!$B$15:$W$15, 0),FALSE))</f>
        <v>0</v>
      </c>
      <c r="BH633" s="1334">
        <f ca="1">IF(ISERROR(VLOOKUP(VLOOKUP($A633, 'E4 TB Allocation Details'!$A$18:$L$205, MATCH("A &amp; G ID", 'E4 TB Allocation Details'!$A$18:$L$18, 0),FALSE), 'E2 Allocators'!$B$15:$W$361, MATCH(BH$17, 'E2 Allocators'!$B$15:$W$15, 0),FALSE)), 0, VLOOKUP(VLOOKUP($A633, 'E4 TB Allocation Details'!$A$18:$L$205, MATCH("A &amp; G ID", 'E4 TB Allocation Details'!$A$18:$L$18, 0),FALSE), 'E2 Allocators'!$B$15:$W$361, MATCH(BH$17, 'E2 Allocators'!$B$15:$W$15, 0),FALSE))</f>
        <v>0</v>
      </c>
      <c r="BI633" s="1334">
        <f ca="1">IF(ISERROR(VLOOKUP(VLOOKUP($A633, 'E4 TB Allocation Details'!$A$18:$L$205, MATCH("A &amp; G ID", 'E4 TB Allocation Details'!$A$18:$L$18, 0),FALSE), 'E2 Allocators'!$B$15:$W$361, MATCH(BI$17, 'E2 Allocators'!$B$15:$W$15, 0),FALSE)), 0, VLOOKUP(VLOOKUP($A633, 'E4 TB Allocation Details'!$A$18:$L$205, MATCH("A &amp; G ID", 'E4 TB Allocation Details'!$A$18:$L$18, 0),FALSE), 'E2 Allocators'!$B$15:$W$361, MATCH(BI$17, 'E2 Allocators'!$B$15:$W$15, 0),FALSE))</f>
        <v>0</v>
      </c>
      <c r="BJ633" s="1334">
        <f ca="1">IF(ISERROR(VLOOKUP(VLOOKUP($A633, 'E4 TB Allocation Details'!$A$18:$L$205, MATCH("A &amp; G ID", 'E4 TB Allocation Details'!$A$18:$L$18, 0),FALSE), 'E2 Allocators'!$B$15:$W$361, MATCH(BJ$17, 'E2 Allocators'!$B$15:$W$15, 0),FALSE)), 0, VLOOKUP(VLOOKUP($A633, 'E4 TB Allocation Details'!$A$18:$L$205, MATCH("A &amp; G ID", 'E4 TB Allocation Details'!$A$18:$L$18, 0),FALSE), 'E2 Allocators'!$B$15:$W$361, MATCH(BJ$17, 'E2 Allocators'!$B$15:$W$15, 0),FALSE))</f>
        <v>0</v>
      </c>
      <c r="BK633" s="1334">
        <f ca="1">IF(ISERROR(VLOOKUP(VLOOKUP($A633, 'E4 TB Allocation Details'!$A$18:$L$205, MATCH("A &amp; G ID", 'E4 TB Allocation Details'!$A$18:$L$18, 0),FALSE), 'E2 Allocators'!$B$15:$W$361, MATCH(BK$17, 'E2 Allocators'!$B$15:$W$15, 0),FALSE)), 0, VLOOKUP(VLOOKUP($A633, 'E4 TB Allocation Details'!$A$18:$L$205, MATCH("A &amp; G ID", 'E4 TB Allocation Details'!$A$18:$L$18, 0),FALSE), 'E2 Allocators'!$B$15:$W$361, MATCH(BK$17, 'E2 Allocators'!$B$15:$W$15, 0),FALSE))</f>
        <v>0</v>
      </c>
      <c r="BL633" s="1334">
        <f ca="1">IF(ISERROR(VLOOKUP(VLOOKUP($A633, 'E4 TB Allocation Details'!$A$18:$L$205, MATCH("A &amp; G ID", 'E4 TB Allocation Details'!$A$18:$L$18, 0),FALSE), 'E2 Allocators'!$B$15:$W$361, MATCH(BL$17, 'E2 Allocators'!$B$15:$W$15, 0),FALSE)), 0, VLOOKUP(VLOOKUP($A633, 'E4 TB Allocation Details'!$A$18:$L$205, MATCH("A &amp; G ID", 'E4 TB Allocation Details'!$A$18:$L$18, 0),FALSE), 'E2 Allocators'!$B$15:$W$361, MATCH(BL$17, 'E2 Allocators'!$B$15:$W$15, 0),FALSE))</f>
        <v>0</v>
      </c>
      <c r="BM633" s="1334">
        <f ca="1">IF(ISERROR(VLOOKUP(VLOOKUP($A633, 'E4 TB Allocation Details'!$A$18:$L$205, MATCH("A &amp; G ID", 'E4 TB Allocation Details'!$A$18:$L$18, 0),FALSE), 'E2 Allocators'!$B$15:$W$361, MATCH(BM$17, 'E2 Allocators'!$B$15:$W$15, 0),FALSE)), 0, VLOOKUP(VLOOKUP($A633, 'E4 TB Allocation Details'!$A$18:$L$205, MATCH("A &amp; G ID", 'E4 TB Allocation Details'!$A$18:$L$18, 0),FALSE), 'E2 Allocators'!$B$15:$W$361, MATCH(BM$17, 'E2 Allocators'!$B$15:$W$15, 0),FALSE))</f>
        <v>0</v>
      </c>
      <c r="BN633" s="1334">
        <f ca="1">IF(ISERROR(VLOOKUP(VLOOKUP($A633, 'E4 TB Allocation Details'!$A$18:$L$205, MATCH("A &amp; G ID", 'E4 TB Allocation Details'!$A$18:$L$18, 0),FALSE), 'E2 Allocators'!$B$15:$W$361, MATCH(BN$17, 'E2 Allocators'!$B$15:$W$15, 0),FALSE)), 0, VLOOKUP(VLOOKUP($A633, 'E4 TB Allocation Details'!$A$18:$L$205, MATCH("A &amp; G ID", 'E4 TB Allocation Details'!$A$18:$L$18, 0),FALSE), 'E2 Allocators'!$B$15:$W$361, MATCH(BN$17, 'E2 Allocators'!$B$15:$W$15, 0),FALSE))</f>
        <v>0</v>
      </c>
      <c r="BO633" s="1334">
        <f ca="1">IF(ISERROR(VLOOKUP(VLOOKUP($A633, 'E4 TB Allocation Details'!$A$18:$L$205, MATCH("A &amp; G ID", 'E4 TB Allocation Details'!$A$18:$L$18, 0),FALSE), 'E2 Allocators'!$B$15:$W$361, MATCH(BO$17, 'E2 Allocators'!$B$15:$W$15, 0),FALSE)), 0, VLOOKUP(VLOOKUP($A633, 'E4 TB Allocation Details'!$A$18:$L$205, MATCH("A &amp; G ID", 'E4 TB Allocation Details'!$A$18:$L$18, 0),FALSE), 'E2 Allocators'!$B$15:$W$361, MATCH(BO$17, 'E2 Allocators'!$B$15:$W$15, 0),FALSE))</f>
        <v>0</v>
      </c>
      <c r="BP633" s="1334">
        <f ca="1">IF(ISERROR(VLOOKUP(VLOOKUP($A633, 'E4 TB Allocation Details'!$A$18:$L$205, MATCH("A &amp; G ID", 'E4 TB Allocation Details'!$A$18:$L$18, 0),FALSE), 'E2 Allocators'!$B$15:$W$361, MATCH(BP$17, 'E2 Allocators'!$B$15:$W$15, 0),FALSE)), 0, VLOOKUP(VLOOKUP($A633, 'E4 TB Allocation Details'!$A$18:$L$205, MATCH("A &amp; G ID", 'E4 TB Allocation Details'!$A$18:$L$18, 0),FALSE), 'E2 Allocators'!$B$15:$W$361, MATCH(BP$17, 'E2 Allocators'!$B$15:$W$15, 0),FALSE))</f>
        <v>0</v>
      </c>
      <c r="BQ633" s="1338">
        <f t="shared" si="927"/>
        <v>1.0000000000000002</v>
      </c>
    </row>
    <row r="634" spans="1:69" s="259" customFormat="1" ht="12.75">
      <c r="A634" s="1345">
        <v>1915</v>
      </c>
      <c r="B634" s="1332" t="s">
        <v>956</v>
      </c>
      <c r="C634" s="1333">
        <v>1</v>
      </c>
      <c r="D634" s="1337"/>
      <c r="E634" s="1337"/>
      <c r="F634" s="1337"/>
      <c r="G634" s="1337"/>
      <c r="H634" s="1337"/>
      <c r="I634" s="1337"/>
      <c r="J634" s="1337"/>
      <c r="K634" s="1337"/>
      <c r="L634" s="1337"/>
      <c r="M634" s="1337"/>
      <c r="N634" s="1337"/>
      <c r="O634" s="1337"/>
      <c r="P634" s="1337"/>
      <c r="Q634" s="1337"/>
      <c r="R634" s="1337"/>
      <c r="S634" s="1337"/>
      <c r="T634" s="1337"/>
      <c r="U634" s="1337"/>
      <c r="V634" s="1337"/>
      <c r="W634" s="1337"/>
      <c r="X634" s="1337"/>
      <c r="Y634" s="1337"/>
      <c r="Z634" s="1337"/>
      <c r="AA634" s="1337"/>
      <c r="AB634" s="1337"/>
      <c r="AC634" s="1337"/>
      <c r="AD634" s="1337"/>
      <c r="AE634" s="1337"/>
      <c r="AF634" s="1337"/>
      <c r="AG634" s="1337"/>
      <c r="AH634" s="1337"/>
      <c r="AI634" s="1337"/>
      <c r="AJ634" s="1337"/>
      <c r="AK634" s="1337"/>
      <c r="AL634" s="1337"/>
      <c r="AM634" s="1337"/>
      <c r="AN634" s="1337"/>
      <c r="AO634" s="1337"/>
      <c r="AP634" s="1337"/>
      <c r="AQ634" s="1337"/>
      <c r="AR634" s="1337"/>
      <c r="AS634" s="1337"/>
      <c r="AT634" s="1337"/>
      <c r="AU634" s="1337"/>
      <c r="AV634" s="1337"/>
      <c r="AW634" s="1334">
        <f ca="1">IF(ISERROR(VLOOKUP(VLOOKUP($A634, 'E4 TB Allocation Details'!$A$18:$L$205, MATCH("A &amp; G ID", 'E4 TB Allocation Details'!$A$18:$L$18, 0),FALSE), 'E2 Allocators'!$B$15:$W$361, MATCH(AW$17, 'E2 Allocators'!$B$15:$W$15, 0),FALSE)), 0, VLOOKUP(VLOOKUP($A634, 'E4 TB Allocation Details'!$A$18:$L$205, MATCH("A &amp; G ID", 'E4 TB Allocation Details'!$A$18:$L$18, 0),FALSE), 'E2 Allocators'!$B$15:$W$361, MATCH(AW$17, 'E2 Allocators'!$B$15:$W$15, 0),FALSE))</f>
        <v>0.50149308338448861</v>
      </c>
      <c r="AX634" s="1334">
        <f ca="1">IF(ISERROR(VLOOKUP(VLOOKUP($A634, 'E4 TB Allocation Details'!$A$18:$L$205, MATCH("A &amp; G ID", 'E4 TB Allocation Details'!$A$18:$L$18, 0),FALSE), 'E2 Allocators'!$B$15:$W$361, MATCH(AX$17, 'E2 Allocators'!$B$15:$W$15, 0),FALSE)), 0, VLOOKUP(VLOOKUP($A634, 'E4 TB Allocation Details'!$A$18:$L$205, MATCH("A &amp; G ID", 'E4 TB Allocation Details'!$A$18:$L$18, 0),FALSE), 'E2 Allocators'!$B$15:$W$361, MATCH(AX$17, 'E2 Allocators'!$B$15:$W$15, 0),FALSE))</f>
        <v>0.17278602860709316</v>
      </c>
      <c r="AY634" s="1334">
        <f ca="1">IF(ISERROR(VLOOKUP(VLOOKUP($A634, 'E4 TB Allocation Details'!$A$18:$L$205, MATCH("A &amp; G ID", 'E4 TB Allocation Details'!$A$18:$L$18, 0),FALSE), 'E2 Allocators'!$B$15:$W$361, MATCH(AY$17, 'E2 Allocators'!$B$15:$W$15, 0),FALSE)), 0, VLOOKUP(VLOOKUP($A634, 'E4 TB Allocation Details'!$A$18:$L$205, MATCH("A &amp; G ID", 'E4 TB Allocation Details'!$A$18:$L$18, 0),FALSE), 'E2 Allocators'!$B$15:$W$361, MATCH(AY$17, 'E2 Allocators'!$B$15:$W$15, 0),FALSE))</f>
        <v>0.24864744299894989</v>
      </c>
      <c r="AZ634" s="1334">
        <f ca="1">IF(ISERROR(VLOOKUP(VLOOKUP($A634, 'E4 TB Allocation Details'!$A$18:$L$205, MATCH("A &amp; G ID", 'E4 TB Allocation Details'!$A$18:$L$18, 0),FALSE), 'E2 Allocators'!$B$15:$W$361, MATCH(AZ$17, 'E2 Allocators'!$B$15:$W$15, 0),FALSE)), 0, VLOOKUP(VLOOKUP($A634, 'E4 TB Allocation Details'!$A$18:$L$205, MATCH("A &amp; G ID", 'E4 TB Allocation Details'!$A$18:$L$18, 0),FALSE), 'E2 Allocators'!$B$15:$W$361, MATCH(AZ$17, 'E2 Allocators'!$B$15:$W$15, 0),FALSE))</f>
        <v>0</v>
      </c>
      <c r="BA634" s="1334">
        <f ca="1">IF(ISERROR(VLOOKUP(VLOOKUP($A634, 'E4 TB Allocation Details'!$A$18:$L$205, MATCH("A &amp; G ID", 'E4 TB Allocation Details'!$A$18:$L$18, 0),FALSE), 'E2 Allocators'!$B$15:$W$361, MATCH(BA$17, 'E2 Allocators'!$B$15:$W$15, 0),FALSE)), 0, VLOOKUP(VLOOKUP($A634, 'E4 TB Allocation Details'!$A$18:$L$205, MATCH("A &amp; G ID", 'E4 TB Allocation Details'!$A$18:$L$18, 0),FALSE), 'E2 Allocators'!$B$15:$W$361, MATCH(BA$17, 'E2 Allocators'!$B$15:$W$15, 0),FALSE))</f>
        <v>0</v>
      </c>
      <c r="BB634" s="1334">
        <f ca="1">IF(ISERROR(VLOOKUP(VLOOKUP($A634, 'E4 TB Allocation Details'!$A$18:$L$205, MATCH("A &amp; G ID", 'E4 TB Allocation Details'!$A$18:$L$18, 0),FALSE), 'E2 Allocators'!$B$15:$W$361, MATCH(BB$17, 'E2 Allocators'!$B$15:$W$15, 0),FALSE)), 0, VLOOKUP(VLOOKUP($A634, 'E4 TB Allocation Details'!$A$18:$L$205, MATCH("A &amp; G ID", 'E4 TB Allocation Details'!$A$18:$L$18, 0),FALSE), 'E2 Allocators'!$B$15:$W$361, MATCH(BB$17, 'E2 Allocators'!$B$15:$W$15, 0),FALSE))</f>
        <v>0</v>
      </c>
      <c r="BC634" s="1334">
        <f ca="1">IF(ISERROR(VLOOKUP(VLOOKUP($A634, 'E4 TB Allocation Details'!$A$18:$L$205, MATCH("A &amp; G ID", 'E4 TB Allocation Details'!$A$18:$L$18, 0),FALSE), 'E2 Allocators'!$B$15:$W$361, MATCH(BC$17, 'E2 Allocators'!$B$15:$W$15, 0),FALSE)), 0, VLOOKUP(VLOOKUP($A634, 'E4 TB Allocation Details'!$A$18:$L$205, MATCH("A &amp; G ID", 'E4 TB Allocation Details'!$A$18:$L$18, 0),FALSE), 'E2 Allocators'!$B$15:$W$361, MATCH(BC$17, 'E2 Allocators'!$B$15:$W$15, 0),FALSE))</f>
        <v>6.9767806263345639E-2</v>
      </c>
      <c r="BD634" s="1334">
        <f ca="1">IF(ISERROR(VLOOKUP(VLOOKUP($A634, 'E4 TB Allocation Details'!$A$18:$L$205, MATCH("A &amp; G ID", 'E4 TB Allocation Details'!$A$18:$L$18, 0),FALSE), 'E2 Allocators'!$B$15:$W$361, MATCH(BD$17, 'E2 Allocators'!$B$15:$W$15, 0),FALSE)), 0, VLOOKUP(VLOOKUP($A634, 'E4 TB Allocation Details'!$A$18:$L$205, MATCH("A &amp; G ID", 'E4 TB Allocation Details'!$A$18:$L$18, 0),FALSE), 'E2 Allocators'!$B$15:$W$361, MATCH(BD$17, 'E2 Allocators'!$B$15:$W$15, 0),FALSE))</f>
        <v>3.8282046663041551E-3</v>
      </c>
      <c r="BE634" s="1334">
        <f ca="1">IF(ISERROR(VLOOKUP(VLOOKUP($A634, 'E4 TB Allocation Details'!$A$18:$L$205, MATCH("A &amp; G ID", 'E4 TB Allocation Details'!$A$18:$L$18, 0),FALSE), 'E2 Allocators'!$B$15:$W$361, MATCH(BE$17, 'E2 Allocators'!$B$15:$W$15, 0),FALSE)), 0, VLOOKUP(VLOOKUP($A634, 'E4 TB Allocation Details'!$A$18:$L$205, MATCH("A &amp; G ID", 'E4 TB Allocation Details'!$A$18:$L$18, 0),FALSE), 'E2 Allocators'!$B$15:$W$361, MATCH(BE$17, 'E2 Allocators'!$B$15:$W$15, 0),FALSE))</f>
        <v>3.4774340798186163E-3</v>
      </c>
      <c r="BF634" s="1334">
        <f ca="1">IF(ISERROR(VLOOKUP(VLOOKUP($A634, 'E4 TB Allocation Details'!$A$18:$L$205, MATCH("A &amp; G ID", 'E4 TB Allocation Details'!$A$18:$L$18, 0),FALSE), 'E2 Allocators'!$B$15:$W$361, MATCH(BF$17, 'E2 Allocators'!$B$15:$W$15, 0),FALSE)), 0, VLOOKUP(VLOOKUP($A634, 'E4 TB Allocation Details'!$A$18:$L$205, MATCH("A &amp; G ID", 'E4 TB Allocation Details'!$A$18:$L$18, 0),FALSE), 'E2 Allocators'!$B$15:$W$361, MATCH(BF$17, 'E2 Allocators'!$B$15:$W$15, 0),FALSE))</f>
        <v>0</v>
      </c>
      <c r="BG634" s="1334">
        <f ca="1">IF(ISERROR(VLOOKUP(VLOOKUP($A634, 'E4 TB Allocation Details'!$A$18:$L$205, MATCH("A &amp; G ID", 'E4 TB Allocation Details'!$A$18:$L$18, 0),FALSE), 'E2 Allocators'!$B$15:$W$361, MATCH(BG$17, 'E2 Allocators'!$B$15:$W$15, 0),FALSE)), 0, VLOOKUP(VLOOKUP($A634, 'E4 TB Allocation Details'!$A$18:$L$205, MATCH("A &amp; G ID", 'E4 TB Allocation Details'!$A$18:$L$18, 0),FALSE), 'E2 Allocators'!$B$15:$W$361, MATCH(BG$17, 'E2 Allocators'!$B$15:$W$15, 0),FALSE))</f>
        <v>0</v>
      </c>
      <c r="BH634" s="1334">
        <f ca="1">IF(ISERROR(VLOOKUP(VLOOKUP($A634, 'E4 TB Allocation Details'!$A$18:$L$205, MATCH("A &amp; G ID", 'E4 TB Allocation Details'!$A$18:$L$18, 0),FALSE), 'E2 Allocators'!$B$15:$W$361, MATCH(BH$17, 'E2 Allocators'!$B$15:$W$15, 0),FALSE)), 0, VLOOKUP(VLOOKUP($A634, 'E4 TB Allocation Details'!$A$18:$L$205, MATCH("A &amp; G ID", 'E4 TB Allocation Details'!$A$18:$L$18, 0),FALSE), 'E2 Allocators'!$B$15:$W$361, MATCH(BH$17, 'E2 Allocators'!$B$15:$W$15, 0),FALSE))</f>
        <v>0</v>
      </c>
      <c r="BI634" s="1334">
        <f ca="1">IF(ISERROR(VLOOKUP(VLOOKUP($A634, 'E4 TB Allocation Details'!$A$18:$L$205, MATCH("A &amp; G ID", 'E4 TB Allocation Details'!$A$18:$L$18, 0),FALSE), 'E2 Allocators'!$B$15:$W$361, MATCH(BI$17, 'E2 Allocators'!$B$15:$W$15, 0),FALSE)), 0, VLOOKUP(VLOOKUP($A634, 'E4 TB Allocation Details'!$A$18:$L$205, MATCH("A &amp; G ID", 'E4 TB Allocation Details'!$A$18:$L$18, 0),FALSE), 'E2 Allocators'!$B$15:$W$361, MATCH(BI$17, 'E2 Allocators'!$B$15:$W$15, 0),FALSE))</f>
        <v>0</v>
      </c>
      <c r="BJ634" s="1334">
        <f ca="1">IF(ISERROR(VLOOKUP(VLOOKUP($A634, 'E4 TB Allocation Details'!$A$18:$L$205, MATCH("A &amp; G ID", 'E4 TB Allocation Details'!$A$18:$L$18, 0),FALSE), 'E2 Allocators'!$B$15:$W$361, MATCH(BJ$17, 'E2 Allocators'!$B$15:$W$15, 0),FALSE)), 0, VLOOKUP(VLOOKUP($A634, 'E4 TB Allocation Details'!$A$18:$L$205, MATCH("A &amp; G ID", 'E4 TB Allocation Details'!$A$18:$L$18, 0),FALSE), 'E2 Allocators'!$B$15:$W$361, MATCH(BJ$17, 'E2 Allocators'!$B$15:$W$15, 0),FALSE))</f>
        <v>0</v>
      </c>
      <c r="BK634" s="1334">
        <f ca="1">IF(ISERROR(VLOOKUP(VLOOKUP($A634, 'E4 TB Allocation Details'!$A$18:$L$205, MATCH("A &amp; G ID", 'E4 TB Allocation Details'!$A$18:$L$18, 0),FALSE), 'E2 Allocators'!$B$15:$W$361, MATCH(BK$17, 'E2 Allocators'!$B$15:$W$15, 0),FALSE)), 0, VLOOKUP(VLOOKUP($A634, 'E4 TB Allocation Details'!$A$18:$L$205, MATCH("A &amp; G ID", 'E4 TB Allocation Details'!$A$18:$L$18, 0),FALSE), 'E2 Allocators'!$B$15:$W$361, MATCH(BK$17, 'E2 Allocators'!$B$15:$W$15, 0),FALSE))</f>
        <v>0</v>
      </c>
      <c r="BL634" s="1334">
        <f ca="1">IF(ISERROR(VLOOKUP(VLOOKUP($A634, 'E4 TB Allocation Details'!$A$18:$L$205, MATCH("A &amp; G ID", 'E4 TB Allocation Details'!$A$18:$L$18, 0),FALSE), 'E2 Allocators'!$B$15:$W$361, MATCH(BL$17, 'E2 Allocators'!$B$15:$W$15, 0),FALSE)), 0, VLOOKUP(VLOOKUP($A634, 'E4 TB Allocation Details'!$A$18:$L$205, MATCH("A &amp; G ID", 'E4 TB Allocation Details'!$A$18:$L$18, 0),FALSE), 'E2 Allocators'!$B$15:$W$361, MATCH(BL$17, 'E2 Allocators'!$B$15:$W$15, 0),FALSE))</f>
        <v>0</v>
      </c>
      <c r="BM634" s="1334">
        <f ca="1">IF(ISERROR(VLOOKUP(VLOOKUP($A634, 'E4 TB Allocation Details'!$A$18:$L$205, MATCH("A &amp; G ID", 'E4 TB Allocation Details'!$A$18:$L$18, 0),FALSE), 'E2 Allocators'!$B$15:$W$361, MATCH(BM$17, 'E2 Allocators'!$B$15:$W$15, 0),FALSE)), 0, VLOOKUP(VLOOKUP($A634, 'E4 TB Allocation Details'!$A$18:$L$205, MATCH("A &amp; G ID", 'E4 TB Allocation Details'!$A$18:$L$18, 0),FALSE), 'E2 Allocators'!$B$15:$W$361, MATCH(BM$17, 'E2 Allocators'!$B$15:$W$15, 0),FALSE))</f>
        <v>0</v>
      </c>
      <c r="BN634" s="1334">
        <f ca="1">IF(ISERROR(VLOOKUP(VLOOKUP($A634, 'E4 TB Allocation Details'!$A$18:$L$205, MATCH("A &amp; G ID", 'E4 TB Allocation Details'!$A$18:$L$18, 0),FALSE), 'E2 Allocators'!$B$15:$W$361, MATCH(BN$17, 'E2 Allocators'!$B$15:$W$15, 0),FALSE)), 0, VLOOKUP(VLOOKUP($A634, 'E4 TB Allocation Details'!$A$18:$L$205, MATCH("A &amp; G ID", 'E4 TB Allocation Details'!$A$18:$L$18, 0),FALSE), 'E2 Allocators'!$B$15:$W$361, MATCH(BN$17, 'E2 Allocators'!$B$15:$W$15, 0),FALSE))</f>
        <v>0</v>
      </c>
      <c r="BO634" s="1334">
        <f ca="1">IF(ISERROR(VLOOKUP(VLOOKUP($A634, 'E4 TB Allocation Details'!$A$18:$L$205, MATCH("A &amp; G ID", 'E4 TB Allocation Details'!$A$18:$L$18, 0),FALSE), 'E2 Allocators'!$B$15:$W$361, MATCH(BO$17, 'E2 Allocators'!$B$15:$W$15, 0),FALSE)), 0, VLOOKUP(VLOOKUP($A634, 'E4 TB Allocation Details'!$A$18:$L$205, MATCH("A &amp; G ID", 'E4 TB Allocation Details'!$A$18:$L$18, 0),FALSE), 'E2 Allocators'!$B$15:$W$361, MATCH(BO$17, 'E2 Allocators'!$B$15:$W$15, 0),FALSE))</f>
        <v>0</v>
      </c>
      <c r="BP634" s="1334">
        <f ca="1">IF(ISERROR(VLOOKUP(VLOOKUP($A634, 'E4 TB Allocation Details'!$A$18:$L$205, MATCH("A &amp; G ID", 'E4 TB Allocation Details'!$A$18:$L$18, 0),FALSE), 'E2 Allocators'!$B$15:$W$361, MATCH(BP$17, 'E2 Allocators'!$B$15:$W$15, 0),FALSE)), 0, VLOOKUP(VLOOKUP($A634, 'E4 TB Allocation Details'!$A$18:$L$205, MATCH("A &amp; G ID", 'E4 TB Allocation Details'!$A$18:$L$18, 0),FALSE), 'E2 Allocators'!$B$15:$W$361, MATCH(BP$17, 'E2 Allocators'!$B$15:$W$15, 0),FALSE))</f>
        <v>0</v>
      </c>
      <c r="BQ634" s="1338">
        <f t="shared" si="927"/>
        <v>1.0000000000000002</v>
      </c>
    </row>
    <row r="635" spans="1:69" s="259" customFormat="1" ht="12.75">
      <c r="A635" s="1345">
        <v>1920</v>
      </c>
      <c r="B635" s="1332" t="s">
        <v>957</v>
      </c>
      <c r="C635" s="1333">
        <v>1</v>
      </c>
      <c r="D635" s="1337"/>
      <c r="E635" s="1337"/>
      <c r="F635" s="1337"/>
      <c r="G635" s="1337"/>
      <c r="H635" s="1337"/>
      <c r="I635" s="1337"/>
      <c r="J635" s="1337"/>
      <c r="K635" s="1337"/>
      <c r="L635" s="1337"/>
      <c r="M635" s="1337"/>
      <c r="N635" s="1337"/>
      <c r="O635" s="1337"/>
      <c r="P635" s="1337"/>
      <c r="Q635" s="1337"/>
      <c r="R635" s="1337"/>
      <c r="S635" s="1337"/>
      <c r="T635" s="1337"/>
      <c r="U635" s="1337"/>
      <c r="V635" s="1337"/>
      <c r="W635" s="1337"/>
      <c r="X635" s="1337"/>
      <c r="Y635" s="1337"/>
      <c r="Z635" s="1337"/>
      <c r="AA635" s="1337"/>
      <c r="AB635" s="1337"/>
      <c r="AC635" s="1337"/>
      <c r="AD635" s="1337"/>
      <c r="AE635" s="1337"/>
      <c r="AF635" s="1337"/>
      <c r="AG635" s="1337"/>
      <c r="AH635" s="1337"/>
      <c r="AI635" s="1337"/>
      <c r="AJ635" s="1337"/>
      <c r="AK635" s="1337"/>
      <c r="AL635" s="1337"/>
      <c r="AM635" s="1337"/>
      <c r="AN635" s="1337"/>
      <c r="AO635" s="1337"/>
      <c r="AP635" s="1337"/>
      <c r="AQ635" s="1337"/>
      <c r="AR635" s="1337"/>
      <c r="AS635" s="1337"/>
      <c r="AT635" s="1337"/>
      <c r="AU635" s="1337"/>
      <c r="AV635" s="1337"/>
      <c r="AW635" s="1334">
        <f ca="1">IF(ISERROR(VLOOKUP(VLOOKUP($A635, 'E4 TB Allocation Details'!$A$18:$L$205, MATCH("A &amp; G ID", 'E4 TB Allocation Details'!$A$18:$L$18, 0),FALSE), 'E2 Allocators'!$B$15:$W$361, MATCH(AW$17, 'E2 Allocators'!$B$15:$W$15, 0),FALSE)), 0, VLOOKUP(VLOOKUP($A635, 'E4 TB Allocation Details'!$A$18:$L$205, MATCH("A &amp; G ID", 'E4 TB Allocation Details'!$A$18:$L$18, 0),FALSE), 'E2 Allocators'!$B$15:$W$361, MATCH(AW$17, 'E2 Allocators'!$B$15:$W$15, 0),FALSE))</f>
        <v>0.50149308338448861</v>
      </c>
      <c r="AX635" s="1334">
        <f ca="1">IF(ISERROR(VLOOKUP(VLOOKUP($A635, 'E4 TB Allocation Details'!$A$18:$L$205, MATCH("A &amp; G ID", 'E4 TB Allocation Details'!$A$18:$L$18, 0),FALSE), 'E2 Allocators'!$B$15:$W$361, MATCH(AX$17, 'E2 Allocators'!$B$15:$W$15, 0),FALSE)), 0, VLOOKUP(VLOOKUP($A635, 'E4 TB Allocation Details'!$A$18:$L$205, MATCH("A &amp; G ID", 'E4 TB Allocation Details'!$A$18:$L$18, 0),FALSE), 'E2 Allocators'!$B$15:$W$361, MATCH(AX$17, 'E2 Allocators'!$B$15:$W$15, 0),FALSE))</f>
        <v>0.17278602860709316</v>
      </c>
      <c r="AY635" s="1334">
        <f ca="1">IF(ISERROR(VLOOKUP(VLOOKUP($A635, 'E4 TB Allocation Details'!$A$18:$L$205, MATCH("A &amp; G ID", 'E4 TB Allocation Details'!$A$18:$L$18, 0),FALSE), 'E2 Allocators'!$B$15:$W$361, MATCH(AY$17, 'E2 Allocators'!$B$15:$W$15, 0),FALSE)), 0, VLOOKUP(VLOOKUP($A635, 'E4 TB Allocation Details'!$A$18:$L$205, MATCH("A &amp; G ID", 'E4 TB Allocation Details'!$A$18:$L$18, 0),FALSE), 'E2 Allocators'!$B$15:$W$361, MATCH(AY$17, 'E2 Allocators'!$B$15:$W$15, 0),FALSE))</f>
        <v>0.24864744299894989</v>
      </c>
      <c r="AZ635" s="1334">
        <f ca="1">IF(ISERROR(VLOOKUP(VLOOKUP($A635, 'E4 TB Allocation Details'!$A$18:$L$205, MATCH("A &amp; G ID", 'E4 TB Allocation Details'!$A$18:$L$18, 0),FALSE), 'E2 Allocators'!$B$15:$W$361, MATCH(AZ$17, 'E2 Allocators'!$B$15:$W$15, 0),FALSE)), 0, VLOOKUP(VLOOKUP($A635, 'E4 TB Allocation Details'!$A$18:$L$205, MATCH("A &amp; G ID", 'E4 TB Allocation Details'!$A$18:$L$18, 0),FALSE), 'E2 Allocators'!$B$15:$W$361, MATCH(AZ$17, 'E2 Allocators'!$B$15:$W$15, 0),FALSE))</f>
        <v>0</v>
      </c>
      <c r="BA635" s="1334">
        <f ca="1">IF(ISERROR(VLOOKUP(VLOOKUP($A635, 'E4 TB Allocation Details'!$A$18:$L$205, MATCH("A &amp; G ID", 'E4 TB Allocation Details'!$A$18:$L$18, 0),FALSE), 'E2 Allocators'!$B$15:$W$361, MATCH(BA$17, 'E2 Allocators'!$B$15:$W$15, 0),FALSE)), 0, VLOOKUP(VLOOKUP($A635, 'E4 TB Allocation Details'!$A$18:$L$205, MATCH("A &amp; G ID", 'E4 TB Allocation Details'!$A$18:$L$18, 0),FALSE), 'E2 Allocators'!$B$15:$W$361, MATCH(BA$17, 'E2 Allocators'!$B$15:$W$15, 0),FALSE))</f>
        <v>0</v>
      </c>
      <c r="BB635" s="1334">
        <f ca="1">IF(ISERROR(VLOOKUP(VLOOKUP($A635, 'E4 TB Allocation Details'!$A$18:$L$205, MATCH("A &amp; G ID", 'E4 TB Allocation Details'!$A$18:$L$18, 0),FALSE), 'E2 Allocators'!$B$15:$W$361, MATCH(BB$17, 'E2 Allocators'!$B$15:$W$15, 0),FALSE)), 0, VLOOKUP(VLOOKUP($A635, 'E4 TB Allocation Details'!$A$18:$L$205, MATCH("A &amp; G ID", 'E4 TB Allocation Details'!$A$18:$L$18, 0),FALSE), 'E2 Allocators'!$B$15:$W$361, MATCH(BB$17, 'E2 Allocators'!$B$15:$W$15, 0),FALSE))</f>
        <v>0</v>
      </c>
      <c r="BC635" s="1334">
        <f ca="1">IF(ISERROR(VLOOKUP(VLOOKUP($A635, 'E4 TB Allocation Details'!$A$18:$L$205, MATCH("A &amp; G ID", 'E4 TB Allocation Details'!$A$18:$L$18, 0),FALSE), 'E2 Allocators'!$B$15:$W$361, MATCH(BC$17, 'E2 Allocators'!$B$15:$W$15, 0),FALSE)), 0, VLOOKUP(VLOOKUP($A635, 'E4 TB Allocation Details'!$A$18:$L$205, MATCH("A &amp; G ID", 'E4 TB Allocation Details'!$A$18:$L$18, 0),FALSE), 'E2 Allocators'!$B$15:$W$361, MATCH(BC$17, 'E2 Allocators'!$B$15:$W$15, 0),FALSE))</f>
        <v>6.9767806263345639E-2</v>
      </c>
      <c r="BD635" s="1334">
        <f ca="1">IF(ISERROR(VLOOKUP(VLOOKUP($A635, 'E4 TB Allocation Details'!$A$18:$L$205, MATCH("A &amp; G ID", 'E4 TB Allocation Details'!$A$18:$L$18, 0),FALSE), 'E2 Allocators'!$B$15:$W$361, MATCH(BD$17, 'E2 Allocators'!$B$15:$W$15, 0),FALSE)), 0, VLOOKUP(VLOOKUP($A635, 'E4 TB Allocation Details'!$A$18:$L$205, MATCH("A &amp; G ID", 'E4 TB Allocation Details'!$A$18:$L$18, 0),FALSE), 'E2 Allocators'!$B$15:$W$361, MATCH(BD$17, 'E2 Allocators'!$B$15:$W$15, 0),FALSE))</f>
        <v>3.8282046663041551E-3</v>
      </c>
      <c r="BE635" s="1334">
        <f ca="1">IF(ISERROR(VLOOKUP(VLOOKUP($A635, 'E4 TB Allocation Details'!$A$18:$L$205, MATCH("A &amp; G ID", 'E4 TB Allocation Details'!$A$18:$L$18, 0),FALSE), 'E2 Allocators'!$B$15:$W$361, MATCH(BE$17, 'E2 Allocators'!$B$15:$W$15, 0),FALSE)), 0, VLOOKUP(VLOOKUP($A635, 'E4 TB Allocation Details'!$A$18:$L$205, MATCH("A &amp; G ID", 'E4 TB Allocation Details'!$A$18:$L$18, 0),FALSE), 'E2 Allocators'!$B$15:$W$361, MATCH(BE$17, 'E2 Allocators'!$B$15:$W$15, 0),FALSE))</f>
        <v>3.4774340798186163E-3</v>
      </c>
      <c r="BF635" s="1334">
        <f ca="1">IF(ISERROR(VLOOKUP(VLOOKUP($A635, 'E4 TB Allocation Details'!$A$18:$L$205, MATCH("A &amp; G ID", 'E4 TB Allocation Details'!$A$18:$L$18, 0),FALSE), 'E2 Allocators'!$B$15:$W$361, MATCH(BF$17, 'E2 Allocators'!$B$15:$W$15, 0),FALSE)), 0, VLOOKUP(VLOOKUP($A635, 'E4 TB Allocation Details'!$A$18:$L$205, MATCH("A &amp; G ID", 'E4 TB Allocation Details'!$A$18:$L$18, 0),FALSE), 'E2 Allocators'!$B$15:$W$361, MATCH(BF$17, 'E2 Allocators'!$B$15:$W$15, 0),FALSE))</f>
        <v>0</v>
      </c>
      <c r="BG635" s="1334">
        <f ca="1">IF(ISERROR(VLOOKUP(VLOOKUP($A635, 'E4 TB Allocation Details'!$A$18:$L$205, MATCH("A &amp; G ID", 'E4 TB Allocation Details'!$A$18:$L$18, 0),FALSE), 'E2 Allocators'!$B$15:$W$361, MATCH(BG$17, 'E2 Allocators'!$B$15:$W$15, 0),FALSE)), 0, VLOOKUP(VLOOKUP($A635, 'E4 TB Allocation Details'!$A$18:$L$205, MATCH("A &amp; G ID", 'E4 TB Allocation Details'!$A$18:$L$18, 0),FALSE), 'E2 Allocators'!$B$15:$W$361, MATCH(BG$17, 'E2 Allocators'!$B$15:$W$15, 0),FALSE))</f>
        <v>0</v>
      </c>
      <c r="BH635" s="1334">
        <f ca="1">IF(ISERROR(VLOOKUP(VLOOKUP($A635, 'E4 TB Allocation Details'!$A$18:$L$205, MATCH("A &amp; G ID", 'E4 TB Allocation Details'!$A$18:$L$18, 0),FALSE), 'E2 Allocators'!$B$15:$W$361, MATCH(BH$17, 'E2 Allocators'!$B$15:$W$15, 0),FALSE)), 0, VLOOKUP(VLOOKUP($A635, 'E4 TB Allocation Details'!$A$18:$L$205, MATCH("A &amp; G ID", 'E4 TB Allocation Details'!$A$18:$L$18, 0),FALSE), 'E2 Allocators'!$B$15:$W$361, MATCH(BH$17, 'E2 Allocators'!$B$15:$W$15, 0),FALSE))</f>
        <v>0</v>
      </c>
      <c r="BI635" s="1334">
        <f ca="1">IF(ISERROR(VLOOKUP(VLOOKUP($A635, 'E4 TB Allocation Details'!$A$18:$L$205, MATCH("A &amp; G ID", 'E4 TB Allocation Details'!$A$18:$L$18, 0),FALSE), 'E2 Allocators'!$B$15:$W$361, MATCH(BI$17, 'E2 Allocators'!$B$15:$W$15, 0),FALSE)), 0, VLOOKUP(VLOOKUP($A635, 'E4 TB Allocation Details'!$A$18:$L$205, MATCH("A &amp; G ID", 'E4 TB Allocation Details'!$A$18:$L$18, 0),FALSE), 'E2 Allocators'!$B$15:$W$361, MATCH(BI$17, 'E2 Allocators'!$B$15:$W$15, 0),FALSE))</f>
        <v>0</v>
      </c>
      <c r="BJ635" s="1334">
        <f ca="1">IF(ISERROR(VLOOKUP(VLOOKUP($A635, 'E4 TB Allocation Details'!$A$18:$L$205, MATCH("A &amp; G ID", 'E4 TB Allocation Details'!$A$18:$L$18, 0),FALSE), 'E2 Allocators'!$B$15:$W$361, MATCH(BJ$17, 'E2 Allocators'!$B$15:$W$15, 0),FALSE)), 0, VLOOKUP(VLOOKUP($A635, 'E4 TB Allocation Details'!$A$18:$L$205, MATCH("A &amp; G ID", 'E4 TB Allocation Details'!$A$18:$L$18, 0),FALSE), 'E2 Allocators'!$B$15:$W$361, MATCH(BJ$17, 'E2 Allocators'!$B$15:$W$15, 0),FALSE))</f>
        <v>0</v>
      </c>
      <c r="BK635" s="1334">
        <f ca="1">IF(ISERROR(VLOOKUP(VLOOKUP($A635, 'E4 TB Allocation Details'!$A$18:$L$205, MATCH("A &amp; G ID", 'E4 TB Allocation Details'!$A$18:$L$18, 0),FALSE), 'E2 Allocators'!$B$15:$W$361, MATCH(BK$17, 'E2 Allocators'!$B$15:$W$15, 0),FALSE)), 0, VLOOKUP(VLOOKUP($A635, 'E4 TB Allocation Details'!$A$18:$L$205, MATCH("A &amp; G ID", 'E4 TB Allocation Details'!$A$18:$L$18, 0),FALSE), 'E2 Allocators'!$B$15:$W$361, MATCH(BK$17, 'E2 Allocators'!$B$15:$W$15, 0),FALSE))</f>
        <v>0</v>
      </c>
      <c r="BL635" s="1334">
        <f ca="1">IF(ISERROR(VLOOKUP(VLOOKUP($A635, 'E4 TB Allocation Details'!$A$18:$L$205, MATCH("A &amp; G ID", 'E4 TB Allocation Details'!$A$18:$L$18, 0),FALSE), 'E2 Allocators'!$B$15:$W$361, MATCH(BL$17, 'E2 Allocators'!$B$15:$W$15, 0),FALSE)), 0, VLOOKUP(VLOOKUP($A635, 'E4 TB Allocation Details'!$A$18:$L$205, MATCH("A &amp; G ID", 'E4 TB Allocation Details'!$A$18:$L$18, 0),FALSE), 'E2 Allocators'!$B$15:$W$361, MATCH(BL$17, 'E2 Allocators'!$B$15:$W$15, 0),FALSE))</f>
        <v>0</v>
      </c>
      <c r="BM635" s="1334">
        <f ca="1">IF(ISERROR(VLOOKUP(VLOOKUP($A635, 'E4 TB Allocation Details'!$A$18:$L$205, MATCH("A &amp; G ID", 'E4 TB Allocation Details'!$A$18:$L$18, 0),FALSE), 'E2 Allocators'!$B$15:$W$361, MATCH(BM$17, 'E2 Allocators'!$B$15:$W$15, 0),FALSE)), 0, VLOOKUP(VLOOKUP($A635, 'E4 TB Allocation Details'!$A$18:$L$205, MATCH("A &amp; G ID", 'E4 TB Allocation Details'!$A$18:$L$18, 0),FALSE), 'E2 Allocators'!$B$15:$W$361, MATCH(BM$17, 'E2 Allocators'!$B$15:$W$15, 0),FALSE))</f>
        <v>0</v>
      </c>
      <c r="BN635" s="1334">
        <f ca="1">IF(ISERROR(VLOOKUP(VLOOKUP($A635, 'E4 TB Allocation Details'!$A$18:$L$205, MATCH("A &amp; G ID", 'E4 TB Allocation Details'!$A$18:$L$18, 0),FALSE), 'E2 Allocators'!$B$15:$W$361, MATCH(BN$17, 'E2 Allocators'!$B$15:$W$15, 0),FALSE)), 0, VLOOKUP(VLOOKUP($A635, 'E4 TB Allocation Details'!$A$18:$L$205, MATCH("A &amp; G ID", 'E4 TB Allocation Details'!$A$18:$L$18, 0),FALSE), 'E2 Allocators'!$B$15:$W$361, MATCH(BN$17, 'E2 Allocators'!$B$15:$W$15, 0),FALSE))</f>
        <v>0</v>
      </c>
      <c r="BO635" s="1334">
        <f ca="1">IF(ISERROR(VLOOKUP(VLOOKUP($A635, 'E4 TB Allocation Details'!$A$18:$L$205, MATCH("A &amp; G ID", 'E4 TB Allocation Details'!$A$18:$L$18, 0),FALSE), 'E2 Allocators'!$B$15:$W$361, MATCH(BO$17, 'E2 Allocators'!$B$15:$W$15, 0),FALSE)), 0, VLOOKUP(VLOOKUP($A635, 'E4 TB Allocation Details'!$A$18:$L$205, MATCH("A &amp; G ID", 'E4 TB Allocation Details'!$A$18:$L$18, 0),FALSE), 'E2 Allocators'!$B$15:$W$361, MATCH(BO$17, 'E2 Allocators'!$B$15:$W$15, 0),FALSE))</f>
        <v>0</v>
      </c>
      <c r="BP635" s="1334">
        <f ca="1">IF(ISERROR(VLOOKUP(VLOOKUP($A635, 'E4 TB Allocation Details'!$A$18:$L$205, MATCH("A &amp; G ID", 'E4 TB Allocation Details'!$A$18:$L$18, 0),FALSE), 'E2 Allocators'!$B$15:$W$361, MATCH(BP$17, 'E2 Allocators'!$B$15:$W$15, 0),FALSE)), 0, VLOOKUP(VLOOKUP($A635, 'E4 TB Allocation Details'!$A$18:$L$205, MATCH("A &amp; G ID", 'E4 TB Allocation Details'!$A$18:$L$18, 0),FALSE), 'E2 Allocators'!$B$15:$W$361, MATCH(BP$17, 'E2 Allocators'!$B$15:$W$15, 0),FALSE))</f>
        <v>0</v>
      </c>
      <c r="BQ635" s="1338">
        <f t="shared" si="927"/>
        <v>1.0000000000000002</v>
      </c>
    </row>
    <row r="636" spans="1:69" s="259" customFormat="1" ht="12.75">
      <c r="A636" s="1345">
        <v>1925</v>
      </c>
      <c r="B636" s="1332" t="s">
        <v>958</v>
      </c>
      <c r="C636" s="1333">
        <v>1</v>
      </c>
      <c r="D636" s="1337"/>
      <c r="E636" s="1337"/>
      <c r="F636" s="1337"/>
      <c r="G636" s="1337"/>
      <c r="H636" s="1337"/>
      <c r="I636" s="1337"/>
      <c r="J636" s="1337"/>
      <c r="K636" s="1337"/>
      <c r="L636" s="1337"/>
      <c r="M636" s="1337"/>
      <c r="N636" s="1337"/>
      <c r="O636" s="1337"/>
      <c r="P636" s="1337"/>
      <c r="Q636" s="1337"/>
      <c r="R636" s="1337"/>
      <c r="S636" s="1337"/>
      <c r="T636" s="1337"/>
      <c r="U636" s="1337"/>
      <c r="V636" s="1337"/>
      <c r="W636" s="1337"/>
      <c r="X636" s="1337"/>
      <c r="Y636" s="1337"/>
      <c r="Z636" s="1337"/>
      <c r="AA636" s="1337"/>
      <c r="AB636" s="1337"/>
      <c r="AC636" s="1337"/>
      <c r="AD636" s="1337"/>
      <c r="AE636" s="1337"/>
      <c r="AF636" s="1337"/>
      <c r="AG636" s="1337"/>
      <c r="AH636" s="1337"/>
      <c r="AI636" s="1337"/>
      <c r="AJ636" s="1337"/>
      <c r="AK636" s="1337"/>
      <c r="AL636" s="1337"/>
      <c r="AM636" s="1337"/>
      <c r="AN636" s="1337"/>
      <c r="AO636" s="1337"/>
      <c r="AP636" s="1337"/>
      <c r="AQ636" s="1337"/>
      <c r="AR636" s="1337"/>
      <c r="AS636" s="1337"/>
      <c r="AT636" s="1337"/>
      <c r="AU636" s="1337"/>
      <c r="AV636" s="1337"/>
      <c r="AW636" s="1334">
        <f ca="1">IF(ISERROR(VLOOKUP(VLOOKUP($A636, 'E4 TB Allocation Details'!$A$18:$L$205, MATCH("A &amp; G ID", 'E4 TB Allocation Details'!$A$18:$L$18, 0),FALSE), 'E2 Allocators'!$B$15:$W$361, MATCH(AW$17, 'E2 Allocators'!$B$15:$W$15, 0),FALSE)), 0, VLOOKUP(VLOOKUP($A636, 'E4 TB Allocation Details'!$A$18:$L$205, MATCH("A &amp; G ID", 'E4 TB Allocation Details'!$A$18:$L$18, 0),FALSE), 'E2 Allocators'!$B$15:$W$361, MATCH(AW$17, 'E2 Allocators'!$B$15:$W$15, 0),FALSE))</f>
        <v>0.50149308338448861</v>
      </c>
      <c r="AX636" s="1334">
        <f ca="1">IF(ISERROR(VLOOKUP(VLOOKUP($A636, 'E4 TB Allocation Details'!$A$18:$L$205, MATCH("A &amp; G ID", 'E4 TB Allocation Details'!$A$18:$L$18, 0),FALSE), 'E2 Allocators'!$B$15:$W$361, MATCH(AX$17, 'E2 Allocators'!$B$15:$W$15, 0),FALSE)), 0, VLOOKUP(VLOOKUP($A636, 'E4 TB Allocation Details'!$A$18:$L$205, MATCH("A &amp; G ID", 'E4 TB Allocation Details'!$A$18:$L$18, 0),FALSE), 'E2 Allocators'!$B$15:$W$361, MATCH(AX$17, 'E2 Allocators'!$B$15:$W$15, 0),FALSE))</f>
        <v>0.17278602860709316</v>
      </c>
      <c r="AY636" s="1334">
        <f ca="1">IF(ISERROR(VLOOKUP(VLOOKUP($A636, 'E4 TB Allocation Details'!$A$18:$L$205, MATCH("A &amp; G ID", 'E4 TB Allocation Details'!$A$18:$L$18, 0),FALSE), 'E2 Allocators'!$B$15:$W$361, MATCH(AY$17, 'E2 Allocators'!$B$15:$W$15, 0),FALSE)), 0, VLOOKUP(VLOOKUP($A636, 'E4 TB Allocation Details'!$A$18:$L$205, MATCH("A &amp; G ID", 'E4 TB Allocation Details'!$A$18:$L$18, 0),FALSE), 'E2 Allocators'!$B$15:$W$361, MATCH(AY$17, 'E2 Allocators'!$B$15:$W$15, 0),FALSE))</f>
        <v>0.24864744299894989</v>
      </c>
      <c r="AZ636" s="1334">
        <f ca="1">IF(ISERROR(VLOOKUP(VLOOKUP($A636, 'E4 TB Allocation Details'!$A$18:$L$205, MATCH("A &amp; G ID", 'E4 TB Allocation Details'!$A$18:$L$18, 0),FALSE), 'E2 Allocators'!$B$15:$W$361, MATCH(AZ$17, 'E2 Allocators'!$B$15:$W$15, 0),FALSE)), 0, VLOOKUP(VLOOKUP($A636, 'E4 TB Allocation Details'!$A$18:$L$205, MATCH("A &amp; G ID", 'E4 TB Allocation Details'!$A$18:$L$18, 0),FALSE), 'E2 Allocators'!$B$15:$W$361, MATCH(AZ$17, 'E2 Allocators'!$B$15:$W$15, 0),FALSE))</f>
        <v>0</v>
      </c>
      <c r="BA636" s="1334">
        <f ca="1">IF(ISERROR(VLOOKUP(VLOOKUP($A636, 'E4 TB Allocation Details'!$A$18:$L$205, MATCH("A &amp; G ID", 'E4 TB Allocation Details'!$A$18:$L$18, 0),FALSE), 'E2 Allocators'!$B$15:$W$361, MATCH(BA$17, 'E2 Allocators'!$B$15:$W$15, 0),FALSE)), 0, VLOOKUP(VLOOKUP($A636, 'E4 TB Allocation Details'!$A$18:$L$205, MATCH("A &amp; G ID", 'E4 TB Allocation Details'!$A$18:$L$18, 0),FALSE), 'E2 Allocators'!$B$15:$W$361, MATCH(BA$17, 'E2 Allocators'!$B$15:$W$15, 0),FALSE))</f>
        <v>0</v>
      </c>
      <c r="BB636" s="1334">
        <f ca="1">IF(ISERROR(VLOOKUP(VLOOKUP($A636, 'E4 TB Allocation Details'!$A$18:$L$205, MATCH("A &amp; G ID", 'E4 TB Allocation Details'!$A$18:$L$18, 0),FALSE), 'E2 Allocators'!$B$15:$W$361, MATCH(BB$17, 'E2 Allocators'!$B$15:$W$15, 0),FALSE)), 0, VLOOKUP(VLOOKUP($A636, 'E4 TB Allocation Details'!$A$18:$L$205, MATCH("A &amp; G ID", 'E4 TB Allocation Details'!$A$18:$L$18, 0),FALSE), 'E2 Allocators'!$B$15:$W$361, MATCH(BB$17, 'E2 Allocators'!$B$15:$W$15, 0),FALSE))</f>
        <v>0</v>
      </c>
      <c r="BC636" s="1334">
        <f ca="1">IF(ISERROR(VLOOKUP(VLOOKUP($A636, 'E4 TB Allocation Details'!$A$18:$L$205, MATCH("A &amp; G ID", 'E4 TB Allocation Details'!$A$18:$L$18, 0),FALSE), 'E2 Allocators'!$B$15:$W$361, MATCH(BC$17, 'E2 Allocators'!$B$15:$W$15, 0),FALSE)), 0, VLOOKUP(VLOOKUP($A636, 'E4 TB Allocation Details'!$A$18:$L$205, MATCH("A &amp; G ID", 'E4 TB Allocation Details'!$A$18:$L$18, 0),FALSE), 'E2 Allocators'!$B$15:$W$361, MATCH(BC$17, 'E2 Allocators'!$B$15:$W$15, 0),FALSE))</f>
        <v>6.9767806263345639E-2</v>
      </c>
      <c r="BD636" s="1334">
        <f ca="1">IF(ISERROR(VLOOKUP(VLOOKUP($A636, 'E4 TB Allocation Details'!$A$18:$L$205, MATCH("A &amp; G ID", 'E4 TB Allocation Details'!$A$18:$L$18, 0),FALSE), 'E2 Allocators'!$B$15:$W$361, MATCH(BD$17, 'E2 Allocators'!$B$15:$W$15, 0),FALSE)), 0, VLOOKUP(VLOOKUP($A636, 'E4 TB Allocation Details'!$A$18:$L$205, MATCH("A &amp; G ID", 'E4 TB Allocation Details'!$A$18:$L$18, 0),FALSE), 'E2 Allocators'!$B$15:$W$361, MATCH(BD$17, 'E2 Allocators'!$B$15:$W$15, 0),FALSE))</f>
        <v>3.8282046663041551E-3</v>
      </c>
      <c r="BE636" s="1334">
        <f ca="1">IF(ISERROR(VLOOKUP(VLOOKUP($A636, 'E4 TB Allocation Details'!$A$18:$L$205, MATCH("A &amp; G ID", 'E4 TB Allocation Details'!$A$18:$L$18, 0),FALSE), 'E2 Allocators'!$B$15:$W$361, MATCH(BE$17, 'E2 Allocators'!$B$15:$W$15, 0),FALSE)), 0, VLOOKUP(VLOOKUP($A636, 'E4 TB Allocation Details'!$A$18:$L$205, MATCH("A &amp; G ID", 'E4 TB Allocation Details'!$A$18:$L$18, 0),FALSE), 'E2 Allocators'!$B$15:$W$361, MATCH(BE$17, 'E2 Allocators'!$B$15:$W$15, 0),FALSE))</f>
        <v>3.4774340798186163E-3</v>
      </c>
      <c r="BF636" s="1334">
        <f ca="1">IF(ISERROR(VLOOKUP(VLOOKUP($A636, 'E4 TB Allocation Details'!$A$18:$L$205, MATCH("A &amp; G ID", 'E4 TB Allocation Details'!$A$18:$L$18, 0),FALSE), 'E2 Allocators'!$B$15:$W$361, MATCH(BF$17, 'E2 Allocators'!$B$15:$W$15, 0),FALSE)), 0, VLOOKUP(VLOOKUP($A636, 'E4 TB Allocation Details'!$A$18:$L$205, MATCH("A &amp; G ID", 'E4 TB Allocation Details'!$A$18:$L$18, 0),FALSE), 'E2 Allocators'!$B$15:$W$361, MATCH(BF$17, 'E2 Allocators'!$B$15:$W$15, 0),FALSE))</f>
        <v>0</v>
      </c>
      <c r="BG636" s="1334">
        <f ca="1">IF(ISERROR(VLOOKUP(VLOOKUP($A636, 'E4 TB Allocation Details'!$A$18:$L$205, MATCH("A &amp; G ID", 'E4 TB Allocation Details'!$A$18:$L$18, 0),FALSE), 'E2 Allocators'!$B$15:$W$361, MATCH(BG$17, 'E2 Allocators'!$B$15:$W$15, 0),FALSE)), 0, VLOOKUP(VLOOKUP($A636, 'E4 TB Allocation Details'!$A$18:$L$205, MATCH("A &amp; G ID", 'E4 TB Allocation Details'!$A$18:$L$18, 0),FALSE), 'E2 Allocators'!$B$15:$W$361, MATCH(BG$17, 'E2 Allocators'!$B$15:$W$15, 0),FALSE))</f>
        <v>0</v>
      </c>
      <c r="BH636" s="1334">
        <f ca="1">IF(ISERROR(VLOOKUP(VLOOKUP($A636, 'E4 TB Allocation Details'!$A$18:$L$205, MATCH("A &amp; G ID", 'E4 TB Allocation Details'!$A$18:$L$18, 0),FALSE), 'E2 Allocators'!$B$15:$W$361, MATCH(BH$17, 'E2 Allocators'!$B$15:$W$15, 0),FALSE)), 0, VLOOKUP(VLOOKUP($A636, 'E4 TB Allocation Details'!$A$18:$L$205, MATCH("A &amp; G ID", 'E4 TB Allocation Details'!$A$18:$L$18, 0),FALSE), 'E2 Allocators'!$B$15:$W$361, MATCH(BH$17, 'E2 Allocators'!$B$15:$W$15, 0),FALSE))</f>
        <v>0</v>
      </c>
      <c r="BI636" s="1334">
        <f ca="1">IF(ISERROR(VLOOKUP(VLOOKUP($A636, 'E4 TB Allocation Details'!$A$18:$L$205, MATCH("A &amp; G ID", 'E4 TB Allocation Details'!$A$18:$L$18, 0),FALSE), 'E2 Allocators'!$B$15:$W$361, MATCH(BI$17, 'E2 Allocators'!$B$15:$W$15, 0),FALSE)), 0, VLOOKUP(VLOOKUP($A636, 'E4 TB Allocation Details'!$A$18:$L$205, MATCH("A &amp; G ID", 'E4 TB Allocation Details'!$A$18:$L$18, 0),FALSE), 'E2 Allocators'!$B$15:$W$361, MATCH(BI$17, 'E2 Allocators'!$B$15:$W$15, 0),FALSE))</f>
        <v>0</v>
      </c>
      <c r="BJ636" s="1334">
        <f ca="1">IF(ISERROR(VLOOKUP(VLOOKUP($A636, 'E4 TB Allocation Details'!$A$18:$L$205, MATCH("A &amp; G ID", 'E4 TB Allocation Details'!$A$18:$L$18, 0),FALSE), 'E2 Allocators'!$B$15:$W$361, MATCH(BJ$17, 'E2 Allocators'!$B$15:$W$15, 0),FALSE)), 0, VLOOKUP(VLOOKUP($A636, 'E4 TB Allocation Details'!$A$18:$L$205, MATCH("A &amp; G ID", 'E4 TB Allocation Details'!$A$18:$L$18, 0),FALSE), 'E2 Allocators'!$B$15:$W$361, MATCH(BJ$17, 'E2 Allocators'!$B$15:$W$15, 0),FALSE))</f>
        <v>0</v>
      </c>
      <c r="BK636" s="1334">
        <f ca="1">IF(ISERROR(VLOOKUP(VLOOKUP($A636, 'E4 TB Allocation Details'!$A$18:$L$205, MATCH("A &amp; G ID", 'E4 TB Allocation Details'!$A$18:$L$18, 0),FALSE), 'E2 Allocators'!$B$15:$W$361, MATCH(BK$17, 'E2 Allocators'!$B$15:$W$15, 0),FALSE)), 0, VLOOKUP(VLOOKUP($A636, 'E4 TB Allocation Details'!$A$18:$L$205, MATCH("A &amp; G ID", 'E4 TB Allocation Details'!$A$18:$L$18, 0),FALSE), 'E2 Allocators'!$B$15:$W$361, MATCH(BK$17, 'E2 Allocators'!$B$15:$W$15, 0),FALSE))</f>
        <v>0</v>
      </c>
      <c r="BL636" s="1334">
        <f ca="1">IF(ISERROR(VLOOKUP(VLOOKUP($A636, 'E4 TB Allocation Details'!$A$18:$L$205, MATCH("A &amp; G ID", 'E4 TB Allocation Details'!$A$18:$L$18, 0),FALSE), 'E2 Allocators'!$B$15:$W$361, MATCH(BL$17, 'E2 Allocators'!$B$15:$W$15, 0),FALSE)), 0, VLOOKUP(VLOOKUP($A636, 'E4 TB Allocation Details'!$A$18:$L$205, MATCH("A &amp; G ID", 'E4 TB Allocation Details'!$A$18:$L$18, 0),FALSE), 'E2 Allocators'!$B$15:$W$361, MATCH(BL$17, 'E2 Allocators'!$B$15:$W$15, 0),FALSE))</f>
        <v>0</v>
      </c>
      <c r="BM636" s="1334">
        <f ca="1">IF(ISERROR(VLOOKUP(VLOOKUP($A636, 'E4 TB Allocation Details'!$A$18:$L$205, MATCH("A &amp; G ID", 'E4 TB Allocation Details'!$A$18:$L$18, 0),FALSE), 'E2 Allocators'!$B$15:$W$361, MATCH(BM$17, 'E2 Allocators'!$B$15:$W$15, 0),FALSE)), 0, VLOOKUP(VLOOKUP($A636, 'E4 TB Allocation Details'!$A$18:$L$205, MATCH("A &amp; G ID", 'E4 TB Allocation Details'!$A$18:$L$18, 0),FALSE), 'E2 Allocators'!$B$15:$W$361, MATCH(BM$17, 'E2 Allocators'!$B$15:$W$15, 0),FALSE))</f>
        <v>0</v>
      </c>
      <c r="BN636" s="1334">
        <f ca="1">IF(ISERROR(VLOOKUP(VLOOKUP($A636, 'E4 TB Allocation Details'!$A$18:$L$205, MATCH("A &amp; G ID", 'E4 TB Allocation Details'!$A$18:$L$18, 0),FALSE), 'E2 Allocators'!$B$15:$W$361, MATCH(BN$17, 'E2 Allocators'!$B$15:$W$15, 0),FALSE)), 0, VLOOKUP(VLOOKUP($A636, 'E4 TB Allocation Details'!$A$18:$L$205, MATCH("A &amp; G ID", 'E4 TB Allocation Details'!$A$18:$L$18, 0),FALSE), 'E2 Allocators'!$B$15:$W$361, MATCH(BN$17, 'E2 Allocators'!$B$15:$W$15, 0),FALSE))</f>
        <v>0</v>
      </c>
      <c r="BO636" s="1334">
        <f ca="1">IF(ISERROR(VLOOKUP(VLOOKUP($A636, 'E4 TB Allocation Details'!$A$18:$L$205, MATCH("A &amp; G ID", 'E4 TB Allocation Details'!$A$18:$L$18, 0),FALSE), 'E2 Allocators'!$B$15:$W$361, MATCH(BO$17, 'E2 Allocators'!$B$15:$W$15, 0),FALSE)), 0, VLOOKUP(VLOOKUP($A636, 'E4 TB Allocation Details'!$A$18:$L$205, MATCH("A &amp; G ID", 'E4 TB Allocation Details'!$A$18:$L$18, 0),FALSE), 'E2 Allocators'!$B$15:$W$361, MATCH(BO$17, 'E2 Allocators'!$B$15:$W$15, 0),FALSE))</f>
        <v>0</v>
      </c>
      <c r="BP636" s="1334">
        <f ca="1">IF(ISERROR(VLOOKUP(VLOOKUP($A636, 'E4 TB Allocation Details'!$A$18:$L$205, MATCH("A &amp; G ID", 'E4 TB Allocation Details'!$A$18:$L$18, 0),FALSE), 'E2 Allocators'!$B$15:$W$361, MATCH(BP$17, 'E2 Allocators'!$B$15:$W$15, 0),FALSE)), 0, VLOOKUP(VLOOKUP($A636, 'E4 TB Allocation Details'!$A$18:$L$205, MATCH("A &amp; G ID", 'E4 TB Allocation Details'!$A$18:$L$18, 0),FALSE), 'E2 Allocators'!$B$15:$W$361, MATCH(BP$17, 'E2 Allocators'!$B$15:$W$15, 0),FALSE))</f>
        <v>0</v>
      </c>
      <c r="BQ636" s="1338">
        <f t="shared" si="927"/>
        <v>1.0000000000000002</v>
      </c>
    </row>
    <row r="637" spans="1:69" s="259" customFormat="1" ht="12.75">
      <c r="A637" s="1345">
        <v>1930</v>
      </c>
      <c r="B637" s="1332" t="s">
        <v>959</v>
      </c>
      <c r="C637" s="1333">
        <v>1</v>
      </c>
      <c r="D637" s="1337"/>
      <c r="E637" s="1337"/>
      <c r="F637" s="1337"/>
      <c r="G637" s="1337"/>
      <c r="H637" s="1337"/>
      <c r="I637" s="1337"/>
      <c r="J637" s="1337"/>
      <c r="K637" s="1337"/>
      <c r="L637" s="1337"/>
      <c r="M637" s="1337"/>
      <c r="N637" s="1337"/>
      <c r="O637" s="1337"/>
      <c r="P637" s="1337"/>
      <c r="Q637" s="1337"/>
      <c r="R637" s="1337"/>
      <c r="S637" s="1337"/>
      <c r="T637" s="1337"/>
      <c r="U637" s="1337"/>
      <c r="V637" s="1337"/>
      <c r="W637" s="1337"/>
      <c r="X637" s="1337"/>
      <c r="Y637" s="1337"/>
      <c r="Z637" s="1337"/>
      <c r="AA637" s="1337"/>
      <c r="AB637" s="1337"/>
      <c r="AC637" s="1337"/>
      <c r="AD637" s="1337"/>
      <c r="AE637" s="1337"/>
      <c r="AF637" s="1337"/>
      <c r="AG637" s="1337"/>
      <c r="AH637" s="1337"/>
      <c r="AI637" s="1337"/>
      <c r="AJ637" s="1337"/>
      <c r="AK637" s="1337"/>
      <c r="AL637" s="1337"/>
      <c r="AM637" s="1337"/>
      <c r="AN637" s="1337"/>
      <c r="AO637" s="1337"/>
      <c r="AP637" s="1337"/>
      <c r="AQ637" s="1337"/>
      <c r="AR637" s="1337"/>
      <c r="AS637" s="1337"/>
      <c r="AT637" s="1337"/>
      <c r="AU637" s="1337"/>
      <c r="AV637" s="1337"/>
      <c r="AW637" s="1334">
        <f ca="1">IF(ISERROR(VLOOKUP(VLOOKUP($A637, 'E4 TB Allocation Details'!$A$18:$L$205, MATCH("A &amp; G ID", 'E4 TB Allocation Details'!$A$18:$L$18, 0),FALSE), 'E2 Allocators'!$B$15:$W$361, MATCH(AW$17, 'E2 Allocators'!$B$15:$W$15, 0),FALSE)), 0, VLOOKUP(VLOOKUP($A637, 'E4 TB Allocation Details'!$A$18:$L$205, MATCH("A &amp; G ID", 'E4 TB Allocation Details'!$A$18:$L$18, 0),FALSE), 'E2 Allocators'!$B$15:$W$361, MATCH(AW$17, 'E2 Allocators'!$B$15:$W$15, 0),FALSE))</f>
        <v>0.50149308338448861</v>
      </c>
      <c r="AX637" s="1334">
        <f ca="1">IF(ISERROR(VLOOKUP(VLOOKUP($A637, 'E4 TB Allocation Details'!$A$18:$L$205, MATCH("A &amp; G ID", 'E4 TB Allocation Details'!$A$18:$L$18, 0),FALSE), 'E2 Allocators'!$B$15:$W$361, MATCH(AX$17, 'E2 Allocators'!$B$15:$W$15, 0),FALSE)), 0, VLOOKUP(VLOOKUP($A637, 'E4 TB Allocation Details'!$A$18:$L$205, MATCH("A &amp; G ID", 'E4 TB Allocation Details'!$A$18:$L$18, 0),FALSE), 'E2 Allocators'!$B$15:$W$361, MATCH(AX$17, 'E2 Allocators'!$B$15:$W$15, 0),FALSE))</f>
        <v>0.17278602860709316</v>
      </c>
      <c r="AY637" s="1334">
        <f ca="1">IF(ISERROR(VLOOKUP(VLOOKUP($A637, 'E4 TB Allocation Details'!$A$18:$L$205, MATCH("A &amp; G ID", 'E4 TB Allocation Details'!$A$18:$L$18, 0),FALSE), 'E2 Allocators'!$B$15:$W$361, MATCH(AY$17, 'E2 Allocators'!$B$15:$W$15, 0),FALSE)), 0, VLOOKUP(VLOOKUP($A637, 'E4 TB Allocation Details'!$A$18:$L$205, MATCH("A &amp; G ID", 'E4 TB Allocation Details'!$A$18:$L$18, 0),FALSE), 'E2 Allocators'!$B$15:$W$361, MATCH(AY$17, 'E2 Allocators'!$B$15:$W$15, 0),FALSE))</f>
        <v>0.24864744299894989</v>
      </c>
      <c r="AZ637" s="1334">
        <f ca="1">IF(ISERROR(VLOOKUP(VLOOKUP($A637, 'E4 TB Allocation Details'!$A$18:$L$205, MATCH("A &amp; G ID", 'E4 TB Allocation Details'!$A$18:$L$18, 0),FALSE), 'E2 Allocators'!$B$15:$W$361, MATCH(AZ$17, 'E2 Allocators'!$B$15:$W$15, 0),FALSE)), 0, VLOOKUP(VLOOKUP($A637, 'E4 TB Allocation Details'!$A$18:$L$205, MATCH("A &amp; G ID", 'E4 TB Allocation Details'!$A$18:$L$18, 0),FALSE), 'E2 Allocators'!$B$15:$W$361, MATCH(AZ$17, 'E2 Allocators'!$B$15:$W$15, 0),FALSE))</f>
        <v>0</v>
      </c>
      <c r="BA637" s="1334">
        <f ca="1">IF(ISERROR(VLOOKUP(VLOOKUP($A637, 'E4 TB Allocation Details'!$A$18:$L$205, MATCH("A &amp; G ID", 'E4 TB Allocation Details'!$A$18:$L$18, 0),FALSE), 'E2 Allocators'!$B$15:$W$361, MATCH(BA$17, 'E2 Allocators'!$B$15:$W$15, 0),FALSE)), 0, VLOOKUP(VLOOKUP($A637, 'E4 TB Allocation Details'!$A$18:$L$205, MATCH("A &amp; G ID", 'E4 TB Allocation Details'!$A$18:$L$18, 0),FALSE), 'E2 Allocators'!$B$15:$W$361, MATCH(BA$17, 'E2 Allocators'!$B$15:$W$15, 0),FALSE))</f>
        <v>0</v>
      </c>
      <c r="BB637" s="1334">
        <f ca="1">IF(ISERROR(VLOOKUP(VLOOKUP($A637, 'E4 TB Allocation Details'!$A$18:$L$205, MATCH("A &amp; G ID", 'E4 TB Allocation Details'!$A$18:$L$18, 0),FALSE), 'E2 Allocators'!$B$15:$W$361, MATCH(BB$17, 'E2 Allocators'!$B$15:$W$15, 0),FALSE)), 0, VLOOKUP(VLOOKUP($A637, 'E4 TB Allocation Details'!$A$18:$L$205, MATCH("A &amp; G ID", 'E4 TB Allocation Details'!$A$18:$L$18, 0),FALSE), 'E2 Allocators'!$B$15:$W$361, MATCH(BB$17, 'E2 Allocators'!$B$15:$W$15, 0),FALSE))</f>
        <v>0</v>
      </c>
      <c r="BC637" s="1334">
        <f ca="1">IF(ISERROR(VLOOKUP(VLOOKUP($A637, 'E4 TB Allocation Details'!$A$18:$L$205, MATCH("A &amp; G ID", 'E4 TB Allocation Details'!$A$18:$L$18, 0),FALSE), 'E2 Allocators'!$B$15:$W$361, MATCH(BC$17, 'E2 Allocators'!$B$15:$W$15, 0),FALSE)), 0, VLOOKUP(VLOOKUP($A637, 'E4 TB Allocation Details'!$A$18:$L$205, MATCH("A &amp; G ID", 'E4 TB Allocation Details'!$A$18:$L$18, 0),FALSE), 'E2 Allocators'!$B$15:$W$361, MATCH(BC$17, 'E2 Allocators'!$B$15:$W$15, 0),FALSE))</f>
        <v>6.9767806263345639E-2</v>
      </c>
      <c r="BD637" s="1334">
        <f ca="1">IF(ISERROR(VLOOKUP(VLOOKUP($A637, 'E4 TB Allocation Details'!$A$18:$L$205, MATCH("A &amp; G ID", 'E4 TB Allocation Details'!$A$18:$L$18, 0),FALSE), 'E2 Allocators'!$B$15:$W$361, MATCH(BD$17, 'E2 Allocators'!$B$15:$W$15, 0),FALSE)), 0, VLOOKUP(VLOOKUP($A637, 'E4 TB Allocation Details'!$A$18:$L$205, MATCH("A &amp; G ID", 'E4 TB Allocation Details'!$A$18:$L$18, 0),FALSE), 'E2 Allocators'!$B$15:$W$361, MATCH(BD$17, 'E2 Allocators'!$B$15:$W$15, 0),FALSE))</f>
        <v>3.8282046663041551E-3</v>
      </c>
      <c r="BE637" s="1334">
        <f ca="1">IF(ISERROR(VLOOKUP(VLOOKUP($A637, 'E4 TB Allocation Details'!$A$18:$L$205, MATCH("A &amp; G ID", 'E4 TB Allocation Details'!$A$18:$L$18, 0),FALSE), 'E2 Allocators'!$B$15:$W$361, MATCH(BE$17, 'E2 Allocators'!$B$15:$W$15, 0),FALSE)), 0, VLOOKUP(VLOOKUP($A637, 'E4 TB Allocation Details'!$A$18:$L$205, MATCH("A &amp; G ID", 'E4 TB Allocation Details'!$A$18:$L$18, 0),FALSE), 'E2 Allocators'!$B$15:$W$361, MATCH(BE$17, 'E2 Allocators'!$B$15:$W$15, 0),FALSE))</f>
        <v>3.4774340798186163E-3</v>
      </c>
      <c r="BF637" s="1334">
        <f ca="1">IF(ISERROR(VLOOKUP(VLOOKUP($A637, 'E4 TB Allocation Details'!$A$18:$L$205, MATCH("A &amp; G ID", 'E4 TB Allocation Details'!$A$18:$L$18, 0),FALSE), 'E2 Allocators'!$B$15:$W$361, MATCH(BF$17, 'E2 Allocators'!$B$15:$W$15, 0),FALSE)), 0, VLOOKUP(VLOOKUP($A637, 'E4 TB Allocation Details'!$A$18:$L$205, MATCH("A &amp; G ID", 'E4 TB Allocation Details'!$A$18:$L$18, 0),FALSE), 'E2 Allocators'!$B$15:$W$361, MATCH(BF$17, 'E2 Allocators'!$B$15:$W$15, 0),FALSE))</f>
        <v>0</v>
      </c>
      <c r="BG637" s="1334">
        <f ca="1">IF(ISERROR(VLOOKUP(VLOOKUP($A637, 'E4 TB Allocation Details'!$A$18:$L$205, MATCH("A &amp; G ID", 'E4 TB Allocation Details'!$A$18:$L$18, 0),FALSE), 'E2 Allocators'!$B$15:$W$361, MATCH(BG$17, 'E2 Allocators'!$B$15:$W$15, 0),FALSE)), 0, VLOOKUP(VLOOKUP($A637, 'E4 TB Allocation Details'!$A$18:$L$205, MATCH("A &amp; G ID", 'E4 TB Allocation Details'!$A$18:$L$18, 0),FALSE), 'E2 Allocators'!$B$15:$W$361, MATCH(BG$17, 'E2 Allocators'!$B$15:$W$15, 0),FALSE))</f>
        <v>0</v>
      </c>
      <c r="BH637" s="1334">
        <f ca="1">IF(ISERROR(VLOOKUP(VLOOKUP($A637, 'E4 TB Allocation Details'!$A$18:$L$205, MATCH("A &amp; G ID", 'E4 TB Allocation Details'!$A$18:$L$18, 0),FALSE), 'E2 Allocators'!$B$15:$W$361, MATCH(BH$17, 'E2 Allocators'!$B$15:$W$15, 0),FALSE)), 0, VLOOKUP(VLOOKUP($A637, 'E4 TB Allocation Details'!$A$18:$L$205, MATCH("A &amp; G ID", 'E4 TB Allocation Details'!$A$18:$L$18, 0),FALSE), 'E2 Allocators'!$B$15:$W$361, MATCH(BH$17, 'E2 Allocators'!$B$15:$W$15, 0),FALSE))</f>
        <v>0</v>
      </c>
      <c r="BI637" s="1334">
        <f ca="1">IF(ISERROR(VLOOKUP(VLOOKUP($A637, 'E4 TB Allocation Details'!$A$18:$L$205, MATCH("A &amp; G ID", 'E4 TB Allocation Details'!$A$18:$L$18, 0),FALSE), 'E2 Allocators'!$B$15:$W$361, MATCH(BI$17, 'E2 Allocators'!$B$15:$W$15, 0),FALSE)), 0, VLOOKUP(VLOOKUP($A637, 'E4 TB Allocation Details'!$A$18:$L$205, MATCH("A &amp; G ID", 'E4 TB Allocation Details'!$A$18:$L$18, 0),FALSE), 'E2 Allocators'!$B$15:$W$361, MATCH(BI$17, 'E2 Allocators'!$B$15:$W$15, 0),FALSE))</f>
        <v>0</v>
      </c>
      <c r="BJ637" s="1334">
        <f ca="1">IF(ISERROR(VLOOKUP(VLOOKUP($A637, 'E4 TB Allocation Details'!$A$18:$L$205, MATCH("A &amp; G ID", 'E4 TB Allocation Details'!$A$18:$L$18, 0),FALSE), 'E2 Allocators'!$B$15:$W$361, MATCH(BJ$17, 'E2 Allocators'!$B$15:$W$15, 0),FALSE)), 0, VLOOKUP(VLOOKUP($A637, 'E4 TB Allocation Details'!$A$18:$L$205, MATCH("A &amp; G ID", 'E4 TB Allocation Details'!$A$18:$L$18, 0),FALSE), 'E2 Allocators'!$B$15:$W$361, MATCH(BJ$17, 'E2 Allocators'!$B$15:$W$15, 0),FALSE))</f>
        <v>0</v>
      </c>
      <c r="BK637" s="1334">
        <f ca="1">IF(ISERROR(VLOOKUP(VLOOKUP($A637, 'E4 TB Allocation Details'!$A$18:$L$205, MATCH("A &amp; G ID", 'E4 TB Allocation Details'!$A$18:$L$18, 0),FALSE), 'E2 Allocators'!$B$15:$W$361, MATCH(BK$17, 'E2 Allocators'!$B$15:$W$15, 0),FALSE)), 0, VLOOKUP(VLOOKUP($A637, 'E4 TB Allocation Details'!$A$18:$L$205, MATCH("A &amp; G ID", 'E4 TB Allocation Details'!$A$18:$L$18, 0),FALSE), 'E2 Allocators'!$B$15:$W$361, MATCH(BK$17, 'E2 Allocators'!$B$15:$W$15, 0),FALSE))</f>
        <v>0</v>
      </c>
      <c r="BL637" s="1334">
        <f ca="1">IF(ISERROR(VLOOKUP(VLOOKUP($A637, 'E4 TB Allocation Details'!$A$18:$L$205, MATCH("A &amp; G ID", 'E4 TB Allocation Details'!$A$18:$L$18, 0),FALSE), 'E2 Allocators'!$B$15:$W$361, MATCH(BL$17, 'E2 Allocators'!$B$15:$W$15, 0),FALSE)), 0, VLOOKUP(VLOOKUP($A637, 'E4 TB Allocation Details'!$A$18:$L$205, MATCH("A &amp; G ID", 'E4 TB Allocation Details'!$A$18:$L$18, 0),FALSE), 'E2 Allocators'!$B$15:$W$361, MATCH(BL$17, 'E2 Allocators'!$B$15:$W$15, 0),FALSE))</f>
        <v>0</v>
      </c>
      <c r="BM637" s="1334">
        <f ca="1">IF(ISERROR(VLOOKUP(VLOOKUP($A637, 'E4 TB Allocation Details'!$A$18:$L$205, MATCH("A &amp; G ID", 'E4 TB Allocation Details'!$A$18:$L$18, 0),FALSE), 'E2 Allocators'!$B$15:$W$361, MATCH(BM$17, 'E2 Allocators'!$B$15:$W$15, 0),FALSE)), 0, VLOOKUP(VLOOKUP($A637, 'E4 TB Allocation Details'!$A$18:$L$205, MATCH("A &amp; G ID", 'E4 TB Allocation Details'!$A$18:$L$18, 0),FALSE), 'E2 Allocators'!$B$15:$W$361, MATCH(BM$17, 'E2 Allocators'!$B$15:$W$15, 0),FALSE))</f>
        <v>0</v>
      </c>
      <c r="BN637" s="1334">
        <f ca="1">IF(ISERROR(VLOOKUP(VLOOKUP($A637, 'E4 TB Allocation Details'!$A$18:$L$205, MATCH("A &amp; G ID", 'E4 TB Allocation Details'!$A$18:$L$18, 0),FALSE), 'E2 Allocators'!$B$15:$W$361, MATCH(BN$17, 'E2 Allocators'!$B$15:$W$15, 0),FALSE)), 0, VLOOKUP(VLOOKUP($A637, 'E4 TB Allocation Details'!$A$18:$L$205, MATCH("A &amp; G ID", 'E4 TB Allocation Details'!$A$18:$L$18, 0),FALSE), 'E2 Allocators'!$B$15:$W$361, MATCH(BN$17, 'E2 Allocators'!$B$15:$W$15, 0),FALSE))</f>
        <v>0</v>
      </c>
      <c r="BO637" s="1334">
        <f ca="1">IF(ISERROR(VLOOKUP(VLOOKUP($A637, 'E4 TB Allocation Details'!$A$18:$L$205, MATCH("A &amp; G ID", 'E4 TB Allocation Details'!$A$18:$L$18, 0),FALSE), 'E2 Allocators'!$B$15:$W$361, MATCH(BO$17, 'E2 Allocators'!$B$15:$W$15, 0),FALSE)), 0, VLOOKUP(VLOOKUP($A637, 'E4 TB Allocation Details'!$A$18:$L$205, MATCH("A &amp; G ID", 'E4 TB Allocation Details'!$A$18:$L$18, 0),FALSE), 'E2 Allocators'!$B$15:$W$361, MATCH(BO$17, 'E2 Allocators'!$B$15:$W$15, 0),FALSE))</f>
        <v>0</v>
      </c>
      <c r="BP637" s="1334">
        <f ca="1">IF(ISERROR(VLOOKUP(VLOOKUP($A637, 'E4 TB Allocation Details'!$A$18:$L$205, MATCH("A &amp; G ID", 'E4 TB Allocation Details'!$A$18:$L$18, 0),FALSE), 'E2 Allocators'!$B$15:$W$361, MATCH(BP$17, 'E2 Allocators'!$B$15:$W$15, 0),FALSE)), 0, VLOOKUP(VLOOKUP($A637, 'E4 TB Allocation Details'!$A$18:$L$205, MATCH("A &amp; G ID", 'E4 TB Allocation Details'!$A$18:$L$18, 0),FALSE), 'E2 Allocators'!$B$15:$W$361, MATCH(BP$17, 'E2 Allocators'!$B$15:$W$15, 0),FALSE))</f>
        <v>0</v>
      </c>
      <c r="BQ637" s="1338">
        <f t="shared" si="927"/>
        <v>1.0000000000000002</v>
      </c>
    </row>
    <row r="638" spans="1:69" s="259" customFormat="1" ht="12.75">
      <c r="A638" s="1345">
        <v>1935</v>
      </c>
      <c r="B638" s="1332" t="s">
        <v>960</v>
      </c>
      <c r="C638" s="1333">
        <v>1</v>
      </c>
      <c r="D638" s="1337"/>
      <c r="E638" s="1337"/>
      <c r="F638" s="1337"/>
      <c r="G638" s="1337"/>
      <c r="H638" s="1337"/>
      <c r="I638" s="1337"/>
      <c r="J638" s="1337"/>
      <c r="K638" s="1337"/>
      <c r="L638" s="1337"/>
      <c r="M638" s="1337"/>
      <c r="N638" s="1337"/>
      <c r="O638" s="1337"/>
      <c r="P638" s="1337"/>
      <c r="Q638" s="1337"/>
      <c r="R638" s="1337"/>
      <c r="S638" s="1337"/>
      <c r="T638" s="1337"/>
      <c r="U638" s="1337"/>
      <c r="V638" s="1337"/>
      <c r="W638" s="1337"/>
      <c r="X638" s="1337"/>
      <c r="Y638" s="1337"/>
      <c r="Z638" s="1337"/>
      <c r="AA638" s="1337"/>
      <c r="AB638" s="1337"/>
      <c r="AC638" s="1337"/>
      <c r="AD638" s="1337"/>
      <c r="AE638" s="1337"/>
      <c r="AF638" s="1337"/>
      <c r="AG638" s="1337"/>
      <c r="AH638" s="1337"/>
      <c r="AI638" s="1337"/>
      <c r="AJ638" s="1337"/>
      <c r="AK638" s="1337"/>
      <c r="AL638" s="1337"/>
      <c r="AM638" s="1337"/>
      <c r="AN638" s="1337"/>
      <c r="AO638" s="1337"/>
      <c r="AP638" s="1337"/>
      <c r="AQ638" s="1337"/>
      <c r="AR638" s="1337"/>
      <c r="AS638" s="1337"/>
      <c r="AT638" s="1337"/>
      <c r="AU638" s="1337"/>
      <c r="AV638" s="1337"/>
      <c r="AW638" s="1334">
        <f ca="1">IF(ISERROR(VLOOKUP(VLOOKUP($A638, 'E4 TB Allocation Details'!$A$18:$L$205, MATCH("A &amp; G ID", 'E4 TB Allocation Details'!$A$18:$L$18, 0),FALSE), 'E2 Allocators'!$B$15:$W$361, MATCH(AW$17, 'E2 Allocators'!$B$15:$W$15, 0),FALSE)), 0, VLOOKUP(VLOOKUP($A638, 'E4 TB Allocation Details'!$A$18:$L$205, MATCH("A &amp; G ID", 'E4 TB Allocation Details'!$A$18:$L$18, 0),FALSE), 'E2 Allocators'!$B$15:$W$361, MATCH(AW$17, 'E2 Allocators'!$B$15:$W$15, 0),FALSE))</f>
        <v>0.50149308338448861</v>
      </c>
      <c r="AX638" s="1334">
        <f ca="1">IF(ISERROR(VLOOKUP(VLOOKUP($A638, 'E4 TB Allocation Details'!$A$18:$L$205, MATCH("A &amp; G ID", 'E4 TB Allocation Details'!$A$18:$L$18, 0),FALSE), 'E2 Allocators'!$B$15:$W$361, MATCH(AX$17, 'E2 Allocators'!$B$15:$W$15, 0),FALSE)), 0, VLOOKUP(VLOOKUP($A638, 'E4 TB Allocation Details'!$A$18:$L$205, MATCH("A &amp; G ID", 'E4 TB Allocation Details'!$A$18:$L$18, 0),FALSE), 'E2 Allocators'!$B$15:$W$361, MATCH(AX$17, 'E2 Allocators'!$B$15:$W$15, 0),FALSE))</f>
        <v>0.17278602860709316</v>
      </c>
      <c r="AY638" s="1334">
        <f ca="1">IF(ISERROR(VLOOKUP(VLOOKUP($A638, 'E4 TB Allocation Details'!$A$18:$L$205, MATCH("A &amp; G ID", 'E4 TB Allocation Details'!$A$18:$L$18, 0),FALSE), 'E2 Allocators'!$B$15:$W$361, MATCH(AY$17, 'E2 Allocators'!$B$15:$W$15, 0),FALSE)), 0, VLOOKUP(VLOOKUP($A638, 'E4 TB Allocation Details'!$A$18:$L$205, MATCH("A &amp; G ID", 'E4 TB Allocation Details'!$A$18:$L$18, 0),FALSE), 'E2 Allocators'!$B$15:$W$361, MATCH(AY$17, 'E2 Allocators'!$B$15:$W$15, 0),FALSE))</f>
        <v>0.24864744299894989</v>
      </c>
      <c r="AZ638" s="1334">
        <f ca="1">IF(ISERROR(VLOOKUP(VLOOKUP($A638, 'E4 TB Allocation Details'!$A$18:$L$205, MATCH("A &amp; G ID", 'E4 TB Allocation Details'!$A$18:$L$18, 0),FALSE), 'E2 Allocators'!$B$15:$W$361, MATCH(AZ$17, 'E2 Allocators'!$B$15:$W$15, 0),FALSE)), 0, VLOOKUP(VLOOKUP($A638, 'E4 TB Allocation Details'!$A$18:$L$205, MATCH("A &amp; G ID", 'E4 TB Allocation Details'!$A$18:$L$18, 0),FALSE), 'E2 Allocators'!$B$15:$W$361, MATCH(AZ$17, 'E2 Allocators'!$B$15:$W$15, 0),FALSE))</f>
        <v>0</v>
      </c>
      <c r="BA638" s="1334">
        <f ca="1">IF(ISERROR(VLOOKUP(VLOOKUP($A638, 'E4 TB Allocation Details'!$A$18:$L$205, MATCH("A &amp; G ID", 'E4 TB Allocation Details'!$A$18:$L$18, 0),FALSE), 'E2 Allocators'!$B$15:$W$361, MATCH(BA$17, 'E2 Allocators'!$B$15:$W$15, 0),FALSE)), 0, VLOOKUP(VLOOKUP($A638, 'E4 TB Allocation Details'!$A$18:$L$205, MATCH("A &amp; G ID", 'E4 TB Allocation Details'!$A$18:$L$18, 0),FALSE), 'E2 Allocators'!$B$15:$W$361, MATCH(BA$17, 'E2 Allocators'!$B$15:$W$15, 0),FALSE))</f>
        <v>0</v>
      </c>
      <c r="BB638" s="1334">
        <f ca="1">IF(ISERROR(VLOOKUP(VLOOKUP($A638, 'E4 TB Allocation Details'!$A$18:$L$205, MATCH("A &amp; G ID", 'E4 TB Allocation Details'!$A$18:$L$18, 0),FALSE), 'E2 Allocators'!$B$15:$W$361, MATCH(BB$17, 'E2 Allocators'!$B$15:$W$15, 0),FALSE)), 0, VLOOKUP(VLOOKUP($A638, 'E4 TB Allocation Details'!$A$18:$L$205, MATCH("A &amp; G ID", 'E4 TB Allocation Details'!$A$18:$L$18, 0),FALSE), 'E2 Allocators'!$B$15:$W$361, MATCH(BB$17, 'E2 Allocators'!$B$15:$W$15, 0),FALSE))</f>
        <v>0</v>
      </c>
      <c r="BC638" s="1334">
        <f ca="1">IF(ISERROR(VLOOKUP(VLOOKUP($A638, 'E4 TB Allocation Details'!$A$18:$L$205, MATCH("A &amp; G ID", 'E4 TB Allocation Details'!$A$18:$L$18, 0),FALSE), 'E2 Allocators'!$B$15:$W$361, MATCH(BC$17, 'E2 Allocators'!$B$15:$W$15, 0),FALSE)), 0, VLOOKUP(VLOOKUP($A638, 'E4 TB Allocation Details'!$A$18:$L$205, MATCH("A &amp; G ID", 'E4 TB Allocation Details'!$A$18:$L$18, 0),FALSE), 'E2 Allocators'!$B$15:$W$361, MATCH(BC$17, 'E2 Allocators'!$B$15:$W$15, 0),FALSE))</f>
        <v>6.9767806263345639E-2</v>
      </c>
      <c r="BD638" s="1334">
        <f ca="1">IF(ISERROR(VLOOKUP(VLOOKUP($A638, 'E4 TB Allocation Details'!$A$18:$L$205, MATCH("A &amp; G ID", 'E4 TB Allocation Details'!$A$18:$L$18, 0),FALSE), 'E2 Allocators'!$B$15:$W$361, MATCH(BD$17, 'E2 Allocators'!$B$15:$W$15, 0),FALSE)), 0, VLOOKUP(VLOOKUP($A638, 'E4 TB Allocation Details'!$A$18:$L$205, MATCH("A &amp; G ID", 'E4 TB Allocation Details'!$A$18:$L$18, 0),FALSE), 'E2 Allocators'!$B$15:$W$361, MATCH(BD$17, 'E2 Allocators'!$B$15:$W$15, 0),FALSE))</f>
        <v>3.8282046663041551E-3</v>
      </c>
      <c r="BE638" s="1334">
        <f ca="1">IF(ISERROR(VLOOKUP(VLOOKUP($A638, 'E4 TB Allocation Details'!$A$18:$L$205, MATCH("A &amp; G ID", 'E4 TB Allocation Details'!$A$18:$L$18, 0),FALSE), 'E2 Allocators'!$B$15:$W$361, MATCH(BE$17, 'E2 Allocators'!$B$15:$W$15, 0),FALSE)), 0, VLOOKUP(VLOOKUP($A638, 'E4 TB Allocation Details'!$A$18:$L$205, MATCH("A &amp; G ID", 'E4 TB Allocation Details'!$A$18:$L$18, 0),FALSE), 'E2 Allocators'!$B$15:$W$361, MATCH(BE$17, 'E2 Allocators'!$B$15:$W$15, 0),FALSE))</f>
        <v>3.4774340798186163E-3</v>
      </c>
      <c r="BF638" s="1334">
        <f ca="1">IF(ISERROR(VLOOKUP(VLOOKUP($A638, 'E4 TB Allocation Details'!$A$18:$L$205, MATCH("A &amp; G ID", 'E4 TB Allocation Details'!$A$18:$L$18, 0),FALSE), 'E2 Allocators'!$B$15:$W$361, MATCH(BF$17, 'E2 Allocators'!$B$15:$W$15, 0),FALSE)), 0, VLOOKUP(VLOOKUP($A638, 'E4 TB Allocation Details'!$A$18:$L$205, MATCH("A &amp; G ID", 'E4 TB Allocation Details'!$A$18:$L$18, 0),FALSE), 'E2 Allocators'!$B$15:$W$361, MATCH(BF$17, 'E2 Allocators'!$B$15:$W$15, 0),FALSE))</f>
        <v>0</v>
      </c>
      <c r="BG638" s="1334">
        <f ca="1">IF(ISERROR(VLOOKUP(VLOOKUP($A638, 'E4 TB Allocation Details'!$A$18:$L$205, MATCH("A &amp; G ID", 'E4 TB Allocation Details'!$A$18:$L$18, 0),FALSE), 'E2 Allocators'!$B$15:$W$361, MATCH(BG$17, 'E2 Allocators'!$B$15:$W$15, 0),FALSE)), 0, VLOOKUP(VLOOKUP($A638, 'E4 TB Allocation Details'!$A$18:$L$205, MATCH("A &amp; G ID", 'E4 TB Allocation Details'!$A$18:$L$18, 0),FALSE), 'E2 Allocators'!$B$15:$W$361, MATCH(BG$17, 'E2 Allocators'!$B$15:$W$15, 0),FALSE))</f>
        <v>0</v>
      </c>
      <c r="BH638" s="1334">
        <f ca="1">IF(ISERROR(VLOOKUP(VLOOKUP($A638, 'E4 TB Allocation Details'!$A$18:$L$205, MATCH("A &amp; G ID", 'E4 TB Allocation Details'!$A$18:$L$18, 0),FALSE), 'E2 Allocators'!$B$15:$W$361, MATCH(BH$17, 'E2 Allocators'!$B$15:$W$15, 0),FALSE)), 0, VLOOKUP(VLOOKUP($A638, 'E4 TB Allocation Details'!$A$18:$L$205, MATCH("A &amp; G ID", 'E4 TB Allocation Details'!$A$18:$L$18, 0),FALSE), 'E2 Allocators'!$B$15:$W$361, MATCH(BH$17, 'E2 Allocators'!$B$15:$W$15, 0),FALSE))</f>
        <v>0</v>
      </c>
      <c r="BI638" s="1334">
        <f ca="1">IF(ISERROR(VLOOKUP(VLOOKUP($A638, 'E4 TB Allocation Details'!$A$18:$L$205, MATCH("A &amp; G ID", 'E4 TB Allocation Details'!$A$18:$L$18, 0),FALSE), 'E2 Allocators'!$B$15:$W$361, MATCH(BI$17, 'E2 Allocators'!$B$15:$W$15, 0),FALSE)), 0, VLOOKUP(VLOOKUP($A638, 'E4 TB Allocation Details'!$A$18:$L$205, MATCH("A &amp; G ID", 'E4 TB Allocation Details'!$A$18:$L$18, 0),FALSE), 'E2 Allocators'!$B$15:$W$361, MATCH(BI$17, 'E2 Allocators'!$B$15:$W$15, 0),FALSE))</f>
        <v>0</v>
      </c>
      <c r="BJ638" s="1334">
        <f ca="1">IF(ISERROR(VLOOKUP(VLOOKUP($A638, 'E4 TB Allocation Details'!$A$18:$L$205, MATCH("A &amp; G ID", 'E4 TB Allocation Details'!$A$18:$L$18, 0),FALSE), 'E2 Allocators'!$B$15:$W$361, MATCH(BJ$17, 'E2 Allocators'!$B$15:$W$15, 0),FALSE)), 0, VLOOKUP(VLOOKUP($A638, 'E4 TB Allocation Details'!$A$18:$L$205, MATCH("A &amp; G ID", 'E4 TB Allocation Details'!$A$18:$L$18, 0),FALSE), 'E2 Allocators'!$B$15:$W$361, MATCH(BJ$17, 'E2 Allocators'!$B$15:$W$15, 0),FALSE))</f>
        <v>0</v>
      </c>
      <c r="BK638" s="1334">
        <f ca="1">IF(ISERROR(VLOOKUP(VLOOKUP($A638, 'E4 TB Allocation Details'!$A$18:$L$205, MATCH("A &amp; G ID", 'E4 TB Allocation Details'!$A$18:$L$18, 0),FALSE), 'E2 Allocators'!$B$15:$W$361, MATCH(BK$17, 'E2 Allocators'!$B$15:$W$15, 0),FALSE)), 0, VLOOKUP(VLOOKUP($A638, 'E4 TB Allocation Details'!$A$18:$L$205, MATCH("A &amp; G ID", 'E4 TB Allocation Details'!$A$18:$L$18, 0),FALSE), 'E2 Allocators'!$B$15:$W$361, MATCH(BK$17, 'E2 Allocators'!$B$15:$W$15, 0),FALSE))</f>
        <v>0</v>
      </c>
      <c r="BL638" s="1334">
        <f ca="1">IF(ISERROR(VLOOKUP(VLOOKUP($A638, 'E4 TB Allocation Details'!$A$18:$L$205, MATCH("A &amp; G ID", 'E4 TB Allocation Details'!$A$18:$L$18, 0),FALSE), 'E2 Allocators'!$B$15:$W$361, MATCH(BL$17, 'E2 Allocators'!$B$15:$W$15, 0),FALSE)), 0, VLOOKUP(VLOOKUP($A638, 'E4 TB Allocation Details'!$A$18:$L$205, MATCH("A &amp; G ID", 'E4 TB Allocation Details'!$A$18:$L$18, 0),FALSE), 'E2 Allocators'!$B$15:$W$361, MATCH(BL$17, 'E2 Allocators'!$B$15:$W$15, 0),FALSE))</f>
        <v>0</v>
      </c>
      <c r="BM638" s="1334">
        <f ca="1">IF(ISERROR(VLOOKUP(VLOOKUP($A638, 'E4 TB Allocation Details'!$A$18:$L$205, MATCH("A &amp; G ID", 'E4 TB Allocation Details'!$A$18:$L$18, 0),FALSE), 'E2 Allocators'!$B$15:$W$361, MATCH(BM$17, 'E2 Allocators'!$B$15:$W$15, 0),FALSE)), 0, VLOOKUP(VLOOKUP($A638, 'E4 TB Allocation Details'!$A$18:$L$205, MATCH("A &amp; G ID", 'E4 TB Allocation Details'!$A$18:$L$18, 0),FALSE), 'E2 Allocators'!$B$15:$W$361, MATCH(BM$17, 'E2 Allocators'!$B$15:$W$15, 0),FALSE))</f>
        <v>0</v>
      </c>
      <c r="BN638" s="1334">
        <f ca="1">IF(ISERROR(VLOOKUP(VLOOKUP($A638, 'E4 TB Allocation Details'!$A$18:$L$205, MATCH("A &amp; G ID", 'E4 TB Allocation Details'!$A$18:$L$18, 0),FALSE), 'E2 Allocators'!$B$15:$W$361, MATCH(BN$17, 'E2 Allocators'!$B$15:$W$15, 0),FALSE)), 0, VLOOKUP(VLOOKUP($A638, 'E4 TB Allocation Details'!$A$18:$L$205, MATCH("A &amp; G ID", 'E4 TB Allocation Details'!$A$18:$L$18, 0),FALSE), 'E2 Allocators'!$B$15:$W$361, MATCH(BN$17, 'E2 Allocators'!$B$15:$W$15, 0),FALSE))</f>
        <v>0</v>
      </c>
      <c r="BO638" s="1334">
        <f ca="1">IF(ISERROR(VLOOKUP(VLOOKUP($A638, 'E4 TB Allocation Details'!$A$18:$L$205, MATCH("A &amp; G ID", 'E4 TB Allocation Details'!$A$18:$L$18, 0),FALSE), 'E2 Allocators'!$B$15:$W$361, MATCH(BO$17, 'E2 Allocators'!$B$15:$W$15, 0),FALSE)), 0, VLOOKUP(VLOOKUP($A638, 'E4 TB Allocation Details'!$A$18:$L$205, MATCH("A &amp; G ID", 'E4 TB Allocation Details'!$A$18:$L$18, 0),FALSE), 'E2 Allocators'!$B$15:$W$361, MATCH(BO$17, 'E2 Allocators'!$B$15:$W$15, 0),FALSE))</f>
        <v>0</v>
      </c>
      <c r="BP638" s="1334">
        <f ca="1">IF(ISERROR(VLOOKUP(VLOOKUP($A638, 'E4 TB Allocation Details'!$A$18:$L$205, MATCH("A &amp; G ID", 'E4 TB Allocation Details'!$A$18:$L$18, 0),FALSE), 'E2 Allocators'!$B$15:$W$361, MATCH(BP$17, 'E2 Allocators'!$B$15:$W$15, 0),FALSE)), 0, VLOOKUP(VLOOKUP($A638, 'E4 TB Allocation Details'!$A$18:$L$205, MATCH("A &amp; G ID", 'E4 TB Allocation Details'!$A$18:$L$18, 0),FALSE), 'E2 Allocators'!$B$15:$W$361, MATCH(BP$17, 'E2 Allocators'!$B$15:$W$15, 0),FALSE))</f>
        <v>0</v>
      </c>
      <c r="BQ638" s="1338">
        <f t="shared" si="927"/>
        <v>1.0000000000000002</v>
      </c>
    </row>
    <row r="639" spans="1:69" s="259" customFormat="1" ht="12.75">
      <c r="A639" s="1345">
        <v>1940</v>
      </c>
      <c r="B639" s="1332" t="s">
        <v>961</v>
      </c>
      <c r="C639" s="1333">
        <v>1</v>
      </c>
      <c r="D639" s="1337"/>
      <c r="E639" s="1337"/>
      <c r="F639" s="1337"/>
      <c r="G639" s="1337"/>
      <c r="H639" s="1337"/>
      <c r="I639" s="1337"/>
      <c r="J639" s="1337"/>
      <c r="K639" s="1337"/>
      <c r="L639" s="1337"/>
      <c r="M639" s="1337"/>
      <c r="N639" s="1337"/>
      <c r="O639" s="1337"/>
      <c r="P639" s="1337"/>
      <c r="Q639" s="1337"/>
      <c r="R639" s="1337"/>
      <c r="S639" s="1337"/>
      <c r="T639" s="1337"/>
      <c r="U639" s="1337"/>
      <c r="V639" s="1337"/>
      <c r="W639" s="1337"/>
      <c r="X639" s="1337"/>
      <c r="Y639" s="1337"/>
      <c r="Z639" s="1337"/>
      <c r="AA639" s="1337"/>
      <c r="AB639" s="1337"/>
      <c r="AC639" s="1337"/>
      <c r="AD639" s="1337"/>
      <c r="AE639" s="1337"/>
      <c r="AF639" s="1337"/>
      <c r="AG639" s="1337"/>
      <c r="AH639" s="1337"/>
      <c r="AI639" s="1337"/>
      <c r="AJ639" s="1337"/>
      <c r="AK639" s="1337"/>
      <c r="AL639" s="1337"/>
      <c r="AM639" s="1337"/>
      <c r="AN639" s="1337"/>
      <c r="AO639" s="1337"/>
      <c r="AP639" s="1337"/>
      <c r="AQ639" s="1337"/>
      <c r="AR639" s="1337"/>
      <c r="AS639" s="1337"/>
      <c r="AT639" s="1337"/>
      <c r="AU639" s="1337"/>
      <c r="AV639" s="1337"/>
      <c r="AW639" s="1334">
        <f ca="1">IF(ISERROR(VLOOKUP(VLOOKUP($A639, 'E4 TB Allocation Details'!$A$18:$L$205, MATCH("A &amp; G ID", 'E4 TB Allocation Details'!$A$18:$L$18, 0),FALSE), 'E2 Allocators'!$B$15:$W$361, MATCH(AW$17, 'E2 Allocators'!$B$15:$W$15, 0),FALSE)), 0, VLOOKUP(VLOOKUP($A639, 'E4 TB Allocation Details'!$A$18:$L$205, MATCH("A &amp; G ID", 'E4 TB Allocation Details'!$A$18:$L$18, 0),FALSE), 'E2 Allocators'!$B$15:$W$361, MATCH(AW$17, 'E2 Allocators'!$B$15:$W$15, 0),FALSE))</f>
        <v>0.50149308338448861</v>
      </c>
      <c r="AX639" s="1334">
        <f ca="1">IF(ISERROR(VLOOKUP(VLOOKUP($A639, 'E4 TB Allocation Details'!$A$18:$L$205, MATCH("A &amp; G ID", 'E4 TB Allocation Details'!$A$18:$L$18, 0),FALSE), 'E2 Allocators'!$B$15:$W$361, MATCH(AX$17, 'E2 Allocators'!$B$15:$W$15, 0),FALSE)), 0, VLOOKUP(VLOOKUP($A639, 'E4 TB Allocation Details'!$A$18:$L$205, MATCH("A &amp; G ID", 'E4 TB Allocation Details'!$A$18:$L$18, 0),FALSE), 'E2 Allocators'!$B$15:$W$361, MATCH(AX$17, 'E2 Allocators'!$B$15:$W$15, 0),FALSE))</f>
        <v>0.17278602860709316</v>
      </c>
      <c r="AY639" s="1334">
        <f ca="1">IF(ISERROR(VLOOKUP(VLOOKUP($A639, 'E4 TB Allocation Details'!$A$18:$L$205, MATCH("A &amp; G ID", 'E4 TB Allocation Details'!$A$18:$L$18, 0),FALSE), 'E2 Allocators'!$B$15:$W$361, MATCH(AY$17, 'E2 Allocators'!$B$15:$W$15, 0),FALSE)), 0, VLOOKUP(VLOOKUP($A639, 'E4 TB Allocation Details'!$A$18:$L$205, MATCH("A &amp; G ID", 'E4 TB Allocation Details'!$A$18:$L$18, 0),FALSE), 'E2 Allocators'!$B$15:$W$361, MATCH(AY$17, 'E2 Allocators'!$B$15:$W$15, 0),FALSE))</f>
        <v>0.24864744299894989</v>
      </c>
      <c r="AZ639" s="1334">
        <f ca="1">IF(ISERROR(VLOOKUP(VLOOKUP($A639, 'E4 TB Allocation Details'!$A$18:$L$205, MATCH("A &amp; G ID", 'E4 TB Allocation Details'!$A$18:$L$18, 0),FALSE), 'E2 Allocators'!$B$15:$W$361, MATCH(AZ$17, 'E2 Allocators'!$B$15:$W$15, 0),FALSE)), 0, VLOOKUP(VLOOKUP($A639, 'E4 TB Allocation Details'!$A$18:$L$205, MATCH("A &amp; G ID", 'E4 TB Allocation Details'!$A$18:$L$18, 0),FALSE), 'E2 Allocators'!$B$15:$W$361, MATCH(AZ$17, 'E2 Allocators'!$B$15:$W$15, 0),FALSE))</f>
        <v>0</v>
      </c>
      <c r="BA639" s="1334">
        <f ca="1">IF(ISERROR(VLOOKUP(VLOOKUP($A639, 'E4 TB Allocation Details'!$A$18:$L$205, MATCH("A &amp; G ID", 'E4 TB Allocation Details'!$A$18:$L$18, 0),FALSE), 'E2 Allocators'!$B$15:$W$361, MATCH(BA$17, 'E2 Allocators'!$B$15:$W$15, 0),FALSE)), 0, VLOOKUP(VLOOKUP($A639, 'E4 TB Allocation Details'!$A$18:$L$205, MATCH("A &amp; G ID", 'E4 TB Allocation Details'!$A$18:$L$18, 0),FALSE), 'E2 Allocators'!$B$15:$W$361, MATCH(BA$17, 'E2 Allocators'!$B$15:$W$15, 0),FALSE))</f>
        <v>0</v>
      </c>
      <c r="BB639" s="1334">
        <f ca="1">IF(ISERROR(VLOOKUP(VLOOKUP($A639, 'E4 TB Allocation Details'!$A$18:$L$205, MATCH("A &amp; G ID", 'E4 TB Allocation Details'!$A$18:$L$18, 0),FALSE), 'E2 Allocators'!$B$15:$W$361, MATCH(BB$17, 'E2 Allocators'!$B$15:$W$15, 0),FALSE)), 0, VLOOKUP(VLOOKUP($A639, 'E4 TB Allocation Details'!$A$18:$L$205, MATCH("A &amp; G ID", 'E4 TB Allocation Details'!$A$18:$L$18, 0),FALSE), 'E2 Allocators'!$B$15:$W$361, MATCH(BB$17, 'E2 Allocators'!$B$15:$W$15, 0),FALSE))</f>
        <v>0</v>
      </c>
      <c r="BC639" s="1334">
        <f ca="1">IF(ISERROR(VLOOKUP(VLOOKUP($A639, 'E4 TB Allocation Details'!$A$18:$L$205, MATCH("A &amp; G ID", 'E4 TB Allocation Details'!$A$18:$L$18, 0),FALSE), 'E2 Allocators'!$B$15:$W$361, MATCH(BC$17, 'E2 Allocators'!$B$15:$W$15, 0),FALSE)), 0, VLOOKUP(VLOOKUP($A639, 'E4 TB Allocation Details'!$A$18:$L$205, MATCH("A &amp; G ID", 'E4 TB Allocation Details'!$A$18:$L$18, 0),FALSE), 'E2 Allocators'!$B$15:$W$361, MATCH(BC$17, 'E2 Allocators'!$B$15:$W$15, 0),FALSE))</f>
        <v>6.9767806263345639E-2</v>
      </c>
      <c r="BD639" s="1334">
        <f ca="1">IF(ISERROR(VLOOKUP(VLOOKUP($A639, 'E4 TB Allocation Details'!$A$18:$L$205, MATCH("A &amp; G ID", 'E4 TB Allocation Details'!$A$18:$L$18, 0),FALSE), 'E2 Allocators'!$B$15:$W$361, MATCH(BD$17, 'E2 Allocators'!$B$15:$W$15, 0),FALSE)), 0, VLOOKUP(VLOOKUP($A639, 'E4 TB Allocation Details'!$A$18:$L$205, MATCH("A &amp; G ID", 'E4 TB Allocation Details'!$A$18:$L$18, 0),FALSE), 'E2 Allocators'!$B$15:$W$361, MATCH(BD$17, 'E2 Allocators'!$B$15:$W$15, 0),FALSE))</f>
        <v>3.8282046663041551E-3</v>
      </c>
      <c r="BE639" s="1334">
        <f ca="1">IF(ISERROR(VLOOKUP(VLOOKUP($A639, 'E4 TB Allocation Details'!$A$18:$L$205, MATCH("A &amp; G ID", 'E4 TB Allocation Details'!$A$18:$L$18, 0),FALSE), 'E2 Allocators'!$B$15:$W$361, MATCH(BE$17, 'E2 Allocators'!$B$15:$W$15, 0),FALSE)), 0, VLOOKUP(VLOOKUP($A639, 'E4 TB Allocation Details'!$A$18:$L$205, MATCH("A &amp; G ID", 'E4 TB Allocation Details'!$A$18:$L$18, 0),FALSE), 'E2 Allocators'!$B$15:$W$361, MATCH(BE$17, 'E2 Allocators'!$B$15:$W$15, 0),FALSE))</f>
        <v>3.4774340798186163E-3</v>
      </c>
      <c r="BF639" s="1334">
        <f ca="1">IF(ISERROR(VLOOKUP(VLOOKUP($A639, 'E4 TB Allocation Details'!$A$18:$L$205, MATCH("A &amp; G ID", 'E4 TB Allocation Details'!$A$18:$L$18, 0),FALSE), 'E2 Allocators'!$B$15:$W$361, MATCH(BF$17, 'E2 Allocators'!$B$15:$W$15, 0),FALSE)), 0, VLOOKUP(VLOOKUP($A639, 'E4 TB Allocation Details'!$A$18:$L$205, MATCH("A &amp; G ID", 'E4 TB Allocation Details'!$A$18:$L$18, 0),FALSE), 'E2 Allocators'!$B$15:$W$361, MATCH(BF$17, 'E2 Allocators'!$B$15:$W$15, 0),FALSE))</f>
        <v>0</v>
      </c>
      <c r="BG639" s="1334">
        <f ca="1">IF(ISERROR(VLOOKUP(VLOOKUP($A639, 'E4 TB Allocation Details'!$A$18:$L$205, MATCH("A &amp; G ID", 'E4 TB Allocation Details'!$A$18:$L$18, 0),FALSE), 'E2 Allocators'!$B$15:$W$361, MATCH(BG$17, 'E2 Allocators'!$B$15:$W$15, 0),FALSE)), 0, VLOOKUP(VLOOKUP($A639, 'E4 TB Allocation Details'!$A$18:$L$205, MATCH("A &amp; G ID", 'E4 TB Allocation Details'!$A$18:$L$18, 0),FALSE), 'E2 Allocators'!$B$15:$W$361, MATCH(BG$17, 'E2 Allocators'!$B$15:$W$15, 0),FALSE))</f>
        <v>0</v>
      </c>
      <c r="BH639" s="1334">
        <f ca="1">IF(ISERROR(VLOOKUP(VLOOKUP($A639, 'E4 TB Allocation Details'!$A$18:$L$205, MATCH("A &amp; G ID", 'E4 TB Allocation Details'!$A$18:$L$18, 0),FALSE), 'E2 Allocators'!$B$15:$W$361, MATCH(BH$17, 'E2 Allocators'!$B$15:$W$15, 0),FALSE)), 0, VLOOKUP(VLOOKUP($A639, 'E4 TB Allocation Details'!$A$18:$L$205, MATCH("A &amp; G ID", 'E4 TB Allocation Details'!$A$18:$L$18, 0),FALSE), 'E2 Allocators'!$B$15:$W$361, MATCH(BH$17, 'E2 Allocators'!$B$15:$W$15, 0),FALSE))</f>
        <v>0</v>
      </c>
      <c r="BI639" s="1334">
        <f ca="1">IF(ISERROR(VLOOKUP(VLOOKUP($A639, 'E4 TB Allocation Details'!$A$18:$L$205, MATCH("A &amp; G ID", 'E4 TB Allocation Details'!$A$18:$L$18, 0),FALSE), 'E2 Allocators'!$B$15:$W$361, MATCH(BI$17, 'E2 Allocators'!$B$15:$W$15, 0),FALSE)), 0, VLOOKUP(VLOOKUP($A639, 'E4 TB Allocation Details'!$A$18:$L$205, MATCH("A &amp; G ID", 'E4 TB Allocation Details'!$A$18:$L$18, 0),FALSE), 'E2 Allocators'!$B$15:$W$361, MATCH(BI$17, 'E2 Allocators'!$B$15:$W$15, 0),FALSE))</f>
        <v>0</v>
      </c>
      <c r="BJ639" s="1334">
        <f ca="1">IF(ISERROR(VLOOKUP(VLOOKUP($A639, 'E4 TB Allocation Details'!$A$18:$L$205, MATCH("A &amp; G ID", 'E4 TB Allocation Details'!$A$18:$L$18, 0),FALSE), 'E2 Allocators'!$B$15:$W$361, MATCH(BJ$17, 'E2 Allocators'!$B$15:$W$15, 0),FALSE)), 0, VLOOKUP(VLOOKUP($A639, 'E4 TB Allocation Details'!$A$18:$L$205, MATCH("A &amp; G ID", 'E4 TB Allocation Details'!$A$18:$L$18, 0),FALSE), 'E2 Allocators'!$B$15:$W$361, MATCH(BJ$17, 'E2 Allocators'!$B$15:$W$15, 0),FALSE))</f>
        <v>0</v>
      </c>
      <c r="BK639" s="1334">
        <f ca="1">IF(ISERROR(VLOOKUP(VLOOKUP($A639, 'E4 TB Allocation Details'!$A$18:$L$205, MATCH("A &amp; G ID", 'E4 TB Allocation Details'!$A$18:$L$18, 0),FALSE), 'E2 Allocators'!$B$15:$W$361, MATCH(BK$17, 'E2 Allocators'!$B$15:$W$15, 0),FALSE)), 0, VLOOKUP(VLOOKUP($A639, 'E4 TB Allocation Details'!$A$18:$L$205, MATCH("A &amp; G ID", 'E4 TB Allocation Details'!$A$18:$L$18, 0),FALSE), 'E2 Allocators'!$B$15:$W$361, MATCH(BK$17, 'E2 Allocators'!$B$15:$W$15, 0),FALSE))</f>
        <v>0</v>
      </c>
      <c r="BL639" s="1334">
        <f ca="1">IF(ISERROR(VLOOKUP(VLOOKUP($A639, 'E4 TB Allocation Details'!$A$18:$L$205, MATCH("A &amp; G ID", 'E4 TB Allocation Details'!$A$18:$L$18, 0),FALSE), 'E2 Allocators'!$B$15:$W$361, MATCH(BL$17, 'E2 Allocators'!$B$15:$W$15, 0),FALSE)), 0, VLOOKUP(VLOOKUP($A639, 'E4 TB Allocation Details'!$A$18:$L$205, MATCH("A &amp; G ID", 'E4 TB Allocation Details'!$A$18:$L$18, 0),FALSE), 'E2 Allocators'!$B$15:$W$361, MATCH(BL$17, 'E2 Allocators'!$B$15:$W$15, 0),FALSE))</f>
        <v>0</v>
      </c>
      <c r="BM639" s="1334">
        <f ca="1">IF(ISERROR(VLOOKUP(VLOOKUP($A639, 'E4 TB Allocation Details'!$A$18:$L$205, MATCH("A &amp; G ID", 'E4 TB Allocation Details'!$A$18:$L$18, 0),FALSE), 'E2 Allocators'!$B$15:$W$361, MATCH(BM$17, 'E2 Allocators'!$B$15:$W$15, 0),FALSE)), 0, VLOOKUP(VLOOKUP($A639, 'E4 TB Allocation Details'!$A$18:$L$205, MATCH("A &amp; G ID", 'E4 TB Allocation Details'!$A$18:$L$18, 0),FALSE), 'E2 Allocators'!$B$15:$W$361, MATCH(BM$17, 'E2 Allocators'!$B$15:$W$15, 0),FALSE))</f>
        <v>0</v>
      </c>
      <c r="BN639" s="1334">
        <f ca="1">IF(ISERROR(VLOOKUP(VLOOKUP($A639, 'E4 TB Allocation Details'!$A$18:$L$205, MATCH("A &amp; G ID", 'E4 TB Allocation Details'!$A$18:$L$18, 0),FALSE), 'E2 Allocators'!$B$15:$W$361, MATCH(BN$17, 'E2 Allocators'!$B$15:$W$15, 0),FALSE)), 0, VLOOKUP(VLOOKUP($A639, 'E4 TB Allocation Details'!$A$18:$L$205, MATCH("A &amp; G ID", 'E4 TB Allocation Details'!$A$18:$L$18, 0),FALSE), 'E2 Allocators'!$B$15:$W$361, MATCH(BN$17, 'E2 Allocators'!$B$15:$W$15, 0),FALSE))</f>
        <v>0</v>
      </c>
      <c r="BO639" s="1334">
        <f ca="1">IF(ISERROR(VLOOKUP(VLOOKUP($A639, 'E4 TB Allocation Details'!$A$18:$L$205, MATCH("A &amp; G ID", 'E4 TB Allocation Details'!$A$18:$L$18, 0),FALSE), 'E2 Allocators'!$B$15:$W$361, MATCH(BO$17, 'E2 Allocators'!$B$15:$W$15, 0),FALSE)), 0, VLOOKUP(VLOOKUP($A639, 'E4 TB Allocation Details'!$A$18:$L$205, MATCH("A &amp; G ID", 'E4 TB Allocation Details'!$A$18:$L$18, 0),FALSE), 'E2 Allocators'!$B$15:$W$361, MATCH(BO$17, 'E2 Allocators'!$B$15:$W$15, 0),FALSE))</f>
        <v>0</v>
      </c>
      <c r="BP639" s="1334">
        <f ca="1">IF(ISERROR(VLOOKUP(VLOOKUP($A639, 'E4 TB Allocation Details'!$A$18:$L$205, MATCH("A &amp; G ID", 'E4 TB Allocation Details'!$A$18:$L$18, 0),FALSE), 'E2 Allocators'!$B$15:$W$361, MATCH(BP$17, 'E2 Allocators'!$B$15:$W$15, 0),FALSE)), 0, VLOOKUP(VLOOKUP($A639, 'E4 TB Allocation Details'!$A$18:$L$205, MATCH("A &amp; G ID", 'E4 TB Allocation Details'!$A$18:$L$18, 0),FALSE), 'E2 Allocators'!$B$15:$W$361, MATCH(BP$17, 'E2 Allocators'!$B$15:$W$15, 0),FALSE))</f>
        <v>0</v>
      </c>
      <c r="BQ639" s="1338">
        <f t="shared" si="927"/>
        <v>1.0000000000000002</v>
      </c>
    </row>
    <row r="640" spans="1:69" s="259" customFormat="1" ht="12.75">
      <c r="A640" s="1345">
        <v>1945</v>
      </c>
      <c r="B640" s="1332" t="s">
        <v>962</v>
      </c>
      <c r="C640" s="1333">
        <v>1</v>
      </c>
      <c r="D640" s="1337"/>
      <c r="E640" s="1337"/>
      <c r="F640" s="1337"/>
      <c r="G640" s="1337"/>
      <c r="H640" s="1337"/>
      <c r="I640" s="1337"/>
      <c r="J640" s="1337"/>
      <c r="K640" s="1337"/>
      <c r="L640" s="1337"/>
      <c r="M640" s="1337"/>
      <c r="N640" s="1337"/>
      <c r="O640" s="1337"/>
      <c r="P640" s="1337"/>
      <c r="Q640" s="1337"/>
      <c r="R640" s="1337"/>
      <c r="S640" s="1337"/>
      <c r="T640" s="1337"/>
      <c r="U640" s="1337"/>
      <c r="V640" s="1337"/>
      <c r="W640" s="1337"/>
      <c r="X640" s="1337"/>
      <c r="Y640" s="1337"/>
      <c r="Z640" s="1337"/>
      <c r="AA640" s="1337"/>
      <c r="AB640" s="1337"/>
      <c r="AC640" s="1337"/>
      <c r="AD640" s="1337"/>
      <c r="AE640" s="1337"/>
      <c r="AF640" s="1337"/>
      <c r="AG640" s="1337"/>
      <c r="AH640" s="1337"/>
      <c r="AI640" s="1337"/>
      <c r="AJ640" s="1337"/>
      <c r="AK640" s="1337"/>
      <c r="AL640" s="1337"/>
      <c r="AM640" s="1337"/>
      <c r="AN640" s="1337"/>
      <c r="AO640" s="1337"/>
      <c r="AP640" s="1337"/>
      <c r="AQ640" s="1337"/>
      <c r="AR640" s="1337"/>
      <c r="AS640" s="1337"/>
      <c r="AT640" s="1337"/>
      <c r="AU640" s="1337"/>
      <c r="AV640" s="1337"/>
      <c r="AW640" s="1334">
        <f ca="1">IF(ISERROR(VLOOKUP(VLOOKUP($A640, 'E4 TB Allocation Details'!$A$18:$L$205, MATCH("A &amp; G ID", 'E4 TB Allocation Details'!$A$18:$L$18, 0),FALSE), 'E2 Allocators'!$B$15:$W$361, MATCH(AW$17, 'E2 Allocators'!$B$15:$W$15, 0),FALSE)), 0, VLOOKUP(VLOOKUP($A640, 'E4 TB Allocation Details'!$A$18:$L$205, MATCH("A &amp; G ID", 'E4 TB Allocation Details'!$A$18:$L$18, 0),FALSE), 'E2 Allocators'!$B$15:$W$361, MATCH(AW$17, 'E2 Allocators'!$B$15:$W$15, 0),FALSE))</f>
        <v>0.50149308338448861</v>
      </c>
      <c r="AX640" s="1334">
        <f ca="1">IF(ISERROR(VLOOKUP(VLOOKUP($A640, 'E4 TB Allocation Details'!$A$18:$L$205, MATCH("A &amp; G ID", 'E4 TB Allocation Details'!$A$18:$L$18, 0),FALSE), 'E2 Allocators'!$B$15:$W$361, MATCH(AX$17, 'E2 Allocators'!$B$15:$W$15, 0),FALSE)), 0, VLOOKUP(VLOOKUP($A640, 'E4 TB Allocation Details'!$A$18:$L$205, MATCH("A &amp; G ID", 'E4 TB Allocation Details'!$A$18:$L$18, 0),FALSE), 'E2 Allocators'!$B$15:$W$361, MATCH(AX$17, 'E2 Allocators'!$B$15:$W$15, 0),FALSE))</f>
        <v>0.17278602860709316</v>
      </c>
      <c r="AY640" s="1334">
        <f ca="1">IF(ISERROR(VLOOKUP(VLOOKUP($A640, 'E4 TB Allocation Details'!$A$18:$L$205, MATCH("A &amp; G ID", 'E4 TB Allocation Details'!$A$18:$L$18, 0),FALSE), 'E2 Allocators'!$B$15:$W$361, MATCH(AY$17, 'E2 Allocators'!$B$15:$W$15, 0),FALSE)), 0, VLOOKUP(VLOOKUP($A640, 'E4 TB Allocation Details'!$A$18:$L$205, MATCH("A &amp; G ID", 'E4 TB Allocation Details'!$A$18:$L$18, 0),FALSE), 'E2 Allocators'!$B$15:$W$361, MATCH(AY$17, 'E2 Allocators'!$B$15:$W$15, 0),FALSE))</f>
        <v>0.24864744299894989</v>
      </c>
      <c r="AZ640" s="1334">
        <f ca="1">IF(ISERROR(VLOOKUP(VLOOKUP($A640, 'E4 TB Allocation Details'!$A$18:$L$205, MATCH("A &amp; G ID", 'E4 TB Allocation Details'!$A$18:$L$18, 0),FALSE), 'E2 Allocators'!$B$15:$W$361, MATCH(AZ$17, 'E2 Allocators'!$B$15:$W$15, 0),FALSE)), 0, VLOOKUP(VLOOKUP($A640, 'E4 TB Allocation Details'!$A$18:$L$205, MATCH("A &amp; G ID", 'E4 TB Allocation Details'!$A$18:$L$18, 0),FALSE), 'E2 Allocators'!$B$15:$W$361, MATCH(AZ$17, 'E2 Allocators'!$B$15:$W$15, 0),FALSE))</f>
        <v>0</v>
      </c>
      <c r="BA640" s="1334">
        <f ca="1">IF(ISERROR(VLOOKUP(VLOOKUP($A640, 'E4 TB Allocation Details'!$A$18:$L$205, MATCH("A &amp; G ID", 'E4 TB Allocation Details'!$A$18:$L$18, 0),FALSE), 'E2 Allocators'!$B$15:$W$361, MATCH(BA$17, 'E2 Allocators'!$B$15:$W$15, 0),FALSE)), 0, VLOOKUP(VLOOKUP($A640, 'E4 TB Allocation Details'!$A$18:$L$205, MATCH("A &amp; G ID", 'E4 TB Allocation Details'!$A$18:$L$18, 0),FALSE), 'E2 Allocators'!$B$15:$W$361, MATCH(BA$17, 'E2 Allocators'!$B$15:$W$15, 0),FALSE))</f>
        <v>0</v>
      </c>
      <c r="BB640" s="1334">
        <f ca="1">IF(ISERROR(VLOOKUP(VLOOKUP($A640, 'E4 TB Allocation Details'!$A$18:$L$205, MATCH("A &amp; G ID", 'E4 TB Allocation Details'!$A$18:$L$18, 0),FALSE), 'E2 Allocators'!$B$15:$W$361, MATCH(BB$17, 'E2 Allocators'!$B$15:$W$15, 0),FALSE)), 0, VLOOKUP(VLOOKUP($A640, 'E4 TB Allocation Details'!$A$18:$L$205, MATCH("A &amp; G ID", 'E4 TB Allocation Details'!$A$18:$L$18, 0),FALSE), 'E2 Allocators'!$B$15:$W$361, MATCH(BB$17, 'E2 Allocators'!$B$15:$W$15, 0),FALSE))</f>
        <v>0</v>
      </c>
      <c r="BC640" s="1334">
        <f ca="1">IF(ISERROR(VLOOKUP(VLOOKUP($A640, 'E4 TB Allocation Details'!$A$18:$L$205, MATCH("A &amp; G ID", 'E4 TB Allocation Details'!$A$18:$L$18, 0),FALSE), 'E2 Allocators'!$B$15:$W$361, MATCH(BC$17, 'E2 Allocators'!$B$15:$W$15, 0),FALSE)), 0, VLOOKUP(VLOOKUP($A640, 'E4 TB Allocation Details'!$A$18:$L$205, MATCH("A &amp; G ID", 'E4 TB Allocation Details'!$A$18:$L$18, 0),FALSE), 'E2 Allocators'!$B$15:$W$361, MATCH(BC$17, 'E2 Allocators'!$B$15:$W$15, 0),FALSE))</f>
        <v>6.9767806263345639E-2</v>
      </c>
      <c r="BD640" s="1334">
        <f ca="1">IF(ISERROR(VLOOKUP(VLOOKUP($A640, 'E4 TB Allocation Details'!$A$18:$L$205, MATCH("A &amp; G ID", 'E4 TB Allocation Details'!$A$18:$L$18, 0),FALSE), 'E2 Allocators'!$B$15:$W$361, MATCH(BD$17, 'E2 Allocators'!$B$15:$W$15, 0),FALSE)), 0, VLOOKUP(VLOOKUP($A640, 'E4 TB Allocation Details'!$A$18:$L$205, MATCH("A &amp; G ID", 'E4 TB Allocation Details'!$A$18:$L$18, 0),FALSE), 'E2 Allocators'!$B$15:$W$361, MATCH(BD$17, 'E2 Allocators'!$B$15:$W$15, 0),FALSE))</f>
        <v>3.8282046663041551E-3</v>
      </c>
      <c r="BE640" s="1334">
        <f ca="1">IF(ISERROR(VLOOKUP(VLOOKUP($A640, 'E4 TB Allocation Details'!$A$18:$L$205, MATCH("A &amp; G ID", 'E4 TB Allocation Details'!$A$18:$L$18, 0),FALSE), 'E2 Allocators'!$B$15:$W$361, MATCH(BE$17, 'E2 Allocators'!$B$15:$W$15, 0),FALSE)), 0, VLOOKUP(VLOOKUP($A640, 'E4 TB Allocation Details'!$A$18:$L$205, MATCH("A &amp; G ID", 'E4 TB Allocation Details'!$A$18:$L$18, 0),FALSE), 'E2 Allocators'!$B$15:$W$361, MATCH(BE$17, 'E2 Allocators'!$B$15:$W$15, 0),FALSE))</f>
        <v>3.4774340798186163E-3</v>
      </c>
      <c r="BF640" s="1334">
        <f ca="1">IF(ISERROR(VLOOKUP(VLOOKUP($A640, 'E4 TB Allocation Details'!$A$18:$L$205, MATCH("A &amp; G ID", 'E4 TB Allocation Details'!$A$18:$L$18, 0),FALSE), 'E2 Allocators'!$B$15:$W$361, MATCH(BF$17, 'E2 Allocators'!$B$15:$W$15, 0),FALSE)), 0, VLOOKUP(VLOOKUP($A640, 'E4 TB Allocation Details'!$A$18:$L$205, MATCH("A &amp; G ID", 'E4 TB Allocation Details'!$A$18:$L$18, 0),FALSE), 'E2 Allocators'!$B$15:$W$361, MATCH(BF$17, 'E2 Allocators'!$B$15:$W$15, 0),FALSE))</f>
        <v>0</v>
      </c>
      <c r="BG640" s="1334">
        <f ca="1">IF(ISERROR(VLOOKUP(VLOOKUP($A640, 'E4 TB Allocation Details'!$A$18:$L$205, MATCH("A &amp; G ID", 'E4 TB Allocation Details'!$A$18:$L$18, 0),FALSE), 'E2 Allocators'!$B$15:$W$361, MATCH(BG$17, 'E2 Allocators'!$B$15:$W$15, 0),FALSE)), 0, VLOOKUP(VLOOKUP($A640, 'E4 TB Allocation Details'!$A$18:$L$205, MATCH("A &amp; G ID", 'E4 TB Allocation Details'!$A$18:$L$18, 0),FALSE), 'E2 Allocators'!$B$15:$W$361, MATCH(BG$17, 'E2 Allocators'!$B$15:$W$15, 0),FALSE))</f>
        <v>0</v>
      </c>
      <c r="BH640" s="1334">
        <f ca="1">IF(ISERROR(VLOOKUP(VLOOKUP($A640, 'E4 TB Allocation Details'!$A$18:$L$205, MATCH("A &amp; G ID", 'E4 TB Allocation Details'!$A$18:$L$18, 0),FALSE), 'E2 Allocators'!$B$15:$W$361, MATCH(BH$17, 'E2 Allocators'!$B$15:$W$15, 0),FALSE)), 0, VLOOKUP(VLOOKUP($A640, 'E4 TB Allocation Details'!$A$18:$L$205, MATCH("A &amp; G ID", 'E4 TB Allocation Details'!$A$18:$L$18, 0),FALSE), 'E2 Allocators'!$B$15:$W$361, MATCH(BH$17, 'E2 Allocators'!$B$15:$W$15, 0),FALSE))</f>
        <v>0</v>
      </c>
      <c r="BI640" s="1334">
        <f ca="1">IF(ISERROR(VLOOKUP(VLOOKUP($A640, 'E4 TB Allocation Details'!$A$18:$L$205, MATCH("A &amp; G ID", 'E4 TB Allocation Details'!$A$18:$L$18, 0),FALSE), 'E2 Allocators'!$B$15:$W$361, MATCH(BI$17, 'E2 Allocators'!$B$15:$W$15, 0),FALSE)), 0, VLOOKUP(VLOOKUP($A640, 'E4 TB Allocation Details'!$A$18:$L$205, MATCH("A &amp; G ID", 'E4 TB Allocation Details'!$A$18:$L$18, 0),FALSE), 'E2 Allocators'!$B$15:$W$361, MATCH(BI$17, 'E2 Allocators'!$B$15:$W$15, 0),FALSE))</f>
        <v>0</v>
      </c>
      <c r="BJ640" s="1334">
        <f ca="1">IF(ISERROR(VLOOKUP(VLOOKUP($A640, 'E4 TB Allocation Details'!$A$18:$L$205, MATCH("A &amp; G ID", 'E4 TB Allocation Details'!$A$18:$L$18, 0),FALSE), 'E2 Allocators'!$B$15:$W$361, MATCH(BJ$17, 'E2 Allocators'!$B$15:$W$15, 0),FALSE)), 0, VLOOKUP(VLOOKUP($A640, 'E4 TB Allocation Details'!$A$18:$L$205, MATCH("A &amp; G ID", 'E4 TB Allocation Details'!$A$18:$L$18, 0),FALSE), 'E2 Allocators'!$B$15:$W$361, MATCH(BJ$17, 'E2 Allocators'!$B$15:$W$15, 0),FALSE))</f>
        <v>0</v>
      </c>
      <c r="BK640" s="1334">
        <f ca="1">IF(ISERROR(VLOOKUP(VLOOKUP($A640, 'E4 TB Allocation Details'!$A$18:$L$205, MATCH("A &amp; G ID", 'E4 TB Allocation Details'!$A$18:$L$18, 0),FALSE), 'E2 Allocators'!$B$15:$W$361, MATCH(BK$17, 'E2 Allocators'!$B$15:$W$15, 0),FALSE)), 0, VLOOKUP(VLOOKUP($A640, 'E4 TB Allocation Details'!$A$18:$L$205, MATCH("A &amp; G ID", 'E4 TB Allocation Details'!$A$18:$L$18, 0),FALSE), 'E2 Allocators'!$B$15:$W$361, MATCH(BK$17, 'E2 Allocators'!$B$15:$W$15, 0),FALSE))</f>
        <v>0</v>
      </c>
      <c r="BL640" s="1334">
        <f ca="1">IF(ISERROR(VLOOKUP(VLOOKUP($A640, 'E4 TB Allocation Details'!$A$18:$L$205, MATCH("A &amp; G ID", 'E4 TB Allocation Details'!$A$18:$L$18, 0),FALSE), 'E2 Allocators'!$B$15:$W$361, MATCH(BL$17, 'E2 Allocators'!$B$15:$W$15, 0),FALSE)), 0, VLOOKUP(VLOOKUP($A640, 'E4 TB Allocation Details'!$A$18:$L$205, MATCH("A &amp; G ID", 'E4 TB Allocation Details'!$A$18:$L$18, 0),FALSE), 'E2 Allocators'!$B$15:$W$361, MATCH(BL$17, 'E2 Allocators'!$B$15:$W$15, 0),FALSE))</f>
        <v>0</v>
      </c>
      <c r="BM640" s="1334">
        <f ca="1">IF(ISERROR(VLOOKUP(VLOOKUP($A640, 'E4 TB Allocation Details'!$A$18:$L$205, MATCH("A &amp; G ID", 'E4 TB Allocation Details'!$A$18:$L$18, 0),FALSE), 'E2 Allocators'!$B$15:$W$361, MATCH(BM$17, 'E2 Allocators'!$B$15:$W$15, 0),FALSE)), 0, VLOOKUP(VLOOKUP($A640, 'E4 TB Allocation Details'!$A$18:$L$205, MATCH("A &amp; G ID", 'E4 TB Allocation Details'!$A$18:$L$18, 0),FALSE), 'E2 Allocators'!$B$15:$W$361, MATCH(BM$17, 'E2 Allocators'!$B$15:$W$15, 0),FALSE))</f>
        <v>0</v>
      </c>
      <c r="BN640" s="1334">
        <f ca="1">IF(ISERROR(VLOOKUP(VLOOKUP($A640, 'E4 TB Allocation Details'!$A$18:$L$205, MATCH("A &amp; G ID", 'E4 TB Allocation Details'!$A$18:$L$18, 0),FALSE), 'E2 Allocators'!$B$15:$W$361, MATCH(BN$17, 'E2 Allocators'!$B$15:$W$15, 0),FALSE)), 0, VLOOKUP(VLOOKUP($A640, 'E4 TB Allocation Details'!$A$18:$L$205, MATCH("A &amp; G ID", 'E4 TB Allocation Details'!$A$18:$L$18, 0),FALSE), 'E2 Allocators'!$B$15:$W$361, MATCH(BN$17, 'E2 Allocators'!$B$15:$W$15, 0),FALSE))</f>
        <v>0</v>
      </c>
      <c r="BO640" s="1334">
        <f ca="1">IF(ISERROR(VLOOKUP(VLOOKUP($A640, 'E4 TB Allocation Details'!$A$18:$L$205, MATCH("A &amp; G ID", 'E4 TB Allocation Details'!$A$18:$L$18, 0),FALSE), 'E2 Allocators'!$B$15:$W$361, MATCH(BO$17, 'E2 Allocators'!$B$15:$W$15, 0),FALSE)), 0, VLOOKUP(VLOOKUP($A640, 'E4 TB Allocation Details'!$A$18:$L$205, MATCH("A &amp; G ID", 'E4 TB Allocation Details'!$A$18:$L$18, 0),FALSE), 'E2 Allocators'!$B$15:$W$361, MATCH(BO$17, 'E2 Allocators'!$B$15:$W$15, 0),FALSE))</f>
        <v>0</v>
      </c>
      <c r="BP640" s="1334">
        <f ca="1">IF(ISERROR(VLOOKUP(VLOOKUP($A640, 'E4 TB Allocation Details'!$A$18:$L$205, MATCH("A &amp; G ID", 'E4 TB Allocation Details'!$A$18:$L$18, 0),FALSE), 'E2 Allocators'!$B$15:$W$361, MATCH(BP$17, 'E2 Allocators'!$B$15:$W$15, 0),FALSE)), 0, VLOOKUP(VLOOKUP($A640, 'E4 TB Allocation Details'!$A$18:$L$205, MATCH("A &amp; G ID", 'E4 TB Allocation Details'!$A$18:$L$18, 0),FALSE), 'E2 Allocators'!$B$15:$W$361, MATCH(BP$17, 'E2 Allocators'!$B$15:$W$15, 0),FALSE))</f>
        <v>0</v>
      </c>
      <c r="BQ640" s="1338">
        <f t="shared" si="927"/>
        <v>1.0000000000000002</v>
      </c>
    </row>
    <row r="641" spans="1:69" s="259" customFormat="1" ht="12.75">
      <c r="A641" s="1345">
        <v>1950</v>
      </c>
      <c r="B641" s="1332" t="s">
        <v>963</v>
      </c>
      <c r="C641" s="1333">
        <v>1</v>
      </c>
      <c r="D641" s="1337"/>
      <c r="E641" s="1337"/>
      <c r="F641" s="1337"/>
      <c r="G641" s="1337"/>
      <c r="H641" s="1337"/>
      <c r="I641" s="1337"/>
      <c r="J641" s="1337"/>
      <c r="K641" s="1337"/>
      <c r="L641" s="1337"/>
      <c r="M641" s="1337"/>
      <c r="N641" s="1337"/>
      <c r="O641" s="1337"/>
      <c r="P641" s="1337"/>
      <c r="Q641" s="1337"/>
      <c r="R641" s="1337"/>
      <c r="S641" s="1337"/>
      <c r="T641" s="1337"/>
      <c r="U641" s="1337"/>
      <c r="V641" s="1337"/>
      <c r="W641" s="1337"/>
      <c r="X641" s="1337"/>
      <c r="Y641" s="1337"/>
      <c r="Z641" s="1337"/>
      <c r="AA641" s="1337"/>
      <c r="AB641" s="1337"/>
      <c r="AC641" s="1337"/>
      <c r="AD641" s="1337"/>
      <c r="AE641" s="1337"/>
      <c r="AF641" s="1337"/>
      <c r="AG641" s="1337"/>
      <c r="AH641" s="1337"/>
      <c r="AI641" s="1337"/>
      <c r="AJ641" s="1337"/>
      <c r="AK641" s="1337"/>
      <c r="AL641" s="1337"/>
      <c r="AM641" s="1337"/>
      <c r="AN641" s="1337"/>
      <c r="AO641" s="1337"/>
      <c r="AP641" s="1337"/>
      <c r="AQ641" s="1337"/>
      <c r="AR641" s="1337"/>
      <c r="AS641" s="1337"/>
      <c r="AT641" s="1337"/>
      <c r="AU641" s="1337"/>
      <c r="AV641" s="1337"/>
      <c r="AW641" s="1334">
        <f ca="1">IF(ISERROR(VLOOKUP(VLOOKUP($A641, 'E4 TB Allocation Details'!$A$18:$L$205, MATCH("A &amp; G ID", 'E4 TB Allocation Details'!$A$18:$L$18, 0),FALSE), 'E2 Allocators'!$B$15:$W$361, MATCH(AW$17, 'E2 Allocators'!$B$15:$W$15, 0),FALSE)), 0, VLOOKUP(VLOOKUP($A641, 'E4 TB Allocation Details'!$A$18:$L$205, MATCH("A &amp; G ID", 'E4 TB Allocation Details'!$A$18:$L$18, 0),FALSE), 'E2 Allocators'!$B$15:$W$361, MATCH(AW$17, 'E2 Allocators'!$B$15:$W$15, 0),FALSE))</f>
        <v>0.50149308338448861</v>
      </c>
      <c r="AX641" s="1334">
        <f ca="1">IF(ISERROR(VLOOKUP(VLOOKUP($A641, 'E4 TB Allocation Details'!$A$18:$L$205, MATCH("A &amp; G ID", 'E4 TB Allocation Details'!$A$18:$L$18, 0),FALSE), 'E2 Allocators'!$B$15:$W$361, MATCH(AX$17, 'E2 Allocators'!$B$15:$W$15, 0),FALSE)), 0, VLOOKUP(VLOOKUP($A641, 'E4 TB Allocation Details'!$A$18:$L$205, MATCH("A &amp; G ID", 'E4 TB Allocation Details'!$A$18:$L$18, 0),FALSE), 'E2 Allocators'!$B$15:$W$361, MATCH(AX$17, 'E2 Allocators'!$B$15:$W$15, 0),FALSE))</f>
        <v>0.17278602860709316</v>
      </c>
      <c r="AY641" s="1334">
        <f ca="1">IF(ISERROR(VLOOKUP(VLOOKUP($A641, 'E4 TB Allocation Details'!$A$18:$L$205, MATCH("A &amp; G ID", 'E4 TB Allocation Details'!$A$18:$L$18, 0),FALSE), 'E2 Allocators'!$B$15:$W$361, MATCH(AY$17, 'E2 Allocators'!$B$15:$W$15, 0),FALSE)), 0, VLOOKUP(VLOOKUP($A641, 'E4 TB Allocation Details'!$A$18:$L$205, MATCH("A &amp; G ID", 'E4 TB Allocation Details'!$A$18:$L$18, 0),FALSE), 'E2 Allocators'!$B$15:$W$361, MATCH(AY$17, 'E2 Allocators'!$B$15:$W$15, 0),FALSE))</f>
        <v>0.24864744299894989</v>
      </c>
      <c r="AZ641" s="1334">
        <f ca="1">IF(ISERROR(VLOOKUP(VLOOKUP($A641, 'E4 TB Allocation Details'!$A$18:$L$205, MATCH("A &amp; G ID", 'E4 TB Allocation Details'!$A$18:$L$18, 0),FALSE), 'E2 Allocators'!$B$15:$W$361, MATCH(AZ$17, 'E2 Allocators'!$B$15:$W$15, 0),FALSE)), 0, VLOOKUP(VLOOKUP($A641, 'E4 TB Allocation Details'!$A$18:$L$205, MATCH("A &amp; G ID", 'E4 TB Allocation Details'!$A$18:$L$18, 0),FALSE), 'E2 Allocators'!$B$15:$W$361, MATCH(AZ$17, 'E2 Allocators'!$B$15:$W$15, 0),FALSE))</f>
        <v>0</v>
      </c>
      <c r="BA641" s="1334">
        <f ca="1">IF(ISERROR(VLOOKUP(VLOOKUP($A641, 'E4 TB Allocation Details'!$A$18:$L$205, MATCH("A &amp; G ID", 'E4 TB Allocation Details'!$A$18:$L$18, 0),FALSE), 'E2 Allocators'!$B$15:$W$361, MATCH(BA$17, 'E2 Allocators'!$B$15:$W$15, 0),FALSE)), 0, VLOOKUP(VLOOKUP($A641, 'E4 TB Allocation Details'!$A$18:$L$205, MATCH("A &amp; G ID", 'E4 TB Allocation Details'!$A$18:$L$18, 0),FALSE), 'E2 Allocators'!$B$15:$W$361, MATCH(BA$17, 'E2 Allocators'!$B$15:$W$15, 0),FALSE))</f>
        <v>0</v>
      </c>
      <c r="BB641" s="1334">
        <f ca="1">IF(ISERROR(VLOOKUP(VLOOKUP($A641, 'E4 TB Allocation Details'!$A$18:$L$205, MATCH("A &amp; G ID", 'E4 TB Allocation Details'!$A$18:$L$18, 0),FALSE), 'E2 Allocators'!$B$15:$W$361, MATCH(BB$17, 'E2 Allocators'!$B$15:$W$15, 0),FALSE)), 0, VLOOKUP(VLOOKUP($A641, 'E4 TB Allocation Details'!$A$18:$L$205, MATCH("A &amp; G ID", 'E4 TB Allocation Details'!$A$18:$L$18, 0),FALSE), 'E2 Allocators'!$B$15:$W$361, MATCH(BB$17, 'E2 Allocators'!$B$15:$W$15, 0),FALSE))</f>
        <v>0</v>
      </c>
      <c r="BC641" s="1334">
        <f ca="1">IF(ISERROR(VLOOKUP(VLOOKUP($A641, 'E4 TB Allocation Details'!$A$18:$L$205, MATCH("A &amp; G ID", 'E4 TB Allocation Details'!$A$18:$L$18, 0),FALSE), 'E2 Allocators'!$B$15:$W$361, MATCH(BC$17, 'E2 Allocators'!$B$15:$W$15, 0),FALSE)), 0, VLOOKUP(VLOOKUP($A641, 'E4 TB Allocation Details'!$A$18:$L$205, MATCH("A &amp; G ID", 'E4 TB Allocation Details'!$A$18:$L$18, 0),FALSE), 'E2 Allocators'!$B$15:$W$361, MATCH(BC$17, 'E2 Allocators'!$B$15:$W$15, 0),FALSE))</f>
        <v>6.9767806263345639E-2</v>
      </c>
      <c r="BD641" s="1334">
        <f ca="1">IF(ISERROR(VLOOKUP(VLOOKUP($A641, 'E4 TB Allocation Details'!$A$18:$L$205, MATCH("A &amp; G ID", 'E4 TB Allocation Details'!$A$18:$L$18, 0),FALSE), 'E2 Allocators'!$B$15:$W$361, MATCH(BD$17, 'E2 Allocators'!$B$15:$W$15, 0),FALSE)), 0, VLOOKUP(VLOOKUP($A641, 'E4 TB Allocation Details'!$A$18:$L$205, MATCH("A &amp; G ID", 'E4 TB Allocation Details'!$A$18:$L$18, 0),FALSE), 'E2 Allocators'!$B$15:$W$361, MATCH(BD$17, 'E2 Allocators'!$B$15:$W$15, 0),FALSE))</f>
        <v>3.8282046663041551E-3</v>
      </c>
      <c r="BE641" s="1334">
        <f ca="1">IF(ISERROR(VLOOKUP(VLOOKUP($A641, 'E4 TB Allocation Details'!$A$18:$L$205, MATCH("A &amp; G ID", 'E4 TB Allocation Details'!$A$18:$L$18, 0),FALSE), 'E2 Allocators'!$B$15:$W$361, MATCH(BE$17, 'E2 Allocators'!$B$15:$W$15, 0),FALSE)), 0, VLOOKUP(VLOOKUP($A641, 'E4 TB Allocation Details'!$A$18:$L$205, MATCH("A &amp; G ID", 'E4 TB Allocation Details'!$A$18:$L$18, 0),FALSE), 'E2 Allocators'!$B$15:$W$361, MATCH(BE$17, 'E2 Allocators'!$B$15:$W$15, 0),FALSE))</f>
        <v>3.4774340798186163E-3</v>
      </c>
      <c r="BF641" s="1334">
        <f ca="1">IF(ISERROR(VLOOKUP(VLOOKUP($A641, 'E4 TB Allocation Details'!$A$18:$L$205, MATCH("A &amp; G ID", 'E4 TB Allocation Details'!$A$18:$L$18, 0),FALSE), 'E2 Allocators'!$B$15:$W$361, MATCH(BF$17, 'E2 Allocators'!$B$15:$W$15, 0),FALSE)), 0, VLOOKUP(VLOOKUP($A641, 'E4 TB Allocation Details'!$A$18:$L$205, MATCH("A &amp; G ID", 'E4 TB Allocation Details'!$A$18:$L$18, 0),FALSE), 'E2 Allocators'!$B$15:$W$361, MATCH(BF$17, 'E2 Allocators'!$B$15:$W$15, 0),FALSE))</f>
        <v>0</v>
      </c>
      <c r="BG641" s="1334">
        <f ca="1">IF(ISERROR(VLOOKUP(VLOOKUP($A641, 'E4 TB Allocation Details'!$A$18:$L$205, MATCH("A &amp; G ID", 'E4 TB Allocation Details'!$A$18:$L$18, 0),FALSE), 'E2 Allocators'!$B$15:$W$361, MATCH(BG$17, 'E2 Allocators'!$B$15:$W$15, 0),FALSE)), 0, VLOOKUP(VLOOKUP($A641, 'E4 TB Allocation Details'!$A$18:$L$205, MATCH("A &amp; G ID", 'E4 TB Allocation Details'!$A$18:$L$18, 0),FALSE), 'E2 Allocators'!$B$15:$W$361, MATCH(BG$17, 'E2 Allocators'!$B$15:$W$15, 0),FALSE))</f>
        <v>0</v>
      </c>
      <c r="BH641" s="1334">
        <f ca="1">IF(ISERROR(VLOOKUP(VLOOKUP($A641, 'E4 TB Allocation Details'!$A$18:$L$205, MATCH("A &amp; G ID", 'E4 TB Allocation Details'!$A$18:$L$18, 0),FALSE), 'E2 Allocators'!$B$15:$W$361, MATCH(BH$17, 'E2 Allocators'!$B$15:$W$15, 0),FALSE)), 0, VLOOKUP(VLOOKUP($A641, 'E4 TB Allocation Details'!$A$18:$L$205, MATCH("A &amp; G ID", 'E4 TB Allocation Details'!$A$18:$L$18, 0),FALSE), 'E2 Allocators'!$B$15:$W$361, MATCH(BH$17, 'E2 Allocators'!$B$15:$W$15, 0),FALSE))</f>
        <v>0</v>
      </c>
      <c r="BI641" s="1334">
        <f ca="1">IF(ISERROR(VLOOKUP(VLOOKUP($A641, 'E4 TB Allocation Details'!$A$18:$L$205, MATCH("A &amp; G ID", 'E4 TB Allocation Details'!$A$18:$L$18, 0),FALSE), 'E2 Allocators'!$B$15:$W$361, MATCH(BI$17, 'E2 Allocators'!$B$15:$W$15, 0),FALSE)), 0, VLOOKUP(VLOOKUP($A641, 'E4 TB Allocation Details'!$A$18:$L$205, MATCH("A &amp; G ID", 'E4 TB Allocation Details'!$A$18:$L$18, 0),FALSE), 'E2 Allocators'!$B$15:$W$361, MATCH(BI$17, 'E2 Allocators'!$B$15:$W$15, 0),FALSE))</f>
        <v>0</v>
      </c>
      <c r="BJ641" s="1334">
        <f ca="1">IF(ISERROR(VLOOKUP(VLOOKUP($A641, 'E4 TB Allocation Details'!$A$18:$L$205, MATCH("A &amp; G ID", 'E4 TB Allocation Details'!$A$18:$L$18, 0),FALSE), 'E2 Allocators'!$B$15:$W$361, MATCH(BJ$17, 'E2 Allocators'!$B$15:$W$15, 0),FALSE)), 0, VLOOKUP(VLOOKUP($A641, 'E4 TB Allocation Details'!$A$18:$L$205, MATCH("A &amp; G ID", 'E4 TB Allocation Details'!$A$18:$L$18, 0),FALSE), 'E2 Allocators'!$B$15:$W$361, MATCH(BJ$17, 'E2 Allocators'!$B$15:$W$15, 0),FALSE))</f>
        <v>0</v>
      </c>
      <c r="BK641" s="1334">
        <f ca="1">IF(ISERROR(VLOOKUP(VLOOKUP($A641, 'E4 TB Allocation Details'!$A$18:$L$205, MATCH("A &amp; G ID", 'E4 TB Allocation Details'!$A$18:$L$18, 0),FALSE), 'E2 Allocators'!$B$15:$W$361, MATCH(BK$17, 'E2 Allocators'!$B$15:$W$15, 0),FALSE)), 0, VLOOKUP(VLOOKUP($A641, 'E4 TB Allocation Details'!$A$18:$L$205, MATCH("A &amp; G ID", 'E4 TB Allocation Details'!$A$18:$L$18, 0),FALSE), 'E2 Allocators'!$B$15:$W$361, MATCH(BK$17, 'E2 Allocators'!$B$15:$W$15, 0),FALSE))</f>
        <v>0</v>
      </c>
      <c r="BL641" s="1334">
        <f ca="1">IF(ISERROR(VLOOKUP(VLOOKUP($A641, 'E4 TB Allocation Details'!$A$18:$L$205, MATCH("A &amp; G ID", 'E4 TB Allocation Details'!$A$18:$L$18, 0),FALSE), 'E2 Allocators'!$B$15:$W$361, MATCH(BL$17, 'E2 Allocators'!$B$15:$W$15, 0),FALSE)), 0, VLOOKUP(VLOOKUP($A641, 'E4 TB Allocation Details'!$A$18:$L$205, MATCH("A &amp; G ID", 'E4 TB Allocation Details'!$A$18:$L$18, 0),FALSE), 'E2 Allocators'!$B$15:$W$361, MATCH(BL$17, 'E2 Allocators'!$B$15:$W$15, 0),FALSE))</f>
        <v>0</v>
      </c>
      <c r="BM641" s="1334">
        <f ca="1">IF(ISERROR(VLOOKUP(VLOOKUP($A641, 'E4 TB Allocation Details'!$A$18:$L$205, MATCH("A &amp; G ID", 'E4 TB Allocation Details'!$A$18:$L$18, 0),FALSE), 'E2 Allocators'!$B$15:$W$361, MATCH(BM$17, 'E2 Allocators'!$B$15:$W$15, 0),FALSE)), 0, VLOOKUP(VLOOKUP($A641, 'E4 TB Allocation Details'!$A$18:$L$205, MATCH("A &amp; G ID", 'E4 TB Allocation Details'!$A$18:$L$18, 0),FALSE), 'E2 Allocators'!$B$15:$W$361, MATCH(BM$17, 'E2 Allocators'!$B$15:$W$15, 0),FALSE))</f>
        <v>0</v>
      </c>
      <c r="BN641" s="1334">
        <f ca="1">IF(ISERROR(VLOOKUP(VLOOKUP($A641, 'E4 TB Allocation Details'!$A$18:$L$205, MATCH("A &amp; G ID", 'E4 TB Allocation Details'!$A$18:$L$18, 0),FALSE), 'E2 Allocators'!$B$15:$W$361, MATCH(BN$17, 'E2 Allocators'!$B$15:$W$15, 0),FALSE)), 0, VLOOKUP(VLOOKUP($A641, 'E4 TB Allocation Details'!$A$18:$L$205, MATCH("A &amp; G ID", 'E4 TB Allocation Details'!$A$18:$L$18, 0),FALSE), 'E2 Allocators'!$B$15:$W$361, MATCH(BN$17, 'E2 Allocators'!$B$15:$W$15, 0),FALSE))</f>
        <v>0</v>
      </c>
      <c r="BO641" s="1334">
        <f ca="1">IF(ISERROR(VLOOKUP(VLOOKUP($A641, 'E4 TB Allocation Details'!$A$18:$L$205, MATCH("A &amp; G ID", 'E4 TB Allocation Details'!$A$18:$L$18, 0),FALSE), 'E2 Allocators'!$B$15:$W$361, MATCH(BO$17, 'E2 Allocators'!$B$15:$W$15, 0),FALSE)), 0, VLOOKUP(VLOOKUP($A641, 'E4 TB Allocation Details'!$A$18:$L$205, MATCH("A &amp; G ID", 'E4 TB Allocation Details'!$A$18:$L$18, 0),FALSE), 'E2 Allocators'!$B$15:$W$361, MATCH(BO$17, 'E2 Allocators'!$B$15:$W$15, 0),FALSE))</f>
        <v>0</v>
      </c>
      <c r="BP641" s="1334">
        <f ca="1">IF(ISERROR(VLOOKUP(VLOOKUP($A641, 'E4 TB Allocation Details'!$A$18:$L$205, MATCH("A &amp; G ID", 'E4 TB Allocation Details'!$A$18:$L$18, 0),FALSE), 'E2 Allocators'!$B$15:$W$361, MATCH(BP$17, 'E2 Allocators'!$B$15:$W$15, 0),FALSE)), 0, VLOOKUP(VLOOKUP($A641, 'E4 TB Allocation Details'!$A$18:$L$205, MATCH("A &amp; G ID", 'E4 TB Allocation Details'!$A$18:$L$18, 0),FALSE), 'E2 Allocators'!$B$15:$W$361, MATCH(BP$17, 'E2 Allocators'!$B$15:$W$15, 0),FALSE))</f>
        <v>0</v>
      </c>
      <c r="BQ641" s="1338">
        <f t="shared" si="927"/>
        <v>1.0000000000000002</v>
      </c>
    </row>
    <row r="642" spans="1:69" s="259" customFormat="1" ht="12.75">
      <c r="A642" s="1345">
        <v>1955</v>
      </c>
      <c r="B642" s="1332" t="s">
        <v>614</v>
      </c>
      <c r="C642" s="1333">
        <v>1</v>
      </c>
      <c r="D642" s="1337"/>
      <c r="E642" s="1337"/>
      <c r="F642" s="1337"/>
      <c r="G642" s="1337"/>
      <c r="H642" s="1337"/>
      <c r="I642" s="1337"/>
      <c r="J642" s="1337"/>
      <c r="K642" s="1337"/>
      <c r="L642" s="1337"/>
      <c r="M642" s="1337"/>
      <c r="N642" s="1337"/>
      <c r="O642" s="1337"/>
      <c r="P642" s="1337"/>
      <c r="Q642" s="1337"/>
      <c r="R642" s="1337"/>
      <c r="S642" s="1337"/>
      <c r="T642" s="1337"/>
      <c r="U642" s="1337"/>
      <c r="V642" s="1337"/>
      <c r="W642" s="1337"/>
      <c r="X642" s="1337"/>
      <c r="Y642" s="1337"/>
      <c r="Z642" s="1337"/>
      <c r="AA642" s="1337"/>
      <c r="AB642" s="1337"/>
      <c r="AC642" s="1337"/>
      <c r="AD642" s="1337"/>
      <c r="AE642" s="1337"/>
      <c r="AF642" s="1337"/>
      <c r="AG642" s="1337"/>
      <c r="AH642" s="1337"/>
      <c r="AI642" s="1337"/>
      <c r="AJ642" s="1337"/>
      <c r="AK642" s="1337"/>
      <c r="AL642" s="1337"/>
      <c r="AM642" s="1337"/>
      <c r="AN642" s="1337"/>
      <c r="AO642" s="1337"/>
      <c r="AP642" s="1337"/>
      <c r="AQ642" s="1337"/>
      <c r="AR642" s="1337"/>
      <c r="AS642" s="1337"/>
      <c r="AT642" s="1337"/>
      <c r="AU642" s="1337"/>
      <c r="AV642" s="1337"/>
      <c r="AW642" s="1334">
        <f ca="1">IF(ISERROR(VLOOKUP(VLOOKUP($A642, 'E4 TB Allocation Details'!$A$18:$L$205, MATCH("A &amp; G ID", 'E4 TB Allocation Details'!$A$18:$L$18, 0),FALSE), 'E2 Allocators'!$B$15:$W$361, MATCH(AW$17, 'E2 Allocators'!$B$15:$W$15, 0),FALSE)), 0, VLOOKUP(VLOOKUP($A642, 'E4 TB Allocation Details'!$A$18:$L$205, MATCH("A &amp; G ID", 'E4 TB Allocation Details'!$A$18:$L$18, 0),FALSE), 'E2 Allocators'!$B$15:$W$361, MATCH(AW$17, 'E2 Allocators'!$B$15:$W$15, 0),FALSE))</f>
        <v>0.50149308338448861</v>
      </c>
      <c r="AX642" s="1334">
        <f ca="1">IF(ISERROR(VLOOKUP(VLOOKUP($A642, 'E4 TB Allocation Details'!$A$18:$L$205, MATCH("A &amp; G ID", 'E4 TB Allocation Details'!$A$18:$L$18, 0),FALSE), 'E2 Allocators'!$B$15:$W$361, MATCH(AX$17, 'E2 Allocators'!$B$15:$W$15, 0),FALSE)), 0, VLOOKUP(VLOOKUP($A642, 'E4 TB Allocation Details'!$A$18:$L$205, MATCH("A &amp; G ID", 'E4 TB Allocation Details'!$A$18:$L$18, 0),FALSE), 'E2 Allocators'!$B$15:$W$361, MATCH(AX$17, 'E2 Allocators'!$B$15:$W$15, 0),FALSE))</f>
        <v>0.17278602860709316</v>
      </c>
      <c r="AY642" s="1334">
        <f ca="1">IF(ISERROR(VLOOKUP(VLOOKUP($A642, 'E4 TB Allocation Details'!$A$18:$L$205, MATCH("A &amp; G ID", 'E4 TB Allocation Details'!$A$18:$L$18, 0),FALSE), 'E2 Allocators'!$B$15:$W$361, MATCH(AY$17, 'E2 Allocators'!$B$15:$W$15, 0),FALSE)), 0, VLOOKUP(VLOOKUP($A642, 'E4 TB Allocation Details'!$A$18:$L$205, MATCH("A &amp; G ID", 'E4 TB Allocation Details'!$A$18:$L$18, 0),FALSE), 'E2 Allocators'!$B$15:$W$361, MATCH(AY$17, 'E2 Allocators'!$B$15:$W$15, 0),FALSE))</f>
        <v>0.24864744299894989</v>
      </c>
      <c r="AZ642" s="1334">
        <f ca="1">IF(ISERROR(VLOOKUP(VLOOKUP($A642, 'E4 TB Allocation Details'!$A$18:$L$205, MATCH("A &amp; G ID", 'E4 TB Allocation Details'!$A$18:$L$18, 0),FALSE), 'E2 Allocators'!$B$15:$W$361, MATCH(AZ$17, 'E2 Allocators'!$B$15:$W$15, 0),FALSE)), 0, VLOOKUP(VLOOKUP($A642, 'E4 TB Allocation Details'!$A$18:$L$205, MATCH("A &amp; G ID", 'E4 TB Allocation Details'!$A$18:$L$18, 0),FALSE), 'E2 Allocators'!$B$15:$W$361, MATCH(AZ$17, 'E2 Allocators'!$B$15:$W$15, 0),FALSE))</f>
        <v>0</v>
      </c>
      <c r="BA642" s="1334">
        <f ca="1">IF(ISERROR(VLOOKUP(VLOOKUP($A642, 'E4 TB Allocation Details'!$A$18:$L$205, MATCH("A &amp; G ID", 'E4 TB Allocation Details'!$A$18:$L$18, 0),FALSE), 'E2 Allocators'!$B$15:$W$361, MATCH(BA$17, 'E2 Allocators'!$B$15:$W$15, 0),FALSE)), 0, VLOOKUP(VLOOKUP($A642, 'E4 TB Allocation Details'!$A$18:$L$205, MATCH("A &amp; G ID", 'E4 TB Allocation Details'!$A$18:$L$18, 0),FALSE), 'E2 Allocators'!$B$15:$W$361, MATCH(BA$17, 'E2 Allocators'!$B$15:$W$15, 0),FALSE))</f>
        <v>0</v>
      </c>
      <c r="BB642" s="1334">
        <f ca="1">IF(ISERROR(VLOOKUP(VLOOKUP($A642, 'E4 TB Allocation Details'!$A$18:$L$205, MATCH("A &amp; G ID", 'E4 TB Allocation Details'!$A$18:$L$18, 0),FALSE), 'E2 Allocators'!$B$15:$W$361, MATCH(BB$17, 'E2 Allocators'!$B$15:$W$15, 0),FALSE)), 0, VLOOKUP(VLOOKUP($A642, 'E4 TB Allocation Details'!$A$18:$L$205, MATCH("A &amp; G ID", 'E4 TB Allocation Details'!$A$18:$L$18, 0),FALSE), 'E2 Allocators'!$B$15:$W$361, MATCH(BB$17, 'E2 Allocators'!$B$15:$W$15, 0),FALSE))</f>
        <v>0</v>
      </c>
      <c r="BC642" s="1334">
        <f ca="1">IF(ISERROR(VLOOKUP(VLOOKUP($A642, 'E4 TB Allocation Details'!$A$18:$L$205, MATCH("A &amp; G ID", 'E4 TB Allocation Details'!$A$18:$L$18, 0),FALSE), 'E2 Allocators'!$B$15:$W$361, MATCH(BC$17, 'E2 Allocators'!$B$15:$W$15, 0),FALSE)), 0, VLOOKUP(VLOOKUP($A642, 'E4 TB Allocation Details'!$A$18:$L$205, MATCH("A &amp; G ID", 'E4 TB Allocation Details'!$A$18:$L$18, 0),FALSE), 'E2 Allocators'!$B$15:$W$361, MATCH(BC$17, 'E2 Allocators'!$B$15:$W$15, 0),FALSE))</f>
        <v>6.9767806263345639E-2</v>
      </c>
      <c r="BD642" s="1334">
        <f ca="1">IF(ISERROR(VLOOKUP(VLOOKUP($A642, 'E4 TB Allocation Details'!$A$18:$L$205, MATCH("A &amp; G ID", 'E4 TB Allocation Details'!$A$18:$L$18, 0),FALSE), 'E2 Allocators'!$B$15:$W$361, MATCH(BD$17, 'E2 Allocators'!$B$15:$W$15, 0),FALSE)), 0, VLOOKUP(VLOOKUP($A642, 'E4 TB Allocation Details'!$A$18:$L$205, MATCH("A &amp; G ID", 'E4 TB Allocation Details'!$A$18:$L$18, 0),FALSE), 'E2 Allocators'!$B$15:$W$361, MATCH(BD$17, 'E2 Allocators'!$B$15:$W$15, 0),FALSE))</f>
        <v>3.8282046663041551E-3</v>
      </c>
      <c r="BE642" s="1334">
        <f ca="1">IF(ISERROR(VLOOKUP(VLOOKUP($A642, 'E4 TB Allocation Details'!$A$18:$L$205, MATCH("A &amp; G ID", 'E4 TB Allocation Details'!$A$18:$L$18, 0),FALSE), 'E2 Allocators'!$B$15:$W$361, MATCH(BE$17, 'E2 Allocators'!$B$15:$W$15, 0),FALSE)), 0, VLOOKUP(VLOOKUP($A642, 'E4 TB Allocation Details'!$A$18:$L$205, MATCH("A &amp; G ID", 'E4 TB Allocation Details'!$A$18:$L$18, 0),FALSE), 'E2 Allocators'!$B$15:$W$361, MATCH(BE$17, 'E2 Allocators'!$B$15:$W$15, 0),FALSE))</f>
        <v>3.4774340798186163E-3</v>
      </c>
      <c r="BF642" s="1334">
        <f ca="1">IF(ISERROR(VLOOKUP(VLOOKUP($A642, 'E4 TB Allocation Details'!$A$18:$L$205, MATCH("A &amp; G ID", 'E4 TB Allocation Details'!$A$18:$L$18, 0),FALSE), 'E2 Allocators'!$B$15:$W$361, MATCH(BF$17, 'E2 Allocators'!$B$15:$W$15, 0),FALSE)), 0, VLOOKUP(VLOOKUP($A642, 'E4 TB Allocation Details'!$A$18:$L$205, MATCH("A &amp; G ID", 'E4 TB Allocation Details'!$A$18:$L$18, 0),FALSE), 'E2 Allocators'!$B$15:$W$361, MATCH(BF$17, 'E2 Allocators'!$B$15:$W$15, 0),FALSE))</f>
        <v>0</v>
      </c>
      <c r="BG642" s="1334">
        <f ca="1">IF(ISERROR(VLOOKUP(VLOOKUP($A642, 'E4 TB Allocation Details'!$A$18:$L$205, MATCH("A &amp; G ID", 'E4 TB Allocation Details'!$A$18:$L$18, 0),FALSE), 'E2 Allocators'!$B$15:$W$361, MATCH(BG$17, 'E2 Allocators'!$B$15:$W$15, 0),FALSE)), 0, VLOOKUP(VLOOKUP($A642, 'E4 TB Allocation Details'!$A$18:$L$205, MATCH("A &amp; G ID", 'E4 TB Allocation Details'!$A$18:$L$18, 0),FALSE), 'E2 Allocators'!$B$15:$W$361, MATCH(BG$17, 'E2 Allocators'!$B$15:$W$15, 0),FALSE))</f>
        <v>0</v>
      </c>
      <c r="BH642" s="1334">
        <f ca="1">IF(ISERROR(VLOOKUP(VLOOKUP($A642, 'E4 TB Allocation Details'!$A$18:$L$205, MATCH("A &amp; G ID", 'E4 TB Allocation Details'!$A$18:$L$18, 0),FALSE), 'E2 Allocators'!$B$15:$W$361, MATCH(BH$17, 'E2 Allocators'!$B$15:$W$15, 0),FALSE)), 0, VLOOKUP(VLOOKUP($A642, 'E4 TB Allocation Details'!$A$18:$L$205, MATCH("A &amp; G ID", 'E4 TB Allocation Details'!$A$18:$L$18, 0),FALSE), 'E2 Allocators'!$B$15:$W$361, MATCH(BH$17, 'E2 Allocators'!$B$15:$W$15, 0),FALSE))</f>
        <v>0</v>
      </c>
      <c r="BI642" s="1334">
        <f ca="1">IF(ISERROR(VLOOKUP(VLOOKUP($A642, 'E4 TB Allocation Details'!$A$18:$L$205, MATCH("A &amp; G ID", 'E4 TB Allocation Details'!$A$18:$L$18, 0),FALSE), 'E2 Allocators'!$B$15:$W$361, MATCH(BI$17, 'E2 Allocators'!$B$15:$W$15, 0),FALSE)), 0, VLOOKUP(VLOOKUP($A642, 'E4 TB Allocation Details'!$A$18:$L$205, MATCH("A &amp; G ID", 'E4 TB Allocation Details'!$A$18:$L$18, 0),FALSE), 'E2 Allocators'!$B$15:$W$361, MATCH(BI$17, 'E2 Allocators'!$B$15:$W$15, 0),FALSE))</f>
        <v>0</v>
      </c>
      <c r="BJ642" s="1334">
        <f ca="1">IF(ISERROR(VLOOKUP(VLOOKUP($A642, 'E4 TB Allocation Details'!$A$18:$L$205, MATCH("A &amp; G ID", 'E4 TB Allocation Details'!$A$18:$L$18, 0),FALSE), 'E2 Allocators'!$B$15:$W$361, MATCH(BJ$17, 'E2 Allocators'!$B$15:$W$15, 0),FALSE)), 0, VLOOKUP(VLOOKUP($A642, 'E4 TB Allocation Details'!$A$18:$L$205, MATCH("A &amp; G ID", 'E4 TB Allocation Details'!$A$18:$L$18, 0),FALSE), 'E2 Allocators'!$B$15:$W$361, MATCH(BJ$17, 'E2 Allocators'!$B$15:$W$15, 0),FALSE))</f>
        <v>0</v>
      </c>
      <c r="BK642" s="1334">
        <f ca="1">IF(ISERROR(VLOOKUP(VLOOKUP($A642, 'E4 TB Allocation Details'!$A$18:$L$205, MATCH("A &amp; G ID", 'E4 TB Allocation Details'!$A$18:$L$18, 0),FALSE), 'E2 Allocators'!$B$15:$W$361, MATCH(BK$17, 'E2 Allocators'!$B$15:$W$15, 0),FALSE)), 0, VLOOKUP(VLOOKUP($A642, 'E4 TB Allocation Details'!$A$18:$L$205, MATCH("A &amp; G ID", 'E4 TB Allocation Details'!$A$18:$L$18, 0),FALSE), 'E2 Allocators'!$B$15:$W$361, MATCH(BK$17, 'E2 Allocators'!$B$15:$W$15, 0),FALSE))</f>
        <v>0</v>
      </c>
      <c r="BL642" s="1334">
        <f ca="1">IF(ISERROR(VLOOKUP(VLOOKUP($A642, 'E4 TB Allocation Details'!$A$18:$L$205, MATCH("A &amp; G ID", 'E4 TB Allocation Details'!$A$18:$L$18, 0),FALSE), 'E2 Allocators'!$B$15:$W$361, MATCH(BL$17, 'E2 Allocators'!$B$15:$W$15, 0),FALSE)), 0, VLOOKUP(VLOOKUP($A642, 'E4 TB Allocation Details'!$A$18:$L$205, MATCH("A &amp; G ID", 'E4 TB Allocation Details'!$A$18:$L$18, 0),FALSE), 'E2 Allocators'!$B$15:$W$361, MATCH(BL$17, 'E2 Allocators'!$B$15:$W$15, 0),FALSE))</f>
        <v>0</v>
      </c>
      <c r="BM642" s="1334">
        <f ca="1">IF(ISERROR(VLOOKUP(VLOOKUP($A642, 'E4 TB Allocation Details'!$A$18:$L$205, MATCH("A &amp; G ID", 'E4 TB Allocation Details'!$A$18:$L$18, 0),FALSE), 'E2 Allocators'!$B$15:$W$361, MATCH(BM$17, 'E2 Allocators'!$B$15:$W$15, 0),FALSE)), 0, VLOOKUP(VLOOKUP($A642, 'E4 TB Allocation Details'!$A$18:$L$205, MATCH("A &amp; G ID", 'E4 TB Allocation Details'!$A$18:$L$18, 0),FALSE), 'E2 Allocators'!$B$15:$W$361, MATCH(BM$17, 'E2 Allocators'!$B$15:$W$15, 0),FALSE))</f>
        <v>0</v>
      </c>
      <c r="BN642" s="1334">
        <f ca="1">IF(ISERROR(VLOOKUP(VLOOKUP($A642, 'E4 TB Allocation Details'!$A$18:$L$205, MATCH("A &amp; G ID", 'E4 TB Allocation Details'!$A$18:$L$18, 0),FALSE), 'E2 Allocators'!$B$15:$W$361, MATCH(BN$17, 'E2 Allocators'!$B$15:$W$15, 0),FALSE)), 0, VLOOKUP(VLOOKUP($A642, 'E4 TB Allocation Details'!$A$18:$L$205, MATCH("A &amp; G ID", 'E4 TB Allocation Details'!$A$18:$L$18, 0),FALSE), 'E2 Allocators'!$B$15:$W$361, MATCH(BN$17, 'E2 Allocators'!$B$15:$W$15, 0),FALSE))</f>
        <v>0</v>
      </c>
      <c r="BO642" s="1334">
        <f ca="1">IF(ISERROR(VLOOKUP(VLOOKUP($A642, 'E4 TB Allocation Details'!$A$18:$L$205, MATCH("A &amp; G ID", 'E4 TB Allocation Details'!$A$18:$L$18, 0),FALSE), 'E2 Allocators'!$B$15:$W$361, MATCH(BO$17, 'E2 Allocators'!$B$15:$W$15, 0),FALSE)), 0, VLOOKUP(VLOOKUP($A642, 'E4 TB Allocation Details'!$A$18:$L$205, MATCH("A &amp; G ID", 'E4 TB Allocation Details'!$A$18:$L$18, 0),FALSE), 'E2 Allocators'!$B$15:$W$361, MATCH(BO$17, 'E2 Allocators'!$B$15:$W$15, 0),FALSE))</f>
        <v>0</v>
      </c>
      <c r="BP642" s="1334">
        <f ca="1">IF(ISERROR(VLOOKUP(VLOOKUP($A642, 'E4 TB Allocation Details'!$A$18:$L$205, MATCH("A &amp; G ID", 'E4 TB Allocation Details'!$A$18:$L$18, 0),FALSE), 'E2 Allocators'!$B$15:$W$361, MATCH(BP$17, 'E2 Allocators'!$B$15:$W$15, 0),FALSE)), 0, VLOOKUP(VLOOKUP($A642, 'E4 TB Allocation Details'!$A$18:$L$205, MATCH("A &amp; G ID", 'E4 TB Allocation Details'!$A$18:$L$18, 0),FALSE), 'E2 Allocators'!$B$15:$W$361, MATCH(BP$17, 'E2 Allocators'!$B$15:$W$15, 0),FALSE))</f>
        <v>0</v>
      </c>
      <c r="BQ642" s="1338">
        <f t="shared" si="927"/>
        <v>1.0000000000000002</v>
      </c>
    </row>
    <row r="643" spans="1:69" s="259" customFormat="1" ht="12.75">
      <c r="A643" s="1345">
        <v>1960</v>
      </c>
      <c r="B643" s="1332" t="s">
        <v>615</v>
      </c>
      <c r="C643" s="1333">
        <v>1</v>
      </c>
      <c r="D643" s="1337"/>
      <c r="E643" s="1337"/>
      <c r="F643" s="1337"/>
      <c r="G643" s="1337"/>
      <c r="H643" s="1337"/>
      <c r="I643" s="1337"/>
      <c r="J643" s="1337"/>
      <c r="K643" s="1337"/>
      <c r="L643" s="1337"/>
      <c r="M643" s="1337"/>
      <c r="N643" s="1337"/>
      <c r="O643" s="1337"/>
      <c r="P643" s="1337"/>
      <c r="Q643" s="1337"/>
      <c r="R643" s="1337"/>
      <c r="S643" s="1337"/>
      <c r="T643" s="1337"/>
      <c r="U643" s="1337"/>
      <c r="V643" s="1337"/>
      <c r="W643" s="1337"/>
      <c r="X643" s="1337"/>
      <c r="Y643" s="1337"/>
      <c r="Z643" s="1337"/>
      <c r="AA643" s="1337"/>
      <c r="AB643" s="1337"/>
      <c r="AC643" s="1337"/>
      <c r="AD643" s="1337"/>
      <c r="AE643" s="1337"/>
      <c r="AF643" s="1337"/>
      <c r="AG643" s="1337"/>
      <c r="AH643" s="1337"/>
      <c r="AI643" s="1337"/>
      <c r="AJ643" s="1337"/>
      <c r="AK643" s="1337"/>
      <c r="AL643" s="1337"/>
      <c r="AM643" s="1337"/>
      <c r="AN643" s="1337"/>
      <c r="AO643" s="1337"/>
      <c r="AP643" s="1337"/>
      <c r="AQ643" s="1337"/>
      <c r="AR643" s="1337"/>
      <c r="AS643" s="1337"/>
      <c r="AT643" s="1337"/>
      <c r="AU643" s="1337"/>
      <c r="AV643" s="1337"/>
      <c r="AW643" s="1334">
        <f ca="1">IF(ISERROR(VLOOKUP(VLOOKUP($A643, 'E4 TB Allocation Details'!$A$18:$L$205, MATCH("A &amp; G ID", 'E4 TB Allocation Details'!$A$18:$L$18, 0),FALSE), 'E2 Allocators'!$B$15:$W$361, MATCH(AW$17, 'E2 Allocators'!$B$15:$W$15, 0),FALSE)), 0, VLOOKUP(VLOOKUP($A643, 'E4 TB Allocation Details'!$A$18:$L$205, MATCH("A &amp; G ID", 'E4 TB Allocation Details'!$A$18:$L$18, 0),FALSE), 'E2 Allocators'!$B$15:$W$361, MATCH(AW$17, 'E2 Allocators'!$B$15:$W$15, 0),FALSE))</f>
        <v>0.50149308338448861</v>
      </c>
      <c r="AX643" s="1334">
        <f ca="1">IF(ISERROR(VLOOKUP(VLOOKUP($A643, 'E4 TB Allocation Details'!$A$18:$L$205, MATCH("A &amp; G ID", 'E4 TB Allocation Details'!$A$18:$L$18, 0),FALSE), 'E2 Allocators'!$B$15:$W$361, MATCH(AX$17, 'E2 Allocators'!$B$15:$W$15, 0),FALSE)), 0, VLOOKUP(VLOOKUP($A643, 'E4 TB Allocation Details'!$A$18:$L$205, MATCH("A &amp; G ID", 'E4 TB Allocation Details'!$A$18:$L$18, 0),FALSE), 'E2 Allocators'!$B$15:$W$361, MATCH(AX$17, 'E2 Allocators'!$B$15:$W$15, 0),FALSE))</f>
        <v>0.17278602860709316</v>
      </c>
      <c r="AY643" s="1334">
        <f ca="1">IF(ISERROR(VLOOKUP(VLOOKUP($A643, 'E4 TB Allocation Details'!$A$18:$L$205, MATCH("A &amp; G ID", 'E4 TB Allocation Details'!$A$18:$L$18, 0),FALSE), 'E2 Allocators'!$B$15:$W$361, MATCH(AY$17, 'E2 Allocators'!$B$15:$W$15, 0),FALSE)), 0, VLOOKUP(VLOOKUP($A643, 'E4 TB Allocation Details'!$A$18:$L$205, MATCH("A &amp; G ID", 'E4 TB Allocation Details'!$A$18:$L$18, 0),FALSE), 'E2 Allocators'!$B$15:$W$361, MATCH(AY$17, 'E2 Allocators'!$B$15:$W$15, 0),FALSE))</f>
        <v>0.24864744299894989</v>
      </c>
      <c r="AZ643" s="1334">
        <f ca="1">IF(ISERROR(VLOOKUP(VLOOKUP($A643, 'E4 TB Allocation Details'!$A$18:$L$205, MATCH("A &amp; G ID", 'E4 TB Allocation Details'!$A$18:$L$18, 0),FALSE), 'E2 Allocators'!$B$15:$W$361, MATCH(AZ$17, 'E2 Allocators'!$B$15:$W$15, 0),FALSE)), 0, VLOOKUP(VLOOKUP($A643, 'E4 TB Allocation Details'!$A$18:$L$205, MATCH("A &amp; G ID", 'E4 TB Allocation Details'!$A$18:$L$18, 0),FALSE), 'E2 Allocators'!$B$15:$W$361, MATCH(AZ$17, 'E2 Allocators'!$B$15:$W$15, 0),FALSE))</f>
        <v>0</v>
      </c>
      <c r="BA643" s="1334">
        <f ca="1">IF(ISERROR(VLOOKUP(VLOOKUP($A643, 'E4 TB Allocation Details'!$A$18:$L$205, MATCH("A &amp; G ID", 'E4 TB Allocation Details'!$A$18:$L$18, 0),FALSE), 'E2 Allocators'!$B$15:$W$361, MATCH(BA$17, 'E2 Allocators'!$B$15:$W$15, 0),FALSE)), 0, VLOOKUP(VLOOKUP($A643, 'E4 TB Allocation Details'!$A$18:$L$205, MATCH("A &amp; G ID", 'E4 TB Allocation Details'!$A$18:$L$18, 0),FALSE), 'E2 Allocators'!$B$15:$W$361, MATCH(BA$17, 'E2 Allocators'!$B$15:$W$15, 0),FALSE))</f>
        <v>0</v>
      </c>
      <c r="BB643" s="1334">
        <f ca="1">IF(ISERROR(VLOOKUP(VLOOKUP($A643, 'E4 TB Allocation Details'!$A$18:$L$205, MATCH("A &amp; G ID", 'E4 TB Allocation Details'!$A$18:$L$18, 0),FALSE), 'E2 Allocators'!$B$15:$W$361, MATCH(BB$17, 'E2 Allocators'!$B$15:$W$15, 0),FALSE)), 0, VLOOKUP(VLOOKUP($A643, 'E4 TB Allocation Details'!$A$18:$L$205, MATCH("A &amp; G ID", 'E4 TB Allocation Details'!$A$18:$L$18, 0),FALSE), 'E2 Allocators'!$B$15:$W$361, MATCH(BB$17, 'E2 Allocators'!$B$15:$W$15, 0),FALSE))</f>
        <v>0</v>
      </c>
      <c r="BC643" s="1334">
        <f ca="1">IF(ISERROR(VLOOKUP(VLOOKUP($A643, 'E4 TB Allocation Details'!$A$18:$L$205, MATCH("A &amp; G ID", 'E4 TB Allocation Details'!$A$18:$L$18, 0),FALSE), 'E2 Allocators'!$B$15:$W$361, MATCH(BC$17, 'E2 Allocators'!$B$15:$W$15, 0),FALSE)), 0, VLOOKUP(VLOOKUP($A643, 'E4 TB Allocation Details'!$A$18:$L$205, MATCH("A &amp; G ID", 'E4 TB Allocation Details'!$A$18:$L$18, 0),FALSE), 'E2 Allocators'!$B$15:$W$361, MATCH(BC$17, 'E2 Allocators'!$B$15:$W$15, 0),FALSE))</f>
        <v>6.9767806263345639E-2</v>
      </c>
      <c r="BD643" s="1334">
        <f ca="1">IF(ISERROR(VLOOKUP(VLOOKUP($A643, 'E4 TB Allocation Details'!$A$18:$L$205, MATCH("A &amp; G ID", 'E4 TB Allocation Details'!$A$18:$L$18, 0),FALSE), 'E2 Allocators'!$B$15:$W$361, MATCH(BD$17, 'E2 Allocators'!$B$15:$W$15, 0),FALSE)), 0, VLOOKUP(VLOOKUP($A643, 'E4 TB Allocation Details'!$A$18:$L$205, MATCH("A &amp; G ID", 'E4 TB Allocation Details'!$A$18:$L$18, 0),FALSE), 'E2 Allocators'!$B$15:$W$361, MATCH(BD$17, 'E2 Allocators'!$B$15:$W$15, 0),FALSE))</f>
        <v>3.8282046663041551E-3</v>
      </c>
      <c r="BE643" s="1334">
        <f ca="1">IF(ISERROR(VLOOKUP(VLOOKUP($A643, 'E4 TB Allocation Details'!$A$18:$L$205, MATCH("A &amp; G ID", 'E4 TB Allocation Details'!$A$18:$L$18, 0),FALSE), 'E2 Allocators'!$B$15:$W$361, MATCH(BE$17, 'E2 Allocators'!$B$15:$W$15, 0),FALSE)), 0, VLOOKUP(VLOOKUP($A643, 'E4 TB Allocation Details'!$A$18:$L$205, MATCH("A &amp; G ID", 'E4 TB Allocation Details'!$A$18:$L$18, 0),FALSE), 'E2 Allocators'!$B$15:$W$361, MATCH(BE$17, 'E2 Allocators'!$B$15:$W$15, 0),FALSE))</f>
        <v>3.4774340798186163E-3</v>
      </c>
      <c r="BF643" s="1334">
        <f ca="1">IF(ISERROR(VLOOKUP(VLOOKUP($A643, 'E4 TB Allocation Details'!$A$18:$L$205, MATCH("A &amp; G ID", 'E4 TB Allocation Details'!$A$18:$L$18, 0),FALSE), 'E2 Allocators'!$B$15:$W$361, MATCH(BF$17, 'E2 Allocators'!$B$15:$W$15, 0),FALSE)), 0, VLOOKUP(VLOOKUP($A643, 'E4 TB Allocation Details'!$A$18:$L$205, MATCH("A &amp; G ID", 'E4 TB Allocation Details'!$A$18:$L$18, 0),FALSE), 'E2 Allocators'!$B$15:$W$361, MATCH(BF$17, 'E2 Allocators'!$B$15:$W$15, 0),FALSE))</f>
        <v>0</v>
      </c>
      <c r="BG643" s="1334">
        <f ca="1">IF(ISERROR(VLOOKUP(VLOOKUP($A643, 'E4 TB Allocation Details'!$A$18:$L$205, MATCH("A &amp; G ID", 'E4 TB Allocation Details'!$A$18:$L$18, 0),FALSE), 'E2 Allocators'!$B$15:$W$361, MATCH(BG$17, 'E2 Allocators'!$B$15:$W$15, 0),FALSE)), 0, VLOOKUP(VLOOKUP($A643, 'E4 TB Allocation Details'!$A$18:$L$205, MATCH("A &amp; G ID", 'E4 TB Allocation Details'!$A$18:$L$18, 0),FALSE), 'E2 Allocators'!$B$15:$W$361, MATCH(BG$17, 'E2 Allocators'!$B$15:$W$15, 0),FALSE))</f>
        <v>0</v>
      </c>
      <c r="BH643" s="1334">
        <f ca="1">IF(ISERROR(VLOOKUP(VLOOKUP($A643, 'E4 TB Allocation Details'!$A$18:$L$205, MATCH("A &amp; G ID", 'E4 TB Allocation Details'!$A$18:$L$18, 0),FALSE), 'E2 Allocators'!$B$15:$W$361, MATCH(BH$17, 'E2 Allocators'!$B$15:$W$15, 0),FALSE)), 0, VLOOKUP(VLOOKUP($A643, 'E4 TB Allocation Details'!$A$18:$L$205, MATCH("A &amp; G ID", 'E4 TB Allocation Details'!$A$18:$L$18, 0),FALSE), 'E2 Allocators'!$B$15:$W$361, MATCH(BH$17, 'E2 Allocators'!$B$15:$W$15, 0),FALSE))</f>
        <v>0</v>
      </c>
      <c r="BI643" s="1334">
        <f ca="1">IF(ISERROR(VLOOKUP(VLOOKUP($A643, 'E4 TB Allocation Details'!$A$18:$L$205, MATCH("A &amp; G ID", 'E4 TB Allocation Details'!$A$18:$L$18, 0),FALSE), 'E2 Allocators'!$B$15:$W$361, MATCH(BI$17, 'E2 Allocators'!$B$15:$W$15, 0),FALSE)), 0, VLOOKUP(VLOOKUP($A643, 'E4 TB Allocation Details'!$A$18:$L$205, MATCH("A &amp; G ID", 'E4 TB Allocation Details'!$A$18:$L$18, 0),FALSE), 'E2 Allocators'!$B$15:$W$361, MATCH(BI$17, 'E2 Allocators'!$B$15:$W$15, 0),FALSE))</f>
        <v>0</v>
      </c>
      <c r="BJ643" s="1334">
        <f ca="1">IF(ISERROR(VLOOKUP(VLOOKUP($A643, 'E4 TB Allocation Details'!$A$18:$L$205, MATCH("A &amp; G ID", 'E4 TB Allocation Details'!$A$18:$L$18, 0),FALSE), 'E2 Allocators'!$B$15:$W$361, MATCH(BJ$17, 'E2 Allocators'!$B$15:$W$15, 0),FALSE)), 0, VLOOKUP(VLOOKUP($A643, 'E4 TB Allocation Details'!$A$18:$L$205, MATCH("A &amp; G ID", 'E4 TB Allocation Details'!$A$18:$L$18, 0),FALSE), 'E2 Allocators'!$B$15:$W$361, MATCH(BJ$17, 'E2 Allocators'!$B$15:$W$15, 0),FALSE))</f>
        <v>0</v>
      </c>
      <c r="BK643" s="1334">
        <f ca="1">IF(ISERROR(VLOOKUP(VLOOKUP($A643, 'E4 TB Allocation Details'!$A$18:$L$205, MATCH("A &amp; G ID", 'E4 TB Allocation Details'!$A$18:$L$18, 0),FALSE), 'E2 Allocators'!$B$15:$W$361, MATCH(BK$17, 'E2 Allocators'!$B$15:$W$15, 0),FALSE)), 0, VLOOKUP(VLOOKUP($A643, 'E4 TB Allocation Details'!$A$18:$L$205, MATCH("A &amp; G ID", 'E4 TB Allocation Details'!$A$18:$L$18, 0),FALSE), 'E2 Allocators'!$B$15:$W$361, MATCH(BK$17, 'E2 Allocators'!$B$15:$W$15, 0),FALSE))</f>
        <v>0</v>
      </c>
      <c r="BL643" s="1334">
        <f ca="1">IF(ISERROR(VLOOKUP(VLOOKUP($A643, 'E4 TB Allocation Details'!$A$18:$L$205, MATCH("A &amp; G ID", 'E4 TB Allocation Details'!$A$18:$L$18, 0),FALSE), 'E2 Allocators'!$B$15:$W$361, MATCH(BL$17, 'E2 Allocators'!$B$15:$W$15, 0),FALSE)), 0, VLOOKUP(VLOOKUP($A643, 'E4 TB Allocation Details'!$A$18:$L$205, MATCH("A &amp; G ID", 'E4 TB Allocation Details'!$A$18:$L$18, 0),FALSE), 'E2 Allocators'!$B$15:$W$361, MATCH(BL$17, 'E2 Allocators'!$B$15:$W$15, 0),FALSE))</f>
        <v>0</v>
      </c>
      <c r="BM643" s="1334">
        <f ca="1">IF(ISERROR(VLOOKUP(VLOOKUP($A643, 'E4 TB Allocation Details'!$A$18:$L$205, MATCH("A &amp; G ID", 'E4 TB Allocation Details'!$A$18:$L$18, 0),FALSE), 'E2 Allocators'!$B$15:$W$361, MATCH(BM$17, 'E2 Allocators'!$B$15:$W$15, 0),FALSE)), 0, VLOOKUP(VLOOKUP($A643, 'E4 TB Allocation Details'!$A$18:$L$205, MATCH("A &amp; G ID", 'E4 TB Allocation Details'!$A$18:$L$18, 0),FALSE), 'E2 Allocators'!$B$15:$W$361, MATCH(BM$17, 'E2 Allocators'!$B$15:$W$15, 0),FALSE))</f>
        <v>0</v>
      </c>
      <c r="BN643" s="1334">
        <f ca="1">IF(ISERROR(VLOOKUP(VLOOKUP($A643, 'E4 TB Allocation Details'!$A$18:$L$205, MATCH("A &amp; G ID", 'E4 TB Allocation Details'!$A$18:$L$18, 0),FALSE), 'E2 Allocators'!$B$15:$W$361, MATCH(BN$17, 'E2 Allocators'!$B$15:$W$15, 0),FALSE)), 0, VLOOKUP(VLOOKUP($A643, 'E4 TB Allocation Details'!$A$18:$L$205, MATCH("A &amp; G ID", 'E4 TB Allocation Details'!$A$18:$L$18, 0),FALSE), 'E2 Allocators'!$B$15:$W$361, MATCH(BN$17, 'E2 Allocators'!$B$15:$W$15, 0),FALSE))</f>
        <v>0</v>
      </c>
      <c r="BO643" s="1334">
        <f ca="1">IF(ISERROR(VLOOKUP(VLOOKUP($A643, 'E4 TB Allocation Details'!$A$18:$L$205, MATCH("A &amp; G ID", 'E4 TB Allocation Details'!$A$18:$L$18, 0),FALSE), 'E2 Allocators'!$B$15:$W$361, MATCH(BO$17, 'E2 Allocators'!$B$15:$W$15, 0),FALSE)), 0, VLOOKUP(VLOOKUP($A643, 'E4 TB Allocation Details'!$A$18:$L$205, MATCH("A &amp; G ID", 'E4 TB Allocation Details'!$A$18:$L$18, 0),FALSE), 'E2 Allocators'!$B$15:$W$361, MATCH(BO$17, 'E2 Allocators'!$B$15:$W$15, 0),FALSE))</f>
        <v>0</v>
      </c>
      <c r="BP643" s="1334">
        <f ca="1">IF(ISERROR(VLOOKUP(VLOOKUP($A643, 'E4 TB Allocation Details'!$A$18:$L$205, MATCH("A &amp; G ID", 'E4 TB Allocation Details'!$A$18:$L$18, 0),FALSE), 'E2 Allocators'!$B$15:$W$361, MATCH(BP$17, 'E2 Allocators'!$B$15:$W$15, 0),FALSE)), 0, VLOOKUP(VLOOKUP($A643, 'E4 TB Allocation Details'!$A$18:$L$205, MATCH("A &amp; G ID", 'E4 TB Allocation Details'!$A$18:$L$18, 0),FALSE), 'E2 Allocators'!$B$15:$W$361, MATCH(BP$17, 'E2 Allocators'!$B$15:$W$15, 0),FALSE))</f>
        <v>0</v>
      </c>
      <c r="BQ643" s="1338">
        <f t="shared" si="927"/>
        <v>1.0000000000000002</v>
      </c>
    </row>
    <row r="644" spans="1:69" s="259" customFormat="1" ht="25.5">
      <c r="A644" s="1345">
        <v>1970</v>
      </c>
      <c r="B644" s="1332" t="s">
        <v>617</v>
      </c>
      <c r="C644" s="1333">
        <v>1</v>
      </c>
      <c r="D644" s="1337"/>
      <c r="E644" s="1337"/>
      <c r="F644" s="1337"/>
      <c r="G644" s="1337"/>
      <c r="H644" s="1337"/>
      <c r="I644" s="1337"/>
      <c r="J644" s="1337"/>
      <c r="K644" s="1337"/>
      <c r="L644" s="1337"/>
      <c r="M644" s="1337"/>
      <c r="N644" s="1337"/>
      <c r="O644" s="1337"/>
      <c r="P644" s="1337"/>
      <c r="Q644" s="1337"/>
      <c r="R644" s="1337"/>
      <c r="S644" s="1337"/>
      <c r="T644" s="1337"/>
      <c r="U644" s="1337"/>
      <c r="V644" s="1337"/>
      <c r="W644" s="1337"/>
      <c r="X644" s="1337"/>
      <c r="Y644" s="1337"/>
      <c r="Z644" s="1337"/>
      <c r="AA644" s="1337"/>
      <c r="AB644" s="1337"/>
      <c r="AC644" s="1337"/>
      <c r="AD644" s="1337"/>
      <c r="AE644" s="1337"/>
      <c r="AF644" s="1337"/>
      <c r="AG644" s="1337"/>
      <c r="AH644" s="1337"/>
      <c r="AI644" s="1337"/>
      <c r="AJ644" s="1337"/>
      <c r="AK644" s="1337"/>
      <c r="AL644" s="1337"/>
      <c r="AM644" s="1337"/>
      <c r="AN644" s="1337"/>
      <c r="AO644" s="1337"/>
      <c r="AP644" s="1337"/>
      <c r="AQ644" s="1337"/>
      <c r="AR644" s="1337"/>
      <c r="AS644" s="1337"/>
      <c r="AT644" s="1337"/>
      <c r="AU644" s="1337"/>
      <c r="AV644" s="1337"/>
      <c r="AW644" s="1334">
        <f ca="1">IF(ISERROR(VLOOKUP(VLOOKUP($A644, 'E4 TB Allocation Details'!$A$18:$L$205, MATCH("A &amp; G ID", 'E4 TB Allocation Details'!$A$18:$L$18, 0),FALSE), 'E2 Allocators'!$B$15:$W$361, MATCH(AW$17, 'E2 Allocators'!$B$15:$W$15, 0),FALSE)), 0, VLOOKUP(VLOOKUP($A644, 'E4 TB Allocation Details'!$A$18:$L$205, MATCH("A &amp; G ID", 'E4 TB Allocation Details'!$A$18:$L$18, 0),FALSE), 'E2 Allocators'!$B$15:$W$361, MATCH(AW$17, 'E2 Allocators'!$B$15:$W$15, 0),FALSE))</f>
        <v>0.50149308338448861</v>
      </c>
      <c r="AX644" s="1334">
        <f ca="1">IF(ISERROR(VLOOKUP(VLOOKUP($A644, 'E4 TB Allocation Details'!$A$18:$L$205, MATCH("A &amp; G ID", 'E4 TB Allocation Details'!$A$18:$L$18, 0),FALSE), 'E2 Allocators'!$B$15:$W$361, MATCH(AX$17, 'E2 Allocators'!$B$15:$W$15, 0),FALSE)), 0, VLOOKUP(VLOOKUP($A644, 'E4 TB Allocation Details'!$A$18:$L$205, MATCH("A &amp; G ID", 'E4 TB Allocation Details'!$A$18:$L$18, 0),FALSE), 'E2 Allocators'!$B$15:$W$361, MATCH(AX$17, 'E2 Allocators'!$B$15:$W$15, 0),FALSE))</f>
        <v>0.17278602860709316</v>
      </c>
      <c r="AY644" s="1334">
        <f ca="1">IF(ISERROR(VLOOKUP(VLOOKUP($A644, 'E4 TB Allocation Details'!$A$18:$L$205, MATCH("A &amp; G ID", 'E4 TB Allocation Details'!$A$18:$L$18, 0),FALSE), 'E2 Allocators'!$B$15:$W$361, MATCH(AY$17, 'E2 Allocators'!$B$15:$W$15, 0),FALSE)), 0, VLOOKUP(VLOOKUP($A644, 'E4 TB Allocation Details'!$A$18:$L$205, MATCH("A &amp; G ID", 'E4 TB Allocation Details'!$A$18:$L$18, 0),FALSE), 'E2 Allocators'!$B$15:$W$361, MATCH(AY$17, 'E2 Allocators'!$B$15:$W$15, 0),FALSE))</f>
        <v>0.24864744299894989</v>
      </c>
      <c r="AZ644" s="1334">
        <f ca="1">IF(ISERROR(VLOOKUP(VLOOKUP($A644, 'E4 TB Allocation Details'!$A$18:$L$205, MATCH("A &amp; G ID", 'E4 TB Allocation Details'!$A$18:$L$18, 0),FALSE), 'E2 Allocators'!$B$15:$W$361, MATCH(AZ$17, 'E2 Allocators'!$B$15:$W$15, 0),FALSE)), 0, VLOOKUP(VLOOKUP($A644, 'E4 TB Allocation Details'!$A$18:$L$205, MATCH("A &amp; G ID", 'E4 TB Allocation Details'!$A$18:$L$18, 0),FALSE), 'E2 Allocators'!$B$15:$W$361, MATCH(AZ$17, 'E2 Allocators'!$B$15:$W$15, 0),FALSE))</f>
        <v>0</v>
      </c>
      <c r="BA644" s="1334">
        <f ca="1">IF(ISERROR(VLOOKUP(VLOOKUP($A644, 'E4 TB Allocation Details'!$A$18:$L$205, MATCH("A &amp; G ID", 'E4 TB Allocation Details'!$A$18:$L$18, 0),FALSE), 'E2 Allocators'!$B$15:$W$361, MATCH(BA$17, 'E2 Allocators'!$B$15:$W$15, 0),FALSE)), 0, VLOOKUP(VLOOKUP($A644, 'E4 TB Allocation Details'!$A$18:$L$205, MATCH("A &amp; G ID", 'E4 TB Allocation Details'!$A$18:$L$18, 0),FALSE), 'E2 Allocators'!$B$15:$W$361, MATCH(BA$17, 'E2 Allocators'!$B$15:$W$15, 0),FALSE))</f>
        <v>0</v>
      </c>
      <c r="BB644" s="1334">
        <f ca="1">IF(ISERROR(VLOOKUP(VLOOKUP($A644, 'E4 TB Allocation Details'!$A$18:$L$205, MATCH("A &amp; G ID", 'E4 TB Allocation Details'!$A$18:$L$18, 0),FALSE), 'E2 Allocators'!$B$15:$W$361, MATCH(BB$17, 'E2 Allocators'!$B$15:$W$15, 0),FALSE)), 0, VLOOKUP(VLOOKUP($A644, 'E4 TB Allocation Details'!$A$18:$L$205, MATCH("A &amp; G ID", 'E4 TB Allocation Details'!$A$18:$L$18, 0),FALSE), 'E2 Allocators'!$B$15:$W$361, MATCH(BB$17, 'E2 Allocators'!$B$15:$W$15, 0),FALSE))</f>
        <v>0</v>
      </c>
      <c r="BC644" s="1334">
        <f ca="1">IF(ISERROR(VLOOKUP(VLOOKUP($A644, 'E4 TB Allocation Details'!$A$18:$L$205, MATCH("A &amp; G ID", 'E4 TB Allocation Details'!$A$18:$L$18, 0),FALSE), 'E2 Allocators'!$B$15:$W$361, MATCH(BC$17, 'E2 Allocators'!$B$15:$W$15, 0),FALSE)), 0, VLOOKUP(VLOOKUP($A644, 'E4 TB Allocation Details'!$A$18:$L$205, MATCH("A &amp; G ID", 'E4 TB Allocation Details'!$A$18:$L$18, 0),FALSE), 'E2 Allocators'!$B$15:$W$361, MATCH(BC$17, 'E2 Allocators'!$B$15:$W$15, 0),FALSE))</f>
        <v>6.9767806263345639E-2</v>
      </c>
      <c r="BD644" s="1334">
        <f ca="1">IF(ISERROR(VLOOKUP(VLOOKUP($A644, 'E4 TB Allocation Details'!$A$18:$L$205, MATCH("A &amp; G ID", 'E4 TB Allocation Details'!$A$18:$L$18, 0),FALSE), 'E2 Allocators'!$B$15:$W$361, MATCH(BD$17, 'E2 Allocators'!$B$15:$W$15, 0),FALSE)), 0, VLOOKUP(VLOOKUP($A644, 'E4 TB Allocation Details'!$A$18:$L$205, MATCH("A &amp; G ID", 'E4 TB Allocation Details'!$A$18:$L$18, 0),FALSE), 'E2 Allocators'!$B$15:$W$361, MATCH(BD$17, 'E2 Allocators'!$B$15:$W$15, 0),FALSE))</f>
        <v>3.8282046663041551E-3</v>
      </c>
      <c r="BE644" s="1334">
        <f ca="1">IF(ISERROR(VLOOKUP(VLOOKUP($A644, 'E4 TB Allocation Details'!$A$18:$L$205, MATCH("A &amp; G ID", 'E4 TB Allocation Details'!$A$18:$L$18, 0),FALSE), 'E2 Allocators'!$B$15:$W$361, MATCH(BE$17, 'E2 Allocators'!$B$15:$W$15, 0),FALSE)), 0, VLOOKUP(VLOOKUP($A644, 'E4 TB Allocation Details'!$A$18:$L$205, MATCH("A &amp; G ID", 'E4 TB Allocation Details'!$A$18:$L$18, 0),FALSE), 'E2 Allocators'!$B$15:$W$361, MATCH(BE$17, 'E2 Allocators'!$B$15:$W$15, 0),FALSE))</f>
        <v>3.4774340798186163E-3</v>
      </c>
      <c r="BF644" s="1334">
        <f ca="1">IF(ISERROR(VLOOKUP(VLOOKUP($A644, 'E4 TB Allocation Details'!$A$18:$L$205, MATCH("A &amp; G ID", 'E4 TB Allocation Details'!$A$18:$L$18, 0),FALSE), 'E2 Allocators'!$B$15:$W$361, MATCH(BF$17, 'E2 Allocators'!$B$15:$W$15, 0),FALSE)), 0, VLOOKUP(VLOOKUP($A644, 'E4 TB Allocation Details'!$A$18:$L$205, MATCH("A &amp; G ID", 'E4 TB Allocation Details'!$A$18:$L$18, 0),FALSE), 'E2 Allocators'!$B$15:$W$361, MATCH(BF$17, 'E2 Allocators'!$B$15:$W$15, 0),FALSE))</f>
        <v>0</v>
      </c>
      <c r="BG644" s="1334">
        <f ca="1">IF(ISERROR(VLOOKUP(VLOOKUP($A644, 'E4 TB Allocation Details'!$A$18:$L$205, MATCH("A &amp; G ID", 'E4 TB Allocation Details'!$A$18:$L$18, 0),FALSE), 'E2 Allocators'!$B$15:$W$361, MATCH(BG$17, 'E2 Allocators'!$B$15:$W$15, 0),FALSE)), 0, VLOOKUP(VLOOKUP($A644, 'E4 TB Allocation Details'!$A$18:$L$205, MATCH("A &amp; G ID", 'E4 TB Allocation Details'!$A$18:$L$18, 0),FALSE), 'E2 Allocators'!$B$15:$W$361, MATCH(BG$17, 'E2 Allocators'!$B$15:$W$15, 0),FALSE))</f>
        <v>0</v>
      </c>
      <c r="BH644" s="1334">
        <f ca="1">IF(ISERROR(VLOOKUP(VLOOKUP($A644, 'E4 TB Allocation Details'!$A$18:$L$205, MATCH("A &amp; G ID", 'E4 TB Allocation Details'!$A$18:$L$18, 0),FALSE), 'E2 Allocators'!$B$15:$W$361, MATCH(BH$17, 'E2 Allocators'!$B$15:$W$15, 0),FALSE)), 0, VLOOKUP(VLOOKUP($A644, 'E4 TB Allocation Details'!$A$18:$L$205, MATCH("A &amp; G ID", 'E4 TB Allocation Details'!$A$18:$L$18, 0),FALSE), 'E2 Allocators'!$B$15:$W$361, MATCH(BH$17, 'E2 Allocators'!$B$15:$W$15, 0),FALSE))</f>
        <v>0</v>
      </c>
      <c r="BI644" s="1334">
        <f ca="1">IF(ISERROR(VLOOKUP(VLOOKUP($A644, 'E4 TB Allocation Details'!$A$18:$L$205, MATCH("A &amp; G ID", 'E4 TB Allocation Details'!$A$18:$L$18, 0),FALSE), 'E2 Allocators'!$B$15:$W$361, MATCH(BI$17, 'E2 Allocators'!$B$15:$W$15, 0),FALSE)), 0, VLOOKUP(VLOOKUP($A644, 'E4 TB Allocation Details'!$A$18:$L$205, MATCH("A &amp; G ID", 'E4 TB Allocation Details'!$A$18:$L$18, 0),FALSE), 'E2 Allocators'!$B$15:$W$361, MATCH(BI$17, 'E2 Allocators'!$B$15:$W$15, 0),FALSE))</f>
        <v>0</v>
      </c>
      <c r="BJ644" s="1334">
        <f ca="1">IF(ISERROR(VLOOKUP(VLOOKUP($A644, 'E4 TB Allocation Details'!$A$18:$L$205, MATCH("A &amp; G ID", 'E4 TB Allocation Details'!$A$18:$L$18, 0),FALSE), 'E2 Allocators'!$B$15:$W$361, MATCH(BJ$17, 'E2 Allocators'!$B$15:$W$15, 0),FALSE)), 0, VLOOKUP(VLOOKUP($A644, 'E4 TB Allocation Details'!$A$18:$L$205, MATCH("A &amp; G ID", 'E4 TB Allocation Details'!$A$18:$L$18, 0),FALSE), 'E2 Allocators'!$B$15:$W$361, MATCH(BJ$17, 'E2 Allocators'!$B$15:$W$15, 0),FALSE))</f>
        <v>0</v>
      </c>
      <c r="BK644" s="1334">
        <f ca="1">IF(ISERROR(VLOOKUP(VLOOKUP($A644, 'E4 TB Allocation Details'!$A$18:$L$205, MATCH("A &amp; G ID", 'E4 TB Allocation Details'!$A$18:$L$18, 0),FALSE), 'E2 Allocators'!$B$15:$W$361, MATCH(BK$17, 'E2 Allocators'!$B$15:$W$15, 0),FALSE)), 0, VLOOKUP(VLOOKUP($A644, 'E4 TB Allocation Details'!$A$18:$L$205, MATCH("A &amp; G ID", 'E4 TB Allocation Details'!$A$18:$L$18, 0),FALSE), 'E2 Allocators'!$B$15:$W$361, MATCH(BK$17, 'E2 Allocators'!$B$15:$W$15, 0),FALSE))</f>
        <v>0</v>
      </c>
      <c r="BL644" s="1334">
        <f ca="1">IF(ISERROR(VLOOKUP(VLOOKUP($A644, 'E4 TB Allocation Details'!$A$18:$L$205, MATCH("A &amp; G ID", 'E4 TB Allocation Details'!$A$18:$L$18, 0),FALSE), 'E2 Allocators'!$B$15:$W$361, MATCH(BL$17, 'E2 Allocators'!$B$15:$W$15, 0),FALSE)), 0, VLOOKUP(VLOOKUP($A644, 'E4 TB Allocation Details'!$A$18:$L$205, MATCH("A &amp; G ID", 'E4 TB Allocation Details'!$A$18:$L$18, 0),FALSE), 'E2 Allocators'!$B$15:$W$361, MATCH(BL$17, 'E2 Allocators'!$B$15:$W$15, 0),FALSE))</f>
        <v>0</v>
      </c>
      <c r="BM644" s="1334">
        <f ca="1">IF(ISERROR(VLOOKUP(VLOOKUP($A644, 'E4 TB Allocation Details'!$A$18:$L$205, MATCH("A &amp; G ID", 'E4 TB Allocation Details'!$A$18:$L$18, 0),FALSE), 'E2 Allocators'!$B$15:$W$361, MATCH(BM$17, 'E2 Allocators'!$B$15:$W$15, 0),FALSE)), 0, VLOOKUP(VLOOKUP($A644, 'E4 TB Allocation Details'!$A$18:$L$205, MATCH("A &amp; G ID", 'E4 TB Allocation Details'!$A$18:$L$18, 0),FALSE), 'E2 Allocators'!$B$15:$W$361, MATCH(BM$17, 'E2 Allocators'!$B$15:$W$15, 0),FALSE))</f>
        <v>0</v>
      </c>
      <c r="BN644" s="1334">
        <f ca="1">IF(ISERROR(VLOOKUP(VLOOKUP($A644, 'E4 TB Allocation Details'!$A$18:$L$205, MATCH("A &amp; G ID", 'E4 TB Allocation Details'!$A$18:$L$18, 0),FALSE), 'E2 Allocators'!$B$15:$W$361, MATCH(BN$17, 'E2 Allocators'!$B$15:$W$15, 0),FALSE)), 0, VLOOKUP(VLOOKUP($A644, 'E4 TB Allocation Details'!$A$18:$L$205, MATCH("A &amp; G ID", 'E4 TB Allocation Details'!$A$18:$L$18, 0),FALSE), 'E2 Allocators'!$B$15:$W$361, MATCH(BN$17, 'E2 Allocators'!$B$15:$W$15, 0),FALSE))</f>
        <v>0</v>
      </c>
      <c r="BO644" s="1334">
        <f ca="1">IF(ISERROR(VLOOKUP(VLOOKUP($A644, 'E4 TB Allocation Details'!$A$18:$L$205, MATCH("A &amp; G ID", 'E4 TB Allocation Details'!$A$18:$L$18, 0),FALSE), 'E2 Allocators'!$B$15:$W$361, MATCH(BO$17, 'E2 Allocators'!$B$15:$W$15, 0),FALSE)), 0, VLOOKUP(VLOOKUP($A644, 'E4 TB Allocation Details'!$A$18:$L$205, MATCH("A &amp; G ID", 'E4 TB Allocation Details'!$A$18:$L$18, 0),FALSE), 'E2 Allocators'!$B$15:$W$361, MATCH(BO$17, 'E2 Allocators'!$B$15:$W$15, 0),FALSE))</f>
        <v>0</v>
      </c>
      <c r="BP644" s="1334">
        <f ca="1">IF(ISERROR(VLOOKUP(VLOOKUP($A644, 'E4 TB Allocation Details'!$A$18:$L$205, MATCH("A &amp; G ID", 'E4 TB Allocation Details'!$A$18:$L$18, 0),FALSE), 'E2 Allocators'!$B$15:$W$361, MATCH(BP$17, 'E2 Allocators'!$B$15:$W$15, 0),FALSE)), 0, VLOOKUP(VLOOKUP($A644, 'E4 TB Allocation Details'!$A$18:$L$205, MATCH("A &amp; G ID", 'E4 TB Allocation Details'!$A$18:$L$18, 0),FALSE), 'E2 Allocators'!$B$15:$W$361, MATCH(BP$17, 'E2 Allocators'!$B$15:$W$15, 0),FALSE))</f>
        <v>0</v>
      </c>
      <c r="BQ644" s="1338">
        <f t="shared" si="927"/>
        <v>1.0000000000000002</v>
      </c>
    </row>
    <row r="645" spans="1:69" s="259" customFormat="1" ht="25.5">
      <c r="A645" s="1345">
        <v>1975</v>
      </c>
      <c r="B645" s="1332" t="s">
        <v>1282</v>
      </c>
      <c r="C645" s="1333">
        <v>1</v>
      </c>
      <c r="D645" s="1337"/>
      <c r="E645" s="1337"/>
      <c r="F645" s="1337"/>
      <c r="G645" s="1337"/>
      <c r="H645" s="1337"/>
      <c r="I645" s="1337"/>
      <c r="J645" s="1337"/>
      <c r="K645" s="1337"/>
      <c r="L645" s="1337"/>
      <c r="M645" s="1337"/>
      <c r="N645" s="1337"/>
      <c r="O645" s="1337"/>
      <c r="P645" s="1337"/>
      <c r="Q645" s="1337"/>
      <c r="R645" s="1337"/>
      <c r="S645" s="1337"/>
      <c r="T645" s="1337"/>
      <c r="U645" s="1337"/>
      <c r="V645" s="1337"/>
      <c r="W645" s="1337"/>
      <c r="X645" s="1337"/>
      <c r="Y645" s="1337"/>
      <c r="Z645" s="1337"/>
      <c r="AA645" s="1337"/>
      <c r="AB645" s="1337"/>
      <c r="AC645" s="1337"/>
      <c r="AD645" s="1337"/>
      <c r="AE645" s="1337"/>
      <c r="AF645" s="1337"/>
      <c r="AG645" s="1337"/>
      <c r="AH645" s="1337"/>
      <c r="AI645" s="1337"/>
      <c r="AJ645" s="1337"/>
      <c r="AK645" s="1337"/>
      <c r="AL645" s="1337"/>
      <c r="AM645" s="1337"/>
      <c r="AN645" s="1337"/>
      <c r="AO645" s="1337"/>
      <c r="AP645" s="1337"/>
      <c r="AQ645" s="1337"/>
      <c r="AR645" s="1337"/>
      <c r="AS645" s="1337"/>
      <c r="AT645" s="1337"/>
      <c r="AU645" s="1337"/>
      <c r="AV645" s="1337"/>
      <c r="AW645" s="1334">
        <f ca="1">IF(ISERROR(VLOOKUP(VLOOKUP($A645, 'E4 TB Allocation Details'!$A$18:$L$205, MATCH("A &amp; G ID", 'E4 TB Allocation Details'!$A$18:$L$18, 0),FALSE), 'E2 Allocators'!$B$15:$W$361, MATCH(AW$17, 'E2 Allocators'!$B$15:$W$15, 0),FALSE)), 0, VLOOKUP(VLOOKUP($A645, 'E4 TB Allocation Details'!$A$18:$L$205, MATCH("A &amp; G ID", 'E4 TB Allocation Details'!$A$18:$L$18, 0),FALSE), 'E2 Allocators'!$B$15:$W$361, MATCH(AW$17, 'E2 Allocators'!$B$15:$W$15, 0),FALSE))</f>
        <v>0.50149308338448861</v>
      </c>
      <c r="AX645" s="1334">
        <f ca="1">IF(ISERROR(VLOOKUP(VLOOKUP($A645, 'E4 TB Allocation Details'!$A$18:$L$205, MATCH("A &amp; G ID", 'E4 TB Allocation Details'!$A$18:$L$18, 0),FALSE), 'E2 Allocators'!$B$15:$W$361, MATCH(AX$17, 'E2 Allocators'!$B$15:$W$15, 0),FALSE)), 0, VLOOKUP(VLOOKUP($A645, 'E4 TB Allocation Details'!$A$18:$L$205, MATCH("A &amp; G ID", 'E4 TB Allocation Details'!$A$18:$L$18, 0),FALSE), 'E2 Allocators'!$B$15:$W$361, MATCH(AX$17, 'E2 Allocators'!$B$15:$W$15, 0),FALSE))</f>
        <v>0.17278602860709316</v>
      </c>
      <c r="AY645" s="1334">
        <f ca="1">IF(ISERROR(VLOOKUP(VLOOKUP($A645, 'E4 TB Allocation Details'!$A$18:$L$205, MATCH("A &amp; G ID", 'E4 TB Allocation Details'!$A$18:$L$18, 0),FALSE), 'E2 Allocators'!$B$15:$W$361, MATCH(AY$17, 'E2 Allocators'!$B$15:$W$15, 0),FALSE)), 0, VLOOKUP(VLOOKUP($A645, 'E4 TB Allocation Details'!$A$18:$L$205, MATCH("A &amp; G ID", 'E4 TB Allocation Details'!$A$18:$L$18, 0),FALSE), 'E2 Allocators'!$B$15:$W$361, MATCH(AY$17, 'E2 Allocators'!$B$15:$W$15, 0),FALSE))</f>
        <v>0.24864744299894989</v>
      </c>
      <c r="AZ645" s="1334">
        <f ca="1">IF(ISERROR(VLOOKUP(VLOOKUP($A645, 'E4 TB Allocation Details'!$A$18:$L$205, MATCH("A &amp; G ID", 'E4 TB Allocation Details'!$A$18:$L$18, 0),FALSE), 'E2 Allocators'!$B$15:$W$361, MATCH(AZ$17, 'E2 Allocators'!$B$15:$W$15, 0),FALSE)), 0, VLOOKUP(VLOOKUP($A645, 'E4 TB Allocation Details'!$A$18:$L$205, MATCH("A &amp; G ID", 'E4 TB Allocation Details'!$A$18:$L$18, 0),FALSE), 'E2 Allocators'!$B$15:$W$361, MATCH(AZ$17, 'E2 Allocators'!$B$15:$W$15, 0),FALSE))</f>
        <v>0</v>
      </c>
      <c r="BA645" s="1334">
        <f ca="1">IF(ISERROR(VLOOKUP(VLOOKUP($A645, 'E4 TB Allocation Details'!$A$18:$L$205, MATCH("A &amp; G ID", 'E4 TB Allocation Details'!$A$18:$L$18, 0),FALSE), 'E2 Allocators'!$B$15:$W$361, MATCH(BA$17, 'E2 Allocators'!$B$15:$W$15, 0),FALSE)), 0, VLOOKUP(VLOOKUP($A645, 'E4 TB Allocation Details'!$A$18:$L$205, MATCH("A &amp; G ID", 'E4 TB Allocation Details'!$A$18:$L$18, 0),FALSE), 'E2 Allocators'!$B$15:$W$361, MATCH(BA$17, 'E2 Allocators'!$B$15:$W$15, 0),FALSE))</f>
        <v>0</v>
      </c>
      <c r="BB645" s="1334">
        <f ca="1">IF(ISERROR(VLOOKUP(VLOOKUP($A645, 'E4 TB Allocation Details'!$A$18:$L$205, MATCH("A &amp; G ID", 'E4 TB Allocation Details'!$A$18:$L$18, 0),FALSE), 'E2 Allocators'!$B$15:$W$361, MATCH(BB$17, 'E2 Allocators'!$B$15:$W$15, 0),FALSE)), 0, VLOOKUP(VLOOKUP($A645, 'E4 TB Allocation Details'!$A$18:$L$205, MATCH("A &amp; G ID", 'E4 TB Allocation Details'!$A$18:$L$18, 0),FALSE), 'E2 Allocators'!$B$15:$W$361, MATCH(BB$17, 'E2 Allocators'!$B$15:$W$15, 0),FALSE))</f>
        <v>0</v>
      </c>
      <c r="BC645" s="1334">
        <f ca="1">IF(ISERROR(VLOOKUP(VLOOKUP($A645, 'E4 TB Allocation Details'!$A$18:$L$205, MATCH("A &amp; G ID", 'E4 TB Allocation Details'!$A$18:$L$18, 0),FALSE), 'E2 Allocators'!$B$15:$W$361, MATCH(BC$17, 'E2 Allocators'!$B$15:$W$15, 0),FALSE)), 0, VLOOKUP(VLOOKUP($A645, 'E4 TB Allocation Details'!$A$18:$L$205, MATCH("A &amp; G ID", 'E4 TB Allocation Details'!$A$18:$L$18, 0),FALSE), 'E2 Allocators'!$B$15:$W$361, MATCH(BC$17, 'E2 Allocators'!$B$15:$W$15, 0),FALSE))</f>
        <v>6.9767806263345639E-2</v>
      </c>
      <c r="BD645" s="1334">
        <f ca="1">IF(ISERROR(VLOOKUP(VLOOKUP($A645, 'E4 TB Allocation Details'!$A$18:$L$205, MATCH("A &amp; G ID", 'E4 TB Allocation Details'!$A$18:$L$18, 0),FALSE), 'E2 Allocators'!$B$15:$W$361, MATCH(BD$17, 'E2 Allocators'!$B$15:$W$15, 0),FALSE)), 0, VLOOKUP(VLOOKUP($A645, 'E4 TB Allocation Details'!$A$18:$L$205, MATCH("A &amp; G ID", 'E4 TB Allocation Details'!$A$18:$L$18, 0),FALSE), 'E2 Allocators'!$B$15:$W$361, MATCH(BD$17, 'E2 Allocators'!$B$15:$W$15, 0),FALSE))</f>
        <v>3.8282046663041551E-3</v>
      </c>
      <c r="BE645" s="1334">
        <f ca="1">IF(ISERROR(VLOOKUP(VLOOKUP($A645, 'E4 TB Allocation Details'!$A$18:$L$205, MATCH("A &amp; G ID", 'E4 TB Allocation Details'!$A$18:$L$18, 0),FALSE), 'E2 Allocators'!$B$15:$W$361, MATCH(BE$17, 'E2 Allocators'!$B$15:$W$15, 0),FALSE)), 0, VLOOKUP(VLOOKUP($A645, 'E4 TB Allocation Details'!$A$18:$L$205, MATCH("A &amp; G ID", 'E4 TB Allocation Details'!$A$18:$L$18, 0),FALSE), 'E2 Allocators'!$B$15:$W$361, MATCH(BE$17, 'E2 Allocators'!$B$15:$W$15, 0),FALSE))</f>
        <v>3.4774340798186163E-3</v>
      </c>
      <c r="BF645" s="1334">
        <f ca="1">IF(ISERROR(VLOOKUP(VLOOKUP($A645, 'E4 TB Allocation Details'!$A$18:$L$205, MATCH("A &amp; G ID", 'E4 TB Allocation Details'!$A$18:$L$18, 0),FALSE), 'E2 Allocators'!$B$15:$W$361, MATCH(BF$17, 'E2 Allocators'!$B$15:$W$15, 0),FALSE)), 0, VLOOKUP(VLOOKUP($A645, 'E4 TB Allocation Details'!$A$18:$L$205, MATCH("A &amp; G ID", 'E4 TB Allocation Details'!$A$18:$L$18, 0),FALSE), 'E2 Allocators'!$B$15:$W$361, MATCH(BF$17, 'E2 Allocators'!$B$15:$W$15, 0),FALSE))</f>
        <v>0</v>
      </c>
      <c r="BG645" s="1334">
        <f ca="1">IF(ISERROR(VLOOKUP(VLOOKUP($A645, 'E4 TB Allocation Details'!$A$18:$L$205, MATCH("A &amp; G ID", 'E4 TB Allocation Details'!$A$18:$L$18, 0),FALSE), 'E2 Allocators'!$B$15:$W$361, MATCH(BG$17, 'E2 Allocators'!$B$15:$W$15, 0),FALSE)), 0, VLOOKUP(VLOOKUP($A645, 'E4 TB Allocation Details'!$A$18:$L$205, MATCH("A &amp; G ID", 'E4 TB Allocation Details'!$A$18:$L$18, 0),FALSE), 'E2 Allocators'!$B$15:$W$361, MATCH(BG$17, 'E2 Allocators'!$B$15:$W$15, 0),FALSE))</f>
        <v>0</v>
      </c>
      <c r="BH645" s="1334">
        <f ca="1">IF(ISERROR(VLOOKUP(VLOOKUP($A645, 'E4 TB Allocation Details'!$A$18:$L$205, MATCH("A &amp; G ID", 'E4 TB Allocation Details'!$A$18:$L$18, 0),FALSE), 'E2 Allocators'!$B$15:$W$361, MATCH(BH$17, 'E2 Allocators'!$B$15:$W$15, 0),FALSE)), 0, VLOOKUP(VLOOKUP($A645, 'E4 TB Allocation Details'!$A$18:$L$205, MATCH("A &amp; G ID", 'E4 TB Allocation Details'!$A$18:$L$18, 0),FALSE), 'E2 Allocators'!$B$15:$W$361, MATCH(BH$17, 'E2 Allocators'!$B$15:$W$15, 0),FALSE))</f>
        <v>0</v>
      </c>
      <c r="BI645" s="1334">
        <f ca="1">IF(ISERROR(VLOOKUP(VLOOKUP($A645, 'E4 TB Allocation Details'!$A$18:$L$205, MATCH("A &amp; G ID", 'E4 TB Allocation Details'!$A$18:$L$18, 0),FALSE), 'E2 Allocators'!$B$15:$W$361, MATCH(BI$17, 'E2 Allocators'!$B$15:$W$15, 0),FALSE)), 0, VLOOKUP(VLOOKUP($A645, 'E4 TB Allocation Details'!$A$18:$L$205, MATCH("A &amp; G ID", 'E4 TB Allocation Details'!$A$18:$L$18, 0),FALSE), 'E2 Allocators'!$B$15:$W$361, MATCH(BI$17, 'E2 Allocators'!$B$15:$W$15, 0),FALSE))</f>
        <v>0</v>
      </c>
      <c r="BJ645" s="1334">
        <f ca="1">IF(ISERROR(VLOOKUP(VLOOKUP($A645, 'E4 TB Allocation Details'!$A$18:$L$205, MATCH("A &amp; G ID", 'E4 TB Allocation Details'!$A$18:$L$18, 0),FALSE), 'E2 Allocators'!$B$15:$W$361, MATCH(BJ$17, 'E2 Allocators'!$B$15:$W$15, 0),FALSE)), 0, VLOOKUP(VLOOKUP($A645, 'E4 TB Allocation Details'!$A$18:$L$205, MATCH("A &amp; G ID", 'E4 TB Allocation Details'!$A$18:$L$18, 0),FALSE), 'E2 Allocators'!$B$15:$W$361, MATCH(BJ$17, 'E2 Allocators'!$B$15:$W$15, 0),FALSE))</f>
        <v>0</v>
      </c>
      <c r="BK645" s="1334">
        <f ca="1">IF(ISERROR(VLOOKUP(VLOOKUP($A645, 'E4 TB Allocation Details'!$A$18:$L$205, MATCH("A &amp; G ID", 'E4 TB Allocation Details'!$A$18:$L$18, 0),FALSE), 'E2 Allocators'!$B$15:$W$361, MATCH(BK$17, 'E2 Allocators'!$B$15:$W$15, 0),FALSE)), 0, VLOOKUP(VLOOKUP($A645, 'E4 TB Allocation Details'!$A$18:$L$205, MATCH("A &amp; G ID", 'E4 TB Allocation Details'!$A$18:$L$18, 0),FALSE), 'E2 Allocators'!$B$15:$W$361, MATCH(BK$17, 'E2 Allocators'!$B$15:$W$15, 0),FALSE))</f>
        <v>0</v>
      </c>
      <c r="BL645" s="1334">
        <f ca="1">IF(ISERROR(VLOOKUP(VLOOKUP($A645, 'E4 TB Allocation Details'!$A$18:$L$205, MATCH("A &amp; G ID", 'E4 TB Allocation Details'!$A$18:$L$18, 0),FALSE), 'E2 Allocators'!$B$15:$W$361, MATCH(BL$17, 'E2 Allocators'!$B$15:$W$15, 0),FALSE)), 0, VLOOKUP(VLOOKUP($A645, 'E4 TB Allocation Details'!$A$18:$L$205, MATCH("A &amp; G ID", 'E4 TB Allocation Details'!$A$18:$L$18, 0),FALSE), 'E2 Allocators'!$B$15:$W$361, MATCH(BL$17, 'E2 Allocators'!$B$15:$W$15, 0),FALSE))</f>
        <v>0</v>
      </c>
      <c r="BM645" s="1334">
        <f ca="1">IF(ISERROR(VLOOKUP(VLOOKUP($A645, 'E4 TB Allocation Details'!$A$18:$L$205, MATCH("A &amp; G ID", 'E4 TB Allocation Details'!$A$18:$L$18, 0),FALSE), 'E2 Allocators'!$B$15:$W$361, MATCH(BM$17, 'E2 Allocators'!$B$15:$W$15, 0),FALSE)), 0, VLOOKUP(VLOOKUP($A645, 'E4 TB Allocation Details'!$A$18:$L$205, MATCH("A &amp; G ID", 'E4 TB Allocation Details'!$A$18:$L$18, 0),FALSE), 'E2 Allocators'!$B$15:$W$361, MATCH(BM$17, 'E2 Allocators'!$B$15:$W$15, 0),FALSE))</f>
        <v>0</v>
      </c>
      <c r="BN645" s="1334">
        <f ca="1">IF(ISERROR(VLOOKUP(VLOOKUP($A645, 'E4 TB Allocation Details'!$A$18:$L$205, MATCH("A &amp; G ID", 'E4 TB Allocation Details'!$A$18:$L$18, 0),FALSE), 'E2 Allocators'!$B$15:$W$361, MATCH(BN$17, 'E2 Allocators'!$B$15:$W$15, 0),FALSE)), 0, VLOOKUP(VLOOKUP($A645, 'E4 TB Allocation Details'!$A$18:$L$205, MATCH("A &amp; G ID", 'E4 TB Allocation Details'!$A$18:$L$18, 0),FALSE), 'E2 Allocators'!$B$15:$W$361, MATCH(BN$17, 'E2 Allocators'!$B$15:$W$15, 0),FALSE))</f>
        <v>0</v>
      </c>
      <c r="BO645" s="1334">
        <f ca="1">IF(ISERROR(VLOOKUP(VLOOKUP($A645, 'E4 TB Allocation Details'!$A$18:$L$205, MATCH("A &amp; G ID", 'E4 TB Allocation Details'!$A$18:$L$18, 0),FALSE), 'E2 Allocators'!$B$15:$W$361, MATCH(BO$17, 'E2 Allocators'!$B$15:$W$15, 0),FALSE)), 0, VLOOKUP(VLOOKUP($A645, 'E4 TB Allocation Details'!$A$18:$L$205, MATCH("A &amp; G ID", 'E4 TB Allocation Details'!$A$18:$L$18, 0),FALSE), 'E2 Allocators'!$B$15:$W$361, MATCH(BO$17, 'E2 Allocators'!$B$15:$W$15, 0),FALSE))</f>
        <v>0</v>
      </c>
      <c r="BP645" s="1334">
        <f ca="1">IF(ISERROR(VLOOKUP(VLOOKUP($A645, 'E4 TB Allocation Details'!$A$18:$L$205, MATCH("A &amp; G ID", 'E4 TB Allocation Details'!$A$18:$L$18, 0),FALSE), 'E2 Allocators'!$B$15:$W$361, MATCH(BP$17, 'E2 Allocators'!$B$15:$W$15, 0),FALSE)), 0, VLOOKUP(VLOOKUP($A645, 'E4 TB Allocation Details'!$A$18:$L$205, MATCH("A &amp; G ID", 'E4 TB Allocation Details'!$A$18:$L$18, 0),FALSE), 'E2 Allocators'!$B$15:$W$361, MATCH(BP$17, 'E2 Allocators'!$B$15:$W$15, 0),FALSE))</f>
        <v>0</v>
      </c>
      <c r="BQ645" s="1338">
        <f t="shared" si="927"/>
        <v>1.0000000000000002</v>
      </c>
    </row>
    <row r="646" spans="1:69" s="259" customFormat="1" ht="12.75">
      <c r="A646" s="1345">
        <v>1980</v>
      </c>
      <c r="B646" s="1332" t="s">
        <v>635</v>
      </c>
      <c r="C646" s="1333">
        <v>1</v>
      </c>
      <c r="D646" s="1337"/>
      <c r="E646" s="1337"/>
      <c r="F646" s="1337"/>
      <c r="G646" s="1337"/>
      <c r="H646" s="1337"/>
      <c r="I646" s="1337"/>
      <c r="J646" s="1337"/>
      <c r="K646" s="1337"/>
      <c r="L646" s="1337"/>
      <c r="M646" s="1337"/>
      <c r="N646" s="1337"/>
      <c r="O646" s="1337"/>
      <c r="P646" s="1337"/>
      <c r="Q646" s="1337"/>
      <c r="R646" s="1337"/>
      <c r="S646" s="1337"/>
      <c r="T646" s="1337"/>
      <c r="U646" s="1337"/>
      <c r="V646" s="1337"/>
      <c r="W646" s="1337"/>
      <c r="X646" s="1337"/>
      <c r="Y646" s="1337"/>
      <c r="Z646" s="1337"/>
      <c r="AA646" s="1337"/>
      <c r="AB646" s="1337"/>
      <c r="AC646" s="1337"/>
      <c r="AD646" s="1337"/>
      <c r="AE646" s="1337"/>
      <c r="AF646" s="1337"/>
      <c r="AG646" s="1337"/>
      <c r="AH646" s="1337"/>
      <c r="AI646" s="1337"/>
      <c r="AJ646" s="1337"/>
      <c r="AK646" s="1337"/>
      <c r="AL646" s="1337"/>
      <c r="AM646" s="1337"/>
      <c r="AN646" s="1337"/>
      <c r="AO646" s="1337"/>
      <c r="AP646" s="1337"/>
      <c r="AQ646" s="1337"/>
      <c r="AR646" s="1337"/>
      <c r="AS646" s="1337"/>
      <c r="AT646" s="1337"/>
      <c r="AU646" s="1337"/>
      <c r="AV646" s="1337"/>
      <c r="AW646" s="1334">
        <f ca="1">IF(ISERROR(VLOOKUP(VLOOKUP($A646, 'E4 TB Allocation Details'!$A$18:$L$205, MATCH("A &amp; G ID", 'E4 TB Allocation Details'!$A$18:$L$18, 0),FALSE), 'E2 Allocators'!$B$15:$W$361, MATCH(AW$17, 'E2 Allocators'!$B$15:$W$15, 0),FALSE)), 0, VLOOKUP(VLOOKUP($A646, 'E4 TB Allocation Details'!$A$18:$L$205, MATCH("A &amp; G ID", 'E4 TB Allocation Details'!$A$18:$L$18, 0),FALSE), 'E2 Allocators'!$B$15:$W$361, MATCH(AW$17, 'E2 Allocators'!$B$15:$W$15, 0),FALSE))</f>
        <v>0.50149308338448861</v>
      </c>
      <c r="AX646" s="1334">
        <f ca="1">IF(ISERROR(VLOOKUP(VLOOKUP($A646, 'E4 TB Allocation Details'!$A$18:$L$205, MATCH("A &amp; G ID", 'E4 TB Allocation Details'!$A$18:$L$18, 0),FALSE), 'E2 Allocators'!$B$15:$W$361, MATCH(AX$17, 'E2 Allocators'!$B$15:$W$15, 0),FALSE)), 0, VLOOKUP(VLOOKUP($A646, 'E4 TB Allocation Details'!$A$18:$L$205, MATCH("A &amp; G ID", 'E4 TB Allocation Details'!$A$18:$L$18, 0),FALSE), 'E2 Allocators'!$B$15:$W$361, MATCH(AX$17, 'E2 Allocators'!$B$15:$W$15, 0),FALSE))</f>
        <v>0.17278602860709316</v>
      </c>
      <c r="AY646" s="1334">
        <f ca="1">IF(ISERROR(VLOOKUP(VLOOKUP($A646, 'E4 TB Allocation Details'!$A$18:$L$205, MATCH("A &amp; G ID", 'E4 TB Allocation Details'!$A$18:$L$18, 0),FALSE), 'E2 Allocators'!$B$15:$W$361, MATCH(AY$17, 'E2 Allocators'!$B$15:$W$15, 0),FALSE)), 0, VLOOKUP(VLOOKUP($A646, 'E4 TB Allocation Details'!$A$18:$L$205, MATCH("A &amp; G ID", 'E4 TB Allocation Details'!$A$18:$L$18, 0),FALSE), 'E2 Allocators'!$B$15:$W$361, MATCH(AY$17, 'E2 Allocators'!$B$15:$W$15, 0),FALSE))</f>
        <v>0.24864744299894989</v>
      </c>
      <c r="AZ646" s="1334">
        <f ca="1">IF(ISERROR(VLOOKUP(VLOOKUP($A646, 'E4 TB Allocation Details'!$A$18:$L$205, MATCH("A &amp; G ID", 'E4 TB Allocation Details'!$A$18:$L$18, 0),FALSE), 'E2 Allocators'!$B$15:$W$361, MATCH(AZ$17, 'E2 Allocators'!$B$15:$W$15, 0),FALSE)), 0, VLOOKUP(VLOOKUP($A646, 'E4 TB Allocation Details'!$A$18:$L$205, MATCH("A &amp; G ID", 'E4 TB Allocation Details'!$A$18:$L$18, 0),FALSE), 'E2 Allocators'!$B$15:$W$361, MATCH(AZ$17, 'E2 Allocators'!$B$15:$W$15, 0),FALSE))</f>
        <v>0</v>
      </c>
      <c r="BA646" s="1334">
        <f ca="1">IF(ISERROR(VLOOKUP(VLOOKUP($A646, 'E4 TB Allocation Details'!$A$18:$L$205, MATCH("A &amp; G ID", 'E4 TB Allocation Details'!$A$18:$L$18, 0),FALSE), 'E2 Allocators'!$B$15:$W$361, MATCH(BA$17, 'E2 Allocators'!$B$15:$W$15, 0),FALSE)), 0, VLOOKUP(VLOOKUP($A646, 'E4 TB Allocation Details'!$A$18:$L$205, MATCH("A &amp; G ID", 'E4 TB Allocation Details'!$A$18:$L$18, 0),FALSE), 'E2 Allocators'!$B$15:$W$361, MATCH(BA$17, 'E2 Allocators'!$B$15:$W$15, 0),FALSE))</f>
        <v>0</v>
      </c>
      <c r="BB646" s="1334">
        <f ca="1">IF(ISERROR(VLOOKUP(VLOOKUP($A646, 'E4 TB Allocation Details'!$A$18:$L$205, MATCH("A &amp; G ID", 'E4 TB Allocation Details'!$A$18:$L$18, 0),FALSE), 'E2 Allocators'!$B$15:$W$361, MATCH(BB$17, 'E2 Allocators'!$B$15:$W$15, 0),FALSE)), 0, VLOOKUP(VLOOKUP($A646, 'E4 TB Allocation Details'!$A$18:$L$205, MATCH("A &amp; G ID", 'E4 TB Allocation Details'!$A$18:$L$18, 0),FALSE), 'E2 Allocators'!$B$15:$W$361, MATCH(BB$17, 'E2 Allocators'!$B$15:$W$15, 0),FALSE))</f>
        <v>0</v>
      </c>
      <c r="BC646" s="1334">
        <f ca="1">IF(ISERROR(VLOOKUP(VLOOKUP($A646, 'E4 TB Allocation Details'!$A$18:$L$205, MATCH("A &amp; G ID", 'E4 TB Allocation Details'!$A$18:$L$18, 0),FALSE), 'E2 Allocators'!$B$15:$W$361, MATCH(BC$17, 'E2 Allocators'!$B$15:$W$15, 0),FALSE)), 0, VLOOKUP(VLOOKUP($A646, 'E4 TB Allocation Details'!$A$18:$L$205, MATCH("A &amp; G ID", 'E4 TB Allocation Details'!$A$18:$L$18, 0),FALSE), 'E2 Allocators'!$B$15:$W$361, MATCH(BC$17, 'E2 Allocators'!$B$15:$W$15, 0),FALSE))</f>
        <v>6.9767806263345639E-2</v>
      </c>
      <c r="BD646" s="1334">
        <f ca="1">IF(ISERROR(VLOOKUP(VLOOKUP($A646, 'E4 TB Allocation Details'!$A$18:$L$205, MATCH("A &amp; G ID", 'E4 TB Allocation Details'!$A$18:$L$18, 0),FALSE), 'E2 Allocators'!$B$15:$W$361, MATCH(BD$17, 'E2 Allocators'!$B$15:$W$15, 0),FALSE)), 0, VLOOKUP(VLOOKUP($A646, 'E4 TB Allocation Details'!$A$18:$L$205, MATCH("A &amp; G ID", 'E4 TB Allocation Details'!$A$18:$L$18, 0),FALSE), 'E2 Allocators'!$B$15:$W$361, MATCH(BD$17, 'E2 Allocators'!$B$15:$W$15, 0),FALSE))</f>
        <v>3.8282046663041551E-3</v>
      </c>
      <c r="BE646" s="1334">
        <f ca="1">IF(ISERROR(VLOOKUP(VLOOKUP($A646, 'E4 TB Allocation Details'!$A$18:$L$205, MATCH("A &amp; G ID", 'E4 TB Allocation Details'!$A$18:$L$18, 0),FALSE), 'E2 Allocators'!$B$15:$W$361, MATCH(BE$17, 'E2 Allocators'!$B$15:$W$15, 0),FALSE)), 0, VLOOKUP(VLOOKUP($A646, 'E4 TB Allocation Details'!$A$18:$L$205, MATCH("A &amp; G ID", 'E4 TB Allocation Details'!$A$18:$L$18, 0),FALSE), 'E2 Allocators'!$B$15:$W$361, MATCH(BE$17, 'E2 Allocators'!$B$15:$W$15, 0),FALSE))</f>
        <v>3.4774340798186163E-3</v>
      </c>
      <c r="BF646" s="1334">
        <f ca="1">IF(ISERROR(VLOOKUP(VLOOKUP($A646, 'E4 TB Allocation Details'!$A$18:$L$205, MATCH("A &amp; G ID", 'E4 TB Allocation Details'!$A$18:$L$18, 0),FALSE), 'E2 Allocators'!$B$15:$W$361, MATCH(BF$17, 'E2 Allocators'!$B$15:$W$15, 0),FALSE)), 0, VLOOKUP(VLOOKUP($A646, 'E4 TB Allocation Details'!$A$18:$L$205, MATCH("A &amp; G ID", 'E4 TB Allocation Details'!$A$18:$L$18, 0),FALSE), 'E2 Allocators'!$B$15:$W$361, MATCH(BF$17, 'E2 Allocators'!$B$15:$W$15, 0),FALSE))</f>
        <v>0</v>
      </c>
      <c r="BG646" s="1334">
        <f ca="1">IF(ISERROR(VLOOKUP(VLOOKUP($A646, 'E4 TB Allocation Details'!$A$18:$L$205, MATCH("A &amp; G ID", 'E4 TB Allocation Details'!$A$18:$L$18, 0),FALSE), 'E2 Allocators'!$B$15:$W$361, MATCH(BG$17, 'E2 Allocators'!$B$15:$W$15, 0),FALSE)), 0, VLOOKUP(VLOOKUP($A646, 'E4 TB Allocation Details'!$A$18:$L$205, MATCH("A &amp; G ID", 'E4 TB Allocation Details'!$A$18:$L$18, 0),FALSE), 'E2 Allocators'!$B$15:$W$361, MATCH(BG$17, 'E2 Allocators'!$B$15:$W$15, 0),FALSE))</f>
        <v>0</v>
      </c>
      <c r="BH646" s="1334">
        <f ca="1">IF(ISERROR(VLOOKUP(VLOOKUP($A646, 'E4 TB Allocation Details'!$A$18:$L$205, MATCH("A &amp; G ID", 'E4 TB Allocation Details'!$A$18:$L$18, 0),FALSE), 'E2 Allocators'!$B$15:$W$361, MATCH(BH$17, 'E2 Allocators'!$B$15:$W$15, 0),FALSE)), 0, VLOOKUP(VLOOKUP($A646, 'E4 TB Allocation Details'!$A$18:$L$205, MATCH("A &amp; G ID", 'E4 TB Allocation Details'!$A$18:$L$18, 0),FALSE), 'E2 Allocators'!$B$15:$W$361, MATCH(BH$17, 'E2 Allocators'!$B$15:$W$15, 0),FALSE))</f>
        <v>0</v>
      </c>
      <c r="BI646" s="1334">
        <f ca="1">IF(ISERROR(VLOOKUP(VLOOKUP($A646, 'E4 TB Allocation Details'!$A$18:$L$205, MATCH("A &amp; G ID", 'E4 TB Allocation Details'!$A$18:$L$18, 0),FALSE), 'E2 Allocators'!$B$15:$W$361, MATCH(BI$17, 'E2 Allocators'!$B$15:$W$15, 0),FALSE)), 0, VLOOKUP(VLOOKUP($A646, 'E4 TB Allocation Details'!$A$18:$L$205, MATCH("A &amp; G ID", 'E4 TB Allocation Details'!$A$18:$L$18, 0),FALSE), 'E2 Allocators'!$B$15:$W$361, MATCH(BI$17, 'E2 Allocators'!$B$15:$W$15, 0),FALSE))</f>
        <v>0</v>
      </c>
      <c r="BJ646" s="1334">
        <f ca="1">IF(ISERROR(VLOOKUP(VLOOKUP($A646, 'E4 TB Allocation Details'!$A$18:$L$205, MATCH("A &amp; G ID", 'E4 TB Allocation Details'!$A$18:$L$18, 0),FALSE), 'E2 Allocators'!$B$15:$W$361, MATCH(BJ$17, 'E2 Allocators'!$B$15:$W$15, 0),FALSE)), 0, VLOOKUP(VLOOKUP($A646, 'E4 TB Allocation Details'!$A$18:$L$205, MATCH("A &amp; G ID", 'E4 TB Allocation Details'!$A$18:$L$18, 0),FALSE), 'E2 Allocators'!$B$15:$W$361, MATCH(BJ$17, 'E2 Allocators'!$B$15:$W$15, 0),FALSE))</f>
        <v>0</v>
      </c>
      <c r="BK646" s="1334">
        <f ca="1">IF(ISERROR(VLOOKUP(VLOOKUP($A646, 'E4 TB Allocation Details'!$A$18:$L$205, MATCH("A &amp; G ID", 'E4 TB Allocation Details'!$A$18:$L$18, 0),FALSE), 'E2 Allocators'!$B$15:$W$361, MATCH(BK$17, 'E2 Allocators'!$B$15:$W$15, 0),FALSE)), 0, VLOOKUP(VLOOKUP($A646, 'E4 TB Allocation Details'!$A$18:$L$205, MATCH("A &amp; G ID", 'E4 TB Allocation Details'!$A$18:$L$18, 0),FALSE), 'E2 Allocators'!$B$15:$W$361, MATCH(BK$17, 'E2 Allocators'!$B$15:$W$15, 0),FALSE))</f>
        <v>0</v>
      </c>
      <c r="BL646" s="1334">
        <f ca="1">IF(ISERROR(VLOOKUP(VLOOKUP($A646, 'E4 TB Allocation Details'!$A$18:$L$205, MATCH("A &amp; G ID", 'E4 TB Allocation Details'!$A$18:$L$18, 0),FALSE), 'E2 Allocators'!$B$15:$W$361, MATCH(BL$17, 'E2 Allocators'!$B$15:$W$15, 0),FALSE)), 0, VLOOKUP(VLOOKUP($A646, 'E4 TB Allocation Details'!$A$18:$L$205, MATCH("A &amp; G ID", 'E4 TB Allocation Details'!$A$18:$L$18, 0),FALSE), 'E2 Allocators'!$B$15:$W$361, MATCH(BL$17, 'E2 Allocators'!$B$15:$W$15, 0),FALSE))</f>
        <v>0</v>
      </c>
      <c r="BM646" s="1334">
        <f ca="1">IF(ISERROR(VLOOKUP(VLOOKUP($A646, 'E4 TB Allocation Details'!$A$18:$L$205, MATCH("A &amp; G ID", 'E4 TB Allocation Details'!$A$18:$L$18, 0),FALSE), 'E2 Allocators'!$B$15:$W$361, MATCH(BM$17, 'E2 Allocators'!$B$15:$W$15, 0),FALSE)), 0, VLOOKUP(VLOOKUP($A646, 'E4 TB Allocation Details'!$A$18:$L$205, MATCH("A &amp; G ID", 'E4 TB Allocation Details'!$A$18:$L$18, 0),FALSE), 'E2 Allocators'!$B$15:$W$361, MATCH(BM$17, 'E2 Allocators'!$B$15:$W$15, 0),FALSE))</f>
        <v>0</v>
      </c>
      <c r="BN646" s="1334">
        <f ca="1">IF(ISERROR(VLOOKUP(VLOOKUP($A646, 'E4 TB Allocation Details'!$A$18:$L$205, MATCH("A &amp; G ID", 'E4 TB Allocation Details'!$A$18:$L$18, 0),FALSE), 'E2 Allocators'!$B$15:$W$361, MATCH(BN$17, 'E2 Allocators'!$B$15:$W$15, 0),FALSE)), 0, VLOOKUP(VLOOKUP($A646, 'E4 TB Allocation Details'!$A$18:$L$205, MATCH("A &amp; G ID", 'E4 TB Allocation Details'!$A$18:$L$18, 0),FALSE), 'E2 Allocators'!$B$15:$W$361, MATCH(BN$17, 'E2 Allocators'!$B$15:$W$15, 0),FALSE))</f>
        <v>0</v>
      </c>
      <c r="BO646" s="1334">
        <f ca="1">IF(ISERROR(VLOOKUP(VLOOKUP($A646, 'E4 TB Allocation Details'!$A$18:$L$205, MATCH("A &amp; G ID", 'E4 TB Allocation Details'!$A$18:$L$18, 0),FALSE), 'E2 Allocators'!$B$15:$W$361, MATCH(BO$17, 'E2 Allocators'!$B$15:$W$15, 0),FALSE)), 0, VLOOKUP(VLOOKUP($A646, 'E4 TB Allocation Details'!$A$18:$L$205, MATCH("A &amp; G ID", 'E4 TB Allocation Details'!$A$18:$L$18, 0),FALSE), 'E2 Allocators'!$B$15:$W$361, MATCH(BO$17, 'E2 Allocators'!$B$15:$W$15, 0),FALSE))</f>
        <v>0</v>
      </c>
      <c r="BP646" s="1334">
        <f ca="1">IF(ISERROR(VLOOKUP(VLOOKUP($A646, 'E4 TB Allocation Details'!$A$18:$L$205, MATCH("A &amp; G ID", 'E4 TB Allocation Details'!$A$18:$L$18, 0),FALSE), 'E2 Allocators'!$B$15:$W$361, MATCH(BP$17, 'E2 Allocators'!$B$15:$W$15, 0),FALSE)), 0, VLOOKUP(VLOOKUP($A646, 'E4 TB Allocation Details'!$A$18:$L$205, MATCH("A &amp; G ID", 'E4 TB Allocation Details'!$A$18:$L$18, 0),FALSE), 'E2 Allocators'!$B$15:$W$361, MATCH(BP$17, 'E2 Allocators'!$B$15:$W$15, 0),FALSE))</f>
        <v>0</v>
      </c>
      <c r="BQ646" s="1338">
        <f t="shared" si="927"/>
        <v>1.0000000000000002</v>
      </c>
    </row>
    <row r="647" spans="1:69" s="259" customFormat="1" ht="12.75">
      <c r="A647" s="1345">
        <v>1990</v>
      </c>
      <c r="B647" s="1332" t="s">
        <v>637</v>
      </c>
      <c r="C647" s="1333">
        <v>1</v>
      </c>
      <c r="D647" s="1337"/>
      <c r="E647" s="1337"/>
      <c r="F647" s="1337"/>
      <c r="G647" s="1337"/>
      <c r="H647" s="1337"/>
      <c r="I647" s="1337"/>
      <c r="J647" s="1337"/>
      <c r="K647" s="1337"/>
      <c r="L647" s="1337"/>
      <c r="M647" s="1337"/>
      <c r="N647" s="1337"/>
      <c r="O647" s="1337"/>
      <c r="P647" s="1337"/>
      <c r="Q647" s="1337"/>
      <c r="R647" s="1337"/>
      <c r="S647" s="1337"/>
      <c r="T647" s="1337"/>
      <c r="U647" s="1337"/>
      <c r="V647" s="1337"/>
      <c r="W647" s="1337"/>
      <c r="X647" s="1337"/>
      <c r="Y647" s="1337"/>
      <c r="Z647" s="1337"/>
      <c r="AA647" s="1337"/>
      <c r="AB647" s="1337"/>
      <c r="AC647" s="1337"/>
      <c r="AD647" s="1337"/>
      <c r="AE647" s="1337"/>
      <c r="AF647" s="1337"/>
      <c r="AG647" s="1337"/>
      <c r="AH647" s="1337"/>
      <c r="AI647" s="1337"/>
      <c r="AJ647" s="1337"/>
      <c r="AK647" s="1337"/>
      <c r="AL647" s="1337"/>
      <c r="AM647" s="1337"/>
      <c r="AN647" s="1337"/>
      <c r="AO647" s="1337"/>
      <c r="AP647" s="1337"/>
      <c r="AQ647" s="1337"/>
      <c r="AR647" s="1337"/>
      <c r="AS647" s="1337"/>
      <c r="AT647" s="1337"/>
      <c r="AU647" s="1337"/>
      <c r="AV647" s="1337"/>
      <c r="AW647" s="1334">
        <f ca="1">IF(ISERROR(VLOOKUP(VLOOKUP($A647, 'E4 TB Allocation Details'!$A$18:$L$205, MATCH("A &amp; G ID", 'E4 TB Allocation Details'!$A$18:$L$18, 0),FALSE), 'E2 Allocators'!$B$15:$W$361, MATCH(AW$17, 'E2 Allocators'!$B$15:$W$15, 0),FALSE)), 0, VLOOKUP(VLOOKUP($A647, 'E4 TB Allocation Details'!$A$18:$L$205, MATCH("A &amp; G ID", 'E4 TB Allocation Details'!$A$18:$L$18, 0),FALSE), 'E2 Allocators'!$B$15:$W$361, MATCH(AW$17, 'E2 Allocators'!$B$15:$W$15, 0),FALSE))</f>
        <v>0.50149308338448861</v>
      </c>
      <c r="AX647" s="1334">
        <f ca="1">IF(ISERROR(VLOOKUP(VLOOKUP($A647, 'E4 TB Allocation Details'!$A$18:$L$205, MATCH("A &amp; G ID", 'E4 TB Allocation Details'!$A$18:$L$18, 0),FALSE), 'E2 Allocators'!$B$15:$W$361, MATCH(AX$17, 'E2 Allocators'!$B$15:$W$15, 0),FALSE)), 0, VLOOKUP(VLOOKUP($A647, 'E4 TB Allocation Details'!$A$18:$L$205, MATCH("A &amp; G ID", 'E4 TB Allocation Details'!$A$18:$L$18, 0),FALSE), 'E2 Allocators'!$B$15:$W$361, MATCH(AX$17, 'E2 Allocators'!$B$15:$W$15, 0),FALSE))</f>
        <v>0.17278602860709316</v>
      </c>
      <c r="AY647" s="1334">
        <f ca="1">IF(ISERROR(VLOOKUP(VLOOKUP($A647, 'E4 TB Allocation Details'!$A$18:$L$205, MATCH("A &amp; G ID", 'E4 TB Allocation Details'!$A$18:$L$18, 0),FALSE), 'E2 Allocators'!$B$15:$W$361, MATCH(AY$17, 'E2 Allocators'!$B$15:$W$15, 0),FALSE)), 0, VLOOKUP(VLOOKUP($A647, 'E4 TB Allocation Details'!$A$18:$L$205, MATCH("A &amp; G ID", 'E4 TB Allocation Details'!$A$18:$L$18, 0),FALSE), 'E2 Allocators'!$B$15:$W$361, MATCH(AY$17, 'E2 Allocators'!$B$15:$W$15, 0),FALSE))</f>
        <v>0.24864744299894989</v>
      </c>
      <c r="AZ647" s="1334">
        <f ca="1">IF(ISERROR(VLOOKUP(VLOOKUP($A647, 'E4 TB Allocation Details'!$A$18:$L$205, MATCH("A &amp; G ID", 'E4 TB Allocation Details'!$A$18:$L$18, 0),FALSE), 'E2 Allocators'!$B$15:$W$361, MATCH(AZ$17, 'E2 Allocators'!$B$15:$W$15, 0),FALSE)), 0, VLOOKUP(VLOOKUP($A647, 'E4 TB Allocation Details'!$A$18:$L$205, MATCH("A &amp; G ID", 'E4 TB Allocation Details'!$A$18:$L$18, 0),FALSE), 'E2 Allocators'!$B$15:$W$361, MATCH(AZ$17, 'E2 Allocators'!$B$15:$W$15, 0),FALSE))</f>
        <v>0</v>
      </c>
      <c r="BA647" s="1334">
        <f ca="1">IF(ISERROR(VLOOKUP(VLOOKUP($A647, 'E4 TB Allocation Details'!$A$18:$L$205, MATCH("A &amp; G ID", 'E4 TB Allocation Details'!$A$18:$L$18, 0),FALSE), 'E2 Allocators'!$B$15:$W$361, MATCH(BA$17, 'E2 Allocators'!$B$15:$W$15, 0),FALSE)), 0, VLOOKUP(VLOOKUP($A647, 'E4 TB Allocation Details'!$A$18:$L$205, MATCH("A &amp; G ID", 'E4 TB Allocation Details'!$A$18:$L$18, 0),FALSE), 'E2 Allocators'!$B$15:$W$361, MATCH(BA$17, 'E2 Allocators'!$B$15:$W$15, 0),FALSE))</f>
        <v>0</v>
      </c>
      <c r="BB647" s="1334">
        <f ca="1">IF(ISERROR(VLOOKUP(VLOOKUP($A647, 'E4 TB Allocation Details'!$A$18:$L$205, MATCH("A &amp; G ID", 'E4 TB Allocation Details'!$A$18:$L$18, 0),FALSE), 'E2 Allocators'!$B$15:$W$361, MATCH(BB$17, 'E2 Allocators'!$B$15:$W$15, 0),FALSE)), 0, VLOOKUP(VLOOKUP($A647, 'E4 TB Allocation Details'!$A$18:$L$205, MATCH("A &amp; G ID", 'E4 TB Allocation Details'!$A$18:$L$18, 0),FALSE), 'E2 Allocators'!$B$15:$W$361, MATCH(BB$17, 'E2 Allocators'!$B$15:$W$15, 0),FALSE))</f>
        <v>0</v>
      </c>
      <c r="BC647" s="1334">
        <f ca="1">IF(ISERROR(VLOOKUP(VLOOKUP($A647, 'E4 TB Allocation Details'!$A$18:$L$205, MATCH("A &amp; G ID", 'E4 TB Allocation Details'!$A$18:$L$18, 0),FALSE), 'E2 Allocators'!$B$15:$W$361, MATCH(BC$17, 'E2 Allocators'!$B$15:$W$15, 0),FALSE)), 0, VLOOKUP(VLOOKUP($A647, 'E4 TB Allocation Details'!$A$18:$L$205, MATCH("A &amp; G ID", 'E4 TB Allocation Details'!$A$18:$L$18, 0),FALSE), 'E2 Allocators'!$B$15:$W$361, MATCH(BC$17, 'E2 Allocators'!$B$15:$W$15, 0),FALSE))</f>
        <v>6.9767806263345639E-2</v>
      </c>
      <c r="BD647" s="1334">
        <f ca="1">IF(ISERROR(VLOOKUP(VLOOKUP($A647, 'E4 TB Allocation Details'!$A$18:$L$205, MATCH("A &amp; G ID", 'E4 TB Allocation Details'!$A$18:$L$18, 0),FALSE), 'E2 Allocators'!$B$15:$W$361, MATCH(BD$17, 'E2 Allocators'!$B$15:$W$15, 0),FALSE)), 0, VLOOKUP(VLOOKUP($A647, 'E4 TB Allocation Details'!$A$18:$L$205, MATCH("A &amp; G ID", 'E4 TB Allocation Details'!$A$18:$L$18, 0),FALSE), 'E2 Allocators'!$B$15:$W$361, MATCH(BD$17, 'E2 Allocators'!$B$15:$W$15, 0),FALSE))</f>
        <v>3.8282046663041551E-3</v>
      </c>
      <c r="BE647" s="1334">
        <f ca="1">IF(ISERROR(VLOOKUP(VLOOKUP($A647, 'E4 TB Allocation Details'!$A$18:$L$205, MATCH("A &amp; G ID", 'E4 TB Allocation Details'!$A$18:$L$18, 0),FALSE), 'E2 Allocators'!$B$15:$W$361, MATCH(BE$17, 'E2 Allocators'!$B$15:$W$15, 0),FALSE)), 0, VLOOKUP(VLOOKUP($A647, 'E4 TB Allocation Details'!$A$18:$L$205, MATCH("A &amp; G ID", 'E4 TB Allocation Details'!$A$18:$L$18, 0),FALSE), 'E2 Allocators'!$B$15:$W$361, MATCH(BE$17, 'E2 Allocators'!$B$15:$W$15, 0),FALSE))</f>
        <v>3.4774340798186163E-3</v>
      </c>
      <c r="BF647" s="1334">
        <f ca="1">IF(ISERROR(VLOOKUP(VLOOKUP($A647, 'E4 TB Allocation Details'!$A$18:$L$205, MATCH("A &amp; G ID", 'E4 TB Allocation Details'!$A$18:$L$18, 0),FALSE), 'E2 Allocators'!$B$15:$W$361, MATCH(BF$17, 'E2 Allocators'!$B$15:$W$15, 0),FALSE)), 0, VLOOKUP(VLOOKUP($A647, 'E4 TB Allocation Details'!$A$18:$L$205, MATCH("A &amp; G ID", 'E4 TB Allocation Details'!$A$18:$L$18, 0),FALSE), 'E2 Allocators'!$B$15:$W$361, MATCH(BF$17, 'E2 Allocators'!$B$15:$W$15, 0),FALSE))</f>
        <v>0</v>
      </c>
      <c r="BG647" s="1334">
        <f ca="1">IF(ISERROR(VLOOKUP(VLOOKUP($A647, 'E4 TB Allocation Details'!$A$18:$L$205, MATCH("A &amp; G ID", 'E4 TB Allocation Details'!$A$18:$L$18, 0),FALSE), 'E2 Allocators'!$B$15:$W$361, MATCH(BG$17, 'E2 Allocators'!$B$15:$W$15, 0),FALSE)), 0, VLOOKUP(VLOOKUP($A647, 'E4 TB Allocation Details'!$A$18:$L$205, MATCH("A &amp; G ID", 'E4 TB Allocation Details'!$A$18:$L$18, 0),FALSE), 'E2 Allocators'!$B$15:$W$361, MATCH(BG$17, 'E2 Allocators'!$B$15:$W$15, 0),FALSE))</f>
        <v>0</v>
      </c>
      <c r="BH647" s="1334">
        <f ca="1">IF(ISERROR(VLOOKUP(VLOOKUP($A647, 'E4 TB Allocation Details'!$A$18:$L$205, MATCH("A &amp; G ID", 'E4 TB Allocation Details'!$A$18:$L$18, 0),FALSE), 'E2 Allocators'!$B$15:$W$361, MATCH(BH$17, 'E2 Allocators'!$B$15:$W$15, 0),FALSE)), 0, VLOOKUP(VLOOKUP($A647, 'E4 TB Allocation Details'!$A$18:$L$205, MATCH("A &amp; G ID", 'E4 TB Allocation Details'!$A$18:$L$18, 0),FALSE), 'E2 Allocators'!$B$15:$W$361, MATCH(BH$17, 'E2 Allocators'!$B$15:$W$15, 0),FALSE))</f>
        <v>0</v>
      </c>
      <c r="BI647" s="1334">
        <f ca="1">IF(ISERROR(VLOOKUP(VLOOKUP($A647, 'E4 TB Allocation Details'!$A$18:$L$205, MATCH("A &amp; G ID", 'E4 TB Allocation Details'!$A$18:$L$18, 0),FALSE), 'E2 Allocators'!$B$15:$W$361, MATCH(BI$17, 'E2 Allocators'!$B$15:$W$15, 0),FALSE)), 0, VLOOKUP(VLOOKUP($A647, 'E4 TB Allocation Details'!$A$18:$L$205, MATCH("A &amp; G ID", 'E4 TB Allocation Details'!$A$18:$L$18, 0),FALSE), 'E2 Allocators'!$B$15:$W$361, MATCH(BI$17, 'E2 Allocators'!$B$15:$W$15, 0),FALSE))</f>
        <v>0</v>
      </c>
      <c r="BJ647" s="1334">
        <f ca="1">IF(ISERROR(VLOOKUP(VLOOKUP($A647, 'E4 TB Allocation Details'!$A$18:$L$205, MATCH("A &amp; G ID", 'E4 TB Allocation Details'!$A$18:$L$18, 0),FALSE), 'E2 Allocators'!$B$15:$W$361, MATCH(BJ$17, 'E2 Allocators'!$B$15:$W$15, 0),FALSE)), 0, VLOOKUP(VLOOKUP($A647, 'E4 TB Allocation Details'!$A$18:$L$205, MATCH("A &amp; G ID", 'E4 TB Allocation Details'!$A$18:$L$18, 0),FALSE), 'E2 Allocators'!$B$15:$W$361, MATCH(BJ$17, 'E2 Allocators'!$B$15:$W$15, 0),FALSE))</f>
        <v>0</v>
      </c>
      <c r="BK647" s="1334">
        <f ca="1">IF(ISERROR(VLOOKUP(VLOOKUP($A647, 'E4 TB Allocation Details'!$A$18:$L$205, MATCH("A &amp; G ID", 'E4 TB Allocation Details'!$A$18:$L$18, 0),FALSE), 'E2 Allocators'!$B$15:$W$361, MATCH(BK$17, 'E2 Allocators'!$B$15:$W$15, 0),FALSE)), 0, VLOOKUP(VLOOKUP($A647, 'E4 TB Allocation Details'!$A$18:$L$205, MATCH("A &amp; G ID", 'E4 TB Allocation Details'!$A$18:$L$18, 0),FALSE), 'E2 Allocators'!$B$15:$W$361, MATCH(BK$17, 'E2 Allocators'!$B$15:$W$15, 0),FALSE))</f>
        <v>0</v>
      </c>
      <c r="BL647" s="1334">
        <f ca="1">IF(ISERROR(VLOOKUP(VLOOKUP($A647, 'E4 TB Allocation Details'!$A$18:$L$205, MATCH("A &amp; G ID", 'E4 TB Allocation Details'!$A$18:$L$18, 0),FALSE), 'E2 Allocators'!$B$15:$W$361, MATCH(BL$17, 'E2 Allocators'!$B$15:$W$15, 0),FALSE)), 0, VLOOKUP(VLOOKUP($A647, 'E4 TB Allocation Details'!$A$18:$L$205, MATCH("A &amp; G ID", 'E4 TB Allocation Details'!$A$18:$L$18, 0),FALSE), 'E2 Allocators'!$B$15:$W$361, MATCH(BL$17, 'E2 Allocators'!$B$15:$W$15, 0),FALSE))</f>
        <v>0</v>
      </c>
      <c r="BM647" s="1334">
        <f ca="1">IF(ISERROR(VLOOKUP(VLOOKUP($A647, 'E4 TB Allocation Details'!$A$18:$L$205, MATCH("A &amp; G ID", 'E4 TB Allocation Details'!$A$18:$L$18, 0),FALSE), 'E2 Allocators'!$B$15:$W$361, MATCH(BM$17, 'E2 Allocators'!$B$15:$W$15, 0),FALSE)), 0, VLOOKUP(VLOOKUP($A647, 'E4 TB Allocation Details'!$A$18:$L$205, MATCH("A &amp; G ID", 'E4 TB Allocation Details'!$A$18:$L$18, 0),FALSE), 'E2 Allocators'!$B$15:$W$361, MATCH(BM$17, 'E2 Allocators'!$B$15:$W$15, 0),FALSE))</f>
        <v>0</v>
      </c>
      <c r="BN647" s="1334">
        <f ca="1">IF(ISERROR(VLOOKUP(VLOOKUP($A647, 'E4 TB Allocation Details'!$A$18:$L$205, MATCH("A &amp; G ID", 'E4 TB Allocation Details'!$A$18:$L$18, 0),FALSE), 'E2 Allocators'!$B$15:$W$361, MATCH(BN$17, 'E2 Allocators'!$B$15:$W$15, 0),FALSE)), 0, VLOOKUP(VLOOKUP($A647, 'E4 TB Allocation Details'!$A$18:$L$205, MATCH("A &amp; G ID", 'E4 TB Allocation Details'!$A$18:$L$18, 0),FALSE), 'E2 Allocators'!$B$15:$W$361, MATCH(BN$17, 'E2 Allocators'!$B$15:$W$15, 0),FALSE))</f>
        <v>0</v>
      </c>
      <c r="BO647" s="1334">
        <f ca="1">IF(ISERROR(VLOOKUP(VLOOKUP($A647, 'E4 TB Allocation Details'!$A$18:$L$205, MATCH("A &amp; G ID", 'E4 TB Allocation Details'!$A$18:$L$18, 0),FALSE), 'E2 Allocators'!$B$15:$W$361, MATCH(BO$17, 'E2 Allocators'!$B$15:$W$15, 0),FALSE)), 0, VLOOKUP(VLOOKUP($A647, 'E4 TB Allocation Details'!$A$18:$L$205, MATCH("A &amp; G ID", 'E4 TB Allocation Details'!$A$18:$L$18, 0),FALSE), 'E2 Allocators'!$B$15:$W$361, MATCH(BO$17, 'E2 Allocators'!$B$15:$W$15, 0),FALSE))</f>
        <v>0</v>
      </c>
      <c r="BP647" s="1334">
        <f ca="1">IF(ISERROR(VLOOKUP(VLOOKUP($A647, 'E4 TB Allocation Details'!$A$18:$L$205, MATCH("A &amp; G ID", 'E4 TB Allocation Details'!$A$18:$L$18, 0),FALSE), 'E2 Allocators'!$B$15:$W$361, MATCH(BP$17, 'E2 Allocators'!$B$15:$W$15, 0),FALSE)), 0, VLOOKUP(VLOOKUP($A647, 'E4 TB Allocation Details'!$A$18:$L$205, MATCH("A &amp; G ID", 'E4 TB Allocation Details'!$A$18:$L$18, 0),FALSE), 'E2 Allocators'!$B$15:$W$361, MATCH(BP$17, 'E2 Allocators'!$B$15:$W$15, 0),FALSE))</f>
        <v>0</v>
      </c>
      <c r="BQ647" s="1338">
        <f t="shared" si="927"/>
        <v>1.0000000000000002</v>
      </c>
    </row>
    <row r="648" spans="1:69" s="259" customFormat="1" ht="12.75">
      <c r="A648" s="1345">
        <v>2005</v>
      </c>
      <c r="B648" s="1332" t="s">
        <v>639</v>
      </c>
      <c r="C648" s="1333">
        <v>1</v>
      </c>
      <c r="D648" s="1337"/>
      <c r="E648" s="1337"/>
      <c r="F648" s="1337"/>
      <c r="G648" s="1337"/>
      <c r="H648" s="1337"/>
      <c r="I648" s="1337"/>
      <c r="J648" s="1337"/>
      <c r="K648" s="1337"/>
      <c r="L648" s="1337"/>
      <c r="M648" s="1337"/>
      <c r="N648" s="1337"/>
      <c r="O648" s="1337"/>
      <c r="P648" s="1337"/>
      <c r="Q648" s="1337"/>
      <c r="R648" s="1337"/>
      <c r="S648" s="1337"/>
      <c r="T648" s="1337"/>
      <c r="U648" s="1337"/>
      <c r="V648" s="1337"/>
      <c r="W648" s="1337"/>
      <c r="X648" s="1337"/>
      <c r="Y648" s="1337"/>
      <c r="Z648" s="1337"/>
      <c r="AA648" s="1337"/>
      <c r="AB648" s="1337"/>
      <c r="AC648" s="1337"/>
      <c r="AD648" s="1337"/>
      <c r="AE648" s="1337"/>
      <c r="AF648" s="1337"/>
      <c r="AG648" s="1337"/>
      <c r="AH648" s="1337"/>
      <c r="AI648" s="1337"/>
      <c r="AJ648" s="1337"/>
      <c r="AK648" s="1337"/>
      <c r="AL648" s="1337"/>
      <c r="AM648" s="1337"/>
      <c r="AN648" s="1337"/>
      <c r="AO648" s="1337"/>
      <c r="AP648" s="1337"/>
      <c r="AQ648" s="1337"/>
      <c r="AR648" s="1337"/>
      <c r="AS648" s="1337"/>
      <c r="AT648" s="1337"/>
      <c r="AU648" s="1337"/>
      <c r="AV648" s="1337"/>
      <c r="AW648" s="1334">
        <f ca="1">IF(ISERROR(VLOOKUP(VLOOKUP($A648, 'E4 TB Allocation Details'!$A$18:$L$205, MATCH("A &amp; G ID", 'E4 TB Allocation Details'!$A$18:$L$18, 0),FALSE), 'E2 Allocators'!$B$15:$W$361, MATCH(AW$17, 'E2 Allocators'!$B$15:$W$15, 0),FALSE)), 0, VLOOKUP(VLOOKUP($A648, 'E4 TB Allocation Details'!$A$18:$L$205, MATCH("A &amp; G ID", 'E4 TB Allocation Details'!$A$18:$L$18, 0),FALSE), 'E2 Allocators'!$B$15:$W$361, MATCH(AW$17, 'E2 Allocators'!$B$15:$W$15, 0),FALSE))</f>
        <v>0.50149308338448861</v>
      </c>
      <c r="AX648" s="1334">
        <f ca="1">IF(ISERROR(VLOOKUP(VLOOKUP($A648, 'E4 TB Allocation Details'!$A$18:$L$205, MATCH("A &amp; G ID", 'E4 TB Allocation Details'!$A$18:$L$18, 0),FALSE), 'E2 Allocators'!$B$15:$W$361, MATCH(AX$17, 'E2 Allocators'!$B$15:$W$15, 0),FALSE)), 0, VLOOKUP(VLOOKUP($A648, 'E4 TB Allocation Details'!$A$18:$L$205, MATCH("A &amp; G ID", 'E4 TB Allocation Details'!$A$18:$L$18, 0),FALSE), 'E2 Allocators'!$B$15:$W$361, MATCH(AX$17, 'E2 Allocators'!$B$15:$W$15, 0),FALSE))</f>
        <v>0.17278602860709316</v>
      </c>
      <c r="AY648" s="1334">
        <f ca="1">IF(ISERROR(VLOOKUP(VLOOKUP($A648, 'E4 TB Allocation Details'!$A$18:$L$205, MATCH("A &amp; G ID", 'E4 TB Allocation Details'!$A$18:$L$18, 0),FALSE), 'E2 Allocators'!$B$15:$W$361, MATCH(AY$17, 'E2 Allocators'!$B$15:$W$15, 0),FALSE)), 0, VLOOKUP(VLOOKUP($A648, 'E4 TB Allocation Details'!$A$18:$L$205, MATCH("A &amp; G ID", 'E4 TB Allocation Details'!$A$18:$L$18, 0),FALSE), 'E2 Allocators'!$B$15:$W$361, MATCH(AY$17, 'E2 Allocators'!$B$15:$W$15, 0),FALSE))</f>
        <v>0.24864744299894989</v>
      </c>
      <c r="AZ648" s="1334">
        <f ca="1">IF(ISERROR(VLOOKUP(VLOOKUP($A648, 'E4 TB Allocation Details'!$A$18:$L$205, MATCH("A &amp; G ID", 'E4 TB Allocation Details'!$A$18:$L$18, 0),FALSE), 'E2 Allocators'!$B$15:$W$361, MATCH(AZ$17, 'E2 Allocators'!$B$15:$W$15, 0),FALSE)), 0, VLOOKUP(VLOOKUP($A648, 'E4 TB Allocation Details'!$A$18:$L$205, MATCH("A &amp; G ID", 'E4 TB Allocation Details'!$A$18:$L$18, 0),FALSE), 'E2 Allocators'!$B$15:$W$361, MATCH(AZ$17, 'E2 Allocators'!$B$15:$W$15, 0),FALSE))</f>
        <v>0</v>
      </c>
      <c r="BA648" s="1334">
        <f ca="1">IF(ISERROR(VLOOKUP(VLOOKUP($A648, 'E4 TB Allocation Details'!$A$18:$L$205, MATCH("A &amp; G ID", 'E4 TB Allocation Details'!$A$18:$L$18, 0),FALSE), 'E2 Allocators'!$B$15:$W$361, MATCH(BA$17, 'E2 Allocators'!$B$15:$W$15, 0),FALSE)), 0, VLOOKUP(VLOOKUP($A648, 'E4 TB Allocation Details'!$A$18:$L$205, MATCH("A &amp; G ID", 'E4 TB Allocation Details'!$A$18:$L$18, 0),FALSE), 'E2 Allocators'!$B$15:$W$361, MATCH(BA$17, 'E2 Allocators'!$B$15:$W$15, 0),FALSE))</f>
        <v>0</v>
      </c>
      <c r="BB648" s="1334">
        <f ca="1">IF(ISERROR(VLOOKUP(VLOOKUP($A648, 'E4 TB Allocation Details'!$A$18:$L$205, MATCH("A &amp; G ID", 'E4 TB Allocation Details'!$A$18:$L$18, 0),FALSE), 'E2 Allocators'!$B$15:$W$361, MATCH(BB$17, 'E2 Allocators'!$B$15:$W$15, 0),FALSE)), 0, VLOOKUP(VLOOKUP($A648, 'E4 TB Allocation Details'!$A$18:$L$205, MATCH("A &amp; G ID", 'E4 TB Allocation Details'!$A$18:$L$18, 0),FALSE), 'E2 Allocators'!$B$15:$W$361, MATCH(BB$17, 'E2 Allocators'!$B$15:$W$15, 0),FALSE))</f>
        <v>0</v>
      </c>
      <c r="BC648" s="1334">
        <f ca="1">IF(ISERROR(VLOOKUP(VLOOKUP($A648, 'E4 TB Allocation Details'!$A$18:$L$205, MATCH("A &amp; G ID", 'E4 TB Allocation Details'!$A$18:$L$18, 0),FALSE), 'E2 Allocators'!$B$15:$W$361, MATCH(BC$17, 'E2 Allocators'!$B$15:$W$15, 0),FALSE)), 0, VLOOKUP(VLOOKUP($A648, 'E4 TB Allocation Details'!$A$18:$L$205, MATCH("A &amp; G ID", 'E4 TB Allocation Details'!$A$18:$L$18, 0),FALSE), 'E2 Allocators'!$B$15:$W$361, MATCH(BC$17, 'E2 Allocators'!$B$15:$W$15, 0),FALSE))</f>
        <v>6.9767806263345639E-2</v>
      </c>
      <c r="BD648" s="1334">
        <f ca="1">IF(ISERROR(VLOOKUP(VLOOKUP($A648, 'E4 TB Allocation Details'!$A$18:$L$205, MATCH("A &amp; G ID", 'E4 TB Allocation Details'!$A$18:$L$18, 0),FALSE), 'E2 Allocators'!$B$15:$W$361, MATCH(BD$17, 'E2 Allocators'!$B$15:$W$15, 0),FALSE)), 0, VLOOKUP(VLOOKUP($A648, 'E4 TB Allocation Details'!$A$18:$L$205, MATCH("A &amp; G ID", 'E4 TB Allocation Details'!$A$18:$L$18, 0),FALSE), 'E2 Allocators'!$B$15:$W$361, MATCH(BD$17, 'E2 Allocators'!$B$15:$W$15, 0),FALSE))</f>
        <v>3.8282046663041551E-3</v>
      </c>
      <c r="BE648" s="1334">
        <f ca="1">IF(ISERROR(VLOOKUP(VLOOKUP($A648, 'E4 TB Allocation Details'!$A$18:$L$205, MATCH("A &amp; G ID", 'E4 TB Allocation Details'!$A$18:$L$18, 0),FALSE), 'E2 Allocators'!$B$15:$W$361, MATCH(BE$17, 'E2 Allocators'!$B$15:$W$15, 0),FALSE)), 0, VLOOKUP(VLOOKUP($A648, 'E4 TB Allocation Details'!$A$18:$L$205, MATCH("A &amp; G ID", 'E4 TB Allocation Details'!$A$18:$L$18, 0),FALSE), 'E2 Allocators'!$B$15:$W$361, MATCH(BE$17, 'E2 Allocators'!$B$15:$W$15, 0),FALSE))</f>
        <v>3.4774340798186163E-3</v>
      </c>
      <c r="BF648" s="1334">
        <f ca="1">IF(ISERROR(VLOOKUP(VLOOKUP($A648, 'E4 TB Allocation Details'!$A$18:$L$205, MATCH("A &amp; G ID", 'E4 TB Allocation Details'!$A$18:$L$18, 0),FALSE), 'E2 Allocators'!$B$15:$W$361, MATCH(BF$17, 'E2 Allocators'!$B$15:$W$15, 0),FALSE)), 0, VLOOKUP(VLOOKUP($A648, 'E4 TB Allocation Details'!$A$18:$L$205, MATCH("A &amp; G ID", 'E4 TB Allocation Details'!$A$18:$L$18, 0),FALSE), 'E2 Allocators'!$B$15:$W$361, MATCH(BF$17, 'E2 Allocators'!$B$15:$W$15, 0),FALSE))</f>
        <v>0</v>
      </c>
      <c r="BG648" s="1334">
        <f ca="1">IF(ISERROR(VLOOKUP(VLOOKUP($A648, 'E4 TB Allocation Details'!$A$18:$L$205, MATCH("A &amp; G ID", 'E4 TB Allocation Details'!$A$18:$L$18, 0),FALSE), 'E2 Allocators'!$B$15:$W$361, MATCH(BG$17, 'E2 Allocators'!$B$15:$W$15, 0),FALSE)), 0, VLOOKUP(VLOOKUP($A648, 'E4 TB Allocation Details'!$A$18:$L$205, MATCH("A &amp; G ID", 'E4 TB Allocation Details'!$A$18:$L$18, 0),FALSE), 'E2 Allocators'!$B$15:$W$361, MATCH(BG$17, 'E2 Allocators'!$B$15:$W$15, 0),FALSE))</f>
        <v>0</v>
      </c>
      <c r="BH648" s="1334">
        <f ca="1">IF(ISERROR(VLOOKUP(VLOOKUP($A648, 'E4 TB Allocation Details'!$A$18:$L$205, MATCH("A &amp; G ID", 'E4 TB Allocation Details'!$A$18:$L$18, 0),FALSE), 'E2 Allocators'!$B$15:$W$361, MATCH(BH$17, 'E2 Allocators'!$B$15:$W$15, 0),FALSE)), 0, VLOOKUP(VLOOKUP($A648, 'E4 TB Allocation Details'!$A$18:$L$205, MATCH("A &amp; G ID", 'E4 TB Allocation Details'!$A$18:$L$18, 0),FALSE), 'E2 Allocators'!$B$15:$W$361, MATCH(BH$17, 'E2 Allocators'!$B$15:$W$15, 0),FALSE))</f>
        <v>0</v>
      </c>
      <c r="BI648" s="1334">
        <f ca="1">IF(ISERROR(VLOOKUP(VLOOKUP($A648, 'E4 TB Allocation Details'!$A$18:$L$205, MATCH("A &amp; G ID", 'E4 TB Allocation Details'!$A$18:$L$18, 0),FALSE), 'E2 Allocators'!$B$15:$W$361, MATCH(BI$17, 'E2 Allocators'!$B$15:$W$15, 0),FALSE)), 0, VLOOKUP(VLOOKUP($A648, 'E4 TB Allocation Details'!$A$18:$L$205, MATCH("A &amp; G ID", 'E4 TB Allocation Details'!$A$18:$L$18, 0),FALSE), 'E2 Allocators'!$B$15:$W$361, MATCH(BI$17, 'E2 Allocators'!$B$15:$W$15, 0),FALSE))</f>
        <v>0</v>
      </c>
      <c r="BJ648" s="1334">
        <f ca="1">IF(ISERROR(VLOOKUP(VLOOKUP($A648, 'E4 TB Allocation Details'!$A$18:$L$205, MATCH("A &amp; G ID", 'E4 TB Allocation Details'!$A$18:$L$18, 0),FALSE), 'E2 Allocators'!$B$15:$W$361, MATCH(BJ$17, 'E2 Allocators'!$B$15:$W$15, 0),FALSE)), 0, VLOOKUP(VLOOKUP($A648, 'E4 TB Allocation Details'!$A$18:$L$205, MATCH("A &amp; G ID", 'E4 TB Allocation Details'!$A$18:$L$18, 0),FALSE), 'E2 Allocators'!$B$15:$W$361, MATCH(BJ$17, 'E2 Allocators'!$B$15:$W$15, 0),FALSE))</f>
        <v>0</v>
      </c>
      <c r="BK648" s="1334">
        <f ca="1">IF(ISERROR(VLOOKUP(VLOOKUP($A648, 'E4 TB Allocation Details'!$A$18:$L$205, MATCH("A &amp; G ID", 'E4 TB Allocation Details'!$A$18:$L$18, 0),FALSE), 'E2 Allocators'!$B$15:$W$361, MATCH(BK$17, 'E2 Allocators'!$B$15:$W$15, 0),FALSE)), 0, VLOOKUP(VLOOKUP($A648, 'E4 TB Allocation Details'!$A$18:$L$205, MATCH("A &amp; G ID", 'E4 TB Allocation Details'!$A$18:$L$18, 0),FALSE), 'E2 Allocators'!$B$15:$W$361, MATCH(BK$17, 'E2 Allocators'!$B$15:$W$15, 0),FALSE))</f>
        <v>0</v>
      </c>
      <c r="BL648" s="1334">
        <f ca="1">IF(ISERROR(VLOOKUP(VLOOKUP($A648, 'E4 TB Allocation Details'!$A$18:$L$205, MATCH("A &amp; G ID", 'E4 TB Allocation Details'!$A$18:$L$18, 0),FALSE), 'E2 Allocators'!$B$15:$W$361, MATCH(BL$17, 'E2 Allocators'!$B$15:$W$15, 0),FALSE)), 0, VLOOKUP(VLOOKUP($A648, 'E4 TB Allocation Details'!$A$18:$L$205, MATCH("A &amp; G ID", 'E4 TB Allocation Details'!$A$18:$L$18, 0),FALSE), 'E2 Allocators'!$B$15:$W$361, MATCH(BL$17, 'E2 Allocators'!$B$15:$W$15, 0),FALSE))</f>
        <v>0</v>
      </c>
      <c r="BM648" s="1334">
        <f ca="1">IF(ISERROR(VLOOKUP(VLOOKUP($A648, 'E4 TB Allocation Details'!$A$18:$L$205, MATCH("A &amp; G ID", 'E4 TB Allocation Details'!$A$18:$L$18, 0),FALSE), 'E2 Allocators'!$B$15:$W$361, MATCH(BM$17, 'E2 Allocators'!$B$15:$W$15, 0),FALSE)), 0, VLOOKUP(VLOOKUP($A648, 'E4 TB Allocation Details'!$A$18:$L$205, MATCH("A &amp; G ID", 'E4 TB Allocation Details'!$A$18:$L$18, 0),FALSE), 'E2 Allocators'!$B$15:$W$361, MATCH(BM$17, 'E2 Allocators'!$B$15:$W$15, 0),FALSE))</f>
        <v>0</v>
      </c>
      <c r="BN648" s="1334">
        <f ca="1">IF(ISERROR(VLOOKUP(VLOOKUP($A648, 'E4 TB Allocation Details'!$A$18:$L$205, MATCH("A &amp; G ID", 'E4 TB Allocation Details'!$A$18:$L$18, 0),FALSE), 'E2 Allocators'!$B$15:$W$361, MATCH(BN$17, 'E2 Allocators'!$B$15:$W$15, 0),FALSE)), 0, VLOOKUP(VLOOKUP($A648, 'E4 TB Allocation Details'!$A$18:$L$205, MATCH("A &amp; G ID", 'E4 TB Allocation Details'!$A$18:$L$18, 0),FALSE), 'E2 Allocators'!$B$15:$W$361, MATCH(BN$17, 'E2 Allocators'!$B$15:$W$15, 0),FALSE))</f>
        <v>0</v>
      </c>
      <c r="BO648" s="1334">
        <f ca="1">IF(ISERROR(VLOOKUP(VLOOKUP($A648, 'E4 TB Allocation Details'!$A$18:$L$205, MATCH("A &amp; G ID", 'E4 TB Allocation Details'!$A$18:$L$18, 0),FALSE), 'E2 Allocators'!$B$15:$W$361, MATCH(BO$17, 'E2 Allocators'!$B$15:$W$15, 0),FALSE)), 0, VLOOKUP(VLOOKUP($A648, 'E4 TB Allocation Details'!$A$18:$L$205, MATCH("A &amp; G ID", 'E4 TB Allocation Details'!$A$18:$L$18, 0),FALSE), 'E2 Allocators'!$B$15:$W$361, MATCH(BO$17, 'E2 Allocators'!$B$15:$W$15, 0),FALSE))</f>
        <v>0</v>
      </c>
      <c r="BP648" s="1334">
        <f ca="1">IF(ISERROR(VLOOKUP(VLOOKUP($A648, 'E4 TB Allocation Details'!$A$18:$L$205, MATCH("A &amp; G ID", 'E4 TB Allocation Details'!$A$18:$L$18, 0),FALSE), 'E2 Allocators'!$B$15:$W$361, MATCH(BP$17, 'E2 Allocators'!$B$15:$W$15, 0),FALSE)), 0, VLOOKUP(VLOOKUP($A648, 'E4 TB Allocation Details'!$A$18:$L$205, MATCH("A &amp; G ID", 'E4 TB Allocation Details'!$A$18:$L$18, 0),FALSE), 'E2 Allocators'!$B$15:$W$361, MATCH(BP$17, 'E2 Allocators'!$B$15:$W$15, 0),FALSE))</f>
        <v>0</v>
      </c>
      <c r="BQ648" s="1338">
        <f t="shared" si="927"/>
        <v>1.0000000000000002</v>
      </c>
    </row>
    <row r="649" spans="1:69" s="259" customFormat="1" ht="13.5" thickBot="1">
      <c r="A649" s="1345">
        <v>2010</v>
      </c>
      <c r="B649" s="1332" t="s">
        <v>640</v>
      </c>
      <c r="C649" s="1333">
        <v>1</v>
      </c>
      <c r="D649" s="1337"/>
      <c r="E649" s="1337"/>
      <c r="F649" s="1337"/>
      <c r="G649" s="1337"/>
      <c r="H649" s="1337"/>
      <c r="I649" s="1337"/>
      <c r="J649" s="1337"/>
      <c r="K649" s="1337"/>
      <c r="L649" s="1337"/>
      <c r="M649" s="1337"/>
      <c r="N649" s="1337"/>
      <c r="O649" s="1337"/>
      <c r="P649" s="1337"/>
      <c r="Q649" s="1337"/>
      <c r="R649" s="1337"/>
      <c r="S649" s="1337"/>
      <c r="T649" s="1337"/>
      <c r="U649" s="1337"/>
      <c r="V649" s="1337"/>
      <c r="W649" s="1337"/>
      <c r="X649" s="1337"/>
      <c r="Y649" s="1337"/>
      <c r="Z649" s="1337"/>
      <c r="AA649" s="1337"/>
      <c r="AB649" s="1337"/>
      <c r="AC649" s="1337"/>
      <c r="AD649" s="1337"/>
      <c r="AE649" s="1337"/>
      <c r="AF649" s="1337"/>
      <c r="AG649" s="1337"/>
      <c r="AH649" s="1337"/>
      <c r="AI649" s="1337"/>
      <c r="AJ649" s="1337"/>
      <c r="AK649" s="1337"/>
      <c r="AL649" s="1337"/>
      <c r="AM649" s="1337"/>
      <c r="AN649" s="1337"/>
      <c r="AO649" s="1337"/>
      <c r="AP649" s="1337"/>
      <c r="AQ649" s="1337"/>
      <c r="AR649" s="1337"/>
      <c r="AS649" s="1337"/>
      <c r="AT649" s="1337"/>
      <c r="AU649" s="1337"/>
      <c r="AV649" s="1337"/>
      <c r="AW649" s="1334">
        <f ca="1">IF(ISERROR(VLOOKUP(VLOOKUP($A649, 'E4 TB Allocation Details'!$A$18:$L$205, MATCH("A &amp; G ID", 'E4 TB Allocation Details'!$A$18:$L$18, 0),FALSE), 'E2 Allocators'!$B$15:$W$361, MATCH(AW$17, 'E2 Allocators'!$B$15:$W$15, 0),FALSE)), 0, VLOOKUP(VLOOKUP($A649, 'E4 TB Allocation Details'!$A$18:$L$205, MATCH("A &amp; G ID", 'E4 TB Allocation Details'!$A$18:$L$18, 0),FALSE), 'E2 Allocators'!$B$15:$W$361, MATCH(AW$17, 'E2 Allocators'!$B$15:$W$15, 0),FALSE))</f>
        <v>0.50149308338448861</v>
      </c>
      <c r="AX649" s="1334">
        <f ca="1">IF(ISERROR(VLOOKUP(VLOOKUP($A649, 'E4 TB Allocation Details'!$A$18:$L$205, MATCH("A &amp; G ID", 'E4 TB Allocation Details'!$A$18:$L$18, 0),FALSE), 'E2 Allocators'!$B$15:$W$361, MATCH(AX$17, 'E2 Allocators'!$B$15:$W$15, 0),FALSE)), 0, VLOOKUP(VLOOKUP($A649, 'E4 TB Allocation Details'!$A$18:$L$205, MATCH("A &amp; G ID", 'E4 TB Allocation Details'!$A$18:$L$18, 0),FALSE), 'E2 Allocators'!$B$15:$W$361, MATCH(AX$17, 'E2 Allocators'!$B$15:$W$15, 0),FALSE))</f>
        <v>0.17278602860709316</v>
      </c>
      <c r="AY649" s="1334">
        <f ca="1">IF(ISERROR(VLOOKUP(VLOOKUP($A649, 'E4 TB Allocation Details'!$A$18:$L$205, MATCH("A &amp; G ID", 'E4 TB Allocation Details'!$A$18:$L$18, 0),FALSE), 'E2 Allocators'!$B$15:$W$361, MATCH(AY$17, 'E2 Allocators'!$B$15:$W$15, 0),FALSE)), 0, VLOOKUP(VLOOKUP($A649, 'E4 TB Allocation Details'!$A$18:$L$205, MATCH("A &amp; G ID", 'E4 TB Allocation Details'!$A$18:$L$18, 0),FALSE), 'E2 Allocators'!$B$15:$W$361, MATCH(AY$17, 'E2 Allocators'!$B$15:$W$15, 0),FALSE))</f>
        <v>0.24864744299894989</v>
      </c>
      <c r="AZ649" s="1334">
        <f ca="1">IF(ISERROR(VLOOKUP(VLOOKUP($A649, 'E4 TB Allocation Details'!$A$18:$L$205, MATCH("A &amp; G ID", 'E4 TB Allocation Details'!$A$18:$L$18, 0),FALSE), 'E2 Allocators'!$B$15:$W$361, MATCH(AZ$17, 'E2 Allocators'!$B$15:$W$15, 0),FALSE)), 0, VLOOKUP(VLOOKUP($A649, 'E4 TB Allocation Details'!$A$18:$L$205, MATCH("A &amp; G ID", 'E4 TB Allocation Details'!$A$18:$L$18, 0),FALSE), 'E2 Allocators'!$B$15:$W$361, MATCH(AZ$17, 'E2 Allocators'!$B$15:$W$15, 0),FALSE))</f>
        <v>0</v>
      </c>
      <c r="BA649" s="1334">
        <f ca="1">IF(ISERROR(VLOOKUP(VLOOKUP($A649, 'E4 TB Allocation Details'!$A$18:$L$205, MATCH("A &amp; G ID", 'E4 TB Allocation Details'!$A$18:$L$18, 0),FALSE), 'E2 Allocators'!$B$15:$W$361, MATCH(BA$17, 'E2 Allocators'!$B$15:$W$15, 0),FALSE)), 0, VLOOKUP(VLOOKUP($A649, 'E4 TB Allocation Details'!$A$18:$L$205, MATCH("A &amp; G ID", 'E4 TB Allocation Details'!$A$18:$L$18, 0),FALSE), 'E2 Allocators'!$B$15:$W$361, MATCH(BA$17, 'E2 Allocators'!$B$15:$W$15, 0),FALSE))</f>
        <v>0</v>
      </c>
      <c r="BB649" s="1334">
        <f ca="1">IF(ISERROR(VLOOKUP(VLOOKUP($A649, 'E4 TB Allocation Details'!$A$18:$L$205, MATCH("A &amp; G ID", 'E4 TB Allocation Details'!$A$18:$L$18, 0),FALSE), 'E2 Allocators'!$B$15:$W$361, MATCH(BB$17, 'E2 Allocators'!$B$15:$W$15, 0),FALSE)), 0, VLOOKUP(VLOOKUP($A649, 'E4 TB Allocation Details'!$A$18:$L$205, MATCH("A &amp; G ID", 'E4 TB Allocation Details'!$A$18:$L$18, 0),FALSE), 'E2 Allocators'!$B$15:$W$361, MATCH(BB$17, 'E2 Allocators'!$B$15:$W$15, 0),FALSE))</f>
        <v>0</v>
      </c>
      <c r="BC649" s="1334">
        <f ca="1">IF(ISERROR(VLOOKUP(VLOOKUP($A649, 'E4 TB Allocation Details'!$A$18:$L$205, MATCH("A &amp; G ID", 'E4 TB Allocation Details'!$A$18:$L$18, 0),FALSE), 'E2 Allocators'!$B$15:$W$361, MATCH(BC$17, 'E2 Allocators'!$B$15:$W$15, 0),FALSE)), 0, VLOOKUP(VLOOKUP($A649, 'E4 TB Allocation Details'!$A$18:$L$205, MATCH("A &amp; G ID", 'E4 TB Allocation Details'!$A$18:$L$18, 0),FALSE), 'E2 Allocators'!$B$15:$W$361, MATCH(BC$17, 'E2 Allocators'!$B$15:$W$15, 0),FALSE))</f>
        <v>6.9767806263345639E-2</v>
      </c>
      <c r="BD649" s="1334">
        <f ca="1">IF(ISERROR(VLOOKUP(VLOOKUP($A649, 'E4 TB Allocation Details'!$A$18:$L$205, MATCH("A &amp; G ID", 'E4 TB Allocation Details'!$A$18:$L$18, 0),FALSE), 'E2 Allocators'!$B$15:$W$361, MATCH(BD$17, 'E2 Allocators'!$B$15:$W$15, 0),FALSE)), 0, VLOOKUP(VLOOKUP($A649, 'E4 TB Allocation Details'!$A$18:$L$205, MATCH("A &amp; G ID", 'E4 TB Allocation Details'!$A$18:$L$18, 0),FALSE), 'E2 Allocators'!$B$15:$W$361, MATCH(BD$17, 'E2 Allocators'!$B$15:$W$15, 0),FALSE))</f>
        <v>3.8282046663041551E-3</v>
      </c>
      <c r="BE649" s="1334">
        <f ca="1">IF(ISERROR(VLOOKUP(VLOOKUP($A649, 'E4 TB Allocation Details'!$A$18:$L$205, MATCH("A &amp; G ID", 'E4 TB Allocation Details'!$A$18:$L$18, 0),FALSE), 'E2 Allocators'!$B$15:$W$361, MATCH(BE$17, 'E2 Allocators'!$B$15:$W$15, 0),FALSE)), 0, VLOOKUP(VLOOKUP($A649, 'E4 TB Allocation Details'!$A$18:$L$205, MATCH("A &amp; G ID", 'E4 TB Allocation Details'!$A$18:$L$18, 0),FALSE), 'E2 Allocators'!$B$15:$W$361, MATCH(BE$17, 'E2 Allocators'!$B$15:$W$15, 0),FALSE))</f>
        <v>3.4774340798186163E-3</v>
      </c>
      <c r="BF649" s="1334">
        <f ca="1">IF(ISERROR(VLOOKUP(VLOOKUP($A649, 'E4 TB Allocation Details'!$A$18:$L$205, MATCH("A &amp; G ID", 'E4 TB Allocation Details'!$A$18:$L$18, 0),FALSE), 'E2 Allocators'!$B$15:$W$361, MATCH(BF$17, 'E2 Allocators'!$B$15:$W$15, 0),FALSE)), 0, VLOOKUP(VLOOKUP($A649, 'E4 TB Allocation Details'!$A$18:$L$205, MATCH("A &amp; G ID", 'E4 TB Allocation Details'!$A$18:$L$18, 0),FALSE), 'E2 Allocators'!$B$15:$W$361, MATCH(BF$17, 'E2 Allocators'!$B$15:$W$15, 0),FALSE))</f>
        <v>0</v>
      </c>
      <c r="BG649" s="1334">
        <f ca="1">IF(ISERROR(VLOOKUP(VLOOKUP($A649, 'E4 TB Allocation Details'!$A$18:$L$205, MATCH("A &amp; G ID", 'E4 TB Allocation Details'!$A$18:$L$18, 0),FALSE), 'E2 Allocators'!$B$15:$W$361, MATCH(BG$17, 'E2 Allocators'!$B$15:$W$15, 0),FALSE)), 0, VLOOKUP(VLOOKUP($A649, 'E4 TB Allocation Details'!$A$18:$L$205, MATCH("A &amp; G ID", 'E4 TB Allocation Details'!$A$18:$L$18, 0),FALSE), 'E2 Allocators'!$B$15:$W$361, MATCH(BG$17, 'E2 Allocators'!$B$15:$W$15, 0),FALSE))</f>
        <v>0</v>
      </c>
      <c r="BH649" s="1334">
        <f ca="1">IF(ISERROR(VLOOKUP(VLOOKUP($A649, 'E4 TB Allocation Details'!$A$18:$L$205, MATCH("A &amp; G ID", 'E4 TB Allocation Details'!$A$18:$L$18, 0),FALSE), 'E2 Allocators'!$B$15:$W$361, MATCH(BH$17, 'E2 Allocators'!$B$15:$W$15, 0),FALSE)), 0, VLOOKUP(VLOOKUP($A649, 'E4 TB Allocation Details'!$A$18:$L$205, MATCH("A &amp; G ID", 'E4 TB Allocation Details'!$A$18:$L$18, 0),FALSE), 'E2 Allocators'!$B$15:$W$361, MATCH(BH$17, 'E2 Allocators'!$B$15:$W$15, 0),FALSE))</f>
        <v>0</v>
      </c>
      <c r="BI649" s="1334">
        <f ca="1">IF(ISERROR(VLOOKUP(VLOOKUP($A649, 'E4 TB Allocation Details'!$A$18:$L$205, MATCH("A &amp; G ID", 'E4 TB Allocation Details'!$A$18:$L$18, 0),FALSE), 'E2 Allocators'!$B$15:$W$361, MATCH(BI$17, 'E2 Allocators'!$B$15:$W$15, 0),FALSE)), 0, VLOOKUP(VLOOKUP($A649, 'E4 TB Allocation Details'!$A$18:$L$205, MATCH("A &amp; G ID", 'E4 TB Allocation Details'!$A$18:$L$18, 0),FALSE), 'E2 Allocators'!$B$15:$W$361, MATCH(BI$17, 'E2 Allocators'!$B$15:$W$15, 0),FALSE))</f>
        <v>0</v>
      </c>
      <c r="BJ649" s="1334">
        <f ca="1">IF(ISERROR(VLOOKUP(VLOOKUP($A649, 'E4 TB Allocation Details'!$A$18:$L$205, MATCH("A &amp; G ID", 'E4 TB Allocation Details'!$A$18:$L$18, 0),FALSE), 'E2 Allocators'!$B$15:$W$361, MATCH(BJ$17, 'E2 Allocators'!$B$15:$W$15, 0),FALSE)), 0, VLOOKUP(VLOOKUP($A649, 'E4 TB Allocation Details'!$A$18:$L$205, MATCH("A &amp; G ID", 'E4 TB Allocation Details'!$A$18:$L$18, 0),FALSE), 'E2 Allocators'!$B$15:$W$361, MATCH(BJ$17, 'E2 Allocators'!$B$15:$W$15, 0),FALSE))</f>
        <v>0</v>
      </c>
      <c r="BK649" s="1334">
        <f ca="1">IF(ISERROR(VLOOKUP(VLOOKUP($A649, 'E4 TB Allocation Details'!$A$18:$L$205, MATCH("A &amp; G ID", 'E4 TB Allocation Details'!$A$18:$L$18, 0),FALSE), 'E2 Allocators'!$B$15:$W$361, MATCH(BK$17, 'E2 Allocators'!$B$15:$W$15, 0),FALSE)), 0, VLOOKUP(VLOOKUP($A649, 'E4 TB Allocation Details'!$A$18:$L$205, MATCH("A &amp; G ID", 'E4 TB Allocation Details'!$A$18:$L$18, 0),FALSE), 'E2 Allocators'!$B$15:$W$361, MATCH(BK$17, 'E2 Allocators'!$B$15:$W$15, 0),FALSE))</f>
        <v>0</v>
      </c>
      <c r="BL649" s="1334">
        <f ca="1">IF(ISERROR(VLOOKUP(VLOOKUP($A649, 'E4 TB Allocation Details'!$A$18:$L$205, MATCH("A &amp; G ID", 'E4 TB Allocation Details'!$A$18:$L$18, 0),FALSE), 'E2 Allocators'!$B$15:$W$361, MATCH(BL$17, 'E2 Allocators'!$B$15:$W$15, 0),FALSE)), 0, VLOOKUP(VLOOKUP($A649, 'E4 TB Allocation Details'!$A$18:$L$205, MATCH("A &amp; G ID", 'E4 TB Allocation Details'!$A$18:$L$18, 0),FALSE), 'E2 Allocators'!$B$15:$W$361, MATCH(BL$17, 'E2 Allocators'!$B$15:$W$15, 0),FALSE))</f>
        <v>0</v>
      </c>
      <c r="BM649" s="1334">
        <f ca="1">IF(ISERROR(VLOOKUP(VLOOKUP($A649, 'E4 TB Allocation Details'!$A$18:$L$205, MATCH("A &amp; G ID", 'E4 TB Allocation Details'!$A$18:$L$18, 0),FALSE), 'E2 Allocators'!$B$15:$W$361, MATCH(BM$17, 'E2 Allocators'!$B$15:$W$15, 0),FALSE)), 0, VLOOKUP(VLOOKUP($A649, 'E4 TB Allocation Details'!$A$18:$L$205, MATCH("A &amp; G ID", 'E4 TB Allocation Details'!$A$18:$L$18, 0),FALSE), 'E2 Allocators'!$B$15:$W$361, MATCH(BM$17, 'E2 Allocators'!$B$15:$W$15, 0),FALSE))</f>
        <v>0</v>
      </c>
      <c r="BN649" s="1334">
        <f ca="1">IF(ISERROR(VLOOKUP(VLOOKUP($A649, 'E4 TB Allocation Details'!$A$18:$L$205, MATCH("A &amp; G ID", 'E4 TB Allocation Details'!$A$18:$L$18, 0),FALSE), 'E2 Allocators'!$B$15:$W$361, MATCH(BN$17, 'E2 Allocators'!$B$15:$W$15, 0),FALSE)), 0, VLOOKUP(VLOOKUP($A649, 'E4 TB Allocation Details'!$A$18:$L$205, MATCH("A &amp; G ID", 'E4 TB Allocation Details'!$A$18:$L$18, 0),FALSE), 'E2 Allocators'!$B$15:$W$361, MATCH(BN$17, 'E2 Allocators'!$B$15:$W$15, 0),FALSE))</f>
        <v>0</v>
      </c>
      <c r="BO649" s="1334">
        <f ca="1">IF(ISERROR(VLOOKUP(VLOOKUP($A649, 'E4 TB Allocation Details'!$A$18:$L$205, MATCH("A &amp; G ID", 'E4 TB Allocation Details'!$A$18:$L$18, 0),FALSE), 'E2 Allocators'!$B$15:$W$361, MATCH(BO$17, 'E2 Allocators'!$B$15:$W$15, 0),FALSE)), 0, VLOOKUP(VLOOKUP($A649, 'E4 TB Allocation Details'!$A$18:$L$205, MATCH("A &amp; G ID", 'E4 TB Allocation Details'!$A$18:$L$18, 0),FALSE), 'E2 Allocators'!$B$15:$W$361, MATCH(BO$17, 'E2 Allocators'!$B$15:$W$15, 0),FALSE))</f>
        <v>0</v>
      </c>
      <c r="BP649" s="1334">
        <f ca="1">IF(ISERROR(VLOOKUP(VLOOKUP($A649, 'E4 TB Allocation Details'!$A$18:$L$205, MATCH("A &amp; G ID", 'E4 TB Allocation Details'!$A$18:$L$18, 0),FALSE), 'E2 Allocators'!$B$15:$W$361, MATCH(BP$17, 'E2 Allocators'!$B$15:$W$15, 0),FALSE)), 0, VLOOKUP(VLOOKUP($A649, 'E4 TB Allocation Details'!$A$18:$L$205, MATCH("A &amp; G ID", 'E4 TB Allocation Details'!$A$18:$L$18, 0),FALSE), 'E2 Allocators'!$B$15:$W$361, MATCH(BP$17, 'E2 Allocators'!$B$15:$W$15, 0),FALSE))</f>
        <v>0</v>
      </c>
      <c r="BQ649" s="1346">
        <f t="shared" si="927"/>
        <v>1.0000000000000002</v>
      </c>
    </row>
    <row r="650" spans="1:69" s="400" customFormat="1" ht="12.75">
      <c r="A650" s="1392"/>
      <c r="B650" s="525"/>
      <c r="C650" s="1393"/>
      <c r="D650" s="720"/>
      <c r="E650" s="720"/>
      <c r="F650" s="720"/>
      <c r="AV650" s="526"/>
      <c r="BQ650" s="526"/>
    </row>
    <row r="651" spans="1:69" s="1348" customFormat="1" ht="12.75">
      <c r="A651" s="670"/>
      <c r="B651" s="1397"/>
      <c r="C651" s="1399"/>
      <c r="D651" s="1399"/>
      <c r="E651" s="1399"/>
      <c r="F651" s="1399"/>
      <c r="G651" s="1399"/>
      <c r="H651" s="1399"/>
      <c r="I651" s="1399"/>
      <c r="J651" s="1399"/>
      <c r="K651" s="1399"/>
      <c r="L651" s="1399"/>
      <c r="M651" s="1399"/>
      <c r="N651" s="1399"/>
      <c r="O651" s="1399"/>
      <c r="P651" s="1399"/>
      <c r="Q651" s="1399"/>
      <c r="R651" s="1399"/>
      <c r="S651" s="1399"/>
      <c r="T651" s="1399"/>
      <c r="U651" s="1399"/>
      <c r="V651" s="1399"/>
      <c r="W651" s="1399"/>
      <c r="X651" s="1399"/>
      <c r="Y651" s="1399"/>
      <c r="Z651" s="1399"/>
      <c r="AA651" s="1399"/>
      <c r="AB651" s="1399"/>
      <c r="AC651" s="1399"/>
      <c r="AD651" s="1399"/>
      <c r="AE651" s="1399"/>
      <c r="AF651" s="1399"/>
      <c r="AG651" s="1399"/>
      <c r="AH651" s="1399"/>
      <c r="AI651" s="1399"/>
      <c r="AJ651" s="1399"/>
      <c r="AK651" s="1399"/>
      <c r="AL651" s="1399"/>
      <c r="AM651" s="1399"/>
      <c r="AN651" s="1399"/>
      <c r="AO651" s="1399"/>
      <c r="AP651" s="1399"/>
      <c r="AQ651" s="1399"/>
      <c r="AR651" s="1399"/>
      <c r="AS651" s="1399"/>
      <c r="AT651" s="1399"/>
      <c r="AU651" s="1399"/>
      <c r="AV651" s="1399"/>
      <c r="AW651" s="1399"/>
      <c r="AX651" s="1399"/>
      <c r="AY651" s="1399"/>
      <c r="AZ651" s="1399"/>
      <c r="BA651" s="1399"/>
      <c r="BB651" s="1399"/>
      <c r="BC651" s="1399"/>
      <c r="BD651" s="1399"/>
      <c r="BE651" s="1399"/>
      <c r="BF651" s="1399"/>
      <c r="BG651" s="1399"/>
      <c r="BH651" s="1399"/>
      <c r="BI651" s="1399"/>
      <c r="BJ651" s="1399"/>
      <c r="BK651" s="1399"/>
      <c r="BL651" s="1399"/>
      <c r="BM651" s="1399"/>
      <c r="BN651" s="1399"/>
      <c r="BO651" s="1399"/>
      <c r="BP651" s="1399"/>
      <c r="BQ651" s="1399"/>
    </row>
    <row r="652" spans="1:69" s="400" customFormat="1" ht="12.75">
      <c r="A652" s="1392"/>
      <c r="B652" s="525"/>
      <c r="C652" s="1393"/>
      <c r="D652" s="720"/>
      <c r="E652" s="720"/>
      <c r="F652" s="720"/>
      <c r="AV652" s="526"/>
      <c r="BQ652" s="526"/>
    </row>
    <row r="653" spans="1:69" s="1348" customFormat="1" ht="12.75">
      <c r="A653" s="670"/>
      <c r="B653" s="1400"/>
      <c r="C653" s="1401"/>
      <c r="D653" s="1214"/>
      <c r="E653" s="1214"/>
      <c r="F653" s="1214"/>
      <c r="G653" s="666"/>
      <c r="H653" s="666"/>
      <c r="I653" s="666"/>
      <c r="J653" s="666"/>
      <c r="K653" s="666"/>
      <c r="L653" s="666"/>
      <c r="M653" s="666"/>
      <c r="N653" s="666"/>
      <c r="O653" s="666"/>
      <c r="P653" s="666"/>
      <c r="Q653" s="666"/>
      <c r="R653" s="666"/>
      <c r="S653" s="666"/>
      <c r="T653" s="666"/>
      <c r="U653" s="666"/>
      <c r="V653" s="666"/>
      <c r="W653" s="666"/>
      <c r="X653" s="666"/>
      <c r="Y653" s="666"/>
      <c r="Z653" s="666"/>
      <c r="AA653" s="666"/>
      <c r="AV653" s="672"/>
      <c r="BQ653" s="672"/>
    </row>
    <row r="654" spans="1:69" s="400" customFormat="1" ht="12.75">
      <c r="A654" s="1392"/>
      <c r="B654" s="525"/>
      <c r="C654" s="1393"/>
      <c r="D654" s="720"/>
      <c r="E654" s="720"/>
      <c r="F654" s="720"/>
      <c r="AV654" s="526"/>
      <c r="BQ654" s="526"/>
    </row>
    <row r="655" spans="1:69" s="400" customFormat="1" ht="12.75">
      <c r="A655" s="1392"/>
      <c r="B655" s="525"/>
      <c r="C655" s="1393"/>
      <c r="D655" s="720"/>
      <c r="E655" s="720"/>
      <c r="F655" s="720"/>
      <c r="AV655" s="526"/>
      <c r="BQ655" s="526"/>
    </row>
    <row r="656" spans="1:69" s="400" customFormat="1" ht="12.75">
      <c r="A656" s="1392"/>
      <c r="B656" s="525"/>
      <c r="C656" s="1393"/>
      <c r="D656" s="720"/>
      <c r="E656" s="720"/>
      <c r="F656" s="720"/>
      <c r="AV656" s="526"/>
      <c r="BQ656" s="526"/>
    </row>
    <row r="657" spans="1:69" s="400" customFormat="1" ht="12.75">
      <c r="A657" s="1392"/>
      <c r="B657" s="525"/>
      <c r="C657" s="1393"/>
      <c r="D657" s="720"/>
      <c r="E657" s="720"/>
      <c r="F657" s="720"/>
      <c r="AV657" s="526"/>
      <c r="BQ657" s="526"/>
    </row>
    <row r="658" spans="1:69" s="400" customFormat="1" ht="12.75">
      <c r="A658" s="1392"/>
      <c r="B658" s="525"/>
      <c r="C658" s="1393"/>
      <c r="D658" s="720"/>
      <c r="E658" s="720"/>
      <c r="F658" s="720"/>
      <c r="AV658" s="526"/>
      <c r="BQ658" s="526"/>
    </row>
    <row r="659" spans="1:69" s="400" customFormat="1" ht="12.75">
      <c r="A659" s="1392"/>
      <c r="B659" s="525"/>
      <c r="C659" s="1393"/>
      <c r="D659" s="720"/>
      <c r="E659" s="720"/>
      <c r="F659" s="720"/>
      <c r="AV659" s="526"/>
      <c r="BQ659" s="526"/>
    </row>
    <row r="660" spans="1:69" s="400" customFormat="1" ht="12.75">
      <c r="A660" s="1392"/>
      <c r="B660" s="525"/>
      <c r="C660" s="1393"/>
      <c r="D660" s="720"/>
      <c r="E660" s="720"/>
      <c r="F660" s="720"/>
      <c r="AV660" s="526"/>
      <c r="BQ660" s="526"/>
    </row>
    <row r="661" spans="1:69" s="400" customFormat="1" ht="12.75">
      <c r="A661" s="1392"/>
      <c r="B661" s="525"/>
      <c r="C661" s="1393"/>
      <c r="D661" s="720"/>
      <c r="E661" s="720"/>
      <c r="F661" s="720"/>
      <c r="AV661" s="526"/>
      <c r="BQ661" s="526"/>
    </row>
    <row r="662" spans="1:69" s="400" customFormat="1" ht="12.75">
      <c r="A662" s="1392"/>
      <c r="B662" s="525"/>
      <c r="C662" s="1393"/>
      <c r="D662" s="720"/>
      <c r="E662" s="720"/>
      <c r="F662" s="720"/>
      <c r="AV662" s="526"/>
      <c r="BQ662" s="526"/>
    </row>
    <row r="663" spans="1:69" s="400" customFormat="1" ht="12.75">
      <c r="A663" s="1392"/>
      <c r="B663" s="525"/>
      <c r="C663" s="1393"/>
      <c r="D663" s="720"/>
      <c r="E663" s="720"/>
      <c r="F663" s="720"/>
      <c r="AV663" s="526"/>
      <c r="BQ663" s="526"/>
    </row>
    <row r="664" spans="1:69" s="400" customFormat="1" ht="12.75">
      <c r="A664" s="1392"/>
      <c r="B664" s="525"/>
      <c r="C664" s="1393"/>
      <c r="D664" s="720"/>
      <c r="E664" s="720"/>
      <c r="F664" s="720"/>
      <c r="AV664" s="526"/>
      <c r="BQ664" s="526"/>
    </row>
    <row r="665" spans="1:69" s="400" customFormat="1" ht="12.75">
      <c r="A665" s="1392"/>
      <c r="B665" s="525"/>
      <c r="C665" s="1393"/>
      <c r="D665" s="720"/>
      <c r="E665" s="720"/>
      <c r="F665" s="720"/>
      <c r="AV665" s="526"/>
      <c r="BQ665" s="526"/>
    </row>
    <row r="666" spans="1:69" s="400" customFormat="1" ht="12.75">
      <c r="A666" s="1392"/>
      <c r="B666" s="525"/>
      <c r="C666" s="1393"/>
      <c r="D666" s="720"/>
      <c r="E666" s="720"/>
      <c r="F666" s="720"/>
      <c r="AV666" s="526"/>
      <c r="BQ666" s="526"/>
    </row>
    <row r="667" spans="1:69" s="400" customFormat="1" ht="12.75">
      <c r="A667" s="1392"/>
      <c r="B667" s="525"/>
      <c r="C667" s="1393"/>
      <c r="D667" s="720"/>
      <c r="E667" s="720"/>
      <c r="F667" s="720"/>
      <c r="AV667" s="526"/>
      <c r="BQ667" s="526"/>
    </row>
    <row r="668" spans="1:69" s="400" customFormat="1" ht="12.75">
      <c r="A668" s="1392"/>
      <c r="B668" s="525"/>
      <c r="C668" s="1393"/>
      <c r="D668" s="720"/>
      <c r="E668" s="720"/>
      <c r="F668" s="720"/>
      <c r="AV668" s="526"/>
      <c r="BQ668" s="526"/>
    </row>
    <row r="669" spans="1:69" s="400" customFormat="1" ht="12.75">
      <c r="A669" s="1392"/>
      <c r="B669" s="525"/>
      <c r="C669" s="1393"/>
      <c r="D669" s="720"/>
      <c r="E669" s="720"/>
      <c r="F669" s="720"/>
      <c r="AV669" s="526"/>
      <c r="BQ669" s="526"/>
    </row>
  </sheetData>
  <mergeCells count="4">
    <mergeCell ref="A1:F1"/>
    <mergeCell ref="A2:E2"/>
    <mergeCell ref="A3:E3"/>
    <mergeCell ref="A4:E4"/>
  </mergeCells>
  <phoneticPr fontId="0" type="noConversion"/>
  <conditionalFormatting sqref="G342:Q363 R130:AA149 R200:AA219 G18:AA57 G269:Q289 AA392:AA435 G301:AU340 G158:AA197 G88:AA127 G59:AA79 G589:AA649 G447:AA486 G129:Q149 G199:Q219 R270:AA289 R344:AA363 R562:AA581 G374:AA391 R416:Z435 R489:AA508 G488:Q508 G561:Q581 G415:Q435 G228:AA267 G392:Z413 G520:AA559">
    <cfRule type="expression" dxfId="3" priority="1" stopIfTrue="1">
      <formula>ISERROR(R18)</formula>
    </cfRule>
  </conditionalFormatting>
  <conditionalFormatting sqref="R561:AA561 R488:AA488 R342:AA343 R415:Z415 R269:AA269 R199:AA199 R129:AA129">
    <cfRule type="expression" dxfId="2" priority="2" stopIfTrue="1">
      <formula>ISERROR(#REF!)</formula>
    </cfRule>
  </conditionalFormatting>
  <printOptions headings="1" gridLines="1"/>
  <pageMargins left="0" right="0" top="0" bottom="0" header="0" footer="0"/>
  <pageSetup scale="10" orientation="portrait" horizontalDpi="4294967294" r:id="rId1"/>
  <headerFooter alignWithMargins="0"/>
  <legacyDrawing r:id="rId2"/>
  <oleObjects>
    <oleObject progId="Unknown" shapeId="33814" r:id="rId3"/>
  </oleObjects>
</worksheet>
</file>

<file path=xl/worksheets/sheet25.xml><?xml version="1.0" encoding="utf-8"?>
<worksheet xmlns="http://schemas.openxmlformats.org/spreadsheetml/2006/main" xmlns:r="http://schemas.openxmlformats.org/officeDocument/2006/relationships">
  <sheetPr codeName="Sheet22" enableFormatConditionsCalculation="0">
    <tabColor indexed="34"/>
  </sheetPr>
  <dimension ref="A1:O202"/>
  <sheetViews>
    <sheetView workbookViewId="0">
      <selection sqref="A1:F1"/>
    </sheetView>
  </sheetViews>
  <sheetFormatPr defaultRowHeight="11.25"/>
  <cols>
    <col min="1" max="1" width="11.140625" style="11" customWidth="1"/>
    <col min="2" max="2" width="35.140625" style="10" customWidth="1"/>
    <col min="3" max="4" width="13.42578125" style="11" customWidth="1"/>
    <col min="5" max="5" width="13.42578125" style="12" customWidth="1"/>
    <col min="6" max="16384" width="9.140625" style="11"/>
  </cols>
  <sheetData>
    <row r="1" spans="1:15" s="15" customFormat="1" ht="20.25" customHeight="1">
      <c r="A1" s="2210" t="s">
        <v>1354</v>
      </c>
      <c r="B1" s="2210"/>
      <c r="C1" s="2210"/>
      <c r="D1" s="2210"/>
      <c r="E1" s="2210"/>
      <c r="F1" s="2210"/>
    </row>
    <row r="2" spans="1:15" s="15" customFormat="1" ht="18.75" customHeight="1">
      <c r="A2" s="2254" t="str">
        <f ca="1">'I1 Intro'!C9</f>
        <v>Orillia Power Distribution Corporation</v>
      </c>
      <c r="B2" s="2254"/>
      <c r="C2" s="2254"/>
      <c r="D2" s="2254"/>
      <c r="E2" s="2254"/>
    </row>
    <row r="3" spans="1:15" s="15" customFormat="1" ht="18.75" customHeight="1">
      <c r="A3" s="2255" t="str">
        <f ca="1">'I1 Intro'!C13 &amp; "   " &amp; 'I1 Intro'!E13</f>
        <v xml:space="preserve">EB-2009-XXXX   </v>
      </c>
      <c r="B3" s="2255"/>
      <c r="C3" s="2255"/>
      <c r="D3" s="2255"/>
      <c r="E3" s="2255"/>
      <c r="G3" s="16"/>
    </row>
    <row r="4" spans="1:15" s="15" customFormat="1" ht="18.75">
      <c r="A4" s="2256">
        <f ca="1">'I1 Intro'!C15</f>
        <v>40053</v>
      </c>
      <c r="B4" s="2256"/>
      <c r="C4" s="2256"/>
      <c r="D4" s="2256"/>
      <c r="E4" s="2256"/>
    </row>
    <row r="5" spans="1:15" s="15" customFormat="1" ht="21" customHeight="1">
      <c r="A5" s="369" t="str">
        <f ca="1">"Sheet E1 Categorization Worksheet  - "&amp; 'I2 LDC class'!$C$17 &amp; "  " &amp;  'I2 LDC class'!$D$17</f>
        <v xml:space="preserve">Sheet E1 Categorization Worksheet  -   </v>
      </c>
      <c r="B5" s="370"/>
      <c r="C5" s="624"/>
      <c r="D5" s="624"/>
      <c r="E5" s="371"/>
    </row>
    <row r="6" spans="1:15" s="15" customFormat="1" ht="6" customHeight="1">
      <c r="A6" s="18"/>
      <c r="B6" s="18"/>
      <c r="C6" s="625"/>
      <c r="D6" s="625"/>
      <c r="E6" s="18"/>
      <c r="F6" s="18"/>
      <c r="G6" s="18"/>
      <c r="H6" s="18"/>
      <c r="I6" s="18"/>
      <c r="J6" s="18"/>
      <c r="K6" s="18"/>
      <c r="L6" s="18"/>
      <c r="M6" s="18"/>
      <c r="N6" s="18"/>
      <c r="O6" s="18"/>
    </row>
    <row r="7" spans="1:15">
      <c r="A7" s="1447"/>
    </row>
    <row r="8" spans="1:15">
      <c r="A8" s="1448"/>
    </row>
    <row r="9" spans="1:15">
      <c r="A9" s="1449"/>
    </row>
    <row r="10" spans="1:15">
      <c r="A10" s="1448"/>
    </row>
    <row r="11" spans="1:15" ht="2.25" customHeight="1">
      <c r="A11" s="1449"/>
    </row>
    <row r="12" spans="1:15" ht="2.25" customHeight="1">
      <c r="C12" s="1450"/>
    </row>
    <row r="13" spans="1:15" ht="2.25" customHeight="1"/>
    <row r="14" spans="1:15" ht="2.25" customHeight="1">
      <c r="A14" s="1451"/>
    </row>
    <row r="15" spans="1:15">
      <c r="A15" s="1452"/>
      <c r="B15" s="1452"/>
      <c r="C15" s="1453"/>
      <c r="D15" s="1453"/>
      <c r="E15" s="1454"/>
    </row>
    <row r="16" spans="1:15" ht="15.75">
      <c r="A16" s="1474" t="s">
        <v>112</v>
      </c>
      <c r="B16" s="1456"/>
      <c r="C16" s="1457"/>
      <c r="F16" s="1458"/>
    </row>
    <row r="17" spans="1:6" ht="12.75">
      <c r="A17" s="1459"/>
      <c r="B17" s="1456"/>
      <c r="C17" s="1457"/>
      <c r="F17" s="1458"/>
    </row>
    <row r="18" spans="1:6" ht="12.75">
      <c r="A18" s="1460" t="s">
        <v>114</v>
      </c>
      <c r="B18" s="1461" t="s">
        <v>75</v>
      </c>
      <c r="C18" s="1462" t="s">
        <v>113</v>
      </c>
      <c r="F18" s="1458"/>
    </row>
    <row r="19" spans="1:6" ht="37.5" customHeight="1">
      <c r="A19" s="1463">
        <f>IF(ISERROR(B19/C19), "-", B19/C19)</f>
        <v>73.414772727272734</v>
      </c>
      <c r="B19" s="1464">
        <f ca="1">+'I6 Customer Data'!C38</f>
        <v>12921</v>
      </c>
      <c r="C19" s="1465">
        <f ca="1">'I5 Misc Data'!D15</f>
        <v>176</v>
      </c>
      <c r="F19" s="1466"/>
    </row>
    <row r="20" spans="1:6" ht="39" customHeight="1">
      <c r="B20" s="1467"/>
      <c r="C20" s="1467"/>
      <c r="D20" s="1468"/>
      <c r="E20" s="11"/>
      <c r="F20" s="1466"/>
    </row>
    <row r="21" spans="1:6" ht="34.5" customHeight="1">
      <c r="A21" s="1473" t="s">
        <v>120</v>
      </c>
      <c r="B21" s="11"/>
      <c r="D21" s="1467"/>
      <c r="E21" s="1471" t="s">
        <v>125</v>
      </c>
      <c r="F21" s="1468"/>
    </row>
    <row r="22" spans="1:6" ht="12.75">
      <c r="A22" s="1455" t="s">
        <v>115</v>
      </c>
      <c r="B22" s="1469"/>
      <c r="C22" s="1470"/>
      <c r="D22" s="1455" t="s">
        <v>116</v>
      </c>
      <c r="E22" s="1472">
        <v>0.6</v>
      </c>
      <c r="F22" s="1501" t="s">
        <v>860</v>
      </c>
    </row>
    <row r="23" spans="1:6" ht="12.75">
      <c r="A23" s="1455" t="s">
        <v>117</v>
      </c>
      <c r="B23" s="1469"/>
      <c r="C23" s="1470"/>
      <c r="D23" s="1455" t="s">
        <v>126</v>
      </c>
      <c r="E23" s="1472">
        <v>0.4</v>
      </c>
      <c r="F23" s="1501" t="s">
        <v>860</v>
      </c>
    </row>
    <row r="24" spans="1:6" ht="12.75">
      <c r="A24" s="1455" t="s">
        <v>118</v>
      </c>
      <c r="B24" s="1469"/>
      <c r="C24" s="1470"/>
      <c r="D24" s="1455" t="s">
        <v>127</v>
      </c>
      <c r="E24" s="1472">
        <v>0.35</v>
      </c>
      <c r="F24" s="1501" t="s">
        <v>1284</v>
      </c>
    </row>
    <row r="25" spans="1:6" ht="12.75">
      <c r="A25" s="1455" t="s">
        <v>118</v>
      </c>
      <c r="B25" s="1469"/>
      <c r="C25" s="1470"/>
      <c r="D25" s="1455" t="s">
        <v>127</v>
      </c>
      <c r="E25" s="1472">
        <v>0.3</v>
      </c>
      <c r="F25" s="1501" t="s">
        <v>741</v>
      </c>
    </row>
    <row r="26" spans="1:6">
      <c r="A26" s="1453"/>
      <c r="B26" s="1453"/>
      <c r="C26" s="1453"/>
      <c r="D26" s="1453"/>
      <c r="E26" s="1454"/>
    </row>
    <row r="27" spans="1:6">
      <c r="A27" s="1453"/>
      <c r="B27" s="1453"/>
      <c r="C27" s="1453"/>
      <c r="D27" s="1453"/>
      <c r="E27" s="1454"/>
    </row>
    <row r="28" spans="1:6">
      <c r="A28" s="364"/>
      <c r="B28" s="364"/>
      <c r="C28" s="364"/>
      <c r="D28" s="364"/>
      <c r="E28" s="1475"/>
    </row>
    <row r="29" spans="1:6" ht="15.75">
      <c r="A29" s="1478" t="s">
        <v>111</v>
      </c>
      <c r="B29" s="1476"/>
      <c r="C29" s="1476"/>
      <c r="D29" s="1476"/>
      <c r="E29" s="1477"/>
    </row>
    <row r="31" spans="1:6" s="13" customFormat="1" ht="25.5" customHeight="1">
      <c r="E31" s="14"/>
    </row>
    <row r="32" spans="1:6" ht="28.5" customHeight="1">
      <c r="A32" s="2356" t="s">
        <v>1389</v>
      </c>
      <c r="B32" s="2358" t="s">
        <v>1372</v>
      </c>
      <c r="C32" s="2360" t="s">
        <v>1390</v>
      </c>
      <c r="D32" s="2361"/>
      <c r="E32" s="2362"/>
    </row>
    <row r="33" spans="1:5" ht="31.5" customHeight="1">
      <c r="A33" s="2357"/>
      <c r="B33" s="2359"/>
      <c r="C33" s="1490" t="s">
        <v>1351</v>
      </c>
      <c r="D33" s="1490" t="s">
        <v>1352</v>
      </c>
      <c r="E33" s="1491" t="s">
        <v>125</v>
      </c>
    </row>
    <row r="34" spans="1:5" s="1499" customFormat="1" ht="12.75">
      <c r="A34" s="1492"/>
      <c r="B34" s="1483" t="s">
        <v>1391</v>
      </c>
      <c r="C34" s="1479"/>
      <c r="D34" s="1479"/>
      <c r="E34" s="1480"/>
    </row>
    <row r="35" spans="1:5" ht="12.75">
      <c r="A35" s="1493">
        <v>1805</v>
      </c>
      <c r="B35" s="1494" t="s">
        <v>623</v>
      </c>
      <c r="C35" s="2120" t="s">
        <v>10</v>
      </c>
      <c r="D35" s="2120"/>
      <c r="E35" s="2130">
        <v>0</v>
      </c>
    </row>
    <row r="36" spans="1:5" ht="12.75">
      <c r="A36" s="1495" t="s">
        <v>129</v>
      </c>
      <c r="B36" s="1489" t="s">
        <v>1394</v>
      </c>
      <c r="C36" s="2121" t="s">
        <v>9</v>
      </c>
      <c r="D36" s="2121"/>
      <c r="E36" s="2130">
        <v>0</v>
      </c>
    </row>
    <row r="37" spans="1:5" ht="12.75">
      <c r="A37" s="1495" t="s">
        <v>130</v>
      </c>
      <c r="B37" s="1489" t="s">
        <v>1396</v>
      </c>
      <c r="C37" s="2121" t="s">
        <v>10</v>
      </c>
      <c r="D37" s="2121"/>
      <c r="E37" s="2130">
        <v>0</v>
      </c>
    </row>
    <row r="38" spans="1:5" ht="12.75">
      <c r="A38" s="1495">
        <v>1806</v>
      </c>
      <c r="B38" s="1489" t="s">
        <v>624</v>
      </c>
      <c r="C38" s="2121" t="s">
        <v>10</v>
      </c>
      <c r="D38" s="2121"/>
      <c r="E38" s="2130">
        <v>0</v>
      </c>
    </row>
    <row r="39" spans="1:5" ht="12.75">
      <c r="A39" s="1495" t="s">
        <v>131</v>
      </c>
      <c r="B39" s="1489" t="s">
        <v>1395</v>
      </c>
      <c r="C39" s="2121" t="s">
        <v>9</v>
      </c>
      <c r="D39" s="2121"/>
      <c r="E39" s="2130">
        <v>0</v>
      </c>
    </row>
    <row r="40" spans="1:5" ht="12.75">
      <c r="A40" s="1495" t="s">
        <v>132</v>
      </c>
      <c r="B40" s="1489" t="s">
        <v>1397</v>
      </c>
      <c r="C40" s="2121" t="s">
        <v>10</v>
      </c>
      <c r="D40" s="2121"/>
      <c r="E40" s="2130">
        <v>0</v>
      </c>
    </row>
    <row r="41" spans="1:5" ht="12.75">
      <c r="A41" s="1495">
        <v>1808</v>
      </c>
      <c r="B41" s="1489" t="s">
        <v>625</v>
      </c>
      <c r="C41" s="2121" t="s">
        <v>10</v>
      </c>
      <c r="D41" s="2121"/>
      <c r="E41" s="2130">
        <v>0</v>
      </c>
    </row>
    <row r="42" spans="1:5" ht="12.75">
      <c r="A42" s="1495" t="s">
        <v>133</v>
      </c>
      <c r="B42" s="1489" t="s">
        <v>1398</v>
      </c>
      <c r="C42" s="2121" t="s">
        <v>9</v>
      </c>
      <c r="D42" s="2121"/>
      <c r="E42" s="2130">
        <v>0</v>
      </c>
    </row>
    <row r="43" spans="1:5" ht="12.75">
      <c r="A43" s="1495" t="s">
        <v>134</v>
      </c>
      <c r="B43" s="1489" t="s">
        <v>1399</v>
      </c>
      <c r="C43" s="2121" t="s">
        <v>10</v>
      </c>
      <c r="D43" s="2121"/>
      <c r="E43" s="2130">
        <v>0</v>
      </c>
    </row>
    <row r="44" spans="1:5" ht="12.75">
      <c r="A44" s="1495">
        <v>1810</v>
      </c>
      <c r="B44" s="1489" t="s">
        <v>626</v>
      </c>
      <c r="C44" s="2121" t="s">
        <v>10</v>
      </c>
      <c r="D44" s="2121"/>
      <c r="E44" s="2130">
        <v>0</v>
      </c>
    </row>
    <row r="45" spans="1:5" ht="12.75">
      <c r="A45" s="1495" t="s">
        <v>135</v>
      </c>
      <c r="B45" s="1489" t="s">
        <v>1418</v>
      </c>
      <c r="C45" s="2121" t="s">
        <v>9</v>
      </c>
      <c r="D45" s="2121"/>
      <c r="E45" s="2130">
        <v>0</v>
      </c>
    </row>
    <row r="46" spans="1:5" ht="12.75">
      <c r="A46" s="1495" t="s">
        <v>136</v>
      </c>
      <c r="B46" s="1489" t="s">
        <v>1419</v>
      </c>
      <c r="C46" s="2121" t="s">
        <v>10</v>
      </c>
      <c r="D46" s="2121"/>
      <c r="E46" s="2130">
        <v>0</v>
      </c>
    </row>
    <row r="47" spans="1:5" ht="25.5">
      <c r="A47" s="1495">
        <v>1815</v>
      </c>
      <c r="B47" s="1489" t="s">
        <v>424</v>
      </c>
      <c r="C47" s="2121" t="s">
        <v>9</v>
      </c>
      <c r="D47" s="2121"/>
      <c r="E47" s="2130">
        <v>0</v>
      </c>
    </row>
    <row r="48" spans="1:5" ht="25.5">
      <c r="A48" s="1495">
        <v>1820</v>
      </c>
      <c r="B48" s="1489" t="s">
        <v>425</v>
      </c>
      <c r="C48" s="2121" t="s">
        <v>10</v>
      </c>
      <c r="D48" s="2121"/>
      <c r="E48" s="2130">
        <v>0</v>
      </c>
    </row>
    <row r="49" spans="1:5" ht="25.5">
      <c r="A49" s="1495" t="s">
        <v>936</v>
      </c>
      <c r="B49" s="1489" t="s">
        <v>893</v>
      </c>
      <c r="C49" s="2121" t="s">
        <v>10</v>
      </c>
      <c r="D49" s="2121"/>
      <c r="E49" s="2130">
        <v>0</v>
      </c>
    </row>
    <row r="50" spans="1:5" ht="25.5">
      <c r="A50" s="1495" t="s">
        <v>937</v>
      </c>
      <c r="B50" s="1489" t="s">
        <v>896</v>
      </c>
      <c r="C50" s="2121" t="s">
        <v>11</v>
      </c>
      <c r="D50" s="2121"/>
      <c r="E50" s="2130">
        <v>0</v>
      </c>
    </row>
    <row r="51" spans="1:5" ht="38.25">
      <c r="A51" s="1495" t="s">
        <v>883</v>
      </c>
      <c r="B51" s="1489" t="s">
        <v>884</v>
      </c>
      <c r="C51" s="2121"/>
      <c r="D51" s="2121" t="s">
        <v>86</v>
      </c>
      <c r="E51" s="2130">
        <v>1</v>
      </c>
    </row>
    <row r="52" spans="1:5" ht="12.75">
      <c r="A52" s="1495">
        <v>1825</v>
      </c>
      <c r="B52" s="1489" t="s">
        <v>426</v>
      </c>
      <c r="C52" s="2121" t="s">
        <v>10</v>
      </c>
      <c r="D52" s="2121"/>
      <c r="E52" s="2130">
        <v>0</v>
      </c>
    </row>
    <row r="53" spans="1:5" ht="12.75">
      <c r="A53" s="1495" t="s">
        <v>137</v>
      </c>
      <c r="B53" s="1489" t="s">
        <v>1420</v>
      </c>
      <c r="C53" s="2121" t="s">
        <v>9</v>
      </c>
      <c r="D53" s="2121"/>
      <c r="E53" s="2130">
        <v>0</v>
      </c>
    </row>
    <row r="54" spans="1:5" ht="12.75">
      <c r="A54" s="1495" t="s">
        <v>138</v>
      </c>
      <c r="B54" s="1489" t="s">
        <v>1421</v>
      </c>
      <c r="C54" s="2121" t="s">
        <v>10</v>
      </c>
      <c r="D54" s="2121"/>
      <c r="E54" s="2130">
        <v>0</v>
      </c>
    </row>
    <row r="55" spans="1:5" ht="12.75">
      <c r="A55" s="1495">
        <v>1830</v>
      </c>
      <c r="B55" s="1489" t="s">
        <v>427</v>
      </c>
      <c r="C55" s="2121" t="s">
        <v>13</v>
      </c>
      <c r="D55" s="2121" t="s">
        <v>16</v>
      </c>
      <c r="E55" s="1481">
        <f>+IF($A$19&lt;30,$E$22,IF($A$19&gt;60,$E$24,$E$23))</f>
        <v>0.35</v>
      </c>
    </row>
    <row r="56" spans="1:5" ht="25.5">
      <c r="A56" s="1495" t="s">
        <v>139</v>
      </c>
      <c r="B56" s="1489" t="s">
        <v>1422</v>
      </c>
      <c r="C56" s="2121" t="s">
        <v>1142</v>
      </c>
      <c r="D56" s="2121" t="s">
        <v>1385</v>
      </c>
      <c r="E56" s="2130">
        <v>0</v>
      </c>
    </row>
    <row r="57" spans="1:5" ht="12.75">
      <c r="A57" s="1495" t="s">
        <v>140</v>
      </c>
      <c r="B57" s="1489" t="s">
        <v>1423</v>
      </c>
      <c r="C57" s="2121" t="s">
        <v>11</v>
      </c>
      <c r="D57" s="2121" t="s">
        <v>15</v>
      </c>
      <c r="E57" s="1481">
        <f>+IF($A$19&lt;30,$E$22,IF($A$19&gt;60,$E$24,$E$23))</f>
        <v>0.35</v>
      </c>
    </row>
    <row r="58" spans="1:5" ht="12.75">
      <c r="A58" s="1495" t="s">
        <v>141</v>
      </c>
      <c r="B58" s="1489" t="s">
        <v>1447</v>
      </c>
      <c r="C58" s="2121" t="s">
        <v>12</v>
      </c>
      <c r="D58" s="2121" t="s">
        <v>14</v>
      </c>
      <c r="E58" s="1481">
        <f>+IF($A$19&lt;30,$E$22,IF($A$19&gt;60,$E$24,$E$23))</f>
        <v>0.35</v>
      </c>
    </row>
    <row r="59" spans="1:5" ht="12.75">
      <c r="A59" s="1495">
        <v>1835</v>
      </c>
      <c r="B59" s="1489" t="s">
        <v>413</v>
      </c>
      <c r="C59" s="2121" t="s">
        <v>13</v>
      </c>
      <c r="D59" s="2121" t="s">
        <v>16</v>
      </c>
      <c r="E59" s="1481">
        <f>+IF($A$19&lt;30,$E$22,IF($A$19&gt;60,$E$24,$E$23))</f>
        <v>0.35</v>
      </c>
    </row>
    <row r="60" spans="1:5" ht="25.5">
      <c r="A60" s="1495" t="s">
        <v>142</v>
      </c>
      <c r="B60" s="1489" t="s">
        <v>1448</v>
      </c>
      <c r="C60" s="2121" t="s">
        <v>1142</v>
      </c>
      <c r="D60" s="2121" t="s">
        <v>1385</v>
      </c>
      <c r="E60" s="2130">
        <v>0</v>
      </c>
    </row>
    <row r="61" spans="1:5" ht="25.5">
      <c r="A61" s="1495" t="s">
        <v>143</v>
      </c>
      <c r="B61" s="1489" t="s">
        <v>1449</v>
      </c>
      <c r="C61" s="2121" t="s">
        <v>11</v>
      </c>
      <c r="D61" s="2121" t="s">
        <v>15</v>
      </c>
      <c r="E61" s="1481">
        <f>+IF($A$19&lt;30,$E$22,IF($A$19&gt;60,$E$24,$E$23))</f>
        <v>0.35</v>
      </c>
    </row>
    <row r="62" spans="1:5" ht="25.5">
      <c r="A62" s="1495" t="s">
        <v>144</v>
      </c>
      <c r="B62" s="1489" t="s">
        <v>1450</v>
      </c>
      <c r="C62" s="2121" t="s">
        <v>12</v>
      </c>
      <c r="D62" s="2121" t="s">
        <v>14</v>
      </c>
      <c r="E62" s="1481">
        <f>+IF($A$19&lt;30,$E$22,IF($A$19&gt;60,$E$24,$E$23))</f>
        <v>0.35</v>
      </c>
    </row>
    <row r="63" spans="1:5" ht="12.75">
      <c r="A63" s="1495">
        <v>1840</v>
      </c>
      <c r="B63" s="1489" t="s">
        <v>414</v>
      </c>
      <c r="C63" s="2121" t="s">
        <v>13</v>
      </c>
      <c r="D63" s="2121" t="s">
        <v>16</v>
      </c>
      <c r="E63" s="1481">
        <f>+IF($A$19&lt;30,$E$22,IF($A$19&gt;60,$E$24,$E$23))</f>
        <v>0.35</v>
      </c>
    </row>
    <row r="64" spans="1:5" ht="12.75">
      <c r="A64" s="1495" t="s">
        <v>145</v>
      </c>
      <c r="B64" s="1489" t="s">
        <v>1451</v>
      </c>
      <c r="C64" s="2121" t="s">
        <v>1142</v>
      </c>
      <c r="D64" s="2121"/>
      <c r="E64" s="1481">
        <v>0</v>
      </c>
    </row>
    <row r="65" spans="1:7" ht="12.75">
      <c r="A65" s="1495" t="s">
        <v>146</v>
      </c>
      <c r="B65" s="1489" t="s">
        <v>1452</v>
      </c>
      <c r="C65" s="2121" t="s">
        <v>11</v>
      </c>
      <c r="D65" s="2121" t="s">
        <v>15</v>
      </c>
      <c r="E65" s="1481">
        <f>+IF($A$19&lt;30,$E$22,IF($A$19&gt;60,$E$24,$E$23))</f>
        <v>0.35</v>
      </c>
    </row>
    <row r="66" spans="1:7" ht="12.75">
      <c r="A66" s="1495" t="s">
        <v>147</v>
      </c>
      <c r="B66" s="1489" t="s">
        <v>1453</v>
      </c>
      <c r="C66" s="2121" t="s">
        <v>12</v>
      </c>
      <c r="D66" s="2121" t="s">
        <v>14</v>
      </c>
      <c r="E66" s="1481">
        <f>+IF($A$19&lt;30,$E$22,IF($A$19&gt;60,$E$24,$E$23))</f>
        <v>0.35</v>
      </c>
    </row>
    <row r="67" spans="1:7" ht="12.75">
      <c r="A67" s="1495">
        <v>1845</v>
      </c>
      <c r="B67" s="1489" t="s">
        <v>422</v>
      </c>
      <c r="C67" s="2121" t="s">
        <v>13</v>
      </c>
      <c r="D67" s="2121" t="s">
        <v>16</v>
      </c>
      <c r="E67" s="1481">
        <f>+IF($A$19&lt;30,$E$22,IF($A$19&gt;60,$E$24,$E$23))</f>
        <v>0.35</v>
      </c>
    </row>
    <row r="68" spans="1:7" ht="25.5">
      <c r="A68" s="1495" t="s">
        <v>148</v>
      </c>
      <c r="B68" s="1489" t="s">
        <v>1454</v>
      </c>
      <c r="C68" s="2121" t="s">
        <v>1142</v>
      </c>
      <c r="D68" s="2121" t="s">
        <v>1385</v>
      </c>
      <c r="E68" s="2130">
        <v>0</v>
      </c>
    </row>
    <row r="69" spans="1:7" ht="25.5">
      <c r="A69" s="1495" t="s">
        <v>149</v>
      </c>
      <c r="B69" s="1489" t="s">
        <v>1455</v>
      </c>
      <c r="C69" s="2121" t="s">
        <v>11</v>
      </c>
      <c r="D69" s="2121" t="s">
        <v>15</v>
      </c>
      <c r="E69" s="1481">
        <f>+IF($A$19&lt;30,$E$22,IF($A$19&gt;60,$E$24,$E$23))</f>
        <v>0.35</v>
      </c>
    </row>
    <row r="70" spans="1:7" ht="25.5">
      <c r="A70" s="1495" t="s">
        <v>150</v>
      </c>
      <c r="B70" s="1489" t="s">
        <v>1456</v>
      </c>
      <c r="C70" s="2121" t="s">
        <v>12</v>
      </c>
      <c r="D70" s="2121" t="s">
        <v>14</v>
      </c>
      <c r="E70" s="1481">
        <f>+IF($A$19&lt;30,$E$22,IF($A$19&gt;60,$E$24,$E$23))</f>
        <v>0.35</v>
      </c>
    </row>
    <row r="71" spans="1:7" ht="12.75">
      <c r="A71" s="1495">
        <v>1850</v>
      </c>
      <c r="B71" s="1489" t="s">
        <v>428</v>
      </c>
      <c r="C71" s="2121" t="s">
        <v>653</v>
      </c>
      <c r="D71" s="2121" t="s">
        <v>648</v>
      </c>
      <c r="E71" s="1481">
        <f>+IF($A$19&lt;30,$E$22,IF($A$19&gt;60,$E$25,$E$23))</f>
        <v>0.3</v>
      </c>
    </row>
    <row r="72" spans="1:7" ht="12.75">
      <c r="A72" s="1495">
        <v>1855</v>
      </c>
      <c r="B72" s="1489" t="s">
        <v>430</v>
      </c>
      <c r="C72" s="2122"/>
      <c r="D72" s="2122" t="s">
        <v>892</v>
      </c>
      <c r="E72" s="2129">
        <v>1</v>
      </c>
    </row>
    <row r="73" spans="1:7" ht="12.75">
      <c r="A73" s="1495">
        <v>1860</v>
      </c>
      <c r="B73" s="1489" t="s">
        <v>431</v>
      </c>
      <c r="C73" s="2122"/>
      <c r="D73" s="2122" t="s">
        <v>87</v>
      </c>
      <c r="E73" s="2129">
        <v>1</v>
      </c>
      <c r="F73" s="364"/>
      <c r="G73" s="364"/>
    </row>
    <row r="74" spans="1:7" ht="25.5">
      <c r="A74" s="1495">
        <v>1565</v>
      </c>
      <c r="B74" s="1489" t="s">
        <v>215</v>
      </c>
      <c r="C74" s="2122"/>
      <c r="D74" s="2122" t="s">
        <v>888</v>
      </c>
      <c r="E74" s="2129">
        <v>1</v>
      </c>
      <c r="F74" s="364"/>
      <c r="G74" s="364"/>
    </row>
    <row r="75" spans="1:7" ht="12.75">
      <c r="A75" s="1495"/>
      <c r="B75" s="1483" t="s">
        <v>338</v>
      </c>
      <c r="C75" s="2123"/>
      <c r="D75" s="2123"/>
      <c r="E75" s="1484"/>
    </row>
    <row r="76" spans="1:7" ht="25.5">
      <c r="A76" s="1495">
        <v>2105</v>
      </c>
      <c r="B76" s="1489" t="s">
        <v>1317</v>
      </c>
      <c r="C76" s="2122" t="s">
        <v>759</v>
      </c>
      <c r="D76" s="2122"/>
      <c r="E76" s="1485"/>
    </row>
    <row r="77" spans="1:7" ht="12.75">
      <c r="A77" s="1486"/>
      <c r="B77" s="1486"/>
      <c r="C77" s="2124"/>
      <c r="D77" s="2124"/>
      <c r="E77" s="1487"/>
    </row>
    <row r="78" spans="1:7" ht="12.75">
      <c r="A78" s="1495"/>
      <c r="B78" s="1483" t="s">
        <v>1392</v>
      </c>
      <c r="C78" s="2125"/>
      <c r="D78" s="2125"/>
      <c r="E78" s="1488"/>
    </row>
    <row r="79" spans="1:7" ht="12.75">
      <c r="A79" s="1495">
        <v>5005</v>
      </c>
      <c r="B79" s="1489" t="s">
        <v>311</v>
      </c>
      <c r="C79" s="2122" t="s">
        <v>237</v>
      </c>
      <c r="D79" s="2122" t="s">
        <v>238</v>
      </c>
      <c r="E79" s="1481">
        <f>+IF($A$19&lt;30,$E$22,IF($A$19&gt;60,$E$24,$E$23))</f>
        <v>0.35</v>
      </c>
    </row>
    <row r="80" spans="1:7" ht="12.75">
      <c r="A80" s="1495">
        <v>5010</v>
      </c>
      <c r="B80" s="1489" t="s">
        <v>1024</v>
      </c>
      <c r="C80" s="2122" t="s">
        <v>237</v>
      </c>
      <c r="D80" s="2122" t="s">
        <v>238</v>
      </c>
      <c r="E80" s="1481">
        <f>+IF($A$19&lt;30,$E$22,IF($A$19&gt;60,$E$24,$E$23))</f>
        <v>0.35</v>
      </c>
    </row>
    <row r="81" spans="1:5" ht="12.75">
      <c r="A81" s="1495">
        <v>5012</v>
      </c>
      <c r="B81" s="1489" t="s">
        <v>302</v>
      </c>
      <c r="C81" s="2122" t="s">
        <v>862</v>
      </c>
      <c r="D81" s="2122"/>
      <c r="E81" s="2129">
        <v>0</v>
      </c>
    </row>
    <row r="82" spans="1:5" ht="25.5">
      <c r="A82" s="1495">
        <v>5014</v>
      </c>
      <c r="B82" s="1489" t="s">
        <v>303</v>
      </c>
      <c r="C82" s="2122" t="s">
        <v>876</v>
      </c>
      <c r="D82" s="2122"/>
      <c r="E82" s="2129">
        <v>0</v>
      </c>
    </row>
    <row r="83" spans="1:5" ht="25.5">
      <c r="A83" s="1495">
        <v>5015</v>
      </c>
      <c r="B83" s="1489" t="s">
        <v>304</v>
      </c>
      <c r="C83" s="2122" t="s">
        <v>876</v>
      </c>
      <c r="D83" s="2122"/>
      <c r="E83" s="2129">
        <v>0</v>
      </c>
    </row>
    <row r="84" spans="1:5" ht="25.5">
      <c r="A84" s="1495">
        <v>5016</v>
      </c>
      <c r="B84" s="1489" t="s">
        <v>305</v>
      </c>
      <c r="C84" s="2122" t="s">
        <v>877</v>
      </c>
      <c r="D84" s="2122"/>
      <c r="E84" s="2129">
        <v>0</v>
      </c>
    </row>
    <row r="85" spans="1:5" ht="25.5">
      <c r="A85" s="1495">
        <v>5017</v>
      </c>
      <c r="B85" s="1489" t="s">
        <v>1000</v>
      </c>
      <c r="C85" s="2122" t="s">
        <v>877</v>
      </c>
      <c r="D85" s="2122"/>
      <c r="E85" s="2129">
        <v>0</v>
      </c>
    </row>
    <row r="86" spans="1:5" ht="25.5">
      <c r="A86" s="1495">
        <v>5020</v>
      </c>
      <c r="B86" s="1489" t="s">
        <v>1001</v>
      </c>
      <c r="C86" s="2126" t="s">
        <v>903</v>
      </c>
      <c r="D86" s="2126" t="s">
        <v>942</v>
      </c>
      <c r="E86" s="1481">
        <f>+IF($A$19&lt;30,$E$22,IF($A$19&gt;60,$E$24,$E$23))</f>
        <v>0.35</v>
      </c>
    </row>
    <row r="87" spans="1:5" ht="25.5">
      <c r="A87" s="1495">
        <v>5025</v>
      </c>
      <c r="B87" s="1489" t="s">
        <v>1318</v>
      </c>
      <c r="C87" s="2126" t="s">
        <v>903</v>
      </c>
      <c r="D87" s="2126" t="s">
        <v>942</v>
      </c>
      <c r="E87" s="1481">
        <f>+IF($A$19&lt;30,$E$22,IF($A$19&gt;60,$E$24,$E$23))</f>
        <v>0.35</v>
      </c>
    </row>
    <row r="88" spans="1:5" ht="25.5">
      <c r="A88" s="1495">
        <v>5030</v>
      </c>
      <c r="B88" s="1489" t="s">
        <v>1008</v>
      </c>
      <c r="C88" s="2126" t="s">
        <v>903</v>
      </c>
      <c r="D88" s="2126"/>
      <c r="E88" s="2130">
        <v>0</v>
      </c>
    </row>
    <row r="89" spans="1:5" ht="25.5">
      <c r="A89" s="1495">
        <v>5035</v>
      </c>
      <c r="B89" s="1489" t="s">
        <v>1130</v>
      </c>
      <c r="C89" s="2121" t="s">
        <v>914</v>
      </c>
      <c r="D89" s="2121" t="s">
        <v>946</v>
      </c>
      <c r="E89" s="1481">
        <f>+IF($A$19&lt;30,$E$22,IF($A$19&gt;60,$E$25,$E$23))</f>
        <v>0.3</v>
      </c>
    </row>
    <row r="90" spans="1:5" ht="25.5">
      <c r="A90" s="1495">
        <v>5040</v>
      </c>
      <c r="B90" s="1489" t="s">
        <v>342</v>
      </c>
      <c r="C90" s="2121" t="s">
        <v>913</v>
      </c>
      <c r="D90" s="2121" t="s">
        <v>945</v>
      </c>
      <c r="E90" s="1481">
        <f>+IF($A$19&lt;30,$E$22,IF($A$19&gt;60,$E$24,$E$23))</f>
        <v>0.35</v>
      </c>
    </row>
    <row r="91" spans="1:5" ht="38.25">
      <c r="A91" s="1495">
        <v>5045</v>
      </c>
      <c r="B91" s="1489" t="s">
        <v>1319</v>
      </c>
      <c r="C91" s="2121" t="s">
        <v>913</v>
      </c>
      <c r="D91" s="2121" t="s">
        <v>945</v>
      </c>
      <c r="E91" s="1481">
        <f>+IF($A$19&lt;30,$E$22,IF($A$19&gt;60,$E$24,$E$23))</f>
        <v>0.35</v>
      </c>
    </row>
    <row r="92" spans="1:5" ht="25.5">
      <c r="A92" s="1495">
        <v>5050</v>
      </c>
      <c r="B92" s="1489" t="s">
        <v>984</v>
      </c>
      <c r="C92" s="2121" t="s">
        <v>913</v>
      </c>
      <c r="D92" s="2121"/>
      <c r="E92" s="2130">
        <v>0</v>
      </c>
    </row>
    <row r="93" spans="1:5" ht="25.5">
      <c r="A93" s="1495">
        <v>5055</v>
      </c>
      <c r="B93" s="1489" t="s">
        <v>1138</v>
      </c>
      <c r="C93" s="2121" t="s">
        <v>914</v>
      </c>
      <c r="D93" s="2121" t="s">
        <v>946</v>
      </c>
      <c r="E93" s="1481">
        <f>+IF($A$19&lt;30,$E$22,IF($A$19&gt;60,$E$25,$E$23))</f>
        <v>0.3</v>
      </c>
    </row>
    <row r="94" spans="1:5" ht="12.75">
      <c r="A94" s="1495">
        <v>5065</v>
      </c>
      <c r="B94" s="1489" t="s">
        <v>1313</v>
      </c>
      <c r="C94" s="2122"/>
      <c r="D94" s="2122" t="s">
        <v>87</v>
      </c>
      <c r="E94" s="2129">
        <v>1</v>
      </c>
    </row>
    <row r="95" spans="1:5" ht="12.75">
      <c r="A95" s="1495">
        <v>5070</v>
      </c>
      <c r="B95" s="1489" t="s">
        <v>1314</v>
      </c>
      <c r="C95" s="2122"/>
      <c r="D95" s="2122" t="s">
        <v>16</v>
      </c>
      <c r="E95" s="2129">
        <v>1</v>
      </c>
    </row>
    <row r="96" spans="1:5" ht="25.5">
      <c r="A96" s="1495">
        <v>5075</v>
      </c>
      <c r="B96" s="1489" t="s">
        <v>1315</v>
      </c>
      <c r="C96" s="2122"/>
      <c r="D96" s="2122" t="s">
        <v>16</v>
      </c>
      <c r="E96" s="2129">
        <v>1</v>
      </c>
    </row>
    <row r="97" spans="1:5" ht="12.75">
      <c r="A97" s="1495">
        <v>5085</v>
      </c>
      <c r="B97" s="1489" t="s">
        <v>1296</v>
      </c>
      <c r="C97" s="2122" t="s">
        <v>237</v>
      </c>
      <c r="D97" s="2122" t="s">
        <v>238</v>
      </c>
      <c r="E97" s="1481">
        <f>+IF($A$19&lt;30,$E$22,IF($A$19&gt;60,$E$24,$E$23))</f>
        <v>0.35</v>
      </c>
    </row>
    <row r="98" spans="1:5" ht="25.5">
      <c r="A98" s="1495">
        <v>5090</v>
      </c>
      <c r="B98" s="1489" t="s">
        <v>1297</v>
      </c>
      <c r="C98" s="2121" t="s">
        <v>913</v>
      </c>
      <c r="D98" s="2121" t="s">
        <v>945</v>
      </c>
      <c r="E98" s="1481">
        <f>+IF($A$19&lt;30,$E$22,IF($A$19&gt;60,$E$24,$E$23))</f>
        <v>0.35</v>
      </c>
    </row>
    <row r="99" spans="1:5" ht="25.5">
      <c r="A99" s="1495">
        <v>5095</v>
      </c>
      <c r="B99" s="1489" t="s">
        <v>1298</v>
      </c>
      <c r="C99" s="2126" t="s">
        <v>903</v>
      </c>
      <c r="D99" s="2126" t="s">
        <v>942</v>
      </c>
      <c r="E99" s="1481">
        <f>+IF($A$19&lt;30,$E$22,IF($A$19&gt;60,$E$24,$E$23))</f>
        <v>0.35</v>
      </c>
    </row>
    <row r="100" spans="1:5" ht="12.75">
      <c r="A100" s="1495"/>
      <c r="B100" s="1489"/>
      <c r="C100" s="2127"/>
      <c r="D100" s="2127"/>
      <c r="E100" s="2128"/>
    </row>
    <row r="101" spans="1:5" ht="12.75">
      <c r="A101" s="1495"/>
      <c r="B101" s="1483" t="s">
        <v>1393</v>
      </c>
      <c r="C101" s="2123"/>
      <c r="D101" s="2123"/>
      <c r="E101" s="1482"/>
    </row>
    <row r="102" spans="1:5" ht="25.5">
      <c r="A102" s="1495">
        <v>5105</v>
      </c>
      <c r="B102" s="1489" t="s">
        <v>1062</v>
      </c>
      <c r="C102" s="2122" t="s">
        <v>237</v>
      </c>
      <c r="D102" s="2122" t="s">
        <v>238</v>
      </c>
      <c r="E102" s="1481">
        <f>+IF($A$19&lt;30,$E$22,IF($A$19&gt;60,$E$24,$E$23))</f>
        <v>0.35</v>
      </c>
    </row>
    <row r="103" spans="1:5" ht="25.5">
      <c r="A103" s="1495">
        <v>5110</v>
      </c>
      <c r="B103" s="1489" t="s">
        <v>1132</v>
      </c>
      <c r="C103" s="2122" t="s">
        <v>862</v>
      </c>
      <c r="D103" s="2122"/>
      <c r="E103" s="2130">
        <v>0</v>
      </c>
    </row>
    <row r="104" spans="1:5" ht="25.5">
      <c r="A104" s="1495">
        <v>5112</v>
      </c>
      <c r="B104" s="1489" t="s">
        <v>1096</v>
      </c>
      <c r="C104" s="2121" t="s">
        <v>876</v>
      </c>
      <c r="D104" s="2122"/>
      <c r="E104" s="2130">
        <v>0</v>
      </c>
    </row>
    <row r="105" spans="1:5" ht="25.5">
      <c r="A105" s="1495">
        <v>5114</v>
      </c>
      <c r="B105" s="1489" t="s">
        <v>345</v>
      </c>
      <c r="C105" s="2121" t="s">
        <v>877</v>
      </c>
      <c r="D105" s="2122"/>
      <c r="E105" s="2130">
        <v>0</v>
      </c>
    </row>
    <row r="106" spans="1:5" ht="25.5">
      <c r="A106" s="1495">
        <v>5120</v>
      </c>
      <c r="B106" s="1489" t="s">
        <v>346</v>
      </c>
      <c r="C106" s="2121" t="s">
        <v>878</v>
      </c>
      <c r="D106" s="2121" t="s">
        <v>934</v>
      </c>
      <c r="E106" s="1481">
        <f>+IF($A$19&lt;30,$E$22,IF($A$19&gt;60,$E$24,$E$23))</f>
        <v>0.35</v>
      </c>
    </row>
    <row r="107" spans="1:5" ht="25.5">
      <c r="A107" s="1495">
        <v>5125</v>
      </c>
      <c r="B107" s="1489" t="s">
        <v>1098</v>
      </c>
      <c r="C107" s="2121" t="s">
        <v>879</v>
      </c>
      <c r="D107" s="2121" t="s">
        <v>935</v>
      </c>
      <c r="E107" s="1481">
        <f>+IF($A$19&lt;30,$E$22,IF($A$19&gt;60,$E$24,$E$23))</f>
        <v>0.35</v>
      </c>
    </row>
    <row r="108" spans="1:5" ht="12.75">
      <c r="A108" s="1495">
        <v>5130</v>
      </c>
      <c r="B108" s="1489" t="s">
        <v>347</v>
      </c>
      <c r="C108" s="2122"/>
      <c r="D108" s="2122" t="s">
        <v>947</v>
      </c>
      <c r="E108" s="2130">
        <v>1</v>
      </c>
    </row>
    <row r="109" spans="1:5" ht="25.5">
      <c r="A109" s="1495">
        <v>5135</v>
      </c>
      <c r="B109" s="1489" t="s">
        <v>348</v>
      </c>
      <c r="C109" s="2126" t="s">
        <v>903</v>
      </c>
      <c r="D109" s="2126" t="s">
        <v>942</v>
      </c>
      <c r="E109" s="1481">
        <f>+IF($A$19&lt;30,$E$22,IF($A$19&gt;60,$E$24,$E$23))</f>
        <v>0.35</v>
      </c>
    </row>
    <row r="110" spans="1:5" ht="12.75">
      <c r="A110" s="1495">
        <v>5145</v>
      </c>
      <c r="B110" s="1489" t="s">
        <v>349</v>
      </c>
      <c r="C110" s="2121" t="s">
        <v>904</v>
      </c>
      <c r="D110" s="2121" t="s">
        <v>943</v>
      </c>
      <c r="E110" s="1481">
        <f>+IF($A$19&lt;30,$E$22,IF($A$19&gt;60,$E$24,$E$23))</f>
        <v>0.35</v>
      </c>
    </row>
    <row r="111" spans="1:5" ht="25.5">
      <c r="A111" s="1495">
        <v>5150</v>
      </c>
      <c r="B111" s="1489" t="s">
        <v>350</v>
      </c>
      <c r="C111" s="2121" t="s">
        <v>912</v>
      </c>
      <c r="D111" s="2121" t="s">
        <v>944</v>
      </c>
      <c r="E111" s="1481">
        <f>+IF($A$19&lt;30,$E$22,IF($A$19&gt;60,$E$24,$E$23))</f>
        <v>0.35</v>
      </c>
    </row>
    <row r="112" spans="1:5" ht="12.75">
      <c r="A112" s="1495">
        <v>5155</v>
      </c>
      <c r="B112" s="1489" t="s">
        <v>351</v>
      </c>
      <c r="C112" s="2122"/>
      <c r="D112" s="2122" t="s">
        <v>947</v>
      </c>
      <c r="E112" s="2130">
        <v>1</v>
      </c>
    </row>
    <row r="113" spans="1:5" ht="12.75">
      <c r="A113" s="1495">
        <v>5160</v>
      </c>
      <c r="B113" s="1489" t="s">
        <v>352</v>
      </c>
      <c r="C113" s="2121" t="s">
        <v>914</v>
      </c>
      <c r="D113" s="2121" t="s">
        <v>946</v>
      </c>
      <c r="E113" s="1481">
        <f>+IF($A$19&lt;30,$E$22,IF($A$19&gt;60,$E$25,$E$23))</f>
        <v>0.3</v>
      </c>
    </row>
    <row r="114" spans="1:5" ht="12.75">
      <c r="A114" s="1495">
        <v>5175</v>
      </c>
      <c r="B114" s="1489" t="s">
        <v>1257</v>
      </c>
      <c r="C114" s="2122"/>
      <c r="D114" s="2122" t="s">
        <v>948</v>
      </c>
      <c r="E114" s="2129">
        <v>1</v>
      </c>
    </row>
    <row r="115" spans="1:5" ht="12.75">
      <c r="A115" s="1495">
        <v>5305</v>
      </c>
      <c r="B115" s="1489" t="s">
        <v>1267</v>
      </c>
      <c r="C115" s="2122"/>
      <c r="D115" s="2122" t="s">
        <v>891</v>
      </c>
      <c r="E115" s="2129">
        <v>1</v>
      </c>
    </row>
    <row r="116" spans="1:5" ht="12.75">
      <c r="A116" s="1495">
        <v>5310</v>
      </c>
      <c r="B116" s="1489" t="s">
        <v>627</v>
      </c>
      <c r="C116" s="2122"/>
      <c r="D116" s="2122" t="s">
        <v>88</v>
      </c>
      <c r="E116" s="2129">
        <v>1</v>
      </c>
    </row>
    <row r="117" spans="1:5" ht="12.75">
      <c r="A117" s="1495">
        <v>5315</v>
      </c>
      <c r="B117" s="1489" t="s">
        <v>731</v>
      </c>
      <c r="C117" s="2122"/>
      <c r="D117" s="2122" t="s">
        <v>891</v>
      </c>
      <c r="E117" s="2129">
        <v>1</v>
      </c>
    </row>
    <row r="118" spans="1:5" ht="12.75">
      <c r="A118" s="1495">
        <v>5320</v>
      </c>
      <c r="B118" s="1489" t="s">
        <v>732</v>
      </c>
      <c r="C118" s="2122"/>
      <c r="D118" s="2122" t="s">
        <v>891</v>
      </c>
      <c r="E118" s="2129">
        <v>1</v>
      </c>
    </row>
    <row r="119" spans="1:5" ht="12.75">
      <c r="A119" s="1495">
        <v>5325</v>
      </c>
      <c r="B119" s="1489" t="s">
        <v>733</v>
      </c>
      <c r="C119" s="2122"/>
      <c r="D119" s="2122" t="s">
        <v>891</v>
      </c>
      <c r="E119" s="2129">
        <v>1</v>
      </c>
    </row>
    <row r="120" spans="1:5" ht="12.75">
      <c r="A120" s="1495">
        <v>5330</v>
      </c>
      <c r="B120" s="1489" t="s">
        <v>734</v>
      </c>
      <c r="C120" s="2122"/>
      <c r="D120" s="2122" t="s">
        <v>891</v>
      </c>
      <c r="E120" s="2129">
        <v>1</v>
      </c>
    </row>
    <row r="121" spans="1:5" ht="12.75">
      <c r="A121" s="1495">
        <v>5335</v>
      </c>
      <c r="B121" s="1489" t="s">
        <v>735</v>
      </c>
      <c r="C121" s="2122"/>
      <c r="D121" s="2122" t="s">
        <v>1068</v>
      </c>
      <c r="E121" s="2129">
        <v>1</v>
      </c>
    </row>
    <row r="122" spans="1:5" ht="25.5">
      <c r="A122" s="1495">
        <v>5340</v>
      </c>
      <c r="B122" s="1489" t="s">
        <v>736</v>
      </c>
      <c r="C122" s="2122"/>
      <c r="D122" s="2122" t="s">
        <v>891</v>
      </c>
      <c r="E122" s="2129">
        <v>1</v>
      </c>
    </row>
    <row r="123" spans="1:5" ht="12.75">
      <c r="A123" s="1496"/>
      <c r="B123" s="1497"/>
      <c r="C123" s="1496"/>
      <c r="D123" s="1496"/>
      <c r="E123" s="1500"/>
    </row>
    <row r="124" spans="1:5" ht="12.75">
      <c r="A124" s="1496"/>
      <c r="B124" s="1497"/>
      <c r="C124" s="1496"/>
      <c r="D124" s="1496"/>
      <c r="E124" s="1500"/>
    </row>
    <row r="125" spans="1:5" ht="12.75">
      <c r="A125" s="1496"/>
      <c r="B125" s="1497"/>
      <c r="C125" s="1496"/>
      <c r="D125" s="1496"/>
      <c r="E125" s="1500"/>
    </row>
    <row r="126" spans="1:5" ht="12.75">
      <c r="A126" s="1496"/>
      <c r="B126" s="1497"/>
      <c r="C126" s="1496"/>
      <c r="D126" s="1496"/>
      <c r="E126" s="1500"/>
    </row>
    <row r="127" spans="1:5" ht="12.75">
      <c r="A127" s="1496"/>
      <c r="B127" s="1497"/>
      <c r="C127" s="1496"/>
      <c r="D127" s="1496"/>
      <c r="E127" s="1500"/>
    </row>
    <row r="128" spans="1:5" ht="12.75">
      <c r="A128" s="1496"/>
      <c r="B128" s="1497"/>
      <c r="C128" s="1496"/>
      <c r="D128" s="1496"/>
      <c r="E128" s="1500"/>
    </row>
    <row r="129" spans="1:5" ht="12.75">
      <c r="A129" s="1496"/>
      <c r="B129" s="1497"/>
      <c r="C129" s="1496"/>
      <c r="D129" s="1496"/>
      <c r="E129" s="1500"/>
    </row>
    <row r="130" spans="1:5" ht="12.75">
      <c r="A130" s="1496"/>
      <c r="B130" s="1497"/>
      <c r="C130" s="1496"/>
      <c r="D130" s="1496"/>
      <c r="E130" s="1500"/>
    </row>
    <row r="131" spans="1:5" ht="12.75">
      <c r="A131" s="1496"/>
      <c r="B131" s="1497"/>
      <c r="C131" s="1496"/>
      <c r="D131" s="1496"/>
      <c r="E131" s="1500"/>
    </row>
    <row r="132" spans="1:5" ht="12.75">
      <c r="A132" s="1496"/>
      <c r="B132" s="1497"/>
      <c r="C132" s="1496"/>
      <c r="D132" s="1496"/>
      <c r="E132" s="1500"/>
    </row>
    <row r="133" spans="1:5" ht="12.75">
      <c r="A133" s="1496"/>
      <c r="B133" s="1497"/>
      <c r="C133" s="1496"/>
      <c r="D133" s="1496"/>
      <c r="E133" s="1500"/>
    </row>
    <row r="134" spans="1:5" ht="12.75">
      <c r="A134" s="1496"/>
      <c r="B134" s="1497"/>
      <c r="C134" s="1496"/>
      <c r="D134" s="1496"/>
      <c r="E134" s="1500"/>
    </row>
    <row r="135" spans="1:5" ht="12.75">
      <c r="A135" s="1496"/>
      <c r="B135" s="1497"/>
      <c r="C135" s="1496"/>
      <c r="D135" s="1496"/>
      <c r="E135" s="1500"/>
    </row>
    <row r="136" spans="1:5" ht="12.75">
      <c r="A136" s="1496"/>
      <c r="B136" s="1497"/>
      <c r="C136" s="1496"/>
      <c r="D136" s="1496"/>
      <c r="E136" s="1500"/>
    </row>
    <row r="137" spans="1:5" ht="12.75">
      <c r="A137" s="1496"/>
      <c r="B137" s="1497"/>
      <c r="C137" s="1496"/>
      <c r="D137" s="1496"/>
      <c r="E137" s="1500"/>
    </row>
    <row r="138" spans="1:5" ht="12.75">
      <c r="A138" s="1496"/>
      <c r="B138" s="1497"/>
      <c r="C138" s="1496"/>
      <c r="D138" s="1496"/>
      <c r="E138" s="1500"/>
    </row>
    <row r="139" spans="1:5" ht="12.75">
      <c r="A139" s="1496"/>
      <c r="B139" s="1497"/>
      <c r="C139" s="1496"/>
      <c r="D139" s="1496"/>
      <c r="E139" s="1500"/>
    </row>
    <row r="140" spans="1:5" ht="12.75">
      <c r="A140" s="1496"/>
      <c r="B140" s="1497"/>
      <c r="C140" s="1496"/>
      <c r="D140" s="1496"/>
      <c r="E140" s="1500"/>
    </row>
    <row r="141" spans="1:5" ht="12.75">
      <c r="A141" s="1496"/>
      <c r="B141" s="1497"/>
      <c r="C141" s="1496"/>
      <c r="D141" s="1496"/>
      <c r="E141" s="1500"/>
    </row>
    <row r="142" spans="1:5" ht="12.75">
      <c r="A142" s="1496"/>
      <c r="B142" s="1497"/>
      <c r="C142" s="1496"/>
      <c r="D142" s="1496"/>
      <c r="E142" s="1500"/>
    </row>
    <row r="143" spans="1:5" ht="12.75">
      <c r="A143" s="1496"/>
      <c r="B143" s="1497"/>
      <c r="C143" s="1496"/>
      <c r="D143" s="1496"/>
      <c r="E143" s="1500"/>
    </row>
    <row r="144" spans="1:5" ht="12.75">
      <c r="A144" s="1496"/>
      <c r="B144" s="1497"/>
      <c r="C144" s="1496"/>
      <c r="D144" s="1496"/>
      <c r="E144" s="1500"/>
    </row>
    <row r="145" spans="1:5" ht="12.75">
      <c r="A145" s="1496"/>
      <c r="B145" s="1497"/>
      <c r="C145" s="1496"/>
      <c r="D145" s="1496"/>
      <c r="E145" s="1500"/>
    </row>
    <row r="146" spans="1:5" ht="12.75">
      <c r="A146" s="1496"/>
      <c r="B146" s="1497"/>
      <c r="C146" s="1496"/>
      <c r="D146" s="1496"/>
      <c r="E146" s="1500"/>
    </row>
    <row r="147" spans="1:5" ht="12.75">
      <c r="A147" s="1496"/>
      <c r="B147" s="1497"/>
      <c r="C147" s="1496"/>
      <c r="D147" s="1496"/>
      <c r="E147" s="1500"/>
    </row>
    <row r="148" spans="1:5" ht="12.75">
      <c r="A148" s="1496"/>
      <c r="B148" s="1497"/>
      <c r="C148" s="1496"/>
      <c r="D148" s="1496"/>
      <c r="E148" s="1500"/>
    </row>
    <row r="149" spans="1:5" ht="12.75">
      <c r="A149" s="1496"/>
      <c r="B149" s="1497"/>
      <c r="C149" s="1496"/>
      <c r="D149" s="1496"/>
      <c r="E149" s="1500"/>
    </row>
    <row r="150" spans="1:5" ht="12.75">
      <c r="A150" s="1496"/>
      <c r="B150" s="1497"/>
      <c r="C150" s="1496"/>
      <c r="D150" s="1496"/>
      <c r="E150" s="1500"/>
    </row>
    <row r="151" spans="1:5" ht="12.75">
      <c r="A151" s="1496"/>
      <c r="B151" s="1497"/>
      <c r="C151" s="1496"/>
      <c r="D151" s="1496"/>
      <c r="E151" s="1500"/>
    </row>
    <row r="152" spans="1:5" ht="12.75">
      <c r="A152" s="1496"/>
      <c r="B152" s="1497"/>
      <c r="C152" s="1496"/>
      <c r="D152" s="1496"/>
      <c r="E152" s="1500"/>
    </row>
    <row r="153" spans="1:5" ht="12.75">
      <c r="A153" s="1496"/>
      <c r="B153" s="1497"/>
      <c r="C153" s="1496"/>
      <c r="D153" s="1496"/>
      <c r="E153" s="1500"/>
    </row>
    <row r="154" spans="1:5" ht="12.75">
      <c r="A154" s="1496"/>
      <c r="B154" s="1497"/>
      <c r="C154" s="1496"/>
      <c r="D154" s="1496"/>
      <c r="E154" s="1500"/>
    </row>
    <row r="155" spans="1:5" ht="12.75">
      <c r="A155" s="1496"/>
      <c r="B155" s="1497"/>
      <c r="C155" s="1496"/>
      <c r="D155" s="1496"/>
      <c r="E155" s="1500"/>
    </row>
    <row r="156" spans="1:5" ht="12.75">
      <c r="A156" s="1496"/>
      <c r="B156" s="1497"/>
      <c r="C156" s="1496"/>
      <c r="D156" s="1496"/>
      <c r="E156" s="1500"/>
    </row>
    <row r="157" spans="1:5" ht="12.75">
      <c r="A157" s="1496"/>
      <c r="B157" s="1497"/>
      <c r="C157" s="1496"/>
      <c r="D157" s="1496"/>
      <c r="E157" s="1500"/>
    </row>
    <row r="158" spans="1:5" ht="12.75">
      <c r="A158" s="1496"/>
      <c r="B158" s="1497"/>
      <c r="C158" s="1496"/>
      <c r="D158" s="1496"/>
      <c r="E158" s="1500"/>
    </row>
    <row r="159" spans="1:5" ht="12.75">
      <c r="A159" s="1496"/>
      <c r="B159" s="1497"/>
      <c r="C159" s="1496"/>
      <c r="D159" s="1496"/>
      <c r="E159" s="1500"/>
    </row>
    <row r="160" spans="1:5" ht="12.75">
      <c r="A160" s="1496"/>
      <c r="B160" s="1497"/>
      <c r="C160" s="1496"/>
      <c r="D160" s="1496"/>
      <c r="E160" s="1500"/>
    </row>
    <row r="161" spans="1:5" ht="12.75">
      <c r="A161" s="1496"/>
      <c r="B161" s="1497"/>
      <c r="C161" s="1496"/>
      <c r="D161" s="1496"/>
      <c r="E161" s="1500"/>
    </row>
    <row r="162" spans="1:5">
      <c r="A162" s="364"/>
      <c r="B162" s="1498"/>
      <c r="C162" s="364"/>
      <c r="D162" s="364"/>
      <c r="E162" s="1475"/>
    </row>
    <row r="163" spans="1:5">
      <c r="A163" s="364"/>
      <c r="B163" s="1498"/>
      <c r="C163" s="364"/>
      <c r="D163" s="364"/>
      <c r="E163" s="1475"/>
    </row>
    <row r="164" spans="1:5">
      <c r="A164" s="364"/>
      <c r="B164" s="1498"/>
      <c r="C164" s="364"/>
      <c r="D164" s="364"/>
      <c r="E164" s="1475"/>
    </row>
    <row r="165" spans="1:5">
      <c r="A165" s="364"/>
      <c r="B165" s="1498"/>
      <c r="C165" s="364"/>
      <c r="D165" s="364"/>
      <c r="E165" s="1475"/>
    </row>
    <row r="166" spans="1:5">
      <c r="A166" s="364"/>
      <c r="B166" s="1498"/>
      <c r="C166" s="364"/>
      <c r="D166" s="364"/>
      <c r="E166" s="1475"/>
    </row>
    <row r="167" spans="1:5">
      <c r="A167" s="364"/>
      <c r="B167" s="1498"/>
      <c r="C167" s="364"/>
      <c r="D167" s="364"/>
      <c r="E167" s="1475"/>
    </row>
    <row r="168" spans="1:5">
      <c r="A168" s="364"/>
      <c r="B168" s="1498"/>
      <c r="C168" s="364"/>
      <c r="D168" s="364"/>
      <c r="E168" s="1475"/>
    </row>
    <row r="169" spans="1:5">
      <c r="A169" s="364"/>
      <c r="B169" s="1498"/>
      <c r="C169" s="364"/>
      <c r="D169" s="364"/>
      <c r="E169" s="1475"/>
    </row>
    <row r="170" spans="1:5">
      <c r="A170" s="364"/>
      <c r="B170" s="1498"/>
      <c r="C170" s="364"/>
      <c r="D170" s="364"/>
      <c r="E170" s="1475"/>
    </row>
    <row r="171" spans="1:5">
      <c r="A171" s="364"/>
      <c r="B171" s="1498"/>
      <c r="C171" s="364"/>
      <c r="D171" s="364"/>
      <c r="E171" s="1475"/>
    </row>
    <row r="172" spans="1:5">
      <c r="A172" s="364"/>
      <c r="B172" s="1498"/>
      <c r="C172" s="364"/>
      <c r="D172" s="364"/>
      <c r="E172" s="1475"/>
    </row>
    <row r="173" spans="1:5">
      <c r="A173" s="364"/>
      <c r="B173" s="1498"/>
      <c r="C173" s="364"/>
      <c r="D173" s="364"/>
      <c r="E173" s="1475"/>
    </row>
    <row r="174" spans="1:5">
      <c r="A174" s="364"/>
      <c r="B174" s="1498"/>
      <c r="C174" s="364"/>
      <c r="D174" s="364"/>
      <c r="E174" s="1475"/>
    </row>
    <row r="175" spans="1:5">
      <c r="A175" s="364"/>
      <c r="B175" s="1498"/>
      <c r="C175" s="364"/>
      <c r="D175" s="364"/>
      <c r="E175" s="1475"/>
    </row>
    <row r="176" spans="1:5">
      <c r="A176" s="364"/>
      <c r="B176" s="1498"/>
      <c r="C176" s="364"/>
      <c r="D176" s="364"/>
      <c r="E176" s="1475"/>
    </row>
    <row r="177" spans="1:5">
      <c r="A177" s="364"/>
      <c r="B177" s="1498"/>
      <c r="C177" s="364"/>
      <c r="D177" s="364"/>
      <c r="E177" s="1475"/>
    </row>
    <row r="178" spans="1:5">
      <c r="A178" s="364"/>
      <c r="B178" s="1498"/>
      <c r="C178" s="364"/>
      <c r="D178" s="364"/>
      <c r="E178" s="1475"/>
    </row>
    <row r="179" spans="1:5">
      <c r="A179" s="364"/>
      <c r="B179" s="1498"/>
      <c r="C179" s="364"/>
      <c r="D179" s="364"/>
      <c r="E179" s="1475"/>
    </row>
    <row r="180" spans="1:5">
      <c r="A180" s="364"/>
      <c r="B180" s="1498"/>
      <c r="C180" s="364"/>
      <c r="D180" s="364"/>
      <c r="E180" s="1475"/>
    </row>
    <row r="181" spans="1:5">
      <c r="A181" s="364"/>
      <c r="B181" s="1498"/>
      <c r="C181" s="364"/>
      <c r="D181" s="364"/>
      <c r="E181" s="1475"/>
    </row>
    <row r="182" spans="1:5">
      <c r="A182" s="364"/>
      <c r="B182" s="1498"/>
      <c r="C182" s="364"/>
      <c r="D182" s="364"/>
      <c r="E182" s="1475"/>
    </row>
    <row r="183" spans="1:5">
      <c r="A183" s="364"/>
      <c r="B183" s="1498"/>
      <c r="C183" s="364"/>
      <c r="D183" s="364"/>
      <c r="E183" s="1475"/>
    </row>
    <row r="184" spans="1:5">
      <c r="A184" s="364"/>
      <c r="B184" s="1498"/>
      <c r="C184" s="364"/>
      <c r="D184" s="364"/>
      <c r="E184" s="1475"/>
    </row>
    <row r="185" spans="1:5">
      <c r="A185" s="364"/>
      <c r="B185" s="1498"/>
      <c r="C185" s="364"/>
      <c r="D185" s="364"/>
      <c r="E185" s="1475"/>
    </row>
    <row r="186" spans="1:5">
      <c r="A186" s="364"/>
      <c r="B186" s="1498"/>
      <c r="C186" s="364"/>
      <c r="D186" s="364"/>
      <c r="E186" s="1475"/>
    </row>
    <row r="187" spans="1:5">
      <c r="A187" s="364"/>
      <c r="B187" s="1498"/>
      <c r="C187" s="364"/>
      <c r="D187" s="364"/>
      <c r="E187" s="1475"/>
    </row>
    <row r="188" spans="1:5">
      <c r="A188" s="364"/>
      <c r="B188" s="1498"/>
      <c r="C188" s="364"/>
      <c r="D188" s="364"/>
      <c r="E188" s="1475"/>
    </row>
    <row r="189" spans="1:5">
      <c r="A189" s="364"/>
      <c r="B189" s="1498"/>
      <c r="C189" s="364"/>
      <c r="D189" s="364"/>
      <c r="E189" s="1475"/>
    </row>
    <row r="190" spans="1:5">
      <c r="A190" s="364"/>
      <c r="B190" s="1498"/>
      <c r="C190" s="364"/>
      <c r="D190" s="364"/>
      <c r="E190" s="1475"/>
    </row>
    <row r="191" spans="1:5">
      <c r="A191" s="364"/>
      <c r="B191" s="1498"/>
      <c r="C191" s="364"/>
      <c r="D191" s="364"/>
      <c r="E191" s="1475"/>
    </row>
    <row r="192" spans="1:5">
      <c r="A192" s="364"/>
      <c r="B192" s="1498"/>
      <c r="C192" s="364"/>
      <c r="D192" s="364"/>
      <c r="E192" s="1475"/>
    </row>
    <row r="193" spans="1:5">
      <c r="A193" s="364"/>
      <c r="B193" s="1498"/>
      <c r="C193" s="364"/>
      <c r="D193" s="364"/>
      <c r="E193" s="1475"/>
    </row>
    <row r="194" spans="1:5">
      <c r="A194" s="364"/>
      <c r="B194" s="1498"/>
      <c r="C194" s="364"/>
      <c r="D194" s="364"/>
      <c r="E194" s="1475"/>
    </row>
    <row r="195" spans="1:5">
      <c r="A195" s="364"/>
      <c r="B195" s="1498"/>
      <c r="C195" s="364"/>
      <c r="D195" s="364"/>
      <c r="E195" s="1475"/>
    </row>
    <row r="196" spans="1:5">
      <c r="A196" s="364"/>
      <c r="B196" s="1498"/>
      <c r="C196" s="364"/>
      <c r="D196" s="364"/>
      <c r="E196" s="1475"/>
    </row>
    <row r="197" spans="1:5">
      <c r="A197" s="364"/>
      <c r="B197" s="1498"/>
      <c r="C197" s="364"/>
      <c r="D197" s="364"/>
      <c r="E197" s="1475"/>
    </row>
    <row r="198" spans="1:5">
      <c r="A198" s="364"/>
      <c r="B198" s="1498"/>
      <c r="C198" s="364"/>
      <c r="D198" s="364"/>
      <c r="E198" s="1475"/>
    </row>
    <row r="199" spans="1:5">
      <c r="A199" s="364"/>
      <c r="B199" s="1498"/>
      <c r="C199" s="364"/>
      <c r="D199" s="364"/>
      <c r="E199" s="1475"/>
    </row>
    <row r="200" spans="1:5">
      <c r="A200" s="364"/>
      <c r="B200" s="1498"/>
      <c r="C200" s="364"/>
      <c r="D200" s="364"/>
      <c r="E200" s="1475"/>
    </row>
    <row r="201" spans="1:5">
      <c r="A201" s="364"/>
      <c r="B201" s="1498"/>
      <c r="C201" s="364"/>
      <c r="D201" s="364"/>
      <c r="E201" s="1475"/>
    </row>
    <row r="202" spans="1:5">
      <c r="A202" s="364"/>
      <c r="B202" s="1498"/>
      <c r="C202" s="364"/>
      <c r="D202" s="364"/>
      <c r="E202" s="1475"/>
    </row>
  </sheetData>
  <mergeCells count="7">
    <mergeCell ref="A32:A33"/>
    <mergeCell ref="B32:B33"/>
    <mergeCell ref="C32:E32"/>
    <mergeCell ref="A1:F1"/>
    <mergeCell ref="A2:E2"/>
    <mergeCell ref="A3:E3"/>
    <mergeCell ref="A4:E4"/>
  </mergeCells>
  <phoneticPr fontId="0" type="noConversion"/>
  <pageMargins left="0.15748031496062992" right="0.15748031496062992" top="0.19685039370078741" bottom="0.19685039370078741" header="0.11811023622047245" footer="0"/>
  <pageSetup orientation="portrait" horizontalDpi="4294967294" r:id="rId1"/>
  <headerFooter alignWithMargins="0"/>
  <drawing r:id="rId2"/>
  <legacyDrawing r:id="rId3"/>
  <oleObjects>
    <oleObject progId="Unknown" shapeId="23554" r:id="rId4"/>
  </oleObjects>
</worksheet>
</file>

<file path=xl/worksheets/sheet26.xml><?xml version="1.0" encoding="utf-8"?>
<worksheet xmlns="http://schemas.openxmlformats.org/spreadsheetml/2006/main" xmlns:r="http://schemas.openxmlformats.org/officeDocument/2006/relationships">
  <sheetPr codeName="Sheet23" enableFormatConditionsCalculation="0">
    <tabColor indexed="34"/>
  </sheetPr>
  <dimension ref="A1:Z186"/>
  <sheetViews>
    <sheetView workbookViewId="0">
      <selection sqref="A1:F1"/>
    </sheetView>
  </sheetViews>
  <sheetFormatPr defaultColWidth="7.5703125" defaultRowHeight="11.25"/>
  <cols>
    <col min="1" max="1" width="31.5703125" style="403" customWidth="1"/>
    <col min="2" max="2" width="11.5703125" style="475" customWidth="1"/>
    <col min="3" max="3" width="10.7109375" style="1506" customWidth="1"/>
    <col min="4" max="6" width="11.42578125" style="1200" customWidth="1"/>
    <col min="7" max="7" width="11.42578125" style="1200" hidden="1" customWidth="1"/>
    <col min="8" max="8" width="13.42578125" style="1200" hidden="1" customWidth="1"/>
    <col min="9" max="9" width="11.42578125" style="1200" hidden="1" customWidth="1"/>
    <col min="10" max="12" width="11.42578125" style="1200" customWidth="1"/>
    <col min="13" max="13" width="11.42578125" style="1200" hidden="1" customWidth="1"/>
    <col min="14" max="23" width="11.42578125" style="81" hidden="1" customWidth="1"/>
    <col min="24" max="16384" width="7.5703125" style="81"/>
  </cols>
  <sheetData>
    <row r="1" spans="1:23" s="15" customFormat="1" ht="20.25" customHeight="1">
      <c r="A1" s="2210" t="s">
        <v>1354</v>
      </c>
      <c r="B1" s="2210"/>
      <c r="C1" s="2210"/>
      <c r="D1" s="2210"/>
      <c r="E1" s="2210"/>
      <c r="F1" s="2210"/>
    </row>
    <row r="2" spans="1:23" s="15" customFormat="1" ht="18.75" customHeight="1">
      <c r="A2" s="2254" t="str">
        <f ca="1">'I1 Intro'!C9</f>
        <v>Orillia Power Distribution Corporation</v>
      </c>
      <c r="B2" s="2254"/>
      <c r="C2" s="2254"/>
      <c r="D2" s="2254"/>
      <c r="E2" s="2254"/>
    </row>
    <row r="3" spans="1:23" s="15" customFormat="1" ht="18.75" customHeight="1">
      <c r="A3" s="2255" t="str">
        <f ca="1">'I1 Intro'!C13 &amp; "   " &amp; 'I1 Intro'!E13</f>
        <v xml:space="preserve">EB-2009-XXXX   </v>
      </c>
      <c r="B3" s="2255"/>
      <c r="C3" s="2255"/>
      <c r="D3" s="2255"/>
      <c r="E3" s="2255"/>
      <c r="G3" s="16"/>
    </row>
    <row r="4" spans="1:23" s="15" customFormat="1" ht="18.75">
      <c r="A4" s="2256">
        <f ca="1">'I1 Intro'!C15</f>
        <v>40053</v>
      </c>
      <c r="B4" s="2256"/>
      <c r="C4" s="2256"/>
      <c r="D4" s="2256"/>
      <c r="E4" s="2256"/>
    </row>
    <row r="5" spans="1:23" s="15" customFormat="1" ht="21" customHeight="1">
      <c r="A5" s="369" t="str">
        <f ca="1">"Sheet E2 Allocator Worksheet  - "&amp; 'I2 LDC class'!$C$17 &amp; "  " &amp;  'I2 LDC class'!$D$17</f>
        <v xml:space="preserve">Sheet E2 Allocator Worksheet  -   </v>
      </c>
      <c r="B5" s="370"/>
      <c r="C5" s="624"/>
      <c r="D5" s="624"/>
      <c r="E5" s="371"/>
    </row>
    <row r="6" spans="1:23" s="15" customFormat="1" ht="6" customHeight="1">
      <c r="A6" s="18"/>
      <c r="B6" s="18"/>
      <c r="C6" s="625"/>
      <c r="D6" s="625"/>
      <c r="E6" s="18"/>
      <c r="F6" s="18"/>
      <c r="G6" s="18"/>
      <c r="H6" s="18"/>
      <c r="I6" s="18"/>
      <c r="J6" s="18"/>
      <c r="K6" s="18"/>
      <c r="L6" s="18"/>
      <c r="M6" s="18"/>
      <c r="N6" s="18"/>
      <c r="O6" s="18"/>
    </row>
    <row r="7" spans="1:23" ht="15">
      <c r="A7" s="1502"/>
      <c r="C7" s="1503"/>
      <c r="D7" s="1504"/>
      <c r="E7" s="1504"/>
      <c r="F7" s="1504"/>
      <c r="G7" s="1504"/>
    </row>
    <row r="8" spans="1:23">
      <c r="A8" s="1505"/>
    </row>
    <row r="9" spans="1:23" s="1199" customFormat="1">
      <c r="A9" s="1505"/>
      <c r="B9" s="475"/>
      <c r="C9" s="1506"/>
      <c r="D9" s="1198"/>
      <c r="E9" s="1198"/>
      <c r="F9" s="1198"/>
      <c r="G9" s="1198"/>
      <c r="H9" s="1198"/>
      <c r="I9" s="1198"/>
      <c r="J9" s="1198"/>
      <c r="K9" s="1198"/>
      <c r="L9" s="1198"/>
      <c r="M9" s="1198"/>
    </row>
    <row r="10" spans="1:23" s="1199" customFormat="1" ht="12.75">
      <c r="A10" s="91"/>
      <c r="B10" s="475"/>
      <c r="C10" s="1507"/>
      <c r="D10" s="1198"/>
      <c r="E10" s="1198"/>
      <c r="F10" s="1198"/>
      <c r="G10" s="1198"/>
      <c r="H10" s="1198"/>
      <c r="I10" s="1198"/>
      <c r="J10" s="1198"/>
      <c r="K10" s="1198"/>
      <c r="L10" s="1198"/>
      <c r="M10" s="1198"/>
    </row>
    <row r="11" spans="1:23" s="1199" customFormat="1">
      <c r="B11" s="475"/>
      <c r="C11" s="1506"/>
      <c r="D11" s="1198"/>
      <c r="E11" s="1198"/>
      <c r="F11" s="1198"/>
      <c r="G11" s="1198"/>
      <c r="H11" s="1198"/>
      <c r="I11" s="1198"/>
      <c r="J11" s="1198"/>
      <c r="K11" s="1198"/>
      <c r="L11" s="1198"/>
      <c r="M11" s="1198"/>
    </row>
    <row r="12" spans="1:23" s="1199" customFormat="1" ht="24.6" customHeight="1">
      <c r="A12" s="91"/>
      <c r="B12" s="91"/>
      <c r="C12" s="91"/>
      <c r="D12" s="1198"/>
      <c r="E12" s="1198"/>
      <c r="F12" s="1198"/>
      <c r="G12" s="1198"/>
      <c r="H12" s="1198"/>
      <c r="I12" s="1198"/>
      <c r="J12" s="1198"/>
      <c r="K12" s="1198"/>
      <c r="L12" s="1198"/>
      <c r="M12" s="1198"/>
    </row>
    <row r="14" spans="1:23" s="1545" customFormat="1" ht="12.75">
      <c r="A14" s="1350"/>
      <c r="C14" s="1546"/>
      <c r="D14" s="1547">
        <v>1</v>
      </c>
      <c r="E14" s="1547">
        <v>2</v>
      </c>
      <c r="F14" s="1547">
        <v>3</v>
      </c>
      <c r="G14" s="1547">
        <v>4</v>
      </c>
      <c r="H14" s="1547">
        <v>5</v>
      </c>
      <c r="I14" s="1547">
        <v>6</v>
      </c>
      <c r="J14" s="1547">
        <v>7</v>
      </c>
      <c r="K14" s="1547">
        <v>8</v>
      </c>
      <c r="L14" s="1547">
        <v>9</v>
      </c>
      <c r="M14" s="1547">
        <v>10</v>
      </c>
      <c r="N14" s="1547">
        <v>11</v>
      </c>
      <c r="O14" s="1547">
        <v>12</v>
      </c>
      <c r="P14" s="1547">
        <v>13</v>
      </c>
      <c r="Q14" s="1547">
        <v>14</v>
      </c>
      <c r="R14" s="1547">
        <v>15</v>
      </c>
      <c r="S14" s="1547">
        <v>16</v>
      </c>
      <c r="T14" s="1547">
        <v>17</v>
      </c>
      <c r="U14" s="1547">
        <v>18</v>
      </c>
      <c r="V14" s="1547">
        <v>19</v>
      </c>
      <c r="W14" s="1547">
        <v>20</v>
      </c>
    </row>
    <row r="15" spans="1:23" s="1413" customFormat="1" ht="51">
      <c r="A15" s="110" t="s">
        <v>300</v>
      </c>
      <c r="B15" s="110" t="s">
        <v>297</v>
      </c>
      <c r="C15" s="1544" t="s">
        <v>76</v>
      </c>
      <c r="D15" s="934" t="str">
        <f ca="1">IF('I2 LDC class'!$D$20="",'I2 LDC class'!$C$20,'I2 LDC class'!$D$20)</f>
        <v>Residential</v>
      </c>
      <c r="E15" s="934" t="str">
        <f ca="1">IF('I2 LDC class'!$D$21="",'I2 LDC class'!$C$21,'I2 LDC class'!$D$21)</f>
        <v>GS &lt;50</v>
      </c>
      <c r="F15" s="934" t="str">
        <f ca="1">IF('I2 LDC class'!$D$22="",'I2 LDC class'!$C$22,'I2 LDC class'!$D$22)</f>
        <v>GS&gt;50-Regular</v>
      </c>
      <c r="G15" s="934" t="str">
        <f ca="1">IF('I2 LDC class'!$D$23="",'I2 LDC class'!$C$23,'I2 LDC class'!$D$23)</f>
        <v>GS&gt; 50-TOU</v>
      </c>
      <c r="H15" s="934" t="str">
        <f ca="1">IF('I2 LDC class'!$D$24="",'I2 LDC class'!$C$24,'I2 LDC class'!$D$24)</f>
        <v>GS &gt;50-Intermediate</v>
      </c>
      <c r="I15" s="934" t="str">
        <f ca="1">IF('I2 LDC class'!$D$25="",'I2 LDC class'!$C$25,'I2 LDC class'!$D$25)</f>
        <v>Large Use &gt;5MW</v>
      </c>
      <c r="J15" s="934" t="str">
        <f ca="1">IF('I2 LDC class'!$D$26="",'I2 LDC class'!$C$26,'I2 LDC class'!$D$26)</f>
        <v>Street Light</v>
      </c>
      <c r="K15" s="934" t="str">
        <f ca="1">IF('I2 LDC class'!$D$27="",'I2 LDC class'!$C$27,'I2 LDC class'!$D$27)</f>
        <v>Sentinel</v>
      </c>
      <c r="L15" s="934" t="str">
        <f ca="1">IF('I2 LDC class'!$D$28="",'I2 LDC class'!$C$28,'I2 LDC class'!$D$28)</f>
        <v>Unmetered Scattered Load</v>
      </c>
      <c r="M15" s="934" t="str">
        <f ca="1">IF('I2 LDC class'!$D$29="",'I2 LDC class'!$C$29,'I2 LDC class'!$D$29)</f>
        <v>Embedded Distributor</v>
      </c>
      <c r="N15" s="934" t="str">
        <f ca="1">IF('I2 LDC class'!$D$30="",'I2 LDC class'!$C$30,'I2 LDC class'!$D$30)</f>
        <v>Back-up/Standby Power</v>
      </c>
      <c r="O15" s="934" t="str">
        <f ca="1">IF('I2 LDC class'!$D$31="",'I2 LDC class'!$C$31,'I2 LDC class'!$D$31)</f>
        <v>Rate Class 1</v>
      </c>
      <c r="P15" s="934" t="str">
        <f ca="1">IF('I2 LDC class'!$D$32="",'I2 LDC class'!$C$32,'I2 LDC class'!$D$32)</f>
        <v>Rate class 2</v>
      </c>
      <c r="Q15" s="934" t="str">
        <f ca="1">IF('I2 LDC class'!$D$33="",'I2 LDC class'!$C$33,'I2 LDC class'!$D$33)</f>
        <v>Rate class 3</v>
      </c>
      <c r="R15" s="934" t="str">
        <f ca="1">IF('I2 LDC class'!$D$34="",'I2 LDC class'!$C$34,'I2 LDC class'!$D$34)</f>
        <v>Rate class 4</v>
      </c>
      <c r="S15" s="934" t="str">
        <f ca="1">IF('I2 LDC class'!$D$35="",'I2 LDC class'!$C$35,'I2 LDC class'!$D$35)</f>
        <v>Rate class 5</v>
      </c>
      <c r="T15" s="934" t="str">
        <f ca="1">IF('I2 LDC class'!$D$36="",'I2 LDC class'!$C$36,'I2 LDC class'!$D$36)</f>
        <v>Rate class 6</v>
      </c>
      <c r="U15" s="934" t="str">
        <f ca="1">IF('I2 LDC class'!$D$37="",'I2 LDC class'!$C$37,'I2 LDC class'!$D$37)</f>
        <v>Rate class 7</v>
      </c>
      <c r="V15" s="934" t="str">
        <f ca="1">IF('I2 LDC class'!$D$38="",'I2 LDC class'!$C$38,'I2 LDC class'!$D$38)</f>
        <v>Rate class 8</v>
      </c>
      <c r="W15" s="933" t="str">
        <f ca="1">IF('I2 LDC class'!$D$39="",'I2 LDC class'!$C$39,'I2 LDC class'!$D$39)</f>
        <v>Rate class 9</v>
      </c>
    </row>
    <row r="17" spans="1:23" s="400" customFormat="1" ht="12.75">
      <c r="A17" s="1510" t="s">
        <v>2</v>
      </c>
      <c r="B17" s="670"/>
      <c r="C17" s="1511"/>
      <c r="D17" s="1512"/>
      <c r="E17" s="1512"/>
      <c r="F17" s="1512"/>
      <c r="G17" s="1512"/>
      <c r="H17" s="1512"/>
      <c r="I17" s="1512"/>
      <c r="J17" s="1512"/>
      <c r="K17" s="1512"/>
      <c r="L17" s="1512"/>
      <c r="M17" s="1513"/>
      <c r="N17" s="1197"/>
      <c r="O17" s="1197"/>
      <c r="P17" s="1197"/>
      <c r="Q17" s="1197"/>
      <c r="R17" s="1197"/>
      <c r="S17" s="1197"/>
      <c r="T17" s="1197"/>
      <c r="U17" s="1197"/>
      <c r="V17" s="1197"/>
      <c r="W17" s="1197"/>
    </row>
    <row r="18" spans="1:23" s="400" customFormat="1" ht="12.75">
      <c r="A18" s="525"/>
      <c r="B18" s="1400"/>
      <c r="C18" s="1511"/>
      <c r="D18" s="1512"/>
      <c r="E18" s="1512"/>
      <c r="F18" s="1512"/>
      <c r="G18" s="1512"/>
      <c r="H18" s="1512"/>
      <c r="I18" s="1512"/>
      <c r="J18" s="1512"/>
      <c r="K18" s="1512"/>
      <c r="L18" s="1512"/>
      <c r="M18" s="1513"/>
      <c r="N18" s="1197"/>
      <c r="O18" s="1197"/>
      <c r="P18" s="1197"/>
      <c r="Q18" s="1197"/>
      <c r="R18" s="1197"/>
      <c r="S18" s="1197"/>
      <c r="T18" s="1197"/>
      <c r="U18" s="1197"/>
      <c r="V18" s="1197"/>
      <c r="W18" s="1197"/>
    </row>
    <row r="19" spans="1:23" s="400" customFormat="1" ht="12.75">
      <c r="A19" s="525" t="s">
        <v>854</v>
      </c>
      <c r="B19" s="1400"/>
      <c r="C19" s="1511"/>
      <c r="D19" s="1512"/>
      <c r="E19" s="1512"/>
      <c r="F19" s="1512"/>
      <c r="G19" s="1512"/>
      <c r="H19" s="1512"/>
      <c r="I19" s="1512"/>
      <c r="J19" s="1512"/>
      <c r="K19" s="1512"/>
      <c r="L19" s="1512"/>
      <c r="M19" s="1513"/>
      <c r="N19" s="1197"/>
      <c r="O19" s="1197"/>
      <c r="P19" s="1197"/>
      <c r="Q19" s="1197"/>
      <c r="R19" s="1197"/>
      <c r="S19" s="1197"/>
      <c r="T19" s="1197"/>
      <c r="U19" s="1197"/>
      <c r="V19" s="1197"/>
      <c r="W19" s="1197"/>
    </row>
    <row r="20" spans="1:23" s="1518" customFormat="1" ht="12.75">
      <c r="A20" s="1514" t="s">
        <v>77</v>
      </c>
      <c r="B20" s="1515" t="s">
        <v>842</v>
      </c>
      <c r="C20" s="1516">
        <f>IF(+SUM(D20:W20)=0,"-",+SUM(D20:W20))</f>
        <v>0.99999999999999989</v>
      </c>
      <c r="D20" s="1517">
        <f ca="1">IF(ISERROR('I8 Demand Data'!D38/'I8 Demand Data'!$C38),"0",('I8 Demand Data'!D38/'I8 Demand Data'!$C38))</f>
        <v>0.44831358193406767</v>
      </c>
      <c r="E20" s="1517">
        <f ca="1">IF(ISERROR('I8 Demand Data'!E38/'I8 Demand Data'!$C38),"0",('I8 Demand Data'!E38/'I8 Demand Data'!$C38))</f>
        <v>0.16704878077940294</v>
      </c>
      <c r="F20" s="1517">
        <f ca="1">IF(ISERROR('I8 Demand Data'!F38/'I8 Demand Data'!$C38),"0",('I8 Demand Data'!F38/'I8 Demand Data'!$C38))</f>
        <v>0.37010779408468919</v>
      </c>
      <c r="G20" s="1517">
        <f ca="1">IF(ISERROR('I8 Demand Data'!G38/'I8 Demand Data'!$C38),"0",('I8 Demand Data'!G38/'I8 Demand Data'!$C38))</f>
        <v>0</v>
      </c>
      <c r="H20" s="1517">
        <f ca="1">IF(ISERROR('I8 Demand Data'!H38/'I8 Demand Data'!$C38),"0",('I8 Demand Data'!H38/'I8 Demand Data'!$C38))</f>
        <v>0</v>
      </c>
      <c r="I20" s="1517">
        <f ca="1">IF(ISERROR('I8 Demand Data'!I38/'I8 Demand Data'!$C38),"0",('I8 Demand Data'!I38/'I8 Demand Data'!$C38))</f>
        <v>0</v>
      </c>
      <c r="J20" s="1517">
        <f ca="1">IF(ISERROR('I8 Demand Data'!J38/'I8 Demand Data'!$C38),"0",('I8 Demand Data'!J38/'I8 Demand Data'!$C38))</f>
        <v>1.1271063594081532E-2</v>
      </c>
      <c r="K20" s="1517">
        <f ca="1">IF(ISERROR('I8 Demand Data'!K38/'I8 Demand Data'!$C38),"0",('I8 Demand Data'!K38/'I8 Demand Data'!$C38))</f>
        <v>1.4326548924843835E-3</v>
      </c>
      <c r="L20" s="1517">
        <f ca="1">IF(ISERROR('I8 Demand Data'!L38/'I8 Demand Data'!$C38),"0",('I8 Demand Data'!L38/'I8 Demand Data'!$C38))</f>
        <v>1.8261247152743056E-3</v>
      </c>
      <c r="M20" s="1517">
        <f ca="1">IF(ISERROR('I8 Demand Data'!M38/'I8 Demand Data'!$C38),"0",('I8 Demand Data'!M38/'I8 Demand Data'!$C38))</f>
        <v>0</v>
      </c>
      <c r="N20" s="1517">
        <f ca="1">IF(ISERROR('I8 Demand Data'!N38/'I8 Demand Data'!$C38),"0",('I8 Demand Data'!N38/'I8 Demand Data'!$C38))</f>
        <v>0</v>
      </c>
      <c r="O20" s="1517">
        <f ca="1">IF(ISERROR('I8 Demand Data'!O38/'I8 Demand Data'!$C38),"0",('I8 Demand Data'!O38/'I8 Demand Data'!$C38))</f>
        <v>0</v>
      </c>
      <c r="P20" s="1517">
        <f ca="1">IF(ISERROR('I8 Demand Data'!P38/'I8 Demand Data'!$C38),"0",('I8 Demand Data'!P38/'I8 Demand Data'!$C38))</f>
        <v>0</v>
      </c>
      <c r="Q20" s="1517">
        <f ca="1">IF(ISERROR('I8 Demand Data'!Q38/'I8 Demand Data'!$C38),"0",('I8 Demand Data'!Q38/'I8 Demand Data'!$C38))</f>
        <v>0</v>
      </c>
      <c r="R20" s="1517">
        <f ca="1">IF(ISERROR('I8 Demand Data'!R38/'I8 Demand Data'!$C38),"0",('I8 Demand Data'!R38/'I8 Demand Data'!$C38))</f>
        <v>0</v>
      </c>
      <c r="S20" s="1517">
        <f ca="1">IF(ISERROR('I8 Demand Data'!S38/'I8 Demand Data'!$C38),"0",('I8 Demand Data'!S38/'I8 Demand Data'!$C38))</f>
        <v>0</v>
      </c>
      <c r="T20" s="1517">
        <f ca="1">IF(ISERROR('I8 Demand Data'!T38/'I8 Demand Data'!$C38),"0",('I8 Demand Data'!T38/'I8 Demand Data'!$C38))</f>
        <v>0</v>
      </c>
      <c r="U20" s="1517">
        <f ca="1">IF(ISERROR('I8 Demand Data'!U38/'I8 Demand Data'!$C38),"0",('I8 Demand Data'!U38/'I8 Demand Data'!$C38))</f>
        <v>0</v>
      </c>
      <c r="V20" s="1517">
        <f ca="1">IF(ISERROR('I8 Demand Data'!V38/'I8 Demand Data'!$C38),"0",('I8 Demand Data'!V38/'I8 Demand Data'!$C38))</f>
        <v>0</v>
      </c>
      <c r="W20" s="1517">
        <f ca="1">IF(ISERROR('I8 Demand Data'!W38/'I8 Demand Data'!$C38),"0",('I8 Demand Data'!W38/'I8 Demand Data'!$C38))</f>
        <v>0</v>
      </c>
    </row>
    <row r="21" spans="1:23" s="1521" customFormat="1" ht="12.75">
      <c r="A21" s="1519" t="s">
        <v>1457</v>
      </c>
      <c r="B21" s="1520" t="s">
        <v>1143</v>
      </c>
      <c r="C21" s="1516">
        <f>IF(+SUM(D21:W21)=0,"-",+SUM(D21:W21))</f>
        <v>0.99999999999999989</v>
      </c>
      <c r="D21" s="1517">
        <f ca="1">IF(ISERROR('I8 Demand Data'!D39/'I8 Demand Data'!$C39),"0",('I8 Demand Data'!D39/'I8 Demand Data'!$C39))</f>
        <v>0.44831358193406767</v>
      </c>
      <c r="E21" s="1517">
        <f ca="1">IF(ISERROR('I8 Demand Data'!E39/'I8 Demand Data'!$C39),"0",('I8 Demand Data'!E39/'I8 Demand Data'!$C39))</f>
        <v>0.16704878077940294</v>
      </c>
      <c r="F21" s="1517">
        <f ca="1">IF(ISERROR('I8 Demand Data'!F39/'I8 Demand Data'!$C39),"0",('I8 Demand Data'!F39/'I8 Demand Data'!$C39))</f>
        <v>0.37010779408468919</v>
      </c>
      <c r="G21" s="1517">
        <f ca="1">IF(ISERROR('I8 Demand Data'!G39/'I8 Demand Data'!$C39),"0",('I8 Demand Data'!G39/'I8 Demand Data'!$C39))</f>
        <v>0</v>
      </c>
      <c r="H21" s="1517">
        <f ca="1">IF(ISERROR('I8 Demand Data'!H39/'I8 Demand Data'!$C39),"0",('I8 Demand Data'!H39/'I8 Demand Data'!$C39))</f>
        <v>0</v>
      </c>
      <c r="I21" s="1517">
        <f ca="1">IF(ISERROR('I8 Demand Data'!I39/'I8 Demand Data'!$C39),"0",('I8 Demand Data'!I39/'I8 Demand Data'!$C39))</f>
        <v>0</v>
      </c>
      <c r="J21" s="1517">
        <f ca="1">IF(ISERROR('I8 Demand Data'!J39/'I8 Demand Data'!$C39),"0",('I8 Demand Data'!J39/'I8 Demand Data'!$C39))</f>
        <v>1.1271063594081532E-2</v>
      </c>
      <c r="K21" s="1517">
        <f ca="1">IF(ISERROR('I8 Demand Data'!K39/'I8 Demand Data'!$C39),"0",('I8 Demand Data'!K39/'I8 Demand Data'!$C39))</f>
        <v>1.4326548924843835E-3</v>
      </c>
      <c r="L21" s="1517">
        <f ca="1">IF(ISERROR('I8 Demand Data'!L39/'I8 Demand Data'!$C39),"0",('I8 Demand Data'!L39/'I8 Demand Data'!$C39))</f>
        <v>1.8261247152743056E-3</v>
      </c>
      <c r="M21" s="1517">
        <f ca="1">IF(ISERROR('I8 Demand Data'!M39/'I8 Demand Data'!$C39),"0",('I8 Demand Data'!M39/'I8 Demand Data'!$C39))</f>
        <v>0</v>
      </c>
      <c r="N21" s="1517">
        <f ca="1">IF(ISERROR('I8 Demand Data'!N39/'I8 Demand Data'!$C39),"0",('I8 Demand Data'!N39/'I8 Demand Data'!$C39))</f>
        <v>0</v>
      </c>
      <c r="O21" s="1517">
        <f ca="1">IF(ISERROR('I8 Demand Data'!O39/'I8 Demand Data'!$C39),"0",('I8 Demand Data'!O39/'I8 Demand Data'!$C39))</f>
        <v>0</v>
      </c>
      <c r="P21" s="1517">
        <f ca="1">IF(ISERROR('I8 Demand Data'!P39/'I8 Demand Data'!$C39),"0",('I8 Demand Data'!P39/'I8 Demand Data'!$C39))</f>
        <v>0</v>
      </c>
      <c r="Q21" s="1517">
        <f ca="1">IF(ISERROR('I8 Demand Data'!Q39/'I8 Demand Data'!$C39),"0",('I8 Demand Data'!Q39/'I8 Demand Data'!$C39))</f>
        <v>0</v>
      </c>
      <c r="R21" s="1517">
        <f ca="1">IF(ISERROR('I8 Demand Data'!R39/'I8 Demand Data'!$C39),"0",('I8 Demand Data'!R39/'I8 Demand Data'!$C39))</f>
        <v>0</v>
      </c>
      <c r="S21" s="1517">
        <f ca="1">IF(ISERROR('I8 Demand Data'!S39/'I8 Demand Data'!$C39),"0",('I8 Demand Data'!S39/'I8 Demand Data'!$C39))</f>
        <v>0</v>
      </c>
      <c r="T21" s="1517">
        <f ca="1">IF(ISERROR('I8 Demand Data'!T39/'I8 Demand Data'!$C39),"0",('I8 Demand Data'!T39/'I8 Demand Data'!$C39))</f>
        <v>0</v>
      </c>
      <c r="U21" s="1517">
        <f ca="1">IF(ISERROR('I8 Demand Data'!U39/'I8 Demand Data'!$C39),"0",('I8 Demand Data'!U39/'I8 Demand Data'!$C39))</f>
        <v>0</v>
      </c>
      <c r="V21" s="1517">
        <f ca="1">IF(ISERROR('I8 Demand Data'!V39/'I8 Demand Data'!$C39),"0",('I8 Demand Data'!V39/'I8 Demand Data'!$C39))</f>
        <v>0</v>
      </c>
      <c r="W21" s="1517">
        <f ca="1">IF(ISERROR('I8 Demand Data'!W39/'I8 Demand Data'!$C39),"0",('I8 Demand Data'!W39/'I8 Demand Data'!$C39))</f>
        <v>0</v>
      </c>
    </row>
    <row r="22" spans="1:23" s="1518" customFormat="1" ht="12.75">
      <c r="A22" s="1514" t="s">
        <v>1458</v>
      </c>
      <c r="B22" s="1515" t="s">
        <v>843</v>
      </c>
      <c r="C22" s="1516">
        <f>IF(+SUM(D22:W22)=0,"-",+SUM(D22:W22))</f>
        <v>0.99999999999999989</v>
      </c>
      <c r="D22" s="1517">
        <f ca="1">IF(ISERROR('I8 Demand Data'!D40/'I8 Demand Data'!$C40),"0",('I8 Demand Data'!D40/'I8 Demand Data'!$C40))</f>
        <v>0.44831358193406767</v>
      </c>
      <c r="E22" s="1517">
        <f ca="1">IF(ISERROR('I8 Demand Data'!E40/'I8 Demand Data'!$C40),"0",('I8 Demand Data'!E40/'I8 Demand Data'!$C40))</f>
        <v>0.16704878077940294</v>
      </c>
      <c r="F22" s="1517">
        <f ca="1">IF(ISERROR('I8 Demand Data'!F40/'I8 Demand Data'!$C40),"0",('I8 Demand Data'!F40/'I8 Demand Data'!$C40))</f>
        <v>0.37010779408468919</v>
      </c>
      <c r="G22" s="1517">
        <f ca="1">IF(ISERROR('I8 Demand Data'!G40/'I8 Demand Data'!$C40),"0",('I8 Demand Data'!G40/'I8 Demand Data'!$C40))</f>
        <v>0</v>
      </c>
      <c r="H22" s="1517">
        <f ca="1">IF(ISERROR('I8 Demand Data'!H40/'I8 Demand Data'!$C40),"0",('I8 Demand Data'!H40/'I8 Demand Data'!$C40))</f>
        <v>0</v>
      </c>
      <c r="I22" s="1517">
        <f ca="1">IF(ISERROR('I8 Demand Data'!I40/'I8 Demand Data'!$C40),"0",('I8 Demand Data'!I40/'I8 Demand Data'!$C40))</f>
        <v>0</v>
      </c>
      <c r="J22" s="1517">
        <f ca="1">IF(ISERROR('I8 Demand Data'!J40/'I8 Demand Data'!$C40),"0",('I8 Demand Data'!J40/'I8 Demand Data'!$C40))</f>
        <v>1.1271063594081532E-2</v>
      </c>
      <c r="K22" s="1517">
        <f ca="1">IF(ISERROR('I8 Demand Data'!K40/'I8 Demand Data'!$C40),"0",('I8 Demand Data'!K40/'I8 Demand Data'!$C40))</f>
        <v>1.4326548924843835E-3</v>
      </c>
      <c r="L22" s="1517">
        <f ca="1">IF(ISERROR('I8 Demand Data'!L40/'I8 Demand Data'!$C40),"0",('I8 Demand Data'!L40/'I8 Demand Data'!$C40))</f>
        <v>1.8261247152743056E-3</v>
      </c>
      <c r="M22" s="1517">
        <f ca="1">IF(ISERROR('I8 Demand Data'!M40/'I8 Demand Data'!$C40),"0",('I8 Demand Data'!M40/'I8 Demand Data'!$C40))</f>
        <v>0</v>
      </c>
      <c r="N22" s="1517">
        <f ca="1">IF(ISERROR('I8 Demand Data'!N40/'I8 Demand Data'!$C40),"0",('I8 Demand Data'!N40/'I8 Demand Data'!$C40))</f>
        <v>0</v>
      </c>
      <c r="O22" s="1517">
        <f ca="1">IF(ISERROR('I8 Demand Data'!O40/'I8 Demand Data'!$C40),"0",('I8 Demand Data'!O40/'I8 Demand Data'!$C40))</f>
        <v>0</v>
      </c>
      <c r="P22" s="1517">
        <f ca="1">IF(ISERROR('I8 Demand Data'!P40/'I8 Demand Data'!$C40),"0",('I8 Demand Data'!P40/'I8 Demand Data'!$C40))</f>
        <v>0</v>
      </c>
      <c r="Q22" s="1517">
        <f ca="1">IF(ISERROR('I8 Demand Data'!Q40/'I8 Demand Data'!$C40),"0",('I8 Demand Data'!Q40/'I8 Demand Data'!$C40))</f>
        <v>0</v>
      </c>
      <c r="R22" s="1517">
        <f ca="1">IF(ISERROR('I8 Demand Data'!R40/'I8 Demand Data'!$C40),"0",('I8 Demand Data'!R40/'I8 Demand Data'!$C40))</f>
        <v>0</v>
      </c>
      <c r="S22" s="1517">
        <f ca="1">IF(ISERROR('I8 Demand Data'!S40/'I8 Demand Data'!$C40),"0",('I8 Demand Data'!S40/'I8 Demand Data'!$C40))</f>
        <v>0</v>
      </c>
      <c r="T22" s="1517">
        <f ca="1">IF(ISERROR('I8 Demand Data'!T40/'I8 Demand Data'!$C40),"0",('I8 Demand Data'!T40/'I8 Demand Data'!$C40))</f>
        <v>0</v>
      </c>
      <c r="U22" s="1517">
        <f ca="1">IF(ISERROR('I8 Demand Data'!U40/'I8 Demand Data'!$C40),"0",('I8 Demand Data'!U40/'I8 Demand Data'!$C40))</f>
        <v>0</v>
      </c>
      <c r="V22" s="1517">
        <f ca="1">IF(ISERROR('I8 Demand Data'!V40/'I8 Demand Data'!$C40),"0",('I8 Demand Data'!V40/'I8 Demand Data'!$C40))</f>
        <v>0</v>
      </c>
      <c r="W22" s="1517">
        <f ca="1">IF(ISERROR('I8 Demand Data'!W40/'I8 Demand Data'!$C40),"0",('I8 Demand Data'!W40/'I8 Demand Data'!$C40))</f>
        <v>0</v>
      </c>
    </row>
    <row r="23" spans="1:23" s="400" customFormat="1" ht="12.75">
      <c r="A23" s="525"/>
      <c r="B23" s="1400"/>
      <c r="C23" s="1522"/>
      <c r="D23" s="1517"/>
      <c r="E23" s="1517"/>
      <c r="F23" s="1517"/>
      <c r="G23" s="1517"/>
      <c r="H23" s="1517"/>
      <c r="I23" s="1517"/>
      <c r="J23" s="1517"/>
      <c r="K23" s="1517"/>
      <c r="L23" s="1517"/>
      <c r="M23" s="1517"/>
      <c r="N23" s="1517"/>
      <c r="O23" s="1517"/>
      <c r="P23" s="1517"/>
      <c r="Q23" s="1517"/>
      <c r="R23" s="1517"/>
      <c r="S23" s="1517"/>
      <c r="T23" s="1517"/>
      <c r="U23" s="1517"/>
      <c r="V23" s="1517"/>
      <c r="W23" s="1517"/>
    </row>
    <row r="24" spans="1:23" s="400" customFormat="1" ht="12.75">
      <c r="A24" s="525" t="s">
        <v>855</v>
      </c>
      <c r="B24" s="670"/>
      <c r="C24" s="1511"/>
      <c r="D24" s="1523"/>
      <c r="E24" s="1523"/>
      <c r="F24" s="1523"/>
      <c r="G24" s="1523"/>
      <c r="H24" s="1523"/>
      <c r="I24" s="1523"/>
      <c r="J24" s="1523"/>
      <c r="K24" s="1523"/>
      <c r="L24" s="1523"/>
      <c r="M24" s="1523"/>
      <c r="N24" s="1523"/>
      <c r="O24" s="1523"/>
      <c r="P24" s="1523"/>
      <c r="Q24" s="1523"/>
      <c r="R24" s="1523"/>
      <c r="S24" s="1523"/>
      <c r="T24" s="1523"/>
      <c r="U24" s="1523"/>
      <c r="V24" s="1523"/>
      <c r="W24" s="1523"/>
    </row>
    <row r="25" spans="1:23" s="1518" customFormat="1" ht="12.75">
      <c r="A25" s="1514" t="s">
        <v>77</v>
      </c>
      <c r="B25" s="1515" t="s">
        <v>844</v>
      </c>
      <c r="C25" s="1516">
        <f>IF(+SUM(D25:W25)=0,"-",+SUM(D25:W25))</f>
        <v>1</v>
      </c>
      <c r="D25" s="1517">
        <f ca="1">IF(ISERROR('I8 Demand Data'!D43/'I8 Demand Data'!$C43),"0",('I8 Demand Data'!D43/'I8 Demand Data'!$C43))</f>
        <v>0.41971884669862469</v>
      </c>
      <c r="E25" s="1517">
        <f ca="1">IF(ISERROR('I8 Demand Data'!E43/'I8 Demand Data'!$C43),"0",('I8 Demand Data'!E43/'I8 Demand Data'!$C43))</f>
        <v>0.15638532318456599</v>
      </c>
      <c r="F25" s="1517">
        <f ca="1">IF(ISERROR('I8 Demand Data'!F43/'I8 Demand Data'!$C43),"0",('I8 Demand Data'!F43/'I8 Demand Data'!$C43))</f>
        <v>0.41255355321595949</v>
      </c>
      <c r="G25" s="1517">
        <f ca="1">IF(ISERROR('I8 Demand Data'!G43/'I8 Demand Data'!$C43),"0",('I8 Demand Data'!G43/'I8 Demand Data'!$C43))</f>
        <v>0</v>
      </c>
      <c r="H25" s="1517">
        <f ca="1">IF(ISERROR('I8 Demand Data'!H43/'I8 Demand Data'!$C43),"0",('I8 Demand Data'!H43/'I8 Demand Data'!$C43))</f>
        <v>0</v>
      </c>
      <c r="I25" s="1517">
        <f ca="1">IF(ISERROR('I8 Demand Data'!I43/'I8 Demand Data'!$C43),"0",('I8 Demand Data'!I43/'I8 Demand Data'!$C43))</f>
        <v>0</v>
      </c>
      <c r="J25" s="1517">
        <f ca="1">IF(ISERROR('I8 Demand Data'!J43/'I8 Demand Data'!$C43),"0",('I8 Demand Data'!J43/'I8 Demand Data'!$C43))</f>
        <v>8.4679291115274946E-3</v>
      </c>
      <c r="K25" s="1517">
        <f ca="1">IF(ISERROR('I8 Demand Data'!K43/'I8 Demand Data'!$C43),"0",('I8 Demand Data'!K43/'I8 Demand Data'!$C43))</f>
        <v>1.076149026812107E-3</v>
      </c>
      <c r="L25" s="1517">
        <f ca="1">IF(ISERROR('I8 Demand Data'!L43/'I8 Demand Data'!$C43),"0",('I8 Demand Data'!L43/'I8 Demand Data'!$C43))</f>
        <v>1.7981987625101969E-3</v>
      </c>
      <c r="M25" s="1517">
        <f ca="1">IF(ISERROR('I8 Demand Data'!M43/'I8 Demand Data'!$C43),"0",('I8 Demand Data'!M43/'I8 Demand Data'!$C43))</f>
        <v>0</v>
      </c>
      <c r="N25" s="1517">
        <f ca="1">IF(ISERROR('I8 Demand Data'!N43/'I8 Demand Data'!$C43),"0",('I8 Demand Data'!N43/'I8 Demand Data'!$C43))</f>
        <v>0</v>
      </c>
      <c r="O25" s="1517">
        <f ca="1">IF(ISERROR('I8 Demand Data'!O43/'I8 Demand Data'!$C43),"0",('I8 Demand Data'!O43/'I8 Demand Data'!$C43))</f>
        <v>0</v>
      </c>
      <c r="P25" s="1517">
        <f ca="1">IF(ISERROR('I8 Demand Data'!P43/'I8 Demand Data'!$C43),"0",('I8 Demand Data'!P43/'I8 Demand Data'!$C43))</f>
        <v>0</v>
      </c>
      <c r="Q25" s="1517">
        <f ca="1">IF(ISERROR('I8 Demand Data'!Q43/'I8 Demand Data'!$C43),"0",('I8 Demand Data'!Q43/'I8 Demand Data'!$C43))</f>
        <v>0</v>
      </c>
      <c r="R25" s="1517">
        <f ca="1">IF(ISERROR('I8 Demand Data'!R43/'I8 Demand Data'!$C43),"0",('I8 Demand Data'!R43/'I8 Demand Data'!$C43))</f>
        <v>0</v>
      </c>
      <c r="S25" s="1517">
        <f ca="1">IF(ISERROR('I8 Demand Data'!S43/'I8 Demand Data'!$C43),"0",('I8 Demand Data'!S43/'I8 Demand Data'!$C43))</f>
        <v>0</v>
      </c>
      <c r="T25" s="1517">
        <f ca="1">IF(ISERROR('I8 Demand Data'!T43/'I8 Demand Data'!$C43),"0",('I8 Demand Data'!T43/'I8 Demand Data'!$C43))</f>
        <v>0</v>
      </c>
      <c r="U25" s="1517">
        <f ca="1">IF(ISERROR('I8 Demand Data'!U43/'I8 Demand Data'!$C43),"0",('I8 Demand Data'!U43/'I8 Demand Data'!$C43))</f>
        <v>0</v>
      </c>
      <c r="V25" s="1517">
        <f ca="1">IF(ISERROR('I8 Demand Data'!V43/'I8 Demand Data'!$C43),"0",('I8 Demand Data'!V43/'I8 Demand Data'!$C43))</f>
        <v>0</v>
      </c>
      <c r="W25" s="1517">
        <f ca="1">IF(ISERROR('I8 Demand Data'!W43/'I8 Demand Data'!$C43),"0",('I8 Demand Data'!W43/'I8 Demand Data'!$C43))</f>
        <v>0</v>
      </c>
    </row>
    <row r="26" spans="1:23" s="1518" customFormat="1" ht="12.75">
      <c r="A26" s="1514" t="s">
        <v>1457</v>
      </c>
      <c r="B26" s="1515" t="s">
        <v>1144</v>
      </c>
      <c r="C26" s="1516">
        <f>IF(+SUM(D26:W26)=0,"-",+SUM(D26:W26))</f>
        <v>1</v>
      </c>
      <c r="D26" s="1517">
        <f ca="1">IF(ISERROR('I8 Demand Data'!D44/'I8 Demand Data'!$C44),"0",('I8 Demand Data'!D44/'I8 Demand Data'!$C44))</f>
        <v>0.41971884669862469</v>
      </c>
      <c r="E26" s="1517">
        <f ca="1">IF(ISERROR('I8 Demand Data'!E44/'I8 Demand Data'!$C44),"0",('I8 Demand Data'!E44/'I8 Demand Data'!$C44))</f>
        <v>0.15638532318456599</v>
      </c>
      <c r="F26" s="1517">
        <f ca="1">IF(ISERROR('I8 Demand Data'!F44/'I8 Demand Data'!$C44),"0",('I8 Demand Data'!F44/'I8 Demand Data'!$C44))</f>
        <v>0.41255355321595949</v>
      </c>
      <c r="G26" s="1517">
        <f ca="1">IF(ISERROR('I8 Demand Data'!G44/'I8 Demand Data'!$C44),"0",('I8 Demand Data'!G44/'I8 Demand Data'!$C44))</f>
        <v>0</v>
      </c>
      <c r="H26" s="1517">
        <f ca="1">IF(ISERROR('I8 Demand Data'!H44/'I8 Demand Data'!$C44),"0",('I8 Demand Data'!H44/'I8 Demand Data'!$C44))</f>
        <v>0</v>
      </c>
      <c r="I26" s="1517">
        <f ca="1">IF(ISERROR('I8 Demand Data'!I44/'I8 Demand Data'!$C44),"0",('I8 Demand Data'!I44/'I8 Demand Data'!$C44))</f>
        <v>0</v>
      </c>
      <c r="J26" s="1517">
        <f ca="1">IF(ISERROR('I8 Demand Data'!J44/'I8 Demand Data'!$C44),"0",('I8 Demand Data'!J44/'I8 Demand Data'!$C44))</f>
        <v>8.4679291115274946E-3</v>
      </c>
      <c r="K26" s="1517">
        <f ca="1">IF(ISERROR('I8 Demand Data'!K44/'I8 Demand Data'!$C44),"0",('I8 Demand Data'!K44/'I8 Demand Data'!$C44))</f>
        <v>1.076149026812107E-3</v>
      </c>
      <c r="L26" s="1517">
        <f ca="1">IF(ISERROR('I8 Demand Data'!L44/'I8 Demand Data'!$C44),"0",('I8 Demand Data'!L44/'I8 Demand Data'!$C44))</f>
        <v>1.7981987625101969E-3</v>
      </c>
      <c r="M26" s="1517">
        <f ca="1">IF(ISERROR('I8 Demand Data'!M44/'I8 Demand Data'!$C44),"0",('I8 Demand Data'!M44/'I8 Demand Data'!$C44))</f>
        <v>0</v>
      </c>
      <c r="N26" s="1517">
        <f ca="1">IF(ISERROR('I8 Demand Data'!N44/'I8 Demand Data'!$C44),"0",('I8 Demand Data'!N44/'I8 Demand Data'!$C44))</f>
        <v>0</v>
      </c>
      <c r="O26" s="1517">
        <f ca="1">IF(ISERROR('I8 Demand Data'!O44/'I8 Demand Data'!$C44),"0",('I8 Demand Data'!O44/'I8 Demand Data'!$C44))</f>
        <v>0</v>
      </c>
      <c r="P26" s="1517">
        <f ca="1">IF(ISERROR('I8 Demand Data'!P44/'I8 Demand Data'!$C44),"0",('I8 Demand Data'!P44/'I8 Demand Data'!$C44))</f>
        <v>0</v>
      </c>
      <c r="Q26" s="1517">
        <f ca="1">IF(ISERROR('I8 Demand Data'!Q44/'I8 Demand Data'!$C44),"0",('I8 Demand Data'!Q44/'I8 Demand Data'!$C44))</f>
        <v>0</v>
      </c>
      <c r="R26" s="1517">
        <f ca="1">IF(ISERROR('I8 Demand Data'!R44/'I8 Demand Data'!$C44),"0",('I8 Demand Data'!R44/'I8 Demand Data'!$C44))</f>
        <v>0</v>
      </c>
      <c r="S26" s="1517">
        <f ca="1">IF(ISERROR('I8 Demand Data'!S44/'I8 Demand Data'!$C44),"0",('I8 Demand Data'!S44/'I8 Demand Data'!$C44))</f>
        <v>0</v>
      </c>
      <c r="T26" s="1517">
        <f ca="1">IF(ISERROR('I8 Demand Data'!T44/'I8 Demand Data'!$C44),"0",('I8 Demand Data'!T44/'I8 Demand Data'!$C44))</f>
        <v>0</v>
      </c>
      <c r="U26" s="1517">
        <f ca="1">IF(ISERROR('I8 Demand Data'!U44/'I8 Demand Data'!$C44),"0",('I8 Demand Data'!U44/'I8 Demand Data'!$C44))</f>
        <v>0</v>
      </c>
      <c r="V26" s="1517">
        <f ca="1">IF(ISERROR('I8 Demand Data'!V44/'I8 Demand Data'!$C44),"0",('I8 Demand Data'!V44/'I8 Demand Data'!$C44))</f>
        <v>0</v>
      </c>
      <c r="W26" s="1517">
        <f ca="1">IF(ISERROR('I8 Demand Data'!W44/'I8 Demand Data'!$C44),"0",('I8 Demand Data'!W44/'I8 Demand Data'!$C44))</f>
        <v>0</v>
      </c>
    </row>
    <row r="27" spans="1:23" s="1518" customFormat="1" ht="12.75">
      <c r="A27" s="1514" t="s">
        <v>1458</v>
      </c>
      <c r="B27" s="1515" t="s">
        <v>845</v>
      </c>
      <c r="C27" s="1516">
        <f>IF(+SUM(D27:W27)=0,"-",+SUM(D27:W27))</f>
        <v>1</v>
      </c>
      <c r="D27" s="1517">
        <f ca="1">IF(ISERROR('I8 Demand Data'!D45/'I8 Demand Data'!$C45),"0",('I8 Demand Data'!D45/'I8 Demand Data'!$C45))</f>
        <v>0.41971884669862469</v>
      </c>
      <c r="E27" s="1517">
        <f ca="1">IF(ISERROR('I8 Demand Data'!E45/'I8 Demand Data'!$C45),"0",('I8 Demand Data'!E45/'I8 Demand Data'!$C45))</f>
        <v>0.15638532318456599</v>
      </c>
      <c r="F27" s="1517">
        <f ca="1">IF(ISERROR('I8 Demand Data'!F45/'I8 Demand Data'!$C45),"0",('I8 Demand Data'!F45/'I8 Demand Data'!$C45))</f>
        <v>0.41255355321595949</v>
      </c>
      <c r="G27" s="1517">
        <f ca="1">IF(ISERROR('I8 Demand Data'!G45/'I8 Demand Data'!$C45),"0",('I8 Demand Data'!G45/'I8 Demand Data'!$C45))</f>
        <v>0</v>
      </c>
      <c r="H27" s="1517">
        <f ca="1">IF(ISERROR('I8 Demand Data'!H45/'I8 Demand Data'!$C45),"0",('I8 Demand Data'!H45/'I8 Demand Data'!$C45))</f>
        <v>0</v>
      </c>
      <c r="I27" s="1517">
        <f ca="1">IF(ISERROR('I8 Demand Data'!I45/'I8 Demand Data'!$C45),"0",('I8 Demand Data'!I45/'I8 Demand Data'!$C45))</f>
        <v>0</v>
      </c>
      <c r="J27" s="1517">
        <f ca="1">IF(ISERROR('I8 Demand Data'!J45/'I8 Demand Data'!$C45),"0",('I8 Demand Data'!J45/'I8 Demand Data'!$C45))</f>
        <v>8.4679291115274946E-3</v>
      </c>
      <c r="K27" s="1517">
        <f ca="1">IF(ISERROR('I8 Demand Data'!K45/'I8 Demand Data'!$C45),"0",('I8 Demand Data'!K45/'I8 Demand Data'!$C45))</f>
        <v>1.076149026812107E-3</v>
      </c>
      <c r="L27" s="1517">
        <f ca="1">IF(ISERROR('I8 Demand Data'!L45/'I8 Demand Data'!$C45),"0",('I8 Demand Data'!L45/'I8 Demand Data'!$C45))</f>
        <v>1.7981987625101969E-3</v>
      </c>
      <c r="M27" s="1517">
        <f ca="1">IF(ISERROR('I8 Demand Data'!M45/'I8 Demand Data'!$C45),"0",('I8 Demand Data'!M45/'I8 Demand Data'!$C45))</f>
        <v>0</v>
      </c>
      <c r="N27" s="1517">
        <f ca="1">IF(ISERROR('I8 Demand Data'!N45/'I8 Demand Data'!$C45),"0",('I8 Demand Data'!N45/'I8 Demand Data'!$C45))</f>
        <v>0</v>
      </c>
      <c r="O27" s="1517">
        <f ca="1">IF(ISERROR('I8 Demand Data'!O45/'I8 Demand Data'!$C45),"0",('I8 Demand Data'!O45/'I8 Demand Data'!$C45))</f>
        <v>0</v>
      </c>
      <c r="P27" s="1517">
        <f ca="1">IF(ISERROR('I8 Demand Data'!P45/'I8 Demand Data'!$C45),"0",('I8 Demand Data'!P45/'I8 Demand Data'!$C45))</f>
        <v>0</v>
      </c>
      <c r="Q27" s="1517">
        <f ca="1">IF(ISERROR('I8 Demand Data'!Q45/'I8 Demand Data'!$C45),"0",('I8 Demand Data'!Q45/'I8 Demand Data'!$C45))</f>
        <v>0</v>
      </c>
      <c r="R27" s="1517">
        <f ca="1">IF(ISERROR('I8 Demand Data'!R45/'I8 Demand Data'!$C45),"0",('I8 Demand Data'!R45/'I8 Demand Data'!$C45))</f>
        <v>0</v>
      </c>
      <c r="S27" s="1517">
        <f ca="1">IF(ISERROR('I8 Demand Data'!S45/'I8 Demand Data'!$C45),"0",('I8 Demand Data'!S45/'I8 Demand Data'!$C45))</f>
        <v>0</v>
      </c>
      <c r="T27" s="1517">
        <f ca="1">IF(ISERROR('I8 Demand Data'!T45/'I8 Demand Data'!$C45),"0",('I8 Demand Data'!T45/'I8 Demand Data'!$C45))</f>
        <v>0</v>
      </c>
      <c r="U27" s="1517">
        <f ca="1">IF(ISERROR('I8 Demand Data'!U45/'I8 Demand Data'!$C45),"0",('I8 Demand Data'!U45/'I8 Demand Data'!$C45))</f>
        <v>0</v>
      </c>
      <c r="V27" s="1517">
        <f ca="1">IF(ISERROR('I8 Demand Data'!V45/'I8 Demand Data'!$C45),"0",('I8 Demand Data'!V45/'I8 Demand Data'!$C45))</f>
        <v>0</v>
      </c>
      <c r="W27" s="1517">
        <f ca="1">IF(ISERROR('I8 Demand Data'!W45/'I8 Demand Data'!$C45),"0",('I8 Demand Data'!W45/'I8 Demand Data'!$C45))</f>
        <v>0</v>
      </c>
    </row>
    <row r="28" spans="1:23" s="400" customFormat="1" ht="12.75">
      <c r="A28" s="525"/>
      <c r="B28" s="1400"/>
      <c r="C28" s="1522"/>
      <c r="D28" s="1517"/>
      <c r="E28" s="1517"/>
      <c r="F28" s="1517"/>
      <c r="G28" s="1517"/>
      <c r="H28" s="1517"/>
      <c r="I28" s="1517"/>
      <c r="J28" s="1517"/>
      <c r="K28" s="1517"/>
      <c r="L28" s="1517"/>
      <c r="M28" s="1517"/>
      <c r="N28" s="1517"/>
      <c r="O28" s="1517"/>
      <c r="P28" s="1517"/>
      <c r="Q28" s="1517"/>
      <c r="R28" s="1517"/>
      <c r="S28" s="1517"/>
      <c r="T28" s="1517"/>
      <c r="U28" s="1517"/>
      <c r="V28" s="1517"/>
      <c r="W28" s="1517"/>
    </row>
    <row r="29" spans="1:23" s="400" customFormat="1" ht="12.75">
      <c r="A29" s="525" t="s">
        <v>856</v>
      </c>
      <c r="B29" s="670"/>
      <c r="C29" s="1511"/>
      <c r="D29" s="1523"/>
      <c r="E29" s="1523"/>
      <c r="F29" s="1523"/>
      <c r="G29" s="1523"/>
      <c r="H29" s="1523"/>
      <c r="I29" s="1523"/>
      <c r="J29" s="1523"/>
      <c r="K29" s="1523"/>
      <c r="L29" s="1523"/>
      <c r="M29" s="1523"/>
      <c r="N29" s="1523"/>
      <c r="O29" s="1523"/>
      <c r="P29" s="1523"/>
      <c r="Q29" s="1523"/>
      <c r="R29" s="1523"/>
      <c r="S29" s="1523"/>
      <c r="T29" s="1523"/>
      <c r="U29" s="1523"/>
      <c r="V29" s="1523"/>
      <c r="W29" s="1523"/>
    </row>
    <row r="30" spans="1:23" s="1518" customFormat="1" ht="12.75">
      <c r="A30" s="1514" t="s">
        <v>77</v>
      </c>
      <c r="B30" s="1515" t="s">
        <v>846</v>
      </c>
      <c r="C30" s="1516">
        <f>IF(+SUM(D30:W30)=0,"-",+SUM(D30:W30))</f>
        <v>1</v>
      </c>
      <c r="D30" s="1517">
        <f ca="1">IF(ISERROR('I8 Demand Data'!D48/'I8 Demand Data'!$C48),"0",('I8 Demand Data'!D48/'I8 Demand Data'!$C48))</f>
        <v>0.34459165112689732</v>
      </c>
      <c r="E30" s="1517">
        <f ca="1">IF(ISERROR('I8 Demand Data'!E48/'I8 Demand Data'!$C48),"0",('I8 Demand Data'!E48/'I8 Demand Data'!$C48))</f>
        <v>0.18274904496213709</v>
      </c>
      <c r="F30" s="1517">
        <f ca="1">IF(ISERROR('I8 Demand Data'!F48/'I8 Demand Data'!$C48),"0",('I8 Demand Data'!F48/'I8 Demand Data'!$C48))</f>
        <v>0.46704948503245464</v>
      </c>
      <c r="G30" s="1517">
        <f ca="1">IF(ISERROR('I8 Demand Data'!G48/'I8 Demand Data'!$C48),"0",('I8 Demand Data'!G48/'I8 Demand Data'!$C48))</f>
        <v>0</v>
      </c>
      <c r="H30" s="1517">
        <f ca="1">IF(ISERROR('I8 Demand Data'!H48/'I8 Demand Data'!$C48),"0",('I8 Demand Data'!H48/'I8 Demand Data'!$C48))</f>
        <v>0</v>
      </c>
      <c r="I30" s="1517">
        <f ca="1">IF(ISERROR('I8 Demand Data'!I48/'I8 Demand Data'!$C48),"0",('I8 Demand Data'!I48/'I8 Demand Data'!$C48))</f>
        <v>0</v>
      </c>
      <c r="J30" s="1517">
        <f ca="1">IF(ISERROR('I8 Demand Data'!J48/'I8 Demand Data'!$C48),"0",('I8 Demand Data'!J48/'I8 Demand Data'!$C48))</f>
        <v>3.2240916758215737E-3</v>
      </c>
      <c r="K30" s="1517">
        <f ca="1">IF(ISERROR('I8 Demand Data'!K48/'I8 Demand Data'!$C48),"0",('I8 Demand Data'!K48/'I8 Demand Data'!$C48))</f>
        <v>4.0973454945025334E-4</v>
      </c>
      <c r="L30" s="1517">
        <f ca="1">IF(ISERROR('I8 Demand Data'!L48/'I8 Demand Data'!$C48),"0",('I8 Demand Data'!L48/'I8 Demand Data'!$C48))</f>
        <v>1.9759926532391093E-3</v>
      </c>
      <c r="M30" s="1517">
        <f ca="1">IF(ISERROR('I8 Demand Data'!M48/'I8 Demand Data'!$C48),"0",('I8 Demand Data'!M48/'I8 Demand Data'!$C48))</f>
        <v>0</v>
      </c>
      <c r="N30" s="1517">
        <f ca="1">IF(ISERROR('I8 Demand Data'!N48/'I8 Demand Data'!$C48),"0",('I8 Demand Data'!N48/'I8 Demand Data'!$C48))</f>
        <v>0</v>
      </c>
      <c r="O30" s="1517">
        <f ca="1">IF(ISERROR('I8 Demand Data'!O48/'I8 Demand Data'!$C48),"0",('I8 Demand Data'!O48/'I8 Demand Data'!$C48))</f>
        <v>0</v>
      </c>
      <c r="P30" s="1517">
        <f ca="1">IF(ISERROR('I8 Demand Data'!P48/'I8 Demand Data'!$C48),"0",('I8 Demand Data'!P48/'I8 Demand Data'!$C48))</f>
        <v>0</v>
      </c>
      <c r="Q30" s="1517">
        <f ca="1">IF(ISERROR('I8 Demand Data'!Q48/'I8 Demand Data'!$C48),"0",('I8 Demand Data'!Q48/'I8 Demand Data'!$C48))</f>
        <v>0</v>
      </c>
      <c r="R30" s="1517">
        <f ca="1">IF(ISERROR('I8 Demand Data'!R48/'I8 Demand Data'!$C48),"0",('I8 Demand Data'!R48/'I8 Demand Data'!$C48))</f>
        <v>0</v>
      </c>
      <c r="S30" s="1517">
        <f ca="1">IF(ISERROR('I8 Demand Data'!S48/'I8 Demand Data'!$C48),"0",('I8 Demand Data'!S48/'I8 Demand Data'!$C48))</f>
        <v>0</v>
      </c>
      <c r="T30" s="1517">
        <f ca="1">IF(ISERROR('I8 Demand Data'!T48/'I8 Demand Data'!$C48),"0",('I8 Demand Data'!T48/'I8 Demand Data'!$C48))</f>
        <v>0</v>
      </c>
      <c r="U30" s="1517">
        <f ca="1">IF(ISERROR('I8 Demand Data'!U48/'I8 Demand Data'!$C48),"0",('I8 Demand Data'!U48/'I8 Demand Data'!$C48))</f>
        <v>0</v>
      </c>
      <c r="V30" s="1517">
        <f ca="1">IF(ISERROR('I8 Demand Data'!V48/'I8 Demand Data'!$C48),"0",('I8 Demand Data'!V48/'I8 Demand Data'!$C48))</f>
        <v>0</v>
      </c>
      <c r="W30" s="1517">
        <f ca="1">IF(ISERROR('I8 Demand Data'!W48/'I8 Demand Data'!$C48),"0",('I8 Demand Data'!W48/'I8 Demand Data'!$C48))</f>
        <v>0</v>
      </c>
    </row>
    <row r="31" spans="1:23" s="1518" customFormat="1" ht="12.75">
      <c r="A31" s="1514" t="s">
        <v>1457</v>
      </c>
      <c r="B31" s="1515" t="s">
        <v>1145</v>
      </c>
      <c r="C31" s="1516">
        <f>IF(+SUM(D31:W31)=0,"-",+SUM(D31:W31))</f>
        <v>1</v>
      </c>
      <c r="D31" s="1517">
        <f ca="1">IF(ISERROR('I8 Demand Data'!D49/'I8 Demand Data'!$C49),"0",('I8 Demand Data'!D49/'I8 Demand Data'!$C49))</f>
        <v>0.34459165112689732</v>
      </c>
      <c r="E31" s="1517">
        <f ca="1">IF(ISERROR('I8 Demand Data'!E49/'I8 Demand Data'!$C49),"0",('I8 Demand Data'!E49/'I8 Demand Data'!$C49))</f>
        <v>0.18274904496213709</v>
      </c>
      <c r="F31" s="1517">
        <f ca="1">IF(ISERROR('I8 Demand Data'!F49/'I8 Demand Data'!$C49),"0",('I8 Demand Data'!F49/'I8 Demand Data'!$C49))</f>
        <v>0.46704948503245464</v>
      </c>
      <c r="G31" s="1517">
        <f ca="1">IF(ISERROR('I8 Demand Data'!G49/'I8 Demand Data'!$C49),"0",('I8 Demand Data'!G49/'I8 Demand Data'!$C49))</f>
        <v>0</v>
      </c>
      <c r="H31" s="1517">
        <f ca="1">IF(ISERROR('I8 Demand Data'!H49/'I8 Demand Data'!$C49),"0",('I8 Demand Data'!H49/'I8 Demand Data'!$C49))</f>
        <v>0</v>
      </c>
      <c r="I31" s="1517">
        <f ca="1">IF(ISERROR('I8 Demand Data'!I49/'I8 Demand Data'!$C49),"0",('I8 Demand Data'!I49/'I8 Demand Data'!$C49))</f>
        <v>0</v>
      </c>
      <c r="J31" s="1517">
        <f ca="1">IF(ISERROR('I8 Demand Data'!J49/'I8 Demand Data'!$C49),"0",('I8 Demand Data'!J49/'I8 Demand Data'!$C49))</f>
        <v>3.2240916758215737E-3</v>
      </c>
      <c r="K31" s="1517">
        <f ca="1">IF(ISERROR('I8 Demand Data'!K49/'I8 Demand Data'!$C49),"0",('I8 Demand Data'!K49/'I8 Demand Data'!$C49))</f>
        <v>4.0973454945025334E-4</v>
      </c>
      <c r="L31" s="1517">
        <f ca="1">IF(ISERROR('I8 Demand Data'!L49/'I8 Demand Data'!$C49),"0",('I8 Demand Data'!L49/'I8 Demand Data'!$C49))</f>
        <v>1.9759926532391093E-3</v>
      </c>
      <c r="M31" s="1517">
        <f ca="1">IF(ISERROR('I8 Demand Data'!M49/'I8 Demand Data'!$C49),"0",('I8 Demand Data'!M49/'I8 Demand Data'!$C49))</f>
        <v>0</v>
      </c>
      <c r="N31" s="1517">
        <f ca="1">IF(ISERROR('I8 Demand Data'!N49/'I8 Demand Data'!$C49),"0",('I8 Demand Data'!N49/'I8 Demand Data'!$C49))</f>
        <v>0</v>
      </c>
      <c r="O31" s="1517">
        <f ca="1">IF(ISERROR('I8 Demand Data'!O49/'I8 Demand Data'!$C49),"0",('I8 Demand Data'!O49/'I8 Demand Data'!$C49))</f>
        <v>0</v>
      </c>
      <c r="P31" s="1517">
        <f ca="1">IF(ISERROR('I8 Demand Data'!P49/'I8 Demand Data'!$C49),"0",('I8 Demand Data'!P49/'I8 Demand Data'!$C49))</f>
        <v>0</v>
      </c>
      <c r="Q31" s="1517">
        <f ca="1">IF(ISERROR('I8 Demand Data'!Q49/'I8 Demand Data'!$C49),"0",('I8 Demand Data'!Q49/'I8 Demand Data'!$C49))</f>
        <v>0</v>
      </c>
      <c r="R31" s="1517">
        <f ca="1">IF(ISERROR('I8 Demand Data'!R49/'I8 Demand Data'!$C49),"0",('I8 Demand Data'!R49/'I8 Demand Data'!$C49))</f>
        <v>0</v>
      </c>
      <c r="S31" s="1517">
        <f ca="1">IF(ISERROR('I8 Demand Data'!S49/'I8 Demand Data'!$C49),"0",('I8 Demand Data'!S49/'I8 Demand Data'!$C49))</f>
        <v>0</v>
      </c>
      <c r="T31" s="1517">
        <f ca="1">IF(ISERROR('I8 Demand Data'!T49/'I8 Demand Data'!$C49),"0",('I8 Demand Data'!T49/'I8 Demand Data'!$C49))</f>
        <v>0</v>
      </c>
      <c r="U31" s="1517">
        <f ca="1">IF(ISERROR('I8 Demand Data'!U49/'I8 Demand Data'!$C49),"0",('I8 Demand Data'!U49/'I8 Demand Data'!$C49))</f>
        <v>0</v>
      </c>
      <c r="V31" s="1517">
        <f ca="1">IF(ISERROR('I8 Demand Data'!V49/'I8 Demand Data'!$C49),"0",('I8 Demand Data'!V49/'I8 Demand Data'!$C49))</f>
        <v>0</v>
      </c>
      <c r="W31" s="1517">
        <f ca="1">IF(ISERROR('I8 Demand Data'!W49/'I8 Demand Data'!$C49),"0",('I8 Demand Data'!W49/'I8 Demand Data'!$C49))</f>
        <v>0</v>
      </c>
    </row>
    <row r="32" spans="1:23" s="1518" customFormat="1" ht="12.75">
      <c r="A32" s="1514" t="s">
        <v>1458</v>
      </c>
      <c r="B32" s="1515" t="s">
        <v>847</v>
      </c>
      <c r="C32" s="1516">
        <f>IF(+SUM(D32:W32)=0,"-",+SUM(D32:W32))</f>
        <v>1</v>
      </c>
      <c r="D32" s="1517">
        <f ca="1">IF(ISERROR('I8 Demand Data'!D50/'I8 Demand Data'!$C50),"0",('I8 Demand Data'!D50/'I8 Demand Data'!$C50))</f>
        <v>0.34459165112689732</v>
      </c>
      <c r="E32" s="1517">
        <f ca="1">IF(ISERROR('I8 Demand Data'!E50/'I8 Demand Data'!$C50),"0",('I8 Demand Data'!E50/'I8 Demand Data'!$C50))</f>
        <v>0.18274904496213709</v>
      </c>
      <c r="F32" s="1517">
        <f ca="1">IF(ISERROR('I8 Demand Data'!F50/'I8 Demand Data'!$C50),"0",('I8 Demand Data'!F50/'I8 Demand Data'!$C50))</f>
        <v>0.46704948503245464</v>
      </c>
      <c r="G32" s="1517">
        <f ca="1">IF(ISERROR('I8 Demand Data'!G50/'I8 Demand Data'!$C50),"0",('I8 Demand Data'!G50/'I8 Demand Data'!$C50))</f>
        <v>0</v>
      </c>
      <c r="H32" s="1517">
        <f ca="1">IF(ISERROR('I8 Demand Data'!H50/'I8 Demand Data'!$C50),"0",('I8 Demand Data'!H50/'I8 Demand Data'!$C50))</f>
        <v>0</v>
      </c>
      <c r="I32" s="1517">
        <f ca="1">IF(ISERROR('I8 Demand Data'!I50/'I8 Demand Data'!$C50),"0",('I8 Demand Data'!I50/'I8 Demand Data'!$C50))</f>
        <v>0</v>
      </c>
      <c r="J32" s="1517">
        <f ca="1">IF(ISERROR('I8 Demand Data'!J50/'I8 Demand Data'!$C50),"0",('I8 Demand Data'!J50/'I8 Demand Data'!$C50))</f>
        <v>3.2240916758215737E-3</v>
      </c>
      <c r="K32" s="1517">
        <f ca="1">IF(ISERROR('I8 Demand Data'!K50/'I8 Demand Data'!$C50),"0",('I8 Demand Data'!K50/'I8 Demand Data'!$C50))</f>
        <v>4.0973454945025334E-4</v>
      </c>
      <c r="L32" s="1517">
        <f ca="1">IF(ISERROR('I8 Demand Data'!L50/'I8 Demand Data'!$C50),"0",('I8 Demand Data'!L50/'I8 Demand Data'!$C50))</f>
        <v>1.9759926532391093E-3</v>
      </c>
      <c r="M32" s="1517">
        <f ca="1">IF(ISERROR('I8 Demand Data'!M50/'I8 Demand Data'!$C50),"0",('I8 Demand Data'!M50/'I8 Demand Data'!$C50))</f>
        <v>0</v>
      </c>
      <c r="N32" s="1517">
        <f ca="1">IF(ISERROR('I8 Demand Data'!N50/'I8 Demand Data'!$C50),"0",('I8 Demand Data'!N50/'I8 Demand Data'!$C50))</f>
        <v>0</v>
      </c>
      <c r="O32" s="1517">
        <f ca="1">IF(ISERROR('I8 Demand Data'!O50/'I8 Demand Data'!$C50),"0",('I8 Demand Data'!O50/'I8 Demand Data'!$C50))</f>
        <v>0</v>
      </c>
      <c r="P32" s="1517">
        <f ca="1">IF(ISERROR('I8 Demand Data'!P50/'I8 Demand Data'!$C50),"0",('I8 Demand Data'!P50/'I8 Demand Data'!$C50))</f>
        <v>0</v>
      </c>
      <c r="Q32" s="1517">
        <f ca="1">IF(ISERROR('I8 Demand Data'!Q50/'I8 Demand Data'!$C50),"0",('I8 Demand Data'!Q50/'I8 Demand Data'!$C50))</f>
        <v>0</v>
      </c>
      <c r="R32" s="1517">
        <f ca="1">IF(ISERROR('I8 Demand Data'!R50/'I8 Demand Data'!$C50),"0",('I8 Demand Data'!R50/'I8 Demand Data'!$C50))</f>
        <v>0</v>
      </c>
      <c r="S32" s="1517">
        <f ca="1">IF(ISERROR('I8 Demand Data'!S50/'I8 Demand Data'!$C50),"0",('I8 Demand Data'!S50/'I8 Demand Data'!$C50))</f>
        <v>0</v>
      </c>
      <c r="T32" s="1517">
        <f ca="1">IF(ISERROR('I8 Demand Data'!T50/'I8 Demand Data'!$C50),"0",('I8 Demand Data'!T50/'I8 Demand Data'!$C50))</f>
        <v>0</v>
      </c>
      <c r="U32" s="1517">
        <f ca="1">IF(ISERROR('I8 Demand Data'!U50/'I8 Demand Data'!$C50),"0",('I8 Demand Data'!U50/'I8 Demand Data'!$C50))</f>
        <v>0</v>
      </c>
      <c r="V32" s="1517">
        <f ca="1">IF(ISERROR('I8 Demand Data'!V50/'I8 Demand Data'!$C50),"0",('I8 Demand Data'!V50/'I8 Demand Data'!$C50))</f>
        <v>0</v>
      </c>
      <c r="W32" s="1517">
        <f ca="1">IF(ISERROR('I8 Demand Data'!W50/'I8 Demand Data'!$C50),"0",('I8 Demand Data'!W50/'I8 Demand Data'!$C50))</f>
        <v>0</v>
      </c>
    </row>
    <row r="33" spans="1:23" s="400" customFormat="1" ht="12.75">
      <c r="A33" s="525"/>
      <c r="B33" s="670"/>
      <c r="C33" s="1524"/>
      <c r="D33" s="1525"/>
      <c r="E33" s="1525"/>
      <c r="F33" s="1525"/>
      <c r="G33" s="1525"/>
      <c r="H33" s="1525"/>
      <c r="I33" s="1525"/>
      <c r="J33" s="1525"/>
      <c r="K33" s="1525"/>
      <c r="L33" s="1525"/>
      <c r="M33" s="1525"/>
      <c r="N33" s="1525"/>
      <c r="O33" s="1525"/>
      <c r="P33" s="1525"/>
      <c r="Q33" s="1525"/>
      <c r="R33" s="1525"/>
      <c r="S33" s="1525"/>
      <c r="T33" s="1525"/>
      <c r="U33" s="1525"/>
      <c r="V33" s="1525"/>
      <c r="W33" s="1525"/>
    </row>
    <row r="34" spans="1:23" s="400" customFormat="1" ht="12.75">
      <c r="A34" s="525" t="s">
        <v>841</v>
      </c>
      <c r="B34" s="670"/>
      <c r="C34" s="1524"/>
      <c r="D34" s="1525"/>
      <c r="E34" s="1525"/>
      <c r="F34" s="1525"/>
      <c r="G34" s="1525"/>
      <c r="H34" s="1525"/>
      <c r="I34" s="1525"/>
      <c r="J34" s="1525"/>
      <c r="K34" s="1525"/>
      <c r="L34" s="1525"/>
      <c r="M34" s="1525"/>
      <c r="N34" s="1525"/>
      <c r="O34" s="1525"/>
      <c r="P34" s="1525"/>
      <c r="Q34" s="1525"/>
      <c r="R34" s="1525"/>
      <c r="S34" s="1525"/>
      <c r="T34" s="1525"/>
      <c r="U34" s="1525"/>
      <c r="V34" s="1525"/>
      <c r="W34" s="1525"/>
    </row>
    <row r="35" spans="1:23" s="400" customFormat="1" ht="12.75">
      <c r="A35" s="525" t="s">
        <v>835</v>
      </c>
      <c r="B35" s="1400"/>
      <c r="C35" s="1511"/>
      <c r="D35" s="1523"/>
      <c r="E35" s="1523"/>
      <c r="F35" s="1523"/>
      <c r="G35" s="1523"/>
      <c r="H35" s="1523"/>
      <c r="I35" s="1523"/>
      <c r="J35" s="1523"/>
      <c r="K35" s="1523"/>
      <c r="L35" s="1523"/>
      <c r="M35" s="1523"/>
      <c r="N35" s="1523"/>
      <c r="O35" s="1523"/>
      <c r="P35" s="1523"/>
      <c r="Q35" s="1523"/>
      <c r="R35" s="1523"/>
      <c r="S35" s="1523"/>
      <c r="T35" s="1523"/>
      <c r="U35" s="1523"/>
      <c r="V35" s="1523"/>
      <c r="W35" s="1523"/>
    </row>
    <row r="36" spans="1:23" s="1518" customFormat="1" ht="12.75">
      <c r="A36" s="1514" t="s">
        <v>1459</v>
      </c>
      <c r="B36" s="1515" t="s">
        <v>848</v>
      </c>
      <c r="C36" s="1516">
        <f>IF(+SUM(D36:W36)=0,"-",+SUM(D36:W36))</f>
        <v>0.99999999999999989</v>
      </c>
      <c r="D36" s="1517">
        <f ca="1">IF(ISERROR('E3 PLCC'!C39/'E3 PLCC'!$B39),"0",('E3 PLCC'!C39/'E3 PLCC'!$B39))</f>
        <v>0.42817439600870177</v>
      </c>
      <c r="E36" s="1517">
        <f ca="1">IF(ISERROR('E3 PLCC'!D39/'E3 PLCC'!$B39),"0",('E3 PLCC'!D39/'E3 PLCC'!$B39))</f>
        <v>0.16866602874116873</v>
      </c>
      <c r="F36" s="1517">
        <f ca="1">IF(ISERROR('E3 PLCC'!E39/'E3 PLCC'!$B39),"0",('E3 PLCC'!E39/'E3 PLCC'!$B39))</f>
        <v>0.40253337602887135</v>
      </c>
      <c r="G36" s="1517">
        <f ca="1">IF(ISERROR('E3 PLCC'!F39/'E3 PLCC'!$B39),"0",('E3 PLCC'!F39/'E3 PLCC'!$B39))</f>
        <v>0</v>
      </c>
      <c r="H36" s="1517">
        <f ca="1">IF(ISERROR('E3 PLCC'!G39/'E3 PLCC'!$B39),"0",('E3 PLCC'!G39/'E3 PLCC'!$B39))</f>
        <v>0</v>
      </c>
      <c r="I36" s="1517">
        <f ca="1">IF(ISERROR('E3 PLCC'!H39/'E3 PLCC'!$B39),"0",('E3 PLCC'!H39/'E3 PLCC'!$B39))</f>
        <v>0</v>
      </c>
      <c r="J36" s="1517">
        <f ca="1">IF(ISERROR('E3 PLCC'!I39/'E3 PLCC'!$B39),"0",('E3 PLCC'!I39/'E3 PLCC'!$B39))</f>
        <v>0</v>
      </c>
      <c r="K36" s="1517">
        <f ca="1">IF(ISERROR('E3 PLCC'!J39/'E3 PLCC'!$B39),"0",('E3 PLCC'!J39/'E3 PLCC'!$B39))</f>
        <v>0</v>
      </c>
      <c r="L36" s="1517">
        <f ca="1">IF(ISERROR('E3 PLCC'!K39/'E3 PLCC'!$B39),"0",('E3 PLCC'!K39/'E3 PLCC'!$B39))</f>
        <v>6.2619922125808892E-4</v>
      </c>
      <c r="M36" s="1517">
        <f ca="1">IF(ISERROR('E3 PLCC'!L39/'E3 PLCC'!$B39),"0",('E3 PLCC'!L39/'E3 PLCC'!$B39))</f>
        <v>0</v>
      </c>
      <c r="N36" s="1517">
        <f ca="1">IF(ISERROR('E3 PLCC'!M39/'E3 PLCC'!$B39),"0",('E3 PLCC'!M39/'E3 PLCC'!$B39))</f>
        <v>0</v>
      </c>
      <c r="O36" s="1517">
        <f ca="1">IF(ISERROR('E3 PLCC'!N39/'E3 PLCC'!$B39),"0",('E3 PLCC'!N39/'E3 PLCC'!$B39))</f>
        <v>0</v>
      </c>
      <c r="P36" s="1517">
        <f ca="1">IF(ISERROR('E3 PLCC'!O39/'E3 PLCC'!$B39),"0",('E3 PLCC'!O39/'E3 PLCC'!$B39))</f>
        <v>0</v>
      </c>
      <c r="Q36" s="1517">
        <f ca="1">IF(ISERROR('E3 PLCC'!P39/'E3 PLCC'!$B39),"0",('E3 PLCC'!P39/'E3 PLCC'!$B39))</f>
        <v>0</v>
      </c>
      <c r="R36" s="1517">
        <f ca="1">IF(ISERROR('E3 PLCC'!Q39/'E3 PLCC'!$B39),"0",('E3 PLCC'!Q39/'E3 PLCC'!$B39))</f>
        <v>0</v>
      </c>
      <c r="S36" s="1517">
        <f ca="1">IF(ISERROR('E3 PLCC'!R39/'E3 PLCC'!$B39),"0",('E3 PLCC'!R39/'E3 PLCC'!$B39))</f>
        <v>0</v>
      </c>
      <c r="T36" s="1517">
        <f ca="1">IF(ISERROR('E3 PLCC'!S39/'E3 PLCC'!$B39),"0",('E3 PLCC'!S39/'E3 PLCC'!$B39))</f>
        <v>0</v>
      </c>
      <c r="U36" s="1517">
        <f ca="1">IF(ISERROR('E3 PLCC'!T39/'E3 PLCC'!$B39),"0",('E3 PLCC'!T39/'E3 PLCC'!$B39))</f>
        <v>0</v>
      </c>
      <c r="V36" s="1517">
        <f ca="1">IF(ISERROR('E3 PLCC'!U39/'E3 PLCC'!$B39),"0",('E3 PLCC'!U39/'E3 PLCC'!$B39))</f>
        <v>0</v>
      </c>
      <c r="W36" s="1517">
        <f ca="1">IF(ISERROR('E3 PLCC'!V39/'E3 PLCC'!$B39),"0",('E3 PLCC'!V39/'E3 PLCC'!$B39))</f>
        <v>0</v>
      </c>
    </row>
    <row r="37" spans="1:23" s="1518" customFormat="1" ht="12.75">
      <c r="A37" s="1514" t="s">
        <v>78</v>
      </c>
      <c r="B37" s="1515" t="s">
        <v>849</v>
      </c>
      <c r="C37" s="1516">
        <f>IF(+SUM(D37:W37)=0,"-",+SUM(D37:W37))</f>
        <v>1</v>
      </c>
      <c r="D37" s="1517">
        <f ca="1">IF(ISERROR('E3 PLCC'!C40/'E3 PLCC'!$B40),"0",('E3 PLCC'!C40/'E3 PLCC'!$B40))</f>
        <v>0.38647869262960138</v>
      </c>
      <c r="E37" s="1517">
        <f ca="1">IF(ISERROR('E3 PLCC'!D40/'E3 PLCC'!$B40),"0",('E3 PLCC'!D40/'E3 PLCC'!$B40))</f>
        <v>0.17451488995423228</v>
      </c>
      <c r="F37" s="1517">
        <f ca="1">IF(ISERROR('E3 PLCC'!E40/'E3 PLCC'!$B40),"0",('E3 PLCC'!E40/'E3 PLCC'!$B40))</f>
        <v>0.4383228096048537</v>
      </c>
      <c r="G37" s="1517">
        <f ca="1">IF(ISERROR('E3 PLCC'!F40/'E3 PLCC'!$B40),"0",('E3 PLCC'!F40/'E3 PLCC'!$B40))</f>
        <v>0</v>
      </c>
      <c r="H37" s="1517">
        <f ca="1">IF(ISERROR('E3 PLCC'!G40/'E3 PLCC'!$B40),"0",('E3 PLCC'!G40/'E3 PLCC'!$B40))</f>
        <v>0</v>
      </c>
      <c r="I37" s="1517">
        <f ca="1">IF(ISERROR('E3 PLCC'!H40/'E3 PLCC'!$B40),"0",('E3 PLCC'!H40/'E3 PLCC'!$B40))</f>
        <v>0</v>
      </c>
      <c r="J37" s="1517">
        <f ca="1">IF(ISERROR('E3 PLCC'!I40/'E3 PLCC'!$B40),"0",('E3 PLCC'!I40/'E3 PLCC'!$B40))</f>
        <v>0</v>
      </c>
      <c r="K37" s="1517">
        <f ca="1">IF(ISERROR('E3 PLCC'!J40/'E3 PLCC'!$B40),"0",('E3 PLCC'!J40/'E3 PLCC'!$B40))</f>
        <v>0</v>
      </c>
      <c r="L37" s="1517">
        <f ca="1">IF(ISERROR('E3 PLCC'!K40/'E3 PLCC'!$B40),"0",('E3 PLCC'!K40/'E3 PLCC'!$B40))</f>
        <v>6.8360781131262106E-4</v>
      </c>
      <c r="M37" s="1517">
        <f ca="1">IF(ISERROR('E3 PLCC'!L40/'E3 PLCC'!$B40),"0",('E3 PLCC'!L40/'E3 PLCC'!$B40))</f>
        <v>0</v>
      </c>
      <c r="N37" s="1517">
        <f ca="1">IF(ISERROR('E3 PLCC'!M40/'E3 PLCC'!$B40),"0",('E3 PLCC'!M40/'E3 PLCC'!$B40))</f>
        <v>0</v>
      </c>
      <c r="O37" s="1517">
        <f ca="1">IF(ISERROR('E3 PLCC'!N40/'E3 PLCC'!$B40),"0",('E3 PLCC'!N40/'E3 PLCC'!$B40))</f>
        <v>0</v>
      </c>
      <c r="P37" s="1517">
        <f ca="1">IF(ISERROR('E3 PLCC'!O40/'E3 PLCC'!$B40),"0",('E3 PLCC'!O40/'E3 PLCC'!$B40))</f>
        <v>0</v>
      </c>
      <c r="Q37" s="1517">
        <f ca="1">IF(ISERROR('E3 PLCC'!P40/'E3 PLCC'!$B40),"0",('E3 PLCC'!P40/'E3 PLCC'!$B40))</f>
        <v>0</v>
      </c>
      <c r="R37" s="1517">
        <f ca="1">IF(ISERROR('E3 PLCC'!Q40/'E3 PLCC'!$B40),"0",('E3 PLCC'!Q40/'E3 PLCC'!$B40))</f>
        <v>0</v>
      </c>
      <c r="S37" s="1517">
        <f ca="1">IF(ISERROR('E3 PLCC'!R40/'E3 PLCC'!$B40),"0",('E3 PLCC'!R40/'E3 PLCC'!$B40))</f>
        <v>0</v>
      </c>
      <c r="T37" s="1517">
        <f ca="1">IF(ISERROR('E3 PLCC'!S40/'E3 PLCC'!$B40),"0",('E3 PLCC'!S40/'E3 PLCC'!$B40))</f>
        <v>0</v>
      </c>
      <c r="U37" s="1517">
        <f ca="1">IF(ISERROR('E3 PLCC'!T40/'E3 PLCC'!$B40),"0",('E3 PLCC'!T40/'E3 PLCC'!$B40))</f>
        <v>0</v>
      </c>
      <c r="V37" s="1517">
        <f ca="1">IF(ISERROR('E3 PLCC'!U40/'E3 PLCC'!$B40),"0",('E3 PLCC'!U40/'E3 PLCC'!$B40))</f>
        <v>0</v>
      </c>
      <c r="W37" s="1517">
        <f ca="1">IF(ISERROR('E3 PLCC'!V40/'E3 PLCC'!$B40),"0",('E3 PLCC'!V40/'E3 PLCC'!$B40))</f>
        <v>0</v>
      </c>
    </row>
    <row r="38" spans="1:23" s="1518" customFormat="1" ht="12.75">
      <c r="A38" s="1514" t="s">
        <v>644</v>
      </c>
      <c r="B38" s="1515" t="s">
        <v>645</v>
      </c>
      <c r="C38" s="1516">
        <f>IF(+SUM(D38:W38)=0,"-",+SUM(D38:W38))</f>
        <v>1</v>
      </c>
      <c r="D38" s="1517">
        <f ca="1">IF(ISERROR('E3 PLCC'!C41/'E3 PLCC'!$B41),"0",('E3 PLCC'!C41/'E3 PLCC'!$B41))</f>
        <v>0.50530204057484973</v>
      </c>
      <c r="E38" s="1517">
        <f ca="1">IF(ISERROR('E3 PLCC'!D41/'E3 PLCC'!$B41),"0",('E3 PLCC'!D41/'E3 PLCC'!$B41))</f>
        <v>0.23228840613756951</v>
      </c>
      <c r="F38" s="1517">
        <f ca="1">IF(ISERROR('E3 PLCC'!E41/'E3 PLCC'!$B41),"0",('E3 PLCC'!E41/'E3 PLCC'!$B41))</f>
        <v>0.26146982094568666</v>
      </c>
      <c r="G38" s="1517">
        <f ca="1">IF(ISERROR('E3 PLCC'!F41/'E3 PLCC'!$B41),"0",('E3 PLCC'!F41/'E3 PLCC'!$B41))</f>
        <v>0</v>
      </c>
      <c r="H38" s="1517">
        <f ca="1">IF(ISERROR('E3 PLCC'!G41/'E3 PLCC'!$B41),"0",('E3 PLCC'!G41/'E3 PLCC'!$B41))</f>
        <v>0</v>
      </c>
      <c r="I38" s="1517">
        <f ca="1">IF(ISERROR('E3 PLCC'!H41/'E3 PLCC'!$B41),"0",('E3 PLCC'!H41/'E3 PLCC'!$B41))</f>
        <v>0</v>
      </c>
      <c r="J38" s="1517">
        <f ca="1">IF(ISERROR('E3 PLCC'!I41/'E3 PLCC'!$B41),"0",('E3 PLCC'!I41/'E3 PLCC'!$B41))</f>
        <v>0</v>
      </c>
      <c r="K38" s="1517">
        <f ca="1">IF(ISERROR('E3 PLCC'!J41/'E3 PLCC'!$B41),"0",('E3 PLCC'!J41/'E3 PLCC'!$B41))</f>
        <v>0</v>
      </c>
      <c r="L38" s="1517">
        <f ca="1">IF(ISERROR('E3 PLCC'!K41/'E3 PLCC'!$B41),"0",('E3 PLCC'!K41/'E3 PLCC'!$B41))</f>
        <v>9.3973234189400343E-4</v>
      </c>
      <c r="M38" s="1517">
        <f ca="1">IF(ISERROR('E3 PLCC'!L41/'E3 PLCC'!$B41),"0",('E3 PLCC'!L41/'E3 PLCC'!$B41))</f>
        <v>0</v>
      </c>
      <c r="N38" s="1517">
        <f ca="1">IF(ISERROR('E3 PLCC'!M41/'E3 PLCC'!$B41),"0",('E3 PLCC'!M41/'E3 PLCC'!$B41))</f>
        <v>0</v>
      </c>
      <c r="O38" s="1517">
        <f ca="1">IF(ISERROR('E3 PLCC'!N41/'E3 PLCC'!$B41),"0",('E3 PLCC'!N41/'E3 PLCC'!$B41))</f>
        <v>0</v>
      </c>
      <c r="P38" s="1517">
        <f ca="1">IF(ISERROR('E3 PLCC'!O41/'E3 PLCC'!$B41),"0",('E3 PLCC'!O41/'E3 PLCC'!$B41))</f>
        <v>0</v>
      </c>
      <c r="Q38" s="1517">
        <f ca="1">IF(ISERROR('E3 PLCC'!P41/'E3 PLCC'!$B41),"0",('E3 PLCC'!P41/'E3 PLCC'!$B41))</f>
        <v>0</v>
      </c>
      <c r="R38" s="1517">
        <f ca="1">IF(ISERROR('E3 PLCC'!Q41/'E3 PLCC'!$B41),"0",('E3 PLCC'!Q41/'E3 PLCC'!$B41))</f>
        <v>0</v>
      </c>
      <c r="S38" s="1517">
        <f ca="1">IF(ISERROR('E3 PLCC'!R41/'E3 PLCC'!$B41),"0",('E3 PLCC'!R41/'E3 PLCC'!$B41))</f>
        <v>0</v>
      </c>
      <c r="T38" s="1517">
        <f ca="1">IF(ISERROR('E3 PLCC'!S41/'E3 PLCC'!$B41),"0",('E3 PLCC'!S41/'E3 PLCC'!$B41))</f>
        <v>0</v>
      </c>
      <c r="U38" s="1517">
        <f ca="1">IF(ISERROR('E3 PLCC'!T41/'E3 PLCC'!$B41),"0",('E3 PLCC'!T41/'E3 PLCC'!$B41))</f>
        <v>0</v>
      </c>
      <c r="V38" s="1517">
        <f ca="1">IF(ISERROR('E3 PLCC'!U41/'E3 PLCC'!$B41),"0",('E3 PLCC'!U41/'E3 PLCC'!$B41))</f>
        <v>0</v>
      </c>
      <c r="W38" s="1517">
        <f ca="1">IF(ISERROR('E3 PLCC'!V41/'E3 PLCC'!$B41),"0",('E3 PLCC'!V41/'E3 PLCC'!$B41))</f>
        <v>0</v>
      </c>
    </row>
    <row r="39" spans="1:23" s="1518" customFormat="1" ht="12.75">
      <c r="A39" s="1514" t="s">
        <v>79</v>
      </c>
      <c r="B39" s="1515" t="s">
        <v>850</v>
      </c>
      <c r="C39" s="1516">
        <f>IF(+SUM(D39:W39)=0,"-",+SUM(D39:W39))</f>
        <v>1</v>
      </c>
      <c r="D39" s="1517">
        <f ca="1">IF(ISERROR('E3 PLCC'!C42/'E3 PLCC'!$B42),"0",('E3 PLCC'!C42/'E3 PLCC'!$B42))</f>
        <v>0.62852848925772831</v>
      </c>
      <c r="E39" s="1517">
        <f ca="1">IF(ISERROR('E3 PLCC'!D42/'E3 PLCC'!$B42),"0",('E3 PLCC'!D42/'E3 PLCC'!$B42))</f>
        <v>0.22974775310067497</v>
      </c>
      <c r="F39" s="1517">
        <f ca="1">IF(ISERROR('E3 PLCC'!E42/'E3 PLCC'!$B42),"0",('E3 PLCC'!E42/'E3 PLCC'!$B42))</f>
        <v>0.14051892135520724</v>
      </c>
      <c r="G39" s="1517">
        <f ca="1">IF(ISERROR('E3 PLCC'!F42/'E3 PLCC'!$B42),"0",('E3 PLCC'!F42/'E3 PLCC'!$B42))</f>
        <v>0</v>
      </c>
      <c r="H39" s="1517">
        <f ca="1">IF(ISERROR('E3 PLCC'!G42/'E3 PLCC'!$B42),"0",('E3 PLCC'!G42/'E3 PLCC'!$B42))</f>
        <v>0</v>
      </c>
      <c r="I39" s="1517">
        <f ca="1">IF(ISERROR('E3 PLCC'!H42/'E3 PLCC'!$B42),"0",('E3 PLCC'!H42/'E3 PLCC'!$B42))</f>
        <v>0</v>
      </c>
      <c r="J39" s="1517">
        <f ca="1">IF(ISERROR('E3 PLCC'!I42/'E3 PLCC'!$B42),"0",('E3 PLCC'!I42/'E3 PLCC'!$B42))</f>
        <v>0</v>
      </c>
      <c r="K39" s="1517">
        <f ca="1">IF(ISERROR('E3 PLCC'!J42/'E3 PLCC'!$B42),"0",('E3 PLCC'!J42/'E3 PLCC'!$B42))</f>
        <v>0</v>
      </c>
      <c r="L39" s="1517">
        <f ca="1">IF(ISERROR('E3 PLCC'!K42/'E3 PLCC'!$B42),"0",('E3 PLCC'!K42/'E3 PLCC'!$B42))</f>
        <v>1.2048362863895225E-3</v>
      </c>
      <c r="M39" s="1517">
        <f ca="1">IF(ISERROR('E3 PLCC'!L42/'E3 PLCC'!$B42),"0",('E3 PLCC'!L42/'E3 PLCC'!$B42))</f>
        <v>0</v>
      </c>
      <c r="N39" s="1517">
        <f ca="1">IF(ISERROR('E3 PLCC'!M42/'E3 PLCC'!$B42),"0",('E3 PLCC'!M42/'E3 PLCC'!$B42))</f>
        <v>0</v>
      </c>
      <c r="O39" s="1517">
        <f ca="1">IF(ISERROR('E3 PLCC'!N42/'E3 PLCC'!$B42),"0",('E3 PLCC'!N42/'E3 PLCC'!$B42))</f>
        <v>0</v>
      </c>
      <c r="P39" s="1517">
        <f ca="1">IF(ISERROR('E3 PLCC'!O42/'E3 PLCC'!$B42),"0",('E3 PLCC'!O42/'E3 PLCC'!$B42))</f>
        <v>0</v>
      </c>
      <c r="Q39" s="1517">
        <f ca="1">IF(ISERROR('E3 PLCC'!P42/'E3 PLCC'!$B42),"0",('E3 PLCC'!P42/'E3 PLCC'!$B42))</f>
        <v>0</v>
      </c>
      <c r="R39" s="1517">
        <f ca="1">IF(ISERROR('E3 PLCC'!Q42/'E3 PLCC'!$B42),"0",('E3 PLCC'!Q42/'E3 PLCC'!$B42))</f>
        <v>0</v>
      </c>
      <c r="S39" s="1517">
        <f ca="1">IF(ISERROR('E3 PLCC'!R42/'E3 PLCC'!$B42),"0",('E3 PLCC'!R42/'E3 PLCC'!$B42))</f>
        <v>0</v>
      </c>
      <c r="T39" s="1517">
        <f ca="1">IF(ISERROR('E3 PLCC'!S42/'E3 PLCC'!$B42),"0",('E3 PLCC'!S42/'E3 PLCC'!$B42))</f>
        <v>0</v>
      </c>
      <c r="U39" s="1517">
        <f ca="1">IF(ISERROR('E3 PLCC'!T42/'E3 PLCC'!$B42),"0",('E3 PLCC'!T42/'E3 PLCC'!$B42))</f>
        <v>0</v>
      </c>
      <c r="V39" s="1517">
        <f ca="1">IF(ISERROR('E3 PLCC'!U42/'E3 PLCC'!$B42),"0",('E3 PLCC'!U42/'E3 PLCC'!$B42))</f>
        <v>0</v>
      </c>
      <c r="W39" s="1517">
        <f ca="1">IF(ISERROR('E3 PLCC'!V42/'E3 PLCC'!$B42),"0",('E3 PLCC'!V42/'E3 PLCC'!$B42))</f>
        <v>0</v>
      </c>
    </row>
    <row r="40" spans="1:23" s="400" customFormat="1" ht="12.75">
      <c r="A40" s="525"/>
      <c r="B40" s="1400"/>
      <c r="C40" s="1516"/>
      <c r="D40" s="1517"/>
      <c r="E40" s="1517"/>
      <c r="F40" s="1517"/>
      <c r="G40" s="1517"/>
      <c r="H40" s="1517"/>
      <c r="I40" s="1517"/>
      <c r="J40" s="1517"/>
      <c r="K40" s="1517"/>
      <c r="L40" s="1517"/>
      <c r="M40" s="1517"/>
      <c r="N40" s="1517"/>
      <c r="O40" s="1517"/>
      <c r="P40" s="1517"/>
      <c r="Q40" s="1517"/>
      <c r="R40" s="1517"/>
      <c r="S40" s="1517"/>
      <c r="T40" s="1517"/>
      <c r="U40" s="1517"/>
      <c r="V40" s="1517"/>
      <c r="W40" s="1517"/>
    </row>
    <row r="41" spans="1:23" s="400" customFormat="1" ht="12.75">
      <c r="A41" s="525" t="s">
        <v>669</v>
      </c>
      <c r="B41" s="670"/>
      <c r="C41" s="1516"/>
      <c r="D41" s="1523"/>
      <c r="E41" s="1523"/>
      <c r="F41" s="1523"/>
      <c r="G41" s="1523"/>
      <c r="H41" s="1523"/>
      <c r="I41" s="1523"/>
      <c r="J41" s="1523"/>
      <c r="K41" s="1523"/>
      <c r="L41" s="1523"/>
      <c r="M41" s="1523"/>
      <c r="N41" s="1523"/>
      <c r="O41" s="1523"/>
      <c r="P41" s="1523"/>
      <c r="Q41" s="1523"/>
      <c r="R41" s="1523"/>
      <c r="S41" s="1523"/>
      <c r="T41" s="1523"/>
      <c r="U41" s="1523"/>
      <c r="V41" s="1523"/>
      <c r="W41" s="1523"/>
    </row>
    <row r="42" spans="1:23" s="1518" customFormat="1" ht="12.75">
      <c r="A42" s="1514" t="s">
        <v>1459</v>
      </c>
      <c r="B42" s="1515" t="s">
        <v>851</v>
      </c>
      <c r="C42" s="1516">
        <f>IF(+SUM(D42:W42)=0,"-",+SUM(D42:W42))</f>
        <v>1</v>
      </c>
      <c r="D42" s="1517">
        <f ca="1">IF(ISERROR('E3 PLCC'!C52/'E3 PLCC'!$B52),"0",('E3 PLCC'!C52/'E3 PLCC'!$B52))</f>
        <v>0.42065697977383942</v>
      </c>
      <c r="E42" s="1517">
        <f ca="1">IF(ISERROR('E3 PLCC'!D52/'E3 PLCC'!$B52),"0",('E3 PLCC'!D52/'E3 PLCC'!$B52))</f>
        <v>0.17054055083728753</v>
      </c>
      <c r="F42" s="1517">
        <f ca="1">IF(ISERROR('E3 PLCC'!E52/'E3 PLCC'!$B52),"0",('E3 PLCC'!E52/'E3 PLCC'!$B52))</f>
        <v>0.40818427548285324</v>
      </c>
      <c r="G42" s="1517">
        <f ca="1">IF(ISERROR('E3 PLCC'!F52/'E3 PLCC'!$B52),"0",('E3 PLCC'!F52/'E3 PLCC'!$B52))</f>
        <v>0</v>
      </c>
      <c r="H42" s="1517">
        <f ca="1">IF(ISERROR('E3 PLCC'!G52/'E3 PLCC'!$B52),"0",('E3 PLCC'!G52/'E3 PLCC'!$B52))</f>
        <v>0</v>
      </c>
      <c r="I42" s="1517">
        <f ca="1">IF(ISERROR('E3 PLCC'!H52/'E3 PLCC'!$B52),"0",('E3 PLCC'!H52/'E3 PLCC'!$B52))</f>
        <v>0</v>
      </c>
      <c r="J42" s="1517">
        <f ca="1">IF(ISERROR('E3 PLCC'!I52/'E3 PLCC'!$B52),"0",('E3 PLCC'!I52/'E3 PLCC'!$B52))</f>
        <v>0</v>
      </c>
      <c r="K42" s="1517">
        <f ca="1">IF(ISERROR('E3 PLCC'!J52/'E3 PLCC'!$B52),"0",('E3 PLCC'!J52/'E3 PLCC'!$B52))</f>
        <v>0</v>
      </c>
      <c r="L42" s="1517">
        <f ca="1">IF(ISERROR('E3 PLCC'!K52/'E3 PLCC'!$B52),"0",('E3 PLCC'!K52/'E3 PLCC'!$B52))</f>
        <v>6.181939060197724E-4</v>
      </c>
      <c r="M42" s="1517">
        <f ca="1">IF(ISERROR('E3 PLCC'!L52/'E3 PLCC'!$B52),"0",('E3 PLCC'!L52/'E3 PLCC'!$B52))</f>
        <v>0</v>
      </c>
      <c r="N42" s="1517">
        <f ca="1">IF(ISERROR('E3 PLCC'!M52/'E3 PLCC'!$B52),"0",('E3 PLCC'!M52/'E3 PLCC'!$B52))</f>
        <v>0</v>
      </c>
      <c r="O42" s="1517">
        <f ca="1">IF(ISERROR('E3 PLCC'!N52/'E3 PLCC'!$B52),"0",('E3 PLCC'!N52/'E3 PLCC'!$B52))</f>
        <v>0</v>
      </c>
      <c r="P42" s="1517">
        <f ca="1">IF(ISERROR('E3 PLCC'!O52/'E3 PLCC'!$B52),"0",('E3 PLCC'!O52/'E3 PLCC'!$B52))</f>
        <v>0</v>
      </c>
      <c r="Q42" s="1517">
        <f ca="1">IF(ISERROR('E3 PLCC'!P52/'E3 PLCC'!$B52),"0",('E3 PLCC'!P52/'E3 PLCC'!$B52))</f>
        <v>0</v>
      </c>
      <c r="R42" s="1517">
        <f ca="1">IF(ISERROR('E3 PLCC'!Q52/'E3 PLCC'!$B52),"0",('E3 PLCC'!Q52/'E3 PLCC'!$B52))</f>
        <v>0</v>
      </c>
      <c r="S42" s="1517">
        <f ca="1">IF(ISERROR('E3 PLCC'!R52/'E3 PLCC'!$B52),"0",('E3 PLCC'!R52/'E3 PLCC'!$B52))</f>
        <v>0</v>
      </c>
      <c r="T42" s="1517">
        <f ca="1">IF(ISERROR('E3 PLCC'!S52/'E3 PLCC'!$B52),"0",('E3 PLCC'!S52/'E3 PLCC'!$B52))</f>
        <v>0</v>
      </c>
      <c r="U42" s="1517">
        <f ca="1">IF(ISERROR('E3 PLCC'!T52/'E3 PLCC'!$B52),"0",('E3 PLCC'!T52/'E3 PLCC'!$B52))</f>
        <v>0</v>
      </c>
      <c r="V42" s="1517">
        <f ca="1">IF(ISERROR('E3 PLCC'!U52/'E3 PLCC'!$B52),"0",('E3 PLCC'!U52/'E3 PLCC'!$B52))</f>
        <v>0</v>
      </c>
      <c r="W42" s="1517">
        <f ca="1">IF(ISERROR('E3 PLCC'!V52/'E3 PLCC'!$B52),"0",('E3 PLCC'!V52/'E3 PLCC'!$B52))</f>
        <v>0</v>
      </c>
    </row>
    <row r="43" spans="1:23" s="1518" customFormat="1" ht="12.75">
      <c r="A43" s="1514" t="s">
        <v>78</v>
      </c>
      <c r="B43" s="1515" t="s">
        <v>852</v>
      </c>
      <c r="C43" s="1516">
        <f>IF(+SUM(D43:W43)=0,"-",+SUM(D43:W43))</f>
        <v>1</v>
      </c>
      <c r="D43" s="1517">
        <f ca="1">IF(ISERROR('E3 PLCC'!C53/'E3 PLCC'!$B53),"0",('E3 PLCC'!C53/'E3 PLCC'!$B53))</f>
        <v>0.37691270047498227</v>
      </c>
      <c r="E43" s="1517">
        <f ca="1">IF(ISERROR('E3 PLCC'!D53/'E3 PLCC'!$B53),"0",('E3 PLCC'!D53/'E3 PLCC'!$B53))</f>
        <v>0.1767543644011679</v>
      </c>
      <c r="F43" s="1517">
        <f ca="1">IF(ISERROR('E3 PLCC'!E53/'E3 PLCC'!$B53),"0",('E3 PLCC'!E53/'E3 PLCC'!$B53))</f>
        <v>0.44565624883069488</v>
      </c>
      <c r="G43" s="1517">
        <f ca="1">IF(ISERROR('E3 PLCC'!F53/'E3 PLCC'!$B53),"0",('E3 PLCC'!F53/'E3 PLCC'!$B53))</f>
        <v>0</v>
      </c>
      <c r="H43" s="1517">
        <f ca="1">IF(ISERROR('E3 PLCC'!G53/'E3 PLCC'!$B53),"0",('E3 PLCC'!G53/'E3 PLCC'!$B53))</f>
        <v>0</v>
      </c>
      <c r="I43" s="1517">
        <f ca="1">IF(ISERROR('E3 PLCC'!H53/'E3 PLCC'!$B53),"0",('E3 PLCC'!H53/'E3 PLCC'!$B53))</f>
        <v>0</v>
      </c>
      <c r="J43" s="1517">
        <f ca="1">IF(ISERROR('E3 PLCC'!I53/'E3 PLCC'!$B53),"0",('E3 PLCC'!I53/'E3 PLCC'!$B53))</f>
        <v>0</v>
      </c>
      <c r="K43" s="1517">
        <f ca="1">IF(ISERROR('E3 PLCC'!J53/'E3 PLCC'!$B53),"0",('E3 PLCC'!J53/'E3 PLCC'!$B53))</f>
        <v>0</v>
      </c>
      <c r="L43" s="1517">
        <f ca="1">IF(ISERROR('E3 PLCC'!K53/'E3 PLCC'!$B53),"0",('E3 PLCC'!K53/'E3 PLCC'!$B53))</f>
        <v>6.7668629315502935E-4</v>
      </c>
      <c r="M43" s="1517">
        <f ca="1">IF(ISERROR('E3 PLCC'!L53/'E3 PLCC'!$B53),"0",('E3 PLCC'!L53/'E3 PLCC'!$B53))</f>
        <v>0</v>
      </c>
      <c r="N43" s="1517">
        <f ca="1">IF(ISERROR('E3 PLCC'!M53/'E3 PLCC'!$B53),"0",('E3 PLCC'!M53/'E3 PLCC'!$B53))</f>
        <v>0</v>
      </c>
      <c r="O43" s="1517">
        <f ca="1">IF(ISERROR('E3 PLCC'!N53/'E3 PLCC'!$B53),"0",('E3 PLCC'!N53/'E3 PLCC'!$B53))</f>
        <v>0</v>
      </c>
      <c r="P43" s="1517">
        <f ca="1">IF(ISERROR('E3 PLCC'!O53/'E3 PLCC'!$B53),"0",('E3 PLCC'!O53/'E3 PLCC'!$B53))</f>
        <v>0</v>
      </c>
      <c r="Q43" s="1517">
        <f ca="1">IF(ISERROR('E3 PLCC'!P53/'E3 PLCC'!$B53),"0",('E3 PLCC'!P53/'E3 PLCC'!$B53))</f>
        <v>0</v>
      </c>
      <c r="R43" s="1517">
        <f ca="1">IF(ISERROR('E3 PLCC'!Q53/'E3 PLCC'!$B53),"0",('E3 PLCC'!Q53/'E3 PLCC'!$B53))</f>
        <v>0</v>
      </c>
      <c r="S43" s="1517">
        <f ca="1">IF(ISERROR('E3 PLCC'!R53/'E3 PLCC'!$B53),"0",('E3 PLCC'!R53/'E3 PLCC'!$B53))</f>
        <v>0</v>
      </c>
      <c r="T43" s="1517">
        <f ca="1">IF(ISERROR('E3 PLCC'!S53/'E3 PLCC'!$B53),"0",('E3 PLCC'!S53/'E3 PLCC'!$B53))</f>
        <v>0</v>
      </c>
      <c r="U43" s="1517">
        <f ca="1">IF(ISERROR('E3 PLCC'!T53/'E3 PLCC'!$B53),"0",('E3 PLCC'!T53/'E3 PLCC'!$B53))</f>
        <v>0</v>
      </c>
      <c r="V43" s="1517">
        <f ca="1">IF(ISERROR('E3 PLCC'!U53/'E3 PLCC'!$B53),"0",('E3 PLCC'!U53/'E3 PLCC'!$B53))</f>
        <v>0</v>
      </c>
      <c r="W43" s="1517">
        <f ca="1">IF(ISERROR('E3 PLCC'!V53/'E3 PLCC'!$B53),"0",('E3 PLCC'!V53/'E3 PLCC'!$B53))</f>
        <v>0</v>
      </c>
    </row>
    <row r="44" spans="1:23" s="1518" customFormat="1" ht="12.75">
      <c r="A44" s="1514" t="s">
        <v>644</v>
      </c>
      <c r="B44" s="1515" t="s">
        <v>646</v>
      </c>
      <c r="C44" s="1516">
        <f>IF(+SUM(D44:W44)=0,"-",+SUM(D44:W44))</f>
        <v>0.99999999999999989</v>
      </c>
      <c r="D44" s="1517">
        <f ca="1">IF(ISERROR('E3 PLCC'!C54/'E3 PLCC'!$B54),"0",('E3 PLCC'!C54/'E3 PLCC'!$B54))</f>
        <v>0.49535847482952639</v>
      </c>
      <c r="E44" s="1517">
        <f ca="1">IF(ISERROR('E3 PLCC'!D54/'E3 PLCC'!$B54),"0",('E3 PLCC'!D54/'E3 PLCC'!$B54))</f>
        <v>0.23648983466228463</v>
      </c>
      <c r="F44" s="1517">
        <f ca="1">IF(ISERROR('E3 PLCC'!E54/'E3 PLCC'!$B54),"0",('E3 PLCC'!E54/'E3 PLCC'!$B54))</f>
        <v>0.26721664018518937</v>
      </c>
      <c r="G44" s="1517">
        <f ca="1">IF(ISERROR('E3 PLCC'!F54/'E3 PLCC'!$B54),"0",('E3 PLCC'!F54/'E3 PLCC'!$B54))</f>
        <v>0</v>
      </c>
      <c r="H44" s="1517">
        <f ca="1">IF(ISERROR('E3 PLCC'!G54/'E3 PLCC'!$B54),"0",('E3 PLCC'!G54/'E3 PLCC'!$B54))</f>
        <v>0</v>
      </c>
      <c r="I44" s="1517">
        <f ca="1">IF(ISERROR('E3 PLCC'!H54/'E3 PLCC'!$B54),"0",('E3 PLCC'!H54/'E3 PLCC'!$B54))</f>
        <v>0</v>
      </c>
      <c r="J44" s="1517">
        <f ca="1">IF(ISERROR('E3 PLCC'!I54/'E3 PLCC'!$B54),"0",('E3 PLCC'!I54/'E3 PLCC'!$B54))</f>
        <v>0</v>
      </c>
      <c r="K44" s="1517">
        <f ca="1">IF(ISERROR('E3 PLCC'!J54/'E3 PLCC'!$B54),"0",('E3 PLCC'!J54/'E3 PLCC'!$B54))</f>
        <v>0</v>
      </c>
      <c r="L44" s="1517">
        <f ca="1">IF(ISERROR('E3 PLCC'!K54/'E3 PLCC'!$B54),"0",('E3 PLCC'!K54/'E3 PLCC'!$B54))</f>
        <v>9.3505032299952338E-4</v>
      </c>
      <c r="M44" s="1517">
        <f ca="1">IF(ISERROR('E3 PLCC'!L54/'E3 PLCC'!$B54),"0",('E3 PLCC'!L54/'E3 PLCC'!$B54))</f>
        <v>0</v>
      </c>
      <c r="N44" s="1517">
        <f ca="1">IF(ISERROR('E3 PLCC'!M54/'E3 PLCC'!$B54),"0",('E3 PLCC'!M54/'E3 PLCC'!$B54))</f>
        <v>0</v>
      </c>
      <c r="O44" s="1517">
        <f ca="1">IF(ISERROR('E3 PLCC'!N54/'E3 PLCC'!$B54),"0",('E3 PLCC'!N54/'E3 PLCC'!$B54))</f>
        <v>0</v>
      </c>
      <c r="P44" s="1517">
        <f ca="1">IF(ISERROR('E3 PLCC'!O54/'E3 PLCC'!$B54),"0",('E3 PLCC'!O54/'E3 PLCC'!$B54))</f>
        <v>0</v>
      </c>
      <c r="Q44" s="1517">
        <f ca="1">IF(ISERROR('E3 PLCC'!P54/'E3 PLCC'!$B54),"0",('E3 PLCC'!P54/'E3 PLCC'!$B54))</f>
        <v>0</v>
      </c>
      <c r="R44" s="1517">
        <f ca="1">IF(ISERROR('E3 PLCC'!Q54/'E3 PLCC'!$B54),"0",('E3 PLCC'!Q54/'E3 PLCC'!$B54))</f>
        <v>0</v>
      </c>
      <c r="S44" s="1517">
        <f ca="1">IF(ISERROR('E3 PLCC'!R54/'E3 PLCC'!$B54),"0",('E3 PLCC'!R54/'E3 PLCC'!$B54))</f>
        <v>0</v>
      </c>
      <c r="T44" s="1517">
        <f ca="1">IF(ISERROR('E3 PLCC'!S54/'E3 PLCC'!$B54),"0",('E3 PLCC'!S54/'E3 PLCC'!$B54))</f>
        <v>0</v>
      </c>
      <c r="U44" s="1517">
        <f ca="1">IF(ISERROR('E3 PLCC'!T54/'E3 PLCC'!$B54),"0",('E3 PLCC'!T54/'E3 PLCC'!$B54))</f>
        <v>0</v>
      </c>
      <c r="V44" s="1517">
        <f ca="1">IF(ISERROR('E3 PLCC'!U54/'E3 PLCC'!$B54),"0",('E3 PLCC'!U54/'E3 PLCC'!$B54))</f>
        <v>0</v>
      </c>
      <c r="W44" s="1517">
        <f ca="1">IF(ISERROR('E3 PLCC'!V54/'E3 PLCC'!$B54),"0",('E3 PLCC'!V54/'E3 PLCC'!$B54))</f>
        <v>0</v>
      </c>
    </row>
    <row r="45" spans="1:23" s="1518" customFormat="1" ht="12.75">
      <c r="A45" s="1514" t="s">
        <v>79</v>
      </c>
      <c r="B45" s="1515" t="s">
        <v>853</v>
      </c>
      <c r="C45" s="1516">
        <f>IF(+SUM(D45:W45)=0,"-",+SUM(D45:W45))</f>
        <v>1</v>
      </c>
      <c r="D45" s="1517">
        <f ca="1">IF(ISERROR('E3 PLCC'!C55/'E3 PLCC'!$B55),"0",('E3 PLCC'!C55/'E3 PLCC'!$B55))</f>
        <v>0.61937405976068061</v>
      </c>
      <c r="E45" s="1517">
        <f ca="1">IF(ISERROR('E3 PLCC'!D55/'E3 PLCC'!$B55),"0",('E3 PLCC'!D55/'E3 PLCC'!$B55))</f>
        <v>0.23507587386159046</v>
      </c>
      <c r="F45" s="1517">
        <f ca="1">IF(ISERROR('E3 PLCC'!E55/'E3 PLCC'!$B55),"0",('E3 PLCC'!E55/'E3 PLCC'!$B55))</f>
        <v>0.14434506839746844</v>
      </c>
      <c r="G45" s="1517">
        <f ca="1">IF(ISERROR('E3 PLCC'!F55/'E3 PLCC'!$B55),"0",('E3 PLCC'!F55/'E3 PLCC'!$B55))</f>
        <v>0</v>
      </c>
      <c r="H45" s="1517">
        <f ca="1">IF(ISERROR('E3 PLCC'!G55/'E3 PLCC'!$B55),"0",('E3 PLCC'!G55/'E3 PLCC'!$B55))</f>
        <v>0</v>
      </c>
      <c r="I45" s="1517">
        <f ca="1">IF(ISERROR('E3 PLCC'!H55/'E3 PLCC'!$B55),"0",('E3 PLCC'!H55/'E3 PLCC'!$B55))</f>
        <v>0</v>
      </c>
      <c r="J45" s="1517">
        <f ca="1">IF(ISERROR('E3 PLCC'!I55/'E3 PLCC'!$B55),"0",('E3 PLCC'!I55/'E3 PLCC'!$B55))</f>
        <v>0</v>
      </c>
      <c r="K45" s="1517">
        <f ca="1">IF(ISERROR('E3 PLCC'!J55/'E3 PLCC'!$B55),"0",('E3 PLCC'!J55/'E3 PLCC'!$B55))</f>
        <v>0</v>
      </c>
      <c r="L45" s="1517">
        <f ca="1">IF(ISERROR('E3 PLCC'!K55/'E3 PLCC'!$B55),"0",('E3 PLCC'!K55/'E3 PLCC'!$B55))</f>
        <v>1.2049979802605385E-3</v>
      </c>
      <c r="M45" s="1517">
        <f ca="1">IF(ISERROR('E3 PLCC'!L55/'E3 PLCC'!$B55),"0",('E3 PLCC'!L55/'E3 PLCC'!$B55))</f>
        <v>0</v>
      </c>
      <c r="N45" s="1517">
        <f ca="1">IF(ISERROR('E3 PLCC'!M55/'E3 PLCC'!$B55),"0",('E3 PLCC'!M55/'E3 PLCC'!$B55))</f>
        <v>0</v>
      </c>
      <c r="O45" s="1517">
        <f ca="1">IF(ISERROR('E3 PLCC'!N55/'E3 PLCC'!$B55),"0",('E3 PLCC'!N55/'E3 PLCC'!$B55))</f>
        <v>0</v>
      </c>
      <c r="P45" s="1517">
        <f ca="1">IF(ISERROR('E3 PLCC'!O55/'E3 PLCC'!$B55),"0",('E3 PLCC'!O55/'E3 PLCC'!$B55))</f>
        <v>0</v>
      </c>
      <c r="Q45" s="1517">
        <f ca="1">IF(ISERROR('E3 PLCC'!P55/'E3 PLCC'!$B55),"0",('E3 PLCC'!P55/'E3 PLCC'!$B55))</f>
        <v>0</v>
      </c>
      <c r="R45" s="1517">
        <f ca="1">IF(ISERROR('E3 PLCC'!Q55/'E3 PLCC'!$B55),"0",('E3 PLCC'!Q55/'E3 PLCC'!$B55))</f>
        <v>0</v>
      </c>
      <c r="S45" s="1517">
        <f ca="1">IF(ISERROR('E3 PLCC'!R55/'E3 PLCC'!$B55),"0",('E3 PLCC'!R55/'E3 PLCC'!$B55))</f>
        <v>0</v>
      </c>
      <c r="T45" s="1517">
        <f ca="1">IF(ISERROR('E3 PLCC'!S55/'E3 PLCC'!$B55),"0",('E3 PLCC'!S55/'E3 PLCC'!$B55))</f>
        <v>0</v>
      </c>
      <c r="U45" s="1517">
        <f ca="1">IF(ISERROR('E3 PLCC'!T55/'E3 PLCC'!$B55),"0",('E3 PLCC'!T55/'E3 PLCC'!$B55))</f>
        <v>0</v>
      </c>
      <c r="V45" s="1517">
        <f ca="1">IF(ISERROR('E3 PLCC'!U55/'E3 PLCC'!$B55),"0",('E3 PLCC'!U55/'E3 PLCC'!$B55))</f>
        <v>0</v>
      </c>
      <c r="W45" s="1517">
        <f ca="1">IF(ISERROR('E3 PLCC'!V55/'E3 PLCC'!$B55),"0",('E3 PLCC'!V55/'E3 PLCC'!$B55))</f>
        <v>0</v>
      </c>
    </row>
    <row r="46" spans="1:23" s="400" customFormat="1" ht="12.75">
      <c r="A46" s="525"/>
      <c r="B46" s="1400"/>
      <c r="C46" s="1516"/>
      <c r="D46" s="1517"/>
      <c r="E46" s="1517"/>
      <c r="F46" s="1517"/>
      <c r="G46" s="1517"/>
      <c r="H46" s="1517"/>
      <c r="I46" s="1517"/>
      <c r="J46" s="1517"/>
      <c r="K46" s="1517"/>
      <c r="L46" s="1517"/>
      <c r="M46" s="1517"/>
      <c r="N46" s="1517"/>
      <c r="O46" s="1517"/>
      <c r="P46" s="1517"/>
      <c r="Q46" s="1517"/>
      <c r="R46" s="1517"/>
      <c r="S46" s="1517"/>
      <c r="T46" s="1517"/>
      <c r="U46" s="1517"/>
      <c r="V46" s="1517"/>
      <c r="W46" s="1517"/>
    </row>
    <row r="47" spans="1:23" s="400" customFormat="1" ht="12.75">
      <c r="A47" s="525" t="s">
        <v>836</v>
      </c>
      <c r="B47" s="670"/>
      <c r="C47" s="1516"/>
      <c r="D47" s="1517"/>
      <c r="E47" s="1517"/>
      <c r="F47" s="1517"/>
      <c r="G47" s="1517"/>
      <c r="H47" s="1517"/>
      <c r="I47" s="1517"/>
      <c r="J47" s="1517"/>
      <c r="K47" s="1517"/>
      <c r="L47" s="1517"/>
      <c r="M47" s="1517"/>
      <c r="N47" s="1517"/>
      <c r="O47" s="1517"/>
      <c r="P47" s="1517"/>
      <c r="Q47" s="1517"/>
      <c r="R47" s="1517"/>
      <c r="S47" s="1517"/>
      <c r="T47" s="1517"/>
      <c r="U47" s="1517"/>
      <c r="V47" s="1517"/>
      <c r="W47" s="1517"/>
    </row>
    <row r="48" spans="1:23" s="1518" customFormat="1" ht="12.75">
      <c r="A48" s="1514" t="s">
        <v>1459</v>
      </c>
      <c r="B48" s="1515" t="s">
        <v>857</v>
      </c>
      <c r="C48" s="1516">
        <f>IF(+SUM(D48:W48)=0,"-",+SUM(D48:W48))</f>
        <v>0.99999999999999989</v>
      </c>
      <c r="D48" s="1517">
        <f ca="1">IF(ISERROR('E3 PLCC'!C65/'E3 PLCC'!$B65),"0",('E3 PLCC'!C65/'E3 PLCC'!$B65))</f>
        <v>0.38356193021599466</v>
      </c>
      <c r="E48" s="1517">
        <f ca="1">IF(ISERROR('E3 PLCC'!D65/'E3 PLCC'!$B65),"0",('E3 PLCC'!D65/'E3 PLCC'!$B65))</f>
        <v>0.17627286258648811</v>
      </c>
      <c r="F48" s="1517">
        <f ca="1">IF(ISERROR('E3 PLCC'!E65/'E3 PLCC'!$B65),"0",('E3 PLCC'!E65/'E3 PLCC'!$B65))</f>
        <v>0.43948233391624236</v>
      </c>
      <c r="G48" s="1517">
        <f ca="1">IF(ISERROR('E3 PLCC'!F65/'E3 PLCC'!$B65),"0",('E3 PLCC'!F65/'E3 PLCC'!$B65))</f>
        <v>0</v>
      </c>
      <c r="H48" s="1517">
        <f ca="1">IF(ISERROR('E3 PLCC'!G65/'E3 PLCC'!$B65),"0",('E3 PLCC'!G65/'E3 PLCC'!$B65))</f>
        <v>0</v>
      </c>
      <c r="I48" s="1517">
        <f ca="1">IF(ISERROR('E3 PLCC'!H65/'E3 PLCC'!$B65),"0",('E3 PLCC'!H65/'E3 PLCC'!$B65))</f>
        <v>0</v>
      </c>
      <c r="J48" s="1517">
        <f ca="1">IF(ISERROR('E3 PLCC'!I65/'E3 PLCC'!$B65),"0",('E3 PLCC'!I65/'E3 PLCC'!$B65))</f>
        <v>0</v>
      </c>
      <c r="K48" s="1517">
        <f ca="1">IF(ISERROR('E3 PLCC'!J65/'E3 PLCC'!$B65),"0",('E3 PLCC'!J65/'E3 PLCC'!$B65))</f>
        <v>0</v>
      </c>
      <c r="L48" s="1517">
        <f ca="1">IF(ISERROR('E3 PLCC'!K65/'E3 PLCC'!$B65),"0",('E3 PLCC'!K65/'E3 PLCC'!$B65))</f>
        <v>6.8287328127485157E-4</v>
      </c>
      <c r="M48" s="1517">
        <f ca="1">IF(ISERROR('E3 PLCC'!L65/'E3 PLCC'!$B65),"0",('E3 PLCC'!L65/'E3 PLCC'!$B65))</f>
        <v>0</v>
      </c>
      <c r="N48" s="1517">
        <f ca="1">IF(ISERROR('E3 PLCC'!M65/'E3 PLCC'!$B65),"0",('E3 PLCC'!M65/'E3 PLCC'!$B65))</f>
        <v>0</v>
      </c>
      <c r="O48" s="1517">
        <f ca="1">IF(ISERROR('E3 PLCC'!N65/'E3 PLCC'!$B65),"0",('E3 PLCC'!N65/'E3 PLCC'!$B65))</f>
        <v>0</v>
      </c>
      <c r="P48" s="1517">
        <f ca="1">IF(ISERROR('E3 PLCC'!O65/'E3 PLCC'!$B65),"0",('E3 PLCC'!O65/'E3 PLCC'!$B65))</f>
        <v>0</v>
      </c>
      <c r="Q48" s="1517">
        <f ca="1">IF(ISERROR('E3 PLCC'!P65/'E3 PLCC'!$B65),"0",('E3 PLCC'!P65/'E3 PLCC'!$B65))</f>
        <v>0</v>
      </c>
      <c r="R48" s="1517">
        <f ca="1">IF(ISERROR('E3 PLCC'!Q65/'E3 PLCC'!$B65),"0",('E3 PLCC'!Q65/'E3 PLCC'!$B65))</f>
        <v>0</v>
      </c>
      <c r="S48" s="1517">
        <f ca="1">IF(ISERROR('E3 PLCC'!R65/'E3 PLCC'!$B65),"0",('E3 PLCC'!R65/'E3 PLCC'!$B65))</f>
        <v>0</v>
      </c>
      <c r="T48" s="1517">
        <f ca="1">IF(ISERROR('E3 PLCC'!S65/'E3 PLCC'!$B65),"0",('E3 PLCC'!S65/'E3 PLCC'!$B65))</f>
        <v>0</v>
      </c>
      <c r="U48" s="1517">
        <f ca="1">IF(ISERROR('E3 PLCC'!T65/'E3 PLCC'!$B65),"0",('E3 PLCC'!T65/'E3 PLCC'!$B65))</f>
        <v>0</v>
      </c>
      <c r="V48" s="1517">
        <f ca="1">IF(ISERROR('E3 PLCC'!U65/'E3 PLCC'!$B65),"0",('E3 PLCC'!U65/'E3 PLCC'!$B65))</f>
        <v>0</v>
      </c>
      <c r="W48" s="1517">
        <f ca="1">IF(ISERROR('E3 PLCC'!V65/'E3 PLCC'!$B65),"0",('E3 PLCC'!V65/'E3 PLCC'!$B65))</f>
        <v>0</v>
      </c>
    </row>
    <row r="49" spans="1:23" s="1518" customFormat="1" ht="12.75">
      <c r="A49" s="1514" t="s">
        <v>78</v>
      </c>
      <c r="B49" s="1515" t="s">
        <v>858</v>
      </c>
      <c r="C49" s="1516">
        <f>IF(+SUM(D49:W49)=0,"-",+SUM(D49:W49))</f>
        <v>1.0000000000000002</v>
      </c>
      <c r="D49" s="1517">
        <f ca="1">IF(ISERROR('E3 PLCC'!C66/'E3 PLCC'!$B66),"0",('E3 PLCC'!C66/'E3 PLCC'!$B66))</f>
        <v>0.32913032197886455</v>
      </c>
      <c r="E49" s="1517">
        <f ca="1">IF(ISERROR('E3 PLCC'!D66/'E3 PLCC'!$B66),"0",('E3 PLCC'!D66/'E3 PLCC'!$B66))</f>
        <v>0.18405525982938453</v>
      </c>
      <c r="F49" s="1517">
        <f ca="1">IF(ISERROR('E3 PLCC'!E66/'E3 PLCC'!$B66),"0",('E3 PLCC'!E66/'E3 PLCC'!$B66))</f>
        <v>0.48605711868453411</v>
      </c>
      <c r="G49" s="1517">
        <f ca="1">IF(ISERROR('E3 PLCC'!F66/'E3 PLCC'!$B66),"0",('E3 PLCC'!F66/'E3 PLCC'!$B66))</f>
        <v>0</v>
      </c>
      <c r="H49" s="1517">
        <f ca="1">IF(ISERROR('E3 PLCC'!G66/'E3 PLCC'!$B66),"0",('E3 PLCC'!G66/'E3 PLCC'!$B66))</f>
        <v>0</v>
      </c>
      <c r="I49" s="1517">
        <f ca="1">IF(ISERROR('E3 PLCC'!H66/'E3 PLCC'!$B66),"0",('E3 PLCC'!H66/'E3 PLCC'!$B66))</f>
        <v>0</v>
      </c>
      <c r="J49" s="1517">
        <f ca="1">IF(ISERROR('E3 PLCC'!I66/'E3 PLCC'!$B66),"0",('E3 PLCC'!I66/'E3 PLCC'!$B66))</f>
        <v>0</v>
      </c>
      <c r="K49" s="1517">
        <f ca="1">IF(ISERROR('E3 PLCC'!J66/'E3 PLCC'!$B66),"0",('E3 PLCC'!J66/'E3 PLCC'!$B66))</f>
        <v>0</v>
      </c>
      <c r="L49" s="1517">
        <f ca="1">IF(ISERROR('E3 PLCC'!K66/'E3 PLCC'!$B66),"0",('E3 PLCC'!K66/'E3 PLCC'!$B66))</f>
        <v>7.5729950721681869E-4</v>
      </c>
      <c r="M49" s="1517">
        <f ca="1">IF(ISERROR('E3 PLCC'!L66/'E3 PLCC'!$B66),"0",('E3 PLCC'!L66/'E3 PLCC'!$B66))</f>
        <v>0</v>
      </c>
      <c r="N49" s="1517">
        <f ca="1">IF(ISERROR('E3 PLCC'!M66/'E3 PLCC'!$B66),"0",('E3 PLCC'!M66/'E3 PLCC'!$B66))</f>
        <v>0</v>
      </c>
      <c r="O49" s="1517">
        <f ca="1">IF(ISERROR('E3 PLCC'!N66/'E3 PLCC'!$B66),"0",('E3 PLCC'!N66/'E3 PLCC'!$B66))</f>
        <v>0</v>
      </c>
      <c r="P49" s="1517">
        <f ca="1">IF(ISERROR('E3 PLCC'!O66/'E3 PLCC'!$B66),"0",('E3 PLCC'!O66/'E3 PLCC'!$B66))</f>
        <v>0</v>
      </c>
      <c r="Q49" s="1517">
        <f ca="1">IF(ISERROR('E3 PLCC'!P66/'E3 PLCC'!$B66),"0",('E3 PLCC'!P66/'E3 PLCC'!$B66))</f>
        <v>0</v>
      </c>
      <c r="R49" s="1517">
        <f ca="1">IF(ISERROR('E3 PLCC'!Q66/'E3 PLCC'!$B66),"0",('E3 PLCC'!Q66/'E3 PLCC'!$B66))</f>
        <v>0</v>
      </c>
      <c r="S49" s="1517">
        <f ca="1">IF(ISERROR('E3 PLCC'!R66/'E3 PLCC'!$B66),"0",('E3 PLCC'!R66/'E3 PLCC'!$B66))</f>
        <v>0</v>
      </c>
      <c r="T49" s="1517">
        <f ca="1">IF(ISERROR('E3 PLCC'!S66/'E3 PLCC'!$B66),"0",('E3 PLCC'!S66/'E3 PLCC'!$B66))</f>
        <v>0</v>
      </c>
      <c r="U49" s="1517">
        <f ca="1">IF(ISERROR('E3 PLCC'!T66/'E3 PLCC'!$B66),"0",('E3 PLCC'!T66/'E3 PLCC'!$B66))</f>
        <v>0</v>
      </c>
      <c r="V49" s="1517">
        <f ca="1">IF(ISERROR('E3 PLCC'!U66/'E3 PLCC'!$B66),"0",('E3 PLCC'!U66/'E3 PLCC'!$B66))</f>
        <v>0</v>
      </c>
      <c r="W49" s="1517">
        <f ca="1">IF(ISERROR('E3 PLCC'!V66/'E3 PLCC'!$B66),"0",('E3 PLCC'!V66/'E3 PLCC'!$B66))</f>
        <v>0</v>
      </c>
    </row>
    <row r="50" spans="1:23" s="1518" customFormat="1" ht="12.75">
      <c r="A50" s="1514" t="s">
        <v>644</v>
      </c>
      <c r="B50" s="1515" t="s">
        <v>647</v>
      </c>
      <c r="C50" s="1516">
        <f>IF(+SUM(D50:W50)=0,"-",+SUM(D50:W50))</f>
        <v>1.0000000000000002</v>
      </c>
      <c r="D50" s="1517">
        <f ca="1">IF(ISERROR('E3 PLCC'!C67/'E3 PLCC'!$B67),"0",('E3 PLCC'!C67/'E3 PLCC'!$B67))</f>
        <v>0.44536987487999957</v>
      </c>
      <c r="E50" s="1517">
        <f ca="1">IF(ISERROR('E3 PLCC'!D67/'E3 PLCC'!$B67),"0",('E3 PLCC'!D67/'E3 PLCC'!$B67))</f>
        <v>0.25353035539264074</v>
      </c>
      <c r="F50" s="1517">
        <f ca="1">IF(ISERROR('E3 PLCC'!E67/'E3 PLCC'!$B67),"0",('E3 PLCC'!E67/'E3 PLCC'!$B67))</f>
        <v>0.30002238033162187</v>
      </c>
      <c r="G50" s="1517">
        <f ca="1">IF(ISERROR('E3 PLCC'!F67/'E3 PLCC'!$B67),"0",('E3 PLCC'!F67/'E3 PLCC'!$B67))</f>
        <v>0</v>
      </c>
      <c r="H50" s="1517">
        <f ca="1">IF(ISERROR('E3 PLCC'!G67/'E3 PLCC'!$B67),"0",('E3 PLCC'!G67/'E3 PLCC'!$B67))</f>
        <v>0</v>
      </c>
      <c r="I50" s="1517">
        <f ca="1">IF(ISERROR('E3 PLCC'!H67/'E3 PLCC'!$B67),"0",('E3 PLCC'!H67/'E3 PLCC'!$B67))</f>
        <v>0</v>
      </c>
      <c r="J50" s="1517">
        <f ca="1">IF(ISERROR('E3 PLCC'!I67/'E3 PLCC'!$B67),"0",('E3 PLCC'!I67/'E3 PLCC'!$B67))</f>
        <v>0</v>
      </c>
      <c r="K50" s="1517">
        <f ca="1">IF(ISERROR('E3 PLCC'!J67/'E3 PLCC'!$B67),"0",('E3 PLCC'!J67/'E3 PLCC'!$B67))</f>
        <v>0</v>
      </c>
      <c r="L50" s="1517">
        <f ca="1">IF(ISERROR('E3 PLCC'!K67/'E3 PLCC'!$B67),"0",('E3 PLCC'!K67/'E3 PLCC'!$B67))</f>
        <v>1.0773893957379608E-3</v>
      </c>
      <c r="M50" s="1517">
        <f ca="1">IF(ISERROR('E3 PLCC'!L67/'E3 PLCC'!$B67),"0",('E3 PLCC'!L67/'E3 PLCC'!$B67))</f>
        <v>0</v>
      </c>
      <c r="N50" s="1517">
        <f ca="1">IF(ISERROR('E3 PLCC'!M67/'E3 PLCC'!$B67),"0",('E3 PLCC'!M67/'E3 PLCC'!$B67))</f>
        <v>0</v>
      </c>
      <c r="O50" s="1517">
        <f ca="1">IF(ISERROR('E3 PLCC'!N67/'E3 PLCC'!$B67),"0",('E3 PLCC'!N67/'E3 PLCC'!$B67))</f>
        <v>0</v>
      </c>
      <c r="P50" s="1517">
        <f ca="1">IF(ISERROR('E3 PLCC'!O67/'E3 PLCC'!$B67),"0",('E3 PLCC'!O67/'E3 PLCC'!$B67))</f>
        <v>0</v>
      </c>
      <c r="Q50" s="1517">
        <f ca="1">IF(ISERROR('E3 PLCC'!P67/'E3 PLCC'!$B67),"0",('E3 PLCC'!P67/'E3 PLCC'!$B67))</f>
        <v>0</v>
      </c>
      <c r="R50" s="1517">
        <f ca="1">IF(ISERROR('E3 PLCC'!Q67/'E3 PLCC'!$B67),"0",('E3 PLCC'!Q67/'E3 PLCC'!$B67))</f>
        <v>0</v>
      </c>
      <c r="S50" s="1517">
        <f ca="1">IF(ISERROR('E3 PLCC'!R67/'E3 PLCC'!$B67),"0",('E3 PLCC'!R67/'E3 PLCC'!$B67))</f>
        <v>0</v>
      </c>
      <c r="T50" s="1517">
        <f ca="1">IF(ISERROR('E3 PLCC'!S67/'E3 PLCC'!$B67),"0",('E3 PLCC'!S67/'E3 PLCC'!$B67))</f>
        <v>0</v>
      </c>
      <c r="U50" s="1517">
        <f ca="1">IF(ISERROR('E3 PLCC'!T67/'E3 PLCC'!$B67),"0",('E3 PLCC'!T67/'E3 PLCC'!$B67))</f>
        <v>0</v>
      </c>
      <c r="V50" s="1517">
        <f ca="1">IF(ISERROR('E3 PLCC'!U67/'E3 PLCC'!$B67),"0",('E3 PLCC'!U67/'E3 PLCC'!$B67))</f>
        <v>0</v>
      </c>
      <c r="W50" s="1517">
        <f ca="1">IF(ISERROR('E3 PLCC'!V67/'E3 PLCC'!$B67),"0",('E3 PLCC'!V67/'E3 PLCC'!$B67))</f>
        <v>0</v>
      </c>
    </row>
    <row r="51" spans="1:23" s="1518" customFormat="1" ht="12.75">
      <c r="A51" s="1514" t="s">
        <v>79</v>
      </c>
      <c r="B51" s="1515" t="s">
        <v>859</v>
      </c>
      <c r="C51" s="1516">
        <f>IF(+SUM(D51:W51)=0,"-",+SUM(D51:W51))</f>
        <v>1</v>
      </c>
      <c r="D51" s="1517">
        <f ca="1">IF(ISERROR('E3 PLCC'!C68/'E3 PLCC'!$B68),"0",('E3 PLCC'!C68/'E3 PLCC'!$B68))</f>
        <v>0.57292679758463072</v>
      </c>
      <c r="E51" s="1517">
        <f ca="1">IF(ISERROR('E3 PLCC'!D68/'E3 PLCC'!$B68),"0",('E3 PLCC'!D68/'E3 PLCC'!$B68))</f>
        <v>0.25898093821478069</v>
      </c>
      <c r="F51" s="1517">
        <f ca="1">IF(ISERROR('E3 PLCC'!E68/'E3 PLCC'!$B68),"0",('E3 PLCC'!E68/'E3 PLCC'!$B68))</f>
        <v>0.16666441177750235</v>
      </c>
      <c r="G51" s="1517">
        <f ca="1">IF(ISERROR('E3 PLCC'!F68/'E3 PLCC'!$B68),"0",('E3 PLCC'!F68/'E3 PLCC'!$B68))</f>
        <v>0</v>
      </c>
      <c r="H51" s="1517">
        <f ca="1">IF(ISERROR('E3 PLCC'!G68/'E3 PLCC'!$B68),"0",('E3 PLCC'!G68/'E3 PLCC'!$B68))</f>
        <v>0</v>
      </c>
      <c r="I51" s="1517">
        <f ca="1">IF(ISERROR('E3 PLCC'!H68/'E3 PLCC'!$B68),"0",('E3 PLCC'!H68/'E3 PLCC'!$B68))</f>
        <v>0</v>
      </c>
      <c r="J51" s="1517">
        <f ca="1">IF(ISERROR('E3 PLCC'!I68/'E3 PLCC'!$B68),"0",('E3 PLCC'!I68/'E3 PLCC'!$B68))</f>
        <v>0</v>
      </c>
      <c r="K51" s="1517">
        <f ca="1">IF(ISERROR('E3 PLCC'!J68/'E3 PLCC'!$B68),"0",('E3 PLCC'!J68/'E3 PLCC'!$B68))</f>
        <v>0</v>
      </c>
      <c r="L51" s="1517">
        <f ca="1">IF(ISERROR('E3 PLCC'!K68/'E3 PLCC'!$B68),"0",('E3 PLCC'!K68/'E3 PLCC'!$B68))</f>
        <v>1.4278524230863037E-3</v>
      </c>
      <c r="M51" s="1517">
        <f ca="1">IF(ISERROR('E3 PLCC'!L68/'E3 PLCC'!$B68),"0",('E3 PLCC'!L68/'E3 PLCC'!$B68))</f>
        <v>0</v>
      </c>
      <c r="N51" s="1517">
        <f ca="1">IF(ISERROR('E3 PLCC'!M68/'E3 PLCC'!$B68),"0",('E3 PLCC'!M68/'E3 PLCC'!$B68))</f>
        <v>0</v>
      </c>
      <c r="O51" s="1517">
        <f ca="1">IF(ISERROR('E3 PLCC'!N68/'E3 PLCC'!$B68),"0",('E3 PLCC'!N68/'E3 PLCC'!$B68))</f>
        <v>0</v>
      </c>
      <c r="P51" s="1517">
        <f ca="1">IF(ISERROR('E3 PLCC'!O68/'E3 PLCC'!$B68),"0",('E3 PLCC'!O68/'E3 PLCC'!$B68))</f>
        <v>0</v>
      </c>
      <c r="Q51" s="1517">
        <f ca="1">IF(ISERROR('E3 PLCC'!P68/'E3 PLCC'!$B68),"0",('E3 PLCC'!P68/'E3 PLCC'!$B68))</f>
        <v>0</v>
      </c>
      <c r="R51" s="1517">
        <f ca="1">IF(ISERROR('E3 PLCC'!Q68/'E3 PLCC'!$B68),"0",('E3 PLCC'!Q68/'E3 PLCC'!$B68))</f>
        <v>0</v>
      </c>
      <c r="S51" s="1517">
        <f ca="1">IF(ISERROR('E3 PLCC'!R68/'E3 PLCC'!$B68),"0",('E3 PLCC'!R68/'E3 PLCC'!$B68))</f>
        <v>0</v>
      </c>
      <c r="T51" s="1517">
        <f ca="1">IF(ISERROR('E3 PLCC'!S68/'E3 PLCC'!$B68),"0",('E3 PLCC'!S68/'E3 PLCC'!$B68))</f>
        <v>0</v>
      </c>
      <c r="U51" s="1517">
        <f ca="1">IF(ISERROR('E3 PLCC'!T68/'E3 PLCC'!$B68),"0",('E3 PLCC'!T68/'E3 PLCC'!$B68))</f>
        <v>0</v>
      </c>
      <c r="V51" s="1517">
        <f ca="1">IF(ISERROR('E3 PLCC'!U68/'E3 PLCC'!$B68),"0",('E3 PLCC'!U68/'E3 PLCC'!$B68))</f>
        <v>0</v>
      </c>
      <c r="W51" s="1517">
        <f ca="1">IF(ISERROR('E3 PLCC'!V68/'E3 PLCC'!$B68),"0",('E3 PLCC'!V68/'E3 PLCC'!$B68))</f>
        <v>0</v>
      </c>
    </row>
    <row r="52" spans="1:23" s="1518" customFormat="1" ht="12.75">
      <c r="A52" s="1514"/>
      <c r="B52" s="1515"/>
      <c r="C52" s="1516"/>
      <c r="D52" s="1517"/>
      <c r="E52" s="1517"/>
      <c r="F52" s="1517"/>
      <c r="G52" s="1517"/>
      <c r="H52" s="1517"/>
      <c r="I52" s="1517"/>
      <c r="J52" s="1517"/>
      <c r="K52" s="1517"/>
      <c r="L52" s="1517"/>
      <c r="M52" s="1517"/>
      <c r="N52" s="1517"/>
      <c r="O52" s="1517"/>
      <c r="P52" s="1517"/>
      <c r="Q52" s="1517"/>
      <c r="R52" s="1517"/>
      <c r="S52" s="1517"/>
      <c r="T52" s="1517"/>
      <c r="U52" s="1517"/>
      <c r="V52" s="1517"/>
      <c r="W52" s="1517"/>
    </row>
    <row r="53" spans="1:23" s="400" customFormat="1" ht="12.75">
      <c r="A53" s="1510" t="s">
        <v>298</v>
      </c>
      <c r="B53" s="1400"/>
      <c r="C53" s="1524"/>
      <c r="D53" s="1517"/>
      <c r="E53" s="1517"/>
      <c r="F53" s="1525"/>
      <c r="G53" s="1525"/>
      <c r="H53" s="1525"/>
      <c r="I53" s="1525"/>
      <c r="J53" s="1525"/>
      <c r="K53" s="1525"/>
      <c r="L53" s="1525"/>
      <c r="M53" s="1517"/>
      <c r="N53" s="1526"/>
      <c r="O53" s="1527"/>
      <c r="P53" s="1527"/>
      <c r="Q53" s="1527"/>
      <c r="R53" s="1527"/>
      <c r="S53" s="1527"/>
      <c r="T53" s="1527"/>
      <c r="U53" s="1527"/>
      <c r="V53" s="1528"/>
      <c r="W53" s="1528"/>
    </row>
    <row r="54" spans="1:23" s="400" customFormat="1" ht="12.75">
      <c r="A54" s="525"/>
      <c r="B54" s="1400"/>
      <c r="C54" s="1516"/>
      <c r="D54" s="1517"/>
      <c r="E54" s="1517"/>
      <c r="F54" s="1525"/>
      <c r="G54" s="1525"/>
      <c r="H54" s="1525"/>
      <c r="I54" s="1525"/>
      <c r="J54" s="1525"/>
      <c r="K54" s="1525"/>
      <c r="L54" s="1525"/>
      <c r="M54" s="1517"/>
      <c r="N54" s="1526"/>
      <c r="O54" s="1527"/>
      <c r="P54" s="1527"/>
      <c r="Q54" s="1527"/>
      <c r="R54" s="1527"/>
      <c r="S54" s="1527"/>
      <c r="T54" s="1527"/>
      <c r="U54" s="1527"/>
      <c r="V54" s="1528"/>
      <c r="W54" s="1528"/>
    </row>
    <row r="55" spans="1:23" s="400" customFormat="1" ht="12.75">
      <c r="A55" s="525" t="s">
        <v>239</v>
      </c>
      <c r="B55" s="1400" t="s">
        <v>237</v>
      </c>
      <c r="C55" s="1516">
        <f t="shared" ref="C55:C68" si="0">IF(+SUM(D55:W55)=0,"-",+SUM(D55:W55))</f>
        <v>1</v>
      </c>
      <c r="D55" s="1517">
        <f ca="1">IF(ISERROR('O6 Source Data for E2'!D$88/'O6 Source Data for E2'!$C$88),"0.00%",'O6 Source Data for E2'!D$88/'O6 Source Data for E2'!$C$88)</f>
        <v>0.43055327817835359</v>
      </c>
      <c r="E55" s="1517">
        <f ca="1">IF(ISERROR('O6 Source Data for E2'!E$88/'O6 Source Data for E2'!$C$88),"0.00%",'O6 Source Data for E2'!E$88/'O6 Source Data for E2'!$C$88)</f>
        <v>0.19453976074813073</v>
      </c>
      <c r="F55" s="1517">
        <f ca="1">IF(ISERROR('O6 Source Data for E2'!F$88/'O6 Source Data for E2'!$C$88),"0.00%",'O6 Source Data for E2'!F$88/'O6 Source Data for E2'!$C$88)</f>
        <v>0.37411335134294971</v>
      </c>
      <c r="G55" s="1517">
        <f ca="1">IF(ISERROR('O6 Source Data for E2'!G$88/'O6 Source Data for E2'!$C$88),"0.00%",'O6 Source Data for E2'!G$88/'O6 Source Data for E2'!$C$88)</f>
        <v>0</v>
      </c>
      <c r="H55" s="1517">
        <f ca="1">IF(ISERROR('O6 Source Data for E2'!H$88/'O6 Source Data for E2'!$C$88),"0.00%",'O6 Source Data for E2'!H$88/'O6 Source Data for E2'!$C$88)</f>
        <v>0</v>
      </c>
      <c r="I55" s="1517">
        <f ca="1">IF(ISERROR('O6 Source Data for E2'!I$88/'O6 Source Data for E2'!$C$88),"0.00%",'O6 Source Data for E2'!I$88/'O6 Source Data for E2'!$C$88)</f>
        <v>0</v>
      </c>
      <c r="J55" s="1517">
        <f ca="1">IF(ISERROR('O6 Source Data for E2'!J$88/'O6 Source Data for E2'!$C$88),"0.00%",'O6 Source Data for E2'!J$88/'O6 Source Data for E2'!$C$88)</f>
        <v>0</v>
      </c>
      <c r="K55" s="1517">
        <f ca="1">IF(ISERROR('O6 Source Data for E2'!K$88/'O6 Source Data for E2'!$C$88),"0.00%",'O6 Source Data for E2'!K$88/'O6 Source Data for E2'!$C$88)</f>
        <v>0</v>
      </c>
      <c r="L55" s="1517">
        <f ca="1">IF(ISERROR('O6 Source Data for E2'!L$88/'O6 Source Data for E2'!$C$88),"0.00%",'O6 Source Data for E2'!L$88/'O6 Source Data for E2'!$C$88)</f>
        <v>7.9360973056594609E-4</v>
      </c>
      <c r="M55" s="1517">
        <f ca="1">IF(ISERROR('O6 Source Data for E2'!M$88/'O6 Source Data for E2'!$C$88),"0.00%",'O6 Source Data for E2'!M$88/'O6 Source Data for E2'!$C$88)</f>
        <v>0</v>
      </c>
      <c r="N55" s="1517">
        <f ca="1">IF(ISERROR('O6 Source Data for E2'!N$88/'O6 Source Data for E2'!$C$88),"0.00%",'O6 Source Data for E2'!N$88/'O6 Source Data for E2'!$C$88)</f>
        <v>0</v>
      </c>
      <c r="O55" s="1517">
        <f ca="1">IF(ISERROR('O6 Source Data for E2'!O$88/'O6 Source Data for E2'!$C$88),"0.00%",'O6 Source Data for E2'!O$88/'O6 Source Data for E2'!$C$88)</f>
        <v>0</v>
      </c>
      <c r="P55" s="1517">
        <f ca="1">IF(ISERROR('O6 Source Data for E2'!P$88/'O6 Source Data for E2'!$C$88),"0.00%",'O6 Source Data for E2'!P$88/'O6 Source Data for E2'!$C$88)</f>
        <v>0</v>
      </c>
      <c r="Q55" s="1517">
        <f ca="1">IF(ISERROR('O6 Source Data for E2'!Q$88/'O6 Source Data for E2'!$C$88),"0.00%",'O6 Source Data for E2'!Q$88/'O6 Source Data for E2'!$C$88)</f>
        <v>0</v>
      </c>
      <c r="R55" s="1517">
        <f ca="1">IF(ISERROR('O6 Source Data for E2'!R$88/'O6 Source Data for E2'!$C$88),"0.00%",'O6 Source Data for E2'!R$88/'O6 Source Data for E2'!$C$88)</f>
        <v>0</v>
      </c>
      <c r="S55" s="1517">
        <f ca="1">IF(ISERROR('O6 Source Data for E2'!S$88/'O6 Source Data for E2'!$C$88),"0.00%",'O6 Source Data for E2'!S$88/'O6 Source Data for E2'!$C$88)</f>
        <v>0</v>
      </c>
      <c r="T55" s="1517">
        <f ca="1">IF(ISERROR('O6 Source Data for E2'!T$88/'O6 Source Data for E2'!$C$88),"0.00%",'O6 Source Data for E2'!T$88/'O6 Source Data for E2'!$C$88)</f>
        <v>0</v>
      </c>
      <c r="U55" s="1517">
        <f ca="1">IF(ISERROR('O6 Source Data for E2'!U$88/'O6 Source Data for E2'!$C$88),"0.00%",'O6 Source Data for E2'!U$88/'O6 Source Data for E2'!$C$88)</f>
        <v>0</v>
      </c>
      <c r="V55" s="1517">
        <f ca="1">IF(ISERROR('O6 Source Data for E2'!V$88/'O6 Source Data for E2'!$C$88),"0.00%",'O6 Source Data for E2'!V$88/'O6 Source Data for E2'!$C$88)</f>
        <v>0</v>
      </c>
      <c r="W55" s="1517">
        <f ca="1">IF(ISERROR('O6 Source Data for E2'!W$88/'O6 Source Data for E2'!$C$88),"0.00%",'O6 Source Data for E2'!W$88/'O6 Source Data for E2'!$C$88)</f>
        <v>0</v>
      </c>
    </row>
    <row r="56" spans="1:23" s="400" customFormat="1" ht="12.75">
      <c r="A56" s="525" t="s">
        <v>861</v>
      </c>
      <c r="B56" s="1400" t="s">
        <v>862</v>
      </c>
      <c r="C56" s="1516" t="str">
        <f t="shared" si="0"/>
        <v>-</v>
      </c>
      <c r="D56" s="1517" t="str">
        <f ca="1">IF(ISERROR('O6 Source Data for E2'!D$39/'O6 Source Data for E2'!$C$39),"0.00%",'O6 Source Data for E2'!D$39/'O6 Source Data for E2'!$C$39)</f>
        <v>0.00%</v>
      </c>
      <c r="E56" s="1517" t="str">
        <f ca="1">IF(ISERROR('O6 Source Data for E2'!E$39/'O6 Source Data for E2'!$C$39),"0.00%",'O6 Source Data for E2'!E$39/'O6 Source Data for E2'!$C$39)</f>
        <v>0.00%</v>
      </c>
      <c r="F56" s="1517" t="str">
        <f ca="1">IF(ISERROR('O6 Source Data for E2'!F$39/'O6 Source Data for E2'!$C$39),"0.00%",'O6 Source Data for E2'!F$39/'O6 Source Data for E2'!$C$39)</f>
        <v>0.00%</v>
      </c>
      <c r="G56" s="1517" t="str">
        <f ca="1">IF(ISERROR('O6 Source Data for E2'!G$39/'O6 Source Data for E2'!$C$39),"0.00%",'O6 Source Data for E2'!G$39/'O6 Source Data for E2'!$C$39)</f>
        <v>0.00%</v>
      </c>
      <c r="H56" s="1517" t="str">
        <f ca="1">IF(ISERROR('O6 Source Data for E2'!H$39/'O6 Source Data for E2'!$C$39),"0.00%",'O6 Source Data for E2'!H$39/'O6 Source Data for E2'!$C$39)</f>
        <v>0.00%</v>
      </c>
      <c r="I56" s="1517" t="str">
        <f ca="1">IF(ISERROR('O6 Source Data for E2'!I$39/'O6 Source Data for E2'!$C$39),"0.00%",'O6 Source Data for E2'!I$39/'O6 Source Data for E2'!$C$39)</f>
        <v>0.00%</v>
      </c>
      <c r="J56" s="1517" t="str">
        <f ca="1">IF(ISERROR('O6 Source Data for E2'!J$39/'O6 Source Data for E2'!$C$39),"0.00%",'O6 Source Data for E2'!J$39/'O6 Source Data for E2'!$C$39)</f>
        <v>0.00%</v>
      </c>
      <c r="K56" s="1517" t="str">
        <f ca="1">IF(ISERROR('O6 Source Data for E2'!K$39/'O6 Source Data for E2'!$C$39),"0.00%",'O6 Source Data for E2'!K$39/'O6 Source Data for E2'!$C$39)</f>
        <v>0.00%</v>
      </c>
      <c r="L56" s="1517" t="str">
        <f ca="1">IF(ISERROR('O6 Source Data for E2'!L$39/'O6 Source Data for E2'!$C$39),"0.00%",'O6 Source Data for E2'!L$39/'O6 Source Data for E2'!$C$39)</f>
        <v>0.00%</v>
      </c>
      <c r="M56" s="1517" t="str">
        <f ca="1">IF(ISERROR('O6 Source Data for E2'!M$39/'O6 Source Data for E2'!$C$39),"0.00%",'O6 Source Data for E2'!M$39/'O6 Source Data for E2'!$C$39)</f>
        <v>0.00%</v>
      </c>
      <c r="N56" s="1517" t="str">
        <f ca="1">IF(ISERROR('O6 Source Data for E2'!N$39/'O6 Source Data for E2'!$C$39),"0.00%",'O6 Source Data for E2'!N$39/'O6 Source Data for E2'!$C$39)</f>
        <v>0.00%</v>
      </c>
      <c r="O56" s="1517" t="str">
        <f ca="1">IF(ISERROR('O6 Source Data for E2'!O$39/'O6 Source Data for E2'!$C$39),"0.00%",'O6 Source Data for E2'!O$39/'O6 Source Data for E2'!$C$39)</f>
        <v>0.00%</v>
      </c>
      <c r="P56" s="1517" t="str">
        <f ca="1">IF(ISERROR('O6 Source Data for E2'!P$39/'O6 Source Data for E2'!$C$39),"0.00%",'O6 Source Data for E2'!P$39/'O6 Source Data for E2'!$C$39)</f>
        <v>0.00%</v>
      </c>
      <c r="Q56" s="1517" t="str">
        <f ca="1">IF(ISERROR('O6 Source Data for E2'!Q$39/'O6 Source Data for E2'!$C$39),"0.00%",'O6 Source Data for E2'!Q$39/'O6 Source Data for E2'!$C$39)</f>
        <v>0.00%</v>
      </c>
      <c r="R56" s="1517" t="str">
        <f ca="1">IF(ISERROR('O6 Source Data for E2'!R$39/'O6 Source Data for E2'!$C$39),"0.00%",'O6 Source Data for E2'!R$39/'O6 Source Data for E2'!$C$39)</f>
        <v>0.00%</v>
      </c>
      <c r="S56" s="1517" t="str">
        <f ca="1">IF(ISERROR('O6 Source Data for E2'!S$39/'O6 Source Data for E2'!$C$39),"0.00%",'O6 Source Data for E2'!S$39/'O6 Source Data for E2'!$C$39)</f>
        <v>0.00%</v>
      </c>
      <c r="T56" s="1517" t="str">
        <f ca="1">IF(ISERROR('O6 Source Data for E2'!T$39/'O6 Source Data for E2'!$C$39),"0.00%",'O6 Source Data for E2'!T$39/'O6 Source Data for E2'!$C$39)</f>
        <v>0.00%</v>
      </c>
      <c r="U56" s="1517" t="str">
        <f ca="1">IF(ISERROR('O6 Source Data for E2'!U$39/'O6 Source Data for E2'!$C$39),"0.00%",'O6 Source Data for E2'!U$39/'O6 Source Data for E2'!$C$39)</f>
        <v>0.00%</v>
      </c>
      <c r="V56" s="1517" t="str">
        <f ca="1">IF(ISERROR('O6 Source Data for E2'!V$39/'O6 Source Data for E2'!$C$39),"0.00%",'O6 Source Data for E2'!V$39/'O6 Source Data for E2'!$C$39)</f>
        <v>0.00%</v>
      </c>
      <c r="W56" s="1517" t="str">
        <f ca="1">IF(ISERROR('O6 Source Data for E2'!W$39/'O6 Source Data for E2'!$C$39),"0.00%",'O6 Source Data for E2'!W$39/'O6 Source Data for E2'!$C$39)</f>
        <v>0.00%</v>
      </c>
    </row>
    <row r="57" spans="1:23" s="400" customFormat="1" ht="12.75">
      <c r="A57" s="525" t="s">
        <v>865</v>
      </c>
      <c r="B57" s="1400" t="s">
        <v>876</v>
      </c>
      <c r="C57" s="1516" t="str">
        <f t="shared" si="0"/>
        <v>-</v>
      </c>
      <c r="D57" s="1517" t="str">
        <f ca="1">IF(ISERROR('O6 Source Data for E2'!D$45/'O6 Source Data for E2'!$C$45),"0.00%",'O6 Source Data for E2'!D$45/'O6 Source Data for E2'!$C$45)</f>
        <v>0.00%</v>
      </c>
      <c r="E57" s="1517" t="str">
        <f ca="1">IF(ISERROR('O6 Source Data for E2'!E$45/'O6 Source Data for E2'!$C$45),"0.00%",'O6 Source Data for E2'!E$45/'O6 Source Data for E2'!$C$45)</f>
        <v>0.00%</v>
      </c>
      <c r="F57" s="1517" t="str">
        <f ca="1">IF(ISERROR('O6 Source Data for E2'!F$45/'O6 Source Data for E2'!$C$45),"0.00%",'O6 Source Data for E2'!F$45/'O6 Source Data for E2'!$C$45)</f>
        <v>0.00%</v>
      </c>
      <c r="G57" s="1517" t="str">
        <f ca="1">IF(ISERROR('O6 Source Data for E2'!G$45/'O6 Source Data for E2'!$C$45),"0.00%",'O6 Source Data for E2'!G$45/'O6 Source Data for E2'!$C$45)</f>
        <v>0.00%</v>
      </c>
      <c r="H57" s="1517" t="str">
        <f ca="1">IF(ISERROR('O6 Source Data for E2'!H$45/'O6 Source Data for E2'!$C$45),"0.00%",'O6 Source Data for E2'!H$45/'O6 Source Data for E2'!$C$45)</f>
        <v>0.00%</v>
      </c>
      <c r="I57" s="1517" t="str">
        <f ca="1">IF(ISERROR('O6 Source Data for E2'!I$45/'O6 Source Data for E2'!$C$45),"0.00%",'O6 Source Data for E2'!I$45/'O6 Source Data for E2'!$C$45)</f>
        <v>0.00%</v>
      </c>
      <c r="J57" s="1517" t="str">
        <f ca="1">IF(ISERROR('O6 Source Data for E2'!J$45/'O6 Source Data for E2'!$C$45),"0.00%",'O6 Source Data for E2'!J$45/'O6 Source Data for E2'!$C$45)</f>
        <v>0.00%</v>
      </c>
      <c r="K57" s="1517" t="str">
        <f ca="1">IF(ISERROR('O6 Source Data for E2'!K$45/'O6 Source Data for E2'!$C$45),"0.00%",'O6 Source Data for E2'!K$45/'O6 Source Data for E2'!$C$45)</f>
        <v>0.00%</v>
      </c>
      <c r="L57" s="1517" t="str">
        <f ca="1">IF(ISERROR('O6 Source Data for E2'!L$45/'O6 Source Data for E2'!$C$45),"0.00%",'O6 Source Data for E2'!L$45/'O6 Source Data for E2'!$C$45)</f>
        <v>0.00%</v>
      </c>
      <c r="M57" s="1517" t="str">
        <f ca="1">IF(ISERROR('O6 Source Data for E2'!M$45/'O6 Source Data for E2'!$C$45),"0.00%",'O6 Source Data for E2'!M$45/'O6 Source Data for E2'!$C$45)</f>
        <v>0.00%</v>
      </c>
      <c r="N57" s="1517" t="str">
        <f ca="1">IF(ISERROR('O6 Source Data for E2'!N$45/'O6 Source Data for E2'!$C$45),"0.00%",'O6 Source Data for E2'!N$45/'O6 Source Data for E2'!$C$45)</f>
        <v>0.00%</v>
      </c>
      <c r="O57" s="1517" t="str">
        <f ca="1">IF(ISERROR('O6 Source Data for E2'!O$45/'O6 Source Data for E2'!$C$45),"0.00%",'O6 Source Data for E2'!O$45/'O6 Source Data for E2'!$C$45)</f>
        <v>0.00%</v>
      </c>
      <c r="P57" s="1517" t="str">
        <f ca="1">IF(ISERROR('O6 Source Data for E2'!P$45/'O6 Source Data for E2'!$C$45),"0.00%",'O6 Source Data for E2'!P$45/'O6 Source Data for E2'!$C$45)</f>
        <v>0.00%</v>
      </c>
      <c r="Q57" s="1517" t="str">
        <f ca="1">IF(ISERROR('O6 Source Data for E2'!Q$45/'O6 Source Data for E2'!$C$45),"0.00%",'O6 Source Data for E2'!Q$45/'O6 Source Data for E2'!$C$45)</f>
        <v>0.00%</v>
      </c>
      <c r="R57" s="1517" t="str">
        <f ca="1">IF(ISERROR('O6 Source Data for E2'!R$45/'O6 Source Data for E2'!$C$45),"0.00%",'O6 Source Data for E2'!R$45/'O6 Source Data for E2'!$C$45)</f>
        <v>0.00%</v>
      </c>
      <c r="S57" s="1517" t="str">
        <f ca="1">IF(ISERROR('O6 Source Data for E2'!S$45/'O6 Source Data for E2'!$C$45),"0.00%",'O6 Source Data for E2'!S$45/'O6 Source Data for E2'!$C$45)</f>
        <v>0.00%</v>
      </c>
      <c r="T57" s="1517" t="str">
        <f ca="1">IF(ISERROR('O6 Source Data for E2'!T$45/'O6 Source Data for E2'!$C$45),"0.00%",'O6 Source Data for E2'!T$45/'O6 Source Data for E2'!$C$45)</f>
        <v>0.00%</v>
      </c>
      <c r="U57" s="1517" t="str">
        <f ca="1">IF(ISERROR('O6 Source Data for E2'!U$45/'O6 Source Data for E2'!$C$45),"0.00%",'O6 Source Data for E2'!U$45/'O6 Source Data for E2'!$C$45)</f>
        <v>0.00%</v>
      </c>
      <c r="V57" s="1517" t="str">
        <f ca="1">IF(ISERROR('O6 Source Data for E2'!V$45/'O6 Source Data for E2'!$C$45),"0.00%",'O6 Source Data for E2'!V$45/'O6 Source Data for E2'!$C$45)</f>
        <v>0.00%</v>
      </c>
      <c r="W57" s="1517" t="str">
        <f ca="1">IF(ISERROR('O6 Source Data for E2'!W$45/'O6 Source Data for E2'!$C$45),"0.00%",'O6 Source Data for E2'!W$45/'O6 Source Data for E2'!$C$45)</f>
        <v>0.00%</v>
      </c>
    </row>
    <row r="58" spans="1:23" s="400" customFormat="1" ht="12.75">
      <c r="A58" s="525" t="s">
        <v>866</v>
      </c>
      <c r="B58" s="1400" t="s">
        <v>877</v>
      </c>
      <c r="C58" s="1516">
        <f t="shared" si="0"/>
        <v>0.99999999999999989</v>
      </c>
      <c r="D58" s="1517">
        <f ca="1">IF(ISERROR('O6 Source Data for E2'!D$50/'O6 Source Data for E2'!$C$50),"0.00%",'O6 Source Data for E2'!D$50/'O6 Source Data for E2'!$C$50)</f>
        <v>0.37691270047498227</v>
      </c>
      <c r="E58" s="1517">
        <f ca="1">IF(ISERROR('O6 Source Data for E2'!E$50/'O6 Source Data for E2'!$C$50),"0.00%",'O6 Source Data for E2'!E$50/'O6 Source Data for E2'!$C$50)</f>
        <v>0.17675436440116787</v>
      </c>
      <c r="F58" s="1517">
        <f ca="1">IF(ISERROR('O6 Source Data for E2'!F$50/'O6 Source Data for E2'!$C$50),"0.00%",'O6 Source Data for E2'!F$50/'O6 Source Data for E2'!$C$50)</f>
        <v>0.44565624883069482</v>
      </c>
      <c r="G58" s="1517">
        <f ca="1">IF(ISERROR('O6 Source Data for E2'!G$50/'O6 Source Data for E2'!$C$50),"0.00%",'O6 Source Data for E2'!G$50/'O6 Source Data for E2'!$C$50)</f>
        <v>0</v>
      </c>
      <c r="H58" s="1517">
        <f ca="1">IF(ISERROR('O6 Source Data for E2'!H$50/'O6 Source Data for E2'!$C$50),"0.00%",'O6 Source Data for E2'!H$50/'O6 Source Data for E2'!$C$50)</f>
        <v>0</v>
      </c>
      <c r="I58" s="1517">
        <f ca="1">IF(ISERROR('O6 Source Data for E2'!I$50/'O6 Source Data for E2'!$C$50),"0.00%",'O6 Source Data for E2'!I$50/'O6 Source Data for E2'!$C$50)</f>
        <v>0</v>
      </c>
      <c r="J58" s="1517">
        <f ca="1">IF(ISERROR('O6 Source Data for E2'!J$50/'O6 Source Data for E2'!$C$50),"0.00%",'O6 Source Data for E2'!J$50/'O6 Source Data for E2'!$C$50)</f>
        <v>0</v>
      </c>
      <c r="K58" s="1517">
        <f ca="1">IF(ISERROR('O6 Source Data for E2'!K$50/'O6 Source Data for E2'!$C$50),"0.00%",'O6 Source Data for E2'!K$50/'O6 Source Data for E2'!$C$50)</f>
        <v>0</v>
      </c>
      <c r="L58" s="1517">
        <f ca="1">IF(ISERROR('O6 Source Data for E2'!L$50/'O6 Source Data for E2'!$C$50),"0.00%",'O6 Source Data for E2'!L$50/'O6 Source Data for E2'!$C$50)</f>
        <v>6.7668629315502924E-4</v>
      </c>
      <c r="M58" s="1517">
        <f ca="1">IF(ISERROR('O6 Source Data for E2'!M$50/'O6 Source Data for E2'!$C$50),"0.00%",'O6 Source Data for E2'!M$50/'O6 Source Data for E2'!$C$50)</f>
        <v>0</v>
      </c>
      <c r="N58" s="1517">
        <f ca="1">IF(ISERROR('O6 Source Data for E2'!N$50/'O6 Source Data for E2'!$C$50),"0.00%",'O6 Source Data for E2'!N$50/'O6 Source Data for E2'!$C$50)</f>
        <v>0</v>
      </c>
      <c r="O58" s="1517">
        <f ca="1">IF(ISERROR('O6 Source Data for E2'!O$50/'O6 Source Data for E2'!$C$50),"0.00%",'O6 Source Data for E2'!O$50/'O6 Source Data for E2'!$C$50)</f>
        <v>0</v>
      </c>
      <c r="P58" s="1517">
        <f ca="1">IF(ISERROR('O6 Source Data for E2'!P$50/'O6 Source Data for E2'!$C$50),"0.00%",'O6 Source Data for E2'!P$50/'O6 Source Data for E2'!$C$50)</f>
        <v>0</v>
      </c>
      <c r="Q58" s="1517">
        <f ca="1">IF(ISERROR('O6 Source Data for E2'!Q$50/'O6 Source Data for E2'!$C$50),"0.00%",'O6 Source Data for E2'!Q$50/'O6 Source Data for E2'!$C$50)</f>
        <v>0</v>
      </c>
      <c r="R58" s="1517">
        <f ca="1">IF(ISERROR('O6 Source Data for E2'!R$50/'O6 Source Data for E2'!$C$50),"0.00%",'O6 Source Data for E2'!R$50/'O6 Source Data for E2'!$C$50)</f>
        <v>0</v>
      </c>
      <c r="S58" s="1517">
        <f ca="1">IF(ISERROR('O6 Source Data for E2'!S$50/'O6 Source Data for E2'!$C$50),"0.00%",'O6 Source Data for E2'!S$50/'O6 Source Data for E2'!$C$50)</f>
        <v>0</v>
      </c>
      <c r="T58" s="1517">
        <f ca="1">IF(ISERROR('O6 Source Data for E2'!T$50/'O6 Source Data for E2'!$C$50),"0.00%",'O6 Source Data for E2'!T$50/'O6 Source Data for E2'!$C$50)</f>
        <v>0</v>
      </c>
      <c r="U58" s="1517">
        <f ca="1">IF(ISERROR('O6 Source Data for E2'!U$50/'O6 Source Data for E2'!$C$50),"0.00%",'O6 Source Data for E2'!U$50/'O6 Source Data for E2'!$C$50)</f>
        <v>0</v>
      </c>
      <c r="V58" s="1517">
        <f ca="1">IF(ISERROR('O6 Source Data for E2'!V$50/'O6 Source Data for E2'!$C$50),"0.00%",'O6 Source Data for E2'!V$50/'O6 Source Data for E2'!$C$50)</f>
        <v>0</v>
      </c>
      <c r="W58" s="1517">
        <f ca="1">IF(ISERROR('O6 Source Data for E2'!W$50/'O6 Source Data for E2'!$C$50),"0.00%",'O6 Source Data for E2'!W$50/'O6 Source Data for E2'!$C$50)</f>
        <v>0</v>
      </c>
    </row>
    <row r="59" spans="1:23" s="400" customFormat="1" ht="25.5">
      <c r="A59" s="525" t="s">
        <v>863</v>
      </c>
      <c r="B59" s="1400" t="s">
        <v>864</v>
      </c>
      <c r="C59" s="1516">
        <f t="shared" si="0"/>
        <v>0.99999999999999989</v>
      </c>
      <c r="D59" s="1517">
        <f ca="1">IF(ISERROR('O6 Source Data for E2'!D$52/'O6 Source Data for E2'!$C$52),"0.00%",'O6 Source Data for E2'!D$52/'O6 Source Data for E2'!$C$52)</f>
        <v>0.37691270047498227</v>
      </c>
      <c r="E59" s="1517">
        <f ca="1">IF(ISERROR('O6 Source Data for E2'!E$52/'O6 Source Data for E2'!$C$52),"0.00%",'O6 Source Data for E2'!E$52/'O6 Source Data for E2'!$C$52)</f>
        <v>0.17675436440116787</v>
      </c>
      <c r="F59" s="1517">
        <f ca="1">IF(ISERROR('O6 Source Data for E2'!F$52/'O6 Source Data for E2'!$C$52),"0.00%",'O6 Source Data for E2'!F$52/'O6 Source Data for E2'!$C$52)</f>
        <v>0.44565624883069482</v>
      </c>
      <c r="G59" s="1517">
        <f ca="1">IF(ISERROR('O6 Source Data for E2'!G$52/'O6 Source Data for E2'!$C$52),"0.00%",'O6 Source Data for E2'!G$52/'O6 Source Data for E2'!$C$52)</f>
        <v>0</v>
      </c>
      <c r="H59" s="1517">
        <f ca="1">IF(ISERROR('O6 Source Data for E2'!H$52/'O6 Source Data for E2'!$C$52),"0.00%",'O6 Source Data for E2'!H$52/'O6 Source Data for E2'!$C$52)</f>
        <v>0</v>
      </c>
      <c r="I59" s="1517">
        <f ca="1">IF(ISERROR('O6 Source Data for E2'!I$52/'O6 Source Data for E2'!$C$52),"0.00%",'O6 Source Data for E2'!I$52/'O6 Source Data for E2'!$C$52)</f>
        <v>0</v>
      </c>
      <c r="J59" s="1517">
        <f ca="1">IF(ISERROR('O6 Source Data for E2'!J$52/'O6 Source Data for E2'!$C$52),"0.00%",'O6 Source Data for E2'!J$52/'O6 Source Data for E2'!$C$52)</f>
        <v>0</v>
      </c>
      <c r="K59" s="1517">
        <f ca="1">IF(ISERROR('O6 Source Data for E2'!K$52/'O6 Source Data for E2'!$C$52),"0.00%",'O6 Source Data for E2'!K$52/'O6 Source Data for E2'!$C$52)</f>
        <v>0</v>
      </c>
      <c r="L59" s="1517">
        <f ca="1">IF(ISERROR('O6 Source Data for E2'!L$52/'O6 Source Data for E2'!$C$52),"0.00%",'O6 Source Data for E2'!L$52/'O6 Source Data for E2'!$C$52)</f>
        <v>6.7668629315502924E-4</v>
      </c>
      <c r="M59" s="1517">
        <f ca="1">IF(ISERROR('O6 Source Data for E2'!M$52/'O6 Source Data for E2'!$C$52),"0.00%",'O6 Source Data for E2'!M$52/'O6 Source Data for E2'!$C$52)</f>
        <v>0</v>
      </c>
      <c r="N59" s="1517">
        <f ca="1">IF(ISERROR('O6 Source Data for E2'!N$52/'O6 Source Data for E2'!$C$52),"0.00%",'O6 Source Data for E2'!N$52/'O6 Source Data for E2'!$C$52)</f>
        <v>0</v>
      </c>
      <c r="O59" s="1517">
        <f ca="1">IF(ISERROR('O6 Source Data for E2'!O$52/'O6 Source Data for E2'!$C$52),"0.00%",'O6 Source Data for E2'!O$52/'O6 Source Data for E2'!$C$52)</f>
        <v>0</v>
      </c>
      <c r="P59" s="1517">
        <f ca="1">IF(ISERROR('O6 Source Data for E2'!P$52/'O6 Source Data for E2'!$C$52),"0.00%",'O6 Source Data for E2'!P$52/'O6 Source Data for E2'!$C$52)</f>
        <v>0</v>
      </c>
      <c r="Q59" s="1517">
        <f ca="1">IF(ISERROR('O6 Source Data for E2'!Q$52/'O6 Source Data for E2'!$C$52),"0.00%",'O6 Source Data for E2'!Q$52/'O6 Source Data for E2'!$C$52)</f>
        <v>0</v>
      </c>
      <c r="R59" s="1517">
        <f ca="1">IF(ISERROR('O6 Source Data for E2'!R$52/'O6 Source Data for E2'!$C$52),"0.00%",'O6 Source Data for E2'!R$52/'O6 Source Data for E2'!$C$52)</f>
        <v>0</v>
      </c>
      <c r="S59" s="1517">
        <f ca="1">IF(ISERROR('O6 Source Data for E2'!S$52/'O6 Source Data for E2'!$C$52),"0.00%",'O6 Source Data for E2'!S$52/'O6 Source Data for E2'!$C$52)</f>
        <v>0</v>
      </c>
      <c r="T59" s="1517">
        <f ca="1">IF(ISERROR('O6 Source Data for E2'!T$52/'O6 Source Data for E2'!$C$52),"0.00%",'O6 Source Data for E2'!T$52/'O6 Source Data for E2'!$C$52)</f>
        <v>0</v>
      </c>
      <c r="U59" s="1517">
        <f ca="1">IF(ISERROR('O6 Source Data for E2'!U$52/'O6 Source Data for E2'!$C$52),"0.00%",'O6 Source Data for E2'!U$52/'O6 Source Data for E2'!$C$52)</f>
        <v>0</v>
      </c>
      <c r="V59" s="1517">
        <f ca="1">IF(ISERROR('O6 Source Data for E2'!V$52/'O6 Source Data for E2'!$C$52),"0.00%",'O6 Source Data for E2'!V$52/'O6 Source Data for E2'!$C$52)</f>
        <v>0</v>
      </c>
      <c r="W59" s="1517">
        <f ca="1">IF(ISERROR('O6 Source Data for E2'!W$52/'O6 Source Data for E2'!$C$52),"0.00%",'O6 Source Data for E2'!W$52/'O6 Source Data for E2'!$C$52)</f>
        <v>0</v>
      </c>
    </row>
    <row r="60" spans="1:23" s="400" customFormat="1" ht="12.75">
      <c r="A60" s="525" t="s">
        <v>871</v>
      </c>
      <c r="B60" s="1400" t="s">
        <v>878</v>
      </c>
      <c r="C60" s="1516">
        <f t="shared" si="0"/>
        <v>0.99999999999999978</v>
      </c>
      <c r="D60" s="1517">
        <f ca="1">IF(ISERROR('O6 Source Data for E2'!D$61/'O6 Source Data for E2'!$C$61),"0.00%",'O6 Source Data for E2'!D$61/'O6 Source Data for E2'!$C$61)</f>
        <v>0.6193740597606805</v>
      </c>
      <c r="E60" s="1517">
        <f ca="1">IF(ISERROR('O6 Source Data for E2'!E$61/'O6 Source Data for E2'!$C$61),"0.00%",'O6 Source Data for E2'!E$61/'O6 Source Data for E2'!$C$61)</f>
        <v>0.2350758738615904</v>
      </c>
      <c r="F60" s="1517">
        <f ca="1">IF(ISERROR('O6 Source Data for E2'!F$61/'O6 Source Data for E2'!$C$61),"0.00%",'O6 Source Data for E2'!F$61/'O6 Source Data for E2'!$C$61)</f>
        <v>0.14434506839746841</v>
      </c>
      <c r="G60" s="1517">
        <f ca="1">IF(ISERROR('O6 Source Data for E2'!G$61/'O6 Source Data for E2'!$C$61),"0.00%",'O6 Source Data for E2'!G$61/'O6 Source Data for E2'!$C$61)</f>
        <v>0</v>
      </c>
      <c r="H60" s="1517">
        <f ca="1">IF(ISERROR('O6 Source Data for E2'!H$61/'O6 Source Data for E2'!$C$61),"0.00%",'O6 Source Data for E2'!H$61/'O6 Source Data for E2'!$C$61)</f>
        <v>0</v>
      </c>
      <c r="I60" s="1517">
        <f ca="1">IF(ISERROR('O6 Source Data for E2'!I$61/'O6 Source Data for E2'!$C$61),"0.00%",'O6 Source Data for E2'!I$61/'O6 Source Data for E2'!$C$61)</f>
        <v>0</v>
      </c>
      <c r="J60" s="1517">
        <f ca="1">IF(ISERROR('O6 Source Data for E2'!J$61/'O6 Source Data for E2'!$C$61),"0.00%",'O6 Source Data for E2'!J$61/'O6 Source Data for E2'!$C$61)</f>
        <v>0</v>
      </c>
      <c r="K60" s="1517">
        <f ca="1">IF(ISERROR('O6 Source Data for E2'!K$61/'O6 Source Data for E2'!$C$61),"0.00%",'O6 Source Data for E2'!K$61/'O6 Source Data for E2'!$C$61)</f>
        <v>0</v>
      </c>
      <c r="L60" s="1517">
        <f ca="1">IF(ISERROR('O6 Source Data for E2'!L$61/'O6 Source Data for E2'!$C$61),"0.00%",'O6 Source Data for E2'!L$61/'O6 Source Data for E2'!$C$61)</f>
        <v>1.2049979802605383E-3</v>
      </c>
      <c r="M60" s="1517">
        <f ca="1">IF(ISERROR('O6 Source Data for E2'!M$61/'O6 Source Data for E2'!$C$61),"0.00%",'O6 Source Data for E2'!M$61/'O6 Source Data for E2'!$C$61)</f>
        <v>0</v>
      </c>
      <c r="N60" s="1517">
        <f ca="1">IF(ISERROR('O6 Source Data for E2'!N$61/'O6 Source Data for E2'!$C$61),"0.00%",'O6 Source Data for E2'!N$61/'O6 Source Data for E2'!$C$61)</f>
        <v>0</v>
      </c>
      <c r="O60" s="1517">
        <f ca="1">IF(ISERROR('O6 Source Data for E2'!O$61/'O6 Source Data for E2'!$C$61),"0.00%",'O6 Source Data for E2'!O$61/'O6 Source Data for E2'!$C$61)</f>
        <v>0</v>
      </c>
      <c r="P60" s="1517">
        <f ca="1">IF(ISERROR('O6 Source Data for E2'!P$61/'O6 Source Data for E2'!$C$61),"0.00%",'O6 Source Data for E2'!P$61/'O6 Source Data for E2'!$C$61)</f>
        <v>0</v>
      </c>
      <c r="Q60" s="1517">
        <f ca="1">IF(ISERROR('O6 Source Data for E2'!Q$61/'O6 Source Data for E2'!$C$61),"0.00%",'O6 Source Data for E2'!Q$61/'O6 Source Data for E2'!$C$61)</f>
        <v>0</v>
      </c>
      <c r="R60" s="1517">
        <f ca="1">IF(ISERROR('O6 Source Data for E2'!R$61/'O6 Source Data for E2'!$C$61),"0.00%",'O6 Source Data for E2'!R$61/'O6 Source Data for E2'!$C$61)</f>
        <v>0</v>
      </c>
      <c r="S60" s="1517">
        <f ca="1">IF(ISERROR('O6 Source Data for E2'!S$61/'O6 Source Data for E2'!$C$61),"0.00%",'O6 Source Data for E2'!S$61/'O6 Source Data for E2'!$C$61)</f>
        <v>0</v>
      </c>
      <c r="T60" s="1517">
        <f ca="1">IF(ISERROR('O6 Source Data for E2'!T$61/'O6 Source Data for E2'!$C$61),"0.00%",'O6 Source Data for E2'!T$61/'O6 Source Data for E2'!$C$61)</f>
        <v>0</v>
      </c>
      <c r="U60" s="1517">
        <f ca="1">IF(ISERROR('O6 Source Data for E2'!U$61/'O6 Source Data for E2'!$C$61),"0.00%",'O6 Source Data for E2'!U$61/'O6 Source Data for E2'!$C$61)</f>
        <v>0</v>
      </c>
      <c r="V60" s="1517">
        <f ca="1">IF(ISERROR('O6 Source Data for E2'!V$61/'O6 Source Data for E2'!$C$61),"0.00%",'O6 Source Data for E2'!V$61/'O6 Source Data for E2'!$C$61)</f>
        <v>0</v>
      </c>
      <c r="W60" s="1517">
        <f ca="1">IF(ISERROR('O6 Source Data for E2'!W$61/'O6 Source Data for E2'!$C$61),"0.00%",'O6 Source Data for E2'!W$61/'O6 Source Data for E2'!$C$61)</f>
        <v>0</v>
      </c>
    </row>
    <row r="61" spans="1:23" s="400" customFormat="1" ht="12.75">
      <c r="A61" s="525" t="s">
        <v>872</v>
      </c>
      <c r="B61" s="1400" t="s">
        <v>879</v>
      </c>
      <c r="C61" s="1516">
        <f t="shared" si="0"/>
        <v>1</v>
      </c>
      <c r="D61" s="1517">
        <f ca="1">IF(ISERROR('O6 Source Data for E2'!D$66/'O6 Source Data for E2'!$C$66),"0.00%",'O6 Source Data for E2'!D$66/'O6 Source Data for E2'!$C$66)</f>
        <v>0.45207572185354883</v>
      </c>
      <c r="E61" s="1517">
        <f ca="1">IF(ISERROR('O6 Source Data for E2'!E$66/'O6 Source Data for E2'!$C$66),"0.00%",'O6 Source Data for E2'!E$66/'O6 Source Data for E2'!$C$66)</f>
        <v>0.19483403233389887</v>
      </c>
      <c r="F61" s="1517">
        <f ca="1">IF(ISERROR('O6 Source Data for E2'!F$66/'O6 Source Data for E2'!$C$66),"0.00%",'O6 Source Data for E2'!F$66/'O6 Source Data for E2'!$C$66)</f>
        <v>0.35224978289639464</v>
      </c>
      <c r="G61" s="1517">
        <f ca="1">IF(ISERROR('O6 Source Data for E2'!G$66/'O6 Source Data for E2'!$C$66),"0.00%",'O6 Source Data for E2'!G$66/'O6 Source Data for E2'!$C$66)</f>
        <v>0</v>
      </c>
      <c r="H61" s="1517">
        <f ca="1">IF(ISERROR('O6 Source Data for E2'!H$66/'O6 Source Data for E2'!$C$66),"0.00%",'O6 Source Data for E2'!H$66/'O6 Source Data for E2'!$C$66)</f>
        <v>0</v>
      </c>
      <c r="I61" s="1517">
        <f ca="1">IF(ISERROR('O6 Source Data for E2'!I$66/'O6 Source Data for E2'!$C$66),"0.00%",'O6 Source Data for E2'!I$66/'O6 Source Data for E2'!$C$66)</f>
        <v>0</v>
      </c>
      <c r="J61" s="1517">
        <f ca="1">IF(ISERROR('O6 Source Data for E2'!J$66/'O6 Source Data for E2'!$C$66),"0.00%",'O6 Source Data for E2'!J$66/'O6 Source Data for E2'!$C$66)</f>
        <v>0</v>
      </c>
      <c r="K61" s="1517">
        <f ca="1">IF(ISERROR('O6 Source Data for E2'!K$66/'O6 Source Data for E2'!$C$66),"0.00%",'O6 Source Data for E2'!K$66/'O6 Source Data for E2'!$C$66)</f>
        <v>0</v>
      </c>
      <c r="L61" s="1517">
        <f ca="1">IF(ISERROR('O6 Source Data for E2'!L$66/'O6 Source Data for E2'!$C$66),"0.00%",'O6 Source Data for E2'!L$66/'O6 Source Data for E2'!$C$66)</f>
        <v>8.4046291615773718E-4</v>
      </c>
      <c r="M61" s="1517">
        <f ca="1">IF(ISERROR('O6 Source Data for E2'!M$66/'O6 Source Data for E2'!$C$66),"0.00%",'O6 Source Data for E2'!M$66/'O6 Source Data for E2'!$C$66)</f>
        <v>0</v>
      </c>
      <c r="N61" s="1517">
        <f ca="1">IF(ISERROR('O6 Source Data for E2'!N$66/'O6 Source Data for E2'!$C$66),"0.00%",'O6 Source Data for E2'!N$66/'O6 Source Data for E2'!$C$66)</f>
        <v>0</v>
      </c>
      <c r="O61" s="1517">
        <f ca="1">IF(ISERROR('O6 Source Data for E2'!O$66/'O6 Source Data for E2'!$C$66),"0.00%",'O6 Source Data for E2'!O$66/'O6 Source Data for E2'!$C$66)</f>
        <v>0</v>
      </c>
      <c r="P61" s="1517">
        <f ca="1">IF(ISERROR('O6 Source Data for E2'!P$66/'O6 Source Data for E2'!$C$66),"0.00%",'O6 Source Data for E2'!P$66/'O6 Source Data for E2'!$C$66)</f>
        <v>0</v>
      </c>
      <c r="Q61" s="1517">
        <f ca="1">IF(ISERROR('O6 Source Data for E2'!Q$66/'O6 Source Data for E2'!$C$66),"0.00%",'O6 Source Data for E2'!Q$66/'O6 Source Data for E2'!$C$66)</f>
        <v>0</v>
      </c>
      <c r="R61" s="1517">
        <f ca="1">IF(ISERROR('O6 Source Data for E2'!R$66/'O6 Source Data for E2'!$C$66),"0.00%",'O6 Source Data for E2'!R$66/'O6 Source Data for E2'!$C$66)</f>
        <v>0</v>
      </c>
      <c r="S61" s="1517">
        <f ca="1">IF(ISERROR('O6 Source Data for E2'!S$66/'O6 Source Data for E2'!$C$66),"0.00%",'O6 Source Data for E2'!S$66/'O6 Source Data for E2'!$C$66)</f>
        <v>0</v>
      </c>
      <c r="T61" s="1517">
        <f ca="1">IF(ISERROR('O6 Source Data for E2'!T$66/'O6 Source Data for E2'!$C$66),"0.00%",'O6 Source Data for E2'!T$66/'O6 Source Data for E2'!$C$66)</f>
        <v>0</v>
      </c>
      <c r="U61" s="1517">
        <f ca="1">IF(ISERROR('O6 Source Data for E2'!U$66/'O6 Source Data for E2'!$C$66),"0.00%",'O6 Source Data for E2'!U$66/'O6 Source Data for E2'!$C$66)</f>
        <v>0</v>
      </c>
      <c r="V61" s="1517">
        <f ca="1">IF(ISERROR('O6 Source Data for E2'!V$66/'O6 Source Data for E2'!$C$66),"0.00%",'O6 Source Data for E2'!V$66/'O6 Source Data for E2'!$C$66)</f>
        <v>0</v>
      </c>
      <c r="W61" s="1517">
        <f ca="1">IF(ISERROR('O6 Source Data for E2'!W$66/'O6 Source Data for E2'!$C$66),"0.00%",'O6 Source Data for E2'!W$66/'O6 Source Data for E2'!$C$66)</f>
        <v>0</v>
      </c>
    </row>
    <row r="62" spans="1:23" s="400" customFormat="1" ht="25.5">
      <c r="A62" s="525" t="s">
        <v>867</v>
      </c>
      <c r="B62" s="1400" t="s">
        <v>903</v>
      </c>
      <c r="C62" s="1516">
        <f t="shared" si="0"/>
        <v>0.99999999999999989</v>
      </c>
      <c r="D62" s="1517">
        <f ca="1">IF(ISERROR('O6 Source Data for E2'!D$68/'O6 Source Data for E2'!$C$68),"0.00%",'O6 Source Data for E2'!D$68/'O6 Source Data for E2'!$C$68)</f>
        <v>0.45207573415173213</v>
      </c>
      <c r="E62" s="1517">
        <f ca="1">IF(ISERROR('O6 Source Data for E2'!E$68/'O6 Source Data for E2'!$C$68),"0.00%",'O6 Source Data for E2'!E$68/'O6 Source Data for E2'!$C$68)</f>
        <v>0.1948340352920965</v>
      </c>
      <c r="F62" s="1517">
        <f ca="1">IF(ISERROR('O6 Source Data for E2'!F$68/'O6 Source Data for E2'!$C$68),"0.00%",'O6 Source Data for E2'!F$68/'O6 Source Data for E2'!$C$68)</f>
        <v>0.35224976761321641</v>
      </c>
      <c r="G62" s="1517">
        <f ca="1">IF(ISERROR('O6 Source Data for E2'!G$68/'O6 Source Data for E2'!$C$68),"0.00%",'O6 Source Data for E2'!G$68/'O6 Source Data for E2'!$C$68)</f>
        <v>0</v>
      </c>
      <c r="H62" s="1517">
        <f ca="1">IF(ISERROR('O6 Source Data for E2'!H$68/'O6 Source Data for E2'!$C$68),"0.00%",'O6 Source Data for E2'!H$68/'O6 Source Data for E2'!$C$68)</f>
        <v>0</v>
      </c>
      <c r="I62" s="1517">
        <f ca="1">IF(ISERROR('O6 Source Data for E2'!I$68/'O6 Source Data for E2'!$C$68),"0.00%",'O6 Source Data for E2'!I$68/'O6 Source Data for E2'!$C$68)</f>
        <v>0</v>
      </c>
      <c r="J62" s="1517">
        <f ca="1">IF(ISERROR('O6 Source Data for E2'!J$68/'O6 Source Data for E2'!$C$68),"0.00%",'O6 Source Data for E2'!J$68/'O6 Source Data for E2'!$C$68)</f>
        <v>0</v>
      </c>
      <c r="K62" s="1517">
        <f ca="1">IF(ISERROR('O6 Source Data for E2'!K$68/'O6 Source Data for E2'!$C$68),"0.00%",'O6 Source Data for E2'!K$68/'O6 Source Data for E2'!$C$68)</f>
        <v>0</v>
      </c>
      <c r="L62" s="1517">
        <f ca="1">IF(ISERROR('O6 Source Data for E2'!L$68/'O6 Source Data for E2'!$C$68),"0.00%",'O6 Source Data for E2'!L$68/'O6 Source Data for E2'!$C$68)</f>
        <v>8.4046294295488967E-4</v>
      </c>
      <c r="M62" s="1517">
        <f ca="1">IF(ISERROR('O6 Source Data for E2'!M$68/'O6 Source Data for E2'!$C$68),"0.00%",'O6 Source Data for E2'!M$68/'O6 Source Data for E2'!$C$68)</f>
        <v>0</v>
      </c>
      <c r="N62" s="1517">
        <f ca="1">IF(ISERROR('O6 Source Data for E2'!N$68/'O6 Source Data for E2'!$C$68),"0.00%",'O6 Source Data for E2'!N$68/'O6 Source Data for E2'!$C$68)</f>
        <v>0</v>
      </c>
      <c r="O62" s="1517">
        <f ca="1">IF(ISERROR('O6 Source Data for E2'!O$68/'O6 Source Data for E2'!$C$68),"0.00%",'O6 Source Data for E2'!O$68/'O6 Source Data for E2'!$C$68)</f>
        <v>0</v>
      </c>
      <c r="P62" s="1517">
        <f ca="1">IF(ISERROR('O6 Source Data for E2'!P$68/'O6 Source Data for E2'!$C$68),"0.00%",'O6 Source Data for E2'!P$68/'O6 Source Data for E2'!$C$68)</f>
        <v>0</v>
      </c>
      <c r="Q62" s="1517">
        <f ca="1">IF(ISERROR('O6 Source Data for E2'!Q$68/'O6 Source Data for E2'!$C$68),"0.00%",'O6 Source Data for E2'!Q$68/'O6 Source Data for E2'!$C$68)</f>
        <v>0</v>
      </c>
      <c r="R62" s="1517">
        <f ca="1">IF(ISERROR('O6 Source Data for E2'!R$68/'O6 Source Data for E2'!$C$68),"0.00%",'O6 Source Data for E2'!R$68/'O6 Source Data for E2'!$C$68)</f>
        <v>0</v>
      </c>
      <c r="S62" s="1517">
        <f ca="1">IF(ISERROR('O6 Source Data for E2'!S$68/'O6 Source Data for E2'!$C$68),"0.00%",'O6 Source Data for E2'!S$68/'O6 Source Data for E2'!$C$68)</f>
        <v>0</v>
      </c>
      <c r="T62" s="1517">
        <f ca="1">IF(ISERROR('O6 Source Data for E2'!T$68/'O6 Source Data for E2'!$C$68),"0.00%",'O6 Source Data for E2'!T$68/'O6 Source Data for E2'!$C$68)</f>
        <v>0</v>
      </c>
      <c r="U62" s="1517">
        <f ca="1">IF(ISERROR('O6 Source Data for E2'!U$68/'O6 Source Data for E2'!$C$68),"0.00%",'O6 Source Data for E2'!U$68/'O6 Source Data for E2'!$C$68)</f>
        <v>0</v>
      </c>
      <c r="V62" s="1517">
        <f ca="1">IF(ISERROR('O6 Source Data for E2'!V$68/'O6 Source Data for E2'!$C$68),"0.00%",'O6 Source Data for E2'!V$68/'O6 Source Data for E2'!$C$68)</f>
        <v>0</v>
      </c>
      <c r="W62" s="1517">
        <f ca="1">IF(ISERROR('O6 Source Data for E2'!W$68/'O6 Source Data for E2'!$C$68),"0.00%",'O6 Source Data for E2'!W$68/'O6 Source Data for E2'!$C$68)</f>
        <v>0</v>
      </c>
    </row>
    <row r="63" spans="1:23" s="400" customFormat="1" ht="12.75">
      <c r="A63" s="525" t="s">
        <v>873</v>
      </c>
      <c r="B63" s="1400" t="s">
        <v>904</v>
      </c>
      <c r="C63" s="1516">
        <f t="shared" si="0"/>
        <v>0.99999999999999989</v>
      </c>
      <c r="D63" s="1517">
        <f ca="1">IF(ISERROR('O6 Source Data for E2'!D$73/'O6 Source Data for E2'!$C$73),"0.00%",'O6 Source Data for E2'!D$73/'O6 Source Data for E2'!$C$73)</f>
        <v>0.37691270047498221</v>
      </c>
      <c r="E63" s="1517">
        <f ca="1">IF(ISERROR('O6 Source Data for E2'!E$73/'O6 Source Data for E2'!$C$73),"0.00%",'O6 Source Data for E2'!E$73/'O6 Source Data for E2'!$C$73)</f>
        <v>0.1767543644011679</v>
      </c>
      <c r="F63" s="1517">
        <f ca="1">IF(ISERROR('O6 Source Data for E2'!F$73/'O6 Source Data for E2'!$C$73),"0.00%",'O6 Source Data for E2'!F$73/'O6 Source Data for E2'!$C$73)</f>
        <v>0.44565624883069482</v>
      </c>
      <c r="G63" s="1517">
        <f ca="1">IF(ISERROR('O6 Source Data for E2'!G$73/'O6 Source Data for E2'!$C$73),"0.00%",'O6 Source Data for E2'!G$73/'O6 Source Data for E2'!$C$73)</f>
        <v>0</v>
      </c>
      <c r="H63" s="1517">
        <f ca="1">IF(ISERROR('O6 Source Data for E2'!H$73/'O6 Source Data for E2'!$C$73),"0.00%",'O6 Source Data for E2'!H$73/'O6 Source Data for E2'!$C$73)</f>
        <v>0</v>
      </c>
      <c r="I63" s="1517">
        <f ca="1">IF(ISERROR('O6 Source Data for E2'!I$73/'O6 Source Data for E2'!$C$73),"0.00%",'O6 Source Data for E2'!I$73/'O6 Source Data for E2'!$C$73)</f>
        <v>0</v>
      </c>
      <c r="J63" s="1517">
        <f ca="1">IF(ISERROR('O6 Source Data for E2'!J$73/'O6 Source Data for E2'!$C$73),"0.00%",'O6 Source Data for E2'!J$73/'O6 Source Data for E2'!$C$73)</f>
        <v>0</v>
      </c>
      <c r="K63" s="1517">
        <f ca="1">IF(ISERROR('O6 Source Data for E2'!K$73/'O6 Source Data for E2'!$C$73),"0.00%",'O6 Source Data for E2'!K$73/'O6 Source Data for E2'!$C$73)</f>
        <v>0</v>
      </c>
      <c r="L63" s="1517">
        <f ca="1">IF(ISERROR('O6 Source Data for E2'!L$73/'O6 Source Data for E2'!$C$73),"0.00%",'O6 Source Data for E2'!L$73/'O6 Source Data for E2'!$C$73)</f>
        <v>6.7668629315502935E-4</v>
      </c>
      <c r="M63" s="1517">
        <f ca="1">IF(ISERROR('O6 Source Data for E2'!M$73/'O6 Source Data for E2'!$C$73),"0.00%",'O6 Source Data for E2'!M$73/'O6 Source Data for E2'!$C$73)</f>
        <v>0</v>
      </c>
      <c r="N63" s="1517">
        <f ca="1">IF(ISERROR('O6 Source Data for E2'!N$73/'O6 Source Data for E2'!$C$73),"0.00%",'O6 Source Data for E2'!N$73/'O6 Source Data for E2'!$C$73)</f>
        <v>0</v>
      </c>
      <c r="O63" s="1517">
        <f ca="1">IF(ISERROR('O6 Source Data for E2'!O$73/'O6 Source Data for E2'!$C$73),"0.00%",'O6 Source Data for E2'!O$73/'O6 Source Data for E2'!$C$73)</f>
        <v>0</v>
      </c>
      <c r="P63" s="1517">
        <f ca="1">IF(ISERROR('O6 Source Data for E2'!P$73/'O6 Source Data for E2'!$C$73),"0.00%",'O6 Source Data for E2'!P$73/'O6 Source Data for E2'!$C$73)</f>
        <v>0</v>
      </c>
      <c r="Q63" s="1517">
        <f ca="1">IF(ISERROR('O6 Source Data for E2'!Q$73/'O6 Source Data for E2'!$C$73),"0.00%",'O6 Source Data for E2'!Q$73/'O6 Source Data for E2'!$C$73)</f>
        <v>0</v>
      </c>
      <c r="R63" s="1517">
        <f ca="1">IF(ISERROR('O6 Source Data for E2'!R$73/'O6 Source Data for E2'!$C$73),"0.00%",'O6 Source Data for E2'!R$73/'O6 Source Data for E2'!$C$73)</f>
        <v>0</v>
      </c>
      <c r="S63" s="1517">
        <f ca="1">IF(ISERROR('O6 Source Data for E2'!S$73/'O6 Source Data for E2'!$C$73),"0.00%",'O6 Source Data for E2'!S$73/'O6 Source Data for E2'!$C$73)</f>
        <v>0</v>
      </c>
      <c r="T63" s="1517">
        <f ca="1">IF(ISERROR('O6 Source Data for E2'!T$73/'O6 Source Data for E2'!$C$73),"0.00%",'O6 Source Data for E2'!T$73/'O6 Source Data for E2'!$C$73)</f>
        <v>0</v>
      </c>
      <c r="U63" s="1517">
        <f ca="1">IF(ISERROR('O6 Source Data for E2'!U$73/'O6 Source Data for E2'!$C$73),"0.00%",'O6 Source Data for E2'!U$73/'O6 Source Data for E2'!$C$73)</f>
        <v>0</v>
      </c>
      <c r="V63" s="1517">
        <f ca="1">IF(ISERROR('O6 Source Data for E2'!V$73/'O6 Source Data for E2'!$C$73),"0.00%",'O6 Source Data for E2'!V$73/'O6 Source Data for E2'!$C$73)</f>
        <v>0</v>
      </c>
      <c r="W63" s="1517">
        <f ca="1">IF(ISERROR('O6 Source Data for E2'!W$73/'O6 Source Data for E2'!$C$73),"0.00%",'O6 Source Data for E2'!W$73/'O6 Source Data for E2'!$C$73)</f>
        <v>0</v>
      </c>
    </row>
    <row r="64" spans="1:23" s="400" customFormat="1" ht="12.75">
      <c r="A64" s="525" t="s">
        <v>874</v>
      </c>
      <c r="B64" s="1400" t="s">
        <v>912</v>
      </c>
      <c r="C64" s="1516" t="str">
        <f t="shared" si="0"/>
        <v>-</v>
      </c>
      <c r="D64" s="1517" t="str">
        <f ca="1">IF(ISERROR('O6 Source Data for E2'!D$78/'O6 Source Data for E2'!$C$78),"0.00%",'O6 Source Data for E2'!D$78/'O6 Source Data for E2'!$C$78)</f>
        <v>0.00%</v>
      </c>
      <c r="E64" s="1517" t="str">
        <f ca="1">IF(ISERROR('O6 Source Data for E2'!E$78/'O6 Source Data for E2'!$C$78),"0.00%",'O6 Source Data for E2'!E$78/'O6 Source Data for E2'!$C$78)</f>
        <v>0.00%</v>
      </c>
      <c r="F64" s="1517" t="str">
        <f ca="1">IF(ISERROR('O6 Source Data for E2'!F$78/'O6 Source Data for E2'!$C$78),"0.00%",'O6 Source Data for E2'!F$78/'O6 Source Data for E2'!$C$78)</f>
        <v>0.00%</v>
      </c>
      <c r="G64" s="1517" t="str">
        <f ca="1">IF(ISERROR('O6 Source Data for E2'!G$78/'O6 Source Data for E2'!$C$78),"0.00%",'O6 Source Data for E2'!G$78/'O6 Source Data for E2'!$C$78)</f>
        <v>0.00%</v>
      </c>
      <c r="H64" s="1517" t="str">
        <f ca="1">IF(ISERROR('O6 Source Data for E2'!H$78/'O6 Source Data for E2'!$C$78),"0.00%",'O6 Source Data for E2'!H$78/'O6 Source Data for E2'!$C$78)</f>
        <v>0.00%</v>
      </c>
      <c r="I64" s="1517" t="str">
        <f ca="1">IF(ISERROR('O6 Source Data for E2'!I$78/'O6 Source Data for E2'!$C$78),"0.00%",'O6 Source Data for E2'!I$78/'O6 Source Data for E2'!$C$78)</f>
        <v>0.00%</v>
      </c>
      <c r="J64" s="1517" t="str">
        <f ca="1">IF(ISERROR('O6 Source Data for E2'!J$78/'O6 Source Data for E2'!$C$78),"0.00%",'O6 Source Data for E2'!J$78/'O6 Source Data for E2'!$C$78)</f>
        <v>0.00%</v>
      </c>
      <c r="K64" s="1517" t="str">
        <f ca="1">IF(ISERROR('O6 Source Data for E2'!K$78/'O6 Source Data for E2'!$C$78),"0.00%",'O6 Source Data for E2'!K$78/'O6 Source Data for E2'!$C$78)</f>
        <v>0.00%</v>
      </c>
      <c r="L64" s="1517" t="str">
        <f ca="1">IF(ISERROR('O6 Source Data for E2'!L$78/'O6 Source Data for E2'!$C$78),"0.00%",'O6 Source Data for E2'!L$78/'O6 Source Data for E2'!$C$78)</f>
        <v>0.00%</v>
      </c>
      <c r="M64" s="1517" t="str">
        <f ca="1">IF(ISERROR('O6 Source Data for E2'!M$78/'O6 Source Data for E2'!$C$78),"0.00%",'O6 Source Data for E2'!M$78/'O6 Source Data for E2'!$C$78)</f>
        <v>0.00%</v>
      </c>
      <c r="N64" s="1517" t="str">
        <f ca="1">IF(ISERROR('O6 Source Data for E2'!N$78/'O6 Source Data for E2'!$C$78),"0.00%",'O6 Source Data for E2'!N$78/'O6 Source Data for E2'!$C$78)</f>
        <v>0.00%</v>
      </c>
      <c r="O64" s="1517" t="str">
        <f ca="1">IF(ISERROR('O6 Source Data for E2'!O$78/'O6 Source Data for E2'!$C$78),"0.00%",'O6 Source Data for E2'!O$78/'O6 Source Data for E2'!$C$78)</f>
        <v>0.00%</v>
      </c>
      <c r="P64" s="1517" t="str">
        <f ca="1">IF(ISERROR('O6 Source Data for E2'!P$78/'O6 Source Data for E2'!$C$78),"0.00%",'O6 Source Data for E2'!P$78/'O6 Source Data for E2'!$C$78)</f>
        <v>0.00%</v>
      </c>
      <c r="Q64" s="1517" t="str">
        <f ca="1">IF(ISERROR('O6 Source Data for E2'!Q$78/'O6 Source Data for E2'!$C$78),"0.00%",'O6 Source Data for E2'!Q$78/'O6 Source Data for E2'!$C$78)</f>
        <v>0.00%</v>
      </c>
      <c r="R64" s="1517" t="str">
        <f ca="1">IF(ISERROR('O6 Source Data for E2'!R$78/'O6 Source Data for E2'!$C$78),"0.00%",'O6 Source Data for E2'!R$78/'O6 Source Data for E2'!$C$78)</f>
        <v>0.00%</v>
      </c>
      <c r="S64" s="1517" t="str">
        <f ca="1">IF(ISERROR('O6 Source Data for E2'!S$78/'O6 Source Data for E2'!$C$78),"0.00%",'O6 Source Data for E2'!S$78/'O6 Source Data for E2'!$C$78)</f>
        <v>0.00%</v>
      </c>
      <c r="T64" s="1517" t="str">
        <f ca="1">IF(ISERROR('O6 Source Data for E2'!T$78/'O6 Source Data for E2'!$C$78),"0.00%",'O6 Source Data for E2'!T$78/'O6 Source Data for E2'!$C$78)</f>
        <v>0.00%</v>
      </c>
      <c r="U64" s="1517" t="str">
        <f ca="1">IF(ISERROR('O6 Source Data for E2'!U$78/'O6 Source Data for E2'!$C$78),"0.00%",'O6 Source Data for E2'!U$78/'O6 Source Data for E2'!$C$78)</f>
        <v>0.00%</v>
      </c>
      <c r="V64" s="1517" t="str">
        <f ca="1">IF(ISERROR('O6 Source Data for E2'!V$78/'O6 Source Data for E2'!$C$78),"0.00%",'O6 Source Data for E2'!V$78/'O6 Source Data for E2'!$C$78)</f>
        <v>0.00%</v>
      </c>
      <c r="W64" s="1517" t="str">
        <f ca="1">IF(ISERROR('O6 Source Data for E2'!W$78/'O6 Source Data for E2'!$C$78),"0.00%",'O6 Source Data for E2'!W$78/'O6 Source Data for E2'!$C$78)</f>
        <v>0.00%</v>
      </c>
    </row>
    <row r="65" spans="1:23" s="400" customFormat="1" ht="25.5">
      <c r="A65" s="525" t="s">
        <v>869</v>
      </c>
      <c r="B65" s="1400" t="s">
        <v>913</v>
      </c>
      <c r="C65" s="1516">
        <f t="shared" si="0"/>
        <v>0.99999999999999989</v>
      </c>
      <c r="D65" s="1517">
        <f ca="1">IF(ISERROR('O6 Source Data for E2'!D$80/'O6 Source Data for E2'!$C$80),"0.00%",'O6 Source Data for E2'!D$80/'O6 Source Data for E2'!$C$80)</f>
        <v>0.37691270047498221</v>
      </c>
      <c r="E65" s="1517">
        <f ca="1">IF(ISERROR('O6 Source Data for E2'!E$80/'O6 Source Data for E2'!$C$80),"0.00%",'O6 Source Data for E2'!E$80/'O6 Source Data for E2'!$C$80)</f>
        <v>0.1767543644011679</v>
      </c>
      <c r="F65" s="1517">
        <f ca="1">IF(ISERROR('O6 Source Data for E2'!F$80/'O6 Source Data for E2'!$C$80),"0.00%",'O6 Source Data for E2'!F$80/'O6 Source Data for E2'!$C$80)</f>
        <v>0.44565624883069482</v>
      </c>
      <c r="G65" s="1517">
        <f ca="1">IF(ISERROR('O6 Source Data for E2'!G$80/'O6 Source Data for E2'!$C$80),"0.00%",'O6 Source Data for E2'!G$80/'O6 Source Data for E2'!$C$80)</f>
        <v>0</v>
      </c>
      <c r="H65" s="1517">
        <f ca="1">IF(ISERROR('O6 Source Data for E2'!H$80/'O6 Source Data for E2'!$C$80),"0.00%",'O6 Source Data for E2'!H$80/'O6 Source Data for E2'!$C$80)</f>
        <v>0</v>
      </c>
      <c r="I65" s="1517">
        <f ca="1">IF(ISERROR('O6 Source Data for E2'!I$80/'O6 Source Data for E2'!$C$80),"0.00%",'O6 Source Data for E2'!I$80/'O6 Source Data for E2'!$C$80)</f>
        <v>0</v>
      </c>
      <c r="J65" s="1517">
        <f ca="1">IF(ISERROR('O6 Source Data for E2'!J$80/'O6 Source Data for E2'!$C$80),"0.00%",'O6 Source Data for E2'!J$80/'O6 Source Data for E2'!$C$80)</f>
        <v>0</v>
      </c>
      <c r="K65" s="1517">
        <f ca="1">IF(ISERROR('O6 Source Data for E2'!K$80/'O6 Source Data for E2'!$C$80),"0.00%",'O6 Source Data for E2'!K$80/'O6 Source Data for E2'!$C$80)</f>
        <v>0</v>
      </c>
      <c r="L65" s="1517">
        <f ca="1">IF(ISERROR('O6 Source Data for E2'!L$80/'O6 Source Data for E2'!$C$80),"0.00%",'O6 Source Data for E2'!L$80/'O6 Source Data for E2'!$C$80)</f>
        <v>6.7668629315502935E-4</v>
      </c>
      <c r="M65" s="1517">
        <f ca="1">IF(ISERROR('O6 Source Data for E2'!M$80/'O6 Source Data for E2'!$C$80),"0.00%",'O6 Source Data for E2'!M$80/'O6 Source Data for E2'!$C$80)</f>
        <v>0</v>
      </c>
      <c r="N65" s="1517">
        <f ca="1">IF(ISERROR('O6 Source Data for E2'!N$80/'O6 Source Data for E2'!$C$80),"0.00%",'O6 Source Data for E2'!N$80/'O6 Source Data for E2'!$C$80)</f>
        <v>0</v>
      </c>
      <c r="O65" s="1517">
        <f ca="1">IF(ISERROR('O6 Source Data for E2'!O$80/'O6 Source Data for E2'!$C$80),"0.00%",'O6 Source Data for E2'!O$80/'O6 Source Data for E2'!$C$80)</f>
        <v>0</v>
      </c>
      <c r="P65" s="1517">
        <f ca="1">IF(ISERROR('O6 Source Data for E2'!P$80/'O6 Source Data for E2'!$C$80),"0.00%",'O6 Source Data for E2'!P$80/'O6 Source Data for E2'!$C$80)</f>
        <v>0</v>
      </c>
      <c r="Q65" s="1517">
        <f ca="1">IF(ISERROR('O6 Source Data for E2'!Q$80/'O6 Source Data for E2'!$C$80),"0.00%",'O6 Source Data for E2'!Q$80/'O6 Source Data for E2'!$C$80)</f>
        <v>0</v>
      </c>
      <c r="R65" s="1517">
        <f ca="1">IF(ISERROR('O6 Source Data for E2'!R$80/'O6 Source Data for E2'!$C$80),"0.00%",'O6 Source Data for E2'!R$80/'O6 Source Data for E2'!$C$80)</f>
        <v>0</v>
      </c>
      <c r="S65" s="1517">
        <f ca="1">IF(ISERROR('O6 Source Data for E2'!S$80/'O6 Source Data for E2'!$C$80),"0.00%",'O6 Source Data for E2'!S$80/'O6 Source Data for E2'!$C$80)</f>
        <v>0</v>
      </c>
      <c r="T65" s="1517">
        <f ca="1">IF(ISERROR('O6 Source Data for E2'!T$80/'O6 Source Data for E2'!$C$80),"0.00%",'O6 Source Data for E2'!T$80/'O6 Source Data for E2'!$C$80)</f>
        <v>0</v>
      </c>
      <c r="U65" s="1517">
        <f ca="1">IF(ISERROR('O6 Source Data for E2'!U$80/'O6 Source Data for E2'!$C$80),"0.00%",'O6 Source Data for E2'!U$80/'O6 Source Data for E2'!$C$80)</f>
        <v>0</v>
      </c>
      <c r="V65" s="1517">
        <f ca="1">IF(ISERROR('O6 Source Data for E2'!V$80/'O6 Source Data for E2'!$C$80),"0.00%",'O6 Source Data for E2'!V$80/'O6 Source Data for E2'!$C$80)</f>
        <v>0</v>
      </c>
      <c r="W65" s="1517">
        <f ca="1">IF(ISERROR('O6 Source Data for E2'!W$80/'O6 Source Data for E2'!$C$80),"0.00%",'O6 Source Data for E2'!W$80/'O6 Source Data for E2'!$C$80)</f>
        <v>0</v>
      </c>
    </row>
    <row r="66" spans="1:23" s="400" customFormat="1" ht="12.75">
      <c r="A66" s="525" t="s">
        <v>868</v>
      </c>
      <c r="B66" s="1400" t="s">
        <v>914</v>
      </c>
      <c r="C66" s="1516">
        <f t="shared" si="0"/>
        <v>1</v>
      </c>
      <c r="D66" s="1517">
        <f ca="1">IF(ISERROR('O6 Source Data for E2'!D$82/'O6 Source Data for E2'!$C$82),"0.00%",'O6 Source Data for E2'!D$82/'O6 Source Data for E2'!$C$82)</f>
        <v>0.49535847482952644</v>
      </c>
      <c r="E66" s="1517">
        <f ca="1">IF(ISERROR('O6 Source Data for E2'!E$82/'O6 Source Data for E2'!$C$82),"0.00%",'O6 Source Data for E2'!E$82/'O6 Source Data for E2'!$C$82)</f>
        <v>0.23648983466228465</v>
      </c>
      <c r="F66" s="1517">
        <f ca="1">IF(ISERROR('O6 Source Data for E2'!F$82/'O6 Source Data for E2'!$C$82),"0.00%",'O6 Source Data for E2'!F$82/'O6 Source Data for E2'!$C$82)</f>
        <v>0.26721664018518937</v>
      </c>
      <c r="G66" s="1517">
        <f ca="1">IF(ISERROR('O6 Source Data for E2'!G$82/'O6 Source Data for E2'!$C$82),"0.00%",'O6 Source Data for E2'!G$82/'O6 Source Data for E2'!$C$82)</f>
        <v>0</v>
      </c>
      <c r="H66" s="1517">
        <f ca="1">IF(ISERROR('O6 Source Data for E2'!H$82/'O6 Source Data for E2'!$C$82),"0.00%",'O6 Source Data for E2'!H$82/'O6 Source Data for E2'!$C$82)</f>
        <v>0</v>
      </c>
      <c r="I66" s="1517">
        <f ca="1">IF(ISERROR('O6 Source Data for E2'!I$82/'O6 Source Data for E2'!$C$82),"0.00%",'O6 Source Data for E2'!I$82/'O6 Source Data for E2'!$C$82)</f>
        <v>0</v>
      </c>
      <c r="J66" s="1517">
        <f ca="1">IF(ISERROR('O6 Source Data for E2'!J$82/'O6 Source Data for E2'!$C$82),"0.00%",'O6 Source Data for E2'!J$82/'O6 Source Data for E2'!$C$82)</f>
        <v>0</v>
      </c>
      <c r="K66" s="1517">
        <f ca="1">IF(ISERROR('O6 Source Data for E2'!K$82/'O6 Source Data for E2'!$C$82),"0.00%",'O6 Source Data for E2'!K$82/'O6 Source Data for E2'!$C$82)</f>
        <v>0</v>
      </c>
      <c r="L66" s="1517">
        <f ca="1">IF(ISERROR('O6 Source Data for E2'!L$82/'O6 Source Data for E2'!$C$82),"0.00%",'O6 Source Data for E2'!L$82/'O6 Source Data for E2'!$C$82)</f>
        <v>9.350503229995236E-4</v>
      </c>
      <c r="M66" s="1517">
        <f ca="1">IF(ISERROR('O6 Source Data for E2'!M$82/'O6 Source Data for E2'!$C$82),"0.00%",'O6 Source Data for E2'!M$82/'O6 Source Data for E2'!$C$82)</f>
        <v>0</v>
      </c>
      <c r="N66" s="1517">
        <f ca="1">IF(ISERROR('O6 Source Data for E2'!N$82/'O6 Source Data for E2'!$C$82),"0.00%",'O6 Source Data for E2'!N$82/'O6 Source Data for E2'!$C$82)</f>
        <v>0</v>
      </c>
      <c r="O66" s="1517">
        <f ca="1">IF(ISERROR('O6 Source Data for E2'!O$82/'O6 Source Data for E2'!$C$82),"0.00%",'O6 Source Data for E2'!O$82/'O6 Source Data for E2'!$C$82)</f>
        <v>0</v>
      </c>
      <c r="P66" s="1517">
        <f ca="1">IF(ISERROR('O6 Source Data for E2'!P$82/'O6 Source Data for E2'!$C$82),"0.00%",'O6 Source Data for E2'!P$82/'O6 Source Data for E2'!$C$82)</f>
        <v>0</v>
      </c>
      <c r="Q66" s="1517">
        <f ca="1">IF(ISERROR('O6 Source Data for E2'!Q$82/'O6 Source Data for E2'!$C$82),"0.00%",'O6 Source Data for E2'!Q$82/'O6 Source Data for E2'!$C$82)</f>
        <v>0</v>
      </c>
      <c r="R66" s="1517">
        <f ca="1">IF(ISERROR('O6 Source Data for E2'!R$82/'O6 Source Data for E2'!$C$82),"0.00%",'O6 Source Data for E2'!R$82/'O6 Source Data for E2'!$C$82)</f>
        <v>0</v>
      </c>
      <c r="S66" s="1517">
        <f ca="1">IF(ISERROR('O6 Source Data for E2'!S$82/'O6 Source Data for E2'!$C$82),"0.00%",'O6 Source Data for E2'!S$82/'O6 Source Data for E2'!$C$82)</f>
        <v>0</v>
      </c>
      <c r="T66" s="1517">
        <f ca="1">IF(ISERROR('O6 Source Data for E2'!T$82/'O6 Source Data for E2'!$C$82),"0.00%",'O6 Source Data for E2'!T$82/'O6 Source Data for E2'!$C$82)</f>
        <v>0</v>
      </c>
      <c r="U66" s="1517">
        <f ca="1">IF(ISERROR('O6 Source Data for E2'!U$82/'O6 Source Data for E2'!$C$82),"0.00%",'O6 Source Data for E2'!U$82/'O6 Source Data for E2'!$C$82)</f>
        <v>0</v>
      </c>
      <c r="V66" s="1517">
        <f ca="1">IF(ISERROR('O6 Source Data for E2'!V$82/'O6 Source Data for E2'!$C$82),"0.00%",'O6 Source Data for E2'!V$82/'O6 Source Data for E2'!$C$82)</f>
        <v>0</v>
      </c>
      <c r="W66" s="1517">
        <f ca="1">IF(ISERROR('O6 Source Data for E2'!W$82/'O6 Source Data for E2'!$C$82),"0.00%",'O6 Source Data for E2'!W$82/'O6 Source Data for E2'!$C$82)</f>
        <v>0</v>
      </c>
    </row>
    <row r="67" spans="1:23" s="400" customFormat="1" ht="12.75">
      <c r="A67" s="525" t="s">
        <v>875</v>
      </c>
      <c r="B67" s="1400" t="s">
        <v>915</v>
      </c>
      <c r="C67" s="1516" t="str">
        <f t="shared" si="0"/>
        <v>-</v>
      </c>
      <c r="D67" s="1517" t="str">
        <f ca="1">IF(ISERROR('O6 Source Data for E2'!D$86/'O6 Source Data for E2'!$C$86),"0.00%",'O6 Source Data for E2'!D$86/'O6 Source Data for E2'!$C$86)</f>
        <v>0.00%</v>
      </c>
      <c r="E67" s="1517" t="str">
        <f ca="1">IF(ISERROR('O6 Source Data for E2'!E$86/'O6 Source Data for E2'!$C$86),"0.00%",'O6 Source Data for E2'!E$86/'O6 Source Data for E2'!$C$86)</f>
        <v>0.00%</v>
      </c>
      <c r="F67" s="1517" t="str">
        <f ca="1">IF(ISERROR('O6 Source Data for E2'!F$86/'O6 Source Data for E2'!$C$86),"0.00%",'O6 Source Data for E2'!F$86/'O6 Source Data for E2'!$C$86)</f>
        <v>0.00%</v>
      </c>
      <c r="G67" s="1517" t="str">
        <f ca="1">IF(ISERROR('O6 Source Data for E2'!G$86/'O6 Source Data for E2'!$C$86),"0.00%",'O6 Source Data for E2'!G$86/'O6 Source Data for E2'!$C$86)</f>
        <v>0.00%</v>
      </c>
      <c r="H67" s="1517" t="str">
        <f ca="1">IF(ISERROR('O6 Source Data for E2'!H$86/'O6 Source Data for E2'!$C$86),"0.00%",'O6 Source Data for E2'!H$86/'O6 Source Data for E2'!$C$86)</f>
        <v>0.00%</v>
      </c>
      <c r="I67" s="1517" t="str">
        <f ca="1">IF(ISERROR('O6 Source Data for E2'!I$86/'O6 Source Data for E2'!$C$86),"0.00%",'O6 Source Data for E2'!I$86/'O6 Source Data for E2'!$C$86)</f>
        <v>0.00%</v>
      </c>
      <c r="J67" s="1517" t="str">
        <f ca="1">IF(ISERROR('O6 Source Data for E2'!J$86/'O6 Source Data for E2'!$C$86),"0.00%",'O6 Source Data for E2'!J$86/'O6 Source Data for E2'!$C$86)</f>
        <v>0.00%</v>
      </c>
      <c r="K67" s="1517" t="str">
        <f ca="1">IF(ISERROR('O6 Source Data for E2'!K$86/'O6 Source Data for E2'!$C$86),"0.00%",'O6 Source Data for E2'!K$86/'O6 Source Data for E2'!$C$86)</f>
        <v>0.00%</v>
      </c>
      <c r="L67" s="1517" t="str">
        <f ca="1">IF(ISERROR('O6 Source Data for E2'!L$86/'O6 Source Data for E2'!$C$86),"0.00%",'O6 Source Data for E2'!L$86/'O6 Source Data for E2'!$C$86)</f>
        <v>0.00%</v>
      </c>
      <c r="M67" s="1517" t="str">
        <f ca="1">IF(ISERROR('O6 Source Data for E2'!M$86/'O6 Source Data for E2'!$C$86),"0.00%",'O6 Source Data for E2'!M$86/'O6 Source Data for E2'!$C$86)</f>
        <v>0.00%</v>
      </c>
      <c r="N67" s="1517" t="str">
        <f ca="1">IF(ISERROR('O6 Source Data for E2'!N$86/'O6 Source Data for E2'!$C$86),"0.00%",'O6 Source Data for E2'!N$86/'O6 Source Data for E2'!$C$86)</f>
        <v>0.00%</v>
      </c>
      <c r="O67" s="1517" t="str">
        <f ca="1">IF(ISERROR('O6 Source Data for E2'!O$86/'O6 Source Data for E2'!$C$86),"0.00%",'O6 Source Data for E2'!O$86/'O6 Source Data for E2'!$C$86)</f>
        <v>0.00%</v>
      </c>
      <c r="P67" s="1517" t="str">
        <f ca="1">IF(ISERROR('O6 Source Data for E2'!P$86/'O6 Source Data for E2'!$C$86),"0.00%",'O6 Source Data for E2'!P$86/'O6 Source Data for E2'!$C$86)</f>
        <v>0.00%</v>
      </c>
      <c r="Q67" s="1517" t="str">
        <f ca="1">IF(ISERROR('O6 Source Data for E2'!Q$86/'O6 Source Data for E2'!$C$86),"0.00%",'O6 Source Data for E2'!Q$86/'O6 Source Data for E2'!$C$86)</f>
        <v>0.00%</v>
      </c>
      <c r="R67" s="1517" t="str">
        <f ca="1">IF(ISERROR('O6 Source Data for E2'!R$86/'O6 Source Data for E2'!$C$86),"0.00%",'O6 Source Data for E2'!R$86/'O6 Source Data for E2'!$C$86)</f>
        <v>0.00%</v>
      </c>
      <c r="S67" s="1517" t="str">
        <f ca="1">IF(ISERROR('O6 Source Data for E2'!S$86/'O6 Source Data for E2'!$C$86),"0.00%",'O6 Source Data for E2'!S$86/'O6 Source Data for E2'!$C$86)</f>
        <v>0.00%</v>
      </c>
      <c r="T67" s="1517" t="str">
        <f ca="1">IF(ISERROR('O6 Source Data for E2'!T$86/'O6 Source Data for E2'!$C$86),"0.00%",'O6 Source Data for E2'!T$86/'O6 Source Data for E2'!$C$86)</f>
        <v>0.00%</v>
      </c>
      <c r="U67" s="1517" t="str">
        <f ca="1">IF(ISERROR('O6 Source Data for E2'!U$86/'O6 Source Data for E2'!$C$86),"0.00%",'O6 Source Data for E2'!U$86/'O6 Source Data for E2'!$C$86)</f>
        <v>0.00%</v>
      </c>
      <c r="V67" s="1517" t="str">
        <f ca="1">IF(ISERROR('O6 Source Data for E2'!V$86/'O6 Source Data for E2'!$C$86),"0.00%",'O6 Source Data for E2'!V$86/'O6 Source Data for E2'!$C$86)</f>
        <v>0.00%</v>
      </c>
      <c r="W67" s="1517" t="str">
        <f ca="1">IF(ISERROR('O6 Source Data for E2'!W$86/'O6 Source Data for E2'!$C$86),"0.00%",'O6 Source Data for E2'!W$86/'O6 Source Data for E2'!$C$86)</f>
        <v>0.00%</v>
      </c>
    </row>
    <row r="68" spans="1:23" s="400" customFormat="1" ht="12.75">
      <c r="A68" s="525" t="s">
        <v>870</v>
      </c>
      <c r="B68" s="1400" t="s">
        <v>916</v>
      </c>
      <c r="C68" s="1516" t="str">
        <f t="shared" si="0"/>
        <v>-</v>
      </c>
      <c r="D68" s="1517" t="str">
        <f ca="1">IF(ISERROR('O6 Source Data for E2'!D$90/'O6 Source Data for E2'!$C$90),"0.00%",'O6 Source Data for E2'!D$90/'O6 Source Data for E2'!$C$90)</f>
        <v>0.00%</v>
      </c>
      <c r="E68" s="1517" t="str">
        <f ca="1">IF(ISERROR('O6 Source Data for E2'!E$90/'O6 Source Data for E2'!$C$90),"0.00%",'O6 Source Data for E2'!E$90/'O6 Source Data for E2'!$C$90)</f>
        <v>0.00%</v>
      </c>
      <c r="F68" s="1517" t="str">
        <f ca="1">IF(ISERROR('O6 Source Data for E2'!F$90/'O6 Source Data for E2'!$C$90),"0.00%",'O6 Source Data for E2'!F$90/'O6 Source Data for E2'!$C$90)</f>
        <v>0.00%</v>
      </c>
      <c r="G68" s="1517" t="str">
        <f ca="1">IF(ISERROR('O6 Source Data for E2'!G$90/'O6 Source Data for E2'!$C$90),"0.00%",'O6 Source Data for E2'!G$90/'O6 Source Data for E2'!$C$90)</f>
        <v>0.00%</v>
      </c>
      <c r="H68" s="1517" t="str">
        <f ca="1">IF(ISERROR('O6 Source Data for E2'!H$90/'O6 Source Data for E2'!$C$90),"0.00%",'O6 Source Data for E2'!H$90/'O6 Source Data for E2'!$C$90)</f>
        <v>0.00%</v>
      </c>
      <c r="I68" s="1517" t="str">
        <f ca="1">IF(ISERROR('O6 Source Data for E2'!I$90/'O6 Source Data for E2'!$C$90),"0.00%",'O6 Source Data for E2'!I$90/'O6 Source Data for E2'!$C$90)</f>
        <v>0.00%</v>
      </c>
      <c r="J68" s="1517" t="str">
        <f ca="1">IF(ISERROR('O6 Source Data for E2'!J$90/'O6 Source Data for E2'!$C$90),"0.00%",'O6 Source Data for E2'!J$90/'O6 Source Data for E2'!$C$90)</f>
        <v>0.00%</v>
      </c>
      <c r="K68" s="1517" t="str">
        <f ca="1">IF(ISERROR('O6 Source Data for E2'!K$90/'O6 Source Data for E2'!$C$90),"0.00%",'O6 Source Data for E2'!K$90/'O6 Source Data for E2'!$C$90)</f>
        <v>0.00%</v>
      </c>
      <c r="L68" s="1517" t="str">
        <f ca="1">IF(ISERROR('O6 Source Data for E2'!L$90/'O6 Source Data for E2'!$C$90),"0.00%",'O6 Source Data for E2'!L$90/'O6 Source Data for E2'!$C$90)</f>
        <v>0.00%</v>
      </c>
      <c r="M68" s="1517" t="str">
        <f ca="1">IF(ISERROR('O6 Source Data for E2'!M$90/'O6 Source Data for E2'!$C$90),"0.00%",'O6 Source Data for E2'!M$90/'O6 Source Data for E2'!$C$90)</f>
        <v>0.00%</v>
      </c>
      <c r="N68" s="1517" t="str">
        <f ca="1">IF(ISERROR('O6 Source Data for E2'!N$90/'O6 Source Data for E2'!$C$90),"0.00%",'O6 Source Data for E2'!N$90/'O6 Source Data for E2'!$C$90)</f>
        <v>0.00%</v>
      </c>
      <c r="O68" s="1517" t="str">
        <f ca="1">IF(ISERROR('O6 Source Data for E2'!O$90/'O6 Source Data for E2'!$C$90),"0.00%",'O6 Source Data for E2'!O$90/'O6 Source Data for E2'!$C$90)</f>
        <v>0.00%</v>
      </c>
      <c r="P68" s="1517" t="str">
        <f ca="1">IF(ISERROR('O6 Source Data for E2'!P$90/'O6 Source Data for E2'!$C$90),"0.00%",'O6 Source Data for E2'!P$90/'O6 Source Data for E2'!$C$90)</f>
        <v>0.00%</v>
      </c>
      <c r="Q68" s="1517" t="str">
        <f ca="1">IF(ISERROR('O6 Source Data for E2'!Q$90/'O6 Source Data for E2'!$C$90),"0.00%",'O6 Source Data for E2'!Q$90/'O6 Source Data for E2'!$C$90)</f>
        <v>0.00%</v>
      </c>
      <c r="R68" s="1517" t="str">
        <f ca="1">IF(ISERROR('O6 Source Data for E2'!R$90/'O6 Source Data for E2'!$C$90),"0.00%",'O6 Source Data for E2'!R$90/'O6 Source Data for E2'!$C$90)</f>
        <v>0.00%</v>
      </c>
      <c r="S68" s="1517" t="str">
        <f ca="1">IF(ISERROR('O6 Source Data for E2'!S$90/'O6 Source Data for E2'!$C$90),"0.00%",'O6 Source Data for E2'!S$90/'O6 Source Data for E2'!$C$90)</f>
        <v>0.00%</v>
      </c>
      <c r="T68" s="1517" t="str">
        <f ca="1">IF(ISERROR('O6 Source Data for E2'!T$90/'O6 Source Data for E2'!$C$90),"0.00%",'O6 Source Data for E2'!T$90/'O6 Source Data for E2'!$C$90)</f>
        <v>0.00%</v>
      </c>
      <c r="U68" s="1517" t="str">
        <f ca="1">IF(ISERROR('O6 Source Data for E2'!U$90/'O6 Source Data for E2'!$C$90),"0.00%",'O6 Source Data for E2'!U$90/'O6 Source Data for E2'!$C$90)</f>
        <v>0.00%</v>
      </c>
      <c r="V68" s="1517" t="str">
        <f ca="1">IF(ISERROR('O6 Source Data for E2'!V$90/'O6 Source Data for E2'!$C$90),"0.00%",'O6 Source Data for E2'!V$90/'O6 Source Data for E2'!$C$90)</f>
        <v>0.00%</v>
      </c>
      <c r="W68" s="1517" t="str">
        <f ca="1">IF(ISERROR('O6 Source Data for E2'!W$90/'O6 Source Data for E2'!$C$90),"0.00%",'O6 Source Data for E2'!W$90/'O6 Source Data for E2'!$C$90)</f>
        <v>0.00%</v>
      </c>
    </row>
    <row r="69" spans="1:23" s="400" customFormat="1" ht="12.75">
      <c r="A69" s="525"/>
      <c r="B69" s="670"/>
      <c r="C69" s="1516"/>
      <c r="D69" s="1525"/>
      <c r="E69" s="1525"/>
      <c r="F69" s="1525"/>
      <c r="G69" s="1525"/>
      <c r="H69" s="1525"/>
      <c r="I69" s="1525"/>
      <c r="J69" s="1525"/>
      <c r="K69" s="1525"/>
      <c r="L69" s="1525"/>
      <c r="M69" s="1525"/>
      <c r="N69" s="1529"/>
      <c r="O69" s="1529"/>
      <c r="P69" s="1529"/>
      <c r="Q69" s="1529"/>
      <c r="R69" s="1529"/>
      <c r="S69" s="1529"/>
      <c r="T69" s="1529"/>
      <c r="U69" s="1529"/>
      <c r="V69" s="1529"/>
      <c r="W69" s="1529"/>
    </row>
    <row r="70" spans="1:23" s="400" customFormat="1" ht="12.75">
      <c r="A70" s="1530" t="s">
        <v>673</v>
      </c>
      <c r="B70" s="670"/>
      <c r="C70" s="1516"/>
      <c r="D70" s="1525"/>
      <c r="E70" s="1525"/>
      <c r="F70" s="1525"/>
      <c r="G70" s="1525"/>
      <c r="H70" s="1525"/>
      <c r="I70" s="1525"/>
      <c r="J70" s="1525"/>
      <c r="K70" s="1525"/>
      <c r="L70" s="1525"/>
      <c r="M70" s="1525"/>
      <c r="N70" s="1529"/>
      <c r="O70" s="1529"/>
      <c r="P70" s="1529"/>
      <c r="Q70" s="1529"/>
      <c r="R70" s="1529"/>
      <c r="S70" s="1529"/>
      <c r="T70" s="1529"/>
      <c r="U70" s="1529"/>
      <c r="V70" s="1529"/>
      <c r="W70" s="1529"/>
    </row>
    <row r="71" spans="1:23" s="400" customFormat="1" ht="12.75">
      <c r="A71" s="525"/>
      <c r="B71" s="670"/>
      <c r="C71" s="1516"/>
      <c r="D71" s="1525"/>
      <c r="E71" s="1525"/>
      <c r="F71" s="1525"/>
      <c r="G71" s="1525"/>
      <c r="H71" s="1525"/>
      <c r="I71" s="1525"/>
      <c r="J71" s="1525"/>
      <c r="K71" s="1525"/>
      <c r="L71" s="1525"/>
      <c r="M71" s="1525"/>
      <c r="N71" s="1529"/>
      <c r="O71" s="1529"/>
      <c r="P71" s="1529"/>
      <c r="Q71" s="1529"/>
      <c r="R71" s="1529"/>
      <c r="S71" s="1529"/>
      <c r="T71" s="1529"/>
      <c r="U71" s="1529"/>
      <c r="V71" s="1529"/>
      <c r="W71" s="1529"/>
    </row>
    <row r="72" spans="1:23" s="400" customFormat="1" ht="12.75">
      <c r="A72" s="525" t="s">
        <v>782</v>
      </c>
      <c r="B72" s="670"/>
      <c r="C72" s="1516"/>
      <c r="D72" s="1517"/>
      <c r="E72" s="1517"/>
      <c r="F72" s="1517"/>
      <c r="G72" s="1517"/>
      <c r="H72" s="1517"/>
      <c r="I72" s="1517"/>
      <c r="J72" s="1517"/>
      <c r="K72" s="1517"/>
      <c r="L72" s="1517"/>
      <c r="M72" s="1517"/>
      <c r="N72" s="1526"/>
      <c r="O72" s="1529"/>
      <c r="P72" s="1529"/>
      <c r="Q72" s="1529"/>
      <c r="R72" s="1529"/>
      <c r="S72" s="1529"/>
      <c r="T72" s="1529"/>
      <c r="U72" s="1529"/>
      <c r="V72" s="1529"/>
      <c r="W72" s="1529"/>
    </row>
    <row r="73" spans="1:23" s="400" customFormat="1" ht="12.75">
      <c r="A73" s="525" t="s">
        <v>8</v>
      </c>
      <c r="B73" s="1400" t="s">
        <v>86</v>
      </c>
      <c r="C73" s="1516">
        <f>IF(+SUM(D73:W73)=0,"-",+SUM(D73:W73))</f>
        <v>1</v>
      </c>
      <c r="D73" s="1517">
        <f ca="1">IF(ISERROR('I6 Customer Data'!D$21/'I6 Customer Data'!$C$21),"",'I6 Customer Data'!D$21/'I6 Customer Data'!$C$21)</f>
        <v>0.34880048723897666</v>
      </c>
      <c r="E73" s="1517">
        <f ca="1">IF(ISERROR('I6 Customer Data'!E$21/'I6 Customer Data'!$C$21),"",'I6 Customer Data'!E$21/'I6 Customer Data'!$C$21)</f>
        <v>0.15479756271258929</v>
      </c>
      <c r="F73" s="1517">
        <f ca="1">IF(ISERROR('I6 Customer Data'!F$21/'I6 Customer Data'!$C$21),"",'I6 Customer Data'!F$21/'I6 Customer Data'!$C$21)</f>
        <v>0.48450061642905795</v>
      </c>
      <c r="G73" s="1517">
        <f ca="1">IF(ISERROR('I6 Customer Data'!G$21/'I6 Customer Data'!$C$21),"",'I6 Customer Data'!G$21/'I6 Customer Data'!$C$21)</f>
        <v>0</v>
      </c>
      <c r="H73" s="1517">
        <f ca="1">IF(ISERROR('I6 Customer Data'!H$21/'I6 Customer Data'!$C$21),"",'I6 Customer Data'!H$21/'I6 Customer Data'!$C$21)</f>
        <v>0</v>
      </c>
      <c r="I73" s="1517">
        <f ca="1">IF(ISERROR('I6 Customer Data'!I$21/'I6 Customer Data'!$C$21),"",'I6 Customer Data'!I$21/'I6 Customer Data'!$C$21)</f>
        <v>0</v>
      </c>
      <c r="J73" s="1517">
        <f ca="1">IF(ISERROR('I6 Customer Data'!J$21/'I6 Customer Data'!$C$21),"",'I6 Customer Data'!J$21/'I6 Customer Data'!$C$21)</f>
        <v>8.218511693764646E-3</v>
      </c>
      <c r="K73" s="1517">
        <f ca="1">IF(ISERROR('I6 Customer Data'!K$21/'I6 Customer Data'!$C$21),"",'I6 Customer Data'!K$21/'I6 Customer Data'!$C$21)</f>
        <v>1.042371919609125E-3</v>
      </c>
      <c r="L73" s="1517">
        <f ca="1">IF(ISERROR('I6 Customer Data'!L$21/'I6 Customer Data'!$C$21),"",'I6 Customer Data'!L$21/'I6 Customer Data'!$C$21)</f>
        <v>2.640450006002321E-3</v>
      </c>
      <c r="M73" s="1517">
        <f ca="1">IF(ISERROR('I6 Customer Data'!M$21/'I6 Customer Data'!$C$21),"",'I6 Customer Data'!M$21/'I6 Customer Data'!$C$21)</f>
        <v>0</v>
      </c>
      <c r="N73" s="1517">
        <f ca="1">IF(ISERROR('I6 Customer Data'!N$21/'I6 Customer Data'!$C$21),"",'I6 Customer Data'!N$21/'I6 Customer Data'!$C$21)</f>
        <v>0</v>
      </c>
      <c r="O73" s="1517">
        <f ca="1">IF(ISERROR('I6 Customer Data'!O$21/'I6 Customer Data'!$C$21),"",'I6 Customer Data'!O$21/'I6 Customer Data'!$C$21)</f>
        <v>0</v>
      </c>
      <c r="P73" s="1517">
        <f ca="1">IF(ISERROR('I6 Customer Data'!P$21/'I6 Customer Data'!$C$21),"",'I6 Customer Data'!P$21/'I6 Customer Data'!$C$21)</f>
        <v>0</v>
      </c>
      <c r="Q73" s="1517">
        <f ca="1">IF(ISERROR('I6 Customer Data'!Q$21/'I6 Customer Data'!$C$21),"",'I6 Customer Data'!Q$21/'I6 Customer Data'!$C$21)</f>
        <v>0</v>
      </c>
      <c r="R73" s="1517">
        <f ca="1">IF(ISERROR('I6 Customer Data'!R$21/'I6 Customer Data'!$C$21),"",'I6 Customer Data'!R$21/'I6 Customer Data'!$C$21)</f>
        <v>0</v>
      </c>
      <c r="S73" s="1517">
        <f ca="1">IF(ISERROR('I6 Customer Data'!S$21/'I6 Customer Data'!$C$21),"",'I6 Customer Data'!S$21/'I6 Customer Data'!$C$21)</f>
        <v>0</v>
      </c>
      <c r="T73" s="1517">
        <f ca="1">IF(ISERROR('I6 Customer Data'!T$21/'I6 Customer Data'!$C$21),"",'I6 Customer Data'!T$21/'I6 Customer Data'!$C$21)</f>
        <v>0</v>
      </c>
      <c r="U73" s="1517">
        <f ca="1">IF(ISERROR('I6 Customer Data'!U$21/'I6 Customer Data'!$C$21),"",'I6 Customer Data'!U$21/'I6 Customer Data'!$C$21)</f>
        <v>0</v>
      </c>
      <c r="V73" s="1517">
        <f ca="1">IF(ISERROR('I6 Customer Data'!V$21/'I6 Customer Data'!$C$21),"",'I6 Customer Data'!V$21/'I6 Customer Data'!$C$21)</f>
        <v>0</v>
      </c>
      <c r="W73" s="1517">
        <f ca="1">IF(ISERROR('I6 Customer Data'!W$21/'I6 Customer Data'!$C$21),"",'I6 Customer Data'!W$21/'I6 Customer Data'!$C$21)</f>
        <v>0</v>
      </c>
    </row>
    <row r="74" spans="1:23" s="400" customFormat="1" ht="12.75">
      <c r="A74" s="525" t="s">
        <v>5</v>
      </c>
      <c r="B74" s="670" t="s">
        <v>786</v>
      </c>
      <c r="C74" s="1516">
        <f>IF(+SUM(D74:W74)=0,"-",+SUM(D74:W74))</f>
        <v>1</v>
      </c>
      <c r="D74" s="1517">
        <f ca="1">IF(ISERROR('I6 Customer Data'!D$22/'I6 Customer Data'!$C$22),"",'I6 Customer Data'!D$22/'I6 Customer Data'!$C$22)</f>
        <v>0</v>
      </c>
      <c r="E74" s="1517">
        <f ca="1">IF(ISERROR('I6 Customer Data'!E$22/'I6 Customer Data'!$C$22),"",'I6 Customer Data'!E$22/'I6 Customer Data'!$C$22)</f>
        <v>0</v>
      </c>
      <c r="F74" s="1517">
        <f ca="1">IF(ISERROR('I6 Customer Data'!F$22/'I6 Customer Data'!$C$22),"",'I6 Customer Data'!F$22/'I6 Customer Data'!$C$22)</f>
        <v>0.98027078921779132</v>
      </c>
      <c r="G74" s="1517">
        <f ca="1">IF(ISERROR('I6 Customer Data'!G$22/'I6 Customer Data'!$C$22),"",'I6 Customer Data'!G$22/'I6 Customer Data'!$C$22)</f>
        <v>0</v>
      </c>
      <c r="H74" s="1517">
        <f ca="1">IF(ISERROR('I6 Customer Data'!H$22/'I6 Customer Data'!$C$22),"",'I6 Customer Data'!H$22/'I6 Customer Data'!$C$22)</f>
        <v>0</v>
      </c>
      <c r="I74" s="1517">
        <f ca="1">IF(ISERROR('I6 Customer Data'!I$22/'I6 Customer Data'!$C$22),"",'I6 Customer Data'!I$22/'I6 Customer Data'!$C$22)</f>
        <v>0</v>
      </c>
      <c r="J74" s="1517">
        <f ca="1">IF(ISERROR('I6 Customer Data'!J$22/'I6 Customer Data'!$C$22),"",'I6 Customer Data'!J$22/'I6 Customer Data'!$C$22)</f>
        <v>1.7517880677022403E-2</v>
      </c>
      <c r="K74" s="1517">
        <f ca="1">IF(ISERROR('I6 Customer Data'!K$22/'I6 Customer Data'!$C$22),"",'I6 Customer Data'!K$22/'I6 Customer Data'!$C$22)</f>
        <v>2.2113301051862599E-3</v>
      </c>
      <c r="L74" s="1517">
        <f ca="1">IF(ISERROR('I6 Customer Data'!L$22/'I6 Customer Data'!$C$22),"",'I6 Customer Data'!L$22/'I6 Customer Data'!$C$22)</f>
        <v>0</v>
      </c>
      <c r="M74" s="1517">
        <f ca="1">IF(ISERROR('I6 Customer Data'!M$22/'I6 Customer Data'!$C$22),"",'I6 Customer Data'!M$22/'I6 Customer Data'!$C$22)</f>
        <v>0</v>
      </c>
      <c r="N74" s="1517">
        <f ca="1">IF(ISERROR('I6 Customer Data'!N$22/'I6 Customer Data'!$C$22),"",'I6 Customer Data'!N$22/'I6 Customer Data'!$C$22)</f>
        <v>0</v>
      </c>
      <c r="O74" s="1517">
        <f ca="1">IF(ISERROR('I6 Customer Data'!O$22/'I6 Customer Data'!$C$22),"",'I6 Customer Data'!O$22/'I6 Customer Data'!$C$22)</f>
        <v>0</v>
      </c>
      <c r="P74" s="1517">
        <f ca="1">IF(ISERROR('I6 Customer Data'!P$22/'I6 Customer Data'!$C$22),"",'I6 Customer Data'!P$22/'I6 Customer Data'!$C$22)</f>
        <v>0</v>
      </c>
      <c r="Q74" s="1517">
        <f ca="1">IF(ISERROR('I6 Customer Data'!Q$22/'I6 Customer Data'!$C$22),"",'I6 Customer Data'!Q$22/'I6 Customer Data'!$C$22)</f>
        <v>0</v>
      </c>
      <c r="R74" s="1517">
        <f ca="1">IF(ISERROR('I6 Customer Data'!R$22/'I6 Customer Data'!$C$22),"",'I6 Customer Data'!R$22/'I6 Customer Data'!$C$22)</f>
        <v>0</v>
      </c>
      <c r="S74" s="1517">
        <f ca="1">IF(ISERROR('I6 Customer Data'!S$22/'I6 Customer Data'!$C$22),"",'I6 Customer Data'!S$22/'I6 Customer Data'!$C$22)</f>
        <v>0</v>
      </c>
      <c r="T74" s="1517">
        <f ca="1">IF(ISERROR('I6 Customer Data'!T$22/'I6 Customer Data'!$C$22),"",'I6 Customer Data'!T$22/'I6 Customer Data'!$C$22)</f>
        <v>0</v>
      </c>
      <c r="U74" s="1517">
        <f ca="1">IF(ISERROR('I6 Customer Data'!U$22/'I6 Customer Data'!$C$22),"",'I6 Customer Data'!U$22/'I6 Customer Data'!$C$22)</f>
        <v>0</v>
      </c>
      <c r="V74" s="1517">
        <f ca="1">IF(ISERROR('I6 Customer Data'!V$22/'I6 Customer Data'!$C$22),"",'I6 Customer Data'!V$22/'I6 Customer Data'!$C$22)</f>
        <v>0</v>
      </c>
      <c r="W74" s="1517">
        <f ca="1">IF(ISERROR('I6 Customer Data'!W$22/'I6 Customer Data'!$C$22),"",'I6 Customer Data'!W$22/'I6 Customer Data'!$C$22)</f>
        <v>0</v>
      </c>
    </row>
    <row r="75" spans="1:23" s="400" customFormat="1" ht="12.75">
      <c r="A75" s="525" t="s">
        <v>882</v>
      </c>
      <c r="B75" s="670" t="s">
        <v>881</v>
      </c>
      <c r="C75" s="1516">
        <f>IF(+SUM(D75:W75)=0,"-",+SUM(D75:W75))</f>
        <v>1</v>
      </c>
      <c r="D75" s="1517">
        <f ca="1">IF(ISERROR('I6 Customer Data'!D$25/'I6 Customer Data'!$C$25),"0.00%",'I6 Customer Data'!D$25/'I6 Customer Data'!$C$25)</f>
        <v>0.34880048723897666</v>
      </c>
      <c r="E75" s="1517">
        <f ca="1">IF(ISERROR('I6 Customer Data'!E$25/'I6 Customer Data'!$C$25),"0.00%",'I6 Customer Data'!E$25/'I6 Customer Data'!$C$25)</f>
        <v>0.15479756271258929</v>
      </c>
      <c r="F75" s="1517">
        <f ca="1">IF(ISERROR('I6 Customer Data'!F$25/'I6 Customer Data'!$C$25),"0.00%",'I6 Customer Data'!F$25/'I6 Customer Data'!$C$25)</f>
        <v>0.48450061642905795</v>
      </c>
      <c r="G75" s="1517">
        <f ca="1">IF(ISERROR('I6 Customer Data'!G$25/'I6 Customer Data'!$C$25),"0.00%",'I6 Customer Data'!G$25/'I6 Customer Data'!$C$25)</f>
        <v>0</v>
      </c>
      <c r="H75" s="1517">
        <f ca="1">IF(ISERROR('I6 Customer Data'!H$25/'I6 Customer Data'!$C$25),"0.00%",'I6 Customer Data'!H$25/'I6 Customer Data'!$C$25)</f>
        <v>0</v>
      </c>
      <c r="I75" s="1517">
        <f ca="1">IF(ISERROR('I6 Customer Data'!I$25/'I6 Customer Data'!$C$25),"0.00%",'I6 Customer Data'!I$25/'I6 Customer Data'!$C$25)</f>
        <v>0</v>
      </c>
      <c r="J75" s="1517">
        <f ca="1">IF(ISERROR('I6 Customer Data'!J$25/'I6 Customer Data'!$C$25),"0.00%",'I6 Customer Data'!J$25/'I6 Customer Data'!$C$25)</f>
        <v>8.218511693764646E-3</v>
      </c>
      <c r="K75" s="1517">
        <f ca="1">IF(ISERROR('I6 Customer Data'!K$25/'I6 Customer Data'!$C$25),"0.00%",'I6 Customer Data'!K$25/'I6 Customer Data'!$C$25)</f>
        <v>1.042371919609125E-3</v>
      </c>
      <c r="L75" s="1517">
        <f ca="1">IF(ISERROR('I6 Customer Data'!L$25/'I6 Customer Data'!$C$25),"0.00%",'I6 Customer Data'!L$25/'I6 Customer Data'!$C$25)</f>
        <v>2.640450006002321E-3</v>
      </c>
      <c r="M75" s="1517">
        <f ca="1">IF(ISERROR('I6 Customer Data'!M$25/'I6 Customer Data'!$C$25),"0.00%",'I6 Customer Data'!M$25/'I6 Customer Data'!$C$25)</f>
        <v>0</v>
      </c>
      <c r="N75" s="1517">
        <f ca="1">IF(ISERROR('I6 Customer Data'!N$25/'I6 Customer Data'!$C$25),"0.00%",'I6 Customer Data'!N$25/'I6 Customer Data'!$C$25)</f>
        <v>0</v>
      </c>
      <c r="O75" s="1517">
        <f ca="1">IF(ISERROR('I6 Customer Data'!O$25/'I6 Customer Data'!$C$25),"0.00%",'I6 Customer Data'!O$25/'I6 Customer Data'!$C$25)</f>
        <v>0</v>
      </c>
      <c r="P75" s="1517">
        <f ca="1">IF(ISERROR('I6 Customer Data'!P$25/'I6 Customer Data'!$C$25),"0.00%",'I6 Customer Data'!P$25/'I6 Customer Data'!$C$25)</f>
        <v>0</v>
      </c>
      <c r="Q75" s="1517">
        <f ca="1">IF(ISERROR('I6 Customer Data'!Q$25/'I6 Customer Data'!$C$25),"0.00%",'I6 Customer Data'!Q$25/'I6 Customer Data'!$C$25)</f>
        <v>0</v>
      </c>
      <c r="R75" s="1517">
        <f ca="1">IF(ISERROR('I6 Customer Data'!R$25/'I6 Customer Data'!$C$25),"0.00%",'I6 Customer Data'!R$25/'I6 Customer Data'!$C$25)</f>
        <v>0</v>
      </c>
      <c r="S75" s="1517">
        <f ca="1">IF(ISERROR('I6 Customer Data'!S$25/'I6 Customer Data'!$C$25),"0.00%",'I6 Customer Data'!S$25/'I6 Customer Data'!$C$25)</f>
        <v>0</v>
      </c>
      <c r="T75" s="1517">
        <f ca="1">IF(ISERROR('I6 Customer Data'!T$25/'I6 Customer Data'!$C$25),"0.00%",'I6 Customer Data'!T$25/'I6 Customer Data'!$C$25)</f>
        <v>0</v>
      </c>
      <c r="U75" s="1517">
        <f ca="1">IF(ISERROR('I6 Customer Data'!U$25/'I6 Customer Data'!$C$25),"0.00%",'I6 Customer Data'!U$25/'I6 Customer Data'!$C$25)</f>
        <v>0</v>
      </c>
      <c r="V75" s="1517">
        <f ca="1">IF(ISERROR('I6 Customer Data'!V$25/'I6 Customer Data'!$C$25),"0.00%",'I6 Customer Data'!V$25/'I6 Customer Data'!$C$25)</f>
        <v>0</v>
      </c>
      <c r="W75" s="1517">
        <f ca="1">IF(ISERROR('I6 Customer Data'!W$25/'I6 Customer Data'!$C$25),"0.00%",'I6 Customer Data'!W$25/'I6 Customer Data'!$C$25)</f>
        <v>0</v>
      </c>
    </row>
    <row r="76" spans="1:23" s="400" customFormat="1" ht="12.75">
      <c r="A76" s="525"/>
      <c r="B76" s="670"/>
      <c r="C76" s="1516"/>
      <c r="D76" s="1517"/>
      <c r="E76" s="1517"/>
      <c r="F76" s="1517"/>
      <c r="G76" s="1517"/>
      <c r="H76" s="1517"/>
      <c r="I76" s="1517"/>
      <c r="J76" s="1517"/>
      <c r="K76" s="1517"/>
      <c r="L76" s="1517"/>
      <c r="M76" s="1517"/>
      <c r="N76" s="1517"/>
      <c r="O76" s="1517"/>
      <c r="P76" s="1517"/>
      <c r="Q76" s="1517"/>
      <c r="R76" s="1517"/>
      <c r="S76" s="1517"/>
      <c r="T76" s="1517"/>
      <c r="U76" s="1517"/>
      <c r="V76" s="1517"/>
      <c r="W76" s="1517"/>
    </row>
    <row r="77" spans="1:23" s="400" customFormat="1" ht="12.75">
      <c r="A77" s="525" t="s">
        <v>785</v>
      </c>
      <c r="B77" s="670" t="s">
        <v>674</v>
      </c>
      <c r="C77" s="1516">
        <f>IF(+SUM(D77:W77)=0,"-",+SUM(D77:W77))</f>
        <v>1</v>
      </c>
      <c r="D77" s="1517">
        <f ca="1">IF(ISERROR('I6 Customer Data'!D$29/'I6 Customer Data'!$C$29),"",'I6 Customer Data'!D$29/'I6 Customer Data'!$C$29)</f>
        <v>0.50981686820792371</v>
      </c>
      <c r="E77" s="1517">
        <f ca="1">IF(ISERROR('I6 Customer Data'!E$29/'I6 Customer Data'!$C$29),"",'I6 Customer Data'!E$29/'I6 Customer Data'!$C$29)</f>
        <v>0.18848762254857324</v>
      </c>
      <c r="F77" s="1517">
        <f ca="1">IF(ISERROR('I6 Customer Data'!F$29/'I6 Customer Data'!$C$29),"",'I6 Customer Data'!F$29/'I6 Customer Data'!$C$29)</f>
        <v>0.28149430214727128</v>
      </c>
      <c r="G77" s="1517">
        <f ca="1">IF(ISERROR('I6 Customer Data'!G$29/'I6 Customer Data'!$C$29),"",'I6 Customer Data'!G$29/'I6 Customer Data'!$C$29)</f>
        <v>0</v>
      </c>
      <c r="H77" s="1517">
        <f ca="1">IF(ISERROR('I6 Customer Data'!H$29/'I6 Customer Data'!$C$29),"",'I6 Customer Data'!H$29/'I6 Customer Data'!$C$29)</f>
        <v>0</v>
      </c>
      <c r="I77" s="1517">
        <f ca="1">IF(ISERROR('I6 Customer Data'!I$29/'I6 Customer Data'!$C$29),"",'I6 Customer Data'!I$29/'I6 Customer Data'!$C$29)</f>
        <v>0</v>
      </c>
      <c r="J77" s="1517">
        <f ca="1">IF(ISERROR('I6 Customer Data'!J$29/'I6 Customer Data'!$C$29),"",'I6 Customer Data'!J$29/'I6 Customer Data'!$C$29)</f>
        <v>1.1407299335451336E-2</v>
      </c>
      <c r="K77" s="1517">
        <f ca="1">IF(ISERROR('I6 Customer Data'!K$29/'I6 Customer Data'!$C$29),"",'I6 Customer Data'!K$29/'I6 Customer Data'!$C$29)</f>
        <v>2.4255632828210512E-3</v>
      </c>
      <c r="L77" s="1517">
        <f ca="1">IF(ISERROR('I6 Customer Data'!L$29/'I6 Customer Data'!$C$29),"",'I6 Customer Data'!L$29/'I6 Customer Data'!$C$29)</f>
        <v>6.3683444779594816E-3</v>
      </c>
      <c r="M77" s="1517">
        <f ca="1">IF(ISERROR('I6 Customer Data'!M$29/'I6 Customer Data'!$C$29),"",'I6 Customer Data'!M$29/'I6 Customer Data'!$C$29)</f>
        <v>0</v>
      </c>
      <c r="N77" s="1517">
        <f ca="1">IF(ISERROR('I6 Customer Data'!N$29/'I6 Customer Data'!$C$29),"",'I6 Customer Data'!N$29/'I6 Customer Data'!$C$29)</f>
        <v>0</v>
      </c>
      <c r="O77" s="1517">
        <f ca="1">IF(ISERROR('I6 Customer Data'!O$29/'I6 Customer Data'!$C$29),"",'I6 Customer Data'!O$29/'I6 Customer Data'!$C$29)</f>
        <v>0</v>
      </c>
      <c r="P77" s="1517">
        <f ca="1">IF(ISERROR('I6 Customer Data'!P$29/'I6 Customer Data'!$C$29),"",'I6 Customer Data'!P$29/'I6 Customer Data'!$C$29)</f>
        <v>0</v>
      </c>
      <c r="Q77" s="1517">
        <f ca="1">IF(ISERROR('I6 Customer Data'!Q$29/'I6 Customer Data'!$C$29),"",'I6 Customer Data'!Q$29/'I6 Customer Data'!$C$29)</f>
        <v>0</v>
      </c>
      <c r="R77" s="1517">
        <f ca="1">IF(ISERROR('I6 Customer Data'!R$29/'I6 Customer Data'!$C$29),"",'I6 Customer Data'!R$29/'I6 Customer Data'!$C$29)</f>
        <v>0</v>
      </c>
      <c r="S77" s="1517">
        <f ca="1">IF(ISERROR('I6 Customer Data'!S$29/'I6 Customer Data'!$C$29),"",'I6 Customer Data'!S$29/'I6 Customer Data'!$C$29)</f>
        <v>0</v>
      </c>
      <c r="T77" s="1517">
        <f ca="1">IF(ISERROR('I6 Customer Data'!T$29/'I6 Customer Data'!$C$29),"",'I6 Customer Data'!T$29/'I6 Customer Data'!$C$29)</f>
        <v>0</v>
      </c>
      <c r="U77" s="1517">
        <f ca="1">IF(ISERROR('I6 Customer Data'!U$29/'I6 Customer Data'!$C$29),"",'I6 Customer Data'!U$29/'I6 Customer Data'!$C$29)</f>
        <v>0</v>
      </c>
      <c r="V77" s="1517">
        <f ca="1">IF(ISERROR('I6 Customer Data'!V$29/'I6 Customer Data'!$C$29),"",'I6 Customer Data'!V$29/'I6 Customer Data'!$C$29)</f>
        <v>0</v>
      </c>
      <c r="W77" s="1517">
        <f ca="1">IF(ISERROR('I6 Customer Data'!W$29/'I6 Customer Data'!$C$29),"",'I6 Customer Data'!W$29/'I6 Customer Data'!$C$29)</f>
        <v>0</v>
      </c>
    </row>
    <row r="78" spans="1:23" s="400" customFormat="1" ht="12.75">
      <c r="A78" s="525" t="s">
        <v>1069</v>
      </c>
      <c r="B78" s="670" t="s">
        <v>1068</v>
      </c>
      <c r="C78" s="1516">
        <f>IF(+SUM(D78:W78)=0,"-",+SUM(D78:W78))</f>
        <v>0.99999999999999989</v>
      </c>
      <c r="D78" s="1517">
        <f ca="1">IF(ISERROR('I6 Customer Data'!D$30/'I6 Customer Data'!$C$30),"",'I6 Customer Data'!D$30/'I6 Customer Data'!$C$30)</f>
        <v>0.63101816210602069</v>
      </c>
      <c r="E78" s="1517">
        <f ca="1">IF(ISERROR('I6 Customer Data'!E$30/'I6 Customer Data'!$C$30),"",'I6 Customer Data'!E$30/'I6 Customer Data'!$C$30)</f>
        <v>8.6551295308464241E-2</v>
      </c>
      <c r="F78" s="1517">
        <f ca="1">IF(ISERROR('I6 Customer Data'!F$30/'I6 Customer Data'!$C$30),"",'I6 Customer Data'!F$30/'I6 Customer Data'!$C$30)</f>
        <v>0.28243054258551492</v>
      </c>
      <c r="G78" s="1517">
        <f ca="1">IF(ISERROR('I6 Customer Data'!G$30/'I6 Customer Data'!$C$30),"",'I6 Customer Data'!G$30/'I6 Customer Data'!$C$30)</f>
        <v>0</v>
      </c>
      <c r="H78" s="1517">
        <f ca="1">IF(ISERROR('I6 Customer Data'!H$30/'I6 Customer Data'!$C$30),"",'I6 Customer Data'!H$30/'I6 Customer Data'!$C$30)</f>
        <v>0</v>
      </c>
      <c r="I78" s="1517">
        <f ca="1">IF(ISERROR('I6 Customer Data'!I$30/'I6 Customer Data'!$C$30),"",'I6 Customer Data'!I$30/'I6 Customer Data'!$C$30)</f>
        <v>0</v>
      </c>
      <c r="J78" s="1517">
        <f ca="1">IF(ISERROR('I6 Customer Data'!J$30/'I6 Customer Data'!$C$30),"",'I6 Customer Data'!J$30/'I6 Customer Data'!$C$30)</f>
        <v>0</v>
      </c>
      <c r="K78" s="1517">
        <f ca="1">IF(ISERROR('I6 Customer Data'!K$30/'I6 Customer Data'!$C$30),"",'I6 Customer Data'!K$30/'I6 Customer Data'!$C$30)</f>
        <v>0</v>
      </c>
      <c r="L78" s="1517">
        <f ca="1">IF(ISERROR('I6 Customer Data'!L$30/'I6 Customer Data'!$C$30),"",'I6 Customer Data'!L$30/'I6 Customer Data'!$C$30)</f>
        <v>0</v>
      </c>
      <c r="M78" s="1517">
        <f ca="1">IF(ISERROR('I6 Customer Data'!M$30/'I6 Customer Data'!$C$30),"",'I6 Customer Data'!M$30/'I6 Customer Data'!$C$30)</f>
        <v>0</v>
      </c>
      <c r="N78" s="1517">
        <f ca="1">IF(ISERROR('I6 Customer Data'!N$30/'I6 Customer Data'!$C$30),"",'I6 Customer Data'!N$30/'I6 Customer Data'!$C$30)</f>
        <v>0</v>
      </c>
      <c r="O78" s="1517">
        <f ca="1">IF(ISERROR('I6 Customer Data'!O$30/'I6 Customer Data'!$C$30),"",'I6 Customer Data'!O$30/'I6 Customer Data'!$C$30)</f>
        <v>0</v>
      </c>
      <c r="P78" s="1517">
        <f ca="1">IF(ISERROR('I6 Customer Data'!P$30/'I6 Customer Data'!$C$30),"",'I6 Customer Data'!P$30/'I6 Customer Data'!$C$30)</f>
        <v>0</v>
      </c>
      <c r="Q78" s="1517">
        <f ca="1">IF(ISERROR('I6 Customer Data'!Q$30/'I6 Customer Data'!$C$30),"",'I6 Customer Data'!Q$30/'I6 Customer Data'!$C$30)</f>
        <v>0</v>
      </c>
      <c r="R78" s="1517">
        <f ca="1">IF(ISERROR('I6 Customer Data'!R$30/'I6 Customer Data'!$C$30),"",'I6 Customer Data'!R$30/'I6 Customer Data'!$C$30)</f>
        <v>0</v>
      </c>
      <c r="S78" s="1517">
        <f ca="1">IF(ISERROR('I6 Customer Data'!S$30/'I6 Customer Data'!$C$30),"",'I6 Customer Data'!S$30/'I6 Customer Data'!$C$30)</f>
        <v>0</v>
      </c>
      <c r="T78" s="1517">
        <f ca="1">IF(ISERROR('I6 Customer Data'!T$30/'I6 Customer Data'!$C$30),"",'I6 Customer Data'!T$30/'I6 Customer Data'!$C$30)</f>
        <v>0</v>
      </c>
      <c r="U78" s="1517">
        <f ca="1">IF(ISERROR('I6 Customer Data'!U$30/'I6 Customer Data'!$C$30),"",'I6 Customer Data'!U$30/'I6 Customer Data'!$C$30)</f>
        <v>0</v>
      </c>
      <c r="V78" s="1517">
        <f ca="1">IF(ISERROR('I6 Customer Data'!V$30/'I6 Customer Data'!$C$30),"",'I6 Customer Data'!V$30/'I6 Customer Data'!$C$30)</f>
        <v>0</v>
      </c>
      <c r="W78" s="1517">
        <f ca="1">IF(ISERROR('I6 Customer Data'!W$30/'I6 Customer Data'!$C$30),"",'I6 Customer Data'!W$30/'I6 Customer Data'!$C$30)</f>
        <v>0</v>
      </c>
    </row>
    <row r="79" spans="1:23" s="400" customFormat="1" ht="25.5">
      <c r="A79" s="525" t="s">
        <v>1070</v>
      </c>
      <c r="B79" s="670" t="s">
        <v>1071</v>
      </c>
      <c r="C79" s="1516">
        <f>IF(+SUM(D79:W79)=0,"-",+SUM(D79:W79))</f>
        <v>1</v>
      </c>
      <c r="D79" s="1517">
        <f ca="1">IF(ISERROR('I6 Customer Data'!D$31/'I6 Customer Data'!$C$31),"",'I6 Customer Data'!D$31/'I6 Customer Data'!$C$31)</f>
        <v>0.48792246199416733</v>
      </c>
      <c r="E79" s="1517">
        <f ca="1">IF(ISERROR('I6 Customer Data'!E$31/'I6 Customer Data'!$C$31),"",'I6 Customer Data'!E$31/'I6 Customer Data'!$C$31)</f>
        <v>0.15697464129421412</v>
      </c>
      <c r="F79" s="1517">
        <f ca="1">IF(ISERROR('I6 Customer Data'!F$31/'I6 Customer Data'!$C$31),"",'I6 Customer Data'!F$31/'I6 Customer Data'!$C$31)</f>
        <v>0.35502469796013936</v>
      </c>
      <c r="G79" s="1517">
        <f ca="1">IF(ISERROR('I6 Customer Data'!G$31/'I6 Customer Data'!$C$31),"",'I6 Customer Data'!G$31/'I6 Customer Data'!$C$31)</f>
        <v>0</v>
      </c>
      <c r="H79" s="1517">
        <f ca="1">IF(ISERROR('I6 Customer Data'!H$31/'I6 Customer Data'!$C$31),"",'I6 Customer Data'!H$31/'I6 Customer Data'!$C$31)</f>
        <v>0</v>
      </c>
      <c r="I79" s="1517">
        <f ca="1">IF(ISERROR('I6 Customer Data'!I$31/'I6 Customer Data'!$C$31),"",'I6 Customer Data'!I$31/'I6 Customer Data'!$C$31)</f>
        <v>0</v>
      </c>
      <c r="J79" s="1517">
        <f ca="1">IF(ISERROR('I6 Customer Data'!J$31/'I6 Customer Data'!$C$31),"",'I6 Customer Data'!J$31/'I6 Customer Data'!$C$31)</f>
        <v>0</v>
      </c>
      <c r="K79" s="1517">
        <f ca="1">IF(ISERROR('I6 Customer Data'!K$31/'I6 Customer Data'!$C$31),"",'I6 Customer Data'!K$31/'I6 Customer Data'!$C$31)</f>
        <v>7.8198751479184597E-5</v>
      </c>
      <c r="L79" s="1517">
        <f ca="1">IF(ISERROR('I6 Customer Data'!L$31/'I6 Customer Data'!$C$31),"",'I6 Customer Data'!L$31/'I6 Customer Data'!$C$31)</f>
        <v>0</v>
      </c>
      <c r="M79" s="1517">
        <f ca="1">IF(ISERROR('I6 Customer Data'!M$31/'I6 Customer Data'!$C$31),"",'I6 Customer Data'!M$31/'I6 Customer Data'!$C$31)</f>
        <v>0</v>
      </c>
      <c r="N79" s="1517">
        <f ca="1">IF(ISERROR('I6 Customer Data'!N$31/'I6 Customer Data'!$C$31),"",'I6 Customer Data'!N$31/'I6 Customer Data'!$C$31)</f>
        <v>0</v>
      </c>
      <c r="O79" s="1517">
        <f ca="1">IF(ISERROR('I6 Customer Data'!O$31/'I6 Customer Data'!$C$31),"",'I6 Customer Data'!O$31/'I6 Customer Data'!$C$31)</f>
        <v>0</v>
      </c>
      <c r="P79" s="1517">
        <f ca="1">IF(ISERROR('I6 Customer Data'!P$31/'I6 Customer Data'!$C$31),"",'I6 Customer Data'!P$31/'I6 Customer Data'!$C$31)</f>
        <v>0</v>
      </c>
      <c r="Q79" s="1517">
        <f ca="1">IF(ISERROR('I6 Customer Data'!Q$31/'I6 Customer Data'!$C$31),"",'I6 Customer Data'!Q$31/'I6 Customer Data'!$C$31)</f>
        <v>0</v>
      </c>
      <c r="R79" s="1517">
        <f ca="1">IF(ISERROR('I6 Customer Data'!R$31/'I6 Customer Data'!$C$31),"",'I6 Customer Data'!R$31/'I6 Customer Data'!$C$31)</f>
        <v>0</v>
      </c>
      <c r="S79" s="1517">
        <f ca="1">IF(ISERROR('I6 Customer Data'!S$31/'I6 Customer Data'!$C$31),"",'I6 Customer Data'!S$31/'I6 Customer Data'!$C$31)</f>
        <v>0</v>
      </c>
      <c r="T79" s="1517">
        <f ca="1">IF(ISERROR('I6 Customer Data'!T$31/'I6 Customer Data'!$C$31),"",'I6 Customer Data'!T$31/'I6 Customer Data'!$C$31)</f>
        <v>0</v>
      </c>
      <c r="U79" s="1517">
        <f ca="1">IF(ISERROR('I6 Customer Data'!U$31/'I6 Customer Data'!$C$31),"",'I6 Customer Data'!U$31/'I6 Customer Data'!$C$31)</f>
        <v>0</v>
      </c>
      <c r="V79" s="1517">
        <f ca="1">IF(ISERROR('I6 Customer Data'!V$31/'I6 Customer Data'!$C$31),"",'I6 Customer Data'!V$31/'I6 Customer Data'!$C$31)</f>
        <v>0</v>
      </c>
      <c r="W79" s="1517">
        <f ca="1">IF(ISERROR('I6 Customer Data'!W$31/'I6 Customer Data'!$C$31),"",'I6 Customer Data'!W$31/'I6 Customer Data'!$C$31)</f>
        <v>0</v>
      </c>
    </row>
    <row r="80" spans="1:23" s="400" customFormat="1" ht="12.75">
      <c r="A80" s="525"/>
      <c r="B80" s="670"/>
      <c r="C80" s="1516"/>
      <c r="D80" s="1517"/>
      <c r="E80" s="1517"/>
      <c r="F80" s="1517"/>
      <c r="G80" s="1517"/>
      <c r="H80" s="1517"/>
      <c r="I80" s="1517"/>
      <c r="J80" s="1517"/>
      <c r="K80" s="1517"/>
      <c r="L80" s="1517"/>
      <c r="M80" s="1517"/>
      <c r="N80" s="1517"/>
      <c r="O80" s="1517"/>
      <c r="P80" s="1517"/>
      <c r="Q80" s="1517"/>
      <c r="R80" s="1517"/>
      <c r="S80" s="1517"/>
      <c r="T80" s="1517"/>
      <c r="U80" s="1517"/>
      <c r="V80" s="1517"/>
      <c r="W80" s="1517"/>
    </row>
    <row r="81" spans="1:24" s="400" customFormat="1" ht="12.75">
      <c r="A81" s="525" t="s">
        <v>1386</v>
      </c>
      <c r="B81" s="670" t="s">
        <v>152</v>
      </c>
      <c r="C81" s="1516">
        <f>IF(+SUM(D81:W81)=0,"-",+SUM(D81:W81))</f>
        <v>0.99999999999999989</v>
      </c>
      <c r="D81" s="1517">
        <f ca="1">IF(ISERROR('I6 Customer Data'!D$35/'I6 Customer Data'!$C$35),"",'I6 Customer Data'!D$35/'I6 Customer Data'!$C$35)</f>
        <v>0.86464569912845779</v>
      </c>
      <c r="E81" s="1517">
        <f ca="1">IF(ISERROR('I6 Customer Data'!E$35/'I6 Customer Data'!$C$35),"",'I6 Customer Data'!E$35/'I6 Customer Data'!$C$35)</f>
        <v>0.10269041303524062</v>
      </c>
      <c r="F81" s="1517">
        <f ca="1">IF(ISERROR('I6 Customer Data'!F$35/'I6 Customer Data'!$C$35),"",'I6 Customer Data'!F$35/'I6 Customer Data'!$C$35)</f>
        <v>1.1898446381205002E-2</v>
      </c>
      <c r="G81" s="1517">
        <f ca="1">IF(ISERROR('I6 Customer Data'!G$35/'I6 Customer Data'!$C$35),"",'I6 Customer Data'!G$35/'I6 Customer Data'!$C$35)</f>
        <v>0</v>
      </c>
      <c r="H81" s="1517">
        <f ca="1">IF(ISERROR('I6 Customer Data'!H$35/'I6 Customer Data'!$C$35),"",'I6 Customer Data'!H$35/'I6 Customer Data'!$C$35)</f>
        <v>0</v>
      </c>
      <c r="I81" s="1517">
        <f ca="1">IF(ISERROR('I6 Customer Data'!I$35/'I6 Customer Data'!$C$35),"",'I6 Customer Data'!I$35/'I6 Customer Data'!$C$35)</f>
        <v>0</v>
      </c>
      <c r="J81" s="1517">
        <f ca="1">IF(ISERROR('I6 Customer Data'!J$35/'I6 Customer Data'!$C$35),"",'I6 Customer Data'!J$35/'I6 Customer Data'!$C$35)</f>
        <v>7.5786282682834412E-5</v>
      </c>
      <c r="K81" s="1517">
        <f ca="1">IF(ISERROR('I6 Customer Data'!K$35/'I6 Customer Data'!$C$35),"",'I6 Customer Data'!K$35/'I6 Customer Data'!$C$35)</f>
        <v>2.0462296324365289E-2</v>
      </c>
      <c r="L81" s="1517">
        <f ca="1">IF(ISERROR('I6 Customer Data'!L$35/'I6 Customer Data'!$C$35),"",'I6 Customer Data'!L$35/'I6 Customer Data'!$C$35)</f>
        <v>2.2735884804850321E-4</v>
      </c>
      <c r="M81" s="1517">
        <f ca="1">IF(ISERROR('I6 Customer Data'!M$35/'I6 Customer Data'!$C$35),"",'I6 Customer Data'!M$35/'I6 Customer Data'!$C$35)</f>
        <v>0</v>
      </c>
      <c r="N81" s="1517">
        <f ca="1">IF(ISERROR('I6 Customer Data'!N$35/'I6 Customer Data'!$C$35),"",'I6 Customer Data'!N$35/'I6 Customer Data'!$C$35)</f>
        <v>0</v>
      </c>
      <c r="O81" s="1517">
        <f ca="1">IF(ISERROR('I6 Customer Data'!O$35/'I6 Customer Data'!$C$35),"",'I6 Customer Data'!O$35/'I6 Customer Data'!$C$35)</f>
        <v>0</v>
      </c>
      <c r="P81" s="1517">
        <f ca="1">IF(ISERROR('I6 Customer Data'!P$35/'I6 Customer Data'!$C$35),"",'I6 Customer Data'!P$35/'I6 Customer Data'!$C$35)</f>
        <v>0</v>
      </c>
      <c r="Q81" s="1517">
        <f ca="1">IF(ISERROR('I6 Customer Data'!Q$35/'I6 Customer Data'!$C$35),"",'I6 Customer Data'!Q$35/'I6 Customer Data'!$C$35)</f>
        <v>0</v>
      </c>
      <c r="R81" s="1517">
        <f ca="1">IF(ISERROR('I6 Customer Data'!R$35/'I6 Customer Data'!$C$35),"",'I6 Customer Data'!R$35/'I6 Customer Data'!$C$35)</f>
        <v>0</v>
      </c>
      <c r="S81" s="1517">
        <f ca="1">IF(ISERROR('I6 Customer Data'!S$35/'I6 Customer Data'!$C$35),"",'I6 Customer Data'!S$35/'I6 Customer Data'!$C$35)</f>
        <v>0</v>
      </c>
      <c r="T81" s="1517">
        <f ca="1">IF(ISERROR('I6 Customer Data'!T$35/'I6 Customer Data'!$C$35),"",'I6 Customer Data'!T$35/'I6 Customer Data'!$C$35)</f>
        <v>0</v>
      </c>
      <c r="U81" s="1517">
        <f ca="1">IF(ISERROR('I6 Customer Data'!U$35/'I6 Customer Data'!$C$35),"",'I6 Customer Data'!U$35/'I6 Customer Data'!$C$35)</f>
        <v>0</v>
      </c>
      <c r="V81" s="1517">
        <f ca="1">IF(ISERROR('I6 Customer Data'!V$35/'I6 Customer Data'!$C$35),"",'I6 Customer Data'!V$35/'I6 Customer Data'!$C$35)</f>
        <v>0</v>
      </c>
      <c r="W81" s="1517">
        <f ca="1">IF(ISERROR('I6 Customer Data'!W$35/'I6 Customer Data'!$C$35),"",'I6 Customer Data'!W$35/'I6 Customer Data'!$C$35)</f>
        <v>0</v>
      </c>
    </row>
    <row r="82" spans="1:24" s="400" customFormat="1" ht="25.5">
      <c r="A82" s="525" t="s">
        <v>783</v>
      </c>
      <c r="B82" s="670" t="s">
        <v>787</v>
      </c>
      <c r="C82" s="1516">
        <f>IF(+SUM(D82:W82)=0,"-",+SUM(D82:W82))</f>
        <v>1</v>
      </c>
      <c r="D82" s="1517">
        <f ca="1">'I6 Customer Data'!D36/'I6 Customer Data'!$C$36</f>
        <v>0</v>
      </c>
      <c r="E82" s="1517">
        <f ca="1">'I6 Customer Data'!E36/'I6 Customer Data'!$C$36</f>
        <v>0</v>
      </c>
      <c r="F82" s="1517">
        <f ca="1">'I6 Customer Data'!F36/'I6 Customer Data'!$C$36</f>
        <v>0</v>
      </c>
      <c r="G82" s="1517">
        <f ca="1">'I6 Customer Data'!G36/'I6 Customer Data'!$C$36</f>
        <v>0</v>
      </c>
      <c r="H82" s="1517">
        <f ca="1">'I6 Customer Data'!H36/'I6 Customer Data'!$C$36</f>
        <v>0</v>
      </c>
      <c r="I82" s="1517">
        <f ca="1">'I6 Customer Data'!I36/'I6 Customer Data'!$C$36</f>
        <v>0</v>
      </c>
      <c r="J82" s="1517">
        <f ca="1">'I6 Customer Data'!J36/'I6 Customer Data'!$C$36</f>
        <v>0.911327524346489</v>
      </c>
      <c r="K82" s="1517">
        <f ca="1">'I6 Customer Data'!K36/'I6 Customer Data'!$C$36</f>
        <v>4.9974372116863147E-2</v>
      </c>
      <c r="L82" s="1517">
        <f ca="1">'I6 Customer Data'!L36/'I6 Customer Data'!$C$36</f>
        <v>3.869810353664787E-2</v>
      </c>
      <c r="M82" s="1517">
        <f ca="1">'I6 Customer Data'!M36/'I6 Customer Data'!$C$36</f>
        <v>0</v>
      </c>
      <c r="N82" s="1517">
        <f ca="1">'I6 Customer Data'!N36/'I6 Customer Data'!$C$36</f>
        <v>0</v>
      </c>
      <c r="O82" s="1517">
        <f ca="1">'I6 Customer Data'!O36/'I6 Customer Data'!$C$36</f>
        <v>0</v>
      </c>
      <c r="P82" s="1517">
        <f ca="1">'I6 Customer Data'!P36/'I6 Customer Data'!$C$36</f>
        <v>0</v>
      </c>
      <c r="Q82" s="1517">
        <f ca="1">'I6 Customer Data'!Q36/'I6 Customer Data'!$C$36</f>
        <v>0</v>
      </c>
      <c r="R82" s="1517">
        <f ca="1">'I6 Customer Data'!R36/'I6 Customer Data'!$C$36</f>
        <v>0</v>
      </c>
      <c r="S82" s="1517">
        <f ca="1">'I6 Customer Data'!S36/'I6 Customer Data'!$C$36</f>
        <v>0</v>
      </c>
      <c r="T82" s="1517">
        <f ca="1">'I6 Customer Data'!T36/'I6 Customer Data'!$C$36</f>
        <v>0</v>
      </c>
      <c r="U82" s="1517">
        <f ca="1">'I6 Customer Data'!U36/'I6 Customer Data'!$C$36</f>
        <v>0</v>
      </c>
      <c r="V82" s="1517">
        <f ca="1">'I6 Customer Data'!V36/'I6 Customer Data'!$C$36</f>
        <v>0</v>
      </c>
      <c r="W82" s="1517">
        <f ca="1">'I6 Customer Data'!W36/'I6 Customer Data'!$C$36</f>
        <v>0</v>
      </c>
      <c r="X82" s="1531"/>
    </row>
    <row r="83" spans="1:24" s="400" customFormat="1" ht="12.75">
      <c r="A83" s="525"/>
      <c r="B83" s="670"/>
      <c r="C83" s="1516"/>
      <c r="D83" s="1517"/>
      <c r="E83" s="1517"/>
      <c r="F83" s="1517"/>
      <c r="G83" s="1517"/>
      <c r="H83" s="1517"/>
      <c r="I83" s="1517"/>
      <c r="J83" s="1517"/>
      <c r="K83" s="1517"/>
      <c r="L83" s="1517"/>
      <c r="M83" s="1517"/>
      <c r="N83" s="1517"/>
      <c r="O83" s="1517"/>
      <c r="P83" s="1517"/>
      <c r="Q83" s="1517"/>
      <c r="R83" s="1517"/>
      <c r="S83" s="1517"/>
      <c r="T83" s="1517"/>
      <c r="U83" s="1517"/>
      <c r="V83" s="1517"/>
      <c r="W83" s="1517"/>
    </row>
    <row r="84" spans="1:24" s="400" customFormat="1" ht="12.75" hidden="1">
      <c r="A84" s="525" t="s">
        <v>887</v>
      </c>
      <c r="B84" s="670" t="s">
        <v>888</v>
      </c>
      <c r="C84" s="1516" t="str">
        <f>IF(+SUM(D84:W84)=0,"-",+SUM(D84:W84))</f>
        <v>-</v>
      </c>
      <c r="D84" s="1517" t="s">
        <v>1027</v>
      </c>
      <c r="E84" s="1517" t="s">
        <v>1027</v>
      </c>
      <c r="F84" s="1517" t="s">
        <v>1027</v>
      </c>
      <c r="G84" s="1517" t="s">
        <v>1027</v>
      </c>
      <c r="H84" s="1517" t="s">
        <v>1027</v>
      </c>
      <c r="I84" s="1517" t="s">
        <v>1027</v>
      </c>
      <c r="J84" s="1517" t="s">
        <v>1027</v>
      </c>
      <c r="K84" s="1517" t="s">
        <v>1027</v>
      </c>
      <c r="L84" s="1517" t="s">
        <v>1027</v>
      </c>
      <c r="M84" s="1517" t="s">
        <v>1027</v>
      </c>
      <c r="N84" s="1517" t="s">
        <v>1027</v>
      </c>
      <c r="O84" s="1517" t="s">
        <v>1027</v>
      </c>
      <c r="P84" s="1517" t="s">
        <v>1027</v>
      </c>
      <c r="Q84" s="1517" t="s">
        <v>1027</v>
      </c>
      <c r="R84" s="1517" t="s">
        <v>1027</v>
      </c>
      <c r="S84" s="1517" t="s">
        <v>1027</v>
      </c>
      <c r="T84" s="1517" t="s">
        <v>1027</v>
      </c>
      <c r="U84" s="1517" t="s">
        <v>1027</v>
      </c>
      <c r="V84" s="1517" t="s">
        <v>1027</v>
      </c>
      <c r="W84" s="1517" t="s">
        <v>1027</v>
      </c>
    </row>
    <row r="85" spans="1:24" s="400" customFormat="1" ht="12.75">
      <c r="A85" s="525"/>
      <c r="B85" s="670"/>
      <c r="C85" s="1516"/>
      <c r="D85" s="1517"/>
      <c r="E85" s="1517"/>
      <c r="F85" s="1517"/>
      <c r="G85" s="1517"/>
      <c r="H85" s="1517"/>
      <c r="I85" s="1517"/>
      <c r="J85" s="1517"/>
      <c r="K85" s="1517"/>
      <c r="L85" s="1517"/>
      <c r="M85" s="1517"/>
      <c r="N85" s="1517"/>
      <c r="O85" s="1517"/>
      <c r="P85" s="1517"/>
      <c r="Q85" s="1517"/>
      <c r="R85" s="1517"/>
      <c r="S85" s="1517"/>
      <c r="T85" s="1517"/>
      <c r="U85" s="1517"/>
      <c r="V85" s="1517"/>
      <c r="W85" s="1517"/>
    </row>
    <row r="86" spans="1:24" s="400" customFormat="1" ht="12.75">
      <c r="A86" s="525" t="s">
        <v>81</v>
      </c>
      <c r="B86" s="1400" t="s">
        <v>16</v>
      </c>
      <c r="C86" s="1516">
        <f>IF(+SUM(D86:W86)=0,"-",+SUM(D86:W86))</f>
        <v>1</v>
      </c>
      <c r="D86" s="1517">
        <f ca="1">IF(ISERROR('E3 PLCC'!C19/'E3 PLCC'!$B19),"0",('E3 PLCC'!C19/'E3 PLCC'!$B19))</f>
        <v>0.67817868394459968</v>
      </c>
      <c r="E86" s="1517">
        <f ca="1">IF(ISERROR('E3 PLCC'!D19/'E3 PLCC'!$B19),"0",('E3 PLCC'!D19/'E3 PLCC'!$B19))</f>
        <v>8.0544492658859893E-2</v>
      </c>
      <c r="F86" s="1517">
        <f ca="1">IF(ISERROR('E3 PLCC'!E19/'E3 PLCC'!$B19),"0",('E3 PLCC'!E19/'E3 PLCC'!$B19))</f>
        <v>9.3324615110265702E-3</v>
      </c>
      <c r="G86" s="1517">
        <f ca="1">IF(ISERROR('E3 PLCC'!F19/'E3 PLCC'!$B19),"0",('E3 PLCC'!F19/'E3 PLCC'!$B19))</f>
        <v>0</v>
      </c>
      <c r="H86" s="1517">
        <f ca="1">IF(ISERROR('E3 PLCC'!G19/'E3 PLCC'!$B19),"0",('E3 PLCC'!G19/'E3 PLCC'!$B19))</f>
        <v>0</v>
      </c>
      <c r="I86" s="1517">
        <f ca="1">IF(ISERROR('E3 PLCC'!H19/'E3 PLCC'!$B19),"0",('E3 PLCC'!H19/'E3 PLCC'!$B19))</f>
        <v>0</v>
      </c>
      <c r="J86" s="1517">
        <f ca="1">IF(ISERROR('E3 PLCC'!I19/'E3 PLCC'!$B19),"0",('E3 PLCC'!I19/'E3 PLCC'!$B19))</f>
        <v>0.21137728110325149</v>
      </c>
      <c r="K86" s="1517">
        <f ca="1">IF(ISERROR('E3 PLCC'!J19/'E3 PLCC'!$B19),"0",('E3 PLCC'!J19/'E3 PLCC'!$B19))</f>
        <v>1.1591273851275041E-2</v>
      </c>
      <c r="L86" s="1517">
        <f ca="1">IF(ISERROR('E3 PLCC'!K19/'E3 PLCC'!$B19),"0",('E3 PLCC'!K19/'E3 PLCC'!$B19))</f>
        <v>8.9758069309873387E-3</v>
      </c>
      <c r="M86" s="1517">
        <f ca="1">IF(ISERROR('E3 PLCC'!L19/'E3 PLCC'!$B19),"0",('E3 PLCC'!L19/'E3 PLCC'!$B19))</f>
        <v>0</v>
      </c>
      <c r="N86" s="1517">
        <f ca="1">IF(ISERROR('E3 PLCC'!M19/'E3 PLCC'!$B19),"0",('E3 PLCC'!M19/'E3 PLCC'!$B19))</f>
        <v>0</v>
      </c>
      <c r="O86" s="1517">
        <f ca="1">IF(ISERROR('E3 PLCC'!N19/'E3 PLCC'!$B19),"0",('E3 PLCC'!N19/'E3 PLCC'!$B19))</f>
        <v>0</v>
      </c>
      <c r="P86" s="1517">
        <f ca="1">IF(ISERROR('E3 PLCC'!O19/'E3 PLCC'!$B19),"0",('E3 PLCC'!O19/'E3 PLCC'!$B19))</f>
        <v>0</v>
      </c>
      <c r="Q86" s="1517">
        <f ca="1">IF(ISERROR('E3 PLCC'!P19/'E3 PLCC'!$B19),"0",('E3 PLCC'!P19/'E3 PLCC'!$B19))</f>
        <v>0</v>
      </c>
      <c r="R86" s="1517">
        <f ca="1">IF(ISERROR('E3 PLCC'!Q19/'E3 PLCC'!$B19),"0",('E3 PLCC'!Q19/'E3 PLCC'!$B19))</f>
        <v>0</v>
      </c>
      <c r="S86" s="1517">
        <f ca="1">IF(ISERROR('E3 PLCC'!R19/'E3 PLCC'!$B19),"0",('E3 PLCC'!R19/'E3 PLCC'!$B19))</f>
        <v>0</v>
      </c>
      <c r="T86" s="1517">
        <f ca="1">IF(ISERROR('E3 PLCC'!S19/'E3 PLCC'!$B19),"0",('E3 PLCC'!S19/'E3 PLCC'!$B19))</f>
        <v>0</v>
      </c>
      <c r="U86" s="1517">
        <f ca="1">IF(ISERROR('E3 PLCC'!T19/'E3 PLCC'!$B19),"0",('E3 PLCC'!T19/'E3 PLCC'!$B19))</f>
        <v>0</v>
      </c>
      <c r="V86" s="1517">
        <f ca="1">IF(ISERROR('E3 PLCC'!U19/'E3 PLCC'!$B19),"0",('E3 PLCC'!U19/'E3 PLCC'!$B19))</f>
        <v>0</v>
      </c>
      <c r="W86" s="1517">
        <f ca="1">IF(ISERROR('E3 PLCC'!V19/'E3 PLCC'!$B19),"0",('E3 PLCC'!V19/'E3 PLCC'!$B19))</f>
        <v>0</v>
      </c>
    </row>
    <row r="87" spans="1:24" s="400" customFormat="1" ht="12.75">
      <c r="A87" s="525" t="s">
        <v>82</v>
      </c>
      <c r="B87" s="1400" t="s">
        <v>110</v>
      </c>
      <c r="C87" s="1516">
        <f>IF(+SUM(D87:W87)=0,"-",+SUM(D87:W87))</f>
        <v>1</v>
      </c>
      <c r="D87" s="1517">
        <f ca="1">IF(ISERROR('E3 PLCC'!C20/'E3 PLCC'!$B20),"0",('E3 PLCC'!C20/'E3 PLCC'!$B20))</f>
        <v>0</v>
      </c>
      <c r="E87" s="1517">
        <f ca="1">IF(ISERROR('E3 PLCC'!D20/'E3 PLCC'!$B20),"0",('E3 PLCC'!D20/'E3 PLCC'!$B20))</f>
        <v>0</v>
      </c>
      <c r="F87" s="1517">
        <f ca="1">IF(ISERROR('E3 PLCC'!E20/'E3 PLCC'!$B20),"0",('E3 PLCC'!E20/'E3 PLCC'!$B20))</f>
        <v>0</v>
      </c>
      <c r="G87" s="1517">
        <f ca="1">IF(ISERROR('E3 PLCC'!F20/'E3 PLCC'!$B20),"0",('E3 PLCC'!F20/'E3 PLCC'!$B20))</f>
        <v>0</v>
      </c>
      <c r="H87" s="1517">
        <f ca="1">IF(ISERROR('E3 PLCC'!G20/'E3 PLCC'!$B20),"0",('E3 PLCC'!G20/'E3 PLCC'!$B20))</f>
        <v>0</v>
      </c>
      <c r="I87" s="1517">
        <f ca="1">IF(ISERROR('E3 PLCC'!H20/'E3 PLCC'!$B20),"0",('E3 PLCC'!H20/'E3 PLCC'!$B20))</f>
        <v>0</v>
      </c>
      <c r="J87" s="1517">
        <f ca="1">IF(ISERROR('E3 PLCC'!I20/'E3 PLCC'!$B20),"0",('E3 PLCC'!I20/'E3 PLCC'!$B20))</f>
        <v>0.911327524346489</v>
      </c>
      <c r="K87" s="1517">
        <f ca="1">IF(ISERROR('E3 PLCC'!J20/'E3 PLCC'!$B20),"0",('E3 PLCC'!J20/'E3 PLCC'!$B20))</f>
        <v>4.9974372116863147E-2</v>
      </c>
      <c r="L87" s="1517">
        <f ca="1">IF(ISERROR('E3 PLCC'!K20/'E3 PLCC'!$B20),"0",('E3 PLCC'!K20/'E3 PLCC'!$B20))</f>
        <v>3.869810353664787E-2</v>
      </c>
      <c r="M87" s="1517">
        <f ca="1">IF(ISERROR('E3 PLCC'!L20/'E3 PLCC'!$B20),"0",('E3 PLCC'!L20/'E3 PLCC'!$B20))</f>
        <v>0</v>
      </c>
      <c r="N87" s="1517">
        <f ca="1">IF(ISERROR('E3 PLCC'!M20/'E3 PLCC'!$B20),"0",('E3 PLCC'!M20/'E3 PLCC'!$B20))</f>
        <v>0</v>
      </c>
      <c r="O87" s="1517">
        <f ca="1">IF(ISERROR('E3 PLCC'!N20/'E3 PLCC'!$B20),"0",('E3 PLCC'!N20/'E3 PLCC'!$B20))</f>
        <v>0</v>
      </c>
      <c r="P87" s="1517">
        <f ca="1">IF(ISERROR('E3 PLCC'!O20/'E3 PLCC'!$B20),"0",('E3 PLCC'!O20/'E3 PLCC'!$B20))</f>
        <v>0</v>
      </c>
      <c r="Q87" s="1517">
        <f ca="1">IF(ISERROR('E3 PLCC'!P20/'E3 PLCC'!$B20),"0",('E3 PLCC'!P20/'E3 PLCC'!$B20))</f>
        <v>0</v>
      </c>
      <c r="R87" s="1517">
        <f ca="1">IF(ISERROR('E3 PLCC'!Q20/'E3 PLCC'!$B20),"0",('E3 PLCC'!Q20/'E3 PLCC'!$B20))</f>
        <v>0</v>
      </c>
      <c r="S87" s="1517">
        <f ca="1">IF(ISERROR('E3 PLCC'!R20/'E3 PLCC'!$B20),"0",('E3 PLCC'!R20/'E3 PLCC'!$B20))</f>
        <v>0</v>
      </c>
      <c r="T87" s="1517">
        <f ca="1">IF(ISERROR('E3 PLCC'!S20/'E3 PLCC'!$B20),"0",('E3 PLCC'!S20/'E3 PLCC'!$B20))</f>
        <v>0</v>
      </c>
      <c r="U87" s="1517">
        <f ca="1">IF(ISERROR('E3 PLCC'!T20/'E3 PLCC'!$B20),"0",('E3 PLCC'!T20/'E3 PLCC'!$B20))</f>
        <v>0</v>
      </c>
      <c r="V87" s="1517">
        <f ca="1">IF(ISERROR('E3 PLCC'!U20/'E3 PLCC'!$B20),"0",('E3 PLCC'!U20/'E3 PLCC'!$B20))</f>
        <v>0</v>
      </c>
      <c r="W87" s="1517">
        <f ca="1">IF(ISERROR('E3 PLCC'!V20/'E3 PLCC'!$B20),"0",('E3 PLCC'!V20/'E3 PLCC'!$B20))</f>
        <v>0</v>
      </c>
    </row>
    <row r="88" spans="1:24" s="400" customFormat="1" ht="12.75">
      <c r="A88" s="525" t="s">
        <v>83</v>
      </c>
      <c r="B88" s="1400" t="s">
        <v>15</v>
      </c>
      <c r="C88" s="1516">
        <f>IF(+SUM(D88:W88)=0,"-",+SUM(D88:W88))</f>
        <v>1</v>
      </c>
      <c r="D88" s="1517">
        <f ca="1">IF(ISERROR('E3 PLCC'!C21/'E3 PLCC'!$B21),"0",('E3 PLCC'!C21/'E3 PLCC'!$B21))</f>
        <v>0.67817868394459968</v>
      </c>
      <c r="E88" s="1517">
        <f ca="1">IF(ISERROR('E3 PLCC'!D21/'E3 PLCC'!$B21),"0",('E3 PLCC'!D21/'E3 PLCC'!$B21))</f>
        <v>8.0544492658859893E-2</v>
      </c>
      <c r="F88" s="1517">
        <f ca="1">IF(ISERROR('E3 PLCC'!E21/'E3 PLCC'!$B21),"0",('E3 PLCC'!E21/'E3 PLCC'!$B21))</f>
        <v>9.3324615110265702E-3</v>
      </c>
      <c r="G88" s="1517">
        <f ca="1">IF(ISERROR('E3 PLCC'!F21/'E3 PLCC'!$B21),"0",('E3 PLCC'!F21/'E3 PLCC'!$B21))</f>
        <v>0</v>
      </c>
      <c r="H88" s="1517">
        <f ca="1">IF(ISERROR('E3 PLCC'!G21/'E3 PLCC'!$B21),"0",('E3 PLCC'!G21/'E3 PLCC'!$B21))</f>
        <v>0</v>
      </c>
      <c r="I88" s="1517">
        <f ca="1">IF(ISERROR('E3 PLCC'!H21/'E3 PLCC'!$B21),"0",('E3 PLCC'!H21/'E3 PLCC'!$B21))</f>
        <v>0</v>
      </c>
      <c r="J88" s="1517">
        <f ca="1">IF(ISERROR('E3 PLCC'!I21/'E3 PLCC'!$B21),"0",('E3 PLCC'!I21/'E3 PLCC'!$B21))</f>
        <v>0.21137728110325149</v>
      </c>
      <c r="K88" s="1517">
        <f ca="1">IF(ISERROR('E3 PLCC'!J21/'E3 PLCC'!$B21),"0",('E3 PLCC'!J21/'E3 PLCC'!$B21))</f>
        <v>1.1591273851275041E-2</v>
      </c>
      <c r="L88" s="1517">
        <f ca="1">IF(ISERROR('E3 PLCC'!K21/'E3 PLCC'!$B21),"0",('E3 PLCC'!K21/'E3 PLCC'!$B21))</f>
        <v>8.9758069309873387E-3</v>
      </c>
      <c r="M88" s="1517">
        <f ca="1">IF(ISERROR('E3 PLCC'!L21/'E3 PLCC'!$B21),"0",('E3 PLCC'!L21/'E3 PLCC'!$B21))</f>
        <v>0</v>
      </c>
      <c r="N88" s="1517">
        <f ca="1">IF(ISERROR('E3 PLCC'!M21/'E3 PLCC'!$B21),"0",('E3 PLCC'!M21/'E3 PLCC'!$B21))</f>
        <v>0</v>
      </c>
      <c r="O88" s="1517">
        <f ca="1">IF(ISERROR('E3 PLCC'!N21/'E3 PLCC'!$B21),"0",('E3 PLCC'!N21/'E3 PLCC'!$B21))</f>
        <v>0</v>
      </c>
      <c r="P88" s="1517">
        <f ca="1">IF(ISERROR('E3 PLCC'!O21/'E3 PLCC'!$B21),"0",('E3 PLCC'!O21/'E3 PLCC'!$B21))</f>
        <v>0</v>
      </c>
      <c r="Q88" s="1517">
        <f ca="1">IF(ISERROR('E3 PLCC'!P21/'E3 PLCC'!$B21),"0",('E3 PLCC'!P21/'E3 PLCC'!$B21))</f>
        <v>0</v>
      </c>
      <c r="R88" s="1517">
        <f ca="1">IF(ISERROR('E3 PLCC'!Q21/'E3 PLCC'!$B21),"0",('E3 PLCC'!Q21/'E3 PLCC'!$B21))</f>
        <v>0</v>
      </c>
      <c r="S88" s="1517">
        <f ca="1">IF(ISERROR('E3 PLCC'!R21/'E3 PLCC'!$B21),"0",('E3 PLCC'!R21/'E3 PLCC'!$B21))</f>
        <v>0</v>
      </c>
      <c r="T88" s="1517">
        <f ca="1">IF(ISERROR('E3 PLCC'!S21/'E3 PLCC'!$B21),"0",('E3 PLCC'!S21/'E3 PLCC'!$B21))</f>
        <v>0</v>
      </c>
      <c r="U88" s="1517">
        <f ca="1">IF(ISERROR('E3 PLCC'!T21/'E3 PLCC'!$B21),"0",('E3 PLCC'!T21/'E3 PLCC'!$B21))</f>
        <v>0</v>
      </c>
      <c r="V88" s="1517">
        <f ca="1">IF(ISERROR('E3 PLCC'!U21/'E3 PLCC'!$B21),"0",('E3 PLCC'!U21/'E3 PLCC'!$B21))</f>
        <v>0</v>
      </c>
      <c r="W88" s="1517">
        <f ca="1">IF(ISERROR('E3 PLCC'!V21/'E3 PLCC'!$B21),"0",('E3 PLCC'!V21/'E3 PLCC'!$B21))</f>
        <v>0</v>
      </c>
      <c r="X88" s="1531"/>
    </row>
    <row r="89" spans="1:24" s="400" customFormat="1" ht="12.75">
      <c r="A89" s="525" t="s">
        <v>643</v>
      </c>
      <c r="B89" s="1400" t="s">
        <v>648</v>
      </c>
      <c r="C89" s="1516">
        <f>IF(+SUM(D89:W89)=0,"-",+SUM(D89:W89))</f>
        <v>0.99999999999999989</v>
      </c>
      <c r="D89" s="1517">
        <f ca="1">IF(ISERROR('E3 PLCC'!C22/'E3 PLCC'!$B22),"0",('E3 PLCC'!C22/'E3 PLCC'!$B22))</f>
        <v>0.66958894675628444</v>
      </c>
      <c r="E89" s="1517">
        <f ca="1">IF(ISERROR('E3 PLCC'!D22/'E3 PLCC'!$B22),"0",('E3 PLCC'!D22/'E3 PLCC'!$B22))</f>
        <v>8.1607867378189397E-2</v>
      </c>
      <c r="F89" s="1517">
        <f ca="1">IF(ISERROR('E3 PLCC'!E22/'E3 PLCC'!$B22),"0",('E3 PLCC'!E22/'E3 PLCC'!$B22))</f>
        <v>7.8652083882905614E-3</v>
      </c>
      <c r="G89" s="1517">
        <f ca="1">IF(ISERROR('E3 PLCC'!F22/'E3 PLCC'!$B22),"0",('E3 PLCC'!F22/'E3 PLCC'!$B22))</f>
        <v>0</v>
      </c>
      <c r="H89" s="1517">
        <f ca="1">IF(ISERROR('E3 PLCC'!G22/'E3 PLCC'!$B22),"0",('E3 PLCC'!G22/'E3 PLCC'!$B22))</f>
        <v>0</v>
      </c>
      <c r="I89" s="1517">
        <f ca="1">IF(ISERROR('E3 PLCC'!H22/'E3 PLCC'!$B22),"0",('E3 PLCC'!H22/'E3 PLCC'!$B22))</f>
        <v>0</v>
      </c>
      <c r="J89" s="1517">
        <f ca="1">IF(ISERROR('E3 PLCC'!I22/'E3 PLCC'!$B22),"0",('E3 PLCC'!I22/'E3 PLCC'!$B22))</f>
        <v>0.21957341053537927</v>
      </c>
      <c r="K89" s="1517">
        <f ca="1">IF(ISERROR('E3 PLCC'!J22/'E3 PLCC'!$B22),"0",('E3 PLCC'!J22/'E3 PLCC'!$B22))</f>
        <v>1.2040724143531766E-2</v>
      </c>
      <c r="L89" s="1517">
        <f ca="1">IF(ISERROR('E3 PLCC'!K22/'E3 PLCC'!$B22),"0",('E3 PLCC'!K22/'E3 PLCC'!$B22))</f>
        <v>9.323842798324598E-3</v>
      </c>
      <c r="M89" s="1517">
        <f ca="1">IF(ISERROR('E3 PLCC'!L22/'E3 PLCC'!$B22),"0",('E3 PLCC'!L22/'E3 PLCC'!$B22))</f>
        <v>0</v>
      </c>
      <c r="N89" s="1517">
        <f ca="1">IF(ISERROR('E3 PLCC'!M22/'E3 PLCC'!$B22),"0",('E3 PLCC'!M22/'E3 PLCC'!$B22))</f>
        <v>0</v>
      </c>
      <c r="O89" s="1517">
        <f ca="1">IF(ISERROR('E3 PLCC'!N22/'E3 PLCC'!$B22),"0",('E3 PLCC'!N22/'E3 PLCC'!$B22))</f>
        <v>0</v>
      </c>
      <c r="P89" s="1517">
        <f ca="1">IF(ISERROR('E3 PLCC'!O22/'E3 PLCC'!$B22),"0",('E3 PLCC'!O22/'E3 PLCC'!$B22))</f>
        <v>0</v>
      </c>
      <c r="Q89" s="1517">
        <f ca="1">IF(ISERROR('E3 PLCC'!P22/'E3 PLCC'!$B22),"0",('E3 PLCC'!P22/'E3 PLCC'!$B22))</f>
        <v>0</v>
      </c>
      <c r="R89" s="1517">
        <f ca="1">IF(ISERROR('E3 PLCC'!Q22/'E3 PLCC'!$B22),"0",('E3 PLCC'!Q22/'E3 PLCC'!$B22))</f>
        <v>0</v>
      </c>
      <c r="S89" s="1517">
        <f ca="1">IF(ISERROR('E3 PLCC'!R22/'E3 PLCC'!$B22),"0",('E3 PLCC'!R22/'E3 PLCC'!$B22))</f>
        <v>0</v>
      </c>
      <c r="T89" s="1517">
        <f ca="1">IF(ISERROR('E3 PLCC'!S22/'E3 PLCC'!$B22),"0",('E3 PLCC'!S22/'E3 PLCC'!$B22))</f>
        <v>0</v>
      </c>
      <c r="U89" s="1517">
        <f ca="1">IF(ISERROR('E3 PLCC'!T22/'E3 PLCC'!$B22),"0",('E3 PLCC'!T22/'E3 PLCC'!$B22))</f>
        <v>0</v>
      </c>
      <c r="V89" s="1517">
        <f ca="1">IF(ISERROR('E3 PLCC'!U22/'E3 PLCC'!$B22),"0",('E3 PLCC'!U22/'E3 PLCC'!$B22))</f>
        <v>0</v>
      </c>
      <c r="W89" s="1517">
        <f ca="1">IF(ISERROR('E3 PLCC'!V22/'E3 PLCC'!$B22),"0",('E3 PLCC'!V22/'E3 PLCC'!$B22))</f>
        <v>0</v>
      </c>
      <c r="X89" s="1531"/>
    </row>
    <row r="90" spans="1:24" s="400" customFormat="1" ht="12.75">
      <c r="A90" s="525" t="s">
        <v>84</v>
      </c>
      <c r="B90" s="1400" t="s">
        <v>14</v>
      </c>
      <c r="C90" s="1516">
        <f>IF(+SUM(D90:W90)=0,"-",+SUM(D90:W90))</f>
        <v>1</v>
      </c>
      <c r="D90" s="1517">
        <f ca="1">IF(ISERROR('E3 PLCC'!C23/'E3 PLCC'!$B23),"0",('E3 PLCC'!C23/'E3 PLCC'!$B23))</f>
        <v>0.6714802047259314</v>
      </c>
      <c r="E90" s="1517">
        <f ca="1">IF(ISERROR('E3 PLCC'!D23/'E3 PLCC'!$B23),"0",('E3 PLCC'!D23/'E3 PLCC'!$B23))</f>
        <v>7.3956271918693514E-2</v>
      </c>
      <c r="F90" s="1517">
        <f ca="1">IF(ISERROR('E3 PLCC'!E23/'E3 PLCC'!$B23),"0",('E3 PLCC'!E23/'E3 PLCC'!$B23))</f>
        <v>3.6822352184730772E-3</v>
      </c>
      <c r="G90" s="1517">
        <f ca="1">IF(ISERROR('E3 PLCC'!F23/'E3 PLCC'!$B23),"0",('E3 PLCC'!F23/'E3 PLCC'!$B23))</f>
        <v>0</v>
      </c>
      <c r="H90" s="1517">
        <f ca="1">IF(ISERROR('E3 PLCC'!G23/'E3 PLCC'!$B23),"0",('E3 PLCC'!G23/'E3 PLCC'!$B23))</f>
        <v>0</v>
      </c>
      <c r="I90" s="1517">
        <f ca="1">IF(ISERROR('E3 PLCC'!H23/'E3 PLCC'!$B23),"0",('E3 PLCC'!H23/'E3 PLCC'!$B23))</f>
        <v>0</v>
      </c>
      <c r="J90" s="1517">
        <f ca="1">IF(ISERROR('E3 PLCC'!I23/'E3 PLCC'!$B23),"0",('E3 PLCC'!I23/'E3 PLCC'!$B23))</f>
        <v>0.22863502322266108</v>
      </c>
      <c r="K90" s="1517">
        <f ca="1">IF(ISERROR('E3 PLCC'!J23/'E3 PLCC'!$B23),"0",('E3 PLCC'!J23/'E3 PLCC'!$B23))</f>
        <v>1.2537634850511504E-2</v>
      </c>
      <c r="L90" s="1517">
        <f ca="1">IF(ISERROR('E3 PLCC'!K23/'E3 PLCC'!$B23),"0",('E3 PLCC'!K23/'E3 PLCC'!$B23))</f>
        <v>9.7086300637294204E-3</v>
      </c>
      <c r="M90" s="1517">
        <f ca="1">IF(ISERROR('E3 PLCC'!L23/'E3 PLCC'!$B23),"0",('E3 PLCC'!L23/'E3 PLCC'!$B23))</f>
        <v>0</v>
      </c>
      <c r="N90" s="1517">
        <f ca="1">IF(ISERROR('E3 PLCC'!M23/'E3 PLCC'!$B23),"0",('E3 PLCC'!M23/'E3 PLCC'!$B23))</f>
        <v>0</v>
      </c>
      <c r="O90" s="1517">
        <f ca="1">IF(ISERROR('E3 PLCC'!N23/'E3 PLCC'!$B23),"0",('E3 PLCC'!N23/'E3 PLCC'!$B23))</f>
        <v>0</v>
      </c>
      <c r="P90" s="1517">
        <f ca="1">IF(ISERROR('E3 PLCC'!O23/'E3 PLCC'!$B23),"0",('E3 PLCC'!O23/'E3 PLCC'!$B23))</f>
        <v>0</v>
      </c>
      <c r="Q90" s="1517">
        <f ca="1">IF(ISERROR('E3 PLCC'!P23/'E3 PLCC'!$B23),"0",('E3 PLCC'!P23/'E3 PLCC'!$B23))</f>
        <v>0</v>
      </c>
      <c r="R90" s="1517">
        <f ca="1">IF(ISERROR('E3 PLCC'!Q23/'E3 PLCC'!$B23),"0",('E3 PLCC'!Q23/'E3 PLCC'!$B23))</f>
        <v>0</v>
      </c>
      <c r="S90" s="1517">
        <f ca="1">IF(ISERROR('E3 PLCC'!R23/'E3 PLCC'!$B23),"0",('E3 PLCC'!R23/'E3 PLCC'!$B23))</f>
        <v>0</v>
      </c>
      <c r="T90" s="1517">
        <f ca="1">IF(ISERROR('E3 PLCC'!S23/'E3 PLCC'!$B23),"0",('E3 PLCC'!S23/'E3 PLCC'!$B23))</f>
        <v>0</v>
      </c>
      <c r="U90" s="1517">
        <f ca="1">IF(ISERROR('E3 PLCC'!T23/'E3 PLCC'!$B23),"0",('E3 PLCC'!T23/'E3 PLCC'!$B23))</f>
        <v>0</v>
      </c>
      <c r="V90" s="1517">
        <f ca="1">IF(ISERROR('E3 PLCC'!U23/'E3 PLCC'!$B23),"0",('E3 PLCC'!U23/'E3 PLCC'!$B23))</f>
        <v>0</v>
      </c>
      <c r="W90" s="1517">
        <f ca="1">IF(ISERROR('E3 PLCC'!V23/'E3 PLCC'!$B23),"0",('E3 PLCC'!V23/'E3 PLCC'!$B23))</f>
        <v>0</v>
      </c>
    </row>
    <row r="91" spans="1:24" s="400" customFormat="1" ht="12.75">
      <c r="A91" s="525"/>
      <c r="B91" s="1400"/>
      <c r="C91" s="1516"/>
      <c r="D91" s="1517"/>
      <c r="E91" s="1517"/>
      <c r="F91" s="1517"/>
      <c r="G91" s="1517"/>
      <c r="H91" s="1517"/>
      <c r="I91" s="1517"/>
      <c r="J91" s="1517"/>
      <c r="K91" s="1517"/>
      <c r="L91" s="1517"/>
      <c r="M91" s="1517"/>
      <c r="N91" s="1517"/>
      <c r="O91" s="1517"/>
      <c r="P91" s="1517"/>
      <c r="Q91" s="1517"/>
      <c r="R91" s="1517"/>
      <c r="S91" s="1517"/>
      <c r="T91" s="1517"/>
      <c r="U91" s="1517"/>
      <c r="V91" s="1517"/>
      <c r="W91" s="1517"/>
      <c r="X91" s="1531"/>
    </row>
    <row r="92" spans="1:24" s="400" customFormat="1" ht="12.75">
      <c r="A92" s="525" t="s">
        <v>889</v>
      </c>
      <c r="B92" s="1400" t="s">
        <v>892</v>
      </c>
      <c r="C92" s="1516">
        <f>IF(+SUM(D92:W92)=0,"-",+SUM(D92:W92))</f>
        <v>1.0000000000000002</v>
      </c>
      <c r="D92" s="1517">
        <f ca="1">'I6 Customer Data'!D44/'I6 Customer Data'!$C$44</f>
        <v>0.60652370603632355</v>
      </c>
      <c r="E92" s="1517">
        <f ca="1">'I6 Customer Data'!E44/'I6 Customer Data'!$C$44</f>
        <v>0.13360403423080627</v>
      </c>
      <c r="F92" s="1517">
        <f ca="1">'I6 Customer Data'!F44/'I6 Customer Data'!$C$44</f>
        <v>3.3260294726295353E-2</v>
      </c>
      <c r="G92" s="1517">
        <f ca="1">'I6 Customer Data'!G44/'I6 Customer Data'!$C$44</f>
        <v>0</v>
      </c>
      <c r="H92" s="1517">
        <f ca="1">'I6 Customer Data'!H44/'I6 Customer Data'!$C$44</f>
        <v>0</v>
      </c>
      <c r="I92" s="1517">
        <f ca="1">'I6 Customer Data'!I44/'I6 Customer Data'!$C$44</f>
        <v>0</v>
      </c>
      <c r="J92" s="1517">
        <f ca="1">'I6 Customer Data'!J44/'I6 Customer Data'!$C$44</f>
        <v>0.2065177210567351</v>
      </c>
      <c r="K92" s="1517">
        <f ca="1">'I6 Customer Data'!K44/'I6 Customer Data'!$C$44</f>
        <v>1.1324790665372144E-2</v>
      </c>
      <c r="L92" s="1517">
        <f ca="1">'I6 Customer Data'!L44/'I6 Customer Data'!$C$44</f>
        <v>8.7694532844676612E-3</v>
      </c>
      <c r="M92" s="1517">
        <f ca="1">'I6 Customer Data'!M44/'I6 Customer Data'!$C$44</f>
        <v>0</v>
      </c>
      <c r="N92" s="1517">
        <f ca="1">'I6 Customer Data'!N44/'I6 Customer Data'!$C$44</f>
        <v>0</v>
      </c>
      <c r="O92" s="1517">
        <f ca="1">'I6 Customer Data'!O44/'I6 Customer Data'!$C$44</f>
        <v>0</v>
      </c>
      <c r="P92" s="1517">
        <f ca="1">'I6 Customer Data'!P44/'I6 Customer Data'!$C$44</f>
        <v>0</v>
      </c>
      <c r="Q92" s="1517">
        <f ca="1">'I6 Customer Data'!Q44/'I6 Customer Data'!$C$44</f>
        <v>0</v>
      </c>
      <c r="R92" s="1517">
        <f ca="1">'I6 Customer Data'!R44/'I6 Customer Data'!$C$44</f>
        <v>0</v>
      </c>
      <c r="S92" s="1517">
        <f ca="1">'I6 Customer Data'!S44/'I6 Customer Data'!$C$44</f>
        <v>0</v>
      </c>
      <c r="T92" s="1517">
        <f ca="1">'I6 Customer Data'!T44/'I6 Customer Data'!$C$44</f>
        <v>0</v>
      </c>
      <c r="U92" s="1517">
        <f ca="1">'I6 Customer Data'!U44/'I6 Customer Data'!$C$44</f>
        <v>0</v>
      </c>
      <c r="V92" s="1517">
        <f ca="1">'I6 Customer Data'!V44/'I6 Customer Data'!$C$44</f>
        <v>0</v>
      </c>
      <c r="W92" s="1517">
        <f ca="1">'I6 Customer Data'!W44/'I6 Customer Data'!$C$44</f>
        <v>0</v>
      </c>
      <c r="X92" s="1531"/>
    </row>
    <row r="93" spans="1:24" s="400" customFormat="1" ht="12.75">
      <c r="A93" s="525" t="s">
        <v>85</v>
      </c>
      <c r="B93" s="1400" t="s">
        <v>87</v>
      </c>
      <c r="C93" s="1516">
        <f>IF(+SUM(D93:W93)=0,"-",+SUM(D93:W93))</f>
        <v>1.0000000000000002</v>
      </c>
      <c r="D93" s="1517">
        <f ca="1">'I6 Customer Data'!D45/'I6 Customer Data'!$C$45</f>
        <v>0.35103593539541694</v>
      </c>
      <c r="E93" s="1517">
        <f ca="1">'I6 Customer Data'!E45/'I6 Customer Data'!$C$45</f>
        <v>0.60081334618154847</v>
      </c>
      <c r="F93" s="1517">
        <f ca="1">'I6 Customer Data'!F45/'I6 Customer Data'!$C$45</f>
        <v>4.8150718423034679E-2</v>
      </c>
      <c r="G93" s="1517">
        <f ca="1">'I6 Customer Data'!G45/'I6 Customer Data'!$C$45</f>
        <v>0</v>
      </c>
      <c r="H93" s="1517">
        <f ca="1">'I6 Customer Data'!H45/'I6 Customer Data'!$C$45</f>
        <v>0</v>
      </c>
      <c r="I93" s="1517">
        <f ca="1">'I6 Customer Data'!I45/'I6 Customer Data'!$C$45</f>
        <v>0</v>
      </c>
      <c r="J93" s="1517">
        <f ca="1">'I6 Customer Data'!J45/'I6 Customer Data'!$C$45</f>
        <v>0</v>
      </c>
      <c r="K93" s="1517">
        <f ca="1">'I6 Customer Data'!K45/'I6 Customer Data'!$C$45</f>
        <v>0</v>
      </c>
      <c r="L93" s="1517">
        <f ca="1">'I6 Customer Data'!L45/'I6 Customer Data'!$C$45</f>
        <v>0</v>
      </c>
      <c r="M93" s="1517">
        <f ca="1">'I6 Customer Data'!M45/'I6 Customer Data'!$C$45</f>
        <v>0</v>
      </c>
      <c r="N93" s="1517">
        <f ca="1">'I6 Customer Data'!N45/'I6 Customer Data'!$C$45</f>
        <v>0</v>
      </c>
      <c r="O93" s="1517">
        <f ca="1">'I6 Customer Data'!O45/'I6 Customer Data'!$C$45</f>
        <v>0</v>
      </c>
      <c r="P93" s="1517">
        <f ca="1">'I6 Customer Data'!P45/'I6 Customer Data'!$C$45</f>
        <v>0</v>
      </c>
      <c r="Q93" s="1517">
        <f ca="1">'I6 Customer Data'!Q45/'I6 Customer Data'!$C$45</f>
        <v>0</v>
      </c>
      <c r="R93" s="1517">
        <f ca="1">'I6 Customer Data'!R45/'I6 Customer Data'!$C$45</f>
        <v>0</v>
      </c>
      <c r="S93" s="1517">
        <f ca="1">'I6 Customer Data'!S45/'I6 Customer Data'!$C$45</f>
        <v>0</v>
      </c>
      <c r="T93" s="1517">
        <f ca="1">'I6 Customer Data'!T45/'I6 Customer Data'!$C$45</f>
        <v>0</v>
      </c>
      <c r="U93" s="1517">
        <f ca="1">'I6 Customer Data'!U45/'I6 Customer Data'!$C$45</f>
        <v>0</v>
      </c>
      <c r="V93" s="1517">
        <f ca="1">'I6 Customer Data'!V45/'I6 Customer Data'!$C$45</f>
        <v>0</v>
      </c>
      <c r="W93" s="1517">
        <f ca="1">'I6 Customer Data'!W45/'I6 Customer Data'!$C$45</f>
        <v>0</v>
      </c>
    </row>
    <row r="94" spans="1:24" s="1534" customFormat="1" ht="12.75">
      <c r="A94" s="1532" t="s">
        <v>151</v>
      </c>
      <c r="B94" s="1533" t="s">
        <v>88</v>
      </c>
      <c r="C94" s="1516">
        <f>IF(+SUM(D94:W94)=0,"-",+SUM(D94:W94))</f>
        <v>1</v>
      </c>
      <c r="D94" s="1517">
        <f ca="1">'I6 Customer Data'!D46/'I6 Customer Data'!$C$46</f>
        <v>0.76684838172456293</v>
      </c>
      <c r="E94" s="1517">
        <f ca="1">'I6 Customer Data'!E46/'I6 Customer Data'!$C$46</f>
        <v>0.17272661979947243</v>
      </c>
      <c r="F94" s="1517">
        <f ca="1">'I6 Customer Data'!F46/'I6 Customer Data'!$C$46</f>
        <v>6.0424998475964692E-2</v>
      </c>
      <c r="G94" s="1517">
        <f ca="1">'I6 Customer Data'!G46/'I6 Customer Data'!$C$46</f>
        <v>0</v>
      </c>
      <c r="H94" s="1517">
        <f ca="1">'I6 Customer Data'!H46/'I6 Customer Data'!$C$46</f>
        <v>0</v>
      </c>
      <c r="I94" s="1517">
        <f ca="1">'I6 Customer Data'!I46/'I6 Customer Data'!$C$46</f>
        <v>0</v>
      </c>
      <c r="J94" s="1517">
        <f ca="1">'I6 Customer Data'!J46/'I6 Customer Data'!$C$46</f>
        <v>0</v>
      </c>
      <c r="K94" s="1517">
        <f ca="1">'I6 Customer Data'!K46/'I6 Customer Data'!$C$46</f>
        <v>0</v>
      </c>
      <c r="L94" s="1517">
        <f ca="1">'I6 Customer Data'!L46/'I6 Customer Data'!$C$46</f>
        <v>0</v>
      </c>
      <c r="M94" s="1517">
        <f ca="1">'I6 Customer Data'!M46/'I6 Customer Data'!$C$46</f>
        <v>0</v>
      </c>
      <c r="N94" s="1517">
        <f ca="1">'I6 Customer Data'!N46/'I6 Customer Data'!$C$46</f>
        <v>0</v>
      </c>
      <c r="O94" s="1517">
        <f ca="1">'I6 Customer Data'!O46/'I6 Customer Data'!$C$46</f>
        <v>0</v>
      </c>
      <c r="P94" s="1517">
        <f ca="1">'I6 Customer Data'!P46/'I6 Customer Data'!$C$46</f>
        <v>0</v>
      </c>
      <c r="Q94" s="1517">
        <f ca="1">'I6 Customer Data'!Q46/'I6 Customer Data'!$C$46</f>
        <v>0</v>
      </c>
      <c r="R94" s="1517">
        <f ca="1">'I6 Customer Data'!R46/'I6 Customer Data'!$C$46</f>
        <v>0</v>
      </c>
      <c r="S94" s="1517">
        <f ca="1">'I6 Customer Data'!S46/'I6 Customer Data'!$C$46</f>
        <v>0</v>
      </c>
      <c r="T94" s="1517">
        <f ca="1">'I6 Customer Data'!T46/'I6 Customer Data'!$C$46</f>
        <v>0</v>
      </c>
      <c r="U94" s="1517">
        <f ca="1">'I6 Customer Data'!U46/'I6 Customer Data'!$C$46</f>
        <v>0</v>
      </c>
      <c r="V94" s="1517">
        <f ca="1">'I6 Customer Data'!V46/'I6 Customer Data'!$C$46</f>
        <v>0</v>
      </c>
      <c r="W94" s="1517">
        <f ca="1">'I6 Customer Data'!W46/'I6 Customer Data'!$C$46</f>
        <v>0</v>
      </c>
      <c r="X94" s="1531"/>
    </row>
    <row r="95" spans="1:24" s="1534" customFormat="1" ht="12.75">
      <c r="A95" s="1532" t="s">
        <v>890</v>
      </c>
      <c r="B95" s="1533" t="s">
        <v>891</v>
      </c>
      <c r="C95" s="1516">
        <f>IF(+SUM(D95:W95)=0,"-",+SUM(D95:W95))</f>
        <v>1</v>
      </c>
      <c r="D95" s="1517">
        <f ca="1">'I6 Customer Data'!D47/'I6 Customer Data'!$C$47</f>
        <v>0.74739600393056016</v>
      </c>
      <c r="E95" s="1517">
        <f ca="1">'I6 Customer Data'!E47/'I6 Customer Data'!$C$47</f>
        <v>0.17753029806747461</v>
      </c>
      <c r="F95" s="1517">
        <f ca="1">'I6 Customer Data'!F47/'I6 Customer Data'!$C$47</f>
        <v>7.1994759253193583E-2</v>
      </c>
      <c r="G95" s="1517">
        <f ca="1">'I6 Customer Data'!G47/'I6 Customer Data'!$C$47</f>
        <v>0</v>
      </c>
      <c r="H95" s="1517">
        <f ca="1">'I6 Customer Data'!H47/'I6 Customer Data'!$C$47</f>
        <v>0</v>
      </c>
      <c r="I95" s="1517">
        <f ca="1">'I6 Customer Data'!I47/'I6 Customer Data'!$C$47</f>
        <v>0</v>
      </c>
      <c r="J95" s="1517">
        <f ca="1">'I6 Customer Data'!J47/'I6 Customer Data'!$C$47</f>
        <v>3.2754667540124465E-4</v>
      </c>
      <c r="K95" s="1517">
        <f ca="1">'I6 Customer Data'!K47/'I6 Customer Data'!$C$47</f>
        <v>1.7687520471667212E-3</v>
      </c>
      <c r="L95" s="1517">
        <f ca="1">'I6 Customer Data'!L47/'I6 Customer Data'!$C$47</f>
        <v>9.8264002620373396E-4</v>
      </c>
      <c r="M95" s="1517">
        <f ca="1">'I6 Customer Data'!M47/'I6 Customer Data'!$C$47</f>
        <v>0</v>
      </c>
      <c r="N95" s="1517">
        <f ca="1">'I6 Customer Data'!N47/'I6 Customer Data'!$C$47</f>
        <v>0</v>
      </c>
      <c r="O95" s="1517">
        <f ca="1">'I6 Customer Data'!O47/'I6 Customer Data'!$C$47</f>
        <v>0</v>
      </c>
      <c r="P95" s="1517">
        <f ca="1">'I6 Customer Data'!P47/'I6 Customer Data'!$C$47</f>
        <v>0</v>
      </c>
      <c r="Q95" s="1517">
        <f ca="1">'I6 Customer Data'!Q47/'I6 Customer Data'!$C$47</f>
        <v>0</v>
      </c>
      <c r="R95" s="1517">
        <f ca="1">'I6 Customer Data'!R47/'I6 Customer Data'!$C$47</f>
        <v>0</v>
      </c>
      <c r="S95" s="1517">
        <f ca="1">'I6 Customer Data'!S47/'I6 Customer Data'!$C$47</f>
        <v>0</v>
      </c>
      <c r="T95" s="1517">
        <f ca="1">'I6 Customer Data'!T47/'I6 Customer Data'!$C$47</f>
        <v>0</v>
      </c>
      <c r="U95" s="1517">
        <f ca="1">'I6 Customer Data'!U47/'I6 Customer Data'!$C$47</f>
        <v>0</v>
      </c>
      <c r="V95" s="1517">
        <f ca="1">'I6 Customer Data'!V47/'I6 Customer Data'!$C$47</f>
        <v>0</v>
      </c>
      <c r="W95" s="1517">
        <f ca="1">'I6 Customer Data'!W47/'I6 Customer Data'!$C$47</f>
        <v>0</v>
      </c>
      <c r="X95" s="1531"/>
    </row>
    <row r="96" spans="1:24" s="400" customFormat="1" ht="12.75">
      <c r="A96" s="525"/>
      <c r="B96" s="1400"/>
      <c r="C96" s="1516"/>
      <c r="D96" s="1517"/>
      <c r="E96" s="1517"/>
      <c r="F96" s="1517"/>
      <c r="G96" s="1517"/>
      <c r="H96" s="1517"/>
      <c r="I96" s="1517"/>
      <c r="J96" s="1517"/>
      <c r="K96" s="1517"/>
      <c r="L96" s="1517"/>
      <c r="M96" s="1517"/>
      <c r="N96" s="1517"/>
      <c r="O96" s="1517"/>
      <c r="P96" s="1517"/>
      <c r="Q96" s="1517"/>
      <c r="R96" s="1517"/>
      <c r="S96" s="1517"/>
      <c r="T96" s="1517"/>
      <c r="U96" s="1517"/>
      <c r="V96" s="1517"/>
      <c r="W96" s="1517"/>
    </row>
    <row r="97" spans="1:26" s="400" customFormat="1" ht="25.5">
      <c r="A97" s="525" t="s">
        <v>299</v>
      </c>
      <c r="B97" s="1392"/>
      <c r="C97" s="1524"/>
      <c r="D97" s="1517"/>
      <c r="E97" s="1517"/>
      <c r="F97" s="1525"/>
      <c r="G97" s="1525"/>
      <c r="H97" s="1525"/>
      <c r="I97" s="1525"/>
      <c r="J97" s="1525"/>
      <c r="K97" s="1525"/>
      <c r="L97" s="1525"/>
      <c r="M97" s="1517"/>
      <c r="N97" s="1526"/>
      <c r="O97" s="1527"/>
      <c r="P97" s="1527"/>
      <c r="Q97" s="1527"/>
      <c r="R97" s="1527"/>
      <c r="S97" s="1527"/>
      <c r="T97" s="1527"/>
      <c r="U97" s="1527"/>
      <c r="V97" s="1528"/>
      <c r="W97" s="1528"/>
    </row>
    <row r="98" spans="1:26" s="400" customFormat="1" ht="12.75">
      <c r="A98" s="525"/>
      <c r="B98" s="1392"/>
      <c r="C98" s="1524"/>
      <c r="D98" s="1517"/>
      <c r="E98" s="1517"/>
      <c r="F98" s="1525"/>
      <c r="G98" s="1525"/>
      <c r="H98" s="1525"/>
      <c r="I98" s="1525"/>
      <c r="J98" s="1525"/>
      <c r="K98" s="1525"/>
      <c r="L98" s="1525"/>
      <c r="M98" s="1517"/>
      <c r="N98" s="1526"/>
      <c r="O98" s="1527"/>
      <c r="P98" s="1527"/>
      <c r="Q98" s="1527"/>
      <c r="R98" s="1527"/>
      <c r="S98" s="1527"/>
      <c r="T98" s="1527"/>
      <c r="U98" s="1527"/>
      <c r="V98" s="1528"/>
      <c r="W98" s="1528"/>
    </row>
    <row r="99" spans="1:26" s="401" customFormat="1" ht="12.75">
      <c r="A99" s="1535" t="s">
        <v>240</v>
      </c>
      <c r="B99" s="1536" t="s">
        <v>238</v>
      </c>
      <c r="C99" s="1537">
        <f t="shared" ref="C99:C112" si="1">IF(+SUM(D99:W99)=0,"-",+SUM(D99:W99))</f>
        <v>1</v>
      </c>
      <c r="D99" s="1517">
        <f ca="1">IF(ISERROR('O6 Source Data for E2'!Y$88/'O6 Source Data for E2'!$X$88),"0.00%",'O6 Source Data for E2'!Y$88/'O6 Source Data for E2'!$X$88)</f>
        <v>0.66192712747999938</v>
      </c>
      <c r="E99" s="1517">
        <f ca="1">IF(ISERROR('O6 Source Data for E2'!Z$88/'O6 Source Data for E2'!$X$88),"0.00%",'O6 Source Data for E2'!Z$88/'O6 Source Data for E2'!$X$88)</f>
        <v>9.0127015220847914E-2</v>
      </c>
      <c r="F99" s="1517">
        <f ca="1">IF(ISERROR('O6 Source Data for E2'!AA$88/'O6 Source Data for E2'!$X$88),"0.00%",'O6 Source Data for E2'!AA$88/'O6 Source Data for E2'!$X$88)</f>
        <v>1.2991204913204338E-2</v>
      </c>
      <c r="G99" s="1517">
        <f ca="1">IF(ISERROR('O6 Source Data for E2'!AB$88/'O6 Source Data for E2'!$X$88),"0.00%",'O6 Source Data for E2'!AB$88/'O6 Source Data for E2'!$X$88)</f>
        <v>0</v>
      </c>
      <c r="H99" s="1517">
        <f ca="1">IF(ISERROR('O6 Source Data for E2'!AC$88/'O6 Source Data for E2'!$X$88),"0.00%",'O6 Source Data for E2'!AC$88/'O6 Source Data for E2'!$X$88)</f>
        <v>0</v>
      </c>
      <c r="I99" s="1517">
        <f ca="1">IF(ISERROR('O6 Source Data for E2'!AD$88/'O6 Source Data for E2'!$X$88),"0.00%",'O6 Source Data for E2'!AD$88/'O6 Source Data for E2'!$X$88)</f>
        <v>0</v>
      </c>
      <c r="J99" s="1517">
        <f ca="1">IF(ISERROR('O6 Source Data for E2'!AE$88/'O6 Source Data for E2'!$X$88),"0.00%",'O6 Source Data for E2'!AE$88/'O6 Source Data for E2'!$X$88)</f>
        <v>0.21412064169257619</v>
      </c>
      <c r="K99" s="1517">
        <f ca="1">IF(ISERROR('O6 Source Data for E2'!AF$88/'O6 Source Data for E2'!$X$88),"0.00%",'O6 Source Data for E2'!AF$88/'O6 Source Data for E2'!$X$88)</f>
        <v>1.1741711228923613E-2</v>
      </c>
      <c r="L99" s="1517">
        <f ca="1">IF(ISERROR('O6 Source Data for E2'!AG$88/'O6 Source Data for E2'!$X$88),"0.00%",'O6 Source Data for E2'!AG$88/'O6 Source Data for E2'!$X$88)</f>
        <v>9.0922994644485385E-3</v>
      </c>
      <c r="M99" s="1517">
        <f ca="1">IF(ISERROR('O6 Source Data for E2'!AH$88/'O6 Source Data for E2'!$X$88),"0.00%",'O6 Source Data for E2'!AH$88/'O6 Source Data for E2'!$X$88)</f>
        <v>0</v>
      </c>
      <c r="N99" s="1517">
        <f ca="1">IF(ISERROR('O6 Source Data for E2'!AI$88/'O6 Source Data for E2'!$X$88),"0.00%",'O6 Source Data for E2'!AI$88/'O6 Source Data for E2'!$X$88)</f>
        <v>0</v>
      </c>
      <c r="O99" s="1517">
        <f ca="1">IF(ISERROR('O6 Source Data for E2'!AJ$88/'O6 Source Data for E2'!$X$88),"0.00%",'O6 Source Data for E2'!AJ$88/'O6 Source Data for E2'!$X$88)</f>
        <v>0</v>
      </c>
      <c r="P99" s="1517">
        <f ca="1">IF(ISERROR('O6 Source Data for E2'!AK$88/'O6 Source Data for E2'!$X$88),"0.00%",'O6 Source Data for E2'!AK$88/'O6 Source Data for E2'!$X$88)</f>
        <v>0</v>
      </c>
      <c r="Q99" s="1517">
        <f ca="1">IF(ISERROR('O6 Source Data for E2'!AL$88/'O6 Source Data for E2'!$X$88),"0.00%",'O6 Source Data for E2'!AL$88/'O6 Source Data for E2'!$X$88)</f>
        <v>0</v>
      </c>
      <c r="R99" s="1517">
        <f ca="1">IF(ISERROR('O6 Source Data for E2'!AM$88/'O6 Source Data for E2'!$X$88),"0.00%",'O6 Source Data for E2'!AM$88/'O6 Source Data for E2'!$X$88)</f>
        <v>0</v>
      </c>
      <c r="S99" s="1517">
        <f ca="1">IF(ISERROR('O6 Source Data for E2'!AN$88/'O6 Source Data for E2'!$X$88),"0.00%",'O6 Source Data for E2'!AN$88/'O6 Source Data for E2'!$X$88)</f>
        <v>0</v>
      </c>
      <c r="T99" s="1517">
        <f ca="1">IF(ISERROR('O6 Source Data for E2'!AO$88/'O6 Source Data for E2'!$X$88),"0.00%",'O6 Source Data for E2'!AO$88/'O6 Source Data for E2'!$X$88)</f>
        <v>0</v>
      </c>
      <c r="U99" s="1517">
        <f ca="1">IF(ISERROR('O6 Source Data for E2'!AP$88/'O6 Source Data for E2'!$X$88),"0.00%",'O6 Source Data for E2'!AP$88/'O6 Source Data for E2'!$X$88)</f>
        <v>0</v>
      </c>
      <c r="V99" s="1517">
        <f ca="1">IF(ISERROR('O6 Source Data for E2'!AQ$88/'O6 Source Data for E2'!$X$88),"0.00%",'O6 Source Data for E2'!AQ$88/'O6 Source Data for E2'!$X$88)</f>
        <v>0</v>
      </c>
      <c r="W99" s="1517">
        <f ca="1">IF(ISERROR('O6 Source Data for E2'!AR$88/'O6 Source Data for E2'!$X$88),"0.00%",'O6 Source Data for E2'!AR$88/'O6 Source Data for E2'!$X$88)</f>
        <v>0</v>
      </c>
    </row>
    <row r="100" spans="1:26" s="401" customFormat="1" ht="12.75">
      <c r="A100" s="1535" t="s">
        <v>917</v>
      </c>
      <c r="B100" s="1536" t="s">
        <v>930</v>
      </c>
      <c r="C100" s="1537" t="str">
        <f t="shared" si="1"/>
        <v>-</v>
      </c>
      <c r="D100" s="1517" t="str">
        <f ca="1">IF(ISERROR('O6 Source Data for E2'!Y$39/'O6 Source Data for E2'!$X$39),"0.00%",'O6 Source Data for E2'!Y$39/'O6 Source Data for E2'!$X$39)</f>
        <v>0.00%</v>
      </c>
      <c r="E100" s="1517" t="str">
        <f ca="1">IF(ISERROR('O6 Source Data for E2'!Z$39/'O6 Source Data for E2'!$X$39),"0.00%",'O6 Source Data for E2'!Z$39/'O6 Source Data for E2'!$X$39)</f>
        <v>0.00%</v>
      </c>
      <c r="F100" s="1517" t="str">
        <f ca="1">IF(ISERROR('O6 Source Data for E2'!AA$39/'O6 Source Data for E2'!$X$39),"0.00%",'O6 Source Data for E2'!AA$39/'O6 Source Data for E2'!$X$39)</f>
        <v>0.00%</v>
      </c>
      <c r="G100" s="1517" t="str">
        <f ca="1">IF(ISERROR('O6 Source Data for E2'!AB$39/'O6 Source Data for E2'!$X$39),"0.00%",'O6 Source Data for E2'!AB$39/'O6 Source Data for E2'!$X$39)</f>
        <v>0.00%</v>
      </c>
      <c r="H100" s="1517" t="str">
        <f ca="1">IF(ISERROR('O6 Source Data for E2'!AC$39/'O6 Source Data for E2'!$X$39),"0.00%",'O6 Source Data for E2'!AC$39/'O6 Source Data for E2'!$X$39)</f>
        <v>0.00%</v>
      </c>
      <c r="I100" s="1517" t="str">
        <f ca="1">IF(ISERROR('O6 Source Data for E2'!AD$39/'O6 Source Data for E2'!$X$39),"0.00%",'O6 Source Data for E2'!AD$39/'O6 Source Data for E2'!$X$39)</f>
        <v>0.00%</v>
      </c>
      <c r="J100" s="1517" t="str">
        <f ca="1">IF(ISERROR('O6 Source Data for E2'!AE$39/'O6 Source Data for E2'!$X$39),"0.00%",'O6 Source Data for E2'!AE$39/'O6 Source Data for E2'!$X$39)</f>
        <v>0.00%</v>
      </c>
      <c r="K100" s="1517" t="str">
        <f ca="1">IF(ISERROR('O6 Source Data for E2'!AF$39/'O6 Source Data for E2'!$X$39),"0.00%",'O6 Source Data for E2'!AF$39/'O6 Source Data for E2'!$X$39)</f>
        <v>0.00%</v>
      </c>
      <c r="L100" s="1517" t="str">
        <f ca="1">IF(ISERROR('O6 Source Data for E2'!AG$39/'O6 Source Data for E2'!$X$39),"0.00%",'O6 Source Data for E2'!AG$39/'O6 Source Data for E2'!$X$39)</f>
        <v>0.00%</v>
      </c>
      <c r="M100" s="1517" t="str">
        <f ca="1">IF(ISERROR('O6 Source Data for E2'!AH$39/'O6 Source Data for E2'!$X$39),"0.00%",'O6 Source Data for E2'!AH$39/'O6 Source Data for E2'!$X$39)</f>
        <v>0.00%</v>
      </c>
      <c r="N100" s="1517" t="str">
        <f ca="1">IF(ISERROR('O6 Source Data for E2'!AI$39/'O6 Source Data for E2'!$X$39),"0.00%",'O6 Source Data for E2'!AI$39/'O6 Source Data for E2'!$X$39)</f>
        <v>0.00%</v>
      </c>
      <c r="O100" s="1517" t="str">
        <f ca="1">IF(ISERROR('O6 Source Data for E2'!AJ$39/'O6 Source Data for E2'!$X$39),"0.00%",'O6 Source Data for E2'!AJ$39/'O6 Source Data for E2'!$X$39)</f>
        <v>0.00%</v>
      </c>
      <c r="P100" s="1517" t="str">
        <f ca="1">IF(ISERROR('O6 Source Data for E2'!AK$39/'O6 Source Data for E2'!$X$39),"0.00%",'O6 Source Data for E2'!AK$39/'O6 Source Data for E2'!$X$39)</f>
        <v>0.00%</v>
      </c>
      <c r="Q100" s="1517" t="str">
        <f ca="1">IF(ISERROR('O6 Source Data for E2'!AL$39/'O6 Source Data for E2'!$X$39),"0.00%",'O6 Source Data for E2'!AL$39/'O6 Source Data for E2'!$X$39)</f>
        <v>0.00%</v>
      </c>
      <c r="R100" s="1517" t="str">
        <f ca="1">IF(ISERROR('O6 Source Data for E2'!AM$39/'O6 Source Data for E2'!$X$39),"0.00%",'O6 Source Data for E2'!AM$39/'O6 Source Data for E2'!$X$39)</f>
        <v>0.00%</v>
      </c>
      <c r="S100" s="1517" t="str">
        <f ca="1">IF(ISERROR('O6 Source Data for E2'!AN$39/'O6 Source Data for E2'!$X$39),"0.00%",'O6 Source Data for E2'!AN$39/'O6 Source Data for E2'!$X$39)</f>
        <v>0.00%</v>
      </c>
      <c r="T100" s="1517" t="str">
        <f ca="1">IF(ISERROR('O6 Source Data for E2'!AO$39/'O6 Source Data for E2'!$X$39),"0.00%",'O6 Source Data for E2'!AO$39/'O6 Source Data for E2'!$X$39)</f>
        <v>0.00%</v>
      </c>
      <c r="U100" s="1517" t="str">
        <f ca="1">IF(ISERROR('O6 Source Data for E2'!AP$39/'O6 Source Data for E2'!$X$39),"0.00%",'O6 Source Data for E2'!AP$39/'O6 Source Data for E2'!$X$39)</f>
        <v>0.00%</v>
      </c>
      <c r="V100" s="1517" t="str">
        <f ca="1">IF(ISERROR('O6 Source Data for E2'!AQ$39/'O6 Source Data for E2'!$X$39),"0.00%",'O6 Source Data for E2'!AQ$39/'O6 Source Data for E2'!$X$39)</f>
        <v>0.00%</v>
      </c>
      <c r="W100" s="1517" t="str">
        <f ca="1">IF(ISERROR('O6 Source Data for E2'!AR$39/'O6 Source Data for E2'!$X$39),"0.00%",'O6 Source Data for E2'!AR$39/'O6 Source Data for E2'!$X$39)</f>
        <v>0.00%</v>
      </c>
      <c r="X100" s="1538"/>
      <c r="Y100" s="1538"/>
      <c r="Z100" s="1538"/>
    </row>
    <row r="101" spans="1:26" s="401" customFormat="1" ht="12.75">
      <c r="A101" s="1535" t="s">
        <v>918</v>
      </c>
      <c r="B101" s="1536" t="s">
        <v>931</v>
      </c>
      <c r="C101" s="1537" t="str">
        <f t="shared" si="1"/>
        <v>-</v>
      </c>
      <c r="D101" s="1517" t="str">
        <f ca="1">IF(ISERROR('O6 Source Data for E2'!Y$45/'O6 Source Data for E2'!$X$45),"0.00%",'O6 Source Data for E2'!Y$45/'O6 Source Data for E2'!$X$45)</f>
        <v>0.00%</v>
      </c>
      <c r="E101" s="1517" t="str">
        <f ca="1">IF(ISERROR('O6 Source Data for E2'!Z$45/'O6 Source Data for E2'!$X$45),"0.00%",'O6 Source Data for E2'!Z$45/'O6 Source Data for E2'!$X$45)</f>
        <v>0.00%</v>
      </c>
      <c r="F101" s="1517" t="str">
        <f ca="1">IF(ISERROR('O6 Source Data for E2'!AA$45/'O6 Source Data for E2'!$X$45),"0.00%",'O6 Source Data for E2'!AA$45/'O6 Source Data for E2'!$X$45)</f>
        <v>0.00%</v>
      </c>
      <c r="G101" s="1517" t="str">
        <f ca="1">IF(ISERROR('O6 Source Data for E2'!AB$45/'O6 Source Data for E2'!$X$45),"0.00%",'O6 Source Data for E2'!AB$45/'O6 Source Data for E2'!$X$45)</f>
        <v>0.00%</v>
      </c>
      <c r="H101" s="1517" t="str">
        <f ca="1">IF(ISERROR('O6 Source Data for E2'!AC$45/'O6 Source Data for E2'!$X$45),"0.00%",'O6 Source Data for E2'!AC$45/'O6 Source Data for E2'!$X$45)</f>
        <v>0.00%</v>
      </c>
      <c r="I101" s="1517" t="str">
        <f ca="1">IF(ISERROR('O6 Source Data for E2'!AD$45/'O6 Source Data for E2'!$X$45),"0.00%",'O6 Source Data for E2'!AD$45/'O6 Source Data for E2'!$X$45)</f>
        <v>0.00%</v>
      </c>
      <c r="J101" s="1517" t="str">
        <f ca="1">IF(ISERROR('O6 Source Data for E2'!AE$45/'O6 Source Data for E2'!$X$45),"0.00%",'O6 Source Data for E2'!AE$45/'O6 Source Data for E2'!$X$45)</f>
        <v>0.00%</v>
      </c>
      <c r="K101" s="1517" t="str">
        <f ca="1">IF(ISERROR('O6 Source Data for E2'!AF$45/'O6 Source Data for E2'!$X$45),"0.00%",'O6 Source Data for E2'!AF$45/'O6 Source Data for E2'!$X$45)</f>
        <v>0.00%</v>
      </c>
      <c r="L101" s="1517" t="str">
        <f ca="1">IF(ISERROR('O6 Source Data for E2'!AG$45/'O6 Source Data for E2'!$X$45),"0.00%",'O6 Source Data for E2'!AG$45/'O6 Source Data for E2'!$X$45)</f>
        <v>0.00%</v>
      </c>
      <c r="M101" s="1517" t="str">
        <f ca="1">IF(ISERROR('O6 Source Data for E2'!AH$45/'O6 Source Data for E2'!$X$45),"0.00%",'O6 Source Data for E2'!AH$45/'O6 Source Data for E2'!$X$45)</f>
        <v>0.00%</v>
      </c>
      <c r="N101" s="1517" t="str">
        <f ca="1">IF(ISERROR('O6 Source Data for E2'!AI$45/'O6 Source Data for E2'!$X$45),"0.00%",'O6 Source Data for E2'!AI$45/'O6 Source Data for E2'!$X$45)</f>
        <v>0.00%</v>
      </c>
      <c r="O101" s="1517" t="str">
        <f ca="1">IF(ISERROR('O6 Source Data for E2'!AJ$45/'O6 Source Data for E2'!$X$45),"0.00%",'O6 Source Data for E2'!AJ$45/'O6 Source Data for E2'!$X$45)</f>
        <v>0.00%</v>
      </c>
      <c r="P101" s="1517" t="str">
        <f ca="1">IF(ISERROR('O6 Source Data for E2'!AK$45/'O6 Source Data for E2'!$X$45),"0.00%",'O6 Source Data for E2'!AK$45/'O6 Source Data for E2'!$X$45)</f>
        <v>0.00%</v>
      </c>
      <c r="Q101" s="1517" t="str">
        <f ca="1">IF(ISERROR('O6 Source Data for E2'!AL$45/'O6 Source Data for E2'!$X$45),"0.00%",'O6 Source Data for E2'!AL$45/'O6 Source Data for E2'!$X$45)</f>
        <v>0.00%</v>
      </c>
      <c r="R101" s="1517" t="str">
        <f ca="1">IF(ISERROR('O6 Source Data for E2'!AM$45/'O6 Source Data for E2'!$X$45),"0.00%",'O6 Source Data for E2'!AM$45/'O6 Source Data for E2'!$X$45)</f>
        <v>0.00%</v>
      </c>
      <c r="S101" s="1517" t="str">
        <f ca="1">IF(ISERROR('O6 Source Data for E2'!AN$45/'O6 Source Data for E2'!$X$45),"0.00%",'O6 Source Data for E2'!AN$45/'O6 Source Data for E2'!$X$45)</f>
        <v>0.00%</v>
      </c>
      <c r="T101" s="1517" t="str">
        <f ca="1">IF(ISERROR('O6 Source Data for E2'!AO$45/'O6 Source Data for E2'!$X$45),"0.00%",'O6 Source Data for E2'!AO$45/'O6 Source Data for E2'!$X$45)</f>
        <v>0.00%</v>
      </c>
      <c r="U101" s="1517" t="str">
        <f ca="1">IF(ISERROR('O6 Source Data for E2'!AP$45/'O6 Source Data for E2'!$X$45),"0.00%",'O6 Source Data for E2'!AP$45/'O6 Source Data for E2'!$X$45)</f>
        <v>0.00%</v>
      </c>
      <c r="V101" s="1517" t="str">
        <f ca="1">IF(ISERROR('O6 Source Data for E2'!AQ$45/'O6 Source Data for E2'!$X$45),"0.00%",'O6 Source Data for E2'!AQ$45/'O6 Source Data for E2'!$X$45)</f>
        <v>0.00%</v>
      </c>
      <c r="W101" s="1517" t="str">
        <f ca="1">IF(ISERROR('O6 Source Data for E2'!AR$45/'O6 Source Data for E2'!$X$45),"0.00%",'O6 Source Data for E2'!AR$45/'O6 Source Data for E2'!$X$45)</f>
        <v>0.00%</v>
      </c>
      <c r="X101" s="1538"/>
      <c r="Y101" s="1538"/>
      <c r="Z101" s="1538"/>
    </row>
    <row r="102" spans="1:26" s="401" customFormat="1" ht="12.75">
      <c r="A102" s="1535" t="s">
        <v>919</v>
      </c>
      <c r="B102" s="1536" t="s">
        <v>932</v>
      </c>
      <c r="C102" s="1537" t="str">
        <f t="shared" si="1"/>
        <v>-</v>
      </c>
      <c r="D102" s="1517" t="str">
        <f ca="1">IF(ISERROR('O6 Source Data for E2'!Y$50/'O6 Source Data for E2'!$X$50),"0.00%",'O6 Source Data for E2'!Y$50/'O6 Source Data for E2'!$X$50)</f>
        <v>0.00%</v>
      </c>
      <c r="E102" s="1517" t="str">
        <f ca="1">IF(ISERROR('O6 Source Data for E2'!Z$50/'O6 Source Data for E2'!$X$50),"0.00%",'O6 Source Data for E2'!Z$50/'O6 Source Data for E2'!$X$50)</f>
        <v>0.00%</v>
      </c>
      <c r="F102" s="1517" t="str">
        <f ca="1">IF(ISERROR('O6 Source Data for E2'!AA$50/'O6 Source Data for E2'!$X$50),"0.00%",'O6 Source Data for E2'!AA$50/'O6 Source Data for E2'!$X$50)</f>
        <v>0.00%</v>
      </c>
      <c r="G102" s="1517" t="str">
        <f ca="1">IF(ISERROR('O6 Source Data for E2'!AB$50/'O6 Source Data for E2'!$X$50),"0.00%",'O6 Source Data for E2'!AB$50/'O6 Source Data for E2'!$X$50)</f>
        <v>0.00%</v>
      </c>
      <c r="H102" s="1517" t="str">
        <f ca="1">IF(ISERROR('O6 Source Data for E2'!AC$50/'O6 Source Data for E2'!$X$50),"0.00%",'O6 Source Data for E2'!AC$50/'O6 Source Data for E2'!$X$50)</f>
        <v>0.00%</v>
      </c>
      <c r="I102" s="1517" t="str">
        <f ca="1">IF(ISERROR('O6 Source Data for E2'!AD$50/'O6 Source Data for E2'!$X$50),"0.00%",'O6 Source Data for E2'!AD$50/'O6 Source Data for E2'!$X$50)</f>
        <v>0.00%</v>
      </c>
      <c r="J102" s="1517" t="str">
        <f ca="1">IF(ISERROR('O6 Source Data for E2'!AE$50/'O6 Source Data for E2'!$X$50),"0.00%",'O6 Source Data for E2'!AE$50/'O6 Source Data for E2'!$X$50)</f>
        <v>0.00%</v>
      </c>
      <c r="K102" s="1517" t="str">
        <f ca="1">IF(ISERROR('O6 Source Data for E2'!AF$50/'O6 Source Data for E2'!$X$50),"0.00%",'O6 Source Data for E2'!AF$50/'O6 Source Data for E2'!$X$50)</f>
        <v>0.00%</v>
      </c>
      <c r="L102" s="1517" t="str">
        <f ca="1">IF(ISERROR('O6 Source Data for E2'!AG$50/'O6 Source Data for E2'!$X$50),"0.00%",'O6 Source Data for E2'!AG$50/'O6 Source Data for E2'!$X$50)</f>
        <v>0.00%</v>
      </c>
      <c r="M102" s="1517" t="str">
        <f ca="1">IF(ISERROR('O6 Source Data for E2'!AH$50/'O6 Source Data for E2'!$X$50),"0.00%",'O6 Source Data for E2'!AH$50/'O6 Source Data for E2'!$X$50)</f>
        <v>0.00%</v>
      </c>
      <c r="N102" s="1517" t="str">
        <f ca="1">IF(ISERROR('O6 Source Data for E2'!AI$50/'O6 Source Data for E2'!$X$50),"0.00%",'O6 Source Data for E2'!AI$50/'O6 Source Data for E2'!$X$50)</f>
        <v>0.00%</v>
      </c>
      <c r="O102" s="1517" t="str">
        <f ca="1">IF(ISERROR('O6 Source Data for E2'!AJ$50/'O6 Source Data for E2'!$X$50),"0.00%",'O6 Source Data for E2'!AJ$50/'O6 Source Data for E2'!$X$50)</f>
        <v>0.00%</v>
      </c>
      <c r="P102" s="1517" t="str">
        <f ca="1">IF(ISERROR('O6 Source Data for E2'!AK$50/'O6 Source Data for E2'!$X$50),"0.00%",'O6 Source Data for E2'!AK$50/'O6 Source Data for E2'!$X$50)</f>
        <v>0.00%</v>
      </c>
      <c r="Q102" s="1517" t="str">
        <f ca="1">IF(ISERROR('O6 Source Data for E2'!AL$50/'O6 Source Data for E2'!$X$50),"0.00%",'O6 Source Data for E2'!AL$50/'O6 Source Data for E2'!$X$50)</f>
        <v>0.00%</v>
      </c>
      <c r="R102" s="1517" t="str">
        <f ca="1">IF(ISERROR('O6 Source Data for E2'!AM$50/'O6 Source Data for E2'!$X$50),"0.00%",'O6 Source Data for E2'!AM$50/'O6 Source Data for E2'!$X$50)</f>
        <v>0.00%</v>
      </c>
      <c r="S102" s="1517" t="str">
        <f ca="1">IF(ISERROR('O6 Source Data for E2'!AN$50/'O6 Source Data for E2'!$X$50),"0.00%",'O6 Source Data for E2'!AN$50/'O6 Source Data for E2'!$X$50)</f>
        <v>0.00%</v>
      </c>
      <c r="T102" s="1517" t="str">
        <f ca="1">IF(ISERROR('O6 Source Data for E2'!AO$50/'O6 Source Data for E2'!$X$50),"0.00%",'O6 Source Data for E2'!AO$50/'O6 Source Data for E2'!$X$50)</f>
        <v>0.00%</v>
      </c>
      <c r="U102" s="1517" t="str">
        <f ca="1">IF(ISERROR('O6 Source Data for E2'!AP$50/'O6 Source Data for E2'!$X$50),"0.00%",'O6 Source Data for E2'!AP$50/'O6 Source Data for E2'!$X$50)</f>
        <v>0.00%</v>
      </c>
      <c r="V102" s="1517" t="str">
        <f ca="1">IF(ISERROR('O6 Source Data for E2'!AQ$50/'O6 Source Data for E2'!$X$50),"0.00%",'O6 Source Data for E2'!AQ$50/'O6 Source Data for E2'!$X$50)</f>
        <v>0.00%</v>
      </c>
      <c r="W102" s="1517" t="str">
        <f ca="1">IF(ISERROR('O6 Source Data for E2'!AR$50/'O6 Source Data for E2'!$X$50),"0.00%",'O6 Source Data for E2'!AR$50/'O6 Source Data for E2'!$X$50)</f>
        <v>0.00%</v>
      </c>
      <c r="X102" s="1538"/>
      <c r="Y102" s="1538"/>
      <c r="Z102" s="1538"/>
    </row>
    <row r="103" spans="1:26" s="401" customFormat="1" ht="25.5">
      <c r="A103" s="1535" t="s">
        <v>920</v>
      </c>
      <c r="B103" s="1536" t="s">
        <v>933</v>
      </c>
      <c r="C103" s="1537" t="str">
        <f t="shared" si="1"/>
        <v>-</v>
      </c>
      <c r="D103" s="1517" t="str">
        <f ca="1">IF(ISERROR('O6 Source Data for E2'!Y$52/'O6 Source Data for E2'!$X$52),"0.00%",'O6 Source Data for E2'!Y$52/'O6 Source Data for E2'!$X$52)</f>
        <v>0.00%</v>
      </c>
      <c r="E103" s="1517" t="str">
        <f ca="1">IF(ISERROR('O6 Source Data for E2'!Z$52/'O6 Source Data for E2'!$X$52),"0.00%",'O6 Source Data for E2'!Z$52/'O6 Source Data for E2'!$X$52)</f>
        <v>0.00%</v>
      </c>
      <c r="F103" s="1517" t="str">
        <f ca="1">IF(ISERROR('O6 Source Data for E2'!AA$52/'O6 Source Data for E2'!$X$52),"0.00%",'O6 Source Data for E2'!AA$52/'O6 Source Data for E2'!$X$52)</f>
        <v>0.00%</v>
      </c>
      <c r="G103" s="1517" t="str">
        <f ca="1">IF(ISERROR('O6 Source Data for E2'!AB$52/'O6 Source Data for E2'!$X$52),"0.00%",'O6 Source Data for E2'!AB$52/'O6 Source Data for E2'!$X$52)</f>
        <v>0.00%</v>
      </c>
      <c r="H103" s="1517" t="str">
        <f ca="1">IF(ISERROR('O6 Source Data for E2'!AC$52/'O6 Source Data for E2'!$X$52),"0.00%",'O6 Source Data for E2'!AC$52/'O6 Source Data for E2'!$X$52)</f>
        <v>0.00%</v>
      </c>
      <c r="I103" s="1517" t="str">
        <f ca="1">IF(ISERROR('O6 Source Data for E2'!AD$52/'O6 Source Data for E2'!$X$52),"0.00%",'O6 Source Data for E2'!AD$52/'O6 Source Data for E2'!$X$52)</f>
        <v>0.00%</v>
      </c>
      <c r="J103" s="1517" t="str">
        <f ca="1">IF(ISERROR('O6 Source Data for E2'!AE$52/'O6 Source Data for E2'!$X$52),"0.00%",'O6 Source Data for E2'!AE$52/'O6 Source Data for E2'!$X$52)</f>
        <v>0.00%</v>
      </c>
      <c r="K103" s="1517" t="str">
        <f ca="1">IF(ISERROR('O6 Source Data for E2'!AF$52/'O6 Source Data for E2'!$X$52),"0.00%",'O6 Source Data for E2'!AF$52/'O6 Source Data for E2'!$X$52)</f>
        <v>0.00%</v>
      </c>
      <c r="L103" s="1517" t="str">
        <f ca="1">IF(ISERROR('O6 Source Data for E2'!AG$52/'O6 Source Data for E2'!$X$52),"0.00%",'O6 Source Data for E2'!AG$52/'O6 Source Data for E2'!$X$52)</f>
        <v>0.00%</v>
      </c>
      <c r="M103" s="1517" t="str">
        <f ca="1">IF(ISERROR('O6 Source Data for E2'!AH$52/'O6 Source Data for E2'!$X$52),"0.00%",'O6 Source Data for E2'!AH$52/'O6 Source Data for E2'!$X$52)</f>
        <v>0.00%</v>
      </c>
      <c r="N103" s="1517" t="str">
        <f ca="1">IF(ISERROR('O6 Source Data for E2'!AI$52/'O6 Source Data for E2'!$X$52),"0.00%",'O6 Source Data for E2'!AI$52/'O6 Source Data for E2'!$X$52)</f>
        <v>0.00%</v>
      </c>
      <c r="O103" s="1517" t="str">
        <f ca="1">IF(ISERROR('O6 Source Data for E2'!AJ$52/'O6 Source Data for E2'!$X$52),"0.00%",'O6 Source Data for E2'!AJ$52/'O6 Source Data for E2'!$X$52)</f>
        <v>0.00%</v>
      </c>
      <c r="P103" s="1517" t="str">
        <f ca="1">IF(ISERROR('O6 Source Data for E2'!AK$52/'O6 Source Data for E2'!$X$52),"0.00%",'O6 Source Data for E2'!AK$52/'O6 Source Data for E2'!$X$52)</f>
        <v>0.00%</v>
      </c>
      <c r="Q103" s="1517" t="str">
        <f ca="1">IF(ISERROR('O6 Source Data for E2'!AL$52/'O6 Source Data for E2'!$X$52),"0.00%",'O6 Source Data for E2'!AL$52/'O6 Source Data for E2'!$X$52)</f>
        <v>0.00%</v>
      </c>
      <c r="R103" s="1517" t="str">
        <f ca="1">IF(ISERROR('O6 Source Data for E2'!AM$52/'O6 Source Data for E2'!$X$52),"0.00%",'O6 Source Data for E2'!AM$52/'O6 Source Data for E2'!$X$52)</f>
        <v>0.00%</v>
      </c>
      <c r="S103" s="1517" t="str">
        <f ca="1">IF(ISERROR('O6 Source Data for E2'!AN$52/'O6 Source Data for E2'!$X$52),"0.00%",'O6 Source Data for E2'!AN$52/'O6 Source Data for E2'!$X$52)</f>
        <v>0.00%</v>
      </c>
      <c r="T103" s="1517" t="str">
        <f ca="1">IF(ISERROR('O6 Source Data for E2'!AO$52/'O6 Source Data for E2'!$X$52),"0.00%",'O6 Source Data for E2'!AO$52/'O6 Source Data for E2'!$X$52)</f>
        <v>0.00%</v>
      </c>
      <c r="U103" s="1517" t="str">
        <f ca="1">IF(ISERROR('O6 Source Data for E2'!AP$52/'O6 Source Data for E2'!$X$52),"0.00%",'O6 Source Data for E2'!AP$52/'O6 Source Data for E2'!$X$52)</f>
        <v>0.00%</v>
      </c>
      <c r="V103" s="1517" t="str">
        <f ca="1">IF(ISERROR('O6 Source Data for E2'!AQ$52/'O6 Source Data for E2'!$X$52),"0.00%",'O6 Source Data for E2'!AQ$52/'O6 Source Data for E2'!$X$52)</f>
        <v>0.00%</v>
      </c>
      <c r="W103" s="1517" t="str">
        <f ca="1">IF(ISERROR('O6 Source Data for E2'!AR$52/'O6 Source Data for E2'!$X$52),"0.00%",'O6 Source Data for E2'!AR$52/'O6 Source Data for E2'!$X$52)</f>
        <v>0.00%</v>
      </c>
      <c r="X103" s="1538"/>
      <c r="Y103" s="1538"/>
      <c r="Z103" s="1538"/>
    </row>
    <row r="104" spans="1:26" s="401" customFormat="1" ht="12.75">
      <c r="A104" s="1535" t="s">
        <v>921</v>
      </c>
      <c r="B104" s="1536" t="s">
        <v>934</v>
      </c>
      <c r="C104" s="1537">
        <f t="shared" si="1"/>
        <v>1.0000000000000002</v>
      </c>
      <c r="D104" s="1517">
        <f ca="1">IF(ISERROR('O6 Source Data for E2'!Y$61/'O6 Source Data for E2'!$X$61),"0.00%",'O6 Source Data for E2'!Y$61/'O6 Source Data for E2'!$X$61)</f>
        <v>0.67148020472593151</v>
      </c>
      <c r="E104" s="1517">
        <f ca="1">IF(ISERROR('O6 Source Data for E2'!Z$61/'O6 Source Data for E2'!$X$61),"0.00%",'O6 Source Data for E2'!Z$61/'O6 Source Data for E2'!$X$61)</f>
        <v>7.3956271918693528E-2</v>
      </c>
      <c r="F104" s="1517">
        <f ca="1">IF(ISERROR('O6 Source Data for E2'!AA$61/'O6 Source Data for E2'!$X$61),"0.00%",'O6 Source Data for E2'!AA$61/'O6 Source Data for E2'!$X$61)</f>
        <v>3.6822352184730776E-3</v>
      </c>
      <c r="G104" s="1517">
        <f ca="1">IF(ISERROR('O6 Source Data for E2'!AB$61/'O6 Source Data for E2'!$X$61),"0.00%",'O6 Source Data for E2'!AB$61/'O6 Source Data for E2'!$X$61)</f>
        <v>0</v>
      </c>
      <c r="H104" s="1517">
        <f ca="1">IF(ISERROR('O6 Source Data for E2'!AC$61/'O6 Source Data for E2'!$X$61),"0.00%",'O6 Source Data for E2'!AC$61/'O6 Source Data for E2'!$X$61)</f>
        <v>0</v>
      </c>
      <c r="I104" s="1517">
        <f ca="1">IF(ISERROR('O6 Source Data for E2'!AD$61/'O6 Source Data for E2'!$X$61),"0.00%",'O6 Source Data for E2'!AD$61/'O6 Source Data for E2'!$X$61)</f>
        <v>0</v>
      </c>
      <c r="J104" s="1517">
        <f ca="1">IF(ISERROR('O6 Source Data for E2'!AE$61/'O6 Source Data for E2'!$X$61),"0.00%",'O6 Source Data for E2'!AE$61/'O6 Source Data for E2'!$X$61)</f>
        <v>0.2286350232226611</v>
      </c>
      <c r="K104" s="1517">
        <f ca="1">IF(ISERROR('O6 Source Data for E2'!AF$61/'O6 Source Data for E2'!$X$61),"0.00%",'O6 Source Data for E2'!AF$61/'O6 Source Data for E2'!$X$61)</f>
        <v>1.2537634850511506E-2</v>
      </c>
      <c r="L104" s="1517">
        <f ca="1">IF(ISERROR('O6 Source Data for E2'!AG$61/'O6 Source Data for E2'!$X$61),"0.00%",'O6 Source Data for E2'!AG$61/'O6 Source Data for E2'!$X$61)</f>
        <v>9.7086300637294221E-3</v>
      </c>
      <c r="M104" s="1517">
        <f ca="1">IF(ISERROR('O6 Source Data for E2'!AH$61/'O6 Source Data for E2'!$X$61),"0.00%",'O6 Source Data for E2'!AH$61/'O6 Source Data for E2'!$X$61)</f>
        <v>0</v>
      </c>
      <c r="N104" s="1517">
        <f ca="1">IF(ISERROR('O6 Source Data for E2'!AI$61/'O6 Source Data for E2'!$X$61),"0.00%",'O6 Source Data for E2'!AI$61/'O6 Source Data for E2'!$X$61)</f>
        <v>0</v>
      </c>
      <c r="O104" s="1517">
        <f ca="1">IF(ISERROR('O6 Source Data for E2'!AJ$61/'O6 Source Data for E2'!$X$61),"0.00%",'O6 Source Data for E2'!AJ$61/'O6 Source Data for E2'!$X$61)</f>
        <v>0</v>
      </c>
      <c r="P104" s="1517">
        <f ca="1">IF(ISERROR('O6 Source Data for E2'!AK$61/'O6 Source Data for E2'!$X$61),"0.00%",'O6 Source Data for E2'!AK$61/'O6 Source Data for E2'!$X$61)</f>
        <v>0</v>
      </c>
      <c r="Q104" s="1517">
        <f ca="1">IF(ISERROR('O6 Source Data for E2'!AL$61/'O6 Source Data for E2'!$X$61),"0.00%",'O6 Source Data for E2'!AL$61/'O6 Source Data for E2'!$X$61)</f>
        <v>0</v>
      </c>
      <c r="R104" s="1517">
        <f ca="1">IF(ISERROR('O6 Source Data for E2'!AM$61/'O6 Source Data for E2'!$X$61),"0.00%",'O6 Source Data for E2'!AM$61/'O6 Source Data for E2'!$X$61)</f>
        <v>0</v>
      </c>
      <c r="S104" s="1517">
        <f ca="1">IF(ISERROR('O6 Source Data for E2'!AN$61/'O6 Source Data for E2'!$X$61),"0.00%",'O6 Source Data for E2'!AN$61/'O6 Source Data for E2'!$X$61)</f>
        <v>0</v>
      </c>
      <c r="T104" s="1517">
        <f ca="1">IF(ISERROR('O6 Source Data for E2'!AO$61/'O6 Source Data for E2'!$X$61),"0.00%",'O6 Source Data for E2'!AO$61/'O6 Source Data for E2'!$X$61)</f>
        <v>0</v>
      </c>
      <c r="U104" s="1517">
        <f ca="1">IF(ISERROR('O6 Source Data for E2'!AP$61/'O6 Source Data for E2'!$X$61),"0.00%",'O6 Source Data for E2'!AP$61/'O6 Source Data for E2'!$X$61)</f>
        <v>0</v>
      </c>
      <c r="V104" s="1517">
        <f ca="1">IF(ISERROR('O6 Source Data for E2'!AQ$61/'O6 Source Data for E2'!$X$61),"0.00%",'O6 Source Data for E2'!AQ$61/'O6 Source Data for E2'!$X$61)</f>
        <v>0</v>
      </c>
      <c r="W104" s="1517">
        <f ca="1">IF(ISERROR('O6 Source Data for E2'!AR$61/'O6 Source Data for E2'!$X$61),"0.00%",'O6 Source Data for E2'!AR$61/'O6 Source Data for E2'!$X$61)</f>
        <v>0</v>
      </c>
      <c r="X104" s="1538"/>
      <c r="Y104" s="1538"/>
      <c r="Z104" s="1538"/>
    </row>
    <row r="105" spans="1:26" s="401" customFormat="1" ht="12.75">
      <c r="A105" s="1535" t="s">
        <v>922</v>
      </c>
      <c r="B105" s="1536" t="s">
        <v>935</v>
      </c>
      <c r="C105" s="1537">
        <f t="shared" si="1"/>
        <v>1</v>
      </c>
      <c r="D105" s="1517">
        <f ca="1">IF(ISERROR('O6 Source Data for E2'!Y$66/'O6 Source Data for E2'!$X$66),"0.00%",'O6 Source Data for E2'!Y$66/'O6 Source Data for E2'!$X$66)</f>
        <v>0.67610215538681262</v>
      </c>
      <c r="E105" s="1517">
        <f ca="1">IF(ISERROR('O6 Source Data for E2'!Z$66/'O6 Source Data for E2'!$X$66),"0.00%",'O6 Source Data for E2'!Z$66/'O6 Source Data for E2'!$X$66)</f>
        <v>7.8502144229408308E-2</v>
      </c>
      <c r="F105" s="1517">
        <f ca="1">IF(ISERROR('O6 Source Data for E2'!AA$66/'O6 Source Data for E2'!$X$66),"0.00%",'O6 Source Data for E2'!AA$66/'O6 Source Data for E2'!$X$66)</f>
        <v>7.580891360334986E-3</v>
      </c>
      <c r="G105" s="1517">
        <f ca="1">IF(ISERROR('O6 Source Data for E2'!AB$66/'O6 Source Data for E2'!$X$66),"0.00%",'O6 Source Data for E2'!AB$66/'O6 Source Data for E2'!$X$66)</f>
        <v>0</v>
      </c>
      <c r="H105" s="1517">
        <f ca="1">IF(ISERROR('O6 Source Data for E2'!AC$66/'O6 Source Data for E2'!$X$66),"0.00%",'O6 Source Data for E2'!AC$66/'O6 Source Data for E2'!$X$66)</f>
        <v>0</v>
      </c>
      <c r="I105" s="1517">
        <f ca="1">IF(ISERROR('O6 Source Data for E2'!AD$66/'O6 Source Data for E2'!$X$66),"0.00%",'O6 Source Data for E2'!AD$66/'O6 Source Data for E2'!$X$66)</f>
        <v>0</v>
      </c>
      <c r="J105" s="1517">
        <f ca="1">IF(ISERROR('O6 Source Data for E2'!AE$66/'O6 Source Data for E2'!$X$66),"0.00%",'O6 Source Data for E2'!AE$66/'O6 Source Data for E2'!$X$66)</f>
        <v>0.21672718116026846</v>
      </c>
      <c r="K105" s="1517">
        <f ca="1">IF(ISERROR('O6 Source Data for E2'!AF$66/'O6 Source Data for E2'!$X$66),"0.00%",'O6 Source Data for E2'!AF$66/'O6 Source Data for E2'!$X$66)</f>
        <v>1.1884645761038346E-2</v>
      </c>
      <c r="L105" s="1517">
        <f ca="1">IF(ISERROR('O6 Source Data for E2'!AG$66/'O6 Source Data for E2'!$X$66),"0.00%",'O6 Source Data for E2'!AG$66/'O6 Source Data for E2'!$X$66)</f>
        <v>9.2029821021373838E-3</v>
      </c>
      <c r="M105" s="1517">
        <f ca="1">IF(ISERROR('O6 Source Data for E2'!AH$66/'O6 Source Data for E2'!$X$66),"0.00%",'O6 Source Data for E2'!AH$66/'O6 Source Data for E2'!$X$66)</f>
        <v>0</v>
      </c>
      <c r="N105" s="1517">
        <f ca="1">IF(ISERROR('O6 Source Data for E2'!AI$66/'O6 Source Data for E2'!$X$66),"0.00%",'O6 Source Data for E2'!AI$66/'O6 Source Data for E2'!$X$66)</f>
        <v>0</v>
      </c>
      <c r="O105" s="1517">
        <f ca="1">IF(ISERROR('O6 Source Data for E2'!AJ$66/'O6 Source Data for E2'!$X$66),"0.00%",'O6 Source Data for E2'!AJ$66/'O6 Source Data for E2'!$X$66)</f>
        <v>0</v>
      </c>
      <c r="P105" s="1517">
        <f ca="1">IF(ISERROR('O6 Source Data for E2'!AK$66/'O6 Source Data for E2'!$X$66),"0.00%",'O6 Source Data for E2'!AK$66/'O6 Source Data for E2'!$X$66)</f>
        <v>0</v>
      </c>
      <c r="Q105" s="1517">
        <f ca="1">IF(ISERROR('O6 Source Data for E2'!AL$66/'O6 Source Data for E2'!$X$66),"0.00%",'O6 Source Data for E2'!AL$66/'O6 Source Data for E2'!$X$66)</f>
        <v>0</v>
      </c>
      <c r="R105" s="1517">
        <f ca="1">IF(ISERROR('O6 Source Data for E2'!AM$66/'O6 Source Data for E2'!$X$66),"0.00%",'O6 Source Data for E2'!AM$66/'O6 Source Data for E2'!$X$66)</f>
        <v>0</v>
      </c>
      <c r="S105" s="1517">
        <f ca="1">IF(ISERROR('O6 Source Data for E2'!AN$66/'O6 Source Data for E2'!$X$66),"0.00%",'O6 Source Data for E2'!AN$66/'O6 Source Data for E2'!$X$66)</f>
        <v>0</v>
      </c>
      <c r="T105" s="1517">
        <f ca="1">IF(ISERROR('O6 Source Data for E2'!AO$66/'O6 Source Data for E2'!$X$66),"0.00%",'O6 Source Data for E2'!AO$66/'O6 Source Data for E2'!$X$66)</f>
        <v>0</v>
      </c>
      <c r="U105" s="1517">
        <f ca="1">IF(ISERROR('O6 Source Data for E2'!AP$66/'O6 Source Data for E2'!$X$66),"0.00%",'O6 Source Data for E2'!AP$66/'O6 Source Data for E2'!$X$66)</f>
        <v>0</v>
      </c>
      <c r="V105" s="1517">
        <f ca="1">IF(ISERROR('O6 Source Data for E2'!AQ$66/'O6 Source Data for E2'!$X$66),"0.00%",'O6 Source Data for E2'!AQ$66/'O6 Source Data for E2'!$X$66)</f>
        <v>0</v>
      </c>
      <c r="W105" s="1517">
        <f ca="1">IF(ISERROR('O6 Source Data for E2'!AR$66/'O6 Source Data for E2'!$X$66),"0.00%",'O6 Source Data for E2'!AR$66/'O6 Source Data for E2'!$X$66)</f>
        <v>0</v>
      </c>
      <c r="X105" s="1538"/>
      <c r="Y105" s="1538"/>
      <c r="Z105" s="1538"/>
    </row>
    <row r="106" spans="1:26" s="401" customFormat="1" ht="25.5">
      <c r="A106" s="1535" t="s">
        <v>923</v>
      </c>
      <c r="B106" s="1536" t="s">
        <v>942</v>
      </c>
      <c r="C106" s="1537">
        <f t="shared" si="1"/>
        <v>1.0000000000000002</v>
      </c>
      <c r="D106" s="1517">
        <f ca="1">IF(ISERROR('O6 Source Data for E2'!Y$68/'O6 Source Data for E2'!$X$68),"0.00%",'O6 Source Data for E2'!Y$68/'O6 Source Data for E2'!$X$68)</f>
        <v>0.67610215504705073</v>
      </c>
      <c r="E106" s="1517">
        <f ca="1">IF(ISERROR('O6 Source Data for E2'!Z$68/'O6 Source Data for E2'!$X$68),"0.00%",'O6 Source Data for E2'!Z$68/'O6 Source Data for E2'!$X$68)</f>
        <v>7.8502143895239004E-2</v>
      </c>
      <c r="F106" s="1517">
        <f ca="1">IF(ISERROR('O6 Source Data for E2'!AA$68/'O6 Source Data for E2'!$X$68),"0.00%",'O6 Source Data for E2'!AA$68/'O6 Source Data for E2'!$X$68)</f>
        <v>7.5808910737428488E-3</v>
      </c>
      <c r="G106" s="1517">
        <f ca="1">IF(ISERROR('O6 Source Data for E2'!AB$68/'O6 Source Data for E2'!$X$68),"0.00%",'O6 Source Data for E2'!AB$68/'O6 Source Data for E2'!$X$68)</f>
        <v>0</v>
      </c>
      <c r="H106" s="1517">
        <f ca="1">IF(ISERROR('O6 Source Data for E2'!AC$68/'O6 Source Data for E2'!$X$68),"0.00%",'O6 Source Data for E2'!AC$68/'O6 Source Data for E2'!$X$68)</f>
        <v>0</v>
      </c>
      <c r="I106" s="1517">
        <f ca="1">IF(ISERROR('O6 Source Data for E2'!AD$68/'O6 Source Data for E2'!$X$68),"0.00%",'O6 Source Data for E2'!AD$68/'O6 Source Data for E2'!$X$68)</f>
        <v>0</v>
      </c>
      <c r="J106" s="1517">
        <f ca="1">IF(ISERROR('O6 Source Data for E2'!AE$68/'O6 Source Data for E2'!$X$68),"0.00%",'O6 Source Data for E2'!AE$68/'O6 Source Data for E2'!$X$68)</f>
        <v>0.2167271820356198</v>
      </c>
      <c r="K106" s="1517">
        <f ca="1">IF(ISERROR('O6 Source Data for E2'!AF$68/'O6 Source Data for E2'!$X$68),"0.00%",'O6 Source Data for E2'!AF$68/'O6 Source Data for E2'!$X$68)</f>
        <v>1.1884645809039897E-2</v>
      </c>
      <c r="L106" s="1517">
        <f ca="1">IF(ISERROR('O6 Source Data for E2'!AG$68/'O6 Source Data for E2'!$X$68),"0.00%",'O6 Source Data for E2'!AG$68/'O6 Source Data for E2'!$X$68)</f>
        <v>9.2029821393078155E-3</v>
      </c>
      <c r="M106" s="1517">
        <f ca="1">IF(ISERROR('O6 Source Data for E2'!AH$68/'O6 Source Data for E2'!$X$68),"0.00%",'O6 Source Data for E2'!AH$68/'O6 Source Data for E2'!$X$68)</f>
        <v>0</v>
      </c>
      <c r="N106" s="1517">
        <f ca="1">IF(ISERROR('O6 Source Data for E2'!AI$68/'O6 Source Data for E2'!$X$68),"0.00%",'O6 Source Data for E2'!AI$68/'O6 Source Data for E2'!$X$68)</f>
        <v>0</v>
      </c>
      <c r="O106" s="1517">
        <f ca="1">IF(ISERROR('O6 Source Data for E2'!AJ$68/'O6 Source Data for E2'!$X$68),"0.00%",'O6 Source Data for E2'!AJ$68/'O6 Source Data for E2'!$X$68)</f>
        <v>0</v>
      </c>
      <c r="P106" s="1517">
        <f ca="1">IF(ISERROR('O6 Source Data for E2'!AK$68/'O6 Source Data for E2'!$X$68),"0.00%",'O6 Source Data for E2'!AK$68/'O6 Source Data for E2'!$X$68)</f>
        <v>0</v>
      </c>
      <c r="Q106" s="1517">
        <f ca="1">IF(ISERROR('O6 Source Data for E2'!AL$68/'O6 Source Data for E2'!$X$68),"0.00%",'O6 Source Data for E2'!AL$68/'O6 Source Data for E2'!$X$68)</f>
        <v>0</v>
      </c>
      <c r="R106" s="1517">
        <f ca="1">IF(ISERROR('O6 Source Data for E2'!AM$68/'O6 Source Data for E2'!$X$68),"0.00%",'O6 Source Data for E2'!AM$68/'O6 Source Data for E2'!$X$68)</f>
        <v>0</v>
      </c>
      <c r="S106" s="1517">
        <f ca="1">IF(ISERROR('O6 Source Data for E2'!AN$68/'O6 Source Data for E2'!$X$68),"0.00%",'O6 Source Data for E2'!AN$68/'O6 Source Data for E2'!$X$68)</f>
        <v>0</v>
      </c>
      <c r="T106" s="1517">
        <f ca="1">IF(ISERROR('O6 Source Data for E2'!AO$68/'O6 Source Data for E2'!$X$68),"0.00%",'O6 Source Data for E2'!AO$68/'O6 Source Data for E2'!$X$68)</f>
        <v>0</v>
      </c>
      <c r="U106" s="1517">
        <f ca="1">IF(ISERROR('O6 Source Data for E2'!AP$68/'O6 Source Data for E2'!$X$68),"0.00%",'O6 Source Data for E2'!AP$68/'O6 Source Data for E2'!$X$68)</f>
        <v>0</v>
      </c>
      <c r="V106" s="1517">
        <f ca="1">IF(ISERROR('O6 Source Data for E2'!AQ$68/'O6 Source Data for E2'!$X$68),"0.00%",'O6 Source Data for E2'!AQ$68/'O6 Source Data for E2'!$X$68)</f>
        <v>0</v>
      </c>
      <c r="W106" s="1517">
        <f ca="1">IF(ISERROR('O6 Source Data for E2'!AR$68/'O6 Source Data for E2'!$X$68),"0.00%",'O6 Source Data for E2'!AR$68/'O6 Source Data for E2'!$X$68)</f>
        <v>0</v>
      </c>
      <c r="X106" s="1538"/>
      <c r="Y106" s="1538"/>
      <c r="Z106" s="1538"/>
    </row>
    <row r="107" spans="1:26" s="401" customFormat="1" ht="12.75">
      <c r="A107" s="1535" t="s">
        <v>924</v>
      </c>
      <c r="B107" s="1536" t="s">
        <v>943</v>
      </c>
      <c r="C107" s="1537">
        <f t="shared" si="1"/>
        <v>1.0000000000000002</v>
      </c>
      <c r="D107" s="1517">
        <f ca="1">IF(ISERROR('O6 Source Data for E2'!Y$73/'O6 Source Data for E2'!$X$73),"0.00%",'O6 Source Data for E2'!Y$73/'O6 Source Data for E2'!$X$73)</f>
        <v>0.67817868394459979</v>
      </c>
      <c r="E107" s="1517">
        <f ca="1">IF(ISERROR('O6 Source Data for E2'!Z$73/'O6 Source Data for E2'!$X$73),"0.00%",'O6 Source Data for E2'!Z$73/'O6 Source Data for E2'!$X$73)</f>
        <v>8.0544492658859906E-2</v>
      </c>
      <c r="F107" s="1517">
        <f ca="1">IF(ISERROR('O6 Source Data for E2'!AA$73/'O6 Source Data for E2'!$X$73),"0.00%",'O6 Source Data for E2'!AA$73/'O6 Source Data for E2'!$X$73)</f>
        <v>9.3324615110265702E-3</v>
      </c>
      <c r="G107" s="1517">
        <f ca="1">IF(ISERROR('O6 Source Data for E2'!AB$73/'O6 Source Data for E2'!$X$73),"0.00%",'O6 Source Data for E2'!AB$73/'O6 Source Data for E2'!$X$73)</f>
        <v>0</v>
      </c>
      <c r="H107" s="1517">
        <f ca="1">IF(ISERROR('O6 Source Data for E2'!AC$73/'O6 Source Data for E2'!$X$73),"0.00%",'O6 Source Data for E2'!AC$73/'O6 Source Data for E2'!$X$73)</f>
        <v>0</v>
      </c>
      <c r="I107" s="1517">
        <f ca="1">IF(ISERROR('O6 Source Data for E2'!AD$73/'O6 Source Data for E2'!$X$73),"0.00%",'O6 Source Data for E2'!AD$73/'O6 Source Data for E2'!$X$73)</f>
        <v>0</v>
      </c>
      <c r="J107" s="1517">
        <f ca="1">IF(ISERROR('O6 Source Data for E2'!AE$73/'O6 Source Data for E2'!$X$73),"0.00%",'O6 Source Data for E2'!AE$73/'O6 Source Data for E2'!$X$73)</f>
        <v>0.21137728110325152</v>
      </c>
      <c r="K107" s="1517">
        <f ca="1">IF(ISERROR('O6 Source Data for E2'!AF$73/'O6 Source Data for E2'!$X$73),"0.00%",'O6 Source Data for E2'!AF$73/'O6 Source Data for E2'!$X$73)</f>
        <v>1.1591273851275043E-2</v>
      </c>
      <c r="L107" s="1517">
        <f ca="1">IF(ISERROR('O6 Source Data for E2'!AG$73/'O6 Source Data for E2'!$X$73),"0.00%",'O6 Source Data for E2'!AG$73/'O6 Source Data for E2'!$X$73)</f>
        <v>8.9758069309873404E-3</v>
      </c>
      <c r="M107" s="1517">
        <f ca="1">IF(ISERROR('O6 Source Data for E2'!AH$73/'O6 Source Data for E2'!$X$73),"0.00%",'O6 Source Data for E2'!AH$73/'O6 Source Data for E2'!$X$73)</f>
        <v>0</v>
      </c>
      <c r="N107" s="1517">
        <f ca="1">IF(ISERROR('O6 Source Data for E2'!AI$73/'O6 Source Data for E2'!$X$73),"0.00%",'O6 Source Data for E2'!AI$73/'O6 Source Data for E2'!$X$73)</f>
        <v>0</v>
      </c>
      <c r="O107" s="1517">
        <f ca="1">IF(ISERROR('O6 Source Data for E2'!AJ$73/'O6 Source Data for E2'!$X$73),"0.00%",'O6 Source Data for E2'!AJ$73/'O6 Source Data for E2'!$X$73)</f>
        <v>0</v>
      </c>
      <c r="P107" s="1517">
        <f ca="1">IF(ISERROR('O6 Source Data for E2'!AK$73/'O6 Source Data for E2'!$X$73),"0.00%",'O6 Source Data for E2'!AK$73/'O6 Source Data for E2'!$X$73)</f>
        <v>0</v>
      </c>
      <c r="Q107" s="1517">
        <f ca="1">IF(ISERROR('O6 Source Data for E2'!AL$73/'O6 Source Data for E2'!$X$73),"0.00%",'O6 Source Data for E2'!AL$73/'O6 Source Data for E2'!$X$73)</f>
        <v>0</v>
      </c>
      <c r="R107" s="1517">
        <f ca="1">IF(ISERROR('O6 Source Data for E2'!AM$73/'O6 Source Data for E2'!$X$73),"0.00%",'O6 Source Data for E2'!AM$73/'O6 Source Data for E2'!$X$73)</f>
        <v>0</v>
      </c>
      <c r="S107" s="1517">
        <f ca="1">IF(ISERROR('O6 Source Data for E2'!AN$73/'O6 Source Data for E2'!$X$73),"0.00%",'O6 Source Data for E2'!AN$73/'O6 Source Data for E2'!$X$73)</f>
        <v>0</v>
      </c>
      <c r="T107" s="1517">
        <f ca="1">IF(ISERROR('O6 Source Data for E2'!AO$73/'O6 Source Data for E2'!$X$73),"0.00%",'O6 Source Data for E2'!AO$73/'O6 Source Data for E2'!$X$73)</f>
        <v>0</v>
      </c>
      <c r="U107" s="1517">
        <f ca="1">IF(ISERROR('O6 Source Data for E2'!AP$73/'O6 Source Data for E2'!$X$73),"0.00%",'O6 Source Data for E2'!AP$73/'O6 Source Data for E2'!$X$73)</f>
        <v>0</v>
      </c>
      <c r="V107" s="1517">
        <f ca="1">IF(ISERROR('O6 Source Data for E2'!AQ$73/'O6 Source Data for E2'!$X$73),"0.00%",'O6 Source Data for E2'!AQ$73/'O6 Source Data for E2'!$X$73)</f>
        <v>0</v>
      </c>
      <c r="W107" s="1517">
        <f ca="1">IF(ISERROR('O6 Source Data for E2'!AR$73/'O6 Source Data for E2'!$X$73),"0.00%",'O6 Source Data for E2'!AR$73/'O6 Source Data for E2'!$X$73)</f>
        <v>0</v>
      </c>
      <c r="X107" s="1538"/>
      <c r="Y107" s="1538"/>
      <c r="Z107" s="1538"/>
    </row>
    <row r="108" spans="1:26" s="401" customFormat="1" ht="12.75">
      <c r="A108" s="1535" t="s">
        <v>925</v>
      </c>
      <c r="B108" s="1536" t="s">
        <v>944</v>
      </c>
      <c r="C108" s="1537" t="str">
        <f t="shared" si="1"/>
        <v>-</v>
      </c>
      <c r="D108" s="1517" t="str">
        <f ca="1">IF(ISERROR('O6 Source Data for E2'!Y$78/'O6 Source Data for E2'!$X$78),"0.00%",'O6 Source Data for E2'!Y$78/'O6 Source Data for E2'!$X$78)</f>
        <v>0.00%</v>
      </c>
      <c r="E108" s="1517" t="str">
        <f ca="1">IF(ISERROR('O6 Source Data for E2'!Z$78/'O6 Source Data for E2'!$X$78),"0.00%",'O6 Source Data for E2'!Z$78/'O6 Source Data for E2'!$X$78)</f>
        <v>0.00%</v>
      </c>
      <c r="F108" s="1517" t="str">
        <f ca="1">IF(ISERROR('O6 Source Data for E2'!AA$78/'O6 Source Data for E2'!$X$78),"0.00%",'O6 Source Data for E2'!AA$78/'O6 Source Data for E2'!$X$78)</f>
        <v>0.00%</v>
      </c>
      <c r="G108" s="1517" t="str">
        <f ca="1">IF(ISERROR('O6 Source Data for E2'!AB$78/'O6 Source Data for E2'!$X$78),"0.00%",'O6 Source Data for E2'!AB$78/'O6 Source Data for E2'!$X$78)</f>
        <v>0.00%</v>
      </c>
      <c r="H108" s="1517" t="str">
        <f ca="1">IF(ISERROR('O6 Source Data for E2'!AC$78/'O6 Source Data for E2'!$X$78),"0.00%",'O6 Source Data for E2'!AC$78/'O6 Source Data for E2'!$X$78)</f>
        <v>0.00%</v>
      </c>
      <c r="I108" s="1517" t="str">
        <f ca="1">IF(ISERROR('O6 Source Data for E2'!AD$78/'O6 Source Data for E2'!$X$78),"0.00%",'O6 Source Data for E2'!AD$78/'O6 Source Data for E2'!$X$78)</f>
        <v>0.00%</v>
      </c>
      <c r="J108" s="1517" t="str">
        <f ca="1">IF(ISERROR('O6 Source Data for E2'!AE$78/'O6 Source Data for E2'!$X$78),"0.00%",'O6 Source Data for E2'!AE$78/'O6 Source Data for E2'!$X$78)</f>
        <v>0.00%</v>
      </c>
      <c r="K108" s="1517" t="str">
        <f ca="1">IF(ISERROR('O6 Source Data for E2'!AF$78/'O6 Source Data for E2'!$X$78),"0.00%",'O6 Source Data for E2'!AF$78/'O6 Source Data for E2'!$X$78)</f>
        <v>0.00%</v>
      </c>
      <c r="L108" s="1517" t="str">
        <f ca="1">IF(ISERROR('O6 Source Data for E2'!AG$78/'O6 Source Data for E2'!$X$78),"0.00%",'O6 Source Data for E2'!AG$78/'O6 Source Data for E2'!$X$78)</f>
        <v>0.00%</v>
      </c>
      <c r="M108" s="1517" t="str">
        <f ca="1">IF(ISERROR('O6 Source Data for E2'!AH$78/'O6 Source Data for E2'!$X$78),"0.00%",'O6 Source Data for E2'!AH$78/'O6 Source Data for E2'!$X$78)</f>
        <v>0.00%</v>
      </c>
      <c r="N108" s="1517" t="str">
        <f ca="1">IF(ISERROR('O6 Source Data for E2'!AI$78/'O6 Source Data for E2'!$X$78),"0.00%",'O6 Source Data for E2'!AI$78/'O6 Source Data for E2'!$X$78)</f>
        <v>0.00%</v>
      </c>
      <c r="O108" s="1517" t="str">
        <f ca="1">IF(ISERROR('O6 Source Data for E2'!AJ$78/'O6 Source Data for E2'!$X$78),"0.00%",'O6 Source Data for E2'!AJ$78/'O6 Source Data for E2'!$X$78)</f>
        <v>0.00%</v>
      </c>
      <c r="P108" s="1517" t="str">
        <f ca="1">IF(ISERROR('O6 Source Data for E2'!AK$78/'O6 Source Data for E2'!$X$78),"0.00%",'O6 Source Data for E2'!AK$78/'O6 Source Data for E2'!$X$78)</f>
        <v>0.00%</v>
      </c>
      <c r="Q108" s="1517" t="str">
        <f ca="1">IF(ISERROR('O6 Source Data for E2'!AL$78/'O6 Source Data for E2'!$X$78),"0.00%",'O6 Source Data for E2'!AL$78/'O6 Source Data for E2'!$X$78)</f>
        <v>0.00%</v>
      </c>
      <c r="R108" s="1517" t="str">
        <f ca="1">IF(ISERROR('O6 Source Data for E2'!AM$78/'O6 Source Data for E2'!$X$78),"0.00%",'O6 Source Data for E2'!AM$78/'O6 Source Data for E2'!$X$78)</f>
        <v>0.00%</v>
      </c>
      <c r="S108" s="1517" t="str">
        <f ca="1">IF(ISERROR('O6 Source Data for E2'!AN$78/'O6 Source Data for E2'!$X$78),"0.00%",'O6 Source Data for E2'!AN$78/'O6 Source Data for E2'!$X$78)</f>
        <v>0.00%</v>
      </c>
      <c r="T108" s="1517" t="str">
        <f ca="1">IF(ISERROR('O6 Source Data for E2'!AO$78/'O6 Source Data for E2'!$X$78),"0.00%",'O6 Source Data for E2'!AO$78/'O6 Source Data for E2'!$X$78)</f>
        <v>0.00%</v>
      </c>
      <c r="U108" s="1517" t="str">
        <f ca="1">IF(ISERROR('O6 Source Data for E2'!AP$78/'O6 Source Data for E2'!$X$78),"0.00%",'O6 Source Data for E2'!AP$78/'O6 Source Data for E2'!$X$78)</f>
        <v>0.00%</v>
      </c>
      <c r="V108" s="1517" t="str">
        <f ca="1">IF(ISERROR('O6 Source Data for E2'!AQ$78/'O6 Source Data for E2'!$X$78),"0.00%",'O6 Source Data for E2'!AQ$78/'O6 Source Data for E2'!$X$78)</f>
        <v>0.00%</v>
      </c>
      <c r="W108" s="1517" t="str">
        <f ca="1">IF(ISERROR('O6 Source Data for E2'!AR$78/'O6 Source Data for E2'!$X$78),"0.00%",'O6 Source Data for E2'!AR$78/'O6 Source Data for E2'!$X$78)</f>
        <v>0.00%</v>
      </c>
      <c r="X108" s="1538"/>
      <c r="Y108" s="1538"/>
      <c r="Z108" s="1538"/>
    </row>
    <row r="109" spans="1:26" s="401" customFormat="1" ht="25.5">
      <c r="A109" s="1535" t="s">
        <v>926</v>
      </c>
      <c r="B109" s="1536" t="s">
        <v>945</v>
      </c>
      <c r="C109" s="1537">
        <f t="shared" si="1"/>
        <v>1.0000000000000002</v>
      </c>
      <c r="D109" s="1517">
        <f ca="1">IF(ISERROR('O6 Source Data for E2'!Y$80/'O6 Source Data for E2'!$X$80),"0.00%",'O6 Source Data for E2'!Y$80/'O6 Source Data for E2'!$X$80)</f>
        <v>0.67817868394459979</v>
      </c>
      <c r="E109" s="1517">
        <f ca="1">IF(ISERROR('O6 Source Data for E2'!Z$80/'O6 Source Data for E2'!$X$80),"0.00%",'O6 Source Data for E2'!Z$80/'O6 Source Data for E2'!$X$80)</f>
        <v>8.0544492658859906E-2</v>
      </c>
      <c r="F109" s="1517">
        <f ca="1">IF(ISERROR('O6 Source Data for E2'!AA$80/'O6 Source Data for E2'!$X$80),"0.00%",'O6 Source Data for E2'!AA$80/'O6 Source Data for E2'!$X$80)</f>
        <v>9.3324615110265702E-3</v>
      </c>
      <c r="G109" s="1517">
        <f ca="1">IF(ISERROR('O6 Source Data for E2'!AB$80/'O6 Source Data for E2'!$X$80),"0.00%",'O6 Source Data for E2'!AB$80/'O6 Source Data for E2'!$X$80)</f>
        <v>0</v>
      </c>
      <c r="H109" s="1517">
        <f ca="1">IF(ISERROR('O6 Source Data for E2'!AC$80/'O6 Source Data for E2'!$X$80),"0.00%",'O6 Source Data for E2'!AC$80/'O6 Source Data for E2'!$X$80)</f>
        <v>0</v>
      </c>
      <c r="I109" s="1517">
        <f ca="1">IF(ISERROR('O6 Source Data for E2'!AD$80/'O6 Source Data for E2'!$X$80),"0.00%",'O6 Source Data for E2'!AD$80/'O6 Source Data for E2'!$X$80)</f>
        <v>0</v>
      </c>
      <c r="J109" s="1517">
        <f ca="1">IF(ISERROR('O6 Source Data for E2'!AE$80/'O6 Source Data for E2'!$X$80),"0.00%",'O6 Source Data for E2'!AE$80/'O6 Source Data for E2'!$X$80)</f>
        <v>0.21137728110325152</v>
      </c>
      <c r="K109" s="1517">
        <f ca="1">IF(ISERROR('O6 Source Data for E2'!AF$80/'O6 Source Data for E2'!$X$80),"0.00%",'O6 Source Data for E2'!AF$80/'O6 Source Data for E2'!$X$80)</f>
        <v>1.1591273851275043E-2</v>
      </c>
      <c r="L109" s="1517">
        <f ca="1">IF(ISERROR('O6 Source Data for E2'!AG$80/'O6 Source Data for E2'!$X$80),"0.00%",'O6 Source Data for E2'!AG$80/'O6 Source Data for E2'!$X$80)</f>
        <v>8.9758069309873404E-3</v>
      </c>
      <c r="M109" s="1517">
        <f ca="1">IF(ISERROR('O6 Source Data for E2'!AH$80/'O6 Source Data for E2'!$X$80),"0.00%",'O6 Source Data for E2'!AH$80/'O6 Source Data for E2'!$X$80)</f>
        <v>0</v>
      </c>
      <c r="N109" s="1517">
        <f ca="1">IF(ISERROR('O6 Source Data for E2'!AI$80/'O6 Source Data for E2'!$X$80),"0.00%",'O6 Source Data for E2'!AI$80/'O6 Source Data for E2'!$X$80)</f>
        <v>0</v>
      </c>
      <c r="O109" s="1517">
        <f ca="1">IF(ISERROR('O6 Source Data for E2'!AJ$80/'O6 Source Data for E2'!$X$80),"0.00%",'O6 Source Data for E2'!AJ$80/'O6 Source Data for E2'!$X$80)</f>
        <v>0</v>
      </c>
      <c r="P109" s="1517">
        <f ca="1">IF(ISERROR('O6 Source Data for E2'!AK$80/'O6 Source Data for E2'!$X$80),"0.00%",'O6 Source Data for E2'!AK$80/'O6 Source Data for E2'!$X$80)</f>
        <v>0</v>
      </c>
      <c r="Q109" s="1517">
        <f ca="1">IF(ISERROR('O6 Source Data for E2'!AL$80/'O6 Source Data for E2'!$X$80),"0.00%",'O6 Source Data for E2'!AL$80/'O6 Source Data for E2'!$X$80)</f>
        <v>0</v>
      </c>
      <c r="R109" s="1517">
        <f ca="1">IF(ISERROR('O6 Source Data for E2'!AM$80/'O6 Source Data for E2'!$X$80),"0.00%",'O6 Source Data for E2'!AM$80/'O6 Source Data for E2'!$X$80)</f>
        <v>0</v>
      </c>
      <c r="S109" s="1517">
        <f ca="1">IF(ISERROR('O6 Source Data for E2'!AN$80/'O6 Source Data for E2'!$X$80),"0.00%",'O6 Source Data for E2'!AN$80/'O6 Source Data for E2'!$X$80)</f>
        <v>0</v>
      </c>
      <c r="T109" s="1517">
        <f ca="1">IF(ISERROR('O6 Source Data for E2'!AO$80/'O6 Source Data for E2'!$X$80),"0.00%",'O6 Source Data for E2'!AO$80/'O6 Source Data for E2'!$X$80)</f>
        <v>0</v>
      </c>
      <c r="U109" s="1517">
        <f ca="1">IF(ISERROR('O6 Source Data for E2'!AP$80/'O6 Source Data for E2'!$X$80),"0.00%",'O6 Source Data for E2'!AP$80/'O6 Source Data for E2'!$X$80)</f>
        <v>0</v>
      </c>
      <c r="V109" s="1517">
        <f ca="1">IF(ISERROR('O6 Source Data for E2'!AQ$80/'O6 Source Data for E2'!$X$80),"0.00%",'O6 Source Data for E2'!AQ$80/'O6 Source Data for E2'!$X$80)</f>
        <v>0</v>
      </c>
      <c r="W109" s="1517">
        <f ca="1">IF(ISERROR('O6 Source Data for E2'!AR$80/'O6 Source Data for E2'!$X$80),"0.00%",'O6 Source Data for E2'!AR$80/'O6 Source Data for E2'!$X$80)</f>
        <v>0</v>
      </c>
      <c r="X109" s="1538"/>
      <c r="Y109" s="1538"/>
      <c r="Z109" s="1538"/>
    </row>
    <row r="110" spans="1:26" s="401" customFormat="1" ht="12.75">
      <c r="A110" s="1535" t="s">
        <v>927</v>
      </c>
      <c r="B110" s="1536" t="s">
        <v>946</v>
      </c>
      <c r="C110" s="1537">
        <f t="shared" si="1"/>
        <v>0.99999999999999978</v>
      </c>
      <c r="D110" s="1517">
        <f ca="1">IF(ISERROR('O6 Source Data for E2'!Y$82/'O6 Source Data for E2'!$X$82),"0.00%",'O6 Source Data for E2'!Y$82/'O6 Source Data for E2'!$X$82)</f>
        <v>0.66958894675628433</v>
      </c>
      <c r="E110" s="1517">
        <f ca="1">IF(ISERROR('O6 Source Data for E2'!Z$82/'O6 Source Data for E2'!$X$82),"0.00%",'O6 Source Data for E2'!Z$82/'O6 Source Data for E2'!$X$82)</f>
        <v>8.1607867378189383E-2</v>
      </c>
      <c r="F110" s="1517">
        <f ca="1">IF(ISERROR('O6 Source Data for E2'!AA$82/'O6 Source Data for E2'!$X$82),"0.00%",'O6 Source Data for E2'!AA$82/'O6 Source Data for E2'!$X$82)</f>
        <v>7.8652083882905597E-3</v>
      </c>
      <c r="G110" s="1517">
        <f ca="1">IF(ISERROR('O6 Source Data for E2'!AB$82/'O6 Source Data for E2'!$X$82),"0.00%",'O6 Source Data for E2'!AB$82/'O6 Source Data for E2'!$X$82)</f>
        <v>0</v>
      </c>
      <c r="H110" s="1517">
        <f ca="1">IF(ISERROR('O6 Source Data for E2'!AC$82/'O6 Source Data for E2'!$X$82),"0.00%",'O6 Source Data for E2'!AC$82/'O6 Source Data for E2'!$X$82)</f>
        <v>0</v>
      </c>
      <c r="I110" s="1517">
        <f ca="1">IF(ISERROR('O6 Source Data for E2'!AD$82/'O6 Source Data for E2'!$X$82),"0.00%",'O6 Source Data for E2'!AD$82/'O6 Source Data for E2'!$X$82)</f>
        <v>0</v>
      </c>
      <c r="J110" s="1517">
        <f ca="1">IF(ISERROR('O6 Source Data for E2'!AE$82/'O6 Source Data for E2'!$X$82),"0.00%",'O6 Source Data for E2'!AE$82/'O6 Source Data for E2'!$X$82)</f>
        <v>0.21957341053537921</v>
      </c>
      <c r="K110" s="1517">
        <f ca="1">IF(ISERROR('O6 Source Data for E2'!AF$82/'O6 Source Data for E2'!$X$82),"0.00%",'O6 Source Data for E2'!AF$82/'O6 Source Data for E2'!$X$82)</f>
        <v>1.2040724143531764E-2</v>
      </c>
      <c r="L110" s="1517">
        <f ca="1">IF(ISERROR('O6 Source Data for E2'!AG$82/'O6 Source Data for E2'!$X$82),"0.00%",'O6 Source Data for E2'!AG$82/'O6 Source Data for E2'!$X$82)</f>
        <v>9.3238427983245963E-3</v>
      </c>
      <c r="M110" s="1517">
        <f ca="1">IF(ISERROR('O6 Source Data for E2'!AH$82/'O6 Source Data for E2'!$X$82),"0.00%",'O6 Source Data for E2'!AH$82/'O6 Source Data for E2'!$X$82)</f>
        <v>0</v>
      </c>
      <c r="N110" s="1517">
        <f ca="1">IF(ISERROR('O6 Source Data for E2'!AI$82/'O6 Source Data for E2'!$X$82),"0.00%",'O6 Source Data for E2'!AI$82/'O6 Source Data for E2'!$X$82)</f>
        <v>0</v>
      </c>
      <c r="O110" s="1517">
        <f ca="1">IF(ISERROR('O6 Source Data for E2'!AJ$82/'O6 Source Data for E2'!$X$82),"0.00%",'O6 Source Data for E2'!AJ$82/'O6 Source Data for E2'!$X$82)</f>
        <v>0</v>
      </c>
      <c r="P110" s="1517">
        <f ca="1">IF(ISERROR('O6 Source Data for E2'!AK$82/'O6 Source Data for E2'!$X$82),"0.00%",'O6 Source Data for E2'!AK$82/'O6 Source Data for E2'!$X$82)</f>
        <v>0</v>
      </c>
      <c r="Q110" s="1517">
        <f ca="1">IF(ISERROR('O6 Source Data for E2'!AL$82/'O6 Source Data for E2'!$X$82),"0.00%",'O6 Source Data for E2'!AL$82/'O6 Source Data for E2'!$X$82)</f>
        <v>0</v>
      </c>
      <c r="R110" s="1517">
        <f ca="1">IF(ISERROR('O6 Source Data for E2'!AM$82/'O6 Source Data for E2'!$X$82),"0.00%",'O6 Source Data for E2'!AM$82/'O6 Source Data for E2'!$X$82)</f>
        <v>0</v>
      </c>
      <c r="S110" s="1517">
        <f ca="1">IF(ISERROR('O6 Source Data for E2'!AN$82/'O6 Source Data for E2'!$X$82),"0.00%",'O6 Source Data for E2'!AN$82/'O6 Source Data for E2'!$X$82)</f>
        <v>0</v>
      </c>
      <c r="T110" s="1517">
        <f ca="1">IF(ISERROR('O6 Source Data for E2'!AO$82/'O6 Source Data for E2'!$X$82),"0.00%",'O6 Source Data for E2'!AO$82/'O6 Source Data for E2'!$X$82)</f>
        <v>0</v>
      </c>
      <c r="U110" s="1517">
        <f ca="1">IF(ISERROR('O6 Source Data for E2'!AP$82/'O6 Source Data for E2'!$X$82),"0.00%",'O6 Source Data for E2'!AP$82/'O6 Source Data for E2'!$X$82)</f>
        <v>0</v>
      </c>
      <c r="V110" s="1517">
        <f ca="1">IF(ISERROR('O6 Source Data for E2'!AQ$82/'O6 Source Data for E2'!$X$82),"0.00%",'O6 Source Data for E2'!AQ$82/'O6 Source Data for E2'!$X$82)</f>
        <v>0</v>
      </c>
      <c r="W110" s="1517">
        <f ca="1">IF(ISERROR('O6 Source Data for E2'!AR$82/'O6 Source Data for E2'!$X$82),"0.00%",'O6 Source Data for E2'!AR$82/'O6 Source Data for E2'!$X$82)</f>
        <v>0</v>
      </c>
      <c r="X110" s="1538"/>
      <c r="Y110" s="1538"/>
      <c r="Z110" s="1538"/>
    </row>
    <row r="111" spans="1:26" s="401" customFormat="1" ht="12.75">
      <c r="A111" s="1535" t="s">
        <v>928</v>
      </c>
      <c r="B111" s="1536" t="s">
        <v>947</v>
      </c>
      <c r="C111" s="1537">
        <f t="shared" si="1"/>
        <v>0.99999999999999989</v>
      </c>
      <c r="D111" s="1517">
        <f ca="1">IF(ISERROR('O6 Source Data for E2'!Y$86/'O6 Source Data for E2'!$X$86),"0.00%",'O6 Source Data for E2'!Y$86/'O6 Source Data for E2'!$X$86)</f>
        <v>0.60652370603632344</v>
      </c>
      <c r="E111" s="1517">
        <f ca="1">IF(ISERROR('O6 Source Data for E2'!Z$86/'O6 Source Data for E2'!$X$86),"0.00%",'O6 Source Data for E2'!Z$86/'O6 Source Data for E2'!$X$86)</f>
        <v>0.13360403423080625</v>
      </c>
      <c r="F111" s="1517">
        <f ca="1">IF(ISERROR('O6 Source Data for E2'!AA$86/'O6 Source Data for E2'!$X$86),"0.00%",'O6 Source Data for E2'!AA$86/'O6 Source Data for E2'!$X$86)</f>
        <v>3.3260294726295346E-2</v>
      </c>
      <c r="G111" s="1517">
        <f ca="1">IF(ISERROR('O6 Source Data for E2'!AB$86/'O6 Source Data for E2'!$X$86),"0.00%",'O6 Source Data for E2'!AB$86/'O6 Source Data for E2'!$X$86)</f>
        <v>0</v>
      </c>
      <c r="H111" s="1517">
        <f ca="1">IF(ISERROR('O6 Source Data for E2'!AC$86/'O6 Source Data for E2'!$X$86),"0.00%",'O6 Source Data for E2'!AC$86/'O6 Source Data for E2'!$X$86)</f>
        <v>0</v>
      </c>
      <c r="I111" s="1517">
        <f ca="1">IF(ISERROR('O6 Source Data for E2'!AD$86/'O6 Source Data for E2'!$X$86),"0.00%",'O6 Source Data for E2'!AD$86/'O6 Source Data for E2'!$X$86)</f>
        <v>0</v>
      </c>
      <c r="J111" s="1517">
        <f ca="1">IF(ISERROR('O6 Source Data for E2'!AE$86/'O6 Source Data for E2'!$X$86),"0.00%",'O6 Source Data for E2'!AE$86/'O6 Source Data for E2'!$X$86)</f>
        <v>0.2065177210567351</v>
      </c>
      <c r="K111" s="1517">
        <f ca="1">IF(ISERROR('O6 Source Data for E2'!AF$86/'O6 Source Data for E2'!$X$86),"0.00%",'O6 Source Data for E2'!AF$86/'O6 Source Data for E2'!$X$86)</f>
        <v>1.1324790665372142E-2</v>
      </c>
      <c r="L111" s="1517">
        <f ca="1">IF(ISERROR('O6 Source Data for E2'!AG$86/'O6 Source Data for E2'!$X$86),"0.00%",'O6 Source Data for E2'!AG$86/'O6 Source Data for E2'!$X$86)</f>
        <v>8.7694532844676595E-3</v>
      </c>
      <c r="M111" s="1517">
        <f ca="1">IF(ISERROR('O6 Source Data for E2'!AH$86/'O6 Source Data for E2'!$X$86),"0.00%",'O6 Source Data for E2'!AH$86/'O6 Source Data for E2'!$X$86)</f>
        <v>0</v>
      </c>
      <c r="N111" s="1517">
        <f ca="1">IF(ISERROR('O6 Source Data for E2'!AI$86/'O6 Source Data for E2'!$X$86),"0.00%",'O6 Source Data for E2'!AI$86/'O6 Source Data for E2'!$X$86)</f>
        <v>0</v>
      </c>
      <c r="O111" s="1517">
        <f ca="1">IF(ISERROR('O6 Source Data for E2'!AJ$86/'O6 Source Data for E2'!$X$86),"0.00%",'O6 Source Data for E2'!AJ$86/'O6 Source Data for E2'!$X$86)</f>
        <v>0</v>
      </c>
      <c r="P111" s="1517">
        <f ca="1">IF(ISERROR('O6 Source Data for E2'!AK$86/'O6 Source Data for E2'!$X$86),"0.00%",'O6 Source Data for E2'!AK$86/'O6 Source Data for E2'!$X$86)</f>
        <v>0</v>
      </c>
      <c r="Q111" s="1517">
        <f ca="1">IF(ISERROR('O6 Source Data for E2'!AL$86/'O6 Source Data for E2'!$X$86),"0.00%",'O6 Source Data for E2'!AL$86/'O6 Source Data for E2'!$X$86)</f>
        <v>0</v>
      </c>
      <c r="R111" s="1517">
        <f ca="1">IF(ISERROR('O6 Source Data for E2'!AM$86/'O6 Source Data for E2'!$X$86),"0.00%",'O6 Source Data for E2'!AM$86/'O6 Source Data for E2'!$X$86)</f>
        <v>0</v>
      </c>
      <c r="S111" s="1517">
        <f ca="1">IF(ISERROR('O6 Source Data for E2'!AN$86/'O6 Source Data for E2'!$X$86),"0.00%",'O6 Source Data for E2'!AN$86/'O6 Source Data for E2'!$X$86)</f>
        <v>0</v>
      </c>
      <c r="T111" s="1517">
        <f ca="1">IF(ISERROR('O6 Source Data for E2'!AO$86/'O6 Source Data for E2'!$X$86),"0.00%",'O6 Source Data for E2'!AO$86/'O6 Source Data for E2'!$X$86)</f>
        <v>0</v>
      </c>
      <c r="U111" s="1517">
        <f ca="1">IF(ISERROR('O6 Source Data for E2'!AP$86/'O6 Source Data for E2'!$X$86),"0.00%",'O6 Source Data for E2'!AP$86/'O6 Source Data for E2'!$X$86)</f>
        <v>0</v>
      </c>
      <c r="V111" s="1517">
        <f ca="1">IF(ISERROR('O6 Source Data for E2'!AQ$86/'O6 Source Data for E2'!$X$86),"0.00%",'O6 Source Data for E2'!AQ$86/'O6 Source Data for E2'!$X$86)</f>
        <v>0</v>
      </c>
      <c r="W111" s="1517">
        <f ca="1">IF(ISERROR('O6 Source Data for E2'!AR$86/'O6 Source Data for E2'!$X$86),"0.00%",'O6 Source Data for E2'!AR$86/'O6 Source Data for E2'!$X$86)</f>
        <v>0</v>
      </c>
      <c r="X111" s="1538"/>
      <c r="Y111" s="1538"/>
      <c r="Z111" s="1538"/>
    </row>
    <row r="112" spans="1:26" s="401" customFormat="1" ht="12.75">
      <c r="A112" s="1535" t="s">
        <v>929</v>
      </c>
      <c r="B112" s="1536" t="s">
        <v>948</v>
      </c>
      <c r="C112" s="1537">
        <f t="shared" si="1"/>
        <v>0.99999999999999989</v>
      </c>
      <c r="D112" s="1517">
        <f ca="1">IF(ISERROR('O6 Source Data for E2'!Y$90/'O6 Source Data for E2'!$X$90),"0.00%",'O6 Source Data for E2'!Y$90/'O6 Source Data for E2'!$X$90)</f>
        <v>0.35103593539541689</v>
      </c>
      <c r="E112" s="1517">
        <f ca="1">IF(ISERROR('O6 Source Data for E2'!Z$90/'O6 Source Data for E2'!$X$90),"0.00%",'O6 Source Data for E2'!Z$90/'O6 Source Data for E2'!$X$90)</f>
        <v>0.60081334618154836</v>
      </c>
      <c r="F112" s="1517">
        <f ca="1">IF(ISERROR('O6 Source Data for E2'!AA$90/'O6 Source Data for E2'!$X$90),"0.00%",'O6 Source Data for E2'!AA$90/'O6 Source Data for E2'!$X$90)</f>
        <v>4.8150718423034665E-2</v>
      </c>
      <c r="G112" s="1517">
        <f ca="1">IF(ISERROR('O6 Source Data for E2'!AB$90/'O6 Source Data for E2'!$X$90),"0.00%",'O6 Source Data for E2'!AB$90/'O6 Source Data for E2'!$X$90)</f>
        <v>0</v>
      </c>
      <c r="H112" s="1517">
        <f ca="1">IF(ISERROR('O6 Source Data for E2'!AC$90/'O6 Source Data for E2'!$X$90),"0.00%",'O6 Source Data for E2'!AC$90/'O6 Source Data for E2'!$X$90)</f>
        <v>0</v>
      </c>
      <c r="I112" s="1517">
        <f ca="1">IF(ISERROR('O6 Source Data for E2'!AD$90/'O6 Source Data for E2'!$X$90),"0.00%",'O6 Source Data for E2'!AD$90/'O6 Source Data for E2'!$X$90)</f>
        <v>0</v>
      </c>
      <c r="J112" s="1517">
        <f ca="1">IF(ISERROR('O6 Source Data for E2'!AE$90/'O6 Source Data for E2'!$X$90),"0.00%",'O6 Source Data for E2'!AE$90/'O6 Source Data for E2'!$X$90)</f>
        <v>0</v>
      </c>
      <c r="K112" s="1517">
        <f ca="1">IF(ISERROR('O6 Source Data for E2'!AF$90/'O6 Source Data for E2'!$X$90),"0.00%",'O6 Source Data for E2'!AF$90/'O6 Source Data for E2'!$X$90)</f>
        <v>0</v>
      </c>
      <c r="L112" s="1517">
        <f ca="1">IF(ISERROR('O6 Source Data for E2'!AG$90/'O6 Source Data for E2'!$X$90),"0.00%",'O6 Source Data for E2'!AG$90/'O6 Source Data for E2'!$X$90)</f>
        <v>0</v>
      </c>
      <c r="M112" s="1517">
        <f ca="1">IF(ISERROR('O6 Source Data for E2'!AH$90/'O6 Source Data for E2'!$X$90),"0.00%",'O6 Source Data for E2'!AH$90/'O6 Source Data for E2'!$X$90)</f>
        <v>0</v>
      </c>
      <c r="N112" s="1517">
        <f ca="1">IF(ISERROR('O6 Source Data for E2'!AI$90/'O6 Source Data for E2'!$X$90),"0.00%",'O6 Source Data for E2'!AI$90/'O6 Source Data for E2'!$X$90)</f>
        <v>0</v>
      </c>
      <c r="O112" s="1517">
        <f ca="1">IF(ISERROR('O6 Source Data for E2'!AJ$90/'O6 Source Data for E2'!$X$90),"0.00%",'O6 Source Data for E2'!AJ$90/'O6 Source Data for E2'!$X$90)</f>
        <v>0</v>
      </c>
      <c r="P112" s="1517">
        <f ca="1">IF(ISERROR('O6 Source Data for E2'!AK$90/'O6 Source Data for E2'!$X$90),"0.00%",'O6 Source Data for E2'!AK$90/'O6 Source Data for E2'!$X$90)</f>
        <v>0</v>
      </c>
      <c r="Q112" s="1517">
        <f ca="1">IF(ISERROR('O6 Source Data for E2'!AL$90/'O6 Source Data for E2'!$X$90),"0.00%",'O6 Source Data for E2'!AL$90/'O6 Source Data for E2'!$X$90)</f>
        <v>0</v>
      </c>
      <c r="R112" s="1517">
        <f ca="1">IF(ISERROR('O6 Source Data for E2'!AM$90/'O6 Source Data for E2'!$X$90),"0.00%",'O6 Source Data for E2'!AM$90/'O6 Source Data for E2'!$X$90)</f>
        <v>0</v>
      </c>
      <c r="S112" s="1517">
        <f ca="1">IF(ISERROR('O6 Source Data for E2'!AN$90/'O6 Source Data for E2'!$X$90),"0.00%",'O6 Source Data for E2'!AN$90/'O6 Source Data for E2'!$X$90)</f>
        <v>0</v>
      </c>
      <c r="T112" s="1517">
        <f ca="1">IF(ISERROR('O6 Source Data for E2'!AO$90/'O6 Source Data for E2'!$X$90),"0.00%",'O6 Source Data for E2'!AO$90/'O6 Source Data for E2'!$X$90)</f>
        <v>0</v>
      </c>
      <c r="U112" s="1517">
        <f ca="1">IF(ISERROR('O6 Source Data for E2'!AP$90/'O6 Source Data for E2'!$X$90),"0.00%",'O6 Source Data for E2'!AP$90/'O6 Source Data for E2'!$X$90)</f>
        <v>0</v>
      </c>
      <c r="V112" s="1517">
        <f ca="1">IF(ISERROR('O6 Source Data for E2'!AQ$90/'O6 Source Data for E2'!$X$90),"0.00%",'O6 Source Data for E2'!AQ$90/'O6 Source Data for E2'!$X$90)</f>
        <v>0</v>
      </c>
      <c r="W112" s="1517">
        <f ca="1">IF(ISERROR('O6 Source Data for E2'!AR$90/'O6 Source Data for E2'!$X$90),"0.00%",'O6 Source Data for E2'!AR$90/'O6 Source Data for E2'!$X$90)</f>
        <v>0</v>
      </c>
      <c r="X112" s="1538"/>
      <c r="Y112" s="1538"/>
      <c r="Z112" s="1538"/>
    </row>
    <row r="113" spans="1:23" s="401" customFormat="1" ht="12.75">
      <c r="A113" s="1535"/>
      <c r="B113" s="1536"/>
      <c r="C113" s="1537"/>
      <c r="D113" s="1517"/>
      <c r="E113" s="1517"/>
      <c r="F113" s="1517"/>
      <c r="G113" s="1517"/>
      <c r="H113" s="1517"/>
      <c r="I113" s="1517"/>
      <c r="J113" s="1517"/>
      <c r="K113" s="1517"/>
      <c r="L113" s="1517"/>
      <c r="M113" s="1517"/>
      <c r="N113" s="1517"/>
      <c r="O113" s="1517"/>
      <c r="P113" s="1517"/>
      <c r="Q113" s="1517"/>
      <c r="R113" s="1517"/>
      <c r="S113" s="1517"/>
      <c r="T113" s="1517"/>
      <c r="U113" s="1517"/>
      <c r="V113" s="1517"/>
      <c r="W113" s="1517"/>
    </row>
    <row r="114" spans="1:23" s="401" customFormat="1" ht="12.75">
      <c r="A114" s="1536" t="s">
        <v>1289</v>
      </c>
      <c r="B114" s="1536"/>
      <c r="C114" s="1537"/>
      <c r="D114" s="1517"/>
      <c r="E114" s="1517"/>
      <c r="F114" s="1517"/>
      <c r="G114" s="1517"/>
      <c r="H114" s="1517"/>
      <c r="I114" s="1517"/>
      <c r="J114" s="1517"/>
      <c r="K114" s="1517"/>
      <c r="L114" s="1517"/>
      <c r="M114" s="1517"/>
      <c r="N114" s="1517"/>
      <c r="O114" s="1517"/>
      <c r="P114" s="1517"/>
      <c r="Q114" s="1517"/>
      <c r="R114" s="1517"/>
      <c r="S114" s="1517"/>
      <c r="T114" s="1517"/>
      <c r="U114" s="1517"/>
      <c r="V114" s="1517"/>
      <c r="W114" s="1517"/>
    </row>
    <row r="115" spans="1:23" s="401" customFormat="1" ht="12.75">
      <c r="A115" s="1535" t="s">
        <v>1222</v>
      </c>
      <c r="B115" s="1536" t="s">
        <v>788</v>
      </c>
      <c r="C115" s="1537">
        <f>IF(+SUM(D115:W115)=0,"-",+SUM(D115:W115))</f>
        <v>1</v>
      </c>
      <c r="D115" s="1517">
        <f ca="1">IF(ISERROR('O6 Source Data for E2'!D$99/'O6 Source Data for E2'!$C$99),"0.00%",'O6 Source Data for E2'!D$99/'O6 Source Data for E2'!$C$99)</f>
        <v>0.50005998422123632</v>
      </c>
      <c r="E115" s="1517">
        <f ca="1">IF(ISERROR('O6 Source Data for E2'!E$99/'O6 Source Data for E2'!$C$99),"0.00%",'O6 Source Data for E2'!E$99/'O6 Source Data for E2'!$C$99)</f>
        <v>0.17343023856261164</v>
      </c>
      <c r="F115" s="1517">
        <f ca="1">IF(ISERROR('O6 Source Data for E2'!F$99/'O6 Source Data for E2'!$C$99),"0.00%",'O6 Source Data for E2'!F$99/'O6 Source Data for E2'!$C$99)</f>
        <v>0.25137132790135852</v>
      </c>
      <c r="G115" s="1517">
        <f ca="1">IF(ISERROR('O6 Source Data for E2'!G$99/'O6 Source Data for E2'!$C$99),"0.00%",'O6 Source Data for E2'!G$99/'O6 Source Data for E2'!$C$99)</f>
        <v>0</v>
      </c>
      <c r="H115" s="1517">
        <f ca="1">IF(ISERROR('O6 Source Data for E2'!H$99/'O6 Source Data for E2'!$C$99),"0.00%",'O6 Source Data for E2'!H$99/'O6 Source Data for E2'!$C$99)</f>
        <v>0</v>
      </c>
      <c r="I115" s="1517">
        <f ca="1">IF(ISERROR('O6 Source Data for E2'!I$99/'O6 Source Data for E2'!$C$99),"0.00%",'O6 Source Data for E2'!I$99/'O6 Source Data for E2'!$C$99)</f>
        <v>0</v>
      </c>
      <c r="J115" s="1517">
        <f ca="1">IF(ISERROR('O6 Source Data for E2'!J$99/'O6 Source Data for E2'!$C$99),"0.00%",'O6 Source Data for E2'!J$99/'O6 Source Data for E2'!$C$99)</f>
        <v>6.7998422438490788E-2</v>
      </c>
      <c r="K115" s="1517">
        <f ca="1">IF(ISERROR('O6 Source Data for E2'!K$99/'O6 Source Data for E2'!$C$99),"0.00%",'O6 Source Data for E2'!K$99/'O6 Source Data for E2'!$C$99)</f>
        <v>3.7312371273054974E-3</v>
      </c>
      <c r="L115" s="1517">
        <f ca="1">IF(ISERROR('O6 Source Data for E2'!L$99/'O6 Source Data for E2'!$C$99),"0.00%",'O6 Source Data for E2'!L$99/'O6 Source Data for E2'!$C$99)</f>
        <v>3.4087897489972316E-3</v>
      </c>
      <c r="M115" s="1517">
        <f ca="1">IF(ISERROR('O6 Source Data for E2'!M$99/'O6 Source Data for E2'!$C$99),"0.00%",'O6 Source Data for E2'!M$99/'O6 Source Data for E2'!$C$99)</f>
        <v>0</v>
      </c>
      <c r="N115" s="1517">
        <f ca="1">IF(ISERROR('O6 Source Data for E2'!N$99/'O6 Source Data for E2'!$C$99),"0.00%",'O6 Source Data for E2'!N$99/'O6 Source Data for E2'!$C$99)</f>
        <v>0</v>
      </c>
      <c r="O115" s="1517">
        <f ca="1">IF(ISERROR('O6 Source Data for E2'!O$99/'O6 Source Data for E2'!$C$99),"0.00%",'O6 Source Data for E2'!O$99/'O6 Source Data for E2'!$C$99)</f>
        <v>0</v>
      </c>
      <c r="P115" s="1517">
        <f ca="1">IF(ISERROR('O6 Source Data for E2'!P$99/'O6 Source Data for E2'!$C$99),"0.00%",'O6 Source Data for E2'!P$99/'O6 Source Data for E2'!$C$99)</f>
        <v>0</v>
      </c>
      <c r="Q115" s="1517">
        <f ca="1">IF(ISERROR('O6 Source Data for E2'!Q$99/'O6 Source Data for E2'!$C$99),"0.00%",'O6 Source Data for E2'!Q$99/'O6 Source Data for E2'!$C$99)</f>
        <v>0</v>
      </c>
      <c r="R115" s="1517">
        <f ca="1">IF(ISERROR('O6 Source Data for E2'!R$99/'O6 Source Data for E2'!$C$99),"0.00%",'O6 Source Data for E2'!R$99/'O6 Source Data for E2'!$C$99)</f>
        <v>0</v>
      </c>
      <c r="S115" s="1517">
        <f ca="1">IF(ISERROR('O6 Source Data for E2'!S$99/'O6 Source Data for E2'!$C$99),"0.00%",'O6 Source Data for E2'!S$99/'O6 Source Data for E2'!$C$99)</f>
        <v>0</v>
      </c>
      <c r="T115" s="1517">
        <f ca="1">IF(ISERROR('O6 Source Data for E2'!T$99/'O6 Source Data for E2'!$C$99),"0.00%",'O6 Source Data for E2'!T$99/'O6 Source Data for E2'!$C$99)</f>
        <v>0</v>
      </c>
      <c r="U115" s="1517">
        <f ca="1">IF(ISERROR('O6 Source Data for E2'!U$99/'O6 Source Data for E2'!$C$99),"0.00%",'O6 Source Data for E2'!U$99/'O6 Source Data for E2'!$C$99)</f>
        <v>0</v>
      </c>
      <c r="V115" s="1517">
        <f ca="1">IF(ISERROR('O6 Source Data for E2'!V$99/'O6 Source Data for E2'!$C$99),"0.00%",'O6 Source Data for E2'!V$99/'O6 Source Data for E2'!$C$99)</f>
        <v>0</v>
      </c>
      <c r="W115" s="1517">
        <f ca="1">IF(ISERROR('O6 Source Data for E2'!W$99/'O6 Source Data for E2'!$C$99),"0.00%",'O6 Source Data for E2'!W$99/'O6 Source Data for E2'!$C$99)</f>
        <v>0</v>
      </c>
    </row>
    <row r="116" spans="1:23" s="401" customFormat="1" ht="25.5">
      <c r="A116" s="1535" t="s">
        <v>344</v>
      </c>
      <c r="B116" s="1536" t="s">
        <v>343</v>
      </c>
      <c r="C116" s="1537">
        <f>IF(+SUM(D116:W116)=0,"-",+SUM(D116:W116))</f>
        <v>1.0000000000000002</v>
      </c>
      <c r="D116" s="1517">
        <f ca="1">IF(ISERROR('O6 Source Data for E2'!D$100/'O6 Source Data for E2'!$C$100),"0.00%",'O6 Source Data for E2'!D$100/'O6 Source Data for E2'!$C$100)</f>
        <v>0.50149308338448861</v>
      </c>
      <c r="E116" s="1517">
        <f ca="1">IF(ISERROR('O6 Source Data for E2'!E$100/'O6 Source Data for E2'!$C$100),"0.00%",'O6 Source Data for E2'!E$100/'O6 Source Data for E2'!$C$100)</f>
        <v>0.17278602860709316</v>
      </c>
      <c r="F116" s="1517">
        <f ca="1">IF(ISERROR('O6 Source Data for E2'!F$100/'O6 Source Data for E2'!$C$100),"0.00%",'O6 Source Data for E2'!F$100/'O6 Source Data for E2'!$C$100)</f>
        <v>0.24864744299894989</v>
      </c>
      <c r="G116" s="1517">
        <f ca="1">IF(ISERROR('O6 Source Data for E2'!G$100/'O6 Source Data for E2'!$C$100),"0.00%",'O6 Source Data for E2'!G$100/'O6 Source Data for E2'!$C$100)</f>
        <v>0</v>
      </c>
      <c r="H116" s="1517">
        <f ca="1">IF(ISERROR('O6 Source Data for E2'!H$100/'O6 Source Data for E2'!$C$100),"0.00%",'O6 Source Data for E2'!H$100/'O6 Source Data for E2'!$C$100)</f>
        <v>0</v>
      </c>
      <c r="I116" s="1517">
        <f ca="1">IF(ISERROR('O6 Source Data for E2'!I$100/'O6 Source Data for E2'!$C$100),"0.00%",'O6 Source Data for E2'!I$100/'O6 Source Data for E2'!$C$100)</f>
        <v>0</v>
      </c>
      <c r="J116" s="1517">
        <f ca="1">IF(ISERROR('O6 Source Data for E2'!J$100/'O6 Source Data for E2'!$C$100),"0.00%",'O6 Source Data for E2'!J$100/'O6 Source Data for E2'!$C$100)</f>
        <v>6.9767806263345639E-2</v>
      </c>
      <c r="K116" s="1517">
        <f ca="1">IF(ISERROR('O6 Source Data for E2'!K$100/'O6 Source Data for E2'!$C$100),"0.00%",'O6 Source Data for E2'!K$100/'O6 Source Data for E2'!$C$100)</f>
        <v>3.8282046663041551E-3</v>
      </c>
      <c r="L116" s="1517">
        <f ca="1">IF(ISERROR('O6 Source Data for E2'!L$100/'O6 Source Data for E2'!$C$100),"0.00%",'O6 Source Data for E2'!L$100/'O6 Source Data for E2'!$C$100)</f>
        <v>3.4774340798186163E-3</v>
      </c>
      <c r="M116" s="1517">
        <f ca="1">IF(ISERROR('O6 Source Data for E2'!M$100/'O6 Source Data for E2'!$C$100),"0.00%",'O6 Source Data for E2'!M$100/'O6 Source Data for E2'!$C$100)</f>
        <v>0</v>
      </c>
      <c r="N116" s="1517">
        <f ca="1">IF(ISERROR('O6 Source Data for E2'!N$100/'O6 Source Data for E2'!$C$100),"0.00%",'O6 Source Data for E2'!N$100/'O6 Source Data for E2'!$C$100)</f>
        <v>0</v>
      </c>
      <c r="O116" s="1517">
        <f ca="1">IF(ISERROR('O6 Source Data for E2'!O$100/'O6 Source Data for E2'!$C$100),"0.00%",'O6 Source Data for E2'!O$100/'O6 Source Data for E2'!$C$100)</f>
        <v>0</v>
      </c>
      <c r="P116" s="1517">
        <f ca="1">IF(ISERROR('O6 Source Data for E2'!P$100/'O6 Source Data for E2'!$C$100),"0.00%",'O6 Source Data for E2'!P$100/'O6 Source Data for E2'!$C$100)</f>
        <v>0</v>
      </c>
      <c r="Q116" s="1517">
        <f ca="1">IF(ISERROR('O6 Source Data for E2'!Q$100/'O6 Source Data for E2'!$C$100),"0.00%",'O6 Source Data for E2'!Q$100/'O6 Source Data for E2'!$C$100)</f>
        <v>0</v>
      </c>
      <c r="R116" s="1517">
        <f ca="1">IF(ISERROR('O6 Source Data for E2'!R$100/'O6 Source Data for E2'!$C$100),"0.00%",'O6 Source Data for E2'!R$100/'O6 Source Data for E2'!$C$100)</f>
        <v>0</v>
      </c>
      <c r="S116" s="1517">
        <f ca="1">IF(ISERROR('O6 Source Data for E2'!S$100/'O6 Source Data for E2'!$C$100),"0.00%",'O6 Source Data for E2'!S$100/'O6 Source Data for E2'!$C$100)</f>
        <v>0</v>
      </c>
      <c r="T116" s="1517">
        <f ca="1">IF(ISERROR('O6 Source Data for E2'!T$100/'O6 Source Data for E2'!$C$100),"0.00%",'O6 Source Data for E2'!T$100/'O6 Source Data for E2'!$C$100)</f>
        <v>0</v>
      </c>
      <c r="U116" s="1517">
        <f ca="1">IF(ISERROR('O6 Source Data for E2'!U$100/'O6 Source Data for E2'!$C$100),"0.00%",'O6 Source Data for E2'!U$100/'O6 Source Data for E2'!$C$100)</f>
        <v>0</v>
      </c>
      <c r="V116" s="1517">
        <f ca="1">IF(ISERROR('O6 Source Data for E2'!V$100/'O6 Source Data for E2'!$C$100),"0.00%",'O6 Source Data for E2'!V$100/'O6 Source Data for E2'!$C$100)</f>
        <v>0</v>
      </c>
      <c r="W116" s="1517">
        <f ca="1">IF(ISERROR('O6 Source Data for E2'!W$100/'O6 Source Data for E2'!$C$100),"0.00%",'O6 Source Data for E2'!W$100/'O6 Source Data for E2'!$C$100)</f>
        <v>0</v>
      </c>
    </row>
    <row r="117" spans="1:23" s="401" customFormat="1" ht="12.75">
      <c r="A117" s="1535" t="s">
        <v>1294</v>
      </c>
      <c r="B117" s="1539" t="s">
        <v>675</v>
      </c>
      <c r="C117" s="1537">
        <f>IF(+SUM(D117:W117)=0,"-",+SUM(D117:W117))</f>
        <v>1</v>
      </c>
      <c r="D117" s="1517">
        <f ca="1">IF(ISERROR('O6 Source Data for E2'!D$152/'O6 Source Data for E2'!$C$152),"0.00%",'O6 Source Data for E2'!D$152/'O6 Source Data for E2'!$C$152)</f>
        <v>0.60077987228944063</v>
      </c>
      <c r="E117" s="1517">
        <f ca="1">IF(ISERROR('O6 Source Data for E2'!E$152/'O6 Source Data for E2'!$C$152),"0.00%",'O6 Source Data for E2'!E$152/'O6 Source Data for E2'!$C$152)</f>
        <v>0.16923572573980653</v>
      </c>
      <c r="F117" s="1517">
        <f ca="1">IF(ISERROR('O6 Source Data for E2'!F$152/'O6 Source Data for E2'!$C$152),"0.00%",'O6 Source Data for E2'!F$152/'O6 Source Data for E2'!$C$152)</f>
        <v>0.18203836193694078</v>
      </c>
      <c r="G117" s="1517">
        <f ca="1">IF(ISERROR('O6 Source Data for E2'!G$152/'O6 Source Data for E2'!$C$152),"0.00%",'O6 Source Data for E2'!G$152/'O6 Source Data for E2'!$C$152)</f>
        <v>0</v>
      </c>
      <c r="H117" s="1517">
        <f ca="1">IF(ISERROR('O6 Source Data for E2'!H$152/'O6 Source Data for E2'!$C$152),"0.00%",'O6 Source Data for E2'!H$152/'O6 Source Data for E2'!$C$152)</f>
        <v>0</v>
      </c>
      <c r="I117" s="1517">
        <f ca="1">IF(ISERROR('O6 Source Data for E2'!I$152/'O6 Source Data for E2'!$C$152),"0.00%",'O6 Source Data for E2'!I$152/'O6 Source Data for E2'!$C$152)</f>
        <v>0</v>
      </c>
      <c r="J117" s="1517">
        <f ca="1">IF(ISERROR('O6 Source Data for E2'!J$152/'O6 Source Data for E2'!$C$152),"0.00%",'O6 Source Data for E2'!J$152/'O6 Source Data for E2'!$C$152)</f>
        <v>4.2857342290563406E-2</v>
      </c>
      <c r="K117" s="1517">
        <f ca="1">IF(ISERROR('O6 Source Data for E2'!K$152/'O6 Source Data for E2'!$C$152),"0.00%",'O6 Source Data for E2'!K$152/'O6 Source Data for E2'!$C$152)</f>
        <v>2.70362641582741E-3</v>
      </c>
      <c r="L117" s="1517">
        <f ca="1">IF(ISERROR('O6 Source Data for E2'!L$152/'O6 Source Data for E2'!$C$152),"0.00%",'O6 Source Data for E2'!L$152/'O6 Source Data for E2'!$C$152)</f>
        <v>2.3850713274212367E-3</v>
      </c>
      <c r="M117" s="1517">
        <f ca="1">IF(ISERROR('O6 Source Data for E2'!M$152/'O6 Source Data for E2'!$C$152),"0.00%",'O6 Source Data for E2'!M$152/'O6 Source Data for E2'!$C$152)</f>
        <v>0</v>
      </c>
      <c r="N117" s="1517">
        <f ca="1">IF(ISERROR('O6 Source Data for E2'!N$152/'O6 Source Data for E2'!$C$152),"0.00%",'O6 Source Data for E2'!N$152/'O6 Source Data for E2'!$C$152)</f>
        <v>0</v>
      </c>
      <c r="O117" s="1517">
        <f ca="1">IF(ISERROR('O6 Source Data for E2'!O$152/'O6 Source Data for E2'!$C$152),"0.00%",'O6 Source Data for E2'!O$152/'O6 Source Data for E2'!$C$152)</f>
        <v>0</v>
      </c>
      <c r="P117" s="1517">
        <f ca="1">IF(ISERROR('O6 Source Data for E2'!P$152/'O6 Source Data for E2'!$C$152),"0.00%",'O6 Source Data for E2'!P$152/'O6 Source Data for E2'!$C$152)</f>
        <v>0</v>
      </c>
      <c r="Q117" s="1517">
        <f ca="1">IF(ISERROR('O6 Source Data for E2'!Q$152/'O6 Source Data for E2'!$C$152),"0.00%",'O6 Source Data for E2'!Q$152/'O6 Source Data for E2'!$C$152)</f>
        <v>0</v>
      </c>
      <c r="R117" s="1517">
        <f ca="1">IF(ISERROR('O6 Source Data for E2'!R$152/'O6 Source Data for E2'!$C$152),"0.00%",'O6 Source Data for E2'!R$152/'O6 Source Data for E2'!$C$152)</f>
        <v>0</v>
      </c>
      <c r="S117" s="1517">
        <f ca="1">IF(ISERROR('O6 Source Data for E2'!S$152/'O6 Source Data for E2'!$C$152),"0.00%",'O6 Source Data for E2'!S$152/'O6 Source Data for E2'!$C$152)</f>
        <v>0</v>
      </c>
      <c r="T117" s="1517">
        <f ca="1">IF(ISERROR('O6 Source Data for E2'!T$152/'O6 Source Data for E2'!$C$152),"0.00%",'O6 Source Data for E2'!T$152/'O6 Source Data for E2'!$C$152)</f>
        <v>0</v>
      </c>
      <c r="U117" s="1517">
        <f ca="1">IF(ISERROR('O6 Source Data for E2'!U$152/'O6 Source Data for E2'!$C$152),"0.00%",'O6 Source Data for E2'!U$152/'O6 Source Data for E2'!$C$152)</f>
        <v>0</v>
      </c>
      <c r="V117" s="1517">
        <f ca="1">IF(ISERROR('O6 Source Data for E2'!V$152/'O6 Source Data for E2'!$C$152),"0.00%",'O6 Source Data for E2'!V$152/'O6 Source Data for E2'!$C$152)</f>
        <v>0</v>
      </c>
      <c r="W117" s="1517">
        <f ca="1">IF(ISERROR('O6 Source Data for E2'!W$152/'O6 Source Data for E2'!$C$152),"0.00%",'O6 Source Data for E2'!W$152/'O6 Source Data for E2'!$C$152)</f>
        <v>0</v>
      </c>
    </row>
    <row r="118" spans="1:23" s="400" customFormat="1" ht="12.75">
      <c r="A118" s="525"/>
      <c r="B118" s="1400"/>
      <c r="C118" s="1524"/>
      <c r="D118" s="1540"/>
      <c r="E118" s="1540"/>
      <c r="F118" s="1541"/>
      <c r="G118" s="1541"/>
      <c r="H118" s="1541"/>
      <c r="I118" s="1541"/>
      <c r="J118" s="1541"/>
      <c r="K118" s="1541"/>
      <c r="L118" s="1541"/>
      <c r="M118" s="1540"/>
      <c r="N118" s="1542"/>
      <c r="O118" s="672"/>
      <c r="P118" s="672"/>
      <c r="Q118" s="672"/>
      <c r="R118" s="672"/>
      <c r="S118" s="672"/>
      <c r="T118" s="672"/>
      <c r="U118" s="672"/>
      <c r="V118" s="526"/>
      <c r="W118" s="526"/>
    </row>
    <row r="119" spans="1:23" s="400" customFormat="1" ht="12.75">
      <c r="A119" s="525"/>
      <c r="B119" s="670"/>
      <c r="C119" s="1524"/>
      <c r="D119" s="1540"/>
      <c r="E119" s="1540"/>
      <c r="F119" s="1541"/>
      <c r="G119" s="1541"/>
      <c r="H119" s="1541"/>
      <c r="I119" s="1541"/>
      <c r="J119" s="1541"/>
      <c r="K119" s="1541"/>
      <c r="L119" s="1541"/>
      <c r="M119" s="1540"/>
      <c r="N119" s="1542"/>
      <c r="O119" s="672"/>
      <c r="P119" s="672"/>
      <c r="Q119" s="672"/>
      <c r="R119" s="672"/>
      <c r="S119" s="672"/>
      <c r="T119" s="672"/>
      <c r="U119" s="672"/>
      <c r="V119" s="526"/>
      <c r="W119" s="526"/>
    </row>
    <row r="120" spans="1:23" s="400" customFormat="1" ht="12.75">
      <c r="A120" s="525"/>
      <c r="B120" s="670"/>
      <c r="C120" s="1524"/>
      <c r="D120" s="1540"/>
      <c r="E120" s="1541"/>
      <c r="F120" s="1541"/>
      <c r="G120" s="1541"/>
      <c r="H120" s="1540"/>
      <c r="I120" s="1541"/>
      <c r="J120" s="1541"/>
      <c r="K120" s="1541"/>
      <c r="L120" s="1541"/>
      <c r="M120" s="1541"/>
      <c r="N120" s="527"/>
      <c r="O120" s="526"/>
      <c r="P120" s="526"/>
      <c r="Q120" s="526"/>
      <c r="R120" s="526"/>
      <c r="S120" s="526"/>
      <c r="T120" s="526"/>
      <c r="U120" s="526"/>
      <c r="V120" s="526"/>
      <c r="W120" s="526"/>
    </row>
    <row r="121" spans="1:23" s="400" customFormat="1" ht="15" customHeight="1">
      <c r="A121" s="525"/>
      <c r="B121" s="1400"/>
      <c r="C121" s="1524"/>
      <c r="D121" s="1540"/>
      <c r="E121" s="1541"/>
      <c r="F121" s="1541"/>
      <c r="G121" s="1541"/>
      <c r="H121" s="1540"/>
      <c r="I121" s="1541"/>
      <c r="J121" s="1541"/>
      <c r="K121" s="1541"/>
      <c r="L121" s="1541"/>
      <c r="M121" s="1541"/>
      <c r="N121" s="527"/>
      <c r="O121" s="526"/>
      <c r="P121" s="526"/>
      <c r="Q121" s="526"/>
      <c r="R121" s="526"/>
      <c r="S121" s="526"/>
      <c r="T121" s="526"/>
      <c r="U121" s="526"/>
      <c r="V121" s="526"/>
      <c r="W121" s="526"/>
    </row>
    <row r="122" spans="1:23" s="400" customFormat="1" ht="15" customHeight="1">
      <c r="A122" s="525"/>
      <c r="B122" s="1400"/>
      <c r="C122" s="1522"/>
      <c r="D122" s="1541"/>
      <c r="E122" s="1541"/>
      <c r="F122" s="1541"/>
      <c r="G122" s="1541"/>
      <c r="H122" s="1540"/>
      <c r="I122" s="1541"/>
      <c r="J122" s="1541"/>
      <c r="K122" s="1541"/>
      <c r="L122" s="1541"/>
      <c r="M122" s="1541"/>
      <c r="N122" s="527"/>
      <c r="O122" s="526"/>
      <c r="P122" s="526"/>
      <c r="Q122" s="526"/>
      <c r="R122" s="526"/>
      <c r="S122" s="526"/>
      <c r="T122" s="526"/>
      <c r="U122" s="526"/>
      <c r="V122" s="526"/>
      <c r="W122" s="526"/>
    </row>
    <row r="123" spans="1:23" s="400" customFormat="1" ht="15" customHeight="1">
      <c r="A123" s="525"/>
      <c r="B123" s="1400"/>
      <c r="C123" s="1522"/>
      <c r="D123" s="1541"/>
      <c r="E123" s="1541"/>
      <c r="F123" s="1541"/>
      <c r="G123" s="1541"/>
      <c r="H123" s="1540"/>
      <c r="I123" s="1541"/>
      <c r="J123" s="1541"/>
      <c r="K123" s="1541"/>
      <c r="L123" s="1541"/>
      <c r="M123" s="1541"/>
      <c r="N123" s="527"/>
      <c r="O123" s="526"/>
      <c r="P123" s="526"/>
      <c r="Q123" s="526"/>
      <c r="R123" s="526"/>
      <c r="S123" s="526"/>
      <c r="T123" s="526"/>
      <c r="U123" s="526"/>
      <c r="V123" s="526"/>
      <c r="W123" s="526"/>
    </row>
    <row r="124" spans="1:23" s="400" customFormat="1" ht="15" customHeight="1">
      <c r="A124" s="525"/>
      <c r="B124" s="1400"/>
      <c r="C124" s="1522"/>
      <c r="D124" s="1541"/>
      <c r="E124" s="1541"/>
      <c r="F124" s="1541"/>
      <c r="G124" s="1540"/>
      <c r="H124" s="1540"/>
      <c r="I124" s="1541"/>
      <c r="J124" s="1541"/>
      <c r="K124" s="1541"/>
      <c r="L124" s="1541"/>
      <c r="M124" s="1541"/>
      <c r="N124" s="527"/>
      <c r="O124" s="526"/>
      <c r="P124" s="526"/>
      <c r="Q124" s="526"/>
      <c r="R124" s="526"/>
      <c r="S124" s="526"/>
      <c r="T124" s="526"/>
      <c r="U124" s="526"/>
      <c r="V124" s="526"/>
      <c r="W124" s="526"/>
    </row>
    <row r="125" spans="1:23" s="400" customFormat="1" ht="15" customHeight="1">
      <c r="A125" s="525"/>
      <c r="B125" s="1400"/>
      <c r="C125" s="1522"/>
      <c r="D125" s="1541"/>
      <c r="E125" s="1541"/>
      <c r="F125" s="1543"/>
      <c r="G125" s="1540"/>
      <c r="H125" s="1541"/>
      <c r="I125" s="1540"/>
      <c r="J125" s="1541"/>
      <c r="K125" s="1541"/>
      <c r="L125" s="1541"/>
      <c r="M125" s="1541"/>
      <c r="N125" s="527"/>
      <c r="O125" s="526"/>
      <c r="P125" s="526"/>
      <c r="Q125" s="526"/>
      <c r="R125" s="526"/>
      <c r="S125" s="526"/>
      <c r="T125" s="526"/>
      <c r="U125" s="526"/>
      <c r="V125" s="526"/>
      <c r="W125" s="526"/>
    </row>
    <row r="126" spans="1:23" s="400" customFormat="1" ht="15" customHeight="1">
      <c r="A126" s="525"/>
      <c r="B126" s="1400"/>
      <c r="C126" s="1522"/>
      <c r="D126" s="1541"/>
      <c r="E126" s="1541"/>
      <c r="F126" s="1541"/>
      <c r="G126" s="1540"/>
      <c r="H126" s="1541"/>
      <c r="I126" s="1540"/>
      <c r="J126" s="1541"/>
      <c r="K126" s="1541"/>
      <c r="L126" s="1541"/>
      <c r="M126" s="1541"/>
      <c r="N126" s="527"/>
      <c r="O126" s="526"/>
      <c r="P126" s="526"/>
      <c r="Q126" s="526"/>
      <c r="R126" s="526"/>
      <c r="S126" s="526"/>
      <c r="T126" s="526"/>
      <c r="U126" s="526"/>
      <c r="V126" s="526"/>
      <c r="W126" s="526"/>
    </row>
    <row r="127" spans="1:23" s="400" customFormat="1" ht="15" customHeight="1">
      <c r="A127" s="525"/>
      <c r="B127" s="670"/>
      <c r="C127" s="1524"/>
      <c r="D127" s="1541"/>
      <c r="E127" s="1540"/>
      <c r="F127" s="1541"/>
      <c r="G127" s="1540"/>
      <c r="H127" s="1541"/>
      <c r="I127" s="1540"/>
      <c r="J127" s="1540"/>
      <c r="K127" s="1540"/>
      <c r="L127" s="1540"/>
      <c r="M127" s="1541"/>
      <c r="N127" s="527"/>
      <c r="O127" s="526"/>
      <c r="P127" s="526"/>
      <c r="Q127" s="526"/>
      <c r="R127" s="526"/>
      <c r="S127" s="526"/>
      <c r="T127" s="526"/>
      <c r="U127" s="526"/>
      <c r="V127" s="526"/>
      <c r="W127" s="526"/>
    </row>
    <row r="128" spans="1:23" s="400" customFormat="1" ht="15" customHeight="1">
      <c r="A128" s="525"/>
      <c r="B128" s="670"/>
      <c r="C128" s="1524"/>
      <c r="D128" s="1540"/>
      <c r="E128" s="1540"/>
      <c r="F128" s="1540"/>
      <c r="G128" s="1541"/>
      <c r="H128" s="1541"/>
      <c r="I128" s="1540"/>
      <c r="J128" s="1540"/>
      <c r="K128" s="1540"/>
      <c r="L128" s="1540"/>
      <c r="M128" s="1541"/>
      <c r="N128" s="527"/>
      <c r="O128" s="526"/>
      <c r="P128" s="526"/>
      <c r="Q128" s="526"/>
      <c r="R128" s="526"/>
      <c r="S128" s="526"/>
      <c r="T128" s="526"/>
      <c r="U128" s="526"/>
      <c r="V128" s="526"/>
      <c r="W128" s="526"/>
    </row>
    <row r="129" spans="1:23" s="400" customFormat="1" ht="15" customHeight="1">
      <c r="A129" s="525"/>
      <c r="B129" s="670"/>
      <c r="C129" s="1524"/>
      <c r="D129" s="1540"/>
      <c r="E129" s="1540"/>
      <c r="F129" s="1540"/>
      <c r="G129" s="1541"/>
      <c r="H129" s="1541"/>
      <c r="I129" s="1540"/>
      <c r="J129" s="1540"/>
      <c r="K129" s="1540"/>
      <c r="L129" s="1540"/>
      <c r="M129" s="1541"/>
      <c r="N129" s="527"/>
      <c r="O129" s="526"/>
      <c r="P129" s="526"/>
      <c r="Q129" s="526"/>
      <c r="R129" s="526"/>
      <c r="S129" s="526"/>
      <c r="T129" s="526"/>
      <c r="U129" s="526"/>
      <c r="V129" s="526"/>
      <c r="W129" s="526"/>
    </row>
    <row r="130" spans="1:23" s="400" customFormat="1" ht="15" customHeight="1">
      <c r="A130" s="525"/>
      <c r="B130" s="670"/>
      <c r="C130" s="1524"/>
      <c r="D130" s="1540"/>
      <c r="E130" s="1540"/>
      <c r="F130" s="1540"/>
      <c r="G130" s="1541"/>
      <c r="H130" s="1541"/>
      <c r="I130" s="1541"/>
      <c r="J130" s="1540"/>
      <c r="K130" s="1540"/>
      <c r="L130" s="1540"/>
      <c r="M130" s="1541"/>
      <c r="N130" s="527"/>
      <c r="O130" s="526"/>
      <c r="P130" s="526"/>
      <c r="Q130" s="526"/>
      <c r="R130" s="526"/>
      <c r="S130" s="526"/>
      <c r="T130" s="526"/>
      <c r="U130" s="526"/>
      <c r="V130" s="526"/>
      <c r="W130" s="526"/>
    </row>
    <row r="131" spans="1:23" s="400" customFormat="1" ht="15" customHeight="1">
      <c r="A131" s="525"/>
      <c r="B131" s="670"/>
      <c r="C131" s="1524"/>
      <c r="D131" s="1540"/>
      <c r="E131" s="1541"/>
      <c r="F131" s="1540"/>
      <c r="G131" s="1541"/>
      <c r="H131" s="1541"/>
      <c r="I131" s="1541"/>
      <c r="J131" s="1540"/>
      <c r="K131" s="1540"/>
      <c r="L131" s="1540"/>
      <c r="M131" s="1541"/>
      <c r="N131" s="527"/>
      <c r="O131" s="526"/>
      <c r="P131" s="526"/>
      <c r="Q131" s="526"/>
      <c r="R131" s="526"/>
      <c r="S131" s="526"/>
      <c r="T131" s="526"/>
      <c r="U131" s="526"/>
      <c r="V131" s="526"/>
      <c r="W131" s="526"/>
    </row>
    <row r="132" spans="1:23" s="400" customFormat="1" ht="15" customHeight="1">
      <c r="A132" s="525"/>
      <c r="B132" s="670"/>
      <c r="C132" s="1524"/>
      <c r="D132" s="1540"/>
      <c r="E132" s="1541"/>
      <c r="F132" s="1540"/>
      <c r="G132" s="1541"/>
      <c r="H132" s="1543"/>
      <c r="I132" s="1541"/>
      <c r="J132" s="1541"/>
      <c r="K132" s="1541"/>
      <c r="L132" s="1541"/>
      <c r="M132" s="1541"/>
      <c r="N132" s="527"/>
      <c r="O132" s="526"/>
      <c r="P132" s="526"/>
      <c r="Q132" s="526"/>
      <c r="R132" s="526"/>
      <c r="S132" s="526"/>
      <c r="T132" s="526"/>
      <c r="U132" s="526"/>
      <c r="V132" s="526"/>
      <c r="W132" s="526"/>
    </row>
    <row r="133" spans="1:23" s="400" customFormat="1" ht="15" customHeight="1">
      <c r="A133" s="525"/>
      <c r="B133" s="670"/>
      <c r="C133" s="1524"/>
      <c r="D133" s="1541"/>
      <c r="E133" s="1541"/>
      <c r="F133" s="1540"/>
      <c r="G133" s="1541"/>
      <c r="H133" s="1541"/>
      <c r="I133" s="1541"/>
      <c r="J133" s="1541"/>
      <c r="K133" s="1541"/>
      <c r="L133" s="1541"/>
      <c r="M133" s="1541"/>
      <c r="N133" s="527"/>
      <c r="O133" s="526"/>
      <c r="P133" s="526"/>
      <c r="Q133" s="526"/>
      <c r="R133" s="526"/>
      <c r="S133" s="526"/>
      <c r="T133" s="526"/>
      <c r="U133" s="526"/>
      <c r="V133" s="526"/>
      <c r="W133" s="526"/>
    </row>
    <row r="134" spans="1:23" s="400" customFormat="1" ht="15" customHeight="1">
      <c r="A134" s="525"/>
      <c r="B134" s="670"/>
      <c r="C134" s="1524"/>
      <c r="D134" s="1541"/>
      <c r="E134" s="1541"/>
      <c r="F134" s="1541"/>
      <c r="G134" s="1541"/>
      <c r="H134" s="1541"/>
      <c r="I134" s="1541"/>
      <c r="J134" s="1541"/>
      <c r="K134" s="1541"/>
      <c r="L134" s="1541"/>
      <c r="M134" s="1543"/>
      <c r="N134" s="526"/>
      <c r="O134" s="526"/>
      <c r="P134" s="526"/>
      <c r="Q134" s="526"/>
      <c r="R134" s="526"/>
      <c r="S134" s="526"/>
      <c r="T134" s="526"/>
      <c r="U134" s="526"/>
      <c r="V134" s="526"/>
      <c r="W134" s="526"/>
    </row>
    <row r="135" spans="1:23" s="400" customFormat="1" ht="15" customHeight="1">
      <c r="A135" s="525"/>
      <c r="B135" s="670"/>
      <c r="C135" s="1524"/>
      <c r="D135" s="1541"/>
      <c r="E135" s="1541"/>
      <c r="F135" s="1541"/>
      <c r="G135" s="1541"/>
      <c r="H135" s="1541"/>
      <c r="I135" s="1541"/>
      <c r="J135" s="1541"/>
      <c r="K135" s="1541"/>
      <c r="L135" s="1541"/>
      <c r="M135" s="1543"/>
      <c r="N135" s="526"/>
      <c r="O135" s="526"/>
      <c r="P135" s="526"/>
      <c r="Q135" s="526"/>
      <c r="R135" s="526"/>
      <c r="S135" s="526"/>
      <c r="T135" s="526"/>
      <c r="U135" s="526"/>
      <c r="V135" s="526"/>
      <c r="W135" s="526"/>
    </row>
    <row r="136" spans="1:23" s="400" customFormat="1" ht="15" customHeight="1">
      <c r="A136" s="525"/>
      <c r="B136" s="670"/>
      <c r="C136" s="1524"/>
      <c r="D136" s="1541"/>
      <c r="E136" s="1541"/>
      <c r="F136" s="1541"/>
      <c r="G136" s="1543"/>
      <c r="H136" s="1541"/>
      <c r="I136" s="1541"/>
      <c r="J136" s="1541"/>
      <c r="K136" s="1541"/>
      <c r="L136" s="1541"/>
      <c r="M136" s="1543"/>
      <c r="N136" s="526"/>
      <c r="O136" s="526"/>
      <c r="P136" s="526"/>
      <c r="Q136" s="526"/>
      <c r="R136" s="526"/>
      <c r="S136" s="526"/>
      <c r="T136" s="526"/>
      <c r="U136" s="526"/>
      <c r="V136" s="526"/>
      <c r="W136" s="526"/>
    </row>
    <row r="137" spans="1:23" s="400" customFormat="1" ht="15" customHeight="1">
      <c r="A137" s="525"/>
      <c r="B137" s="670"/>
      <c r="C137" s="1522"/>
      <c r="D137" s="1541"/>
      <c r="E137" s="1541"/>
      <c r="F137" s="1541"/>
      <c r="G137" s="1541"/>
      <c r="H137" s="1541"/>
      <c r="I137" s="1541"/>
      <c r="J137" s="1541"/>
      <c r="K137" s="1541"/>
      <c r="L137" s="1541"/>
      <c r="M137" s="1543"/>
      <c r="N137" s="526"/>
      <c r="O137" s="526"/>
      <c r="P137" s="526"/>
      <c r="Q137" s="526"/>
      <c r="R137" s="526"/>
      <c r="S137" s="526"/>
      <c r="T137" s="526"/>
      <c r="U137" s="526"/>
      <c r="V137" s="526"/>
      <c r="W137" s="526"/>
    </row>
    <row r="138" spans="1:23" s="400" customFormat="1" ht="15" customHeight="1">
      <c r="A138" s="525"/>
      <c r="B138" s="670"/>
      <c r="C138" s="1524"/>
      <c r="D138" s="1541"/>
      <c r="E138" s="1541"/>
      <c r="F138" s="1541"/>
      <c r="G138" s="1541"/>
      <c r="H138" s="1540"/>
      <c r="I138" s="1541"/>
      <c r="J138" s="1541"/>
      <c r="K138" s="1541"/>
      <c r="L138" s="1541"/>
      <c r="M138" s="1543"/>
      <c r="N138" s="526"/>
      <c r="O138" s="526"/>
      <c r="P138" s="526"/>
      <c r="Q138" s="526"/>
      <c r="R138" s="526"/>
      <c r="S138" s="526"/>
      <c r="T138" s="526"/>
      <c r="U138" s="526"/>
      <c r="V138" s="526"/>
      <c r="W138" s="526"/>
    </row>
    <row r="139" spans="1:23" s="400" customFormat="1" ht="12.75">
      <c r="A139" s="525"/>
      <c r="B139" s="670"/>
      <c r="C139" s="1522"/>
      <c r="D139" s="1541"/>
      <c r="E139" s="1543"/>
      <c r="F139" s="1543"/>
      <c r="G139" s="1543"/>
      <c r="H139" s="1543"/>
      <c r="I139" s="1543"/>
      <c r="J139" s="1543"/>
      <c r="K139" s="1543"/>
      <c r="L139" s="1543"/>
      <c r="M139" s="1543"/>
      <c r="N139" s="526"/>
      <c r="O139" s="526"/>
      <c r="P139" s="526"/>
      <c r="Q139" s="526"/>
      <c r="R139" s="526"/>
      <c r="S139" s="526"/>
      <c r="T139" s="526"/>
      <c r="U139" s="526"/>
      <c r="V139" s="526"/>
      <c r="W139" s="526"/>
    </row>
    <row r="140" spans="1:23" s="400" customFormat="1" ht="12.75">
      <c r="A140" s="525"/>
      <c r="B140" s="670"/>
      <c r="C140" s="1524"/>
      <c r="D140" s="1543"/>
      <c r="E140" s="1543"/>
      <c r="F140" s="1543"/>
      <c r="G140" s="1543"/>
      <c r="H140" s="1543"/>
      <c r="I140" s="1543"/>
      <c r="J140" s="1543"/>
      <c r="K140" s="1543"/>
      <c r="L140" s="1543"/>
      <c r="M140" s="1543"/>
      <c r="N140" s="526"/>
      <c r="O140" s="526"/>
      <c r="P140" s="526"/>
      <c r="Q140" s="526"/>
      <c r="R140" s="526"/>
      <c r="S140" s="526"/>
      <c r="T140" s="526"/>
      <c r="U140" s="526"/>
      <c r="V140" s="526"/>
      <c r="W140" s="526"/>
    </row>
    <row r="141" spans="1:23" s="400" customFormat="1" ht="12.75">
      <c r="A141" s="525"/>
      <c r="B141" s="670" t="s">
        <v>1385</v>
      </c>
      <c r="C141" s="1524"/>
      <c r="D141" s="1543"/>
      <c r="E141" s="1543"/>
      <c r="F141" s="1543"/>
      <c r="G141" s="1543"/>
      <c r="H141" s="1543"/>
      <c r="I141" s="1543"/>
      <c r="J141" s="1543"/>
      <c r="K141" s="1543"/>
      <c r="L141" s="1543"/>
      <c r="M141" s="1543"/>
      <c r="N141" s="526"/>
      <c r="O141" s="526"/>
      <c r="P141" s="526"/>
      <c r="Q141" s="526"/>
      <c r="R141" s="526"/>
      <c r="S141" s="526"/>
      <c r="T141" s="526"/>
      <c r="U141" s="526"/>
      <c r="V141" s="526"/>
      <c r="W141" s="526"/>
    </row>
    <row r="142" spans="1:23" s="400" customFormat="1" ht="12.75">
      <c r="A142" s="525"/>
      <c r="B142" s="670" t="s">
        <v>1385</v>
      </c>
      <c r="C142" s="1524"/>
      <c r="D142" s="1543"/>
      <c r="E142" s="1543"/>
      <c r="F142" s="1543"/>
      <c r="G142" s="1543"/>
      <c r="H142" s="1543"/>
      <c r="I142" s="1543"/>
      <c r="J142" s="1543"/>
      <c r="K142" s="1543"/>
      <c r="L142" s="1543"/>
      <c r="M142" s="1543"/>
      <c r="N142" s="526"/>
      <c r="O142" s="526"/>
      <c r="P142" s="526"/>
      <c r="Q142" s="526"/>
      <c r="R142" s="526"/>
      <c r="S142" s="526"/>
      <c r="T142" s="526"/>
      <c r="U142" s="526"/>
      <c r="V142" s="526"/>
      <c r="W142" s="526"/>
    </row>
    <row r="143" spans="1:23" s="400" customFormat="1" ht="12.75">
      <c r="A143" s="525"/>
      <c r="B143" s="670" t="s">
        <v>1385</v>
      </c>
      <c r="C143" s="1524"/>
      <c r="D143" s="1543"/>
      <c r="E143" s="1543"/>
      <c r="F143" s="1543"/>
      <c r="G143" s="1543"/>
      <c r="H143" s="1543"/>
      <c r="I143" s="1543"/>
      <c r="J143" s="1543"/>
      <c r="K143" s="1543"/>
      <c r="L143" s="1543"/>
      <c r="M143" s="1543"/>
      <c r="N143" s="526"/>
      <c r="O143" s="526"/>
      <c r="P143" s="526"/>
      <c r="Q143" s="526"/>
      <c r="R143" s="526"/>
      <c r="S143" s="526"/>
      <c r="T143" s="526"/>
      <c r="U143" s="526"/>
      <c r="V143" s="526"/>
      <c r="W143" s="526"/>
    </row>
    <row r="144" spans="1:23" s="400" customFormat="1" ht="12.75">
      <c r="A144" s="525"/>
      <c r="B144" s="670"/>
      <c r="C144" s="1524"/>
      <c r="D144" s="1543"/>
      <c r="E144" s="1543"/>
      <c r="F144" s="1543"/>
      <c r="G144" s="1543"/>
      <c r="H144" s="1543"/>
      <c r="I144" s="1543"/>
      <c r="J144" s="1543"/>
      <c r="K144" s="1543"/>
      <c r="L144" s="1543"/>
      <c r="M144" s="1543"/>
      <c r="N144" s="526"/>
      <c r="O144" s="526"/>
      <c r="P144" s="526"/>
      <c r="Q144" s="526"/>
      <c r="R144" s="526"/>
      <c r="S144" s="526"/>
      <c r="T144" s="526"/>
      <c r="U144" s="526"/>
      <c r="V144" s="526"/>
      <c r="W144" s="526"/>
    </row>
    <row r="145" spans="1:23" s="400" customFormat="1" ht="12.75">
      <c r="A145" s="525"/>
      <c r="B145" s="670"/>
      <c r="C145" s="1524"/>
      <c r="D145" s="1543"/>
      <c r="E145" s="1543"/>
      <c r="F145" s="1543"/>
      <c r="G145" s="1543"/>
      <c r="H145" s="1543"/>
      <c r="I145" s="1543"/>
      <c r="J145" s="1543"/>
      <c r="K145" s="1543"/>
      <c r="L145" s="1543"/>
      <c r="M145" s="1543"/>
      <c r="N145" s="526"/>
      <c r="O145" s="526"/>
      <c r="P145" s="526"/>
      <c r="Q145" s="526"/>
      <c r="R145" s="526"/>
      <c r="S145" s="526"/>
      <c r="T145" s="526"/>
      <c r="U145" s="526"/>
      <c r="V145" s="526"/>
      <c r="W145" s="526"/>
    </row>
    <row r="146" spans="1:23" s="400" customFormat="1" ht="12.75">
      <c r="A146" s="525"/>
      <c r="B146" s="670"/>
      <c r="C146" s="1524"/>
      <c r="D146" s="1543"/>
      <c r="E146" s="1543"/>
      <c r="F146" s="1543"/>
      <c r="G146" s="1543"/>
      <c r="H146" s="1543"/>
      <c r="I146" s="1543"/>
      <c r="J146" s="1543"/>
      <c r="K146" s="1543"/>
      <c r="L146" s="1543"/>
      <c r="M146" s="1543"/>
      <c r="N146" s="526"/>
      <c r="O146" s="526"/>
      <c r="P146" s="526"/>
      <c r="Q146" s="526"/>
      <c r="R146" s="526"/>
      <c r="S146" s="526"/>
      <c r="T146" s="526"/>
      <c r="U146" s="526"/>
      <c r="V146" s="526"/>
      <c r="W146" s="526"/>
    </row>
    <row r="147" spans="1:23" s="400" customFormat="1" ht="12.75">
      <c r="A147" s="525"/>
      <c r="B147" s="670"/>
      <c r="C147" s="1524"/>
      <c r="D147" s="1543"/>
      <c r="E147" s="1543"/>
      <c r="F147" s="1543"/>
      <c r="G147" s="1543"/>
      <c r="H147" s="1543"/>
      <c r="I147" s="1543"/>
      <c r="J147" s="1543"/>
      <c r="K147" s="1543"/>
      <c r="L147" s="1543"/>
      <c r="M147" s="1543"/>
      <c r="N147" s="526"/>
      <c r="O147" s="526"/>
      <c r="P147" s="526"/>
      <c r="Q147" s="526"/>
      <c r="R147" s="526"/>
      <c r="S147" s="526"/>
      <c r="T147" s="526"/>
      <c r="U147" s="526"/>
      <c r="V147" s="526"/>
      <c r="W147" s="526"/>
    </row>
    <row r="148" spans="1:23" s="400" customFormat="1" ht="12.75">
      <c r="A148" s="525"/>
      <c r="B148" s="670"/>
      <c r="C148" s="1524"/>
      <c r="D148" s="1543"/>
      <c r="E148" s="1543"/>
      <c r="F148" s="1543"/>
      <c r="G148" s="1543"/>
      <c r="H148" s="1543"/>
      <c r="I148" s="1543"/>
      <c r="J148" s="1543"/>
      <c r="K148" s="1543"/>
      <c r="L148" s="1543"/>
      <c r="M148" s="1543"/>
      <c r="N148" s="526"/>
      <c r="O148" s="526"/>
      <c r="P148" s="526"/>
      <c r="Q148" s="526"/>
      <c r="R148" s="526"/>
      <c r="S148" s="526"/>
      <c r="T148" s="526"/>
      <c r="U148" s="526"/>
      <c r="V148" s="526"/>
      <c r="W148" s="526"/>
    </row>
    <row r="149" spans="1:23" s="400" customFormat="1" ht="12.75">
      <c r="A149" s="525"/>
      <c r="B149" s="670"/>
      <c r="C149" s="1524"/>
      <c r="D149" s="1543"/>
      <c r="E149" s="1543"/>
      <c r="F149" s="1543"/>
      <c r="G149" s="1543"/>
      <c r="H149" s="1543"/>
      <c r="I149" s="1543"/>
      <c r="J149" s="1543"/>
      <c r="K149" s="1543"/>
      <c r="L149" s="1543"/>
      <c r="M149" s="1543"/>
      <c r="N149" s="526"/>
      <c r="O149" s="526"/>
      <c r="P149" s="526"/>
      <c r="Q149" s="526"/>
      <c r="R149" s="526"/>
      <c r="S149" s="526"/>
      <c r="T149" s="526"/>
      <c r="U149" s="526"/>
      <c r="V149" s="526"/>
      <c r="W149" s="526"/>
    </row>
    <row r="150" spans="1:23" s="400" customFormat="1" ht="12.75">
      <c r="A150" s="525"/>
      <c r="B150" s="670"/>
      <c r="C150" s="1524"/>
      <c r="D150" s="1543"/>
      <c r="E150" s="1543"/>
      <c r="F150" s="1543"/>
      <c r="G150" s="1543"/>
      <c r="H150" s="1543"/>
      <c r="I150" s="1543"/>
      <c r="J150" s="1543"/>
      <c r="K150" s="1543"/>
      <c r="L150" s="1543"/>
      <c r="M150" s="1543"/>
      <c r="N150" s="526"/>
      <c r="O150" s="526"/>
      <c r="P150" s="526"/>
      <c r="Q150" s="526"/>
      <c r="R150" s="526"/>
      <c r="S150" s="526"/>
      <c r="T150" s="526"/>
      <c r="U150" s="526"/>
      <c r="V150" s="526"/>
      <c r="W150" s="526"/>
    </row>
    <row r="151" spans="1:23" s="400" customFormat="1" ht="12.75">
      <c r="A151" s="525"/>
      <c r="B151" s="670"/>
      <c r="C151" s="1524"/>
      <c r="D151" s="1543"/>
      <c r="E151" s="1543"/>
      <c r="F151" s="1543"/>
      <c r="G151" s="1543"/>
      <c r="H151" s="1543"/>
      <c r="I151" s="1543"/>
      <c r="J151" s="1543"/>
      <c r="K151" s="1543"/>
      <c r="L151" s="1543"/>
      <c r="M151" s="1543"/>
      <c r="N151" s="526"/>
      <c r="O151" s="526"/>
      <c r="P151" s="526"/>
      <c r="Q151" s="526"/>
      <c r="R151" s="526"/>
      <c r="S151" s="526"/>
      <c r="T151" s="526"/>
      <c r="U151" s="526"/>
      <c r="V151" s="526"/>
      <c r="W151" s="526"/>
    </row>
    <row r="152" spans="1:23" s="400" customFormat="1" ht="12.75">
      <c r="A152" s="525"/>
      <c r="B152" s="670"/>
      <c r="C152" s="1524"/>
      <c r="D152" s="1543"/>
      <c r="E152" s="1543"/>
      <c r="F152" s="1543"/>
      <c r="G152" s="1543"/>
      <c r="H152" s="1543"/>
      <c r="I152" s="1543"/>
      <c r="J152" s="1543"/>
      <c r="K152" s="1543"/>
      <c r="L152" s="1543"/>
      <c r="M152" s="1543"/>
      <c r="N152" s="526"/>
      <c r="O152" s="526"/>
      <c r="P152" s="526"/>
      <c r="Q152" s="526"/>
      <c r="R152" s="526"/>
      <c r="S152" s="526"/>
      <c r="T152" s="526"/>
      <c r="U152" s="526"/>
      <c r="V152" s="526"/>
      <c r="W152" s="526"/>
    </row>
    <row r="153" spans="1:23" s="400" customFormat="1" ht="12.75">
      <c r="A153" s="525"/>
      <c r="B153" s="670"/>
      <c r="C153" s="1524"/>
      <c r="D153" s="1543"/>
      <c r="E153" s="1543"/>
      <c r="F153" s="1543"/>
      <c r="G153" s="1543"/>
      <c r="H153" s="1543"/>
      <c r="I153" s="1543"/>
      <c r="J153" s="1543"/>
      <c r="K153" s="1543"/>
      <c r="L153" s="1543"/>
      <c r="M153" s="1543"/>
      <c r="N153" s="526"/>
      <c r="O153" s="526"/>
      <c r="P153" s="526"/>
      <c r="Q153" s="526"/>
      <c r="R153" s="526"/>
      <c r="S153" s="526"/>
      <c r="T153" s="526"/>
      <c r="U153" s="526"/>
      <c r="V153" s="526"/>
      <c r="W153" s="526"/>
    </row>
    <row r="154" spans="1:23" s="400" customFormat="1" ht="12.75">
      <c r="A154" s="525"/>
      <c r="B154" s="670"/>
      <c r="C154" s="1524"/>
      <c r="D154" s="1543"/>
      <c r="E154" s="1543"/>
      <c r="F154" s="1543"/>
      <c r="G154" s="1543"/>
      <c r="H154" s="1543"/>
      <c r="I154" s="1543"/>
      <c r="J154" s="1543"/>
      <c r="K154" s="1543"/>
      <c r="L154" s="1543"/>
      <c r="M154" s="1543"/>
      <c r="N154" s="526"/>
      <c r="O154" s="526"/>
      <c r="P154" s="526"/>
      <c r="Q154" s="526"/>
      <c r="R154" s="526"/>
      <c r="S154" s="526"/>
      <c r="T154" s="526"/>
      <c r="U154" s="526"/>
      <c r="V154" s="526"/>
      <c r="W154" s="526"/>
    </row>
    <row r="155" spans="1:23" s="400" customFormat="1" ht="12.75">
      <c r="A155" s="525"/>
      <c r="B155" s="670"/>
      <c r="C155" s="1524"/>
      <c r="D155" s="1543"/>
      <c r="E155" s="1543"/>
      <c r="F155" s="1543"/>
      <c r="G155" s="1543"/>
      <c r="H155" s="1543"/>
      <c r="I155" s="1543"/>
      <c r="J155" s="1543"/>
      <c r="K155" s="1543"/>
      <c r="L155" s="1543"/>
      <c r="M155" s="1543"/>
      <c r="N155" s="526"/>
      <c r="O155" s="526"/>
      <c r="P155" s="526"/>
      <c r="Q155" s="526"/>
      <c r="R155" s="526"/>
      <c r="S155" s="526"/>
      <c r="T155" s="526"/>
      <c r="U155" s="526"/>
      <c r="V155" s="526"/>
      <c r="W155" s="526"/>
    </row>
    <row r="156" spans="1:23" s="400" customFormat="1" ht="12.75">
      <c r="A156" s="525"/>
      <c r="B156" s="670"/>
      <c r="C156" s="1524"/>
      <c r="D156" s="1543"/>
      <c r="E156" s="1543"/>
      <c r="F156" s="1543"/>
      <c r="G156" s="1543"/>
      <c r="H156" s="1543"/>
      <c r="I156" s="1543"/>
      <c r="J156" s="1543"/>
      <c r="K156" s="1543"/>
      <c r="L156" s="1543"/>
      <c r="M156" s="1543"/>
      <c r="N156" s="526"/>
      <c r="O156" s="526"/>
      <c r="P156" s="526"/>
      <c r="Q156" s="526"/>
      <c r="R156" s="526"/>
      <c r="S156" s="526"/>
      <c r="T156" s="526"/>
      <c r="U156" s="526"/>
      <c r="V156" s="526"/>
      <c r="W156" s="526"/>
    </row>
    <row r="157" spans="1:23" s="400" customFormat="1" ht="12.75">
      <c r="A157" s="525"/>
      <c r="B157" s="670"/>
      <c r="C157" s="1524"/>
      <c r="D157" s="1543"/>
      <c r="E157" s="1543"/>
      <c r="F157" s="1543"/>
      <c r="G157" s="1543"/>
      <c r="H157" s="1543"/>
      <c r="I157" s="1543"/>
      <c r="J157" s="1543"/>
      <c r="K157" s="1543"/>
      <c r="L157" s="1543"/>
      <c r="M157" s="1543"/>
      <c r="N157" s="526"/>
      <c r="O157" s="526"/>
      <c r="P157" s="526"/>
      <c r="Q157" s="526"/>
      <c r="R157" s="526"/>
      <c r="S157" s="526"/>
      <c r="T157" s="526"/>
      <c r="U157" s="526"/>
      <c r="V157" s="526"/>
      <c r="W157" s="526"/>
    </row>
    <row r="158" spans="1:23" s="400" customFormat="1" ht="12.75">
      <c r="A158" s="525"/>
      <c r="B158" s="670"/>
      <c r="C158" s="1524"/>
      <c r="D158" s="1543"/>
      <c r="E158" s="1543"/>
      <c r="F158" s="1543"/>
      <c r="G158" s="1543"/>
      <c r="H158" s="1543"/>
      <c r="I158" s="1543"/>
      <c r="J158" s="1543"/>
      <c r="K158" s="1543"/>
      <c r="L158" s="1543"/>
      <c r="M158" s="1543"/>
      <c r="N158" s="526"/>
      <c r="O158" s="526"/>
      <c r="P158" s="526"/>
      <c r="Q158" s="526"/>
      <c r="R158" s="526"/>
      <c r="S158" s="526"/>
      <c r="T158" s="526"/>
      <c r="U158" s="526"/>
      <c r="V158" s="526"/>
      <c r="W158" s="526"/>
    </row>
    <row r="159" spans="1:23" s="400" customFormat="1" ht="11.25" customHeight="1">
      <c r="A159" s="525"/>
      <c r="B159" s="670"/>
      <c r="C159" s="1524"/>
      <c r="D159" s="1543"/>
      <c r="E159" s="1543"/>
      <c r="F159" s="1543"/>
      <c r="G159" s="1543"/>
      <c r="H159" s="1543"/>
      <c r="I159" s="1543"/>
      <c r="J159" s="1543"/>
      <c r="K159" s="1543"/>
      <c r="L159" s="1543"/>
      <c r="M159" s="1543"/>
      <c r="N159" s="526"/>
      <c r="O159" s="526"/>
      <c r="P159" s="526"/>
      <c r="Q159" s="526"/>
      <c r="R159" s="526"/>
      <c r="S159" s="526"/>
      <c r="T159" s="526"/>
      <c r="U159" s="526"/>
      <c r="V159" s="526"/>
      <c r="W159" s="526"/>
    </row>
    <row r="160" spans="1:23" s="400" customFormat="1" ht="12.75">
      <c r="A160" s="525"/>
      <c r="B160" s="670"/>
      <c r="C160" s="1524"/>
      <c r="D160" s="1543"/>
      <c r="E160" s="1543"/>
      <c r="F160" s="1543"/>
      <c r="G160" s="1543"/>
      <c r="H160" s="1543"/>
      <c r="I160" s="1543"/>
      <c r="J160" s="1543"/>
      <c r="K160" s="1543"/>
      <c r="L160" s="1543"/>
      <c r="M160" s="1543"/>
      <c r="N160" s="526"/>
      <c r="O160" s="526"/>
      <c r="P160" s="526"/>
      <c r="Q160" s="526"/>
      <c r="R160" s="526"/>
      <c r="S160" s="526"/>
      <c r="T160" s="526"/>
      <c r="U160" s="526"/>
      <c r="V160" s="526"/>
      <c r="W160" s="526"/>
    </row>
    <row r="161" spans="1:23" s="400" customFormat="1" ht="12.75">
      <c r="A161" s="525"/>
      <c r="B161" s="670"/>
      <c r="C161" s="1524"/>
      <c r="D161" s="1543"/>
      <c r="E161" s="1543"/>
      <c r="F161" s="1543"/>
      <c r="G161" s="1543"/>
      <c r="H161" s="1543"/>
      <c r="I161" s="1543"/>
      <c r="J161" s="1543"/>
      <c r="K161" s="1543"/>
      <c r="L161" s="1543"/>
      <c r="M161" s="1543"/>
      <c r="N161" s="526"/>
      <c r="O161" s="526"/>
      <c r="P161" s="526"/>
      <c r="Q161" s="526"/>
      <c r="R161" s="526"/>
      <c r="S161" s="526"/>
      <c r="T161" s="526"/>
      <c r="U161" s="526"/>
      <c r="V161" s="526"/>
      <c r="W161" s="526"/>
    </row>
    <row r="162" spans="1:23" s="400" customFormat="1" ht="12.75">
      <c r="A162" s="525"/>
      <c r="B162" s="670"/>
      <c r="C162" s="1524"/>
      <c r="D162" s="1543"/>
      <c r="E162" s="1543"/>
      <c r="F162" s="1543"/>
      <c r="G162" s="1543"/>
      <c r="H162" s="1543"/>
      <c r="I162" s="1543"/>
      <c r="J162" s="1543"/>
      <c r="K162" s="1543"/>
      <c r="L162" s="1543"/>
      <c r="M162" s="1543"/>
      <c r="N162" s="526"/>
      <c r="O162" s="526"/>
      <c r="P162" s="526"/>
      <c r="Q162" s="526"/>
      <c r="R162" s="526"/>
      <c r="S162" s="526"/>
      <c r="T162" s="526"/>
      <c r="U162" s="526"/>
      <c r="V162" s="526"/>
      <c r="W162" s="526"/>
    </row>
    <row r="163" spans="1:23" s="400" customFormat="1" ht="12.75">
      <c r="A163" s="525"/>
      <c r="B163" s="670"/>
      <c r="C163" s="1524"/>
      <c r="D163" s="1543"/>
      <c r="E163" s="1543"/>
      <c r="F163" s="1543"/>
      <c r="G163" s="1543"/>
      <c r="H163" s="1543"/>
      <c r="I163" s="1543"/>
      <c r="J163" s="1543"/>
      <c r="K163" s="1543"/>
      <c r="L163" s="1543"/>
      <c r="M163" s="1543"/>
      <c r="N163" s="526"/>
      <c r="O163" s="526"/>
      <c r="P163" s="526"/>
      <c r="Q163" s="526"/>
      <c r="R163" s="526"/>
      <c r="S163" s="526"/>
      <c r="T163" s="526"/>
      <c r="U163" s="526"/>
      <c r="V163" s="526"/>
      <c r="W163" s="526"/>
    </row>
    <row r="164" spans="1:23">
      <c r="D164" s="1509"/>
      <c r="E164" s="1509"/>
      <c r="F164" s="1509"/>
      <c r="G164" s="1509"/>
      <c r="H164" s="1509"/>
      <c r="I164" s="1509"/>
      <c r="J164" s="1509"/>
      <c r="K164" s="1509"/>
      <c r="L164" s="1509"/>
      <c r="M164" s="1509"/>
      <c r="N164" s="528"/>
      <c r="O164" s="528"/>
      <c r="P164" s="528"/>
      <c r="Q164" s="528"/>
      <c r="R164" s="528"/>
      <c r="S164" s="528"/>
      <c r="T164" s="528"/>
      <c r="U164" s="528"/>
      <c r="V164" s="528"/>
      <c r="W164" s="528"/>
    </row>
    <row r="165" spans="1:23">
      <c r="D165" s="1509"/>
      <c r="E165" s="1509"/>
      <c r="F165" s="1509"/>
      <c r="G165" s="1509"/>
      <c r="H165" s="1509"/>
      <c r="I165" s="1509"/>
      <c r="J165" s="1509"/>
      <c r="K165" s="1509"/>
      <c r="L165" s="1509"/>
      <c r="M165" s="1509"/>
      <c r="N165" s="528"/>
      <c r="O165" s="528"/>
      <c r="P165" s="528"/>
      <c r="Q165" s="528"/>
      <c r="R165" s="528"/>
      <c r="S165" s="528"/>
      <c r="T165" s="528"/>
      <c r="U165" s="528"/>
      <c r="V165" s="528"/>
      <c r="W165" s="528"/>
    </row>
    <row r="166" spans="1:23">
      <c r="D166" s="1509"/>
      <c r="E166" s="1509"/>
      <c r="F166" s="1509"/>
      <c r="G166" s="1509"/>
      <c r="H166" s="1509"/>
      <c r="I166" s="1509"/>
      <c r="J166" s="1509"/>
      <c r="K166" s="1509"/>
      <c r="L166" s="1509"/>
      <c r="M166" s="1509"/>
      <c r="N166" s="528"/>
      <c r="O166" s="528"/>
      <c r="P166" s="528"/>
      <c r="Q166" s="528"/>
      <c r="R166" s="528"/>
      <c r="S166" s="528"/>
      <c r="T166" s="528"/>
      <c r="U166" s="528"/>
      <c r="V166" s="528"/>
      <c r="W166" s="528"/>
    </row>
    <row r="167" spans="1:23">
      <c r="D167" s="1509"/>
      <c r="E167" s="1509"/>
      <c r="F167" s="1509"/>
      <c r="G167" s="1509"/>
      <c r="H167" s="1509"/>
      <c r="I167" s="1509"/>
      <c r="J167" s="1509"/>
      <c r="K167" s="1509"/>
      <c r="L167" s="1509"/>
      <c r="M167" s="1509"/>
      <c r="N167" s="528"/>
      <c r="O167" s="528"/>
      <c r="P167" s="528"/>
      <c r="Q167" s="528"/>
      <c r="R167" s="528"/>
      <c r="S167" s="528"/>
      <c r="T167" s="528"/>
      <c r="U167" s="528"/>
      <c r="V167" s="528"/>
      <c r="W167" s="528"/>
    </row>
    <row r="168" spans="1:23">
      <c r="D168" s="1509"/>
      <c r="E168" s="1509"/>
      <c r="F168" s="1509"/>
      <c r="G168" s="1509"/>
      <c r="H168" s="1509"/>
      <c r="I168" s="1509"/>
      <c r="J168" s="1509"/>
      <c r="K168" s="1509"/>
      <c r="L168" s="1509"/>
      <c r="M168" s="1509"/>
      <c r="N168" s="528"/>
      <c r="O168" s="528"/>
      <c r="P168" s="528"/>
      <c r="Q168" s="528"/>
      <c r="R168" s="528"/>
      <c r="S168" s="528"/>
      <c r="T168" s="528"/>
      <c r="U168" s="528"/>
      <c r="V168" s="528"/>
      <c r="W168" s="528"/>
    </row>
    <row r="169" spans="1:23">
      <c r="D169" s="1509"/>
      <c r="E169" s="1509"/>
      <c r="F169" s="1509"/>
      <c r="G169" s="1509"/>
      <c r="H169" s="1509"/>
      <c r="I169" s="1509"/>
      <c r="J169" s="1509"/>
      <c r="K169" s="1509"/>
      <c r="L169" s="1509"/>
      <c r="M169" s="1509"/>
      <c r="N169" s="528"/>
      <c r="O169" s="528"/>
      <c r="P169" s="528"/>
      <c r="Q169" s="528"/>
      <c r="R169" s="528"/>
      <c r="S169" s="528"/>
      <c r="T169" s="528"/>
      <c r="U169" s="528"/>
      <c r="V169" s="528"/>
      <c r="W169" s="528"/>
    </row>
    <row r="170" spans="1:23">
      <c r="D170" s="1509"/>
      <c r="E170" s="1509"/>
      <c r="F170" s="1509"/>
      <c r="G170" s="1509"/>
      <c r="H170" s="1509"/>
      <c r="I170" s="1509"/>
      <c r="J170" s="1509"/>
      <c r="K170" s="1509"/>
      <c r="L170" s="1509"/>
      <c r="M170" s="1509"/>
      <c r="N170" s="528"/>
      <c r="O170" s="528"/>
      <c r="P170" s="528"/>
      <c r="Q170" s="528"/>
      <c r="R170" s="528"/>
      <c r="S170" s="528"/>
      <c r="T170" s="528"/>
      <c r="U170" s="528"/>
      <c r="V170" s="528"/>
      <c r="W170" s="528"/>
    </row>
    <row r="171" spans="1:23">
      <c r="D171" s="1509"/>
      <c r="E171" s="1509"/>
      <c r="F171" s="1509"/>
      <c r="G171" s="1509"/>
      <c r="H171" s="1509"/>
      <c r="I171" s="1509"/>
      <c r="J171" s="1509"/>
      <c r="K171" s="1509"/>
      <c r="L171" s="1509"/>
      <c r="M171" s="1509"/>
      <c r="N171" s="528"/>
      <c r="O171" s="528"/>
      <c r="P171" s="528"/>
      <c r="Q171" s="528"/>
      <c r="R171" s="528"/>
      <c r="S171" s="528"/>
      <c r="T171" s="528"/>
      <c r="U171" s="528"/>
      <c r="V171" s="528"/>
      <c r="W171" s="528"/>
    </row>
    <row r="172" spans="1:23">
      <c r="D172" s="1509"/>
      <c r="E172" s="1509"/>
      <c r="F172" s="1509"/>
      <c r="G172" s="1509"/>
      <c r="H172" s="1509"/>
      <c r="I172" s="1509"/>
      <c r="J172" s="1509"/>
      <c r="K172" s="1509"/>
      <c r="L172" s="1509"/>
      <c r="M172" s="1509"/>
      <c r="N172" s="528"/>
      <c r="O172" s="528"/>
      <c r="P172" s="528"/>
      <c r="Q172" s="528"/>
      <c r="R172" s="528"/>
      <c r="S172" s="528"/>
      <c r="T172" s="528"/>
      <c r="U172" s="528"/>
      <c r="V172" s="528"/>
      <c r="W172" s="528"/>
    </row>
    <row r="173" spans="1:23">
      <c r="D173" s="1509"/>
      <c r="E173" s="1509"/>
      <c r="F173" s="1509"/>
      <c r="G173" s="1509"/>
      <c r="H173" s="1509"/>
      <c r="I173" s="1509"/>
      <c r="J173" s="1509"/>
      <c r="K173" s="1509"/>
      <c r="L173" s="1509"/>
      <c r="M173" s="1509"/>
      <c r="N173" s="528"/>
      <c r="O173" s="528"/>
      <c r="P173" s="528"/>
      <c r="Q173" s="528"/>
      <c r="R173" s="528"/>
      <c r="S173" s="528"/>
      <c r="T173" s="528"/>
      <c r="U173" s="528"/>
      <c r="V173" s="528"/>
      <c r="W173" s="528"/>
    </row>
    <row r="174" spans="1:23">
      <c r="D174" s="1509"/>
      <c r="E174" s="1509"/>
      <c r="F174" s="1509"/>
      <c r="G174" s="1509"/>
      <c r="H174" s="1509"/>
      <c r="I174" s="1509"/>
      <c r="J174" s="1509"/>
      <c r="K174" s="1509"/>
      <c r="L174" s="1509"/>
      <c r="M174" s="1509"/>
      <c r="N174" s="528"/>
      <c r="O174" s="528"/>
      <c r="P174" s="528"/>
      <c r="Q174" s="528"/>
      <c r="R174" s="528"/>
      <c r="S174" s="528"/>
      <c r="T174" s="528"/>
      <c r="U174" s="528"/>
      <c r="V174" s="528"/>
      <c r="W174" s="528"/>
    </row>
    <row r="175" spans="1:23">
      <c r="D175" s="1509"/>
      <c r="E175" s="1509"/>
      <c r="F175" s="1509"/>
      <c r="G175" s="1509"/>
      <c r="H175" s="1509"/>
      <c r="I175" s="1509"/>
      <c r="J175" s="1509"/>
      <c r="K175" s="1509"/>
      <c r="L175" s="1509"/>
      <c r="M175" s="1509"/>
      <c r="N175" s="528"/>
      <c r="O175" s="528"/>
      <c r="P175" s="528"/>
      <c r="Q175" s="528"/>
      <c r="R175" s="528"/>
      <c r="S175" s="528"/>
      <c r="T175" s="528"/>
      <c r="U175" s="528"/>
      <c r="V175" s="528"/>
      <c r="W175" s="528"/>
    </row>
    <row r="176" spans="1:23">
      <c r="D176" s="1509"/>
      <c r="E176" s="1509"/>
      <c r="F176" s="1509"/>
      <c r="G176" s="1509"/>
      <c r="H176" s="1509"/>
      <c r="I176" s="1509"/>
      <c r="J176" s="1509"/>
      <c r="K176" s="1509"/>
      <c r="L176" s="1509"/>
      <c r="M176" s="1509"/>
      <c r="N176" s="528"/>
      <c r="O176" s="528"/>
      <c r="P176" s="528"/>
      <c r="Q176" s="528"/>
      <c r="R176" s="528"/>
      <c r="S176" s="528"/>
      <c r="T176" s="528"/>
      <c r="U176" s="528"/>
      <c r="V176" s="528"/>
      <c r="W176" s="528"/>
    </row>
    <row r="177" spans="4:23">
      <c r="D177" s="1509"/>
      <c r="E177" s="1509"/>
      <c r="F177" s="1509"/>
      <c r="G177" s="1509"/>
      <c r="H177" s="1509"/>
      <c r="I177" s="1509"/>
      <c r="J177" s="1509"/>
      <c r="K177" s="1509"/>
      <c r="L177" s="1509"/>
      <c r="M177" s="1509"/>
      <c r="N177" s="528"/>
      <c r="O177" s="528"/>
      <c r="P177" s="528"/>
      <c r="Q177" s="528"/>
      <c r="R177" s="528"/>
      <c r="S177" s="528"/>
      <c r="T177" s="528"/>
      <c r="U177" s="528"/>
      <c r="V177" s="528"/>
      <c r="W177" s="528"/>
    </row>
    <row r="178" spans="4:23">
      <c r="D178" s="1509"/>
      <c r="E178" s="1509"/>
      <c r="F178" s="1509"/>
      <c r="G178" s="1509"/>
      <c r="H178" s="1509"/>
      <c r="I178" s="1509"/>
      <c r="J178" s="1509"/>
      <c r="K178" s="1509"/>
      <c r="L178" s="1509"/>
      <c r="M178" s="1509"/>
      <c r="N178" s="528"/>
      <c r="O178" s="528"/>
      <c r="P178" s="528"/>
      <c r="Q178" s="528"/>
      <c r="R178" s="528"/>
      <c r="S178" s="528"/>
      <c r="T178" s="528"/>
      <c r="U178" s="528"/>
      <c r="V178" s="528"/>
      <c r="W178" s="528"/>
    </row>
    <row r="179" spans="4:23">
      <c r="D179" s="1509"/>
      <c r="E179" s="1509"/>
      <c r="F179" s="1509"/>
      <c r="G179" s="1509"/>
      <c r="H179" s="1509"/>
      <c r="I179" s="1509"/>
      <c r="J179" s="1509"/>
      <c r="K179" s="1509"/>
      <c r="L179" s="1509"/>
      <c r="M179" s="1509"/>
      <c r="N179" s="528"/>
      <c r="O179" s="528"/>
      <c r="P179" s="528"/>
      <c r="Q179" s="528"/>
      <c r="R179" s="528"/>
      <c r="S179" s="528"/>
      <c r="T179" s="528"/>
      <c r="U179" s="528"/>
      <c r="V179" s="528"/>
      <c r="W179" s="528"/>
    </row>
    <row r="180" spans="4:23">
      <c r="D180" s="1509"/>
      <c r="E180" s="1509"/>
      <c r="F180" s="1509"/>
      <c r="G180" s="1509"/>
      <c r="H180" s="1509"/>
      <c r="I180" s="1509"/>
      <c r="J180" s="1509"/>
      <c r="K180" s="1509"/>
      <c r="L180" s="1509"/>
      <c r="M180" s="1509"/>
      <c r="N180" s="528"/>
      <c r="O180" s="528"/>
      <c r="P180" s="528"/>
      <c r="Q180" s="528"/>
      <c r="R180" s="528"/>
      <c r="S180" s="528"/>
      <c r="T180" s="528"/>
      <c r="U180" s="528"/>
      <c r="V180" s="528"/>
      <c r="W180" s="528"/>
    </row>
    <row r="181" spans="4:23">
      <c r="D181" s="1509"/>
      <c r="E181" s="1509"/>
      <c r="F181" s="1509"/>
      <c r="G181" s="1509"/>
      <c r="H181" s="1509"/>
      <c r="I181" s="1509"/>
      <c r="J181" s="1509"/>
      <c r="K181" s="1509"/>
      <c r="L181" s="1509"/>
      <c r="M181" s="1509"/>
      <c r="N181" s="528"/>
      <c r="O181" s="528"/>
      <c r="P181" s="528"/>
      <c r="Q181" s="528"/>
      <c r="R181" s="528"/>
      <c r="S181" s="528"/>
      <c r="T181" s="528"/>
      <c r="U181" s="528"/>
      <c r="V181" s="528"/>
      <c r="W181" s="528"/>
    </row>
    <row r="182" spans="4:23">
      <c r="D182" s="1509"/>
      <c r="E182" s="1509"/>
      <c r="F182" s="1509"/>
      <c r="G182" s="1509"/>
      <c r="H182" s="1509"/>
      <c r="I182" s="1509"/>
      <c r="J182" s="1509"/>
      <c r="K182" s="1509"/>
      <c r="L182" s="1509"/>
      <c r="M182" s="1509"/>
      <c r="N182" s="528"/>
      <c r="O182" s="528"/>
      <c r="P182" s="528"/>
      <c r="Q182" s="528"/>
      <c r="R182" s="528"/>
      <c r="S182" s="528"/>
      <c r="T182" s="528"/>
      <c r="U182" s="528"/>
      <c r="V182" s="528"/>
      <c r="W182" s="528"/>
    </row>
    <row r="183" spans="4:23">
      <c r="D183" s="1509"/>
      <c r="E183" s="1509"/>
      <c r="F183" s="1509"/>
      <c r="G183" s="1509"/>
      <c r="H183" s="1509"/>
      <c r="I183" s="1509"/>
      <c r="J183" s="1509"/>
      <c r="K183" s="1509"/>
      <c r="L183" s="1509"/>
      <c r="M183" s="1509"/>
      <c r="N183" s="528"/>
      <c r="O183" s="528"/>
      <c r="P183" s="528"/>
      <c r="Q183" s="528"/>
      <c r="R183" s="528"/>
      <c r="S183" s="528"/>
      <c r="T183" s="528"/>
      <c r="U183" s="528"/>
      <c r="V183" s="528"/>
      <c r="W183" s="528"/>
    </row>
    <row r="184" spans="4:23">
      <c r="D184" s="1509"/>
      <c r="E184" s="1509"/>
      <c r="F184" s="1509"/>
      <c r="G184" s="1509"/>
      <c r="H184" s="1509"/>
      <c r="I184" s="1509"/>
      <c r="J184" s="1509"/>
      <c r="K184" s="1509"/>
      <c r="L184" s="1509"/>
      <c r="M184" s="1509"/>
      <c r="N184" s="528"/>
      <c r="O184" s="528"/>
      <c r="P184" s="528"/>
      <c r="Q184" s="528"/>
      <c r="R184" s="528"/>
      <c r="S184" s="528"/>
      <c r="T184" s="528"/>
      <c r="U184" s="528"/>
      <c r="V184" s="528"/>
      <c r="W184" s="528"/>
    </row>
    <row r="185" spans="4:23">
      <c r="D185" s="1509"/>
      <c r="E185" s="1509"/>
      <c r="F185" s="1509"/>
      <c r="G185" s="1509"/>
      <c r="H185" s="1509"/>
      <c r="I185" s="1509"/>
      <c r="J185" s="1509"/>
      <c r="K185" s="1509"/>
      <c r="L185" s="1509"/>
      <c r="M185" s="1509"/>
      <c r="N185" s="528"/>
      <c r="O185" s="528"/>
      <c r="P185" s="528"/>
      <c r="Q185" s="528"/>
      <c r="R185" s="528"/>
      <c r="S185" s="528"/>
      <c r="T185" s="528"/>
      <c r="U185" s="528"/>
      <c r="V185" s="528"/>
      <c r="W185" s="528"/>
    </row>
    <row r="186" spans="4:23">
      <c r="D186" s="1509"/>
      <c r="E186" s="1509"/>
      <c r="F186" s="1509"/>
      <c r="G186" s="1509"/>
      <c r="H186" s="1509"/>
      <c r="I186" s="1509"/>
      <c r="J186" s="1509"/>
      <c r="K186" s="1509"/>
      <c r="L186" s="1509"/>
      <c r="M186" s="1509"/>
      <c r="N186" s="528"/>
      <c r="O186" s="528"/>
      <c r="P186" s="528"/>
      <c r="Q186" s="528"/>
      <c r="R186" s="528"/>
      <c r="S186" s="528"/>
      <c r="T186" s="528"/>
      <c r="U186" s="528"/>
      <c r="V186" s="528"/>
      <c r="W186" s="528"/>
    </row>
  </sheetData>
  <mergeCells count="4">
    <mergeCell ref="A1:F1"/>
    <mergeCell ref="A2:E2"/>
    <mergeCell ref="A3:E3"/>
    <mergeCell ref="A4:E4"/>
  </mergeCells>
  <phoneticPr fontId="0" type="noConversion"/>
  <printOptions headings="1" gridLines="1"/>
  <pageMargins left="0" right="0" top="0" bottom="0" header="0.31496062992125984" footer="0"/>
  <pageSetup scale="80" orientation="portrait" horizontalDpi="4294967294" r:id="rId1"/>
  <headerFooter alignWithMargins="0"/>
  <drawing r:id="rId2"/>
  <legacyDrawing r:id="rId3"/>
  <oleObjects>
    <oleObject progId="Unknown" shapeId="24583" r:id="rId4"/>
  </oleObjects>
</worksheet>
</file>

<file path=xl/worksheets/sheet27.xml><?xml version="1.0" encoding="utf-8"?>
<worksheet xmlns="http://schemas.openxmlformats.org/spreadsheetml/2006/main" xmlns:r="http://schemas.openxmlformats.org/officeDocument/2006/relationships">
  <sheetPr codeName="Sheet16" enableFormatConditionsCalculation="0">
    <tabColor indexed="34"/>
    <pageSetUpPr fitToPage="1"/>
  </sheetPr>
  <dimension ref="A1:X188"/>
  <sheetViews>
    <sheetView workbookViewId="0">
      <selection sqref="A1:F1"/>
    </sheetView>
  </sheetViews>
  <sheetFormatPr defaultColWidth="8.42578125" defaultRowHeight="11.25"/>
  <cols>
    <col min="1" max="1" width="12.140625" style="1551" customWidth="1"/>
    <col min="2" max="2" width="15.7109375" style="1552" customWidth="1"/>
    <col min="3" max="5" width="15.7109375" style="1549" customWidth="1"/>
    <col min="6" max="8" width="15.7109375" style="1549" hidden="1" customWidth="1"/>
    <col min="9" max="11" width="15.7109375" style="1549" customWidth="1"/>
    <col min="12" max="22" width="15.7109375" style="1549" hidden="1" customWidth="1"/>
    <col min="23" max="23" width="8.42578125" style="1550" customWidth="1"/>
    <col min="24" max="16384" width="8.42578125" style="576"/>
  </cols>
  <sheetData>
    <row r="1" spans="1:23" s="15" customFormat="1" ht="20.25" customHeight="1">
      <c r="A1" s="2210" t="s">
        <v>1354</v>
      </c>
      <c r="B1" s="2210"/>
      <c r="C1" s="2210"/>
      <c r="D1" s="2210"/>
      <c r="E1" s="2210"/>
      <c r="F1" s="2210"/>
    </row>
    <row r="2" spans="1:23" s="15" customFormat="1" ht="18.75" customHeight="1">
      <c r="A2" s="2254" t="str">
        <f ca="1">'I1 Intro'!C9</f>
        <v>Orillia Power Distribution Corporation</v>
      </c>
      <c r="B2" s="2254"/>
      <c r="C2" s="2254"/>
      <c r="D2" s="2254"/>
      <c r="E2" s="2254"/>
    </row>
    <row r="3" spans="1:23" s="15" customFormat="1" ht="18.75" customHeight="1">
      <c r="A3" s="2255" t="str">
        <f ca="1">'I1 Intro'!C13 &amp; "   " &amp; 'I1 Intro'!E13</f>
        <v xml:space="preserve">EB-2009-XXXX   </v>
      </c>
      <c r="B3" s="2255"/>
      <c r="C3" s="2255"/>
      <c r="D3" s="2255"/>
      <c r="E3" s="2255"/>
      <c r="G3" s="16"/>
    </row>
    <row r="4" spans="1:23" s="15" customFormat="1" ht="18.75">
      <c r="A4" s="2256">
        <f ca="1">'I1 Intro'!C15</f>
        <v>40053</v>
      </c>
      <c r="B4" s="2256"/>
      <c r="C4" s="2256"/>
      <c r="D4" s="2256"/>
      <c r="E4" s="2256"/>
    </row>
    <row r="5" spans="1:23" s="15" customFormat="1" ht="21" customHeight="1">
      <c r="A5" s="369" t="str">
        <f ca="1">"Sheet E3 Demand Allocator Worksheet  - "&amp; 'I2 LDC class'!$C$17 &amp; "  " &amp;  'I2 LDC class'!$D$17</f>
        <v xml:space="preserve">Sheet E3 Demand Allocator Worksheet  -   </v>
      </c>
      <c r="B5" s="370"/>
      <c r="C5" s="624"/>
      <c r="D5" s="624"/>
      <c r="E5" s="371"/>
    </row>
    <row r="6" spans="1:23" s="15" customFormat="1" ht="6" customHeight="1">
      <c r="A6" s="18"/>
      <c r="B6" s="18"/>
      <c r="C6" s="625"/>
      <c r="D6" s="625"/>
      <c r="E6" s="18"/>
      <c r="F6" s="18"/>
      <c r="G6" s="18"/>
      <c r="H6" s="18"/>
      <c r="I6" s="18"/>
      <c r="J6" s="18"/>
      <c r="K6" s="18"/>
      <c r="L6" s="18"/>
      <c r="M6" s="18"/>
      <c r="N6" s="18"/>
      <c r="O6" s="18"/>
    </row>
    <row r="7" spans="1:23">
      <c r="A7" s="1554"/>
      <c r="B7" s="1555"/>
    </row>
    <row r="8" spans="1:23">
      <c r="A8" s="384"/>
      <c r="B8" s="1548"/>
    </row>
    <row r="9" spans="1:23">
      <c r="A9" s="669"/>
      <c r="B9" s="1548"/>
    </row>
    <row r="10" spans="1:23" ht="12.75">
      <c r="C10" s="1553"/>
    </row>
    <row r="11" spans="1:23">
      <c r="B11" s="1548"/>
    </row>
    <row r="12" spans="1:23" ht="12" thickBot="1"/>
    <row r="13" spans="1:23" ht="15.75">
      <c r="A13" s="2363" t="s">
        <v>1494</v>
      </c>
      <c r="B13" s="2364"/>
    </row>
    <row r="14" spans="1:23" ht="16.5" thickBot="1">
      <c r="A14" s="2365">
        <v>400</v>
      </c>
      <c r="B14" s="2366"/>
    </row>
    <row r="15" spans="1:23">
      <c r="A15" s="1557"/>
      <c r="B15" s="1556"/>
    </row>
    <row r="16" spans="1:23" s="1558" customFormat="1" ht="19.5" customHeight="1">
      <c r="B16" s="1559"/>
      <c r="C16" s="1573">
        <v>1</v>
      </c>
      <c r="D16" s="1573">
        <v>2</v>
      </c>
      <c r="E16" s="1573">
        <v>3</v>
      </c>
      <c r="F16" s="1573">
        <v>4</v>
      </c>
      <c r="G16" s="1573">
        <v>5</v>
      </c>
      <c r="H16" s="1573">
        <v>6</v>
      </c>
      <c r="I16" s="1573">
        <v>7</v>
      </c>
      <c r="J16" s="1573">
        <v>8</v>
      </c>
      <c r="K16" s="1573">
        <v>9</v>
      </c>
      <c r="L16" s="1573">
        <v>10</v>
      </c>
      <c r="M16" s="1573">
        <v>11</v>
      </c>
      <c r="N16" s="1573">
        <v>12</v>
      </c>
      <c r="O16" s="1573">
        <v>13</v>
      </c>
      <c r="P16" s="1573">
        <v>14</v>
      </c>
      <c r="Q16" s="1573">
        <v>15</v>
      </c>
      <c r="R16" s="1573">
        <v>16</v>
      </c>
      <c r="S16" s="1573">
        <v>17</v>
      </c>
      <c r="T16" s="1573">
        <v>18</v>
      </c>
      <c r="U16" s="1573">
        <v>19</v>
      </c>
      <c r="V16" s="1573">
        <v>20</v>
      </c>
      <c r="W16" s="1574"/>
    </row>
    <row r="17" spans="1:24" s="1561" customFormat="1" ht="38.25">
      <c r="A17" s="933" t="s">
        <v>3</v>
      </c>
      <c r="B17" s="933" t="s">
        <v>76</v>
      </c>
      <c r="C17" s="1562" t="str">
        <f ca="1">IF('I2 LDC class'!$D$20="",'I2 LDC class'!$C$20,'I2 LDC class'!$D$20)</f>
        <v>Residential</v>
      </c>
      <c r="D17" s="1562" t="str">
        <f ca="1">IF('I2 LDC class'!$D$21="",'I2 LDC class'!$C$21,'I2 LDC class'!$D$21)</f>
        <v>GS &lt;50</v>
      </c>
      <c r="E17" s="1562" t="str">
        <f ca="1">IF('I2 LDC class'!$D$22="",'I2 LDC class'!$C$22,'I2 LDC class'!$D$22)</f>
        <v>GS&gt;50-Regular</v>
      </c>
      <c r="F17" s="1562" t="str">
        <f ca="1">IF('I2 LDC class'!$D$23="",'I2 LDC class'!$C$23,'I2 LDC class'!$D$23)</f>
        <v>GS&gt; 50-TOU</v>
      </c>
      <c r="G17" s="1562" t="str">
        <f ca="1">IF('I2 LDC class'!$D$24="",'I2 LDC class'!$C$24,'I2 LDC class'!$D$24)</f>
        <v>GS &gt;50-Intermediate</v>
      </c>
      <c r="H17" s="1562" t="str">
        <f ca="1">IF('I2 LDC class'!$D$25="",'I2 LDC class'!$C$25,'I2 LDC class'!$D$25)</f>
        <v>Large Use &gt;5MW</v>
      </c>
      <c r="I17" s="1562" t="str">
        <f ca="1">IF('I2 LDC class'!$D$26="",'I2 LDC class'!$C$26,'I2 LDC class'!$D$26)</f>
        <v>Street Light</v>
      </c>
      <c r="J17" s="1562" t="str">
        <f ca="1">IF('I2 LDC class'!$D$27="",'I2 LDC class'!$C$27,'I2 LDC class'!$D$27)</f>
        <v>Sentinel</v>
      </c>
      <c r="K17" s="1562" t="str">
        <f ca="1">IF('I2 LDC class'!$D$28="",'I2 LDC class'!$C$28,'I2 LDC class'!$D$28)</f>
        <v>Unmetered Scattered Load</v>
      </c>
      <c r="L17" s="1562" t="str">
        <f ca="1">IF('I2 LDC class'!$D$29="",'I2 LDC class'!$C$29,'I2 LDC class'!$D$29)</f>
        <v>Embedded Distributor</v>
      </c>
      <c r="M17" s="1562" t="str">
        <f ca="1">IF('I2 LDC class'!$D$30="",'I2 LDC class'!$C$30,'I2 LDC class'!$D$30)</f>
        <v>Back-up/Standby Power</v>
      </c>
      <c r="N17" s="1562" t="str">
        <f ca="1">IF('I2 LDC class'!$D$31="",'I2 LDC class'!$C$31,'I2 LDC class'!$D$31)</f>
        <v>Rate Class 1</v>
      </c>
      <c r="O17" s="1562" t="str">
        <f ca="1">IF('I2 LDC class'!$D$32="",'I2 LDC class'!$C$32,'I2 LDC class'!$D$32)</f>
        <v>Rate class 2</v>
      </c>
      <c r="P17" s="1562" t="str">
        <f ca="1">IF('I2 LDC class'!$D$33="",'I2 LDC class'!$C$33,'I2 LDC class'!$D$33)</f>
        <v>Rate class 3</v>
      </c>
      <c r="Q17" s="1562" t="str">
        <f ca="1">IF('I2 LDC class'!$D$34="",'I2 LDC class'!$C$34,'I2 LDC class'!$D$34)</f>
        <v>Rate class 4</v>
      </c>
      <c r="R17" s="1562" t="str">
        <f ca="1">IF('I2 LDC class'!$D$35="",'I2 LDC class'!$C$35,'I2 LDC class'!$D$35)</f>
        <v>Rate class 5</v>
      </c>
      <c r="S17" s="1562" t="str">
        <f ca="1">IF('I2 LDC class'!$D$36="",'I2 LDC class'!$C$36,'I2 LDC class'!$D$36)</f>
        <v>Rate class 6</v>
      </c>
      <c r="T17" s="1562" t="str">
        <f ca="1">IF('I2 LDC class'!$D$37="",'I2 LDC class'!$C$37,'I2 LDC class'!$D$37)</f>
        <v>Rate class 7</v>
      </c>
      <c r="U17" s="1562" t="str">
        <f ca="1">IF('I2 LDC class'!$D$38="",'I2 LDC class'!$C$38,'I2 LDC class'!$D$38)</f>
        <v>Rate class 8</v>
      </c>
      <c r="V17" s="1563" t="str">
        <f ca="1">IF('I2 LDC class'!$D$39="",'I2 LDC class'!$C$39,'I2 LDC class'!$D$39)</f>
        <v>Rate class 9</v>
      </c>
      <c r="W17" s="1560"/>
    </row>
    <row r="18" spans="1:24" s="1561" customFormat="1" ht="12.75">
      <c r="A18" s="1564"/>
      <c r="B18" s="1565"/>
      <c r="C18" s="1566"/>
      <c r="D18" s="1566"/>
      <c r="E18" s="1566"/>
      <c r="F18" s="1566"/>
      <c r="G18" s="1566"/>
      <c r="H18" s="1566"/>
      <c r="I18" s="1566"/>
      <c r="J18" s="1566"/>
      <c r="K18" s="1566"/>
      <c r="L18" s="1566"/>
      <c r="M18" s="1566"/>
      <c r="N18" s="1566"/>
      <c r="O18" s="1566"/>
      <c r="P18" s="1566"/>
      <c r="Q18" s="1566"/>
      <c r="R18" s="1566"/>
      <c r="S18" s="1566"/>
      <c r="T18" s="1566"/>
      <c r="U18" s="1566"/>
      <c r="V18" s="1566"/>
      <c r="W18" s="1567"/>
    </row>
    <row r="19" spans="1:24" s="1561" customFormat="1" ht="12.75">
      <c r="A19" s="1564" t="s">
        <v>16</v>
      </c>
      <c r="B19" s="1565">
        <f>SUM(C19:V19)</f>
        <v>16823</v>
      </c>
      <c r="C19" s="1568">
        <f ca="1">IF('I6 Customer Data'!D36 &gt; 0,'I6 Customer Data'!D36,'I6 Customer Data'!D38)</f>
        <v>11409</v>
      </c>
      <c r="D19" s="1568">
        <f ca="1">IF('I6 Customer Data'!E36 &gt; 0,'I6 Customer Data'!E36,'I6 Customer Data'!E38)</f>
        <v>1355</v>
      </c>
      <c r="E19" s="1568">
        <f ca="1">IF('I6 Customer Data'!F36 &gt; 0,'I6 Customer Data'!F36,'I6 Customer Data'!F38)</f>
        <v>157</v>
      </c>
      <c r="F19" s="1568">
        <f ca="1">IF('I6 Customer Data'!G36 &gt; 0,'I6 Customer Data'!G36,'I6 Customer Data'!G38)</f>
        <v>0</v>
      </c>
      <c r="G19" s="1568">
        <f ca="1">IF('I6 Customer Data'!H36 &gt; 0,'I6 Customer Data'!H36,'I6 Customer Data'!H38)</f>
        <v>0</v>
      </c>
      <c r="H19" s="1568">
        <f ca="1">IF('I6 Customer Data'!I36 &gt; 0,'I6 Customer Data'!I36,'I6 Customer Data'!I38)</f>
        <v>0</v>
      </c>
      <c r="I19" s="1568">
        <f ca="1">IF('I6 Customer Data'!J36 &gt; 0,'I6 Customer Data'!J36,'I6 Customer Data'!J38)</f>
        <v>3556</v>
      </c>
      <c r="J19" s="1568">
        <f ca="1">IF('I6 Customer Data'!K36 &gt; 0,'I6 Customer Data'!K36,'I6 Customer Data'!K38)</f>
        <v>195</v>
      </c>
      <c r="K19" s="1568">
        <f ca="1">IF('I6 Customer Data'!L36 &gt; 0,'I6 Customer Data'!L36,'I6 Customer Data'!L38)</f>
        <v>151</v>
      </c>
      <c r="L19" s="1568">
        <f ca="1">IF('I6 Customer Data'!M36 &gt; 0,'I6 Customer Data'!M36,'I6 Customer Data'!M38)</f>
        <v>0</v>
      </c>
      <c r="M19" s="1568">
        <f ca="1">IF('I6 Customer Data'!N36 &gt; 0,'I6 Customer Data'!N36,'I6 Customer Data'!N38)</f>
        <v>0</v>
      </c>
      <c r="N19" s="1568">
        <f ca="1">IF('I6 Customer Data'!O36 &gt; 0,'I6 Customer Data'!O36,'I6 Customer Data'!O38)</f>
        <v>0</v>
      </c>
      <c r="O19" s="1568">
        <f ca="1">IF('I6 Customer Data'!P36 &gt; 0,'I6 Customer Data'!P36,'I6 Customer Data'!P38)</f>
        <v>0</v>
      </c>
      <c r="P19" s="1568">
        <f ca="1">IF('I6 Customer Data'!Q36 &gt; 0,'I6 Customer Data'!Q36,'I6 Customer Data'!Q38)</f>
        <v>0</v>
      </c>
      <c r="Q19" s="1568">
        <f ca="1">IF('I6 Customer Data'!R36 &gt; 0,'I6 Customer Data'!R36,'I6 Customer Data'!R38)</f>
        <v>0</v>
      </c>
      <c r="R19" s="1568">
        <f ca="1">IF('I6 Customer Data'!S36 &gt; 0,'I6 Customer Data'!S36,'I6 Customer Data'!S38)</f>
        <v>0</v>
      </c>
      <c r="S19" s="1568">
        <f ca="1">IF('I6 Customer Data'!T36 &gt; 0,'I6 Customer Data'!T36,'I6 Customer Data'!T38)</f>
        <v>0</v>
      </c>
      <c r="T19" s="1568">
        <f ca="1">IF('I6 Customer Data'!U36 &gt; 0,'I6 Customer Data'!U36,'I6 Customer Data'!U38)</f>
        <v>0</v>
      </c>
      <c r="U19" s="1568">
        <f ca="1">IF('I6 Customer Data'!V36 &gt; 0,'I6 Customer Data'!V36,'I6 Customer Data'!V38)</f>
        <v>0</v>
      </c>
      <c r="V19" s="1568">
        <f ca="1">IF('I6 Customer Data'!W36 &gt; 0,'I6 Customer Data'!W36,'I6 Customer Data'!W38)</f>
        <v>0</v>
      </c>
      <c r="W19" s="1569"/>
      <c r="X19" s="1570"/>
    </row>
    <row r="20" spans="1:24" s="1561" customFormat="1" ht="12.75">
      <c r="A20" s="1564" t="s">
        <v>110</v>
      </c>
      <c r="B20" s="1565">
        <f>SUM(C20:V20)</f>
        <v>3902</v>
      </c>
      <c r="C20" s="1571">
        <f ca="1">IF('I6 Customer Data'!D36 &gt; 0,'I6 Customer Data'!D36,'I6 Customer Data'!D39)</f>
        <v>0</v>
      </c>
      <c r="D20" s="1571">
        <f ca="1">IF('I6 Customer Data'!E36 &gt; 0,'I6 Customer Data'!E36,'I6 Customer Data'!E39)</f>
        <v>0</v>
      </c>
      <c r="E20" s="1571">
        <f ca="1">IF('I6 Customer Data'!F36 &gt; 0,'I6 Customer Data'!F36,'I6 Customer Data'!F39)</f>
        <v>0</v>
      </c>
      <c r="F20" s="1571">
        <f ca="1">IF('I6 Customer Data'!G36 &gt; 0,'I6 Customer Data'!G36,'I6 Customer Data'!G39)</f>
        <v>0</v>
      </c>
      <c r="G20" s="1571">
        <f ca="1">IF('I6 Customer Data'!H36 &gt; 0,'I6 Customer Data'!H36,'I6 Customer Data'!H39)</f>
        <v>0</v>
      </c>
      <c r="H20" s="1571">
        <f ca="1">IF('I6 Customer Data'!I36 &gt; 0,'I6 Customer Data'!I36,'I6 Customer Data'!I39)</f>
        <v>0</v>
      </c>
      <c r="I20" s="1571">
        <f ca="1">IF('I6 Customer Data'!J36 &gt; 0,'I6 Customer Data'!J36,'I6 Customer Data'!J39)</f>
        <v>3556</v>
      </c>
      <c r="J20" s="1571">
        <f ca="1">IF('I6 Customer Data'!K36 &gt; 0,'I6 Customer Data'!K36,'I6 Customer Data'!K39)</f>
        <v>195</v>
      </c>
      <c r="K20" s="1571">
        <f ca="1">IF('I6 Customer Data'!L36 &gt; 0,'I6 Customer Data'!L36,'I6 Customer Data'!L39)</f>
        <v>151</v>
      </c>
      <c r="L20" s="1571">
        <f ca="1">IF('I6 Customer Data'!M36 &gt; 0,'I6 Customer Data'!M36,'I6 Customer Data'!M39)</f>
        <v>0</v>
      </c>
      <c r="M20" s="1571">
        <f ca="1">IF('I6 Customer Data'!N36 &gt; 0,'I6 Customer Data'!N36,'I6 Customer Data'!N39)</f>
        <v>0</v>
      </c>
      <c r="N20" s="1571">
        <f ca="1">IF('I6 Customer Data'!O36 &gt; 0,'I6 Customer Data'!O36,'I6 Customer Data'!O39)</f>
        <v>0</v>
      </c>
      <c r="O20" s="1571">
        <f ca="1">IF('I6 Customer Data'!P36 &gt; 0,'I6 Customer Data'!P36,'I6 Customer Data'!P39)</f>
        <v>0</v>
      </c>
      <c r="P20" s="1571">
        <f ca="1">IF('I6 Customer Data'!Q36 &gt; 0,'I6 Customer Data'!Q36,'I6 Customer Data'!Q39)</f>
        <v>0</v>
      </c>
      <c r="Q20" s="1571">
        <f ca="1">IF('I6 Customer Data'!R36 &gt; 0,'I6 Customer Data'!R36,'I6 Customer Data'!R39)</f>
        <v>0</v>
      </c>
      <c r="R20" s="1571">
        <f ca="1">IF('I6 Customer Data'!S36 &gt; 0,'I6 Customer Data'!S36,'I6 Customer Data'!S39)</f>
        <v>0</v>
      </c>
      <c r="S20" s="1571">
        <f ca="1">IF('I6 Customer Data'!T36 &gt; 0,'I6 Customer Data'!T36,'I6 Customer Data'!T39)</f>
        <v>0</v>
      </c>
      <c r="T20" s="1571">
        <f ca="1">IF('I6 Customer Data'!U36 &gt; 0,'I6 Customer Data'!U36,'I6 Customer Data'!U39)</f>
        <v>0</v>
      </c>
      <c r="U20" s="1571">
        <f ca="1">IF('I6 Customer Data'!V36 &gt; 0,'I6 Customer Data'!V36,'I6 Customer Data'!V39)</f>
        <v>0</v>
      </c>
      <c r="V20" s="1571">
        <f ca="1">IF('I6 Customer Data'!W36 &gt; 0,'I6 Customer Data'!W36,'I6 Customer Data'!W39)</f>
        <v>0</v>
      </c>
      <c r="W20" s="1567"/>
    </row>
    <row r="21" spans="1:24" s="1561" customFormat="1" ht="12.75">
      <c r="A21" s="1564" t="s">
        <v>15</v>
      </c>
      <c r="B21" s="1565">
        <f>SUM(C21:V21)</f>
        <v>16823</v>
      </c>
      <c r="C21" s="1571">
        <f ca="1">IF('I6 Customer Data'!D36 &gt; 0,'I6 Customer Data'!D36,'I6 Customer Data'!D40)</f>
        <v>11409</v>
      </c>
      <c r="D21" s="1571">
        <f ca="1">IF('I6 Customer Data'!E36 &gt; 0,'I6 Customer Data'!E36,'I6 Customer Data'!E40)</f>
        <v>1355</v>
      </c>
      <c r="E21" s="1571">
        <f ca="1">IF('I6 Customer Data'!F36 &gt; 0,'I6 Customer Data'!F36,'I6 Customer Data'!F40)</f>
        <v>157</v>
      </c>
      <c r="F21" s="1571">
        <f ca="1">IF('I6 Customer Data'!G36 &gt; 0,'I6 Customer Data'!G36,'I6 Customer Data'!G40)</f>
        <v>0</v>
      </c>
      <c r="G21" s="1571">
        <f ca="1">IF('I6 Customer Data'!H36 &gt; 0,'I6 Customer Data'!H36,'I6 Customer Data'!H40)</f>
        <v>0</v>
      </c>
      <c r="H21" s="1571">
        <f ca="1">IF('I6 Customer Data'!I36 &gt; 0,'I6 Customer Data'!I36,'I6 Customer Data'!I40)</f>
        <v>0</v>
      </c>
      <c r="I21" s="1571">
        <f ca="1">IF('I6 Customer Data'!J36 &gt; 0,'I6 Customer Data'!J36,'I6 Customer Data'!J40)</f>
        <v>3556</v>
      </c>
      <c r="J21" s="1571">
        <f ca="1">IF('I6 Customer Data'!K36 &gt; 0,'I6 Customer Data'!K36,'I6 Customer Data'!K40)</f>
        <v>195</v>
      </c>
      <c r="K21" s="1571">
        <f ca="1">IF('I6 Customer Data'!L36 &gt; 0,'I6 Customer Data'!L36,'I6 Customer Data'!L40)</f>
        <v>151</v>
      </c>
      <c r="L21" s="1571">
        <f ca="1">IF('I6 Customer Data'!M36 &gt; 0,'I6 Customer Data'!M36,'I6 Customer Data'!M40)</f>
        <v>0</v>
      </c>
      <c r="M21" s="1571">
        <f ca="1">IF('I6 Customer Data'!N36 &gt; 0,'I6 Customer Data'!N36,'I6 Customer Data'!N40)</f>
        <v>0</v>
      </c>
      <c r="N21" s="1571">
        <f ca="1">IF('I6 Customer Data'!O36 &gt; 0,'I6 Customer Data'!O36,'I6 Customer Data'!O40)</f>
        <v>0</v>
      </c>
      <c r="O21" s="1571">
        <f ca="1">IF('I6 Customer Data'!P36 &gt; 0,'I6 Customer Data'!P36,'I6 Customer Data'!P40)</f>
        <v>0</v>
      </c>
      <c r="P21" s="1571">
        <f ca="1">IF('I6 Customer Data'!Q36 &gt; 0,'I6 Customer Data'!Q36,'I6 Customer Data'!Q40)</f>
        <v>0</v>
      </c>
      <c r="Q21" s="1571">
        <f ca="1">IF('I6 Customer Data'!R36 &gt; 0,'I6 Customer Data'!R36,'I6 Customer Data'!R40)</f>
        <v>0</v>
      </c>
      <c r="R21" s="1571">
        <f ca="1">IF('I6 Customer Data'!S36 &gt; 0,'I6 Customer Data'!S36,'I6 Customer Data'!S40)</f>
        <v>0</v>
      </c>
      <c r="S21" s="1571">
        <f ca="1">IF('I6 Customer Data'!T36 &gt; 0,'I6 Customer Data'!T36,'I6 Customer Data'!T40)</f>
        <v>0</v>
      </c>
      <c r="T21" s="1571">
        <f ca="1">IF('I6 Customer Data'!U36 &gt; 0,'I6 Customer Data'!U36,'I6 Customer Data'!U40)</f>
        <v>0</v>
      </c>
      <c r="U21" s="1571">
        <f ca="1">IF('I6 Customer Data'!V36 &gt; 0,'I6 Customer Data'!V36,'I6 Customer Data'!V40)</f>
        <v>0</v>
      </c>
      <c r="V21" s="1571">
        <f ca="1">IF('I6 Customer Data'!W36 &gt; 0,'I6 Customer Data'!W36,'I6 Customer Data'!W40)</f>
        <v>0</v>
      </c>
      <c r="W21" s="1567"/>
    </row>
    <row r="22" spans="1:24" s="1561" customFormat="1" ht="12.75">
      <c r="A22" s="1572" t="s">
        <v>648</v>
      </c>
      <c r="B22" s="1565">
        <f>SUM(C22:V22)</f>
        <v>16195.039241452378</v>
      </c>
      <c r="C22" s="1571">
        <f ca="1">IF('I6 Customer Data'!D36 &gt; 0,'I6 Customer Data'!D36,'I6 Customer Data'!D41)</f>
        <v>10844.019268360793</v>
      </c>
      <c r="D22" s="1571">
        <f ca="1">IF('I6 Customer Data'!E36 &gt; 0,'I6 Customer Data'!E36,'I6 Customer Data'!E41)</f>
        <v>1321.6426146010187</v>
      </c>
      <c r="E22" s="1571">
        <f ca="1">IF('I6 Customer Data'!F36 &gt; 0,'I6 Customer Data'!F36,'I6 Customer Data'!F41)</f>
        <v>127.37735849056604</v>
      </c>
      <c r="F22" s="1571">
        <f ca="1">IF('I6 Customer Data'!G36 &gt; 0,'I6 Customer Data'!G36,'I6 Customer Data'!G41)</f>
        <v>0</v>
      </c>
      <c r="G22" s="1571">
        <f ca="1">IF('I6 Customer Data'!H36 &gt; 0,'I6 Customer Data'!H36,'I6 Customer Data'!H41)</f>
        <v>0</v>
      </c>
      <c r="H22" s="1571">
        <f ca="1">IF('I6 Customer Data'!I36 &gt; 0,'I6 Customer Data'!I36,'I6 Customer Data'!I41)</f>
        <v>0</v>
      </c>
      <c r="I22" s="1571">
        <f ca="1">IF('I6 Customer Data'!J36 &gt; 0,'I6 Customer Data'!J36,'I6 Customer Data'!J41)</f>
        <v>3556</v>
      </c>
      <c r="J22" s="1571">
        <f ca="1">IF('I6 Customer Data'!K36 &gt; 0,'I6 Customer Data'!K36,'I6 Customer Data'!K41)</f>
        <v>195</v>
      </c>
      <c r="K22" s="1571">
        <f ca="1">IF('I6 Customer Data'!L36 &gt; 0,'I6 Customer Data'!L36,'I6 Customer Data'!L41)</f>
        <v>151</v>
      </c>
      <c r="L22" s="1571">
        <f ca="1">IF('I6 Customer Data'!M36 &gt; 0,'I6 Customer Data'!M36,'I6 Customer Data'!M41)</f>
        <v>0</v>
      </c>
      <c r="M22" s="1571">
        <f ca="1">IF('I6 Customer Data'!N36 &gt; 0,'I6 Customer Data'!N36,'I6 Customer Data'!N41)</f>
        <v>0</v>
      </c>
      <c r="N22" s="1571">
        <f ca="1">IF('I6 Customer Data'!O36 &gt; 0,'I6 Customer Data'!O36,'I6 Customer Data'!O41)</f>
        <v>0</v>
      </c>
      <c r="O22" s="1571">
        <f ca="1">IF('I6 Customer Data'!P36 &gt; 0,'I6 Customer Data'!P36,'I6 Customer Data'!P41)</f>
        <v>0</v>
      </c>
      <c r="P22" s="1571">
        <f ca="1">IF('I6 Customer Data'!Q36 &gt; 0,'I6 Customer Data'!Q36,'I6 Customer Data'!Q41)</f>
        <v>0</v>
      </c>
      <c r="Q22" s="1571">
        <f ca="1">IF('I6 Customer Data'!R36 &gt; 0,'I6 Customer Data'!R36,'I6 Customer Data'!R41)</f>
        <v>0</v>
      </c>
      <c r="R22" s="1571">
        <f ca="1">IF('I6 Customer Data'!S36 &gt; 0,'I6 Customer Data'!S36,'I6 Customer Data'!S41)</f>
        <v>0</v>
      </c>
      <c r="S22" s="1571">
        <f ca="1">IF('I6 Customer Data'!T36 &gt; 0,'I6 Customer Data'!T36,'I6 Customer Data'!T41)</f>
        <v>0</v>
      </c>
      <c r="T22" s="1571">
        <f ca="1">IF('I6 Customer Data'!U36 &gt; 0,'I6 Customer Data'!U36,'I6 Customer Data'!U41)</f>
        <v>0</v>
      </c>
      <c r="U22" s="1571">
        <f ca="1">IF('I6 Customer Data'!V36 &gt; 0,'I6 Customer Data'!V36,'I6 Customer Data'!V41)</f>
        <v>0</v>
      </c>
      <c r="V22" s="1571">
        <f ca="1">IF('I6 Customer Data'!W36 &gt; 0,'I6 Customer Data'!W36,'I6 Customer Data'!W41)</f>
        <v>0</v>
      </c>
      <c r="W22" s="1567"/>
    </row>
    <row r="23" spans="1:24" s="1561" customFormat="1" ht="12.75">
      <c r="A23" s="1564" t="s">
        <v>14</v>
      </c>
      <c r="B23" s="1565">
        <f>SUM(C23:V23)</f>
        <v>15553.172693655573</v>
      </c>
      <c r="C23" s="1571">
        <f ca="1">IF('I6 Customer Data'!D36&gt;0,'I6 Customer Data'!D36,'I6 Customer Data'!D42)</f>
        <v>10443.647584473611</v>
      </c>
      <c r="D23" s="1571">
        <f ca="1">IF('I6 Customer Data'!E36&gt;0,'I6 Customer Data'!E36,'I6 Customer Data'!E42)</f>
        <v>1150.2546689303904</v>
      </c>
      <c r="E23" s="1571">
        <f ca="1">IF('I6 Customer Data'!F36&gt;0,'I6 Customer Data'!F36,'I6 Customer Data'!F42)</f>
        <v>57.270440251572325</v>
      </c>
      <c r="F23" s="1571">
        <f ca="1">IF('I6 Customer Data'!G36&gt;0,'I6 Customer Data'!G36,'I6 Customer Data'!G42)</f>
        <v>0</v>
      </c>
      <c r="G23" s="1571">
        <f ca="1">IF('I6 Customer Data'!H36&gt;0,'I6 Customer Data'!H36,'I6 Customer Data'!H42)</f>
        <v>0</v>
      </c>
      <c r="H23" s="1571">
        <f ca="1">IF('I6 Customer Data'!I36&gt;0,'I6 Customer Data'!I36,'I6 Customer Data'!I42)</f>
        <v>0</v>
      </c>
      <c r="I23" s="1571">
        <f ca="1">IF('I6 Customer Data'!J36&gt;0,'I6 Customer Data'!J36,'I6 Customer Data'!J42)</f>
        <v>3556</v>
      </c>
      <c r="J23" s="1571">
        <f ca="1">IF('I6 Customer Data'!K36&gt;0,'I6 Customer Data'!K36,'I6 Customer Data'!K42)</f>
        <v>195</v>
      </c>
      <c r="K23" s="1571">
        <f ca="1">IF('I6 Customer Data'!L36&gt;0,'I6 Customer Data'!L36,'I6 Customer Data'!L42)</f>
        <v>151</v>
      </c>
      <c r="L23" s="1571">
        <f ca="1">IF('I6 Customer Data'!M36&gt;0,'I6 Customer Data'!M36,'I6 Customer Data'!M42)</f>
        <v>0</v>
      </c>
      <c r="M23" s="1571">
        <f ca="1">IF('I6 Customer Data'!N36&gt;0,'I6 Customer Data'!N36,'I6 Customer Data'!N42)</f>
        <v>0</v>
      </c>
      <c r="N23" s="1571">
        <f ca="1">IF('I6 Customer Data'!O36&gt;0,'I6 Customer Data'!O36,'I6 Customer Data'!O42)</f>
        <v>0</v>
      </c>
      <c r="O23" s="1571">
        <f ca="1">IF('I6 Customer Data'!P36&gt;0,'I6 Customer Data'!P36,'I6 Customer Data'!P42)</f>
        <v>0</v>
      </c>
      <c r="P23" s="1571">
        <f ca="1">IF('I6 Customer Data'!Q36&gt;0,'I6 Customer Data'!Q36,'I6 Customer Data'!Q42)</f>
        <v>0</v>
      </c>
      <c r="Q23" s="1571">
        <f ca="1">IF('I6 Customer Data'!R36&gt;0,'I6 Customer Data'!R36,'I6 Customer Data'!R42)</f>
        <v>0</v>
      </c>
      <c r="R23" s="1571">
        <f ca="1">IF('I6 Customer Data'!S36&gt;0,'I6 Customer Data'!S36,'I6 Customer Data'!S42)</f>
        <v>0</v>
      </c>
      <c r="S23" s="1571">
        <f ca="1">IF('I6 Customer Data'!T36&gt;0,'I6 Customer Data'!T36,'I6 Customer Data'!T42)</f>
        <v>0</v>
      </c>
      <c r="T23" s="1571">
        <f ca="1">IF('I6 Customer Data'!U36&gt;0,'I6 Customer Data'!U36,'I6 Customer Data'!U42)</f>
        <v>0</v>
      </c>
      <c r="U23" s="1571">
        <f ca="1">IF('I6 Customer Data'!V36&gt;0,'I6 Customer Data'!V36,'I6 Customer Data'!V42)</f>
        <v>0</v>
      </c>
      <c r="V23" s="1571">
        <f ca="1">IF('I6 Customer Data'!W36&gt;0,'I6 Customer Data'!W36,'I6 Customer Data'!W42)</f>
        <v>0</v>
      </c>
      <c r="W23" s="1567"/>
    </row>
    <row r="24" spans="1:24" s="1561" customFormat="1" ht="12.75">
      <c r="A24" s="1564"/>
      <c r="B24" s="1565"/>
      <c r="C24" s="1571"/>
      <c r="D24" s="1571"/>
      <c r="E24" s="1571"/>
      <c r="F24" s="1571"/>
      <c r="G24" s="1571"/>
      <c r="H24" s="1571"/>
      <c r="I24" s="1571"/>
      <c r="J24" s="1571"/>
      <c r="K24" s="1571"/>
      <c r="L24" s="1571"/>
      <c r="M24" s="1571"/>
      <c r="N24" s="1571"/>
      <c r="O24" s="1571"/>
      <c r="P24" s="1571"/>
      <c r="Q24" s="1571"/>
      <c r="R24" s="1571"/>
      <c r="S24" s="1571"/>
      <c r="T24" s="1571"/>
      <c r="U24" s="1571"/>
      <c r="V24" s="1571"/>
      <c r="W24" s="1567"/>
    </row>
    <row r="25" spans="1:24" s="1561" customFormat="1" ht="12.75">
      <c r="A25" s="1564" t="s">
        <v>1490</v>
      </c>
      <c r="B25" s="1565">
        <f>SUM(C25:V25)</f>
        <v>6729.2000000000007</v>
      </c>
      <c r="C25" s="1571">
        <f>C19*$A$14/1000</f>
        <v>4563.6000000000004</v>
      </c>
      <c r="D25" s="1571">
        <f t="shared" ref="D25:V25" si="0">D19*$A$14/1000</f>
        <v>542</v>
      </c>
      <c r="E25" s="1571">
        <f t="shared" si="0"/>
        <v>62.8</v>
      </c>
      <c r="F25" s="1571">
        <f t="shared" si="0"/>
        <v>0</v>
      </c>
      <c r="G25" s="1571">
        <f t="shared" si="0"/>
        <v>0</v>
      </c>
      <c r="H25" s="1571">
        <f t="shared" si="0"/>
        <v>0</v>
      </c>
      <c r="I25" s="1571">
        <f t="shared" si="0"/>
        <v>1422.4</v>
      </c>
      <c r="J25" s="1571">
        <f t="shared" si="0"/>
        <v>78</v>
      </c>
      <c r="K25" s="1571">
        <f t="shared" si="0"/>
        <v>60.4</v>
      </c>
      <c r="L25" s="1571">
        <f t="shared" si="0"/>
        <v>0</v>
      </c>
      <c r="M25" s="1571">
        <f t="shared" si="0"/>
        <v>0</v>
      </c>
      <c r="N25" s="1571">
        <f t="shared" si="0"/>
        <v>0</v>
      </c>
      <c r="O25" s="1571">
        <f t="shared" si="0"/>
        <v>0</v>
      </c>
      <c r="P25" s="1571">
        <f t="shared" si="0"/>
        <v>0</v>
      </c>
      <c r="Q25" s="1571">
        <f t="shared" si="0"/>
        <v>0</v>
      </c>
      <c r="R25" s="1571">
        <f t="shared" si="0"/>
        <v>0</v>
      </c>
      <c r="S25" s="1571">
        <f t="shared" si="0"/>
        <v>0</v>
      </c>
      <c r="T25" s="1571">
        <f t="shared" si="0"/>
        <v>0</v>
      </c>
      <c r="U25" s="1571">
        <f t="shared" si="0"/>
        <v>0</v>
      </c>
      <c r="V25" s="1571">
        <f t="shared" si="0"/>
        <v>0</v>
      </c>
      <c r="W25" s="1567"/>
    </row>
    <row r="26" spans="1:24" s="1561" customFormat="1" ht="12.75">
      <c r="A26" s="1564" t="s">
        <v>1491</v>
      </c>
      <c r="B26" s="1565">
        <f>SUM(C26:V26)</f>
        <v>1560.8000000000002</v>
      </c>
      <c r="C26" s="1571">
        <f>C20*$A$14/1000</f>
        <v>0</v>
      </c>
      <c r="D26" s="1571">
        <f t="shared" ref="D26:V26" si="1">D20*$A$14/1000</f>
        <v>0</v>
      </c>
      <c r="E26" s="1571">
        <f t="shared" si="1"/>
        <v>0</v>
      </c>
      <c r="F26" s="1571">
        <f t="shared" si="1"/>
        <v>0</v>
      </c>
      <c r="G26" s="1571">
        <f t="shared" si="1"/>
        <v>0</v>
      </c>
      <c r="H26" s="1571">
        <f t="shared" si="1"/>
        <v>0</v>
      </c>
      <c r="I26" s="1571">
        <f t="shared" si="1"/>
        <v>1422.4</v>
      </c>
      <c r="J26" s="1571">
        <f t="shared" si="1"/>
        <v>78</v>
      </c>
      <c r="K26" s="1571">
        <f t="shared" si="1"/>
        <v>60.4</v>
      </c>
      <c r="L26" s="1571">
        <f t="shared" si="1"/>
        <v>0</v>
      </c>
      <c r="M26" s="1571">
        <f t="shared" si="1"/>
        <v>0</v>
      </c>
      <c r="N26" s="1571">
        <f t="shared" si="1"/>
        <v>0</v>
      </c>
      <c r="O26" s="1571">
        <f t="shared" si="1"/>
        <v>0</v>
      </c>
      <c r="P26" s="1571">
        <f t="shared" si="1"/>
        <v>0</v>
      </c>
      <c r="Q26" s="1571">
        <f t="shared" si="1"/>
        <v>0</v>
      </c>
      <c r="R26" s="1571">
        <f t="shared" si="1"/>
        <v>0</v>
      </c>
      <c r="S26" s="1571">
        <f t="shared" si="1"/>
        <v>0</v>
      </c>
      <c r="T26" s="1571">
        <f t="shared" si="1"/>
        <v>0</v>
      </c>
      <c r="U26" s="1571">
        <f t="shared" si="1"/>
        <v>0</v>
      </c>
      <c r="V26" s="1571">
        <f t="shared" si="1"/>
        <v>0</v>
      </c>
      <c r="W26" s="1567"/>
    </row>
    <row r="27" spans="1:24" s="1561" customFormat="1" ht="12.75">
      <c r="A27" s="1564" t="s">
        <v>1492</v>
      </c>
      <c r="B27" s="1565">
        <f>SUM(C27:V27)</f>
        <v>6729.2000000000007</v>
      </c>
      <c r="C27" s="1571">
        <f>C21*$A$14/1000</f>
        <v>4563.6000000000004</v>
      </c>
      <c r="D27" s="1571">
        <f t="shared" ref="D27:V28" si="2">D21*$A$14/1000</f>
        <v>542</v>
      </c>
      <c r="E27" s="1571">
        <f t="shared" si="2"/>
        <v>62.8</v>
      </c>
      <c r="F27" s="1571">
        <f t="shared" si="2"/>
        <v>0</v>
      </c>
      <c r="G27" s="1571">
        <f t="shared" si="2"/>
        <v>0</v>
      </c>
      <c r="H27" s="1571">
        <f t="shared" si="2"/>
        <v>0</v>
      </c>
      <c r="I27" s="1571">
        <f t="shared" si="2"/>
        <v>1422.4</v>
      </c>
      <c r="J27" s="1571">
        <f t="shared" si="2"/>
        <v>78</v>
      </c>
      <c r="K27" s="1571">
        <f t="shared" si="2"/>
        <v>60.4</v>
      </c>
      <c r="L27" s="1571">
        <f t="shared" si="2"/>
        <v>0</v>
      </c>
      <c r="M27" s="1571">
        <f t="shared" si="2"/>
        <v>0</v>
      </c>
      <c r="N27" s="1571">
        <f t="shared" si="2"/>
        <v>0</v>
      </c>
      <c r="O27" s="1571">
        <f t="shared" si="2"/>
        <v>0</v>
      </c>
      <c r="P27" s="1571">
        <f t="shared" si="2"/>
        <v>0</v>
      </c>
      <c r="Q27" s="1571">
        <f t="shared" si="2"/>
        <v>0</v>
      </c>
      <c r="R27" s="1571">
        <f t="shared" si="2"/>
        <v>0</v>
      </c>
      <c r="S27" s="1571">
        <f t="shared" si="2"/>
        <v>0</v>
      </c>
      <c r="T27" s="1571">
        <f t="shared" si="2"/>
        <v>0</v>
      </c>
      <c r="U27" s="1571">
        <f t="shared" si="2"/>
        <v>0</v>
      </c>
      <c r="V27" s="1571">
        <f t="shared" si="2"/>
        <v>0</v>
      </c>
      <c r="W27" s="1567"/>
    </row>
    <row r="28" spans="1:24" s="1561" customFormat="1" ht="12.75">
      <c r="A28" s="1564" t="s">
        <v>649</v>
      </c>
      <c r="B28" s="1565">
        <f>SUM(C28:V28)</f>
        <v>6478.015696580951</v>
      </c>
      <c r="C28" s="1571">
        <f>C22*$A$14/1000</f>
        <v>4337.6077073443166</v>
      </c>
      <c r="D28" s="1571">
        <f t="shared" si="2"/>
        <v>528.65704584040748</v>
      </c>
      <c r="E28" s="1571">
        <f t="shared" si="2"/>
        <v>50.950943396226414</v>
      </c>
      <c r="F28" s="1571">
        <f t="shared" si="2"/>
        <v>0</v>
      </c>
      <c r="G28" s="1571">
        <f t="shared" si="2"/>
        <v>0</v>
      </c>
      <c r="H28" s="1571">
        <f t="shared" si="2"/>
        <v>0</v>
      </c>
      <c r="I28" s="1571">
        <f t="shared" si="2"/>
        <v>1422.4</v>
      </c>
      <c r="J28" s="1571">
        <f t="shared" si="2"/>
        <v>78</v>
      </c>
      <c r="K28" s="1571">
        <f t="shared" si="2"/>
        <v>60.4</v>
      </c>
      <c r="L28" s="1571">
        <f t="shared" si="2"/>
        <v>0</v>
      </c>
      <c r="M28" s="1571">
        <f t="shared" si="2"/>
        <v>0</v>
      </c>
      <c r="N28" s="1571">
        <f t="shared" si="2"/>
        <v>0</v>
      </c>
      <c r="O28" s="1571">
        <f t="shared" si="2"/>
        <v>0</v>
      </c>
      <c r="P28" s="1571">
        <f t="shared" si="2"/>
        <v>0</v>
      </c>
      <c r="Q28" s="1571">
        <f t="shared" si="2"/>
        <v>0</v>
      </c>
      <c r="R28" s="1571">
        <f t="shared" si="2"/>
        <v>0</v>
      </c>
      <c r="S28" s="1571">
        <f t="shared" si="2"/>
        <v>0</v>
      </c>
      <c r="T28" s="1571">
        <f t="shared" si="2"/>
        <v>0</v>
      </c>
      <c r="U28" s="1571">
        <f t="shared" si="2"/>
        <v>0</v>
      </c>
      <c r="V28" s="1571">
        <f t="shared" si="2"/>
        <v>0</v>
      </c>
      <c r="W28" s="1567"/>
    </row>
    <row r="29" spans="1:24" s="1561" customFormat="1" ht="12.75">
      <c r="A29" s="1564" t="s">
        <v>1493</v>
      </c>
      <c r="B29" s="1565">
        <f>SUM(C29:V29)</f>
        <v>6221.2690774622297</v>
      </c>
      <c r="C29" s="1571">
        <f>C23*$A$14/1000</f>
        <v>4177.4590337894442</v>
      </c>
      <c r="D29" s="1571">
        <f t="shared" ref="D29:V29" si="3">D23*$A$14/1000</f>
        <v>460.10186757215615</v>
      </c>
      <c r="E29" s="1571">
        <f t="shared" si="3"/>
        <v>22.908176100628932</v>
      </c>
      <c r="F29" s="1571">
        <f t="shared" si="3"/>
        <v>0</v>
      </c>
      <c r="G29" s="1571">
        <f t="shared" si="3"/>
        <v>0</v>
      </c>
      <c r="H29" s="1571">
        <f t="shared" si="3"/>
        <v>0</v>
      </c>
      <c r="I29" s="1571">
        <f t="shared" si="3"/>
        <v>1422.4</v>
      </c>
      <c r="J29" s="1571">
        <f t="shared" si="3"/>
        <v>78</v>
      </c>
      <c r="K29" s="1571">
        <f t="shared" si="3"/>
        <v>60.4</v>
      </c>
      <c r="L29" s="1571">
        <f t="shared" si="3"/>
        <v>0</v>
      </c>
      <c r="M29" s="1571">
        <f t="shared" si="3"/>
        <v>0</v>
      </c>
      <c r="N29" s="1571">
        <f t="shared" si="3"/>
        <v>0</v>
      </c>
      <c r="O29" s="1571">
        <f t="shared" si="3"/>
        <v>0</v>
      </c>
      <c r="P29" s="1571">
        <f t="shared" si="3"/>
        <v>0</v>
      </c>
      <c r="Q29" s="1571">
        <f t="shared" si="3"/>
        <v>0</v>
      </c>
      <c r="R29" s="1571">
        <f t="shared" si="3"/>
        <v>0</v>
      </c>
      <c r="S29" s="1571">
        <f t="shared" si="3"/>
        <v>0</v>
      </c>
      <c r="T29" s="1571">
        <f t="shared" si="3"/>
        <v>0</v>
      </c>
      <c r="U29" s="1571">
        <f t="shared" si="3"/>
        <v>0</v>
      </c>
      <c r="V29" s="1571">
        <f t="shared" si="3"/>
        <v>0</v>
      </c>
      <c r="W29" s="1567"/>
    </row>
    <row r="30" spans="1:24" s="1561" customFormat="1" ht="12.75">
      <c r="A30" s="1564"/>
      <c r="B30" s="1565"/>
      <c r="C30" s="1571"/>
      <c r="D30" s="1571"/>
      <c r="E30" s="1571"/>
      <c r="F30" s="1571"/>
      <c r="G30" s="1571"/>
      <c r="H30" s="1571"/>
      <c r="I30" s="1571"/>
      <c r="J30" s="1571"/>
      <c r="K30" s="1571"/>
      <c r="L30" s="1571"/>
      <c r="M30" s="1571"/>
      <c r="N30" s="1571"/>
      <c r="O30" s="1571"/>
      <c r="P30" s="1571"/>
      <c r="Q30" s="1571"/>
      <c r="R30" s="1571"/>
      <c r="S30" s="1571"/>
      <c r="T30" s="1571"/>
      <c r="U30" s="1571"/>
      <c r="V30" s="1571"/>
      <c r="W30" s="1567"/>
    </row>
    <row r="31" spans="1:24" s="1561" customFormat="1" ht="12.75">
      <c r="A31" s="1564"/>
      <c r="B31" s="1565"/>
      <c r="C31" s="1571"/>
      <c r="D31" s="1571"/>
      <c r="E31" s="1571"/>
      <c r="F31" s="1571"/>
      <c r="G31" s="1571"/>
      <c r="H31" s="1571"/>
      <c r="I31" s="1571"/>
      <c r="J31" s="1571"/>
      <c r="K31" s="1571"/>
      <c r="L31" s="1571"/>
      <c r="M31" s="1571"/>
      <c r="N31" s="1571"/>
      <c r="O31" s="1571"/>
      <c r="P31" s="1571"/>
      <c r="Q31" s="1571"/>
      <c r="R31" s="1571"/>
      <c r="S31" s="1571"/>
      <c r="T31" s="1571"/>
      <c r="U31" s="1571"/>
      <c r="V31" s="1571"/>
      <c r="W31" s="1567"/>
    </row>
    <row r="32" spans="1:24" s="1561" customFormat="1" ht="12.75">
      <c r="A32" s="1564" t="s">
        <v>1495</v>
      </c>
      <c r="B32" s="1565"/>
      <c r="C32" s="1571"/>
      <c r="D32" s="1571"/>
      <c r="E32" s="1571"/>
      <c r="F32" s="1571"/>
      <c r="G32" s="1571"/>
      <c r="H32" s="1571"/>
      <c r="I32" s="1571"/>
      <c r="J32" s="1571"/>
      <c r="K32" s="1571"/>
      <c r="L32" s="1571"/>
      <c r="M32" s="1571"/>
      <c r="N32" s="1571"/>
      <c r="O32" s="1571"/>
      <c r="P32" s="1571"/>
      <c r="Q32" s="1571"/>
      <c r="R32" s="1571"/>
      <c r="S32" s="1571"/>
      <c r="T32" s="1571"/>
      <c r="U32" s="1571"/>
      <c r="V32" s="1571"/>
      <c r="W32" s="1567"/>
    </row>
    <row r="33" spans="1:23" s="1561" customFormat="1" ht="12.75">
      <c r="A33" s="1564" t="s">
        <v>848</v>
      </c>
      <c r="B33" s="1565">
        <f>SUM(C33:V33)</f>
        <v>62292.760078398656</v>
      </c>
      <c r="C33" s="1571">
        <f ca="1">'I8 Demand Data'!D55</f>
        <v>26351.597439581055</v>
      </c>
      <c r="D33" s="1571">
        <f ca="1">'I8 Demand Data'!E55</f>
        <v>10380.394840399937</v>
      </c>
      <c r="E33" s="1571">
        <f ca="1">'I8 Demand Data'!F55</f>
        <v>24773.544564987838</v>
      </c>
      <c r="F33" s="1571">
        <f ca="1">'I8 Demand Data'!G55</f>
        <v>0</v>
      </c>
      <c r="G33" s="1571">
        <f ca="1">'I8 Demand Data'!H55</f>
        <v>0</v>
      </c>
      <c r="H33" s="1571">
        <f ca="1">'I8 Demand Data'!I55</f>
        <v>0</v>
      </c>
      <c r="I33" s="1571">
        <f ca="1">'I8 Demand Data'!J55</f>
        <v>610.66261607748618</v>
      </c>
      <c r="J33" s="1571">
        <f ca="1">'I8 Demand Data'!K55</f>
        <v>77.621765077682298</v>
      </c>
      <c r="K33" s="1571">
        <f ca="1">'I8 Demand Data'!L55</f>
        <v>98.93885227466275</v>
      </c>
      <c r="L33" s="1571">
        <f ca="1">'I8 Demand Data'!M55</f>
        <v>0</v>
      </c>
      <c r="M33" s="1571">
        <f ca="1">'I8 Demand Data'!N55</f>
        <v>0</v>
      </c>
      <c r="N33" s="1571">
        <f ca="1">'I8 Demand Data'!O55</f>
        <v>0</v>
      </c>
      <c r="O33" s="1571">
        <f ca="1">'I8 Demand Data'!P55</f>
        <v>0</v>
      </c>
      <c r="P33" s="1571">
        <f ca="1">'I8 Demand Data'!Q55</f>
        <v>0</v>
      </c>
      <c r="Q33" s="1571">
        <f ca="1">'I8 Demand Data'!R55</f>
        <v>0</v>
      </c>
      <c r="R33" s="1571">
        <f ca="1">'I8 Demand Data'!S55</f>
        <v>0</v>
      </c>
      <c r="S33" s="1571">
        <f ca="1">'I8 Demand Data'!T55</f>
        <v>0</v>
      </c>
      <c r="T33" s="1571">
        <f ca="1">'I8 Demand Data'!U55</f>
        <v>0</v>
      </c>
      <c r="U33" s="1571">
        <f ca="1">'I8 Demand Data'!V55</f>
        <v>0</v>
      </c>
      <c r="V33" s="1571">
        <f ca="1">'I8 Demand Data'!W55</f>
        <v>0</v>
      </c>
      <c r="W33" s="1567"/>
    </row>
    <row r="34" spans="1:23" s="1561" customFormat="1" ht="12.75">
      <c r="A34" s="1564" t="s">
        <v>849</v>
      </c>
      <c r="B34" s="1565">
        <f>SUM(C34:V34)</f>
        <v>62292.760078398656</v>
      </c>
      <c r="C34" s="1571">
        <f ca="1">'I8 Demand Data'!D56</f>
        <v>26351.597439581055</v>
      </c>
      <c r="D34" s="1571">
        <f ca="1">'I8 Demand Data'!E56</f>
        <v>10380.394840399937</v>
      </c>
      <c r="E34" s="1571">
        <f ca="1">'I8 Demand Data'!F56</f>
        <v>24773.544564987838</v>
      </c>
      <c r="F34" s="1571">
        <f ca="1">'I8 Demand Data'!G56</f>
        <v>0</v>
      </c>
      <c r="G34" s="1571">
        <f ca="1">'I8 Demand Data'!H56</f>
        <v>0</v>
      </c>
      <c r="H34" s="1571">
        <f ca="1">'I8 Demand Data'!I56</f>
        <v>0</v>
      </c>
      <c r="I34" s="1571">
        <f ca="1">'I8 Demand Data'!J56</f>
        <v>610.66261607748618</v>
      </c>
      <c r="J34" s="1571">
        <f ca="1">'I8 Demand Data'!K56</f>
        <v>77.621765077682298</v>
      </c>
      <c r="K34" s="1571">
        <f ca="1">'I8 Demand Data'!L56</f>
        <v>98.93885227466275</v>
      </c>
      <c r="L34" s="1571">
        <f ca="1">'I8 Demand Data'!M56</f>
        <v>0</v>
      </c>
      <c r="M34" s="1571">
        <f ca="1">'I8 Demand Data'!N56</f>
        <v>0</v>
      </c>
      <c r="N34" s="1571">
        <f ca="1">'I8 Demand Data'!O56</f>
        <v>0</v>
      </c>
      <c r="O34" s="1571">
        <f ca="1">'I8 Demand Data'!P56</f>
        <v>0</v>
      </c>
      <c r="P34" s="1571">
        <f ca="1">'I8 Demand Data'!Q56</f>
        <v>0</v>
      </c>
      <c r="Q34" s="1571">
        <f ca="1">'I8 Demand Data'!R56</f>
        <v>0</v>
      </c>
      <c r="R34" s="1571">
        <f ca="1">'I8 Demand Data'!S56</f>
        <v>0</v>
      </c>
      <c r="S34" s="1571">
        <f ca="1">'I8 Demand Data'!T56</f>
        <v>0</v>
      </c>
      <c r="T34" s="1571">
        <f ca="1">'I8 Demand Data'!U56</f>
        <v>0</v>
      </c>
      <c r="U34" s="1571">
        <f ca="1">'I8 Demand Data'!V56</f>
        <v>0</v>
      </c>
      <c r="V34" s="1571">
        <f ca="1">'I8 Demand Data'!W56</f>
        <v>0</v>
      </c>
      <c r="W34" s="1567"/>
    </row>
    <row r="35" spans="1:23" s="1561" customFormat="1" ht="12.75">
      <c r="A35" s="1564" t="s">
        <v>645</v>
      </c>
      <c r="B35" s="1565">
        <f>SUM(C35:V35)</f>
        <v>46676.35652003414</v>
      </c>
      <c r="C35" s="1571">
        <f ca="1">'I8 Demand Data'!D57</f>
        <v>25060.275032543504</v>
      </c>
      <c r="D35" s="1571">
        <f ca="1">'I8 Demand Data'!E57</f>
        <v>10054.910607796037</v>
      </c>
      <c r="E35" s="1571">
        <f ca="1">'I8 Demand Data'!F57</f>
        <v>10773.947646264774</v>
      </c>
      <c r="F35" s="1571">
        <f ca="1">'I8 Demand Data'!G57</f>
        <v>0</v>
      </c>
      <c r="G35" s="1571">
        <f ca="1">'I8 Demand Data'!H57</f>
        <v>0</v>
      </c>
      <c r="H35" s="1571">
        <f ca="1">'I8 Demand Data'!I57</f>
        <v>0</v>
      </c>
      <c r="I35" s="1571">
        <f ca="1">'I8 Demand Data'!J57</f>
        <v>610.66261607748618</v>
      </c>
      <c r="J35" s="1571">
        <f ca="1">'I8 Demand Data'!K57</f>
        <v>77.621765077682298</v>
      </c>
      <c r="K35" s="1571">
        <f ca="1">'I8 Demand Data'!L57</f>
        <v>98.93885227466275</v>
      </c>
      <c r="L35" s="1571">
        <f ca="1">'I8 Demand Data'!M57</f>
        <v>0</v>
      </c>
      <c r="M35" s="1571">
        <f ca="1">'I8 Demand Data'!N57</f>
        <v>0</v>
      </c>
      <c r="N35" s="1571">
        <f ca="1">'I8 Demand Data'!O57</f>
        <v>0</v>
      </c>
      <c r="O35" s="1571">
        <f ca="1">'I8 Demand Data'!P57</f>
        <v>0</v>
      </c>
      <c r="P35" s="1571">
        <f ca="1">'I8 Demand Data'!Q57</f>
        <v>0</v>
      </c>
      <c r="Q35" s="1571">
        <f ca="1">'I8 Demand Data'!R57</f>
        <v>0</v>
      </c>
      <c r="R35" s="1571">
        <f ca="1">'I8 Demand Data'!S57</f>
        <v>0</v>
      </c>
      <c r="S35" s="1571">
        <f ca="1">'I8 Demand Data'!T57</f>
        <v>0</v>
      </c>
      <c r="T35" s="1571">
        <f ca="1">'I8 Demand Data'!U57</f>
        <v>0</v>
      </c>
      <c r="U35" s="1571">
        <f ca="1">'I8 Demand Data'!V57</f>
        <v>0</v>
      </c>
      <c r="V35" s="1571">
        <f ca="1">'I8 Demand Data'!W57</f>
        <v>0</v>
      </c>
      <c r="W35" s="1567"/>
    </row>
    <row r="36" spans="1:23" s="1561" customFormat="1" ht="12.75">
      <c r="A36" s="1564" t="s">
        <v>850</v>
      </c>
      <c r="B36" s="1565">
        <f>SUM(C36:V36)</f>
        <v>37395.949266494623</v>
      </c>
      <c r="C36" s="1571">
        <f ca="1">'I8 Demand Data'!D58</f>
        <v>24282.071479109956</v>
      </c>
      <c r="D36" s="1571">
        <f ca="1">'I8 Demand Data'!E58</f>
        <v>7808.9963333220394</v>
      </c>
      <c r="E36" s="1571">
        <f ca="1">'I8 Demand Data'!F58</f>
        <v>4517.658220632803</v>
      </c>
      <c r="F36" s="1571">
        <f ca="1">'I8 Demand Data'!G58</f>
        <v>0</v>
      </c>
      <c r="G36" s="1571">
        <f ca="1">'I8 Demand Data'!H58</f>
        <v>0</v>
      </c>
      <c r="H36" s="1571">
        <f ca="1">'I8 Demand Data'!I58</f>
        <v>0</v>
      </c>
      <c r="I36" s="1571">
        <f ca="1">'I8 Demand Data'!J58</f>
        <v>610.66261607748618</v>
      </c>
      <c r="J36" s="1571">
        <f ca="1">'I8 Demand Data'!K58</f>
        <v>77.621765077682298</v>
      </c>
      <c r="K36" s="1571">
        <f ca="1">'I8 Demand Data'!L58</f>
        <v>98.93885227466275</v>
      </c>
      <c r="L36" s="1571">
        <f ca="1">'I8 Demand Data'!M58</f>
        <v>0</v>
      </c>
      <c r="M36" s="1571">
        <f ca="1">'I8 Demand Data'!N58</f>
        <v>0</v>
      </c>
      <c r="N36" s="1571">
        <f ca="1">'I8 Demand Data'!O58</f>
        <v>0</v>
      </c>
      <c r="O36" s="1571">
        <f ca="1">'I8 Demand Data'!P58</f>
        <v>0</v>
      </c>
      <c r="P36" s="1571">
        <f ca="1">'I8 Demand Data'!Q58</f>
        <v>0</v>
      </c>
      <c r="Q36" s="1571">
        <f ca="1">'I8 Demand Data'!R58</f>
        <v>0</v>
      </c>
      <c r="R36" s="1571">
        <f ca="1">'I8 Demand Data'!S58</f>
        <v>0</v>
      </c>
      <c r="S36" s="1571">
        <f ca="1">'I8 Demand Data'!T58</f>
        <v>0</v>
      </c>
      <c r="T36" s="1571">
        <f ca="1">'I8 Demand Data'!U58</f>
        <v>0</v>
      </c>
      <c r="U36" s="1571">
        <f ca="1">'I8 Demand Data'!V58</f>
        <v>0</v>
      </c>
      <c r="V36" s="1571">
        <f ca="1">'I8 Demand Data'!W58</f>
        <v>0</v>
      </c>
      <c r="W36" s="1567"/>
    </row>
    <row r="37" spans="1:23" s="1561" customFormat="1" ht="12.75">
      <c r="A37" s="1564"/>
      <c r="B37" s="1565"/>
      <c r="C37" s="1571"/>
      <c r="D37" s="1571"/>
      <c r="E37" s="1571"/>
      <c r="F37" s="1571"/>
      <c r="G37" s="1571"/>
      <c r="H37" s="1571"/>
      <c r="I37" s="1571"/>
      <c r="J37" s="1571"/>
      <c r="K37" s="1571"/>
      <c r="L37" s="1571"/>
      <c r="M37" s="1571"/>
      <c r="N37" s="1571"/>
      <c r="O37" s="1571"/>
      <c r="P37" s="1571"/>
      <c r="Q37" s="1571"/>
      <c r="R37" s="1571"/>
      <c r="S37" s="1571"/>
      <c r="T37" s="1571"/>
      <c r="U37" s="1571"/>
      <c r="V37" s="1571"/>
      <c r="W37" s="1567"/>
    </row>
    <row r="38" spans="1:23" s="1561" customFormat="1" ht="12.75">
      <c r="A38" s="1564" t="s">
        <v>1499</v>
      </c>
      <c r="B38" s="1565"/>
      <c r="C38" s="1571"/>
      <c r="D38" s="1571"/>
      <c r="E38" s="1571"/>
      <c r="F38" s="1571"/>
      <c r="G38" s="1571"/>
      <c r="H38" s="1571"/>
      <c r="I38" s="1571"/>
      <c r="J38" s="1571"/>
      <c r="K38" s="1571"/>
      <c r="L38" s="1571"/>
      <c r="M38" s="1571"/>
      <c r="N38" s="1571"/>
      <c r="O38" s="1571"/>
      <c r="P38" s="1571"/>
      <c r="Q38" s="1571"/>
      <c r="R38" s="1571"/>
      <c r="S38" s="1571"/>
      <c r="T38" s="1571"/>
      <c r="U38" s="1571"/>
      <c r="V38" s="1571"/>
      <c r="W38" s="1567"/>
    </row>
    <row r="39" spans="1:23" s="1561" customFormat="1" ht="12.75">
      <c r="A39" s="1564" t="s">
        <v>1496</v>
      </c>
      <c r="B39" s="1565">
        <f>SUM(C39:V39)</f>
        <v>61544.075697243497</v>
      </c>
      <c r="C39" s="1571">
        <f t="shared" ref="C39:V39" si="4">IF((C33-C26)&lt;0,0,(C33-C26))</f>
        <v>26351.597439581055</v>
      </c>
      <c r="D39" s="1571">
        <f t="shared" si="4"/>
        <v>10380.394840399937</v>
      </c>
      <c r="E39" s="1571">
        <f t="shared" si="4"/>
        <v>24773.544564987838</v>
      </c>
      <c r="F39" s="1571">
        <f t="shared" si="4"/>
        <v>0</v>
      </c>
      <c r="G39" s="1571">
        <f t="shared" si="4"/>
        <v>0</v>
      </c>
      <c r="H39" s="1571">
        <f t="shared" si="4"/>
        <v>0</v>
      </c>
      <c r="I39" s="1571">
        <f t="shared" si="4"/>
        <v>0</v>
      </c>
      <c r="J39" s="1571">
        <f t="shared" si="4"/>
        <v>0</v>
      </c>
      <c r="K39" s="1571">
        <f t="shared" si="4"/>
        <v>38.538852274662752</v>
      </c>
      <c r="L39" s="1571">
        <f t="shared" si="4"/>
        <v>0</v>
      </c>
      <c r="M39" s="1571">
        <f t="shared" si="4"/>
        <v>0</v>
      </c>
      <c r="N39" s="1571">
        <f t="shared" si="4"/>
        <v>0</v>
      </c>
      <c r="O39" s="1571">
        <f t="shared" si="4"/>
        <v>0</v>
      </c>
      <c r="P39" s="1571">
        <f t="shared" si="4"/>
        <v>0</v>
      </c>
      <c r="Q39" s="1571">
        <f t="shared" si="4"/>
        <v>0</v>
      </c>
      <c r="R39" s="1571">
        <f t="shared" si="4"/>
        <v>0</v>
      </c>
      <c r="S39" s="1571">
        <f t="shared" si="4"/>
        <v>0</v>
      </c>
      <c r="T39" s="1571">
        <f t="shared" si="4"/>
        <v>0</v>
      </c>
      <c r="U39" s="1571">
        <f t="shared" si="4"/>
        <v>0</v>
      </c>
      <c r="V39" s="1571">
        <f t="shared" si="4"/>
        <v>0</v>
      </c>
      <c r="W39" s="1567"/>
    </row>
    <row r="40" spans="1:23" s="1561" customFormat="1" ht="12.75">
      <c r="A40" s="1564" t="s">
        <v>1497</v>
      </c>
      <c r="B40" s="1565">
        <f>SUM(C40:V40)</f>
        <v>56375.675697243496</v>
      </c>
      <c r="C40" s="1571">
        <f t="shared" ref="C40:V41" si="5">IF((C34-C27)&lt;0,0,(C34-C27))</f>
        <v>21787.997439581057</v>
      </c>
      <c r="D40" s="1571">
        <f t="shared" si="5"/>
        <v>9838.3948403999366</v>
      </c>
      <c r="E40" s="1571">
        <f t="shared" si="5"/>
        <v>24710.744564987839</v>
      </c>
      <c r="F40" s="1571">
        <f t="shared" si="5"/>
        <v>0</v>
      </c>
      <c r="G40" s="1571">
        <f t="shared" si="5"/>
        <v>0</v>
      </c>
      <c r="H40" s="1571">
        <f t="shared" si="5"/>
        <v>0</v>
      </c>
      <c r="I40" s="1571">
        <f t="shared" si="5"/>
        <v>0</v>
      </c>
      <c r="J40" s="1571">
        <f t="shared" si="5"/>
        <v>0</v>
      </c>
      <c r="K40" s="1571">
        <f t="shared" si="5"/>
        <v>38.538852274662752</v>
      </c>
      <c r="L40" s="1571">
        <f t="shared" si="5"/>
        <v>0</v>
      </c>
      <c r="M40" s="1571">
        <f t="shared" si="5"/>
        <v>0</v>
      </c>
      <c r="N40" s="1571">
        <f t="shared" si="5"/>
        <v>0</v>
      </c>
      <c r="O40" s="1571">
        <f t="shared" si="5"/>
        <v>0</v>
      </c>
      <c r="P40" s="1571">
        <f t="shared" si="5"/>
        <v>0</v>
      </c>
      <c r="Q40" s="1571">
        <f t="shared" si="5"/>
        <v>0</v>
      </c>
      <c r="R40" s="1571">
        <f t="shared" si="5"/>
        <v>0</v>
      </c>
      <c r="S40" s="1571">
        <f t="shared" si="5"/>
        <v>0</v>
      </c>
      <c r="T40" s="1571">
        <f t="shared" si="5"/>
        <v>0</v>
      </c>
      <c r="U40" s="1571">
        <f t="shared" si="5"/>
        <v>0</v>
      </c>
      <c r="V40" s="1571">
        <f t="shared" si="5"/>
        <v>0</v>
      </c>
      <c r="W40" s="1567"/>
    </row>
    <row r="41" spans="1:23" s="1561" customFormat="1" ht="12.75">
      <c r="A41" s="1564" t="s">
        <v>650</v>
      </c>
      <c r="B41" s="1565">
        <f>SUM(C41:V41)</f>
        <v>41010.456442298033</v>
      </c>
      <c r="C41" s="1571">
        <f t="shared" si="5"/>
        <v>20722.667325199189</v>
      </c>
      <c r="D41" s="1571">
        <f t="shared" si="5"/>
        <v>9526.2535619556293</v>
      </c>
      <c r="E41" s="1571">
        <f t="shared" si="5"/>
        <v>10722.996702868548</v>
      </c>
      <c r="F41" s="1571">
        <f t="shared" si="5"/>
        <v>0</v>
      </c>
      <c r="G41" s="1571">
        <f t="shared" si="5"/>
        <v>0</v>
      </c>
      <c r="H41" s="1571">
        <f t="shared" si="5"/>
        <v>0</v>
      </c>
      <c r="I41" s="1571">
        <f t="shared" si="5"/>
        <v>0</v>
      </c>
      <c r="J41" s="1571">
        <f t="shared" si="5"/>
        <v>0</v>
      </c>
      <c r="K41" s="1571">
        <f t="shared" si="5"/>
        <v>38.538852274662752</v>
      </c>
      <c r="L41" s="1571">
        <f t="shared" si="5"/>
        <v>0</v>
      </c>
      <c r="M41" s="1571">
        <f t="shared" si="5"/>
        <v>0</v>
      </c>
      <c r="N41" s="1571">
        <f t="shared" si="5"/>
        <v>0</v>
      </c>
      <c r="O41" s="1571">
        <f t="shared" si="5"/>
        <v>0</v>
      </c>
      <c r="P41" s="1571">
        <f t="shared" si="5"/>
        <v>0</v>
      </c>
      <c r="Q41" s="1571">
        <f t="shared" si="5"/>
        <v>0</v>
      </c>
      <c r="R41" s="1571">
        <f t="shared" si="5"/>
        <v>0</v>
      </c>
      <c r="S41" s="1571">
        <f t="shared" si="5"/>
        <v>0</v>
      </c>
      <c r="T41" s="1571">
        <f t="shared" si="5"/>
        <v>0</v>
      </c>
      <c r="U41" s="1571">
        <f t="shared" si="5"/>
        <v>0</v>
      </c>
      <c r="V41" s="1571">
        <f t="shared" si="5"/>
        <v>0</v>
      </c>
      <c r="W41" s="1567"/>
    </row>
    <row r="42" spans="1:23" s="1561" customFormat="1" ht="12.75">
      <c r="A42" s="1564" t="s">
        <v>1498</v>
      </c>
      <c r="B42" s="1565">
        <f>SUM(C42:V42)</f>
        <v>31986.795807877232</v>
      </c>
      <c r="C42" s="1571">
        <f t="shared" ref="C42:V42" si="6">IF((C36-C29)&lt;0,0,(C36-C29))</f>
        <v>20104.612445320512</v>
      </c>
      <c r="D42" s="1571">
        <f t="shared" si="6"/>
        <v>7348.8944657498832</v>
      </c>
      <c r="E42" s="1571">
        <f t="shared" si="6"/>
        <v>4494.7500445321739</v>
      </c>
      <c r="F42" s="1571">
        <f t="shared" si="6"/>
        <v>0</v>
      </c>
      <c r="G42" s="1571">
        <f t="shared" si="6"/>
        <v>0</v>
      </c>
      <c r="H42" s="1571">
        <f t="shared" si="6"/>
        <v>0</v>
      </c>
      <c r="I42" s="1571">
        <f t="shared" si="6"/>
        <v>0</v>
      </c>
      <c r="J42" s="1571">
        <f t="shared" si="6"/>
        <v>0</v>
      </c>
      <c r="K42" s="1571">
        <f t="shared" si="6"/>
        <v>38.538852274662752</v>
      </c>
      <c r="L42" s="1571">
        <f t="shared" si="6"/>
        <v>0</v>
      </c>
      <c r="M42" s="1571">
        <f t="shared" si="6"/>
        <v>0</v>
      </c>
      <c r="N42" s="1571">
        <f t="shared" si="6"/>
        <v>0</v>
      </c>
      <c r="O42" s="1571">
        <f t="shared" si="6"/>
        <v>0</v>
      </c>
      <c r="P42" s="1571">
        <f t="shared" si="6"/>
        <v>0</v>
      </c>
      <c r="Q42" s="1571">
        <f t="shared" si="6"/>
        <v>0</v>
      </c>
      <c r="R42" s="1571">
        <f t="shared" si="6"/>
        <v>0</v>
      </c>
      <c r="S42" s="1571">
        <f t="shared" si="6"/>
        <v>0</v>
      </c>
      <c r="T42" s="1571">
        <f t="shared" si="6"/>
        <v>0</v>
      </c>
      <c r="U42" s="1571">
        <f t="shared" si="6"/>
        <v>0</v>
      </c>
      <c r="V42" s="1571">
        <f t="shared" si="6"/>
        <v>0</v>
      </c>
      <c r="W42" s="1567"/>
    </row>
    <row r="43" spans="1:23" s="1561" customFormat="1" ht="12.75">
      <c r="A43" s="1564"/>
      <c r="B43" s="1565"/>
      <c r="C43" s="1571"/>
      <c r="D43" s="1571"/>
      <c r="E43" s="1571"/>
      <c r="F43" s="1571"/>
      <c r="G43" s="1571"/>
      <c r="H43" s="1571"/>
      <c r="I43" s="1571"/>
      <c r="J43" s="1571"/>
      <c r="K43" s="1571"/>
      <c r="L43" s="1571"/>
      <c r="M43" s="1571"/>
      <c r="N43" s="1571"/>
      <c r="O43" s="1571"/>
      <c r="P43" s="1571"/>
      <c r="Q43" s="1571"/>
      <c r="R43" s="1571"/>
      <c r="S43" s="1571"/>
      <c r="T43" s="1571"/>
      <c r="U43" s="1571"/>
      <c r="V43" s="1571"/>
      <c r="W43" s="1567"/>
    </row>
    <row r="44" spans="1:23" s="1561" customFormat="1" ht="12.75">
      <c r="A44" s="1564" t="s">
        <v>669</v>
      </c>
      <c r="B44" s="1565"/>
      <c r="C44" s="1571"/>
      <c r="D44" s="1571"/>
      <c r="E44" s="1571"/>
      <c r="F44" s="1571"/>
      <c r="G44" s="1571"/>
      <c r="H44" s="1571"/>
      <c r="I44" s="1571"/>
      <c r="J44" s="1571"/>
      <c r="K44" s="1571"/>
      <c r="L44" s="1571"/>
      <c r="M44" s="1571"/>
      <c r="N44" s="1571"/>
      <c r="O44" s="1571"/>
      <c r="P44" s="1571"/>
      <c r="Q44" s="1571"/>
      <c r="R44" s="1571"/>
      <c r="S44" s="1571"/>
      <c r="T44" s="1571"/>
      <c r="U44" s="1571"/>
      <c r="V44" s="1571"/>
      <c r="W44" s="1567"/>
    </row>
    <row r="45" spans="1:23" s="1561" customFormat="1" ht="12.75">
      <c r="A45" s="1564"/>
      <c r="B45" s="1565"/>
      <c r="C45" s="1571"/>
      <c r="D45" s="1571"/>
      <c r="E45" s="1571"/>
      <c r="F45" s="1571"/>
      <c r="G45" s="1571"/>
      <c r="H45" s="1571"/>
      <c r="I45" s="1571"/>
      <c r="J45" s="1571"/>
      <c r="K45" s="1571"/>
      <c r="L45" s="1571"/>
      <c r="M45" s="1571"/>
      <c r="N45" s="1571"/>
      <c r="O45" s="1571"/>
      <c r="P45" s="1571"/>
      <c r="Q45" s="1571"/>
      <c r="R45" s="1571"/>
      <c r="S45" s="1571"/>
      <c r="T45" s="1571"/>
      <c r="U45" s="1571"/>
      <c r="V45" s="1571"/>
      <c r="W45" s="1567"/>
    </row>
    <row r="46" spans="1:23" s="1561" customFormat="1" ht="12.75">
      <c r="A46" s="1564" t="s">
        <v>851</v>
      </c>
      <c r="B46" s="1565">
        <f>SUM(C46:V46)</f>
        <v>242115.598137505</v>
      </c>
      <c r="C46" s="1571">
        <f ca="1">'I8 Demand Data'!D61</f>
        <v>100607.93667795687</v>
      </c>
      <c r="D46" s="1571">
        <f ca="1">'I8 Demand Data'!E61</f>
        <v>40787.943062031998</v>
      </c>
      <c r="E46" s="1571">
        <f ca="1">'I8 Demand Data'!F61</f>
        <v>97624.85758062423</v>
      </c>
      <c r="F46" s="1571">
        <f ca="1">'I8 Demand Data'!G61</f>
        <v>0</v>
      </c>
      <c r="G46" s="1571">
        <f ca="1">'I8 Demand Data'!H61</f>
        <v>0</v>
      </c>
      <c r="H46" s="1571">
        <f ca="1">'I8 Demand Data'!I61</f>
        <v>0</v>
      </c>
      <c r="I46" s="1571">
        <f ca="1">'I8 Demand Data'!J61</f>
        <v>2400.6368763237888</v>
      </c>
      <c r="J46" s="1571">
        <f ca="1">'I8 Demand Data'!K61</f>
        <v>304.7713757896193</v>
      </c>
      <c r="K46" s="1571">
        <f ca="1">'I8 Demand Data'!L61</f>
        <v>389.45256477849125</v>
      </c>
      <c r="L46" s="1571">
        <f ca="1">'I8 Demand Data'!M61</f>
        <v>0</v>
      </c>
      <c r="M46" s="1571">
        <f ca="1">'I8 Demand Data'!N61</f>
        <v>0</v>
      </c>
      <c r="N46" s="1571">
        <f ca="1">'I8 Demand Data'!O61</f>
        <v>0</v>
      </c>
      <c r="O46" s="1571">
        <f ca="1">'I8 Demand Data'!P61</f>
        <v>0</v>
      </c>
      <c r="P46" s="1571">
        <f ca="1">'I8 Demand Data'!Q61</f>
        <v>0</v>
      </c>
      <c r="Q46" s="1571">
        <f ca="1">'I8 Demand Data'!R61</f>
        <v>0</v>
      </c>
      <c r="R46" s="1571">
        <f ca="1">'I8 Demand Data'!S61</f>
        <v>0</v>
      </c>
      <c r="S46" s="1571">
        <f ca="1">'I8 Demand Data'!T61</f>
        <v>0</v>
      </c>
      <c r="T46" s="1571">
        <f ca="1">'I8 Demand Data'!U61</f>
        <v>0</v>
      </c>
      <c r="U46" s="1571">
        <f ca="1">'I8 Demand Data'!V61</f>
        <v>0</v>
      </c>
      <c r="V46" s="1571">
        <f ca="1">'I8 Demand Data'!W61</f>
        <v>0</v>
      </c>
      <c r="W46" s="1567"/>
    </row>
    <row r="47" spans="1:23" s="1561" customFormat="1" ht="12.75">
      <c r="A47" s="1564" t="s">
        <v>852</v>
      </c>
      <c r="B47" s="1565">
        <f>SUM(C47:V47)</f>
        <v>242115.598137505</v>
      </c>
      <c r="C47" s="1571">
        <f ca="1">'I8 Demand Data'!D62</f>
        <v>100607.93667795687</v>
      </c>
      <c r="D47" s="1571">
        <f ca="1">'I8 Demand Data'!E62</f>
        <v>40787.943062031998</v>
      </c>
      <c r="E47" s="1571">
        <f ca="1">'I8 Demand Data'!F62</f>
        <v>97624.85758062423</v>
      </c>
      <c r="F47" s="1571">
        <f ca="1">'I8 Demand Data'!G62</f>
        <v>0</v>
      </c>
      <c r="G47" s="1571">
        <f ca="1">'I8 Demand Data'!H62</f>
        <v>0</v>
      </c>
      <c r="H47" s="1571">
        <f ca="1">'I8 Demand Data'!I62</f>
        <v>0</v>
      </c>
      <c r="I47" s="1571">
        <f ca="1">'I8 Demand Data'!J62</f>
        <v>2400.6368763237888</v>
      </c>
      <c r="J47" s="1571">
        <f ca="1">'I8 Demand Data'!K62</f>
        <v>304.7713757896193</v>
      </c>
      <c r="K47" s="1571">
        <f ca="1">'I8 Demand Data'!L62</f>
        <v>389.45256477849125</v>
      </c>
      <c r="L47" s="1571">
        <f ca="1">'I8 Demand Data'!M62</f>
        <v>0</v>
      </c>
      <c r="M47" s="1571">
        <f ca="1">'I8 Demand Data'!N62</f>
        <v>0</v>
      </c>
      <c r="N47" s="1571">
        <f ca="1">'I8 Demand Data'!O62</f>
        <v>0</v>
      </c>
      <c r="O47" s="1571">
        <f ca="1">'I8 Demand Data'!P62</f>
        <v>0</v>
      </c>
      <c r="P47" s="1571">
        <f ca="1">'I8 Demand Data'!Q62</f>
        <v>0</v>
      </c>
      <c r="Q47" s="1571">
        <f ca="1">'I8 Demand Data'!R62</f>
        <v>0</v>
      </c>
      <c r="R47" s="1571">
        <f ca="1">'I8 Demand Data'!S62</f>
        <v>0</v>
      </c>
      <c r="S47" s="1571">
        <f ca="1">'I8 Demand Data'!T62</f>
        <v>0</v>
      </c>
      <c r="T47" s="1571">
        <f ca="1">'I8 Demand Data'!U62</f>
        <v>0</v>
      </c>
      <c r="U47" s="1571">
        <f ca="1">'I8 Demand Data'!V62</f>
        <v>0</v>
      </c>
      <c r="V47" s="1571">
        <f ca="1">'I8 Demand Data'!W62</f>
        <v>0</v>
      </c>
      <c r="W47" s="1567"/>
    </row>
    <row r="48" spans="1:23" s="1561" customFormat="1" ht="12.75">
      <c r="A48" s="1564" t="s">
        <v>646</v>
      </c>
      <c r="B48" s="1565">
        <f>SUM(C48:V48)</f>
        <v>180738.44598627414</v>
      </c>
      <c r="C48" s="1571">
        <f ca="1">'I8 Demand Data'!D63</f>
        <v>95677.788391655238</v>
      </c>
      <c r="D48" s="1571">
        <f ca="1">'I8 Demand Data'!E63</f>
        <v>39509.009789150296</v>
      </c>
      <c r="E48" s="1571">
        <f ca="1">'I8 Demand Data'!F63</f>
        <v>42456.786988576685</v>
      </c>
      <c r="F48" s="1571">
        <f ca="1">'I8 Demand Data'!G63</f>
        <v>0</v>
      </c>
      <c r="G48" s="1571">
        <f ca="1">'I8 Demand Data'!H63</f>
        <v>0</v>
      </c>
      <c r="H48" s="1571">
        <f ca="1">'I8 Demand Data'!I63</f>
        <v>0</v>
      </c>
      <c r="I48" s="1571">
        <f ca="1">'I8 Demand Data'!J63</f>
        <v>2400.6368763237888</v>
      </c>
      <c r="J48" s="1571">
        <f ca="1">'I8 Demand Data'!K63</f>
        <v>304.7713757896193</v>
      </c>
      <c r="K48" s="1571">
        <f ca="1">'I8 Demand Data'!L63</f>
        <v>389.45256477849125</v>
      </c>
      <c r="L48" s="1571">
        <f ca="1">'I8 Demand Data'!M63</f>
        <v>0</v>
      </c>
      <c r="M48" s="1571">
        <f ca="1">'I8 Demand Data'!N63</f>
        <v>0</v>
      </c>
      <c r="N48" s="1571">
        <f ca="1">'I8 Demand Data'!O63</f>
        <v>0</v>
      </c>
      <c r="O48" s="1571">
        <f ca="1">'I8 Demand Data'!P63</f>
        <v>0</v>
      </c>
      <c r="P48" s="1571">
        <f ca="1">'I8 Demand Data'!Q63</f>
        <v>0</v>
      </c>
      <c r="Q48" s="1571">
        <f ca="1">'I8 Demand Data'!R63</f>
        <v>0</v>
      </c>
      <c r="R48" s="1571">
        <f ca="1">'I8 Demand Data'!S63</f>
        <v>0</v>
      </c>
      <c r="S48" s="1571">
        <f ca="1">'I8 Demand Data'!T63</f>
        <v>0</v>
      </c>
      <c r="T48" s="1571">
        <f ca="1">'I8 Demand Data'!U63</f>
        <v>0</v>
      </c>
      <c r="U48" s="1571">
        <f ca="1">'I8 Demand Data'!V63</f>
        <v>0</v>
      </c>
      <c r="V48" s="1571">
        <f ca="1">'I8 Demand Data'!W63</f>
        <v>0</v>
      </c>
      <c r="W48" s="1567"/>
    </row>
    <row r="49" spans="1:23" s="1561" customFormat="1" ht="12.75">
      <c r="A49" s="1564" t="s">
        <v>853</v>
      </c>
      <c r="B49" s="1565">
        <f>SUM(C49:V49)</f>
        <v>144288.31410500885</v>
      </c>
      <c r="C49" s="1571">
        <f ca="1">'I8 Demand Data'!D64</f>
        <v>92706.679941554074</v>
      </c>
      <c r="D49" s="1571">
        <f ca="1">'I8 Demand Data'!E64</f>
        <v>30684.083092438927</v>
      </c>
      <c r="E49" s="1571">
        <f ca="1">'I8 Demand Data'!F64</f>
        <v>17802.690254123921</v>
      </c>
      <c r="F49" s="1571">
        <f ca="1">'I8 Demand Data'!G64</f>
        <v>0</v>
      </c>
      <c r="G49" s="1571">
        <f ca="1">'I8 Demand Data'!H64</f>
        <v>0</v>
      </c>
      <c r="H49" s="1571">
        <f ca="1">'I8 Demand Data'!I64</f>
        <v>0</v>
      </c>
      <c r="I49" s="1571">
        <f ca="1">'I8 Demand Data'!J64</f>
        <v>2400.6368763237888</v>
      </c>
      <c r="J49" s="1571">
        <f ca="1">'I8 Demand Data'!K64</f>
        <v>304.7713757896193</v>
      </c>
      <c r="K49" s="1571">
        <f ca="1">'I8 Demand Data'!L64</f>
        <v>389.45256477849125</v>
      </c>
      <c r="L49" s="1571">
        <f ca="1">'I8 Demand Data'!M64</f>
        <v>0</v>
      </c>
      <c r="M49" s="1571">
        <f ca="1">'I8 Demand Data'!N64</f>
        <v>0</v>
      </c>
      <c r="N49" s="1571">
        <f ca="1">'I8 Demand Data'!O64</f>
        <v>0</v>
      </c>
      <c r="O49" s="1571">
        <f ca="1">'I8 Demand Data'!P64</f>
        <v>0</v>
      </c>
      <c r="P49" s="1571">
        <f ca="1">'I8 Demand Data'!Q64</f>
        <v>0</v>
      </c>
      <c r="Q49" s="1571">
        <f ca="1">'I8 Demand Data'!R64</f>
        <v>0</v>
      </c>
      <c r="R49" s="1571">
        <f ca="1">'I8 Demand Data'!S64</f>
        <v>0</v>
      </c>
      <c r="S49" s="1571">
        <f ca="1">'I8 Demand Data'!T64</f>
        <v>0</v>
      </c>
      <c r="T49" s="1571">
        <f ca="1">'I8 Demand Data'!U64</f>
        <v>0</v>
      </c>
      <c r="U49" s="1571">
        <f ca="1">'I8 Demand Data'!V64</f>
        <v>0</v>
      </c>
      <c r="V49" s="1571">
        <f ca="1">'I8 Demand Data'!W64</f>
        <v>0</v>
      </c>
      <c r="W49" s="1567"/>
    </row>
    <row r="50" spans="1:23" s="1561" customFormat="1" ht="12.75">
      <c r="A50" s="1564"/>
      <c r="B50" s="1565"/>
      <c r="C50" s="1571"/>
      <c r="D50" s="1571"/>
      <c r="E50" s="1571"/>
      <c r="F50" s="1571"/>
      <c r="G50" s="1571"/>
      <c r="H50" s="1571"/>
      <c r="I50" s="1571"/>
      <c r="J50" s="1571"/>
      <c r="K50" s="1571"/>
      <c r="L50" s="1571"/>
      <c r="M50" s="1571"/>
      <c r="N50" s="1571"/>
      <c r="O50" s="1571"/>
      <c r="P50" s="1571"/>
      <c r="Q50" s="1571"/>
      <c r="R50" s="1571"/>
      <c r="S50" s="1571"/>
      <c r="T50" s="1571"/>
      <c r="U50" s="1571"/>
      <c r="V50" s="1571"/>
      <c r="W50" s="1567"/>
    </row>
    <row r="51" spans="1:23" s="1561" customFormat="1" ht="12.75">
      <c r="A51" s="1564" t="s">
        <v>1500</v>
      </c>
      <c r="B51" s="1565"/>
      <c r="C51" s="1571"/>
      <c r="D51" s="1571"/>
      <c r="E51" s="1571"/>
      <c r="F51" s="1571"/>
      <c r="G51" s="1571"/>
      <c r="H51" s="1571"/>
      <c r="I51" s="1571"/>
      <c r="J51" s="1571"/>
      <c r="K51" s="1571"/>
      <c r="L51" s="1571"/>
      <c r="M51" s="1571"/>
      <c r="N51" s="1571"/>
      <c r="O51" s="1571"/>
      <c r="P51" s="1571"/>
      <c r="Q51" s="1571"/>
      <c r="R51" s="1571"/>
      <c r="S51" s="1571"/>
      <c r="T51" s="1571"/>
      <c r="U51" s="1571"/>
      <c r="V51" s="1571"/>
      <c r="W51" s="1567"/>
    </row>
    <row r="52" spans="1:23" s="1561" customFormat="1" ht="12.75">
      <c r="A52" s="1564" t="s">
        <v>1501</v>
      </c>
      <c r="B52" s="1565">
        <f>SUM(C52:V52)</f>
        <v>239168.58988539159</v>
      </c>
      <c r="C52" s="1571">
        <f t="shared" ref="C52:V52" si="7">IF((C46-C26*4)&lt;0,0,(C46-C26*4))</f>
        <v>100607.93667795687</v>
      </c>
      <c r="D52" s="1571">
        <f t="shared" si="7"/>
        <v>40787.943062031998</v>
      </c>
      <c r="E52" s="1571">
        <f t="shared" si="7"/>
        <v>97624.85758062423</v>
      </c>
      <c r="F52" s="1571">
        <f t="shared" si="7"/>
        <v>0</v>
      </c>
      <c r="G52" s="1571">
        <f t="shared" si="7"/>
        <v>0</v>
      </c>
      <c r="H52" s="1571">
        <f t="shared" si="7"/>
        <v>0</v>
      </c>
      <c r="I52" s="1571">
        <f t="shared" si="7"/>
        <v>0</v>
      </c>
      <c r="J52" s="1571">
        <f t="shared" si="7"/>
        <v>0</v>
      </c>
      <c r="K52" s="1571">
        <f t="shared" si="7"/>
        <v>147.85256477849126</v>
      </c>
      <c r="L52" s="1571">
        <f t="shared" si="7"/>
        <v>0</v>
      </c>
      <c r="M52" s="1571">
        <f t="shared" si="7"/>
        <v>0</v>
      </c>
      <c r="N52" s="1571">
        <f t="shared" si="7"/>
        <v>0</v>
      </c>
      <c r="O52" s="1571">
        <f t="shared" si="7"/>
        <v>0</v>
      </c>
      <c r="P52" s="1571">
        <f t="shared" si="7"/>
        <v>0</v>
      </c>
      <c r="Q52" s="1571">
        <f t="shared" si="7"/>
        <v>0</v>
      </c>
      <c r="R52" s="1571">
        <f t="shared" si="7"/>
        <v>0</v>
      </c>
      <c r="S52" s="1571">
        <f t="shared" si="7"/>
        <v>0</v>
      </c>
      <c r="T52" s="1571">
        <f t="shared" si="7"/>
        <v>0</v>
      </c>
      <c r="U52" s="1571">
        <f t="shared" si="7"/>
        <v>0</v>
      </c>
      <c r="V52" s="1571">
        <f t="shared" si="7"/>
        <v>0</v>
      </c>
      <c r="W52" s="1567"/>
    </row>
    <row r="53" spans="1:23" s="1561" customFormat="1" ht="12.75">
      <c r="A53" s="1564" t="s">
        <v>1502</v>
      </c>
      <c r="B53" s="1565">
        <f>SUM(C53:V53)</f>
        <v>218494.98988539158</v>
      </c>
      <c r="C53" s="1571">
        <f t="shared" ref="C53:V54" si="8">IF((C47-C27*4)&lt;0,0,(C47-C27*4))</f>
        <v>82353.536677956872</v>
      </c>
      <c r="D53" s="1571">
        <f t="shared" si="8"/>
        <v>38619.943062031998</v>
      </c>
      <c r="E53" s="1571">
        <f t="shared" si="8"/>
        <v>97373.657580624233</v>
      </c>
      <c r="F53" s="1571">
        <f t="shared" si="8"/>
        <v>0</v>
      </c>
      <c r="G53" s="1571">
        <f t="shared" si="8"/>
        <v>0</v>
      </c>
      <c r="H53" s="1571">
        <f t="shared" si="8"/>
        <v>0</v>
      </c>
      <c r="I53" s="1571">
        <f t="shared" si="8"/>
        <v>0</v>
      </c>
      <c r="J53" s="1571">
        <f t="shared" si="8"/>
        <v>0</v>
      </c>
      <c r="K53" s="1571">
        <f t="shared" si="8"/>
        <v>147.85256477849126</v>
      </c>
      <c r="L53" s="1571">
        <f t="shared" si="8"/>
        <v>0</v>
      </c>
      <c r="M53" s="1571">
        <f t="shared" si="8"/>
        <v>0</v>
      </c>
      <c r="N53" s="1571">
        <f t="shared" si="8"/>
        <v>0</v>
      </c>
      <c r="O53" s="1571">
        <f t="shared" si="8"/>
        <v>0</v>
      </c>
      <c r="P53" s="1571">
        <f t="shared" si="8"/>
        <v>0</v>
      </c>
      <c r="Q53" s="1571">
        <f t="shared" si="8"/>
        <v>0</v>
      </c>
      <c r="R53" s="1571">
        <f t="shared" si="8"/>
        <v>0</v>
      </c>
      <c r="S53" s="1571">
        <f t="shared" si="8"/>
        <v>0</v>
      </c>
      <c r="T53" s="1571">
        <f t="shared" si="8"/>
        <v>0</v>
      </c>
      <c r="U53" s="1571">
        <f t="shared" si="8"/>
        <v>0</v>
      </c>
      <c r="V53" s="1571">
        <f t="shared" si="8"/>
        <v>0</v>
      </c>
      <c r="W53" s="1567"/>
    </row>
    <row r="54" spans="1:23" s="1561" customFormat="1" ht="12.75">
      <c r="A54" s="1564" t="s">
        <v>651</v>
      </c>
      <c r="B54" s="1565">
        <f>SUM(C54:V54)</f>
        <v>158122.57494783693</v>
      </c>
      <c r="C54" s="1571">
        <f t="shared" si="8"/>
        <v>78327.357562277975</v>
      </c>
      <c r="D54" s="1571">
        <f t="shared" si="8"/>
        <v>37394.381605788665</v>
      </c>
      <c r="E54" s="1571">
        <f t="shared" si="8"/>
        <v>42252.983214991778</v>
      </c>
      <c r="F54" s="1571">
        <f t="shared" si="8"/>
        <v>0</v>
      </c>
      <c r="G54" s="1571">
        <f t="shared" si="8"/>
        <v>0</v>
      </c>
      <c r="H54" s="1571">
        <f t="shared" si="8"/>
        <v>0</v>
      </c>
      <c r="I54" s="1571">
        <f t="shared" si="8"/>
        <v>0</v>
      </c>
      <c r="J54" s="1571">
        <f t="shared" si="8"/>
        <v>0</v>
      </c>
      <c r="K54" s="1571">
        <f t="shared" si="8"/>
        <v>147.85256477849126</v>
      </c>
      <c r="L54" s="1571">
        <f t="shared" si="8"/>
        <v>0</v>
      </c>
      <c r="M54" s="1571">
        <f t="shared" si="8"/>
        <v>0</v>
      </c>
      <c r="N54" s="1571">
        <f t="shared" si="8"/>
        <v>0</v>
      </c>
      <c r="O54" s="1571">
        <f t="shared" si="8"/>
        <v>0</v>
      </c>
      <c r="P54" s="1571">
        <f t="shared" si="8"/>
        <v>0</v>
      </c>
      <c r="Q54" s="1571">
        <f t="shared" si="8"/>
        <v>0</v>
      </c>
      <c r="R54" s="1571">
        <f t="shared" si="8"/>
        <v>0</v>
      </c>
      <c r="S54" s="1571">
        <f t="shared" si="8"/>
        <v>0</v>
      </c>
      <c r="T54" s="1571">
        <f t="shared" si="8"/>
        <v>0</v>
      </c>
      <c r="U54" s="1571">
        <f t="shared" si="8"/>
        <v>0</v>
      </c>
      <c r="V54" s="1571">
        <f t="shared" si="8"/>
        <v>0</v>
      </c>
      <c r="W54" s="1567"/>
    </row>
    <row r="55" spans="1:23" s="1561" customFormat="1" ht="12.75">
      <c r="A55" s="1564" t="s">
        <v>1503</v>
      </c>
      <c r="B55" s="1565">
        <f>SUM(C55:V55)</f>
        <v>122699.42954304648</v>
      </c>
      <c r="C55" s="1571">
        <f t="shared" ref="C55:V55" si="9">IF((C49-C29*4)&lt;0,0,(C49-C29*4))</f>
        <v>75996.843806396297</v>
      </c>
      <c r="D55" s="1571">
        <f t="shared" si="9"/>
        <v>28843.675622150302</v>
      </c>
      <c r="E55" s="1571">
        <f t="shared" si="9"/>
        <v>17711.057549721405</v>
      </c>
      <c r="F55" s="1571">
        <f t="shared" si="9"/>
        <v>0</v>
      </c>
      <c r="G55" s="1571">
        <f t="shared" si="9"/>
        <v>0</v>
      </c>
      <c r="H55" s="1571">
        <f t="shared" si="9"/>
        <v>0</v>
      </c>
      <c r="I55" s="1571">
        <f t="shared" si="9"/>
        <v>0</v>
      </c>
      <c r="J55" s="1571">
        <f t="shared" si="9"/>
        <v>0</v>
      </c>
      <c r="K55" s="1571">
        <f t="shared" si="9"/>
        <v>147.85256477849126</v>
      </c>
      <c r="L55" s="1571">
        <f t="shared" si="9"/>
        <v>0</v>
      </c>
      <c r="M55" s="1571">
        <f t="shared" si="9"/>
        <v>0</v>
      </c>
      <c r="N55" s="1571">
        <f t="shared" si="9"/>
        <v>0</v>
      </c>
      <c r="O55" s="1571">
        <f t="shared" si="9"/>
        <v>0</v>
      </c>
      <c r="P55" s="1571">
        <f t="shared" si="9"/>
        <v>0</v>
      </c>
      <c r="Q55" s="1571">
        <f t="shared" si="9"/>
        <v>0</v>
      </c>
      <c r="R55" s="1571">
        <f t="shared" si="9"/>
        <v>0</v>
      </c>
      <c r="S55" s="1571">
        <f t="shared" si="9"/>
        <v>0</v>
      </c>
      <c r="T55" s="1571">
        <f t="shared" si="9"/>
        <v>0</v>
      </c>
      <c r="U55" s="1571">
        <f t="shared" si="9"/>
        <v>0</v>
      </c>
      <c r="V55" s="1571">
        <f t="shared" si="9"/>
        <v>0</v>
      </c>
      <c r="W55" s="1567"/>
    </row>
    <row r="56" spans="1:23" s="1561" customFormat="1" ht="12.75">
      <c r="A56" s="1564"/>
      <c r="B56" s="1565"/>
      <c r="C56" s="1571"/>
      <c r="D56" s="1571"/>
      <c r="E56" s="1571"/>
      <c r="F56" s="1571"/>
      <c r="G56" s="1571"/>
      <c r="H56" s="1571"/>
      <c r="I56" s="1571"/>
      <c r="J56" s="1571"/>
      <c r="K56" s="1571"/>
      <c r="L56" s="1571"/>
      <c r="M56" s="1571"/>
      <c r="N56" s="1571"/>
      <c r="O56" s="1571"/>
      <c r="P56" s="1571"/>
      <c r="Q56" s="1571"/>
      <c r="R56" s="1571"/>
      <c r="S56" s="1571"/>
      <c r="T56" s="1571"/>
      <c r="U56" s="1571"/>
      <c r="V56" s="1571"/>
      <c r="W56" s="1567"/>
    </row>
    <row r="57" spans="1:23" s="1561" customFormat="1" ht="12.75">
      <c r="A57" s="1564" t="s">
        <v>1504</v>
      </c>
      <c r="B57" s="1565"/>
      <c r="C57" s="1571"/>
      <c r="D57" s="1571"/>
      <c r="E57" s="1571"/>
      <c r="F57" s="1571"/>
      <c r="G57" s="1571"/>
      <c r="H57" s="1571"/>
      <c r="I57" s="1571"/>
      <c r="J57" s="1571"/>
      <c r="K57" s="1571"/>
      <c r="L57" s="1571"/>
      <c r="M57" s="1571"/>
      <c r="N57" s="1571"/>
      <c r="O57" s="1571"/>
      <c r="P57" s="1571"/>
      <c r="Q57" s="1571"/>
      <c r="R57" s="1571"/>
      <c r="S57" s="1571"/>
      <c r="T57" s="1571"/>
      <c r="U57" s="1571"/>
      <c r="V57" s="1571"/>
      <c r="W57" s="1567"/>
    </row>
    <row r="58" spans="1:23" s="1561" customFormat="1" ht="12.75">
      <c r="A58" s="1564"/>
      <c r="B58" s="1565"/>
      <c r="C58" s="1571"/>
      <c r="D58" s="1571"/>
      <c r="E58" s="1571"/>
      <c r="F58" s="1571"/>
      <c r="G58" s="1571"/>
      <c r="H58" s="1571"/>
      <c r="I58" s="1571"/>
      <c r="J58" s="1571"/>
      <c r="K58" s="1571"/>
      <c r="L58" s="1571"/>
      <c r="M58" s="1571"/>
      <c r="N58" s="1571"/>
      <c r="O58" s="1571"/>
      <c r="P58" s="1571"/>
      <c r="Q58" s="1571"/>
      <c r="R58" s="1571"/>
      <c r="S58" s="1571"/>
      <c r="T58" s="1571"/>
      <c r="U58" s="1571"/>
      <c r="V58" s="1571"/>
      <c r="W58" s="1567"/>
    </row>
    <row r="59" spans="1:23" s="1561" customFormat="1" ht="12.75">
      <c r="A59" s="1564" t="s">
        <v>857</v>
      </c>
      <c r="B59" s="1565">
        <f>SUM(C59:V59)</f>
        <v>639817.44966649963</v>
      </c>
      <c r="C59" s="1571">
        <f ca="1">'I8 Demand Data'!D67</f>
        <v>242055.26667618798</v>
      </c>
      <c r="D59" s="1571">
        <f ca="1">'I8 Demand Data'!E67</f>
        <v>111240.90114240476</v>
      </c>
      <c r="E59" s="1571">
        <f ca="1">'I8 Demand Data'!F67</f>
        <v>277345.07821374369</v>
      </c>
      <c r="F59" s="1571">
        <f ca="1">'I8 Demand Data'!G67</f>
        <v>0</v>
      </c>
      <c r="G59" s="1571">
        <f ca="1">'I8 Demand Data'!H67</f>
        <v>0</v>
      </c>
      <c r="H59" s="1571">
        <f ca="1">'I8 Demand Data'!I67</f>
        <v>0</v>
      </c>
      <c r="I59" s="1571">
        <f ca="1">'I8 Demand Data'!J67</f>
        <v>7117.8834529991291</v>
      </c>
      <c r="J59" s="1571">
        <f ca="1">'I8 Demand Data'!K67</f>
        <v>902.57784517161383</v>
      </c>
      <c r="K59" s="1571">
        <f ca="1">'I8 Demand Data'!L67</f>
        <v>1155.7423359923819</v>
      </c>
      <c r="L59" s="1571">
        <f ca="1">'I8 Demand Data'!M67</f>
        <v>0</v>
      </c>
      <c r="M59" s="1571">
        <f ca="1">'I8 Demand Data'!N67</f>
        <v>0</v>
      </c>
      <c r="N59" s="1571">
        <f ca="1">'I8 Demand Data'!O67</f>
        <v>0</v>
      </c>
      <c r="O59" s="1571">
        <f ca="1">'I8 Demand Data'!P67</f>
        <v>0</v>
      </c>
      <c r="P59" s="1571">
        <f ca="1">'I8 Demand Data'!Q67</f>
        <v>0</v>
      </c>
      <c r="Q59" s="1571">
        <f ca="1">'I8 Demand Data'!R67</f>
        <v>0</v>
      </c>
      <c r="R59" s="1571">
        <f ca="1">'I8 Demand Data'!S67</f>
        <v>0</v>
      </c>
      <c r="S59" s="1571">
        <f ca="1">'I8 Demand Data'!T67</f>
        <v>0</v>
      </c>
      <c r="T59" s="1571">
        <f ca="1">'I8 Demand Data'!U67</f>
        <v>0</v>
      </c>
      <c r="U59" s="1571">
        <f ca="1">'I8 Demand Data'!V67</f>
        <v>0</v>
      </c>
      <c r="V59" s="1571">
        <f ca="1">'I8 Demand Data'!W67</f>
        <v>0</v>
      </c>
      <c r="W59" s="1567"/>
    </row>
    <row r="60" spans="1:23" s="1561" customFormat="1" ht="12.75">
      <c r="A60" s="1564" t="s">
        <v>858</v>
      </c>
      <c r="B60" s="1565">
        <f>SUM(C60:V60)</f>
        <v>639817.44966649963</v>
      </c>
      <c r="C60" s="1571">
        <f ca="1">'I8 Demand Data'!D68</f>
        <v>242055.26667618798</v>
      </c>
      <c r="D60" s="1571">
        <f ca="1">'I8 Demand Data'!E68</f>
        <v>111240.90114240476</v>
      </c>
      <c r="E60" s="1571">
        <f ca="1">'I8 Demand Data'!F68</f>
        <v>277345.07821374369</v>
      </c>
      <c r="F60" s="1571">
        <f ca="1">'I8 Demand Data'!G68</f>
        <v>0</v>
      </c>
      <c r="G60" s="1571">
        <f ca="1">'I8 Demand Data'!H68</f>
        <v>0</v>
      </c>
      <c r="H60" s="1571">
        <f ca="1">'I8 Demand Data'!I68</f>
        <v>0</v>
      </c>
      <c r="I60" s="1571">
        <f ca="1">'I8 Demand Data'!J68</f>
        <v>7117.8834529991291</v>
      </c>
      <c r="J60" s="1571">
        <f ca="1">'I8 Demand Data'!K68</f>
        <v>902.57784517161383</v>
      </c>
      <c r="K60" s="1571">
        <f ca="1">'I8 Demand Data'!L68</f>
        <v>1155.7423359923819</v>
      </c>
      <c r="L60" s="1571">
        <f ca="1">'I8 Demand Data'!M68</f>
        <v>0</v>
      </c>
      <c r="M60" s="1571">
        <f ca="1">'I8 Demand Data'!N68</f>
        <v>0</v>
      </c>
      <c r="N60" s="1571">
        <f ca="1">'I8 Demand Data'!O68</f>
        <v>0</v>
      </c>
      <c r="O60" s="1571">
        <f ca="1">'I8 Demand Data'!P68</f>
        <v>0</v>
      </c>
      <c r="P60" s="1571">
        <f ca="1">'I8 Demand Data'!Q68</f>
        <v>0</v>
      </c>
      <c r="Q60" s="1571">
        <f ca="1">'I8 Demand Data'!R68</f>
        <v>0</v>
      </c>
      <c r="R60" s="1571">
        <f ca="1">'I8 Demand Data'!S68</f>
        <v>0</v>
      </c>
      <c r="S60" s="1571">
        <f ca="1">'I8 Demand Data'!T68</f>
        <v>0</v>
      </c>
      <c r="T60" s="1571">
        <f ca="1">'I8 Demand Data'!U68</f>
        <v>0</v>
      </c>
      <c r="U60" s="1571">
        <f ca="1">'I8 Demand Data'!V68</f>
        <v>0</v>
      </c>
      <c r="V60" s="1571">
        <f ca="1">'I8 Demand Data'!W68</f>
        <v>0</v>
      </c>
      <c r="W60" s="1567"/>
    </row>
    <row r="61" spans="1:23" s="1561" customFormat="1" ht="12.75">
      <c r="A61" s="1564" t="s">
        <v>647</v>
      </c>
      <c r="B61" s="1565">
        <f>SUM(C61:V61)</f>
        <v>467739.39148477151</v>
      </c>
      <c r="C61" s="1571">
        <f ca="1">'I8 Demand Data'!D69</f>
        <v>230193.69394546165</v>
      </c>
      <c r="D61" s="1571">
        <f ca="1">'I8 Demand Data'!E69</f>
        <v>107752.86818227249</v>
      </c>
      <c r="E61" s="1571">
        <f ca="1">'I8 Demand Data'!F69</f>
        <v>120616.62572287425</v>
      </c>
      <c r="F61" s="1571">
        <f ca="1">'I8 Demand Data'!G69</f>
        <v>0</v>
      </c>
      <c r="G61" s="1571">
        <f ca="1">'I8 Demand Data'!H69</f>
        <v>0</v>
      </c>
      <c r="H61" s="1571">
        <f ca="1">'I8 Demand Data'!I69</f>
        <v>0</v>
      </c>
      <c r="I61" s="1571">
        <f ca="1">'I8 Demand Data'!J69</f>
        <v>7117.8834529991291</v>
      </c>
      <c r="J61" s="1571">
        <f ca="1">'I8 Demand Data'!K69</f>
        <v>902.57784517161383</v>
      </c>
      <c r="K61" s="1571">
        <f ca="1">'I8 Demand Data'!L69</f>
        <v>1155.7423359923819</v>
      </c>
      <c r="L61" s="1571">
        <f ca="1">'I8 Demand Data'!M69</f>
        <v>0</v>
      </c>
      <c r="M61" s="1571">
        <f ca="1">'I8 Demand Data'!N69</f>
        <v>0</v>
      </c>
      <c r="N61" s="1571">
        <f ca="1">'I8 Demand Data'!O69</f>
        <v>0</v>
      </c>
      <c r="O61" s="1571">
        <f ca="1">'I8 Demand Data'!P69</f>
        <v>0</v>
      </c>
      <c r="P61" s="1571">
        <f ca="1">'I8 Demand Data'!Q69</f>
        <v>0</v>
      </c>
      <c r="Q61" s="1571">
        <f ca="1">'I8 Demand Data'!R69</f>
        <v>0</v>
      </c>
      <c r="R61" s="1571">
        <f ca="1">'I8 Demand Data'!S69</f>
        <v>0</v>
      </c>
      <c r="S61" s="1571">
        <f ca="1">'I8 Demand Data'!T69</f>
        <v>0</v>
      </c>
      <c r="T61" s="1571">
        <f ca="1">'I8 Demand Data'!U69</f>
        <v>0</v>
      </c>
      <c r="U61" s="1571">
        <f ca="1">'I8 Demand Data'!V69</f>
        <v>0</v>
      </c>
      <c r="V61" s="1571">
        <f ca="1">'I8 Demand Data'!W69</f>
        <v>0</v>
      </c>
      <c r="W61" s="1567"/>
    </row>
    <row r="62" spans="1:23" s="1561" customFormat="1" ht="12.75">
      <c r="A62" s="1564" t="s">
        <v>859</v>
      </c>
      <c r="B62" s="1565">
        <f>SUM(C62:V62)</f>
        <v>366482.42832834268</v>
      </c>
      <c r="C62" s="1571">
        <f ca="1">'I8 Demand Data'!D70</f>
        <v>223045.42640355628</v>
      </c>
      <c r="D62" s="1571">
        <f ca="1">'I8 Demand Data'!E70</f>
        <v>83684.657712211803</v>
      </c>
      <c r="E62" s="1571">
        <f ca="1">'I8 Demand Data'!F70</f>
        <v>50576.140578411483</v>
      </c>
      <c r="F62" s="1571">
        <f ca="1">'I8 Demand Data'!G70</f>
        <v>0</v>
      </c>
      <c r="G62" s="1571">
        <f ca="1">'I8 Demand Data'!H70</f>
        <v>0</v>
      </c>
      <c r="H62" s="1571">
        <f ca="1">'I8 Demand Data'!I70</f>
        <v>0</v>
      </c>
      <c r="I62" s="1571">
        <f ca="1">'I8 Demand Data'!J70</f>
        <v>7117.8834529991291</v>
      </c>
      <c r="J62" s="1571">
        <f ca="1">'I8 Demand Data'!K70</f>
        <v>902.57784517161383</v>
      </c>
      <c r="K62" s="1571">
        <f ca="1">'I8 Demand Data'!L70</f>
        <v>1155.7423359923819</v>
      </c>
      <c r="L62" s="1571">
        <f ca="1">'I8 Demand Data'!M70</f>
        <v>0</v>
      </c>
      <c r="M62" s="1571">
        <f ca="1">'I8 Demand Data'!N70</f>
        <v>0</v>
      </c>
      <c r="N62" s="1571">
        <f ca="1">'I8 Demand Data'!O70</f>
        <v>0</v>
      </c>
      <c r="O62" s="1571">
        <f ca="1">'I8 Demand Data'!P70</f>
        <v>0</v>
      </c>
      <c r="P62" s="1571">
        <f ca="1">'I8 Demand Data'!Q70</f>
        <v>0</v>
      </c>
      <c r="Q62" s="1571">
        <f ca="1">'I8 Demand Data'!R70</f>
        <v>0</v>
      </c>
      <c r="R62" s="1571">
        <f ca="1">'I8 Demand Data'!S70</f>
        <v>0</v>
      </c>
      <c r="S62" s="1571">
        <f ca="1">'I8 Demand Data'!T70</f>
        <v>0</v>
      </c>
      <c r="T62" s="1571">
        <f ca="1">'I8 Demand Data'!U70</f>
        <v>0</v>
      </c>
      <c r="U62" s="1571">
        <f ca="1">'I8 Demand Data'!V70</f>
        <v>0</v>
      </c>
      <c r="V62" s="1571">
        <f ca="1">'I8 Demand Data'!W70</f>
        <v>0</v>
      </c>
      <c r="W62" s="1567"/>
    </row>
    <row r="63" spans="1:23" s="1561" customFormat="1" ht="12.75">
      <c r="A63" s="1564"/>
      <c r="B63" s="1565"/>
      <c r="C63" s="1571"/>
      <c r="D63" s="1571"/>
      <c r="E63" s="1571"/>
      <c r="F63" s="1571"/>
      <c r="G63" s="1571"/>
      <c r="H63" s="1571"/>
      <c r="I63" s="1571"/>
      <c r="J63" s="1571"/>
      <c r="K63" s="1571"/>
      <c r="L63" s="1571"/>
      <c r="M63" s="1571"/>
      <c r="N63" s="1571"/>
      <c r="O63" s="1571"/>
      <c r="P63" s="1571"/>
      <c r="Q63" s="1571"/>
      <c r="R63" s="1571"/>
      <c r="S63" s="1571"/>
      <c r="T63" s="1571"/>
      <c r="U63" s="1571"/>
      <c r="V63" s="1571"/>
      <c r="W63" s="1567"/>
    </row>
    <row r="64" spans="1:23" s="1561" customFormat="1" ht="12.75">
      <c r="A64" s="1564" t="s">
        <v>1505</v>
      </c>
      <c r="B64" s="1565"/>
      <c r="C64" s="1571"/>
      <c r="D64" s="1571"/>
      <c r="E64" s="1571"/>
      <c r="F64" s="1571"/>
      <c r="G64" s="1571"/>
      <c r="H64" s="1571"/>
      <c r="I64" s="1571"/>
      <c r="J64" s="1571"/>
      <c r="K64" s="1571"/>
      <c r="L64" s="1571"/>
      <c r="M64" s="1571"/>
      <c r="N64" s="1571"/>
      <c r="O64" s="1571"/>
      <c r="P64" s="1571"/>
      <c r="Q64" s="1571"/>
      <c r="R64" s="1571"/>
      <c r="S64" s="1571"/>
      <c r="T64" s="1571"/>
      <c r="U64" s="1571"/>
      <c r="V64" s="1571"/>
      <c r="W64" s="1567"/>
    </row>
    <row r="65" spans="1:23" s="1561" customFormat="1" ht="12.75">
      <c r="A65" s="1564" t="s">
        <v>1506</v>
      </c>
      <c r="B65" s="1565">
        <f>SUM(C65:V65)</f>
        <v>631072.18836832885</v>
      </c>
      <c r="C65" s="1571">
        <f t="shared" ref="C65:V65" si="10">IF((C59-C26*12)&lt;0,0,(C59-C26*12))</f>
        <v>242055.26667618798</v>
      </c>
      <c r="D65" s="1571">
        <f t="shared" si="10"/>
        <v>111240.90114240476</v>
      </c>
      <c r="E65" s="1571">
        <f t="shared" si="10"/>
        <v>277345.07821374369</v>
      </c>
      <c r="F65" s="1571">
        <f t="shared" si="10"/>
        <v>0</v>
      </c>
      <c r="G65" s="1571">
        <f t="shared" si="10"/>
        <v>0</v>
      </c>
      <c r="H65" s="1571">
        <f t="shared" si="10"/>
        <v>0</v>
      </c>
      <c r="I65" s="1571">
        <f t="shared" si="10"/>
        <v>0</v>
      </c>
      <c r="J65" s="1571">
        <f t="shared" si="10"/>
        <v>0</v>
      </c>
      <c r="K65" s="1571">
        <f t="shared" si="10"/>
        <v>430.94233599238191</v>
      </c>
      <c r="L65" s="1571">
        <f t="shared" si="10"/>
        <v>0</v>
      </c>
      <c r="M65" s="1571">
        <f t="shared" si="10"/>
        <v>0</v>
      </c>
      <c r="N65" s="1571">
        <f t="shared" si="10"/>
        <v>0</v>
      </c>
      <c r="O65" s="1571">
        <f t="shared" si="10"/>
        <v>0</v>
      </c>
      <c r="P65" s="1571">
        <f t="shared" si="10"/>
        <v>0</v>
      </c>
      <c r="Q65" s="1571">
        <f t="shared" si="10"/>
        <v>0</v>
      </c>
      <c r="R65" s="1571">
        <f t="shared" si="10"/>
        <v>0</v>
      </c>
      <c r="S65" s="1571">
        <f t="shared" si="10"/>
        <v>0</v>
      </c>
      <c r="T65" s="1571">
        <f t="shared" si="10"/>
        <v>0</v>
      </c>
      <c r="U65" s="1571">
        <f t="shared" si="10"/>
        <v>0</v>
      </c>
      <c r="V65" s="1571">
        <f t="shared" si="10"/>
        <v>0</v>
      </c>
      <c r="W65" s="1567"/>
    </row>
    <row r="66" spans="1:23" s="1561" customFormat="1" ht="12.75">
      <c r="A66" s="1564" t="s">
        <v>1507</v>
      </c>
      <c r="B66" s="1565">
        <f>SUM(C66:V66)</f>
        <v>569051.3883683288</v>
      </c>
      <c r="C66" s="1571">
        <f t="shared" ref="C66:V67" si="11">IF((C60-C27*12)&lt;0,0,(C60-C27*12))</f>
        <v>187292.06667618797</v>
      </c>
      <c r="D66" s="1571">
        <f t="shared" si="11"/>
        <v>104736.90114240476</v>
      </c>
      <c r="E66" s="1571">
        <f t="shared" si="11"/>
        <v>276591.47821374371</v>
      </c>
      <c r="F66" s="1571">
        <f t="shared" si="11"/>
        <v>0</v>
      </c>
      <c r="G66" s="1571">
        <f t="shared" si="11"/>
        <v>0</v>
      </c>
      <c r="H66" s="1571">
        <f t="shared" si="11"/>
        <v>0</v>
      </c>
      <c r="I66" s="1571">
        <f t="shared" si="11"/>
        <v>0</v>
      </c>
      <c r="J66" s="1571">
        <f t="shared" si="11"/>
        <v>0</v>
      </c>
      <c r="K66" s="1571">
        <f t="shared" si="11"/>
        <v>430.94233599238191</v>
      </c>
      <c r="L66" s="1571">
        <f t="shared" si="11"/>
        <v>0</v>
      </c>
      <c r="M66" s="1571">
        <f t="shared" si="11"/>
        <v>0</v>
      </c>
      <c r="N66" s="1571">
        <f t="shared" si="11"/>
        <v>0</v>
      </c>
      <c r="O66" s="1571">
        <f t="shared" si="11"/>
        <v>0</v>
      </c>
      <c r="P66" s="1571">
        <f t="shared" si="11"/>
        <v>0</v>
      </c>
      <c r="Q66" s="1571">
        <f t="shared" si="11"/>
        <v>0</v>
      </c>
      <c r="R66" s="1571">
        <f t="shared" si="11"/>
        <v>0</v>
      </c>
      <c r="S66" s="1571">
        <f t="shared" si="11"/>
        <v>0</v>
      </c>
      <c r="T66" s="1571">
        <f t="shared" si="11"/>
        <v>0</v>
      </c>
      <c r="U66" s="1571">
        <f t="shared" si="11"/>
        <v>0</v>
      </c>
      <c r="V66" s="1571">
        <f t="shared" si="11"/>
        <v>0</v>
      </c>
      <c r="W66" s="1567"/>
    </row>
    <row r="67" spans="1:23" s="1561" customFormat="1" ht="12.75">
      <c r="A67" s="1564" t="s">
        <v>652</v>
      </c>
      <c r="B67" s="1565">
        <f>SUM(C67:V67)</f>
        <v>399987.54182762932</v>
      </c>
      <c r="C67" s="1571">
        <f t="shared" si="11"/>
        <v>178142.40145732986</v>
      </c>
      <c r="D67" s="1571">
        <f t="shared" si="11"/>
        <v>101408.98363218761</v>
      </c>
      <c r="E67" s="1571">
        <f t="shared" si="11"/>
        <v>120005.21440211953</v>
      </c>
      <c r="F67" s="1571">
        <f t="shared" si="11"/>
        <v>0</v>
      </c>
      <c r="G67" s="1571">
        <f t="shared" si="11"/>
        <v>0</v>
      </c>
      <c r="H67" s="1571">
        <f t="shared" si="11"/>
        <v>0</v>
      </c>
      <c r="I67" s="1571">
        <f t="shared" si="11"/>
        <v>0</v>
      </c>
      <c r="J67" s="1571">
        <f t="shared" si="11"/>
        <v>0</v>
      </c>
      <c r="K67" s="1571">
        <f t="shared" si="11"/>
        <v>430.94233599238191</v>
      </c>
      <c r="L67" s="1571">
        <f t="shared" si="11"/>
        <v>0</v>
      </c>
      <c r="M67" s="1571">
        <f t="shared" si="11"/>
        <v>0</v>
      </c>
      <c r="N67" s="1571">
        <f t="shared" si="11"/>
        <v>0</v>
      </c>
      <c r="O67" s="1571">
        <f t="shared" si="11"/>
        <v>0</v>
      </c>
      <c r="P67" s="1571">
        <f t="shared" si="11"/>
        <v>0</v>
      </c>
      <c r="Q67" s="1571">
        <f t="shared" si="11"/>
        <v>0</v>
      </c>
      <c r="R67" s="1571">
        <f t="shared" si="11"/>
        <v>0</v>
      </c>
      <c r="S67" s="1571">
        <f t="shared" si="11"/>
        <v>0</v>
      </c>
      <c r="T67" s="1571">
        <f t="shared" si="11"/>
        <v>0</v>
      </c>
      <c r="U67" s="1571">
        <f t="shared" si="11"/>
        <v>0</v>
      </c>
      <c r="V67" s="1571">
        <f t="shared" si="11"/>
        <v>0</v>
      </c>
      <c r="W67" s="1567"/>
    </row>
    <row r="68" spans="1:23" s="1561" customFormat="1" ht="12.75">
      <c r="A68" s="1564" t="s">
        <v>1508</v>
      </c>
      <c r="B68" s="1565">
        <f>SUM(C68:V68)</f>
        <v>301811.53810062516</v>
      </c>
      <c r="C68" s="1571">
        <f t="shared" ref="C68:V68" si="12">IF((C62-C29*12)&lt;0,0,(C62-C29*12))</f>
        <v>172915.91799808294</v>
      </c>
      <c r="D68" s="1571">
        <f t="shared" si="12"/>
        <v>78163.435301345933</v>
      </c>
      <c r="E68" s="1571">
        <f t="shared" si="12"/>
        <v>50301.242465203934</v>
      </c>
      <c r="F68" s="1571">
        <f t="shared" si="12"/>
        <v>0</v>
      </c>
      <c r="G68" s="1571">
        <f t="shared" si="12"/>
        <v>0</v>
      </c>
      <c r="H68" s="1571">
        <f t="shared" si="12"/>
        <v>0</v>
      </c>
      <c r="I68" s="1571">
        <f t="shared" si="12"/>
        <v>0</v>
      </c>
      <c r="J68" s="1571">
        <f t="shared" si="12"/>
        <v>0</v>
      </c>
      <c r="K68" s="1571">
        <f t="shared" si="12"/>
        <v>430.94233599238191</v>
      </c>
      <c r="L68" s="1571">
        <f t="shared" si="12"/>
        <v>0</v>
      </c>
      <c r="M68" s="1571">
        <f t="shared" si="12"/>
        <v>0</v>
      </c>
      <c r="N68" s="1571">
        <f t="shared" si="12"/>
        <v>0</v>
      </c>
      <c r="O68" s="1571">
        <f t="shared" si="12"/>
        <v>0</v>
      </c>
      <c r="P68" s="1571">
        <f t="shared" si="12"/>
        <v>0</v>
      </c>
      <c r="Q68" s="1571">
        <f t="shared" si="12"/>
        <v>0</v>
      </c>
      <c r="R68" s="1571">
        <f t="shared" si="12"/>
        <v>0</v>
      </c>
      <c r="S68" s="1571">
        <f t="shared" si="12"/>
        <v>0</v>
      </c>
      <c r="T68" s="1571">
        <f t="shared" si="12"/>
        <v>0</v>
      </c>
      <c r="U68" s="1571">
        <f t="shared" si="12"/>
        <v>0</v>
      </c>
      <c r="V68" s="1571">
        <f t="shared" si="12"/>
        <v>0</v>
      </c>
      <c r="W68" s="1567"/>
    </row>
    <row r="69" spans="1:23" s="1561" customFormat="1" ht="12.75">
      <c r="A69" s="1564"/>
      <c r="B69" s="1565"/>
      <c r="C69" s="1571"/>
      <c r="D69" s="1571"/>
      <c r="E69" s="1571"/>
      <c r="F69" s="1571"/>
      <c r="G69" s="1571"/>
      <c r="H69" s="1571"/>
      <c r="I69" s="1571"/>
      <c r="J69" s="1571"/>
      <c r="K69" s="1571"/>
      <c r="L69" s="1571"/>
      <c r="M69" s="1571"/>
      <c r="N69" s="1571"/>
      <c r="O69" s="1571"/>
      <c r="P69" s="1571"/>
      <c r="Q69" s="1571"/>
      <c r="R69" s="1571"/>
      <c r="S69" s="1571"/>
      <c r="T69" s="1571"/>
      <c r="U69" s="1571"/>
      <c r="V69" s="1571"/>
      <c r="W69" s="1567"/>
    </row>
    <row r="70" spans="1:23" s="1561" customFormat="1" ht="12.75">
      <c r="A70" s="1564"/>
      <c r="B70" s="1565"/>
      <c r="C70" s="1571"/>
      <c r="D70" s="1571"/>
      <c r="E70" s="1571"/>
      <c r="F70" s="1571"/>
      <c r="G70" s="1571"/>
      <c r="H70" s="1571"/>
      <c r="I70" s="1571"/>
      <c r="J70" s="1571"/>
      <c r="K70" s="1571"/>
      <c r="L70" s="1571"/>
      <c r="M70" s="1571"/>
      <c r="N70" s="1571"/>
      <c r="O70" s="1571"/>
      <c r="P70" s="1571"/>
      <c r="Q70" s="1571"/>
      <c r="R70" s="1571"/>
      <c r="S70" s="1571"/>
      <c r="T70" s="1571"/>
      <c r="U70" s="1571"/>
      <c r="V70" s="1571"/>
      <c r="W70" s="1567"/>
    </row>
    <row r="71" spans="1:23" s="1561" customFormat="1" ht="12.75">
      <c r="A71" s="1564"/>
      <c r="B71" s="1565"/>
      <c r="C71" s="1571"/>
      <c r="D71" s="1571"/>
      <c r="E71" s="1571"/>
      <c r="F71" s="1571"/>
      <c r="G71" s="1571"/>
      <c r="H71" s="1571"/>
      <c r="I71" s="1571"/>
      <c r="J71" s="1571"/>
      <c r="K71" s="1571"/>
      <c r="L71" s="1571"/>
      <c r="M71" s="1571"/>
      <c r="N71" s="1571"/>
      <c r="O71" s="1571"/>
      <c r="P71" s="1571"/>
      <c r="Q71" s="1571"/>
      <c r="R71" s="1571"/>
      <c r="S71" s="1571"/>
      <c r="T71" s="1571"/>
      <c r="U71" s="1571"/>
      <c r="V71" s="1571"/>
      <c r="W71" s="1567"/>
    </row>
    <row r="72" spans="1:23" s="1561" customFormat="1" ht="12.75">
      <c r="A72" s="1564"/>
      <c r="B72" s="1565"/>
      <c r="C72" s="1571"/>
      <c r="D72" s="1571"/>
      <c r="E72" s="1571"/>
      <c r="F72" s="1571"/>
      <c r="G72" s="1571"/>
      <c r="H72" s="1571"/>
      <c r="I72" s="1571"/>
      <c r="J72" s="1571"/>
      <c r="K72" s="1571"/>
      <c r="L72" s="1571"/>
      <c r="M72" s="1571"/>
      <c r="N72" s="1571"/>
      <c r="O72" s="1571"/>
      <c r="P72" s="1571"/>
      <c r="Q72" s="1571"/>
      <c r="R72" s="1571"/>
      <c r="S72" s="1571"/>
      <c r="T72" s="1571"/>
      <c r="U72" s="1571"/>
      <c r="V72" s="1571"/>
      <c r="W72" s="1567"/>
    </row>
    <row r="73" spans="1:23" s="1561" customFormat="1" ht="12.75">
      <c r="A73" s="1564"/>
      <c r="B73" s="1565"/>
      <c r="C73" s="1571"/>
      <c r="D73" s="1571"/>
      <c r="E73" s="1571"/>
      <c r="F73" s="1571"/>
      <c r="G73" s="1571"/>
      <c r="H73" s="1571"/>
      <c r="I73" s="1571"/>
      <c r="J73" s="1571"/>
      <c r="K73" s="1571"/>
      <c r="L73" s="1571"/>
      <c r="M73" s="1571"/>
      <c r="N73" s="1571"/>
      <c r="O73" s="1571"/>
      <c r="P73" s="1571"/>
      <c r="Q73" s="1571"/>
      <c r="R73" s="1571"/>
      <c r="S73" s="1571"/>
      <c r="T73" s="1571"/>
      <c r="U73" s="1571"/>
      <c r="V73" s="1571"/>
      <c r="W73" s="1567"/>
    </row>
    <row r="74" spans="1:23" s="1561" customFormat="1" ht="12.75">
      <c r="A74" s="1564"/>
      <c r="B74" s="1565"/>
      <c r="C74" s="1571"/>
      <c r="D74" s="1571"/>
      <c r="E74" s="1571"/>
      <c r="F74" s="1571"/>
      <c r="G74" s="1571"/>
      <c r="H74" s="1571"/>
      <c r="I74" s="1571"/>
      <c r="J74" s="1571"/>
      <c r="K74" s="1571"/>
      <c r="L74" s="1571"/>
      <c r="M74" s="1571"/>
      <c r="N74" s="1571"/>
      <c r="O74" s="1571"/>
      <c r="P74" s="1571"/>
      <c r="Q74" s="1571"/>
      <c r="R74" s="1571"/>
      <c r="S74" s="1571"/>
      <c r="T74" s="1571"/>
      <c r="U74" s="1571"/>
      <c r="V74" s="1571"/>
      <c r="W74" s="1567"/>
    </row>
    <row r="75" spans="1:23" s="1561" customFormat="1" ht="12.75">
      <c r="A75" s="1564"/>
      <c r="B75" s="1565"/>
      <c r="C75" s="1571"/>
      <c r="D75" s="1571"/>
      <c r="E75" s="1571"/>
      <c r="F75" s="1571"/>
      <c r="G75" s="1571"/>
      <c r="H75" s="1571"/>
      <c r="I75" s="1571"/>
      <c r="J75" s="1571"/>
      <c r="K75" s="1571"/>
      <c r="L75" s="1571"/>
      <c r="M75" s="1571"/>
      <c r="N75" s="1571"/>
      <c r="O75" s="1571"/>
      <c r="P75" s="1571"/>
      <c r="Q75" s="1571"/>
      <c r="R75" s="1571"/>
      <c r="S75" s="1571"/>
      <c r="T75" s="1571"/>
      <c r="U75" s="1571"/>
      <c r="V75" s="1571"/>
      <c r="W75" s="1567"/>
    </row>
    <row r="76" spans="1:23" s="1561" customFormat="1" ht="12.75">
      <c r="A76" s="1564"/>
      <c r="B76" s="1565"/>
      <c r="C76" s="1571"/>
      <c r="D76" s="1571"/>
      <c r="E76" s="1571"/>
      <c r="F76" s="1571"/>
      <c r="G76" s="1571"/>
      <c r="H76" s="1571"/>
      <c r="I76" s="1571"/>
      <c r="J76" s="1571"/>
      <c r="K76" s="1571"/>
      <c r="L76" s="1571"/>
      <c r="M76" s="1571"/>
      <c r="N76" s="1571"/>
      <c r="O76" s="1571"/>
      <c r="P76" s="1571"/>
      <c r="Q76" s="1571"/>
      <c r="R76" s="1571"/>
      <c r="S76" s="1571"/>
      <c r="T76" s="1571"/>
      <c r="U76" s="1571"/>
      <c r="V76" s="1571"/>
      <c r="W76" s="1567"/>
    </row>
    <row r="77" spans="1:23" s="1561" customFormat="1" ht="12.75">
      <c r="A77" s="1564"/>
      <c r="B77" s="1565"/>
      <c r="C77" s="1571"/>
      <c r="D77" s="1571"/>
      <c r="E77" s="1571"/>
      <c r="F77" s="1571"/>
      <c r="G77" s="1571"/>
      <c r="H77" s="1571"/>
      <c r="I77" s="1571"/>
      <c r="J77" s="1571"/>
      <c r="K77" s="1571"/>
      <c r="L77" s="1571"/>
      <c r="M77" s="1571"/>
      <c r="N77" s="1571"/>
      <c r="O77" s="1571"/>
      <c r="P77" s="1571"/>
      <c r="Q77" s="1571"/>
      <c r="R77" s="1571"/>
      <c r="S77" s="1571"/>
      <c r="T77" s="1571"/>
      <c r="U77" s="1571"/>
      <c r="V77" s="1571"/>
      <c r="W77" s="1567"/>
    </row>
    <row r="78" spans="1:23" s="1561" customFormat="1" ht="12.75">
      <c r="A78" s="1564"/>
      <c r="B78" s="1565"/>
      <c r="C78" s="1571"/>
      <c r="D78" s="1571"/>
      <c r="E78" s="1571"/>
      <c r="F78" s="1571"/>
      <c r="G78" s="1571"/>
      <c r="H78" s="1571"/>
      <c r="I78" s="1571"/>
      <c r="J78" s="1571"/>
      <c r="K78" s="1571"/>
      <c r="L78" s="1571"/>
      <c r="M78" s="1571"/>
      <c r="N78" s="1571"/>
      <c r="O78" s="1571"/>
      <c r="P78" s="1571"/>
      <c r="Q78" s="1571"/>
      <c r="R78" s="1571"/>
      <c r="S78" s="1571"/>
      <c r="T78" s="1571"/>
      <c r="U78" s="1571"/>
      <c r="V78" s="1571"/>
      <c r="W78" s="1567"/>
    </row>
    <row r="79" spans="1:23" s="1561" customFormat="1" ht="12.75">
      <c r="A79" s="1564"/>
      <c r="B79" s="1565"/>
      <c r="C79" s="1571"/>
      <c r="D79" s="1571"/>
      <c r="E79" s="1571"/>
      <c r="F79" s="1571"/>
      <c r="G79" s="1571"/>
      <c r="H79" s="1571"/>
      <c r="I79" s="1571"/>
      <c r="J79" s="1571"/>
      <c r="K79" s="1571"/>
      <c r="L79" s="1571"/>
      <c r="M79" s="1571"/>
      <c r="N79" s="1571"/>
      <c r="O79" s="1571"/>
      <c r="P79" s="1571"/>
      <c r="Q79" s="1571"/>
      <c r="R79" s="1571"/>
      <c r="S79" s="1571"/>
      <c r="T79" s="1571"/>
      <c r="U79" s="1571"/>
      <c r="V79" s="1571"/>
      <c r="W79" s="1567"/>
    </row>
    <row r="80" spans="1:23" s="1561" customFormat="1" ht="12.75">
      <c r="A80" s="1564"/>
      <c r="B80" s="1565"/>
      <c r="C80" s="1571"/>
      <c r="D80" s="1571"/>
      <c r="E80" s="1571"/>
      <c r="F80" s="1571"/>
      <c r="G80" s="1571"/>
      <c r="H80" s="1571"/>
      <c r="I80" s="1571"/>
      <c r="J80" s="1571"/>
      <c r="K80" s="1571"/>
      <c r="L80" s="1571"/>
      <c r="M80" s="1571"/>
      <c r="N80" s="1571"/>
      <c r="O80" s="1571"/>
      <c r="P80" s="1571"/>
      <c r="Q80" s="1571"/>
      <c r="R80" s="1571"/>
      <c r="S80" s="1571"/>
      <c r="T80" s="1571"/>
      <c r="U80" s="1571"/>
      <c r="V80" s="1571"/>
      <c r="W80" s="1567"/>
    </row>
    <row r="81" spans="1:23" s="1561" customFormat="1" ht="12.75">
      <c r="A81" s="1564"/>
      <c r="B81" s="1565"/>
      <c r="C81" s="1571"/>
      <c r="D81" s="1571"/>
      <c r="E81" s="1571"/>
      <c r="F81" s="1571"/>
      <c r="G81" s="1571"/>
      <c r="H81" s="1571"/>
      <c r="I81" s="1571"/>
      <c r="J81" s="1571"/>
      <c r="K81" s="1571"/>
      <c r="L81" s="1571"/>
      <c r="M81" s="1571"/>
      <c r="N81" s="1571"/>
      <c r="O81" s="1571"/>
      <c r="P81" s="1571"/>
      <c r="Q81" s="1571"/>
      <c r="R81" s="1571"/>
      <c r="S81" s="1571"/>
      <c r="T81" s="1571"/>
      <c r="U81" s="1571"/>
      <c r="V81" s="1571"/>
      <c r="W81" s="1567"/>
    </row>
    <row r="82" spans="1:23" s="1561" customFormat="1" ht="12.75">
      <c r="A82" s="1564"/>
      <c r="B82" s="1565"/>
      <c r="C82" s="1571"/>
      <c r="D82" s="1571"/>
      <c r="E82" s="1571"/>
      <c r="F82" s="1571"/>
      <c r="G82" s="1571"/>
      <c r="H82" s="1571"/>
      <c r="I82" s="1571"/>
      <c r="J82" s="1571"/>
      <c r="K82" s="1571"/>
      <c r="L82" s="1571"/>
      <c r="M82" s="1571"/>
      <c r="N82" s="1571"/>
      <c r="O82" s="1571"/>
      <c r="P82" s="1571"/>
      <c r="Q82" s="1571"/>
      <c r="R82" s="1571"/>
      <c r="S82" s="1571"/>
      <c r="T82" s="1571"/>
      <c r="U82" s="1571"/>
      <c r="V82" s="1571"/>
      <c r="W82" s="1567"/>
    </row>
    <row r="83" spans="1:23" s="1561" customFormat="1" ht="12.75">
      <c r="A83" s="1564"/>
      <c r="B83" s="1565"/>
      <c r="C83" s="1571"/>
      <c r="D83" s="1571"/>
      <c r="E83" s="1571"/>
      <c r="F83" s="1571"/>
      <c r="G83" s="1571"/>
      <c r="H83" s="1571"/>
      <c r="I83" s="1571"/>
      <c r="J83" s="1571"/>
      <c r="K83" s="1571"/>
      <c r="L83" s="1571"/>
      <c r="M83" s="1571"/>
      <c r="N83" s="1571"/>
      <c r="O83" s="1571"/>
      <c r="P83" s="1571"/>
      <c r="Q83" s="1571"/>
      <c r="R83" s="1571"/>
      <c r="S83" s="1571"/>
      <c r="T83" s="1571"/>
      <c r="U83" s="1571"/>
      <c r="V83" s="1571"/>
      <c r="W83" s="1567"/>
    </row>
    <row r="84" spans="1:23" s="1561" customFormat="1" ht="12.75">
      <c r="A84" s="1564"/>
      <c r="B84" s="1565"/>
      <c r="C84" s="1571"/>
      <c r="D84" s="1571"/>
      <c r="E84" s="1571"/>
      <c r="F84" s="1571"/>
      <c r="G84" s="1571"/>
      <c r="H84" s="1571"/>
      <c r="I84" s="1571"/>
      <c r="J84" s="1571"/>
      <c r="K84" s="1571"/>
      <c r="L84" s="1571"/>
      <c r="M84" s="1571"/>
      <c r="N84" s="1571"/>
      <c r="O84" s="1571"/>
      <c r="P84" s="1571"/>
      <c r="Q84" s="1571"/>
      <c r="R84" s="1571"/>
      <c r="S84" s="1571"/>
      <c r="T84" s="1571"/>
      <c r="U84" s="1571"/>
      <c r="V84" s="1571"/>
      <c r="W84" s="1567"/>
    </row>
    <row r="85" spans="1:23" s="1561" customFormat="1" ht="12.75">
      <c r="A85" s="1564"/>
      <c r="B85" s="1565"/>
      <c r="C85" s="1571"/>
      <c r="D85" s="1571"/>
      <c r="E85" s="1571"/>
      <c r="F85" s="1571"/>
      <c r="G85" s="1571"/>
      <c r="H85" s="1571"/>
      <c r="I85" s="1571"/>
      <c r="J85" s="1571"/>
      <c r="K85" s="1571"/>
      <c r="L85" s="1571"/>
      <c r="M85" s="1571"/>
      <c r="N85" s="1571"/>
      <c r="O85" s="1571"/>
      <c r="P85" s="1571"/>
      <c r="Q85" s="1571"/>
      <c r="R85" s="1571"/>
      <c r="S85" s="1571"/>
      <c r="T85" s="1571"/>
      <c r="U85" s="1571"/>
      <c r="V85" s="1571"/>
      <c r="W85" s="1567"/>
    </row>
    <row r="86" spans="1:23" s="1561" customFormat="1" ht="12.75">
      <c r="A86" s="1564"/>
      <c r="B86" s="1565"/>
      <c r="C86" s="1571"/>
      <c r="D86" s="1571"/>
      <c r="E86" s="1571"/>
      <c r="F86" s="1571"/>
      <c r="G86" s="1571"/>
      <c r="H86" s="1571"/>
      <c r="I86" s="1571"/>
      <c r="J86" s="1571"/>
      <c r="K86" s="1571"/>
      <c r="L86" s="1571"/>
      <c r="M86" s="1571"/>
      <c r="N86" s="1571"/>
      <c r="O86" s="1571"/>
      <c r="P86" s="1571"/>
      <c r="Q86" s="1571"/>
      <c r="R86" s="1571"/>
      <c r="S86" s="1571"/>
      <c r="T86" s="1571"/>
      <c r="U86" s="1571"/>
      <c r="V86" s="1571"/>
      <c r="W86" s="1567"/>
    </row>
    <row r="87" spans="1:23" s="1561" customFormat="1" ht="12.75">
      <c r="A87" s="1564"/>
      <c r="B87" s="1565"/>
      <c r="C87" s="1571"/>
      <c r="D87" s="1571"/>
      <c r="E87" s="1571"/>
      <c r="F87" s="1571"/>
      <c r="G87" s="1571"/>
      <c r="H87" s="1571"/>
      <c r="I87" s="1571"/>
      <c r="J87" s="1571"/>
      <c r="K87" s="1571"/>
      <c r="L87" s="1571"/>
      <c r="M87" s="1571"/>
      <c r="N87" s="1571"/>
      <c r="O87" s="1571"/>
      <c r="P87" s="1571"/>
      <c r="Q87" s="1571"/>
      <c r="R87" s="1571"/>
      <c r="S87" s="1571"/>
      <c r="T87" s="1571"/>
      <c r="U87" s="1571"/>
      <c r="V87" s="1571"/>
      <c r="W87" s="1567"/>
    </row>
    <row r="88" spans="1:23" s="1561" customFormat="1" ht="12.75">
      <c r="A88" s="1564"/>
      <c r="B88" s="1565"/>
      <c r="C88" s="1571"/>
      <c r="D88" s="1571"/>
      <c r="E88" s="1571"/>
      <c r="F88" s="1571"/>
      <c r="G88" s="1571"/>
      <c r="H88" s="1571"/>
      <c r="I88" s="1571"/>
      <c r="J88" s="1571"/>
      <c r="K88" s="1571"/>
      <c r="L88" s="1571"/>
      <c r="M88" s="1571"/>
      <c r="N88" s="1571"/>
      <c r="O88" s="1571"/>
      <c r="P88" s="1571"/>
      <c r="Q88" s="1571"/>
      <c r="R88" s="1571"/>
      <c r="S88" s="1571"/>
      <c r="T88" s="1571"/>
      <c r="U88" s="1571"/>
      <c r="V88" s="1571"/>
      <c r="W88" s="1567"/>
    </row>
    <row r="89" spans="1:23" s="1561" customFormat="1" ht="12.75">
      <c r="A89" s="1564"/>
      <c r="B89" s="1565"/>
      <c r="C89" s="1571"/>
      <c r="D89" s="1571"/>
      <c r="E89" s="1571"/>
      <c r="F89" s="1571"/>
      <c r="G89" s="1571"/>
      <c r="H89" s="1571"/>
      <c r="I89" s="1571"/>
      <c r="J89" s="1571"/>
      <c r="K89" s="1571"/>
      <c r="L89" s="1571"/>
      <c r="M89" s="1571"/>
      <c r="N89" s="1571"/>
      <c r="O89" s="1571"/>
      <c r="P89" s="1571"/>
      <c r="Q89" s="1571"/>
      <c r="R89" s="1571"/>
      <c r="S89" s="1571"/>
      <c r="T89" s="1571"/>
      <c r="U89" s="1571"/>
      <c r="V89" s="1571"/>
      <c r="W89" s="1567"/>
    </row>
    <row r="90" spans="1:23" s="1561" customFormat="1" ht="12.75">
      <c r="A90" s="1564"/>
      <c r="B90" s="1565"/>
      <c r="C90" s="1571"/>
      <c r="D90" s="1571"/>
      <c r="E90" s="1571"/>
      <c r="F90" s="1571"/>
      <c r="G90" s="1571"/>
      <c r="H90" s="1571"/>
      <c r="I90" s="1571"/>
      <c r="J90" s="1571"/>
      <c r="K90" s="1571"/>
      <c r="L90" s="1571"/>
      <c r="M90" s="1571"/>
      <c r="N90" s="1571"/>
      <c r="O90" s="1571"/>
      <c r="P90" s="1571"/>
      <c r="Q90" s="1571"/>
      <c r="R90" s="1571"/>
      <c r="S90" s="1571"/>
      <c r="T90" s="1571"/>
      <c r="U90" s="1571"/>
      <c r="V90" s="1571"/>
      <c r="W90" s="1567"/>
    </row>
    <row r="91" spans="1:23" s="1561" customFormat="1" ht="12.75">
      <c r="A91" s="1564"/>
      <c r="B91" s="1565"/>
      <c r="C91" s="1571"/>
      <c r="D91" s="1571"/>
      <c r="E91" s="1571"/>
      <c r="F91" s="1571"/>
      <c r="G91" s="1571"/>
      <c r="H91" s="1571"/>
      <c r="I91" s="1571"/>
      <c r="J91" s="1571"/>
      <c r="K91" s="1571"/>
      <c r="L91" s="1571"/>
      <c r="M91" s="1571"/>
      <c r="N91" s="1571"/>
      <c r="O91" s="1571"/>
      <c r="P91" s="1571"/>
      <c r="Q91" s="1571"/>
      <c r="R91" s="1571"/>
      <c r="S91" s="1571"/>
      <c r="T91" s="1571"/>
      <c r="U91" s="1571"/>
      <c r="V91" s="1571"/>
      <c r="W91" s="1567"/>
    </row>
    <row r="92" spans="1:23" s="1561" customFormat="1" ht="12.75">
      <c r="A92" s="1564"/>
      <c r="B92" s="1565"/>
      <c r="C92" s="1571"/>
      <c r="D92" s="1571"/>
      <c r="E92" s="1571"/>
      <c r="F92" s="1571"/>
      <c r="G92" s="1571"/>
      <c r="H92" s="1571"/>
      <c r="I92" s="1571"/>
      <c r="J92" s="1571"/>
      <c r="K92" s="1571"/>
      <c r="L92" s="1571"/>
      <c r="M92" s="1571"/>
      <c r="N92" s="1571"/>
      <c r="O92" s="1571"/>
      <c r="P92" s="1571"/>
      <c r="Q92" s="1571"/>
      <c r="R92" s="1571"/>
      <c r="S92" s="1571"/>
      <c r="T92" s="1571"/>
      <c r="U92" s="1571"/>
      <c r="V92" s="1571"/>
      <c r="W92" s="1567"/>
    </row>
    <row r="93" spans="1:23" s="1561" customFormat="1" ht="12.75">
      <c r="A93" s="1564"/>
      <c r="B93" s="1565"/>
      <c r="C93" s="1571"/>
      <c r="D93" s="1571"/>
      <c r="E93" s="1571"/>
      <c r="F93" s="1571"/>
      <c r="G93" s="1571"/>
      <c r="H93" s="1571"/>
      <c r="I93" s="1571"/>
      <c r="J93" s="1571"/>
      <c r="K93" s="1571"/>
      <c r="L93" s="1571"/>
      <c r="M93" s="1571"/>
      <c r="N93" s="1571"/>
      <c r="O93" s="1571"/>
      <c r="P93" s="1571"/>
      <c r="Q93" s="1571"/>
      <c r="R93" s="1571"/>
      <c r="S93" s="1571"/>
      <c r="T93" s="1571"/>
      <c r="U93" s="1571"/>
      <c r="V93" s="1571"/>
      <c r="W93" s="1567"/>
    </row>
    <row r="94" spans="1:23" s="1561" customFormat="1" ht="12.75">
      <c r="A94" s="1564"/>
      <c r="B94" s="1565"/>
      <c r="C94" s="1571"/>
      <c r="D94" s="1571"/>
      <c r="E94" s="1571"/>
      <c r="F94" s="1571"/>
      <c r="G94" s="1571"/>
      <c r="H94" s="1571"/>
      <c r="I94" s="1571"/>
      <c r="J94" s="1571"/>
      <c r="K94" s="1571"/>
      <c r="L94" s="1571"/>
      <c r="M94" s="1571"/>
      <c r="N94" s="1571"/>
      <c r="O94" s="1571"/>
      <c r="P94" s="1571"/>
      <c r="Q94" s="1571"/>
      <c r="R94" s="1571"/>
      <c r="S94" s="1571"/>
      <c r="T94" s="1571"/>
      <c r="U94" s="1571"/>
      <c r="V94" s="1571"/>
      <c r="W94" s="1567"/>
    </row>
    <row r="95" spans="1:23" s="1561" customFormat="1" ht="12.75">
      <c r="A95" s="1564"/>
      <c r="B95" s="1565"/>
      <c r="C95" s="1571"/>
      <c r="D95" s="1571"/>
      <c r="E95" s="1571"/>
      <c r="F95" s="1571"/>
      <c r="G95" s="1571"/>
      <c r="H95" s="1571"/>
      <c r="I95" s="1571"/>
      <c r="J95" s="1571"/>
      <c r="K95" s="1571"/>
      <c r="L95" s="1571"/>
      <c r="M95" s="1571"/>
      <c r="N95" s="1571"/>
      <c r="O95" s="1571"/>
      <c r="P95" s="1571"/>
      <c r="Q95" s="1571"/>
      <c r="R95" s="1571"/>
      <c r="S95" s="1571"/>
      <c r="T95" s="1571"/>
      <c r="U95" s="1571"/>
      <c r="V95" s="1571"/>
      <c r="W95" s="1567"/>
    </row>
    <row r="96" spans="1:23" s="1561" customFormat="1" ht="12.75">
      <c r="A96" s="1564"/>
      <c r="B96" s="1565"/>
      <c r="C96" s="1571"/>
      <c r="D96" s="1571"/>
      <c r="E96" s="1571"/>
      <c r="F96" s="1571"/>
      <c r="G96" s="1571"/>
      <c r="H96" s="1571"/>
      <c r="I96" s="1571"/>
      <c r="J96" s="1571"/>
      <c r="K96" s="1571"/>
      <c r="L96" s="1571"/>
      <c r="M96" s="1571"/>
      <c r="N96" s="1571"/>
      <c r="O96" s="1571"/>
      <c r="P96" s="1571"/>
      <c r="Q96" s="1571"/>
      <c r="R96" s="1571"/>
      <c r="S96" s="1571"/>
      <c r="T96" s="1571"/>
      <c r="U96" s="1571"/>
      <c r="V96" s="1571"/>
      <c r="W96" s="1567"/>
    </row>
    <row r="97" spans="1:23" s="1561" customFormat="1" ht="12.75">
      <c r="A97" s="1564"/>
      <c r="B97" s="1565"/>
      <c r="C97" s="1571"/>
      <c r="D97" s="1571"/>
      <c r="E97" s="1571"/>
      <c r="F97" s="1571"/>
      <c r="G97" s="1571"/>
      <c r="H97" s="1571"/>
      <c r="I97" s="1571"/>
      <c r="J97" s="1571"/>
      <c r="K97" s="1571"/>
      <c r="L97" s="1571"/>
      <c r="M97" s="1571"/>
      <c r="N97" s="1571"/>
      <c r="O97" s="1571"/>
      <c r="P97" s="1571"/>
      <c r="Q97" s="1571"/>
      <c r="R97" s="1571"/>
      <c r="S97" s="1571"/>
      <c r="T97" s="1571"/>
      <c r="U97" s="1571"/>
      <c r="V97" s="1571"/>
      <c r="W97" s="1567"/>
    </row>
    <row r="98" spans="1:23" s="1561" customFormat="1" ht="12.75">
      <c r="A98" s="1564"/>
      <c r="B98" s="1565"/>
      <c r="C98" s="1571"/>
      <c r="D98" s="1571"/>
      <c r="E98" s="1571"/>
      <c r="F98" s="1571"/>
      <c r="G98" s="1571"/>
      <c r="H98" s="1571"/>
      <c r="I98" s="1571"/>
      <c r="J98" s="1571"/>
      <c r="K98" s="1571"/>
      <c r="L98" s="1571"/>
      <c r="M98" s="1571"/>
      <c r="N98" s="1571"/>
      <c r="O98" s="1571"/>
      <c r="P98" s="1571"/>
      <c r="Q98" s="1571"/>
      <c r="R98" s="1571"/>
      <c r="S98" s="1571"/>
      <c r="T98" s="1571"/>
      <c r="U98" s="1571"/>
      <c r="V98" s="1571"/>
      <c r="W98" s="1567"/>
    </row>
    <row r="99" spans="1:23" s="1561" customFormat="1" ht="12.75">
      <c r="A99" s="1564"/>
      <c r="B99" s="1565"/>
      <c r="C99" s="1571"/>
      <c r="D99" s="1571"/>
      <c r="E99" s="1571"/>
      <c r="F99" s="1571"/>
      <c r="G99" s="1571"/>
      <c r="H99" s="1571"/>
      <c r="I99" s="1571"/>
      <c r="J99" s="1571"/>
      <c r="K99" s="1571"/>
      <c r="L99" s="1571"/>
      <c r="M99" s="1571"/>
      <c r="N99" s="1571"/>
      <c r="O99" s="1571"/>
      <c r="P99" s="1571"/>
      <c r="Q99" s="1571"/>
      <c r="R99" s="1571"/>
      <c r="S99" s="1571"/>
      <c r="T99" s="1571"/>
      <c r="U99" s="1571"/>
      <c r="V99" s="1571"/>
      <c r="W99" s="1567"/>
    </row>
    <row r="100" spans="1:23" s="1561" customFormat="1" ht="12.75">
      <c r="A100" s="1564"/>
      <c r="B100" s="1565"/>
      <c r="C100" s="1571"/>
      <c r="D100" s="1571"/>
      <c r="E100" s="1571"/>
      <c r="F100" s="1571"/>
      <c r="G100" s="1571"/>
      <c r="H100" s="1571"/>
      <c r="I100" s="1571"/>
      <c r="J100" s="1571"/>
      <c r="K100" s="1571"/>
      <c r="L100" s="1571"/>
      <c r="M100" s="1571"/>
      <c r="N100" s="1571"/>
      <c r="O100" s="1571"/>
      <c r="P100" s="1571"/>
      <c r="Q100" s="1571"/>
      <c r="R100" s="1571"/>
      <c r="S100" s="1571"/>
      <c r="T100" s="1571"/>
      <c r="U100" s="1571"/>
      <c r="V100" s="1571"/>
      <c r="W100" s="1567"/>
    </row>
    <row r="101" spans="1:23" s="1561" customFormat="1" ht="12.75">
      <c r="A101" s="1564"/>
      <c r="B101" s="1565"/>
      <c r="C101" s="1571"/>
      <c r="D101" s="1571"/>
      <c r="E101" s="1571"/>
      <c r="F101" s="1571"/>
      <c r="G101" s="1571"/>
      <c r="H101" s="1571"/>
      <c r="I101" s="1571"/>
      <c r="J101" s="1571"/>
      <c r="K101" s="1571"/>
      <c r="L101" s="1571"/>
      <c r="M101" s="1571"/>
      <c r="N101" s="1571"/>
      <c r="O101" s="1571"/>
      <c r="P101" s="1571"/>
      <c r="Q101" s="1571"/>
      <c r="R101" s="1571"/>
      <c r="S101" s="1571"/>
      <c r="T101" s="1571"/>
      <c r="U101" s="1571"/>
      <c r="V101" s="1571"/>
      <c r="W101" s="1567"/>
    </row>
    <row r="102" spans="1:23" s="1561" customFormat="1" ht="12.75">
      <c r="A102" s="1564"/>
      <c r="B102" s="1565"/>
      <c r="C102" s="1571"/>
      <c r="D102" s="1571"/>
      <c r="E102" s="1571"/>
      <c r="F102" s="1571"/>
      <c r="G102" s="1571"/>
      <c r="H102" s="1571"/>
      <c r="I102" s="1571"/>
      <c r="J102" s="1571"/>
      <c r="K102" s="1571"/>
      <c r="L102" s="1571"/>
      <c r="M102" s="1571"/>
      <c r="N102" s="1571"/>
      <c r="O102" s="1571"/>
      <c r="P102" s="1571"/>
      <c r="Q102" s="1571"/>
      <c r="R102" s="1571"/>
      <c r="S102" s="1571"/>
      <c r="T102" s="1571"/>
      <c r="U102" s="1571"/>
      <c r="V102" s="1571"/>
      <c r="W102" s="1567"/>
    </row>
    <row r="103" spans="1:23" s="1561" customFormat="1" ht="12.75">
      <c r="A103" s="1564"/>
      <c r="B103" s="1565"/>
      <c r="C103" s="1571"/>
      <c r="D103" s="1571"/>
      <c r="E103" s="1571"/>
      <c r="F103" s="1571"/>
      <c r="G103" s="1571"/>
      <c r="H103" s="1571"/>
      <c r="I103" s="1571"/>
      <c r="J103" s="1571"/>
      <c r="K103" s="1571"/>
      <c r="L103" s="1571"/>
      <c r="M103" s="1571"/>
      <c r="N103" s="1571"/>
      <c r="O103" s="1571"/>
      <c r="P103" s="1571"/>
      <c r="Q103" s="1571"/>
      <c r="R103" s="1571"/>
      <c r="S103" s="1571"/>
      <c r="T103" s="1571"/>
      <c r="U103" s="1571"/>
      <c r="V103" s="1571"/>
      <c r="W103" s="1567"/>
    </row>
    <row r="104" spans="1:23" s="1561" customFormat="1" ht="12.75">
      <c r="A104" s="1564"/>
      <c r="B104" s="1565"/>
      <c r="C104" s="1571"/>
      <c r="D104" s="1571"/>
      <c r="E104" s="1571"/>
      <c r="F104" s="1571"/>
      <c r="G104" s="1571"/>
      <c r="H104" s="1571"/>
      <c r="I104" s="1571"/>
      <c r="J104" s="1571"/>
      <c r="K104" s="1571"/>
      <c r="L104" s="1571"/>
      <c r="M104" s="1571"/>
      <c r="N104" s="1571"/>
      <c r="O104" s="1571"/>
      <c r="P104" s="1571"/>
      <c r="Q104" s="1571"/>
      <c r="R104" s="1571"/>
      <c r="S104" s="1571"/>
      <c r="T104" s="1571"/>
      <c r="U104" s="1571"/>
      <c r="V104" s="1571"/>
      <c r="W104" s="1567"/>
    </row>
    <row r="105" spans="1:23" s="1561" customFormat="1" ht="12.75">
      <c r="A105" s="1564"/>
      <c r="B105" s="1565"/>
      <c r="C105" s="1571"/>
      <c r="D105" s="1571"/>
      <c r="E105" s="1571"/>
      <c r="F105" s="1571"/>
      <c r="G105" s="1571"/>
      <c r="H105" s="1571"/>
      <c r="I105" s="1571"/>
      <c r="J105" s="1571"/>
      <c r="K105" s="1571"/>
      <c r="L105" s="1571"/>
      <c r="M105" s="1571"/>
      <c r="N105" s="1571"/>
      <c r="O105" s="1571"/>
      <c r="P105" s="1571"/>
      <c r="Q105" s="1571"/>
      <c r="R105" s="1571"/>
      <c r="S105" s="1571"/>
      <c r="T105" s="1571"/>
      <c r="U105" s="1571"/>
      <c r="V105" s="1571"/>
      <c r="W105" s="1567"/>
    </row>
    <row r="106" spans="1:23" s="1561" customFormat="1" ht="12.75">
      <c r="A106" s="1564"/>
      <c r="B106" s="1565"/>
      <c r="C106" s="1571"/>
      <c r="D106" s="1571"/>
      <c r="E106" s="1571"/>
      <c r="F106" s="1571"/>
      <c r="G106" s="1571"/>
      <c r="H106" s="1571"/>
      <c r="I106" s="1571"/>
      <c r="J106" s="1571"/>
      <c r="K106" s="1571"/>
      <c r="L106" s="1571"/>
      <c r="M106" s="1571"/>
      <c r="N106" s="1571"/>
      <c r="O106" s="1571"/>
      <c r="P106" s="1571"/>
      <c r="Q106" s="1571"/>
      <c r="R106" s="1571"/>
      <c r="S106" s="1571"/>
      <c r="T106" s="1571"/>
      <c r="U106" s="1571"/>
      <c r="V106" s="1571"/>
      <c r="W106" s="1567"/>
    </row>
    <row r="107" spans="1:23" s="1561" customFormat="1" ht="12.75">
      <c r="A107" s="1564"/>
      <c r="B107" s="1565"/>
      <c r="C107" s="1571"/>
      <c r="D107" s="1571"/>
      <c r="E107" s="1571"/>
      <c r="F107" s="1571"/>
      <c r="G107" s="1571"/>
      <c r="H107" s="1571"/>
      <c r="I107" s="1571"/>
      <c r="J107" s="1571"/>
      <c r="K107" s="1571"/>
      <c r="L107" s="1571"/>
      <c r="M107" s="1571"/>
      <c r="N107" s="1571"/>
      <c r="O107" s="1571"/>
      <c r="P107" s="1571"/>
      <c r="Q107" s="1571"/>
      <c r="R107" s="1571"/>
      <c r="S107" s="1571"/>
      <c r="T107" s="1571"/>
      <c r="U107" s="1571"/>
      <c r="V107" s="1571"/>
      <c r="W107" s="1567"/>
    </row>
    <row r="108" spans="1:23" s="1561" customFormat="1" ht="12.75">
      <c r="A108" s="1564"/>
      <c r="B108" s="1565"/>
      <c r="C108" s="1571"/>
      <c r="D108" s="1571"/>
      <c r="E108" s="1571"/>
      <c r="F108" s="1571"/>
      <c r="G108" s="1571"/>
      <c r="H108" s="1571"/>
      <c r="I108" s="1571"/>
      <c r="J108" s="1571"/>
      <c r="K108" s="1571"/>
      <c r="L108" s="1571"/>
      <c r="M108" s="1571"/>
      <c r="N108" s="1571"/>
      <c r="O108" s="1571"/>
      <c r="P108" s="1571"/>
      <c r="Q108" s="1571"/>
      <c r="R108" s="1571"/>
      <c r="S108" s="1571"/>
      <c r="T108" s="1571"/>
      <c r="U108" s="1571"/>
      <c r="V108" s="1571"/>
      <c r="W108" s="1567"/>
    </row>
    <row r="109" spans="1:23" s="1561" customFormat="1" ht="12.75">
      <c r="A109" s="1564"/>
      <c r="B109" s="1565"/>
      <c r="C109" s="1571"/>
      <c r="D109" s="1571"/>
      <c r="E109" s="1571"/>
      <c r="F109" s="1571"/>
      <c r="G109" s="1571"/>
      <c r="H109" s="1571"/>
      <c r="I109" s="1571"/>
      <c r="J109" s="1571"/>
      <c r="K109" s="1571"/>
      <c r="L109" s="1571"/>
      <c r="M109" s="1571"/>
      <c r="N109" s="1571"/>
      <c r="O109" s="1571"/>
      <c r="P109" s="1571"/>
      <c r="Q109" s="1571"/>
      <c r="R109" s="1571"/>
      <c r="S109" s="1571"/>
      <c r="T109" s="1571"/>
      <c r="U109" s="1571"/>
      <c r="V109" s="1571"/>
      <c r="W109" s="1567"/>
    </row>
    <row r="110" spans="1:23" s="1561" customFormat="1" ht="12.75">
      <c r="A110" s="1564"/>
      <c r="B110" s="1565"/>
      <c r="C110" s="1571"/>
      <c r="D110" s="1571"/>
      <c r="E110" s="1571"/>
      <c r="F110" s="1571"/>
      <c r="G110" s="1571"/>
      <c r="H110" s="1571"/>
      <c r="I110" s="1571"/>
      <c r="J110" s="1571"/>
      <c r="K110" s="1571"/>
      <c r="L110" s="1571"/>
      <c r="M110" s="1571"/>
      <c r="N110" s="1571"/>
      <c r="O110" s="1571"/>
      <c r="P110" s="1571"/>
      <c r="Q110" s="1571"/>
      <c r="R110" s="1571"/>
      <c r="S110" s="1571"/>
      <c r="T110" s="1571"/>
      <c r="U110" s="1571"/>
      <c r="V110" s="1571"/>
      <c r="W110" s="1567"/>
    </row>
    <row r="111" spans="1:23" s="1561" customFormat="1" ht="12.75">
      <c r="A111" s="1564"/>
      <c r="B111" s="1565"/>
      <c r="C111" s="1571"/>
      <c r="D111" s="1571"/>
      <c r="E111" s="1571"/>
      <c r="F111" s="1571"/>
      <c r="G111" s="1571"/>
      <c r="H111" s="1571"/>
      <c r="I111" s="1571"/>
      <c r="J111" s="1571"/>
      <c r="K111" s="1571"/>
      <c r="L111" s="1571"/>
      <c r="M111" s="1571"/>
      <c r="N111" s="1571"/>
      <c r="O111" s="1571"/>
      <c r="P111" s="1571"/>
      <c r="Q111" s="1571"/>
      <c r="R111" s="1571"/>
      <c r="S111" s="1571"/>
      <c r="T111" s="1571"/>
      <c r="U111" s="1571"/>
      <c r="V111" s="1571"/>
      <c r="W111" s="1567"/>
    </row>
    <row r="112" spans="1:23" s="1561" customFormat="1" ht="12.75">
      <c r="A112" s="1564"/>
      <c r="B112" s="1565"/>
      <c r="C112" s="1571"/>
      <c r="D112" s="1571"/>
      <c r="E112" s="1571"/>
      <c r="F112" s="1571"/>
      <c r="G112" s="1571"/>
      <c r="H112" s="1571"/>
      <c r="I112" s="1571"/>
      <c r="J112" s="1571"/>
      <c r="K112" s="1571"/>
      <c r="L112" s="1571"/>
      <c r="M112" s="1571"/>
      <c r="N112" s="1571"/>
      <c r="O112" s="1571"/>
      <c r="P112" s="1571"/>
      <c r="Q112" s="1571"/>
      <c r="R112" s="1571"/>
      <c r="S112" s="1571"/>
      <c r="T112" s="1571"/>
      <c r="U112" s="1571"/>
      <c r="V112" s="1571"/>
      <c r="W112" s="1567"/>
    </row>
    <row r="113" spans="1:23" s="1561" customFormat="1" ht="12.75">
      <c r="A113" s="1564"/>
      <c r="B113" s="1565"/>
      <c r="C113" s="1571"/>
      <c r="D113" s="1571"/>
      <c r="E113" s="1571"/>
      <c r="F113" s="1571"/>
      <c r="G113" s="1571"/>
      <c r="H113" s="1571"/>
      <c r="I113" s="1571"/>
      <c r="J113" s="1571"/>
      <c r="K113" s="1571"/>
      <c r="L113" s="1571"/>
      <c r="M113" s="1571"/>
      <c r="N113" s="1571"/>
      <c r="O113" s="1571"/>
      <c r="P113" s="1571"/>
      <c r="Q113" s="1571"/>
      <c r="R113" s="1571"/>
      <c r="S113" s="1571"/>
      <c r="T113" s="1571"/>
      <c r="U113" s="1571"/>
      <c r="V113" s="1571"/>
      <c r="W113" s="1567"/>
    </row>
    <row r="114" spans="1:23" s="1561" customFormat="1" ht="12.75">
      <c r="A114" s="1564"/>
      <c r="B114" s="1565"/>
      <c r="C114" s="1571"/>
      <c r="D114" s="1571"/>
      <c r="E114" s="1571"/>
      <c r="F114" s="1571"/>
      <c r="G114" s="1571"/>
      <c r="H114" s="1571"/>
      <c r="I114" s="1571"/>
      <c r="J114" s="1571"/>
      <c r="K114" s="1571"/>
      <c r="L114" s="1571"/>
      <c r="M114" s="1571"/>
      <c r="N114" s="1571"/>
      <c r="O114" s="1571"/>
      <c r="P114" s="1571"/>
      <c r="Q114" s="1571"/>
      <c r="R114" s="1571"/>
      <c r="S114" s="1571"/>
      <c r="T114" s="1571"/>
      <c r="U114" s="1571"/>
      <c r="V114" s="1571"/>
      <c r="W114" s="1567"/>
    </row>
    <row r="115" spans="1:23" s="1561" customFormat="1" ht="12.75">
      <c r="A115" s="1564"/>
      <c r="B115" s="1565"/>
      <c r="C115" s="1571"/>
      <c r="D115" s="1571"/>
      <c r="E115" s="1571"/>
      <c r="F115" s="1571"/>
      <c r="G115" s="1571"/>
      <c r="H115" s="1571"/>
      <c r="I115" s="1571"/>
      <c r="J115" s="1571"/>
      <c r="K115" s="1571"/>
      <c r="L115" s="1571"/>
      <c r="M115" s="1571"/>
      <c r="N115" s="1571"/>
      <c r="O115" s="1571"/>
      <c r="P115" s="1571"/>
      <c r="Q115" s="1571"/>
      <c r="R115" s="1571"/>
      <c r="S115" s="1571"/>
      <c r="T115" s="1571"/>
      <c r="U115" s="1571"/>
      <c r="V115" s="1571"/>
      <c r="W115" s="1567"/>
    </row>
    <row r="116" spans="1:23" s="1561" customFormat="1" ht="12.75">
      <c r="A116" s="1564"/>
      <c r="B116" s="1565"/>
      <c r="C116" s="1571"/>
      <c r="D116" s="1571"/>
      <c r="E116" s="1571"/>
      <c r="F116" s="1571"/>
      <c r="G116" s="1571"/>
      <c r="H116" s="1571"/>
      <c r="I116" s="1571"/>
      <c r="J116" s="1571"/>
      <c r="K116" s="1571"/>
      <c r="L116" s="1571"/>
      <c r="M116" s="1571"/>
      <c r="N116" s="1571"/>
      <c r="O116" s="1571"/>
      <c r="P116" s="1571"/>
      <c r="Q116" s="1571"/>
      <c r="R116" s="1571"/>
      <c r="S116" s="1571"/>
      <c r="T116" s="1571"/>
      <c r="U116" s="1571"/>
      <c r="V116" s="1571"/>
      <c r="W116" s="1567"/>
    </row>
    <row r="117" spans="1:23" s="1561" customFormat="1" ht="12.75">
      <c r="A117" s="1564"/>
      <c r="B117" s="1565"/>
      <c r="C117" s="1571"/>
      <c r="D117" s="1571"/>
      <c r="E117" s="1571"/>
      <c r="F117" s="1571"/>
      <c r="G117" s="1571"/>
      <c r="H117" s="1571"/>
      <c r="I117" s="1571"/>
      <c r="J117" s="1571"/>
      <c r="K117" s="1571"/>
      <c r="L117" s="1571"/>
      <c r="M117" s="1571"/>
      <c r="N117" s="1571"/>
      <c r="O117" s="1571"/>
      <c r="P117" s="1571"/>
      <c r="Q117" s="1571"/>
      <c r="R117" s="1571"/>
      <c r="S117" s="1571"/>
      <c r="T117" s="1571"/>
      <c r="U117" s="1571"/>
      <c r="V117" s="1571"/>
      <c r="W117" s="1567"/>
    </row>
    <row r="118" spans="1:23" s="1561" customFormat="1" ht="12.75">
      <c r="A118" s="1564"/>
      <c r="B118" s="1565"/>
      <c r="C118" s="1571"/>
      <c r="D118" s="1571"/>
      <c r="E118" s="1571"/>
      <c r="F118" s="1571"/>
      <c r="G118" s="1571"/>
      <c r="H118" s="1571"/>
      <c r="I118" s="1571"/>
      <c r="J118" s="1571"/>
      <c r="K118" s="1571"/>
      <c r="L118" s="1571"/>
      <c r="M118" s="1571"/>
      <c r="N118" s="1571"/>
      <c r="O118" s="1571"/>
      <c r="P118" s="1571"/>
      <c r="Q118" s="1571"/>
      <c r="R118" s="1571"/>
      <c r="S118" s="1571"/>
      <c r="T118" s="1571"/>
      <c r="U118" s="1571"/>
      <c r="V118" s="1571"/>
      <c r="W118" s="1567"/>
    </row>
    <row r="119" spans="1:23" s="1561" customFormat="1" ht="12.75">
      <c r="A119" s="1564"/>
      <c r="B119" s="1565"/>
      <c r="C119" s="1571"/>
      <c r="D119" s="1571"/>
      <c r="E119" s="1571"/>
      <c r="F119" s="1571"/>
      <c r="G119" s="1571"/>
      <c r="H119" s="1571"/>
      <c r="I119" s="1571"/>
      <c r="J119" s="1571"/>
      <c r="K119" s="1571"/>
      <c r="L119" s="1571"/>
      <c r="M119" s="1571"/>
      <c r="N119" s="1571"/>
      <c r="O119" s="1571"/>
      <c r="P119" s="1571"/>
      <c r="Q119" s="1571"/>
      <c r="R119" s="1571"/>
      <c r="S119" s="1571"/>
      <c r="T119" s="1571"/>
      <c r="U119" s="1571"/>
      <c r="V119" s="1571"/>
      <c r="W119" s="1567"/>
    </row>
    <row r="120" spans="1:23" s="1561" customFormat="1" ht="12.75">
      <c r="A120" s="1564"/>
      <c r="B120" s="1565"/>
      <c r="C120" s="1571"/>
      <c r="D120" s="1571"/>
      <c r="E120" s="1571"/>
      <c r="F120" s="1571"/>
      <c r="G120" s="1571"/>
      <c r="H120" s="1571"/>
      <c r="I120" s="1571"/>
      <c r="J120" s="1571"/>
      <c r="K120" s="1571"/>
      <c r="L120" s="1571"/>
      <c r="M120" s="1571"/>
      <c r="N120" s="1571"/>
      <c r="O120" s="1571"/>
      <c r="P120" s="1571"/>
      <c r="Q120" s="1571"/>
      <c r="R120" s="1571"/>
      <c r="S120" s="1571"/>
      <c r="T120" s="1571"/>
      <c r="U120" s="1571"/>
      <c r="V120" s="1571"/>
      <c r="W120" s="1567"/>
    </row>
    <row r="121" spans="1:23" s="1561" customFormat="1" ht="12.75">
      <c r="A121" s="1564"/>
      <c r="B121" s="1565"/>
      <c r="C121" s="1571"/>
      <c r="D121" s="1571"/>
      <c r="E121" s="1571"/>
      <c r="F121" s="1571"/>
      <c r="G121" s="1571"/>
      <c r="H121" s="1571"/>
      <c r="I121" s="1571"/>
      <c r="J121" s="1571"/>
      <c r="K121" s="1571"/>
      <c r="L121" s="1571"/>
      <c r="M121" s="1571"/>
      <c r="N121" s="1571"/>
      <c r="O121" s="1571"/>
      <c r="P121" s="1571"/>
      <c r="Q121" s="1571"/>
      <c r="R121" s="1571"/>
      <c r="S121" s="1571"/>
      <c r="T121" s="1571"/>
      <c r="U121" s="1571"/>
      <c r="V121" s="1571"/>
      <c r="W121" s="1567"/>
    </row>
    <row r="122" spans="1:23" s="1561" customFormat="1" ht="12.75">
      <c r="A122" s="1564"/>
      <c r="B122" s="1565"/>
      <c r="C122" s="1571"/>
      <c r="D122" s="1571"/>
      <c r="E122" s="1571"/>
      <c r="F122" s="1571"/>
      <c r="G122" s="1571"/>
      <c r="H122" s="1571"/>
      <c r="I122" s="1571"/>
      <c r="J122" s="1571"/>
      <c r="K122" s="1571"/>
      <c r="L122" s="1571"/>
      <c r="M122" s="1571"/>
      <c r="N122" s="1571"/>
      <c r="O122" s="1571"/>
      <c r="P122" s="1571"/>
      <c r="Q122" s="1571"/>
      <c r="R122" s="1571"/>
      <c r="S122" s="1571"/>
      <c r="T122" s="1571"/>
      <c r="U122" s="1571"/>
      <c r="V122" s="1571"/>
      <c r="W122" s="1567"/>
    </row>
    <row r="123" spans="1:23" s="1561" customFormat="1" ht="12.75">
      <c r="A123" s="1564"/>
      <c r="B123" s="1565"/>
      <c r="C123" s="1571"/>
      <c r="D123" s="1571"/>
      <c r="E123" s="1571"/>
      <c r="F123" s="1571"/>
      <c r="G123" s="1571"/>
      <c r="H123" s="1571"/>
      <c r="I123" s="1571"/>
      <c r="J123" s="1571"/>
      <c r="K123" s="1571"/>
      <c r="L123" s="1571"/>
      <c r="M123" s="1571"/>
      <c r="N123" s="1571"/>
      <c r="O123" s="1571"/>
      <c r="P123" s="1571"/>
      <c r="Q123" s="1571"/>
      <c r="R123" s="1571"/>
      <c r="S123" s="1571"/>
      <c r="T123" s="1571"/>
      <c r="U123" s="1571"/>
      <c r="V123" s="1571"/>
      <c r="W123" s="1567"/>
    </row>
    <row r="124" spans="1:23" s="1561" customFormat="1" ht="12.75">
      <c r="A124" s="1564"/>
      <c r="B124" s="1565"/>
      <c r="C124" s="1571"/>
      <c r="D124" s="1571"/>
      <c r="E124" s="1571"/>
      <c r="F124" s="1571"/>
      <c r="G124" s="1571"/>
      <c r="H124" s="1571"/>
      <c r="I124" s="1571"/>
      <c r="J124" s="1571"/>
      <c r="K124" s="1571"/>
      <c r="L124" s="1571"/>
      <c r="M124" s="1571"/>
      <c r="N124" s="1571"/>
      <c r="O124" s="1571"/>
      <c r="P124" s="1571"/>
      <c r="Q124" s="1571"/>
      <c r="R124" s="1571"/>
      <c r="S124" s="1571"/>
      <c r="T124" s="1571"/>
      <c r="U124" s="1571"/>
      <c r="V124" s="1571"/>
      <c r="W124" s="1567"/>
    </row>
    <row r="125" spans="1:23" s="1561" customFormat="1" ht="12.75">
      <c r="A125" s="1564"/>
      <c r="B125" s="1565"/>
      <c r="C125" s="1571"/>
      <c r="D125" s="1571"/>
      <c r="E125" s="1571"/>
      <c r="F125" s="1571"/>
      <c r="G125" s="1571"/>
      <c r="H125" s="1571"/>
      <c r="I125" s="1571"/>
      <c r="J125" s="1571"/>
      <c r="K125" s="1571"/>
      <c r="L125" s="1571"/>
      <c r="M125" s="1571"/>
      <c r="N125" s="1571"/>
      <c r="O125" s="1571"/>
      <c r="P125" s="1571"/>
      <c r="Q125" s="1571"/>
      <c r="R125" s="1571"/>
      <c r="S125" s="1571"/>
      <c r="T125" s="1571"/>
      <c r="U125" s="1571"/>
      <c r="V125" s="1571"/>
      <c r="W125" s="1567"/>
    </row>
    <row r="126" spans="1:23" s="1561" customFormat="1" ht="12.75">
      <c r="A126" s="1564"/>
      <c r="B126" s="1565"/>
      <c r="C126" s="1571"/>
      <c r="D126" s="1571"/>
      <c r="E126" s="1571"/>
      <c r="F126" s="1571"/>
      <c r="G126" s="1571"/>
      <c r="H126" s="1571"/>
      <c r="I126" s="1571"/>
      <c r="J126" s="1571"/>
      <c r="K126" s="1571"/>
      <c r="L126" s="1571"/>
      <c r="M126" s="1571"/>
      <c r="N126" s="1571"/>
      <c r="O126" s="1571"/>
      <c r="P126" s="1571"/>
      <c r="Q126" s="1571"/>
      <c r="R126" s="1571"/>
      <c r="S126" s="1571"/>
      <c r="T126" s="1571"/>
      <c r="U126" s="1571"/>
      <c r="V126" s="1571"/>
      <c r="W126" s="1567"/>
    </row>
    <row r="127" spans="1:23" s="1561" customFormat="1" ht="12.75">
      <c r="A127" s="1564"/>
      <c r="B127" s="1565"/>
      <c r="C127" s="1571"/>
      <c r="D127" s="1571"/>
      <c r="E127" s="1571"/>
      <c r="F127" s="1571"/>
      <c r="G127" s="1571"/>
      <c r="H127" s="1571"/>
      <c r="I127" s="1571"/>
      <c r="J127" s="1571"/>
      <c r="K127" s="1571"/>
      <c r="L127" s="1571"/>
      <c r="M127" s="1571"/>
      <c r="N127" s="1571"/>
      <c r="O127" s="1571"/>
      <c r="P127" s="1571"/>
      <c r="Q127" s="1571"/>
      <c r="R127" s="1571"/>
      <c r="S127" s="1571"/>
      <c r="T127" s="1571"/>
      <c r="U127" s="1571"/>
      <c r="V127" s="1571"/>
      <c r="W127" s="1567"/>
    </row>
    <row r="128" spans="1:23" s="1561" customFormat="1" ht="12.75">
      <c r="A128" s="1564"/>
      <c r="B128" s="1565"/>
      <c r="C128" s="1571"/>
      <c r="D128" s="1571"/>
      <c r="E128" s="1571"/>
      <c r="F128" s="1571"/>
      <c r="G128" s="1571"/>
      <c r="H128" s="1571"/>
      <c r="I128" s="1571"/>
      <c r="J128" s="1571"/>
      <c r="K128" s="1571"/>
      <c r="L128" s="1571"/>
      <c r="M128" s="1571"/>
      <c r="N128" s="1571"/>
      <c r="O128" s="1571"/>
      <c r="P128" s="1571"/>
      <c r="Q128" s="1571"/>
      <c r="R128" s="1571"/>
      <c r="S128" s="1571"/>
      <c r="T128" s="1571"/>
      <c r="U128" s="1571"/>
      <c r="V128" s="1571"/>
      <c r="W128" s="1567"/>
    </row>
    <row r="129" spans="1:23" s="1561" customFormat="1" ht="12.75">
      <c r="A129" s="1564"/>
      <c r="B129" s="1565"/>
      <c r="C129" s="1571"/>
      <c r="D129" s="1571"/>
      <c r="E129" s="1571"/>
      <c r="F129" s="1571"/>
      <c r="G129" s="1571"/>
      <c r="H129" s="1571"/>
      <c r="I129" s="1571"/>
      <c r="J129" s="1571"/>
      <c r="K129" s="1571"/>
      <c r="L129" s="1571"/>
      <c r="M129" s="1571"/>
      <c r="N129" s="1571"/>
      <c r="O129" s="1571"/>
      <c r="P129" s="1571"/>
      <c r="Q129" s="1571"/>
      <c r="R129" s="1571"/>
      <c r="S129" s="1571"/>
      <c r="T129" s="1571"/>
      <c r="U129" s="1571"/>
      <c r="V129" s="1571"/>
      <c r="W129" s="1567"/>
    </row>
    <row r="130" spans="1:23" s="1561" customFormat="1" ht="12.75">
      <c r="A130" s="1564"/>
      <c r="B130" s="1565"/>
      <c r="C130" s="1571"/>
      <c r="D130" s="1571"/>
      <c r="E130" s="1571"/>
      <c r="F130" s="1571"/>
      <c r="G130" s="1571"/>
      <c r="H130" s="1571"/>
      <c r="I130" s="1571"/>
      <c r="J130" s="1571"/>
      <c r="K130" s="1571"/>
      <c r="L130" s="1571"/>
      <c r="M130" s="1571"/>
      <c r="N130" s="1571"/>
      <c r="O130" s="1571"/>
      <c r="P130" s="1571"/>
      <c r="Q130" s="1571"/>
      <c r="R130" s="1571"/>
      <c r="S130" s="1571"/>
      <c r="T130" s="1571"/>
      <c r="U130" s="1571"/>
      <c r="V130" s="1571"/>
      <c r="W130" s="1567"/>
    </row>
    <row r="131" spans="1:23" s="1561" customFormat="1" ht="12.75">
      <c r="A131" s="1564"/>
      <c r="B131" s="1565"/>
      <c r="C131" s="1571"/>
      <c r="D131" s="1571"/>
      <c r="E131" s="1571"/>
      <c r="F131" s="1571"/>
      <c r="G131" s="1571"/>
      <c r="H131" s="1571"/>
      <c r="I131" s="1571"/>
      <c r="J131" s="1571"/>
      <c r="K131" s="1571"/>
      <c r="L131" s="1571"/>
      <c r="M131" s="1571"/>
      <c r="N131" s="1571"/>
      <c r="O131" s="1571"/>
      <c r="P131" s="1571"/>
      <c r="Q131" s="1571"/>
      <c r="R131" s="1571"/>
      <c r="S131" s="1571"/>
      <c r="T131" s="1571"/>
      <c r="U131" s="1571"/>
      <c r="V131" s="1571"/>
      <c r="W131" s="1567"/>
    </row>
    <row r="132" spans="1:23" s="1561" customFormat="1" ht="12.75">
      <c r="A132" s="1564"/>
      <c r="B132" s="1565"/>
      <c r="C132" s="1571"/>
      <c r="D132" s="1571"/>
      <c r="E132" s="1571"/>
      <c r="F132" s="1571"/>
      <c r="G132" s="1571"/>
      <c r="H132" s="1571"/>
      <c r="I132" s="1571"/>
      <c r="J132" s="1571"/>
      <c r="K132" s="1571"/>
      <c r="L132" s="1571"/>
      <c r="M132" s="1571"/>
      <c r="N132" s="1571"/>
      <c r="O132" s="1571"/>
      <c r="P132" s="1571"/>
      <c r="Q132" s="1571"/>
      <c r="R132" s="1571"/>
      <c r="S132" s="1571"/>
      <c r="T132" s="1571"/>
      <c r="U132" s="1571"/>
      <c r="V132" s="1571"/>
      <c r="W132" s="1567"/>
    </row>
    <row r="133" spans="1:23" s="1561" customFormat="1" ht="12.75">
      <c r="A133" s="1564"/>
      <c r="B133" s="1565"/>
      <c r="C133" s="1571"/>
      <c r="D133" s="1571"/>
      <c r="E133" s="1571"/>
      <c r="F133" s="1571"/>
      <c r="G133" s="1571"/>
      <c r="H133" s="1571"/>
      <c r="I133" s="1571"/>
      <c r="J133" s="1571"/>
      <c r="K133" s="1571"/>
      <c r="L133" s="1571"/>
      <c r="M133" s="1571"/>
      <c r="N133" s="1571"/>
      <c r="O133" s="1571"/>
      <c r="P133" s="1571"/>
      <c r="Q133" s="1571"/>
      <c r="R133" s="1571"/>
      <c r="S133" s="1571"/>
      <c r="T133" s="1571"/>
      <c r="U133" s="1571"/>
      <c r="V133" s="1571"/>
      <c r="W133" s="1567"/>
    </row>
    <row r="134" spans="1:23" s="1561" customFormat="1" ht="12.75">
      <c r="A134" s="1564"/>
      <c r="B134" s="1565"/>
      <c r="C134" s="1571"/>
      <c r="D134" s="1571"/>
      <c r="E134" s="1571"/>
      <c r="F134" s="1571"/>
      <c r="G134" s="1571"/>
      <c r="H134" s="1571"/>
      <c r="I134" s="1571"/>
      <c r="J134" s="1571"/>
      <c r="K134" s="1571"/>
      <c r="L134" s="1571"/>
      <c r="M134" s="1571"/>
      <c r="N134" s="1571"/>
      <c r="O134" s="1571"/>
      <c r="P134" s="1571"/>
      <c r="Q134" s="1571"/>
      <c r="R134" s="1571"/>
      <c r="S134" s="1571"/>
      <c r="T134" s="1571"/>
      <c r="U134" s="1571"/>
      <c r="V134" s="1571"/>
      <c r="W134" s="1567"/>
    </row>
    <row r="135" spans="1:23" s="1561" customFormat="1" ht="12.75">
      <c r="A135" s="1564"/>
      <c r="B135" s="1565"/>
      <c r="C135" s="1571"/>
      <c r="D135" s="1571"/>
      <c r="E135" s="1571"/>
      <c r="F135" s="1571"/>
      <c r="G135" s="1571"/>
      <c r="H135" s="1571"/>
      <c r="I135" s="1571"/>
      <c r="J135" s="1571"/>
      <c r="K135" s="1571"/>
      <c r="L135" s="1571"/>
      <c r="M135" s="1571"/>
      <c r="N135" s="1571"/>
      <c r="O135" s="1571"/>
      <c r="P135" s="1571"/>
      <c r="Q135" s="1571"/>
      <c r="R135" s="1571"/>
      <c r="S135" s="1571"/>
      <c r="T135" s="1571"/>
      <c r="U135" s="1571"/>
      <c r="V135" s="1571"/>
      <c r="W135" s="1567"/>
    </row>
    <row r="136" spans="1:23" s="1561" customFormat="1" ht="12.75">
      <c r="A136" s="1564"/>
      <c r="B136" s="1565"/>
      <c r="C136" s="1571"/>
      <c r="D136" s="1571"/>
      <c r="E136" s="1571"/>
      <c r="F136" s="1571"/>
      <c r="G136" s="1571"/>
      <c r="H136" s="1571"/>
      <c r="I136" s="1571"/>
      <c r="J136" s="1571"/>
      <c r="K136" s="1571"/>
      <c r="L136" s="1571"/>
      <c r="M136" s="1571"/>
      <c r="N136" s="1571"/>
      <c r="O136" s="1571"/>
      <c r="P136" s="1571"/>
      <c r="Q136" s="1571"/>
      <c r="R136" s="1571"/>
      <c r="S136" s="1571"/>
      <c r="T136" s="1571"/>
      <c r="U136" s="1571"/>
      <c r="V136" s="1571"/>
      <c r="W136" s="1567"/>
    </row>
    <row r="137" spans="1:23" s="1561" customFormat="1" ht="12.75">
      <c r="A137" s="1564"/>
      <c r="B137" s="1565"/>
      <c r="C137" s="1571"/>
      <c r="D137" s="1571"/>
      <c r="E137" s="1571"/>
      <c r="F137" s="1571"/>
      <c r="G137" s="1571"/>
      <c r="H137" s="1571"/>
      <c r="I137" s="1571"/>
      <c r="J137" s="1571"/>
      <c r="K137" s="1571"/>
      <c r="L137" s="1571"/>
      <c r="M137" s="1571"/>
      <c r="N137" s="1571"/>
      <c r="O137" s="1571"/>
      <c r="P137" s="1571"/>
      <c r="Q137" s="1571"/>
      <c r="R137" s="1571"/>
      <c r="S137" s="1571"/>
      <c r="T137" s="1571"/>
      <c r="U137" s="1571"/>
      <c r="V137" s="1571"/>
      <c r="W137" s="1567"/>
    </row>
    <row r="138" spans="1:23" s="1561" customFormat="1" ht="12.75">
      <c r="A138" s="1564"/>
      <c r="B138" s="1565"/>
      <c r="C138" s="1571"/>
      <c r="D138" s="1571"/>
      <c r="E138" s="1571"/>
      <c r="F138" s="1571"/>
      <c r="G138" s="1571"/>
      <c r="H138" s="1571"/>
      <c r="I138" s="1571"/>
      <c r="J138" s="1571"/>
      <c r="K138" s="1571"/>
      <c r="L138" s="1571"/>
      <c r="M138" s="1571"/>
      <c r="N138" s="1571"/>
      <c r="O138" s="1571"/>
      <c r="P138" s="1571"/>
      <c r="Q138" s="1571"/>
      <c r="R138" s="1571"/>
      <c r="S138" s="1571"/>
      <c r="T138" s="1571"/>
      <c r="U138" s="1571"/>
      <c r="V138" s="1571"/>
      <c r="W138" s="1567"/>
    </row>
    <row r="139" spans="1:23" s="1561" customFormat="1" ht="12.75">
      <c r="A139" s="1564"/>
      <c r="B139" s="1565"/>
      <c r="C139" s="1571"/>
      <c r="D139" s="1571"/>
      <c r="E139" s="1571"/>
      <c r="F139" s="1571"/>
      <c r="G139" s="1571"/>
      <c r="H139" s="1571"/>
      <c r="I139" s="1571"/>
      <c r="J139" s="1571"/>
      <c r="K139" s="1571"/>
      <c r="L139" s="1571"/>
      <c r="M139" s="1571"/>
      <c r="N139" s="1571"/>
      <c r="O139" s="1571"/>
      <c r="P139" s="1571"/>
      <c r="Q139" s="1571"/>
      <c r="R139" s="1571"/>
      <c r="S139" s="1571"/>
      <c r="T139" s="1571"/>
      <c r="U139" s="1571"/>
      <c r="V139" s="1571"/>
      <c r="W139" s="1567"/>
    </row>
    <row r="140" spans="1:23" s="1561" customFormat="1" ht="12.75">
      <c r="A140" s="1564"/>
      <c r="B140" s="1565"/>
      <c r="C140" s="1571"/>
      <c r="D140" s="1571"/>
      <c r="E140" s="1571"/>
      <c r="F140" s="1571"/>
      <c r="G140" s="1571"/>
      <c r="H140" s="1571"/>
      <c r="I140" s="1571"/>
      <c r="J140" s="1571"/>
      <c r="K140" s="1571"/>
      <c r="L140" s="1571"/>
      <c r="M140" s="1571"/>
      <c r="N140" s="1571"/>
      <c r="O140" s="1571"/>
      <c r="P140" s="1571"/>
      <c r="Q140" s="1571"/>
      <c r="R140" s="1571"/>
      <c r="S140" s="1571"/>
      <c r="T140" s="1571"/>
      <c r="U140" s="1571"/>
      <c r="V140" s="1571"/>
      <c r="W140" s="1567"/>
    </row>
    <row r="141" spans="1:23" s="1561" customFormat="1" ht="12.75">
      <c r="A141" s="1564"/>
      <c r="B141" s="1565"/>
      <c r="C141" s="1571"/>
      <c r="D141" s="1571"/>
      <c r="E141" s="1571"/>
      <c r="F141" s="1571"/>
      <c r="G141" s="1571"/>
      <c r="H141" s="1571"/>
      <c r="I141" s="1571"/>
      <c r="J141" s="1571"/>
      <c r="K141" s="1571"/>
      <c r="L141" s="1571"/>
      <c r="M141" s="1571"/>
      <c r="N141" s="1571"/>
      <c r="O141" s="1571"/>
      <c r="P141" s="1571"/>
      <c r="Q141" s="1571"/>
      <c r="R141" s="1571"/>
      <c r="S141" s="1571"/>
      <c r="T141" s="1571"/>
      <c r="U141" s="1571"/>
      <c r="V141" s="1571"/>
      <c r="W141" s="1567"/>
    </row>
    <row r="142" spans="1:23" s="1561" customFormat="1" ht="12.75">
      <c r="A142" s="1564"/>
      <c r="B142" s="1565"/>
      <c r="C142" s="1571"/>
      <c r="D142" s="1571"/>
      <c r="E142" s="1571"/>
      <c r="F142" s="1571"/>
      <c r="G142" s="1571"/>
      <c r="H142" s="1571"/>
      <c r="I142" s="1571"/>
      <c r="J142" s="1571"/>
      <c r="K142" s="1571"/>
      <c r="L142" s="1571"/>
      <c r="M142" s="1571"/>
      <c r="N142" s="1571"/>
      <c r="O142" s="1571"/>
      <c r="P142" s="1571"/>
      <c r="Q142" s="1571"/>
      <c r="R142" s="1571"/>
      <c r="S142" s="1571"/>
      <c r="T142" s="1571"/>
      <c r="U142" s="1571"/>
      <c r="V142" s="1571"/>
      <c r="W142" s="1567"/>
    </row>
    <row r="143" spans="1:23" s="1561" customFormat="1" ht="12.75">
      <c r="A143" s="1564"/>
      <c r="B143" s="1565"/>
      <c r="C143" s="1571"/>
      <c r="D143" s="1571"/>
      <c r="E143" s="1571"/>
      <c r="F143" s="1571"/>
      <c r="G143" s="1571"/>
      <c r="H143" s="1571"/>
      <c r="I143" s="1571"/>
      <c r="J143" s="1571"/>
      <c r="K143" s="1571"/>
      <c r="L143" s="1571"/>
      <c r="M143" s="1571"/>
      <c r="N143" s="1571"/>
      <c r="O143" s="1571"/>
      <c r="P143" s="1571"/>
      <c r="Q143" s="1571"/>
      <c r="R143" s="1571"/>
      <c r="S143" s="1571"/>
      <c r="T143" s="1571"/>
      <c r="U143" s="1571"/>
      <c r="V143" s="1571"/>
      <c r="W143" s="1567"/>
    </row>
    <row r="144" spans="1:23" s="1561" customFormat="1" ht="12.75">
      <c r="A144" s="1564"/>
      <c r="B144" s="1565"/>
      <c r="C144" s="1571"/>
      <c r="D144" s="1571"/>
      <c r="E144" s="1571"/>
      <c r="F144" s="1571"/>
      <c r="G144" s="1571"/>
      <c r="H144" s="1571"/>
      <c r="I144" s="1571"/>
      <c r="J144" s="1571"/>
      <c r="K144" s="1571"/>
      <c r="L144" s="1571"/>
      <c r="M144" s="1571"/>
      <c r="N144" s="1571"/>
      <c r="O144" s="1571"/>
      <c r="P144" s="1571"/>
      <c r="Q144" s="1571"/>
      <c r="R144" s="1571"/>
      <c r="S144" s="1571"/>
      <c r="T144" s="1571"/>
      <c r="U144" s="1571"/>
      <c r="V144" s="1571"/>
      <c r="W144" s="1567"/>
    </row>
    <row r="145" spans="1:23" s="1561" customFormat="1" ht="12.75">
      <c r="A145" s="1564"/>
      <c r="B145" s="1565"/>
      <c r="C145" s="1571"/>
      <c r="D145" s="1571"/>
      <c r="E145" s="1571"/>
      <c r="F145" s="1571"/>
      <c r="G145" s="1571"/>
      <c r="H145" s="1571"/>
      <c r="I145" s="1571"/>
      <c r="J145" s="1571"/>
      <c r="K145" s="1571"/>
      <c r="L145" s="1571"/>
      <c r="M145" s="1571"/>
      <c r="N145" s="1571"/>
      <c r="O145" s="1571"/>
      <c r="P145" s="1571"/>
      <c r="Q145" s="1571"/>
      <c r="R145" s="1571"/>
      <c r="S145" s="1571"/>
      <c r="T145" s="1571"/>
      <c r="U145" s="1571"/>
      <c r="V145" s="1571"/>
      <c r="W145" s="1567"/>
    </row>
    <row r="146" spans="1:23" s="1561" customFormat="1" ht="12.75">
      <c r="A146" s="1564"/>
      <c r="B146" s="1565"/>
      <c r="C146" s="1571"/>
      <c r="D146" s="1571"/>
      <c r="E146" s="1571"/>
      <c r="F146" s="1571"/>
      <c r="G146" s="1571"/>
      <c r="H146" s="1571"/>
      <c r="I146" s="1571"/>
      <c r="J146" s="1571"/>
      <c r="K146" s="1571"/>
      <c r="L146" s="1571"/>
      <c r="M146" s="1571"/>
      <c r="N146" s="1571"/>
      <c r="O146" s="1571"/>
      <c r="P146" s="1571"/>
      <c r="Q146" s="1571"/>
      <c r="R146" s="1571"/>
      <c r="S146" s="1571"/>
      <c r="T146" s="1571"/>
      <c r="U146" s="1571"/>
      <c r="V146" s="1571"/>
      <c r="W146" s="1567"/>
    </row>
    <row r="147" spans="1:23" s="1561" customFormat="1" ht="12.75">
      <c r="A147" s="1564"/>
      <c r="B147" s="1565"/>
      <c r="C147" s="1571"/>
      <c r="D147" s="1571"/>
      <c r="E147" s="1571"/>
      <c r="F147" s="1571"/>
      <c r="G147" s="1571"/>
      <c r="H147" s="1571"/>
      <c r="I147" s="1571"/>
      <c r="J147" s="1571"/>
      <c r="K147" s="1571"/>
      <c r="L147" s="1571"/>
      <c r="M147" s="1571"/>
      <c r="N147" s="1571"/>
      <c r="O147" s="1571"/>
      <c r="P147" s="1571"/>
      <c r="Q147" s="1571"/>
      <c r="R147" s="1571"/>
      <c r="S147" s="1571"/>
      <c r="T147" s="1571"/>
      <c r="U147" s="1571"/>
      <c r="V147" s="1571"/>
      <c r="W147" s="1567"/>
    </row>
    <row r="148" spans="1:23" s="1561" customFormat="1" ht="12.75">
      <c r="A148" s="1564"/>
      <c r="B148" s="1565"/>
      <c r="C148" s="1571"/>
      <c r="D148" s="1571"/>
      <c r="E148" s="1571"/>
      <c r="F148" s="1571"/>
      <c r="G148" s="1571"/>
      <c r="H148" s="1571"/>
      <c r="I148" s="1571"/>
      <c r="J148" s="1571"/>
      <c r="K148" s="1571"/>
      <c r="L148" s="1571"/>
      <c r="M148" s="1571"/>
      <c r="N148" s="1571"/>
      <c r="O148" s="1571"/>
      <c r="P148" s="1571"/>
      <c r="Q148" s="1571"/>
      <c r="R148" s="1571"/>
      <c r="S148" s="1571"/>
      <c r="T148" s="1571"/>
      <c r="U148" s="1571"/>
      <c r="V148" s="1571"/>
      <c r="W148" s="1567"/>
    </row>
    <row r="149" spans="1:23" s="1561" customFormat="1" ht="12.75">
      <c r="A149" s="1564"/>
      <c r="B149" s="1565"/>
      <c r="C149" s="1571"/>
      <c r="D149" s="1571"/>
      <c r="E149" s="1571"/>
      <c r="F149" s="1571"/>
      <c r="G149" s="1571"/>
      <c r="H149" s="1571"/>
      <c r="I149" s="1571"/>
      <c r="J149" s="1571"/>
      <c r="K149" s="1571"/>
      <c r="L149" s="1571"/>
      <c r="M149" s="1571"/>
      <c r="N149" s="1571"/>
      <c r="O149" s="1571"/>
      <c r="P149" s="1571"/>
      <c r="Q149" s="1571"/>
      <c r="R149" s="1571"/>
      <c r="S149" s="1571"/>
      <c r="T149" s="1571"/>
      <c r="U149" s="1571"/>
      <c r="V149" s="1571"/>
      <c r="W149" s="1567"/>
    </row>
    <row r="150" spans="1:23" s="1561" customFormat="1" ht="12.75">
      <c r="A150" s="1564"/>
      <c r="B150" s="1565"/>
      <c r="C150" s="1571"/>
      <c r="D150" s="1571"/>
      <c r="E150" s="1571"/>
      <c r="F150" s="1571"/>
      <c r="G150" s="1571"/>
      <c r="H150" s="1571"/>
      <c r="I150" s="1571"/>
      <c r="J150" s="1571"/>
      <c r="K150" s="1571"/>
      <c r="L150" s="1571"/>
      <c r="M150" s="1571"/>
      <c r="N150" s="1571"/>
      <c r="O150" s="1571"/>
      <c r="P150" s="1571"/>
      <c r="Q150" s="1571"/>
      <c r="R150" s="1571"/>
      <c r="S150" s="1571"/>
      <c r="T150" s="1571"/>
      <c r="U150" s="1571"/>
      <c r="V150" s="1571"/>
      <c r="W150" s="1567"/>
    </row>
    <row r="151" spans="1:23" s="1561" customFormat="1" ht="12.75">
      <c r="A151" s="1564"/>
      <c r="B151" s="1565"/>
      <c r="C151" s="1571"/>
      <c r="D151" s="1571"/>
      <c r="E151" s="1571"/>
      <c r="F151" s="1571"/>
      <c r="G151" s="1571"/>
      <c r="H151" s="1571"/>
      <c r="I151" s="1571"/>
      <c r="J151" s="1571"/>
      <c r="K151" s="1571"/>
      <c r="L151" s="1571"/>
      <c r="M151" s="1571"/>
      <c r="N151" s="1571"/>
      <c r="O151" s="1571"/>
      <c r="P151" s="1571"/>
      <c r="Q151" s="1571"/>
      <c r="R151" s="1571"/>
      <c r="S151" s="1571"/>
      <c r="T151" s="1571"/>
      <c r="U151" s="1571"/>
      <c r="V151" s="1571"/>
      <c r="W151" s="1567"/>
    </row>
    <row r="152" spans="1:23" s="1561" customFormat="1" ht="12.75">
      <c r="A152" s="1564"/>
      <c r="B152" s="1565"/>
      <c r="C152" s="1571"/>
      <c r="D152" s="1571"/>
      <c r="E152" s="1571"/>
      <c r="F152" s="1571"/>
      <c r="G152" s="1571"/>
      <c r="H152" s="1571"/>
      <c r="I152" s="1571"/>
      <c r="J152" s="1571"/>
      <c r="K152" s="1571"/>
      <c r="L152" s="1571"/>
      <c r="M152" s="1571"/>
      <c r="N152" s="1571"/>
      <c r="O152" s="1571"/>
      <c r="P152" s="1571"/>
      <c r="Q152" s="1571"/>
      <c r="R152" s="1571"/>
      <c r="S152" s="1571"/>
      <c r="T152" s="1571"/>
      <c r="U152" s="1571"/>
      <c r="V152" s="1571"/>
      <c r="W152" s="1567"/>
    </row>
    <row r="153" spans="1:23" s="1561" customFormat="1" ht="12.75">
      <c r="A153" s="1564"/>
      <c r="B153" s="1565"/>
      <c r="C153" s="1571"/>
      <c r="D153" s="1571"/>
      <c r="E153" s="1571"/>
      <c r="F153" s="1571"/>
      <c r="G153" s="1571"/>
      <c r="H153" s="1571"/>
      <c r="I153" s="1571"/>
      <c r="J153" s="1571"/>
      <c r="K153" s="1571"/>
      <c r="L153" s="1571"/>
      <c r="M153" s="1571"/>
      <c r="N153" s="1571"/>
      <c r="O153" s="1571"/>
      <c r="P153" s="1571"/>
      <c r="Q153" s="1571"/>
      <c r="R153" s="1571"/>
      <c r="S153" s="1571"/>
      <c r="T153" s="1571"/>
      <c r="U153" s="1571"/>
      <c r="V153" s="1571"/>
      <c r="W153" s="1567"/>
    </row>
    <row r="154" spans="1:23" s="1561" customFormat="1" ht="12.75">
      <c r="A154" s="1564"/>
      <c r="B154" s="1565"/>
      <c r="C154" s="1571"/>
      <c r="D154" s="1571"/>
      <c r="E154" s="1571"/>
      <c r="F154" s="1571"/>
      <c r="G154" s="1571"/>
      <c r="H154" s="1571"/>
      <c r="I154" s="1571"/>
      <c r="J154" s="1571"/>
      <c r="K154" s="1571"/>
      <c r="L154" s="1571"/>
      <c r="M154" s="1571"/>
      <c r="N154" s="1571"/>
      <c r="O154" s="1571"/>
      <c r="P154" s="1571"/>
      <c r="Q154" s="1571"/>
      <c r="R154" s="1571"/>
      <c r="S154" s="1571"/>
      <c r="T154" s="1571"/>
      <c r="U154" s="1571"/>
      <c r="V154" s="1571"/>
      <c r="W154" s="1567"/>
    </row>
    <row r="155" spans="1:23" s="1561" customFormat="1" ht="12.75">
      <c r="A155" s="1564"/>
      <c r="B155" s="1565"/>
      <c r="C155" s="1571"/>
      <c r="D155" s="1571"/>
      <c r="E155" s="1571"/>
      <c r="F155" s="1571"/>
      <c r="G155" s="1571"/>
      <c r="H155" s="1571"/>
      <c r="I155" s="1571"/>
      <c r="J155" s="1571"/>
      <c r="K155" s="1571"/>
      <c r="L155" s="1571"/>
      <c r="M155" s="1571"/>
      <c r="N155" s="1571"/>
      <c r="O155" s="1571"/>
      <c r="P155" s="1571"/>
      <c r="Q155" s="1571"/>
      <c r="R155" s="1571"/>
      <c r="S155" s="1571"/>
      <c r="T155" s="1571"/>
      <c r="U155" s="1571"/>
      <c r="V155" s="1571"/>
      <c r="W155" s="1567"/>
    </row>
    <row r="156" spans="1:23" s="1561" customFormat="1" ht="12.75">
      <c r="A156" s="1564"/>
      <c r="B156" s="1565"/>
      <c r="C156" s="1571"/>
      <c r="D156" s="1571"/>
      <c r="E156" s="1571"/>
      <c r="F156" s="1571"/>
      <c r="G156" s="1571"/>
      <c r="H156" s="1571"/>
      <c r="I156" s="1571"/>
      <c r="J156" s="1571"/>
      <c r="K156" s="1571"/>
      <c r="L156" s="1571"/>
      <c r="M156" s="1571"/>
      <c r="N156" s="1571"/>
      <c r="O156" s="1571"/>
      <c r="P156" s="1571"/>
      <c r="Q156" s="1571"/>
      <c r="R156" s="1571"/>
      <c r="S156" s="1571"/>
      <c r="T156" s="1571"/>
      <c r="U156" s="1571"/>
      <c r="V156" s="1571"/>
      <c r="W156" s="1567"/>
    </row>
    <row r="157" spans="1:23" s="1561" customFormat="1" ht="12.75">
      <c r="A157" s="1564"/>
      <c r="B157" s="1565"/>
      <c r="C157" s="1571"/>
      <c r="D157" s="1571"/>
      <c r="E157" s="1571"/>
      <c r="F157" s="1571"/>
      <c r="G157" s="1571"/>
      <c r="H157" s="1571"/>
      <c r="I157" s="1571"/>
      <c r="J157" s="1571"/>
      <c r="K157" s="1571"/>
      <c r="L157" s="1571"/>
      <c r="M157" s="1571"/>
      <c r="N157" s="1571"/>
      <c r="O157" s="1571"/>
      <c r="P157" s="1571"/>
      <c r="Q157" s="1571"/>
      <c r="R157" s="1571"/>
      <c r="S157" s="1571"/>
      <c r="T157" s="1571"/>
      <c r="U157" s="1571"/>
      <c r="V157" s="1571"/>
      <c r="W157" s="1567"/>
    </row>
    <row r="158" spans="1:23" s="1561" customFormat="1" ht="12.75">
      <c r="A158" s="1564"/>
      <c r="B158" s="1565"/>
      <c r="C158" s="1571"/>
      <c r="D158" s="1571"/>
      <c r="E158" s="1571"/>
      <c r="F158" s="1571"/>
      <c r="G158" s="1571"/>
      <c r="H158" s="1571"/>
      <c r="I158" s="1571"/>
      <c r="J158" s="1571"/>
      <c r="K158" s="1571"/>
      <c r="L158" s="1571"/>
      <c r="M158" s="1571"/>
      <c r="N158" s="1571"/>
      <c r="O158" s="1571"/>
      <c r="P158" s="1571"/>
      <c r="Q158" s="1571"/>
      <c r="R158" s="1571"/>
      <c r="S158" s="1571"/>
      <c r="T158" s="1571"/>
      <c r="U158" s="1571"/>
      <c r="V158" s="1571"/>
      <c r="W158" s="1567"/>
    </row>
    <row r="159" spans="1:23" s="1561" customFormat="1" ht="12.75">
      <c r="A159" s="1564"/>
      <c r="B159" s="1565"/>
      <c r="C159" s="1571"/>
      <c r="D159" s="1571"/>
      <c r="E159" s="1571"/>
      <c r="F159" s="1571"/>
      <c r="G159" s="1571"/>
      <c r="H159" s="1571"/>
      <c r="I159" s="1571"/>
      <c r="J159" s="1571"/>
      <c r="K159" s="1571"/>
      <c r="L159" s="1571"/>
      <c r="M159" s="1571"/>
      <c r="N159" s="1571"/>
      <c r="O159" s="1571"/>
      <c r="P159" s="1571"/>
      <c r="Q159" s="1571"/>
      <c r="R159" s="1571"/>
      <c r="S159" s="1571"/>
      <c r="T159" s="1571"/>
      <c r="U159" s="1571"/>
      <c r="V159" s="1571"/>
      <c r="W159" s="1567"/>
    </row>
    <row r="160" spans="1:23" s="1561" customFormat="1" ht="12.75">
      <c r="A160" s="1564"/>
      <c r="B160" s="1565"/>
      <c r="C160" s="1571"/>
      <c r="D160" s="1571"/>
      <c r="E160" s="1571"/>
      <c r="F160" s="1571"/>
      <c r="G160" s="1571"/>
      <c r="H160" s="1571"/>
      <c r="I160" s="1571"/>
      <c r="J160" s="1571"/>
      <c r="K160" s="1571"/>
      <c r="L160" s="1571"/>
      <c r="M160" s="1571"/>
      <c r="N160" s="1571"/>
      <c r="O160" s="1571"/>
      <c r="P160" s="1571"/>
      <c r="Q160" s="1571"/>
      <c r="R160" s="1571"/>
      <c r="S160" s="1571"/>
      <c r="T160" s="1571"/>
      <c r="U160" s="1571"/>
      <c r="V160" s="1571"/>
      <c r="W160" s="1567"/>
    </row>
    <row r="161" spans="1:23" s="1561" customFormat="1" ht="12.75">
      <c r="A161" s="1564"/>
      <c r="B161" s="1565"/>
      <c r="C161" s="1571"/>
      <c r="D161" s="1571"/>
      <c r="E161" s="1571"/>
      <c r="F161" s="1571"/>
      <c r="G161" s="1571"/>
      <c r="H161" s="1571"/>
      <c r="I161" s="1571"/>
      <c r="J161" s="1571"/>
      <c r="K161" s="1571"/>
      <c r="L161" s="1571"/>
      <c r="M161" s="1571"/>
      <c r="N161" s="1571"/>
      <c r="O161" s="1571"/>
      <c r="P161" s="1571"/>
      <c r="Q161" s="1571"/>
      <c r="R161" s="1571"/>
      <c r="S161" s="1571"/>
      <c r="T161" s="1571"/>
      <c r="U161" s="1571"/>
      <c r="V161" s="1571"/>
      <c r="W161" s="1567"/>
    </row>
    <row r="162" spans="1:23" s="1561" customFormat="1" ht="12.75">
      <c r="A162" s="1564"/>
      <c r="B162" s="1565"/>
      <c r="C162" s="1571"/>
      <c r="D162" s="1571"/>
      <c r="E162" s="1571"/>
      <c r="F162" s="1571"/>
      <c r="G162" s="1571"/>
      <c r="H162" s="1571"/>
      <c r="I162" s="1571"/>
      <c r="J162" s="1571"/>
      <c r="K162" s="1571"/>
      <c r="L162" s="1571"/>
      <c r="M162" s="1571"/>
      <c r="N162" s="1571"/>
      <c r="O162" s="1571"/>
      <c r="P162" s="1571"/>
      <c r="Q162" s="1571"/>
      <c r="R162" s="1571"/>
      <c r="S162" s="1571"/>
      <c r="T162" s="1571"/>
      <c r="U162" s="1571"/>
      <c r="V162" s="1571"/>
      <c r="W162" s="1567"/>
    </row>
    <row r="163" spans="1:23" s="1561" customFormat="1" ht="12.75">
      <c r="A163" s="1564"/>
      <c r="B163" s="1565"/>
      <c r="C163" s="1571"/>
      <c r="D163" s="1571"/>
      <c r="E163" s="1571"/>
      <c r="F163" s="1571"/>
      <c r="G163" s="1571"/>
      <c r="H163" s="1571"/>
      <c r="I163" s="1571"/>
      <c r="J163" s="1571"/>
      <c r="K163" s="1571"/>
      <c r="L163" s="1571"/>
      <c r="M163" s="1571"/>
      <c r="N163" s="1571"/>
      <c r="O163" s="1571"/>
      <c r="P163" s="1571"/>
      <c r="Q163" s="1571"/>
      <c r="R163" s="1571"/>
      <c r="S163" s="1571"/>
      <c r="T163" s="1571"/>
      <c r="U163" s="1571"/>
      <c r="V163" s="1571"/>
      <c r="W163" s="1567"/>
    </row>
    <row r="164" spans="1:23" s="1561" customFormat="1" ht="12.75">
      <c r="A164" s="1564"/>
      <c r="B164" s="1565"/>
      <c r="C164" s="1571"/>
      <c r="D164" s="1571"/>
      <c r="E164" s="1571"/>
      <c r="F164" s="1571"/>
      <c r="G164" s="1571"/>
      <c r="H164" s="1571"/>
      <c r="I164" s="1571"/>
      <c r="J164" s="1571"/>
      <c r="K164" s="1571"/>
      <c r="L164" s="1571"/>
      <c r="M164" s="1571"/>
      <c r="N164" s="1571"/>
      <c r="O164" s="1571"/>
      <c r="P164" s="1571"/>
      <c r="Q164" s="1571"/>
      <c r="R164" s="1571"/>
      <c r="S164" s="1571"/>
      <c r="T164" s="1571"/>
      <c r="U164" s="1571"/>
      <c r="V164" s="1571"/>
      <c r="W164" s="1567"/>
    </row>
    <row r="165" spans="1:23" s="1561" customFormat="1" ht="12.75">
      <c r="A165" s="1564"/>
      <c r="B165" s="1565"/>
      <c r="C165" s="1571"/>
      <c r="D165" s="1571"/>
      <c r="E165" s="1571"/>
      <c r="F165" s="1571"/>
      <c r="G165" s="1571"/>
      <c r="H165" s="1571"/>
      <c r="I165" s="1571"/>
      <c r="J165" s="1571"/>
      <c r="K165" s="1571"/>
      <c r="L165" s="1571"/>
      <c r="M165" s="1571"/>
      <c r="N165" s="1571"/>
      <c r="O165" s="1571"/>
      <c r="P165" s="1571"/>
      <c r="Q165" s="1571"/>
      <c r="R165" s="1571"/>
      <c r="S165" s="1571"/>
      <c r="T165" s="1571"/>
      <c r="U165" s="1571"/>
      <c r="V165" s="1571"/>
      <c r="W165" s="1567"/>
    </row>
    <row r="166" spans="1:23" s="1561" customFormat="1" ht="12.75">
      <c r="A166" s="1564"/>
      <c r="B166" s="1565"/>
      <c r="C166" s="1571"/>
      <c r="D166" s="1571"/>
      <c r="E166" s="1571"/>
      <c r="F166" s="1571"/>
      <c r="G166" s="1571"/>
      <c r="H166" s="1571"/>
      <c r="I166" s="1571"/>
      <c r="J166" s="1571"/>
      <c r="K166" s="1571"/>
      <c r="L166" s="1571"/>
      <c r="M166" s="1571"/>
      <c r="N166" s="1571"/>
      <c r="O166" s="1571"/>
      <c r="P166" s="1571"/>
      <c r="Q166" s="1571"/>
      <c r="R166" s="1571"/>
      <c r="S166" s="1571"/>
      <c r="T166" s="1571"/>
      <c r="U166" s="1571"/>
      <c r="V166" s="1571"/>
      <c r="W166" s="1567"/>
    </row>
    <row r="167" spans="1:23" s="1561" customFormat="1" ht="12.75">
      <c r="A167" s="1564"/>
      <c r="B167" s="1565"/>
      <c r="C167" s="1571"/>
      <c r="D167" s="1571"/>
      <c r="E167" s="1571"/>
      <c r="F167" s="1571"/>
      <c r="G167" s="1571"/>
      <c r="H167" s="1571"/>
      <c r="I167" s="1571"/>
      <c r="J167" s="1571"/>
      <c r="K167" s="1571"/>
      <c r="L167" s="1571"/>
      <c r="M167" s="1571"/>
      <c r="N167" s="1571"/>
      <c r="O167" s="1571"/>
      <c r="P167" s="1571"/>
      <c r="Q167" s="1571"/>
      <c r="R167" s="1571"/>
      <c r="S167" s="1571"/>
      <c r="T167" s="1571"/>
      <c r="U167" s="1571"/>
      <c r="V167" s="1571"/>
      <c r="W167" s="1567"/>
    </row>
    <row r="168" spans="1:23" s="1561" customFormat="1" ht="12.75">
      <c r="A168" s="1564"/>
      <c r="B168" s="1565"/>
      <c r="C168" s="1571"/>
      <c r="D168" s="1571"/>
      <c r="E168" s="1571"/>
      <c r="F168" s="1571"/>
      <c r="G168" s="1571"/>
      <c r="H168" s="1571"/>
      <c r="I168" s="1571"/>
      <c r="J168" s="1571"/>
      <c r="K168" s="1571"/>
      <c r="L168" s="1571"/>
      <c r="M168" s="1571"/>
      <c r="N168" s="1571"/>
      <c r="O168" s="1571"/>
      <c r="P168" s="1571"/>
      <c r="Q168" s="1571"/>
      <c r="R168" s="1571"/>
      <c r="S168" s="1571"/>
      <c r="T168" s="1571"/>
      <c r="U168" s="1571"/>
      <c r="V168" s="1571"/>
      <c r="W168" s="1567"/>
    </row>
    <row r="169" spans="1:23" s="1561" customFormat="1" ht="12.75">
      <c r="A169" s="1564"/>
      <c r="B169" s="1565"/>
      <c r="C169" s="1571"/>
      <c r="D169" s="1571"/>
      <c r="E169" s="1571"/>
      <c r="F169" s="1571"/>
      <c r="G169" s="1571"/>
      <c r="H169" s="1571"/>
      <c r="I169" s="1571"/>
      <c r="J169" s="1571"/>
      <c r="K169" s="1571"/>
      <c r="L169" s="1571"/>
      <c r="M169" s="1571"/>
      <c r="N169" s="1571"/>
      <c r="O169" s="1571"/>
      <c r="P169" s="1571"/>
      <c r="Q169" s="1571"/>
      <c r="R169" s="1571"/>
      <c r="S169" s="1571"/>
      <c r="T169" s="1571"/>
      <c r="U169" s="1571"/>
      <c r="V169" s="1571"/>
      <c r="W169" s="1567"/>
    </row>
    <row r="170" spans="1:23" s="1561" customFormat="1" ht="12.75">
      <c r="A170" s="1564"/>
      <c r="B170" s="1565"/>
      <c r="C170" s="1571"/>
      <c r="D170" s="1571"/>
      <c r="E170" s="1571"/>
      <c r="F170" s="1571"/>
      <c r="G170" s="1571"/>
      <c r="H170" s="1571"/>
      <c r="I170" s="1571"/>
      <c r="J170" s="1571"/>
      <c r="K170" s="1571"/>
      <c r="L170" s="1571"/>
      <c r="M170" s="1571"/>
      <c r="N170" s="1571"/>
      <c r="O170" s="1571"/>
      <c r="P170" s="1571"/>
      <c r="Q170" s="1571"/>
      <c r="R170" s="1571"/>
      <c r="S170" s="1571"/>
      <c r="T170" s="1571"/>
      <c r="U170" s="1571"/>
      <c r="V170" s="1571"/>
      <c r="W170" s="1567"/>
    </row>
    <row r="171" spans="1:23" s="1561" customFormat="1" ht="12.75">
      <c r="A171" s="1564"/>
      <c r="B171" s="1565"/>
      <c r="C171" s="1571"/>
      <c r="D171" s="1571"/>
      <c r="E171" s="1571"/>
      <c r="F171" s="1571"/>
      <c r="G171" s="1571"/>
      <c r="H171" s="1571"/>
      <c r="I171" s="1571"/>
      <c r="J171" s="1571"/>
      <c r="K171" s="1571"/>
      <c r="L171" s="1571"/>
      <c r="M171" s="1571"/>
      <c r="N171" s="1571"/>
      <c r="O171" s="1571"/>
      <c r="P171" s="1571"/>
      <c r="Q171" s="1571"/>
      <c r="R171" s="1571"/>
      <c r="S171" s="1571"/>
      <c r="T171" s="1571"/>
      <c r="U171" s="1571"/>
      <c r="V171" s="1571"/>
      <c r="W171" s="1567"/>
    </row>
    <row r="172" spans="1:23" s="1561" customFormat="1" ht="12.75">
      <c r="A172" s="1564"/>
      <c r="B172" s="1565"/>
      <c r="C172" s="1571"/>
      <c r="D172" s="1571"/>
      <c r="E172" s="1571"/>
      <c r="F172" s="1571"/>
      <c r="G172" s="1571"/>
      <c r="H172" s="1571"/>
      <c r="I172" s="1571"/>
      <c r="J172" s="1571"/>
      <c r="K172" s="1571"/>
      <c r="L172" s="1571"/>
      <c r="M172" s="1571"/>
      <c r="N172" s="1571"/>
      <c r="O172" s="1571"/>
      <c r="P172" s="1571"/>
      <c r="Q172" s="1571"/>
      <c r="R172" s="1571"/>
      <c r="S172" s="1571"/>
      <c r="T172" s="1571"/>
      <c r="U172" s="1571"/>
      <c r="V172" s="1571"/>
      <c r="W172" s="1567"/>
    </row>
    <row r="173" spans="1:23" s="1561" customFormat="1" ht="12.75">
      <c r="A173" s="1564"/>
      <c r="B173" s="1565"/>
      <c r="C173" s="1571"/>
      <c r="D173" s="1571"/>
      <c r="E173" s="1571"/>
      <c r="F173" s="1571"/>
      <c r="G173" s="1571"/>
      <c r="H173" s="1571"/>
      <c r="I173" s="1571"/>
      <c r="J173" s="1571"/>
      <c r="K173" s="1571"/>
      <c r="L173" s="1571"/>
      <c r="M173" s="1571"/>
      <c r="N173" s="1571"/>
      <c r="O173" s="1571"/>
      <c r="P173" s="1571"/>
      <c r="Q173" s="1571"/>
      <c r="R173" s="1571"/>
      <c r="S173" s="1571"/>
      <c r="T173" s="1571"/>
      <c r="U173" s="1571"/>
      <c r="V173" s="1571"/>
      <c r="W173" s="1567"/>
    </row>
    <row r="174" spans="1:23" s="1561" customFormat="1" ht="12.75">
      <c r="A174" s="1564"/>
      <c r="B174" s="1565"/>
      <c r="C174" s="1571"/>
      <c r="D174" s="1571"/>
      <c r="E174" s="1571"/>
      <c r="F174" s="1571"/>
      <c r="G174" s="1571"/>
      <c r="H174" s="1571"/>
      <c r="I174" s="1571"/>
      <c r="J174" s="1571"/>
      <c r="K174" s="1571"/>
      <c r="L174" s="1571"/>
      <c r="M174" s="1571"/>
      <c r="N174" s="1571"/>
      <c r="O174" s="1571"/>
      <c r="P174" s="1571"/>
      <c r="Q174" s="1571"/>
      <c r="R174" s="1571"/>
      <c r="S174" s="1571"/>
      <c r="T174" s="1571"/>
      <c r="U174" s="1571"/>
      <c r="V174" s="1571"/>
      <c r="W174" s="1567"/>
    </row>
    <row r="175" spans="1:23" s="1561" customFormat="1" ht="12.75">
      <c r="A175" s="1564"/>
      <c r="B175" s="1565"/>
      <c r="C175" s="1571"/>
      <c r="D175" s="1571"/>
      <c r="E175" s="1571"/>
      <c r="F175" s="1571"/>
      <c r="G175" s="1571"/>
      <c r="H175" s="1571"/>
      <c r="I175" s="1571"/>
      <c r="J175" s="1571"/>
      <c r="K175" s="1571"/>
      <c r="L175" s="1571"/>
      <c r="M175" s="1571"/>
      <c r="N175" s="1571"/>
      <c r="O175" s="1571"/>
      <c r="P175" s="1571"/>
      <c r="Q175" s="1571"/>
      <c r="R175" s="1571"/>
      <c r="S175" s="1571"/>
      <c r="T175" s="1571"/>
      <c r="U175" s="1571"/>
      <c r="V175" s="1571"/>
      <c r="W175" s="1567"/>
    </row>
    <row r="176" spans="1:23" s="1561" customFormat="1" ht="12.75">
      <c r="A176" s="1564"/>
      <c r="B176" s="1565"/>
      <c r="C176" s="1571"/>
      <c r="D176" s="1571"/>
      <c r="E176" s="1571"/>
      <c r="F176" s="1571"/>
      <c r="G176" s="1571"/>
      <c r="H176" s="1571"/>
      <c r="I176" s="1571"/>
      <c r="J176" s="1571"/>
      <c r="K176" s="1571"/>
      <c r="L176" s="1571"/>
      <c r="M176" s="1571"/>
      <c r="N176" s="1571"/>
      <c r="O176" s="1571"/>
      <c r="P176" s="1571"/>
      <c r="Q176" s="1571"/>
      <c r="R176" s="1571"/>
      <c r="S176" s="1571"/>
      <c r="T176" s="1571"/>
      <c r="U176" s="1571"/>
      <c r="V176" s="1571"/>
      <c r="W176" s="1567"/>
    </row>
    <row r="177" spans="1:23" s="1561" customFormat="1" ht="12.75">
      <c r="A177" s="1564"/>
      <c r="B177" s="1565"/>
      <c r="C177" s="1571"/>
      <c r="D177" s="1571"/>
      <c r="E177" s="1571"/>
      <c r="F177" s="1571"/>
      <c r="G177" s="1571"/>
      <c r="H177" s="1571"/>
      <c r="I177" s="1571"/>
      <c r="J177" s="1571"/>
      <c r="K177" s="1571"/>
      <c r="L177" s="1571"/>
      <c r="M177" s="1571"/>
      <c r="N177" s="1571"/>
      <c r="O177" s="1571"/>
      <c r="P177" s="1571"/>
      <c r="Q177" s="1571"/>
      <c r="R177" s="1571"/>
      <c r="S177" s="1571"/>
      <c r="T177" s="1571"/>
      <c r="U177" s="1571"/>
      <c r="V177" s="1571"/>
      <c r="W177" s="1567"/>
    </row>
    <row r="178" spans="1:23" s="1561" customFormat="1" ht="12.75">
      <c r="A178" s="1564"/>
      <c r="B178" s="1565"/>
      <c r="C178" s="1571"/>
      <c r="D178" s="1571"/>
      <c r="E178" s="1571"/>
      <c r="F178" s="1571"/>
      <c r="G178" s="1571"/>
      <c r="H178" s="1571"/>
      <c r="I178" s="1571"/>
      <c r="J178" s="1571"/>
      <c r="K178" s="1571"/>
      <c r="L178" s="1571"/>
      <c r="M178" s="1571"/>
      <c r="N178" s="1571"/>
      <c r="O178" s="1571"/>
      <c r="P178" s="1571"/>
      <c r="Q178" s="1571"/>
      <c r="R178" s="1571"/>
      <c r="S178" s="1571"/>
      <c r="T178" s="1571"/>
      <c r="U178" s="1571"/>
      <c r="V178" s="1571"/>
      <c r="W178" s="1567"/>
    </row>
    <row r="179" spans="1:23" s="1561" customFormat="1" ht="12.75">
      <c r="A179" s="1564"/>
      <c r="B179" s="1565"/>
      <c r="C179" s="1571"/>
      <c r="D179" s="1571"/>
      <c r="E179" s="1571"/>
      <c r="F179" s="1571"/>
      <c r="G179" s="1571"/>
      <c r="H179" s="1571"/>
      <c r="I179" s="1571"/>
      <c r="J179" s="1571"/>
      <c r="K179" s="1571"/>
      <c r="L179" s="1571"/>
      <c r="M179" s="1571"/>
      <c r="N179" s="1571"/>
      <c r="O179" s="1571"/>
      <c r="P179" s="1571"/>
      <c r="Q179" s="1571"/>
      <c r="R179" s="1571"/>
      <c r="S179" s="1571"/>
      <c r="T179" s="1571"/>
      <c r="U179" s="1571"/>
      <c r="V179" s="1571"/>
      <c r="W179" s="1567"/>
    </row>
    <row r="180" spans="1:23" s="1561" customFormat="1" ht="12.75">
      <c r="A180" s="1564"/>
      <c r="B180" s="1565"/>
      <c r="C180" s="1571"/>
      <c r="D180" s="1571"/>
      <c r="E180" s="1571"/>
      <c r="F180" s="1571"/>
      <c r="G180" s="1571"/>
      <c r="H180" s="1571"/>
      <c r="I180" s="1571"/>
      <c r="J180" s="1571"/>
      <c r="K180" s="1571"/>
      <c r="L180" s="1571"/>
      <c r="M180" s="1571"/>
      <c r="N180" s="1571"/>
      <c r="O180" s="1571"/>
      <c r="P180" s="1571"/>
      <c r="Q180" s="1571"/>
      <c r="R180" s="1571"/>
      <c r="S180" s="1571"/>
      <c r="T180" s="1571"/>
      <c r="U180" s="1571"/>
      <c r="V180" s="1571"/>
      <c r="W180" s="1567"/>
    </row>
    <row r="181" spans="1:23" s="1561" customFormat="1" ht="12.75">
      <c r="A181" s="1564"/>
      <c r="B181" s="1565"/>
      <c r="C181" s="1571"/>
      <c r="D181" s="1571"/>
      <c r="E181" s="1571"/>
      <c r="F181" s="1571"/>
      <c r="G181" s="1571"/>
      <c r="H181" s="1571"/>
      <c r="I181" s="1571"/>
      <c r="J181" s="1571"/>
      <c r="K181" s="1571"/>
      <c r="L181" s="1571"/>
      <c r="M181" s="1571"/>
      <c r="N181" s="1571"/>
      <c r="O181" s="1571"/>
      <c r="P181" s="1571"/>
      <c r="Q181" s="1571"/>
      <c r="R181" s="1571"/>
      <c r="S181" s="1571"/>
      <c r="T181" s="1571"/>
      <c r="U181" s="1571"/>
      <c r="V181" s="1571"/>
      <c r="W181" s="1567"/>
    </row>
    <row r="182" spans="1:23" s="1561" customFormat="1" ht="12.75">
      <c r="A182" s="1564"/>
      <c r="B182" s="1565"/>
      <c r="C182" s="1571"/>
      <c r="D182" s="1571"/>
      <c r="E182" s="1571"/>
      <c r="F182" s="1571"/>
      <c r="G182" s="1571"/>
      <c r="H182" s="1571"/>
      <c r="I182" s="1571"/>
      <c r="J182" s="1571"/>
      <c r="K182" s="1571"/>
      <c r="L182" s="1571"/>
      <c r="M182" s="1571"/>
      <c r="N182" s="1571"/>
      <c r="O182" s="1571"/>
      <c r="P182" s="1571"/>
      <c r="Q182" s="1571"/>
      <c r="R182" s="1571"/>
      <c r="S182" s="1571"/>
      <c r="T182" s="1571"/>
      <c r="U182" s="1571"/>
      <c r="V182" s="1571"/>
      <c r="W182" s="1567"/>
    </row>
    <row r="183" spans="1:23" s="1561" customFormat="1" ht="12.75">
      <c r="A183" s="1564"/>
      <c r="B183" s="1565"/>
      <c r="C183" s="1571"/>
      <c r="D183" s="1571"/>
      <c r="E183" s="1571"/>
      <c r="F183" s="1571"/>
      <c r="G183" s="1571"/>
      <c r="H183" s="1571"/>
      <c r="I183" s="1571"/>
      <c r="J183" s="1571"/>
      <c r="K183" s="1571"/>
      <c r="L183" s="1571"/>
      <c r="M183" s="1571"/>
      <c r="N183" s="1571"/>
      <c r="O183" s="1571"/>
      <c r="P183" s="1571"/>
      <c r="Q183" s="1571"/>
      <c r="R183" s="1571"/>
      <c r="S183" s="1571"/>
      <c r="T183" s="1571"/>
      <c r="U183" s="1571"/>
      <c r="V183" s="1571"/>
      <c r="W183" s="1567"/>
    </row>
    <row r="184" spans="1:23" s="1561" customFormat="1" ht="12.75">
      <c r="A184" s="1564"/>
      <c r="B184" s="1565"/>
      <c r="C184" s="1571"/>
      <c r="D184" s="1571"/>
      <c r="E184" s="1571"/>
      <c r="F184" s="1571"/>
      <c r="G184" s="1571"/>
      <c r="H184" s="1571"/>
      <c r="I184" s="1571"/>
      <c r="J184" s="1571"/>
      <c r="K184" s="1571"/>
      <c r="L184" s="1571"/>
      <c r="M184" s="1571"/>
      <c r="N184" s="1571"/>
      <c r="O184" s="1571"/>
      <c r="P184" s="1571"/>
      <c r="Q184" s="1571"/>
      <c r="R184" s="1571"/>
      <c r="S184" s="1571"/>
      <c r="T184" s="1571"/>
      <c r="U184" s="1571"/>
      <c r="V184" s="1571"/>
      <c r="W184" s="1567"/>
    </row>
    <row r="185" spans="1:23" s="1561" customFormat="1" ht="12.75">
      <c r="A185" s="1564"/>
      <c r="B185" s="1565"/>
      <c r="C185" s="1571"/>
      <c r="D185" s="1571"/>
      <c r="E185" s="1571"/>
      <c r="F185" s="1571"/>
      <c r="G185" s="1571"/>
      <c r="H185" s="1571"/>
      <c r="I185" s="1571"/>
      <c r="J185" s="1571"/>
      <c r="K185" s="1571"/>
      <c r="L185" s="1571"/>
      <c r="M185" s="1571"/>
      <c r="N185" s="1571"/>
      <c r="O185" s="1571"/>
      <c r="P185" s="1571"/>
      <c r="Q185" s="1571"/>
      <c r="R185" s="1571"/>
      <c r="S185" s="1571"/>
      <c r="T185" s="1571"/>
      <c r="U185" s="1571"/>
      <c r="V185" s="1571"/>
      <c r="W185" s="1567"/>
    </row>
    <row r="186" spans="1:23" s="1561" customFormat="1" ht="12.75">
      <c r="A186" s="1564"/>
      <c r="B186" s="1565"/>
      <c r="C186" s="1571"/>
      <c r="D186" s="1571"/>
      <c r="E186" s="1571"/>
      <c r="F186" s="1571"/>
      <c r="G186" s="1571"/>
      <c r="H186" s="1571"/>
      <c r="I186" s="1571"/>
      <c r="J186" s="1571"/>
      <c r="K186" s="1571"/>
      <c r="L186" s="1571"/>
      <c r="M186" s="1571"/>
      <c r="N186" s="1571"/>
      <c r="O186" s="1571"/>
      <c r="P186" s="1571"/>
      <c r="Q186" s="1571"/>
      <c r="R186" s="1571"/>
      <c r="S186" s="1571"/>
      <c r="T186" s="1571"/>
      <c r="U186" s="1571"/>
      <c r="V186" s="1571"/>
      <c r="W186" s="1567"/>
    </row>
    <row r="187" spans="1:23" s="1561" customFormat="1" ht="12.75">
      <c r="A187" s="1564"/>
      <c r="B187" s="1565"/>
      <c r="C187" s="1571"/>
      <c r="D187" s="1571"/>
      <c r="E187" s="1571"/>
      <c r="F187" s="1571"/>
      <c r="G187" s="1571"/>
      <c r="H187" s="1571"/>
      <c r="I187" s="1571"/>
      <c r="J187" s="1571"/>
      <c r="K187" s="1571"/>
      <c r="L187" s="1571"/>
      <c r="M187" s="1571"/>
      <c r="N187" s="1571"/>
      <c r="O187" s="1571"/>
      <c r="P187" s="1571"/>
      <c r="Q187" s="1571"/>
      <c r="R187" s="1571"/>
      <c r="S187" s="1571"/>
      <c r="T187" s="1571"/>
      <c r="U187" s="1571"/>
      <c r="V187" s="1571"/>
      <c r="W187" s="1567"/>
    </row>
    <row r="188" spans="1:23" s="1561" customFormat="1" ht="12.75">
      <c r="A188" s="1564"/>
      <c r="B188" s="1565"/>
      <c r="C188" s="1571"/>
      <c r="D188" s="1571"/>
      <c r="E188" s="1571"/>
      <c r="F188" s="1571"/>
      <c r="G188" s="1571"/>
      <c r="H188" s="1571"/>
      <c r="I188" s="1571"/>
      <c r="J188" s="1571"/>
      <c r="K188" s="1571"/>
      <c r="L188" s="1571"/>
      <c r="M188" s="1571"/>
      <c r="N188" s="1571"/>
      <c r="O188" s="1571"/>
      <c r="P188" s="1571"/>
      <c r="Q188" s="1571"/>
      <c r="R188" s="1571"/>
      <c r="S188" s="1571"/>
      <c r="T188" s="1571"/>
      <c r="U188" s="1571"/>
      <c r="V188" s="1571"/>
      <c r="W188" s="1567"/>
    </row>
  </sheetData>
  <mergeCells count="6">
    <mergeCell ref="A13:B13"/>
    <mergeCell ref="A14:B14"/>
    <mergeCell ref="A1:F1"/>
    <mergeCell ref="A2:E2"/>
    <mergeCell ref="A3:E3"/>
    <mergeCell ref="A4:E4"/>
  </mergeCells>
  <phoneticPr fontId="0" type="noConversion"/>
  <printOptions headings="1" gridLines="1"/>
  <pageMargins left="0.75" right="0.75" top="1" bottom="1" header="0.5" footer="0.5"/>
  <pageSetup scale="15" orientation="landscape" horizontalDpi="300" verticalDpi="300" r:id="rId1"/>
  <headerFooter alignWithMargins="0"/>
  <drawing r:id="rId2"/>
  <legacyDrawing r:id="rId3"/>
  <oleObjects>
    <oleObject progId="Unknown" shapeId="37891" r:id="rId4"/>
  </oleObjects>
</worksheet>
</file>

<file path=xl/worksheets/sheet28.xml><?xml version="1.0" encoding="utf-8"?>
<worksheet xmlns="http://schemas.openxmlformats.org/spreadsheetml/2006/main" xmlns:r="http://schemas.openxmlformats.org/officeDocument/2006/relationships">
  <sheetPr codeName="Sheet24" enableFormatConditionsCalculation="0">
    <tabColor indexed="34"/>
  </sheetPr>
  <dimension ref="A1:T494"/>
  <sheetViews>
    <sheetView topLeftCell="A148" workbookViewId="0">
      <selection activeCell="A149" sqref="A149"/>
    </sheetView>
  </sheetViews>
  <sheetFormatPr defaultRowHeight="13.15" customHeight="1"/>
  <cols>
    <col min="1" max="1" width="14.140625" style="1141" customWidth="1"/>
    <col min="2" max="2" width="25.85546875" style="1141" customWidth="1"/>
    <col min="3" max="3" width="18.42578125" style="1141" customWidth="1"/>
    <col min="4" max="4" width="15.28515625" style="1141" customWidth="1"/>
    <col min="5" max="5" width="11.28515625" style="1576" customWidth="1"/>
    <col min="6" max="6" width="10.28515625" style="1081" customWidth="1"/>
    <col min="7" max="7" width="11.42578125" style="1081" customWidth="1"/>
    <col min="8" max="8" width="6.42578125" style="411" customWidth="1"/>
    <col min="9" max="9" width="10.28515625" style="1081" customWidth="1"/>
    <col min="10" max="10" width="11.5703125" style="1081" customWidth="1"/>
    <col min="11" max="12" width="10.28515625" style="1081" customWidth="1"/>
    <col min="13" max="13" width="9.140625" style="116"/>
    <col min="14" max="15" width="9.140625" style="1081"/>
    <col min="16" max="16" width="11.7109375" style="1081" customWidth="1"/>
    <col min="17" max="17" width="12.28515625" style="1081" customWidth="1"/>
    <col min="18" max="16384" width="9.140625" style="1081"/>
  </cols>
  <sheetData>
    <row r="1" spans="1:15" s="15" customFormat="1" ht="20.25" customHeight="1">
      <c r="A1" s="2210" t="s">
        <v>1354</v>
      </c>
      <c r="B1" s="2210"/>
      <c r="C1" s="2210"/>
      <c r="D1" s="2210"/>
      <c r="E1" s="2210"/>
      <c r="F1" s="2210"/>
    </row>
    <row r="2" spans="1:15" s="15" customFormat="1" ht="18.75" customHeight="1">
      <c r="A2" s="2254" t="str">
        <f ca="1">'I1 Intro'!C9</f>
        <v>Orillia Power Distribution Corporation</v>
      </c>
      <c r="B2" s="2254"/>
      <c r="C2" s="2254"/>
      <c r="D2" s="2254"/>
      <c r="E2" s="2254"/>
    </row>
    <row r="3" spans="1:15" s="15" customFormat="1" ht="18.75" customHeight="1">
      <c r="A3" s="2255" t="str">
        <f ca="1">'I1 Intro'!C13 &amp; "   " &amp; 'I1 Intro'!E13</f>
        <v xml:space="preserve">EB-2009-XXXX   </v>
      </c>
      <c r="B3" s="2255"/>
      <c r="C3" s="2255"/>
      <c r="D3" s="2255"/>
      <c r="E3" s="2255"/>
      <c r="G3" s="16"/>
    </row>
    <row r="4" spans="1:15" s="15" customFormat="1" ht="18.75">
      <c r="A4" s="2256">
        <f ca="1">'I1 Intro'!C15</f>
        <v>40053</v>
      </c>
      <c r="B4" s="2256"/>
      <c r="C4" s="2256"/>
      <c r="D4" s="2256"/>
      <c r="E4" s="2256"/>
    </row>
    <row r="5" spans="1:15" s="15" customFormat="1" ht="21" customHeight="1">
      <c r="A5" s="369" t="str">
        <f ca="1">"Sheet E4 Trial Balance Allocation Detail Worksheet  - "&amp; 'I2 LDC class'!$C$17 &amp; "  " &amp;  'I2 LDC class'!$D$17</f>
        <v xml:space="preserve">Sheet E4 Trial Balance Allocation Detail Worksheet  -   </v>
      </c>
      <c r="B5" s="370"/>
      <c r="C5" s="624"/>
      <c r="D5" s="624"/>
      <c r="E5" s="371"/>
    </row>
    <row r="6" spans="1:15" s="15" customFormat="1" ht="6" customHeight="1">
      <c r="A6" s="18"/>
      <c r="B6" s="18"/>
      <c r="C6" s="625"/>
      <c r="D6" s="625"/>
      <c r="E6" s="18"/>
      <c r="F6" s="18"/>
      <c r="G6" s="18"/>
      <c r="H6" s="18"/>
      <c r="I6" s="18"/>
      <c r="J6" s="18"/>
      <c r="K6" s="18"/>
      <c r="L6" s="18"/>
      <c r="M6" s="18"/>
      <c r="N6" s="18"/>
      <c r="O6" s="18"/>
    </row>
    <row r="7" spans="1:15" ht="13.15" customHeight="1">
      <c r="A7" s="1575"/>
      <c r="B7" s="1508"/>
      <c r="M7" s="1081"/>
    </row>
    <row r="8" spans="1:15" ht="13.15" customHeight="1">
      <c r="A8" s="1131"/>
      <c r="B8" s="1508"/>
      <c r="M8" s="1081"/>
    </row>
    <row r="9" spans="1:15" ht="13.15" customHeight="1">
      <c r="A9" s="1577"/>
      <c r="B9" s="1508"/>
      <c r="M9" s="1081"/>
    </row>
    <row r="10" spans="1:15" ht="13.15" customHeight="1">
      <c r="A10" s="1131"/>
      <c r="B10" s="1508"/>
      <c r="M10" s="1081"/>
    </row>
    <row r="11" spans="1:15" ht="13.15" customHeight="1">
      <c r="A11" s="2369" t="s">
        <v>0</v>
      </c>
      <c r="B11" s="2369"/>
      <c r="C11" s="2369"/>
      <c r="D11" s="2369"/>
      <c r="E11" s="2369"/>
      <c r="F11" s="2369"/>
      <c r="G11" s="2369"/>
      <c r="H11" s="2369"/>
      <c r="I11" s="2369"/>
      <c r="J11" s="2369"/>
      <c r="K11" s="2369"/>
      <c r="L11" s="2369"/>
      <c r="M11" s="1081"/>
    </row>
    <row r="12" spans="1:15" ht="12.75" customHeight="1">
      <c r="A12" s="2369"/>
      <c r="B12" s="2369"/>
      <c r="C12" s="2369"/>
      <c r="D12" s="2369"/>
      <c r="E12" s="2369"/>
      <c r="F12" s="2369"/>
      <c r="G12" s="2369"/>
      <c r="H12" s="2369"/>
      <c r="I12" s="2369"/>
      <c r="J12" s="2369"/>
      <c r="K12" s="2369"/>
      <c r="L12" s="2369"/>
      <c r="M12" s="1081"/>
    </row>
    <row r="13" spans="1:15" ht="13.15" customHeight="1">
      <c r="A13" s="2369"/>
      <c r="B13" s="2369"/>
      <c r="C13" s="2369"/>
      <c r="D13" s="2369"/>
      <c r="E13" s="2369"/>
      <c r="F13" s="2369"/>
      <c r="G13" s="2369"/>
      <c r="H13" s="2369"/>
      <c r="I13" s="2369"/>
      <c r="J13" s="2369"/>
      <c r="K13" s="2369"/>
      <c r="L13" s="2369"/>
      <c r="M13" s="1081"/>
    </row>
    <row r="14" spans="1:15" ht="13.15" customHeight="1">
      <c r="A14" s="2369"/>
      <c r="B14" s="2369"/>
      <c r="C14" s="2369"/>
      <c r="D14" s="2369"/>
      <c r="E14" s="2369"/>
      <c r="F14" s="2369"/>
      <c r="G14" s="2369"/>
      <c r="H14" s="2369"/>
      <c r="I14" s="2369"/>
      <c r="J14" s="2369"/>
      <c r="K14" s="2369"/>
      <c r="L14" s="2369"/>
      <c r="M14" s="1081"/>
    </row>
    <row r="15" spans="1:15" ht="24.75" customHeight="1">
      <c r="B15" s="403"/>
      <c r="C15" s="403"/>
      <c r="D15" s="403"/>
      <c r="M15" s="1081"/>
    </row>
    <row r="16" spans="1:15" s="1581" customFormat="1" ht="13.15" customHeight="1" thickBot="1">
      <c r="A16" s="1578"/>
      <c r="B16" s="1579"/>
      <c r="C16" s="1579"/>
      <c r="D16" s="1579"/>
      <c r="E16" s="1580"/>
      <c r="H16" s="415"/>
    </row>
    <row r="17" spans="1:20" s="1581" customFormat="1" ht="64.5" thickBot="1">
      <c r="A17" s="683" t="s">
        <v>1370</v>
      </c>
      <c r="B17" s="1127"/>
      <c r="C17" s="683"/>
      <c r="D17" s="1582"/>
      <c r="E17" s="1583"/>
      <c r="F17" s="2367" t="s">
        <v>1</v>
      </c>
      <c r="G17" s="2368"/>
      <c r="H17" s="2276"/>
      <c r="I17" s="1127" t="s">
        <v>1384</v>
      </c>
      <c r="J17" s="1127" t="s">
        <v>196</v>
      </c>
      <c r="K17" s="1127" t="s">
        <v>197</v>
      </c>
      <c r="L17" s="1127" t="s">
        <v>198</v>
      </c>
      <c r="M17" s="787"/>
      <c r="N17" s="787"/>
      <c r="O17" s="787"/>
      <c r="P17" s="787"/>
      <c r="Q17" s="787"/>
    </row>
    <row r="18" spans="1:20" s="1579" customFormat="1" ht="51.75" thickBot="1">
      <c r="A18" s="1127" t="s">
        <v>1369</v>
      </c>
      <c r="B18" s="1127" t="s">
        <v>1372</v>
      </c>
      <c r="C18" s="1127" t="s">
        <v>1371</v>
      </c>
      <c r="D18" s="1584" t="s">
        <v>218</v>
      </c>
      <c r="E18" s="1585" t="s">
        <v>1513</v>
      </c>
      <c r="F18" s="1623" t="s">
        <v>1351</v>
      </c>
      <c r="G18" s="1624" t="s">
        <v>1352</v>
      </c>
      <c r="H18" s="1625" t="s">
        <v>1368</v>
      </c>
      <c r="I18" s="684" t="s">
        <v>70</v>
      </c>
      <c r="J18" s="1127" t="s">
        <v>71</v>
      </c>
      <c r="K18" s="1127" t="s">
        <v>23</v>
      </c>
      <c r="L18" s="1127" t="s">
        <v>22</v>
      </c>
      <c r="M18" s="248"/>
      <c r="N18" s="1592" t="s">
        <v>1290</v>
      </c>
      <c r="O18" s="1592" t="s">
        <v>1291</v>
      </c>
      <c r="P18" s="1592" t="s">
        <v>1292</v>
      </c>
      <c r="Q18" s="1592" t="s">
        <v>1293</v>
      </c>
    </row>
    <row r="19" spans="1:20" s="1581" customFormat="1" ht="38.25">
      <c r="A19" s="1586">
        <v>1565</v>
      </c>
      <c r="B19" s="1586" t="s">
        <v>215</v>
      </c>
      <c r="C19" s="1586" t="s">
        <v>1353</v>
      </c>
      <c r="D19" s="1593" t="s">
        <v>92</v>
      </c>
      <c r="E19" s="1594"/>
      <c r="F19" s="1610" t="str">
        <f>IF(Q19="", "", Q19)</f>
        <v/>
      </c>
      <c r="G19" s="1611" t="s">
        <v>675</v>
      </c>
      <c r="H19" s="1612"/>
      <c r="I19" s="1595" t="str">
        <f>IF(ISERROR(F19), "", (F19))</f>
        <v/>
      </c>
      <c r="J19" s="1596" t="str">
        <f t="shared" ref="J19:J47" si="0">IF(ISBLANK(G19), "", (G19))</f>
        <v>O&amp;M</v>
      </c>
      <c r="K19" s="1597"/>
      <c r="L19" s="1596"/>
      <c r="M19" s="1589"/>
      <c r="N19" s="1598" t="str">
        <f ca="1">IF(AND(OR(E19="TCP", OR(E19="DCP", E19="BCP")), 'I8 Demand Data'!C14="1 CP"), 'E4 TB Allocation Details'!E19 &amp; 1, IF(AND(OR(E19="TCP", OR(E19="DCP", E19="BCP")), 'I8 Demand Data'!C14="4 CP"), 'E4 TB Allocation Details'!E19 &amp; 4, IF(AND(OR(E19="TCP", OR(E19="DCP", E19="BCP")), 'I8 Demand Data'!C14="12 CP"), 'E4 TB Allocation Details'!E19 &amp; 12, "")))</f>
        <v/>
      </c>
      <c r="O19" s="1598" t="str">
        <f ca="1">IF(AND(OR(E19="DNCP", OR(E19="SNCP", E19="PNCP")), 'I8 Demand Data'!C15="1 NCP"), E19 &amp; 1, IF(AND(OR(E19="DNCP", OR(E19="SNCP", E19="PNCP")), 'I8 Demand Data'!C15="4 NCP"), E19 &amp; 4, IF(AND(OR(E19="DNCP", OR(E19="SNCP", E19="PNCP")), 'I8 Demand Data'!C15="12 NCP"), E19 &amp; 12, "")))</f>
        <v/>
      </c>
      <c r="P19" s="1598" t="str">
        <f>IF(ISBLANK(E19), "", IF(ISERROR(SEARCH("cp",E19)), E19, ""))</f>
        <v/>
      </c>
      <c r="Q19" s="1598" t="str">
        <f>IF(AND(N19="",O19=""),P19,IF(AND(O19="",P19=""),N19,O19))</f>
        <v/>
      </c>
      <c r="R19" s="787"/>
      <c r="S19" s="787"/>
      <c r="T19" s="787"/>
    </row>
    <row r="20" spans="1:20" s="1581" customFormat="1" ht="25.5">
      <c r="A20" s="1587">
        <v>1608</v>
      </c>
      <c r="B20" s="1587" t="s">
        <v>621</v>
      </c>
      <c r="C20" s="1587" t="s">
        <v>1303</v>
      </c>
      <c r="D20" s="422" t="s">
        <v>247</v>
      </c>
      <c r="E20" s="1599"/>
      <c r="F20" s="1613" t="str">
        <f t="shared" ref="F20:F57" si="1">IF(Q20="", "", Q20)</f>
        <v/>
      </c>
      <c r="G20" s="1614"/>
      <c r="H20" s="1615"/>
      <c r="I20" s="1600" t="str">
        <f t="shared" ref="I20:I47" si="2">IF(ISERROR(F20), "", (F20))</f>
        <v/>
      </c>
      <c r="J20" s="1600" t="str">
        <f t="shared" si="0"/>
        <v/>
      </c>
      <c r="K20" s="1600" t="s">
        <v>343</v>
      </c>
      <c r="L20" s="1600"/>
      <c r="M20" s="1589"/>
      <c r="N20" s="1592" t="str">
        <f ca="1">IF(AND(OR(E20="TCP", OR(E20="DCP", E20="BCP")), 'I8 Demand Data'!C14="1 CP"), 'E4 TB Allocation Details'!E20 &amp; 1, IF(AND(OR(E20="TCP", OR(E20="DCP", E20="BCP")), 'I8 Demand Data'!C14="4 CP"), 'E4 TB Allocation Details'!E20 &amp; 4, IF(AND(OR(E20="TCP", OR(E20="DCP", E20="BCP")), 'I8 Demand Data'!C14="12 CP"), 'E4 TB Allocation Details'!E20 &amp; 12, "")))</f>
        <v/>
      </c>
      <c r="O20" s="1592" t="str">
        <f ca="1">IF(AND(OR(E20="DNCP", OR(E20="SNCP", E20="PNCP")), 'I8 Demand Data'!C15="1 NCP"), E20 &amp; 1, IF(AND(OR(E20="DNCP", OR(E20="SNCP", E20="PNCP")), 'I8 Demand Data'!C15="4 NCP"), E20 &amp; 4, IF(AND(OR(E20="DNCP", OR(E20="SNCP", E20="PNCP")), 'I8 Demand Data'!C15="12 NCP"), E20 &amp; 12, "")))</f>
        <v/>
      </c>
      <c r="P20" s="1592" t="str">
        <f t="shared" ref="P20:P56" si="3">IF(ISBLANK(E20), "", IF(ISERROR(SEARCH("cp",E20)), E20, ""))</f>
        <v/>
      </c>
      <c r="Q20" s="1592" t="str">
        <f>IF(AND(N20="",O20=""),P20,IF(AND(O20="",P20=""),N20,O20))</f>
        <v/>
      </c>
      <c r="R20" s="787"/>
      <c r="S20" s="787"/>
      <c r="T20" s="787"/>
    </row>
    <row r="21" spans="1:20" s="1581" customFormat="1" ht="12.75">
      <c r="A21" s="1586">
        <v>1805</v>
      </c>
      <c r="B21" s="1586" t="s">
        <v>623</v>
      </c>
      <c r="C21" s="1586"/>
      <c r="D21" s="1593" t="s">
        <v>92</v>
      </c>
      <c r="E21" s="1594" t="s">
        <v>89</v>
      </c>
      <c r="F21" s="1616" t="str">
        <f t="shared" si="1"/>
        <v/>
      </c>
      <c r="G21" s="1617"/>
      <c r="H21" s="1618"/>
      <c r="I21" s="1596" t="str">
        <f t="shared" si="2"/>
        <v/>
      </c>
      <c r="J21" s="1596" t="str">
        <f t="shared" si="0"/>
        <v/>
      </c>
      <c r="K21" s="1596"/>
      <c r="L21" s="1596"/>
      <c r="M21" s="1589"/>
      <c r="N21" s="1598" t="str">
        <f ca="1">IF(AND(OR(E21="TCP", OR(E21="DCP", E21="BCP")), 'I8 Demand Data'!C14="1 CP"), 'E4 TB Allocation Details'!E21 &amp; 1, IF(AND(OR(E21="TCP", OR(E21="DCP", E21="BCP")), 'I8 Demand Data'!C14="4 CP"), 'E4 TB Allocation Details'!E21 &amp; 4, IF(AND(OR(E21="TCP", OR(E21="DCP", E21="BCP")), 'I8 Demand Data'!C14="12 CP"), 'E4 TB Allocation Details'!E21 &amp; 12, "")))</f>
        <v/>
      </c>
      <c r="O21" s="1598" t="str">
        <f ca="1">IF(AND(OR(E21="DNCP", OR(E21="SNCP", E21="PNCP")), 'I8 Demand Data'!C15="1 NCP"), E21 &amp; 1, IF(AND(OR(E21="DNCP", OR(E21="SNCP", E21="PNCP")), 'I8 Demand Data'!C15="4 NCP"), E21 &amp; 4, IF(AND(OR(E21="DNCP", OR(E21="SNCP", E21="PNCP")), 'I8 Demand Data'!C15="12 NCP"), E21 &amp; 12, "")))</f>
        <v/>
      </c>
      <c r="P21" s="1598" t="str">
        <f t="shared" si="3"/>
        <v/>
      </c>
      <c r="Q21" s="1598" t="str">
        <f>IF(AND(N21="",O21=""),P21,IF(AND(O21="",P21=""),N21,O21))</f>
        <v/>
      </c>
      <c r="R21" s="787"/>
      <c r="S21" s="787"/>
      <c r="T21" s="787"/>
    </row>
    <row r="22" spans="1:20" s="1581" customFormat="1" ht="12.75">
      <c r="A22" s="1587" t="s">
        <v>129</v>
      </c>
      <c r="B22" s="1587" t="s">
        <v>1394</v>
      </c>
      <c r="C22" s="1587"/>
      <c r="D22" s="422" t="s">
        <v>92</v>
      </c>
      <c r="E22" s="1599" t="s">
        <v>9</v>
      </c>
      <c r="F22" s="1613" t="str">
        <f t="shared" si="1"/>
        <v>TCP12</v>
      </c>
      <c r="G22" s="1614"/>
      <c r="H22" s="1615"/>
      <c r="I22" s="1600" t="str">
        <f t="shared" si="2"/>
        <v>TCP12</v>
      </c>
      <c r="J22" s="1600" t="str">
        <f t="shared" si="0"/>
        <v/>
      </c>
      <c r="K22" s="1600"/>
      <c r="L22" s="1600"/>
      <c r="M22" s="1589"/>
      <c r="N22" s="1592" t="str">
        <f ca="1">IF(AND(OR(E22="TCP", OR(E22="DCP", E22="BCP")), 'I8 Demand Data'!C14="1 CP"), 'E4 TB Allocation Details'!E22 &amp; 1, IF(AND(OR(E22="TCP", OR(E22="DCP", E22="BCP")), 'I8 Demand Data'!C14="4 CP"), 'E4 TB Allocation Details'!E22 &amp; 4, IF(AND(OR(E22="TCP", OR(E22="DCP", E22="BCP")), 'I8 Demand Data'!C14="12 CP"), 'E4 TB Allocation Details'!E22 &amp; 12, "")))</f>
        <v>TCP12</v>
      </c>
      <c r="O22" s="1592" t="str">
        <f ca="1">IF(AND(OR(E22="DNCP", OR(E22="SNCP", E22="PNCP")), 'I8 Demand Data'!C15="1 NCP"), E22 &amp; 1, IF(AND(OR(E22="DNCP", OR(E22="SNCP", E22="PNCP")), 'I8 Demand Data'!C15="4 NCP"), E22 &amp; 4, IF(AND(OR(E22="DNCP", OR(E22="SNCP", E22="PNCP")), 'I8 Demand Data'!C15="12 NCP"), E22 &amp; 12, "")))</f>
        <v/>
      </c>
      <c r="P22" s="1592" t="str">
        <f t="shared" si="3"/>
        <v/>
      </c>
      <c r="Q22" s="1592" t="str">
        <f>IF(AND(N22="",O22=""),P22,IF(AND(O22="",P22=""),N22,O22))</f>
        <v>TCP12</v>
      </c>
      <c r="R22" s="787"/>
      <c r="S22" s="787"/>
      <c r="T22" s="787"/>
    </row>
    <row r="23" spans="1:20" s="1581" customFormat="1" ht="12.75">
      <c r="A23" s="1586" t="s">
        <v>130</v>
      </c>
      <c r="B23" s="1586" t="s">
        <v>1396</v>
      </c>
      <c r="C23" s="1586"/>
      <c r="D23" s="1593" t="s">
        <v>92</v>
      </c>
      <c r="E23" s="1594" t="s">
        <v>10</v>
      </c>
      <c r="F23" s="1616" t="str">
        <f t="shared" si="1"/>
        <v>DCP12</v>
      </c>
      <c r="G23" s="1617"/>
      <c r="H23" s="1618"/>
      <c r="I23" s="1596" t="str">
        <f t="shared" si="2"/>
        <v>DCP12</v>
      </c>
      <c r="J23" s="1596" t="str">
        <f t="shared" si="0"/>
        <v/>
      </c>
      <c r="K23" s="1596"/>
      <c r="L23" s="1596"/>
      <c r="M23" s="1589"/>
      <c r="N23" s="1598" t="str">
        <f ca="1">IF(AND(OR(E23="TCP", OR(E23="DCP", E23="BCP")), 'I8 Demand Data'!C14="1 CP"), 'E4 TB Allocation Details'!E23 &amp; 1, IF(AND(OR(E23="TCP", OR(E23="DCP", E23="BCP")), 'I8 Demand Data'!C14="4 CP"), 'E4 TB Allocation Details'!E23 &amp; 4, IF(AND(OR(E23="TCP", OR(E23="DCP", E23="BCP")), 'I8 Demand Data'!C14="12 CP"), 'E4 TB Allocation Details'!E23 &amp; 12, "")))</f>
        <v>DCP12</v>
      </c>
      <c r="O23" s="1598" t="str">
        <f ca="1">IF(AND(OR(E23="DNCP", OR(E23="SNCP", E23="PNCP")), 'I8 Demand Data'!C15="1 NCP"), E23 &amp; 1, IF(AND(OR(E23="DNCP", OR(E23="SNCP", E23="PNCP")), 'I8 Demand Data'!C15="4 NCP"), E23 &amp; 4, IF(AND(OR(E23="DNCP", OR(E23="SNCP", E23="PNCP")), 'I8 Demand Data'!C15="12 NCP"), E23 &amp; 12, "")))</f>
        <v/>
      </c>
      <c r="P23" s="1598" t="str">
        <f t="shared" si="3"/>
        <v/>
      </c>
      <c r="Q23" s="1598" t="str">
        <f t="shared" ref="Q23:Q80" si="4">IF(AND(N23="",O23=""),P23,IF(AND(O23="",P23=""),N23,O23))</f>
        <v>DCP12</v>
      </c>
      <c r="R23" s="787"/>
      <c r="S23" s="787"/>
      <c r="T23" s="787"/>
    </row>
    <row r="24" spans="1:20" s="1581" customFormat="1" ht="12.75">
      <c r="A24" s="1587">
        <v>1806</v>
      </c>
      <c r="B24" s="1587" t="s">
        <v>624</v>
      </c>
      <c r="C24" s="1587"/>
      <c r="D24" s="422" t="s">
        <v>92</v>
      </c>
      <c r="E24" s="1599" t="s">
        <v>89</v>
      </c>
      <c r="F24" s="1613" t="str">
        <f t="shared" si="1"/>
        <v/>
      </c>
      <c r="G24" s="1614"/>
      <c r="H24" s="1615"/>
      <c r="I24" s="1600" t="str">
        <f t="shared" si="2"/>
        <v/>
      </c>
      <c r="J24" s="1600" t="str">
        <f t="shared" si="0"/>
        <v/>
      </c>
      <c r="K24" s="1600"/>
      <c r="L24" s="1600"/>
      <c r="M24" s="1589"/>
      <c r="N24" s="1592" t="str">
        <f ca="1">IF(AND(OR(E24="TCP", OR(E24="DCP", E24="BCP")), 'I8 Demand Data'!C14="1 CP"), 'E4 TB Allocation Details'!E24 &amp; 1, IF(AND(OR(E24="TCP", OR(E24="DCP", E24="BCP")), 'I8 Demand Data'!C14="4 CP"), 'E4 TB Allocation Details'!E24 &amp; 4, IF(AND(OR(E24="TCP", OR(E24="DCP", E24="BCP")), 'I8 Demand Data'!C14="12 CP"), 'E4 TB Allocation Details'!E24 &amp; 12, "")))</f>
        <v/>
      </c>
      <c r="O24" s="1592" t="str">
        <f ca="1">IF(AND(OR(E24="DNCP", OR(E24="SNCP", E24="PNCP")), 'I8 Demand Data'!C15="1 NCP"), E24 &amp; 1, IF(AND(OR(E24="DNCP", OR(E24="SNCP", E24="PNCP")), 'I8 Demand Data'!C15="4 NCP"), E24 &amp; 4, IF(AND(OR(E24="DNCP", OR(E24="SNCP", E24="PNCP")), 'I8 Demand Data'!C15="12 NCP"), E24 &amp; 12, "")))</f>
        <v/>
      </c>
      <c r="P24" s="1592" t="str">
        <f t="shared" si="3"/>
        <v/>
      </c>
      <c r="Q24" s="1592" t="str">
        <f t="shared" si="4"/>
        <v/>
      </c>
      <c r="R24" s="787"/>
      <c r="S24" s="787"/>
      <c r="T24" s="787"/>
    </row>
    <row r="25" spans="1:20" s="1581" customFormat="1" ht="12.75">
      <c r="A25" s="1586" t="s">
        <v>131</v>
      </c>
      <c r="B25" s="1586" t="s">
        <v>1395</v>
      </c>
      <c r="C25" s="1586"/>
      <c r="D25" s="1593" t="s">
        <v>92</v>
      </c>
      <c r="E25" s="1594" t="s">
        <v>9</v>
      </c>
      <c r="F25" s="1616" t="str">
        <f t="shared" si="1"/>
        <v>TCP12</v>
      </c>
      <c r="G25" s="1617"/>
      <c r="H25" s="1618"/>
      <c r="I25" s="1596" t="str">
        <f t="shared" si="2"/>
        <v>TCP12</v>
      </c>
      <c r="J25" s="1596" t="str">
        <f t="shared" si="0"/>
        <v/>
      </c>
      <c r="K25" s="1596"/>
      <c r="L25" s="1596"/>
      <c r="M25" s="1589"/>
      <c r="N25" s="1598" t="str">
        <f ca="1">IF(AND(OR(E25="TCP", OR(E25="DCP", E25="BCP")), 'I8 Demand Data'!C14="1 CP"), 'E4 TB Allocation Details'!E25 &amp; 1, IF(AND(OR(E25="TCP", OR(E25="DCP", E25="BCP")), 'I8 Demand Data'!C14="4 CP"), 'E4 TB Allocation Details'!E25 &amp; 4, IF(AND(OR(E25="TCP", OR(E25="DCP", E25="BCP")), 'I8 Demand Data'!C14="12 CP"), 'E4 TB Allocation Details'!E25 &amp; 12, "")))</f>
        <v>TCP12</v>
      </c>
      <c r="O25" s="1598" t="str">
        <f ca="1">IF(AND(OR(E25="DNCP", OR(E25="SNCP", E25="PNCP")), 'I8 Demand Data'!C15="1 NCP"), E25 &amp; 1, IF(AND(OR(E25="DNCP", OR(E25="SNCP", E25="PNCP")), 'I8 Demand Data'!C15="4 NCP"), E25 &amp; 4, IF(AND(OR(E25="DNCP", OR(E25="SNCP", E25="PNCP")), 'I8 Demand Data'!C15="12 NCP"), E25 &amp; 12, "")))</f>
        <v/>
      </c>
      <c r="P25" s="1598" t="str">
        <f t="shared" si="3"/>
        <v/>
      </c>
      <c r="Q25" s="1598" t="str">
        <f t="shared" si="4"/>
        <v>TCP12</v>
      </c>
      <c r="R25" s="787"/>
      <c r="S25" s="787"/>
      <c r="T25" s="787"/>
    </row>
    <row r="26" spans="1:20" s="1581" customFormat="1" ht="12.75">
      <c r="A26" s="1587" t="s">
        <v>132</v>
      </c>
      <c r="B26" s="1587" t="s">
        <v>1397</v>
      </c>
      <c r="C26" s="1587"/>
      <c r="D26" s="422" t="s">
        <v>92</v>
      </c>
      <c r="E26" s="1599" t="s">
        <v>10</v>
      </c>
      <c r="F26" s="1613" t="str">
        <f t="shared" si="1"/>
        <v>DCP12</v>
      </c>
      <c r="G26" s="1614"/>
      <c r="H26" s="1615"/>
      <c r="I26" s="1600" t="str">
        <f t="shared" si="2"/>
        <v>DCP12</v>
      </c>
      <c r="J26" s="1600" t="str">
        <f t="shared" si="0"/>
        <v/>
      </c>
      <c r="K26" s="1600"/>
      <c r="L26" s="1600"/>
      <c r="M26" s="1589"/>
      <c r="N26" s="1592" t="str">
        <f ca="1">IF(AND(OR(E26="TCP", OR(E26="DCP", E26="BCP")), 'I8 Demand Data'!C14="1 CP"), 'E4 TB Allocation Details'!E26 &amp; 1, IF(AND(OR(E26="TCP", OR(E26="DCP", E26="BCP")), 'I8 Demand Data'!C14="4 CP"), 'E4 TB Allocation Details'!E26 &amp; 4, IF(AND(OR(E26="TCP", OR(E26="DCP", E26="BCP")), 'I8 Demand Data'!C14="12 CP"), 'E4 TB Allocation Details'!E26 &amp; 12, "")))</f>
        <v>DCP12</v>
      </c>
      <c r="O26" s="1592" t="str">
        <f ca="1">IF(AND(OR(E26="DNCP", OR(E26="SNCP", E26="PNCP")), 'I8 Demand Data'!C15="1 NCP"), E26 &amp; 1, IF(AND(OR(E26="DNCP", OR(E26="SNCP", E26="PNCP")), 'I8 Demand Data'!C15="4 NCP"), E26 &amp; 4, IF(AND(OR(E26="DNCP", OR(E26="SNCP", E26="PNCP")), 'I8 Demand Data'!C15="12 NCP"), E26 &amp; 12, "")))</f>
        <v/>
      </c>
      <c r="P26" s="1592" t="str">
        <f t="shared" si="3"/>
        <v/>
      </c>
      <c r="Q26" s="1592" t="str">
        <f t="shared" si="4"/>
        <v>DCP12</v>
      </c>
      <c r="R26" s="787"/>
      <c r="S26" s="787"/>
      <c r="T26" s="787"/>
    </row>
    <row r="27" spans="1:20" s="1581" customFormat="1" ht="12.75">
      <c r="A27" s="1586">
        <v>1808</v>
      </c>
      <c r="B27" s="1586" t="s">
        <v>625</v>
      </c>
      <c r="C27" s="1586"/>
      <c r="D27" s="1593" t="s">
        <v>92</v>
      </c>
      <c r="E27" s="1594" t="s">
        <v>89</v>
      </c>
      <c r="F27" s="1616" t="str">
        <f t="shared" si="1"/>
        <v/>
      </c>
      <c r="G27" s="1617"/>
      <c r="H27" s="1618"/>
      <c r="I27" s="1596" t="str">
        <f t="shared" si="2"/>
        <v/>
      </c>
      <c r="J27" s="1596" t="str">
        <f t="shared" si="0"/>
        <v/>
      </c>
      <c r="K27" s="1596"/>
      <c r="L27" s="1596"/>
      <c r="M27" s="1589"/>
      <c r="N27" s="1598" t="str">
        <f ca="1">IF(AND(OR(E27="TCP", OR(E27="DCP", E27="BCP")), 'I8 Demand Data'!C14="1 CP"), 'E4 TB Allocation Details'!E27 &amp; 1, IF(AND(OR(E27="TCP", OR(E27="DCP", E27="BCP")), 'I8 Demand Data'!C14="4 CP"), 'E4 TB Allocation Details'!E27 &amp; 4, IF(AND(OR(E27="TCP", OR(E27="DCP", E27="BCP")), 'I8 Demand Data'!C14="12 CP"), 'E4 TB Allocation Details'!E27 &amp; 12, "")))</f>
        <v/>
      </c>
      <c r="O27" s="1598" t="str">
        <f ca="1">IF(AND(OR(E27="DNCP", OR(E27="SNCP", E27="PNCP")), 'I8 Demand Data'!C15="1 NCP"), E27 &amp; 1, IF(AND(OR(E27="DNCP", OR(E27="SNCP", E27="PNCP")), 'I8 Demand Data'!C15="4 NCP"), E27 &amp; 4, IF(AND(OR(E27="DNCP", OR(E27="SNCP", E27="PNCP")), 'I8 Demand Data'!C15="12 NCP"), E27 &amp; 12, "")))</f>
        <v/>
      </c>
      <c r="P27" s="1598" t="str">
        <f t="shared" si="3"/>
        <v/>
      </c>
      <c r="Q27" s="1598" t="str">
        <f t="shared" si="4"/>
        <v/>
      </c>
      <c r="R27" s="787"/>
      <c r="S27" s="787"/>
      <c r="T27" s="787"/>
    </row>
    <row r="28" spans="1:20" s="1581" customFormat="1" ht="25.5">
      <c r="A28" s="1587" t="s">
        <v>133</v>
      </c>
      <c r="B28" s="1587" t="s">
        <v>1398</v>
      </c>
      <c r="C28" s="1587"/>
      <c r="D28" s="422" t="s">
        <v>92</v>
      </c>
      <c r="E28" s="1599" t="s">
        <v>9</v>
      </c>
      <c r="F28" s="1613" t="str">
        <f t="shared" si="1"/>
        <v>TCP12</v>
      </c>
      <c r="G28" s="1614"/>
      <c r="H28" s="1615"/>
      <c r="I28" s="1600" t="str">
        <f t="shared" si="2"/>
        <v>TCP12</v>
      </c>
      <c r="J28" s="1600" t="str">
        <f t="shared" si="0"/>
        <v/>
      </c>
      <c r="K28" s="1600"/>
      <c r="L28" s="1600"/>
      <c r="M28" s="1589"/>
      <c r="N28" s="1592" t="str">
        <f ca="1">IF(AND(OR(E28="TCP", OR(E28="DCP", E28="BCP")), 'I8 Demand Data'!C14="1 CP"), 'E4 TB Allocation Details'!E28 &amp; 1, IF(AND(OR(E28="TCP", OR(E28="DCP", E28="BCP")), 'I8 Demand Data'!C14="4 CP"), 'E4 TB Allocation Details'!E28 &amp; 4, IF(AND(OR(E28="TCP", OR(E28="DCP", E28="BCP")), 'I8 Demand Data'!C14="12 CP"), 'E4 TB Allocation Details'!E28 &amp; 12, "")))</f>
        <v>TCP12</v>
      </c>
      <c r="O28" s="1592" t="str">
        <f ca="1">IF(AND(OR(E28="DNCP", OR(E28="SNCP", E28="PNCP")), 'I8 Demand Data'!C15="1 NCP"), E28 &amp; 1, IF(AND(OR(E28="DNCP", OR(E28="SNCP", E28="PNCP")), 'I8 Demand Data'!C15="4 NCP"), E28 &amp; 4, IF(AND(OR(E28="DNCP", OR(E28="SNCP", E28="PNCP")), 'I8 Demand Data'!C15="12 NCP"), E28 &amp; 12, "")))</f>
        <v/>
      </c>
      <c r="P28" s="1592" t="str">
        <f t="shared" si="3"/>
        <v/>
      </c>
      <c r="Q28" s="1592" t="str">
        <f t="shared" si="4"/>
        <v>TCP12</v>
      </c>
      <c r="R28" s="787"/>
      <c r="S28" s="787"/>
      <c r="T28" s="787"/>
    </row>
    <row r="29" spans="1:20" s="1581" customFormat="1" ht="25.5">
      <c r="A29" s="1586" t="s">
        <v>134</v>
      </c>
      <c r="B29" s="1586" t="s">
        <v>1399</v>
      </c>
      <c r="C29" s="1586"/>
      <c r="D29" s="1593" t="s">
        <v>92</v>
      </c>
      <c r="E29" s="1594" t="s">
        <v>10</v>
      </c>
      <c r="F29" s="1616" t="str">
        <f t="shared" si="1"/>
        <v>DCP12</v>
      </c>
      <c r="G29" s="1617"/>
      <c r="H29" s="1618"/>
      <c r="I29" s="1596" t="str">
        <f t="shared" si="2"/>
        <v>DCP12</v>
      </c>
      <c r="J29" s="1596" t="str">
        <f t="shared" si="0"/>
        <v/>
      </c>
      <c r="K29" s="1596"/>
      <c r="L29" s="1596"/>
      <c r="M29" s="1589"/>
      <c r="N29" s="1598" t="str">
        <f ca="1">IF(AND(OR(E29="TCP", OR(E29="DCP", E29="BCP")), 'I8 Demand Data'!C14="1 CP"), 'E4 TB Allocation Details'!E29 &amp; 1, IF(AND(OR(E29="TCP", OR(E29="DCP", E29="BCP")), 'I8 Demand Data'!C14="4 CP"), 'E4 TB Allocation Details'!E29 &amp; 4, IF(AND(OR(E29="TCP", OR(E29="DCP", E29="BCP")), 'I8 Demand Data'!C14="12 CP"), 'E4 TB Allocation Details'!E29 &amp; 12, "")))</f>
        <v>DCP12</v>
      </c>
      <c r="O29" s="1598" t="str">
        <f ca="1">IF(AND(OR(E29="DNCP", OR(E29="SNCP", E29="PNCP")), 'I8 Demand Data'!C15="1 NCP"), E29 &amp; 1, IF(AND(OR(E29="DNCP", OR(E29="SNCP", E29="PNCP")), 'I8 Demand Data'!C15="4 NCP"), E29 &amp; 4, IF(AND(OR(E29="DNCP", OR(E29="SNCP", E29="PNCP")), 'I8 Demand Data'!C15="12 NCP"), E29 &amp; 12, "")))</f>
        <v/>
      </c>
      <c r="P29" s="1598" t="str">
        <f t="shared" si="3"/>
        <v/>
      </c>
      <c r="Q29" s="1598" t="str">
        <f t="shared" si="4"/>
        <v>DCP12</v>
      </c>
      <c r="R29" s="787"/>
      <c r="S29" s="787"/>
      <c r="T29" s="787"/>
    </row>
    <row r="30" spans="1:20" s="1581" customFormat="1" ht="12.75">
      <c r="A30" s="1587">
        <v>1810</v>
      </c>
      <c r="B30" s="1587" t="s">
        <v>626</v>
      </c>
      <c r="C30" s="1587"/>
      <c r="D30" s="422" t="s">
        <v>92</v>
      </c>
      <c r="E30" s="1599" t="s">
        <v>89</v>
      </c>
      <c r="F30" s="1613" t="str">
        <f t="shared" si="1"/>
        <v/>
      </c>
      <c r="G30" s="1614"/>
      <c r="H30" s="1615"/>
      <c r="I30" s="1600" t="str">
        <f t="shared" si="2"/>
        <v/>
      </c>
      <c r="J30" s="1600" t="str">
        <f t="shared" si="0"/>
        <v/>
      </c>
      <c r="K30" s="1600"/>
      <c r="L30" s="1600"/>
      <c r="M30" s="1589"/>
      <c r="N30" s="1592" t="str">
        <f ca="1">IF(AND(OR(E30="TCP", OR(E30="DCP", E30="BCP")), 'I8 Demand Data'!C14="1 CP"), 'E4 TB Allocation Details'!E30 &amp; 1, IF(AND(OR(E30="TCP", OR(E30="DCP", E30="BCP")), 'I8 Demand Data'!C14="4 CP"), 'E4 TB Allocation Details'!E30 &amp; 4, IF(AND(OR(E30="TCP", OR(E30="DCP", E30="BCP")), 'I8 Demand Data'!C14="12 CP"), 'E4 TB Allocation Details'!E30 &amp; 12, "")))</f>
        <v/>
      </c>
      <c r="O30" s="1592" t="str">
        <f ca="1">IF(AND(OR(E30="DNCP", OR(E30="SNCP", E30="PNCP")), 'I8 Demand Data'!C15="1 NCP"), E30 &amp; 1, IF(AND(OR(E30="DNCP", OR(E30="SNCP", E30="PNCP")), 'I8 Demand Data'!C15="4 NCP"), E30 &amp; 4, IF(AND(OR(E30="DNCP", OR(E30="SNCP", E30="PNCP")), 'I8 Demand Data'!C15="12 NCP"), E30 &amp; 12, "")))</f>
        <v/>
      </c>
      <c r="P30" s="1592" t="str">
        <f t="shared" si="3"/>
        <v/>
      </c>
      <c r="Q30" s="1592" t="str">
        <f t="shared" si="4"/>
        <v/>
      </c>
      <c r="R30" s="787"/>
      <c r="S30" s="787"/>
      <c r="T30" s="787"/>
    </row>
    <row r="31" spans="1:20" s="1581" customFormat="1" ht="25.5">
      <c r="A31" s="1586" t="s">
        <v>135</v>
      </c>
      <c r="B31" s="1586" t="s">
        <v>1418</v>
      </c>
      <c r="C31" s="1586"/>
      <c r="D31" s="1593" t="s">
        <v>92</v>
      </c>
      <c r="E31" s="1594" t="s">
        <v>9</v>
      </c>
      <c r="F31" s="1616" t="str">
        <f t="shared" si="1"/>
        <v>TCP12</v>
      </c>
      <c r="G31" s="1617"/>
      <c r="H31" s="1618"/>
      <c r="I31" s="1596" t="str">
        <f t="shared" si="2"/>
        <v>TCP12</v>
      </c>
      <c r="J31" s="1596" t="str">
        <f t="shared" si="0"/>
        <v/>
      </c>
      <c r="K31" s="1596"/>
      <c r="L31" s="1596"/>
      <c r="M31" s="1589"/>
      <c r="N31" s="1598" t="str">
        <f ca="1">IF(AND(OR(E31="TCP", OR(E31="DCP", E31="BCP")), 'I8 Demand Data'!C14="1 CP"), 'E4 TB Allocation Details'!E31 &amp; 1, IF(AND(OR(E31="TCP", OR(E31="DCP", E31="BCP")), 'I8 Demand Data'!C14="4 CP"), 'E4 TB Allocation Details'!E31 &amp; 4, IF(AND(OR(E31="TCP", OR(E31="DCP", E31="BCP")), 'I8 Demand Data'!C14="12 CP"), 'E4 TB Allocation Details'!E31 &amp; 12, "")))</f>
        <v>TCP12</v>
      </c>
      <c r="O31" s="1598" t="str">
        <f ca="1">IF(AND(OR(E31="DNCP", OR(E31="SNCP", E31="PNCP")), 'I8 Demand Data'!C15="1 NCP"), E31 &amp; 1, IF(AND(OR(E31="DNCP", OR(E31="SNCP", E31="PNCP")), 'I8 Demand Data'!C15="4 NCP"), E31 &amp; 4, IF(AND(OR(E31="DNCP", OR(E31="SNCP", E31="PNCP")), 'I8 Demand Data'!C15="12 NCP"), E31 &amp; 12, "")))</f>
        <v/>
      </c>
      <c r="P31" s="1598" t="str">
        <f t="shared" si="3"/>
        <v/>
      </c>
      <c r="Q31" s="1598" t="str">
        <f t="shared" si="4"/>
        <v>TCP12</v>
      </c>
      <c r="R31" s="787"/>
      <c r="S31" s="787"/>
      <c r="T31" s="787"/>
    </row>
    <row r="32" spans="1:20" s="1581" customFormat="1" ht="25.5">
      <c r="A32" s="1587" t="s">
        <v>136</v>
      </c>
      <c r="B32" s="1587" t="s">
        <v>1419</v>
      </c>
      <c r="C32" s="1587"/>
      <c r="D32" s="422" t="s">
        <v>92</v>
      </c>
      <c r="E32" s="1599" t="s">
        <v>10</v>
      </c>
      <c r="F32" s="1613" t="str">
        <f t="shared" si="1"/>
        <v>DCP12</v>
      </c>
      <c r="G32" s="1614"/>
      <c r="H32" s="1615"/>
      <c r="I32" s="1600" t="str">
        <f t="shared" si="2"/>
        <v>DCP12</v>
      </c>
      <c r="J32" s="1600" t="str">
        <f t="shared" si="0"/>
        <v/>
      </c>
      <c r="K32" s="1600"/>
      <c r="L32" s="1600"/>
      <c r="M32" s="1589"/>
      <c r="N32" s="1592" t="str">
        <f ca="1">IF(AND(OR(E32="TCP", OR(E32="DCP", E32="BCP")), 'I8 Demand Data'!C14="1 CP"), 'E4 TB Allocation Details'!E32 &amp; 1, IF(AND(OR(E32="TCP", OR(E32="DCP", E32="BCP")), 'I8 Demand Data'!C14="4 CP"), 'E4 TB Allocation Details'!E32 &amp; 4, IF(AND(OR(E32="TCP", OR(E32="DCP", E32="BCP")), 'I8 Demand Data'!C14="12 CP"), 'E4 TB Allocation Details'!E32 &amp; 12, "")))</f>
        <v>DCP12</v>
      </c>
      <c r="O32" s="1592" t="str">
        <f ca="1">IF(AND(OR(E32="DNCP", OR(E32="SNCP", E32="PNCP")), 'I8 Demand Data'!C15="1 NCP"), E32 &amp; 1, IF(AND(OR(E32="DNCP", OR(E32="SNCP", E32="PNCP")), 'I8 Demand Data'!C15="4 NCP"), E32 &amp; 4, IF(AND(OR(E32="DNCP", OR(E32="SNCP", E32="PNCP")), 'I8 Demand Data'!C15="12 NCP"), E32 &amp; 12, "")))</f>
        <v/>
      </c>
      <c r="P32" s="1592" t="str">
        <f t="shared" si="3"/>
        <v/>
      </c>
      <c r="Q32" s="1592" t="str">
        <f t="shared" si="4"/>
        <v>DCP12</v>
      </c>
      <c r="R32" s="787"/>
      <c r="S32" s="787"/>
      <c r="T32" s="787"/>
    </row>
    <row r="33" spans="1:20" s="1581" customFormat="1" ht="38.25">
      <c r="A33" s="1586">
        <v>1815</v>
      </c>
      <c r="B33" s="1586" t="s">
        <v>424</v>
      </c>
      <c r="C33" s="1586"/>
      <c r="D33" s="1593" t="s">
        <v>92</v>
      </c>
      <c r="E33" s="1594" t="s">
        <v>9</v>
      </c>
      <c r="F33" s="1616" t="str">
        <f t="shared" si="1"/>
        <v>TCP12</v>
      </c>
      <c r="G33" s="1617"/>
      <c r="H33" s="1618"/>
      <c r="I33" s="1596" t="str">
        <f t="shared" si="2"/>
        <v>TCP12</v>
      </c>
      <c r="J33" s="1596" t="str">
        <f t="shared" si="0"/>
        <v/>
      </c>
      <c r="K33" s="1596"/>
      <c r="L33" s="1596"/>
      <c r="M33" s="1589"/>
      <c r="N33" s="1598" t="str">
        <f ca="1">IF(AND(OR(E33="TCP", OR(E33="DCP", E33="BCP")), 'I8 Demand Data'!C14="1 CP"), 'E4 TB Allocation Details'!E33 &amp; 1, IF(AND(OR(E33="TCP", OR(E33="DCP", E33="BCP")), 'I8 Demand Data'!C14="4 CP"), 'E4 TB Allocation Details'!E33 &amp; 4, IF(AND(OR(E33="TCP", OR(E33="DCP", E33="BCP")), 'I8 Demand Data'!C14="12 CP"), 'E4 TB Allocation Details'!E33 &amp; 12, "")))</f>
        <v>TCP12</v>
      </c>
      <c r="O33" s="1598" t="str">
        <f ca="1">IF(AND(OR(E33="DNCP", OR(E33="SNCP", E33="PNCP")), 'I8 Demand Data'!C15="1 NCP"), E33 &amp; 1, IF(AND(OR(E33="DNCP", OR(E33="SNCP", E33="PNCP")), 'I8 Demand Data'!C15="4 NCP"), E33 &amp; 4, IF(AND(OR(E33="DNCP", OR(E33="SNCP", E33="PNCP")), 'I8 Demand Data'!C15="12 NCP"), E33 &amp; 12, "")))</f>
        <v/>
      </c>
      <c r="P33" s="1598" t="str">
        <f t="shared" si="3"/>
        <v/>
      </c>
      <c r="Q33" s="1598" t="str">
        <f t="shared" si="4"/>
        <v>TCP12</v>
      </c>
      <c r="R33" s="787"/>
      <c r="S33" s="787"/>
      <c r="T33" s="787"/>
    </row>
    <row r="34" spans="1:20" s="1581" customFormat="1" ht="38.25">
      <c r="A34" s="1587">
        <v>1820</v>
      </c>
      <c r="B34" s="1587" t="s">
        <v>425</v>
      </c>
      <c r="C34" s="1587"/>
      <c r="D34" s="422" t="s">
        <v>92</v>
      </c>
      <c r="E34" s="1599" t="s">
        <v>10</v>
      </c>
      <c r="F34" s="1613" t="str">
        <f t="shared" si="1"/>
        <v>DCP12</v>
      </c>
      <c r="G34" s="1614"/>
      <c r="H34" s="1615"/>
      <c r="I34" s="1600" t="str">
        <f t="shared" si="2"/>
        <v>DCP12</v>
      </c>
      <c r="J34" s="1600" t="str">
        <f t="shared" si="0"/>
        <v/>
      </c>
      <c r="K34" s="1600"/>
      <c r="L34" s="1600"/>
      <c r="M34" s="1589"/>
      <c r="N34" s="1592" t="str">
        <f ca="1">IF(AND(OR(E34="TCP", OR(E34="DCP", E34="BCP")), 'I8 Demand Data'!C14="1 CP"), 'E4 TB Allocation Details'!E34 &amp; 1, IF(AND(OR(E34="TCP", OR(E34="DCP", E34="BCP")), 'I8 Demand Data'!C14="4 CP"), 'E4 TB Allocation Details'!E34 &amp; 4, IF(AND(OR(E34="TCP", OR(E34="DCP", E34="BCP")), 'I8 Demand Data'!C14="12 CP"), 'E4 TB Allocation Details'!E34 &amp; 12, "")))</f>
        <v>DCP12</v>
      </c>
      <c r="O34" s="1592" t="str">
        <f ca="1">IF(AND(OR(E34="DNCP", OR(E34="SNCP", E34="PNCP")), 'I8 Demand Data'!C15="1 NCP"), E34 &amp; 1, IF(AND(OR(E34="DNCP", OR(E34="SNCP", E34="PNCP")), 'I8 Demand Data'!C15="4 NCP"), E34 &amp; 4, IF(AND(OR(E34="DNCP", OR(E34="SNCP", E34="PNCP")), 'I8 Demand Data'!C15="12 NCP"), E34 &amp; 12, "")))</f>
        <v/>
      </c>
      <c r="P34" s="1592" t="str">
        <f t="shared" si="3"/>
        <v/>
      </c>
      <c r="Q34" s="1592" t="str">
        <f t="shared" si="4"/>
        <v>DCP12</v>
      </c>
      <c r="R34" s="787"/>
      <c r="S34" s="787"/>
      <c r="T34" s="787"/>
    </row>
    <row r="35" spans="1:20" s="1581" customFormat="1" ht="51">
      <c r="A35" s="1586" t="s">
        <v>936</v>
      </c>
      <c r="B35" s="1586" t="s">
        <v>893</v>
      </c>
      <c r="C35" s="1586"/>
      <c r="D35" s="1593" t="s">
        <v>92</v>
      </c>
      <c r="E35" s="1594" t="s">
        <v>10</v>
      </c>
      <c r="F35" s="1616" t="str">
        <f t="shared" si="1"/>
        <v>DCP12</v>
      </c>
      <c r="G35" s="1617"/>
      <c r="H35" s="1618"/>
      <c r="I35" s="1596" t="str">
        <f t="shared" si="2"/>
        <v>DCP12</v>
      </c>
      <c r="J35" s="1596" t="str">
        <f t="shared" si="0"/>
        <v/>
      </c>
      <c r="K35" s="1596"/>
      <c r="L35" s="1596"/>
      <c r="M35" s="1589"/>
      <c r="N35" s="1598" t="str">
        <f ca="1">IF(AND(OR(E35="TCP", OR(E35="DCP", E35="BCP")), 'I8 Demand Data'!C14="1 CP"), 'E4 TB Allocation Details'!E35 &amp; 1, IF(AND(OR(E35="TCP", OR(E35="DCP", E35="BCP")), 'I8 Demand Data'!C14="4 CP"), 'E4 TB Allocation Details'!E35 &amp; 4, IF(AND(OR(E35="TCP", OR(E35="DCP", E35="BCP")), 'I8 Demand Data'!C14="12 CP"), 'E4 TB Allocation Details'!E35 &amp; 12, "")))</f>
        <v>DCP12</v>
      </c>
      <c r="O35" s="1598" t="str">
        <f ca="1">IF(AND(OR(E35="DNCP", OR(E35="SNCP", E35="PNCP")), 'I8 Demand Data'!C15="1 NCP"), E35 &amp; 1, IF(AND(OR(E35="DNCP", OR(E35="SNCP", E35="PNCP")), 'I8 Demand Data'!C15="4 NCP"), E35 &amp; 4, IF(AND(OR(E35="DNCP", OR(E35="SNCP", E35="PNCP")), 'I8 Demand Data'!C15="12 NCP"), E35 &amp; 12, "")))</f>
        <v/>
      </c>
      <c r="P35" s="1598" t="str">
        <f>IF(ISBLANK(E35), "", IF(ISERROR(SEARCH("cp",E35)), E35, ""))</f>
        <v/>
      </c>
      <c r="Q35" s="1598" t="str">
        <f>IF(AND(N35="",O35=""),P35,IF(AND(O35="",P35=""),N35,O35))</f>
        <v>DCP12</v>
      </c>
      <c r="R35" s="787"/>
      <c r="S35" s="787"/>
      <c r="T35" s="787"/>
    </row>
    <row r="36" spans="1:20" s="1581" customFormat="1" ht="51">
      <c r="A36" s="1587" t="s">
        <v>937</v>
      </c>
      <c r="B36" s="1587" t="s">
        <v>896</v>
      </c>
      <c r="C36" s="1587"/>
      <c r="D36" s="422" t="s">
        <v>92</v>
      </c>
      <c r="E36" s="1599" t="s">
        <v>11</v>
      </c>
      <c r="F36" s="1613" t="str">
        <f t="shared" si="1"/>
        <v>PNCP4</v>
      </c>
      <c r="G36" s="1614"/>
      <c r="H36" s="1615"/>
      <c r="I36" s="1600" t="str">
        <f t="shared" si="2"/>
        <v>PNCP4</v>
      </c>
      <c r="J36" s="1600" t="str">
        <f t="shared" si="0"/>
        <v/>
      </c>
      <c r="K36" s="1600"/>
      <c r="L36" s="1600"/>
      <c r="M36" s="1589"/>
      <c r="N36" s="1592" t="str">
        <f ca="1">IF(AND(OR(E36="TCP", OR(E36="DCP", E36="BCP")), 'I8 Demand Data'!C14="1 CP"), 'E4 TB Allocation Details'!E36 &amp; 1, IF(AND(OR(E36="TCP", OR(E36="DCP", E36="BCP")), 'I8 Demand Data'!C14="4 CP"), 'E4 TB Allocation Details'!E36 &amp; 4, IF(AND(OR(E36="TCP", OR(E36="DCP", E36="BCP")), 'I8 Demand Data'!C14="12 CP"), 'E4 TB Allocation Details'!E36 &amp; 12, "")))</f>
        <v/>
      </c>
      <c r="O36" s="1592" t="str">
        <f ca="1">IF(AND(OR(E36="DNCP", OR(E36="SNCP", E36="PNCP")), 'I8 Demand Data'!C15="1 NCP"), E36 &amp; 1, IF(AND(OR(E36="DNCP", OR(E36="SNCP", E36="PNCP")), 'I8 Demand Data'!C15="4 NCP"), E36 &amp; 4, IF(AND(OR(E36="DNCP", OR(E36="SNCP", E36="PNCP")), 'I8 Demand Data'!C15="12 NCP"), E36 &amp; 12, "")))</f>
        <v>PNCP4</v>
      </c>
      <c r="P36" s="1592" t="str">
        <f>IF(ISBLANK(E36), "", IF(ISERROR(SEARCH("cp",E36)), E36, ""))</f>
        <v/>
      </c>
      <c r="Q36" s="1592" t="str">
        <f>IF(AND(N36="",O36=""),P36,IF(AND(O36="",P36=""),N36,O36))</f>
        <v>PNCP4</v>
      </c>
      <c r="R36" s="787"/>
      <c r="S36" s="787"/>
      <c r="T36" s="787"/>
    </row>
    <row r="37" spans="1:20" s="1581" customFormat="1" ht="51">
      <c r="A37" s="1586" t="s">
        <v>883</v>
      </c>
      <c r="B37" s="1586" t="s">
        <v>884</v>
      </c>
      <c r="C37" s="1586"/>
      <c r="D37" s="1593" t="s">
        <v>92</v>
      </c>
      <c r="E37" s="1594"/>
      <c r="F37" s="1616"/>
      <c r="G37" s="1617" t="s">
        <v>86</v>
      </c>
      <c r="H37" s="1618"/>
      <c r="I37" s="1596"/>
      <c r="J37" s="1596" t="str">
        <f t="shared" si="0"/>
        <v>CEN</v>
      </c>
      <c r="K37" s="1596"/>
      <c r="L37" s="1596"/>
      <c r="M37" s="1589"/>
      <c r="N37" s="1598"/>
      <c r="O37" s="1598"/>
      <c r="P37" s="1598" t="str">
        <f>IF(ISBLANK(E37), "", IF(ISERROR(SEARCH("cp",E37)), E37, ""))</f>
        <v/>
      </c>
      <c r="Q37" s="1598"/>
      <c r="R37" s="787"/>
      <c r="S37" s="787"/>
      <c r="T37" s="787"/>
    </row>
    <row r="38" spans="1:20" s="1581" customFormat="1" ht="25.5">
      <c r="A38" s="1587">
        <v>1825</v>
      </c>
      <c r="B38" s="1587" t="s">
        <v>426</v>
      </c>
      <c r="C38" s="1587"/>
      <c r="D38" s="422" t="s">
        <v>92</v>
      </c>
      <c r="E38" s="1599" t="s">
        <v>89</v>
      </c>
      <c r="F38" s="1613" t="str">
        <f t="shared" si="1"/>
        <v/>
      </c>
      <c r="G38" s="1614"/>
      <c r="H38" s="1615"/>
      <c r="I38" s="1600" t="str">
        <f t="shared" si="2"/>
        <v/>
      </c>
      <c r="J38" s="1600" t="str">
        <f t="shared" si="0"/>
        <v/>
      </c>
      <c r="K38" s="1600"/>
      <c r="L38" s="1600"/>
      <c r="M38" s="1589"/>
      <c r="N38" s="1592" t="str">
        <f ca="1">IF(AND(OR(E38="TCP", OR(E38="DCP", E38="BCP")), 'I8 Demand Data'!C14="1 CP"), 'E4 TB Allocation Details'!E38 &amp; 1, IF(AND(OR(E38="TCP", OR(E38="DCP", E38="BCP")), 'I8 Demand Data'!C14="4 CP"), 'E4 TB Allocation Details'!E38 &amp; 4, IF(AND(OR(E38="TCP", OR(E38="DCP", E38="BCP")), 'I8 Demand Data'!C14="12 CP"), 'E4 TB Allocation Details'!E38 &amp; 12, "")))</f>
        <v/>
      </c>
      <c r="O38" s="1592" t="str">
        <f ca="1">IF(AND(OR(E38="DNCP", OR(E38="SNCP", E38="PNCP")), 'I8 Demand Data'!C15="1 NCP"), E38 &amp; 1, IF(AND(OR(E38="DNCP", OR(E38="SNCP", E38="PNCP")), 'I8 Demand Data'!C15="4 NCP"), E38 &amp; 4, IF(AND(OR(E38="DNCP", OR(E38="SNCP", E38="PNCP")), 'I8 Demand Data'!C15="12 NCP"), E38 &amp; 12, "")))</f>
        <v/>
      </c>
      <c r="P38" s="1592" t="str">
        <f t="shared" si="3"/>
        <v/>
      </c>
      <c r="Q38" s="1592" t="str">
        <f t="shared" si="4"/>
        <v/>
      </c>
      <c r="R38" s="787"/>
      <c r="S38" s="787"/>
      <c r="T38" s="787"/>
    </row>
    <row r="39" spans="1:20" s="1581" customFormat="1" ht="25.5">
      <c r="A39" s="1586" t="s">
        <v>137</v>
      </c>
      <c r="B39" s="1586" t="s">
        <v>1420</v>
      </c>
      <c r="C39" s="1586"/>
      <c r="D39" s="1593" t="s">
        <v>92</v>
      </c>
      <c r="E39" s="1594" t="s">
        <v>9</v>
      </c>
      <c r="F39" s="1616" t="str">
        <f t="shared" si="1"/>
        <v>TCP12</v>
      </c>
      <c r="G39" s="1617"/>
      <c r="H39" s="1618"/>
      <c r="I39" s="1596" t="str">
        <f t="shared" si="2"/>
        <v>TCP12</v>
      </c>
      <c r="J39" s="1596" t="str">
        <f t="shared" si="0"/>
        <v/>
      </c>
      <c r="K39" s="1596"/>
      <c r="L39" s="1596"/>
      <c r="M39" s="1589"/>
      <c r="N39" s="1598" t="str">
        <f ca="1">IF(AND(OR(E39="TCP", OR(E39="DCP", E39="BCP")), 'I8 Demand Data'!C14="1 CP"), 'E4 TB Allocation Details'!E39 &amp; 1, IF(AND(OR(E39="TCP", OR(E39="DCP", E39="BCP")), 'I8 Demand Data'!C14="4 CP"), 'E4 TB Allocation Details'!E39 &amp; 4, IF(AND(OR(E39="TCP", OR(E39="DCP", E39="BCP")), 'I8 Demand Data'!C14="12 CP"), 'E4 TB Allocation Details'!E39 &amp; 12, "")))</f>
        <v>TCP12</v>
      </c>
      <c r="O39" s="1598" t="str">
        <f ca="1">IF(AND(OR(E39="DNCP", OR(E39="SNCP", E39="PNCP")), 'I8 Demand Data'!C15="1 NCP"), E39 &amp; 1, IF(AND(OR(E39="DNCP", OR(E39="SNCP", E39="PNCP")), 'I8 Demand Data'!C15="4 NCP"), E39 &amp; 4, IF(AND(OR(E39="DNCP", OR(E39="SNCP", E39="PNCP")), 'I8 Demand Data'!C15="12 NCP"), E39 &amp; 12, "")))</f>
        <v/>
      </c>
      <c r="P39" s="1598" t="str">
        <f t="shared" si="3"/>
        <v/>
      </c>
      <c r="Q39" s="1598" t="str">
        <f t="shared" si="4"/>
        <v>TCP12</v>
      </c>
      <c r="R39" s="787"/>
      <c r="S39" s="787"/>
      <c r="T39" s="787"/>
    </row>
    <row r="40" spans="1:20" s="1581" customFormat="1" ht="25.5">
      <c r="A40" s="1587" t="s">
        <v>138</v>
      </c>
      <c r="B40" s="1587" t="s">
        <v>1421</v>
      </c>
      <c r="C40" s="1587"/>
      <c r="D40" s="422" t="s">
        <v>92</v>
      </c>
      <c r="E40" s="1599" t="s">
        <v>10</v>
      </c>
      <c r="F40" s="1613" t="str">
        <f t="shared" si="1"/>
        <v>DCP12</v>
      </c>
      <c r="G40" s="1614"/>
      <c r="H40" s="1615"/>
      <c r="I40" s="1600" t="str">
        <f t="shared" si="2"/>
        <v>DCP12</v>
      </c>
      <c r="J40" s="1600" t="str">
        <f t="shared" si="0"/>
        <v/>
      </c>
      <c r="K40" s="1600"/>
      <c r="L40" s="1600"/>
      <c r="M40" s="1589"/>
      <c r="N40" s="1592" t="str">
        <f ca="1">IF(AND(OR(E40="TCP", OR(E40="DCP", E40="BCP")), 'I8 Demand Data'!C14="1 CP"), 'E4 TB Allocation Details'!E40 &amp; 1, IF(AND(OR(E40="TCP", OR(E40="DCP", E40="BCP")), 'I8 Demand Data'!C14="4 CP"), 'E4 TB Allocation Details'!E40 &amp; 4, IF(AND(OR(E40="TCP", OR(E40="DCP", E40="BCP")), 'I8 Demand Data'!C14="12 CP"), 'E4 TB Allocation Details'!E40 &amp; 12, "")))</f>
        <v>DCP12</v>
      </c>
      <c r="O40" s="1592" t="str">
        <f ca="1">IF(AND(OR(E40="DNCP", OR(E40="SNCP", E40="PNCP")), 'I8 Demand Data'!C15="1 NCP"), E40 &amp; 1, IF(AND(OR(E40="DNCP", OR(E40="SNCP", E40="PNCP")), 'I8 Demand Data'!C15="4 NCP"), E40 &amp; 4, IF(AND(OR(E40="DNCP", OR(E40="SNCP", E40="PNCP")), 'I8 Demand Data'!C15="12 NCP"), E40 &amp; 12, "")))</f>
        <v/>
      </c>
      <c r="P40" s="1592" t="str">
        <f t="shared" si="3"/>
        <v/>
      </c>
      <c r="Q40" s="1592" t="str">
        <f t="shared" si="4"/>
        <v>DCP12</v>
      </c>
      <c r="R40" s="787"/>
      <c r="S40" s="787"/>
      <c r="T40" s="787"/>
    </row>
    <row r="41" spans="1:20" s="1581" customFormat="1" ht="25.5">
      <c r="A41" s="1586">
        <v>1830</v>
      </c>
      <c r="B41" s="1586" t="s">
        <v>427</v>
      </c>
      <c r="C41" s="1586"/>
      <c r="D41" s="1593" t="s">
        <v>92</v>
      </c>
      <c r="E41" s="1594" t="s">
        <v>90</v>
      </c>
      <c r="F41" s="1616" t="str">
        <f t="shared" si="1"/>
        <v/>
      </c>
      <c r="G41" s="1617"/>
      <c r="H41" s="1618"/>
      <c r="I41" s="1596" t="str">
        <f t="shared" si="2"/>
        <v/>
      </c>
      <c r="J41" s="1596" t="str">
        <f t="shared" si="0"/>
        <v/>
      </c>
      <c r="K41" s="1596"/>
      <c r="L41" s="1596"/>
      <c r="M41" s="1589"/>
      <c r="N41" s="1598" t="str">
        <f ca="1">IF(AND(OR(E41="TCP", OR(E41="DCP", E41="BCP")), 'I8 Demand Data'!C14="1 CP"), 'E4 TB Allocation Details'!E41 &amp; 1, IF(AND(OR(E41="TCP", OR(E41="DCP", E41="BCP")), 'I8 Demand Data'!C14="4 CP"), 'E4 TB Allocation Details'!E41 &amp; 4, IF(AND(OR(E41="TCP", OR(E41="DCP", E41="BCP")), 'I8 Demand Data'!C14="12 CP"), 'E4 TB Allocation Details'!E41 &amp; 12, "")))</f>
        <v/>
      </c>
      <c r="O41" s="1598" t="str">
        <f ca="1">IF(AND(OR(E41="DNCP", OR(E41="SNCP", E41="PNCP")), 'I8 Demand Data'!C15="1 NCP"), E41 &amp; 1, IF(AND(OR(E41="DNCP", OR(E41="SNCP", E41="PNCP")), 'I8 Demand Data'!C15="4 NCP"), E41 &amp; 4, IF(AND(OR(E41="DNCP", OR(E41="SNCP", E41="PNCP")), 'I8 Demand Data'!C15="12 NCP"), E41 &amp; 12, "")))</f>
        <v/>
      </c>
      <c r="P41" s="1598" t="str">
        <f t="shared" si="3"/>
        <v/>
      </c>
      <c r="Q41" s="1598" t="str">
        <f t="shared" si="4"/>
        <v/>
      </c>
      <c r="R41" s="787"/>
      <c r="S41" s="787"/>
      <c r="T41" s="787"/>
    </row>
    <row r="42" spans="1:20" s="1581" customFormat="1" ht="38.25">
      <c r="A42" s="1587" t="s">
        <v>139</v>
      </c>
      <c r="B42" s="1587" t="s">
        <v>1422</v>
      </c>
      <c r="C42" s="1587"/>
      <c r="D42" s="422" t="s">
        <v>92</v>
      </c>
      <c r="E42" s="1599" t="s">
        <v>1142</v>
      </c>
      <c r="F42" s="1613" t="str">
        <f t="shared" si="1"/>
        <v>BCP12</v>
      </c>
      <c r="G42" s="1614"/>
      <c r="H42" s="1615"/>
      <c r="I42" s="1600" t="str">
        <f t="shared" si="2"/>
        <v>BCP12</v>
      </c>
      <c r="J42" s="1600" t="str">
        <f t="shared" si="0"/>
        <v/>
      </c>
      <c r="K42" s="1600"/>
      <c r="L42" s="1600"/>
      <c r="M42" s="1589"/>
      <c r="N42" s="1592" t="str">
        <f ca="1">IF(AND(OR(E42="TCP", OR(E42="DCP", E42="BCP")), 'I8 Demand Data'!C14="1 CP"), 'E4 TB Allocation Details'!E42 &amp; 1, IF(AND(OR(E42="TCP", OR(E42="DCP", E42="BCP")), 'I8 Demand Data'!C14="4 CP"), 'E4 TB Allocation Details'!E42 &amp; 4, IF(AND(OR(E42="TCP", OR(E42="DCP", E42="BCP")), 'I8 Demand Data'!C14="12 CP"), 'E4 TB Allocation Details'!E42 &amp; 12, "")))</f>
        <v>BCP12</v>
      </c>
      <c r="O42" s="1592" t="str">
        <f ca="1">IF(AND(OR(E42="DNCP", OR(E42="SNCP", E42="PNCP")), 'I8 Demand Data'!C15="1 NCP"), E42 &amp; 1, IF(AND(OR(E42="DNCP", OR(E42="SNCP", E42="PNCP")), 'I8 Demand Data'!C15="4 NCP"), E42 &amp; 4, IF(AND(OR(E42="DNCP", OR(E42="SNCP", E42="PNCP")), 'I8 Demand Data'!C15="12 NCP"), E42 &amp; 12, "")))</f>
        <v/>
      </c>
      <c r="P42" s="1592" t="str">
        <f t="shared" si="3"/>
        <v/>
      </c>
      <c r="Q42" s="1592" t="str">
        <f t="shared" si="4"/>
        <v>BCP12</v>
      </c>
      <c r="R42" s="787"/>
      <c r="S42" s="787"/>
      <c r="T42" s="787"/>
    </row>
    <row r="43" spans="1:20" s="1581" customFormat="1" ht="25.5">
      <c r="A43" s="1586" t="s">
        <v>140</v>
      </c>
      <c r="B43" s="1586" t="s">
        <v>1423</v>
      </c>
      <c r="C43" s="1586"/>
      <c r="D43" s="1593" t="s">
        <v>92</v>
      </c>
      <c r="E43" s="1594" t="s">
        <v>11</v>
      </c>
      <c r="F43" s="1616" t="str">
        <f t="shared" si="1"/>
        <v>PNCP4</v>
      </c>
      <c r="G43" s="1617" t="s">
        <v>15</v>
      </c>
      <c r="H43" s="1618" t="s">
        <v>1350</v>
      </c>
      <c r="I43" s="1596" t="str">
        <f t="shared" si="2"/>
        <v>PNCP4</v>
      </c>
      <c r="J43" s="1596" t="str">
        <f t="shared" si="0"/>
        <v>CCP</v>
      </c>
      <c r="K43" s="1596"/>
      <c r="L43" s="1596"/>
      <c r="M43" s="1589"/>
      <c r="N43" s="1598" t="str">
        <f ca="1">IF(AND(OR(E43="TCP", OR(E43="DCP", E43="BCP")), 'I8 Demand Data'!C14="1 CP"), 'E4 TB Allocation Details'!E43 &amp; 1, IF(AND(OR(E43="TCP", OR(E43="DCP", E43="BCP")), 'I8 Demand Data'!C14="4 CP"), 'E4 TB Allocation Details'!E43 &amp; 4, IF(AND(OR(E43="TCP", OR(E43="DCP", E43="BCP")), 'I8 Demand Data'!C14="12 CP"), 'E4 TB Allocation Details'!E43 &amp; 12, "")))</f>
        <v/>
      </c>
      <c r="O43" s="1598" t="str">
        <f ca="1">IF(AND(OR(E43="DNCP", OR(E43="SNCP", E43="PNCP")), 'I8 Demand Data'!C15="1 NCP"), E43 &amp; 1, IF(AND(OR(E43="DNCP", OR(E43="SNCP", E43="PNCP")), 'I8 Demand Data'!C15="4 NCP"), E43 &amp; 4, IF(AND(OR(E43="DNCP", OR(E43="SNCP", E43="PNCP")), 'I8 Demand Data'!C15="12 NCP"), E43 &amp; 12, "")))</f>
        <v>PNCP4</v>
      </c>
      <c r="P43" s="1598" t="str">
        <f t="shared" si="3"/>
        <v/>
      </c>
      <c r="Q43" s="1598" t="str">
        <f>IF(AND(N43="",O43=""),P43,IF(AND(O43="",P43=""),N43,O43))</f>
        <v>PNCP4</v>
      </c>
      <c r="R43" s="787"/>
      <c r="S43" s="787"/>
      <c r="T43" s="787"/>
    </row>
    <row r="44" spans="1:20" s="1581" customFormat="1" ht="25.5">
      <c r="A44" s="1587" t="s">
        <v>141</v>
      </c>
      <c r="B44" s="1587" t="s">
        <v>1447</v>
      </c>
      <c r="C44" s="1587"/>
      <c r="D44" s="422" t="s">
        <v>92</v>
      </c>
      <c r="E44" s="1599" t="s">
        <v>12</v>
      </c>
      <c r="F44" s="1613" t="str">
        <f t="shared" si="1"/>
        <v>SNCP4</v>
      </c>
      <c r="G44" s="1614" t="s">
        <v>14</v>
      </c>
      <c r="H44" s="1615" t="s">
        <v>1350</v>
      </c>
      <c r="I44" s="1600" t="str">
        <f t="shared" si="2"/>
        <v>SNCP4</v>
      </c>
      <c r="J44" s="1600" t="str">
        <f t="shared" si="0"/>
        <v>CCS</v>
      </c>
      <c r="K44" s="1600"/>
      <c r="L44" s="1600"/>
      <c r="M44" s="1589"/>
      <c r="N44" s="1592" t="str">
        <f ca="1">IF(AND(OR(E44="TCP", OR(E44="DCP", E44="BCP")), 'I8 Demand Data'!C14="1 CP"), 'E4 TB Allocation Details'!E44 &amp; 1, IF(AND(OR(E44="TCP", OR(E44="DCP", E44="BCP")), 'I8 Demand Data'!C14="4 CP"), 'E4 TB Allocation Details'!E44 &amp; 4, IF(AND(OR(E44="TCP", OR(E44="DCP", E44="BCP")), 'I8 Demand Data'!C14="12 CP"), 'E4 TB Allocation Details'!E44 &amp; 12, "")))</f>
        <v/>
      </c>
      <c r="O44" s="1592" t="str">
        <f ca="1">IF(AND(OR(E44="DNCP", OR(E44="SNCP", E44="PNCP")), 'I8 Demand Data'!C15="1 NCP"), E44 &amp; 1, IF(AND(OR(E44="DNCP", OR(E44="SNCP", E44="PNCP")), 'I8 Demand Data'!C15="4 NCP"), E44 &amp; 4, IF(AND(OR(E44="DNCP", OR(E44="SNCP", E44="PNCP")), 'I8 Demand Data'!C15="12 NCP"), E44 &amp; 12, "")))</f>
        <v>SNCP4</v>
      </c>
      <c r="P44" s="1592" t="str">
        <f t="shared" si="3"/>
        <v/>
      </c>
      <c r="Q44" s="1592" t="str">
        <f t="shared" si="4"/>
        <v>SNCP4</v>
      </c>
      <c r="R44" s="787"/>
      <c r="S44" s="787"/>
      <c r="T44" s="787"/>
    </row>
    <row r="45" spans="1:20" s="1581" customFormat="1" ht="25.5">
      <c r="A45" s="1586">
        <v>1835</v>
      </c>
      <c r="B45" s="1586" t="s">
        <v>413</v>
      </c>
      <c r="C45" s="1586"/>
      <c r="D45" s="1593" t="s">
        <v>92</v>
      </c>
      <c r="E45" s="1594" t="s">
        <v>90</v>
      </c>
      <c r="F45" s="1616" t="str">
        <f t="shared" si="1"/>
        <v/>
      </c>
      <c r="G45" s="1617"/>
      <c r="H45" s="1618"/>
      <c r="I45" s="1596" t="str">
        <f t="shared" si="2"/>
        <v/>
      </c>
      <c r="J45" s="1596" t="str">
        <f t="shared" si="0"/>
        <v/>
      </c>
      <c r="K45" s="1596"/>
      <c r="L45" s="1596"/>
      <c r="M45" s="1589"/>
      <c r="N45" s="1598" t="str">
        <f ca="1">IF(AND(OR(E45="TCP", OR(E45="DCP", E45="BCP")), 'I8 Demand Data'!C14="1 CP"), 'E4 TB Allocation Details'!E45 &amp; 1, IF(AND(OR(E45="TCP", OR(E45="DCP", E45="BCP")), 'I8 Demand Data'!C14="4 CP"), 'E4 TB Allocation Details'!E45 &amp; 4, IF(AND(OR(E45="TCP", OR(E45="DCP", E45="BCP")), 'I8 Demand Data'!C14="12 CP"), 'E4 TB Allocation Details'!E45 &amp; 12, "")))</f>
        <v/>
      </c>
      <c r="O45" s="1598" t="str">
        <f ca="1">IF(AND(OR(E45="DNCP", OR(E45="SNCP", E45="PNCP")), 'I8 Demand Data'!C15="1 NCP"), E45 &amp; 1, IF(AND(OR(E45="DNCP", OR(E45="SNCP", E45="PNCP")), 'I8 Demand Data'!C15="4 NCP"), E45 &amp; 4, IF(AND(OR(E45="DNCP", OR(E45="SNCP", E45="PNCP")), 'I8 Demand Data'!C15="12 NCP"), E45 &amp; 12, "")))</f>
        <v/>
      </c>
      <c r="P45" s="1598" t="str">
        <f t="shared" si="3"/>
        <v/>
      </c>
      <c r="Q45" s="1598" t="str">
        <f t="shared" si="4"/>
        <v/>
      </c>
      <c r="R45" s="787"/>
      <c r="S45" s="787"/>
      <c r="T45" s="787"/>
    </row>
    <row r="46" spans="1:20" s="1581" customFormat="1" ht="38.25">
      <c r="A46" s="1587" t="s">
        <v>142</v>
      </c>
      <c r="B46" s="1587" t="s">
        <v>1448</v>
      </c>
      <c r="C46" s="1587"/>
      <c r="D46" s="422" t="s">
        <v>92</v>
      </c>
      <c r="E46" s="1599" t="s">
        <v>1142</v>
      </c>
      <c r="F46" s="1613" t="str">
        <f t="shared" si="1"/>
        <v>BCP12</v>
      </c>
      <c r="G46" s="1614" t="s">
        <v>1385</v>
      </c>
      <c r="H46" s="1615" t="s">
        <v>1385</v>
      </c>
      <c r="I46" s="1600" t="str">
        <f t="shared" si="2"/>
        <v>BCP12</v>
      </c>
      <c r="J46" s="1600" t="str">
        <f t="shared" si="0"/>
        <v xml:space="preserve"> </v>
      </c>
      <c r="K46" s="1600"/>
      <c r="L46" s="1600"/>
      <c r="M46" s="1589"/>
      <c r="N46" s="1592" t="str">
        <f ca="1">IF(AND(OR(E46="TCP", OR(E46="DCP", E46="BCP")), 'I8 Demand Data'!C14="1 CP"), 'E4 TB Allocation Details'!E46 &amp; 1, IF(AND(OR(E46="TCP", OR(E46="DCP", E46="BCP")), 'I8 Demand Data'!C14="4 CP"), 'E4 TB Allocation Details'!E46 &amp; 4, IF(AND(OR(E46="TCP", OR(E46="DCP", E46="BCP")), 'I8 Demand Data'!C14="12 CP"), 'E4 TB Allocation Details'!E46 &amp; 12, "")))</f>
        <v>BCP12</v>
      </c>
      <c r="O46" s="1592" t="str">
        <f ca="1">IF(AND(OR(E46="DNCP", OR(E46="SNCP", E46="PNCP")), 'I8 Demand Data'!C15="1 NCP"), E46 &amp; 1, IF(AND(OR(E46="DNCP", OR(E46="SNCP", E46="PNCP")), 'I8 Demand Data'!C15="4 NCP"), E46 &amp; 4, IF(AND(OR(E46="DNCP", OR(E46="SNCP", E46="PNCP")), 'I8 Demand Data'!C15="12 NCP"), E46 &amp; 12, "")))</f>
        <v/>
      </c>
      <c r="P46" s="1592" t="str">
        <f t="shared" si="3"/>
        <v/>
      </c>
      <c r="Q46" s="1592" t="str">
        <f t="shared" si="4"/>
        <v>BCP12</v>
      </c>
      <c r="R46" s="787"/>
      <c r="S46" s="787"/>
      <c r="T46" s="787"/>
    </row>
    <row r="47" spans="1:20" s="1581" customFormat="1" ht="25.5">
      <c r="A47" s="1586" t="s">
        <v>143</v>
      </c>
      <c r="B47" s="1586" t="s">
        <v>1449</v>
      </c>
      <c r="C47" s="1586"/>
      <c r="D47" s="1593" t="s">
        <v>92</v>
      </c>
      <c r="E47" s="1594" t="s">
        <v>11</v>
      </c>
      <c r="F47" s="1616" t="str">
        <f t="shared" si="1"/>
        <v>PNCP4</v>
      </c>
      <c r="G47" s="1617" t="s">
        <v>15</v>
      </c>
      <c r="H47" s="1618" t="s">
        <v>1350</v>
      </c>
      <c r="I47" s="1596" t="str">
        <f t="shared" si="2"/>
        <v>PNCP4</v>
      </c>
      <c r="J47" s="1596" t="str">
        <f t="shared" si="0"/>
        <v>CCP</v>
      </c>
      <c r="K47" s="1596"/>
      <c r="L47" s="1596"/>
      <c r="M47" s="1589"/>
      <c r="N47" s="1598" t="str">
        <f ca="1">IF(AND(OR(E47="TCP", OR(E47="DCP", E47="BCP")), 'I8 Demand Data'!C14="1 CP"), 'E4 TB Allocation Details'!E47 &amp; 1, IF(AND(OR(E47="TCP", OR(E47="DCP", E47="BCP")), 'I8 Demand Data'!C14="4 CP"), 'E4 TB Allocation Details'!E47 &amp; 4, IF(AND(OR(E47="TCP", OR(E47="DCP", E47="BCP")), 'I8 Demand Data'!C14="12 CP"), 'E4 TB Allocation Details'!E47 &amp; 12, "")))</f>
        <v/>
      </c>
      <c r="O47" s="1598" t="str">
        <f ca="1">IF(AND(OR(E47="DNCP", OR(E47="SNCP", E47="PNCP")), 'I8 Demand Data'!C15="1 NCP"), E47 &amp; 1, IF(AND(OR(E47="DNCP", OR(E47="SNCP", E47="PNCP")), 'I8 Demand Data'!C15="4 NCP"), E47 &amp; 4, IF(AND(OR(E47="DNCP", OR(E47="SNCP", E47="PNCP")), 'I8 Demand Data'!C15="12 NCP"), E47 &amp; 12, "")))</f>
        <v>PNCP4</v>
      </c>
      <c r="P47" s="1598" t="str">
        <f t="shared" si="3"/>
        <v/>
      </c>
      <c r="Q47" s="1598" t="str">
        <f t="shared" si="4"/>
        <v>PNCP4</v>
      </c>
      <c r="R47" s="787"/>
      <c r="S47" s="787"/>
      <c r="T47" s="787"/>
    </row>
    <row r="48" spans="1:20" s="1581" customFormat="1" ht="25.5">
      <c r="A48" s="1587" t="s">
        <v>144</v>
      </c>
      <c r="B48" s="1587" t="s">
        <v>1450</v>
      </c>
      <c r="C48" s="1587"/>
      <c r="D48" s="422" t="s">
        <v>92</v>
      </c>
      <c r="E48" s="1599" t="s">
        <v>12</v>
      </c>
      <c r="F48" s="1613" t="str">
        <f t="shared" si="1"/>
        <v>SNCP4</v>
      </c>
      <c r="G48" s="1614" t="s">
        <v>14</v>
      </c>
      <c r="H48" s="1615" t="s">
        <v>1350</v>
      </c>
      <c r="I48" s="1600" t="str">
        <f t="shared" ref="I48:I59" si="5">IF(ISERROR(F48), "", (F48))</f>
        <v>SNCP4</v>
      </c>
      <c r="J48" s="1600" t="str">
        <f t="shared" ref="J48:J81" si="6">IF(ISBLANK(G48), "", (G48))</f>
        <v>CCS</v>
      </c>
      <c r="K48" s="1600"/>
      <c r="L48" s="1600"/>
      <c r="M48" s="1589"/>
      <c r="N48" s="1592" t="str">
        <f ca="1">IF(AND(OR(E48="TCP", OR(E48="DCP", E48="BCP")), 'I8 Demand Data'!C14="1 CP"), 'E4 TB Allocation Details'!E48 &amp; 1, IF(AND(OR(E48="TCP", OR(E48="DCP", E48="BCP")), 'I8 Demand Data'!C14="4 CP"), 'E4 TB Allocation Details'!E48 &amp; 4, IF(AND(OR(E48="TCP", OR(E48="DCP", E48="BCP")), 'I8 Demand Data'!C14="12 CP"), 'E4 TB Allocation Details'!E48 &amp; 12, "")))</f>
        <v/>
      </c>
      <c r="O48" s="1592" t="str">
        <f ca="1">IF(AND(OR(E48="DNCP", OR(E48="SNCP", E48="PNCP")), 'I8 Demand Data'!C15="1 NCP"), E48 &amp; 1, IF(AND(OR(E48="DNCP", OR(E48="SNCP", E48="PNCP")), 'I8 Demand Data'!C15="4 NCP"), E48 &amp; 4, IF(AND(OR(E48="DNCP", OR(E48="SNCP", E48="PNCP")), 'I8 Demand Data'!C15="12 NCP"), E48 &amp; 12, "")))</f>
        <v>SNCP4</v>
      </c>
      <c r="P48" s="1592" t="str">
        <f t="shared" si="3"/>
        <v/>
      </c>
      <c r="Q48" s="1592" t="str">
        <f t="shared" si="4"/>
        <v>SNCP4</v>
      </c>
      <c r="R48" s="787"/>
      <c r="S48" s="787"/>
      <c r="T48" s="787"/>
    </row>
    <row r="49" spans="1:20" s="1581" customFormat="1" ht="12.75">
      <c r="A49" s="1586">
        <v>1840</v>
      </c>
      <c r="B49" s="1586" t="s">
        <v>414</v>
      </c>
      <c r="C49" s="1586"/>
      <c r="D49" s="1593" t="s">
        <v>92</v>
      </c>
      <c r="E49" s="1594" t="s">
        <v>90</v>
      </c>
      <c r="F49" s="1616" t="str">
        <f t="shared" si="1"/>
        <v/>
      </c>
      <c r="G49" s="1617"/>
      <c r="H49" s="1618"/>
      <c r="I49" s="1596" t="str">
        <f t="shared" si="5"/>
        <v/>
      </c>
      <c r="J49" s="1596" t="str">
        <f t="shared" si="6"/>
        <v/>
      </c>
      <c r="K49" s="1596"/>
      <c r="L49" s="1596"/>
      <c r="M49" s="1589"/>
      <c r="N49" s="1598" t="str">
        <f ca="1">IF(AND(OR(E49="TCP", OR(E49="DCP", E49="BCP")), 'I8 Demand Data'!C14="1 CP"), 'E4 TB Allocation Details'!E49 &amp; 1, IF(AND(OR(E49="TCP", OR(E49="DCP", E49="BCP")), 'I8 Demand Data'!C14="4 CP"), 'E4 TB Allocation Details'!E49 &amp; 4, IF(AND(OR(E49="TCP", OR(E49="DCP", E49="BCP")), 'I8 Demand Data'!C14="12 CP"), 'E4 TB Allocation Details'!E49 &amp; 12, "")))</f>
        <v/>
      </c>
      <c r="O49" s="1598" t="str">
        <f ca="1">IF(AND(OR(E49="DNCP", OR(E49="SNCP", E49="PNCP")), 'I8 Demand Data'!C15="1 NCP"), E49 &amp; 1, IF(AND(OR(E49="DNCP", OR(E49="SNCP", E49="PNCP")), 'I8 Demand Data'!C15="4 NCP"), E49 &amp; 4, IF(AND(OR(E49="DNCP", OR(E49="SNCP", E49="PNCP")), 'I8 Demand Data'!C15="12 NCP"), E49 &amp; 12, "")))</f>
        <v/>
      </c>
      <c r="P49" s="1598" t="str">
        <f t="shared" si="3"/>
        <v/>
      </c>
      <c r="Q49" s="1598" t="str">
        <f t="shared" si="4"/>
        <v/>
      </c>
      <c r="R49" s="787"/>
      <c r="S49" s="787"/>
      <c r="T49" s="787"/>
    </row>
    <row r="50" spans="1:20" s="1581" customFormat="1" ht="25.5">
      <c r="A50" s="1587" t="s">
        <v>145</v>
      </c>
      <c r="B50" s="1587" t="s">
        <v>1451</v>
      </c>
      <c r="C50" s="1587" t="s">
        <v>1306</v>
      </c>
      <c r="D50" s="422" t="s">
        <v>92</v>
      </c>
      <c r="E50" s="1599" t="s">
        <v>1142</v>
      </c>
      <c r="F50" s="1613" t="str">
        <f t="shared" si="1"/>
        <v>BCP12</v>
      </c>
      <c r="G50" s="1614"/>
      <c r="H50" s="1615"/>
      <c r="I50" s="1600" t="str">
        <f t="shared" si="5"/>
        <v>BCP12</v>
      </c>
      <c r="J50" s="1600" t="str">
        <f t="shared" si="6"/>
        <v/>
      </c>
      <c r="K50" s="1600"/>
      <c r="L50" s="1600"/>
      <c r="M50" s="1589"/>
      <c r="N50" s="1592" t="str">
        <f ca="1">IF(AND(OR(E50="TCP", OR(E50="DCP", E50="BCP")), 'I8 Demand Data'!C14="1 CP"), 'E4 TB Allocation Details'!E50 &amp; 1, IF(AND(OR(E50="TCP", OR(E50="DCP", E50="BCP")), 'I8 Demand Data'!C14="4 CP"), 'E4 TB Allocation Details'!E50 &amp; 4, IF(AND(OR(E50="TCP", OR(E50="DCP", E50="BCP")), 'I8 Demand Data'!C14="12 CP"), 'E4 TB Allocation Details'!E50 &amp; 12, "")))</f>
        <v>BCP12</v>
      </c>
      <c r="O50" s="1592" t="str">
        <f ca="1">IF(AND(OR(E50="DNCP", OR(E50="SNCP", E50="PNCP")), 'I8 Demand Data'!C15="1 NCP"), E50 &amp; 1, IF(AND(OR(E50="DNCP", OR(E50="SNCP", E50="PNCP")), 'I8 Demand Data'!C15="4 NCP"), E50 &amp; 4, IF(AND(OR(E50="DNCP", OR(E50="SNCP", E50="PNCP")), 'I8 Demand Data'!C15="12 NCP"), E50 &amp; 12, "")))</f>
        <v/>
      </c>
      <c r="P50" s="1592" t="str">
        <f t="shared" si="3"/>
        <v/>
      </c>
      <c r="Q50" s="1592" t="str">
        <f t="shared" si="4"/>
        <v>BCP12</v>
      </c>
      <c r="R50" s="787"/>
      <c r="S50" s="787"/>
      <c r="T50" s="787"/>
    </row>
    <row r="51" spans="1:20" s="1581" customFormat="1" ht="25.5">
      <c r="A51" s="1586" t="s">
        <v>146</v>
      </c>
      <c r="B51" s="1586" t="s">
        <v>1452</v>
      </c>
      <c r="C51" s="1586" t="s">
        <v>1306</v>
      </c>
      <c r="D51" s="1593" t="s">
        <v>92</v>
      </c>
      <c r="E51" s="1594" t="s">
        <v>11</v>
      </c>
      <c r="F51" s="1616" t="str">
        <f t="shared" si="1"/>
        <v>PNCP4</v>
      </c>
      <c r="G51" s="1617" t="s">
        <v>15</v>
      </c>
      <c r="H51" s="1618" t="s">
        <v>1350</v>
      </c>
      <c r="I51" s="1596" t="str">
        <f t="shared" si="5"/>
        <v>PNCP4</v>
      </c>
      <c r="J51" s="1596" t="str">
        <f t="shared" si="6"/>
        <v>CCP</v>
      </c>
      <c r="K51" s="1596"/>
      <c r="L51" s="1596"/>
      <c r="M51" s="1589"/>
      <c r="N51" s="1598" t="str">
        <f ca="1">IF(AND(OR(E51="TCP", OR(E51="DCP", E51="BCP")), 'I8 Demand Data'!C14="1 CP"), 'E4 TB Allocation Details'!E51 &amp; 1, IF(AND(OR(E51="TCP", OR(E51="DCP", E51="BCP")), 'I8 Demand Data'!C14="4 CP"), 'E4 TB Allocation Details'!E51 &amp; 4, IF(AND(OR(E51="TCP", OR(E51="DCP", E51="BCP")), 'I8 Demand Data'!C14="12 CP"), 'E4 TB Allocation Details'!E51 &amp; 12, "")))</f>
        <v/>
      </c>
      <c r="O51" s="1598" t="str">
        <f ca="1">IF(AND(OR(E51="DNCP", OR(E51="SNCP", E51="PNCP")), 'I8 Demand Data'!C15="1 NCP"), E51 &amp; 1, IF(AND(OR(E51="DNCP", OR(E51="SNCP", E51="PNCP")), 'I8 Demand Data'!C15="4 NCP"), E51 &amp; 4, IF(AND(OR(E51="DNCP", OR(E51="SNCP", E51="PNCP")), 'I8 Demand Data'!C15="12 NCP"), E51 &amp; 12, "")))</f>
        <v>PNCP4</v>
      </c>
      <c r="P51" s="1598" t="str">
        <f t="shared" si="3"/>
        <v/>
      </c>
      <c r="Q51" s="1598" t="str">
        <f t="shared" si="4"/>
        <v>PNCP4</v>
      </c>
      <c r="R51" s="787"/>
      <c r="S51" s="787"/>
      <c r="T51" s="787"/>
    </row>
    <row r="52" spans="1:20" s="1581" customFormat="1" ht="25.5">
      <c r="A52" s="1587" t="s">
        <v>147</v>
      </c>
      <c r="B52" s="1587" t="s">
        <v>1453</v>
      </c>
      <c r="C52" s="1587" t="s">
        <v>1306</v>
      </c>
      <c r="D52" s="422" t="s">
        <v>92</v>
      </c>
      <c r="E52" s="1599" t="s">
        <v>12</v>
      </c>
      <c r="F52" s="1613" t="str">
        <f t="shared" si="1"/>
        <v>SNCP4</v>
      </c>
      <c r="G52" s="1614" t="s">
        <v>14</v>
      </c>
      <c r="H52" s="1615" t="s">
        <v>1350</v>
      </c>
      <c r="I52" s="1600" t="str">
        <f t="shared" si="5"/>
        <v>SNCP4</v>
      </c>
      <c r="J52" s="1600" t="str">
        <f t="shared" si="6"/>
        <v>CCS</v>
      </c>
      <c r="K52" s="1600"/>
      <c r="L52" s="1600"/>
      <c r="M52" s="1589"/>
      <c r="N52" s="1592" t="str">
        <f ca="1">IF(AND(OR(E52="TCP", OR(E52="DCP", E52="BCP")), 'I8 Demand Data'!C14="1 CP"), 'E4 TB Allocation Details'!E52 &amp; 1, IF(AND(OR(E52="TCP", OR(E52="DCP", E52="BCP")), 'I8 Demand Data'!C14="4 CP"), 'E4 TB Allocation Details'!E52 &amp; 4, IF(AND(OR(E52="TCP", OR(E52="DCP", E52="BCP")), 'I8 Demand Data'!C14="12 CP"), 'E4 TB Allocation Details'!E52 &amp; 12, "")))</f>
        <v/>
      </c>
      <c r="O52" s="1592" t="str">
        <f ca="1">IF(AND(OR(E52="DNCP", OR(E52="SNCP", E52="PNCP")), 'I8 Demand Data'!C15="1 NCP"), E52 &amp; 1, IF(AND(OR(E52="DNCP", OR(E52="SNCP", E52="PNCP")), 'I8 Demand Data'!C15="4 NCP"), E52 &amp; 4, IF(AND(OR(E52="DNCP", OR(E52="SNCP", E52="PNCP")), 'I8 Demand Data'!C15="12 NCP"), E52 &amp; 12, "")))</f>
        <v>SNCP4</v>
      </c>
      <c r="P52" s="1592" t="str">
        <f t="shared" si="3"/>
        <v/>
      </c>
      <c r="Q52" s="1592" t="str">
        <f t="shared" si="4"/>
        <v>SNCP4</v>
      </c>
      <c r="R52" s="787"/>
      <c r="S52" s="787"/>
      <c r="T52" s="787"/>
    </row>
    <row r="53" spans="1:20" s="1581" customFormat="1" ht="25.5">
      <c r="A53" s="1586">
        <v>1845</v>
      </c>
      <c r="B53" s="1586" t="s">
        <v>422</v>
      </c>
      <c r="C53" s="1586" t="s">
        <v>1306</v>
      </c>
      <c r="D53" s="1593" t="s">
        <v>92</v>
      </c>
      <c r="E53" s="1594" t="s">
        <v>90</v>
      </c>
      <c r="F53" s="1616" t="str">
        <f t="shared" si="1"/>
        <v/>
      </c>
      <c r="G53" s="1617"/>
      <c r="H53" s="1618"/>
      <c r="I53" s="1596" t="str">
        <f t="shared" si="5"/>
        <v/>
      </c>
      <c r="J53" s="1596" t="str">
        <f t="shared" si="6"/>
        <v/>
      </c>
      <c r="K53" s="1596"/>
      <c r="L53" s="1596"/>
      <c r="M53" s="1589"/>
      <c r="N53" s="1598" t="str">
        <f ca="1">IF(AND(OR(E53="TCP", OR(E53="DCP", E53="BCP")), 'I8 Demand Data'!C14="1 CP"), 'E4 TB Allocation Details'!E53 &amp; 1, IF(AND(OR(E53="TCP", OR(E53="DCP", E53="BCP")), 'I8 Demand Data'!C14="4 CP"), 'E4 TB Allocation Details'!E53 &amp; 4, IF(AND(OR(E53="TCP", OR(E53="DCP", E53="BCP")), 'I8 Demand Data'!C14="12 CP"), 'E4 TB Allocation Details'!E53 &amp; 12, "")))</f>
        <v/>
      </c>
      <c r="O53" s="1598" t="str">
        <f ca="1">IF(AND(OR(E53="DNCP", OR(E53="SNCP", E53="PNCP")), 'I8 Demand Data'!C15="1 NCP"), E53 &amp; 1, IF(AND(OR(E53="DNCP", OR(E53="SNCP", E53="PNCP")), 'I8 Demand Data'!C15="4 NCP"), E53 &amp; 4, IF(AND(OR(E53="DNCP", OR(E53="SNCP", E53="PNCP")), 'I8 Demand Data'!C15="12 NCP"), E53 &amp; 12, "")))</f>
        <v/>
      </c>
      <c r="P53" s="1598" t="str">
        <f t="shared" si="3"/>
        <v/>
      </c>
      <c r="Q53" s="1598" t="str">
        <f t="shared" si="4"/>
        <v/>
      </c>
      <c r="R53" s="787"/>
      <c r="S53" s="787"/>
      <c r="T53" s="787"/>
    </row>
    <row r="54" spans="1:20" s="1581" customFormat="1" ht="38.25">
      <c r="A54" s="1587" t="s">
        <v>148</v>
      </c>
      <c r="B54" s="1587" t="s">
        <v>1454</v>
      </c>
      <c r="C54" s="1587" t="s">
        <v>1307</v>
      </c>
      <c r="D54" s="422" t="s">
        <v>92</v>
      </c>
      <c r="E54" s="1599" t="s">
        <v>1142</v>
      </c>
      <c r="F54" s="1613" t="str">
        <f t="shared" si="1"/>
        <v>BCP12</v>
      </c>
      <c r="G54" s="1614" t="s">
        <v>1385</v>
      </c>
      <c r="H54" s="1615" t="s">
        <v>1385</v>
      </c>
      <c r="I54" s="1600" t="str">
        <f t="shared" si="5"/>
        <v>BCP12</v>
      </c>
      <c r="J54" s="1600" t="str">
        <f t="shared" si="6"/>
        <v xml:space="preserve"> </v>
      </c>
      <c r="K54" s="1600"/>
      <c r="L54" s="1600"/>
      <c r="M54" s="1589"/>
      <c r="N54" s="1592" t="str">
        <f ca="1">IF(AND(OR(E54="TCP", OR(E54="DCP", E54="BCP")), 'I8 Demand Data'!C14="1 CP"), 'E4 TB Allocation Details'!E54 &amp; 1, IF(AND(OR(E54="TCP", OR(E54="DCP", E54="BCP")), 'I8 Demand Data'!C14="4 CP"), 'E4 TB Allocation Details'!E54 &amp; 4, IF(AND(OR(E54="TCP", OR(E54="DCP", E54="BCP")), 'I8 Demand Data'!C14="12 CP"), 'E4 TB Allocation Details'!E54 &amp; 12, "")))</f>
        <v>BCP12</v>
      </c>
      <c r="O54" s="1592" t="str">
        <f ca="1">IF(AND(OR(E54="DNCP", OR(E54="SNCP", E54="PNCP")), 'I8 Demand Data'!C15="1 NCP"), E54 &amp; 1, IF(AND(OR(E54="DNCP", OR(E54="SNCP", E54="PNCP")), 'I8 Demand Data'!C15="4 NCP"), E54 &amp; 4, IF(AND(OR(E54="DNCP", OR(E54="SNCP", E54="PNCP")), 'I8 Demand Data'!C15="12 NCP"), E54 &amp; 12, "")))</f>
        <v/>
      </c>
      <c r="P54" s="1592" t="str">
        <f t="shared" si="3"/>
        <v/>
      </c>
      <c r="Q54" s="1592" t="str">
        <f t="shared" si="4"/>
        <v>BCP12</v>
      </c>
      <c r="R54" s="787"/>
      <c r="S54" s="787"/>
      <c r="T54" s="787"/>
    </row>
    <row r="55" spans="1:20" s="1581" customFormat="1" ht="25.5">
      <c r="A55" s="1586" t="s">
        <v>149</v>
      </c>
      <c r="B55" s="1586" t="s">
        <v>1455</v>
      </c>
      <c r="C55" s="1586" t="s">
        <v>1308</v>
      </c>
      <c r="D55" s="1593" t="s">
        <v>92</v>
      </c>
      <c r="E55" s="1594" t="s">
        <v>11</v>
      </c>
      <c r="F55" s="1616" t="str">
        <f t="shared" si="1"/>
        <v>PNCP4</v>
      </c>
      <c r="G55" s="1617" t="s">
        <v>15</v>
      </c>
      <c r="H55" s="1618" t="s">
        <v>1350</v>
      </c>
      <c r="I55" s="1596" t="str">
        <f t="shared" si="5"/>
        <v>PNCP4</v>
      </c>
      <c r="J55" s="1596" t="str">
        <f t="shared" si="6"/>
        <v>CCP</v>
      </c>
      <c r="K55" s="1596"/>
      <c r="L55" s="1596"/>
      <c r="M55" s="1589"/>
      <c r="N55" s="1598" t="str">
        <f ca="1">IF(AND(OR(E55="TCP", OR(E55="DCP", E55="BCP")), 'I8 Demand Data'!C14="1 CP"), 'E4 TB Allocation Details'!E55 &amp; 1, IF(AND(OR(E55="TCP", OR(E55="DCP", E55="BCP")), 'I8 Demand Data'!C14="4 CP"), 'E4 TB Allocation Details'!E55 &amp; 4, IF(AND(OR(E55="TCP", OR(E55="DCP", E55="BCP")), 'I8 Demand Data'!C14="12 CP"), 'E4 TB Allocation Details'!E55 &amp; 12, "")))</f>
        <v/>
      </c>
      <c r="O55" s="1598" t="str">
        <f ca="1">IF(AND(OR(E55="DNCP", OR(E55="SNCP", E55="PNCP")), 'I8 Demand Data'!C15="1 NCP"), E55 &amp; 1, IF(AND(OR(E55="DNCP", OR(E55="SNCP", E55="PNCP")), 'I8 Demand Data'!C15="4 NCP"), E55 &amp; 4, IF(AND(OR(E55="DNCP", OR(E55="SNCP", E55="PNCP")), 'I8 Demand Data'!C15="12 NCP"), E55 &amp; 12, "")))</f>
        <v>PNCP4</v>
      </c>
      <c r="P55" s="1598" t="str">
        <f t="shared" si="3"/>
        <v/>
      </c>
      <c r="Q55" s="1598" t="str">
        <f t="shared" si="4"/>
        <v>PNCP4</v>
      </c>
      <c r="R55" s="787"/>
      <c r="S55" s="787"/>
      <c r="T55" s="787"/>
    </row>
    <row r="56" spans="1:20" s="1581" customFormat="1" ht="25.5">
      <c r="A56" s="1587" t="s">
        <v>150</v>
      </c>
      <c r="B56" s="1587" t="s">
        <v>1456</v>
      </c>
      <c r="C56" s="1587" t="s">
        <v>1303</v>
      </c>
      <c r="D56" s="422" t="s">
        <v>92</v>
      </c>
      <c r="E56" s="1599" t="s">
        <v>12</v>
      </c>
      <c r="F56" s="1613" t="str">
        <f t="shared" si="1"/>
        <v>SNCP4</v>
      </c>
      <c r="G56" s="1614" t="s">
        <v>14</v>
      </c>
      <c r="H56" s="1615" t="s">
        <v>1350</v>
      </c>
      <c r="I56" s="1600" t="str">
        <f t="shared" si="5"/>
        <v>SNCP4</v>
      </c>
      <c r="J56" s="1600" t="str">
        <f t="shared" si="6"/>
        <v>CCS</v>
      </c>
      <c r="K56" s="1600"/>
      <c r="L56" s="1600"/>
      <c r="M56" s="1589"/>
      <c r="N56" s="1592" t="str">
        <f ca="1">IF(AND(OR(E56="TCP", OR(E56="DCP", E56="BCP")), 'I8 Demand Data'!C14="1 CP"), 'E4 TB Allocation Details'!E56 &amp; 1, IF(AND(OR(E56="TCP", OR(E56="DCP", E56="BCP")), 'I8 Demand Data'!C14="4 CP"), 'E4 TB Allocation Details'!E56 &amp; 4, IF(AND(OR(E56="TCP", OR(E56="DCP", E56="BCP")), 'I8 Demand Data'!C14="12 CP"), 'E4 TB Allocation Details'!E56 &amp; 12, "")))</f>
        <v/>
      </c>
      <c r="O56" s="1592" t="str">
        <f ca="1">IF(AND(OR(E56="DNCP", OR(E56="SNCP", E56="PNCP")), 'I8 Demand Data'!C15="1 NCP"), E56 &amp; 1, IF(AND(OR(E56="DNCP", OR(E56="SNCP", E56="PNCP")), 'I8 Demand Data'!C15="4 NCP"), E56 &amp; 4, IF(AND(OR(E56="DNCP", OR(E56="SNCP", E56="PNCP")), 'I8 Demand Data'!C15="12 NCP"), E56 &amp; 12, "")))</f>
        <v>SNCP4</v>
      </c>
      <c r="P56" s="1592" t="str">
        <f t="shared" si="3"/>
        <v/>
      </c>
      <c r="Q56" s="1592" t="str">
        <f t="shared" si="4"/>
        <v>SNCP4</v>
      </c>
      <c r="R56" s="787"/>
      <c r="S56" s="787"/>
      <c r="T56" s="787"/>
    </row>
    <row r="57" spans="1:20" s="1581" customFormat="1" ht="12.75">
      <c r="A57" s="1586">
        <v>1850</v>
      </c>
      <c r="B57" s="1586" t="s">
        <v>428</v>
      </c>
      <c r="C57" s="1586" t="s">
        <v>1305</v>
      </c>
      <c r="D57" s="1593" t="s">
        <v>92</v>
      </c>
      <c r="E57" s="1594" t="s">
        <v>653</v>
      </c>
      <c r="F57" s="1616" t="str">
        <f t="shared" si="1"/>
        <v>LTNCP4</v>
      </c>
      <c r="G57" s="1617" t="s">
        <v>648</v>
      </c>
      <c r="H57" s="1618" t="s">
        <v>1350</v>
      </c>
      <c r="I57" s="1596" t="str">
        <f t="shared" si="5"/>
        <v>LTNCP4</v>
      </c>
      <c r="J57" s="1596" t="str">
        <f t="shared" si="6"/>
        <v>CCLT</v>
      </c>
      <c r="K57" s="1596"/>
      <c r="L57" s="1596"/>
      <c r="M57" s="1589"/>
      <c r="N57" s="1598" t="str">
        <f ca="1">IF(AND(OR(E57="TCP", OR(E57="DCP", E57="BCP")), 'I8 Demand Data'!C14="1 CP"), 'E4 TB Allocation Details'!E57 &amp; 1, IF(AND(OR(E57="TCP", OR(E57="DCP", E57="BCP")), 'I8 Demand Data'!C14="4 CP"), 'E4 TB Allocation Details'!E57 &amp; 4, IF(AND(OR(E57="TCP", OR(E57="DCP", E57="BCP")), 'I8 Demand Data'!C14="12 CP"), 'E4 TB Allocation Details'!E57 &amp; 12, "")))</f>
        <v/>
      </c>
      <c r="O57" s="1598" t="str">
        <f ca="1">IF(AND(OR(E57="DNCP", OR(E57="SNCP", E57="PNCP", E57="LTNCP")), 'I8 Demand Data'!C15="1 NCP"), E57 &amp; 1, IF(AND(OR(E57="DNCP", OR(E57="SNCP", E57="PNCP", E57="LTNCP")), 'I8 Demand Data'!C15="4 NCP"), E57 &amp; 4, IF(AND(OR(E57="DNCP", OR(E57="SNCP", E57="PNCP", E57="LTNCP")), 'I8 Demand Data'!C15="12 NCP"), E57 &amp; 12, "")))</f>
        <v>LTNCP4</v>
      </c>
      <c r="P57" s="1598" t="str">
        <f t="shared" ref="P57:P82" si="7">IF(ISBLANK(E57), "", IF(ISERROR(SEARCH("cp",E57)), E57, ""))</f>
        <v/>
      </c>
      <c r="Q57" s="1598" t="str">
        <f t="shared" si="4"/>
        <v>LTNCP4</v>
      </c>
      <c r="R57" s="787"/>
      <c r="S57" s="787"/>
      <c r="T57" s="787"/>
    </row>
    <row r="58" spans="1:20" s="1581" customFormat="1" ht="25.5">
      <c r="A58" s="1587">
        <v>1855</v>
      </c>
      <c r="B58" s="1586" t="s">
        <v>430</v>
      </c>
      <c r="C58" s="1587" t="s">
        <v>1299</v>
      </c>
      <c r="D58" s="422" t="s">
        <v>92</v>
      </c>
      <c r="E58" s="1599"/>
      <c r="F58" s="1613" t="str">
        <f t="shared" ref="F58:F66" si="8">IF(Q58="", "", Q58)</f>
        <v/>
      </c>
      <c r="G58" s="1614" t="s">
        <v>892</v>
      </c>
      <c r="H58" s="1615"/>
      <c r="I58" s="1600" t="str">
        <f t="shared" si="5"/>
        <v/>
      </c>
      <c r="J58" s="1600" t="str">
        <f t="shared" si="6"/>
        <v>CWCS</v>
      </c>
      <c r="K58" s="1600"/>
      <c r="L58" s="1600"/>
      <c r="M58" s="1589"/>
      <c r="N58" s="1592" t="str">
        <f ca="1">IF(AND(OR(E58="TCP", OR(E58="DCP", E58="BCP")), 'I8 Demand Data'!C14="1 CP"), 'E4 TB Allocation Details'!E58 &amp; 1, IF(AND(OR(E58="TCP", OR(E58="DCP", E58="BCP")), 'I8 Demand Data'!C14="4 CP"), 'E4 TB Allocation Details'!E58 &amp; 4, IF(AND(OR(E58="TCP", OR(E58="DCP", E58="BCP")), 'I8 Demand Data'!C14="12 CP"), 'E4 TB Allocation Details'!E58 &amp; 12, "")))</f>
        <v/>
      </c>
      <c r="O58" s="1592" t="str">
        <f ca="1">IF(AND(OR(E58="DNCP", OR(E58="SNCP", E58="PNCP")), 'I8 Demand Data'!C15="1 NCP"), E58 &amp; 1, IF(AND(OR(E58="DNCP", OR(E58="SNCP", E58="PNCP")), 'I8 Demand Data'!C15="4 NCP"), E58 &amp; 4, IF(AND(OR(E58="DNCP", OR(E58="SNCP", E58="PNCP")), 'I8 Demand Data'!C15="12 NCP"), E58 &amp; 12, "")))</f>
        <v/>
      </c>
      <c r="P58" s="1592" t="str">
        <f t="shared" si="7"/>
        <v/>
      </c>
      <c r="Q58" s="1592" t="str">
        <f t="shared" si="4"/>
        <v/>
      </c>
      <c r="R58" s="787"/>
      <c r="S58" s="787"/>
      <c r="T58" s="787"/>
    </row>
    <row r="59" spans="1:20" s="1581" customFormat="1" ht="25.5">
      <c r="A59" s="1586">
        <v>1860</v>
      </c>
      <c r="B59" s="1586" t="s">
        <v>431</v>
      </c>
      <c r="C59" s="1586" t="s">
        <v>1299</v>
      </c>
      <c r="D59" s="1593" t="s">
        <v>92</v>
      </c>
      <c r="E59" s="1594"/>
      <c r="F59" s="1616" t="str">
        <f t="shared" si="8"/>
        <v/>
      </c>
      <c r="G59" s="1617" t="s">
        <v>87</v>
      </c>
      <c r="H59" s="1618"/>
      <c r="I59" s="1596" t="str">
        <f t="shared" si="5"/>
        <v/>
      </c>
      <c r="J59" s="1596" t="str">
        <f t="shared" si="6"/>
        <v>CWMC</v>
      </c>
      <c r="K59" s="1596"/>
      <c r="L59" s="1596"/>
      <c r="M59" s="1589"/>
      <c r="N59" s="1598" t="str">
        <f ca="1">IF(AND(OR(E59="TCP", OR(E59="DCP", E59="BCP")), 'I8 Demand Data'!C14="1 CP"), 'E4 TB Allocation Details'!E59 &amp; 1, IF(AND(OR(E59="TCP", OR(E59="DCP", E59="BCP")), 'I8 Demand Data'!C14="4 CP"), 'E4 TB Allocation Details'!E59 &amp; 4, IF(AND(OR(E59="TCP", OR(E59="DCP", E59="BCP")), 'I8 Demand Data'!C14="12 CP"), 'E4 TB Allocation Details'!E59 &amp; 12, "")))</f>
        <v/>
      </c>
      <c r="O59" s="1598" t="str">
        <f ca="1">IF(AND(OR(E59="DNCP", OR(E59="SNCP", E59="PNCP")), 'I8 Demand Data'!C15="1 NCP"), E59 &amp; 1, IF(AND(OR(E59="DNCP", OR(E59="SNCP", E59="PNCP")), 'I8 Demand Data'!C15="4 NCP"), E59 &amp; 4, IF(AND(OR(E59="DNCP", OR(E59="SNCP", E59="PNCP")), 'I8 Demand Data'!C15="12 NCP"), E59 &amp; 12, "")))</f>
        <v/>
      </c>
      <c r="P59" s="1598" t="str">
        <f t="shared" si="7"/>
        <v/>
      </c>
      <c r="Q59" s="1598" t="str">
        <f t="shared" si="4"/>
        <v/>
      </c>
      <c r="R59" s="787"/>
      <c r="S59" s="787"/>
      <c r="T59" s="787"/>
    </row>
    <row r="60" spans="1:20" s="1581" customFormat="1" ht="25.5">
      <c r="A60" s="1587">
        <v>1905</v>
      </c>
      <c r="B60" s="1587" t="s">
        <v>623</v>
      </c>
      <c r="C60" s="1587" t="s">
        <v>1306</v>
      </c>
      <c r="D60" s="422" t="s">
        <v>247</v>
      </c>
      <c r="E60" s="1599"/>
      <c r="F60" s="1613" t="str">
        <f t="shared" si="8"/>
        <v/>
      </c>
      <c r="G60" s="1614"/>
      <c r="H60" s="1615"/>
      <c r="I60" s="1600"/>
      <c r="J60" s="1600" t="str">
        <f t="shared" si="6"/>
        <v/>
      </c>
      <c r="K60" s="1600" t="s">
        <v>343</v>
      </c>
      <c r="L60" s="1600"/>
      <c r="M60" s="1589"/>
      <c r="N60" s="1592" t="str">
        <f ca="1">IF(AND(OR(E60="TCP", OR(E60="DCP", E60="BCP")), 'I8 Demand Data'!C14="1 CP"), 'E4 TB Allocation Details'!E60 &amp; 1, IF(AND(OR(E60="TCP", OR(E60="DCP", E60="BCP")), 'I8 Demand Data'!C14="4 CP"), 'E4 TB Allocation Details'!E60 &amp; 4, IF(AND(OR(E60="TCP", OR(E60="DCP", E60="BCP")), 'I8 Demand Data'!C14="12 CP"), 'E4 TB Allocation Details'!E60 &amp; 12, "")))</f>
        <v/>
      </c>
      <c r="O60" s="1592" t="str">
        <f ca="1">IF(AND(OR(E60="DNCP", OR(E60="SNCP", E60="PNCP")), 'I8 Demand Data'!C15="1 NCP"), E60 &amp; 1, IF(AND(OR(E60="DNCP", OR(E60="SNCP", E60="PNCP")), 'I8 Demand Data'!C15="4 NCP"), E60 &amp; 4, IF(AND(OR(E60="DNCP", OR(E60="SNCP", E60="PNCP")), 'I8 Demand Data'!C15="12 NCP"), E60 &amp; 12, "")))</f>
        <v/>
      </c>
      <c r="P60" s="1592" t="str">
        <f t="shared" si="7"/>
        <v/>
      </c>
      <c r="Q60" s="1592" t="str">
        <f t="shared" si="4"/>
        <v/>
      </c>
      <c r="R60" s="787"/>
      <c r="S60" s="787"/>
      <c r="T60" s="787"/>
    </row>
    <row r="61" spans="1:20" s="1581" customFormat="1" ht="25.5">
      <c r="A61" s="1586">
        <v>1906</v>
      </c>
      <c r="B61" s="1586" t="s">
        <v>624</v>
      </c>
      <c r="C61" s="1586" t="s">
        <v>1306</v>
      </c>
      <c r="D61" s="1593" t="s">
        <v>247</v>
      </c>
      <c r="E61" s="1594"/>
      <c r="F61" s="1616" t="str">
        <f t="shared" si="8"/>
        <v/>
      </c>
      <c r="G61" s="1617"/>
      <c r="H61" s="1618"/>
      <c r="I61" s="1596"/>
      <c r="J61" s="1596" t="str">
        <f t="shared" si="6"/>
        <v/>
      </c>
      <c r="K61" s="1596" t="s">
        <v>343</v>
      </c>
      <c r="L61" s="1596"/>
      <c r="M61" s="1589"/>
      <c r="N61" s="1598" t="str">
        <f ca="1">IF(AND(OR(E61="TCP", OR(E61="DCP", E61="BCP")), 'I8 Demand Data'!C14="1 CP"), 'E4 TB Allocation Details'!E61 &amp; 1, IF(AND(OR(E61="TCP", OR(E61="DCP", E61="BCP")), 'I8 Demand Data'!C14="4 CP"), 'E4 TB Allocation Details'!E61 &amp; 4, IF(AND(OR(E61="TCP", OR(E61="DCP", E61="BCP")), 'I8 Demand Data'!C14="12 CP"), 'E4 TB Allocation Details'!E61 &amp; 12, "")))</f>
        <v/>
      </c>
      <c r="O61" s="1598" t="str">
        <f ca="1">IF(AND(OR(E61="DNCP", OR(E61="SNCP", E61="PNCP")), 'I8 Demand Data'!C15="1 NCP"), E61 &amp; 1, IF(AND(OR(E61="DNCP", OR(E61="SNCP", E61="PNCP")), 'I8 Demand Data'!C15="4 NCP"), E61 &amp; 4, IF(AND(OR(E61="DNCP", OR(E61="SNCP", E61="PNCP")), 'I8 Demand Data'!C15="12 NCP"), E61 &amp; 12, "")))</f>
        <v/>
      </c>
      <c r="P61" s="1598" t="str">
        <f t="shared" si="7"/>
        <v/>
      </c>
      <c r="Q61" s="1598" t="str">
        <f t="shared" si="4"/>
        <v/>
      </c>
      <c r="R61" s="787"/>
      <c r="S61" s="787"/>
      <c r="T61" s="787"/>
    </row>
    <row r="62" spans="1:20" s="1581" customFormat="1" ht="12.75">
      <c r="A62" s="1587">
        <v>1908</v>
      </c>
      <c r="B62" s="1587" t="s">
        <v>625</v>
      </c>
      <c r="C62" s="1587" t="s">
        <v>981</v>
      </c>
      <c r="D62" s="422" t="s">
        <v>247</v>
      </c>
      <c r="E62" s="1599"/>
      <c r="F62" s="1613" t="str">
        <f t="shared" si="8"/>
        <v/>
      </c>
      <c r="G62" s="1614"/>
      <c r="H62" s="1615"/>
      <c r="I62" s="1600"/>
      <c r="J62" s="1600" t="str">
        <f t="shared" si="6"/>
        <v/>
      </c>
      <c r="K62" s="1600" t="s">
        <v>343</v>
      </c>
      <c r="L62" s="1600"/>
      <c r="M62" s="1589"/>
      <c r="N62" s="1592" t="str">
        <f ca="1">IF(AND(OR(E62="TCP", OR(E62="DCP", E62="BCP")), 'I8 Demand Data'!C14="1 CP"), 'E4 TB Allocation Details'!E62 &amp; 1, IF(AND(OR(E62="TCP", OR(E62="DCP", E62="BCP")), 'I8 Demand Data'!C14="4 CP"), 'E4 TB Allocation Details'!E62 &amp; 4, IF(AND(OR(E62="TCP", OR(E62="DCP", E62="BCP")), 'I8 Demand Data'!C14="12 CP"), 'E4 TB Allocation Details'!E62 &amp; 12, "")))</f>
        <v/>
      </c>
      <c r="O62" s="1592" t="str">
        <f ca="1">IF(AND(OR(E62="DNCP", OR(E62="SNCP", E62="PNCP")), 'I8 Demand Data'!C15="1 NCP"), E62 &amp; 1, IF(AND(OR(E62="DNCP", OR(E62="SNCP", E62="PNCP")), 'I8 Demand Data'!C15="4 NCP"), E62 &amp; 4, IF(AND(OR(E62="DNCP", OR(E62="SNCP", E62="PNCP")), 'I8 Demand Data'!C15="12 NCP"), E62 &amp; 12, "")))</f>
        <v/>
      </c>
      <c r="P62" s="1592" t="str">
        <f t="shared" si="7"/>
        <v/>
      </c>
      <c r="Q62" s="1592" t="str">
        <f t="shared" si="4"/>
        <v/>
      </c>
      <c r="R62" s="787"/>
      <c r="S62" s="787"/>
      <c r="T62" s="787"/>
    </row>
    <row r="63" spans="1:20" s="1581" customFormat="1" ht="12.75">
      <c r="A63" s="1586">
        <v>1910</v>
      </c>
      <c r="B63" s="1586" t="s">
        <v>626</v>
      </c>
      <c r="C63" s="1586" t="s">
        <v>981</v>
      </c>
      <c r="D63" s="1593" t="s">
        <v>247</v>
      </c>
      <c r="E63" s="1594"/>
      <c r="F63" s="1616" t="str">
        <f t="shared" si="8"/>
        <v/>
      </c>
      <c r="G63" s="1617"/>
      <c r="H63" s="1618"/>
      <c r="I63" s="1596"/>
      <c r="J63" s="1596" t="str">
        <f t="shared" si="6"/>
        <v/>
      </c>
      <c r="K63" s="1596" t="s">
        <v>343</v>
      </c>
      <c r="L63" s="1596"/>
      <c r="M63" s="1589"/>
      <c r="N63" s="1598" t="str">
        <f ca="1">IF(AND(OR(E63="TCP", OR(E63="DCP", E63="BCP")), 'I8 Demand Data'!C14="1 CP"), 'E4 TB Allocation Details'!E63 &amp; 1, IF(AND(OR(E63="TCP", OR(E63="DCP", E63="BCP")), 'I8 Demand Data'!C14="4 CP"), 'E4 TB Allocation Details'!E63 &amp; 4, IF(AND(OR(E63="TCP", OR(E63="DCP", E63="BCP")), 'I8 Demand Data'!C14="12 CP"), 'E4 TB Allocation Details'!E63 &amp; 12, "")))</f>
        <v/>
      </c>
      <c r="O63" s="1598" t="str">
        <f ca="1">IF(AND(OR(E63="DNCP", OR(E63="SNCP", E63="PNCP")), 'I8 Demand Data'!C15="1 NCP"), E63 &amp; 1, IF(AND(OR(E63="DNCP", OR(E63="SNCP", E63="PNCP")), 'I8 Demand Data'!C15="4 NCP"), E63 &amp; 4, IF(AND(OR(E63="DNCP", OR(E63="SNCP", E63="PNCP")), 'I8 Demand Data'!C15="12 NCP"), E63 &amp; 12, "")))</f>
        <v/>
      </c>
      <c r="P63" s="1598" t="str">
        <f t="shared" si="7"/>
        <v/>
      </c>
      <c r="Q63" s="1598" t="str">
        <f t="shared" si="4"/>
        <v/>
      </c>
      <c r="R63" s="787"/>
      <c r="S63" s="787"/>
      <c r="T63" s="787"/>
    </row>
    <row r="64" spans="1:20" s="1581" customFormat="1" ht="25.5">
      <c r="A64" s="1587">
        <v>1915</v>
      </c>
      <c r="B64" s="1587" t="s">
        <v>956</v>
      </c>
      <c r="C64" s="1587" t="s">
        <v>1300</v>
      </c>
      <c r="D64" s="422" t="s">
        <v>247</v>
      </c>
      <c r="E64" s="1599"/>
      <c r="F64" s="1613" t="str">
        <f t="shared" si="8"/>
        <v/>
      </c>
      <c r="G64" s="1614"/>
      <c r="H64" s="1615"/>
      <c r="I64" s="1600"/>
      <c r="J64" s="1600" t="str">
        <f t="shared" si="6"/>
        <v/>
      </c>
      <c r="K64" s="1600" t="s">
        <v>343</v>
      </c>
      <c r="L64" s="1600"/>
      <c r="M64" s="1589"/>
      <c r="N64" s="1592" t="str">
        <f ca="1">IF(AND(OR(E64="TCP", OR(E64="DCP", E64="BCP")), 'I8 Demand Data'!C14="1 CP"), 'E4 TB Allocation Details'!E64 &amp; 1, IF(AND(OR(E64="TCP", OR(E64="DCP", E64="BCP")), 'I8 Demand Data'!C14="4 CP"), 'E4 TB Allocation Details'!E64 &amp; 4, IF(AND(OR(E64="TCP", OR(E64="DCP", E64="BCP")), 'I8 Demand Data'!C14="12 CP"), 'E4 TB Allocation Details'!E64 &amp; 12, "")))</f>
        <v/>
      </c>
      <c r="O64" s="1592" t="str">
        <f ca="1">IF(AND(OR(E64="DNCP", OR(E64="SNCP", E64="PNCP")), 'I8 Demand Data'!C15="1 NCP"), E64 &amp; 1, IF(AND(OR(E64="DNCP", OR(E64="SNCP", E64="PNCP")), 'I8 Demand Data'!C15="4 NCP"), E64 &amp; 4, IF(AND(OR(E64="DNCP", OR(E64="SNCP", E64="PNCP")), 'I8 Demand Data'!C15="12 NCP"), E64 &amp; 12, "")))</f>
        <v/>
      </c>
      <c r="P64" s="1592" t="str">
        <f t="shared" si="7"/>
        <v/>
      </c>
      <c r="Q64" s="1592" t="str">
        <f t="shared" si="4"/>
        <v/>
      </c>
      <c r="R64" s="787"/>
      <c r="S64" s="787"/>
      <c r="T64" s="787"/>
    </row>
    <row r="65" spans="1:20" s="1581" customFormat="1" ht="25.5">
      <c r="A65" s="1586">
        <v>1920</v>
      </c>
      <c r="B65" s="1586" t="s">
        <v>957</v>
      </c>
      <c r="C65" s="1586" t="s">
        <v>1302</v>
      </c>
      <c r="D65" s="1593" t="s">
        <v>247</v>
      </c>
      <c r="E65" s="1594"/>
      <c r="F65" s="1616" t="str">
        <f t="shared" si="8"/>
        <v/>
      </c>
      <c r="G65" s="1617"/>
      <c r="H65" s="1618"/>
      <c r="I65" s="1596"/>
      <c r="J65" s="1596" t="str">
        <f t="shared" si="6"/>
        <v/>
      </c>
      <c r="K65" s="1596" t="s">
        <v>343</v>
      </c>
      <c r="L65" s="1596"/>
      <c r="M65" s="1589"/>
      <c r="N65" s="1598" t="str">
        <f ca="1">IF(AND(OR(E65="TCP", OR(E65="DCP", E65="BCP")), 'I8 Demand Data'!C14="1 CP"), 'E4 TB Allocation Details'!E65 &amp; 1, IF(AND(OR(E65="TCP", OR(E65="DCP", E65="BCP")), 'I8 Demand Data'!C14="4 CP"), 'E4 TB Allocation Details'!E65 &amp; 4, IF(AND(OR(E65="TCP", OR(E65="DCP", E65="BCP")), 'I8 Demand Data'!C14="12 CP"), 'E4 TB Allocation Details'!E65 &amp; 12, "")))</f>
        <v/>
      </c>
      <c r="O65" s="1598" t="str">
        <f ca="1">IF(AND(OR(E65="DNCP", OR(E65="SNCP", E65="PNCP")), 'I8 Demand Data'!C15="1 NCP"), E65 &amp; 1, IF(AND(OR(E65="DNCP", OR(E65="SNCP", E65="PNCP")), 'I8 Demand Data'!C15="4 NCP"), E65 &amp; 4, IF(AND(OR(E65="DNCP", OR(E65="SNCP", E65="PNCP")), 'I8 Demand Data'!C15="12 NCP"), E65 &amp; 12, "")))</f>
        <v/>
      </c>
      <c r="P65" s="1598" t="str">
        <f t="shared" si="7"/>
        <v/>
      </c>
      <c r="Q65" s="1598" t="str">
        <f t="shared" si="4"/>
        <v/>
      </c>
      <c r="R65" s="787"/>
      <c r="S65" s="787"/>
      <c r="T65" s="787"/>
    </row>
    <row r="66" spans="1:20" s="1581" customFormat="1" ht="12.75">
      <c r="A66" s="1587">
        <v>1925</v>
      </c>
      <c r="B66" s="1587" t="s">
        <v>958</v>
      </c>
      <c r="C66" s="1587" t="s">
        <v>1302</v>
      </c>
      <c r="D66" s="422" t="s">
        <v>247</v>
      </c>
      <c r="E66" s="1599"/>
      <c r="F66" s="1613" t="str">
        <f t="shared" si="8"/>
        <v/>
      </c>
      <c r="G66" s="1614"/>
      <c r="H66" s="1615"/>
      <c r="I66" s="1600"/>
      <c r="J66" s="1600" t="str">
        <f t="shared" si="6"/>
        <v/>
      </c>
      <c r="K66" s="1600" t="s">
        <v>343</v>
      </c>
      <c r="L66" s="1600"/>
      <c r="M66" s="1589"/>
      <c r="N66" s="1592" t="str">
        <f ca="1">IF(AND(OR(E66="TCP", OR(E66="DCP", E66="BCP")), 'I8 Demand Data'!C14="1 CP"), 'E4 TB Allocation Details'!E66 &amp; 1, IF(AND(OR(E66="TCP", OR(E66="DCP", E66="BCP")), 'I8 Demand Data'!C14="4 CP"), 'E4 TB Allocation Details'!E66 &amp; 4, IF(AND(OR(E66="TCP", OR(E66="DCP", E66="BCP")), 'I8 Demand Data'!C14="12 CP"), 'E4 TB Allocation Details'!E66 &amp; 12, "")))</f>
        <v/>
      </c>
      <c r="O66" s="1592" t="str">
        <f ca="1">IF(AND(OR(E66="DNCP", OR(E66="SNCP", E66="PNCP")), 'I8 Demand Data'!C15="1 NCP"), E66 &amp; 1, IF(AND(OR(E66="DNCP", OR(E66="SNCP", E66="PNCP")), 'I8 Demand Data'!C15="4 NCP"), E66 &amp; 4, IF(AND(OR(E66="DNCP", OR(E66="SNCP", E66="PNCP")), 'I8 Demand Data'!C15="12 NCP"), E66 &amp; 12, "")))</f>
        <v/>
      </c>
      <c r="P66" s="1592" t="str">
        <f t="shared" si="7"/>
        <v/>
      </c>
      <c r="Q66" s="1592" t="str">
        <f t="shared" si="4"/>
        <v/>
      </c>
      <c r="R66" s="787"/>
      <c r="S66" s="787"/>
      <c r="T66" s="787"/>
    </row>
    <row r="67" spans="1:20" s="1581" customFormat="1" ht="12.75">
      <c r="A67" s="1586">
        <v>1930</v>
      </c>
      <c r="B67" s="1586" t="s">
        <v>959</v>
      </c>
      <c r="C67" s="1586" t="s">
        <v>1300</v>
      </c>
      <c r="D67" s="1593" t="s">
        <v>247</v>
      </c>
      <c r="E67" s="1594"/>
      <c r="F67" s="1616"/>
      <c r="G67" s="1617"/>
      <c r="H67" s="1618"/>
      <c r="I67" s="1596"/>
      <c r="J67" s="1596" t="str">
        <f t="shared" si="6"/>
        <v/>
      </c>
      <c r="K67" s="1596" t="s">
        <v>343</v>
      </c>
      <c r="L67" s="1596"/>
      <c r="M67" s="1589"/>
      <c r="N67" s="1598" t="str">
        <f ca="1">IF(AND(OR(E67="TCP", OR(E67="DCP", E67="BCP")), 'I8 Demand Data'!C14="1 CP"), 'E4 TB Allocation Details'!E67 &amp; 1, IF(AND(OR(E67="TCP", OR(E67="DCP", E67="BCP")), 'I8 Demand Data'!C14="4 CP"), 'E4 TB Allocation Details'!E67 &amp; 4, IF(AND(OR(E67="TCP", OR(E67="DCP", E67="BCP")), 'I8 Demand Data'!C14="12 CP"), 'E4 TB Allocation Details'!E67 &amp; 12, "")))</f>
        <v/>
      </c>
      <c r="O67" s="1598" t="str">
        <f ca="1">IF(AND(OR(E67="DNCP", OR(E67="SNCP", E67="PNCP")), 'I8 Demand Data'!C15="1 NCP"), E67 &amp; 1, IF(AND(OR(E67="DNCP", OR(E67="SNCP", E67="PNCP")), 'I8 Demand Data'!C15="4 NCP"), E67 &amp; 4, IF(AND(OR(E67="DNCP", OR(E67="SNCP", E67="PNCP")), 'I8 Demand Data'!C15="12 NCP"), E67 &amp; 12, "")))</f>
        <v/>
      </c>
      <c r="P67" s="1598" t="str">
        <f t="shared" si="7"/>
        <v/>
      </c>
      <c r="Q67" s="1598" t="str">
        <f t="shared" si="4"/>
        <v/>
      </c>
      <c r="R67" s="787"/>
      <c r="S67" s="787"/>
      <c r="T67" s="787"/>
    </row>
    <row r="68" spans="1:20" s="1581" customFormat="1" ht="12.75">
      <c r="A68" s="1587">
        <v>1935</v>
      </c>
      <c r="B68" s="1587" t="s">
        <v>960</v>
      </c>
      <c r="C68" s="1587" t="s">
        <v>1300</v>
      </c>
      <c r="D68" s="422" t="s">
        <v>247</v>
      </c>
      <c r="E68" s="1599"/>
      <c r="F68" s="1613"/>
      <c r="G68" s="1614"/>
      <c r="H68" s="1615"/>
      <c r="I68" s="1600"/>
      <c r="J68" s="1600" t="str">
        <f t="shared" si="6"/>
        <v/>
      </c>
      <c r="K68" s="1600" t="s">
        <v>343</v>
      </c>
      <c r="L68" s="1600"/>
      <c r="M68" s="1589"/>
      <c r="N68" s="1592" t="str">
        <f ca="1">IF(AND(OR(E68="TCP", OR(E68="DCP", E68="BCP")), 'I8 Demand Data'!C14="1 CP"), 'E4 TB Allocation Details'!E68 &amp; 1, IF(AND(OR(E68="TCP", OR(E68="DCP", E68="BCP")), 'I8 Demand Data'!C14="4 CP"), 'E4 TB Allocation Details'!E68 &amp; 4, IF(AND(OR(E68="TCP", OR(E68="DCP", E68="BCP")), 'I8 Demand Data'!C14="12 CP"), 'E4 TB Allocation Details'!E68 &amp; 12, "")))</f>
        <v/>
      </c>
      <c r="O68" s="1592" t="str">
        <f ca="1">IF(AND(OR(E68="DNCP", OR(E68="SNCP", E68="PNCP")), 'I8 Demand Data'!C15="1 NCP"), E68 &amp; 1, IF(AND(OR(E68="DNCP", OR(E68="SNCP", E68="PNCP")), 'I8 Demand Data'!C15="4 NCP"), E68 &amp; 4, IF(AND(OR(E68="DNCP", OR(E68="SNCP", E68="PNCP")), 'I8 Demand Data'!C15="12 NCP"), E68 &amp; 12, "")))</f>
        <v/>
      </c>
      <c r="P68" s="1592" t="str">
        <f t="shared" si="7"/>
        <v/>
      </c>
      <c r="Q68" s="1592" t="str">
        <f t="shared" si="4"/>
        <v/>
      </c>
      <c r="R68" s="787"/>
      <c r="S68" s="787"/>
      <c r="T68" s="787"/>
    </row>
    <row r="69" spans="1:20" s="1581" customFormat="1" ht="25.5">
      <c r="A69" s="1586">
        <v>1940</v>
      </c>
      <c r="B69" s="1586" t="s">
        <v>961</v>
      </c>
      <c r="C69" s="1586" t="s">
        <v>1300</v>
      </c>
      <c r="D69" s="1593" t="s">
        <v>247</v>
      </c>
      <c r="E69" s="1594"/>
      <c r="F69" s="1616"/>
      <c r="G69" s="1617"/>
      <c r="H69" s="1618"/>
      <c r="I69" s="1596"/>
      <c r="J69" s="1596" t="str">
        <f t="shared" si="6"/>
        <v/>
      </c>
      <c r="K69" s="1596" t="s">
        <v>343</v>
      </c>
      <c r="L69" s="1596"/>
      <c r="M69" s="1589"/>
      <c r="N69" s="1598" t="str">
        <f ca="1">IF(AND(OR(E69="TCP", OR(E69="DCP", E69="BCP")), 'I8 Demand Data'!C14="1 CP"), 'E4 TB Allocation Details'!E69 &amp; 1, IF(AND(OR(E69="TCP", OR(E69="DCP", E69="BCP")), 'I8 Demand Data'!C14="4 CP"), 'E4 TB Allocation Details'!E69 &amp; 4, IF(AND(OR(E69="TCP", OR(E69="DCP", E69="BCP")), 'I8 Demand Data'!C14="12 CP"), 'E4 TB Allocation Details'!E69 &amp; 12, "")))</f>
        <v/>
      </c>
      <c r="O69" s="1598" t="str">
        <f ca="1">IF(AND(OR(E69="DNCP", OR(E69="SNCP", E69="PNCP")), 'I8 Demand Data'!C15="1 NCP"), E69 &amp; 1, IF(AND(OR(E69="DNCP", OR(E69="SNCP", E69="PNCP")), 'I8 Demand Data'!C15="4 NCP"), E69 &amp; 4, IF(AND(OR(E69="DNCP", OR(E69="SNCP", E69="PNCP")), 'I8 Demand Data'!C15="12 NCP"), E69 &amp; 12, "")))</f>
        <v/>
      </c>
      <c r="P69" s="1598" t="str">
        <f t="shared" si="7"/>
        <v/>
      </c>
      <c r="Q69" s="1598" t="str">
        <f t="shared" si="4"/>
        <v/>
      </c>
      <c r="R69" s="787"/>
      <c r="S69" s="787"/>
      <c r="T69" s="787"/>
    </row>
    <row r="70" spans="1:20" s="1581" customFormat="1" ht="25.5">
      <c r="A70" s="1587">
        <v>1945</v>
      </c>
      <c r="B70" s="1587" t="s">
        <v>962</v>
      </c>
      <c r="C70" s="1587" t="s">
        <v>1300</v>
      </c>
      <c r="D70" s="422" t="s">
        <v>247</v>
      </c>
      <c r="E70" s="1599"/>
      <c r="F70" s="1613"/>
      <c r="G70" s="1614"/>
      <c r="H70" s="1615"/>
      <c r="I70" s="1600"/>
      <c r="J70" s="1600" t="str">
        <f t="shared" si="6"/>
        <v/>
      </c>
      <c r="K70" s="1600" t="s">
        <v>343</v>
      </c>
      <c r="L70" s="1600"/>
      <c r="M70" s="1589"/>
      <c r="N70" s="1592" t="str">
        <f ca="1">IF(AND(OR(E70="TCP", OR(E70="DCP", E70="BCP")), 'I8 Demand Data'!C14="1 CP"), 'E4 TB Allocation Details'!E70 &amp; 1, IF(AND(OR(E70="TCP", OR(E70="DCP", E70="BCP")), 'I8 Demand Data'!C14="4 CP"), 'E4 TB Allocation Details'!E70 &amp; 4, IF(AND(OR(E70="TCP", OR(E70="DCP", E70="BCP")), 'I8 Demand Data'!C14="12 CP"), 'E4 TB Allocation Details'!E70 &amp; 12, "")))</f>
        <v/>
      </c>
      <c r="O70" s="1592" t="str">
        <f ca="1">IF(AND(OR(E70="DNCP", OR(E70="SNCP", E70="PNCP")), 'I8 Demand Data'!C15="1 NCP"), E70 &amp; 1, IF(AND(OR(E70="DNCP", OR(E70="SNCP", E70="PNCP")), 'I8 Demand Data'!C15="4 NCP"), E70 &amp; 4, IF(AND(OR(E70="DNCP", OR(E70="SNCP", E70="PNCP")), 'I8 Demand Data'!C15="12 NCP"), E70 &amp; 12, "")))</f>
        <v/>
      </c>
      <c r="P70" s="1592" t="str">
        <f t="shared" si="7"/>
        <v/>
      </c>
      <c r="Q70" s="1592" t="str">
        <f t="shared" si="4"/>
        <v/>
      </c>
      <c r="R70" s="787"/>
      <c r="S70" s="787"/>
      <c r="T70" s="787"/>
    </row>
    <row r="71" spans="1:20" s="1581" customFormat="1" ht="25.5">
      <c r="A71" s="1586">
        <v>1950</v>
      </c>
      <c r="B71" s="1586" t="s">
        <v>963</v>
      </c>
      <c r="C71" s="1586" t="s">
        <v>1300</v>
      </c>
      <c r="D71" s="1593" t="s">
        <v>247</v>
      </c>
      <c r="E71" s="1594"/>
      <c r="F71" s="1616"/>
      <c r="G71" s="1617"/>
      <c r="H71" s="1618"/>
      <c r="I71" s="1596"/>
      <c r="J71" s="1596" t="str">
        <f t="shared" si="6"/>
        <v/>
      </c>
      <c r="K71" s="1596" t="s">
        <v>343</v>
      </c>
      <c r="L71" s="1596"/>
      <c r="M71" s="1589"/>
      <c r="N71" s="1598" t="str">
        <f ca="1">IF(AND(OR(E71="TCP", OR(E71="DCP", E71="BCP")), 'I8 Demand Data'!C14="1 CP"), 'E4 TB Allocation Details'!E71 &amp; 1, IF(AND(OR(E71="TCP", OR(E71="DCP", E71="BCP")), 'I8 Demand Data'!C14="4 CP"), 'E4 TB Allocation Details'!E71 &amp; 4, IF(AND(OR(E71="TCP", OR(E71="DCP", E71="BCP")), 'I8 Demand Data'!C14="12 CP"), 'E4 TB Allocation Details'!E71 &amp; 12, "")))</f>
        <v/>
      </c>
      <c r="O71" s="1598" t="str">
        <f ca="1">IF(AND(OR(E71="DNCP", OR(E71="SNCP", E71="PNCP")), 'I8 Demand Data'!C15="1 NCP"), E71 &amp; 1, IF(AND(OR(E71="DNCP", OR(E71="SNCP", E71="PNCP")), 'I8 Demand Data'!C15="4 NCP"), E71 &amp; 4, IF(AND(OR(E71="DNCP", OR(E71="SNCP", E71="PNCP")), 'I8 Demand Data'!C15="12 NCP"), E71 &amp; 12, "")))</f>
        <v/>
      </c>
      <c r="P71" s="1598" t="str">
        <f t="shared" si="7"/>
        <v/>
      </c>
      <c r="Q71" s="1598" t="str">
        <f t="shared" si="4"/>
        <v/>
      </c>
      <c r="R71" s="787"/>
      <c r="S71" s="787"/>
      <c r="T71" s="787"/>
    </row>
    <row r="72" spans="1:20" s="1581" customFormat="1" ht="25.5">
      <c r="A72" s="1587">
        <v>1955</v>
      </c>
      <c r="B72" s="1587" t="s">
        <v>614</v>
      </c>
      <c r="C72" s="1587" t="s">
        <v>1300</v>
      </c>
      <c r="D72" s="422" t="s">
        <v>247</v>
      </c>
      <c r="E72" s="1599"/>
      <c r="F72" s="1613"/>
      <c r="G72" s="1614"/>
      <c r="H72" s="1615"/>
      <c r="I72" s="1600"/>
      <c r="J72" s="1600" t="str">
        <f t="shared" si="6"/>
        <v/>
      </c>
      <c r="K72" s="1600" t="s">
        <v>343</v>
      </c>
      <c r="L72" s="1600"/>
      <c r="M72" s="1589"/>
      <c r="N72" s="1592" t="str">
        <f ca="1">IF(AND(OR(E72="TCP", OR(E72="DCP", E72="BCP")), 'I8 Demand Data'!C14="1 CP"), 'E4 TB Allocation Details'!E72 &amp; 1, IF(AND(OR(E72="TCP", OR(E72="DCP", E72="BCP")), 'I8 Demand Data'!C14="4 CP"), 'E4 TB Allocation Details'!E72 &amp; 4, IF(AND(OR(E72="TCP", OR(E72="DCP", E72="BCP")), 'I8 Demand Data'!C14="12 CP"), 'E4 TB Allocation Details'!E72 &amp; 12, "")))</f>
        <v/>
      </c>
      <c r="O72" s="1592" t="str">
        <f ca="1">IF(AND(OR(E72="DNCP", OR(E72="SNCP", E72="PNCP")), 'I8 Demand Data'!C15="1 NCP"), E72 &amp; 1, IF(AND(OR(E72="DNCP", OR(E72="SNCP", E72="PNCP")), 'I8 Demand Data'!C15="4 NCP"), E72 &amp; 4, IF(AND(OR(E72="DNCP", OR(E72="SNCP", E72="PNCP")), 'I8 Demand Data'!C15="12 NCP"), E72 &amp; 12, "")))</f>
        <v/>
      </c>
      <c r="P72" s="1592" t="str">
        <f t="shared" si="7"/>
        <v/>
      </c>
      <c r="Q72" s="1592" t="str">
        <f t="shared" si="4"/>
        <v/>
      </c>
      <c r="R72" s="787"/>
      <c r="S72" s="787"/>
      <c r="T72" s="787"/>
    </row>
    <row r="73" spans="1:20" s="1581" customFormat="1" ht="12.75">
      <c r="A73" s="1586">
        <v>1960</v>
      </c>
      <c r="B73" s="1586" t="s">
        <v>615</v>
      </c>
      <c r="C73" s="1586" t="s">
        <v>1300</v>
      </c>
      <c r="D73" s="1593" t="s">
        <v>247</v>
      </c>
      <c r="E73" s="1594"/>
      <c r="F73" s="1616"/>
      <c r="G73" s="1617"/>
      <c r="H73" s="1618"/>
      <c r="I73" s="1596"/>
      <c r="J73" s="1596" t="str">
        <f t="shared" si="6"/>
        <v/>
      </c>
      <c r="K73" s="1596" t="s">
        <v>343</v>
      </c>
      <c r="L73" s="1596"/>
      <c r="M73" s="1589"/>
      <c r="N73" s="1598" t="str">
        <f ca="1">IF(AND(OR(E73="TCP", OR(E73="DCP", E73="BCP")), 'I8 Demand Data'!C14="1 CP"), 'E4 TB Allocation Details'!E73 &amp; 1, IF(AND(OR(E73="TCP", OR(E73="DCP", E73="BCP")), 'I8 Demand Data'!C14="4 CP"), 'E4 TB Allocation Details'!E73 &amp; 4, IF(AND(OR(E73="TCP", OR(E73="DCP", E73="BCP")), 'I8 Demand Data'!C14="12 CP"), 'E4 TB Allocation Details'!E73 &amp; 12, "")))</f>
        <v/>
      </c>
      <c r="O73" s="1598" t="str">
        <f ca="1">IF(AND(OR(E73="DNCP", OR(E73="SNCP", E73="PNCP")), 'I8 Demand Data'!C15="1 NCP"), E73 &amp; 1, IF(AND(OR(E73="DNCP", OR(E73="SNCP", E73="PNCP")), 'I8 Demand Data'!C15="4 NCP"), E73 &amp; 4, IF(AND(OR(E73="DNCP", OR(E73="SNCP", E73="PNCP")), 'I8 Demand Data'!C15="12 NCP"), E73 &amp; 12, "")))</f>
        <v/>
      </c>
      <c r="P73" s="1598" t="str">
        <f t="shared" si="7"/>
        <v/>
      </c>
      <c r="Q73" s="1598" t="str">
        <f t="shared" si="4"/>
        <v/>
      </c>
      <c r="R73" s="787"/>
      <c r="S73" s="787"/>
      <c r="T73" s="787"/>
    </row>
    <row r="74" spans="1:20" s="1581" customFormat="1" ht="38.25">
      <c r="A74" s="1587">
        <v>1970</v>
      </c>
      <c r="B74" s="1587" t="s">
        <v>617</v>
      </c>
      <c r="C74" s="1587" t="s">
        <v>1303</v>
      </c>
      <c r="D74" s="422" t="s">
        <v>247</v>
      </c>
      <c r="E74" s="1599"/>
      <c r="F74" s="1613"/>
      <c r="G74" s="1614"/>
      <c r="H74" s="1615"/>
      <c r="I74" s="1600"/>
      <c r="J74" s="1600" t="str">
        <f t="shared" si="6"/>
        <v/>
      </c>
      <c r="K74" s="1600" t="s">
        <v>343</v>
      </c>
      <c r="L74" s="1600"/>
      <c r="M74" s="1589"/>
      <c r="N74" s="1592" t="str">
        <f ca="1">IF(AND(OR(E74="TCP", OR(E74="DCP", E74="BCP")), 'I8 Demand Data'!C14="1 CP"), 'E4 TB Allocation Details'!E74 &amp; 1, IF(AND(OR(E74="TCP", OR(E74="DCP", E74="BCP")), 'I8 Demand Data'!C14="4 CP"), 'E4 TB Allocation Details'!E74 &amp; 4, IF(AND(OR(E74="TCP", OR(E74="DCP", E74="BCP")), 'I8 Demand Data'!C14="12 CP"), 'E4 TB Allocation Details'!E74 &amp; 12, "")))</f>
        <v/>
      </c>
      <c r="O74" s="1592" t="str">
        <f ca="1">IF(AND(OR(E74="DNCP", OR(E74="SNCP", E74="PNCP")), 'I8 Demand Data'!C15="1 NCP"), E74 &amp; 1, IF(AND(OR(E74="DNCP", OR(E74="SNCP", E74="PNCP")), 'I8 Demand Data'!C15="4 NCP"), E74 &amp; 4, IF(AND(OR(E74="DNCP", OR(E74="SNCP", E74="PNCP")), 'I8 Demand Data'!C15="12 NCP"), E74 &amp; 12, "")))</f>
        <v/>
      </c>
      <c r="P74" s="1592" t="str">
        <f t="shared" si="7"/>
        <v/>
      </c>
      <c r="Q74" s="1592" t="str">
        <f t="shared" si="4"/>
        <v/>
      </c>
      <c r="R74" s="787"/>
      <c r="S74" s="787"/>
      <c r="T74" s="787"/>
    </row>
    <row r="75" spans="1:20" s="1581" customFormat="1" ht="25.5">
      <c r="A75" s="1586">
        <v>1975</v>
      </c>
      <c r="B75" s="1586" t="s">
        <v>1282</v>
      </c>
      <c r="C75" s="1586" t="s">
        <v>1303</v>
      </c>
      <c r="D75" s="1593" t="s">
        <v>247</v>
      </c>
      <c r="E75" s="1594"/>
      <c r="F75" s="1616"/>
      <c r="G75" s="1617"/>
      <c r="H75" s="1618"/>
      <c r="I75" s="1596"/>
      <c r="J75" s="1596" t="str">
        <f t="shared" si="6"/>
        <v/>
      </c>
      <c r="K75" s="1596" t="s">
        <v>343</v>
      </c>
      <c r="L75" s="1596"/>
      <c r="M75" s="1589"/>
      <c r="N75" s="1598" t="str">
        <f ca="1">IF(AND(OR(E75="TCP", OR(E75="DCP", E75="BCP")), 'I8 Demand Data'!C14="1 CP"), 'E4 TB Allocation Details'!E75 &amp; 1, IF(AND(OR(E75="TCP", OR(E75="DCP", E75="BCP")), 'I8 Demand Data'!C14="4 CP"), 'E4 TB Allocation Details'!E75 &amp; 4, IF(AND(OR(E75="TCP", OR(E75="DCP", E75="BCP")), 'I8 Demand Data'!C14="12 CP"), 'E4 TB Allocation Details'!E75 &amp; 12, "")))</f>
        <v/>
      </c>
      <c r="O75" s="1598" t="str">
        <f ca="1">IF(AND(OR(E75="DNCP", OR(E75="SNCP", E75="PNCP")), 'I8 Demand Data'!C15="1 NCP"), E75 &amp; 1, IF(AND(OR(E75="DNCP", OR(E75="SNCP", E75="PNCP")), 'I8 Demand Data'!C15="4 NCP"), E75 &amp; 4, IF(AND(OR(E75="DNCP", OR(E75="SNCP", E75="PNCP")), 'I8 Demand Data'!C15="12 NCP"), E75 &amp; 12, "")))</f>
        <v/>
      </c>
      <c r="P75" s="1598" t="str">
        <f t="shared" si="7"/>
        <v/>
      </c>
      <c r="Q75" s="1598" t="str">
        <f t="shared" si="4"/>
        <v/>
      </c>
      <c r="R75" s="787"/>
      <c r="S75" s="787"/>
      <c r="T75" s="787"/>
    </row>
    <row r="76" spans="1:20" s="1581" customFormat="1" ht="25.5">
      <c r="A76" s="1587">
        <v>1980</v>
      </c>
      <c r="B76" s="1587" t="s">
        <v>635</v>
      </c>
      <c r="C76" s="1587" t="s">
        <v>1303</v>
      </c>
      <c r="D76" s="422" t="s">
        <v>247</v>
      </c>
      <c r="E76" s="1599"/>
      <c r="F76" s="1613"/>
      <c r="G76" s="1614"/>
      <c r="H76" s="1615"/>
      <c r="I76" s="1600"/>
      <c r="J76" s="1600" t="str">
        <f t="shared" si="6"/>
        <v/>
      </c>
      <c r="K76" s="1600" t="s">
        <v>343</v>
      </c>
      <c r="L76" s="1600"/>
      <c r="M76" s="1589"/>
      <c r="N76" s="1592" t="str">
        <f ca="1">IF(AND(OR(E76="TCP", OR(E76="DCP", E76="BCP")), 'I8 Demand Data'!C14="1 CP"), 'E4 TB Allocation Details'!E76 &amp; 1, IF(AND(OR(E76="TCP", OR(E76="DCP", E76="BCP")), 'I8 Demand Data'!C14="4 CP"), 'E4 TB Allocation Details'!E76 &amp; 4, IF(AND(OR(E76="TCP", OR(E76="DCP", E76="BCP")), 'I8 Demand Data'!C14="12 CP"), 'E4 TB Allocation Details'!E76 &amp; 12, "")))</f>
        <v/>
      </c>
      <c r="O76" s="1592" t="str">
        <f ca="1">IF(AND(OR(E76="DNCP", OR(E76="SNCP", E76="PNCP")), 'I8 Demand Data'!C15="1 NCP"), E76 &amp; 1, IF(AND(OR(E76="DNCP", OR(E76="SNCP", E76="PNCP")), 'I8 Demand Data'!C15="4 NCP"), E76 &amp; 4, IF(AND(OR(E76="DNCP", OR(E76="SNCP", E76="PNCP")), 'I8 Demand Data'!C15="12 NCP"), E76 &amp; 12, "")))</f>
        <v/>
      </c>
      <c r="P76" s="1592" t="str">
        <f t="shared" si="7"/>
        <v/>
      </c>
      <c r="Q76" s="1592" t="str">
        <f t="shared" si="4"/>
        <v/>
      </c>
      <c r="R76" s="787"/>
      <c r="S76" s="787"/>
      <c r="T76" s="787"/>
    </row>
    <row r="77" spans="1:20" s="1581" customFormat="1" ht="25.5">
      <c r="A77" s="1586">
        <v>1990</v>
      </c>
      <c r="B77" s="1586" t="s">
        <v>637</v>
      </c>
      <c r="C77" s="1586" t="s">
        <v>1303</v>
      </c>
      <c r="D77" s="1593" t="s">
        <v>247</v>
      </c>
      <c r="E77" s="1594"/>
      <c r="F77" s="1616"/>
      <c r="G77" s="1617"/>
      <c r="H77" s="1618" t="s">
        <v>1385</v>
      </c>
      <c r="I77" s="1596"/>
      <c r="J77" s="1596" t="str">
        <f t="shared" si="6"/>
        <v/>
      </c>
      <c r="K77" s="1596" t="s">
        <v>343</v>
      </c>
      <c r="L77" s="1596"/>
      <c r="M77" s="1589"/>
      <c r="N77" s="1598" t="str">
        <f ca="1">IF(AND(OR(E77="TCP", OR(E77="DCP", E77="BCP")), 'I8 Demand Data'!C14="1 CP"), 'E4 TB Allocation Details'!E77 &amp; 1, IF(AND(OR(E77="TCP", OR(E77="DCP", E77="BCP")), 'I8 Demand Data'!C14="4 CP"), 'E4 TB Allocation Details'!E77 &amp; 4, IF(AND(OR(E77="TCP", OR(E77="DCP", E77="BCP")), 'I8 Demand Data'!C14="12 CP"), 'E4 TB Allocation Details'!E77 &amp; 12, "")))</f>
        <v/>
      </c>
      <c r="O77" s="1598" t="str">
        <f ca="1">IF(AND(OR(E77="DNCP", OR(E77="SNCP", E77="PNCP")), 'I8 Demand Data'!C15="1 NCP"), E77 &amp; 1, IF(AND(OR(E77="DNCP", OR(E77="SNCP", E77="PNCP")), 'I8 Demand Data'!C15="4 NCP"), E77 &amp; 4, IF(AND(OR(E77="DNCP", OR(E77="SNCP", E77="PNCP")), 'I8 Demand Data'!C15="12 NCP"), E77 &amp; 12, "")))</f>
        <v/>
      </c>
      <c r="P77" s="1598" t="str">
        <f t="shared" si="7"/>
        <v/>
      </c>
      <c r="Q77" s="1598" t="str">
        <f t="shared" si="4"/>
        <v/>
      </c>
      <c r="R77" s="787"/>
      <c r="S77" s="787"/>
      <c r="T77" s="787"/>
    </row>
    <row r="78" spans="1:20" s="1581" customFormat="1" ht="25.5">
      <c r="A78" s="1587">
        <v>1995</v>
      </c>
      <c r="B78" s="1587" t="s">
        <v>638</v>
      </c>
      <c r="C78" s="1587" t="s">
        <v>1304</v>
      </c>
      <c r="D78" s="422" t="s">
        <v>252</v>
      </c>
      <c r="E78" s="1599"/>
      <c r="F78" s="1613" t="s">
        <v>1333</v>
      </c>
      <c r="G78" s="1614" t="s">
        <v>1514</v>
      </c>
      <c r="H78" s="1615"/>
      <c r="I78" s="1600" t="s">
        <v>1333</v>
      </c>
      <c r="J78" s="1600" t="str">
        <f t="shared" si="6"/>
        <v>Breakout</v>
      </c>
      <c r="K78" s="1600"/>
      <c r="L78" s="1600"/>
      <c r="M78" s="1589"/>
      <c r="N78" s="1592" t="str">
        <f ca="1">IF(AND(OR(E78="TCP", OR(E78="DCP", E78="BCP")), 'I8 Demand Data'!C14="1 CP"), 'E4 TB Allocation Details'!E78 &amp; 1, IF(AND(OR(E78="TCP", OR(E78="DCP", E78="BCP")), 'I8 Demand Data'!C14="4 CP"), 'E4 TB Allocation Details'!E78 &amp; 4, IF(AND(OR(E78="TCP", OR(E78="DCP", E78="BCP")), 'I8 Demand Data'!C14="12 CP"), 'E4 TB Allocation Details'!E78 &amp; 12, "")))</f>
        <v/>
      </c>
      <c r="O78" s="1592" t="str">
        <f ca="1">IF(AND(OR(E78="DNCP", OR(E78="SNCP", E78="PNCP")), 'I8 Demand Data'!C15="1 NCP"), E78 &amp; 1, IF(AND(OR(E78="DNCP", OR(E78="SNCP", E78="PNCP")), 'I8 Demand Data'!C15="4 NCP"), E78 &amp; 4, IF(AND(OR(E78="DNCP", OR(E78="SNCP", E78="PNCP")), 'I8 Demand Data'!C15="12 NCP"), E78 &amp; 12, "")))</f>
        <v/>
      </c>
      <c r="P78" s="1592" t="str">
        <f t="shared" si="7"/>
        <v/>
      </c>
      <c r="Q78" s="1592" t="str">
        <f t="shared" si="4"/>
        <v/>
      </c>
      <c r="R78" s="787"/>
      <c r="S78" s="787"/>
      <c r="T78" s="787"/>
    </row>
    <row r="79" spans="1:20" s="1581" customFormat="1" ht="25.5">
      <c r="A79" s="1586">
        <v>2005</v>
      </c>
      <c r="B79" s="1586" t="s">
        <v>639</v>
      </c>
      <c r="C79" s="1586" t="s">
        <v>1303</v>
      </c>
      <c r="D79" s="1593" t="s">
        <v>247</v>
      </c>
      <c r="E79" s="1594"/>
      <c r="F79" s="1616" t="s">
        <v>1385</v>
      </c>
      <c r="G79" s="1617"/>
      <c r="H79" s="1618" t="s">
        <v>1385</v>
      </c>
      <c r="I79" s="1596" t="s">
        <v>1385</v>
      </c>
      <c r="J79" s="1596" t="str">
        <f t="shared" si="6"/>
        <v/>
      </c>
      <c r="K79" s="1596" t="s">
        <v>343</v>
      </c>
      <c r="L79" s="1596"/>
      <c r="M79" s="1589"/>
      <c r="N79" s="1598" t="str">
        <f ca="1">IF(AND(OR(E79="TCP", OR(E79="DCP", E79="BCP")), 'I8 Demand Data'!C14="1 CP"), 'E4 TB Allocation Details'!E79 &amp; 1, IF(AND(OR(E79="TCP", OR(E79="DCP", E79="BCP")), 'I8 Demand Data'!C14="4 CP"), 'E4 TB Allocation Details'!E79 &amp; 4, IF(AND(OR(E79="TCP", OR(E79="DCP", E79="BCP")), 'I8 Demand Data'!C14="12 CP"), 'E4 TB Allocation Details'!E79 &amp; 12, "")))</f>
        <v/>
      </c>
      <c r="O79" s="1598" t="str">
        <f ca="1">IF(AND(OR(E79="DNCP", OR(E79="SNCP", E79="PNCP")), 'I8 Demand Data'!C15="1 NCP"), E79 &amp; 1, IF(AND(OR(E79="DNCP", OR(E79="SNCP", E79="PNCP")), 'I8 Demand Data'!C15="4 NCP"), E79 &amp; 4, IF(AND(OR(E79="DNCP", OR(E79="SNCP", E79="PNCP")), 'I8 Demand Data'!C15="12 NCP"), E79 &amp; 12, "")))</f>
        <v/>
      </c>
      <c r="P79" s="1598" t="str">
        <f t="shared" si="7"/>
        <v/>
      </c>
      <c r="Q79" s="1598" t="str">
        <f t="shared" si="4"/>
        <v/>
      </c>
      <c r="R79" s="787"/>
      <c r="S79" s="787"/>
      <c r="T79" s="787"/>
    </row>
    <row r="80" spans="1:20" s="1581" customFormat="1" ht="25.5">
      <c r="A80" s="1587">
        <v>2010</v>
      </c>
      <c r="B80" s="1587" t="s">
        <v>640</v>
      </c>
      <c r="C80" s="1587" t="s">
        <v>1303</v>
      </c>
      <c r="D80" s="422" t="s">
        <v>247</v>
      </c>
      <c r="E80" s="1599"/>
      <c r="F80" s="1613" t="s">
        <v>1385</v>
      </c>
      <c r="G80" s="1614"/>
      <c r="H80" s="1615" t="s">
        <v>1385</v>
      </c>
      <c r="I80" s="1600" t="s">
        <v>1385</v>
      </c>
      <c r="J80" s="1600" t="str">
        <f t="shared" si="6"/>
        <v/>
      </c>
      <c r="K80" s="1600" t="s">
        <v>343</v>
      </c>
      <c r="L80" s="1600"/>
      <c r="M80" s="1589"/>
      <c r="N80" s="1592" t="str">
        <f ca="1">IF(AND(OR(E80="TCP", OR(E80="DCP", E80="BCP")), 'I8 Demand Data'!C14="1 CP"), 'E4 TB Allocation Details'!E80 &amp; 1, IF(AND(OR(E80="TCP", OR(E80="DCP", E80="BCP")), 'I8 Demand Data'!C14="4 CP"), 'E4 TB Allocation Details'!E80 &amp; 4, IF(AND(OR(E80="TCP", OR(E80="DCP", E80="BCP")), 'I8 Demand Data'!C14="12 CP"), 'E4 TB Allocation Details'!E80 &amp; 12, "")))</f>
        <v/>
      </c>
      <c r="O80" s="1592" t="str">
        <f ca="1">IF(AND(OR(E80="DNCP", OR(E80="SNCP", E80="PNCP")), 'I8 Demand Data'!C15="1 NCP"), E80 &amp; 1, IF(AND(OR(E80="DNCP", OR(E80="SNCP", E80="PNCP")), 'I8 Demand Data'!C15="4 NCP"), E80 &amp; 4, IF(AND(OR(E80="DNCP", OR(E80="SNCP", E80="PNCP")), 'I8 Demand Data'!C15="12 NCP"), E80 &amp; 12, "")))</f>
        <v/>
      </c>
      <c r="P80" s="1592" t="str">
        <f t="shared" si="7"/>
        <v/>
      </c>
      <c r="Q80" s="1592" t="str">
        <f t="shared" si="4"/>
        <v/>
      </c>
      <c r="R80" s="787"/>
      <c r="S80" s="787"/>
      <c r="T80" s="787"/>
    </row>
    <row r="81" spans="1:20" s="1581" customFormat="1" ht="51">
      <c r="A81" s="1586">
        <v>2105</v>
      </c>
      <c r="B81" s="1586" t="s">
        <v>1317</v>
      </c>
      <c r="C81" s="1586" t="s">
        <v>338</v>
      </c>
      <c r="D81" s="1593" t="s">
        <v>91</v>
      </c>
      <c r="E81" s="1594"/>
      <c r="F81" s="1616" t="s">
        <v>1333</v>
      </c>
      <c r="G81" s="1617" t="s">
        <v>1514</v>
      </c>
      <c r="H81" s="1618"/>
      <c r="I81" s="1596" t="s">
        <v>1333</v>
      </c>
      <c r="J81" s="1596" t="str">
        <f t="shared" si="6"/>
        <v>Breakout</v>
      </c>
      <c r="K81" s="1596"/>
      <c r="L81" s="1596"/>
      <c r="M81" s="1589"/>
      <c r="N81" s="1598" t="str">
        <f ca="1">IF(AND(OR(E81="TCP", OR(E81="DCP", E81="BCP")), 'I8 Demand Data'!C14="1 CP"), 'E4 TB Allocation Details'!E81 &amp; 1, IF(AND(OR(E81="TCP", OR(E81="DCP", E81="BCP")), 'I8 Demand Data'!C14="4 CP"), 'E4 TB Allocation Details'!E81 &amp; 4, IF(AND(OR(E81="TCP", OR(E81="DCP", E81="BCP")), 'I8 Demand Data'!C14="12 CP"), 'E4 TB Allocation Details'!E81 &amp; 12, "")))</f>
        <v/>
      </c>
      <c r="O81" s="1598" t="str">
        <f ca="1">IF(AND(OR(E81="DNCP", OR(E81="SNCP", E81="PNCP")), 'I8 Demand Data'!C15="1 NCP"), E81 &amp; 1, IF(AND(OR(E81="DNCP", OR(E81="SNCP", E81="PNCP")), 'I8 Demand Data'!C15="4 NCP"), E81 &amp; 4, IF(AND(OR(E81="DNCP", OR(E81="SNCP", E81="PNCP")), 'I8 Demand Data'!C15="12 NCP"), E81 &amp; 12, "")))</f>
        <v/>
      </c>
      <c r="P81" s="1598" t="str">
        <f t="shared" si="7"/>
        <v/>
      </c>
      <c r="Q81" s="1598" t="str">
        <f>IF(AND(N81="",O81=""),P81,IF(AND(O81="",P81=""),N81,O81))</f>
        <v/>
      </c>
      <c r="R81" s="787"/>
      <c r="S81" s="787"/>
      <c r="T81" s="787"/>
    </row>
    <row r="82" spans="1:20" s="1581" customFormat="1" ht="38.25">
      <c r="A82" s="1587">
        <v>2120</v>
      </c>
      <c r="B82" s="1587" t="s">
        <v>435</v>
      </c>
      <c r="C82" s="1587" t="s">
        <v>338</v>
      </c>
      <c r="D82" s="422" t="s">
        <v>91</v>
      </c>
      <c r="E82" s="1599"/>
      <c r="F82" s="1613" t="s">
        <v>1333</v>
      </c>
      <c r="G82" s="1614" t="s">
        <v>1514</v>
      </c>
      <c r="H82" s="1615"/>
      <c r="I82" s="1600" t="s">
        <v>1333</v>
      </c>
      <c r="J82" s="1600" t="str">
        <f>IF(ISBLANK(G82), "", (G82))</f>
        <v>Breakout</v>
      </c>
      <c r="K82" s="1600"/>
      <c r="L82" s="1600"/>
      <c r="M82" s="1589"/>
      <c r="N82" s="1592" t="str">
        <f ca="1">IF(AND(OR(E82="TCP", OR(E82="DCP", E82="BCP")), 'I8 Demand Data'!C14="1 CP"), 'E4 TB Allocation Details'!E82 &amp; 1, IF(AND(OR(E82="TCP", OR(E82="DCP", E82="BCP")), 'I8 Demand Data'!C14="4 CP"), 'E4 TB Allocation Details'!E82 &amp; 4, IF(AND(OR(E82="TCP", OR(E82="DCP", E82="BCP")), 'I8 Demand Data'!C14="12 CP"), 'E4 TB Allocation Details'!E82 &amp; 12, "")))</f>
        <v/>
      </c>
      <c r="O82" s="1592" t="str">
        <f ca="1">IF(AND(OR(E82="DNCP", OR(E82="SNCP", E82="PNCP")), 'I8 Demand Data'!C15="1 NCP"), E82 &amp; 1, IF(AND(OR(E82="DNCP", OR(E82="SNCP", E82="PNCP")), 'I8 Demand Data'!C15="4 NCP"), E82 &amp; 4, IF(AND(OR(E82="DNCP", OR(E82="SNCP", E82="PNCP")), 'I8 Demand Data'!C15="12 NCP"), E82 &amp; 12, "")))</f>
        <v/>
      </c>
      <c r="P82" s="1592" t="str">
        <f t="shared" si="7"/>
        <v/>
      </c>
      <c r="Q82" s="1592" t="str">
        <f>IF(AND(N82="",O82=""),P82,IF(AND(O82="",P82=""),N82,O82))</f>
        <v/>
      </c>
      <c r="R82" s="787"/>
      <c r="S82" s="787"/>
      <c r="T82" s="787"/>
    </row>
    <row r="83" spans="1:20" s="1581" customFormat="1" ht="25.5">
      <c r="A83" s="1586">
        <v>3046</v>
      </c>
      <c r="B83" s="1586" t="s">
        <v>265</v>
      </c>
      <c r="C83" s="1586" t="s">
        <v>393</v>
      </c>
      <c r="D83" s="1593" t="s">
        <v>255</v>
      </c>
      <c r="E83" s="1594"/>
      <c r="F83" s="1616"/>
      <c r="G83" s="1617"/>
      <c r="H83" s="1618"/>
      <c r="I83" s="1596"/>
      <c r="J83" s="1596" t="str">
        <f>IF(ISBLANK(G83), "", (G83))</f>
        <v/>
      </c>
      <c r="K83" s="1596"/>
      <c r="L83" s="1596" t="s">
        <v>788</v>
      </c>
      <c r="M83" s="1589"/>
      <c r="N83" s="1598" t="str">
        <f ca="1">IF(AND(OR(E83="TCP", OR(E83="DCP", E83="BCP")), 'I8 Demand Data'!C14="1 CP"), 'E4 TB Allocation Details'!E83 &amp; 1, IF(AND(OR(E83="TCP", OR(E83="DCP", E83="BCP")), 'I8 Demand Data'!C14="4 CP"), 'E4 TB Allocation Details'!E83 &amp; 4, IF(AND(OR(E83="TCP", OR(E83="DCP", E83="BCP")), 'I8 Demand Data'!C14="12 CP"), 'E4 TB Allocation Details'!E83 &amp; 12, "")))</f>
        <v/>
      </c>
      <c r="O83" s="1598" t="str">
        <f ca="1">IF(AND(OR(E83="DNCP", OR(E83="SNCP", E83="PNCP")), 'I8 Demand Data'!C15="1 NCP"), E83 &amp; 1, IF(AND(OR(E83="DNCP", OR(E83="SNCP", E83="PNCP")), 'I8 Demand Data'!C15="4 NCP"), E83 &amp; 4, IF(AND(OR(E83="DNCP", OR(E83="SNCP", E83="PNCP")), 'I8 Demand Data'!C15="12 NCP"), E83 &amp; 12, "")))</f>
        <v/>
      </c>
      <c r="P83" s="1598" t="str">
        <f>IF(ISBLANK(E83), "", IF(ISERROR(SEARCH("cp",E83)), E83, ""))</f>
        <v/>
      </c>
      <c r="Q83" s="1598" t="str">
        <f t="shared" ref="Q83:Q114" si="9">IF(AND(N83="",O83=""),P83,IF(AND(O83="",P83=""),N83,O83))</f>
        <v/>
      </c>
      <c r="R83" s="787"/>
      <c r="S83" s="787"/>
      <c r="T83" s="787"/>
    </row>
    <row r="84" spans="1:20" s="1581" customFormat="1" ht="25.5">
      <c r="A84" s="1587">
        <v>4080</v>
      </c>
      <c r="B84" s="1587" t="s">
        <v>1331</v>
      </c>
      <c r="C84" s="1587" t="s">
        <v>1331</v>
      </c>
      <c r="D84" s="422" t="s">
        <v>674</v>
      </c>
      <c r="E84" s="1599"/>
      <c r="F84" s="1613"/>
      <c r="G84" s="1614"/>
      <c r="H84" s="1615"/>
      <c r="I84" s="1600"/>
      <c r="J84" s="1600" t="str">
        <f t="shared" ref="J84:J116" si="10">IF(ISBLANK(G84), "", (G84))</f>
        <v/>
      </c>
      <c r="K84" s="1600"/>
      <c r="L84" s="1600" t="s">
        <v>674</v>
      </c>
      <c r="M84" s="1589"/>
      <c r="N84" s="1592" t="str">
        <f ca="1">IF(AND(OR(E84="TCP", OR(E84="DCP", E84="BCP")), 'I8 Demand Data'!C14="1 CP"), 'E4 TB Allocation Details'!E84 &amp; 1, IF(AND(OR(E84="TCP", OR(E84="DCP", E84="BCP")), 'I8 Demand Data'!C14="4 CP"), 'E4 TB Allocation Details'!E84 &amp; 4, IF(AND(OR(E84="TCP", OR(E84="DCP", E84="BCP")), 'I8 Demand Data'!C14="12 CP"), 'E4 TB Allocation Details'!E84 &amp; 12, "")))</f>
        <v/>
      </c>
      <c r="O84" s="1592" t="str">
        <f ca="1">IF(AND(OR(E84="DNCP", OR(E84="SNCP", E84="PNCP")), 'I8 Demand Data'!C15="1 NCP"), E84 &amp; 1, IF(AND(OR(E84="DNCP", OR(E84="SNCP", E84="PNCP")), 'I8 Demand Data'!C15="4 NCP"), E84 &amp; 4, IF(AND(OR(E84="DNCP", OR(E84="SNCP", E84="PNCP")), 'I8 Demand Data'!C15="12 NCP"), E84 &amp; 12, "")))</f>
        <v/>
      </c>
      <c r="P84" s="1592" t="str">
        <f>IF(ISBLANK(E84), "", IF(ISERROR(SEARCH("cp",E84)), E84, ""))</f>
        <v/>
      </c>
      <c r="Q84" s="1592" t="str">
        <f t="shared" si="9"/>
        <v/>
      </c>
      <c r="R84" s="787"/>
      <c r="S84" s="787"/>
      <c r="T84" s="787"/>
    </row>
    <row r="85" spans="1:20" s="1581" customFormat="1" ht="25.5">
      <c r="A85" s="1586">
        <v>4082</v>
      </c>
      <c r="B85" s="1586" t="s">
        <v>1332</v>
      </c>
      <c r="C85" s="1586" t="s">
        <v>1047</v>
      </c>
      <c r="D85" s="1593" t="s">
        <v>248</v>
      </c>
      <c r="E85" s="1594"/>
      <c r="F85" s="1616"/>
      <c r="G85" s="1617"/>
      <c r="H85" s="1618"/>
      <c r="I85" s="1596"/>
      <c r="J85" s="1596" t="str">
        <f t="shared" si="10"/>
        <v/>
      </c>
      <c r="K85" s="1596"/>
      <c r="L85" s="1596" t="s">
        <v>891</v>
      </c>
      <c r="M85" s="1589"/>
      <c r="N85" s="1598" t="str">
        <f ca="1">IF(AND(OR(E85="TCP", OR(E85="DCP", E85="BCP")), 'I8 Demand Data'!C14="1 CP"), 'E4 TB Allocation Details'!E85 &amp; 1, IF(AND(OR(E85="TCP", OR(E85="DCP", E85="BCP")), 'I8 Demand Data'!C14="4 CP"), 'E4 TB Allocation Details'!E85 &amp; 4, IF(AND(OR(E85="TCP", OR(E85="DCP", E85="BCP")), 'I8 Demand Data'!C14="12 CP"), 'E4 TB Allocation Details'!E85 &amp; 12, "")))</f>
        <v/>
      </c>
      <c r="O85" s="1598" t="str">
        <f ca="1">IF(AND(OR(E85="DNCP", OR(E85="SNCP", E85="PNCP")), 'I8 Demand Data'!C15="1 NCP"), E85 &amp; 1, IF(AND(OR(E85="DNCP", OR(E85="SNCP", E85="PNCP")), 'I8 Demand Data'!C15="4 NCP"), E85 &amp; 4, IF(AND(OR(E85="DNCP", OR(E85="SNCP", E85="PNCP")), 'I8 Demand Data'!C15="12 NCP"), E85 &amp; 12, "")))</f>
        <v/>
      </c>
      <c r="P85" s="1598" t="str">
        <f>IF(ISBLANK(E85), "", IF(ISERROR(SEARCH("cp",E85)), E85, ""))</f>
        <v/>
      </c>
      <c r="Q85" s="1598" t="str">
        <f t="shared" si="9"/>
        <v/>
      </c>
      <c r="R85" s="787"/>
      <c r="S85" s="787"/>
      <c r="T85" s="787"/>
    </row>
    <row r="86" spans="1:20" s="1581" customFormat="1" ht="25.5">
      <c r="A86" s="1587">
        <v>4084</v>
      </c>
      <c r="B86" s="1587" t="s">
        <v>964</v>
      </c>
      <c r="C86" s="1587" t="s">
        <v>1047</v>
      </c>
      <c r="D86" s="422" t="s">
        <v>248</v>
      </c>
      <c r="E86" s="1599"/>
      <c r="F86" s="1613"/>
      <c r="G86" s="1614"/>
      <c r="H86" s="1615"/>
      <c r="I86" s="1600"/>
      <c r="J86" s="1600" t="str">
        <f t="shared" si="10"/>
        <v/>
      </c>
      <c r="K86" s="1600"/>
      <c r="L86" s="1600" t="s">
        <v>891</v>
      </c>
      <c r="M86" s="1589"/>
      <c r="N86" s="1592" t="str">
        <f ca="1">IF(AND(OR(E86="TCP", OR(E86="DCP", E86="BCP")), 'I8 Demand Data'!C14="1 CP"), 'E4 TB Allocation Details'!E86 &amp; 1, IF(AND(OR(E86="TCP", OR(E86="DCP", E86="BCP")), 'I8 Demand Data'!C14="4 CP"), 'E4 TB Allocation Details'!E86 &amp; 4, IF(AND(OR(E86="TCP", OR(E86="DCP", E86="BCP")), 'I8 Demand Data'!C14="12 CP"), 'E4 TB Allocation Details'!E86 &amp; 12, "")))</f>
        <v/>
      </c>
      <c r="O86" s="1592" t="str">
        <f ca="1">IF(AND(OR(E86="DNCP", OR(E86="SNCP", E86="PNCP")), 'I8 Demand Data'!C15="1 NCP"), E86 &amp; 1, IF(AND(OR(E86="DNCP", OR(E86="SNCP", E86="PNCP")), 'I8 Demand Data'!C15="4 NCP"), E86 &amp; 4, IF(AND(OR(E86="DNCP", OR(E86="SNCP", E86="PNCP")), 'I8 Demand Data'!C15="12 NCP"), E86 &amp; 12, "")))</f>
        <v/>
      </c>
      <c r="P86" s="1592" t="str">
        <f>IF(ISBLANK(E86), "", IF(ISERROR(SEARCH("cp",E86)), E86, ""))</f>
        <v/>
      </c>
      <c r="Q86" s="1592" t="str">
        <f t="shared" si="9"/>
        <v/>
      </c>
      <c r="R86" s="787"/>
      <c r="S86" s="787"/>
      <c r="T86" s="787"/>
    </row>
    <row r="87" spans="1:20" s="1581" customFormat="1" ht="25.5">
      <c r="A87" s="1586">
        <v>4090</v>
      </c>
      <c r="B87" s="1586" t="s">
        <v>969</v>
      </c>
      <c r="C87" s="1586" t="s">
        <v>1047</v>
      </c>
      <c r="D87" s="1593" t="s">
        <v>248</v>
      </c>
      <c r="E87" s="1594"/>
      <c r="F87" s="1616"/>
      <c r="G87" s="1617"/>
      <c r="H87" s="1618"/>
      <c r="I87" s="1596"/>
      <c r="J87" s="1596" t="str">
        <f t="shared" si="10"/>
        <v/>
      </c>
      <c r="K87" s="1596"/>
      <c r="L87" s="1596" t="s">
        <v>891</v>
      </c>
      <c r="M87" s="1589"/>
      <c r="N87" s="1598" t="str">
        <f ca="1">IF(AND(OR(E87="TCP", OR(E87="DCP", E87="BCP")), 'I8 Demand Data'!C14="1 CP"), 'E4 TB Allocation Details'!E87 &amp; 1, IF(AND(OR(E87="TCP", OR(E87="DCP", E87="BCP")), 'I8 Demand Data'!C14="4 CP"), 'E4 TB Allocation Details'!E87 &amp; 4, IF(AND(OR(E87="TCP", OR(E87="DCP", E87="BCP")), 'I8 Demand Data'!C14="12 CP"), 'E4 TB Allocation Details'!E87 &amp; 12, "")))</f>
        <v/>
      </c>
      <c r="O87" s="1598" t="str">
        <f ca="1">IF(AND(OR(E87="DNCP", OR(E87="SNCP", E87="PNCP")), 'I8 Demand Data'!C15="1 NCP"), E87 &amp; 1, IF(AND(OR(E87="DNCP", OR(E87="SNCP", E87="PNCP")), 'I8 Demand Data'!C15="4 NCP"), E87 &amp; 4, IF(AND(OR(E87="DNCP", OR(E87="SNCP", E87="PNCP")), 'I8 Demand Data'!C15="12 NCP"), E87 &amp; 12, "")))</f>
        <v/>
      </c>
      <c r="P87" s="1598" t="str">
        <f>IF(ISBLANK(E87), "", IF(ISERROR(SEARCH("cp",E87)), E87, ""))</f>
        <v/>
      </c>
      <c r="Q87" s="1598" t="str">
        <f t="shared" si="9"/>
        <v/>
      </c>
      <c r="R87" s="787"/>
      <c r="S87" s="787"/>
      <c r="T87" s="787"/>
    </row>
    <row r="88" spans="1:20" s="1581" customFormat="1" ht="25.5">
      <c r="A88" s="1587">
        <v>4205</v>
      </c>
      <c r="B88" s="1587" t="s">
        <v>972</v>
      </c>
      <c r="C88" s="1587" t="s">
        <v>1047</v>
      </c>
      <c r="D88" s="422" t="s">
        <v>248</v>
      </c>
      <c r="E88" s="1599"/>
      <c r="F88" s="1613"/>
      <c r="G88" s="1614"/>
      <c r="H88" s="1615"/>
      <c r="I88" s="1600"/>
      <c r="J88" s="1600" t="str">
        <f t="shared" si="10"/>
        <v/>
      </c>
      <c r="K88" s="1600"/>
      <c r="L88" s="1600" t="s">
        <v>788</v>
      </c>
      <c r="M88" s="1589"/>
      <c r="N88" s="1592" t="str">
        <f ca="1">IF(AND(OR(E88="TCP", OR(E88="DCP", E88="BCP")), 'I8 Demand Data'!C14="1 CP"), 'E4 TB Allocation Details'!E88 &amp; 1, IF(AND(OR(E88="TCP", OR(E88="DCP", E88="BCP")), 'I8 Demand Data'!C14="4 CP"), 'E4 TB Allocation Details'!E88 &amp; 4, IF(AND(OR(E88="TCP", OR(E88="DCP", E88="BCP")), 'I8 Demand Data'!C14="12 CP"), 'E4 TB Allocation Details'!E88 &amp; 12, "")))</f>
        <v/>
      </c>
      <c r="O88" s="1592" t="str">
        <f ca="1">IF(AND(OR(E88="DNCP", OR(E88="SNCP", E88="PNCP")), 'I8 Demand Data'!C15="1 NCP"), E88 &amp; 1, IF(AND(OR(E88="DNCP", OR(E88="SNCP", E88="PNCP")), 'I8 Demand Data'!C15="4 NCP"), E88 &amp; 4, IF(AND(OR(E88="DNCP", OR(E88="SNCP", E88="PNCP")), 'I8 Demand Data'!C15="12 NCP"), E88 &amp; 12, "")))</f>
        <v/>
      </c>
      <c r="P88" s="1592" t="str">
        <f t="shared" ref="P88:P122" si="11">IF(ISBLANK(E88), "", IF(ISERROR(SEARCH("cp",E88)), E88, ""))</f>
        <v/>
      </c>
      <c r="Q88" s="1592" t="str">
        <f t="shared" si="9"/>
        <v/>
      </c>
      <c r="R88" s="787"/>
      <c r="S88" s="787"/>
      <c r="T88" s="787"/>
    </row>
    <row r="89" spans="1:20" s="1581" customFormat="1" ht="25.5">
      <c r="A89" s="1586">
        <v>4210</v>
      </c>
      <c r="B89" s="1586" t="s">
        <v>973</v>
      </c>
      <c r="C89" s="1586" t="s">
        <v>1047</v>
      </c>
      <c r="D89" s="1593" t="s">
        <v>248</v>
      </c>
      <c r="E89" s="1594"/>
      <c r="F89" s="1616"/>
      <c r="G89" s="1617"/>
      <c r="H89" s="1618"/>
      <c r="I89" s="1596"/>
      <c r="J89" s="1596" t="str">
        <f t="shared" si="10"/>
        <v/>
      </c>
      <c r="K89" s="1596"/>
      <c r="L89" s="1596" t="s">
        <v>788</v>
      </c>
      <c r="M89" s="1589"/>
      <c r="N89" s="1598" t="str">
        <f ca="1">IF(AND(OR(E89="TCP", OR(E89="DCP", E89="BCP")), 'I8 Demand Data'!C14="1 CP"), 'E4 TB Allocation Details'!E89 &amp; 1, IF(AND(OR(E89="TCP", OR(E89="DCP", E89="BCP")), 'I8 Demand Data'!C14="4 CP"), 'E4 TB Allocation Details'!E89 &amp; 4, IF(AND(OR(E89="TCP", OR(E89="DCP", E89="BCP")), 'I8 Demand Data'!C14="12 CP"), 'E4 TB Allocation Details'!E89 &amp; 12, "")))</f>
        <v/>
      </c>
      <c r="O89" s="1598" t="str">
        <f ca="1">IF(AND(OR(E89="DNCP", OR(E89="SNCP", E89="PNCP")), 'I8 Demand Data'!C15="1 NCP"), E89 &amp; 1, IF(AND(OR(E89="DNCP", OR(E89="SNCP", E89="PNCP")), 'I8 Demand Data'!C15="4 NCP"), E89 &amp; 4, IF(AND(OR(E89="DNCP", OR(E89="SNCP", E89="PNCP")), 'I8 Demand Data'!C15="12 NCP"), E89 &amp; 12, "")))</f>
        <v/>
      </c>
      <c r="P89" s="1598" t="str">
        <f t="shared" si="11"/>
        <v/>
      </c>
      <c r="Q89" s="1598" t="str">
        <f t="shared" si="9"/>
        <v/>
      </c>
      <c r="R89" s="787"/>
      <c r="S89" s="787"/>
      <c r="T89" s="787"/>
    </row>
    <row r="90" spans="1:20" s="1581" customFormat="1" ht="25.5">
      <c r="A90" s="1587">
        <v>4215</v>
      </c>
      <c r="B90" s="1587" t="s">
        <v>974</v>
      </c>
      <c r="C90" s="1587" t="s">
        <v>1047</v>
      </c>
      <c r="D90" s="422" t="s">
        <v>248</v>
      </c>
      <c r="E90" s="1599"/>
      <c r="F90" s="1613"/>
      <c r="G90" s="1614"/>
      <c r="H90" s="1615"/>
      <c r="I90" s="1600"/>
      <c r="J90" s="1600" t="str">
        <f t="shared" si="10"/>
        <v/>
      </c>
      <c r="K90" s="1600"/>
      <c r="L90" s="1600" t="s">
        <v>788</v>
      </c>
      <c r="M90" s="1589"/>
      <c r="N90" s="1592" t="str">
        <f ca="1">IF(AND(OR(E90="TCP", OR(E90="DCP", E90="BCP")), 'I8 Demand Data'!C14="1 CP"), 'E4 TB Allocation Details'!E90 &amp; 1, IF(AND(OR(E90="TCP", OR(E90="DCP", E90="BCP")), 'I8 Demand Data'!C14="4 CP"), 'E4 TB Allocation Details'!E90 &amp; 4, IF(AND(OR(E90="TCP", OR(E90="DCP", E90="BCP")), 'I8 Demand Data'!C14="12 CP"), 'E4 TB Allocation Details'!E90 &amp; 12, "")))</f>
        <v/>
      </c>
      <c r="O90" s="1592" t="str">
        <f ca="1">IF(AND(OR(E90="DNCP", OR(E90="SNCP", E90="PNCP")), 'I8 Demand Data'!C15="1 NCP"), E90 &amp; 1, IF(AND(OR(E90="DNCP", OR(E90="SNCP", E90="PNCP")), 'I8 Demand Data'!C15="4 NCP"), E90 &amp; 4, IF(AND(OR(E90="DNCP", OR(E90="SNCP", E90="PNCP")), 'I8 Demand Data'!C15="12 NCP"), E90 &amp; 12, "")))</f>
        <v/>
      </c>
      <c r="P90" s="1592" t="str">
        <f t="shared" si="11"/>
        <v/>
      </c>
      <c r="Q90" s="1592" t="str">
        <f t="shared" si="9"/>
        <v/>
      </c>
      <c r="R90" s="787"/>
      <c r="S90" s="787"/>
      <c r="T90" s="787"/>
    </row>
    <row r="91" spans="1:20" s="1581" customFormat="1" ht="25.5">
      <c r="A91" s="1586">
        <v>4220</v>
      </c>
      <c r="B91" s="1586" t="s">
        <v>975</v>
      </c>
      <c r="C91" s="1586" t="s">
        <v>1047</v>
      </c>
      <c r="D91" s="1593" t="s">
        <v>248</v>
      </c>
      <c r="E91" s="1594"/>
      <c r="F91" s="1616"/>
      <c r="G91" s="1617"/>
      <c r="H91" s="1618"/>
      <c r="I91" s="1596"/>
      <c r="J91" s="1596" t="str">
        <f t="shared" si="10"/>
        <v/>
      </c>
      <c r="K91" s="1596"/>
      <c r="L91" s="1596" t="s">
        <v>788</v>
      </c>
      <c r="M91" s="1589"/>
      <c r="N91" s="1598" t="str">
        <f ca="1">IF(AND(OR(E91="TCP", OR(E91="DCP", E91="BCP")), 'I8 Demand Data'!C14="1 CP"), 'E4 TB Allocation Details'!E91 &amp; 1, IF(AND(OR(E91="TCP", OR(E91="DCP", E91="BCP")), 'I8 Demand Data'!C14="4 CP"), 'E4 TB Allocation Details'!E91 &amp; 4, IF(AND(OR(E91="TCP", OR(E91="DCP", E91="BCP")), 'I8 Demand Data'!C14="12 CP"), 'E4 TB Allocation Details'!E91 &amp; 12, "")))</f>
        <v/>
      </c>
      <c r="O91" s="1598" t="str">
        <f ca="1">IF(AND(OR(E91="DNCP", OR(E91="SNCP", E91="PNCP")), 'I8 Demand Data'!C15="1 NCP"), E91 &amp; 1, IF(AND(OR(E91="DNCP", OR(E91="SNCP", E91="PNCP")), 'I8 Demand Data'!C15="4 NCP"), E91 &amp; 4, IF(AND(OR(E91="DNCP", OR(E91="SNCP", E91="PNCP")), 'I8 Demand Data'!C15="12 NCP"), E91 &amp; 12, "")))</f>
        <v/>
      </c>
      <c r="P91" s="1598" t="str">
        <f t="shared" si="11"/>
        <v/>
      </c>
      <c r="Q91" s="1598" t="str">
        <f t="shared" si="9"/>
        <v/>
      </c>
      <c r="R91" s="787"/>
      <c r="S91" s="787"/>
      <c r="T91" s="787"/>
    </row>
    <row r="92" spans="1:20" s="1581" customFormat="1" ht="25.5">
      <c r="A92" s="1587">
        <v>4225</v>
      </c>
      <c r="B92" s="1587" t="s">
        <v>976</v>
      </c>
      <c r="C92" s="1587" t="s">
        <v>976</v>
      </c>
      <c r="D92" s="422" t="s">
        <v>248</v>
      </c>
      <c r="E92" s="1599"/>
      <c r="F92" s="1613"/>
      <c r="G92" s="1614"/>
      <c r="H92" s="1615"/>
      <c r="I92" s="1600"/>
      <c r="J92" s="1600" t="str">
        <f t="shared" si="10"/>
        <v/>
      </c>
      <c r="K92" s="1600"/>
      <c r="L92" s="1600" t="s">
        <v>1071</v>
      </c>
      <c r="M92" s="1589"/>
      <c r="N92" s="1592" t="str">
        <f ca="1">IF(AND(OR(E92="TCP", OR(E92="DCP", E92="BCP")), 'I8 Demand Data'!C14="1 CP"), 'E4 TB Allocation Details'!E92 &amp; 1, IF(AND(OR(E92="TCP", OR(E92="DCP", E92="BCP")), 'I8 Demand Data'!C14="4 CP"), 'E4 TB Allocation Details'!E92 &amp; 4, IF(AND(OR(E92="TCP", OR(E92="DCP", E92="BCP")), 'I8 Demand Data'!C14="12 CP"), 'E4 TB Allocation Details'!E92 &amp; 12, "")))</f>
        <v/>
      </c>
      <c r="O92" s="1592" t="str">
        <f ca="1">IF(AND(OR(E92="DNCP", OR(E92="SNCP", E92="PNCP")), 'I8 Demand Data'!C15="1 NCP"), E92 &amp; 1, IF(AND(OR(E92="DNCP", OR(E92="SNCP", E92="PNCP")), 'I8 Demand Data'!C15="4 NCP"), E92 &amp; 4, IF(AND(OR(E92="DNCP", OR(E92="SNCP", E92="PNCP")), 'I8 Demand Data'!C15="12 NCP"), E92 &amp; 12, "")))</f>
        <v/>
      </c>
      <c r="P92" s="1592" t="str">
        <f t="shared" si="11"/>
        <v/>
      </c>
      <c r="Q92" s="1592" t="str">
        <f t="shared" si="9"/>
        <v/>
      </c>
      <c r="R92" s="787"/>
      <c r="S92" s="787"/>
      <c r="T92" s="787"/>
    </row>
    <row r="93" spans="1:20" s="1591" customFormat="1" ht="25.5">
      <c r="A93" s="1586">
        <v>4235</v>
      </c>
      <c r="B93" s="1586" t="s">
        <v>978</v>
      </c>
      <c r="C93" s="1586" t="s">
        <v>1283</v>
      </c>
      <c r="D93" s="1601" t="s">
        <v>248</v>
      </c>
      <c r="E93" s="1594"/>
      <c r="F93" s="1616"/>
      <c r="G93" s="1617"/>
      <c r="H93" s="1618"/>
      <c r="I93" s="1596"/>
      <c r="J93" s="1596" t="str">
        <f t="shared" si="10"/>
        <v/>
      </c>
      <c r="K93" s="1596"/>
      <c r="L93" s="1596" t="s">
        <v>891</v>
      </c>
      <c r="M93" s="1622"/>
      <c r="N93" s="1598" t="str">
        <f ca="1">IF(AND(OR(E93="TCP", OR(E93="DCP", E93="BCP")), 'I8 Demand Data'!C14="1 CP"), 'E4 TB Allocation Details'!E93 &amp; 1, IF(AND(OR(E93="TCP", OR(E93="DCP", E93="BCP")), 'I8 Demand Data'!C14="4 CP"), 'E4 TB Allocation Details'!E93 &amp; 4, IF(AND(OR(E93="TCP", OR(E93="DCP", E93="BCP")), 'I8 Demand Data'!C14="12 CP"), 'E4 TB Allocation Details'!E93 &amp; 12, "")))</f>
        <v/>
      </c>
      <c r="O93" s="1598" t="str">
        <f ca="1">IF(AND(OR(E93="DNCP", OR(E93="SNCP", E93="PNCP")), 'I8 Demand Data'!C15="1 NCP"), E93 &amp; 1, IF(AND(OR(E93="DNCP", OR(E93="SNCP", E93="PNCP")), 'I8 Demand Data'!C15="4 NCP"), E93 &amp; 4, IF(AND(OR(E93="DNCP", OR(E93="SNCP", E93="PNCP")), 'I8 Demand Data'!C15="12 NCP"), E93 &amp; 12, "")))</f>
        <v/>
      </c>
      <c r="P93" s="1598" t="str">
        <f t="shared" si="11"/>
        <v/>
      </c>
      <c r="Q93" s="1598" t="str">
        <f t="shared" si="9"/>
        <v/>
      </c>
      <c r="R93" s="1590"/>
      <c r="S93" s="1590"/>
      <c r="T93" s="1590"/>
    </row>
    <row r="94" spans="1:20" s="1581" customFormat="1" ht="25.5">
      <c r="A94" s="1587">
        <v>4240</v>
      </c>
      <c r="B94" s="1587" t="s">
        <v>979</v>
      </c>
      <c r="C94" s="1587" t="s">
        <v>1047</v>
      </c>
      <c r="D94" s="422" t="s">
        <v>248</v>
      </c>
      <c r="E94" s="1599"/>
      <c r="F94" s="1613"/>
      <c r="G94" s="1614"/>
      <c r="H94" s="1615"/>
      <c r="I94" s="1600"/>
      <c r="J94" s="1600" t="str">
        <f t="shared" si="10"/>
        <v/>
      </c>
      <c r="K94" s="1600"/>
      <c r="L94" s="1600" t="s">
        <v>788</v>
      </c>
      <c r="M94" s="1589"/>
      <c r="N94" s="1592" t="str">
        <f ca="1">IF(AND(OR(E94="TCP", OR(E94="DCP", E94="BCP")), 'I8 Demand Data'!C14="1 CP"), 'E4 TB Allocation Details'!E94 &amp; 1, IF(AND(OR(E94="TCP", OR(E94="DCP", E94="BCP")), 'I8 Demand Data'!C14="4 CP"), 'E4 TB Allocation Details'!E94 &amp; 4, IF(AND(OR(E94="TCP", OR(E94="DCP", E94="BCP")), 'I8 Demand Data'!C14="12 CP"), 'E4 TB Allocation Details'!E94 &amp; 12, "")))</f>
        <v/>
      </c>
      <c r="O94" s="1592" t="str">
        <f ca="1">IF(AND(OR(E94="DNCP", OR(E94="SNCP", E94="PNCP")), 'I8 Demand Data'!C15="1 NCP"), E94 &amp; 1, IF(AND(OR(E94="DNCP", OR(E94="SNCP", E94="PNCP")), 'I8 Demand Data'!C15="4 NCP"), E94 &amp; 4, IF(AND(OR(E94="DNCP", OR(E94="SNCP", E94="PNCP")), 'I8 Demand Data'!C15="12 NCP"), E94 &amp; 12, "")))</f>
        <v/>
      </c>
      <c r="P94" s="1592" t="str">
        <f t="shared" si="11"/>
        <v/>
      </c>
      <c r="Q94" s="1592" t="str">
        <f t="shared" si="9"/>
        <v/>
      </c>
      <c r="R94" s="787"/>
      <c r="S94" s="787"/>
      <c r="T94" s="787"/>
    </row>
    <row r="95" spans="1:20" s="1581" customFormat="1" ht="38.25">
      <c r="A95" s="1586">
        <v>4245</v>
      </c>
      <c r="B95" s="1586" t="s">
        <v>980</v>
      </c>
      <c r="C95" s="1586" t="s">
        <v>1047</v>
      </c>
      <c r="D95" s="1593" t="s">
        <v>248</v>
      </c>
      <c r="E95" s="1594"/>
      <c r="F95" s="1616"/>
      <c r="G95" s="1617"/>
      <c r="H95" s="1618"/>
      <c r="I95" s="1596"/>
      <c r="J95" s="1596" t="str">
        <f t="shared" si="10"/>
        <v/>
      </c>
      <c r="K95" s="1596"/>
      <c r="L95" s="1596" t="s">
        <v>788</v>
      </c>
      <c r="M95" s="1589"/>
      <c r="N95" s="1598" t="str">
        <f ca="1">IF(AND(OR(E95="TCP", OR(E95="DCP", E95="BCP")), 'I8 Demand Data'!C14="1 CP"), 'E4 TB Allocation Details'!E95 &amp; 1, IF(AND(OR(E95="TCP", OR(E95="DCP", E95="BCP")), 'I8 Demand Data'!C14="4 CP"), 'E4 TB Allocation Details'!E95 &amp; 4, IF(AND(OR(E95="TCP", OR(E95="DCP", E95="BCP")), 'I8 Demand Data'!C14="12 CP"), 'E4 TB Allocation Details'!E95 &amp; 12, "")))</f>
        <v/>
      </c>
      <c r="O95" s="1598" t="str">
        <f ca="1">IF(AND(OR(E95="DNCP", OR(E95="SNCP", E95="PNCP")), 'I8 Demand Data'!C15="1 NCP"), E95 &amp; 1, IF(AND(OR(E95="DNCP", OR(E95="SNCP", E95="PNCP")), 'I8 Demand Data'!C15="4 NCP"), E95 &amp; 4, IF(AND(OR(E95="DNCP", OR(E95="SNCP", E95="PNCP")), 'I8 Demand Data'!C15="12 NCP"), E95 &amp; 12, "")))</f>
        <v/>
      </c>
      <c r="P95" s="1598" t="str">
        <f t="shared" si="11"/>
        <v/>
      </c>
      <c r="Q95" s="1598" t="str">
        <f t="shared" si="9"/>
        <v/>
      </c>
      <c r="R95" s="787"/>
      <c r="S95" s="787"/>
      <c r="T95" s="787"/>
    </row>
    <row r="96" spans="1:20" s="1581" customFormat="1" ht="25.5">
      <c r="A96" s="1587">
        <v>4305</v>
      </c>
      <c r="B96" s="1587" t="s">
        <v>1120</v>
      </c>
      <c r="C96" s="1587" t="s">
        <v>286</v>
      </c>
      <c r="D96" s="422" t="s">
        <v>248</v>
      </c>
      <c r="E96" s="1599"/>
      <c r="F96" s="1613"/>
      <c r="G96" s="1614"/>
      <c r="H96" s="1615"/>
      <c r="I96" s="1600"/>
      <c r="J96" s="1600" t="str">
        <f t="shared" si="10"/>
        <v/>
      </c>
      <c r="K96" s="1600"/>
      <c r="L96" s="1600" t="s">
        <v>788</v>
      </c>
      <c r="M96" s="1589"/>
      <c r="N96" s="1592" t="str">
        <f ca="1">IF(AND(OR(E96="TCP", OR(E96="DCP", E96="BCP")), 'I8 Demand Data'!C14="1 CP"), 'E4 TB Allocation Details'!E96 &amp; 1, IF(AND(OR(E96="TCP", OR(E96="DCP", E96="BCP")), 'I8 Demand Data'!C14="4 CP"), 'E4 TB Allocation Details'!E96 &amp; 4, IF(AND(OR(E96="TCP", OR(E96="DCP", E96="BCP")), 'I8 Demand Data'!C14="12 CP"), 'E4 TB Allocation Details'!E96 &amp; 12, "")))</f>
        <v/>
      </c>
      <c r="O96" s="1592" t="str">
        <f ca="1">IF(AND(OR(E96="DNCP", OR(E96="SNCP", E96="PNCP")), 'I8 Demand Data'!C15="1 NCP"), E96 &amp; 1, IF(AND(OR(E96="DNCP", OR(E96="SNCP", E96="PNCP")), 'I8 Demand Data'!C15="4 NCP"), E96 &amp; 4, IF(AND(OR(E96="DNCP", OR(E96="SNCP", E96="PNCP")), 'I8 Demand Data'!C15="12 NCP"), E96 &amp; 12, "")))</f>
        <v/>
      </c>
      <c r="P96" s="1592" t="str">
        <f t="shared" si="11"/>
        <v/>
      </c>
      <c r="Q96" s="1592" t="str">
        <f t="shared" si="9"/>
        <v/>
      </c>
      <c r="R96" s="787"/>
      <c r="S96" s="787"/>
      <c r="T96" s="787"/>
    </row>
    <row r="97" spans="1:20" s="1581" customFormat="1" ht="25.5">
      <c r="A97" s="1586">
        <v>4310</v>
      </c>
      <c r="B97" s="1586" t="s">
        <v>1121</v>
      </c>
      <c r="C97" s="1586" t="s">
        <v>286</v>
      </c>
      <c r="D97" s="1593" t="s">
        <v>248</v>
      </c>
      <c r="E97" s="1594"/>
      <c r="F97" s="1616"/>
      <c r="G97" s="1617"/>
      <c r="H97" s="1618"/>
      <c r="I97" s="1596"/>
      <c r="J97" s="1596" t="str">
        <f t="shared" si="10"/>
        <v/>
      </c>
      <c r="K97" s="1596"/>
      <c r="L97" s="1596" t="s">
        <v>788</v>
      </c>
      <c r="M97" s="1589"/>
      <c r="N97" s="1598" t="str">
        <f ca="1">IF(AND(OR(E97="TCP", OR(E97="DCP", E97="BCP")), 'I8 Demand Data'!C14="1 CP"), 'E4 TB Allocation Details'!E97 &amp; 1, IF(AND(OR(E97="TCP", OR(E97="DCP", E97="BCP")), 'I8 Demand Data'!C14="4 CP"), 'E4 TB Allocation Details'!E97 &amp; 4, IF(AND(OR(E97="TCP", OR(E97="DCP", E97="BCP")), 'I8 Demand Data'!C14="12 CP"), 'E4 TB Allocation Details'!E97 &amp; 12, "")))</f>
        <v/>
      </c>
      <c r="O97" s="1598" t="str">
        <f ca="1">IF(AND(OR(E97="DNCP", OR(E97="SNCP", E97="PNCP")), 'I8 Demand Data'!C15="1 NCP"), E97 &amp; 1, IF(AND(OR(E97="DNCP", OR(E97="SNCP", E97="PNCP")), 'I8 Demand Data'!C15="4 NCP"), E97 &amp; 4, IF(AND(OR(E97="DNCP", OR(E97="SNCP", E97="PNCP")), 'I8 Demand Data'!C15="12 NCP"), E97 &amp; 12, "")))</f>
        <v/>
      </c>
      <c r="P97" s="1598" t="str">
        <f t="shared" si="11"/>
        <v/>
      </c>
      <c r="Q97" s="1598" t="str">
        <f t="shared" si="9"/>
        <v/>
      </c>
      <c r="R97" s="787"/>
      <c r="S97" s="787"/>
      <c r="T97" s="787"/>
    </row>
    <row r="98" spans="1:20" s="1581" customFormat="1" ht="25.5">
      <c r="A98" s="1587">
        <v>4315</v>
      </c>
      <c r="B98" s="1587" t="s">
        <v>1122</v>
      </c>
      <c r="C98" s="1587" t="s">
        <v>286</v>
      </c>
      <c r="D98" s="422" t="s">
        <v>248</v>
      </c>
      <c r="E98" s="1599"/>
      <c r="F98" s="1613"/>
      <c r="G98" s="1614"/>
      <c r="H98" s="1615"/>
      <c r="I98" s="1600"/>
      <c r="J98" s="1600" t="str">
        <f t="shared" si="10"/>
        <v/>
      </c>
      <c r="K98" s="1600"/>
      <c r="L98" s="1600" t="s">
        <v>788</v>
      </c>
      <c r="M98" s="1589"/>
      <c r="N98" s="1592" t="str">
        <f ca="1">IF(AND(OR(E98="TCP", OR(E98="DCP", E98="BCP")), 'I8 Demand Data'!C14="1 CP"), 'E4 TB Allocation Details'!E98 &amp; 1, IF(AND(OR(E98="TCP", OR(E98="DCP", E98="BCP")), 'I8 Demand Data'!C14="4 CP"), 'E4 TB Allocation Details'!E98 &amp; 4, IF(AND(OR(E98="TCP", OR(E98="DCP", E98="BCP")), 'I8 Demand Data'!C14="12 CP"), 'E4 TB Allocation Details'!E98 &amp; 12, "")))</f>
        <v/>
      </c>
      <c r="O98" s="1592" t="str">
        <f ca="1">IF(AND(OR(E98="DNCP", OR(E98="SNCP", E98="PNCP")), 'I8 Demand Data'!C15="1 NCP"), E98 &amp; 1, IF(AND(OR(E98="DNCP", OR(E98="SNCP", E98="PNCP")), 'I8 Demand Data'!C15="4 NCP"), E98 &amp; 4, IF(AND(OR(E98="DNCP", OR(E98="SNCP", E98="PNCP")), 'I8 Demand Data'!C15="12 NCP"), E98 &amp; 12, "")))</f>
        <v/>
      </c>
      <c r="P98" s="1592" t="str">
        <f t="shared" si="11"/>
        <v/>
      </c>
      <c r="Q98" s="1592" t="str">
        <f t="shared" si="9"/>
        <v/>
      </c>
      <c r="R98" s="787"/>
      <c r="S98" s="787"/>
      <c r="T98" s="787"/>
    </row>
    <row r="99" spans="1:20" s="1581" customFormat="1" ht="25.5">
      <c r="A99" s="1586">
        <v>4320</v>
      </c>
      <c r="B99" s="1586" t="s">
        <v>1126</v>
      </c>
      <c r="C99" s="1586" t="s">
        <v>286</v>
      </c>
      <c r="D99" s="1593" t="s">
        <v>248</v>
      </c>
      <c r="E99" s="1594"/>
      <c r="F99" s="1616"/>
      <c r="G99" s="1617"/>
      <c r="H99" s="1618"/>
      <c r="I99" s="1596"/>
      <c r="J99" s="1596" t="str">
        <f t="shared" si="10"/>
        <v/>
      </c>
      <c r="K99" s="1596"/>
      <c r="L99" s="1596" t="s">
        <v>788</v>
      </c>
      <c r="M99" s="1589"/>
      <c r="N99" s="1598" t="str">
        <f ca="1">IF(AND(OR(E99="TCP", OR(E99="DCP", E99="BCP")), 'I8 Demand Data'!C14="1 CP"), 'E4 TB Allocation Details'!E99 &amp; 1, IF(AND(OR(E99="TCP", OR(E99="DCP", E99="BCP")), 'I8 Demand Data'!C14="4 CP"), 'E4 TB Allocation Details'!E99 &amp; 4, IF(AND(OR(E99="TCP", OR(E99="DCP", E99="BCP")), 'I8 Demand Data'!C14="12 CP"), 'E4 TB Allocation Details'!E99 &amp; 12, "")))</f>
        <v/>
      </c>
      <c r="O99" s="1598" t="str">
        <f ca="1">IF(AND(OR(E99="DNCP", OR(E99="SNCP", E99="PNCP")), 'I8 Demand Data'!C15="1 NCP"), E99 &amp; 1, IF(AND(OR(E99="DNCP", OR(E99="SNCP", E99="PNCP")), 'I8 Demand Data'!C15="4 NCP"), E99 &amp; 4, IF(AND(OR(E99="DNCP", OR(E99="SNCP", E99="PNCP")), 'I8 Demand Data'!C15="12 NCP"), E99 &amp; 12, "")))</f>
        <v/>
      </c>
      <c r="P99" s="1598" t="str">
        <f t="shared" si="11"/>
        <v/>
      </c>
      <c r="Q99" s="1598" t="str">
        <f t="shared" si="9"/>
        <v/>
      </c>
      <c r="R99" s="787"/>
      <c r="S99" s="787"/>
      <c r="T99" s="787"/>
    </row>
    <row r="100" spans="1:20" s="1581" customFormat="1" ht="38.25">
      <c r="A100" s="1587">
        <v>4325</v>
      </c>
      <c r="B100" s="1587" t="s">
        <v>1112</v>
      </c>
      <c r="C100" s="1587" t="s">
        <v>286</v>
      </c>
      <c r="D100" s="422" t="s">
        <v>248</v>
      </c>
      <c r="E100" s="1599"/>
      <c r="F100" s="1613"/>
      <c r="G100" s="1614"/>
      <c r="H100" s="1615"/>
      <c r="I100" s="1600"/>
      <c r="J100" s="1600" t="str">
        <f t="shared" si="10"/>
        <v/>
      </c>
      <c r="K100" s="1600"/>
      <c r="L100" s="1600" t="s">
        <v>788</v>
      </c>
      <c r="M100" s="1589"/>
      <c r="N100" s="1592" t="str">
        <f ca="1">IF(AND(OR(E100="TCP", OR(E100="DCP", E100="BCP")), 'I8 Demand Data'!C14="1 CP"), 'E4 TB Allocation Details'!E100 &amp; 1, IF(AND(OR(E100="TCP", OR(E100="DCP", E100="BCP")), 'I8 Demand Data'!C14="4 CP"), 'E4 TB Allocation Details'!E100 &amp; 4, IF(AND(OR(E100="TCP", OR(E100="DCP", E100="BCP")), 'I8 Demand Data'!C14="12 CP"), 'E4 TB Allocation Details'!E100 &amp; 12, "")))</f>
        <v/>
      </c>
      <c r="O100" s="1592" t="str">
        <f ca="1">IF(AND(OR(E100="DNCP", OR(E100="SNCP", E100="PNCP")), 'I8 Demand Data'!C15="1 NCP"), E100 &amp; 1, IF(AND(OR(E100="DNCP", OR(E100="SNCP", E100="PNCP")), 'I8 Demand Data'!C15="4 NCP"), E100 &amp; 4, IF(AND(OR(E100="DNCP", OR(E100="SNCP", E100="PNCP")), 'I8 Demand Data'!C15="12 NCP"), E100 &amp; 12, "")))</f>
        <v/>
      </c>
      <c r="P100" s="1592" t="str">
        <f t="shared" si="11"/>
        <v/>
      </c>
      <c r="Q100" s="1592" t="str">
        <f t="shared" si="9"/>
        <v/>
      </c>
      <c r="R100" s="787"/>
      <c r="S100" s="787"/>
      <c r="T100" s="787"/>
    </row>
    <row r="101" spans="1:20" s="1581" customFormat="1" ht="38.25">
      <c r="A101" s="1586">
        <v>4330</v>
      </c>
      <c r="B101" s="1586" t="s">
        <v>1113</v>
      </c>
      <c r="C101" s="1586" t="s">
        <v>286</v>
      </c>
      <c r="D101" s="1593" t="s">
        <v>248</v>
      </c>
      <c r="E101" s="1594"/>
      <c r="F101" s="1616"/>
      <c r="G101" s="1617"/>
      <c r="H101" s="1618"/>
      <c r="I101" s="1596"/>
      <c r="J101" s="1596" t="str">
        <f t="shared" si="10"/>
        <v/>
      </c>
      <c r="K101" s="1596"/>
      <c r="L101" s="1596" t="s">
        <v>788</v>
      </c>
      <c r="M101" s="1589"/>
      <c r="N101" s="1598" t="str">
        <f ca="1">IF(AND(OR(E101="TCP", OR(E101="DCP", E101="BCP")), 'I8 Demand Data'!C14="1 CP"), 'E4 TB Allocation Details'!E101 &amp; 1, IF(AND(OR(E101="TCP", OR(E101="DCP", E101="BCP")), 'I8 Demand Data'!C14="4 CP"), 'E4 TB Allocation Details'!E101 &amp; 4, IF(AND(OR(E101="TCP", OR(E101="DCP", E101="BCP")), 'I8 Demand Data'!C14="12 CP"), 'E4 TB Allocation Details'!E101 &amp; 12, "")))</f>
        <v/>
      </c>
      <c r="O101" s="1598" t="str">
        <f ca="1">IF(AND(OR(E101="DNCP", OR(E101="SNCP", E101="PNCP")), 'I8 Demand Data'!C15="1 NCP"), E101 &amp; 1, IF(AND(OR(E101="DNCP", OR(E101="SNCP", E101="PNCP")), 'I8 Demand Data'!C15="4 NCP"), E101 &amp; 4, IF(AND(OR(E101="DNCP", OR(E101="SNCP", E101="PNCP")), 'I8 Demand Data'!C15="12 NCP"), E101 &amp; 12, "")))</f>
        <v/>
      </c>
      <c r="P101" s="1598" t="str">
        <f t="shared" si="11"/>
        <v/>
      </c>
      <c r="Q101" s="1598" t="str">
        <f t="shared" si="9"/>
        <v/>
      </c>
      <c r="R101" s="787"/>
      <c r="S101" s="787"/>
      <c r="T101" s="787"/>
    </row>
    <row r="102" spans="1:20" s="1581" customFormat="1" ht="38.25">
      <c r="A102" s="1587">
        <v>4335</v>
      </c>
      <c r="B102" s="1587" t="s">
        <v>1116</v>
      </c>
      <c r="C102" s="1587" t="s">
        <v>286</v>
      </c>
      <c r="D102" s="422" t="s">
        <v>248</v>
      </c>
      <c r="E102" s="1599"/>
      <c r="F102" s="1613"/>
      <c r="G102" s="1614"/>
      <c r="H102" s="1615"/>
      <c r="I102" s="1600"/>
      <c r="J102" s="1600" t="str">
        <f t="shared" si="10"/>
        <v/>
      </c>
      <c r="K102" s="1600"/>
      <c r="L102" s="1600" t="s">
        <v>788</v>
      </c>
      <c r="M102" s="1589"/>
      <c r="N102" s="1592" t="str">
        <f ca="1">IF(AND(OR(E102="TCP", OR(E102="DCP", E102="BCP")), 'I8 Demand Data'!C14="1 CP"), 'E4 TB Allocation Details'!E102 &amp; 1, IF(AND(OR(E102="TCP", OR(E102="DCP", E102="BCP")), 'I8 Demand Data'!C14="4 CP"), 'E4 TB Allocation Details'!E102 &amp; 4, IF(AND(OR(E102="TCP", OR(E102="DCP", E102="BCP")), 'I8 Demand Data'!C14="12 CP"), 'E4 TB Allocation Details'!E102 &amp; 12, "")))</f>
        <v/>
      </c>
      <c r="O102" s="1592" t="str">
        <f ca="1">IF(AND(OR(E102="DNCP", OR(E102="SNCP", E102="PNCP")), 'I8 Demand Data'!C15="1 NCP"), E102 &amp; 1, IF(AND(OR(E102="DNCP", OR(E102="SNCP", E102="PNCP")), 'I8 Demand Data'!C15="4 NCP"), E102 &amp; 4, IF(AND(OR(E102="DNCP", OR(E102="SNCP", E102="PNCP")), 'I8 Demand Data'!C15="12 NCP"), E102 &amp; 12, "")))</f>
        <v/>
      </c>
      <c r="P102" s="1592" t="str">
        <f t="shared" si="11"/>
        <v/>
      </c>
      <c r="Q102" s="1592" t="str">
        <f t="shared" si="9"/>
        <v/>
      </c>
      <c r="R102" s="787"/>
      <c r="S102" s="787"/>
      <c r="T102" s="787"/>
    </row>
    <row r="103" spans="1:20" s="1581" customFormat="1" ht="38.25">
      <c r="A103" s="1586">
        <v>4340</v>
      </c>
      <c r="B103" s="1586" t="s">
        <v>1117</v>
      </c>
      <c r="C103" s="1586" t="s">
        <v>286</v>
      </c>
      <c r="D103" s="1593" t="s">
        <v>248</v>
      </c>
      <c r="E103" s="1594"/>
      <c r="F103" s="1616"/>
      <c r="G103" s="1617"/>
      <c r="H103" s="1618"/>
      <c r="I103" s="1596"/>
      <c r="J103" s="1596" t="str">
        <f t="shared" si="10"/>
        <v/>
      </c>
      <c r="K103" s="1596"/>
      <c r="L103" s="1596" t="s">
        <v>788</v>
      </c>
      <c r="M103" s="1589"/>
      <c r="N103" s="1598" t="str">
        <f ca="1">IF(AND(OR(E103="TCP", OR(E103="DCP", E103="BCP")), 'I8 Demand Data'!C14="1 CP"), 'E4 TB Allocation Details'!E103 &amp; 1, IF(AND(OR(E103="TCP", OR(E103="DCP", E103="BCP")), 'I8 Demand Data'!C14="4 CP"), 'E4 TB Allocation Details'!E103 &amp; 4, IF(AND(OR(E103="TCP", OR(E103="DCP", E103="BCP")), 'I8 Demand Data'!C14="12 CP"), 'E4 TB Allocation Details'!E103 &amp; 12, "")))</f>
        <v/>
      </c>
      <c r="O103" s="1598" t="str">
        <f ca="1">IF(AND(OR(E103="DNCP", OR(E103="SNCP", E103="PNCP")), 'I8 Demand Data'!C15="1 NCP"), E103 &amp; 1, IF(AND(OR(E103="DNCP", OR(E103="SNCP", E103="PNCP")), 'I8 Demand Data'!C15="4 NCP"), E103 &amp; 4, IF(AND(OR(E103="DNCP", OR(E103="SNCP", E103="PNCP")), 'I8 Demand Data'!C15="12 NCP"), E103 &amp; 12, "")))</f>
        <v/>
      </c>
      <c r="P103" s="1598" t="str">
        <f t="shared" si="11"/>
        <v/>
      </c>
      <c r="Q103" s="1598" t="str">
        <f t="shared" si="9"/>
        <v/>
      </c>
      <c r="R103" s="787"/>
      <c r="S103" s="787"/>
      <c r="T103" s="787"/>
    </row>
    <row r="104" spans="1:20" s="1581" customFormat="1" ht="25.5">
      <c r="A104" s="1587">
        <v>4345</v>
      </c>
      <c r="B104" s="1587" t="s">
        <v>1118</v>
      </c>
      <c r="C104" s="1587" t="s">
        <v>286</v>
      </c>
      <c r="D104" s="422" t="s">
        <v>248</v>
      </c>
      <c r="E104" s="1599"/>
      <c r="F104" s="1613"/>
      <c r="G104" s="1614"/>
      <c r="H104" s="1615"/>
      <c r="I104" s="1600"/>
      <c r="J104" s="1600" t="str">
        <f t="shared" si="10"/>
        <v/>
      </c>
      <c r="K104" s="1600"/>
      <c r="L104" s="1600" t="s">
        <v>788</v>
      </c>
      <c r="M104" s="1589"/>
      <c r="N104" s="1592" t="str">
        <f ca="1">IF(AND(OR(E104="TCP", OR(E104="DCP", E104="BCP")), 'I8 Demand Data'!C14="1 CP"), 'E4 TB Allocation Details'!E104 &amp; 1, IF(AND(OR(E104="TCP", OR(E104="DCP", E104="BCP")), 'I8 Demand Data'!C14="4 CP"), 'E4 TB Allocation Details'!E104 &amp; 4, IF(AND(OR(E104="TCP", OR(E104="DCP", E104="BCP")), 'I8 Demand Data'!C14="12 CP"), 'E4 TB Allocation Details'!E104 &amp; 12, "")))</f>
        <v/>
      </c>
      <c r="O104" s="1592" t="str">
        <f ca="1">IF(AND(OR(E104="DNCP", OR(E104="SNCP", E104="PNCP")), 'I8 Demand Data'!C15="1 NCP"), E104 &amp; 1, IF(AND(OR(E104="DNCP", OR(E104="SNCP", E104="PNCP")), 'I8 Demand Data'!C15="4 NCP"), E104 &amp; 4, IF(AND(OR(E104="DNCP", OR(E104="SNCP", E104="PNCP")), 'I8 Demand Data'!C15="12 NCP"), E104 &amp; 12, "")))</f>
        <v/>
      </c>
      <c r="P104" s="1592" t="str">
        <f t="shared" si="11"/>
        <v/>
      </c>
      <c r="Q104" s="1592" t="str">
        <f t="shared" si="9"/>
        <v/>
      </c>
      <c r="R104" s="787"/>
      <c r="S104" s="787"/>
      <c r="T104" s="787"/>
    </row>
    <row r="105" spans="1:20" s="1581" customFormat="1" ht="25.5">
      <c r="A105" s="1586">
        <v>4350</v>
      </c>
      <c r="B105" s="1586" t="s">
        <v>1119</v>
      </c>
      <c r="C105" s="1586" t="s">
        <v>286</v>
      </c>
      <c r="D105" s="1593" t="s">
        <v>248</v>
      </c>
      <c r="E105" s="1594"/>
      <c r="F105" s="1616"/>
      <c r="G105" s="1617"/>
      <c r="H105" s="1618"/>
      <c r="I105" s="1596"/>
      <c r="J105" s="1596" t="str">
        <f t="shared" si="10"/>
        <v/>
      </c>
      <c r="K105" s="1596"/>
      <c r="L105" s="1596" t="s">
        <v>788</v>
      </c>
      <c r="M105" s="1589"/>
      <c r="N105" s="1598" t="str">
        <f ca="1">IF(AND(OR(E105="TCP", OR(E105="DCP", E105="BCP")), 'I8 Demand Data'!C14="1 CP"), 'E4 TB Allocation Details'!E105 &amp; 1, IF(AND(OR(E105="TCP", OR(E105="DCP", E105="BCP")), 'I8 Demand Data'!C14="4 CP"), 'E4 TB Allocation Details'!E105 &amp; 4, IF(AND(OR(E105="TCP", OR(E105="DCP", E105="BCP")), 'I8 Demand Data'!C14="12 CP"), 'E4 TB Allocation Details'!E105 &amp; 12, "")))</f>
        <v/>
      </c>
      <c r="O105" s="1598" t="str">
        <f ca="1">IF(AND(OR(E105="DNCP", OR(E105="SNCP", E105="PNCP")), 'I8 Demand Data'!C15="1 NCP"), E105 &amp; 1, IF(AND(OR(E105="DNCP", OR(E105="SNCP", E105="PNCP")), 'I8 Demand Data'!C15="4 NCP"), E105 &amp; 4, IF(AND(OR(E105="DNCP", OR(E105="SNCP", E105="PNCP")), 'I8 Demand Data'!C15="12 NCP"), E105 &amp; 12, "")))</f>
        <v/>
      </c>
      <c r="P105" s="1598" t="str">
        <f t="shared" si="11"/>
        <v/>
      </c>
      <c r="Q105" s="1598" t="str">
        <f t="shared" si="9"/>
        <v/>
      </c>
      <c r="R105" s="787"/>
      <c r="S105" s="787"/>
      <c r="T105" s="787"/>
    </row>
    <row r="106" spans="1:20" s="1581" customFormat="1" ht="25.5">
      <c r="A106" s="1587">
        <v>4355</v>
      </c>
      <c r="B106" s="1587" t="s">
        <v>306</v>
      </c>
      <c r="C106" s="1587" t="s">
        <v>286</v>
      </c>
      <c r="D106" s="422" t="s">
        <v>248</v>
      </c>
      <c r="E106" s="1599"/>
      <c r="F106" s="1613"/>
      <c r="G106" s="1614"/>
      <c r="H106" s="1615"/>
      <c r="I106" s="1600"/>
      <c r="J106" s="1600" t="str">
        <f t="shared" si="10"/>
        <v/>
      </c>
      <c r="K106" s="1600"/>
      <c r="L106" s="1600" t="s">
        <v>788</v>
      </c>
      <c r="M106" s="1589"/>
      <c r="N106" s="1592" t="str">
        <f ca="1">IF(AND(OR(E106="TCP", OR(E106="DCP", E106="BCP")), 'I8 Demand Data'!C14="1 CP"), 'E4 TB Allocation Details'!E106 &amp; 1, IF(AND(OR(E106="TCP", OR(E106="DCP", E106="BCP")), 'I8 Demand Data'!C14="4 CP"), 'E4 TB Allocation Details'!E106 &amp; 4, IF(AND(OR(E106="TCP", OR(E106="DCP", E106="BCP")), 'I8 Demand Data'!C14="12 CP"), 'E4 TB Allocation Details'!E106 &amp; 12, "")))</f>
        <v/>
      </c>
      <c r="O106" s="1592" t="str">
        <f ca="1">IF(AND(OR(E106="DNCP", OR(E106="SNCP", E106="PNCP")), 'I8 Demand Data'!C15="1 NCP"), E106 &amp; 1, IF(AND(OR(E106="DNCP", OR(E106="SNCP", E106="PNCP")), 'I8 Demand Data'!C15="4 NCP"), E106 &amp; 4, IF(AND(OR(E106="DNCP", OR(E106="SNCP", E106="PNCP")), 'I8 Demand Data'!C15="12 NCP"), E106 &amp; 12, "")))</f>
        <v/>
      </c>
      <c r="P106" s="1592" t="str">
        <f t="shared" si="11"/>
        <v/>
      </c>
      <c r="Q106" s="1592" t="str">
        <f t="shared" si="9"/>
        <v/>
      </c>
      <c r="R106" s="787"/>
      <c r="S106" s="787"/>
      <c r="T106" s="787"/>
    </row>
    <row r="107" spans="1:20" s="1581" customFormat="1" ht="25.5">
      <c r="A107" s="1586">
        <v>4360</v>
      </c>
      <c r="B107" s="1586" t="s">
        <v>287</v>
      </c>
      <c r="C107" s="1586" t="s">
        <v>286</v>
      </c>
      <c r="D107" s="1593" t="s">
        <v>248</v>
      </c>
      <c r="E107" s="1594"/>
      <c r="F107" s="1616"/>
      <c r="G107" s="1617"/>
      <c r="H107" s="1618"/>
      <c r="I107" s="1596"/>
      <c r="J107" s="1596" t="str">
        <f t="shared" si="10"/>
        <v/>
      </c>
      <c r="K107" s="1596"/>
      <c r="L107" s="1596" t="s">
        <v>788</v>
      </c>
      <c r="M107" s="1589"/>
      <c r="N107" s="1598" t="str">
        <f ca="1">IF(AND(OR(E107="TCP", OR(E107="DCP", E107="BCP")), 'I8 Demand Data'!C14="1 CP"), 'E4 TB Allocation Details'!E107 &amp; 1, IF(AND(OR(E107="TCP", OR(E107="DCP", E107="BCP")), 'I8 Demand Data'!C14="4 CP"), 'E4 TB Allocation Details'!E107 &amp; 4, IF(AND(OR(E107="TCP", OR(E107="DCP", E107="BCP")), 'I8 Demand Data'!C14="12 CP"), 'E4 TB Allocation Details'!E107 &amp; 12, "")))</f>
        <v/>
      </c>
      <c r="O107" s="1598" t="str">
        <f ca="1">IF(AND(OR(E107="DNCP", OR(E107="SNCP", E107="PNCP")), 'I8 Demand Data'!C15="1 NCP"), E107 &amp; 1, IF(AND(OR(E107="DNCP", OR(E107="SNCP", E107="PNCP")), 'I8 Demand Data'!C15="4 NCP"), E107 &amp; 4, IF(AND(OR(E107="DNCP", OR(E107="SNCP", E107="PNCP")), 'I8 Demand Data'!C15="12 NCP"), E107 &amp; 12, "")))</f>
        <v/>
      </c>
      <c r="P107" s="1598" t="str">
        <f t="shared" si="11"/>
        <v/>
      </c>
      <c r="Q107" s="1598" t="str">
        <f t="shared" si="9"/>
        <v/>
      </c>
      <c r="R107" s="787"/>
      <c r="S107" s="787"/>
      <c r="T107" s="787"/>
    </row>
    <row r="108" spans="1:20" s="1581" customFormat="1" ht="25.5">
      <c r="A108" s="1587">
        <v>4365</v>
      </c>
      <c r="B108" s="1587" t="s">
        <v>288</v>
      </c>
      <c r="C108" s="1587" t="s">
        <v>286</v>
      </c>
      <c r="D108" s="422" t="s">
        <v>248</v>
      </c>
      <c r="E108" s="1599"/>
      <c r="F108" s="1613"/>
      <c r="G108" s="1614"/>
      <c r="H108" s="1615"/>
      <c r="I108" s="1600"/>
      <c r="J108" s="1600" t="str">
        <f t="shared" si="10"/>
        <v/>
      </c>
      <c r="K108" s="1600"/>
      <c r="L108" s="1600" t="s">
        <v>788</v>
      </c>
      <c r="M108" s="1589"/>
      <c r="N108" s="1592" t="str">
        <f ca="1">IF(AND(OR(E108="TCP", OR(E108="DCP", E108="BCP")), 'I8 Demand Data'!C14="1 CP"), 'E4 TB Allocation Details'!E108 &amp; 1, IF(AND(OR(E108="TCP", OR(E108="DCP", E108="BCP")), 'I8 Demand Data'!C14="4 CP"), 'E4 TB Allocation Details'!E108 &amp; 4, IF(AND(OR(E108="TCP", OR(E108="DCP", E108="BCP")), 'I8 Demand Data'!C14="12 CP"), 'E4 TB Allocation Details'!E108 &amp; 12, "")))</f>
        <v/>
      </c>
      <c r="O108" s="1592" t="str">
        <f ca="1">IF(AND(OR(E108="DNCP", OR(E108="SNCP", E108="PNCP")), 'I8 Demand Data'!C15="1 NCP"), E108 &amp; 1, IF(AND(OR(E108="DNCP", OR(E108="SNCP", E108="PNCP")), 'I8 Demand Data'!C15="4 NCP"), E108 &amp; 4, IF(AND(OR(E108="DNCP", OR(E108="SNCP", E108="PNCP")), 'I8 Demand Data'!C15="12 NCP"), E108 &amp; 12, "")))</f>
        <v/>
      </c>
      <c r="P108" s="1592" t="str">
        <f t="shared" si="11"/>
        <v/>
      </c>
      <c r="Q108" s="1592" t="str">
        <f t="shared" si="9"/>
        <v/>
      </c>
      <c r="R108" s="787"/>
      <c r="S108" s="787"/>
      <c r="T108" s="787"/>
    </row>
    <row r="109" spans="1:20" s="1581" customFormat="1" ht="25.5">
      <c r="A109" s="1586">
        <v>4370</v>
      </c>
      <c r="B109" s="1586" t="s">
        <v>1127</v>
      </c>
      <c r="C109" s="1586" t="s">
        <v>286</v>
      </c>
      <c r="D109" s="1593" t="s">
        <v>248</v>
      </c>
      <c r="E109" s="1594"/>
      <c r="F109" s="1616"/>
      <c r="G109" s="1617"/>
      <c r="H109" s="1618"/>
      <c r="I109" s="1596"/>
      <c r="J109" s="1596" t="str">
        <f t="shared" si="10"/>
        <v/>
      </c>
      <c r="K109" s="1596"/>
      <c r="L109" s="1596" t="s">
        <v>788</v>
      </c>
      <c r="M109" s="1589"/>
      <c r="N109" s="1598" t="str">
        <f ca="1">IF(AND(OR(E109="TCP", OR(E109="DCP", E109="BCP")), 'I8 Demand Data'!C14="1 CP"), 'E4 TB Allocation Details'!E109 &amp; 1, IF(AND(OR(E109="TCP", OR(E109="DCP", E109="BCP")), 'I8 Demand Data'!C14="4 CP"), 'E4 TB Allocation Details'!E109 &amp; 4, IF(AND(OR(E109="TCP", OR(E109="DCP", E109="BCP")), 'I8 Demand Data'!C14="12 CP"), 'E4 TB Allocation Details'!E109 &amp; 12, "")))</f>
        <v/>
      </c>
      <c r="O109" s="1598" t="str">
        <f ca="1">IF(AND(OR(E109="DNCP", OR(E109="SNCP", E109="PNCP")), 'I8 Demand Data'!C15="1 NCP"), E109 &amp; 1, IF(AND(OR(E109="DNCP", OR(E109="SNCP", E109="PNCP")), 'I8 Demand Data'!C15="4 NCP"), E109 &amp; 4, IF(AND(OR(E109="DNCP", OR(E109="SNCP", E109="PNCP")), 'I8 Demand Data'!C15="12 NCP"), E109 &amp; 12, "")))</f>
        <v/>
      </c>
      <c r="P109" s="1598" t="str">
        <f t="shared" si="11"/>
        <v/>
      </c>
      <c r="Q109" s="1598" t="str">
        <f t="shared" si="9"/>
        <v/>
      </c>
      <c r="R109" s="787"/>
      <c r="S109" s="787"/>
      <c r="T109" s="787"/>
    </row>
    <row r="110" spans="1:20" s="1581" customFormat="1" ht="25.5">
      <c r="A110" s="1587">
        <v>4390</v>
      </c>
      <c r="B110" s="1587" t="s">
        <v>1102</v>
      </c>
      <c r="C110" s="1587" t="s">
        <v>286</v>
      </c>
      <c r="D110" s="422" t="s">
        <v>248</v>
      </c>
      <c r="E110" s="1599"/>
      <c r="F110" s="1613"/>
      <c r="G110" s="1614"/>
      <c r="H110" s="1615"/>
      <c r="I110" s="1600"/>
      <c r="J110" s="1600" t="str">
        <f t="shared" si="10"/>
        <v/>
      </c>
      <c r="K110" s="1600"/>
      <c r="L110" s="1600" t="s">
        <v>788</v>
      </c>
      <c r="M110" s="1589"/>
      <c r="N110" s="1592" t="str">
        <f ca="1">IF(AND(OR(E110="TCP", OR(E110="DCP", E110="BCP")), 'I8 Demand Data'!C14="1 CP"), 'E4 TB Allocation Details'!E110 &amp; 1, IF(AND(OR(E110="TCP", OR(E110="DCP", E110="BCP")), 'I8 Demand Data'!C14="4 CP"), 'E4 TB Allocation Details'!E110 &amp; 4, IF(AND(OR(E110="TCP", OR(E110="DCP", E110="BCP")), 'I8 Demand Data'!C14="12 CP"), 'E4 TB Allocation Details'!E110 &amp; 12, "")))</f>
        <v/>
      </c>
      <c r="O110" s="1592" t="str">
        <f ca="1">IF(AND(OR(E110="DNCP", OR(E110="SNCP", E110="PNCP")), 'I8 Demand Data'!C15="1 NCP"), E110 &amp; 1, IF(AND(OR(E110="DNCP", OR(E110="SNCP", E110="PNCP")), 'I8 Demand Data'!C15="4 NCP"), E110 &amp; 4, IF(AND(OR(E110="DNCP", OR(E110="SNCP", E110="PNCP")), 'I8 Demand Data'!C15="12 NCP"), E110 &amp; 12, "")))</f>
        <v/>
      </c>
      <c r="P110" s="1592" t="str">
        <f t="shared" si="11"/>
        <v/>
      </c>
      <c r="Q110" s="1592" t="str">
        <f t="shared" si="9"/>
        <v/>
      </c>
      <c r="R110" s="787"/>
      <c r="S110" s="787"/>
      <c r="T110" s="787"/>
    </row>
    <row r="111" spans="1:20" s="1581" customFormat="1" ht="25.5">
      <c r="A111" s="1586">
        <v>4395</v>
      </c>
      <c r="B111" s="1586" t="s">
        <v>1160</v>
      </c>
      <c r="C111" s="1586" t="s">
        <v>286</v>
      </c>
      <c r="D111" s="1593" t="s">
        <v>248</v>
      </c>
      <c r="E111" s="1594"/>
      <c r="F111" s="1616"/>
      <c r="G111" s="1617"/>
      <c r="H111" s="1618"/>
      <c r="I111" s="1596"/>
      <c r="J111" s="1596" t="str">
        <f t="shared" si="10"/>
        <v/>
      </c>
      <c r="K111" s="1596"/>
      <c r="L111" s="1596" t="s">
        <v>788</v>
      </c>
      <c r="M111" s="1589"/>
      <c r="N111" s="1598" t="str">
        <f ca="1">IF(AND(OR(E111="TCP", OR(E111="DCP", E111="BCP")), 'I8 Demand Data'!C14="1 CP"), 'E4 TB Allocation Details'!E111 &amp; 1, IF(AND(OR(E111="TCP", OR(E111="DCP", E111="BCP")), 'I8 Demand Data'!C14="4 CP"), 'E4 TB Allocation Details'!E111 &amp; 4, IF(AND(OR(E111="TCP", OR(E111="DCP", E111="BCP")), 'I8 Demand Data'!C14="12 CP"), 'E4 TB Allocation Details'!E111 &amp; 12, "")))</f>
        <v/>
      </c>
      <c r="O111" s="1598" t="str">
        <f ca="1">IF(AND(OR(E111="DNCP", OR(E111="SNCP", E111="PNCP")), 'I8 Demand Data'!C15="1 NCP"), E111 &amp; 1, IF(AND(OR(E111="DNCP", OR(E111="SNCP", E111="PNCP")), 'I8 Demand Data'!C15="4 NCP"), E111 &amp; 4, IF(AND(OR(E111="DNCP", OR(E111="SNCP", E111="PNCP")), 'I8 Demand Data'!C15="12 NCP"), E111 &amp; 12, "")))</f>
        <v/>
      </c>
      <c r="P111" s="1598" t="str">
        <f t="shared" si="11"/>
        <v/>
      </c>
      <c r="Q111" s="1598" t="str">
        <f t="shared" si="9"/>
        <v/>
      </c>
      <c r="R111" s="787"/>
      <c r="S111" s="787"/>
      <c r="T111" s="787"/>
    </row>
    <row r="112" spans="1:20" s="1581" customFormat="1" ht="38.25">
      <c r="A112" s="1587">
        <v>4398</v>
      </c>
      <c r="B112" s="1587" t="s">
        <v>308</v>
      </c>
      <c r="C112" s="1587" t="s">
        <v>286</v>
      </c>
      <c r="D112" s="422" t="s">
        <v>248</v>
      </c>
      <c r="E112" s="1599"/>
      <c r="F112" s="1613"/>
      <c r="G112" s="1614"/>
      <c r="H112" s="1615"/>
      <c r="I112" s="1600"/>
      <c r="J112" s="1600" t="str">
        <f t="shared" si="10"/>
        <v/>
      </c>
      <c r="K112" s="1600"/>
      <c r="L112" s="1600" t="s">
        <v>788</v>
      </c>
      <c r="M112" s="1589"/>
      <c r="N112" s="1592" t="str">
        <f ca="1">IF(AND(OR(E112="TCP", OR(E112="DCP", E112="BCP")), 'I8 Demand Data'!C14="1 CP"), 'E4 TB Allocation Details'!E112 &amp; 1, IF(AND(OR(E112="TCP", OR(E112="DCP", E112="BCP")), 'I8 Demand Data'!C14="4 CP"), 'E4 TB Allocation Details'!E112 &amp; 4, IF(AND(OR(E112="TCP", OR(E112="DCP", E112="BCP")), 'I8 Demand Data'!C14="12 CP"), 'E4 TB Allocation Details'!E112 &amp; 12, "")))</f>
        <v/>
      </c>
      <c r="O112" s="1592" t="str">
        <f ca="1">IF(AND(OR(E112="DNCP", OR(E112="SNCP", E112="PNCP")), 'I8 Demand Data'!C15="1 NCP"), E112 &amp; 1, IF(AND(OR(E112="DNCP", OR(E112="SNCP", E112="PNCP")), 'I8 Demand Data'!C15="4 NCP"), E112 &amp; 4, IF(AND(OR(E112="DNCP", OR(E112="SNCP", E112="PNCP")), 'I8 Demand Data'!C15="12 NCP"), E112 &amp; 12, "")))</f>
        <v/>
      </c>
      <c r="P112" s="1592" t="str">
        <f t="shared" si="11"/>
        <v/>
      </c>
      <c r="Q112" s="1592" t="str">
        <f t="shared" si="9"/>
        <v/>
      </c>
      <c r="R112" s="787"/>
      <c r="S112" s="787"/>
      <c r="T112" s="787"/>
    </row>
    <row r="113" spans="1:20" s="1581" customFormat="1" ht="25.5">
      <c r="A113" s="1586">
        <v>4405</v>
      </c>
      <c r="B113" s="1586" t="s">
        <v>309</v>
      </c>
      <c r="C113" s="1586" t="s">
        <v>286</v>
      </c>
      <c r="D113" s="1593" t="s">
        <v>248</v>
      </c>
      <c r="E113" s="1594"/>
      <c r="F113" s="1616"/>
      <c r="G113" s="1617"/>
      <c r="H113" s="1618"/>
      <c r="I113" s="1596"/>
      <c r="J113" s="1596" t="str">
        <f t="shared" si="10"/>
        <v/>
      </c>
      <c r="K113" s="1596"/>
      <c r="L113" s="1596" t="s">
        <v>788</v>
      </c>
      <c r="M113" s="1589"/>
      <c r="N113" s="1598" t="str">
        <f ca="1">IF(AND(OR(E113="TCP", OR(E113="DCP", E113="BCP")), 'I8 Demand Data'!C14="1 CP"), 'E4 TB Allocation Details'!E113 &amp; 1, IF(AND(OR(E113="TCP", OR(E113="DCP", E113="BCP")), 'I8 Demand Data'!C14="4 CP"), 'E4 TB Allocation Details'!E113 &amp; 4, IF(AND(OR(E113="TCP", OR(E113="DCP", E113="BCP")), 'I8 Demand Data'!C14="12 CP"), 'E4 TB Allocation Details'!E113 &amp; 12, "")))</f>
        <v/>
      </c>
      <c r="O113" s="1598" t="str">
        <f ca="1">IF(AND(OR(E113="DNCP", OR(E113="SNCP", E113="PNCP")), 'I8 Demand Data'!C15="1 NCP"), E113 &amp; 1, IF(AND(OR(E113="DNCP", OR(E113="SNCP", E113="PNCP")), 'I8 Demand Data'!C15="4 NCP"), E113 &amp; 4, IF(AND(OR(E113="DNCP", OR(E113="SNCP", E113="PNCP")), 'I8 Demand Data'!C15="12 NCP"), E113 &amp; 12, "")))</f>
        <v/>
      </c>
      <c r="P113" s="1598" t="str">
        <f t="shared" si="11"/>
        <v/>
      </c>
      <c r="Q113" s="1598" t="str">
        <f t="shared" si="9"/>
        <v/>
      </c>
      <c r="R113" s="787"/>
      <c r="S113" s="787"/>
      <c r="T113" s="787"/>
    </row>
    <row r="114" spans="1:20" s="1581" customFormat="1" ht="25.5">
      <c r="A114" s="1587">
        <v>4415</v>
      </c>
      <c r="B114" s="1587" t="s">
        <v>310</v>
      </c>
      <c r="C114" s="1587" t="s">
        <v>286</v>
      </c>
      <c r="D114" s="422" t="s">
        <v>248</v>
      </c>
      <c r="E114" s="1599"/>
      <c r="F114" s="1613"/>
      <c r="G114" s="1614"/>
      <c r="H114" s="1615"/>
      <c r="I114" s="1600"/>
      <c r="J114" s="1600" t="str">
        <f t="shared" si="10"/>
        <v/>
      </c>
      <c r="K114" s="1600"/>
      <c r="L114" s="1600" t="s">
        <v>788</v>
      </c>
      <c r="M114" s="1589"/>
      <c r="N114" s="1592" t="str">
        <f ca="1">IF(AND(OR(E114="TCP", OR(E114="DCP", E114="BCP")), 'I8 Demand Data'!C14="1 CP"), 'E4 TB Allocation Details'!E114 &amp; 1, IF(AND(OR(E114="TCP", OR(E114="DCP", E114="BCP")), 'I8 Demand Data'!C14="4 CP"), 'E4 TB Allocation Details'!E114 &amp; 4, IF(AND(OR(E114="TCP", OR(E114="DCP", E114="BCP")), 'I8 Demand Data'!C14="12 CP"), 'E4 TB Allocation Details'!E114 &amp; 12, "")))</f>
        <v/>
      </c>
      <c r="O114" s="1592" t="str">
        <f ca="1">IF(AND(OR(E114="DNCP", OR(E114="SNCP", E114="PNCP")), 'I8 Demand Data'!C15="1 NCP"), E114 &amp; 1, IF(AND(OR(E114="DNCP", OR(E114="SNCP", E114="PNCP")), 'I8 Demand Data'!C15="4 NCP"), E114 &amp; 4, IF(AND(OR(E114="DNCP", OR(E114="SNCP", E114="PNCP")), 'I8 Demand Data'!C15="12 NCP"), E114 &amp; 12, "")))</f>
        <v/>
      </c>
      <c r="P114" s="1592" t="str">
        <f t="shared" si="11"/>
        <v/>
      </c>
      <c r="Q114" s="1592" t="str">
        <f t="shared" si="9"/>
        <v/>
      </c>
      <c r="R114" s="787"/>
      <c r="S114" s="787"/>
      <c r="T114" s="787"/>
    </row>
    <row r="115" spans="1:20" s="1581" customFormat="1" ht="38.25">
      <c r="A115" s="1586">
        <v>4705</v>
      </c>
      <c r="B115" s="1586" t="s">
        <v>1085</v>
      </c>
      <c r="C115" s="1586" t="s">
        <v>385</v>
      </c>
      <c r="D115" s="1593" t="s">
        <v>253</v>
      </c>
      <c r="E115" s="1594"/>
      <c r="F115" s="1616" t="str">
        <f t="shared" ref="F115:F135" si="12">IF(Q115="", "", Q115)</f>
        <v/>
      </c>
      <c r="G115" s="1617"/>
      <c r="H115" s="1618"/>
      <c r="I115" s="1596" t="str">
        <f t="shared" ref="I115:I135" si="13">IF(ISERROR(F115), "", (F115))</f>
        <v/>
      </c>
      <c r="J115" s="1596" t="str">
        <f t="shared" si="10"/>
        <v/>
      </c>
      <c r="K115" s="1596" t="s">
        <v>881</v>
      </c>
      <c r="L115" s="1596"/>
      <c r="M115" s="1589"/>
      <c r="N115" s="1598" t="str">
        <f ca="1">IF(AND(OR(E115="TCP", OR(E115="DCP", E115="BCP")), 'I8 Demand Data'!C14="1 CP"), 'E4 TB Allocation Details'!E115 &amp; 1, IF(AND(OR(E115="TCP", OR(E115="DCP", E115="BCP")), 'I8 Demand Data'!C14="4 CP"), 'E4 TB Allocation Details'!E115 &amp; 4, IF(AND(OR(E115="TCP", OR(E115="DCP", E115="BCP")), 'I8 Demand Data'!C14="12 CP"), 'E4 TB Allocation Details'!E115 &amp; 12, "")))</f>
        <v/>
      </c>
      <c r="O115" s="1598" t="str">
        <f ca="1">IF(AND(OR(E115="DNCP", OR(E115="SNCP", E115="PNCP")), 'I8 Demand Data'!C15="1 NCP"), E115 &amp; 1, IF(AND(OR(E115="DNCP", OR(E115="SNCP", E115="PNCP")), 'I8 Demand Data'!C15="4 NCP"), E115 &amp; 4, IF(AND(OR(E115="DNCP", OR(E115="SNCP", E115="PNCP")), 'I8 Demand Data'!C15="12 NCP"), E115 &amp; 12, "")))</f>
        <v/>
      </c>
      <c r="P115" s="1598" t="str">
        <f t="shared" si="11"/>
        <v/>
      </c>
      <c r="Q115" s="1598" t="str">
        <f t="shared" ref="Q115:Q125" si="14">IF(AND(N115="",O115=""),P115,IF(AND(O115="",P115=""),N115,O115))</f>
        <v/>
      </c>
      <c r="R115" s="787"/>
      <c r="S115" s="787"/>
      <c r="T115" s="787"/>
    </row>
    <row r="116" spans="1:20" s="1581" customFormat="1" ht="38.25">
      <c r="A116" s="1587">
        <v>4708</v>
      </c>
      <c r="B116" s="1587" t="s">
        <v>1086</v>
      </c>
      <c r="C116" s="1587" t="s">
        <v>385</v>
      </c>
      <c r="D116" s="422" t="s">
        <v>253</v>
      </c>
      <c r="E116" s="1599"/>
      <c r="F116" s="1613" t="str">
        <f t="shared" si="12"/>
        <v/>
      </c>
      <c r="G116" s="1614"/>
      <c r="H116" s="1615"/>
      <c r="I116" s="1600" t="str">
        <f t="shared" si="13"/>
        <v/>
      </c>
      <c r="J116" s="1600" t="str">
        <f t="shared" si="10"/>
        <v/>
      </c>
      <c r="K116" s="1600" t="s">
        <v>881</v>
      </c>
      <c r="L116" s="1600"/>
      <c r="M116" s="1589"/>
      <c r="N116" s="1592" t="str">
        <f ca="1">IF(AND(OR(E116="TCP", OR(E116="DCP", E116="BCP")), 'I8 Demand Data'!C14="1 CP"), 'E4 TB Allocation Details'!E116 &amp; 1, IF(AND(OR(E116="TCP", OR(E116="DCP", E116="BCP")), 'I8 Demand Data'!C14="4 CP"), 'E4 TB Allocation Details'!E116 &amp; 4, IF(AND(OR(E116="TCP", OR(E116="DCP", E116="BCP")), 'I8 Demand Data'!C14="12 CP"), 'E4 TB Allocation Details'!E116 &amp; 12, "")))</f>
        <v/>
      </c>
      <c r="O116" s="1592" t="str">
        <f ca="1">IF(AND(OR(E116="DNCP", OR(E116="SNCP", E116="PNCP")), 'I8 Demand Data'!C15="1 NCP"), E116 &amp; 1, IF(AND(OR(E116="DNCP", OR(E116="SNCP", E116="PNCP")), 'I8 Demand Data'!C15="4 NCP"), E116 &amp; 4, IF(AND(OR(E116="DNCP", OR(E116="SNCP", E116="PNCP")), 'I8 Demand Data'!C15="12 NCP"), E116 &amp; 12, "")))</f>
        <v/>
      </c>
      <c r="P116" s="1592" t="str">
        <f t="shared" si="11"/>
        <v/>
      </c>
      <c r="Q116" s="1592" t="str">
        <f t="shared" si="14"/>
        <v/>
      </c>
      <c r="R116" s="787"/>
      <c r="S116" s="787"/>
      <c r="T116" s="787"/>
    </row>
    <row r="117" spans="1:20" s="1581" customFormat="1" ht="38.25">
      <c r="A117" s="1586">
        <v>4710</v>
      </c>
      <c r="B117" s="1586" t="s">
        <v>1109</v>
      </c>
      <c r="C117" s="1586" t="s">
        <v>385</v>
      </c>
      <c r="D117" s="1593" t="s">
        <v>253</v>
      </c>
      <c r="E117" s="1594"/>
      <c r="F117" s="1616" t="str">
        <f t="shared" si="12"/>
        <v/>
      </c>
      <c r="G117" s="1617"/>
      <c r="H117" s="1618"/>
      <c r="I117" s="1596" t="str">
        <f t="shared" si="13"/>
        <v/>
      </c>
      <c r="J117" s="1596" t="str">
        <f t="shared" ref="J117:J156" si="15">IF(ISBLANK(G117), "", (G117))</f>
        <v/>
      </c>
      <c r="K117" s="1596" t="s">
        <v>881</v>
      </c>
      <c r="L117" s="1596"/>
      <c r="M117" s="1589"/>
      <c r="N117" s="1598" t="str">
        <f ca="1">IF(AND(OR(E117="TCP", OR(E117="DCP", E117="BCP")), 'I8 Demand Data'!C14="1 CP"), 'E4 TB Allocation Details'!E117 &amp; 1, IF(AND(OR(E117="TCP", OR(E117="DCP", E117="BCP")), 'I8 Demand Data'!C14="4 CP"), 'E4 TB Allocation Details'!E117 &amp; 4, IF(AND(OR(E117="TCP", OR(E117="DCP", E117="BCP")), 'I8 Demand Data'!C14="12 CP"), 'E4 TB Allocation Details'!E117 &amp; 12, "")))</f>
        <v/>
      </c>
      <c r="O117" s="1598" t="str">
        <f ca="1">IF(AND(OR(E117="DNCP", OR(E117="SNCP", E117="PNCP")), 'I8 Demand Data'!C15="1 NCP"), E117 &amp; 1, IF(AND(OR(E117="DNCP", OR(E117="SNCP", E117="PNCP")), 'I8 Demand Data'!C15="4 NCP"), E117 &amp; 4, IF(AND(OR(E117="DNCP", OR(E117="SNCP", E117="PNCP")), 'I8 Demand Data'!C15="12 NCP"), E117 &amp; 12, "")))</f>
        <v/>
      </c>
      <c r="P117" s="1598" t="str">
        <f t="shared" si="11"/>
        <v/>
      </c>
      <c r="Q117" s="1598" t="str">
        <f t="shared" si="14"/>
        <v/>
      </c>
      <c r="R117" s="787"/>
      <c r="S117" s="787"/>
      <c r="T117" s="787"/>
    </row>
    <row r="118" spans="1:20" s="1581" customFormat="1" ht="38.25">
      <c r="A118" s="1587">
        <v>4712</v>
      </c>
      <c r="B118" s="1587" t="s">
        <v>1110</v>
      </c>
      <c r="C118" s="1587" t="s">
        <v>385</v>
      </c>
      <c r="D118" s="422" t="s">
        <v>253</v>
      </c>
      <c r="E118" s="1599"/>
      <c r="F118" s="1613" t="str">
        <f t="shared" si="12"/>
        <v/>
      </c>
      <c r="G118" s="1614"/>
      <c r="H118" s="1615"/>
      <c r="I118" s="1600" t="str">
        <f t="shared" si="13"/>
        <v/>
      </c>
      <c r="J118" s="1600" t="str">
        <f t="shared" si="15"/>
        <v/>
      </c>
      <c r="K118" s="1600" t="s">
        <v>881</v>
      </c>
      <c r="L118" s="1600"/>
      <c r="M118" s="1589"/>
      <c r="N118" s="1592" t="str">
        <f ca="1">IF(AND(OR(E118="TCP", OR(E118="DCP", E118="BCP")), 'I8 Demand Data'!C14="1 CP"), 'E4 TB Allocation Details'!E118 &amp; 1, IF(AND(OR(E118="TCP", OR(E118="DCP", E118="BCP")), 'I8 Demand Data'!C14="4 CP"), 'E4 TB Allocation Details'!E118 &amp; 4, IF(AND(OR(E118="TCP", OR(E118="DCP", E118="BCP")), 'I8 Demand Data'!C14="12 CP"), 'E4 TB Allocation Details'!E118 &amp; 12, "")))</f>
        <v/>
      </c>
      <c r="O118" s="1592" t="str">
        <f ca="1">IF(AND(OR(E118="DNCP", OR(E118="SNCP", E118="PNCP")), 'I8 Demand Data'!C15="1 NCP"), E118 &amp; 1, IF(AND(OR(E118="DNCP", OR(E118="SNCP", E118="PNCP")), 'I8 Demand Data'!C15="4 NCP"), E118 &amp; 4, IF(AND(OR(E118="DNCP", OR(E118="SNCP", E118="PNCP")), 'I8 Demand Data'!C15="12 NCP"), E118 &amp; 12, "")))</f>
        <v/>
      </c>
      <c r="P118" s="1592" t="str">
        <f t="shared" si="11"/>
        <v/>
      </c>
      <c r="Q118" s="1592" t="str">
        <f t="shared" si="14"/>
        <v/>
      </c>
      <c r="R118" s="787"/>
      <c r="S118" s="787"/>
      <c r="T118" s="787"/>
    </row>
    <row r="119" spans="1:20" s="1581" customFormat="1" ht="38.25">
      <c r="A119" s="1586">
        <v>4714</v>
      </c>
      <c r="B119" s="1586" t="s">
        <v>1111</v>
      </c>
      <c r="C119" s="1586" t="s">
        <v>385</v>
      </c>
      <c r="D119" s="1593" t="s">
        <v>253</v>
      </c>
      <c r="E119" s="1594"/>
      <c r="F119" s="1616" t="str">
        <f t="shared" si="12"/>
        <v/>
      </c>
      <c r="G119" s="1617"/>
      <c r="H119" s="1618"/>
      <c r="I119" s="1596" t="str">
        <f t="shared" si="13"/>
        <v/>
      </c>
      <c r="J119" s="1596" t="str">
        <f t="shared" si="15"/>
        <v/>
      </c>
      <c r="K119" s="1596" t="s">
        <v>86</v>
      </c>
      <c r="L119" s="1596"/>
      <c r="M119" s="1589"/>
      <c r="N119" s="1598" t="str">
        <f ca="1">IF(AND(OR(E119="TCP", OR(E119="DCP", E119="BCP")), 'I8 Demand Data'!C14="1 CP"), 'E4 TB Allocation Details'!E119 &amp; 1, IF(AND(OR(E119="TCP", OR(E119="DCP", E119="BCP")), 'I8 Demand Data'!C14="4 CP"), 'E4 TB Allocation Details'!E119 &amp; 4, IF(AND(OR(E119="TCP", OR(E119="DCP", E119="BCP")), 'I8 Demand Data'!C14="12 CP"), 'E4 TB Allocation Details'!E119 &amp; 12, "")))</f>
        <v/>
      </c>
      <c r="O119" s="1598" t="str">
        <f ca="1">IF(AND(OR(E119="DNCP", OR(E119="SNCP", E119="PNCP")), 'I8 Demand Data'!C15="1 NCP"), E119 &amp; 1, IF(AND(OR(E119="DNCP", OR(E119="SNCP", E119="PNCP")), 'I8 Demand Data'!C15="4 NCP"), E119 &amp; 4, IF(AND(OR(E119="DNCP", OR(E119="SNCP", E119="PNCP")), 'I8 Demand Data'!C15="12 NCP"), E119 &amp; 12, "")))</f>
        <v/>
      </c>
      <c r="P119" s="1598" t="str">
        <f t="shared" si="11"/>
        <v/>
      </c>
      <c r="Q119" s="1598" t="str">
        <f t="shared" si="14"/>
        <v/>
      </c>
      <c r="R119" s="787"/>
      <c r="S119" s="787"/>
      <c r="T119" s="787"/>
    </row>
    <row r="120" spans="1:20" s="1581" customFormat="1" ht="25.5">
      <c r="A120" s="1587">
        <v>4715</v>
      </c>
      <c r="B120" s="1587" t="s">
        <v>1019</v>
      </c>
      <c r="C120" s="1587" t="s">
        <v>1367</v>
      </c>
      <c r="D120" s="422" t="s">
        <v>253</v>
      </c>
      <c r="E120" s="1599"/>
      <c r="F120" s="1613" t="str">
        <f t="shared" si="12"/>
        <v/>
      </c>
      <c r="G120" s="1614"/>
      <c r="H120" s="1615"/>
      <c r="I120" s="1600" t="str">
        <f t="shared" si="13"/>
        <v/>
      </c>
      <c r="J120" s="1600" t="str">
        <f t="shared" si="15"/>
        <v/>
      </c>
      <c r="K120" s="1600" t="s">
        <v>881</v>
      </c>
      <c r="L120" s="1600"/>
      <c r="M120" s="1589"/>
      <c r="N120" s="1592" t="str">
        <f ca="1">IF(AND(OR(E120="TCP", OR(E120="DCP", E120="BCP")), 'I8 Demand Data'!C14="1 CP"), 'E4 TB Allocation Details'!E120 &amp; 1, IF(AND(OR(E120="TCP", OR(E120="DCP", E120="BCP")), 'I8 Demand Data'!C14="4 CP"), 'E4 TB Allocation Details'!E120 &amp; 4, IF(AND(OR(E120="TCP", OR(E120="DCP", E120="BCP")), 'I8 Demand Data'!C14="12 CP"), 'E4 TB Allocation Details'!E120 &amp; 12, "")))</f>
        <v/>
      </c>
      <c r="O120" s="1592" t="str">
        <f ca="1">IF(AND(OR(E120="DNCP", OR(E120="SNCP", E120="PNCP")), 'I8 Demand Data'!C15="1 NCP"), E120 &amp; 1, IF(AND(OR(E120="DNCP", OR(E120="SNCP", E120="PNCP")), 'I8 Demand Data'!C15="4 NCP"), E120 &amp; 4, IF(AND(OR(E120="DNCP", OR(E120="SNCP", E120="PNCP")), 'I8 Demand Data'!C15="12 NCP"), E120 &amp; 12, "")))</f>
        <v/>
      </c>
      <c r="P120" s="1592" t="str">
        <f t="shared" si="11"/>
        <v/>
      </c>
      <c r="Q120" s="1592" t="str">
        <f t="shared" si="14"/>
        <v/>
      </c>
      <c r="R120" s="787"/>
      <c r="S120" s="787"/>
      <c r="T120" s="787"/>
    </row>
    <row r="121" spans="1:20" s="1581" customFormat="1" ht="38.25">
      <c r="A121" s="1586">
        <v>4716</v>
      </c>
      <c r="B121" s="1586" t="s">
        <v>1020</v>
      </c>
      <c r="C121" s="1586" t="s">
        <v>385</v>
      </c>
      <c r="D121" s="1593" t="s">
        <v>253</v>
      </c>
      <c r="E121" s="1594"/>
      <c r="F121" s="1616" t="str">
        <f t="shared" si="12"/>
        <v/>
      </c>
      <c r="G121" s="1617"/>
      <c r="H121" s="1618"/>
      <c r="I121" s="1596" t="str">
        <f t="shared" si="13"/>
        <v/>
      </c>
      <c r="J121" s="1596" t="str">
        <f t="shared" si="15"/>
        <v/>
      </c>
      <c r="K121" s="1596" t="s">
        <v>86</v>
      </c>
      <c r="L121" s="1596"/>
      <c r="M121" s="1589"/>
      <c r="N121" s="1598" t="str">
        <f ca="1">IF(AND(OR(E121="TCP", OR(E121="DCP", E121="BCP")), 'I8 Demand Data'!C14="1 CP"), 'E4 TB Allocation Details'!E121 &amp; 1, IF(AND(OR(E121="TCP", OR(E121="DCP", E121="BCP")), 'I8 Demand Data'!C14="4 CP"), 'E4 TB Allocation Details'!E121 &amp; 4, IF(AND(OR(E121="TCP", OR(E121="DCP", E121="BCP")), 'I8 Demand Data'!C14="12 CP"), 'E4 TB Allocation Details'!E121 &amp; 12, "")))</f>
        <v/>
      </c>
      <c r="O121" s="1598" t="str">
        <f ca="1">IF(AND(OR(E121="DNCP", OR(E121="SNCP", E121="PNCP")), 'I8 Demand Data'!C15="1 NCP"), E121 &amp; 1, IF(AND(OR(E121="DNCP", OR(E121="SNCP", E121="PNCP")), 'I8 Demand Data'!C15="4 NCP"), E121 &amp; 4, IF(AND(OR(E121="DNCP", OR(E121="SNCP", E121="PNCP")), 'I8 Demand Data'!C15="12 NCP"), E121 &amp; 12, "")))</f>
        <v/>
      </c>
      <c r="P121" s="1598" t="str">
        <f t="shared" si="11"/>
        <v/>
      </c>
      <c r="Q121" s="1598" t="str">
        <f t="shared" si="14"/>
        <v/>
      </c>
      <c r="R121" s="787"/>
      <c r="S121" s="787"/>
      <c r="T121" s="787"/>
    </row>
    <row r="122" spans="1:20" s="1581" customFormat="1" ht="38.25">
      <c r="A122" s="1587">
        <v>4730</v>
      </c>
      <c r="B122" s="1587" t="s">
        <v>1023</v>
      </c>
      <c r="C122" s="1587" t="s">
        <v>385</v>
      </c>
      <c r="D122" s="422" t="s">
        <v>253</v>
      </c>
      <c r="E122" s="1599"/>
      <c r="F122" s="1613" t="str">
        <f t="shared" si="12"/>
        <v/>
      </c>
      <c r="G122" s="1614"/>
      <c r="H122" s="1615"/>
      <c r="I122" s="1600" t="str">
        <f t="shared" si="13"/>
        <v/>
      </c>
      <c r="J122" s="1600" t="str">
        <f t="shared" si="15"/>
        <v/>
      </c>
      <c r="K122" s="1600" t="s">
        <v>881</v>
      </c>
      <c r="L122" s="1600"/>
      <c r="M122" s="1589"/>
      <c r="N122" s="1592" t="str">
        <f ca="1">IF(AND(OR(E122="TCP", OR(E122="DCP", E122="BCP")), 'I8 Demand Data'!C14="1 CP"), 'E4 TB Allocation Details'!E122 &amp; 1, IF(AND(OR(E122="TCP", OR(E122="DCP", E122="BCP")), 'I8 Demand Data'!C14="4 CP"), 'E4 TB Allocation Details'!E122 &amp; 4, IF(AND(OR(E122="TCP", OR(E122="DCP", E122="BCP")), 'I8 Demand Data'!C14="12 CP"), 'E4 TB Allocation Details'!E122 &amp; 12, "")))</f>
        <v/>
      </c>
      <c r="O122" s="1592" t="str">
        <f ca="1">IF(AND(OR(E122="DNCP", OR(E122="SNCP", E122="PNCP")), 'I8 Demand Data'!C15="1 NCP"), E122 &amp; 1, IF(AND(OR(E122="DNCP", OR(E122="SNCP", E122="PNCP")), 'I8 Demand Data'!C15="4 NCP"), E122 &amp; 4, IF(AND(OR(E122="DNCP", OR(E122="SNCP", E122="PNCP")), 'I8 Demand Data'!C15="12 NCP"), E122 &amp; 12, "")))</f>
        <v/>
      </c>
      <c r="P122" s="1592" t="str">
        <f t="shared" si="11"/>
        <v/>
      </c>
      <c r="Q122" s="1592" t="str">
        <f t="shared" si="14"/>
        <v/>
      </c>
      <c r="R122" s="787"/>
      <c r="S122" s="787"/>
      <c r="T122" s="787"/>
    </row>
    <row r="123" spans="1:20" s="1581" customFormat="1" ht="25.5">
      <c r="A123" s="1586">
        <v>5005</v>
      </c>
      <c r="B123" s="1586" t="s">
        <v>311</v>
      </c>
      <c r="C123" s="1586" t="s">
        <v>1011</v>
      </c>
      <c r="D123" s="1593" t="s">
        <v>249</v>
      </c>
      <c r="E123" s="1594" t="s">
        <v>237</v>
      </c>
      <c r="F123" s="1616" t="str">
        <f t="shared" si="12"/>
        <v>1815-1855 D</v>
      </c>
      <c r="G123" s="1617" t="s">
        <v>238</v>
      </c>
      <c r="H123" s="1618" t="s">
        <v>1350</v>
      </c>
      <c r="I123" s="1596" t="str">
        <f t="shared" si="13"/>
        <v>1815-1855 D</v>
      </c>
      <c r="J123" s="1596" t="str">
        <f t="shared" si="15"/>
        <v>1815-1855 C</v>
      </c>
      <c r="K123" s="1596"/>
      <c r="L123" s="1596"/>
      <c r="M123" s="1589"/>
      <c r="N123" s="1598" t="str">
        <f ca="1">IF(AND(OR(E123="TCP", OR(E123="DCP", E123="BCP")), 'I8 Demand Data'!C14="1 CP"), 'E4 TB Allocation Details'!E123 &amp; 1, IF(AND(OR(E123="TCP", OR(E123="DCP", E123="BCP")), 'I8 Demand Data'!C14="4 CP"), 'E4 TB Allocation Details'!E123 &amp; 4, IF(AND(OR(E123="TCP", OR(E123="DCP", E123="BCP")), 'I8 Demand Data'!C14="12 CP"), 'E4 TB Allocation Details'!E123 &amp; 12, "")))</f>
        <v/>
      </c>
      <c r="O123" s="1598" t="str">
        <f ca="1">IF(AND(OR(E123="DNCP", OR(E123="SNCP", E123="PNCP")), 'I8 Demand Data'!C15="1 NCP"), E123 &amp; 1, IF(AND(OR(E123="DNCP", OR(E123="SNCP", E123="PNCP")), 'I8 Demand Data'!C15="4 NCP"), E123 &amp; 4, IF(AND(OR(E123="DNCP", OR(E123="SNCP", E123="PNCP")), 'I8 Demand Data'!C15="12 NCP"), E123 &amp; 12, "")))</f>
        <v/>
      </c>
      <c r="P123" s="1598" t="str">
        <f t="shared" ref="P123:P157" si="16">IF(ISBLANK(E123), "", IF(ISERROR(SEARCH("cp",E123)), E123, ""))</f>
        <v>1815-1855 D</v>
      </c>
      <c r="Q123" s="1598" t="str">
        <f t="shared" si="14"/>
        <v>1815-1855 D</v>
      </c>
      <c r="R123" s="787"/>
      <c r="S123" s="787"/>
      <c r="T123" s="787"/>
    </row>
    <row r="124" spans="1:20" s="1581" customFormat="1" ht="25.5">
      <c r="A124" s="1587">
        <v>5010</v>
      </c>
      <c r="B124" s="1587" t="s">
        <v>1024</v>
      </c>
      <c r="C124" s="1587" t="s">
        <v>1011</v>
      </c>
      <c r="D124" s="422" t="s">
        <v>249</v>
      </c>
      <c r="E124" s="1599" t="s">
        <v>237</v>
      </c>
      <c r="F124" s="1613" t="str">
        <f t="shared" si="12"/>
        <v>1815-1855 D</v>
      </c>
      <c r="G124" s="1614" t="s">
        <v>238</v>
      </c>
      <c r="H124" s="1615" t="s">
        <v>1350</v>
      </c>
      <c r="I124" s="1600" t="str">
        <f t="shared" si="13"/>
        <v>1815-1855 D</v>
      </c>
      <c r="J124" s="1600" t="str">
        <f t="shared" si="15"/>
        <v>1815-1855 C</v>
      </c>
      <c r="K124" s="1600"/>
      <c r="L124" s="1600"/>
      <c r="M124" s="1589"/>
      <c r="N124" s="1592" t="str">
        <f ca="1">IF(AND(OR(E124="TCP", OR(E124="DCP", E124="BCP")), 'I8 Demand Data'!C14="1 CP"), 'E4 TB Allocation Details'!E124 &amp; 1, IF(AND(OR(E124="TCP", OR(E124="DCP", E124="BCP")), 'I8 Demand Data'!C14="4 CP"), 'E4 TB Allocation Details'!E124 &amp; 4, IF(AND(OR(E124="TCP", OR(E124="DCP", E124="BCP")), 'I8 Demand Data'!C14="12 CP"), 'E4 TB Allocation Details'!E124 &amp; 12, "")))</f>
        <v/>
      </c>
      <c r="O124" s="1592" t="str">
        <f ca="1">IF(AND(OR(E124="DNCP", OR(E124="SNCP", E124="PNCP")), 'I8 Demand Data'!C15="1 NCP"), E124 &amp; 1, IF(AND(OR(E124="DNCP", OR(E124="SNCP", E124="PNCP")), 'I8 Demand Data'!C15="4 NCP"), E124 &amp; 4, IF(AND(OR(E124="DNCP", OR(E124="SNCP", E124="PNCP")), 'I8 Demand Data'!C15="12 NCP"), E124 &amp; 12, "")))</f>
        <v/>
      </c>
      <c r="P124" s="1592" t="str">
        <f t="shared" si="16"/>
        <v>1815-1855 D</v>
      </c>
      <c r="Q124" s="1592" t="str">
        <f t="shared" si="14"/>
        <v>1815-1855 D</v>
      </c>
      <c r="R124" s="787"/>
      <c r="S124" s="787"/>
      <c r="T124" s="787"/>
    </row>
    <row r="125" spans="1:20" s="1581" customFormat="1" ht="25.5">
      <c r="A125" s="1586">
        <v>5012</v>
      </c>
      <c r="B125" s="1586" t="s">
        <v>302</v>
      </c>
      <c r="C125" s="1586" t="s">
        <v>1011</v>
      </c>
      <c r="D125" s="1593" t="s">
        <v>249</v>
      </c>
      <c r="E125" s="1594" t="s">
        <v>862</v>
      </c>
      <c r="F125" s="1616" t="str">
        <f t="shared" si="12"/>
        <v>1808 D</v>
      </c>
      <c r="G125" s="1617" t="s">
        <v>930</v>
      </c>
      <c r="H125" s="1618"/>
      <c r="I125" s="1596" t="str">
        <f t="shared" si="13"/>
        <v>1808 D</v>
      </c>
      <c r="J125" s="1596" t="str">
        <f t="shared" si="15"/>
        <v>1808 C</v>
      </c>
      <c r="K125" s="1596"/>
      <c r="L125" s="1596"/>
      <c r="M125" s="1589"/>
      <c r="N125" s="1598" t="str">
        <f ca="1">IF(AND(OR(E125="TCP", OR(E125="DCP", E125="BCP")), 'I8 Demand Data'!C14="1 CP"), 'E4 TB Allocation Details'!E125 &amp; 1, IF(AND(OR(E125="TCP", OR(E125="DCP", E125="BCP")), 'I8 Demand Data'!C14="4 CP"), 'E4 TB Allocation Details'!E125 &amp; 4, IF(AND(OR(E125="TCP", OR(E125="DCP", E125="BCP")), 'I8 Demand Data'!C14="12 CP"), 'E4 TB Allocation Details'!E125 &amp; 12, "")))</f>
        <v/>
      </c>
      <c r="O125" s="1598" t="str">
        <f ca="1">IF(AND(OR(E125="DNCP", OR(E125="SNCP", E125="PNCP")), 'I8 Demand Data'!C15="1 NCP"), E125 &amp; 1, IF(AND(OR(E125="DNCP", OR(E125="SNCP", E125="PNCP")), 'I8 Demand Data'!C15="4 NCP"), E125 &amp; 4, IF(AND(OR(E125="DNCP", OR(E125="SNCP", E125="PNCP")), 'I8 Demand Data'!C15="12 NCP"), E125 &amp; 12, "")))</f>
        <v/>
      </c>
      <c r="P125" s="1598" t="str">
        <f t="shared" si="16"/>
        <v>1808 D</v>
      </c>
      <c r="Q125" s="1598" t="str">
        <f t="shared" si="14"/>
        <v>1808 D</v>
      </c>
      <c r="R125" s="787"/>
      <c r="S125" s="787"/>
      <c r="T125" s="787"/>
    </row>
    <row r="126" spans="1:20" s="1581" customFormat="1" ht="38.25">
      <c r="A126" s="1587">
        <v>5014</v>
      </c>
      <c r="B126" s="1587" t="s">
        <v>303</v>
      </c>
      <c r="C126" s="1587" t="s">
        <v>1011</v>
      </c>
      <c r="D126" s="422" t="s">
        <v>249</v>
      </c>
      <c r="E126" s="1599" t="s">
        <v>876</v>
      </c>
      <c r="F126" s="1613" t="str">
        <f t="shared" si="12"/>
        <v>1815 D</v>
      </c>
      <c r="G126" s="1614" t="s">
        <v>931</v>
      </c>
      <c r="H126" s="1615"/>
      <c r="I126" s="1600" t="str">
        <f t="shared" si="13"/>
        <v>1815 D</v>
      </c>
      <c r="J126" s="1600" t="str">
        <f t="shared" si="15"/>
        <v>1815 C</v>
      </c>
      <c r="K126" s="1600"/>
      <c r="L126" s="1600"/>
      <c r="M126" s="1589"/>
      <c r="N126" s="1592" t="str">
        <f ca="1">IF(AND(OR(E126="TCP", OR(E126="DCP", E126="BCP")), 'I8 Demand Data'!C14="1 CP"), 'E4 TB Allocation Details'!E126 &amp; 1, IF(AND(OR(E126="TCP", OR(E126="DCP", E126="BCP")), 'I8 Demand Data'!C14="4 CP"), 'E4 TB Allocation Details'!E126 &amp; 4, IF(AND(OR(E126="TCP", OR(E126="DCP", E126="BCP")), 'I8 Demand Data'!C14="12 CP"), 'E4 TB Allocation Details'!E126 &amp; 12, "")))</f>
        <v/>
      </c>
      <c r="O126" s="1592" t="str">
        <f ca="1">IF(AND(OR(E126="DNCP", OR(E126="SNCP", E126="PNCP")), 'I8 Demand Data'!C15="1 NCP"), E126 &amp; 1, IF(AND(OR(E126="DNCP", OR(E126="SNCP", E126="PNCP")), 'I8 Demand Data'!C15="4 NCP"), E126 &amp; 4, IF(AND(OR(E126="DNCP", OR(E126="SNCP", E126="PNCP")), 'I8 Demand Data'!C15="12 NCP"), E126 &amp; 12, "")))</f>
        <v/>
      </c>
      <c r="P126" s="1592" t="str">
        <f t="shared" si="16"/>
        <v>1815 D</v>
      </c>
      <c r="Q126" s="1592" t="str">
        <f>IF(AND(N126="",O126=""),P126,IF(AND(O126="",P126=""),N126,O126))</f>
        <v>1815 D</v>
      </c>
      <c r="R126" s="787"/>
      <c r="S126" s="787"/>
      <c r="T126" s="787"/>
    </row>
    <row r="127" spans="1:20" s="1581" customFormat="1" ht="38.25">
      <c r="A127" s="1586">
        <v>5015</v>
      </c>
      <c r="B127" s="1586" t="s">
        <v>304</v>
      </c>
      <c r="C127" s="1586" t="s">
        <v>1011</v>
      </c>
      <c r="D127" s="1593" t="s">
        <v>249</v>
      </c>
      <c r="E127" s="1594" t="s">
        <v>876</v>
      </c>
      <c r="F127" s="1616" t="str">
        <f t="shared" si="12"/>
        <v>1815 D</v>
      </c>
      <c r="G127" s="1617" t="s">
        <v>931</v>
      </c>
      <c r="H127" s="1618"/>
      <c r="I127" s="1596" t="str">
        <f t="shared" si="13"/>
        <v>1815 D</v>
      </c>
      <c r="J127" s="1596" t="str">
        <f t="shared" si="15"/>
        <v>1815 C</v>
      </c>
      <c r="K127" s="1596"/>
      <c r="L127" s="1596"/>
      <c r="M127" s="1589"/>
      <c r="N127" s="1598" t="str">
        <f ca="1">IF(AND(OR(E127="TCP", OR(E127="DCP", E127="BCP")), 'I8 Demand Data'!C14="1 CP"), 'E4 TB Allocation Details'!E127 &amp; 1, IF(AND(OR(E127="TCP", OR(E127="DCP", E127="BCP")), 'I8 Demand Data'!C14="4 CP"), 'E4 TB Allocation Details'!E127 &amp; 4, IF(AND(OR(E127="TCP", OR(E127="DCP", E127="BCP")), 'I8 Demand Data'!C14="12 CP"), 'E4 TB Allocation Details'!E127 &amp; 12, "")))</f>
        <v/>
      </c>
      <c r="O127" s="1598" t="str">
        <f ca="1">IF(AND(OR(E127="DNCP", OR(E127="SNCP", E127="PNCP")), 'I8 Demand Data'!C15="1 NCP"), E127 &amp; 1, IF(AND(OR(E127="DNCP", OR(E127="SNCP", E127="PNCP")), 'I8 Demand Data'!C15="4 NCP"), E127 &amp; 4, IF(AND(OR(E127="DNCP", OR(E127="SNCP", E127="PNCP")), 'I8 Demand Data'!C15="12 NCP"), E127 &amp; 12, "")))</f>
        <v/>
      </c>
      <c r="P127" s="1598" t="str">
        <f t="shared" si="16"/>
        <v>1815 D</v>
      </c>
      <c r="Q127" s="1598" t="str">
        <f t="shared" ref="Q127:Q133" si="17">IF(AND(N127="",O127=""),P127,IF(AND(O127="",P127=""),N127,O127))</f>
        <v>1815 D</v>
      </c>
      <c r="R127" s="787"/>
      <c r="S127" s="787"/>
      <c r="T127" s="787"/>
    </row>
    <row r="128" spans="1:20" s="1581" customFormat="1" ht="38.25">
      <c r="A128" s="1587">
        <v>5016</v>
      </c>
      <c r="B128" s="1587" t="s">
        <v>305</v>
      </c>
      <c r="C128" s="1587" t="s">
        <v>1011</v>
      </c>
      <c r="D128" s="422" t="s">
        <v>249</v>
      </c>
      <c r="E128" s="1599" t="s">
        <v>877</v>
      </c>
      <c r="F128" s="1613" t="str">
        <f t="shared" si="12"/>
        <v>1820 D</v>
      </c>
      <c r="G128" s="1614" t="s">
        <v>932</v>
      </c>
      <c r="H128" s="1615" t="s">
        <v>1385</v>
      </c>
      <c r="I128" s="1600" t="str">
        <f t="shared" si="13"/>
        <v>1820 D</v>
      </c>
      <c r="J128" s="1600" t="str">
        <f t="shared" si="15"/>
        <v>1820 C</v>
      </c>
      <c r="K128" s="1600"/>
      <c r="L128" s="1600"/>
      <c r="M128" s="1589"/>
      <c r="N128" s="1592" t="str">
        <f ca="1">IF(AND(OR(E128="TCP", OR(E128="DCP", E128="BCP")), 'I8 Demand Data'!C14="1 CP"), 'E4 TB Allocation Details'!E128 &amp; 1, IF(AND(OR(E128="TCP", OR(E128="DCP", E128="BCP")), 'I8 Demand Data'!C14="4 CP"), 'E4 TB Allocation Details'!E128 &amp; 4, IF(AND(OR(E128="TCP", OR(E128="DCP", E128="BCP")), 'I8 Demand Data'!C14="12 CP"), 'E4 TB Allocation Details'!E128 &amp; 12, "")))</f>
        <v/>
      </c>
      <c r="O128" s="1592" t="str">
        <f ca="1">IF(AND(OR(E128="DNCP", OR(E128="SNCP", E128="PNCP")), 'I8 Demand Data'!C15="1 NCP"), E128 &amp; 1, IF(AND(OR(E128="DNCP", OR(E128="SNCP", E128="PNCP")), 'I8 Demand Data'!C15="4 NCP"), E128 &amp; 4, IF(AND(OR(E128="DNCP", OR(E128="SNCP", E128="PNCP")), 'I8 Demand Data'!C15="12 NCP"), E128 &amp; 12, "")))</f>
        <v/>
      </c>
      <c r="P128" s="1592" t="str">
        <f t="shared" si="16"/>
        <v>1820 D</v>
      </c>
      <c r="Q128" s="1592" t="str">
        <f t="shared" si="17"/>
        <v>1820 D</v>
      </c>
      <c r="R128" s="787"/>
      <c r="S128" s="787"/>
      <c r="T128" s="787"/>
    </row>
    <row r="129" spans="1:20" s="1581" customFormat="1" ht="38.25">
      <c r="A129" s="1586">
        <v>5017</v>
      </c>
      <c r="B129" s="1586" t="s">
        <v>1000</v>
      </c>
      <c r="C129" s="1586" t="s">
        <v>1011</v>
      </c>
      <c r="D129" s="1593" t="s">
        <v>249</v>
      </c>
      <c r="E129" s="1594" t="s">
        <v>877</v>
      </c>
      <c r="F129" s="1616" t="str">
        <f t="shared" si="12"/>
        <v>1820 D</v>
      </c>
      <c r="G129" s="1617" t="s">
        <v>932</v>
      </c>
      <c r="H129" s="1618" t="s">
        <v>1385</v>
      </c>
      <c r="I129" s="1596" t="str">
        <f t="shared" si="13"/>
        <v>1820 D</v>
      </c>
      <c r="J129" s="1596" t="str">
        <f t="shared" si="15"/>
        <v>1820 C</v>
      </c>
      <c r="K129" s="1596"/>
      <c r="L129" s="1596"/>
      <c r="M129" s="1589"/>
      <c r="N129" s="1598" t="str">
        <f ca="1">IF(AND(OR(E129="TCP", OR(E129="DCP", E129="BCP")), 'I8 Demand Data'!C14="1 CP"), 'E4 TB Allocation Details'!E129 &amp; 1, IF(AND(OR(E129="TCP", OR(E129="DCP", E129="BCP")), 'I8 Demand Data'!C14="4 CP"), 'E4 TB Allocation Details'!E129 &amp; 4, IF(AND(OR(E129="TCP", OR(E129="DCP", E129="BCP")), 'I8 Demand Data'!C14="12 CP"), 'E4 TB Allocation Details'!E129 &amp; 12, "")))</f>
        <v/>
      </c>
      <c r="O129" s="1598" t="str">
        <f ca="1">IF(AND(OR(E129="DNCP", OR(E129="SNCP", E129="PNCP")), 'I8 Demand Data'!C15="1 NCP"), E129 &amp; 1, IF(AND(OR(E129="DNCP", OR(E129="SNCP", E129="PNCP")), 'I8 Demand Data'!C15="4 NCP"), E129 &amp; 4, IF(AND(OR(E129="DNCP", OR(E129="SNCP", E129="PNCP")), 'I8 Demand Data'!C15="12 NCP"), E129 &amp; 12, "")))</f>
        <v/>
      </c>
      <c r="P129" s="1598" t="str">
        <f t="shared" si="16"/>
        <v>1820 D</v>
      </c>
      <c r="Q129" s="1598" t="str">
        <f t="shared" si="17"/>
        <v>1820 D</v>
      </c>
      <c r="R129" s="787"/>
      <c r="S129" s="787"/>
      <c r="T129" s="787"/>
    </row>
    <row r="130" spans="1:20" s="1581" customFormat="1" ht="38.25">
      <c r="A130" s="1587">
        <v>5020</v>
      </c>
      <c r="B130" s="1587" t="s">
        <v>1001</v>
      </c>
      <c r="C130" s="1587" t="s">
        <v>1011</v>
      </c>
      <c r="D130" s="422" t="s">
        <v>249</v>
      </c>
      <c r="E130" s="1599" t="s">
        <v>903</v>
      </c>
      <c r="F130" s="1613" t="str">
        <f t="shared" si="12"/>
        <v>1830 &amp; 1835 D</v>
      </c>
      <c r="G130" s="1614" t="s">
        <v>942</v>
      </c>
      <c r="H130" s="1615" t="s">
        <v>1350</v>
      </c>
      <c r="I130" s="1600" t="str">
        <f t="shared" si="13"/>
        <v>1830 &amp; 1835 D</v>
      </c>
      <c r="J130" s="1600" t="str">
        <f t="shared" si="15"/>
        <v>1830 &amp; 1835 C</v>
      </c>
      <c r="K130" s="1600"/>
      <c r="L130" s="1600"/>
      <c r="M130" s="1589"/>
      <c r="N130" s="1592" t="str">
        <f ca="1">IF(AND(OR(E130="TCP", OR(E130="DCP", E130="BCP")), 'I8 Demand Data'!C14="1 CP"), 'E4 TB Allocation Details'!E130 &amp; 1, IF(AND(OR(E130="TCP", OR(E130="DCP", E130="BCP")), 'I8 Demand Data'!C14="4 CP"), 'E4 TB Allocation Details'!E130 &amp; 4, IF(AND(OR(E130="TCP", OR(E130="DCP", E130="BCP")), 'I8 Demand Data'!C14="12 CP"), 'E4 TB Allocation Details'!E130 &amp; 12, "")))</f>
        <v/>
      </c>
      <c r="O130" s="1592" t="str">
        <f ca="1">IF(AND(OR(E130="DNCP", OR(E130="SNCP", E130="PNCP")), 'I8 Demand Data'!C15="1 NCP"), E130 &amp; 1, IF(AND(OR(E130="DNCP", OR(E130="SNCP", E130="PNCP")), 'I8 Demand Data'!C15="4 NCP"), E130 &amp; 4, IF(AND(OR(E130="DNCP", OR(E130="SNCP", E130="PNCP")), 'I8 Demand Data'!C15="12 NCP"), E130 &amp; 12, "")))</f>
        <v/>
      </c>
      <c r="P130" s="1592" t="str">
        <f t="shared" si="16"/>
        <v>1830 &amp; 1835 D</v>
      </c>
      <c r="Q130" s="1592" t="str">
        <f t="shared" si="17"/>
        <v>1830 &amp; 1835 D</v>
      </c>
      <c r="R130" s="787"/>
      <c r="S130" s="787"/>
      <c r="T130" s="787"/>
    </row>
    <row r="131" spans="1:20" s="1581" customFormat="1" ht="51">
      <c r="A131" s="1586">
        <v>5025</v>
      </c>
      <c r="B131" s="1586" t="s">
        <v>1318</v>
      </c>
      <c r="C131" s="1586" t="s">
        <v>1011</v>
      </c>
      <c r="D131" s="1593" t="s">
        <v>249</v>
      </c>
      <c r="E131" s="1594" t="s">
        <v>903</v>
      </c>
      <c r="F131" s="1616" t="str">
        <f t="shared" si="12"/>
        <v>1830 &amp; 1835 D</v>
      </c>
      <c r="G131" s="1617" t="s">
        <v>942</v>
      </c>
      <c r="H131" s="1618" t="s">
        <v>1350</v>
      </c>
      <c r="I131" s="1596" t="str">
        <f t="shared" si="13"/>
        <v>1830 &amp; 1835 D</v>
      </c>
      <c r="J131" s="1596" t="str">
        <f t="shared" si="15"/>
        <v>1830 &amp; 1835 C</v>
      </c>
      <c r="K131" s="1596"/>
      <c r="L131" s="1596"/>
      <c r="M131" s="1589"/>
      <c r="N131" s="1598" t="str">
        <f ca="1">IF(AND(OR(E131="TCP", OR(E131="DCP", E131="BCP")), 'I8 Demand Data'!C14="1 CP"), 'E4 TB Allocation Details'!E131 &amp; 1, IF(AND(OR(E131="TCP", OR(E131="DCP", E131="BCP")), 'I8 Demand Data'!C14="4 CP"), 'E4 TB Allocation Details'!E131 &amp; 4, IF(AND(OR(E131="TCP", OR(E131="DCP", E131="BCP")), 'I8 Demand Data'!C14="12 CP"), 'E4 TB Allocation Details'!E131 &amp; 12, "")))</f>
        <v/>
      </c>
      <c r="O131" s="1598" t="str">
        <f ca="1">IF(AND(OR(E131="DNCP", OR(E131="SNCP", E131="PNCP")), 'I8 Demand Data'!C15="1 NCP"), E131 &amp; 1, IF(AND(OR(E131="DNCP", OR(E131="SNCP", E131="PNCP")), 'I8 Demand Data'!C15="4 NCP"), E131 &amp; 4, IF(AND(OR(E131="DNCP", OR(E131="SNCP", E131="PNCP")), 'I8 Demand Data'!C15="12 NCP"), E131 &amp; 12, "")))</f>
        <v/>
      </c>
      <c r="P131" s="1598" t="str">
        <f t="shared" si="16"/>
        <v>1830 &amp; 1835 D</v>
      </c>
      <c r="Q131" s="1598" t="str">
        <f t="shared" si="17"/>
        <v>1830 &amp; 1835 D</v>
      </c>
      <c r="R131" s="787"/>
      <c r="S131" s="787"/>
      <c r="T131" s="787"/>
    </row>
    <row r="132" spans="1:20" s="1581" customFormat="1" ht="25.5">
      <c r="A132" s="1587">
        <v>5030</v>
      </c>
      <c r="B132" s="1587" t="s">
        <v>1008</v>
      </c>
      <c r="C132" s="1587" t="s">
        <v>1011</v>
      </c>
      <c r="D132" s="422" t="s">
        <v>249</v>
      </c>
      <c r="E132" s="1599" t="s">
        <v>903</v>
      </c>
      <c r="F132" s="1613" t="str">
        <f t="shared" si="12"/>
        <v>1830 &amp; 1835 D</v>
      </c>
      <c r="G132" s="1614" t="s">
        <v>942</v>
      </c>
      <c r="H132" s="1615" t="s">
        <v>1385</v>
      </c>
      <c r="I132" s="1600" t="str">
        <f t="shared" si="13"/>
        <v>1830 &amp; 1835 D</v>
      </c>
      <c r="J132" s="1600" t="str">
        <f t="shared" si="15"/>
        <v>1830 &amp; 1835 C</v>
      </c>
      <c r="K132" s="1600"/>
      <c r="L132" s="1600"/>
      <c r="M132" s="1589"/>
      <c r="N132" s="1592" t="str">
        <f ca="1">IF(AND(OR(E132="TCP", OR(E132="DCP", E132="BCP")), 'I8 Demand Data'!C14="1 CP"), 'E4 TB Allocation Details'!E132 &amp; 1, IF(AND(OR(E132="TCP", OR(E132="DCP", E132="BCP")), 'I8 Demand Data'!C14="4 CP"), 'E4 TB Allocation Details'!E132 &amp; 4, IF(AND(OR(E132="TCP", OR(E132="DCP", E132="BCP")), 'I8 Demand Data'!C14="12 CP"), 'E4 TB Allocation Details'!E132 &amp; 12, "")))</f>
        <v/>
      </c>
      <c r="O132" s="1592" t="str">
        <f ca="1">IF(AND(OR(E132="DNCP", OR(E132="SNCP", E132="PNCP")), 'I8 Demand Data'!C15="1 NCP"), E132 &amp; 1, IF(AND(OR(E132="DNCP", OR(E132="SNCP", E132="PNCP")), 'I8 Demand Data'!C15="4 NCP"), E132 &amp; 4, IF(AND(OR(E132="DNCP", OR(E132="SNCP", E132="PNCP")), 'I8 Demand Data'!C15="12 NCP"), E132 &amp; 12, "")))</f>
        <v/>
      </c>
      <c r="P132" s="1592" t="str">
        <f t="shared" si="16"/>
        <v>1830 &amp; 1835 D</v>
      </c>
      <c r="Q132" s="1592" t="str">
        <f t="shared" si="17"/>
        <v>1830 &amp; 1835 D</v>
      </c>
      <c r="R132" s="787"/>
      <c r="S132" s="787"/>
      <c r="T132" s="787"/>
    </row>
    <row r="133" spans="1:20" s="1581" customFormat="1" ht="25.5">
      <c r="A133" s="1586">
        <v>5035</v>
      </c>
      <c r="B133" s="1586" t="s">
        <v>1130</v>
      </c>
      <c r="C133" s="1586" t="s">
        <v>1011</v>
      </c>
      <c r="D133" s="1593" t="s">
        <v>249</v>
      </c>
      <c r="E133" s="1594" t="s">
        <v>914</v>
      </c>
      <c r="F133" s="1616" t="str">
        <f t="shared" si="12"/>
        <v>1850 D</v>
      </c>
      <c r="G133" s="1617" t="s">
        <v>946</v>
      </c>
      <c r="H133" s="1618" t="s">
        <v>1350</v>
      </c>
      <c r="I133" s="1596" t="str">
        <f t="shared" si="13"/>
        <v>1850 D</v>
      </c>
      <c r="J133" s="1596" t="str">
        <f t="shared" si="15"/>
        <v>1850 C</v>
      </c>
      <c r="K133" s="1596"/>
      <c r="L133" s="1596"/>
      <c r="M133" s="1589"/>
      <c r="N133" s="1598" t="str">
        <f ca="1">IF(AND(OR(E133="TCP", OR(E133="DCP", E133="BCP")), 'I8 Demand Data'!C14="1 CP"), 'E4 TB Allocation Details'!E133 &amp; 1, IF(AND(OR(E133="TCP", OR(E133="DCP", E133="BCP")), 'I8 Demand Data'!C14="4 CP"), 'E4 TB Allocation Details'!E133 &amp; 4, IF(AND(OR(E133="TCP", OR(E133="DCP", E133="BCP")), 'I8 Demand Data'!C14="12 CP"), 'E4 TB Allocation Details'!E133 &amp; 12, "")))</f>
        <v/>
      </c>
      <c r="O133" s="1598" t="str">
        <f ca="1">IF(AND(OR(E133="DNCP", OR(E133="SNCP", E133="PNCP")), 'I8 Demand Data'!C15="1 NCP"), E133 &amp; 1, IF(AND(OR(E133="DNCP", OR(E133="SNCP", E133="PNCP")), 'I8 Demand Data'!C15="4 NCP"), E133 &amp; 4, IF(AND(OR(E133="DNCP", OR(E133="SNCP", E133="PNCP")), 'I8 Demand Data'!C15="12 NCP"), E133 &amp; 12, "")))</f>
        <v/>
      </c>
      <c r="P133" s="1598" t="str">
        <f t="shared" si="16"/>
        <v>1850 D</v>
      </c>
      <c r="Q133" s="1598" t="str">
        <f t="shared" si="17"/>
        <v>1850 D</v>
      </c>
      <c r="R133" s="787"/>
      <c r="S133" s="787"/>
      <c r="T133" s="787"/>
    </row>
    <row r="134" spans="1:20" s="1581" customFormat="1" ht="38.25">
      <c r="A134" s="1587">
        <v>5040</v>
      </c>
      <c r="B134" s="1587" t="s">
        <v>342</v>
      </c>
      <c r="C134" s="1587" t="s">
        <v>1011</v>
      </c>
      <c r="D134" s="422" t="s">
        <v>249</v>
      </c>
      <c r="E134" s="1599" t="s">
        <v>913</v>
      </c>
      <c r="F134" s="1613" t="str">
        <f t="shared" si="12"/>
        <v>1840 &amp; 1845 D</v>
      </c>
      <c r="G134" s="1614" t="s">
        <v>945</v>
      </c>
      <c r="H134" s="1615" t="s">
        <v>1350</v>
      </c>
      <c r="I134" s="1600" t="str">
        <f t="shared" si="13"/>
        <v>1840 &amp; 1845 D</v>
      </c>
      <c r="J134" s="1600" t="str">
        <f t="shared" si="15"/>
        <v>1840 &amp; 1845 C</v>
      </c>
      <c r="K134" s="1600"/>
      <c r="L134" s="1600"/>
      <c r="M134" s="1589"/>
      <c r="N134" s="1592" t="str">
        <f ca="1">IF(AND(OR(E134="TCP", OR(E134="DCP", E134="BCP")), 'I8 Demand Data'!C14="1 CP"), 'E4 TB Allocation Details'!E134 &amp; 1, IF(AND(OR(E134="TCP", OR(E134="DCP", E134="BCP")), 'I8 Demand Data'!C14="4 CP"), 'E4 TB Allocation Details'!E134 &amp; 4, IF(AND(OR(E134="TCP", OR(E134="DCP", E134="BCP")), 'I8 Demand Data'!C14="12 CP"), 'E4 TB Allocation Details'!E134 &amp; 12, "")))</f>
        <v/>
      </c>
      <c r="O134" s="1592" t="str">
        <f ca="1">IF(AND(OR(E134="DNCP", OR(E134="SNCP", E134="PNCP")), 'I8 Demand Data'!C15="1 NCP"), E134 &amp; 1, IF(AND(OR(E134="DNCP", OR(E134="SNCP", E134="PNCP")), 'I8 Demand Data'!C15="4 NCP"), E134 &amp; 4, IF(AND(OR(E134="DNCP", OR(E134="SNCP", E134="PNCP")), 'I8 Demand Data'!C15="12 NCP"), E134 &amp; 12, "")))</f>
        <v/>
      </c>
      <c r="P134" s="1592" t="str">
        <f t="shared" si="16"/>
        <v>1840 &amp; 1845 D</v>
      </c>
      <c r="Q134" s="1592" t="str">
        <f>IF(AND(N134="",O134=""),P134,IF(AND(O134="",P134=""),N134,O134))</f>
        <v>1840 &amp; 1845 D</v>
      </c>
      <c r="R134" s="787"/>
      <c r="S134" s="787"/>
      <c r="T134" s="787"/>
    </row>
    <row r="135" spans="1:20" s="1581" customFormat="1" ht="51">
      <c r="A135" s="1586">
        <v>5045</v>
      </c>
      <c r="B135" s="1586" t="s">
        <v>1319</v>
      </c>
      <c r="C135" s="1586" t="s">
        <v>1011</v>
      </c>
      <c r="D135" s="1593" t="s">
        <v>249</v>
      </c>
      <c r="E135" s="1594" t="s">
        <v>913</v>
      </c>
      <c r="F135" s="1616" t="str">
        <f t="shared" si="12"/>
        <v>1840 &amp; 1845 D</v>
      </c>
      <c r="G135" s="1617" t="s">
        <v>945</v>
      </c>
      <c r="H135" s="1618" t="s">
        <v>1350</v>
      </c>
      <c r="I135" s="1596" t="str">
        <f t="shared" si="13"/>
        <v>1840 &amp; 1845 D</v>
      </c>
      <c r="J135" s="1596" t="str">
        <f t="shared" si="15"/>
        <v>1840 &amp; 1845 C</v>
      </c>
      <c r="K135" s="1596"/>
      <c r="L135" s="1596"/>
      <c r="M135" s="1589"/>
      <c r="N135" s="1598" t="str">
        <f ca="1">IF(AND(OR(E135="TCP", OR(E135="DCP", E135="BCP")), 'I8 Demand Data'!C14="1 CP"), 'E4 TB Allocation Details'!E135 &amp; 1, IF(AND(OR(E135="TCP", OR(E135="DCP", E135="BCP")), 'I8 Demand Data'!C14="4 CP"), 'E4 TB Allocation Details'!E135 &amp; 4, IF(AND(OR(E135="TCP", OR(E135="DCP", E135="BCP")), 'I8 Demand Data'!C14="12 CP"), 'E4 TB Allocation Details'!E135 &amp; 12, "")))</f>
        <v/>
      </c>
      <c r="O135" s="1598" t="str">
        <f ca="1">IF(AND(OR(E135="DNCP", OR(E135="SNCP", E135="PNCP")), 'I8 Demand Data'!C15="1 NCP"), E135 &amp; 1, IF(AND(OR(E135="DNCP", OR(E135="SNCP", E135="PNCP")), 'I8 Demand Data'!C15="4 NCP"), E135 &amp; 4, IF(AND(OR(E135="DNCP", OR(E135="SNCP", E135="PNCP")), 'I8 Demand Data'!C15="12 NCP"), E135 &amp; 12, "")))</f>
        <v/>
      </c>
      <c r="P135" s="1598" t="str">
        <f t="shared" si="16"/>
        <v>1840 &amp; 1845 D</v>
      </c>
      <c r="Q135" s="1598" t="str">
        <f t="shared" ref="Q135:Q185" si="18">IF(AND(N135="",O135=""),P135,IF(AND(O135="",P135=""),N135,O135))</f>
        <v>1840 &amp; 1845 D</v>
      </c>
      <c r="R135" s="787"/>
      <c r="S135" s="787"/>
      <c r="T135" s="787"/>
    </row>
    <row r="136" spans="1:20" s="1581" customFormat="1" ht="38.25">
      <c r="A136" s="1587">
        <v>5050</v>
      </c>
      <c r="B136" s="1587" t="s">
        <v>984</v>
      </c>
      <c r="C136" s="1587" t="s">
        <v>1011</v>
      </c>
      <c r="D136" s="422" t="s">
        <v>249</v>
      </c>
      <c r="E136" s="1599" t="s">
        <v>913</v>
      </c>
      <c r="F136" s="1613" t="str">
        <f t="shared" ref="F136:F157" si="19">IF(Q136="", "", Q136)</f>
        <v>1840 &amp; 1845 D</v>
      </c>
      <c r="G136" s="1614" t="s">
        <v>945</v>
      </c>
      <c r="H136" s="1615" t="s">
        <v>1385</v>
      </c>
      <c r="I136" s="1600" t="str">
        <f t="shared" ref="I136:I157" si="20">IF(ISERROR(F136), "", (F136))</f>
        <v>1840 &amp; 1845 D</v>
      </c>
      <c r="J136" s="1600" t="str">
        <f t="shared" si="15"/>
        <v>1840 &amp; 1845 C</v>
      </c>
      <c r="K136" s="1600"/>
      <c r="L136" s="1600"/>
      <c r="M136" s="1589"/>
      <c r="N136" s="1592" t="str">
        <f ca="1">IF(AND(OR(E136="TCP", OR(E136="DCP", E136="BCP")), 'I8 Demand Data'!C14="1 CP"), 'E4 TB Allocation Details'!E136 &amp; 1, IF(AND(OR(E136="TCP", OR(E136="DCP", E136="BCP")), 'I8 Demand Data'!C14="4 CP"), 'E4 TB Allocation Details'!E136 &amp; 4, IF(AND(OR(E136="TCP", OR(E136="DCP", E136="BCP")), 'I8 Demand Data'!C14="12 CP"), 'E4 TB Allocation Details'!E136 &amp; 12, "")))</f>
        <v/>
      </c>
      <c r="O136" s="1592" t="str">
        <f ca="1">IF(AND(OR(E136="DNCP", OR(E136="SNCP", E136="PNCP")), 'I8 Demand Data'!C15="1 NCP"), E136 &amp; 1, IF(AND(OR(E136="DNCP", OR(E136="SNCP", E136="PNCP")), 'I8 Demand Data'!C15="4 NCP"), E136 &amp; 4, IF(AND(OR(E136="DNCP", OR(E136="SNCP", E136="PNCP")), 'I8 Demand Data'!C15="12 NCP"), E136 &amp; 12, "")))</f>
        <v/>
      </c>
      <c r="P136" s="1592" t="str">
        <f t="shared" si="16"/>
        <v>1840 &amp; 1845 D</v>
      </c>
      <c r="Q136" s="1592" t="str">
        <f t="shared" si="18"/>
        <v>1840 &amp; 1845 D</v>
      </c>
      <c r="R136" s="787"/>
      <c r="S136" s="787"/>
      <c r="T136" s="787"/>
    </row>
    <row r="137" spans="1:20" s="1581" customFormat="1" ht="25.5">
      <c r="A137" s="1586">
        <v>5055</v>
      </c>
      <c r="B137" s="1586" t="s">
        <v>1138</v>
      </c>
      <c r="C137" s="1586" t="s">
        <v>1011</v>
      </c>
      <c r="D137" s="1593" t="s">
        <v>249</v>
      </c>
      <c r="E137" s="1594" t="s">
        <v>914</v>
      </c>
      <c r="F137" s="1616" t="str">
        <f t="shared" si="19"/>
        <v>1850 D</v>
      </c>
      <c r="G137" s="1617" t="s">
        <v>946</v>
      </c>
      <c r="H137" s="1618" t="s">
        <v>1350</v>
      </c>
      <c r="I137" s="1596" t="str">
        <f t="shared" si="20"/>
        <v>1850 D</v>
      </c>
      <c r="J137" s="1596" t="str">
        <f t="shared" si="15"/>
        <v>1850 C</v>
      </c>
      <c r="K137" s="1596"/>
      <c r="L137" s="1596"/>
      <c r="M137" s="1589"/>
      <c r="N137" s="1598" t="str">
        <f ca="1">IF(AND(OR(E137="TCP", OR(E137="DCP", E137="BCP")), 'I8 Demand Data'!C14="1 CP"), 'E4 TB Allocation Details'!E137 &amp; 1, IF(AND(OR(E137="TCP", OR(E137="DCP", E137="BCP")), 'I8 Demand Data'!C14="4 CP"), 'E4 TB Allocation Details'!E137 &amp; 4, IF(AND(OR(E137="TCP", OR(E137="DCP", E137="BCP")), 'I8 Demand Data'!C14="12 CP"), 'E4 TB Allocation Details'!E137 &amp; 12, "")))</f>
        <v/>
      </c>
      <c r="O137" s="1598" t="str">
        <f ca="1">IF(AND(OR(E137="DNCP", OR(E137="SNCP", E137="PNCP")), 'I8 Demand Data'!C15="1 NCP"), E137 &amp; 1, IF(AND(OR(E137="DNCP", OR(E137="SNCP", E137="PNCP")), 'I8 Demand Data'!C15="4 NCP"), E137 &amp; 4, IF(AND(OR(E137="DNCP", OR(E137="SNCP", E137="PNCP")), 'I8 Demand Data'!C15="12 NCP"), E137 &amp; 12, "")))</f>
        <v/>
      </c>
      <c r="P137" s="1598" t="str">
        <f t="shared" si="16"/>
        <v>1850 D</v>
      </c>
      <c r="Q137" s="1598" t="str">
        <f t="shared" si="18"/>
        <v>1850 D</v>
      </c>
      <c r="R137" s="787"/>
      <c r="S137" s="787"/>
      <c r="T137" s="787"/>
    </row>
    <row r="138" spans="1:20" s="1581" customFormat="1" ht="25.5">
      <c r="A138" s="1587">
        <v>5065</v>
      </c>
      <c r="B138" s="1587" t="s">
        <v>1313</v>
      </c>
      <c r="C138" s="1587" t="s">
        <v>1011</v>
      </c>
      <c r="D138" s="422" t="s">
        <v>250</v>
      </c>
      <c r="E138" s="1599" t="s">
        <v>1385</v>
      </c>
      <c r="F138" s="1613" t="str">
        <f t="shared" si="19"/>
        <v xml:space="preserve"> </v>
      </c>
      <c r="G138" s="1614" t="s">
        <v>87</v>
      </c>
      <c r="H138" s="1615"/>
      <c r="I138" s="1600" t="str">
        <f t="shared" si="20"/>
        <v xml:space="preserve"> </v>
      </c>
      <c r="J138" s="1600" t="str">
        <f t="shared" si="15"/>
        <v>CWMC</v>
      </c>
      <c r="K138" s="1600"/>
      <c r="L138" s="1600"/>
      <c r="M138" s="1589"/>
      <c r="N138" s="1592" t="str">
        <f ca="1">IF(AND(OR(E138="TCP", OR(E138="DCP", E138="BCP")), 'I8 Demand Data'!C14="1 CP"), 'E4 TB Allocation Details'!E138 &amp; 1, IF(AND(OR(E138="TCP", OR(E138="DCP", E138="BCP")), 'I8 Demand Data'!C14="4 CP"), 'E4 TB Allocation Details'!E138 &amp; 4, IF(AND(OR(E138="TCP", OR(E138="DCP", E138="BCP")), 'I8 Demand Data'!C14="12 CP"), 'E4 TB Allocation Details'!E138 &amp; 12, "")))</f>
        <v/>
      </c>
      <c r="O138" s="1592" t="str">
        <f ca="1">IF(AND(OR(E138="DNCP", OR(E138="SNCP", E138="PNCP")), 'I8 Demand Data'!C15="1 NCP"), E138 &amp; 1, IF(AND(OR(E138="DNCP", OR(E138="SNCP", E138="PNCP")), 'I8 Demand Data'!C15="4 NCP"), E138 &amp; 4, IF(AND(OR(E138="DNCP", OR(E138="SNCP", E138="PNCP")), 'I8 Demand Data'!C15="12 NCP"), E138 &amp; 12, "")))</f>
        <v/>
      </c>
      <c r="P138" s="1592" t="str">
        <f t="shared" si="16"/>
        <v xml:space="preserve"> </v>
      </c>
      <c r="Q138" s="1592" t="str">
        <f t="shared" si="18"/>
        <v xml:space="preserve"> </v>
      </c>
      <c r="R138" s="787"/>
      <c r="S138" s="787"/>
      <c r="T138" s="787"/>
    </row>
    <row r="139" spans="1:20" s="1581" customFormat="1" ht="25.5">
      <c r="A139" s="1586">
        <v>5070</v>
      </c>
      <c r="B139" s="1586" t="s">
        <v>1314</v>
      </c>
      <c r="C139" s="1586" t="s">
        <v>1011</v>
      </c>
      <c r="D139" s="1593" t="s">
        <v>250</v>
      </c>
      <c r="E139" s="1594"/>
      <c r="F139" s="1616" t="str">
        <f t="shared" si="19"/>
        <v/>
      </c>
      <c r="G139" s="1617" t="s">
        <v>16</v>
      </c>
      <c r="H139" s="1618"/>
      <c r="I139" s="1596" t="str">
        <f t="shared" si="20"/>
        <v/>
      </c>
      <c r="J139" s="1596" t="str">
        <f t="shared" si="15"/>
        <v>CCA</v>
      </c>
      <c r="K139" s="1596"/>
      <c r="L139" s="1596"/>
      <c r="M139" s="1589"/>
      <c r="N139" s="1598" t="str">
        <f ca="1">IF(AND(OR(E139="TCP", OR(E139="DCP", E139="BCP")), 'I8 Demand Data'!C14="1 CP"), 'E4 TB Allocation Details'!E139 &amp; 1, IF(AND(OR(E139="TCP", OR(E139="DCP", E139="BCP")), 'I8 Demand Data'!C14="4 CP"), 'E4 TB Allocation Details'!E139 &amp; 4, IF(AND(OR(E139="TCP", OR(E139="DCP", E139="BCP")), 'I8 Demand Data'!C14="12 CP"), 'E4 TB Allocation Details'!E139 &amp; 12, "")))</f>
        <v/>
      </c>
      <c r="O139" s="1598" t="str">
        <f ca="1">IF(AND(OR(E139="DNCP", OR(E139="SNCP", E139="PNCP")), 'I8 Demand Data'!C15="1 NCP"), E139 &amp; 1, IF(AND(OR(E139="DNCP", OR(E139="SNCP", E139="PNCP")), 'I8 Demand Data'!C15="4 NCP"), E139 &amp; 4, IF(AND(OR(E139="DNCP", OR(E139="SNCP", E139="PNCP")), 'I8 Demand Data'!C15="12 NCP"), E139 &amp; 12, "")))</f>
        <v/>
      </c>
      <c r="P139" s="1598" t="str">
        <f t="shared" si="16"/>
        <v/>
      </c>
      <c r="Q139" s="1598" t="str">
        <f t="shared" si="18"/>
        <v/>
      </c>
      <c r="R139" s="787"/>
      <c r="S139" s="787"/>
      <c r="T139" s="787"/>
    </row>
    <row r="140" spans="1:20" s="1581" customFormat="1" ht="25.5">
      <c r="A140" s="1587">
        <v>5075</v>
      </c>
      <c r="B140" s="1587" t="s">
        <v>1315</v>
      </c>
      <c r="C140" s="1587" t="s">
        <v>1011</v>
      </c>
      <c r="D140" s="422" t="s">
        <v>250</v>
      </c>
      <c r="E140" s="1599"/>
      <c r="F140" s="1613" t="str">
        <f t="shared" si="19"/>
        <v/>
      </c>
      <c r="G140" s="1614" t="s">
        <v>16</v>
      </c>
      <c r="H140" s="1615"/>
      <c r="I140" s="1600" t="str">
        <f t="shared" si="20"/>
        <v/>
      </c>
      <c r="J140" s="1600" t="str">
        <f t="shared" si="15"/>
        <v>CCA</v>
      </c>
      <c r="K140" s="1600"/>
      <c r="L140" s="1600"/>
      <c r="M140" s="1589"/>
      <c r="N140" s="1592" t="str">
        <f ca="1">IF(AND(OR(E140="TCP", OR(E140="DCP", E140="BCP")), 'I8 Demand Data'!C14="1 CP"), 'E4 TB Allocation Details'!E140 &amp; 1, IF(AND(OR(E140="TCP", OR(E140="DCP", E140="BCP")), 'I8 Demand Data'!C14="4 CP"), 'E4 TB Allocation Details'!E140 &amp; 4, IF(AND(OR(E140="TCP", OR(E140="DCP", E140="BCP")), 'I8 Demand Data'!C14="12 CP"), 'E4 TB Allocation Details'!E140 &amp; 12, "")))</f>
        <v/>
      </c>
      <c r="O140" s="1592" t="str">
        <f ca="1">IF(AND(OR(E140="DNCP", OR(E140="SNCP", E140="PNCP")), 'I8 Demand Data'!C15="1 NCP"), E140 &amp; 1, IF(AND(OR(E140="DNCP", OR(E140="SNCP", E140="PNCP")), 'I8 Demand Data'!C15="4 NCP"), E140 &amp; 4, IF(AND(OR(E140="DNCP", OR(E140="SNCP", E140="PNCP")), 'I8 Demand Data'!C15="12 NCP"), E140 &amp; 12, "")))</f>
        <v/>
      </c>
      <c r="P140" s="1592" t="str">
        <f t="shared" si="16"/>
        <v/>
      </c>
      <c r="Q140" s="1592" t="str">
        <f t="shared" si="18"/>
        <v/>
      </c>
      <c r="R140" s="787"/>
      <c r="S140" s="787"/>
      <c r="T140" s="787"/>
    </row>
    <row r="141" spans="1:20" s="1581" customFormat="1" ht="25.5">
      <c r="A141" s="1586">
        <v>5085</v>
      </c>
      <c r="B141" s="1586" t="s">
        <v>1296</v>
      </c>
      <c r="C141" s="1586" t="s">
        <v>1011</v>
      </c>
      <c r="D141" s="1593" t="s">
        <v>249</v>
      </c>
      <c r="E141" s="1594" t="s">
        <v>237</v>
      </c>
      <c r="F141" s="1616" t="str">
        <f t="shared" si="19"/>
        <v>1815-1855 D</v>
      </c>
      <c r="G141" s="1617" t="s">
        <v>238</v>
      </c>
      <c r="H141" s="1618" t="s">
        <v>1350</v>
      </c>
      <c r="I141" s="1596" t="str">
        <f t="shared" si="20"/>
        <v>1815-1855 D</v>
      </c>
      <c r="J141" s="1596" t="str">
        <f t="shared" si="15"/>
        <v>1815-1855 C</v>
      </c>
      <c r="K141" s="1596"/>
      <c r="L141" s="1596"/>
      <c r="M141" s="1589"/>
      <c r="N141" s="1598" t="str">
        <f ca="1">IF(AND(OR(E141="TCP", OR(E141="DCP", E141="BCP")), 'I8 Demand Data'!C14="1 CP"), 'E4 TB Allocation Details'!E141 &amp; 1, IF(AND(OR(E141="TCP", OR(E141="DCP", E141="BCP")), 'I8 Demand Data'!C14="4 CP"), 'E4 TB Allocation Details'!E141 &amp; 4, IF(AND(OR(E141="TCP", OR(E141="DCP", E141="BCP")), 'I8 Demand Data'!C14="12 CP"), 'E4 TB Allocation Details'!E141 &amp; 12, "")))</f>
        <v/>
      </c>
      <c r="O141" s="1598" t="str">
        <f ca="1">IF(AND(OR(E141="DNCP", OR(E141="SNCP", E141="PNCP")), 'I8 Demand Data'!C15="1 NCP"), E141 &amp; 1, IF(AND(OR(E141="DNCP", OR(E141="SNCP", E141="PNCP")), 'I8 Demand Data'!C15="4 NCP"), E141 &amp; 4, IF(AND(OR(E141="DNCP", OR(E141="SNCP", E141="PNCP")), 'I8 Demand Data'!C15="12 NCP"), E141 &amp; 12, "")))</f>
        <v/>
      </c>
      <c r="P141" s="1598" t="str">
        <f t="shared" si="16"/>
        <v>1815-1855 D</v>
      </c>
      <c r="Q141" s="1598" t="str">
        <f t="shared" si="18"/>
        <v>1815-1855 D</v>
      </c>
      <c r="R141" s="787"/>
      <c r="S141" s="787"/>
      <c r="T141" s="787"/>
    </row>
    <row r="142" spans="1:20" s="1581" customFormat="1" ht="38.25">
      <c r="A142" s="1587">
        <v>5090</v>
      </c>
      <c r="B142" s="1587" t="s">
        <v>1297</v>
      </c>
      <c r="C142" s="1587" t="s">
        <v>1011</v>
      </c>
      <c r="D142" s="422" t="s">
        <v>249</v>
      </c>
      <c r="E142" s="1599" t="s">
        <v>913</v>
      </c>
      <c r="F142" s="1613" t="str">
        <f t="shared" si="19"/>
        <v>1840 &amp; 1845 D</v>
      </c>
      <c r="G142" s="1614" t="s">
        <v>945</v>
      </c>
      <c r="H142" s="1615" t="s">
        <v>1350</v>
      </c>
      <c r="I142" s="1600" t="str">
        <f t="shared" si="20"/>
        <v>1840 &amp; 1845 D</v>
      </c>
      <c r="J142" s="1600" t="str">
        <f t="shared" si="15"/>
        <v>1840 &amp; 1845 C</v>
      </c>
      <c r="K142" s="1600"/>
      <c r="L142" s="1600"/>
      <c r="M142" s="1589"/>
      <c r="N142" s="1592" t="str">
        <f ca="1">IF(AND(OR(E142="TCP", OR(E142="DCP", E142="BCP")), 'I8 Demand Data'!C14="1 CP"), 'E4 TB Allocation Details'!E142 &amp; 1, IF(AND(OR(E142="TCP", OR(E142="DCP", E142="BCP")), 'I8 Demand Data'!C14="4 CP"), 'E4 TB Allocation Details'!E142 &amp; 4, IF(AND(OR(E142="TCP", OR(E142="DCP", E142="BCP")), 'I8 Demand Data'!C14="12 CP"), 'E4 TB Allocation Details'!E142 &amp; 12, "")))</f>
        <v/>
      </c>
      <c r="O142" s="1592" t="str">
        <f ca="1">IF(AND(OR(E142="DNCP", OR(E142="SNCP", E142="PNCP")), 'I8 Demand Data'!C15="1 NCP"), E142 &amp; 1, IF(AND(OR(E142="DNCP", OR(E142="SNCP", E142="PNCP")), 'I8 Demand Data'!C15="4 NCP"), E142 &amp; 4, IF(AND(OR(E142="DNCP", OR(E142="SNCP", E142="PNCP")), 'I8 Demand Data'!C15="12 NCP"), E142 &amp; 12, "")))</f>
        <v/>
      </c>
      <c r="P142" s="1592" t="str">
        <f t="shared" si="16"/>
        <v>1840 &amp; 1845 D</v>
      </c>
      <c r="Q142" s="1592" t="str">
        <f t="shared" si="18"/>
        <v>1840 &amp; 1845 D</v>
      </c>
      <c r="R142" s="787"/>
      <c r="S142" s="787"/>
      <c r="T142" s="787"/>
    </row>
    <row r="143" spans="1:20" s="1581" customFormat="1" ht="38.25">
      <c r="A143" s="1586">
        <v>5095</v>
      </c>
      <c r="B143" s="1586" t="s">
        <v>1298</v>
      </c>
      <c r="C143" s="1586" t="s">
        <v>1011</v>
      </c>
      <c r="D143" s="1593" t="s">
        <v>249</v>
      </c>
      <c r="E143" s="1594" t="s">
        <v>903</v>
      </c>
      <c r="F143" s="1616" t="str">
        <f t="shared" si="19"/>
        <v>1830 &amp; 1835 D</v>
      </c>
      <c r="G143" s="1617" t="s">
        <v>942</v>
      </c>
      <c r="H143" s="1618" t="s">
        <v>1350</v>
      </c>
      <c r="I143" s="1596" t="str">
        <f t="shared" si="20"/>
        <v>1830 &amp; 1835 D</v>
      </c>
      <c r="J143" s="1596" t="str">
        <f t="shared" si="15"/>
        <v>1830 &amp; 1835 C</v>
      </c>
      <c r="K143" s="1596"/>
      <c r="L143" s="1596"/>
      <c r="M143" s="1589"/>
      <c r="N143" s="1598" t="str">
        <f ca="1">IF(AND(OR(E143="TCP", OR(E143="DCP", E143="BCP")), 'I8 Demand Data'!C14="1 CP"), 'E4 TB Allocation Details'!E143 &amp; 1, IF(AND(OR(E143="TCP", OR(E143="DCP", E143="BCP")), 'I8 Demand Data'!C14="4 CP"), 'E4 TB Allocation Details'!E143 &amp; 4, IF(AND(OR(E143="TCP", OR(E143="DCP", E143="BCP")), 'I8 Demand Data'!C14="12 CP"), 'E4 TB Allocation Details'!E143 &amp; 12, "")))</f>
        <v/>
      </c>
      <c r="O143" s="1598" t="str">
        <f ca="1">IF(AND(OR(E143="DNCP", OR(E143="SNCP", E143="PNCP")), 'I8 Demand Data'!C15="1 NCP"), E143 &amp; 1, IF(AND(OR(E143="DNCP", OR(E143="SNCP", E143="PNCP")), 'I8 Demand Data'!C15="4 NCP"), E143 &amp; 4, IF(AND(OR(E143="DNCP", OR(E143="SNCP", E143="PNCP")), 'I8 Demand Data'!C15="12 NCP"), E143 &amp; 12, "")))</f>
        <v/>
      </c>
      <c r="P143" s="1598" t="str">
        <f t="shared" si="16"/>
        <v>1830 &amp; 1835 D</v>
      </c>
      <c r="Q143" s="1598" t="str">
        <f t="shared" si="18"/>
        <v>1830 &amp; 1835 D</v>
      </c>
      <c r="R143" s="787"/>
      <c r="S143" s="787"/>
      <c r="T143" s="787"/>
    </row>
    <row r="144" spans="1:20" s="1581" customFormat="1" ht="25.5">
      <c r="A144" s="1587">
        <v>5096</v>
      </c>
      <c r="B144" s="1587" t="s">
        <v>1131</v>
      </c>
      <c r="C144" s="1587" t="s">
        <v>1011</v>
      </c>
      <c r="D144" s="422" t="s">
        <v>249</v>
      </c>
      <c r="E144" s="1599"/>
      <c r="F144" s="1613" t="str">
        <f t="shared" si="19"/>
        <v/>
      </c>
      <c r="G144" s="1614"/>
      <c r="H144" s="1615" t="s">
        <v>1385</v>
      </c>
      <c r="I144" s="1600" t="str">
        <f t="shared" si="20"/>
        <v/>
      </c>
      <c r="J144" s="1600" t="str">
        <f t="shared" si="15"/>
        <v/>
      </c>
      <c r="K144" s="1600" t="s">
        <v>675</v>
      </c>
      <c r="L144" s="1600"/>
      <c r="M144" s="1589"/>
      <c r="N144" s="1592" t="str">
        <f ca="1">IF(AND(OR(E144="TCP", OR(E144="DCP", E144="BCP")), 'I8 Demand Data'!C14="1 CP"), 'E4 TB Allocation Details'!E144 &amp; 1, IF(AND(OR(E144="TCP", OR(E144="DCP", E144="BCP")), 'I8 Demand Data'!C14="4 CP"), 'E4 TB Allocation Details'!E144 &amp; 4, IF(AND(OR(E144="TCP", OR(E144="DCP", E144="BCP")), 'I8 Demand Data'!C14="12 CP"), 'E4 TB Allocation Details'!E144 &amp; 12, "")))</f>
        <v/>
      </c>
      <c r="O144" s="1592" t="str">
        <f ca="1">IF(AND(OR(E144="DNCP", OR(E144="SNCP", E144="PNCP")), 'I8 Demand Data'!C15="1 NCP"), E144 &amp; 1, IF(AND(OR(E144="DNCP", OR(E144="SNCP", E144="PNCP")), 'I8 Demand Data'!C15="4 NCP"), E144 &amp; 4, IF(AND(OR(E144="DNCP", OR(E144="SNCP", E144="PNCP")), 'I8 Demand Data'!C15="12 NCP"), E144 &amp; 12, "")))</f>
        <v/>
      </c>
      <c r="P144" s="1592" t="str">
        <f t="shared" si="16"/>
        <v/>
      </c>
      <c r="Q144" s="1592" t="str">
        <f t="shared" si="18"/>
        <v/>
      </c>
      <c r="R144" s="787"/>
      <c r="S144" s="787"/>
      <c r="T144" s="787"/>
    </row>
    <row r="145" spans="1:20" s="1581" customFormat="1" ht="25.5">
      <c r="A145" s="1586">
        <v>5105</v>
      </c>
      <c r="B145" s="1586" t="s">
        <v>1062</v>
      </c>
      <c r="C145" s="1586" t="s">
        <v>1295</v>
      </c>
      <c r="D145" s="1593" t="s">
        <v>249</v>
      </c>
      <c r="E145" s="1594" t="s">
        <v>237</v>
      </c>
      <c r="F145" s="1616" t="str">
        <f t="shared" si="19"/>
        <v>1815-1855 D</v>
      </c>
      <c r="G145" s="1617" t="s">
        <v>238</v>
      </c>
      <c r="H145" s="1618" t="s">
        <v>1350</v>
      </c>
      <c r="I145" s="1596" t="str">
        <f t="shared" si="20"/>
        <v>1815-1855 D</v>
      </c>
      <c r="J145" s="1596" t="str">
        <f t="shared" si="15"/>
        <v>1815-1855 C</v>
      </c>
      <c r="K145" s="1596"/>
      <c r="L145" s="1596"/>
      <c r="M145" s="1589"/>
      <c r="N145" s="1598" t="str">
        <f ca="1">IF(AND(OR(E145="TCP", OR(E145="DCP", E145="BCP")), 'I8 Demand Data'!C14="1 CP"), 'E4 TB Allocation Details'!E145 &amp; 1, IF(AND(OR(E145="TCP", OR(E145="DCP", E145="BCP")), 'I8 Demand Data'!C14="4 CP"), 'E4 TB Allocation Details'!E145 &amp; 4, IF(AND(OR(E145="TCP", OR(E145="DCP", E145="BCP")), 'I8 Demand Data'!C14="12 CP"), 'E4 TB Allocation Details'!E145 &amp; 12, "")))</f>
        <v/>
      </c>
      <c r="O145" s="1598" t="str">
        <f ca="1">IF(AND(OR(E145="DNCP", OR(E145="SNCP", E145="PNCP")), 'I8 Demand Data'!C15="1 NCP"), E145 &amp; 1, IF(AND(OR(E145="DNCP", OR(E145="SNCP", E145="PNCP")), 'I8 Demand Data'!C15="4 NCP"), E145 &amp; 4, IF(AND(OR(E145="DNCP", OR(E145="SNCP", E145="PNCP")), 'I8 Demand Data'!C15="12 NCP"), E145 &amp; 12, "")))</f>
        <v/>
      </c>
      <c r="P145" s="1598" t="str">
        <f t="shared" si="16"/>
        <v>1815-1855 D</v>
      </c>
      <c r="Q145" s="1598" t="str">
        <f t="shared" si="18"/>
        <v>1815-1855 D</v>
      </c>
      <c r="R145" s="787"/>
      <c r="S145" s="787"/>
      <c r="T145" s="787"/>
    </row>
    <row r="146" spans="1:20" s="1581" customFormat="1" ht="38.25">
      <c r="A146" s="1587">
        <v>5110</v>
      </c>
      <c r="B146" s="1587" t="s">
        <v>1132</v>
      </c>
      <c r="C146" s="1587" t="s">
        <v>1295</v>
      </c>
      <c r="D146" s="422" t="s">
        <v>249</v>
      </c>
      <c r="E146" s="1599" t="s">
        <v>862</v>
      </c>
      <c r="F146" s="1613" t="str">
        <f t="shared" si="19"/>
        <v>1808 D</v>
      </c>
      <c r="G146" s="1614" t="s">
        <v>930</v>
      </c>
      <c r="H146" s="1615" t="s">
        <v>1385</v>
      </c>
      <c r="I146" s="1600" t="str">
        <f t="shared" si="20"/>
        <v>1808 D</v>
      </c>
      <c r="J146" s="1600" t="str">
        <f t="shared" si="15"/>
        <v>1808 C</v>
      </c>
      <c r="K146" s="1600"/>
      <c r="L146" s="1600"/>
      <c r="M146" s="1589"/>
      <c r="N146" s="1592" t="str">
        <f ca="1">IF(AND(OR(E146="TCP", OR(E146="DCP", E146="BCP")), 'I8 Demand Data'!C14="1 CP"), 'E4 TB Allocation Details'!E146 &amp; 1, IF(AND(OR(E146="TCP", OR(E146="DCP", E146="BCP")), 'I8 Demand Data'!C14="4 CP"), 'E4 TB Allocation Details'!E146 &amp; 4, IF(AND(OR(E146="TCP", OR(E146="DCP", E146="BCP")), 'I8 Demand Data'!C14="12 CP"), 'E4 TB Allocation Details'!E146 &amp; 12, "")))</f>
        <v/>
      </c>
      <c r="O146" s="1592" t="str">
        <f ca="1">IF(AND(OR(E146="DNCP", OR(E146="SNCP", E146="PNCP")), 'I8 Demand Data'!C15="1 NCP"), E146 &amp; 1, IF(AND(OR(E146="DNCP", OR(E146="SNCP", E146="PNCP")), 'I8 Demand Data'!C15="4 NCP"), E146 &amp; 4, IF(AND(OR(E146="DNCP", OR(E146="SNCP", E146="PNCP")), 'I8 Demand Data'!C15="12 NCP"), E146 &amp; 12, "")))</f>
        <v/>
      </c>
      <c r="P146" s="1592" t="str">
        <f t="shared" si="16"/>
        <v>1808 D</v>
      </c>
      <c r="Q146" s="1592" t="str">
        <f t="shared" si="18"/>
        <v>1808 D</v>
      </c>
      <c r="R146" s="787"/>
      <c r="S146" s="787"/>
      <c r="T146" s="787"/>
    </row>
    <row r="147" spans="1:20" s="1581" customFormat="1" ht="38.25">
      <c r="A147" s="1586">
        <v>5112</v>
      </c>
      <c r="B147" s="1586" t="s">
        <v>1096</v>
      </c>
      <c r="C147" s="1586" t="s">
        <v>1295</v>
      </c>
      <c r="D147" s="1593" t="s">
        <v>249</v>
      </c>
      <c r="E147" s="1594" t="s">
        <v>876</v>
      </c>
      <c r="F147" s="1616" t="str">
        <f t="shared" si="19"/>
        <v>1815 D</v>
      </c>
      <c r="G147" s="1617" t="s">
        <v>931</v>
      </c>
      <c r="H147" s="1618"/>
      <c r="I147" s="1596" t="str">
        <f t="shared" si="20"/>
        <v>1815 D</v>
      </c>
      <c r="J147" s="1596" t="str">
        <f t="shared" si="15"/>
        <v>1815 C</v>
      </c>
      <c r="K147" s="1596"/>
      <c r="L147" s="1596"/>
      <c r="M147" s="1589"/>
      <c r="N147" s="1598" t="str">
        <f ca="1">IF(AND(OR(E147="TCP", OR(E147="DCP", E147="BCP")), 'I8 Demand Data'!C14="1 CP"), 'E4 TB Allocation Details'!E147 &amp; 1, IF(AND(OR(E147="TCP", OR(E147="DCP", E147="BCP")), 'I8 Demand Data'!C14="4 CP"), 'E4 TB Allocation Details'!E147 &amp; 4, IF(AND(OR(E147="TCP", OR(E147="DCP", E147="BCP")), 'I8 Demand Data'!C14="12 CP"), 'E4 TB Allocation Details'!E147 &amp; 12, "")))</f>
        <v/>
      </c>
      <c r="O147" s="1598" t="str">
        <f ca="1">IF(AND(OR(E147="DNCP", OR(E147="SNCP", E147="PNCP")), 'I8 Demand Data'!C15="1 NCP"), E147 &amp; 1, IF(AND(OR(E147="DNCP", OR(E147="SNCP", E147="PNCP")), 'I8 Demand Data'!C15="4 NCP"), E147 &amp; 4, IF(AND(OR(E147="DNCP", OR(E147="SNCP", E147="PNCP")), 'I8 Demand Data'!C15="12 NCP"), E147 &amp; 12, "")))</f>
        <v/>
      </c>
      <c r="P147" s="1598" t="str">
        <f t="shared" si="16"/>
        <v>1815 D</v>
      </c>
      <c r="Q147" s="1598" t="str">
        <f t="shared" si="18"/>
        <v>1815 D</v>
      </c>
      <c r="R147" s="787"/>
      <c r="S147" s="787"/>
      <c r="T147" s="787"/>
    </row>
    <row r="148" spans="1:20" s="1581" customFormat="1" ht="38.25">
      <c r="A148" s="1587">
        <v>5114</v>
      </c>
      <c r="B148" s="1587" t="s">
        <v>345</v>
      </c>
      <c r="C148" s="1587" t="s">
        <v>1295</v>
      </c>
      <c r="D148" s="422" t="s">
        <v>249</v>
      </c>
      <c r="E148" s="1599" t="s">
        <v>877</v>
      </c>
      <c r="F148" s="1613" t="str">
        <f t="shared" si="19"/>
        <v>1820 D</v>
      </c>
      <c r="G148" s="1614" t="s">
        <v>932</v>
      </c>
      <c r="H148" s="1615" t="s">
        <v>1385</v>
      </c>
      <c r="I148" s="1600" t="str">
        <f t="shared" si="20"/>
        <v>1820 D</v>
      </c>
      <c r="J148" s="1600" t="str">
        <f t="shared" si="15"/>
        <v>1820 C</v>
      </c>
      <c r="K148" s="1600"/>
      <c r="L148" s="1600"/>
      <c r="M148" s="1589"/>
      <c r="N148" s="1592" t="str">
        <f ca="1">IF(AND(OR(E148="TCP", OR(E148="DCP", E148="BCP")), 'I8 Demand Data'!C14="1 CP"), 'E4 TB Allocation Details'!E148 &amp; 1, IF(AND(OR(E148="TCP", OR(E148="DCP", E148="BCP")), 'I8 Demand Data'!C14="4 CP"), 'E4 TB Allocation Details'!E148 &amp; 4, IF(AND(OR(E148="TCP", OR(E148="DCP", E148="BCP")), 'I8 Demand Data'!C14="12 CP"), 'E4 TB Allocation Details'!E148 &amp; 12, "")))</f>
        <v/>
      </c>
      <c r="O148" s="1592" t="str">
        <f ca="1">IF(AND(OR(E148="DNCP", OR(E148="SNCP", E148="PNCP")), 'I8 Demand Data'!C15="1 NCP"), E148 &amp; 1, IF(AND(OR(E148="DNCP", OR(E148="SNCP", E148="PNCP")), 'I8 Demand Data'!C15="4 NCP"), E148 &amp; 4, IF(AND(OR(E148="DNCP", OR(E148="SNCP", E148="PNCP")), 'I8 Demand Data'!C15="12 NCP"), E148 &amp; 12, "")))</f>
        <v/>
      </c>
      <c r="P148" s="1592" t="str">
        <f t="shared" si="16"/>
        <v>1820 D</v>
      </c>
      <c r="Q148" s="1592" t="str">
        <f t="shared" si="18"/>
        <v>1820 D</v>
      </c>
      <c r="R148" s="787"/>
      <c r="S148" s="787"/>
      <c r="T148" s="787"/>
    </row>
    <row r="149" spans="1:20" s="1581" customFormat="1" ht="25.5">
      <c r="A149" s="1586">
        <v>5120</v>
      </c>
      <c r="B149" s="1586" t="s">
        <v>346</v>
      </c>
      <c r="C149" s="1586" t="s">
        <v>1295</v>
      </c>
      <c r="D149" s="1593" t="s">
        <v>249</v>
      </c>
      <c r="E149" s="1594" t="s">
        <v>878</v>
      </c>
      <c r="F149" s="1616" t="str">
        <f t="shared" si="19"/>
        <v>1830 D</v>
      </c>
      <c r="G149" s="1617" t="s">
        <v>934</v>
      </c>
      <c r="H149" s="1618" t="s">
        <v>1350</v>
      </c>
      <c r="I149" s="1596" t="str">
        <f t="shared" si="20"/>
        <v>1830 D</v>
      </c>
      <c r="J149" s="1596" t="str">
        <f t="shared" si="15"/>
        <v>1830 C</v>
      </c>
      <c r="K149" s="1596"/>
      <c r="L149" s="1596"/>
      <c r="M149" s="1589"/>
      <c r="N149" s="1598" t="str">
        <f ca="1">IF(AND(OR(E149="TCP", OR(E149="DCP", E149="BCP")), 'I8 Demand Data'!C14="1 CP"), 'E4 TB Allocation Details'!E149 &amp; 1, IF(AND(OR(E149="TCP", OR(E149="DCP", E149="BCP")), 'I8 Demand Data'!C14="4 CP"), 'E4 TB Allocation Details'!E149 &amp; 4, IF(AND(OR(E149="TCP", OR(E149="DCP", E149="BCP")), 'I8 Demand Data'!C14="12 CP"), 'E4 TB Allocation Details'!E149 &amp; 12, "")))</f>
        <v/>
      </c>
      <c r="O149" s="1598" t="str">
        <f ca="1">IF(AND(OR(E149="DNCP", OR(E149="SNCP", E149="PNCP")), 'I8 Demand Data'!C15="1 NCP"), E149 &amp; 1, IF(AND(OR(E149="DNCP", OR(E149="SNCP", E149="PNCP")), 'I8 Demand Data'!C15="4 NCP"), E149 &amp; 4, IF(AND(OR(E149="DNCP", OR(E149="SNCP", E149="PNCP")), 'I8 Demand Data'!C15="12 NCP"), E149 &amp; 12, "")))</f>
        <v/>
      </c>
      <c r="P149" s="1598" t="str">
        <f t="shared" si="16"/>
        <v>1830 D</v>
      </c>
      <c r="Q149" s="1598" t="str">
        <f t="shared" si="18"/>
        <v>1830 D</v>
      </c>
      <c r="R149" s="787"/>
      <c r="S149" s="787"/>
      <c r="T149" s="787"/>
    </row>
    <row r="150" spans="1:20" s="1581" customFormat="1" ht="25.5">
      <c r="A150" s="1587">
        <v>5125</v>
      </c>
      <c r="B150" s="1587" t="s">
        <v>1098</v>
      </c>
      <c r="C150" s="1587" t="s">
        <v>1295</v>
      </c>
      <c r="D150" s="422" t="s">
        <v>249</v>
      </c>
      <c r="E150" s="1599" t="s">
        <v>879</v>
      </c>
      <c r="F150" s="1613" t="str">
        <f t="shared" si="19"/>
        <v>1835 D</v>
      </c>
      <c r="G150" s="1614" t="s">
        <v>935</v>
      </c>
      <c r="H150" s="1615" t="s">
        <v>1350</v>
      </c>
      <c r="I150" s="1600" t="str">
        <f t="shared" si="20"/>
        <v>1835 D</v>
      </c>
      <c r="J150" s="1600" t="str">
        <f t="shared" si="15"/>
        <v>1835 C</v>
      </c>
      <c r="K150" s="1600"/>
      <c r="L150" s="1600"/>
      <c r="M150" s="1589"/>
      <c r="N150" s="1592" t="str">
        <f ca="1">IF(AND(OR(E150="TCP", OR(E150="DCP", E150="BCP")), 'I8 Demand Data'!C14="1 CP"), 'E4 TB Allocation Details'!E150 &amp; 1, IF(AND(OR(E150="TCP", OR(E150="DCP", E150="BCP")), 'I8 Demand Data'!C14="4 CP"), 'E4 TB Allocation Details'!E150 &amp; 4, IF(AND(OR(E150="TCP", OR(E150="DCP", E150="BCP")), 'I8 Demand Data'!C14="12 CP"), 'E4 TB Allocation Details'!E150 &amp; 12, "")))</f>
        <v/>
      </c>
      <c r="O150" s="1592" t="str">
        <f ca="1">IF(AND(OR(E150="DNCP", OR(E150="SNCP", E150="PNCP")), 'I8 Demand Data'!C15="1 NCP"), E150 &amp; 1, IF(AND(OR(E150="DNCP", OR(E150="SNCP", E150="PNCP")), 'I8 Demand Data'!C15="4 NCP"), E150 &amp; 4, IF(AND(OR(E150="DNCP", OR(E150="SNCP", E150="PNCP")), 'I8 Demand Data'!C15="12 NCP"), E150 &amp; 12, "")))</f>
        <v/>
      </c>
      <c r="P150" s="1592" t="str">
        <f t="shared" si="16"/>
        <v>1835 D</v>
      </c>
      <c r="Q150" s="1592" t="str">
        <f t="shared" si="18"/>
        <v>1835 D</v>
      </c>
      <c r="R150" s="787"/>
      <c r="S150" s="787"/>
      <c r="T150" s="787"/>
    </row>
    <row r="151" spans="1:20" s="1581" customFormat="1" ht="25.5">
      <c r="A151" s="1586">
        <v>5130</v>
      </c>
      <c r="B151" s="1586" t="s">
        <v>347</v>
      </c>
      <c r="C151" s="1586" t="s">
        <v>1295</v>
      </c>
      <c r="D151" s="1593" t="s">
        <v>249</v>
      </c>
      <c r="E151" s="1594" t="s">
        <v>915</v>
      </c>
      <c r="F151" s="1616" t="str">
        <f t="shared" si="19"/>
        <v>1855 D</v>
      </c>
      <c r="G151" s="1617" t="s">
        <v>947</v>
      </c>
      <c r="H151" s="1618" t="s">
        <v>1385</v>
      </c>
      <c r="I151" s="1596" t="str">
        <f t="shared" si="20"/>
        <v>1855 D</v>
      </c>
      <c r="J151" s="1596" t="str">
        <f t="shared" si="15"/>
        <v>1855 C</v>
      </c>
      <c r="K151" s="1596"/>
      <c r="L151" s="1596"/>
      <c r="M151" s="1589"/>
      <c r="N151" s="1598" t="str">
        <f ca="1">IF(AND(OR(E151="TCP", OR(E151="DCP", E151="BCP")), 'I8 Demand Data'!C14="1 CP"), 'E4 TB Allocation Details'!E151 &amp; 1, IF(AND(OR(E151="TCP", OR(E151="DCP", E151="BCP")), 'I8 Demand Data'!C14="4 CP"), 'E4 TB Allocation Details'!E151 &amp; 4, IF(AND(OR(E151="TCP", OR(E151="DCP", E151="BCP")), 'I8 Demand Data'!C14="12 CP"), 'E4 TB Allocation Details'!E151 &amp; 12, "")))</f>
        <v/>
      </c>
      <c r="O151" s="1598" t="str">
        <f ca="1">IF(AND(OR(E151="DNCP", OR(E151="SNCP", E151="PNCP")), 'I8 Demand Data'!C15="1 NCP"), E151 &amp; 1, IF(AND(OR(E151="DNCP", OR(E151="SNCP", E151="PNCP")), 'I8 Demand Data'!C15="4 NCP"), E151 &amp; 4, IF(AND(OR(E151="DNCP", OR(E151="SNCP", E151="PNCP")), 'I8 Demand Data'!C15="12 NCP"), E151 &amp; 12, "")))</f>
        <v/>
      </c>
      <c r="P151" s="1598" t="str">
        <f t="shared" si="16"/>
        <v>1855 D</v>
      </c>
      <c r="Q151" s="1598" t="str">
        <f>IF(AND(N151="",O151=""),P151,IF(AND(O151="",P151=""),N151,O151))</f>
        <v>1855 D</v>
      </c>
      <c r="R151" s="787"/>
      <c r="S151" s="787"/>
      <c r="T151" s="787"/>
    </row>
    <row r="152" spans="1:20" s="1581" customFormat="1" ht="38.25">
      <c r="A152" s="1587">
        <v>5135</v>
      </c>
      <c r="B152" s="1587" t="s">
        <v>348</v>
      </c>
      <c r="C152" s="1587" t="s">
        <v>1295</v>
      </c>
      <c r="D152" s="422" t="s">
        <v>249</v>
      </c>
      <c r="E152" s="1599" t="s">
        <v>903</v>
      </c>
      <c r="F152" s="1613" t="str">
        <f t="shared" si="19"/>
        <v>1830 &amp; 1835 D</v>
      </c>
      <c r="G152" s="1614" t="s">
        <v>942</v>
      </c>
      <c r="H152" s="1615" t="s">
        <v>1350</v>
      </c>
      <c r="I152" s="1600" t="str">
        <f t="shared" si="20"/>
        <v>1830 &amp; 1835 D</v>
      </c>
      <c r="J152" s="1600" t="str">
        <f t="shared" si="15"/>
        <v>1830 &amp; 1835 C</v>
      </c>
      <c r="K152" s="1600"/>
      <c r="L152" s="1600"/>
      <c r="M152" s="1589"/>
      <c r="N152" s="1592" t="str">
        <f ca="1">IF(AND(OR(E152="TCP", OR(E152="DCP", E152="BCP")), 'I8 Demand Data'!C14="1 CP"), 'E4 TB Allocation Details'!E152 &amp; 1, IF(AND(OR(E152="TCP", OR(E152="DCP", E152="BCP")), 'I8 Demand Data'!C14="4 CP"), 'E4 TB Allocation Details'!E152 &amp; 4, IF(AND(OR(E152="TCP", OR(E152="DCP", E152="BCP")), 'I8 Demand Data'!C14="12 CP"), 'E4 TB Allocation Details'!E152 &amp; 12, "")))</f>
        <v/>
      </c>
      <c r="O152" s="1592" t="str">
        <f ca="1">IF(AND(OR(E152="DNCP", OR(E152="SNCP", E152="PNCP")), 'I8 Demand Data'!C15="1 NCP"), E152 &amp; 1, IF(AND(OR(E152="DNCP", OR(E152="SNCP", E152="PNCP")), 'I8 Demand Data'!C15="4 NCP"), E152 &amp; 4, IF(AND(OR(E152="DNCP", OR(E152="SNCP", E152="PNCP")), 'I8 Demand Data'!C15="12 NCP"), E152 &amp; 12, "")))</f>
        <v/>
      </c>
      <c r="P152" s="1592" t="str">
        <f t="shared" si="16"/>
        <v>1830 &amp; 1835 D</v>
      </c>
      <c r="Q152" s="1592" t="str">
        <f t="shared" si="18"/>
        <v>1830 &amp; 1835 D</v>
      </c>
      <c r="R152" s="787"/>
      <c r="S152" s="787"/>
      <c r="T152" s="787"/>
    </row>
    <row r="153" spans="1:20" s="1581" customFormat="1" ht="25.5">
      <c r="A153" s="1586">
        <v>5145</v>
      </c>
      <c r="B153" s="1586" t="s">
        <v>349</v>
      </c>
      <c r="C153" s="1586" t="s">
        <v>1295</v>
      </c>
      <c r="D153" s="1593" t="s">
        <v>249</v>
      </c>
      <c r="E153" s="1594" t="s">
        <v>904</v>
      </c>
      <c r="F153" s="1616" t="str">
        <f t="shared" si="19"/>
        <v>1840 D</v>
      </c>
      <c r="G153" s="1617" t="s">
        <v>943</v>
      </c>
      <c r="H153" s="1618" t="s">
        <v>1350</v>
      </c>
      <c r="I153" s="1596" t="str">
        <f t="shared" si="20"/>
        <v>1840 D</v>
      </c>
      <c r="J153" s="1596" t="str">
        <f t="shared" si="15"/>
        <v>1840 C</v>
      </c>
      <c r="K153" s="1596"/>
      <c r="L153" s="1596"/>
      <c r="M153" s="1589"/>
      <c r="N153" s="1598" t="str">
        <f ca="1">IF(AND(OR(E153="TCP", OR(E153="DCP", E153="BCP")), 'I8 Demand Data'!C14="1 CP"), 'E4 TB Allocation Details'!E153 &amp; 1, IF(AND(OR(E153="TCP", OR(E153="DCP", E153="BCP")), 'I8 Demand Data'!C14="4 CP"), 'E4 TB Allocation Details'!E153 &amp; 4, IF(AND(OR(E153="TCP", OR(E153="DCP", E153="BCP")), 'I8 Demand Data'!C14="12 CP"), 'E4 TB Allocation Details'!E153 &amp; 12, "")))</f>
        <v/>
      </c>
      <c r="O153" s="1598" t="str">
        <f ca="1">IF(AND(OR(E153="DNCP", OR(E153="SNCP", E153="PNCP")), 'I8 Demand Data'!C15="1 NCP"), E153 &amp; 1, IF(AND(OR(E153="DNCP", OR(E153="SNCP", E153="PNCP")), 'I8 Demand Data'!C15="4 NCP"), E153 &amp; 4, IF(AND(OR(E153="DNCP", OR(E153="SNCP", E153="PNCP")), 'I8 Demand Data'!C15="12 NCP"), E153 &amp; 12, "")))</f>
        <v/>
      </c>
      <c r="P153" s="1598" t="str">
        <f t="shared" si="16"/>
        <v>1840 D</v>
      </c>
      <c r="Q153" s="1598" t="str">
        <f t="shared" si="18"/>
        <v>1840 D</v>
      </c>
      <c r="R153" s="787"/>
      <c r="S153" s="787"/>
      <c r="T153" s="787"/>
    </row>
    <row r="154" spans="1:20" s="1581" customFormat="1" ht="38.25">
      <c r="A154" s="1587">
        <v>5150</v>
      </c>
      <c r="B154" s="1587" t="s">
        <v>350</v>
      </c>
      <c r="C154" s="1587" t="s">
        <v>1295</v>
      </c>
      <c r="D154" s="422" t="s">
        <v>249</v>
      </c>
      <c r="E154" s="1599" t="s">
        <v>912</v>
      </c>
      <c r="F154" s="1613" t="str">
        <f t="shared" si="19"/>
        <v>1845 D</v>
      </c>
      <c r="G154" s="1614" t="s">
        <v>944</v>
      </c>
      <c r="H154" s="1615" t="s">
        <v>1350</v>
      </c>
      <c r="I154" s="1600" t="str">
        <f t="shared" si="20"/>
        <v>1845 D</v>
      </c>
      <c r="J154" s="1600" t="str">
        <f t="shared" si="15"/>
        <v>1845 C</v>
      </c>
      <c r="K154" s="1600"/>
      <c r="L154" s="1600"/>
      <c r="M154" s="1589"/>
      <c r="N154" s="1592" t="str">
        <f ca="1">IF(AND(OR(E154="TCP", OR(E154="DCP", E154="BCP")), 'I8 Demand Data'!C14="1 CP"), 'E4 TB Allocation Details'!E154 &amp; 1, IF(AND(OR(E154="TCP", OR(E154="DCP", E154="BCP")), 'I8 Demand Data'!C14="4 CP"), 'E4 TB Allocation Details'!E154 &amp; 4, IF(AND(OR(E154="TCP", OR(E154="DCP", E154="BCP")), 'I8 Demand Data'!C14="12 CP"), 'E4 TB Allocation Details'!E154 &amp; 12, "")))</f>
        <v/>
      </c>
      <c r="O154" s="1592" t="str">
        <f ca="1">IF(AND(OR(E154="DNCP", OR(E154="SNCP", E154="PNCP")), 'I8 Demand Data'!C15="1 NCP"), E154 &amp; 1, IF(AND(OR(E154="DNCP", OR(E154="SNCP", E154="PNCP")), 'I8 Demand Data'!C15="4 NCP"), E154 &amp; 4, IF(AND(OR(E154="DNCP", OR(E154="SNCP", E154="PNCP")), 'I8 Demand Data'!C15="12 NCP"), E154 &amp; 12, "")))</f>
        <v/>
      </c>
      <c r="P154" s="1592" t="str">
        <f t="shared" si="16"/>
        <v>1845 D</v>
      </c>
      <c r="Q154" s="1592" t="str">
        <f t="shared" si="18"/>
        <v>1845 D</v>
      </c>
      <c r="R154" s="787"/>
      <c r="S154" s="787"/>
      <c r="T154" s="787"/>
    </row>
    <row r="155" spans="1:20" s="1581" customFormat="1" ht="25.5">
      <c r="A155" s="1586">
        <v>5155</v>
      </c>
      <c r="B155" s="1586" t="s">
        <v>351</v>
      </c>
      <c r="C155" s="1586" t="s">
        <v>1295</v>
      </c>
      <c r="D155" s="1593" t="s">
        <v>249</v>
      </c>
      <c r="E155" s="1594" t="s">
        <v>915</v>
      </c>
      <c r="F155" s="1616" t="str">
        <f t="shared" si="19"/>
        <v>1855 D</v>
      </c>
      <c r="G155" s="1617" t="s">
        <v>947</v>
      </c>
      <c r="H155" s="1618" t="s">
        <v>1385</v>
      </c>
      <c r="I155" s="1596" t="str">
        <f t="shared" si="20"/>
        <v>1855 D</v>
      </c>
      <c r="J155" s="1596" t="str">
        <f t="shared" si="15"/>
        <v>1855 C</v>
      </c>
      <c r="K155" s="1596"/>
      <c r="L155" s="1596"/>
      <c r="M155" s="1589"/>
      <c r="N155" s="1598" t="str">
        <f ca="1">IF(AND(OR(E155="TCP", OR(E155="DCP", E155="BCP")), 'I8 Demand Data'!C14="1 CP"), 'E4 TB Allocation Details'!E155 &amp; 1, IF(AND(OR(E155="TCP", OR(E155="DCP", E155="BCP")), 'I8 Demand Data'!C14="4 CP"), 'E4 TB Allocation Details'!E155 &amp; 4, IF(AND(OR(E155="TCP", OR(E155="DCP", E155="BCP")), 'I8 Demand Data'!C14="12 CP"), 'E4 TB Allocation Details'!E155 &amp; 12, "")))</f>
        <v/>
      </c>
      <c r="O155" s="1598" t="str">
        <f ca="1">IF(AND(OR(E155="DNCP", OR(E155="SNCP", E155="PNCP")), 'I8 Demand Data'!C15="1 NCP"), E155 &amp; 1, IF(AND(OR(E155="DNCP", OR(E155="SNCP", E155="PNCP")), 'I8 Demand Data'!C15="4 NCP"), E155 &amp; 4, IF(AND(OR(E155="DNCP", OR(E155="SNCP", E155="PNCP")), 'I8 Demand Data'!C15="12 NCP"), E155 &amp; 12, "")))</f>
        <v/>
      </c>
      <c r="P155" s="1598" t="str">
        <f t="shared" si="16"/>
        <v>1855 D</v>
      </c>
      <c r="Q155" s="1598" t="str">
        <f t="shared" si="18"/>
        <v>1855 D</v>
      </c>
      <c r="R155" s="787"/>
      <c r="S155" s="787"/>
      <c r="T155" s="787"/>
    </row>
    <row r="156" spans="1:20" s="1581" customFormat="1" ht="25.5">
      <c r="A156" s="1587">
        <v>5160</v>
      </c>
      <c r="B156" s="1587" t="s">
        <v>352</v>
      </c>
      <c r="C156" s="1587" t="s">
        <v>1295</v>
      </c>
      <c r="D156" s="422" t="s">
        <v>249</v>
      </c>
      <c r="E156" s="1599" t="s">
        <v>914</v>
      </c>
      <c r="F156" s="1613" t="str">
        <f t="shared" si="19"/>
        <v>1850 D</v>
      </c>
      <c r="G156" s="1614" t="s">
        <v>946</v>
      </c>
      <c r="H156" s="1615" t="s">
        <v>1350</v>
      </c>
      <c r="I156" s="1600" t="str">
        <f t="shared" si="20"/>
        <v>1850 D</v>
      </c>
      <c r="J156" s="1600" t="str">
        <f t="shared" si="15"/>
        <v>1850 C</v>
      </c>
      <c r="K156" s="1600"/>
      <c r="L156" s="1600"/>
      <c r="M156" s="1589"/>
      <c r="N156" s="1592" t="str">
        <f ca="1">IF(AND(OR(E156="TCP", OR(E156="DCP", E156="BCP")), 'I8 Demand Data'!C14="1 CP"), 'E4 TB Allocation Details'!E156 &amp; 1, IF(AND(OR(E156="TCP", OR(E156="DCP", E156="BCP")), 'I8 Demand Data'!C14="4 CP"), 'E4 TB Allocation Details'!E156 &amp; 4, IF(AND(OR(E156="TCP", OR(E156="DCP", E156="BCP")), 'I8 Demand Data'!C14="12 CP"), 'E4 TB Allocation Details'!E156 &amp; 12, "")))</f>
        <v/>
      </c>
      <c r="O156" s="1592" t="str">
        <f ca="1">IF(AND(OR(E156="DNCP", OR(E156="SNCP", E156="PNCP", E156="LTNCP")), 'I8 Demand Data'!C15="1 NCP"), E156 &amp; 1, IF(AND(OR(E156="DNCP", OR(E156="SNCP", E156="PNCP", E156="LTNCP")), 'I8 Demand Data'!C15="4 NCP"), E156 &amp; 4, IF(AND(OR(E156="DNCP", OR(E156="SNCP", E156="PNCP", E156="LTNCP")), 'I8 Demand Data'!C15="12 NCP"), E156 &amp; 12, "")))</f>
        <v/>
      </c>
      <c r="P156" s="1592" t="str">
        <f t="shared" si="16"/>
        <v>1850 D</v>
      </c>
      <c r="Q156" s="1592" t="str">
        <f t="shared" si="18"/>
        <v>1850 D</v>
      </c>
      <c r="R156" s="787"/>
      <c r="S156" s="787"/>
      <c r="T156" s="787"/>
    </row>
    <row r="157" spans="1:20" s="1581" customFormat="1" ht="25.5">
      <c r="A157" s="1586">
        <v>5175</v>
      </c>
      <c r="B157" s="1586" t="s">
        <v>1257</v>
      </c>
      <c r="C157" s="1586" t="s">
        <v>1295</v>
      </c>
      <c r="D157" s="1593" t="s">
        <v>250</v>
      </c>
      <c r="E157" s="1594" t="s">
        <v>916</v>
      </c>
      <c r="F157" s="1616" t="str">
        <f t="shared" si="19"/>
        <v>1860 D</v>
      </c>
      <c r="G157" s="1617" t="s">
        <v>948</v>
      </c>
      <c r="H157" s="1618"/>
      <c r="I157" s="1596" t="str">
        <f t="shared" si="20"/>
        <v>1860 D</v>
      </c>
      <c r="J157" s="1596" t="str">
        <f t="shared" ref="J157:J199" si="21">IF(ISBLANK(G157), "", (G157))</f>
        <v>1860 C</v>
      </c>
      <c r="K157" s="1596"/>
      <c r="L157" s="1596"/>
      <c r="M157" s="1589"/>
      <c r="N157" s="1598" t="str">
        <f ca="1">IF(AND(OR(E157="TCP", OR(E157="DCP", E157="BCP")), 'I8 Demand Data'!C14="1 CP"), 'E4 TB Allocation Details'!E157 &amp; 1, IF(AND(OR(E157="TCP", OR(E157="DCP", E157="BCP")), 'I8 Demand Data'!C14="4 CP"), 'E4 TB Allocation Details'!E157 &amp; 4, IF(AND(OR(E157="TCP", OR(E157="DCP", E157="BCP")), 'I8 Demand Data'!C14="12 CP"), 'E4 TB Allocation Details'!E157 &amp; 12, "")))</f>
        <v/>
      </c>
      <c r="O157" s="1598" t="str">
        <f ca="1">IF(AND(OR(E157="DNCP", OR(E157="SNCP", E157="PNCP")), 'I8 Demand Data'!C15="1 NCP"), E157 &amp; 1, IF(AND(OR(E157="DNCP", OR(E157="SNCP", E157="PNCP")), 'I8 Demand Data'!C15="4 NCP"), E157 &amp; 4, IF(AND(OR(E157="DNCP", OR(E157="SNCP", E157="PNCP")), 'I8 Demand Data'!C15="12 NCP"), E157 &amp; 12, "")))</f>
        <v/>
      </c>
      <c r="P157" s="1598" t="str">
        <f t="shared" si="16"/>
        <v>1860 D</v>
      </c>
      <c r="Q157" s="1598" t="str">
        <f t="shared" si="18"/>
        <v>1860 D</v>
      </c>
      <c r="R157" s="787"/>
      <c r="S157" s="787"/>
      <c r="T157" s="787"/>
    </row>
    <row r="158" spans="1:20" s="1581" customFormat="1" ht="38.25">
      <c r="A158" s="1587">
        <v>5305</v>
      </c>
      <c r="B158" s="1587" t="s">
        <v>1267</v>
      </c>
      <c r="C158" s="1587" t="s">
        <v>1012</v>
      </c>
      <c r="D158" s="422" t="s">
        <v>250</v>
      </c>
      <c r="E158" s="1599" t="s">
        <v>1385</v>
      </c>
      <c r="F158" s="1613"/>
      <c r="G158" s="1614" t="s">
        <v>891</v>
      </c>
      <c r="H158" s="1615"/>
      <c r="I158" s="1600"/>
      <c r="J158" s="1600" t="str">
        <f>IF(ISBLANK(G158), "", (G158))</f>
        <v>CWNB</v>
      </c>
      <c r="K158" s="1600"/>
      <c r="L158" s="1600"/>
      <c r="M158" s="1589"/>
      <c r="N158" s="1592" t="str">
        <f ca="1">IF(AND(OR(E158="TCP", OR(E158="DCP", E158="BCP")), 'I8 Demand Data'!C14="1 CP"), 'E4 TB Allocation Details'!E158 &amp; 1, IF(AND(OR(E158="TCP", OR(E158="DCP", E158="BCP")), 'I8 Demand Data'!C14="4 CP"), 'E4 TB Allocation Details'!E158 &amp; 4, IF(AND(OR(E158="TCP", OR(E158="DCP", E158="BCP")), 'I8 Demand Data'!C14="12 CP"), 'E4 TB Allocation Details'!E158 &amp; 12, "")))</f>
        <v/>
      </c>
      <c r="O158" s="1592" t="str">
        <f ca="1">IF(AND(OR(E158="DNCP", OR(E158="SNCP", E158="PNCP")), 'I8 Demand Data'!C15="1 NCP"), E158 &amp; 1, IF(AND(OR(E158="DNCP", OR(E158="SNCP", E158="PNCP")), 'I8 Demand Data'!C15="4 NCP"), E158 &amp; 4, IF(AND(OR(E158="DNCP", OR(E158="SNCP", E158="PNCP")), 'I8 Demand Data'!C15="12 NCP"), E158 &amp; 12, "")))</f>
        <v/>
      </c>
      <c r="P158" s="1592" t="str">
        <f t="shared" ref="P158:P205" si="22">IF(ISBLANK(E158), "", IF(ISERROR(SEARCH("cp",E158)), E158, ""))</f>
        <v xml:space="preserve"> </v>
      </c>
      <c r="Q158" s="1592" t="str">
        <f t="shared" si="18"/>
        <v xml:space="preserve"> </v>
      </c>
      <c r="R158" s="787"/>
      <c r="S158" s="787"/>
      <c r="T158" s="787"/>
    </row>
    <row r="159" spans="1:20" s="1581" customFormat="1" ht="38.25">
      <c r="A159" s="1586">
        <v>5310</v>
      </c>
      <c r="B159" s="1586" t="s">
        <v>627</v>
      </c>
      <c r="C159" s="1586" t="s">
        <v>1012</v>
      </c>
      <c r="D159" s="1593" t="s">
        <v>250</v>
      </c>
      <c r="E159" s="1594"/>
      <c r="F159" s="1616"/>
      <c r="G159" s="1617" t="s">
        <v>88</v>
      </c>
      <c r="H159" s="1618"/>
      <c r="I159" s="1596"/>
      <c r="J159" s="1596" t="str">
        <f t="shared" si="21"/>
        <v>CWMR</v>
      </c>
      <c r="K159" s="1596"/>
      <c r="L159" s="1596"/>
      <c r="M159" s="1589"/>
      <c r="N159" s="1598" t="str">
        <f ca="1">IF(AND(OR(E159="TCP", OR(E159="DCP", E159="BCP")), 'I8 Demand Data'!C14="1 CP"), 'E4 TB Allocation Details'!E159 &amp; 1, IF(AND(OR(E159="TCP", OR(E159="DCP", E159="BCP")), 'I8 Demand Data'!C14="4 CP"), 'E4 TB Allocation Details'!E159 &amp; 4, IF(AND(OR(E159="TCP", OR(E159="DCP", E159="BCP")), 'I8 Demand Data'!C14="12 CP"), 'E4 TB Allocation Details'!E159 &amp; 12, "")))</f>
        <v/>
      </c>
      <c r="O159" s="1598" t="str">
        <f ca="1">IF(AND(OR(E159="DNCP", OR(E159="SNCP", E159="PNCP")), 'I8 Demand Data'!C15="1 NCP"), E159 &amp; 1, IF(AND(OR(E159="DNCP", OR(E159="SNCP", E159="PNCP")), 'I8 Demand Data'!C15="4 NCP"), E159 &amp; 4, IF(AND(OR(E159="DNCP", OR(E159="SNCP", E159="PNCP")), 'I8 Demand Data'!C15="12 NCP"), E159 &amp; 12, "")))</f>
        <v/>
      </c>
      <c r="P159" s="1598" t="str">
        <f t="shared" si="22"/>
        <v/>
      </c>
      <c r="Q159" s="1598" t="str">
        <f t="shared" si="18"/>
        <v/>
      </c>
      <c r="R159" s="787"/>
      <c r="S159" s="787"/>
      <c r="T159" s="787"/>
    </row>
    <row r="160" spans="1:20" s="1581" customFormat="1" ht="38.25">
      <c r="A160" s="1587">
        <v>5315</v>
      </c>
      <c r="B160" s="1587" t="s">
        <v>731</v>
      </c>
      <c r="C160" s="1587" t="s">
        <v>1012</v>
      </c>
      <c r="D160" s="422" t="s">
        <v>250</v>
      </c>
      <c r="E160" s="1599" t="s">
        <v>1385</v>
      </c>
      <c r="F160" s="1613"/>
      <c r="G160" s="1614" t="s">
        <v>891</v>
      </c>
      <c r="H160" s="1615"/>
      <c r="I160" s="1600"/>
      <c r="J160" s="1600" t="str">
        <f>IF(ISBLANK(G160), "", (G160))</f>
        <v>CWNB</v>
      </c>
      <c r="K160" s="1600"/>
      <c r="L160" s="1600"/>
      <c r="M160" s="1589"/>
      <c r="N160" s="1592" t="str">
        <f ca="1">IF(AND(OR(E160="TCP", OR(E160="DCP", E160="BCP")), 'I8 Demand Data'!C14="1 CP"), 'E4 TB Allocation Details'!E160 &amp; 1, IF(AND(OR(E160="TCP", OR(E160="DCP", E160="BCP")), 'I8 Demand Data'!C14="4 CP"), 'E4 TB Allocation Details'!E160 &amp; 4, IF(AND(OR(E160="TCP", OR(E160="DCP", E160="BCP")), 'I8 Demand Data'!C14="12 CP"), 'E4 TB Allocation Details'!E160 &amp; 12, "")))</f>
        <v/>
      </c>
      <c r="O160" s="1592" t="str">
        <f ca="1">IF(AND(OR(E160="DNCP", OR(E160="SNCP", E160="PNCP")), 'I8 Demand Data'!C15="1 NCP"), E160 &amp; 1, IF(AND(OR(E160="DNCP", OR(E160="SNCP", E160="PNCP")), 'I8 Demand Data'!C15="4 NCP"), E160 &amp; 4, IF(AND(OR(E160="DNCP", OR(E160="SNCP", E160="PNCP")), 'I8 Demand Data'!C15="12 NCP"), E160 &amp; 12, "")))</f>
        <v/>
      </c>
      <c r="P160" s="1592" t="str">
        <f t="shared" si="22"/>
        <v xml:space="preserve"> </v>
      </c>
      <c r="Q160" s="1592" t="str">
        <f t="shared" si="18"/>
        <v xml:space="preserve"> </v>
      </c>
      <c r="R160" s="787"/>
      <c r="S160" s="787"/>
      <c r="T160" s="787"/>
    </row>
    <row r="161" spans="1:20" s="1581" customFormat="1" ht="38.25">
      <c r="A161" s="1586">
        <v>5320</v>
      </c>
      <c r="B161" s="1586" t="s">
        <v>732</v>
      </c>
      <c r="C161" s="1586" t="s">
        <v>1012</v>
      </c>
      <c r="D161" s="1593" t="s">
        <v>250</v>
      </c>
      <c r="E161" s="1594"/>
      <c r="F161" s="1616"/>
      <c r="G161" s="1617" t="s">
        <v>891</v>
      </c>
      <c r="H161" s="1618"/>
      <c r="I161" s="1596"/>
      <c r="J161" s="1596" t="str">
        <f t="shared" si="21"/>
        <v>CWNB</v>
      </c>
      <c r="K161" s="1596"/>
      <c r="L161" s="1596"/>
      <c r="M161" s="1589"/>
      <c r="N161" s="1598" t="str">
        <f ca="1">IF(AND(OR(E161="TCP", OR(E161="DCP", E161="BCP")), 'I8 Demand Data'!C14="1 CP"), 'E4 TB Allocation Details'!E161 &amp; 1, IF(AND(OR(E161="TCP", OR(E161="DCP", E161="BCP")), 'I8 Demand Data'!C14="4 CP"), 'E4 TB Allocation Details'!E161 &amp; 4, IF(AND(OR(E161="TCP", OR(E161="DCP", E161="BCP")), 'I8 Demand Data'!C14="12 CP"), 'E4 TB Allocation Details'!E161 &amp; 12, "")))</f>
        <v/>
      </c>
      <c r="O161" s="1598" t="str">
        <f ca="1">IF(AND(OR(E161="DNCP", OR(E161="SNCP", E161="PNCP")), 'I8 Demand Data'!C15="1 NCP"), E161 &amp; 1, IF(AND(OR(E161="DNCP", OR(E161="SNCP", E161="PNCP")), 'I8 Demand Data'!C15="4 NCP"), E161 &amp; 4, IF(AND(OR(E161="DNCP", OR(E161="SNCP", E161="PNCP")), 'I8 Demand Data'!C15="12 NCP"), E161 &amp; 12, "")))</f>
        <v/>
      </c>
      <c r="P161" s="1598" t="str">
        <f t="shared" si="22"/>
        <v/>
      </c>
      <c r="Q161" s="1598" t="str">
        <f t="shared" si="18"/>
        <v/>
      </c>
      <c r="R161" s="787"/>
      <c r="S161" s="787"/>
      <c r="T161" s="787"/>
    </row>
    <row r="162" spans="1:20" s="1581" customFormat="1" ht="38.25">
      <c r="A162" s="1586">
        <v>5325</v>
      </c>
      <c r="B162" s="1587" t="s">
        <v>733</v>
      </c>
      <c r="C162" s="1587" t="s">
        <v>1012</v>
      </c>
      <c r="D162" s="422" t="s">
        <v>250</v>
      </c>
      <c r="E162" s="1599"/>
      <c r="F162" s="1613"/>
      <c r="G162" s="1614" t="s">
        <v>891</v>
      </c>
      <c r="H162" s="1615"/>
      <c r="I162" s="1600"/>
      <c r="J162" s="1600" t="str">
        <f t="shared" si="21"/>
        <v>CWNB</v>
      </c>
      <c r="K162" s="1600"/>
      <c r="L162" s="1600"/>
      <c r="M162" s="1589"/>
      <c r="N162" s="1592" t="str">
        <f ca="1">IF(AND(OR(E162="TCP", OR(E162="DCP", E162="BCP")), 'I8 Demand Data'!C14="1 CP"), 'E4 TB Allocation Details'!E162 &amp; 1, IF(AND(OR(E162="TCP", OR(E162="DCP", E162="BCP")), 'I8 Demand Data'!C14="4 CP"), 'E4 TB Allocation Details'!E162 &amp; 4, IF(AND(OR(E162="TCP", OR(E162="DCP", E162="BCP")), 'I8 Demand Data'!C14="12 CP"), 'E4 TB Allocation Details'!E162 &amp; 12, "")))</f>
        <v/>
      </c>
      <c r="O162" s="1592" t="str">
        <f ca="1">IF(AND(OR(E162="DNCP", OR(E162="SNCP", E162="PNCP")), 'I8 Demand Data'!C15="1 NCP"), E162 &amp; 1, IF(AND(OR(E162="DNCP", OR(E162="SNCP", E162="PNCP")), 'I8 Demand Data'!C15="4 NCP"), E162 &amp; 4, IF(AND(OR(E162="DNCP", OR(E162="SNCP", E162="PNCP")), 'I8 Demand Data'!C15="12 NCP"), E162 &amp; 12, "")))</f>
        <v/>
      </c>
      <c r="P162" s="1592" t="str">
        <f t="shared" si="22"/>
        <v/>
      </c>
      <c r="Q162" s="1592" t="str">
        <f t="shared" si="18"/>
        <v/>
      </c>
      <c r="R162" s="787"/>
      <c r="S162" s="787"/>
      <c r="T162" s="787"/>
    </row>
    <row r="163" spans="1:20" s="1581" customFormat="1" ht="38.25">
      <c r="A163" s="1586">
        <v>5330</v>
      </c>
      <c r="B163" s="1586" t="s">
        <v>734</v>
      </c>
      <c r="C163" s="1586" t="s">
        <v>1012</v>
      </c>
      <c r="D163" s="1593" t="s">
        <v>250</v>
      </c>
      <c r="E163" s="1594"/>
      <c r="F163" s="1616"/>
      <c r="G163" s="1617" t="s">
        <v>891</v>
      </c>
      <c r="H163" s="1618"/>
      <c r="I163" s="1596"/>
      <c r="J163" s="1596" t="str">
        <f t="shared" si="21"/>
        <v>CWNB</v>
      </c>
      <c r="K163" s="1596"/>
      <c r="L163" s="1596"/>
      <c r="M163" s="1589"/>
      <c r="N163" s="1598" t="str">
        <f ca="1">IF(AND(OR(E163="TCP", OR(E163="DCP", E163="BCP")), 'I8 Demand Data'!C14="1 CP"), 'E4 TB Allocation Details'!E163 &amp; 1, IF(AND(OR(E163="TCP", OR(E163="DCP", E163="BCP")), 'I8 Demand Data'!C14="4 CP"), 'E4 TB Allocation Details'!E163 &amp; 4, IF(AND(OR(E163="TCP", OR(E163="DCP", E163="BCP")), 'I8 Demand Data'!C14="12 CP"), 'E4 TB Allocation Details'!E163 &amp; 12, "")))</f>
        <v/>
      </c>
      <c r="O163" s="1598" t="str">
        <f ca="1">IF(AND(OR(E163="DNCP", OR(E163="SNCP", E163="PNCP")), 'I8 Demand Data'!C15="1 NCP"), E163 &amp; 1, IF(AND(OR(E163="DNCP", OR(E163="SNCP", E163="PNCP")), 'I8 Demand Data'!C15="4 NCP"), E163 &amp; 4, IF(AND(OR(E163="DNCP", OR(E163="SNCP", E163="PNCP")), 'I8 Demand Data'!C15="12 NCP"), E163 &amp; 12, "")))</f>
        <v/>
      </c>
      <c r="P163" s="1598" t="str">
        <f t="shared" si="22"/>
        <v/>
      </c>
      <c r="Q163" s="1598" t="str">
        <f t="shared" si="18"/>
        <v/>
      </c>
      <c r="R163" s="787"/>
      <c r="S163" s="787"/>
      <c r="T163" s="787"/>
    </row>
    <row r="164" spans="1:20" s="1581" customFormat="1" ht="25.5">
      <c r="A164" s="1587">
        <v>5335</v>
      </c>
      <c r="B164" s="1587" t="s">
        <v>735</v>
      </c>
      <c r="C164" s="1587" t="s">
        <v>392</v>
      </c>
      <c r="D164" s="422" t="s">
        <v>250</v>
      </c>
      <c r="E164" s="1599"/>
      <c r="F164" s="1613"/>
      <c r="G164" s="1614" t="s">
        <v>1068</v>
      </c>
      <c r="H164" s="1615"/>
      <c r="I164" s="1600"/>
      <c r="J164" s="1600" t="str">
        <f t="shared" si="21"/>
        <v>BDHA</v>
      </c>
      <c r="K164" s="1600"/>
      <c r="L164" s="1600"/>
      <c r="M164" s="1589"/>
      <c r="N164" s="1592" t="str">
        <f ca="1">IF(AND(OR(E164="TCP", OR(E164="DCP", E164="BCP")), 'I8 Demand Data'!C14="1 CP"), 'E4 TB Allocation Details'!E164 &amp; 1, IF(AND(OR(E164="TCP", OR(E164="DCP", E164="BCP")), 'I8 Demand Data'!C14="4 CP"), 'E4 TB Allocation Details'!E164 &amp; 4, IF(AND(OR(E164="TCP", OR(E164="DCP", E164="BCP")), 'I8 Demand Data'!C14="12 CP"), 'E4 TB Allocation Details'!E164 &amp; 12, "")))</f>
        <v/>
      </c>
      <c r="O164" s="1592" t="str">
        <f ca="1">IF(AND(OR(E164="DNCP", OR(E164="SNCP", E164="PNCP")), 'I8 Demand Data'!C15="1 NCP"), E164 &amp; 1, IF(AND(OR(E164="DNCP", OR(E164="SNCP", E164="PNCP")), 'I8 Demand Data'!C15="4 NCP"), E164 &amp; 4, IF(AND(OR(E164="DNCP", OR(E164="SNCP", E164="PNCP")), 'I8 Demand Data'!C15="12 NCP"), E164 &amp; 12, "")))</f>
        <v/>
      </c>
      <c r="P164" s="1592" t="str">
        <f t="shared" si="22"/>
        <v/>
      </c>
      <c r="Q164" s="1592" t="str">
        <f t="shared" si="18"/>
        <v/>
      </c>
      <c r="R164" s="787"/>
      <c r="S164" s="787"/>
      <c r="T164" s="787"/>
    </row>
    <row r="165" spans="1:20" s="1581" customFormat="1" ht="38.25">
      <c r="A165" s="1586">
        <v>5340</v>
      </c>
      <c r="B165" s="1586" t="s">
        <v>736</v>
      </c>
      <c r="C165" s="1586" t="s">
        <v>1012</v>
      </c>
      <c r="D165" s="1593" t="s">
        <v>250</v>
      </c>
      <c r="E165" s="1594"/>
      <c r="F165" s="1616"/>
      <c r="G165" s="1617" t="s">
        <v>891</v>
      </c>
      <c r="H165" s="1618"/>
      <c r="I165" s="1596"/>
      <c r="J165" s="1596" t="str">
        <f t="shared" si="21"/>
        <v>CWNB</v>
      </c>
      <c r="K165" s="1596"/>
      <c r="L165" s="1596"/>
      <c r="M165" s="1589"/>
      <c r="N165" s="1598" t="str">
        <f ca="1">IF(AND(OR(E165="TCP", OR(E165="DCP", E165="BCP")), 'I8 Demand Data'!C14="1 CP"), 'E4 TB Allocation Details'!E165 &amp; 1, IF(AND(OR(E165="TCP", OR(E165="DCP", E165="BCP")), 'I8 Demand Data'!C14="4 CP"), 'E4 TB Allocation Details'!E165 &amp; 4, IF(AND(OR(E165="TCP", OR(E165="DCP", E165="BCP")), 'I8 Demand Data'!C14="12 CP"), 'E4 TB Allocation Details'!E165 &amp; 12, "")))</f>
        <v/>
      </c>
      <c r="O165" s="1598" t="str">
        <f ca="1">IF(AND(OR(E165="DNCP", OR(E165="SNCP", E165="PNCP")), 'I8 Demand Data'!C15="1 NCP"), E165 &amp; 1, IF(AND(OR(E165="DNCP", OR(E165="SNCP", E165="PNCP")), 'I8 Demand Data'!C15="4 NCP"), E165 &amp; 4, IF(AND(OR(E165="DNCP", OR(E165="SNCP", E165="PNCP")), 'I8 Demand Data'!C15="12 NCP"), E165 &amp; 12, "")))</f>
        <v/>
      </c>
      <c r="P165" s="1598" t="str">
        <f t="shared" si="22"/>
        <v/>
      </c>
      <c r="Q165" s="1598" t="str">
        <f t="shared" si="18"/>
        <v/>
      </c>
      <c r="R165" s="787"/>
      <c r="S165" s="787"/>
      <c r="T165" s="787"/>
    </row>
    <row r="166" spans="1:20" s="1581" customFormat="1" ht="38.25">
      <c r="A166" s="1587">
        <v>5405</v>
      </c>
      <c r="B166" s="1587" t="s">
        <v>1267</v>
      </c>
      <c r="C166" s="1587" t="s">
        <v>1009</v>
      </c>
      <c r="D166" s="422" t="s">
        <v>251</v>
      </c>
      <c r="E166" s="1599"/>
      <c r="F166" s="1613"/>
      <c r="G166" s="1614"/>
      <c r="H166" s="1615"/>
      <c r="I166" s="1600"/>
      <c r="J166" s="1600" t="str">
        <f t="shared" si="21"/>
        <v/>
      </c>
      <c r="K166" s="1600" t="s">
        <v>675</v>
      </c>
      <c r="L166" s="1600"/>
      <c r="M166" s="1589"/>
      <c r="N166" s="1592" t="str">
        <f ca="1">IF(AND(OR(E166="TCP", OR(E166="DCP", E166="BCP")), 'I8 Demand Data'!C14="1 CP"), 'E4 TB Allocation Details'!E166 &amp; 1, IF(AND(OR(E166="TCP", OR(E166="DCP", E166="BCP")), 'I8 Demand Data'!C14="4 CP"), 'E4 TB Allocation Details'!E166 &amp; 4, IF(AND(OR(E166="TCP", OR(E166="DCP", E166="BCP")), 'I8 Demand Data'!C14="12 CP"), 'E4 TB Allocation Details'!E166 &amp; 12, "")))</f>
        <v/>
      </c>
      <c r="O166" s="1592" t="str">
        <f ca="1">IF(AND(OR(E166="DNCP", OR(E166="SNCP", E166="PNCP")), 'I8 Demand Data'!C15="1 NCP"), E166 &amp; 1, IF(AND(OR(E166="DNCP", OR(E166="SNCP", E166="PNCP")), 'I8 Demand Data'!C15="4 NCP"), E166 &amp; 4, IF(AND(OR(E166="DNCP", OR(E166="SNCP", E166="PNCP")), 'I8 Demand Data'!C15="12 NCP"), E166 &amp; 12, "")))</f>
        <v/>
      </c>
      <c r="P166" s="1592" t="str">
        <f t="shared" si="22"/>
        <v/>
      </c>
      <c r="Q166" s="1592" t="str">
        <f t="shared" si="18"/>
        <v/>
      </c>
      <c r="R166" s="787"/>
      <c r="S166" s="787"/>
      <c r="T166" s="787"/>
    </row>
    <row r="167" spans="1:20" s="1581" customFormat="1" ht="38.25">
      <c r="A167" s="1586">
        <v>5410</v>
      </c>
      <c r="B167" s="1586" t="s">
        <v>737</v>
      </c>
      <c r="C167" s="1586" t="s">
        <v>1009</v>
      </c>
      <c r="D167" s="1593" t="s">
        <v>251</v>
      </c>
      <c r="E167" s="1594"/>
      <c r="F167" s="1616"/>
      <c r="G167" s="1617"/>
      <c r="H167" s="1618"/>
      <c r="I167" s="1596"/>
      <c r="J167" s="1596" t="str">
        <f t="shared" si="21"/>
        <v/>
      </c>
      <c r="K167" s="1596" t="s">
        <v>675</v>
      </c>
      <c r="L167" s="1596"/>
      <c r="M167" s="1589"/>
      <c r="N167" s="1598" t="str">
        <f ca="1">IF(AND(OR(E167="TCP", OR(E167="DCP", E167="BCP")), 'I8 Demand Data'!C14="1 CP"), 'E4 TB Allocation Details'!E167 &amp; 1, IF(AND(OR(E167="TCP", OR(E167="DCP", E167="BCP")), 'I8 Demand Data'!C14="4 CP"), 'E4 TB Allocation Details'!E167 &amp; 4, IF(AND(OR(E167="TCP", OR(E167="DCP", E167="BCP")), 'I8 Demand Data'!C14="12 CP"), 'E4 TB Allocation Details'!E167 &amp; 12, "")))</f>
        <v/>
      </c>
      <c r="O167" s="1598" t="str">
        <f ca="1">IF(AND(OR(E167="DNCP", OR(E167="SNCP", E167="PNCP")), 'I8 Demand Data'!C15="1 NCP"), E167 &amp; 1, IF(AND(OR(E167="DNCP", OR(E167="SNCP", E167="PNCP")), 'I8 Demand Data'!C15="4 NCP"), E167 &amp; 4, IF(AND(OR(E167="DNCP", OR(E167="SNCP", E167="PNCP")), 'I8 Demand Data'!C15="12 NCP"), E167 &amp; 12, "")))</f>
        <v/>
      </c>
      <c r="P167" s="1598" t="str">
        <f t="shared" si="22"/>
        <v/>
      </c>
      <c r="Q167" s="1598" t="str">
        <f t="shared" si="18"/>
        <v/>
      </c>
      <c r="R167" s="787"/>
      <c r="S167" s="787"/>
      <c r="T167" s="787"/>
    </row>
    <row r="168" spans="1:20" s="1581" customFormat="1" ht="38.25">
      <c r="A168" s="1587">
        <v>5415</v>
      </c>
      <c r="B168" s="1587" t="s">
        <v>374</v>
      </c>
      <c r="C168" s="1587" t="s">
        <v>383</v>
      </c>
      <c r="D168" s="422" t="s">
        <v>251</v>
      </c>
      <c r="E168" s="1599"/>
      <c r="F168" s="1613"/>
      <c r="G168" s="1614" t="s">
        <v>1385</v>
      </c>
      <c r="H168" s="1615"/>
      <c r="I168" s="1600"/>
      <c r="J168" s="1600" t="str">
        <f t="shared" si="21"/>
        <v xml:space="preserve"> </v>
      </c>
      <c r="K168" s="1600" t="s">
        <v>675</v>
      </c>
      <c r="L168" s="1600"/>
      <c r="M168" s="1589"/>
      <c r="N168" s="1592" t="str">
        <f ca="1">IF(AND(OR(E168="TCP", OR(E168="DCP", E168="BCP")), 'I8 Demand Data'!C14="1 CP"), 'E4 TB Allocation Details'!E168 &amp; 1, IF(AND(OR(E168="TCP", OR(E168="DCP", E168="BCP")), 'I8 Demand Data'!C14="4 CP"), 'E4 TB Allocation Details'!E168 &amp; 4, IF(AND(OR(E168="TCP", OR(E168="DCP", E168="BCP")), 'I8 Demand Data'!C14="12 CP"), 'E4 TB Allocation Details'!E168 &amp; 12, "")))</f>
        <v/>
      </c>
      <c r="O168" s="1592" t="str">
        <f ca="1">IF(AND(OR(E168="DNCP", OR(E168="SNCP", E168="PNCP")), 'I8 Demand Data'!C15="1 NCP"), E168 &amp; 1, IF(AND(OR(E168="DNCP", OR(E168="SNCP", E168="PNCP")), 'I8 Demand Data'!C15="4 NCP"), E168 &amp; 4, IF(AND(OR(E168="DNCP", OR(E168="SNCP", E168="PNCP")), 'I8 Demand Data'!C15="12 NCP"), E168 &amp; 12, "")))</f>
        <v/>
      </c>
      <c r="P168" s="1592" t="str">
        <f t="shared" si="22"/>
        <v/>
      </c>
      <c r="Q168" s="1592" t="str">
        <f t="shared" si="18"/>
        <v/>
      </c>
      <c r="R168" s="787"/>
      <c r="S168" s="787"/>
      <c r="T168" s="787"/>
    </row>
    <row r="169" spans="1:20" s="1581" customFormat="1" ht="38.25">
      <c r="A169" s="1586">
        <v>5420</v>
      </c>
      <c r="B169" s="1586" t="s">
        <v>375</v>
      </c>
      <c r="C169" s="1586" t="s">
        <v>1009</v>
      </c>
      <c r="D169" s="1593" t="s">
        <v>251</v>
      </c>
      <c r="E169" s="1594"/>
      <c r="F169" s="1616"/>
      <c r="G169" s="1617" t="s">
        <v>1385</v>
      </c>
      <c r="H169" s="1618"/>
      <c r="I169" s="1596"/>
      <c r="J169" s="1596" t="str">
        <f t="shared" si="21"/>
        <v xml:space="preserve"> </v>
      </c>
      <c r="K169" s="1596" t="s">
        <v>343</v>
      </c>
      <c r="L169" s="1596"/>
      <c r="M169" s="1589"/>
      <c r="N169" s="1598" t="str">
        <f ca="1">IF(AND(OR(E169="TCP", OR(E169="DCP", E169="BCP")), 'I8 Demand Data'!C14="1 CP"), 'E4 TB Allocation Details'!E169 &amp; 1, IF(AND(OR(E169="TCP", OR(E169="DCP", E169="BCP")), 'I8 Demand Data'!C14="4 CP"), 'E4 TB Allocation Details'!E169 &amp; 4, IF(AND(OR(E169="TCP", OR(E169="DCP", E169="BCP")), 'I8 Demand Data'!C14="12 CP"), 'E4 TB Allocation Details'!E169 &amp; 12, "")))</f>
        <v/>
      </c>
      <c r="O169" s="1598" t="str">
        <f ca="1">IF(AND(OR(E169="DNCP", OR(E169="SNCP", E169="PNCP")), 'I8 Demand Data'!C15="1 NCP"), E169 &amp; 1, IF(AND(OR(E169="DNCP", OR(E169="SNCP", E169="PNCP")), 'I8 Demand Data'!C15="4 NCP"), E169 &amp; 4, IF(AND(OR(E169="DNCP", OR(E169="SNCP", E169="PNCP")), 'I8 Demand Data'!C15="12 NCP"), E169 &amp; 12, "")))</f>
        <v/>
      </c>
      <c r="P169" s="1598" t="str">
        <f t="shared" si="22"/>
        <v/>
      </c>
      <c r="Q169" s="1598" t="str">
        <f t="shared" si="18"/>
        <v/>
      </c>
      <c r="R169" s="787"/>
      <c r="S169" s="787"/>
      <c r="T169" s="787"/>
    </row>
    <row r="170" spans="1:20" s="1581" customFormat="1" ht="38.25">
      <c r="A170" s="1587">
        <v>5425</v>
      </c>
      <c r="B170" s="1587" t="s">
        <v>376</v>
      </c>
      <c r="C170" s="1587" t="s">
        <v>1009</v>
      </c>
      <c r="D170" s="422" t="s">
        <v>251</v>
      </c>
      <c r="E170" s="1599"/>
      <c r="F170" s="1613"/>
      <c r="G170" s="1614" t="s">
        <v>1385</v>
      </c>
      <c r="H170" s="1615"/>
      <c r="I170" s="1600"/>
      <c r="J170" s="1600" t="str">
        <f t="shared" si="21"/>
        <v xml:space="preserve"> </v>
      </c>
      <c r="K170" s="1600" t="s">
        <v>675</v>
      </c>
      <c r="L170" s="1600"/>
      <c r="M170" s="1589"/>
      <c r="N170" s="1592" t="str">
        <f ca="1">IF(AND(OR(E170="TCP", OR(E170="DCP", E170="BCP")), 'I8 Demand Data'!C14="1 CP"), 'E4 TB Allocation Details'!E170 &amp; 1, IF(AND(OR(E170="TCP", OR(E170="DCP", E170="BCP")), 'I8 Demand Data'!C14="4 CP"), 'E4 TB Allocation Details'!E170 &amp; 4, IF(AND(OR(E170="TCP", OR(E170="DCP", E170="BCP")), 'I8 Demand Data'!C14="12 CP"), 'E4 TB Allocation Details'!E170 &amp; 12, "")))</f>
        <v/>
      </c>
      <c r="O170" s="1592" t="str">
        <f ca="1">IF(AND(OR(E170="DNCP", OR(E170="SNCP", E170="PNCP")), 'I8 Demand Data'!C15="1 NCP"), E170 &amp; 1, IF(AND(OR(E170="DNCP", OR(E170="SNCP", E170="PNCP")), 'I8 Demand Data'!C15="4 NCP"), E170 &amp; 4, IF(AND(OR(E170="DNCP", OR(E170="SNCP", E170="PNCP")), 'I8 Demand Data'!C15="12 NCP"), E170 &amp; 12, "")))</f>
        <v/>
      </c>
      <c r="P170" s="1592" t="str">
        <f t="shared" si="22"/>
        <v/>
      </c>
      <c r="Q170" s="1592" t="str">
        <f t="shared" si="18"/>
        <v/>
      </c>
      <c r="R170" s="787"/>
      <c r="S170" s="787"/>
      <c r="T170" s="787"/>
    </row>
    <row r="171" spans="1:20" s="1581" customFormat="1" ht="25.5">
      <c r="A171" s="1586">
        <v>5505</v>
      </c>
      <c r="B171" s="1586" t="s">
        <v>1267</v>
      </c>
      <c r="C171" s="1586" t="s">
        <v>386</v>
      </c>
      <c r="D171" s="1593" t="s">
        <v>251</v>
      </c>
      <c r="E171" s="1594"/>
      <c r="F171" s="1616"/>
      <c r="G171" s="1617" t="s">
        <v>1385</v>
      </c>
      <c r="H171" s="1618"/>
      <c r="I171" s="1596"/>
      <c r="J171" s="1596" t="str">
        <f t="shared" si="21"/>
        <v xml:space="preserve"> </v>
      </c>
      <c r="K171" s="1596" t="s">
        <v>675</v>
      </c>
      <c r="L171" s="1596"/>
      <c r="M171" s="1589"/>
      <c r="N171" s="1598" t="str">
        <f ca="1">IF(AND(OR(E171="TCP", OR(E171="DCP", E171="BCP")), 'I8 Demand Data'!C14="1 CP"), 'E4 TB Allocation Details'!E171 &amp; 1, IF(AND(OR(E171="TCP", OR(E171="DCP", E171="BCP")), 'I8 Demand Data'!C14="4 CP"), 'E4 TB Allocation Details'!E171 &amp; 4, IF(AND(OR(E171="TCP", OR(E171="DCP", E171="BCP")), 'I8 Demand Data'!C14="12 CP"), 'E4 TB Allocation Details'!E171 &amp; 12, "")))</f>
        <v/>
      </c>
      <c r="O171" s="1598" t="str">
        <f ca="1">IF(AND(OR(E171="DNCP", OR(E171="SNCP", E171="PNCP")), 'I8 Demand Data'!C15="1 NCP"), E171 &amp; 1, IF(AND(OR(E171="DNCP", OR(E171="SNCP", E171="PNCP")), 'I8 Demand Data'!C15="4 NCP"), E171 &amp; 4, IF(AND(OR(E171="DNCP", OR(E171="SNCP", E171="PNCP")), 'I8 Demand Data'!C15="12 NCP"), E171 &amp; 12, "")))</f>
        <v/>
      </c>
      <c r="P171" s="1598" t="str">
        <f t="shared" si="22"/>
        <v/>
      </c>
      <c r="Q171" s="1598" t="str">
        <f t="shared" si="18"/>
        <v/>
      </c>
      <c r="R171" s="787"/>
      <c r="S171" s="787"/>
      <c r="T171" s="787"/>
    </row>
    <row r="172" spans="1:20" s="1581" customFormat="1" ht="25.5">
      <c r="A172" s="1587">
        <v>5510</v>
      </c>
      <c r="B172" s="1587" t="s">
        <v>1320</v>
      </c>
      <c r="C172" s="1587" t="s">
        <v>386</v>
      </c>
      <c r="D172" s="422" t="s">
        <v>251</v>
      </c>
      <c r="E172" s="1599"/>
      <c r="F172" s="1613"/>
      <c r="G172" s="1614" t="s">
        <v>1385</v>
      </c>
      <c r="H172" s="1615"/>
      <c r="I172" s="1600"/>
      <c r="J172" s="1600" t="str">
        <f t="shared" si="21"/>
        <v xml:space="preserve"> </v>
      </c>
      <c r="K172" s="1600" t="s">
        <v>675</v>
      </c>
      <c r="L172" s="1600"/>
      <c r="M172" s="1589"/>
      <c r="N172" s="1592" t="str">
        <f ca="1">IF(AND(OR(E172="TCP", OR(E172="DCP", E172="BCP")), 'I8 Demand Data'!C14="1 CP"), 'E4 TB Allocation Details'!E172 &amp; 1, IF(AND(OR(E172="TCP", OR(E172="DCP", E172="BCP")), 'I8 Demand Data'!C14="4 CP"), 'E4 TB Allocation Details'!E172 &amp; 4, IF(AND(OR(E172="TCP", OR(E172="DCP", E172="BCP")), 'I8 Demand Data'!C14="12 CP"), 'E4 TB Allocation Details'!E172 &amp; 12, "")))</f>
        <v/>
      </c>
      <c r="O172" s="1592" t="str">
        <f ca="1">IF(AND(OR(E172="DNCP", OR(E172="SNCP", E172="PNCP")), 'I8 Demand Data'!C15="1 NCP"), E172 &amp; 1, IF(AND(OR(E172="DNCP", OR(E172="SNCP", E172="PNCP")), 'I8 Demand Data'!C15="4 NCP"), E172 &amp; 4, IF(AND(OR(E172="DNCP", OR(E172="SNCP", E172="PNCP")), 'I8 Demand Data'!C15="12 NCP"), E172 &amp; 12, "")))</f>
        <v/>
      </c>
      <c r="P172" s="1592" t="str">
        <f t="shared" si="22"/>
        <v/>
      </c>
      <c r="Q172" s="1592" t="str">
        <f t="shared" si="18"/>
        <v/>
      </c>
      <c r="R172" s="787"/>
      <c r="S172" s="787"/>
      <c r="T172" s="787"/>
    </row>
    <row r="173" spans="1:20" s="1581" customFormat="1" ht="25.5">
      <c r="A173" s="1586">
        <v>5515</v>
      </c>
      <c r="B173" s="1586" t="s">
        <v>1321</v>
      </c>
      <c r="C173" s="1586" t="s">
        <v>341</v>
      </c>
      <c r="D173" s="1593" t="s">
        <v>251</v>
      </c>
      <c r="E173" s="1594"/>
      <c r="F173" s="1616"/>
      <c r="G173" s="1617" t="s">
        <v>1385</v>
      </c>
      <c r="H173" s="1618"/>
      <c r="I173" s="1596"/>
      <c r="J173" s="1596" t="str">
        <f t="shared" si="21"/>
        <v xml:space="preserve"> </v>
      </c>
      <c r="K173" s="1596" t="s">
        <v>675</v>
      </c>
      <c r="L173" s="1596"/>
      <c r="M173" s="1589"/>
      <c r="N173" s="1598" t="str">
        <f ca="1">IF(AND(OR(E173="TCP", OR(E173="DCP", E173="BCP")), 'I8 Demand Data'!C14="1 CP"), 'E4 TB Allocation Details'!E173 &amp; 1, IF(AND(OR(E173="TCP", OR(E173="DCP", E173="BCP")), 'I8 Demand Data'!C14="4 CP"), 'E4 TB Allocation Details'!E173 &amp; 4, IF(AND(OR(E173="TCP", OR(E173="DCP", E173="BCP")), 'I8 Demand Data'!C14="12 CP"), 'E4 TB Allocation Details'!E173 &amp; 12, "")))</f>
        <v/>
      </c>
      <c r="O173" s="1598" t="str">
        <f ca="1">IF(AND(OR(E173="DNCP", OR(E173="SNCP", E173="PNCP")), 'I8 Demand Data'!C15="1 NCP"), E173 &amp; 1, IF(AND(OR(E173="DNCP", OR(E173="SNCP", E173="PNCP")), 'I8 Demand Data'!C15="4 NCP"), E173 &amp; 4, IF(AND(OR(E173="DNCP", OR(E173="SNCP", E173="PNCP")), 'I8 Demand Data'!C15="12 NCP"), E173 &amp; 12, "")))</f>
        <v/>
      </c>
      <c r="P173" s="1598" t="str">
        <f t="shared" si="22"/>
        <v/>
      </c>
      <c r="Q173" s="1598" t="str">
        <f t="shared" si="18"/>
        <v/>
      </c>
      <c r="R173" s="787"/>
      <c r="S173" s="787"/>
      <c r="T173" s="787"/>
    </row>
    <row r="174" spans="1:20" s="1581" customFormat="1" ht="25.5">
      <c r="A174" s="1587">
        <v>5520</v>
      </c>
      <c r="B174" s="1587" t="s">
        <v>1322</v>
      </c>
      <c r="C174" s="1587" t="s">
        <v>386</v>
      </c>
      <c r="D174" s="422" t="s">
        <v>251</v>
      </c>
      <c r="E174" s="1599"/>
      <c r="F174" s="1613"/>
      <c r="G174" s="1614" t="s">
        <v>1385</v>
      </c>
      <c r="H174" s="1615"/>
      <c r="I174" s="1600"/>
      <c r="J174" s="1600" t="str">
        <f t="shared" si="21"/>
        <v xml:space="preserve"> </v>
      </c>
      <c r="K174" s="1600" t="s">
        <v>675</v>
      </c>
      <c r="L174" s="1600"/>
      <c r="M174" s="1589"/>
      <c r="N174" s="1592" t="str">
        <f ca="1">IF(AND(OR(E174="TCP", OR(E174="DCP", E174="BCP")), 'I8 Demand Data'!C14="1 CP"), 'E4 TB Allocation Details'!E174 &amp; 1, IF(AND(OR(E174="TCP", OR(E174="DCP", E174="BCP")), 'I8 Demand Data'!C14="4 CP"), 'E4 TB Allocation Details'!E174 &amp; 4, IF(AND(OR(E174="TCP", OR(E174="DCP", E174="BCP")), 'I8 Demand Data'!C14="12 CP"), 'E4 TB Allocation Details'!E174 &amp; 12, "")))</f>
        <v/>
      </c>
      <c r="O174" s="1592" t="str">
        <f ca="1">IF(AND(OR(E174="DNCP", OR(E174="SNCP", E174="PNCP")), 'I8 Demand Data'!C15="1 NCP"), E174 &amp; 1, IF(AND(OR(E174="DNCP", OR(E174="SNCP", E174="PNCP")), 'I8 Demand Data'!C15="4 NCP"), E174 &amp; 4, IF(AND(OR(E174="DNCP", OR(E174="SNCP", E174="PNCP")), 'I8 Demand Data'!C15="12 NCP"), E174 &amp; 12, "")))</f>
        <v/>
      </c>
      <c r="P174" s="1592" t="str">
        <f t="shared" si="22"/>
        <v/>
      </c>
      <c r="Q174" s="1592" t="str">
        <f t="shared" si="18"/>
        <v/>
      </c>
      <c r="R174" s="787"/>
      <c r="S174" s="787"/>
      <c r="T174" s="787"/>
    </row>
    <row r="175" spans="1:20" s="1581" customFormat="1" ht="38.25">
      <c r="A175" s="1586">
        <v>5605</v>
      </c>
      <c r="B175" s="1586" t="s">
        <v>1323</v>
      </c>
      <c r="C175" s="1586" t="s">
        <v>1010</v>
      </c>
      <c r="D175" s="1593" t="s">
        <v>251</v>
      </c>
      <c r="E175" s="1594"/>
      <c r="F175" s="1616"/>
      <c r="G175" s="1617" t="s">
        <v>1385</v>
      </c>
      <c r="H175" s="1618"/>
      <c r="I175" s="1596"/>
      <c r="J175" s="1596" t="str">
        <f t="shared" si="21"/>
        <v xml:space="preserve"> </v>
      </c>
      <c r="K175" s="1596" t="s">
        <v>675</v>
      </c>
      <c r="L175" s="1596"/>
      <c r="M175" s="1589"/>
      <c r="N175" s="1598" t="str">
        <f ca="1">IF(AND(OR(E175="TCP", OR(E175="DCP", E175="BCP")), 'I8 Demand Data'!C14="1 CP"), 'E4 TB Allocation Details'!E175 &amp; 1, IF(AND(OR(E175="TCP", OR(E175="DCP", E175="BCP")), 'I8 Demand Data'!C14="4 CP"), 'E4 TB Allocation Details'!E175 &amp; 4, IF(AND(OR(E175="TCP", OR(E175="DCP", E175="BCP")), 'I8 Demand Data'!C14="12 CP"), 'E4 TB Allocation Details'!E175 &amp; 12, "")))</f>
        <v/>
      </c>
      <c r="O175" s="1598" t="str">
        <f ca="1">IF(AND(OR(E175="DNCP", OR(E175="SNCP", E175="PNCP")), 'I8 Demand Data'!C15="1 NCP"), E175 &amp; 1, IF(AND(OR(E175="DNCP", OR(E175="SNCP", E175="PNCP")), 'I8 Demand Data'!C15="4 NCP"), E175 &amp; 4, IF(AND(OR(E175="DNCP", OR(E175="SNCP", E175="PNCP")), 'I8 Demand Data'!C15="12 NCP"), E175 &amp; 12, "")))</f>
        <v/>
      </c>
      <c r="P175" s="1598" t="str">
        <f t="shared" si="22"/>
        <v/>
      </c>
      <c r="Q175" s="1598" t="str">
        <f t="shared" si="18"/>
        <v/>
      </c>
      <c r="R175" s="787"/>
      <c r="S175" s="787"/>
      <c r="T175" s="787"/>
    </row>
    <row r="176" spans="1:20" s="1581" customFormat="1" ht="38.25">
      <c r="A176" s="1587">
        <v>5610</v>
      </c>
      <c r="B176" s="1587" t="s">
        <v>1324</v>
      </c>
      <c r="C176" s="1587" t="s">
        <v>1010</v>
      </c>
      <c r="D176" s="422" t="s">
        <v>251</v>
      </c>
      <c r="E176" s="1599"/>
      <c r="F176" s="1613"/>
      <c r="G176" s="1614" t="s">
        <v>1385</v>
      </c>
      <c r="H176" s="1615"/>
      <c r="I176" s="1600"/>
      <c r="J176" s="1600" t="str">
        <f t="shared" si="21"/>
        <v xml:space="preserve"> </v>
      </c>
      <c r="K176" s="1600" t="s">
        <v>675</v>
      </c>
      <c r="L176" s="1600"/>
      <c r="M176" s="1589"/>
      <c r="N176" s="1592" t="str">
        <f ca="1">IF(AND(OR(E176="TCP", OR(E176="DCP", E176="BCP")), 'I8 Demand Data'!C14="1 CP"), 'E4 TB Allocation Details'!E176 &amp; 1, IF(AND(OR(E176="TCP", OR(E176="DCP", E176="BCP")), 'I8 Demand Data'!C14="4 CP"), 'E4 TB Allocation Details'!E176 &amp; 4, IF(AND(OR(E176="TCP", OR(E176="DCP", E176="BCP")), 'I8 Demand Data'!C14="12 CP"), 'E4 TB Allocation Details'!E176 &amp; 12, "")))</f>
        <v/>
      </c>
      <c r="O176" s="1592" t="str">
        <f ca="1">IF(AND(OR(E176="DNCP", OR(E176="SNCP", E176="PNCP")), 'I8 Demand Data'!C15="1 NCP"), E176 &amp; 1, IF(AND(OR(E176="DNCP", OR(E176="SNCP", E176="PNCP")), 'I8 Demand Data'!C15="4 NCP"), E176 &amp; 4, IF(AND(OR(E176="DNCP", OR(E176="SNCP", E176="PNCP")), 'I8 Demand Data'!C15="12 NCP"), E176 &amp; 12, "")))</f>
        <v/>
      </c>
      <c r="P176" s="1592" t="str">
        <f t="shared" si="22"/>
        <v/>
      </c>
      <c r="Q176" s="1592" t="str">
        <f t="shared" si="18"/>
        <v/>
      </c>
      <c r="R176" s="787"/>
      <c r="S176" s="787"/>
      <c r="T176" s="787"/>
    </row>
    <row r="177" spans="1:20" s="1581" customFormat="1" ht="38.25">
      <c r="A177" s="1586">
        <v>5615</v>
      </c>
      <c r="B177" s="1586" t="s">
        <v>1325</v>
      </c>
      <c r="C177" s="1586" t="s">
        <v>1010</v>
      </c>
      <c r="D177" s="1593" t="s">
        <v>251</v>
      </c>
      <c r="E177" s="1594"/>
      <c r="F177" s="1616"/>
      <c r="G177" s="1617" t="s">
        <v>1385</v>
      </c>
      <c r="H177" s="1618"/>
      <c r="I177" s="1596"/>
      <c r="J177" s="1596" t="str">
        <f t="shared" si="21"/>
        <v xml:space="preserve"> </v>
      </c>
      <c r="K177" s="1596" t="s">
        <v>675</v>
      </c>
      <c r="L177" s="1596"/>
      <c r="M177" s="1589"/>
      <c r="N177" s="1598" t="str">
        <f ca="1">IF(AND(OR(E177="TCP", OR(E177="DCP", E177="BCP")), 'I8 Demand Data'!C14="1 CP"), 'E4 TB Allocation Details'!E177 &amp; 1, IF(AND(OR(E177="TCP", OR(E177="DCP", E177="BCP")), 'I8 Demand Data'!C14="4 CP"), 'E4 TB Allocation Details'!E177 &amp; 4, IF(AND(OR(E177="TCP", OR(E177="DCP", E177="BCP")), 'I8 Demand Data'!C14="12 CP"), 'E4 TB Allocation Details'!E177 &amp; 12, "")))</f>
        <v/>
      </c>
      <c r="O177" s="1598" t="str">
        <f ca="1">IF(AND(OR(E177="DNCP", OR(E177="SNCP", E177="PNCP")), 'I8 Demand Data'!C15="1 NCP"), E177 &amp; 1, IF(AND(OR(E177="DNCP", OR(E177="SNCP", E177="PNCP")), 'I8 Demand Data'!C15="4 NCP"), E177 &amp; 4, IF(AND(OR(E177="DNCP", OR(E177="SNCP", E177="PNCP")), 'I8 Demand Data'!C15="12 NCP"), E177 &amp; 12, "")))</f>
        <v/>
      </c>
      <c r="P177" s="1598" t="str">
        <f t="shared" si="22"/>
        <v/>
      </c>
      <c r="Q177" s="1598" t="str">
        <f t="shared" si="18"/>
        <v/>
      </c>
      <c r="R177" s="787"/>
      <c r="S177" s="787"/>
      <c r="T177" s="787"/>
    </row>
    <row r="178" spans="1:20" s="1581" customFormat="1" ht="38.25">
      <c r="A178" s="1587">
        <v>5620</v>
      </c>
      <c r="B178" s="1587" t="s">
        <v>1339</v>
      </c>
      <c r="C178" s="1587" t="s">
        <v>1010</v>
      </c>
      <c r="D178" s="422" t="s">
        <v>251</v>
      </c>
      <c r="E178" s="1599"/>
      <c r="F178" s="1613"/>
      <c r="G178" s="1614" t="s">
        <v>1385</v>
      </c>
      <c r="H178" s="1615"/>
      <c r="I178" s="1600"/>
      <c r="J178" s="1600" t="str">
        <f t="shared" si="21"/>
        <v xml:space="preserve"> </v>
      </c>
      <c r="K178" s="1600" t="s">
        <v>675</v>
      </c>
      <c r="L178" s="1600"/>
      <c r="M178" s="1589"/>
      <c r="N178" s="1592" t="str">
        <f ca="1">IF(AND(OR(E178="TCP", OR(E178="DCP", E178="BCP")), 'I8 Demand Data'!C14="1 CP"), 'E4 TB Allocation Details'!E178 &amp; 1, IF(AND(OR(E178="TCP", OR(E178="DCP", E178="BCP")), 'I8 Demand Data'!C14="4 CP"), 'E4 TB Allocation Details'!E178 &amp; 4, IF(AND(OR(E178="TCP", OR(E178="DCP", E178="BCP")), 'I8 Demand Data'!C14="12 CP"), 'E4 TB Allocation Details'!E178 &amp; 12, "")))</f>
        <v/>
      </c>
      <c r="O178" s="1592" t="str">
        <f ca="1">IF(AND(OR(E178="DNCP", OR(E178="SNCP", E178="PNCP")), 'I8 Demand Data'!C15="1 NCP"), E178 &amp; 1, IF(AND(OR(E178="DNCP", OR(E178="SNCP", E178="PNCP")), 'I8 Demand Data'!C15="4 NCP"), E178 &amp; 4, IF(AND(OR(E178="DNCP", OR(E178="SNCP", E178="PNCP")), 'I8 Demand Data'!C15="12 NCP"), E178 &amp; 12, "")))</f>
        <v/>
      </c>
      <c r="P178" s="1592" t="str">
        <f t="shared" si="22"/>
        <v/>
      </c>
      <c r="Q178" s="1592" t="str">
        <f t="shared" si="18"/>
        <v/>
      </c>
      <c r="R178" s="787"/>
      <c r="S178" s="787"/>
      <c r="T178" s="787"/>
    </row>
    <row r="179" spans="1:20" s="1581" customFormat="1" ht="38.25">
      <c r="A179" s="1586">
        <v>5625</v>
      </c>
      <c r="B179" s="1586" t="s">
        <v>730</v>
      </c>
      <c r="C179" s="1586" t="s">
        <v>1010</v>
      </c>
      <c r="D179" s="1593" t="s">
        <v>251</v>
      </c>
      <c r="E179" s="1594"/>
      <c r="F179" s="1616"/>
      <c r="G179" s="1617" t="s">
        <v>1385</v>
      </c>
      <c r="H179" s="1618"/>
      <c r="I179" s="1596"/>
      <c r="J179" s="1596" t="str">
        <f t="shared" si="21"/>
        <v xml:space="preserve"> </v>
      </c>
      <c r="K179" s="1596" t="s">
        <v>675</v>
      </c>
      <c r="L179" s="1596"/>
      <c r="M179" s="1589"/>
      <c r="N179" s="1598" t="str">
        <f ca="1">IF(AND(OR(E179="TCP", OR(E179="DCP", E179="BCP")), 'I8 Demand Data'!C14="1 CP"), 'E4 TB Allocation Details'!E179 &amp; 1, IF(AND(OR(E179="TCP", OR(E179="DCP", E179="BCP")), 'I8 Demand Data'!C14="4 CP"), 'E4 TB Allocation Details'!E179 &amp; 4, IF(AND(OR(E179="TCP", OR(E179="DCP", E179="BCP")), 'I8 Demand Data'!C14="12 CP"), 'E4 TB Allocation Details'!E179 &amp; 12, "")))</f>
        <v/>
      </c>
      <c r="O179" s="1598" t="str">
        <f ca="1">IF(AND(OR(E179="DNCP", OR(E179="SNCP", E179="PNCP")), 'I8 Demand Data'!C15="1 NCP"), E179 &amp; 1, IF(AND(OR(E179="DNCP", OR(E179="SNCP", E179="PNCP")), 'I8 Demand Data'!C15="4 NCP"), E179 &amp; 4, IF(AND(OR(E179="DNCP", OR(E179="SNCP", E179="PNCP")), 'I8 Demand Data'!C15="12 NCP"), E179 &amp; 12, "")))</f>
        <v/>
      </c>
      <c r="P179" s="1598" t="str">
        <f t="shared" si="22"/>
        <v/>
      </c>
      <c r="Q179" s="1598" t="str">
        <f t="shared" si="18"/>
        <v/>
      </c>
      <c r="R179" s="787"/>
      <c r="S179" s="787"/>
      <c r="T179" s="787"/>
    </row>
    <row r="180" spans="1:20" s="1581" customFormat="1" ht="38.25">
      <c r="A180" s="1587">
        <v>5630</v>
      </c>
      <c r="B180" s="1587" t="s">
        <v>1340</v>
      </c>
      <c r="C180" s="1587" t="s">
        <v>1010</v>
      </c>
      <c r="D180" s="422" t="s">
        <v>251</v>
      </c>
      <c r="E180" s="1599"/>
      <c r="F180" s="1613"/>
      <c r="G180" s="1614" t="s">
        <v>1385</v>
      </c>
      <c r="H180" s="1615"/>
      <c r="I180" s="1600"/>
      <c r="J180" s="1600" t="str">
        <f t="shared" si="21"/>
        <v xml:space="preserve"> </v>
      </c>
      <c r="K180" s="1600" t="s">
        <v>675</v>
      </c>
      <c r="L180" s="1600"/>
      <c r="M180" s="1589"/>
      <c r="N180" s="1592" t="str">
        <f ca="1">IF(AND(OR(E180="TCP", OR(E180="DCP", E180="BCP")), 'I8 Demand Data'!C14="1 CP"), 'E4 TB Allocation Details'!E180 &amp; 1, IF(AND(OR(E180="TCP", OR(E180="DCP", E180="BCP")), 'I8 Demand Data'!C14="4 CP"), 'E4 TB Allocation Details'!E180 &amp; 4, IF(AND(OR(E180="TCP", OR(E180="DCP", E180="BCP")), 'I8 Demand Data'!C14="12 CP"), 'E4 TB Allocation Details'!E180 &amp; 12, "")))</f>
        <v/>
      </c>
      <c r="O180" s="1592" t="str">
        <f ca="1">IF(AND(OR(E180="DNCP", OR(E180="SNCP", E180="PNCP")), 'I8 Demand Data'!C15="1 NCP"), E180 &amp; 1, IF(AND(OR(E180="DNCP", OR(E180="SNCP", E180="PNCP")), 'I8 Demand Data'!C15="4 NCP"), E180 &amp; 4, IF(AND(OR(E180="DNCP", OR(E180="SNCP", E180="PNCP")), 'I8 Demand Data'!C15="12 NCP"), E180 &amp; 12, "")))</f>
        <v/>
      </c>
      <c r="P180" s="1592" t="str">
        <f t="shared" si="22"/>
        <v/>
      </c>
      <c r="Q180" s="1592" t="str">
        <f t="shared" si="18"/>
        <v/>
      </c>
      <c r="R180" s="787"/>
      <c r="S180" s="787"/>
      <c r="T180" s="787"/>
    </row>
    <row r="181" spans="1:20" s="1581" customFormat="1" ht="25.5">
      <c r="A181" s="1586">
        <v>5635</v>
      </c>
      <c r="B181" s="1586" t="s">
        <v>1341</v>
      </c>
      <c r="C181" s="1586" t="s">
        <v>388</v>
      </c>
      <c r="D181" s="1593" t="s">
        <v>251</v>
      </c>
      <c r="E181" s="1594"/>
      <c r="F181" s="1616"/>
      <c r="G181" s="1617" t="s">
        <v>1476</v>
      </c>
      <c r="H181" s="1618"/>
      <c r="I181" s="1596"/>
      <c r="J181" s="1596" t="str">
        <f t="shared" si="21"/>
        <v xml:space="preserve">  </v>
      </c>
      <c r="K181" s="1596" t="s">
        <v>343</v>
      </c>
      <c r="L181" s="1596"/>
      <c r="M181" s="1589"/>
      <c r="N181" s="1598" t="str">
        <f ca="1">IF(AND(OR(E181="TCP", OR(E181="DCP", E181="BCP")), 'I8 Demand Data'!C14="1 CP"), 'E4 TB Allocation Details'!E181 &amp; 1, IF(AND(OR(E181="TCP", OR(E181="DCP", E181="BCP")), 'I8 Demand Data'!C14="4 CP"), 'E4 TB Allocation Details'!E181 &amp; 4, IF(AND(OR(E181="TCP", OR(E181="DCP", E181="BCP")), 'I8 Demand Data'!C14="12 CP"), 'E4 TB Allocation Details'!E181 &amp; 12, "")))</f>
        <v/>
      </c>
      <c r="O181" s="1598" t="str">
        <f ca="1">IF(AND(OR(E181="DNCP", OR(E181="SNCP", E181="PNCP")), 'I8 Demand Data'!C15="1 NCP"), E181 &amp; 1, IF(AND(OR(E181="DNCP", OR(E181="SNCP", E181="PNCP")), 'I8 Demand Data'!C15="4 NCP"), E181 &amp; 4, IF(AND(OR(E181="DNCP", OR(E181="SNCP", E181="PNCP")), 'I8 Demand Data'!C15="12 NCP"), E181 &amp; 12, "")))</f>
        <v/>
      </c>
      <c r="P181" s="1598" t="str">
        <f t="shared" si="22"/>
        <v/>
      </c>
      <c r="Q181" s="1598" t="str">
        <f t="shared" si="18"/>
        <v/>
      </c>
      <c r="R181" s="787"/>
      <c r="S181" s="787"/>
      <c r="T181" s="787"/>
    </row>
    <row r="182" spans="1:20" s="1581" customFormat="1" ht="38.25">
      <c r="A182" s="1587">
        <v>5640</v>
      </c>
      <c r="B182" s="1587" t="s">
        <v>1342</v>
      </c>
      <c r="C182" s="1587" t="s">
        <v>1010</v>
      </c>
      <c r="D182" s="422" t="s">
        <v>251</v>
      </c>
      <c r="E182" s="1599"/>
      <c r="F182" s="1613"/>
      <c r="G182" s="1614" t="s">
        <v>1385</v>
      </c>
      <c r="H182" s="1615"/>
      <c r="I182" s="1600"/>
      <c r="J182" s="1600" t="str">
        <f t="shared" si="21"/>
        <v xml:space="preserve"> </v>
      </c>
      <c r="K182" s="1600" t="s">
        <v>675</v>
      </c>
      <c r="L182" s="1600"/>
      <c r="M182" s="1589"/>
      <c r="N182" s="1592" t="str">
        <f ca="1">IF(AND(OR(E182="TCP", OR(E182="DCP", E182="BCP")), 'I8 Demand Data'!C14="1 CP"), 'E4 TB Allocation Details'!E182 &amp; 1, IF(AND(OR(E182="TCP", OR(E182="DCP", E182="BCP")), 'I8 Demand Data'!C14="4 CP"), 'E4 TB Allocation Details'!E182 &amp; 4, IF(AND(OR(E182="TCP", OR(E182="DCP", E182="BCP")), 'I8 Demand Data'!C14="12 CP"), 'E4 TB Allocation Details'!E182 &amp; 12, "")))</f>
        <v/>
      </c>
      <c r="O182" s="1592" t="str">
        <f ca="1">IF(AND(OR(E182="DNCP", OR(E182="SNCP", E182="PNCP")), 'I8 Demand Data'!C15="1 NCP"), E182 &amp; 1, IF(AND(OR(E182="DNCP", OR(E182="SNCP", E182="PNCP")), 'I8 Demand Data'!C15="4 NCP"), E182 &amp; 4, IF(AND(OR(E182="DNCP", OR(E182="SNCP", E182="PNCP")), 'I8 Demand Data'!C15="12 NCP"), E182 &amp; 12, "")))</f>
        <v/>
      </c>
      <c r="P182" s="1592" t="str">
        <f t="shared" si="22"/>
        <v/>
      </c>
      <c r="Q182" s="1592" t="str">
        <f t="shared" si="18"/>
        <v/>
      </c>
      <c r="R182" s="787"/>
      <c r="S182" s="787"/>
      <c r="T182" s="787"/>
    </row>
    <row r="183" spans="1:20" s="1581" customFormat="1" ht="38.25">
      <c r="A183" s="1586">
        <v>5645</v>
      </c>
      <c r="B183" s="1586" t="s">
        <v>1343</v>
      </c>
      <c r="C183" s="1586" t="s">
        <v>1010</v>
      </c>
      <c r="D183" s="1593" t="s">
        <v>251</v>
      </c>
      <c r="E183" s="1594"/>
      <c r="F183" s="1616"/>
      <c r="G183" s="1617" t="s">
        <v>1385</v>
      </c>
      <c r="H183" s="1618"/>
      <c r="I183" s="1596"/>
      <c r="J183" s="1596" t="str">
        <f t="shared" si="21"/>
        <v xml:space="preserve"> </v>
      </c>
      <c r="K183" s="1596" t="s">
        <v>675</v>
      </c>
      <c r="L183" s="1596"/>
      <c r="M183" s="1589"/>
      <c r="N183" s="1598" t="str">
        <f ca="1">IF(AND(OR(E183="TCP", OR(E183="DCP", E183="BCP")), 'I8 Demand Data'!C14="1 CP"), 'E4 TB Allocation Details'!E183 &amp; 1, IF(AND(OR(E183="TCP", OR(E183="DCP", E183="BCP")), 'I8 Demand Data'!C14="4 CP"), 'E4 TB Allocation Details'!E183 &amp; 4, IF(AND(OR(E183="TCP", OR(E183="DCP", E183="BCP")), 'I8 Demand Data'!C14="12 CP"), 'E4 TB Allocation Details'!E183 &amp; 12, "")))</f>
        <v/>
      </c>
      <c r="O183" s="1598" t="str">
        <f ca="1">IF(AND(OR(E183="DNCP", OR(E183="SNCP", E183="PNCP")), 'I8 Demand Data'!C15="1 NCP"), E183 &amp; 1, IF(AND(OR(E183="DNCP", OR(E183="SNCP", E183="PNCP")), 'I8 Demand Data'!C15="4 NCP"), E183 &amp; 4, IF(AND(OR(E183="DNCP", OR(E183="SNCP", E183="PNCP")), 'I8 Demand Data'!C15="12 NCP"), E183 &amp; 12, "")))</f>
        <v/>
      </c>
      <c r="P183" s="1598" t="str">
        <f t="shared" si="22"/>
        <v/>
      </c>
      <c r="Q183" s="1598" t="str">
        <f t="shared" si="18"/>
        <v/>
      </c>
      <c r="R183" s="787"/>
      <c r="S183" s="787"/>
      <c r="T183" s="787"/>
    </row>
    <row r="184" spans="1:20" s="1581" customFormat="1" ht="38.25">
      <c r="A184" s="1587">
        <v>5650</v>
      </c>
      <c r="B184" s="1587" t="s">
        <v>1344</v>
      </c>
      <c r="C184" s="1587" t="s">
        <v>1010</v>
      </c>
      <c r="D184" s="422" t="s">
        <v>251</v>
      </c>
      <c r="E184" s="1599"/>
      <c r="F184" s="1613"/>
      <c r="G184" s="1614" t="s">
        <v>1385</v>
      </c>
      <c r="H184" s="1615"/>
      <c r="I184" s="1600"/>
      <c r="J184" s="1600" t="str">
        <f t="shared" si="21"/>
        <v xml:space="preserve"> </v>
      </c>
      <c r="K184" s="1600" t="s">
        <v>675</v>
      </c>
      <c r="L184" s="1600"/>
      <c r="M184" s="1589"/>
      <c r="N184" s="1592" t="str">
        <f ca="1">IF(AND(OR(E184="TCP", OR(E184="DCP", E184="BCP")), 'I8 Demand Data'!C14="1 CP"), 'E4 TB Allocation Details'!E184 &amp; 1, IF(AND(OR(E184="TCP", OR(E184="DCP", E184="BCP")), 'I8 Demand Data'!C14="4 CP"), 'E4 TB Allocation Details'!E184 &amp; 4, IF(AND(OR(E184="TCP", OR(E184="DCP", E184="BCP")), 'I8 Demand Data'!C14="12 CP"), 'E4 TB Allocation Details'!E184 &amp; 12, "")))</f>
        <v/>
      </c>
      <c r="O184" s="1592" t="str">
        <f ca="1">IF(AND(OR(E184="DNCP", OR(E184="SNCP", E184="PNCP")), 'I8 Demand Data'!C15="1 NCP"), E184 &amp; 1, IF(AND(OR(E184="DNCP", OR(E184="SNCP", E184="PNCP")), 'I8 Demand Data'!C15="4 NCP"), E184 &amp; 4, IF(AND(OR(E184="DNCP", OR(E184="SNCP", E184="PNCP")), 'I8 Demand Data'!C15="12 NCP"), E184 &amp; 12, "")))</f>
        <v/>
      </c>
      <c r="P184" s="1592" t="str">
        <f t="shared" si="22"/>
        <v/>
      </c>
      <c r="Q184" s="1592" t="str">
        <f t="shared" si="18"/>
        <v/>
      </c>
      <c r="R184" s="787"/>
      <c r="S184" s="787"/>
      <c r="T184" s="787"/>
    </row>
    <row r="185" spans="1:20" s="1581" customFormat="1" ht="38.25">
      <c r="A185" s="1586">
        <v>5655</v>
      </c>
      <c r="B185" s="1586" t="s">
        <v>1345</v>
      </c>
      <c r="C185" s="1586" t="s">
        <v>1010</v>
      </c>
      <c r="D185" s="1593" t="s">
        <v>251</v>
      </c>
      <c r="E185" s="1594"/>
      <c r="F185" s="1616"/>
      <c r="G185" s="1617" t="s">
        <v>1385</v>
      </c>
      <c r="H185" s="1618"/>
      <c r="I185" s="1596"/>
      <c r="J185" s="1596" t="str">
        <f t="shared" si="21"/>
        <v xml:space="preserve"> </v>
      </c>
      <c r="K185" s="1596" t="s">
        <v>675</v>
      </c>
      <c r="L185" s="1596"/>
      <c r="M185" s="1589"/>
      <c r="N185" s="1598" t="str">
        <f ca="1">IF(AND(OR(E185="TCP", OR(E185="DCP", E185="BCP")), 'I8 Demand Data'!C14="1 CP"), 'E4 TB Allocation Details'!E185 &amp; 1, IF(AND(OR(E185="TCP", OR(E185="DCP", E185="BCP")), 'I8 Demand Data'!C14="4 CP"), 'E4 TB Allocation Details'!E185 &amp; 4, IF(AND(OR(E185="TCP", OR(E185="DCP", E185="BCP")), 'I8 Demand Data'!C14="12 CP"), 'E4 TB Allocation Details'!E185 &amp; 12, "")))</f>
        <v/>
      </c>
      <c r="O185" s="1598" t="str">
        <f ca="1">IF(AND(OR(E185="DNCP", OR(E185="SNCP", E185="PNCP")), 'I8 Demand Data'!C15="1 NCP"), E185 &amp; 1, IF(AND(OR(E185="DNCP", OR(E185="SNCP", E185="PNCP")), 'I8 Demand Data'!C15="4 NCP"), E185 &amp; 4, IF(AND(OR(E185="DNCP", OR(E185="SNCP", E185="PNCP")), 'I8 Demand Data'!C15="12 NCP"), E185 &amp; 12, "")))</f>
        <v/>
      </c>
      <c r="P185" s="1598" t="str">
        <f t="shared" si="22"/>
        <v/>
      </c>
      <c r="Q185" s="1598" t="str">
        <f t="shared" si="18"/>
        <v/>
      </c>
      <c r="R185" s="787"/>
      <c r="S185" s="787"/>
      <c r="T185" s="787"/>
    </row>
    <row r="186" spans="1:20" s="1581" customFormat="1" ht="25.5">
      <c r="A186" s="1587">
        <v>5660</v>
      </c>
      <c r="B186" s="1587" t="s">
        <v>1346</v>
      </c>
      <c r="C186" s="1587" t="s">
        <v>341</v>
      </c>
      <c r="D186" s="422" t="s">
        <v>251</v>
      </c>
      <c r="E186" s="1599"/>
      <c r="F186" s="1613"/>
      <c r="G186" s="1614" t="s">
        <v>1385</v>
      </c>
      <c r="H186" s="1615"/>
      <c r="I186" s="1600"/>
      <c r="J186" s="1600" t="str">
        <f t="shared" si="21"/>
        <v xml:space="preserve"> </v>
      </c>
      <c r="K186" s="1600" t="s">
        <v>675</v>
      </c>
      <c r="L186" s="1600"/>
      <c r="M186" s="1589"/>
      <c r="N186" s="1592" t="str">
        <f ca="1">IF(AND(OR(E186="TCP", OR(E186="DCP", E186="BCP")), 'I8 Demand Data'!C14="1 CP"), 'E4 TB Allocation Details'!E186 &amp; 1, IF(AND(OR(E186="TCP", OR(E186="DCP", E186="BCP")), 'I8 Demand Data'!C14="4 CP"), 'E4 TB Allocation Details'!E186 &amp; 4, IF(AND(OR(E186="TCP", OR(E186="DCP", E186="BCP")), 'I8 Demand Data'!C14="12 CP"), 'E4 TB Allocation Details'!E186 &amp; 12, "")))</f>
        <v/>
      </c>
      <c r="O186" s="1592" t="str">
        <f ca="1">IF(AND(OR(E186="DNCP", OR(E186="SNCP", E186="PNCP")), 'I8 Demand Data'!C15="1 NCP"), E186 &amp; 1, IF(AND(OR(E186="DNCP", OR(E186="SNCP", E186="PNCP")), 'I8 Demand Data'!C15="4 NCP"), E186 &amp; 4, IF(AND(OR(E186="DNCP", OR(E186="SNCP", E186="PNCP")), 'I8 Demand Data'!C15="12 NCP"), E186 &amp; 12, "")))</f>
        <v/>
      </c>
      <c r="P186" s="1592" t="str">
        <f t="shared" si="22"/>
        <v/>
      </c>
      <c r="Q186" s="1592" t="str">
        <f t="shared" ref="Q186:Q205" si="23">IF(AND(N186="",O186=""),P186,IF(AND(O186="",P186=""),N186,O186))</f>
        <v/>
      </c>
      <c r="R186" s="787"/>
      <c r="S186" s="787"/>
      <c r="T186" s="787"/>
    </row>
    <row r="187" spans="1:20" s="1581" customFormat="1" ht="38.25">
      <c r="A187" s="1586">
        <v>5665</v>
      </c>
      <c r="B187" s="1586" t="s">
        <v>1347</v>
      </c>
      <c r="C187" s="1586" t="s">
        <v>1010</v>
      </c>
      <c r="D187" s="1593" t="s">
        <v>251</v>
      </c>
      <c r="E187" s="1594"/>
      <c r="F187" s="1616"/>
      <c r="G187" s="1617" t="s">
        <v>1385</v>
      </c>
      <c r="H187" s="1618"/>
      <c r="I187" s="1596"/>
      <c r="J187" s="1596" t="str">
        <f t="shared" si="21"/>
        <v xml:space="preserve"> </v>
      </c>
      <c r="K187" s="1596" t="s">
        <v>675</v>
      </c>
      <c r="L187" s="1596"/>
      <c r="M187" s="1589"/>
      <c r="N187" s="1598" t="str">
        <f ca="1">IF(AND(OR(E187="TCP", OR(E187="DCP", E187="BCP")), 'I8 Demand Data'!C14="1 CP"), 'E4 TB Allocation Details'!E187 &amp; 1, IF(AND(OR(E187="TCP", OR(E187="DCP", E187="BCP")), 'I8 Demand Data'!C14="4 CP"), 'E4 TB Allocation Details'!E187 &amp; 4, IF(AND(OR(E187="TCP", OR(E187="DCP", E187="BCP")), 'I8 Demand Data'!C14="12 CP"), 'E4 TB Allocation Details'!E187 &amp; 12, "")))</f>
        <v/>
      </c>
      <c r="O187" s="1598" t="str">
        <f ca="1">IF(AND(OR(E187="DNCP", OR(E187="SNCP", E187="PNCP")), 'I8 Demand Data'!C15="1 NCP"), E187 &amp; 1, IF(AND(OR(E187="DNCP", OR(E187="SNCP", E187="PNCP")), 'I8 Demand Data'!C15="4 NCP"), E187 &amp; 4, IF(AND(OR(E187="DNCP", OR(E187="SNCP", E187="PNCP")), 'I8 Demand Data'!C15="12 NCP"), E187 &amp; 12, "")))</f>
        <v/>
      </c>
      <c r="P187" s="1598" t="str">
        <f t="shared" si="22"/>
        <v/>
      </c>
      <c r="Q187" s="1598" t="str">
        <f t="shared" si="23"/>
        <v/>
      </c>
      <c r="R187" s="787"/>
      <c r="S187" s="787"/>
      <c r="T187" s="787"/>
    </row>
    <row r="188" spans="1:20" s="1581" customFormat="1" ht="38.25">
      <c r="A188" s="1587">
        <v>5670</v>
      </c>
      <c r="B188" s="1587" t="s">
        <v>1348</v>
      </c>
      <c r="C188" s="1587" t="s">
        <v>1010</v>
      </c>
      <c r="D188" s="422" t="s">
        <v>251</v>
      </c>
      <c r="E188" s="1599"/>
      <c r="F188" s="1613"/>
      <c r="G188" s="1614" t="s">
        <v>1385</v>
      </c>
      <c r="H188" s="1615"/>
      <c r="I188" s="1600"/>
      <c r="J188" s="1600" t="str">
        <f t="shared" si="21"/>
        <v xml:space="preserve"> </v>
      </c>
      <c r="K188" s="1600" t="s">
        <v>675</v>
      </c>
      <c r="L188" s="1600"/>
      <c r="M188" s="1589"/>
      <c r="N188" s="1592" t="str">
        <f ca="1">IF(AND(OR(E188="TCP", OR(E188="DCP", E188="BCP")), 'I8 Demand Data'!C14="1 CP"), 'E4 TB Allocation Details'!E188 &amp; 1, IF(AND(OR(E188="TCP", OR(E188="DCP", E188="BCP")), 'I8 Demand Data'!C14="4 CP"), 'E4 TB Allocation Details'!E188 &amp; 4, IF(AND(OR(E188="TCP", OR(E188="DCP", E188="BCP")), 'I8 Demand Data'!C14="12 CP"), 'E4 TB Allocation Details'!E188 &amp; 12, "")))</f>
        <v/>
      </c>
      <c r="O188" s="1592" t="str">
        <f ca="1">IF(AND(OR(E188="DNCP", OR(E188="SNCP", E188="PNCP")), 'I8 Demand Data'!C15="1 NCP"), E188 &amp; 1, IF(AND(OR(E188="DNCP", OR(E188="SNCP", E188="PNCP")), 'I8 Demand Data'!C15="4 NCP"), E188 &amp; 4, IF(AND(OR(E188="DNCP", OR(E188="SNCP", E188="PNCP")), 'I8 Demand Data'!C15="12 NCP"), E188 &amp; 12, "")))</f>
        <v/>
      </c>
      <c r="P188" s="1592" t="str">
        <f t="shared" si="22"/>
        <v/>
      </c>
      <c r="Q188" s="1592" t="str">
        <f t="shared" si="23"/>
        <v/>
      </c>
      <c r="R188" s="787"/>
      <c r="S188" s="787"/>
      <c r="T188" s="787"/>
    </row>
    <row r="189" spans="1:20" s="1581" customFormat="1" ht="38.25">
      <c r="A189" s="1586">
        <v>5675</v>
      </c>
      <c r="B189" s="1586" t="s">
        <v>1349</v>
      </c>
      <c r="C189" s="1586" t="s">
        <v>1010</v>
      </c>
      <c r="D189" s="1593" t="s">
        <v>251</v>
      </c>
      <c r="E189" s="1594"/>
      <c r="F189" s="1616"/>
      <c r="G189" s="1617" t="s">
        <v>1385</v>
      </c>
      <c r="H189" s="1618"/>
      <c r="I189" s="1596"/>
      <c r="J189" s="1596" t="str">
        <f t="shared" si="21"/>
        <v xml:space="preserve"> </v>
      </c>
      <c r="K189" s="1596" t="s">
        <v>675</v>
      </c>
      <c r="L189" s="1596"/>
      <c r="M189" s="1589"/>
      <c r="N189" s="1598" t="str">
        <f ca="1">IF(AND(OR(E189="TCP", OR(E189="DCP", E189="BCP")), 'I8 Demand Data'!C14="1 CP"), 'E4 TB Allocation Details'!E189 &amp; 1, IF(AND(OR(E189="TCP", OR(E189="DCP", E189="BCP")), 'I8 Demand Data'!C14="4 CP"), 'E4 TB Allocation Details'!E189 &amp; 4, IF(AND(OR(E189="TCP", OR(E189="DCP", E189="BCP")), 'I8 Demand Data'!C14="12 CP"), 'E4 TB Allocation Details'!E189 &amp; 12, "")))</f>
        <v/>
      </c>
      <c r="O189" s="1598" t="str">
        <f ca="1">IF(AND(OR(E189="DNCP", OR(E189="SNCP", E189="PNCP")), 'I8 Demand Data'!C15="1 NCP"), E189 &amp; 1, IF(AND(OR(E189="DNCP", OR(E189="SNCP", E189="PNCP")), 'I8 Demand Data'!C15="4 NCP"), E189 &amp; 4, IF(AND(OR(E189="DNCP", OR(E189="SNCP", E189="PNCP")), 'I8 Demand Data'!C15="12 NCP"), E189 &amp; 12, "")))</f>
        <v/>
      </c>
      <c r="P189" s="1598" t="str">
        <f t="shared" si="22"/>
        <v/>
      </c>
      <c r="Q189" s="1598" t="str">
        <f t="shared" si="23"/>
        <v/>
      </c>
      <c r="R189" s="787"/>
      <c r="S189" s="787"/>
      <c r="T189" s="787"/>
    </row>
    <row r="190" spans="1:20" s="1581" customFormat="1" ht="38.25">
      <c r="A190" s="1587">
        <v>5680</v>
      </c>
      <c r="B190" s="1587" t="s">
        <v>1103</v>
      </c>
      <c r="C190" s="1587" t="s">
        <v>1010</v>
      </c>
      <c r="D190" s="422" t="s">
        <v>251</v>
      </c>
      <c r="E190" s="1599"/>
      <c r="F190" s="1613"/>
      <c r="G190" s="1614" t="s">
        <v>1385</v>
      </c>
      <c r="H190" s="1615"/>
      <c r="I190" s="1600"/>
      <c r="J190" s="1600" t="str">
        <f t="shared" si="21"/>
        <v xml:space="preserve"> </v>
      </c>
      <c r="K190" s="1600" t="s">
        <v>675</v>
      </c>
      <c r="L190" s="1600"/>
      <c r="M190" s="1589"/>
      <c r="N190" s="1592" t="str">
        <f ca="1">IF(AND(OR(E190="TCP", OR(E190="DCP", E190="BCP")), 'I8 Demand Data'!C14="1 CP"), 'E4 TB Allocation Details'!E190 &amp; 1, IF(AND(OR(E190="TCP", OR(E190="DCP", E190="BCP")), 'I8 Demand Data'!C14="4 CP"), 'E4 TB Allocation Details'!E190 &amp; 4, IF(AND(OR(E190="TCP", OR(E190="DCP", E190="BCP")), 'I8 Demand Data'!C14="12 CP"), 'E4 TB Allocation Details'!E190 &amp; 12, "")))</f>
        <v/>
      </c>
      <c r="O190" s="1592" t="str">
        <f ca="1">IF(AND(OR(E190="DNCP", OR(E190="SNCP", E190="PNCP")), 'I8 Demand Data'!C15="1 NCP"), E190 &amp; 1, IF(AND(OR(E190="DNCP", OR(E190="SNCP", E190="PNCP")), 'I8 Demand Data'!C15="4 NCP"), E190 &amp; 4, IF(AND(OR(E190="DNCP", OR(E190="SNCP", E190="PNCP")), 'I8 Demand Data'!C15="12 NCP"), E190 &amp; 12, "")))</f>
        <v/>
      </c>
      <c r="P190" s="1592" t="str">
        <f t="shared" si="22"/>
        <v/>
      </c>
      <c r="Q190" s="1592" t="str">
        <f t="shared" si="23"/>
        <v/>
      </c>
      <c r="R190" s="787"/>
      <c r="S190" s="787"/>
      <c r="T190" s="787"/>
    </row>
    <row r="191" spans="1:20" s="1581" customFormat="1" ht="38.25">
      <c r="A191" s="1586">
        <v>5685</v>
      </c>
      <c r="B191" s="1586" t="s">
        <v>1104</v>
      </c>
      <c r="C191" s="1586" t="s">
        <v>385</v>
      </c>
      <c r="D191" s="1593" t="s">
        <v>253</v>
      </c>
      <c r="E191" s="1594"/>
      <c r="F191" s="1616"/>
      <c r="G191" s="1617"/>
      <c r="H191" s="1618"/>
      <c r="I191" s="1596"/>
      <c r="J191" s="1596" t="str">
        <f t="shared" si="21"/>
        <v/>
      </c>
      <c r="K191" s="1596" t="s">
        <v>343</v>
      </c>
      <c r="L191" s="1596"/>
      <c r="M191" s="1589"/>
      <c r="N191" s="1598" t="str">
        <f ca="1">IF(AND(OR(E191="TCP", OR(E191="DCP", E191="BCP")), 'I8 Demand Data'!C14="1 CP"), 'E4 TB Allocation Details'!E191 &amp; 1, IF(AND(OR(E191="TCP", OR(E191="DCP", E191="BCP")), 'I8 Demand Data'!C14="4 CP"), 'E4 TB Allocation Details'!E191 &amp; 4, IF(AND(OR(E191="TCP", OR(E191="DCP", E191="BCP")), 'I8 Demand Data'!C14="12 CP"), 'E4 TB Allocation Details'!E191 &amp; 12, "")))</f>
        <v/>
      </c>
      <c r="O191" s="1598" t="str">
        <f ca="1">IF(AND(OR(E191="DNCP", OR(E191="SNCP", E191="PNCP")), 'I8 Demand Data'!C15="1 NCP"), E191 &amp; 1, IF(AND(OR(E191="DNCP", OR(E191="SNCP", E191="PNCP")), 'I8 Demand Data'!C15="4 NCP"), E191 &amp; 4, IF(AND(OR(E191="DNCP", OR(E191="SNCP", E191="PNCP")), 'I8 Demand Data'!C15="12 NCP"), E191 &amp; 12, "")))</f>
        <v/>
      </c>
      <c r="P191" s="1598" t="str">
        <f t="shared" si="22"/>
        <v/>
      </c>
      <c r="Q191" s="1598" t="str">
        <f t="shared" si="23"/>
        <v/>
      </c>
      <c r="R191" s="787"/>
      <c r="S191" s="787"/>
      <c r="T191" s="787"/>
    </row>
    <row r="192" spans="1:20" s="1581" customFormat="1" ht="38.25">
      <c r="A192" s="1587">
        <v>5705</v>
      </c>
      <c r="B192" s="1587" t="s">
        <v>307</v>
      </c>
      <c r="C192" s="1587" t="s">
        <v>1162</v>
      </c>
      <c r="D192" s="422" t="s">
        <v>258</v>
      </c>
      <c r="E192" s="1599" t="s">
        <v>723</v>
      </c>
      <c r="F192" s="1613" t="s">
        <v>1333</v>
      </c>
      <c r="G192" s="1614" t="s">
        <v>1515</v>
      </c>
      <c r="H192" s="1615"/>
      <c r="I192" s="1600"/>
      <c r="J192" s="1600" t="str">
        <f t="shared" si="21"/>
        <v xml:space="preserve">Breakout </v>
      </c>
      <c r="K192" s="1600"/>
      <c r="L192" s="1600"/>
      <c r="M192" s="1589"/>
      <c r="N192" s="1592" t="str">
        <f ca="1">IF(AND(OR(E192="TCP", OR(E192="DCP", E192="BCP")), 'I8 Demand Data'!C14="1 CP"), 'E4 TB Allocation Details'!E192 &amp; 1, IF(AND(OR(E192="TCP", OR(E192="DCP", E192="BCP")), 'I8 Demand Data'!C14="4 CP"), 'E4 TB Allocation Details'!E192 &amp; 4, IF(AND(OR(E192="TCP", OR(E192="DCP", E192="BCP")), 'I8 Demand Data'!C14="12 CP"), 'E4 TB Allocation Details'!E192 &amp; 12, "")))</f>
        <v/>
      </c>
      <c r="O192" s="1592" t="str">
        <f ca="1">IF(AND(OR(E192="DNCP", OR(E192="SNCP", E192="PNCP")), 'I8 Demand Data'!C15="1 NCP"), E192 &amp; 1, IF(AND(OR(E192="DNCP", OR(E192="SNCP", E192="PNCP")), 'I8 Demand Data'!C15="4 NCP"), E192 &amp; 4, IF(AND(OR(E192="DNCP", OR(E192="SNCP", E192="PNCP")), 'I8 Demand Data'!C15="12 NCP"), E192 &amp; 12, "")))</f>
        <v/>
      </c>
      <c r="P192" s="1592" t="str">
        <f t="shared" si="22"/>
        <v>PRORATED</v>
      </c>
      <c r="Q192" s="1592" t="str">
        <f t="shared" si="23"/>
        <v>PRORATED</v>
      </c>
      <c r="R192" s="787"/>
      <c r="S192" s="787"/>
      <c r="T192" s="787"/>
    </row>
    <row r="193" spans="1:20" s="1581" customFormat="1" ht="25.5">
      <c r="A193" s="1586">
        <v>5710</v>
      </c>
      <c r="B193" s="1586" t="s">
        <v>1105</v>
      </c>
      <c r="C193" s="1586" t="s">
        <v>1162</v>
      </c>
      <c r="D193" s="1593" t="s">
        <v>258</v>
      </c>
      <c r="E193" s="1594" t="s">
        <v>723</v>
      </c>
      <c r="F193" s="1616" t="s">
        <v>1333</v>
      </c>
      <c r="G193" s="1617" t="s">
        <v>1515</v>
      </c>
      <c r="H193" s="1618"/>
      <c r="I193" s="1596"/>
      <c r="J193" s="1596" t="str">
        <f t="shared" si="21"/>
        <v xml:space="preserve">Breakout </v>
      </c>
      <c r="K193" s="1596"/>
      <c r="L193" s="1596"/>
      <c r="M193" s="1589"/>
      <c r="N193" s="1598" t="str">
        <f ca="1">IF(AND(OR(E193="TCP", OR(E193="DCP", E193="BCP")), 'I8 Demand Data'!C14="1 CP"), 'E4 TB Allocation Details'!E193 &amp; 1, IF(AND(OR(E193="TCP", OR(E193="DCP", E193="BCP")), 'I8 Demand Data'!C14="4 CP"), 'E4 TB Allocation Details'!E193 &amp; 4, IF(AND(OR(E193="TCP", OR(E193="DCP", E193="BCP")), 'I8 Demand Data'!C14="12 CP"), 'E4 TB Allocation Details'!E193 &amp; 12, "")))</f>
        <v/>
      </c>
      <c r="O193" s="1598" t="str">
        <f ca="1">IF(AND(OR(E193="DNCP", OR(E193="SNCP", E193="PNCP")), 'I8 Demand Data'!C15="1 NCP"), E193 &amp; 1, IF(AND(OR(E193="DNCP", OR(E193="SNCP", E193="PNCP")), 'I8 Demand Data'!C15="4 NCP"), E193 &amp; 4, IF(AND(OR(E193="DNCP", OR(E193="SNCP", E193="PNCP")), 'I8 Demand Data'!C15="12 NCP"), E193 &amp; 12, "")))</f>
        <v/>
      </c>
      <c r="P193" s="1598" t="str">
        <f t="shared" si="22"/>
        <v>PRORATED</v>
      </c>
      <c r="Q193" s="1598" t="str">
        <f t="shared" si="23"/>
        <v>PRORATED</v>
      </c>
      <c r="R193" s="787"/>
      <c r="S193" s="787"/>
      <c r="T193" s="787"/>
    </row>
    <row r="194" spans="1:20" s="1581" customFormat="1" ht="38.25">
      <c r="A194" s="1587">
        <v>5715</v>
      </c>
      <c r="B194" s="1587" t="s">
        <v>1106</v>
      </c>
      <c r="C194" s="1587" t="s">
        <v>1162</v>
      </c>
      <c r="D194" s="422" t="s">
        <v>258</v>
      </c>
      <c r="E194" s="1599" t="s">
        <v>723</v>
      </c>
      <c r="F194" s="1613" t="s">
        <v>1333</v>
      </c>
      <c r="G194" s="1614" t="s">
        <v>1515</v>
      </c>
      <c r="H194" s="1615" t="s">
        <v>1385</v>
      </c>
      <c r="I194" s="1600"/>
      <c r="J194" s="1600" t="str">
        <f t="shared" si="21"/>
        <v xml:space="preserve">Breakout </v>
      </c>
      <c r="K194" s="1600"/>
      <c r="L194" s="1600"/>
      <c r="M194" s="1589"/>
      <c r="N194" s="1592" t="str">
        <f ca="1">IF(AND(OR(E194="TCP", OR(E194="DCP", E194="BCP")), 'I8 Demand Data'!C14="1 CP"), 'E4 TB Allocation Details'!E194 &amp; 1, IF(AND(OR(E194="TCP", OR(E194="DCP", E194="BCP")), 'I8 Demand Data'!C14="4 CP"), 'E4 TB Allocation Details'!E194 &amp; 4, IF(AND(OR(E194="TCP", OR(E194="DCP", E194="BCP")), 'I8 Demand Data'!C14="12 CP"), 'E4 TB Allocation Details'!E194 &amp; 12, "")))</f>
        <v/>
      </c>
      <c r="O194" s="1592" t="str">
        <f ca="1">IF(AND(OR(E194="DNCP", OR(E194="SNCP", E194="PNCP")), 'I8 Demand Data'!C15="1 NCP"), E194 &amp; 1, IF(AND(OR(E194="DNCP", OR(E194="SNCP", E194="PNCP")), 'I8 Demand Data'!C15="4 NCP"), E194 &amp; 4, IF(AND(OR(E194="DNCP", OR(E194="SNCP", E194="PNCP")), 'I8 Demand Data'!C15="12 NCP"), E194 &amp; 12, "")))</f>
        <v/>
      </c>
      <c r="P194" s="1592" t="str">
        <f t="shared" si="22"/>
        <v>PRORATED</v>
      </c>
      <c r="Q194" s="1592" t="str">
        <f t="shared" si="23"/>
        <v>PRORATED</v>
      </c>
      <c r="R194" s="787"/>
      <c r="S194" s="787"/>
      <c r="T194" s="787"/>
    </row>
    <row r="195" spans="1:20" s="1581" customFormat="1" ht="38.25">
      <c r="A195" s="1586">
        <v>5720</v>
      </c>
      <c r="B195" s="1586" t="s">
        <v>1107</v>
      </c>
      <c r="C195" s="1586" t="s">
        <v>216</v>
      </c>
      <c r="D195" s="1593" t="s">
        <v>258</v>
      </c>
      <c r="E195" s="1594" t="s">
        <v>723</v>
      </c>
      <c r="F195" s="1616" t="s">
        <v>1333</v>
      </c>
      <c r="G195" s="1617" t="s">
        <v>1515</v>
      </c>
      <c r="H195" s="1618" t="s">
        <v>1385</v>
      </c>
      <c r="I195" s="1596"/>
      <c r="J195" s="1596" t="str">
        <f t="shared" si="21"/>
        <v xml:space="preserve">Breakout </v>
      </c>
      <c r="K195" s="1596"/>
      <c r="L195" s="1596"/>
      <c r="M195" s="1589"/>
      <c r="N195" s="1598" t="str">
        <f ca="1">IF(AND(OR(E195="TCP", OR(E195="DCP", E195="BCP")), 'I8 Demand Data'!C14="1 CP"), 'E4 TB Allocation Details'!E195 &amp; 1, IF(AND(OR(E195="TCP", OR(E195="DCP", E195="BCP")), 'I8 Demand Data'!C14="4 CP"), 'E4 TB Allocation Details'!E195 &amp; 4, IF(AND(OR(E195="TCP", OR(E195="DCP", E195="BCP")), 'I8 Demand Data'!C14="12 CP"), 'E4 TB Allocation Details'!E195 &amp; 12, "")))</f>
        <v/>
      </c>
      <c r="O195" s="1598" t="str">
        <f ca="1">IF(AND(OR(E195="DNCP", OR(E195="SNCP", E195="PNCP")), 'I8 Demand Data'!C15="1 NCP"), E195 &amp; 1, IF(AND(OR(E195="DNCP", OR(E195="SNCP", E195="PNCP")), 'I8 Demand Data'!C15="4 NCP"), E195 &amp; 4, IF(AND(OR(E195="DNCP", OR(E195="SNCP", E195="PNCP")), 'I8 Demand Data'!C15="12 NCP"), E195 &amp; 12, "")))</f>
        <v/>
      </c>
      <c r="P195" s="1598" t="str">
        <f t="shared" si="22"/>
        <v>PRORATED</v>
      </c>
      <c r="Q195" s="1598" t="str">
        <f t="shared" si="23"/>
        <v>PRORATED</v>
      </c>
      <c r="R195" s="787"/>
      <c r="S195" s="787"/>
      <c r="T195" s="787"/>
    </row>
    <row r="196" spans="1:20" s="1581" customFormat="1" ht="38.25">
      <c r="A196" s="1587">
        <v>5730</v>
      </c>
      <c r="B196" s="1587" t="s">
        <v>373</v>
      </c>
      <c r="C196" s="1587" t="s">
        <v>1162</v>
      </c>
      <c r="D196" s="422" t="s">
        <v>258</v>
      </c>
      <c r="E196" s="1599" t="s">
        <v>1385</v>
      </c>
      <c r="F196" s="1613" t="str">
        <f t="shared" ref="F196:F205" si="24">IF(Q196="", "", Q196)</f>
        <v xml:space="preserve"> </v>
      </c>
      <c r="G196" s="1614" t="s">
        <v>1385</v>
      </c>
      <c r="H196" s="1615"/>
      <c r="I196" s="1600" t="str">
        <f t="shared" ref="I196:I205" si="25">IF(ISERROR(F196), "", (F196))</f>
        <v xml:space="preserve"> </v>
      </c>
      <c r="J196" s="1600" t="str">
        <f t="shared" si="21"/>
        <v xml:space="preserve"> </v>
      </c>
      <c r="K196" s="1600" t="s">
        <v>675</v>
      </c>
      <c r="L196" s="1600"/>
      <c r="M196" s="1589"/>
      <c r="N196" s="1592" t="str">
        <f ca="1">IF(AND(OR(E196="TCP", OR(E196="DCP", E196="BCP")), 'I8 Demand Data'!C14="1 CP"), 'E4 TB Allocation Details'!E196 &amp; 1, IF(AND(OR(E196="TCP", OR(E196="DCP", E196="BCP")), 'I8 Demand Data'!C14="4 CP"), 'E4 TB Allocation Details'!E196 &amp; 4, IF(AND(OR(E196="TCP", OR(E196="DCP", E196="BCP")), 'I8 Demand Data'!C14="12 CP"), 'E4 TB Allocation Details'!E196 &amp; 12, "")))</f>
        <v/>
      </c>
      <c r="O196" s="1592" t="str">
        <f ca="1">IF(AND(OR(E196="DNCP", OR(E196="SNCP", E196="PNCP")), 'I8 Demand Data'!C15="1 NCP"), E196 &amp; 1, IF(AND(OR(E196="DNCP", OR(E196="SNCP", E196="PNCP")), 'I8 Demand Data'!C15="4 NCP"), E196 &amp; 4, IF(AND(OR(E196="DNCP", OR(E196="SNCP", E196="PNCP")), 'I8 Demand Data'!C15="12 NCP"), E196 &amp; 12, "")))</f>
        <v/>
      </c>
      <c r="P196" s="1592" t="str">
        <f t="shared" si="22"/>
        <v xml:space="preserve"> </v>
      </c>
      <c r="Q196" s="1592" t="str">
        <f t="shared" si="23"/>
        <v xml:space="preserve"> </v>
      </c>
      <c r="R196" s="787"/>
      <c r="S196" s="787"/>
      <c r="T196" s="787"/>
    </row>
    <row r="197" spans="1:20" s="1581" customFormat="1" ht="25.5">
      <c r="A197" s="1586">
        <v>5735</v>
      </c>
      <c r="B197" s="1586" t="s">
        <v>377</v>
      </c>
      <c r="C197" s="1586" t="s">
        <v>1162</v>
      </c>
      <c r="D197" s="1593" t="s">
        <v>258</v>
      </c>
      <c r="E197" s="1594" t="s">
        <v>1385</v>
      </c>
      <c r="F197" s="1616" t="str">
        <f t="shared" si="24"/>
        <v xml:space="preserve"> </v>
      </c>
      <c r="G197" s="1617" t="s">
        <v>1385</v>
      </c>
      <c r="H197" s="1618" t="s">
        <v>1385</v>
      </c>
      <c r="I197" s="1596" t="str">
        <f t="shared" si="25"/>
        <v xml:space="preserve"> </v>
      </c>
      <c r="J197" s="1596" t="str">
        <f t="shared" si="21"/>
        <v xml:space="preserve"> </v>
      </c>
      <c r="K197" s="1596" t="s">
        <v>675</v>
      </c>
      <c r="L197" s="1596"/>
      <c r="M197" s="1589"/>
      <c r="N197" s="1598" t="str">
        <f ca="1">IF(AND(OR(E197="TCP", OR(E197="DCP", E197="BCP")), 'I8 Demand Data'!C14="1 CP"), 'E4 TB Allocation Details'!E197 &amp; 1, IF(AND(OR(E197="TCP", OR(E197="DCP", E197="BCP")), 'I8 Demand Data'!C14="4 CP"), 'E4 TB Allocation Details'!E197 &amp; 4, IF(AND(OR(E197="TCP", OR(E197="DCP", E197="BCP")), 'I8 Demand Data'!C14="12 CP"), 'E4 TB Allocation Details'!E197 &amp; 12, "")))</f>
        <v/>
      </c>
      <c r="O197" s="1598" t="str">
        <f ca="1">IF(AND(OR(E197="DNCP", OR(E197="SNCP", E197="PNCP")), 'I8 Demand Data'!C15="1 NCP"), E197 &amp; 1, IF(AND(OR(E197="DNCP", OR(E197="SNCP", E197="PNCP")), 'I8 Demand Data'!C15="4 NCP"), E197 &amp; 4, IF(AND(OR(E197="DNCP", OR(E197="SNCP", E197="PNCP")), 'I8 Demand Data'!C15="12 NCP"), E197 &amp; 12, "")))</f>
        <v/>
      </c>
      <c r="P197" s="1598" t="str">
        <f t="shared" si="22"/>
        <v xml:space="preserve"> </v>
      </c>
      <c r="Q197" s="1598" t="str">
        <f t="shared" si="23"/>
        <v xml:space="preserve"> </v>
      </c>
      <c r="R197" s="787"/>
      <c r="S197" s="787"/>
      <c r="T197" s="787"/>
    </row>
    <row r="198" spans="1:20" s="1581" customFormat="1" ht="25.5">
      <c r="A198" s="1587">
        <v>5740</v>
      </c>
      <c r="B198" s="1587" t="s">
        <v>378</v>
      </c>
      <c r="C198" s="1587" t="s">
        <v>1162</v>
      </c>
      <c r="D198" s="422" t="s">
        <v>258</v>
      </c>
      <c r="E198" s="1599" t="s">
        <v>1385</v>
      </c>
      <c r="F198" s="1613" t="str">
        <f t="shared" si="24"/>
        <v xml:space="preserve"> </v>
      </c>
      <c r="G198" s="1614" t="s">
        <v>1385</v>
      </c>
      <c r="H198" s="1615"/>
      <c r="I198" s="1600" t="str">
        <f t="shared" si="25"/>
        <v xml:space="preserve"> </v>
      </c>
      <c r="J198" s="1600" t="str">
        <f t="shared" si="21"/>
        <v xml:space="preserve"> </v>
      </c>
      <c r="K198" s="1600" t="s">
        <v>675</v>
      </c>
      <c r="L198" s="1600"/>
      <c r="M198" s="1589"/>
      <c r="N198" s="1592" t="str">
        <f ca="1">IF(AND(OR(E198="TCP", OR(E198="DCP", E198="BCP")), 'I8 Demand Data'!C14="1 CP"), 'E4 TB Allocation Details'!E198 &amp; 1, IF(AND(OR(E198="TCP", OR(E198="DCP", E198="BCP")), 'I8 Demand Data'!C14="4 CP"), 'E4 TB Allocation Details'!E198 &amp; 4, IF(AND(OR(E198="TCP", OR(E198="DCP", E198="BCP")), 'I8 Demand Data'!C14="12 CP"), 'E4 TB Allocation Details'!E198 &amp; 12, "")))</f>
        <v/>
      </c>
      <c r="O198" s="1592" t="str">
        <f ca="1">IF(AND(OR(E198="DNCP", OR(E198="SNCP", E198="PNCP")), 'I8 Demand Data'!C15="1 NCP"), E198 &amp; 1, IF(AND(OR(E198="DNCP", OR(E198="SNCP", E198="PNCP")), 'I8 Demand Data'!C15="4 NCP"), E198 &amp; 4, IF(AND(OR(E198="DNCP", OR(E198="SNCP", E198="PNCP")), 'I8 Demand Data'!C15="12 NCP"), E198 &amp; 12, "")))</f>
        <v/>
      </c>
      <c r="P198" s="1592" t="str">
        <f t="shared" si="22"/>
        <v xml:space="preserve"> </v>
      </c>
      <c r="Q198" s="1592" t="str">
        <f t="shared" si="23"/>
        <v xml:space="preserve"> </v>
      </c>
      <c r="R198" s="787"/>
      <c r="S198" s="787"/>
      <c r="T198" s="787"/>
    </row>
    <row r="199" spans="1:20" s="1581" customFormat="1" ht="25.5">
      <c r="A199" s="1586">
        <v>6005</v>
      </c>
      <c r="B199" s="1586" t="s">
        <v>379</v>
      </c>
      <c r="C199" s="1586" t="s">
        <v>1161</v>
      </c>
      <c r="D199" s="1593" t="s">
        <v>1115</v>
      </c>
      <c r="E199" s="1594"/>
      <c r="F199" s="1616" t="str">
        <f t="shared" si="24"/>
        <v/>
      </c>
      <c r="G199" s="1617"/>
      <c r="H199" s="1618"/>
      <c r="I199" s="1596" t="str">
        <f t="shared" si="25"/>
        <v/>
      </c>
      <c r="J199" s="1596" t="str">
        <f t="shared" si="21"/>
        <v/>
      </c>
      <c r="K199" s="1596" t="s">
        <v>788</v>
      </c>
      <c r="L199" s="1596"/>
      <c r="M199" s="1589"/>
      <c r="N199" s="1598" t="str">
        <f ca="1">IF(AND(OR(E199="TCP", OR(E199="DCP", E199="BCP")), 'I8 Demand Data'!C14="1 CP"), 'E4 TB Allocation Details'!E199 &amp; 1, IF(AND(OR(E199="TCP", OR(E199="DCP", E199="BCP")), 'I8 Demand Data'!C14="4 CP"), 'E4 TB Allocation Details'!E199 &amp; 4, IF(AND(OR(E199="TCP", OR(E199="DCP", E199="BCP")), 'I8 Demand Data'!C14="12 CP"), 'E4 TB Allocation Details'!E199 &amp; 12, "")))</f>
        <v/>
      </c>
      <c r="O199" s="1598" t="str">
        <f ca="1">IF(AND(OR(E199="DNCP", OR(E199="SNCP", E199="PNCP")), 'I8 Demand Data'!C15="1 NCP"), E199 &amp; 1, IF(AND(OR(E199="DNCP", OR(E199="SNCP", E199="PNCP")), 'I8 Demand Data'!C15="4 NCP"), E199 &amp; 4, IF(AND(OR(E199="DNCP", OR(E199="SNCP", E199="PNCP")), 'I8 Demand Data'!C15="12 NCP"), E199 &amp; 12, "")))</f>
        <v/>
      </c>
      <c r="P199" s="1598" t="str">
        <f t="shared" si="22"/>
        <v/>
      </c>
      <c r="Q199" s="1598" t="str">
        <f t="shared" si="23"/>
        <v/>
      </c>
      <c r="R199" s="787"/>
      <c r="S199" s="787"/>
      <c r="T199" s="787"/>
    </row>
    <row r="200" spans="1:20" s="1581" customFormat="1" ht="25.5">
      <c r="A200" s="1587">
        <v>6105</v>
      </c>
      <c r="B200" s="1587" t="s">
        <v>991</v>
      </c>
      <c r="C200" s="1587" t="s">
        <v>386</v>
      </c>
      <c r="D200" s="422" t="s">
        <v>251</v>
      </c>
      <c r="E200" s="1599"/>
      <c r="F200" s="1613" t="str">
        <f t="shared" si="24"/>
        <v/>
      </c>
      <c r="G200" s="1614" t="s">
        <v>1385</v>
      </c>
      <c r="H200" s="1615" t="s">
        <v>1385</v>
      </c>
      <c r="I200" s="1600" t="str">
        <f t="shared" si="25"/>
        <v/>
      </c>
      <c r="J200" s="1600" t="str">
        <f t="shared" ref="J200:J205" si="26">IF(ISBLANK(G200), "", (G200))</f>
        <v xml:space="preserve"> </v>
      </c>
      <c r="K200" s="1600" t="s">
        <v>788</v>
      </c>
      <c r="L200" s="1600"/>
      <c r="M200" s="1589"/>
      <c r="N200" s="1592" t="str">
        <f ca="1">IF(AND(OR(E200="TCP", OR(E200="DCP", E200="BCP")), 'I8 Demand Data'!C14="1 CP"), 'E4 TB Allocation Details'!E200 &amp; 1, IF(AND(OR(E200="TCP", OR(E200="DCP", E200="BCP")), 'I8 Demand Data'!C14="4 CP"), 'E4 TB Allocation Details'!E200 &amp; 4, IF(AND(OR(E200="TCP", OR(E200="DCP", E200="BCP")), 'I8 Demand Data'!C14="12 CP"), 'E4 TB Allocation Details'!E200 &amp; 12, "")))</f>
        <v/>
      </c>
      <c r="O200" s="1592" t="str">
        <f ca="1">IF(AND(OR(E200="DNCP", OR(E200="SNCP", E200="PNCP")), 'I8 Demand Data'!C15="1 NCP"), E200 &amp; 1, IF(AND(OR(E200="DNCP", OR(E200="SNCP", E200="PNCP")), 'I8 Demand Data'!C15="4 NCP"), E200 &amp; 4, IF(AND(OR(E200="DNCP", OR(E200="SNCP", E200="PNCP")), 'I8 Demand Data'!C15="12 NCP"), E200 &amp; 12, "")))</f>
        <v/>
      </c>
      <c r="P200" s="1592" t="str">
        <f t="shared" si="22"/>
        <v/>
      </c>
      <c r="Q200" s="1592" t="str">
        <f t="shared" si="23"/>
        <v/>
      </c>
      <c r="R200" s="787"/>
      <c r="S200" s="787"/>
      <c r="T200" s="787"/>
    </row>
    <row r="201" spans="1:20" s="1581" customFormat="1" ht="38.25">
      <c r="A201" s="1586">
        <v>6110</v>
      </c>
      <c r="B201" s="1586" t="s">
        <v>992</v>
      </c>
      <c r="C201" s="1586" t="s">
        <v>217</v>
      </c>
      <c r="D201" s="1602" t="s">
        <v>778</v>
      </c>
      <c r="E201" s="1594"/>
      <c r="F201" s="1616" t="str">
        <f t="shared" si="24"/>
        <v/>
      </c>
      <c r="G201" s="1617"/>
      <c r="H201" s="1618" t="s">
        <v>1385</v>
      </c>
      <c r="I201" s="1596" t="str">
        <f t="shared" si="25"/>
        <v/>
      </c>
      <c r="J201" s="1596" t="str">
        <f t="shared" si="26"/>
        <v/>
      </c>
      <c r="K201" s="1596" t="s">
        <v>788</v>
      </c>
      <c r="L201" s="1596"/>
      <c r="M201" s="1589"/>
      <c r="N201" s="1598" t="str">
        <f ca="1">IF(AND(OR(E201="TCP", OR(E201="DCP", E201="BCP")), 'I8 Demand Data'!C14="1 CP"), 'E4 TB Allocation Details'!E201 &amp; 1, IF(AND(OR(E201="TCP", OR(E201="DCP", E201="BCP")), 'I8 Demand Data'!C14="4 CP"), 'E4 TB Allocation Details'!E201 &amp; 4, IF(AND(OR(E201="TCP", OR(E201="DCP", E201="BCP")), 'I8 Demand Data'!C14="12 CP"), 'E4 TB Allocation Details'!E201 &amp; 12, "")))</f>
        <v/>
      </c>
      <c r="O201" s="1598" t="str">
        <f ca="1">IF(AND(OR(E201="DNCP", OR(E201="SNCP", E201="PNCP")), 'I8 Demand Data'!C15="1 NCP"), E201 &amp; 1, IF(AND(OR(E201="DNCP", OR(E201="SNCP", E201="PNCP")), 'I8 Demand Data'!C15="4 NCP"), E201 &amp; 4, IF(AND(OR(E201="DNCP", OR(E201="SNCP", E201="PNCP")), 'I8 Demand Data'!C15="12 NCP"), E201 &amp; 12, "")))</f>
        <v/>
      </c>
      <c r="P201" s="1598" t="str">
        <f t="shared" si="22"/>
        <v/>
      </c>
      <c r="Q201" s="1598" t="str">
        <f t="shared" si="23"/>
        <v/>
      </c>
      <c r="R201" s="787"/>
      <c r="S201" s="787"/>
      <c r="T201" s="787"/>
    </row>
    <row r="202" spans="1:20" s="1581" customFormat="1" ht="25.5">
      <c r="A202" s="1587">
        <v>6205</v>
      </c>
      <c r="B202" s="1587" t="s">
        <v>994</v>
      </c>
      <c r="C202" s="1587" t="s">
        <v>293</v>
      </c>
      <c r="D202" s="422" t="s">
        <v>251</v>
      </c>
      <c r="E202" s="1599"/>
      <c r="F202" s="1613" t="str">
        <f t="shared" si="24"/>
        <v/>
      </c>
      <c r="G202" s="1614" t="s">
        <v>1385</v>
      </c>
      <c r="H202" s="1615" t="s">
        <v>1385</v>
      </c>
      <c r="I202" s="1600" t="str">
        <f t="shared" si="25"/>
        <v/>
      </c>
      <c r="J202" s="1600" t="str">
        <f t="shared" si="26"/>
        <v xml:space="preserve"> </v>
      </c>
      <c r="K202" s="1600" t="s">
        <v>675</v>
      </c>
      <c r="L202" s="1600"/>
      <c r="M202" s="1589"/>
      <c r="N202" s="1592" t="str">
        <f ca="1">IF(AND(OR(E202="TCP", OR(E202="DCP", E202="BCP")), 'I8 Demand Data'!C14="1 CP"), 'E4 TB Allocation Details'!E202 &amp; 1, IF(AND(OR(E202="TCP", OR(E202="DCP", E202="BCP")), 'I8 Demand Data'!C14="4 CP"), 'E4 TB Allocation Details'!E202 &amp; 4, IF(AND(OR(E202="TCP", OR(E202="DCP", E202="BCP")), 'I8 Demand Data'!C14="12 CP"), 'E4 TB Allocation Details'!E202 &amp; 12, "")))</f>
        <v/>
      </c>
      <c r="O202" s="1592" t="str">
        <f ca="1">IF(AND(OR(E202="DNCP", OR(E202="SNCP", E202="PNCP")), 'I8 Demand Data'!C15="1 NCP"), E202 &amp; 1, IF(AND(OR(E202="DNCP", OR(E202="SNCP", E202="PNCP")), 'I8 Demand Data'!C15="4 NCP"), E202 &amp; 4, IF(AND(OR(E202="DNCP", OR(E202="SNCP", E202="PNCP")), 'I8 Demand Data'!C15="12 NCP"), E202 &amp; 12, "")))</f>
        <v/>
      </c>
      <c r="P202" s="1592" t="str">
        <f t="shared" si="22"/>
        <v/>
      </c>
      <c r="Q202" s="1592" t="str">
        <f t="shared" si="23"/>
        <v/>
      </c>
      <c r="R202" s="787"/>
      <c r="S202" s="787"/>
      <c r="T202" s="787"/>
    </row>
    <row r="203" spans="1:20" s="1581" customFormat="1" ht="25.5">
      <c r="A203" s="1586">
        <v>6210</v>
      </c>
      <c r="B203" s="1586" t="s">
        <v>319</v>
      </c>
      <c r="C203" s="1586" t="s">
        <v>388</v>
      </c>
      <c r="D203" s="1593" t="s">
        <v>251</v>
      </c>
      <c r="E203" s="1594"/>
      <c r="F203" s="1616" t="str">
        <f t="shared" si="24"/>
        <v/>
      </c>
      <c r="G203" s="1617" t="s">
        <v>1385</v>
      </c>
      <c r="H203" s="1618"/>
      <c r="I203" s="1596" t="str">
        <f t="shared" si="25"/>
        <v/>
      </c>
      <c r="J203" s="1596" t="str">
        <f t="shared" si="26"/>
        <v xml:space="preserve"> </v>
      </c>
      <c r="K203" s="1596" t="s">
        <v>675</v>
      </c>
      <c r="L203" s="1596"/>
      <c r="M203" s="1589"/>
      <c r="N203" s="1598" t="str">
        <f ca="1">IF(AND(OR(E203="TCP", OR(E203="DCP", E203="BCP")), 'I8 Demand Data'!C14="1 CP"), 'E4 TB Allocation Details'!E203 &amp; 1, IF(AND(OR(E203="TCP", OR(E203="DCP", E203="BCP")), 'I8 Demand Data'!C14="4 CP"), 'E4 TB Allocation Details'!E203 &amp; 4, IF(AND(OR(E203="TCP", OR(E203="DCP", E203="BCP")), 'I8 Demand Data'!C14="12 CP"), 'E4 TB Allocation Details'!E203 &amp; 12, "")))</f>
        <v/>
      </c>
      <c r="O203" s="1598" t="str">
        <f ca="1">IF(AND(OR(E203="DNCP", OR(E203="SNCP", E203="PNCP")), 'I8 Demand Data'!C15="1 NCP"), E203 &amp; 1, IF(AND(OR(E203="DNCP", OR(E203="SNCP", E203="PNCP")), 'I8 Demand Data'!C15="4 NCP"), E203 &amp; 4, IF(AND(OR(E203="DNCP", OR(E203="SNCP", E203="PNCP")), 'I8 Demand Data'!C15="12 NCP"), E203 &amp; 12, "")))</f>
        <v/>
      </c>
      <c r="P203" s="1598" t="str">
        <f t="shared" si="22"/>
        <v/>
      </c>
      <c r="Q203" s="1598" t="str">
        <f t="shared" si="23"/>
        <v/>
      </c>
      <c r="R203" s="787"/>
      <c r="S203" s="787"/>
      <c r="T203" s="787"/>
    </row>
    <row r="204" spans="1:20" s="1581" customFormat="1" ht="25.5">
      <c r="A204" s="1587">
        <v>6215</v>
      </c>
      <c r="B204" s="1587" t="s">
        <v>320</v>
      </c>
      <c r="C204" s="1587" t="s">
        <v>386</v>
      </c>
      <c r="D204" s="422" t="s">
        <v>251</v>
      </c>
      <c r="E204" s="1599"/>
      <c r="F204" s="1613" t="str">
        <f t="shared" si="24"/>
        <v/>
      </c>
      <c r="G204" s="1614" t="s">
        <v>1385</v>
      </c>
      <c r="H204" s="1615"/>
      <c r="I204" s="1600" t="str">
        <f t="shared" si="25"/>
        <v/>
      </c>
      <c r="J204" s="1600" t="str">
        <f t="shared" si="26"/>
        <v xml:space="preserve"> </v>
      </c>
      <c r="K204" s="1600" t="s">
        <v>675</v>
      </c>
      <c r="L204" s="1600"/>
      <c r="M204" s="1589"/>
      <c r="N204" s="1592" t="str">
        <f ca="1">IF(AND(OR(E204="TCP", OR(E204="DCP", E204="BCP")), 'I8 Demand Data'!C14="1 CP"), 'E4 TB Allocation Details'!E204 &amp; 1, IF(AND(OR(E204="TCP", OR(E204="DCP", E204="BCP")), 'I8 Demand Data'!C14="4 CP"), 'E4 TB Allocation Details'!E204 &amp; 4, IF(AND(OR(E204="TCP", OR(E204="DCP", E204="BCP")), 'I8 Demand Data'!C14="12 CP"), 'E4 TB Allocation Details'!E204 &amp; 12, "")))</f>
        <v/>
      </c>
      <c r="O204" s="1592" t="str">
        <f ca="1">IF(AND(OR(E204="DNCP", OR(E204="SNCP", E204="PNCP")), 'I8 Demand Data'!C15="1 NCP"), E204 &amp; 1, IF(AND(OR(E204="DNCP", OR(E204="SNCP", E204="PNCP")), 'I8 Demand Data'!C15="4 NCP"), E204 &amp; 4, IF(AND(OR(E204="DNCP", OR(E204="SNCP", E204="PNCP")), 'I8 Demand Data'!C15="12 NCP"), E204 &amp; 12, "")))</f>
        <v/>
      </c>
      <c r="P204" s="1592" t="str">
        <f t="shared" si="22"/>
        <v/>
      </c>
      <c r="Q204" s="1592" t="str">
        <f t="shared" si="23"/>
        <v/>
      </c>
      <c r="R204" s="787"/>
      <c r="S204" s="787"/>
      <c r="T204" s="787"/>
    </row>
    <row r="205" spans="1:20" s="1581" customFormat="1" ht="26.25" thickBot="1">
      <c r="A205" s="1588">
        <v>6225</v>
      </c>
      <c r="B205" s="1588" t="s">
        <v>321</v>
      </c>
      <c r="C205" s="1588" t="s">
        <v>386</v>
      </c>
      <c r="D205" s="1603" t="s">
        <v>251</v>
      </c>
      <c r="E205" s="1604"/>
      <c r="F205" s="1619" t="str">
        <f t="shared" si="24"/>
        <v/>
      </c>
      <c r="G205" s="1620" t="s">
        <v>1385</v>
      </c>
      <c r="H205" s="1621"/>
      <c r="I205" s="1605" t="str">
        <f t="shared" si="25"/>
        <v/>
      </c>
      <c r="J205" s="1605" t="str">
        <f t="shared" si="26"/>
        <v xml:space="preserve"> </v>
      </c>
      <c r="K205" s="1605" t="s">
        <v>675</v>
      </c>
      <c r="L205" s="1605"/>
      <c r="M205" s="1589"/>
      <c r="N205" s="1598" t="str">
        <f ca="1">IF(AND(OR(E205="TCP", OR(E205="DCP", E205="BCP")), 'I8 Demand Data'!C14="1 CP"), 'E4 TB Allocation Details'!E205 &amp; 1, IF(AND(OR(E205="TCP", OR(E205="DCP", E205="BCP")), 'I8 Demand Data'!C14="4 CP"), 'E4 TB Allocation Details'!E205 &amp; 4, IF(AND(OR(E205="TCP", OR(E205="DCP", E205="BCP")), 'I8 Demand Data'!C14="12 CP"), 'E4 TB Allocation Details'!E205 &amp; 12, "")))</f>
        <v/>
      </c>
      <c r="O205" s="1598" t="str">
        <f ca="1">IF(AND(OR(E205="DNCP", OR(E205="SNCP", E205="PNCP")), 'I8 Demand Data'!C15="1 NCP"), E205 &amp; 1, IF(AND(OR(E205="DNCP", OR(E205="SNCP", E205="PNCP")), 'I8 Demand Data'!C15="4 NCP"), E205 &amp; 4, IF(AND(OR(E205="DNCP", OR(E205="SNCP", E205="PNCP")), 'I8 Demand Data'!C15="12 NCP"), E205 &amp; 12, "")))</f>
        <v/>
      </c>
      <c r="P205" s="1598" t="str">
        <f t="shared" si="22"/>
        <v/>
      </c>
      <c r="Q205" s="1598" t="str">
        <f t="shared" si="23"/>
        <v/>
      </c>
      <c r="R205" s="787"/>
      <c r="S205" s="787"/>
      <c r="T205" s="787"/>
    </row>
    <row r="206" spans="1:20" s="1581" customFormat="1" ht="12.75">
      <c r="A206" s="248"/>
      <c r="B206" s="248"/>
      <c r="C206" s="248"/>
      <c r="D206" s="422"/>
      <c r="E206" s="1606"/>
      <c r="F206" s="1589"/>
      <c r="G206" s="1589"/>
      <c r="H206" s="1589"/>
      <c r="I206" s="1589"/>
      <c r="J206" s="1589"/>
      <c r="K206" s="1589"/>
      <c r="L206" s="1589"/>
      <c r="M206" s="1589"/>
      <c r="N206" s="1589"/>
      <c r="O206" s="1589"/>
      <c r="P206" s="1589"/>
      <c r="Q206" s="1589"/>
      <c r="R206" s="787"/>
      <c r="S206" s="787"/>
      <c r="T206" s="787"/>
    </row>
    <row r="207" spans="1:20" s="1581" customFormat="1" ht="12.75">
      <c r="A207" s="248"/>
      <c r="B207" s="248"/>
      <c r="C207" s="248"/>
      <c r="D207" s="422"/>
      <c r="E207" s="1606"/>
      <c r="F207" s="1589"/>
      <c r="G207" s="1589"/>
      <c r="H207" s="1589"/>
      <c r="I207" s="1589"/>
      <c r="J207" s="1589"/>
      <c r="K207" s="1589"/>
      <c r="L207" s="1589"/>
      <c r="M207" s="1589"/>
      <c r="N207" s="1589"/>
      <c r="O207" s="1589"/>
      <c r="P207" s="1589"/>
      <c r="Q207" s="1589"/>
      <c r="R207" s="787"/>
      <c r="S207" s="787"/>
      <c r="T207" s="787"/>
    </row>
    <row r="208" spans="1:20" s="1581" customFormat="1" ht="12.75">
      <c r="A208" s="248"/>
      <c r="B208" s="248"/>
      <c r="C208" s="248"/>
      <c r="D208" s="422"/>
      <c r="E208" s="1606"/>
      <c r="F208" s="1589"/>
      <c r="G208" s="1589"/>
      <c r="H208" s="1589"/>
      <c r="I208" s="1589"/>
      <c r="J208" s="1589"/>
      <c r="K208" s="1589"/>
      <c r="L208" s="1589"/>
      <c r="M208" s="1589"/>
      <c r="N208" s="1589"/>
      <c r="O208" s="1589"/>
      <c r="P208" s="1589"/>
      <c r="Q208" s="1589"/>
      <c r="R208" s="787"/>
      <c r="S208" s="787"/>
      <c r="T208" s="787"/>
    </row>
    <row r="209" spans="1:20" s="1581" customFormat="1" ht="12.75">
      <c r="A209" s="248"/>
      <c r="B209" s="248"/>
      <c r="C209" s="248"/>
      <c r="D209" s="422"/>
      <c r="E209" s="1606"/>
      <c r="F209" s="1589"/>
      <c r="G209" s="1589"/>
      <c r="H209" s="1589"/>
      <c r="I209" s="1589"/>
      <c r="J209" s="1589"/>
      <c r="K209" s="1589"/>
      <c r="L209" s="1589"/>
      <c r="M209" s="1589"/>
      <c r="N209" s="1589"/>
      <c r="O209" s="1589"/>
      <c r="P209" s="1589"/>
      <c r="Q209" s="1589"/>
      <c r="R209" s="787"/>
      <c r="S209" s="787"/>
      <c r="T209" s="787"/>
    </row>
    <row r="210" spans="1:20" s="1581" customFormat="1" ht="12.75">
      <c r="A210" s="248"/>
      <c r="B210" s="248"/>
      <c r="C210" s="248"/>
      <c r="D210" s="422"/>
      <c r="E210" s="1606"/>
      <c r="F210" s="1589"/>
      <c r="G210" s="1589"/>
      <c r="H210" s="1589"/>
      <c r="I210" s="1589"/>
      <c r="J210" s="1589"/>
      <c r="K210" s="1589"/>
      <c r="L210" s="1589"/>
      <c r="M210" s="1589"/>
      <c r="N210" s="1589"/>
      <c r="O210" s="1589"/>
      <c r="P210" s="1589"/>
      <c r="Q210" s="1589"/>
      <c r="R210" s="787"/>
      <c r="S210" s="787"/>
      <c r="T210" s="787"/>
    </row>
    <row r="211" spans="1:20" s="1581" customFormat="1" ht="12.75">
      <c r="A211" s="248"/>
      <c r="B211" s="248"/>
      <c r="C211" s="248"/>
      <c r="D211" s="422"/>
      <c r="E211" s="1606"/>
      <c r="F211" s="1589"/>
      <c r="G211" s="1589"/>
      <c r="H211" s="1589"/>
      <c r="I211" s="1589"/>
      <c r="J211" s="1589"/>
      <c r="K211" s="1589"/>
      <c r="L211" s="1589"/>
      <c r="M211" s="1607"/>
      <c r="N211" s="1589"/>
      <c r="O211" s="1589"/>
      <c r="P211" s="1589"/>
      <c r="Q211" s="1589"/>
      <c r="R211" s="787"/>
      <c r="S211" s="787"/>
      <c r="T211" s="787"/>
    </row>
    <row r="212" spans="1:20" s="1581" customFormat="1" ht="12.75">
      <c r="A212" s="248"/>
      <c r="B212" s="248"/>
      <c r="C212" s="248"/>
      <c r="D212" s="422"/>
      <c r="E212" s="1606"/>
      <c r="F212" s="1589"/>
      <c r="G212" s="1589"/>
      <c r="H212" s="1589"/>
      <c r="I212" s="1589"/>
      <c r="J212" s="1589"/>
      <c r="K212" s="1589"/>
      <c r="L212" s="1589"/>
      <c r="M212" s="1607"/>
      <c r="N212" s="1589"/>
      <c r="O212" s="1589"/>
      <c r="P212" s="1589"/>
      <c r="Q212" s="1589"/>
      <c r="R212" s="787"/>
      <c r="S212" s="787"/>
      <c r="T212" s="787"/>
    </row>
    <row r="213" spans="1:20" s="1581" customFormat="1" ht="12.75">
      <c r="A213" s="248"/>
      <c r="B213" s="248"/>
      <c r="C213" s="248"/>
      <c r="D213" s="422"/>
      <c r="E213" s="1606"/>
      <c r="F213" s="1589"/>
      <c r="G213" s="1589"/>
      <c r="H213" s="1589"/>
      <c r="I213" s="1589"/>
      <c r="J213" s="1589"/>
      <c r="K213" s="1589"/>
      <c r="L213" s="1589"/>
      <c r="M213" s="1607"/>
      <c r="N213" s="1589"/>
      <c r="O213" s="1589"/>
      <c r="P213" s="1589"/>
      <c r="Q213" s="1589"/>
      <c r="R213" s="787"/>
      <c r="S213" s="787"/>
      <c r="T213" s="787"/>
    </row>
    <row r="214" spans="1:20" s="1581" customFormat="1" ht="12.75">
      <c r="A214" s="248"/>
      <c r="B214" s="248"/>
      <c r="C214" s="248"/>
      <c r="D214" s="422"/>
      <c r="E214" s="1606"/>
      <c r="F214" s="1589"/>
      <c r="G214" s="1589"/>
      <c r="H214" s="1589"/>
      <c r="I214" s="1589"/>
      <c r="J214" s="1589"/>
      <c r="K214" s="1589"/>
      <c r="L214" s="1589"/>
      <c r="M214" s="1607"/>
      <c r="N214" s="1589"/>
      <c r="O214" s="1589"/>
      <c r="P214" s="1589"/>
      <c r="Q214" s="1589"/>
      <c r="R214" s="787"/>
      <c r="S214" s="787"/>
      <c r="T214" s="787"/>
    </row>
    <row r="215" spans="1:20" s="1581" customFormat="1" ht="12.75">
      <c r="A215" s="248"/>
      <c r="B215" s="248"/>
      <c r="C215" s="248"/>
      <c r="D215" s="422"/>
      <c r="E215" s="1606"/>
      <c r="F215" s="1589"/>
      <c r="G215" s="1589"/>
      <c r="H215" s="1589"/>
      <c r="I215" s="1589"/>
      <c r="J215" s="1589"/>
      <c r="K215" s="1589"/>
      <c r="L215" s="1589"/>
      <c r="M215" s="1607"/>
      <c r="N215" s="1589"/>
      <c r="O215" s="1589"/>
      <c r="P215" s="1589"/>
      <c r="Q215" s="1589"/>
      <c r="R215" s="787"/>
      <c r="S215" s="787"/>
      <c r="T215" s="787"/>
    </row>
    <row r="216" spans="1:20" s="1581" customFormat="1" ht="12.75">
      <c r="A216" s="248"/>
      <c r="B216" s="248"/>
      <c r="C216" s="248"/>
      <c r="D216" s="422"/>
      <c r="E216" s="1606"/>
      <c r="F216" s="1589"/>
      <c r="G216" s="1589"/>
      <c r="H216" s="1589"/>
      <c r="I216" s="1589"/>
      <c r="J216" s="1589"/>
      <c r="K216" s="1589"/>
      <c r="L216" s="1589"/>
      <c r="M216" s="1607"/>
      <c r="N216" s="1589"/>
      <c r="O216" s="1589"/>
      <c r="P216" s="1589"/>
      <c r="Q216" s="1589"/>
      <c r="R216" s="787"/>
      <c r="S216" s="787"/>
      <c r="T216" s="787"/>
    </row>
    <row r="217" spans="1:20" s="1581" customFormat="1" ht="12.75">
      <c r="A217" s="248"/>
      <c r="B217" s="248"/>
      <c r="C217" s="248"/>
      <c r="D217" s="422"/>
      <c r="E217" s="1606"/>
      <c r="F217" s="1589"/>
      <c r="G217" s="1589"/>
      <c r="H217" s="1589"/>
      <c r="I217" s="1589"/>
      <c r="J217" s="1589"/>
      <c r="K217" s="1589"/>
      <c r="L217" s="1589"/>
      <c r="M217" s="1607"/>
      <c r="N217" s="1589"/>
      <c r="O217" s="1589"/>
      <c r="P217" s="1589"/>
      <c r="Q217" s="1589"/>
      <c r="R217" s="787"/>
      <c r="S217" s="787"/>
      <c r="T217" s="787"/>
    </row>
    <row r="218" spans="1:20" s="1581" customFormat="1" ht="12.75">
      <c r="A218" s="248"/>
      <c r="B218" s="248"/>
      <c r="C218" s="248"/>
      <c r="D218" s="422"/>
      <c r="E218" s="1606"/>
      <c r="F218" s="1589"/>
      <c r="G218" s="1589"/>
      <c r="H218" s="1589"/>
      <c r="I218" s="1589"/>
      <c r="J218" s="1589"/>
      <c r="K218" s="1589"/>
      <c r="L218" s="1589"/>
      <c r="M218" s="1607"/>
      <c r="N218" s="1589"/>
      <c r="O218" s="1589"/>
      <c r="P218" s="1589"/>
      <c r="Q218" s="1589"/>
      <c r="R218" s="787"/>
      <c r="S218" s="787"/>
      <c r="T218" s="787"/>
    </row>
    <row r="219" spans="1:20" s="1581" customFormat="1" ht="12.75">
      <c r="A219" s="248"/>
      <c r="B219" s="248"/>
      <c r="C219" s="248"/>
      <c r="D219" s="422"/>
      <c r="E219" s="1606"/>
      <c r="F219" s="1589"/>
      <c r="G219" s="1589"/>
      <c r="H219" s="1589"/>
      <c r="I219" s="1589"/>
      <c r="J219" s="1589"/>
      <c r="K219" s="1589"/>
      <c r="L219" s="1589"/>
      <c r="M219" s="1607"/>
      <c r="N219" s="1589"/>
      <c r="O219" s="1589"/>
      <c r="P219" s="1589"/>
      <c r="Q219" s="1589"/>
      <c r="R219" s="787"/>
      <c r="S219" s="787"/>
      <c r="T219" s="787"/>
    </row>
    <row r="220" spans="1:20" s="1581" customFormat="1" ht="12.75">
      <c r="A220" s="248"/>
      <c r="B220" s="248"/>
      <c r="C220" s="248"/>
      <c r="D220" s="422"/>
      <c r="E220" s="1606"/>
      <c r="F220" s="1589"/>
      <c r="G220" s="1589"/>
      <c r="H220" s="1589"/>
      <c r="I220" s="1589"/>
      <c r="J220" s="1589"/>
      <c r="K220" s="1589"/>
      <c r="L220" s="1589"/>
      <c r="M220" s="1607"/>
      <c r="N220" s="1589"/>
      <c r="O220" s="1589"/>
      <c r="P220" s="1589"/>
      <c r="Q220" s="1589"/>
      <c r="R220" s="787"/>
      <c r="S220" s="787"/>
      <c r="T220" s="787"/>
    </row>
    <row r="221" spans="1:20" s="1581" customFormat="1" ht="12.75">
      <c r="A221" s="248"/>
      <c r="B221" s="248"/>
      <c r="C221" s="248"/>
      <c r="D221" s="422"/>
      <c r="E221" s="1606"/>
      <c r="F221" s="1589"/>
      <c r="G221" s="1589"/>
      <c r="H221" s="1589"/>
      <c r="I221" s="1589"/>
      <c r="J221" s="1589"/>
      <c r="K221" s="1589"/>
      <c r="L221" s="1589"/>
      <c r="M221" s="1607"/>
      <c r="N221" s="1589"/>
      <c r="O221" s="1589"/>
      <c r="P221" s="1589"/>
      <c r="Q221" s="1589"/>
      <c r="R221" s="787"/>
      <c r="S221" s="787"/>
      <c r="T221" s="787"/>
    </row>
    <row r="222" spans="1:20" s="1581" customFormat="1" ht="12.75">
      <c r="A222" s="248"/>
      <c r="B222" s="248"/>
      <c r="C222" s="248"/>
      <c r="D222" s="422"/>
      <c r="E222" s="1606"/>
      <c r="F222" s="1589"/>
      <c r="G222" s="1589"/>
      <c r="H222" s="1589"/>
      <c r="I222" s="1589"/>
      <c r="J222" s="1589"/>
      <c r="K222" s="1589"/>
      <c r="L222" s="1589"/>
      <c r="M222" s="1607"/>
      <c r="N222" s="1589"/>
      <c r="O222" s="1589"/>
      <c r="P222" s="1589"/>
      <c r="Q222" s="1589"/>
      <c r="R222" s="787"/>
      <c r="S222" s="787"/>
      <c r="T222" s="787"/>
    </row>
    <row r="223" spans="1:20" s="1581" customFormat="1" ht="12.75">
      <c r="A223" s="248"/>
      <c r="B223" s="248"/>
      <c r="C223" s="248"/>
      <c r="D223" s="422"/>
      <c r="E223" s="1606"/>
      <c r="F223" s="1589"/>
      <c r="G223" s="1589"/>
      <c r="H223" s="1589"/>
      <c r="I223" s="1589"/>
      <c r="J223" s="1589"/>
      <c r="K223" s="1589"/>
      <c r="L223" s="1589"/>
      <c r="M223" s="1607"/>
      <c r="N223" s="1589"/>
      <c r="O223" s="1589"/>
      <c r="P223" s="1589"/>
      <c r="Q223" s="1589"/>
      <c r="R223" s="787"/>
      <c r="S223" s="787"/>
      <c r="T223" s="787"/>
    </row>
    <row r="224" spans="1:20" s="1581" customFormat="1" ht="12.75">
      <c r="A224" s="248"/>
      <c r="B224" s="248"/>
      <c r="C224" s="248"/>
      <c r="D224" s="422"/>
      <c r="E224" s="1606"/>
      <c r="F224" s="1589"/>
      <c r="G224" s="1589"/>
      <c r="H224" s="1589"/>
      <c r="I224" s="1589"/>
      <c r="J224" s="1589"/>
      <c r="K224" s="1589"/>
      <c r="L224" s="1589"/>
      <c r="M224" s="1607"/>
      <c r="N224" s="1589"/>
      <c r="O224" s="1589"/>
      <c r="P224" s="1589"/>
      <c r="Q224" s="1589"/>
      <c r="R224" s="787"/>
      <c r="S224" s="787"/>
      <c r="T224" s="787"/>
    </row>
    <row r="225" spans="1:20" s="1581" customFormat="1" ht="12.75">
      <c r="A225" s="248"/>
      <c r="B225" s="248"/>
      <c r="C225" s="248"/>
      <c r="D225" s="422"/>
      <c r="E225" s="1606"/>
      <c r="F225" s="1589"/>
      <c r="G225" s="1589"/>
      <c r="H225" s="1589"/>
      <c r="I225" s="1589"/>
      <c r="J225" s="1589"/>
      <c r="K225" s="1589"/>
      <c r="L225" s="1589"/>
      <c r="M225" s="1607"/>
      <c r="N225" s="1589"/>
      <c r="O225" s="1589"/>
      <c r="P225" s="1589"/>
      <c r="Q225" s="1589"/>
      <c r="R225" s="787"/>
      <c r="S225" s="787"/>
      <c r="T225" s="787"/>
    </row>
    <row r="226" spans="1:20" s="1581" customFormat="1" ht="12.75">
      <c r="A226" s="248"/>
      <c r="B226" s="248"/>
      <c r="C226" s="248"/>
      <c r="D226" s="422"/>
      <c r="E226" s="1606"/>
      <c r="F226" s="1589"/>
      <c r="G226" s="1589"/>
      <c r="H226" s="1589"/>
      <c r="I226" s="1589"/>
      <c r="J226" s="1589"/>
      <c r="K226" s="1589"/>
      <c r="L226" s="1589"/>
      <c r="M226" s="1607"/>
      <c r="N226" s="1589"/>
      <c r="O226" s="1589"/>
      <c r="P226" s="1589"/>
      <c r="Q226" s="1589"/>
      <c r="R226" s="787"/>
      <c r="S226" s="787"/>
      <c r="T226" s="787"/>
    </row>
    <row r="227" spans="1:20" s="1581" customFormat="1" ht="12.75">
      <c r="A227" s="248"/>
      <c r="B227" s="248"/>
      <c r="C227" s="248"/>
      <c r="D227" s="422"/>
      <c r="E227" s="1606"/>
      <c r="F227" s="1589"/>
      <c r="G227" s="1589"/>
      <c r="H227" s="1589"/>
      <c r="I227" s="1589"/>
      <c r="J227" s="1589"/>
      <c r="K227" s="1589"/>
      <c r="L227" s="1589"/>
      <c r="M227" s="1607"/>
      <c r="N227" s="1589"/>
      <c r="O227" s="1589"/>
      <c r="P227" s="1589"/>
      <c r="Q227" s="1589"/>
      <c r="R227" s="787"/>
      <c r="S227" s="787"/>
      <c r="T227" s="787"/>
    </row>
    <row r="228" spans="1:20" s="1581" customFormat="1" ht="12.75">
      <c r="A228" s="248"/>
      <c r="B228" s="248"/>
      <c r="C228" s="248"/>
      <c r="D228" s="422"/>
      <c r="E228" s="1606"/>
      <c r="F228" s="1589"/>
      <c r="G228" s="1589"/>
      <c r="H228" s="1589"/>
      <c r="I228" s="1589"/>
      <c r="J228" s="1589"/>
      <c r="K228" s="1589"/>
      <c r="L228" s="1589"/>
      <c r="M228" s="1607"/>
      <c r="N228" s="1589"/>
      <c r="O228" s="1589"/>
      <c r="P228" s="1589"/>
      <c r="Q228" s="1589"/>
      <c r="R228" s="787"/>
      <c r="S228" s="787"/>
      <c r="T228" s="787"/>
    </row>
    <row r="229" spans="1:20" s="1581" customFormat="1" ht="12.75">
      <c r="A229" s="248"/>
      <c r="B229" s="248"/>
      <c r="C229" s="248"/>
      <c r="D229" s="422"/>
      <c r="E229" s="1606"/>
      <c r="F229" s="1589"/>
      <c r="G229" s="1589"/>
      <c r="H229" s="1589"/>
      <c r="I229" s="1589"/>
      <c r="J229" s="1589"/>
      <c r="K229" s="1589"/>
      <c r="L229" s="1589"/>
      <c r="M229" s="1607"/>
      <c r="N229" s="1589"/>
      <c r="O229" s="1589"/>
      <c r="P229" s="1589"/>
      <c r="Q229" s="1589"/>
      <c r="R229" s="787"/>
      <c r="S229" s="787"/>
      <c r="T229" s="787"/>
    </row>
    <row r="230" spans="1:20" s="1581" customFormat="1" ht="12.75">
      <c r="A230" s="248"/>
      <c r="B230" s="248"/>
      <c r="C230" s="248"/>
      <c r="D230" s="422"/>
      <c r="E230" s="1606"/>
      <c r="F230" s="1589"/>
      <c r="G230" s="1589"/>
      <c r="H230" s="1589"/>
      <c r="I230" s="1589"/>
      <c r="J230" s="1589"/>
      <c r="K230" s="1589"/>
      <c r="L230" s="1589"/>
      <c r="M230" s="1607"/>
      <c r="N230" s="1589"/>
      <c r="O230" s="1589"/>
      <c r="P230" s="1589"/>
      <c r="Q230" s="1589"/>
      <c r="R230" s="787"/>
      <c r="S230" s="787"/>
      <c r="T230" s="787"/>
    </row>
    <row r="231" spans="1:20" s="1581" customFormat="1" ht="12.75">
      <c r="A231" s="1579"/>
      <c r="B231" s="1579"/>
      <c r="C231" s="1579"/>
      <c r="D231" s="671"/>
      <c r="E231" s="1608"/>
      <c r="F231" s="415"/>
      <c r="G231" s="415"/>
      <c r="H231" s="415"/>
      <c r="I231" s="415"/>
      <c r="J231" s="415"/>
      <c r="K231" s="415"/>
      <c r="L231" s="415"/>
      <c r="M231" s="1609"/>
      <c r="N231" s="415"/>
      <c r="O231" s="415"/>
      <c r="P231" s="415"/>
      <c r="Q231" s="415"/>
    </row>
    <row r="232" spans="1:20" s="1581" customFormat="1" ht="12.75">
      <c r="A232" s="1579"/>
      <c r="B232" s="1579"/>
      <c r="C232" s="1579"/>
      <c r="D232" s="671"/>
      <c r="E232" s="1608"/>
      <c r="F232" s="415"/>
      <c r="G232" s="415"/>
      <c r="H232" s="415"/>
      <c r="I232" s="415"/>
      <c r="J232" s="415"/>
      <c r="K232" s="415"/>
      <c r="L232" s="415"/>
      <c r="M232" s="1609"/>
      <c r="N232" s="415"/>
      <c r="O232" s="415"/>
      <c r="P232" s="415"/>
      <c r="Q232" s="415"/>
    </row>
    <row r="233" spans="1:20" s="1581" customFormat="1" ht="12.75">
      <c r="A233" s="1579"/>
      <c r="B233" s="1579"/>
      <c r="C233" s="1579"/>
      <c r="D233" s="671"/>
      <c r="E233" s="1608"/>
      <c r="F233" s="415"/>
      <c r="G233" s="415"/>
      <c r="H233" s="415"/>
      <c r="I233" s="415"/>
      <c r="J233" s="415"/>
      <c r="K233" s="415"/>
      <c r="L233" s="415"/>
      <c r="M233" s="1609"/>
      <c r="N233" s="415"/>
      <c r="O233" s="415"/>
      <c r="P233" s="415"/>
      <c r="Q233" s="415"/>
    </row>
    <row r="234" spans="1:20" s="1581" customFormat="1" ht="12.75">
      <c r="A234" s="1579"/>
      <c r="B234" s="1579"/>
      <c r="C234" s="1579"/>
      <c r="D234" s="671"/>
      <c r="E234" s="1608"/>
      <c r="F234" s="415"/>
      <c r="G234" s="415"/>
      <c r="H234" s="415"/>
      <c r="I234" s="415"/>
      <c r="J234" s="415"/>
      <c r="K234" s="415"/>
      <c r="L234" s="415"/>
      <c r="M234" s="1609"/>
      <c r="N234" s="415"/>
      <c r="O234" s="415"/>
      <c r="P234" s="415"/>
      <c r="Q234" s="415"/>
    </row>
    <row r="235" spans="1:20" s="1581" customFormat="1" ht="12.75">
      <c r="A235" s="1579"/>
      <c r="B235" s="1579"/>
      <c r="C235" s="1579"/>
      <c r="D235" s="671"/>
      <c r="E235" s="1608"/>
      <c r="F235" s="415"/>
      <c r="G235" s="415"/>
      <c r="H235" s="415"/>
      <c r="I235" s="415"/>
      <c r="J235" s="415"/>
      <c r="K235" s="415"/>
      <c r="L235" s="415"/>
      <c r="M235" s="1609"/>
      <c r="N235" s="415"/>
      <c r="O235" s="415"/>
      <c r="P235" s="415"/>
      <c r="Q235" s="415"/>
    </row>
    <row r="236" spans="1:20" s="1581" customFormat="1" ht="12.75">
      <c r="A236" s="1579"/>
      <c r="B236" s="1579"/>
      <c r="C236" s="1579"/>
      <c r="D236" s="671"/>
      <c r="E236" s="1608"/>
      <c r="F236" s="415"/>
      <c r="G236" s="415"/>
      <c r="H236" s="415"/>
      <c r="I236" s="415"/>
      <c r="J236" s="415"/>
      <c r="K236" s="415"/>
      <c r="L236" s="415"/>
      <c r="M236" s="1609"/>
      <c r="N236" s="415"/>
      <c r="O236" s="415"/>
      <c r="P236" s="415"/>
      <c r="Q236" s="415"/>
    </row>
    <row r="237" spans="1:20" s="1581" customFormat="1" ht="12.75">
      <c r="A237" s="1579"/>
      <c r="B237" s="1579"/>
      <c r="C237" s="1579"/>
      <c r="D237" s="671"/>
      <c r="E237" s="1608"/>
      <c r="F237" s="415"/>
      <c r="G237" s="415"/>
      <c r="H237" s="415"/>
      <c r="I237" s="415"/>
      <c r="J237" s="415"/>
      <c r="K237" s="415"/>
      <c r="L237" s="415"/>
      <c r="M237" s="1609"/>
      <c r="N237" s="415"/>
      <c r="O237" s="415"/>
      <c r="P237" s="415"/>
      <c r="Q237" s="415"/>
    </row>
    <row r="238" spans="1:20" s="1581" customFormat="1" ht="12.75">
      <c r="A238" s="1579"/>
      <c r="B238" s="1579"/>
      <c r="C238" s="1579"/>
      <c r="D238" s="671"/>
      <c r="E238" s="1608"/>
      <c r="F238" s="415"/>
      <c r="G238" s="415"/>
      <c r="H238" s="415"/>
      <c r="I238" s="415"/>
      <c r="J238" s="415"/>
      <c r="K238" s="415"/>
      <c r="L238" s="415"/>
      <c r="M238" s="1609"/>
      <c r="N238" s="415"/>
      <c r="O238" s="415"/>
      <c r="P238" s="415"/>
      <c r="Q238" s="415"/>
    </row>
    <row r="239" spans="1:20" s="1581" customFormat="1" ht="12.75">
      <c r="A239" s="1579"/>
      <c r="B239" s="1579"/>
      <c r="C239" s="1579"/>
      <c r="D239" s="671"/>
      <c r="E239" s="1608"/>
      <c r="F239" s="415"/>
      <c r="G239" s="415"/>
      <c r="H239" s="415"/>
      <c r="I239" s="415"/>
      <c r="J239" s="415"/>
      <c r="K239" s="415"/>
      <c r="L239" s="415"/>
      <c r="M239" s="1609"/>
      <c r="N239" s="415"/>
      <c r="O239" s="415"/>
      <c r="P239" s="415"/>
      <c r="Q239" s="415"/>
    </row>
    <row r="240" spans="1:20" s="1581" customFormat="1" ht="12.75">
      <c r="A240" s="1579"/>
      <c r="B240" s="1579"/>
      <c r="C240" s="1579"/>
      <c r="D240" s="671"/>
      <c r="E240" s="1608"/>
      <c r="F240" s="415"/>
      <c r="G240" s="415"/>
      <c r="H240" s="415"/>
      <c r="I240" s="415"/>
      <c r="J240" s="415"/>
      <c r="K240" s="415"/>
      <c r="L240" s="415"/>
      <c r="M240" s="1609"/>
      <c r="N240" s="415"/>
      <c r="O240" s="415"/>
      <c r="P240" s="415"/>
      <c r="Q240" s="415"/>
    </row>
    <row r="241" spans="1:17" s="1581" customFormat="1" ht="12.75">
      <c r="A241" s="1579"/>
      <c r="B241" s="1579"/>
      <c r="C241" s="1579"/>
      <c r="D241" s="671"/>
      <c r="E241" s="1608"/>
      <c r="F241" s="415"/>
      <c r="G241" s="415"/>
      <c r="H241" s="415"/>
      <c r="I241" s="415"/>
      <c r="J241" s="415"/>
      <c r="K241" s="415"/>
      <c r="L241" s="415"/>
      <c r="M241" s="1609"/>
      <c r="N241" s="415"/>
      <c r="O241" s="415"/>
      <c r="P241" s="415"/>
      <c r="Q241" s="415"/>
    </row>
    <row r="242" spans="1:17" s="1581" customFormat="1" ht="12.75">
      <c r="A242" s="1579"/>
      <c r="B242" s="1579"/>
      <c r="C242" s="1579"/>
      <c r="D242" s="671"/>
      <c r="E242" s="1608"/>
      <c r="F242" s="415"/>
      <c r="G242" s="415"/>
      <c r="H242" s="415"/>
      <c r="I242" s="415"/>
      <c r="J242" s="415"/>
      <c r="K242" s="415"/>
      <c r="L242" s="415"/>
      <c r="M242" s="1609"/>
      <c r="N242" s="415"/>
      <c r="O242" s="415"/>
      <c r="P242" s="415"/>
      <c r="Q242" s="415"/>
    </row>
    <row r="243" spans="1:17" s="1581" customFormat="1" ht="12.75">
      <c r="A243" s="1579"/>
      <c r="B243" s="1579"/>
      <c r="C243" s="1579"/>
      <c r="D243" s="671"/>
      <c r="E243" s="1608"/>
      <c r="F243" s="415"/>
      <c r="G243" s="415"/>
      <c r="H243" s="415"/>
      <c r="I243" s="415"/>
      <c r="J243" s="415"/>
      <c r="K243" s="415"/>
      <c r="L243" s="415"/>
      <c r="M243" s="1609"/>
      <c r="N243" s="415"/>
      <c r="O243" s="415"/>
      <c r="P243" s="415"/>
      <c r="Q243" s="415"/>
    </row>
    <row r="244" spans="1:17" s="1581" customFormat="1" ht="12.75">
      <c r="A244" s="1579"/>
      <c r="B244" s="1579"/>
      <c r="C244" s="1579"/>
      <c r="D244" s="671"/>
      <c r="E244" s="1608"/>
      <c r="F244" s="415"/>
      <c r="G244" s="415"/>
      <c r="H244" s="415"/>
      <c r="I244" s="415"/>
      <c r="J244" s="415"/>
      <c r="K244" s="415"/>
      <c r="L244" s="415"/>
      <c r="M244" s="1609"/>
      <c r="N244" s="415"/>
      <c r="O244" s="415"/>
      <c r="P244" s="415"/>
      <c r="Q244" s="415"/>
    </row>
    <row r="245" spans="1:17" s="1581" customFormat="1" ht="12.75">
      <c r="A245" s="1579"/>
      <c r="B245" s="1579"/>
      <c r="C245" s="1579"/>
      <c r="D245" s="671"/>
      <c r="E245" s="1608"/>
      <c r="F245" s="415"/>
      <c r="G245" s="415"/>
      <c r="H245" s="415"/>
      <c r="I245" s="415"/>
      <c r="J245" s="415"/>
      <c r="K245" s="415"/>
      <c r="L245" s="415"/>
      <c r="M245" s="1609"/>
      <c r="N245" s="415"/>
      <c r="O245" s="415"/>
      <c r="P245" s="415"/>
      <c r="Q245" s="415"/>
    </row>
    <row r="246" spans="1:17" s="1581" customFormat="1" ht="12.75">
      <c r="A246" s="1579"/>
      <c r="B246" s="1579"/>
      <c r="C246" s="1579"/>
      <c r="D246" s="671"/>
      <c r="E246" s="1608"/>
      <c r="F246" s="415"/>
      <c r="G246" s="415"/>
      <c r="H246" s="415"/>
      <c r="I246" s="415"/>
      <c r="J246" s="415"/>
      <c r="K246" s="415"/>
      <c r="L246" s="415"/>
      <c r="M246" s="1609"/>
      <c r="N246" s="415"/>
      <c r="O246" s="415"/>
      <c r="P246" s="415"/>
      <c r="Q246" s="415"/>
    </row>
    <row r="247" spans="1:17" s="1581" customFormat="1" ht="12.75">
      <c r="A247" s="1579"/>
      <c r="B247" s="1579"/>
      <c r="C247" s="1579"/>
      <c r="D247" s="671"/>
      <c r="E247" s="1608"/>
      <c r="F247" s="415"/>
      <c r="G247" s="415"/>
      <c r="H247" s="415"/>
      <c r="I247" s="415"/>
      <c r="J247" s="415"/>
      <c r="K247" s="415"/>
      <c r="L247" s="415"/>
      <c r="M247" s="1609"/>
      <c r="N247" s="415"/>
      <c r="O247" s="415"/>
      <c r="P247" s="415"/>
      <c r="Q247" s="415"/>
    </row>
    <row r="248" spans="1:17" s="1581" customFormat="1" ht="12.75">
      <c r="A248" s="1579"/>
      <c r="B248" s="1579"/>
      <c r="C248" s="1579"/>
      <c r="D248" s="671"/>
      <c r="E248" s="1608"/>
      <c r="F248" s="415"/>
      <c r="G248" s="415"/>
      <c r="H248" s="415"/>
      <c r="I248" s="415"/>
      <c r="J248" s="415"/>
      <c r="K248" s="415"/>
      <c r="L248" s="415"/>
      <c r="M248" s="1609"/>
      <c r="N248" s="415"/>
      <c r="O248" s="415"/>
      <c r="P248" s="415"/>
      <c r="Q248" s="415"/>
    </row>
    <row r="249" spans="1:17" s="1581" customFormat="1" ht="12.75">
      <c r="A249" s="1579"/>
      <c r="B249" s="1579"/>
      <c r="C249" s="1579"/>
      <c r="D249" s="1579"/>
      <c r="E249" s="1580"/>
      <c r="H249" s="415"/>
      <c r="M249" s="421"/>
    </row>
    <row r="250" spans="1:17" s="1581" customFormat="1" ht="12.75">
      <c r="A250" s="1579"/>
      <c r="B250" s="1579"/>
      <c r="C250" s="1579"/>
      <c r="D250" s="1579"/>
      <c r="E250" s="1580"/>
      <c r="H250" s="415"/>
      <c r="M250" s="421"/>
    </row>
    <row r="251" spans="1:17" s="1581" customFormat="1" ht="12.75">
      <c r="A251" s="1579"/>
      <c r="B251" s="1579"/>
      <c r="C251" s="1579"/>
      <c r="D251" s="1579"/>
      <c r="E251" s="1580"/>
      <c r="H251" s="415"/>
      <c r="M251" s="421"/>
    </row>
    <row r="252" spans="1:17" s="1581" customFormat="1" ht="12.75">
      <c r="A252" s="1579"/>
      <c r="B252" s="1579"/>
      <c r="C252" s="1579"/>
      <c r="D252" s="1579"/>
      <c r="E252" s="1580"/>
      <c r="H252" s="415"/>
      <c r="M252" s="421"/>
    </row>
    <row r="253" spans="1:17" s="1581" customFormat="1" ht="12.75">
      <c r="A253" s="1579"/>
      <c r="B253" s="1579"/>
      <c r="C253" s="1579"/>
      <c r="D253" s="1579"/>
      <c r="E253" s="1580"/>
      <c r="H253" s="415"/>
      <c r="M253" s="421"/>
    </row>
    <row r="254" spans="1:17" s="1581" customFormat="1" ht="12.75">
      <c r="A254" s="1579"/>
      <c r="B254" s="1579"/>
      <c r="C254" s="1579"/>
      <c r="D254" s="1579"/>
      <c r="E254" s="1580"/>
      <c r="H254" s="415"/>
      <c r="M254" s="421"/>
    </row>
    <row r="255" spans="1:17" s="1581" customFormat="1" ht="12.75">
      <c r="A255" s="1579"/>
      <c r="B255" s="1579"/>
      <c r="C255" s="1579"/>
      <c r="D255" s="1579"/>
      <c r="E255" s="1580"/>
      <c r="H255" s="415"/>
      <c r="M255" s="421"/>
    </row>
    <row r="256" spans="1:17" s="1581" customFormat="1" ht="12.75">
      <c r="A256" s="1579"/>
      <c r="B256" s="1579"/>
      <c r="C256" s="1579"/>
      <c r="D256" s="1579"/>
      <c r="E256" s="1580"/>
      <c r="H256" s="415"/>
      <c r="M256" s="421"/>
    </row>
    <row r="257" spans="1:13" s="1581" customFormat="1" ht="12.75">
      <c r="A257" s="1579"/>
      <c r="B257" s="1579"/>
      <c r="C257" s="1579"/>
      <c r="D257" s="1579"/>
      <c r="E257" s="1580"/>
      <c r="H257" s="415"/>
      <c r="M257" s="421"/>
    </row>
    <row r="258" spans="1:13" s="1581" customFormat="1" ht="12.75">
      <c r="A258" s="1579"/>
      <c r="B258" s="1579"/>
      <c r="C258" s="1579"/>
      <c r="D258" s="1579"/>
      <c r="E258" s="1580"/>
      <c r="H258" s="415"/>
      <c r="M258" s="421"/>
    </row>
    <row r="259" spans="1:13" s="1581" customFormat="1" ht="12.75">
      <c r="A259" s="1579"/>
      <c r="B259" s="1579"/>
      <c r="C259" s="1579"/>
      <c r="D259" s="1579"/>
      <c r="E259" s="1580"/>
      <c r="H259" s="415"/>
      <c r="M259" s="421"/>
    </row>
    <row r="260" spans="1:13" s="1581" customFormat="1" ht="12.75">
      <c r="A260" s="1579"/>
      <c r="B260" s="1579"/>
      <c r="C260" s="1579"/>
      <c r="D260" s="1579"/>
      <c r="E260" s="1580"/>
      <c r="H260" s="415"/>
      <c r="M260" s="421"/>
    </row>
    <row r="261" spans="1:13" s="1581" customFormat="1" ht="12.75">
      <c r="A261" s="1579"/>
      <c r="B261" s="1579"/>
      <c r="C261" s="1579"/>
      <c r="D261" s="1579"/>
      <c r="E261" s="1580"/>
      <c r="H261" s="415"/>
      <c r="M261" s="421"/>
    </row>
    <row r="262" spans="1:13" s="1581" customFormat="1" ht="12.75">
      <c r="A262" s="1579"/>
      <c r="B262" s="1579"/>
      <c r="C262" s="1579"/>
      <c r="D262" s="1579"/>
      <c r="E262" s="1580"/>
      <c r="H262" s="415"/>
      <c r="M262" s="421"/>
    </row>
    <row r="263" spans="1:13" s="1581" customFormat="1" ht="12.75">
      <c r="A263" s="1579"/>
      <c r="B263" s="1579"/>
      <c r="C263" s="1579"/>
      <c r="D263" s="1579"/>
      <c r="E263" s="1580"/>
      <c r="H263" s="415"/>
      <c r="M263" s="421"/>
    </row>
    <row r="264" spans="1:13" s="1581" customFormat="1" ht="12.75">
      <c r="A264" s="1579"/>
      <c r="B264" s="1579"/>
      <c r="C264" s="1579"/>
      <c r="D264" s="1579"/>
      <c r="E264" s="1580"/>
      <c r="H264" s="415"/>
      <c r="M264" s="421"/>
    </row>
    <row r="265" spans="1:13" s="1581" customFormat="1" ht="12.75">
      <c r="A265" s="1579"/>
      <c r="B265" s="1579"/>
      <c r="C265" s="1579"/>
      <c r="D265" s="1579"/>
      <c r="E265" s="1580"/>
      <c r="H265" s="415"/>
      <c r="M265" s="421"/>
    </row>
    <row r="266" spans="1:13" s="1581" customFormat="1" ht="12.75">
      <c r="A266" s="1579"/>
      <c r="B266" s="1579"/>
      <c r="C266" s="1579"/>
      <c r="D266" s="1579"/>
      <c r="E266" s="1580"/>
      <c r="H266" s="415"/>
      <c r="M266" s="421"/>
    </row>
    <row r="267" spans="1:13" s="1581" customFormat="1" ht="12.75">
      <c r="A267" s="1579"/>
      <c r="B267" s="1579"/>
      <c r="C267" s="1579"/>
      <c r="D267" s="1579"/>
      <c r="E267" s="1580"/>
      <c r="H267" s="415"/>
      <c r="M267" s="421"/>
    </row>
    <row r="268" spans="1:13" s="1581" customFormat="1" ht="12.75">
      <c r="A268" s="1579"/>
      <c r="B268" s="1579"/>
      <c r="C268" s="1579"/>
      <c r="D268" s="1579"/>
      <c r="E268" s="1580"/>
      <c r="H268" s="415"/>
      <c r="M268" s="421"/>
    </row>
    <row r="269" spans="1:13" s="1581" customFormat="1" ht="12.75">
      <c r="A269" s="1579"/>
      <c r="B269" s="1579"/>
      <c r="C269" s="1579"/>
      <c r="D269" s="1579"/>
      <c r="E269" s="1580"/>
      <c r="H269" s="415"/>
      <c r="M269" s="421"/>
    </row>
    <row r="270" spans="1:13" s="1581" customFormat="1" ht="12.75">
      <c r="A270" s="1579"/>
      <c r="B270" s="1579"/>
      <c r="C270" s="1579"/>
      <c r="D270" s="1579"/>
      <c r="E270" s="1580"/>
      <c r="H270" s="415"/>
      <c r="M270" s="421"/>
    </row>
    <row r="271" spans="1:13" s="1581" customFormat="1" ht="12.75">
      <c r="A271" s="1579"/>
      <c r="B271" s="1579"/>
      <c r="C271" s="1579"/>
      <c r="D271" s="1579"/>
      <c r="E271" s="1580"/>
      <c r="H271" s="415"/>
      <c r="M271" s="421"/>
    </row>
    <row r="272" spans="1:13" s="1581" customFormat="1" ht="12.75">
      <c r="A272" s="1579"/>
      <c r="B272" s="1579"/>
      <c r="C272" s="1579"/>
      <c r="D272" s="1579"/>
      <c r="E272" s="1580"/>
      <c r="H272" s="415"/>
      <c r="M272" s="421"/>
    </row>
    <row r="273" spans="1:13" s="1581" customFormat="1" ht="12.75">
      <c r="A273" s="1579"/>
      <c r="B273" s="1579"/>
      <c r="C273" s="1579"/>
      <c r="D273" s="1579"/>
      <c r="E273" s="1580"/>
      <c r="H273" s="415"/>
      <c r="M273" s="421"/>
    </row>
    <row r="274" spans="1:13" s="1581" customFormat="1" ht="12.75">
      <c r="A274" s="1579"/>
      <c r="B274" s="1579"/>
      <c r="C274" s="1579"/>
      <c r="D274" s="1579"/>
      <c r="E274" s="1580"/>
      <c r="H274" s="415"/>
      <c r="M274" s="421"/>
    </row>
    <row r="275" spans="1:13" s="1581" customFormat="1" ht="12.75">
      <c r="A275" s="1579"/>
      <c r="B275" s="1579"/>
      <c r="C275" s="1579"/>
      <c r="D275" s="1579"/>
      <c r="E275" s="1580"/>
      <c r="H275" s="415"/>
      <c r="M275" s="421"/>
    </row>
    <row r="276" spans="1:13" s="1581" customFormat="1" ht="12.75">
      <c r="A276" s="1579"/>
      <c r="B276" s="1579"/>
      <c r="C276" s="1579"/>
      <c r="D276" s="1579"/>
      <c r="E276" s="1580"/>
      <c r="H276" s="415"/>
      <c r="M276" s="421"/>
    </row>
    <row r="277" spans="1:13" s="1581" customFormat="1" ht="12.75">
      <c r="A277" s="1579"/>
      <c r="B277" s="1579"/>
      <c r="C277" s="1579"/>
      <c r="D277" s="1579"/>
      <c r="E277" s="1580"/>
      <c r="H277" s="415"/>
      <c r="M277" s="421"/>
    </row>
    <row r="278" spans="1:13" s="1581" customFormat="1" ht="12.75">
      <c r="A278" s="1579"/>
      <c r="B278" s="1579"/>
      <c r="C278" s="1579"/>
      <c r="D278" s="1579"/>
      <c r="E278" s="1580"/>
      <c r="H278" s="415"/>
      <c r="M278" s="421"/>
    </row>
    <row r="279" spans="1:13" s="1581" customFormat="1" ht="12.75">
      <c r="A279" s="1579"/>
      <c r="B279" s="1579"/>
      <c r="C279" s="1579"/>
      <c r="D279" s="1579"/>
      <c r="E279" s="1580"/>
      <c r="H279" s="415"/>
      <c r="M279" s="421"/>
    </row>
    <row r="280" spans="1:13" s="1581" customFormat="1" ht="12.75">
      <c r="A280" s="1579"/>
      <c r="B280" s="1579"/>
      <c r="C280" s="1579"/>
      <c r="D280" s="1579"/>
      <c r="E280" s="1580"/>
      <c r="H280" s="415"/>
      <c r="M280" s="421"/>
    </row>
    <row r="281" spans="1:13" s="1581" customFormat="1" ht="12.75">
      <c r="A281" s="1579"/>
      <c r="B281" s="1579"/>
      <c r="C281" s="1579"/>
      <c r="D281" s="1579"/>
      <c r="E281" s="1580"/>
      <c r="H281" s="415"/>
      <c r="M281" s="421"/>
    </row>
    <row r="282" spans="1:13" s="1581" customFormat="1" ht="12.75">
      <c r="A282" s="1579"/>
      <c r="B282" s="1579"/>
      <c r="C282" s="1579"/>
      <c r="D282" s="1579"/>
      <c r="E282" s="1580"/>
      <c r="H282" s="415"/>
      <c r="M282" s="421"/>
    </row>
    <row r="283" spans="1:13" s="1581" customFormat="1" ht="12.75">
      <c r="A283" s="1579"/>
      <c r="B283" s="1579"/>
      <c r="C283" s="1579"/>
      <c r="D283" s="1579"/>
      <c r="E283" s="1580"/>
      <c r="H283" s="415"/>
      <c r="M283" s="421"/>
    </row>
    <row r="284" spans="1:13" s="1581" customFormat="1" ht="12.75">
      <c r="A284" s="1579"/>
      <c r="B284" s="1579"/>
      <c r="C284" s="1579"/>
      <c r="D284" s="1579"/>
      <c r="E284" s="1580"/>
      <c r="H284" s="415"/>
      <c r="M284" s="421"/>
    </row>
    <row r="285" spans="1:13" s="1581" customFormat="1" ht="12.75">
      <c r="A285" s="1579"/>
      <c r="B285" s="1579"/>
      <c r="C285" s="1579"/>
      <c r="D285" s="1579"/>
      <c r="E285" s="1580"/>
      <c r="H285" s="415"/>
      <c r="M285" s="421"/>
    </row>
    <row r="286" spans="1:13" s="1581" customFormat="1" ht="12.75">
      <c r="A286" s="1579"/>
      <c r="B286" s="1579"/>
      <c r="C286" s="1579"/>
      <c r="D286" s="1579"/>
      <c r="E286" s="1580"/>
      <c r="H286" s="415"/>
      <c r="M286" s="421"/>
    </row>
    <row r="287" spans="1:13" s="1581" customFormat="1" ht="12.75">
      <c r="A287" s="1579"/>
      <c r="B287" s="1579"/>
      <c r="C287" s="1579"/>
      <c r="D287" s="1579"/>
      <c r="E287" s="1580"/>
      <c r="H287" s="415"/>
      <c r="M287" s="421"/>
    </row>
    <row r="288" spans="1:13" s="1581" customFormat="1" ht="12.75">
      <c r="A288" s="1579"/>
      <c r="B288" s="1579"/>
      <c r="C288" s="1579"/>
      <c r="D288" s="1579"/>
      <c r="E288" s="1580"/>
      <c r="H288" s="415"/>
      <c r="M288" s="421"/>
    </row>
    <row r="289" spans="1:13" s="1581" customFormat="1" ht="12.75">
      <c r="A289" s="1579"/>
      <c r="B289" s="1579"/>
      <c r="C289" s="1579"/>
      <c r="D289" s="1579"/>
      <c r="E289" s="1580"/>
      <c r="H289" s="415"/>
      <c r="M289" s="421"/>
    </row>
    <row r="290" spans="1:13" s="1581" customFormat="1" ht="12.75">
      <c r="A290" s="1579"/>
      <c r="B290" s="1579"/>
      <c r="C290" s="1579"/>
      <c r="D290" s="1579"/>
      <c r="E290" s="1580"/>
      <c r="H290" s="415"/>
      <c r="M290" s="421"/>
    </row>
    <row r="291" spans="1:13" s="1581" customFormat="1" ht="12.75">
      <c r="A291" s="1579"/>
      <c r="B291" s="1579"/>
      <c r="C291" s="1579"/>
      <c r="D291" s="1579"/>
      <c r="E291" s="1580"/>
      <c r="H291" s="415"/>
      <c r="M291" s="421"/>
    </row>
    <row r="292" spans="1:13" s="1581" customFormat="1" ht="12.75">
      <c r="A292" s="1579"/>
      <c r="B292" s="1579"/>
      <c r="C292" s="1579"/>
      <c r="D292" s="1579"/>
      <c r="E292" s="1580"/>
      <c r="H292" s="415"/>
      <c r="M292" s="421"/>
    </row>
    <row r="293" spans="1:13" s="1581" customFormat="1" ht="12.75">
      <c r="A293" s="1579"/>
      <c r="B293" s="1579"/>
      <c r="C293" s="1579"/>
      <c r="D293" s="1579"/>
      <c r="E293" s="1580"/>
      <c r="H293" s="415"/>
      <c r="M293" s="421"/>
    </row>
    <row r="294" spans="1:13" s="1581" customFormat="1" ht="12.75">
      <c r="A294" s="1579"/>
      <c r="B294" s="1579"/>
      <c r="C294" s="1579"/>
      <c r="D294" s="1579"/>
      <c r="E294" s="1580"/>
      <c r="H294" s="415"/>
      <c r="M294" s="421"/>
    </row>
    <row r="295" spans="1:13" s="1581" customFormat="1" ht="12.75">
      <c r="A295" s="1579"/>
      <c r="B295" s="1579"/>
      <c r="C295" s="1579"/>
      <c r="D295" s="1579"/>
      <c r="E295" s="1580"/>
      <c r="H295" s="415"/>
      <c r="M295" s="421"/>
    </row>
    <row r="296" spans="1:13" s="1581" customFormat="1" ht="12.75">
      <c r="A296" s="1579"/>
      <c r="B296" s="1579"/>
      <c r="C296" s="1579"/>
      <c r="D296" s="1579"/>
      <c r="E296" s="1580"/>
      <c r="H296" s="415"/>
      <c r="M296" s="421"/>
    </row>
    <row r="297" spans="1:13" s="1581" customFormat="1" ht="12.75">
      <c r="A297" s="1579"/>
      <c r="B297" s="1579"/>
      <c r="C297" s="1579"/>
      <c r="D297" s="1579"/>
      <c r="E297" s="1580"/>
      <c r="H297" s="415"/>
      <c r="M297" s="421"/>
    </row>
    <row r="298" spans="1:13" s="1581" customFormat="1" ht="12.75">
      <c r="A298" s="1579"/>
      <c r="B298" s="1579"/>
      <c r="C298" s="1579"/>
      <c r="D298" s="1579"/>
      <c r="E298" s="1580"/>
      <c r="H298" s="415"/>
      <c r="M298" s="421"/>
    </row>
    <row r="299" spans="1:13" s="1581" customFormat="1" ht="12.75">
      <c r="A299" s="1579"/>
      <c r="B299" s="1579"/>
      <c r="C299" s="1579"/>
      <c r="D299" s="1579"/>
      <c r="E299" s="1580"/>
      <c r="H299" s="415"/>
      <c r="M299" s="421"/>
    </row>
    <row r="300" spans="1:13" s="1581" customFormat="1" ht="12.75">
      <c r="A300" s="1579"/>
      <c r="B300" s="1579"/>
      <c r="C300" s="1579"/>
      <c r="D300" s="1579"/>
      <c r="E300" s="1580"/>
      <c r="H300" s="415"/>
      <c r="M300" s="421"/>
    </row>
    <row r="301" spans="1:13" s="1581" customFormat="1" ht="12.75">
      <c r="A301" s="1579"/>
      <c r="B301" s="1579"/>
      <c r="C301" s="1579"/>
      <c r="D301" s="1579"/>
      <c r="E301" s="1580"/>
      <c r="H301" s="415"/>
      <c r="M301" s="421"/>
    </row>
    <row r="302" spans="1:13" s="1581" customFormat="1" ht="12.75">
      <c r="A302" s="1579"/>
      <c r="B302" s="1579"/>
      <c r="C302" s="1579"/>
      <c r="D302" s="1579"/>
      <c r="E302" s="1580"/>
      <c r="H302" s="415"/>
      <c r="M302" s="421"/>
    </row>
    <row r="303" spans="1:13" s="1581" customFormat="1" ht="12.75">
      <c r="A303" s="1579"/>
      <c r="B303" s="1579"/>
      <c r="C303" s="1579"/>
      <c r="D303" s="1579"/>
      <c r="E303" s="1580"/>
      <c r="H303" s="415"/>
      <c r="M303" s="421"/>
    </row>
    <row r="304" spans="1:13" s="1581" customFormat="1" ht="12.75">
      <c r="A304" s="1579"/>
      <c r="B304" s="1579"/>
      <c r="C304" s="1579"/>
      <c r="D304" s="1579"/>
      <c r="E304" s="1580"/>
      <c r="H304" s="415"/>
      <c r="M304" s="421"/>
    </row>
    <row r="305" spans="1:13" s="1581" customFormat="1" ht="12.75">
      <c r="A305" s="1579"/>
      <c r="B305" s="1579"/>
      <c r="C305" s="1579"/>
      <c r="D305" s="1579"/>
      <c r="E305" s="1580"/>
      <c r="H305" s="415"/>
      <c r="M305" s="421"/>
    </row>
    <row r="306" spans="1:13" s="1581" customFormat="1" ht="12.75">
      <c r="A306" s="1579"/>
      <c r="B306" s="1579"/>
      <c r="C306" s="1579"/>
      <c r="D306" s="1579"/>
      <c r="E306" s="1580"/>
      <c r="H306" s="415"/>
      <c r="M306" s="421"/>
    </row>
    <row r="307" spans="1:13" s="1581" customFormat="1" ht="12.75">
      <c r="A307" s="1579"/>
      <c r="B307" s="1579"/>
      <c r="C307" s="1579"/>
      <c r="D307" s="1579"/>
      <c r="E307" s="1580"/>
      <c r="H307" s="415"/>
      <c r="M307" s="421"/>
    </row>
    <row r="308" spans="1:13" s="1581" customFormat="1" ht="12.75">
      <c r="A308" s="1579"/>
      <c r="B308" s="1579"/>
      <c r="C308" s="1579"/>
      <c r="D308" s="1579"/>
      <c r="E308" s="1580"/>
      <c r="H308" s="415"/>
      <c r="M308" s="421"/>
    </row>
    <row r="309" spans="1:13" s="1581" customFormat="1" ht="12.75">
      <c r="A309" s="1579"/>
      <c r="B309" s="1579"/>
      <c r="C309" s="1579"/>
      <c r="D309" s="1579"/>
      <c r="E309" s="1580"/>
      <c r="H309" s="415"/>
      <c r="M309" s="421"/>
    </row>
    <row r="310" spans="1:13" s="1581" customFormat="1" ht="12.75">
      <c r="A310" s="1579"/>
      <c r="B310" s="1579"/>
      <c r="C310" s="1579"/>
      <c r="D310" s="1579"/>
      <c r="E310" s="1580"/>
      <c r="H310" s="415"/>
      <c r="M310" s="421"/>
    </row>
    <row r="311" spans="1:13" s="1581" customFormat="1" ht="12.75">
      <c r="A311" s="1579"/>
      <c r="B311" s="1579"/>
      <c r="C311" s="1579"/>
      <c r="D311" s="1579"/>
      <c r="E311" s="1580"/>
      <c r="H311" s="415"/>
      <c r="M311" s="421"/>
    </row>
    <row r="312" spans="1:13" s="1581" customFormat="1" ht="12.75">
      <c r="A312" s="1579"/>
      <c r="B312" s="1579"/>
      <c r="C312" s="1579"/>
      <c r="D312" s="1579"/>
      <c r="E312" s="1580"/>
      <c r="H312" s="415"/>
      <c r="M312" s="421"/>
    </row>
    <row r="313" spans="1:13" s="1581" customFormat="1" ht="12.75">
      <c r="A313" s="1579"/>
      <c r="B313" s="1579"/>
      <c r="C313" s="1579"/>
      <c r="D313" s="1579"/>
      <c r="E313" s="1580"/>
      <c r="H313" s="415"/>
      <c r="M313" s="421"/>
    </row>
    <row r="314" spans="1:13" s="1581" customFormat="1" ht="12.75">
      <c r="A314" s="1579"/>
      <c r="B314" s="1579"/>
      <c r="C314" s="1579"/>
      <c r="D314" s="1579"/>
      <c r="E314" s="1580"/>
      <c r="H314" s="415"/>
      <c r="M314" s="421"/>
    </row>
    <row r="315" spans="1:13" s="1581" customFormat="1" ht="12.75">
      <c r="A315" s="1579"/>
      <c r="B315" s="1579"/>
      <c r="C315" s="1579"/>
      <c r="D315" s="1579"/>
      <c r="E315" s="1580"/>
      <c r="H315" s="415"/>
      <c r="M315" s="421"/>
    </row>
    <row r="316" spans="1:13" s="1581" customFormat="1" ht="12.75">
      <c r="A316" s="1579"/>
      <c r="B316" s="1579"/>
      <c r="C316" s="1579"/>
      <c r="D316" s="1579"/>
      <c r="E316" s="1580"/>
      <c r="H316" s="415"/>
      <c r="M316" s="421"/>
    </row>
    <row r="317" spans="1:13" s="1581" customFormat="1" ht="12.75">
      <c r="A317" s="1579"/>
      <c r="B317" s="1579"/>
      <c r="C317" s="1579"/>
      <c r="D317" s="1579"/>
      <c r="E317" s="1580"/>
      <c r="H317" s="415"/>
      <c r="M317" s="421"/>
    </row>
    <row r="318" spans="1:13" s="1581" customFormat="1" ht="12.75">
      <c r="A318" s="1579"/>
      <c r="B318" s="1579"/>
      <c r="C318" s="1579"/>
      <c r="D318" s="1579"/>
      <c r="E318" s="1580"/>
      <c r="H318" s="415"/>
      <c r="M318" s="421"/>
    </row>
    <row r="319" spans="1:13" s="1581" customFormat="1" ht="12.75">
      <c r="A319" s="1579"/>
      <c r="B319" s="1579"/>
      <c r="C319" s="1579"/>
      <c r="D319" s="1579"/>
      <c r="E319" s="1580"/>
      <c r="H319" s="415"/>
      <c r="M319" s="421"/>
    </row>
    <row r="320" spans="1:13" s="1581" customFormat="1" ht="12.75">
      <c r="A320" s="1579"/>
      <c r="B320" s="1579"/>
      <c r="C320" s="1579"/>
      <c r="D320" s="1579"/>
      <c r="E320" s="1580"/>
      <c r="H320" s="415"/>
      <c r="M320" s="421"/>
    </row>
    <row r="321" spans="1:13" s="1581" customFormat="1" ht="12.75">
      <c r="A321" s="1579"/>
      <c r="B321" s="1579"/>
      <c r="C321" s="1579"/>
      <c r="D321" s="1579"/>
      <c r="E321" s="1580"/>
      <c r="H321" s="415"/>
      <c r="M321" s="421"/>
    </row>
    <row r="322" spans="1:13" s="1581" customFormat="1" ht="12.75">
      <c r="A322" s="1579"/>
      <c r="B322" s="1579"/>
      <c r="C322" s="1579"/>
      <c r="D322" s="1579"/>
      <c r="E322" s="1580"/>
      <c r="H322" s="415"/>
      <c r="M322" s="421"/>
    </row>
    <row r="323" spans="1:13" s="1581" customFormat="1" ht="12.75">
      <c r="A323" s="1579"/>
      <c r="B323" s="1579"/>
      <c r="C323" s="1579"/>
      <c r="D323" s="1579"/>
      <c r="E323" s="1580"/>
      <c r="H323" s="415"/>
      <c r="M323" s="421"/>
    </row>
    <row r="324" spans="1:13" s="1581" customFormat="1" ht="12.75">
      <c r="A324" s="1579"/>
      <c r="B324" s="1579"/>
      <c r="C324" s="1579"/>
      <c r="D324" s="1579"/>
      <c r="E324" s="1580"/>
      <c r="H324" s="415"/>
      <c r="M324" s="421"/>
    </row>
    <row r="325" spans="1:13" s="1581" customFormat="1" ht="12.75">
      <c r="A325" s="1579"/>
      <c r="B325" s="1579"/>
      <c r="C325" s="1579"/>
      <c r="D325" s="1579"/>
      <c r="E325" s="1580"/>
      <c r="H325" s="415"/>
      <c r="M325" s="421"/>
    </row>
    <row r="326" spans="1:13" s="1581" customFormat="1" ht="12.75">
      <c r="A326" s="1579"/>
      <c r="B326" s="1579"/>
      <c r="C326" s="1579"/>
      <c r="D326" s="1579"/>
      <c r="E326" s="1580"/>
      <c r="H326" s="415"/>
      <c r="M326" s="421"/>
    </row>
    <row r="327" spans="1:13" s="1581" customFormat="1" ht="12.75">
      <c r="A327" s="1579"/>
      <c r="B327" s="1579"/>
      <c r="C327" s="1579"/>
      <c r="D327" s="1579"/>
      <c r="E327" s="1580"/>
      <c r="H327" s="415"/>
      <c r="M327" s="421"/>
    </row>
    <row r="328" spans="1:13" s="1581" customFormat="1" ht="12.75">
      <c r="A328" s="1579"/>
      <c r="B328" s="1579"/>
      <c r="C328" s="1579"/>
      <c r="D328" s="1579"/>
      <c r="E328" s="1580"/>
      <c r="H328" s="415"/>
      <c r="M328" s="421"/>
    </row>
    <row r="329" spans="1:13" s="1581" customFormat="1" ht="12.75">
      <c r="A329" s="1579"/>
      <c r="B329" s="1579"/>
      <c r="C329" s="1579"/>
      <c r="D329" s="1579"/>
      <c r="E329" s="1580"/>
      <c r="H329" s="415"/>
      <c r="M329" s="421"/>
    </row>
    <row r="330" spans="1:13" s="1581" customFormat="1" ht="12.75">
      <c r="A330" s="1579"/>
      <c r="B330" s="1579"/>
      <c r="C330" s="1579"/>
      <c r="D330" s="1579"/>
      <c r="E330" s="1580"/>
      <c r="H330" s="415"/>
      <c r="M330" s="421"/>
    </row>
    <row r="331" spans="1:13" s="1581" customFormat="1" ht="12.75">
      <c r="A331" s="1579"/>
      <c r="B331" s="1579"/>
      <c r="C331" s="1579"/>
      <c r="D331" s="1579"/>
      <c r="E331" s="1580"/>
      <c r="H331" s="415"/>
      <c r="M331" s="421"/>
    </row>
    <row r="332" spans="1:13" s="1581" customFormat="1" ht="12.75">
      <c r="A332" s="1579"/>
      <c r="B332" s="1579"/>
      <c r="C332" s="1579"/>
      <c r="D332" s="1579"/>
      <c r="E332" s="1580"/>
      <c r="H332" s="415"/>
      <c r="M332" s="421"/>
    </row>
    <row r="333" spans="1:13" s="1581" customFormat="1" ht="12.75">
      <c r="A333" s="1579"/>
      <c r="B333" s="1579"/>
      <c r="C333" s="1579"/>
      <c r="D333" s="1579"/>
      <c r="E333" s="1580"/>
      <c r="H333" s="415"/>
      <c r="M333" s="421"/>
    </row>
    <row r="334" spans="1:13" s="1581" customFormat="1" ht="12.75">
      <c r="A334" s="1579"/>
      <c r="B334" s="1579"/>
      <c r="C334" s="1579"/>
      <c r="D334" s="1579"/>
      <c r="E334" s="1580"/>
      <c r="H334" s="415"/>
      <c r="M334" s="421"/>
    </row>
    <row r="335" spans="1:13" s="1581" customFormat="1" ht="12.75">
      <c r="A335" s="1579"/>
      <c r="B335" s="1579"/>
      <c r="C335" s="1579"/>
      <c r="D335" s="1579"/>
      <c r="E335" s="1580"/>
      <c r="H335" s="415"/>
      <c r="M335" s="421"/>
    </row>
    <row r="336" spans="1:13" s="1581" customFormat="1" ht="12.75">
      <c r="A336" s="1579"/>
      <c r="B336" s="1579"/>
      <c r="C336" s="1579"/>
      <c r="D336" s="1579"/>
      <c r="E336" s="1580"/>
      <c r="H336" s="415"/>
      <c r="M336" s="421"/>
    </row>
    <row r="337" spans="1:13" s="1581" customFormat="1" ht="12.75">
      <c r="A337" s="1579"/>
      <c r="B337" s="1579"/>
      <c r="C337" s="1579"/>
      <c r="D337" s="1579"/>
      <c r="E337" s="1580"/>
      <c r="H337" s="415"/>
      <c r="M337" s="421"/>
    </row>
    <row r="338" spans="1:13" s="1581" customFormat="1" ht="12.75">
      <c r="A338" s="1579"/>
      <c r="B338" s="1579"/>
      <c r="C338" s="1579"/>
      <c r="D338" s="1579"/>
      <c r="E338" s="1580"/>
      <c r="H338" s="415"/>
      <c r="M338" s="421"/>
    </row>
    <row r="339" spans="1:13" s="1581" customFormat="1" ht="12.75">
      <c r="A339" s="1579"/>
      <c r="B339" s="1579"/>
      <c r="C339" s="1579"/>
      <c r="D339" s="1579"/>
      <c r="E339" s="1580"/>
      <c r="H339" s="415"/>
      <c r="M339" s="421"/>
    </row>
    <row r="340" spans="1:13" s="1581" customFormat="1" ht="12.75">
      <c r="A340" s="1579"/>
      <c r="B340" s="1579"/>
      <c r="C340" s="1579"/>
      <c r="D340" s="1579"/>
      <c r="E340" s="1580"/>
      <c r="H340" s="415"/>
      <c r="M340" s="421"/>
    </row>
    <row r="341" spans="1:13" s="1581" customFormat="1" ht="12.75">
      <c r="A341" s="1579"/>
      <c r="B341" s="1579"/>
      <c r="C341" s="1579"/>
      <c r="D341" s="1579"/>
      <c r="E341" s="1580"/>
      <c r="H341" s="415"/>
      <c r="M341" s="421"/>
    </row>
    <row r="342" spans="1:13" s="1581" customFormat="1" ht="12.75">
      <c r="A342" s="1579"/>
      <c r="B342" s="1579"/>
      <c r="C342" s="1579"/>
      <c r="D342" s="1579"/>
      <c r="E342" s="1580"/>
      <c r="H342" s="415"/>
      <c r="M342" s="421"/>
    </row>
    <row r="343" spans="1:13" s="1581" customFormat="1" ht="12.75">
      <c r="A343" s="1579"/>
      <c r="B343" s="1579"/>
      <c r="C343" s="1579"/>
      <c r="D343" s="1579"/>
      <c r="E343" s="1580"/>
      <c r="H343" s="415"/>
      <c r="M343" s="421"/>
    </row>
    <row r="344" spans="1:13" s="1581" customFormat="1" ht="12.75">
      <c r="A344" s="1579"/>
      <c r="B344" s="1579"/>
      <c r="C344" s="1579"/>
      <c r="D344" s="1579"/>
      <c r="E344" s="1580"/>
      <c r="H344" s="415"/>
      <c r="M344" s="421"/>
    </row>
    <row r="345" spans="1:13" s="1581" customFormat="1" ht="12.75">
      <c r="A345" s="1579"/>
      <c r="B345" s="1579"/>
      <c r="C345" s="1579"/>
      <c r="D345" s="1579"/>
      <c r="E345" s="1580"/>
      <c r="H345" s="415"/>
      <c r="M345" s="421"/>
    </row>
    <row r="346" spans="1:13" s="1581" customFormat="1" ht="12.75">
      <c r="A346" s="1579"/>
      <c r="B346" s="1579"/>
      <c r="C346" s="1579"/>
      <c r="D346" s="1579"/>
      <c r="E346" s="1580"/>
      <c r="H346" s="415"/>
      <c r="M346" s="421"/>
    </row>
    <row r="347" spans="1:13" s="1581" customFormat="1" ht="12.75">
      <c r="A347" s="1579"/>
      <c r="B347" s="1579"/>
      <c r="C347" s="1579"/>
      <c r="D347" s="1579"/>
      <c r="E347" s="1580"/>
      <c r="H347" s="415"/>
      <c r="M347" s="421"/>
    </row>
    <row r="348" spans="1:13" s="1581" customFormat="1" ht="12.75">
      <c r="A348" s="1579"/>
      <c r="B348" s="1579"/>
      <c r="C348" s="1579"/>
      <c r="D348" s="1579"/>
      <c r="E348" s="1580"/>
      <c r="H348" s="415"/>
      <c r="M348" s="421"/>
    </row>
    <row r="349" spans="1:13" s="1581" customFormat="1" ht="12.75">
      <c r="A349" s="1579"/>
      <c r="B349" s="1579"/>
      <c r="C349" s="1579"/>
      <c r="D349" s="1579"/>
      <c r="E349" s="1580"/>
      <c r="H349" s="415"/>
      <c r="M349" s="421"/>
    </row>
    <row r="350" spans="1:13" s="1581" customFormat="1" ht="12.75">
      <c r="A350" s="1579"/>
      <c r="B350" s="1579"/>
      <c r="C350" s="1579"/>
      <c r="D350" s="1579"/>
      <c r="E350" s="1580"/>
      <c r="H350" s="415"/>
      <c r="M350" s="421"/>
    </row>
    <row r="351" spans="1:13" s="1581" customFormat="1" ht="12.75">
      <c r="A351" s="1579"/>
      <c r="B351" s="1579"/>
      <c r="C351" s="1579"/>
      <c r="D351" s="1579"/>
      <c r="E351" s="1580"/>
      <c r="H351" s="415"/>
      <c r="M351" s="421"/>
    </row>
    <row r="352" spans="1:13" s="1581" customFormat="1" ht="12.75">
      <c r="A352" s="1579"/>
      <c r="B352" s="1579"/>
      <c r="C352" s="1579"/>
      <c r="D352" s="1579"/>
      <c r="E352" s="1580"/>
      <c r="H352" s="415"/>
      <c r="M352" s="421"/>
    </row>
    <row r="353" spans="1:13" s="1581" customFormat="1" ht="12.75">
      <c r="A353" s="1579"/>
      <c r="B353" s="1579"/>
      <c r="C353" s="1579"/>
      <c r="D353" s="1579"/>
      <c r="E353" s="1580"/>
      <c r="H353" s="415"/>
      <c r="M353" s="421"/>
    </row>
    <row r="354" spans="1:13" s="1581" customFormat="1" ht="12.75">
      <c r="A354" s="1579"/>
      <c r="B354" s="1579"/>
      <c r="C354" s="1579"/>
      <c r="D354" s="1579"/>
      <c r="E354" s="1580"/>
      <c r="H354" s="415"/>
      <c r="M354" s="421"/>
    </row>
    <row r="355" spans="1:13" s="1581" customFormat="1" ht="12.75">
      <c r="A355" s="1579"/>
      <c r="B355" s="1579"/>
      <c r="C355" s="1579"/>
      <c r="D355" s="1579"/>
      <c r="E355" s="1580"/>
      <c r="H355" s="415"/>
      <c r="M355" s="421"/>
    </row>
    <row r="356" spans="1:13" s="1581" customFormat="1" ht="12.75">
      <c r="A356" s="1579"/>
      <c r="B356" s="1579"/>
      <c r="C356" s="1579"/>
      <c r="D356" s="1579"/>
      <c r="E356" s="1580"/>
      <c r="H356" s="415"/>
      <c r="M356" s="421"/>
    </row>
    <row r="357" spans="1:13" s="1581" customFormat="1" ht="13.15" customHeight="1">
      <c r="A357" s="1579"/>
      <c r="B357" s="1579"/>
      <c r="C357" s="1579"/>
      <c r="D357" s="1579"/>
      <c r="E357" s="1580"/>
      <c r="H357" s="415"/>
      <c r="M357" s="421"/>
    </row>
    <row r="358" spans="1:13" s="1581" customFormat="1" ht="13.15" customHeight="1">
      <c r="A358" s="1579"/>
      <c r="B358" s="1579"/>
      <c r="C358" s="1579"/>
      <c r="D358" s="1579"/>
      <c r="E358" s="1580"/>
      <c r="H358" s="415"/>
      <c r="M358" s="421"/>
    </row>
    <row r="359" spans="1:13" s="1581" customFormat="1" ht="13.15" customHeight="1">
      <c r="A359" s="1579"/>
      <c r="B359" s="1579"/>
      <c r="C359" s="1579"/>
      <c r="D359" s="1579"/>
      <c r="E359" s="1580"/>
      <c r="H359" s="415"/>
      <c r="M359" s="421"/>
    </row>
    <row r="360" spans="1:13" s="1581" customFormat="1" ht="13.15" customHeight="1">
      <c r="A360" s="1579"/>
      <c r="B360" s="1579"/>
      <c r="C360" s="1579"/>
      <c r="D360" s="1579"/>
      <c r="E360" s="1580"/>
      <c r="H360" s="415"/>
      <c r="M360" s="421"/>
    </row>
    <row r="361" spans="1:13" s="1581" customFormat="1" ht="13.15" customHeight="1">
      <c r="A361" s="1579"/>
      <c r="B361" s="1579"/>
      <c r="C361" s="1579"/>
      <c r="D361" s="1579"/>
      <c r="E361" s="1580"/>
      <c r="H361" s="415"/>
      <c r="M361" s="421"/>
    </row>
    <row r="362" spans="1:13" s="1581" customFormat="1" ht="13.15" customHeight="1">
      <c r="A362" s="1579"/>
      <c r="B362" s="1579"/>
      <c r="C362" s="1579"/>
      <c r="D362" s="1579"/>
      <c r="E362" s="1580"/>
      <c r="H362" s="415"/>
      <c r="M362" s="421"/>
    </row>
    <row r="363" spans="1:13" s="1581" customFormat="1" ht="13.15" customHeight="1">
      <c r="A363" s="1579"/>
      <c r="B363" s="1579"/>
      <c r="C363" s="1579"/>
      <c r="D363" s="1579"/>
      <c r="E363" s="1580"/>
      <c r="H363" s="415"/>
      <c r="M363" s="421"/>
    </row>
    <row r="364" spans="1:13" s="1581" customFormat="1" ht="13.15" customHeight="1">
      <c r="A364" s="1579"/>
      <c r="B364" s="1579"/>
      <c r="C364" s="1579"/>
      <c r="D364" s="1579"/>
      <c r="E364" s="1580"/>
      <c r="H364" s="415"/>
      <c r="M364" s="421"/>
    </row>
    <row r="365" spans="1:13" s="1581" customFormat="1" ht="13.15" customHeight="1">
      <c r="A365" s="1579"/>
      <c r="B365" s="1579"/>
      <c r="C365" s="1579"/>
      <c r="D365" s="1579"/>
      <c r="E365" s="1580"/>
      <c r="H365" s="415"/>
      <c r="M365" s="421"/>
    </row>
    <row r="366" spans="1:13" s="1581" customFormat="1" ht="13.15" customHeight="1">
      <c r="A366" s="1579"/>
      <c r="B366" s="1579"/>
      <c r="C366" s="1579"/>
      <c r="D366" s="1579"/>
      <c r="E366" s="1580"/>
      <c r="H366" s="415"/>
      <c r="M366" s="421"/>
    </row>
    <row r="367" spans="1:13" s="1581" customFormat="1" ht="13.15" customHeight="1">
      <c r="A367" s="1579"/>
      <c r="B367" s="1579"/>
      <c r="C367" s="1579"/>
      <c r="D367" s="1579"/>
      <c r="E367" s="1580"/>
      <c r="H367" s="415"/>
      <c r="M367" s="421"/>
    </row>
    <row r="368" spans="1:13" s="1581" customFormat="1" ht="13.15" customHeight="1">
      <c r="A368" s="1579"/>
      <c r="B368" s="1579"/>
      <c r="C368" s="1579"/>
      <c r="D368" s="1579"/>
      <c r="E368" s="1580"/>
      <c r="H368" s="415"/>
      <c r="M368" s="421"/>
    </row>
    <row r="369" spans="1:13" s="1581" customFormat="1" ht="13.15" customHeight="1">
      <c r="A369" s="1579"/>
      <c r="B369" s="1579"/>
      <c r="C369" s="1579"/>
      <c r="D369" s="1579"/>
      <c r="E369" s="1580"/>
      <c r="H369" s="415"/>
      <c r="M369" s="421"/>
    </row>
    <row r="370" spans="1:13" s="1581" customFormat="1" ht="13.15" customHeight="1">
      <c r="A370" s="1579"/>
      <c r="B370" s="1579"/>
      <c r="C370" s="1579"/>
      <c r="D370" s="1579"/>
      <c r="E370" s="1580"/>
      <c r="H370" s="415"/>
      <c r="M370" s="421"/>
    </row>
    <row r="371" spans="1:13" s="1581" customFormat="1" ht="13.15" customHeight="1">
      <c r="A371" s="1579"/>
      <c r="B371" s="1579"/>
      <c r="C371" s="1579"/>
      <c r="D371" s="1579"/>
      <c r="E371" s="1580"/>
      <c r="H371" s="415"/>
      <c r="M371" s="421"/>
    </row>
    <row r="372" spans="1:13" s="1581" customFormat="1" ht="13.15" customHeight="1">
      <c r="A372" s="1579"/>
      <c r="B372" s="1579"/>
      <c r="C372" s="1579"/>
      <c r="D372" s="1579"/>
      <c r="E372" s="1580"/>
      <c r="H372" s="415"/>
      <c r="M372" s="421"/>
    </row>
    <row r="373" spans="1:13" s="1581" customFormat="1" ht="13.15" customHeight="1">
      <c r="A373" s="1579"/>
      <c r="B373" s="1579"/>
      <c r="C373" s="1579"/>
      <c r="D373" s="1579"/>
      <c r="E373" s="1580"/>
      <c r="H373" s="415"/>
      <c r="M373" s="421"/>
    </row>
    <row r="374" spans="1:13" s="1581" customFormat="1" ht="13.15" customHeight="1">
      <c r="A374" s="1579"/>
      <c r="B374" s="1579"/>
      <c r="C374" s="1579"/>
      <c r="D374" s="1579"/>
      <c r="E374" s="1580"/>
      <c r="H374" s="415"/>
      <c r="M374" s="421"/>
    </row>
    <row r="375" spans="1:13" s="1581" customFormat="1" ht="13.15" customHeight="1">
      <c r="A375" s="1579"/>
      <c r="B375" s="1579"/>
      <c r="C375" s="1579"/>
      <c r="D375" s="1579"/>
      <c r="E375" s="1580"/>
      <c r="H375" s="415"/>
      <c r="M375" s="421"/>
    </row>
    <row r="376" spans="1:13" s="1581" customFormat="1" ht="13.15" customHeight="1">
      <c r="A376" s="1579"/>
      <c r="B376" s="1579"/>
      <c r="C376" s="1579"/>
      <c r="D376" s="1579"/>
      <c r="E376" s="1580"/>
      <c r="H376" s="415"/>
      <c r="M376" s="421"/>
    </row>
    <row r="377" spans="1:13" s="1581" customFormat="1" ht="13.15" customHeight="1">
      <c r="A377" s="1579"/>
      <c r="B377" s="1579"/>
      <c r="C377" s="1579"/>
      <c r="D377" s="1579"/>
      <c r="E377" s="1580"/>
      <c r="H377" s="415"/>
      <c r="M377" s="421"/>
    </row>
    <row r="378" spans="1:13" s="1581" customFormat="1" ht="13.15" customHeight="1">
      <c r="A378" s="1579"/>
      <c r="B378" s="1579"/>
      <c r="C378" s="1579"/>
      <c r="D378" s="1579"/>
      <c r="E378" s="1580"/>
      <c r="H378" s="415"/>
      <c r="M378" s="421"/>
    </row>
    <row r="379" spans="1:13" s="1581" customFormat="1" ht="13.15" customHeight="1">
      <c r="A379" s="1579"/>
      <c r="B379" s="1579"/>
      <c r="C379" s="1579"/>
      <c r="D379" s="1579"/>
      <c r="E379" s="1580"/>
      <c r="H379" s="415"/>
      <c r="M379" s="421"/>
    </row>
    <row r="380" spans="1:13" s="1581" customFormat="1" ht="13.15" customHeight="1">
      <c r="A380" s="1579"/>
      <c r="B380" s="1579"/>
      <c r="C380" s="1579"/>
      <c r="D380" s="1579"/>
      <c r="E380" s="1580"/>
      <c r="H380" s="415"/>
      <c r="M380" s="421"/>
    </row>
    <row r="381" spans="1:13" s="1581" customFormat="1" ht="13.15" customHeight="1">
      <c r="A381" s="1579"/>
      <c r="B381" s="1579"/>
      <c r="C381" s="1579"/>
      <c r="D381" s="1579"/>
      <c r="E381" s="1580"/>
      <c r="H381" s="415"/>
      <c r="M381" s="421"/>
    </row>
    <row r="382" spans="1:13" s="1581" customFormat="1" ht="13.15" customHeight="1">
      <c r="A382" s="1579"/>
      <c r="B382" s="1579"/>
      <c r="C382" s="1579"/>
      <c r="D382" s="1579"/>
      <c r="E382" s="1580"/>
      <c r="H382" s="415"/>
      <c r="M382" s="421"/>
    </row>
    <row r="383" spans="1:13" s="1581" customFormat="1" ht="13.15" customHeight="1">
      <c r="A383" s="1579"/>
      <c r="B383" s="1579"/>
      <c r="C383" s="1579"/>
      <c r="D383" s="1579"/>
      <c r="E383" s="1580"/>
      <c r="H383" s="415"/>
      <c r="M383" s="421"/>
    </row>
    <row r="384" spans="1:13" s="1581" customFormat="1" ht="13.15" customHeight="1">
      <c r="A384" s="1579"/>
      <c r="B384" s="1579"/>
      <c r="C384" s="1579"/>
      <c r="D384" s="1579"/>
      <c r="E384" s="1580"/>
      <c r="H384" s="415"/>
      <c r="M384" s="421"/>
    </row>
    <row r="385" spans="1:13" s="1581" customFormat="1" ht="13.15" customHeight="1">
      <c r="A385" s="1579"/>
      <c r="B385" s="1579"/>
      <c r="C385" s="1579"/>
      <c r="D385" s="1579"/>
      <c r="E385" s="1580"/>
      <c r="H385" s="415"/>
      <c r="M385" s="421"/>
    </row>
    <row r="386" spans="1:13" s="1581" customFormat="1" ht="13.15" customHeight="1">
      <c r="A386" s="1579"/>
      <c r="B386" s="1579"/>
      <c r="C386" s="1579"/>
      <c r="D386" s="1579"/>
      <c r="E386" s="1580"/>
      <c r="H386" s="415"/>
      <c r="M386" s="421"/>
    </row>
    <row r="387" spans="1:13" s="1581" customFormat="1" ht="13.15" customHeight="1">
      <c r="A387" s="1579"/>
      <c r="B387" s="1579"/>
      <c r="C387" s="1579"/>
      <c r="D387" s="1579"/>
      <c r="E387" s="1580"/>
      <c r="H387" s="415"/>
      <c r="M387" s="421"/>
    </row>
    <row r="388" spans="1:13" s="1581" customFormat="1" ht="13.15" customHeight="1">
      <c r="A388" s="1579"/>
      <c r="B388" s="1579"/>
      <c r="C388" s="1579"/>
      <c r="D388" s="1579"/>
      <c r="E388" s="1580"/>
      <c r="H388" s="415"/>
      <c r="M388" s="421"/>
    </row>
    <row r="389" spans="1:13" s="1581" customFormat="1" ht="13.15" customHeight="1">
      <c r="A389" s="1579"/>
      <c r="B389" s="1579"/>
      <c r="C389" s="1579"/>
      <c r="D389" s="1579"/>
      <c r="E389" s="1580"/>
      <c r="H389" s="415"/>
      <c r="M389" s="421"/>
    </row>
    <row r="390" spans="1:13" s="1581" customFormat="1" ht="13.15" customHeight="1">
      <c r="A390" s="1579"/>
      <c r="B390" s="1579"/>
      <c r="C390" s="1579"/>
      <c r="D390" s="1579"/>
      <c r="E390" s="1580"/>
      <c r="H390" s="415"/>
      <c r="M390" s="421"/>
    </row>
    <row r="391" spans="1:13" s="1581" customFormat="1" ht="13.15" customHeight="1">
      <c r="A391" s="1579"/>
      <c r="B391" s="1579"/>
      <c r="C391" s="1579"/>
      <c r="D391" s="1579"/>
      <c r="E391" s="1580"/>
      <c r="H391" s="415"/>
      <c r="M391" s="421"/>
    </row>
    <row r="392" spans="1:13" s="1581" customFormat="1" ht="13.15" customHeight="1">
      <c r="A392" s="1579"/>
      <c r="B392" s="1579"/>
      <c r="C392" s="1579"/>
      <c r="D392" s="1579"/>
      <c r="E392" s="1580"/>
      <c r="H392" s="415"/>
      <c r="M392" s="421"/>
    </row>
    <row r="393" spans="1:13" s="1581" customFormat="1" ht="13.15" customHeight="1">
      <c r="A393" s="1579"/>
      <c r="B393" s="1579"/>
      <c r="C393" s="1579"/>
      <c r="D393" s="1579"/>
      <c r="E393" s="1580"/>
      <c r="H393" s="415"/>
      <c r="M393" s="421"/>
    </row>
    <row r="394" spans="1:13" s="1581" customFormat="1" ht="13.15" customHeight="1">
      <c r="A394" s="1579"/>
      <c r="B394" s="1579"/>
      <c r="C394" s="1579"/>
      <c r="D394" s="1579"/>
      <c r="E394" s="1580"/>
      <c r="H394" s="415"/>
      <c r="M394" s="421"/>
    </row>
    <row r="395" spans="1:13" s="1581" customFormat="1" ht="13.15" customHeight="1">
      <c r="A395" s="1579"/>
      <c r="B395" s="1579"/>
      <c r="C395" s="1579"/>
      <c r="D395" s="1579"/>
      <c r="E395" s="1580"/>
      <c r="H395" s="415"/>
      <c r="M395" s="421"/>
    </row>
    <row r="396" spans="1:13" s="1581" customFormat="1" ht="13.15" customHeight="1">
      <c r="A396" s="1579"/>
      <c r="B396" s="1579"/>
      <c r="C396" s="1579"/>
      <c r="D396" s="1579"/>
      <c r="E396" s="1580"/>
      <c r="H396" s="415"/>
      <c r="M396" s="421"/>
    </row>
    <row r="397" spans="1:13" s="1581" customFormat="1" ht="13.15" customHeight="1">
      <c r="A397" s="1579"/>
      <c r="B397" s="1579"/>
      <c r="C397" s="1579"/>
      <c r="D397" s="1579"/>
      <c r="E397" s="1580"/>
      <c r="H397" s="415"/>
      <c r="M397" s="421"/>
    </row>
    <row r="398" spans="1:13" s="1581" customFormat="1" ht="13.15" customHeight="1">
      <c r="A398" s="1579"/>
      <c r="B398" s="1579"/>
      <c r="C398" s="1579"/>
      <c r="D398" s="1579"/>
      <c r="E398" s="1580"/>
      <c r="H398" s="415"/>
      <c r="M398" s="421"/>
    </row>
    <row r="399" spans="1:13" s="1581" customFormat="1" ht="13.15" customHeight="1">
      <c r="A399" s="1579"/>
      <c r="B399" s="1579"/>
      <c r="C399" s="1579"/>
      <c r="D399" s="1579"/>
      <c r="E399" s="1580"/>
      <c r="H399" s="415"/>
      <c r="M399" s="421"/>
    </row>
    <row r="400" spans="1:13" s="1581" customFormat="1" ht="13.15" customHeight="1">
      <c r="A400" s="1579"/>
      <c r="B400" s="1579"/>
      <c r="C400" s="1579"/>
      <c r="D400" s="1579"/>
      <c r="E400" s="1580"/>
      <c r="H400" s="415"/>
      <c r="M400" s="421"/>
    </row>
    <row r="401" spans="1:13" s="1581" customFormat="1" ht="13.15" customHeight="1">
      <c r="A401" s="1579"/>
      <c r="B401" s="1579"/>
      <c r="C401" s="1579"/>
      <c r="D401" s="1579"/>
      <c r="E401" s="1580"/>
      <c r="H401" s="415"/>
      <c r="M401" s="421"/>
    </row>
    <row r="402" spans="1:13" s="1581" customFormat="1" ht="13.15" customHeight="1">
      <c r="A402" s="1579"/>
      <c r="B402" s="1579"/>
      <c r="C402" s="1579"/>
      <c r="D402" s="1579"/>
      <c r="E402" s="1580"/>
      <c r="H402" s="415"/>
      <c r="M402" s="421"/>
    </row>
    <row r="403" spans="1:13" s="1581" customFormat="1" ht="13.15" customHeight="1">
      <c r="A403" s="1579"/>
      <c r="B403" s="1579"/>
      <c r="C403" s="1579"/>
      <c r="D403" s="1579"/>
      <c r="E403" s="1580"/>
      <c r="H403" s="415"/>
      <c r="M403" s="421"/>
    </row>
    <row r="404" spans="1:13" s="1581" customFormat="1" ht="13.15" customHeight="1">
      <c r="A404" s="1579"/>
      <c r="B404" s="1579"/>
      <c r="C404" s="1579"/>
      <c r="D404" s="1579"/>
      <c r="E404" s="1580"/>
      <c r="H404" s="415"/>
      <c r="M404" s="421"/>
    </row>
    <row r="405" spans="1:13" s="1581" customFormat="1" ht="13.15" customHeight="1">
      <c r="A405" s="1579"/>
      <c r="B405" s="1579"/>
      <c r="C405" s="1579"/>
      <c r="D405" s="1579"/>
      <c r="E405" s="1580"/>
      <c r="H405" s="415"/>
      <c r="M405" s="421"/>
    </row>
    <row r="406" spans="1:13" s="1581" customFormat="1" ht="13.15" customHeight="1">
      <c r="A406" s="1579"/>
      <c r="B406" s="1579"/>
      <c r="C406" s="1579"/>
      <c r="D406" s="1579"/>
      <c r="E406" s="1580"/>
      <c r="H406" s="415"/>
      <c r="M406" s="421"/>
    </row>
    <row r="407" spans="1:13" s="1581" customFormat="1" ht="13.15" customHeight="1">
      <c r="A407" s="1579"/>
      <c r="B407" s="1579"/>
      <c r="C407" s="1579"/>
      <c r="D407" s="1579"/>
      <c r="E407" s="1580"/>
      <c r="H407" s="415"/>
      <c r="M407" s="421"/>
    </row>
    <row r="408" spans="1:13" s="1581" customFormat="1" ht="13.15" customHeight="1">
      <c r="A408" s="1579"/>
      <c r="B408" s="1579"/>
      <c r="C408" s="1579"/>
      <c r="D408" s="1579"/>
      <c r="E408" s="1580"/>
      <c r="H408" s="415"/>
      <c r="M408" s="421"/>
    </row>
    <row r="409" spans="1:13" s="1581" customFormat="1" ht="13.15" customHeight="1">
      <c r="A409" s="1579"/>
      <c r="B409" s="1579"/>
      <c r="C409" s="1579"/>
      <c r="D409" s="1579"/>
      <c r="E409" s="1580"/>
      <c r="H409" s="415"/>
      <c r="M409" s="421"/>
    </row>
    <row r="410" spans="1:13" s="1581" customFormat="1" ht="13.15" customHeight="1">
      <c r="A410" s="1579"/>
      <c r="B410" s="1579"/>
      <c r="C410" s="1579"/>
      <c r="D410" s="1579"/>
      <c r="E410" s="1580"/>
      <c r="H410" s="415"/>
      <c r="M410" s="421"/>
    </row>
    <row r="411" spans="1:13" s="1581" customFormat="1" ht="13.15" customHeight="1">
      <c r="A411" s="1579"/>
      <c r="B411" s="1579"/>
      <c r="C411" s="1579"/>
      <c r="D411" s="1579"/>
      <c r="E411" s="1580"/>
      <c r="H411" s="415"/>
      <c r="M411" s="421"/>
    </row>
    <row r="412" spans="1:13" s="1581" customFormat="1" ht="13.15" customHeight="1">
      <c r="A412" s="1579"/>
      <c r="B412" s="1579"/>
      <c r="C412" s="1579"/>
      <c r="D412" s="1579"/>
      <c r="E412" s="1580"/>
      <c r="H412" s="415"/>
      <c r="M412" s="421"/>
    </row>
    <row r="413" spans="1:13" s="1581" customFormat="1" ht="13.15" customHeight="1">
      <c r="A413" s="1579"/>
      <c r="B413" s="1579"/>
      <c r="C413" s="1579"/>
      <c r="D413" s="1579"/>
      <c r="E413" s="1580"/>
      <c r="H413" s="415"/>
      <c r="M413" s="421"/>
    </row>
    <row r="414" spans="1:13" s="1581" customFormat="1" ht="13.15" customHeight="1">
      <c r="A414" s="1579"/>
      <c r="B414" s="1579"/>
      <c r="C414" s="1579"/>
      <c r="D414" s="1579"/>
      <c r="E414" s="1580"/>
      <c r="H414" s="415"/>
      <c r="M414" s="421"/>
    </row>
    <row r="415" spans="1:13" s="1581" customFormat="1" ht="13.15" customHeight="1">
      <c r="A415" s="1579"/>
      <c r="B415" s="1579"/>
      <c r="C415" s="1579"/>
      <c r="D415" s="1579"/>
      <c r="E415" s="1580"/>
      <c r="H415" s="415"/>
      <c r="M415" s="421"/>
    </row>
    <row r="416" spans="1:13" s="1581" customFormat="1" ht="13.15" customHeight="1">
      <c r="A416" s="1579"/>
      <c r="B416" s="1579"/>
      <c r="C416" s="1579"/>
      <c r="D416" s="1579"/>
      <c r="E416" s="1580"/>
      <c r="H416" s="415"/>
      <c r="M416" s="421"/>
    </row>
    <row r="417" spans="1:13" s="1581" customFormat="1" ht="13.15" customHeight="1">
      <c r="A417" s="1579"/>
      <c r="B417" s="1579"/>
      <c r="C417" s="1579"/>
      <c r="D417" s="1579"/>
      <c r="E417" s="1580"/>
      <c r="H417" s="415"/>
      <c r="M417" s="421"/>
    </row>
    <row r="418" spans="1:13" s="1581" customFormat="1" ht="13.15" customHeight="1">
      <c r="A418" s="1579"/>
      <c r="B418" s="1579"/>
      <c r="C418" s="1579"/>
      <c r="D418" s="1579"/>
      <c r="E418" s="1580"/>
      <c r="H418" s="415"/>
      <c r="M418" s="421"/>
    </row>
    <row r="419" spans="1:13" s="1581" customFormat="1" ht="13.15" customHeight="1">
      <c r="A419" s="1579"/>
      <c r="B419" s="1579"/>
      <c r="C419" s="1579"/>
      <c r="D419" s="1579"/>
      <c r="E419" s="1580"/>
      <c r="H419" s="415"/>
      <c r="M419" s="421"/>
    </row>
    <row r="420" spans="1:13" s="1581" customFormat="1" ht="13.15" customHeight="1">
      <c r="A420" s="1579"/>
      <c r="B420" s="1579"/>
      <c r="C420" s="1579"/>
      <c r="D420" s="1579"/>
      <c r="E420" s="1580"/>
      <c r="H420" s="415"/>
      <c r="M420" s="421"/>
    </row>
    <row r="421" spans="1:13" s="1581" customFormat="1" ht="13.15" customHeight="1">
      <c r="A421" s="1579"/>
      <c r="B421" s="1579"/>
      <c r="C421" s="1579"/>
      <c r="D421" s="1579"/>
      <c r="E421" s="1580"/>
      <c r="H421" s="415"/>
      <c r="M421" s="421"/>
    </row>
    <row r="422" spans="1:13" s="1581" customFormat="1" ht="13.15" customHeight="1">
      <c r="A422" s="1579"/>
      <c r="B422" s="1579"/>
      <c r="C422" s="1579"/>
      <c r="D422" s="1579"/>
      <c r="E422" s="1580"/>
      <c r="H422" s="415"/>
      <c r="M422" s="421"/>
    </row>
    <row r="423" spans="1:13" s="1581" customFormat="1" ht="13.15" customHeight="1">
      <c r="A423" s="1579"/>
      <c r="B423" s="1579"/>
      <c r="C423" s="1579"/>
      <c r="D423" s="1579"/>
      <c r="E423" s="1580"/>
      <c r="H423" s="415"/>
      <c r="M423" s="421"/>
    </row>
    <row r="424" spans="1:13" s="1581" customFormat="1" ht="13.15" customHeight="1">
      <c r="A424" s="1579"/>
      <c r="B424" s="1579"/>
      <c r="C424" s="1579"/>
      <c r="D424" s="1579"/>
      <c r="E424" s="1580"/>
      <c r="H424" s="415"/>
      <c r="M424" s="421"/>
    </row>
    <row r="425" spans="1:13" s="1581" customFormat="1" ht="13.15" customHeight="1">
      <c r="A425" s="1579"/>
      <c r="B425" s="1579"/>
      <c r="C425" s="1579"/>
      <c r="D425" s="1579"/>
      <c r="E425" s="1580"/>
      <c r="H425" s="415"/>
      <c r="M425" s="421"/>
    </row>
    <row r="426" spans="1:13" s="1581" customFormat="1" ht="13.15" customHeight="1">
      <c r="A426" s="1579"/>
      <c r="B426" s="1579"/>
      <c r="C426" s="1579"/>
      <c r="D426" s="1579"/>
      <c r="E426" s="1580"/>
      <c r="H426" s="415"/>
      <c r="M426" s="421"/>
    </row>
    <row r="427" spans="1:13" s="1581" customFormat="1" ht="13.15" customHeight="1">
      <c r="A427" s="1579"/>
      <c r="B427" s="1579"/>
      <c r="C427" s="1579"/>
      <c r="D427" s="1579"/>
      <c r="E427" s="1580"/>
      <c r="H427" s="415"/>
      <c r="M427" s="421"/>
    </row>
    <row r="428" spans="1:13" s="1581" customFormat="1" ht="13.15" customHeight="1">
      <c r="A428" s="1579"/>
      <c r="B428" s="1579"/>
      <c r="C428" s="1579"/>
      <c r="D428" s="1579"/>
      <c r="E428" s="1580"/>
      <c r="H428" s="415"/>
      <c r="M428" s="421"/>
    </row>
    <row r="429" spans="1:13" s="1581" customFormat="1" ht="13.15" customHeight="1">
      <c r="A429" s="1579"/>
      <c r="B429" s="1579"/>
      <c r="C429" s="1579"/>
      <c r="D429" s="1579"/>
      <c r="E429" s="1580"/>
      <c r="H429" s="415"/>
      <c r="M429" s="421"/>
    </row>
    <row r="430" spans="1:13" s="1581" customFormat="1" ht="13.15" customHeight="1">
      <c r="A430" s="1579"/>
      <c r="B430" s="1579"/>
      <c r="C430" s="1579"/>
      <c r="D430" s="1579"/>
      <c r="E430" s="1580"/>
      <c r="H430" s="415"/>
      <c r="M430" s="421"/>
    </row>
    <row r="431" spans="1:13" s="1581" customFormat="1" ht="13.15" customHeight="1">
      <c r="A431" s="1579"/>
      <c r="B431" s="1579"/>
      <c r="C431" s="1579"/>
      <c r="D431" s="1579"/>
      <c r="E431" s="1580"/>
      <c r="H431" s="415"/>
      <c r="M431" s="421"/>
    </row>
    <row r="432" spans="1:13" s="1581" customFormat="1" ht="13.15" customHeight="1">
      <c r="A432" s="1579"/>
      <c r="B432" s="1579"/>
      <c r="C432" s="1579"/>
      <c r="D432" s="1579"/>
      <c r="E432" s="1580"/>
      <c r="H432" s="415"/>
      <c r="M432" s="421"/>
    </row>
    <row r="433" spans="1:13" s="1581" customFormat="1" ht="13.15" customHeight="1">
      <c r="A433" s="1579"/>
      <c r="B433" s="1579"/>
      <c r="C433" s="1579"/>
      <c r="D433" s="1579"/>
      <c r="E433" s="1580"/>
      <c r="H433" s="415"/>
      <c r="M433" s="421"/>
    </row>
    <row r="434" spans="1:13" s="1581" customFormat="1" ht="13.15" customHeight="1">
      <c r="A434" s="1579"/>
      <c r="B434" s="1579"/>
      <c r="C434" s="1579"/>
      <c r="D434" s="1579"/>
      <c r="E434" s="1580"/>
      <c r="H434" s="415"/>
      <c r="M434" s="421"/>
    </row>
    <row r="435" spans="1:13" s="1581" customFormat="1" ht="13.15" customHeight="1">
      <c r="A435" s="1579"/>
      <c r="B435" s="1579"/>
      <c r="C435" s="1579"/>
      <c r="D435" s="1579"/>
      <c r="E435" s="1580"/>
      <c r="H435" s="415"/>
      <c r="M435" s="421"/>
    </row>
    <row r="436" spans="1:13" s="1581" customFormat="1" ht="13.15" customHeight="1">
      <c r="A436" s="1579"/>
      <c r="B436" s="1579"/>
      <c r="C436" s="1579"/>
      <c r="D436" s="1579"/>
      <c r="E436" s="1580"/>
      <c r="H436" s="415"/>
      <c r="M436" s="421"/>
    </row>
    <row r="437" spans="1:13" s="1581" customFormat="1" ht="13.15" customHeight="1">
      <c r="A437" s="1579"/>
      <c r="B437" s="1579"/>
      <c r="C437" s="1579"/>
      <c r="D437" s="1579"/>
      <c r="E437" s="1580"/>
      <c r="H437" s="415"/>
      <c r="M437" s="421"/>
    </row>
    <row r="438" spans="1:13" s="1581" customFormat="1" ht="13.15" customHeight="1">
      <c r="A438" s="1579"/>
      <c r="B438" s="1579"/>
      <c r="C438" s="1579"/>
      <c r="D438" s="1579"/>
      <c r="E438" s="1580"/>
      <c r="H438" s="415"/>
      <c r="M438" s="421"/>
    </row>
    <row r="439" spans="1:13" s="1581" customFormat="1" ht="13.15" customHeight="1">
      <c r="A439" s="1579"/>
      <c r="B439" s="1579"/>
      <c r="C439" s="1579"/>
      <c r="D439" s="1579"/>
      <c r="E439" s="1580"/>
      <c r="H439" s="415"/>
      <c r="M439" s="421"/>
    </row>
    <row r="440" spans="1:13" s="1581" customFormat="1" ht="13.15" customHeight="1">
      <c r="A440" s="1579"/>
      <c r="B440" s="1579"/>
      <c r="C440" s="1579"/>
      <c r="D440" s="1579"/>
      <c r="E440" s="1580"/>
      <c r="H440" s="415"/>
      <c r="M440" s="421"/>
    </row>
    <row r="441" spans="1:13" s="1581" customFormat="1" ht="13.15" customHeight="1">
      <c r="A441" s="1579"/>
      <c r="B441" s="1579"/>
      <c r="C441" s="1579"/>
      <c r="D441" s="1579"/>
      <c r="E441" s="1580"/>
      <c r="H441" s="415"/>
      <c r="M441" s="421"/>
    </row>
    <row r="442" spans="1:13" s="1581" customFormat="1" ht="13.15" customHeight="1">
      <c r="A442" s="1579"/>
      <c r="B442" s="1579"/>
      <c r="C442" s="1579"/>
      <c r="D442" s="1579"/>
      <c r="E442" s="1580"/>
      <c r="H442" s="415"/>
      <c r="M442" s="421"/>
    </row>
    <row r="443" spans="1:13" s="1581" customFormat="1" ht="13.15" customHeight="1">
      <c r="A443" s="1579"/>
      <c r="B443" s="1579"/>
      <c r="C443" s="1579"/>
      <c r="D443" s="1579"/>
      <c r="E443" s="1580"/>
      <c r="H443" s="415"/>
      <c r="M443" s="421"/>
    </row>
    <row r="444" spans="1:13" s="1581" customFormat="1" ht="13.15" customHeight="1">
      <c r="A444" s="1579"/>
      <c r="B444" s="1579"/>
      <c r="C444" s="1579"/>
      <c r="D444" s="1579"/>
      <c r="E444" s="1580"/>
      <c r="H444" s="415"/>
      <c r="M444" s="421"/>
    </row>
    <row r="445" spans="1:13" s="1581" customFormat="1" ht="13.15" customHeight="1">
      <c r="A445" s="1579"/>
      <c r="B445" s="1579"/>
      <c r="C445" s="1579"/>
      <c r="D445" s="1579"/>
      <c r="E445" s="1580"/>
      <c r="H445" s="415"/>
      <c r="M445" s="421"/>
    </row>
    <row r="446" spans="1:13" s="1581" customFormat="1" ht="13.15" customHeight="1">
      <c r="A446" s="1579"/>
      <c r="B446" s="1579"/>
      <c r="C446" s="1579"/>
      <c r="D446" s="1579"/>
      <c r="E446" s="1580"/>
      <c r="H446" s="415"/>
      <c r="M446" s="421"/>
    </row>
    <row r="447" spans="1:13" s="1581" customFormat="1" ht="13.15" customHeight="1">
      <c r="A447" s="1579"/>
      <c r="B447" s="1579"/>
      <c r="C447" s="1579"/>
      <c r="D447" s="1579"/>
      <c r="E447" s="1580"/>
      <c r="H447" s="415"/>
      <c r="M447" s="421"/>
    </row>
    <row r="448" spans="1:13" s="1581" customFormat="1" ht="13.15" customHeight="1">
      <c r="A448" s="1579"/>
      <c r="B448" s="1579"/>
      <c r="C448" s="1579"/>
      <c r="D448" s="1579"/>
      <c r="E448" s="1580"/>
      <c r="H448" s="415"/>
      <c r="M448" s="421"/>
    </row>
    <row r="449" spans="1:13" s="1581" customFormat="1" ht="13.15" customHeight="1">
      <c r="A449" s="1579"/>
      <c r="B449" s="1579"/>
      <c r="C449" s="1579"/>
      <c r="D449" s="1579"/>
      <c r="E449" s="1580"/>
      <c r="H449" s="415"/>
      <c r="M449" s="421"/>
    </row>
    <row r="450" spans="1:13" s="1581" customFormat="1" ht="13.15" customHeight="1">
      <c r="A450" s="1579"/>
      <c r="B450" s="1579"/>
      <c r="C450" s="1579"/>
      <c r="D450" s="1579"/>
      <c r="E450" s="1580"/>
      <c r="H450" s="415"/>
      <c r="M450" s="421"/>
    </row>
    <row r="451" spans="1:13" s="1581" customFormat="1" ht="13.15" customHeight="1">
      <c r="A451" s="1579"/>
      <c r="B451" s="1579"/>
      <c r="C451" s="1579"/>
      <c r="D451" s="1579"/>
      <c r="E451" s="1580"/>
      <c r="H451" s="415"/>
      <c r="M451" s="421"/>
    </row>
    <row r="452" spans="1:13" s="1581" customFormat="1" ht="13.15" customHeight="1">
      <c r="A452" s="1579"/>
      <c r="B452" s="1579"/>
      <c r="C452" s="1579"/>
      <c r="D452" s="1579"/>
      <c r="E452" s="1580"/>
      <c r="H452" s="415"/>
      <c r="M452" s="421"/>
    </row>
    <row r="453" spans="1:13" s="1581" customFormat="1" ht="13.15" customHeight="1">
      <c r="A453" s="1579"/>
      <c r="B453" s="1579"/>
      <c r="C453" s="1579"/>
      <c r="D453" s="1579"/>
      <c r="E453" s="1580"/>
      <c r="H453" s="415"/>
      <c r="M453" s="421"/>
    </row>
    <row r="454" spans="1:13" s="1581" customFormat="1" ht="13.15" customHeight="1">
      <c r="A454" s="1579"/>
      <c r="B454" s="1579"/>
      <c r="C454" s="1579"/>
      <c r="D454" s="1579"/>
      <c r="E454" s="1580"/>
      <c r="H454" s="415"/>
      <c r="M454" s="421"/>
    </row>
    <row r="455" spans="1:13" s="1581" customFormat="1" ht="13.15" customHeight="1">
      <c r="A455" s="1579"/>
      <c r="B455" s="1579"/>
      <c r="C455" s="1579"/>
      <c r="D455" s="1579"/>
      <c r="E455" s="1580"/>
      <c r="H455" s="415"/>
      <c r="M455" s="421"/>
    </row>
    <row r="456" spans="1:13" s="1581" customFormat="1" ht="13.15" customHeight="1">
      <c r="A456" s="1579"/>
      <c r="B456" s="1579"/>
      <c r="C456" s="1579"/>
      <c r="D456" s="1579"/>
      <c r="E456" s="1580"/>
      <c r="H456" s="415"/>
      <c r="M456" s="421"/>
    </row>
    <row r="457" spans="1:13" s="1581" customFormat="1" ht="13.15" customHeight="1">
      <c r="A457" s="1579"/>
      <c r="B457" s="1579"/>
      <c r="C457" s="1579"/>
      <c r="D457" s="1579"/>
      <c r="E457" s="1580"/>
      <c r="H457" s="415"/>
      <c r="M457" s="421"/>
    </row>
    <row r="458" spans="1:13" s="1581" customFormat="1" ht="13.15" customHeight="1">
      <c r="A458" s="1579"/>
      <c r="B458" s="1579"/>
      <c r="C458" s="1579"/>
      <c r="D458" s="1579"/>
      <c r="E458" s="1580"/>
      <c r="H458" s="415"/>
      <c r="M458" s="421"/>
    </row>
    <row r="459" spans="1:13" s="1581" customFormat="1" ht="13.15" customHeight="1">
      <c r="A459" s="1579"/>
      <c r="B459" s="1579"/>
      <c r="C459" s="1579"/>
      <c r="D459" s="1579"/>
      <c r="E459" s="1580"/>
      <c r="H459" s="415"/>
      <c r="M459" s="421"/>
    </row>
    <row r="460" spans="1:13" s="1581" customFormat="1" ht="13.15" customHeight="1">
      <c r="A460" s="1579"/>
      <c r="B460" s="1579"/>
      <c r="C460" s="1579"/>
      <c r="D460" s="1579"/>
      <c r="E460" s="1580"/>
      <c r="H460" s="415"/>
      <c r="M460" s="421"/>
    </row>
    <row r="461" spans="1:13" s="1581" customFormat="1" ht="13.15" customHeight="1">
      <c r="A461" s="1579"/>
      <c r="B461" s="1579"/>
      <c r="C461" s="1579"/>
      <c r="D461" s="1579"/>
      <c r="E461" s="1580"/>
      <c r="H461" s="415"/>
      <c r="M461" s="421"/>
    </row>
    <row r="462" spans="1:13" s="1581" customFormat="1" ht="13.15" customHeight="1">
      <c r="A462" s="1579"/>
      <c r="B462" s="1579"/>
      <c r="C462" s="1579"/>
      <c r="D462" s="1579"/>
      <c r="E462" s="1580"/>
      <c r="H462" s="415"/>
      <c r="M462" s="421"/>
    </row>
    <row r="463" spans="1:13" s="1581" customFormat="1" ht="13.15" customHeight="1">
      <c r="A463" s="1579"/>
      <c r="B463" s="1579"/>
      <c r="C463" s="1579"/>
      <c r="D463" s="1579"/>
      <c r="E463" s="1580"/>
      <c r="H463" s="415"/>
      <c r="M463" s="421"/>
    </row>
    <row r="464" spans="1:13" s="1581" customFormat="1" ht="13.15" customHeight="1">
      <c r="A464" s="1579"/>
      <c r="B464" s="1579"/>
      <c r="C464" s="1579"/>
      <c r="D464" s="1579"/>
      <c r="E464" s="1580"/>
      <c r="H464" s="415"/>
      <c r="M464" s="421"/>
    </row>
    <row r="465" spans="1:13" s="1581" customFormat="1" ht="13.15" customHeight="1">
      <c r="A465" s="1579"/>
      <c r="B465" s="1579"/>
      <c r="C465" s="1579"/>
      <c r="D465" s="1579"/>
      <c r="E465" s="1580"/>
      <c r="H465" s="415"/>
      <c r="M465" s="421"/>
    </row>
    <row r="466" spans="1:13" s="1581" customFormat="1" ht="13.15" customHeight="1">
      <c r="A466" s="1579"/>
      <c r="B466" s="1579"/>
      <c r="C466" s="1579"/>
      <c r="D466" s="1579"/>
      <c r="E466" s="1580"/>
      <c r="H466" s="415"/>
      <c r="M466" s="421"/>
    </row>
    <row r="467" spans="1:13" s="1581" customFormat="1" ht="13.15" customHeight="1">
      <c r="A467" s="1579"/>
      <c r="B467" s="1579"/>
      <c r="C467" s="1579"/>
      <c r="D467" s="1579"/>
      <c r="E467" s="1580"/>
      <c r="H467" s="415"/>
      <c r="M467" s="421"/>
    </row>
    <row r="468" spans="1:13" s="1581" customFormat="1" ht="13.15" customHeight="1">
      <c r="A468" s="1579"/>
      <c r="B468" s="1579"/>
      <c r="C468" s="1579"/>
      <c r="D468" s="1579"/>
      <c r="E468" s="1580"/>
      <c r="H468" s="415"/>
      <c r="M468" s="421"/>
    </row>
    <row r="469" spans="1:13" s="1581" customFormat="1" ht="13.15" customHeight="1">
      <c r="A469" s="1579"/>
      <c r="B469" s="1579"/>
      <c r="C469" s="1579"/>
      <c r="D469" s="1579"/>
      <c r="E469" s="1580"/>
      <c r="H469" s="415"/>
      <c r="M469" s="421"/>
    </row>
    <row r="470" spans="1:13" s="1581" customFormat="1" ht="13.15" customHeight="1">
      <c r="A470" s="1579"/>
      <c r="B470" s="1579"/>
      <c r="C470" s="1579"/>
      <c r="D470" s="1579"/>
      <c r="E470" s="1580"/>
      <c r="H470" s="415"/>
      <c r="M470" s="421"/>
    </row>
    <row r="471" spans="1:13" s="1581" customFormat="1" ht="13.15" customHeight="1">
      <c r="A471" s="1579"/>
      <c r="B471" s="1579"/>
      <c r="C471" s="1579"/>
      <c r="D471" s="1579"/>
      <c r="E471" s="1580"/>
      <c r="H471" s="415"/>
      <c r="M471" s="421"/>
    </row>
    <row r="472" spans="1:13" s="1581" customFormat="1" ht="13.15" customHeight="1">
      <c r="A472" s="1579"/>
      <c r="B472" s="1579"/>
      <c r="C472" s="1579"/>
      <c r="D472" s="1579"/>
      <c r="E472" s="1580"/>
      <c r="H472" s="415"/>
      <c r="M472" s="421"/>
    </row>
    <row r="473" spans="1:13" s="1581" customFormat="1" ht="13.15" customHeight="1">
      <c r="A473" s="1579"/>
      <c r="B473" s="1579"/>
      <c r="C473" s="1579"/>
      <c r="D473" s="1579"/>
      <c r="E473" s="1580"/>
      <c r="H473" s="415"/>
      <c r="M473" s="421"/>
    </row>
    <row r="474" spans="1:13" s="1581" customFormat="1" ht="13.15" customHeight="1">
      <c r="A474" s="1579"/>
      <c r="B474" s="1579"/>
      <c r="C474" s="1579"/>
      <c r="D474" s="1579"/>
      <c r="E474" s="1580"/>
      <c r="H474" s="415"/>
      <c r="M474" s="421"/>
    </row>
    <row r="475" spans="1:13" s="1581" customFormat="1" ht="13.15" customHeight="1">
      <c r="A475" s="1579"/>
      <c r="B475" s="1579"/>
      <c r="C475" s="1579"/>
      <c r="D475" s="1579"/>
      <c r="E475" s="1580"/>
      <c r="H475" s="415"/>
      <c r="M475" s="421"/>
    </row>
    <row r="476" spans="1:13" s="1581" customFormat="1" ht="13.15" customHeight="1">
      <c r="A476" s="1579"/>
      <c r="B476" s="1579"/>
      <c r="C476" s="1579"/>
      <c r="D476" s="1579"/>
      <c r="E476" s="1580"/>
      <c r="H476" s="415"/>
      <c r="M476" s="421"/>
    </row>
    <row r="477" spans="1:13" s="1581" customFormat="1" ht="13.15" customHeight="1">
      <c r="A477" s="1579"/>
      <c r="B477" s="1579"/>
      <c r="C477" s="1579"/>
      <c r="D477" s="1579"/>
      <c r="E477" s="1580"/>
      <c r="H477" s="415"/>
      <c r="M477" s="421"/>
    </row>
    <row r="478" spans="1:13" s="1581" customFormat="1" ht="13.15" customHeight="1">
      <c r="A478" s="1579"/>
      <c r="B478" s="1579"/>
      <c r="C478" s="1579"/>
      <c r="D478" s="1579"/>
      <c r="E478" s="1580"/>
      <c r="H478" s="415"/>
      <c r="M478" s="421"/>
    </row>
    <row r="479" spans="1:13" s="1581" customFormat="1" ht="13.15" customHeight="1">
      <c r="A479" s="1579"/>
      <c r="B479" s="1579"/>
      <c r="C479" s="1579"/>
      <c r="D479" s="1579"/>
      <c r="E479" s="1580"/>
      <c r="H479" s="415"/>
      <c r="M479" s="421"/>
    </row>
    <row r="480" spans="1:13" s="1581" customFormat="1" ht="13.15" customHeight="1">
      <c r="A480" s="1579"/>
      <c r="B480" s="1579"/>
      <c r="C480" s="1579"/>
      <c r="D480" s="1579"/>
      <c r="E480" s="1580"/>
      <c r="H480" s="415"/>
      <c r="M480" s="421"/>
    </row>
    <row r="481" spans="1:13" s="1581" customFormat="1" ht="13.15" customHeight="1">
      <c r="A481" s="1579"/>
      <c r="B481" s="1579"/>
      <c r="C481" s="1579"/>
      <c r="D481" s="1579"/>
      <c r="E481" s="1580"/>
      <c r="H481" s="415"/>
      <c r="M481" s="421"/>
    </row>
    <row r="482" spans="1:13" s="1581" customFormat="1" ht="13.15" customHeight="1">
      <c r="A482" s="1579"/>
      <c r="B482" s="1579"/>
      <c r="C482" s="1579"/>
      <c r="D482" s="1579"/>
      <c r="E482" s="1580"/>
      <c r="H482" s="415"/>
      <c r="M482" s="421"/>
    </row>
    <row r="483" spans="1:13" s="1581" customFormat="1" ht="13.15" customHeight="1">
      <c r="A483" s="1579"/>
      <c r="B483" s="1579"/>
      <c r="C483" s="1579"/>
      <c r="D483" s="1579"/>
      <c r="E483" s="1580"/>
      <c r="H483" s="415"/>
      <c r="M483" s="421"/>
    </row>
    <row r="484" spans="1:13" s="1581" customFormat="1" ht="13.15" customHeight="1">
      <c r="A484" s="1579"/>
      <c r="B484" s="1579"/>
      <c r="C484" s="1579"/>
      <c r="D484" s="1579"/>
      <c r="E484" s="1580"/>
      <c r="H484" s="415"/>
      <c r="M484" s="421"/>
    </row>
    <row r="485" spans="1:13" s="1581" customFormat="1" ht="13.15" customHeight="1">
      <c r="A485" s="1579"/>
      <c r="B485" s="1579"/>
      <c r="C485" s="1579"/>
      <c r="D485" s="1579"/>
      <c r="E485" s="1580"/>
      <c r="H485" s="415"/>
      <c r="M485" s="421"/>
    </row>
    <row r="486" spans="1:13" s="1581" customFormat="1" ht="13.15" customHeight="1">
      <c r="A486" s="1579"/>
      <c r="B486" s="1579"/>
      <c r="C486" s="1579"/>
      <c r="D486" s="1579"/>
      <c r="E486" s="1580"/>
      <c r="H486" s="415"/>
      <c r="M486" s="421"/>
    </row>
    <row r="487" spans="1:13" s="1581" customFormat="1" ht="13.15" customHeight="1">
      <c r="A487" s="1579"/>
      <c r="B487" s="1579"/>
      <c r="C487" s="1579"/>
      <c r="D487" s="1579"/>
      <c r="E487" s="1580"/>
      <c r="H487" s="415"/>
      <c r="M487" s="421"/>
    </row>
    <row r="488" spans="1:13" s="1581" customFormat="1" ht="13.15" customHeight="1">
      <c r="A488" s="1579"/>
      <c r="B488" s="1579"/>
      <c r="C488" s="1579"/>
      <c r="D488" s="1579"/>
      <c r="E488" s="1580"/>
      <c r="H488" s="415"/>
      <c r="M488" s="421"/>
    </row>
    <row r="489" spans="1:13" s="1581" customFormat="1" ht="13.15" customHeight="1">
      <c r="A489" s="1579"/>
      <c r="B489" s="1579"/>
      <c r="C489" s="1579"/>
      <c r="D489" s="1579"/>
      <c r="E489" s="1580"/>
      <c r="H489" s="415"/>
      <c r="M489" s="421"/>
    </row>
    <row r="490" spans="1:13" s="1581" customFormat="1" ht="13.15" customHeight="1">
      <c r="A490" s="1579"/>
      <c r="B490" s="1579"/>
      <c r="C490" s="1579"/>
      <c r="D490" s="1579"/>
      <c r="E490" s="1580"/>
      <c r="H490" s="415"/>
      <c r="M490" s="421"/>
    </row>
    <row r="491" spans="1:13" s="1581" customFormat="1" ht="13.15" customHeight="1">
      <c r="A491" s="1579"/>
      <c r="B491" s="1579"/>
      <c r="C491" s="1579"/>
      <c r="D491" s="1579"/>
      <c r="E491" s="1580"/>
      <c r="H491" s="415"/>
      <c r="M491" s="421"/>
    </row>
    <row r="492" spans="1:13" s="1581" customFormat="1" ht="13.15" customHeight="1">
      <c r="A492" s="1579"/>
      <c r="B492" s="1579"/>
      <c r="C492" s="1579"/>
      <c r="D492" s="1579"/>
      <c r="E492" s="1580"/>
      <c r="H492" s="415"/>
      <c r="M492" s="421"/>
    </row>
    <row r="493" spans="1:13" s="1581" customFormat="1" ht="13.15" customHeight="1">
      <c r="A493" s="1579"/>
      <c r="B493" s="1579"/>
      <c r="C493" s="1579"/>
      <c r="D493" s="1579"/>
      <c r="E493" s="1580"/>
      <c r="H493" s="415"/>
      <c r="M493" s="421"/>
    </row>
    <row r="494" spans="1:13" s="1581" customFormat="1" ht="13.15" customHeight="1">
      <c r="A494" s="1579"/>
      <c r="B494" s="1579"/>
      <c r="C494" s="1579"/>
      <c r="D494" s="1579"/>
      <c r="E494" s="1580"/>
      <c r="H494" s="415"/>
      <c r="M494" s="421"/>
    </row>
  </sheetData>
  <mergeCells count="6">
    <mergeCell ref="F17:H17"/>
    <mergeCell ref="A1:F1"/>
    <mergeCell ref="A2:E2"/>
    <mergeCell ref="A3:E3"/>
    <mergeCell ref="A4:E4"/>
    <mergeCell ref="A11:L14"/>
  </mergeCells>
  <phoneticPr fontId="0" type="noConversion"/>
  <conditionalFormatting sqref="C93">
    <cfRule type="expression" dxfId="1" priority="1" stopIfTrue="1">
      <formula>#REF!="NO"</formula>
    </cfRule>
  </conditionalFormatting>
  <printOptions gridLines="1"/>
  <pageMargins left="0.15748031496062992" right="0.15748031496062992" top="0.19685039370078741" bottom="0.19685039370078741" header="0.19685039370078741" footer="0.19685039370078741"/>
  <pageSetup orientation="portrait" horizontalDpi="300" verticalDpi="300" r:id="rId1"/>
  <headerFooter alignWithMargins="0"/>
  <drawing r:id="rId2"/>
  <legacyDrawing r:id="rId3"/>
  <oleObjects>
    <oleObject progId="Unknown" shapeId="25605" r:id="rId4"/>
  </oleObjects>
</worksheet>
</file>

<file path=xl/worksheets/sheet29.xml><?xml version="1.0" encoding="utf-8"?>
<worksheet xmlns="http://schemas.openxmlformats.org/spreadsheetml/2006/main" xmlns:r="http://schemas.openxmlformats.org/officeDocument/2006/relationships">
  <sheetPr codeName="Sheet25" enableFormatConditionsCalculation="0">
    <tabColor indexed="34"/>
  </sheetPr>
  <dimension ref="A1:W250"/>
  <sheetViews>
    <sheetView topLeftCell="C183" workbookViewId="0">
      <selection activeCell="L207" sqref="L207"/>
    </sheetView>
  </sheetViews>
  <sheetFormatPr defaultRowHeight="11.25"/>
  <cols>
    <col min="1" max="1" width="9.140625" style="91"/>
    <col min="2" max="2" width="37" style="403" customWidth="1"/>
    <col min="3" max="3" width="18.28515625" style="89" customWidth="1"/>
    <col min="4" max="4" width="19.28515625" style="89" customWidth="1"/>
    <col min="5" max="5" width="12" style="89" customWidth="1"/>
    <col min="6" max="6" width="17" style="89" customWidth="1"/>
    <col min="7" max="7" width="15.5703125" style="89" customWidth="1"/>
    <col min="8" max="8" width="12" style="89" customWidth="1"/>
    <col min="9" max="9" width="16.5703125" style="84" bestFit="1" customWidth="1"/>
    <col min="10" max="10" width="12" style="84" customWidth="1"/>
    <col min="11" max="12" width="12" style="81" customWidth="1"/>
    <col min="13" max="20" width="0" style="1" hidden="1" customWidth="1"/>
    <col min="21" max="22" width="9.140625" style="81"/>
    <col min="23" max="23" width="0" style="81" hidden="1" customWidth="1"/>
    <col min="24" max="16384" width="9.140625" style="81"/>
  </cols>
  <sheetData>
    <row r="1" spans="1:23" s="15" customFormat="1" ht="20.25" customHeight="1">
      <c r="A1" s="2210" t="s">
        <v>1354</v>
      </c>
      <c r="B1" s="2210"/>
      <c r="C1" s="2210"/>
      <c r="D1" s="2210"/>
      <c r="E1" s="2210"/>
      <c r="F1" s="2210"/>
      <c r="W1" s="2084"/>
    </row>
    <row r="2" spans="1:23" s="15" customFormat="1" ht="18.75" customHeight="1">
      <c r="A2" s="2254" t="str">
        <f ca="1">'I1 Intro'!C9</f>
        <v>Orillia Power Distribution Corporation</v>
      </c>
      <c r="B2" s="2254"/>
      <c r="C2" s="2254"/>
      <c r="D2" s="2254"/>
      <c r="E2" s="2254"/>
      <c r="W2" s="2084"/>
    </row>
    <row r="3" spans="1:23" s="15" customFormat="1" ht="18.75" customHeight="1">
      <c r="A3" s="2255" t="str">
        <f ca="1">'I1 Intro'!C13 &amp; "   " &amp; 'I1 Intro'!E13</f>
        <v xml:space="preserve">EB-2009-XXXX   </v>
      </c>
      <c r="B3" s="2255"/>
      <c r="C3" s="2255"/>
      <c r="D3" s="2255"/>
      <c r="E3" s="2255"/>
      <c r="G3" s="16"/>
      <c r="W3" s="2084"/>
    </row>
    <row r="4" spans="1:23" s="15" customFormat="1" ht="18.75">
      <c r="A4" s="2256">
        <f ca="1">'I1 Intro'!C15</f>
        <v>40053</v>
      </c>
      <c r="B4" s="2256"/>
      <c r="C4" s="2256"/>
      <c r="D4" s="2256"/>
      <c r="E4" s="2256"/>
      <c r="W4" s="2084"/>
    </row>
    <row r="5" spans="1:23" s="15" customFormat="1" ht="21" customHeight="1">
      <c r="A5" s="369" t="str">
        <f ca="1">"Sheet E5 Reconciliation Worksheet  - "&amp; 'I2 LDC class'!$C$17 &amp; "  " &amp;  'I2 LDC class'!$D$17</f>
        <v xml:space="preserve">Sheet E5 Reconciliation Worksheet  -   </v>
      </c>
      <c r="B5" s="370"/>
      <c r="C5" s="624"/>
      <c r="D5" s="624"/>
      <c r="E5" s="371"/>
      <c r="W5" s="2084"/>
    </row>
    <row r="6" spans="1:23" s="15" customFormat="1" ht="6" customHeight="1">
      <c r="A6" s="18"/>
      <c r="B6" s="18"/>
      <c r="C6" s="625"/>
      <c r="D6" s="625"/>
      <c r="E6" s="18"/>
      <c r="F6" s="18"/>
      <c r="G6" s="18"/>
      <c r="H6" s="18"/>
      <c r="I6" s="18"/>
      <c r="J6" s="18"/>
      <c r="K6" s="18"/>
      <c r="L6" s="18"/>
      <c r="M6" s="18"/>
      <c r="N6" s="18"/>
      <c r="O6" s="18"/>
      <c r="W6" s="2084"/>
    </row>
    <row r="7" spans="1:23">
      <c r="A7" s="1080"/>
      <c r="B7" s="1508"/>
      <c r="M7" s="81"/>
      <c r="N7" s="81"/>
      <c r="O7" s="81"/>
      <c r="P7" s="81"/>
      <c r="Q7" s="81"/>
      <c r="R7" s="81"/>
      <c r="S7" s="81"/>
      <c r="T7" s="81"/>
      <c r="W7" s="2086"/>
    </row>
    <row r="8" spans="1:23">
      <c r="A8" s="90"/>
      <c r="B8" s="1508"/>
      <c r="M8" s="81"/>
      <c r="N8" s="81"/>
      <c r="O8" s="81"/>
      <c r="P8" s="81"/>
      <c r="Q8" s="81"/>
      <c r="R8" s="81"/>
      <c r="S8" s="81"/>
      <c r="T8" s="81"/>
      <c r="W8" s="2086"/>
    </row>
    <row r="9" spans="1:23">
      <c r="A9" s="473"/>
      <c r="B9" s="1508"/>
      <c r="M9" s="81"/>
      <c r="N9" s="81"/>
      <c r="O9" s="81"/>
      <c r="P9" s="81"/>
      <c r="Q9" s="81"/>
      <c r="R9" s="81"/>
      <c r="S9" s="81"/>
      <c r="T9" s="81"/>
      <c r="W9" s="2086"/>
    </row>
    <row r="10" spans="1:23">
      <c r="A10" s="90"/>
      <c r="B10" s="1508"/>
      <c r="M10" s="81"/>
      <c r="N10" s="81"/>
      <c r="O10" s="81"/>
      <c r="P10" s="81"/>
      <c r="Q10" s="81"/>
      <c r="R10" s="81"/>
      <c r="S10" s="81"/>
      <c r="T10" s="81"/>
      <c r="W10" s="2086"/>
    </row>
    <row r="11" spans="1:23" ht="3" customHeight="1">
      <c r="A11" s="473"/>
      <c r="B11" s="1508"/>
      <c r="M11" s="81"/>
      <c r="N11" s="81"/>
      <c r="O11" s="81"/>
      <c r="P11" s="81"/>
      <c r="Q11" s="81"/>
      <c r="R11" s="81"/>
      <c r="S11" s="81"/>
      <c r="T11" s="81"/>
      <c r="W11" s="2086"/>
    </row>
    <row r="12" spans="1:23" ht="3" customHeight="1">
      <c r="C12" s="1140"/>
      <c r="D12" s="1140"/>
      <c r="E12" s="1140"/>
      <c r="F12" s="1140"/>
      <c r="G12" s="1140"/>
      <c r="M12" s="81"/>
      <c r="N12" s="81"/>
      <c r="O12" s="81"/>
      <c r="P12" s="81"/>
      <c r="Q12" s="81"/>
      <c r="R12" s="81"/>
      <c r="S12" s="81"/>
      <c r="T12" s="81"/>
      <c r="W12" s="2086"/>
    </row>
    <row r="13" spans="1:23" ht="3" customHeight="1">
      <c r="M13" s="81"/>
      <c r="N13" s="81"/>
      <c r="O13" s="81"/>
      <c r="P13" s="81"/>
      <c r="Q13" s="81"/>
      <c r="R13" s="81"/>
      <c r="S13" s="81"/>
      <c r="T13" s="81"/>
      <c r="W13" s="2086"/>
    </row>
    <row r="14" spans="1:23" ht="3" customHeight="1">
      <c r="A14" s="1626"/>
      <c r="M14" s="81"/>
      <c r="N14" s="81"/>
      <c r="O14" s="81"/>
      <c r="P14" s="81"/>
      <c r="Q14" s="81"/>
      <c r="R14" s="81"/>
      <c r="S14" s="81"/>
      <c r="T14" s="81"/>
      <c r="W14" s="2086"/>
    </row>
    <row r="15" spans="1:23" ht="3" customHeight="1">
      <c r="A15" s="1626"/>
      <c r="M15" s="81"/>
      <c r="N15" s="81"/>
      <c r="O15" s="81"/>
      <c r="P15" s="81"/>
      <c r="Q15" s="81"/>
      <c r="R15" s="81"/>
      <c r="S15" s="81"/>
      <c r="T15" s="81"/>
      <c r="W15" s="2086"/>
    </row>
    <row r="16" spans="1:23" ht="3" customHeight="1">
      <c r="A16" s="661"/>
      <c r="B16" s="1141"/>
      <c r="C16" s="661"/>
      <c r="D16" s="661"/>
      <c r="E16" s="1627"/>
      <c r="F16" s="661"/>
      <c r="G16" s="1627"/>
      <c r="H16" s="1627"/>
      <c r="M16" s="81"/>
      <c r="N16" s="81"/>
      <c r="O16" s="81"/>
      <c r="P16" s="81"/>
      <c r="Q16" s="81"/>
      <c r="R16" s="81"/>
      <c r="S16" s="81"/>
      <c r="T16" s="81"/>
      <c r="W16" s="2086"/>
    </row>
    <row r="17" spans="1:23" ht="12" thickBot="1">
      <c r="A17" s="661"/>
      <c r="B17" s="1141"/>
      <c r="C17" s="661"/>
      <c r="D17" s="661"/>
      <c r="E17" s="1627"/>
      <c r="F17" s="661"/>
      <c r="G17" s="1627"/>
      <c r="H17" s="1627"/>
      <c r="M17" s="81"/>
      <c r="N17" s="81"/>
      <c r="O17" s="81"/>
      <c r="P17" s="81"/>
      <c r="Q17" s="81"/>
      <c r="R17" s="81"/>
      <c r="S17" s="81"/>
      <c r="T17" s="81"/>
      <c r="W17" s="2086"/>
    </row>
    <row r="18" spans="1:23" s="1629" customFormat="1" ht="45.75" thickBot="1">
      <c r="A18" s="1630" t="s">
        <v>1369</v>
      </c>
      <c r="B18" s="1630" t="s">
        <v>1372</v>
      </c>
      <c r="C18" s="1161" t="s">
        <v>1373</v>
      </c>
      <c r="D18" s="1161" t="s">
        <v>201</v>
      </c>
      <c r="E18" s="1161" t="s">
        <v>128</v>
      </c>
      <c r="F18" s="1160" t="s">
        <v>1388</v>
      </c>
      <c r="G18" s="1631" t="s">
        <v>1475</v>
      </c>
      <c r="H18" s="1632" t="s">
        <v>953</v>
      </c>
      <c r="I18" s="1633" t="s">
        <v>967</v>
      </c>
      <c r="J18" s="1634" t="s">
        <v>968</v>
      </c>
      <c r="K18" s="1635" t="s">
        <v>966</v>
      </c>
      <c r="L18" s="1634" t="s">
        <v>968</v>
      </c>
      <c r="M18" s="4"/>
      <c r="N18" s="4"/>
      <c r="O18" s="4"/>
      <c r="P18" s="1628"/>
      <c r="Q18" s="1628"/>
      <c r="R18" s="1628"/>
      <c r="S18" s="1628"/>
      <c r="T18" s="1628"/>
      <c r="W18" s="2107"/>
    </row>
    <row r="19" spans="1:23" ht="25.5">
      <c r="A19" s="1636">
        <v>1565</v>
      </c>
      <c r="B19" s="1176" t="s">
        <v>215</v>
      </c>
      <c r="C19" s="1171">
        <f ca="1">+'I3 TB Data'!H78</f>
        <v>0</v>
      </c>
      <c r="D19" s="1171"/>
      <c r="E19" s="1171">
        <f>+SUM(C19:D19)</f>
        <v>0</v>
      </c>
      <c r="F19" s="1646" t="s">
        <v>1385</v>
      </c>
      <c r="G19" s="1171">
        <f t="shared" ref="G19:G50" si="0">+IF((F19=" "),0,E19)</f>
        <v>0</v>
      </c>
      <c r="H19" s="1647">
        <f t="shared" ref="H19:H50" si="1">+IF((F19=" "),E19,0)</f>
        <v>0</v>
      </c>
      <c r="I19" s="1192">
        <f ca="1">+'O5 Details by Class &amp; Accounts'!E19</f>
        <v>0</v>
      </c>
      <c r="J19" s="1648">
        <f>+G19+H19-I19</f>
        <v>0</v>
      </c>
      <c r="K19" s="1649">
        <f ca="1">+'O4 Summary by Class &amp; Accounts'!D19</f>
        <v>0</v>
      </c>
      <c r="L19" s="1648">
        <f>+H19-K19</f>
        <v>0</v>
      </c>
      <c r="M19" s="1650"/>
      <c r="N19" s="1650"/>
      <c r="O19" s="1650"/>
      <c r="P19" s="1651"/>
      <c r="Q19" s="1651"/>
      <c r="R19" s="1651"/>
      <c r="S19" s="1651"/>
      <c r="T19" s="1651"/>
      <c r="U19" s="1652" t="s">
        <v>1385</v>
      </c>
      <c r="W19" s="2087" t="s">
        <v>888</v>
      </c>
    </row>
    <row r="20" spans="1:23" ht="12.75">
      <c r="A20" s="1638">
        <v>1608</v>
      </c>
      <c r="B20" s="452" t="s">
        <v>621</v>
      </c>
      <c r="C20" s="1171">
        <f ca="1">+'I3 TB Data'!H91</f>
        <v>0</v>
      </c>
      <c r="D20" s="1171"/>
      <c r="E20" s="1171">
        <f>+SUM(C20:D20)</f>
        <v>0</v>
      </c>
      <c r="F20" s="1646" t="s">
        <v>1385</v>
      </c>
      <c r="G20" s="1171">
        <f t="shared" si="0"/>
        <v>0</v>
      </c>
      <c r="H20" s="1647">
        <f t="shared" si="1"/>
        <v>0</v>
      </c>
      <c r="I20" s="1192">
        <f ca="1">+'O5 Details by Class &amp; Accounts'!E20</f>
        <v>0</v>
      </c>
      <c r="J20" s="1648">
        <f t="shared" ref="J20:J57" si="2">+G20+H20-I20</f>
        <v>0</v>
      </c>
      <c r="K20" s="1649">
        <f ca="1">+'O4 Summary by Class &amp; Accounts'!D20</f>
        <v>0</v>
      </c>
      <c r="L20" s="1648">
        <f t="shared" ref="L20:L57" si="3">+H20-K20</f>
        <v>0</v>
      </c>
      <c r="M20" s="1653"/>
      <c r="N20" s="1653"/>
      <c r="O20" s="1653"/>
      <c r="P20" s="1651"/>
      <c r="Q20" s="1651"/>
      <c r="R20" s="1651"/>
      <c r="S20" s="1651"/>
      <c r="T20" s="1651"/>
      <c r="U20" s="1652" t="s">
        <v>1385</v>
      </c>
      <c r="W20" s="2087" t="s">
        <v>343</v>
      </c>
    </row>
    <row r="21" spans="1:23" ht="12.75">
      <c r="A21" s="1639">
        <v>1805</v>
      </c>
      <c r="B21" s="1176" t="s">
        <v>623</v>
      </c>
      <c r="C21" s="1654"/>
      <c r="D21" s="1171">
        <f ca="1">+'I4 BO ASSETS'!F18</f>
        <v>0</v>
      </c>
      <c r="E21" s="1171">
        <f t="shared" ref="E21:E80" si="4">+SUM(C21:D21)</f>
        <v>0</v>
      </c>
      <c r="F21" s="1655" t="s">
        <v>1385</v>
      </c>
      <c r="G21" s="1171">
        <f t="shared" si="0"/>
        <v>0</v>
      </c>
      <c r="H21" s="1647">
        <f t="shared" si="1"/>
        <v>0</v>
      </c>
      <c r="I21" s="1192">
        <f ca="1">+'O5 Details by Class &amp; Accounts'!E21</f>
        <v>0</v>
      </c>
      <c r="J21" s="1648">
        <f t="shared" si="2"/>
        <v>0</v>
      </c>
      <c r="K21" s="1649">
        <f ca="1">+'O4 Summary by Class &amp; Accounts'!D21</f>
        <v>0</v>
      </c>
      <c r="L21" s="1648">
        <f t="shared" si="3"/>
        <v>0</v>
      </c>
      <c r="M21" s="1651"/>
      <c r="N21" s="1651"/>
      <c r="O21" s="1651"/>
      <c r="P21" s="1651"/>
      <c r="Q21" s="1651"/>
      <c r="R21" s="1651"/>
      <c r="S21" s="1651"/>
      <c r="T21" s="1651"/>
      <c r="U21" s="1656" t="s">
        <v>1385</v>
      </c>
      <c r="W21" s="2087" t="e">
        <v>#N/A</v>
      </c>
    </row>
    <row r="22" spans="1:23" ht="12.75">
      <c r="A22" s="1639" t="s">
        <v>129</v>
      </c>
      <c r="B22" s="1176" t="s">
        <v>1394</v>
      </c>
      <c r="C22" s="1654"/>
      <c r="D22" s="1171">
        <f ca="1">+'I4 BO ASSETS'!F19</f>
        <v>0</v>
      </c>
      <c r="E22" s="1171">
        <f t="shared" si="4"/>
        <v>0</v>
      </c>
      <c r="F22" s="1655" t="s">
        <v>1385</v>
      </c>
      <c r="G22" s="1171">
        <f t="shared" si="0"/>
        <v>0</v>
      </c>
      <c r="H22" s="1647">
        <f t="shared" si="1"/>
        <v>0</v>
      </c>
      <c r="I22" s="1192">
        <f ca="1">+'O5 Details by Class &amp; Accounts'!E22</f>
        <v>0</v>
      </c>
      <c r="J22" s="1648">
        <f t="shared" si="2"/>
        <v>0</v>
      </c>
      <c r="K22" s="1649">
        <f ca="1">+'O4 Summary by Class &amp; Accounts'!D22</f>
        <v>0</v>
      </c>
      <c r="L22" s="1648">
        <f t="shared" si="3"/>
        <v>0</v>
      </c>
      <c r="M22" s="1651"/>
      <c r="N22" s="1651"/>
      <c r="O22" s="1651"/>
      <c r="P22" s="1651"/>
      <c r="Q22" s="1651"/>
      <c r="R22" s="1651"/>
      <c r="S22" s="1651"/>
      <c r="T22" s="1651"/>
      <c r="U22" s="1656" t="s">
        <v>1385</v>
      </c>
      <c r="W22" s="2087" t="s">
        <v>9</v>
      </c>
    </row>
    <row r="23" spans="1:23" ht="12.75">
      <c r="A23" s="1639" t="s">
        <v>130</v>
      </c>
      <c r="B23" s="1176" t="s">
        <v>1396</v>
      </c>
      <c r="C23" s="1654"/>
      <c r="D23" s="1171">
        <f ca="1">+'I4 BO ASSETS'!F20</f>
        <v>134000</v>
      </c>
      <c r="E23" s="1171">
        <f t="shared" si="4"/>
        <v>134000</v>
      </c>
      <c r="F23" s="1655" t="s">
        <v>1385</v>
      </c>
      <c r="G23" s="1171">
        <f t="shared" si="0"/>
        <v>0</v>
      </c>
      <c r="H23" s="1647">
        <f t="shared" si="1"/>
        <v>134000</v>
      </c>
      <c r="I23" s="1192">
        <f ca="1">+'O5 Details by Class &amp; Accounts'!E23</f>
        <v>134000</v>
      </c>
      <c r="J23" s="1648">
        <f t="shared" si="2"/>
        <v>0</v>
      </c>
      <c r="K23" s="1649">
        <f ca="1">+'O4 Summary by Class &amp; Accounts'!D23</f>
        <v>134000</v>
      </c>
      <c r="L23" s="1648">
        <f t="shared" si="3"/>
        <v>0</v>
      </c>
      <c r="M23" s="1651"/>
      <c r="N23" s="1651"/>
      <c r="O23" s="1651"/>
      <c r="P23" s="1651"/>
      <c r="Q23" s="1651"/>
      <c r="R23" s="1651"/>
      <c r="S23" s="1651"/>
      <c r="T23" s="1651"/>
      <c r="U23" s="1656" t="s">
        <v>1385</v>
      </c>
      <c r="W23" s="2087" t="s">
        <v>10</v>
      </c>
    </row>
    <row r="24" spans="1:23" ht="12.75">
      <c r="A24" s="1639">
        <v>1806</v>
      </c>
      <c r="B24" s="1176" t="s">
        <v>624</v>
      </c>
      <c r="C24" s="1654"/>
      <c r="D24" s="1171">
        <f ca="1">+'I4 BO ASSETS'!F21</f>
        <v>0</v>
      </c>
      <c r="E24" s="1171">
        <f t="shared" si="4"/>
        <v>0</v>
      </c>
      <c r="F24" s="1655" t="s">
        <v>1385</v>
      </c>
      <c r="G24" s="1171">
        <f t="shared" si="0"/>
        <v>0</v>
      </c>
      <c r="H24" s="1647">
        <f t="shared" si="1"/>
        <v>0</v>
      </c>
      <c r="I24" s="1192">
        <f ca="1">+'O5 Details by Class &amp; Accounts'!E24</f>
        <v>0</v>
      </c>
      <c r="J24" s="1648">
        <f t="shared" si="2"/>
        <v>0</v>
      </c>
      <c r="K24" s="1649">
        <f ca="1">+'O4 Summary by Class &amp; Accounts'!D24</f>
        <v>0</v>
      </c>
      <c r="L24" s="1648">
        <f t="shared" si="3"/>
        <v>0</v>
      </c>
      <c r="M24" s="1651"/>
      <c r="N24" s="1651"/>
      <c r="O24" s="1651"/>
      <c r="P24" s="1651"/>
      <c r="Q24" s="1651"/>
      <c r="R24" s="1651"/>
      <c r="S24" s="1651"/>
      <c r="T24" s="1651"/>
      <c r="U24" s="1656" t="s">
        <v>1385</v>
      </c>
      <c r="W24" s="2087" t="e">
        <v>#N/A</v>
      </c>
    </row>
    <row r="25" spans="1:23" ht="12.75">
      <c r="A25" s="1639" t="s">
        <v>131</v>
      </c>
      <c r="B25" s="1176" t="s">
        <v>1395</v>
      </c>
      <c r="C25" s="1654"/>
      <c r="D25" s="1171">
        <f ca="1">+'I4 BO ASSETS'!F22</f>
        <v>0</v>
      </c>
      <c r="E25" s="1171">
        <f t="shared" si="4"/>
        <v>0</v>
      </c>
      <c r="F25" s="1655" t="s">
        <v>1385</v>
      </c>
      <c r="G25" s="1171">
        <f t="shared" si="0"/>
        <v>0</v>
      </c>
      <c r="H25" s="1647">
        <f t="shared" si="1"/>
        <v>0</v>
      </c>
      <c r="I25" s="1192">
        <f ca="1">+'O5 Details by Class &amp; Accounts'!E25</f>
        <v>0</v>
      </c>
      <c r="J25" s="1648">
        <f t="shared" si="2"/>
        <v>0</v>
      </c>
      <c r="K25" s="1649">
        <f ca="1">+'O4 Summary by Class &amp; Accounts'!D25</f>
        <v>0</v>
      </c>
      <c r="L25" s="1648">
        <f t="shared" si="3"/>
        <v>0</v>
      </c>
      <c r="M25" s="1651"/>
      <c r="N25" s="1651"/>
      <c r="O25" s="1651"/>
      <c r="P25" s="1651"/>
      <c r="Q25" s="1651"/>
      <c r="R25" s="1651"/>
      <c r="S25" s="1651"/>
      <c r="T25" s="1651"/>
      <c r="U25" s="1656" t="s">
        <v>1385</v>
      </c>
      <c r="W25" s="2087" t="s">
        <v>9</v>
      </c>
    </row>
    <row r="26" spans="1:23" ht="12.75">
      <c r="A26" s="1639" t="s">
        <v>132</v>
      </c>
      <c r="B26" s="1176" t="s">
        <v>1397</v>
      </c>
      <c r="C26" s="1654"/>
      <c r="D26" s="1171">
        <f ca="1">+'I4 BO ASSETS'!F23</f>
        <v>49000</v>
      </c>
      <c r="E26" s="1171">
        <f t="shared" si="4"/>
        <v>49000</v>
      </c>
      <c r="F26" s="1655" t="s">
        <v>1385</v>
      </c>
      <c r="G26" s="1171">
        <f t="shared" si="0"/>
        <v>0</v>
      </c>
      <c r="H26" s="1647">
        <f t="shared" si="1"/>
        <v>49000</v>
      </c>
      <c r="I26" s="1192">
        <f ca="1">+'O5 Details by Class &amp; Accounts'!E26</f>
        <v>49000</v>
      </c>
      <c r="J26" s="1648">
        <f t="shared" si="2"/>
        <v>0</v>
      </c>
      <c r="K26" s="1649">
        <f ca="1">+'O4 Summary by Class &amp; Accounts'!D26</f>
        <v>49000</v>
      </c>
      <c r="L26" s="1648">
        <f t="shared" si="3"/>
        <v>0</v>
      </c>
      <c r="M26" s="1651"/>
      <c r="N26" s="1651"/>
      <c r="O26" s="1651"/>
      <c r="P26" s="1651"/>
      <c r="Q26" s="1651"/>
      <c r="R26" s="1651"/>
      <c r="S26" s="1651"/>
      <c r="T26" s="1651"/>
      <c r="U26" s="1656" t="s">
        <v>1385</v>
      </c>
      <c r="W26" s="2087" t="s">
        <v>10</v>
      </c>
    </row>
    <row r="27" spans="1:23" ht="12.75">
      <c r="A27" s="1639">
        <v>1808</v>
      </c>
      <c r="B27" s="1176" t="s">
        <v>625</v>
      </c>
      <c r="C27" s="1654"/>
      <c r="D27" s="1171">
        <f ca="1">+'I4 BO ASSETS'!F24</f>
        <v>0</v>
      </c>
      <c r="E27" s="1171">
        <f t="shared" si="4"/>
        <v>0</v>
      </c>
      <c r="F27" s="1655" t="s">
        <v>1385</v>
      </c>
      <c r="G27" s="1171">
        <f t="shared" si="0"/>
        <v>0</v>
      </c>
      <c r="H27" s="1647">
        <f t="shared" si="1"/>
        <v>0</v>
      </c>
      <c r="I27" s="1192">
        <f ca="1">+'O5 Details by Class &amp; Accounts'!E27</f>
        <v>0</v>
      </c>
      <c r="J27" s="1648">
        <f t="shared" si="2"/>
        <v>0</v>
      </c>
      <c r="K27" s="1649">
        <f ca="1">+'O4 Summary by Class &amp; Accounts'!D27</f>
        <v>0</v>
      </c>
      <c r="L27" s="1648">
        <f t="shared" si="3"/>
        <v>0</v>
      </c>
      <c r="M27" s="1651"/>
      <c r="N27" s="1651"/>
      <c r="O27" s="1651"/>
      <c r="P27" s="1651"/>
      <c r="Q27" s="1651"/>
      <c r="R27" s="1651"/>
      <c r="S27" s="1651"/>
      <c r="T27" s="1651"/>
      <c r="U27" s="1656" t="s">
        <v>1385</v>
      </c>
      <c r="W27" s="2087" t="e">
        <v>#N/A</v>
      </c>
    </row>
    <row r="28" spans="1:23" ht="12.75">
      <c r="A28" s="1639" t="s">
        <v>133</v>
      </c>
      <c r="B28" s="1176" t="s">
        <v>1398</v>
      </c>
      <c r="C28" s="1654"/>
      <c r="D28" s="1171">
        <f ca="1">+'I4 BO ASSETS'!F25</f>
        <v>0</v>
      </c>
      <c r="E28" s="1171">
        <f t="shared" si="4"/>
        <v>0</v>
      </c>
      <c r="F28" s="1655" t="s">
        <v>1385</v>
      </c>
      <c r="G28" s="1171">
        <f t="shared" si="0"/>
        <v>0</v>
      </c>
      <c r="H28" s="1647">
        <f t="shared" si="1"/>
        <v>0</v>
      </c>
      <c r="I28" s="1192">
        <f ca="1">+'O5 Details by Class &amp; Accounts'!E28</f>
        <v>0</v>
      </c>
      <c r="J28" s="1648">
        <f t="shared" si="2"/>
        <v>0</v>
      </c>
      <c r="K28" s="1649">
        <f ca="1">+'O4 Summary by Class &amp; Accounts'!D28</f>
        <v>0</v>
      </c>
      <c r="L28" s="1648">
        <f t="shared" si="3"/>
        <v>0</v>
      </c>
      <c r="M28" s="1651"/>
      <c r="N28" s="1651"/>
      <c r="O28" s="1651"/>
      <c r="P28" s="1651"/>
      <c r="Q28" s="1651"/>
      <c r="R28" s="1651"/>
      <c r="S28" s="1651"/>
      <c r="T28" s="1651"/>
      <c r="U28" s="1656" t="s">
        <v>1385</v>
      </c>
      <c r="W28" s="2087" t="s">
        <v>9</v>
      </c>
    </row>
    <row r="29" spans="1:23" ht="12.75">
      <c r="A29" s="1639" t="s">
        <v>134</v>
      </c>
      <c r="B29" s="1176" t="s">
        <v>1399</v>
      </c>
      <c r="C29" s="1654"/>
      <c r="D29" s="1171">
        <f ca="1">+'I4 BO ASSETS'!F26</f>
        <v>0</v>
      </c>
      <c r="E29" s="1171">
        <f t="shared" si="4"/>
        <v>0</v>
      </c>
      <c r="F29" s="1655" t="s">
        <v>1385</v>
      </c>
      <c r="G29" s="1171">
        <f t="shared" si="0"/>
        <v>0</v>
      </c>
      <c r="H29" s="1647">
        <f t="shared" si="1"/>
        <v>0</v>
      </c>
      <c r="I29" s="1192">
        <f ca="1">+'O5 Details by Class &amp; Accounts'!E29</f>
        <v>0</v>
      </c>
      <c r="J29" s="1648">
        <f t="shared" si="2"/>
        <v>0</v>
      </c>
      <c r="K29" s="1649">
        <f ca="1">+'O4 Summary by Class &amp; Accounts'!D29</f>
        <v>0</v>
      </c>
      <c r="L29" s="1648">
        <f t="shared" si="3"/>
        <v>0</v>
      </c>
      <c r="M29" s="1651"/>
      <c r="N29" s="1651"/>
      <c r="O29" s="1651"/>
      <c r="P29" s="1651"/>
      <c r="Q29" s="1651"/>
      <c r="R29" s="1651"/>
      <c r="S29" s="1651"/>
      <c r="T29" s="1651"/>
      <c r="U29" s="1656" t="s">
        <v>1385</v>
      </c>
      <c r="W29" s="2087" t="s">
        <v>10</v>
      </c>
    </row>
    <row r="30" spans="1:23" ht="12.75">
      <c r="A30" s="1639">
        <v>1810</v>
      </c>
      <c r="B30" s="1176" t="s">
        <v>626</v>
      </c>
      <c r="C30" s="1654"/>
      <c r="D30" s="1171">
        <f ca="1">+'I4 BO ASSETS'!F27</f>
        <v>0</v>
      </c>
      <c r="E30" s="1171">
        <f t="shared" si="4"/>
        <v>0</v>
      </c>
      <c r="F30" s="1655" t="s">
        <v>1476</v>
      </c>
      <c r="G30" s="1171">
        <f t="shared" si="0"/>
        <v>0</v>
      </c>
      <c r="H30" s="1647">
        <f t="shared" si="1"/>
        <v>0</v>
      </c>
      <c r="I30" s="1192">
        <f ca="1">+'O5 Details by Class &amp; Accounts'!E30</f>
        <v>0</v>
      </c>
      <c r="J30" s="1648">
        <f t="shared" si="2"/>
        <v>0</v>
      </c>
      <c r="K30" s="1649">
        <f ca="1">+'O4 Summary by Class &amp; Accounts'!D30</f>
        <v>0</v>
      </c>
      <c r="L30" s="1648">
        <f t="shared" si="3"/>
        <v>0</v>
      </c>
      <c r="M30" s="1651"/>
      <c r="N30" s="1651"/>
      <c r="O30" s="1651"/>
      <c r="P30" s="1651"/>
      <c r="Q30" s="1651"/>
      <c r="R30" s="1651"/>
      <c r="S30" s="1651"/>
      <c r="T30" s="1651"/>
      <c r="U30" s="1656" t="s">
        <v>1476</v>
      </c>
      <c r="W30" s="2087" t="e">
        <v>#N/A</v>
      </c>
    </row>
    <row r="31" spans="1:23" ht="12.75">
      <c r="A31" s="1639" t="s">
        <v>135</v>
      </c>
      <c r="B31" s="1176" t="s">
        <v>1418</v>
      </c>
      <c r="C31" s="1654"/>
      <c r="D31" s="1171">
        <f ca="1">+'I4 BO ASSETS'!F28</f>
        <v>0</v>
      </c>
      <c r="E31" s="1171">
        <f t="shared" si="4"/>
        <v>0</v>
      </c>
      <c r="F31" s="1655" t="s">
        <v>1385</v>
      </c>
      <c r="G31" s="1171">
        <f t="shared" si="0"/>
        <v>0</v>
      </c>
      <c r="H31" s="1647">
        <f t="shared" si="1"/>
        <v>0</v>
      </c>
      <c r="I31" s="1192">
        <f ca="1">+'O5 Details by Class &amp; Accounts'!E31</f>
        <v>0</v>
      </c>
      <c r="J31" s="1648">
        <f t="shared" si="2"/>
        <v>0</v>
      </c>
      <c r="K31" s="1649">
        <f ca="1">+'O4 Summary by Class &amp; Accounts'!D31</f>
        <v>0</v>
      </c>
      <c r="L31" s="1648">
        <f t="shared" si="3"/>
        <v>0</v>
      </c>
      <c r="M31" s="1651"/>
      <c r="N31" s="1651"/>
      <c r="O31" s="1651"/>
      <c r="P31" s="1651"/>
      <c r="Q31" s="1651"/>
      <c r="R31" s="1651"/>
      <c r="S31" s="1651"/>
      <c r="T31" s="1651"/>
      <c r="U31" s="1656"/>
      <c r="W31" s="2087" t="s">
        <v>9</v>
      </c>
    </row>
    <row r="32" spans="1:23" ht="12.75">
      <c r="A32" s="1639" t="s">
        <v>136</v>
      </c>
      <c r="B32" s="1176" t="s">
        <v>1419</v>
      </c>
      <c r="C32" s="1654"/>
      <c r="D32" s="1171">
        <f ca="1">+'I4 BO ASSETS'!F29</f>
        <v>0</v>
      </c>
      <c r="E32" s="1171">
        <f t="shared" si="4"/>
        <v>0</v>
      </c>
      <c r="F32" s="1655" t="s">
        <v>1385</v>
      </c>
      <c r="G32" s="1171">
        <f t="shared" si="0"/>
        <v>0</v>
      </c>
      <c r="H32" s="1647">
        <f t="shared" si="1"/>
        <v>0</v>
      </c>
      <c r="I32" s="1192">
        <f ca="1">+'O5 Details by Class &amp; Accounts'!E32</f>
        <v>0</v>
      </c>
      <c r="J32" s="1648">
        <f t="shared" si="2"/>
        <v>0</v>
      </c>
      <c r="K32" s="1649">
        <f ca="1">+'O4 Summary by Class &amp; Accounts'!D32</f>
        <v>0</v>
      </c>
      <c r="L32" s="1648">
        <f t="shared" si="3"/>
        <v>0</v>
      </c>
      <c r="M32" s="1651"/>
      <c r="N32" s="1651"/>
      <c r="O32" s="1651"/>
      <c r="P32" s="1651"/>
      <c r="Q32" s="1651"/>
      <c r="R32" s="1651"/>
      <c r="S32" s="1651"/>
      <c r="T32" s="1651"/>
      <c r="U32" s="1656" t="s">
        <v>1385</v>
      </c>
      <c r="W32" s="2087" t="s">
        <v>10</v>
      </c>
    </row>
    <row r="33" spans="1:23" ht="25.5">
      <c r="A33" s="1639">
        <v>1815</v>
      </c>
      <c r="B33" s="1176" t="s">
        <v>424</v>
      </c>
      <c r="C33" s="1654"/>
      <c r="D33" s="1171">
        <f ca="1">+'I4 BO ASSETS'!F30</f>
        <v>0</v>
      </c>
      <c r="E33" s="1171">
        <f t="shared" si="4"/>
        <v>0</v>
      </c>
      <c r="F33" s="1655" t="s">
        <v>1385</v>
      </c>
      <c r="G33" s="1171">
        <f t="shared" si="0"/>
        <v>0</v>
      </c>
      <c r="H33" s="1647">
        <f t="shared" si="1"/>
        <v>0</v>
      </c>
      <c r="I33" s="1192">
        <f ca="1">+'O5 Details by Class &amp; Accounts'!E33</f>
        <v>0</v>
      </c>
      <c r="J33" s="1648">
        <f t="shared" si="2"/>
        <v>0</v>
      </c>
      <c r="K33" s="1649">
        <f ca="1">+'O4 Summary by Class &amp; Accounts'!D33</f>
        <v>0</v>
      </c>
      <c r="L33" s="1648">
        <f t="shared" si="3"/>
        <v>0</v>
      </c>
      <c r="M33" s="1651"/>
      <c r="N33" s="1651"/>
      <c r="O33" s="1651"/>
      <c r="P33" s="1651"/>
      <c r="Q33" s="1651"/>
      <c r="R33" s="1651"/>
      <c r="S33" s="1651"/>
      <c r="T33" s="1651"/>
      <c r="U33" s="1656" t="s">
        <v>1385</v>
      </c>
      <c r="W33" s="2087" t="s">
        <v>9</v>
      </c>
    </row>
    <row r="34" spans="1:23" ht="25.5">
      <c r="A34" s="1639">
        <v>1820</v>
      </c>
      <c r="B34" s="1176" t="s">
        <v>425</v>
      </c>
      <c r="C34" s="1654"/>
      <c r="D34" s="1171">
        <f ca="1">+'I4 BO ASSETS'!F31</f>
        <v>0</v>
      </c>
      <c r="E34" s="1171">
        <f t="shared" si="4"/>
        <v>0</v>
      </c>
      <c r="F34" s="1655" t="s">
        <v>1385</v>
      </c>
      <c r="G34" s="1171">
        <f t="shared" si="0"/>
        <v>0</v>
      </c>
      <c r="H34" s="1647">
        <f t="shared" si="1"/>
        <v>0</v>
      </c>
      <c r="I34" s="1192">
        <f ca="1">+'O5 Details by Class &amp; Accounts'!E34</f>
        <v>0</v>
      </c>
      <c r="J34" s="1648">
        <f t="shared" si="2"/>
        <v>0</v>
      </c>
      <c r="K34" s="1649">
        <f ca="1">+'O4 Summary by Class &amp; Accounts'!D34</f>
        <v>0</v>
      </c>
      <c r="L34" s="1648">
        <f t="shared" si="3"/>
        <v>0</v>
      </c>
      <c r="M34" s="1651"/>
      <c r="N34" s="1651"/>
      <c r="O34" s="1651"/>
      <c r="P34" s="1651"/>
      <c r="Q34" s="1651"/>
      <c r="R34" s="1651"/>
      <c r="S34" s="1651"/>
      <c r="T34" s="1651"/>
      <c r="U34" s="1656" t="s">
        <v>1385</v>
      </c>
      <c r="W34" s="2087" t="e">
        <v>#N/A</v>
      </c>
    </row>
    <row r="35" spans="1:23" ht="25.5">
      <c r="A35" s="1639" t="s">
        <v>936</v>
      </c>
      <c r="B35" s="1176" t="s">
        <v>893</v>
      </c>
      <c r="C35" s="1654"/>
      <c r="D35" s="1171">
        <f ca="1">+'I4 BO ASSETS'!F32</f>
        <v>0</v>
      </c>
      <c r="E35" s="1171">
        <f>+SUM(C35:D35)</f>
        <v>0</v>
      </c>
      <c r="F35" s="1655" t="s">
        <v>1385</v>
      </c>
      <c r="G35" s="1171">
        <f t="shared" si="0"/>
        <v>0</v>
      </c>
      <c r="H35" s="1647">
        <f t="shared" si="1"/>
        <v>0</v>
      </c>
      <c r="I35" s="1192">
        <f ca="1">+'O5 Details by Class &amp; Accounts'!E35</f>
        <v>0</v>
      </c>
      <c r="J35" s="1648">
        <f t="shared" si="2"/>
        <v>0</v>
      </c>
      <c r="K35" s="1649">
        <f ca="1">+'O4 Summary by Class &amp; Accounts'!D35</f>
        <v>0</v>
      </c>
      <c r="L35" s="1648">
        <f t="shared" si="3"/>
        <v>0</v>
      </c>
      <c r="M35" s="1657"/>
      <c r="N35" s="1657"/>
      <c r="O35" s="1657"/>
      <c r="P35" s="1657"/>
      <c r="Q35" s="1657"/>
      <c r="R35" s="1657"/>
      <c r="S35" s="1657"/>
      <c r="T35" s="1657"/>
      <c r="U35" s="1656" t="s">
        <v>1385</v>
      </c>
      <c r="W35" s="2087" t="s">
        <v>10</v>
      </c>
    </row>
    <row r="36" spans="1:23" ht="25.5">
      <c r="A36" s="1639" t="s">
        <v>937</v>
      </c>
      <c r="B36" s="1176" t="s">
        <v>896</v>
      </c>
      <c r="C36" s="1654"/>
      <c r="D36" s="1171">
        <f ca="1">+'I4 BO ASSETS'!F33</f>
        <v>3861500</v>
      </c>
      <c r="E36" s="1171">
        <f>+SUM(C36:D36)</f>
        <v>3861500</v>
      </c>
      <c r="F36" s="1655" t="s">
        <v>1385</v>
      </c>
      <c r="G36" s="1171">
        <f t="shared" si="0"/>
        <v>0</v>
      </c>
      <c r="H36" s="1647">
        <f t="shared" si="1"/>
        <v>3861500</v>
      </c>
      <c r="I36" s="1192">
        <f ca="1">+'O5 Details by Class &amp; Accounts'!E36</f>
        <v>3861500</v>
      </c>
      <c r="J36" s="1648">
        <f t="shared" si="2"/>
        <v>0</v>
      </c>
      <c r="K36" s="1649">
        <f ca="1">+'O4 Summary by Class &amp; Accounts'!D36</f>
        <v>3861500.0000000005</v>
      </c>
      <c r="L36" s="1648">
        <f t="shared" si="3"/>
        <v>0</v>
      </c>
      <c r="M36" s="1657"/>
      <c r="N36" s="1657"/>
      <c r="O36" s="1657"/>
      <c r="P36" s="1657"/>
      <c r="Q36" s="1657"/>
      <c r="R36" s="1657"/>
      <c r="S36" s="1657"/>
      <c r="T36" s="1657"/>
      <c r="U36" s="1656" t="s">
        <v>1385</v>
      </c>
      <c r="W36" s="2087" t="s">
        <v>11</v>
      </c>
    </row>
    <row r="37" spans="1:23" ht="25.5">
      <c r="A37" s="1639" t="s">
        <v>883</v>
      </c>
      <c r="B37" s="1176" t="s">
        <v>884</v>
      </c>
      <c r="C37" s="1654"/>
      <c r="D37" s="1171">
        <f ca="1">+'I4 BO ASSETS'!F34</f>
        <v>0</v>
      </c>
      <c r="E37" s="1171">
        <f>+SUM(C37:D37)</f>
        <v>0</v>
      </c>
      <c r="F37" s="1655" t="s">
        <v>1385</v>
      </c>
      <c r="G37" s="1171">
        <f t="shared" si="0"/>
        <v>0</v>
      </c>
      <c r="H37" s="1647">
        <f t="shared" si="1"/>
        <v>0</v>
      </c>
      <c r="I37" s="1192">
        <f ca="1">+'O5 Details by Class &amp; Accounts'!E37</f>
        <v>0</v>
      </c>
      <c r="J37" s="1648">
        <f>+G37+H37-I37</f>
        <v>0</v>
      </c>
      <c r="K37" s="1649">
        <f ca="1">+'O4 Summary by Class &amp; Accounts'!D37</f>
        <v>0</v>
      </c>
      <c r="L37" s="1648">
        <f>+H37-K37</f>
        <v>0</v>
      </c>
      <c r="M37" s="1657"/>
      <c r="N37" s="1657"/>
      <c r="O37" s="1657"/>
      <c r="P37" s="1657"/>
      <c r="Q37" s="1657"/>
      <c r="R37" s="1657"/>
      <c r="S37" s="1657"/>
      <c r="T37" s="1657"/>
      <c r="U37" s="1656"/>
      <c r="W37" s="2087" t="s">
        <v>86</v>
      </c>
    </row>
    <row r="38" spans="1:23" ht="12.75">
      <c r="A38" s="1639">
        <v>1825</v>
      </c>
      <c r="B38" s="1176" t="s">
        <v>426</v>
      </c>
      <c r="C38" s="1654"/>
      <c r="D38" s="1171">
        <f ca="1">+'I4 BO ASSETS'!F35</f>
        <v>0</v>
      </c>
      <c r="E38" s="1171">
        <f t="shared" si="4"/>
        <v>0</v>
      </c>
      <c r="F38" s="1655" t="s">
        <v>1385</v>
      </c>
      <c r="G38" s="1171">
        <f t="shared" si="0"/>
        <v>0</v>
      </c>
      <c r="H38" s="1647">
        <f t="shared" si="1"/>
        <v>0</v>
      </c>
      <c r="I38" s="1192">
        <f ca="1">+'O5 Details by Class &amp; Accounts'!E38</f>
        <v>0</v>
      </c>
      <c r="J38" s="1648">
        <f t="shared" si="2"/>
        <v>0</v>
      </c>
      <c r="K38" s="1649">
        <f ca="1">+'O4 Summary by Class &amp; Accounts'!D38</f>
        <v>0</v>
      </c>
      <c r="L38" s="1648">
        <f t="shared" si="3"/>
        <v>0</v>
      </c>
      <c r="M38" s="1651"/>
      <c r="N38" s="1651"/>
      <c r="O38" s="1651"/>
      <c r="P38" s="1651"/>
      <c r="Q38" s="1651"/>
      <c r="R38" s="1651"/>
      <c r="S38" s="1651"/>
      <c r="T38" s="1651"/>
      <c r="U38" s="1656" t="s">
        <v>1385</v>
      </c>
      <c r="W38" s="2087" t="e">
        <v>#N/A</v>
      </c>
    </row>
    <row r="39" spans="1:23" ht="12.75">
      <c r="A39" s="1639" t="s">
        <v>137</v>
      </c>
      <c r="B39" s="1176" t="s">
        <v>1420</v>
      </c>
      <c r="C39" s="1654"/>
      <c r="D39" s="1171">
        <f ca="1">+'I4 BO ASSETS'!F36</f>
        <v>0</v>
      </c>
      <c r="E39" s="1171">
        <f t="shared" si="4"/>
        <v>0</v>
      </c>
      <c r="F39" s="1655" t="s">
        <v>1385</v>
      </c>
      <c r="G39" s="1171">
        <f t="shared" si="0"/>
        <v>0</v>
      </c>
      <c r="H39" s="1647">
        <f t="shared" si="1"/>
        <v>0</v>
      </c>
      <c r="I39" s="1192">
        <f ca="1">+'O5 Details by Class &amp; Accounts'!E39</f>
        <v>0</v>
      </c>
      <c r="J39" s="1648">
        <f t="shared" si="2"/>
        <v>0</v>
      </c>
      <c r="K39" s="1649">
        <f ca="1">+'O4 Summary by Class &amp; Accounts'!D39</f>
        <v>0</v>
      </c>
      <c r="L39" s="1648">
        <f t="shared" si="3"/>
        <v>0</v>
      </c>
      <c r="M39" s="1651"/>
      <c r="N39" s="1651"/>
      <c r="O39" s="1651"/>
      <c r="P39" s="1651"/>
      <c r="Q39" s="1651"/>
      <c r="R39" s="1651"/>
      <c r="S39" s="1651"/>
      <c r="T39" s="1651"/>
      <c r="U39" s="1656" t="s">
        <v>1385</v>
      </c>
      <c r="W39" s="2087" t="s">
        <v>9</v>
      </c>
    </row>
    <row r="40" spans="1:23" ht="12.75">
      <c r="A40" s="1639" t="s">
        <v>138</v>
      </c>
      <c r="B40" s="1176" t="s">
        <v>1421</v>
      </c>
      <c r="C40" s="1654"/>
      <c r="D40" s="1171">
        <f ca="1">+'I4 BO ASSETS'!F37</f>
        <v>0</v>
      </c>
      <c r="E40" s="1171">
        <f t="shared" si="4"/>
        <v>0</v>
      </c>
      <c r="F40" s="1655" t="s">
        <v>1385</v>
      </c>
      <c r="G40" s="1171">
        <f t="shared" si="0"/>
        <v>0</v>
      </c>
      <c r="H40" s="1647">
        <f t="shared" si="1"/>
        <v>0</v>
      </c>
      <c r="I40" s="1192">
        <f ca="1">+'O5 Details by Class &amp; Accounts'!E40</f>
        <v>0</v>
      </c>
      <c r="J40" s="1648">
        <f t="shared" si="2"/>
        <v>0</v>
      </c>
      <c r="K40" s="1649">
        <f ca="1">+'O4 Summary by Class &amp; Accounts'!D40</f>
        <v>0</v>
      </c>
      <c r="L40" s="1648">
        <f t="shared" si="3"/>
        <v>0</v>
      </c>
      <c r="M40" s="1651"/>
      <c r="N40" s="1651"/>
      <c r="O40" s="1651"/>
      <c r="P40" s="1651"/>
      <c r="Q40" s="1651"/>
      <c r="R40" s="1651"/>
      <c r="S40" s="1651"/>
      <c r="T40" s="1651"/>
      <c r="U40" s="1656" t="s">
        <v>1385</v>
      </c>
      <c r="W40" s="2087" t="s">
        <v>10</v>
      </c>
    </row>
    <row r="41" spans="1:23" ht="12.75">
      <c r="A41" s="1639">
        <v>1830</v>
      </c>
      <c r="B41" s="1176" t="s">
        <v>427</v>
      </c>
      <c r="C41" s="1654"/>
      <c r="D41" s="1171">
        <f ca="1">+'I4 BO ASSETS'!F38</f>
        <v>0</v>
      </c>
      <c r="E41" s="1171">
        <f t="shared" si="4"/>
        <v>0</v>
      </c>
      <c r="F41" s="1655" t="s">
        <v>1385</v>
      </c>
      <c r="G41" s="1171">
        <f t="shared" si="0"/>
        <v>0</v>
      </c>
      <c r="H41" s="1647">
        <f t="shared" si="1"/>
        <v>0</v>
      </c>
      <c r="I41" s="1192">
        <f ca="1">+'O5 Details by Class &amp; Accounts'!E41</f>
        <v>0</v>
      </c>
      <c r="J41" s="1648">
        <f t="shared" si="2"/>
        <v>0</v>
      </c>
      <c r="K41" s="1649">
        <f ca="1">+'O4 Summary by Class &amp; Accounts'!D41</f>
        <v>0</v>
      </c>
      <c r="L41" s="1648">
        <f t="shared" si="3"/>
        <v>0</v>
      </c>
      <c r="M41" s="1651"/>
      <c r="N41" s="1651"/>
      <c r="O41" s="1651"/>
      <c r="P41" s="1651"/>
      <c r="Q41" s="1651"/>
      <c r="R41" s="1651"/>
      <c r="S41" s="1651"/>
      <c r="T41" s="1651"/>
      <c r="U41" s="1656" t="s">
        <v>1385</v>
      </c>
      <c r="W41" s="2087" t="e">
        <v>#N/A</v>
      </c>
    </row>
    <row r="42" spans="1:23" ht="25.5">
      <c r="A42" s="1639" t="s">
        <v>139</v>
      </c>
      <c r="B42" s="1176" t="s">
        <v>1422</v>
      </c>
      <c r="C42" s="1654"/>
      <c r="D42" s="1171">
        <f ca="1">+'I4 BO ASSETS'!F39</f>
        <v>0</v>
      </c>
      <c r="E42" s="1171">
        <f t="shared" si="4"/>
        <v>0</v>
      </c>
      <c r="F42" s="1655" t="s">
        <v>1385</v>
      </c>
      <c r="G42" s="1171">
        <f t="shared" si="0"/>
        <v>0</v>
      </c>
      <c r="H42" s="1647">
        <f t="shared" si="1"/>
        <v>0</v>
      </c>
      <c r="I42" s="1192">
        <f ca="1">+'O5 Details by Class &amp; Accounts'!E42</f>
        <v>0</v>
      </c>
      <c r="J42" s="1648">
        <f t="shared" si="2"/>
        <v>0</v>
      </c>
      <c r="K42" s="1649">
        <f ca="1">+'O4 Summary by Class &amp; Accounts'!D42</f>
        <v>0</v>
      </c>
      <c r="L42" s="1648">
        <f t="shared" si="3"/>
        <v>0</v>
      </c>
      <c r="M42" s="1651"/>
      <c r="N42" s="1651"/>
      <c r="O42" s="1651"/>
      <c r="P42" s="1651"/>
      <c r="Q42" s="1651"/>
      <c r="R42" s="1651"/>
      <c r="S42" s="1651"/>
      <c r="T42" s="1651"/>
      <c r="U42" s="1656" t="s">
        <v>1385</v>
      </c>
      <c r="W42" s="2087" t="s">
        <v>1142</v>
      </c>
    </row>
    <row r="43" spans="1:23" ht="12.75">
      <c r="A43" s="1639" t="s">
        <v>140</v>
      </c>
      <c r="B43" s="1176" t="s">
        <v>1423</v>
      </c>
      <c r="C43" s="1654"/>
      <c r="D43" s="1171">
        <f ca="1">+'I4 BO ASSETS'!F40</f>
        <v>0</v>
      </c>
      <c r="E43" s="1171">
        <f t="shared" si="4"/>
        <v>0</v>
      </c>
      <c r="F43" s="1655" t="s">
        <v>1385</v>
      </c>
      <c r="G43" s="1171">
        <f t="shared" si="0"/>
        <v>0</v>
      </c>
      <c r="H43" s="1647">
        <f t="shared" si="1"/>
        <v>0</v>
      </c>
      <c r="I43" s="1192">
        <f ca="1">+'O5 Details by Class &amp; Accounts'!E43</f>
        <v>0</v>
      </c>
      <c r="J43" s="1648">
        <f t="shared" si="2"/>
        <v>0</v>
      </c>
      <c r="K43" s="1649">
        <f ca="1">+'O4 Summary by Class &amp; Accounts'!D43</f>
        <v>0</v>
      </c>
      <c r="L43" s="1648">
        <f t="shared" si="3"/>
        <v>0</v>
      </c>
      <c r="M43" s="1651"/>
      <c r="N43" s="1651"/>
      <c r="O43" s="1651"/>
      <c r="P43" s="1651"/>
      <c r="Q43" s="1651"/>
      <c r="R43" s="1651"/>
      <c r="S43" s="1651"/>
      <c r="T43" s="1651"/>
      <c r="U43" s="1656" t="s">
        <v>1385</v>
      </c>
      <c r="W43" s="2087" t="s">
        <v>11</v>
      </c>
    </row>
    <row r="44" spans="1:23" ht="12.75">
      <c r="A44" s="1639" t="s">
        <v>141</v>
      </c>
      <c r="B44" s="1176" t="s">
        <v>1447</v>
      </c>
      <c r="C44" s="1654"/>
      <c r="D44" s="1171">
        <f ca="1">+'I4 BO ASSETS'!F41</f>
        <v>1</v>
      </c>
      <c r="E44" s="1171">
        <f t="shared" si="4"/>
        <v>1</v>
      </c>
      <c r="F44" s="1655" t="s">
        <v>1385</v>
      </c>
      <c r="G44" s="1171">
        <f t="shared" si="0"/>
        <v>0</v>
      </c>
      <c r="H44" s="1647">
        <f t="shared" si="1"/>
        <v>1</v>
      </c>
      <c r="I44" s="1192">
        <f ca="1">+'O5 Details by Class &amp; Accounts'!E44</f>
        <v>1</v>
      </c>
      <c r="J44" s="1648">
        <f t="shared" si="2"/>
        <v>0</v>
      </c>
      <c r="K44" s="1649">
        <f ca="1">+'O4 Summary by Class &amp; Accounts'!D44</f>
        <v>1.0000000000000002</v>
      </c>
      <c r="L44" s="1648">
        <f t="shared" si="3"/>
        <v>0</v>
      </c>
      <c r="M44" s="1651"/>
      <c r="N44" s="1651"/>
      <c r="O44" s="1651"/>
      <c r="P44" s="1651"/>
      <c r="Q44" s="1651"/>
      <c r="R44" s="1651"/>
      <c r="S44" s="1651"/>
      <c r="T44" s="1651"/>
      <c r="U44" s="1656" t="s">
        <v>1385</v>
      </c>
      <c r="W44" s="2087" t="s">
        <v>12</v>
      </c>
    </row>
    <row r="45" spans="1:23" ht="12.75">
      <c r="A45" s="1639">
        <v>1835</v>
      </c>
      <c r="B45" s="1176" t="s">
        <v>413</v>
      </c>
      <c r="C45" s="1654"/>
      <c r="D45" s="1171">
        <f ca="1">+'I4 BO ASSETS'!F42</f>
        <v>0</v>
      </c>
      <c r="E45" s="1171">
        <f t="shared" si="4"/>
        <v>0</v>
      </c>
      <c r="F45" s="1655" t="s">
        <v>1385</v>
      </c>
      <c r="G45" s="1171">
        <f t="shared" si="0"/>
        <v>0</v>
      </c>
      <c r="H45" s="1647">
        <f t="shared" si="1"/>
        <v>0</v>
      </c>
      <c r="I45" s="1192">
        <f ca="1">+'O5 Details by Class &amp; Accounts'!E45</f>
        <v>0</v>
      </c>
      <c r="J45" s="1648">
        <f t="shared" si="2"/>
        <v>0</v>
      </c>
      <c r="K45" s="1649">
        <f ca="1">+'O4 Summary by Class &amp; Accounts'!D45</f>
        <v>0</v>
      </c>
      <c r="L45" s="1648">
        <f t="shared" si="3"/>
        <v>0</v>
      </c>
      <c r="M45" s="1651"/>
      <c r="N45" s="1651"/>
      <c r="O45" s="1651"/>
      <c r="P45" s="1651"/>
      <c r="Q45" s="1651"/>
      <c r="R45" s="1651"/>
      <c r="S45" s="1651"/>
      <c r="T45" s="1651"/>
      <c r="U45" s="1656" t="s">
        <v>1385</v>
      </c>
      <c r="W45" s="2087" t="e">
        <v>#N/A</v>
      </c>
    </row>
    <row r="46" spans="1:23" ht="25.5">
      <c r="A46" s="1639" t="s">
        <v>142</v>
      </c>
      <c r="B46" s="1176" t="s">
        <v>1448</v>
      </c>
      <c r="C46" s="1654"/>
      <c r="D46" s="1171">
        <f ca="1">+'I4 BO ASSETS'!F43</f>
        <v>0</v>
      </c>
      <c r="E46" s="1171">
        <f t="shared" si="4"/>
        <v>0</v>
      </c>
      <c r="F46" s="1655" t="s">
        <v>1385</v>
      </c>
      <c r="G46" s="1171">
        <f t="shared" si="0"/>
        <v>0</v>
      </c>
      <c r="H46" s="1647">
        <f t="shared" si="1"/>
        <v>0</v>
      </c>
      <c r="I46" s="1192">
        <f ca="1">+'O5 Details by Class &amp; Accounts'!E46</f>
        <v>0</v>
      </c>
      <c r="J46" s="1648">
        <f t="shared" si="2"/>
        <v>0</v>
      </c>
      <c r="K46" s="1649">
        <f ca="1">+'O4 Summary by Class &amp; Accounts'!D46</f>
        <v>0</v>
      </c>
      <c r="L46" s="1648">
        <f t="shared" si="3"/>
        <v>0</v>
      </c>
      <c r="M46" s="1651"/>
      <c r="N46" s="1651"/>
      <c r="O46" s="1651"/>
      <c r="P46" s="1651"/>
      <c r="Q46" s="1651"/>
      <c r="R46" s="1651"/>
      <c r="S46" s="1651"/>
      <c r="T46" s="1651"/>
      <c r="U46" s="1656" t="s">
        <v>1385</v>
      </c>
      <c r="W46" s="2087" t="s">
        <v>1142</v>
      </c>
    </row>
    <row r="47" spans="1:23" ht="25.5">
      <c r="A47" s="1639" t="s">
        <v>143</v>
      </c>
      <c r="B47" s="1176" t="s">
        <v>1449</v>
      </c>
      <c r="C47" s="1654"/>
      <c r="D47" s="1171">
        <f ca="1">+'I4 BO ASSETS'!F44</f>
        <v>9386414.3099999987</v>
      </c>
      <c r="E47" s="1171">
        <f t="shared" si="4"/>
        <v>9386414.3099999987</v>
      </c>
      <c r="F47" s="1655" t="s">
        <v>1385</v>
      </c>
      <c r="G47" s="1171">
        <f t="shared" si="0"/>
        <v>0</v>
      </c>
      <c r="H47" s="1647">
        <f t="shared" si="1"/>
        <v>9386414.3099999987</v>
      </c>
      <c r="I47" s="1192">
        <f ca="1">+'O5 Details by Class &amp; Accounts'!E47</f>
        <v>9386414.3099999987</v>
      </c>
      <c r="J47" s="1648">
        <f t="shared" si="2"/>
        <v>0</v>
      </c>
      <c r="K47" s="1649">
        <f ca="1">+'O4 Summary by Class &amp; Accounts'!D47</f>
        <v>9386414.3099999987</v>
      </c>
      <c r="L47" s="1648">
        <f t="shared" si="3"/>
        <v>0</v>
      </c>
      <c r="M47" s="1651"/>
      <c r="N47" s="1651"/>
      <c r="O47" s="1651"/>
      <c r="P47" s="1651"/>
      <c r="Q47" s="1651"/>
      <c r="R47" s="1651"/>
      <c r="S47" s="1651"/>
      <c r="T47" s="1651"/>
      <c r="U47" s="1656" t="s">
        <v>1385</v>
      </c>
      <c r="W47" s="2087" t="s">
        <v>11</v>
      </c>
    </row>
    <row r="48" spans="1:23" ht="25.5">
      <c r="A48" s="1639" t="s">
        <v>144</v>
      </c>
      <c r="B48" s="1176" t="s">
        <v>1450</v>
      </c>
      <c r="C48" s="1654"/>
      <c r="D48" s="1171">
        <f ca="1">+'I4 BO ASSETS'!F45</f>
        <v>4217084.6900000004</v>
      </c>
      <c r="E48" s="1171">
        <f t="shared" si="4"/>
        <v>4217084.6900000004</v>
      </c>
      <c r="F48" s="1655" t="s">
        <v>1385</v>
      </c>
      <c r="G48" s="1171">
        <f t="shared" si="0"/>
        <v>0</v>
      </c>
      <c r="H48" s="1647">
        <f t="shared" si="1"/>
        <v>4217084.6900000004</v>
      </c>
      <c r="I48" s="1192">
        <f ca="1">+'O5 Details by Class &amp; Accounts'!E48</f>
        <v>4217084.6900000004</v>
      </c>
      <c r="J48" s="1648">
        <f t="shared" si="2"/>
        <v>0</v>
      </c>
      <c r="K48" s="1649">
        <f ca="1">+'O4 Summary by Class &amp; Accounts'!D48</f>
        <v>4217084.6900000004</v>
      </c>
      <c r="L48" s="1648">
        <f t="shared" si="3"/>
        <v>0</v>
      </c>
      <c r="M48" s="1651"/>
      <c r="N48" s="1651"/>
      <c r="O48" s="1651"/>
      <c r="P48" s="1651"/>
      <c r="Q48" s="1651"/>
      <c r="R48" s="1651"/>
      <c r="S48" s="1651"/>
      <c r="T48" s="1651"/>
      <c r="U48" s="1656" t="s">
        <v>1385</v>
      </c>
      <c r="W48" s="2087" t="s">
        <v>12</v>
      </c>
    </row>
    <row r="49" spans="1:23" ht="12.75">
      <c r="A49" s="1639">
        <v>1840</v>
      </c>
      <c r="B49" s="1176" t="s">
        <v>414</v>
      </c>
      <c r="C49" s="1654"/>
      <c r="D49" s="1171">
        <f ca="1">+'I4 BO ASSETS'!F46</f>
        <v>0</v>
      </c>
      <c r="E49" s="1171">
        <f t="shared" si="4"/>
        <v>0</v>
      </c>
      <c r="F49" s="1655" t="s">
        <v>1385</v>
      </c>
      <c r="G49" s="1171">
        <f t="shared" si="0"/>
        <v>0</v>
      </c>
      <c r="H49" s="1647">
        <f t="shared" si="1"/>
        <v>0</v>
      </c>
      <c r="I49" s="1192">
        <f ca="1">+'O5 Details by Class &amp; Accounts'!E49</f>
        <v>0</v>
      </c>
      <c r="J49" s="1648">
        <f t="shared" si="2"/>
        <v>0</v>
      </c>
      <c r="K49" s="1649">
        <f ca="1">+'O4 Summary by Class &amp; Accounts'!D49</f>
        <v>0</v>
      </c>
      <c r="L49" s="1648">
        <f t="shared" si="3"/>
        <v>0</v>
      </c>
      <c r="M49" s="1651"/>
      <c r="N49" s="1651"/>
      <c r="O49" s="1651"/>
      <c r="P49" s="1651"/>
      <c r="Q49" s="1651"/>
      <c r="R49" s="1651"/>
      <c r="S49" s="1651"/>
      <c r="T49" s="1651"/>
      <c r="U49" s="1656" t="s">
        <v>1385</v>
      </c>
      <c r="W49" s="2087" t="e">
        <v>#N/A</v>
      </c>
    </row>
    <row r="50" spans="1:23" ht="12.75">
      <c r="A50" s="1639" t="s">
        <v>145</v>
      </c>
      <c r="B50" s="1176" t="s">
        <v>1451</v>
      </c>
      <c r="C50" s="1654"/>
      <c r="D50" s="1171">
        <f ca="1">+'I4 BO ASSETS'!F47</f>
        <v>0</v>
      </c>
      <c r="E50" s="1171">
        <f t="shared" si="4"/>
        <v>0</v>
      </c>
      <c r="F50" s="1655" t="s">
        <v>1385</v>
      </c>
      <c r="G50" s="1171">
        <f t="shared" si="0"/>
        <v>0</v>
      </c>
      <c r="H50" s="1647">
        <f t="shared" si="1"/>
        <v>0</v>
      </c>
      <c r="I50" s="1192">
        <f ca="1">+'O5 Details by Class &amp; Accounts'!E50</f>
        <v>0</v>
      </c>
      <c r="J50" s="1648">
        <f t="shared" si="2"/>
        <v>0</v>
      </c>
      <c r="K50" s="1649">
        <f ca="1">+'O4 Summary by Class &amp; Accounts'!D50</f>
        <v>0</v>
      </c>
      <c r="L50" s="1648">
        <f t="shared" si="3"/>
        <v>0</v>
      </c>
      <c r="M50" s="1651"/>
      <c r="N50" s="1651"/>
      <c r="O50" s="1651"/>
      <c r="P50" s="1651"/>
      <c r="Q50" s="1651"/>
      <c r="R50" s="1651"/>
      <c r="S50" s="1651"/>
      <c r="T50" s="1651"/>
      <c r="U50" s="1656" t="s">
        <v>1385</v>
      </c>
      <c r="W50" s="2087" t="s">
        <v>1142</v>
      </c>
    </row>
    <row r="51" spans="1:23" ht="12.75">
      <c r="A51" s="1639" t="s">
        <v>146</v>
      </c>
      <c r="B51" s="1176" t="s">
        <v>1452</v>
      </c>
      <c r="C51" s="1654"/>
      <c r="D51" s="1171">
        <f ca="1">+'I4 BO ASSETS'!F48</f>
        <v>5012500</v>
      </c>
      <c r="E51" s="1171">
        <f t="shared" si="4"/>
        <v>5012500</v>
      </c>
      <c r="F51" s="1655" t="s">
        <v>1385</v>
      </c>
      <c r="G51" s="1171">
        <f t="shared" ref="G51:G82" si="5">+IF((F51=" "),0,E51)</f>
        <v>0</v>
      </c>
      <c r="H51" s="1647">
        <f t="shared" ref="H51:H82" si="6">+IF((F51=" "),E51,0)</f>
        <v>5012500</v>
      </c>
      <c r="I51" s="1192">
        <f ca="1">+'O5 Details by Class &amp; Accounts'!E51</f>
        <v>5012500</v>
      </c>
      <c r="J51" s="1648">
        <f t="shared" si="2"/>
        <v>0</v>
      </c>
      <c r="K51" s="1649">
        <f ca="1">+'O4 Summary by Class &amp; Accounts'!D51</f>
        <v>5012500.0000000009</v>
      </c>
      <c r="L51" s="1648">
        <f t="shared" si="3"/>
        <v>0</v>
      </c>
      <c r="M51" s="1651"/>
      <c r="N51" s="1651"/>
      <c r="O51" s="1651"/>
      <c r="P51" s="1651"/>
      <c r="Q51" s="1651"/>
      <c r="R51" s="1651"/>
      <c r="S51" s="1651"/>
      <c r="T51" s="1651"/>
      <c r="U51" s="1656" t="s">
        <v>1385</v>
      </c>
      <c r="W51" s="2087" t="s">
        <v>11</v>
      </c>
    </row>
    <row r="52" spans="1:23" ht="12.75">
      <c r="A52" s="1639" t="s">
        <v>147</v>
      </c>
      <c r="B52" s="1176" t="s">
        <v>1453</v>
      </c>
      <c r="C52" s="1654"/>
      <c r="D52" s="1171">
        <f ca="1">+'I4 BO ASSETS'!F49</f>
        <v>0</v>
      </c>
      <c r="E52" s="1171">
        <f t="shared" si="4"/>
        <v>0</v>
      </c>
      <c r="F52" s="1655" t="s">
        <v>1385</v>
      </c>
      <c r="G52" s="1171">
        <f t="shared" si="5"/>
        <v>0</v>
      </c>
      <c r="H52" s="1647">
        <f t="shared" si="6"/>
        <v>0</v>
      </c>
      <c r="I52" s="1192">
        <f ca="1">+'O5 Details by Class &amp; Accounts'!E52</f>
        <v>0</v>
      </c>
      <c r="J52" s="1648">
        <f t="shared" si="2"/>
        <v>0</v>
      </c>
      <c r="K52" s="1649">
        <f ca="1">+'O4 Summary by Class &amp; Accounts'!D52</f>
        <v>0</v>
      </c>
      <c r="L52" s="1648">
        <f t="shared" si="3"/>
        <v>0</v>
      </c>
      <c r="M52" s="1651"/>
      <c r="N52" s="1651"/>
      <c r="O52" s="1651"/>
      <c r="P52" s="1651"/>
      <c r="Q52" s="1651"/>
      <c r="R52" s="1651"/>
      <c r="S52" s="1651"/>
      <c r="T52" s="1651"/>
      <c r="U52" s="1656" t="s">
        <v>1385</v>
      </c>
      <c r="W52" s="2087" t="s">
        <v>12</v>
      </c>
    </row>
    <row r="53" spans="1:23" ht="12.75">
      <c r="A53" s="1639">
        <v>1845</v>
      </c>
      <c r="B53" s="1176" t="s">
        <v>422</v>
      </c>
      <c r="C53" s="1654"/>
      <c r="D53" s="1171">
        <f ca="1">+'I4 BO ASSETS'!F50</f>
        <v>0</v>
      </c>
      <c r="E53" s="1171">
        <f t="shared" si="4"/>
        <v>0</v>
      </c>
      <c r="F53" s="1655" t="s">
        <v>1385</v>
      </c>
      <c r="G53" s="1171">
        <f t="shared" si="5"/>
        <v>0</v>
      </c>
      <c r="H53" s="1647">
        <f t="shared" si="6"/>
        <v>0</v>
      </c>
      <c r="I53" s="1192">
        <f ca="1">+'O5 Details by Class &amp; Accounts'!E53</f>
        <v>0</v>
      </c>
      <c r="J53" s="1648">
        <f t="shared" si="2"/>
        <v>0</v>
      </c>
      <c r="K53" s="1649">
        <f ca="1">+'O4 Summary by Class &amp; Accounts'!D53</f>
        <v>0</v>
      </c>
      <c r="L53" s="1648">
        <f t="shared" si="3"/>
        <v>0</v>
      </c>
      <c r="M53" s="1651"/>
      <c r="N53" s="1651"/>
      <c r="O53" s="1651"/>
      <c r="P53" s="1651"/>
      <c r="Q53" s="1651"/>
      <c r="R53" s="1651"/>
      <c r="S53" s="1651"/>
      <c r="T53" s="1651"/>
      <c r="U53" s="1656" t="s">
        <v>1385</v>
      </c>
      <c r="W53" s="2087" t="e">
        <v>#N/A</v>
      </c>
    </row>
    <row r="54" spans="1:23" ht="25.5">
      <c r="A54" s="1639" t="s">
        <v>148</v>
      </c>
      <c r="B54" s="1176" t="s">
        <v>1454</v>
      </c>
      <c r="C54" s="1654"/>
      <c r="D54" s="1171">
        <f ca="1">+'I4 BO ASSETS'!F51</f>
        <v>0</v>
      </c>
      <c r="E54" s="1171">
        <f t="shared" si="4"/>
        <v>0</v>
      </c>
      <c r="F54" s="1655" t="s">
        <v>1385</v>
      </c>
      <c r="G54" s="1171">
        <f t="shared" si="5"/>
        <v>0</v>
      </c>
      <c r="H54" s="1647">
        <f t="shared" si="6"/>
        <v>0</v>
      </c>
      <c r="I54" s="1192">
        <f ca="1">+'O5 Details by Class &amp; Accounts'!E54</f>
        <v>0</v>
      </c>
      <c r="J54" s="1648">
        <f t="shared" si="2"/>
        <v>0</v>
      </c>
      <c r="K54" s="1649">
        <f ca="1">+'O4 Summary by Class &amp; Accounts'!D54</f>
        <v>0</v>
      </c>
      <c r="L54" s="1648">
        <f t="shared" si="3"/>
        <v>0</v>
      </c>
      <c r="M54" s="1651"/>
      <c r="N54" s="1651"/>
      <c r="O54" s="1651"/>
      <c r="P54" s="1651"/>
      <c r="Q54" s="1651"/>
      <c r="R54" s="1651"/>
      <c r="S54" s="1651"/>
      <c r="T54" s="1651"/>
      <c r="U54" s="1656" t="s">
        <v>1385</v>
      </c>
      <c r="W54" s="2087" t="s">
        <v>1142</v>
      </c>
    </row>
    <row r="55" spans="1:23" ht="25.5">
      <c r="A55" s="1639" t="s">
        <v>149</v>
      </c>
      <c r="B55" s="1176" t="s">
        <v>1455</v>
      </c>
      <c r="C55" s="1654"/>
      <c r="D55" s="1171">
        <f ca="1">+'I4 BO ASSETS'!F52</f>
        <v>0</v>
      </c>
      <c r="E55" s="1171">
        <f t="shared" si="4"/>
        <v>0</v>
      </c>
      <c r="F55" s="1655" t="s">
        <v>1385</v>
      </c>
      <c r="G55" s="1171">
        <f t="shared" si="5"/>
        <v>0</v>
      </c>
      <c r="H55" s="1647">
        <f t="shared" si="6"/>
        <v>0</v>
      </c>
      <c r="I55" s="1192">
        <f ca="1">+'O5 Details by Class &amp; Accounts'!E55</f>
        <v>0</v>
      </c>
      <c r="J55" s="1648">
        <f t="shared" si="2"/>
        <v>0</v>
      </c>
      <c r="K55" s="1649">
        <f ca="1">+'O4 Summary by Class &amp; Accounts'!D55</f>
        <v>0</v>
      </c>
      <c r="L55" s="1648">
        <f t="shared" si="3"/>
        <v>0</v>
      </c>
      <c r="M55" s="1651"/>
      <c r="N55" s="1651"/>
      <c r="O55" s="1651"/>
      <c r="P55" s="1651"/>
      <c r="Q55" s="1651"/>
      <c r="R55" s="1651"/>
      <c r="S55" s="1651"/>
      <c r="T55" s="1651"/>
      <c r="U55" s="1656" t="s">
        <v>1385</v>
      </c>
      <c r="W55" s="2087" t="s">
        <v>11</v>
      </c>
    </row>
    <row r="56" spans="1:23" ht="25.5">
      <c r="A56" s="1639" t="s">
        <v>150</v>
      </c>
      <c r="B56" s="1176" t="s">
        <v>1456</v>
      </c>
      <c r="C56" s="1654"/>
      <c r="D56" s="1171">
        <f ca="1">+'I4 BO ASSETS'!F53</f>
        <v>0</v>
      </c>
      <c r="E56" s="1171">
        <f t="shared" si="4"/>
        <v>0</v>
      </c>
      <c r="F56" s="1655" t="s">
        <v>1385</v>
      </c>
      <c r="G56" s="1171">
        <f t="shared" si="5"/>
        <v>0</v>
      </c>
      <c r="H56" s="1647">
        <f t="shared" si="6"/>
        <v>0</v>
      </c>
      <c r="I56" s="1192">
        <f ca="1">+'O5 Details by Class &amp; Accounts'!E56</f>
        <v>0</v>
      </c>
      <c r="J56" s="1648">
        <f t="shared" si="2"/>
        <v>0</v>
      </c>
      <c r="K56" s="1649">
        <f ca="1">+'O4 Summary by Class &amp; Accounts'!D56</f>
        <v>0</v>
      </c>
      <c r="L56" s="1648">
        <f t="shared" si="3"/>
        <v>0</v>
      </c>
      <c r="M56" s="1651"/>
      <c r="N56" s="1651"/>
      <c r="O56" s="1651"/>
      <c r="P56" s="1651"/>
      <c r="Q56" s="1651"/>
      <c r="R56" s="1651"/>
      <c r="S56" s="1651"/>
      <c r="T56" s="1651"/>
      <c r="U56" s="1656" t="s">
        <v>1385</v>
      </c>
      <c r="W56" s="2087" t="s">
        <v>12</v>
      </c>
    </row>
    <row r="57" spans="1:23" ht="12.75">
      <c r="A57" s="1639">
        <v>1850</v>
      </c>
      <c r="B57" s="1176" t="s">
        <v>428</v>
      </c>
      <c r="C57" s="1654"/>
      <c r="D57" s="1171">
        <f ca="1">+'I4 BO ASSETS'!F54</f>
        <v>4223500</v>
      </c>
      <c r="E57" s="1171">
        <f t="shared" si="4"/>
        <v>4223500</v>
      </c>
      <c r="F57" s="1655" t="s">
        <v>1385</v>
      </c>
      <c r="G57" s="1171">
        <f t="shared" si="5"/>
        <v>0</v>
      </c>
      <c r="H57" s="1647">
        <f t="shared" si="6"/>
        <v>4223500</v>
      </c>
      <c r="I57" s="1192">
        <f ca="1">+'O5 Details by Class &amp; Accounts'!E57</f>
        <v>4223500</v>
      </c>
      <c r="J57" s="1648">
        <f t="shared" si="2"/>
        <v>0</v>
      </c>
      <c r="K57" s="1649">
        <f ca="1">+'O4 Summary by Class &amp; Accounts'!D57</f>
        <v>4223500</v>
      </c>
      <c r="L57" s="1648">
        <f t="shared" si="3"/>
        <v>0</v>
      </c>
      <c r="M57" s="1651"/>
      <c r="N57" s="1651"/>
      <c r="O57" s="1651"/>
      <c r="P57" s="1651"/>
      <c r="Q57" s="1651"/>
      <c r="R57" s="1651"/>
      <c r="S57" s="1651"/>
      <c r="T57" s="1651"/>
      <c r="U57" s="1656" t="s">
        <v>1385</v>
      </c>
      <c r="W57" s="2087" t="s">
        <v>653</v>
      </c>
    </row>
    <row r="58" spans="1:23" ht="12.75">
      <c r="A58" s="1639">
        <v>1855</v>
      </c>
      <c r="B58" s="1176" t="s">
        <v>430</v>
      </c>
      <c r="C58" s="1654"/>
      <c r="D58" s="1171">
        <f ca="1">+'I4 BO ASSETS'!F55</f>
        <v>1908000</v>
      </c>
      <c r="E58" s="1171">
        <f t="shared" si="4"/>
        <v>1908000</v>
      </c>
      <c r="F58" s="1658" t="s">
        <v>1385</v>
      </c>
      <c r="G58" s="1171">
        <f t="shared" si="5"/>
        <v>0</v>
      </c>
      <c r="H58" s="1647">
        <f t="shared" si="6"/>
        <v>1908000</v>
      </c>
      <c r="I58" s="1192">
        <f ca="1">+'O5 Details by Class &amp; Accounts'!E58</f>
        <v>1908000</v>
      </c>
      <c r="J58" s="1648">
        <f t="shared" ref="J58:J82" si="7">+G58+H58-I58</f>
        <v>0</v>
      </c>
      <c r="K58" s="1649">
        <f ca="1">+'O4 Summary by Class &amp; Accounts'!D58</f>
        <v>1908000.0000000002</v>
      </c>
      <c r="L58" s="1648">
        <f t="shared" ref="L58:L82" si="8">+H58-K58</f>
        <v>0</v>
      </c>
      <c r="M58" s="1659"/>
      <c r="N58" s="1659"/>
      <c r="O58" s="1659"/>
      <c r="P58" s="1651"/>
      <c r="Q58" s="1651"/>
      <c r="R58" s="1651"/>
      <c r="S58" s="1651"/>
      <c r="T58" s="1651"/>
      <c r="U58" s="1660" t="s">
        <v>1385</v>
      </c>
      <c r="W58" s="2087" t="s">
        <v>892</v>
      </c>
    </row>
    <row r="59" spans="1:23" ht="12.75">
      <c r="A59" s="1639">
        <v>1860</v>
      </c>
      <c r="B59" s="1176" t="s">
        <v>431</v>
      </c>
      <c r="C59" s="1654"/>
      <c r="D59" s="1171">
        <f ca="1">+'I4 BO ASSETS'!F56</f>
        <v>1635500</v>
      </c>
      <c r="E59" s="1171">
        <f t="shared" si="4"/>
        <v>1635500</v>
      </c>
      <c r="F59" s="1658" t="s">
        <v>1385</v>
      </c>
      <c r="G59" s="1171">
        <f t="shared" si="5"/>
        <v>0</v>
      </c>
      <c r="H59" s="1647">
        <f t="shared" si="6"/>
        <v>1635500</v>
      </c>
      <c r="I59" s="1192">
        <f ca="1">+'O5 Details by Class &amp; Accounts'!E59</f>
        <v>1635500</v>
      </c>
      <c r="J59" s="1648">
        <f t="shared" si="7"/>
        <v>0</v>
      </c>
      <c r="K59" s="1649">
        <f ca="1">+'O4 Summary by Class &amp; Accounts'!D59</f>
        <v>1635500.0000000002</v>
      </c>
      <c r="L59" s="1648">
        <f t="shared" si="8"/>
        <v>0</v>
      </c>
      <c r="M59" s="1659"/>
      <c r="N59" s="1659"/>
      <c r="O59" s="1659"/>
      <c r="P59" s="1651"/>
      <c r="Q59" s="1651"/>
      <c r="R59" s="1651"/>
      <c r="S59" s="1651"/>
      <c r="T59" s="1651"/>
      <c r="U59" s="1660" t="s">
        <v>1385</v>
      </c>
      <c r="W59" s="2087" t="s">
        <v>87</v>
      </c>
    </row>
    <row r="60" spans="1:23" ht="12.75">
      <c r="A60" s="1638">
        <v>1905</v>
      </c>
      <c r="B60" s="452" t="s">
        <v>623</v>
      </c>
      <c r="C60" s="1171">
        <v>0</v>
      </c>
      <c r="D60" s="1171">
        <f ca="1">+'I4 BO ASSETS'!F61</f>
        <v>136000</v>
      </c>
      <c r="E60" s="1171">
        <f t="shared" ref="E60:E70" si="9">+SUM(C60:D60)</f>
        <v>136000</v>
      </c>
      <c r="F60" s="1646" t="s">
        <v>1385</v>
      </c>
      <c r="G60" s="1171">
        <f t="shared" si="5"/>
        <v>0</v>
      </c>
      <c r="H60" s="1647">
        <f t="shared" si="6"/>
        <v>136000</v>
      </c>
      <c r="I60" s="1192">
        <f ca="1">+'O5 Details by Class &amp; Accounts'!E60</f>
        <v>136000</v>
      </c>
      <c r="J60" s="1648">
        <f t="shared" si="7"/>
        <v>0</v>
      </c>
      <c r="K60" s="1649">
        <f ca="1">+'O4 Summary by Class &amp; Accounts'!D60</f>
        <v>136000.00000000003</v>
      </c>
      <c r="L60" s="1648">
        <f t="shared" si="8"/>
        <v>0</v>
      </c>
      <c r="M60" s="1653"/>
      <c r="N60" s="1653"/>
      <c r="O60" s="1653"/>
      <c r="P60" s="1651"/>
      <c r="Q60" s="1651"/>
      <c r="R60" s="1651"/>
      <c r="S60" s="1651"/>
      <c r="T60" s="1651"/>
      <c r="U60" s="1652" t="s">
        <v>1385</v>
      </c>
      <c r="W60" s="2087" t="s">
        <v>343</v>
      </c>
    </row>
    <row r="61" spans="1:23" ht="12.75">
      <c r="A61" s="1638">
        <v>1906</v>
      </c>
      <c r="B61" s="452" t="s">
        <v>624</v>
      </c>
      <c r="C61" s="1171">
        <v>0</v>
      </c>
      <c r="D61" s="1171">
        <f ca="1">+'I4 BO ASSETS'!F62</f>
        <v>0</v>
      </c>
      <c r="E61" s="1171">
        <f t="shared" si="9"/>
        <v>0</v>
      </c>
      <c r="F61" s="1646" t="s">
        <v>1385</v>
      </c>
      <c r="G61" s="1171">
        <f t="shared" si="5"/>
        <v>0</v>
      </c>
      <c r="H61" s="1647">
        <f t="shared" si="6"/>
        <v>0</v>
      </c>
      <c r="I61" s="1192">
        <f ca="1">+'O5 Details by Class &amp; Accounts'!E61</f>
        <v>0</v>
      </c>
      <c r="J61" s="1648">
        <f t="shared" si="7"/>
        <v>0</v>
      </c>
      <c r="K61" s="1649">
        <f ca="1">+'O4 Summary by Class &amp; Accounts'!D61</f>
        <v>0</v>
      </c>
      <c r="L61" s="1648">
        <f t="shared" si="8"/>
        <v>0</v>
      </c>
      <c r="M61" s="1653"/>
      <c r="N61" s="1653"/>
      <c r="O61" s="1653"/>
      <c r="P61" s="1651"/>
      <c r="Q61" s="1651"/>
      <c r="R61" s="1651"/>
      <c r="S61" s="1651"/>
      <c r="T61" s="1651"/>
      <c r="U61" s="1652" t="s">
        <v>1385</v>
      </c>
      <c r="W61" s="2087" t="s">
        <v>343</v>
      </c>
    </row>
    <row r="62" spans="1:23" ht="12.75">
      <c r="A62" s="1638">
        <v>1908</v>
      </c>
      <c r="B62" s="452" t="s">
        <v>625</v>
      </c>
      <c r="C62" s="1171">
        <v>0</v>
      </c>
      <c r="D62" s="1171">
        <f ca="1">+'I4 BO ASSETS'!F63</f>
        <v>1519000</v>
      </c>
      <c r="E62" s="1171">
        <f t="shared" si="9"/>
        <v>1519000</v>
      </c>
      <c r="F62" s="1646" t="s">
        <v>1385</v>
      </c>
      <c r="G62" s="1171">
        <f t="shared" si="5"/>
        <v>0</v>
      </c>
      <c r="H62" s="1647">
        <f t="shared" si="6"/>
        <v>1519000</v>
      </c>
      <c r="I62" s="1192">
        <f ca="1">+'O5 Details by Class &amp; Accounts'!E62</f>
        <v>1519000</v>
      </c>
      <c r="J62" s="1648">
        <f t="shared" si="7"/>
        <v>0</v>
      </c>
      <c r="K62" s="1649">
        <f ca="1">+'O4 Summary by Class &amp; Accounts'!D62</f>
        <v>1519000.0000000002</v>
      </c>
      <c r="L62" s="1648">
        <f t="shared" si="8"/>
        <v>0</v>
      </c>
      <c r="M62" s="1653"/>
      <c r="N62" s="1653"/>
      <c r="O62" s="1653"/>
      <c r="P62" s="1651"/>
      <c r="Q62" s="1651"/>
      <c r="R62" s="1651"/>
      <c r="S62" s="1651"/>
      <c r="T62" s="1651"/>
      <c r="U62" s="1652" t="s">
        <v>1385</v>
      </c>
      <c r="W62" s="2087" t="s">
        <v>343</v>
      </c>
    </row>
    <row r="63" spans="1:23" ht="12.75">
      <c r="A63" s="1638">
        <v>1910</v>
      </c>
      <c r="B63" s="452" t="s">
        <v>626</v>
      </c>
      <c r="C63" s="1171">
        <v>0</v>
      </c>
      <c r="D63" s="1171">
        <f ca="1">+'I4 BO ASSETS'!F64</f>
        <v>0</v>
      </c>
      <c r="E63" s="1171">
        <f t="shared" si="9"/>
        <v>0</v>
      </c>
      <c r="F63" s="1646" t="s">
        <v>1385</v>
      </c>
      <c r="G63" s="1171">
        <f t="shared" si="5"/>
        <v>0</v>
      </c>
      <c r="H63" s="1647">
        <f t="shared" si="6"/>
        <v>0</v>
      </c>
      <c r="I63" s="1192">
        <f ca="1">+'O5 Details by Class &amp; Accounts'!E63</f>
        <v>0</v>
      </c>
      <c r="J63" s="1648">
        <f t="shared" si="7"/>
        <v>0</v>
      </c>
      <c r="K63" s="1649">
        <f ca="1">+'O4 Summary by Class &amp; Accounts'!D63</f>
        <v>0</v>
      </c>
      <c r="L63" s="1648">
        <f t="shared" si="8"/>
        <v>0</v>
      </c>
      <c r="M63" s="1653"/>
      <c r="N63" s="1653"/>
      <c r="O63" s="1653"/>
      <c r="P63" s="1651"/>
      <c r="Q63" s="1651"/>
      <c r="R63" s="1651"/>
      <c r="S63" s="1651"/>
      <c r="T63" s="1651"/>
      <c r="U63" s="1652" t="s">
        <v>1385</v>
      </c>
      <c r="W63" s="2087" t="s">
        <v>343</v>
      </c>
    </row>
    <row r="64" spans="1:23" ht="12.75">
      <c r="A64" s="1638">
        <v>1915</v>
      </c>
      <c r="B64" s="452" t="s">
        <v>956</v>
      </c>
      <c r="C64" s="1171">
        <v>0</v>
      </c>
      <c r="D64" s="1171">
        <f ca="1">+'I4 BO ASSETS'!F65</f>
        <v>54000</v>
      </c>
      <c r="E64" s="1171">
        <f t="shared" si="9"/>
        <v>54000</v>
      </c>
      <c r="F64" s="1646" t="s">
        <v>1385</v>
      </c>
      <c r="G64" s="1171">
        <f t="shared" si="5"/>
        <v>0</v>
      </c>
      <c r="H64" s="1647">
        <f t="shared" si="6"/>
        <v>54000</v>
      </c>
      <c r="I64" s="1192">
        <f ca="1">+'O5 Details by Class &amp; Accounts'!E64</f>
        <v>54000</v>
      </c>
      <c r="J64" s="1648">
        <f t="shared" si="7"/>
        <v>0</v>
      </c>
      <c r="K64" s="1649">
        <f ca="1">+'O4 Summary by Class &amp; Accounts'!D64</f>
        <v>53999.999999999993</v>
      </c>
      <c r="L64" s="1648">
        <f t="shared" si="8"/>
        <v>0</v>
      </c>
      <c r="M64" s="1653"/>
      <c r="N64" s="1653"/>
      <c r="O64" s="1653"/>
      <c r="P64" s="1651"/>
      <c r="Q64" s="1651"/>
      <c r="R64" s="1651"/>
      <c r="S64" s="1651"/>
      <c r="T64" s="1651"/>
      <c r="U64" s="1652" t="s">
        <v>1385</v>
      </c>
      <c r="W64" s="2087" t="s">
        <v>343</v>
      </c>
    </row>
    <row r="65" spans="1:23" ht="12.75">
      <c r="A65" s="1638">
        <v>1920</v>
      </c>
      <c r="B65" s="452" t="s">
        <v>957</v>
      </c>
      <c r="C65" s="1171">
        <v>0</v>
      </c>
      <c r="D65" s="1171">
        <f ca="1">+'I4 BO ASSETS'!F66</f>
        <v>145500</v>
      </c>
      <c r="E65" s="1171">
        <f t="shared" si="9"/>
        <v>145500</v>
      </c>
      <c r="F65" s="1646" t="s">
        <v>1385</v>
      </c>
      <c r="G65" s="1171">
        <f t="shared" si="5"/>
        <v>0</v>
      </c>
      <c r="H65" s="1647">
        <f t="shared" si="6"/>
        <v>145500</v>
      </c>
      <c r="I65" s="1192">
        <f ca="1">+'O5 Details by Class &amp; Accounts'!E65</f>
        <v>145500</v>
      </c>
      <c r="J65" s="1648">
        <f t="shared" si="7"/>
        <v>0</v>
      </c>
      <c r="K65" s="1649">
        <f ca="1">+'O4 Summary by Class &amp; Accounts'!D65</f>
        <v>145500.00000000003</v>
      </c>
      <c r="L65" s="1648">
        <f t="shared" si="8"/>
        <v>0</v>
      </c>
      <c r="M65" s="1653"/>
      <c r="N65" s="1653"/>
      <c r="O65" s="1653"/>
      <c r="P65" s="1651"/>
      <c r="Q65" s="1651"/>
      <c r="R65" s="1651"/>
      <c r="S65" s="1651"/>
      <c r="T65" s="1651"/>
      <c r="U65" s="1652" t="s">
        <v>1385</v>
      </c>
      <c r="W65" s="2087" t="s">
        <v>343</v>
      </c>
    </row>
    <row r="66" spans="1:23" ht="12.75">
      <c r="A66" s="1638">
        <v>1925</v>
      </c>
      <c r="B66" s="452" t="s">
        <v>958</v>
      </c>
      <c r="C66" s="1171">
        <v>0</v>
      </c>
      <c r="D66" s="1171">
        <f ca="1">+'I4 BO ASSETS'!F67</f>
        <v>297000</v>
      </c>
      <c r="E66" s="1171">
        <f t="shared" si="9"/>
        <v>297000</v>
      </c>
      <c r="F66" s="1646" t="s">
        <v>1385</v>
      </c>
      <c r="G66" s="1171">
        <f t="shared" si="5"/>
        <v>0</v>
      </c>
      <c r="H66" s="1647">
        <f t="shared" si="6"/>
        <v>297000</v>
      </c>
      <c r="I66" s="1192">
        <f ca="1">+'O5 Details by Class &amp; Accounts'!E66</f>
        <v>297000</v>
      </c>
      <c r="J66" s="1648">
        <f t="shared" si="7"/>
        <v>0</v>
      </c>
      <c r="K66" s="1649">
        <f ca="1">+'O4 Summary by Class &amp; Accounts'!D66</f>
        <v>297000</v>
      </c>
      <c r="L66" s="1648">
        <f t="shared" si="8"/>
        <v>0</v>
      </c>
      <c r="M66" s="1653"/>
      <c r="N66" s="1653"/>
      <c r="O66" s="1653"/>
      <c r="P66" s="1651"/>
      <c r="Q66" s="1651"/>
      <c r="R66" s="1651"/>
      <c r="S66" s="1651"/>
      <c r="T66" s="1651"/>
      <c r="U66" s="1652" t="s">
        <v>1385</v>
      </c>
      <c r="W66" s="2087" t="s">
        <v>343</v>
      </c>
    </row>
    <row r="67" spans="1:23" ht="12.75">
      <c r="A67" s="1638">
        <v>1930</v>
      </c>
      <c r="B67" s="452" t="s">
        <v>959</v>
      </c>
      <c r="C67" s="1171">
        <v>0</v>
      </c>
      <c r="D67" s="1171">
        <f ca="1">+'I4 BO ASSETS'!F68</f>
        <v>1999000</v>
      </c>
      <c r="E67" s="1171">
        <f t="shared" si="9"/>
        <v>1999000</v>
      </c>
      <c r="F67" s="1646" t="s">
        <v>1385</v>
      </c>
      <c r="G67" s="1171">
        <f t="shared" si="5"/>
        <v>0</v>
      </c>
      <c r="H67" s="1647">
        <f t="shared" si="6"/>
        <v>1999000</v>
      </c>
      <c r="I67" s="1192">
        <f ca="1">+'O5 Details by Class &amp; Accounts'!E67</f>
        <v>1999000</v>
      </c>
      <c r="J67" s="1648">
        <f t="shared" si="7"/>
        <v>0</v>
      </c>
      <c r="K67" s="1649">
        <f ca="1">+'O4 Summary by Class &amp; Accounts'!D67</f>
        <v>1999000.0000000002</v>
      </c>
      <c r="L67" s="1648">
        <f t="shared" si="8"/>
        <v>0</v>
      </c>
      <c r="M67" s="1653"/>
      <c r="N67" s="1653"/>
      <c r="O67" s="1653"/>
      <c r="P67" s="1651"/>
      <c r="Q67" s="1651"/>
      <c r="R67" s="1651"/>
      <c r="S67" s="1651"/>
      <c r="T67" s="1651"/>
      <c r="U67" s="1652" t="s">
        <v>1385</v>
      </c>
      <c r="W67" s="2087" t="s">
        <v>343</v>
      </c>
    </row>
    <row r="68" spans="1:23" ht="12.75">
      <c r="A68" s="1638">
        <v>1935</v>
      </c>
      <c r="B68" s="452" t="s">
        <v>960</v>
      </c>
      <c r="C68" s="1171">
        <v>0</v>
      </c>
      <c r="D68" s="1171">
        <f ca="1">+'I4 BO ASSETS'!F69</f>
        <v>29000</v>
      </c>
      <c r="E68" s="1171">
        <f t="shared" si="9"/>
        <v>29000</v>
      </c>
      <c r="F68" s="1646" t="s">
        <v>1385</v>
      </c>
      <c r="G68" s="1171">
        <f t="shared" si="5"/>
        <v>0</v>
      </c>
      <c r="H68" s="1647">
        <f t="shared" si="6"/>
        <v>29000</v>
      </c>
      <c r="I68" s="1192">
        <f ca="1">+'O5 Details by Class &amp; Accounts'!E68</f>
        <v>29000</v>
      </c>
      <c r="J68" s="1648">
        <f t="shared" si="7"/>
        <v>0</v>
      </c>
      <c r="K68" s="1649">
        <f ca="1">+'O4 Summary by Class &amp; Accounts'!D68</f>
        <v>29000</v>
      </c>
      <c r="L68" s="1648">
        <f t="shared" si="8"/>
        <v>0</v>
      </c>
      <c r="M68" s="1653"/>
      <c r="N68" s="1653"/>
      <c r="O68" s="1653"/>
      <c r="P68" s="1651"/>
      <c r="Q68" s="1651"/>
      <c r="R68" s="1651"/>
      <c r="S68" s="1651"/>
      <c r="T68" s="1651"/>
      <c r="U68" s="1652" t="s">
        <v>1385</v>
      </c>
      <c r="W68" s="2087" t="s">
        <v>343</v>
      </c>
    </row>
    <row r="69" spans="1:23" ht="12.75">
      <c r="A69" s="1638">
        <v>1940</v>
      </c>
      <c r="B69" s="452" t="s">
        <v>961</v>
      </c>
      <c r="C69" s="1171">
        <v>0</v>
      </c>
      <c r="D69" s="1171">
        <f ca="1">+'I4 BO ASSETS'!F70</f>
        <v>253000</v>
      </c>
      <c r="E69" s="1171">
        <f t="shared" si="9"/>
        <v>253000</v>
      </c>
      <c r="F69" s="1646" t="s">
        <v>1385</v>
      </c>
      <c r="G69" s="1171">
        <f t="shared" si="5"/>
        <v>0</v>
      </c>
      <c r="H69" s="1647">
        <f t="shared" si="6"/>
        <v>253000</v>
      </c>
      <c r="I69" s="1192">
        <f ca="1">+'O5 Details by Class &amp; Accounts'!E69</f>
        <v>253000</v>
      </c>
      <c r="J69" s="1648">
        <f t="shared" si="7"/>
        <v>0</v>
      </c>
      <c r="K69" s="1649">
        <f ca="1">+'O4 Summary by Class &amp; Accounts'!D69</f>
        <v>253000</v>
      </c>
      <c r="L69" s="1648">
        <f t="shared" si="8"/>
        <v>0</v>
      </c>
      <c r="M69" s="1653"/>
      <c r="N69" s="1653"/>
      <c r="O69" s="1653"/>
      <c r="P69" s="1651"/>
      <c r="Q69" s="1651"/>
      <c r="R69" s="1651"/>
      <c r="S69" s="1651"/>
      <c r="T69" s="1651"/>
      <c r="U69" s="1652" t="s">
        <v>1385</v>
      </c>
      <c r="W69" s="2087" t="s">
        <v>343</v>
      </c>
    </row>
    <row r="70" spans="1:23" ht="12.75">
      <c r="A70" s="1638">
        <v>1945</v>
      </c>
      <c r="B70" s="452" t="s">
        <v>962</v>
      </c>
      <c r="C70" s="1171">
        <v>0</v>
      </c>
      <c r="D70" s="1171">
        <f ca="1">+'I4 BO ASSETS'!F71</f>
        <v>0</v>
      </c>
      <c r="E70" s="1171">
        <f t="shared" si="9"/>
        <v>0</v>
      </c>
      <c r="F70" s="1646" t="s">
        <v>1385</v>
      </c>
      <c r="G70" s="1171">
        <f t="shared" si="5"/>
        <v>0</v>
      </c>
      <c r="H70" s="1647">
        <f t="shared" si="6"/>
        <v>0</v>
      </c>
      <c r="I70" s="1192">
        <f ca="1">+'O5 Details by Class &amp; Accounts'!E70</f>
        <v>0</v>
      </c>
      <c r="J70" s="1648">
        <f t="shared" si="7"/>
        <v>0</v>
      </c>
      <c r="K70" s="1649">
        <f ca="1">+'O4 Summary by Class &amp; Accounts'!D70</f>
        <v>0</v>
      </c>
      <c r="L70" s="1648">
        <f t="shared" si="8"/>
        <v>0</v>
      </c>
      <c r="M70" s="1653"/>
      <c r="N70" s="1653"/>
      <c r="O70" s="1653"/>
      <c r="P70" s="1651"/>
      <c r="Q70" s="1651"/>
      <c r="R70" s="1651"/>
      <c r="S70" s="1651"/>
      <c r="T70" s="1651"/>
      <c r="U70" s="1652" t="s">
        <v>1385</v>
      </c>
      <c r="W70" s="2087" t="s">
        <v>343</v>
      </c>
    </row>
    <row r="71" spans="1:23" ht="12.75">
      <c r="A71" s="1638">
        <v>1950</v>
      </c>
      <c r="B71" s="452" t="s">
        <v>963</v>
      </c>
      <c r="C71" s="1171">
        <v>0</v>
      </c>
      <c r="D71" s="1171">
        <f ca="1">+'I4 BO ASSETS'!F72</f>
        <v>0</v>
      </c>
      <c r="E71" s="1171">
        <f t="shared" si="4"/>
        <v>0</v>
      </c>
      <c r="F71" s="1646" t="s">
        <v>1385</v>
      </c>
      <c r="G71" s="1171">
        <f t="shared" si="5"/>
        <v>0</v>
      </c>
      <c r="H71" s="1647">
        <f t="shared" si="6"/>
        <v>0</v>
      </c>
      <c r="I71" s="1192">
        <f ca="1">+'O5 Details by Class &amp; Accounts'!E71</f>
        <v>0</v>
      </c>
      <c r="J71" s="1648">
        <f t="shared" si="7"/>
        <v>0</v>
      </c>
      <c r="K71" s="1649">
        <f ca="1">+'O4 Summary by Class &amp; Accounts'!D71</f>
        <v>0</v>
      </c>
      <c r="L71" s="1648">
        <f t="shared" si="8"/>
        <v>0</v>
      </c>
      <c r="M71" s="1653"/>
      <c r="N71" s="1653"/>
      <c r="O71" s="1653"/>
      <c r="P71" s="1651"/>
      <c r="Q71" s="1651"/>
      <c r="R71" s="1651"/>
      <c r="S71" s="1651"/>
      <c r="T71" s="1651"/>
      <c r="U71" s="1652" t="s">
        <v>1385</v>
      </c>
      <c r="W71" s="2087" t="s">
        <v>343</v>
      </c>
    </row>
    <row r="72" spans="1:23" ht="12.75">
      <c r="A72" s="1638">
        <v>1955</v>
      </c>
      <c r="B72" s="452" t="s">
        <v>614</v>
      </c>
      <c r="C72" s="1171">
        <v>0</v>
      </c>
      <c r="D72" s="1171">
        <f ca="1">+'I4 BO ASSETS'!F73</f>
        <v>0</v>
      </c>
      <c r="E72" s="1171">
        <f t="shared" si="4"/>
        <v>0</v>
      </c>
      <c r="F72" s="1646" t="s">
        <v>1385</v>
      </c>
      <c r="G72" s="1171">
        <f t="shared" si="5"/>
        <v>0</v>
      </c>
      <c r="H72" s="1647">
        <f t="shared" si="6"/>
        <v>0</v>
      </c>
      <c r="I72" s="1192">
        <f ca="1">+'O5 Details by Class &amp; Accounts'!E72</f>
        <v>0</v>
      </c>
      <c r="J72" s="1648">
        <f t="shared" si="7"/>
        <v>0</v>
      </c>
      <c r="K72" s="1649">
        <f ca="1">+'O4 Summary by Class &amp; Accounts'!D72</f>
        <v>0</v>
      </c>
      <c r="L72" s="1648">
        <f t="shared" si="8"/>
        <v>0</v>
      </c>
      <c r="M72" s="1653"/>
      <c r="N72" s="1653"/>
      <c r="O72" s="1653"/>
      <c r="P72" s="1651"/>
      <c r="Q72" s="1651"/>
      <c r="R72" s="1651"/>
      <c r="S72" s="1651"/>
      <c r="T72" s="1651"/>
      <c r="U72" s="1652" t="s">
        <v>1385</v>
      </c>
      <c r="W72" s="2087" t="s">
        <v>343</v>
      </c>
    </row>
    <row r="73" spans="1:23" ht="12.75">
      <c r="A73" s="1638">
        <v>1960</v>
      </c>
      <c r="B73" s="452" t="s">
        <v>615</v>
      </c>
      <c r="C73" s="1171">
        <v>0</v>
      </c>
      <c r="D73" s="1171">
        <f ca="1">+'I4 BO ASSETS'!F74</f>
        <v>0</v>
      </c>
      <c r="E73" s="1171">
        <f t="shared" si="4"/>
        <v>0</v>
      </c>
      <c r="F73" s="1646" t="s">
        <v>1385</v>
      </c>
      <c r="G73" s="1171">
        <f t="shared" si="5"/>
        <v>0</v>
      </c>
      <c r="H73" s="1647">
        <f t="shared" si="6"/>
        <v>0</v>
      </c>
      <c r="I73" s="1192">
        <f ca="1">+'O5 Details by Class &amp; Accounts'!E73</f>
        <v>0</v>
      </c>
      <c r="J73" s="1648">
        <f t="shared" si="7"/>
        <v>0</v>
      </c>
      <c r="K73" s="1649">
        <f ca="1">+'O4 Summary by Class &amp; Accounts'!D73</f>
        <v>0</v>
      </c>
      <c r="L73" s="1648">
        <f t="shared" si="8"/>
        <v>0</v>
      </c>
      <c r="M73" s="1653"/>
      <c r="N73" s="1653"/>
      <c r="O73" s="1653"/>
      <c r="P73" s="1651"/>
      <c r="Q73" s="1651"/>
      <c r="R73" s="1651"/>
      <c r="S73" s="1651"/>
      <c r="T73" s="1651"/>
      <c r="U73" s="1652" t="s">
        <v>1385</v>
      </c>
      <c r="W73" s="2087" t="s">
        <v>343</v>
      </c>
    </row>
    <row r="74" spans="1:23" ht="25.5">
      <c r="A74" s="1638">
        <v>1970</v>
      </c>
      <c r="B74" s="452" t="s">
        <v>617</v>
      </c>
      <c r="C74" s="1171">
        <v>0</v>
      </c>
      <c r="D74" s="1171">
        <f ca="1">+'I4 BO ASSETS'!F75</f>
        <v>0</v>
      </c>
      <c r="E74" s="1171">
        <f t="shared" si="4"/>
        <v>0</v>
      </c>
      <c r="F74" s="1646" t="s">
        <v>1385</v>
      </c>
      <c r="G74" s="1171">
        <f t="shared" si="5"/>
        <v>0</v>
      </c>
      <c r="H74" s="1647">
        <f t="shared" si="6"/>
        <v>0</v>
      </c>
      <c r="I74" s="1192">
        <f ca="1">+'O5 Details by Class &amp; Accounts'!E74</f>
        <v>0</v>
      </c>
      <c r="J74" s="1648">
        <f t="shared" si="7"/>
        <v>0</v>
      </c>
      <c r="K74" s="1649">
        <f ca="1">+'O4 Summary by Class &amp; Accounts'!D74</f>
        <v>0</v>
      </c>
      <c r="L74" s="1648">
        <f t="shared" si="8"/>
        <v>0</v>
      </c>
      <c r="M74" s="1653"/>
      <c r="N74" s="1653"/>
      <c r="O74" s="1653"/>
      <c r="P74" s="1651"/>
      <c r="Q74" s="1651"/>
      <c r="R74" s="1651"/>
      <c r="S74" s="1651"/>
      <c r="T74" s="1651"/>
      <c r="U74" s="1652" t="s">
        <v>1385</v>
      </c>
      <c r="W74" s="2087" t="s">
        <v>343</v>
      </c>
    </row>
    <row r="75" spans="1:23" ht="25.5">
      <c r="A75" s="1638">
        <v>1975</v>
      </c>
      <c r="B75" s="452" t="s">
        <v>1282</v>
      </c>
      <c r="C75" s="1171">
        <v>0</v>
      </c>
      <c r="D75" s="1171">
        <f ca="1">+'I4 BO ASSETS'!F76</f>
        <v>0</v>
      </c>
      <c r="E75" s="1171">
        <f t="shared" si="4"/>
        <v>0</v>
      </c>
      <c r="F75" s="1646" t="s">
        <v>1385</v>
      </c>
      <c r="G75" s="1171">
        <f t="shared" si="5"/>
        <v>0</v>
      </c>
      <c r="H75" s="1647">
        <f t="shared" si="6"/>
        <v>0</v>
      </c>
      <c r="I75" s="1192">
        <f ca="1">+'O5 Details by Class &amp; Accounts'!E75</f>
        <v>0</v>
      </c>
      <c r="J75" s="1648">
        <f t="shared" si="7"/>
        <v>0</v>
      </c>
      <c r="K75" s="1649">
        <f ca="1">+'O4 Summary by Class &amp; Accounts'!D75</f>
        <v>0</v>
      </c>
      <c r="L75" s="1648">
        <f t="shared" si="8"/>
        <v>0</v>
      </c>
      <c r="M75" s="1653"/>
      <c r="N75" s="1653"/>
      <c r="O75" s="1653"/>
      <c r="P75" s="1651"/>
      <c r="Q75" s="1651"/>
      <c r="R75" s="1651"/>
      <c r="S75" s="1651"/>
      <c r="T75" s="1651"/>
      <c r="U75" s="1652" t="s">
        <v>1385</v>
      </c>
      <c r="W75" s="2087" t="s">
        <v>343</v>
      </c>
    </row>
    <row r="76" spans="1:23" ht="12.75">
      <c r="A76" s="1638">
        <v>1980</v>
      </c>
      <c r="B76" s="452" t="s">
        <v>635</v>
      </c>
      <c r="C76" s="1171">
        <v>0</v>
      </c>
      <c r="D76" s="1171">
        <f ca="1">+'I4 BO ASSETS'!F77</f>
        <v>1755000</v>
      </c>
      <c r="E76" s="1171">
        <f t="shared" si="4"/>
        <v>1755000</v>
      </c>
      <c r="F76" s="1646" t="s">
        <v>1385</v>
      </c>
      <c r="G76" s="1171">
        <f t="shared" si="5"/>
        <v>0</v>
      </c>
      <c r="H76" s="1647">
        <f t="shared" si="6"/>
        <v>1755000</v>
      </c>
      <c r="I76" s="1192">
        <f ca="1">+'O5 Details by Class &amp; Accounts'!E76</f>
        <v>1755000</v>
      </c>
      <c r="J76" s="1648">
        <f t="shared" si="7"/>
        <v>0</v>
      </c>
      <c r="K76" s="1649">
        <f ca="1">+'O4 Summary by Class &amp; Accounts'!D76</f>
        <v>1755000.0000000002</v>
      </c>
      <c r="L76" s="1648">
        <f t="shared" si="8"/>
        <v>0</v>
      </c>
      <c r="M76" s="1653"/>
      <c r="N76" s="1653"/>
      <c r="O76" s="1653"/>
      <c r="P76" s="1651"/>
      <c r="Q76" s="1651"/>
      <c r="R76" s="1651"/>
      <c r="S76" s="1651"/>
      <c r="T76" s="1651"/>
      <c r="U76" s="1652" t="s">
        <v>1385</v>
      </c>
      <c r="W76" s="2087" t="s">
        <v>343</v>
      </c>
    </row>
    <row r="77" spans="1:23" ht="12.75">
      <c r="A77" s="1638">
        <v>1990</v>
      </c>
      <c r="B77" s="452" t="s">
        <v>637</v>
      </c>
      <c r="C77" s="1171">
        <v>0</v>
      </c>
      <c r="D77" s="1171">
        <f ca="1">'I4 BO ASSETS'!F78</f>
        <v>0</v>
      </c>
      <c r="E77" s="1171">
        <f>+SUM(C77:D77)</f>
        <v>0</v>
      </c>
      <c r="F77" s="1646" t="s">
        <v>1385</v>
      </c>
      <c r="G77" s="1171">
        <f t="shared" si="5"/>
        <v>0</v>
      </c>
      <c r="H77" s="1647">
        <f t="shared" si="6"/>
        <v>0</v>
      </c>
      <c r="I77" s="1192">
        <f ca="1">+'O5 Details by Class &amp; Accounts'!E77</f>
        <v>0</v>
      </c>
      <c r="J77" s="1648">
        <f t="shared" si="7"/>
        <v>0</v>
      </c>
      <c r="K77" s="1649">
        <f ca="1">+'O4 Summary by Class &amp; Accounts'!D77</f>
        <v>0</v>
      </c>
      <c r="L77" s="1648">
        <f t="shared" si="8"/>
        <v>0</v>
      </c>
      <c r="M77" s="1653"/>
      <c r="N77" s="1653"/>
      <c r="O77" s="1653"/>
      <c r="P77" s="1651"/>
      <c r="Q77" s="1651"/>
      <c r="R77" s="1651"/>
      <c r="S77" s="1651"/>
      <c r="T77" s="1651"/>
      <c r="U77" s="1652" t="s">
        <v>1385</v>
      </c>
      <c r="W77" s="2087" t="s">
        <v>343</v>
      </c>
    </row>
    <row r="78" spans="1:23" ht="12.75">
      <c r="A78" s="1636">
        <v>1995</v>
      </c>
      <c r="B78" s="1176" t="s">
        <v>638</v>
      </c>
      <c r="C78" s="1171">
        <f ca="1">+'I3 TB Data'!H156</f>
        <v>-371000</v>
      </c>
      <c r="D78" s="1192">
        <f ca="1">0</f>
        <v>0</v>
      </c>
      <c r="E78" s="1171">
        <f>+SUM(C78:D78)</f>
        <v>-371000</v>
      </c>
      <c r="F78" s="1646" t="s">
        <v>1385</v>
      </c>
      <c r="G78" s="1171">
        <f t="shared" si="5"/>
        <v>0</v>
      </c>
      <c r="H78" s="1647">
        <f t="shared" si="6"/>
        <v>-371000</v>
      </c>
      <c r="I78" s="1192">
        <f ca="1">+'O5 Details by Class &amp; Accounts'!E78</f>
        <v>-371000</v>
      </c>
      <c r="J78" s="1648">
        <f t="shared" si="7"/>
        <v>0</v>
      </c>
      <c r="K78" s="1649">
        <f ca="1">+'O4 Summary by Class &amp; Accounts'!D78</f>
        <v>-371000</v>
      </c>
      <c r="L78" s="1648">
        <f t="shared" si="8"/>
        <v>0</v>
      </c>
      <c r="M78" s="1650"/>
      <c r="N78" s="1650"/>
      <c r="O78" s="1650"/>
      <c r="P78" s="1651"/>
      <c r="Q78" s="1651"/>
      <c r="R78" s="1651"/>
      <c r="S78" s="1651"/>
      <c r="T78" s="1651"/>
      <c r="U78" s="1652" t="s">
        <v>1385</v>
      </c>
      <c r="W78" s="2087" t="s">
        <v>1333</v>
      </c>
    </row>
    <row r="79" spans="1:23" ht="12.75">
      <c r="A79" s="1638">
        <v>2005</v>
      </c>
      <c r="B79" s="452" t="s">
        <v>639</v>
      </c>
      <c r="C79" s="1171">
        <v>0</v>
      </c>
      <c r="D79" s="1192">
        <f ca="1">'I4 BO ASSETS'!F79</f>
        <v>0</v>
      </c>
      <c r="E79" s="1171">
        <f>+SUM(C79:D79)</f>
        <v>0</v>
      </c>
      <c r="F79" s="1646" t="s">
        <v>1385</v>
      </c>
      <c r="G79" s="1171">
        <f t="shared" si="5"/>
        <v>0</v>
      </c>
      <c r="H79" s="1647">
        <f t="shared" si="6"/>
        <v>0</v>
      </c>
      <c r="I79" s="1192">
        <f ca="1">+'O5 Details by Class &amp; Accounts'!E79</f>
        <v>0</v>
      </c>
      <c r="J79" s="1648">
        <f t="shared" si="7"/>
        <v>0</v>
      </c>
      <c r="K79" s="1649">
        <f ca="1">+'O4 Summary by Class &amp; Accounts'!D79</f>
        <v>0</v>
      </c>
      <c r="L79" s="1648">
        <f t="shared" si="8"/>
        <v>0</v>
      </c>
      <c r="M79" s="1653"/>
      <c r="N79" s="1653"/>
      <c r="O79" s="1653"/>
      <c r="P79" s="1651"/>
      <c r="Q79" s="1651"/>
      <c r="R79" s="1651"/>
      <c r="S79" s="1651"/>
      <c r="T79" s="1651"/>
      <c r="U79" s="1652" t="s">
        <v>1385</v>
      </c>
      <c r="W79" s="2087" t="s">
        <v>343</v>
      </c>
    </row>
    <row r="80" spans="1:23" ht="12.75">
      <c r="A80" s="1638">
        <v>2010</v>
      </c>
      <c r="B80" s="452" t="s">
        <v>640</v>
      </c>
      <c r="C80" s="1171">
        <v>0</v>
      </c>
      <c r="D80" s="1192">
        <f ca="1">'I4 BO ASSETS'!F80</f>
        <v>0</v>
      </c>
      <c r="E80" s="1171">
        <f t="shared" si="4"/>
        <v>0</v>
      </c>
      <c r="F80" s="1646" t="s">
        <v>1385</v>
      </c>
      <c r="G80" s="1171">
        <f t="shared" si="5"/>
        <v>0</v>
      </c>
      <c r="H80" s="1647">
        <f t="shared" si="6"/>
        <v>0</v>
      </c>
      <c r="I80" s="1192">
        <f ca="1">+'O5 Details by Class &amp; Accounts'!E80</f>
        <v>0</v>
      </c>
      <c r="J80" s="1648">
        <f t="shared" si="7"/>
        <v>0</v>
      </c>
      <c r="K80" s="1649">
        <f ca="1">+'O4 Summary by Class &amp; Accounts'!D80</f>
        <v>0</v>
      </c>
      <c r="L80" s="1648">
        <f t="shared" si="8"/>
        <v>0</v>
      </c>
      <c r="M80" s="1653"/>
      <c r="N80" s="1653"/>
      <c r="O80" s="1653"/>
      <c r="P80" s="1651"/>
      <c r="Q80" s="1651"/>
      <c r="R80" s="1651"/>
      <c r="S80" s="1651"/>
      <c r="T80" s="1651"/>
      <c r="U80" s="1652" t="s">
        <v>1385</v>
      </c>
      <c r="W80" s="2087" t="s">
        <v>343</v>
      </c>
    </row>
    <row r="81" spans="1:23" ht="25.5">
      <c r="A81" s="1638">
        <v>2105</v>
      </c>
      <c r="B81" s="452" t="s">
        <v>1317</v>
      </c>
      <c r="C81" s="1171">
        <f ca="1">+'I3 TB Data'!H168</f>
        <v>-19712500</v>
      </c>
      <c r="D81" s="1171"/>
      <c r="E81" s="1171">
        <f>+SUM(C81:D81)</f>
        <v>-19712500</v>
      </c>
      <c r="F81" s="1646" t="s">
        <v>1385</v>
      </c>
      <c r="G81" s="1171">
        <f t="shared" si="5"/>
        <v>0</v>
      </c>
      <c r="H81" s="1647">
        <f t="shared" si="6"/>
        <v>-19712500</v>
      </c>
      <c r="I81" s="1192">
        <f ca="1">+'O5 Details by Class &amp; Accounts'!E81</f>
        <v>-19712500</v>
      </c>
      <c r="J81" s="1648">
        <f t="shared" si="7"/>
        <v>0</v>
      </c>
      <c r="K81" s="1649">
        <f ca="1">+'O4 Summary by Class &amp; Accounts'!D81</f>
        <v>-19712500</v>
      </c>
      <c r="L81" s="1648">
        <f t="shared" si="8"/>
        <v>0</v>
      </c>
      <c r="M81" s="1657"/>
      <c r="N81" s="1657"/>
      <c r="O81" s="1657"/>
      <c r="P81" s="1657"/>
      <c r="Q81" s="1657"/>
      <c r="R81" s="1657"/>
      <c r="S81" s="1657"/>
      <c r="T81" s="1657"/>
      <c r="U81" s="1652" t="s">
        <v>1385</v>
      </c>
      <c r="W81" s="2087" t="s">
        <v>1333</v>
      </c>
    </row>
    <row r="82" spans="1:23" ht="25.5">
      <c r="A82" s="1638">
        <v>2120</v>
      </c>
      <c r="B82" s="452" t="s">
        <v>435</v>
      </c>
      <c r="C82" s="1171">
        <f ca="1">+'I3 TB Data'!H169</f>
        <v>0</v>
      </c>
      <c r="D82" s="1171"/>
      <c r="E82" s="1171">
        <f>+SUM(C82:D82)</f>
        <v>0</v>
      </c>
      <c r="F82" s="1646" t="s">
        <v>1385</v>
      </c>
      <c r="G82" s="1171">
        <f t="shared" si="5"/>
        <v>0</v>
      </c>
      <c r="H82" s="1647">
        <f t="shared" si="6"/>
        <v>0</v>
      </c>
      <c r="I82" s="1192">
        <f ca="1">+'O5 Details by Class &amp; Accounts'!E82</f>
        <v>0</v>
      </c>
      <c r="J82" s="1648">
        <f t="shared" si="7"/>
        <v>0</v>
      </c>
      <c r="K82" s="1649">
        <f ca="1">+'O4 Summary by Class &amp; Accounts'!D82</f>
        <v>0</v>
      </c>
      <c r="L82" s="1648">
        <f t="shared" si="8"/>
        <v>0</v>
      </c>
      <c r="M82" s="1653"/>
      <c r="N82" s="1653"/>
      <c r="O82" s="1653"/>
      <c r="P82" s="1651"/>
      <c r="Q82" s="1651"/>
      <c r="R82" s="1651"/>
      <c r="S82" s="1651"/>
      <c r="T82" s="1651"/>
      <c r="U82" s="1652" t="s">
        <v>1385</v>
      </c>
      <c r="W82" s="2087" t="s">
        <v>1333</v>
      </c>
    </row>
    <row r="83" spans="1:23" ht="12.75">
      <c r="A83" s="1640">
        <v>3046</v>
      </c>
      <c r="B83" s="1179" t="s">
        <v>265</v>
      </c>
      <c r="C83" s="1171">
        <f ca="1">+'I3 TB Data'!H231</f>
        <v>-664600</v>
      </c>
      <c r="D83" s="1171"/>
      <c r="E83" s="1171">
        <f>+SUM(C83:D83)</f>
        <v>-664600</v>
      </c>
      <c r="F83" s="1646" t="s">
        <v>1385</v>
      </c>
      <c r="G83" s="1171">
        <f t="shared" ref="G83:G114" si="10">+IF((F83=" "),0,E83)</f>
        <v>0</v>
      </c>
      <c r="H83" s="1647">
        <f t="shared" ref="H83:H114" si="11">+IF((F83=" "),E83,0)</f>
        <v>-664600</v>
      </c>
      <c r="I83" s="1192">
        <f ca="1">+'O5 Details by Class &amp; Accounts'!E83</f>
        <v>-664600</v>
      </c>
      <c r="J83" s="1648">
        <f>+G83+H83-I83</f>
        <v>0</v>
      </c>
      <c r="K83" s="1649">
        <f ca="1">+'O4 Summary by Class &amp; Accounts'!D83</f>
        <v>-664600</v>
      </c>
      <c r="L83" s="1648">
        <f>+H83-K83</f>
        <v>0</v>
      </c>
      <c r="M83" s="1651"/>
      <c r="N83" s="1651"/>
      <c r="O83" s="1651"/>
      <c r="P83" s="1651"/>
      <c r="Q83" s="1651"/>
      <c r="R83" s="1651"/>
      <c r="S83" s="1651"/>
      <c r="T83" s="1651"/>
      <c r="U83" s="1652"/>
      <c r="W83" s="2087" t="s">
        <v>788</v>
      </c>
    </row>
    <row r="84" spans="1:23" ht="12.75">
      <c r="A84" s="1641">
        <v>4080</v>
      </c>
      <c r="B84" s="1181" t="s">
        <v>1331</v>
      </c>
      <c r="C84" s="1171">
        <f ca="1">+'I3 TB Data'!H253</f>
        <v>-7116899.9999999981</v>
      </c>
      <c r="D84" s="1171"/>
      <c r="E84" s="1171">
        <f t="shared" ref="E84:E114" si="12">+SUM(C84:D84)</f>
        <v>-7116899.9999999981</v>
      </c>
      <c r="F84" s="1646" t="s">
        <v>1385</v>
      </c>
      <c r="G84" s="1171">
        <f t="shared" si="10"/>
        <v>0</v>
      </c>
      <c r="H84" s="1647">
        <f t="shared" si="11"/>
        <v>-7116899.9999999981</v>
      </c>
      <c r="I84" s="1192">
        <f ca="1">+'O5 Details by Class &amp; Accounts'!E84</f>
        <v>-7116899.9999999981</v>
      </c>
      <c r="J84" s="1648">
        <f>+G84+H84-I84</f>
        <v>0</v>
      </c>
      <c r="K84" s="1649">
        <f ca="1">+'O4 Summary by Class &amp; Accounts'!D84</f>
        <v>-7116899.9999999981</v>
      </c>
      <c r="L84" s="1648">
        <f>+H84-K84</f>
        <v>0</v>
      </c>
      <c r="M84" s="1661"/>
      <c r="N84" s="1661"/>
      <c r="O84" s="1661"/>
      <c r="P84" s="1651"/>
      <c r="Q84" s="1651"/>
      <c r="R84" s="1651"/>
      <c r="S84" s="1651"/>
      <c r="T84" s="1651"/>
      <c r="U84" s="1652" t="s">
        <v>1385</v>
      </c>
      <c r="W84" s="2087" t="s">
        <v>674</v>
      </c>
    </row>
    <row r="85" spans="1:23" ht="12.75">
      <c r="A85" s="1641">
        <v>4082</v>
      </c>
      <c r="B85" s="1181" t="s">
        <v>1332</v>
      </c>
      <c r="C85" s="1171">
        <f ca="1">+'I3 TB Data'!H254</f>
        <v>-21000</v>
      </c>
      <c r="D85" s="1171"/>
      <c r="E85" s="1171">
        <f t="shared" si="12"/>
        <v>-21000</v>
      </c>
      <c r="F85" s="1646" t="s">
        <v>1385</v>
      </c>
      <c r="G85" s="1171">
        <f t="shared" si="10"/>
        <v>0</v>
      </c>
      <c r="H85" s="1647">
        <f t="shared" si="11"/>
        <v>-21000</v>
      </c>
      <c r="I85" s="1192">
        <f ca="1">+'O5 Details by Class &amp; Accounts'!E85</f>
        <v>-21000</v>
      </c>
      <c r="J85" s="1648">
        <f>+G85+H85-I85</f>
        <v>0</v>
      </c>
      <c r="K85" s="1649">
        <f ca="1">+'O4 Summary by Class &amp; Accounts'!D85</f>
        <v>-21000.000000000004</v>
      </c>
      <c r="L85" s="1648">
        <f>+H85-K85</f>
        <v>0</v>
      </c>
      <c r="M85" s="1661"/>
      <c r="N85" s="1661"/>
      <c r="O85" s="1661"/>
      <c r="P85" s="1651"/>
      <c r="Q85" s="1651"/>
      <c r="R85" s="1651"/>
      <c r="S85" s="1651"/>
      <c r="T85" s="1651"/>
      <c r="U85" s="1652" t="s">
        <v>1385</v>
      </c>
      <c r="W85" s="2087" t="s">
        <v>891</v>
      </c>
    </row>
    <row r="86" spans="1:23" ht="25.5">
      <c r="A86" s="1641">
        <v>4084</v>
      </c>
      <c r="B86" s="1181" t="s">
        <v>964</v>
      </c>
      <c r="C86" s="1171">
        <f ca="1">+'I3 TB Data'!H255</f>
        <v>-1000</v>
      </c>
      <c r="D86" s="1171"/>
      <c r="E86" s="1171">
        <f t="shared" si="12"/>
        <v>-1000</v>
      </c>
      <c r="F86" s="1646" t="s">
        <v>1385</v>
      </c>
      <c r="G86" s="1171">
        <f t="shared" si="10"/>
        <v>0</v>
      </c>
      <c r="H86" s="1647">
        <f t="shared" si="11"/>
        <v>-1000</v>
      </c>
      <c r="I86" s="1192">
        <f ca="1">+'O5 Details by Class &amp; Accounts'!E86</f>
        <v>-1000</v>
      </c>
      <c r="J86" s="1648">
        <f>+G86+H86-I86</f>
        <v>0</v>
      </c>
      <c r="K86" s="1649">
        <f ca="1">+'O4 Summary by Class &amp; Accounts'!D86</f>
        <v>-1000</v>
      </c>
      <c r="L86" s="1648">
        <f>+H86-K86</f>
        <v>0</v>
      </c>
      <c r="M86" s="1661"/>
      <c r="N86" s="1661"/>
      <c r="O86" s="1661"/>
      <c r="P86" s="1651"/>
      <c r="Q86" s="1651"/>
      <c r="R86" s="1651"/>
      <c r="S86" s="1651"/>
      <c r="T86" s="1651"/>
      <c r="U86" s="1652" t="s">
        <v>1476</v>
      </c>
      <c r="W86" s="2087" t="s">
        <v>891</v>
      </c>
    </row>
    <row r="87" spans="1:23" ht="25.5">
      <c r="A87" s="1641">
        <v>4090</v>
      </c>
      <c r="B87" s="1181" t="s">
        <v>969</v>
      </c>
      <c r="C87" s="1171">
        <f ca="1">+'I3 TB Data'!H256</f>
        <v>0</v>
      </c>
      <c r="D87" s="1171"/>
      <c r="E87" s="1171">
        <f t="shared" si="12"/>
        <v>0</v>
      </c>
      <c r="F87" s="1646" t="s">
        <v>1385</v>
      </c>
      <c r="G87" s="1171">
        <f t="shared" si="10"/>
        <v>0</v>
      </c>
      <c r="H87" s="1647">
        <f t="shared" si="11"/>
        <v>0</v>
      </c>
      <c r="I87" s="1192">
        <f ca="1">+'O5 Details by Class &amp; Accounts'!E87</f>
        <v>0</v>
      </c>
      <c r="J87" s="1648">
        <f>+G87+H87-I87</f>
        <v>0</v>
      </c>
      <c r="K87" s="1649">
        <f ca="1">+'O4 Summary by Class &amp; Accounts'!D87</f>
        <v>0</v>
      </c>
      <c r="L87" s="1648">
        <f>+H87-K87</f>
        <v>0</v>
      </c>
      <c r="M87" s="1661"/>
      <c r="N87" s="1661"/>
      <c r="O87" s="1661"/>
      <c r="P87" s="1651"/>
      <c r="Q87" s="1651"/>
      <c r="R87" s="1651"/>
      <c r="S87" s="1651"/>
      <c r="T87" s="1651"/>
      <c r="U87" s="1652" t="s">
        <v>1385</v>
      </c>
      <c r="W87" s="2087" t="s">
        <v>891</v>
      </c>
    </row>
    <row r="88" spans="1:23" ht="12.75">
      <c r="A88" s="1641">
        <v>4205</v>
      </c>
      <c r="B88" s="1181" t="s">
        <v>972</v>
      </c>
      <c r="C88" s="1171">
        <f ca="1">+'I3 TB Data'!H259</f>
        <v>-37000</v>
      </c>
      <c r="D88" s="1171"/>
      <c r="E88" s="1171">
        <f t="shared" si="12"/>
        <v>-37000</v>
      </c>
      <c r="F88" s="1646" t="s">
        <v>1385</v>
      </c>
      <c r="G88" s="1171">
        <f t="shared" si="10"/>
        <v>0</v>
      </c>
      <c r="H88" s="1647">
        <f t="shared" si="11"/>
        <v>-37000</v>
      </c>
      <c r="I88" s="1192">
        <f ca="1">+'O5 Details by Class &amp; Accounts'!E88</f>
        <v>-37000</v>
      </c>
      <c r="J88" s="1648">
        <f t="shared" ref="J88:J122" si="13">+G88+H88-I88</f>
        <v>0</v>
      </c>
      <c r="K88" s="1649">
        <f ca="1">+'O4 Summary by Class &amp; Accounts'!D88</f>
        <v>-37000</v>
      </c>
      <c r="L88" s="1648">
        <f t="shared" ref="L88:L122" si="14">+H88-K88</f>
        <v>0</v>
      </c>
      <c r="M88" s="1661"/>
      <c r="N88" s="1661"/>
      <c r="O88" s="1661"/>
      <c r="P88" s="1651"/>
      <c r="Q88" s="1651"/>
      <c r="R88" s="1651"/>
      <c r="S88" s="1651"/>
      <c r="T88" s="1651"/>
      <c r="U88" s="1652" t="s">
        <v>1385</v>
      </c>
      <c r="W88" s="2087" t="s">
        <v>788</v>
      </c>
    </row>
    <row r="89" spans="1:23" ht="12.75">
      <c r="A89" s="1641">
        <v>4210</v>
      </c>
      <c r="B89" s="1181" t="s">
        <v>973</v>
      </c>
      <c r="C89" s="1171">
        <f ca="1">+'I3 TB Data'!H260</f>
        <v>0</v>
      </c>
      <c r="D89" s="1171"/>
      <c r="E89" s="1171">
        <f t="shared" si="12"/>
        <v>0</v>
      </c>
      <c r="F89" s="1646" t="s">
        <v>1385</v>
      </c>
      <c r="G89" s="1171">
        <f t="shared" si="10"/>
        <v>0</v>
      </c>
      <c r="H89" s="1647">
        <f t="shared" si="11"/>
        <v>0</v>
      </c>
      <c r="I89" s="1192">
        <f ca="1">+'O5 Details by Class &amp; Accounts'!E89</f>
        <v>0</v>
      </c>
      <c r="J89" s="1648">
        <f t="shared" si="13"/>
        <v>0</v>
      </c>
      <c r="K89" s="1649">
        <f ca="1">+'O4 Summary by Class &amp; Accounts'!D89</f>
        <v>0</v>
      </c>
      <c r="L89" s="1648">
        <f t="shared" si="14"/>
        <v>0</v>
      </c>
      <c r="M89" s="1661"/>
      <c r="N89" s="1661"/>
      <c r="O89" s="1661"/>
      <c r="P89" s="1651"/>
      <c r="Q89" s="1651"/>
      <c r="R89" s="1651"/>
      <c r="S89" s="1651"/>
      <c r="T89" s="1651"/>
      <c r="U89" s="1652" t="s">
        <v>1385</v>
      </c>
      <c r="W89" s="2087" t="s">
        <v>788</v>
      </c>
    </row>
    <row r="90" spans="1:23" ht="12.75">
      <c r="A90" s="1641">
        <v>4215</v>
      </c>
      <c r="B90" s="1181" t="s">
        <v>974</v>
      </c>
      <c r="C90" s="1171">
        <f ca="1">+'I3 TB Data'!H261</f>
        <v>0</v>
      </c>
      <c r="D90" s="1171"/>
      <c r="E90" s="1171">
        <f t="shared" si="12"/>
        <v>0</v>
      </c>
      <c r="F90" s="1646" t="s">
        <v>1385</v>
      </c>
      <c r="G90" s="1171">
        <f t="shared" si="10"/>
        <v>0</v>
      </c>
      <c r="H90" s="1647">
        <f t="shared" si="11"/>
        <v>0</v>
      </c>
      <c r="I90" s="1192">
        <f ca="1">+'O5 Details by Class &amp; Accounts'!E90</f>
        <v>0</v>
      </c>
      <c r="J90" s="1648">
        <f t="shared" si="13"/>
        <v>0</v>
      </c>
      <c r="K90" s="1649">
        <f ca="1">+'O4 Summary by Class &amp; Accounts'!D90</f>
        <v>0</v>
      </c>
      <c r="L90" s="1648">
        <f t="shared" si="14"/>
        <v>0</v>
      </c>
      <c r="M90" s="1661"/>
      <c r="N90" s="1661"/>
      <c r="O90" s="1661"/>
      <c r="P90" s="1651"/>
      <c r="Q90" s="1651"/>
      <c r="R90" s="1651"/>
      <c r="S90" s="1651"/>
      <c r="T90" s="1651"/>
      <c r="U90" s="1652" t="s">
        <v>1385</v>
      </c>
      <c r="W90" s="2087" t="s">
        <v>788</v>
      </c>
    </row>
    <row r="91" spans="1:23" ht="12.75">
      <c r="A91" s="1641">
        <v>4220</v>
      </c>
      <c r="B91" s="1181" t="s">
        <v>975</v>
      </c>
      <c r="C91" s="1171">
        <f ca="1">+'I3 TB Data'!H262</f>
        <v>-90000</v>
      </c>
      <c r="D91" s="1171"/>
      <c r="E91" s="1171">
        <f t="shared" si="12"/>
        <v>-90000</v>
      </c>
      <c r="F91" s="1646" t="s">
        <v>1385</v>
      </c>
      <c r="G91" s="1171">
        <f t="shared" si="10"/>
        <v>0</v>
      </c>
      <c r="H91" s="1647">
        <f t="shared" si="11"/>
        <v>-90000</v>
      </c>
      <c r="I91" s="1192">
        <f ca="1">+'O5 Details by Class &amp; Accounts'!E91</f>
        <v>-90000</v>
      </c>
      <c r="J91" s="1648">
        <f t="shared" si="13"/>
        <v>0</v>
      </c>
      <c r="K91" s="1649">
        <f ca="1">+'O4 Summary by Class &amp; Accounts'!D91</f>
        <v>-90000</v>
      </c>
      <c r="L91" s="1648">
        <f t="shared" si="14"/>
        <v>0</v>
      </c>
      <c r="M91" s="1661"/>
      <c r="N91" s="1661"/>
      <c r="O91" s="1661"/>
      <c r="P91" s="1651"/>
      <c r="Q91" s="1651"/>
      <c r="R91" s="1651"/>
      <c r="S91" s="1651"/>
      <c r="T91" s="1651"/>
      <c r="U91" s="1652" t="s">
        <v>1385</v>
      </c>
      <c r="W91" s="2087" t="s">
        <v>788</v>
      </c>
    </row>
    <row r="92" spans="1:23" ht="12.75">
      <c r="A92" s="1641">
        <v>4225</v>
      </c>
      <c r="B92" s="1181" t="s">
        <v>976</v>
      </c>
      <c r="C92" s="1171">
        <f ca="1">+'I3 TB Data'!H263</f>
        <v>-60000</v>
      </c>
      <c r="D92" s="1171"/>
      <c r="E92" s="1171">
        <f t="shared" si="12"/>
        <v>-60000</v>
      </c>
      <c r="F92" s="1646" t="s">
        <v>1385</v>
      </c>
      <c r="G92" s="1171">
        <f t="shared" si="10"/>
        <v>0</v>
      </c>
      <c r="H92" s="1647">
        <f t="shared" si="11"/>
        <v>-60000</v>
      </c>
      <c r="I92" s="1192">
        <f ca="1">+'O5 Details by Class &amp; Accounts'!E92</f>
        <v>-60000</v>
      </c>
      <c r="J92" s="1648">
        <f t="shared" si="13"/>
        <v>0</v>
      </c>
      <c r="K92" s="1649">
        <f ca="1">+'O4 Summary by Class &amp; Accounts'!D92</f>
        <v>-60000</v>
      </c>
      <c r="L92" s="1648">
        <f t="shared" si="14"/>
        <v>0</v>
      </c>
      <c r="M92" s="1661"/>
      <c r="N92" s="1661"/>
      <c r="O92" s="1661"/>
      <c r="P92" s="1651"/>
      <c r="Q92" s="1651"/>
      <c r="R92" s="1651"/>
      <c r="S92" s="1651"/>
      <c r="T92" s="1651"/>
      <c r="U92" s="1652" t="s">
        <v>1385</v>
      </c>
      <c r="W92" s="2087" t="s">
        <v>1071</v>
      </c>
    </row>
    <row r="93" spans="1:23" ht="12.75">
      <c r="A93" s="1641">
        <v>4235</v>
      </c>
      <c r="B93" s="1181" t="s">
        <v>978</v>
      </c>
      <c r="C93" s="1171">
        <f ca="1">+'I3 TB Data'!H265</f>
        <v>-351400</v>
      </c>
      <c r="D93" s="1171"/>
      <c r="E93" s="1171">
        <f t="shared" si="12"/>
        <v>-351400</v>
      </c>
      <c r="F93" s="1662" t="s">
        <v>1385</v>
      </c>
      <c r="G93" s="1171">
        <f t="shared" si="10"/>
        <v>0</v>
      </c>
      <c r="H93" s="1647">
        <f t="shared" si="11"/>
        <v>-351400</v>
      </c>
      <c r="I93" s="1192">
        <f ca="1">+'O5 Details by Class &amp; Accounts'!E93</f>
        <v>-351400</v>
      </c>
      <c r="J93" s="1648">
        <f t="shared" si="13"/>
        <v>0</v>
      </c>
      <c r="K93" s="1649">
        <f ca="1">+'O4 Summary by Class &amp; Accounts'!D93</f>
        <v>-351400.00000000012</v>
      </c>
      <c r="L93" s="1648">
        <f t="shared" si="14"/>
        <v>0</v>
      </c>
      <c r="M93" s="1661"/>
      <c r="N93" s="1661"/>
      <c r="O93" s="1661"/>
      <c r="P93" s="1651"/>
      <c r="Q93" s="1651"/>
      <c r="R93" s="1651"/>
      <c r="S93" s="1651"/>
      <c r="T93" s="1651"/>
      <c r="U93" s="1663" t="s">
        <v>1385</v>
      </c>
      <c r="W93" s="2087" t="s">
        <v>891</v>
      </c>
    </row>
    <row r="94" spans="1:23" ht="12.75">
      <c r="A94" s="1640">
        <v>4240</v>
      </c>
      <c r="B94" s="1179" t="s">
        <v>979</v>
      </c>
      <c r="C94" s="1171">
        <f ca="1">+'I3 TB Data'!H266</f>
        <v>0</v>
      </c>
      <c r="D94" s="1171"/>
      <c r="E94" s="1171">
        <f t="shared" si="12"/>
        <v>0</v>
      </c>
      <c r="F94" s="1646" t="s">
        <v>1385</v>
      </c>
      <c r="G94" s="1171">
        <f t="shared" si="10"/>
        <v>0</v>
      </c>
      <c r="H94" s="1647">
        <f t="shared" si="11"/>
        <v>0</v>
      </c>
      <c r="I94" s="1192">
        <f ca="1">+'O5 Details by Class &amp; Accounts'!E94</f>
        <v>0</v>
      </c>
      <c r="J94" s="1648">
        <f t="shared" si="13"/>
        <v>0</v>
      </c>
      <c r="K94" s="1649">
        <f ca="1">+'O4 Summary by Class &amp; Accounts'!D94</f>
        <v>0</v>
      </c>
      <c r="L94" s="1648">
        <f t="shared" si="14"/>
        <v>0</v>
      </c>
      <c r="M94" s="1664"/>
      <c r="N94" s="1664"/>
      <c r="O94" s="1664"/>
      <c r="P94" s="1651"/>
      <c r="Q94" s="1651"/>
      <c r="R94" s="1651"/>
      <c r="S94" s="1651"/>
      <c r="T94" s="1651"/>
      <c r="U94" s="1652" t="s">
        <v>1385</v>
      </c>
      <c r="W94" s="2087" t="s">
        <v>788</v>
      </c>
    </row>
    <row r="95" spans="1:23" ht="25.5">
      <c r="A95" s="1641">
        <v>4245</v>
      </c>
      <c r="B95" s="1181" t="s">
        <v>980</v>
      </c>
      <c r="C95" s="1171">
        <f ca="1">+'I3 TB Data'!H267</f>
        <v>0</v>
      </c>
      <c r="D95" s="1171"/>
      <c r="E95" s="1171">
        <f t="shared" si="12"/>
        <v>0</v>
      </c>
      <c r="F95" s="1646" t="s">
        <v>1385</v>
      </c>
      <c r="G95" s="1171">
        <f t="shared" si="10"/>
        <v>0</v>
      </c>
      <c r="H95" s="1647">
        <f t="shared" si="11"/>
        <v>0</v>
      </c>
      <c r="I95" s="1192">
        <f ca="1">+'O5 Details by Class &amp; Accounts'!E95</f>
        <v>0</v>
      </c>
      <c r="J95" s="1648">
        <f t="shared" si="13"/>
        <v>0</v>
      </c>
      <c r="K95" s="1649">
        <f ca="1">+'O4 Summary by Class &amp; Accounts'!D95</f>
        <v>0</v>
      </c>
      <c r="L95" s="1648">
        <f t="shared" si="14"/>
        <v>0</v>
      </c>
      <c r="M95" s="1661"/>
      <c r="N95" s="1661"/>
      <c r="O95" s="1661"/>
      <c r="P95" s="1651"/>
      <c r="Q95" s="1651"/>
      <c r="R95" s="1651"/>
      <c r="S95" s="1651"/>
      <c r="T95" s="1651"/>
      <c r="U95" s="1652" t="s">
        <v>1385</v>
      </c>
      <c r="W95" s="2087" t="s">
        <v>788</v>
      </c>
    </row>
    <row r="96" spans="1:23" ht="12.75">
      <c r="A96" s="1640">
        <v>4305</v>
      </c>
      <c r="B96" s="1179" t="s">
        <v>1120</v>
      </c>
      <c r="C96" s="1171">
        <f ca="1">+'I3 TB Data'!H268</f>
        <v>0</v>
      </c>
      <c r="D96" s="1171"/>
      <c r="E96" s="1171">
        <f t="shared" si="12"/>
        <v>0</v>
      </c>
      <c r="F96" s="1646" t="s">
        <v>1385</v>
      </c>
      <c r="G96" s="1171">
        <f t="shared" si="10"/>
        <v>0</v>
      </c>
      <c r="H96" s="1647">
        <f t="shared" si="11"/>
        <v>0</v>
      </c>
      <c r="I96" s="1192">
        <f ca="1">+'O5 Details by Class &amp; Accounts'!E96</f>
        <v>0</v>
      </c>
      <c r="J96" s="1648">
        <f t="shared" si="13"/>
        <v>0</v>
      </c>
      <c r="K96" s="1649">
        <f ca="1">+'O4 Summary by Class &amp; Accounts'!D96</f>
        <v>0</v>
      </c>
      <c r="L96" s="1648">
        <f t="shared" si="14"/>
        <v>0</v>
      </c>
      <c r="M96" s="1664"/>
      <c r="N96" s="1664"/>
      <c r="O96" s="1664"/>
      <c r="P96" s="1651"/>
      <c r="Q96" s="1651"/>
      <c r="R96" s="1651"/>
      <c r="S96" s="1651"/>
      <c r="T96" s="1651"/>
      <c r="U96" s="1652" t="s">
        <v>1385</v>
      </c>
      <c r="W96" s="2087" t="s">
        <v>788</v>
      </c>
    </row>
    <row r="97" spans="1:23" ht="12.75">
      <c r="A97" s="1640">
        <v>4310</v>
      </c>
      <c r="B97" s="1179" t="s">
        <v>1121</v>
      </c>
      <c r="C97" s="1171">
        <f ca="1">+'I3 TB Data'!H269</f>
        <v>0</v>
      </c>
      <c r="D97" s="1171"/>
      <c r="E97" s="1171">
        <f t="shared" si="12"/>
        <v>0</v>
      </c>
      <c r="F97" s="1646" t="s">
        <v>1385</v>
      </c>
      <c r="G97" s="1171">
        <f t="shared" si="10"/>
        <v>0</v>
      </c>
      <c r="H97" s="1647">
        <f t="shared" si="11"/>
        <v>0</v>
      </c>
      <c r="I97" s="1192">
        <f ca="1">+'O5 Details by Class &amp; Accounts'!E97</f>
        <v>0</v>
      </c>
      <c r="J97" s="1648">
        <f t="shared" si="13"/>
        <v>0</v>
      </c>
      <c r="K97" s="1649">
        <f ca="1">+'O4 Summary by Class &amp; Accounts'!D97</f>
        <v>0</v>
      </c>
      <c r="L97" s="1648">
        <f t="shared" si="14"/>
        <v>0</v>
      </c>
      <c r="M97" s="1664"/>
      <c r="N97" s="1664"/>
      <c r="O97" s="1664"/>
      <c r="P97" s="1651"/>
      <c r="Q97" s="1651"/>
      <c r="R97" s="1651"/>
      <c r="S97" s="1651"/>
      <c r="T97" s="1651"/>
      <c r="U97" s="1652" t="s">
        <v>1385</v>
      </c>
      <c r="W97" s="2087" t="s">
        <v>788</v>
      </c>
    </row>
    <row r="98" spans="1:23" ht="25.5">
      <c r="A98" s="1641">
        <v>4315</v>
      </c>
      <c r="B98" s="1181" t="s">
        <v>1122</v>
      </c>
      <c r="C98" s="1171">
        <f ca="1">+'I3 TB Data'!H270</f>
        <v>0</v>
      </c>
      <c r="D98" s="1171"/>
      <c r="E98" s="1171">
        <f t="shared" si="12"/>
        <v>0</v>
      </c>
      <c r="F98" s="1646" t="s">
        <v>1385</v>
      </c>
      <c r="G98" s="1171">
        <f t="shared" si="10"/>
        <v>0</v>
      </c>
      <c r="H98" s="1647">
        <f t="shared" si="11"/>
        <v>0</v>
      </c>
      <c r="I98" s="1192">
        <f ca="1">+'O5 Details by Class &amp; Accounts'!E98</f>
        <v>0</v>
      </c>
      <c r="J98" s="1648">
        <f t="shared" si="13"/>
        <v>0</v>
      </c>
      <c r="K98" s="1649">
        <f ca="1">+'O4 Summary by Class &amp; Accounts'!D98</f>
        <v>0</v>
      </c>
      <c r="L98" s="1648">
        <f t="shared" si="14"/>
        <v>0</v>
      </c>
      <c r="M98" s="1661"/>
      <c r="N98" s="1661"/>
      <c r="O98" s="1661"/>
      <c r="P98" s="1651"/>
      <c r="Q98" s="1651"/>
      <c r="R98" s="1651"/>
      <c r="S98" s="1651"/>
      <c r="T98" s="1651"/>
      <c r="U98" s="1652" t="s">
        <v>1385</v>
      </c>
      <c r="W98" s="2087" t="s">
        <v>788</v>
      </c>
    </row>
    <row r="99" spans="1:23" ht="25.5">
      <c r="A99" s="1641">
        <v>4320</v>
      </c>
      <c r="B99" s="1181" t="s">
        <v>1126</v>
      </c>
      <c r="C99" s="1171">
        <f ca="1">+'I3 TB Data'!H271</f>
        <v>0</v>
      </c>
      <c r="D99" s="1171"/>
      <c r="E99" s="1171">
        <f t="shared" si="12"/>
        <v>0</v>
      </c>
      <c r="F99" s="1646" t="s">
        <v>1385</v>
      </c>
      <c r="G99" s="1171">
        <f t="shared" si="10"/>
        <v>0</v>
      </c>
      <c r="H99" s="1647">
        <f t="shared" si="11"/>
        <v>0</v>
      </c>
      <c r="I99" s="1192">
        <f ca="1">+'O5 Details by Class &amp; Accounts'!E99</f>
        <v>0</v>
      </c>
      <c r="J99" s="1648">
        <f t="shared" si="13"/>
        <v>0</v>
      </c>
      <c r="K99" s="1649">
        <f ca="1">+'O4 Summary by Class &amp; Accounts'!D99</f>
        <v>0</v>
      </c>
      <c r="L99" s="1648">
        <f t="shared" si="14"/>
        <v>0</v>
      </c>
      <c r="M99" s="1661"/>
      <c r="N99" s="1661"/>
      <c r="O99" s="1661"/>
      <c r="P99" s="1651"/>
      <c r="Q99" s="1651"/>
      <c r="R99" s="1651"/>
      <c r="S99" s="1651"/>
      <c r="T99" s="1651"/>
      <c r="U99" s="1652" t="s">
        <v>1385</v>
      </c>
      <c r="W99" s="2087" t="s">
        <v>788</v>
      </c>
    </row>
    <row r="100" spans="1:23" ht="25.5">
      <c r="A100" s="1641">
        <v>4325</v>
      </c>
      <c r="B100" s="1181" t="s">
        <v>1112</v>
      </c>
      <c r="C100" s="1171">
        <f ca="1">+'I3 TB Data'!H272</f>
        <v>-30000</v>
      </c>
      <c r="D100" s="1171"/>
      <c r="E100" s="1171">
        <f t="shared" si="12"/>
        <v>-30000</v>
      </c>
      <c r="F100" s="1646" t="s">
        <v>1385</v>
      </c>
      <c r="G100" s="1171">
        <f t="shared" si="10"/>
        <v>0</v>
      </c>
      <c r="H100" s="1647">
        <f t="shared" si="11"/>
        <v>-30000</v>
      </c>
      <c r="I100" s="1192">
        <f ca="1">+'O5 Details by Class &amp; Accounts'!E100</f>
        <v>-30000</v>
      </c>
      <c r="J100" s="1648">
        <f t="shared" si="13"/>
        <v>0</v>
      </c>
      <c r="K100" s="1649">
        <f ca="1">+'O4 Summary by Class &amp; Accounts'!D100</f>
        <v>-30000</v>
      </c>
      <c r="L100" s="1648">
        <f t="shared" si="14"/>
        <v>0</v>
      </c>
      <c r="M100" s="1661"/>
      <c r="N100" s="1661"/>
      <c r="O100" s="1661"/>
      <c r="P100" s="1651"/>
      <c r="Q100" s="1651"/>
      <c r="R100" s="1651"/>
      <c r="S100" s="1651"/>
      <c r="T100" s="1651"/>
      <c r="U100" s="1652" t="s">
        <v>1385</v>
      </c>
      <c r="W100" s="2087" t="s">
        <v>788</v>
      </c>
    </row>
    <row r="101" spans="1:23" ht="25.5">
      <c r="A101" s="1641">
        <v>4330</v>
      </c>
      <c r="B101" s="1181" t="s">
        <v>1113</v>
      </c>
      <c r="C101" s="1171">
        <f ca="1">+'I3 TB Data'!H273</f>
        <v>0</v>
      </c>
      <c r="D101" s="1171"/>
      <c r="E101" s="1171">
        <f t="shared" si="12"/>
        <v>0</v>
      </c>
      <c r="F101" s="1646" t="s">
        <v>1385</v>
      </c>
      <c r="G101" s="1171">
        <f t="shared" si="10"/>
        <v>0</v>
      </c>
      <c r="H101" s="1647">
        <f t="shared" si="11"/>
        <v>0</v>
      </c>
      <c r="I101" s="1192">
        <f ca="1">+'O5 Details by Class &amp; Accounts'!E101</f>
        <v>0</v>
      </c>
      <c r="J101" s="1648">
        <f t="shared" si="13"/>
        <v>0</v>
      </c>
      <c r="K101" s="1649">
        <f ca="1">+'O4 Summary by Class &amp; Accounts'!D101</f>
        <v>0</v>
      </c>
      <c r="L101" s="1648">
        <f t="shared" si="14"/>
        <v>0</v>
      </c>
      <c r="M101" s="1661"/>
      <c r="N101" s="1661"/>
      <c r="O101" s="1661"/>
      <c r="P101" s="1651"/>
      <c r="Q101" s="1651"/>
      <c r="R101" s="1651"/>
      <c r="S101" s="1651"/>
      <c r="T101" s="1651"/>
      <c r="U101" s="1652" t="s">
        <v>1385</v>
      </c>
      <c r="W101" s="2087" t="s">
        <v>788</v>
      </c>
    </row>
    <row r="102" spans="1:23" ht="25.5">
      <c r="A102" s="1641">
        <v>4335</v>
      </c>
      <c r="B102" s="1181" t="s">
        <v>1116</v>
      </c>
      <c r="C102" s="1171">
        <f ca="1">+'I3 TB Data'!H274</f>
        <v>0</v>
      </c>
      <c r="D102" s="1171"/>
      <c r="E102" s="1171">
        <f t="shared" si="12"/>
        <v>0</v>
      </c>
      <c r="F102" s="1646" t="s">
        <v>1385</v>
      </c>
      <c r="G102" s="1171">
        <f t="shared" si="10"/>
        <v>0</v>
      </c>
      <c r="H102" s="1647">
        <f t="shared" si="11"/>
        <v>0</v>
      </c>
      <c r="I102" s="1192">
        <f ca="1">+'O5 Details by Class &amp; Accounts'!E102</f>
        <v>0</v>
      </c>
      <c r="J102" s="1648">
        <f t="shared" si="13"/>
        <v>0</v>
      </c>
      <c r="K102" s="1649">
        <f ca="1">+'O4 Summary by Class &amp; Accounts'!D102</f>
        <v>0</v>
      </c>
      <c r="L102" s="1648">
        <f t="shared" si="14"/>
        <v>0</v>
      </c>
      <c r="M102" s="1661"/>
      <c r="N102" s="1661"/>
      <c r="O102" s="1661"/>
      <c r="P102" s="1651"/>
      <c r="Q102" s="1651"/>
      <c r="R102" s="1651"/>
      <c r="S102" s="1651"/>
      <c r="T102" s="1651"/>
      <c r="U102" s="1652" t="s">
        <v>1385</v>
      </c>
      <c r="W102" s="2087" t="s">
        <v>788</v>
      </c>
    </row>
    <row r="103" spans="1:23" ht="25.5">
      <c r="A103" s="1641">
        <v>4340</v>
      </c>
      <c r="B103" s="1181" t="s">
        <v>1117</v>
      </c>
      <c r="C103" s="1171">
        <f ca="1">+'I3 TB Data'!H275</f>
        <v>0</v>
      </c>
      <c r="D103" s="1171"/>
      <c r="E103" s="1171">
        <f t="shared" si="12"/>
        <v>0</v>
      </c>
      <c r="F103" s="1646" t="s">
        <v>1385</v>
      </c>
      <c r="G103" s="1171">
        <f t="shared" si="10"/>
        <v>0</v>
      </c>
      <c r="H103" s="1647">
        <f t="shared" si="11"/>
        <v>0</v>
      </c>
      <c r="I103" s="1192">
        <f ca="1">+'O5 Details by Class &amp; Accounts'!E103</f>
        <v>0</v>
      </c>
      <c r="J103" s="1648">
        <f t="shared" si="13"/>
        <v>0</v>
      </c>
      <c r="K103" s="1649">
        <f ca="1">+'O4 Summary by Class &amp; Accounts'!D103</f>
        <v>0</v>
      </c>
      <c r="L103" s="1648">
        <f t="shared" si="14"/>
        <v>0</v>
      </c>
      <c r="M103" s="1661"/>
      <c r="N103" s="1661"/>
      <c r="O103" s="1661"/>
      <c r="P103" s="1651"/>
      <c r="Q103" s="1651"/>
      <c r="R103" s="1651"/>
      <c r="S103" s="1651"/>
      <c r="T103" s="1651"/>
      <c r="U103" s="1652" t="s">
        <v>1385</v>
      </c>
      <c r="W103" s="2087" t="s">
        <v>788</v>
      </c>
    </row>
    <row r="104" spans="1:23" ht="25.5">
      <c r="A104" s="1641">
        <v>4345</v>
      </c>
      <c r="B104" s="1181" t="s">
        <v>1118</v>
      </c>
      <c r="C104" s="1171">
        <f ca="1">+'I3 TB Data'!H276</f>
        <v>0</v>
      </c>
      <c r="D104" s="1171"/>
      <c r="E104" s="1171">
        <f t="shared" si="12"/>
        <v>0</v>
      </c>
      <c r="F104" s="1646" t="s">
        <v>1385</v>
      </c>
      <c r="G104" s="1171">
        <f t="shared" si="10"/>
        <v>0</v>
      </c>
      <c r="H104" s="1647">
        <f t="shared" si="11"/>
        <v>0</v>
      </c>
      <c r="I104" s="1192">
        <f ca="1">+'O5 Details by Class &amp; Accounts'!E104</f>
        <v>0</v>
      </c>
      <c r="J104" s="1648">
        <f t="shared" si="13"/>
        <v>0</v>
      </c>
      <c r="K104" s="1649">
        <f ca="1">+'O4 Summary by Class &amp; Accounts'!D104</f>
        <v>0</v>
      </c>
      <c r="L104" s="1648">
        <f t="shared" si="14"/>
        <v>0</v>
      </c>
      <c r="M104" s="1661"/>
      <c r="N104" s="1661"/>
      <c r="O104" s="1661"/>
      <c r="P104" s="1651"/>
      <c r="Q104" s="1651"/>
      <c r="R104" s="1651"/>
      <c r="S104" s="1651"/>
      <c r="T104" s="1651"/>
      <c r="U104" s="1652" t="s">
        <v>1385</v>
      </c>
      <c r="W104" s="2087" t="s">
        <v>788</v>
      </c>
    </row>
    <row r="105" spans="1:23" ht="25.5">
      <c r="A105" s="1641">
        <v>4350</v>
      </c>
      <c r="B105" s="1181" t="s">
        <v>1119</v>
      </c>
      <c r="C105" s="1171">
        <f ca="1">+'I3 TB Data'!H277</f>
        <v>0</v>
      </c>
      <c r="D105" s="1171"/>
      <c r="E105" s="1171">
        <f t="shared" si="12"/>
        <v>0</v>
      </c>
      <c r="F105" s="1646" t="s">
        <v>1385</v>
      </c>
      <c r="G105" s="1171">
        <f t="shared" si="10"/>
        <v>0</v>
      </c>
      <c r="H105" s="1647">
        <f t="shared" si="11"/>
        <v>0</v>
      </c>
      <c r="I105" s="1192">
        <f ca="1">+'O5 Details by Class &amp; Accounts'!E105</f>
        <v>0</v>
      </c>
      <c r="J105" s="1648">
        <f t="shared" si="13"/>
        <v>0</v>
      </c>
      <c r="K105" s="1649">
        <f ca="1">+'O4 Summary by Class &amp; Accounts'!D105</f>
        <v>0</v>
      </c>
      <c r="L105" s="1648">
        <f t="shared" si="14"/>
        <v>0</v>
      </c>
      <c r="M105" s="1661"/>
      <c r="N105" s="1661"/>
      <c r="O105" s="1661"/>
      <c r="P105" s="1651"/>
      <c r="Q105" s="1651"/>
      <c r="R105" s="1651"/>
      <c r="S105" s="1651"/>
      <c r="T105" s="1651"/>
      <c r="U105" s="1652" t="s">
        <v>1385</v>
      </c>
      <c r="W105" s="2087" t="s">
        <v>788</v>
      </c>
    </row>
    <row r="106" spans="1:23" ht="25.5">
      <c r="A106" s="1641">
        <v>4355</v>
      </c>
      <c r="B106" s="1181" t="s">
        <v>306</v>
      </c>
      <c r="C106" s="1171">
        <f ca="1">+'I3 TB Data'!H278</f>
        <v>0</v>
      </c>
      <c r="D106" s="1171"/>
      <c r="E106" s="1171">
        <f t="shared" si="12"/>
        <v>0</v>
      </c>
      <c r="F106" s="1646" t="s">
        <v>1385</v>
      </c>
      <c r="G106" s="1171">
        <f t="shared" si="10"/>
        <v>0</v>
      </c>
      <c r="H106" s="1647">
        <f t="shared" si="11"/>
        <v>0</v>
      </c>
      <c r="I106" s="1192">
        <f ca="1">+'O5 Details by Class &amp; Accounts'!E106</f>
        <v>0</v>
      </c>
      <c r="J106" s="1648">
        <f t="shared" si="13"/>
        <v>0</v>
      </c>
      <c r="K106" s="1649">
        <f ca="1">+'O4 Summary by Class &amp; Accounts'!D106</f>
        <v>0</v>
      </c>
      <c r="L106" s="1648">
        <f t="shared" si="14"/>
        <v>0</v>
      </c>
      <c r="M106" s="1661"/>
      <c r="N106" s="1661"/>
      <c r="O106" s="1661"/>
      <c r="P106" s="1651"/>
      <c r="Q106" s="1651"/>
      <c r="R106" s="1651"/>
      <c r="S106" s="1651"/>
      <c r="T106" s="1651"/>
      <c r="U106" s="1652" t="s">
        <v>1385</v>
      </c>
      <c r="W106" s="2087" t="s">
        <v>788</v>
      </c>
    </row>
    <row r="107" spans="1:23" ht="25.5">
      <c r="A107" s="1641">
        <v>4360</v>
      </c>
      <c r="B107" s="1181" t="s">
        <v>287</v>
      </c>
      <c r="C107" s="1171">
        <f ca="1">+'I3 TB Data'!H279</f>
        <v>70000</v>
      </c>
      <c r="D107" s="1171"/>
      <c r="E107" s="1171">
        <f t="shared" si="12"/>
        <v>70000</v>
      </c>
      <c r="F107" s="1646" t="s">
        <v>1385</v>
      </c>
      <c r="G107" s="1171">
        <f t="shared" si="10"/>
        <v>0</v>
      </c>
      <c r="H107" s="1647">
        <f t="shared" si="11"/>
        <v>70000</v>
      </c>
      <c r="I107" s="1192">
        <f ca="1">+'O5 Details by Class &amp; Accounts'!E107</f>
        <v>70000</v>
      </c>
      <c r="J107" s="1648">
        <f t="shared" si="13"/>
        <v>0</v>
      </c>
      <c r="K107" s="1649">
        <f ca="1">+'O4 Summary by Class &amp; Accounts'!D107</f>
        <v>70000</v>
      </c>
      <c r="L107" s="1648">
        <f t="shared" si="14"/>
        <v>0</v>
      </c>
      <c r="M107" s="1661"/>
      <c r="N107" s="1661"/>
      <c r="O107" s="1661"/>
      <c r="P107" s="1651"/>
      <c r="Q107" s="1651"/>
      <c r="R107" s="1651"/>
      <c r="S107" s="1651"/>
      <c r="T107" s="1651"/>
      <c r="U107" s="1652" t="s">
        <v>1385</v>
      </c>
      <c r="W107" s="2087" t="s">
        <v>788</v>
      </c>
    </row>
    <row r="108" spans="1:23" ht="25.5">
      <c r="A108" s="1641">
        <v>4365</v>
      </c>
      <c r="B108" s="1181" t="s">
        <v>288</v>
      </c>
      <c r="C108" s="1171">
        <f ca="1">+'I3 TB Data'!H280</f>
        <v>0</v>
      </c>
      <c r="D108" s="1171"/>
      <c r="E108" s="1171">
        <f t="shared" si="12"/>
        <v>0</v>
      </c>
      <c r="F108" s="1646" t="s">
        <v>1385</v>
      </c>
      <c r="G108" s="1171">
        <f t="shared" si="10"/>
        <v>0</v>
      </c>
      <c r="H108" s="1647">
        <f t="shared" si="11"/>
        <v>0</v>
      </c>
      <c r="I108" s="1192">
        <f ca="1">+'O5 Details by Class &amp; Accounts'!E108</f>
        <v>0</v>
      </c>
      <c r="J108" s="1648">
        <f t="shared" si="13"/>
        <v>0</v>
      </c>
      <c r="K108" s="1649">
        <f ca="1">+'O4 Summary by Class &amp; Accounts'!D108</f>
        <v>0</v>
      </c>
      <c r="L108" s="1648">
        <f t="shared" si="14"/>
        <v>0</v>
      </c>
      <c r="M108" s="1661"/>
      <c r="N108" s="1661"/>
      <c r="O108" s="1661"/>
      <c r="P108" s="1651"/>
      <c r="Q108" s="1651"/>
      <c r="R108" s="1651"/>
      <c r="S108" s="1651"/>
      <c r="T108" s="1651"/>
      <c r="U108" s="1652" t="s">
        <v>1385</v>
      </c>
      <c r="W108" s="2087" t="s">
        <v>788</v>
      </c>
    </row>
    <row r="109" spans="1:23" ht="25.5">
      <c r="A109" s="1641">
        <v>4370</v>
      </c>
      <c r="B109" s="1181" t="s">
        <v>1127</v>
      </c>
      <c r="C109" s="1171">
        <f ca="1">+'I3 TB Data'!H281</f>
        <v>0</v>
      </c>
      <c r="D109" s="1171"/>
      <c r="E109" s="1171">
        <f t="shared" si="12"/>
        <v>0</v>
      </c>
      <c r="F109" s="1646" t="s">
        <v>1385</v>
      </c>
      <c r="G109" s="1171">
        <f t="shared" si="10"/>
        <v>0</v>
      </c>
      <c r="H109" s="1647">
        <f t="shared" si="11"/>
        <v>0</v>
      </c>
      <c r="I109" s="1192">
        <f ca="1">+'O5 Details by Class &amp; Accounts'!E109</f>
        <v>0</v>
      </c>
      <c r="J109" s="1648">
        <f t="shared" si="13"/>
        <v>0</v>
      </c>
      <c r="K109" s="1649">
        <f ca="1">+'O4 Summary by Class &amp; Accounts'!D109</f>
        <v>0</v>
      </c>
      <c r="L109" s="1648">
        <f t="shared" si="14"/>
        <v>0</v>
      </c>
      <c r="M109" s="1661"/>
      <c r="N109" s="1661"/>
      <c r="O109" s="1661"/>
      <c r="P109" s="1651"/>
      <c r="Q109" s="1651"/>
      <c r="R109" s="1651"/>
      <c r="S109" s="1651"/>
      <c r="T109" s="1651"/>
      <c r="U109" s="1652" t="s">
        <v>1385</v>
      </c>
      <c r="W109" s="2087" t="s">
        <v>788</v>
      </c>
    </row>
    <row r="110" spans="1:23" ht="12.75">
      <c r="A110" s="1641">
        <v>4390</v>
      </c>
      <c r="B110" s="1181" t="s">
        <v>1102</v>
      </c>
      <c r="C110" s="1171">
        <f ca="1">+'I3 TB Data'!H285</f>
        <v>0</v>
      </c>
      <c r="D110" s="1171"/>
      <c r="E110" s="1171">
        <f t="shared" si="12"/>
        <v>0</v>
      </c>
      <c r="F110" s="1646" t="s">
        <v>1385</v>
      </c>
      <c r="G110" s="1171">
        <f t="shared" si="10"/>
        <v>0</v>
      </c>
      <c r="H110" s="1647">
        <f t="shared" si="11"/>
        <v>0</v>
      </c>
      <c r="I110" s="1192">
        <f ca="1">+'O5 Details by Class &amp; Accounts'!E110</f>
        <v>0</v>
      </c>
      <c r="J110" s="1648">
        <f t="shared" si="13"/>
        <v>0</v>
      </c>
      <c r="K110" s="1649">
        <f ca="1">+'O4 Summary by Class &amp; Accounts'!D110</f>
        <v>0</v>
      </c>
      <c r="L110" s="1648">
        <f t="shared" si="14"/>
        <v>0</v>
      </c>
      <c r="M110" s="1661"/>
      <c r="N110" s="1661"/>
      <c r="O110" s="1661"/>
      <c r="P110" s="1651"/>
      <c r="Q110" s="1651"/>
      <c r="R110" s="1651"/>
      <c r="S110" s="1651"/>
      <c r="T110" s="1651"/>
      <c r="U110" s="1652" t="s">
        <v>1385</v>
      </c>
      <c r="W110" s="2087" t="s">
        <v>788</v>
      </c>
    </row>
    <row r="111" spans="1:23" ht="12.75">
      <c r="A111" s="1641">
        <v>4395</v>
      </c>
      <c r="B111" s="1181" t="s">
        <v>1160</v>
      </c>
      <c r="C111" s="1171">
        <f ca="1">+'I3 TB Data'!H286</f>
        <v>0</v>
      </c>
      <c r="D111" s="1171"/>
      <c r="E111" s="1171">
        <f t="shared" si="12"/>
        <v>0</v>
      </c>
      <c r="F111" s="1646" t="s">
        <v>1385</v>
      </c>
      <c r="G111" s="1171">
        <f t="shared" si="10"/>
        <v>0</v>
      </c>
      <c r="H111" s="1647">
        <f t="shared" si="11"/>
        <v>0</v>
      </c>
      <c r="I111" s="1192">
        <f ca="1">+'O5 Details by Class &amp; Accounts'!E111</f>
        <v>0</v>
      </c>
      <c r="J111" s="1648">
        <f t="shared" si="13"/>
        <v>0</v>
      </c>
      <c r="K111" s="1649">
        <f ca="1">+'O4 Summary by Class &amp; Accounts'!D111</f>
        <v>0</v>
      </c>
      <c r="L111" s="1648">
        <f t="shared" si="14"/>
        <v>0</v>
      </c>
      <c r="M111" s="1661"/>
      <c r="N111" s="1661"/>
      <c r="O111" s="1661"/>
      <c r="P111" s="1651"/>
      <c r="Q111" s="1651"/>
      <c r="R111" s="1651"/>
      <c r="S111" s="1651"/>
      <c r="T111" s="1651"/>
      <c r="U111" s="1652" t="s">
        <v>1385</v>
      </c>
      <c r="W111" s="2087" t="s">
        <v>788</v>
      </c>
    </row>
    <row r="112" spans="1:23" ht="25.5">
      <c r="A112" s="1641">
        <v>4398</v>
      </c>
      <c r="B112" s="1181" t="s">
        <v>308</v>
      </c>
      <c r="C112" s="1171">
        <f ca="1">+'I3 TB Data'!H287</f>
        <v>0</v>
      </c>
      <c r="D112" s="1171"/>
      <c r="E112" s="1171">
        <f t="shared" si="12"/>
        <v>0</v>
      </c>
      <c r="F112" s="1646" t="s">
        <v>1385</v>
      </c>
      <c r="G112" s="1171">
        <f t="shared" si="10"/>
        <v>0</v>
      </c>
      <c r="H112" s="1647">
        <f t="shared" si="11"/>
        <v>0</v>
      </c>
      <c r="I112" s="1192">
        <f ca="1">+'O5 Details by Class &amp; Accounts'!E112</f>
        <v>0</v>
      </c>
      <c r="J112" s="1648">
        <f t="shared" si="13"/>
        <v>0</v>
      </c>
      <c r="K112" s="1649">
        <f ca="1">+'O4 Summary by Class &amp; Accounts'!D112</f>
        <v>0</v>
      </c>
      <c r="L112" s="1648">
        <f t="shared" si="14"/>
        <v>0</v>
      </c>
      <c r="M112" s="1661"/>
      <c r="N112" s="1661"/>
      <c r="O112" s="1661"/>
      <c r="P112" s="1651"/>
      <c r="Q112" s="1651"/>
      <c r="R112" s="1651"/>
      <c r="S112" s="1651"/>
      <c r="T112" s="1651"/>
      <c r="U112" s="1652" t="s">
        <v>1385</v>
      </c>
      <c r="W112" s="2087" t="s">
        <v>788</v>
      </c>
    </row>
    <row r="113" spans="1:23" ht="12.75">
      <c r="A113" s="1641">
        <v>4405</v>
      </c>
      <c r="B113" s="1181" t="s">
        <v>309</v>
      </c>
      <c r="C113" s="1171">
        <f ca="1">+'I3 TB Data'!H288</f>
        <v>-8000</v>
      </c>
      <c r="D113" s="1171"/>
      <c r="E113" s="1171">
        <f t="shared" si="12"/>
        <v>-8000</v>
      </c>
      <c r="F113" s="1646" t="s">
        <v>1385</v>
      </c>
      <c r="G113" s="1171">
        <f t="shared" si="10"/>
        <v>0</v>
      </c>
      <c r="H113" s="1647">
        <f t="shared" si="11"/>
        <v>-8000</v>
      </c>
      <c r="I113" s="1192">
        <f ca="1">+'O5 Details by Class &amp; Accounts'!E113</f>
        <v>-8000</v>
      </c>
      <c r="J113" s="1648">
        <f t="shared" si="13"/>
        <v>0</v>
      </c>
      <c r="K113" s="1649">
        <f ca="1">+'O4 Summary by Class &amp; Accounts'!D113</f>
        <v>-8000</v>
      </c>
      <c r="L113" s="1648">
        <f t="shared" si="14"/>
        <v>0</v>
      </c>
      <c r="M113" s="1661"/>
      <c r="N113" s="1661"/>
      <c r="O113" s="1661"/>
      <c r="P113" s="1651"/>
      <c r="Q113" s="1651"/>
      <c r="R113" s="1651"/>
      <c r="S113" s="1651"/>
      <c r="T113" s="1651"/>
      <c r="U113" s="1652" t="s">
        <v>1385</v>
      </c>
      <c r="W113" s="2087" t="s">
        <v>788</v>
      </c>
    </row>
    <row r="114" spans="1:23" ht="25.5">
      <c r="A114" s="1641">
        <v>4415</v>
      </c>
      <c r="B114" s="1181" t="s">
        <v>310</v>
      </c>
      <c r="C114" s="1171">
        <f ca="1">+'I3 TB Data'!H289</f>
        <v>0</v>
      </c>
      <c r="D114" s="1171"/>
      <c r="E114" s="1171">
        <f t="shared" si="12"/>
        <v>0</v>
      </c>
      <c r="F114" s="1646"/>
      <c r="G114" s="1171">
        <f t="shared" si="10"/>
        <v>0</v>
      </c>
      <c r="H114" s="1647">
        <f t="shared" si="11"/>
        <v>0</v>
      </c>
      <c r="I114" s="1192">
        <f ca="1">+'O5 Details by Class &amp; Accounts'!E114</f>
        <v>0</v>
      </c>
      <c r="J114" s="1648">
        <f t="shared" si="13"/>
        <v>0</v>
      </c>
      <c r="K114" s="1649">
        <f ca="1">+'O4 Summary by Class &amp; Accounts'!D114</f>
        <v>0</v>
      </c>
      <c r="L114" s="1648">
        <f t="shared" si="14"/>
        <v>0</v>
      </c>
      <c r="M114" s="1661"/>
      <c r="N114" s="1661"/>
      <c r="O114" s="1661"/>
      <c r="P114" s="1651"/>
      <c r="Q114" s="1651"/>
      <c r="R114" s="1651"/>
      <c r="S114" s="1651"/>
      <c r="T114" s="1651"/>
      <c r="U114" s="1652" t="s">
        <v>1385</v>
      </c>
      <c r="W114" s="2087" t="s">
        <v>788</v>
      </c>
    </row>
    <row r="115" spans="1:23" ht="12.75">
      <c r="A115" s="1642">
        <v>4705</v>
      </c>
      <c r="B115" s="1643" t="s">
        <v>1085</v>
      </c>
      <c r="C115" s="1171">
        <f ca="1">+'I3 TB Data'!H311</f>
        <v>20044000</v>
      </c>
      <c r="D115" s="1171"/>
      <c r="E115" s="1171">
        <f t="shared" ref="E115:E145" si="15">+SUM(C115:D115)</f>
        <v>20044000</v>
      </c>
      <c r="F115" s="1646"/>
      <c r="G115" s="1171">
        <f t="shared" ref="G115:G123" si="16">IF((F115=""),0,E115)</f>
        <v>0</v>
      </c>
      <c r="H115" s="1647">
        <f t="shared" ref="H115:H123" si="17">+IF((F115=""),E115,0)</f>
        <v>20044000</v>
      </c>
      <c r="I115" s="1192">
        <f ca="1">+'O5 Details by Class &amp; Accounts'!E115</f>
        <v>20044000</v>
      </c>
      <c r="J115" s="1648">
        <f t="shared" si="13"/>
        <v>0</v>
      </c>
      <c r="K115" s="1649">
        <f ca="1">+'O4 Summary by Class &amp; Accounts'!D115</f>
        <v>20044000.000000004</v>
      </c>
      <c r="L115" s="1648">
        <f t="shared" si="14"/>
        <v>0</v>
      </c>
      <c r="M115" s="1651"/>
      <c r="N115" s="1651"/>
      <c r="O115" s="1651"/>
      <c r="P115" s="1651"/>
      <c r="Q115" s="1651"/>
      <c r="R115" s="1651"/>
      <c r="S115" s="1651"/>
      <c r="T115" s="1651"/>
      <c r="U115" s="1652"/>
      <c r="W115" s="2087" t="s">
        <v>881</v>
      </c>
    </row>
    <row r="116" spans="1:23" ht="12.75">
      <c r="A116" s="1642">
        <v>4708</v>
      </c>
      <c r="B116" s="1643" t="s">
        <v>1086</v>
      </c>
      <c r="C116" s="1171">
        <f ca="1">+'I3 TB Data'!H312</f>
        <v>1459000</v>
      </c>
      <c r="D116" s="1171"/>
      <c r="E116" s="1171">
        <f t="shared" si="15"/>
        <v>1459000</v>
      </c>
      <c r="F116" s="1646"/>
      <c r="G116" s="1171">
        <f t="shared" si="16"/>
        <v>0</v>
      </c>
      <c r="H116" s="1647">
        <f t="shared" si="17"/>
        <v>1459000</v>
      </c>
      <c r="I116" s="1192">
        <f ca="1">+'O5 Details by Class &amp; Accounts'!E116</f>
        <v>1459000</v>
      </c>
      <c r="J116" s="1648">
        <f t="shared" si="13"/>
        <v>0</v>
      </c>
      <c r="K116" s="1649">
        <f ca="1">+'O4 Summary by Class &amp; Accounts'!D116</f>
        <v>1459000</v>
      </c>
      <c r="L116" s="1648">
        <f t="shared" si="14"/>
        <v>0</v>
      </c>
      <c r="M116" s="1651"/>
      <c r="N116" s="1651"/>
      <c r="O116" s="1651"/>
      <c r="P116" s="1651"/>
      <c r="Q116" s="1651"/>
      <c r="R116" s="1651"/>
      <c r="S116" s="1651"/>
      <c r="T116" s="1651"/>
      <c r="U116" s="1652"/>
      <c r="W116" s="2087" t="s">
        <v>881</v>
      </c>
    </row>
    <row r="117" spans="1:23" ht="12.75">
      <c r="A117" s="1642">
        <v>4710</v>
      </c>
      <c r="B117" s="1643" t="s">
        <v>1109</v>
      </c>
      <c r="C117" s="1171">
        <f ca="1">+'I3 TB Data'!H313</f>
        <v>185000</v>
      </c>
      <c r="D117" s="1171"/>
      <c r="E117" s="1171">
        <f t="shared" si="15"/>
        <v>185000</v>
      </c>
      <c r="F117" s="1646"/>
      <c r="G117" s="1171">
        <f t="shared" si="16"/>
        <v>0</v>
      </c>
      <c r="H117" s="1647">
        <f t="shared" si="17"/>
        <v>185000</v>
      </c>
      <c r="I117" s="1192">
        <f ca="1">+'O5 Details by Class &amp; Accounts'!E117</f>
        <v>185000</v>
      </c>
      <c r="J117" s="1648">
        <f t="shared" si="13"/>
        <v>0</v>
      </c>
      <c r="K117" s="1649">
        <f ca="1">+'O4 Summary by Class &amp; Accounts'!D117</f>
        <v>185000</v>
      </c>
      <c r="L117" s="1648">
        <f t="shared" si="14"/>
        <v>0</v>
      </c>
      <c r="M117" s="1651"/>
      <c r="N117" s="1651"/>
      <c r="O117" s="1651"/>
      <c r="P117" s="1651"/>
      <c r="Q117" s="1651"/>
      <c r="R117" s="1651"/>
      <c r="S117" s="1651"/>
      <c r="T117" s="1651"/>
      <c r="U117" s="1652"/>
      <c r="W117" s="2087" t="s">
        <v>881</v>
      </c>
    </row>
    <row r="118" spans="1:23" ht="12.75">
      <c r="A118" s="1642">
        <v>4712</v>
      </c>
      <c r="B118" s="1643" t="s">
        <v>1110</v>
      </c>
      <c r="C118" s="1171">
        <f ca="1">+'I3 TB Data'!H314</f>
        <v>0</v>
      </c>
      <c r="D118" s="1171"/>
      <c r="E118" s="1171">
        <f t="shared" si="15"/>
        <v>0</v>
      </c>
      <c r="F118" s="1646"/>
      <c r="G118" s="1171">
        <f t="shared" si="16"/>
        <v>0</v>
      </c>
      <c r="H118" s="1647">
        <f t="shared" si="17"/>
        <v>0</v>
      </c>
      <c r="I118" s="1192">
        <f ca="1">+'O5 Details by Class &amp; Accounts'!E118</f>
        <v>0</v>
      </c>
      <c r="J118" s="1648">
        <f t="shared" si="13"/>
        <v>0</v>
      </c>
      <c r="K118" s="1649">
        <f ca="1">+'O4 Summary by Class &amp; Accounts'!D118</f>
        <v>0</v>
      </c>
      <c r="L118" s="1648">
        <f t="shared" si="14"/>
        <v>0</v>
      </c>
      <c r="M118" s="1651"/>
      <c r="N118" s="1651"/>
      <c r="O118" s="1651"/>
      <c r="P118" s="1651"/>
      <c r="Q118" s="1651"/>
      <c r="R118" s="1651"/>
      <c r="S118" s="1651"/>
      <c r="T118" s="1651"/>
      <c r="U118" s="1652"/>
      <c r="W118" s="2087" t="s">
        <v>881</v>
      </c>
    </row>
    <row r="119" spans="1:23" ht="12.75">
      <c r="A119" s="1642">
        <v>4714</v>
      </c>
      <c r="B119" s="1643" t="s">
        <v>1111</v>
      </c>
      <c r="C119" s="1171">
        <f ca="1">+'I3 TB Data'!H315</f>
        <v>1055000</v>
      </c>
      <c r="D119" s="1171"/>
      <c r="E119" s="1171">
        <f t="shared" si="15"/>
        <v>1055000</v>
      </c>
      <c r="F119" s="1646"/>
      <c r="G119" s="1171">
        <f t="shared" si="16"/>
        <v>0</v>
      </c>
      <c r="H119" s="1647">
        <f t="shared" si="17"/>
        <v>1055000</v>
      </c>
      <c r="I119" s="1192">
        <f ca="1">+'O5 Details by Class &amp; Accounts'!E119</f>
        <v>1055000</v>
      </c>
      <c r="J119" s="1648">
        <f t="shared" si="13"/>
        <v>0</v>
      </c>
      <c r="K119" s="1649">
        <f ca="1">+'O4 Summary by Class &amp; Accounts'!D119</f>
        <v>1055000</v>
      </c>
      <c r="L119" s="1648">
        <f t="shared" si="14"/>
        <v>0</v>
      </c>
      <c r="M119" s="1651"/>
      <c r="N119" s="1651"/>
      <c r="O119" s="1651"/>
      <c r="P119" s="1651"/>
      <c r="Q119" s="1651"/>
      <c r="R119" s="1651"/>
      <c r="S119" s="1651"/>
      <c r="T119" s="1651"/>
      <c r="U119" s="1652"/>
      <c r="W119" s="2087" t="s">
        <v>86</v>
      </c>
    </row>
    <row r="120" spans="1:23" ht="12.75">
      <c r="A120" s="1642">
        <v>4715</v>
      </c>
      <c r="B120" s="1643" t="s">
        <v>1019</v>
      </c>
      <c r="C120" s="1171">
        <f ca="1">+'I3 TB Data'!H316</f>
        <v>0</v>
      </c>
      <c r="D120" s="1171"/>
      <c r="E120" s="1171">
        <f t="shared" si="15"/>
        <v>0</v>
      </c>
      <c r="F120" s="1646"/>
      <c r="G120" s="1171">
        <f t="shared" si="16"/>
        <v>0</v>
      </c>
      <c r="H120" s="1647">
        <f t="shared" si="17"/>
        <v>0</v>
      </c>
      <c r="I120" s="1192">
        <f ca="1">+'O5 Details by Class &amp; Accounts'!E120</f>
        <v>0</v>
      </c>
      <c r="J120" s="1648">
        <f t="shared" si="13"/>
        <v>0</v>
      </c>
      <c r="K120" s="1649">
        <f ca="1">+'O4 Summary by Class &amp; Accounts'!D120</f>
        <v>0</v>
      </c>
      <c r="L120" s="1648">
        <f t="shared" si="14"/>
        <v>0</v>
      </c>
      <c r="M120" s="1651"/>
      <c r="N120" s="1651"/>
      <c r="O120" s="1651"/>
      <c r="P120" s="1651"/>
      <c r="Q120" s="1651"/>
      <c r="R120" s="1651"/>
      <c r="S120" s="1651"/>
      <c r="T120" s="1651"/>
      <c r="U120" s="1652"/>
      <c r="W120" s="2087" t="s">
        <v>881</v>
      </c>
    </row>
    <row r="121" spans="1:23" ht="12.75">
      <c r="A121" s="1642">
        <v>4716</v>
      </c>
      <c r="B121" s="1643" t="s">
        <v>1020</v>
      </c>
      <c r="C121" s="1171">
        <f ca="1">+'I3 TB Data'!H317</f>
        <v>989000</v>
      </c>
      <c r="D121" s="1171"/>
      <c r="E121" s="1171">
        <f t="shared" si="15"/>
        <v>989000</v>
      </c>
      <c r="F121" s="1646"/>
      <c r="G121" s="1171">
        <f t="shared" si="16"/>
        <v>0</v>
      </c>
      <c r="H121" s="1647">
        <f t="shared" si="17"/>
        <v>989000</v>
      </c>
      <c r="I121" s="1192">
        <f ca="1">+'O5 Details by Class &amp; Accounts'!E121</f>
        <v>989000</v>
      </c>
      <c r="J121" s="1648">
        <f t="shared" si="13"/>
        <v>0</v>
      </c>
      <c r="K121" s="1649">
        <f ca="1">+'O4 Summary by Class &amp; Accounts'!D121</f>
        <v>989000</v>
      </c>
      <c r="L121" s="1648">
        <f t="shared" si="14"/>
        <v>0</v>
      </c>
      <c r="M121" s="1651"/>
      <c r="N121" s="1651"/>
      <c r="O121" s="1651"/>
      <c r="P121" s="1651"/>
      <c r="Q121" s="1651"/>
      <c r="R121" s="1651"/>
      <c r="S121" s="1651"/>
      <c r="T121" s="1651"/>
      <c r="U121" s="1652"/>
      <c r="W121" s="2087" t="s">
        <v>86</v>
      </c>
    </row>
    <row r="122" spans="1:23" ht="12.75">
      <c r="A122" s="1642">
        <v>4730</v>
      </c>
      <c r="B122" s="1643" t="s">
        <v>1023</v>
      </c>
      <c r="C122" s="1171">
        <f ca="1">+'I3 TB Data'!H320</f>
        <v>0</v>
      </c>
      <c r="D122" s="1171"/>
      <c r="E122" s="1171">
        <f t="shared" si="15"/>
        <v>0</v>
      </c>
      <c r="F122" s="1646"/>
      <c r="G122" s="1171">
        <f t="shared" si="16"/>
        <v>0</v>
      </c>
      <c r="H122" s="1647">
        <f t="shared" si="17"/>
        <v>0</v>
      </c>
      <c r="I122" s="1192">
        <f ca="1">+'O5 Details by Class &amp; Accounts'!E122</f>
        <v>0</v>
      </c>
      <c r="J122" s="1648">
        <f t="shared" si="13"/>
        <v>0</v>
      </c>
      <c r="K122" s="1649">
        <f ca="1">+'O4 Summary by Class &amp; Accounts'!D122</f>
        <v>0</v>
      </c>
      <c r="L122" s="1648">
        <f t="shared" si="14"/>
        <v>0</v>
      </c>
      <c r="M122" s="1651"/>
      <c r="N122" s="1651"/>
      <c r="O122" s="1651"/>
      <c r="P122" s="1651"/>
      <c r="Q122" s="1651"/>
      <c r="R122" s="1651"/>
      <c r="S122" s="1651"/>
      <c r="T122" s="1651"/>
      <c r="U122" s="1652"/>
      <c r="W122" s="2087" t="s">
        <v>881</v>
      </c>
    </row>
    <row r="123" spans="1:23" ht="12.75">
      <c r="A123" s="1636">
        <v>5005</v>
      </c>
      <c r="B123" s="1176" t="s">
        <v>311</v>
      </c>
      <c r="C123" s="1171">
        <f ca="1">+'I3 TB Data'!H341</f>
        <v>645000</v>
      </c>
      <c r="D123" s="1171"/>
      <c r="E123" s="1171">
        <f t="shared" si="15"/>
        <v>645000</v>
      </c>
      <c r="F123" s="1646"/>
      <c r="G123" s="1171">
        <f t="shared" si="16"/>
        <v>0</v>
      </c>
      <c r="H123" s="1647">
        <f t="shared" si="17"/>
        <v>645000</v>
      </c>
      <c r="I123" s="1192">
        <f ca="1">+'O5 Details by Class &amp; Accounts'!E123</f>
        <v>645000</v>
      </c>
      <c r="J123" s="1648">
        <f t="shared" ref="J123:J157" si="18">+G123+H123-I123</f>
        <v>0</v>
      </c>
      <c r="K123" s="1649">
        <f ca="1">+'O4 Summary by Class &amp; Accounts'!D123</f>
        <v>644999.99999999988</v>
      </c>
      <c r="L123" s="1648">
        <f t="shared" ref="L123:L157" si="19">+H123-K123</f>
        <v>0</v>
      </c>
      <c r="M123" s="1650"/>
      <c r="N123" s="1650"/>
      <c r="O123" s="1650"/>
      <c r="P123" s="1651"/>
      <c r="Q123" s="1651"/>
      <c r="R123" s="1651"/>
      <c r="S123" s="1651"/>
      <c r="T123" s="1651"/>
      <c r="U123" s="1652" t="s">
        <v>1385</v>
      </c>
      <c r="W123" s="2087" t="s">
        <v>448</v>
      </c>
    </row>
    <row r="124" spans="1:23" ht="12.75">
      <c r="A124" s="1636">
        <v>5010</v>
      </c>
      <c r="B124" s="1176" t="s">
        <v>1024</v>
      </c>
      <c r="C124" s="1171">
        <f ca="1">+'I3 TB Data'!H342</f>
        <v>261000</v>
      </c>
      <c r="D124" s="1171"/>
      <c r="E124" s="1171">
        <f t="shared" si="15"/>
        <v>261000</v>
      </c>
      <c r="F124" s="1646" t="s">
        <v>1385</v>
      </c>
      <c r="G124" s="1171">
        <f t="shared" ref="G124:G154" si="20">+IF((F124=" "),0,E124)</f>
        <v>0</v>
      </c>
      <c r="H124" s="1647">
        <f t="shared" ref="H124:H154" si="21">+IF((F124=" "),E124,0)</f>
        <v>261000</v>
      </c>
      <c r="I124" s="1192">
        <f ca="1">+'O5 Details by Class &amp; Accounts'!E124</f>
        <v>261000</v>
      </c>
      <c r="J124" s="1648">
        <f t="shared" si="18"/>
        <v>0</v>
      </c>
      <c r="K124" s="1649">
        <f ca="1">+'O4 Summary by Class &amp; Accounts'!D124</f>
        <v>261000</v>
      </c>
      <c r="L124" s="1648">
        <f t="shared" si="19"/>
        <v>0</v>
      </c>
      <c r="M124" s="1650"/>
      <c r="N124" s="1650"/>
      <c r="O124" s="1650"/>
      <c r="P124" s="1651"/>
      <c r="Q124" s="1651"/>
      <c r="R124" s="1651"/>
      <c r="S124" s="1651"/>
      <c r="T124" s="1651"/>
      <c r="U124" s="1652" t="s">
        <v>1385</v>
      </c>
      <c r="W124" s="2087" t="s">
        <v>448</v>
      </c>
    </row>
    <row r="125" spans="1:23" ht="12.75">
      <c r="A125" s="1636">
        <v>5012</v>
      </c>
      <c r="B125" s="1176" t="s">
        <v>302</v>
      </c>
      <c r="C125" s="1171">
        <f ca="1">+'I3 TB Data'!H343</f>
        <v>0</v>
      </c>
      <c r="D125" s="1171"/>
      <c r="E125" s="1171">
        <f t="shared" si="15"/>
        <v>0</v>
      </c>
      <c r="F125" s="1646" t="s">
        <v>1385</v>
      </c>
      <c r="G125" s="1171">
        <f t="shared" si="20"/>
        <v>0</v>
      </c>
      <c r="H125" s="1647">
        <f t="shared" si="21"/>
        <v>0</v>
      </c>
      <c r="I125" s="1192">
        <f ca="1">+'O5 Details by Class &amp; Accounts'!E125</f>
        <v>0</v>
      </c>
      <c r="J125" s="1648">
        <f t="shared" si="18"/>
        <v>0</v>
      </c>
      <c r="K125" s="1649">
        <f ca="1">+'O4 Summary by Class &amp; Accounts'!D125</f>
        <v>0</v>
      </c>
      <c r="L125" s="1648">
        <f t="shared" si="19"/>
        <v>0</v>
      </c>
      <c r="M125" s="1650"/>
      <c r="N125" s="1650"/>
      <c r="O125" s="1650"/>
      <c r="P125" s="1651"/>
      <c r="Q125" s="1651"/>
      <c r="R125" s="1651"/>
      <c r="S125" s="1651"/>
      <c r="T125" s="1651"/>
      <c r="U125" s="1652" t="s">
        <v>1385</v>
      </c>
      <c r="W125" s="2087">
        <v>1808</v>
      </c>
    </row>
    <row r="126" spans="1:23" ht="25.5">
      <c r="A126" s="1636">
        <v>5014</v>
      </c>
      <c r="B126" s="1176" t="s">
        <v>303</v>
      </c>
      <c r="C126" s="1171">
        <f ca="1">+'I3 TB Data'!H344</f>
        <v>0</v>
      </c>
      <c r="D126" s="1171"/>
      <c r="E126" s="1171">
        <f t="shared" si="15"/>
        <v>0</v>
      </c>
      <c r="F126" s="1646" t="s">
        <v>1385</v>
      </c>
      <c r="G126" s="1171">
        <f t="shared" si="20"/>
        <v>0</v>
      </c>
      <c r="H126" s="1647">
        <f t="shared" si="21"/>
        <v>0</v>
      </c>
      <c r="I126" s="1192">
        <f ca="1">+'O5 Details by Class &amp; Accounts'!E126</f>
        <v>0</v>
      </c>
      <c r="J126" s="1648">
        <f t="shared" si="18"/>
        <v>0</v>
      </c>
      <c r="K126" s="1649">
        <f ca="1">+'O4 Summary by Class &amp; Accounts'!D126</f>
        <v>0</v>
      </c>
      <c r="L126" s="1648">
        <f t="shared" si="19"/>
        <v>0</v>
      </c>
      <c r="M126" s="1650"/>
      <c r="N126" s="1650"/>
      <c r="O126" s="1650"/>
      <c r="P126" s="1651"/>
      <c r="Q126" s="1651"/>
      <c r="R126" s="1651"/>
      <c r="S126" s="1651"/>
      <c r="T126" s="1651"/>
      <c r="U126" s="1652" t="s">
        <v>1385</v>
      </c>
      <c r="W126" s="2087">
        <v>1815</v>
      </c>
    </row>
    <row r="127" spans="1:23" ht="25.5">
      <c r="A127" s="1636">
        <v>5015</v>
      </c>
      <c r="B127" s="1176" t="s">
        <v>304</v>
      </c>
      <c r="C127" s="1171">
        <f ca="1">+'I3 TB Data'!H345</f>
        <v>0</v>
      </c>
      <c r="D127" s="1171"/>
      <c r="E127" s="1171">
        <f t="shared" si="15"/>
        <v>0</v>
      </c>
      <c r="F127" s="1646" t="s">
        <v>1385</v>
      </c>
      <c r="G127" s="1171">
        <f t="shared" si="20"/>
        <v>0</v>
      </c>
      <c r="H127" s="1647">
        <f t="shared" si="21"/>
        <v>0</v>
      </c>
      <c r="I127" s="1192">
        <f ca="1">+'O5 Details by Class &amp; Accounts'!E127</f>
        <v>0</v>
      </c>
      <c r="J127" s="1648">
        <f t="shared" si="18"/>
        <v>0</v>
      </c>
      <c r="K127" s="1649">
        <f ca="1">+'O4 Summary by Class &amp; Accounts'!D127</f>
        <v>0</v>
      </c>
      <c r="L127" s="1648">
        <f t="shared" si="19"/>
        <v>0</v>
      </c>
      <c r="M127" s="1650"/>
      <c r="N127" s="1650"/>
      <c r="O127" s="1650"/>
      <c r="P127" s="1651"/>
      <c r="Q127" s="1651"/>
      <c r="R127" s="1651"/>
      <c r="S127" s="1651"/>
      <c r="T127" s="1651"/>
      <c r="U127" s="1652" t="s">
        <v>1385</v>
      </c>
      <c r="W127" s="2087">
        <v>1815</v>
      </c>
    </row>
    <row r="128" spans="1:23" ht="25.5">
      <c r="A128" s="1636">
        <v>5016</v>
      </c>
      <c r="B128" s="1176" t="s">
        <v>305</v>
      </c>
      <c r="C128" s="1171">
        <f ca="1">+'I3 TB Data'!H346</f>
        <v>27000</v>
      </c>
      <c r="D128" s="1171"/>
      <c r="E128" s="1171">
        <f t="shared" si="15"/>
        <v>27000</v>
      </c>
      <c r="F128" s="1646" t="s">
        <v>1385</v>
      </c>
      <c r="G128" s="1171">
        <f t="shared" si="20"/>
        <v>0</v>
      </c>
      <c r="H128" s="1647">
        <f t="shared" si="21"/>
        <v>27000</v>
      </c>
      <c r="I128" s="1192">
        <f ca="1">+'O5 Details by Class &amp; Accounts'!E128</f>
        <v>27000</v>
      </c>
      <c r="J128" s="1648">
        <f t="shared" si="18"/>
        <v>0</v>
      </c>
      <c r="K128" s="1649">
        <f ca="1">+'O4 Summary by Class &amp; Accounts'!D128</f>
        <v>27000</v>
      </c>
      <c r="L128" s="1648">
        <f t="shared" si="19"/>
        <v>0</v>
      </c>
      <c r="M128" s="1650"/>
      <c r="N128" s="1650"/>
      <c r="O128" s="1650"/>
      <c r="P128" s="1651"/>
      <c r="Q128" s="1651"/>
      <c r="R128" s="1651"/>
      <c r="S128" s="1651"/>
      <c r="T128" s="1651"/>
      <c r="U128" s="1652" t="s">
        <v>1385</v>
      </c>
      <c r="W128" s="2087">
        <v>1820</v>
      </c>
    </row>
    <row r="129" spans="1:23" ht="25.5">
      <c r="A129" s="1636">
        <v>5017</v>
      </c>
      <c r="B129" s="1176" t="s">
        <v>1000</v>
      </c>
      <c r="C129" s="1171">
        <f ca="1">+'I3 TB Data'!H347</f>
        <v>147000</v>
      </c>
      <c r="D129" s="1171"/>
      <c r="E129" s="1171">
        <f t="shared" si="15"/>
        <v>147000</v>
      </c>
      <c r="F129" s="1646" t="s">
        <v>1385</v>
      </c>
      <c r="G129" s="1171">
        <f t="shared" si="20"/>
        <v>0</v>
      </c>
      <c r="H129" s="1647">
        <f t="shared" si="21"/>
        <v>147000</v>
      </c>
      <c r="I129" s="1192">
        <f ca="1">+'O5 Details by Class &amp; Accounts'!E129</f>
        <v>147000</v>
      </c>
      <c r="J129" s="1648">
        <f t="shared" si="18"/>
        <v>0</v>
      </c>
      <c r="K129" s="1649">
        <f ca="1">+'O4 Summary by Class &amp; Accounts'!D129</f>
        <v>147000</v>
      </c>
      <c r="L129" s="1648">
        <f t="shared" si="19"/>
        <v>0</v>
      </c>
      <c r="M129" s="1650"/>
      <c r="N129" s="1650"/>
      <c r="O129" s="1650"/>
      <c r="P129" s="1651"/>
      <c r="Q129" s="1651"/>
      <c r="R129" s="1651"/>
      <c r="S129" s="1651"/>
      <c r="T129" s="1651"/>
      <c r="U129" s="1652" t="s">
        <v>1385</v>
      </c>
      <c r="W129" s="2087">
        <v>1820</v>
      </c>
    </row>
    <row r="130" spans="1:23" ht="25.5">
      <c r="A130" s="1636">
        <v>5020</v>
      </c>
      <c r="B130" s="1176" t="s">
        <v>1001</v>
      </c>
      <c r="C130" s="1171">
        <f ca="1">+'I3 TB Data'!H348</f>
        <v>13000</v>
      </c>
      <c r="D130" s="1171"/>
      <c r="E130" s="1171">
        <f t="shared" si="15"/>
        <v>13000</v>
      </c>
      <c r="F130" s="1646" t="s">
        <v>1385</v>
      </c>
      <c r="G130" s="1171">
        <f t="shared" si="20"/>
        <v>0</v>
      </c>
      <c r="H130" s="1647">
        <f t="shared" si="21"/>
        <v>13000</v>
      </c>
      <c r="I130" s="1192">
        <f ca="1">+'O5 Details by Class &amp; Accounts'!E130</f>
        <v>13000</v>
      </c>
      <c r="J130" s="1648">
        <f t="shared" si="18"/>
        <v>0</v>
      </c>
      <c r="K130" s="1649">
        <f ca="1">+'O4 Summary by Class &amp; Accounts'!D130</f>
        <v>13000</v>
      </c>
      <c r="L130" s="1648">
        <f t="shared" si="19"/>
        <v>0</v>
      </c>
      <c r="M130" s="1650"/>
      <c r="N130" s="1650"/>
      <c r="O130" s="1650"/>
      <c r="P130" s="1651"/>
      <c r="Q130" s="1651"/>
      <c r="R130" s="1651"/>
      <c r="S130" s="1651"/>
      <c r="T130" s="1651"/>
      <c r="U130" s="1652" t="s">
        <v>1385</v>
      </c>
      <c r="W130" s="2087" t="s">
        <v>950</v>
      </c>
    </row>
    <row r="131" spans="1:23" ht="25.5">
      <c r="A131" s="1636">
        <v>5025</v>
      </c>
      <c r="B131" s="1176" t="s">
        <v>1318</v>
      </c>
      <c r="C131" s="1171">
        <f ca="1">+'I3 TB Data'!H349</f>
        <v>38000</v>
      </c>
      <c r="D131" s="1171"/>
      <c r="E131" s="1171">
        <f t="shared" si="15"/>
        <v>38000</v>
      </c>
      <c r="F131" s="1646" t="s">
        <v>1385</v>
      </c>
      <c r="G131" s="1171">
        <f t="shared" si="20"/>
        <v>0</v>
      </c>
      <c r="H131" s="1647">
        <f t="shared" si="21"/>
        <v>38000</v>
      </c>
      <c r="I131" s="1192">
        <f ca="1">+'O5 Details by Class &amp; Accounts'!E131</f>
        <v>38000</v>
      </c>
      <c r="J131" s="1648">
        <f t="shared" si="18"/>
        <v>0</v>
      </c>
      <c r="K131" s="1649">
        <f ca="1">+'O4 Summary by Class &amp; Accounts'!D131</f>
        <v>38000</v>
      </c>
      <c r="L131" s="1648">
        <f t="shared" si="19"/>
        <v>0</v>
      </c>
      <c r="M131" s="1650"/>
      <c r="N131" s="1650"/>
      <c r="O131" s="1650"/>
      <c r="P131" s="1651"/>
      <c r="Q131" s="1651"/>
      <c r="R131" s="1651"/>
      <c r="S131" s="1651"/>
      <c r="T131" s="1651"/>
      <c r="U131" s="1652" t="s">
        <v>1385</v>
      </c>
      <c r="W131" s="2087" t="s">
        <v>950</v>
      </c>
    </row>
    <row r="132" spans="1:23" ht="25.5">
      <c r="A132" s="1636">
        <v>5030</v>
      </c>
      <c r="B132" s="1176" t="s">
        <v>1008</v>
      </c>
      <c r="C132" s="1171">
        <f ca="1">+'I3 TB Data'!H350</f>
        <v>0</v>
      </c>
      <c r="D132" s="1171"/>
      <c r="E132" s="1171">
        <f t="shared" si="15"/>
        <v>0</v>
      </c>
      <c r="F132" s="1646" t="s">
        <v>1385</v>
      </c>
      <c r="G132" s="1171">
        <f t="shared" si="20"/>
        <v>0</v>
      </c>
      <c r="H132" s="1647">
        <f t="shared" si="21"/>
        <v>0</v>
      </c>
      <c r="I132" s="1192">
        <f ca="1">+'O5 Details by Class &amp; Accounts'!E132</f>
        <v>0</v>
      </c>
      <c r="J132" s="1648">
        <f t="shared" si="18"/>
        <v>0</v>
      </c>
      <c r="K132" s="1649">
        <f ca="1">+'O4 Summary by Class &amp; Accounts'!D132</f>
        <v>0</v>
      </c>
      <c r="L132" s="1648">
        <f t="shared" si="19"/>
        <v>0</v>
      </c>
      <c r="M132" s="1650"/>
      <c r="N132" s="1650"/>
      <c r="O132" s="1650"/>
      <c r="P132" s="1651"/>
      <c r="Q132" s="1651"/>
      <c r="R132" s="1651"/>
      <c r="S132" s="1651"/>
      <c r="T132" s="1651"/>
      <c r="U132" s="1652" t="s">
        <v>1385</v>
      </c>
      <c r="W132" s="2087" t="s">
        <v>950</v>
      </c>
    </row>
    <row r="133" spans="1:23" ht="25.5">
      <c r="A133" s="1636">
        <v>5035</v>
      </c>
      <c r="B133" s="1176" t="s">
        <v>1130</v>
      </c>
      <c r="C133" s="1171">
        <f ca="1">+'I3 TB Data'!H351</f>
        <v>0</v>
      </c>
      <c r="D133" s="1171"/>
      <c r="E133" s="1171">
        <f t="shared" si="15"/>
        <v>0</v>
      </c>
      <c r="F133" s="1646" t="s">
        <v>1385</v>
      </c>
      <c r="G133" s="1171">
        <f t="shared" si="20"/>
        <v>0</v>
      </c>
      <c r="H133" s="1647">
        <f t="shared" si="21"/>
        <v>0</v>
      </c>
      <c r="I133" s="1192">
        <f ca="1">+'O5 Details by Class &amp; Accounts'!E133</f>
        <v>0</v>
      </c>
      <c r="J133" s="1648">
        <f t="shared" si="18"/>
        <v>0</v>
      </c>
      <c r="K133" s="1649">
        <f ca="1">+'O4 Summary by Class &amp; Accounts'!D133</f>
        <v>0</v>
      </c>
      <c r="L133" s="1648">
        <f t="shared" si="19"/>
        <v>0</v>
      </c>
      <c r="M133" s="1650"/>
      <c r="N133" s="1650"/>
      <c r="O133" s="1650"/>
      <c r="P133" s="1651"/>
      <c r="Q133" s="1651"/>
      <c r="R133" s="1651"/>
      <c r="S133" s="1651"/>
      <c r="T133" s="1651"/>
      <c r="U133" s="1652" t="s">
        <v>1385</v>
      </c>
      <c r="W133" s="2087">
        <v>1850</v>
      </c>
    </row>
    <row r="134" spans="1:23" ht="25.5">
      <c r="A134" s="1636">
        <v>5040</v>
      </c>
      <c r="B134" s="1176" t="s">
        <v>342</v>
      </c>
      <c r="C134" s="1171">
        <f ca="1">+'I3 TB Data'!H352</f>
        <v>0</v>
      </c>
      <c r="D134" s="1171"/>
      <c r="E134" s="1171">
        <f t="shared" si="15"/>
        <v>0</v>
      </c>
      <c r="F134" s="1646" t="s">
        <v>1385</v>
      </c>
      <c r="G134" s="1171">
        <f t="shared" si="20"/>
        <v>0</v>
      </c>
      <c r="H134" s="1647">
        <f t="shared" si="21"/>
        <v>0</v>
      </c>
      <c r="I134" s="1192">
        <f ca="1">+'O5 Details by Class &amp; Accounts'!E134</f>
        <v>0</v>
      </c>
      <c r="J134" s="1648">
        <f t="shared" si="18"/>
        <v>0</v>
      </c>
      <c r="K134" s="1649">
        <f ca="1">+'O4 Summary by Class &amp; Accounts'!D134</f>
        <v>0</v>
      </c>
      <c r="L134" s="1648">
        <f t="shared" si="19"/>
        <v>0</v>
      </c>
      <c r="M134" s="1650"/>
      <c r="N134" s="1650"/>
      <c r="O134" s="1650"/>
      <c r="P134" s="1651"/>
      <c r="Q134" s="1651"/>
      <c r="R134" s="1651"/>
      <c r="S134" s="1651"/>
      <c r="T134" s="1651"/>
      <c r="U134" s="1652" t="s">
        <v>1385</v>
      </c>
      <c r="W134" s="2087" t="s">
        <v>951</v>
      </c>
    </row>
    <row r="135" spans="1:23" ht="25.5">
      <c r="A135" s="1636">
        <v>5045</v>
      </c>
      <c r="B135" s="1176" t="s">
        <v>1319</v>
      </c>
      <c r="C135" s="1171">
        <f ca="1">+'I3 TB Data'!H353</f>
        <v>0</v>
      </c>
      <c r="D135" s="1171"/>
      <c r="E135" s="1171">
        <f t="shared" si="15"/>
        <v>0</v>
      </c>
      <c r="F135" s="1646" t="s">
        <v>1385</v>
      </c>
      <c r="G135" s="1171">
        <f t="shared" si="20"/>
        <v>0</v>
      </c>
      <c r="H135" s="1647">
        <f t="shared" si="21"/>
        <v>0</v>
      </c>
      <c r="I135" s="1192">
        <f ca="1">+'O5 Details by Class &amp; Accounts'!E135</f>
        <v>0</v>
      </c>
      <c r="J135" s="1648">
        <f t="shared" si="18"/>
        <v>0</v>
      </c>
      <c r="K135" s="1649">
        <f ca="1">+'O4 Summary by Class &amp; Accounts'!D135</f>
        <v>0</v>
      </c>
      <c r="L135" s="1648">
        <f t="shared" si="19"/>
        <v>0</v>
      </c>
      <c r="M135" s="1650"/>
      <c r="N135" s="1650"/>
      <c r="O135" s="1650"/>
      <c r="P135" s="1651"/>
      <c r="Q135" s="1651"/>
      <c r="R135" s="1651"/>
      <c r="S135" s="1651"/>
      <c r="T135" s="1651"/>
      <c r="U135" s="1652" t="s">
        <v>1385</v>
      </c>
      <c r="W135" s="2087" t="s">
        <v>951</v>
      </c>
    </row>
    <row r="136" spans="1:23" ht="25.5">
      <c r="A136" s="1636">
        <v>5050</v>
      </c>
      <c r="B136" s="1176" t="s">
        <v>984</v>
      </c>
      <c r="C136" s="1171">
        <f ca="1">+'I3 TB Data'!H354</f>
        <v>0</v>
      </c>
      <c r="D136" s="1171"/>
      <c r="E136" s="1171">
        <f t="shared" si="15"/>
        <v>0</v>
      </c>
      <c r="F136" s="1646" t="s">
        <v>1385</v>
      </c>
      <c r="G136" s="1171">
        <f t="shared" si="20"/>
        <v>0</v>
      </c>
      <c r="H136" s="1647">
        <f t="shared" si="21"/>
        <v>0</v>
      </c>
      <c r="I136" s="1192">
        <f ca="1">+'O5 Details by Class &amp; Accounts'!E136</f>
        <v>0</v>
      </c>
      <c r="J136" s="1648">
        <f t="shared" si="18"/>
        <v>0</v>
      </c>
      <c r="K136" s="1649">
        <f ca="1">+'O4 Summary by Class &amp; Accounts'!D136</f>
        <v>0</v>
      </c>
      <c r="L136" s="1648">
        <f t="shared" si="19"/>
        <v>0</v>
      </c>
      <c r="M136" s="1650"/>
      <c r="N136" s="1650"/>
      <c r="O136" s="1650"/>
      <c r="P136" s="1651"/>
      <c r="Q136" s="1651"/>
      <c r="R136" s="1651"/>
      <c r="S136" s="1651"/>
      <c r="T136" s="1651"/>
      <c r="U136" s="1652" t="s">
        <v>1385</v>
      </c>
      <c r="W136" s="2087" t="s">
        <v>951</v>
      </c>
    </row>
    <row r="137" spans="1:23" ht="25.5">
      <c r="A137" s="1636">
        <v>5055</v>
      </c>
      <c r="B137" s="1176" t="s">
        <v>1138</v>
      </c>
      <c r="C137" s="1171">
        <f ca="1">+'I3 TB Data'!H355</f>
        <v>0</v>
      </c>
      <c r="D137" s="1171"/>
      <c r="E137" s="1171">
        <f t="shared" si="15"/>
        <v>0</v>
      </c>
      <c r="F137" s="1646" t="s">
        <v>1385</v>
      </c>
      <c r="G137" s="1171">
        <f t="shared" si="20"/>
        <v>0</v>
      </c>
      <c r="H137" s="1647">
        <f t="shared" si="21"/>
        <v>0</v>
      </c>
      <c r="I137" s="1192">
        <f ca="1">+'O5 Details by Class &amp; Accounts'!E137</f>
        <v>0</v>
      </c>
      <c r="J137" s="1648">
        <f t="shared" si="18"/>
        <v>0</v>
      </c>
      <c r="K137" s="1649">
        <f ca="1">+'O4 Summary by Class &amp; Accounts'!D137</f>
        <v>0</v>
      </c>
      <c r="L137" s="1648">
        <f t="shared" si="19"/>
        <v>0</v>
      </c>
      <c r="M137" s="1650"/>
      <c r="N137" s="1650"/>
      <c r="O137" s="1650"/>
      <c r="P137" s="1651"/>
      <c r="Q137" s="1651"/>
      <c r="R137" s="1651"/>
      <c r="S137" s="1651"/>
      <c r="T137" s="1651"/>
      <c r="U137" s="1652" t="s">
        <v>1385</v>
      </c>
      <c r="W137" s="2087">
        <v>1850</v>
      </c>
    </row>
    <row r="138" spans="1:23" ht="12.75">
      <c r="A138" s="1636">
        <v>5065</v>
      </c>
      <c r="B138" s="1176" t="s">
        <v>1313</v>
      </c>
      <c r="C138" s="1171">
        <f ca="1">+'I3 TB Data'!H357</f>
        <v>0</v>
      </c>
      <c r="D138" s="1171"/>
      <c r="E138" s="1171">
        <f t="shared" si="15"/>
        <v>0</v>
      </c>
      <c r="F138" s="1646" t="s">
        <v>1385</v>
      </c>
      <c r="G138" s="1171">
        <f t="shared" si="20"/>
        <v>0</v>
      </c>
      <c r="H138" s="1647">
        <f t="shared" si="21"/>
        <v>0</v>
      </c>
      <c r="I138" s="1192">
        <f ca="1">+'O5 Details by Class &amp; Accounts'!E138</f>
        <v>0</v>
      </c>
      <c r="J138" s="1648">
        <f t="shared" si="18"/>
        <v>0</v>
      </c>
      <c r="K138" s="1649">
        <f ca="1">+'O4 Summary by Class &amp; Accounts'!D138</f>
        <v>0</v>
      </c>
      <c r="L138" s="1648">
        <f t="shared" si="19"/>
        <v>0</v>
      </c>
      <c r="M138" s="1650"/>
      <c r="N138" s="1650"/>
      <c r="O138" s="1650"/>
      <c r="P138" s="1651"/>
      <c r="Q138" s="1651"/>
      <c r="R138" s="1651"/>
      <c r="S138" s="1651"/>
      <c r="T138" s="1651"/>
      <c r="U138" s="1652" t="s">
        <v>1385</v>
      </c>
      <c r="W138" s="2087" t="s">
        <v>87</v>
      </c>
    </row>
    <row r="139" spans="1:23" ht="12.75">
      <c r="A139" s="1636">
        <v>5070</v>
      </c>
      <c r="B139" s="1176" t="s">
        <v>1314</v>
      </c>
      <c r="C139" s="1171">
        <f ca="1">+'I3 TB Data'!H358</f>
        <v>2000</v>
      </c>
      <c r="D139" s="1171"/>
      <c r="E139" s="1171">
        <f t="shared" si="15"/>
        <v>2000</v>
      </c>
      <c r="F139" s="1646" t="s">
        <v>1385</v>
      </c>
      <c r="G139" s="1171">
        <f t="shared" si="20"/>
        <v>0</v>
      </c>
      <c r="H139" s="1647">
        <f t="shared" si="21"/>
        <v>2000</v>
      </c>
      <c r="I139" s="1192">
        <f ca="1">+'O5 Details by Class &amp; Accounts'!E139</f>
        <v>2000</v>
      </c>
      <c r="J139" s="1648">
        <f t="shared" si="18"/>
        <v>0</v>
      </c>
      <c r="K139" s="1649">
        <f ca="1">+'O4 Summary by Class &amp; Accounts'!D139</f>
        <v>2000</v>
      </c>
      <c r="L139" s="1648">
        <f t="shared" si="19"/>
        <v>0</v>
      </c>
      <c r="M139" s="1650"/>
      <c r="N139" s="1650"/>
      <c r="O139" s="1650"/>
      <c r="P139" s="1651"/>
      <c r="Q139" s="1651"/>
      <c r="R139" s="1651"/>
      <c r="S139" s="1651"/>
      <c r="T139" s="1651"/>
      <c r="U139" s="1652" t="s">
        <v>1385</v>
      </c>
      <c r="W139" s="2087" t="s">
        <v>16</v>
      </c>
    </row>
    <row r="140" spans="1:23" ht="25.5">
      <c r="A140" s="1636">
        <v>5075</v>
      </c>
      <c r="B140" s="1176" t="s">
        <v>1315</v>
      </c>
      <c r="C140" s="1171">
        <f ca="1">+'I3 TB Data'!H359</f>
        <v>0</v>
      </c>
      <c r="D140" s="1171"/>
      <c r="E140" s="1171">
        <f t="shared" si="15"/>
        <v>0</v>
      </c>
      <c r="F140" s="1646" t="s">
        <v>1385</v>
      </c>
      <c r="G140" s="1171">
        <f t="shared" si="20"/>
        <v>0</v>
      </c>
      <c r="H140" s="1647">
        <f t="shared" si="21"/>
        <v>0</v>
      </c>
      <c r="I140" s="1192">
        <f ca="1">+'O5 Details by Class &amp; Accounts'!E140</f>
        <v>0</v>
      </c>
      <c r="J140" s="1648">
        <f t="shared" si="18"/>
        <v>0</v>
      </c>
      <c r="K140" s="1649">
        <f ca="1">+'O4 Summary by Class &amp; Accounts'!D140</f>
        <v>0</v>
      </c>
      <c r="L140" s="1648">
        <f t="shared" si="19"/>
        <v>0</v>
      </c>
      <c r="M140" s="1650"/>
      <c r="N140" s="1650"/>
      <c r="O140" s="1650"/>
      <c r="P140" s="1651"/>
      <c r="Q140" s="1651"/>
      <c r="R140" s="1651"/>
      <c r="S140" s="1651"/>
      <c r="T140" s="1651"/>
      <c r="U140" s="1652" t="s">
        <v>1385</v>
      </c>
      <c r="W140" s="2087" t="s">
        <v>16</v>
      </c>
    </row>
    <row r="141" spans="1:23" ht="12.75">
      <c r="A141" s="1636">
        <v>5085</v>
      </c>
      <c r="B141" s="1176" t="s">
        <v>1296</v>
      </c>
      <c r="C141" s="1171">
        <f ca="1">+'I3 TB Data'!H360</f>
        <v>0</v>
      </c>
      <c r="D141" s="1171"/>
      <c r="E141" s="1171">
        <f t="shared" si="15"/>
        <v>0</v>
      </c>
      <c r="F141" s="1646" t="s">
        <v>1385</v>
      </c>
      <c r="G141" s="1171">
        <f t="shared" si="20"/>
        <v>0</v>
      </c>
      <c r="H141" s="1647">
        <f t="shared" si="21"/>
        <v>0</v>
      </c>
      <c r="I141" s="1192">
        <f ca="1">+'O5 Details by Class &amp; Accounts'!E141</f>
        <v>0</v>
      </c>
      <c r="J141" s="1648">
        <f t="shared" si="18"/>
        <v>0</v>
      </c>
      <c r="K141" s="1649">
        <f ca="1">+'O4 Summary by Class &amp; Accounts'!D141</f>
        <v>0</v>
      </c>
      <c r="L141" s="1648">
        <f t="shared" si="19"/>
        <v>0</v>
      </c>
      <c r="M141" s="1650"/>
      <c r="N141" s="1650"/>
      <c r="O141" s="1650"/>
      <c r="P141" s="1651"/>
      <c r="Q141" s="1651"/>
      <c r="R141" s="1651"/>
      <c r="S141" s="1651"/>
      <c r="T141" s="1651"/>
      <c r="U141" s="1652" t="s">
        <v>1385</v>
      </c>
      <c r="W141" s="2087" t="s">
        <v>448</v>
      </c>
    </row>
    <row r="142" spans="1:23" ht="25.5">
      <c r="A142" s="1636">
        <v>5090</v>
      </c>
      <c r="B142" s="1176" t="s">
        <v>1297</v>
      </c>
      <c r="C142" s="1171">
        <f ca="1">+'I3 TB Data'!H361</f>
        <v>0</v>
      </c>
      <c r="D142" s="1171"/>
      <c r="E142" s="1171">
        <f t="shared" si="15"/>
        <v>0</v>
      </c>
      <c r="F142" s="1646" t="s">
        <v>1385</v>
      </c>
      <c r="G142" s="1171">
        <f t="shared" si="20"/>
        <v>0</v>
      </c>
      <c r="H142" s="1647">
        <f t="shared" si="21"/>
        <v>0</v>
      </c>
      <c r="I142" s="1192">
        <f ca="1">+'O5 Details by Class &amp; Accounts'!E142</f>
        <v>0</v>
      </c>
      <c r="J142" s="1648">
        <f t="shared" si="18"/>
        <v>0</v>
      </c>
      <c r="K142" s="1649">
        <f ca="1">+'O4 Summary by Class &amp; Accounts'!D142</f>
        <v>0</v>
      </c>
      <c r="L142" s="1648">
        <f t="shared" si="19"/>
        <v>0</v>
      </c>
      <c r="M142" s="1650"/>
      <c r="N142" s="1650"/>
      <c r="O142" s="1650"/>
      <c r="P142" s="1651"/>
      <c r="Q142" s="1651"/>
      <c r="R142" s="1651"/>
      <c r="S142" s="1651"/>
      <c r="T142" s="1651"/>
      <c r="U142" s="1652" t="s">
        <v>1385</v>
      </c>
      <c r="W142" s="2087" t="s">
        <v>951</v>
      </c>
    </row>
    <row r="143" spans="1:23" ht="25.5">
      <c r="A143" s="1636">
        <v>5095</v>
      </c>
      <c r="B143" s="1176" t="s">
        <v>1298</v>
      </c>
      <c r="C143" s="1171">
        <f ca="1">+'I3 TB Data'!H362</f>
        <v>0</v>
      </c>
      <c r="D143" s="1171"/>
      <c r="E143" s="1171">
        <f t="shared" si="15"/>
        <v>0</v>
      </c>
      <c r="F143" s="1646" t="s">
        <v>1385</v>
      </c>
      <c r="G143" s="1171">
        <f t="shared" si="20"/>
        <v>0</v>
      </c>
      <c r="H143" s="1647">
        <f t="shared" si="21"/>
        <v>0</v>
      </c>
      <c r="I143" s="1192">
        <f ca="1">+'O5 Details by Class &amp; Accounts'!E143</f>
        <v>0</v>
      </c>
      <c r="J143" s="1648">
        <f t="shared" si="18"/>
        <v>0</v>
      </c>
      <c r="K143" s="1649">
        <f ca="1">+'O4 Summary by Class &amp; Accounts'!D143</f>
        <v>0</v>
      </c>
      <c r="L143" s="1648">
        <f t="shared" si="19"/>
        <v>0</v>
      </c>
      <c r="M143" s="1650"/>
      <c r="N143" s="1650"/>
      <c r="O143" s="1650"/>
      <c r="P143" s="1651"/>
      <c r="Q143" s="1651"/>
      <c r="R143" s="1651"/>
      <c r="S143" s="1651"/>
      <c r="T143" s="1651"/>
      <c r="U143" s="1652" t="s">
        <v>1385</v>
      </c>
      <c r="W143" s="2087" t="s">
        <v>950</v>
      </c>
    </row>
    <row r="144" spans="1:23" ht="12.75">
      <c r="A144" s="1638">
        <v>5096</v>
      </c>
      <c r="B144" s="452" t="s">
        <v>1131</v>
      </c>
      <c r="C144" s="1171">
        <f ca="1">+'I3 TB Data'!H363</f>
        <v>0</v>
      </c>
      <c r="D144" s="1171"/>
      <c r="E144" s="1171">
        <f t="shared" si="15"/>
        <v>0</v>
      </c>
      <c r="F144" s="1646" t="s">
        <v>1385</v>
      </c>
      <c r="G144" s="1171">
        <f t="shared" si="20"/>
        <v>0</v>
      </c>
      <c r="H144" s="1647">
        <f t="shared" si="21"/>
        <v>0</v>
      </c>
      <c r="I144" s="1192">
        <f ca="1">+'O5 Details by Class &amp; Accounts'!E144</f>
        <v>0</v>
      </c>
      <c r="J144" s="1648">
        <f t="shared" si="18"/>
        <v>0</v>
      </c>
      <c r="K144" s="1649">
        <f ca="1">+'O4 Summary by Class &amp; Accounts'!D144</f>
        <v>0</v>
      </c>
      <c r="L144" s="1648">
        <f t="shared" si="19"/>
        <v>0</v>
      </c>
      <c r="M144" s="1653"/>
      <c r="N144" s="1653"/>
      <c r="O144" s="1653"/>
      <c r="P144" s="1651"/>
      <c r="Q144" s="1651"/>
      <c r="R144" s="1651"/>
      <c r="S144" s="1651"/>
      <c r="T144" s="1651"/>
      <c r="U144" s="1652" t="s">
        <v>1385</v>
      </c>
      <c r="W144" s="2087" t="s">
        <v>675</v>
      </c>
    </row>
    <row r="145" spans="1:23" ht="12.75">
      <c r="A145" s="1636">
        <v>5105</v>
      </c>
      <c r="B145" s="1176" t="s">
        <v>1062</v>
      </c>
      <c r="C145" s="1171">
        <f ca="1">+'I3 TB Data'!H364</f>
        <v>0</v>
      </c>
      <c r="D145" s="1171"/>
      <c r="E145" s="1171">
        <f t="shared" si="15"/>
        <v>0</v>
      </c>
      <c r="F145" s="1646" t="s">
        <v>1385</v>
      </c>
      <c r="G145" s="1171">
        <f t="shared" si="20"/>
        <v>0</v>
      </c>
      <c r="H145" s="1647">
        <f t="shared" si="21"/>
        <v>0</v>
      </c>
      <c r="I145" s="1192">
        <f ca="1">+'O5 Details by Class &amp; Accounts'!E145</f>
        <v>0</v>
      </c>
      <c r="J145" s="1648">
        <f t="shared" si="18"/>
        <v>0</v>
      </c>
      <c r="K145" s="1649">
        <f ca="1">+'O4 Summary by Class &amp; Accounts'!D145</f>
        <v>0</v>
      </c>
      <c r="L145" s="1648">
        <f t="shared" si="19"/>
        <v>0</v>
      </c>
      <c r="M145" s="1650"/>
      <c r="N145" s="1650"/>
      <c r="O145" s="1650"/>
      <c r="P145" s="1651"/>
      <c r="Q145" s="1651"/>
      <c r="R145" s="1651"/>
      <c r="S145" s="1651"/>
      <c r="T145" s="1651"/>
      <c r="U145" s="1652" t="s">
        <v>1385</v>
      </c>
      <c r="W145" s="2087" t="s">
        <v>448</v>
      </c>
    </row>
    <row r="146" spans="1:23" ht="25.5">
      <c r="A146" s="1636">
        <v>5110</v>
      </c>
      <c r="B146" s="1176" t="s">
        <v>1132</v>
      </c>
      <c r="C146" s="1171">
        <f ca="1">+'I3 TB Data'!H365</f>
        <v>0</v>
      </c>
      <c r="D146" s="1171"/>
      <c r="E146" s="1171">
        <f t="shared" ref="E146:E196" si="22">+SUM(C146:D146)</f>
        <v>0</v>
      </c>
      <c r="F146" s="1646" t="s">
        <v>1385</v>
      </c>
      <c r="G146" s="1171">
        <f t="shared" si="20"/>
        <v>0</v>
      </c>
      <c r="H146" s="1647">
        <f t="shared" si="21"/>
        <v>0</v>
      </c>
      <c r="I146" s="1192">
        <f ca="1">+'O5 Details by Class &amp; Accounts'!E146</f>
        <v>0</v>
      </c>
      <c r="J146" s="1648">
        <f t="shared" si="18"/>
        <v>0</v>
      </c>
      <c r="K146" s="1649">
        <f ca="1">+'O4 Summary by Class &amp; Accounts'!D146</f>
        <v>0</v>
      </c>
      <c r="L146" s="1648">
        <f t="shared" si="19"/>
        <v>0</v>
      </c>
      <c r="M146" s="1650"/>
      <c r="N146" s="1650"/>
      <c r="O146" s="1650"/>
      <c r="P146" s="1651"/>
      <c r="Q146" s="1651"/>
      <c r="R146" s="1651"/>
      <c r="S146" s="1651"/>
      <c r="T146" s="1651"/>
      <c r="U146" s="1652" t="s">
        <v>1385</v>
      </c>
      <c r="W146" s="2087">
        <v>1808</v>
      </c>
    </row>
    <row r="147" spans="1:23" ht="25.5">
      <c r="A147" s="1636">
        <v>5112</v>
      </c>
      <c r="B147" s="1176" t="s">
        <v>1096</v>
      </c>
      <c r="C147" s="1171">
        <f ca="1">+'I3 TB Data'!H366</f>
        <v>0</v>
      </c>
      <c r="D147" s="1171"/>
      <c r="E147" s="1171">
        <f t="shared" si="22"/>
        <v>0</v>
      </c>
      <c r="F147" s="1646" t="s">
        <v>1385</v>
      </c>
      <c r="G147" s="1171">
        <f t="shared" si="20"/>
        <v>0</v>
      </c>
      <c r="H147" s="1647">
        <f t="shared" si="21"/>
        <v>0</v>
      </c>
      <c r="I147" s="1192">
        <f ca="1">+'O5 Details by Class &amp; Accounts'!E147</f>
        <v>0</v>
      </c>
      <c r="J147" s="1648">
        <f t="shared" si="18"/>
        <v>0</v>
      </c>
      <c r="K147" s="1649">
        <f ca="1">+'O4 Summary by Class &amp; Accounts'!D147</f>
        <v>0</v>
      </c>
      <c r="L147" s="1648">
        <f t="shared" si="19"/>
        <v>0</v>
      </c>
      <c r="M147" s="1650"/>
      <c r="N147" s="1650"/>
      <c r="O147" s="1650"/>
      <c r="P147" s="1651"/>
      <c r="Q147" s="1651"/>
      <c r="R147" s="1651"/>
      <c r="S147" s="1651"/>
      <c r="T147" s="1651"/>
      <c r="U147" s="1652" t="s">
        <v>1385</v>
      </c>
      <c r="W147" s="2087">
        <v>1815</v>
      </c>
    </row>
    <row r="148" spans="1:23" ht="25.5">
      <c r="A148" s="1636">
        <v>5114</v>
      </c>
      <c r="B148" s="1176" t="s">
        <v>345</v>
      </c>
      <c r="C148" s="1171">
        <f ca="1">+'I3 TB Data'!H367</f>
        <v>0</v>
      </c>
      <c r="D148" s="1171"/>
      <c r="E148" s="1171">
        <f t="shared" si="22"/>
        <v>0</v>
      </c>
      <c r="F148" s="1646" t="s">
        <v>1385</v>
      </c>
      <c r="G148" s="1171">
        <f t="shared" si="20"/>
        <v>0</v>
      </c>
      <c r="H148" s="1647">
        <f t="shared" si="21"/>
        <v>0</v>
      </c>
      <c r="I148" s="1192">
        <f ca="1">+'O5 Details by Class &amp; Accounts'!E148</f>
        <v>0</v>
      </c>
      <c r="J148" s="1648">
        <f t="shared" si="18"/>
        <v>0</v>
      </c>
      <c r="K148" s="1649">
        <f ca="1">+'O4 Summary by Class &amp; Accounts'!D148</f>
        <v>0</v>
      </c>
      <c r="L148" s="1648">
        <f t="shared" si="19"/>
        <v>0</v>
      </c>
      <c r="M148" s="1650"/>
      <c r="N148" s="1650"/>
      <c r="O148" s="1650"/>
      <c r="P148" s="1651"/>
      <c r="Q148" s="1651"/>
      <c r="R148" s="1651"/>
      <c r="S148" s="1651"/>
      <c r="T148" s="1651"/>
      <c r="U148" s="1652" t="s">
        <v>1385</v>
      </c>
      <c r="W148" s="2087">
        <v>1820</v>
      </c>
    </row>
    <row r="149" spans="1:23" ht="25.5">
      <c r="A149" s="1636">
        <v>5120</v>
      </c>
      <c r="B149" s="1176" t="s">
        <v>346</v>
      </c>
      <c r="C149" s="1171">
        <f ca="1">+'I3 TB Data'!H368</f>
        <v>396000</v>
      </c>
      <c r="D149" s="1171"/>
      <c r="E149" s="1171">
        <f t="shared" si="22"/>
        <v>396000</v>
      </c>
      <c r="F149" s="1646" t="s">
        <v>1385</v>
      </c>
      <c r="G149" s="1171">
        <f t="shared" si="20"/>
        <v>0</v>
      </c>
      <c r="H149" s="1647">
        <f t="shared" si="21"/>
        <v>396000</v>
      </c>
      <c r="I149" s="1192">
        <f ca="1">+'O5 Details by Class &amp; Accounts'!E149</f>
        <v>396000</v>
      </c>
      <c r="J149" s="1648">
        <f t="shared" si="18"/>
        <v>0</v>
      </c>
      <c r="K149" s="1649">
        <f ca="1">+'O4 Summary by Class &amp; Accounts'!D149</f>
        <v>396000</v>
      </c>
      <c r="L149" s="1648">
        <f t="shared" si="19"/>
        <v>0</v>
      </c>
      <c r="M149" s="1650"/>
      <c r="N149" s="1650"/>
      <c r="O149" s="1650"/>
      <c r="P149" s="1651"/>
      <c r="Q149" s="1651"/>
      <c r="R149" s="1651"/>
      <c r="S149" s="1651"/>
      <c r="T149" s="1651"/>
      <c r="U149" s="1652" t="s">
        <v>1385</v>
      </c>
      <c r="W149" s="2087">
        <v>1830</v>
      </c>
    </row>
    <row r="150" spans="1:23" ht="25.5">
      <c r="A150" s="1636">
        <v>5125</v>
      </c>
      <c r="B150" s="1176" t="s">
        <v>1098</v>
      </c>
      <c r="C150" s="1171">
        <f ca="1">+'I3 TB Data'!H369</f>
        <v>102000</v>
      </c>
      <c r="D150" s="1171"/>
      <c r="E150" s="1171">
        <f t="shared" si="22"/>
        <v>102000</v>
      </c>
      <c r="F150" s="1646" t="s">
        <v>1385</v>
      </c>
      <c r="G150" s="1171">
        <f t="shared" si="20"/>
        <v>0</v>
      </c>
      <c r="H150" s="1647">
        <f t="shared" si="21"/>
        <v>102000</v>
      </c>
      <c r="I150" s="1192">
        <f ca="1">+'O5 Details by Class &amp; Accounts'!E150</f>
        <v>102000</v>
      </c>
      <c r="J150" s="1648">
        <f t="shared" si="18"/>
        <v>0</v>
      </c>
      <c r="K150" s="1649">
        <f ca="1">+'O4 Summary by Class &amp; Accounts'!D150</f>
        <v>102000.00000000003</v>
      </c>
      <c r="L150" s="1648">
        <f t="shared" si="19"/>
        <v>0</v>
      </c>
      <c r="M150" s="1650"/>
      <c r="N150" s="1650"/>
      <c r="O150" s="1650"/>
      <c r="P150" s="1651"/>
      <c r="Q150" s="1651"/>
      <c r="R150" s="1651"/>
      <c r="S150" s="1651"/>
      <c r="T150" s="1651"/>
      <c r="U150" s="1652" t="s">
        <v>1385</v>
      </c>
      <c r="W150" s="2087">
        <v>1835</v>
      </c>
    </row>
    <row r="151" spans="1:23" ht="12.75">
      <c r="A151" s="1636">
        <v>5130</v>
      </c>
      <c r="B151" s="1176" t="s">
        <v>347</v>
      </c>
      <c r="C151" s="1171">
        <f ca="1">+'I3 TB Data'!H370</f>
        <v>0</v>
      </c>
      <c r="D151" s="1171"/>
      <c r="E151" s="1171">
        <f t="shared" si="22"/>
        <v>0</v>
      </c>
      <c r="F151" s="1646" t="s">
        <v>1385</v>
      </c>
      <c r="G151" s="1171">
        <f t="shared" si="20"/>
        <v>0</v>
      </c>
      <c r="H151" s="1647">
        <f t="shared" si="21"/>
        <v>0</v>
      </c>
      <c r="I151" s="1192">
        <f ca="1">+'O5 Details by Class &amp; Accounts'!E151</f>
        <v>0</v>
      </c>
      <c r="J151" s="1648">
        <f t="shared" si="18"/>
        <v>0</v>
      </c>
      <c r="K151" s="1649">
        <f ca="1">+'O4 Summary by Class &amp; Accounts'!D151</f>
        <v>0</v>
      </c>
      <c r="L151" s="1648">
        <f t="shared" si="19"/>
        <v>0</v>
      </c>
      <c r="M151" s="1650"/>
      <c r="N151" s="1650"/>
      <c r="O151" s="1650"/>
      <c r="P151" s="1651"/>
      <c r="Q151" s="1651"/>
      <c r="R151" s="1651"/>
      <c r="S151" s="1651"/>
      <c r="T151" s="1651"/>
      <c r="U151" s="1652" t="s">
        <v>1385</v>
      </c>
      <c r="W151" s="2087">
        <v>1855</v>
      </c>
    </row>
    <row r="152" spans="1:23" ht="25.5">
      <c r="A152" s="1636">
        <v>5135</v>
      </c>
      <c r="B152" s="1176" t="s">
        <v>348</v>
      </c>
      <c r="C152" s="1171">
        <f ca="1">+'I3 TB Data'!H371</f>
        <v>0</v>
      </c>
      <c r="D152" s="1171"/>
      <c r="E152" s="1171">
        <f t="shared" si="22"/>
        <v>0</v>
      </c>
      <c r="F152" s="1646" t="s">
        <v>1385</v>
      </c>
      <c r="G152" s="1171">
        <f t="shared" si="20"/>
        <v>0</v>
      </c>
      <c r="H152" s="1647">
        <f t="shared" si="21"/>
        <v>0</v>
      </c>
      <c r="I152" s="1192">
        <f ca="1">+'O5 Details by Class &amp; Accounts'!E152</f>
        <v>0</v>
      </c>
      <c r="J152" s="1648">
        <f t="shared" si="18"/>
        <v>0</v>
      </c>
      <c r="K152" s="1649">
        <f ca="1">+'O4 Summary by Class &amp; Accounts'!D152</f>
        <v>0</v>
      </c>
      <c r="L152" s="1648">
        <f t="shared" si="19"/>
        <v>0</v>
      </c>
      <c r="M152" s="1650"/>
      <c r="N152" s="1650"/>
      <c r="O152" s="1650"/>
      <c r="P152" s="1651"/>
      <c r="Q152" s="1651"/>
      <c r="R152" s="1651"/>
      <c r="S152" s="1651"/>
      <c r="T152" s="1651"/>
      <c r="U152" s="1652" t="s">
        <v>1385</v>
      </c>
      <c r="W152" s="2087" t="s">
        <v>950</v>
      </c>
    </row>
    <row r="153" spans="1:23" ht="12.75">
      <c r="A153" s="1636">
        <v>5145</v>
      </c>
      <c r="B153" s="1176" t="s">
        <v>349</v>
      </c>
      <c r="C153" s="1171">
        <f ca="1">+'I3 TB Data'!H372</f>
        <v>98000</v>
      </c>
      <c r="D153" s="1171"/>
      <c r="E153" s="1171">
        <f t="shared" si="22"/>
        <v>98000</v>
      </c>
      <c r="F153" s="1646" t="s">
        <v>1385</v>
      </c>
      <c r="G153" s="1171">
        <f t="shared" si="20"/>
        <v>0</v>
      </c>
      <c r="H153" s="1647">
        <f t="shared" si="21"/>
        <v>98000</v>
      </c>
      <c r="I153" s="1192">
        <f ca="1">+'O5 Details by Class &amp; Accounts'!E153</f>
        <v>98000</v>
      </c>
      <c r="J153" s="1648">
        <f t="shared" si="18"/>
        <v>0</v>
      </c>
      <c r="K153" s="1649">
        <f ca="1">+'O4 Summary by Class &amp; Accounts'!D153</f>
        <v>98000</v>
      </c>
      <c r="L153" s="1648">
        <f t="shared" si="19"/>
        <v>0</v>
      </c>
      <c r="M153" s="1650"/>
      <c r="N153" s="1650"/>
      <c r="O153" s="1650"/>
      <c r="P153" s="1651"/>
      <c r="Q153" s="1651"/>
      <c r="R153" s="1651"/>
      <c r="S153" s="1651"/>
      <c r="T153" s="1651"/>
      <c r="U153" s="1652" t="s">
        <v>1385</v>
      </c>
      <c r="W153" s="2087">
        <v>1840</v>
      </c>
    </row>
    <row r="154" spans="1:23" ht="25.5">
      <c r="A154" s="1636">
        <v>5150</v>
      </c>
      <c r="B154" s="1176" t="s">
        <v>350</v>
      </c>
      <c r="C154" s="1171">
        <f ca="1">+'I3 TB Data'!H373</f>
        <v>0</v>
      </c>
      <c r="D154" s="1171"/>
      <c r="E154" s="1171">
        <f t="shared" si="22"/>
        <v>0</v>
      </c>
      <c r="F154" s="1646" t="s">
        <v>1385</v>
      </c>
      <c r="G154" s="1171">
        <f t="shared" si="20"/>
        <v>0</v>
      </c>
      <c r="H154" s="1647">
        <f t="shared" si="21"/>
        <v>0</v>
      </c>
      <c r="I154" s="1192">
        <f ca="1">+'O5 Details by Class &amp; Accounts'!E154</f>
        <v>0</v>
      </c>
      <c r="J154" s="1648">
        <f t="shared" si="18"/>
        <v>0</v>
      </c>
      <c r="K154" s="1649">
        <f ca="1">+'O4 Summary by Class &amp; Accounts'!D154</f>
        <v>0</v>
      </c>
      <c r="L154" s="1648">
        <f t="shared" si="19"/>
        <v>0</v>
      </c>
      <c r="M154" s="1650"/>
      <c r="N154" s="1650"/>
      <c r="O154" s="1650"/>
      <c r="P154" s="1651"/>
      <c r="Q154" s="1651"/>
      <c r="R154" s="1651"/>
      <c r="S154" s="1651"/>
      <c r="T154" s="1651"/>
      <c r="U154" s="1652" t="s">
        <v>1385</v>
      </c>
      <c r="W154" s="2087">
        <v>1845</v>
      </c>
    </row>
    <row r="155" spans="1:23" ht="12.75">
      <c r="A155" s="1636">
        <v>5155</v>
      </c>
      <c r="B155" s="1176" t="s">
        <v>351</v>
      </c>
      <c r="C155" s="1171">
        <f ca="1">+'I3 TB Data'!H374</f>
        <v>0</v>
      </c>
      <c r="D155" s="1171"/>
      <c r="E155" s="1171">
        <f t="shared" si="22"/>
        <v>0</v>
      </c>
      <c r="F155" s="1646" t="s">
        <v>1385</v>
      </c>
      <c r="G155" s="1171">
        <f t="shared" ref="G155:G186" si="23">+IF((F155=" "),0,E155)</f>
        <v>0</v>
      </c>
      <c r="H155" s="1647">
        <f t="shared" ref="H155:H186" si="24">+IF((F155=" "),E155,0)</f>
        <v>0</v>
      </c>
      <c r="I155" s="1192">
        <f ca="1">+'O5 Details by Class &amp; Accounts'!E155</f>
        <v>0</v>
      </c>
      <c r="J155" s="1648">
        <f t="shared" si="18"/>
        <v>0</v>
      </c>
      <c r="K155" s="1649">
        <f ca="1">+'O4 Summary by Class &amp; Accounts'!D155</f>
        <v>0</v>
      </c>
      <c r="L155" s="1648">
        <f t="shared" si="19"/>
        <v>0</v>
      </c>
      <c r="M155" s="1650"/>
      <c r="N155" s="1650"/>
      <c r="O155" s="1650"/>
      <c r="P155" s="1651"/>
      <c r="Q155" s="1651"/>
      <c r="R155" s="1651"/>
      <c r="S155" s="1651"/>
      <c r="T155" s="1651"/>
      <c r="U155" s="1652" t="s">
        <v>1385</v>
      </c>
      <c r="W155" s="2087">
        <v>1855</v>
      </c>
    </row>
    <row r="156" spans="1:23" ht="12.75">
      <c r="A156" s="1636">
        <v>5160</v>
      </c>
      <c r="B156" s="1176" t="s">
        <v>352</v>
      </c>
      <c r="C156" s="1171">
        <f ca="1">+'I3 TB Data'!H375</f>
        <v>56000</v>
      </c>
      <c r="D156" s="1171"/>
      <c r="E156" s="1171">
        <f t="shared" si="22"/>
        <v>56000</v>
      </c>
      <c r="F156" s="1646" t="s">
        <v>1385</v>
      </c>
      <c r="G156" s="1171">
        <f t="shared" si="23"/>
        <v>0</v>
      </c>
      <c r="H156" s="1647">
        <f t="shared" si="24"/>
        <v>56000</v>
      </c>
      <c r="I156" s="1192">
        <f ca="1">+'O5 Details by Class &amp; Accounts'!E156</f>
        <v>56000</v>
      </c>
      <c r="J156" s="1648">
        <f t="shared" si="18"/>
        <v>0</v>
      </c>
      <c r="K156" s="1649">
        <f ca="1">+'O4 Summary by Class &amp; Accounts'!D156</f>
        <v>55999.999999999993</v>
      </c>
      <c r="L156" s="1648">
        <f t="shared" si="19"/>
        <v>0</v>
      </c>
      <c r="M156" s="1650"/>
      <c r="N156" s="1650"/>
      <c r="O156" s="1650"/>
      <c r="P156" s="1651"/>
      <c r="Q156" s="1651"/>
      <c r="R156" s="1651"/>
      <c r="S156" s="1651"/>
      <c r="T156" s="1651"/>
      <c r="U156" s="1652" t="s">
        <v>1385</v>
      </c>
      <c r="W156" s="2087">
        <v>1850</v>
      </c>
    </row>
    <row r="157" spans="1:23" ht="12.75">
      <c r="A157" s="1644">
        <v>5175</v>
      </c>
      <c r="B157" s="1183" t="s">
        <v>1257</v>
      </c>
      <c r="C157" s="1171">
        <f ca="1">+'I3 TB Data'!H379</f>
        <v>38000</v>
      </c>
      <c r="D157" s="1171"/>
      <c r="E157" s="1171">
        <f t="shared" si="22"/>
        <v>38000</v>
      </c>
      <c r="F157" s="1646" t="s">
        <v>1385</v>
      </c>
      <c r="G157" s="1171">
        <f t="shared" si="23"/>
        <v>0</v>
      </c>
      <c r="H157" s="1647">
        <f t="shared" si="24"/>
        <v>38000</v>
      </c>
      <c r="I157" s="1192">
        <f ca="1">+'O5 Details by Class &amp; Accounts'!E157</f>
        <v>38000</v>
      </c>
      <c r="J157" s="1648">
        <f t="shared" si="18"/>
        <v>0</v>
      </c>
      <c r="K157" s="1649">
        <f ca="1">+'O4 Summary by Class &amp; Accounts'!D157</f>
        <v>38000</v>
      </c>
      <c r="L157" s="1648">
        <f t="shared" si="19"/>
        <v>0</v>
      </c>
      <c r="M157" s="1659"/>
      <c r="N157" s="1659"/>
      <c r="O157" s="1659"/>
      <c r="P157" s="1651"/>
      <c r="Q157" s="1651"/>
      <c r="R157" s="1651"/>
      <c r="S157" s="1651"/>
      <c r="T157" s="1651"/>
      <c r="U157" s="1652" t="s">
        <v>1385</v>
      </c>
      <c r="W157" s="2087">
        <v>1860</v>
      </c>
    </row>
    <row r="158" spans="1:23" ht="12.75">
      <c r="A158" s="1644">
        <v>5305</v>
      </c>
      <c r="B158" s="1183" t="s">
        <v>1267</v>
      </c>
      <c r="C158" s="1171">
        <f ca="1">+'I3 TB Data'!H389</f>
        <v>0</v>
      </c>
      <c r="D158" s="1171"/>
      <c r="E158" s="1171">
        <f t="shared" si="22"/>
        <v>0</v>
      </c>
      <c r="F158" s="1646" t="s">
        <v>1385</v>
      </c>
      <c r="G158" s="1171">
        <f t="shared" si="23"/>
        <v>0</v>
      </c>
      <c r="H158" s="1647">
        <f t="shared" si="24"/>
        <v>0</v>
      </c>
      <c r="I158" s="1192">
        <f ca="1">+'O5 Details by Class &amp; Accounts'!E158</f>
        <v>0</v>
      </c>
      <c r="J158" s="1648">
        <f t="shared" ref="J158:J205" si="25">+G158+H158-I158</f>
        <v>0</v>
      </c>
      <c r="K158" s="1649">
        <f ca="1">+'O4 Summary by Class &amp; Accounts'!D158</f>
        <v>0</v>
      </c>
      <c r="L158" s="1648">
        <f t="shared" ref="L158:L205" si="26">+H158-K158</f>
        <v>0</v>
      </c>
      <c r="M158" s="1659"/>
      <c r="N158" s="1659"/>
      <c r="O158" s="1659"/>
      <c r="P158" s="1651"/>
      <c r="Q158" s="1651"/>
      <c r="R158" s="1651"/>
      <c r="S158" s="1651"/>
      <c r="T158" s="1651"/>
      <c r="U158" s="1652" t="s">
        <v>1385</v>
      </c>
      <c r="W158" s="2087" t="s">
        <v>891</v>
      </c>
    </row>
    <row r="159" spans="1:23" ht="12.75">
      <c r="A159" s="1644">
        <v>5310</v>
      </c>
      <c r="B159" s="1183" t="s">
        <v>627</v>
      </c>
      <c r="C159" s="1171">
        <f ca="1">+'I3 TB Data'!H390</f>
        <v>302794</v>
      </c>
      <c r="D159" s="1171"/>
      <c r="E159" s="1171">
        <f t="shared" si="22"/>
        <v>302794</v>
      </c>
      <c r="F159" s="1646" t="s">
        <v>1385</v>
      </c>
      <c r="G159" s="1171">
        <f t="shared" si="23"/>
        <v>0</v>
      </c>
      <c r="H159" s="1647">
        <f t="shared" si="24"/>
        <v>302794</v>
      </c>
      <c r="I159" s="1192">
        <f ca="1">+'O5 Details by Class &amp; Accounts'!E159</f>
        <v>302794</v>
      </c>
      <c r="J159" s="1648">
        <f t="shared" si="25"/>
        <v>0</v>
      </c>
      <c r="K159" s="1649">
        <f ca="1">+'O4 Summary by Class &amp; Accounts'!D159</f>
        <v>302794.00000000006</v>
      </c>
      <c r="L159" s="1648">
        <f t="shared" si="26"/>
        <v>0</v>
      </c>
      <c r="M159" s="1659"/>
      <c r="N159" s="1659"/>
      <c r="O159" s="1659"/>
      <c r="P159" s="1651"/>
      <c r="Q159" s="1651"/>
      <c r="R159" s="1651"/>
      <c r="S159" s="1651"/>
      <c r="T159" s="1651"/>
      <c r="U159" s="1652" t="s">
        <v>1385</v>
      </c>
      <c r="W159" s="2087" t="s">
        <v>88</v>
      </c>
    </row>
    <row r="160" spans="1:23" ht="12.75">
      <c r="A160" s="1644">
        <v>5315</v>
      </c>
      <c r="B160" s="1183" t="s">
        <v>731</v>
      </c>
      <c r="C160" s="1171">
        <f ca="1">+'I3 TB Data'!H391</f>
        <v>506206</v>
      </c>
      <c r="D160" s="1171"/>
      <c r="E160" s="1171">
        <f t="shared" si="22"/>
        <v>506206</v>
      </c>
      <c r="F160" s="1646" t="s">
        <v>1385</v>
      </c>
      <c r="G160" s="1171">
        <f t="shared" si="23"/>
        <v>0</v>
      </c>
      <c r="H160" s="1647">
        <f t="shared" si="24"/>
        <v>506206</v>
      </c>
      <c r="I160" s="1192">
        <f ca="1">+'O5 Details by Class &amp; Accounts'!E160</f>
        <v>506206</v>
      </c>
      <c r="J160" s="1648">
        <f t="shared" si="25"/>
        <v>0</v>
      </c>
      <c r="K160" s="1649">
        <f ca="1">+'O4 Summary by Class &amp; Accounts'!D160</f>
        <v>506205.99999999994</v>
      </c>
      <c r="L160" s="1648">
        <f t="shared" si="26"/>
        <v>0</v>
      </c>
      <c r="M160" s="1659"/>
      <c r="N160" s="1659"/>
      <c r="O160" s="1659"/>
      <c r="P160" s="1651"/>
      <c r="Q160" s="1651"/>
      <c r="R160" s="1651"/>
      <c r="S160" s="1651"/>
      <c r="T160" s="1651"/>
      <c r="U160" s="1652" t="s">
        <v>1385</v>
      </c>
      <c r="W160" s="2087" t="s">
        <v>891</v>
      </c>
    </row>
    <row r="161" spans="1:23" ht="12.75">
      <c r="A161" s="1644">
        <v>5320</v>
      </c>
      <c r="B161" s="1183" t="s">
        <v>732</v>
      </c>
      <c r="C161" s="1171">
        <f ca="1">+'I3 TB Data'!H392</f>
        <v>50000</v>
      </c>
      <c r="D161" s="1171"/>
      <c r="E161" s="1171">
        <f t="shared" si="22"/>
        <v>50000</v>
      </c>
      <c r="F161" s="1646" t="s">
        <v>1385</v>
      </c>
      <c r="G161" s="1171">
        <f t="shared" si="23"/>
        <v>0</v>
      </c>
      <c r="H161" s="1647">
        <f t="shared" si="24"/>
        <v>50000</v>
      </c>
      <c r="I161" s="1192">
        <f ca="1">+'O5 Details by Class &amp; Accounts'!E161</f>
        <v>50000</v>
      </c>
      <c r="J161" s="1648">
        <f t="shared" si="25"/>
        <v>0</v>
      </c>
      <c r="K161" s="1649">
        <f ca="1">+'O4 Summary by Class &amp; Accounts'!D161</f>
        <v>50000.000000000007</v>
      </c>
      <c r="L161" s="1648">
        <f t="shared" si="26"/>
        <v>0</v>
      </c>
      <c r="M161" s="1659"/>
      <c r="N161" s="1659"/>
      <c r="O161" s="1659"/>
      <c r="P161" s="1651"/>
      <c r="Q161" s="1651"/>
      <c r="R161" s="1651"/>
      <c r="S161" s="1651"/>
      <c r="T161" s="1651"/>
      <c r="U161" s="1652" t="s">
        <v>1385</v>
      </c>
      <c r="W161" s="2087" t="s">
        <v>891</v>
      </c>
    </row>
    <row r="162" spans="1:23" ht="12.75">
      <c r="A162" s="1644">
        <v>5325</v>
      </c>
      <c r="B162" s="1183" t="s">
        <v>733</v>
      </c>
      <c r="C162" s="1171">
        <f ca="1">+'I3 TB Data'!H393</f>
        <v>0</v>
      </c>
      <c r="D162" s="1171"/>
      <c r="E162" s="1171">
        <f t="shared" si="22"/>
        <v>0</v>
      </c>
      <c r="F162" s="1646" t="s">
        <v>1385</v>
      </c>
      <c r="G162" s="1171">
        <f t="shared" si="23"/>
        <v>0</v>
      </c>
      <c r="H162" s="1647">
        <f t="shared" si="24"/>
        <v>0</v>
      </c>
      <c r="I162" s="1192">
        <f ca="1">+'O5 Details by Class &amp; Accounts'!E162</f>
        <v>0</v>
      </c>
      <c r="J162" s="1648">
        <f t="shared" si="25"/>
        <v>0</v>
      </c>
      <c r="K162" s="1649">
        <f ca="1">+'O4 Summary by Class &amp; Accounts'!D162</f>
        <v>0</v>
      </c>
      <c r="L162" s="1648">
        <f t="shared" si="26"/>
        <v>0</v>
      </c>
      <c r="M162" s="1659"/>
      <c r="N162" s="1659"/>
      <c r="O162" s="1659"/>
      <c r="P162" s="1651"/>
      <c r="Q162" s="1651"/>
      <c r="R162" s="1651"/>
      <c r="S162" s="1651"/>
      <c r="T162" s="1651"/>
      <c r="U162" s="1652" t="s">
        <v>1385</v>
      </c>
      <c r="W162" s="2087" t="s">
        <v>891</v>
      </c>
    </row>
    <row r="163" spans="1:23" ht="12.75">
      <c r="A163" s="1644">
        <v>5330</v>
      </c>
      <c r="B163" s="1183" t="s">
        <v>734</v>
      </c>
      <c r="C163" s="1171">
        <f ca="1">+'I3 TB Data'!H394</f>
        <v>22000</v>
      </c>
      <c r="D163" s="1171"/>
      <c r="E163" s="1171">
        <f t="shared" si="22"/>
        <v>22000</v>
      </c>
      <c r="F163" s="1646" t="s">
        <v>1385</v>
      </c>
      <c r="G163" s="1171">
        <f t="shared" si="23"/>
        <v>0</v>
      </c>
      <c r="H163" s="1647">
        <f t="shared" si="24"/>
        <v>22000</v>
      </c>
      <c r="I163" s="1192">
        <f ca="1">+'O5 Details by Class &amp; Accounts'!E163</f>
        <v>22000</v>
      </c>
      <c r="J163" s="1648">
        <f t="shared" si="25"/>
        <v>0</v>
      </c>
      <c r="K163" s="1649">
        <f ca="1">+'O4 Summary by Class &amp; Accounts'!D163</f>
        <v>22000</v>
      </c>
      <c r="L163" s="1648">
        <f t="shared" si="26"/>
        <v>0</v>
      </c>
      <c r="M163" s="1659"/>
      <c r="N163" s="1659"/>
      <c r="O163" s="1659"/>
      <c r="P163" s="1651"/>
      <c r="Q163" s="1651"/>
      <c r="R163" s="1651"/>
      <c r="S163" s="1651"/>
      <c r="T163" s="1651"/>
      <c r="U163" s="1652" t="s">
        <v>1385</v>
      </c>
      <c r="W163" s="2087" t="s">
        <v>891</v>
      </c>
    </row>
    <row r="164" spans="1:23" ht="12.75">
      <c r="A164" s="1644">
        <v>5335</v>
      </c>
      <c r="B164" s="1183" t="s">
        <v>735</v>
      </c>
      <c r="C164" s="1171">
        <f ca="1">+'I3 TB Data'!H395</f>
        <v>160000</v>
      </c>
      <c r="D164" s="1171"/>
      <c r="E164" s="1171">
        <f t="shared" si="22"/>
        <v>160000</v>
      </c>
      <c r="F164" s="1646" t="s">
        <v>1385</v>
      </c>
      <c r="G164" s="1171">
        <f t="shared" si="23"/>
        <v>0</v>
      </c>
      <c r="H164" s="1647">
        <f t="shared" si="24"/>
        <v>160000</v>
      </c>
      <c r="I164" s="1192">
        <f ca="1">+'O5 Details by Class &amp; Accounts'!E164</f>
        <v>160000</v>
      </c>
      <c r="J164" s="1648">
        <f t="shared" si="25"/>
        <v>0</v>
      </c>
      <c r="K164" s="1649">
        <f ca="1">+'O4 Summary by Class &amp; Accounts'!D164</f>
        <v>159999.99999999997</v>
      </c>
      <c r="L164" s="1648">
        <f t="shared" si="26"/>
        <v>0</v>
      </c>
      <c r="M164" s="1659"/>
      <c r="N164" s="1659"/>
      <c r="O164" s="1659"/>
      <c r="P164" s="1651"/>
      <c r="Q164" s="1651"/>
      <c r="R164" s="1651"/>
      <c r="S164" s="1651"/>
      <c r="T164" s="1651"/>
      <c r="U164" s="1652" t="s">
        <v>1385</v>
      </c>
      <c r="W164" s="2087" t="s">
        <v>1068</v>
      </c>
    </row>
    <row r="165" spans="1:23" ht="25.5">
      <c r="A165" s="1644">
        <v>5340</v>
      </c>
      <c r="B165" s="1183" t="s">
        <v>736</v>
      </c>
      <c r="C165" s="1171">
        <f ca="1">+'I3 TB Data'!H396</f>
        <v>0</v>
      </c>
      <c r="D165" s="1171"/>
      <c r="E165" s="1171">
        <f t="shared" si="22"/>
        <v>0</v>
      </c>
      <c r="F165" s="1646" t="s">
        <v>1385</v>
      </c>
      <c r="G165" s="1171">
        <f t="shared" si="23"/>
        <v>0</v>
      </c>
      <c r="H165" s="1647">
        <f t="shared" si="24"/>
        <v>0</v>
      </c>
      <c r="I165" s="1192">
        <f ca="1">+'O5 Details by Class &amp; Accounts'!E165</f>
        <v>0</v>
      </c>
      <c r="J165" s="1648">
        <f t="shared" si="25"/>
        <v>0</v>
      </c>
      <c r="K165" s="1649">
        <f ca="1">+'O4 Summary by Class &amp; Accounts'!D165</f>
        <v>0</v>
      </c>
      <c r="L165" s="1648">
        <f t="shared" si="26"/>
        <v>0</v>
      </c>
      <c r="M165" s="1659"/>
      <c r="N165" s="1659"/>
      <c r="O165" s="1659"/>
      <c r="P165" s="1651"/>
      <c r="Q165" s="1651"/>
      <c r="R165" s="1651"/>
      <c r="S165" s="1651"/>
      <c r="T165" s="1651"/>
      <c r="U165" s="1652" t="s">
        <v>1385</v>
      </c>
      <c r="W165" s="2087" t="s">
        <v>891</v>
      </c>
    </row>
    <row r="166" spans="1:23" ht="12.75">
      <c r="A166" s="1638">
        <v>5405</v>
      </c>
      <c r="B166" s="452" t="s">
        <v>1267</v>
      </c>
      <c r="C166" s="1171">
        <f ca="1">+'I3 TB Data'!H397</f>
        <v>0</v>
      </c>
      <c r="D166" s="1171"/>
      <c r="E166" s="1171">
        <f t="shared" si="22"/>
        <v>0</v>
      </c>
      <c r="F166" s="1646" t="s">
        <v>1385</v>
      </c>
      <c r="G166" s="1171">
        <f t="shared" si="23"/>
        <v>0</v>
      </c>
      <c r="H166" s="1647">
        <f t="shared" si="24"/>
        <v>0</v>
      </c>
      <c r="I166" s="1192">
        <f ca="1">+'O5 Details by Class &amp; Accounts'!E166</f>
        <v>0</v>
      </c>
      <c r="J166" s="1648">
        <f t="shared" si="25"/>
        <v>0</v>
      </c>
      <c r="K166" s="1649">
        <f ca="1">+'O4 Summary by Class &amp; Accounts'!D166</f>
        <v>0</v>
      </c>
      <c r="L166" s="1648">
        <f t="shared" si="26"/>
        <v>0</v>
      </c>
      <c r="M166" s="1653"/>
      <c r="N166" s="1653"/>
      <c r="O166" s="1653"/>
      <c r="P166" s="1651"/>
      <c r="Q166" s="1651"/>
      <c r="R166" s="1651"/>
      <c r="S166" s="1651"/>
      <c r="T166" s="1651"/>
      <c r="U166" s="1652" t="s">
        <v>1385</v>
      </c>
      <c r="W166" s="2087" t="s">
        <v>675</v>
      </c>
    </row>
    <row r="167" spans="1:23" ht="12.75">
      <c r="A167" s="1638">
        <v>5410</v>
      </c>
      <c r="B167" s="452" t="s">
        <v>737</v>
      </c>
      <c r="C167" s="1171">
        <f ca="1">+'I3 TB Data'!H398</f>
        <v>21000</v>
      </c>
      <c r="D167" s="1171"/>
      <c r="E167" s="1171">
        <f t="shared" si="22"/>
        <v>21000</v>
      </c>
      <c r="F167" s="1646" t="s">
        <v>1385</v>
      </c>
      <c r="G167" s="1171">
        <f t="shared" si="23"/>
        <v>0</v>
      </c>
      <c r="H167" s="1647">
        <f t="shared" si="24"/>
        <v>21000</v>
      </c>
      <c r="I167" s="1192">
        <f ca="1">+'O5 Details by Class &amp; Accounts'!E167</f>
        <v>21000</v>
      </c>
      <c r="J167" s="1648">
        <f t="shared" si="25"/>
        <v>0</v>
      </c>
      <c r="K167" s="1649">
        <f ca="1">+'O4 Summary by Class &amp; Accounts'!D167</f>
        <v>21000.000000000004</v>
      </c>
      <c r="L167" s="1648">
        <f t="shared" si="26"/>
        <v>0</v>
      </c>
      <c r="M167" s="1653"/>
      <c r="N167" s="1653"/>
      <c r="O167" s="1653"/>
      <c r="P167" s="1651"/>
      <c r="Q167" s="1651"/>
      <c r="R167" s="1651"/>
      <c r="S167" s="1651"/>
      <c r="T167" s="1651"/>
      <c r="U167" s="1652" t="s">
        <v>1385</v>
      </c>
      <c r="W167" s="2087" t="s">
        <v>675</v>
      </c>
    </row>
    <row r="168" spans="1:23" ht="12.75">
      <c r="A168" s="1638">
        <v>5415</v>
      </c>
      <c r="B168" s="452" t="s">
        <v>374</v>
      </c>
      <c r="C168" s="1171">
        <f ca="1">+'I3 TB Data'!H399</f>
        <v>0</v>
      </c>
      <c r="D168" s="1171"/>
      <c r="E168" s="1171">
        <f t="shared" si="22"/>
        <v>0</v>
      </c>
      <c r="F168" s="1646" t="s">
        <v>1385</v>
      </c>
      <c r="G168" s="1171">
        <f t="shared" si="23"/>
        <v>0</v>
      </c>
      <c r="H168" s="1647">
        <f t="shared" si="24"/>
        <v>0</v>
      </c>
      <c r="I168" s="1192">
        <f ca="1">+'O5 Details by Class &amp; Accounts'!E168</f>
        <v>0</v>
      </c>
      <c r="J168" s="1648">
        <f t="shared" si="25"/>
        <v>0</v>
      </c>
      <c r="K168" s="1649">
        <f ca="1">+'O4 Summary by Class &amp; Accounts'!D168</f>
        <v>0</v>
      </c>
      <c r="L168" s="1648">
        <f t="shared" si="26"/>
        <v>0</v>
      </c>
      <c r="M168" s="1653"/>
      <c r="N168" s="1653"/>
      <c r="O168" s="1653"/>
      <c r="P168" s="1651"/>
      <c r="Q168" s="1651"/>
      <c r="R168" s="1651"/>
      <c r="S168" s="1651"/>
      <c r="T168" s="1651"/>
      <c r="U168" s="1652" t="s">
        <v>1385</v>
      </c>
      <c r="W168" s="2087" t="s">
        <v>888</v>
      </c>
    </row>
    <row r="169" spans="1:23" ht="12.75">
      <c r="A169" s="1638">
        <v>5420</v>
      </c>
      <c r="B169" s="452" t="s">
        <v>375</v>
      </c>
      <c r="C169" s="1171">
        <f ca="1">+'I3 TB Data'!H400</f>
        <v>0</v>
      </c>
      <c r="D169" s="1171"/>
      <c r="E169" s="1171">
        <f t="shared" si="22"/>
        <v>0</v>
      </c>
      <c r="F169" s="1646" t="s">
        <v>1385</v>
      </c>
      <c r="G169" s="1171">
        <f t="shared" si="23"/>
        <v>0</v>
      </c>
      <c r="H169" s="1647">
        <f t="shared" si="24"/>
        <v>0</v>
      </c>
      <c r="I169" s="1192">
        <f ca="1">+'O5 Details by Class &amp; Accounts'!E169</f>
        <v>0</v>
      </c>
      <c r="J169" s="1648">
        <f t="shared" si="25"/>
        <v>0</v>
      </c>
      <c r="K169" s="1649">
        <f ca="1">+'O4 Summary by Class &amp; Accounts'!D169</f>
        <v>0</v>
      </c>
      <c r="L169" s="1648">
        <f t="shared" si="26"/>
        <v>0</v>
      </c>
      <c r="M169" s="1653"/>
      <c r="N169" s="1653"/>
      <c r="O169" s="1653"/>
      <c r="P169" s="1651"/>
      <c r="Q169" s="1651"/>
      <c r="R169" s="1651"/>
      <c r="S169" s="1651"/>
      <c r="T169" s="1651"/>
      <c r="U169" s="1652" t="s">
        <v>1385</v>
      </c>
      <c r="W169" s="2087" t="s">
        <v>343</v>
      </c>
    </row>
    <row r="170" spans="1:23" ht="25.5">
      <c r="A170" s="1638">
        <v>5425</v>
      </c>
      <c r="B170" s="452" t="s">
        <v>376</v>
      </c>
      <c r="C170" s="1171">
        <f ca="1">+'I3 TB Data'!H401</f>
        <v>0</v>
      </c>
      <c r="D170" s="1171"/>
      <c r="E170" s="1171">
        <f t="shared" si="22"/>
        <v>0</v>
      </c>
      <c r="F170" s="1646" t="s">
        <v>1385</v>
      </c>
      <c r="G170" s="1171">
        <f t="shared" si="23"/>
        <v>0</v>
      </c>
      <c r="H170" s="1647">
        <f t="shared" si="24"/>
        <v>0</v>
      </c>
      <c r="I170" s="1192">
        <f ca="1">+'O5 Details by Class &amp; Accounts'!E170</f>
        <v>0</v>
      </c>
      <c r="J170" s="1648">
        <f t="shared" si="25"/>
        <v>0</v>
      </c>
      <c r="K170" s="1649">
        <f ca="1">+'O4 Summary by Class &amp; Accounts'!D170</f>
        <v>0</v>
      </c>
      <c r="L170" s="1648">
        <f t="shared" si="26"/>
        <v>0</v>
      </c>
      <c r="M170" s="1653"/>
      <c r="N170" s="1653"/>
      <c r="O170" s="1653"/>
      <c r="P170" s="1651"/>
      <c r="Q170" s="1651"/>
      <c r="R170" s="1651"/>
      <c r="S170" s="1651"/>
      <c r="T170" s="1651"/>
      <c r="U170" s="1652" t="s">
        <v>1385</v>
      </c>
      <c r="W170" s="2087" t="s">
        <v>675</v>
      </c>
    </row>
    <row r="171" spans="1:23" ht="12.75">
      <c r="A171" s="1638">
        <v>5505</v>
      </c>
      <c r="B171" s="452" t="s">
        <v>1267</v>
      </c>
      <c r="C171" s="1171">
        <f ca="1">+'I3 TB Data'!H402</f>
        <v>0</v>
      </c>
      <c r="D171" s="1171"/>
      <c r="E171" s="1171">
        <f t="shared" si="22"/>
        <v>0</v>
      </c>
      <c r="F171" s="1646" t="s">
        <v>1385</v>
      </c>
      <c r="G171" s="1171">
        <f t="shared" si="23"/>
        <v>0</v>
      </c>
      <c r="H171" s="1647">
        <f t="shared" si="24"/>
        <v>0</v>
      </c>
      <c r="I171" s="1192">
        <f ca="1">+'O5 Details by Class &amp; Accounts'!E171</f>
        <v>0</v>
      </c>
      <c r="J171" s="1648">
        <f t="shared" si="25"/>
        <v>0</v>
      </c>
      <c r="K171" s="1649">
        <f ca="1">+'O4 Summary by Class &amp; Accounts'!D171</f>
        <v>0</v>
      </c>
      <c r="L171" s="1648">
        <f t="shared" si="26"/>
        <v>0</v>
      </c>
      <c r="M171" s="1653"/>
      <c r="N171" s="1653"/>
      <c r="O171" s="1653"/>
      <c r="P171" s="1651"/>
      <c r="Q171" s="1651"/>
      <c r="R171" s="1651"/>
      <c r="S171" s="1651"/>
      <c r="T171" s="1651"/>
      <c r="U171" s="1652" t="s">
        <v>1385</v>
      </c>
      <c r="W171" s="2087" t="s">
        <v>675</v>
      </c>
    </row>
    <row r="172" spans="1:23" ht="12.75">
      <c r="A172" s="1638">
        <v>5510</v>
      </c>
      <c r="B172" s="452" t="s">
        <v>1320</v>
      </c>
      <c r="C172" s="1171">
        <f ca="1">+'I3 TB Data'!H403</f>
        <v>0</v>
      </c>
      <c r="D172" s="1171"/>
      <c r="E172" s="1171">
        <f t="shared" si="22"/>
        <v>0</v>
      </c>
      <c r="F172" s="1646" t="s">
        <v>1385</v>
      </c>
      <c r="G172" s="1171">
        <f t="shared" si="23"/>
        <v>0</v>
      </c>
      <c r="H172" s="1647">
        <f t="shared" si="24"/>
        <v>0</v>
      </c>
      <c r="I172" s="1192">
        <f ca="1">+'O5 Details by Class &amp; Accounts'!E172</f>
        <v>0</v>
      </c>
      <c r="J172" s="1648">
        <f t="shared" si="25"/>
        <v>0</v>
      </c>
      <c r="K172" s="1649">
        <f ca="1">+'O4 Summary by Class &amp; Accounts'!D172</f>
        <v>0</v>
      </c>
      <c r="L172" s="1648">
        <f t="shared" si="26"/>
        <v>0</v>
      </c>
      <c r="M172" s="1653"/>
      <c r="N172" s="1653"/>
      <c r="O172" s="1653"/>
      <c r="P172" s="1651"/>
      <c r="Q172" s="1651"/>
      <c r="R172" s="1651"/>
      <c r="S172" s="1651"/>
      <c r="T172" s="1651"/>
      <c r="U172" s="1652" t="s">
        <v>1385</v>
      </c>
      <c r="W172" s="2087" t="s">
        <v>675</v>
      </c>
    </row>
    <row r="173" spans="1:23" ht="12.75">
      <c r="A173" s="1638">
        <v>5515</v>
      </c>
      <c r="B173" s="452" t="s">
        <v>1321</v>
      </c>
      <c r="C173" s="1171">
        <f ca="1">+'I3 TB Data'!H404</f>
        <v>0</v>
      </c>
      <c r="D173" s="1171"/>
      <c r="E173" s="1171">
        <f t="shared" si="22"/>
        <v>0</v>
      </c>
      <c r="F173" s="1646" t="s">
        <v>1385</v>
      </c>
      <c r="G173" s="1171">
        <f t="shared" si="23"/>
        <v>0</v>
      </c>
      <c r="H173" s="1647">
        <f t="shared" si="24"/>
        <v>0</v>
      </c>
      <c r="I173" s="1192">
        <f ca="1">+'O5 Details by Class &amp; Accounts'!E173</f>
        <v>0</v>
      </c>
      <c r="J173" s="1648">
        <f t="shared" si="25"/>
        <v>0</v>
      </c>
      <c r="K173" s="1649">
        <f ca="1">+'O4 Summary by Class &amp; Accounts'!D173</f>
        <v>0</v>
      </c>
      <c r="L173" s="1648">
        <f t="shared" si="26"/>
        <v>0</v>
      </c>
      <c r="M173" s="1653"/>
      <c r="N173" s="1653"/>
      <c r="O173" s="1653"/>
      <c r="P173" s="1651"/>
      <c r="Q173" s="1651"/>
      <c r="R173" s="1651"/>
      <c r="S173" s="1651"/>
      <c r="T173" s="1651"/>
      <c r="U173" s="1652" t="s">
        <v>1385</v>
      </c>
      <c r="W173" s="2087" t="s">
        <v>675</v>
      </c>
    </row>
    <row r="174" spans="1:23" ht="12.75">
      <c r="A174" s="1638">
        <v>5520</v>
      </c>
      <c r="B174" s="452" t="s">
        <v>1322</v>
      </c>
      <c r="C174" s="1171">
        <f ca="1">+'I3 TB Data'!H405</f>
        <v>0</v>
      </c>
      <c r="D174" s="1171"/>
      <c r="E174" s="1171">
        <f t="shared" si="22"/>
        <v>0</v>
      </c>
      <c r="F174" s="1646" t="s">
        <v>1385</v>
      </c>
      <c r="G174" s="1171">
        <f t="shared" si="23"/>
        <v>0</v>
      </c>
      <c r="H174" s="1647">
        <f t="shared" si="24"/>
        <v>0</v>
      </c>
      <c r="I174" s="1192">
        <f ca="1">+'O5 Details by Class &amp; Accounts'!E174</f>
        <v>0</v>
      </c>
      <c r="J174" s="1648">
        <f t="shared" si="25"/>
        <v>0</v>
      </c>
      <c r="K174" s="1649">
        <f ca="1">+'O4 Summary by Class &amp; Accounts'!D174</f>
        <v>0</v>
      </c>
      <c r="L174" s="1648">
        <f t="shared" si="26"/>
        <v>0</v>
      </c>
      <c r="M174" s="1653"/>
      <c r="N174" s="1653"/>
      <c r="O174" s="1653"/>
      <c r="P174" s="1651"/>
      <c r="Q174" s="1651"/>
      <c r="R174" s="1651"/>
      <c r="S174" s="1651"/>
      <c r="T174" s="1651"/>
      <c r="U174" s="1652" t="s">
        <v>1385</v>
      </c>
      <c r="W174" s="2087" t="s">
        <v>675</v>
      </c>
    </row>
    <row r="175" spans="1:23" ht="12.75">
      <c r="A175" s="1638">
        <v>5605</v>
      </c>
      <c r="B175" s="452" t="s">
        <v>1323</v>
      </c>
      <c r="C175" s="1171">
        <f ca="1">+'I3 TB Data'!H406</f>
        <v>319000</v>
      </c>
      <c r="D175" s="1171"/>
      <c r="E175" s="1171">
        <f t="shared" si="22"/>
        <v>319000</v>
      </c>
      <c r="F175" s="1646" t="s">
        <v>1385</v>
      </c>
      <c r="G175" s="1171">
        <f t="shared" si="23"/>
        <v>0</v>
      </c>
      <c r="H175" s="1647">
        <f t="shared" si="24"/>
        <v>319000</v>
      </c>
      <c r="I175" s="1192">
        <f ca="1">+'O5 Details by Class &amp; Accounts'!E175</f>
        <v>319000</v>
      </c>
      <c r="J175" s="1648">
        <f t="shared" si="25"/>
        <v>0</v>
      </c>
      <c r="K175" s="1649">
        <f ca="1">+'O4 Summary by Class &amp; Accounts'!D175</f>
        <v>319000</v>
      </c>
      <c r="L175" s="1648">
        <f t="shared" si="26"/>
        <v>0</v>
      </c>
      <c r="M175" s="1653"/>
      <c r="N175" s="1653"/>
      <c r="O175" s="1653"/>
      <c r="P175" s="1651"/>
      <c r="Q175" s="1651"/>
      <c r="R175" s="1651"/>
      <c r="S175" s="1651"/>
      <c r="T175" s="1651"/>
      <c r="U175" s="1652" t="s">
        <v>1385</v>
      </c>
      <c r="W175" s="2087" t="s">
        <v>675</v>
      </c>
    </row>
    <row r="176" spans="1:23" ht="12.75">
      <c r="A176" s="1638">
        <v>5610</v>
      </c>
      <c r="B176" s="452" t="s">
        <v>1324</v>
      </c>
      <c r="C176" s="1171">
        <f ca="1">+'I3 TB Data'!H407</f>
        <v>403000</v>
      </c>
      <c r="D176" s="1171"/>
      <c r="E176" s="1171">
        <f t="shared" si="22"/>
        <v>403000</v>
      </c>
      <c r="F176" s="1646" t="s">
        <v>1385</v>
      </c>
      <c r="G176" s="1171">
        <f t="shared" si="23"/>
        <v>0</v>
      </c>
      <c r="H176" s="1647">
        <f t="shared" si="24"/>
        <v>403000</v>
      </c>
      <c r="I176" s="1192">
        <f ca="1">+'O5 Details by Class &amp; Accounts'!E176</f>
        <v>403000</v>
      </c>
      <c r="J176" s="1648">
        <f t="shared" si="25"/>
        <v>0</v>
      </c>
      <c r="K176" s="1649">
        <f ca="1">+'O4 Summary by Class &amp; Accounts'!D176</f>
        <v>403000</v>
      </c>
      <c r="L176" s="1648">
        <f t="shared" si="26"/>
        <v>0</v>
      </c>
      <c r="M176" s="1653"/>
      <c r="N176" s="1653"/>
      <c r="O176" s="1653"/>
      <c r="P176" s="1651"/>
      <c r="Q176" s="1651"/>
      <c r="R176" s="1651"/>
      <c r="S176" s="1651"/>
      <c r="T176" s="1651"/>
      <c r="U176" s="1652" t="s">
        <v>1385</v>
      </c>
      <c r="W176" s="2087" t="s">
        <v>675</v>
      </c>
    </row>
    <row r="177" spans="1:23" ht="25.5">
      <c r="A177" s="1638">
        <v>5615</v>
      </c>
      <c r="B177" s="452" t="s">
        <v>1325</v>
      </c>
      <c r="C177" s="1171">
        <f ca="1">+'I3 TB Data'!H408</f>
        <v>185000</v>
      </c>
      <c r="D177" s="1171"/>
      <c r="E177" s="1171">
        <f t="shared" si="22"/>
        <v>185000</v>
      </c>
      <c r="F177" s="1646" t="s">
        <v>1385</v>
      </c>
      <c r="G177" s="1171">
        <f t="shared" si="23"/>
        <v>0</v>
      </c>
      <c r="H177" s="1647">
        <f t="shared" si="24"/>
        <v>185000</v>
      </c>
      <c r="I177" s="1192">
        <f ca="1">+'O5 Details by Class &amp; Accounts'!E177</f>
        <v>185000</v>
      </c>
      <c r="J177" s="1648">
        <f t="shared" si="25"/>
        <v>0</v>
      </c>
      <c r="K177" s="1649">
        <f ca="1">+'O4 Summary by Class &amp; Accounts'!D177</f>
        <v>184999.99999999997</v>
      </c>
      <c r="L177" s="1648">
        <f t="shared" si="26"/>
        <v>0</v>
      </c>
      <c r="M177" s="1653"/>
      <c r="N177" s="1653"/>
      <c r="O177" s="1653"/>
      <c r="P177" s="1651"/>
      <c r="Q177" s="1651"/>
      <c r="R177" s="1651"/>
      <c r="S177" s="1651"/>
      <c r="T177" s="1651"/>
      <c r="U177" s="1652" t="s">
        <v>1385</v>
      </c>
      <c r="W177" s="2087" t="s">
        <v>675</v>
      </c>
    </row>
    <row r="178" spans="1:23" ht="12.75">
      <c r="A178" s="1638">
        <v>5620</v>
      </c>
      <c r="B178" s="452" t="s">
        <v>1339</v>
      </c>
      <c r="C178" s="1171">
        <f ca="1">+'I3 TB Data'!H409</f>
        <v>210000</v>
      </c>
      <c r="D178" s="1171"/>
      <c r="E178" s="1171">
        <f t="shared" si="22"/>
        <v>210000</v>
      </c>
      <c r="F178" s="1646" t="s">
        <v>1385</v>
      </c>
      <c r="G178" s="1171">
        <f t="shared" si="23"/>
        <v>0</v>
      </c>
      <c r="H178" s="1647">
        <f t="shared" si="24"/>
        <v>210000</v>
      </c>
      <c r="I178" s="1192">
        <f ca="1">+'O5 Details by Class &amp; Accounts'!E178</f>
        <v>210000</v>
      </c>
      <c r="J178" s="1648">
        <f t="shared" si="25"/>
        <v>0</v>
      </c>
      <c r="K178" s="1649">
        <f ca="1">+'O4 Summary by Class &amp; Accounts'!D178</f>
        <v>210000.00000000003</v>
      </c>
      <c r="L178" s="1648">
        <f t="shared" si="26"/>
        <v>0</v>
      </c>
      <c r="M178" s="1653"/>
      <c r="N178" s="1653"/>
      <c r="O178" s="1653"/>
      <c r="P178" s="1651"/>
      <c r="Q178" s="1651"/>
      <c r="R178" s="1651"/>
      <c r="S178" s="1651"/>
      <c r="T178" s="1651"/>
      <c r="U178" s="1652" t="s">
        <v>1385</v>
      </c>
      <c r="W178" s="2087" t="s">
        <v>675</v>
      </c>
    </row>
    <row r="179" spans="1:23" ht="12.75">
      <c r="A179" s="1638">
        <v>5625</v>
      </c>
      <c r="B179" s="452" t="s">
        <v>730</v>
      </c>
      <c r="C179" s="1171">
        <f ca="1">+'I3 TB Data'!H410</f>
        <v>-330000</v>
      </c>
      <c r="D179" s="1171"/>
      <c r="E179" s="1171">
        <f t="shared" si="22"/>
        <v>-330000</v>
      </c>
      <c r="F179" s="1646" t="s">
        <v>1385</v>
      </c>
      <c r="G179" s="1171">
        <f t="shared" si="23"/>
        <v>0</v>
      </c>
      <c r="H179" s="1647">
        <f t="shared" si="24"/>
        <v>-330000</v>
      </c>
      <c r="I179" s="1192">
        <f ca="1">+'O5 Details by Class &amp; Accounts'!E179</f>
        <v>-330000</v>
      </c>
      <c r="J179" s="1648">
        <f t="shared" si="25"/>
        <v>0</v>
      </c>
      <c r="K179" s="1649">
        <f ca="1">+'O4 Summary by Class &amp; Accounts'!D179</f>
        <v>-330000</v>
      </c>
      <c r="L179" s="1648">
        <f t="shared" si="26"/>
        <v>0</v>
      </c>
      <c r="M179" s="1653"/>
      <c r="N179" s="1653"/>
      <c r="O179" s="1653"/>
      <c r="P179" s="1651"/>
      <c r="Q179" s="1651"/>
      <c r="R179" s="1651"/>
      <c r="S179" s="1651"/>
      <c r="T179" s="1651"/>
      <c r="U179" s="1652" t="s">
        <v>1385</v>
      </c>
      <c r="W179" s="2087" t="s">
        <v>675</v>
      </c>
    </row>
    <row r="180" spans="1:23" ht="12.75">
      <c r="A180" s="1638">
        <v>5630</v>
      </c>
      <c r="B180" s="452" t="s">
        <v>1340</v>
      </c>
      <c r="C180" s="1171">
        <f ca="1">+'I3 TB Data'!H411</f>
        <v>125000</v>
      </c>
      <c r="D180" s="1171"/>
      <c r="E180" s="1171">
        <f t="shared" si="22"/>
        <v>125000</v>
      </c>
      <c r="F180" s="1646" t="s">
        <v>1385</v>
      </c>
      <c r="G180" s="1171">
        <f t="shared" si="23"/>
        <v>0</v>
      </c>
      <c r="H180" s="1647">
        <f t="shared" si="24"/>
        <v>125000</v>
      </c>
      <c r="I180" s="1192">
        <f ca="1">+'O5 Details by Class &amp; Accounts'!E180</f>
        <v>125000</v>
      </c>
      <c r="J180" s="1648">
        <f t="shared" si="25"/>
        <v>0</v>
      </c>
      <c r="K180" s="1649">
        <f ca="1">+'O4 Summary by Class &amp; Accounts'!D180</f>
        <v>125000</v>
      </c>
      <c r="L180" s="1648">
        <f t="shared" si="26"/>
        <v>0</v>
      </c>
      <c r="M180" s="1653"/>
      <c r="N180" s="1653"/>
      <c r="O180" s="1653"/>
      <c r="P180" s="1651"/>
      <c r="Q180" s="1651"/>
      <c r="R180" s="1651"/>
      <c r="S180" s="1651"/>
      <c r="T180" s="1651"/>
      <c r="U180" s="1652" t="s">
        <v>1385</v>
      </c>
      <c r="W180" s="2087" t="s">
        <v>675</v>
      </c>
    </row>
    <row r="181" spans="1:23" ht="12.75">
      <c r="A181" s="1638">
        <v>5635</v>
      </c>
      <c r="B181" s="452" t="s">
        <v>1341</v>
      </c>
      <c r="C181" s="1171">
        <f ca="1">+'I3 TB Data'!H412</f>
        <v>24000</v>
      </c>
      <c r="D181" s="1171"/>
      <c r="E181" s="1171">
        <f t="shared" si="22"/>
        <v>24000</v>
      </c>
      <c r="F181" s="1646" t="s">
        <v>1385</v>
      </c>
      <c r="G181" s="1171">
        <f t="shared" si="23"/>
        <v>0</v>
      </c>
      <c r="H181" s="1647">
        <f t="shared" si="24"/>
        <v>24000</v>
      </c>
      <c r="I181" s="1192">
        <f ca="1">+'O5 Details by Class &amp; Accounts'!E181</f>
        <v>24000</v>
      </c>
      <c r="J181" s="1648">
        <f t="shared" si="25"/>
        <v>0</v>
      </c>
      <c r="K181" s="1649">
        <f ca="1">+'O4 Summary by Class &amp; Accounts'!D181</f>
        <v>24000.000000000004</v>
      </c>
      <c r="L181" s="1648">
        <f t="shared" si="26"/>
        <v>0</v>
      </c>
      <c r="M181" s="1653"/>
      <c r="N181" s="1653"/>
      <c r="O181" s="1653"/>
      <c r="P181" s="1651"/>
      <c r="Q181" s="1651"/>
      <c r="R181" s="1651"/>
      <c r="S181" s="1651"/>
      <c r="T181" s="1651"/>
      <c r="U181" s="1652" t="s">
        <v>1385</v>
      </c>
      <c r="W181" s="2087" t="s">
        <v>343</v>
      </c>
    </row>
    <row r="182" spans="1:23" ht="12.75">
      <c r="A182" s="1638">
        <v>5640</v>
      </c>
      <c r="B182" s="452" t="s">
        <v>1342</v>
      </c>
      <c r="C182" s="1171">
        <f ca="1">+'I3 TB Data'!H413</f>
        <v>28000</v>
      </c>
      <c r="D182" s="1171"/>
      <c r="E182" s="1171">
        <f t="shared" si="22"/>
        <v>28000</v>
      </c>
      <c r="F182" s="1646" t="s">
        <v>1385</v>
      </c>
      <c r="G182" s="1171">
        <f t="shared" si="23"/>
        <v>0</v>
      </c>
      <c r="H182" s="1647">
        <f t="shared" si="24"/>
        <v>28000</v>
      </c>
      <c r="I182" s="1192">
        <f ca="1">+'O5 Details by Class &amp; Accounts'!E182</f>
        <v>28000</v>
      </c>
      <c r="J182" s="1648">
        <f t="shared" si="25"/>
        <v>0</v>
      </c>
      <c r="K182" s="1649">
        <f ca="1">+'O4 Summary by Class &amp; Accounts'!D182</f>
        <v>28000.000000000004</v>
      </c>
      <c r="L182" s="1648">
        <f t="shared" si="26"/>
        <v>0</v>
      </c>
      <c r="M182" s="1653"/>
      <c r="N182" s="1653"/>
      <c r="O182" s="1653"/>
      <c r="P182" s="1651"/>
      <c r="Q182" s="1651"/>
      <c r="R182" s="1651"/>
      <c r="S182" s="1651"/>
      <c r="T182" s="1651"/>
      <c r="U182" s="1652" t="s">
        <v>1385</v>
      </c>
      <c r="W182" s="2087" t="s">
        <v>675</v>
      </c>
    </row>
    <row r="183" spans="1:23" ht="12.75">
      <c r="A183" s="1638">
        <v>5645</v>
      </c>
      <c r="B183" s="452" t="s">
        <v>1343</v>
      </c>
      <c r="C183" s="1171">
        <f ca="1">+'I3 TB Data'!H414</f>
        <v>0</v>
      </c>
      <c r="D183" s="1171"/>
      <c r="E183" s="1171">
        <f t="shared" si="22"/>
        <v>0</v>
      </c>
      <c r="F183" s="1646" t="s">
        <v>1385</v>
      </c>
      <c r="G183" s="1171">
        <f t="shared" si="23"/>
        <v>0</v>
      </c>
      <c r="H183" s="1647">
        <f t="shared" si="24"/>
        <v>0</v>
      </c>
      <c r="I183" s="1192">
        <f ca="1">+'O5 Details by Class &amp; Accounts'!E183</f>
        <v>0</v>
      </c>
      <c r="J183" s="1648">
        <f t="shared" si="25"/>
        <v>0</v>
      </c>
      <c r="K183" s="1649">
        <f ca="1">+'O4 Summary by Class &amp; Accounts'!D183</f>
        <v>0</v>
      </c>
      <c r="L183" s="1648">
        <f t="shared" si="26"/>
        <v>0</v>
      </c>
      <c r="M183" s="1653"/>
      <c r="N183" s="1653"/>
      <c r="O183" s="1653"/>
      <c r="P183" s="1651"/>
      <c r="Q183" s="1651"/>
      <c r="R183" s="1651"/>
      <c r="S183" s="1651"/>
      <c r="T183" s="1651"/>
      <c r="U183" s="1652" t="s">
        <v>1385</v>
      </c>
      <c r="W183" s="2087" t="s">
        <v>675</v>
      </c>
    </row>
    <row r="184" spans="1:23" ht="12.75">
      <c r="A184" s="1638">
        <v>5650</v>
      </c>
      <c r="B184" s="452" t="s">
        <v>1344</v>
      </c>
      <c r="C184" s="1171">
        <f ca="1">+'I3 TB Data'!H415</f>
        <v>0</v>
      </c>
      <c r="D184" s="1171"/>
      <c r="E184" s="1171">
        <f t="shared" si="22"/>
        <v>0</v>
      </c>
      <c r="F184" s="1646" t="s">
        <v>1385</v>
      </c>
      <c r="G184" s="1171">
        <f t="shared" si="23"/>
        <v>0</v>
      </c>
      <c r="H184" s="1647">
        <f t="shared" si="24"/>
        <v>0</v>
      </c>
      <c r="I184" s="1192">
        <f ca="1">+'O5 Details by Class &amp; Accounts'!E184</f>
        <v>0</v>
      </c>
      <c r="J184" s="1648">
        <f t="shared" si="25"/>
        <v>0</v>
      </c>
      <c r="K184" s="1649">
        <f ca="1">+'O4 Summary by Class &amp; Accounts'!D184</f>
        <v>0</v>
      </c>
      <c r="L184" s="1648">
        <f t="shared" si="26"/>
        <v>0</v>
      </c>
      <c r="M184" s="1653"/>
      <c r="N184" s="1653"/>
      <c r="O184" s="1653"/>
      <c r="P184" s="1651"/>
      <c r="Q184" s="1651"/>
      <c r="R184" s="1651"/>
      <c r="S184" s="1651"/>
      <c r="T184" s="1651"/>
      <c r="U184" s="1652" t="s">
        <v>1385</v>
      </c>
      <c r="W184" s="2087" t="s">
        <v>675</v>
      </c>
    </row>
    <row r="185" spans="1:23" ht="12.75">
      <c r="A185" s="1638">
        <v>5655</v>
      </c>
      <c r="B185" s="452" t="s">
        <v>1345</v>
      </c>
      <c r="C185" s="1171">
        <f ca="1">+'I3 TB Data'!H416</f>
        <v>87000</v>
      </c>
      <c r="D185" s="1171"/>
      <c r="E185" s="1171">
        <f t="shared" si="22"/>
        <v>87000</v>
      </c>
      <c r="F185" s="1646" t="s">
        <v>1385</v>
      </c>
      <c r="G185" s="1171">
        <f t="shared" si="23"/>
        <v>0</v>
      </c>
      <c r="H185" s="1647">
        <f t="shared" si="24"/>
        <v>87000</v>
      </c>
      <c r="I185" s="1192">
        <f ca="1">+'O5 Details by Class &amp; Accounts'!E185</f>
        <v>87000</v>
      </c>
      <c r="J185" s="1648">
        <f t="shared" si="25"/>
        <v>0</v>
      </c>
      <c r="K185" s="1649">
        <f ca="1">+'O4 Summary by Class &amp; Accounts'!D185</f>
        <v>87000</v>
      </c>
      <c r="L185" s="1648">
        <f t="shared" si="26"/>
        <v>0</v>
      </c>
      <c r="M185" s="1653"/>
      <c r="N185" s="1653"/>
      <c r="O185" s="1653"/>
      <c r="P185" s="1651"/>
      <c r="Q185" s="1651"/>
      <c r="R185" s="1651"/>
      <c r="S185" s="1651"/>
      <c r="T185" s="1651"/>
      <c r="U185" s="1652" t="s">
        <v>1385</v>
      </c>
      <c r="W185" s="2087" t="s">
        <v>675</v>
      </c>
    </row>
    <row r="186" spans="1:23" ht="12.75">
      <c r="A186" s="1638">
        <v>5660</v>
      </c>
      <c r="B186" s="452" t="s">
        <v>1346</v>
      </c>
      <c r="C186" s="1171">
        <f ca="1">+'I3 TB Data'!H417</f>
        <v>30000</v>
      </c>
      <c r="D186" s="1171"/>
      <c r="E186" s="1171">
        <f t="shared" si="22"/>
        <v>30000</v>
      </c>
      <c r="F186" s="1646" t="s">
        <v>1385</v>
      </c>
      <c r="G186" s="1171">
        <f t="shared" si="23"/>
        <v>0</v>
      </c>
      <c r="H186" s="1647">
        <f t="shared" si="24"/>
        <v>30000</v>
      </c>
      <c r="I186" s="1192">
        <f ca="1">+'O5 Details by Class &amp; Accounts'!E186</f>
        <v>30000</v>
      </c>
      <c r="J186" s="1648">
        <f t="shared" si="25"/>
        <v>0</v>
      </c>
      <c r="K186" s="1649">
        <f ca="1">+'O4 Summary by Class &amp; Accounts'!D186</f>
        <v>29999.999999999996</v>
      </c>
      <c r="L186" s="1648">
        <f t="shared" si="26"/>
        <v>0</v>
      </c>
      <c r="M186" s="1653"/>
      <c r="N186" s="1653"/>
      <c r="O186" s="1653"/>
      <c r="P186" s="1651"/>
      <c r="Q186" s="1651"/>
      <c r="R186" s="1651"/>
      <c r="S186" s="1651"/>
      <c r="T186" s="1651"/>
      <c r="U186" s="1652" t="s">
        <v>1385</v>
      </c>
      <c r="W186" s="2087" t="s">
        <v>675</v>
      </c>
    </row>
    <row r="187" spans="1:23" ht="12.75">
      <c r="A187" s="1638">
        <v>5665</v>
      </c>
      <c r="B187" s="452" t="s">
        <v>1347</v>
      </c>
      <c r="C187" s="1171">
        <f ca="1">+'I3 TB Data'!H418</f>
        <v>96000</v>
      </c>
      <c r="D187" s="1171"/>
      <c r="E187" s="1171">
        <f t="shared" si="22"/>
        <v>96000</v>
      </c>
      <c r="F187" s="1646" t="s">
        <v>1385</v>
      </c>
      <c r="G187" s="1171">
        <f t="shared" ref="G187:G205" si="27">+IF((F187=" "),0,E187)</f>
        <v>0</v>
      </c>
      <c r="H187" s="1647">
        <f t="shared" ref="H187:H205" si="28">+IF((F187=" "),E187,0)</f>
        <v>96000</v>
      </c>
      <c r="I187" s="1192">
        <f ca="1">+'O5 Details by Class &amp; Accounts'!E187</f>
        <v>96000</v>
      </c>
      <c r="J187" s="1648">
        <f t="shared" si="25"/>
        <v>0</v>
      </c>
      <c r="K187" s="1649">
        <f ca="1">+'O4 Summary by Class &amp; Accounts'!D187</f>
        <v>96000</v>
      </c>
      <c r="L187" s="1648">
        <f t="shared" si="26"/>
        <v>0</v>
      </c>
      <c r="M187" s="1653"/>
      <c r="N187" s="1653"/>
      <c r="O187" s="1653"/>
      <c r="P187" s="1651"/>
      <c r="Q187" s="1651"/>
      <c r="R187" s="1651"/>
      <c r="S187" s="1651"/>
      <c r="T187" s="1651"/>
      <c r="U187" s="1652" t="s">
        <v>1385</v>
      </c>
      <c r="W187" s="2087" t="s">
        <v>675</v>
      </c>
    </row>
    <row r="188" spans="1:23" ht="12.75">
      <c r="A188" s="1638">
        <v>5670</v>
      </c>
      <c r="B188" s="452" t="s">
        <v>1348</v>
      </c>
      <c r="C188" s="1171">
        <f ca="1">+'I3 TB Data'!H419</f>
        <v>0</v>
      </c>
      <c r="D188" s="1171"/>
      <c r="E188" s="1171">
        <f t="shared" si="22"/>
        <v>0</v>
      </c>
      <c r="F188" s="1646" t="s">
        <v>1385</v>
      </c>
      <c r="G188" s="1171">
        <f t="shared" si="27"/>
        <v>0</v>
      </c>
      <c r="H188" s="1647">
        <f t="shared" si="28"/>
        <v>0</v>
      </c>
      <c r="I188" s="1192">
        <f ca="1">+'O5 Details by Class &amp; Accounts'!E188</f>
        <v>0</v>
      </c>
      <c r="J188" s="1648">
        <f t="shared" si="25"/>
        <v>0</v>
      </c>
      <c r="K188" s="1649">
        <f ca="1">+'O4 Summary by Class &amp; Accounts'!D188</f>
        <v>0</v>
      </c>
      <c r="L188" s="1648">
        <f t="shared" si="26"/>
        <v>0</v>
      </c>
      <c r="M188" s="1653"/>
      <c r="N188" s="1653"/>
      <c r="O188" s="1653"/>
      <c r="P188" s="1651"/>
      <c r="Q188" s="1651"/>
      <c r="R188" s="1651"/>
      <c r="S188" s="1651"/>
      <c r="T188" s="1651"/>
      <c r="U188" s="1652" t="s">
        <v>1385</v>
      </c>
      <c r="W188" s="2087" t="s">
        <v>675</v>
      </c>
    </row>
    <row r="189" spans="1:23" ht="12.75">
      <c r="A189" s="1638">
        <v>5675</v>
      </c>
      <c r="B189" s="452" t="s">
        <v>1349</v>
      </c>
      <c r="C189" s="1171">
        <f ca="1">+'I3 TB Data'!H420</f>
        <v>245000</v>
      </c>
      <c r="D189" s="1171"/>
      <c r="E189" s="1171">
        <f t="shared" si="22"/>
        <v>245000</v>
      </c>
      <c r="F189" s="1646" t="s">
        <v>1385</v>
      </c>
      <c r="G189" s="1171">
        <f t="shared" si="27"/>
        <v>0</v>
      </c>
      <c r="H189" s="1647">
        <f t="shared" si="28"/>
        <v>245000</v>
      </c>
      <c r="I189" s="1192">
        <f ca="1">+'O5 Details by Class &amp; Accounts'!E189</f>
        <v>245000</v>
      </c>
      <c r="J189" s="1648">
        <f t="shared" si="25"/>
        <v>0</v>
      </c>
      <c r="K189" s="1649">
        <f ca="1">+'O4 Summary by Class &amp; Accounts'!D189</f>
        <v>245000</v>
      </c>
      <c r="L189" s="1648">
        <f t="shared" si="26"/>
        <v>0</v>
      </c>
      <c r="M189" s="1653"/>
      <c r="N189" s="1653"/>
      <c r="O189" s="1653"/>
      <c r="P189" s="1651"/>
      <c r="Q189" s="1651"/>
      <c r="R189" s="1651"/>
      <c r="S189" s="1651"/>
      <c r="T189" s="1651"/>
      <c r="U189" s="1652" t="s">
        <v>1385</v>
      </c>
      <c r="W189" s="2087" t="s">
        <v>675</v>
      </c>
    </row>
    <row r="190" spans="1:23" ht="12.75">
      <c r="A190" s="1638">
        <v>5680</v>
      </c>
      <c r="B190" s="452" t="s">
        <v>1103</v>
      </c>
      <c r="C190" s="1171">
        <f ca="1">+'I3 TB Data'!H421</f>
        <v>0</v>
      </c>
      <c r="D190" s="1171"/>
      <c r="E190" s="1171">
        <f t="shared" si="22"/>
        <v>0</v>
      </c>
      <c r="F190" s="1646" t="s">
        <v>1385</v>
      </c>
      <c r="G190" s="1171">
        <f t="shared" si="27"/>
        <v>0</v>
      </c>
      <c r="H190" s="1647">
        <f t="shared" si="28"/>
        <v>0</v>
      </c>
      <c r="I190" s="1192">
        <f ca="1">+'O5 Details by Class &amp; Accounts'!E190</f>
        <v>0</v>
      </c>
      <c r="J190" s="1648">
        <f t="shared" si="25"/>
        <v>0</v>
      </c>
      <c r="K190" s="1649">
        <f ca="1">+'O4 Summary by Class &amp; Accounts'!D190</f>
        <v>0</v>
      </c>
      <c r="L190" s="1648">
        <f t="shared" si="26"/>
        <v>0</v>
      </c>
      <c r="M190" s="1653"/>
      <c r="N190" s="1653"/>
      <c r="O190" s="1653"/>
      <c r="P190" s="1651"/>
      <c r="Q190" s="1651"/>
      <c r="R190" s="1651"/>
      <c r="S190" s="1651"/>
      <c r="T190" s="1651"/>
      <c r="U190" s="1652" t="s">
        <v>1385</v>
      </c>
      <c r="W190" s="2087" t="s">
        <v>675</v>
      </c>
    </row>
    <row r="191" spans="1:23" ht="25.5">
      <c r="A191" s="1645">
        <v>5685</v>
      </c>
      <c r="B191" s="1185" t="s">
        <v>1104</v>
      </c>
      <c r="C191" s="1171">
        <f ca="1">+'I3 TB Data'!H422</f>
        <v>0</v>
      </c>
      <c r="D191" s="1171"/>
      <c r="E191" s="1171">
        <f t="shared" si="22"/>
        <v>0</v>
      </c>
      <c r="F191" s="1646" t="s">
        <v>1385</v>
      </c>
      <c r="G191" s="1171">
        <f t="shared" si="27"/>
        <v>0</v>
      </c>
      <c r="H191" s="1647">
        <f t="shared" si="28"/>
        <v>0</v>
      </c>
      <c r="I191" s="1192">
        <f ca="1">+'O5 Details by Class &amp; Accounts'!E191</f>
        <v>0</v>
      </c>
      <c r="J191" s="1648">
        <f t="shared" si="25"/>
        <v>0</v>
      </c>
      <c r="K191" s="1649">
        <f ca="1">+'O4 Summary by Class &amp; Accounts'!D191</f>
        <v>0</v>
      </c>
      <c r="L191" s="1648">
        <f t="shared" si="26"/>
        <v>0</v>
      </c>
      <c r="M191" s="1651"/>
      <c r="N191" s="1651"/>
      <c r="O191" s="1651"/>
      <c r="P191" s="1651"/>
      <c r="Q191" s="1651"/>
      <c r="R191" s="1651"/>
      <c r="S191" s="1651"/>
      <c r="T191" s="1651"/>
      <c r="U191" s="1652" t="s">
        <v>1385</v>
      </c>
      <c r="W191" s="2087" t="s">
        <v>788</v>
      </c>
    </row>
    <row r="192" spans="1:23" ht="25.5">
      <c r="A192" s="1636">
        <v>5705</v>
      </c>
      <c r="B192" s="1176" t="s">
        <v>307</v>
      </c>
      <c r="C192" s="1171">
        <f ca="1">+'I3 TB Data'!H423</f>
        <v>1449000</v>
      </c>
      <c r="D192" s="1171"/>
      <c r="E192" s="1171">
        <f t="shared" si="22"/>
        <v>1449000</v>
      </c>
      <c r="F192" s="1646" t="s">
        <v>1385</v>
      </c>
      <c r="G192" s="1171">
        <f t="shared" si="27"/>
        <v>0</v>
      </c>
      <c r="H192" s="1647">
        <f t="shared" si="28"/>
        <v>1449000</v>
      </c>
      <c r="I192" s="1192">
        <f ca="1">+'O5 Details by Class &amp; Accounts'!E192</f>
        <v>1449000</v>
      </c>
      <c r="J192" s="1648">
        <f t="shared" si="25"/>
        <v>0</v>
      </c>
      <c r="K192" s="1649">
        <f ca="1">+'O4 Summary by Class &amp; Accounts'!D192</f>
        <v>1449000.0000000002</v>
      </c>
      <c r="L192" s="1648">
        <f t="shared" si="26"/>
        <v>0</v>
      </c>
      <c r="M192" s="1650"/>
      <c r="N192" s="1650"/>
      <c r="O192" s="1650"/>
      <c r="P192" s="1651"/>
      <c r="Q192" s="1651"/>
      <c r="R192" s="1651"/>
      <c r="S192" s="1651"/>
      <c r="T192" s="1651"/>
      <c r="U192" s="1652" t="s">
        <v>1385</v>
      </c>
      <c r="W192" s="2087" t="s">
        <v>1333</v>
      </c>
    </row>
    <row r="193" spans="1:23" ht="25.5">
      <c r="A193" s="1636">
        <v>5710</v>
      </c>
      <c r="B193" s="1176" t="s">
        <v>1105</v>
      </c>
      <c r="C193" s="1171">
        <f ca="1">+'I3 TB Data'!H424</f>
        <v>0</v>
      </c>
      <c r="D193" s="1171"/>
      <c r="E193" s="1171">
        <f t="shared" si="22"/>
        <v>0</v>
      </c>
      <c r="F193" s="1646" t="s">
        <v>1385</v>
      </c>
      <c r="G193" s="1171">
        <f t="shared" si="27"/>
        <v>0</v>
      </c>
      <c r="H193" s="1647">
        <f t="shared" si="28"/>
        <v>0</v>
      </c>
      <c r="I193" s="1192">
        <f ca="1">+'O5 Details by Class &amp; Accounts'!E193</f>
        <v>0</v>
      </c>
      <c r="J193" s="1648">
        <f t="shared" si="25"/>
        <v>0</v>
      </c>
      <c r="K193" s="1649">
        <f ca="1">+'O4 Summary by Class &amp; Accounts'!D193</f>
        <v>0</v>
      </c>
      <c r="L193" s="1648">
        <f t="shared" si="26"/>
        <v>0</v>
      </c>
      <c r="M193" s="1650"/>
      <c r="N193" s="1650"/>
      <c r="O193" s="1650"/>
      <c r="P193" s="1651"/>
      <c r="Q193" s="1651"/>
      <c r="R193" s="1651"/>
      <c r="S193" s="1651"/>
      <c r="T193" s="1651"/>
      <c r="U193" s="1652" t="s">
        <v>1385</v>
      </c>
      <c r="W193" s="2087" t="s">
        <v>1333</v>
      </c>
    </row>
    <row r="194" spans="1:23" ht="25.5">
      <c r="A194" s="1638">
        <v>5715</v>
      </c>
      <c r="B194" s="452" t="s">
        <v>1106</v>
      </c>
      <c r="C194" s="1171">
        <f ca="1">+'I3 TB Data'!H425</f>
        <v>0</v>
      </c>
      <c r="D194" s="1171"/>
      <c r="E194" s="1171">
        <f t="shared" si="22"/>
        <v>0</v>
      </c>
      <c r="F194" s="1646" t="s">
        <v>1385</v>
      </c>
      <c r="G194" s="1171">
        <f t="shared" si="27"/>
        <v>0</v>
      </c>
      <c r="H194" s="1647">
        <f t="shared" si="28"/>
        <v>0</v>
      </c>
      <c r="I194" s="1192">
        <f ca="1">+'O5 Details by Class &amp; Accounts'!E194</f>
        <v>0</v>
      </c>
      <c r="J194" s="1648">
        <f t="shared" si="25"/>
        <v>0</v>
      </c>
      <c r="K194" s="1649">
        <f ca="1">+'O4 Summary by Class &amp; Accounts'!D194</f>
        <v>0</v>
      </c>
      <c r="L194" s="1648">
        <f t="shared" si="26"/>
        <v>0</v>
      </c>
      <c r="M194" s="1653"/>
      <c r="N194" s="1653"/>
      <c r="O194" s="1653"/>
      <c r="P194" s="1651"/>
      <c r="Q194" s="1651"/>
      <c r="R194" s="1651"/>
      <c r="S194" s="1651"/>
      <c r="T194" s="1651"/>
      <c r="U194" s="1652" t="s">
        <v>1385</v>
      </c>
      <c r="W194" s="2087" t="s">
        <v>1333</v>
      </c>
    </row>
    <row r="195" spans="1:23" ht="25.5">
      <c r="A195" s="1640">
        <v>5720</v>
      </c>
      <c r="B195" s="1179" t="s">
        <v>1107</v>
      </c>
      <c r="C195" s="1171">
        <f ca="1">+'I3 TB Data'!H426</f>
        <v>0</v>
      </c>
      <c r="D195" s="1171"/>
      <c r="E195" s="1171">
        <f t="shared" si="22"/>
        <v>0</v>
      </c>
      <c r="F195" s="1646" t="s">
        <v>1385</v>
      </c>
      <c r="G195" s="1171">
        <f t="shared" si="27"/>
        <v>0</v>
      </c>
      <c r="H195" s="1647">
        <f t="shared" si="28"/>
        <v>0</v>
      </c>
      <c r="I195" s="1192">
        <f ca="1">+'O5 Details by Class &amp; Accounts'!E195</f>
        <v>0</v>
      </c>
      <c r="J195" s="1648">
        <f t="shared" si="25"/>
        <v>0</v>
      </c>
      <c r="K195" s="1649">
        <f ca="1">+'O4 Summary by Class &amp; Accounts'!D195</f>
        <v>0</v>
      </c>
      <c r="L195" s="1648">
        <f t="shared" si="26"/>
        <v>0</v>
      </c>
      <c r="M195" s="1664"/>
      <c r="N195" s="1664"/>
      <c r="O195" s="1664"/>
      <c r="P195" s="1651"/>
      <c r="Q195" s="1651"/>
      <c r="R195" s="1651"/>
      <c r="S195" s="1651"/>
      <c r="T195" s="1651"/>
      <c r="U195" s="1652" t="s">
        <v>1385</v>
      </c>
      <c r="W195" s="2087" t="s">
        <v>1333</v>
      </c>
    </row>
    <row r="196" spans="1:23" ht="25.5">
      <c r="A196" s="1638">
        <v>5730</v>
      </c>
      <c r="B196" s="452" t="s">
        <v>373</v>
      </c>
      <c r="C196" s="1171">
        <f ca="1">+'I3 TB Data'!H428</f>
        <v>0</v>
      </c>
      <c r="D196" s="1171"/>
      <c r="E196" s="1171">
        <f t="shared" si="22"/>
        <v>0</v>
      </c>
      <c r="F196" s="1646" t="s">
        <v>1385</v>
      </c>
      <c r="G196" s="1171">
        <f t="shared" si="27"/>
        <v>0</v>
      </c>
      <c r="H196" s="1647">
        <f t="shared" si="28"/>
        <v>0</v>
      </c>
      <c r="I196" s="1192">
        <f ca="1">+'O5 Details by Class &amp; Accounts'!E196</f>
        <v>0</v>
      </c>
      <c r="J196" s="1648">
        <f t="shared" si="25"/>
        <v>0</v>
      </c>
      <c r="K196" s="1649">
        <f ca="1">+'O4 Summary by Class &amp; Accounts'!D196</f>
        <v>0</v>
      </c>
      <c r="L196" s="1648">
        <f t="shared" si="26"/>
        <v>0</v>
      </c>
      <c r="M196" s="1653"/>
      <c r="N196" s="1653"/>
      <c r="O196" s="1653"/>
      <c r="P196" s="1651"/>
      <c r="Q196" s="1651"/>
      <c r="R196" s="1651"/>
      <c r="S196" s="1651"/>
      <c r="T196" s="1651"/>
      <c r="U196" s="1652" t="s">
        <v>1385</v>
      </c>
      <c r="W196" s="2087" t="s">
        <v>675</v>
      </c>
    </row>
    <row r="197" spans="1:23" ht="25.5">
      <c r="A197" s="1638">
        <v>5735</v>
      </c>
      <c r="B197" s="452" t="s">
        <v>377</v>
      </c>
      <c r="C197" s="1171">
        <f ca="1">+'I3 TB Data'!H429</f>
        <v>0</v>
      </c>
      <c r="D197" s="1171"/>
      <c r="E197" s="1171">
        <f t="shared" ref="E197:E205" si="29">+SUM(C197:D197)</f>
        <v>0</v>
      </c>
      <c r="F197" s="1646" t="s">
        <v>1385</v>
      </c>
      <c r="G197" s="1171">
        <f t="shared" si="27"/>
        <v>0</v>
      </c>
      <c r="H197" s="1647">
        <f t="shared" si="28"/>
        <v>0</v>
      </c>
      <c r="I197" s="1192">
        <f ca="1">+'O5 Details by Class &amp; Accounts'!E197</f>
        <v>0</v>
      </c>
      <c r="J197" s="1648">
        <f t="shared" si="25"/>
        <v>0</v>
      </c>
      <c r="K197" s="1649">
        <f ca="1">+'O4 Summary by Class &amp; Accounts'!D197</f>
        <v>0</v>
      </c>
      <c r="L197" s="1648">
        <f t="shared" si="26"/>
        <v>0</v>
      </c>
      <c r="M197" s="1653"/>
      <c r="N197" s="1653"/>
      <c r="O197" s="1653"/>
      <c r="P197" s="1651"/>
      <c r="Q197" s="1651"/>
      <c r="R197" s="1651"/>
      <c r="S197" s="1651"/>
      <c r="T197" s="1651"/>
      <c r="U197" s="1652" t="s">
        <v>1385</v>
      </c>
      <c r="W197" s="2087" t="s">
        <v>675</v>
      </c>
    </row>
    <row r="198" spans="1:23" ht="12.75">
      <c r="A198" s="1638">
        <v>5740</v>
      </c>
      <c r="B198" s="452" t="s">
        <v>378</v>
      </c>
      <c r="C198" s="1171">
        <f ca="1">+'I3 TB Data'!H430</f>
        <v>0</v>
      </c>
      <c r="D198" s="1171"/>
      <c r="E198" s="1171">
        <f t="shared" si="29"/>
        <v>0</v>
      </c>
      <c r="F198" s="1646" t="s">
        <v>1385</v>
      </c>
      <c r="G198" s="1171">
        <f t="shared" si="27"/>
        <v>0</v>
      </c>
      <c r="H198" s="1647">
        <f t="shared" si="28"/>
        <v>0</v>
      </c>
      <c r="I198" s="1192">
        <f ca="1">+'O5 Details by Class &amp; Accounts'!E198</f>
        <v>0</v>
      </c>
      <c r="J198" s="1648">
        <f t="shared" si="25"/>
        <v>0</v>
      </c>
      <c r="K198" s="1649">
        <f ca="1">+'O4 Summary by Class &amp; Accounts'!D198</f>
        <v>0</v>
      </c>
      <c r="L198" s="1648">
        <f t="shared" si="26"/>
        <v>0</v>
      </c>
      <c r="M198" s="1653"/>
      <c r="N198" s="1653"/>
      <c r="O198" s="1653"/>
      <c r="P198" s="1651"/>
      <c r="Q198" s="1651"/>
      <c r="R198" s="1651"/>
      <c r="S198" s="1651"/>
      <c r="T198" s="1651"/>
      <c r="U198" s="1652" t="s">
        <v>1385</v>
      </c>
      <c r="W198" s="2087" t="s">
        <v>675</v>
      </c>
    </row>
    <row r="199" spans="1:23" ht="12.75">
      <c r="A199" s="1638">
        <v>6005</v>
      </c>
      <c r="B199" s="452" t="s">
        <v>379</v>
      </c>
      <c r="C199" s="1171">
        <f ca="1">+'I3 TB Data'!H431</f>
        <v>896200</v>
      </c>
      <c r="D199" s="1171"/>
      <c r="E199" s="1171">
        <f t="shared" si="29"/>
        <v>896200</v>
      </c>
      <c r="F199" s="1646" t="s">
        <v>1385</v>
      </c>
      <c r="G199" s="1171">
        <f t="shared" si="27"/>
        <v>0</v>
      </c>
      <c r="H199" s="1647">
        <f t="shared" si="28"/>
        <v>896200</v>
      </c>
      <c r="I199" s="1192">
        <f ca="1">+'O5 Details by Class &amp; Accounts'!E199</f>
        <v>896200</v>
      </c>
      <c r="J199" s="1648">
        <f t="shared" si="25"/>
        <v>0</v>
      </c>
      <c r="K199" s="1649">
        <f ca="1">+'O4 Summary by Class &amp; Accounts'!D199</f>
        <v>896200.00000000012</v>
      </c>
      <c r="L199" s="1648">
        <f t="shared" si="26"/>
        <v>0</v>
      </c>
      <c r="M199" s="1653"/>
      <c r="N199" s="1653"/>
      <c r="O199" s="1653"/>
      <c r="P199" s="1651"/>
      <c r="Q199" s="1651"/>
      <c r="R199" s="1651"/>
      <c r="S199" s="1651"/>
      <c r="T199" s="1651"/>
      <c r="U199" s="1652"/>
      <c r="W199" s="2087" t="s">
        <v>788</v>
      </c>
    </row>
    <row r="200" spans="1:23" ht="12.75">
      <c r="A200" s="1640">
        <v>6105</v>
      </c>
      <c r="B200" s="1179" t="s">
        <v>991</v>
      </c>
      <c r="C200" s="1171">
        <f ca="1">+'I3 TB Data'!H441</f>
        <v>33000</v>
      </c>
      <c r="D200" s="1171"/>
      <c r="E200" s="1171">
        <f t="shared" si="29"/>
        <v>33000</v>
      </c>
      <c r="F200" s="1646" t="s">
        <v>1385</v>
      </c>
      <c r="G200" s="1171">
        <f t="shared" si="27"/>
        <v>0</v>
      </c>
      <c r="H200" s="1647">
        <f t="shared" si="28"/>
        <v>33000</v>
      </c>
      <c r="I200" s="1192">
        <f ca="1">+'O5 Details by Class &amp; Accounts'!E200</f>
        <v>33000</v>
      </c>
      <c r="J200" s="1648">
        <f t="shared" si="25"/>
        <v>0</v>
      </c>
      <c r="K200" s="1649">
        <f ca="1">+'O4 Summary by Class &amp; Accounts'!D200</f>
        <v>33000</v>
      </c>
      <c r="L200" s="1648">
        <f t="shared" si="26"/>
        <v>0</v>
      </c>
      <c r="M200" s="1664"/>
      <c r="N200" s="1664"/>
      <c r="O200" s="1664"/>
      <c r="P200" s="1651"/>
      <c r="Q200" s="1651"/>
      <c r="R200" s="1651"/>
      <c r="S200" s="1651"/>
      <c r="T200" s="1651"/>
      <c r="U200" s="1652" t="s">
        <v>1385</v>
      </c>
      <c r="W200" s="2087" t="s">
        <v>788</v>
      </c>
    </row>
    <row r="201" spans="1:23" ht="12.75">
      <c r="A201" s="1640">
        <v>6110</v>
      </c>
      <c r="B201" s="1179" t="s">
        <v>992</v>
      </c>
      <c r="C201" s="1171">
        <f ca="1">+'I3 TB Data'!H442</f>
        <v>302400</v>
      </c>
      <c r="D201" s="1171"/>
      <c r="E201" s="1171">
        <f t="shared" si="29"/>
        <v>302400</v>
      </c>
      <c r="F201" s="1646" t="s">
        <v>1385</v>
      </c>
      <c r="G201" s="1171">
        <f t="shared" si="27"/>
        <v>0</v>
      </c>
      <c r="H201" s="1647">
        <f t="shared" si="28"/>
        <v>302400</v>
      </c>
      <c r="I201" s="1192">
        <f ca="1">+'O5 Details by Class &amp; Accounts'!E201</f>
        <v>302400</v>
      </c>
      <c r="J201" s="1648">
        <f t="shared" si="25"/>
        <v>0</v>
      </c>
      <c r="K201" s="1649">
        <f ca="1">+'O4 Summary by Class &amp; Accounts'!D201</f>
        <v>302400.00000000006</v>
      </c>
      <c r="L201" s="1648">
        <f t="shared" si="26"/>
        <v>0</v>
      </c>
      <c r="M201" s="1664"/>
      <c r="N201" s="1664"/>
      <c r="O201" s="1664"/>
      <c r="P201" s="1651"/>
      <c r="Q201" s="1651"/>
      <c r="R201" s="1651"/>
      <c r="S201" s="1651"/>
      <c r="T201" s="1651"/>
      <c r="U201" s="1652"/>
      <c r="W201" s="2087" t="s">
        <v>788</v>
      </c>
    </row>
    <row r="202" spans="1:23" ht="12.75">
      <c r="A202" s="1640">
        <v>6205</v>
      </c>
      <c r="B202" s="1179" t="s">
        <v>994</v>
      </c>
      <c r="C202" s="1171">
        <f ca="1">+'I3 TB Data'!H444</f>
        <v>6000</v>
      </c>
      <c r="D202" s="1171"/>
      <c r="E202" s="1171">
        <f t="shared" si="29"/>
        <v>6000</v>
      </c>
      <c r="F202" s="1646" t="s">
        <v>1385</v>
      </c>
      <c r="G202" s="1171">
        <f t="shared" si="27"/>
        <v>0</v>
      </c>
      <c r="H202" s="1647">
        <f t="shared" si="28"/>
        <v>6000</v>
      </c>
      <c r="I202" s="1192">
        <f ca="1">+'O5 Details by Class &amp; Accounts'!E202</f>
        <v>6000</v>
      </c>
      <c r="J202" s="1648">
        <f t="shared" si="25"/>
        <v>0</v>
      </c>
      <c r="K202" s="1649">
        <f ca="1">+'O4 Summary by Class &amp; Accounts'!D202</f>
        <v>6000</v>
      </c>
      <c r="L202" s="1648">
        <f t="shared" si="26"/>
        <v>0</v>
      </c>
      <c r="M202" s="1664"/>
      <c r="N202" s="1664"/>
      <c r="O202" s="1664"/>
      <c r="P202" s="1651"/>
      <c r="Q202" s="1651"/>
      <c r="R202" s="1651"/>
      <c r="S202" s="1651"/>
      <c r="T202" s="1651"/>
      <c r="U202" s="1652" t="s">
        <v>1385</v>
      </c>
      <c r="W202" s="2087" t="s">
        <v>675</v>
      </c>
    </row>
    <row r="203" spans="1:23" ht="12.75">
      <c r="A203" s="1638">
        <v>6210</v>
      </c>
      <c r="B203" s="452" t="s">
        <v>319</v>
      </c>
      <c r="C203" s="1171">
        <f ca="1">+'I3 TB Data'!H445</f>
        <v>0</v>
      </c>
      <c r="D203" s="1171"/>
      <c r="E203" s="1171">
        <f t="shared" si="29"/>
        <v>0</v>
      </c>
      <c r="F203" s="1646" t="s">
        <v>1385</v>
      </c>
      <c r="G203" s="1171">
        <f t="shared" si="27"/>
        <v>0</v>
      </c>
      <c r="H203" s="1647">
        <f t="shared" si="28"/>
        <v>0</v>
      </c>
      <c r="I203" s="1192">
        <f ca="1">+'O5 Details by Class &amp; Accounts'!E203</f>
        <v>0</v>
      </c>
      <c r="J203" s="1648">
        <f t="shared" si="25"/>
        <v>0</v>
      </c>
      <c r="K203" s="1649">
        <f ca="1">+'O4 Summary by Class &amp; Accounts'!D203</f>
        <v>0</v>
      </c>
      <c r="L203" s="1648">
        <f t="shared" si="26"/>
        <v>0</v>
      </c>
      <c r="M203" s="1653"/>
      <c r="N203" s="1653"/>
      <c r="O203" s="1653"/>
      <c r="P203" s="1651"/>
      <c r="Q203" s="1651"/>
      <c r="R203" s="1651"/>
      <c r="S203" s="1651"/>
      <c r="T203" s="1651"/>
      <c r="U203" s="1652" t="s">
        <v>1385</v>
      </c>
      <c r="W203" s="2087" t="s">
        <v>675</v>
      </c>
    </row>
    <row r="204" spans="1:23" ht="12.75">
      <c r="A204" s="1638">
        <v>6215</v>
      </c>
      <c r="B204" s="452" t="s">
        <v>320</v>
      </c>
      <c r="C204" s="1171">
        <f ca="1">+'I3 TB Data'!H446</f>
        <v>0</v>
      </c>
      <c r="D204" s="1171"/>
      <c r="E204" s="1171">
        <f t="shared" si="29"/>
        <v>0</v>
      </c>
      <c r="F204" s="1646" t="s">
        <v>1385</v>
      </c>
      <c r="G204" s="1171">
        <f t="shared" si="27"/>
        <v>0</v>
      </c>
      <c r="H204" s="1647">
        <f t="shared" si="28"/>
        <v>0</v>
      </c>
      <c r="I204" s="1192">
        <f ca="1">+'O5 Details by Class &amp; Accounts'!E204</f>
        <v>0</v>
      </c>
      <c r="J204" s="1648">
        <f t="shared" si="25"/>
        <v>0</v>
      </c>
      <c r="K204" s="1649">
        <f ca="1">+'O4 Summary by Class &amp; Accounts'!D204</f>
        <v>0</v>
      </c>
      <c r="L204" s="1648">
        <f t="shared" si="26"/>
        <v>0</v>
      </c>
      <c r="M204" s="1653"/>
      <c r="N204" s="1653"/>
      <c r="O204" s="1653"/>
      <c r="P204" s="1651"/>
      <c r="Q204" s="1651"/>
      <c r="R204" s="1651"/>
      <c r="S204" s="1651"/>
      <c r="T204" s="1651"/>
      <c r="U204" s="1652" t="s">
        <v>1385</v>
      </c>
      <c r="W204" s="2087" t="s">
        <v>675</v>
      </c>
    </row>
    <row r="205" spans="1:23" ht="13.5" thickBot="1">
      <c r="A205" s="1638">
        <v>6225</v>
      </c>
      <c r="B205" s="452" t="s">
        <v>321</v>
      </c>
      <c r="C205" s="1171">
        <f ca="1">+'I3 TB Data'!H447</f>
        <v>0</v>
      </c>
      <c r="D205" s="1171"/>
      <c r="E205" s="1171">
        <f t="shared" si="29"/>
        <v>0</v>
      </c>
      <c r="F205" s="1646" t="s">
        <v>1385</v>
      </c>
      <c r="G205" s="1171">
        <f t="shared" si="27"/>
        <v>0</v>
      </c>
      <c r="H205" s="1647">
        <f t="shared" si="28"/>
        <v>0</v>
      </c>
      <c r="I205" s="1192">
        <f ca="1">+'O5 Details by Class &amp; Accounts'!E205</f>
        <v>0</v>
      </c>
      <c r="J205" s="1648">
        <f t="shared" si="25"/>
        <v>0</v>
      </c>
      <c r="K205" s="1649">
        <f ca="1">+'O4 Summary by Class &amp; Accounts'!D205</f>
        <v>0</v>
      </c>
      <c r="L205" s="1648">
        <f t="shared" si="26"/>
        <v>0</v>
      </c>
      <c r="M205" s="1653"/>
      <c r="N205" s="1653"/>
      <c r="O205" s="1653"/>
      <c r="P205" s="1651"/>
      <c r="Q205" s="1651"/>
      <c r="R205" s="1651"/>
      <c r="S205" s="1651"/>
      <c r="T205" s="1651"/>
      <c r="U205" s="1652" t="s">
        <v>1385</v>
      </c>
      <c r="W205" s="2087" t="s">
        <v>675</v>
      </c>
    </row>
    <row r="206" spans="1:23" s="59" customFormat="1" ht="15.75">
      <c r="A206" s="1675"/>
      <c r="B206" s="1683" t="s">
        <v>76</v>
      </c>
      <c r="C206" s="1676">
        <f>IF(ISERROR(SUM(C16:C205)), "-", SUM(C16:C205))</f>
        <v>2332200</v>
      </c>
      <c r="D206" s="1676">
        <f>SUM(D16:D205)</f>
        <v>36615000</v>
      </c>
      <c r="E206" s="1677">
        <f>IF(ISERROR(SUM(E19:E205)), "-", SUM(E19:E205))</f>
        <v>38947200</v>
      </c>
      <c r="F206" s="1678"/>
      <c r="G206" s="1676">
        <f>SUM(G19:G205)</f>
        <v>0</v>
      </c>
      <c r="H206" s="1679">
        <f>IF(ISERROR(SUM(H19:H205)), "-", SUM(H19:H205))</f>
        <v>38947200</v>
      </c>
      <c r="I206" s="1680">
        <f>SUM(I19:I205)</f>
        <v>38947200</v>
      </c>
      <c r="J206" s="1681">
        <f>IF(ISERROR(SUM(J19:J205)), "-", SUM(J19:J205))</f>
        <v>0</v>
      </c>
      <c r="K206" s="1682">
        <f>IF(ISERROR(SUM(K19:K205)), "-", SUM(K19:K205))</f>
        <v>38947200.000000007</v>
      </c>
      <c r="L206" s="1681">
        <f>IF(ISERROR(SUM(L19:L205)), "-", SUM(L19:L205))</f>
        <v>0</v>
      </c>
      <c r="M206" s="1666"/>
      <c r="N206" s="1666"/>
      <c r="O206" s="1666"/>
      <c r="P206" s="1666"/>
      <c r="Q206" s="1666"/>
      <c r="R206" s="1666"/>
      <c r="S206" s="1666"/>
      <c r="T206" s="1666"/>
      <c r="U206" s="93"/>
      <c r="W206" s="2096"/>
    </row>
    <row r="207" spans="1:23" s="59" customFormat="1" ht="13.5" thickBot="1">
      <c r="A207" s="1667"/>
      <c r="B207" s="1668"/>
      <c r="C207" s="1669"/>
      <c r="D207" s="1669"/>
      <c r="E207" s="1670" t="s">
        <v>1385</v>
      </c>
      <c r="F207" s="1665" t="s">
        <v>66</v>
      </c>
      <c r="G207" s="1669">
        <f>IF(ISERROR(+G206+H206), "-", +G206+H206)</f>
        <v>38947200</v>
      </c>
      <c r="H207" s="1671"/>
      <c r="I207" s="1672"/>
      <c r="J207" s="1673"/>
      <c r="K207" s="1674"/>
      <c r="L207" s="1673"/>
      <c r="M207" s="1666"/>
      <c r="N207" s="1666"/>
      <c r="O207" s="1666"/>
      <c r="P207" s="1666"/>
      <c r="Q207" s="1666"/>
      <c r="R207" s="1666"/>
      <c r="S207" s="1666"/>
      <c r="T207" s="1666"/>
      <c r="U207" s="93"/>
    </row>
    <row r="208" spans="1:23" ht="12.75">
      <c r="A208" s="760"/>
      <c r="B208" s="424"/>
      <c r="C208" s="1637"/>
      <c r="D208" s="1637"/>
      <c r="E208" s="1637"/>
      <c r="F208" s="670"/>
      <c r="G208" s="1637"/>
      <c r="H208" s="1637"/>
      <c r="I208" s="644"/>
      <c r="J208" s="644"/>
      <c r="K208" s="400"/>
      <c r="L208" s="400"/>
    </row>
    <row r="209" spans="1:20" ht="12.75">
      <c r="A209" s="760"/>
      <c r="B209" s="424"/>
      <c r="C209" s="1637"/>
      <c r="D209" s="1637"/>
      <c r="E209" s="1637"/>
      <c r="F209" s="670"/>
      <c r="G209" s="1637"/>
      <c r="H209" s="1637"/>
      <c r="I209" s="644"/>
      <c r="J209" s="644"/>
      <c r="K209" s="400"/>
      <c r="L209" s="400"/>
    </row>
    <row r="210" spans="1:20" ht="12.75">
      <c r="A210" s="1392"/>
      <c r="B210" s="525"/>
      <c r="C210" s="1140"/>
      <c r="D210" s="1140"/>
      <c r="E210" s="1140"/>
      <c r="F210" s="1140"/>
      <c r="G210" s="1140"/>
      <c r="H210" s="1140"/>
      <c r="I210" s="618"/>
      <c r="J210" s="644"/>
      <c r="K210" s="400"/>
      <c r="L210" s="400"/>
    </row>
    <row r="211" spans="1:20" s="2016" customFormat="1" ht="12.75">
      <c r="A211" s="2011"/>
      <c r="B211" s="2012"/>
      <c r="C211" s="2013"/>
      <c r="D211" s="2013"/>
      <c r="E211" s="2013"/>
      <c r="F211" s="2013"/>
      <c r="G211" s="2013"/>
      <c r="H211" s="2013"/>
      <c r="I211" s="2014"/>
      <c r="J211" s="2014"/>
      <c r="K211" s="2015"/>
      <c r="L211" s="2015"/>
    </row>
    <row r="213" spans="1:20" ht="24">
      <c r="A213" s="1392"/>
      <c r="B213" s="1967" t="s">
        <v>610</v>
      </c>
      <c r="C213" s="1962" t="str">
        <f>E18</f>
        <v>Adjusted TB</v>
      </c>
      <c r="D213" s="1962" t="str">
        <f t="shared" ref="D213:I213" si="30">F18</f>
        <v>Excluded from COSS</v>
      </c>
      <c r="E213" s="1962" t="str">
        <f t="shared" si="30"/>
        <v>Excluded</v>
      </c>
      <c r="F213" s="1962" t="str">
        <f t="shared" si="30"/>
        <v>Included</v>
      </c>
      <c r="G213" s="1962" t="str">
        <f t="shared" si="30"/>
        <v>Balance in O5</v>
      </c>
      <c r="H213" s="1962" t="str">
        <f t="shared" si="30"/>
        <v>Difference</v>
      </c>
      <c r="I213" s="1962" t="str">
        <f t="shared" si="30"/>
        <v>Balance in O4 Summary</v>
      </c>
      <c r="J213" s="1962" t="str">
        <f>L18</f>
        <v>Difference</v>
      </c>
      <c r="K213" s="1960"/>
      <c r="L213" s="1960"/>
      <c r="M213" s="1962">
        <f t="shared" ref="M213:T213" si="31">O18</f>
        <v>0</v>
      </c>
      <c r="N213" s="1962">
        <f t="shared" si="31"/>
        <v>0</v>
      </c>
      <c r="O213" s="1962">
        <f t="shared" si="31"/>
        <v>0</v>
      </c>
      <c r="P213" s="1962">
        <f t="shared" si="31"/>
        <v>0</v>
      </c>
      <c r="Q213" s="1962">
        <f t="shared" si="31"/>
        <v>0</v>
      </c>
      <c r="R213" s="1962">
        <f t="shared" si="31"/>
        <v>0</v>
      </c>
      <c r="S213" s="1962">
        <f t="shared" si="31"/>
        <v>0</v>
      </c>
      <c r="T213" s="1962">
        <f t="shared" si="31"/>
        <v>0</v>
      </c>
    </row>
    <row r="214" spans="1:20" ht="12.75">
      <c r="A214" s="1392"/>
      <c r="B214" s="248">
        <v>1808</v>
      </c>
      <c r="C214" s="2006">
        <f>SUMIF($W$19:$W$205, $B214, E$19:E$205)</f>
        <v>0</v>
      </c>
      <c r="D214" s="2006">
        <f t="shared" ref="D214:J214" si="32">SUMIF($W$19:$W$205, $B214, F$19:F$205)</f>
        <v>0</v>
      </c>
      <c r="E214" s="2006">
        <f t="shared" si="32"/>
        <v>0</v>
      </c>
      <c r="F214" s="2006">
        <f t="shared" si="32"/>
        <v>0</v>
      </c>
      <c r="G214" s="2006">
        <f t="shared" si="32"/>
        <v>0</v>
      </c>
      <c r="H214" s="2006">
        <f t="shared" si="32"/>
        <v>0</v>
      </c>
      <c r="I214" s="2006">
        <f t="shared" si="32"/>
        <v>0</v>
      </c>
      <c r="J214" s="2006">
        <f t="shared" si="32"/>
        <v>0</v>
      </c>
      <c r="K214" s="1980"/>
      <c r="L214" s="1980"/>
    </row>
    <row r="215" spans="1:20" ht="12.75">
      <c r="A215" s="1392"/>
      <c r="B215" s="248">
        <v>1815</v>
      </c>
      <c r="C215" s="2006">
        <f t="shared" ref="C215:C247" si="33">SUMIF($W$19:$W$205, $B215, E$19:E$205)</f>
        <v>0</v>
      </c>
      <c r="D215" s="2006">
        <f t="shared" ref="D215:D247" si="34">SUMIF($W$19:$W$205, $B215, F$19:F$205)</f>
        <v>0</v>
      </c>
      <c r="E215" s="2006">
        <f t="shared" ref="E215:E247" si="35">SUMIF($W$19:$W$205, $B215, G$19:G$205)</f>
        <v>0</v>
      </c>
      <c r="F215" s="2006">
        <f t="shared" ref="F215:F247" si="36">SUMIF($W$19:$W$205, $B215, H$19:H$205)</f>
        <v>0</v>
      </c>
      <c r="G215" s="2006">
        <f t="shared" ref="G215:G247" si="37">SUMIF($W$19:$W$205, $B215, I$19:I$205)</f>
        <v>0</v>
      </c>
      <c r="H215" s="2006">
        <f t="shared" ref="H215:H247" si="38">SUMIF($W$19:$W$205, $B215, J$19:J$205)</f>
        <v>0</v>
      </c>
      <c r="I215" s="2006">
        <f t="shared" ref="I215:I247" si="39">SUMIF($W$19:$W$205, $B215, K$19:K$205)</f>
        <v>0</v>
      </c>
      <c r="J215" s="2006">
        <f t="shared" ref="J215:J247" si="40">SUMIF($W$19:$W$205, $B215, L$19:L$205)</f>
        <v>0</v>
      </c>
      <c r="K215" s="400"/>
      <c r="L215" s="400"/>
    </row>
    <row r="216" spans="1:20" ht="12.75">
      <c r="A216" s="1392"/>
      <c r="B216" s="248">
        <v>1820</v>
      </c>
      <c r="C216" s="2006">
        <f t="shared" si="33"/>
        <v>174000</v>
      </c>
      <c r="D216" s="2006">
        <f t="shared" si="34"/>
        <v>0</v>
      </c>
      <c r="E216" s="2006">
        <f t="shared" si="35"/>
        <v>0</v>
      </c>
      <c r="F216" s="2006">
        <f t="shared" si="36"/>
        <v>174000</v>
      </c>
      <c r="G216" s="2006">
        <f t="shared" si="37"/>
        <v>174000</v>
      </c>
      <c r="H216" s="2006">
        <f t="shared" si="38"/>
        <v>0</v>
      </c>
      <c r="I216" s="2006">
        <f t="shared" si="39"/>
        <v>174000</v>
      </c>
      <c r="J216" s="2006">
        <f t="shared" si="40"/>
        <v>0</v>
      </c>
      <c r="K216" s="400"/>
      <c r="L216" s="400"/>
    </row>
    <row r="217" spans="1:20" ht="12.75">
      <c r="A217" s="1392"/>
      <c r="B217" s="248">
        <v>1830</v>
      </c>
      <c r="C217" s="2006">
        <f t="shared" si="33"/>
        <v>396000</v>
      </c>
      <c r="D217" s="2006">
        <f t="shared" si="34"/>
        <v>0</v>
      </c>
      <c r="E217" s="2006">
        <f t="shared" si="35"/>
        <v>0</v>
      </c>
      <c r="F217" s="2006">
        <f t="shared" si="36"/>
        <v>396000</v>
      </c>
      <c r="G217" s="2006">
        <f t="shared" si="37"/>
        <v>396000</v>
      </c>
      <c r="H217" s="2006">
        <f t="shared" si="38"/>
        <v>0</v>
      </c>
      <c r="I217" s="2006">
        <f t="shared" si="39"/>
        <v>396000</v>
      </c>
      <c r="J217" s="2006">
        <f t="shared" si="40"/>
        <v>0</v>
      </c>
      <c r="K217" s="400"/>
      <c r="L217" s="400"/>
    </row>
    <row r="218" spans="1:20" ht="12.75">
      <c r="A218" s="1392"/>
      <c r="B218" s="248">
        <v>1835</v>
      </c>
      <c r="C218" s="2006">
        <f t="shared" si="33"/>
        <v>102000</v>
      </c>
      <c r="D218" s="2006">
        <f t="shared" si="34"/>
        <v>0</v>
      </c>
      <c r="E218" s="2006">
        <f t="shared" si="35"/>
        <v>0</v>
      </c>
      <c r="F218" s="2006">
        <f t="shared" si="36"/>
        <v>102000</v>
      </c>
      <c r="G218" s="2006">
        <f t="shared" si="37"/>
        <v>102000</v>
      </c>
      <c r="H218" s="2006">
        <f t="shared" si="38"/>
        <v>0</v>
      </c>
      <c r="I218" s="2006">
        <f t="shared" si="39"/>
        <v>102000.00000000003</v>
      </c>
      <c r="J218" s="2006">
        <f t="shared" si="40"/>
        <v>0</v>
      </c>
      <c r="K218" s="400"/>
      <c r="L218" s="400"/>
    </row>
    <row r="219" spans="1:20" ht="12.75">
      <c r="A219" s="1392"/>
      <c r="B219" s="248">
        <v>1840</v>
      </c>
      <c r="C219" s="2006">
        <f t="shared" si="33"/>
        <v>98000</v>
      </c>
      <c r="D219" s="2006">
        <f t="shared" si="34"/>
        <v>0</v>
      </c>
      <c r="E219" s="2006">
        <f t="shared" si="35"/>
        <v>0</v>
      </c>
      <c r="F219" s="2006">
        <f t="shared" si="36"/>
        <v>98000</v>
      </c>
      <c r="G219" s="2006">
        <f t="shared" si="37"/>
        <v>98000</v>
      </c>
      <c r="H219" s="2006">
        <f t="shared" si="38"/>
        <v>0</v>
      </c>
      <c r="I219" s="2006">
        <f t="shared" si="39"/>
        <v>98000</v>
      </c>
      <c r="J219" s="2006">
        <f t="shared" si="40"/>
        <v>0</v>
      </c>
      <c r="K219" s="400"/>
      <c r="L219" s="400"/>
    </row>
    <row r="220" spans="1:20" ht="12.75">
      <c r="A220" s="1392"/>
      <c r="B220" s="248">
        <v>1845</v>
      </c>
      <c r="C220" s="2006">
        <f t="shared" si="33"/>
        <v>0</v>
      </c>
      <c r="D220" s="2006">
        <f t="shared" si="34"/>
        <v>0</v>
      </c>
      <c r="E220" s="2006">
        <f t="shared" si="35"/>
        <v>0</v>
      </c>
      <c r="F220" s="2006">
        <f t="shared" si="36"/>
        <v>0</v>
      </c>
      <c r="G220" s="2006">
        <f t="shared" si="37"/>
        <v>0</v>
      </c>
      <c r="H220" s="2006">
        <f t="shared" si="38"/>
        <v>0</v>
      </c>
      <c r="I220" s="2006">
        <f t="shared" si="39"/>
        <v>0</v>
      </c>
      <c r="J220" s="2006">
        <f t="shared" si="40"/>
        <v>0</v>
      </c>
      <c r="K220" s="400"/>
      <c r="L220" s="400"/>
    </row>
    <row r="221" spans="1:20" ht="12.75">
      <c r="A221" s="1392"/>
      <c r="B221" s="248">
        <v>1850</v>
      </c>
      <c r="C221" s="2006">
        <f t="shared" si="33"/>
        <v>56000</v>
      </c>
      <c r="D221" s="2006">
        <f t="shared" si="34"/>
        <v>0</v>
      </c>
      <c r="E221" s="2006">
        <f t="shared" si="35"/>
        <v>0</v>
      </c>
      <c r="F221" s="2006">
        <f t="shared" si="36"/>
        <v>56000</v>
      </c>
      <c r="G221" s="2006">
        <f t="shared" si="37"/>
        <v>56000</v>
      </c>
      <c r="H221" s="2006">
        <f t="shared" si="38"/>
        <v>0</v>
      </c>
      <c r="I221" s="2006">
        <f t="shared" si="39"/>
        <v>55999.999999999993</v>
      </c>
      <c r="J221" s="2006">
        <f t="shared" si="40"/>
        <v>0</v>
      </c>
      <c r="K221" s="400"/>
      <c r="L221" s="400"/>
    </row>
    <row r="222" spans="1:20" ht="12.75">
      <c r="A222" s="1392"/>
      <c r="B222" s="248">
        <v>1855</v>
      </c>
      <c r="C222" s="2006">
        <f t="shared" si="33"/>
        <v>0</v>
      </c>
      <c r="D222" s="2006">
        <f t="shared" si="34"/>
        <v>0</v>
      </c>
      <c r="E222" s="2006">
        <f t="shared" si="35"/>
        <v>0</v>
      </c>
      <c r="F222" s="2006">
        <f t="shared" si="36"/>
        <v>0</v>
      </c>
      <c r="G222" s="2006">
        <f t="shared" si="37"/>
        <v>0</v>
      </c>
      <c r="H222" s="2006">
        <f t="shared" si="38"/>
        <v>0</v>
      </c>
      <c r="I222" s="2006">
        <f t="shared" si="39"/>
        <v>0</v>
      </c>
      <c r="J222" s="2006">
        <f t="shared" si="40"/>
        <v>0</v>
      </c>
      <c r="K222" s="400"/>
      <c r="L222" s="400"/>
    </row>
    <row r="223" spans="1:20" ht="12.75">
      <c r="A223" s="1392"/>
      <c r="B223" s="248">
        <v>1860</v>
      </c>
      <c r="C223" s="2006">
        <f t="shared" si="33"/>
        <v>38000</v>
      </c>
      <c r="D223" s="2006">
        <f t="shared" si="34"/>
        <v>0</v>
      </c>
      <c r="E223" s="2006">
        <f t="shared" si="35"/>
        <v>0</v>
      </c>
      <c r="F223" s="2006">
        <f t="shared" si="36"/>
        <v>38000</v>
      </c>
      <c r="G223" s="2006">
        <f t="shared" si="37"/>
        <v>38000</v>
      </c>
      <c r="H223" s="2006">
        <f t="shared" si="38"/>
        <v>0</v>
      </c>
      <c r="I223" s="2006">
        <f t="shared" si="39"/>
        <v>38000</v>
      </c>
      <c r="J223" s="2006">
        <f t="shared" si="40"/>
        <v>0</v>
      </c>
      <c r="K223" s="400"/>
      <c r="L223" s="400"/>
    </row>
    <row r="224" spans="1:20" ht="12.75">
      <c r="A224" s="1392"/>
      <c r="B224" s="248" t="s">
        <v>448</v>
      </c>
      <c r="C224" s="2006">
        <f t="shared" si="33"/>
        <v>906000</v>
      </c>
      <c r="D224" s="2006">
        <f t="shared" si="34"/>
        <v>0</v>
      </c>
      <c r="E224" s="2006">
        <f t="shared" si="35"/>
        <v>0</v>
      </c>
      <c r="F224" s="2006">
        <f t="shared" si="36"/>
        <v>906000</v>
      </c>
      <c r="G224" s="2006">
        <f t="shared" si="37"/>
        <v>906000</v>
      </c>
      <c r="H224" s="2006">
        <f t="shared" si="38"/>
        <v>0</v>
      </c>
      <c r="I224" s="2006">
        <f t="shared" si="39"/>
        <v>905999.99999999988</v>
      </c>
      <c r="J224" s="2006">
        <f t="shared" si="40"/>
        <v>0</v>
      </c>
      <c r="K224" s="400"/>
      <c r="L224" s="400"/>
    </row>
    <row r="225" spans="1:12" ht="12.75">
      <c r="A225" s="1392"/>
      <c r="B225" s="1966" t="s">
        <v>950</v>
      </c>
      <c r="C225" s="2006">
        <f t="shared" si="33"/>
        <v>51000</v>
      </c>
      <c r="D225" s="2006">
        <f t="shared" si="34"/>
        <v>0</v>
      </c>
      <c r="E225" s="2006">
        <f t="shared" si="35"/>
        <v>0</v>
      </c>
      <c r="F225" s="2006">
        <f t="shared" si="36"/>
        <v>51000</v>
      </c>
      <c r="G225" s="2006">
        <f t="shared" si="37"/>
        <v>51000</v>
      </c>
      <c r="H225" s="2006">
        <f t="shared" si="38"/>
        <v>0</v>
      </c>
      <c r="I225" s="2006">
        <f t="shared" si="39"/>
        <v>51000</v>
      </c>
      <c r="J225" s="2006">
        <f t="shared" si="40"/>
        <v>0</v>
      </c>
      <c r="K225" s="400"/>
      <c r="L225" s="400"/>
    </row>
    <row r="226" spans="1:12" ht="12.75">
      <c r="A226" s="1392"/>
      <c r="B226" s="1951" t="s">
        <v>951</v>
      </c>
      <c r="C226" s="2006">
        <f t="shared" si="33"/>
        <v>0</v>
      </c>
      <c r="D226" s="2006">
        <f t="shared" si="34"/>
        <v>0</v>
      </c>
      <c r="E226" s="2006">
        <f t="shared" si="35"/>
        <v>0</v>
      </c>
      <c r="F226" s="2006">
        <f t="shared" si="36"/>
        <v>0</v>
      </c>
      <c r="G226" s="2006">
        <f t="shared" si="37"/>
        <v>0</v>
      </c>
      <c r="H226" s="2006">
        <f t="shared" si="38"/>
        <v>0</v>
      </c>
      <c r="I226" s="2006">
        <f t="shared" si="39"/>
        <v>0</v>
      </c>
      <c r="J226" s="2006">
        <f t="shared" si="40"/>
        <v>0</v>
      </c>
      <c r="K226" s="400"/>
      <c r="L226" s="400"/>
    </row>
    <row r="227" spans="1:12" ht="12.75">
      <c r="A227" s="1392"/>
      <c r="B227" s="248" t="s">
        <v>1142</v>
      </c>
      <c r="C227" s="2006">
        <f t="shared" si="33"/>
        <v>0</v>
      </c>
      <c r="D227" s="2006">
        <f t="shared" si="34"/>
        <v>0</v>
      </c>
      <c r="E227" s="2006">
        <f t="shared" si="35"/>
        <v>0</v>
      </c>
      <c r="F227" s="2006">
        <f t="shared" si="36"/>
        <v>0</v>
      </c>
      <c r="G227" s="2006">
        <f t="shared" si="37"/>
        <v>0</v>
      </c>
      <c r="H227" s="2006">
        <f t="shared" si="38"/>
        <v>0</v>
      </c>
      <c r="I227" s="2006">
        <f t="shared" si="39"/>
        <v>0</v>
      </c>
      <c r="J227" s="2006">
        <f t="shared" si="40"/>
        <v>0</v>
      </c>
      <c r="K227" s="400"/>
      <c r="L227" s="400"/>
    </row>
    <row r="228" spans="1:12" ht="12.75">
      <c r="A228" s="1392"/>
      <c r="B228" s="248" t="s">
        <v>1068</v>
      </c>
      <c r="C228" s="2006">
        <f t="shared" si="33"/>
        <v>160000</v>
      </c>
      <c r="D228" s="2006">
        <f t="shared" si="34"/>
        <v>0</v>
      </c>
      <c r="E228" s="2006">
        <f t="shared" si="35"/>
        <v>0</v>
      </c>
      <c r="F228" s="2006">
        <f t="shared" si="36"/>
        <v>160000</v>
      </c>
      <c r="G228" s="2006">
        <f t="shared" si="37"/>
        <v>160000</v>
      </c>
      <c r="H228" s="2006">
        <f t="shared" si="38"/>
        <v>0</v>
      </c>
      <c r="I228" s="2006">
        <f t="shared" si="39"/>
        <v>159999.99999999997</v>
      </c>
      <c r="J228" s="2006">
        <f t="shared" si="40"/>
        <v>0</v>
      </c>
      <c r="K228" s="400"/>
      <c r="L228" s="400"/>
    </row>
    <row r="229" spans="1:12" ht="12.75">
      <c r="B229" s="248" t="s">
        <v>609</v>
      </c>
      <c r="C229" s="2006">
        <f t="shared" si="33"/>
        <v>-18634500</v>
      </c>
      <c r="D229" s="2006">
        <f t="shared" si="34"/>
        <v>0</v>
      </c>
      <c r="E229" s="2006">
        <f t="shared" si="35"/>
        <v>0</v>
      </c>
      <c r="F229" s="2006">
        <f t="shared" si="36"/>
        <v>-18634500</v>
      </c>
      <c r="G229" s="2006">
        <f t="shared" si="37"/>
        <v>-18634500</v>
      </c>
      <c r="H229" s="2006">
        <f t="shared" si="38"/>
        <v>0</v>
      </c>
      <c r="I229" s="2006">
        <f t="shared" si="39"/>
        <v>-18634500</v>
      </c>
      <c r="J229" s="2006">
        <f t="shared" si="40"/>
        <v>0</v>
      </c>
    </row>
    <row r="230" spans="1:12" ht="12.75">
      <c r="B230" s="248" t="s">
        <v>16</v>
      </c>
      <c r="C230" s="2006">
        <f t="shared" si="33"/>
        <v>2000</v>
      </c>
      <c r="D230" s="2006">
        <f t="shared" si="34"/>
        <v>0</v>
      </c>
      <c r="E230" s="2006">
        <f t="shared" si="35"/>
        <v>0</v>
      </c>
      <c r="F230" s="2006">
        <f t="shared" si="36"/>
        <v>2000</v>
      </c>
      <c r="G230" s="2006">
        <f t="shared" si="37"/>
        <v>2000</v>
      </c>
      <c r="H230" s="2006">
        <f t="shared" si="38"/>
        <v>0</v>
      </c>
      <c r="I230" s="2006">
        <f t="shared" si="39"/>
        <v>2000</v>
      </c>
      <c r="J230" s="2006">
        <f t="shared" si="40"/>
        <v>0</v>
      </c>
    </row>
    <row r="231" spans="1:12" ht="12.75">
      <c r="B231" s="248" t="s">
        <v>888</v>
      </c>
      <c r="C231" s="2006">
        <f t="shared" si="33"/>
        <v>0</v>
      </c>
      <c r="D231" s="2006">
        <f t="shared" si="34"/>
        <v>0</v>
      </c>
      <c r="E231" s="2006">
        <f t="shared" si="35"/>
        <v>0</v>
      </c>
      <c r="F231" s="2006">
        <f t="shared" si="36"/>
        <v>0</v>
      </c>
      <c r="G231" s="2006">
        <f t="shared" si="37"/>
        <v>0</v>
      </c>
      <c r="H231" s="2006">
        <f t="shared" si="38"/>
        <v>0</v>
      </c>
      <c r="I231" s="2006">
        <f t="shared" si="39"/>
        <v>0</v>
      </c>
      <c r="J231" s="2006">
        <f t="shared" si="40"/>
        <v>0</v>
      </c>
    </row>
    <row r="232" spans="1:12" ht="12.75">
      <c r="B232" s="248" t="s">
        <v>86</v>
      </c>
      <c r="C232" s="2006">
        <f t="shared" si="33"/>
        <v>2044000</v>
      </c>
      <c r="D232" s="2006">
        <f t="shared" si="34"/>
        <v>0</v>
      </c>
      <c r="E232" s="2006">
        <f t="shared" si="35"/>
        <v>0</v>
      </c>
      <c r="F232" s="2006">
        <f t="shared" si="36"/>
        <v>2044000</v>
      </c>
      <c r="G232" s="2006">
        <f t="shared" si="37"/>
        <v>2044000</v>
      </c>
      <c r="H232" s="2006">
        <f t="shared" si="38"/>
        <v>0</v>
      </c>
      <c r="I232" s="2006">
        <f t="shared" si="39"/>
        <v>2044000</v>
      </c>
      <c r="J232" s="2006">
        <f t="shared" si="40"/>
        <v>0</v>
      </c>
    </row>
    <row r="233" spans="1:12" ht="12.75">
      <c r="B233" s="248" t="s">
        <v>881</v>
      </c>
      <c r="C233" s="2006">
        <f t="shared" si="33"/>
        <v>21688000</v>
      </c>
      <c r="D233" s="2006">
        <f t="shared" si="34"/>
        <v>0</v>
      </c>
      <c r="E233" s="2006">
        <f t="shared" si="35"/>
        <v>0</v>
      </c>
      <c r="F233" s="2006">
        <f t="shared" si="36"/>
        <v>21688000</v>
      </c>
      <c r="G233" s="2006">
        <f t="shared" si="37"/>
        <v>21688000</v>
      </c>
      <c r="H233" s="2006">
        <f t="shared" si="38"/>
        <v>0</v>
      </c>
      <c r="I233" s="2006">
        <f t="shared" si="39"/>
        <v>21688000.000000004</v>
      </c>
      <c r="J233" s="2006">
        <f t="shared" si="40"/>
        <v>0</v>
      </c>
    </row>
    <row r="234" spans="1:12" ht="12.75">
      <c r="B234" s="248" t="s">
        <v>674</v>
      </c>
      <c r="C234" s="2006">
        <f t="shared" si="33"/>
        <v>-7116899.9999999981</v>
      </c>
      <c r="D234" s="2006">
        <f t="shared" si="34"/>
        <v>0</v>
      </c>
      <c r="E234" s="2006">
        <f t="shared" si="35"/>
        <v>0</v>
      </c>
      <c r="F234" s="2006">
        <f t="shared" si="36"/>
        <v>-7116899.9999999981</v>
      </c>
      <c r="G234" s="2006">
        <f t="shared" si="37"/>
        <v>-7116899.9999999981</v>
      </c>
      <c r="H234" s="2006">
        <f t="shared" si="38"/>
        <v>0</v>
      </c>
      <c r="I234" s="2006">
        <f t="shared" si="39"/>
        <v>-7116899.9999999981</v>
      </c>
      <c r="J234" s="2006">
        <f t="shared" si="40"/>
        <v>0</v>
      </c>
    </row>
    <row r="235" spans="1:12" ht="12.75">
      <c r="B235" s="248" t="s">
        <v>892</v>
      </c>
      <c r="C235" s="2006">
        <f t="shared" si="33"/>
        <v>1908000</v>
      </c>
      <c r="D235" s="2006">
        <f t="shared" si="34"/>
        <v>0</v>
      </c>
      <c r="E235" s="2006">
        <f t="shared" si="35"/>
        <v>0</v>
      </c>
      <c r="F235" s="2006">
        <f t="shared" si="36"/>
        <v>1908000</v>
      </c>
      <c r="G235" s="2006">
        <f t="shared" si="37"/>
        <v>1908000</v>
      </c>
      <c r="H235" s="2006">
        <f t="shared" si="38"/>
        <v>0</v>
      </c>
      <c r="I235" s="2006">
        <f t="shared" si="39"/>
        <v>1908000.0000000002</v>
      </c>
      <c r="J235" s="2006">
        <f t="shared" si="40"/>
        <v>0</v>
      </c>
    </row>
    <row r="236" spans="1:12" ht="12.75">
      <c r="B236" s="248" t="s">
        <v>87</v>
      </c>
      <c r="C236" s="2006">
        <f t="shared" si="33"/>
        <v>1635500</v>
      </c>
      <c r="D236" s="2006">
        <f t="shared" si="34"/>
        <v>0</v>
      </c>
      <c r="E236" s="2006">
        <f t="shared" si="35"/>
        <v>0</v>
      </c>
      <c r="F236" s="2006">
        <f t="shared" si="36"/>
        <v>1635500</v>
      </c>
      <c r="G236" s="2006">
        <f t="shared" si="37"/>
        <v>1635500</v>
      </c>
      <c r="H236" s="2006">
        <f t="shared" si="38"/>
        <v>0</v>
      </c>
      <c r="I236" s="2006">
        <f t="shared" si="39"/>
        <v>1635500.0000000002</v>
      </c>
      <c r="J236" s="2006">
        <f t="shared" si="40"/>
        <v>0</v>
      </c>
    </row>
    <row r="237" spans="1:12" ht="12.75">
      <c r="B237" s="248" t="s">
        <v>88</v>
      </c>
      <c r="C237" s="2006">
        <f t="shared" si="33"/>
        <v>302794</v>
      </c>
      <c r="D237" s="2006">
        <f t="shared" si="34"/>
        <v>0</v>
      </c>
      <c r="E237" s="2006">
        <f t="shared" si="35"/>
        <v>0</v>
      </c>
      <c r="F237" s="2006">
        <f t="shared" si="36"/>
        <v>302794</v>
      </c>
      <c r="G237" s="2006">
        <f t="shared" si="37"/>
        <v>302794</v>
      </c>
      <c r="H237" s="2006">
        <f t="shared" si="38"/>
        <v>0</v>
      </c>
      <c r="I237" s="2006">
        <f t="shared" si="39"/>
        <v>302794.00000000006</v>
      </c>
      <c r="J237" s="2006">
        <f t="shared" si="40"/>
        <v>0</v>
      </c>
    </row>
    <row r="238" spans="1:12" ht="12.75">
      <c r="B238" s="248" t="s">
        <v>891</v>
      </c>
      <c r="C238" s="2006">
        <f t="shared" si="33"/>
        <v>204806</v>
      </c>
      <c r="D238" s="2006">
        <f t="shared" si="34"/>
        <v>0</v>
      </c>
      <c r="E238" s="2006">
        <f t="shared" si="35"/>
        <v>0</v>
      </c>
      <c r="F238" s="2006">
        <f t="shared" si="36"/>
        <v>204806</v>
      </c>
      <c r="G238" s="2006">
        <f t="shared" si="37"/>
        <v>204806</v>
      </c>
      <c r="H238" s="2006">
        <f t="shared" si="38"/>
        <v>0</v>
      </c>
      <c r="I238" s="2006">
        <f t="shared" si="39"/>
        <v>204805.99999999983</v>
      </c>
      <c r="J238" s="2006">
        <f t="shared" si="40"/>
        <v>0</v>
      </c>
    </row>
    <row r="239" spans="1:12" ht="12.75">
      <c r="B239" s="248" t="s">
        <v>10</v>
      </c>
      <c r="C239" s="2006">
        <f t="shared" si="33"/>
        <v>183000</v>
      </c>
      <c r="D239" s="2006">
        <f t="shared" si="34"/>
        <v>0</v>
      </c>
      <c r="E239" s="2006">
        <f t="shared" si="35"/>
        <v>0</v>
      </c>
      <c r="F239" s="2006">
        <f t="shared" si="36"/>
        <v>183000</v>
      </c>
      <c r="G239" s="2006">
        <f t="shared" si="37"/>
        <v>183000</v>
      </c>
      <c r="H239" s="2006">
        <f t="shared" si="38"/>
        <v>0</v>
      </c>
      <c r="I239" s="2006">
        <f t="shared" si="39"/>
        <v>183000</v>
      </c>
      <c r="J239" s="2006">
        <f t="shared" si="40"/>
        <v>0</v>
      </c>
    </row>
    <row r="240" spans="1:12" ht="12.75">
      <c r="B240" s="248" t="s">
        <v>1071</v>
      </c>
      <c r="C240" s="2006">
        <f t="shared" si="33"/>
        <v>-60000</v>
      </c>
      <c r="D240" s="2006">
        <f t="shared" si="34"/>
        <v>0</v>
      </c>
      <c r="E240" s="2006">
        <f t="shared" si="35"/>
        <v>0</v>
      </c>
      <c r="F240" s="2006">
        <f t="shared" si="36"/>
        <v>-60000</v>
      </c>
      <c r="G240" s="2006">
        <f t="shared" si="37"/>
        <v>-60000</v>
      </c>
      <c r="H240" s="2006">
        <f t="shared" si="38"/>
        <v>0</v>
      </c>
      <c r="I240" s="2006">
        <f t="shared" si="39"/>
        <v>-60000</v>
      </c>
      <c r="J240" s="2006">
        <f t="shared" si="40"/>
        <v>0</v>
      </c>
    </row>
    <row r="241" spans="2:10" ht="12.75">
      <c r="B241" s="248" t="s">
        <v>653</v>
      </c>
      <c r="C241" s="2006">
        <f t="shared" si="33"/>
        <v>4223500</v>
      </c>
      <c r="D241" s="2006">
        <f t="shared" si="34"/>
        <v>0</v>
      </c>
      <c r="E241" s="2006">
        <f t="shared" si="35"/>
        <v>0</v>
      </c>
      <c r="F241" s="2006">
        <f t="shared" si="36"/>
        <v>4223500</v>
      </c>
      <c r="G241" s="2006">
        <f t="shared" si="37"/>
        <v>4223500</v>
      </c>
      <c r="H241" s="2006">
        <f t="shared" si="38"/>
        <v>0</v>
      </c>
      <c r="I241" s="2006">
        <f t="shared" si="39"/>
        <v>4223500</v>
      </c>
      <c r="J241" s="2006">
        <f t="shared" si="40"/>
        <v>0</v>
      </c>
    </row>
    <row r="242" spans="2:10" ht="12.75">
      <c r="B242" s="248" t="s">
        <v>788</v>
      </c>
      <c r="C242" s="2006">
        <f t="shared" si="33"/>
        <v>472000</v>
      </c>
      <c r="D242" s="2006">
        <f t="shared" si="34"/>
        <v>0</v>
      </c>
      <c r="E242" s="2006">
        <f t="shared" si="35"/>
        <v>0</v>
      </c>
      <c r="F242" s="2006">
        <f t="shared" si="36"/>
        <v>472000</v>
      </c>
      <c r="G242" s="2006">
        <f t="shared" si="37"/>
        <v>472000</v>
      </c>
      <c r="H242" s="2006">
        <f t="shared" si="38"/>
        <v>0</v>
      </c>
      <c r="I242" s="2006">
        <f t="shared" si="39"/>
        <v>472000.00000000017</v>
      </c>
      <c r="J242" s="2006">
        <f t="shared" si="40"/>
        <v>0</v>
      </c>
    </row>
    <row r="243" spans="2:10" ht="12.75">
      <c r="B243" s="248" t="s">
        <v>343</v>
      </c>
      <c r="C243" s="2006">
        <f t="shared" si="33"/>
        <v>6211500</v>
      </c>
      <c r="D243" s="2006">
        <f t="shared" si="34"/>
        <v>0</v>
      </c>
      <c r="E243" s="2006">
        <f t="shared" si="35"/>
        <v>0</v>
      </c>
      <c r="F243" s="2006">
        <f t="shared" si="36"/>
        <v>6211500</v>
      </c>
      <c r="G243" s="2006">
        <f t="shared" si="37"/>
        <v>6211500</v>
      </c>
      <c r="H243" s="2006">
        <f t="shared" si="38"/>
        <v>0</v>
      </c>
      <c r="I243" s="2006">
        <f t="shared" si="39"/>
        <v>6211500</v>
      </c>
      <c r="J243" s="2006">
        <f t="shared" si="40"/>
        <v>0</v>
      </c>
    </row>
    <row r="244" spans="2:10" ht="12.75">
      <c r="B244" s="248" t="s">
        <v>675</v>
      </c>
      <c r="C244" s="2006">
        <f t="shared" si="33"/>
        <v>1425000</v>
      </c>
      <c r="D244" s="2006">
        <f t="shared" si="34"/>
        <v>0</v>
      </c>
      <c r="E244" s="2006">
        <f t="shared" si="35"/>
        <v>0</v>
      </c>
      <c r="F244" s="2006">
        <f t="shared" si="36"/>
        <v>1425000</v>
      </c>
      <c r="G244" s="2006">
        <f t="shared" si="37"/>
        <v>1425000</v>
      </c>
      <c r="H244" s="2006">
        <f t="shared" si="38"/>
        <v>0</v>
      </c>
      <c r="I244" s="2006">
        <f t="shared" si="39"/>
        <v>1425000</v>
      </c>
      <c r="J244" s="2006">
        <f t="shared" si="40"/>
        <v>0</v>
      </c>
    </row>
    <row r="245" spans="2:10" ht="12.75">
      <c r="B245" s="248" t="s">
        <v>11</v>
      </c>
      <c r="C245" s="2006">
        <f t="shared" si="33"/>
        <v>18260414.309999999</v>
      </c>
      <c r="D245" s="2006">
        <f t="shared" si="34"/>
        <v>0</v>
      </c>
      <c r="E245" s="2006">
        <f t="shared" si="35"/>
        <v>0</v>
      </c>
      <c r="F245" s="2006">
        <f t="shared" si="36"/>
        <v>18260414.309999999</v>
      </c>
      <c r="G245" s="2006">
        <f t="shared" si="37"/>
        <v>18260414.309999999</v>
      </c>
      <c r="H245" s="2006">
        <f t="shared" si="38"/>
        <v>0</v>
      </c>
      <c r="I245" s="2006">
        <f t="shared" si="39"/>
        <v>18260414.309999999</v>
      </c>
      <c r="J245" s="2006">
        <f t="shared" si="40"/>
        <v>0</v>
      </c>
    </row>
    <row r="246" spans="2:10" ht="12.75">
      <c r="B246" s="248" t="s">
        <v>12</v>
      </c>
      <c r="C246" s="2006">
        <f t="shared" si="33"/>
        <v>4217085.6900000004</v>
      </c>
      <c r="D246" s="2006">
        <f t="shared" si="34"/>
        <v>0</v>
      </c>
      <c r="E246" s="2006">
        <f t="shared" si="35"/>
        <v>0</v>
      </c>
      <c r="F246" s="2006">
        <f t="shared" si="36"/>
        <v>4217085.6900000004</v>
      </c>
      <c r="G246" s="2006">
        <f t="shared" si="37"/>
        <v>4217085.6900000004</v>
      </c>
      <c r="H246" s="2006">
        <f t="shared" si="38"/>
        <v>0</v>
      </c>
      <c r="I246" s="2006">
        <f t="shared" si="39"/>
        <v>4217085.6900000004</v>
      </c>
      <c r="J246" s="2006">
        <f t="shared" si="40"/>
        <v>0</v>
      </c>
    </row>
    <row r="247" spans="2:10" ht="12.75">
      <c r="B247" s="248" t="s">
        <v>9</v>
      </c>
      <c r="C247" s="2006">
        <f t="shared" si="33"/>
        <v>0</v>
      </c>
      <c r="D247" s="2006">
        <f t="shared" si="34"/>
        <v>0</v>
      </c>
      <c r="E247" s="2006">
        <f t="shared" si="35"/>
        <v>0</v>
      </c>
      <c r="F247" s="2006">
        <f t="shared" si="36"/>
        <v>0</v>
      </c>
      <c r="G247" s="2006">
        <f t="shared" si="37"/>
        <v>0</v>
      </c>
      <c r="H247" s="2006">
        <f t="shared" si="38"/>
        <v>0</v>
      </c>
      <c r="I247" s="2006">
        <f t="shared" si="39"/>
        <v>0</v>
      </c>
      <c r="J247" s="2006">
        <f t="shared" si="40"/>
        <v>0</v>
      </c>
    </row>
    <row r="248" spans="2:10">
      <c r="B248" s="1152"/>
      <c r="C248" s="2007"/>
      <c r="D248" s="2008"/>
      <c r="E248" s="2008"/>
      <c r="F248" s="2008"/>
      <c r="G248" s="2008"/>
      <c r="H248" s="2008"/>
      <c r="I248" s="2009"/>
      <c r="J248" s="2009"/>
    </row>
    <row r="249" spans="2:10" ht="16.5" thickBot="1">
      <c r="B249" s="1963" t="s">
        <v>76</v>
      </c>
      <c r="C249" s="2010">
        <f t="shared" ref="C249:J249" si="41">SUM(C214:C247)</f>
        <v>38947200</v>
      </c>
      <c r="D249" s="2010">
        <f t="shared" si="41"/>
        <v>0</v>
      </c>
      <c r="E249" s="2010">
        <f t="shared" si="41"/>
        <v>0</v>
      </c>
      <c r="F249" s="2010">
        <f t="shared" si="41"/>
        <v>38947200</v>
      </c>
      <c r="G249" s="2010">
        <f t="shared" si="41"/>
        <v>38947200</v>
      </c>
      <c r="H249" s="2010">
        <f t="shared" si="41"/>
        <v>0</v>
      </c>
      <c r="I249" s="2010">
        <f t="shared" si="41"/>
        <v>38947200</v>
      </c>
      <c r="J249" s="2010">
        <f t="shared" si="41"/>
        <v>0</v>
      </c>
    </row>
    <row r="250" spans="2:10" ht="12" thickTop="1"/>
  </sheetData>
  <mergeCells count="4">
    <mergeCell ref="A1:F1"/>
    <mergeCell ref="A2:E2"/>
    <mergeCell ref="A3:E3"/>
    <mergeCell ref="A4:E4"/>
  </mergeCells>
  <phoneticPr fontId="7" type="noConversion"/>
  <conditionalFormatting sqref="A103">
    <cfRule type="expression" dxfId="0" priority="1" stopIfTrue="1">
      <formula>#REF!="NO"</formula>
    </cfRule>
  </conditionalFormatting>
  <pageMargins left="0.75" right="0.75" top="1" bottom="1" header="0.5" footer="0.5"/>
  <pageSetup orientation="landscape" horizontalDpi="4294967294" r:id="rId1"/>
  <headerFooter alignWithMargins="0"/>
  <drawing r:id="rId2"/>
  <legacyDrawing r:id="rId3"/>
  <oleObjects>
    <oleObject progId="Unknown" shapeId="26628" r:id="rId4"/>
  </oleObjects>
</worksheet>
</file>

<file path=xl/worksheets/sheet3.xml><?xml version="1.0" encoding="utf-8"?>
<worksheet xmlns="http://schemas.openxmlformats.org/spreadsheetml/2006/main" xmlns:r="http://schemas.openxmlformats.org/officeDocument/2006/relationships">
  <sheetPr codeName="Sheet3" enableFormatConditionsCalculation="0">
    <tabColor rgb="FFC00000"/>
  </sheetPr>
  <dimension ref="A1:K644"/>
  <sheetViews>
    <sheetView tabSelected="1" topLeftCell="A19" workbookViewId="0">
      <selection activeCell="F17" sqref="F17"/>
    </sheetView>
  </sheetViews>
  <sheetFormatPr defaultRowHeight="11.25"/>
  <cols>
    <col min="1" max="1" width="9.140625" style="81"/>
    <col min="2" max="2" width="46" style="82" customWidth="1"/>
    <col min="3" max="3" width="3" style="82" customWidth="1"/>
    <col min="4" max="4" width="19.42578125" style="83" customWidth="1"/>
    <col min="5" max="5" width="18.85546875" style="83" customWidth="1"/>
    <col min="6" max="7" width="15.7109375" style="83" customWidth="1"/>
    <col min="8" max="8" width="29.7109375" style="83" bestFit="1" customWidth="1"/>
    <col min="9" max="9" width="10.7109375" style="84" bestFit="1" customWidth="1"/>
    <col min="10" max="10" width="9.140625" style="15"/>
    <col min="11" max="16384" width="9.140625" style="81"/>
  </cols>
  <sheetData>
    <row r="1" spans="1:10" s="15" customFormat="1" ht="20.25" customHeight="1">
      <c r="A1" s="2210" t="s">
        <v>1354</v>
      </c>
      <c r="B1" s="2210"/>
      <c r="C1" s="2210"/>
      <c r="D1" s="2210"/>
      <c r="E1" s="2210"/>
      <c r="F1" s="2210"/>
    </row>
    <row r="2" spans="1:10" s="15" customFormat="1" ht="18.75" customHeight="1">
      <c r="B2" s="2211" t="str">
        <f ca="1">'I1 Intro'!C9</f>
        <v>Orillia Power Distribution Corporation</v>
      </c>
      <c r="C2" s="2211"/>
      <c r="D2" s="2211"/>
      <c r="E2" s="2211"/>
      <c r="F2" s="2211"/>
    </row>
    <row r="3" spans="1:10" s="15" customFormat="1" ht="18.75" customHeight="1">
      <c r="B3" s="2206" t="str">
        <f ca="1">'I1 Intro'!C13 &amp; "   " &amp; 'I1 Intro'!E13</f>
        <v xml:space="preserve">EB-2009-XXXX   </v>
      </c>
      <c r="C3" s="2206"/>
      <c r="D3" s="2206"/>
      <c r="E3" s="2206"/>
      <c r="F3" s="2206"/>
      <c r="G3" s="16"/>
    </row>
    <row r="4" spans="1:10" s="15" customFormat="1" ht="18.75">
      <c r="B4" s="2207">
        <f ca="1">'I1 Intro'!C15</f>
        <v>40053</v>
      </c>
      <c r="C4" s="2207"/>
      <c r="D4" s="2207"/>
      <c r="E4" s="2207"/>
      <c r="F4" s="2207"/>
    </row>
    <row r="5" spans="1:10" s="15" customFormat="1" ht="21" customHeight="1">
      <c r="B5" s="85" t="str">
        <f ca="1">"Sheet I3 Trial Balance Data  - "&amp; 'I2 LDC class'!$C$17 &amp; "  " &amp;  'I2 LDC class'!$D$17</f>
        <v xml:space="preserve">Sheet I3 Trial Balance Data  -   </v>
      </c>
      <c r="C5" s="86"/>
      <c r="D5" s="86"/>
      <c r="F5" s="53"/>
    </row>
    <row r="6" spans="1:10" s="15" customFormat="1" ht="6" customHeight="1">
      <c r="A6" s="18"/>
      <c r="B6" s="18"/>
      <c r="C6" s="18"/>
      <c r="D6" s="18"/>
      <c r="E6" s="18"/>
      <c r="F6" s="18"/>
      <c r="G6" s="18"/>
      <c r="H6" s="18"/>
    </row>
    <row r="7" spans="1:10">
      <c r="D7" s="82"/>
      <c r="E7" s="82"/>
      <c r="F7" s="82"/>
      <c r="G7" s="82"/>
    </row>
    <row r="8" spans="1:10" ht="45" customHeight="1">
      <c r="A8" s="59"/>
    </row>
    <row r="9" spans="1:10" s="91" customFormat="1" ht="45" customHeight="1">
      <c r="A9" s="87"/>
      <c r="B9" s="88"/>
      <c r="C9" s="88"/>
      <c r="D9" s="89"/>
      <c r="E9" s="89"/>
      <c r="F9" s="89"/>
      <c r="G9" s="89"/>
      <c r="H9" s="89"/>
      <c r="I9" s="90"/>
      <c r="J9" s="72"/>
    </row>
    <row r="10" spans="1:10" s="91" customFormat="1" ht="45" customHeight="1" thickBot="1">
      <c r="A10" s="87"/>
      <c r="B10" s="88"/>
      <c r="C10" s="88"/>
      <c r="D10" s="92"/>
      <c r="E10" s="92"/>
      <c r="F10" s="92"/>
      <c r="G10" s="92"/>
      <c r="H10" s="92"/>
      <c r="I10" s="90"/>
      <c r="J10" s="72"/>
    </row>
    <row r="11" spans="1:10" s="91" customFormat="1" ht="45" customHeight="1" thickBot="1">
      <c r="A11" s="87"/>
      <c r="B11" s="88"/>
      <c r="C11" s="88"/>
      <c r="D11" s="2212" t="s">
        <v>811</v>
      </c>
      <c r="E11" s="2213"/>
      <c r="F11" s="2164">
        <v>664600</v>
      </c>
      <c r="G11" s="96"/>
      <c r="H11" s="90"/>
      <c r="J11" s="137"/>
    </row>
    <row r="12" spans="1:10" s="91" customFormat="1" ht="45" customHeight="1" thickBot="1">
      <c r="A12" s="87"/>
      <c r="B12" s="88"/>
      <c r="C12" s="88"/>
      <c r="D12" s="2214" t="s">
        <v>812</v>
      </c>
      <c r="E12" s="2215"/>
      <c r="F12" s="2164">
        <v>302400</v>
      </c>
      <c r="G12" s="96"/>
      <c r="H12" s="90"/>
      <c r="J12" s="137"/>
    </row>
    <row r="13" spans="1:10" s="91" customFormat="1" ht="45" customHeight="1" thickBot="1">
      <c r="A13" s="87"/>
      <c r="B13" s="88"/>
      <c r="C13" s="88"/>
      <c r="D13" s="2214" t="s">
        <v>813</v>
      </c>
      <c r="E13" s="2215"/>
      <c r="F13" s="2164">
        <v>896200</v>
      </c>
      <c r="G13" s="96"/>
      <c r="H13" s="90"/>
      <c r="J13" s="137"/>
    </row>
    <row r="14" spans="1:10" s="91" customFormat="1" ht="45" customHeight="1" thickBot="1">
      <c r="A14" s="87"/>
      <c r="B14" s="88"/>
      <c r="C14" s="88"/>
      <c r="D14" s="2208" t="s">
        <v>814</v>
      </c>
      <c r="E14" s="2209"/>
      <c r="F14" s="2167">
        <v>364300</v>
      </c>
      <c r="G14" s="96"/>
      <c r="H14" s="90"/>
      <c r="J14" s="137"/>
    </row>
    <row r="15" spans="1:10" s="91" customFormat="1" ht="45" customHeight="1" thickBot="1">
      <c r="A15" s="87"/>
      <c r="B15" s="88"/>
      <c r="C15" s="88"/>
      <c r="D15" s="2208" t="s">
        <v>815</v>
      </c>
      <c r="E15" s="2209"/>
      <c r="F15" s="2131"/>
      <c r="G15" s="97"/>
      <c r="H15" s="700"/>
      <c r="J15" s="137"/>
    </row>
    <row r="16" spans="1:10" s="91" customFormat="1" ht="45" customHeight="1" thickBot="1">
      <c r="A16" s="87"/>
      <c r="B16" s="88"/>
      <c r="C16" s="88"/>
      <c r="D16" s="2208" t="s">
        <v>816</v>
      </c>
      <c r="E16" s="2209"/>
      <c r="F16" s="2131"/>
      <c r="G16" s="97"/>
      <c r="H16" s="700"/>
      <c r="J16" s="137"/>
    </row>
    <row r="17" spans="1:11" s="91" customFormat="1" ht="45" customHeight="1" thickBot="1">
      <c r="A17" s="87"/>
      <c r="B17" s="88"/>
      <c r="C17" s="88"/>
      <c r="D17" s="2208" t="s">
        <v>817</v>
      </c>
      <c r="E17" s="2209"/>
      <c r="F17" s="2138">
        <v>7658200</v>
      </c>
      <c r="G17" s="101" t="s">
        <v>1190</v>
      </c>
      <c r="H17" s="100" t="s">
        <v>188</v>
      </c>
      <c r="J17" s="137"/>
    </row>
    <row r="18" spans="1:11" s="91" customFormat="1" ht="45" customHeight="1" thickBot="1">
      <c r="A18" s="87"/>
      <c r="B18" s="88"/>
      <c r="C18" s="88"/>
      <c r="D18" s="2208" t="s">
        <v>1377</v>
      </c>
      <c r="E18" s="2209"/>
      <c r="F18" s="98">
        <f>ROUND(F15+F17-F16,0)</f>
        <v>7658200</v>
      </c>
      <c r="G18" s="103">
        <f>IF(ISERROR(ROUND(F11+F12+F13+ SUM(H341:H355) + SUM(H357:H375)+H379+ SUM(H389:H421) + SUM(H423:H425) + SUM(H428:H430)+H441+SUM(H444:H447)+SUM(G341:G355) + SUM(G357:G375)+G379+ SUM(G389:G421) + SUM(G423:G425) + SUM(G428:G430)+G441+SUM(G444:G447),0)), "Error", ROUND(F11+F12+F13+ SUM(H341:H355) + SUM(H357:H375)+H379+ SUM(H389:H421) + SUM(H423:H425) + SUM(H428:H430)+H441+SUM(H444:H447)+SUM(G341:G355) + SUM(G357:G375)+G379+ SUM(G389:G421) + SUM(G423:G425) + SUM(G428:G430)+G441+SUM(G444:G447),0))</f>
        <v>7658200</v>
      </c>
      <c r="H18" s="102" t="str">
        <f>IF(ABS(F18-G18)/F18&gt;0.00001, "Rev Req does not match", "Rev Req Matches")</f>
        <v>Rev Req Matches</v>
      </c>
      <c r="I18" s="89"/>
      <c r="J18" s="137"/>
    </row>
    <row r="19" spans="1:11" s="91" customFormat="1" ht="45" customHeight="1">
      <c r="A19" s="87"/>
      <c r="B19" s="88"/>
      <c r="C19" s="88"/>
      <c r="D19" s="2208" t="s">
        <v>818</v>
      </c>
      <c r="E19" s="2209"/>
      <c r="F19" s="2168">
        <v>20743200</v>
      </c>
      <c r="G19" s="97"/>
      <c r="H19" s="5"/>
      <c r="J19" s="137"/>
    </row>
    <row r="20" spans="1:11" s="91" customFormat="1" ht="45" customHeight="1" thickBot="1">
      <c r="A20" s="93"/>
      <c r="B20" s="88"/>
      <c r="C20" s="88"/>
      <c r="D20" s="2221" t="s">
        <v>1379</v>
      </c>
      <c r="E20" s="2222"/>
      <c r="F20" s="99">
        <f>ROUND(F19 +0.15 * (F15-F16),0)</f>
        <v>20743200</v>
      </c>
      <c r="G20" s="103">
        <f>ROUND(H78+H91+SUM(H119:H132)+SUM(H136:H149)+SUM(H151:H153) + SUM(H155:H158) +H162+ H168+H169+G78+G91+SUM(G119:G132)+SUM(G136:G149)+SUM(G151:G153) + SUM(G155:G158) +G162+ G168+G169+(F18-F11-F12-F13-SUM(H423:H426)-SUM(G423:G426) + SUM(H311:H315)+H317+H320+H422+SUM(G311:G315)+G317+G320+G422-G428-G429-G430-H428-H429-H430) * 0.15,0)</f>
        <v>20743200</v>
      </c>
      <c r="H20" s="102" t="str">
        <f>IF(ABS(F20-G20)/F20&gt;0.00001,"Rate Base does not match","Rate Base Matches")</f>
        <v>Rate Base Matches</v>
      </c>
      <c r="I20" s="89"/>
      <c r="J20" s="137"/>
    </row>
    <row r="21" spans="1:11" s="91" customFormat="1" ht="12.75">
      <c r="A21" s="93"/>
      <c r="B21" s="88"/>
      <c r="C21" s="88"/>
      <c r="D21" s="94"/>
      <c r="E21" s="94"/>
      <c r="F21" s="104"/>
      <c r="G21" s="95"/>
      <c r="H21" s="105"/>
      <c r="J21" s="137"/>
    </row>
    <row r="22" spans="1:11" ht="38.25" customHeight="1">
      <c r="A22" s="2220" t="s">
        <v>192</v>
      </c>
      <c r="B22" s="2220"/>
      <c r="C22" s="2220"/>
      <c r="D22" s="2220"/>
      <c r="E22" s="2220"/>
      <c r="F22" s="2220"/>
      <c r="G22" s="2220"/>
      <c r="H22" s="2220"/>
    </row>
    <row r="23" spans="1:11" s="106" customFormat="1" ht="51">
      <c r="A23" s="107" t="s">
        <v>1369</v>
      </c>
      <c r="B23" s="112" t="s">
        <v>1372</v>
      </c>
      <c r="C23" s="108"/>
      <c r="D23" s="109" t="s">
        <v>189</v>
      </c>
      <c r="E23" s="110" t="s">
        <v>1378</v>
      </c>
      <c r="F23" s="111" t="s">
        <v>667</v>
      </c>
      <c r="G23" s="111" t="s">
        <v>768</v>
      </c>
      <c r="H23" s="111" t="s">
        <v>668</v>
      </c>
      <c r="I23" s="84"/>
      <c r="J23" s="15"/>
    </row>
    <row r="24" spans="1:11" s="400" customFormat="1" ht="12.75">
      <c r="A24" s="256">
        <v>1005</v>
      </c>
      <c r="B24" s="257" t="s">
        <v>982</v>
      </c>
      <c r="C24" s="258"/>
      <c r="D24" s="1711">
        <v>0</v>
      </c>
      <c r="E24" s="1712"/>
      <c r="F24" s="1713"/>
      <c r="G24" s="1713"/>
      <c r="H24" s="1714">
        <f>+D24+E24+F24-G24</f>
        <v>0</v>
      </c>
      <c r="I24" s="1685"/>
      <c r="J24" s="711" t="s">
        <v>1036</v>
      </c>
      <c r="K24" s="644"/>
    </row>
    <row r="25" spans="1:11" s="400" customFormat="1" ht="12.75">
      <c r="A25" s="256">
        <v>1010</v>
      </c>
      <c r="B25" s="257" t="s">
        <v>983</v>
      </c>
      <c r="C25" s="260"/>
      <c r="D25" s="1711">
        <v>0</v>
      </c>
      <c r="E25" s="1715"/>
      <c r="F25" s="1713"/>
      <c r="G25" s="1716"/>
      <c r="H25" s="1714">
        <f t="shared" ref="H25:H88" si="0">+D25+E25+F25-G25</f>
        <v>0</v>
      </c>
      <c r="I25" s="1685"/>
      <c r="J25" s="711" t="s">
        <v>1036</v>
      </c>
      <c r="K25" s="644"/>
    </row>
    <row r="26" spans="1:11" s="400" customFormat="1" ht="12.75">
      <c r="A26" s="256">
        <v>1020</v>
      </c>
      <c r="B26" s="257" t="s">
        <v>219</v>
      </c>
      <c r="C26" s="260"/>
      <c r="D26" s="1711">
        <v>0</v>
      </c>
      <c r="E26" s="1715"/>
      <c r="F26" s="1713"/>
      <c r="G26" s="1716"/>
      <c r="H26" s="1714">
        <f t="shared" si="0"/>
        <v>0</v>
      </c>
      <c r="I26" s="1685"/>
      <c r="J26" s="711" t="s">
        <v>1036</v>
      </c>
      <c r="K26" s="644"/>
    </row>
    <row r="27" spans="1:11" s="400" customFormat="1" ht="12.75">
      <c r="A27" s="256">
        <v>1030</v>
      </c>
      <c r="B27" s="257" t="s">
        <v>220</v>
      </c>
      <c r="C27" s="260"/>
      <c r="D27" s="1711">
        <v>0</v>
      </c>
      <c r="E27" s="1715"/>
      <c r="F27" s="1713"/>
      <c r="G27" s="1716"/>
      <c r="H27" s="1714">
        <f t="shared" si="0"/>
        <v>0</v>
      </c>
      <c r="I27" s="1685"/>
      <c r="J27" s="711" t="s">
        <v>1036</v>
      </c>
      <c r="K27" s="644"/>
    </row>
    <row r="28" spans="1:11" s="400" customFormat="1" ht="12.75">
      <c r="A28" s="256">
        <v>1040</v>
      </c>
      <c r="B28" s="257" t="s">
        <v>221</v>
      </c>
      <c r="C28" s="260"/>
      <c r="D28" s="1711">
        <v>0</v>
      </c>
      <c r="E28" s="1715"/>
      <c r="F28" s="1713"/>
      <c r="G28" s="1716"/>
      <c r="H28" s="1714">
        <f t="shared" si="0"/>
        <v>0</v>
      </c>
      <c r="I28" s="1685"/>
      <c r="J28" s="711" t="s">
        <v>1036</v>
      </c>
      <c r="K28" s="644"/>
    </row>
    <row r="29" spans="1:11" s="400" customFormat="1" ht="12.75">
      <c r="A29" s="256">
        <v>1060</v>
      </c>
      <c r="B29" s="257" t="s">
        <v>222</v>
      </c>
      <c r="C29" s="260"/>
      <c r="D29" s="1711">
        <v>0</v>
      </c>
      <c r="E29" s="1715"/>
      <c r="F29" s="1713"/>
      <c r="G29" s="1716"/>
      <c r="H29" s="1714">
        <f t="shared" si="0"/>
        <v>0</v>
      </c>
      <c r="I29" s="1685"/>
      <c r="J29" s="711" t="s">
        <v>1036</v>
      </c>
      <c r="K29" s="644"/>
    </row>
    <row r="30" spans="1:11" s="400" customFormat="1" ht="12.75">
      <c r="A30" s="256">
        <v>1070</v>
      </c>
      <c r="B30" s="257" t="s">
        <v>223</v>
      </c>
      <c r="C30" s="260"/>
      <c r="D30" s="1711">
        <v>0</v>
      </c>
      <c r="E30" s="1715"/>
      <c r="F30" s="1713"/>
      <c r="G30" s="1716"/>
      <c r="H30" s="1714">
        <f t="shared" si="0"/>
        <v>0</v>
      </c>
      <c r="I30" s="1685"/>
      <c r="J30" s="711" t="s">
        <v>1036</v>
      </c>
      <c r="K30" s="644"/>
    </row>
    <row r="31" spans="1:11" s="400" customFormat="1" ht="12.75">
      <c r="A31" s="256">
        <v>1100</v>
      </c>
      <c r="B31" s="257" t="s">
        <v>224</v>
      </c>
      <c r="C31" s="260"/>
      <c r="D31" s="1711">
        <v>0</v>
      </c>
      <c r="E31" s="1715"/>
      <c r="F31" s="1713"/>
      <c r="G31" s="1716"/>
      <c r="H31" s="1714">
        <f t="shared" si="0"/>
        <v>0</v>
      </c>
      <c r="I31" s="1685"/>
      <c r="J31" s="711" t="s">
        <v>1036</v>
      </c>
      <c r="K31" s="644"/>
    </row>
    <row r="32" spans="1:11" s="400" customFormat="1" ht="12.75">
      <c r="A32" s="256">
        <v>1102</v>
      </c>
      <c r="B32" s="257" t="s">
        <v>225</v>
      </c>
      <c r="C32" s="260"/>
      <c r="D32" s="1711">
        <v>0</v>
      </c>
      <c r="E32" s="1715"/>
      <c r="F32" s="1713"/>
      <c r="G32" s="1716"/>
      <c r="H32" s="1714">
        <f t="shared" si="0"/>
        <v>0</v>
      </c>
      <c r="I32" s="1685"/>
      <c r="J32" s="711" t="s">
        <v>1036</v>
      </c>
      <c r="K32" s="644"/>
    </row>
    <row r="33" spans="1:11" s="400" customFormat="1" ht="12.75">
      <c r="A33" s="256">
        <v>1104</v>
      </c>
      <c r="B33" s="257" t="s">
        <v>227</v>
      </c>
      <c r="C33" s="260"/>
      <c r="D33" s="1711">
        <v>0</v>
      </c>
      <c r="E33" s="1715"/>
      <c r="F33" s="1713"/>
      <c r="G33" s="1716"/>
      <c r="H33" s="1714">
        <f t="shared" si="0"/>
        <v>0</v>
      </c>
      <c r="I33" s="1685"/>
      <c r="J33" s="711" t="s">
        <v>1036</v>
      </c>
      <c r="K33" s="644"/>
    </row>
    <row r="34" spans="1:11" s="400" customFormat="1" ht="12.75">
      <c r="A34" s="256">
        <v>1105</v>
      </c>
      <c r="B34" s="257" t="s">
        <v>228</v>
      </c>
      <c r="C34" s="260"/>
      <c r="D34" s="1711">
        <v>0</v>
      </c>
      <c r="E34" s="1715"/>
      <c r="F34" s="1713"/>
      <c r="G34" s="1716"/>
      <c r="H34" s="1714">
        <f t="shared" si="0"/>
        <v>0</v>
      </c>
      <c r="I34" s="1685"/>
      <c r="J34" s="711" t="s">
        <v>1036</v>
      </c>
      <c r="K34" s="644"/>
    </row>
    <row r="35" spans="1:11" s="400" customFormat="1" ht="12.75">
      <c r="A35" s="256">
        <v>1110</v>
      </c>
      <c r="B35" s="257" t="s">
        <v>229</v>
      </c>
      <c r="C35" s="260"/>
      <c r="D35" s="1711">
        <v>0</v>
      </c>
      <c r="E35" s="1715"/>
      <c r="F35" s="1713"/>
      <c r="G35" s="1716"/>
      <c r="H35" s="1714">
        <f t="shared" si="0"/>
        <v>0</v>
      </c>
      <c r="I35" s="1685"/>
      <c r="J35" s="711" t="s">
        <v>1036</v>
      </c>
      <c r="K35" s="644"/>
    </row>
    <row r="36" spans="1:11" s="400" customFormat="1" ht="12.75">
      <c r="A36" s="256">
        <v>1120</v>
      </c>
      <c r="B36" s="257" t="s">
        <v>230</v>
      </c>
      <c r="C36" s="260"/>
      <c r="D36" s="1711">
        <v>0</v>
      </c>
      <c r="E36" s="1715"/>
      <c r="F36" s="1713"/>
      <c r="G36" s="1716"/>
      <c r="H36" s="1714">
        <f t="shared" si="0"/>
        <v>0</v>
      </c>
      <c r="I36" s="1685"/>
      <c r="J36" s="711" t="s">
        <v>1036</v>
      </c>
      <c r="K36" s="644"/>
    </row>
    <row r="37" spans="1:11" s="400" customFormat="1" ht="25.5">
      <c r="A37" s="256">
        <v>1130</v>
      </c>
      <c r="B37" s="257" t="s">
        <v>754</v>
      </c>
      <c r="C37" s="260"/>
      <c r="D37" s="1711">
        <v>0</v>
      </c>
      <c r="E37" s="1715"/>
      <c r="F37" s="1713"/>
      <c r="G37" s="1716"/>
      <c r="H37" s="1714">
        <f t="shared" si="0"/>
        <v>0</v>
      </c>
      <c r="I37" s="1685"/>
      <c r="J37" s="711" t="s">
        <v>1036</v>
      </c>
      <c r="K37" s="644"/>
    </row>
    <row r="38" spans="1:11" s="400" customFormat="1" ht="12.75">
      <c r="A38" s="256">
        <v>1140</v>
      </c>
      <c r="B38" s="257" t="s">
        <v>755</v>
      </c>
      <c r="C38" s="260"/>
      <c r="D38" s="1711">
        <v>0</v>
      </c>
      <c r="E38" s="1715"/>
      <c r="F38" s="1713"/>
      <c r="G38" s="1716"/>
      <c r="H38" s="1714">
        <f t="shared" si="0"/>
        <v>0</v>
      </c>
      <c r="I38" s="1685"/>
      <c r="J38" s="711" t="s">
        <v>1036</v>
      </c>
      <c r="K38" s="644"/>
    </row>
    <row r="39" spans="1:11" s="400" customFormat="1" ht="12.75">
      <c r="A39" s="256">
        <v>1150</v>
      </c>
      <c r="B39" s="257" t="s">
        <v>756</v>
      </c>
      <c r="C39" s="260"/>
      <c r="D39" s="1711">
        <v>0</v>
      </c>
      <c r="E39" s="1715"/>
      <c r="F39" s="1713"/>
      <c r="G39" s="1716"/>
      <c r="H39" s="1714">
        <f t="shared" si="0"/>
        <v>0</v>
      </c>
      <c r="I39" s="1685"/>
      <c r="J39" s="711" t="s">
        <v>1036</v>
      </c>
      <c r="K39" s="644"/>
    </row>
    <row r="40" spans="1:11" s="400" customFormat="1" ht="12.75">
      <c r="A40" s="256">
        <v>1170</v>
      </c>
      <c r="B40" s="257" t="s">
        <v>757</v>
      </c>
      <c r="C40" s="260"/>
      <c r="D40" s="1711">
        <v>0</v>
      </c>
      <c r="E40" s="1715"/>
      <c r="F40" s="1713"/>
      <c r="G40" s="1716"/>
      <c r="H40" s="1714">
        <f t="shared" si="0"/>
        <v>0</v>
      </c>
      <c r="I40" s="1685"/>
      <c r="J40" s="711" t="s">
        <v>1036</v>
      </c>
      <c r="K40" s="644"/>
    </row>
    <row r="41" spans="1:11" s="400" customFormat="1" ht="12.75">
      <c r="A41" s="256">
        <v>1180</v>
      </c>
      <c r="B41" s="257" t="s">
        <v>758</v>
      </c>
      <c r="C41" s="260"/>
      <c r="D41" s="1711">
        <v>0</v>
      </c>
      <c r="E41" s="1715"/>
      <c r="F41" s="1713"/>
      <c r="G41" s="1716"/>
      <c r="H41" s="1714">
        <f t="shared" si="0"/>
        <v>0</v>
      </c>
      <c r="I41" s="1685"/>
      <c r="J41" s="711" t="s">
        <v>1036</v>
      </c>
      <c r="K41" s="644"/>
    </row>
    <row r="42" spans="1:11" s="400" customFormat="1" ht="12.75">
      <c r="A42" s="256">
        <v>1190</v>
      </c>
      <c r="B42" s="257" t="s">
        <v>761</v>
      </c>
      <c r="C42" s="260"/>
      <c r="D42" s="1711">
        <v>0</v>
      </c>
      <c r="E42" s="1715"/>
      <c r="F42" s="1713"/>
      <c r="G42" s="1716"/>
      <c r="H42" s="1714">
        <f t="shared" si="0"/>
        <v>0</v>
      </c>
      <c r="I42" s="1685"/>
      <c r="J42" s="711" t="s">
        <v>1036</v>
      </c>
      <c r="K42" s="644"/>
    </row>
    <row r="43" spans="1:11" s="400" customFormat="1" ht="12.75">
      <c r="A43" s="256">
        <v>1200</v>
      </c>
      <c r="B43" s="257" t="s">
        <v>762</v>
      </c>
      <c r="C43" s="260"/>
      <c r="D43" s="1711">
        <v>0</v>
      </c>
      <c r="E43" s="1715"/>
      <c r="F43" s="1713"/>
      <c r="G43" s="1716"/>
      <c r="H43" s="1714">
        <f t="shared" si="0"/>
        <v>0</v>
      </c>
      <c r="I43" s="1685"/>
      <c r="J43" s="711" t="s">
        <v>1036</v>
      </c>
      <c r="K43" s="644"/>
    </row>
    <row r="44" spans="1:11" s="400" customFormat="1" ht="12.75">
      <c r="A44" s="256">
        <v>1210</v>
      </c>
      <c r="B44" s="257" t="s">
        <v>763</v>
      </c>
      <c r="C44" s="260"/>
      <c r="D44" s="1711">
        <v>0</v>
      </c>
      <c r="E44" s="1715"/>
      <c r="F44" s="1713"/>
      <c r="G44" s="1716"/>
      <c r="H44" s="1714">
        <f t="shared" si="0"/>
        <v>0</v>
      </c>
      <c r="I44" s="1685"/>
      <c r="J44" s="711" t="s">
        <v>1036</v>
      </c>
      <c r="K44" s="644"/>
    </row>
    <row r="45" spans="1:11" s="400" customFormat="1" ht="12.75">
      <c r="A45" s="256">
        <v>1305</v>
      </c>
      <c r="B45" s="257" t="s">
        <v>764</v>
      </c>
      <c r="C45" s="260"/>
      <c r="D45" s="1711">
        <v>0</v>
      </c>
      <c r="E45" s="1715"/>
      <c r="F45" s="1713"/>
      <c r="G45" s="1716"/>
      <c r="H45" s="1714">
        <f t="shared" si="0"/>
        <v>0</v>
      </c>
      <c r="I45" s="1685"/>
      <c r="J45" s="711" t="s">
        <v>1036</v>
      </c>
      <c r="K45" s="644"/>
    </row>
    <row r="46" spans="1:11" s="400" customFormat="1" ht="12.75">
      <c r="A46" s="256">
        <v>1330</v>
      </c>
      <c r="B46" s="257" t="s">
        <v>769</v>
      </c>
      <c r="C46" s="260"/>
      <c r="D46" s="1711">
        <v>0</v>
      </c>
      <c r="E46" s="1715"/>
      <c r="F46" s="1713"/>
      <c r="G46" s="1716"/>
      <c r="H46" s="1714">
        <f t="shared" si="0"/>
        <v>0</v>
      </c>
      <c r="I46" s="1685"/>
      <c r="J46" s="711" t="s">
        <v>1036</v>
      </c>
      <c r="K46" s="644"/>
    </row>
    <row r="47" spans="1:11" s="400" customFormat="1" ht="12.75">
      <c r="A47" s="256">
        <v>1340</v>
      </c>
      <c r="B47" s="257" t="s">
        <v>770</v>
      </c>
      <c r="C47" s="260"/>
      <c r="D47" s="1711">
        <v>0</v>
      </c>
      <c r="E47" s="1715"/>
      <c r="F47" s="1713"/>
      <c r="G47" s="1716"/>
      <c r="H47" s="1714">
        <f t="shared" si="0"/>
        <v>0</v>
      </c>
      <c r="I47" s="1685"/>
      <c r="J47" s="711" t="s">
        <v>1036</v>
      </c>
      <c r="K47" s="644"/>
    </row>
    <row r="48" spans="1:11" s="400" customFormat="1" ht="12.75">
      <c r="A48" s="256">
        <v>1350</v>
      </c>
      <c r="B48" s="257" t="s">
        <v>771</v>
      </c>
      <c r="C48" s="260"/>
      <c r="D48" s="1711">
        <v>0</v>
      </c>
      <c r="E48" s="1715"/>
      <c r="F48" s="1713"/>
      <c r="G48" s="1716"/>
      <c r="H48" s="1714">
        <f t="shared" si="0"/>
        <v>0</v>
      </c>
      <c r="I48" s="1685"/>
      <c r="J48" s="711" t="s">
        <v>1036</v>
      </c>
      <c r="K48" s="644"/>
    </row>
    <row r="49" spans="1:11" s="400" customFormat="1" ht="25.5">
      <c r="A49" s="256">
        <v>1405</v>
      </c>
      <c r="B49" s="257" t="s">
        <v>773</v>
      </c>
      <c r="C49" s="260"/>
      <c r="D49" s="1711">
        <v>0</v>
      </c>
      <c r="E49" s="1715"/>
      <c r="F49" s="1713"/>
      <c r="G49" s="1716"/>
      <c r="H49" s="1714">
        <f t="shared" si="0"/>
        <v>0</v>
      </c>
      <c r="I49" s="1685"/>
      <c r="J49" s="711" t="s">
        <v>1036</v>
      </c>
      <c r="K49" s="644"/>
    </row>
    <row r="50" spans="1:11" s="400" customFormat="1" ht="12.75">
      <c r="A50" s="256">
        <v>1408</v>
      </c>
      <c r="B50" s="257" t="s">
        <v>387</v>
      </c>
      <c r="C50" s="260"/>
      <c r="D50" s="1711">
        <v>0</v>
      </c>
      <c r="E50" s="1715"/>
      <c r="F50" s="1713"/>
      <c r="G50" s="1716"/>
      <c r="H50" s="1714">
        <f t="shared" si="0"/>
        <v>0</v>
      </c>
      <c r="I50" s="1685"/>
      <c r="J50" s="711" t="s">
        <v>1036</v>
      </c>
      <c r="K50" s="644"/>
    </row>
    <row r="51" spans="1:11" s="400" customFormat="1" ht="12.75">
      <c r="A51" s="256">
        <v>1410</v>
      </c>
      <c r="B51" s="257" t="s">
        <v>1015</v>
      </c>
      <c r="C51" s="260"/>
      <c r="D51" s="1711">
        <v>0</v>
      </c>
      <c r="E51" s="1715"/>
      <c r="F51" s="1713"/>
      <c r="G51" s="1716"/>
      <c r="H51" s="1714">
        <f t="shared" si="0"/>
        <v>0</v>
      </c>
      <c r="I51" s="1685"/>
      <c r="J51" s="711" t="s">
        <v>1036</v>
      </c>
      <c r="K51" s="644"/>
    </row>
    <row r="52" spans="1:11" s="400" customFormat="1" ht="12.75">
      <c r="A52" s="256">
        <v>1415</v>
      </c>
      <c r="B52" s="257" t="s">
        <v>1016</v>
      </c>
      <c r="C52" s="260"/>
      <c r="D52" s="1711">
        <v>0</v>
      </c>
      <c r="E52" s="1715"/>
      <c r="F52" s="1713"/>
      <c r="G52" s="1716"/>
      <c r="H52" s="1714">
        <f t="shared" si="0"/>
        <v>0</v>
      </c>
      <c r="I52" s="1685"/>
      <c r="J52" s="711" t="s">
        <v>1036</v>
      </c>
      <c r="K52" s="644"/>
    </row>
    <row r="53" spans="1:11" s="400" customFormat="1" ht="12.75">
      <c r="A53" s="256">
        <v>1425</v>
      </c>
      <c r="B53" s="257" t="s">
        <v>1017</v>
      </c>
      <c r="C53" s="260"/>
      <c r="D53" s="1711">
        <v>0</v>
      </c>
      <c r="E53" s="1715"/>
      <c r="F53" s="1713"/>
      <c r="G53" s="1716"/>
      <c r="H53" s="1714">
        <f t="shared" si="0"/>
        <v>0</v>
      </c>
      <c r="I53" s="1685"/>
      <c r="J53" s="711" t="s">
        <v>1036</v>
      </c>
      <c r="K53" s="644"/>
    </row>
    <row r="54" spans="1:11" s="400" customFormat="1" ht="12.75">
      <c r="A54" s="256">
        <v>1445</v>
      </c>
      <c r="B54" s="257" t="s">
        <v>1018</v>
      </c>
      <c r="C54" s="260"/>
      <c r="D54" s="1711">
        <v>0</v>
      </c>
      <c r="E54" s="1715"/>
      <c r="F54" s="1713"/>
      <c r="G54" s="1716"/>
      <c r="H54" s="1714">
        <f t="shared" si="0"/>
        <v>0</v>
      </c>
      <c r="I54" s="1685"/>
      <c r="J54" s="711" t="s">
        <v>1036</v>
      </c>
      <c r="K54" s="644"/>
    </row>
    <row r="55" spans="1:11" s="400" customFormat="1" ht="25.5">
      <c r="A55" s="256">
        <v>1455</v>
      </c>
      <c r="B55" s="257" t="s">
        <v>380</v>
      </c>
      <c r="C55" s="260"/>
      <c r="D55" s="1711">
        <v>0</v>
      </c>
      <c r="E55" s="1715"/>
      <c r="F55" s="1713"/>
      <c r="G55" s="1716"/>
      <c r="H55" s="1714">
        <f t="shared" si="0"/>
        <v>0</v>
      </c>
      <c r="I55" s="1685"/>
      <c r="J55" s="711" t="s">
        <v>1036</v>
      </c>
      <c r="K55" s="644"/>
    </row>
    <row r="56" spans="1:11" s="400" customFormat="1" ht="12.75">
      <c r="A56" s="256">
        <v>1460</v>
      </c>
      <c r="B56" s="257" t="s">
        <v>381</v>
      </c>
      <c r="C56" s="260"/>
      <c r="D56" s="1711">
        <v>0</v>
      </c>
      <c r="E56" s="1715"/>
      <c r="F56" s="1713"/>
      <c r="G56" s="1716"/>
      <c r="H56" s="1714">
        <f t="shared" si="0"/>
        <v>0</v>
      </c>
      <c r="I56" s="1685"/>
      <c r="J56" s="711" t="s">
        <v>1036</v>
      </c>
      <c r="K56" s="644"/>
    </row>
    <row r="57" spans="1:11" s="400" customFormat="1" ht="12.75">
      <c r="A57" s="256">
        <v>1465</v>
      </c>
      <c r="B57" s="257" t="s">
        <v>382</v>
      </c>
      <c r="C57" s="260"/>
      <c r="D57" s="1711">
        <v>0</v>
      </c>
      <c r="E57" s="1715"/>
      <c r="F57" s="1713"/>
      <c r="G57" s="1716"/>
      <c r="H57" s="1714">
        <f t="shared" si="0"/>
        <v>0</v>
      </c>
      <c r="I57" s="1685"/>
      <c r="J57" s="711" t="s">
        <v>1036</v>
      </c>
      <c r="K57" s="644"/>
    </row>
    <row r="58" spans="1:11" s="400" customFormat="1" ht="12.75">
      <c r="A58" s="256">
        <v>1470</v>
      </c>
      <c r="B58" s="257" t="s">
        <v>1129</v>
      </c>
      <c r="C58" s="260"/>
      <c r="D58" s="1711">
        <v>0</v>
      </c>
      <c r="E58" s="1715"/>
      <c r="F58" s="1713"/>
      <c r="G58" s="1716"/>
      <c r="H58" s="1714">
        <f t="shared" si="0"/>
        <v>0</v>
      </c>
      <c r="I58" s="1685"/>
      <c r="J58" s="711" t="s">
        <v>1036</v>
      </c>
      <c r="K58" s="644"/>
    </row>
    <row r="59" spans="1:11" s="400" customFormat="1" ht="12.75">
      <c r="A59" s="256">
        <v>1475</v>
      </c>
      <c r="B59" s="257" t="s">
        <v>985</v>
      </c>
      <c r="C59" s="260"/>
      <c r="D59" s="1711">
        <v>0</v>
      </c>
      <c r="E59" s="1715"/>
      <c r="F59" s="1713"/>
      <c r="G59" s="1716"/>
      <c r="H59" s="1714">
        <f t="shared" si="0"/>
        <v>0</v>
      </c>
      <c r="I59" s="1685"/>
      <c r="J59" s="711" t="s">
        <v>1036</v>
      </c>
      <c r="K59" s="644"/>
    </row>
    <row r="60" spans="1:11" s="400" customFormat="1" ht="12.75">
      <c r="A60" s="256">
        <v>1480</v>
      </c>
      <c r="B60" s="257" t="s">
        <v>986</v>
      </c>
      <c r="C60" s="260"/>
      <c r="D60" s="1711">
        <v>0</v>
      </c>
      <c r="E60" s="1715"/>
      <c r="F60" s="1713"/>
      <c r="G60" s="1716"/>
      <c r="H60" s="1714">
        <f t="shared" si="0"/>
        <v>0</v>
      </c>
      <c r="I60" s="1685"/>
      <c r="J60" s="711" t="s">
        <v>1036</v>
      </c>
      <c r="K60" s="644"/>
    </row>
    <row r="61" spans="1:11" s="400" customFormat="1" ht="25.5">
      <c r="A61" s="256">
        <v>1485</v>
      </c>
      <c r="B61" s="257" t="s">
        <v>354</v>
      </c>
      <c r="C61" s="260"/>
      <c r="D61" s="1711">
        <v>0</v>
      </c>
      <c r="E61" s="1715"/>
      <c r="F61" s="1713"/>
      <c r="G61" s="1716"/>
      <c r="H61" s="1714">
        <f t="shared" si="0"/>
        <v>0</v>
      </c>
      <c r="I61" s="1685"/>
      <c r="J61" s="711" t="s">
        <v>1036</v>
      </c>
      <c r="K61" s="644"/>
    </row>
    <row r="62" spans="1:11" s="400" customFormat="1" ht="12.75">
      <c r="A62" s="256">
        <v>1490</v>
      </c>
      <c r="B62" s="257" t="s">
        <v>355</v>
      </c>
      <c r="C62" s="260"/>
      <c r="D62" s="1711">
        <v>0</v>
      </c>
      <c r="E62" s="1715"/>
      <c r="F62" s="1713"/>
      <c r="G62" s="1716"/>
      <c r="H62" s="1714">
        <f t="shared" si="0"/>
        <v>0</v>
      </c>
      <c r="I62" s="1685"/>
      <c r="J62" s="711" t="s">
        <v>1036</v>
      </c>
      <c r="K62" s="644"/>
    </row>
    <row r="63" spans="1:11" s="400" customFormat="1" ht="12.75">
      <c r="A63" s="256">
        <v>1505</v>
      </c>
      <c r="B63" s="257" t="s">
        <v>356</v>
      </c>
      <c r="C63" s="260"/>
      <c r="D63" s="1711">
        <v>0</v>
      </c>
      <c r="E63" s="1715"/>
      <c r="F63" s="1713"/>
      <c r="G63" s="1716"/>
      <c r="H63" s="1714">
        <f t="shared" si="0"/>
        <v>0</v>
      </c>
      <c r="I63" s="1685"/>
      <c r="J63" s="711" t="s">
        <v>1036</v>
      </c>
      <c r="K63" s="644"/>
    </row>
    <row r="64" spans="1:11" s="400" customFormat="1" ht="12.75">
      <c r="A64" s="256">
        <v>1508</v>
      </c>
      <c r="B64" s="257" t="s">
        <v>357</v>
      </c>
      <c r="C64" s="260"/>
      <c r="D64" s="1711">
        <v>0</v>
      </c>
      <c r="E64" s="1715"/>
      <c r="F64" s="1713"/>
      <c r="G64" s="1716"/>
      <c r="H64" s="1714">
        <f t="shared" si="0"/>
        <v>0</v>
      </c>
      <c r="I64" s="1685"/>
      <c r="J64" s="711" t="s">
        <v>1036</v>
      </c>
      <c r="K64" s="644"/>
    </row>
    <row r="65" spans="1:11" s="400" customFormat="1" ht="12.75">
      <c r="A65" s="256">
        <v>1510</v>
      </c>
      <c r="B65" s="257" t="s">
        <v>358</v>
      </c>
      <c r="C65" s="260"/>
      <c r="D65" s="1711">
        <v>0</v>
      </c>
      <c r="E65" s="1715"/>
      <c r="F65" s="1713"/>
      <c r="G65" s="1716"/>
      <c r="H65" s="1714">
        <f t="shared" si="0"/>
        <v>0</v>
      </c>
      <c r="I65" s="1685"/>
      <c r="J65" s="711" t="s">
        <v>1036</v>
      </c>
      <c r="K65" s="644"/>
    </row>
    <row r="66" spans="1:11" s="400" customFormat="1" ht="12.75">
      <c r="A66" s="256">
        <v>1515</v>
      </c>
      <c r="B66" s="257" t="s">
        <v>359</v>
      </c>
      <c r="C66" s="260"/>
      <c r="D66" s="1711">
        <v>0</v>
      </c>
      <c r="E66" s="1715"/>
      <c r="F66" s="1713"/>
      <c r="G66" s="1716"/>
      <c r="H66" s="1714">
        <f t="shared" si="0"/>
        <v>0</v>
      </c>
      <c r="I66" s="1685"/>
      <c r="J66" s="711" t="s">
        <v>1036</v>
      </c>
      <c r="K66" s="644"/>
    </row>
    <row r="67" spans="1:11" s="400" customFormat="1" ht="12.75">
      <c r="A67" s="256">
        <v>1516</v>
      </c>
      <c r="B67" s="257" t="s">
        <v>360</v>
      </c>
      <c r="C67" s="260"/>
      <c r="D67" s="1711">
        <v>0</v>
      </c>
      <c r="E67" s="1715"/>
      <c r="F67" s="1713"/>
      <c r="G67" s="1716"/>
      <c r="H67" s="1714">
        <f t="shared" si="0"/>
        <v>0</v>
      </c>
      <c r="I67" s="1685"/>
      <c r="J67" s="711" t="s">
        <v>1036</v>
      </c>
      <c r="K67" s="644"/>
    </row>
    <row r="68" spans="1:11" s="400" customFormat="1" ht="12.75">
      <c r="A68" s="256">
        <v>1518</v>
      </c>
      <c r="B68" s="257" t="s">
        <v>361</v>
      </c>
      <c r="C68" s="260"/>
      <c r="D68" s="1711">
        <v>0</v>
      </c>
      <c r="E68" s="1715"/>
      <c r="F68" s="1713"/>
      <c r="G68" s="1716"/>
      <c r="H68" s="1714">
        <f t="shared" si="0"/>
        <v>0</v>
      </c>
      <c r="I68" s="1685"/>
      <c r="J68" s="711" t="s">
        <v>1036</v>
      </c>
      <c r="K68" s="644"/>
    </row>
    <row r="69" spans="1:11" s="400" customFormat="1" ht="12.75">
      <c r="A69" s="256">
        <v>1520</v>
      </c>
      <c r="B69" s="257" t="s">
        <v>362</v>
      </c>
      <c r="C69" s="260"/>
      <c r="D69" s="1711">
        <v>0</v>
      </c>
      <c r="E69" s="1715"/>
      <c r="F69" s="1713"/>
      <c r="G69" s="1716"/>
      <c r="H69" s="1714">
        <f t="shared" si="0"/>
        <v>0</v>
      </c>
      <c r="I69" s="1685"/>
      <c r="J69" s="711" t="s">
        <v>1036</v>
      </c>
      <c r="K69" s="644"/>
    </row>
    <row r="70" spans="1:11" s="400" customFormat="1" ht="12.75">
      <c r="A70" s="256">
        <v>1525</v>
      </c>
      <c r="B70" s="257" t="s">
        <v>363</v>
      </c>
      <c r="C70" s="260"/>
      <c r="D70" s="1711">
        <v>0</v>
      </c>
      <c r="E70" s="1715"/>
      <c r="F70" s="1713"/>
      <c r="G70" s="1716"/>
      <c r="H70" s="1714">
        <f t="shared" si="0"/>
        <v>0</v>
      </c>
      <c r="I70" s="1685"/>
      <c r="J70" s="711" t="s">
        <v>1036</v>
      </c>
      <c r="K70" s="644"/>
    </row>
    <row r="71" spans="1:11" s="400" customFormat="1" ht="12.75">
      <c r="A71" s="256">
        <v>1530</v>
      </c>
      <c r="B71" s="257" t="s">
        <v>364</v>
      </c>
      <c r="C71" s="260"/>
      <c r="D71" s="1711">
        <v>0</v>
      </c>
      <c r="E71" s="1715"/>
      <c r="F71" s="1713"/>
      <c r="G71" s="1716"/>
      <c r="H71" s="1714">
        <f t="shared" si="0"/>
        <v>0</v>
      </c>
      <c r="I71" s="1685"/>
      <c r="J71" s="711" t="s">
        <v>1036</v>
      </c>
      <c r="K71" s="644"/>
    </row>
    <row r="72" spans="1:11" s="400" customFormat="1" ht="12.75">
      <c r="A72" s="256">
        <v>1540</v>
      </c>
      <c r="B72" s="257" t="s">
        <v>365</v>
      </c>
      <c r="C72" s="260"/>
      <c r="D72" s="1711">
        <v>0</v>
      </c>
      <c r="E72" s="1715"/>
      <c r="F72" s="1713"/>
      <c r="G72" s="1716"/>
      <c r="H72" s="1714">
        <f t="shared" si="0"/>
        <v>0</v>
      </c>
      <c r="I72" s="1685"/>
      <c r="J72" s="711" t="s">
        <v>1036</v>
      </c>
      <c r="K72" s="644"/>
    </row>
    <row r="73" spans="1:11" s="400" customFormat="1" ht="12.75">
      <c r="A73" s="256">
        <v>1545</v>
      </c>
      <c r="B73" s="257" t="s">
        <v>366</v>
      </c>
      <c r="C73" s="260"/>
      <c r="D73" s="1711">
        <v>0</v>
      </c>
      <c r="E73" s="1715"/>
      <c r="F73" s="1713"/>
      <c r="G73" s="1716"/>
      <c r="H73" s="1714">
        <f t="shared" si="0"/>
        <v>0</v>
      </c>
      <c r="I73" s="1685"/>
      <c r="J73" s="711" t="s">
        <v>1036</v>
      </c>
      <c r="K73" s="644"/>
    </row>
    <row r="74" spans="1:11" s="400" customFormat="1" ht="12.75">
      <c r="A74" s="256">
        <v>1548</v>
      </c>
      <c r="B74" s="257" t="s">
        <v>367</v>
      </c>
      <c r="C74" s="260"/>
      <c r="D74" s="1711">
        <v>0</v>
      </c>
      <c r="E74" s="1715"/>
      <c r="F74" s="1713"/>
      <c r="G74" s="1716"/>
      <c r="H74" s="1714">
        <f t="shared" si="0"/>
        <v>0</v>
      </c>
      <c r="I74" s="1685"/>
      <c r="J74" s="711" t="s">
        <v>1036</v>
      </c>
      <c r="K74" s="644"/>
    </row>
    <row r="75" spans="1:11" s="400" customFormat="1" ht="12.75">
      <c r="A75" s="256">
        <v>1560</v>
      </c>
      <c r="B75" s="257" t="s">
        <v>368</v>
      </c>
      <c r="C75" s="260"/>
      <c r="D75" s="1711">
        <v>0</v>
      </c>
      <c r="E75" s="1715"/>
      <c r="F75" s="1713"/>
      <c r="G75" s="1716"/>
      <c r="H75" s="1714">
        <f t="shared" si="0"/>
        <v>0</v>
      </c>
      <c r="I75" s="1685"/>
      <c r="J75" s="711" t="s">
        <v>1036</v>
      </c>
      <c r="K75" s="644"/>
    </row>
    <row r="76" spans="1:11" s="400" customFormat="1" ht="12.75">
      <c r="A76" s="256">
        <v>1562</v>
      </c>
      <c r="B76" s="257" t="s">
        <v>369</v>
      </c>
      <c r="C76" s="260"/>
      <c r="D76" s="1711">
        <v>0</v>
      </c>
      <c r="E76" s="1715"/>
      <c r="F76" s="1713"/>
      <c r="G76" s="1716"/>
      <c r="H76" s="1714">
        <f t="shared" si="0"/>
        <v>0</v>
      </c>
      <c r="I76" s="1685"/>
      <c r="J76" s="711" t="s">
        <v>1036</v>
      </c>
      <c r="K76" s="644"/>
    </row>
    <row r="77" spans="1:11" s="400" customFormat="1" ht="12.75">
      <c r="A77" s="256">
        <v>1563</v>
      </c>
      <c r="B77" s="257" t="s">
        <v>666</v>
      </c>
      <c r="C77" s="260"/>
      <c r="D77" s="1711">
        <v>0</v>
      </c>
      <c r="E77" s="1715"/>
      <c r="F77" s="1713"/>
      <c r="G77" s="1716"/>
      <c r="H77" s="1714">
        <f t="shared" si="0"/>
        <v>0</v>
      </c>
      <c r="I77" s="1685"/>
      <c r="J77" s="711" t="s">
        <v>1036</v>
      </c>
      <c r="K77" s="644"/>
    </row>
    <row r="78" spans="1:11" s="400" customFormat="1" ht="25.5">
      <c r="A78" s="261">
        <v>1565</v>
      </c>
      <c r="B78" s="262" t="s">
        <v>215</v>
      </c>
      <c r="C78" s="260"/>
      <c r="D78" s="1711">
        <v>0</v>
      </c>
      <c r="E78" s="1715"/>
      <c r="F78" s="1713"/>
      <c r="G78" s="1716"/>
      <c r="H78" s="1714">
        <f t="shared" si="0"/>
        <v>0</v>
      </c>
      <c r="I78" s="1685"/>
      <c r="J78" s="711" t="s">
        <v>1353</v>
      </c>
      <c r="K78" s="644"/>
    </row>
    <row r="79" spans="1:11" s="400" customFormat="1" ht="12.75">
      <c r="A79" s="256">
        <v>1570</v>
      </c>
      <c r="B79" s="257" t="s">
        <v>370</v>
      </c>
      <c r="C79" s="260"/>
      <c r="D79" s="1711">
        <v>0</v>
      </c>
      <c r="E79" s="1715"/>
      <c r="F79" s="1713"/>
      <c r="G79" s="1716"/>
      <c r="H79" s="1714">
        <f t="shared" si="0"/>
        <v>0</v>
      </c>
      <c r="I79" s="1685"/>
      <c r="J79" s="711" t="s">
        <v>1036</v>
      </c>
      <c r="K79" s="644"/>
    </row>
    <row r="80" spans="1:11" s="400" customFormat="1" ht="12.75">
      <c r="A80" s="256">
        <v>1571</v>
      </c>
      <c r="B80" s="257" t="s">
        <v>371</v>
      </c>
      <c r="C80" s="260"/>
      <c r="D80" s="1711">
        <v>0</v>
      </c>
      <c r="E80" s="1715"/>
      <c r="F80" s="1713"/>
      <c r="G80" s="1716"/>
      <c r="H80" s="1714">
        <f t="shared" si="0"/>
        <v>0</v>
      </c>
      <c r="I80" s="1685"/>
      <c r="J80" s="711" t="s">
        <v>1036</v>
      </c>
      <c r="K80" s="644"/>
    </row>
    <row r="81" spans="1:11" s="400" customFormat="1" ht="12.75">
      <c r="A81" s="256">
        <v>1572</v>
      </c>
      <c r="B81" s="257" t="s">
        <v>372</v>
      </c>
      <c r="C81" s="260"/>
      <c r="D81" s="1711">
        <v>0</v>
      </c>
      <c r="E81" s="1715"/>
      <c r="F81" s="1713"/>
      <c r="G81" s="1716"/>
      <c r="H81" s="1714">
        <f t="shared" si="0"/>
        <v>0</v>
      </c>
      <c r="I81" s="1685"/>
      <c r="J81" s="711" t="s">
        <v>1036</v>
      </c>
      <c r="K81" s="644"/>
    </row>
    <row r="82" spans="1:11" s="400" customFormat="1" ht="12.75">
      <c r="A82" s="256">
        <v>1574</v>
      </c>
      <c r="B82" s="257" t="s">
        <v>1270</v>
      </c>
      <c r="C82" s="260"/>
      <c r="D82" s="1711">
        <v>0</v>
      </c>
      <c r="E82" s="1715"/>
      <c r="F82" s="1713"/>
      <c r="G82" s="1716"/>
      <c r="H82" s="1714">
        <f t="shared" si="0"/>
        <v>0</v>
      </c>
      <c r="I82" s="1685"/>
      <c r="J82" s="711" t="s">
        <v>1036</v>
      </c>
      <c r="K82" s="644"/>
    </row>
    <row r="83" spans="1:11" s="400" customFormat="1" ht="12.75">
      <c r="A83" s="256">
        <v>1580</v>
      </c>
      <c r="B83" s="257" t="s">
        <v>1271</v>
      </c>
      <c r="C83" s="260"/>
      <c r="D83" s="1711">
        <v>0</v>
      </c>
      <c r="E83" s="1715"/>
      <c r="F83" s="1713"/>
      <c r="G83" s="1716"/>
      <c r="H83" s="1714">
        <f t="shared" si="0"/>
        <v>0</v>
      </c>
      <c r="I83" s="1685"/>
      <c r="J83" s="711" t="s">
        <v>1036</v>
      </c>
      <c r="K83" s="644"/>
    </row>
    <row r="84" spans="1:11" s="400" customFormat="1" ht="12.75">
      <c r="A84" s="256">
        <v>1582</v>
      </c>
      <c r="B84" s="257" t="s">
        <v>1272</v>
      </c>
      <c r="C84" s="260"/>
      <c r="D84" s="1711">
        <v>0</v>
      </c>
      <c r="E84" s="1715"/>
      <c r="F84" s="1713"/>
      <c r="G84" s="1716"/>
      <c r="H84" s="1714">
        <f t="shared" si="0"/>
        <v>0</v>
      </c>
      <c r="I84" s="1685"/>
      <c r="J84" s="711" t="s">
        <v>1036</v>
      </c>
      <c r="K84" s="644"/>
    </row>
    <row r="85" spans="1:11" s="400" customFormat="1" ht="12.75">
      <c r="A85" s="256">
        <v>1584</v>
      </c>
      <c r="B85" s="257" t="s">
        <v>1273</v>
      </c>
      <c r="C85" s="260"/>
      <c r="D85" s="1711">
        <v>0</v>
      </c>
      <c r="E85" s="1715"/>
      <c r="F85" s="1713"/>
      <c r="G85" s="1716"/>
      <c r="H85" s="1714">
        <f t="shared" si="0"/>
        <v>0</v>
      </c>
      <c r="I85" s="1685"/>
      <c r="J85" s="711" t="s">
        <v>1036</v>
      </c>
      <c r="K85" s="644"/>
    </row>
    <row r="86" spans="1:11" s="400" customFormat="1" ht="12.75">
      <c r="A86" s="256">
        <v>1586</v>
      </c>
      <c r="B86" s="257" t="s">
        <v>1274</v>
      </c>
      <c r="C86" s="260"/>
      <c r="D86" s="1711">
        <v>0</v>
      </c>
      <c r="E86" s="1715"/>
      <c r="F86" s="1713"/>
      <c r="G86" s="1716"/>
      <c r="H86" s="1714">
        <f t="shared" si="0"/>
        <v>0</v>
      </c>
      <c r="I86" s="1685"/>
      <c r="J86" s="711" t="s">
        <v>1036</v>
      </c>
      <c r="K86" s="644"/>
    </row>
    <row r="87" spans="1:11" s="400" customFormat="1" ht="12.75">
      <c r="A87" s="256">
        <v>1588</v>
      </c>
      <c r="B87" s="257" t="s">
        <v>1275</v>
      </c>
      <c r="C87" s="260"/>
      <c r="D87" s="1711">
        <v>0</v>
      </c>
      <c r="E87" s="1715"/>
      <c r="F87" s="1713"/>
      <c r="G87" s="1716"/>
      <c r="H87" s="1714">
        <f t="shared" si="0"/>
        <v>0</v>
      </c>
      <c r="I87" s="1685"/>
      <c r="J87" s="711" t="s">
        <v>1036</v>
      </c>
      <c r="K87" s="644"/>
    </row>
    <row r="88" spans="1:11" s="400" customFormat="1" ht="12.75">
      <c r="A88" s="256">
        <v>1590</v>
      </c>
      <c r="B88" s="257" t="s">
        <v>1365</v>
      </c>
      <c r="C88" s="260"/>
      <c r="D88" s="1711">
        <v>0</v>
      </c>
      <c r="E88" s="1715"/>
      <c r="F88" s="1713"/>
      <c r="G88" s="1716"/>
      <c r="H88" s="1714">
        <f t="shared" si="0"/>
        <v>0</v>
      </c>
      <c r="I88" s="1685"/>
      <c r="J88" s="711" t="s">
        <v>1036</v>
      </c>
      <c r="K88" s="644"/>
    </row>
    <row r="89" spans="1:11" s="400" customFormat="1" ht="12.75">
      <c r="A89" s="256">
        <v>1605</v>
      </c>
      <c r="B89" s="257" t="s">
        <v>1276</v>
      </c>
      <c r="C89" s="260"/>
      <c r="D89" s="1711">
        <v>0</v>
      </c>
      <c r="E89" s="1715"/>
      <c r="F89" s="1713"/>
      <c r="G89" s="1716"/>
      <c r="H89" s="1714">
        <f t="shared" ref="H89:H152" si="1">+D89+E89+F89-G89</f>
        <v>0</v>
      </c>
      <c r="I89" s="1685"/>
      <c r="J89" s="711" t="s">
        <v>1036</v>
      </c>
      <c r="K89" s="644"/>
    </row>
    <row r="90" spans="1:11" s="400" customFormat="1" ht="12.75">
      <c r="A90" s="256">
        <v>1606</v>
      </c>
      <c r="B90" s="257" t="s">
        <v>620</v>
      </c>
      <c r="C90" s="260"/>
      <c r="D90" s="1711">
        <v>0</v>
      </c>
      <c r="E90" s="1715"/>
      <c r="F90" s="1713"/>
      <c r="G90" s="1716"/>
      <c r="H90" s="1714">
        <f t="shared" si="1"/>
        <v>0</v>
      </c>
      <c r="I90" s="1685"/>
      <c r="J90" s="711" t="s">
        <v>1037</v>
      </c>
      <c r="K90" s="644"/>
    </row>
    <row r="91" spans="1:11" s="400" customFormat="1" ht="12.75">
      <c r="A91" s="263">
        <v>1608</v>
      </c>
      <c r="B91" s="264" t="s">
        <v>621</v>
      </c>
      <c r="C91" s="260"/>
      <c r="D91" s="1711">
        <v>0</v>
      </c>
      <c r="E91" s="1715"/>
      <c r="F91" s="1713"/>
      <c r="G91" s="1716"/>
      <c r="H91" s="1714">
        <f t="shared" si="1"/>
        <v>0</v>
      </c>
      <c r="I91" s="1685"/>
      <c r="J91" s="711" t="s">
        <v>1303</v>
      </c>
      <c r="K91" s="644"/>
    </row>
    <row r="92" spans="1:11" s="400" customFormat="1" ht="12.75">
      <c r="A92" s="256">
        <v>1610</v>
      </c>
      <c r="B92" s="257" t="s">
        <v>622</v>
      </c>
      <c r="C92" s="260"/>
      <c r="D92" s="1711">
        <v>0</v>
      </c>
      <c r="E92" s="1715"/>
      <c r="F92" s="1713"/>
      <c r="G92" s="1716"/>
      <c r="H92" s="1714">
        <f t="shared" si="1"/>
        <v>0</v>
      </c>
      <c r="I92" s="1685"/>
      <c r="J92" s="711" t="s">
        <v>1037</v>
      </c>
      <c r="K92" s="644"/>
    </row>
    <row r="93" spans="1:11" s="400" customFormat="1" ht="12.75">
      <c r="A93" s="256">
        <v>1615</v>
      </c>
      <c r="B93" s="257" t="s">
        <v>623</v>
      </c>
      <c r="C93" s="260"/>
      <c r="D93" s="1711">
        <v>0</v>
      </c>
      <c r="E93" s="1715"/>
      <c r="F93" s="1713"/>
      <c r="G93" s="1716"/>
      <c r="H93" s="1714">
        <f t="shared" si="1"/>
        <v>0</v>
      </c>
      <c r="I93" s="1685"/>
      <c r="J93" s="711" t="s">
        <v>1037</v>
      </c>
      <c r="K93" s="644"/>
    </row>
    <row r="94" spans="1:11" s="400" customFormat="1" ht="12.75">
      <c r="A94" s="256">
        <v>1616</v>
      </c>
      <c r="B94" s="257" t="s">
        <v>624</v>
      </c>
      <c r="C94" s="260"/>
      <c r="D94" s="1711">
        <v>0</v>
      </c>
      <c r="E94" s="1715"/>
      <c r="F94" s="1713"/>
      <c r="G94" s="1716"/>
      <c r="H94" s="1714">
        <f t="shared" si="1"/>
        <v>0</v>
      </c>
      <c r="I94" s="1685"/>
      <c r="J94" s="711" t="s">
        <v>1037</v>
      </c>
      <c r="K94" s="644"/>
    </row>
    <row r="95" spans="1:11" s="400" customFormat="1" ht="12.75">
      <c r="A95" s="256">
        <v>1620</v>
      </c>
      <c r="B95" s="257" t="s">
        <v>625</v>
      </c>
      <c r="C95" s="260"/>
      <c r="D95" s="1711">
        <v>0</v>
      </c>
      <c r="E95" s="1715"/>
      <c r="F95" s="1713"/>
      <c r="G95" s="1716"/>
      <c r="H95" s="1714">
        <f t="shared" si="1"/>
        <v>0</v>
      </c>
      <c r="I95" s="1685"/>
      <c r="J95" s="711" t="s">
        <v>1037</v>
      </c>
      <c r="K95" s="644"/>
    </row>
    <row r="96" spans="1:11" s="400" customFormat="1" ht="12.75">
      <c r="A96" s="256">
        <v>1630</v>
      </c>
      <c r="B96" s="257" t="s">
        <v>626</v>
      </c>
      <c r="C96" s="260"/>
      <c r="D96" s="1711">
        <v>0</v>
      </c>
      <c r="E96" s="1715"/>
      <c r="F96" s="1713"/>
      <c r="G96" s="1716"/>
      <c r="H96" s="1714">
        <f t="shared" si="1"/>
        <v>0</v>
      </c>
      <c r="I96" s="1685"/>
      <c r="J96" s="711" t="s">
        <v>1037</v>
      </c>
      <c r="K96" s="644"/>
    </row>
    <row r="97" spans="1:11" s="400" customFormat="1" ht="12.75">
      <c r="A97" s="256">
        <v>1635</v>
      </c>
      <c r="B97" s="257" t="s">
        <v>738</v>
      </c>
      <c r="C97" s="260"/>
      <c r="D97" s="1711">
        <v>0</v>
      </c>
      <c r="E97" s="1715"/>
      <c r="F97" s="1713"/>
      <c r="G97" s="1716"/>
      <c r="H97" s="1714">
        <f t="shared" si="1"/>
        <v>0</v>
      </c>
      <c r="I97" s="1685"/>
      <c r="J97" s="711" t="s">
        <v>1037</v>
      </c>
      <c r="K97" s="644"/>
    </row>
    <row r="98" spans="1:11" s="400" customFormat="1" ht="12.75">
      <c r="A98" s="256">
        <v>1640</v>
      </c>
      <c r="B98" s="257" t="s">
        <v>739</v>
      </c>
      <c r="C98" s="260"/>
      <c r="D98" s="1711">
        <v>0</v>
      </c>
      <c r="E98" s="1715"/>
      <c r="F98" s="1713"/>
      <c r="G98" s="1716"/>
      <c r="H98" s="1714">
        <f t="shared" si="1"/>
        <v>0</v>
      </c>
      <c r="I98" s="1685"/>
      <c r="J98" s="711" t="s">
        <v>1037</v>
      </c>
      <c r="K98" s="644"/>
    </row>
    <row r="99" spans="1:11" s="400" customFormat="1" ht="12.75">
      <c r="A99" s="256">
        <v>1645</v>
      </c>
      <c r="B99" s="257" t="s">
        <v>401</v>
      </c>
      <c r="C99" s="260"/>
      <c r="D99" s="1711">
        <v>0</v>
      </c>
      <c r="E99" s="1715"/>
      <c r="F99" s="1713"/>
      <c r="G99" s="1716"/>
      <c r="H99" s="1714">
        <f t="shared" si="1"/>
        <v>0</v>
      </c>
      <c r="I99" s="1685"/>
      <c r="J99" s="711" t="s">
        <v>1037</v>
      </c>
      <c r="K99" s="644"/>
    </row>
    <row r="100" spans="1:11" s="400" customFormat="1" ht="12.75">
      <c r="A100" s="256">
        <v>1650</v>
      </c>
      <c r="B100" s="257" t="s">
        <v>402</v>
      </c>
      <c r="C100" s="260"/>
      <c r="D100" s="1711">
        <v>0</v>
      </c>
      <c r="E100" s="1715"/>
      <c r="F100" s="1713"/>
      <c r="G100" s="1716"/>
      <c r="H100" s="1714">
        <f t="shared" si="1"/>
        <v>0</v>
      </c>
      <c r="I100" s="1685"/>
      <c r="J100" s="711" t="s">
        <v>1037</v>
      </c>
      <c r="K100" s="644"/>
    </row>
    <row r="101" spans="1:11" s="400" customFormat="1" ht="12.75">
      <c r="A101" s="256">
        <v>1655</v>
      </c>
      <c r="B101" s="257" t="s">
        <v>403</v>
      </c>
      <c r="C101" s="260"/>
      <c r="D101" s="1711">
        <v>0</v>
      </c>
      <c r="E101" s="1715"/>
      <c r="F101" s="1713"/>
      <c r="G101" s="1716"/>
      <c r="H101" s="1714">
        <f t="shared" si="1"/>
        <v>0</v>
      </c>
      <c r="I101" s="1685"/>
      <c r="J101" s="711" t="s">
        <v>1037</v>
      </c>
      <c r="K101" s="644"/>
    </row>
    <row r="102" spans="1:11" s="400" customFormat="1" ht="12.75">
      <c r="A102" s="256">
        <v>1660</v>
      </c>
      <c r="B102" s="257" t="s">
        <v>404</v>
      </c>
      <c r="C102" s="260"/>
      <c r="D102" s="1711">
        <v>0</v>
      </c>
      <c r="E102" s="1715"/>
      <c r="F102" s="1713"/>
      <c r="G102" s="1716"/>
      <c r="H102" s="1714">
        <f t="shared" si="1"/>
        <v>0</v>
      </c>
      <c r="I102" s="1685"/>
      <c r="J102" s="711" t="s">
        <v>1037</v>
      </c>
      <c r="K102" s="644"/>
    </row>
    <row r="103" spans="1:11" s="400" customFormat="1" ht="12.75">
      <c r="A103" s="256">
        <v>1665</v>
      </c>
      <c r="B103" s="257" t="s">
        <v>405</v>
      </c>
      <c r="C103" s="260"/>
      <c r="D103" s="1711">
        <v>0</v>
      </c>
      <c r="E103" s="1715"/>
      <c r="F103" s="1713"/>
      <c r="G103" s="1716"/>
      <c r="H103" s="1714">
        <f t="shared" si="1"/>
        <v>0</v>
      </c>
      <c r="I103" s="1685"/>
      <c r="J103" s="711" t="s">
        <v>1037</v>
      </c>
      <c r="K103" s="644"/>
    </row>
    <row r="104" spans="1:11" s="400" customFormat="1" ht="12.75">
      <c r="A104" s="256">
        <v>1670</v>
      </c>
      <c r="B104" s="257" t="s">
        <v>406</v>
      </c>
      <c r="C104" s="260"/>
      <c r="D104" s="1711">
        <v>0</v>
      </c>
      <c r="E104" s="1715"/>
      <c r="F104" s="1713"/>
      <c r="G104" s="1716"/>
      <c r="H104" s="1714">
        <f t="shared" si="1"/>
        <v>0</v>
      </c>
      <c r="I104" s="1685"/>
      <c r="J104" s="711" t="s">
        <v>1037</v>
      </c>
      <c r="K104" s="644"/>
    </row>
    <row r="105" spans="1:11" s="400" customFormat="1" ht="12.75">
      <c r="A105" s="256">
        <v>1675</v>
      </c>
      <c r="B105" s="257" t="s">
        <v>407</v>
      </c>
      <c r="C105" s="260"/>
      <c r="D105" s="1711">
        <v>0</v>
      </c>
      <c r="E105" s="1715"/>
      <c r="F105" s="1713"/>
      <c r="G105" s="1716"/>
      <c r="H105" s="1714">
        <f t="shared" si="1"/>
        <v>0</v>
      </c>
      <c r="I105" s="1685"/>
      <c r="J105" s="711" t="s">
        <v>1037</v>
      </c>
      <c r="K105" s="644"/>
    </row>
    <row r="106" spans="1:11" s="400" customFormat="1" ht="12.75">
      <c r="A106" s="256">
        <v>1680</v>
      </c>
      <c r="B106" s="257" t="s">
        <v>408</v>
      </c>
      <c r="C106" s="260"/>
      <c r="D106" s="1711">
        <v>0</v>
      </c>
      <c r="E106" s="1715"/>
      <c r="F106" s="1713"/>
      <c r="G106" s="1716"/>
      <c r="H106" s="1714">
        <f t="shared" si="1"/>
        <v>0</v>
      </c>
      <c r="I106" s="1685"/>
      <c r="J106" s="711" t="s">
        <v>1037</v>
      </c>
      <c r="K106" s="644"/>
    </row>
    <row r="107" spans="1:11" s="400" customFormat="1" ht="12.75">
      <c r="A107" s="256">
        <v>1685</v>
      </c>
      <c r="B107" s="257" t="s">
        <v>409</v>
      </c>
      <c r="C107" s="260"/>
      <c r="D107" s="1711">
        <v>0</v>
      </c>
      <c r="E107" s="1715"/>
      <c r="F107" s="1713"/>
      <c r="G107" s="1716"/>
      <c r="H107" s="1714">
        <f t="shared" si="1"/>
        <v>0</v>
      </c>
      <c r="I107" s="1685"/>
      <c r="J107" s="711" t="s">
        <v>1037</v>
      </c>
      <c r="K107" s="644"/>
    </row>
    <row r="108" spans="1:11" s="400" customFormat="1" ht="12.75">
      <c r="A108" s="256">
        <v>1705</v>
      </c>
      <c r="B108" s="257" t="s">
        <v>623</v>
      </c>
      <c r="C108" s="260"/>
      <c r="D108" s="1711">
        <v>0</v>
      </c>
      <c r="E108" s="1715"/>
      <c r="F108" s="1713"/>
      <c r="G108" s="1716"/>
      <c r="H108" s="1714">
        <f t="shared" si="1"/>
        <v>0</v>
      </c>
      <c r="I108" s="1685"/>
      <c r="J108" s="711" t="s">
        <v>1037</v>
      </c>
      <c r="K108" s="644"/>
    </row>
    <row r="109" spans="1:11" s="400" customFormat="1" ht="12.75">
      <c r="A109" s="256">
        <v>1706</v>
      </c>
      <c r="B109" s="257" t="s">
        <v>624</v>
      </c>
      <c r="C109" s="260"/>
      <c r="D109" s="1711">
        <v>0</v>
      </c>
      <c r="E109" s="1715"/>
      <c r="F109" s="1713"/>
      <c r="G109" s="1716"/>
      <c r="H109" s="1714">
        <f t="shared" si="1"/>
        <v>0</v>
      </c>
      <c r="I109" s="1685"/>
      <c r="J109" s="711" t="s">
        <v>1037</v>
      </c>
      <c r="K109" s="644"/>
    </row>
    <row r="110" spans="1:11" s="400" customFormat="1" ht="12.75">
      <c r="A110" s="256">
        <v>1708</v>
      </c>
      <c r="B110" s="257" t="s">
        <v>625</v>
      </c>
      <c r="C110" s="260"/>
      <c r="D110" s="1711">
        <v>0</v>
      </c>
      <c r="E110" s="1715"/>
      <c r="F110" s="1713"/>
      <c r="G110" s="1716"/>
      <c r="H110" s="1714">
        <f t="shared" si="1"/>
        <v>0</v>
      </c>
      <c r="I110" s="1685"/>
      <c r="J110" s="711" t="s">
        <v>1037</v>
      </c>
      <c r="K110" s="644"/>
    </row>
    <row r="111" spans="1:11" s="400" customFormat="1" ht="12.75">
      <c r="A111" s="256">
        <v>1710</v>
      </c>
      <c r="B111" s="257" t="s">
        <v>626</v>
      </c>
      <c r="C111" s="260"/>
      <c r="D111" s="1711">
        <v>0</v>
      </c>
      <c r="E111" s="1715"/>
      <c r="F111" s="1713"/>
      <c r="G111" s="1716"/>
      <c r="H111" s="1714">
        <f t="shared" si="1"/>
        <v>0</v>
      </c>
      <c r="I111" s="1685"/>
      <c r="J111" s="711" t="s">
        <v>1037</v>
      </c>
      <c r="K111" s="644"/>
    </row>
    <row r="112" spans="1:11" s="400" customFormat="1" ht="12.75">
      <c r="A112" s="256">
        <v>1715</v>
      </c>
      <c r="B112" s="257" t="s">
        <v>410</v>
      </c>
      <c r="C112" s="260"/>
      <c r="D112" s="1711">
        <v>0</v>
      </c>
      <c r="E112" s="1715"/>
      <c r="F112" s="1713"/>
      <c r="G112" s="1716"/>
      <c r="H112" s="1714">
        <f t="shared" si="1"/>
        <v>0</v>
      </c>
      <c r="I112" s="1685"/>
      <c r="J112" s="711" t="s">
        <v>1037</v>
      </c>
      <c r="K112" s="644"/>
    </row>
    <row r="113" spans="1:11" s="400" customFormat="1" ht="12.75">
      <c r="A113" s="256">
        <v>1720</v>
      </c>
      <c r="B113" s="257" t="s">
        <v>411</v>
      </c>
      <c r="C113" s="260"/>
      <c r="D113" s="1711">
        <v>0</v>
      </c>
      <c r="E113" s="1715"/>
      <c r="F113" s="1713"/>
      <c r="G113" s="1716"/>
      <c r="H113" s="1714">
        <f t="shared" si="1"/>
        <v>0</v>
      </c>
      <c r="I113" s="1685"/>
      <c r="J113" s="711" t="s">
        <v>1037</v>
      </c>
      <c r="K113" s="644"/>
    </row>
    <row r="114" spans="1:11" s="400" customFormat="1" ht="12.75">
      <c r="A114" s="256">
        <v>1725</v>
      </c>
      <c r="B114" s="257" t="s">
        <v>412</v>
      </c>
      <c r="C114" s="260"/>
      <c r="D114" s="1711">
        <v>0</v>
      </c>
      <c r="E114" s="1715"/>
      <c r="F114" s="1713"/>
      <c r="G114" s="1716"/>
      <c r="H114" s="1714">
        <f t="shared" si="1"/>
        <v>0</v>
      </c>
      <c r="I114" s="1685"/>
      <c r="J114" s="711" t="s">
        <v>1037</v>
      </c>
      <c r="K114" s="644"/>
    </row>
    <row r="115" spans="1:11" s="400" customFormat="1" ht="12.75">
      <c r="A115" s="256">
        <v>1730</v>
      </c>
      <c r="B115" s="257" t="s">
        <v>413</v>
      </c>
      <c r="C115" s="260"/>
      <c r="D115" s="1711">
        <v>0</v>
      </c>
      <c r="E115" s="1715"/>
      <c r="F115" s="1713"/>
      <c r="G115" s="1716"/>
      <c r="H115" s="1714">
        <f t="shared" si="1"/>
        <v>0</v>
      </c>
      <c r="I115" s="1685"/>
      <c r="J115" s="711" t="s">
        <v>1037</v>
      </c>
      <c r="K115" s="644"/>
    </row>
    <row r="116" spans="1:11" s="400" customFormat="1" ht="12.75">
      <c r="A116" s="256">
        <v>1735</v>
      </c>
      <c r="B116" s="257" t="s">
        <v>414</v>
      </c>
      <c r="C116" s="260"/>
      <c r="D116" s="1711">
        <v>0</v>
      </c>
      <c r="E116" s="1715"/>
      <c r="F116" s="1713"/>
      <c r="G116" s="1716"/>
      <c r="H116" s="1714">
        <f t="shared" si="1"/>
        <v>0</v>
      </c>
      <c r="I116" s="1685"/>
      <c r="J116" s="711" t="s">
        <v>1037</v>
      </c>
      <c r="K116" s="644"/>
    </row>
    <row r="117" spans="1:11" s="400" customFormat="1" ht="12.75">
      <c r="A117" s="256">
        <v>1740</v>
      </c>
      <c r="B117" s="257" t="s">
        <v>422</v>
      </c>
      <c r="C117" s="260"/>
      <c r="D117" s="1711">
        <v>0</v>
      </c>
      <c r="E117" s="1715"/>
      <c r="F117" s="1713"/>
      <c r="G117" s="1716"/>
      <c r="H117" s="1714">
        <f t="shared" si="1"/>
        <v>0</v>
      </c>
      <c r="I117" s="1685"/>
      <c r="J117" s="711" t="s">
        <v>1037</v>
      </c>
      <c r="K117" s="644"/>
    </row>
    <row r="118" spans="1:11" s="400" customFormat="1" ht="12.75">
      <c r="A118" s="256">
        <v>1745</v>
      </c>
      <c r="B118" s="257" t="s">
        <v>423</v>
      </c>
      <c r="C118" s="260"/>
      <c r="D118" s="1711">
        <v>0</v>
      </c>
      <c r="E118" s="1715"/>
      <c r="F118" s="1713"/>
      <c r="G118" s="1716"/>
      <c r="H118" s="1714">
        <f t="shared" si="1"/>
        <v>0</v>
      </c>
      <c r="I118" s="1685"/>
      <c r="J118" s="711" t="s">
        <v>1037</v>
      </c>
      <c r="K118" s="644"/>
    </row>
    <row r="119" spans="1:11" s="400" customFormat="1" ht="12.75">
      <c r="A119" s="265">
        <v>1805</v>
      </c>
      <c r="B119" s="266" t="s">
        <v>623</v>
      </c>
      <c r="C119" s="260"/>
      <c r="D119" s="2139">
        <v>134000</v>
      </c>
      <c r="E119" s="1715"/>
      <c r="F119" s="1713"/>
      <c r="G119" s="1716"/>
      <c r="H119" s="1714">
        <f t="shared" si="1"/>
        <v>134000</v>
      </c>
      <c r="I119" s="1685"/>
      <c r="J119" s="711" t="s">
        <v>1306</v>
      </c>
      <c r="K119" s="644"/>
    </row>
    <row r="120" spans="1:11" s="400" customFormat="1" ht="12.75">
      <c r="A120" s="265">
        <v>1806</v>
      </c>
      <c r="B120" s="266" t="s">
        <v>624</v>
      </c>
      <c r="C120" s="260"/>
      <c r="D120" s="2139">
        <v>49000</v>
      </c>
      <c r="E120" s="1715"/>
      <c r="F120" s="1713"/>
      <c r="G120" s="1716"/>
      <c r="H120" s="1714">
        <f t="shared" si="1"/>
        <v>49000</v>
      </c>
      <c r="I120" s="1685"/>
      <c r="J120" s="711" t="s">
        <v>1306</v>
      </c>
      <c r="K120" s="644"/>
    </row>
    <row r="121" spans="1:11" s="400" customFormat="1" ht="12.75">
      <c r="A121" s="265">
        <v>1808</v>
      </c>
      <c r="B121" s="266" t="s">
        <v>625</v>
      </c>
      <c r="C121" s="260"/>
      <c r="D121" s="2139">
        <v>0</v>
      </c>
      <c r="E121" s="1715"/>
      <c r="F121" s="1713"/>
      <c r="G121" s="1716"/>
      <c r="H121" s="1714">
        <f t="shared" si="1"/>
        <v>0</v>
      </c>
      <c r="I121" s="1685"/>
      <c r="J121" s="711" t="s">
        <v>1306</v>
      </c>
      <c r="K121" s="644"/>
    </row>
    <row r="122" spans="1:11" s="400" customFormat="1" ht="12.75">
      <c r="A122" s="265">
        <v>1810</v>
      </c>
      <c r="B122" s="266" t="s">
        <v>626</v>
      </c>
      <c r="C122" s="260"/>
      <c r="D122" s="2139">
        <v>0</v>
      </c>
      <c r="E122" s="1715"/>
      <c r="F122" s="1713"/>
      <c r="G122" s="1716"/>
      <c r="H122" s="1714">
        <f t="shared" si="1"/>
        <v>0</v>
      </c>
      <c r="I122" s="1685"/>
      <c r="J122" s="711" t="s">
        <v>1306</v>
      </c>
      <c r="K122" s="644"/>
    </row>
    <row r="123" spans="1:11" s="400" customFormat="1" ht="25.5">
      <c r="A123" s="265">
        <v>1815</v>
      </c>
      <c r="B123" s="266" t="s">
        <v>424</v>
      </c>
      <c r="C123" s="260"/>
      <c r="D123" s="2139">
        <v>0</v>
      </c>
      <c r="E123" s="1715"/>
      <c r="F123" s="1713"/>
      <c r="G123" s="1716"/>
      <c r="H123" s="1714">
        <f t="shared" si="1"/>
        <v>0</v>
      </c>
      <c r="I123" s="1685"/>
      <c r="J123" s="711" t="s">
        <v>1307</v>
      </c>
      <c r="K123" s="644"/>
    </row>
    <row r="124" spans="1:11" s="400" customFormat="1" ht="25.5">
      <c r="A124" s="265">
        <v>1820</v>
      </c>
      <c r="B124" s="266" t="s">
        <v>425</v>
      </c>
      <c r="C124" s="260"/>
      <c r="D124" s="2139">
        <v>3861500</v>
      </c>
      <c r="E124" s="1715"/>
      <c r="F124" s="1713"/>
      <c r="G124" s="1716"/>
      <c r="H124" s="1714">
        <f t="shared" si="1"/>
        <v>3861500</v>
      </c>
      <c r="I124" s="1685"/>
      <c r="J124" s="711" t="s">
        <v>1308</v>
      </c>
      <c r="K124" s="644"/>
    </row>
    <row r="125" spans="1:11" s="400" customFormat="1" ht="12.75">
      <c r="A125" s="265">
        <v>1825</v>
      </c>
      <c r="B125" s="266" t="s">
        <v>426</v>
      </c>
      <c r="C125" s="260"/>
      <c r="D125" s="2139">
        <v>0</v>
      </c>
      <c r="E125" s="1715"/>
      <c r="F125" s="1713"/>
      <c r="G125" s="1716"/>
      <c r="H125" s="1714">
        <f t="shared" si="1"/>
        <v>0</v>
      </c>
      <c r="I125" s="1685"/>
      <c r="J125" s="711" t="s">
        <v>1303</v>
      </c>
      <c r="K125" s="644"/>
    </row>
    <row r="126" spans="1:11" s="400" customFormat="1" ht="12.75">
      <c r="A126" s="265">
        <v>1830</v>
      </c>
      <c r="B126" s="266" t="s">
        <v>427</v>
      </c>
      <c r="C126" s="260"/>
      <c r="D126" s="2139">
        <v>1</v>
      </c>
      <c r="E126" s="1715"/>
      <c r="F126" s="1713"/>
      <c r="G126" s="1716"/>
      <c r="H126" s="1714">
        <f t="shared" si="1"/>
        <v>1</v>
      </c>
      <c r="I126" s="1685"/>
      <c r="J126" s="711" t="s">
        <v>1305</v>
      </c>
      <c r="K126" s="644"/>
    </row>
    <row r="127" spans="1:11" s="400" customFormat="1" ht="12.75">
      <c r="A127" s="265">
        <v>1835</v>
      </c>
      <c r="B127" s="266" t="s">
        <v>413</v>
      </c>
      <c r="C127" s="260"/>
      <c r="D127" s="2139">
        <v>13603499</v>
      </c>
      <c r="E127" s="1715"/>
      <c r="F127" s="1713"/>
      <c r="G127" s="1716"/>
      <c r="H127" s="1714">
        <f>+D127+E127+F127-G127</f>
        <v>13603499</v>
      </c>
      <c r="I127" s="1685"/>
      <c r="J127" s="711" t="s">
        <v>1305</v>
      </c>
      <c r="K127" s="644"/>
    </row>
    <row r="128" spans="1:11" s="400" customFormat="1" ht="12.75">
      <c r="A128" s="265">
        <v>1840</v>
      </c>
      <c r="B128" s="266" t="s">
        <v>414</v>
      </c>
      <c r="C128" s="260"/>
      <c r="D128" s="2139">
        <v>5012500</v>
      </c>
      <c r="E128" s="1715"/>
      <c r="F128" s="1713"/>
      <c r="G128" s="1716"/>
      <c r="H128" s="1714">
        <f t="shared" si="1"/>
        <v>5012500</v>
      </c>
      <c r="I128" s="1685"/>
      <c r="J128" s="711" t="s">
        <v>1305</v>
      </c>
      <c r="K128" s="644"/>
    </row>
    <row r="129" spans="1:11" s="400" customFormat="1" ht="12.75">
      <c r="A129" s="265">
        <v>1845</v>
      </c>
      <c r="B129" s="266" t="s">
        <v>422</v>
      </c>
      <c r="C129" s="260"/>
      <c r="D129" s="2139">
        <v>0</v>
      </c>
      <c r="E129" s="1715"/>
      <c r="F129" s="1713"/>
      <c r="G129" s="1716"/>
      <c r="H129" s="1714">
        <f t="shared" si="1"/>
        <v>0</v>
      </c>
      <c r="I129" s="1685"/>
      <c r="J129" s="711" t="s">
        <v>1305</v>
      </c>
      <c r="K129" s="644"/>
    </row>
    <row r="130" spans="1:11" s="400" customFormat="1" ht="12.75">
      <c r="A130" s="265">
        <v>1850</v>
      </c>
      <c r="B130" s="266" t="s">
        <v>428</v>
      </c>
      <c r="C130" s="260"/>
      <c r="D130" s="2139">
        <v>4223500</v>
      </c>
      <c r="E130" s="1715"/>
      <c r="F130" s="1713"/>
      <c r="G130" s="1716"/>
      <c r="H130" s="1714">
        <f t="shared" si="1"/>
        <v>4223500</v>
      </c>
      <c r="I130" s="1685"/>
      <c r="J130" s="711" t="s">
        <v>428</v>
      </c>
      <c r="K130" s="644"/>
    </row>
    <row r="131" spans="1:11" s="400" customFormat="1" ht="12.75">
      <c r="A131" s="265">
        <v>1855</v>
      </c>
      <c r="B131" s="266" t="s">
        <v>430</v>
      </c>
      <c r="C131" s="260"/>
      <c r="D131" s="2139">
        <v>1908000</v>
      </c>
      <c r="E131" s="1715"/>
      <c r="F131" s="1713"/>
      <c r="G131" s="1716"/>
      <c r="H131" s="1714">
        <f t="shared" si="1"/>
        <v>1908000</v>
      </c>
      <c r="I131" s="1685"/>
      <c r="J131" s="711" t="s">
        <v>1299</v>
      </c>
      <c r="K131" s="644"/>
    </row>
    <row r="132" spans="1:11" s="400" customFormat="1" ht="12.75">
      <c r="A132" s="265">
        <v>1860</v>
      </c>
      <c r="B132" s="266" t="s">
        <v>431</v>
      </c>
      <c r="C132" s="260"/>
      <c r="D132" s="2139">
        <v>1635500</v>
      </c>
      <c r="E132" s="1715"/>
      <c r="F132" s="1713"/>
      <c r="G132" s="1716"/>
      <c r="H132" s="1714">
        <f t="shared" si="1"/>
        <v>1635500</v>
      </c>
      <c r="I132" s="1685"/>
      <c r="J132" s="711" t="s">
        <v>1299</v>
      </c>
      <c r="K132" s="644"/>
    </row>
    <row r="133" spans="1:11" s="400" customFormat="1" ht="12.75">
      <c r="A133" s="256">
        <v>1865</v>
      </c>
      <c r="B133" s="257" t="s">
        <v>724</v>
      </c>
      <c r="C133" s="260"/>
      <c r="D133" s="2139">
        <v>0</v>
      </c>
      <c r="E133" s="1715"/>
      <c r="F133" s="1713"/>
      <c r="G133" s="1716"/>
      <c r="H133" s="1714">
        <f t="shared" si="1"/>
        <v>0</v>
      </c>
      <c r="I133" s="1685"/>
      <c r="J133" s="711" t="s">
        <v>1037</v>
      </c>
      <c r="K133" s="644"/>
    </row>
    <row r="134" spans="1:11" s="400" customFormat="1" ht="12.75">
      <c r="A134" s="256">
        <v>1870</v>
      </c>
      <c r="B134" s="257" t="s">
        <v>954</v>
      </c>
      <c r="C134" s="260"/>
      <c r="D134" s="2139">
        <v>0</v>
      </c>
      <c r="E134" s="1715"/>
      <c r="F134" s="1713"/>
      <c r="G134" s="1716"/>
      <c r="H134" s="1714">
        <f t="shared" si="1"/>
        <v>0</v>
      </c>
      <c r="I134" s="1685"/>
      <c r="J134" s="711" t="s">
        <v>1037</v>
      </c>
      <c r="K134" s="644"/>
    </row>
    <row r="135" spans="1:11" s="400" customFormat="1" ht="12.75">
      <c r="A135" s="256">
        <v>1875</v>
      </c>
      <c r="B135" s="257" t="s">
        <v>955</v>
      </c>
      <c r="C135" s="260"/>
      <c r="D135" s="2139">
        <v>0</v>
      </c>
      <c r="E135" s="1715"/>
      <c r="F135" s="1713"/>
      <c r="G135" s="1716"/>
      <c r="H135" s="1714">
        <f t="shared" si="1"/>
        <v>0</v>
      </c>
      <c r="I135" s="1685"/>
      <c r="J135" s="711" t="s">
        <v>1037</v>
      </c>
      <c r="K135" s="644"/>
    </row>
    <row r="136" spans="1:11" s="400" customFormat="1" ht="12.75">
      <c r="A136" s="261">
        <v>1905</v>
      </c>
      <c r="B136" s="262" t="s">
        <v>623</v>
      </c>
      <c r="C136" s="260"/>
      <c r="D136" s="2139">
        <v>136000</v>
      </c>
      <c r="E136" s="1715"/>
      <c r="F136" s="1713"/>
      <c r="G136" s="1716"/>
      <c r="H136" s="1714">
        <f t="shared" si="1"/>
        <v>136000</v>
      </c>
      <c r="I136" s="1685"/>
      <c r="J136" s="711" t="s">
        <v>1306</v>
      </c>
      <c r="K136" s="644"/>
    </row>
    <row r="137" spans="1:11" s="400" customFormat="1" ht="12.75">
      <c r="A137" s="261">
        <v>1906</v>
      </c>
      <c r="B137" s="262" t="s">
        <v>624</v>
      </c>
      <c r="C137" s="260"/>
      <c r="D137" s="2139">
        <v>0</v>
      </c>
      <c r="E137" s="1715"/>
      <c r="F137" s="1713"/>
      <c r="G137" s="1716"/>
      <c r="H137" s="1714">
        <f t="shared" si="1"/>
        <v>0</v>
      </c>
      <c r="I137" s="1685"/>
      <c r="J137" s="711" t="s">
        <v>1306</v>
      </c>
      <c r="K137" s="644"/>
    </row>
    <row r="138" spans="1:11" s="400" customFormat="1" ht="12.75">
      <c r="A138" s="261">
        <v>1908</v>
      </c>
      <c r="B138" s="262" t="s">
        <v>625</v>
      </c>
      <c r="C138" s="260"/>
      <c r="D138" s="2139">
        <v>1519000</v>
      </c>
      <c r="E138" s="1715"/>
      <c r="F138" s="1713"/>
      <c r="G138" s="1716"/>
      <c r="H138" s="1714">
        <f t="shared" si="1"/>
        <v>1519000</v>
      </c>
      <c r="I138" s="1685"/>
      <c r="J138" s="711" t="s">
        <v>981</v>
      </c>
      <c r="K138" s="644"/>
    </row>
    <row r="139" spans="1:11" s="400" customFormat="1" ht="12.75">
      <c r="A139" s="261">
        <v>1910</v>
      </c>
      <c r="B139" s="262" t="s">
        <v>626</v>
      </c>
      <c r="C139" s="260"/>
      <c r="D139" s="2139">
        <v>0</v>
      </c>
      <c r="E139" s="1715"/>
      <c r="F139" s="1713"/>
      <c r="G139" s="1716"/>
      <c r="H139" s="1714">
        <f t="shared" si="1"/>
        <v>0</v>
      </c>
      <c r="I139" s="1685"/>
      <c r="J139" s="711" t="s">
        <v>981</v>
      </c>
      <c r="K139" s="644"/>
    </row>
    <row r="140" spans="1:11" s="400" customFormat="1" ht="12.75">
      <c r="A140" s="261">
        <v>1915</v>
      </c>
      <c r="B140" s="262" t="s">
        <v>956</v>
      </c>
      <c r="C140" s="260"/>
      <c r="D140" s="2139">
        <v>54000</v>
      </c>
      <c r="E140" s="1715"/>
      <c r="F140" s="1713"/>
      <c r="G140" s="1716"/>
      <c r="H140" s="1714">
        <f t="shared" si="1"/>
        <v>54000</v>
      </c>
      <c r="I140" s="1685"/>
      <c r="J140" s="711" t="s">
        <v>1300</v>
      </c>
      <c r="K140" s="644"/>
    </row>
    <row r="141" spans="1:11" s="400" customFormat="1" ht="12.75">
      <c r="A141" s="261">
        <v>1920</v>
      </c>
      <c r="B141" s="262" t="s">
        <v>957</v>
      </c>
      <c r="C141" s="260"/>
      <c r="D141" s="2139">
        <v>145500</v>
      </c>
      <c r="E141" s="1715"/>
      <c r="F141" s="1713"/>
      <c r="G141" s="1716"/>
      <c r="H141" s="1714">
        <f t="shared" si="1"/>
        <v>145500</v>
      </c>
      <c r="I141" s="1685"/>
      <c r="J141" s="711" t="s">
        <v>1302</v>
      </c>
      <c r="K141" s="644"/>
    </row>
    <row r="142" spans="1:11" s="400" customFormat="1" ht="12.75">
      <c r="A142" s="261">
        <v>1925</v>
      </c>
      <c r="B142" s="262" t="s">
        <v>958</v>
      </c>
      <c r="C142" s="260"/>
      <c r="D142" s="2139">
        <v>297000</v>
      </c>
      <c r="E142" s="1715"/>
      <c r="F142" s="1713"/>
      <c r="G142" s="1716"/>
      <c r="H142" s="1714">
        <f t="shared" si="1"/>
        <v>297000</v>
      </c>
      <c r="I142" s="1685"/>
      <c r="J142" s="711" t="s">
        <v>1302</v>
      </c>
      <c r="K142" s="644"/>
    </row>
    <row r="143" spans="1:11" s="400" customFormat="1" ht="12.75">
      <c r="A143" s="261">
        <v>1930</v>
      </c>
      <c r="B143" s="262" t="s">
        <v>959</v>
      </c>
      <c r="C143" s="260"/>
      <c r="D143" s="2139">
        <v>1999000</v>
      </c>
      <c r="E143" s="1715"/>
      <c r="F143" s="1713"/>
      <c r="G143" s="1716"/>
      <c r="H143" s="1714">
        <f t="shared" si="1"/>
        <v>1999000</v>
      </c>
      <c r="I143" s="1685"/>
      <c r="J143" s="711" t="s">
        <v>1300</v>
      </c>
      <c r="K143" s="644"/>
    </row>
    <row r="144" spans="1:11" s="400" customFormat="1" ht="12.75">
      <c r="A144" s="261">
        <v>1935</v>
      </c>
      <c r="B144" s="262" t="s">
        <v>960</v>
      </c>
      <c r="C144" s="260"/>
      <c r="D144" s="2139">
        <v>29000</v>
      </c>
      <c r="E144" s="1715"/>
      <c r="F144" s="1713"/>
      <c r="G144" s="1716"/>
      <c r="H144" s="1714">
        <f t="shared" si="1"/>
        <v>29000</v>
      </c>
      <c r="I144" s="1685"/>
      <c r="J144" s="711" t="s">
        <v>1300</v>
      </c>
      <c r="K144" s="644"/>
    </row>
    <row r="145" spans="1:11" s="400" customFormat="1" ht="12.75">
      <c r="A145" s="261">
        <v>1940</v>
      </c>
      <c r="B145" s="262" t="s">
        <v>961</v>
      </c>
      <c r="C145" s="260"/>
      <c r="D145" s="2139">
        <v>253000</v>
      </c>
      <c r="E145" s="1715"/>
      <c r="F145" s="1713"/>
      <c r="G145" s="1716"/>
      <c r="H145" s="1714">
        <f t="shared" si="1"/>
        <v>253000</v>
      </c>
      <c r="I145" s="1685"/>
      <c r="J145" s="711" t="s">
        <v>1300</v>
      </c>
      <c r="K145" s="644"/>
    </row>
    <row r="146" spans="1:11" s="400" customFormat="1" ht="12.75">
      <c r="A146" s="261">
        <v>1945</v>
      </c>
      <c r="B146" s="262" t="s">
        <v>962</v>
      </c>
      <c r="C146" s="260"/>
      <c r="D146" s="2139">
        <v>0</v>
      </c>
      <c r="E146" s="1715"/>
      <c r="F146" s="1713"/>
      <c r="G146" s="1716"/>
      <c r="H146" s="1714">
        <f t="shared" si="1"/>
        <v>0</v>
      </c>
      <c r="I146" s="1685"/>
      <c r="J146" s="711" t="s">
        <v>1300</v>
      </c>
      <c r="K146" s="644"/>
    </row>
    <row r="147" spans="1:11" s="400" customFormat="1" ht="12.75">
      <c r="A147" s="261">
        <v>1950</v>
      </c>
      <c r="B147" s="262" t="s">
        <v>963</v>
      </c>
      <c r="C147" s="260"/>
      <c r="D147" s="2139">
        <v>0</v>
      </c>
      <c r="E147" s="1715"/>
      <c r="F147" s="1713"/>
      <c r="G147" s="1716"/>
      <c r="H147" s="1714">
        <f t="shared" si="1"/>
        <v>0</v>
      </c>
      <c r="I147" s="1685"/>
      <c r="J147" s="711" t="s">
        <v>1300</v>
      </c>
      <c r="K147" s="644"/>
    </row>
    <row r="148" spans="1:11" s="400" customFormat="1" ht="12.75">
      <c r="A148" s="261">
        <v>1955</v>
      </c>
      <c r="B148" s="262" t="s">
        <v>614</v>
      </c>
      <c r="C148" s="260"/>
      <c r="D148" s="2139">
        <v>0</v>
      </c>
      <c r="E148" s="1715"/>
      <c r="F148" s="1713"/>
      <c r="G148" s="1716"/>
      <c r="H148" s="1714">
        <f t="shared" si="1"/>
        <v>0</v>
      </c>
      <c r="I148" s="1685"/>
      <c r="J148" s="711" t="s">
        <v>1300</v>
      </c>
      <c r="K148" s="644"/>
    </row>
    <row r="149" spans="1:11" s="400" customFormat="1" ht="12.75">
      <c r="A149" s="261">
        <v>1960</v>
      </c>
      <c r="B149" s="262" t="s">
        <v>615</v>
      </c>
      <c r="C149" s="260"/>
      <c r="D149" s="2139">
        <v>0</v>
      </c>
      <c r="E149" s="1715"/>
      <c r="F149" s="1713"/>
      <c r="G149" s="1716"/>
      <c r="H149" s="1714">
        <f t="shared" si="1"/>
        <v>0</v>
      </c>
      <c r="I149" s="1685"/>
      <c r="J149" s="711" t="s">
        <v>1300</v>
      </c>
      <c r="K149" s="644"/>
    </row>
    <row r="150" spans="1:11" s="400" customFormat="1" ht="12.75">
      <c r="A150" s="256">
        <v>1965</v>
      </c>
      <c r="B150" s="257" t="s">
        <v>616</v>
      </c>
      <c r="C150" s="260"/>
      <c r="D150" s="2139">
        <v>0</v>
      </c>
      <c r="E150" s="1715"/>
      <c r="F150" s="1713"/>
      <c r="G150" s="1716"/>
      <c r="H150" s="1714">
        <f t="shared" si="1"/>
        <v>0</v>
      </c>
      <c r="I150" s="1685"/>
      <c r="J150" s="711" t="s">
        <v>1037</v>
      </c>
      <c r="K150" s="644"/>
    </row>
    <row r="151" spans="1:11" s="400" customFormat="1" ht="12.75">
      <c r="A151" s="261">
        <v>1970</v>
      </c>
      <c r="B151" s="262" t="s">
        <v>617</v>
      </c>
      <c r="C151" s="260"/>
      <c r="D151" s="2139">
        <v>0</v>
      </c>
      <c r="E151" s="1715"/>
      <c r="F151" s="1713"/>
      <c r="G151" s="1716"/>
      <c r="H151" s="1714">
        <f t="shared" si="1"/>
        <v>0</v>
      </c>
      <c r="I151" s="1685"/>
      <c r="J151" s="711" t="s">
        <v>1303</v>
      </c>
      <c r="K151" s="644"/>
    </row>
    <row r="152" spans="1:11" s="400" customFormat="1" ht="12.75">
      <c r="A152" s="261">
        <v>1975</v>
      </c>
      <c r="B152" s="262" t="s">
        <v>1282</v>
      </c>
      <c r="C152" s="260"/>
      <c r="D152" s="2139">
        <v>0</v>
      </c>
      <c r="E152" s="1715"/>
      <c r="F152" s="1713"/>
      <c r="G152" s="1716"/>
      <c r="H152" s="1714">
        <f t="shared" si="1"/>
        <v>0</v>
      </c>
      <c r="I152" s="1685"/>
      <c r="J152" s="711" t="s">
        <v>1303</v>
      </c>
      <c r="K152" s="644"/>
    </row>
    <row r="153" spans="1:11" s="400" customFormat="1" ht="12.75">
      <c r="A153" s="261">
        <v>1980</v>
      </c>
      <c r="B153" s="262" t="s">
        <v>635</v>
      </c>
      <c r="C153" s="260"/>
      <c r="D153" s="2139">
        <v>1755000</v>
      </c>
      <c r="E153" s="1715"/>
      <c r="F153" s="1713"/>
      <c r="G153" s="1716"/>
      <c r="H153" s="1714">
        <f t="shared" ref="H153:H216" si="2">+D153+E153+F153-G153</f>
        <v>1755000</v>
      </c>
      <c r="I153" s="1685"/>
      <c r="J153" s="711" t="s">
        <v>1303</v>
      </c>
      <c r="K153" s="644"/>
    </row>
    <row r="154" spans="1:11" s="400" customFormat="1" ht="12.75">
      <c r="A154" s="256">
        <v>1985</v>
      </c>
      <c r="B154" s="257" t="s">
        <v>636</v>
      </c>
      <c r="C154" s="260"/>
      <c r="D154" s="2139">
        <v>0</v>
      </c>
      <c r="E154" s="1715"/>
      <c r="F154" s="1713"/>
      <c r="G154" s="1716"/>
      <c r="H154" s="1714">
        <f t="shared" si="2"/>
        <v>0</v>
      </c>
      <c r="I154" s="1685"/>
      <c r="J154" s="711" t="s">
        <v>1037</v>
      </c>
      <c r="K154" s="644"/>
    </row>
    <row r="155" spans="1:11" s="400" customFormat="1" ht="12.75">
      <c r="A155" s="261">
        <v>1990</v>
      </c>
      <c r="B155" s="262" t="s">
        <v>637</v>
      </c>
      <c r="C155" s="260"/>
      <c r="D155" s="2139">
        <v>0</v>
      </c>
      <c r="E155" s="1715"/>
      <c r="F155" s="1713"/>
      <c r="G155" s="1716"/>
      <c r="H155" s="1714">
        <f t="shared" si="2"/>
        <v>0</v>
      </c>
      <c r="I155" s="1685"/>
      <c r="J155" s="711" t="s">
        <v>1303</v>
      </c>
      <c r="K155" s="644"/>
    </row>
    <row r="156" spans="1:11" s="400" customFormat="1" ht="12.75">
      <c r="A156" s="267">
        <v>1995</v>
      </c>
      <c r="B156" s="266" t="s">
        <v>638</v>
      </c>
      <c r="C156" s="260"/>
      <c r="D156" s="2139">
        <v>-371000</v>
      </c>
      <c r="E156" s="1715"/>
      <c r="F156" s="1713"/>
      <c r="G156" s="1716"/>
      <c r="H156" s="1714">
        <f t="shared" si="2"/>
        <v>-371000</v>
      </c>
      <c r="I156" s="1685"/>
      <c r="J156" s="711" t="s">
        <v>1304</v>
      </c>
      <c r="K156" s="644"/>
    </row>
    <row r="157" spans="1:11" s="400" customFormat="1" ht="12.75">
      <c r="A157" s="261">
        <v>2005</v>
      </c>
      <c r="B157" s="262" t="s">
        <v>639</v>
      </c>
      <c r="C157" s="260"/>
      <c r="D157" s="1711">
        <v>0</v>
      </c>
      <c r="E157" s="1715"/>
      <c r="F157" s="1713"/>
      <c r="G157" s="1716"/>
      <c r="H157" s="1714">
        <f t="shared" si="2"/>
        <v>0</v>
      </c>
      <c r="I157" s="1685"/>
      <c r="J157" s="711" t="s">
        <v>1303</v>
      </c>
      <c r="K157" s="644"/>
    </row>
    <row r="158" spans="1:11" s="400" customFormat="1" ht="12.75">
      <c r="A158" s="261">
        <v>2010</v>
      </c>
      <c r="B158" s="262" t="s">
        <v>640</v>
      </c>
      <c r="C158" s="260"/>
      <c r="D158" s="1711">
        <v>0</v>
      </c>
      <c r="E158" s="1715"/>
      <c r="F158" s="1713"/>
      <c r="G158" s="1716"/>
      <c r="H158" s="1714">
        <f t="shared" si="2"/>
        <v>0</v>
      </c>
      <c r="I158" s="1685"/>
      <c r="J158" s="711" t="s">
        <v>1303</v>
      </c>
      <c r="K158" s="644"/>
    </row>
    <row r="159" spans="1:11" s="400" customFormat="1" ht="12.75">
      <c r="A159" s="256">
        <v>2020</v>
      </c>
      <c r="B159" s="257" t="s">
        <v>641</v>
      </c>
      <c r="C159" s="260"/>
      <c r="D159" s="1711">
        <v>0</v>
      </c>
      <c r="E159" s="1715"/>
      <c r="F159" s="1713"/>
      <c r="G159" s="1716"/>
      <c r="H159" s="1714">
        <f t="shared" si="2"/>
        <v>0</v>
      </c>
      <c r="I159" s="1685"/>
      <c r="J159" s="711" t="s">
        <v>1037</v>
      </c>
      <c r="K159" s="644"/>
    </row>
    <row r="160" spans="1:11" s="400" customFormat="1" ht="12.75">
      <c r="A160" s="256">
        <v>2030</v>
      </c>
      <c r="B160" s="257" t="s">
        <v>618</v>
      </c>
      <c r="C160" s="260"/>
      <c r="D160" s="1711">
        <v>0</v>
      </c>
      <c r="E160" s="1715"/>
      <c r="F160" s="1713"/>
      <c r="G160" s="1716"/>
      <c r="H160" s="1714">
        <f t="shared" si="2"/>
        <v>0</v>
      </c>
      <c r="I160" s="1685"/>
      <c r="J160" s="711" t="s">
        <v>1037</v>
      </c>
      <c r="K160" s="644"/>
    </row>
    <row r="161" spans="1:11" s="400" customFormat="1" ht="12.75">
      <c r="A161" s="256">
        <v>2040</v>
      </c>
      <c r="B161" s="257" t="s">
        <v>619</v>
      </c>
      <c r="C161" s="260"/>
      <c r="D161" s="1711">
        <v>0</v>
      </c>
      <c r="E161" s="1715"/>
      <c r="F161" s="1713"/>
      <c r="G161" s="1716"/>
      <c r="H161" s="1714">
        <f t="shared" si="2"/>
        <v>0</v>
      </c>
      <c r="I161" s="1685"/>
      <c r="J161" s="711" t="s">
        <v>1037</v>
      </c>
      <c r="K161" s="644"/>
    </row>
    <row r="162" spans="1:11" s="400" customFormat="1" ht="12.75">
      <c r="A162" s="261">
        <v>2050</v>
      </c>
      <c r="B162" s="262" t="s">
        <v>1134</v>
      </c>
      <c r="C162" s="260"/>
      <c r="D162" s="1711">
        <v>0</v>
      </c>
      <c r="E162" s="1715"/>
      <c r="F162" s="1713"/>
      <c r="G162" s="1716"/>
      <c r="H162" s="1714">
        <f t="shared" si="2"/>
        <v>0</v>
      </c>
      <c r="I162" s="1685"/>
      <c r="J162" s="711" t="s">
        <v>1303</v>
      </c>
      <c r="K162" s="644"/>
    </row>
    <row r="163" spans="1:11" s="400" customFormat="1" ht="12.75">
      <c r="A163" s="256">
        <v>2055</v>
      </c>
      <c r="B163" s="257" t="s">
        <v>1135</v>
      </c>
      <c r="C163" s="260"/>
      <c r="D163" s="1711">
        <v>0</v>
      </c>
      <c r="E163" s="1715"/>
      <c r="F163" s="1713"/>
      <c r="G163" s="1716"/>
      <c r="H163" s="1714">
        <f t="shared" si="2"/>
        <v>0</v>
      </c>
      <c r="I163" s="1685"/>
      <c r="J163" s="711" t="s">
        <v>1037</v>
      </c>
      <c r="K163" s="644"/>
    </row>
    <row r="164" spans="1:11" s="400" customFormat="1" ht="12.75">
      <c r="A164" s="256">
        <v>2060</v>
      </c>
      <c r="B164" s="257" t="s">
        <v>1137</v>
      </c>
      <c r="C164" s="260"/>
      <c r="D164" s="1711">
        <v>0</v>
      </c>
      <c r="E164" s="1715"/>
      <c r="F164" s="1713"/>
      <c r="G164" s="1716"/>
      <c r="H164" s="1714">
        <f t="shared" si="2"/>
        <v>0</v>
      </c>
      <c r="I164" s="1685"/>
      <c r="J164" s="711" t="s">
        <v>1036</v>
      </c>
      <c r="K164" s="644"/>
    </row>
    <row r="165" spans="1:11" s="400" customFormat="1" ht="12.75">
      <c r="A165" s="256">
        <v>2065</v>
      </c>
      <c r="B165" s="257" t="s">
        <v>432</v>
      </c>
      <c r="C165" s="260"/>
      <c r="D165" s="1711">
        <v>0</v>
      </c>
      <c r="E165" s="1715"/>
      <c r="F165" s="1713"/>
      <c r="G165" s="1716"/>
      <c r="H165" s="1714">
        <f t="shared" si="2"/>
        <v>0</v>
      </c>
      <c r="I165" s="1685"/>
      <c r="J165" s="711" t="s">
        <v>1037</v>
      </c>
      <c r="K165" s="644"/>
    </row>
    <row r="166" spans="1:11" s="400" customFormat="1" ht="12.75">
      <c r="A166" s="256">
        <v>2070</v>
      </c>
      <c r="B166" s="257" t="s">
        <v>433</v>
      </c>
      <c r="C166" s="260"/>
      <c r="D166" s="1711">
        <v>0</v>
      </c>
      <c r="E166" s="1715"/>
      <c r="F166" s="1713"/>
      <c r="G166" s="1716"/>
      <c r="H166" s="1714">
        <f t="shared" si="2"/>
        <v>0</v>
      </c>
      <c r="I166" s="1685"/>
      <c r="J166" s="711" t="s">
        <v>1037</v>
      </c>
      <c r="K166" s="644"/>
    </row>
    <row r="167" spans="1:11" s="400" customFormat="1" ht="12.75">
      <c r="A167" s="256">
        <v>2075</v>
      </c>
      <c r="B167" s="257" t="s">
        <v>434</v>
      </c>
      <c r="C167" s="260"/>
      <c r="D167" s="1711">
        <v>0</v>
      </c>
      <c r="E167" s="1715"/>
      <c r="F167" s="1713"/>
      <c r="G167" s="1716"/>
      <c r="H167" s="1714">
        <f t="shared" si="2"/>
        <v>0</v>
      </c>
      <c r="I167" s="1685"/>
      <c r="J167" s="711" t="s">
        <v>1037</v>
      </c>
      <c r="K167" s="644"/>
    </row>
    <row r="168" spans="1:11" s="400" customFormat="1" ht="25.5">
      <c r="A168" s="267">
        <v>2105</v>
      </c>
      <c r="B168" s="266" t="s">
        <v>1317</v>
      </c>
      <c r="C168" s="260"/>
      <c r="D168" s="2139">
        <v>-19712500</v>
      </c>
      <c r="E168" s="1715"/>
      <c r="F168" s="1713"/>
      <c r="G168" s="1716"/>
      <c r="H168" s="1714">
        <f t="shared" si="2"/>
        <v>-19712500</v>
      </c>
      <c r="I168" s="1685"/>
      <c r="J168" s="711" t="s">
        <v>338</v>
      </c>
      <c r="K168" s="644"/>
    </row>
    <row r="169" spans="1:11" s="400" customFormat="1" ht="25.5">
      <c r="A169" s="261">
        <v>2120</v>
      </c>
      <c r="B169" s="262" t="s">
        <v>435</v>
      </c>
      <c r="C169" s="260"/>
      <c r="D169" s="1711"/>
      <c r="E169" s="1715"/>
      <c r="F169" s="1713"/>
      <c r="G169" s="1716"/>
      <c r="H169" s="1714">
        <f t="shared" si="2"/>
        <v>0</v>
      </c>
      <c r="I169" s="1685"/>
      <c r="J169" s="711" t="s">
        <v>338</v>
      </c>
      <c r="K169" s="644"/>
    </row>
    <row r="170" spans="1:11" s="400" customFormat="1" ht="25.5">
      <c r="A170" s="256">
        <v>2140</v>
      </c>
      <c r="B170" s="257" t="s">
        <v>339</v>
      </c>
      <c r="C170" s="260"/>
      <c r="D170" s="1711">
        <v>0</v>
      </c>
      <c r="E170" s="1715"/>
      <c r="F170" s="1713"/>
      <c r="G170" s="1716"/>
      <c r="H170" s="1714">
        <f t="shared" si="2"/>
        <v>0</v>
      </c>
      <c r="I170" s="1685"/>
      <c r="J170" s="711" t="s">
        <v>1036</v>
      </c>
      <c r="K170" s="644"/>
    </row>
    <row r="171" spans="1:11" s="400" customFormat="1" ht="12.75">
      <c r="A171" s="256">
        <v>2160</v>
      </c>
      <c r="B171" s="257" t="s">
        <v>1139</v>
      </c>
      <c r="C171" s="260"/>
      <c r="D171" s="1711">
        <v>0</v>
      </c>
      <c r="E171" s="1715"/>
      <c r="F171" s="1713"/>
      <c r="G171" s="1716"/>
      <c r="H171" s="1714">
        <f t="shared" si="2"/>
        <v>0</v>
      </c>
      <c r="I171" s="1685"/>
      <c r="J171" s="711" t="s">
        <v>1037</v>
      </c>
      <c r="K171" s="644"/>
    </row>
    <row r="172" spans="1:11" s="400" customFormat="1" ht="12.75">
      <c r="A172" s="256">
        <v>2180</v>
      </c>
      <c r="B172" s="257" t="s">
        <v>1140</v>
      </c>
      <c r="C172" s="260"/>
      <c r="D172" s="1711">
        <v>0</v>
      </c>
      <c r="E172" s="1715"/>
      <c r="F172" s="1713"/>
      <c r="G172" s="1716"/>
      <c r="H172" s="1714">
        <f t="shared" si="2"/>
        <v>0</v>
      </c>
      <c r="I172" s="1685"/>
      <c r="J172" s="711" t="s">
        <v>1037</v>
      </c>
      <c r="K172" s="644"/>
    </row>
    <row r="173" spans="1:11" s="400" customFormat="1" ht="12.75">
      <c r="A173" s="256">
        <v>2205</v>
      </c>
      <c r="B173" s="257" t="s">
        <v>1141</v>
      </c>
      <c r="C173" s="260"/>
      <c r="D173" s="1711">
        <v>0</v>
      </c>
      <c r="E173" s="1715"/>
      <c r="F173" s="1713"/>
      <c r="G173" s="1716"/>
      <c r="H173" s="1714">
        <f t="shared" si="2"/>
        <v>0</v>
      </c>
      <c r="I173" s="1685"/>
      <c r="J173" s="711" t="s">
        <v>1038</v>
      </c>
      <c r="K173" s="644"/>
    </row>
    <row r="174" spans="1:11" s="400" customFormat="1" ht="12.75">
      <c r="A174" s="256">
        <v>2208</v>
      </c>
      <c r="B174" s="257" t="s">
        <v>1146</v>
      </c>
      <c r="C174" s="260"/>
      <c r="D174" s="1711">
        <v>0</v>
      </c>
      <c r="E174" s="1715"/>
      <c r="F174" s="1713"/>
      <c r="G174" s="1716"/>
      <c r="H174" s="1714">
        <f t="shared" si="2"/>
        <v>0</v>
      </c>
      <c r="I174" s="1685"/>
      <c r="J174" s="711" t="s">
        <v>1038</v>
      </c>
      <c r="K174" s="644"/>
    </row>
    <row r="175" spans="1:11" s="400" customFormat="1" ht="12.75">
      <c r="A175" s="256">
        <v>2210</v>
      </c>
      <c r="B175" s="257" t="s">
        <v>1147</v>
      </c>
      <c r="C175" s="260"/>
      <c r="D175" s="1711">
        <v>0</v>
      </c>
      <c r="E175" s="1715"/>
      <c r="F175" s="1713"/>
      <c r="G175" s="1716"/>
      <c r="H175" s="1714">
        <f t="shared" si="2"/>
        <v>0</v>
      </c>
      <c r="I175" s="1685"/>
      <c r="J175" s="711" t="s">
        <v>1038</v>
      </c>
      <c r="K175" s="644"/>
    </row>
    <row r="176" spans="1:11" s="400" customFormat="1" ht="12.75">
      <c r="A176" s="256">
        <v>2215</v>
      </c>
      <c r="B176" s="257" t="s">
        <v>1148</v>
      </c>
      <c r="C176" s="260"/>
      <c r="D176" s="1711">
        <v>0</v>
      </c>
      <c r="E176" s="1715"/>
      <c r="F176" s="1713"/>
      <c r="G176" s="1716"/>
      <c r="H176" s="1714">
        <f t="shared" si="2"/>
        <v>0</v>
      </c>
      <c r="I176" s="1685"/>
      <c r="J176" s="711" t="s">
        <v>1038</v>
      </c>
      <c r="K176" s="644"/>
    </row>
    <row r="177" spans="1:11" s="400" customFormat="1" ht="12.75">
      <c r="A177" s="256">
        <v>2220</v>
      </c>
      <c r="B177" s="257" t="s">
        <v>1149</v>
      </c>
      <c r="C177" s="260"/>
      <c r="D177" s="1711">
        <v>0</v>
      </c>
      <c r="E177" s="1715"/>
      <c r="F177" s="1713"/>
      <c r="G177" s="1716"/>
      <c r="H177" s="1714">
        <f t="shared" si="2"/>
        <v>0</v>
      </c>
      <c r="I177" s="1685"/>
      <c r="J177" s="711" t="s">
        <v>1038</v>
      </c>
      <c r="K177" s="644"/>
    </row>
    <row r="178" spans="1:11" s="400" customFormat="1" ht="12.75">
      <c r="A178" s="256">
        <v>2225</v>
      </c>
      <c r="B178" s="257" t="s">
        <v>1150</v>
      </c>
      <c r="C178" s="260"/>
      <c r="D178" s="1711">
        <v>0</v>
      </c>
      <c r="E178" s="1715"/>
      <c r="F178" s="1713"/>
      <c r="G178" s="1716"/>
      <c r="H178" s="1714">
        <f t="shared" si="2"/>
        <v>0</v>
      </c>
      <c r="I178" s="1685"/>
      <c r="J178" s="711" t="s">
        <v>1038</v>
      </c>
      <c r="K178" s="644"/>
    </row>
    <row r="179" spans="1:11" s="400" customFormat="1" ht="12.75">
      <c r="A179" s="256">
        <v>2240</v>
      </c>
      <c r="B179" s="257" t="s">
        <v>1151</v>
      </c>
      <c r="C179" s="260"/>
      <c r="D179" s="1711">
        <v>0</v>
      </c>
      <c r="E179" s="1715"/>
      <c r="F179" s="1713"/>
      <c r="G179" s="1716"/>
      <c r="H179" s="1714">
        <f t="shared" si="2"/>
        <v>0</v>
      </c>
      <c r="I179" s="1685"/>
      <c r="J179" s="711" t="s">
        <v>1038</v>
      </c>
      <c r="K179" s="644"/>
    </row>
    <row r="180" spans="1:11" s="400" customFormat="1" ht="12.75">
      <c r="A180" s="256">
        <v>2242</v>
      </c>
      <c r="B180" s="257" t="s">
        <v>1152</v>
      </c>
      <c r="C180" s="260"/>
      <c r="D180" s="1711">
        <v>0</v>
      </c>
      <c r="E180" s="1715"/>
      <c r="F180" s="1713"/>
      <c r="G180" s="1716"/>
      <c r="H180" s="1714">
        <f t="shared" si="2"/>
        <v>0</v>
      </c>
      <c r="I180" s="1685"/>
      <c r="J180" s="711" t="s">
        <v>1038</v>
      </c>
      <c r="K180" s="644"/>
    </row>
    <row r="181" spans="1:11" s="400" customFormat="1" ht="12.75">
      <c r="A181" s="256">
        <v>2250</v>
      </c>
      <c r="B181" s="257" t="s">
        <v>1153</v>
      </c>
      <c r="C181" s="260"/>
      <c r="D181" s="1711">
        <v>0</v>
      </c>
      <c r="E181" s="1715"/>
      <c r="F181" s="1713"/>
      <c r="G181" s="1716"/>
      <c r="H181" s="1714">
        <f t="shared" si="2"/>
        <v>0</v>
      </c>
      <c r="I181" s="1685"/>
      <c r="J181" s="711" t="s">
        <v>1038</v>
      </c>
      <c r="K181" s="644"/>
    </row>
    <row r="182" spans="1:11" s="400" customFormat="1" ht="12.75">
      <c r="A182" s="256">
        <v>2252</v>
      </c>
      <c r="B182" s="257" t="s">
        <v>1154</v>
      </c>
      <c r="C182" s="260"/>
      <c r="D182" s="1711">
        <v>0</v>
      </c>
      <c r="E182" s="1715"/>
      <c r="F182" s="1713"/>
      <c r="G182" s="1716"/>
      <c r="H182" s="1714">
        <f t="shared" si="2"/>
        <v>0</v>
      </c>
      <c r="I182" s="1685"/>
      <c r="J182" s="711" t="s">
        <v>1038</v>
      </c>
      <c r="K182" s="644"/>
    </row>
    <row r="183" spans="1:11" s="400" customFormat="1" ht="12.75">
      <c r="A183" s="256">
        <v>2254</v>
      </c>
      <c r="B183" s="257" t="s">
        <v>1155</v>
      </c>
      <c r="C183" s="260"/>
      <c r="D183" s="1711">
        <v>0</v>
      </c>
      <c r="E183" s="1715"/>
      <c r="F183" s="1713"/>
      <c r="G183" s="1716"/>
      <c r="H183" s="1714">
        <f t="shared" si="2"/>
        <v>0</v>
      </c>
      <c r="I183" s="1685"/>
      <c r="J183" s="711" t="s">
        <v>1038</v>
      </c>
      <c r="K183" s="644"/>
    </row>
    <row r="184" spans="1:11" s="400" customFormat="1" ht="25.5">
      <c r="A184" s="256">
        <v>2256</v>
      </c>
      <c r="B184" s="257" t="s">
        <v>1156</v>
      </c>
      <c r="C184" s="260"/>
      <c r="D184" s="1711">
        <v>0</v>
      </c>
      <c r="E184" s="1715"/>
      <c r="F184" s="1713"/>
      <c r="G184" s="1716"/>
      <c r="H184" s="1714">
        <f t="shared" si="2"/>
        <v>0</v>
      </c>
      <c r="I184" s="1685"/>
      <c r="J184" s="711" t="s">
        <v>1038</v>
      </c>
      <c r="K184" s="644"/>
    </row>
    <row r="185" spans="1:11" s="400" customFormat="1" ht="12.75">
      <c r="A185" s="256">
        <v>2260</v>
      </c>
      <c r="B185" s="257" t="s">
        <v>1157</v>
      </c>
      <c r="C185" s="260"/>
      <c r="D185" s="1711">
        <v>0</v>
      </c>
      <c r="E185" s="1715"/>
      <c r="F185" s="1713"/>
      <c r="G185" s="1716"/>
      <c r="H185" s="1714">
        <f t="shared" si="2"/>
        <v>0</v>
      </c>
      <c r="I185" s="1685"/>
      <c r="J185" s="711" t="s">
        <v>1038</v>
      </c>
      <c r="K185" s="644"/>
    </row>
    <row r="186" spans="1:11" s="400" customFormat="1" ht="12.75">
      <c r="A186" s="256">
        <v>2262</v>
      </c>
      <c r="B186" s="257" t="s">
        <v>1158</v>
      </c>
      <c r="C186" s="260"/>
      <c r="D186" s="1711">
        <v>0</v>
      </c>
      <c r="E186" s="1715"/>
      <c r="F186" s="1713"/>
      <c r="G186" s="1716"/>
      <c r="H186" s="1714">
        <f t="shared" si="2"/>
        <v>0</v>
      </c>
      <c r="I186" s="1685"/>
      <c r="J186" s="711" t="s">
        <v>1038</v>
      </c>
      <c r="K186" s="644"/>
    </row>
    <row r="187" spans="1:11" s="400" customFormat="1" ht="12.75">
      <c r="A187" s="256">
        <v>2264</v>
      </c>
      <c r="B187" s="257" t="s">
        <v>1159</v>
      </c>
      <c r="C187" s="260"/>
      <c r="D187" s="1711">
        <v>0</v>
      </c>
      <c r="E187" s="1715"/>
      <c r="F187" s="1713"/>
      <c r="G187" s="1716"/>
      <c r="H187" s="1714">
        <f t="shared" si="2"/>
        <v>0</v>
      </c>
      <c r="I187" s="1685"/>
      <c r="J187" s="711" t="s">
        <v>1038</v>
      </c>
      <c r="K187" s="644"/>
    </row>
    <row r="188" spans="1:11" s="400" customFormat="1" ht="12.75">
      <c r="A188" s="256">
        <v>2268</v>
      </c>
      <c r="B188" s="257" t="s">
        <v>340</v>
      </c>
      <c r="C188" s="260"/>
      <c r="D188" s="1711">
        <v>0</v>
      </c>
      <c r="E188" s="1715"/>
      <c r="F188" s="1713"/>
      <c r="G188" s="1716"/>
      <c r="H188" s="1714">
        <f t="shared" si="2"/>
        <v>0</v>
      </c>
      <c r="I188" s="1685"/>
      <c r="J188" s="711" t="s">
        <v>1038</v>
      </c>
      <c r="K188" s="644"/>
    </row>
    <row r="189" spans="1:11" s="400" customFormat="1" ht="12.75">
      <c r="A189" s="256">
        <v>2270</v>
      </c>
      <c r="B189" s="257" t="s">
        <v>394</v>
      </c>
      <c r="C189" s="260"/>
      <c r="D189" s="1711">
        <v>0</v>
      </c>
      <c r="E189" s="1715"/>
      <c r="F189" s="1713"/>
      <c r="G189" s="1716"/>
      <c r="H189" s="1714">
        <f t="shared" si="2"/>
        <v>0</v>
      </c>
      <c r="I189" s="1685"/>
      <c r="J189" s="711" t="s">
        <v>1038</v>
      </c>
      <c r="K189" s="644"/>
    </row>
    <row r="190" spans="1:11" s="400" customFormat="1" ht="12.75">
      <c r="A190" s="256">
        <v>2272</v>
      </c>
      <c r="B190" s="257" t="s">
        <v>395</v>
      </c>
      <c r="C190" s="260"/>
      <c r="D190" s="1711">
        <v>0</v>
      </c>
      <c r="E190" s="1715"/>
      <c r="F190" s="1713"/>
      <c r="G190" s="1716"/>
      <c r="H190" s="1714">
        <f t="shared" si="2"/>
        <v>0</v>
      </c>
      <c r="I190" s="1685"/>
      <c r="J190" s="711" t="s">
        <v>1038</v>
      </c>
      <c r="K190" s="644"/>
    </row>
    <row r="191" spans="1:11" s="400" customFormat="1" ht="12.75">
      <c r="A191" s="256">
        <v>2285</v>
      </c>
      <c r="B191" s="257" t="s">
        <v>396</v>
      </c>
      <c r="C191" s="260"/>
      <c r="D191" s="1711">
        <v>0</v>
      </c>
      <c r="E191" s="1715"/>
      <c r="F191" s="1713"/>
      <c r="G191" s="1716"/>
      <c r="H191" s="1714">
        <f t="shared" si="2"/>
        <v>0</v>
      </c>
      <c r="I191" s="1685"/>
      <c r="J191" s="711" t="s">
        <v>1038</v>
      </c>
      <c r="K191" s="644"/>
    </row>
    <row r="192" spans="1:11" s="400" customFormat="1" ht="12.75">
      <c r="A192" s="256">
        <v>2290</v>
      </c>
      <c r="B192" s="257" t="s">
        <v>397</v>
      </c>
      <c r="C192" s="260"/>
      <c r="D192" s="1711">
        <v>0</v>
      </c>
      <c r="E192" s="1715"/>
      <c r="F192" s="1713"/>
      <c r="G192" s="1716"/>
      <c r="H192" s="1714">
        <f t="shared" si="2"/>
        <v>0</v>
      </c>
      <c r="I192" s="1685"/>
      <c r="J192" s="711" t="s">
        <v>1038</v>
      </c>
      <c r="K192" s="644"/>
    </row>
    <row r="193" spans="1:11" s="400" customFormat="1" ht="12.75">
      <c r="A193" s="256">
        <v>2292</v>
      </c>
      <c r="B193" s="257" t="s">
        <v>398</v>
      </c>
      <c r="C193" s="260"/>
      <c r="D193" s="1711">
        <v>0</v>
      </c>
      <c r="E193" s="1715"/>
      <c r="F193" s="1713"/>
      <c r="G193" s="1716"/>
      <c r="H193" s="1714">
        <f t="shared" si="2"/>
        <v>0</v>
      </c>
      <c r="I193" s="1685"/>
      <c r="J193" s="711" t="s">
        <v>1038</v>
      </c>
      <c r="K193" s="644"/>
    </row>
    <row r="194" spans="1:11" s="400" customFormat="1" ht="12.75">
      <c r="A194" s="256">
        <v>2294</v>
      </c>
      <c r="B194" s="257" t="s">
        <v>399</v>
      </c>
      <c r="C194" s="260"/>
      <c r="D194" s="1711">
        <v>0</v>
      </c>
      <c r="E194" s="1715"/>
      <c r="F194" s="1713"/>
      <c r="G194" s="1716"/>
      <c r="H194" s="1714">
        <f t="shared" si="2"/>
        <v>0</v>
      </c>
      <c r="I194" s="1685"/>
      <c r="J194" s="711" t="s">
        <v>1038</v>
      </c>
      <c r="K194" s="644"/>
    </row>
    <row r="195" spans="1:11" s="400" customFormat="1" ht="12.75">
      <c r="A195" s="256">
        <v>2296</v>
      </c>
      <c r="B195" s="257" t="s">
        <v>400</v>
      </c>
      <c r="C195" s="260"/>
      <c r="D195" s="1711">
        <v>0</v>
      </c>
      <c r="E195" s="1715"/>
      <c r="F195" s="1713"/>
      <c r="G195" s="1716"/>
      <c r="H195" s="1714">
        <f t="shared" si="2"/>
        <v>0</v>
      </c>
      <c r="I195" s="1685"/>
      <c r="J195" s="711" t="s">
        <v>1038</v>
      </c>
      <c r="K195" s="644"/>
    </row>
    <row r="196" spans="1:11" s="400" customFormat="1" ht="12.75">
      <c r="A196" s="256">
        <v>2305</v>
      </c>
      <c r="B196" s="257" t="s">
        <v>1048</v>
      </c>
      <c r="C196" s="260"/>
      <c r="D196" s="1711">
        <v>0</v>
      </c>
      <c r="E196" s="1715"/>
      <c r="F196" s="1713"/>
      <c r="G196" s="1716"/>
      <c r="H196" s="1714">
        <f t="shared" si="2"/>
        <v>0</v>
      </c>
      <c r="I196" s="1685"/>
      <c r="J196" s="711" t="s">
        <v>1038</v>
      </c>
      <c r="K196" s="644"/>
    </row>
    <row r="197" spans="1:11" s="400" customFormat="1" ht="12.75">
      <c r="A197" s="256">
        <v>2306</v>
      </c>
      <c r="B197" s="257" t="s">
        <v>1053</v>
      </c>
      <c r="C197" s="260"/>
      <c r="D197" s="1711">
        <v>0</v>
      </c>
      <c r="E197" s="1715"/>
      <c r="F197" s="1713"/>
      <c r="G197" s="1716"/>
      <c r="H197" s="1714">
        <f t="shared" si="2"/>
        <v>0</v>
      </c>
      <c r="I197" s="1685"/>
      <c r="J197" s="711" t="s">
        <v>1038</v>
      </c>
      <c r="K197" s="644"/>
    </row>
    <row r="198" spans="1:11" s="400" customFormat="1" ht="12.75">
      <c r="A198" s="256">
        <v>2308</v>
      </c>
      <c r="B198" s="257" t="s">
        <v>1054</v>
      </c>
      <c r="C198" s="260"/>
      <c r="D198" s="1711">
        <v>0</v>
      </c>
      <c r="E198" s="1715"/>
      <c r="F198" s="1713"/>
      <c r="G198" s="1716"/>
      <c r="H198" s="1714">
        <f t="shared" si="2"/>
        <v>0</v>
      </c>
      <c r="I198" s="1685"/>
      <c r="J198" s="711" t="s">
        <v>1038</v>
      </c>
      <c r="K198" s="644"/>
    </row>
    <row r="199" spans="1:11" s="400" customFormat="1" ht="12.75">
      <c r="A199" s="256">
        <v>2310</v>
      </c>
      <c r="B199" s="257" t="s">
        <v>1055</v>
      </c>
      <c r="C199" s="260"/>
      <c r="D199" s="1711">
        <v>0</v>
      </c>
      <c r="E199" s="1715"/>
      <c r="F199" s="1713"/>
      <c r="G199" s="1716"/>
      <c r="H199" s="1714">
        <f t="shared" si="2"/>
        <v>0</v>
      </c>
      <c r="I199" s="1685"/>
      <c r="J199" s="711" t="s">
        <v>1038</v>
      </c>
      <c r="K199" s="644"/>
    </row>
    <row r="200" spans="1:11" s="400" customFormat="1" ht="12.75">
      <c r="A200" s="256">
        <v>2315</v>
      </c>
      <c r="B200" s="257" t="s">
        <v>1056</v>
      </c>
      <c r="C200" s="260"/>
      <c r="D200" s="1711">
        <v>0</v>
      </c>
      <c r="E200" s="1715"/>
      <c r="F200" s="1713"/>
      <c r="G200" s="1716"/>
      <c r="H200" s="1714">
        <f t="shared" si="2"/>
        <v>0</v>
      </c>
      <c r="I200" s="1685"/>
      <c r="J200" s="711" t="s">
        <v>1038</v>
      </c>
      <c r="K200" s="644"/>
    </row>
    <row r="201" spans="1:11" s="400" customFormat="1" ht="12.75">
      <c r="A201" s="256">
        <v>2320</v>
      </c>
      <c r="B201" s="257" t="s">
        <v>1057</v>
      </c>
      <c r="C201" s="260"/>
      <c r="D201" s="1711">
        <v>0</v>
      </c>
      <c r="E201" s="1715"/>
      <c r="F201" s="1713"/>
      <c r="G201" s="1716"/>
      <c r="H201" s="1714">
        <f t="shared" si="2"/>
        <v>0</v>
      </c>
      <c r="I201" s="1685"/>
      <c r="J201" s="711" t="s">
        <v>1038</v>
      </c>
      <c r="K201" s="644"/>
    </row>
    <row r="202" spans="1:11" s="400" customFormat="1" ht="12.75">
      <c r="A202" s="256">
        <v>2325</v>
      </c>
      <c r="B202" s="257" t="s">
        <v>1058</v>
      </c>
      <c r="C202" s="260"/>
      <c r="D202" s="1711">
        <v>0</v>
      </c>
      <c r="E202" s="1715"/>
      <c r="F202" s="1713"/>
      <c r="G202" s="1716"/>
      <c r="H202" s="1714">
        <f t="shared" si="2"/>
        <v>0</v>
      </c>
      <c r="I202" s="1685"/>
      <c r="J202" s="711" t="s">
        <v>1038</v>
      </c>
      <c r="K202" s="644"/>
    </row>
    <row r="203" spans="1:11" s="400" customFormat="1" ht="12.75">
      <c r="A203" s="256">
        <v>2330</v>
      </c>
      <c r="B203" s="257" t="s">
        <v>1059</v>
      </c>
      <c r="C203" s="260"/>
      <c r="D203" s="1711">
        <v>0</v>
      </c>
      <c r="E203" s="1715"/>
      <c r="F203" s="1713"/>
      <c r="G203" s="1716"/>
      <c r="H203" s="1714">
        <f t="shared" si="2"/>
        <v>0</v>
      </c>
      <c r="I203" s="1685"/>
      <c r="J203" s="711" t="s">
        <v>1038</v>
      </c>
      <c r="K203" s="644"/>
    </row>
    <row r="204" spans="1:11" s="400" customFormat="1" ht="12.75">
      <c r="A204" s="256">
        <v>2335</v>
      </c>
      <c r="B204" s="257" t="s">
        <v>1060</v>
      </c>
      <c r="C204" s="260"/>
      <c r="D204" s="1711">
        <v>0</v>
      </c>
      <c r="E204" s="1715"/>
      <c r="F204" s="1713"/>
      <c r="G204" s="1716"/>
      <c r="H204" s="1714">
        <f t="shared" si="2"/>
        <v>0</v>
      </c>
      <c r="I204" s="1685"/>
      <c r="J204" s="711" t="s">
        <v>1038</v>
      </c>
      <c r="K204" s="644"/>
    </row>
    <row r="205" spans="1:11" s="400" customFormat="1" ht="12.75">
      <c r="A205" s="256">
        <v>2340</v>
      </c>
      <c r="B205" s="257" t="s">
        <v>316</v>
      </c>
      <c r="C205" s="260"/>
      <c r="D205" s="1711">
        <v>0</v>
      </c>
      <c r="E205" s="1715"/>
      <c r="F205" s="1713"/>
      <c r="G205" s="1716"/>
      <c r="H205" s="1714">
        <f t="shared" si="2"/>
        <v>0</v>
      </c>
      <c r="I205" s="1685"/>
      <c r="J205" s="711" t="s">
        <v>1038</v>
      </c>
      <c r="K205" s="644"/>
    </row>
    <row r="206" spans="1:11" s="400" customFormat="1" ht="12.75">
      <c r="A206" s="256">
        <v>2345</v>
      </c>
      <c r="B206" s="257" t="s">
        <v>317</v>
      </c>
      <c r="C206" s="260"/>
      <c r="D206" s="1711">
        <v>0</v>
      </c>
      <c r="E206" s="1715"/>
      <c r="F206" s="1713"/>
      <c r="G206" s="1716"/>
      <c r="H206" s="1714">
        <f t="shared" si="2"/>
        <v>0</v>
      </c>
      <c r="I206" s="1685"/>
      <c r="J206" s="711" t="s">
        <v>1038</v>
      </c>
      <c r="K206" s="644"/>
    </row>
    <row r="207" spans="1:11" s="400" customFormat="1" ht="25.5">
      <c r="A207" s="256">
        <v>2348</v>
      </c>
      <c r="B207" s="257" t="s">
        <v>318</v>
      </c>
      <c r="C207" s="260"/>
      <c r="D207" s="1711">
        <v>0</v>
      </c>
      <c r="E207" s="1715"/>
      <c r="F207" s="1713"/>
      <c r="G207" s="1716"/>
      <c r="H207" s="1714">
        <f t="shared" si="2"/>
        <v>0</v>
      </c>
      <c r="I207" s="1685"/>
      <c r="J207" s="711" t="s">
        <v>1038</v>
      </c>
      <c r="K207" s="644"/>
    </row>
    <row r="208" spans="1:11" s="400" customFormat="1" ht="12.75">
      <c r="A208" s="256">
        <v>2350</v>
      </c>
      <c r="B208" s="257" t="s">
        <v>774</v>
      </c>
      <c r="C208" s="260"/>
      <c r="D208" s="1711">
        <v>0</v>
      </c>
      <c r="E208" s="1715"/>
      <c r="F208" s="1713"/>
      <c r="G208" s="1716"/>
      <c r="H208" s="1714">
        <f t="shared" si="2"/>
        <v>0</v>
      </c>
      <c r="I208" s="1685"/>
      <c r="J208" s="711" t="s">
        <v>1038</v>
      </c>
      <c r="K208" s="644"/>
    </row>
    <row r="209" spans="1:11" s="400" customFormat="1" ht="12.75">
      <c r="A209" s="256">
        <v>2405</v>
      </c>
      <c r="B209" s="257" t="s">
        <v>775</v>
      </c>
      <c r="C209" s="260"/>
      <c r="D209" s="1711">
        <v>0</v>
      </c>
      <c r="E209" s="1715"/>
      <c r="F209" s="1713"/>
      <c r="G209" s="1716"/>
      <c r="H209" s="1714">
        <f t="shared" si="2"/>
        <v>0</v>
      </c>
      <c r="I209" s="1685"/>
      <c r="J209" s="711" t="s">
        <v>1038</v>
      </c>
      <c r="K209" s="644"/>
    </row>
    <row r="210" spans="1:11" s="400" customFormat="1" ht="12.75">
      <c r="A210" s="256">
        <v>2410</v>
      </c>
      <c r="B210" s="257" t="s">
        <v>384</v>
      </c>
      <c r="C210" s="260"/>
      <c r="D210" s="1711">
        <v>0</v>
      </c>
      <c r="E210" s="1715"/>
      <c r="F210" s="1713"/>
      <c r="G210" s="1716"/>
      <c r="H210" s="1714">
        <f t="shared" si="2"/>
        <v>0</v>
      </c>
      <c r="I210" s="1685"/>
      <c r="J210" s="711" t="s">
        <v>1038</v>
      </c>
      <c r="K210" s="644"/>
    </row>
    <row r="211" spans="1:11" s="400" customFormat="1" ht="12.75">
      <c r="A211" s="256">
        <v>2415</v>
      </c>
      <c r="B211" s="257" t="s">
        <v>1268</v>
      </c>
      <c r="C211" s="260"/>
      <c r="D211" s="1711">
        <v>0</v>
      </c>
      <c r="E211" s="1715"/>
      <c r="F211" s="1713"/>
      <c r="G211" s="1716"/>
      <c r="H211" s="1714">
        <f t="shared" si="2"/>
        <v>0</v>
      </c>
      <c r="I211" s="1685"/>
      <c r="J211" s="711" t="s">
        <v>1038</v>
      </c>
      <c r="K211" s="644"/>
    </row>
    <row r="212" spans="1:11" s="400" customFormat="1" ht="12.75">
      <c r="A212" s="256">
        <v>2425</v>
      </c>
      <c r="B212" s="257" t="s">
        <v>1269</v>
      </c>
      <c r="C212" s="260"/>
      <c r="D212" s="1711">
        <v>0</v>
      </c>
      <c r="E212" s="1715"/>
      <c r="F212" s="1713"/>
      <c r="G212" s="1716"/>
      <c r="H212" s="1714">
        <f t="shared" si="2"/>
        <v>0</v>
      </c>
      <c r="I212" s="1685"/>
      <c r="J212" s="711" t="s">
        <v>1038</v>
      </c>
      <c r="K212" s="644"/>
    </row>
    <row r="213" spans="1:11" s="400" customFormat="1" ht="12.75">
      <c r="A213" s="256">
        <v>2435</v>
      </c>
      <c r="B213" s="257" t="s">
        <v>1334</v>
      </c>
      <c r="C213" s="260"/>
      <c r="D213" s="1711">
        <v>0</v>
      </c>
      <c r="E213" s="1715"/>
      <c r="F213" s="1713"/>
      <c r="G213" s="1716"/>
      <c r="H213" s="1714">
        <f t="shared" si="2"/>
        <v>0</v>
      </c>
      <c r="I213" s="1685"/>
      <c r="J213" s="711" t="s">
        <v>1038</v>
      </c>
      <c r="K213" s="644"/>
    </row>
    <row r="214" spans="1:11" s="400" customFormat="1" ht="12.75">
      <c r="A214" s="256">
        <v>2505</v>
      </c>
      <c r="B214" s="257" t="s">
        <v>1335</v>
      </c>
      <c r="C214" s="260"/>
      <c r="D214" s="1711">
        <v>0</v>
      </c>
      <c r="E214" s="1715"/>
      <c r="F214" s="1713"/>
      <c r="G214" s="1716"/>
      <c r="H214" s="1714">
        <f t="shared" si="2"/>
        <v>0</v>
      </c>
      <c r="I214" s="1685"/>
      <c r="J214" s="711" t="s">
        <v>1038</v>
      </c>
      <c r="K214" s="644"/>
    </row>
    <row r="215" spans="1:11" s="400" customFormat="1" ht="12.75">
      <c r="A215" s="256">
        <v>2510</v>
      </c>
      <c r="B215" s="257" t="s">
        <v>1336</v>
      </c>
      <c r="C215" s="260"/>
      <c r="D215" s="1711">
        <v>0</v>
      </c>
      <c r="E215" s="1715"/>
      <c r="F215" s="1713"/>
      <c r="G215" s="1716"/>
      <c r="H215" s="1714">
        <f t="shared" si="2"/>
        <v>0</v>
      </c>
      <c r="I215" s="1685"/>
      <c r="J215" s="711" t="s">
        <v>1038</v>
      </c>
      <c r="K215" s="644"/>
    </row>
    <row r="216" spans="1:11" s="400" customFormat="1" ht="12.75">
      <c r="A216" s="256">
        <v>2515</v>
      </c>
      <c r="B216" s="257" t="s">
        <v>1337</v>
      </c>
      <c r="C216" s="260"/>
      <c r="D216" s="1711">
        <v>0</v>
      </c>
      <c r="E216" s="1715"/>
      <c r="F216" s="1713"/>
      <c r="G216" s="1716"/>
      <c r="H216" s="1714">
        <f t="shared" si="2"/>
        <v>0</v>
      </c>
      <c r="I216" s="1685"/>
      <c r="J216" s="711" t="s">
        <v>1038</v>
      </c>
      <c r="K216" s="644"/>
    </row>
    <row r="217" spans="1:11" s="400" customFormat="1" ht="12.75">
      <c r="A217" s="256">
        <v>2520</v>
      </c>
      <c r="B217" s="257" t="s">
        <v>1338</v>
      </c>
      <c r="C217" s="260"/>
      <c r="D217" s="1711">
        <v>0</v>
      </c>
      <c r="E217" s="1715"/>
      <c r="F217" s="1713"/>
      <c r="G217" s="1716"/>
      <c r="H217" s="1714">
        <f t="shared" ref="H217:H280" si="3">+D217+E217+F217-G217</f>
        <v>0</v>
      </c>
      <c r="I217" s="1685"/>
      <c r="J217" s="711" t="s">
        <v>1038</v>
      </c>
      <c r="K217" s="644"/>
    </row>
    <row r="218" spans="1:11" s="400" customFormat="1" ht="12.75">
      <c r="A218" s="256">
        <v>2525</v>
      </c>
      <c r="B218" s="257" t="s">
        <v>232</v>
      </c>
      <c r="C218" s="260"/>
      <c r="D218" s="1711">
        <v>0</v>
      </c>
      <c r="E218" s="1715"/>
      <c r="F218" s="1713"/>
      <c r="G218" s="1716"/>
      <c r="H218" s="1714">
        <f t="shared" si="3"/>
        <v>0</v>
      </c>
      <c r="I218" s="1685"/>
      <c r="J218" s="711" t="s">
        <v>1038</v>
      </c>
      <c r="K218" s="644"/>
    </row>
    <row r="219" spans="1:11" s="400" customFormat="1" ht="12.75">
      <c r="A219" s="256">
        <v>2530</v>
      </c>
      <c r="B219" s="257" t="s">
        <v>233</v>
      </c>
      <c r="C219" s="260"/>
      <c r="D219" s="1711">
        <v>0</v>
      </c>
      <c r="E219" s="1715"/>
      <c r="F219" s="1713"/>
      <c r="G219" s="1716"/>
      <c r="H219" s="1714">
        <f t="shared" si="3"/>
        <v>0</v>
      </c>
      <c r="I219" s="1685"/>
      <c r="J219" s="711" t="s">
        <v>1038</v>
      </c>
      <c r="K219" s="644"/>
    </row>
    <row r="220" spans="1:11" s="400" customFormat="1" ht="12.75">
      <c r="A220" s="256">
        <v>2550</v>
      </c>
      <c r="B220" s="257" t="s">
        <v>234</v>
      </c>
      <c r="C220" s="260"/>
      <c r="D220" s="1711">
        <v>0</v>
      </c>
      <c r="E220" s="1715"/>
      <c r="F220" s="1713"/>
      <c r="G220" s="1716"/>
      <c r="H220" s="1714">
        <f t="shared" si="3"/>
        <v>0</v>
      </c>
      <c r="I220" s="1685"/>
      <c r="J220" s="711" t="s">
        <v>1038</v>
      </c>
      <c r="K220" s="644"/>
    </row>
    <row r="221" spans="1:11" s="400" customFormat="1" ht="12.75">
      <c r="A221" s="256">
        <v>3005</v>
      </c>
      <c r="B221" s="257" t="s">
        <v>235</v>
      </c>
      <c r="C221" s="260"/>
      <c r="D221" s="1711">
        <v>0</v>
      </c>
      <c r="E221" s="1715"/>
      <c r="F221" s="1713"/>
      <c r="G221" s="1716"/>
      <c r="H221" s="1714">
        <f t="shared" si="3"/>
        <v>0</v>
      </c>
      <c r="I221" s="1685"/>
      <c r="J221" s="711" t="s">
        <v>393</v>
      </c>
      <c r="K221" s="644"/>
    </row>
    <row r="222" spans="1:11" s="400" customFormat="1" ht="12.75">
      <c r="A222" s="256">
        <v>3008</v>
      </c>
      <c r="B222" s="257" t="s">
        <v>241</v>
      </c>
      <c r="C222" s="260"/>
      <c r="D222" s="1711">
        <v>0</v>
      </c>
      <c r="E222" s="1715"/>
      <c r="F222" s="1713"/>
      <c r="G222" s="1716"/>
      <c r="H222" s="1714">
        <f t="shared" si="3"/>
        <v>0</v>
      </c>
      <c r="I222" s="1685"/>
      <c r="J222" s="711" t="s">
        <v>393</v>
      </c>
      <c r="K222" s="644"/>
    </row>
    <row r="223" spans="1:11" s="400" customFormat="1" ht="12.75">
      <c r="A223" s="256">
        <v>3010</v>
      </c>
      <c r="B223" s="257" t="s">
        <v>242</v>
      </c>
      <c r="C223" s="260"/>
      <c r="D223" s="1711">
        <v>0</v>
      </c>
      <c r="E223" s="1715"/>
      <c r="F223" s="1713"/>
      <c r="G223" s="1716"/>
      <c r="H223" s="1714">
        <f t="shared" si="3"/>
        <v>0</v>
      </c>
      <c r="I223" s="1685"/>
      <c r="J223" s="711" t="s">
        <v>393</v>
      </c>
      <c r="K223" s="644"/>
    </row>
    <row r="224" spans="1:11" s="400" customFormat="1" ht="12.75">
      <c r="A224" s="256">
        <v>3020</v>
      </c>
      <c r="B224" s="257" t="s">
        <v>243</v>
      </c>
      <c r="C224" s="260"/>
      <c r="D224" s="1711">
        <v>0</v>
      </c>
      <c r="E224" s="1715"/>
      <c r="F224" s="1713"/>
      <c r="G224" s="1716"/>
      <c r="H224" s="1714">
        <f t="shared" si="3"/>
        <v>0</v>
      </c>
      <c r="I224" s="1685"/>
      <c r="J224" s="711" t="s">
        <v>393</v>
      </c>
      <c r="K224" s="644"/>
    </row>
    <row r="225" spans="1:11" s="400" customFormat="1" ht="12.75">
      <c r="A225" s="256">
        <v>3022</v>
      </c>
      <c r="B225" s="257" t="s">
        <v>244</v>
      </c>
      <c r="C225" s="260"/>
      <c r="D225" s="1711">
        <v>0</v>
      </c>
      <c r="E225" s="1715"/>
      <c r="F225" s="1713"/>
      <c r="G225" s="1716"/>
      <c r="H225" s="1714">
        <f t="shared" si="3"/>
        <v>0</v>
      </c>
      <c r="I225" s="1685"/>
      <c r="J225" s="711" t="s">
        <v>393</v>
      </c>
      <c r="K225" s="644"/>
    </row>
    <row r="226" spans="1:11" s="400" customFormat="1" ht="12.75">
      <c r="A226" s="256">
        <v>3026</v>
      </c>
      <c r="B226" s="257" t="s">
        <v>245</v>
      </c>
      <c r="C226" s="260"/>
      <c r="D226" s="1711">
        <v>0</v>
      </c>
      <c r="E226" s="1715"/>
      <c r="F226" s="1713"/>
      <c r="G226" s="1716"/>
      <c r="H226" s="1714">
        <f t="shared" si="3"/>
        <v>0</v>
      </c>
      <c r="I226" s="1685"/>
      <c r="J226" s="711" t="s">
        <v>393</v>
      </c>
      <c r="K226" s="644"/>
    </row>
    <row r="227" spans="1:11" s="400" customFormat="1" ht="12.75">
      <c r="A227" s="256">
        <v>3030</v>
      </c>
      <c r="B227" s="257" t="s">
        <v>246</v>
      </c>
      <c r="C227" s="260"/>
      <c r="D227" s="1711">
        <v>0</v>
      </c>
      <c r="E227" s="1715"/>
      <c r="F227" s="1713"/>
      <c r="G227" s="1716"/>
      <c r="H227" s="1714">
        <f t="shared" si="3"/>
        <v>0</v>
      </c>
      <c r="I227" s="1685"/>
      <c r="J227" s="711" t="s">
        <v>393</v>
      </c>
      <c r="K227" s="644"/>
    </row>
    <row r="228" spans="1:11" s="400" customFormat="1" ht="12.75">
      <c r="A228" s="256">
        <v>3035</v>
      </c>
      <c r="B228" s="257" t="s">
        <v>262</v>
      </c>
      <c r="C228" s="260"/>
      <c r="D228" s="1711">
        <v>0</v>
      </c>
      <c r="E228" s="1715"/>
      <c r="F228" s="1713"/>
      <c r="G228" s="1716"/>
      <c r="H228" s="1714">
        <f t="shared" si="3"/>
        <v>0</v>
      </c>
      <c r="I228" s="1685"/>
      <c r="J228" s="711" t="s">
        <v>393</v>
      </c>
      <c r="K228" s="644"/>
    </row>
    <row r="229" spans="1:11" s="400" customFormat="1" ht="12.75">
      <c r="A229" s="256">
        <v>3040</v>
      </c>
      <c r="B229" s="257" t="s">
        <v>263</v>
      </c>
      <c r="C229" s="260"/>
      <c r="D229" s="1711">
        <v>0</v>
      </c>
      <c r="E229" s="1715"/>
      <c r="F229" s="1713"/>
      <c r="G229" s="1716"/>
      <c r="H229" s="1714">
        <f t="shared" si="3"/>
        <v>0</v>
      </c>
      <c r="I229" s="1685"/>
      <c r="J229" s="711" t="s">
        <v>393</v>
      </c>
      <c r="K229" s="644"/>
    </row>
    <row r="230" spans="1:11" s="400" customFormat="1" ht="12.75">
      <c r="A230" s="256">
        <v>3045</v>
      </c>
      <c r="B230" s="257" t="s">
        <v>264</v>
      </c>
      <c r="C230" s="260"/>
      <c r="D230" s="1711">
        <v>0</v>
      </c>
      <c r="E230" s="1715"/>
      <c r="F230" s="1713"/>
      <c r="G230" s="1716"/>
      <c r="H230" s="1714">
        <f t="shared" si="3"/>
        <v>0</v>
      </c>
      <c r="I230" s="1685"/>
      <c r="J230" s="711" t="s">
        <v>393</v>
      </c>
      <c r="K230" s="644"/>
    </row>
    <row r="231" spans="1:11" s="400" customFormat="1" ht="12.75">
      <c r="A231" s="256">
        <v>3046</v>
      </c>
      <c r="B231" s="257" t="s">
        <v>265</v>
      </c>
      <c r="C231" s="260"/>
      <c r="D231" s="1711">
        <v>0</v>
      </c>
      <c r="E231" s="1717">
        <f>-D231</f>
        <v>0</v>
      </c>
      <c r="F231" s="2132"/>
      <c r="G231" s="1718">
        <f ca="1">'I9 Direct Allocation'!D149</f>
        <v>0</v>
      </c>
      <c r="H231" s="1719">
        <f>-(F11-G231)</f>
        <v>-664600</v>
      </c>
      <c r="I231" s="1685"/>
      <c r="J231" s="711" t="s">
        <v>393</v>
      </c>
      <c r="K231" s="644"/>
    </row>
    <row r="232" spans="1:11" s="400" customFormat="1" ht="12.75">
      <c r="A232" s="256">
        <v>3047</v>
      </c>
      <c r="B232" s="257" t="s">
        <v>275</v>
      </c>
      <c r="C232" s="260"/>
      <c r="D232" s="1711">
        <v>0</v>
      </c>
      <c r="E232" s="1715"/>
      <c r="F232" s="1713"/>
      <c r="G232" s="1716"/>
      <c r="H232" s="1714">
        <f t="shared" si="3"/>
        <v>0</v>
      </c>
      <c r="I232" s="1685"/>
      <c r="J232" s="711" t="s">
        <v>393</v>
      </c>
      <c r="K232" s="644"/>
    </row>
    <row r="233" spans="1:11" s="400" customFormat="1" ht="12.75">
      <c r="A233" s="256">
        <v>3048</v>
      </c>
      <c r="B233" s="257" t="s">
        <v>276</v>
      </c>
      <c r="C233" s="260"/>
      <c r="D233" s="1711">
        <v>0</v>
      </c>
      <c r="E233" s="1715"/>
      <c r="F233" s="1713"/>
      <c r="G233" s="1716"/>
      <c r="H233" s="1714">
        <f t="shared" si="3"/>
        <v>0</v>
      </c>
      <c r="I233" s="1685"/>
      <c r="J233" s="711" t="s">
        <v>393</v>
      </c>
      <c r="K233" s="644"/>
    </row>
    <row r="234" spans="1:11" s="400" customFormat="1" ht="12.75">
      <c r="A234" s="256">
        <v>3049</v>
      </c>
      <c r="B234" s="257" t="s">
        <v>277</v>
      </c>
      <c r="C234" s="260"/>
      <c r="D234" s="1711">
        <v>0</v>
      </c>
      <c r="E234" s="1715"/>
      <c r="F234" s="1713"/>
      <c r="G234" s="1716"/>
      <c r="H234" s="1714">
        <f t="shared" si="3"/>
        <v>0</v>
      </c>
      <c r="I234" s="1685"/>
      <c r="J234" s="711" t="s">
        <v>393</v>
      </c>
      <c r="K234" s="644"/>
    </row>
    <row r="235" spans="1:11" s="400" customFormat="1" ht="12.75">
      <c r="A235" s="256">
        <v>3055</v>
      </c>
      <c r="B235" s="257" t="s">
        <v>278</v>
      </c>
      <c r="C235" s="260"/>
      <c r="D235" s="1711">
        <v>0</v>
      </c>
      <c r="E235" s="1715"/>
      <c r="F235" s="1713"/>
      <c r="G235" s="1716"/>
      <c r="H235" s="1714">
        <f t="shared" si="3"/>
        <v>0</v>
      </c>
      <c r="I235" s="1685"/>
      <c r="J235" s="711" t="s">
        <v>393</v>
      </c>
      <c r="K235" s="644"/>
    </row>
    <row r="236" spans="1:11" s="400" customFormat="1" ht="12.75">
      <c r="A236" s="256">
        <v>3065</v>
      </c>
      <c r="B236" s="257" t="s">
        <v>740</v>
      </c>
      <c r="C236" s="260"/>
      <c r="D236" s="1711">
        <v>0</v>
      </c>
      <c r="E236" s="1715"/>
      <c r="F236" s="1713"/>
      <c r="G236" s="1716"/>
      <c r="H236" s="1714">
        <f t="shared" si="3"/>
        <v>0</v>
      </c>
      <c r="I236" s="1685"/>
      <c r="J236" s="711" t="s">
        <v>393</v>
      </c>
      <c r="K236" s="644"/>
    </row>
    <row r="237" spans="1:11" s="400" customFormat="1" ht="12.75">
      <c r="A237" s="268">
        <v>4006</v>
      </c>
      <c r="B237" s="269" t="s">
        <v>742</v>
      </c>
      <c r="C237" s="260"/>
      <c r="D237" s="2139">
        <v>0</v>
      </c>
      <c r="E237" s="1715"/>
      <c r="F237" s="1713"/>
      <c r="G237" s="1716"/>
      <c r="H237" s="1714">
        <f t="shared" si="3"/>
        <v>0</v>
      </c>
      <c r="I237" s="1685"/>
      <c r="J237" s="711" t="s">
        <v>1039</v>
      </c>
      <c r="K237" s="644"/>
    </row>
    <row r="238" spans="1:11" s="400" customFormat="1" ht="12.75">
      <c r="A238" s="268">
        <v>4010</v>
      </c>
      <c r="B238" s="269" t="s">
        <v>743</v>
      </c>
      <c r="C238" s="260"/>
      <c r="D238" s="2139">
        <v>0</v>
      </c>
      <c r="E238" s="1715"/>
      <c r="F238" s="1713"/>
      <c r="G238" s="1716"/>
      <c r="H238" s="1714">
        <f t="shared" si="3"/>
        <v>0</v>
      </c>
      <c r="I238" s="1685"/>
      <c r="J238" s="711" t="s">
        <v>1039</v>
      </c>
      <c r="K238" s="644"/>
    </row>
    <row r="239" spans="1:11" s="400" customFormat="1" ht="12.75">
      <c r="A239" s="268">
        <v>4015</v>
      </c>
      <c r="B239" s="269" t="s">
        <v>744</v>
      </c>
      <c r="C239" s="260"/>
      <c r="D239" s="2139">
        <v>0</v>
      </c>
      <c r="E239" s="1715"/>
      <c r="F239" s="1713"/>
      <c r="G239" s="1716"/>
      <c r="H239" s="1714">
        <f t="shared" si="3"/>
        <v>0</v>
      </c>
      <c r="I239" s="1685"/>
      <c r="J239" s="711" t="s">
        <v>1039</v>
      </c>
      <c r="K239" s="644"/>
    </row>
    <row r="240" spans="1:11" s="400" customFormat="1" ht="12.75">
      <c r="A240" s="268">
        <v>4020</v>
      </c>
      <c r="B240" s="269" t="s">
        <v>745</v>
      </c>
      <c r="C240" s="260"/>
      <c r="D240" s="2139">
        <v>0</v>
      </c>
      <c r="E240" s="1715"/>
      <c r="F240" s="1713"/>
      <c r="G240" s="1716"/>
      <c r="H240" s="1714">
        <f t="shared" si="3"/>
        <v>0</v>
      </c>
      <c r="I240" s="1685"/>
      <c r="J240" s="711" t="s">
        <v>1039</v>
      </c>
      <c r="K240" s="644"/>
    </row>
    <row r="241" spans="1:11" s="400" customFormat="1" ht="12.75">
      <c r="A241" s="268">
        <v>4025</v>
      </c>
      <c r="B241" s="269" t="s">
        <v>751</v>
      </c>
      <c r="C241" s="260"/>
      <c r="D241" s="2139">
        <v>0</v>
      </c>
      <c r="E241" s="1715"/>
      <c r="F241" s="1713"/>
      <c r="G241" s="1716"/>
      <c r="H241" s="1714">
        <f t="shared" si="3"/>
        <v>0</v>
      </c>
      <c r="I241" s="1685"/>
      <c r="J241" s="711" t="s">
        <v>1039</v>
      </c>
      <c r="K241" s="644"/>
    </row>
    <row r="242" spans="1:11" s="400" customFormat="1" ht="12.75">
      <c r="A242" s="268">
        <v>4030</v>
      </c>
      <c r="B242" s="269" t="s">
        <v>752</v>
      </c>
      <c r="C242" s="260"/>
      <c r="D242" s="2139">
        <v>0</v>
      </c>
      <c r="E242" s="1715"/>
      <c r="F242" s="1713"/>
      <c r="G242" s="1716"/>
      <c r="H242" s="1714">
        <f t="shared" si="3"/>
        <v>0</v>
      </c>
      <c r="I242" s="1685"/>
      <c r="J242" s="711" t="s">
        <v>1039</v>
      </c>
      <c r="K242" s="644"/>
    </row>
    <row r="243" spans="1:11" s="400" customFormat="1" ht="12.75">
      <c r="A243" s="268">
        <v>4035</v>
      </c>
      <c r="B243" s="269" t="s">
        <v>753</v>
      </c>
      <c r="C243" s="260"/>
      <c r="D243" s="2139">
        <v>-23710000</v>
      </c>
      <c r="E243" s="1715"/>
      <c r="F243" s="1713"/>
      <c r="G243" s="1716"/>
      <c r="H243" s="1714">
        <f t="shared" si="3"/>
        <v>-23710000</v>
      </c>
      <c r="I243" s="1685"/>
      <c r="J243" s="711" t="s">
        <v>1039</v>
      </c>
      <c r="K243" s="644"/>
    </row>
    <row r="244" spans="1:11" s="400" customFormat="1" ht="12.75">
      <c r="A244" s="268">
        <v>4040</v>
      </c>
      <c r="B244" s="269" t="s">
        <v>663</v>
      </c>
      <c r="C244" s="260"/>
      <c r="D244" s="2139">
        <v>0</v>
      </c>
      <c r="E244" s="1715"/>
      <c r="F244" s="1713"/>
      <c r="G244" s="1716"/>
      <c r="H244" s="1714">
        <f t="shared" si="3"/>
        <v>0</v>
      </c>
      <c r="I244" s="1685"/>
      <c r="J244" s="711" t="s">
        <v>1039</v>
      </c>
      <c r="K244" s="644"/>
    </row>
    <row r="245" spans="1:11" s="400" customFormat="1" ht="12.75">
      <c r="A245" s="268">
        <v>4045</v>
      </c>
      <c r="B245" s="269" t="s">
        <v>664</v>
      </c>
      <c r="C245" s="260"/>
      <c r="D245" s="2139">
        <v>0</v>
      </c>
      <c r="E245" s="1715"/>
      <c r="F245" s="1713"/>
      <c r="G245" s="1716"/>
      <c r="H245" s="1714">
        <f t="shared" si="3"/>
        <v>0</v>
      </c>
      <c r="I245" s="1685"/>
      <c r="J245" s="711" t="s">
        <v>1039</v>
      </c>
      <c r="K245" s="644"/>
    </row>
    <row r="246" spans="1:11" s="400" customFormat="1" ht="12.75">
      <c r="A246" s="268">
        <v>4050</v>
      </c>
      <c r="B246" s="269" t="s">
        <v>665</v>
      </c>
      <c r="C246" s="260"/>
      <c r="D246" s="2139">
        <v>0</v>
      </c>
      <c r="E246" s="1715"/>
      <c r="F246" s="1713"/>
      <c r="G246" s="1716"/>
      <c r="H246" s="1714">
        <f t="shared" si="3"/>
        <v>0</v>
      </c>
      <c r="I246" s="1685"/>
      <c r="J246" s="711" t="s">
        <v>1039</v>
      </c>
      <c r="K246" s="644"/>
    </row>
    <row r="247" spans="1:11" s="400" customFormat="1" ht="12.75">
      <c r="A247" s="268">
        <v>4055</v>
      </c>
      <c r="B247" s="269" t="s">
        <v>1326</v>
      </c>
      <c r="C247" s="260"/>
      <c r="D247" s="2139">
        <v>0</v>
      </c>
      <c r="E247" s="1715"/>
      <c r="F247" s="1713"/>
      <c r="G247" s="1716"/>
      <c r="H247" s="1714">
        <f t="shared" si="3"/>
        <v>0</v>
      </c>
      <c r="I247" s="1685"/>
      <c r="J247" s="711" t="s">
        <v>1039</v>
      </c>
      <c r="K247" s="644"/>
    </row>
    <row r="248" spans="1:11" s="400" customFormat="1" ht="12.75">
      <c r="A248" s="268">
        <v>4060</v>
      </c>
      <c r="B248" s="269" t="s">
        <v>1327</v>
      </c>
      <c r="C248" s="260"/>
      <c r="D248" s="2139">
        <v>0</v>
      </c>
      <c r="E248" s="1715"/>
      <c r="F248" s="1713"/>
      <c r="G248" s="1716"/>
      <c r="H248" s="1714">
        <f t="shared" si="3"/>
        <v>0</v>
      </c>
      <c r="I248" s="1685"/>
      <c r="J248" s="711" t="s">
        <v>1039</v>
      </c>
      <c r="K248" s="644"/>
    </row>
    <row r="249" spans="1:11" s="400" customFormat="1" ht="12.75">
      <c r="A249" s="268">
        <v>4062</v>
      </c>
      <c r="B249" s="269" t="s">
        <v>1328</v>
      </c>
      <c r="C249" s="260"/>
      <c r="D249" s="2139">
        <v>0</v>
      </c>
      <c r="E249" s="1715"/>
      <c r="F249" s="1713"/>
      <c r="G249" s="1716"/>
      <c r="H249" s="1714">
        <f t="shared" si="3"/>
        <v>0</v>
      </c>
      <c r="I249" s="1685"/>
      <c r="J249" s="711" t="s">
        <v>1039</v>
      </c>
      <c r="K249" s="644"/>
    </row>
    <row r="250" spans="1:11" s="400" customFormat="1" ht="12.75">
      <c r="A250" s="268">
        <v>4064</v>
      </c>
      <c r="B250" s="269" t="s">
        <v>1366</v>
      </c>
      <c r="C250" s="260"/>
      <c r="D250" s="2139">
        <v>0</v>
      </c>
      <c r="E250" s="1715"/>
      <c r="F250" s="1713"/>
      <c r="G250" s="1716"/>
      <c r="H250" s="1714">
        <f t="shared" si="3"/>
        <v>0</v>
      </c>
      <c r="I250" s="1685"/>
      <c r="J250" s="711" t="s">
        <v>1039</v>
      </c>
      <c r="K250" s="644"/>
    </row>
    <row r="251" spans="1:11" s="400" customFormat="1" ht="12.75">
      <c r="A251" s="268">
        <v>4066</v>
      </c>
      <c r="B251" s="269" t="s">
        <v>1329</v>
      </c>
      <c r="C251" s="260"/>
      <c r="D251" s="2139">
        <v>0</v>
      </c>
      <c r="E251" s="1715"/>
      <c r="F251" s="1713"/>
      <c r="G251" s="1716"/>
      <c r="H251" s="1714">
        <f t="shared" si="3"/>
        <v>0</v>
      </c>
      <c r="I251" s="1685"/>
      <c r="J251" s="711" t="s">
        <v>1039</v>
      </c>
      <c r="K251" s="644"/>
    </row>
    <row r="252" spans="1:11" s="400" customFormat="1" ht="12.75">
      <c r="A252" s="268">
        <v>4068</v>
      </c>
      <c r="B252" s="269" t="s">
        <v>1330</v>
      </c>
      <c r="C252" s="260"/>
      <c r="D252" s="2139">
        <v>0</v>
      </c>
      <c r="E252" s="1715"/>
      <c r="F252" s="1713"/>
      <c r="G252" s="1716"/>
      <c r="H252" s="1714">
        <f t="shared" si="3"/>
        <v>0</v>
      </c>
      <c r="I252" s="1685"/>
      <c r="J252" s="711" t="s">
        <v>1039</v>
      </c>
      <c r="K252" s="644"/>
    </row>
    <row r="253" spans="1:11" s="400" customFormat="1" ht="12.75">
      <c r="A253" s="270">
        <v>4080</v>
      </c>
      <c r="B253" s="271" t="s">
        <v>1331</v>
      </c>
      <c r="C253" s="260"/>
      <c r="D253" s="2139">
        <v>-12900</v>
      </c>
      <c r="E253" s="1717">
        <f>D253-H253</f>
        <v>7103999.9999999981</v>
      </c>
      <c r="F253" s="2132"/>
      <c r="G253" s="1716"/>
      <c r="H253" s="1720">
        <f ca="1">-'I6 Customer Data'!C29</f>
        <v>-7116899.9999999981</v>
      </c>
      <c r="I253" s="1685"/>
      <c r="J253" s="711" t="s">
        <v>1331</v>
      </c>
      <c r="K253" s="644"/>
    </row>
    <row r="254" spans="1:11" s="400" customFormat="1" ht="12.75">
      <c r="A254" s="270">
        <v>4082</v>
      </c>
      <c r="B254" s="271" t="s">
        <v>1332</v>
      </c>
      <c r="C254" s="260"/>
      <c r="D254" s="2139">
        <v>-21000</v>
      </c>
      <c r="E254" s="1715"/>
      <c r="F254" s="1713"/>
      <c r="G254" s="1716"/>
      <c r="H254" s="1714">
        <f t="shared" si="3"/>
        <v>-21000</v>
      </c>
      <c r="I254" s="1685"/>
      <c r="J254" s="711" t="s">
        <v>1047</v>
      </c>
      <c r="K254" s="644"/>
    </row>
    <row r="255" spans="1:11" s="400" customFormat="1" ht="12.75">
      <c r="A255" s="270">
        <v>4084</v>
      </c>
      <c r="B255" s="271" t="s">
        <v>964</v>
      </c>
      <c r="C255" s="260"/>
      <c r="D255" s="2139">
        <v>-1000</v>
      </c>
      <c r="E255" s="1715"/>
      <c r="F255" s="1713"/>
      <c r="G255" s="1716"/>
      <c r="H255" s="1714">
        <f t="shared" si="3"/>
        <v>-1000</v>
      </c>
      <c r="I255" s="1685"/>
      <c r="J255" s="711" t="s">
        <v>1047</v>
      </c>
      <c r="K255" s="644"/>
    </row>
    <row r="256" spans="1:11" s="400" customFormat="1" ht="12.75">
      <c r="A256" s="270">
        <v>4090</v>
      </c>
      <c r="B256" s="271" t="s">
        <v>969</v>
      </c>
      <c r="C256" s="260"/>
      <c r="D256" s="2139">
        <v>0</v>
      </c>
      <c r="E256" s="1715"/>
      <c r="F256" s="1713"/>
      <c r="G256" s="1716"/>
      <c r="H256" s="1714">
        <f t="shared" si="3"/>
        <v>0</v>
      </c>
      <c r="I256" s="1685"/>
      <c r="J256" s="711" t="s">
        <v>1047</v>
      </c>
      <c r="K256" s="644"/>
    </row>
    <row r="257" spans="1:11" s="400" customFormat="1" ht="12.75">
      <c r="A257" s="256">
        <v>4105</v>
      </c>
      <c r="B257" s="257" t="s">
        <v>970</v>
      </c>
      <c r="C257" s="260"/>
      <c r="D257" s="2139">
        <v>0</v>
      </c>
      <c r="E257" s="1715"/>
      <c r="F257" s="1713"/>
      <c r="G257" s="1716"/>
      <c r="H257" s="1714">
        <f t="shared" si="3"/>
        <v>0</v>
      </c>
      <c r="I257" s="1685"/>
      <c r="J257" s="711" t="s">
        <v>1040</v>
      </c>
      <c r="K257" s="644"/>
    </row>
    <row r="258" spans="1:11" s="400" customFormat="1" ht="12.75">
      <c r="A258" s="256">
        <v>4110</v>
      </c>
      <c r="B258" s="257" t="s">
        <v>971</v>
      </c>
      <c r="C258" s="260"/>
      <c r="D258" s="2139">
        <v>0</v>
      </c>
      <c r="E258" s="1715"/>
      <c r="F258" s="1713"/>
      <c r="G258" s="1716"/>
      <c r="H258" s="1714">
        <f t="shared" si="3"/>
        <v>0</v>
      </c>
      <c r="I258" s="1685"/>
      <c r="J258" s="711" t="s">
        <v>1040</v>
      </c>
      <c r="K258" s="644"/>
    </row>
    <row r="259" spans="1:11" s="400" customFormat="1" ht="12.75">
      <c r="A259" s="270">
        <v>4205</v>
      </c>
      <c r="B259" s="271" t="s">
        <v>972</v>
      </c>
      <c r="C259" s="260"/>
      <c r="D259" s="2139">
        <v>-37000</v>
      </c>
      <c r="E259" s="1715"/>
      <c r="F259" s="1713"/>
      <c r="G259" s="1716"/>
      <c r="H259" s="1714">
        <f t="shared" si="3"/>
        <v>-37000</v>
      </c>
      <c r="I259" s="1685"/>
      <c r="J259" s="711" t="s">
        <v>1047</v>
      </c>
      <c r="K259" s="644"/>
    </row>
    <row r="260" spans="1:11" s="400" customFormat="1" ht="12.75">
      <c r="A260" s="270">
        <v>4210</v>
      </c>
      <c r="B260" s="271" t="s">
        <v>973</v>
      </c>
      <c r="C260" s="260"/>
      <c r="D260" s="2139">
        <v>0</v>
      </c>
      <c r="E260" s="1715"/>
      <c r="F260" s="1713"/>
      <c r="G260" s="1716"/>
      <c r="H260" s="1714">
        <f t="shared" si="3"/>
        <v>0</v>
      </c>
      <c r="I260" s="1685"/>
      <c r="J260" s="711" t="s">
        <v>1047</v>
      </c>
      <c r="K260" s="644"/>
    </row>
    <row r="261" spans="1:11" s="400" customFormat="1" ht="12.75">
      <c r="A261" s="270">
        <v>4215</v>
      </c>
      <c r="B261" s="271" t="s">
        <v>974</v>
      </c>
      <c r="C261" s="260"/>
      <c r="D261" s="2139">
        <v>0</v>
      </c>
      <c r="E261" s="1715"/>
      <c r="F261" s="1713"/>
      <c r="G261" s="1716"/>
      <c r="H261" s="1714">
        <f t="shared" si="3"/>
        <v>0</v>
      </c>
      <c r="I261" s="1685"/>
      <c r="J261" s="711" t="s">
        <v>1047</v>
      </c>
      <c r="K261" s="644"/>
    </row>
    <row r="262" spans="1:11" s="400" customFormat="1" ht="12.75">
      <c r="A262" s="270">
        <v>4220</v>
      </c>
      <c r="B262" s="271" t="s">
        <v>975</v>
      </c>
      <c r="C262" s="260"/>
      <c r="D262" s="2139">
        <v>-90000</v>
      </c>
      <c r="E262" s="1715"/>
      <c r="F262" s="1713"/>
      <c r="G262" s="1716"/>
      <c r="H262" s="1714">
        <f t="shared" si="3"/>
        <v>-90000</v>
      </c>
      <c r="I262" s="1685"/>
      <c r="J262" s="711" t="s">
        <v>1047</v>
      </c>
      <c r="K262" s="644"/>
    </row>
    <row r="263" spans="1:11" s="400" customFormat="1" ht="12.75">
      <c r="A263" s="270">
        <v>4225</v>
      </c>
      <c r="B263" s="271" t="s">
        <v>976</v>
      </c>
      <c r="C263" s="260"/>
      <c r="D263" s="2139">
        <v>-60000</v>
      </c>
      <c r="E263" s="1715"/>
      <c r="F263" s="1713"/>
      <c r="G263" s="1716"/>
      <c r="H263" s="1714">
        <f t="shared" si="3"/>
        <v>-60000</v>
      </c>
      <c r="I263" s="1685"/>
      <c r="J263" s="711" t="s">
        <v>976</v>
      </c>
      <c r="K263" s="644"/>
    </row>
    <row r="264" spans="1:11" s="400" customFormat="1" ht="12.75">
      <c r="A264" s="256">
        <v>4230</v>
      </c>
      <c r="B264" s="257" t="s">
        <v>977</v>
      </c>
      <c r="C264" s="260"/>
      <c r="D264" s="2139">
        <v>0</v>
      </c>
      <c r="E264" s="1715"/>
      <c r="F264" s="1713"/>
      <c r="G264" s="1716"/>
      <c r="H264" s="1714">
        <f t="shared" si="3"/>
        <v>0</v>
      </c>
      <c r="I264" s="1685"/>
      <c r="J264" s="711" t="s">
        <v>1040</v>
      </c>
      <c r="K264" s="644"/>
    </row>
    <row r="265" spans="1:11" s="400" customFormat="1" ht="12.75">
      <c r="A265" s="270">
        <v>4235</v>
      </c>
      <c r="B265" s="271" t="s">
        <v>978</v>
      </c>
      <c r="C265" s="260"/>
      <c r="D265" s="2139">
        <v>-318000</v>
      </c>
      <c r="E265" s="1717">
        <f>-D265</f>
        <v>318000</v>
      </c>
      <c r="F265" s="2132"/>
      <c r="G265" s="1716">
        <v>12900</v>
      </c>
      <c r="H265" s="1719">
        <f>-(F14-G265)</f>
        <v>-351400</v>
      </c>
      <c r="I265" s="1685"/>
      <c r="J265" s="711" t="s">
        <v>1283</v>
      </c>
      <c r="K265" s="644"/>
    </row>
    <row r="266" spans="1:11" s="400" customFormat="1" ht="12.75">
      <c r="A266" s="256">
        <v>4240</v>
      </c>
      <c r="B266" s="257" t="s">
        <v>979</v>
      </c>
      <c r="C266" s="260"/>
      <c r="D266" s="2139">
        <v>0</v>
      </c>
      <c r="E266" s="1715"/>
      <c r="F266" s="1713"/>
      <c r="G266" s="1716"/>
      <c r="H266" s="1714">
        <f t="shared" si="3"/>
        <v>0</v>
      </c>
      <c r="I266" s="1685"/>
      <c r="J266" s="711" t="s">
        <v>1047</v>
      </c>
      <c r="K266" s="644"/>
    </row>
    <row r="267" spans="1:11" s="400" customFormat="1" ht="12.75">
      <c r="A267" s="270">
        <v>4245</v>
      </c>
      <c r="B267" s="271" t="s">
        <v>980</v>
      </c>
      <c r="C267" s="260"/>
      <c r="D267" s="2139">
        <v>0</v>
      </c>
      <c r="E267" s="1715"/>
      <c r="F267" s="1713"/>
      <c r="G267" s="1716"/>
      <c r="H267" s="1714">
        <f t="shared" si="3"/>
        <v>0</v>
      </c>
      <c r="I267" s="1685"/>
      <c r="J267" s="711" t="s">
        <v>1047</v>
      </c>
      <c r="K267" s="644"/>
    </row>
    <row r="268" spans="1:11" s="400" customFormat="1" ht="12.75">
      <c r="A268" s="256">
        <v>4305</v>
      </c>
      <c r="B268" s="257" t="s">
        <v>1120</v>
      </c>
      <c r="C268" s="260"/>
      <c r="D268" s="2139">
        <v>0</v>
      </c>
      <c r="E268" s="1715"/>
      <c r="F268" s="1713"/>
      <c r="G268" s="1716"/>
      <c r="H268" s="1714">
        <f t="shared" si="3"/>
        <v>0</v>
      </c>
      <c r="I268" s="1685"/>
      <c r="J268" s="711" t="s">
        <v>286</v>
      </c>
      <c r="K268" s="644"/>
    </row>
    <row r="269" spans="1:11" s="400" customFormat="1" ht="12.75">
      <c r="A269" s="256">
        <v>4310</v>
      </c>
      <c r="B269" s="257" t="s">
        <v>1121</v>
      </c>
      <c r="C269" s="260"/>
      <c r="D269" s="2139">
        <v>0</v>
      </c>
      <c r="E269" s="1715"/>
      <c r="F269" s="1713"/>
      <c r="G269" s="1716"/>
      <c r="H269" s="1714">
        <f t="shared" si="3"/>
        <v>0</v>
      </c>
      <c r="I269" s="1685"/>
      <c r="J269" s="711" t="s">
        <v>286</v>
      </c>
      <c r="K269" s="644"/>
    </row>
    <row r="270" spans="1:11" s="400" customFormat="1" ht="12.75">
      <c r="A270" s="270">
        <v>4315</v>
      </c>
      <c r="B270" s="271" t="s">
        <v>1122</v>
      </c>
      <c r="C270" s="260"/>
      <c r="D270" s="2139">
        <v>0</v>
      </c>
      <c r="E270" s="1715"/>
      <c r="F270" s="1713"/>
      <c r="G270" s="1716"/>
      <c r="H270" s="1714">
        <f t="shared" si="3"/>
        <v>0</v>
      </c>
      <c r="I270" s="1685"/>
      <c r="J270" s="711" t="s">
        <v>286</v>
      </c>
      <c r="K270" s="644"/>
    </row>
    <row r="271" spans="1:11" s="400" customFormat="1" ht="12.75">
      <c r="A271" s="270">
        <v>4320</v>
      </c>
      <c r="B271" s="271" t="s">
        <v>1126</v>
      </c>
      <c r="C271" s="260"/>
      <c r="D271" s="2139">
        <v>0</v>
      </c>
      <c r="E271" s="1715"/>
      <c r="F271" s="1713"/>
      <c r="G271" s="1716"/>
      <c r="H271" s="1714">
        <f t="shared" si="3"/>
        <v>0</v>
      </c>
      <c r="I271" s="1685"/>
      <c r="J271" s="711" t="s">
        <v>286</v>
      </c>
      <c r="K271" s="644"/>
    </row>
    <row r="272" spans="1:11" s="400" customFormat="1" ht="12.75">
      <c r="A272" s="270">
        <v>4325</v>
      </c>
      <c r="B272" s="271" t="s">
        <v>1112</v>
      </c>
      <c r="C272" s="260"/>
      <c r="D272" s="2139">
        <v>-30000</v>
      </c>
      <c r="E272" s="1715"/>
      <c r="F272" s="1713"/>
      <c r="G272" s="1716"/>
      <c r="H272" s="1714">
        <f t="shared" si="3"/>
        <v>-30000</v>
      </c>
      <c r="I272" s="1685"/>
      <c r="J272" s="711" t="s">
        <v>286</v>
      </c>
      <c r="K272" s="644"/>
    </row>
    <row r="273" spans="1:11" s="400" customFormat="1" ht="12.75">
      <c r="A273" s="270">
        <v>4330</v>
      </c>
      <c r="B273" s="271" t="s">
        <v>1113</v>
      </c>
      <c r="C273" s="260"/>
      <c r="D273" s="2139">
        <v>0</v>
      </c>
      <c r="E273" s="1715"/>
      <c r="F273" s="1713"/>
      <c r="G273" s="1716"/>
      <c r="H273" s="1714">
        <f t="shared" si="3"/>
        <v>0</v>
      </c>
      <c r="I273" s="1685"/>
      <c r="J273" s="711" t="s">
        <v>286</v>
      </c>
      <c r="K273" s="644"/>
    </row>
    <row r="274" spans="1:11" s="400" customFormat="1" ht="12.75">
      <c r="A274" s="270">
        <v>4335</v>
      </c>
      <c r="B274" s="271" t="s">
        <v>1116</v>
      </c>
      <c r="C274" s="260"/>
      <c r="D274" s="2139">
        <v>0</v>
      </c>
      <c r="E274" s="1715"/>
      <c r="F274" s="1713"/>
      <c r="G274" s="1716"/>
      <c r="H274" s="1714">
        <f t="shared" si="3"/>
        <v>0</v>
      </c>
      <c r="I274" s="1685"/>
      <c r="J274" s="711" t="s">
        <v>286</v>
      </c>
      <c r="K274" s="644"/>
    </row>
    <row r="275" spans="1:11" s="400" customFormat="1" ht="25.5">
      <c r="A275" s="270">
        <v>4340</v>
      </c>
      <c r="B275" s="271" t="s">
        <v>1117</v>
      </c>
      <c r="C275" s="260"/>
      <c r="D275" s="2139">
        <v>0</v>
      </c>
      <c r="E275" s="1715"/>
      <c r="F275" s="1713"/>
      <c r="G275" s="1716"/>
      <c r="H275" s="1714">
        <f t="shared" si="3"/>
        <v>0</v>
      </c>
      <c r="I275" s="1685"/>
      <c r="J275" s="711" t="s">
        <v>286</v>
      </c>
      <c r="K275" s="644"/>
    </row>
    <row r="276" spans="1:11" s="400" customFormat="1" ht="12.75">
      <c r="A276" s="270">
        <v>4345</v>
      </c>
      <c r="B276" s="271" t="s">
        <v>1118</v>
      </c>
      <c r="C276" s="260"/>
      <c r="D276" s="2139">
        <v>0</v>
      </c>
      <c r="E276" s="1715"/>
      <c r="F276" s="1713"/>
      <c r="G276" s="1716"/>
      <c r="H276" s="1714">
        <f t="shared" si="3"/>
        <v>0</v>
      </c>
      <c r="I276" s="1685"/>
      <c r="J276" s="711" t="s">
        <v>286</v>
      </c>
      <c r="K276" s="644"/>
    </row>
    <row r="277" spans="1:11" s="400" customFormat="1" ht="12.75">
      <c r="A277" s="270">
        <v>4350</v>
      </c>
      <c r="B277" s="271" t="s">
        <v>1119</v>
      </c>
      <c r="C277" s="260"/>
      <c r="D277" s="2139">
        <v>0</v>
      </c>
      <c r="E277" s="1715"/>
      <c r="F277" s="1713"/>
      <c r="G277" s="1716"/>
      <c r="H277" s="1714">
        <f t="shared" si="3"/>
        <v>0</v>
      </c>
      <c r="I277" s="1685"/>
      <c r="J277" s="711" t="s">
        <v>286</v>
      </c>
      <c r="K277" s="644"/>
    </row>
    <row r="278" spans="1:11" s="400" customFormat="1" ht="12.75">
      <c r="A278" s="270">
        <v>4355</v>
      </c>
      <c r="B278" s="271" t="s">
        <v>306</v>
      </c>
      <c r="C278" s="260"/>
      <c r="D278" s="2139">
        <v>0</v>
      </c>
      <c r="E278" s="1715"/>
      <c r="F278" s="1713"/>
      <c r="G278" s="1716"/>
      <c r="H278" s="1714">
        <f t="shared" si="3"/>
        <v>0</v>
      </c>
      <c r="I278" s="1685"/>
      <c r="J278" s="711" t="s">
        <v>286</v>
      </c>
      <c r="K278" s="644"/>
    </row>
    <row r="279" spans="1:11" s="400" customFormat="1" ht="12.75">
      <c r="A279" s="270">
        <v>4360</v>
      </c>
      <c r="B279" s="271" t="s">
        <v>287</v>
      </c>
      <c r="C279" s="260"/>
      <c r="D279" s="2139">
        <v>70000</v>
      </c>
      <c r="E279" s="1715"/>
      <c r="F279" s="1713"/>
      <c r="G279" s="1716"/>
      <c r="H279" s="1714">
        <f t="shared" si="3"/>
        <v>70000</v>
      </c>
      <c r="I279" s="1685"/>
      <c r="J279" s="711" t="s">
        <v>286</v>
      </c>
      <c r="K279" s="644"/>
    </row>
    <row r="280" spans="1:11" s="400" customFormat="1" ht="12.75">
      <c r="A280" s="270">
        <v>4365</v>
      </c>
      <c r="B280" s="271" t="s">
        <v>288</v>
      </c>
      <c r="C280" s="260"/>
      <c r="D280" s="2139">
        <v>0</v>
      </c>
      <c r="E280" s="1715"/>
      <c r="F280" s="1713"/>
      <c r="G280" s="1716"/>
      <c r="H280" s="1714">
        <f t="shared" si="3"/>
        <v>0</v>
      </c>
      <c r="I280" s="1685"/>
      <c r="J280" s="711" t="s">
        <v>286</v>
      </c>
      <c r="K280" s="644"/>
    </row>
    <row r="281" spans="1:11" s="400" customFormat="1" ht="12.75">
      <c r="A281" s="270">
        <v>4370</v>
      </c>
      <c r="B281" s="271" t="s">
        <v>1127</v>
      </c>
      <c r="C281" s="260"/>
      <c r="D281" s="2139">
        <v>0</v>
      </c>
      <c r="E281" s="1715"/>
      <c r="F281" s="1713"/>
      <c r="G281" s="1716"/>
      <c r="H281" s="1714">
        <f t="shared" ref="H281:H344" si="4">+D281+E281+F281-G281</f>
        <v>0</v>
      </c>
      <c r="I281" s="1685"/>
      <c r="J281" s="711" t="s">
        <v>286</v>
      </c>
      <c r="K281" s="644"/>
    </row>
    <row r="282" spans="1:11" s="400" customFormat="1" ht="12.75">
      <c r="A282" s="256">
        <v>4375</v>
      </c>
      <c r="B282" s="257" t="s">
        <v>1128</v>
      </c>
      <c r="C282" s="260"/>
      <c r="D282" s="2139">
        <v>-77000</v>
      </c>
      <c r="E282" s="1715"/>
      <c r="F282" s="1713"/>
      <c r="G282" s="1716"/>
      <c r="H282" s="1714">
        <f t="shared" si="4"/>
        <v>-77000</v>
      </c>
      <c r="I282" s="1685"/>
      <c r="J282" s="711" t="s">
        <v>1040</v>
      </c>
      <c r="K282" s="644"/>
    </row>
    <row r="283" spans="1:11" s="400" customFormat="1" ht="12.75">
      <c r="A283" s="256">
        <v>4380</v>
      </c>
      <c r="B283" s="257" t="s">
        <v>1100</v>
      </c>
      <c r="C283" s="260"/>
      <c r="D283" s="2139">
        <v>77000</v>
      </c>
      <c r="E283" s="1715"/>
      <c r="F283" s="1713"/>
      <c r="G283" s="1716"/>
      <c r="H283" s="1714">
        <f t="shared" si="4"/>
        <v>77000</v>
      </c>
      <c r="I283" s="1685"/>
      <c r="J283" s="711" t="s">
        <v>1040</v>
      </c>
      <c r="K283" s="644"/>
    </row>
    <row r="284" spans="1:11" s="400" customFormat="1" ht="12.75">
      <c r="A284" s="256">
        <v>4385</v>
      </c>
      <c r="B284" s="257" t="s">
        <v>1101</v>
      </c>
      <c r="C284" s="260"/>
      <c r="D284" s="2139">
        <v>-20000</v>
      </c>
      <c r="E284" s="1715"/>
      <c r="F284" s="1713"/>
      <c r="G284" s="1716"/>
      <c r="H284" s="1714">
        <f t="shared" si="4"/>
        <v>-20000</v>
      </c>
      <c r="I284" s="1685"/>
      <c r="J284" s="711" t="s">
        <v>1040</v>
      </c>
      <c r="K284" s="644"/>
    </row>
    <row r="285" spans="1:11" s="400" customFormat="1" ht="12.75">
      <c r="A285" s="270">
        <v>4390</v>
      </c>
      <c r="B285" s="271" t="s">
        <v>1102</v>
      </c>
      <c r="C285" s="260"/>
      <c r="D285" s="2139">
        <v>0</v>
      </c>
      <c r="E285" s="1715"/>
      <c r="F285" s="1713"/>
      <c r="G285" s="1716"/>
      <c r="H285" s="1714">
        <f t="shared" si="4"/>
        <v>0</v>
      </c>
      <c r="I285" s="1685"/>
      <c r="J285" s="711" t="s">
        <v>286</v>
      </c>
      <c r="K285" s="644"/>
    </row>
    <row r="286" spans="1:11" s="400" customFormat="1" ht="12.75">
      <c r="A286" s="270">
        <v>4395</v>
      </c>
      <c r="B286" s="271" t="s">
        <v>1160</v>
      </c>
      <c r="C286" s="260"/>
      <c r="D286" s="2139">
        <v>0</v>
      </c>
      <c r="E286" s="1715"/>
      <c r="F286" s="1713"/>
      <c r="G286" s="1716"/>
      <c r="H286" s="1714">
        <f t="shared" si="4"/>
        <v>0</v>
      </c>
      <c r="I286" s="1685"/>
      <c r="J286" s="711" t="s">
        <v>286</v>
      </c>
      <c r="K286" s="644"/>
    </row>
    <row r="287" spans="1:11" s="400" customFormat="1" ht="25.5">
      <c r="A287" s="270">
        <v>4398</v>
      </c>
      <c r="B287" s="271" t="s">
        <v>308</v>
      </c>
      <c r="C287" s="260"/>
      <c r="D287" s="2139">
        <v>0</v>
      </c>
      <c r="E287" s="1715"/>
      <c r="F287" s="1713"/>
      <c r="G287" s="1716"/>
      <c r="H287" s="1714">
        <f t="shared" si="4"/>
        <v>0</v>
      </c>
      <c r="I287" s="1685"/>
      <c r="J287" s="711" t="s">
        <v>286</v>
      </c>
      <c r="K287" s="644"/>
    </row>
    <row r="288" spans="1:11" s="400" customFormat="1" ht="12.75">
      <c r="A288" s="270">
        <v>4405</v>
      </c>
      <c r="B288" s="271" t="s">
        <v>309</v>
      </c>
      <c r="C288" s="260"/>
      <c r="D288" s="2139">
        <v>-8000</v>
      </c>
      <c r="E288" s="1715"/>
      <c r="F288" s="1713"/>
      <c r="G288" s="1716"/>
      <c r="H288" s="1714">
        <f t="shared" si="4"/>
        <v>-8000</v>
      </c>
      <c r="I288" s="1685"/>
      <c r="J288" s="711" t="s">
        <v>286</v>
      </c>
      <c r="K288" s="644"/>
    </row>
    <row r="289" spans="1:11" s="400" customFormat="1" ht="12.75">
      <c r="A289" s="270">
        <v>4415</v>
      </c>
      <c r="B289" s="271" t="s">
        <v>310</v>
      </c>
      <c r="C289" s="260"/>
      <c r="D289" s="2139">
        <v>0</v>
      </c>
      <c r="E289" s="1715"/>
      <c r="F289" s="1713"/>
      <c r="G289" s="1716"/>
      <c r="H289" s="1714">
        <f t="shared" si="4"/>
        <v>0</v>
      </c>
      <c r="I289" s="1685"/>
      <c r="J289" s="711" t="s">
        <v>286</v>
      </c>
      <c r="K289" s="644"/>
    </row>
    <row r="290" spans="1:11" s="400" customFormat="1" ht="12.75">
      <c r="A290" s="256">
        <v>4505</v>
      </c>
      <c r="B290" s="257" t="s">
        <v>311</v>
      </c>
      <c r="C290" s="260"/>
      <c r="D290" s="2139">
        <v>0</v>
      </c>
      <c r="E290" s="1715"/>
      <c r="F290" s="1713"/>
      <c r="G290" s="1716"/>
      <c r="H290" s="1714">
        <f t="shared" si="4"/>
        <v>0</v>
      </c>
      <c r="I290" s="1685"/>
      <c r="J290" s="711" t="s">
        <v>1041</v>
      </c>
      <c r="K290" s="644"/>
    </row>
    <row r="291" spans="1:11" s="400" customFormat="1" ht="12.75">
      <c r="A291" s="256">
        <v>4510</v>
      </c>
      <c r="B291" s="257" t="s">
        <v>312</v>
      </c>
      <c r="C291" s="260"/>
      <c r="D291" s="1711">
        <v>0</v>
      </c>
      <c r="E291" s="1715"/>
      <c r="F291" s="1713"/>
      <c r="G291" s="1716"/>
      <c r="H291" s="1714">
        <f t="shared" si="4"/>
        <v>0</v>
      </c>
      <c r="I291" s="1685"/>
      <c r="J291" s="711" t="s">
        <v>1041</v>
      </c>
      <c r="K291" s="644"/>
    </row>
    <row r="292" spans="1:11" s="400" customFormat="1" ht="12.75">
      <c r="A292" s="256">
        <v>4515</v>
      </c>
      <c r="B292" s="257" t="s">
        <v>313</v>
      </c>
      <c r="C292" s="260"/>
      <c r="D292" s="1711">
        <v>0</v>
      </c>
      <c r="E292" s="1715"/>
      <c r="F292" s="1713"/>
      <c r="G292" s="1716"/>
      <c r="H292" s="1714">
        <f t="shared" si="4"/>
        <v>0</v>
      </c>
      <c r="I292" s="1685"/>
      <c r="J292" s="711" t="s">
        <v>1041</v>
      </c>
      <c r="K292" s="644"/>
    </row>
    <row r="293" spans="1:11" s="400" customFormat="1" ht="12.75">
      <c r="A293" s="256">
        <v>4520</v>
      </c>
      <c r="B293" s="257" t="s">
        <v>314</v>
      </c>
      <c r="C293" s="260"/>
      <c r="D293" s="1711">
        <v>0</v>
      </c>
      <c r="E293" s="1715"/>
      <c r="F293" s="1713"/>
      <c r="G293" s="1716"/>
      <c r="H293" s="1714">
        <f t="shared" si="4"/>
        <v>0</v>
      </c>
      <c r="I293" s="1685"/>
      <c r="J293" s="711" t="s">
        <v>1041</v>
      </c>
      <c r="K293" s="644"/>
    </row>
    <row r="294" spans="1:11" s="400" customFormat="1" ht="12.75">
      <c r="A294" s="256">
        <v>4525</v>
      </c>
      <c r="B294" s="257" t="s">
        <v>315</v>
      </c>
      <c r="C294" s="260"/>
      <c r="D294" s="1711">
        <v>0</v>
      </c>
      <c r="E294" s="1715"/>
      <c r="F294" s="1713"/>
      <c r="G294" s="1716"/>
      <c r="H294" s="1714">
        <f t="shared" si="4"/>
        <v>0</v>
      </c>
      <c r="I294" s="1685"/>
      <c r="J294" s="711" t="s">
        <v>1041</v>
      </c>
      <c r="K294" s="644"/>
    </row>
    <row r="295" spans="1:11" s="400" customFormat="1" ht="12.75">
      <c r="A295" s="256">
        <v>4530</v>
      </c>
      <c r="B295" s="257" t="s">
        <v>1277</v>
      </c>
      <c r="C295" s="260"/>
      <c r="D295" s="1711">
        <v>0</v>
      </c>
      <c r="E295" s="1715"/>
      <c r="F295" s="1713"/>
      <c r="G295" s="1716"/>
      <c r="H295" s="1714">
        <f t="shared" si="4"/>
        <v>0</v>
      </c>
      <c r="I295" s="1685"/>
      <c r="J295" s="711" t="s">
        <v>1041</v>
      </c>
      <c r="K295" s="644"/>
    </row>
    <row r="296" spans="1:11" s="400" customFormat="1" ht="12.75">
      <c r="A296" s="256">
        <v>4535</v>
      </c>
      <c r="B296" s="257" t="s">
        <v>1278</v>
      </c>
      <c r="C296" s="260"/>
      <c r="D296" s="1711">
        <v>0</v>
      </c>
      <c r="E296" s="1715"/>
      <c r="F296" s="1713"/>
      <c r="G296" s="1716"/>
      <c r="H296" s="1714">
        <f t="shared" si="4"/>
        <v>0</v>
      </c>
      <c r="I296" s="1685"/>
      <c r="J296" s="711" t="s">
        <v>1041</v>
      </c>
      <c r="K296" s="644"/>
    </row>
    <row r="297" spans="1:11" s="400" customFormat="1" ht="12.75">
      <c r="A297" s="256">
        <v>4540</v>
      </c>
      <c r="B297" s="257" t="s">
        <v>1279</v>
      </c>
      <c r="C297" s="260"/>
      <c r="D297" s="1711">
        <v>0</v>
      </c>
      <c r="E297" s="1715"/>
      <c r="F297" s="1713"/>
      <c r="G297" s="1716"/>
      <c r="H297" s="1714">
        <f t="shared" si="4"/>
        <v>0</v>
      </c>
      <c r="I297" s="1685"/>
      <c r="J297" s="711" t="s">
        <v>1041</v>
      </c>
      <c r="K297" s="644"/>
    </row>
    <row r="298" spans="1:11" s="400" customFormat="1" ht="12.75">
      <c r="A298" s="256">
        <v>4545</v>
      </c>
      <c r="B298" s="257" t="s">
        <v>1280</v>
      </c>
      <c r="C298" s="260"/>
      <c r="D298" s="1711">
        <v>0</v>
      </c>
      <c r="E298" s="1715"/>
      <c r="F298" s="1713"/>
      <c r="G298" s="1716"/>
      <c r="H298" s="1714">
        <f t="shared" si="4"/>
        <v>0</v>
      </c>
      <c r="I298" s="1685"/>
      <c r="J298" s="711" t="s">
        <v>1041</v>
      </c>
      <c r="K298" s="644"/>
    </row>
    <row r="299" spans="1:11" s="400" customFormat="1" ht="12.75">
      <c r="A299" s="256">
        <v>4550</v>
      </c>
      <c r="B299" s="257" t="s">
        <v>1281</v>
      </c>
      <c r="C299" s="260"/>
      <c r="D299" s="1711">
        <v>0</v>
      </c>
      <c r="E299" s="1715"/>
      <c r="F299" s="1713"/>
      <c r="G299" s="1716"/>
      <c r="H299" s="1714">
        <f t="shared" si="4"/>
        <v>0</v>
      </c>
      <c r="I299" s="1685"/>
      <c r="J299" s="711" t="s">
        <v>1041</v>
      </c>
      <c r="K299" s="644"/>
    </row>
    <row r="300" spans="1:11" s="400" customFormat="1" ht="12.75">
      <c r="A300" s="256">
        <v>4555</v>
      </c>
      <c r="B300" s="257" t="s">
        <v>1310</v>
      </c>
      <c r="C300" s="260"/>
      <c r="D300" s="1711">
        <v>0</v>
      </c>
      <c r="E300" s="1715"/>
      <c r="F300" s="1713"/>
      <c r="G300" s="1716"/>
      <c r="H300" s="1714">
        <f t="shared" si="4"/>
        <v>0</v>
      </c>
      <c r="I300" s="1685"/>
      <c r="J300" s="711" t="s">
        <v>1041</v>
      </c>
      <c r="K300" s="644"/>
    </row>
    <row r="301" spans="1:11" s="400" customFormat="1" ht="12.75">
      <c r="A301" s="256">
        <v>4560</v>
      </c>
      <c r="B301" s="257" t="s">
        <v>1311</v>
      </c>
      <c r="C301" s="260"/>
      <c r="D301" s="1711">
        <v>0</v>
      </c>
      <c r="E301" s="1715"/>
      <c r="F301" s="1713"/>
      <c r="G301" s="1716"/>
      <c r="H301" s="1714">
        <f t="shared" si="4"/>
        <v>0</v>
      </c>
      <c r="I301" s="1685"/>
      <c r="J301" s="711" t="s">
        <v>1041</v>
      </c>
      <c r="K301" s="644"/>
    </row>
    <row r="302" spans="1:11" s="400" customFormat="1" ht="12.75">
      <c r="A302" s="256">
        <v>4565</v>
      </c>
      <c r="B302" s="257" t="s">
        <v>1061</v>
      </c>
      <c r="C302" s="260"/>
      <c r="D302" s="1711">
        <v>0</v>
      </c>
      <c r="E302" s="1715"/>
      <c r="F302" s="1713"/>
      <c r="G302" s="1716"/>
      <c r="H302" s="1714">
        <f t="shared" si="4"/>
        <v>0</v>
      </c>
      <c r="I302" s="1685"/>
      <c r="J302" s="711" t="s">
        <v>1041</v>
      </c>
      <c r="K302" s="644"/>
    </row>
    <row r="303" spans="1:11" s="400" customFormat="1" ht="12.75">
      <c r="A303" s="256">
        <v>4605</v>
      </c>
      <c r="B303" s="257" t="s">
        <v>1062</v>
      </c>
      <c r="C303" s="260"/>
      <c r="D303" s="1711">
        <v>0</v>
      </c>
      <c r="E303" s="1715"/>
      <c r="F303" s="1713"/>
      <c r="G303" s="1716"/>
      <c r="H303" s="1714">
        <f t="shared" si="4"/>
        <v>0</v>
      </c>
      <c r="I303" s="1685"/>
      <c r="J303" s="711" t="s">
        <v>1041</v>
      </c>
      <c r="K303" s="644"/>
    </row>
    <row r="304" spans="1:11" s="400" customFormat="1" ht="12.75">
      <c r="A304" s="256">
        <v>4610</v>
      </c>
      <c r="B304" s="257" t="s">
        <v>1063</v>
      </c>
      <c r="C304" s="260"/>
      <c r="D304" s="1711">
        <v>0</v>
      </c>
      <c r="E304" s="1715"/>
      <c r="F304" s="1713"/>
      <c r="G304" s="1716"/>
      <c r="H304" s="1714">
        <f t="shared" si="4"/>
        <v>0</v>
      </c>
      <c r="I304" s="1685"/>
      <c r="J304" s="711" t="s">
        <v>1041</v>
      </c>
      <c r="K304" s="644"/>
    </row>
    <row r="305" spans="1:11" s="400" customFormat="1" ht="12.75">
      <c r="A305" s="256">
        <v>4615</v>
      </c>
      <c r="B305" s="257" t="s">
        <v>1064</v>
      </c>
      <c r="C305" s="260"/>
      <c r="D305" s="1711">
        <v>0</v>
      </c>
      <c r="E305" s="1715"/>
      <c r="F305" s="1713"/>
      <c r="G305" s="1716"/>
      <c r="H305" s="1714">
        <f t="shared" si="4"/>
        <v>0</v>
      </c>
      <c r="I305" s="1685"/>
      <c r="J305" s="711" t="s">
        <v>1041</v>
      </c>
      <c r="K305" s="644"/>
    </row>
    <row r="306" spans="1:11" s="400" customFormat="1" ht="12.75">
      <c r="A306" s="256">
        <v>4620</v>
      </c>
      <c r="B306" s="257" t="s">
        <v>1073</v>
      </c>
      <c r="C306" s="260"/>
      <c r="D306" s="1711">
        <v>0</v>
      </c>
      <c r="E306" s="1715"/>
      <c r="F306" s="1713"/>
      <c r="G306" s="1716"/>
      <c r="H306" s="1714">
        <f t="shared" si="4"/>
        <v>0</v>
      </c>
      <c r="I306" s="1685"/>
      <c r="J306" s="711" t="s">
        <v>1041</v>
      </c>
      <c r="K306" s="644"/>
    </row>
    <row r="307" spans="1:11" s="400" customFormat="1" ht="12.75">
      <c r="A307" s="256">
        <v>4625</v>
      </c>
      <c r="B307" s="257" t="s">
        <v>1074</v>
      </c>
      <c r="C307" s="260"/>
      <c r="D307" s="1711">
        <v>0</v>
      </c>
      <c r="E307" s="1715"/>
      <c r="F307" s="1713"/>
      <c r="G307" s="1716"/>
      <c r="H307" s="1714">
        <f t="shared" si="4"/>
        <v>0</v>
      </c>
      <c r="I307" s="1685"/>
      <c r="J307" s="711" t="s">
        <v>1041</v>
      </c>
      <c r="K307" s="644"/>
    </row>
    <row r="308" spans="1:11" s="400" customFormat="1" ht="25.5">
      <c r="A308" s="256">
        <v>4630</v>
      </c>
      <c r="B308" s="257" t="s">
        <v>1082</v>
      </c>
      <c r="C308" s="260"/>
      <c r="D308" s="1711">
        <v>0</v>
      </c>
      <c r="E308" s="1715"/>
      <c r="F308" s="1713"/>
      <c r="G308" s="1716"/>
      <c r="H308" s="1714">
        <f t="shared" si="4"/>
        <v>0</v>
      </c>
      <c r="I308" s="1685"/>
      <c r="J308" s="711" t="s">
        <v>1041</v>
      </c>
      <c r="K308" s="644"/>
    </row>
    <row r="309" spans="1:11" s="400" customFormat="1" ht="12.75">
      <c r="A309" s="256">
        <v>4635</v>
      </c>
      <c r="B309" s="257" t="s">
        <v>1083</v>
      </c>
      <c r="C309" s="260"/>
      <c r="D309" s="1711">
        <v>0</v>
      </c>
      <c r="E309" s="1715"/>
      <c r="F309" s="1713"/>
      <c r="G309" s="1716"/>
      <c r="H309" s="1714">
        <f t="shared" si="4"/>
        <v>0</v>
      </c>
      <c r="I309" s="1685"/>
      <c r="J309" s="711" t="s">
        <v>1041</v>
      </c>
      <c r="K309" s="644"/>
    </row>
    <row r="310" spans="1:11" s="400" customFormat="1" ht="25.5">
      <c r="A310" s="256">
        <v>4640</v>
      </c>
      <c r="B310" s="257" t="s">
        <v>1084</v>
      </c>
      <c r="C310" s="260"/>
      <c r="D310" s="1711">
        <v>0</v>
      </c>
      <c r="E310" s="1715"/>
      <c r="F310" s="1713"/>
      <c r="G310" s="1716"/>
      <c r="H310" s="1714">
        <f t="shared" si="4"/>
        <v>0</v>
      </c>
      <c r="I310" s="1685"/>
      <c r="J310" s="711" t="s">
        <v>1041</v>
      </c>
      <c r="K310" s="644"/>
    </row>
    <row r="311" spans="1:11" s="400" customFormat="1" ht="12.75">
      <c r="A311" s="272">
        <v>4705</v>
      </c>
      <c r="B311" s="273" t="s">
        <v>1085</v>
      </c>
      <c r="C311" s="260"/>
      <c r="D311" s="2139">
        <v>20044000</v>
      </c>
      <c r="E311" s="1715"/>
      <c r="F311" s="1713"/>
      <c r="G311" s="1716"/>
      <c r="H311" s="1714">
        <f t="shared" si="4"/>
        <v>20044000</v>
      </c>
      <c r="I311" s="1685"/>
      <c r="J311" s="711" t="s">
        <v>385</v>
      </c>
      <c r="K311" s="644"/>
    </row>
    <row r="312" spans="1:11" s="400" customFormat="1" ht="12.75">
      <c r="A312" s="272">
        <v>4708</v>
      </c>
      <c r="B312" s="273" t="s">
        <v>1086</v>
      </c>
      <c r="C312" s="260"/>
      <c r="D312" s="2139">
        <v>1459000</v>
      </c>
      <c r="E312" s="1715"/>
      <c r="F312" s="1713"/>
      <c r="G312" s="1716"/>
      <c r="H312" s="1714">
        <f t="shared" si="4"/>
        <v>1459000</v>
      </c>
      <c r="I312" s="1685"/>
      <c r="J312" s="711" t="s">
        <v>385</v>
      </c>
      <c r="K312" s="644"/>
    </row>
    <row r="313" spans="1:11" s="400" customFormat="1" ht="12.75">
      <c r="A313" s="272">
        <v>4710</v>
      </c>
      <c r="B313" s="273" t="s">
        <v>1109</v>
      </c>
      <c r="C313" s="260"/>
      <c r="D313" s="2139">
        <v>185000</v>
      </c>
      <c r="E313" s="1715"/>
      <c r="F313" s="1713"/>
      <c r="G313" s="1716"/>
      <c r="H313" s="1714">
        <f t="shared" si="4"/>
        <v>185000</v>
      </c>
      <c r="I313" s="1685"/>
      <c r="J313" s="711" t="s">
        <v>385</v>
      </c>
      <c r="K313" s="644"/>
    </row>
    <row r="314" spans="1:11" s="400" customFormat="1" ht="12.75">
      <c r="A314" s="272">
        <v>4712</v>
      </c>
      <c r="B314" s="273" t="s">
        <v>1110</v>
      </c>
      <c r="C314" s="260"/>
      <c r="D314" s="2139">
        <v>0</v>
      </c>
      <c r="E314" s="1715"/>
      <c r="F314" s="1713"/>
      <c r="G314" s="1716"/>
      <c r="H314" s="1714">
        <f t="shared" si="4"/>
        <v>0</v>
      </c>
      <c r="I314" s="1685"/>
      <c r="J314" s="711" t="s">
        <v>385</v>
      </c>
      <c r="K314" s="644"/>
    </row>
    <row r="315" spans="1:11" s="400" customFormat="1" ht="12.75">
      <c r="A315" s="272">
        <v>4714</v>
      </c>
      <c r="B315" s="273" t="s">
        <v>1111</v>
      </c>
      <c r="C315" s="260"/>
      <c r="D315" s="2139">
        <v>1055000</v>
      </c>
      <c r="E315" s="1715"/>
      <c r="F315" s="1713"/>
      <c r="G315" s="1716"/>
      <c r="H315" s="1714">
        <f t="shared" si="4"/>
        <v>1055000</v>
      </c>
      <c r="I315" s="1685"/>
      <c r="J315" s="711" t="s">
        <v>385</v>
      </c>
      <c r="K315" s="644"/>
    </row>
    <row r="316" spans="1:11" s="400" customFormat="1" ht="12.75">
      <c r="A316" s="272">
        <v>4715</v>
      </c>
      <c r="B316" s="273" t="s">
        <v>1019</v>
      </c>
      <c r="C316" s="260"/>
      <c r="D316" s="2139">
        <v>0</v>
      </c>
      <c r="E316" s="1715"/>
      <c r="F316" s="1713"/>
      <c r="G316" s="1716"/>
      <c r="H316" s="1714">
        <f t="shared" si="4"/>
        <v>0</v>
      </c>
      <c r="I316" s="1685"/>
      <c r="J316" s="711" t="s">
        <v>1367</v>
      </c>
      <c r="K316" s="644"/>
    </row>
    <row r="317" spans="1:11" s="400" customFormat="1" ht="12.75">
      <c r="A317" s="272">
        <v>4716</v>
      </c>
      <c r="B317" s="273" t="s">
        <v>1020</v>
      </c>
      <c r="C317" s="260"/>
      <c r="D317" s="2139">
        <v>989000</v>
      </c>
      <c r="E317" s="1715"/>
      <c r="F317" s="1713"/>
      <c r="G317" s="1716"/>
      <c r="H317" s="1714">
        <f t="shared" si="4"/>
        <v>989000</v>
      </c>
      <c r="I317" s="1685"/>
      <c r="J317" s="711" t="s">
        <v>385</v>
      </c>
      <c r="K317" s="644"/>
    </row>
    <row r="318" spans="1:11" s="400" customFormat="1" ht="12.75">
      <c r="A318" s="272">
        <v>4720</v>
      </c>
      <c r="B318" s="273" t="s">
        <v>1021</v>
      </c>
      <c r="C318" s="260"/>
      <c r="D318" s="2139">
        <v>0</v>
      </c>
      <c r="E318" s="1715"/>
      <c r="F318" s="1713"/>
      <c r="G318" s="1716"/>
      <c r="H318" s="1714">
        <f t="shared" si="4"/>
        <v>0</v>
      </c>
      <c r="I318" s="1685"/>
      <c r="J318" s="711" t="s">
        <v>1367</v>
      </c>
      <c r="K318" s="644"/>
    </row>
    <row r="319" spans="1:11" s="400" customFormat="1" ht="12.75">
      <c r="A319" s="272">
        <v>4725</v>
      </c>
      <c r="B319" s="273" t="s">
        <v>1022</v>
      </c>
      <c r="C319" s="260"/>
      <c r="D319" s="2139">
        <v>0</v>
      </c>
      <c r="E319" s="1715"/>
      <c r="F319" s="1713"/>
      <c r="G319" s="1716"/>
      <c r="H319" s="1714">
        <f t="shared" si="4"/>
        <v>0</v>
      </c>
      <c r="I319" s="1685"/>
      <c r="J319" s="711" t="s">
        <v>1367</v>
      </c>
      <c r="K319" s="644"/>
    </row>
    <row r="320" spans="1:11" s="400" customFormat="1" ht="12.75">
      <c r="A320" s="272">
        <v>4730</v>
      </c>
      <c r="B320" s="273" t="s">
        <v>1023</v>
      </c>
      <c r="C320" s="260"/>
      <c r="D320" s="2139">
        <v>0</v>
      </c>
      <c r="E320" s="1715"/>
      <c r="F320" s="1713"/>
      <c r="G320" s="1716"/>
      <c r="H320" s="1714">
        <f t="shared" si="4"/>
        <v>0</v>
      </c>
      <c r="I320" s="1685"/>
      <c r="J320" s="711" t="s">
        <v>385</v>
      </c>
      <c r="K320" s="644"/>
    </row>
    <row r="321" spans="1:11" s="400" customFormat="1" ht="12.75">
      <c r="A321" s="256">
        <v>4805</v>
      </c>
      <c r="B321" s="257" t="s">
        <v>311</v>
      </c>
      <c r="C321" s="260"/>
      <c r="D321" s="1711">
        <v>0</v>
      </c>
      <c r="E321" s="1715"/>
      <c r="F321" s="1713"/>
      <c r="G321" s="1716"/>
      <c r="H321" s="1714">
        <f t="shared" si="4"/>
        <v>0</v>
      </c>
      <c r="I321" s="1685"/>
      <c r="J321" s="711" t="s">
        <v>1041</v>
      </c>
      <c r="K321" s="644"/>
    </row>
    <row r="322" spans="1:11" s="400" customFormat="1" ht="12.75">
      <c r="A322" s="256">
        <v>4810</v>
      </c>
      <c r="B322" s="257" t="s">
        <v>1024</v>
      </c>
      <c r="C322" s="260"/>
      <c r="D322" s="1711">
        <v>0</v>
      </c>
      <c r="E322" s="1715"/>
      <c r="F322" s="1713"/>
      <c r="G322" s="1716"/>
      <c r="H322" s="1714">
        <f t="shared" si="4"/>
        <v>0</v>
      </c>
      <c r="I322" s="1685"/>
      <c r="J322" s="711" t="s">
        <v>1041</v>
      </c>
      <c r="K322" s="644"/>
    </row>
    <row r="323" spans="1:11" s="400" customFormat="1" ht="12.75">
      <c r="A323" s="256">
        <v>4815</v>
      </c>
      <c r="B323" s="257" t="s">
        <v>1026</v>
      </c>
      <c r="C323" s="260"/>
      <c r="D323" s="1711">
        <v>0</v>
      </c>
      <c r="E323" s="1715"/>
      <c r="F323" s="1713"/>
      <c r="G323" s="1716"/>
      <c r="H323" s="1714">
        <f t="shared" si="4"/>
        <v>0</v>
      </c>
      <c r="I323" s="1685"/>
      <c r="J323" s="711" t="s">
        <v>1041</v>
      </c>
      <c r="K323" s="644"/>
    </row>
    <row r="324" spans="1:11" s="400" customFormat="1" ht="12.75">
      <c r="A324" s="256">
        <v>4820</v>
      </c>
      <c r="B324" s="257" t="s">
        <v>1044</v>
      </c>
      <c r="C324" s="260"/>
      <c r="D324" s="1711">
        <v>0</v>
      </c>
      <c r="E324" s="1715"/>
      <c r="F324" s="1713"/>
      <c r="G324" s="1716"/>
      <c r="H324" s="1714">
        <f t="shared" si="4"/>
        <v>0</v>
      </c>
      <c r="I324" s="1685"/>
      <c r="J324" s="711" t="s">
        <v>1041</v>
      </c>
      <c r="K324" s="644"/>
    </row>
    <row r="325" spans="1:11" s="400" customFormat="1" ht="25.5">
      <c r="A325" s="256">
        <v>4825</v>
      </c>
      <c r="B325" s="257" t="s">
        <v>1045</v>
      </c>
      <c r="C325" s="260"/>
      <c r="D325" s="1711">
        <v>0</v>
      </c>
      <c r="E325" s="1715"/>
      <c r="F325" s="1713"/>
      <c r="G325" s="1716"/>
      <c r="H325" s="1714">
        <f t="shared" si="4"/>
        <v>0</v>
      </c>
      <c r="I325" s="1685"/>
      <c r="J325" s="711" t="s">
        <v>1041</v>
      </c>
      <c r="K325" s="644"/>
    </row>
    <row r="326" spans="1:11" s="400" customFormat="1" ht="12.75">
      <c r="A326" s="256">
        <v>4830</v>
      </c>
      <c r="B326" s="257" t="s">
        <v>1046</v>
      </c>
      <c r="C326" s="260"/>
      <c r="D326" s="1711">
        <v>0</v>
      </c>
      <c r="E326" s="1715"/>
      <c r="F326" s="1713"/>
      <c r="G326" s="1716"/>
      <c r="H326" s="1714">
        <f t="shared" si="4"/>
        <v>0</v>
      </c>
      <c r="I326" s="1685"/>
      <c r="J326" s="711" t="s">
        <v>1041</v>
      </c>
      <c r="K326" s="644"/>
    </row>
    <row r="327" spans="1:11" s="400" customFormat="1" ht="12.75">
      <c r="A327" s="256">
        <v>4835</v>
      </c>
      <c r="B327" s="257" t="s">
        <v>279</v>
      </c>
      <c r="C327" s="260"/>
      <c r="D327" s="1711">
        <v>0</v>
      </c>
      <c r="E327" s="1715"/>
      <c r="F327" s="1713"/>
      <c r="G327" s="1716"/>
      <c r="H327" s="1714">
        <f t="shared" si="4"/>
        <v>0</v>
      </c>
      <c r="I327" s="1685"/>
      <c r="J327" s="711" t="s">
        <v>1041</v>
      </c>
      <c r="K327" s="644"/>
    </row>
    <row r="328" spans="1:11" s="400" customFormat="1" ht="12.75">
      <c r="A328" s="256">
        <v>4840</v>
      </c>
      <c r="B328" s="257" t="s">
        <v>280</v>
      </c>
      <c r="C328" s="260"/>
      <c r="D328" s="1711">
        <v>0</v>
      </c>
      <c r="E328" s="1715"/>
      <c r="F328" s="1713"/>
      <c r="G328" s="1716"/>
      <c r="H328" s="1714">
        <f t="shared" si="4"/>
        <v>0</v>
      </c>
      <c r="I328" s="1685"/>
      <c r="J328" s="711" t="s">
        <v>1041</v>
      </c>
      <c r="K328" s="644"/>
    </row>
    <row r="329" spans="1:11" s="400" customFormat="1" ht="12.75">
      <c r="A329" s="256">
        <v>4845</v>
      </c>
      <c r="B329" s="257" t="s">
        <v>281</v>
      </c>
      <c r="C329" s="260"/>
      <c r="D329" s="1711">
        <v>0</v>
      </c>
      <c r="E329" s="1715"/>
      <c r="F329" s="1713"/>
      <c r="G329" s="1716"/>
      <c r="H329" s="1714">
        <f t="shared" si="4"/>
        <v>0</v>
      </c>
      <c r="I329" s="1685"/>
      <c r="J329" s="711" t="s">
        <v>1041</v>
      </c>
      <c r="K329" s="644"/>
    </row>
    <row r="330" spans="1:11" s="400" customFormat="1" ht="12.75">
      <c r="A330" s="256">
        <v>4850</v>
      </c>
      <c r="B330" s="257" t="s">
        <v>1311</v>
      </c>
      <c r="C330" s="260"/>
      <c r="D330" s="1711">
        <v>0</v>
      </c>
      <c r="E330" s="1715"/>
      <c r="F330" s="1713"/>
      <c r="G330" s="1716"/>
      <c r="H330" s="1714">
        <f t="shared" si="4"/>
        <v>0</v>
      </c>
      <c r="I330" s="1685"/>
      <c r="J330" s="711" t="s">
        <v>1041</v>
      </c>
      <c r="K330" s="644"/>
    </row>
    <row r="331" spans="1:11" s="400" customFormat="1" ht="12.75">
      <c r="A331" s="256">
        <v>4905</v>
      </c>
      <c r="B331" s="257" t="s">
        <v>1062</v>
      </c>
      <c r="C331" s="260"/>
      <c r="D331" s="1711">
        <v>0</v>
      </c>
      <c r="E331" s="1715"/>
      <c r="F331" s="1713"/>
      <c r="G331" s="1716"/>
      <c r="H331" s="1714">
        <f t="shared" si="4"/>
        <v>0</v>
      </c>
      <c r="I331" s="1685"/>
      <c r="J331" s="711" t="s">
        <v>1041</v>
      </c>
      <c r="K331" s="644"/>
    </row>
    <row r="332" spans="1:11" s="400" customFormat="1" ht="25.5">
      <c r="A332" s="256">
        <v>4910</v>
      </c>
      <c r="B332" s="257" t="s">
        <v>1095</v>
      </c>
      <c r="C332" s="260"/>
      <c r="D332" s="1711">
        <v>0</v>
      </c>
      <c r="E332" s="1715"/>
      <c r="F332" s="1713"/>
      <c r="G332" s="1716"/>
      <c r="H332" s="1714">
        <f t="shared" si="4"/>
        <v>0</v>
      </c>
      <c r="I332" s="1685"/>
      <c r="J332" s="711" t="s">
        <v>1041</v>
      </c>
      <c r="K332" s="644"/>
    </row>
    <row r="333" spans="1:11" s="400" customFormat="1" ht="12.75">
      <c r="A333" s="256">
        <v>4916</v>
      </c>
      <c r="B333" s="257" t="s">
        <v>1096</v>
      </c>
      <c r="C333" s="260"/>
      <c r="D333" s="1711">
        <v>0</v>
      </c>
      <c r="E333" s="1715"/>
      <c r="F333" s="1713"/>
      <c r="G333" s="1716"/>
      <c r="H333" s="1714">
        <f t="shared" si="4"/>
        <v>0</v>
      </c>
      <c r="I333" s="1685"/>
      <c r="J333" s="711" t="s">
        <v>1041</v>
      </c>
      <c r="K333" s="644"/>
    </row>
    <row r="334" spans="1:11" s="400" customFormat="1" ht="12.75">
      <c r="A334" s="256">
        <v>4930</v>
      </c>
      <c r="B334" s="257" t="s">
        <v>1097</v>
      </c>
      <c r="C334" s="260"/>
      <c r="D334" s="1711">
        <v>0</v>
      </c>
      <c r="E334" s="1715"/>
      <c r="F334" s="1713"/>
      <c r="G334" s="1716"/>
      <c r="H334" s="1714">
        <f t="shared" si="4"/>
        <v>0</v>
      </c>
      <c r="I334" s="1685"/>
      <c r="J334" s="711" t="s">
        <v>1041</v>
      </c>
      <c r="K334" s="644"/>
    </row>
    <row r="335" spans="1:11" s="400" customFormat="1" ht="12.75">
      <c r="A335" s="256">
        <v>4935</v>
      </c>
      <c r="B335" s="257" t="s">
        <v>1098</v>
      </c>
      <c r="C335" s="260"/>
      <c r="D335" s="1711">
        <v>0</v>
      </c>
      <c r="E335" s="1715"/>
      <c r="F335" s="1713"/>
      <c r="G335" s="1716"/>
      <c r="H335" s="1714">
        <f t="shared" si="4"/>
        <v>0</v>
      </c>
      <c r="I335" s="1685"/>
      <c r="J335" s="711" t="s">
        <v>1041</v>
      </c>
      <c r="K335" s="644"/>
    </row>
    <row r="336" spans="1:11" s="400" customFormat="1" ht="12.75">
      <c r="A336" s="256">
        <v>4940</v>
      </c>
      <c r="B336" s="257" t="s">
        <v>1099</v>
      </c>
      <c r="C336" s="260"/>
      <c r="D336" s="1711">
        <v>0</v>
      </c>
      <c r="E336" s="1715"/>
      <c r="F336" s="1713"/>
      <c r="G336" s="1716"/>
      <c r="H336" s="1714">
        <f t="shared" si="4"/>
        <v>0</v>
      </c>
      <c r="I336" s="1685"/>
      <c r="J336" s="711" t="s">
        <v>1041</v>
      </c>
      <c r="K336" s="644"/>
    </row>
    <row r="337" spans="1:11" s="400" customFormat="1" ht="25.5">
      <c r="A337" s="256">
        <v>4945</v>
      </c>
      <c r="B337" s="257" t="s">
        <v>294</v>
      </c>
      <c r="C337" s="260"/>
      <c r="D337" s="1711">
        <v>0</v>
      </c>
      <c r="E337" s="1715"/>
      <c r="F337" s="1713"/>
      <c r="G337" s="1716"/>
      <c r="H337" s="1714">
        <f t="shared" si="4"/>
        <v>0</v>
      </c>
      <c r="I337" s="1685"/>
      <c r="J337" s="711" t="s">
        <v>1041</v>
      </c>
      <c r="K337" s="644"/>
    </row>
    <row r="338" spans="1:11" s="400" customFormat="1" ht="25.5">
      <c r="A338" s="256">
        <v>4950</v>
      </c>
      <c r="B338" s="257" t="s">
        <v>295</v>
      </c>
      <c r="C338" s="260"/>
      <c r="D338" s="1711">
        <v>0</v>
      </c>
      <c r="E338" s="1715"/>
      <c r="F338" s="1713"/>
      <c r="G338" s="1716"/>
      <c r="H338" s="1714">
        <f t="shared" si="4"/>
        <v>0</v>
      </c>
      <c r="I338" s="1685"/>
      <c r="J338" s="711" t="s">
        <v>1041</v>
      </c>
      <c r="K338" s="644"/>
    </row>
    <row r="339" spans="1:11" s="400" customFormat="1" ht="12.75">
      <c r="A339" s="256">
        <v>4960</v>
      </c>
      <c r="B339" s="257" t="s">
        <v>296</v>
      </c>
      <c r="C339" s="260"/>
      <c r="D339" s="1711">
        <v>0</v>
      </c>
      <c r="E339" s="1715"/>
      <c r="F339" s="1713"/>
      <c r="G339" s="1716"/>
      <c r="H339" s="1714">
        <f t="shared" si="4"/>
        <v>0</v>
      </c>
      <c r="I339" s="1685"/>
      <c r="J339" s="711" t="s">
        <v>1041</v>
      </c>
      <c r="K339" s="644"/>
    </row>
    <row r="340" spans="1:11" s="400" customFormat="1" ht="12.75">
      <c r="A340" s="256">
        <v>4965</v>
      </c>
      <c r="B340" s="257" t="s">
        <v>301</v>
      </c>
      <c r="C340" s="260"/>
      <c r="D340" s="1711">
        <v>0</v>
      </c>
      <c r="E340" s="1715"/>
      <c r="F340" s="1713"/>
      <c r="G340" s="1716"/>
      <c r="H340" s="1714">
        <f t="shared" si="4"/>
        <v>0</v>
      </c>
      <c r="I340" s="1685"/>
      <c r="J340" s="711" t="s">
        <v>1041</v>
      </c>
      <c r="K340" s="644"/>
    </row>
    <row r="341" spans="1:11" s="400" customFormat="1" ht="12.75">
      <c r="A341" s="267">
        <v>5005</v>
      </c>
      <c r="B341" s="266" t="s">
        <v>311</v>
      </c>
      <c r="C341" s="260"/>
      <c r="D341" s="2139">
        <v>645000</v>
      </c>
      <c r="E341" s="1715"/>
      <c r="F341" s="1713"/>
      <c r="G341" s="1716"/>
      <c r="H341" s="1714">
        <f t="shared" si="4"/>
        <v>645000</v>
      </c>
      <c r="I341" s="1685"/>
      <c r="J341" s="711" t="s">
        <v>1011</v>
      </c>
      <c r="K341" s="644"/>
    </row>
    <row r="342" spans="1:11" s="400" customFormat="1" ht="12.75">
      <c r="A342" s="267">
        <v>5010</v>
      </c>
      <c r="B342" s="266" t="s">
        <v>1024</v>
      </c>
      <c r="C342" s="260"/>
      <c r="D342" s="2139">
        <v>261000</v>
      </c>
      <c r="E342" s="1715"/>
      <c r="F342" s="1713"/>
      <c r="G342" s="1716"/>
      <c r="H342" s="1714">
        <f t="shared" si="4"/>
        <v>261000</v>
      </c>
      <c r="I342" s="1685"/>
      <c r="J342" s="711" t="s">
        <v>1011</v>
      </c>
      <c r="K342" s="644"/>
    </row>
    <row r="343" spans="1:11" s="400" customFormat="1" ht="12.75">
      <c r="A343" s="267">
        <v>5012</v>
      </c>
      <c r="B343" s="266" t="s">
        <v>302</v>
      </c>
      <c r="C343" s="260"/>
      <c r="D343" s="2139">
        <v>0</v>
      </c>
      <c r="E343" s="1715"/>
      <c r="F343" s="1713"/>
      <c r="G343" s="1716"/>
      <c r="H343" s="1714">
        <f t="shared" si="4"/>
        <v>0</v>
      </c>
      <c r="I343" s="1685"/>
      <c r="J343" s="711" t="s">
        <v>1011</v>
      </c>
      <c r="K343" s="644"/>
    </row>
    <row r="344" spans="1:11" s="400" customFormat="1" ht="12.75">
      <c r="A344" s="267">
        <v>5014</v>
      </c>
      <c r="B344" s="266" t="s">
        <v>303</v>
      </c>
      <c r="C344" s="260"/>
      <c r="D344" s="2139">
        <v>0</v>
      </c>
      <c r="E344" s="1715"/>
      <c r="F344" s="1713"/>
      <c r="G344" s="1716"/>
      <c r="H344" s="1714">
        <f t="shared" si="4"/>
        <v>0</v>
      </c>
      <c r="I344" s="1685"/>
      <c r="J344" s="711" t="s">
        <v>1011</v>
      </c>
      <c r="K344" s="644"/>
    </row>
    <row r="345" spans="1:11" s="400" customFormat="1" ht="25.5">
      <c r="A345" s="267">
        <v>5015</v>
      </c>
      <c r="B345" s="266" t="s">
        <v>304</v>
      </c>
      <c r="C345" s="260"/>
      <c r="D345" s="2139">
        <v>0</v>
      </c>
      <c r="E345" s="1715"/>
      <c r="F345" s="1713"/>
      <c r="G345" s="1716"/>
      <c r="H345" s="1714">
        <f t="shared" ref="H345:H408" si="5">+D345+E345+F345-G345</f>
        <v>0</v>
      </c>
      <c r="I345" s="1685"/>
      <c r="J345" s="711" t="s">
        <v>1011</v>
      </c>
      <c r="K345" s="644"/>
    </row>
    <row r="346" spans="1:11" s="400" customFormat="1" ht="12.75">
      <c r="A346" s="267">
        <v>5016</v>
      </c>
      <c r="B346" s="266" t="s">
        <v>305</v>
      </c>
      <c r="C346" s="260"/>
      <c r="D346" s="2139">
        <v>27000</v>
      </c>
      <c r="E346" s="1715"/>
      <c r="F346" s="1713"/>
      <c r="G346" s="1716"/>
      <c r="H346" s="1714">
        <f t="shared" si="5"/>
        <v>27000</v>
      </c>
      <c r="I346" s="1685"/>
      <c r="J346" s="711" t="s">
        <v>1011</v>
      </c>
      <c r="K346" s="644"/>
    </row>
    <row r="347" spans="1:11" s="400" customFormat="1" ht="25.5">
      <c r="A347" s="267">
        <v>5017</v>
      </c>
      <c r="B347" s="266" t="s">
        <v>1000</v>
      </c>
      <c r="C347" s="260"/>
      <c r="D347" s="2139">
        <v>147000</v>
      </c>
      <c r="E347" s="1715"/>
      <c r="F347" s="1713"/>
      <c r="G347" s="1716"/>
      <c r="H347" s="1714">
        <f t="shared" si="5"/>
        <v>147000</v>
      </c>
      <c r="I347" s="1685"/>
      <c r="J347" s="711" t="s">
        <v>1011</v>
      </c>
      <c r="K347" s="644"/>
    </row>
    <row r="348" spans="1:11" s="400" customFormat="1" ht="25.5">
      <c r="A348" s="267">
        <v>5020</v>
      </c>
      <c r="B348" s="266" t="s">
        <v>1001</v>
      </c>
      <c r="C348" s="260"/>
      <c r="D348" s="2139">
        <v>13000</v>
      </c>
      <c r="E348" s="1715"/>
      <c r="F348" s="1713"/>
      <c r="G348" s="1716"/>
      <c r="H348" s="1714">
        <f t="shared" si="5"/>
        <v>13000</v>
      </c>
      <c r="I348" s="1685"/>
      <c r="J348" s="711" t="s">
        <v>1011</v>
      </c>
      <c r="K348" s="644"/>
    </row>
    <row r="349" spans="1:11" s="400" customFormat="1" ht="25.5">
      <c r="A349" s="267">
        <v>5025</v>
      </c>
      <c r="B349" s="266" t="s">
        <v>1318</v>
      </c>
      <c r="C349" s="260"/>
      <c r="D349" s="2139">
        <v>38000</v>
      </c>
      <c r="E349" s="1715"/>
      <c r="F349" s="1713"/>
      <c r="G349" s="1716"/>
      <c r="H349" s="1714">
        <f t="shared" si="5"/>
        <v>38000</v>
      </c>
      <c r="I349" s="1685"/>
      <c r="J349" s="711" t="s">
        <v>1011</v>
      </c>
      <c r="K349" s="644"/>
    </row>
    <row r="350" spans="1:11" s="400" customFormat="1" ht="12.75">
      <c r="A350" s="267">
        <v>5030</v>
      </c>
      <c r="B350" s="266" t="s">
        <v>1008</v>
      </c>
      <c r="C350" s="260"/>
      <c r="D350" s="2139">
        <v>0</v>
      </c>
      <c r="E350" s="1715"/>
      <c r="F350" s="1713"/>
      <c r="G350" s="1716"/>
      <c r="H350" s="1714">
        <f t="shared" si="5"/>
        <v>0</v>
      </c>
      <c r="I350" s="1685"/>
      <c r="J350" s="711" t="s">
        <v>1011</v>
      </c>
      <c r="K350" s="644"/>
    </row>
    <row r="351" spans="1:11" s="400" customFormat="1" ht="12.75">
      <c r="A351" s="267">
        <v>5035</v>
      </c>
      <c r="B351" s="266" t="s">
        <v>1130</v>
      </c>
      <c r="C351" s="260"/>
      <c r="D351" s="2139">
        <v>0</v>
      </c>
      <c r="E351" s="1717">
        <f>$F$15 * D351/($D$375+$D$351+$D$355)</f>
        <v>0</v>
      </c>
      <c r="F351" s="2132"/>
      <c r="G351" s="1716"/>
      <c r="H351" s="1714">
        <f t="shared" si="5"/>
        <v>0</v>
      </c>
      <c r="I351" s="1685"/>
      <c r="J351" s="711" t="s">
        <v>1011</v>
      </c>
      <c r="K351" s="644"/>
    </row>
    <row r="352" spans="1:11" s="400" customFormat="1" ht="25.5">
      <c r="A352" s="267">
        <v>5040</v>
      </c>
      <c r="B352" s="266" t="s">
        <v>342</v>
      </c>
      <c r="C352" s="260"/>
      <c r="D352" s="2139">
        <v>0</v>
      </c>
      <c r="E352" s="1715"/>
      <c r="F352" s="1713"/>
      <c r="G352" s="1716"/>
      <c r="H352" s="1714">
        <f t="shared" si="5"/>
        <v>0</v>
      </c>
      <c r="I352" s="1685"/>
      <c r="J352" s="711" t="s">
        <v>1011</v>
      </c>
      <c r="K352" s="644"/>
    </row>
    <row r="353" spans="1:11" s="400" customFormat="1" ht="25.5">
      <c r="A353" s="267">
        <v>5045</v>
      </c>
      <c r="B353" s="266" t="s">
        <v>1319</v>
      </c>
      <c r="C353" s="260"/>
      <c r="D353" s="2139">
        <v>0</v>
      </c>
      <c r="E353" s="1715"/>
      <c r="F353" s="1713"/>
      <c r="G353" s="1716"/>
      <c r="H353" s="1714">
        <f t="shared" si="5"/>
        <v>0</v>
      </c>
      <c r="I353" s="1685"/>
      <c r="J353" s="711" t="s">
        <v>1011</v>
      </c>
      <c r="K353" s="644"/>
    </row>
    <row r="354" spans="1:11" s="400" customFormat="1" ht="12.75">
      <c r="A354" s="267">
        <v>5050</v>
      </c>
      <c r="B354" s="266" t="s">
        <v>984</v>
      </c>
      <c r="C354" s="260"/>
      <c r="D354" s="2139">
        <v>0</v>
      </c>
      <c r="E354" s="1715"/>
      <c r="F354" s="1713"/>
      <c r="G354" s="1716"/>
      <c r="H354" s="1714">
        <f t="shared" si="5"/>
        <v>0</v>
      </c>
      <c r="I354" s="1685"/>
      <c r="J354" s="711" t="s">
        <v>1011</v>
      </c>
      <c r="K354" s="644"/>
    </row>
    <row r="355" spans="1:11" s="400" customFormat="1" ht="12.75">
      <c r="A355" s="267">
        <v>5055</v>
      </c>
      <c r="B355" s="266" t="s">
        <v>1138</v>
      </c>
      <c r="C355" s="260"/>
      <c r="D355" s="2139">
        <v>0</v>
      </c>
      <c r="E355" s="1717">
        <f>$F$15 * D355/($D$375+$D$351+$D$355)</f>
        <v>0</v>
      </c>
      <c r="F355" s="2132"/>
      <c r="G355" s="1716"/>
      <c r="H355" s="1714">
        <f t="shared" si="5"/>
        <v>0</v>
      </c>
      <c r="I355" s="1685"/>
      <c r="J355" s="711" t="s">
        <v>1011</v>
      </c>
      <c r="K355" s="644"/>
    </row>
    <row r="356" spans="1:11" s="400" customFormat="1" ht="12.75">
      <c r="A356" s="256">
        <v>5060</v>
      </c>
      <c r="B356" s="257" t="s">
        <v>1312</v>
      </c>
      <c r="C356" s="260"/>
      <c r="D356" s="2139">
        <v>0</v>
      </c>
      <c r="E356" s="1715"/>
      <c r="F356" s="1713"/>
      <c r="G356" s="1716"/>
      <c r="H356" s="1714">
        <f t="shared" si="5"/>
        <v>0</v>
      </c>
      <c r="I356" s="1685"/>
      <c r="J356" s="711" t="s">
        <v>1041</v>
      </c>
      <c r="K356" s="644"/>
    </row>
    <row r="357" spans="1:11" s="400" customFormat="1" ht="12.75">
      <c r="A357" s="267">
        <v>5065</v>
      </c>
      <c r="B357" s="266" t="s">
        <v>1313</v>
      </c>
      <c r="C357" s="260"/>
      <c r="D357" s="2139">
        <v>0</v>
      </c>
      <c r="E357" s="1715"/>
      <c r="F357" s="1713"/>
      <c r="G357" s="1716"/>
      <c r="H357" s="1714">
        <f t="shared" si="5"/>
        <v>0</v>
      </c>
      <c r="I357" s="1685"/>
      <c r="J357" s="711" t="s">
        <v>1011</v>
      </c>
      <c r="K357" s="644"/>
    </row>
    <row r="358" spans="1:11" s="400" customFormat="1" ht="12.75">
      <c r="A358" s="267">
        <v>5070</v>
      </c>
      <c r="B358" s="266" t="s">
        <v>1314</v>
      </c>
      <c r="C358" s="260"/>
      <c r="D358" s="2139">
        <v>2000</v>
      </c>
      <c r="E358" s="1715"/>
      <c r="F358" s="1713"/>
      <c r="G358" s="1716"/>
      <c r="H358" s="1714">
        <f t="shared" si="5"/>
        <v>2000</v>
      </c>
      <c r="I358" s="1685"/>
      <c r="J358" s="711" t="s">
        <v>1011</v>
      </c>
      <c r="K358" s="644"/>
    </row>
    <row r="359" spans="1:11" s="400" customFormat="1" ht="12.75">
      <c r="A359" s="267">
        <v>5075</v>
      </c>
      <c r="B359" s="266" t="s">
        <v>1315</v>
      </c>
      <c r="C359" s="260"/>
      <c r="D359" s="2139">
        <v>0</v>
      </c>
      <c r="E359" s="1715"/>
      <c r="F359" s="1713"/>
      <c r="G359" s="1716"/>
      <c r="H359" s="1714">
        <f t="shared" si="5"/>
        <v>0</v>
      </c>
      <c r="I359" s="1685"/>
      <c r="J359" s="711" t="s">
        <v>1011</v>
      </c>
      <c r="K359" s="644"/>
    </row>
    <row r="360" spans="1:11" s="400" customFormat="1" ht="12.75">
      <c r="A360" s="267">
        <v>5085</v>
      </c>
      <c r="B360" s="266" t="s">
        <v>1296</v>
      </c>
      <c r="C360" s="260"/>
      <c r="D360" s="2139">
        <v>0</v>
      </c>
      <c r="E360" s="1715"/>
      <c r="F360" s="1713"/>
      <c r="G360" s="1716"/>
      <c r="H360" s="1714">
        <f t="shared" si="5"/>
        <v>0</v>
      </c>
      <c r="I360" s="1685"/>
      <c r="J360" s="711" t="s">
        <v>1011</v>
      </c>
      <c r="K360" s="644"/>
    </row>
    <row r="361" spans="1:11" s="400" customFormat="1" ht="25.5">
      <c r="A361" s="267">
        <v>5090</v>
      </c>
      <c r="B361" s="266" t="s">
        <v>1297</v>
      </c>
      <c r="C361" s="260"/>
      <c r="D361" s="2139">
        <v>0</v>
      </c>
      <c r="E361" s="1715"/>
      <c r="F361" s="1713"/>
      <c r="G361" s="1716"/>
      <c r="H361" s="1714">
        <f t="shared" si="5"/>
        <v>0</v>
      </c>
      <c r="I361" s="1685"/>
      <c r="J361" s="711" t="s">
        <v>1011</v>
      </c>
      <c r="K361" s="644"/>
    </row>
    <row r="362" spans="1:11" s="400" customFormat="1" ht="25.5">
      <c r="A362" s="267">
        <v>5095</v>
      </c>
      <c r="B362" s="266" t="s">
        <v>1298</v>
      </c>
      <c r="C362" s="260"/>
      <c r="D362" s="2139">
        <v>0</v>
      </c>
      <c r="E362" s="1715"/>
      <c r="F362" s="1713"/>
      <c r="G362" s="1716"/>
      <c r="H362" s="1714">
        <f t="shared" si="5"/>
        <v>0</v>
      </c>
      <c r="I362" s="1685"/>
      <c r="J362" s="711" t="s">
        <v>1011</v>
      </c>
      <c r="K362" s="644"/>
    </row>
    <row r="363" spans="1:11" s="400" customFormat="1" ht="12.75">
      <c r="A363" s="261">
        <v>5096</v>
      </c>
      <c r="B363" s="262" t="s">
        <v>1131</v>
      </c>
      <c r="C363" s="260"/>
      <c r="D363" s="2139">
        <v>0</v>
      </c>
      <c r="E363" s="1715"/>
      <c r="F363" s="1713"/>
      <c r="G363" s="1716"/>
      <c r="H363" s="1714">
        <f t="shared" si="5"/>
        <v>0</v>
      </c>
      <c r="I363" s="1685"/>
      <c r="J363" s="711" t="s">
        <v>1011</v>
      </c>
      <c r="K363" s="644"/>
    </row>
    <row r="364" spans="1:11" s="400" customFormat="1" ht="12.75">
      <c r="A364" s="267">
        <v>5105</v>
      </c>
      <c r="B364" s="266" t="s">
        <v>1062</v>
      </c>
      <c r="C364" s="260"/>
      <c r="D364" s="2139">
        <v>0</v>
      </c>
      <c r="E364" s="1715"/>
      <c r="F364" s="1713"/>
      <c r="G364" s="1716"/>
      <c r="H364" s="1714">
        <f t="shared" si="5"/>
        <v>0</v>
      </c>
      <c r="I364" s="1685"/>
      <c r="J364" s="711" t="s">
        <v>1295</v>
      </c>
      <c r="K364" s="644"/>
    </row>
    <row r="365" spans="1:11" s="400" customFormat="1" ht="25.5">
      <c r="A365" s="267">
        <v>5110</v>
      </c>
      <c r="B365" s="266" t="s">
        <v>1132</v>
      </c>
      <c r="C365" s="260"/>
      <c r="D365" s="2139">
        <v>0</v>
      </c>
      <c r="E365" s="1715"/>
      <c r="F365" s="1713"/>
      <c r="G365" s="1716"/>
      <c r="H365" s="1714">
        <f t="shared" si="5"/>
        <v>0</v>
      </c>
      <c r="I365" s="1685"/>
      <c r="J365" s="711" t="s">
        <v>1295</v>
      </c>
      <c r="K365" s="644"/>
    </row>
    <row r="366" spans="1:11" s="400" customFormat="1" ht="12.75">
      <c r="A366" s="267">
        <v>5112</v>
      </c>
      <c r="B366" s="266" t="s">
        <v>1096</v>
      </c>
      <c r="C366" s="260"/>
      <c r="D366" s="2139">
        <v>0</v>
      </c>
      <c r="E366" s="1715"/>
      <c r="F366" s="1713"/>
      <c r="G366" s="1716"/>
      <c r="H366" s="1714">
        <f t="shared" si="5"/>
        <v>0</v>
      </c>
      <c r="I366" s="1685"/>
      <c r="J366" s="711" t="s">
        <v>1295</v>
      </c>
      <c r="K366" s="644"/>
    </row>
    <row r="367" spans="1:11" s="400" customFormat="1" ht="12.75">
      <c r="A367" s="267">
        <v>5114</v>
      </c>
      <c r="B367" s="266" t="s">
        <v>345</v>
      </c>
      <c r="C367" s="260"/>
      <c r="D367" s="2139">
        <v>0</v>
      </c>
      <c r="E367" s="1715"/>
      <c r="F367" s="1713"/>
      <c r="G367" s="1716"/>
      <c r="H367" s="1714">
        <f t="shared" si="5"/>
        <v>0</v>
      </c>
      <c r="I367" s="1685"/>
      <c r="J367" s="711" t="s">
        <v>1295</v>
      </c>
      <c r="K367" s="644"/>
    </row>
    <row r="368" spans="1:11" s="400" customFormat="1" ht="12.75">
      <c r="A368" s="267">
        <v>5120</v>
      </c>
      <c r="B368" s="266" t="s">
        <v>346</v>
      </c>
      <c r="C368" s="260"/>
      <c r="D368" s="2139">
        <v>396000</v>
      </c>
      <c r="E368" s="1715"/>
      <c r="F368" s="1713"/>
      <c r="G368" s="1716"/>
      <c r="H368" s="1714">
        <f t="shared" si="5"/>
        <v>396000</v>
      </c>
      <c r="I368" s="1685"/>
      <c r="J368" s="711" t="s">
        <v>1295</v>
      </c>
      <c r="K368" s="644"/>
    </row>
    <row r="369" spans="1:11" s="400" customFormat="1" ht="12.75">
      <c r="A369" s="267">
        <v>5125</v>
      </c>
      <c r="B369" s="266" t="s">
        <v>1098</v>
      </c>
      <c r="C369" s="260"/>
      <c r="D369" s="2139">
        <v>102000</v>
      </c>
      <c r="E369" s="1715"/>
      <c r="F369" s="1713"/>
      <c r="G369" s="1716"/>
      <c r="H369" s="1714">
        <f t="shared" si="5"/>
        <v>102000</v>
      </c>
      <c r="I369" s="1685"/>
      <c r="J369" s="711" t="s">
        <v>1295</v>
      </c>
      <c r="K369" s="644"/>
    </row>
    <row r="370" spans="1:11" s="400" customFormat="1" ht="12.75">
      <c r="A370" s="267">
        <v>5130</v>
      </c>
      <c r="B370" s="266" t="s">
        <v>347</v>
      </c>
      <c r="C370" s="260"/>
      <c r="D370" s="2139">
        <v>0</v>
      </c>
      <c r="E370" s="1715"/>
      <c r="F370" s="1713"/>
      <c r="G370" s="1716"/>
      <c r="H370" s="1714">
        <f t="shared" si="5"/>
        <v>0</v>
      </c>
      <c r="I370" s="1685"/>
      <c r="J370" s="711" t="s">
        <v>1295</v>
      </c>
      <c r="K370" s="644"/>
    </row>
    <row r="371" spans="1:11" s="400" customFormat="1" ht="25.5">
      <c r="A371" s="267">
        <v>5135</v>
      </c>
      <c r="B371" s="266" t="s">
        <v>348</v>
      </c>
      <c r="C371" s="260"/>
      <c r="D371" s="2139">
        <v>0</v>
      </c>
      <c r="E371" s="1715"/>
      <c r="F371" s="1713"/>
      <c r="G371" s="1716"/>
      <c r="H371" s="1714">
        <f t="shared" si="5"/>
        <v>0</v>
      </c>
      <c r="I371" s="1685"/>
      <c r="J371" s="711" t="s">
        <v>1295</v>
      </c>
      <c r="K371" s="644"/>
    </row>
    <row r="372" spans="1:11" s="400" customFormat="1" ht="12.75">
      <c r="A372" s="267">
        <v>5145</v>
      </c>
      <c r="B372" s="266" t="s">
        <v>349</v>
      </c>
      <c r="C372" s="260"/>
      <c r="D372" s="2139">
        <v>98000</v>
      </c>
      <c r="E372" s="1715"/>
      <c r="F372" s="1713"/>
      <c r="G372" s="1716"/>
      <c r="H372" s="1714">
        <f t="shared" si="5"/>
        <v>98000</v>
      </c>
      <c r="I372" s="1685"/>
      <c r="J372" s="711" t="s">
        <v>1295</v>
      </c>
      <c r="K372" s="644"/>
    </row>
    <row r="373" spans="1:11" s="400" customFormat="1" ht="25.5">
      <c r="A373" s="267">
        <v>5150</v>
      </c>
      <c r="B373" s="266" t="s">
        <v>350</v>
      </c>
      <c r="C373" s="260"/>
      <c r="D373" s="2139">
        <v>0</v>
      </c>
      <c r="E373" s="1715"/>
      <c r="F373" s="1713"/>
      <c r="G373" s="1716"/>
      <c r="H373" s="1714">
        <f t="shared" si="5"/>
        <v>0</v>
      </c>
      <c r="I373" s="1685"/>
      <c r="J373" s="711" t="s">
        <v>1295</v>
      </c>
      <c r="K373" s="644"/>
    </row>
    <row r="374" spans="1:11" s="400" customFormat="1" ht="12.75">
      <c r="A374" s="267">
        <v>5155</v>
      </c>
      <c r="B374" s="266" t="s">
        <v>351</v>
      </c>
      <c r="C374" s="260"/>
      <c r="D374" s="2139">
        <v>0</v>
      </c>
      <c r="E374" s="1715"/>
      <c r="F374" s="1713"/>
      <c r="G374" s="1716"/>
      <c r="H374" s="1714">
        <f t="shared" si="5"/>
        <v>0</v>
      </c>
      <c r="I374" s="1685"/>
      <c r="J374" s="711" t="s">
        <v>1295</v>
      </c>
      <c r="K374" s="644"/>
    </row>
    <row r="375" spans="1:11" s="400" customFormat="1" ht="12.75">
      <c r="A375" s="267">
        <v>5160</v>
      </c>
      <c r="B375" s="266" t="s">
        <v>352</v>
      </c>
      <c r="C375" s="260"/>
      <c r="D375" s="2139">
        <v>56000</v>
      </c>
      <c r="E375" s="1717">
        <f>$F$15 * D375/($D$375+$D$351+$D$355)</f>
        <v>0</v>
      </c>
      <c r="F375" s="2132"/>
      <c r="G375" s="1716"/>
      <c r="H375" s="1714">
        <f t="shared" si="5"/>
        <v>56000</v>
      </c>
      <c r="I375" s="1685"/>
      <c r="J375" s="711" t="s">
        <v>1295</v>
      </c>
      <c r="K375" s="644"/>
    </row>
    <row r="376" spans="1:11" s="400" customFormat="1" ht="12.75">
      <c r="A376" s="256">
        <v>5165</v>
      </c>
      <c r="B376" s="257" t="s">
        <v>353</v>
      </c>
      <c r="C376" s="260"/>
      <c r="D376" s="2139">
        <v>0</v>
      </c>
      <c r="E376" s="1715"/>
      <c r="F376" s="1713"/>
      <c r="G376" s="1716"/>
      <c r="H376" s="1714">
        <f t="shared" si="5"/>
        <v>0</v>
      </c>
      <c r="I376" s="1685"/>
      <c r="J376" s="711" t="s">
        <v>1041</v>
      </c>
      <c r="K376" s="644"/>
    </row>
    <row r="377" spans="1:11" s="400" customFormat="1" ht="12.75">
      <c r="A377" s="256">
        <v>5170</v>
      </c>
      <c r="B377" s="257" t="s">
        <v>1163</v>
      </c>
      <c r="C377" s="260"/>
      <c r="D377" s="2139">
        <v>4000</v>
      </c>
      <c r="E377" s="1715"/>
      <c r="F377" s="1713"/>
      <c r="G377" s="1716"/>
      <c r="H377" s="1714">
        <f t="shared" si="5"/>
        <v>4000</v>
      </c>
      <c r="I377" s="1685"/>
      <c r="J377" s="711" t="s">
        <v>1041</v>
      </c>
      <c r="K377" s="644"/>
    </row>
    <row r="378" spans="1:11" s="400" customFormat="1" ht="12.75">
      <c r="A378" s="256">
        <v>5172</v>
      </c>
      <c r="B378" s="257" t="s">
        <v>1256</v>
      </c>
      <c r="C378" s="260"/>
      <c r="D378" s="2139">
        <v>4000</v>
      </c>
      <c r="E378" s="1715"/>
      <c r="F378" s="1713"/>
      <c r="G378" s="1716"/>
      <c r="H378" s="1714">
        <f t="shared" si="5"/>
        <v>4000</v>
      </c>
      <c r="I378" s="1685"/>
      <c r="J378" s="711" t="s">
        <v>1041</v>
      </c>
      <c r="K378" s="644"/>
    </row>
    <row r="379" spans="1:11" s="400" customFormat="1" ht="12.75">
      <c r="A379" s="274">
        <v>5175</v>
      </c>
      <c r="B379" s="275" t="s">
        <v>1257</v>
      </c>
      <c r="C379" s="260"/>
      <c r="D379" s="2139">
        <v>38000</v>
      </c>
      <c r="E379" s="1715"/>
      <c r="F379" s="1713"/>
      <c r="G379" s="1716"/>
      <c r="H379" s="1714">
        <f t="shared" si="5"/>
        <v>38000</v>
      </c>
      <c r="I379" s="1685"/>
      <c r="J379" s="711" t="s">
        <v>1295</v>
      </c>
      <c r="K379" s="644"/>
    </row>
    <row r="380" spans="1:11" s="400" customFormat="1" ht="12.75">
      <c r="A380" s="256">
        <v>5178</v>
      </c>
      <c r="B380" s="257" t="s">
        <v>1258</v>
      </c>
      <c r="C380" s="260"/>
      <c r="D380" s="2139">
        <v>0</v>
      </c>
      <c r="E380" s="1715"/>
      <c r="F380" s="1713"/>
      <c r="G380" s="1716"/>
      <c r="H380" s="1714">
        <f t="shared" si="5"/>
        <v>0</v>
      </c>
      <c r="I380" s="1685"/>
      <c r="J380" s="711" t="s">
        <v>1041</v>
      </c>
      <c r="K380" s="644"/>
    </row>
    <row r="381" spans="1:11" s="400" customFormat="1" ht="12.75">
      <c r="A381" s="256">
        <v>5185</v>
      </c>
      <c r="B381" s="257" t="s">
        <v>1259</v>
      </c>
      <c r="C381" s="260"/>
      <c r="D381" s="2139">
        <v>0</v>
      </c>
      <c r="E381" s="1715"/>
      <c r="F381" s="1713"/>
      <c r="G381" s="1716"/>
      <c r="H381" s="1714">
        <f t="shared" si="5"/>
        <v>0</v>
      </c>
      <c r="I381" s="1685"/>
      <c r="J381" s="711" t="s">
        <v>1041</v>
      </c>
      <c r="K381" s="644"/>
    </row>
    <row r="382" spans="1:11" s="400" customFormat="1" ht="12.75">
      <c r="A382" s="256">
        <v>5186</v>
      </c>
      <c r="B382" s="257" t="s">
        <v>1260</v>
      </c>
      <c r="C382" s="260"/>
      <c r="D382" s="2139">
        <v>0</v>
      </c>
      <c r="E382" s="1715"/>
      <c r="F382" s="1713"/>
      <c r="G382" s="1716"/>
      <c r="H382" s="1714">
        <f t="shared" si="5"/>
        <v>0</v>
      </c>
      <c r="I382" s="1685"/>
      <c r="J382" s="711" t="s">
        <v>1041</v>
      </c>
      <c r="K382" s="644"/>
    </row>
    <row r="383" spans="1:11" s="400" customFormat="1" ht="12.75">
      <c r="A383" s="256">
        <v>5190</v>
      </c>
      <c r="B383" s="257" t="s">
        <v>1261</v>
      </c>
      <c r="C383" s="260"/>
      <c r="D383" s="2139">
        <v>0</v>
      </c>
      <c r="E383" s="1715"/>
      <c r="F383" s="1713"/>
      <c r="G383" s="1716"/>
      <c r="H383" s="1714">
        <f t="shared" si="5"/>
        <v>0</v>
      </c>
      <c r="I383" s="1685"/>
      <c r="J383" s="711" t="s">
        <v>1041</v>
      </c>
      <c r="K383" s="644"/>
    </row>
    <row r="384" spans="1:11" s="400" customFormat="1" ht="12.75">
      <c r="A384" s="256">
        <v>5192</v>
      </c>
      <c r="B384" s="257" t="s">
        <v>1262</v>
      </c>
      <c r="C384" s="260"/>
      <c r="D384" s="2139">
        <v>0</v>
      </c>
      <c r="E384" s="1715"/>
      <c r="F384" s="1713"/>
      <c r="G384" s="1716"/>
      <c r="H384" s="1714">
        <f t="shared" si="5"/>
        <v>0</v>
      </c>
      <c r="I384" s="1685"/>
      <c r="J384" s="711" t="s">
        <v>1041</v>
      </c>
      <c r="K384" s="644"/>
    </row>
    <row r="385" spans="1:11" s="400" customFormat="1" ht="25.5">
      <c r="A385" s="274">
        <v>5195</v>
      </c>
      <c r="B385" s="275" t="s">
        <v>1263</v>
      </c>
      <c r="C385" s="260"/>
      <c r="D385" s="2139">
        <v>0</v>
      </c>
      <c r="E385" s="1715"/>
      <c r="F385" s="1713"/>
      <c r="G385" s="1716"/>
      <c r="H385" s="1714">
        <f t="shared" si="5"/>
        <v>0</v>
      </c>
      <c r="I385" s="1685"/>
      <c r="J385" s="711" t="s">
        <v>1041</v>
      </c>
      <c r="K385" s="644"/>
    </row>
    <row r="386" spans="1:11" s="400" customFormat="1" ht="12.75">
      <c r="A386" s="267">
        <v>5205</v>
      </c>
      <c r="B386" s="266" t="s">
        <v>1264</v>
      </c>
      <c r="C386" s="260"/>
      <c r="D386" s="2139">
        <v>0</v>
      </c>
      <c r="E386" s="1715"/>
      <c r="F386" s="1713"/>
      <c r="G386" s="1716"/>
      <c r="H386" s="1714">
        <f t="shared" si="5"/>
        <v>0</v>
      </c>
      <c r="I386" s="1685"/>
      <c r="J386" s="711" t="s">
        <v>1367</v>
      </c>
      <c r="K386" s="644"/>
    </row>
    <row r="387" spans="1:11" s="400" customFormat="1" ht="12.75">
      <c r="A387" s="267">
        <v>5210</v>
      </c>
      <c r="B387" s="266" t="s">
        <v>1265</v>
      </c>
      <c r="C387" s="260"/>
      <c r="D387" s="2139">
        <v>0</v>
      </c>
      <c r="E387" s="1715"/>
      <c r="F387" s="1713"/>
      <c r="G387" s="1716"/>
      <c r="H387" s="1714">
        <f t="shared" si="5"/>
        <v>0</v>
      </c>
      <c r="I387" s="1685"/>
      <c r="J387" s="711" t="s">
        <v>1367</v>
      </c>
      <c r="K387" s="644"/>
    </row>
    <row r="388" spans="1:11" s="400" customFormat="1" ht="12.75">
      <c r="A388" s="267">
        <v>5215</v>
      </c>
      <c r="B388" s="266" t="s">
        <v>1266</v>
      </c>
      <c r="C388" s="260"/>
      <c r="D388" s="2139">
        <v>0</v>
      </c>
      <c r="E388" s="1715"/>
      <c r="F388" s="1713"/>
      <c r="G388" s="1716"/>
      <c r="H388" s="1714">
        <f t="shared" si="5"/>
        <v>0</v>
      </c>
      <c r="I388" s="1685"/>
      <c r="J388" s="711" t="s">
        <v>1367</v>
      </c>
      <c r="K388" s="644"/>
    </row>
    <row r="389" spans="1:11" s="400" customFormat="1" ht="12.75">
      <c r="A389" s="274">
        <v>5305</v>
      </c>
      <c r="B389" s="275" t="s">
        <v>1267</v>
      </c>
      <c r="C389" s="260"/>
      <c r="D389" s="2139">
        <v>0</v>
      </c>
      <c r="E389" s="1715"/>
      <c r="F389" s="1713"/>
      <c r="G389" s="1716"/>
      <c r="H389" s="1714">
        <f t="shared" si="5"/>
        <v>0</v>
      </c>
      <c r="I389" s="1685"/>
      <c r="J389" s="711" t="s">
        <v>1012</v>
      </c>
      <c r="K389" s="644"/>
    </row>
    <row r="390" spans="1:11" s="400" customFormat="1" ht="12.75">
      <c r="A390" s="274">
        <v>5310</v>
      </c>
      <c r="B390" s="275" t="s">
        <v>627</v>
      </c>
      <c r="C390" s="260"/>
      <c r="D390" s="2139">
        <v>145000</v>
      </c>
      <c r="E390" s="1715"/>
      <c r="F390" s="1713">
        <v>157794</v>
      </c>
      <c r="G390" s="1716"/>
      <c r="H390" s="1714">
        <f t="shared" si="5"/>
        <v>302794</v>
      </c>
      <c r="I390" s="1685"/>
      <c r="J390" s="711" t="s">
        <v>1012</v>
      </c>
      <c r="K390" s="644"/>
    </row>
    <row r="391" spans="1:11" s="400" customFormat="1" ht="12.75">
      <c r="A391" s="274">
        <v>5315</v>
      </c>
      <c r="B391" s="275" t="s">
        <v>731</v>
      </c>
      <c r="C391" s="260"/>
      <c r="D391" s="2139">
        <v>664000</v>
      </c>
      <c r="E391" s="1715"/>
      <c r="F391" s="1713">
        <v>-157794</v>
      </c>
      <c r="G391" s="1716"/>
      <c r="H391" s="1714">
        <f t="shared" si="5"/>
        <v>506206</v>
      </c>
      <c r="I391" s="1685"/>
      <c r="J391" s="711" t="s">
        <v>1012</v>
      </c>
      <c r="K391" s="644"/>
    </row>
    <row r="392" spans="1:11" s="400" customFormat="1" ht="12.75">
      <c r="A392" s="274">
        <v>5320</v>
      </c>
      <c r="B392" s="275" t="s">
        <v>732</v>
      </c>
      <c r="C392" s="260"/>
      <c r="D392" s="2139">
        <v>50000</v>
      </c>
      <c r="E392" s="1715"/>
      <c r="F392" s="1713"/>
      <c r="G392" s="1716"/>
      <c r="H392" s="1714">
        <f t="shared" si="5"/>
        <v>50000</v>
      </c>
      <c r="I392" s="1685"/>
      <c r="J392" s="711" t="s">
        <v>1012</v>
      </c>
      <c r="K392" s="644"/>
    </row>
    <row r="393" spans="1:11" s="400" customFormat="1" ht="12.75">
      <c r="A393" s="274">
        <v>5325</v>
      </c>
      <c r="B393" s="275" t="s">
        <v>733</v>
      </c>
      <c r="C393" s="260"/>
      <c r="D393" s="2139">
        <v>0</v>
      </c>
      <c r="E393" s="1715"/>
      <c r="F393" s="1713"/>
      <c r="G393" s="1716"/>
      <c r="H393" s="1714">
        <f t="shared" si="5"/>
        <v>0</v>
      </c>
      <c r="I393" s="1685"/>
      <c r="J393" s="711" t="s">
        <v>1012</v>
      </c>
      <c r="K393" s="644"/>
    </row>
    <row r="394" spans="1:11" s="400" customFormat="1" ht="12.75">
      <c r="A394" s="274">
        <v>5330</v>
      </c>
      <c r="B394" s="275" t="s">
        <v>734</v>
      </c>
      <c r="C394" s="260"/>
      <c r="D394" s="2139">
        <v>22000</v>
      </c>
      <c r="E394" s="1715"/>
      <c r="F394" s="1713"/>
      <c r="G394" s="1716"/>
      <c r="H394" s="1714">
        <f t="shared" si="5"/>
        <v>22000</v>
      </c>
      <c r="I394" s="1685"/>
      <c r="J394" s="711" t="s">
        <v>1012</v>
      </c>
      <c r="K394" s="644"/>
    </row>
    <row r="395" spans="1:11" s="400" customFormat="1" ht="12.75">
      <c r="A395" s="274">
        <v>5335</v>
      </c>
      <c r="B395" s="275" t="s">
        <v>735</v>
      </c>
      <c r="C395" s="260"/>
      <c r="D395" s="2139">
        <v>160000</v>
      </c>
      <c r="E395" s="1715"/>
      <c r="F395" s="1713"/>
      <c r="G395" s="1716"/>
      <c r="H395" s="1714">
        <f t="shared" si="5"/>
        <v>160000</v>
      </c>
      <c r="I395" s="1685"/>
      <c r="J395" s="711" t="s">
        <v>392</v>
      </c>
      <c r="K395" s="644"/>
    </row>
    <row r="396" spans="1:11" s="400" customFormat="1" ht="12.75">
      <c r="A396" s="274">
        <v>5340</v>
      </c>
      <c r="B396" s="275" t="s">
        <v>736</v>
      </c>
      <c r="C396" s="260"/>
      <c r="D396" s="2139">
        <v>0</v>
      </c>
      <c r="E396" s="1715"/>
      <c r="F396" s="1713"/>
      <c r="G396" s="1716"/>
      <c r="H396" s="1714">
        <f t="shared" si="5"/>
        <v>0</v>
      </c>
      <c r="I396" s="1685"/>
      <c r="J396" s="711" t="s">
        <v>1012</v>
      </c>
      <c r="K396" s="644"/>
    </row>
    <row r="397" spans="1:11" s="400" customFormat="1" ht="12.75">
      <c r="A397" s="261">
        <v>5405</v>
      </c>
      <c r="B397" s="262" t="s">
        <v>1267</v>
      </c>
      <c r="C397" s="260"/>
      <c r="D397" s="2139">
        <v>0</v>
      </c>
      <c r="E397" s="1715"/>
      <c r="F397" s="1713"/>
      <c r="G397" s="1716"/>
      <c r="H397" s="1714">
        <f t="shared" si="5"/>
        <v>0</v>
      </c>
      <c r="I397" s="1685"/>
      <c r="J397" s="711" t="s">
        <v>1009</v>
      </c>
      <c r="K397" s="644"/>
    </row>
    <row r="398" spans="1:11" s="400" customFormat="1" ht="12.75">
      <c r="A398" s="261">
        <v>5410</v>
      </c>
      <c r="B398" s="262" t="s">
        <v>737</v>
      </c>
      <c r="C398" s="260"/>
      <c r="D398" s="2139">
        <v>21000</v>
      </c>
      <c r="E398" s="1715"/>
      <c r="F398" s="1713"/>
      <c r="G398" s="1716"/>
      <c r="H398" s="1714">
        <f t="shared" si="5"/>
        <v>21000</v>
      </c>
      <c r="I398" s="1685"/>
      <c r="J398" s="711" t="s">
        <v>1009</v>
      </c>
      <c r="K398" s="644"/>
    </row>
    <row r="399" spans="1:11" s="400" customFormat="1" ht="12.75">
      <c r="A399" s="261">
        <v>5415</v>
      </c>
      <c r="B399" s="262" t="s">
        <v>374</v>
      </c>
      <c r="C399" s="260"/>
      <c r="D399" s="2139">
        <v>0</v>
      </c>
      <c r="E399" s="1715"/>
      <c r="F399" s="1713"/>
      <c r="G399" s="1716"/>
      <c r="H399" s="1714">
        <f t="shared" si="5"/>
        <v>0</v>
      </c>
      <c r="I399" s="1685"/>
      <c r="J399" s="711" t="s">
        <v>383</v>
      </c>
      <c r="K399" s="644"/>
    </row>
    <row r="400" spans="1:11" s="400" customFormat="1" ht="12.75">
      <c r="A400" s="261">
        <v>5420</v>
      </c>
      <c r="B400" s="262" t="s">
        <v>375</v>
      </c>
      <c r="C400" s="260"/>
      <c r="D400" s="2139">
        <v>0</v>
      </c>
      <c r="E400" s="1715"/>
      <c r="F400" s="1713"/>
      <c r="G400" s="1716"/>
      <c r="H400" s="1714">
        <f t="shared" si="5"/>
        <v>0</v>
      </c>
      <c r="I400" s="1685"/>
      <c r="J400" s="711" t="s">
        <v>1009</v>
      </c>
      <c r="K400" s="644"/>
    </row>
    <row r="401" spans="1:11" s="400" customFormat="1" ht="25.5">
      <c r="A401" s="261">
        <v>5425</v>
      </c>
      <c r="B401" s="262" t="s">
        <v>376</v>
      </c>
      <c r="C401" s="260"/>
      <c r="D401" s="2139">
        <v>0</v>
      </c>
      <c r="E401" s="1715"/>
      <c r="F401" s="1713"/>
      <c r="G401" s="1716"/>
      <c r="H401" s="1714">
        <f t="shared" si="5"/>
        <v>0</v>
      </c>
      <c r="I401" s="1685"/>
      <c r="J401" s="711" t="s">
        <v>1009</v>
      </c>
      <c r="K401" s="644"/>
    </row>
    <row r="402" spans="1:11" s="400" customFormat="1" ht="12.75">
      <c r="A402" s="261">
        <v>5505</v>
      </c>
      <c r="B402" s="262" t="s">
        <v>1267</v>
      </c>
      <c r="C402" s="260"/>
      <c r="D402" s="2139">
        <v>0</v>
      </c>
      <c r="E402" s="1715"/>
      <c r="F402" s="1713"/>
      <c r="G402" s="1716"/>
      <c r="H402" s="1714">
        <f t="shared" si="5"/>
        <v>0</v>
      </c>
      <c r="I402" s="1685"/>
      <c r="J402" s="711" t="s">
        <v>386</v>
      </c>
      <c r="K402" s="644"/>
    </row>
    <row r="403" spans="1:11" s="400" customFormat="1" ht="12.75">
      <c r="A403" s="261">
        <v>5510</v>
      </c>
      <c r="B403" s="262" t="s">
        <v>1320</v>
      </c>
      <c r="C403" s="260"/>
      <c r="D403" s="2139">
        <v>0</v>
      </c>
      <c r="E403" s="1715"/>
      <c r="F403" s="1713"/>
      <c r="G403" s="1716"/>
      <c r="H403" s="1714">
        <f t="shared" si="5"/>
        <v>0</v>
      </c>
      <c r="I403" s="1685"/>
      <c r="J403" s="711" t="s">
        <v>386</v>
      </c>
      <c r="K403" s="644"/>
    </row>
    <row r="404" spans="1:11" s="400" customFormat="1" ht="12.75">
      <c r="A404" s="261">
        <v>5515</v>
      </c>
      <c r="B404" s="262" t="s">
        <v>1321</v>
      </c>
      <c r="C404" s="260"/>
      <c r="D404" s="2139">
        <v>0</v>
      </c>
      <c r="E404" s="1715"/>
      <c r="F404" s="1713"/>
      <c r="G404" s="1716"/>
      <c r="H404" s="1714">
        <f t="shared" si="5"/>
        <v>0</v>
      </c>
      <c r="I404" s="1685"/>
      <c r="J404" s="711" t="s">
        <v>341</v>
      </c>
      <c r="K404" s="644"/>
    </row>
    <row r="405" spans="1:11" s="400" customFormat="1" ht="12.75">
      <c r="A405" s="261">
        <v>5520</v>
      </c>
      <c r="B405" s="262" t="s">
        <v>1322</v>
      </c>
      <c r="C405" s="260"/>
      <c r="D405" s="2139">
        <v>0</v>
      </c>
      <c r="E405" s="1715"/>
      <c r="F405" s="1713"/>
      <c r="G405" s="1716"/>
      <c r="H405" s="1714">
        <f t="shared" si="5"/>
        <v>0</v>
      </c>
      <c r="I405" s="1685"/>
      <c r="J405" s="711" t="s">
        <v>386</v>
      </c>
      <c r="K405" s="644"/>
    </row>
    <row r="406" spans="1:11" s="400" customFormat="1" ht="12.75">
      <c r="A406" s="261">
        <v>5605</v>
      </c>
      <c r="B406" s="262" t="s">
        <v>1323</v>
      </c>
      <c r="C406" s="260"/>
      <c r="D406" s="2139">
        <v>319000</v>
      </c>
      <c r="E406" s="1715"/>
      <c r="F406" s="1713"/>
      <c r="G406" s="1716"/>
      <c r="H406" s="1714">
        <f t="shared" si="5"/>
        <v>319000</v>
      </c>
      <c r="I406" s="1685"/>
      <c r="J406" s="711" t="s">
        <v>1010</v>
      </c>
      <c r="K406" s="644"/>
    </row>
    <row r="407" spans="1:11" s="400" customFormat="1" ht="12.75">
      <c r="A407" s="261">
        <v>5610</v>
      </c>
      <c r="B407" s="262" t="s">
        <v>1324</v>
      </c>
      <c r="C407" s="260"/>
      <c r="D407" s="2139">
        <v>403000</v>
      </c>
      <c r="E407" s="1715"/>
      <c r="F407" s="1713"/>
      <c r="G407" s="1716"/>
      <c r="H407" s="1714">
        <f t="shared" si="5"/>
        <v>403000</v>
      </c>
      <c r="I407" s="1685"/>
      <c r="J407" s="711" t="s">
        <v>1010</v>
      </c>
      <c r="K407" s="644"/>
    </row>
    <row r="408" spans="1:11" s="400" customFormat="1" ht="12.75">
      <c r="A408" s="261">
        <v>5615</v>
      </c>
      <c r="B408" s="262" t="s">
        <v>1325</v>
      </c>
      <c r="C408" s="260"/>
      <c r="D408" s="2139">
        <v>185000</v>
      </c>
      <c r="E408" s="1715"/>
      <c r="F408" s="1713"/>
      <c r="G408" s="1716"/>
      <c r="H408" s="1714">
        <f t="shared" si="5"/>
        <v>185000</v>
      </c>
      <c r="I408" s="1685"/>
      <c r="J408" s="711" t="s">
        <v>1010</v>
      </c>
      <c r="K408" s="644"/>
    </row>
    <row r="409" spans="1:11" s="400" customFormat="1" ht="12.75">
      <c r="A409" s="261">
        <v>5620</v>
      </c>
      <c r="B409" s="262" t="s">
        <v>1339</v>
      </c>
      <c r="C409" s="260"/>
      <c r="D409" s="2139">
        <v>210000</v>
      </c>
      <c r="E409" s="1715"/>
      <c r="F409" s="1713"/>
      <c r="G409" s="1716"/>
      <c r="H409" s="1714">
        <f t="shared" ref="H409:H453" si="6">+D409+E409+F409-G409</f>
        <v>210000</v>
      </c>
      <c r="I409" s="1685"/>
      <c r="J409" s="711" t="s">
        <v>1010</v>
      </c>
      <c r="K409" s="644"/>
    </row>
    <row r="410" spans="1:11" s="400" customFormat="1" ht="12.75">
      <c r="A410" s="261">
        <v>5625</v>
      </c>
      <c r="B410" s="262" t="s">
        <v>730</v>
      </c>
      <c r="C410" s="260"/>
      <c r="D410" s="2139">
        <v>-330000</v>
      </c>
      <c r="E410" s="1715"/>
      <c r="F410" s="1713"/>
      <c r="G410" s="1716"/>
      <c r="H410" s="1714">
        <f t="shared" si="6"/>
        <v>-330000</v>
      </c>
      <c r="I410" s="1685"/>
      <c r="J410" s="711" t="s">
        <v>1010</v>
      </c>
      <c r="K410" s="644"/>
    </row>
    <row r="411" spans="1:11" s="400" customFormat="1" ht="12.75">
      <c r="A411" s="261">
        <v>5630</v>
      </c>
      <c r="B411" s="262" t="s">
        <v>1340</v>
      </c>
      <c r="C411" s="260"/>
      <c r="D411" s="2139">
        <v>125000</v>
      </c>
      <c r="E411" s="1715"/>
      <c r="F411" s="1713"/>
      <c r="G411" s="1716"/>
      <c r="H411" s="1714">
        <f t="shared" si="6"/>
        <v>125000</v>
      </c>
      <c r="I411" s="1685"/>
      <c r="J411" s="711" t="s">
        <v>1010</v>
      </c>
      <c r="K411" s="644"/>
    </row>
    <row r="412" spans="1:11" s="400" customFormat="1" ht="12.75">
      <c r="A412" s="263">
        <v>5635</v>
      </c>
      <c r="B412" s="264" t="s">
        <v>1341</v>
      </c>
      <c r="C412" s="260"/>
      <c r="D412" s="2139">
        <v>24000</v>
      </c>
      <c r="E412" s="1715"/>
      <c r="F412" s="1713"/>
      <c r="G412" s="1716"/>
      <c r="H412" s="1714">
        <f t="shared" si="6"/>
        <v>24000</v>
      </c>
      <c r="I412" s="1685"/>
      <c r="J412" s="711" t="s">
        <v>388</v>
      </c>
      <c r="K412" s="644"/>
    </row>
    <row r="413" spans="1:11" s="400" customFormat="1" ht="12.75">
      <c r="A413" s="261">
        <v>5640</v>
      </c>
      <c r="B413" s="262" t="s">
        <v>1342</v>
      </c>
      <c r="C413" s="260"/>
      <c r="D413" s="2139">
        <v>28000</v>
      </c>
      <c r="E413" s="1715"/>
      <c r="F413" s="1713"/>
      <c r="G413" s="1716"/>
      <c r="H413" s="1714">
        <f t="shared" si="6"/>
        <v>28000</v>
      </c>
      <c r="I413" s="1685"/>
      <c r="J413" s="711" t="s">
        <v>1010</v>
      </c>
      <c r="K413" s="644"/>
    </row>
    <row r="414" spans="1:11" s="400" customFormat="1" ht="12.75">
      <c r="A414" s="261">
        <v>5645</v>
      </c>
      <c r="B414" s="262" t="s">
        <v>1343</v>
      </c>
      <c r="C414" s="260"/>
      <c r="D414" s="2139">
        <v>0</v>
      </c>
      <c r="E414" s="1715"/>
      <c r="F414" s="1713"/>
      <c r="G414" s="1716"/>
      <c r="H414" s="1714">
        <f t="shared" si="6"/>
        <v>0</v>
      </c>
      <c r="I414" s="1685"/>
      <c r="J414" s="711" t="s">
        <v>1010</v>
      </c>
      <c r="K414" s="644"/>
    </row>
    <row r="415" spans="1:11" s="400" customFormat="1" ht="12.75">
      <c r="A415" s="261">
        <v>5650</v>
      </c>
      <c r="B415" s="262" t="s">
        <v>1344</v>
      </c>
      <c r="C415" s="260"/>
      <c r="D415" s="2139">
        <v>0</v>
      </c>
      <c r="E415" s="1715"/>
      <c r="F415" s="1713"/>
      <c r="G415" s="1716"/>
      <c r="H415" s="1714">
        <f t="shared" si="6"/>
        <v>0</v>
      </c>
      <c r="I415" s="1685"/>
      <c r="J415" s="711" t="s">
        <v>1010</v>
      </c>
      <c r="K415" s="644"/>
    </row>
    <row r="416" spans="1:11" s="400" customFormat="1" ht="12.75">
      <c r="A416" s="261">
        <v>5655</v>
      </c>
      <c r="B416" s="262" t="s">
        <v>1345</v>
      </c>
      <c r="C416" s="260"/>
      <c r="D416" s="2139">
        <v>87000</v>
      </c>
      <c r="E416" s="1715"/>
      <c r="F416" s="1713"/>
      <c r="G416" s="1716"/>
      <c r="H416" s="1714">
        <f t="shared" si="6"/>
        <v>87000</v>
      </c>
      <c r="I416" s="1685"/>
      <c r="J416" s="711" t="s">
        <v>1010</v>
      </c>
      <c r="K416" s="644"/>
    </row>
    <row r="417" spans="1:11" s="400" customFormat="1" ht="12.75">
      <c r="A417" s="261">
        <v>5660</v>
      </c>
      <c r="B417" s="262" t="s">
        <v>1346</v>
      </c>
      <c r="C417" s="260"/>
      <c r="D417" s="2139">
        <v>30000</v>
      </c>
      <c r="E417" s="1715"/>
      <c r="F417" s="1713"/>
      <c r="G417" s="1716"/>
      <c r="H417" s="1714">
        <f t="shared" si="6"/>
        <v>30000</v>
      </c>
      <c r="I417" s="1685"/>
      <c r="J417" s="711" t="s">
        <v>341</v>
      </c>
      <c r="K417" s="644"/>
    </row>
    <row r="418" spans="1:11" s="400" customFormat="1" ht="12.75">
      <c r="A418" s="261">
        <v>5665</v>
      </c>
      <c r="B418" s="262" t="s">
        <v>1347</v>
      </c>
      <c r="C418" s="260"/>
      <c r="D418" s="2139">
        <v>96000</v>
      </c>
      <c r="E418" s="1721">
        <f>-F16</f>
        <v>0</v>
      </c>
      <c r="F418" s="1713"/>
      <c r="G418" s="1716">
        <v>0</v>
      </c>
      <c r="H418" s="1714">
        <f t="shared" si="6"/>
        <v>96000</v>
      </c>
      <c r="I418" s="1685"/>
      <c r="J418" s="711" t="s">
        <v>1010</v>
      </c>
      <c r="K418" s="644"/>
    </row>
    <row r="419" spans="1:11" s="400" customFormat="1" ht="12.75">
      <c r="A419" s="261">
        <v>5670</v>
      </c>
      <c r="B419" s="262" t="s">
        <v>1348</v>
      </c>
      <c r="C419" s="260"/>
      <c r="D419" s="2139">
        <v>0</v>
      </c>
      <c r="E419" s="1715"/>
      <c r="F419" s="1713"/>
      <c r="G419" s="1716"/>
      <c r="H419" s="1714">
        <f t="shared" si="6"/>
        <v>0</v>
      </c>
      <c r="I419" s="1685"/>
      <c r="J419" s="711" t="s">
        <v>1010</v>
      </c>
      <c r="K419" s="644"/>
    </row>
    <row r="420" spans="1:11" s="400" customFormat="1" ht="12.75">
      <c r="A420" s="261">
        <v>5675</v>
      </c>
      <c r="B420" s="262" t="s">
        <v>1349</v>
      </c>
      <c r="C420" s="260"/>
      <c r="D420" s="2139">
        <v>245000</v>
      </c>
      <c r="E420" s="1715"/>
      <c r="F420" s="1713"/>
      <c r="G420" s="1716"/>
      <c r="H420" s="1714">
        <f t="shared" si="6"/>
        <v>245000</v>
      </c>
      <c r="I420" s="1685"/>
      <c r="J420" s="711" t="s">
        <v>1010</v>
      </c>
      <c r="K420" s="644"/>
    </row>
    <row r="421" spans="1:11" s="400" customFormat="1" ht="12.75">
      <c r="A421" s="261">
        <v>5680</v>
      </c>
      <c r="B421" s="262" t="s">
        <v>1103</v>
      </c>
      <c r="C421" s="260"/>
      <c r="D421" s="2139">
        <v>0</v>
      </c>
      <c r="E421" s="1715"/>
      <c r="F421" s="1713"/>
      <c r="G421" s="1716"/>
      <c r="H421" s="1714">
        <f t="shared" si="6"/>
        <v>0</v>
      </c>
      <c r="I421" s="1685"/>
      <c r="J421" s="711" t="s">
        <v>1010</v>
      </c>
      <c r="K421" s="644"/>
    </row>
    <row r="422" spans="1:11" s="400" customFormat="1" ht="12.75">
      <c r="A422" s="276">
        <v>5685</v>
      </c>
      <c r="B422" s="277" t="s">
        <v>1104</v>
      </c>
      <c r="C422" s="260"/>
      <c r="D422" s="2139">
        <v>0</v>
      </c>
      <c r="E422" s="1715"/>
      <c r="F422" s="1713"/>
      <c r="G422" s="1716"/>
      <c r="H422" s="1714">
        <f t="shared" si="6"/>
        <v>0</v>
      </c>
      <c r="I422" s="1685"/>
      <c r="J422" s="711" t="s">
        <v>385</v>
      </c>
      <c r="K422" s="644"/>
    </row>
    <row r="423" spans="1:11" s="400" customFormat="1" ht="25.5">
      <c r="A423" s="267">
        <v>5705</v>
      </c>
      <c r="B423" s="266" t="s">
        <v>307</v>
      </c>
      <c r="C423" s="260"/>
      <c r="D423" s="2165">
        <v>1449000</v>
      </c>
      <c r="E423" s="1715"/>
      <c r="F423" s="1713"/>
      <c r="G423" s="1716"/>
      <c r="H423" s="1714">
        <f t="shared" si="6"/>
        <v>1449000</v>
      </c>
      <c r="I423" s="1685"/>
      <c r="J423" s="711" t="s">
        <v>1162</v>
      </c>
      <c r="K423" s="644"/>
    </row>
    <row r="424" spans="1:11" s="400" customFormat="1" ht="12.75">
      <c r="A424" s="267">
        <v>5710</v>
      </c>
      <c r="B424" s="266" t="s">
        <v>1105</v>
      </c>
      <c r="C424" s="260"/>
      <c r="D424" s="2139">
        <v>0</v>
      </c>
      <c r="E424" s="1715"/>
      <c r="F424" s="1713"/>
      <c r="G424" s="1716"/>
      <c r="H424" s="1714">
        <f t="shared" si="6"/>
        <v>0</v>
      </c>
      <c r="I424" s="1685"/>
      <c r="J424" s="711" t="s">
        <v>1162</v>
      </c>
      <c r="K424" s="644"/>
    </row>
    <row r="425" spans="1:11" s="400" customFormat="1" ht="12.75">
      <c r="A425" s="261">
        <v>5715</v>
      </c>
      <c r="B425" s="262" t="s">
        <v>1106</v>
      </c>
      <c r="C425" s="260"/>
      <c r="D425" s="2139">
        <v>0</v>
      </c>
      <c r="E425" s="1715"/>
      <c r="F425" s="1713"/>
      <c r="G425" s="1716"/>
      <c r="H425" s="1714">
        <f t="shared" si="6"/>
        <v>0</v>
      </c>
      <c r="I425" s="1685"/>
      <c r="J425" s="711" t="s">
        <v>1162</v>
      </c>
      <c r="K425" s="644"/>
    </row>
    <row r="426" spans="1:11" s="400" customFormat="1" ht="25.5">
      <c r="A426" s="256">
        <v>5720</v>
      </c>
      <c r="B426" s="257" t="s">
        <v>1107</v>
      </c>
      <c r="C426" s="260"/>
      <c r="D426" s="2139">
        <v>0</v>
      </c>
      <c r="E426" s="1715"/>
      <c r="F426" s="1713"/>
      <c r="G426" s="1716"/>
      <c r="H426" s="1714">
        <f t="shared" si="6"/>
        <v>0</v>
      </c>
      <c r="I426" s="1685"/>
      <c r="J426" s="711" t="s">
        <v>216</v>
      </c>
      <c r="K426" s="644"/>
    </row>
    <row r="427" spans="1:11" s="400" customFormat="1" ht="12.75">
      <c r="A427" s="256">
        <v>5725</v>
      </c>
      <c r="B427" s="257" t="s">
        <v>1108</v>
      </c>
      <c r="C427" s="260"/>
      <c r="D427" s="2139">
        <v>0</v>
      </c>
      <c r="E427" s="1715"/>
      <c r="F427" s="1713"/>
      <c r="G427" s="1716"/>
      <c r="H427" s="1714">
        <f t="shared" si="6"/>
        <v>0</v>
      </c>
      <c r="I427" s="1685"/>
      <c r="J427" s="711" t="s">
        <v>216</v>
      </c>
      <c r="K427" s="644"/>
    </row>
    <row r="428" spans="1:11" s="400" customFormat="1" ht="25.5">
      <c r="A428" s="261">
        <v>5730</v>
      </c>
      <c r="B428" s="262" t="s">
        <v>373</v>
      </c>
      <c r="C428" s="260"/>
      <c r="D428" s="2139">
        <v>0</v>
      </c>
      <c r="E428" s="1715"/>
      <c r="F428" s="1713"/>
      <c r="G428" s="1716"/>
      <c r="H428" s="1714">
        <f t="shared" si="6"/>
        <v>0</v>
      </c>
      <c r="I428" s="1685"/>
      <c r="J428" s="711" t="s">
        <v>1162</v>
      </c>
      <c r="K428" s="644"/>
    </row>
    <row r="429" spans="1:11" s="400" customFormat="1" ht="12.75">
      <c r="A429" s="261">
        <v>5735</v>
      </c>
      <c r="B429" s="262" t="s">
        <v>377</v>
      </c>
      <c r="C429" s="260"/>
      <c r="D429" s="2139">
        <v>0</v>
      </c>
      <c r="E429" s="1715"/>
      <c r="F429" s="1713"/>
      <c r="G429" s="1716"/>
      <c r="H429" s="1714">
        <f t="shared" si="6"/>
        <v>0</v>
      </c>
      <c r="I429" s="1685"/>
      <c r="J429" s="711" t="s">
        <v>1162</v>
      </c>
      <c r="K429" s="644"/>
    </row>
    <row r="430" spans="1:11" s="400" customFormat="1" ht="12.75">
      <c r="A430" s="261">
        <v>5740</v>
      </c>
      <c r="B430" s="262" t="s">
        <v>378</v>
      </c>
      <c r="C430" s="260"/>
      <c r="D430" s="2139">
        <v>0</v>
      </c>
      <c r="E430" s="1715"/>
      <c r="F430" s="1713"/>
      <c r="G430" s="1716"/>
      <c r="H430" s="1714">
        <f t="shared" si="6"/>
        <v>0</v>
      </c>
      <c r="I430" s="1685"/>
      <c r="J430" s="711" t="s">
        <v>1162</v>
      </c>
      <c r="K430" s="644"/>
    </row>
    <row r="431" spans="1:11" s="400" customFormat="1" ht="12.75">
      <c r="A431" s="261">
        <v>6005</v>
      </c>
      <c r="B431" s="262" t="s">
        <v>379</v>
      </c>
      <c r="C431" s="260"/>
      <c r="D431" s="2139">
        <v>610000</v>
      </c>
      <c r="E431" s="1722">
        <f>-D431</f>
        <v>-610000</v>
      </c>
      <c r="F431" s="1723"/>
      <c r="G431" s="1724">
        <f ca="1">'I9 Direct Allocation'!D148</f>
        <v>0</v>
      </c>
      <c r="H431" s="1725">
        <f>F13-G431</f>
        <v>896200</v>
      </c>
      <c r="I431" s="1685"/>
      <c r="J431" s="711" t="s">
        <v>1161</v>
      </c>
      <c r="K431" s="644"/>
    </row>
    <row r="432" spans="1:11" s="400" customFormat="1" ht="12.75">
      <c r="A432" s="261">
        <v>6010</v>
      </c>
      <c r="B432" s="262" t="s">
        <v>995</v>
      </c>
      <c r="C432" s="260"/>
      <c r="D432" s="2139">
        <v>0</v>
      </c>
      <c r="E432" s="1726"/>
      <c r="F432" s="1713"/>
      <c r="G432" s="1727"/>
      <c r="H432" s="1714">
        <f t="shared" si="6"/>
        <v>0</v>
      </c>
      <c r="I432" s="1685"/>
      <c r="J432" s="711" t="s">
        <v>1161</v>
      </c>
      <c r="K432" s="644"/>
    </row>
    <row r="433" spans="1:11" s="400" customFormat="1" ht="12.75">
      <c r="A433" s="261">
        <v>6015</v>
      </c>
      <c r="B433" s="262" t="s">
        <v>1309</v>
      </c>
      <c r="C433" s="260"/>
      <c r="D433" s="2139">
        <v>0</v>
      </c>
      <c r="E433" s="1715"/>
      <c r="F433" s="1713"/>
      <c r="G433" s="1716"/>
      <c r="H433" s="1714">
        <f t="shared" si="6"/>
        <v>0</v>
      </c>
      <c r="I433" s="1685"/>
      <c r="J433" s="711" t="s">
        <v>1161</v>
      </c>
      <c r="K433" s="644"/>
    </row>
    <row r="434" spans="1:11" s="400" customFormat="1" ht="12.75">
      <c r="A434" s="261">
        <v>6020</v>
      </c>
      <c r="B434" s="262" t="s">
        <v>996</v>
      </c>
      <c r="C434" s="260"/>
      <c r="D434" s="2139">
        <v>0</v>
      </c>
      <c r="E434" s="1715"/>
      <c r="F434" s="1713"/>
      <c r="G434" s="1716"/>
      <c r="H434" s="1714">
        <f t="shared" si="6"/>
        <v>0</v>
      </c>
      <c r="I434" s="1685"/>
      <c r="J434" s="711" t="s">
        <v>1161</v>
      </c>
      <c r="K434" s="644"/>
    </row>
    <row r="435" spans="1:11" s="400" customFormat="1" ht="12.75">
      <c r="A435" s="261">
        <v>6025</v>
      </c>
      <c r="B435" s="262" t="s">
        <v>997</v>
      </c>
      <c r="C435" s="260"/>
      <c r="D435" s="2139">
        <v>0</v>
      </c>
      <c r="E435" s="1715"/>
      <c r="F435" s="1713"/>
      <c r="G435" s="1716"/>
      <c r="H435" s="1714">
        <f t="shared" si="6"/>
        <v>0</v>
      </c>
      <c r="I435" s="1685"/>
      <c r="J435" s="711" t="s">
        <v>1161</v>
      </c>
      <c r="K435" s="644"/>
    </row>
    <row r="436" spans="1:11" s="400" customFormat="1" ht="12.75">
      <c r="A436" s="261">
        <v>6030</v>
      </c>
      <c r="B436" s="262" t="s">
        <v>998</v>
      </c>
      <c r="C436" s="260"/>
      <c r="D436" s="2139">
        <v>0</v>
      </c>
      <c r="E436" s="1715"/>
      <c r="F436" s="1713"/>
      <c r="G436" s="1716"/>
      <c r="H436" s="1714">
        <f t="shared" si="6"/>
        <v>0</v>
      </c>
      <c r="I436" s="1685"/>
      <c r="J436" s="711" t="s">
        <v>1161</v>
      </c>
      <c r="K436" s="644"/>
    </row>
    <row r="437" spans="1:11" s="400" customFormat="1" ht="15">
      <c r="A437" s="261">
        <v>6035</v>
      </c>
      <c r="B437" s="262" t="s">
        <v>987</v>
      </c>
      <c r="C437" s="260"/>
      <c r="D437" s="2139">
        <v>0</v>
      </c>
      <c r="E437" s="1715"/>
      <c r="F437" s="1713"/>
      <c r="G437" s="2169">
        <v>25000</v>
      </c>
      <c r="H437" s="1714">
        <f t="shared" si="6"/>
        <v>-25000</v>
      </c>
      <c r="I437" s="1685"/>
      <c r="J437" s="711" t="s">
        <v>1161</v>
      </c>
      <c r="K437" s="644"/>
    </row>
    <row r="438" spans="1:11" s="400" customFormat="1" ht="25.5">
      <c r="A438" s="261">
        <v>6040</v>
      </c>
      <c r="B438" s="262" t="s">
        <v>988</v>
      </c>
      <c r="C438" s="260"/>
      <c r="D438" s="2139">
        <v>0</v>
      </c>
      <c r="E438" s="1715"/>
      <c r="F438" s="1713"/>
      <c r="G438" s="1716"/>
      <c r="H438" s="1714">
        <f t="shared" si="6"/>
        <v>0</v>
      </c>
      <c r="I438" s="1685"/>
      <c r="J438" s="711" t="s">
        <v>1161</v>
      </c>
      <c r="K438" s="644"/>
    </row>
    <row r="439" spans="1:11" s="400" customFormat="1" ht="25.5">
      <c r="A439" s="261">
        <v>6042</v>
      </c>
      <c r="B439" s="262" t="s">
        <v>989</v>
      </c>
      <c r="C439" s="260"/>
      <c r="D439" s="2139">
        <v>0</v>
      </c>
      <c r="E439" s="1715"/>
      <c r="F439" s="1713"/>
      <c r="G439" s="1716"/>
      <c r="H439" s="1714">
        <f t="shared" si="6"/>
        <v>0</v>
      </c>
      <c r="I439" s="1685"/>
      <c r="J439" s="711" t="s">
        <v>1161</v>
      </c>
      <c r="K439" s="644"/>
    </row>
    <row r="440" spans="1:11" s="400" customFormat="1" ht="12.75">
      <c r="A440" s="261">
        <v>6045</v>
      </c>
      <c r="B440" s="262" t="s">
        <v>990</v>
      </c>
      <c r="C440" s="260"/>
      <c r="D440" s="2139">
        <v>0</v>
      </c>
      <c r="E440" s="1715"/>
      <c r="F440" s="1713"/>
      <c r="G440" s="1716"/>
      <c r="H440" s="1714">
        <f t="shared" si="6"/>
        <v>0</v>
      </c>
      <c r="I440" s="1685"/>
      <c r="J440" s="711" t="s">
        <v>1161</v>
      </c>
      <c r="K440" s="644"/>
    </row>
    <row r="441" spans="1:11" s="400" customFormat="1" ht="12.75">
      <c r="A441" s="256">
        <v>6105</v>
      </c>
      <c r="B441" s="257" t="s">
        <v>991</v>
      </c>
      <c r="C441" s="260"/>
      <c r="D441" s="2139">
        <v>33000</v>
      </c>
      <c r="E441" s="1715"/>
      <c r="F441" s="1713"/>
      <c r="G441" s="1716"/>
      <c r="H441" s="1714">
        <f t="shared" si="6"/>
        <v>33000</v>
      </c>
      <c r="I441" s="1685"/>
      <c r="J441" s="711" t="s">
        <v>386</v>
      </c>
      <c r="K441" s="644"/>
    </row>
    <row r="442" spans="1:11" s="400" customFormat="1" ht="12.75">
      <c r="A442" s="256">
        <v>6110</v>
      </c>
      <c r="B442" s="257" t="s">
        <v>992</v>
      </c>
      <c r="C442" s="260"/>
      <c r="D442" s="2139">
        <v>0</v>
      </c>
      <c r="E442" s="1717">
        <f>-D442</f>
        <v>0</v>
      </c>
      <c r="F442" s="2132"/>
      <c r="G442" s="1718">
        <f ca="1">'I9 Direct Allocation'!D147</f>
        <v>0</v>
      </c>
      <c r="H442" s="1719">
        <f>F12-G442</f>
        <v>302400</v>
      </c>
      <c r="I442" s="1685"/>
      <c r="J442" s="711" t="s">
        <v>217</v>
      </c>
      <c r="K442" s="644"/>
    </row>
    <row r="443" spans="1:11" s="400" customFormat="1" ht="12.75">
      <c r="A443" s="256">
        <v>6115</v>
      </c>
      <c r="B443" s="257" t="s">
        <v>993</v>
      </c>
      <c r="C443" s="260"/>
      <c r="D443" s="2139">
        <v>0</v>
      </c>
      <c r="E443" s="1715"/>
      <c r="F443" s="1713"/>
      <c r="G443" s="1716"/>
      <c r="H443" s="1714">
        <f t="shared" si="6"/>
        <v>0</v>
      </c>
      <c r="I443" s="1685"/>
      <c r="J443" s="711" t="s">
        <v>217</v>
      </c>
      <c r="K443" s="644"/>
    </row>
    <row r="444" spans="1:11" s="400" customFormat="1" ht="12.75">
      <c r="A444" s="256">
        <v>6205</v>
      </c>
      <c r="B444" s="257" t="s">
        <v>994</v>
      </c>
      <c r="C444" s="260"/>
      <c r="D444" s="2166">
        <v>6000</v>
      </c>
      <c r="E444" s="1715"/>
      <c r="F444" s="1713"/>
      <c r="G444" s="1716"/>
      <c r="H444" s="1714">
        <f t="shared" si="6"/>
        <v>6000</v>
      </c>
      <c r="I444" s="1685"/>
      <c r="J444" s="711" t="s">
        <v>293</v>
      </c>
      <c r="K444" s="644"/>
    </row>
    <row r="445" spans="1:11" s="400" customFormat="1" ht="12.75">
      <c r="A445" s="261">
        <v>6210</v>
      </c>
      <c r="B445" s="262" t="s">
        <v>319</v>
      </c>
      <c r="C445" s="260"/>
      <c r="D445" s="2139">
        <v>0</v>
      </c>
      <c r="E445" s="1715"/>
      <c r="F445" s="1713"/>
      <c r="G445" s="1716"/>
      <c r="H445" s="1714">
        <f t="shared" si="6"/>
        <v>0</v>
      </c>
      <c r="I445" s="1685"/>
      <c r="J445" s="711" t="s">
        <v>388</v>
      </c>
      <c r="K445" s="644"/>
    </row>
    <row r="446" spans="1:11" s="400" customFormat="1" ht="12.75">
      <c r="A446" s="261">
        <v>6215</v>
      </c>
      <c r="B446" s="262" t="s">
        <v>320</v>
      </c>
      <c r="C446" s="260"/>
      <c r="D446" s="2139">
        <v>0</v>
      </c>
      <c r="E446" s="1715"/>
      <c r="F446" s="1713"/>
      <c r="G446" s="1716"/>
      <c r="H446" s="1714">
        <f t="shared" si="6"/>
        <v>0</v>
      </c>
      <c r="I446" s="1685"/>
      <c r="J446" s="711" t="s">
        <v>386</v>
      </c>
      <c r="K446" s="644"/>
    </row>
    <row r="447" spans="1:11" s="400" customFormat="1" ht="12.75">
      <c r="A447" s="261">
        <v>6225</v>
      </c>
      <c r="B447" s="262" t="s">
        <v>321</v>
      </c>
      <c r="C447" s="260"/>
      <c r="D447" s="2139">
        <v>0</v>
      </c>
      <c r="E447" s="1715"/>
      <c r="F447" s="1713"/>
      <c r="G447" s="1716"/>
      <c r="H447" s="1714">
        <f t="shared" si="6"/>
        <v>0</v>
      </c>
      <c r="I447" s="1685"/>
      <c r="J447" s="711" t="s">
        <v>386</v>
      </c>
      <c r="K447" s="644"/>
    </row>
    <row r="448" spans="1:11" s="400" customFormat="1" ht="12.75">
      <c r="A448" s="256">
        <v>6305</v>
      </c>
      <c r="B448" s="257" t="s">
        <v>322</v>
      </c>
      <c r="C448" s="260"/>
      <c r="D448" s="2139">
        <v>0</v>
      </c>
      <c r="E448" s="1715"/>
      <c r="F448" s="1713"/>
      <c r="G448" s="1716"/>
      <c r="H448" s="1714">
        <f t="shared" si="6"/>
        <v>0</v>
      </c>
      <c r="I448" s="1685"/>
      <c r="J448" s="711" t="s">
        <v>1042</v>
      </c>
      <c r="K448" s="644"/>
    </row>
    <row r="449" spans="1:11" s="400" customFormat="1" ht="12.75">
      <c r="A449" s="256">
        <v>6310</v>
      </c>
      <c r="B449" s="257" t="s">
        <v>323</v>
      </c>
      <c r="C449" s="260"/>
      <c r="D449" s="2139">
        <v>0</v>
      </c>
      <c r="E449" s="1715"/>
      <c r="F449" s="1713"/>
      <c r="G449" s="1716"/>
      <c r="H449" s="1714">
        <f t="shared" si="6"/>
        <v>0</v>
      </c>
      <c r="I449" s="1685"/>
      <c r="J449" s="711" t="s">
        <v>1042</v>
      </c>
      <c r="K449" s="644"/>
    </row>
    <row r="450" spans="1:11" s="400" customFormat="1" ht="12.75">
      <c r="A450" s="256">
        <v>6315</v>
      </c>
      <c r="B450" s="257" t="s">
        <v>324</v>
      </c>
      <c r="C450" s="260"/>
      <c r="D450" s="2139">
        <v>0</v>
      </c>
      <c r="E450" s="1715"/>
      <c r="F450" s="1713"/>
      <c r="G450" s="1716"/>
      <c r="H450" s="1714">
        <f t="shared" si="6"/>
        <v>0</v>
      </c>
      <c r="I450" s="1685"/>
      <c r="J450" s="711" t="s">
        <v>1042</v>
      </c>
      <c r="K450" s="644"/>
    </row>
    <row r="451" spans="1:11" s="400" customFormat="1" ht="12.75">
      <c r="A451" s="256">
        <v>6405</v>
      </c>
      <c r="B451" s="257" t="s">
        <v>333</v>
      </c>
      <c r="C451" s="260"/>
      <c r="D451" s="2139">
        <v>0</v>
      </c>
      <c r="E451" s="1715"/>
      <c r="F451" s="1713"/>
      <c r="G451" s="1716"/>
      <c r="H451" s="1714">
        <f t="shared" si="6"/>
        <v>0</v>
      </c>
      <c r="I451" s="1685"/>
      <c r="J451" s="711" t="s">
        <v>1042</v>
      </c>
      <c r="K451" s="644"/>
    </row>
    <row r="452" spans="1:11" s="400" customFormat="1" ht="12.75">
      <c r="A452" s="256">
        <v>6410</v>
      </c>
      <c r="B452" s="257" t="s">
        <v>336</v>
      </c>
      <c r="C452" s="260"/>
      <c r="D452" s="2139">
        <v>0</v>
      </c>
      <c r="E452" s="1715"/>
      <c r="F452" s="1713"/>
      <c r="G452" s="1716"/>
      <c r="H452" s="1714">
        <f t="shared" si="6"/>
        <v>0</v>
      </c>
      <c r="I452" s="1685"/>
      <c r="J452" s="711" t="s">
        <v>1042</v>
      </c>
      <c r="K452" s="644"/>
    </row>
    <row r="453" spans="1:11" s="400" customFormat="1" ht="12.75">
      <c r="A453" s="256">
        <v>6415</v>
      </c>
      <c r="B453" s="257" t="s">
        <v>337</v>
      </c>
      <c r="C453" s="278"/>
      <c r="D453" s="2139">
        <v>0</v>
      </c>
      <c r="E453" s="1715"/>
      <c r="F453" s="1713"/>
      <c r="G453" s="1874"/>
      <c r="H453" s="1714">
        <f t="shared" si="6"/>
        <v>0</v>
      </c>
      <c r="I453" s="1685"/>
      <c r="J453" s="711" t="s">
        <v>1042</v>
      </c>
      <c r="K453" s="644"/>
    </row>
    <row r="454" spans="1:11" ht="12" thickBot="1">
      <c r="A454" s="119"/>
      <c r="B454" s="114"/>
      <c r="C454" s="114"/>
      <c r="D454" s="120"/>
      <c r="E454" s="121"/>
      <c r="F454" s="1875"/>
      <c r="G454" s="118"/>
      <c r="H454" s="118"/>
    </row>
    <row r="455" spans="1:11" s="122" customFormat="1" ht="13.5" thickBot="1">
      <c r="B455" s="248"/>
      <c r="C455" s="249"/>
      <c r="D455" s="1871"/>
      <c r="E455" s="252"/>
      <c r="F455" s="1728">
        <f>SUM(F24:F453)</f>
        <v>0</v>
      </c>
      <c r="G455" s="252"/>
      <c r="H455" s="123"/>
      <c r="I455" s="124"/>
      <c r="J455" s="141"/>
    </row>
    <row r="456" spans="1:11" s="122" customFormat="1" ht="13.5" thickBot="1">
      <c r="B456" s="248"/>
      <c r="C456" s="249"/>
      <c r="D456" s="1872"/>
      <c r="E456" s="252"/>
      <c r="F456" s="252"/>
      <c r="G456" s="252"/>
      <c r="H456" s="115"/>
      <c r="I456" s="124"/>
      <c r="J456" s="141"/>
    </row>
    <row r="457" spans="1:11" s="122" customFormat="1" ht="41.25" customHeight="1" thickBot="1">
      <c r="B457" s="248"/>
      <c r="C457" s="249"/>
      <c r="D457" s="1872"/>
      <c r="E457" s="252"/>
      <c r="F457" s="2218" t="str">
        <f>IF(F455 = 0,"Reclassification Equals to Zero.  O.K. to Proceed.","Reclassification has not been done correctly as the total does not add to zero")</f>
        <v>Reclassification Equals to Zero.  O.K. to Proceed.</v>
      </c>
      <c r="G457" s="2219"/>
      <c r="H457" s="115"/>
      <c r="I457" s="124"/>
      <c r="J457" s="141"/>
    </row>
    <row r="458" spans="1:11" s="117" customFormat="1" ht="5.25" customHeight="1">
      <c r="A458" s="113"/>
      <c r="B458" s="248"/>
      <c r="C458" s="249"/>
      <c r="D458" s="1873"/>
      <c r="E458" s="252"/>
      <c r="F458" s="252"/>
      <c r="G458" s="252"/>
      <c r="H458" s="115"/>
      <c r="I458" s="116"/>
      <c r="J458" s="1807"/>
    </row>
    <row r="459" spans="1:11" ht="4.5" customHeight="1" thickBot="1">
      <c r="A459" s="113"/>
      <c r="B459" s="248"/>
      <c r="C459" s="249"/>
      <c r="D459" s="253"/>
      <c r="E459" s="253"/>
      <c r="F459" s="253"/>
      <c r="G459" s="253"/>
      <c r="H459" s="115"/>
    </row>
    <row r="460" spans="1:11" ht="13.5" thickBot="1">
      <c r="B460" s="250" t="s">
        <v>1198</v>
      </c>
      <c r="C460" s="251"/>
      <c r="D460" s="254"/>
      <c r="E460" s="254"/>
      <c r="F460" s="254"/>
      <c r="G460" s="255">
        <f>SUM(G78:G169)</f>
        <v>0</v>
      </c>
    </row>
    <row r="461" spans="1:11" ht="26.25" customHeight="1" thickBot="1">
      <c r="B461" s="2216" t="s">
        <v>1028</v>
      </c>
      <c r="C461" s="2217"/>
      <c r="D461" s="2217"/>
      <c r="E461" s="254"/>
      <c r="F461" s="254"/>
      <c r="G461" s="255">
        <f>SUM(G237:G453)</f>
        <v>37900</v>
      </c>
    </row>
    <row r="463" spans="1:11" ht="51">
      <c r="B463" s="1810" t="s">
        <v>436</v>
      </c>
      <c r="D463" s="1811" t="s">
        <v>1043</v>
      </c>
      <c r="E463" s="1811" t="s">
        <v>668</v>
      </c>
    </row>
    <row r="464" spans="1:11" ht="12.75">
      <c r="B464" s="1815" t="s">
        <v>1306</v>
      </c>
      <c r="C464" s="1816"/>
      <c r="D464" s="1818">
        <f>SUMIF($J$24:$J$453, B464, $D$24:$D$453)</f>
        <v>319000</v>
      </c>
      <c r="E464" s="1818">
        <f>SUMIF($J$24:$J$453, B464, $H$24:$H$453)</f>
        <v>319000</v>
      </c>
    </row>
    <row r="465" spans="2:7" ht="12.75">
      <c r="B465" s="1814" t="s">
        <v>1307</v>
      </c>
      <c r="C465" s="524"/>
      <c r="D465" s="1819">
        <f t="shared" ref="D465:D506" si="7">SUMIF($J$24:$J$453, B465, $D$24:$D$453)</f>
        <v>0</v>
      </c>
      <c r="E465" s="1819">
        <f t="shared" ref="E465:E506" si="8">SUMIF($J$24:$J$453, B465, $H$24:$H$453)</f>
        <v>0</v>
      </c>
    </row>
    <row r="466" spans="2:7" ht="15">
      <c r="B466" s="1815" t="s">
        <v>1308</v>
      </c>
      <c r="C466" s="1816"/>
      <c r="D466" s="1818">
        <f t="shared" si="7"/>
        <v>3861500</v>
      </c>
      <c r="E466" s="1818">
        <f t="shared" si="8"/>
        <v>3861500</v>
      </c>
      <c r="F466" s="1808"/>
      <c r="G466" s="1808"/>
    </row>
    <row r="467" spans="2:7" ht="15">
      <c r="B467" s="1814" t="s">
        <v>1305</v>
      </c>
      <c r="C467" s="524"/>
      <c r="D467" s="1819">
        <f t="shared" si="7"/>
        <v>18616000</v>
      </c>
      <c r="E467" s="1819">
        <f t="shared" si="8"/>
        <v>18616000</v>
      </c>
      <c r="F467" s="1808"/>
      <c r="G467" s="1808"/>
    </row>
    <row r="468" spans="2:7" ht="15">
      <c r="B468" s="1815" t="s">
        <v>428</v>
      </c>
      <c r="C468" s="1816"/>
      <c r="D468" s="1818">
        <f t="shared" si="7"/>
        <v>4223500</v>
      </c>
      <c r="E468" s="1818">
        <f t="shared" si="8"/>
        <v>4223500</v>
      </c>
      <c r="F468" s="1808"/>
      <c r="G468" s="1808"/>
    </row>
    <row r="469" spans="2:7" ht="15">
      <c r="B469" s="1814" t="s">
        <v>1299</v>
      </c>
      <c r="C469" s="524"/>
      <c r="D469" s="1819">
        <f t="shared" si="7"/>
        <v>3543500</v>
      </c>
      <c r="E469" s="1819">
        <f t="shared" si="8"/>
        <v>3543500</v>
      </c>
      <c r="F469" s="1808"/>
      <c r="G469" s="1808"/>
    </row>
    <row r="470" spans="2:7" ht="15">
      <c r="B470" s="1815" t="s">
        <v>981</v>
      </c>
      <c r="C470" s="1816"/>
      <c r="D470" s="1818">
        <f t="shared" si="7"/>
        <v>1519000</v>
      </c>
      <c r="E470" s="1818">
        <f t="shared" si="8"/>
        <v>1519000</v>
      </c>
      <c r="F470" s="1808"/>
      <c r="G470" s="1808"/>
    </row>
    <row r="471" spans="2:7" ht="15">
      <c r="B471" s="1814" t="s">
        <v>1300</v>
      </c>
      <c r="C471" s="524"/>
      <c r="D471" s="1819">
        <f t="shared" si="7"/>
        <v>2335000</v>
      </c>
      <c r="E471" s="1819">
        <f t="shared" si="8"/>
        <v>2335000</v>
      </c>
      <c r="F471" s="1808"/>
      <c r="G471" s="1808"/>
    </row>
    <row r="472" spans="2:7" ht="15">
      <c r="B472" s="1815" t="s">
        <v>1302</v>
      </c>
      <c r="C472" s="1816"/>
      <c r="D472" s="1818">
        <f t="shared" si="7"/>
        <v>442500</v>
      </c>
      <c r="E472" s="1818">
        <f t="shared" si="8"/>
        <v>442500</v>
      </c>
      <c r="F472" s="1808"/>
      <c r="G472" s="1808"/>
    </row>
    <row r="473" spans="2:7" ht="15">
      <c r="B473" s="1814" t="s">
        <v>1353</v>
      </c>
      <c r="C473" s="524"/>
      <c r="D473" s="1819">
        <f t="shared" si="7"/>
        <v>0</v>
      </c>
      <c r="E473" s="1819">
        <f t="shared" si="8"/>
        <v>0</v>
      </c>
      <c r="F473" s="1808"/>
      <c r="G473" s="1808"/>
    </row>
    <row r="474" spans="2:7" ht="15">
      <c r="B474" s="1815" t="s">
        <v>1303</v>
      </c>
      <c r="C474" s="1816"/>
      <c r="D474" s="1818">
        <f t="shared" si="7"/>
        <v>1755000</v>
      </c>
      <c r="E474" s="1818">
        <f t="shared" si="8"/>
        <v>1755000</v>
      </c>
      <c r="F474" s="1808"/>
      <c r="G474" s="1808"/>
    </row>
    <row r="475" spans="2:7" ht="15">
      <c r="B475" s="1814" t="s">
        <v>1304</v>
      </c>
      <c r="C475" s="524"/>
      <c r="D475" s="1819">
        <f t="shared" si="7"/>
        <v>-371000</v>
      </c>
      <c r="E475" s="1819">
        <f t="shared" si="8"/>
        <v>-371000</v>
      </c>
      <c r="F475" s="1808"/>
      <c r="G475" s="1808"/>
    </row>
    <row r="476" spans="2:7" ht="15">
      <c r="B476" s="1815" t="s">
        <v>338</v>
      </c>
      <c r="C476" s="1816"/>
      <c r="D476" s="1818">
        <f t="shared" si="7"/>
        <v>-19712500</v>
      </c>
      <c r="E476" s="1818">
        <f t="shared" si="8"/>
        <v>-19712500</v>
      </c>
      <c r="F476" s="1808"/>
      <c r="G476" s="1808"/>
    </row>
    <row r="477" spans="2:7" ht="15">
      <c r="B477" s="1814" t="s">
        <v>1037</v>
      </c>
      <c r="C477" s="524"/>
      <c r="D477" s="1819">
        <f t="shared" si="7"/>
        <v>0</v>
      </c>
      <c r="E477" s="1819">
        <f t="shared" si="8"/>
        <v>0</v>
      </c>
      <c r="F477" s="1808"/>
      <c r="G477" s="1808"/>
    </row>
    <row r="478" spans="2:7" ht="15">
      <c r="B478" s="1815" t="s">
        <v>1036</v>
      </c>
      <c r="C478" s="1816"/>
      <c r="D478" s="1818">
        <f t="shared" si="7"/>
        <v>0</v>
      </c>
      <c r="E478" s="1818">
        <f t="shared" si="8"/>
        <v>0</v>
      </c>
      <c r="F478" s="1808"/>
      <c r="G478" s="1808"/>
    </row>
    <row r="479" spans="2:7" ht="15">
      <c r="B479" s="1814" t="s">
        <v>1038</v>
      </c>
      <c r="C479" s="524"/>
      <c r="D479" s="1819">
        <f t="shared" si="7"/>
        <v>0</v>
      </c>
      <c r="E479" s="1819">
        <f t="shared" si="8"/>
        <v>0</v>
      </c>
      <c r="F479" s="1808"/>
      <c r="G479" s="1808"/>
    </row>
    <row r="480" spans="2:7" ht="15">
      <c r="B480" s="1815" t="s">
        <v>393</v>
      </c>
      <c r="C480" s="1816"/>
      <c r="D480" s="1818">
        <f t="shared" si="7"/>
        <v>0</v>
      </c>
      <c r="E480" s="1818">
        <f t="shared" si="8"/>
        <v>-664600</v>
      </c>
      <c r="F480" s="1808"/>
      <c r="G480" s="1808"/>
    </row>
    <row r="481" spans="2:7" ht="15">
      <c r="B481" s="1814" t="s">
        <v>1039</v>
      </c>
      <c r="C481" s="524"/>
      <c r="D481" s="1819">
        <f t="shared" si="7"/>
        <v>-23710000</v>
      </c>
      <c r="E481" s="1819">
        <f t="shared" si="8"/>
        <v>-23710000</v>
      </c>
      <c r="F481" s="1808"/>
      <c r="G481" s="1808"/>
    </row>
    <row r="482" spans="2:7" ht="15">
      <c r="B482" s="1815" t="s">
        <v>1331</v>
      </c>
      <c r="C482" s="1816"/>
      <c r="D482" s="1818">
        <f t="shared" si="7"/>
        <v>-12900</v>
      </c>
      <c r="E482" s="1818">
        <f t="shared" si="8"/>
        <v>-7116899.9999999981</v>
      </c>
      <c r="F482" s="1808"/>
      <c r="G482" s="1808"/>
    </row>
    <row r="483" spans="2:7" ht="15">
      <c r="B483" s="1814" t="s">
        <v>976</v>
      </c>
      <c r="C483" s="524"/>
      <c r="D483" s="1819">
        <f t="shared" si="7"/>
        <v>-60000</v>
      </c>
      <c r="E483" s="1819">
        <f t="shared" si="8"/>
        <v>-60000</v>
      </c>
      <c r="F483" s="1808"/>
      <c r="G483" s="1808"/>
    </row>
    <row r="484" spans="2:7" ht="15">
      <c r="B484" s="1815" t="s">
        <v>1283</v>
      </c>
      <c r="C484" s="1816"/>
      <c r="D484" s="1818">
        <f t="shared" si="7"/>
        <v>-318000</v>
      </c>
      <c r="E484" s="1818">
        <f t="shared" si="8"/>
        <v>-351400</v>
      </c>
      <c r="F484" s="1808"/>
      <c r="G484" s="1808"/>
    </row>
    <row r="485" spans="2:7" ht="15">
      <c r="B485" s="1814" t="s">
        <v>1047</v>
      </c>
      <c r="C485" s="524"/>
      <c r="D485" s="1819">
        <f t="shared" si="7"/>
        <v>-149000</v>
      </c>
      <c r="E485" s="1819">
        <f t="shared" si="8"/>
        <v>-149000</v>
      </c>
      <c r="F485" s="1808"/>
      <c r="G485" s="1808"/>
    </row>
    <row r="486" spans="2:7" ht="15">
      <c r="B486" s="1815" t="s">
        <v>1040</v>
      </c>
      <c r="C486" s="1816"/>
      <c r="D486" s="1818">
        <f t="shared" si="7"/>
        <v>-20000</v>
      </c>
      <c r="E486" s="1818">
        <f t="shared" si="8"/>
        <v>-20000</v>
      </c>
      <c r="F486" s="1808"/>
      <c r="G486" s="1808"/>
    </row>
    <row r="487" spans="2:7" ht="15">
      <c r="B487" s="1814" t="s">
        <v>286</v>
      </c>
      <c r="C487" s="524"/>
      <c r="D487" s="1819">
        <f t="shared" si="7"/>
        <v>32000</v>
      </c>
      <c r="E487" s="1819">
        <f t="shared" si="8"/>
        <v>32000</v>
      </c>
      <c r="F487" s="1808"/>
      <c r="G487" s="1808"/>
    </row>
    <row r="488" spans="2:7" ht="15">
      <c r="B488" s="1815" t="s">
        <v>385</v>
      </c>
      <c r="C488" s="1816"/>
      <c r="D488" s="1818">
        <f t="shared" si="7"/>
        <v>23732000</v>
      </c>
      <c r="E488" s="1818">
        <f t="shared" si="8"/>
        <v>23732000</v>
      </c>
      <c r="F488" s="1808"/>
      <c r="G488" s="1808"/>
    </row>
    <row r="489" spans="2:7" ht="15">
      <c r="B489" s="1814" t="s">
        <v>1367</v>
      </c>
      <c r="C489" s="524"/>
      <c r="D489" s="1819">
        <f t="shared" si="7"/>
        <v>0</v>
      </c>
      <c r="E489" s="1819">
        <f t="shared" si="8"/>
        <v>0</v>
      </c>
      <c r="F489" s="1808"/>
      <c r="G489" s="1808"/>
    </row>
    <row r="490" spans="2:7" ht="15">
      <c r="B490" s="1815" t="s">
        <v>1011</v>
      </c>
      <c r="C490" s="1816"/>
      <c r="D490" s="1818">
        <f t="shared" si="7"/>
        <v>1133000</v>
      </c>
      <c r="E490" s="1818">
        <f t="shared" si="8"/>
        <v>1133000</v>
      </c>
      <c r="F490" s="1808"/>
      <c r="G490" s="1808"/>
    </row>
    <row r="491" spans="2:7" ht="15">
      <c r="B491" s="1814" t="s">
        <v>1295</v>
      </c>
      <c r="C491" s="524"/>
      <c r="D491" s="1819">
        <f t="shared" si="7"/>
        <v>690000</v>
      </c>
      <c r="E491" s="1819">
        <f t="shared" si="8"/>
        <v>690000</v>
      </c>
      <c r="F491" s="1808"/>
      <c r="G491" s="1808"/>
    </row>
    <row r="492" spans="2:7" ht="15">
      <c r="B492" s="1815" t="s">
        <v>1012</v>
      </c>
      <c r="C492" s="1816"/>
      <c r="D492" s="1818">
        <f t="shared" si="7"/>
        <v>881000</v>
      </c>
      <c r="E492" s="1818">
        <f t="shared" si="8"/>
        <v>881000</v>
      </c>
      <c r="F492" s="1808"/>
      <c r="G492" s="1808"/>
    </row>
    <row r="493" spans="2:7" ht="15">
      <c r="B493" s="1814" t="s">
        <v>1009</v>
      </c>
      <c r="C493" s="524"/>
      <c r="D493" s="1819">
        <f t="shared" si="7"/>
        <v>21000</v>
      </c>
      <c r="E493" s="1819">
        <f t="shared" si="8"/>
        <v>21000</v>
      </c>
      <c r="F493" s="1808"/>
      <c r="G493" s="1808"/>
    </row>
    <row r="494" spans="2:7" ht="15">
      <c r="B494" s="1815" t="s">
        <v>383</v>
      </c>
      <c r="C494" s="1816"/>
      <c r="D494" s="1818">
        <f t="shared" si="7"/>
        <v>0</v>
      </c>
      <c r="E494" s="1818">
        <f t="shared" si="8"/>
        <v>0</v>
      </c>
      <c r="F494" s="1808"/>
      <c r="G494" s="1808"/>
    </row>
    <row r="495" spans="2:7" ht="15">
      <c r="B495" s="1814" t="s">
        <v>1010</v>
      </c>
      <c r="C495" s="524"/>
      <c r="D495" s="1819">
        <f t="shared" si="7"/>
        <v>1368000</v>
      </c>
      <c r="E495" s="1819">
        <f t="shared" si="8"/>
        <v>1368000</v>
      </c>
      <c r="F495" s="1808"/>
      <c r="G495" s="1808"/>
    </row>
    <row r="496" spans="2:7" ht="15">
      <c r="B496" s="1815" t="s">
        <v>388</v>
      </c>
      <c r="C496" s="1816"/>
      <c r="D496" s="1818">
        <f t="shared" si="7"/>
        <v>24000</v>
      </c>
      <c r="E496" s="1818">
        <f t="shared" si="8"/>
        <v>24000</v>
      </c>
      <c r="F496" s="1808"/>
      <c r="G496" s="1808"/>
    </row>
    <row r="497" spans="2:7" ht="15">
      <c r="B497" s="1814" t="s">
        <v>392</v>
      </c>
      <c r="C497" s="524"/>
      <c r="D497" s="1819">
        <f t="shared" si="7"/>
        <v>160000</v>
      </c>
      <c r="E497" s="1819">
        <f t="shared" si="8"/>
        <v>160000</v>
      </c>
      <c r="F497" s="1808"/>
      <c r="G497" s="1808"/>
    </row>
    <row r="498" spans="2:7" ht="15">
      <c r="B498" s="1815" t="s">
        <v>341</v>
      </c>
      <c r="C498" s="1816"/>
      <c r="D498" s="1818">
        <f t="shared" si="7"/>
        <v>30000</v>
      </c>
      <c r="E498" s="1818">
        <f t="shared" si="8"/>
        <v>30000</v>
      </c>
      <c r="F498" s="1808"/>
      <c r="G498" s="1808"/>
    </row>
    <row r="499" spans="2:7" ht="15">
      <c r="B499" s="1814" t="s">
        <v>293</v>
      </c>
      <c r="C499" s="524"/>
      <c r="D499" s="1819">
        <f t="shared" si="7"/>
        <v>6000</v>
      </c>
      <c r="E499" s="1819">
        <f t="shared" si="8"/>
        <v>6000</v>
      </c>
      <c r="F499" s="1808"/>
      <c r="G499" s="1808"/>
    </row>
    <row r="500" spans="2:7" ht="15">
      <c r="B500" s="1815" t="s">
        <v>1162</v>
      </c>
      <c r="C500" s="1816"/>
      <c r="D500" s="1818">
        <f t="shared" si="7"/>
        <v>1449000</v>
      </c>
      <c r="E500" s="1818">
        <f t="shared" si="8"/>
        <v>1449000</v>
      </c>
      <c r="F500" s="1808"/>
      <c r="G500" s="1808"/>
    </row>
    <row r="501" spans="2:7" ht="15">
      <c r="B501" s="1814" t="s">
        <v>216</v>
      </c>
      <c r="C501" s="524"/>
      <c r="D501" s="1819">
        <f t="shared" si="7"/>
        <v>0</v>
      </c>
      <c r="E501" s="1819">
        <f t="shared" si="8"/>
        <v>0</v>
      </c>
      <c r="F501" s="1808"/>
      <c r="G501" s="1808"/>
    </row>
    <row r="502" spans="2:7" ht="15">
      <c r="B502" s="1815" t="s">
        <v>1161</v>
      </c>
      <c r="C502" s="1816"/>
      <c r="D502" s="1818">
        <f t="shared" si="7"/>
        <v>610000</v>
      </c>
      <c r="E502" s="1818">
        <f t="shared" si="8"/>
        <v>871200</v>
      </c>
      <c r="F502" s="1808"/>
      <c r="G502" s="1808"/>
    </row>
    <row r="503" spans="2:7" ht="15">
      <c r="B503" s="1814" t="s">
        <v>217</v>
      </c>
      <c r="C503" s="524"/>
      <c r="D503" s="1819">
        <f t="shared" si="7"/>
        <v>0</v>
      </c>
      <c r="E503" s="1819">
        <f t="shared" si="8"/>
        <v>302400</v>
      </c>
      <c r="F503" s="1808"/>
      <c r="G503" s="1808"/>
    </row>
    <row r="504" spans="2:7" ht="15">
      <c r="B504" s="1815" t="s">
        <v>386</v>
      </c>
      <c r="C504" s="1816"/>
      <c r="D504" s="1818">
        <f t="shared" si="7"/>
        <v>33000</v>
      </c>
      <c r="E504" s="1818">
        <f t="shared" si="8"/>
        <v>33000</v>
      </c>
      <c r="F504" s="1808"/>
      <c r="G504" s="1808"/>
    </row>
    <row r="505" spans="2:7" ht="15">
      <c r="B505" s="1814" t="s">
        <v>1041</v>
      </c>
      <c r="C505" s="524"/>
      <c r="D505" s="1819">
        <f t="shared" si="7"/>
        <v>8000</v>
      </c>
      <c r="E505" s="1819">
        <f t="shared" si="8"/>
        <v>8000</v>
      </c>
      <c r="F505" s="1808"/>
      <c r="G505" s="1808"/>
    </row>
    <row r="506" spans="2:7" ht="15">
      <c r="B506" s="1815" t="s">
        <v>1042</v>
      </c>
      <c r="C506" s="1816"/>
      <c r="D506" s="1818">
        <f t="shared" si="7"/>
        <v>0</v>
      </c>
      <c r="E506" s="1818">
        <f t="shared" si="8"/>
        <v>0</v>
      </c>
      <c r="F506" s="1808"/>
      <c r="G506" s="1808"/>
    </row>
    <row r="507" spans="2:7" ht="21" customHeight="1" thickBot="1">
      <c r="B507" s="1817" t="s">
        <v>76</v>
      </c>
      <c r="C507" s="1813"/>
      <c r="D507" s="1812">
        <f>SUM(D464:D506)</f>
        <v>22438600</v>
      </c>
      <c r="E507" s="1812">
        <f>SUM(E464:E506)</f>
        <v>15200200.000000002</v>
      </c>
      <c r="F507" s="1808"/>
      <c r="G507" s="1808"/>
    </row>
    <row r="508" spans="2:7" ht="15.75" thickTop="1">
      <c r="D508" s="1808"/>
      <c r="E508" s="1809"/>
      <c r="F508" s="1808"/>
      <c r="G508" s="1808"/>
    </row>
    <row r="509" spans="2:7" ht="15">
      <c r="F509" s="1808"/>
      <c r="G509" s="1808"/>
    </row>
    <row r="510" spans="2:7" ht="15">
      <c r="D510" s="1808"/>
      <c r="E510" s="1809"/>
      <c r="F510" s="1808"/>
      <c r="G510" s="1808"/>
    </row>
    <row r="511" spans="2:7" ht="15">
      <c r="D511" s="1808"/>
      <c r="E511" s="1809"/>
      <c r="F511" s="1808"/>
      <c r="G511" s="1808"/>
    </row>
    <row r="512" spans="2:7" ht="15">
      <c r="D512" s="1808"/>
      <c r="E512" s="1809"/>
      <c r="F512" s="1808"/>
      <c r="G512" s="1808"/>
    </row>
    <row r="513" spans="4:7" ht="15">
      <c r="D513" s="1808"/>
      <c r="E513" s="1809"/>
      <c r="F513" s="1808"/>
      <c r="G513" s="1808"/>
    </row>
    <row r="514" spans="4:7" ht="15">
      <c r="D514" s="1808"/>
      <c r="E514" s="1809"/>
      <c r="F514" s="1808"/>
      <c r="G514" s="1808"/>
    </row>
    <row r="515" spans="4:7" ht="15">
      <c r="D515" s="1808"/>
      <c r="E515" s="1809"/>
      <c r="F515" s="1808"/>
      <c r="G515" s="1808"/>
    </row>
    <row r="516" spans="4:7" ht="15">
      <c r="D516" s="1808"/>
      <c r="E516" s="1809"/>
      <c r="F516" s="1808"/>
      <c r="G516" s="1808"/>
    </row>
    <row r="517" spans="4:7" ht="15">
      <c r="D517" s="1808"/>
      <c r="E517" s="1809"/>
      <c r="F517" s="1808"/>
      <c r="G517" s="1808"/>
    </row>
    <row r="518" spans="4:7" ht="15">
      <c r="D518" s="1808"/>
      <c r="E518" s="1809"/>
      <c r="F518" s="1808"/>
      <c r="G518" s="1808"/>
    </row>
    <row r="519" spans="4:7" ht="15">
      <c r="D519" s="1808"/>
      <c r="E519" s="1809"/>
      <c r="F519" s="1808"/>
      <c r="G519" s="1808"/>
    </row>
    <row r="520" spans="4:7" ht="15">
      <c r="D520" s="1808"/>
      <c r="E520" s="1809"/>
      <c r="F520" s="1808"/>
      <c r="G520" s="1808"/>
    </row>
    <row r="521" spans="4:7" ht="15">
      <c r="D521" s="1808"/>
      <c r="E521" s="1809"/>
      <c r="F521" s="1808"/>
      <c r="G521" s="1808"/>
    </row>
    <row r="522" spans="4:7" ht="15">
      <c r="D522" s="1808"/>
      <c r="E522" s="1809"/>
      <c r="F522" s="1808"/>
      <c r="G522" s="1808"/>
    </row>
    <row r="523" spans="4:7" ht="15">
      <c r="D523" s="1808"/>
      <c r="E523" s="1809"/>
      <c r="F523" s="1808"/>
      <c r="G523" s="1808"/>
    </row>
    <row r="524" spans="4:7" ht="15">
      <c r="D524" s="1808"/>
      <c r="E524" s="1809"/>
      <c r="F524" s="1808"/>
      <c r="G524" s="1808"/>
    </row>
    <row r="525" spans="4:7" ht="15">
      <c r="D525" s="1808"/>
      <c r="E525" s="1809"/>
      <c r="F525" s="1808"/>
      <c r="G525" s="1808"/>
    </row>
    <row r="526" spans="4:7" ht="15">
      <c r="D526" s="1808"/>
      <c r="E526" s="1809"/>
      <c r="F526" s="1808"/>
      <c r="G526" s="1808"/>
    </row>
    <row r="527" spans="4:7" ht="15">
      <c r="D527" s="1808"/>
      <c r="E527" s="1809"/>
      <c r="F527" s="1808"/>
      <c r="G527" s="1808"/>
    </row>
    <row r="528" spans="4:7" ht="15">
      <c r="D528" s="1808"/>
      <c r="E528" s="1809"/>
      <c r="F528" s="1808"/>
      <c r="G528" s="1808"/>
    </row>
    <row r="529" spans="4:7" ht="15">
      <c r="D529" s="1808"/>
      <c r="E529" s="1809"/>
      <c r="F529" s="1808"/>
      <c r="G529" s="1808"/>
    </row>
    <row r="530" spans="4:7" ht="15">
      <c r="D530" s="1808"/>
      <c r="E530" s="1809"/>
      <c r="F530" s="1808"/>
      <c r="G530" s="1808"/>
    </row>
    <row r="531" spans="4:7" ht="15">
      <c r="D531" s="1808"/>
      <c r="E531" s="1809"/>
      <c r="F531" s="1808"/>
      <c r="G531" s="1808"/>
    </row>
    <row r="532" spans="4:7" ht="15">
      <c r="D532" s="1808"/>
      <c r="E532" s="1809"/>
      <c r="F532" s="1808"/>
      <c r="G532" s="1808"/>
    </row>
    <row r="533" spans="4:7" ht="15">
      <c r="D533" s="1808"/>
      <c r="E533" s="1809"/>
      <c r="F533" s="1808"/>
      <c r="G533" s="1808"/>
    </row>
    <row r="534" spans="4:7" ht="15">
      <c r="D534" s="1808"/>
      <c r="E534" s="1809"/>
      <c r="F534" s="1808"/>
      <c r="G534" s="1808"/>
    </row>
    <row r="535" spans="4:7" ht="15">
      <c r="D535" s="1808"/>
      <c r="E535" s="1809"/>
      <c r="F535" s="1808"/>
      <c r="G535" s="1808"/>
    </row>
    <row r="536" spans="4:7" ht="15">
      <c r="D536" s="1808"/>
      <c r="E536" s="1809"/>
      <c r="F536" s="1808"/>
      <c r="G536" s="1808"/>
    </row>
    <row r="537" spans="4:7" ht="15">
      <c r="D537" s="1808"/>
      <c r="E537" s="1809"/>
      <c r="F537" s="1808"/>
      <c r="G537" s="1808"/>
    </row>
    <row r="538" spans="4:7" ht="15">
      <c r="D538" s="1808"/>
      <c r="E538" s="1809"/>
      <c r="F538" s="1808"/>
      <c r="G538" s="1808"/>
    </row>
    <row r="539" spans="4:7" ht="15">
      <c r="D539" s="1808"/>
      <c r="E539" s="1809"/>
      <c r="F539" s="1808"/>
      <c r="G539" s="1808"/>
    </row>
    <row r="540" spans="4:7" ht="15">
      <c r="D540" s="1808"/>
      <c r="E540" s="1809"/>
      <c r="F540" s="1808"/>
      <c r="G540" s="1808"/>
    </row>
    <row r="541" spans="4:7" ht="15">
      <c r="D541" s="1808"/>
      <c r="E541" s="1809"/>
      <c r="F541" s="1808"/>
      <c r="G541" s="1808"/>
    </row>
    <row r="542" spans="4:7" ht="15">
      <c r="D542" s="1808"/>
      <c r="E542" s="1809"/>
      <c r="F542" s="1808"/>
      <c r="G542" s="1808"/>
    </row>
    <row r="543" spans="4:7" ht="15">
      <c r="D543" s="1808"/>
      <c r="E543" s="1809"/>
      <c r="F543" s="1808"/>
      <c r="G543" s="1808"/>
    </row>
    <row r="544" spans="4:7" ht="15">
      <c r="D544" s="1808"/>
      <c r="E544" s="1809"/>
      <c r="F544" s="1808"/>
      <c r="G544" s="1808"/>
    </row>
    <row r="545" spans="4:7" ht="15">
      <c r="D545" s="1808"/>
      <c r="E545" s="1809"/>
      <c r="F545" s="1808"/>
      <c r="G545" s="1808"/>
    </row>
    <row r="546" spans="4:7" ht="15">
      <c r="D546" s="1808"/>
      <c r="E546" s="1809"/>
      <c r="F546" s="1808"/>
      <c r="G546" s="1808"/>
    </row>
    <row r="547" spans="4:7" ht="15">
      <c r="D547" s="1808"/>
      <c r="E547" s="1809"/>
      <c r="F547" s="1808"/>
      <c r="G547" s="1808"/>
    </row>
    <row r="548" spans="4:7" ht="15">
      <c r="D548" s="1808"/>
      <c r="E548" s="1809"/>
      <c r="F548" s="1808"/>
      <c r="G548" s="1808"/>
    </row>
    <row r="549" spans="4:7" ht="15">
      <c r="D549" s="1808"/>
      <c r="E549" s="1809"/>
      <c r="F549" s="1808"/>
      <c r="G549" s="1808"/>
    </row>
    <row r="550" spans="4:7" ht="15">
      <c r="D550" s="1808"/>
      <c r="E550" s="1809"/>
      <c r="F550" s="1808"/>
      <c r="G550" s="1808"/>
    </row>
    <row r="551" spans="4:7" ht="15">
      <c r="D551" s="1808"/>
      <c r="E551" s="1809"/>
      <c r="F551" s="1808"/>
      <c r="G551" s="1808"/>
    </row>
    <row r="552" spans="4:7" ht="15">
      <c r="D552" s="1808"/>
      <c r="E552" s="1809"/>
      <c r="F552" s="1808"/>
      <c r="G552" s="1808"/>
    </row>
    <row r="553" spans="4:7" ht="15">
      <c r="D553" s="1808"/>
      <c r="E553" s="1809"/>
      <c r="F553" s="1808"/>
      <c r="G553" s="1808"/>
    </row>
    <row r="554" spans="4:7" ht="15">
      <c r="D554" s="1808"/>
      <c r="E554" s="1809"/>
      <c r="F554" s="1808"/>
      <c r="G554" s="1808"/>
    </row>
    <row r="555" spans="4:7" ht="15">
      <c r="D555" s="1808"/>
      <c r="E555" s="1809"/>
      <c r="F555" s="1808"/>
      <c r="G555" s="1808"/>
    </row>
    <row r="556" spans="4:7" ht="15">
      <c r="D556" s="1808"/>
      <c r="E556" s="1809"/>
      <c r="F556" s="1808"/>
      <c r="G556" s="1808"/>
    </row>
    <row r="557" spans="4:7" ht="15">
      <c r="D557" s="1808"/>
      <c r="E557" s="1809"/>
      <c r="F557" s="1808"/>
      <c r="G557" s="1808"/>
    </row>
    <row r="558" spans="4:7" ht="15">
      <c r="D558" s="1808"/>
      <c r="E558" s="1809"/>
      <c r="F558" s="1808"/>
      <c r="G558" s="1808"/>
    </row>
    <row r="559" spans="4:7" ht="15">
      <c r="D559" s="1808"/>
      <c r="E559" s="1809"/>
      <c r="F559" s="1808"/>
      <c r="G559" s="1808"/>
    </row>
    <row r="560" spans="4:7" ht="15">
      <c r="D560" s="1808"/>
      <c r="E560" s="1809"/>
      <c r="F560" s="1808"/>
      <c r="G560" s="1808"/>
    </row>
    <row r="561" spans="4:7" ht="15">
      <c r="D561" s="1808"/>
      <c r="E561" s="1809"/>
      <c r="F561" s="1808"/>
      <c r="G561" s="1808"/>
    </row>
    <row r="562" spans="4:7" ht="15">
      <c r="D562" s="1808"/>
      <c r="E562" s="1809"/>
      <c r="F562" s="1808"/>
      <c r="G562" s="1808"/>
    </row>
    <row r="563" spans="4:7" ht="15">
      <c r="D563" s="1808"/>
      <c r="E563" s="1809"/>
      <c r="F563" s="1808"/>
      <c r="G563" s="1808"/>
    </row>
    <row r="564" spans="4:7" ht="15">
      <c r="D564" s="1808"/>
      <c r="E564" s="1809"/>
      <c r="F564" s="1808"/>
      <c r="G564" s="1808"/>
    </row>
    <row r="565" spans="4:7" ht="15">
      <c r="D565" s="1808"/>
      <c r="E565" s="1809"/>
      <c r="F565" s="1808"/>
      <c r="G565" s="1808"/>
    </row>
    <row r="566" spans="4:7" ht="15">
      <c r="D566" s="1808"/>
      <c r="E566" s="1809"/>
      <c r="F566" s="1808"/>
      <c r="G566" s="1808"/>
    </row>
    <row r="567" spans="4:7" ht="15">
      <c r="D567" s="1808"/>
      <c r="E567" s="1809"/>
      <c r="F567" s="1808"/>
      <c r="G567" s="1808"/>
    </row>
    <row r="568" spans="4:7" ht="15">
      <c r="D568" s="1808"/>
      <c r="E568" s="1809"/>
      <c r="F568" s="1808"/>
      <c r="G568" s="1808"/>
    </row>
    <row r="569" spans="4:7" ht="15">
      <c r="D569" s="1808"/>
      <c r="E569" s="1809"/>
      <c r="F569" s="1808"/>
      <c r="G569" s="1808"/>
    </row>
    <row r="570" spans="4:7" ht="15">
      <c r="D570" s="1808"/>
      <c r="E570" s="1809"/>
      <c r="F570" s="1808"/>
      <c r="G570" s="1808"/>
    </row>
    <row r="571" spans="4:7" ht="15">
      <c r="D571" s="1808"/>
      <c r="E571" s="1809"/>
      <c r="F571" s="1808"/>
      <c r="G571" s="1808"/>
    </row>
    <row r="572" spans="4:7" ht="15">
      <c r="D572" s="1808"/>
      <c r="E572" s="1809"/>
      <c r="F572" s="1808"/>
      <c r="G572" s="1808"/>
    </row>
    <row r="573" spans="4:7" ht="15">
      <c r="D573" s="1808"/>
      <c r="E573" s="1809"/>
      <c r="F573" s="1808"/>
      <c r="G573" s="1808"/>
    </row>
    <row r="574" spans="4:7" ht="15">
      <c r="D574" s="1808"/>
      <c r="E574" s="1809"/>
      <c r="F574" s="1808"/>
      <c r="G574" s="1808"/>
    </row>
    <row r="575" spans="4:7" ht="15">
      <c r="D575" s="1808"/>
      <c r="E575" s="1809"/>
      <c r="F575" s="1808"/>
      <c r="G575" s="1808"/>
    </row>
    <row r="576" spans="4:7" ht="15">
      <c r="D576" s="1808"/>
      <c r="E576" s="1809"/>
      <c r="F576" s="1808"/>
      <c r="G576" s="1808"/>
    </row>
    <row r="577" spans="4:7" ht="15">
      <c r="D577" s="1808"/>
      <c r="E577" s="1809"/>
      <c r="F577" s="1808"/>
      <c r="G577" s="1808"/>
    </row>
    <row r="578" spans="4:7" ht="15">
      <c r="D578" s="1808"/>
      <c r="E578" s="1809"/>
      <c r="F578" s="1808"/>
      <c r="G578" s="1808"/>
    </row>
    <row r="579" spans="4:7" ht="15">
      <c r="D579" s="1808"/>
      <c r="E579" s="1809"/>
      <c r="F579" s="1808"/>
      <c r="G579" s="1808"/>
    </row>
    <row r="580" spans="4:7" ht="15">
      <c r="D580" s="1808"/>
      <c r="E580" s="1809"/>
      <c r="F580" s="1808"/>
      <c r="G580" s="1808"/>
    </row>
    <row r="581" spans="4:7" ht="15">
      <c r="D581" s="1808"/>
      <c r="E581" s="1809"/>
      <c r="F581" s="1808"/>
      <c r="G581" s="1808"/>
    </row>
    <row r="582" spans="4:7" ht="15">
      <c r="D582" s="1808"/>
      <c r="E582" s="1809"/>
      <c r="F582" s="1808"/>
      <c r="G582" s="1808"/>
    </row>
    <row r="583" spans="4:7" ht="15">
      <c r="D583" s="1808"/>
      <c r="E583" s="1809"/>
      <c r="F583" s="1808"/>
      <c r="G583" s="1808"/>
    </row>
    <row r="584" spans="4:7" ht="15">
      <c r="D584" s="1808"/>
      <c r="E584" s="1809"/>
      <c r="F584" s="1808"/>
      <c r="G584" s="1808"/>
    </row>
    <row r="585" spans="4:7" ht="15">
      <c r="D585" s="1808"/>
      <c r="E585" s="1809"/>
      <c r="F585" s="1808"/>
      <c r="G585" s="1808"/>
    </row>
    <row r="586" spans="4:7" ht="15">
      <c r="D586" s="1808"/>
      <c r="E586" s="1809"/>
      <c r="F586" s="1808"/>
      <c r="G586" s="1808"/>
    </row>
    <row r="587" spans="4:7" ht="15">
      <c r="D587" s="1808"/>
      <c r="E587" s="1809"/>
      <c r="F587" s="1808"/>
      <c r="G587" s="1808"/>
    </row>
    <row r="588" spans="4:7" ht="15">
      <c r="D588" s="1808"/>
      <c r="E588" s="1809"/>
      <c r="F588" s="1808"/>
      <c r="G588" s="1808"/>
    </row>
    <row r="589" spans="4:7" ht="15">
      <c r="D589" s="1808"/>
      <c r="E589" s="1809"/>
      <c r="F589" s="1808"/>
      <c r="G589" s="1808"/>
    </row>
    <row r="590" spans="4:7" ht="15">
      <c r="D590" s="1808"/>
      <c r="E590" s="1809"/>
      <c r="F590" s="1808"/>
      <c r="G590" s="1808"/>
    </row>
    <row r="591" spans="4:7" ht="15">
      <c r="D591" s="1808"/>
      <c r="E591" s="1809"/>
      <c r="F591" s="1808"/>
      <c r="G591" s="1808"/>
    </row>
    <row r="592" spans="4:7" ht="15">
      <c r="D592" s="1808"/>
      <c r="E592" s="1809"/>
      <c r="F592" s="1808"/>
      <c r="G592" s="1808"/>
    </row>
    <row r="593" spans="4:7" ht="15">
      <c r="D593" s="1808"/>
      <c r="E593" s="1809"/>
      <c r="F593" s="1808"/>
      <c r="G593" s="1808"/>
    </row>
    <row r="594" spans="4:7" ht="15">
      <c r="D594" s="1808"/>
      <c r="E594" s="1809"/>
      <c r="F594" s="1808"/>
      <c r="G594" s="1808"/>
    </row>
    <row r="595" spans="4:7" ht="15">
      <c r="D595" s="1808"/>
      <c r="E595" s="1809"/>
      <c r="F595" s="1808"/>
      <c r="G595" s="1808"/>
    </row>
    <row r="596" spans="4:7" ht="15">
      <c r="D596" s="1808"/>
      <c r="E596" s="1809"/>
      <c r="F596" s="1808"/>
      <c r="G596" s="1808"/>
    </row>
    <row r="597" spans="4:7" ht="15">
      <c r="D597" s="1808"/>
      <c r="E597" s="1809"/>
      <c r="F597" s="1808"/>
      <c r="G597" s="1808"/>
    </row>
    <row r="598" spans="4:7" ht="15">
      <c r="D598" s="1808"/>
      <c r="E598" s="1809"/>
      <c r="F598" s="1808"/>
      <c r="G598" s="1808"/>
    </row>
    <row r="599" spans="4:7" ht="15">
      <c r="D599" s="1808"/>
      <c r="E599" s="1809"/>
      <c r="F599" s="1808"/>
      <c r="G599" s="1808"/>
    </row>
    <row r="600" spans="4:7" ht="15">
      <c r="D600" s="1808"/>
      <c r="E600" s="1809"/>
      <c r="F600" s="1808"/>
      <c r="G600" s="1808"/>
    </row>
    <row r="601" spans="4:7" ht="15">
      <c r="D601" s="1808"/>
      <c r="E601" s="1809"/>
      <c r="F601" s="1808"/>
      <c r="G601" s="1808"/>
    </row>
    <row r="602" spans="4:7" ht="15">
      <c r="D602" s="1808"/>
      <c r="E602" s="1809"/>
      <c r="F602" s="1808"/>
      <c r="G602" s="1808"/>
    </row>
    <row r="603" spans="4:7" ht="15">
      <c r="D603" s="1808"/>
      <c r="E603" s="1809"/>
      <c r="F603" s="1808"/>
      <c r="G603" s="1808"/>
    </row>
    <row r="604" spans="4:7" ht="15">
      <c r="D604" s="1808"/>
      <c r="E604" s="1809"/>
      <c r="F604" s="1808"/>
      <c r="G604" s="1808"/>
    </row>
    <row r="605" spans="4:7" ht="15">
      <c r="D605" s="1808"/>
      <c r="E605" s="1809"/>
      <c r="F605" s="1808"/>
      <c r="G605" s="1808"/>
    </row>
    <row r="606" spans="4:7" ht="15">
      <c r="D606" s="1808"/>
      <c r="E606" s="1809"/>
      <c r="F606" s="1808"/>
      <c r="G606" s="1808"/>
    </row>
    <row r="607" spans="4:7" ht="15">
      <c r="D607" s="1808"/>
      <c r="E607" s="1809"/>
      <c r="F607" s="1808"/>
      <c r="G607" s="1808"/>
    </row>
    <row r="608" spans="4:7" ht="15">
      <c r="D608" s="1808"/>
      <c r="E608" s="1809"/>
      <c r="F608" s="1808"/>
      <c r="G608" s="1808"/>
    </row>
    <row r="609" spans="4:7" ht="15">
      <c r="D609" s="1808"/>
      <c r="E609" s="1809"/>
      <c r="F609" s="1808"/>
      <c r="G609" s="1808"/>
    </row>
    <row r="610" spans="4:7" ht="15">
      <c r="D610" s="1808"/>
      <c r="E610" s="1809"/>
      <c r="F610" s="1808"/>
      <c r="G610" s="1808"/>
    </row>
    <row r="611" spans="4:7" ht="15">
      <c r="D611" s="1808"/>
      <c r="E611" s="1809"/>
      <c r="F611" s="1808"/>
      <c r="G611" s="1808"/>
    </row>
    <row r="612" spans="4:7" ht="15">
      <c r="D612" s="1808"/>
      <c r="E612" s="1809"/>
      <c r="F612" s="1808"/>
      <c r="G612" s="1808"/>
    </row>
    <row r="613" spans="4:7" ht="15">
      <c r="D613" s="1808"/>
      <c r="E613" s="1809"/>
      <c r="F613" s="1808"/>
      <c r="G613" s="1808"/>
    </row>
    <row r="614" spans="4:7" ht="15">
      <c r="D614" s="1808"/>
      <c r="E614" s="1809"/>
      <c r="F614" s="1808"/>
      <c r="G614" s="1808"/>
    </row>
    <row r="615" spans="4:7" ht="15">
      <c r="D615" s="1808"/>
      <c r="E615" s="1809"/>
      <c r="F615" s="1808"/>
      <c r="G615" s="1808"/>
    </row>
    <row r="616" spans="4:7" ht="15">
      <c r="D616" s="1808"/>
      <c r="E616" s="1809"/>
      <c r="F616" s="1808"/>
      <c r="G616" s="1808"/>
    </row>
    <row r="617" spans="4:7" ht="15">
      <c r="D617" s="1808"/>
      <c r="E617" s="1809"/>
      <c r="F617" s="1808"/>
      <c r="G617" s="1808"/>
    </row>
    <row r="618" spans="4:7" ht="15">
      <c r="D618" s="1808"/>
      <c r="E618" s="1809"/>
      <c r="F618" s="1808"/>
      <c r="G618" s="1808"/>
    </row>
    <row r="619" spans="4:7" ht="15">
      <c r="D619" s="1808"/>
      <c r="E619" s="1809"/>
      <c r="F619" s="1808"/>
      <c r="G619" s="1808"/>
    </row>
    <row r="620" spans="4:7" ht="15">
      <c r="D620" s="1808"/>
      <c r="E620" s="1809"/>
      <c r="F620" s="1808"/>
      <c r="G620" s="1808"/>
    </row>
    <row r="621" spans="4:7" ht="15">
      <c r="D621" s="1808"/>
      <c r="E621" s="1809"/>
      <c r="F621" s="1808"/>
      <c r="G621" s="1808"/>
    </row>
    <row r="622" spans="4:7" ht="15">
      <c r="D622" s="1808"/>
      <c r="E622" s="1809"/>
      <c r="F622" s="1808"/>
      <c r="G622" s="1808"/>
    </row>
    <row r="623" spans="4:7" ht="15">
      <c r="D623" s="1808"/>
      <c r="E623" s="1809"/>
      <c r="F623" s="1808"/>
      <c r="G623" s="1808"/>
    </row>
    <row r="624" spans="4:7" ht="15">
      <c r="D624" s="1808"/>
      <c r="E624" s="1809"/>
      <c r="F624" s="1808"/>
      <c r="G624" s="1808"/>
    </row>
    <row r="625" spans="4:7" ht="15">
      <c r="D625" s="1808"/>
      <c r="E625" s="1809"/>
      <c r="F625" s="1808"/>
      <c r="G625" s="1808"/>
    </row>
    <row r="626" spans="4:7" ht="15">
      <c r="D626" s="1808"/>
      <c r="E626" s="1809"/>
      <c r="F626" s="1808"/>
      <c r="G626" s="1808"/>
    </row>
    <row r="627" spans="4:7" ht="15">
      <c r="D627" s="1808"/>
      <c r="E627" s="1809"/>
      <c r="F627" s="1808"/>
      <c r="G627" s="1808"/>
    </row>
    <row r="628" spans="4:7" ht="15">
      <c r="D628" s="1808"/>
      <c r="E628" s="1809"/>
      <c r="F628" s="1808"/>
      <c r="G628" s="1808"/>
    </row>
    <row r="629" spans="4:7" ht="15">
      <c r="D629" s="1808"/>
      <c r="E629" s="1809"/>
      <c r="F629" s="1808"/>
      <c r="G629" s="1808"/>
    </row>
    <row r="630" spans="4:7" ht="15">
      <c r="D630" s="1808"/>
      <c r="E630" s="1809"/>
      <c r="F630" s="1808"/>
      <c r="G630" s="1808"/>
    </row>
    <row r="631" spans="4:7" ht="15">
      <c r="D631" s="1808"/>
      <c r="E631" s="1809"/>
      <c r="F631" s="1808"/>
      <c r="G631" s="1808"/>
    </row>
    <row r="632" spans="4:7" ht="15">
      <c r="D632" s="1808"/>
      <c r="E632" s="1809"/>
      <c r="F632" s="1808"/>
      <c r="G632" s="1808"/>
    </row>
    <row r="633" spans="4:7" ht="15">
      <c r="D633" s="1808"/>
      <c r="E633" s="1809"/>
      <c r="F633" s="1808"/>
      <c r="G633" s="1808"/>
    </row>
    <row r="634" spans="4:7" ht="15">
      <c r="D634" s="1808"/>
      <c r="E634" s="1809"/>
      <c r="F634" s="1808"/>
      <c r="G634" s="1808"/>
    </row>
    <row r="635" spans="4:7" ht="15">
      <c r="D635" s="1808"/>
      <c r="E635" s="1809"/>
      <c r="F635" s="1808"/>
      <c r="G635" s="1808"/>
    </row>
    <row r="636" spans="4:7" ht="15">
      <c r="D636" s="1808"/>
      <c r="E636" s="1809"/>
      <c r="F636" s="1808"/>
      <c r="G636" s="1808"/>
    </row>
    <row r="637" spans="4:7" ht="15">
      <c r="D637" s="1808"/>
      <c r="E637" s="1809"/>
      <c r="F637" s="1808"/>
      <c r="G637" s="1808"/>
    </row>
    <row r="638" spans="4:7" ht="15">
      <c r="D638" s="1808"/>
      <c r="E638" s="1809"/>
      <c r="F638" s="1808"/>
      <c r="G638" s="1808"/>
    </row>
    <row r="639" spans="4:7" ht="15">
      <c r="D639" s="1808"/>
      <c r="E639" s="1809"/>
      <c r="F639" s="1808"/>
      <c r="G639" s="1808"/>
    </row>
    <row r="640" spans="4:7" ht="15">
      <c r="D640" s="1808"/>
      <c r="E640" s="1809"/>
      <c r="F640" s="1808"/>
      <c r="G640" s="1808"/>
    </row>
    <row r="641" spans="4:7" ht="15">
      <c r="D641" s="1808"/>
      <c r="E641" s="1809"/>
      <c r="F641" s="1808"/>
      <c r="G641" s="1808"/>
    </row>
    <row r="642" spans="4:7" ht="15">
      <c r="D642" s="1808"/>
      <c r="E642" s="1809"/>
      <c r="F642" s="1808"/>
      <c r="G642" s="1808"/>
    </row>
    <row r="643" spans="4:7" ht="15">
      <c r="D643" s="1808"/>
      <c r="E643" s="1809"/>
      <c r="F643" s="1808"/>
      <c r="G643" s="1808"/>
    </row>
    <row r="644" spans="4:7" ht="15">
      <c r="D644" s="1808"/>
      <c r="E644" s="1809"/>
      <c r="F644" s="1808"/>
      <c r="G644" s="1808"/>
    </row>
  </sheetData>
  <mergeCells count="17">
    <mergeCell ref="B461:D461"/>
    <mergeCell ref="F457:G457"/>
    <mergeCell ref="A22:H22"/>
    <mergeCell ref="D15:E15"/>
    <mergeCell ref="D20:E20"/>
    <mergeCell ref="D17:E17"/>
    <mergeCell ref="D19:E19"/>
    <mergeCell ref="B3:F3"/>
    <mergeCell ref="B4:F4"/>
    <mergeCell ref="D18:E18"/>
    <mergeCell ref="A1:F1"/>
    <mergeCell ref="B2:F2"/>
    <mergeCell ref="D16:E16"/>
    <mergeCell ref="D11:E11"/>
    <mergeCell ref="D12:E12"/>
    <mergeCell ref="D13:E13"/>
    <mergeCell ref="D14:E14"/>
  </mergeCells>
  <phoneticPr fontId="0" type="noConversion"/>
  <pageMargins left="0.75" right="0.75" top="1" bottom="1" header="0.5" footer="0.5"/>
  <pageSetup scale="63" orientation="portrait" r:id="rId1"/>
  <headerFooter alignWithMargins="0"/>
  <colBreaks count="1" manualBreakCount="1">
    <brk id="8" max="1048575" man="1"/>
  </colBreaks>
  <drawing r:id="rId2"/>
  <legacyDrawing r:id="rId3"/>
  <oleObjects>
    <oleObject progId="Unknown" shapeId="6163" r:id="rId4"/>
  </oleObjects>
</worksheet>
</file>

<file path=xl/worksheets/sheet30.xml><?xml version="1.0" encoding="utf-8"?>
<worksheet xmlns="http://schemas.openxmlformats.org/spreadsheetml/2006/main" xmlns:r="http://schemas.openxmlformats.org/officeDocument/2006/relationships">
  <sheetPr codeName="Sheet10" enableFormatConditionsCalculation="0">
    <tabColor indexed="24"/>
  </sheetPr>
  <dimension ref="A1:W23"/>
  <sheetViews>
    <sheetView workbookViewId="0">
      <selection activeCell="J16" sqref="J16"/>
    </sheetView>
  </sheetViews>
  <sheetFormatPr defaultRowHeight="12.75"/>
  <cols>
    <col min="1" max="1" width="9.140625" style="76"/>
    <col min="2" max="2" width="10.5703125" style="76" customWidth="1"/>
    <col min="3" max="16384" width="9.140625" style="76"/>
  </cols>
  <sheetData>
    <row r="1" spans="1:23" s="15" customFormat="1" ht="20.25" customHeight="1">
      <c r="A1" s="2210" t="s">
        <v>1354</v>
      </c>
      <c r="B1" s="2210"/>
      <c r="C1" s="2210"/>
      <c r="D1" s="2210"/>
      <c r="E1" s="2210"/>
      <c r="F1" s="2210"/>
      <c r="W1" s="2084"/>
    </row>
    <row r="2" spans="1:23" s="15" customFormat="1" ht="18.75" customHeight="1">
      <c r="A2" s="2254" t="str">
        <f ca="1">'I1 Intro'!C9</f>
        <v>Orillia Power Distribution Corporation</v>
      </c>
      <c r="B2" s="2254"/>
      <c r="C2" s="2254"/>
      <c r="D2" s="2254"/>
      <c r="E2" s="2254"/>
      <c r="F2" s="2254"/>
      <c r="G2" s="2254"/>
      <c r="H2" s="2254"/>
      <c r="I2" s="2254"/>
      <c r="W2" s="2084"/>
    </row>
    <row r="3" spans="1:23" s="15" customFormat="1" ht="18.75" customHeight="1">
      <c r="A3" s="2371" t="str">
        <f ca="1">'I1 Intro'!C13 &amp; "   " &amp; 'I1 Intro'!E13</f>
        <v xml:space="preserve">EB-2009-XXXX   </v>
      </c>
      <c r="B3" s="2371"/>
      <c r="C3" s="2371"/>
      <c r="D3" s="2371"/>
      <c r="E3" s="2371"/>
      <c r="F3" s="2371"/>
      <c r="G3" s="2371"/>
      <c r="H3" s="2371"/>
      <c r="I3" s="2371"/>
      <c r="W3" s="2084"/>
    </row>
    <row r="4" spans="1:23" s="15" customFormat="1" ht="18.75">
      <c r="A4" s="2256">
        <f ca="1">'I1 Intro'!C15</f>
        <v>40053</v>
      </c>
      <c r="B4" s="2256"/>
      <c r="C4" s="2256"/>
      <c r="D4" s="2256"/>
      <c r="E4" s="2256"/>
      <c r="W4" s="2084"/>
    </row>
    <row r="5" spans="1:23" s="15" customFormat="1" ht="21" customHeight="1">
      <c r="A5" s="369" t="str">
        <f ca="1">"Sheet E5 Reconciliation Worksheet  - "&amp; 'I2 LDC class'!$C$17 &amp; "  " &amp;  'I2 LDC class'!$D$17</f>
        <v xml:space="preserve">Sheet E5 Reconciliation Worksheet  -   </v>
      </c>
      <c r="B5" s="370"/>
      <c r="C5" s="624"/>
      <c r="D5" s="624"/>
      <c r="E5" s="371"/>
      <c r="W5" s="2084"/>
    </row>
    <row r="6" spans="1:23" s="15" customFormat="1" ht="6" customHeight="1">
      <c r="A6" s="18"/>
      <c r="B6" s="18"/>
      <c r="C6" s="625"/>
      <c r="D6" s="625"/>
      <c r="E6" s="18"/>
      <c r="F6" s="18"/>
      <c r="G6" s="18"/>
      <c r="H6" s="18"/>
      <c r="I6" s="18"/>
      <c r="J6" s="18"/>
      <c r="K6" s="18"/>
      <c r="L6" s="18"/>
      <c r="M6" s="18"/>
      <c r="N6" s="18"/>
      <c r="O6" s="18"/>
      <c r="W6" s="2084"/>
    </row>
    <row r="7" spans="1:23" ht="12.75" customHeight="1">
      <c r="B7" s="2370" t="s">
        <v>793</v>
      </c>
      <c r="C7" s="2370"/>
      <c r="D7" s="2370"/>
      <c r="E7" s="2370"/>
      <c r="F7" s="2370"/>
      <c r="G7" s="2370"/>
      <c r="H7" s="2370"/>
      <c r="I7" s="2370"/>
      <c r="J7" s="2370"/>
      <c r="K7" s="2370"/>
    </row>
    <row r="8" spans="1:23" ht="12.75" customHeight="1">
      <c r="B8" s="2370"/>
      <c r="C8" s="2370"/>
      <c r="D8" s="2370"/>
      <c r="E8" s="2370"/>
      <c r="F8" s="2370"/>
      <c r="G8" s="2370"/>
      <c r="H8" s="2370"/>
      <c r="I8" s="2370"/>
      <c r="J8" s="2370"/>
      <c r="K8" s="2370"/>
    </row>
    <row r="9" spans="1:23" ht="12.75" customHeight="1">
      <c r="B9" s="2370"/>
      <c r="C9" s="2370"/>
      <c r="D9" s="2370"/>
      <c r="E9" s="2370"/>
      <c r="F9" s="2370"/>
      <c r="G9" s="2370"/>
      <c r="H9" s="2370"/>
      <c r="I9" s="2370"/>
      <c r="J9" s="2370"/>
      <c r="K9" s="2370"/>
      <c r="L9" s="2108"/>
      <c r="M9" s="2108"/>
    </row>
    <row r="10" spans="1:23" ht="21" customHeight="1">
      <c r="B10" s="2370"/>
      <c r="C10" s="2370"/>
      <c r="D10" s="2370"/>
      <c r="E10" s="2370"/>
      <c r="F10" s="2370"/>
      <c r="G10" s="2370"/>
      <c r="H10" s="2370"/>
      <c r="I10" s="2370"/>
      <c r="J10" s="2370"/>
      <c r="K10" s="2370"/>
      <c r="L10" s="2108"/>
      <c r="M10" s="2108"/>
    </row>
    <row r="11" spans="1:23">
      <c r="L11" s="2108"/>
      <c r="M11" s="2108"/>
    </row>
    <row r="12" spans="1:23">
      <c r="B12" s="2069" t="s">
        <v>791</v>
      </c>
      <c r="C12" s="2110" t="s">
        <v>800</v>
      </c>
      <c r="E12" s="2108"/>
      <c r="F12" s="2108"/>
      <c r="G12" s="2108"/>
      <c r="H12" s="2108"/>
      <c r="I12" s="2108"/>
      <c r="J12" s="2108"/>
      <c r="K12" s="2108"/>
      <c r="L12" s="2108"/>
      <c r="M12" s="2108"/>
    </row>
    <row r="13" spans="1:23">
      <c r="B13" s="76" t="s">
        <v>789</v>
      </c>
      <c r="C13" s="2108" t="s">
        <v>796</v>
      </c>
      <c r="D13" s="2108"/>
      <c r="E13" s="2108"/>
      <c r="F13" s="2108"/>
      <c r="G13" s="2108"/>
      <c r="H13" s="2108"/>
      <c r="I13" s="2108"/>
      <c r="J13" s="2108"/>
      <c r="K13" s="2108"/>
      <c r="L13" s="2108"/>
      <c r="M13" s="2108"/>
    </row>
    <row r="14" spans="1:23">
      <c r="B14" s="76" t="s">
        <v>790</v>
      </c>
      <c r="C14" s="2108" t="s">
        <v>799</v>
      </c>
      <c r="D14" s="2108"/>
      <c r="E14" s="2108"/>
      <c r="F14" s="2108"/>
      <c r="G14" s="2108"/>
      <c r="H14" s="2108"/>
      <c r="I14" s="2108"/>
      <c r="J14" s="2108"/>
    </row>
    <row r="16" spans="1:23">
      <c r="B16" s="2109" t="s">
        <v>792</v>
      </c>
      <c r="C16" s="2110" t="s">
        <v>801</v>
      </c>
    </row>
    <row r="17" spans="1:3">
      <c r="B17" s="76" t="s">
        <v>789</v>
      </c>
      <c r="C17" s="2108" t="s">
        <v>796</v>
      </c>
    </row>
    <row r="18" spans="1:3">
      <c r="B18" s="76" t="s">
        <v>790</v>
      </c>
      <c r="C18" s="363" t="s">
        <v>794</v>
      </c>
    </row>
    <row r="19" spans="1:3">
      <c r="B19" s="76" t="s">
        <v>797</v>
      </c>
      <c r="C19" s="2119" t="s">
        <v>795</v>
      </c>
    </row>
    <row r="20" spans="1:3">
      <c r="B20" s="76" t="s">
        <v>798</v>
      </c>
      <c r="C20" s="2108" t="s">
        <v>799</v>
      </c>
    </row>
    <row r="22" spans="1:3">
      <c r="A22" s="2108"/>
      <c r="B22" s="2108"/>
      <c r="C22" s="2108"/>
    </row>
    <row r="23" spans="1:3">
      <c r="A23" s="2108"/>
      <c r="B23" s="2108"/>
      <c r="C23" s="2108"/>
    </row>
  </sheetData>
  <mergeCells count="5">
    <mergeCell ref="B7:K10"/>
    <mergeCell ref="A1:F1"/>
    <mergeCell ref="A4:E4"/>
    <mergeCell ref="A2:I2"/>
    <mergeCell ref="A3:I3"/>
  </mergeCells>
  <phoneticPr fontId="7" type="noConversion"/>
  <pageMargins left="0.75" right="0.75" top="1" bottom="1" header="0.5" footer="0.5"/>
  <pageSetup orientation="portrait" r:id="rId1"/>
  <headerFooter alignWithMargins="0"/>
  <drawing r:id="rId2"/>
  <legacyDrawing r:id="rId3"/>
  <oleObjects>
    <oleObject progId="Unknown" shapeId="47108" r:id="rId4"/>
  </oleObjects>
</worksheet>
</file>

<file path=xl/worksheets/sheet4.xml><?xml version="1.0" encoding="utf-8"?>
<worksheet xmlns="http://schemas.openxmlformats.org/spreadsheetml/2006/main" xmlns:r="http://schemas.openxmlformats.org/officeDocument/2006/relationships">
  <sheetPr codeName="Sheet14" enableFormatConditionsCalculation="0">
    <tabColor indexed="42"/>
  </sheetPr>
  <dimension ref="A1:V100"/>
  <sheetViews>
    <sheetView topLeftCell="A70" workbookViewId="0">
      <selection activeCell="A86" sqref="A86:B86"/>
    </sheetView>
  </sheetViews>
  <sheetFormatPr defaultRowHeight="11.25"/>
  <cols>
    <col min="1" max="1" width="9" style="72" customWidth="1"/>
    <col min="2" max="2" width="29.7109375" style="132" customWidth="1"/>
    <col min="3" max="3" width="16.140625" style="292" customWidth="1"/>
    <col min="4" max="4" width="17.5703125" style="132" bestFit="1" customWidth="1"/>
    <col min="5" max="10" width="15.7109375" style="132" customWidth="1"/>
    <col min="11" max="14" width="15.7109375" style="299" customWidth="1"/>
    <col min="15" max="15" width="15.7109375" style="132" customWidth="1"/>
    <col min="16" max="16" width="14.140625" style="132" customWidth="1"/>
    <col min="17" max="17" width="16" style="132" customWidth="1"/>
    <col min="18" max="18" width="14.42578125" style="132" customWidth="1"/>
    <col min="19" max="20" width="9.140625" style="132"/>
    <col min="21" max="21" width="17" style="132" customWidth="1"/>
    <col min="22" max="22" width="16.85546875" style="132" customWidth="1"/>
    <col min="23" max="16384" width="9.140625" style="132"/>
  </cols>
  <sheetData>
    <row r="1" spans="1:22" s="15" customFormat="1" ht="20.25" customHeight="1">
      <c r="A1" s="2210" t="s">
        <v>1354</v>
      </c>
      <c r="B1" s="2210"/>
      <c r="C1" s="2210"/>
      <c r="D1" s="2210"/>
      <c r="E1" s="2210"/>
      <c r="F1" s="2210"/>
    </row>
    <row r="2" spans="1:22" s="15" customFormat="1" ht="18.75" customHeight="1">
      <c r="B2" s="2211" t="str">
        <f ca="1">'I1 Intro'!C9</f>
        <v>Orillia Power Distribution Corporation</v>
      </c>
      <c r="C2" s="2211"/>
      <c r="D2" s="2211"/>
      <c r="E2" s="2211"/>
      <c r="F2" s="2211"/>
    </row>
    <row r="3" spans="1:22" s="15" customFormat="1" ht="18.75" customHeight="1">
      <c r="B3" s="2206" t="str">
        <f ca="1">'I1 Intro'!C13 &amp; "   " &amp; 'I1 Intro'!E13</f>
        <v xml:space="preserve">EB-2009-XXXX   </v>
      </c>
      <c r="C3" s="2206"/>
      <c r="D3" s="2206"/>
      <c r="E3" s="2206"/>
      <c r="F3" s="2206"/>
      <c r="G3" s="16"/>
    </row>
    <row r="4" spans="1:22" s="15" customFormat="1" ht="18.75">
      <c r="B4" s="2207">
        <f ca="1">'I1 Intro'!C15</f>
        <v>40053</v>
      </c>
      <c r="C4" s="2207"/>
      <c r="D4" s="2207"/>
      <c r="E4" s="2207"/>
      <c r="F4" s="2207"/>
    </row>
    <row r="5" spans="1:22" s="15" customFormat="1" ht="21" customHeight="1">
      <c r="B5" s="85" t="str">
        <f ca="1">"Sheet I4 Break Out Worksheet  - "&amp; 'I2 LDC class'!$C$17 &amp; "  " &amp;  'I2 LDC class'!$D$17</f>
        <v xml:space="preserve">Sheet I4 Break Out Worksheet  -   </v>
      </c>
      <c r="C5" s="86"/>
      <c r="D5" s="86"/>
      <c r="F5" s="53"/>
    </row>
    <row r="6" spans="1:22" s="15" customFormat="1" ht="6" customHeight="1">
      <c r="A6" s="18"/>
      <c r="B6" s="18"/>
      <c r="C6" s="18"/>
      <c r="D6" s="18"/>
      <c r="E6" s="18"/>
      <c r="F6" s="18"/>
      <c r="G6" s="18"/>
      <c r="H6" s="18"/>
      <c r="I6" s="18"/>
      <c r="J6" s="18"/>
      <c r="K6" s="18"/>
      <c r="L6" s="18"/>
      <c r="M6" s="18"/>
      <c r="N6" s="18"/>
      <c r="O6" s="18"/>
    </row>
    <row r="7" spans="1:22" s="56" customFormat="1">
      <c r="A7" s="133"/>
      <c r="H7" s="134"/>
      <c r="I7" s="134"/>
      <c r="J7" s="135"/>
      <c r="K7" s="136"/>
      <c r="L7" s="136"/>
      <c r="M7" s="136"/>
      <c r="N7" s="136"/>
    </row>
    <row r="8" spans="1:22" s="56" customFormat="1" ht="15.75">
      <c r="A8" s="137"/>
      <c r="C8" s="138"/>
      <c r="F8" s="139"/>
      <c r="G8" s="139"/>
      <c r="H8" s="134"/>
      <c r="I8" s="140"/>
      <c r="J8" s="135"/>
      <c r="K8" s="136"/>
      <c r="L8" s="136"/>
      <c r="M8" s="136"/>
      <c r="N8" s="136"/>
    </row>
    <row r="9" spans="1:22" s="56" customFormat="1" ht="12.75">
      <c r="C9" s="2200"/>
      <c r="D9" s="2200"/>
      <c r="E9" s="2200"/>
      <c r="F9" s="2200"/>
      <c r="G9" s="2200"/>
      <c r="H9" s="134"/>
      <c r="I9" s="134"/>
      <c r="J9" s="135"/>
      <c r="K9" s="136"/>
      <c r="L9" s="136"/>
      <c r="M9" s="136"/>
      <c r="N9" s="136"/>
    </row>
    <row r="10" spans="1:22" s="56" customFormat="1">
      <c r="A10" s="137"/>
      <c r="H10" s="134"/>
      <c r="I10" s="134"/>
      <c r="J10" s="135"/>
      <c r="K10" s="136"/>
      <c r="L10" s="136"/>
      <c r="M10" s="136"/>
      <c r="N10" s="136"/>
    </row>
    <row r="11" spans="1:22" ht="27.75" customHeight="1" thickBot="1">
      <c r="A11" s="141"/>
      <c r="B11" s="142"/>
      <c r="C11" s="143"/>
      <c r="D11" s="144"/>
      <c r="E11" s="144"/>
      <c r="F11" s="144"/>
      <c r="G11" s="144"/>
      <c r="H11" s="144"/>
      <c r="I11" s="144"/>
      <c r="J11" s="144"/>
      <c r="K11" s="145"/>
      <c r="L11" s="145"/>
      <c r="M11" s="145"/>
      <c r="N11" s="145"/>
      <c r="O11" s="142"/>
    </row>
    <row r="12" spans="1:22" ht="40.5" customHeight="1" thickBot="1">
      <c r="A12" s="2226" t="s">
        <v>819</v>
      </c>
      <c r="B12" s="2227"/>
      <c r="C12" s="2140">
        <v>16531500</v>
      </c>
      <c r="E12" s="144"/>
      <c r="F12" s="144"/>
      <c r="G12" s="144"/>
      <c r="H12" s="144"/>
      <c r="I12" s="144"/>
      <c r="J12" s="144"/>
      <c r="K12" s="145"/>
      <c r="L12" s="145"/>
      <c r="M12" s="145"/>
      <c r="N12" s="145"/>
      <c r="O12" s="142"/>
    </row>
    <row r="13" spans="1:22" ht="21.75" customHeight="1" thickBot="1">
      <c r="A13" s="141"/>
      <c r="B13" s="142"/>
      <c r="C13" s="143"/>
      <c r="D13" s="144"/>
      <c r="E13" s="144"/>
      <c r="F13" s="144"/>
      <c r="G13" s="144"/>
      <c r="H13" s="144"/>
      <c r="I13" s="144"/>
      <c r="J13" s="144"/>
      <c r="K13" s="145"/>
      <c r="L13" s="145"/>
      <c r="M13" s="145"/>
      <c r="N13" s="145"/>
      <c r="O13" s="142"/>
    </row>
    <row r="14" spans="1:22" ht="18" customHeight="1" thickBot="1">
      <c r="A14" s="2228" t="s">
        <v>109</v>
      </c>
      <c r="B14" s="2229"/>
      <c r="C14" s="2234" t="s">
        <v>273</v>
      </c>
      <c r="D14" s="2235"/>
      <c r="E14" s="2235"/>
      <c r="F14" s="2235"/>
      <c r="G14" s="2235"/>
      <c r="H14" s="2235"/>
      <c r="I14" s="2235"/>
      <c r="J14" s="2235"/>
      <c r="K14" s="2236"/>
      <c r="L14" s="2231" t="s">
        <v>274</v>
      </c>
      <c r="M14" s="2232"/>
      <c r="N14" s="2232"/>
      <c r="O14" s="2233"/>
    </row>
    <row r="15" spans="1:22" s="146" customFormat="1" ht="18" customHeight="1">
      <c r="A15" s="2230"/>
      <c r="B15" s="2230"/>
      <c r="C15" s="2237"/>
      <c r="D15" s="2238"/>
      <c r="E15" s="2238"/>
      <c r="F15" s="2238"/>
      <c r="G15" s="2238"/>
      <c r="H15" s="2238"/>
      <c r="I15" s="2238"/>
      <c r="J15" s="2238"/>
      <c r="K15" s="2239"/>
      <c r="L15" s="156">
        <v>5705</v>
      </c>
      <c r="M15" s="157">
        <v>5710</v>
      </c>
      <c r="N15" s="157">
        <v>5715</v>
      </c>
      <c r="O15" s="158">
        <v>5720</v>
      </c>
      <c r="Q15" s="2224" t="s">
        <v>282</v>
      </c>
      <c r="R15" s="2225"/>
      <c r="U15" s="2224" t="s">
        <v>284</v>
      </c>
      <c r="V15" s="2225"/>
    </row>
    <row r="16" spans="1:22" s="174" customFormat="1" ht="63.75">
      <c r="A16" s="147" t="s">
        <v>781</v>
      </c>
      <c r="B16" s="148" t="s">
        <v>1462</v>
      </c>
      <c r="C16" s="149" t="s">
        <v>108</v>
      </c>
      <c r="D16" s="150" t="s">
        <v>335</v>
      </c>
      <c r="E16" s="150" t="s">
        <v>334</v>
      </c>
      <c r="F16" s="150" t="s">
        <v>200</v>
      </c>
      <c r="G16" s="151" t="s">
        <v>119</v>
      </c>
      <c r="H16" s="152" t="s">
        <v>1432</v>
      </c>
      <c r="I16" s="152" t="s">
        <v>1400</v>
      </c>
      <c r="J16" s="152" t="s">
        <v>728</v>
      </c>
      <c r="K16" s="155" t="s">
        <v>266</v>
      </c>
      <c r="L16" s="149" t="s">
        <v>307</v>
      </c>
      <c r="M16" s="153" t="s">
        <v>1105</v>
      </c>
      <c r="N16" s="153" t="s">
        <v>1106</v>
      </c>
      <c r="O16" s="154" t="s">
        <v>1107</v>
      </c>
      <c r="Q16" s="151" t="s">
        <v>119</v>
      </c>
      <c r="R16" s="152" t="s">
        <v>1432</v>
      </c>
      <c r="U16" s="152" t="s">
        <v>1400</v>
      </c>
      <c r="V16" s="149" t="s">
        <v>307</v>
      </c>
    </row>
    <row r="17" spans="1:22" s="175" customFormat="1" ht="25.5">
      <c r="A17" s="159">
        <v>1565</v>
      </c>
      <c r="B17" s="160" t="s">
        <v>1474</v>
      </c>
      <c r="C17" s="163">
        <f ca="1">+'I3 TB Data'!H78</f>
        <v>0</v>
      </c>
      <c r="D17" s="164"/>
      <c r="E17" s="165">
        <v>0</v>
      </c>
      <c r="F17" s="166">
        <f>+E17+C17</f>
        <v>0</v>
      </c>
      <c r="G17" s="1696"/>
      <c r="H17" s="1697"/>
      <c r="I17" s="1698"/>
      <c r="J17" s="1698"/>
      <c r="K17" s="167">
        <f t="shared" ref="K17:K56" si="0">+F17+G17+H17+I17+J17</f>
        <v>0</v>
      </c>
      <c r="L17" s="1703"/>
      <c r="M17" s="1703"/>
      <c r="N17" s="1703"/>
      <c r="O17" s="1703"/>
      <c r="Q17" s="1696"/>
      <c r="R17" s="1697"/>
      <c r="T17" s="161"/>
      <c r="U17" s="2148"/>
      <c r="V17" s="2144"/>
    </row>
    <row r="18" spans="1:22" s="175" customFormat="1" ht="12.75">
      <c r="A18" s="161">
        <v>1805</v>
      </c>
      <c r="B18" s="162" t="s">
        <v>623</v>
      </c>
      <c r="C18" s="163">
        <f ca="1">+'I3 TB Data'!H119</f>
        <v>134000</v>
      </c>
      <c r="D18" s="164"/>
      <c r="E18" s="168">
        <f>-SUM(E19:E20)</f>
        <v>-134000</v>
      </c>
      <c r="F18" s="166">
        <f>+E18+C18</f>
        <v>0</v>
      </c>
      <c r="G18" s="1699"/>
      <c r="H18" s="1699"/>
      <c r="I18" s="1700"/>
      <c r="J18" s="1700"/>
      <c r="K18" s="167"/>
      <c r="L18" s="1705"/>
      <c r="M18" s="1705"/>
      <c r="N18" s="1705"/>
      <c r="O18" s="1705"/>
      <c r="Q18" s="1699"/>
      <c r="R18" s="1699"/>
      <c r="T18" s="161">
        <v>1805</v>
      </c>
      <c r="U18" s="2149">
        <v>0</v>
      </c>
      <c r="V18" s="2149">
        <v>0</v>
      </c>
    </row>
    <row r="19" spans="1:22" s="175" customFormat="1" ht="12.75">
      <c r="A19" s="161" t="s">
        <v>129</v>
      </c>
      <c r="B19" s="162" t="s">
        <v>1394</v>
      </c>
      <c r="C19" s="163"/>
      <c r="D19" s="169"/>
      <c r="E19" s="168">
        <f>C18*D19</f>
        <v>0</v>
      </c>
      <c r="F19" s="166">
        <f>E19</f>
        <v>0</v>
      </c>
      <c r="G19" s="1696"/>
      <c r="H19" s="1696"/>
      <c r="I19" s="1698"/>
      <c r="J19" s="1698"/>
      <c r="K19" s="167">
        <f t="shared" si="0"/>
        <v>0</v>
      </c>
      <c r="L19" s="1703"/>
      <c r="M19" s="1703"/>
      <c r="N19" s="1703"/>
      <c r="O19" s="1703"/>
      <c r="Q19" s="1696"/>
      <c r="R19" s="1696"/>
      <c r="T19" s="161"/>
      <c r="U19" s="2144"/>
      <c r="V19" s="2144"/>
    </row>
    <row r="20" spans="1:22" s="175" customFormat="1" ht="12.75">
      <c r="A20" s="161" t="s">
        <v>130</v>
      </c>
      <c r="B20" s="162" t="s">
        <v>1396</v>
      </c>
      <c r="C20" s="163"/>
      <c r="D20" s="170">
        <f>1-D19</f>
        <v>1</v>
      </c>
      <c r="E20" s="168">
        <f>C18*D20</f>
        <v>134000</v>
      </c>
      <c r="F20" s="166">
        <f>E20</f>
        <v>134000</v>
      </c>
      <c r="G20" s="1696"/>
      <c r="H20" s="1696"/>
      <c r="I20" s="1698">
        <f>-D20*U18</f>
        <v>0</v>
      </c>
      <c r="J20" s="1698"/>
      <c r="K20" s="167">
        <f t="shared" si="0"/>
        <v>134000</v>
      </c>
      <c r="L20" s="1703">
        <f>D20*V18</f>
        <v>0</v>
      </c>
      <c r="M20" s="1703"/>
      <c r="N20" s="1703"/>
      <c r="O20" s="1703"/>
      <c r="Q20" s="1696"/>
      <c r="R20" s="1696"/>
      <c r="T20" s="161"/>
      <c r="U20" s="2144"/>
      <c r="V20" s="2144"/>
    </row>
    <row r="21" spans="1:22" s="175" customFormat="1" ht="12.75">
      <c r="A21" s="161">
        <v>1806</v>
      </c>
      <c r="B21" s="162" t="s">
        <v>624</v>
      </c>
      <c r="C21" s="163">
        <f ca="1">+'I3 TB Data'!H120</f>
        <v>49000</v>
      </c>
      <c r="D21" s="171"/>
      <c r="E21" s="168">
        <f>-SUM(E22:E23)</f>
        <v>-49000</v>
      </c>
      <c r="F21" s="166">
        <f>+E21+C21</f>
        <v>0</v>
      </c>
      <c r="G21" s="1699"/>
      <c r="H21" s="1699"/>
      <c r="I21" s="1700"/>
      <c r="J21" s="1700"/>
      <c r="K21" s="167"/>
      <c r="L21" s="1705"/>
      <c r="M21" s="1705"/>
      <c r="N21" s="1705"/>
      <c r="O21" s="1705"/>
      <c r="Q21" s="1699"/>
      <c r="R21" s="1699"/>
      <c r="T21" s="161">
        <v>1806</v>
      </c>
      <c r="U21" s="2149">
        <v>32000</v>
      </c>
      <c r="V21" s="2149">
        <v>2000</v>
      </c>
    </row>
    <row r="22" spans="1:22" s="175" customFormat="1" ht="12.75">
      <c r="A22" s="161" t="s">
        <v>131</v>
      </c>
      <c r="B22" s="162" t="s">
        <v>1395</v>
      </c>
      <c r="C22" s="163"/>
      <c r="D22" s="169"/>
      <c r="E22" s="168">
        <f>C21*D22</f>
        <v>0</v>
      </c>
      <c r="F22" s="166">
        <f>E22</f>
        <v>0</v>
      </c>
      <c r="G22" s="1696"/>
      <c r="H22" s="1696"/>
      <c r="I22" s="1698"/>
      <c r="J22" s="1698"/>
      <c r="K22" s="167">
        <f t="shared" si="0"/>
        <v>0</v>
      </c>
      <c r="L22" s="1703"/>
      <c r="M22" s="1703"/>
      <c r="N22" s="1703"/>
      <c r="O22" s="1703"/>
      <c r="Q22" s="1696"/>
      <c r="R22" s="1696"/>
      <c r="T22" s="161"/>
      <c r="U22" s="2144"/>
      <c r="V22" s="2144"/>
    </row>
    <row r="23" spans="1:22" s="175" customFormat="1" ht="12.75">
      <c r="A23" s="161" t="s">
        <v>132</v>
      </c>
      <c r="B23" s="162" t="s">
        <v>1397</v>
      </c>
      <c r="C23" s="163"/>
      <c r="D23" s="170">
        <f>1-D22</f>
        <v>1</v>
      </c>
      <c r="E23" s="168">
        <f>C21*D23</f>
        <v>49000</v>
      </c>
      <c r="F23" s="166">
        <f>E23</f>
        <v>49000</v>
      </c>
      <c r="G23" s="1696"/>
      <c r="H23" s="1696"/>
      <c r="I23" s="1698">
        <f>-D23*U21</f>
        <v>-32000</v>
      </c>
      <c r="J23" s="1698"/>
      <c r="K23" s="167">
        <f t="shared" si="0"/>
        <v>17000</v>
      </c>
      <c r="L23" s="1703">
        <f>D23*V21</f>
        <v>2000</v>
      </c>
      <c r="M23" s="1703"/>
      <c r="N23" s="1703"/>
      <c r="O23" s="1703"/>
      <c r="Q23" s="1696"/>
      <c r="R23" s="1696"/>
      <c r="T23" s="161"/>
      <c r="U23" s="2144"/>
      <c r="V23" s="2144"/>
    </row>
    <row r="24" spans="1:22" s="175" customFormat="1" ht="12.75">
      <c r="A24" s="161">
        <v>1808</v>
      </c>
      <c r="B24" s="162" t="s">
        <v>625</v>
      </c>
      <c r="C24" s="163">
        <f ca="1">+'I3 TB Data'!H121</f>
        <v>0</v>
      </c>
      <c r="D24" s="171"/>
      <c r="E24" s="168">
        <f>-SUM(E25:E26)</f>
        <v>0</v>
      </c>
      <c r="F24" s="166">
        <f>+E24+C24</f>
        <v>0</v>
      </c>
      <c r="G24" s="1699"/>
      <c r="H24" s="1699"/>
      <c r="I24" s="1700"/>
      <c r="J24" s="1700"/>
      <c r="K24" s="167"/>
      <c r="L24" s="1706"/>
      <c r="M24" s="1706"/>
      <c r="N24" s="1705"/>
      <c r="O24" s="1705"/>
      <c r="Q24" s="1699"/>
      <c r="R24" s="1699"/>
      <c r="T24" s="161">
        <v>1808</v>
      </c>
      <c r="U24" s="2149">
        <v>0</v>
      </c>
      <c r="V24" s="2149">
        <v>0</v>
      </c>
    </row>
    <row r="25" spans="1:22" s="175" customFormat="1" ht="12.75">
      <c r="A25" s="161" t="s">
        <v>133</v>
      </c>
      <c r="B25" s="162" t="s">
        <v>1398</v>
      </c>
      <c r="C25" s="163"/>
      <c r="D25" s="169"/>
      <c r="E25" s="168">
        <f>C24*D25</f>
        <v>0</v>
      </c>
      <c r="F25" s="166">
        <f>E25</f>
        <v>0</v>
      </c>
      <c r="G25" s="1696"/>
      <c r="H25" s="1696"/>
      <c r="I25" s="1698"/>
      <c r="J25" s="1698"/>
      <c r="K25" s="167">
        <f t="shared" si="0"/>
        <v>0</v>
      </c>
      <c r="L25" s="1704"/>
      <c r="M25" s="1704"/>
      <c r="N25" s="1703"/>
      <c r="O25" s="1703"/>
      <c r="Q25" s="1696"/>
      <c r="R25" s="1696"/>
      <c r="T25" s="161"/>
      <c r="U25" s="2144"/>
      <c r="V25" s="2144"/>
    </row>
    <row r="26" spans="1:22" s="175" customFormat="1" ht="12.75">
      <c r="A26" s="161" t="s">
        <v>134</v>
      </c>
      <c r="B26" s="162" t="s">
        <v>1399</v>
      </c>
      <c r="C26" s="163"/>
      <c r="D26" s="170">
        <f>1-D25</f>
        <v>1</v>
      </c>
      <c r="E26" s="168">
        <f>C24*D26</f>
        <v>0</v>
      </c>
      <c r="F26" s="166">
        <f>E26</f>
        <v>0</v>
      </c>
      <c r="G26" s="1696"/>
      <c r="H26" s="1696"/>
      <c r="I26" s="1698">
        <f>-D26*U24</f>
        <v>0</v>
      </c>
      <c r="J26" s="1698"/>
      <c r="K26" s="167">
        <f t="shared" si="0"/>
        <v>0</v>
      </c>
      <c r="L26" s="1703">
        <f>D26*V24</f>
        <v>0</v>
      </c>
      <c r="M26" s="1704"/>
      <c r="N26" s="1703"/>
      <c r="O26" s="1703"/>
      <c r="Q26" s="1696"/>
      <c r="R26" s="1696"/>
      <c r="T26" s="161"/>
      <c r="U26" s="2144"/>
      <c r="V26" s="2144"/>
    </row>
    <row r="27" spans="1:22" s="175" customFormat="1" ht="12.75">
      <c r="A27" s="161">
        <v>1810</v>
      </c>
      <c r="B27" s="162" t="s">
        <v>626</v>
      </c>
      <c r="C27" s="163">
        <f ca="1">+'I3 TB Data'!H122</f>
        <v>0</v>
      </c>
      <c r="D27" s="171"/>
      <c r="E27" s="168">
        <f>-SUM(E28:E29)</f>
        <v>0</v>
      </c>
      <c r="F27" s="166">
        <f>+E27+C27</f>
        <v>0</v>
      </c>
      <c r="G27" s="1699"/>
      <c r="H27" s="1699"/>
      <c r="I27" s="1700"/>
      <c r="J27" s="1700"/>
      <c r="K27" s="167"/>
      <c r="L27" s="1706"/>
      <c r="M27" s="1706"/>
      <c r="N27" s="1705"/>
      <c r="O27" s="1705"/>
      <c r="Q27" s="1699"/>
      <c r="R27" s="1699"/>
      <c r="T27" s="161">
        <v>1810</v>
      </c>
      <c r="U27" s="2149">
        <v>0</v>
      </c>
      <c r="V27" s="2149">
        <v>0</v>
      </c>
    </row>
    <row r="28" spans="1:22" s="175" customFormat="1" ht="12.75">
      <c r="A28" s="161" t="s">
        <v>135</v>
      </c>
      <c r="B28" s="162" t="s">
        <v>1418</v>
      </c>
      <c r="C28" s="163"/>
      <c r="D28" s="169"/>
      <c r="E28" s="168">
        <f>C27*D28</f>
        <v>0</v>
      </c>
      <c r="F28" s="166">
        <f>E28</f>
        <v>0</v>
      </c>
      <c r="G28" s="1696"/>
      <c r="H28" s="1696"/>
      <c r="I28" s="1698"/>
      <c r="J28" s="1698"/>
      <c r="K28" s="167">
        <f t="shared" si="0"/>
        <v>0</v>
      </c>
      <c r="L28" s="1704"/>
      <c r="M28" s="1704"/>
      <c r="N28" s="1703"/>
      <c r="O28" s="1703"/>
      <c r="Q28" s="1696"/>
      <c r="R28" s="1696"/>
      <c r="T28" s="161"/>
      <c r="U28" s="2144"/>
      <c r="V28" s="2144"/>
    </row>
    <row r="29" spans="1:22" s="175" customFormat="1" ht="12.75">
      <c r="A29" s="161" t="s">
        <v>136</v>
      </c>
      <c r="B29" s="162" t="s">
        <v>1419</v>
      </c>
      <c r="C29" s="163"/>
      <c r="D29" s="170">
        <f>1-D28</f>
        <v>1</v>
      </c>
      <c r="E29" s="168">
        <f>C27*D29</f>
        <v>0</v>
      </c>
      <c r="F29" s="166">
        <f>E29</f>
        <v>0</v>
      </c>
      <c r="G29" s="1696"/>
      <c r="H29" s="1696"/>
      <c r="I29" s="1698">
        <f>-D29*U27</f>
        <v>0</v>
      </c>
      <c r="J29" s="1698"/>
      <c r="K29" s="167">
        <f t="shared" si="0"/>
        <v>0</v>
      </c>
      <c r="L29" s="1703">
        <f>D29*V27</f>
        <v>0</v>
      </c>
      <c r="M29" s="1704"/>
      <c r="N29" s="1703"/>
      <c r="O29" s="1703"/>
      <c r="Q29" s="1696"/>
      <c r="R29" s="1696"/>
      <c r="T29" s="161"/>
      <c r="U29" s="2144"/>
      <c r="V29" s="2144"/>
    </row>
    <row r="30" spans="1:22" s="175" customFormat="1" ht="25.5">
      <c r="A30" s="161">
        <v>1815</v>
      </c>
      <c r="B30" s="162" t="s">
        <v>424</v>
      </c>
      <c r="C30" s="163">
        <f ca="1">+'I3 TB Data'!H123</f>
        <v>0</v>
      </c>
      <c r="D30" s="171"/>
      <c r="E30" s="168">
        <v>0</v>
      </c>
      <c r="F30" s="166">
        <f>+E30+C30</f>
        <v>0</v>
      </c>
      <c r="G30" s="1696"/>
      <c r="H30" s="1696"/>
      <c r="I30" s="1698"/>
      <c r="J30" s="1698"/>
      <c r="K30" s="167">
        <f t="shared" si="0"/>
        <v>0</v>
      </c>
      <c r="L30" s="1704"/>
      <c r="M30" s="1704"/>
      <c r="N30" s="1703"/>
      <c r="O30" s="1703"/>
      <c r="Q30" s="1696"/>
      <c r="R30" s="1696"/>
      <c r="T30" s="161">
        <v>1815</v>
      </c>
      <c r="U30" s="2149">
        <v>0</v>
      </c>
      <c r="V30" s="2149">
        <v>0</v>
      </c>
    </row>
    <row r="31" spans="1:22" s="175" customFormat="1" ht="25.5">
      <c r="A31" s="161">
        <v>1820</v>
      </c>
      <c r="B31" s="162" t="s">
        <v>425</v>
      </c>
      <c r="C31" s="163">
        <f ca="1">+'I3 TB Data'!H124</f>
        <v>3861500</v>
      </c>
      <c r="D31" s="171"/>
      <c r="E31" s="168">
        <f>-SUM(E32:E34)</f>
        <v>-3861500</v>
      </c>
      <c r="F31" s="166">
        <f>+E31+C31</f>
        <v>0</v>
      </c>
      <c r="G31" s="1696"/>
      <c r="H31" s="1696"/>
      <c r="I31" s="1698"/>
      <c r="J31" s="1698"/>
      <c r="K31" s="167">
        <f t="shared" si="0"/>
        <v>0</v>
      </c>
      <c r="L31" s="1704"/>
      <c r="M31" s="1704"/>
      <c r="N31" s="1703"/>
      <c r="O31" s="1703"/>
      <c r="Q31" s="1696"/>
      <c r="R31" s="1696"/>
      <c r="T31" s="161">
        <v>1820</v>
      </c>
      <c r="U31" s="2149">
        <v>2136500</v>
      </c>
      <c r="V31" s="2149">
        <v>93000</v>
      </c>
    </row>
    <row r="32" spans="1:22" s="175" customFormat="1" ht="38.25">
      <c r="A32" s="1690" t="s">
        <v>936</v>
      </c>
      <c r="B32" s="1691" t="s">
        <v>893</v>
      </c>
      <c r="C32" s="163"/>
      <c r="D32" s="169"/>
      <c r="E32" s="168">
        <f>C31*D32</f>
        <v>0</v>
      </c>
      <c r="F32" s="166">
        <f>E32</f>
        <v>0</v>
      </c>
      <c r="G32" s="1696"/>
      <c r="H32" s="1696"/>
      <c r="I32" s="1698"/>
      <c r="J32" s="1698"/>
      <c r="K32" s="167">
        <f t="shared" si="0"/>
        <v>0</v>
      </c>
      <c r="L32" s="1704"/>
      <c r="M32" s="1704"/>
      <c r="N32" s="1703"/>
      <c r="O32" s="1703"/>
      <c r="Q32" s="1696"/>
      <c r="R32" s="1696"/>
      <c r="T32" s="1690"/>
      <c r="U32" s="2144"/>
      <c r="V32" s="2144"/>
    </row>
    <row r="33" spans="1:22" s="175" customFormat="1" ht="38.25">
      <c r="A33" s="1690" t="s">
        <v>937</v>
      </c>
      <c r="B33" s="1691" t="s">
        <v>894</v>
      </c>
      <c r="C33" s="163"/>
      <c r="D33" s="169">
        <v>1</v>
      </c>
      <c r="E33" s="168">
        <f>C31*D33</f>
        <v>3861500</v>
      </c>
      <c r="F33" s="166">
        <f>E33</f>
        <v>3861500</v>
      </c>
      <c r="G33" s="1696"/>
      <c r="H33" s="1696"/>
      <c r="I33" s="1698">
        <f>-D33*U31</f>
        <v>-2136500</v>
      </c>
      <c r="J33" s="1698"/>
      <c r="K33" s="167">
        <f t="shared" si="0"/>
        <v>1725000</v>
      </c>
      <c r="L33" s="1703">
        <f>D33*V31</f>
        <v>93000</v>
      </c>
      <c r="M33" s="1704"/>
      <c r="N33" s="1703"/>
      <c r="O33" s="1703"/>
      <c r="Q33" s="1696"/>
      <c r="R33" s="1696"/>
      <c r="T33" s="1690"/>
      <c r="U33" s="2144"/>
      <c r="V33" s="2144"/>
    </row>
    <row r="34" spans="1:22" s="175" customFormat="1" ht="38.25">
      <c r="A34" s="1690" t="s">
        <v>883</v>
      </c>
      <c r="B34" s="1691" t="s">
        <v>884</v>
      </c>
      <c r="C34" s="163"/>
      <c r="D34" s="172">
        <f>1-(D32+D33)</f>
        <v>0</v>
      </c>
      <c r="E34" s="168">
        <f>C31*D34</f>
        <v>0</v>
      </c>
      <c r="F34" s="166">
        <f>E34</f>
        <v>0</v>
      </c>
      <c r="G34" s="1696"/>
      <c r="H34" s="1696"/>
      <c r="I34" s="1698"/>
      <c r="J34" s="1698"/>
      <c r="K34" s="167">
        <f t="shared" si="0"/>
        <v>0</v>
      </c>
      <c r="L34" s="1704"/>
      <c r="M34" s="1704"/>
      <c r="N34" s="1703"/>
      <c r="O34" s="1703"/>
      <c r="Q34" s="1696"/>
      <c r="R34" s="1696"/>
      <c r="T34" s="1690"/>
      <c r="U34" s="2144"/>
      <c r="V34" s="2144"/>
    </row>
    <row r="35" spans="1:22" s="175" customFormat="1" ht="12.75">
      <c r="A35" s="161">
        <v>1825</v>
      </c>
      <c r="B35" s="162" t="s">
        <v>426</v>
      </c>
      <c r="C35" s="163">
        <f ca="1">+'I3 TB Data'!H125</f>
        <v>0</v>
      </c>
      <c r="D35" s="171"/>
      <c r="E35" s="168">
        <f>-SUM(E36:E37)</f>
        <v>0</v>
      </c>
      <c r="F35" s="166">
        <f>+E35+C35</f>
        <v>0</v>
      </c>
      <c r="G35" s="1699"/>
      <c r="H35" s="1699"/>
      <c r="I35" s="1700"/>
      <c r="J35" s="1700"/>
      <c r="K35" s="167"/>
      <c r="L35" s="1706"/>
      <c r="M35" s="1706"/>
      <c r="N35" s="1705"/>
      <c r="O35" s="1705"/>
      <c r="Q35" s="1699"/>
      <c r="R35" s="1699"/>
      <c r="T35" s="161">
        <v>1825</v>
      </c>
      <c r="U35" s="2149">
        <v>0</v>
      </c>
      <c r="V35" s="2149">
        <v>0</v>
      </c>
    </row>
    <row r="36" spans="1:22" s="175" customFormat="1" ht="25.5">
      <c r="A36" s="1690" t="s">
        <v>137</v>
      </c>
      <c r="B36" s="1691" t="s">
        <v>1420</v>
      </c>
      <c r="C36" s="163"/>
      <c r="D36" s="169"/>
      <c r="E36" s="168">
        <f>C35*D36</f>
        <v>0</v>
      </c>
      <c r="F36" s="166">
        <f>E36</f>
        <v>0</v>
      </c>
      <c r="G36" s="1696"/>
      <c r="H36" s="1696"/>
      <c r="I36" s="1698"/>
      <c r="J36" s="1698"/>
      <c r="K36" s="167">
        <f t="shared" si="0"/>
        <v>0</v>
      </c>
      <c r="L36" s="1704"/>
      <c r="M36" s="1704"/>
      <c r="N36" s="1703"/>
      <c r="O36" s="1703"/>
      <c r="Q36" s="1696"/>
      <c r="R36" s="1696"/>
      <c r="T36" s="1690"/>
      <c r="U36" s="2144"/>
      <c r="V36" s="2144"/>
    </row>
    <row r="37" spans="1:22" s="175" customFormat="1" ht="25.5">
      <c r="A37" s="1690" t="s">
        <v>138</v>
      </c>
      <c r="B37" s="1691" t="s">
        <v>1421</v>
      </c>
      <c r="C37" s="163"/>
      <c r="D37" s="170">
        <f>1-D36</f>
        <v>1</v>
      </c>
      <c r="E37" s="168">
        <f>C35*D37</f>
        <v>0</v>
      </c>
      <c r="F37" s="166">
        <f>E37</f>
        <v>0</v>
      </c>
      <c r="G37" s="1696"/>
      <c r="H37" s="1696"/>
      <c r="I37" s="1698">
        <f>-D37*U35</f>
        <v>0</v>
      </c>
      <c r="J37" s="1698"/>
      <c r="K37" s="167">
        <f t="shared" si="0"/>
        <v>0</v>
      </c>
      <c r="L37" s="1704">
        <f>D37*V35</f>
        <v>0</v>
      </c>
      <c r="M37" s="1704"/>
      <c r="N37" s="1703"/>
      <c r="O37" s="1703"/>
      <c r="Q37" s="1696"/>
      <c r="R37" s="1696"/>
      <c r="T37" s="1690"/>
      <c r="U37" s="2144"/>
      <c r="V37" s="2144"/>
    </row>
    <row r="38" spans="1:22" s="175" customFormat="1" ht="12.75">
      <c r="A38" s="161">
        <v>1830</v>
      </c>
      <c r="B38" s="162" t="s">
        <v>427</v>
      </c>
      <c r="C38" s="163">
        <f ca="1">+'I3 TB Data'!H126</f>
        <v>1</v>
      </c>
      <c r="D38" s="171"/>
      <c r="E38" s="168">
        <f>-SUM(E39:E41)</f>
        <v>-1</v>
      </c>
      <c r="F38" s="166">
        <f>+E38+C38</f>
        <v>0</v>
      </c>
      <c r="G38" s="1699"/>
      <c r="H38" s="1699"/>
      <c r="I38" s="1700"/>
      <c r="J38" s="1700"/>
      <c r="K38" s="167"/>
      <c r="L38" s="1706"/>
      <c r="M38" s="1706"/>
      <c r="N38" s="1705"/>
      <c r="O38" s="1705"/>
      <c r="Q38" s="1699"/>
      <c r="R38" s="1699"/>
      <c r="T38" s="161">
        <v>1830</v>
      </c>
      <c r="U38" s="2149">
        <v>0</v>
      </c>
      <c r="V38" s="2149">
        <v>0</v>
      </c>
    </row>
    <row r="39" spans="1:22" s="175" customFormat="1" ht="25.5">
      <c r="A39" s="1690" t="s">
        <v>139</v>
      </c>
      <c r="B39" s="1691" t="s">
        <v>1422</v>
      </c>
      <c r="C39" s="163"/>
      <c r="D39" s="169"/>
      <c r="E39" s="168">
        <f>C38*D39</f>
        <v>0</v>
      </c>
      <c r="F39" s="166">
        <f>E39</f>
        <v>0</v>
      </c>
      <c r="G39" s="1696"/>
      <c r="H39" s="1696"/>
      <c r="I39" s="1698"/>
      <c r="J39" s="1698"/>
      <c r="K39" s="167">
        <f t="shared" si="0"/>
        <v>0</v>
      </c>
      <c r="L39" s="1704"/>
      <c r="M39" s="1704"/>
      <c r="N39" s="1703"/>
      <c r="O39" s="1703"/>
      <c r="Q39" s="1696"/>
      <c r="R39" s="1696"/>
      <c r="T39" s="1690"/>
      <c r="U39" s="2144"/>
      <c r="V39" s="2144"/>
    </row>
    <row r="40" spans="1:22" s="175" customFormat="1" ht="25.5">
      <c r="A40" s="1690" t="s">
        <v>140</v>
      </c>
      <c r="B40" s="1691" t="s">
        <v>1423</v>
      </c>
      <c r="C40" s="163"/>
      <c r="D40" s="169"/>
      <c r="E40" s="168">
        <f>C38*D40</f>
        <v>0</v>
      </c>
      <c r="F40" s="166">
        <f>E40</f>
        <v>0</v>
      </c>
      <c r="G40" s="1696"/>
      <c r="H40" s="1696"/>
      <c r="I40" s="1698"/>
      <c r="J40" s="1698"/>
      <c r="K40" s="167">
        <f t="shared" si="0"/>
        <v>0</v>
      </c>
      <c r="L40" s="1703"/>
      <c r="M40" s="1704"/>
      <c r="N40" s="1703"/>
      <c r="O40" s="1703"/>
      <c r="Q40" s="1696"/>
      <c r="R40" s="1696"/>
      <c r="T40" s="1690"/>
      <c r="U40" s="2144"/>
      <c r="V40" s="2144"/>
    </row>
    <row r="41" spans="1:22" s="175" customFormat="1" ht="25.5">
      <c r="A41" s="1690" t="s">
        <v>141</v>
      </c>
      <c r="B41" s="1691" t="s">
        <v>1447</v>
      </c>
      <c r="C41" s="163"/>
      <c r="D41" s="170">
        <f>1-(D39+D40)</f>
        <v>1</v>
      </c>
      <c r="E41" s="168">
        <f>C38*D41</f>
        <v>1</v>
      </c>
      <c r="F41" s="166">
        <f>E41</f>
        <v>1</v>
      </c>
      <c r="G41" s="1696"/>
      <c r="H41" s="1696"/>
      <c r="I41" s="1698">
        <f>-D41*U38</f>
        <v>0</v>
      </c>
      <c r="J41" s="1698"/>
      <c r="K41" s="167">
        <f t="shared" si="0"/>
        <v>1</v>
      </c>
      <c r="L41" s="1703">
        <f>D41*V38</f>
        <v>0</v>
      </c>
      <c r="M41" s="1704"/>
      <c r="N41" s="1703"/>
      <c r="O41" s="1703"/>
      <c r="Q41" s="1696"/>
      <c r="R41" s="1696"/>
      <c r="T41" s="1690"/>
      <c r="U41" s="2144"/>
      <c r="V41" s="2144"/>
    </row>
    <row r="42" spans="1:22" s="175" customFormat="1" ht="25.5">
      <c r="A42" s="161">
        <v>1835</v>
      </c>
      <c r="B42" s="162" t="s">
        <v>413</v>
      </c>
      <c r="C42" s="163">
        <f ca="1">+'I3 TB Data'!H127</f>
        <v>13603499</v>
      </c>
      <c r="D42" s="171"/>
      <c r="E42" s="168">
        <f>-SUM(E43:E45)</f>
        <v>-13603499</v>
      </c>
      <c r="F42" s="166">
        <f>+E42+C42</f>
        <v>0</v>
      </c>
      <c r="G42" s="1699"/>
      <c r="H42" s="1699"/>
      <c r="I42" s="1700"/>
      <c r="J42" s="1700"/>
      <c r="K42" s="167"/>
      <c r="L42" s="1706"/>
      <c r="M42" s="1706"/>
      <c r="N42" s="1705"/>
      <c r="O42" s="1705"/>
      <c r="Q42" s="1699"/>
      <c r="R42" s="1699"/>
      <c r="T42" s="161">
        <v>1835</v>
      </c>
      <c r="U42" s="2149">
        <v>6068000</v>
      </c>
      <c r="V42" s="2149">
        <v>536000</v>
      </c>
    </row>
    <row r="43" spans="1:22" s="175" customFormat="1" ht="38.25">
      <c r="A43" s="161" t="s">
        <v>142</v>
      </c>
      <c r="B43" s="162" t="s">
        <v>1448</v>
      </c>
      <c r="C43" s="163"/>
      <c r="D43" s="169"/>
      <c r="E43" s="168">
        <f>C42*D43</f>
        <v>0</v>
      </c>
      <c r="F43" s="166">
        <f>E43</f>
        <v>0</v>
      </c>
      <c r="G43" s="1696"/>
      <c r="H43" s="1696"/>
      <c r="I43" s="1698">
        <f>-D43*$U$42</f>
        <v>0</v>
      </c>
      <c r="J43" s="1698"/>
      <c r="K43" s="167">
        <f t="shared" si="0"/>
        <v>0</v>
      </c>
      <c r="L43" s="1704">
        <f>D43*$V$42</f>
        <v>0</v>
      </c>
      <c r="M43" s="1704"/>
      <c r="N43" s="1703"/>
      <c r="O43" s="1703"/>
      <c r="Q43" s="1696"/>
      <c r="R43" s="1696"/>
      <c r="T43" s="161"/>
      <c r="U43" s="2144"/>
      <c r="V43" s="2144"/>
    </row>
    <row r="44" spans="1:22" s="175" customFormat="1" ht="25.5">
      <c r="A44" s="161" t="s">
        <v>143</v>
      </c>
      <c r="B44" s="162" t="s">
        <v>1449</v>
      </c>
      <c r="C44" s="163"/>
      <c r="D44" s="2133">
        <v>0.69</v>
      </c>
      <c r="E44" s="168">
        <f>C42*D44</f>
        <v>9386414.3099999987</v>
      </c>
      <c r="F44" s="166">
        <f>E44</f>
        <v>9386414.3099999987</v>
      </c>
      <c r="G44" s="1696"/>
      <c r="H44" s="1696"/>
      <c r="I44" s="1698">
        <f>-D44*U42</f>
        <v>-4186919.9999999995</v>
      </c>
      <c r="J44" s="1698"/>
      <c r="K44" s="167">
        <f t="shared" si="0"/>
        <v>5199494.3099999987</v>
      </c>
      <c r="L44" s="1704">
        <f>D44*V42</f>
        <v>369840</v>
      </c>
      <c r="M44" s="1704"/>
      <c r="N44" s="1703"/>
      <c r="O44" s="1703"/>
      <c r="Q44" s="1696"/>
      <c r="R44" s="1696"/>
      <c r="T44" s="161"/>
      <c r="U44" s="2144"/>
      <c r="V44" s="2144"/>
    </row>
    <row r="45" spans="1:22" s="175" customFormat="1" ht="25.5">
      <c r="A45" s="161" t="s">
        <v>144</v>
      </c>
      <c r="B45" s="162" t="s">
        <v>1450</v>
      </c>
      <c r="C45" s="163"/>
      <c r="D45" s="170">
        <f>1-(D43+D44)</f>
        <v>0.31000000000000005</v>
      </c>
      <c r="E45" s="168">
        <f>C42*D45</f>
        <v>4217084.6900000004</v>
      </c>
      <c r="F45" s="166">
        <f>E45</f>
        <v>4217084.6900000004</v>
      </c>
      <c r="G45" s="1696"/>
      <c r="H45" s="1696"/>
      <c r="I45" s="1698">
        <f>-D45*U42</f>
        <v>-1881080.0000000002</v>
      </c>
      <c r="J45" s="1698"/>
      <c r="K45" s="167">
        <f t="shared" si="0"/>
        <v>2336004.6900000004</v>
      </c>
      <c r="L45" s="1704">
        <f>D45*V42</f>
        <v>166160.00000000003</v>
      </c>
      <c r="M45" s="1704"/>
      <c r="N45" s="1703"/>
      <c r="O45" s="1703"/>
      <c r="Q45" s="1696"/>
      <c r="R45" s="1696"/>
      <c r="T45" s="161"/>
      <c r="U45" s="2144"/>
      <c r="V45" s="2144"/>
    </row>
    <row r="46" spans="1:22" s="175" customFormat="1" ht="12.75">
      <c r="A46" s="161">
        <v>1840</v>
      </c>
      <c r="B46" s="162" t="s">
        <v>414</v>
      </c>
      <c r="C46" s="163">
        <f ca="1">+'I3 TB Data'!H128</f>
        <v>5012500</v>
      </c>
      <c r="D46" s="171"/>
      <c r="E46" s="168">
        <f>-SUM(E47:E49)</f>
        <v>-5012500</v>
      </c>
      <c r="F46" s="166">
        <f>+E46+C46</f>
        <v>0</v>
      </c>
      <c r="G46" s="1699"/>
      <c r="H46" s="1699"/>
      <c r="I46" s="1700"/>
      <c r="J46" s="1700"/>
      <c r="K46" s="167"/>
      <c r="L46" s="1706"/>
      <c r="M46" s="1706"/>
      <c r="N46" s="1705"/>
      <c r="O46" s="1705"/>
      <c r="Q46" s="1699"/>
      <c r="R46" s="1699"/>
      <c r="T46" s="161">
        <v>1840</v>
      </c>
      <c r="U46" s="2149">
        <v>2252000</v>
      </c>
      <c r="V46" s="2149">
        <v>208000</v>
      </c>
    </row>
    <row r="47" spans="1:22" s="175" customFormat="1" ht="25.5">
      <c r="A47" s="161" t="s">
        <v>145</v>
      </c>
      <c r="B47" s="162" t="s">
        <v>1451</v>
      </c>
      <c r="C47" s="163"/>
      <c r="D47" s="169"/>
      <c r="E47" s="168">
        <f>C46*D47</f>
        <v>0</v>
      </c>
      <c r="F47" s="166">
        <f>E47</f>
        <v>0</v>
      </c>
      <c r="G47" s="1696"/>
      <c r="H47" s="1696"/>
      <c r="I47" s="1698">
        <f>-D47*$U$42</f>
        <v>0</v>
      </c>
      <c r="J47" s="1698"/>
      <c r="K47" s="167">
        <f t="shared" si="0"/>
        <v>0</v>
      </c>
      <c r="L47" s="1704">
        <f>D47*$V$42</f>
        <v>0</v>
      </c>
      <c r="M47" s="1704"/>
      <c r="N47" s="1703"/>
      <c r="O47" s="1703"/>
      <c r="Q47" s="1696"/>
      <c r="R47" s="1696"/>
      <c r="T47" s="161"/>
      <c r="U47" s="2144"/>
      <c r="V47" s="2144"/>
    </row>
    <row r="48" spans="1:22" s="175" customFormat="1" ht="12.75">
      <c r="A48" s="161" t="s">
        <v>146</v>
      </c>
      <c r="B48" s="162" t="s">
        <v>1452</v>
      </c>
      <c r="C48" s="163"/>
      <c r="D48" s="169">
        <v>1</v>
      </c>
      <c r="E48" s="168">
        <f>C46*D48</f>
        <v>5012500</v>
      </c>
      <c r="F48" s="166">
        <f>E48</f>
        <v>5012500</v>
      </c>
      <c r="G48" s="1696">
        <f>Q48/$Q$57*$Q$58</f>
        <v>-111247.53468001683</v>
      </c>
      <c r="H48" s="1696">
        <f>R48/$R$57*$R$58</f>
        <v>18274.778499704666</v>
      </c>
      <c r="I48" s="1698">
        <f>-D48*U46</f>
        <v>-2252000</v>
      </c>
      <c r="J48" s="1698"/>
      <c r="K48" s="167">
        <f t="shared" si="0"/>
        <v>2667527.2438196875</v>
      </c>
      <c r="L48" s="1704">
        <f>D48*V46</f>
        <v>208000</v>
      </c>
      <c r="M48" s="1704"/>
      <c r="N48" s="1703"/>
      <c r="O48" s="1703"/>
      <c r="Q48" s="1696">
        <v>-31700</v>
      </c>
      <c r="R48" s="1696">
        <v>1268</v>
      </c>
      <c r="T48" s="161"/>
      <c r="U48" s="2144"/>
      <c r="V48" s="2144"/>
    </row>
    <row r="49" spans="1:22" s="175" customFormat="1" ht="12.75">
      <c r="A49" s="161" t="s">
        <v>147</v>
      </c>
      <c r="B49" s="162" t="s">
        <v>1453</v>
      </c>
      <c r="C49" s="163"/>
      <c r="D49" s="170">
        <f>1-(D47+D48)</f>
        <v>0</v>
      </c>
      <c r="E49" s="168">
        <f>C46*D49</f>
        <v>0</v>
      </c>
      <c r="F49" s="166">
        <f>E49</f>
        <v>0</v>
      </c>
      <c r="G49" s="1696"/>
      <c r="H49" s="1696"/>
      <c r="I49" s="1698">
        <f>-D49*U46</f>
        <v>0</v>
      </c>
      <c r="J49" s="1698"/>
      <c r="K49" s="167">
        <f t="shared" si="0"/>
        <v>0</v>
      </c>
      <c r="L49" s="1704">
        <f>D49*V46</f>
        <v>0</v>
      </c>
      <c r="M49" s="1704"/>
      <c r="N49" s="1703"/>
      <c r="O49" s="1703"/>
      <c r="Q49" s="1696"/>
      <c r="R49" s="1696"/>
      <c r="T49" s="161"/>
      <c r="U49" s="2144"/>
      <c r="V49" s="2144"/>
    </row>
    <row r="50" spans="1:22" s="175" customFormat="1" ht="25.5">
      <c r="A50" s="161">
        <v>1845</v>
      </c>
      <c r="B50" s="162" t="s">
        <v>422</v>
      </c>
      <c r="C50" s="163">
        <f ca="1">+'I3 TB Data'!H129</f>
        <v>0</v>
      </c>
      <c r="D50" s="171"/>
      <c r="E50" s="168">
        <f>-SUM(E51:E53)</f>
        <v>0</v>
      </c>
      <c r="F50" s="166">
        <f>+E50+C50</f>
        <v>0</v>
      </c>
      <c r="G50" s="1699"/>
      <c r="H50" s="1699"/>
      <c r="I50" s="1700"/>
      <c r="J50" s="1700"/>
      <c r="K50" s="167"/>
      <c r="L50" s="1706"/>
      <c r="M50" s="1706"/>
      <c r="N50" s="1705"/>
      <c r="O50" s="1705"/>
      <c r="Q50" s="1699"/>
      <c r="R50" s="1699"/>
      <c r="T50" s="161">
        <v>1845</v>
      </c>
      <c r="U50" s="2149">
        <v>0</v>
      </c>
      <c r="V50" s="2149">
        <v>0</v>
      </c>
    </row>
    <row r="51" spans="1:22" s="175" customFormat="1" ht="25.5">
      <c r="A51" s="161" t="s">
        <v>148</v>
      </c>
      <c r="B51" s="162" t="s">
        <v>1454</v>
      </c>
      <c r="C51" s="163"/>
      <c r="D51" s="169"/>
      <c r="E51" s="168">
        <f>C50*D51</f>
        <v>0</v>
      </c>
      <c r="F51" s="166">
        <f>E51</f>
        <v>0</v>
      </c>
      <c r="G51" s="1696"/>
      <c r="H51" s="1696"/>
      <c r="I51" s="1698">
        <f>-D51*$U$42</f>
        <v>0</v>
      </c>
      <c r="J51" s="1698"/>
      <c r="K51" s="167">
        <f t="shared" si="0"/>
        <v>0</v>
      </c>
      <c r="L51" s="1704">
        <f>D51*$V$42</f>
        <v>0</v>
      </c>
      <c r="M51" s="1704"/>
      <c r="N51" s="1703"/>
      <c r="O51" s="1703"/>
      <c r="Q51" s="1696"/>
      <c r="R51" s="1696"/>
      <c r="T51" s="161"/>
      <c r="U51" s="2144"/>
      <c r="V51" s="2144"/>
    </row>
    <row r="52" spans="1:22" s="175" customFormat="1" ht="25.5">
      <c r="A52" s="161" t="s">
        <v>149</v>
      </c>
      <c r="B52" s="162" t="s">
        <v>1455</v>
      </c>
      <c r="C52" s="163"/>
      <c r="D52" s="169"/>
      <c r="E52" s="168">
        <f>C50*D52</f>
        <v>0</v>
      </c>
      <c r="F52" s="166">
        <f>E52</f>
        <v>0</v>
      </c>
      <c r="G52" s="1696"/>
      <c r="H52" s="1696"/>
      <c r="I52" s="1698">
        <f>-D52*U50</f>
        <v>0</v>
      </c>
      <c r="J52" s="1698"/>
      <c r="K52" s="167">
        <f t="shared" si="0"/>
        <v>0</v>
      </c>
      <c r="L52" s="1704">
        <f>D52*V50</f>
        <v>0</v>
      </c>
      <c r="M52" s="1704"/>
      <c r="N52" s="1703"/>
      <c r="O52" s="1703"/>
      <c r="Q52" s="1696"/>
      <c r="R52" s="1696"/>
      <c r="T52" s="161"/>
      <c r="U52" s="2144"/>
      <c r="V52" s="2144"/>
    </row>
    <row r="53" spans="1:22" s="175" customFormat="1" ht="25.5">
      <c r="A53" s="161" t="s">
        <v>150</v>
      </c>
      <c r="B53" s="162" t="s">
        <v>1456</v>
      </c>
      <c r="C53" s="163"/>
      <c r="D53" s="170">
        <f>1-(D51+D52)</f>
        <v>1</v>
      </c>
      <c r="E53" s="168">
        <f>C50*D53</f>
        <v>0</v>
      </c>
      <c r="F53" s="166">
        <f>E53</f>
        <v>0</v>
      </c>
      <c r="G53" s="1701"/>
      <c r="H53" s="1696"/>
      <c r="I53" s="1698">
        <f>-D53*U50</f>
        <v>0</v>
      </c>
      <c r="J53" s="1698"/>
      <c r="K53" s="167">
        <f t="shared" si="0"/>
        <v>0</v>
      </c>
      <c r="L53" s="1704">
        <f>D53*V50</f>
        <v>0</v>
      </c>
      <c r="M53" s="1704"/>
      <c r="N53" s="1703"/>
      <c r="O53" s="1703"/>
      <c r="Q53" s="1701"/>
      <c r="R53" s="1696"/>
      <c r="T53" s="161"/>
      <c r="U53" s="2144"/>
      <c r="V53" s="2144"/>
    </row>
    <row r="54" spans="1:22" s="175" customFormat="1" ht="18" customHeight="1">
      <c r="A54" s="161">
        <v>1850</v>
      </c>
      <c r="B54" s="162" t="s">
        <v>428</v>
      </c>
      <c r="C54" s="163">
        <f ca="1">+'I3 TB Data'!H130</f>
        <v>4223500</v>
      </c>
      <c r="D54" s="173"/>
      <c r="E54" s="168">
        <v>0</v>
      </c>
      <c r="F54" s="166">
        <f>+E54+C54</f>
        <v>4223500</v>
      </c>
      <c r="G54" s="1696">
        <f>Q54/$Q$57*$Q$58</f>
        <v>-72644.289207455789</v>
      </c>
      <c r="H54" s="1696">
        <f>R54/$R$57*$R$58</f>
        <v>11933.372711163614</v>
      </c>
      <c r="I54" s="1698">
        <f>-U54</f>
        <v>-2850500</v>
      </c>
      <c r="J54" s="1698"/>
      <c r="K54" s="167">
        <f t="shared" si="0"/>
        <v>1312289.0835037078</v>
      </c>
      <c r="L54" s="1703">
        <f>V54</f>
        <v>161000</v>
      </c>
      <c r="M54" s="1704"/>
      <c r="N54" s="1703"/>
      <c r="O54" s="1703"/>
      <c r="Q54" s="1696">
        <v>-20700</v>
      </c>
      <c r="R54" s="1696">
        <v>828</v>
      </c>
      <c r="T54" s="161">
        <v>1850</v>
      </c>
      <c r="U54" s="2149">
        <v>2850500</v>
      </c>
      <c r="V54" s="2149">
        <v>161000</v>
      </c>
    </row>
    <row r="55" spans="1:22" s="175" customFormat="1" ht="18" customHeight="1">
      <c r="A55" s="161">
        <v>1855</v>
      </c>
      <c r="B55" s="162" t="s">
        <v>430</v>
      </c>
      <c r="C55" s="163">
        <f ca="1">+'I3 TB Data'!H131</f>
        <v>1908000</v>
      </c>
      <c r="D55" s="173"/>
      <c r="E55" s="168">
        <v>0</v>
      </c>
      <c r="F55" s="166">
        <f>+E55+C55</f>
        <v>1908000</v>
      </c>
      <c r="G55" s="1696">
        <f>Q55/$Q$57*$Q$58</f>
        <v>-187108.17611252738</v>
      </c>
      <c r="H55" s="1696">
        <f>R55/$R$57*$R$58</f>
        <v>30791.84878913172</v>
      </c>
      <c r="I55" s="1698">
        <f>-U55</f>
        <v>-1100000</v>
      </c>
      <c r="J55" s="1698"/>
      <c r="K55" s="167">
        <f t="shared" si="0"/>
        <v>651683.67267660424</v>
      </c>
      <c r="L55" s="1703">
        <f>V55</f>
        <v>68000</v>
      </c>
      <c r="M55" s="1704"/>
      <c r="N55" s="1703"/>
      <c r="O55" s="1703"/>
      <c r="Q55" s="1696">
        <v>-53316.5</v>
      </c>
      <c r="R55" s="1701">
        <v>2136.5</v>
      </c>
      <c r="T55" s="161">
        <v>1855</v>
      </c>
      <c r="U55" s="2149">
        <v>1100000</v>
      </c>
      <c r="V55" s="2149">
        <v>68000</v>
      </c>
    </row>
    <row r="56" spans="1:22" s="175" customFormat="1" ht="17.25" customHeight="1" thickBot="1">
      <c r="A56" s="161">
        <v>1860</v>
      </c>
      <c r="B56" s="190" t="s">
        <v>431</v>
      </c>
      <c r="C56" s="191">
        <f ca="1">+'I3 TB Data'!H132</f>
        <v>1635500</v>
      </c>
      <c r="D56" s="192"/>
      <c r="E56" s="193">
        <v>0</v>
      </c>
      <c r="F56" s="194">
        <f>+E56+C56</f>
        <v>1635500</v>
      </c>
      <c r="G56" s="1696"/>
      <c r="H56" s="1696"/>
      <c r="I56" s="1698">
        <f>-U56</f>
        <v>-1112500</v>
      </c>
      <c r="J56" s="1698"/>
      <c r="K56" s="195">
        <f t="shared" si="0"/>
        <v>523000</v>
      </c>
      <c r="L56" s="1703">
        <f>V56</f>
        <v>61000</v>
      </c>
      <c r="M56" s="1704"/>
      <c r="N56" s="1703"/>
      <c r="O56" s="1703"/>
      <c r="Q56" s="1696"/>
      <c r="R56" s="1696"/>
      <c r="T56" s="161">
        <v>1860</v>
      </c>
      <c r="U56" s="2149">
        <v>1112500</v>
      </c>
      <c r="V56" s="2149">
        <v>61000</v>
      </c>
    </row>
    <row r="57" spans="1:22" s="202" customFormat="1" ht="18.75" customHeight="1" thickBot="1">
      <c r="A57" s="200"/>
      <c r="B57" s="201" t="s">
        <v>76</v>
      </c>
      <c r="C57" s="196">
        <f ca="1">SUM(C17:C56)</f>
        <v>30427500</v>
      </c>
      <c r="D57" s="197"/>
      <c r="E57" s="1729">
        <f t="shared" ref="E57:J57" si="1">SUM(E17:E56)</f>
        <v>-9.3132257461547852E-10</v>
      </c>
      <c r="F57" s="198">
        <f t="shared" si="1"/>
        <v>30427500</v>
      </c>
      <c r="G57" s="196">
        <f t="shared" si="1"/>
        <v>-371000</v>
      </c>
      <c r="H57" s="196">
        <f t="shared" si="1"/>
        <v>61000</v>
      </c>
      <c r="I57" s="196">
        <f t="shared" si="1"/>
        <v>-15551500</v>
      </c>
      <c r="J57" s="196">
        <f t="shared" si="1"/>
        <v>0</v>
      </c>
      <c r="K57" s="199">
        <f>+F57+G57+H57+I57+J57</f>
        <v>14566000</v>
      </c>
      <c r="L57" s="196">
        <f>SUM(L17:L56)</f>
        <v>1129000</v>
      </c>
      <c r="M57" s="196">
        <f>SUM(M17:M56)</f>
        <v>0</v>
      </c>
      <c r="N57" s="196">
        <f>SUM(N17:N56)</f>
        <v>0</v>
      </c>
      <c r="O57" s="196">
        <f>SUM(O17:O56)</f>
        <v>0</v>
      </c>
      <c r="P57" s="176"/>
      <c r="Q57" s="196">
        <f>SUM(Q17:Q56)</f>
        <v>-105716.5</v>
      </c>
      <c r="R57" s="196">
        <f>SUM(R17:R56)</f>
        <v>4232.5</v>
      </c>
      <c r="T57" s="2142"/>
      <c r="U57" s="2144"/>
      <c r="V57" s="2144"/>
    </row>
    <row r="58" spans="1:22" s="205" customFormat="1" ht="26.25" customHeight="1" thickBot="1">
      <c r="A58" s="203"/>
      <c r="B58" s="204" t="s">
        <v>267</v>
      </c>
      <c r="C58" s="196">
        <f ca="1">+SUM('I3 TB Data'!H119:H132)+'I3 TB Data'!H78</f>
        <v>30427500</v>
      </c>
      <c r="D58" s="184"/>
      <c r="E58" s="1730" t="str">
        <f>IF(E57=0, "Breakout does not match Total", "")</f>
        <v/>
      </c>
      <c r="F58" s="183"/>
      <c r="G58" s="185"/>
      <c r="H58" s="186"/>
      <c r="I58" s="187"/>
      <c r="J58" s="187"/>
      <c r="K58" s="183"/>
      <c r="L58" s="188"/>
      <c r="M58" s="189"/>
      <c r="N58" s="189"/>
      <c r="O58" s="189"/>
      <c r="P58" s="2141" t="s">
        <v>283</v>
      </c>
      <c r="Q58" s="196">
        <f ca="1">'I3 TB Data'!D156</f>
        <v>-371000</v>
      </c>
      <c r="R58" s="2147">
        <v>61000</v>
      </c>
      <c r="T58" s="2142"/>
      <c r="U58" s="2144"/>
      <c r="V58" s="2145"/>
    </row>
    <row r="59" spans="1:22" s="56" customFormat="1" ht="22.5" customHeight="1">
      <c r="A59" s="137"/>
      <c r="B59" s="178"/>
      <c r="C59" s="179"/>
      <c r="E59" s="180"/>
      <c r="F59" s="181"/>
      <c r="G59" s="139"/>
      <c r="H59" s="134"/>
      <c r="I59" s="134"/>
      <c r="J59" s="182"/>
      <c r="K59" s="145"/>
      <c r="L59" s="213">
        <v>5705</v>
      </c>
      <c r="M59" s="214">
        <v>5710</v>
      </c>
      <c r="N59" s="214">
        <v>5715</v>
      </c>
      <c r="O59" s="215">
        <v>5720</v>
      </c>
      <c r="T59" s="2143"/>
      <c r="U59" s="2144"/>
      <c r="V59" s="2145"/>
    </row>
    <row r="60" spans="1:22" s="174" customFormat="1" ht="51">
      <c r="A60" s="206" t="s">
        <v>981</v>
      </c>
      <c r="B60" s="206"/>
      <c r="C60" s="207" t="s">
        <v>108</v>
      </c>
      <c r="D60" s="208"/>
      <c r="E60" s="147"/>
      <c r="F60" s="209"/>
      <c r="G60" s="210" t="s">
        <v>119</v>
      </c>
      <c r="H60" s="211" t="s">
        <v>1432</v>
      </c>
      <c r="I60" s="211" t="s">
        <v>1400</v>
      </c>
      <c r="J60" s="211" t="s">
        <v>728</v>
      </c>
      <c r="K60" s="212" t="s">
        <v>80</v>
      </c>
      <c r="L60" s="216" t="s">
        <v>307</v>
      </c>
      <c r="M60" s="208" t="s">
        <v>1105</v>
      </c>
      <c r="N60" s="208" t="s">
        <v>1106</v>
      </c>
      <c r="O60" s="217" t="s">
        <v>1107</v>
      </c>
      <c r="T60" s="206"/>
      <c r="U60" s="2144"/>
      <c r="V60" s="2146"/>
    </row>
    <row r="61" spans="1:22" s="175" customFormat="1" ht="12.75">
      <c r="A61" s="223">
        <v>1905</v>
      </c>
      <c r="B61" s="224" t="s">
        <v>623</v>
      </c>
      <c r="C61" s="225">
        <f ca="1">'I3 TB Data'!H136</f>
        <v>136000</v>
      </c>
      <c r="D61" s="226"/>
      <c r="E61" s="227"/>
      <c r="F61" s="228">
        <f t="shared" ref="F61:F80" si="2">+E61+C61</f>
        <v>136000</v>
      </c>
      <c r="G61" s="1696"/>
      <c r="H61" s="1696"/>
      <c r="I61" s="1698">
        <f>-U61</f>
        <v>0</v>
      </c>
      <c r="J61" s="1698"/>
      <c r="K61" s="229">
        <f>+F61+G61+H61+I61+J61</f>
        <v>136000</v>
      </c>
      <c r="L61" s="1703">
        <f>V61</f>
        <v>0</v>
      </c>
      <c r="M61" s="1703"/>
      <c r="N61" s="1703"/>
      <c r="O61" s="1703"/>
      <c r="T61" s="223">
        <v>1905</v>
      </c>
      <c r="U61" s="2149">
        <v>0</v>
      </c>
      <c r="V61" s="2149">
        <v>0</v>
      </c>
    </row>
    <row r="62" spans="1:22" s="175" customFormat="1" ht="12.75">
      <c r="A62" s="230">
        <v>1906</v>
      </c>
      <c r="B62" s="231" t="s">
        <v>624</v>
      </c>
      <c r="C62" s="225">
        <f ca="1">'I3 TB Data'!H137</f>
        <v>0</v>
      </c>
      <c r="D62" s="226"/>
      <c r="E62" s="227"/>
      <c r="F62" s="228">
        <f t="shared" si="2"/>
        <v>0</v>
      </c>
      <c r="G62" s="1696"/>
      <c r="H62" s="1696"/>
      <c r="I62" s="1698">
        <f t="shared" ref="I62:I80" si="3">-U62</f>
        <v>0</v>
      </c>
      <c r="J62" s="1702"/>
      <c r="K62" s="229">
        <f>+F62+G62+H62+I62+J62</f>
        <v>0</v>
      </c>
      <c r="L62" s="1703">
        <f t="shared" ref="L62:L80" si="4">V62</f>
        <v>0</v>
      </c>
      <c r="M62" s="1704"/>
      <c r="N62" s="1704"/>
      <c r="O62" s="1704"/>
      <c r="T62" s="230">
        <v>1906</v>
      </c>
      <c r="U62" s="2149">
        <v>0</v>
      </c>
      <c r="V62" s="2149">
        <v>0</v>
      </c>
    </row>
    <row r="63" spans="1:22" s="175" customFormat="1" ht="12.75">
      <c r="A63" s="230">
        <v>1908</v>
      </c>
      <c r="B63" s="231" t="s">
        <v>625</v>
      </c>
      <c r="C63" s="225">
        <f ca="1">'I3 TB Data'!H138</f>
        <v>1519000</v>
      </c>
      <c r="D63" s="226"/>
      <c r="E63" s="227"/>
      <c r="F63" s="228">
        <f t="shared" si="2"/>
        <v>1519000</v>
      </c>
      <c r="G63" s="1696"/>
      <c r="H63" s="1696"/>
      <c r="I63" s="1698">
        <f t="shared" si="3"/>
        <v>-763000</v>
      </c>
      <c r="J63" s="1698"/>
      <c r="K63" s="229">
        <f t="shared" ref="K63:K80" si="5">+F63+G63+H63+I63+J63</f>
        <v>756000</v>
      </c>
      <c r="L63" s="1703">
        <f t="shared" si="4"/>
        <v>34000</v>
      </c>
      <c r="M63" s="1704"/>
      <c r="N63" s="1703"/>
      <c r="O63" s="1703"/>
      <c r="T63" s="230">
        <v>1908</v>
      </c>
      <c r="U63" s="2149">
        <v>763000</v>
      </c>
      <c r="V63" s="2149">
        <v>34000</v>
      </c>
    </row>
    <row r="64" spans="1:22" s="175" customFormat="1" ht="12.75">
      <c r="A64" s="230">
        <v>1910</v>
      </c>
      <c r="B64" s="231" t="s">
        <v>626</v>
      </c>
      <c r="C64" s="225">
        <f ca="1">'I3 TB Data'!H139</f>
        <v>0</v>
      </c>
      <c r="D64" s="226"/>
      <c r="E64" s="227"/>
      <c r="F64" s="228">
        <f t="shared" si="2"/>
        <v>0</v>
      </c>
      <c r="G64" s="1696"/>
      <c r="H64" s="1696"/>
      <c r="I64" s="1698">
        <f t="shared" si="3"/>
        <v>0</v>
      </c>
      <c r="J64" s="1702"/>
      <c r="K64" s="229">
        <f t="shared" si="5"/>
        <v>0</v>
      </c>
      <c r="L64" s="1703">
        <f t="shared" si="4"/>
        <v>0</v>
      </c>
      <c r="M64" s="1704"/>
      <c r="N64" s="1703"/>
      <c r="O64" s="1703"/>
      <c r="T64" s="230">
        <v>1910</v>
      </c>
      <c r="U64" s="2149">
        <v>0</v>
      </c>
      <c r="V64" s="2149">
        <v>0</v>
      </c>
    </row>
    <row r="65" spans="1:22" s="175" customFormat="1" ht="12.75">
      <c r="A65" s="230">
        <v>1915</v>
      </c>
      <c r="B65" s="231" t="s">
        <v>956</v>
      </c>
      <c r="C65" s="225">
        <f ca="1">'I3 TB Data'!H140</f>
        <v>54000</v>
      </c>
      <c r="D65" s="226"/>
      <c r="E65" s="227"/>
      <c r="F65" s="228">
        <f t="shared" si="2"/>
        <v>54000</v>
      </c>
      <c r="G65" s="1696"/>
      <c r="H65" s="1696"/>
      <c r="I65" s="1698">
        <f t="shared" si="3"/>
        <v>-28000</v>
      </c>
      <c r="J65" s="1698"/>
      <c r="K65" s="229">
        <f t="shared" si="5"/>
        <v>26000</v>
      </c>
      <c r="L65" s="1703">
        <f t="shared" si="4"/>
        <v>6000</v>
      </c>
      <c r="M65" s="1704"/>
      <c r="N65" s="1703"/>
      <c r="O65" s="1703"/>
      <c r="T65" s="230">
        <v>1915</v>
      </c>
      <c r="U65" s="2149">
        <v>28000</v>
      </c>
      <c r="V65" s="2149">
        <v>6000</v>
      </c>
    </row>
    <row r="66" spans="1:22" s="175" customFormat="1" ht="12.75">
      <c r="A66" s="230">
        <v>1920</v>
      </c>
      <c r="B66" s="231" t="s">
        <v>957</v>
      </c>
      <c r="C66" s="225">
        <f ca="1">'I3 TB Data'!H141</f>
        <v>145500</v>
      </c>
      <c r="D66" s="226"/>
      <c r="E66" s="227"/>
      <c r="F66" s="228">
        <f t="shared" si="2"/>
        <v>145500</v>
      </c>
      <c r="G66" s="1696"/>
      <c r="H66" s="1696"/>
      <c r="I66" s="1698">
        <f t="shared" si="3"/>
        <v>-172500</v>
      </c>
      <c r="J66" s="1698"/>
      <c r="K66" s="229">
        <f t="shared" si="5"/>
        <v>-27000</v>
      </c>
      <c r="L66" s="1703">
        <f t="shared" si="4"/>
        <v>45000</v>
      </c>
      <c r="M66" s="1704"/>
      <c r="N66" s="1703"/>
      <c r="O66" s="1703"/>
      <c r="T66" s="230">
        <v>1920</v>
      </c>
      <c r="U66" s="2149">
        <v>172500</v>
      </c>
      <c r="V66" s="2149">
        <v>45000</v>
      </c>
    </row>
    <row r="67" spans="1:22" s="175" customFormat="1" ht="12.75">
      <c r="A67" s="230">
        <v>1925</v>
      </c>
      <c r="B67" s="231" t="s">
        <v>958</v>
      </c>
      <c r="C67" s="225">
        <f ca="1">'I3 TB Data'!H142</f>
        <v>297000</v>
      </c>
      <c r="D67" s="226"/>
      <c r="E67" s="227"/>
      <c r="F67" s="228">
        <f t="shared" si="2"/>
        <v>297000</v>
      </c>
      <c r="G67" s="1696"/>
      <c r="H67" s="1696"/>
      <c r="I67" s="1698">
        <f t="shared" si="3"/>
        <v>-165000</v>
      </c>
      <c r="J67" s="1698"/>
      <c r="K67" s="229">
        <f t="shared" si="5"/>
        <v>132000</v>
      </c>
      <c r="L67" s="1703">
        <f t="shared" si="4"/>
        <v>0</v>
      </c>
      <c r="M67" s="1704"/>
      <c r="N67" s="1703"/>
      <c r="O67" s="1703"/>
      <c r="T67" s="230">
        <v>1925</v>
      </c>
      <c r="U67" s="2149">
        <v>165000</v>
      </c>
      <c r="V67" s="2149">
        <v>0</v>
      </c>
    </row>
    <row r="68" spans="1:22" s="175" customFormat="1" ht="12.75">
      <c r="A68" s="230">
        <v>1930</v>
      </c>
      <c r="B68" s="231" t="s">
        <v>959</v>
      </c>
      <c r="C68" s="225">
        <f ca="1">'I3 TB Data'!H143</f>
        <v>1999000</v>
      </c>
      <c r="D68" s="226"/>
      <c r="E68" s="227"/>
      <c r="F68" s="228">
        <f t="shared" si="2"/>
        <v>1999000</v>
      </c>
      <c r="G68" s="1696"/>
      <c r="H68" s="1696"/>
      <c r="I68" s="1698">
        <f t="shared" si="3"/>
        <v>-1340500</v>
      </c>
      <c r="J68" s="1698"/>
      <c r="K68" s="229">
        <f t="shared" si="5"/>
        <v>658500</v>
      </c>
      <c r="L68" s="1703">
        <f t="shared" si="4"/>
        <v>187000</v>
      </c>
      <c r="M68" s="1704"/>
      <c r="N68" s="1703"/>
      <c r="O68" s="1703"/>
      <c r="T68" s="230">
        <v>1930</v>
      </c>
      <c r="U68" s="2149">
        <v>1340500</v>
      </c>
      <c r="V68" s="2149">
        <v>187000</v>
      </c>
    </row>
    <row r="69" spans="1:22" s="175" customFormat="1" ht="12.75">
      <c r="A69" s="230">
        <v>1935</v>
      </c>
      <c r="B69" s="231" t="s">
        <v>960</v>
      </c>
      <c r="C69" s="225">
        <f ca="1">'I3 TB Data'!H144</f>
        <v>29000</v>
      </c>
      <c r="D69" s="226"/>
      <c r="E69" s="227"/>
      <c r="F69" s="228">
        <f t="shared" si="2"/>
        <v>29000</v>
      </c>
      <c r="G69" s="1696"/>
      <c r="H69" s="1696"/>
      <c r="I69" s="1698">
        <f t="shared" si="3"/>
        <v>-27500</v>
      </c>
      <c r="J69" s="1698"/>
      <c r="K69" s="229">
        <f t="shared" si="5"/>
        <v>1500</v>
      </c>
      <c r="L69" s="1703">
        <f t="shared" si="4"/>
        <v>3000</v>
      </c>
      <c r="M69" s="1704"/>
      <c r="N69" s="1703"/>
      <c r="O69" s="1703"/>
      <c r="T69" s="230">
        <v>1935</v>
      </c>
      <c r="U69" s="2149">
        <v>27500</v>
      </c>
      <c r="V69" s="2149">
        <v>3000</v>
      </c>
    </row>
    <row r="70" spans="1:22" s="175" customFormat="1" ht="25.5">
      <c r="A70" s="230">
        <v>1940</v>
      </c>
      <c r="B70" s="231" t="s">
        <v>961</v>
      </c>
      <c r="C70" s="225">
        <f ca="1">'I3 TB Data'!H145</f>
        <v>253000</v>
      </c>
      <c r="D70" s="226"/>
      <c r="E70" s="227"/>
      <c r="F70" s="228">
        <f t="shared" si="2"/>
        <v>253000</v>
      </c>
      <c r="G70" s="1696"/>
      <c r="H70" s="1696"/>
      <c r="I70" s="1698">
        <f t="shared" si="3"/>
        <v>-127000</v>
      </c>
      <c r="J70" s="1698"/>
      <c r="K70" s="229">
        <f t="shared" si="5"/>
        <v>126000</v>
      </c>
      <c r="L70" s="1703">
        <f t="shared" si="4"/>
        <v>24000</v>
      </c>
      <c r="M70" s="1704"/>
      <c r="N70" s="1703"/>
      <c r="O70" s="1703"/>
      <c r="T70" s="230">
        <v>1940</v>
      </c>
      <c r="U70" s="2149">
        <v>127000</v>
      </c>
      <c r="V70" s="2149">
        <v>24000</v>
      </c>
    </row>
    <row r="71" spans="1:22" s="175" customFormat="1" ht="25.5">
      <c r="A71" s="230">
        <v>1945</v>
      </c>
      <c r="B71" s="231" t="s">
        <v>962</v>
      </c>
      <c r="C71" s="225">
        <f ca="1">'I3 TB Data'!H146</f>
        <v>0</v>
      </c>
      <c r="D71" s="226"/>
      <c r="E71" s="227"/>
      <c r="F71" s="228">
        <f t="shared" si="2"/>
        <v>0</v>
      </c>
      <c r="G71" s="1696"/>
      <c r="H71" s="1696"/>
      <c r="I71" s="1698">
        <f t="shared" si="3"/>
        <v>0</v>
      </c>
      <c r="J71" s="1702"/>
      <c r="K71" s="229">
        <f t="shared" si="5"/>
        <v>0</v>
      </c>
      <c r="L71" s="1703">
        <f t="shared" si="4"/>
        <v>0</v>
      </c>
      <c r="M71" s="1704"/>
      <c r="N71" s="1703"/>
      <c r="O71" s="1703"/>
      <c r="T71" s="230">
        <v>1945</v>
      </c>
      <c r="U71" s="2149">
        <v>0</v>
      </c>
      <c r="V71" s="2149">
        <v>0</v>
      </c>
    </row>
    <row r="72" spans="1:22" s="175" customFormat="1" ht="12.75">
      <c r="A72" s="230">
        <v>1950</v>
      </c>
      <c r="B72" s="231" t="s">
        <v>963</v>
      </c>
      <c r="C72" s="225">
        <f ca="1">'I3 TB Data'!H147</f>
        <v>0</v>
      </c>
      <c r="D72" s="226"/>
      <c r="E72" s="227"/>
      <c r="F72" s="228">
        <f t="shared" si="2"/>
        <v>0</v>
      </c>
      <c r="G72" s="1696"/>
      <c r="H72" s="1696"/>
      <c r="I72" s="1698">
        <f t="shared" si="3"/>
        <v>0</v>
      </c>
      <c r="J72" s="1702"/>
      <c r="K72" s="229">
        <f t="shared" si="5"/>
        <v>0</v>
      </c>
      <c r="L72" s="1703">
        <f t="shared" si="4"/>
        <v>0</v>
      </c>
      <c r="M72" s="1704"/>
      <c r="N72" s="1703"/>
      <c r="O72" s="1703"/>
      <c r="T72" s="230">
        <v>1950</v>
      </c>
      <c r="U72" s="2149">
        <v>0</v>
      </c>
      <c r="V72" s="2149">
        <v>0</v>
      </c>
    </row>
    <row r="73" spans="1:22" s="175" customFormat="1" ht="12.75">
      <c r="A73" s="230">
        <v>1955</v>
      </c>
      <c r="B73" s="231" t="s">
        <v>614</v>
      </c>
      <c r="C73" s="225">
        <f ca="1">'I3 TB Data'!H148</f>
        <v>0</v>
      </c>
      <c r="D73" s="226"/>
      <c r="E73" s="227"/>
      <c r="F73" s="228">
        <f t="shared" si="2"/>
        <v>0</v>
      </c>
      <c r="G73" s="1696"/>
      <c r="H73" s="1696"/>
      <c r="I73" s="1698">
        <f t="shared" si="3"/>
        <v>0</v>
      </c>
      <c r="J73" s="1702"/>
      <c r="K73" s="229">
        <f t="shared" si="5"/>
        <v>0</v>
      </c>
      <c r="L73" s="1703">
        <f t="shared" si="4"/>
        <v>0</v>
      </c>
      <c r="M73" s="1704"/>
      <c r="N73" s="1703"/>
      <c r="O73" s="1703"/>
      <c r="T73" s="230">
        <v>1955</v>
      </c>
      <c r="U73" s="2149">
        <v>0</v>
      </c>
      <c r="V73" s="2149">
        <v>0</v>
      </c>
    </row>
    <row r="74" spans="1:22" s="175" customFormat="1" ht="12.75">
      <c r="A74" s="230">
        <v>1960</v>
      </c>
      <c r="B74" s="231" t="s">
        <v>615</v>
      </c>
      <c r="C74" s="225">
        <f ca="1">'I3 TB Data'!H149</f>
        <v>0</v>
      </c>
      <c r="D74" s="226"/>
      <c r="E74" s="227"/>
      <c r="F74" s="228">
        <f t="shared" si="2"/>
        <v>0</v>
      </c>
      <c r="G74" s="1696"/>
      <c r="H74" s="1696"/>
      <c r="I74" s="1698">
        <f t="shared" si="3"/>
        <v>0</v>
      </c>
      <c r="J74" s="1702"/>
      <c r="K74" s="229">
        <f t="shared" si="5"/>
        <v>0</v>
      </c>
      <c r="L74" s="1703">
        <f t="shared" si="4"/>
        <v>0</v>
      </c>
      <c r="M74" s="1704"/>
      <c r="N74" s="1703"/>
      <c r="O74" s="1703"/>
      <c r="T74" s="230">
        <v>1960</v>
      </c>
      <c r="U74" s="2149">
        <v>0</v>
      </c>
      <c r="V74" s="2149">
        <v>0</v>
      </c>
    </row>
    <row r="75" spans="1:22" s="175" customFormat="1" ht="25.5">
      <c r="A75" s="230">
        <v>1970</v>
      </c>
      <c r="B75" s="231" t="s">
        <v>617</v>
      </c>
      <c r="C75" s="225">
        <f ca="1">'I3 TB Data'!H151</f>
        <v>0</v>
      </c>
      <c r="D75" s="226"/>
      <c r="E75" s="227"/>
      <c r="F75" s="228">
        <f t="shared" si="2"/>
        <v>0</v>
      </c>
      <c r="G75" s="1696"/>
      <c r="H75" s="1696"/>
      <c r="I75" s="1698">
        <f t="shared" si="3"/>
        <v>0</v>
      </c>
      <c r="J75" s="1702"/>
      <c r="K75" s="229">
        <f t="shared" si="5"/>
        <v>0</v>
      </c>
      <c r="L75" s="1703">
        <f t="shared" si="4"/>
        <v>0</v>
      </c>
      <c r="M75" s="1704"/>
      <c r="N75" s="1703"/>
      <c r="O75" s="1703"/>
      <c r="T75" s="230">
        <v>1970</v>
      </c>
      <c r="U75" s="2149">
        <v>0</v>
      </c>
      <c r="V75" s="2149">
        <v>0</v>
      </c>
    </row>
    <row r="76" spans="1:22" s="175" customFormat="1" ht="25.5">
      <c r="A76" s="230">
        <v>1975</v>
      </c>
      <c r="B76" s="231" t="s">
        <v>1282</v>
      </c>
      <c r="C76" s="225">
        <f ca="1">'I3 TB Data'!H152</f>
        <v>0</v>
      </c>
      <c r="D76" s="226"/>
      <c r="E76" s="227"/>
      <c r="F76" s="228">
        <f t="shared" si="2"/>
        <v>0</v>
      </c>
      <c r="G76" s="1696"/>
      <c r="H76" s="1696"/>
      <c r="I76" s="1698">
        <f t="shared" si="3"/>
        <v>0</v>
      </c>
      <c r="J76" s="1702"/>
      <c r="K76" s="229">
        <f t="shared" si="5"/>
        <v>0</v>
      </c>
      <c r="L76" s="1703">
        <f t="shared" si="4"/>
        <v>0</v>
      </c>
      <c r="M76" s="1704"/>
      <c r="N76" s="1703"/>
      <c r="O76" s="1703"/>
      <c r="T76" s="230">
        <v>1975</v>
      </c>
      <c r="U76" s="2149">
        <v>0</v>
      </c>
      <c r="V76" s="2149">
        <v>0</v>
      </c>
    </row>
    <row r="77" spans="1:22" s="175" customFormat="1" ht="12.75">
      <c r="A77" s="230">
        <v>1980</v>
      </c>
      <c r="B77" s="231" t="s">
        <v>635</v>
      </c>
      <c r="C77" s="225">
        <f ca="1">'I3 TB Data'!H153</f>
        <v>1755000</v>
      </c>
      <c r="D77" s="226"/>
      <c r="E77" s="227"/>
      <c r="F77" s="228">
        <f t="shared" si="2"/>
        <v>1755000</v>
      </c>
      <c r="G77" s="1696"/>
      <c r="H77" s="1696"/>
      <c r="I77" s="1698">
        <f t="shared" si="3"/>
        <v>-1598500</v>
      </c>
      <c r="J77" s="1698"/>
      <c r="K77" s="229">
        <f t="shared" si="5"/>
        <v>156500</v>
      </c>
      <c r="L77" s="1703">
        <f t="shared" si="4"/>
        <v>21000</v>
      </c>
      <c r="M77" s="1704"/>
      <c r="N77" s="1703"/>
      <c r="O77" s="1703"/>
      <c r="T77" s="230">
        <v>1980</v>
      </c>
      <c r="U77" s="2149">
        <v>1598500</v>
      </c>
      <c r="V77" s="2149">
        <v>21000</v>
      </c>
    </row>
    <row r="78" spans="1:22" s="175" customFormat="1" ht="12.75">
      <c r="A78" s="230">
        <v>1990</v>
      </c>
      <c r="B78" s="231" t="s">
        <v>637</v>
      </c>
      <c r="C78" s="225">
        <f ca="1">'I3 TB Data'!H155</f>
        <v>0</v>
      </c>
      <c r="D78" s="226"/>
      <c r="E78" s="227"/>
      <c r="F78" s="228">
        <f t="shared" si="2"/>
        <v>0</v>
      </c>
      <c r="G78" s="1696"/>
      <c r="H78" s="1696"/>
      <c r="I78" s="1698">
        <f t="shared" si="3"/>
        <v>0</v>
      </c>
      <c r="J78" s="1702"/>
      <c r="K78" s="229">
        <f t="shared" si="5"/>
        <v>0</v>
      </c>
      <c r="L78" s="1703">
        <f t="shared" si="4"/>
        <v>0</v>
      </c>
      <c r="M78" s="1704"/>
      <c r="N78" s="1703"/>
      <c r="O78" s="1703"/>
      <c r="T78" s="230">
        <v>1990</v>
      </c>
      <c r="U78" s="2149">
        <v>0</v>
      </c>
      <c r="V78" s="2149">
        <v>0</v>
      </c>
    </row>
    <row r="79" spans="1:22" s="175" customFormat="1" ht="12.75">
      <c r="A79" s="230">
        <v>2005</v>
      </c>
      <c r="B79" s="231" t="s">
        <v>639</v>
      </c>
      <c r="C79" s="225">
        <f ca="1">'I3 TB Data'!H157</f>
        <v>0</v>
      </c>
      <c r="D79" s="226"/>
      <c r="E79" s="227"/>
      <c r="F79" s="228">
        <f t="shared" si="2"/>
        <v>0</v>
      </c>
      <c r="G79" s="1696"/>
      <c r="H79" s="1696"/>
      <c r="I79" s="1698">
        <f t="shared" si="3"/>
        <v>0</v>
      </c>
      <c r="J79" s="1702"/>
      <c r="K79" s="229">
        <f t="shared" si="5"/>
        <v>0</v>
      </c>
      <c r="L79" s="1703">
        <f t="shared" si="4"/>
        <v>0</v>
      </c>
      <c r="M79" s="1704"/>
      <c r="N79" s="1703"/>
      <c r="O79" s="1703"/>
      <c r="T79" s="230">
        <v>2005</v>
      </c>
      <c r="U79" s="2149">
        <v>0</v>
      </c>
      <c r="V79" s="2149">
        <v>0</v>
      </c>
    </row>
    <row r="80" spans="1:22" s="175" customFormat="1" ht="12.75">
      <c r="A80" s="230">
        <v>2010</v>
      </c>
      <c r="B80" s="231" t="s">
        <v>640</v>
      </c>
      <c r="C80" s="225">
        <f ca="1">+'I3 TB Data'!H158</f>
        <v>0</v>
      </c>
      <c r="D80" s="226"/>
      <c r="E80" s="227"/>
      <c r="F80" s="228">
        <f t="shared" si="2"/>
        <v>0</v>
      </c>
      <c r="G80" s="1696"/>
      <c r="H80" s="1696"/>
      <c r="I80" s="1698">
        <f t="shared" si="3"/>
        <v>0</v>
      </c>
      <c r="J80" s="1702"/>
      <c r="K80" s="229">
        <f t="shared" si="5"/>
        <v>0</v>
      </c>
      <c r="L80" s="1703">
        <f t="shared" si="4"/>
        <v>0</v>
      </c>
      <c r="M80" s="1704"/>
      <c r="N80" s="1703"/>
      <c r="O80" s="1703"/>
      <c r="T80" s="230">
        <v>2010</v>
      </c>
      <c r="U80" s="2149">
        <v>0</v>
      </c>
      <c r="V80" s="2149">
        <v>0</v>
      </c>
    </row>
    <row r="81" spans="1:22" s="175" customFormat="1" ht="13.5" thickBot="1">
      <c r="A81" s="232"/>
      <c r="B81" s="233"/>
      <c r="C81" s="234"/>
      <c r="D81" s="235"/>
      <c r="E81" s="177"/>
      <c r="F81" s="236"/>
      <c r="G81" s="237"/>
      <c r="H81" s="237"/>
      <c r="I81" s="238"/>
      <c r="J81" s="238"/>
      <c r="K81" s="239"/>
      <c r="L81" s="240"/>
      <c r="M81" s="241"/>
      <c r="N81" s="241"/>
      <c r="O81" s="241"/>
      <c r="U81" s="241">
        <f>SUM(U17:U80)</f>
        <v>19773500</v>
      </c>
      <c r="V81" s="241">
        <f>SUM(V17:V80)</f>
        <v>1449000</v>
      </c>
    </row>
    <row r="82" spans="1:22" s="245" customFormat="1" ht="13.5" thickBot="1">
      <c r="A82" s="242"/>
      <c r="B82" s="344" t="s">
        <v>76</v>
      </c>
      <c r="C82" s="345">
        <f t="shared" ref="C82:O82" si="6">SUM(C61:C80)</f>
        <v>6187500</v>
      </c>
      <c r="D82" s="346"/>
      <c r="E82" s="347">
        <f t="shared" si="6"/>
        <v>0</v>
      </c>
      <c r="F82" s="347">
        <f t="shared" si="6"/>
        <v>6187500</v>
      </c>
      <c r="G82" s="348">
        <f t="shared" si="6"/>
        <v>0</v>
      </c>
      <c r="H82" s="349">
        <f t="shared" si="6"/>
        <v>0</v>
      </c>
      <c r="I82" s="348">
        <f t="shared" si="6"/>
        <v>-4222000</v>
      </c>
      <c r="J82" s="349">
        <f>SUM(J61:J80)</f>
        <v>0</v>
      </c>
      <c r="K82" s="350">
        <f t="shared" si="6"/>
        <v>1965500</v>
      </c>
      <c r="L82" s="351">
        <f t="shared" si="6"/>
        <v>320000</v>
      </c>
      <c r="M82" s="348">
        <f t="shared" si="6"/>
        <v>0</v>
      </c>
      <c r="N82" s="349">
        <f t="shared" si="6"/>
        <v>0</v>
      </c>
      <c r="O82" s="352">
        <f t="shared" si="6"/>
        <v>0</v>
      </c>
      <c r="U82" s="313"/>
      <c r="V82" s="175"/>
    </row>
    <row r="83" spans="1:22" s="245" customFormat="1" ht="12.75">
      <c r="A83" s="242"/>
      <c r="B83" s="353" t="s">
        <v>267</v>
      </c>
      <c r="C83" s="354">
        <f ca="1">+SUM('I3 TB Data'!H136:H155)+'I3 TB Data'!H157+'I3 TB Data'!H158</f>
        <v>6187500</v>
      </c>
      <c r="D83" s="243"/>
      <c r="E83" s="244"/>
      <c r="F83" s="244"/>
      <c r="G83" s="317"/>
      <c r="H83" s="314"/>
      <c r="I83" s="321"/>
      <c r="J83" s="315"/>
      <c r="K83" s="325"/>
      <c r="L83" s="323"/>
      <c r="M83" s="323"/>
      <c r="N83" s="323"/>
      <c r="O83" s="323"/>
      <c r="U83" s="313"/>
    </row>
    <row r="84" spans="1:22" s="245" customFormat="1" ht="13.5" thickBot="1">
      <c r="A84" s="242"/>
      <c r="B84" s="353" t="s">
        <v>1199</v>
      </c>
      <c r="C84" s="355">
        <f ca="1">'I3 TB Data'!G460</f>
        <v>0</v>
      </c>
      <c r="D84" s="247"/>
      <c r="E84" s="244"/>
      <c r="F84" s="244"/>
      <c r="G84" s="317"/>
      <c r="H84" s="314"/>
      <c r="I84" s="321"/>
      <c r="J84" s="315"/>
      <c r="K84" s="325"/>
      <c r="L84" s="323"/>
      <c r="M84" s="323"/>
      <c r="N84" s="323"/>
      <c r="O84" s="323"/>
    </row>
    <row r="85" spans="1:22" s="245" customFormat="1" ht="13.5" thickBot="1">
      <c r="A85" s="242"/>
      <c r="B85" s="344" t="s">
        <v>965</v>
      </c>
      <c r="C85" s="345">
        <f>+C82+C57+C84</f>
        <v>36615000</v>
      </c>
      <c r="D85" s="346"/>
      <c r="E85" s="347">
        <f t="shared" ref="E85:J85" si="7">+E82+E57</f>
        <v>-9.3132257461547852E-10</v>
      </c>
      <c r="F85" s="347">
        <f t="shared" si="7"/>
        <v>36615000</v>
      </c>
      <c r="G85" s="348">
        <f t="shared" si="7"/>
        <v>-371000</v>
      </c>
      <c r="H85" s="349">
        <f t="shared" si="7"/>
        <v>61000</v>
      </c>
      <c r="I85" s="348">
        <f t="shared" si="7"/>
        <v>-19773500</v>
      </c>
      <c r="J85" s="349">
        <f t="shared" si="7"/>
        <v>0</v>
      </c>
      <c r="K85" s="350">
        <f>+K82+K57</f>
        <v>16531500</v>
      </c>
      <c r="L85" s="348">
        <f>+L82+L57</f>
        <v>1449000</v>
      </c>
      <c r="M85" s="348">
        <f>+M82+M57</f>
        <v>0</v>
      </c>
      <c r="N85" s="348">
        <f>+N82+N57</f>
        <v>0</v>
      </c>
      <c r="O85" s="352">
        <f>+O82+O57</f>
        <v>0</v>
      </c>
    </row>
    <row r="86" spans="1:22" s="142" customFormat="1" ht="30" customHeight="1">
      <c r="A86" s="2223" t="s">
        <v>1301</v>
      </c>
      <c r="B86" s="2223"/>
      <c r="C86" s="220"/>
      <c r="D86" s="222"/>
      <c r="E86" s="221"/>
      <c r="F86" s="246"/>
      <c r="G86" s="317"/>
      <c r="H86" s="315"/>
      <c r="I86" s="321"/>
      <c r="J86" s="318"/>
      <c r="K86" s="326"/>
      <c r="L86" s="323"/>
      <c r="M86" s="331"/>
      <c r="N86" s="331"/>
      <c r="O86" s="333"/>
      <c r="V86" s="245"/>
    </row>
    <row r="87" spans="1:22" s="142" customFormat="1" ht="12.75">
      <c r="A87" s="218" t="s">
        <v>1385</v>
      </c>
      <c r="B87" s="219" t="s">
        <v>1385</v>
      </c>
      <c r="C87" s="220"/>
      <c r="E87" s="221"/>
      <c r="F87" s="246"/>
      <c r="G87" s="317"/>
      <c r="H87" s="315"/>
      <c r="I87" s="321"/>
      <c r="J87" s="318"/>
      <c r="K87" s="326"/>
      <c r="L87" s="323"/>
      <c r="M87" s="331"/>
      <c r="N87" s="331"/>
      <c r="O87" s="333"/>
    </row>
    <row r="88" spans="1:22" s="142" customFormat="1" ht="12.75">
      <c r="A88" s="279">
        <v>1995</v>
      </c>
      <c r="B88" s="280" t="s">
        <v>119</v>
      </c>
      <c r="C88" s="281">
        <f ca="1">ROUND('I3 TB Data'!H156,0)</f>
        <v>-371000</v>
      </c>
      <c r="D88" s="293"/>
      <c r="E88" s="294"/>
      <c r="F88" s="245"/>
      <c r="G88" s="309">
        <f>-G82-G57</f>
        <v>371000</v>
      </c>
      <c r="H88" s="316" t="str">
        <f>IF((C88+ROUND(-G85,0))&lt;&gt;0,"Error out of balance","Balanced")</f>
        <v>Balanced</v>
      </c>
      <c r="I88" s="322"/>
      <c r="J88" s="320"/>
      <c r="K88" s="327"/>
      <c r="L88" s="328"/>
      <c r="M88" s="329"/>
      <c r="N88" s="329"/>
      <c r="O88" s="333"/>
    </row>
    <row r="89" spans="1:22" s="142" customFormat="1" ht="12.75">
      <c r="A89" s="282">
        <v>2105</v>
      </c>
      <c r="B89" s="283" t="s">
        <v>1133</v>
      </c>
      <c r="C89" s="281">
        <f ca="1">ROUND('I3 TB Data'!H168,0)</f>
        <v>-19712500</v>
      </c>
      <c r="D89" s="293"/>
      <c r="E89" s="294"/>
      <c r="F89" s="310"/>
      <c r="G89" s="293"/>
      <c r="H89" s="293"/>
      <c r="I89" s="340">
        <f>-H82-H57+(-I82-I57)</f>
        <v>19712500</v>
      </c>
      <c r="J89" s="339" t="str">
        <f>IF((C89+ROUND(-H85-I85,0))&lt;&gt;0,"Error out of balance","Balanced")</f>
        <v>Balanced</v>
      </c>
      <c r="K89" s="319"/>
      <c r="L89" s="328"/>
      <c r="M89" s="329"/>
      <c r="N89" s="329"/>
      <c r="O89" s="333"/>
    </row>
    <row r="90" spans="1:22" s="142" customFormat="1" ht="24" customHeight="1" thickBot="1">
      <c r="A90" s="282">
        <v>2120</v>
      </c>
      <c r="B90" s="303" t="s">
        <v>728</v>
      </c>
      <c r="C90" s="304">
        <f ca="1">ROUND('I3 TB Data'!H169,0)</f>
        <v>0</v>
      </c>
      <c r="D90" s="293"/>
      <c r="E90" s="294"/>
      <c r="F90" s="310"/>
      <c r="G90" s="293"/>
      <c r="H90" s="293"/>
      <c r="I90" s="293"/>
      <c r="J90" s="340">
        <f>-J82-J57</f>
        <v>0</v>
      </c>
      <c r="K90" s="338" t="str">
        <f>IF((C90+ROUND(-J85,0))&lt;&gt;0,"Error out of balance","Balanced")</f>
        <v>Balanced</v>
      </c>
      <c r="L90" s="328"/>
      <c r="M90" s="329"/>
      <c r="N90" s="329"/>
      <c r="O90" s="333"/>
    </row>
    <row r="91" spans="1:22" s="142" customFormat="1" ht="13.5" thickBot="1">
      <c r="A91" s="284"/>
      <c r="B91" s="306" t="s">
        <v>76</v>
      </c>
      <c r="C91" s="198">
        <f>+SUM(C88:C90)</f>
        <v>-20083500</v>
      </c>
      <c r="D91" s="293"/>
      <c r="E91" s="294"/>
      <c r="F91" s="293"/>
      <c r="G91" s="293"/>
      <c r="H91" s="293"/>
      <c r="I91" s="293"/>
      <c r="J91" s="293"/>
      <c r="K91" s="293"/>
      <c r="L91" s="328"/>
      <c r="M91" s="329"/>
      <c r="N91" s="329"/>
      <c r="O91" s="333"/>
    </row>
    <row r="92" spans="1:22" s="142" customFormat="1" ht="26.25" thickBot="1">
      <c r="A92" s="232"/>
      <c r="B92" s="306" t="s">
        <v>208</v>
      </c>
      <c r="C92" s="198">
        <f>+C85+C91</f>
        <v>16531500</v>
      </c>
      <c r="D92" s="307" t="str">
        <f>IF((ROUND(C92,-1))&lt;&gt;ROUND(C12,-1),"Net Fixed Assets Do Not Match","Net Fixed Assets Match")</f>
        <v>Net Fixed Assets Match</v>
      </c>
      <c r="E92" s="294"/>
      <c r="F92" s="294"/>
      <c r="G92" s="294"/>
      <c r="H92" s="294"/>
      <c r="I92" s="294"/>
      <c r="J92" s="294"/>
      <c r="K92" s="298"/>
      <c r="L92" s="329"/>
      <c r="M92" s="329"/>
      <c r="N92" s="329"/>
      <c r="O92" s="333"/>
    </row>
    <row r="93" spans="1:22" s="142" customFormat="1" ht="12.75">
      <c r="A93" s="242"/>
      <c r="B93" s="300"/>
      <c r="C93" s="285"/>
      <c r="D93" s="295"/>
      <c r="E93" s="295"/>
      <c r="F93" s="295"/>
      <c r="G93" s="295"/>
      <c r="H93" s="295"/>
      <c r="I93" s="295"/>
      <c r="J93" s="294"/>
      <c r="K93" s="295"/>
      <c r="L93" s="329"/>
      <c r="M93" s="329"/>
      <c r="N93" s="329"/>
      <c r="O93" s="333"/>
    </row>
    <row r="94" spans="1:22" s="142" customFormat="1" ht="24" customHeight="1">
      <c r="A94" s="1689" t="s">
        <v>67</v>
      </c>
      <c r="B94" s="301"/>
      <c r="C94" s="286"/>
      <c r="J94" s="294"/>
      <c r="K94" s="297"/>
      <c r="L94" s="330"/>
      <c r="M94" s="330"/>
      <c r="N94" s="332"/>
      <c r="O94" s="334"/>
      <c r="P94" s="311"/>
      <c r="Q94" s="311"/>
      <c r="R94" s="311"/>
    </row>
    <row r="95" spans="1:22" s="142" customFormat="1" ht="25.5">
      <c r="A95" s="287">
        <v>5705</v>
      </c>
      <c r="B95" s="288" t="s">
        <v>307</v>
      </c>
      <c r="C95" s="281">
        <f ca="1">ROUND('I3 TB Data'!H423,0)</f>
        <v>1449000</v>
      </c>
      <c r="D95" s="293"/>
      <c r="E95" s="294"/>
      <c r="J95" s="294"/>
      <c r="K95" s="297"/>
      <c r="L95" s="341">
        <f>-L82-L57</f>
        <v>-1449000</v>
      </c>
      <c r="M95" s="337" t="str">
        <f>IF((C95+ROUND(-L85,0))&lt;&gt;0,"Error out of balance","Balanced")</f>
        <v>Balanced</v>
      </c>
      <c r="N95" s="322"/>
      <c r="O95" s="324"/>
      <c r="P95" s="310"/>
      <c r="Q95" s="310"/>
      <c r="R95" s="310"/>
    </row>
    <row r="96" spans="1:22" s="142" customFormat="1" ht="25.5">
      <c r="A96" s="282">
        <v>5710</v>
      </c>
      <c r="B96" s="302" t="s">
        <v>1105</v>
      </c>
      <c r="C96" s="281">
        <f ca="1">ROUND('I3 TB Data'!H424,0)</f>
        <v>0</v>
      </c>
      <c r="D96" s="293"/>
      <c r="E96" s="294"/>
      <c r="J96" s="294"/>
      <c r="K96" s="297"/>
      <c r="L96" s="293"/>
      <c r="M96" s="342">
        <f>-M82-M57</f>
        <v>0</v>
      </c>
      <c r="N96" s="337" t="str">
        <f>IF((C96+ROUND(-M85,0))&lt;&gt;0,"Error out of balance","Balanced")</f>
        <v>Balanced</v>
      </c>
      <c r="O96" s="322"/>
      <c r="P96" s="310"/>
      <c r="Q96" s="310"/>
      <c r="R96" s="310"/>
    </row>
    <row r="97" spans="1:22" s="142" customFormat="1" ht="25.5">
      <c r="A97" s="282">
        <v>5715</v>
      </c>
      <c r="B97" s="302" t="s">
        <v>1106</v>
      </c>
      <c r="C97" s="281">
        <f ca="1">ROUND('I3 TB Data'!H425,0)</f>
        <v>0</v>
      </c>
      <c r="D97" s="293"/>
      <c r="E97" s="294"/>
      <c r="J97" s="294"/>
      <c r="K97" s="297"/>
      <c r="L97" s="293"/>
      <c r="M97" s="293"/>
      <c r="N97" s="343">
        <f>-N82-N57</f>
        <v>0</v>
      </c>
      <c r="O97" s="336" t="str">
        <f>IF((C97+ROUND(-N85,0))&lt;&gt;0,"Error out of balance","Balanced")</f>
        <v>Balanced</v>
      </c>
      <c r="P97" s="310"/>
      <c r="Q97" s="310"/>
      <c r="R97" s="310"/>
    </row>
    <row r="98" spans="1:22" s="142" customFormat="1" ht="26.25" thickBot="1">
      <c r="A98" s="282">
        <v>5720</v>
      </c>
      <c r="B98" s="305" t="s">
        <v>1107</v>
      </c>
      <c r="C98" s="304">
        <f ca="1">ROUND('I3 TB Data'!H426,0)</f>
        <v>0</v>
      </c>
      <c r="D98" s="293"/>
      <c r="E98" s="294"/>
      <c r="J98" s="294"/>
      <c r="K98" s="297"/>
      <c r="L98" s="293"/>
      <c r="M98" s="293"/>
      <c r="N98" s="293"/>
      <c r="O98" s="343">
        <f>-O82-O57</f>
        <v>0</v>
      </c>
      <c r="P98" s="335" t="str">
        <f>IF((C98+ROUND(-O85,0))&lt;&gt;0,"Error out of balance","Balanced")</f>
        <v>Balanced</v>
      </c>
      <c r="Q98" s="310"/>
      <c r="R98" s="310"/>
    </row>
    <row r="99" spans="1:22" s="142" customFormat="1" ht="21" customHeight="1" thickBot="1">
      <c r="A99" s="289"/>
      <c r="B99" s="306" t="s">
        <v>68</v>
      </c>
      <c r="C99" s="308">
        <f>+SUM(C95:C98)</f>
        <v>1449000</v>
      </c>
      <c r="D99" s="293"/>
      <c r="E99" s="294"/>
      <c r="F99" s="296"/>
      <c r="G99" s="296"/>
      <c r="H99" s="296"/>
      <c r="I99" s="296"/>
      <c r="J99" s="294"/>
      <c r="K99" s="297"/>
      <c r="L99" s="312"/>
      <c r="M99" s="313"/>
      <c r="N99" s="313"/>
      <c r="O99" s="245"/>
      <c r="P99" s="245"/>
      <c r="Q99" s="245"/>
      <c r="R99" s="245"/>
    </row>
    <row r="100" spans="1:22" ht="12.75">
      <c r="A100" s="290"/>
      <c r="B100" s="175"/>
      <c r="C100" s="291"/>
      <c r="L100" s="136"/>
      <c r="V100" s="142"/>
    </row>
  </sheetData>
  <protectedRanges>
    <protectedRange sqref="D19 D32" name="Range1"/>
  </protectedRanges>
  <mergeCells count="13">
    <mergeCell ref="Q15:R15"/>
    <mergeCell ref="U15:V15"/>
    <mergeCell ref="A12:B12"/>
    <mergeCell ref="A14:B15"/>
    <mergeCell ref="L14:O14"/>
    <mergeCell ref="C14:K14"/>
    <mergeCell ref="C15:K15"/>
    <mergeCell ref="A86:B86"/>
    <mergeCell ref="C9:G9"/>
    <mergeCell ref="A1:F1"/>
    <mergeCell ref="B2:F2"/>
    <mergeCell ref="B3:F3"/>
    <mergeCell ref="B4:F4"/>
  </mergeCells>
  <phoneticPr fontId="7" type="noConversion"/>
  <conditionalFormatting sqref="P98 M95 N96 O97 K90 J89 H88 D92">
    <cfRule type="cellIs" dxfId="8" priority="1" stopIfTrue="1" operator="equal">
      <formula>"Error"</formula>
    </cfRule>
  </conditionalFormatting>
  <pageMargins left="0.75" right="0.38" top="0.56000000000000005" bottom="0.57999999999999996" header="0.31" footer="0.3"/>
  <pageSetup scale="65" fitToHeight="5" orientation="landscape" r:id="rId1"/>
  <headerFooter alignWithMargins="0"/>
  <rowBreaks count="2" manualBreakCount="2">
    <brk id="59" max="16383" man="1"/>
    <brk id="85" max="16383" man="1"/>
  </rowBreaks>
  <drawing r:id="rId2"/>
  <legacyDrawing r:id="rId3"/>
  <oleObjects>
    <oleObject progId="Unknown" shapeId="32797" r:id="rId4"/>
    <oleObject progId="Unknown" shapeId="32804" r:id="rId5"/>
  </oleObjects>
</worksheet>
</file>

<file path=xl/worksheets/sheet5.xml><?xml version="1.0" encoding="utf-8"?>
<worksheet xmlns="http://schemas.openxmlformats.org/spreadsheetml/2006/main" xmlns:r="http://schemas.openxmlformats.org/officeDocument/2006/relationships">
  <sheetPr codeName="Sheet9" enableFormatConditionsCalculation="0">
    <tabColor indexed="42"/>
  </sheetPr>
  <dimension ref="A1:Z31"/>
  <sheetViews>
    <sheetView topLeftCell="A5" workbookViewId="0">
      <selection activeCell="A25" sqref="A25:C25"/>
    </sheetView>
  </sheetViews>
  <sheetFormatPr defaultRowHeight="11.25"/>
  <cols>
    <col min="1" max="1" width="9.140625" style="15"/>
    <col min="2" max="2" width="11.28515625" style="15" customWidth="1"/>
    <col min="3" max="3" width="14.140625" style="15" customWidth="1"/>
    <col min="4" max="6" width="15.7109375" style="15" customWidth="1"/>
    <col min="7" max="9" width="15.7109375" style="15" hidden="1" customWidth="1"/>
    <col min="10" max="12" width="15.7109375" style="15" customWidth="1"/>
    <col min="13" max="23" width="15.7109375" style="15" hidden="1" customWidth="1"/>
    <col min="24" max="16384" width="9.140625" style="15"/>
  </cols>
  <sheetData>
    <row r="1" spans="1:26" ht="20.25" customHeight="1">
      <c r="A1" s="2210" t="s">
        <v>1354</v>
      </c>
      <c r="B1" s="2210"/>
      <c r="C1" s="2210"/>
      <c r="D1" s="2210"/>
      <c r="E1" s="2210"/>
      <c r="F1" s="2210"/>
    </row>
    <row r="2" spans="1:26" ht="18.75" customHeight="1">
      <c r="B2" s="2211" t="str">
        <f ca="1">'I1 Intro'!C9</f>
        <v>Orillia Power Distribution Corporation</v>
      </c>
      <c r="C2" s="2211"/>
      <c r="D2" s="2211"/>
      <c r="E2" s="2211"/>
      <c r="F2" s="2211"/>
    </row>
    <row r="3" spans="1:26" ht="18.75" customHeight="1">
      <c r="B3" s="2206" t="str">
        <f ca="1">'I1 Intro'!C13 &amp; "   " &amp; 'I1 Intro'!E13</f>
        <v xml:space="preserve">EB-2009-XXXX   </v>
      </c>
      <c r="C3" s="2206"/>
      <c r="D3" s="2206"/>
      <c r="E3" s="2206"/>
      <c r="F3" s="2206"/>
      <c r="G3" s="16"/>
    </row>
    <row r="4" spans="1:26" ht="18.75">
      <c r="B4" s="2207">
        <f ca="1">'I1 Intro'!C15</f>
        <v>40053</v>
      </c>
      <c r="C4" s="2207"/>
      <c r="D4" s="2207"/>
      <c r="E4" s="2207"/>
      <c r="F4" s="2207"/>
    </row>
    <row r="5" spans="1:26" ht="21" customHeight="1">
      <c r="B5" s="85" t="str">
        <f ca="1">"Sheet I5 Miscellaneous Data Worksheet  - "&amp; 'I2 LDC class'!$C$17 &amp; "  " &amp;  'I2 LDC class'!$D$17</f>
        <v xml:space="preserve">Sheet I5 Miscellaneous Data Worksheet  -   </v>
      </c>
      <c r="C5" s="86"/>
      <c r="D5" s="86"/>
      <c r="F5" s="53"/>
      <c r="Z5" s="713"/>
    </row>
    <row r="6" spans="1:26" ht="6" customHeight="1">
      <c r="A6" s="18"/>
      <c r="B6" s="18"/>
      <c r="C6" s="18"/>
      <c r="D6" s="18"/>
      <c r="E6" s="18"/>
      <c r="F6" s="18"/>
      <c r="G6" s="18"/>
      <c r="H6" s="18"/>
      <c r="I6" s="18"/>
      <c r="J6" s="18"/>
      <c r="K6" s="18"/>
      <c r="L6" s="18"/>
      <c r="M6" s="18"/>
      <c r="N6" s="18"/>
      <c r="O6" s="18"/>
      <c r="Z6" s="713"/>
    </row>
    <row r="7" spans="1:26" ht="6" customHeight="1">
      <c r="A7" s="72"/>
      <c r="Z7" s="713"/>
    </row>
    <row r="8" spans="1:26" ht="12.75">
      <c r="A8" s="356"/>
      <c r="Z8" s="713"/>
    </row>
    <row r="9" spans="1:26" ht="12.75">
      <c r="Z9" s="713"/>
    </row>
    <row r="10" spans="1:26" ht="12.75">
      <c r="A10" s="356"/>
      <c r="Z10" s="713"/>
    </row>
    <row r="11" spans="1:26" ht="12.75">
      <c r="A11" s="73"/>
      <c r="Z11" s="713"/>
    </row>
    <row r="12" spans="1:26" ht="3.75" customHeight="1">
      <c r="Z12" s="713"/>
    </row>
    <row r="13" spans="1:26" ht="5.25" customHeight="1">
      <c r="C13" s="357"/>
      <c r="D13" s="357"/>
      <c r="E13" s="357"/>
      <c r="F13" s="357"/>
      <c r="G13" s="357"/>
      <c r="Z13" s="713"/>
    </row>
    <row r="14" spans="1:26" ht="5.25" customHeight="1" thickBot="1">
      <c r="Z14" s="713"/>
    </row>
    <row r="15" spans="1:26" ht="30" customHeight="1" thickBot="1">
      <c r="A15" s="2245" t="s">
        <v>331</v>
      </c>
      <c r="B15" s="2245"/>
      <c r="C15" s="2246"/>
      <c r="D15" s="2247">
        <v>176</v>
      </c>
      <c r="E15" s="2248"/>
      <c r="Z15" s="713"/>
    </row>
    <row r="16" spans="1:26" ht="13.5" thickBot="1">
      <c r="A16" s="358"/>
      <c r="B16" s="105"/>
      <c r="C16" s="359"/>
      <c r="D16" s="363"/>
      <c r="E16" s="363"/>
      <c r="Z16" s="713"/>
    </row>
    <row r="17" spans="1:26" ht="30" customHeight="1" thickBot="1">
      <c r="A17" s="2245" t="s">
        <v>1401</v>
      </c>
      <c r="B17" s="2245"/>
      <c r="C17" s="2246"/>
      <c r="D17" s="2249">
        <v>0.4</v>
      </c>
      <c r="E17" s="2250"/>
      <c r="Z17" s="713"/>
    </row>
    <row r="18" spans="1:26" ht="12.75">
      <c r="Z18" s="713"/>
    </row>
    <row r="19" spans="1:26" ht="12.75">
      <c r="A19" s="73"/>
      <c r="C19" s="73"/>
      <c r="D19" s="73"/>
      <c r="Z19" s="713"/>
    </row>
    <row r="20" spans="1:26" s="376" customFormat="1" ht="12.75">
      <c r="A20" s="927"/>
      <c r="B20" s="927"/>
      <c r="C20" s="927"/>
      <c r="D20" s="1692">
        <v>1</v>
      </c>
      <c r="E20" s="1693">
        <v>2</v>
      </c>
      <c r="F20" s="1693">
        <v>3</v>
      </c>
      <c r="G20" s="1693">
        <v>4</v>
      </c>
      <c r="H20" s="1694">
        <v>5</v>
      </c>
      <c r="I20" s="1695">
        <v>6</v>
      </c>
      <c r="J20" s="1695">
        <v>7</v>
      </c>
      <c r="K20" s="1695">
        <v>8</v>
      </c>
      <c r="L20" s="1695">
        <v>9</v>
      </c>
      <c r="M20" s="1695">
        <v>10</v>
      </c>
      <c r="N20" s="1695">
        <v>11</v>
      </c>
      <c r="O20" s="1695">
        <v>12</v>
      </c>
      <c r="P20" s="1695">
        <v>13</v>
      </c>
      <c r="Q20" s="1695">
        <v>14</v>
      </c>
      <c r="R20" s="1695">
        <v>15</v>
      </c>
      <c r="S20" s="1695">
        <v>16</v>
      </c>
      <c r="T20" s="1695">
        <v>17</v>
      </c>
      <c r="U20" s="1695">
        <v>18</v>
      </c>
      <c r="V20" s="1695">
        <v>19</v>
      </c>
      <c r="W20" s="1695">
        <v>20</v>
      </c>
      <c r="Z20" s="713"/>
    </row>
    <row r="21" spans="1:26" ht="38.25">
      <c r="C21" s="1731"/>
      <c r="D21" s="360" t="str">
        <f ca="1">IF('I2 LDC class'!$D20="",'I2 LDC class'!$C20,'I2 LDC class'!$D20)</f>
        <v>Residential</v>
      </c>
      <c r="E21" s="361" t="str">
        <f ca="1">IF('I2 LDC class'!$D21="",'I2 LDC class'!$C21,'I2 LDC class'!$D21)</f>
        <v>GS &lt;50</v>
      </c>
      <c r="F21" s="361" t="str">
        <f ca="1">IF('I2 LDC class'!$D22="",'I2 LDC class'!$C22,'I2 LDC class'!$D22)</f>
        <v>GS&gt;50-Regular</v>
      </c>
      <c r="G21" s="361" t="str">
        <f ca="1">IF('I2 LDC class'!$D23="",'I2 LDC class'!$C23,'I2 LDC class'!$D23)</f>
        <v>GS&gt; 50-TOU</v>
      </c>
      <c r="H21" s="362" t="str">
        <f ca="1">IF('I2 LDC class'!$D24="",'I2 LDC class'!$C24,'I2 LDC class'!$D24)</f>
        <v>GS &gt;50-Intermediate</v>
      </c>
      <c r="I21" s="360" t="str">
        <f ca="1">IF('I2 LDC class'!$D25="",'I2 LDC class'!$C25,'I2 LDC class'!$D25)</f>
        <v>Large Use &gt;5MW</v>
      </c>
      <c r="J21" s="360" t="str">
        <f ca="1">IF('I2 LDC class'!$D26="",'I2 LDC class'!$C26,'I2 LDC class'!$D26)</f>
        <v>Street Light</v>
      </c>
      <c r="K21" s="360" t="str">
        <f ca="1">IF('I2 LDC class'!$D27="",'I2 LDC class'!$C27,'I2 LDC class'!$D27)</f>
        <v>Sentinel</v>
      </c>
      <c r="L21" s="360" t="str">
        <f ca="1">IF('I2 LDC class'!$D28="",'I2 LDC class'!$C28,'I2 LDC class'!$D28)</f>
        <v>Unmetered Scattered Load</v>
      </c>
      <c r="M21" s="360" t="str">
        <f ca="1">IF('I2 LDC class'!$D29="",'I2 LDC class'!$C29,'I2 LDC class'!$D29)</f>
        <v>Embedded Distributor</v>
      </c>
      <c r="N21" s="360" t="str">
        <f ca="1">IF('I2 LDC class'!$D30="",'I2 LDC class'!$C30,'I2 LDC class'!$D30)</f>
        <v>Back-up/Standby Power</v>
      </c>
      <c r="O21" s="360" t="str">
        <f ca="1">IF('I2 LDC class'!$D31="",'I2 LDC class'!$C31,'I2 LDC class'!$D31)</f>
        <v>Rate Class 1</v>
      </c>
      <c r="P21" s="360" t="str">
        <f ca="1">IF('I2 LDC class'!$D32="",'I2 LDC class'!$C32,'I2 LDC class'!$D32)</f>
        <v>Rate class 2</v>
      </c>
      <c r="Q21" s="360" t="str">
        <f ca="1">IF('I2 LDC class'!$D33="",'I2 LDC class'!$C33,'I2 LDC class'!$D33)</f>
        <v>Rate class 3</v>
      </c>
      <c r="R21" s="360" t="str">
        <f ca="1">IF('I2 LDC class'!$D34="",'I2 LDC class'!$C34,'I2 LDC class'!$D34)</f>
        <v>Rate class 4</v>
      </c>
      <c r="S21" s="360" t="str">
        <f ca="1">IF('I2 LDC class'!$D35="",'I2 LDC class'!$C35,'I2 LDC class'!$D35)</f>
        <v>Rate class 5</v>
      </c>
      <c r="T21" s="360" t="str">
        <f ca="1">IF('I2 LDC class'!$D36="",'I2 LDC class'!$C36,'I2 LDC class'!$D36)</f>
        <v>Rate class 6</v>
      </c>
      <c r="U21" s="360" t="str">
        <f ca="1">IF('I2 LDC class'!$D37="",'I2 LDC class'!$C37,'I2 LDC class'!$D37)</f>
        <v>Rate class 7</v>
      </c>
      <c r="V21" s="360" t="str">
        <f ca="1">IF('I2 LDC class'!$D38="",'I2 LDC class'!$C38,'I2 LDC class'!$D38)</f>
        <v>Rate class 8</v>
      </c>
      <c r="W21" s="361" t="str">
        <f ca="1">IF('I2 LDC class'!$D39="",'I2 LDC class'!$C39,'I2 LDC class'!$D39)</f>
        <v>Rate class 9</v>
      </c>
      <c r="Z21" s="713"/>
    </row>
    <row r="22" spans="1:26" ht="28.5" customHeight="1">
      <c r="D22" s="2241"/>
      <c r="E22" s="2242"/>
      <c r="F22" s="2242"/>
      <c r="G22" s="2242"/>
      <c r="H22" s="2242"/>
      <c r="I22" s="2242"/>
      <c r="J22" s="2242"/>
      <c r="K22" s="2242"/>
      <c r="L22" s="2242"/>
      <c r="M22" s="2242"/>
      <c r="N22" s="2242"/>
      <c r="O22" s="2242"/>
      <c r="P22" s="2242"/>
      <c r="Q22" s="2242"/>
      <c r="R22" s="2242"/>
      <c r="S22" s="2242"/>
      <c r="T22" s="2242"/>
      <c r="U22" s="2242"/>
      <c r="V22" s="2242"/>
      <c r="W22" s="2243"/>
      <c r="Z22" s="713"/>
    </row>
    <row r="23" spans="1:26" s="711" customFormat="1" ht="31.5" customHeight="1">
      <c r="A23" s="2240" t="s">
        <v>1357</v>
      </c>
      <c r="B23" s="2244"/>
      <c r="C23" s="2244"/>
      <c r="D23" s="2157">
        <v>13.34</v>
      </c>
      <c r="E23" s="2157">
        <v>30.79</v>
      </c>
      <c r="F23" s="2157">
        <v>338.04</v>
      </c>
      <c r="G23" s="2157"/>
      <c r="H23" s="2157"/>
      <c r="I23" s="2157"/>
      <c r="J23" s="2157">
        <v>1.06</v>
      </c>
      <c r="K23" s="2157">
        <v>3.19</v>
      </c>
      <c r="L23" s="2157">
        <v>15.39</v>
      </c>
      <c r="M23" s="1876"/>
      <c r="N23" s="1876"/>
      <c r="O23" s="1876"/>
      <c r="P23" s="1876"/>
      <c r="Q23" s="1876"/>
      <c r="R23" s="1876"/>
      <c r="S23" s="1876"/>
      <c r="T23" s="1876"/>
      <c r="U23" s="1876"/>
      <c r="V23" s="1876"/>
      <c r="W23" s="1876"/>
      <c r="X23" s="1877"/>
      <c r="Y23" s="1877"/>
      <c r="Z23" s="713"/>
    </row>
    <row r="24" spans="1:26" s="711" customFormat="1" ht="50.25" customHeight="1">
      <c r="A24" s="1878"/>
      <c r="B24" s="1879"/>
      <c r="C24" s="1879"/>
      <c r="D24" s="1880"/>
      <c r="E24" s="1880"/>
      <c r="F24" s="1880"/>
      <c r="G24" s="1880"/>
      <c r="H24" s="1880"/>
      <c r="I24" s="1880"/>
      <c r="J24" s="1880"/>
      <c r="K24" s="1880"/>
      <c r="L24" s="1880"/>
      <c r="M24" s="1880"/>
      <c r="N24" s="1880"/>
      <c r="O24" s="1880"/>
      <c r="P24" s="1880"/>
      <c r="Q24" s="1880"/>
      <c r="R24" s="1880"/>
      <c r="S24" s="1880"/>
      <c r="T24" s="1880"/>
      <c r="U24" s="1880"/>
      <c r="V24" s="1880"/>
      <c r="W24" s="1880"/>
      <c r="X24" s="1881"/>
      <c r="Y24" s="1881"/>
      <c r="Z24" s="713"/>
    </row>
    <row r="25" spans="1:26" s="711" customFormat="1" ht="30" customHeight="1">
      <c r="A25" s="2240"/>
      <c r="B25" s="2240"/>
      <c r="C25" s="2240"/>
      <c r="D25"/>
      <c r="E25"/>
      <c r="F25"/>
      <c r="G25" s="2134">
        <v>1</v>
      </c>
      <c r="H25" s="2134">
        <v>1</v>
      </c>
      <c r="I25" s="2134">
        <v>1</v>
      </c>
      <c r="J25" s="1882"/>
      <c r="K25" s="1882"/>
      <c r="L25" s="1882"/>
      <c r="M25" s="1876"/>
      <c r="N25" s="1876"/>
      <c r="O25" s="1876"/>
      <c r="P25" s="1876"/>
      <c r="Q25" s="1876"/>
      <c r="R25" s="1876"/>
      <c r="S25" s="1876"/>
      <c r="T25" s="1876"/>
      <c r="U25" s="1876"/>
      <c r="V25" s="1876"/>
      <c r="W25" s="1876"/>
      <c r="X25" s="1877"/>
      <c r="Y25" s="1877"/>
      <c r="Z25" s="713"/>
    </row>
    <row r="26" spans="1:26" ht="12.75">
      <c r="D26" s="11"/>
      <c r="E26" s="11"/>
      <c r="F26" s="11"/>
      <c r="G26" s="11"/>
      <c r="H26" s="11"/>
      <c r="I26" s="11"/>
      <c r="Z26" s="713"/>
    </row>
    <row r="27" spans="1:26" ht="12.75">
      <c r="D27" s="11"/>
      <c r="E27" s="11"/>
      <c r="F27" s="11"/>
      <c r="G27" s="11"/>
      <c r="H27" s="11"/>
      <c r="I27" s="11"/>
      <c r="Z27" s="713"/>
    </row>
    <row r="28" spans="1:26" ht="12.75">
      <c r="D28" s="11"/>
      <c r="E28" s="11"/>
      <c r="F28" s="11"/>
      <c r="G28" s="11"/>
      <c r="H28" s="11"/>
      <c r="I28" s="11"/>
      <c r="Z28" s="713"/>
    </row>
    <row r="29" spans="1:26" ht="12.75">
      <c r="Z29" s="713"/>
    </row>
    <row r="30" spans="1:26" ht="12.75">
      <c r="Z30" s="713"/>
    </row>
    <row r="31" spans="1:26" ht="12.75">
      <c r="Z31" s="713"/>
    </row>
  </sheetData>
  <mergeCells count="11">
    <mergeCell ref="D17:E17"/>
    <mergeCell ref="A1:F1"/>
    <mergeCell ref="B2:F2"/>
    <mergeCell ref="B3:F3"/>
    <mergeCell ref="B4:F4"/>
    <mergeCell ref="A25:C25"/>
    <mergeCell ref="D22:W22"/>
    <mergeCell ref="A23:C23"/>
    <mergeCell ref="A15:C15"/>
    <mergeCell ref="D15:E15"/>
    <mergeCell ref="A17:C17"/>
  </mergeCells>
  <phoneticPr fontId="7" type="noConversion"/>
  <pageMargins left="0.75" right="0.75" top="1" bottom="1" header="0.5" footer="0.5"/>
  <pageSetup orientation="portrait" verticalDpi="1200" r:id="rId1"/>
  <headerFooter alignWithMargins="0"/>
  <legacyDrawing r:id="rId2"/>
  <oleObjects>
    <oleObject progId="Unknown" shapeId="11267" r:id="rId3"/>
    <oleObject progId="Unknown" shapeId="11271" r:id="rId4"/>
  </oleObjects>
</worksheet>
</file>

<file path=xl/worksheets/sheet6.xml><?xml version="1.0" encoding="utf-8"?>
<worksheet xmlns="http://schemas.openxmlformats.org/spreadsheetml/2006/main" xmlns:r="http://schemas.openxmlformats.org/officeDocument/2006/relationships">
  <sheetPr codeName="Sheet5" enableFormatConditionsCalculation="0">
    <tabColor indexed="42"/>
  </sheetPr>
  <dimension ref="A1:AN72"/>
  <sheetViews>
    <sheetView topLeftCell="A8" workbookViewId="0">
      <selection activeCell="A59" sqref="A59"/>
    </sheetView>
  </sheetViews>
  <sheetFormatPr defaultRowHeight="11.25"/>
  <cols>
    <col min="1" max="1" width="32.140625" style="72" customWidth="1"/>
    <col min="2" max="2" width="18.140625" style="365" customWidth="1"/>
    <col min="3" max="3" width="15.7109375" style="366" customWidth="1"/>
    <col min="4" max="6" width="15.7109375" style="367" customWidth="1"/>
    <col min="7" max="9" width="15.7109375" style="367" hidden="1" customWidth="1"/>
    <col min="10" max="12" width="15.7109375" style="367" customWidth="1"/>
    <col min="13" max="23" width="15.7109375" style="367" hidden="1" customWidth="1"/>
    <col min="24" max="30" width="9.140625" style="367"/>
    <col min="31" max="16384" width="9.140625" style="72"/>
  </cols>
  <sheetData>
    <row r="1" spans="1:30" s="15" customFormat="1" ht="20.25" customHeight="1">
      <c r="A1" s="2210" t="s">
        <v>1354</v>
      </c>
      <c r="B1" s="2210"/>
      <c r="C1" s="2210"/>
      <c r="D1" s="2210"/>
      <c r="E1" s="2210"/>
      <c r="F1" s="2210"/>
    </row>
    <row r="2" spans="1:30" s="15" customFormat="1" ht="18.75" customHeight="1">
      <c r="A2" s="2254" t="str">
        <f ca="1">'I1 Intro'!C9</f>
        <v>Orillia Power Distribution Corporation</v>
      </c>
      <c r="B2" s="2254"/>
      <c r="C2" s="2254"/>
      <c r="D2" s="2254"/>
      <c r="E2" s="2254"/>
    </row>
    <row r="3" spans="1:30" s="15" customFormat="1" ht="18.75" customHeight="1">
      <c r="A3" s="2255" t="str">
        <f ca="1">'I1 Intro'!C13 &amp; "   " &amp; 'I1 Intro'!E13</f>
        <v xml:space="preserve">EB-2009-XXXX   </v>
      </c>
      <c r="B3" s="2255"/>
      <c r="C3" s="2255"/>
      <c r="D3" s="2255"/>
      <c r="E3" s="2255"/>
      <c r="G3" s="16"/>
    </row>
    <row r="4" spans="1:30" s="15" customFormat="1" ht="18.75">
      <c r="A4" s="2256">
        <f ca="1">'I1 Intro'!C15</f>
        <v>40053</v>
      </c>
      <c r="B4" s="2256"/>
      <c r="C4" s="2256"/>
      <c r="D4" s="2256"/>
      <c r="E4" s="2256"/>
    </row>
    <row r="5" spans="1:30" s="15" customFormat="1" ht="21" customHeight="1">
      <c r="A5" s="369" t="str">
        <f ca="1">"Sheet I6 Customer Data Worksheet  - "&amp; 'I2 LDC class'!$C$17 &amp; "  " &amp;  'I2 LDC class'!$D$17</f>
        <v xml:space="preserve">Sheet I6 Customer Data Worksheet  -   </v>
      </c>
      <c r="B5" s="370"/>
      <c r="C5" s="370"/>
      <c r="D5" s="86"/>
      <c r="E5" s="371"/>
    </row>
    <row r="6" spans="1:30" s="15" customFormat="1" ht="6" customHeight="1">
      <c r="A6" s="18"/>
      <c r="B6" s="18"/>
      <c r="C6" s="18"/>
      <c r="D6" s="18"/>
      <c r="E6" s="18"/>
      <c r="F6" s="18"/>
      <c r="G6" s="18"/>
      <c r="H6" s="18"/>
      <c r="I6" s="18"/>
      <c r="J6" s="18"/>
      <c r="K6" s="18"/>
      <c r="L6" s="18"/>
      <c r="M6" s="18"/>
      <c r="N6" s="18"/>
      <c r="O6" s="18"/>
    </row>
    <row r="8" spans="1:30" ht="27.75" customHeight="1">
      <c r="A8" s="356"/>
      <c r="E8" s="72"/>
      <c r="F8" s="72"/>
      <c r="G8" s="72"/>
      <c r="H8" s="72"/>
      <c r="I8" s="72"/>
    </row>
    <row r="9" spans="1:30" ht="24" customHeight="1" thickBot="1">
      <c r="C9" s="368"/>
      <c r="F9" s="72"/>
      <c r="G9" s="72"/>
      <c r="H9" s="72"/>
      <c r="I9" s="72"/>
    </row>
    <row r="10" spans="1:30" ht="21" customHeight="1" thickBot="1">
      <c r="A10" s="1855" t="s">
        <v>1188</v>
      </c>
      <c r="B10" s="2263">
        <v>311571133</v>
      </c>
      <c r="C10" s="2264"/>
      <c r="E10" s="1857"/>
      <c r="F10" s="72"/>
      <c r="G10" s="72"/>
      <c r="H10" s="72"/>
      <c r="I10" s="72"/>
    </row>
    <row r="11" spans="1:30" ht="11.25" customHeight="1">
      <c r="A11" s="372"/>
      <c r="B11" s="1732"/>
      <c r="C11" s="72"/>
      <c r="E11" s="137"/>
      <c r="F11" s="72"/>
      <c r="G11" s="72"/>
      <c r="H11" s="72"/>
      <c r="I11" s="72"/>
    </row>
    <row r="12" spans="1:30" ht="13.5" thickBot="1">
      <c r="A12" s="373"/>
      <c r="B12" s="1732"/>
      <c r="C12" s="367"/>
      <c r="E12" s="577"/>
    </row>
    <row r="13" spans="1:30" ht="20.25" customHeight="1" thickBot="1">
      <c r="A13" s="1855" t="s">
        <v>1189</v>
      </c>
      <c r="B13" s="2263">
        <v>405186</v>
      </c>
      <c r="C13" s="2264"/>
      <c r="E13" s="1857"/>
      <c r="AC13" s="72"/>
      <c r="AD13" s="72"/>
    </row>
    <row r="14" spans="1:30" ht="20.25" customHeight="1" thickBot="1">
      <c r="A14" s="373"/>
      <c r="B14" s="1733"/>
      <c r="C14" s="72"/>
      <c r="E14" s="72"/>
      <c r="AC14" s="72"/>
      <c r="AD14" s="72"/>
    </row>
    <row r="15" spans="1:30" ht="26.25" thickBot="1">
      <c r="A15" s="1856" t="s">
        <v>1200</v>
      </c>
      <c r="B15" s="2265">
        <v>7116900</v>
      </c>
      <c r="C15" s="2264"/>
      <c r="E15" s="72"/>
      <c r="AC15" s="72"/>
      <c r="AD15" s="72"/>
    </row>
    <row r="16" spans="1:30" ht="18.75" customHeight="1"/>
    <row r="17" spans="1:40" s="376" customFormat="1" ht="12.75">
      <c r="B17" s="379"/>
      <c r="D17" s="380">
        <v>1</v>
      </c>
      <c r="E17" s="380">
        <v>2</v>
      </c>
      <c r="F17" s="380">
        <v>3</v>
      </c>
      <c r="G17" s="380">
        <v>4</v>
      </c>
      <c r="H17" s="380">
        <v>5</v>
      </c>
      <c r="I17" s="380">
        <v>6</v>
      </c>
      <c r="J17" s="380">
        <v>7</v>
      </c>
      <c r="K17" s="380">
        <v>8</v>
      </c>
      <c r="L17" s="380">
        <v>9</v>
      </c>
      <c r="M17" s="380">
        <v>10</v>
      </c>
      <c r="N17" s="380">
        <v>11</v>
      </c>
      <c r="O17" s="380">
        <v>12</v>
      </c>
      <c r="P17" s="380">
        <v>13</v>
      </c>
      <c r="Q17" s="380">
        <v>14</v>
      </c>
      <c r="R17" s="380">
        <v>15</v>
      </c>
      <c r="S17" s="380">
        <v>16</v>
      </c>
      <c r="T17" s="380">
        <v>17</v>
      </c>
      <c r="U17" s="380">
        <v>18</v>
      </c>
      <c r="V17" s="380">
        <v>19</v>
      </c>
      <c r="W17" s="380">
        <v>20</v>
      </c>
      <c r="X17" s="375"/>
    </row>
    <row r="18" spans="1:40" s="1784" customFormat="1" ht="45" customHeight="1">
      <c r="B18" s="374" t="s">
        <v>784</v>
      </c>
      <c r="C18" s="1786" t="s">
        <v>76</v>
      </c>
      <c r="D18" s="360" t="str">
        <f ca="1">IF('I2 LDC class'!$D20="",'I2 LDC class'!$C20,'I2 LDC class'!$D20)</f>
        <v>Residential</v>
      </c>
      <c r="E18" s="360" t="str">
        <f ca="1">IF('I2 LDC class'!$D21="",'I2 LDC class'!$C21,'I2 LDC class'!$D21)</f>
        <v>GS &lt;50</v>
      </c>
      <c r="F18" s="360" t="str">
        <f ca="1">IF('I2 LDC class'!$D22="",'I2 LDC class'!$C22,'I2 LDC class'!$D22)</f>
        <v>GS&gt;50-Regular</v>
      </c>
      <c r="G18" s="360" t="str">
        <f ca="1">IF('I2 LDC class'!$D23="",'I2 LDC class'!$C23,'I2 LDC class'!$D23)</f>
        <v>GS&gt; 50-TOU</v>
      </c>
      <c r="H18" s="360" t="str">
        <f ca="1">IF('I2 LDC class'!$D24="",'I2 LDC class'!$C24,'I2 LDC class'!$D24)</f>
        <v>GS &gt;50-Intermediate</v>
      </c>
      <c r="I18" s="360" t="str">
        <f ca="1">IF('I2 LDC class'!$D25="",'I2 LDC class'!$C25,'I2 LDC class'!$D25)</f>
        <v>Large Use &gt;5MW</v>
      </c>
      <c r="J18" s="360" t="str">
        <f ca="1">IF('I2 LDC class'!$D26="",'I2 LDC class'!$C26,'I2 LDC class'!$D26)</f>
        <v>Street Light</v>
      </c>
      <c r="K18" s="360" t="str">
        <f ca="1">IF('I2 LDC class'!$D27="",'I2 LDC class'!$C27,'I2 LDC class'!$D27)</f>
        <v>Sentinel</v>
      </c>
      <c r="L18" s="360" t="str">
        <f ca="1">IF('I2 LDC class'!$D28="",'I2 LDC class'!$C28,'I2 LDC class'!$D28)</f>
        <v>Unmetered Scattered Load</v>
      </c>
      <c r="M18" s="360" t="str">
        <f ca="1">IF('I2 LDC class'!$D29="",'I2 LDC class'!$C29,'I2 LDC class'!$D29)</f>
        <v>Embedded Distributor</v>
      </c>
      <c r="N18" s="360" t="str">
        <f ca="1">IF('I2 LDC class'!$D30="",'I2 LDC class'!$C30,'I2 LDC class'!$D30)</f>
        <v>Back-up/Standby Power</v>
      </c>
      <c r="O18" s="360" t="str">
        <f ca="1">IF('I2 LDC class'!$D31="",'I2 LDC class'!$C31,'I2 LDC class'!$D31)</f>
        <v>Rate Class 1</v>
      </c>
      <c r="P18" s="360" t="str">
        <f ca="1">IF('I2 LDC class'!$D32="",'I2 LDC class'!$C32,'I2 LDC class'!$D32)</f>
        <v>Rate class 2</v>
      </c>
      <c r="Q18" s="360" t="str">
        <f ca="1">IF('I2 LDC class'!$D33="",'I2 LDC class'!$C33,'I2 LDC class'!$D33)</f>
        <v>Rate class 3</v>
      </c>
      <c r="R18" s="360" t="str">
        <f ca="1">IF('I2 LDC class'!$D34="",'I2 LDC class'!$C34,'I2 LDC class'!$D34)</f>
        <v>Rate class 4</v>
      </c>
      <c r="S18" s="360" t="str">
        <f ca="1">IF('I2 LDC class'!$D35="",'I2 LDC class'!$C35,'I2 LDC class'!$D35)</f>
        <v>Rate class 5</v>
      </c>
      <c r="T18" s="360" t="str">
        <f ca="1">IF('I2 LDC class'!$D36="",'I2 LDC class'!$C36,'I2 LDC class'!$D36)</f>
        <v>Rate class 6</v>
      </c>
      <c r="U18" s="360" t="str">
        <f ca="1">IF('I2 LDC class'!$D37="",'I2 LDC class'!$C37,'I2 LDC class'!$D37)</f>
        <v>Rate class 7</v>
      </c>
      <c r="V18" s="360" t="str">
        <f ca="1">IF('I2 LDC class'!$D38="",'I2 LDC class'!$C38,'I2 LDC class'!$D38)</f>
        <v>Rate class 8</v>
      </c>
      <c r="W18" s="361" t="str">
        <f ca="1">IF('I2 LDC class'!$D39="",'I2 LDC class'!$C39,'I2 LDC class'!$D39)</f>
        <v>Rate class 9</v>
      </c>
      <c r="X18" s="1785"/>
      <c r="Y18" s="1785"/>
      <c r="Z18" s="1785"/>
      <c r="AA18" s="1785"/>
      <c r="AB18" s="1785"/>
      <c r="AC18" s="1785"/>
      <c r="AD18" s="1785"/>
    </row>
    <row r="19" spans="1:40" ht="9.75" customHeight="1">
      <c r="A19" s="2252" t="s">
        <v>782</v>
      </c>
      <c r="B19" s="2257"/>
      <c r="C19" s="2258"/>
      <c r="D19" s="2258"/>
      <c r="E19" s="2258"/>
      <c r="F19" s="2258"/>
      <c r="G19" s="2258"/>
      <c r="H19" s="2258"/>
      <c r="I19" s="2258"/>
      <c r="J19" s="2258"/>
      <c r="K19" s="2258"/>
      <c r="L19" s="2258"/>
      <c r="M19" s="2258"/>
      <c r="N19" s="2258"/>
      <c r="O19" s="2258"/>
      <c r="P19" s="2258"/>
      <c r="Q19" s="2258"/>
      <c r="R19" s="2258"/>
      <c r="S19" s="2258"/>
      <c r="T19" s="2258"/>
      <c r="U19" s="2258"/>
      <c r="V19" s="2258"/>
      <c r="W19" s="2259"/>
    </row>
    <row r="20" spans="1:40">
      <c r="A20" s="2253"/>
      <c r="B20" s="2260"/>
      <c r="C20" s="2261"/>
      <c r="D20" s="2261"/>
      <c r="E20" s="2261"/>
      <c r="F20" s="2261"/>
      <c r="G20" s="2261"/>
      <c r="H20" s="2261"/>
      <c r="I20" s="2261"/>
      <c r="J20" s="2261"/>
      <c r="K20" s="2261"/>
      <c r="L20" s="2261"/>
      <c r="M20" s="2261"/>
      <c r="N20" s="2261"/>
      <c r="O20" s="2261"/>
      <c r="P20" s="2261"/>
      <c r="Q20" s="2261"/>
      <c r="R20" s="2261"/>
      <c r="S20" s="2261"/>
      <c r="T20" s="2261"/>
      <c r="U20" s="2261"/>
      <c r="V20" s="2261"/>
      <c r="W20" s="2262"/>
    </row>
    <row r="21" spans="1:40" ht="24" customHeight="1">
      <c r="A21" s="1820" t="s">
        <v>1358</v>
      </c>
      <c r="B21" s="385" t="s">
        <v>86</v>
      </c>
      <c r="C21" s="1833">
        <f>IF(ROUND(SUM(D21:W21),0)=ROUND(B10,0),SUM(D21:W21),"Error")</f>
        <v>311571133</v>
      </c>
      <c r="D21" s="2150">
        <v>108676163</v>
      </c>
      <c r="E21" s="2150">
        <v>48230452</v>
      </c>
      <c r="F21" s="2150">
        <v>150956406</v>
      </c>
      <c r="G21" s="2150"/>
      <c r="H21" s="2150"/>
      <c r="I21" s="2150"/>
      <c r="J21" s="2150">
        <v>2560651</v>
      </c>
      <c r="K21" s="2150">
        <v>324773</v>
      </c>
      <c r="L21" s="2150">
        <v>822688</v>
      </c>
      <c r="M21" s="1834"/>
      <c r="N21" s="1834"/>
      <c r="O21" s="1834"/>
      <c r="P21" s="1834"/>
      <c r="Q21" s="1834"/>
      <c r="R21" s="1834"/>
      <c r="S21" s="1834"/>
      <c r="T21" s="1834"/>
      <c r="U21" s="1834"/>
      <c r="V21" s="1834"/>
      <c r="W21" s="1834"/>
      <c r="X21" s="1835"/>
      <c r="Y21" s="1835"/>
      <c r="Z21" s="1835"/>
      <c r="AA21" s="1835"/>
      <c r="AB21" s="1835"/>
      <c r="AC21" s="1835"/>
      <c r="AD21" s="1835"/>
      <c r="AE21" s="397"/>
      <c r="AF21" s="397"/>
      <c r="AG21" s="397"/>
      <c r="AH21" s="397"/>
      <c r="AI21" s="397"/>
      <c r="AJ21" s="397"/>
      <c r="AK21" s="397"/>
      <c r="AL21" s="397"/>
      <c r="AM21" s="397"/>
      <c r="AN21" s="397"/>
    </row>
    <row r="22" spans="1:40" ht="24.75" customHeight="1">
      <c r="A22" s="1820" t="s">
        <v>1359</v>
      </c>
      <c r="B22" s="386" t="s">
        <v>786</v>
      </c>
      <c r="C22" s="1833">
        <f>IF(ROUND(SUM(D22:W22),0)=ROUND(B13,0),SUM(D22:W22),"Error")</f>
        <v>405186</v>
      </c>
      <c r="D22" s="1834"/>
      <c r="E22" s="1834"/>
      <c r="F22" s="2151">
        <v>397192</v>
      </c>
      <c r="G22" s="2151"/>
      <c r="H22" s="2151"/>
      <c r="I22" s="2151"/>
      <c r="J22" s="2151">
        <v>7098</v>
      </c>
      <c r="K22" s="2151">
        <v>896</v>
      </c>
      <c r="L22" s="1834"/>
      <c r="M22" s="1834"/>
      <c r="N22" s="1834"/>
      <c r="O22" s="1834"/>
      <c r="P22" s="1834"/>
      <c r="Q22" s="1834"/>
      <c r="R22" s="1834"/>
      <c r="S22" s="1834"/>
      <c r="T22" s="1834"/>
      <c r="U22" s="1834"/>
      <c r="V22" s="1834"/>
      <c r="W22" s="1834"/>
      <c r="X22" s="1835"/>
      <c r="Y22" s="1835"/>
      <c r="Z22" s="1835"/>
      <c r="AA22" s="1835"/>
      <c r="AB22" s="1835"/>
      <c r="AC22" s="1835"/>
      <c r="AD22" s="1835"/>
      <c r="AE22" s="397"/>
      <c r="AF22" s="397"/>
      <c r="AG22" s="397"/>
      <c r="AH22" s="397"/>
      <c r="AI22" s="397"/>
      <c r="AJ22" s="397"/>
      <c r="AK22" s="397"/>
      <c r="AL22" s="397"/>
      <c r="AM22" s="397"/>
      <c r="AN22" s="397"/>
    </row>
    <row r="23" spans="1:40" ht="38.25">
      <c r="A23" s="1821" t="s">
        <v>1360</v>
      </c>
      <c r="B23" s="386"/>
      <c r="C23" s="1836">
        <f>+SUM(D23:W23)</f>
        <v>237300</v>
      </c>
      <c r="D23" s="1834"/>
      <c r="E23" s="1834"/>
      <c r="F23" s="2151">
        <v>237300</v>
      </c>
      <c r="G23" s="1834"/>
      <c r="H23" s="1834"/>
      <c r="I23" s="1834"/>
      <c r="J23" s="1834"/>
      <c r="K23" s="1834"/>
      <c r="L23" s="1834"/>
      <c r="M23" s="1834"/>
      <c r="N23" s="1834"/>
      <c r="O23" s="1834"/>
      <c r="P23" s="1834"/>
      <c r="Q23" s="1834"/>
      <c r="R23" s="1834"/>
      <c r="S23" s="1834"/>
      <c r="T23" s="1834"/>
      <c r="U23" s="1834"/>
      <c r="V23" s="1834"/>
      <c r="W23" s="1834"/>
      <c r="X23" s="1835"/>
      <c r="Y23" s="1835"/>
      <c r="Z23" s="1835"/>
      <c r="AA23" s="1835"/>
      <c r="AB23" s="1835"/>
      <c r="AC23" s="1835"/>
      <c r="AD23" s="1835"/>
      <c r="AE23" s="397"/>
      <c r="AF23" s="397"/>
      <c r="AG23" s="397"/>
      <c r="AH23" s="397"/>
      <c r="AI23" s="397"/>
      <c r="AJ23" s="397"/>
      <c r="AK23" s="397"/>
      <c r="AL23" s="397"/>
      <c r="AM23" s="397"/>
      <c r="AN23" s="397"/>
    </row>
    <row r="24" spans="1:40" ht="63.75">
      <c r="A24" s="1821" t="s">
        <v>1181</v>
      </c>
      <c r="B24" s="386"/>
      <c r="C24" s="1836">
        <f>+SUM(D24:W24)</f>
        <v>0</v>
      </c>
      <c r="D24" s="1834"/>
      <c r="E24" s="1834"/>
      <c r="F24" s="1834"/>
      <c r="G24" s="1834"/>
      <c r="H24" s="1834"/>
      <c r="I24" s="1834"/>
      <c r="J24" s="1834"/>
      <c r="K24" s="1834"/>
      <c r="L24" s="1834"/>
      <c r="M24" s="1834"/>
      <c r="N24" s="1834"/>
      <c r="O24" s="1834"/>
      <c r="P24" s="1834"/>
      <c r="Q24" s="1834"/>
      <c r="R24" s="1834"/>
      <c r="S24" s="1834"/>
      <c r="T24" s="1834"/>
      <c r="U24" s="1834"/>
      <c r="V24" s="1834"/>
      <c r="W24" s="1834"/>
      <c r="X24" s="1835"/>
      <c r="Y24" s="1835"/>
      <c r="Z24" s="1835"/>
      <c r="AA24" s="1835"/>
      <c r="AB24" s="1835"/>
      <c r="AC24" s="1835"/>
      <c r="AD24" s="1835"/>
      <c r="AE24" s="397"/>
      <c r="AF24" s="397"/>
      <c r="AG24" s="397"/>
      <c r="AH24" s="397"/>
      <c r="AI24" s="397"/>
      <c r="AJ24" s="397"/>
      <c r="AK24" s="397"/>
      <c r="AL24" s="397"/>
      <c r="AM24" s="397"/>
      <c r="AN24" s="397"/>
    </row>
    <row r="25" spans="1:40" ht="25.5">
      <c r="A25" s="1821" t="s">
        <v>880</v>
      </c>
      <c r="B25" s="386" t="s">
        <v>881</v>
      </c>
      <c r="C25" s="1836">
        <f>+SUM(D25:W25)</f>
        <v>311571133</v>
      </c>
      <c r="D25" s="2135">
        <f>D21</f>
        <v>108676163</v>
      </c>
      <c r="E25" s="2135">
        <f>E21</f>
        <v>48230452</v>
      </c>
      <c r="F25" s="2135">
        <f>F21</f>
        <v>150956406</v>
      </c>
      <c r="G25" s="2135"/>
      <c r="H25" s="2135"/>
      <c r="I25" s="2135"/>
      <c r="J25" s="2135">
        <f>J21</f>
        <v>2560651</v>
      </c>
      <c r="K25" s="2135">
        <f>K21</f>
        <v>324773</v>
      </c>
      <c r="L25" s="2135">
        <f>L21</f>
        <v>822688</v>
      </c>
      <c r="M25" s="1834">
        <v>0</v>
      </c>
      <c r="N25" s="1834">
        <v>0</v>
      </c>
      <c r="O25" s="1834">
        <v>0</v>
      </c>
      <c r="P25" s="1834">
        <v>0</v>
      </c>
      <c r="Q25" s="1834">
        <v>0</v>
      </c>
      <c r="R25" s="1834">
        <v>0</v>
      </c>
      <c r="S25" s="1834">
        <v>0</v>
      </c>
      <c r="T25" s="1834">
        <v>0</v>
      </c>
      <c r="U25" s="1834">
        <v>0</v>
      </c>
      <c r="V25" s="1834">
        <v>0</v>
      </c>
      <c r="W25" s="1834">
        <v>0</v>
      </c>
      <c r="X25" s="1835"/>
      <c r="Y25" s="1835"/>
      <c r="Z25" s="1835"/>
      <c r="AA25" s="1835"/>
      <c r="AB25" s="1835"/>
      <c r="AC25" s="1835"/>
      <c r="AD25" s="1835"/>
      <c r="AE25" s="397"/>
      <c r="AF25" s="397"/>
      <c r="AG25" s="397"/>
      <c r="AH25" s="397"/>
      <c r="AI25" s="397"/>
      <c r="AJ25" s="397"/>
      <c r="AK25" s="397"/>
      <c r="AL25" s="397"/>
      <c r="AM25" s="397"/>
      <c r="AN25" s="397"/>
    </row>
    <row r="26" spans="1:40" ht="6" customHeight="1">
      <c r="A26" s="1822"/>
      <c r="B26" s="387"/>
      <c r="C26" s="1837"/>
      <c r="D26" s="1837"/>
      <c r="E26" s="1837"/>
      <c r="F26" s="1837"/>
      <c r="G26" s="1837"/>
      <c r="H26" s="1837"/>
      <c r="I26" s="1837"/>
      <c r="J26" s="1837"/>
      <c r="K26" s="1837"/>
      <c r="L26" s="1837"/>
      <c r="M26" s="1838"/>
      <c r="N26" s="1838"/>
      <c r="O26" s="1838"/>
      <c r="P26" s="1838"/>
      <c r="Q26" s="1838"/>
      <c r="R26" s="1838"/>
      <c r="S26" s="1838"/>
      <c r="T26" s="1838"/>
      <c r="U26" s="1838"/>
      <c r="V26" s="1838"/>
      <c r="W26" s="1838"/>
      <c r="X26" s="1835"/>
      <c r="Y26" s="1835"/>
      <c r="Z26" s="1835"/>
      <c r="AA26" s="1835"/>
      <c r="AB26" s="1835"/>
      <c r="AC26" s="1835"/>
      <c r="AD26" s="1835"/>
      <c r="AE26" s="397"/>
      <c r="AF26" s="397"/>
      <c r="AG26" s="397"/>
      <c r="AH26" s="397"/>
      <c r="AI26" s="397"/>
      <c r="AJ26" s="397"/>
      <c r="AK26" s="397"/>
      <c r="AL26" s="397"/>
      <c r="AM26" s="397"/>
      <c r="AN26" s="397"/>
    </row>
    <row r="27" spans="1:40" ht="31.5" customHeight="1">
      <c r="A27" s="1820" t="s">
        <v>1358</v>
      </c>
      <c r="B27" s="386"/>
      <c r="C27" s="1836">
        <f>+SUM(D27:W27)</f>
        <v>311571133</v>
      </c>
      <c r="D27" s="1929">
        <f>D25</f>
        <v>108676163</v>
      </c>
      <c r="E27" s="1929">
        <f>E25</f>
        <v>48230452</v>
      </c>
      <c r="F27" s="1929">
        <f>F25</f>
        <v>150956406</v>
      </c>
      <c r="G27" s="1929" t="str">
        <f t="shared" ref="G27:W27" si="0">IF(ISERROR(G56/G57), "-", G56/G57)</f>
        <v>-</v>
      </c>
      <c r="H27" s="1929" t="str">
        <f t="shared" si="0"/>
        <v>-</v>
      </c>
      <c r="I27" s="1929" t="str">
        <f t="shared" si="0"/>
        <v>-</v>
      </c>
      <c r="J27" s="1929">
        <f>J25</f>
        <v>2560651</v>
      </c>
      <c r="K27" s="1929">
        <f>K25</f>
        <v>324773</v>
      </c>
      <c r="L27" s="1929">
        <f>L25</f>
        <v>822688</v>
      </c>
      <c r="M27" s="1929" t="str">
        <f t="shared" si="0"/>
        <v>-</v>
      </c>
      <c r="N27" s="1929" t="str">
        <f t="shared" si="0"/>
        <v>-</v>
      </c>
      <c r="O27" s="1929" t="str">
        <f t="shared" si="0"/>
        <v>-</v>
      </c>
      <c r="P27" s="1929" t="str">
        <f t="shared" si="0"/>
        <v>-</v>
      </c>
      <c r="Q27" s="1929" t="str">
        <f t="shared" si="0"/>
        <v>-</v>
      </c>
      <c r="R27" s="1929" t="str">
        <f t="shared" si="0"/>
        <v>-</v>
      </c>
      <c r="S27" s="1929" t="str">
        <f t="shared" si="0"/>
        <v>-</v>
      </c>
      <c r="T27" s="1929" t="str">
        <f t="shared" si="0"/>
        <v>-</v>
      </c>
      <c r="U27" s="1929" t="str">
        <f t="shared" si="0"/>
        <v>-</v>
      </c>
      <c r="V27" s="1929" t="str">
        <f t="shared" si="0"/>
        <v>-</v>
      </c>
      <c r="W27" s="1929" t="str">
        <f t="shared" si="0"/>
        <v>-</v>
      </c>
      <c r="X27" s="1835"/>
      <c r="Y27" s="1835"/>
      <c r="Z27" s="1835"/>
      <c r="AA27" s="1835"/>
      <c r="AB27" s="1835"/>
      <c r="AC27" s="1835"/>
      <c r="AD27" s="1835"/>
      <c r="AE27" s="397"/>
      <c r="AF27" s="397"/>
      <c r="AG27" s="397"/>
      <c r="AH27" s="397"/>
      <c r="AI27" s="397"/>
      <c r="AJ27" s="397"/>
      <c r="AK27" s="397"/>
      <c r="AL27" s="397"/>
      <c r="AM27" s="397"/>
      <c r="AN27" s="397"/>
    </row>
    <row r="28" spans="1:40" ht="6" customHeight="1">
      <c r="A28" s="1823"/>
      <c r="B28" s="387"/>
      <c r="C28" s="1837"/>
      <c r="D28" s="1837"/>
      <c r="E28" s="1837"/>
      <c r="F28" s="1837"/>
      <c r="G28" s="1837"/>
      <c r="H28" s="1837"/>
      <c r="I28" s="1837"/>
      <c r="J28" s="1837"/>
      <c r="K28" s="1837"/>
      <c r="L28" s="1837"/>
      <c r="M28" s="1837"/>
      <c r="N28" s="1837"/>
      <c r="O28" s="1837"/>
      <c r="P28" s="1837"/>
      <c r="Q28" s="1837"/>
      <c r="R28" s="1837"/>
      <c r="S28" s="1838"/>
      <c r="T28" s="1838"/>
      <c r="U28" s="1838"/>
      <c r="V28" s="1838"/>
      <c r="W28" s="1838"/>
      <c r="X28" s="1835"/>
      <c r="Y28" s="1835"/>
      <c r="Z28" s="1835"/>
      <c r="AA28" s="1835"/>
      <c r="AB28" s="1835"/>
      <c r="AC28" s="1835"/>
      <c r="AD28" s="1835"/>
      <c r="AE28" s="397"/>
      <c r="AF28" s="397"/>
      <c r="AG28" s="397"/>
      <c r="AH28" s="397"/>
      <c r="AI28" s="397"/>
      <c r="AJ28" s="397"/>
      <c r="AK28" s="397"/>
      <c r="AL28" s="397"/>
      <c r="AM28" s="397"/>
      <c r="AN28" s="397"/>
    </row>
    <row r="29" spans="1:40" s="377" customFormat="1" ht="25.5">
      <c r="A29" s="1824" t="s">
        <v>1361</v>
      </c>
      <c r="B29" s="388" t="s">
        <v>674</v>
      </c>
      <c r="C29" s="1840">
        <f>IF(ROUND(SUM(D29:W29),-1)=ROUND(B15,-1),SUM(D29:W29),"Error")</f>
        <v>7116899.9999999981</v>
      </c>
      <c r="D29" s="2152">
        <v>3628315.6693489715</v>
      </c>
      <c r="E29" s="2152">
        <v>1341447.5609159404</v>
      </c>
      <c r="F29" s="2152">
        <v>2003366.7989519145</v>
      </c>
      <c r="G29" s="2152"/>
      <c r="H29" s="2152"/>
      <c r="I29" s="2152"/>
      <c r="J29" s="2152">
        <v>81184.608640473598</v>
      </c>
      <c r="K29" s="2152">
        <v>17262.491327509135</v>
      </c>
      <c r="L29" s="2152">
        <v>45322.870815189824</v>
      </c>
      <c r="M29" s="2112"/>
      <c r="N29" s="2112"/>
      <c r="O29" s="2112"/>
      <c r="P29" s="2112"/>
      <c r="Q29" s="2112"/>
      <c r="R29" s="2112"/>
      <c r="S29" s="2112"/>
      <c r="T29" s="2112"/>
      <c r="U29" s="2112"/>
      <c r="V29" s="2112"/>
      <c r="W29" s="2112"/>
      <c r="X29" s="1841"/>
      <c r="Y29" s="1841"/>
      <c r="Z29" s="1841"/>
      <c r="AA29" s="1841"/>
      <c r="AB29" s="1841"/>
      <c r="AC29" s="1841"/>
      <c r="AD29" s="1841"/>
      <c r="AE29" s="1841"/>
      <c r="AF29" s="1841"/>
      <c r="AG29" s="1841"/>
      <c r="AH29" s="1841"/>
      <c r="AI29" s="1841"/>
      <c r="AJ29" s="1841"/>
      <c r="AK29" s="1841"/>
      <c r="AL29" s="1841"/>
      <c r="AM29" s="1841"/>
      <c r="AN29" s="1841"/>
    </row>
    <row r="30" spans="1:40" s="377" customFormat="1" ht="12.75">
      <c r="A30" s="1824" t="s">
        <v>1363</v>
      </c>
      <c r="B30" s="388" t="s">
        <v>1068</v>
      </c>
      <c r="C30" s="1842">
        <f>+SUM(D30:W30)</f>
        <v>146348.66666666669</v>
      </c>
      <c r="D30" s="1843">
        <f>D71</f>
        <v>92348.666666666672</v>
      </c>
      <c r="E30" s="1843">
        <f t="shared" ref="E30:W30" si="1">E71</f>
        <v>12666.666666666666</v>
      </c>
      <c r="F30" s="1843">
        <f t="shared" si="1"/>
        <v>41333.333333333336</v>
      </c>
      <c r="G30" s="1843">
        <f t="shared" si="1"/>
        <v>0</v>
      </c>
      <c r="H30" s="1843">
        <f t="shared" si="1"/>
        <v>0</v>
      </c>
      <c r="I30" s="1843">
        <f t="shared" si="1"/>
        <v>0</v>
      </c>
      <c r="J30" s="1843">
        <f t="shared" si="1"/>
        <v>0</v>
      </c>
      <c r="K30" s="1843">
        <f t="shared" si="1"/>
        <v>0</v>
      </c>
      <c r="L30" s="1843">
        <f t="shared" si="1"/>
        <v>0</v>
      </c>
      <c r="M30" s="2113">
        <f t="shared" si="1"/>
        <v>0</v>
      </c>
      <c r="N30" s="2113">
        <f t="shared" si="1"/>
        <v>0</v>
      </c>
      <c r="O30" s="2113">
        <f t="shared" si="1"/>
        <v>0</v>
      </c>
      <c r="P30" s="2113">
        <f t="shared" si="1"/>
        <v>0</v>
      </c>
      <c r="Q30" s="2113">
        <f t="shared" si="1"/>
        <v>0</v>
      </c>
      <c r="R30" s="2113">
        <f t="shared" si="1"/>
        <v>0</v>
      </c>
      <c r="S30" s="2113">
        <f t="shared" si="1"/>
        <v>0</v>
      </c>
      <c r="T30" s="2113">
        <f t="shared" si="1"/>
        <v>0</v>
      </c>
      <c r="U30" s="2113">
        <f t="shared" si="1"/>
        <v>0</v>
      </c>
      <c r="V30" s="2113">
        <f t="shared" si="1"/>
        <v>0</v>
      </c>
      <c r="W30" s="2113">
        <f t="shared" si="1"/>
        <v>0</v>
      </c>
      <c r="X30" s="1841"/>
      <c r="Y30" s="1841"/>
      <c r="Z30" s="1841"/>
      <c r="AA30" s="1841"/>
      <c r="AB30" s="1841"/>
      <c r="AC30" s="1841"/>
      <c r="AD30" s="1841"/>
      <c r="AE30" s="1841"/>
      <c r="AF30" s="1841"/>
      <c r="AG30" s="1841"/>
      <c r="AH30" s="1841"/>
      <c r="AI30" s="1841"/>
      <c r="AJ30" s="1841"/>
      <c r="AK30" s="1841"/>
      <c r="AL30" s="1841"/>
      <c r="AM30" s="1841"/>
      <c r="AN30" s="1841"/>
    </row>
    <row r="31" spans="1:40" s="377" customFormat="1" ht="12.75">
      <c r="A31" s="1824" t="s">
        <v>1362</v>
      </c>
      <c r="B31" s="388" t="s">
        <v>1071</v>
      </c>
      <c r="C31" s="1842">
        <f>+SUM(D31:W31)</f>
        <v>88748.22</v>
      </c>
      <c r="D31" s="1839">
        <v>43302.25</v>
      </c>
      <c r="E31" s="1839">
        <v>13931.22</v>
      </c>
      <c r="F31" s="1839">
        <f>10098.21+21409.6</f>
        <v>31507.809999999998</v>
      </c>
      <c r="G31" s="1839"/>
      <c r="H31" s="1839"/>
      <c r="I31" s="1839"/>
      <c r="J31" s="1839"/>
      <c r="K31" s="1839">
        <v>6.94</v>
      </c>
      <c r="L31" s="1839"/>
      <c r="M31" s="1839"/>
      <c r="N31" s="1839"/>
      <c r="O31" s="1839"/>
      <c r="P31" s="1839"/>
      <c r="Q31" s="1839"/>
      <c r="R31" s="1839"/>
      <c r="S31" s="1839"/>
      <c r="T31" s="1839"/>
      <c r="U31" s="1839"/>
      <c r="V31" s="1839"/>
      <c r="W31" s="1839"/>
      <c r="X31" s="1841"/>
      <c r="Y31" s="1841"/>
      <c r="Z31" s="1841"/>
      <c r="AA31" s="1841"/>
      <c r="AB31" s="1841"/>
      <c r="AC31" s="1841"/>
      <c r="AD31" s="1841"/>
      <c r="AE31" s="1841"/>
      <c r="AF31" s="1841"/>
      <c r="AG31" s="1841"/>
      <c r="AH31" s="1841"/>
      <c r="AI31" s="1841"/>
      <c r="AJ31" s="1841"/>
      <c r="AK31" s="1841"/>
      <c r="AL31" s="1841"/>
      <c r="AM31" s="1841"/>
      <c r="AN31" s="1841"/>
    </row>
    <row r="32" spans="1:40" ht="6" customHeight="1">
      <c r="A32" s="1823"/>
      <c r="B32" s="387"/>
      <c r="C32" s="1837"/>
      <c r="D32" s="1838"/>
      <c r="E32" s="1838"/>
      <c r="F32" s="1838"/>
      <c r="G32" s="1838"/>
      <c r="H32" s="1838"/>
      <c r="I32" s="1838"/>
      <c r="J32" s="1838"/>
      <c r="K32" s="1838"/>
      <c r="L32" s="1838"/>
      <c r="M32" s="1838"/>
      <c r="N32" s="1838"/>
      <c r="O32" s="1838"/>
      <c r="P32" s="1838"/>
      <c r="Q32" s="1838"/>
      <c r="R32" s="1838"/>
      <c r="S32" s="1838"/>
      <c r="T32" s="1838"/>
      <c r="U32" s="1838"/>
      <c r="V32" s="1838"/>
      <c r="W32" s="1838"/>
      <c r="X32" s="1835"/>
      <c r="Y32" s="1835"/>
      <c r="Z32" s="1835"/>
      <c r="AA32" s="1835"/>
      <c r="AB32" s="1835"/>
      <c r="AC32" s="1835"/>
      <c r="AD32" s="1835"/>
      <c r="AE32" s="397"/>
      <c r="AF32" s="397"/>
      <c r="AG32" s="397"/>
      <c r="AH32" s="397"/>
      <c r="AI32" s="397"/>
      <c r="AJ32" s="397"/>
      <c r="AK32" s="397"/>
      <c r="AL32" s="397"/>
      <c r="AM32" s="397"/>
      <c r="AN32" s="397"/>
    </row>
    <row r="33" spans="1:40" ht="12.75">
      <c r="A33" s="1825" t="s">
        <v>885</v>
      </c>
      <c r="B33" s="386"/>
      <c r="C33" s="1836"/>
      <c r="D33" s="1844">
        <v>1</v>
      </c>
      <c r="E33" s="1844">
        <v>2</v>
      </c>
      <c r="F33" s="1844">
        <v>10</v>
      </c>
      <c r="G33" s="1844">
        <v>10</v>
      </c>
      <c r="H33" s="1844">
        <v>10</v>
      </c>
      <c r="I33" s="1844">
        <v>30</v>
      </c>
      <c r="J33" s="1844">
        <v>1</v>
      </c>
      <c r="K33" s="1844">
        <v>1</v>
      </c>
      <c r="L33" s="1844">
        <v>1</v>
      </c>
      <c r="M33" s="1844">
        <v>1</v>
      </c>
      <c r="N33" s="1844">
        <v>1</v>
      </c>
      <c r="O33" s="1844">
        <v>1</v>
      </c>
      <c r="P33" s="1844">
        <v>1</v>
      </c>
      <c r="Q33" s="1844">
        <v>1</v>
      </c>
      <c r="R33" s="1844">
        <v>1</v>
      </c>
      <c r="S33" s="1844">
        <v>1</v>
      </c>
      <c r="T33" s="1844">
        <v>1</v>
      </c>
      <c r="U33" s="1844">
        <v>1</v>
      </c>
      <c r="V33" s="1844">
        <v>1</v>
      </c>
      <c r="W33" s="1844">
        <v>1</v>
      </c>
      <c r="X33" s="1835"/>
      <c r="Y33" s="1835"/>
      <c r="Z33" s="1835"/>
      <c r="AA33" s="1835"/>
      <c r="AB33" s="1835"/>
      <c r="AC33" s="1835"/>
      <c r="AD33" s="1835"/>
      <c r="AE33" s="397"/>
      <c r="AF33" s="397"/>
      <c r="AG33" s="397"/>
      <c r="AH33" s="397"/>
      <c r="AI33" s="397"/>
      <c r="AJ33" s="397"/>
      <c r="AK33" s="397"/>
      <c r="AL33" s="397"/>
      <c r="AM33" s="397"/>
      <c r="AN33" s="397"/>
    </row>
    <row r="34" spans="1:40" ht="12.75">
      <c r="A34" s="1825" t="s">
        <v>886</v>
      </c>
      <c r="B34" s="386"/>
      <c r="C34" s="1836"/>
      <c r="D34" s="1844">
        <v>1</v>
      </c>
      <c r="E34" s="1844">
        <v>2</v>
      </c>
      <c r="F34" s="1844">
        <v>7</v>
      </c>
      <c r="G34" s="1844">
        <v>7</v>
      </c>
      <c r="H34" s="1844">
        <v>7</v>
      </c>
      <c r="I34" s="1844">
        <v>15</v>
      </c>
      <c r="J34" s="1844">
        <v>5</v>
      </c>
      <c r="K34" s="1844">
        <v>0.1</v>
      </c>
      <c r="L34" s="1844">
        <v>5</v>
      </c>
      <c r="M34" s="1844">
        <v>1</v>
      </c>
      <c r="N34" s="1844">
        <v>1</v>
      </c>
      <c r="O34" s="1844">
        <v>1</v>
      </c>
      <c r="P34" s="1844">
        <v>1</v>
      </c>
      <c r="Q34" s="1844">
        <v>1</v>
      </c>
      <c r="R34" s="1844">
        <v>1</v>
      </c>
      <c r="S34" s="1844">
        <v>1</v>
      </c>
      <c r="T34" s="1844">
        <v>1</v>
      </c>
      <c r="U34" s="1844">
        <v>1</v>
      </c>
      <c r="V34" s="1844">
        <v>1</v>
      </c>
      <c r="W34" s="1844">
        <v>1</v>
      </c>
      <c r="X34" s="1835"/>
      <c r="Y34" s="1835"/>
      <c r="Z34" s="1835"/>
      <c r="AA34" s="1835"/>
      <c r="AB34" s="1835"/>
      <c r="AC34" s="1835"/>
      <c r="AD34" s="1835"/>
      <c r="AE34" s="397"/>
      <c r="AF34" s="397"/>
      <c r="AG34" s="397"/>
      <c r="AH34" s="397"/>
      <c r="AI34" s="397"/>
      <c r="AJ34" s="397"/>
      <c r="AK34" s="397"/>
      <c r="AL34" s="397"/>
      <c r="AM34" s="397"/>
      <c r="AN34" s="397"/>
    </row>
    <row r="35" spans="1:40" ht="12.75">
      <c r="A35" s="1826" t="s">
        <v>1386</v>
      </c>
      <c r="B35" s="389" t="s">
        <v>152</v>
      </c>
      <c r="C35" s="1836">
        <f>+SUM(D35:W35)</f>
        <v>158340</v>
      </c>
      <c r="D35" s="1834">
        <f ca="1">ccar*12</f>
        <v>136908</v>
      </c>
      <c r="E35" s="1834">
        <f>E38*12</f>
        <v>16260</v>
      </c>
      <c r="F35" s="1834">
        <f>F38*12</f>
        <v>1884</v>
      </c>
      <c r="G35" s="1834"/>
      <c r="H35" s="1834"/>
      <c r="I35" s="1834"/>
      <c r="J35" s="1834">
        <v>12</v>
      </c>
      <c r="K35" s="1834">
        <v>3240</v>
      </c>
      <c r="L35" s="1834">
        <v>36</v>
      </c>
      <c r="M35" s="1834"/>
      <c r="N35" s="1834"/>
      <c r="O35" s="1834"/>
      <c r="P35" s="1834"/>
      <c r="Q35" s="1834"/>
      <c r="R35" s="1834"/>
      <c r="S35" s="1834"/>
      <c r="T35" s="1834"/>
      <c r="U35" s="1834"/>
      <c r="V35" s="1834"/>
      <c r="W35" s="1834"/>
      <c r="X35" s="1835"/>
      <c r="Y35" s="1835"/>
      <c r="Z35" s="1835"/>
      <c r="AA35" s="1835"/>
      <c r="AB35" s="1835"/>
      <c r="AC35" s="1835"/>
      <c r="AD35" s="1835"/>
      <c r="AE35" s="397"/>
      <c r="AF35" s="397"/>
      <c r="AG35" s="397"/>
      <c r="AH35" s="397"/>
      <c r="AI35" s="397"/>
      <c r="AJ35" s="397"/>
      <c r="AK35" s="397"/>
      <c r="AL35" s="397"/>
      <c r="AM35" s="397"/>
      <c r="AN35" s="397"/>
    </row>
    <row r="36" spans="1:40" ht="12.75">
      <c r="A36" s="1825" t="s">
        <v>783</v>
      </c>
      <c r="B36" s="386" t="s">
        <v>787</v>
      </c>
      <c r="C36" s="1836">
        <f>+SUM(D36:W36)</f>
        <v>3902</v>
      </c>
      <c r="D36" s="1834"/>
      <c r="E36" s="1834"/>
      <c r="F36" s="1834"/>
      <c r="G36" s="1834"/>
      <c r="H36" s="1834"/>
      <c r="I36" s="1834"/>
      <c r="J36" s="2151">
        <v>3556</v>
      </c>
      <c r="K36" s="2151">
        <v>195</v>
      </c>
      <c r="L36" s="2151">
        <v>151</v>
      </c>
      <c r="M36" s="1845"/>
      <c r="N36" s="1845"/>
      <c r="O36" s="1845"/>
      <c r="P36" s="1845"/>
      <c r="Q36" s="1845"/>
      <c r="R36" s="1845"/>
      <c r="S36" s="1845"/>
      <c r="T36" s="1845"/>
      <c r="U36" s="1845"/>
      <c r="V36" s="1845"/>
      <c r="W36" s="1845"/>
      <c r="X36" s="1835"/>
      <c r="Y36" s="1835"/>
      <c r="Z36" s="1835"/>
      <c r="AA36" s="1835"/>
      <c r="AB36" s="1835"/>
      <c r="AC36" s="1835"/>
      <c r="AD36" s="1835"/>
      <c r="AE36" s="397"/>
      <c r="AF36" s="397"/>
      <c r="AG36" s="397"/>
      <c r="AH36" s="397"/>
      <c r="AI36" s="397"/>
      <c r="AJ36" s="397"/>
      <c r="AK36" s="397"/>
      <c r="AL36" s="397"/>
      <c r="AM36" s="397"/>
      <c r="AN36" s="397"/>
    </row>
    <row r="37" spans="1:40" ht="6" customHeight="1">
      <c r="A37" s="1823"/>
      <c r="B37" s="387"/>
      <c r="C37" s="1837"/>
      <c r="D37" s="1838"/>
      <c r="E37" s="1838"/>
      <c r="F37" s="1838"/>
      <c r="G37" s="1838"/>
      <c r="H37" s="1838"/>
      <c r="I37" s="1838"/>
      <c r="J37" s="1838"/>
      <c r="K37" s="1838"/>
      <c r="L37" s="1838"/>
      <c r="M37" s="1838"/>
      <c r="N37" s="1838"/>
      <c r="O37" s="1838"/>
      <c r="P37" s="1838"/>
      <c r="Q37" s="1838"/>
      <c r="R37" s="1838"/>
      <c r="S37" s="1838"/>
      <c r="T37" s="1838"/>
      <c r="U37" s="1838"/>
      <c r="V37" s="1838"/>
      <c r="W37" s="1838"/>
      <c r="X37" s="1835"/>
      <c r="Y37" s="1835"/>
      <c r="Z37" s="1835"/>
      <c r="AA37" s="1835"/>
      <c r="AB37" s="1835"/>
      <c r="AC37" s="1835"/>
      <c r="AD37" s="1835"/>
      <c r="AE37" s="397"/>
      <c r="AF37" s="397"/>
      <c r="AG37" s="397"/>
      <c r="AH37" s="397"/>
      <c r="AI37" s="397"/>
      <c r="AJ37" s="397"/>
      <c r="AK37" s="397"/>
      <c r="AL37" s="397"/>
      <c r="AM37" s="397"/>
      <c r="AN37" s="397"/>
    </row>
    <row r="38" spans="1:40" ht="38.25">
      <c r="A38" s="1824" t="s">
        <v>1187</v>
      </c>
      <c r="B38" s="390" t="s">
        <v>1193</v>
      </c>
      <c r="C38" s="1836">
        <f>+SUM(D38:W38)</f>
        <v>12921</v>
      </c>
      <c r="D38" s="2151">
        <v>11409</v>
      </c>
      <c r="E38" s="2151">
        <v>1355</v>
      </c>
      <c r="F38" s="2151">
        <v>157</v>
      </c>
      <c r="G38" s="1834"/>
      <c r="H38" s="1834"/>
      <c r="I38" s="1834"/>
      <c r="J38" s="1834"/>
      <c r="K38" s="1834"/>
      <c r="L38" s="1834"/>
      <c r="M38" s="1834"/>
      <c r="N38" s="1834"/>
      <c r="O38" s="1834"/>
      <c r="P38" s="1834"/>
      <c r="Q38" s="1834"/>
      <c r="R38" s="1834"/>
      <c r="S38" s="1834"/>
      <c r="T38" s="1834"/>
      <c r="U38" s="1834"/>
      <c r="V38" s="1834"/>
      <c r="W38" s="1834"/>
      <c r="X38" s="1835"/>
      <c r="Y38" s="1835"/>
      <c r="Z38" s="1835"/>
      <c r="AA38" s="1835"/>
      <c r="AB38" s="1835"/>
      <c r="AC38" s="1835"/>
      <c r="AD38" s="1835"/>
      <c r="AE38" s="397"/>
      <c r="AF38" s="397"/>
      <c r="AG38" s="397"/>
      <c r="AH38" s="397"/>
      <c r="AI38" s="397"/>
      <c r="AJ38" s="397"/>
      <c r="AK38" s="397"/>
      <c r="AL38" s="397"/>
      <c r="AM38" s="397"/>
      <c r="AN38" s="397"/>
    </row>
    <row r="39" spans="1:40" ht="12.75">
      <c r="A39" s="1824" t="s">
        <v>57</v>
      </c>
      <c r="B39" s="390" t="s">
        <v>1194</v>
      </c>
      <c r="C39" s="1836">
        <f>+SUM(D39:W39)</f>
        <v>0</v>
      </c>
      <c r="D39" s="1834"/>
      <c r="E39" s="1834"/>
      <c r="F39" s="1834"/>
      <c r="G39" s="1834"/>
      <c r="H39" s="1834"/>
      <c r="I39" s="1834"/>
      <c r="J39" s="1834"/>
      <c r="K39" s="1834"/>
      <c r="L39" s="1834"/>
      <c r="M39" s="1834"/>
      <c r="N39" s="1834"/>
      <c r="O39" s="1834"/>
      <c r="P39" s="1834"/>
      <c r="Q39" s="1834"/>
      <c r="R39" s="1834"/>
      <c r="S39" s="1834"/>
      <c r="T39" s="1834"/>
      <c r="U39" s="1834"/>
      <c r="V39" s="1834"/>
      <c r="W39" s="1834"/>
      <c r="X39" s="1835"/>
      <c r="Y39" s="2251" t="s">
        <v>285</v>
      </c>
      <c r="Z39" s="2251"/>
      <c r="AA39" s="2251"/>
      <c r="AB39" s="1835"/>
      <c r="AC39" s="1835"/>
      <c r="AD39" s="1835"/>
      <c r="AE39" s="397"/>
      <c r="AF39" s="397"/>
      <c r="AG39" s="397"/>
      <c r="AH39" s="397"/>
      <c r="AI39" s="397"/>
      <c r="AJ39" s="397"/>
      <c r="AK39" s="397"/>
      <c r="AL39" s="397"/>
      <c r="AM39" s="397"/>
      <c r="AN39" s="397"/>
    </row>
    <row r="40" spans="1:40" ht="12.75">
      <c r="A40" s="1824" t="s">
        <v>58</v>
      </c>
      <c r="B40" s="390" t="s">
        <v>1195</v>
      </c>
      <c r="C40" s="1836">
        <f>+SUM(D40:W40)</f>
        <v>12921</v>
      </c>
      <c r="D40" s="1834">
        <f ca="1">ccar</f>
        <v>11409</v>
      </c>
      <c r="E40" s="1834">
        <f>E38</f>
        <v>1355</v>
      </c>
      <c r="F40" s="1834">
        <f>F38</f>
        <v>157</v>
      </c>
      <c r="G40" s="1834"/>
      <c r="H40" s="1834"/>
      <c r="I40" s="1834"/>
      <c r="J40" s="1834"/>
      <c r="K40" s="1834"/>
      <c r="L40" s="1834"/>
      <c r="M40" s="1834"/>
      <c r="N40" s="1834"/>
      <c r="O40" s="1834"/>
      <c r="P40" s="1834"/>
      <c r="Q40" s="1834"/>
      <c r="R40" s="1834"/>
      <c r="S40" s="1834"/>
      <c r="T40" s="1834"/>
      <c r="U40" s="1834"/>
      <c r="V40" s="1834"/>
      <c r="W40" s="1834"/>
      <c r="X40" s="1835"/>
      <c r="Y40" s="1834">
        <v>10743</v>
      </c>
      <c r="Z40" s="1834">
        <v>1178</v>
      </c>
      <c r="AA40" s="1834">
        <v>159</v>
      </c>
      <c r="AB40" s="1835"/>
      <c r="AC40" s="1835"/>
      <c r="AD40" s="1835"/>
      <c r="AE40" s="397"/>
      <c r="AF40" s="397"/>
      <c r="AG40" s="397"/>
      <c r="AH40" s="397"/>
      <c r="AI40" s="397"/>
      <c r="AJ40" s="397"/>
      <c r="AK40" s="397"/>
      <c r="AL40" s="397"/>
      <c r="AM40" s="397"/>
      <c r="AN40" s="397"/>
    </row>
    <row r="41" spans="1:40" ht="12.75">
      <c r="A41" s="1820" t="s">
        <v>643</v>
      </c>
      <c r="B41" s="390" t="s">
        <v>1196</v>
      </c>
      <c r="C41" s="1836">
        <f>+SUM(D41:W41)</f>
        <v>12293.039241452378</v>
      </c>
      <c r="D41" s="1834">
        <f>D40*Y41/Y40</f>
        <v>10844.019268360793</v>
      </c>
      <c r="E41" s="1834">
        <f>E40*Z41/Z40</f>
        <v>1321.6426146010187</v>
      </c>
      <c r="F41" s="1834">
        <f>F40*AA41/AA40</f>
        <v>127.37735849056604</v>
      </c>
      <c r="G41" s="1834"/>
      <c r="H41" s="1834"/>
      <c r="I41" s="1834"/>
      <c r="J41" s="1834"/>
      <c r="K41" s="1834"/>
      <c r="L41" s="1834"/>
      <c r="M41" s="1834"/>
      <c r="N41" s="1834"/>
      <c r="O41" s="1834"/>
      <c r="P41" s="1834"/>
      <c r="Q41" s="1834"/>
      <c r="R41" s="1834"/>
      <c r="S41" s="1834"/>
      <c r="T41" s="1834"/>
      <c r="U41" s="1834"/>
      <c r="V41" s="1834"/>
      <c r="W41" s="1834"/>
      <c r="X41" s="1835"/>
      <c r="Y41" s="1834">
        <v>10211</v>
      </c>
      <c r="Z41" s="1834">
        <v>1149</v>
      </c>
      <c r="AA41" s="1834">
        <v>129</v>
      </c>
      <c r="AB41" s="1835"/>
      <c r="AC41" s="1835"/>
      <c r="AD41" s="1835"/>
      <c r="AE41" s="397"/>
      <c r="AF41" s="397"/>
      <c r="AG41" s="397"/>
      <c r="AH41" s="397"/>
      <c r="AI41" s="397"/>
      <c r="AJ41" s="397"/>
      <c r="AK41" s="397"/>
      <c r="AL41" s="397"/>
      <c r="AM41" s="397"/>
      <c r="AN41" s="397"/>
    </row>
    <row r="42" spans="1:40" ht="12.75">
      <c r="A42" s="1824" t="s">
        <v>59</v>
      </c>
      <c r="B42" s="390" t="s">
        <v>1197</v>
      </c>
      <c r="C42" s="1836">
        <f>+SUM(D42:W42)</f>
        <v>11651.172693655573</v>
      </c>
      <c r="D42" s="1834">
        <f>D40*Y42/Y40</f>
        <v>10443.647584473611</v>
      </c>
      <c r="E42" s="1834">
        <f>E40*Z42/Z40</f>
        <v>1150.2546689303904</v>
      </c>
      <c r="F42" s="1834">
        <f>F40*AA42/AA40</f>
        <v>57.270440251572325</v>
      </c>
      <c r="G42" s="1834"/>
      <c r="H42" s="1834"/>
      <c r="I42" s="1834"/>
      <c r="J42" s="1834"/>
      <c r="K42" s="1834"/>
      <c r="L42" s="1834"/>
      <c r="M42" s="1834"/>
      <c r="N42" s="1834"/>
      <c r="O42" s="1834"/>
      <c r="P42" s="1834"/>
      <c r="Q42" s="1834"/>
      <c r="R42" s="1834"/>
      <c r="S42" s="1834"/>
      <c r="T42" s="1834"/>
      <c r="U42" s="1834"/>
      <c r="V42" s="1834"/>
      <c r="W42" s="1834"/>
      <c r="X42" s="1835"/>
      <c r="Y42" s="1834">
        <v>9834</v>
      </c>
      <c r="Z42" s="1834">
        <v>1000</v>
      </c>
      <c r="AA42" s="1834">
        <v>58</v>
      </c>
      <c r="AB42" s="1835"/>
      <c r="AC42" s="1835"/>
      <c r="AD42" s="1835"/>
      <c r="AE42" s="397"/>
      <c r="AF42" s="397"/>
      <c r="AG42" s="397"/>
      <c r="AH42" s="397"/>
      <c r="AI42" s="397"/>
      <c r="AJ42" s="397"/>
      <c r="AK42" s="397"/>
      <c r="AL42" s="397"/>
      <c r="AM42" s="397"/>
      <c r="AN42" s="397"/>
    </row>
    <row r="43" spans="1:40" ht="6" customHeight="1">
      <c r="A43" s="1827"/>
      <c r="B43" s="391"/>
      <c r="C43" s="1837"/>
      <c r="D43" s="1838"/>
      <c r="E43" s="1838"/>
      <c r="F43" s="1838"/>
      <c r="G43" s="1838"/>
      <c r="H43" s="1838"/>
      <c r="I43" s="1838"/>
      <c r="J43" s="1838"/>
      <c r="K43" s="1838"/>
      <c r="L43" s="1838"/>
      <c r="M43" s="1838"/>
      <c r="N43" s="1838"/>
      <c r="O43" s="1838"/>
      <c r="P43" s="1838"/>
      <c r="Q43" s="1838"/>
      <c r="R43" s="1838"/>
      <c r="S43" s="1838"/>
      <c r="T43" s="1838"/>
      <c r="U43" s="1838"/>
      <c r="V43" s="1838"/>
      <c r="W43" s="1838"/>
      <c r="X43" s="1835"/>
      <c r="Y43" s="1835"/>
      <c r="Z43" s="1835"/>
      <c r="AA43" s="1835"/>
      <c r="AB43" s="1835"/>
      <c r="AC43" s="1835"/>
      <c r="AD43" s="1835"/>
      <c r="AE43" s="397"/>
      <c r="AF43" s="397"/>
      <c r="AG43" s="397"/>
      <c r="AH43" s="397"/>
      <c r="AI43" s="397"/>
      <c r="AJ43" s="397"/>
      <c r="AK43" s="397"/>
      <c r="AL43" s="397"/>
      <c r="AM43" s="397"/>
      <c r="AN43" s="397"/>
    </row>
    <row r="44" spans="1:40" ht="12.75">
      <c r="A44" s="1828" t="s">
        <v>889</v>
      </c>
      <c r="B44" s="392" t="s">
        <v>892</v>
      </c>
      <c r="C44" s="1836">
        <f>+SUM(D44:W44)</f>
        <v>17218.861324850113</v>
      </c>
      <c r="D44" s="1846">
        <f t="shared" ref="D44:W44" si="2">IF(D36&gt;0,D36*D33,D33*D42)</f>
        <v>10443.647584473611</v>
      </c>
      <c r="E44" s="1846">
        <f t="shared" si="2"/>
        <v>2300.5093378607808</v>
      </c>
      <c r="F44" s="1846">
        <f t="shared" si="2"/>
        <v>572.70440251572325</v>
      </c>
      <c r="G44" s="1846">
        <f t="shared" si="2"/>
        <v>0</v>
      </c>
      <c r="H44" s="1846">
        <f t="shared" si="2"/>
        <v>0</v>
      </c>
      <c r="I44" s="1846">
        <f t="shared" si="2"/>
        <v>0</v>
      </c>
      <c r="J44" s="1846">
        <f t="shared" si="2"/>
        <v>3556</v>
      </c>
      <c r="K44" s="1846">
        <f t="shared" si="2"/>
        <v>195</v>
      </c>
      <c r="L44" s="1846">
        <f t="shared" si="2"/>
        <v>151</v>
      </c>
      <c r="M44" s="1846">
        <f t="shared" si="2"/>
        <v>0</v>
      </c>
      <c r="N44" s="1846">
        <f t="shared" si="2"/>
        <v>0</v>
      </c>
      <c r="O44" s="1846">
        <f t="shared" si="2"/>
        <v>0</v>
      </c>
      <c r="P44" s="1846">
        <f t="shared" si="2"/>
        <v>0</v>
      </c>
      <c r="Q44" s="1846">
        <f t="shared" si="2"/>
        <v>0</v>
      </c>
      <c r="R44" s="1846">
        <f t="shared" si="2"/>
        <v>0</v>
      </c>
      <c r="S44" s="1846">
        <f t="shared" si="2"/>
        <v>0</v>
      </c>
      <c r="T44" s="1846">
        <f t="shared" si="2"/>
        <v>0</v>
      </c>
      <c r="U44" s="1846">
        <f t="shared" si="2"/>
        <v>0</v>
      </c>
      <c r="V44" s="1846">
        <f t="shared" si="2"/>
        <v>0</v>
      </c>
      <c r="W44" s="1846">
        <f t="shared" si="2"/>
        <v>0</v>
      </c>
      <c r="X44" s="1835"/>
      <c r="Y44" s="1835"/>
      <c r="Z44" s="1835"/>
      <c r="AA44" s="1835"/>
      <c r="AB44" s="1835"/>
      <c r="AC44" s="1835"/>
      <c r="AD44" s="1835"/>
      <c r="AE44" s="397"/>
      <c r="AF44" s="397"/>
      <c r="AG44" s="397"/>
      <c r="AH44" s="397"/>
      <c r="AI44" s="397"/>
      <c r="AJ44" s="397"/>
      <c r="AK44" s="397"/>
      <c r="AL44" s="397"/>
      <c r="AM44" s="397"/>
      <c r="AN44" s="397"/>
    </row>
    <row r="45" spans="1:40" s="378" customFormat="1" ht="12.75">
      <c r="A45" s="1829" t="s">
        <v>85</v>
      </c>
      <c r="B45" s="393" t="s">
        <v>87</v>
      </c>
      <c r="C45" s="1847">
        <f>SUM(D45:W45)</f>
        <v>2223227.4721115828</v>
      </c>
      <c r="D45" s="1848">
        <f ca="1">'I7.1 Meter Capital'!F22</f>
        <v>780432.73526947771</v>
      </c>
      <c r="E45" s="1848">
        <f ca="1">'I7.1 Meter Capital'!I22</f>
        <v>1335744.7368421052</v>
      </c>
      <c r="F45" s="1848">
        <f ca="1">'I7.1 Meter Capital'!L22</f>
        <v>107050</v>
      </c>
      <c r="G45" s="1848">
        <f ca="1">'I7.1 Meter Capital'!O22</f>
        <v>0</v>
      </c>
      <c r="H45" s="1848">
        <f ca="1">'I7.1 Meter Capital'!R22</f>
        <v>0</v>
      </c>
      <c r="I45" s="1848">
        <f ca="1">'I7.1 Meter Capital'!U22</f>
        <v>0</v>
      </c>
      <c r="J45" s="1848">
        <f ca="1">'I7.1 Meter Capital'!X22</f>
        <v>0</v>
      </c>
      <c r="K45" s="1848">
        <f ca="1">'I7.1 Meter Capital'!AA22</f>
        <v>0</v>
      </c>
      <c r="L45" s="1848">
        <f ca="1">'I7.1 Meter Capital'!AD22</f>
        <v>0</v>
      </c>
      <c r="M45" s="1848">
        <f ca="1">'I7.1 Meter Capital'!AG22</f>
        <v>0</v>
      </c>
      <c r="N45" s="1848">
        <f ca="1">'I7.1 Meter Capital'!AJ22</f>
        <v>0</v>
      </c>
      <c r="O45" s="1848">
        <f ca="1">'I7.1 Meter Capital'!AM22</f>
        <v>0</v>
      </c>
      <c r="P45" s="1848">
        <f ca="1">'I7.1 Meter Capital'!AP22</f>
        <v>0</v>
      </c>
      <c r="Q45" s="1848">
        <f ca="1">'I7.1 Meter Capital'!AS22</f>
        <v>0</v>
      </c>
      <c r="R45" s="1848">
        <f ca="1">'I7.1 Meter Capital'!AV22</f>
        <v>0</v>
      </c>
      <c r="S45" s="1848">
        <f ca="1">'I7.1 Meter Capital'!AY22</f>
        <v>0</v>
      </c>
      <c r="T45" s="1848">
        <f ca="1">'I7.1 Meter Capital'!BB22</f>
        <v>0</v>
      </c>
      <c r="U45" s="1848">
        <f ca="1">'I7.1 Meter Capital'!BE22</f>
        <v>0</v>
      </c>
      <c r="V45" s="1848">
        <f ca="1">'I7.1 Meter Capital'!BH22</f>
        <v>0</v>
      </c>
      <c r="W45" s="1848">
        <f ca="1">'I7.1 Meter Capital'!BK22</f>
        <v>0</v>
      </c>
      <c r="X45" s="1849"/>
      <c r="Y45" s="1849"/>
      <c r="Z45" s="1849"/>
      <c r="AA45" s="1849"/>
      <c r="AB45" s="1849"/>
      <c r="AC45" s="1849"/>
      <c r="AD45" s="1849"/>
      <c r="AE45" s="1849"/>
      <c r="AF45" s="1849"/>
      <c r="AG45" s="1849"/>
      <c r="AH45" s="1849"/>
      <c r="AI45" s="1849"/>
      <c r="AJ45" s="1849"/>
      <c r="AK45" s="1849"/>
      <c r="AL45" s="1849"/>
      <c r="AM45" s="1849"/>
      <c r="AN45" s="1849"/>
    </row>
    <row r="46" spans="1:40" s="378" customFormat="1" ht="12.75">
      <c r="A46" s="1829" t="s">
        <v>151</v>
      </c>
      <c r="B46" s="393" t="s">
        <v>88</v>
      </c>
      <c r="C46" s="1847">
        <f>SUM(D46:W46)</f>
        <v>221391.5638075124</v>
      </c>
      <c r="D46" s="1848">
        <f ca="1">'I7.2 Meter Reading'!E20</f>
        <v>169773.7624332612</v>
      </c>
      <c r="E46" s="1848">
        <f ca="1">'I7.2 Meter Reading'!H20</f>
        <v>38240.216468590836</v>
      </c>
      <c r="F46" s="1848">
        <f ca="1">'I7.2 Meter Reading'!K20</f>
        <v>13377.584905660377</v>
      </c>
      <c r="G46" s="1848">
        <f ca="1">'I7.2 Meter Reading'!N20</f>
        <v>0</v>
      </c>
      <c r="H46" s="1848">
        <f ca="1">'I7.2 Meter Reading'!Q20</f>
        <v>0</v>
      </c>
      <c r="I46" s="1848">
        <f ca="1">'I7.2 Meter Reading'!T20</f>
        <v>0</v>
      </c>
      <c r="J46" s="1848">
        <f ca="1">'I7.2 Meter Reading'!W20</f>
        <v>0</v>
      </c>
      <c r="K46" s="1848">
        <f ca="1">'I7.2 Meter Reading'!Z20</f>
        <v>0</v>
      </c>
      <c r="L46" s="1848">
        <f ca="1">'I7.2 Meter Reading'!AC20</f>
        <v>0</v>
      </c>
      <c r="M46" s="1848">
        <f ca="1">'I7.2 Meter Reading'!AF20</f>
        <v>0</v>
      </c>
      <c r="N46" s="1848">
        <f ca="1">'I7.2 Meter Reading'!AI20</f>
        <v>0</v>
      </c>
      <c r="O46" s="1848">
        <f ca="1">'I7.2 Meter Reading'!AL20</f>
        <v>0</v>
      </c>
      <c r="P46" s="1848">
        <f ca="1">'I7.2 Meter Reading'!AO20</f>
        <v>0</v>
      </c>
      <c r="Q46" s="1848">
        <f ca="1">'I7.2 Meter Reading'!AR20</f>
        <v>0</v>
      </c>
      <c r="R46" s="1848">
        <f ca="1">'I7.2 Meter Reading'!AU20</f>
        <v>0</v>
      </c>
      <c r="S46" s="1848">
        <f ca="1">'I7.2 Meter Reading'!AX20</f>
        <v>0</v>
      </c>
      <c r="T46" s="1848">
        <f ca="1">'I7.2 Meter Reading'!BA20</f>
        <v>0</v>
      </c>
      <c r="U46" s="1848">
        <f ca="1">'I7.2 Meter Reading'!BD20</f>
        <v>0</v>
      </c>
      <c r="V46" s="1848">
        <f ca="1">'I7.2 Meter Reading'!BG20</f>
        <v>0</v>
      </c>
      <c r="W46" s="1848">
        <f ca="1">'I7.2 Meter Reading'!BJ20</f>
        <v>0</v>
      </c>
      <c r="X46" s="1849"/>
      <c r="Y46" s="1849"/>
      <c r="Z46" s="1849"/>
      <c r="AA46" s="1849"/>
      <c r="AB46" s="1849"/>
      <c r="AC46" s="1849"/>
      <c r="AD46" s="1849"/>
      <c r="AE46" s="1849"/>
      <c r="AF46" s="1849"/>
      <c r="AG46" s="1849"/>
      <c r="AH46" s="1849"/>
      <c r="AI46" s="1849"/>
      <c r="AJ46" s="1849"/>
      <c r="AK46" s="1849"/>
      <c r="AL46" s="1849"/>
      <c r="AM46" s="1849"/>
      <c r="AN46" s="1849"/>
    </row>
    <row r="47" spans="1:40" s="378" customFormat="1" ht="12.75">
      <c r="A47" s="1830" t="s">
        <v>890</v>
      </c>
      <c r="B47" s="394" t="s">
        <v>891</v>
      </c>
      <c r="C47" s="1847">
        <f>SUM(D47:W47)</f>
        <v>183180</v>
      </c>
      <c r="D47" s="1847">
        <f>D34*D35</f>
        <v>136908</v>
      </c>
      <c r="E47" s="1847">
        <f t="shared" ref="E47:W47" si="3">E34*E35</f>
        <v>32520</v>
      </c>
      <c r="F47" s="1847">
        <f t="shared" si="3"/>
        <v>13188</v>
      </c>
      <c r="G47" s="1847">
        <f t="shared" si="3"/>
        <v>0</v>
      </c>
      <c r="H47" s="1847">
        <f t="shared" si="3"/>
        <v>0</v>
      </c>
      <c r="I47" s="1847">
        <f t="shared" si="3"/>
        <v>0</v>
      </c>
      <c r="J47" s="1847">
        <f t="shared" si="3"/>
        <v>60</v>
      </c>
      <c r="K47" s="1847">
        <f t="shared" si="3"/>
        <v>324</v>
      </c>
      <c r="L47" s="1847">
        <f t="shared" si="3"/>
        <v>180</v>
      </c>
      <c r="M47" s="1847">
        <f t="shared" si="3"/>
        <v>0</v>
      </c>
      <c r="N47" s="1847">
        <f t="shared" si="3"/>
        <v>0</v>
      </c>
      <c r="O47" s="1847">
        <f t="shared" si="3"/>
        <v>0</v>
      </c>
      <c r="P47" s="1847">
        <f t="shared" si="3"/>
        <v>0</v>
      </c>
      <c r="Q47" s="1847">
        <f t="shared" si="3"/>
        <v>0</v>
      </c>
      <c r="R47" s="1847">
        <f t="shared" si="3"/>
        <v>0</v>
      </c>
      <c r="S47" s="1847">
        <f t="shared" si="3"/>
        <v>0</v>
      </c>
      <c r="T47" s="1847">
        <f t="shared" si="3"/>
        <v>0</v>
      </c>
      <c r="U47" s="1847">
        <f t="shared" si="3"/>
        <v>0</v>
      </c>
      <c r="V47" s="1847">
        <f t="shared" si="3"/>
        <v>0</v>
      </c>
      <c r="W47" s="1847">
        <f t="shared" si="3"/>
        <v>0</v>
      </c>
      <c r="X47" s="1849"/>
      <c r="Y47" s="1849"/>
      <c r="Z47" s="1849"/>
      <c r="AA47" s="1849"/>
      <c r="AB47" s="1849"/>
      <c r="AC47" s="1849"/>
      <c r="AD47" s="1849"/>
      <c r="AE47" s="1849"/>
      <c r="AF47" s="1849"/>
      <c r="AG47" s="1849"/>
      <c r="AH47" s="1849"/>
      <c r="AI47" s="1849"/>
      <c r="AJ47" s="1849"/>
      <c r="AK47" s="1849"/>
      <c r="AL47" s="1849"/>
      <c r="AM47" s="1849"/>
      <c r="AN47" s="1849"/>
    </row>
    <row r="48" spans="1:40" s="141" customFormat="1" ht="6" customHeight="1">
      <c r="A48" s="1831"/>
      <c r="B48" s="382"/>
      <c r="C48" s="1850"/>
      <c r="D48" s="1850"/>
      <c r="E48" s="1850"/>
      <c r="F48" s="1850"/>
      <c r="G48" s="1850"/>
      <c r="H48" s="1850"/>
      <c r="I48" s="1850"/>
      <c r="J48" s="1850"/>
      <c r="K48" s="1850"/>
      <c r="L48" s="1850"/>
      <c r="M48" s="1850"/>
      <c r="N48" s="1850"/>
      <c r="O48" s="1850"/>
      <c r="P48" s="1850"/>
      <c r="Q48" s="1850"/>
      <c r="R48" s="1850"/>
      <c r="S48" s="1850"/>
      <c r="T48" s="1850"/>
      <c r="U48" s="1850"/>
      <c r="V48" s="1850"/>
      <c r="W48" s="1850"/>
      <c r="X48" s="1851"/>
      <c r="Y48" s="1851"/>
      <c r="Z48" s="1851"/>
      <c r="AA48" s="1851"/>
      <c r="AB48" s="1851"/>
      <c r="AC48" s="1851"/>
      <c r="AD48" s="1851"/>
      <c r="AE48" s="1852"/>
      <c r="AF48" s="1852"/>
      <c r="AG48" s="1852"/>
      <c r="AH48" s="1852"/>
      <c r="AI48" s="1852"/>
      <c r="AJ48" s="1852"/>
      <c r="AK48" s="1852"/>
      <c r="AL48" s="1852"/>
      <c r="AM48" s="1852"/>
      <c r="AN48" s="1852"/>
    </row>
    <row r="49" spans="1:40" s="141" customFormat="1" ht="12.75">
      <c r="A49" s="1832" t="s">
        <v>999</v>
      </c>
      <c r="B49" s="381"/>
      <c r="C49" s="1853"/>
      <c r="D49" s="1853"/>
      <c r="E49" s="1853"/>
      <c r="F49" s="1853"/>
      <c r="G49" s="1853"/>
      <c r="H49" s="1853"/>
      <c r="I49" s="1853"/>
      <c r="J49" s="1853"/>
      <c r="K49" s="1853"/>
      <c r="L49" s="1853"/>
      <c r="M49" s="1853"/>
      <c r="N49" s="1853"/>
      <c r="O49" s="1853"/>
      <c r="P49" s="1853"/>
      <c r="Q49" s="1853"/>
      <c r="R49" s="1853"/>
      <c r="S49" s="1853"/>
      <c r="T49" s="1853"/>
      <c r="U49" s="1853"/>
      <c r="V49" s="1853"/>
      <c r="W49" s="1853"/>
      <c r="X49" s="1851"/>
      <c r="Y49" s="1851"/>
      <c r="Z49" s="1851"/>
      <c r="AA49" s="1851"/>
      <c r="AB49" s="1851"/>
      <c r="AC49" s="1851"/>
      <c r="AD49" s="1851"/>
      <c r="AE49" s="1852"/>
      <c r="AF49" s="1852"/>
      <c r="AG49" s="1852"/>
      <c r="AH49" s="1852"/>
      <c r="AI49" s="1852"/>
      <c r="AJ49" s="1852"/>
      <c r="AK49" s="1852"/>
      <c r="AL49" s="1852"/>
      <c r="AM49" s="1852"/>
      <c r="AN49" s="1852"/>
    </row>
    <row r="50" spans="1:40" s="141" customFormat="1" ht="25.5">
      <c r="A50" s="1832" t="s">
        <v>1364</v>
      </c>
      <c r="B50" s="381"/>
      <c r="C50" s="1847">
        <f>SUM(D50:W50)</f>
        <v>7116899.9999999981</v>
      </c>
      <c r="D50" s="1853">
        <f>IF(ISERROR(D27/D21*D29),0,D27/D21*D29)</f>
        <v>3628315.6693489715</v>
      </c>
      <c r="E50" s="1853">
        <f>IF(ISERROR(E27/E21*E29),0,E27/E21*E29)</f>
        <v>1341447.5609159404</v>
      </c>
      <c r="F50" s="1853">
        <f t="shared" ref="F50:W50" si="4">IF(ISERROR(F27/F21*F29),0,F27/F21*F29)</f>
        <v>2003366.7989519145</v>
      </c>
      <c r="G50" s="1853">
        <f t="shared" si="4"/>
        <v>0</v>
      </c>
      <c r="H50" s="1853">
        <f t="shared" si="4"/>
        <v>0</v>
      </c>
      <c r="I50" s="1853">
        <f t="shared" si="4"/>
        <v>0</v>
      </c>
      <c r="J50" s="1853">
        <f t="shared" si="4"/>
        <v>81184.608640473598</v>
      </c>
      <c r="K50" s="1853">
        <f t="shared" si="4"/>
        <v>17262.491327509135</v>
      </c>
      <c r="L50" s="1853">
        <f t="shared" si="4"/>
        <v>45322.870815189824</v>
      </c>
      <c r="M50" s="1853">
        <f t="shared" si="4"/>
        <v>0</v>
      </c>
      <c r="N50" s="1853">
        <f t="shared" si="4"/>
        <v>0</v>
      </c>
      <c r="O50" s="1853">
        <f t="shared" si="4"/>
        <v>0</v>
      </c>
      <c r="P50" s="1853">
        <f t="shared" si="4"/>
        <v>0</v>
      </c>
      <c r="Q50" s="1853">
        <f t="shared" si="4"/>
        <v>0</v>
      </c>
      <c r="R50" s="1853">
        <f t="shared" si="4"/>
        <v>0</v>
      </c>
      <c r="S50" s="1853">
        <f t="shared" si="4"/>
        <v>0</v>
      </c>
      <c r="T50" s="1853">
        <f t="shared" si="4"/>
        <v>0</v>
      </c>
      <c r="U50" s="1853">
        <f t="shared" si="4"/>
        <v>0</v>
      </c>
      <c r="V50" s="1853">
        <f t="shared" si="4"/>
        <v>0</v>
      </c>
      <c r="W50" s="1853">
        <f t="shared" si="4"/>
        <v>0</v>
      </c>
      <c r="X50" s="1851"/>
      <c r="Y50" s="1851"/>
      <c r="Z50" s="1851"/>
      <c r="AA50" s="1851"/>
      <c r="AB50" s="1851"/>
      <c r="AC50" s="1851"/>
      <c r="AD50" s="1851"/>
      <c r="AE50" s="1852"/>
      <c r="AF50" s="1852"/>
      <c r="AG50" s="1852"/>
      <c r="AH50" s="1852"/>
      <c r="AI50" s="1852"/>
      <c r="AJ50" s="1852"/>
      <c r="AK50" s="1852"/>
      <c r="AL50" s="1852"/>
      <c r="AM50" s="1852"/>
      <c r="AN50" s="1852"/>
    </row>
    <row r="51" spans="1:40" ht="12.75">
      <c r="A51" s="383"/>
      <c r="C51" s="1854"/>
      <c r="D51" s="1835"/>
      <c r="E51" s="1835"/>
      <c r="F51" s="1835"/>
      <c r="G51" s="1835"/>
      <c r="H51" s="1835"/>
      <c r="I51" s="1835"/>
      <c r="J51" s="1835"/>
      <c r="K51" s="1835"/>
      <c r="L51" s="1835"/>
      <c r="M51" s="1835"/>
      <c r="N51" s="1835"/>
      <c r="O51" s="1835"/>
      <c r="P51" s="1835"/>
      <c r="Q51" s="1835"/>
      <c r="R51" s="1835"/>
      <c r="S51" s="1835"/>
      <c r="T51" s="1835"/>
      <c r="U51" s="1835"/>
      <c r="V51" s="1835"/>
      <c r="W51" s="1835"/>
      <c r="X51" s="1835"/>
      <c r="Y51" s="1835"/>
      <c r="Z51" s="1835"/>
      <c r="AA51" s="1835"/>
      <c r="AB51" s="1835"/>
      <c r="AC51" s="1835"/>
      <c r="AD51" s="1835"/>
      <c r="AE51" s="397"/>
      <c r="AF51" s="397"/>
      <c r="AG51" s="397"/>
      <c r="AH51" s="397"/>
      <c r="AI51" s="397"/>
      <c r="AJ51" s="397"/>
      <c r="AK51" s="397"/>
      <c r="AL51" s="397"/>
      <c r="AM51" s="397"/>
      <c r="AN51" s="397"/>
    </row>
    <row r="52" spans="1:40" ht="12.75">
      <c r="A52" s="383"/>
      <c r="C52" s="1854"/>
      <c r="D52" s="1835"/>
      <c r="E52" s="1835"/>
      <c r="F52" s="1835"/>
      <c r="G52" s="1835"/>
      <c r="H52" s="1835"/>
      <c r="I52" s="1835"/>
      <c r="J52" s="1835"/>
      <c r="K52" s="1835"/>
      <c r="L52" s="1835"/>
      <c r="M52" s="1835"/>
      <c r="N52" s="1835"/>
      <c r="O52" s="1835"/>
      <c r="P52" s="1835"/>
      <c r="Q52" s="1835"/>
      <c r="R52" s="1835"/>
      <c r="S52" s="1835"/>
      <c r="T52" s="1835"/>
      <c r="U52" s="1835"/>
      <c r="V52" s="1835"/>
      <c r="W52" s="1835"/>
      <c r="X52" s="1835"/>
      <c r="Y52" s="1835"/>
      <c r="Z52" s="1835"/>
      <c r="AA52" s="1835"/>
      <c r="AB52" s="1835"/>
      <c r="AC52" s="1835"/>
      <c r="AD52" s="1835"/>
      <c r="AE52" s="397"/>
      <c r="AF52" s="397"/>
      <c r="AG52" s="397"/>
      <c r="AH52" s="397"/>
      <c r="AI52" s="397"/>
      <c r="AJ52" s="397"/>
      <c r="AK52" s="397"/>
      <c r="AL52" s="397"/>
      <c r="AM52" s="397"/>
      <c r="AN52" s="397"/>
    </row>
    <row r="53" spans="1:40" customFormat="1" ht="12.75"/>
    <row r="54" spans="1:40" customFormat="1" ht="45" customHeight="1"/>
    <row r="55" spans="1:40" customFormat="1" ht="4.5" customHeight="1"/>
    <row r="56" spans="1:40" customFormat="1" ht="22.5" customHeight="1"/>
    <row r="57" spans="1:40" customFormat="1" ht="12.75"/>
    <row r="58" spans="1:40" ht="12.75">
      <c r="A58" s="383"/>
      <c r="C58" s="1854"/>
      <c r="D58" s="713"/>
      <c r="E58" s="1835"/>
      <c r="F58" s="1835"/>
      <c r="G58" s="1835"/>
      <c r="H58" s="1835"/>
      <c r="I58" s="1835"/>
      <c r="J58" s="1835"/>
      <c r="K58" s="1835"/>
      <c r="L58" s="1835"/>
      <c r="M58" s="1835"/>
      <c r="N58" s="1835"/>
      <c r="O58" s="1835"/>
      <c r="P58" s="1835"/>
      <c r="Q58" s="1835"/>
      <c r="R58" s="1835"/>
      <c r="S58" s="1835"/>
      <c r="T58" s="1835"/>
      <c r="U58" s="1835"/>
      <c r="V58" s="1835"/>
      <c r="W58" s="1835"/>
      <c r="X58" s="1835"/>
      <c r="Y58" s="1835"/>
      <c r="Z58" s="1835"/>
      <c r="AA58" s="1835"/>
      <c r="AB58" s="1835"/>
      <c r="AC58" s="1835"/>
      <c r="AD58" s="1835"/>
      <c r="AE58" s="397"/>
      <c r="AF58" s="397"/>
      <c r="AG58" s="397"/>
      <c r="AH58" s="397"/>
      <c r="AI58" s="397"/>
      <c r="AJ58" s="397"/>
      <c r="AK58" s="397"/>
      <c r="AL58" s="397"/>
      <c r="AM58" s="397"/>
      <c r="AN58" s="397"/>
    </row>
    <row r="59" spans="1:40" ht="3" customHeight="1">
      <c r="A59" s="383"/>
      <c r="C59" s="1854"/>
      <c r="D59" s="713"/>
      <c r="E59" s="1835"/>
      <c r="F59" s="1835"/>
      <c r="G59" s="1835"/>
      <c r="H59" s="1835"/>
      <c r="I59" s="1835"/>
      <c r="J59" s="1835"/>
      <c r="K59" s="1835"/>
      <c r="L59" s="1835"/>
      <c r="M59" s="1835"/>
      <c r="N59" s="1835"/>
      <c r="O59" s="1835"/>
      <c r="P59" s="1835"/>
      <c r="Q59" s="1835"/>
      <c r="R59" s="1835"/>
      <c r="S59" s="1835"/>
      <c r="T59" s="1835"/>
      <c r="U59" s="1835"/>
      <c r="V59" s="1835"/>
      <c r="W59" s="1835"/>
      <c r="X59" s="1835"/>
      <c r="Y59" s="1835"/>
      <c r="Z59" s="1835"/>
      <c r="AA59" s="1835"/>
      <c r="AB59" s="1835"/>
      <c r="AC59" s="1835"/>
      <c r="AD59" s="1835"/>
      <c r="AE59" s="397"/>
      <c r="AF59" s="397"/>
      <c r="AG59" s="397"/>
      <c r="AH59" s="397"/>
      <c r="AI59" s="397"/>
      <c r="AJ59" s="397"/>
      <c r="AK59" s="397"/>
      <c r="AL59" s="397"/>
      <c r="AM59" s="397"/>
      <c r="AN59" s="397"/>
    </row>
    <row r="60" spans="1:40" ht="3" customHeight="1">
      <c r="A60" s="383"/>
      <c r="C60" s="1854"/>
      <c r="D60" s="713"/>
      <c r="E60" s="1835"/>
      <c r="F60" s="1835"/>
      <c r="G60" s="1835"/>
      <c r="H60" s="1835"/>
      <c r="I60" s="1835"/>
      <c r="J60" s="1835"/>
      <c r="K60" s="1835"/>
      <c r="L60" s="1835"/>
      <c r="M60" s="1835"/>
      <c r="N60" s="1835"/>
      <c r="O60" s="1835"/>
      <c r="P60" s="1835"/>
      <c r="Q60" s="1835"/>
      <c r="R60" s="1835"/>
      <c r="S60" s="1835"/>
      <c r="T60" s="1835"/>
      <c r="U60" s="1835"/>
      <c r="V60" s="1835"/>
      <c r="W60" s="1835"/>
      <c r="X60" s="1835"/>
      <c r="Y60" s="1835"/>
      <c r="Z60" s="1835"/>
      <c r="AA60" s="1835"/>
      <c r="AB60" s="1835"/>
      <c r="AC60" s="1835"/>
      <c r="AD60" s="1835"/>
      <c r="AE60" s="397"/>
      <c r="AF60" s="397"/>
      <c r="AG60" s="397"/>
      <c r="AH60" s="397"/>
      <c r="AI60" s="397"/>
      <c r="AJ60" s="397"/>
      <c r="AK60" s="397"/>
      <c r="AL60" s="397"/>
      <c r="AM60" s="397"/>
      <c r="AN60" s="397"/>
    </row>
    <row r="61" spans="1:40" ht="3" customHeight="1">
      <c r="A61" s="383"/>
      <c r="C61" s="1854"/>
      <c r="D61" s="713"/>
      <c r="E61" s="1835"/>
      <c r="F61" s="1835"/>
      <c r="G61" s="1835"/>
      <c r="H61" s="1835"/>
      <c r="I61" s="1835"/>
      <c r="J61" s="1835"/>
      <c r="K61" s="1835"/>
      <c r="L61" s="1835"/>
      <c r="M61" s="1835"/>
      <c r="N61" s="1835"/>
      <c r="O61" s="1835"/>
      <c r="P61" s="1835"/>
      <c r="Q61" s="1835"/>
      <c r="R61" s="1835"/>
      <c r="S61" s="1835"/>
      <c r="T61" s="1835"/>
      <c r="U61" s="1835"/>
      <c r="V61" s="1835"/>
      <c r="W61" s="1835"/>
      <c r="X61" s="1835"/>
      <c r="Y61" s="1835"/>
      <c r="Z61" s="1835"/>
      <c r="AA61" s="1835"/>
      <c r="AB61" s="1835"/>
      <c r="AC61" s="1835"/>
      <c r="AD61" s="1835"/>
      <c r="AE61" s="397"/>
      <c r="AF61" s="397"/>
      <c r="AG61" s="397"/>
      <c r="AH61" s="397"/>
      <c r="AI61" s="397"/>
      <c r="AJ61" s="397"/>
      <c r="AK61" s="397"/>
      <c r="AL61" s="397"/>
      <c r="AM61" s="397"/>
      <c r="AN61" s="397"/>
    </row>
    <row r="62" spans="1:40" ht="12.75">
      <c r="C62" s="1854"/>
      <c r="D62" s="713"/>
      <c r="E62" s="1835"/>
      <c r="F62" s="1835"/>
      <c r="G62" s="1835"/>
      <c r="H62" s="1835"/>
      <c r="I62" s="1835"/>
      <c r="J62" s="1835"/>
      <c r="K62" s="1835"/>
      <c r="L62" s="1835"/>
      <c r="M62" s="1835"/>
      <c r="N62" s="1835"/>
      <c r="O62" s="1835"/>
      <c r="P62" s="1835"/>
      <c r="Q62" s="1835"/>
      <c r="R62" s="1835"/>
      <c r="S62" s="1835"/>
      <c r="T62" s="1835"/>
      <c r="U62" s="1835"/>
      <c r="V62" s="1835"/>
      <c r="W62" s="1835"/>
      <c r="X62" s="1835"/>
      <c r="Y62" s="1835"/>
      <c r="Z62" s="1835"/>
      <c r="AA62" s="1835"/>
      <c r="AB62" s="1835"/>
      <c r="AC62" s="1835"/>
      <c r="AD62" s="1835"/>
      <c r="AE62" s="397"/>
      <c r="AF62" s="397"/>
      <c r="AG62" s="397"/>
      <c r="AH62" s="397"/>
      <c r="AI62" s="397"/>
      <c r="AJ62" s="397"/>
      <c r="AK62" s="397"/>
      <c r="AL62" s="397"/>
      <c r="AM62" s="397"/>
      <c r="AN62" s="397"/>
    </row>
    <row r="63" spans="1:40" ht="18">
      <c r="A63" s="1930" t="s">
        <v>746</v>
      </c>
      <c r="C63" s="1854"/>
      <c r="D63" s="713"/>
      <c r="E63" s="1835"/>
      <c r="F63" s="1835"/>
      <c r="G63" s="1835"/>
      <c r="H63" s="1835"/>
      <c r="I63" s="1835"/>
      <c r="J63" s="1835"/>
      <c r="K63" s="1835"/>
      <c r="L63" s="1835"/>
      <c r="M63" s="1835"/>
      <c r="N63" s="1835"/>
      <c r="O63" s="1835"/>
      <c r="P63" s="1835"/>
      <c r="Q63" s="1835"/>
      <c r="R63" s="1835"/>
      <c r="S63" s="1835"/>
      <c r="T63" s="1835"/>
      <c r="U63" s="1835"/>
      <c r="V63" s="1835"/>
      <c r="W63" s="1835"/>
      <c r="X63" s="1835"/>
      <c r="Y63" s="1835"/>
      <c r="Z63" s="1835"/>
      <c r="AA63" s="1835"/>
      <c r="AB63" s="1835"/>
      <c r="AC63" s="1835"/>
      <c r="AD63" s="1835"/>
      <c r="AE63" s="397"/>
      <c r="AF63" s="397"/>
      <c r="AG63" s="397"/>
      <c r="AH63" s="397"/>
      <c r="AI63" s="397"/>
      <c r="AJ63" s="397"/>
      <c r="AK63" s="397"/>
      <c r="AL63" s="397"/>
      <c r="AM63" s="397"/>
      <c r="AN63" s="397"/>
    </row>
    <row r="64" spans="1:40" ht="41.25" customHeight="1">
      <c r="A64" s="384"/>
      <c r="C64" s="1854"/>
      <c r="D64" s="1928"/>
      <c r="E64" s="1835"/>
      <c r="F64" s="1835"/>
      <c r="G64" s="1835"/>
      <c r="H64" s="1835"/>
      <c r="I64" s="1835"/>
      <c r="J64" s="1835"/>
      <c r="K64" s="1835"/>
      <c r="L64" s="1835"/>
      <c r="M64" s="1835"/>
      <c r="N64" s="1835"/>
      <c r="O64" s="1835"/>
      <c r="P64" s="1835"/>
      <c r="Q64" s="1835"/>
      <c r="R64" s="1835"/>
      <c r="S64" s="1835"/>
      <c r="T64" s="1835"/>
      <c r="U64" s="1835"/>
      <c r="V64" s="1835"/>
      <c r="W64" s="1835"/>
      <c r="X64" s="1835"/>
      <c r="Y64" s="1835"/>
      <c r="Z64" s="1835"/>
      <c r="AA64" s="1835"/>
      <c r="AB64" s="1835"/>
      <c r="AC64" s="1835"/>
      <c r="AD64" s="1835"/>
      <c r="AE64" s="397"/>
      <c r="AF64" s="397"/>
      <c r="AG64" s="397"/>
      <c r="AH64" s="397"/>
      <c r="AI64" s="397"/>
      <c r="AJ64" s="397"/>
      <c r="AK64" s="397"/>
      <c r="AL64" s="397"/>
      <c r="AM64" s="397"/>
      <c r="AN64" s="397"/>
    </row>
    <row r="65" spans="1:40" ht="12.75">
      <c r="A65" s="384"/>
      <c r="C65" s="1854"/>
      <c r="D65" s="1835"/>
      <c r="E65" s="1835"/>
      <c r="F65" s="1835"/>
      <c r="G65" s="1835"/>
      <c r="H65" s="1835"/>
      <c r="I65" s="1835"/>
      <c r="J65" s="1835"/>
      <c r="K65" s="1835"/>
      <c r="L65" s="1835"/>
      <c r="M65" s="1835"/>
      <c r="N65" s="1835"/>
      <c r="O65" s="1835"/>
      <c r="P65" s="1835"/>
      <c r="Q65" s="1835"/>
      <c r="R65" s="1835"/>
      <c r="S65" s="1835"/>
      <c r="T65" s="1835"/>
      <c r="U65" s="1835"/>
      <c r="V65" s="1835"/>
      <c r="W65" s="1835"/>
      <c r="X65" s="1835"/>
      <c r="Y65" s="1835"/>
      <c r="Z65" s="1835"/>
      <c r="AA65" s="1835"/>
      <c r="AB65" s="1835"/>
      <c r="AC65" s="1835"/>
      <c r="AD65" s="1835"/>
      <c r="AE65" s="397"/>
      <c r="AF65" s="397"/>
      <c r="AG65" s="397"/>
      <c r="AH65" s="397"/>
      <c r="AI65" s="397"/>
      <c r="AJ65" s="397"/>
      <c r="AK65" s="397"/>
      <c r="AL65" s="397"/>
      <c r="AM65" s="397"/>
      <c r="AN65" s="397"/>
    </row>
    <row r="66" spans="1:40" ht="4.5" customHeight="1">
      <c r="A66" s="384"/>
      <c r="C66" s="1854"/>
      <c r="D66" s="1835"/>
      <c r="E66" s="1835"/>
      <c r="F66" s="1835"/>
      <c r="G66" s="1835"/>
      <c r="H66" s="1835"/>
      <c r="I66" s="1835"/>
      <c r="J66" s="1835"/>
      <c r="K66" s="1835"/>
      <c r="L66" s="1835"/>
      <c r="M66" s="1835"/>
      <c r="N66" s="1835"/>
      <c r="O66" s="1835"/>
      <c r="P66" s="1835"/>
      <c r="Q66" s="1835"/>
      <c r="R66" s="1835"/>
      <c r="S66" s="1835"/>
      <c r="T66" s="1835"/>
      <c r="U66" s="1835"/>
      <c r="V66" s="1835"/>
      <c r="W66" s="1835"/>
      <c r="X66" s="1835"/>
      <c r="Y66" s="1835"/>
      <c r="Z66" s="1835"/>
      <c r="AA66" s="1835"/>
      <c r="AB66" s="1835"/>
      <c r="AC66" s="1835"/>
      <c r="AD66" s="1835"/>
      <c r="AE66" s="397"/>
      <c r="AF66" s="397"/>
      <c r="AG66" s="397"/>
      <c r="AH66" s="397"/>
      <c r="AI66" s="397"/>
      <c r="AJ66" s="397"/>
      <c r="AK66" s="397"/>
      <c r="AL66" s="397"/>
      <c r="AM66" s="397"/>
      <c r="AN66" s="397"/>
    </row>
    <row r="67" spans="1:40" ht="3.75" customHeight="1"/>
    <row r="68" spans="1:40" ht="12.75">
      <c r="A68" s="395" t="s">
        <v>747</v>
      </c>
      <c r="C68" s="1858">
        <f>+SUM(D68:W68)</f>
        <v>199831</v>
      </c>
      <c r="D68" s="1859">
        <v>156831</v>
      </c>
      <c r="E68" s="1859">
        <v>18000</v>
      </c>
      <c r="F68" s="1859">
        <v>25000</v>
      </c>
      <c r="G68" s="1859"/>
      <c r="H68" s="1859"/>
      <c r="I68" s="1859"/>
      <c r="J68" s="1859"/>
      <c r="K68" s="1859"/>
      <c r="L68" s="1859"/>
      <c r="M68" s="1859"/>
      <c r="N68" s="1859"/>
      <c r="O68" s="1859"/>
      <c r="P68" s="1859"/>
      <c r="Q68" s="1859"/>
      <c r="R68" s="1859"/>
      <c r="S68" s="1859"/>
      <c r="T68" s="1859"/>
      <c r="U68" s="1859"/>
      <c r="V68" s="1859"/>
      <c r="W68" s="1860"/>
      <c r="X68" s="1835"/>
      <c r="Y68" s="1835"/>
      <c r="Z68" s="1835"/>
      <c r="AA68" s="1835"/>
      <c r="AB68" s="1835"/>
      <c r="AC68" s="1835"/>
      <c r="AD68" s="1835"/>
      <c r="AE68" s="397"/>
    </row>
    <row r="69" spans="1:40" ht="12.75">
      <c r="A69" s="395" t="s">
        <v>749</v>
      </c>
      <c r="C69" s="1861">
        <f>+SUM(D69:W69)</f>
        <v>128520</v>
      </c>
      <c r="D69" s="1862">
        <v>24520</v>
      </c>
      <c r="E69" s="1862">
        <v>5000</v>
      </c>
      <c r="F69" s="1862">
        <v>99000</v>
      </c>
      <c r="G69" s="1862"/>
      <c r="H69" s="1862"/>
      <c r="I69" s="1862"/>
      <c r="J69" s="1862"/>
      <c r="K69" s="1862"/>
      <c r="L69" s="1862"/>
      <c r="M69" s="1862"/>
      <c r="N69" s="1862"/>
      <c r="O69" s="1862"/>
      <c r="P69" s="1862"/>
      <c r="Q69" s="1862"/>
      <c r="R69" s="1862"/>
      <c r="S69" s="1862"/>
      <c r="T69" s="1862"/>
      <c r="U69" s="1862"/>
      <c r="V69" s="1862"/>
      <c r="W69" s="1863"/>
      <c r="X69" s="1835"/>
      <c r="Y69" s="1835"/>
      <c r="Z69" s="1835"/>
      <c r="AA69" s="1835"/>
      <c r="AB69" s="1835"/>
      <c r="AC69" s="1835"/>
      <c r="AD69" s="1835"/>
      <c r="AE69" s="397"/>
    </row>
    <row r="70" spans="1:40" ht="12.75">
      <c r="A70" s="395" t="s">
        <v>748</v>
      </c>
      <c r="C70" s="1861">
        <f>+SUM(D70:W70)</f>
        <v>110695</v>
      </c>
      <c r="D70" s="1864">
        <v>95695</v>
      </c>
      <c r="E70" s="1864">
        <v>15000</v>
      </c>
      <c r="F70" s="1864"/>
      <c r="G70" s="1864"/>
      <c r="H70" s="1864"/>
      <c r="I70" s="1864"/>
      <c r="J70" s="1864"/>
      <c r="K70" s="1864"/>
      <c r="L70" s="1864"/>
      <c r="M70" s="1864"/>
      <c r="N70" s="1864"/>
      <c r="O70" s="1864"/>
      <c r="P70" s="1864"/>
      <c r="Q70" s="1864"/>
      <c r="R70" s="1864"/>
      <c r="S70" s="1864"/>
      <c r="T70" s="1864"/>
      <c r="U70" s="1864"/>
      <c r="V70" s="1864"/>
      <c r="W70" s="1865"/>
      <c r="X70" s="1835"/>
      <c r="Y70" s="1835"/>
      <c r="Z70" s="1835"/>
      <c r="AA70" s="1835"/>
      <c r="AB70" s="1835"/>
      <c r="AC70" s="1835"/>
      <c r="AD70" s="1835"/>
      <c r="AE70" s="397"/>
    </row>
    <row r="71" spans="1:40" s="384" customFormat="1" ht="12.75">
      <c r="A71" s="395" t="s">
        <v>750</v>
      </c>
      <c r="C71" s="1866">
        <f>+SUM(D71:W71)</f>
        <v>146348.66666666669</v>
      </c>
      <c r="D71" s="1867">
        <f>SUM(D68:D70)/3</f>
        <v>92348.666666666672</v>
      </c>
      <c r="E71" s="1868">
        <f t="shared" ref="E71:W71" si="5">SUM(E63:E70)/3</f>
        <v>12666.666666666666</v>
      </c>
      <c r="F71" s="1868">
        <f t="shared" si="5"/>
        <v>41333.333333333336</v>
      </c>
      <c r="G71" s="1868">
        <f t="shared" si="5"/>
        <v>0</v>
      </c>
      <c r="H71" s="1868">
        <f t="shared" si="5"/>
        <v>0</v>
      </c>
      <c r="I71" s="1868">
        <f t="shared" si="5"/>
        <v>0</v>
      </c>
      <c r="J71" s="1868">
        <f t="shared" si="5"/>
        <v>0</v>
      </c>
      <c r="K71" s="1868">
        <f t="shared" si="5"/>
        <v>0</v>
      </c>
      <c r="L71" s="1868">
        <f t="shared" si="5"/>
        <v>0</v>
      </c>
      <c r="M71" s="1868">
        <f t="shared" si="5"/>
        <v>0</v>
      </c>
      <c r="N71" s="1868">
        <f t="shared" si="5"/>
        <v>0</v>
      </c>
      <c r="O71" s="1868">
        <f t="shared" si="5"/>
        <v>0</v>
      </c>
      <c r="P71" s="1868">
        <f t="shared" si="5"/>
        <v>0</v>
      </c>
      <c r="Q71" s="1868">
        <f t="shared" si="5"/>
        <v>0</v>
      </c>
      <c r="R71" s="1868">
        <f t="shared" si="5"/>
        <v>0</v>
      </c>
      <c r="S71" s="1868">
        <f t="shared" si="5"/>
        <v>0</v>
      </c>
      <c r="T71" s="1868">
        <f t="shared" si="5"/>
        <v>0</v>
      </c>
      <c r="U71" s="1868">
        <f t="shared" si="5"/>
        <v>0</v>
      </c>
      <c r="V71" s="1868">
        <f t="shared" si="5"/>
        <v>0</v>
      </c>
      <c r="W71" s="1869">
        <f t="shared" si="5"/>
        <v>0</v>
      </c>
      <c r="X71" s="1870"/>
      <c r="Y71" s="1870"/>
      <c r="Z71" s="1870"/>
      <c r="AA71" s="1870"/>
      <c r="AB71" s="1870"/>
      <c r="AC71" s="1870"/>
      <c r="AD71" s="1870"/>
      <c r="AE71" s="395"/>
    </row>
    <row r="72" spans="1:40" ht="12.75">
      <c r="A72" s="397"/>
      <c r="C72" s="1854"/>
      <c r="D72" s="1835"/>
      <c r="E72" s="1835"/>
      <c r="F72" s="1835"/>
      <c r="G72" s="1835"/>
      <c r="H72" s="1835"/>
      <c r="I72" s="1835"/>
      <c r="J72" s="1835"/>
      <c r="K72" s="1835"/>
      <c r="L72" s="1835"/>
      <c r="M72" s="1835"/>
      <c r="N72" s="1835"/>
      <c r="O72" s="1835"/>
      <c r="P72" s="1835"/>
      <c r="Q72" s="1835"/>
      <c r="R72" s="1835"/>
      <c r="S72" s="1835"/>
      <c r="T72" s="1835"/>
      <c r="U72" s="1835"/>
      <c r="V72" s="1835"/>
      <c r="W72" s="1835"/>
      <c r="X72" s="1835"/>
      <c r="Y72" s="1835"/>
      <c r="Z72" s="1835"/>
      <c r="AA72" s="1835"/>
      <c r="AB72" s="1835"/>
      <c r="AC72" s="1835"/>
      <c r="AD72" s="1835"/>
      <c r="AE72" s="397"/>
    </row>
  </sheetData>
  <mergeCells count="10">
    <mergeCell ref="Y39:AA39"/>
    <mergeCell ref="A19:A20"/>
    <mergeCell ref="A1:F1"/>
    <mergeCell ref="A2:E2"/>
    <mergeCell ref="A3:E3"/>
    <mergeCell ref="A4:E4"/>
    <mergeCell ref="B19:W20"/>
    <mergeCell ref="B10:C10"/>
    <mergeCell ref="B13:C13"/>
    <mergeCell ref="B15:C15"/>
  </mergeCells>
  <phoneticPr fontId="0" type="noConversion"/>
  <pageMargins left="0.75" right="0.75" top="1" bottom="1" header="0.5" footer="0.5"/>
  <pageSetup orientation="portrait" r:id="rId1"/>
  <headerFooter alignWithMargins="0"/>
  <legacyDrawing r:id="rId2"/>
  <oleObjects>
    <oleObject progId="Unknown" shapeId="7175" r:id="rId3"/>
    <oleObject progId="Unknown" shapeId="7179" r:id="rId4"/>
  </oleObjects>
</worksheet>
</file>

<file path=xl/worksheets/sheet7.xml><?xml version="1.0" encoding="utf-8"?>
<worksheet xmlns="http://schemas.openxmlformats.org/spreadsheetml/2006/main" xmlns:r="http://schemas.openxmlformats.org/officeDocument/2006/relationships">
  <sheetPr codeName="Sheet6" enableFormatConditionsCalculation="0">
    <tabColor indexed="42"/>
  </sheetPr>
  <dimension ref="A1:BU57"/>
  <sheetViews>
    <sheetView topLeftCell="A16" workbookViewId="0">
      <selection sqref="A1:F1"/>
    </sheetView>
  </sheetViews>
  <sheetFormatPr defaultRowHeight="11.25"/>
  <cols>
    <col min="1" max="1" width="4.28515625" style="398" customWidth="1"/>
    <col min="2" max="2" width="5" style="82" customWidth="1"/>
    <col min="3" max="3" width="25.42578125" style="403" customWidth="1"/>
    <col min="4" max="4" width="22.85546875" style="81" customWidth="1"/>
    <col min="5" max="5" width="15.7109375" style="402" customWidth="1"/>
    <col min="6" max="7" width="15.7109375" style="81" customWidth="1"/>
    <col min="8" max="8" width="15.7109375" style="402" customWidth="1"/>
    <col min="9" max="10" width="15.7109375" style="81" customWidth="1"/>
    <col min="11" max="11" width="15.7109375" style="402" customWidth="1"/>
    <col min="12" max="13" width="15.7109375" style="81" customWidth="1"/>
    <col min="14" max="14" width="15.7109375" style="402" hidden="1" customWidth="1"/>
    <col min="15" max="16" width="15.7109375" style="81" hidden="1" customWidth="1"/>
    <col min="17" max="17" width="15.7109375" style="402" hidden="1" customWidth="1"/>
    <col min="18" max="19" width="15.7109375" style="81" hidden="1" customWidth="1"/>
    <col min="20" max="20" width="15.7109375" style="402" hidden="1" customWidth="1"/>
    <col min="21" max="22" width="15.7109375" style="81" hidden="1" customWidth="1"/>
    <col min="23" max="23" width="15.7109375" style="402" customWidth="1"/>
    <col min="24" max="25" width="15.7109375" style="81" customWidth="1"/>
    <col min="26" max="26" width="15.7109375" style="402" customWidth="1"/>
    <col min="27" max="28" width="15.7109375" style="81" customWidth="1"/>
    <col min="29" max="29" width="15.7109375" style="402" customWidth="1"/>
    <col min="30" max="31" width="15.7109375" style="81" customWidth="1"/>
    <col min="32" max="32" width="15.7109375" style="402" hidden="1" customWidth="1"/>
    <col min="33" max="34" width="15.7109375" style="81" hidden="1" customWidth="1"/>
    <col min="35" max="35" width="15.7109375" style="402" hidden="1" customWidth="1"/>
    <col min="36" max="37" width="15.7109375" style="81" hidden="1" customWidth="1"/>
    <col min="38" max="38" width="15.7109375" style="402" hidden="1" customWidth="1"/>
    <col min="39" max="40" width="15.7109375" style="81" hidden="1" customWidth="1"/>
    <col min="41" max="41" width="15.7109375" style="402" hidden="1" customWidth="1"/>
    <col min="42" max="43" width="15.7109375" style="81" hidden="1" customWidth="1"/>
    <col min="44" max="44" width="15.7109375" style="402" hidden="1" customWidth="1"/>
    <col min="45" max="46" width="15.7109375" style="81" hidden="1" customWidth="1"/>
    <col min="47" max="47" width="15.7109375" style="402" hidden="1" customWidth="1"/>
    <col min="48" max="49" width="15.7109375" style="81" hidden="1" customWidth="1"/>
    <col min="50" max="50" width="15.7109375" style="402" hidden="1" customWidth="1"/>
    <col min="51" max="52" width="15.7109375" style="81" hidden="1" customWidth="1"/>
    <col min="53" max="53" width="15.7109375" style="402" hidden="1" customWidth="1"/>
    <col min="54" max="55" width="15.7109375" style="81" hidden="1" customWidth="1"/>
    <col min="56" max="56" width="15.7109375" style="402" hidden="1" customWidth="1"/>
    <col min="57" max="58" width="15.7109375" style="81" hidden="1" customWidth="1"/>
    <col min="59" max="59" width="15.7109375" style="402" hidden="1" customWidth="1"/>
    <col min="60" max="61" width="15.7109375" style="81" hidden="1" customWidth="1"/>
    <col min="62" max="62" width="15.7109375" style="402" hidden="1" customWidth="1"/>
    <col min="63" max="64" width="15.7109375" style="81" hidden="1" customWidth="1"/>
    <col min="65" max="67" width="15.7109375" style="81" customWidth="1"/>
    <col min="68" max="16384" width="9.140625" style="81"/>
  </cols>
  <sheetData>
    <row r="1" spans="1:67" s="15" customFormat="1" ht="20.25" customHeight="1">
      <c r="A1" s="2210" t="s">
        <v>1354</v>
      </c>
      <c r="B1" s="2210"/>
      <c r="C1" s="2210"/>
      <c r="D1" s="2210"/>
      <c r="E1" s="2210"/>
      <c r="F1" s="2210"/>
    </row>
    <row r="2" spans="1:67" s="15" customFormat="1" ht="18.75" customHeight="1">
      <c r="A2" s="2254" t="str">
        <f ca="1">'I1 Intro'!C9</f>
        <v>Orillia Power Distribution Corporation</v>
      </c>
      <c r="B2" s="2254"/>
      <c r="C2" s="2254"/>
      <c r="D2" s="2254"/>
      <c r="E2" s="2254"/>
    </row>
    <row r="3" spans="1:67" s="15" customFormat="1" ht="18.75" customHeight="1">
      <c r="A3" s="2255" t="str">
        <f ca="1">'I1 Intro'!C13 &amp; "   " &amp; 'I1 Intro'!E13</f>
        <v xml:space="preserve">EB-2009-XXXX   </v>
      </c>
      <c r="B3" s="2255"/>
      <c r="C3" s="2255"/>
      <c r="D3" s="2255"/>
      <c r="E3" s="2255"/>
      <c r="G3" s="16"/>
    </row>
    <row r="4" spans="1:67" s="15" customFormat="1" ht="18.75">
      <c r="A4" s="2256">
        <f ca="1">'I1 Intro'!C15</f>
        <v>40053</v>
      </c>
      <c r="B4" s="2256"/>
      <c r="C4" s="2256"/>
      <c r="D4" s="2256"/>
      <c r="E4" s="2256"/>
    </row>
    <row r="5" spans="1:67" s="15" customFormat="1" ht="21" customHeight="1">
      <c r="A5" s="369" t="str">
        <f ca="1">"Sheet I7.1 Meter Capital Worksheet  - "&amp; 'I2 LDC class'!$C$17 &amp; "  " &amp;  'I2 LDC class'!$D$17</f>
        <v xml:space="preserve">Sheet I7.1 Meter Capital Worksheet  -   </v>
      </c>
      <c r="B5" s="370"/>
      <c r="C5" s="370"/>
      <c r="D5" s="86"/>
      <c r="E5" s="371"/>
    </row>
    <row r="6" spans="1:67" s="15" customFormat="1" ht="6" customHeight="1">
      <c r="A6" s="18"/>
      <c r="B6" s="18"/>
      <c r="C6" s="18"/>
      <c r="D6" s="18"/>
      <c r="E6" s="18"/>
      <c r="F6" s="18"/>
      <c r="G6" s="18"/>
      <c r="H6" s="18"/>
      <c r="I6" s="18"/>
      <c r="J6" s="18"/>
      <c r="K6" s="18"/>
      <c r="L6" s="18"/>
      <c r="M6" s="18"/>
      <c r="N6" s="18"/>
      <c r="O6" s="18"/>
    </row>
    <row r="7" spans="1:67">
      <c r="A7" s="81"/>
      <c r="D7" s="59"/>
    </row>
    <row r="8" spans="1:67">
      <c r="D8" s="59"/>
    </row>
    <row r="9" spans="1:67" ht="12.75">
      <c r="C9" s="399"/>
      <c r="D9" s="400"/>
      <c r="E9" s="401"/>
      <c r="F9" s="400"/>
      <c r="G9" s="400"/>
    </row>
    <row r="10" spans="1:67">
      <c r="A10" s="81"/>
      <c r="F10" s="411"/>
      <c r="G10" s="411"/>
    </row>
    <row r="11" spans="1:67" ht="3.75" customHeight="1">
      <c r="B11" s="114"/>
      <c r="C11" s="405"/>
      <c r="D11" s="117"/>
      <c r="F11" s="406"/>
      <c r="G11" s="406"/>
    </row>
    <row r="12" spans="1:67" ht="3.75" customHeight="1">
      <c r="A12" s="406"/>
      <c r="B12" s="114"/>
      <c r="C12" s="404"/>
      <c r="D12" s="117"/>
    </row>
    <row r="13" spans="1:67" s="117" customFormat="1" ht="3.75" customHeight="1" thickBot="1">
      <c r="A13" s="124"/>
      <c r="B13" s="114"/>
      <c r="C13" s="405"/>
      <c r="E13" s="2266">
        <v>1</v>
      </c>
      <c r="F13" s="2266"/>
      <c r="G13" s="2266"/>
      <c r="H13" s="2266">
        <v>2</v>
      </c>
      <c r="I13" s="2266"/>
      <c r="J13" s="2266"/>
      <c r="K13" s="2266">
        <v>3</v>
      </c>
      <c r="L13" s="2266"/>
      <c r="M13" s="2266"/>
      <c r="N13" s="2266">
        <v>4</v>
      </c>
      <c r="O13" s="2266"/>
      <c r="P13" s="2266"/>
      <c r="Q13" s="2266">
        <v>5</v>
      </c>
      <c r="R13" s="2266"/>
      <c r="S13" s="2266"/>
      <c r="T13" s="2266">
        <v>6</v>
      </c>
      <c r="U13" s="2266"/>
      <c r="V13" s="2266"/>
      <c r="W13" s="2266">
        <v>7</v>
      </c>
      <c r="X13" s="2266"/>
      <c r="Y13" s="2266"/>
      <c r="Z13" s="2266">
        <v>8</v>
      </c>
      <c r="AA13" s="2266"/>
      <c r="AB13" s="2266"/>
      <c r="AC13" s="2266">
        <v>9</v>
      </c>
      <c r="AD13" s="2266"/>
      <c r="AE13" s="2266"/>
      <c r="AF13" s="2266">
        <v>10</v>
      </c>
      <c r="AG13" s="2266"/>
      <c r="AH13" s="2266"/>
      <c r="AI13" s="2266">
        <v>11</v>
      </c>
      <c r="AJ13" s="2266"/>
      <c r="AK13" s="2266"/>
      <c r="AL13" s="2266">
        <v>12</v>
      </c>
      <c r="AM13" s="2266"/>
      <c r="AN13" s="2266"/>
      <c r="AO13" s="2266">
        <v>13</v>
      </c>
      <c r="AP13" s="2266"/>
      <c r="AQ13" s="2266"/>
      <c r="AR13" s="2266">
        <v>14</v>
      </c>
      <c r="AS13" s="2266"/>
      <c r="AT13" s="2266"/>
      <c r="AU13" s="2266">
        <v>15</v>
      </c>
      <c r="AV13" s="2266"/>
      <c r="AW13" s="2266"/>
      <c r="AX13" s="2266">
        <v>16</v>
      </c>
      <c r="AY13" s="2266"/>
      <c r="AZ13" s="2266"/>
      <c r="BA13" s="2266">
        <v>17</v>
      </c>
      <c r="BB13" s="2266"/>
      <c r="BC13" s="2266"/>
      <c r="BD13" s="2266">
        <v>18</v>
      </c>
      <c r="BE13" s="2266"/>
      <c r="BF13" s="2266"/>
      <c r="BG13" s="2266">
        <v>19</v>
      </c>
      <c r="BH13" s="2266"/>
      <c r="BI13" s="2266"/>
      <c r="BJ13" s="2266">
        <v>20</v>
      </c>
      <c r="BK13" s="2266"/>
      <c r="BL13" s="2266"/>
    </row>
    <row r="14" spans="1:67" s="122" customFormat="1" ht="15" customHeight="1" thickBot="1">
      <c r="A14" s="408"/>
      <c r="B14" s="409"/>
      <c r="E14" s="2278" t="str">
        <f ca="1">IF('I2 LDC class'!$D$20="",'I2 LDC class'!$C$20,'I2 LDC class'!$D$20)</f>
        <v>Residential</v>
      </c>
      <c r="F14" s="2271"/>
      <c r="G14" s="2273"/>
      <c r="H14" s="2278" t="str">
        <f ca="1">IF('I2 LDC class'!$D$21="",'I2 LDC class'!$C$21,'I2 LDC class'!$D$21)</f>
        <v>GS &lt;50</v>
      </c>
      <c r="I14" s="2271"/>
      <c r="J14" s="2273"/>
      <c r="K14" s="2278" t="str">
        <f ca="1">IF('I2 LDC class'!$D$22="",'I2 LDC class'!$C$22,'I2 LDC class'!$D$22)</f>
        <v>GS&gt;50-Regular</v>
      </c>
      <c r="L14" s="2271"/>
      <c r="M14" s="2272"/>
      <c r="N14" s="2270" t="str">
        <f ca="1">IF('I2 LDC class'!$D$23="",'I2 LDC class'!$C$23,'I2 LDC class'!$D$23)</f>
        <v>GS&gt; 50-TOU</v>
      </c>
      <c r="O14" s="2271"/>
      <c r="P14" s="2272"/>
      <c r="Q14" s="2270" t="str">
        <f ca="1">IF('I2 LDC class'!$D$24="",'I2 LDC class'!$C$24,'I2 LDC class'!$D$24)</f>
        <v>GS &gt;50-Intermediate</v>
      </c>
      <c r="R14" s="2271"/>
      <c r="S14" s="2272"/>
      <c r="T14" s="2270" t="str">
        <f ca="1">IF('I2 LDC class'!$D$25="",'I2 LDC class'!$C$25,'I2 LDC class'!$D$25)</f>
        <v>Large Use &gt;5MW</v>
      </c>
      <c r="U14" s="2271"/>
      <c r="V14" s="2272"/>
      <c r="W14" s="2270" t="str">
        <f ca="1">IF('I2 LDC class'!$D$26="",'I2 LDC class'!$C$26,'I2 LDC class'!$D$26)</f>
        <v>Street Light</v>
      </c>
      <c r="X14" s="2271"/>
      <c r="Y14" s="2272"/>
      <c r="Z14" s="2270" t="str">
        <f ca="1">IF('I2 LDC class'!$D$27="",'I2 LDC class'!$C$27,'I2 LDC class'!$D$27)</f>
        <v>Sentinel</v>
      </c>
      <c r="AA14" s="2271"/>
      <c r="AB14" s="2272"/>
      <c r="AC14" s="2270" t="str">
        <f ca="1">IF('I2 LDC class'!$D$28="",'I2 LDC class'!$C$28,'I2 LDC class'!$D$28)</f>
        <v>Unmetered Scattered Load</v>
      </c>
      <c r="AD14" s="2271"/>
      <c r="AE14" s="2272"/>
      <c r="AF14" s="2270" t="str">
        <f ca="1">IF('I2 LDC class'!$D$29="",'I2 LDC class'!$C$29,'I2 LDC class'!$D$29)</f>
        <v>Embedded Distributor</v>
      </c>
      <c r="AG14" s="2271"/>
      <c r="AH14" s="2272"/>
      <c r="AI14" s="2270" t="str">
        <f ca="1">IF('I2 LDC class'!$D$30="",'I2 LDC class'!$C$30,'I2 LDC class'!$D$30)</f>
        <v>Back-up/Standby Power</v>
      </c>
      <c r="AJ14" s="2271"/>
      <c r="AK14" s="2272"/>
      <c r="AL14" s="2270" t="str">
        <f ca="1">IF('I2 LDC class'!$D$31="",'I2 LDC class'!$C$31,'I2 LDC class'!$D$31)</f>
        <v>Rate Class 1</v>
      </c>
      <c r="AM14" s="2271"/>
      <c r="AN14" s="2272"/>
      <c r="AO14" s="2270" t="str">
        <f ca="1">IF('I2 LDC class'!$D$32="",'I2 LDC class'!$C$32,'I2 LDC class'!$D$32)</f>
        <v>Rate class 2</v>
      </c>
      <c r="AP14" s="2271"/>
      <c r="AQ14" s="2272"/>
      <c r="AR14" s="2270" t="str">
        <f ca="1">IF('I2 LDC class'!$D$33="",'I2 LDC class'!$C$33,'I2 LDC class'!$D$33)</f>
        <v>Rate class 3</v>
      </c>
      <c r="AS14" s="2271"/>
      <c r="AT14" s="2272"/>
      <c r="AU14" s="2270" t="str">
        <f ca="1">IF('I2 LDC class'!$D$34="",'I2 LDC class'!$C$34,'I2 LDC class'!$D$34)</f>
        <v>Rate class 4</v>
      </c>
      <c r="AV14" s="2271"/>
      <c r="AW14" s="2272"/>
      <c r="AX14" s="2270" t="str">
        <f ca="1">IF('I2 LDC class'!$D$35="",'I2 LDC class'!$C$35,'I2 LDC class'!$D$35)</f>
        <v>Rate class 5</v>
      </c>
      <c r="AY14" s="2271"/>
      <c r="AZ14" s="2272"/>
      <c r="BA14" s="2270" t="str">
        <f ca="1">IF('I2 LDC class'!$D$36="",'I2 LDC class'!$C$36,'I2 LDC class'!$D$36)</f>
        <v>Rate class 6</v>
      </c>
      <c r="BB14" s="2271"/>
      <c r="BC14" s="2272"/>
      <c r="BD14" s="2270" t="str">
        <f ca="1">IF('I2 LDC class'!$D$37="",'I2 LDC class'!$C$37,'I2 LDC class'!$D$37)</f>
        <v>Rate class 7</v>
      </c>
      <c r="BE14" s="2271"/>
      <c r="BF14" s="2272"/>
      <c r="BG14" s="2270" t="str">
        <f ca="1">IF('I2 LDC class'!$D$38="",'I2 LDC class'!$C$38,'I2 LDC class'!$D$38)</f>
        <v>Rate class 8</v>
      </c>
      <c r="BH14" s="2271"/>
      <c r="BI14" s="2272"/>
      <c r="BJ14" s="2270" t="str">
        <f ca="1">IF('I2 LDC class'!$D$39="",'I2 LDC class'!$C$39,'I2 LDC class'!$D$39)</f>
        <v>Rate class 9</v>
      </c>
      <c r="BK14" s="2271"/>
      <c r="BL14" s="2273"/>
      <c r="BM14" s="2267" t="s">
        <v>1014</v>
      </c>
      <c r="BN14" s="2268"/>
      <c r="BO14" s="2269"/>
    </row>
    <row r="15" spans="1:67" s="117" customFormat="1" ht="12.75">
      <c r="A15" s="406"/>
      <c r="B15" s="114"/>
      <c r="C15" s="405"/>
      <c r="D15" s="415"/>
      <c r="E15" s="493">
        <v>1</v>
      </c>
      <c r="F15" s="493">
        <v>2</v>
      </c>
      <c r="G15" s="494">
        <v>3</v>
      </c>
      <c r="H15" s="495">
        <v>1</v>
      </c>
      <c r="I15" s="495">
        <v>2</v>
      </c>
      <c r="J15" s="494">
        <v>3</v>
      </c>
      <c r="K15" s="495">
        <v>1</v>
      </c>
      <c r="L15" s="495">
        <v>2</v>
      </c>
      <c r="M15" s="494">
        <v>3</v>
      </c>
      <c r="N15" s="495">
        <v>1</v>
      </c>
      <c r="O15" s="495">
        <v>2</v>
      </c>
      <c r="P15" s="494">
        <v>3</v>
      </c>
      <c r="Q15" s="495">
        <v>1</v>
      </c>
      <c r="R15" s="495">
        <v>2</v>
      </c>
      <c r="S15" s="494">
        <v>3</v>
      </c>
      <c r="T15" s="495">
        <v>1</v>
      </c>
      <c r="U15" s="495">
        <v>2</v>
      </c>
      <c r="V15" s="494">
        <v>3</v>
      </c>
      <c r="W15" s="495">
        <v>1</v>
      </c>
      <c r="X15" s="495">
        <v>2</v>
      </c>
      <c r="Y15" s="494">
        <v>3</v>
      </c>
      <c r="Z15" s="495">
        <v>1</v>
      </c>
      <c r="AA15" s="495">
        <v>2</v>
      </c>
      <c r="AB15" s="494">
        <v>3</v>
      </c>
      <c r="AC15" s="495">
        <v>1</v>
      </c>
      <c r="AD15" s="495">
        <v>2</v>
      </c>
      <c r="AE15" s="494">
        <v>3</v>
      </c>
      <c r="AF15" s="495">
        <v>1</v>
      </c>
      <c r="AG15" s="495">
        <v>2</v>
      </c>
      <c r="AH15" s="494">
        <v>3</v>
      </c>
      <c r="AI15" s="495">
        <v>1</v>
      </c>
      <c r="AJ15" s="495">
        <v>2</v>
      </c>
      <c r="AK15" s="494">
        <v>3</v>
      </c>
      <c r="AL15" s="495">
        <v>1</v>
      </c>
      <c r="AM15" s="495">
        <v>2</v>
      </c>
      <c r="AN15" s="494">
        <v>3</v>
      </c>
      <c r="AO15" s="495">
        <v>1</v>
      </c>
      <c r="AP15" s="495">
        <v>2</v>
      </c>
      <c r="AQ15" s="494">
        <v>3</v>
      </c>
      <c r="AR15" s="495">
        <v>1</v>
      </c>
      <c r="AS15" s="495">
        <v>2</v>
      </c>
      <c r="AT15" s="494">
        <v>3</v>
      </c>
      <c r="AU15" s="495">
        <v>1</v>
      </c>
      <c r="AV15" s="495">
        <v>2</v>
      </c>
      <c r="AW15" s="494">
        <v>3</v>
      </c>
      <c r="AX15" s="495">
        <v>1</v>
      </c>
      <c r="AY15" s="495">
        <v>2</v>
      </c>
      <c r="AZ15" s="494">
        <v>3</v>
      </c>
      <c r="BA15" s="495">
        <v>1</v>
      </c>
      <c r="BB15" s="495">
        <v>2</v>
      </c>
      <c r="BC15" s="494">
        <v>3</v>
      </c>
      <c r="BD15" s="495">
        <v>1</v>
      </c>
      <c r="BE15" s="495">
        <v>2</v>
      </c>
      <c r="BF15" s="494">
        <v>3</v>
      </c>
      <c r="BG15" s="495">
        <v>1</v>
      </c>
      <c r="BH15" s="495">
        <v>2</v>
      </c>
      <c r="BI15" s="494">
        <v>3</v>
      </c>
      <c r="BJ15" s="495">
        <v>1</v>
      </c>
      <c r="BK15" s="495">
        <v>2</v>
      </c>
      <c r="BL15" s="494">
        <v>3</v>
      </c>
      <c r="BM15" s="495">
        <v>1</v>
      </c>
      <c r="BN15" s="495">
        <v>2</v>
      </c>
      <c r="BO15" s="494">
        <v>3</v>
      </c>
    </row>
    <row r="16" spans="1:67" s="117" customFormat="1" ht="13.5" thickBot="1">
      <c r="A16" s="406"/>
      <c r="B16" s="114"/>
      <c r="C16" s="405"/>
      <c r="D16" s="414"/>
      <c r="E16" s="413"/>
      <c r="F16" s="413"/>
      <c r="G16" s="410"/>
      <c r="H16" s="413"/>
      <c r="I16" s="413"/>
      <c r="J16" s="410"/>
      <c r="K16" s="413"/>
      <c r="L16" s="413"/>
      <c r="M16" s="410"/>
      <c r="N16" s="413"/>
      <c r="O16" s="413"/>
      <c r="P16" s="410"/>
      <c r="Q16" s="413"/>
      <c r="R16" s="413"/>
      <c r="S16" s="410"/>
      <c r="T16" s="413"/>
      <c r="U16" s="413"/>
      <c r="V16" s="410"/>
      <c r="W16" s="413"/>
      <c r="X16" s="413"/>
      <c r="Y16" s="410"/>
      <c r="Z16" s="413"/>
      <c r="AA16" s="413"/>
      <c r="AB16" s="410"/>
      <c r="AC16" s="413"/>
      <c r="AD16" s="413"/>
      <c r="AE16" s="410"/>
      <c r="AF16" s="413"/>
      <c r="AG16" s="413"/>
      <c r="AH16" s="410"/>
      <c r="AI16" s="413"/>
      <c r="AJ16" s="413"/>
      <c r="AK16" s="410"/>
      <c r="AL16" s="413"/>
      <c r="AM16" s="413"/>
      <c r="AN16" s="410"/>
      <c r="AO16" s="413"/>
      <c r="AP16" s="413"/>
      <c r="AQ16" s="410"/>
      <c r="AR16" s="413"/>
      <c r="AS16" s="413"/>
      <c r="AT16" s="410"/>
      <c r="AU16" s="413"/>
      <c r="AV16" s="413"/>
      <c r="AW16" s="410"/>
      <c r="AX16" s="413"/>
      <c r="AY16" s="413"/>
      <c r="AZ16" s="410"/>
      <c r="BA16" s="413"/>
      <c r="BB16" s="413"/>
      <c r="BC16" s="410"/>
      <c r="BD16" s="413"/>
      <c r="BE16" s="413"/>
      <c r="BF16" s="410"/>
      <c r="BG16" s="413"/>
      <c r="BH16" s="413"/>
      <c r="BI16" s="410"/>
      <c r="BJ16" s="413"/>
      <c r="BK16" s="413"/>
      <c r="BL16" s="410"/>
      <c r="BM16" s="413"/>
      <c r="BN16" s="413"/>
      <c r="BO16" s="410"/>
    </row>
    <row r="17" spans="1:73" s="117" customFormat="1" ht="11.25" customHeight="1">
      <c r="A17" s="406"/>
      <c r="B17" s="114"/>
      <c r="C17" s="405"/>
      <c r="E17" s="2274" t="s">
        <v>1002</v>
      </c>
      <c r="F17" s="2274" t="s">
        <v>1003</v>
      </c>
      <c r="G17" s="2276" t="s">
        <v>1004</v>
      </c>
      <c r="H17" s="2274" t="s">
        <v>1002</v>
      </c>
      <c r="I17" s="2274" t="s">
        <v>1003</v>
      </c>
      <c r="J17" s="2276" t="s">
        <v>1004</v>
      </c>
      <c r="K17" s="2274" t="s">
        <v>1002</v>
      </c>
      <c r="L17" s="2274" t="s">
        <v>1003</v>
      </c>
      <c r="M17" s="2276" t="s">
        <v>1004</v>
      </c>
      <c r="N17" s="2274" t="s">
        <v>1002</v>
      </c>
      <c r="O17" s="2274" t="s">
        <v>1003</v>
      </c>
      <c r="P17" s="2276" t="s">
        <v>1004</v>
      </c>
      <c r="Q17" s="2274" t="s">
        <v>1002</v>
      </c>
      <c r="R17" s="2274" t="s">
        <v>1003</v>
      </c>
      <c r="S17" s="2276" t="s">
        <v>1004</v>
      </c>
      <c r="T17" s="2274" t="s">
        <v>1002</v>
      </c>
      <c r="U17" s="2274" t="s">
        <v>1003</v>
      </c>
      <c r="V17" s="2276" t="s">
        <v>1004</v>
      </c>
      <c r="W17" s="2274" t="s">
        <v>1002</v>
      </c>
      <c r="X17" s="2274" t="s">
        <v>1003</v>
      </c>
      <c r="Y17" s="2276" t="s">
        <v>1004</v>
      </c>
      <c r="Z17" s="2274" t="s">
        <v>1002</v>
      </c>
      <c r="AA17" s="2274" t="s">
        <v>1003</v>
      </c>
      <c r="AB17" s="2276" t="s">
        <v>1004</v>
      </c>
      <c r="AC17" s="2274" t="s">
        <v>1002</v>
      </c>
      <c r="AD17" s="2274" t="s">
        <v>1003</v>
      </c>
      <c r="AE17" s="2276" t="s">
        <v>1004</v>
      </c>
      <c r="AF17" s="2274" t="s">
        <v>1002</v>
      </c>
      <c r="AG17" s="2274" t="s">
        <v>1003</v>
      </c>
      <c r="AH17" s="2276" t="s">
        <v>1004</v>
      </c>
      <c r="AI17" s="2274" t="s">
        <v>1002</v>
      </c>
      <c r="AJ17" s="2274" t="s">
        <v>1003</v>
      </c>
      <c r="AK17" s="2276" t="s">
        <v>1004</v>
      </c>
      <c r="AL17" s="2274" t="s">
        <v>1002</v>
      </c>
      <c r="AM17" s="2274" t="s">
        <v>1003</v>
      </c>
      <c r="AN17" s="2276" t="s">
        <v>1004</v>
      </c>
      <c r="AO17" s="2274" t="s">
        <v>1002</v>
      </c>
      <c r="AP17" s="2274" t="s">
        <v>1003</v>
      </c>
      <c r="AQ17" s="2276" t="s">
        <v>1004</v>
      </c>
      <c r="AR17" s="2274" t="s">
        <v>1002</v>
      </c>
      <c r="AS17" s="2274" t="s">
        <v>1003</v>
      </c>
      <c r="AT17" s="2276" t="s">
        <v>1004</v>
      </c>
      <c r="AU17" s="2274" t="s">
        <v>1002</v>
      </c>
      <c r="AV17" s="2274" t="s">
        <v>1003</v>
      </c>
      <c r="AW17" s="2276" t="s">
        <v>1004</v>
      </c>
      <c r="AX17" s="2274" t="s">
        <v>1002</v>
      </c>
      <c r="AY17" s="2274" t="s">
        <v>1003</v>
      </c>
      <c r="AZ17" s="2276" t="s">
        <v>1004</v>
      </c>
      <c r="BA17" s="2274" t="s">
        <v>1002</v>
      </c>
      <c r="BB17" s="2274" t="s">
        <v>1003</v>
      </c>
      <c r="BC17" s="2276" t="s">
        <v>1004</v>
      </c>
      <c r="BD17" s="2274" t="s">
        <v>1002</v>
      </c>
      <c r="BE17" s="2274" t="s">
        <v>1003</v>
      </c>
      <c r="BF17" s="2276" t="s">
        <v>1004</v>
      </c>
      <c r="BG17" s="2274" t="s">
        <v>1002</v>
      </c>
      <c r="BH17" s="2274" t="s">
        <v>1003</v>
      </c>
      <c r="BI17" s="2276" t="s">
        <v>1004</v>
      </c>
      <c r="BJ17" s="2274" t="s">
        <v>1002</v>
      </c>
      <c r="BK17" s="2274" t="s">
        <v>1003</v>
      </c>
      <c r="BL17" s="2276" t="s">
        <v>1004</v>
      </c>
      <c r="BM17" s="2274" t="s">
        <v>1002</v>
      </c>
      <c r="BN17" s="2274" t="s">
        <v>1003</v>
      </c>
      <c r="BO17" s="2276" t="s">
        <v>1004</v>
      </c>
    </row>
    <row r="18" spans="1:73" s="407" customFormat="1" ht="13.5" thickBot="1">
      <c r="A18" s="422"/>
      <c r="D18" s="1742"/>
      <c r="E18" s="2275"/>
      <c r="F18" s="2275"/>
      <c r="G18" s="2277"/>
      <c r="H18" s="2275"/>
      <c r="I18" s="2275"/>
      <c r="J18" s="2277"/>
      <c r="K18" s="2275"/>
      <c r="L18" s="2275"/>
      <c r="M18" s="2277"/>
      <c r="N18" s="2275"/>
      <c r="O18" s="2275"/>
      <c r="P18" s="2277"/>
      <c r="Q18" s="2275"/>
      <c r="R18" s="2275"/>
      <c r="S18" s="2277"/>
      <c r="T18" s="2275"/>
      <c r="U18" s="2275"/>
      <c r="V18" s="2277"/>
      <c r="W18" s="2275"/>
      <c r="X18" s="2275"/>
      <c r="Y18" s="2277"/>
      <c r="Z18" s="2275"/>
      <c r="AA18" s="2275"/>
      <c r="AB18" s="2277"/>
      <c r="AC18" s="2275"/>
      <c r="AD18" s="2275"/>
      <c r="AE18" s="2277"/>
      <c r="AF18" s="2275"/>
      <c r="AG18" s="2275"/>
      <c r="AH18" s="2277"/>
      <c r="AI18" s="2275"/>
      <c r="AJ18" s="2275"/>
      <c r="AK18" s="2277"/>
      <c r="AL18" s="2275"/>
      <c r="AM18" s="2275"/>
      <c r="AN18" s="2277"/>
      <c r="AO18" s="2275"/>
      <c r="AP18" s="2275"/>
      <c r="AQ18" s="2277"/>
      <c r="AR18" s="2275"/>
      <c r="AS18" s="2275"/>
      <c r="AT18" s="2277"/>
      <c r="AU18" s="2275"/>
      <c r="AV18" s="2275"/>
      <c r="AW18" s="2277"/>
      <c r="AX18" s="2275"/>
      <c r="AY18" s="2275"/>
      <c r="AZ18" s="2277"/>
      <c r="BA18" s="2275"/>
      <c r="BB18" s="2275"/>
      <c r="BC18" s="2277"/>
      <c r="BD18" s="2275"/>
      <c r="BE18" s="2275"/>
      <c r="BF18" s="2277"/>
      <c r="BG18" s="2275"/>
      <c r="BH18" s="2275"/>
      <c r="BI18" s="2277"/>
      <c r="BJ18" s="2275"/>
      <c r="BK18" s="2275"/>
      <c r="BL18" s="2277"/>
      <c r="BM18" s="2275"/>
      <c r="BN18" s="2275"/>
      <c r="BO18" s="2277"/>
    </row>
    <row r="19" spans="1:73" s="117" customFormat="1" ht="12" thickBot="1">
      <c r="A19" s="406"/>
      <c r="B19" s="114"/>
      <c r="C19" s="405"/>
      <c r="D19" s="412"/>
      <c r="E19" s="416"/>
      <c r="F19" s="417"/>
      <c r="G19" s="418"/>
      <c r="H19" s="416"/>
      <c r="I19" s="417"/>
      <c r="J19" s="418"/>
      <c r="K19" s="419"/>
      <c r="L19" s="417"/>
      <c r="M19" s="420"/>
      <c r="N19" s="416"/>
      <c r="O19" s="417"/>
      <c r="P19" s="418"/>
      <c r="Q19" s="419"/>
      <c r="R19" s="417"/>
      <c r="S19" s="420"/>
      <c r="T19" s="416"/>
      <c r="U19" s="417"/>
      <c r="V19" s="418"/>
      <c r="W19" s="419"/>
      <c r="X19" s="417"/>
      <c r="Y19" s="420"/>
      <c r="Z19" s="416"/>
      <c r="AA19" s="417"/>
      <c r="AB19" s="418"/>
      <c r="AC19" s="419"/>
      <c r="AD19" s="417"/>
      <c r="AE19" s="420"/>
      <c r="AF19" s="416"/>
      <c r="AG19" s="417"/>
      <c r="AH19" s="418"/>
      <c r="AI19" s="419"/>
      <c r="AJ19" s="417"/>
      <c r="AK19" s="420"/>
      <c r="AL19" s="416"/>
      <c r="AM19" s="417"/>
      <c r="AN19" s="418"/>
      <c r="AO19" s="419"/>
      <c r="AP19" s="417"/>
      <c r="AQ19" s="420"/>
      <c r="AR19" s="416"/>
      <c r="AS19" s="417"/>
      <c r="AT19" s="418"/>
      <c r="AU19" s="419"/>
      <c r="AV19" s="417"/>
      <c r="AW19" s="420"/>
      <c r="AX19" s="416"/>
      <c r="AY19" s="417"/>
      <c r="AZ19" s="418"/>
      <c r="BA19" s="419"/>
      <c r="BB19" s="417"/>
      <c r="BC19" s="420"/>
      <c r="BD19" s="416"/>
      <c r="BE19" s="417"/>
      <c r="BF19" s="418"/>
      <c r="BG19" s="419"/>
      <c r="BH19" s="417"/>
      <c r="BI19" s="420"/>
      <c r="BJ19" s="416"/>
      <c r="BK19" s="417"/>
      <c r="BL19" s="418"/>
      <c r="BM19" s="419"/>
      <c r="BN19" s="417"/>
      <c r="BO19" s="418"/>
      <c r="BP19" s="116"/>
      <c r="BQ19" s="116"/>
      <c r="BR19" s="116"/>
    </row>
    <row r="20" spans="1:73" s="117" customFormat="1" ht="26.25" customHeight="1" thickBot="1">
      <c r="A20" s="406"/>
      <c r="B20" s="114"/>
      <c r="D20" s="1127" t="s">
        <v>1006</v>
      </c>
      <c r="E20" s="1738"/>
      <c r="F20" s="1739"/>
      <c r="G20" s="1743">
        <f>IF(ISERROR(F22/$BN$22), "-", F22/$BN$22)</f>
        <v>0.35103593539541694</v>
      </c>
      <c r="H20" s="1744"/>
      <c r="I20" s="1745"/>
      <c r="J20" s="1746">
        <f>IF(ISERROR(I22/$BN$22), "-", I22/$BN$22)</f>
        <v>0.60081334618154847</v>
      </c>
      <c r="K20" s="1741"/>
      <c r="L20" s="1747"/>
      <c r="M20" s="1748">
        <f>IF(ISERROR(L22/$BN$22), "-", L22/$BN$22)</f>
        <v>4.8150718423034679E-2</v>
      </c>
      <c r="N20" s="1744"/>
      <c r="O20" s="1745"/>
      <c r="P20" s="1746">
        <f>IF(ISERROR(O22/$BN$22), "-", O22/$BN$22)</f>
        <v>0</v>
      </c>
      <c r="Q20" s="1741"/>
      <c r="R20" s="1745"/>
      <c r="S20" s="1748">
        <f>IF(ISERROR(R22/$BN$22), "-", R22/$BN$22)</f>
        <v>0</v>
      </c>
      <c r="T20" s="1744"/>
      <c r="U20" s="1745"/>
      <c r="V20" s="1746">
        <f>IF(ISERROR(U22/$BN$22), "-", U22/$BN$22)</f>
        <v>0</v>
      </c>
      <c r="W20" s="1741"/>
      <c r="X20" s="1745"/>
      <c r="Y20" s="1748">
        <f>IF(ISERROR(X22/$BN$22), "-", X22/$BN$22)</f>
        <v>0</v>
      </c>
      <c r="Z20" s="1744"/>
      <c r="AA20" s="1745"/>
      <c r="AB20" s="1746">
        <f>IF(ISERROR(AA22/$BN$22), "-", AA22/$BN$22)</f>
        <v>0</v>
      </c>
      <c r="AC20" s="1741"/>
      <c r="AD20" s="1745"/>
      <c r="AE20" s="1748">
        <f>IF(ISERROR(AD22/$BN$22), "-", AD22/$BN$22)</f>
        <v>0</v>
      </c>
      <c r="AF20" s="1744"/>
      <c r="AG20" s="1745"/>
      <c r="AH20" s="1746">
        <f>IF(ISERROR(AG22/$BN$22), "-", AG22/$BN$22)</f>
        <v>0</v>
      </c>
      <c r="AI20" s="1741"/>
      <c r="AJ20" s="1745"/>
      <c r="AK20" s="1748">
        <f>IF(ISERROR(AJ22/$BN$22), "-", AJ22/$BN$22)</f>
        <v>0</v>
      </c>
      <c r="AL20" s="1744"/>
      <c r="AM20" s="1745"/>
      <c r="AN20" s="1746">
        <f>IF(ISERROR(AM22/$BN$22), "-", AM22/$BN$22)</f>
        <v>0</v>
      </c>
      <c r="AO20" s="1741"/>
      <c r="AP20" s="1745"/>
      <c r="AQ20" s="1748">
        <f>IF(ISERROR(AP22/$BN$22), "-", AP22/$BN$22)</f>
        <v>0</v>
      </c>
      <c r="AR20" s="1744"/>
      <c r="AS20" s="1745"/>
      <c r="AT20" s="1746">
        <f>IF(ISERROR(AS22/$BN$22), "-", AS22/$BN$22)</f>
        <v>0</v>
      </c>
      <c r="AU20" s="1741"/>
      <c r="AV20" s="1745"/>
      <c r="AW20" s="1748">
        <f>IF(ISERROR(AV22/$BN$22), "-", AV22/$BN$22)</f>
        <v>0</v>
      </c>
      <c r="AX20" s="1744"/>
      <c r="AY20" s="1745"/>
      <c r="AZ20" s="1746">
        <f>IF(ISERROR(AY22/$BN$22), "-", AY22/$BN$22)</f>
        <v>0</v>
      </c>
      <c r="BA20" s="1741"/>
      <c r="BB20" s="1745"/>
      <c r="BC20" s="1748">
        <f>IF(ISERROR(BB22/$BN$22), "-", BB22/$BN$22)</f>
        <v>0</v>
      </c>
      <c r="BD20" s="1744"/>
      <c r="BE20" s="1745"/>
      <c r="BF20" s="1746">
        <f>IF(ISERROR(BE22/$BN$22), "-", BE22/$BN$22)</f>
        <v>0</v>
      </c>
      <c r="BG20" s="1741"/>
      <c r="BH20" s="1745"/>
      <c r="BI20" s="1748">
        <f>IF(ISERROR(BH22/$BN$22), "-", BH22/$BN$22)</f>
        <v>0</v>
      </c>
      <c r="BJ20" s="1738"/>
      <c r="BK20" s="1745"/>
      <c r="BL20" s="1746">
        <f>IF(ISERROR(BK22/$BN$22), "-", BK22/$BN$22)</f>
        <v>0</v>
      </c>
      <c r="BM20" s="1749"/>
      <c r="BN20" s="1745"/>
      <c r="BO20" s="1746">
        <f>IF(ISERROR(BN22/$BN$22), "-", BN22/$BN$22)</f>
        <v>1</v>
      </c>
      <c r="BP20" s="116"/>
      <c r="BQ20" s="116"/>
      <c r="BR20" s="116"/>
    </row>
    <row r="21" spans="1:73" s="1750" customFormat="1" ht="38.25" customHeight="1" thickBot="1">
      <c r="A21" s="406"/>
      <c r="B21" s="114"/>
      <c r="D21" s="1127" t="s">
        <v>1029</v>
      </c>
      <c r="E21" s="1751"/>
      <c r="F21" s="1752"/>
      <c r="G21" s="1753">
        <f>IF(ISERROR(G22/$G$22),"-", (G22/$G$22))</f>
        <v>1</v>
      </c>
      <c r="H21" s="1751"/>
      <c r="I21" s="1754"/>
      <c r="J21" s="1753">
        <f>IF(ISERROR(J22/$G$22),"-", (J22/$G$22))</f>
        <v>14.411071700342875</v>
      </c>
      <c r="K21" s="1755"/>
      <c r="L21" s="1754"/>
      <c r="M21" s="1756">
        <f>IF(ISERROR(M22/$G$22),"-", (M22/$G$22))</f>
        <v>9.9677955542939713</v>
      </c>
      <c r="N21" s="1751"/>
      <c r="O21" s="1754"/>
      <c r="P21" s="1753" t="str">
        <f>IF(ISERROR(P22/$G$22),"-", (P22/$G$22))</f>
        <v>-</v>
      </c>
      <c r="Q21" s="1755"/>
      <c r="R21" s="1754"/>
      <c r="S21" s="1756" t="str">
        <f>IF(ISERROR(S22/$G$22),"-", (S22/$G$22))</f>
        <v>-</v>
      </c>
      <c r="T21" s="1751"/>
      <c r="U21" s="1754"/>
      <c r="V21" s="1753" t="str">
        <f>IF(ISERROR(V22/$G$22),"-", (V22/$G$22))</f>
        <v>-</v>
      </c>
      <c r="W21" s="1755"/>
      <c r="X21" s="1754"/>
      <c r="Y21" s="1756" t="str">
        <f>IF(ISERROR(Y22/$G$22),"-", (Y22/$G$22))</f>
        <v>-</v>
      </c>
      <c r="Z21" s="1751"/>
      <c r="AA21" s="1754"/>
      <c r="AB21" s="1753" t="str">
        <f>IF(ISERROR(AB22/$G$22),"-", (AB22/$G$22))</f>
        <v>-</v>
      </c>
      <c r="AC21" s="1755"/>
      <c r="AD21" s="1754"/>
      <c r="AE21" s="1756" t="str">
        <f>IF(ISERROR(AE22/$G$22),"-", (AE22/$G$22))</f>
        <v>-</v>
      </c>
      <c r="AF21" s="1751"/>
      <c r="AG21" s="1754"/>
      <c r="AH21" s="1753" t="str">
        <f>IF(ISERROR(AH22/$G$22),"-", (AH22/$G$22))</f>
        <v>-</v>
      </c>
      <c r="AI21" s="1755"/>
      <c r="AJ21" s="1754"/>
      <c r="AK21" s="1756" t="str">
        <f>IF(ISERROR(AK22/$G$22),"-", (AK22/$G$22))</f>
        <v>-</v>
      </c>
      <c r="AL21" s="1751"/>
      <c r="AM21" s="1754"/>
      <c r="AN21" s="1753" t="str">
        <f>IF(ISERROR(AN22/$G$22),"-", (AN22/$G$22))</f>
        <v>-</v>
      </c>
      <c r="AO21" s="1755"/>
      <c r="AP21" s="1754"/>
      <c r="AQ21" s="1756" t="str">
        <f>IF(ISERROR(AQ22/$G$22),"-", (AQ22/$G$22))</f>
        <v>-</v>
      </c>
      <c r="AR21" s="1751"/>
      <c r="AS21" s="1754"/>
      <c r="AT21" s="1753" t="str">
        <f>IF(ISERROR(AT22/$G$22),"-", (AT22/$G$22))</f>
        <v>-</v>
      </c>
      <c r="AU21" s="1755"/>
      <c r="AV21" s="1754"/>
      <c r="AW21" s="1756" t="str">
        <f>IF(ISERROR(AW22/$G$22),"-", (AW22/$G$22))</f>
        <v>-</v>
      </c>
      <c r="AX21" s="1751"/>
      <c r="AY21" s="1754"/>
      <c r="AZ21" s="1753" t="str">
        <f>IF(ISERROR(AZ22/$G$22),"-", (AZ22/$G$22))</f>
        <v>-</v>
      </c>
      <c r="BA21" s="1755"/>
      <c r="BB21" s="1754"/>
      <c r="BC21" s="1756" t="str">
        <f>IF(ISERROR(BC22/$G$22),"-", (BC22/$G$22))</f>
        <v>-</v>
      </c>
      <c r="BD21" s="1751"/>
      <c r="BE21" s="1754"/>
      <c r="BF21" s="1753" t="str">
        <f>IF(ISERROR(BF22/$G$22),"-", (BF22/$G$22))</f>
        <v>-</v>
      </c>
      <c r="BG21" s="1755"/>
      <c r="BH21" s="1754"/>
      <c r="BI21" s="1756" t="str">
        <f>IF(ISERROR(BI22/$G$22),"-", (BI22/$G$22))</f>
        <v>-</v>
      </c>
      <c r="BJ21" s="1751"/>
      <c r="BK21" s="1754"/>
      <c r="BL21" s="1753" t="str">
        <f>IF(ISERROR(BL22/$G$22),"-", (BL22/$G$22))</f>
        <v>-</v>
      </c>
      <c r="BM21" s="1755"/>
      <c r="BN21" s="1754"/>
      <c r="BO21" s="1753">
        <f>IF(ISERROR(BO22/$G$22),"-", (BO22/$G$22))</f>
        <v>2.5153584131250484</v>
      </c>
      <c r="BP21" s="1757"/>
      <c r="BQ21" s="1757"/>
      <c r="BR21" s="1757"/>
    </row>
    <row r="22" spans="1:73" s="414" customFormat="1" ht="13.5" thickBot="1">
      <c r="A22" s="422"/>
      <c r="B22" s="423"/>
      <c r="D22" s="1758" t="s">
        <v>76</v>
      </c>
      <c r="E22" s="1738">
        <f>+SUM(E24:E37)</f>
        <v>11408.999999999998</v>
      </c>
      <c r="F22" s="1739">
        <f>+SUM(F24:F37)</f>
        <v>780432.73526947771</v>
      </c>
      <c r="G22" s="1740">
        <f>IF(ISERROR(+F22/E22), "-", +F22/E22)</f>
        <v>68.405007912128838</v>
      </c>
      <c r="H22" s="1738">
        <f>+SUM(H24:H37)</f>
        <v>1355</v>
      </c>
      <c r="I22" s="1739">
        <f>+SUM(I24:I37)</f>
        <v>1335744.7368421052</v>
      </c>
      <c r="J22" s="1740">
        <f>IF(ISERROR(+I22/H22), "-", +I22/H22)</f>
        <v>985.78947368421041</v>
      </c>
      <c r="K22" s="1741">
        <f>+SUM(K24:K37)</f>
        <v>157</v>
      </c>
      <c r="L22" s="1739">
        <f>+SUM(L24:L37)</f>
        <v>107050</v>
      </c>
      <c r="M22" s="1740">
        <f>IF(ISERROR(+L22/K22), "-", +L22/K22)</f>
        <v>681.84713375796173</v>
      </c>
      <c r="N22" s="1738">
        <f>+SUM(N24:N37)</f>
        <v>0</v>
      </c>
      <c r="O22" s="1739">
        <f>+SUM(O24:O37)</f>
        <v>0</v>
      </c>
      <c r="P22" s="1740" t="str">
        <f>IF(ISERROR(+O22/N22), "-", +O22/N22)</f>
        <v>-</v>
      </c>
      <c r="Q22" s="1741">
        <f>+SUM(Q24:Q37)</f>
        <v>0</v>
      </c>
      <c r="R22" s="1739">
        <f>+SUM(R24:R37)</f>
        <v>0</v>
      </c>
      <c r="S22" s="1740" t="str">
        <f>IF(ISERROR(+R22/Q22), "-", +R22/Q22)</f>
        <v>-</v>
      </c>
      <c r="T22" s="1738">
        <f>+SUM(T24:T37)</f>
        <v>0</v>
      </c>
      <c r="U22" s="1739">
        <f>+SUM(U24:U37)</f>
        <v>0</v>
      </c>
      <c r="V22" s="1740" t="str">
        <f>IF(ISERROR(+U22/T22), "-", +U22/T22)</f>
        <v>-</v>
      </c>
      <c r="W22" s="1741">
        <f>+SUM(W24:W37)</f>
        <v>0</v>
      </c>
      <c r="X22" s="1739">
        <f>+SUM(X24:X37)</f>
        <v>0</v>
      </c>
      <c r="Y22" s="1740" t="str">
        <f>IF(ISERROR(+X22/W22), "-", +X22/W22)</f>
        <v>-</v>
      </c>
      <c r="Z22" s="1738">
        <f>+SUM(Z24:Z37)</f>
        <v>0</v>
      </c>
      <c r="AA22" s="1739">
        <f>+SUM(AA24:AA37)</f>
        <v>0</v>
      </c>
      <c r="AB22" s="1740" t="str">
        <f>IF(ISERROR(+AA22/Z22), "-", +AA22/Z22)</f>
        <v>-</v>
      </c>
      <c r="AC22" s="1741">
        <f>+SUM(AC24:AC37)</f>
        <v>0</v>
      </c>
      <c r="AD22" s="1739">
        <f>+SUM(AD24:AD37)</f>
        <v>0</v>
      </c>
      <c r="AE22" s="1740" t="str">
        <f>IF(ISERROR(+AD22/AC22), "-", +AD22/AC22)</f>
        <v>-</v>
      </c>
      <c r="AF22" s="1738">
        <f>+SUM(AF24:AF37)</f>
        <v>0</v>
      </c>
      <c r="AG22" s="1739">
        <f>+SUM(AG24:AG37)</f>
        <v>0</v>
      </c>
      <c r="AH22" s="1740" t="str">
        <f>IF(ISERROR(+AG22/AF22), "-", +AG22/AF22)</f>
        <v>-</v>
      </c>
      <c r="AI22" s="1741">
        <f>+SUM(AI24:AI37)</f>
        <v>0</v>
      </c>
      <c r="AJ22" s="1739">
        <f>+SUM(AJ24:AJ37)</f>
        <v>0</v>
      </c>
      <c r="AK22" s="1740" t="str">
        <f>IF(ISERROR(+AJ22/AI22), "-", +AJ22/AI22)</f>
        <v>-</v>
      </c>
      <c r="AL22" s="1738">
        <f>+SUM(AL24:AL37)</f>
        <v>0</v>
      </c>
      <c r="AM22" s="1739">
        <f>+SUM(AM24:AM37)</f>
        <v>0</v>
      </c>
      <c r="AN22" s="1740" t="str">
        <f>IF(ISERROR(+AM22/AL22), "-", +AM22/AL22)</f>
        <v>-</v>
      </c>
      <c r="AO22" s="1741">
        <f>+SUM(AO24:AO37)</f>
        <v>0</v>
      </c>
      <c r="AP22" s="1739">
        <f>+SUM(AP24:AP37)</f>
        <v>0</v>
      </c>
      <c r="AQ22" s="1740" t="str">
        <f>IF(ISERROR(+AP22/AO22), "-", +AP22/AO22)</f>
        <v>-</v>
      </c>
      <c r="AR22" s="1738">
        <f>+SUM(AR24:AR37)</f>
        <v>0</v>
      </c>
      <c r="AS22" s="1739">
        <f>+SUM(AS24:AS37)</f>
        <v>0</v>
      </c>
      <c r="AT22" s="1740" t="str">
        <f>IF(ISERROR(+AS22/AR22), "-", +AS22/AR22)</f>
        <v>-</v>
      </c>
      <c r="AU22" s="1741">
        <f>+SUM(AU24:AU37)</f>
        <v>0</v>
      </c>
      <c r="AV22" s="1739">
        <f>+SUM(AV24:AV37)</f>
        <v>0</v>
      </c>
      <c r="AW22" s="1740" t="str">
        <f>IF(ISERROR(+AV22/AU22), "-", +AV22/AU22)</f>
        <v>-</v>
      </c>
      <c r="AX22" s="1738">
        <f>+SUM(AX24:AX37)</f>
        <v>0</v>
      </c>
      <c r="AY22" s="1739">
        <f>+SUM(AY24:AY37)</f>
        <v>0</v>
      </c>
      <c r="AZ22" s="1740" t="str">
        <f>IF(ISERROR(+AY22/AX22), "-", +AY22/AX22)</f>
        <v>-</v>
      </c>
      <c r="BA22" s="1741">
        <f>+SUM(BA24:BA37)</f>
        <v>0</v>
      </c>
      <c r="BB22" s="1739">
        <f>+SUM(BB24:BB37)</f>
        <v>0</v>
      </c>
      <c r="BC22" s="1740" t="str">
        <f>IF(ISERROR(+BB22/BA22), "-", +BB22/BA22)</f>
        <v>-</v>
      </c>
      <c r="BD22" s="1738">
        <f>+SUM(BD24:BD37)</f>
        <v>0</v>
      </c>
      <c r="BE22" s="1739">
        <f>+SUM(BE24:BE37)</f>
        <v>0</v>
      </c>
      <c r="BF22" s="1740" t="str">
        <f>IF(ISERROR(+BE22/BD22), "-", +BE22/BD22)</f>
        <v>-</v>
      </c>
      <c r="BG22" s="1741">
        <f>+SUM(BG24:BG37)</f>
        <v>0</v>
      </c>
      <c r="BH22" s="1739">
        <f>+SUM(BH24:BH37)</f>
        <v>0</v>
      </c>
      <c r="BI22" s="1740" t="str">
        <f>IF(ISERROR(+BH22/BG22), "-", +BH22/BG22)</f>
        <v>-</v>
      </c>
      <c r="BJ22" s="1738">
        <f>+SUM(BJ24:BJ37)</f>
        <v>0</v>
      </c>
      <c r="BK22" s="1739">
        <f>+SUM(BK24:BK37)</f>
        <v>0</v>
      </c>
      <c r="BL22" s="1740" t="str">
        <f>IF(ISERROR(+BK22/BJ22), "-", +BK22/BJ22)</f>
        <v>-</v>
      </c>
      <c r="BM22" s="1741">
        <f>+E22+H22+K22+N22+Q22+T22+W22+Z22+AC22+AF22+AI22+AL22+AO22+AR22+AU22+AX22+BA22+BD22+BG22</f>
        <v>12920.999999999998</v>
      </c>
      <c r="BN22" s="1739">
        <f>+F22+I22+L22+O22+R22+U22+X22+AA22+AD22+AG22+AJ22+AM22+AP22+AS22+AV22+AY22+BB22+BE22+BH22</f>
        <v>2223227.4721115828</v>
      </c>
      <c r="BO22" s="1740">
        <f>IF(ISERROR(+BN22/BM22), "-", +BN22/BM22)</f>
        <v>172.06311215165877</v>
      </c>
      <c r="BP22" s="421"/>
      <c r="BQ22" s="421"/>
      <c r="BR22" s="421"/>
      <c r="BS22" s="421"/>
      <c r="BT22" s="421"/>
      <c r="BU22" s="421"/>
    </row>
    <row r="23" spans="1:73" s="400" customFormat="1" ht="34.5" customHeight="1" thickBot="1">
      <c r="A23" s="422"/>
      <c r="B23" s="423"/>
      <c r="C23" s="1883" t="s">
        <v>1013</v>
      </c>
      <c r="D23" s="1759" t="s">
        <v>1005</v>
      </c>
      <c r="E23" s="2279"/>
      <c r="F23" s="2280"/>
      <c r="G23" s="2280"/>
      <c r="H23" s="2280"/>
      <c r="I23" s="2280"/>
      <c r="J23" s="2280"/>
      <c r="K23" s="2280"/>
      <c r="L23" s="2280"/>
      <c r="M23" s="2280"/>
      <c r="N23" s="2280"/>
      <c r="O23" s="2280"/>
      <c r="P23" s="2280"/>
      <c r="Q23" s="2280"/>
      <c r="R23" s="2280"/>
      <c r="S23" s="2280"/>
      <c r="T23" s="2280"/>
      <c r="U23" s="2280"/>
      <c r="V23" s="2280"/>
      <c r="W23" s="2280"/>
      <c r="X23" s="2280"/>
      <c r="Y23" s="2280"/>
      <c r="Z23" s="2280"/>
      <c r="AA23" s="2280"/>
      <c r="AB23" s="2280"/>
      <c r="AC23" s="2280"/>
      <c r="AD23" s="2280"/>
      <c r="AE23" s="2280"/>
      <c r="AF23" s="2280"/>
      <c r="AG23" s="2280"/>
      <c r="AH23" s="2280"/>
      <c r="AI23" s="2280"/>
      <c r="AJ23" s="2280"/>
      <c r="AK23" s="2280"/>
      <c r="AL23" s="2280"/>
      <c r="AM23" s="2280"/>
      <c r="AN23" s="2280"/>
      <c r="AO23" s="2280"/>
      <c r="AP23" s="2280"/>
      <c r="AQ23" s="2280"/>
      <c r="AR23" s="2280"/>
      <c r="AS23" s="2280"/>
      <c r="AT23" s="2280"/>
      <c r="AU23" s="2280"/>
      <c r="AV23" s="2280"/>
      <c r="AW23" s="2280"/>
      <c r="AX23" s="2280"/>
      <c r="AY23" s="2280"/>
      <c r="AZ23" s="2280"/>
      <c r="BA23" s="2280"/>
      <c r="BB23" s="2280"/>
      <c r="BC23" s="2280"/>
      <c r="BD23" s="2280"/>
      <c r="BE23" s="2280"/>
      <c r="BF23" s="2280"/>
      <c r="BG23" s="2280"/>
      <c r="BH23" s="2280"/>
      <c r="BI23" s="2280"/>
      <c r="BJ23" s="2280"/>
      <c r="BK23" s="2280"/>
      <c r="BL23" s="2280"/>
      <c r="BM23" s="2280"/>
      <c r="BN23" s="2280"/>
      <c r="BO23" s="2281"/>
    </row>
    <row r="24" spans="1:73" s="400" customFormat="1" ht="25.5">
      <c r="A24" s="422"/>
      <c r="B24" s="249"/>
      <c r="C24" s="424" t="s">
        <v>153</v>
      </c>
      <c r="D24" s="1737">
        <v>50</v>
      </c>
      <c r="E24" s="429">
        <f>E42/$E$56*$E$57</f>
        <v>11062.790002792515</v>
      </c>
      <c r="F24" s="430">
        <f>+$D24*E24</f>
        <v>553139.50013962574</v>
      </c>
      <c r="G24" s="431"/>
      <c r="H24" s="429"/>
      <c r="I24" s="430">
        <f>+$D24*H24</f>
        <v>0</v>
      </c>
      <c r="J24" s="431"/>
      <c r="K24" s="432"/>
      <c r="L24" s="430">
        <f>+$D24*K24</f>
        <v>0</v>
      </c>
      <c r="M24" s="433"/>
      <c r="N24" s="434"/>
      <c r="O24" s="430">
        <f>+$D24*N24</f>
        <v>0</v>
      </c>
      <c r="P24" s="435"/>
      <c r="Q24" s="432"/>
      <c r="R24" s="430">
        <f>+$D24*Q24</f>
        <v>0</v>
      </c>
      <c r="S24" s="433"/>
      <c r="T24" s="434"/>
      <c r="U24" s="430">
        <f>+$D24*T24</f>
        <v>0</v>
      </c>
      <c r="V24" s="435"/>
      <c r="W24" s="432"/>
      <c r="X24" s="430">
        <f>+$D24*W24</f>
        <v>0</v>
      </c>
      <c r="Y24" s="433"/>
      <c r="Z24" s="434"/>
      <c r="AA24" s="430">
        <f>+$D24*Z24</f>
        <v>0</v>
      </c>
      <c r="AB24" s="435"/>
      <c r="AC24" s="432"/>
      <c r="AD24" s="430">
        <f>+$D24*AC24</f>
        <v>0</v>
      </c>
      <c r="AE24" s="433"/>
      <c r="AF24" s="436"/>
      <c r="AG24" s="430">
        <f>+$D24*AF24</f>
        <v>0</v>
      </c>
      <c r="AH24" s="435"/>
      <c r="AI24" s="437"/>
      <c r="AJ24" s="430">
        <f>+$D24*AI24</f>
        <v>0</v>
      </c>
      <c r="AK24" s="433"/>
      <c r="AL24" s="436"/>
      <c r="AM24" s="430">
        <f>+$D24*AL24</f>
        <v>0</v>
      </c>
      <c r="AN24" s="435"/>
      <c r="AO24" s="437"/>
      <c r="AP24" s="430">
        <f>+$D24*AO24</f>
        <v>0</v>
      </c>
      <c r="AQ24" s="433"/>
      <c r="AR24" s="436"/>
      <c r="AS24" s="430">
        <f>+$D24*AR24</f>
        <v>0</v>
      </c>
      <c r="AT24" s="435"/>
      <c r="AU24" s="437"/>
      <c r="AV24" s="430">
        <f>+$D24*AU24</f>
        <v>0</v>
      </c>
      <c r="AW24" s="433"/>
      <c r="AX24" s="436"/>
      <c r="AY24" s="430">
        <f>+$D24*AX24</f>
        <v>0</v>
      </c>
      <c r="AZ24" s="435"/>
      <c r="BA24" s="437"/>
      <c r="BB24" s="430">
        <f>+$D24*BA24</f>
        <v>0</v>
      </c>
      <c r="BC24" s="433"/>
      <c r="BD24" s="436"/>
      <c r="BE24" s="430">
        <f>+$D24*BD24</f>
        <v>0</v>
      </c>
      <c r="BF24" s="435"/>
      <c r="BG24" s="437"/>
      <c r="BH24" s="430">
        <f>+$D24*BG24</f>
        <v>0</v>
      </c>
      <c r="BI24" s="433"/>
      <c r="BJ24" s="436"/>
      <c r="BK24" s="430">
        <f>+$D24*BJ24</f>
        <v>0</v>
      </c>
      <c r="BL24" s="435"/>
      <c r="BM24" s="438">
        <f t="shared" ref="BM24:BM30" si="0">+E24+H24+K24+N24+Q24+T24+W24+Z24+AC24+AF24+AI24+AL24+AO24+AR24+AU24+AX24+BA24+BD24+BG24</f>
        <v>11062.790002792515</v>
      </c>
      <c r="BN24" s="430">
        <f t="shared" ref="BN24:BN37" si="1">+F24+I24+L24+O24+R24+U24+X24+AA24+AD24+AG24+AJ24+AM24+AP24+AS24+AV24+AY24+BB24+BE24+BH24</f>
        <v>553139.50013962574</v>
      </c>
      <c r="BO24" s="435"/>
    </row>
    <row r="25" spans="1:73" s="400" customFormat="1" ht="25.5">
      <c r="A25" s="422"/>
      <c r="B25" s="249"/>
      <c r="C25" s="424" t="s">
        <v>154</v>
      </c>
      <c r="D25" s="1737">
        <v>150</v>
      </c>
      <c r="E25" s="429">
        <f t="shared" ref="E25:E31" si="2">E43/$E$56*$E$57</f>
        <v>0</v>
      </c>
      <c r="F25" s="440">
        <f t="shared" ref="F25:F30" si="3">+$D25*E25</f>
        <v>0</v>
      </c>
      <c r="G25" s="441"/>
      <c r="H25" s="1707"/>
      <c r="I25" s="440">
        <f t="shared" ref="I25:I37" si="4">+$D25*H25</f>
        <v>0</v>
      </c>
      <c r="J25" s="441"/>
      <c r="K25" s="442"/>
      <c r="L25" s="440">
        <f t="shared" ref="L25:L37" si="5">+$D25*K25</f>
        <v>0</v>
      </c>
      <c r="M25" s="443"/>
      <c r="N25" s="444"/>
      <c r="O25" s="440">
        <f t="shared" ref="O25:O37" si="6">+$D25*N25</f>
        <v>0</v>
      </c>
      <c r="P25" s="445"/>
      <c r="Q25" s="442"/>
      <c r="R25" s="440">
        <f t="shared" ref="R25:R37" si="7">+$D25*Q25</f>
        <v>0</v>
      </c>
      <c r="S25" s="443"/>
      <c r="T25" s="444"/>
      <c r="U25" s="440">
        <f t="shared" ref="U25:U37" si="8">+$D25*T25</f>
        <v>0</v>
      </c>
      <c r="V25" s="445"/>
      <c r="W25" s="442"/>
      <c r="X25" s="440">
        <f t="shared" ref="X25:X37" si="9">+$D25*W25</f>
        <v>0</v>
      </c>
      <c r="Y25" s="443"/>
      <c r="Z25" s="444"/>
      <c r="AA25" s="440">
        <f t="shared" ref="AA25:AA37" si="10">+$D25*Z25</f>
        <v>0</v>
      </c>
      <c r="AB25" s="445"/>
      <c r="AC25" s="442"/>
      <c r="AD25" s="440">
        <f t="shared" ref="AD25:AD37" si="11">+$D25*AC25</f>
        <v>0</v>
      </c>
      <c r="AE25" s="443"/>
      <c r="AF25" s="446"/>
      <c r="AG25" s="440">
        <f t="shared" ref="AG25:AG37" si="12">+$D25*AF25</f>
        <v>0</v>
      </c>
      <c r="AH25" s="445"/>
      <c r="AI25" s="447"/>
      <c r="AJ25" s="440">
        <f t="shared" ref="AJ25:AJ37" si="13">+$D25*AI25</f>
        <v>0</v>
      </c>
      <c r="AK25" s="443"/>
      <c r="AL25" s="446"/>
      <c r="AM25" s="440">
        <f t="shared" ref="AM25:AM37" si="14">+$D25*AL25</f>
        <v>0</v>
      </c>
      <c r="AN25" s="445"/>
      <c r="AO25" s="447"/>
      <c r="AP25" s="440">
        <f t="shared" ref="AP25:AP37" si="15">+$D25*AO25</f>
        <v>0</v>
      </c>
      <c r="AQ25" s="443"/>
      <c r="AR25" s="446"/>
      <c r="AS25" s="440">
        <f t="shared" ref="AS25:AS37" si="16">+$D25*AR25</f>
        <v>0</v>
      </c>
      <c r="AT25" s="445"/>
      <c r="AU25" s="447"/>
      <c r="AV25" s="440">
        <f t="shared" ref="AV25:AV37" si="17">+$D25*AU25</f>
        <v>0</v>
      </c>
      <c r="AW25" s="443"/>
      <c r="AX25" s="446"/>
      <c r="AY25" s="440">
        <f t="shared" ref="AY25:AY37" si="18">+$D25*AX25</f>
        <v>0</v>
      </c>
      <c r="AZ25" s="445"/>
      <c r="BA25" s="447"/>
      <c r="BB25" s="440">
        <f t="shared" ref="BB25:BB37" si="19">+$D25*BA25</f>
        <v>0</v>
      </c>
      <c r="BC25" s="443"/>
      <c r="BD25" s="446"/>
      <c r="BE25" s="440">
        <f t="shared" ref="BE25:BE37" si="20">+$D25*BD25</f>
        <v>0</v>
      </c>
      <c r="BF25" s="445"/>
      <c r="BG25" s="447"/>
      <c r="BH25" s="440">
        <f t="shared" ref="BH25:BH37" si="21">+$D25*BG25</f>
        <v>0</v>
      </c>
      <c r="BI25" s="443"/>
      <c r="BJ25" s="446"/>
      <c r="BK25" s="440">
        <f t="shared" ref="BK25:BK37" si="22">+$D25*BJ25</f>
        <v>0</v>
      </c>
      <c r="BL25" s="445"/>
      <c r="BM25" s="448">
        <f t="shared" si="0"/>
        <v>0</v>
      </c>
      <c r="BN25" s="440">
        <f t="shared" si="1"/>
        <v>0</v>
      </c>
      <c r="BO25" s="445"/>
    </row>
    <row r="26" spans="1:73" s="400" customFormat="1" ht="12.75">
      <c r="A26" s="422"/>
      <c r="B26" s="249"/>
      <c r="C26" s="424" t="s">
        <v>53</v>
      </c>
      <c r="D26" s="1737">
        <v>250</v>
      </c>
      <c r="E26" s="429">
        <f t="shared" si="2"/>
        <v>2.1239877129293494</v>
      </c>
      <c r="F26" s="440">
        <f t="shared" si="3"/>
        <v>530.99692823233738</v>
      </c>
      <c r="G26" s="441"/>
      <c r="H26" s="2136">
        <f t="shared" ref="H26:H31" si="23">H44/$H$56*$H$57</f>
        <v>4.6010186757215621</v>
      </c>
      <c r="I26" s="440">
        <f t="shared" si="4"/>
        <v>1150.2546689303906</v>
      </c>
      <c r="J26" s="441"/>
      <c r="K26" s="447">
        <v>1</v>
      </c>
      <c r="L26" s="440">
        <f t="shared" si="5"/>
        <v>250</v>
      </c>
      <c r="M26" s="443"/>
      <c r="N26" s="444"/>
      <c r="O26" s="440">
        <f t="shared" si="6"/>
        <v>0</v>
      </c>
      <c r="P26" s="445"/>
      <c r="Q26" s="442"/>
      <c r="R26" s="440">
        <f t="shared" si="7"/>
        <v>0</v>
      </c>
      <c r="S26" s="443"/>
      <c r="T26" s="444"/>
      <c r="U26" s="440">
        <f t="shared" si="8"/>
        <v>0</v>
      </c>
      <c r="V26" s="445"/>
      <c r="W26" s="442"/>
      <c r="X26" s="440">
        <f t="shared" si="9"/>
        <v>0</v>
      </c>
      <c r="Y26" s="443"/>
      <c r="Z26" s="444"/>
      <c r="AA26" s="440">
        <f t="shared" si="10"/>
        <v>0</v>
      </c>
      <c r="AB26" s="445"/>
      <c r="AC26" s="442"/>
      <c r="AD26" s="440">
        <f t="shared" si="11"/>
        <v>0</v>
      </c>
      <c r="AE26" s="443"/>
      <c r="AF26" s="446"/>
      <c r="AG26" s="440">
        <f t="shared" si="12"/>
        <v>0</v>
      </c>
      <c r="AH26" s="445"/>
      <c r="AI26" s="447"/>
      <c r="AJ26" s="440">
        <f t="shared" si="13"/>
        <v>0</v>
      </c>
      <c r="AK26" s="443"/>
      <c r="AL26" s="446"/>
      <c r="AM26" s="440">
        <f t="shared" si="14"/>
        <v>0</v>
      </c>
      <c r="AN26" s="445"/>
      <c r="AO26" s="447"/>
      <c r="AP26" s="440">
        <f t="shared" si="15"/>
        <v>0</v>
      </c>
      <c r="AQ26" s="443"/>
      <c r="AR26" s="446"/>
      <c r="AS26" s="440">
        <f t="shared" si="16"/>
        <v>0</v>
      </c>
      <c r="AT26" s="445"/>
      <c r="AU26" s="447"/>
      <c r="AV26" s="440">
        <f t="shared" si="17"/>
        <v>0</v>
      </c>
      <c r="AW26" s="443"/>
      <c r="AX26" s="446"/>
      <c r="AY26" s="440">
        <f t="shared" si="18"/>
        <v>0</v>
      </c>
      <c r="AZ26" s="445"/>
      <c r="BA26" s="447"/>
      <c r="BB26" s="440">
        <f t="shared" si="19"/>
        <v>0</v>
      </c>
      <c r="BC26" s="443"/>
      <c r="BD26" s="446"/>
      <c r="BE26" s="440">
        <f t="shared" si="20"/>
        <v>0</v>
      </c>
      <c r="BF26" s="445" t="s">
        <v>1385</v>
      </c>
      <c r="BG26" s="447"/>
      <c r="BH26" s="440">
        <f t="shared" si="21"/>
        <v>0</v>
      </c>
      <c r="BI26" s="443"/>
      <c r="BJ26" s="446"/>
      <c r="BK26" s="440">
        <f t="shared" si="22"/>
        <v>0</v>
      </c>
      <c r="BL26" s="445"/>
      <c r="BM26" s="448">
        <f t="shared" si="0"/>
        <v>7.725006388650911</v>
      </c>
      <c r="BN26" s="440">
        <f t="shared" si="1"/>
        <v>1931.2515971627281</v>
      </c>
      <c r="BO26" s="445"/>
    </row>
    <row r="27" spans="1:73" s="400" customFormat="1" ht="25.5">
      <c r="A27" s="422"/>
      <c r="B27" s="249"/>
      <c r="C27" s="424" t="s">
        <v>155</v>
      </c>
      <c r="D27" s="1737">
        <v>225</v>
      </c>
      <c r="E27" s="429">
        <f t="shared" si="2"/>
        <v>264.43647025970398</v>
      </c>
      <c r="F27" s="440">
        <f t="shared" si="3"/>
        <v>59498.205808433398</v>
      </c>
      <c r="G27" s="441"/>
      <c r="H27" s="2136">
        <f t="shared" si="23"/>
        <v>420.99320882852288</v>
      </c>
      <c r="I27" s="440">
        <f t="shared" si="4"/>
        <v>94723.471986417644</v>
      </c>
      <c r="J27" s="441"/>
      <c r="K27" s="447"/>
      <c r="L27" s="440">
        <f t="shared" si="5"/>
        <v>0</v>
      </c>
      <c r="M27" s="443"/>
      <c r="N27" s="444"/>
      <c r="O27" s="440">
        <f t="shared" si="6"/>
        <v>0</v>
      </c>
      <c r="P27" s="445"/>
      <c r="Q27" s="442"/>
      <c r="R27" s="440">
        <f t="shared" si="7"/>
        <v>0</v>
      </c>
      <c r="S27" s="443"/>
      <c r="T27" s="444"/>
      <c r="U27" s="440">
        <f t="shared" si="8"/>
        <v>0</v>
      </c>
      <c r="V27" s="445"/>
      <c r="W27" s="442"/>
      <c r="X27" s="440">
        <f t="shared" si="9"/>
        <v>0</v>
      </c>
      <c r="Y27" s="443"/>
      <c r="Z27" s="444"/>
      <c r="AA27" s="440">
        <f t="shared" si="10"/>
        <v>0</v>
      </c>
      <c r="AB27" s="445"/>
      <c r="AC27" s="442"/>
      <c r="AD27" s="440">
        <f t="shared" si="11"/>
        <v>0</v>
      </c>
      <c r="AE27" s="443"/>
      <c r="AF27" s="446"/>
      <c r="AG27" s="440">
        <f t="shared" si="12"/>
        <v>0</v>
      </c>
      <c r="AH27" s="445"/>
      <c r="AI27" s="447"/>
      <c r="AJ27" s="440">
        <f t="shared" si="13"/>
        <v>0</v>
      </c>
      <c r="AK27" s="443"/>
      <c r="AL27" s="446"/>
      <c r="AM27" s="440">
        <f t="shared" si="14"/>
        <v>0</v>
      </c>
      <c r="AN27" s="445"/>
      <c r="AO27" s="447"/>
      <c r="AP27" s="440">
        <f t="shared" si="15"/>
        <v>0</v>
      </c>
      <c r="AQ27" s="443"/>
      <c r="AR27" s="446"/>
      <c r="AS27" s="440">
        <f t="shared" si="16"/>
        <v>0</v>
      </c>
      <c r="AT27" s="445"/>
      <c r="AU27" s="447"/>
      <c r="AV27" s="440">
        <f t="shared" si="17"/>
        <v>0</v>
      </c>
      <c r="AW27" s="443"/>
      <c r="AX27" s="446"/>
      <c r="AY27" s="440">
        <f t="shared" si="18"/>
        <v>0</v>
      </c>
      <c r="AZ27" s="445"/>
      <c r="BA27" s="447"/>
      <c r="BB27" s="440">
        <f t="shared" si="19"/>
        <v>0</v>
      </c>
      <c r="BC27" s="443"/>
      <c r="BD27" s="446"/>
      <c r="BE27" s="440">
        <f t="shared" si="20"/>
        <v>0</v>
      </c>
      <c r="BF27" s="445"/>
      <c r="BG27" s="447"/>
      <c r="BH27" s="440">
        <f t="shared" si="21"/>
        <v>0</v>
      </c>
      <c r="BI27" s="443"/>
      <c r="BJ27" s="446"/>
      <c r="BK27" s="440">
        <f t="shared" si="22"/>
        <v>0</v>
      </c>
      <c r="BL27" s="445"/>
      <c r="BM27" s="448">
        <f t="shared" si="0"/>
        <v>685.42967908822686</v>
      </c>
      <c r="BN27" s="440">
        <f t="shared" si="1"/>
        <v>154221.67779485104</v>
      </c>
      <c r="BO27" s="445"/>
    </row>
    <row r="28" spans="1:73" s="400" customFormat="1" ht="12.75">
      <c r="A28" s="422"/>
      <c r="B28" s="249"/>
      <c r="C28" s="424" t="s">
        <v>156</v>
      </c>
      <c r="D28" s="1737">
        <v>210</v>
      </c>
      <c r="E28" s="429">
        <f t="shared" si="2"/>
        <v>0</v>
      </c>
      <c r="F28" s="440">
        <f t="shared" si="3"/>
        <v>0</v>
      </c>
      <c r="G28" s="441"/>
      <c r="H28" s="2136">
        <f t="shared" si="23"/>
        <v>24.155348047538201</v>
      </c>
      <c r="I28" s="440">
        <f t="shared" si="4"/>
        <v>5072.6230899830225</v>
      </c>
      <c r="J28" s="441"/>
      <c r="K28" s="447"/>
      <c r="L28" s="440">
        <f t="shared" si="5"/>
        <v>0</v>
      </c>
      <c r="M28" s="443"/>
      <c r="N28" s="444"/>
      <c r="O28" s="440">
        <f t="shared" si="6"/>
        <v>0</v>
      </c>
      <c r="P28" s="445"/>
      <c r="Q28" s="442"/>
      <c r="R28" s="440">
        <f t="shared" si="7"/>
        <v>0</v>
      </c>
      <c r="S28" s="443"/>
      <c r="T28" s="444"/>
      <c r="U28" s="440">
        <f t="shared" si="8"/>
        <v>0</v>
      </c>
      <c r="V28" s="445"/>
      <c r="W28" s="442"/>
      <c r="X28" s="440">
        <f t="shared" si="9"/>
        <v>0</v>
      </c>
      <c r="Y28" s="443"/>
      <c r="Z28" s="444"/>
      <c r="AA28" s="440">
        <f t="shared" si="10"/>
        <v>0</v>
      </c>
      <c r="AB28" s="445"/>
      <c r="AC28" s="442"/>
      <c r="AD28" s="440">
        <f t="shared" si="11"/>
        <v>0</v>
      </c>
      <c r="AE28" s="443"/>
      <c r="AF28" s="446"/>
      <c r="AG28" s="440">
        <f t="shared" si="12"/>
        <v>0</v>
      </c>
      <c r="AH28" s="445"/>
      <c r="AI28" s="447"/>
      <c r="AJ28" s="440">
        <f t="shared" si="13"/>
        <v>0</v>
      </c>
      <c r="AK28" s="443"/>
      <c r="AL28" s="446"/>
      <c r="AM28" s="440">
        <f t="shared" si="14"/>
        <v>0</v>
      </c>
      <c r="AN28" s="445"/>
      <c r="AO28" s="447"/>
      <c r="AP28" s="440">
        <f t="shared" si="15"/>
        <v>0</v>
      </c>
      <c r="AQ28" s="443"/>
      <c r="AR28" s="446"/>
      <c r="AS28" s="440">
        <f t="shared" si="16"/>
        <v>0</v>
      </c>
      <c r="AT28" s="445"/>
      <c r="AU28" s="447"/>
      <c r="AV28" s="440">
        <f t="shared" si="17"/>
        <v>0</v>
      </c>
      <c r="AW28" s="443"/>
      <c r="AX28" s="446"/>
      <c r="AY28" s="440">
        <f t="shared" si="18"/>
        <v>0</v>
      </c>
      <c r="AZ28" s="445"/>
      <c r="BA28" s="447"/>
      <c r="BB28" s="440">
        <f t="shared" si="19"/>
        <v>0</v>
      </c>
      <c r="BC28" s="443"/>
      <c r="BD28" s="446"/>
      <c r="BE28" s="440">
        <f t="shared" si="20"/>
        <v>0</v>
      </c>
      <c r="BF28" s="445"/>
      <c r="BG28" s="447"/>
      <c r="BH28" s="440">
        <f t="shared" si="21"/>
        <v>0</v>
      </c>
      <c r="BI28" s="443"/>
      <c r="BJ28" s="446"/>
      <c r="BK28" s="440">
        <f t="shared" si="22"/>
        <v>0</v>
      </c>
      <c r="BL28" s="445"/>
      <c r="BM28" s="448">
        <f t="shared" si="0"/>
        <v>24.155348047538201</v>
      </c>
      <c r="BN28" s="440">
        <f t="shared" si="1"/>
        <v>5072.6230899830225</v>
      </c>
      <c r="BO28" s="445"/>
    </row>
    <row r="29" spans="1:73" s="400" customFormat="1" ht="12.75">
      <c r="A29" s="422"/>
      <c r="B29" s="249"/>
      <c r="C29" s="424" t="s">
        <v>54</v>
      </c>
      <c r="D29" s="1737">
        <v>300</v>
      </c>
      <c r="E29" s="429">
        <f t="shared" si="2"/>
        <v>0</v>
      </c>
      <c r="F29" s="440">
        <f t="shared" si="3"/>
        <v>0</v>
      </c>
      <c r="G29" s="441"/>
      <c r="H29" s="2136">
        <f t="shared" si="23"/>
        <v>0</v>
      </c>
      <c r="I29" s="440">
        <f t="shared" si="4"/>
        <v>0</v>
      </c>
      <c r="J29" s="441"/>
      <c r="K29" s="447"/>
      <c r="L29" s="440">
        <f t="shared" si="5"/>
        <v>0</v>
      </c>
      <c r="M29" s="443"/>
      <c r="N29" s="444"/>
      <c r="O29" s="440">
        <f t="shared" si="6"/>
        <v>0</v>
      </c>
      <c r="P29" s="445"/>
      <c r="Q29" s="442"/>
      <c r="R29" s="440">
        <f t="shared" si="7"/>
        <v>0</v>
      </c>
      <c r="S29" s="443"/>
      <c r="T29" s="444"/>
      <c r="U29" s="440">
        <f t="shared" si="8"/>
        <v>0</v>
      </c>
      <c r="V29" s="445"/>
      <c r="W29" s="442"/>
      <c r="X29" s="440">
        <f t="shared" si="9"/>
        <v>0</v>
      </c>
      <c r="Y29" s="443"/>
      <c r="Z29" s="444"/>
      <c r="AA29" s="440">
        <f t="shared" si="10"/>
        <v>0</v>
      </c>
      <c r="AB29" s="445"/>
      <c r="AC29" s="442"/>
      <c r="AD29" s="440">
        <f t="shared" si="11"/>
        <v>0</v>
      </c>
      <c r="AE29" s="443"/>
      <c r="AF29" s="446"/>
      <c r="AG29" s="440">
        <f t="shared" si="12"/>
        <v>0</v>
      </c>
      <c r="AH29" s="445"/>
      <c r="AI29" s="447"/>
      <c r="AJ29" s="440">
        <f t="shared" si="13"/>
        <v>0</v>
      </c>
      <c r="AK29" s="443"/>
      <c r="AL29" s="446"/>
      <c r="AM29" s="440">
        <f t="shared" si="14"/>
        <v>0</v>
      </c>
      <c r="AN29" s="445"/>
      <c r="AO29" s="447"/>
      <c r="AP29" s="440">
        <f t="shared" si="15"/>
        <v>0</v>
      </c>
      <c r="AQ29" s="443"/>
      <c r="AR29" s="446"/>
      <c r="AS29" s="440">
        <f t="shared" si="16"/>
        <v>0</v>
      </c>
      <c r="AT29" s="445"/>
      <c r="AU29" s="447"/>
      <c r="AV29" s="440">
        <f t="shared" si="17"/>
        <v>0</v>
      </c>
      <c r="AW29" s="443"/>
      <c r="AX29" s="446"/>
      <c r="AY29" s="440">
        <f t="shared" si="18"/>
        <v>0</v>
      </c>
      <c r="AZ29" s="445"/>
      <c r="BA29" s="447"/>
      <c r="BB29" s="440">
        <f t="shared" si="19"/>
        <v>0</v>
      </c>
      <c r="BC29" s="443"/>
      <c r="BD29" s="446"/>
      <c r="BE29" s="440">
        <f t="shared" si="20"/>
        <v>0</v>
      </c>
      <c r="BF29" s="445"/>
      <c r="BG29" s="447"/>
      <c r="BH29" s="440">
        <f t="shared" si="21"/>
        <v>0</v>
      </c>
      <c r="BI29" s="443"/>
      <c r="BJ29" s="446"/>
      <c r="BK29" s="440">
        <f t="shared" si="22"/>
        <v>0</v>
      </c>
      <c r="BL29" s="445"/>
      <c r="BM29" s="448">
        <f t="shared" si="0"/>
        <v>0</v>
      </c>
      <c r="BN29" s="440">
        <f t="shared" si="1"/>
        <v>0</v>
      </c>
      <c r="BO29" s="445"/>
    </row>
    <row r="30" spans="1:73" s="400" customFormat="1" ht="25.5">
      <c r="A30" s="422"/>
      <c r="B30" s="249"/>
      <c r="C30" s="424" t="s">
        <v>159</v>
      </c>
      <c r="D30" s="1737">
        <v>500</v>
      </c>
      <c r="E30" s="429">
        <f t="shared" si="2"/>
        <v>0</v>
      </c>
      <c r="F30" s="440">
        <f t="shared" si="3"/>
        <v>0</v>
      </c>
      <c r="G30" s="441"/>
      <c r="H30" s="2136">
        <f t="shared" si="23"/>
        <v>416.39219015280139</v>
      </c>
      <c r="I30" s="440">
        <f t="shared" si="4"/>
        <v>208196.0950764007</v>
      </c>
      <c r="J30" s="441"/>
      <c r="K30" s="449">
        <v>140</v>
      </c>
      <c r="L30" s="440">
        <f t="shared" si="5"/>
        <v>70000</v>
      </c>
      <c r="M30" s="450"/>
      <c r="N30" s="446"/>
      <c r="O30" s="440">
        <f t="shared" si="6"/>
        <v>0</v>
      </c>
      <c r="P30" s="441" t="s">
        <v>1385</v>
      </c>
      <c r="Q30" s="449"/>
      <c r="R30" s="440">
        <f t="shared" si="7"/>
        <v>0</v>
      </c>
      <c r="S30" s="450"/>
      <c r="T30" s="446"/>
      <c r="U30" s="440">
        <f t="shared" si="8"/>
        <v>0</v>
      </c>
      <c r="V30" s="441" t="s">
        <v>1385</v>
      </c>
      <c r="W30" s="449"/>
      <c r="X30" s="440">
        <f t="shared" si="9"/>
        <v>0</v>
      </c>
      <c r="Y30" s="450"/>
      <c r="Z30" s="446"/>
      <c r="AA30" s="440">
        <f t="shared" si="10"/>
        <v>0</v>
      </c>
      <c r="AB30" s="441" t="s">
        <v>1385</v>
      </c>
      <c r="AC30" s="449"/>
      <c r="AD30" s="440">
        <f t="shared" si="11"/>
        <v>0</v>
      </c>
      <c r="AE30" s="450"/>
      <c r="AF30" s="446"/>
      <c r="AG30" s="440">
        <f t="shared" si="12"/>
        <v>0</v>
      </c>
      <c r="AH30" s="441" t="s">
        <v>1385</v>
      </c>
      <c r="AI30" s="449"/>
      <c r="AJ30" s="440">
        <f t="shared" si="13"/>
        <v>0</v>
      </c>
      <c r="AK30" s="450"/>
      <c r="AL30" s="439"/>
      <c r="AM30" s="440">
        <f t="shared" si="14"/>
        <v>0</v>
      </c>
      <c r="AN30" s="441" t="s">
        <v>1385</v>
      </c>
      <c r="AO30" s="449"/>
      <c r="AP30" s="440">
        <f t="shared" si="15"/>
        <v>0</v>
      </c>
      <c r="AQ30" s="450" t="s">
        <v>1385</v>
      </c>
      <c r="AR30" s="439"/>
      <c r="AS30" s="440">
        <f t="shared" si="16"/>
        <v>0</v>
      </c>
      <c r="AT30" s="441" t="s">
        <v>1385</v>
      </c>
      <c r="AU30" s="449"/>
      <c r="AV30" s="440">
        <f t="shared" si="17"/>
        <v>0</v>
      </c>
      <c r="AW30" s="450" t="s">
        <v>1385</v>
      </c>
      <c r="AX30" s="439"/>
      <c r="AY30" s="440">
        <f t="shared" si="18"/>
        <v>0</v>
      </c>
      <c r="AZ30" s="441" t="s">
        <v>1385</v>
      </c>
      <c r="BA30" s="449"/>
      <c r="BB30" s="440">
        <f t="shared" si="19"/>
        <v>0</v>
      </c>
      <c r="BC30" s="450" t="s">
        <v>1385</v>
      </c>
      <c r="BD30" s="439"/>
      <c r="BE30" s="440">
        <f t="shared" si="20"/>
        <v>0</v>
      </c>
      <c r="BF30" s="441" t="s">
        <v>1385</v>
      </c>
      <c r="BG30" s="449"/>
      <c r="BH30" s="440">
        <f t="shared" si="21"/>
        <v>0</v>
      </c>
      <c r="BI30" s="450" t="s">
        <v>1385</v>
      </c>
      <c r="BJ30" s="439"/>
      <c r="BK30" s="440">
        <f t="shared" si="22"/>
        <v>0</v>
      </c>
      <c r="BL30" s="445"/>
      <c r="BM30" s="448">
        <f t="shared" si="0"/>
        <v>556.39219015280139</v>
      </c>
      <c r="BN30" s="440">
        <f t="shared" si="1"/>
        <v>278196.09507640067</v>
      </c>
      <c r="BO30" s="441"/>
    </row>
    <row r="31" spans="1:73" s="400" customFormat="1" ht="12.75">
      <c r="A31" s="422"/>
      <c r="B31" s="249"/>
      <c r="C31" s="424" t="s">
        <v>160</v>
      </c>
      <c r="D31" s="1737">
        <v>2100</v>
      </c>
      <c r="E31" s="429">
        <f t="shared" si="2"/>
        <v>79.649539234850593</v>
      </c>
      <c r="F31" s="440">
        <f t="shared" ref="F31:F37" si="24">+$D31*E31</f>
        <v>167264.03239318624</v>
      </c>
      <c r="G31" s="441"/>
      <c r="H31" s="2136">
        <f t="shared" si="23"/>
        <v>488.85823429541597</v>
      </c>
      <c r="I31" s="440">
        <f t="shared" si="4"/>
        <v>1026602.2920203735</v>
      </c>
      <c r="J31" s="441"/>
      <c r="K31" s="1708"/>
      <c r="L31" s="440">
        <f t="shared" si="5"/>
        <v>0</v>
      </c>
      <c r="M31" s="450"/>
      <c r="N31" s="446"/>
      <c r="O31" s="440">
        <f t="shared" si="6"/>
        <v>0</v>
      </c>
      <c r="P31" s="441"/>
      <c r="Q31" s="449"/>
      <c r="R31" s="440">
        <f t="shared" si="7"/>
        <v>0</v>
      </c>
      <c r="S31" s="450"/>
      <c r="T31" s="446"/>
      <c r="U31" s="440">
        <f t="shared" si="8"/>
        <v>0</v>
      </c>
      <c r="V31" s="441" t="s">
        <v>1385</v>
      </c>
      <c r="W31" s="449"/>
      <c r="X31" s="440">
        <f t="shared" si="9"/>
        <v>0</v>
      </c>
      <c r="Y31" s="450"/>
      <c r="Z31" s="446"/>
      <c r="AA31" s="440">
        <f t="shared" si="10"/>
        <v>0</v>
      </c>
      <c r="AB31" s="441" t="s">
        <v>1385</v>
      </c>
      <c r="AC31" s="449"/>
      <c r="AD31" s="440">
        <f t="shared" si="11"/>
        <v>0</v>
      </c>
      <c r="AE31" s="450"/>
      <c r="AF31" s="446"/>
      <c r="AG31" s="440">
        <f t="shared" si="12"/>
        <v>0</v>
      </c>
      <c r="AH31" s="441" t="s">
        <v>1385</v>
      </c>
      <c r="AI31" s="449"/>
      <c r="AJ31" s="440">
        <f t="shared" si="13"/>
        <v>0</v>
      </c>
      <c r="AK31" s="450"/>
      <c r="AL31" s="439"/>
      <c r="AM31" s="440">
        <f t="shared" si="14"/>
        <v>0</v>
      </c>
      <c r="AN31" s="441" t="s">
        <v>1385</v>
      </c>
      <c r="AO31" s="449"/>
      <c r="AP31" s="440">
        <f t="shared" si="15"/>
        <v>0</v>
      </c>
      <c r="AQ31" s="450" t="s">
        <v>1385</v>
      </c>
      <c r="AR31" s="439"/>
      <c r="AS31" s="440">
        <f t="shared" si="16"/>
        <v>0</v>
      </c>
      <c r="AT31" s="441" t="s">
        <v>1385</v>
      </c>
      <c r="AU31" s="449"/>
      <c r="AV31" s="440">
        <f t="shared" si="17"/>
        <v>0</v>
      </c>
      <c r="AW31" s="450" t="s">
        <v>1385</v>
      </c>
      <c r="AX31" s="439"/>
      <c r="AY31" s="440">
        <f t="shared" si="18"/>
        <v>0</v>
      </c>
      <c r="AZ31" s="441" t="s">
        <v>1385</v>
      </c>
      <c r="BA31" s="449"/>
      <c r="BB31" s="440">
        <f t="shared" si="19"/>
        <v>0</v>
      </c>
      <c r="BC31" s="450" t="s">
        <v>1385</v>
      </c>
      <c r="BD31" s="439"/>
      <c r="BE31" s="440">
        <f t="shared" si="20"/>
        <v>0</v>
      </c>
      <c r="BF31" s="441" t="s">
        <v>1385</v>
      </c>
      <c r="BG31" s="449"/>
      <c r="BH31" s="440">
        <f t="shared" si="21"/>
        <v>0</v>
      </c>
      <c r="BI31" s="450" t="s">
        <v>1385</v>
      </c>
      <c r="BJ31" s="439"/>
      <c r="BK31" s="440">
        <f t="shared" si="22"/>
        <v>0</v>
      </c>
      <c r="BL31" s="445"/>
      <c r="BM31" s="448">
        <f t="shared" ref="BM31:BM37" si="25">+E31+H31+K31+N31+Q31+T31+W31+Z31+AC31+AF31+AI31+AL31+AO31+AR31+AU31+AX31+BA31+BD31+BG31</f>
        <v>568.5077735302666</v>
      </c>
      <c r="BN31" s="440">
        <f t="shared" si="1"/>
        <v>1193866.3244135599</v>
      </c>
      <c r="BO31" s="441" t="s">
        <v>1385</v>
      </c>
    </row>
    <row r="32" spans="1:73" s="400" customFormat="1" ht="25.5">
      <c r="A32" s="422"/>
      <c r="B32" s="249"/>
      <c r="C32" s="424" t="s">
        <v>162</v>
      </c>
      <c r="D32" s="1737">
        <v>2300</v>
      </c>
      <c r="E32" s="451"/>
      <c r="F32" s="440">
        <f t="shared" si="24"/>
        <v>0</v>
      </c>
      <c r="G32" s="441"/>
      <c r="H32" s="444"/>
      <c r="I32" s="440">
        <f t="shared" si="4"/>
        <v>0</v>
      </c>
      <c r="J32" s="441"/>
      <c r="K32" s="1708">
        <v>16</v>
      </c>
      <c r="L32" s="440">
        <f t="shared" si="5"/>
        <v>36800</v>
      </c>
      <c r="M32" s="450"/>
      <c r="N32" s="446"/>
      <c r="O32" s="440">
        <f t="shared" si="6"/>
        <v>0</v>
      </c>
      <c r="P32" s="441"/>
      <c r="Q32" s="449"/>
      <c r="R32" s="440">
        <f t="shared" si="7"/>
        <v>0</v>
      </c>
      <c r="S32" s="450"/>
      <c r="T32" s="446"/>
      <c r="U32" s="440">
        <f t="shared" si="8"/>
        <v>0</v>
      </c>
      <c r="V32" s="441"/>
      <c r="W32" s="449"/>
      <c r="X32" s="440">
        <f t="shared" si="9"/>
        <v>0</v>
      </c>
      <c r="Y32" s="450"/>
      <c r="Z32" s="446"/>
      <c r="AA32" s="440">
        <f t="shared" si="10"/>
        <v>0</v>
      </c>
      <c r="AB32" s="441"/>
      <c r="AC32" s="449"/>
      <c r="AD32" s="440">
        <f t="shared" si="11"/>
        <v>0</v>
      </c>
      <c r="AE32" s="450"/>
      <c r="AF32" s="446"/>
      <c r="AG32" s="440">
        <f t="shared" si="12"/>
        <v>0</v>
      </c>
      <c r="AH32" s="441"/>
      <c r="AI32" s="449"/>
      <c r="AJ32" s="440">
        <f t="shared" si="13"/>
        <v>0</v>
      </c>
      <c r="AK32" s="450"/>
      <c r="AL32" s="439"/>
      <c r="AM32" s="440">
        <f t="shared" si="14"/>
        <v>0</v>
      </c>
      <c r="AN32" s="441"/>
      <c r="AO32" s="449"/>
      <c r="AP32" s="440">
        <f t="shared" si="15"/>
        <v>0</v>
      </c>
      <c r="AQ32" s="450"/>
      <c r="AR32" s="439"/>
      <c r="AS32" s="440">
        <f t="shared" si="16"/>
        <v>0</v>
      </c>
      <c r="AT32" s="441"/>
      <c r="AU32" s="449"/>
      <c r="AV32" s="440">
        <f t="shared" si="17"/>
        <v>0</v>
      </c>
      <c r="AW32" s="450"/>
      <c r="AX32" s="439"/>
      <c r="AY32" s="440">
        <f t="shared" si="18"/>
        <v>0</v>
      </c>
      <c r="AZ32" s="441"/>
      <c r="BA32" s="449"/>
      <c r="BB32" s="440">
        <f t="shared" si="19"/>
        <v>0</v>
      </c>
      <c r="BC32" s="450"/>
      <c r="BD32" s="439"/>
      <c r="BE32" s="440">
        <f t="shared" si="20"/>
        <v>0</v>
      </c>
      <c r="BF32" s="441"/>
      <c r="BG32" s="449"/>
      <c r="BH32" s="440">
        <f t="shared" si="21"/>
        <v>0</v>
      </c>
      <c r="BI32" s="450"/>
      <c r="BJ32" s="439"/>
      <c r="BK32" s="440">
        <f t="shared" si="22"/>
        <v>0</v>
      </c>
      <c r="BL32" s="445"/>
      <c r="BM32" s="448">
        <f t="shared" si="25"/>
        <v>16</v>
      </c>
      <c r="BN32" s="440">
        <f t="shared" si="1"/>
        <v>36800</v>
      </c>
      <c r="BO32" s="441"/>
    </row>
    <row r="33" spans="1:67" s="400" customFormat="1" ht="25.5">
      <c r="A33" s="422"/>
      <c r="B33" s="249"/>
      <c r="C33" s="424" t="s">
        <v>161</v>
      </c>
      <c r="D33" s="1737">
        <v>10000</v>
      </c>
      <c r="E33" s="451"/>
      <c r="F33" s="440">
        <f t="shared" si="24"/>
        <v>0</v>
      </c>
      <c r="G33" s="441"/>
      <c r="H33" s="444"/>
      <c r="I33" s="440">
        <f t="shared" si="4"/>
        <v>0</v>
      </c>
      <c r="J33" s="441"/>
      <c r="K33" s="1708"/>
      <c r="L33" s="440">
        <f t="shared" si="5"/>
        <v>0</v>
      </c>
      <c r="M33" s="450"/>
      <c r="N33" s="446"/>
      <c r="O33" s="440">
        <f t="shared" si="6"/>
        <v>0</v>
      </c>
      <c r="P33" s="441"/>
      <c r="Q33" s="449"/>
      <c r="R33" s="440">
        <f t="shared" si="7"/>
        <v>0</v>
      </c>
      <c r="S33" s="450"/>
      <c r="T33" s="446"/>
      <c r="U33" s="440">
        <f t="shared" si="8"/>
        <v>0</v>
      </c>
      <c r="V33" s="441"/>
      <c r="W33" s="449"/>
      <c r="X33" s="440">
        <f t="shared" si="9"/>
        <v>0</v>
      </c>
      <c r="Y33" s="450"/>
      <c r="Z33" s="446"/>
      <c r="AA33" s="440">
        <f t="shared" si="10"/>
        <v>0</v>
      </c>
      <c r="AB33" s="441"/>
      <c r="AC33" s="449"/>
      <c r="AD33" s="440">
        <f t="shared" si="11"/>
        <v>0</v>
      </c>
      <c r="AE33" s="450"/>
      <c r="AF33" s="446"/>
      <c r="AG33" s="440">
        <f t="shared" si="12"/>
        <v>0</v>
      </c>
      <c r="AH33" s="441"/>
      <c r="AI33" s="449"/>
      <c r="AJ33" s="440">
        <f t="shared" si="13"/>
        <v>0</v>
      </c>
      <c r="AK33" s="450"/>
      <c r="AL33" s="439"/>
      <c r="AM33" s="440">
        <f t="shared" si="14"/>
        <v>0</v>
      </c>
      <c r="AN33" s="441"/>
      <c r="AO33" s="449"/>
      <c r="AP33" s="440">
        <f t="shared" si="15"/>
        <v>0</v>
      </c>
      <c r="AQ33" s="450"/>
      <c r="AR33" s="439"/>
      <c r="AS33" s="440">
        <f t="shared" si="16"/>
        <v>0</v>
      </c>
      <c r="AT33" s="441"/>
      <c r="AU33" s="449"/>
      <c r="AV33" s="440">
        <f t="shared" si="17"/>
        <v>0</v>
      </c>
      <c r="AW33" s="450"/>
      <c r="AX33" s="439"/>
      <c r="AY33" s="440">
        <f t="shared" si="18"/>
        <v>0</v>
      </c>
      <c r="AZ33" s="441"/>
      <c r="BA33" s="449"/>
      <c r="BB33" s="440">
        <f t="shared" si="19"/>
        <v>0</v>
      </c>
      <c r="BC33" s="450"/>
      <c r="BD33" s="439"/>
      <c r="BE33" s="440">
        <f t="shared" si="20"/>
        <v>0</v>
      </c>
      <c r="BF33" s="441"/>
      <c r="BG33" s="449"/>
      <c r="BH33" s="440">
        <f t="shared" si="21"/>
        <v>0</v>
      </c>
      <c r="BI33" s="450"/>
      <c r="BJ33" s="439"/>
      <c r="BK33" s="440">
        <f t="shared" si="22"/>
        <v>0</v>
      </c>
      <c r="BL33" s="445"/>
      <c r="BM33" s="448">
        <f t="shared" si="25"/>
        <v>0</v>
      </c>
      <c r="BN33" s="440">
        <f t="shared" si="1"/>
        <v>0</v>
      </c>
      <c r="BO33" s="441"/>
    </row>
    <row r="34" spans="1:67" s="400" customFormat="1" ht="25.5">
      <c r="A34" s="422"/>
      <c r="B34" s="249"/>
      <c r="C34" s="424" t="s">
        <v>1487</v>
      </c>
      <c r="D34" s="1737">
        <v>40000</v>
      </c>
      <c r="E34" s="451"/>
      <c r="F34" s="440">
        <f t="shared" si="24"/>
        <v>0</v>
      </c>
      <c r="G34" s="441"/>
      <c r="H34" s="444"/>
      <c r="I34" s="440">
        <f t="shared" si="4"/>
        <v>0</v>
      </c>
      <c r="J34" s="441"/>
      <c r="K34" s="1708"/>
      <c r="L34" s="440">
        <f t="shared" si="5"/>
        <v>0</v>
      </c>
      <c r="M34" s="450"/>
      <c r="N34" s="446"/>
      <c r="O34" s="440">
        <f t="shared" si="6"/>
        <v>0</v>
      </c>
      <c r="P34" s="441"/>
      <c r="Q34" s="449"/>
      <c r="R34" s="440">
        <f t="shared" si="7"/>
        <v>0</v>
      </c>
      <c r="S34" s="450"/>
      <c r="T34" s="446"/>
      <c r="U34" s="440">
        <f t="shared" si="8"/>
        <v>0</v>
      </c>
      <c r="V34" s="441"/>
      <c r="W34" s="449"/>
      <c r="X34" s="440">
        <f t="shared" si="9"/>
        <v>0</v>
      </c>
      <c r="Y34" s="450"/>
      <c r="Z34" s="446"/>
      <c r="AA34" s="440">
        <f t="shared" si="10"/>
        <v>0</v>
      </c>
      <c r="AB34" s="441"/>
      <c r="AC34" s="449"/>
      <c r="AD34" s="440">
        <f t="shared" si="11"/>
        <v>0</v>
      </c>
      <c r="AE34" s="450"/>
      <c r="AF34" s="446"/>
      <c r="AG34" s="440">
        <f t="shared" si="12"/>
        <v>0</v>
      </c>
      <c r="AH34" s="441"/>
      <c r="AI34" s="449"/>
      <c r="AJ34" s="440">
        <f t="shared" si="13"/>
        <v>0</v>
      </c>
      <c r="AK34" s="450"/>
      <c r="AL34" s="439"/>
      <c r="AM34" s="440">
        <f t="shared" si="14"/>
        <v>0</v>
      </c>
      <c r="AN34" s="441"/>
      <c r="AO34" s="449"/>
      <c r="AP34" s="440">
        <f t="shared" si="15"/>
        <v>0</v>
      </c>
      <c r="AQ34" s="450"/>
      <c r="AR34" s="439"/>
      <c r="AS34" s="440">
        <f t="shared" si="16"/>
        <v>0</v>
      </c>
      <c r="AT34" s="441"/>
      <c r="AU34" s="449"/>
      <c r="AV34" s="440">
        <f t="shared" si="17"/>
        <v>0</v>
      </c>
      <c r="AW34" s="450"/>
      <c r="AX34" s="439"/>
      <c r="AY34" s="440">
        <f t="shared" si="18"/>
        <v>0</v>
      </c>
      <c r="AZ34" s="441"/>
      <c r="BA34" s="449"/>
      <c r="BB34" s="440">
        <f t="shared" si="19"/>
        <v>0</v>
      </c>
      <c r="BC34" s="450"/>
      <c r="BD34" s="439"/>
      <c r="BE34" s="440">
        <f t="shared" si="20"/>
        <v>0</v>
      </c>
      <c r="BF34" s="441"/>
      <c r="BG34" s="449"/>
      <c r="BH34" s="440">
        <f t="shared" si="21"/>
        <v>0</v>
      </c>
      <c r="BI34" s="450"/>
      <c r="BJ34" s="439"/>
      <c r="BK34" s="440">
        <f t="shared" si="22"/>
        <v>0</v>
      </c>
      <c r="BL34" s="445"/>
      <c r="BM34" s="448">
        <f t="shared" si="25"/>
        <v>0</v>
      </c>
      <c r="BN34" s="440">
        <f t="shared" si="1"/>
        <v>0</v>
      </c>
      <c r="BO34" s="441"/>
    </row>
    <row r="35" spans="1:67" s="400" customFormat="1" ht="12.75">
      <c r="A35" s="422"/>
      <c r="B35" s="249"/>
      <c r="C35" s="452" t="s">
        <v>1477</v>
      </c>
      <c r="D35" s="1734"/>
      <c r="E35" s="439"/>
      <c r="F35" s="440">
        <f t="shared" si="24"/>
        <v>0</v>
      </c>
      <c r="G35" s="445"/>
      <c r="H35" s="446"/>
      <c r="I35" s="440">
        <f t="shared" si="4"/>
        <v>0</v>
      </c>
      <c r="J35" s="445"/>
      <c r="K35" s="449"/>
      <c r="L35" s="440">
        <f t="shared" si="5"/>
        <v>0</v>
      </c>
      <c r="M35" s="443"/>
      <c r="N35" s="446"/>
      <c r="O35" s="440">
        <f t="shared" si="6"/>
        <v>0</v>
      </c>
      <c r="P35" s="445"/>
      <c r="Q35" s="449"/>
      <c r="R35" s="440">
        <f t="shared" si="7"/>
        <v>0</v>
      </c>
      <c r="S35" s="443"/>
      <c r="T35" s="446"/>
      <c r="U35" s="440">
        <f t="shared" si="8"/>
        <v>0</v>
      </c>
      <c r="V35" s="445"/>
      <c r="W35" s="449"/>
      <c r="X35" s="440">
        <f t="shared" si="9"/>
        <v>0</v>
      </c>
      <c r="Y35" s="443"/>
      <c r="Z35" s="446"/>
      <c r="AA35" s="440">
        <f t="shared" si="10"/>
        <v>0</v>
      </c>
      <c r="AB35" s="445"/>
      <c r="AC35" s="449"/>
      <c r="AD35" s="440">
        <f t="shared" si="11"/>
        <v>0</v>
      </c>
      <c r="AE35" s="443"/>
      <c r="AF35" s="446"/>
      <c r="AG35" s="440">
        <f t="shared" si="12"/>
        <v>0</v>
      </c>
      <c r="AH35" s="445"/>
      <c r="AI35" s="449"/>
      <c r="AJ35" s="440">
        <f t="shared" si="13"/>
        <v>0</v>
      </c>
      <c r="AK35" s="443"/>
      <c r="AL35" s="439"/>
      <c r="AM35" s="440">
        <f t="shared" si="14"/>
        <v>0</v>
      </c>
      <c r="AN35" s="445"/>
      <c r="AO35" s="449"/>
      <c r="AP35" s="440">
        <f t="shared" si="15"/>
        <v>0</v>
      </c>
      <c r="AQ35" s="443"/>
      <c r="AR35" s="439"/>
      <c r="AS35" s="440">
        <f t="shared" si="16"/>
        <v>0</v>
      </c>
      <c r="AT35" s="445"/>
      <c r="AU35" s="449"/>
      <c r="AV35" s="440">
        <f t="shared" si="17"/>
        <v>0</v>
      </c>
      <c r="AW35" s="443"/>
      <c r="AX35" s="439"/>
      <c r="AY35" s="440">
        <f t="shared" si="18"/>
        <v>0</v>
      </c>
      <c r="AZ35" s="445"/>
      <c r="BA35" s="449"/>
      <c r="BB35" s="440">
        <f t="shared" si="19"/>
        <v>0</v>
      </c>
      <c r="BC35" s="443"/>
      <c r="BD35" s="439"/>
      <c r="BE35" s="440">
        <f t="shared" si="20"/>
        <v>0</v>
      </c>
      <c r="BF35" s="445"/>
      <c r="BG35" s="449"/>
      <c r="BH35" s="440">
        <f t="shared" si="21"/>
        <v>0</v>
      </c>
      <c r="BI35" s="443"/>
      <c r="BJ35" s="439"/>
      <c r="BK35" s="440">
        <f t="shared" si="22"/>
        <v>0</v>
      </c>
      <c r="BL35" s="445"/>
      <c r="BM35" s="448">
        <f t="shared" si="25"/>
        <v>0</v>
      </c>
      <c r="BN35" s="440">
        <f t="shared" si="1"/>
        <v>0</v>
      </c>
      <c r="BO35" s="445"/>
    </row>
    <row r="36" spans="1:67" s="400" customFormat="1" ht="12.75">
      <c r="A36" s="422"/>
      <c r="B36" s="249"/>
      <c r="C36" s="452" t="s">
        <v>1478</v>
      </c>
      <c r="D36" s="1735"/>
      <c r="E36" s="439"/>
      <c r="F36" s="440">
        <f t="shared" si="24"/>
        <v>0</v>
      </c>
      <c r="G36" s="441"/>
      <c r="H36" s="446"/>
      <c r="I36" s="440">
        <f t="shared" si="4"/>
        <v>0</v>
      </c>
      <c r="J36" s="441"/>
      <c r="K36" s="449"/>
      <c r="L36" s="440">
        <f t="shared" si="5"/>
        <v>0</v>
      </c>
      <c r="M36" s="450"/>
      <c r="N36" s="446"/>
      <c r="O36" s="440">
        <f t="shared" si="6"/>
        <v>0</v>
      </c>
      <c r="P36" s="441"/>
      <c r="Q36" s="449"/>
      <c r="R36" s="440">
        <f t="shared" si="7"/>
        <v>0</v>
      </c>
      <c r="S36" s="450"/>
      <c r="T36" s="446"/>
      <c r="U36" s="440">
        <f t="shared" si="8"/>
        <v>0</v>
      </c>
      <c r="V36" s="441"/>
      <c r="W36" s="449"/>
      <c r="X36" s="440">
        <f t="shared" si="9"/>
        <v>0</v>
      </c>
      <c r="Y36" s="450"/>
      <c r="Z36" s="446"/>
      <c r="AA36" s="440">
        <f t="shared" si="10"/>
        <v>0</v>
      </c>
      <c r="AB36" s="441"/>
      <c r="AC36" s="449"/>
      <c r="AD36" s="440">
        <f t="shared" si="11"/>
        <v>0</v>
      </c>
      <c r="AE36" s="450"/>
      <c r="AF36" s="446"/>
      <c r="AG36" s="440">
        <f t="shared" si="12"/>
        <v>0</v>
      </c>
      <c r="AH36" s="441"/>
      <c r="AI36" s="449"/>
      <c r="AJ36" s="440">
        <f t="shared" si="13"/>
        <v>0</v>
      </c>
      <c r="AK36" s="450"/>
      <c r="AL36" s="439"/>
      <c r="AM36" s="440">
        <f t="shared" si="14"/>
        <v>0</v>
      </c>
      <c r="AN36" s="441"/>
      <c r="AO36" s="449"/>
      <c r="AP36" s="440">
        <f t="shared" si="15"/>
        <v>0</v>
      </c>
      <c r="AQ36" s="450"/>
      <c r="AR36" s="439"/>
      <c r="AS36" s="440">
        <f t="shared" si="16"/>
        <v>0</v>
      </c>
      <c r="AT36" s="441"/>
      <c r="AU36" s="449"/>
      <c r="AV36" s="440">
        <f t="shared" si="17"/>
        <v>0</v>
      </c>
      <c r="AW36" s="450"/>
      <c r="AX36" s="439"/>
      <c r="AY36" s="440">
        <f t="shared" si="18"/>
        <v>0</v>
      </c>
      <c r="AZ36" s="441"/>
      <c r="BA36" s="449"/>
      <c r="BB36" s="440">
        <f t="shared" si="19"/>
        <v>0</v>
      </c>
      <c r="BC36" s="450"/>
      <c r="BD36" s="439"/>
      <c r="BE36" s="440">
        <f t="shared" si="20"/>
        <v>0</v>
      </c>
      <c r="BF36" s="441"/>
      <c r="BG36" s="449"/>
      <c r="BH36" s="440">
        <f t="shared" si="21"/>
        <v>0</v>
      </c>
      <c r="BI36" s="450"/>
      <c r="BJ36" s="439"/>
      <c r="BK36" s="440">
        <f t="shared" si="22"/>
        <v>0</v>
      </c>
      <c r="BL36" s="445"/>
      <c r="BM36" s="448">
        <f t="shared" si="25"/>
        <v>0</v>
      </c>
      <c r="BN36" s="440">
        <f t="shared" si="1"/>
        <v>0</v>
      </c>
      <c r="BO36" s="441"/>
    </row>
    <row r="37" spans="1:67" s="400" customFormat="1" ht="12.75">
      <c r="A37" s="422"/>
      <c r="B37" s="249"/>
      <c r="C37" s="452" t="s">
        <v>1479</v>
      </c>
      <c r="D37" s="1735"/>
      <c r="E37" s="453"/>
      <c r="F37" s="454">
        <f t="shared" si="24"/>
        <v>0</v>
      </c>
      <c r="G37" s="455"/>
      <c r="H37" s="456"/>
      <c r="I37" s="454">
        <f t="shared" si="4"/>
        <v>0</v>
      </c>
      <c r="J37" s="455"/>
      <c r="K37" s="457"/>
      <c r="L37" s="454">
        <f t="shared" si="5"/>
        <v>0</v>
      </c>
      <c r="M37" s="458"/>
      <c r="N37" s="456"/>
      <c r="O37" s="454">
        <f t="shared" si="6"/>
        <v>0</v>
      </c>
      <c r="P37" s="455"/>
      <c r="Q37" s="457"/>
      <c r="R37" s="454">
        <f t="shared" si="7"/>
        <v>0</v>
      </c>
      <c r="S37" s="458"/>
      <c r="T37" s="456"/>
      <c r="U37" s="454">
        <f t="shared" si="8"/>
        <v>0</v>
      </c>
      <c r="V37" s="455"/>
      <c r="W37" s="457"/>
      <c r="X37" s="454">
        <f t="shared" si="9"/>
        <v>0</v>
      </c>
      <c r="Y37" s="458"/>
      <c r="Z37" s="456"/>
      <c r="AA37" s="454">
        <f t="shared" si="10"/>
        <v>0</v>
      </c>
      <c r="AB37" s="455"/>
      <c r="AC37" s="457"/>
      <c r="AD37" s="454">
        <f t="shared" si="11"/>
        <v>0</v>
      </c>
      <c r="AE37" s="458"/>
      <c r="AF37" s="456"/>
      <c r="AG37" s="454">
        <f t="shared" si="12"/>
        <v>0</v>
      </c>
      <c r="AH37" s="455"/>
      <c r="AI37" s="457"/>
      <c r="AJ37" s="454">
        <f t="shared" si="13"/>
        <v>0</v>
      </c>
      <c r="AK37" s="458"/>
      <c r="AL37" s="453"/>
      <c r="AM37" s="454">
        <f t="shared" si="14"/>
        <v>0</v>
      </c>
      <c r="AN37" s="455"/>
      <c r="AO37" s="457"/>
      <c r="AP37" s="454">
        <f t="shared" si="15"/>
        <v>0</v>
      </c>
      <c r="AQ37" s="458"/>
      <c r="AR37" s="453"/>
      <c r="AS37" s="454">
        <f t="shared" si="16"/>
        <v>0</v>
      </c>
      <c r="AT37" s="455"/>
      <c r="AU37" s="457"/>
      <c r="AV37" s="454">
        <f t="shared" si="17"/>
        <v>0</v>
      </c>
      <c r="AW37" s="458"/>
      <c r="AX37" s="453"/>
      <c r="AY37" s="454">
        <f t="shared" si="18"/>
        <v>0</v>
      </c>
      <c r="AZ37" s="455"/>
      <c r="BA37" s="457"/>
      <c r="BB37" s="454">
        <f t="shared" si="19"/>
        <v>0</v>
      </c>
      <c r="BC37" s="458"/>
      <c r="BD37" s="453"/>
      <c r="BE37" s="454">
        <f t="shared" si="20"/>
        <v>0</v>
      </c>
      <c r="BF37" s="455"/>
      <c r="BG37" s="457"/>
      <c r="BH37" s="454">
        <f t="shared" si="21"/>
        <v>0</v>
      </c>
      <c r="BI37" s="458"/>
      <c r="BJ37" s="453"/>
      <c r="BK37" s="454">
        <f t="shared" si="22"/>
        <v>0</v>
      </c>
      <c r="BL37" s="459"/>
      <c r="BM37" s="460">
        <f t="shared" si="25"/>
        <v>0</v>
      </c>
      <c r="BN37" s="454">
        <f t="shared" si="1"/>
        <v>0</v>
      </c>
      <c r="BO37" s="455"/>
    </row>
    <row r="38" spans="1:67" s="400" customFormat="1" ht="12.75">
      <c r="A38" s="422"/>
      <c r="B38" s="249"/>
      <c r="C38" s="424"/>
      <c r="D38" s="1736"/>
      <c r="E38" s="425"/>
      <c r="F38" s="461"/>
      <c r="G38" s="462"/>
      <c r="H38" s="425"/>
      <c r="I38" s="461"/>
      <c r="J38" s="462"/>
      <c r="K38" s="427"/>
      <c r="L38" s="461"/>
      <c r="M38" s="428"/>
      <c r="N38" s="425"/>
      <c r="O38" s="463"/>
      <c r="P38" s="426"/>
      <c r="Q38" s="427"/>
      <c r="R38" s="463"/>
      <c r="S38" s="428"/>
      <c r="T38" s="425"/>
      <c r="U38" s="463"/>
      <c r="V38" s="426"/>
      <c r="W38" s="427"/>
      <c r="X38" s="463"/>
      <c r="Y38" s="428"/>
      <c r="Z38" s="425"/>
      <c r="AA38" s="463"/>
      <c r="AB38" s="426"/>
      <c r="AC38" s="427"/>
      <c r="AD38" s="463"/>
      <c r="AE38" s="428"/>
      <c r="AF38" s="425"/>
      <c r="AG38" s="463"/>
      <c r="AH38" s="426"/>
      <c r="AI38" s="427"/>
      <c r="AJ38" s="463"/>
      <c r="AK38" s="428"/>
      <c r="AL38" s="425"/>
      <c r="AM38" s="463"/>
      <c r="AN38" s="426"/>
      <c r="AO38" s="427"/>
      <c r="AP38" s="463"/>
      <c r="AQ38" s="428"/>
      <c r="AR38" s="425"/>
      <c r="AS38" s="463"/>
      <c r="AT38" s="426"/>
      <c r="AU38" s="427"/>
      <c r="AV38" s="463"/>
      <c r="AW38" s="428"/>
      <c r="AX38" s="425"/>
      <c r="AY38" s="463"/>
      <c r="AZ38" s="426"/>
      <c r="BA38" s="427"/>
      <c r="BB38" s="463"/>
      <c r="BC38" s="428"/>
      <c r="BD38" s="425"/>
      <c r="BE38" s="463"/>
      <c r="BF38" s="426"/>
      <c r="BG38" s="427"/>
      <c r="BH38" s="463"/>
      <c r="BI38" s="428"/>
      <c r="BJ38" s="425"/>
      <c r="BK38" s="463"/>
      <c r="BL38" s="426"/>
      <c r="BM38" s="464"/>
      <c r="BN38" s="461"/>
      <c r="BO38" s="426"/>
    </row>
    <row r="39" spans="1:67" s="400" customFormat="1" ht="13.5" thickBot="1">
      <c r="A39" s="422"/>
      <c r="B39" s="249"/>
      <c r="C39" s="424"/>
      <c r="D39" s="1736"/>
      <c r="E39" s="465"/>
      <c r="F39" s="466"/>
      <c r="G39" s="467"/>
      <c r="H39" s="465"/>
      <c r="I39" s="466"/>
      <c r="J39" s="467"/>
      <c r="K39" s="468"/>
      <c r="L39" s="469"/>
      <c r="M39" s="470"/>
      <c r="N39" s="465"/>
      <c r="O39" s="466" t="s">
        <v>1385</v>
      </c>
      <c r="P39" s="471"/>
      <c r="Q39" s="468"/>
      <c r="R39" s="466" t="s">
        <v>1385</v>
      </c>
      <c r="S39" s="470"/>
      <c r="T39" s="465"/>
      <c r="U39" s="466" t="s">
        <v>1385</v>
      </c>
      <c r="V39" s="471"/>
      <c r="W39" s="468"/>
      <c r="X39" s="466" t="s">
        <v>1385</v>
      </c>
      <c r="Y39" s="470"/>
      <c r="Z39" s="465"/>
      <c r="AA39" s="466" t="s">
        <v>1385</v>
      </c>
      <c r="AB39" s="471"/>
      <c r="AC39" s="468"/>
      <c r="AD39" s="466" t="s">
        <v>1385</v>
      </c>
      <c r="AE39" s="470"/>
      <c r="AF39" s="465"/>
      <c r="AG39" s="466" t="s">
        <v>1385</v>
      </c>
      <c r="AH39" s="471"/>
      <c r="AI39" s="468"/>
      <c r="AJ39" s="466" t="s">
        <v>1385</v>
      </c>
      <c r="AK39" s="470"/>
      <c r="AL39" s="465"/>
      <c r="AM39" s="466" t="s">
        <v>1385</v>
      </c>
      <c r="AN39" s="471"/>
      <c r="AO39" s="468"/>
      <c r="AP39" s="466" t="s">
        <v>1385</v>
      </c>
      <c r="AQ39" s="470"/>
      <c r="AR39" s="465"/>
      <c r="AS39" s="466" t="s">
        <v>1385</v>
      </c>
      <c r="AT39" s="471"/>
      <c r="AU39" s="468"/>
      <c r="AV39" s="466" t="s">
        <v>1385</v>
      </c>
      <c r="AW39" s="470"/>
      <c r="AX39" s="465"/>
      <c r="AY39" s="466" t="s">
        <v>1385</v>
      </c>
      <c r="AZ39" s="471"/>
      <c r="BA39" s="468"/>
      <c r="BB39" s="466" t="s">
        <v>1385</v>
      </c>
      <c r="BC39" s="470"/>
      <c r="BD39" s="465"/>
      <c r="BE39" s="466" t="s">
        <v>1385</v>
      </c>
      <c r="BF39" s="471"/>
      <c r="BG39" s="468"/>
      <c r="BH39" s="466" t="s">
        <v>1385</v>
      </c>
      <c r="BI39" s="470"/>
      <c r="BJ39" s="465"/>
      <c r="BK39" s="466" t="s">
        <v>1385</v>
      </c>
      <c r="BL39" s="471"/>
      <c r="BM39" s="472"/>
      <c r="BN39" s="466" t="s">
        <v>1385</v>
      </c>
      <c r="BO39" s="471"/>
    </row>
    <row r="42" spans="1:67" ht="12.75">
      <c r="E42" s="429">
        <v>10417</v>
      </c>
      <c r="H42" s="429"/>
      <c r="K42" s="432"/>
    </row>
    <row r="43" spans="1:67" ht="12.75">
      <c r="E43" s="439"/>
      <c r="H43" s="1707"/>
      <c r="K43" s="442"/>
    </row>
    <row r="44" spans="1:67" ht="12.75">
      <c r="E44" s="439">
        <v>2</v>
      </c>
      <c r="H44" s="2136">
        <v>4</v>
      </c>
      <c r="K44" s="447">
        <v>1</v>
      </c>
    </row>
    <row r="45" spans="1:67" ht="12.75">
      <c r="E45" s="439">
        <v>249</v>
      </c>
      <c r="H45" s="2136">
        <v>366</v>
      </c>
      <c r="K45" s="447"/>
    </row>
    <row r="46" spans="1:67" ht="12.75">
      <c r="E46" s="439"/>
      <c r="H46" s="2136">
        <v>21</v>
      </c>
      <c r="K46" s="447"/>
    </row>
    <row r="47" spans="1:67" ht="12.75">
      <c r="E47" s="439"/>
      <c r="H47" s="2137"/>
      <c r="K47" s="447"/>
    </row>
    <row r="48" spans="1:67" ht="12.75">
      <c r="E48" s="439"/>
      <c r="H48" s="2136">
        <v>362</v>
      </c>
      <c r="K48" s="449">
        <v>142</v>
      </c>
    </row>
    <row r="49" spans="5:11" ht="12.75">
      <c r="E49" s="451">
        <v>75</v>
      </c>
      <c r="H49" s="1707">
        <v>425</v>
      </c>
      <c r="K49" s="1708"/>
    </row>
    <row r="50" spans="5:11" ht="12.75">
      <c r="E50" s="451"/>
      <c r="H50" s="444"/>
      <c r="K50" s="1708">
        <v>16</v>
      </c>
    </row>
    <row r="51" spans="5:11" ht="12.75">
      <c r="E51" s="451"/>
      <c r="H51" s="444"/>
      <c r="K51" s="1708"/>
    </row>
    <row r="52" spans="5:11" ht="12.75">
      <c r="E52" s="451"/>
      <c r="H52" s="444"/>
      <c r="K52" s="1708"/>
    </row>
    <row r="53" spans="5:11" ht="12.75">
      <c r="E53" s="439"/>
      <c r="H53" s="446"/>
      <c r="K53" s="449"/>
    </row>
    <row r="54" spans="5:11" ht="12.75">
      <c r="E54" s="439"/>
      <c r="H54" s="446"/>
      <c r="K54" s="449"/>
    </row>
    <row r="55" spans="5:11" ht="12.75">
      <c r="E55" s="453"/>
      <c r="H55" s="456"/>
      <c r="K55" s="457"/>
    </row>
    <row r="56" spans="5:11">
      <c r="E56" s="2153">
        <f>SUM(E42:E55)</f>
        <v>10743</v>
      </c>
      <c r="H56" s="2153">
        <f>SUM(H42:H55)</f>
        <v>1178</v>
      </c>
      <c r="K56" s="2153">
        <f>SUM(K42:K55)</f>
        <v>159</v>
      </c>
    </row>
    <row r="57" spans="5:11">
      <c r="E57" s="2154">
        <f ca="1">'I6 Customer Data'!D40</f>
        <v>11409</v>
      </c>
      <c r="H57" s="2154">
        <f ca="1">'I6 Customer Data'!E38</f>
        <v>1355</v>
      </c>
      <c r="K57" s="2154">
        <f ca="1">'I6 Customer Data'!F38</f>
        <v>157</v>
      </c>
    </row>
  </sheetData>
  <mergeCells count="109">
    <mergeCell ref="H17:H18"/>
    <mergeCell ref="I17:I18"/>
    <mergeCell ref="P17:P18"/>
    <mergeCell ref="Q17:Q18"/>
    <mergeCell ref="E23:BO23"/>
    <mergeCell ref="A1:F1"/>
    <mergeCell ref="A2:E2"/>
    <mergeCell ref="A3:E3"/>
    <mergeCell ref="A4:E4"/>
    <mergeCell ref="E17:E18"/>
    <mergeCell ref="F17:F18"/>
    <mergeCell ref="G17:G18"/>
    <mergeCell ref="J17:J18"/>
    <mergeCell ref="K17:K18"/>
    <mergeCell ref="L17:L18"/>
    <mergeCell ref="M17:M18"/>
    <mergeCell ref="N17:N18"/>
    <mergeCell ref="O17:O18"/>
    <mergeCell ref="AF17:AF18"/>
    <mergeCell ref="AG17:AG18"/>
    <mergeCell ref="R17:R18"/>
    <mergeCell ref="S17:S18"/>
    <mergeCell ref="T17:T18"/>
    <mergeCell ref="U17:U18"/>
    <mergeCell ref="V17:V18"/>
    <mergeCell ref="W17:W18"/>
    <mergeCell ref="X17:X18"/>
    <mergeCell ref="Y17:Y18"/>
    <mergeCell ref="Z17:Z18"/>
    <mergeCell ref="AA17:AA18"/>
    <mergeCell ref="AB17:AB18"/>
    <mergeCell ref="AC17:AC18"/>
    <mergeCell ref="AD17:AD18"/>
    <mergeCell ref="AE17:AE18"/>
    <mergeCell ref="AV17:AV18"/>
    <mergeCell ref="AW17:AW18"/>
    <mergeCell ref="AH17:AH18"/>
    <mergeCell ref="AI17:AI18"/>
    <mergeCell ref="AJ17:AJ18"/>
    <mergeCell ref="AK17:AK18"/>
    <mergeCell ref="AL17:AL18"/>
    <mergeCell ref="AM17:AM18"/>
    <mergeCell ref="AN17:AN18"/>
    <mergeCell ref="AO17:AO18"/>
    <mergeCell ref="AP17:AP18"/>
    <mergeCell ref="AQ17:AQ18"/>
    <mergeCell ref="AR17:AR18"/>
    <mergeCell ref="AS17:AS18"/>
    <mergeCell ref="AT17:AT18"/>
    <mergeCell ref="AU17:AU18"/>
    <mergeCell ref="BL17:BL18"/>
    <mergeCell ref="BM17:BM18"/>
    <mergeCell ref="AX17:AX18"/>
    <mergeCell ref="AY17:AY18"/>
    <mergeCell ref="AZ17:AZ18"/>
    <mergeCell ref="BA17:BA18"/>
    <mergeCell ref="BB17:BB18"/>
    <mergeCell ref="BC17:BC18"/>
    <mergeCell ref="BD17:BD18"/>
    <mergeCell ref="BE17:BE18"/>
    <mergeCell ref="BF17:BF18"/>
    <mergeCell ref="BG17:BG18"/>
    <mergeCell ref="BH17:BH18"/>
    <mergeCell ref="BI17:BI18"/>
    <mergeCell ref="BJ17:BJ18"/>
    <mergeCell ref="BK17:BK18"/>
    <mergeCell ref="BN17:BN18"/>
    <mergeCell ref="BO17:BO18"/>
    <mergeCell ref="E14:G14"/>
    <mergeCell ref="H14:J14"/>
    <mergeCell ref="K14:M14"/>
    <mergeCell ref="N14:P14"/>
    <mergeCell ref="Q14:S14"/>
    <mergeCell ref="T14:V14"/>
    <mergeCell ref="W14:Y14"/>
    <mergeCell ref="Z14:AB14"/>
    <mergeCell ref="BJ14:BL14"/>
    <mergeCell ref="AO14:AQ14"/>
    <mergeCell ref="AR14:AT14"/>
    <mergeCell ref="AU14:AW14"/>
    <mergeCell ref="AX14:AZ14"/>
    <mergeCell ref="BA14:BC14"/>
    <mergeCell ref="BD14:BF14"/>
    <mergeCell ref="W13:Y13"/>
    <mergeCell ref="AC14:AE14"/>
    <mergeCell ref="AF14:AH14"/>
    <mergeCell ref="AI14:AK14"/>
    <mergeCell ref="AL14:AN14"/>
    <mergeCell ref="BG14:BI14"/>
    <mergeCell ref="AI13:AK13"/>
    <mergeCell ref="AL13:AN13"/>
    <mergeCell ref="AO13:AQ13"/>
    <mergeCell ref="BM14:BO14"/>
    <mergeCell ref="E13:G13"/>
    <mergeCell ref="H13:J13"/>
    <mergeCell ref="K13:M13"/>
    <mergeCell ref="N13:P13"/>
    <mergeCell ref="Q13:S13"/>
    <mergeCell ref="T13:V13"/>
    <mergeCell ref="Z13:AB13"/>
    <mergeCell ref="AC13:AE13"/>
    <mergeCell ref="BJ13:BL13"/>
    <mergeCell ref="AR13:AT13"/>
    <mergeCell ref="AU13:AW13"/>
    <mergeCell ref="AX13:AZ13"/>
    <mergeCell ref="BA13:BC13"/>
    <mergeCell ref="BD13:BF13"/>
    <mergeCell ref="BG13:BI13"/>
    <mergeCell ref="AF13:AH13"/>
  </mergeCells>
  <phoneticPr fontId="7" type="noConversion"/>
  <pageMargins left="0.75" right="0.75" top="1" bottom="1" header="0.5" footer="0.5"/>
  <pageSetup orientation="portrait" r:id="rId1"/>
  <headerFooter alignWithMargins="0"/>
  <legacyDrawing r:id="rId2"/>
  <oleObjects>
    <oleObject progId="Unknown" shapeId="8196" r:id="rId3"/>
    <oleObject progId="Unknown" shapeId="8200" r:id="rId4"/>
  </oleObjects>
</worksheet>
</file>

<file path=xl/worksheets/sheet8.xml><?xml version="1.0" encoding="utf-8"?>
<worksheet xmlns="http://schemas.openxmlformats.org/spreadsheetml/2006/main" xmlns:r="http://schemas.openxmlformats.org/officeDocument/2006/relationships">
  <sheetPr codeName="Sheet7" enableFormatConditionsCalculation="0">
    <tabColor indexed="42"/>
    <pageSetUpPr fitToPage="1"/>
  </sheetPr>
  <dimension ref="A1:BN73"/>
  <sheetViews>
    <sheetView workbookViewId="0">
      <selection activeCell="A21" sqref="A21"/>
    </sheetView>
  </sheetViews>
  <sheetFormatPr defaultColWidth="8.85546875" defaultRowHeight="11.25"/>
  <cols>
    <col min="1" max="1" width="25.7109375" style="88" customWidth="1"/>
    <col min="2" max="2" width="11" style="82" customWidth="1"/>
    <col min="3" max="3" width="15.7109375" style="403" customWidth="1"/>
    <col min="4" max="12" width="15.7109375" style="81" customWidth="1"/>
    <col min="13" max="21" width="15.7109375" style="81" hidden="1" customWidth="1"/>
    <col min="22" max="30" width="15.7109375" style="81" customWidth="1"/>
    <col min="31" max="63" width="15.7109375" style="81" hidden="1" customWidth="1"/>
    <col min="64" max="66" width="15.7109375" style="81" customWidth="1"/>
    <col min="67" max="74" width="11" style="81" customWidth="1"/>
    <col min="75" max="16384" width="8.85546875" style="81"/>
  </cols>
  <sheetData>
    <row r="1" spans="1:66" s="15" customFormat="1" ht="20.25" customHeight="1">
      <c r="A1" s="2210" t="s">
        <v>1354</v>
      </c>
      <c r="B1" s="2210"/>
      <c r="C1" s="2210"/>
      <c r="D1" s="2210"/>
      <c r="E1" s="2210"/>
      <c r="F1" s="2210"/>
    </row>
    <row r="2" spans="1:66" s="15" customFormat="1" ht="18.75" customHeight="1">
      <c r="A2" s="2254" t="str">
        <f ca="1">'I1 Intro'!C9</f>
        <v>Orillia Power Distribution Corporation</v>
      </c>
      <c r="B2" s="2254"/>
      <c r="C2" s="2254"/>
      <c r="D2" s="2254"/>
      <c r="E2" s="2254"/>
    </row>
    <row r="3" spans="1:66" s="15" customFormat="1" ht="18.75" customHeight="1">
      <c r="A3" s="2255" t="str">
        <f ca="1">'I1 Intro'!C13 &amp; "   " &amp; 'I1 Intro'!E13</f>
        <v xml:space="preserve">EB-2009-XXXX   </v>
      </c>
      <c r="B3" s="2255"/>
      <c r="C3" s="2255"/>
      <c r="D3" s="2255"/>
      <c r="E3" s="2255"/>
      <c r="G3" s="16"/>
    </row>
    <row r="4" spans="1:66" s="15" customFormat="1" ht="18.75">
      <c r="A4" s="2256">
        <f ca="1">'I1 Intro'!C15</f>
        <v>40053</v>
      </c>
      <c r="B4" s="2256"/>
      <c r="C4" s="2256"/>
      <c r="D4" s="2256"/>
      <c r="E4" s="2256"/>
    </row>
    <row r="5" spans="1:66" s="15" customFormat="1" ht="21" customHeight="1">
      <c r="A5" s="369" t="str">
        <f ca="1">"Sheet I7.2 Meter Reading Worksheet  - "&amp; 'I2 LDC class'!$C$17 &amp; "  " &amp;  'I2 LDC class'!$D$17</f>
        <v xml:space="preserve">Sheet I7.2 Meter Reading Worksheet  -   </v>
      </c>
      <c r="B5" s="370"/>
      <c r="C5" s="370"/>
      <c r="D5" s="86"/>
      <c r="E5" s="371"/>
    </row>
    <row r="6" spans="1:66" s="15" customFormat="1" ht="6" customHeight="1">
      <c r="A6" s="18"/>
      <c r="B6" s="18"/>
      <c r="C6" s="18"/>
      <c r="D6" s="18"/>
      <c r="E6" s="18"/>
      <c r="F6" s="18"/>
      <c r="G6" s="18"/>
      <c r="H6" s="18"/>
      <c r="I6" s="18"/>
      <c r="J6" s="18"/>
      <c r="K6" s="18"/>
      <c r="L6" s="18"/>
      <c r="M6" s="18"/>
      <c r="N6" s="18"/>
      <c r="O6" s="18"/>
    </row>
    <row r="7" spans="1:66">
      <c r="A7" s="81"/>
    </row>
    <row r="9" spans="1:66" ht="12.75">
      <c r="A9" s="473"/>
      <c r="C9" s="399"/>
      <c r="D9" s="474"/>
      <c r="E9" s="474"/>
      <c r="F9" s="474"/>
      <c r="G9" s="474"/>
    </row>
    <row r="10" spans="1:66">
      <c r="A10" s="90"/>
    </row>
    <row r="11" spans="1:66">
      <c r="A11" s="384"/>
    </row>
    <row r="12" spans="1:66" ht="16.5" customHeight="1">
      <c r="A12" s="2297" t="s">
        <v>1007</v>
      </c>
    </row>
    <row r="13" spans="1:66" ht="23.25" customHeight="1" thickBot="1">
      <c r="A13" s="2297"/>
      <c r="C13" s="475"/>
    </row>
    <row r="14" spans="1:66" s="476" customFormat="1" ht="13.5" customHeight="1" thickBot="1">
      <c r="A14" s="488"/>
      <c r="B14" s="489"/>
      <c r="C14" s="490"/>
      <c r="D14" s="2282">
        <v>1</v>
      </c>
      <c r="E14" s="2283"/>
      <c r="F14" s="2284"/>
      <c r="G14" s="2282">
        <v>2</v>
      </c>
      <c r="H14" s="2283"/>
      <c r="I14" s="2284"/>
      <c r="J14" s="2282">
        <v>3</v>
      </c>
      <c r="K14" s="2283"/>
      <c r="L14" s="2284"/>
      <c r="M14" s="2282">
        <v>4</v>
      </c>
      <c r="N14" s="2283"/>
      <c r="O14" s="2284"/>
      <c r="P14" s="2282">
        <v>5</v>
      </c>
      <c r="Q14" s="2283"/>
      <c r="R14" s="2284"/>
      <c r="S14" s="2282">
        <v>6</v>
      </c>
      <c r="T14" s="2283"/>
      <c r="U14" s="2284"/>
      <c r="V14" s="2282">
        <v>7</v>
      </c>
      <c r="W14" s="2283"/>
      <c r="X14" s="2284"/>
      <c r="Y14" s="2282">
        <v>8</v>
      </c>
      <c r="Z14" s="2283"/>
      <c r="AA14" s="2284"/>
      <c r="AB14" s="2282">
        <v>9</v>
      </c>
      <c r="AC14" s="2283"/>
      <c r="AD14" s="2284"/>
      <c r="AE14" s="2282">
        <v>10</v>
      </c>
      <c r="AF14" s="2283"/>
      <c r="AG14" s="2284"/>
      <c r="AH14" s="2282">
        <v>11</v>
      </c>
      <c r="AI14" s="2283"/>
      <c r="AJ14" s="2284"/>
      <c r="AK14" s="2282">
        <v>12</v>
      </c>
      <c r="AL14" s="2283"/>
      <c r="AM14" s="2284"/>
      <c r="AN14" s="2282">
        <v>13</v>
      </c>
      <c r="AO14" s="2283"/>
      <c r="AP14" s="2284"/>
      <c r="AQ14" s="2282">
        <v>14</v>
      </c>
      <c r="AR14" s="2283"/>
      <c r="AS14" s="2284"/>
      <c r="AT14" s="2282">
        <v>15</v>
      </c>
      <c r="AU14" s="2283"/>
      <c r="AV14" s="2284"/>
      <c r="AW14" s="2282">
        <v>16</v>
      </c>
      <c r="AX14" s="2283"/>
      <c r="AY14" s="2284"/>
      <c r="AZ14" s="2282">
        <v>17</v>
      </c>
      <c r="BA14" s="2283"/>
      <c r="BB14" s="2284"/>
      <c r="BC14" s="2282">
        <v>18</v>
      </c>
      <c r="BD14" s="2283"/>
      <c r="BE14" s="2284"/>
      <c r="BF14" s="2282">
        <v>19</v>
      </c>
      <c r="BG14" s="2283"/>
      <c r="BH14" s="2284"/>
      <c r="BI14" s="2282">
        <v>20</v>
      </c>
      <c r="BJ14" s="2283"/>
      <c r="BK14" s="2284"/>
      <c r="BL14" s="489"/>
      <c r="BM14" s="490"/>
      <c r="BN14" s="491"/>
    </row>
    <row r="15" spans="1:66" s="479" customFormat="1" ht="48" customHeight="1" thickBot="1">
      <c r="A15" s="497" t="s">
        <v>1462</v>
      </c>
      <c r="B15" s="477"/>
      <c r="C15" s="478"/>
      <c r="D15" s="2292" t="str">
        <f ca="1">IF('I2 LDC class'!$D$20="",'I2 LDC class'!$C$20,'I2 LDC class'!$D$20)</f>
        <v>Residential</v>
      </c>
      <c r="E15" s="2286"/>
      <c r="F15" s="2288"/>
      <c r="G15" s="2292" t="str">
        <f ca="1">IF('I2 LDC class'!$D$21="",'I2 LDC class'!$C$21,'I2 LDC class'!$D$21)</f>
        <v>GS &lt;50</v>
      </c>
      <c r="H15" s="2286"/>
      <c r="I15" s="2288"/>
      <c r="J15" s="2292" t="str">
        <f ca="1">IF('I2 LDC class'!$D$22="",'I2 LDC class'!$C$22,'I2 LDC class'!$D$22)</f>
        <v>GS&gt;50-Regular</v>
      </c>
      <c r="K15" s="2286"/>
      <c r="L15" s="2287"/>
      <c r="M15" s="2285" t="str">
        <f ca="1">IF('I2 LDC class'!$D$23="",'I2 LDC class'!$C$23,'I2 LDC class'!$D$23)</f>
        <v>GS&gt; 50-TOU</v>
      </c>
      <c r="N15" s="2286"/>
      <c r="O15" s="2287"/>
      <c r="P15" s="2285" t="str">
        <f ca="1">IF('I2 LDC class'!$D$24="",'I2 LDC class'!$C$24,'I2 LDC class'!$D$24)</f>
        <v>GS &gt;50-Intermediate</v>
      </c>
      <c r="Q15" s="2286"/>
      <c r="R15" s="2287"/>
      <c r="S15" s="2285" t="str">
        <f ca="1">IF('I2 LDC class'!$D$25="",'I2 LDC class'!$C$25,'I2 LDC class'!$D$25)</f>
        <v>Large Use &gt;5MW</v>
      </c>
      <c r="T15" s="2286"/>
      <c r="U15" s="2287"/>
      <c r="V15" s="2285" t="str">
        <f ca="1">IF('I2 LDC class'!$D$26="",'I2 LDC class'!$C$26,'I2 LDC class'!$D$26)</f>
        <v>Street Light</v>
      </c>
      <c r="W15" s="2286"/>
      <c r="X15" s="2287"/>
      <c r="Y15" s="2285" t="str">
        <f ca="1">IF('I2 LDC class'!$D$27="",'I2 LDC class'!$C$27,'I2 LDC class'!$D$27)</f>
        <v>Sentinel</v>
      </c>
      <c r="Z15" s="2286"/>
      <c r="AA15" s="2287"/>
      <c r="AB15" s="2285" t="str">
        <f ca="1">IF('I2 LDC class'!$D$28="",'I2 LDC class'!$C$28,'I2 LDC class'!$D$28)</f>
        <v>Unmetered Scattered Load</v>
      </c>
      <c r="AC15" s="2286"/>
      <c r="AD15" s="2287"/>
      <c r="AE15" s="2285" t="str">
        <f ca="1">IF('I2 LDC class'!$D$29="",'I2 LDC class'!$C$29,'I2 LDC class'!$D$29)</f>
        <v>Embedded Distributor</v>
      </c>
      <c r="AF15" s="2286"/>
      <c r="AG15" s="2287"/>
      <c r="AH15" s="2285" t="str">
        <f ca="1">IF('I2 LDC class'!$D$30="",'I2 LDC class'!$C$30,'I2 LDC class'!$D$30)</f>
        <v>Back-up/Standby Power</v>
      </c>
      <c r="AI15" s="2286"/>
      <c r="AJ15" s="2287"/>
      <c r="AK15" s="2285" t="str">
        <f ca="1">IF('I2 LDC class'!$D$31="",'I2 LDC class'!$C$31,'I2 LDC class'!$D$31)</f>
        <v>Rate Class 1</v>
      </c>
      <c r="AL15" s="2286"/>
      <c r="AM15" s="2287"/>
      <c r="AN15" s="2285" t="str">
        <f ca="1">IF('I2 LDC class'!$D$32="",'I2 LDC class'!$C$32,'I2 LDC class'!$D$32)</f>
        <v>Rate class 2</v>
      </c>
      <c r="AO15" s="2286"/>
      <c r="AP15" s="2287"/>
      <c r="AQ15" s="2285" t="str">
        <f ca="1">IF('I2 LDC class'!$D$33="",'I2 LDC class'!$C$33,'I2 LDC class'!$D$33)</f>
        <v>Rate class 3</v>
      </c>
      <c r="AR15" s="2286"/>
      <c r="AS15" s="2287"/>
      <c r="AT15" s="2285" t="str">
        <f ca="1">IF('I2 LDC class'!$D$34="",'I2 LDC class'!$C$34,'I2 LDC class'!$D$34)</f>
        <v>Rate class 4</v>
      </c>
      <c r="AU15" s="2286"/>
      <c r="AV15" s="2287"/>
      <c r="AW15" s="2285" t="str">
        <f ca="1">IF('I2 LDC class'!$D$35="",'I2 LDC class'!$C$35,'I2 LDC class'!$D$35)</f>
        <v>Rate class 5</v>
      </c>
      <c r="AX15" s="2286"/>
      <c r="AY15" s="2287"/>
      <c r="AZ15" s="2285" t="str">
        <f ca="1">IF('I2 LDC class'!$D$36="",'I2 LDC class'!$C$36,'I2 LDC class'!$D$36)</f>
        <v>Rate class 6</v>
      </c>
      <c r="BA15" s="2286"/>
      <c r="BB15" s="2287"/>
      <c r="BC15" s="2285" t="str">
        <f ca="1">IF('I2 LDC class'!$D$37="",'I2 LDC class'!$C$37,'I2 LDC class'!$D$37)</f>
        <v>Rate class 7</v>
      </c>
      <c r="BD15" s="2286"/>
      <c r="BE15" s="2287"/>
      <c r="BF15" s="2285" t="str">
        <f ca="1">IF('I2 LDC class'!$D$38="",'I2 LDC class'!$C$38,'I2 LDC class'!$D$38)</f>
        <v>Rate class 8</v>
      </c>
      <c r="BG15" s="2286"/>
      <c r="BH15" s="2287"/>
      <c r="BI15" s="2285" t="str">
        <f ca="1">IF('I2 LDC class'!$D$39="",'I2 LDC class'!$C$39,'I2 LDC class'!$D$39)</f>
        <v>Rate class 9</v>
      </c>
      <c r="BJ15" s="2286"/>
      <c r="BK15" s="2288"/>
      <c r="BL15" s="2289" t="s">
        <v>1014</v>
      </c>
      <c r="BM15" s="2290"/>
      <c r="BN15" s="2291"/>
    </row>
    <row r="16" spans="1:66" s="479" customFormat="1" ht="26.25" thickBot="1">
      <c r="A16" s="492"/>
      <c r="B16" s="477"/>
      <c r="D16" s="500" t="s">
        <v>1465</v>
      </c>
      <c r="E16" s="500" t="s">
        <v>1466</v>
      </c>
      <c r="F16" s="500" t="s">
        <v>1488</v>
      </c>
      <c r="G16" s="500" t="s">
        <v>1465</v>
      </c>
      <c r="H16" s="500" t="s">
        <v>1466</v>
      </c>
      <c r="I16" s="500" t="s">
        <v>1488</v>
      </c>
      <c r="J16" s="500" t="s">
        <v>1465</v>
      </c>
      <c r="K16" s="500" t="s">
        <v>1466</v>
      </c>
      <c r="L16" s="500" t="s">
        <v>1488</v>
      </c>
      <c r="M16" s="500" t="s">
        <v>1465</v>
      </c>
      <c r="N16" s="500" t="s">
        <v>1466</v>
      </c>
      <c r="O16" s="500" t="s">
        <v>1488</v>
      </c>
      <c r="P16" s="500" t="s">
        <v>1465</v>
      </c>
      <c r="Q16" s="500" t="s">
        <v>1466</v>
      </c>
      <c r="R16" s="500" t="s">
        <v>1488</v>
      </c>
      <c r="S16" s="500" t="s">
        <v>1465</v>
      </c>
      <c r="T16" s="500" t="s">
        <v>1466</v>
      </c>
      <c r="U16" s="500" t="s">
        <v>1488</v>
      </c>
      <c r="V16" s="500" t="s">
        <v>1465</v>
      </c>
      <c r="W16" s="500" t="s">
        <v>1466</v>
      </c>
      <c r="X16" s="500" t="s">
        <v>1488</v>
      </c>
      <c r="Y16" s="500" t="s">
        <v>1465</v>
      </c>
      <c r="Z16" s="500" t="s">
        <v>1466</v>
      </c>
      <c r="AA16" s="500" t="s">
        <v>1488</v>
      </c>
      <c r="AB16" s="500" t="s">
        <v>1465</v>
      </c>
      <c r="AC16" s="500" t="s">
        <v>1466</v>
      </c>
      <c r="AD16" s="500" t="s">
        <v>1488</v>
      </c>
      <c r="AE16" s="500" t="s">
        <v>1465</v>
      </c>
      <c r="AF16" s="500" t="s">
        <v>1466</v>
      </c>
      <c r="AG16" s="500" t="s">
        <v>1488</v>
      </c>
      <c r="AH16" s="500" t="s">
        <v>1465</v>
      </c>
      <c r="AI16" s="500" t="s">
        <v>1466</v>
      </c>
      <c r="AJ16" s="500" t="s">
        <v>1488</v>
      </c>
      <c r="AK16" s="500" t="s">
        <v>1465</v>
      </c>
      <c r="AL16" s="500" t="s">
        <v>1466</v>
      </c>
      <c r="AM16" s="500" t="s">
        <v>1488</v>
      </c>
      <c r="AN16" s="500" t="s">
        <v>1465</v>
      </c>
      <c r="AO16" s="500" t="s">
        <v>1466</v>
      </c>
      <c r="AP16" s="500" t="s">
        <v>1488</v>
      </c>
      <c r="AQ16" s="500" t="s">
        <v>1465</v>
      </c>
      <c r="AR16" s="500" t="s">
        <v>1466</v>
      </c>
      <c r="AS16" s="500" t="s">
        <v>1488</v>
      </c>
      <c r="AT16" s="500" t="s">
        <v>1465</v>
      </c>
      <c r="AU16" s="500" t="s">
        <v>1466</v>
      </c>
      <c r="AV16" s="500" t="s">
        <v>1488</v>
      </c>
      <c r="AW16" s="500" t="s">
        <v>1465</v>
      </c>
      <c r="AX16" s="500" t="s">
        <v>1466</v>
      </c>
      <c r="AY16" s="500" t="s">
        <v>1488</v>
      </c>
      <c r="AZ16" s="500" t="s">
        <v>1465</v>
      </c>
      <c r="BA16" s="500" t="s">
        <v>1466</v>
      </c>
      <c r="BB16" s="500" t="s">
        <v>1488</v>
      </c>
      <c r="BC16" s="500" t="s">
        <v>1465</v>
      </c>
      <c r="BD16" s="500" t="s">
        <v>1466</v>
      </c>
      <c r="BE16" s="500" t="s">
        <v>1488</v>
      </c>
      <c r="BF16" s="500" t="s">
        <v>1465</v>
      </c>
      <c r="BG16" s="500" t="s">
        <v>1466</v>
      </c>
      <c r="BH16" s="500" t="s">
        <v>1488</v>
      </c>
      <c r="BI16" s="500" t="s">
        <v>1465</v>
      </c>
      <c r="BJ16" s="500" t="s">
        <v>1466</v>
      </c>
      <c r="BK16" s="500" t="s">
        <v>1488</v>
      </c>
      <c r="BL16" s="500" t="s">
        <v>1465</v>
      </c>
      <c r="BM16" s="500" t="s">
        <v>1466</v>
      </c>
      <c r="BN16" s="500" t="s">
        <v>1488</v>
      </c>
    </row>
    <row r="17" spans="1:66" ht="13.5" thickBot="1">
      <c r="A17" s="496"/>
      <c r="B17" s="501"/>
      <c r="C17" s="525"/>
      <c r="D17" s="561"/>
      <c r="E17" s="562"/>
      <c r="F17" s="563"/>
      <c r="G17" s="400"/>
      <c r="H17" s="400"/>
      <c r="I17" s="503"/>
      <c r="J17" s="428"/>
      <c r="K17" s="400"/>
      <c r="L17" s="502"/>
      <c r="M17" s="400"/>
      <c r="N17" s="400"/>
      <c r="O17" s="502"/>
      <c r="P17" s="428"/>
      <c r="Q17" s="400"/>
      <c r="R17" s="503"/>
      <c r="S17" s="428"/>
      <c r="T17" s="400"/>
      <c r="U17" s="503"/>
      <c r="V17" s="428"/>
      <c r="W17" s="400"/>
      <c r="X17" s="503"/>
      <c r="Y17" s="428"/>
      <c r="Z17" s="400"/>
      <c r="AA17" s="502"/>
      <c r="AB17" s="400"/>
      <c r="AC17" s="400"/>
      <c r="AD17" s="502"/>
      <c r="AE17" s="400"/>
      <c r="AF17" s="400"/>
      <c r="AG17" s="502"/>
      <c r="AH17" s="400"/>
      <c r="AI17" s="400"/>
      <c r="AJ17" s="502"/>
      <c r="AK17" s="400"/>
      <c r="AL17" s="400"/>
      <c r="AM17" s="503"/>
      <c r="AN17" s="428"/>
      <c r="AO17" s="400"/>
      <c r="AP17" s="502"/>
      <c r="AQ17" s="400"/>
      <c r="AR17" s="400"/>
      <c r="AS17" s="502"/>
      <c r="AT17" s="428"/>
      <c r="AU17" s="400"/>
      <c r="AV17" s="503"/>
      <c r="AW17" s="428"/>
      <c r="AX17" s="400"/>
      <c r="AY17" s="502"/>
      <c r="AZ17" s="400"/>
      <c r="BA17" s="400"/>
      <c r="BB17" s="502"/>
      <c r="BC17" s="428"/>
      <c r="BD17" s="400"/>
      <c r="BE17" s="503"/>
      <c r="BF17" s="428"/>
      <c r="BG17" s="400"/>
      <c r="BH17" s="502"/>
      <c r="BI17" s="400"/>
      <c r="BJ17" s="400"/>
      <c r="BK17" s="502"/>
      <c r="BL17" s="428"/>
      <c r="BM17" s="400"/>
      <c r="BN17" s="504"/>
    </row>
    <row r="18" spans="1:66" s="1768" customFormat="1" ht="24" customHeight="1" thickBot="1">
      <c r="B18" s="2293" t="s">
        <v>1006</v>
      </c>
      <c r="C18" s="2294"/>
      <c r="D18" s="1769"/>
      <c r="E18" s="1770"/>
      <c r="F18" s="1775">
        <f>IF(ISERROR(+E20/$BM20), "-", +E20/$BM20)</f>
        <v>0.76684838172456293</v>
      </c>
      <c r="G18" s="1776"/>
      <c r="H18" s="1776"/>
      <c r="I18" s="1777">
        <f>IF(ISERROR(+H20/$BM20), "-", +H20/$BM20)</f>
        <v>0.17272661979947243</v>
      </c>
      <c r="J18" s="1778"/>
      <c r="K18" s="1776"/>
      <c r="L18" s="1777">
        <f>IF(ISERROR(+K20/$BM20), "-", +K20/$BM20)</f>
        <v>6.0424998475964692E-2</v>
      </c>
      <c r="M18" s="1776"/>
      <c r="N18" s="1776"/>
      <c r="O18" s="1777">
        <f>IF(ISERROR(+N20/$BM20), "-", +N20/$BM20)</f>
        <v>0</v>
      </c>
      <c r="P18" s="1778"/>
      <c r="Q18" s="1776"/>
      <c r="R18" s="1777">
        <f>IF(ISERROR(+Q20/$BM20), "-", +Q20/$BM20)</f>
        <v>0</v>
      </c>
      <c r="S18" s="1778"/>
      <c r="T18" s="1776"/>
      <c r="U18" s="1777">
        <f>IF(ISERROR(+T20/$BM20), "-", +T20/$BM20)</f>
        <v>0</v>
      </c>
      <c r="V18" s="1778"/>
      <c r="W18" s="1776"/>
      <c r="X18" s="1777">
        <f>IF(ISERROR(+W20/$BM20), "-", +W20/$BM20)</f>
        <v>0</v>
      </c>
      <c r="Y18" s="1778"/>
      <c r="Z18" s="1776"/>
      <c r="AA18" s="1777">
        <f>IF(ISERROR(+Z20/$BM20), "-", +Z20/$BM20)</f>
        <v>0</v>
      </c>
      <c r="AB18" s="1776"/>
      <c r="AC18" s="1776"/>
      <c r="AD18" s="1777">
        <f>IF(ISERROR(+AC20/$BM20), "-", +AC20/$BM20)</f>
        <v>0</v>
      </c>
      <c r="AE18" s="1776"/>
      <c r="AF18" s="1776"/>
      <c r="AG18" s="1777">
        <f>IF(ISERROR(+AF20/$BM20), "-", +AF20/$BM20)</f>
        <v>0</v>
      </c>
      <c r="AH18" s="1776"/>
      <c r="AI18" s="1776"/>
      <c r="AJ18" s="1777">
        <f>IF(ISERROR(+AI20/$BM20), "-", +AI20/$BM20)</f>
        <v>0</v>
      </c>
      <c r="AK18" s="1776"/>
      <c r="AL18" s="1776"/>
      <c r="AM18" s="1777">
        <f>IF(ISERROR(+AL20/$BM20), "-", +AL20/$BM20)</f>
        <v>0</v>
      </c>
      <c r="AN18" s="1778"/>
      <c r="AO18" s="1776"/>
      <c r="AP18" s="1777">
        <f>IF(ISERROR(+AO20/$BM20), "-", +AO20/$BM20)</f>
        <v>0</v>
      </c>
      <c r="AQ18" s="1776"/>
      <c r="AR18" s="1776"/>
      <c r="AS18" s="1777">
        <f>IF(ISERROR(+AR20/$BM20), "-", +AR20/$BM20)</f>
        <v>0</v>
      </c>
      <c r="AT18" s="1778"/>
      <c r="AU18" s="1776"/>
      <c r="AV18" s="1777">
        <f>IF(ISERROR(+AU20/$BM20), "-", +AU20/$BM20)</f>
        <v>0</v>
      </c>
      <c r="AW18" s="1778"/>
      <c r="AX18" s="1776"/>
      <c r="AY18" s="1777">
        <f>IF(ISERROR(+AX20/$BM20), "-", +AX20/$BM20)</f>
        <v>0</v>
      </c>
      <c r="AZ18" s="1776"/>
      <c r="BA18" s="1776"/>
      <c r="BB18" s="1777">
        <f>IF(ISERROR(+BA20/$BM20), "-", +BA20/$BM20)</f>
        <v>0</v>
      </c>
      <c r="BC18" s="1778"/>
      <c r="BD18" s="1776"/>
      <c r="BE18" s="1777">
        <f>IF(ISERROR(+BD20/$BM20), "-", +BD20/$BM20)</f>
        <v>0</v>
      </c>
      <c r="BF18" s="1778"/>
      <c r="BG18" s="1776"/>
      <c r="BH18" s="1777">
        <f>IF(ISERROR(+BG20/$BM20), "-", +BG20/$BM20)</f>
        <v>0</v>
      </c>
      <c r="BI18" s="1776"/>
      <c r="BJ18" s="1776"/>
      <c r="BK18" s="1777">
        <f>IF(ISERROR(+BJ20/$BM20), "-", +BJ20/$BM20)</f>
        <v>0</v>
      </c>
      <c r="BL18" s="1778"/>
      <c r="BM18" s="1776"/>
      <c r="BN18" s="1775">
        <f>IF(ISERROR(+BM20/$BM20), "-", +BM20/$BM20)</f>
        <v>1</v>
      </c>
    </row>
    <row r="19" spans="1:66" s="1768" customFormat="1" ht="29.25" customHeight="1" thickBot="1">
      <c r="B19" s="2293" t="s">
        <v>1029</v>
      </c>
      <c r="C19" s="2294"/>
      <c r="D19" s="1769"/>
      <c r="E19" s="1770"/>
      <c r="F19" s="1773">
        <f>IF(ISERROR(F20/$F20), "0", (F20/$F20))</f>
        <v>1</v>
      </c>
      <c r="G19" s="1771"/>
      <c r="H19" s="1771"/>
      <c r="I19" s="1774">
        <f>IF(ISERROR(I20/$F20), "0", (I20/$F20))</f>
        <v>1.8965227364617634</v>
      </c>
      <c r="J19" s="1772"/>
      <c r="K19" s="1771"/>
      <c r="L19" s="1774">
        <f>IF(ISERROR(L20/$F20), "0", (L20/$F20))</f>
        <v>5.7260491357875569</v>
      </c>
      <c r="M19" s="1771"/>
      <c r="N19" s="1771"/>
      <c r="O19" s="1774">
        <f>IF(ISERROR(O20/$F20), "0", (O20/$F20))</f>
        <v>0</v>
      </c>
      <c r="P19" s="1772"/>
      <c r="Q19" s="1771"/>
      <c r="R19" s="1774">
        <f>IF(ISERROR(R20/$F20), "0", (R20/$F20))</f>
        <v>0</v>
      </c>
      <c r="S19" s="1772"/>
      <c r="T19" s="1771"/>
      <c r="U19" s="1774">
        <f>IF(ISERROR(U20/$F20), "0", (U20/$F20))</f>
        <v>0</v>
      </c>
      <c r="V19" s="1772"/>
      <c r="W19" s="1771"/>
      <c r="X19" s="1774">
        <f>IF(ISERROR(X20/$F20), "0", (X20/$F20))</f>
        <v>0</v>
      </c>
      <c r="Y19" s="1772"/>
      <c r="Z19" s="1771"/>
      <c r="AA19" s="1774">
        <f>IF(ISERROR(AA20/$F20), "0", (AA20/$F20))</f>
        <v>0</v>
      </c>
      <c r="AB19" s="1771"/>
      <c r="AC19" s="1771"/>
      <c r="AD19" s="1774">
        <f>IF(ISERROR(AD20/$F20), "0", (AD20/$F20))</f>
        <v>0</v>
      </c>
      <c r="AE19" s="1771"/>
      <c r="AF19" s="1771"/>
      <c r="AG19" s="1774">
        <f>IF(ISERROR(AG20/$F20), "0", (AG20/$F20))</f>
        <v>0</v>
      </c>
      <c r="AH19" s="1771"/>
      <c r="AI19" s="1771"/>
      <c r="AJ19" s="1774">
        <f>IF(ISERROR(AJ20/$F20), "0", (AJ20/$F20))</f>
        <v>0</v>
      </c>
      <c r="AK19" s="1771"/>
      <c r="AL19" s="1771"/>
      <c r="AM19" s="1774">
        <f>IF(ISERROR(AM20/$F20), "0", (AM20/$F20))</f>
        <v>0</v>
      </c>
      <c r="AN19" s="1772"/>
      <c r="AO19" s="1771"/>
      <c r="AP19" s="1774">
        <f>IF(ISERROR(AP20/$F20), "0", (AP20/$F20))</f>
        <v>0</v>
      </c>
      <c r="AQ19" s="1771"/>
      <c r="AR19" s="1771"/>
      <c r="AS19" s="1774">
        <f>IF(ISERROR(AS20/$F20), "0", (AS20/$F20))</f>
        <v>0</v>
      </c>
      <c r="AT19" s="1772"/>
      <c r="AU19" s="1771"/>
      <c r="AV19" s="1774">
        <f>IF(ISERROR(AV20/$F20), "0", (AV20/$F20))</f>
        <v>0</v>
      </c>
      <c r="AW19" s="1772"/>
      <c r="AX19" s="1771"/>
      <c r="AY19" s="1774">
        <f>IF(ISERROR(AY20/$F20), "0", (AY20/$F20))</f>
        <v>0</v>
      </c>
      <c r="AZ19" s="1771"/>
      <c r="BA19" s="1771"/>
      <c r="BB19" s="1774">
        <f>IF(ISERROR(BB20/$F20), "0", (BB20/$F20))</f>
        <v>0</v>
      </c>
      <c r="BC19" s="1772"/>
      <c r="BD19" s="1771"/>
      <c r="BE19" s="1774">
        <f>IF(ISERROR(BE20/$F20), "0", (BE20/$F20))</f>
        <v>0</v>
      </c>
      <c r="BF19" s="1772"/>
      <c r="BG19" s="1771"/>
      <c r="BH19" s="1774">
        <f>IF(ISERROR(BH20/$F20), "0", (BH20/$F20))</f>
        <v>0</v>
      </c>
      <c r="BI19" s="1771"/>
      <c r="BJ19" s="1771"/>
      <c r="BK19" s="1774">
        <f>IF(ISERROR(BK20/$F20), "0", (BK20/$F20))</f>
        <v>0</v>
      </c>
      <c r="BL19" s="1772"/>
      <c r="BM19" s="1771"/>
      <c r="BN19" s="1773">
        <f>IF(ISERROR(BN20/$F20), "0", (BN20/$F20))</f>
        <v>8.6225718722493205</v>
      </c>
    </row>
    <row r="20" spans="1:66" s="476" customFormat="1" ht="20.25" customHeight="1">
      <c r="A20" s="1760"/>
      <c r="B20" s="2295" t="s">
        <v>76</v>
      </c>
      <c r="C20" s="2296"/>
      <c r="D20" s="1761">
        <f>SUM(D22:D38)</f>
        <v>136908</v>
      </c>
      <c r="E20" s="1762">
        <f>SUM(E22:E38)</f>
        <v>169773.7624332612</v>
      </c>
      <c r="F20" s="1763">
        <f>IF(ISERROR(E20/D20), "0", (E20/D20))</f>
        <v>1.240057282505487</v>
      </c>
      <c r="G20" s="1762">
        <f>SUM(G22:G38)</f>
        <v>16260</v>
      </c>
      <c r="H20" s="1762">
        <f>SUM(H22:H38)</f>
        <v>38240.216468590836</v>
      </c>
      <c r="I20" s="1764">
        <f>IF(ISERROR(H20/G20), "0", (H20/G20))</f>
        <v>2.3517968307866441</v>
      </c>
      <c r="J20" s="1765">
        <f>SUM(J22:J38)</f>
        <v>1884</v>
      </c>
      <c r="K20" s="1762">
        <f>SUM(K22:K38)</f>
        <v>13377.584905660377</v>
      </c>
      <c r="L20" s="1764">
        <f>IF(ISERROR(K20/J20), "0", (K20/J20))</f>
        <v>7.10062893081761</v>
      </c>
      <c r="M20" s="1765">
        <f>SUM(M22:M38)</f>
        <v>0</v>
      </c>
      <c r="N20" s="1762">
        <f>SUM(N22:N38)</f>
        <v>0</v>
      </c>
      <c r="O20" s="1764" t="str">
        <f>IF(ISERROR(N20/M20), "0", (N20/M20))</f>
        <v>0</v>
      </c>
      <c r="P20" s="1765">
        <f>SUM(P22:P38)</f>
        <v>0</v>
      </c>
      <c r="Q20" s="1762">
        <f>SUM(Q22:Q38)</f>
        <v>0</v>
      </c>
      <c r="R20" s="1764" t="str">
        <f>IF(ISERROR(Q20/P20), "0", (Q20/P20))</f>
        <v>0</v>
      </c>
      <c r="S20" s="1765">
        <f>SUM(S22:S38)</f>
        <v>0</v>
      </c>
      <c r="T20" s="1762">
        <f>SUM(T22:T38)</f>
        <v>0</v>
      </c>
      <c r="U20" s="1764" t="str">
        <f>IF(ISERROR(T20/S20), "0", (T20/S20))</f>
        <v>0</v>
      </c>
      <c r="V20" s="1765">
        <f>SUM(V22:V38)</f>
        <v>0</v>
      </c>
      <c r="W20" s="1762">
        <f>SUM(W22:W38)</f>
        <v>0</v>
      </c>
      <c r="X20" s="1764" t="str">
        <f>IF(ISERROR(W20/V20), "0", (W20/V20))</f>
        <v>0</v>
      </c>
      <c r="Y20" s="1765">
        <f>SUM(Y22:Y38)</f>
        <v>0</v>
      </c>
      <c r="Z20" s="1762">
        <f>SUM(Z22:Z38)</f>
        <v>0</v>
      </c>
      <c r="AA20" s="1764" t="str">
        <f>IF(ISERROR(Z20/Y20), "0", (Z20/Y20))</f>
        <v>0</v>
      </c>
      <c r="AB20" s="1765">
        <f>SUM(AB22:AB38)</f>
        <v>0</v>
      </c>
      <c r="AC20" s="1762">
        <f>SUM(AC22:AC38)</f>
        <v>0</v>
      </c>
      <c r="AD20" s="1764" t="str">
        <f>IF(ISERROR(AC20/AB20), "0", (AC20/AB20))</f>
        <v>0</v>
      </c>
      <c r="AE20" s="1765">
        <f>SUM(AE22:AE38)</f>
        <v>0</v>
      </c>
      <c r="AF20" s="1762">
        <f>SUM(AF22:AF38)</f>
        <v>0</v>
      </c>
      <c r="AG20" s="1764" t="str">
        <f>IF(ISERROR(AF20/AE20), "0", (AF20/AE20))</f>
        <v>0</v>
      </c>
      <c r="AH20" s="1765">
        <f>SUM(AH22:AH38)</f>
        <v>0</v>
      </c>
      <c r="AI20" s="1762">
        <f>SUM(AI22:AI38)</f>
        <v>0</v>
      </c>
      <c r="AJ20" s="1764" t="str">
        <f>IF(ISERROR(AI20/AH20), "0", (AI20/AH20))</f>
        <v>0</v>
      </c>
      <c r="AK20" s="1765">
        <f>SUM(AK22:AK38)</f>
        <v>0</v>
      </c>
      <c r="AL20" s="1762">
        <f>SUM(AL22:AL38)</f>
        <v>0</v>
      </c>
      <c r="AM20" s="1764" t="str">
        <f>IF(ISERROR(AL20/AK20), "0", (AL20/AK20))</f>
        <v>0</v>
      </c>
      <c r="AN20" s="1765">
        <f>SUM(AN22:AN38)</f>
        <v>0</v>
      </c>
      <c r="AO20" s="1762">
        <f>SUM(AO22:AO38)</f>
        <v>0</v>
      </c>
      <c r="AP20" s="1764" t="str">
        <f>IF(ISERROR(AO20/AN20), "0", (AO20/AN20))</f>
        <v>0</v>
      </c>
      <c r="AQ20" s="1765">
        <f>SUM(AQ22:AQ38)</f>
        <v>0</v>
      </c>
      <c r="AR20" s="1762">
        <f>SUM(AR22:AR38)</f>
        <v>0</v>
      </c>
      <c r="AS20" s="1764" t="str">
        <f>IF(ISERROR(AR20/AQ20), "0", (AR20/AQ20))</f>
        <v>0</v>
      </c>
      <c r="AT20" s="1765">
        <f>SUM(AT22:AT38)</f>
        <v>0</v>
      </c>
      <c r="AU20" s="1762">
        <f>SUM(AU22:AU38)</f>
        <v>0</v>
      </c>
      <c r="AV20" s="1764" t="str">
        <f>IF(ISERROR(AU20/AT20), "0", (AU20/AT20))</f>
        <v>0</v>
      </c>
      <c r="AW20" s="1765">
        <f>SUM(AW22:AW38)</f>
        <v>0</v>
      </c>
      <c r="AX20" s="1762">
        <f>SUM(AX22:AX38)</f>
        <v>0</v>
      </c>
      <c r="AY20" s="1764" t="str">
        <f>IF(ISERROR(AX20/AW20), "0", (AX20/AW20))</f>
        <v>0</v>
      </c>
      <c r="AZ20" s="1765">
        <f>SUM(AZ22:AZ38)</f>
        <v>0</v>
      </c>
      <c r="BA20" s="1762">
        <f>SUM(BA22:BA38)</f>
        <v>0</v>
      </c>
      <c r="BB20" s="1764" t="str">
        <f>IF(ISERROR(BA20/AZ20), "0", (BA20/AZ20))</f>
        <v>0</v>
      </c>
      <c r="BC20" s="1765">
        <f>SUM(BC22:BC38)</f>
        <v>0</v>
      </c>
      <c r="BD20" s="1762">
        <f>SUM(BD22:BD38)</f>
        <v>0</v>
      </c>
      <c r="BE20" s="1764" t="str">
        <f>IF(ISERROR(BD20/BC20), "0", (BD20/BC20))</f>
        <v>0</v>
      </c>
      <c r="BF20" s="1765">
        <f>SUM(BF22:BF38)</f>
        <v>0</v>
      </c>
      <c r="BG20" s="1762">
        <f>SUM(BG22:BG38)</f>
        <v>0</v>
      </c>
      <c r="BH20" s="1764" t="str">
        <f>IF(ISERROR(BG20/BF20), "0", (BG20/BF20))</f>
        <v>0</v>
      </c>
      <c r="BI20" s="1765">
        <f>SUM(BI22:BI38)</f>
        <v>0</v>
      </c>
      <c r="BJ20" s="1762">
        <f>SUM(BJ22:BJ38)</f>
        <v>0</v>
      </c>
      <c r="BK20" s="1764" t="str">
        <f>IF(ISERROR(BJ20/BI20), "0", (BJ20/BI20))</f>
        <v>0</v>
      </c>
      <c r="BL20" s="1766">
        <f>+D20+G20+J20+M20+P20+S20+V20+Y20+AB20+AE20+AH20+AK20+AN20+AQ20+AT20+AW20+AZ20+BC20+BF20+BI20</f>
        <v>155052</v>
      </c>
      <c r="BM20" s="1559">
        <f>+E20+H20+K20+N20+Q20+T20+W20+Z20+AC20+AF20+AI20+AL20+AO20+AR20+AU20+AX20+BA20+BD20+BG20+BJ20</f>
        <v>221391.5638075124</v>
      </c>
      <c r="BN20" s="1767">
        <f>+F20+I20+L20+O20+R20+U20+X20+AA20+AD20+AG20+AJ20+AM20+AP20+AS20+AV20+AY20+BB20+BE20+BH20+BK20</f>
        <v>10.692483044109741</v>
      </c>
    </row>
    <row r="21" spans="1:66" s="479" customFormat="1" ht="30" customHeight="1">
      <c r="A21" s="496"/>
      <c r="B21" s="498"/>
      <c r="C21" s="499" t="s">
        <v>1464</v>
      </c>
      <c r="D21" s="564"/>
      <c r="E21" s="499"/>
      <c r="F21" s="565"/>
      <c r="G21" s="499"/>
      <c r="H21" s="499"/>
      <c r="I21" s="499"/>
      <c r="J21" s="498"/>
      <c r="K21" s="499"/>
      <c r="L21" s="505"/>
      <c r="M21" s="499"/>
      <c r="N21" s="499"/>
      <c r="O21" s="505"/>
      <c r="P21" s="498"/>
      <c r="Q21" s="499"/>
      <c r="R21" s="499"/>
      <c r="S21" s="498"/>
      <c r="T21" s="499"/>
      <c r="U21" s="499"/>
      <c r="V21" s="498"/>
      <c r="W21" s="499"/>
      <c r="X21" s="499"/>
      <c r="Y21" s="498"/>
      <c r="Z21" s="499"/>
      <c r="AA21" s="505"/>
      <c r="AB21" s="499"/>
      <c r="AC21" s="499"/>
      <c r="AD21" s="505"/>
      <c r="AE21" s="499"/>
      <c r="AF21" s="499"/>
      <c r="AG21" s="505"/>
      <c r="AH21" s="499"/>
      <c r="AI21" s="499"/>
      <c r="AJ21" s="505"/>
      <c r="AK21" s="499"/>
      <c r="AL21" s="499"/>
      <c r="AM21" s="499"/>
      <c r="AN21" s="498"/>
      <c r="AO21" s="499"/>
      <c r="AP21" s="505"/>
      <c r="AQ21" s="499"/>
      <c r="AR21" s="499"/>
      <c r="AS21" s="505"/>
      <c r="AT21" s="498"/>
      <c r="AU21" s="499"/>
      <c r="AV21" s="499"/>
      <c r="AW21" s="498"/>
      <c r="AX21" s="499"/>
      <c r="AY21" s="505"/>
      <c r="AZ21" s="499"/>
      <c r="BA21" s="499"/>
      <c r="BB21" s="506"/>
      <c r="BC21" s="507"/>
      <c r="BD21" s="508"/>
      <c r="BE21" s="508"/>
      <c r="BF21" s="507"/>
      <c r="BG21" s="508"/>
      <c r="BH21" s="506"/>
      <c r="BI21" s="508"/>
      <c r="BJ21" s="508"/>
      <c r="BK21" s="506"/>
      <c r="BL21" s="507"/>
      <c r="BM21" s="508"/>
      <c r="BN21" s="509"/>
    </row>
    <row r="22" spans="1:66" s="479" customFormat="1" ht="12.75">
      <c r="A22" s="510" t="s">
        <v>1467</v>
      </c>
      <c r="B22" s="498"/>
      <c r="C22" s="1779">
        <f t="shared" ref="C22:C27" si="0">+F58</f>
        <v>1</v>
      </c>
      <c r="D22" s="566">
        <f>D40/$D$46*$D$47</f>
        <v>113800.52612736018</v>
      </c>
      <c r="E22" s="529">
        <f>+D22*$C22</f>
        <v>113800.52612736018</v>
      </c>
      <c r="F22" s="567" t="s">
        <v>1385</v>
      </c>
      <c r="G22" s="533"/>
      <c r="H22" s="529">
        <f>+G22*$C22</f>
        <v>0</v>
      </c>
      <c r="I22" s="532" t="s">
        <v>1385</v>
      </c>
      <c r="J22" s="531"/>
      <c r="K22" s="529">
        <f>+J22*$C22</f>
        <v>0</v>
      </c>
      <c r="L22" s="530" t="s">
        <v>1385</v>
      </c>
      <c r="M22" s="533"/>
      <c r="N22" s="529">
        <f>+M22*$C22</f>
        <v>0</v>
      </c>
      <c r="O22" s="530" t="s">
        <v>1385</v>
      </c>
      <c r="P22" s="531"/>
      <c r="Q22" s="529">
        <f>+P22*$C22</f>
        <v>0</v>
      </c>
      <c r="R22" s="532" t="s">
        <v>1385</v>
      </c>
      <c r="S22" s="531"/>
      <c r="T22" s="529">
        <f>+S22*$C22</f>
        <v>0</v>
      </c>
      <c r="U22" s="532" t="s">
        <v>1385</v>
      </c>
      <c r="V22" s="531"/>
      <c r="W22" s="529">
        <f>+V22*$C22</f>
        <v>0</v>
      </c>
      <c r="X22" s="532" t="s">
        <v>1385</v>
      </c>
      <c r="Y22" s="531"/>
      <c r="Z22" s="529">
        <f>+Y22*$C22</f>
        <v>0</v>
      </c>
      <c r="AA22" s="530" t="s">
        <v>1385</v>
      </c>
      <c r="AB22" s="533"/>
      <c r="AC22" s="529">
        <f>+AB22*$C22</f>
        <v>0</v>
      </c>
      <c r="AD22" s="530" t="s">
        <v>1385</v>
      </c>
      <c r="AE22" s="533"/>
      <c r="AF22" s="529">
        <f>+AE22*$C22</f>
        <v>0</v>
      </c>
      <c r="AG22" s="530" t="s">
        <v>1385</v>
      </c>
      <c r="AH22" s="533"/>
      <c r="AI22" s="529">
        <f>+AH22*$C22</f>
        <v>0</v>
      </c>
      <c r="AJ22" s="530" t="s">
        <v>1385</v>
      </c>
      <c r="AK22" s="533"/>
      <c r="AL22" s="529">
        <f>+AK22*$C22</f>
        <v>0</v>
      </c>
      <c r="AM22" s="532" t="s">
        <v>1385</v>
      </c>
      <c r="AN22" s="531"/>
      <c r="AO22" s="529">
        <f>+AN22*$C22</f>
        <v>0</v>
      </c>
      <c r="AP22" s="530" t="s">
        <v>1385</v>
      </c>
      <c r="AQ22" s="533"/>
      <c r="AR22" s="529">
        <f>+AQ22*$C22</f>
        <v>0</v>
      </c>
      <c r="AS22" s="530" t="s">
        <v>1385</v>
      </c>
      <c r="AT22" s="533"/>
      <c r="AU22" s="529">
        <f>+AT22*$C22</f>
        <v>0</v>
      </c>
      <c r="AV22" s="532" t="s">
        <v>1385</v>
      </c>
      <c r="AW22" s="531"/>
      <c r="AX22" s="529">
        <f>+AW22*$C22</f>
        <v>0</v>
      </c>
      <c r="AY22" s="530" t="s">
        <v>1385</v>
      </c>
      <c r="AZ22" s="533"/>
      <c r="BA22" s="529">
        <f>+AZ22*$C22</f>
        <v>0</v>
      </c>
      <c r="BB22" s="534"/>
      <c r="BC22" s="533"/>
      <c r="BD22" s="529">
        <f>+BC22*$C22</f>
        <v>0</v>
      </c>
      <c r="BE22" s="532" t="s">
        <v>1385</v>
      </c>
      <c r="BF22" s="531"/>
      <c r="BG22" s="529">
        <f>+BF22*$C22</f>
        <v>0</v>
      </c>
      <c r="BH22" s="530" t="s">
        <v>1385</v>
      </c>
      <c r="BI22" s="533"/>
      <c r="BJ22" s="529">
        <f>+BI22*$C22</f>
        <v>0</v>
      </c>
      <c r="BK22" s="534"/>
      <c r="BL22" s="535">
        <f t="shared" ref="BL22:BL38" si="1">+D22+G22+J22+M22+P22+S22+V22+Y22+AB22+AE22+AH22+AK22+AN22+AQ22+AT22+AW22+AZ22+BC22+BF22+BI22</f>
        <v>113800.52612736018</v>
      </c>
      <c r="BM22" s="536">
        <f t="shared" ref="BM22:BM38" si="2">+E22+H22+K22+N22+Q22+T22+W22+Z22+AC22+AF22+AI22+AL22+AO22+AR22+AU22+AX22+BA22+BD22+BG22+BJ22</f>
        <v>113800.52612736018</v>
      </c>
      <c r="BN22" s="537"/>
    </row>
    <row r="23" spans="1:66" s="479" customFormat="1" ht="25.5">
      <c r="A23" s="510" t="s">
        <v>1482</v>
      </c>
      <c r="B23" s="498"/>
      <c r="C23" s="1779">
        <f t="shared" si="0"/>
        <v>1</v>
      </c>
      <c r="D23" s="566">
        <f>D41/$D$46*$D$47</f>
        <v>0</v>
      </c>
      <c r="E23" s="539">
        <f t="shared" ref="E23:E38" si="3">+D23*$C23</f>
        <v>0</v>
      </c>
      <c r="F23" s="569"/>
      <c r="G23" s="543"/>
      <c r="H23" s="539">
        <f t="shared" ref="H23:H38" si="4">+G23*$C23</f>
        <v>0</v>
      </c>
      <c r="I23" s="542"/>
      <c r="J23" s="541"/>
      <c r="K23" s="539">
        <f t="shared" ref="K23:K38" si="5">+J23*$C23</f>
        <v>0</v>
      </c>
      <c r="L23" s="540"/>
      <c r="M23" s="543"/>
      <c r="N23" s="539">
        <f t="shared" ref="N23:N38" si="6">+M23*$C23</f>
        <v>0</v>
      </c>
      <c r="O23" s="540"/>
      <c r="P23" s="541"/>
      <c r="Q23" s="539">
        <f t="shared" ref="Q23:Q38" si="7">+P23*$C23</f>
        <v>0</v>
      </c>
      <c r="R23" s="542"/>
      <c r="S23" s="541"/>
      <c r="T23" s="539">
        <f t="shared" ref="T23:T38" si="8">+S23*$C23</f>
        <v>0</v>
      </c>
      <c r="U23" s="542"/>
      <c r="V23" s="541"/>
      <c r="W23" s="539">
        <f t="shared" ref="W23:W38" si="9">+V23*$C23</f>
        <v>0</v>
      </c>
      <c r="X23" s="542"/>
      <c r="Y23" s="541"/>
      <c r="Z23" s="539">
        <f t="shared" ref="Z23:Z38" si="10">+Y23*$C23</f>
        <v>0</v>
      </c>
      <c r="AA23" s="540"/>
      <c r="AB23" s="543"/>
      <c r="AC23" s="539">
        <f t="shared" ref="AC23:AC38" si="11">+AB23*$C23</f>
        <v>0</v>
      </c>
      <c r="AD23" s="540"/>
      <c r="AE23" s="543"/>
      <c r="AF23" s="539">
        <f t="shared" ref="AF23:AF38" si="12">+AE23*$C23</f>
        <v>0</v>
      </c>
      <c r="AG23" s="540"/>
      <c r="AH23" s="543"/>
      <c r="AI23" s="539">
        <f t="shared" ref="AI23:AI38" si="13">+AH23*$C23</f>
        <v>0</v>
      </c>
      <c r="AJ23" s="540"/>
      <c r="AK23" s="543"/>
      <c r="AL23" s="539">
        <f t="shared" ref="AL23:AL38" si="14">+AK23*$C23</f>
        <v>0</v>
      </c>
      <c r="AM23" s="542"/>
      <c r="AN23" s="541"/>
      <c r="AO23" s="539">
        <f t="shared" ref="AO23:AO38" si="15">+AN23*$C23</f>
        <v>0</v>
      </c>
      <c r="AP23" s="540"/>
      <c r="AQ23" s="543"/>
      <c r="AR23" s="539">
        <f t="shared" ref="AR23:AR38" si="16">+AQ23*$C23</f>
        <v>0</v>
      </c>
      <c r="AS23" s="540"/>
      <c r="AT23" s="543"/>
      <c r="AU23" s="539">
        <f t="shared" ref="AU23:AU38" si="17">+AT23*$C23</f>
        <v>0</v>
      </c>
      <c r="AV23" s="542"/>
      <c r="AW23" s="541"/>
      <c r="AX23" s="539">
        <f t="shared" ref="AX23:AX38" si="18">+AW23*$C23</f>
        <v>0</v>
      </c>
      <c r="AY23" s="540"/>
      <c r="AZ23" s="543"/>
      <c r="BA23" s="539">
        <f t="shared" ref="BA23:BA38" si="19">+AZ23*$C23</f>
        <v>0</v>
      </c>
      <c r="BB23" s="544"/>
      <c r="BC23" s="543"/>
      <c r="BD23" s="539">
        <f t="shared" ref="BD23:BD38" si="20">+BC23*$C23</f>
        <v>0</v>
      </c>
      <c r="BE23" s="542"/>
      <c r="BF23" s="541"/>
      <c r="BG23" s="539">
        <f t="shared" ref="BG23:BG38" si="21">+BF23*$C23</f>
        <v>0</v>
      </c>
      <c r="BH23" s="540"/>
      <c r="BI23" s="543"/>
      <c r="BJ23" s="539">
        <f t="shared" ref="BJ23:BJ38" si="22">+BI23*$C23</f>
        <v>0</v>
      </c>
      <c r="BK23" s="544"/>
      <c r="BL23" s="545">
        <f t="shared" si="1"/>
        <v>0</v>
      </c>
      <c r="BM23" s="546">
        <f t="shared" si="2"/>
        <v>0</v>
      </c>
      <c r="BN23" s="547"/>
    </row>
    <row r="24" spans="1:66" s="479" customFormat="1" ht="12.75">
      <c r="A24" s="510" t="s">
        <v>1468</v>
      </c>
      <c r="B24" s="498"/>
      <c r="C24" s="1779">
        <f t="shared" si="0"/>
        <v>2</v>
      </c>
      <c r="D24" s="566">
        <f>D42/$D$46*$D$47</f>
        <v>13349.18531201843</v>
      </c>
      <c r="E24" s="539">
        <f t="shared" si="3"/>
        <v>26698.370624036859</v>
      </c>
      <c r="F24" s="569" t="s">
        <v>1385</v>
      </c>
      <c r="G24" s="543"/>
      <c r="H24" s="539">
        <f t="shared" si="4"/>
        <v>0</v>
      </c>
      <c r="I24" s="542" t="s">
        <v>1385</v>
      </c>
      <c r="J24" s="541"/>
      <c r="K24" s="539">
        <f t="shared" si="5"/>
        <v>0</v>
      </c>
      <c r="L24" s="540" t="s">
        <v>1385</v>
      </c>
      <c r="M24" s="543"/>
      <c r="N24" s="539">
        <f t="shared" si="6"/>
        <v>0</v>
      </c>
      <c r="O24" s="540" t="s">
        <v>1385</v>
      </c>
      <c r="P24" s="541"/>
      <c r="Q24" s="539">
        <f t="shared" si="7"/>
        <v>0</v>
      </c>
      <c r="R24" s="542" t="s">
        <v>1385</v>
      </c>
      <c r="S24" s="541"/>
      <c r="T24" s="539">
        <f t="shared" si="8"/>
        <v>0</v>
      </c>
      <c r="U24" s="542" t="s">
        <v>1385</v>
      </c>
      <c r="V24" s="541"/>
      <c r="W24" s="539">
        <f t="shared" si="9"/>
        <v>0</v>
      </c>
      <c r="X24" s="542" t="s">
        <v>1385</v>
      </c>
      <c r="Y24" s="541"/>
      <c r="Z24" s="539">
        <f t="shared" si="10"/>
        <v>0</v>
      </c>
      <c r="AA24" s="540" t="s">
        <v>1385</v>
      </c>
      <c r="AB24" s="543"/>
      <c r="AC24" s="539">
        <f t="shared" si="11"/>
        <v>0</v>
      </c>
      <c r="AD24" s="540" t="s">
        <v>1385</v>
      </c>
      <c r="AE24" s="543"/>
      <c r="AF24" s="539">
        <f t="shared" si="12"/>
        <v>0</v>
      </c>
      <c r="AG24" s="540" t="s">
        <v>1385</v>
      </c>
      <c r="AH24" s="543"/>
      <c r="AI24" s="539">
        <f t="shared" si="13"/>
        <v>0</v>
      </c>
      <c r="AJ24" s="540" t="s">
        <v>1385</v>
      </c>
      <c r="AK24" s="543"/>
      <c r="AL24" s="539">
        <f t="shared" si="14"/>
        <v>0</v>
      </c>
      <c r="AM24" s="542" t="s">
        <v>1385</v>
      </c>
      <c r="AN24" s="541"/>
      <c r="AO24" s="539">
        <f t="shared" si="15"/>
        <v>0</v>
      </c>
      <c r="AP24" s="540" t="s">
        <v>1385</v>
      </c>
      <c r="AQ24" s="543"/>
      <c r="AR24" s="539">
        <f t="shared" si="16"/>
        <v>0</v>
      </c>
      <c r="AS24" s="540" t="s">
        <v>1385</v>
      </c>
      <c r="AT24" s="543"/>
      <c r="AU24" s="539">
        <f t="shared" si="17"/>
        <v>0</v>
      </c>
      <c r="AV24" s="542" t="s">
        <v>1385</v>
      </c>
      <c r="AW24" s="541"/>
      <c r="AX24" s="539">
        <f t="shared" si="18"/>
        <v>0</v>
      </c>
      <c r="AY24" s="540" t="s">
        <v>1385</v>
      </c>
      <c r="AZ24" s="543"/>
      <c r="BA24" s="539">
        <f t="shared" si="19"/>
        <v>0</v>
      </c>
      <c r="BB24" s="544"/>
      <c r="BC24" s="543"/>
      <c r="BD24" s="539">
        <f t="shared" si="20"/>
        <v>0</v>
      </c>
      <c r="BE24" s="542" t="s">
        <v>1385</v>
      </c>
      <c r="BF24" s="541"/>
      <c r="BG24" s="539">
        <f t="shared" si="21"/>
        <v>0</v>
      </c>
      <c r="BH24" s="540" t="s">
        <v>1385</v>
      </c>
      <c r="BI24" s="543"/>
      <c r="BJ24" s="539">
        <f t="shared" si="22"/>
        <v>0</v>
      </c>
      <c r="BK24" s="544"/>
      <c r="BL24" s="545">
        <f t="shared" si="1"/>
        <v>13349.18531201843</v>
      </c>
      <c r="BM24" s="546">
        <f t="shared" si="2"/>
        <v>26698.370624036859</v>
      </c>
      <c r="BN24" s="547"/>
    </row>
    <row r="25" spans="1:66" s="479" customFormat="1" ht="25.5">
      <c r="A25" s="510" t="s">
        <v>1483</v>
      </c>
      <c r="B25" s="498"/>
      <c r="C25" s="1779">
        <f t="shared" si="0"/>
        <v>1</v>
      </c>
      <c r="D25" s="566">
        <f>D43/$D$46*$D$47</f>
        <v>0</v>
      </c>
      <c r="E25" s="539">
        <f t="shared" si="3"/>
        <v>0</v>
      </c>
      <c r="F25" s="569" t="s">
        <v>1385</v>
      </c>
      <c r="G25" s="543"/>
      <c r="H25" s="539">
        <f t="shared" si="4"/>
        <v>0</v>
      </c>
      <c r="I25" s="542" t="s">
        <v>1385</v>
      </c>
      <c r="J25" s="541"/>
      <c r="K25" s="539">
        <f t="shared" si="5"/>
        <v>0</v>
      </c>
      <c r="L25" s="540" t="s">
        <v>1385</v>
      </c>
      <c r="M25" s="543"/>
      <c r="N25" s="539">
        <f t="shared" si="6"/>
        <v>0</v>
      </c>
      <c r="O25" s="540" t="s">
        <v>1385</v>
      </c>
      <c r="P25" s="541"/>
      <c r="Q25" s="539">
        <f t="shared" si="7"/>
        <v>0</v>
      </c>
      <c r="R25" s="542" t="s">
        <v>1385</v>
      </c>
      <c r="S25" s="541"/>
      <c r="T25" s="539">
        <f t="shared" si="8"/>
        <v>0</v>
      </c>
      <c r="U25" s="542" t="s">
        <v>1385</v>
      </c>
      <c r="V25" s="541"/>
      <c r="W25" s="539">
        <f t="shared" si="9"/>
        <v>0</v>
      </c>
      <c r="X25" s="542" t="s">
        <v>1385</v>
      </c>
      <c r="Y25" s="541"/>
      <c r="Z25" s="539">
        <f t="shared" si="10"/>
        <v>0</v>
      </c>
      <c r="AA25" s="540" t="s">
        <v>1385</v>
      </c>
      <c r="AB25" s="543"/>
      <c r="AC25" s="539">
        <f t="shared" si="11"/>
        <v>0</v>
      </c>
      <c r="AD25" s="540" t="s">
        <v>1385</v>
      </c>
      <c r="AE25" s="543"/>
      <c r="AF25" s="539">
        <f t="shared" si="12"/>
        <v>0</v>
      </c>
      <c r="AG25" s="540" t="s">
        <v>1385</v>
      </c>
      <c r="AH25" s="543"/>
      <c r="AI25" s="539">
        <f t="shared" si="13"/>
        <v>0</v>
      </c>
      <c r="AJ25" s="540" t="s">
        <v>1385</v>
      </c>
      <c r="AK25" s="543"/>
      <c r="AL25" s="539">
        <f t="shared" si="14"/>
        <v>0</v>
      </c>
      <c r="AM25" s="542" t="s">
        <v>1385</v>
      </c>
      <c r="AN25" s="541"/>
      <c r="AO25" s="539">
        <f t="shared" si="15"/>
        <v>0</v>
      </c>
      <c r="AP25" s="540" t="s">
        <v>1385</v>
      </c>
      <c r="AQ25" s="543"/>
      <c r="AR25" s="539">
        <f t="shared" si="16"/>
        <v>0</v>
      </c>
      <c r="AS25" s="540" t="s">
        <v>1385</v>
      </c>
      <c r="AT25" s="543"/>
      <c r="AU25" s="539">
        <f t="shared" si="17"/>
        <v>0</v>
      </c>
      <c r="AV25" s="542" t="s">
        <v>1385</v>
      </c>
      <c r="AW25" s="541"/>
      <c r="AX25" s="539">
        <f t="shared" si="18"/>
        <v>0</v>
      </c>
      <c r="AY25" s="540" t="s">
        <v>1385</v>
      </c>
      <c r="AZ25" s="543"/>
      <c r="BA25" s="539">
        <f t="shared" si="19"/>
        <v>0</v>
      </c>
      <c r="BB25" s="544"/>
      <c r="BC25" s="543"/>
      <c r="BD25" s="539">
        <f t="shared" si="20"/>
        <v>0</v>
      </c>
      <c r="BE25" s="542" t="s">
        <v>1385</v>
      </c>
      <c r="BF25" s="541"/>
      <c r="BG25" s="539">
        <f t="shared" si="21"/>
        <v>0</v>
      </c>
      <c r="BH25" s="540" t="s">
        <v>1385</v>
      </c>
      <c r="BI25" s="543"/>
      <c r="BJ25" s="539">
        <f t="shared" si="22"/>
        <v>0</v>
      </c>
      <c r="BK25" s="544"/>
      <c r="BL25" s="545">
        <f t="shared" si="1"/>
        <v>0</v>
      </c>
      <c r="BM25" s="546">
        <f t="shared" si="2"/>
        <v>0</v>
      </c>
      <c r="BN25" s="547"/>
    </row>
    <row r="26" spans="1:66" s="479" customFormat="1" ht="12.75">
      <c r="A26" s="510" t="s">
        <v>168</v>
      </c>
      <c r="B26" s="498"/>
      <c r="C26" s="1779">
        <f t="shared" si="0"/>
        <v>3</v>
      </c>
      <c r="D26" s="566">
        <f>D44/$D$46*$D$47</f>
        <v>9758.2885606213913</v>
      </c>
      <c r="E26" s="539">
        <f t="shared" si="3"/>
        <v>29274.865681864176</v>
      </c>
      <c r="F26" s="569" t="s">
        <v>1385</v>
      </c>
      <c r="G26" s="543"/>
      <c r="H26" s="539">
        <f t="shared" si="4"/>
        <v>0</v>
      </c>
      <c r="I26" s="542" t="s">
        <v>1385</v>
      </c>
      <c r="J26" s="541"/>
      <c r="K26" s="539">
        <f t="shared" si="5"/>
        <v>0</v>
      </c>
      <c r="L26" s="540" t="s">
        <v>1385</v>
      </c>
      <c r="M26" s="543"/>
      <c r="N26" s="539">
        <f t="shared" si="6"/>
        <v>0</v>
      </c>
      <c r="O26" s="540" t="s">
        <v>1385</v>
      </c>
      <c r="P26" s="541"/>
      <c r="Q26" s="539">
        <f t="shared" si="7"/>
        <v>0</v>
      </c>
      <c r="R26" s="542" t="s">
        <v>1385</v>
      </c>
      <c r="S26" s="541"/>
      <c r="T26" s="539">
        <f t="shared" si="8"/>
        <v>0</v>
      </c>
      <c r="U26" s="542" t="s">
        <v>1385</v>
      </c>
      <c r="V26" s="541"/>
      <c r="W26" s="539">
        <f t="shared" si="9"/>
        <v>0</v>
      </c>
      <c r="X26" s="542" t="s">
        <v>1385</v>
      </c>
      <c r="Y26" s="541"/>
      <c r="Z26" s="539">
        <f t="shared" si="10"/>
        <v>0</v>
      </c>
      <c r="AA26" s="540" t="s">
        <v>1385</v>
      </c>
      <c r="AB26" s="543"/>
      <c r="AC26" s="539">
        <f t="shared" si="11"/>
        <v>0</v>
      </c>
      <c r="AD26" s="540" t="s">
        <v>1385</v>
      </c>
      <c r="AE26" s="543"/>
      <c r="AF26" s="539">
        <f t="shared" si="12"/>
        <v>0</v>
      </c>
      <c r="AG26" s="540" t="s">
        <v>1385</v>
      </c>
      <c r="AH26" s="543"/>
      <c r="AI26" s="539">
        <f t="shared" si="13"/>
        <v>0</v>
      </c>
      <c r="AJ26" s="540" t="s">
        <v>1385</v>
      </c>
      <c r="AK26" s="543"/>
      <c r="AL26" s="539">
        <f t="shared" si="14"/>
        <v>0</v>
      </c>
      <c r="AM26" s="542" t="s">
        <v>1385</v>
      </c>
      <c r="AN26" s="541"/>
      <c r="AO26" s="539">
        <f t="shared" si="15"/>
        <v>0</v>
      </c>
      <c r="AP26" s="540" t="s">
        <v>1385</v>
      </c>
      <c r="AQ26" s="543"/>
      <c r="AR26" s="539">
        <f t="shared" si="16"/>
        <v>0</v>
      </c>
      <c r="AS26" s="540" t="s">
        <v>1385</v>
      </c>
      <c r="AT26" s="543"/>
      <c r="AU26" s="539">
        <f t="shared" si="17"/>
        <v>0</v>
      </c>
      <c r="AV26" s="542" t="s">
        <v>1385</v>
      </c>
      <c r="AW26" s="541"/>
      <c r="AX26" s="539">
        <f t="shared" si="18"/>
        <v>0</v>
      </c>
      <c r="AY26" s="540" t="s">
        <v>1385</v>
      </c>
      <c r="AZ26" s="543"/>
      <c r="BA26" s="539">
        <f t="shared" si="19"/>
        <v>0</v>
      </c>
      <c r="BB26" s="544"/>
      <c r="BC26" s="543"/>
      <c r="BD26" s="539">
        <f t="shared" si="20"/>
        <v>0</v>
      </c>
      <c r="BE26" s="542" t="s">
        <v>1385</v>
      </c>
      <c r="BF26" s="541"/>
      <c r="BG26" s="539">
        <f t="shared" si="21"/>
        <v>0</v>
      </c>
      <c r="BH26" s="540" t="s">
        <v>1385</v>
      </c>
      <c r="BI26" s="543"/>
      <c r="BJ26" s="539">
        <f t="shared" si="22"/>
        <v>0</v>
      </c>
      <c r="BK26" s="544"/>
      <c r="BL26" s="545">
        <f t="shared" si="1"/>
        <v>9758.2885606213913</v>
      </c>
      <c r="BM26" s="546">
        <f t="shared" si="2"/>
        <v>29274.865681864176</v>
      </c>
      <c r="BN26" s="547"/>
    </row>
    <row r="27" spans="1:66" s="479" customFormat="1" ht="25.5">
      <c r="A27" s="510" t="s">
        <v>1484</v>
      </c>
      <c r="B27" s="498"/>
      <c r="C27" s="1779">
        <f t="shared" si="0"/>
        <v>2</v>
      </c>
      <c r="D27" s="568"/>
      <c r="E27" s="539">
        <f t="shared" si="3"/>
        <v>0</v>
      </c>
      <c r="F27" s="569" t="s">
        <v>1385</v>
      </c>
      <c r="G27" s="543"/>
      <c r="H27" s="539">
        <f t="shared" si="4"/>
        <v>0</v>
      </c>
      <c r="I27" s="542" t="s">
        <v>1385</v>
      </c>
      <c r="J27" s="541"/>
      <c r="K27" s="539">
        <f t="shared" si="5"/>
        <v>0</v>
      </c>
      <c r="L27" s="540" t="s">
        <v>1385</v>
      </c>
      <c r="M27" s="543"/>
      <c r="N27" s="539">
        <f t="shared" si="6"/>
        <v>0</v>
      </c>
      <c r="O27" s="540" t="s">
        <v>1385</v>
      </c>
      <c r="P27" s="541"/>
      <c r="Q27" s="539">
        <f t="shared" si="7"/>
        <v>0</v>
      </c>
      <c r="R27" s="542" t="s">
        <v>1385</v>
      </c>
      <c r="S27" s="541"/>
      <c r="T27" s="539">
        <f t="shared" si="8"/>
        <v>0</v>
      </c>
      <c r="U27" s="542" t="s">
        <v>1385</v>
      </c>
      <c r="V27" s="541"/>
      <c r="W27" s="539">
        <f t="shared" si="9"/>
        <v>0</v>
      </c>
      <c r="X27" s="542" t="s">
        <v>1385</v>
      </c>
      <c r="Y27" s="541"/>
      <c r="Z27" s="539">
        <f t="shared" si="10"/>
        <v>0</v>
      </c>
      <c r="AA27" s="540" t="s">
        <v>1385</v>
      </c>
      <c r="AB27" s="543"/>
      <c r="AC27" s="539">
        <f t="shared" si="11"/>
        <v>0</v>
      </c>
      <c r="AD27" s="540" t="s">
        <v>1385</v>
      </c>
      <c r="AE27" s="543"/>
      <c r="AF27" s="539">
        <f t="shared" si="12"/>
        <v>0</v>
      </c>
      <c r="AG27" s="540" t="s">
        <v>1385</v>
      </c>
      <c r="AH27" s="543"/>
      <c r="AI27" s="539">
        <f t="shared" si="13"/>
        <v>0</v>
      </c>
      <c r="AJ27" s="540" t="s">
        <v>1385</v>
      </c>
      <c r="AK27" s="543"/>
      <c r="AL27" s="539">
        <f t="shared" si="14"/>
        <v>0</v>
      </c>
      <c r="AM27" s="542" t="s">
        <v>1385</v>
      </c>
      <c r="AN27" s="541"/>
      <c r="AO27" s="539">
        <f t="shared" si="15"/>
        <v>0</v>
      </c>
      <c r="AP27" s="540" t="s">
        <v>1385</v>
      </c>
      <c r="AQ27" s="543"/>
      <c r="AR27" s="539">
        <f t="shared" si="16"/>
        <v>0</v>
      </c>
      <c r="AS27" s="540" t="s">
        <v>1385</v>
      </c>
      <c r="AT27" s="543"/>
      <c r="AU27" s="539">
        <f t="shared" si="17"/>
        <v>0</v>
      </c>
      <c r="AV27" s="542" t="s">
        <v>1385</v>
      </c>
      <c r="AW27" s="541"/>
      <c r="AX27" s="539">
        <f t="shared" si="18"/>
        <v>0</v>
      </c>
      <c r="AY27" s="540" t="s">
        <v>1385</v>
      </c>
      <c r="AZ27" s="543"/>
      <c r="BA27" s="539">
        <f t="shared" si="19"/>
        <v>0</v>
      </c>
      <c r="BB27" s="544"/>
      <c r="BC27" s="543"/>
      <c r="BD27" s="539">
        <f t="shared" si="20"/>
        <v>0</v>
      </c>
      <c r="BE27" s="542" t="s">
        <v>1385</v>
      </c>
      <c r="BF27" s="541"/>
      <c r="BG27" s="539">
        <f t="shared" si="21"/>
        <v>0</v>
      </c>
      <c r="BH27" s="540" t="s">
        <v>1385</v>
      </c>
      <c r="BI27" s="543"/>
      <c r="BJ27" s="539">
        <f t="shared" si="22"/>
        <v>0</v>
      </c>
      <c r="BK27" s="544"/>
      <c r="BL27" s="545">
        <f t="shared" si="1"/>
        <v>0</v>
      </c>
      <c r="BM27" s="546">
        <f t="shared" si="2"/>
        <v>0</v>
      </c>
      <c r="BN27" s="547"/>
    </row>
    <row r="28" spans="1:66" s="479" customFormat="1" ht="12.75">
      <c r="A28" s="511" t="s">
        <v>1477</v>
      </c>
      <c r="B28" s="498"/>
      <c r="C28" s="559"/>
      <c r="D28" s="568"/>
      <c r="E28" s="539">
        <f t="shared" si="3"/>
        <v>0</v>
      </c>
      <c r="F28" s="569" t="s">
        <v>1385</v>
      </c>
      <c r="G28" s="548"/>
      <c r="H28" s="539">
        <f t="shared" si="4"/>
        <v>0</v>
      </c>
      <c r="I28" s="542" t="s">
        <v>1385</v>
      </c>
      <c r="J28" s="538"/>
      <c r="K28" s="539">
        <f t="shared" si="5"/>
        <v>0</v>
      </c>
      <c r="L28" s="540" t="s">
        <v>1385</v>
      </c>
      <c r="M28" s="548"/>
      <c r="N28" s="539">
        <f t="shared" si="6"/>
        <v>0</v>
      </c>
      <c r="O28" s="540" t="s">
        <v>1385</v>
      </c>
      <c r="P28" s="538"/>
      <c r="Q28" s="539">
        <f t="shared" si="7"/>
        <v>0</v>
      </c>
      <c r="R28" s="542" t="s">
        <v>1385</v>
      </c>
      <c r="S28" s="538"/>
      <c r="T28" s="539">
        <f t="shared" si="8"/>
        <v>0</v>
      </c>
      <c r="U28" s="542" t="s">
        <v>1385</v>
      </c>
      <c r="V28" s="538"/>
      <c r="W28" s="539">
        <f t="shared" si="9"/>
        <v>0</v>
      </c>
      <c r="X28" s="542" t="s">
        <v>1385</v>
      </c>
      <c r="Y28" s="538"/>
      <c r="Z28" s="539">
        <f t="shared" si="10"/>
        <v>0</v>
      </c>
      <c r="AA28" s="540" t="s">
        <v>1385</v>
      </c>
      <c r="AB28" s="548"/>
      <c r="AC28" s="539">
        <f t="shared" si="11"/>
        <v>0</v>
      </c>
      <c r="AD28" s="540" t="s">
        <v>1385</v>
      </c>
      <c r="AE28" s="548"/>
      <c r="AF28" s="539">
        <f t="shared" si="12"/>
        <v>0</v>
      </c>
      <c r="AG28" s="540" t="s">
        <v>1385</v>
      </c>
      <c r="AH28" s="548"/>
      <c r="AI28" s="539">
        <f t="shared" si="13"/>
        <v>0</v>
      </c>
      <c r="AJ28" s="540" t="s">
        <v>1385</v>
      </c>
      <c r="AK28" s="548"/>
      <c r="AL28" s="539">
        <f t="shared" si="14"/>
        <v>0</v>
      </c>
      <c r="AM28" s="542" t="s">
        <v>1385</v>
      </c>
      <c r="AN28" s="538"/>
      <c r="AO28" s="539">
        <f t="shared" si="15"/>
        <v>0</v>
      </c>
      <c r="AP28" s="540" t="s">
        <v>1385</v>
      </c>
      <c r="AQ28" s="548"/>
      <c r="AR28" s="539">
        <f t="shared" si="16"/>
        <v>0</v>
      </c>
      <c r="AS28" s="540" t="s">
        <v>1385</v>
      </c>
      <c r="AT28" s="548"/>
      <c r="AU28" s="539">
        <f t="shared" si="17"/>
        <v>0</v>
      </c>
      <c r="AV28" s="542" t="s">
        <v>1385</v>
      </c>
      <c r="AW28" s="538"/>
      <c r="AX28" s="539">
        <f t="shared" si="18"/>
        <v>0</v>
      </c>
      <c r="AY28" s="540" t="s">
        <v>1385</v>
      </c>
      <c r="AZ28" s="548"/>
      <c r="BA28" s="539">
        <f t="shared" si="19"/>
        <v>0</v>
      </c>
      <c r="BB28" s="544"/>
      <c r="BC28" s="548"/>
      <c r="BD28" s="539">
        <f t="shared" si="20"/>
        <v>0</v>
      </c>
      <c r="BE28" s="542" t="s">
        <v>1385</v>
      </c>
      <c r="BF28" s="538"/>
      <c r="BG28" s="539">
        <f t="shared" si="21"/>
        <v>0</v>
      </c>
      <c r="BH28" s="540" t="s">
        <v>1385</v>
      </c>
      <c r="BI28" s="548"/>
      <c r="BJ28" s="539">
        <f t="shared" si="22"/>
        <v>0</v>
      </c>
      <c r="BK28" s="544"/>
      <c r="BL28" s="545">
        <f t="shared" si="1"/>
        <v>0</v>
      </c>
      <c r="BM28" s="546">
        <f t="shared" si="2"/>
        <v>0</v>
      </c>
      <c r="BN28" s="547"/>
    </row>
    <row r="29" spans="1:66" s="479" customFormat="1" ht="12.75">
      <c r="A29" s="511" t="s">
        <v>1478</v>
      </c>
      <c r="B29" s="498"/>
      <c r="C29" s="559"/>
      <c r="D29" s="568"/>
      <c r="E29" s="539">
        <f t="shared" si="3"/>
        <v>0</v>
      </c>
      <c r="F29" s="569" t="s">
        <v>1385</v>
      </c>
      <c r="G29" s="548"/>
      <c r="H29" s="539">
        <f t="shared" si="4"/>
        <v>0</v>
      </c>
      <c r="I29" s="542" t="s">
        <v>1385</v>
      </c>
      <c r="J29" s="538"/>
      <c r="K29" s="539">
        <f t="shared" si="5"/>
        <v>0</v>
      </c>
      <c r="L29" s="540" t="s">
        <v>1385</v>
      </c>
      <c r="M29" s="548"/>
      <c r="N29" s="539">
        <f t="shared" si="6"/>
        <v>0</v>
      </c>
      <c r="O29" s="540" t="s">
        <v>1385</v>
      </c>
      <c r="P29" s="538"/>
      <c r="Q29" s="539">
        <f t="shared" si="7"/>
        <v>0</v>
      </c>
      <c r="R29" s="542" t="s">
        <v>1385</v>
      </c>
      <c r="S29" s="538"/>
      <c r="T29" s="539">
        <f t="shared" si="8"/>
        <v>0</v>
      </c>
      <c r="U29" s="542" t="s">
        <v>1385</v>
      </c>
      <c r="V29" s="538"/>
      <c r="W29" s="539">
        <f t="shared" si="9"/>
        <v>0</v>
      </c>
      <c r="X29" s="542" t="s">
        <v>1385</v>
      </c>
      <c r="Y29" s="538"/>
      <c r="Z29" s="539">
        <f t="shared" si="10"/>
        <v>0</v>
      </c>
      <c r="AA29" s="540" t="s">
        <v>1385</v>
      </c>
      <c r="AB29" s="548"/>
      <c r="AC29" s="539">
        <f t="shared" si="11"/>
        <v>0</v>
      </c>
      <c r="AD29" s="540" t="s">
        <v>1385</v>
      </c>
      <c r="AE29" s="548"/>
      <c r="AF29" s="539">
        <f t="shared" si="12"/>
        <v>0</v>
      </c>
      <c r="AG29" s="540" t="s">
        <v>1385</v>
      </c>
      <c r="AH29" s="548"/>
      <c r="AI29" s="539">
        <f t="shared" si="13"/>
        <v>0</v>
      </c>
      <c r="AJ29" s="540" t="s">
        <v>1385</v>
      </c>
      <c r="AK29" s="548"/>
      <c r="AL29" s="539">
        <f t="shared" si="14"/>
        <v>0</v>
      </c>
      <c r="AM29" s="542" t="s">
        <v>1385</v>
      </c>
      <c r="AN29" s="538"/>
      <c r="AO29" s="539">
        <f t="shared" si="15"/>
        <v>0</v>
      </c>
      <c r="AP29" s="540" t="s">
        <v>1385</v>
      </c>
      <c r="AQ29" s="548"/>
      <c r="AR29" s="539">
        <f t="shared" si="16"/>
        <v>0</v>
      </c>
      <c r="AS29" s="540" t="s">
        <v>1385</v>
      </c>
      <c r="AT29" s="548"/>
      <c r="AU29" s="539">
        <f t="shared" si="17"/>
        <v>0</v>
      </c>
      <c r="AV29" s="542" t="s">
        <v>1385</v>
      </c>
      <c r="AW29" s="538"/>
      <c r="AX29" s="539">
        <f t="shared" si="18"/>
        <v>0</v>
      </c>
      <c r="AY29" s="540" t="s">
        <v>1385</v>
      </c>
      <c r="AZ29" s="548"/>
      <c r="BA29" s="539">
        <f t="shared" si="19"/>
        <v>0</v>
      </c>
      <c r="BB29" s="544"/>
      <c r="BC29" s="548"/>
      <c r="BD29" s="539">
        <f t="shared" si="20"/>
        <v>0</v>
      </c>
      <c r="BE29" s="542" t="s">
        <v>1385</v>
      </c>
      <c r="BF29" s="538"/>
      <c r="BG29" s="539">
        <f t="shared" si="21"/>
        <v>0</v>
      </c>
      <c r="BH29" s="540" t="s">
        <v>1385</v>
      </c>
      <c r="BI29" s="548"/>
      <c r="BJ29" s="539">
        <f t="shared" si="22"/>
        <v>0</v>
      </c>
      <c r="BK29" s="544"/>
      <c r="BL29" s="545">
        <f t="shared" si="1"/>
        <v>0</v>
      </c>
      <c r="BM29" s="546">
        <f t="shared" si="2"/>
        <v>0</v>
      </c>
      <c r="BN29" s="547"/>
    </row>
    <row r="30" spans="1:66" s="479" customFormat="1" ht="12.75">
      <c r="A30" s="510" t="s">
        <v>1470</v>
      </c>
      <c r="B30" s="498"/>
      <c r="C30" s="1779">
        <f>+F65</f>
        <v>2</v>
      </c>
      <c r="D30" s="570"/>
      <c r="E30" s="539">
        <f t="shared" si="3"/>
        <v>0</v>
      </c>
      <c r="F30" s="569" t="s">
        <v>1385</v>
      </c>
      <c r="G30" s="548">
        <f>G40/G46*G47</f>
        <v>10539.783531409168</v>
      </c>
      <c r="H30" s="539">
        <f t="shared" si="4"/>
        <v>21079.567062818336</v>
      </c>
      <c r="I30" s="542" t="s">
        <v>1385</v>
      </c>
      <c r="J30" s="538">
        <f>J40/J47*J48</f>
        <v>995.32075471698113</v>
      </c>
      <c r="K30" s="539">
        <f t="shared" si="5"/>
        <v>1990.6415094339623</v>
      </c>
      <c r="L30" s="540" t="s">
        <v>1385</v>
      </c>
      <c r="M30" s="548"/>
      <c r="N30" s="539">
        <f t="shared" si="6"/>
        <v>0</v>
      </c>
      <c r="O30" s="540" t="s">
        <v>1385</v>
      </c>
      <c r="P30" s="538"/>
      <c r="Q30" s="539">
        <f t="shared" si="7"/>
        <v>0</v>
      </c>
      <c r="R30" s="542" t="s">
        <v>1385</v>
      </c>
      <c r="S30" s="538"/>
      <c r="T30" s="539">
        <f t="shared" si="8"/>
        <v>0</v>
      </c>
      <c r="U30" s="542" t="s">
        <v>1385</v>
      </c>
      <c r="V30" s="538"/>
      <c r="W30" s="539">
        <f t="shared" si="9"/>
        <v>0</v>
      </c>
      <c r="X30" s="542" t="s">
        <v>1385</v>
      </c>
      <c r="Y30" s="538"/>
      <c r="Z30" s="539">
        <f t="shared" si="10"/>
        <v>0</v>
      </c>
      <c r="AA30" s="540" t="s">
        <v>1385</v>
      </c>
      <c r="AB30" s="548"/>
      <c r="AC30" s="539">
        <f t="shared" si="11"/>
        <v>0</v>
      </c>
      <c r="AD30" s="540" t="s">
        <v>1385</v>
      </c>
      <c r="AE30" s="548"/>
      <c r="AF30" s="539">
        <f t="shared" si="12"/>
        <v>0</v>
      </c>
      <c r="AG30" s="540" t="s">
        <v>1385</v>
      </c>
      <c r="AH30" s="548"/>
      <c r="AI30" s="539">
        <f t="shared" si="13"/>
        <v>0</v>
      </c>
      <c r="AJ30" s="540" t="s">
        <v>1385</v>
      </c>
      <c r="AK30" s="548"/>
      <c r="AL30" s="539">
        <f t="shared" si="14"/>
        <v>0</v>
      </c>
      <c r="AM30" s="542" t="s">
        <v>1385</v>
      </c>
      <c r="AN30" s="538"/>
      <c r="AO30" s="539">
        <f t="shared" si="15"/>
        <v>0</v>
      </c>
      <c r="AP30" s="540" t="s">
        <v>1385</v>
      </c>
      <c r="AQ30" s="548"/>
      <c r="AR30" s="539">
        <f t="shared" si="16"/>
        <v>0</v>
      </c>
      <c r="AS30" s="540" t="s">
        <v>1385</v>
      </c>
      <c r="AT30" s="548"/>
      <c r="AU30" s="539">
        <f t="shared" si="17"/>
        <v>0</v>
      </c>
      <c r="AV30" s="542" t="s">
        <v>1385</v>
      </c>
      <c r="AW30" s="538"/>
      <c r="AX30" s="539">
        <f t="shared" si="18"/>
        <v>0</v>
      </c>
      <c r="AY30" s="540" t="s">
        <v>1385</v>
      </c>
      <c r="AZ30" s="548"/>
      <c r="BA30" s="539">
        <f t="shared" si="19"/>
        <v>0</v>
      </c>
      <c r="BB30" s="544"/>
      <c r="BC30" s="548"/>
      <c r="BD30" s="539">
        <f t="shared" si="20"/>
        <v>0</v>
      </c>
      <c r="BE30" s="542" t="s">
        <v>1385</v>
      </c>
      <c r="BF30" s="538"/>
      <c r="BG30" s="539">
        <f t="shared" si="21"/>
        <v>0</v>
      </c>
      <c r="BH30" s="540" t="s">
        <v>1385</v>
      </c>
      <c r="BI30" s="548"/>
      <c r="BJ30" s="539">
        <f t="shared" si="22"/>
        <v>0</v>
      </c>
      <c r="BK30" s="544"/>
      <c r="BL30" s="545">
        <f t="shared" si="1"/>
        <v>11535.104286126149</v>
      </c>
      <c r="BM30" s="546">
        <f t="shared" si="2"/>
        <v>23070.208572252297</v>
      </c>
      <c r="BN30" s="547"/>
    </row>
    <row r="31" spans="1:66" s="479" customFormat="1" ht="25.5">
      <c r="A31" s="510" t="s">
        <v>1485</v>
      </c>
      <c r="B31" s="498"/>
      <c r="C31" s="1779">
        <f>++F66</f>
        <v>3</v>
      </c>
      <c r="D31" s="570"/>
      <c r="E31" s="539">
        <f t="shared" si="3"/>
        <v>0</v>
      </c>
      <c r="F31" s="569" t="s">
        <v>1385</v>
      </c>
      <c r="G31" s="548"/>
      <c r="H31" s="539">
        <f t="shared" si="4"/>
        <v>0</v>
      </c>
      <c r="I31" s="542" t="s">
        <v>1385</v>
      </c>
      <c r="J31" s="538"/>
      <c r="K31" s="539">
        <f t="shared" si="5"/>
        <v>0</v>
      </c>
      <c r="L31" s="540" t="s">
        <v>1385</v>
      </c>
      <c r="M31" s="548"/>
      <c r="N31" s="539">
        <f t="shared" si="6"/>
        <v>0</v>
      </c>
      <c r="O31" s="540" t="s">
        <v>1385</v>
      </c>
      <c r="P31" s="538"/>
      <c r="Q31" s="539">
        <f t="shared" si="7"/>
        <v>0</v>
      </c>
      <c r="R31" s="542" t="s">
        <v>1385</v>
      </c>
      <c r="S31" s="538"/>
      <c r="T31" s="539">
        <f t="shared" si="8"/>
        <v>0</v>
      </c>
      <c r="U31" s="542" t="s">
        <v>1385</v>
      </c>
      <c r="V31" s="538"/>
      <c r="W31" s="539">
        <f t="shared" si="9"/>
        <v>0</v>
      </c>
      <c r="X31" s="542" t="s">
        <v>1385</v>
      </c>
      <c r="Y31" s="538"/>
      <c r="Z31" s="539">
        <f t="shared" si="10"/>
        <v>0</v>
      </c>
      <c r="AA31" s="540" t="s">
        <v>1385</v>
      </c>
      <c r="AB31" s="548"/>
      <c r="AC31" s="539">
        <f t="shared" si="11"/>
        <v>0</v>
      </c>
      <c r="AD31" s="540" t="s">
        <v>1385</v>
      </c>
      <c r="AE31" s="548"/>
      <c r="AF31" s="539">
        <f t="shared" si="12"/>
        <v>0</v>
      </c>
      <c r="AG31" s="540" t="s">
        <v>1385</v>
      </c>
      <c r="AH31" s="548"/>
      <c r="AI31" s="539">
        <f t="shared" si="13"/>
        <v>0</v>
      </c>
      <c r="AJ31" s="540" t="s">
        <v>1385</v>
      </c>
      <c r="AK31" s="548"/>
      <c r="AL31" s="539">
        <f t="shared" si="14"/>
        <v>0</v>
      </c>
      <c r="AM31" s="542" t="s">
        <v>1385</v>
      </c>
      <c r="AN31" s="538"/>
      <c r="AO31" s="539">
        <f t="shared" si="15"/>
        <v>0</v>
      </c>
      <c r="AP31" s="540" t="s">
        <v>1385</v>
      </c>
      <c r="AQ31" s="548"/>
      <c r="AR31" s="539">
        <f t="shared" si="16"/>
        <v>0</v>
      </c>
      <c r="AS31" s="540" t="s">
        <v>1385</v>
      </c>
      <c r="AT31" s="548"/>
      <c r="AU31" s="539">
        <f t="shared" si="17"/>
        <v>0</v>
      </c>
      <c r="AV31" s="542" t="s">
        <v>1385</v>
      </c>
      <c r="AW31" s="538"/>
      <c r="AX31" s="539">
        <f t="shared" si="18"/>
        <v>0</v>
      </c>
      <c r="AY31" s="540" t="s">
        <v>1385</v>
      </c>
      <c r="AZ31" s="548"/>
      <c r="BA31" s="539">
        <f t="shared" si="19"/>
        <v>0</v>
      </c>
      <c r="BB31" s="544"/>
      <c r="BC31" s="548"/>
      <c r="BD31" s="539">
        <f t="shared" si="20"/>
        <v>0</v>
      </c>
      <c r="BE31" s="542" t="s">
        <v>1385</v>
      </c>
      <c r="BF31" s="538"/>
      <c r="BG31" s="539">
        <f t="shared" si="21"/>
        <v>0</v>
      </c>
      <c r="BH31" s="540" t="s">
        <v>1385</v>
      </c>
      <c r="BI31" s="548"/>
      <c r="BJ31" s="539">
        <f t="shared" si="22"/>
        <v>0</v>
      </c>
      <c r="BK31" s="544"/>
      <c r="BL31" s="545">
        <f t="shared" si="1"/>
        <v>0</v>
      </c>
      <c r="BM31" s="546">
        <f t="shared" si="2"/>
        <v>0</v>
      </c>
      <c r="BN31" s="547"/>
    </row>
    <row r="32" spans="1:66" s="479" customFormat="1" ht="25.5">
      <c r="A32" s="510" t="s">
        <v>662</v>
      </c>
      <c r="B32" s="498"/>
      <c r="C32" s="1779">
        <f>+F67</f>
        <v>3</v>
      </c>
      <c r="D32" s="570"/>
      <c r="E32" s="539">
        <f t="shared" si="3"/>
        <v>0</v>
      </c>
      <c r="F32" s="569" t="s">
        <v>1385</v>
      </c>
      <c r="G32" s="548">
        <f>G42/G46*G47</f>
        <v>5720.2164685908319</v>
      </c>
      <c r="H32" s="539">
        <f t="shared" si="4"/>
        <v>17160.649405772496</v>
      </c>
      <c r="I32" s="542" t="s">
        <v>1385</v>
      </c>
      <c r="J32" s="1709">
        <f>J42/J47*J48</f>
        <v>699.09433962264143</v>
      </c>
      <c r="K32" s="539">
        <f t="shared" si="5"/>
        <v>2097.2830188679245</v>
      </c>
      <c r="L32" s="540" t="s">
        <v>1385</v>
      </c>
      <c r="M32" s="548"/>
      <c r="N32" s="539">
        <f t="shared" si="6"/>
        <v>0</v>
      </c>
      <c r="O32" s="540" t="s">
        <v>1385</v>
      </c>
      <c r="P32" s="538"/>
      <c r="Q32" s="539">
        <f t="shared" si="7"/>
        <v>0</v>
      </c>
      <c r="R32" s="542" t="s">
        <v>1385</v>
      </c>
      <c r="S32" s="538"/>
      <c r="T32" s="539">
        <f t="shared" si="8"/>
        <v>0</v>
      </c>
      <c r="U32" s="542" t="s">
        <v>1385</v>
      </c>
      <c r="V32" s="538"/>
      <c r="W32" s="539">
        <f t="shared" si="9"/>
        <v>0</v>
      </c>
      <c r="X32" s="542" t="s">
        <v>1385</v>
      </c>
      <c r="Y32" s="538"/>
      <c r="Z32" s="539">
        <f t="shared" si="10"/>
        <v>0</v>
      </c>
      <c r="AA32" s="540" t="s">
        <v>1385</v>
      </c>
      <c r="AB32" s="548"/>
      <c r="AC32" s="539">
        <f t="shared" si="11"/>
        <v>0</v>
      </c>
      <c r="AD32" s="540" t="s">
        <v>1385</v>
      </c>
      <c r="AE32" s="548"/>
      <c r="AF32" s="539">
        <f t="shared" si="12"/>
        <v>0</v>
      </c>
      <c r="AG32" s="540" t="s">
        <v>1385</v>
      </c>
      <c r="AH32" s="548"/>
      <c r="AI32" s="539">
        <f t="shared" si="13"/>
        <v>0</v>
      </c>
      <c r="AJ32" s="540" t="s">
        <v>1385</v>
      </c>
      <c r="AK32" s="548"/>
      <c r="AL32" s="539">
        <f t="shared" si="14"/>
        <v>0</v>
      </c>
      <c r="AM32" s="542" t="s">
        <v>1385</v>
      </c>
      <c r="AN32" s="538"/>
      <c r="AO32" s="539">
        <f t="shared" si="15"/>
        <v>0</v>
      </c>
      <c r="AP32" s="540" t="s">
        <v>1385</v>
      </c>
      <c r="AQ32" s="548"/>
      <c r="AR32" s="539">
        <f t="shared" si="16"/>
        <v>0</v>
      </c>
      <c r="AS32" s="540" t="s">
        <v>1385</v>
      </c>
      <c r="AT32" s="548"/>
      <c r="AU32" s="539">
        <f t="shared" si="17"/>
        <v>0</v>
      </c>
      <c r="AV32" s="542" t="s">
        <v>1385</v>
      </c>
      <c r="AW32" s="538"/>
      <c r="AX32" s="539">
        <f t="shared" si="18"/>
        <v>0</v>
      </c>
      <c r="AY32" s="540" t="s">
        <v>1385</v>
      </c>
      <c r="AZ32" s="548"/>
      <c r="BA32" s="539">
        <f t="shared" si="19"/>
        <v>0</v>
      </c>
      <c r="BB32" s="544"/>
      <c r="BC32" s="548"/>
      <c r="BD32" s="539">
        <f t="shared" si="20"/>
        <v>0</v>
      </c>
      <c r="BE32" s="542" t="s">
        <v>1385</v>
      </c>
      <c r="BF32" s="538"/>
      <c r="BG32" s="539">
        <f t="shared" si="21"/>
        <v>0</v>
      </c>
      <c r="BH32" s="540" t="s">
        <v>1385</v>
      </c>
      <c r="BI32" s="548"/>
      <c r="BJ32" s="539">
        <f t="shared" si="22"/>
        <v>0</v>
      </c>
      <c r="BK32" s="544"/>
      <c r="BL32" s="545">
        <f t="shared" si="1"/>
        <v>6419.3108082134731</v>
      </c>
      <c r="BM32" s="546">
        <f t="shared" si="2"/>
        <v>19257.932424640421</v>
      </c>
      <c r="BN32" s="547"/>
    </row>
    <row r="33" spans="1:66" s="479" customFormat="1" ht="25.5">
      <c r="A33" s="510" t="s">
        <v>1486</v>
      </c>
      <c r="B33" s="498"/>
      <c r="C33" s="1779">
        <f>+F68</f>
        <v>3</v>
      </c>
      <c r="D33" s="570"/>
      <c r="E33" s="539">
        <f t="shared" si="3"/>
        <v>0</v>
      </c>
      <c r="F33" s="569" t="s">
        <v>1385</v>
      </c>
      <c r="G33" s="548"/>
      <c r="H33" s="539">
        <f t="shared" si="4"/>
        <v>0</v>
      </c>
      <c r="I33" s="542" t="s">
        <v>1385</v>
      </c>
      <c r="J33" s="1709"/>
      <c r="K33" s="539">
        <f t="shared" si="5"/>
        <v>0</v>
      </c>
      <c r="L33" s="540" t="s">
        <v>1385</v>
      </c>
      <c r="M33" s="548"/>
      <c r="N33" s="539">
        <f t="shared" si="6"/>
        <v>0</v>
      </c>
      <c r="O33" s="540" t="s">
        <v>1385</v>
      </c>
      <c r="P33" s="538"/>
      <c r="Q33" s="539">
        <f t="shared" si="7"/>
        <v>0</v>
      </c>
      <c r="R33" s="542" t="s">
        <v>1385</v>
      </c>
      <c r="S33" s="538"/>
      <c r="T33" s="539">
        <f t="shared" si="8"/>
        <v>0</v>
      </c>
      <c r="U33" s="542" t="s">
        <v>1385</v>
      </c>
      <c r="V33" s="538"/>
      <c r="W33" s="539">
        <f t="shared" si="9"/>
        <v>0</v>
      </c>
      <c r="X33" s="542" t="s">
        <v>1385</v>
      </c>
      <c r="Y33" s="538"/>
      <c r="Z33" s="539">
        <f t="shared" si="10"/>
        <v>0</v>
      </c>
      <c r="AA33" s="540" t="s">
        <v>1385</v>
      </c>
      <c r="AB33" s="548"/>
      <c r="AC33" s="539">
        <f t="shared" si="11"/>
        <v>0</v>
      </c>
      <c r="AD33" s="540" t="s">
        <v>1385</v>
      </c>
      <c r="AE33" s="548"/>
      <c r="AF33" s="539">
        <f t="shared" si="12"/>
        <v>0</v>
      </c>
      <c r="AG33" s="540" t="s">
        <v>1385</v>
      </c>
      <c r="AH33" s="548"/>
      <c r="AI33" s="539">
        <f t="shared" si="13"/>
        <v>0</v>
      </c>
      <c r="AJ33" s="540" t="s">
        <v>1385</v>
      </c>
      <c r="AK33" s="548"/>
      <c r="AL33" s="539">
        <f t="shared" si="14"/>
        <v>0</v>
      </c>
      <c r="AM33" s="542" t="s">
        <v>1385</v>
      </c>
      <c r="AN33" s="538"/>
      <c r="AO33" s="539">
        <f t="shared" si="15"/>
        <v>0</v>
      </c>
      <c r="AP33" s="540" t="s">
        <v>1385</v>
      </c>
      <c r="AQ33" s="548"/>
      <c r="AR33" s="539">
        <f t="shared" si="16"/>
        <v>0</v>
      </c>
      <c r="AS33" s="540" t="s">
        <v>1385</v>
      </c>
      <c r="AT33" s="548"/>
      <c r="AU33" s="539">
        <f t="shared" si="17"/>
        <v>0</v>
      </c>
      <c r="AV33" s="542" t="s">
        <v>1385</v>
      </c>
      <c r="AW33" s="538"/>
      <c r="AX33" s="539">
        <f t="shared" si="18"/>
        <v>0</v>
      </c>
      <c r="AY33" s="540" t="s">
        <v>1385</v>
      </c>
      <c r="AZ33" s="548"/>
      <c r="BA33" s="539">
        <f t="shared" si="19"/>
        <v>0</v>
      </c>
      <c r="BB33" s="544"/>
      <c r="BC33" s="548"/>
      <c r="BD33" s="539">
        <f t="shared" si="20"/>
        <v>0</v>
      </c>
      <c r="BE33" s="542" t="s">
        <v>1385</v>
      </c>
      <c r="BF33" s="538"/>
      <c r="BG33" s="539">
        <f t="shared" si="21"/>
        <v>0</v>
      </c>
      <c r="BH33" s="540" t="s">
        <v>1385</v>
      </c>
      <c r="BI33" s="548"/>
      <c r="BJ33" s="539">
        <f t="shared" si="22"/>
        <v>0</v>
      </c>
      <c r="BK33" s="544"/>
      <c r="BL33" s="545">
        <f t="shared" si="1"/>
        <v>0</v>
      </c>
      <c r="BM33" s="546">
        <f t="shared" si="2"/>
        <v>0</v>
      </c>
      <c r="BN33" s="547"/>
    </row>
    <row r="34" spans="1:66" s="479" customFormat="1" ht="12.75">
      <c r="A34" s="511" t="s">
        <v>1479</v>
      </c>
      <c r="B34" s="498"/>
      <c r="C34" s="559"/>
      <c r="D34" s="568"/>
      <c r="E34" s="539">
        <f t="shared" si="3"/>
        <v>0</v>
      </c>
      <c r="F34" s="569" t="s">
        <v>1385</v>
      </c>
      <c r="G34" s="548"/>
      <c r="H34" s="539">
        <f t="shared" si="4"/>
        <v>0</v>
      </c>
      <c r="I34" s="542" t="s">
        <v>1385</v>
      </c>
      <c r="J34" s="1709"/>
      <c r="K34" s="539">
        <f t="shared" si="5"/>
        <v>0</v>
      </c>
      <c r="L34" s="540" t="s">
        <v>1385</v>
      </c>
      <c r="M34" s="548"/>
      <c r="N34" s="539">
        <f t="shared" si="6"/>
        <v>0</v>
      </c>
      <c r="O34" s="540" t="s">
        <v>1385</v>
      </c>
      <c r="P34" s="538"/>
      <c r="Q34" s="539">
        <f t="shared" si="7"/>
        <v>0</v>
      </c>
      <c r="R34" s="542" t="s">
        <v>1385</v>
      </c>
      <c r="S34" s="538"/>
      <c r="T34" s="539">
        <f t="shared" si="8"/>
        <v>0</v>
      </c>
      <c r="U34" s="542" t="s">
        <v>1385</v>
      </c>
      <c r="V34" s="538"/>
      <c r="W34" s="539">
        <f t="shared" si="9"/>
        <v>0</v>
      </c>
      <c r="X34" s="542" t="s">
        <v>1385</v>
      </c>
      <c r="Y34" s="538"/>
      <c r="Z34" s="539">
        <f t="shared" si="10"/>
        <v>0</v>
      </c>
      <c r="AA34" s="540" t="s">
        <v>1385</v>
      </c>
      <c r="AB34" s="548"/>
      <c r="AC34" s="539">
        <f t="shared" si="11"/>
        <v>0</v>
      </c>
      <c r="AD34" s="540" t="s">
        <v>1385</v>
      </c>
      <c r="AE34" s="548"/>
      <c r="AF34" s="539">
        <f t="shared" si="12"/>
        <v>0</v>
      </c>
      <c r="AG34" s="540" t="s">
        <v>1385</v>
      </c>
      <c r="AH34" s="548"/>
      <c r="AI34" s="539">
        <f t="shared" si="13"/>
        <v>0</v>
      </c>
      <c r="AJ34" s="540" t="s">
        <v>1385</v>
      </c>
      <c r="AK34" s="548"/>
      <c r="AL34" s="539">
        <f t="shared" si="14"/>
        <v>0</v>
      </c>
      <c r="AM34" s="542" t="s">
        <v>1385</v>
      </c>
      <c r="AN34" s="538"/>
      <c r="AO34" s="539">
        <f t="shared" si="15"/>
        <v>0</v>
      </c>
      <c r="AP34" s="540" t="s">
        <v>1385</v>
      </c>
      <c r="AQ34" s="548"/>
      <c r="AR34" s="539">
        <f t="shared" si="16"/>
        <v>0</v>
      </c>
      <c r="AS34" s="540" t="s">
        <v>1385</v>
      </c>
      <c r="AT34" s="548"/>
      <c r="AU34" s="539">
        <f t="shared" si="17"/>
        <v>0</v>
      </c>
      <c r="AV34" s="542" t="s">
        <v>1385</v>
      </c>
      <c r="AW34" s="538"/>
      <c r="AX34" s="539">
        <f t="shared" si="18"/>
        <v>0</v>
      </c>
      <c r="AY34" s="540" t="s">
        <v>1385</v>
      </c>
      <c r="AZ34" s="548"/>
      <c r="BA34" s="539">
        <f t="shared" si="19"/>
        <v>0</v>
      </c>
      <c r="BB34" s="544"/>
      <c r="BC34" s="548"/>
      <c r="BD34" s="539">
        <f t="shared" si="20"/>
        <v>0</v>
      </c>
      <c r="BE34" s="542" t="s">
        <v>1385</v>
      </c>
      <c r="BF34" s="538"/>
      <c r="BG34" s="539">
        <f t="shared" si="21"/>
        <v>0</v>
      </c>
      <c r="BH34" s="540" t="s">
        <v>1385</v>
      </c>
      <c r="BI34" s="548"/>
      <c r="BJ34" s="539">
        <f t="shared" si="22"/>
        <v>0</v>
      </c>
      <c r="BK34" s="544"/>
      <c r="BL34" s="545">
        <f t="shared" si="1"/>
        <v>0</v>
      </c>
      <c r="BM34" s="546">
        <f t="shared" si="2"/>
        <v>0</v>
      </c>
      <c r="BN34" s="547"/>
    </row>
    <row r="35" spans="1:66" s="479" customFormat="1" ht="12.75">
      <c r="A35" s="512" t="s">
        <v>169</v>
      </c>
      <c r="B35" s="498"/>
      <c r="C35" s="1779">
        <v>0</v>
      </c>
      <c r="D35" s="568"/>
      <c r="E35" s="539">
        <f t="shared" si="3"/>
        <v>0</v>
      </c>
      <c r="F35" s="569"/>
      <c r="G35" s="548"/>
      <c r="H35" s="539">
        <f t="shared" si="4"/>
        <v>0</v>
      </c>
      <c r="I35" s="542"/>
      <c r="J35" s="1709"/>
      <c r="K35" s="539">
        <f t="shared" si="5"/>
        <v>0</v>
      </c>
      <c r="L35" s="540"/>
      <c r="M35" s="548"/>
      <c r="N35" s="539">
        <f t="shared" si="6"/>
        <v>0</v>
      </c>
      <c r="O35" s="540"/>
      <c r="P35" s="538"/>
      <c r="Q35" s="539">
        <f t="shared" si="7"/>
        <v>0</v>
      </c>
      <c r="R35" s="542"/>
      <c r="S35" s="538"/>
      <c r="T35" s="539">
        <f t="shared" si="8"/>
        <v>0</v>
      </c>
      <c r="U35" s="542"/>
      <c r="V35" s="538"/>
      <c r="W35" s="539">
        <f t="shared" si="9"/>
        <v>0</v>
      </c>
      <c r="X35" s="542"/>
      <c r="Y35" s="538"/>
      <c r="Z35" s="539">
        <f t="shared" si="10"/>
        <v>0</v>
      </c>
      <c r="AA35" s="540"/>
      <c r="AB35" s="548"/>
      <c r="AC35" s="539">
        <f t="shared" si="11"/>
        <v>0</v>
      </c>
      <c r="AD35" s="540"/>
      <c r="AE35" s="548"/>
      <c r="AF35" s="539">
        <f t="shared" si="12"/>
        <v>0</v>
      </c>
      <c r="AG35" s="540"/>
      <c r="AH35" s="548"/>
      <c r="AI35" s="539">
        <f t="shared" si="13"/>
        <v>0</v>
      </c>
      <c r="AJ35" s="540"/>
      <c r="AK35" s="548"/>
      <c r="AL35" s="539">
        <f t="shared" si="14"/>
        <v>0</v>
      </c>
      <c r="AM35" s="542"/>
      <c r="AN35" s="538"/>
      <c r="AO35" s="539">
        <f t="shared" si="15"/>
        <v>0</v>
      </c>
      <c r="AP35" s="540"/>
      <c r="AQ35" s="548"/>
      <c r="AR35" s="539">
        <f t="shared" si="16"/>
        <v>0</v>
      </c>
      <c r="AS35" s="540"/>
      <c r="AT35" s="548"/>
      <c r="AU35" s="539">
        <f t="shared" si="17"/>
        <v>0</v>
      </c>
      <c r="AV35" s="542"/>
      <c r="AW35" s="538"/>
      <c r="AX35" s="539">
        <f t="shared" si="18"/>
        <v>0</v>
      </c>
      <c r="AY35" s="540"/>
      <c r="AZ35" s="548"/>
      <c r="BA35" s="539">
        <f t="shared" si="19"/>
        <v>0</v>
      </c>
      <c r="BB35" s="544"/>
      <c r="BC35" s="548"/>
      <c r="BD35" s="539">
        <f t="shared" si="20"/>
        <v>0</v>
      </c>
      <c r="BE35" s="542"/>
      <c r="BF35" s="538"/>
      <c r="BG35" s="539">
        <f t="shared" si="21"/>
        <v>0</v>
      </c>
      <c r="BH35" s="540"/>
      <c r="BI35" s="548"/>
      <c r="BJ35" s="539">
        <f t="shared" si="22"/>
        <v>0</v>
      </c>
      <c r="BK35" s="544"/>
      <c r="BL35" s="545">
        <f t="shared" si="1"/>
        <v>0</v>
      </c>
      <c r="BM35" s="546">
        <f t="shared" si="2"/>
        <v>0</v>
      </c>
      <c r="BN35" s="547"/>
    </row>
    <row r="36" spans="1:66" s="479" customFormat="1" ht="12.75">
      <c r="A36" s="510" t="s">
        <v>1473</v>
      </c>
      <c r="B36" s="498"/>
      <c r="C36" s="1779">
        <f>+F69</f>
        <v>49</v>
      </c>
      <c r="D36" s="570"/>
      <c r="E36" s="539">
        <f t="shared" si="3"/>
        <v>0</v>
      </c>
      <c r="F36" s="569"/>
      <c r="G36" s="548"/>
      <c r="H36" s="539">
        <f t="shared" si="4"/>
        <v>0</v>
      </c>
      <c r="I36" s="542"/>
      <c r="J36" s="1709">
        <f>J46/J47*J48</f>
        <v>189.58490566037736</v>
      </c>
      <c r="K36" s="539">
        <f t="shared" si="5"/>
        <v>9289.6603773584902</v>
      </c>
      <c r="L36" s="540"/>
      <c r="M36" s="548"/>
      <c r="N36" s="539">
        <f t="shared" si="6"/>
        <v>0</v>
      </c>
      <c r="O36" s="540"/>
      <c r="P36" s="538"/>
      <c r="Q36" s="539">
        <f t="shared" si="7"/>
        <v>0</v>
      </c>
      <c r="R36" s="542"/>
      <c r="S36" s="538"/>
      <c r="T36" s="539">
        <f t="shared" si="8"/>
        <v>0</v>
      </c>
      <c r="U36" s="542"/>
      <c r="V36" s="538"/>
      <c r="W36" s="539">
        <f t="shared" si="9"/>
        <v>0</v>
      </c>
      <c r="X36" s="542"/>
      <c r="Y36" s="538"/>
      <c r="Z36" s="539">
        <f t="shared" si="10"/>
        <v>0</v>
      </c>
      <c r="AA36" s="540"/>
      <c r="AB36" s="548"/>
      <c r="AC36" s="539">
        <f t="shared" si="11"/>
        <v>0</v>
      </c>
      <c r="AD36" s="540"/>
      <c r="AE36" s="548"/>
      <c r="AF36" s="539">
        <f t="shared" si="12"/>
        <v>0</v>
      </c>
      <c r="AG36" s="540"/>
      <c r="AH36" s="548"/>
      <c r="AI36" s="539">
        <f t="shared" si="13"/>
        <v>0</v>
      </c>
      <c r="AJ36" s="540"/>
      <c r="AK36" s="548"/>
      <c r="AL36" s="539">
        <f t="shared" si="14"/>
        <v>0</v>
      </c>
      <c r="AM36" s="542"/>
      <c r="AN36" s="538"/>
      <c r="AO36" s="539">
        <f t="shared" si="15"/>
        <v>0</v>
      </c>
      <c r="AP36" s="540"/>
      <c r="AQ36" s="548"/>
      <c r="AR36" s="539">
        <f t="shared" si="16"/>
        <v>0</v>
      </c>
      <c r="AS36" s="540"/>
      <c r="AT36" s="548"/>
      <c r="AU36" s="539">
        <f t="shared" si="17"/>
        <v>0</v>
      </c>
      <c r="AV36" s="542"/>
      <c r="AW36" s="538"/>
      <c r="AX36" s="539">
        <f t="shared" si="18"/>
        <v>0</v>
      </c>
      <c r="AY36" s="540"/>
      <c r="AZ36" s="548"/>
      <c r="BA36" s="539">
        <f t="shared" si="19"/>
        <v>0</v>
      </c>
      <c r="BB36" s="544"/>
      <c r="BC36" s="548"/>
      <c r="BD36" s="539">
        <f t="shared" si="20"/>
        <v>0</v>
      </c>
      <c r="BE36" s="542"/>
      <c r="BF36" s="538"/>
      <c r="BG36" s="539">
        <f t="shared" si="21"/>
        <v>0</v>
      </c>
      <c r="BH36" s="540"/>
      <c r="BI36" s="548"/>
      <c r="BJ36" s="539">
        <f t="shared" si="22"/>
        <v>0</v>
      </c>
      <c r="BK36" s="544"/>
      <c r="BL36" s="545">
        <f t="shared" si="1"/>
        <v>189.58490566037736</v>
      </c>
      <c r="BM36" s="546">
        <f t="shared" si="2"/>
        <v>9289.6603773584902</v>
      </c>
      <c r="BN36" s="547"/>
    </row>
    <row r="37" spans="1:66" s="479" customFormat="1" ht="12.75">
      <c r="A37" s="511" t="s">
        <v>1480</v>
      </c>
      <c r="B37" s="498"/>
      <c r="C37" s="559"/>
      <c r="D37" s="571"/>
      <c r="E37" s="550">
        <f t="shared" si="3"/>
        <v>0</v>
      </c>
      <c r="F37" s="572"/>
      <c r="G37" s="553"/>
      <c r="H37" s="550">
        <f t="shared" si="4"/>
        <v>0</v>
      </c>
      <c r="I37" s="552"/>
      <c r="J37" s="549"/>
      <c r="K37" s="550">
        <f t="shared" si="5"/>
        <v>0</v>
      </c>
      <c r="L37" s="551"/>
      <c r="M37" s="553"/>
      <c r="N37" s="550">
        <f t="shared" si="6"/>
        <v>0</v>
      </c>
      <c r="O37" s="551"/>
      <c r="P37" s="549"/>
      <c r="Q37" s="550">
        <f t="shared" si="7"/>
        <v>0</v>
      </c>
      <c r="R37" s="552"/>
      <c r="S37" s="549"/>
      <c r="T37" s="550">
        <f t="shared" si="8"/>
        <v>0</v>
      </c>
      <c r="U37" s="552"/>
      <c r="V37" s="549"/>
      <c r="W37" s="550">
        <f t="shared" si="9"/>
        <v>0</v>
      </c>
      <c r="X37" s="552"/>
      <c r="Y37" s="549"/>
      <c r="Z37" s="550">
        <f t="shared" si="10"/>
        <v>0</v>
      </c>
      <c r="AA37" s="551"/>
      <c r="AB37" s="553"/>
      <c r="AC37" s="550">
        <f t="shared" si="11"/>
        <v>0</v>
      </c>
      <c r="AD37" s="551"/>
      <c r="AE37" s="553"/>
      <c r="AF37" s="550">
        <f t="shared" si="12"/>
        <v>0</v>
      </c>
      <c r="AG37" s="551"/>
      <c r="AH37" s="553"/>
      <c r="AI37" s="550">
        <f t="shared" si="13"/>
        <v>0</v>
      </c>
      <c r="AJ37" s="551"/>
      <c r="AK37" s="553"/>
      <c r="AL37" s="550">
        <f t="shared" si="14"/>
        <v>0</v>
      </c>
      <c r="AM37" s="552"/>
      <c r="AN37" s="549"/>
      <c r="AO37" s="550">
        <f t="shared" si="15"/>
        <v>0</v>
      </c>
      <c r="AP37" s="551"/>
      <c r="AQ37" s="553"/>
      <c r="AR37" s="550">
        <f t="shared" si="16"/>
        <v>0</v>
      </c>
      <c r="AS37" s="551"/>
      <c r="AT37" s="553"/>
      <c r="AU37" s="550">
        <f t="shared" si="17"/>
        <v>0</v>
      </c>
      <c r="AV37" s="552"/>
      <c r="AW37" s="549"/>
      <c r="AX37" s="550">
        <f t="shared" si="18"/>
        <v>0</v>
      </c>
      <c r="AY37" s="551"/>
      <c r="AZ37" s="553"/>
      <c r="BA37" s="550">
        <f t="shared" si="19"/>
        <v>0</v>
      </c>
      <c r="BB37" s="554"/>
      <c r="BC37" s="553"/>
      <c r="BD37" s="550">
        <f t="shared" si="20"/>
        <v>0</v>
      </c>
      <c r="BE37" s="552"/>
      <c r="BF37" s="549"/>
      <c r="BG37" s="550">
        <f t="shared" si="21"/>
        <v>0</v>
      </c>
      <c r="BH37" s="551"/>
      <c r="BI37" s="553"/>
      <c r="BJ37" s="550">
        <f t="shared" si="22"/>
        <v>0</v>
      </c>
      <c r="BK37" s="554"/>
      <c r="BL37" s="555">
        <f t="shared" si="1"/>
        <v>0</v>
      </c>
      <c r="BM37" s="556">
        <f t="shared" si="2"/>
        <v>0</v>
      </c>
      <c r="BN37" s="557"/>
    </row>
    <row r="38" spans="1:66" s="480" customFormat="1" ht="13.5" thickBot="1">
      <c r="A38" s="513" t="s">
        <v>1481</v>
      </c>
      <c r="B38" s="1780"/>
      <c r="C38" s="560"/>
      <c r="D38" s="573"/>
      <c r="E38" s="515">
        <f t="shared" si="3"/>
        <v>0</v>
      </c>
      <c r="F38" s="574"/>
      <c r="G38" s="518"/>
      <c r="H38" s="515">
        <f t="shared" si="4"/>
        <v>0</v>
      </c>
      <c r="I38" s="517"/>
      <c r="J38" s="514"/>
      <c r="K38" s="515">
        <f t="shared" si="5"/>
        <v>0</v>
      </c>
      <c r="L38" s="516"/>
      <c r="M38" s="518"/>
      <c r="N38" s="515">
        <f t="shared" si="6"/>
        <v>0</v>
      </c>
      <c r="O38" s="516"/>
      <c r="P38" s="514"/>
      <c r="Q38" s="515">
        <f t="shared" si="7"/>
        <v>0</v>
      </c>
      <c r="R38" s="517"/>
      <c r="S38" s="514"/>
      <c r="T38" s="515">
        <f t="shared" si="8"/>
        <v>0</v>
      </c>
      <c r="U38" s="517"/>
      <c r="V38" s="514"/>
      <c r="W38" s="515">
        <f t="shared" si="9"/>
        <v>0</v>
      </c>
      <c r="X38" s="517"/>
      <c r="Y38" s="514"/>
      <c r="Z38" s="515">
        <f t="shared" si="10"/>
        <v>0</v>
      </c>
      <c r="AA38" s="516"/>
      <c r="AB38" s="518"/>
      <c r="AC38" s="515">
        <f t="shared" si="11"/>
        <v>0</v>
      </c>
      <c r="AD38" s="516"/>
      <c r="AE38" s="518"/>
      <c r="AF38" s="515">
        <f t="shared" si="12"/>
        <v>0</v>
      </c>
      <c r="AG38" s="516"/>
      <c r="AH38" s="518"/>
      <c r="AI38" s="515">
        <f t="shared" si="13"/>
        <v>0</v>
      </c>
      <c r="AJ38" s="516"/>
      <c r="AK38" s="518"/>
      <c r="AL38" s="515">
        <f t="shared" si="14"/>
        <v>0</v>
      </c>
      <c r="AM38" s="517"/>
      <c r="AN38" s="514"/>
      <c r="AO38" s="515">
        <f t="shared" si="15"/>
        <v>0</v>
      </c>
      <c r="AP38" s="516"/>
      <c r="AQ38" s="518"/>
      <c r="AR38" s="515">
        <f t="shared" si="16"/>
        <v>0</v>
      </c>
      <c r="AS38" s="516"/>
      <c r="AT38" s="518"/>
      <c r="AU38" s="515">
        <f t="shared" si="17"/>
        <v>0</v>
      </c>
      <c r="AV38" s="517"/>
      <c r="AW38" s="514"/>
      <c r="AX38" s="515">
        <f t="shared" si="18"/>
        <v>0</v>
      </c>
      <c r="AY38" s="516"/>
      <c r="AZ38" s="518"/>
      <c r="BA38" s="515">
        <f t="shared" si="19"/>
        <v>0</v>
      </c>
      <c r="BB38" s="519"/>
      <c r="BC38" s="518"/>
      <c r="BD38" s="515">
        <f t="shared" si="20"/>
        <v>0</v>
      </c>
      <c r="BE38" s="517"/>
      <c r="BF38" s="514"/>
      <c r="BG38" s="515">
        <f t="shared" si="21"/>
        <v>0</v>
      </c>
      <c r="BH38" s="516"/>
      <c r="BI38" s="518"/>
      <c r="BJ38" s="515">
        <f t="shared" si="22"/>
        <v>0</v>
      </c>
      <c r="BK38" s="519"/>
      <c r="BL38" s="520">
        <f t="shared" si="1"/>
        <v>0</v>
      </c>
      <c r="BM38" s="521">
        <f t="shared" si="2"/>
        <v>0</v>
      </c>
      <c r="BN38" s="522"/>
    </row>
    <row r="39" spans="1:66" ht="12.75">
      <c r="A39" s="523"/>
      <c r="B39" s="524"/>
      <c r="C39" s="525"/>
      <c r="D39" s="400"/>
      <c r="E39" s="400"/>
      <c r="F39" s="400"/>
      <c r="G39" s="400"/>
      <c r="H39" s="400"/>
      <c r="I39" s="400"/>
      <c r="J39" s="400"/>
      <c r="K39" s="400"/>
      <c r="L39" s="400"/>
      <c r="M39" s="400"/>
      <c r="N39" s="400"/>
      <c r="O39" s="400"/>
      <c r="P39" s="400"/>
      <c r="Q39" s="400"/>
      <c r="R39" s="400"/>
      <c r="S39" s="400"/>
      <c r="T39" s="400"/>
      <c r="U39" s="400"/>
      <c r="V39" s="400"/>
      <c r="W39" s="400"/>
      <c r="X39" s="400"/>
      <c r="Y39" s="400"/>
      <c r="Z39" s="400"/>
      <c r="AA39" s="400"/>
      <c r="AB39" s="400"/>
      <c r="AC39" s="400"/>
      <c r="AD39" s="400"/>
      <c r="AE39" s="400"/>
      <c r="AF39" s="400"/>
      <c r="AG39" s="400"/>
      <c r="AH39" s="400"/>
      <c r="AI39" s="400"/>
      <c r="AJ39" s="400"/>
      <c r="AK39" s="400"/>
      <c r="AL39" s="400"/>
      <c r="AM39" s="400"/>
      <c r="AN39" s="400"/>
      <c r="AO39" s="400"/>
      <c r="AP39" s="400"/>
      <c r="AQ39" s="400"/>
      <c r="AR39" s="400"/>
      <c r="AS39" s="400"/>
      <c r="AT39" s="400"/>
      <c r="AU39" s="400"/>
      <c r="AV39" s="400"/>
      <c r="AW39" s="400"/>
      <c r="AX39" s="400"/>
      <c r="AY39" s="400"/>
      <c r="AZ39" s="400"/>
      <c r="BA39" s="400"/>
      <c r="BB39" s="400"/>
      <c r="BC39" s="400"/>
      <c r="BD39" s="400"/>
      <c r="BE39" s="400"/>
      <c r="BF39" s="400"/>
      <c r="BG39" s="400"/>
      <c r="BH39" s="400"/>
      <c r="BI39" s="400"/>
      <c r="BJ39" s="400"/>
      <c r="BK39" s="400"/>
      <c r="BL39" s="400"/>
      <c r="BM39" s="400"/>
      <c r="BN39" s="400"/>
    </row>
    <row r="40" spans="1:66" ht="12.75">
      <c r="A40" s="523"/>
      <c r="B40" s="524"/>
      <c r="C40" s="525"/>
      <c r="D40" s="566">
        <v>106800</v>
      </c>
      <c r="E40" s="400"/>
      <c r="F40" s="400"/>
      <c r="G40" s="548">
        <v>9163</v>
      </c>
      <c r="H40" s="400"/>
      <c r="I40" s="400"/>
      <c r="J40" s="538">
        <v>1008</v>
      </c>
      <c r="K40" s="400"/>
      <c r="L40" s="400"/>
      <c r="M40" s="400"/>
      <c r="N40" s="400"/>
      <c r="O40" s="400"/>
      <c r="P40" s="400"/>
      <c r="Q40" s="400"/>
      <c r="R40" s="400"/>
      <c r="S40" s="400"/>
      <c r="T40" s="400"/>
      <c r="U40" s="400"/>
      <c r="V40" s="400"/>
      <c r="W40" s="400"/>
      <c r="X40" s="400"/>
      <c r="Y40" s="400"/>
      <c r="Z40" s="400"/>
      <c r="AA40" s="400"/>
      <c r="AB40" s="400"/>
      <c r="AC40" s="400"/>
      <c r="AD40" s="400"/>
      <c r="AE40" s="400"/>
      <c r="AF40" s="400"/>
      <c r="AG40" s="400"/>
      <c r="AH40" s="400"/>
      <c r="AI40" s="400"/>
      <c r="AJ40" s="400"/>
      <c r="AK40" s="400"/>
      <c r="AL40" s="400"/>
      <c r="AM40" s="400"/>
      <c r="AN40" s="400"/>
      <c r="AO40" s="400"/>
      <c r="AP40" s="400"/>
      <c r="AQ40" s="400"/>
      <c r="AR40" s="400"/>
      <c r="AS40" s="400"/>
      <c r="AT40" s="400"/>
      <c r="AU40" s="400"/>
      <c r="AV40" s="400"/>
      <c r="AW40" s="400"/>
      <c r="AX40" s="400"/>
      <c r="AY40" s="400"/>
      <c r="AZ40" s="400"/>
      <c r="BA40" s="400"/>
      <c r="BB40" s="400"/>
      <c r="BC40" s="400"/>
      <c r="BD40" s="400"/>
      <c r="BE40" s="400"/>
      <c r="BF40" s="400"/>
      <c r="BG40" s="400"/>
      <c r="BH40" s="400"/>
      <c r="BI40" s="400"/>
      <c r="BJ40" s="400"/>
      <c r="BK40" s="400"/>
      <c r="BL40" s="400"/>
      <c r="BM40" s="400"/>
      <c r="BN40" s="400"/>
    </row>
    <row r="41" spans="1:66" ht="12.75">
      <c r="A41" s="523"/>
      <c r="B41" s="524"/>
      <c r="C41" s="525"/>
      <c r="D41" s="568"/>
      <c r="E41" s="400"/>
      <c r="F41" s="400"/>
      <c r="G41" s="548"/>
      <c r="H41" s="400"/>
      <c r="I41" s="400"/>
      <c r="J41" s="538"/>
      <c r="K41" s="400"/>
      <c r="L41" s="400"/>
      <c r="M41" s="400"/>
      <c r="N41" s="400"/>
      <c r="O41" s="400"/>
      <c r="P41" s="400"/>
      <c r="Q41" s="400"/>
      <c r="R41" s="400"/>
      <c r="S41" s="400"/>
      <c r="T41" s="400"/>
      <c r="U41" s="400"/>
      <c r="V41" s="400"/>
      <c r="W41" s="400"/>
      <c r="X41" s="400"/>
      <c r="Y41" s="400"/>
      <c r="Z41" s="400"/>
      <c r="AA41" s="400"/>
      <c r="AB41" s="400"/>
      <c r="AC41" s="400"/>
      <c r="AD41" s="400"/>
      <c r="AE41" s="400"/>
      <c r="AF41" s="400"/>
      <c r="AG41" s="400"/>
      <c r="AH41" s="400"/>
      <c r="AI41" s="400"/>
      <c r="AJ41" s="400"/>
      <c r="AK41" s="400"/>
      <c r="AL41" s="400"/>
      <c r="AM41" s="400"/>
      <c r="AN41" s="400"/>
      <c r="AO41" s="400"/>
      <c r="AP41" s="400"/>
      <c r="AQ41" s="400"/>
      <c r="AR41" s="400"/>
      <c r="AS41" s="400"/>
      <c r="AT41" s="400"/>
      <c r="AU41" s="400"/>
      <c r="AV41" s="400"/>
      <c r="AW41" s="400"/>
      <c r="AX41" s="400"/>
      <c r="AY41" s="400"/>
      <c r="AZ41" s="400"/>
      <c r="BA41" s="400"/>
      <c r="BB41" s="400"/>
      <c r="BC41" s="400"/>
      <c r="BD41" s="400"/>
      <c r="BE41" s="400"/>
      <c r="BF41" s="400"/>
      <c r="BG41" s="400"/>
      <c r="BH41" s="400"/>
      <c r="BI41" s="400"/>
      <c r="BJ41" s="400"/>
      <c r="BK41" s="400"/>
      <c r="BL41" s="400"/>
      <c r="BM41" s="400"/>
      <c r="BN41" s="400"/>
    </row>
    <row r="42" spans="1:66" ht="12.75">
      <c r="A42" s="523"/>
      <c r="B42" s="524"/>
      <c r="C42" s="525"/>
      <c r="D42" s="568">
        <v>12528</v>
      </c>
      <c r="E42" s="400"/>
      <c r="F42" s="400"/>
      <c r="G42" s="548">
        <v>4973</v>
      </c>
      <c r="H42" s="400"/>
      <c r="I42" s="400"/>
      <c r="J42" s="1709">
        <v>708</v>
      </c>
      <c r="K42" s="400"/>
      <c r="L42" s="400"/>
      <c r="M42" s="400"/>
      <c r="N42" s="400"/>
      <c r="O42" s="400"/>
      <c r="P42" s="400"/>
      <c r="Q42" s="400"/>
      <c r="R42" s="400"/>
      <c r="S42" s="400"/>
      <c r="T42" s="400"/>
      <c r="U42" s="400"/>
      <c r="V42" s="400"/>
      <c r="W42" s="400"/>
      <c r="X42" s="400"/>
      <c r="Y42" s="400"/>
      <c r="Z42" s="400"/>
      <c r="AA42" s="400"/>
      <c r="AB42" s="400"/>
      <c r="AC42" s="400"/>
      <c r="AD42" s="400"/>
      <c r="AE42" s="400"/>
      <c r="AF42" s="400"/>
      <c r="AG42" s="400"/>
      <c r="AH42" s="400"/>
      <c r="AI42" s="400"/>
      <c r="AJ42" s="400"/>
      <c r="AK42" s="400"/>
      <c r="AL42" s="400"/>
      <c r="AM42" s="400"/>
      <c r="AN42" s="400"/>
      <c r="AO42" s="400"/>
      <c r="AP42" s="400"/>
      <c r="AQ42" s="400"/>
      <c r="AR42" s="400"/>
      <c r="AS42" s="400"/>
      <c r="AT42" s="400"/>
      <c r="AU42" s="400"/>
      <c r="AV42" s="400"/>
      <c r="AW42" s="400"/>
      <c r="AX42" s="400"/>
      <c r="AY42" s="400"/>
      <c r="AZ42" s="400"/>
      <c r="BA42" s="400"/>
      <c r="BB42" s="400"/>
      <c r="BC42" s="400"/>
      <c r="BD42" s="400"/>
      <c r="BE42" s="400"/>
      <c r="BF42" s="400"/>
      <c r="BG42" s="400"/>
      <c r="BH42" s="400"/>
      <c r="BI42" s="400"/>
      <c r="BJ42" s="400"/>
      <c r="BK42" s="400"/>
      <c r="BL42" s="400"/>
      <c r="BM42" s="400"/>
      <c r="BN42" s="400"/>
    </row>
    <row r="43" spans="1:66" ht="11.25" customHeight="1">
      <c r="A43" s="523"/>
      <c r="B43" s="524"/>
      <c r="C43" s="525"/>
      <c r="D43" s="568"/>
      <c r="E43" s="400"/>
      <c r="F43" s="400"/>
      <c r="G43" s="400"/>
      <c r="H43" s="400"/>
      <c r="I43" s="400"/>
      <c r="J43" s="1709"/>
      <c r="K43" s="400"/>
      <c r="L43" s="400"/>
      <c r="M43" s="400"/>
      <c r="N43" s="400"/>
      <c r="O43" s="400"/>
      <c r="P43" s="400"/>
      <c r="Q43" s="400"/>
      <c r="R43" s="400"/>
      <c r="S43" s="400"/>
      <c r="T43" s="400"/>
      <c r="U43" s="400"/>
      <c r="V43" s="400"/>
      <c r="W43" s="400"/>
      <c r="X43" s="400"/>
      <c r="Y43" s="400"/>
      <c r="Z43" s="400"/>
      <c r="AA43" s="400"/>
      <c r="AB43" s="400"/>
      <c r="AC43" s="400"/>
      <c r="AD43" s="400"/>
      <c r="AE43" s="400"/>
      <c r="AF43" s="400"/>
      <c r="AG43" s="400"/>
      <c r="AH43" s="400"/>
      <c r="AI43" s="400"/>
      <c r="AJ43" s="400"/>
      <c r="AK43" s="400"/>
      <c r="AL43" s="400"/>
      <c r="AM43" s="400"/>
      <c r="AN43" s="400"/>
      <c r="AO43" s="400"/>
      <c r="AP43" s="400"/>
      <c r="AQ43" s="400"/>
      <c r="AR43" s="400"/>
      <c r="AS43" s="400"/>
      <c r="AT43" s="400"/>
      <c r="AU43" s="400"/>
      <c r="AV43" s="400"/>
      <c r="AW43" s="400"/>
      <c r="AX43" s="400"/>
      <c r="AY43" s="400"/>
      <c r="AZ43" s="400"/>
      <c r="BA43" s="400"/>
      <c r="BB43" s="400"/>
      <c r="BC43" s="400"/>
      <c r="BD43" s="400"/>
      <c r="BE43" s="400"/>
      <c r="BF43" s="400"/>
      <c r="BG43" s="400"/>
      <c r="BH43" s="400"/>
      <c r="BI43" s="400"/>
      <c r="BJ43" s="400"/>
      <c r="BK43" s="400"/>
      <c r="BL43" s="400"/>
      <c r="BM43" s="400"/>
      <c r="BN43" s="400"/>
    </row>
    <row r="44" spans="1:66" ht="11.25" customHeight="1">
      <c r="D44" s="568">
        <f>9072+86</f>
        <v>9158</v>
      </c>
      <c r="J44" s="1709"/>
    </row>
    <row r="45" spans="1:66" ht="11.25" customHeight="1">
      <c r="D45" s="568"/>
      <c r="J45" s="1709"/>
    </row>
    <row r="46" spans="1:66" customFormat="1" ht="11.25" customHeight="1">
      <c r="D46" s="2155">
        <f>SUM(D40:D44)</f>
        <v>128486</v>
      </c>
      <c r="G46" s="2155">
        <f>SUM(G40:G44)</f>
        <v>14136</v>
      </c>
      <c r="J46" s="1709">
        <v>192</v>
      </c>
    </row>
    <row r="47" spans="1:66" customFormat="1" ht="11.25" customHeight="1">
      <c r="D47" s="2156">
        <f ca="1">'I6 Customer Data'!D35</f>
        <v>136908</v>
      </c>
      <c r="G47" s="2156">
        <f ca="1">'I6 Customer Data'!E35</f>
        <v>16260</v>
      </c>
      <c r="J47" s="2155">
        <f>SUM(J40:J46)</f>
        <v>1908</v>
      </c>
    </row>
    <row r="48" spans="1:66" customFormat="1" ht="11.25" customHeight="1">
      <c r="J48" s="2156">
        <f ca="1">'I6 Customer Data'!F35</f>
        <v>1884</v>
      </c>
    </row>
    <row r="49" spans="1:12" customFormat="1" ht="11.25" customHeight="1"/>
    <row r="50" spans="1:12" ht="11.25" hidden="1" customHeight="1">
      <c r="A50" s="481" t="s">
        <v>642</v>
      </c>
      <c r="B50" s="481"/>
      <c r="C50" s="481"/>
      <c r="D50" s="570"/>
      <c r="E50" s="481"/>
      <c r="F50" s="481"/>
      <c r="G50" s="481"/>
      <c r="H50" s="84"/>
      <c r="I50" s="84"/>
      <c r="J50" s="84"/>
      <c r="K50" s="84"/>
      <c r="L50" s="84"/>
    </row>
    <row r="51" spans="1:12" ht="11.25" hidden="1" customHeight="1">
      <c r="A51" s="84"/>
      <c r="B51" s="84"/>
      <c r="C51" s="84"/>
      <c r="D51" s="570"/>
      <c r="E51" s="84"/>
      <c r="F51" s="84"/>
      <c r="G51" s="84"/>
      <c r="H51" s="84"/>
      <c r="I51" s="84"/>
      <c r="J51" s="84"/>
      <c r="K51" s="84"/>
      <c r="L51" s="84"/>
    </row>
    <row r="52" spans="1:12" ht="11.25" hidden="1" customHeight="1">
      <c r="A52" s="84"/>
      <c r="B52" s="84"/>
      <c r="C52" s="84"/>
      <c r="D52" s="568"/>
      <c r="E52" s="84"/>
      <c r="F52" s="84"/>
      <c r="G52" s="84"/>
      <c r="H52" s="84"/>
      <c r="I52" s="84"/>
      <c r="J52" s="84"/>
      <c r="K52" s="84"/>
      <c r="L52" s="84"/>
    </row>
    <row r="53" spans="1:12" ht="11.25" hidden="1" customHeight="1">
      <c r="A53" s="84"/>
      <c r="B53" s="482" t="s">
        <v>654</v>
      </c>
      <c r="C53" s="84"/>
      <c r="D53" s="568"/>
      <c r="E53" s="84"/>
      <c r="F53" s="84"/>
      <c r="G53" s="84"/>
      <c r="H53" s="84"/>
      <c r="I53" s="84"/>
      <c r="J53" s="84"/>
      <c r="K53" s="84"/>
      <c r="L53" s="84"/>
    </row>
    <row r="54" spans="1:12" ht="11.25" hidden="1" customHeight="1">
      <c r="A54" s="84" t="s">
        <v>1460</v>
      </c>
      <c r="B54" s="84"/>
      <c r="C54" s="84"/>
      <c r="D54" s="570"/>
      <c r="E54" s="84"/>
      <c r="F54" s="84"/>
      <c r="G54" s="84"/>
      <c r="H54" s="84"/>
      <c r="I54" s="84"/>
      <c r="J54" s="84"/>
      <c r="K54" s="84"/>
      <c r="L54" s="84"/>
    </row>
    <row r="55" spans="1:12" ht="11.25" hidden="1" customHeight="1">
      <c r="A55" s="84" t="s">
        <v>1461</v>
      </c>
      <c r="B55" s="84"/>
      <c r="C55" s="84"/>
      <c r="D55" s="571"/>
      <c r="E55" s="481"/>
      <c r="F55" s="481"/>
      <c r="G55" s="481"/>
      <c r="H55" s="481"/>
      <c r="I55" s="84"/>
      <c r="J55" s="481"/>
      <c r="K55" s="481"/>
      <c r="L55" s="84"/>
    </row>
    <row r="56" spans="1:12" ht="11.25" hidden="1" customHeight="1">
      <c r="A56" s="84" t="s">
        <v>1462</v>
      </c>
      <c r="B56" s="483" t="s">
        <v>1463</v>
      </c>
      <c r="C56" s="84"/>
      <c r="D56" s="573"/>
      <c r="E56" s="481"/>
      <c r="F56" s="481"/>
      <c r="H56" s="481"/>
      <c r="I56" s="84"/>
      <c r="J56" s="84"/>
      <c r="K56" s="84"/>
      <c r="L56" s="84"/>
    </row>
    <row r="57" spans="1:12" ht="11.25" hidden="1" customHeight="1">
      <c r="A57" s="84"/>
      <c r="B57" s="484" t="s">
        <v>655</v>
      </c>
      <c r="C57" s="481" t="s">
        <v>655</v>
      </c>
      <c r="D57" s="481" t="s">
        <v>655</v>
      </c>
      <c r="E57" s="481" t="s">
        <v>655</v>
      </c>
      <c r="F57" s="1783" t="s">
        <v>7</v>
      </c>
      <c r="G57" s="481"/>
      <c r="I57" s="84"/>
      <c r="J57" s="481"/>
      <c r="L57" s="84"/>
    </row>
    <row r="58" spans="1:12" ht="11.25" hidden="1" customHeight="1">
      <c r="A58" s="84" t="s">
        <v>1467</v>
      </c>
      <c r="B58" s="485">
        <v>1</v>
      </c>
      <c r="C58" s="1781">
        <v>1</v>
      </c>
      <c r="D58" s="1781">
        <v>1</v>
      </c>
      <c r="E58" s="1781">
        <v>1</v>
      </c>
      <c r="F58" s="1782">
        <f>IF((+B58+C58+D58+E58)/4&lt;1,1,ROUND((+B58+C58+D58+E58)/4,0))</f>
        <v>1</v>
      </c>
      <c r="G58" s="486"/>
      <c r="I58" s="84"/>
      <c r="J58" s="84"/>
    </row>
    <row r="59" spans="1:12" ht="11.25" hidden="1" customHeight="1">
      <c r="A59" s="84" t="s">
        <v>656</v>
      </c>
      <c r="B59" s="485">
        <v>0.73684210526315796</v>
      </c>
      <c r="C59" s="481"/>
      <c r="D59" s="481"/>
      <c r="E59" s="481"/>
      <c r="F59" s="1782">
        <f>IF((+B59)/1&lt;1,1,ROUND((+B59)/1,0))</f>
        <v>1</v>
      </c>
      <c r="G59" s="486"/>
      <c r="I59" s="84"/>
      <c r="J59" s="84"/>
    </row>
    <row r="60" spans="1:12" ht="11.25" hidden="1" customHeight="1">
      <c r="A60" s="84" t="s">
        <v>1468</v>
      </c>
      <c r="B60" s="485">
        <v>1.3157894736842106</v>
      </c>
      <c r="C60" s="1781">
        <v>2.1849865951742626</v>
      </c>
      <c r="D60" s="1781">
        <v>1.9746300211416492</v>
      </c>
      <c r="E60" s="1781">
        <v>1.7674418604651163</v>
      </c>
      <c r="F60" s="1782">
        <f>IF((+B60+C60+D60+E60)/4&lt;1,1,ROUND((+B60+C60+D60+E60)/4,0))</f>
        <v>2</v>
      </c>
      <c r="G60" s="486"/>
      <c r="I60" s="84"/>
      <c r="J60" s="84"/>
    </row>
    <row r="61" spans="1:12" ht="11.25" hidden="1" customHeight="1">
      <c r="A61" s="84" t="s">
        <v>657</v>
      </c>
      <c r="B61" s="485">
        <v>1.0526315789473684</v>
      </c>
      <c r="C61" s="481"/>
      <c r="D61" s="481"/>
      <c r="E61" s="481"/>
      <c r="F61" s="1782">
        <f>IF((+B61)/1&lt;1,1,ROUND((+B61)/1,0))</f>
        <v>1</v>
      </c>
      <c r="G61" s="486"/>
      <c r="I61" s="84"/>
      <c r="J61" s="84"/>
    </row>
    <row r="62" spans="1:12" ht="11.25" hidden="1" customHeight="1">
      <c r="A62" s="84" t="s">
        <v>1469</v>
      </c>
      <c r="B62" s="485">
        <v>3.0789473684210522</v>
      </c>
      <c r="C62" s="1781">
        <v>3.4289544235924931</v>
      </c>
      <c r="D62" s="1781">
        <v>3.2642706131078225</v>
      </c>
      <c r="E62" s="481"/>
      <c r="F62" s="1782">
        <f>IF((+B62+C62+D62)/3&lt;1,1,ROUND((+B62+C62+D62)/3,0))</f>
        <v>3</v>
      </c>
      <c r="G62" s="486"/>
      <c r="I62" s="84"/>
      <c r="J62" s="84"/>
    </row>
    <row r="63" spans="1:12" ht="11.25" hidden="1" customHeight="1">
      <c r="A63" s="84" t="s">
        <v>658</v>
      </c>
      <c r="B63" s="485">
        <v>1.9736842105263157</v>
      </c>
      <c r="C63" s="481"/>
      <c r="D63" s="481"/>
      <c r="E63" s="481"/>
      <c r="F63" s="1782">
        <f>IF((+B63)/1&lt;1,1,ROUND((+B63)/1,0))</f>
        <v>2</v>
      </c>
      <c r="G63" s="486"/>
      <c r="I63" s="84"/>
      <c r="J63" s="84"/>
    </row>
    <row r="64" spans="1:12" ht="11.25" hidden="1" customHeight="1">
      <c r="A64" s="84" t="s">
        <v>659</v>
      </c>
      <c r="B64" s="485"/>
      <c r="C64" s="481"/>
      <c r="D64" s="481"/>
      <c r="E64" s="1781">
        <v>2.6744186046511627</v>
      </c>
      <c r="F64" s="1782">
        <f>IF((+E64)/1&lt;1,1,ROUND((+E64)/1,0))</f>
        <v>3</v>
      </c>
      <c r="G64" s="486"/>
      <c r="I64" s="84"/>
      <c r="J64" s="84"/>
    </row>
    <row r="65" spans="1:10" ht="11.25" hidden="1" customHeight="1">
      <c r="A65" s="84" t="s">
        <v>1470</v>
      </c>
      <c r="B65" s="485">
        <v>1.5263157894736841</v>
      </c>
      <c r="C65" s="481"/>
      <c r="D65" s="481"/>
      <c r="E65" s="481"/>
      <c r="F65" s="1782">
        <f>IF((+B65)/1&lt;1,1,ROUND((+B65)/1,0))</f>
        <v>2</v>
      </c>
      <c r="G65" s="486"/>
      <c r="I65" s="84"/>
      <c r="J65" s="84"/>
    </row>
    <row r="66" spans="1:10" ht="11.25" hidden="1" customHeight="1">
      <c r="A66" s="84" t="s">
        <v>660</v>
      </c>
      <c r="B66" s="485">
        <v>1.263157894736842</v>
      </c>
      <c r="C66" s="1781">
        <v>3.5710455764075069</v>
      </c>
      <c r="D66" s="1781">
        <v>3.1437632135306557</v>
      </c>
      <c r="E66" s="481"/>
      <c r="F66" s="1782">
        <f>IF((+B66+C66+D66)/3&lt;1,1,ROUND((+B66+C66+D66)/3,0))</f>
        <v>3</v>
      </c>
      <c r="G66" s="486"/>
      <c r="I66" s="84"/>
      <c r="J66" s="84"/>
    </row>
    <row r="67" spans="1:10" ht="11.25" hidden="1" customHeight="1">
      <c r="A67" s="84" t="s">
        <v>1472</v>
      </c>
      <c r="B67" s="485">
        <v>3.2105263157894735</v>
      </c>
      <c r="C67" s="481"/>
      <c r="D67" s="481"/>
      <c r="E67" s="481"/>
      <c r="F67" s="1782">
        <f>IF((+B67)/1&lt;1,1,ROUND((+B67)/1,0))</f>
        <v>3</v>
      </c>
      <c r="G67" s="486"/>
      <c r="I67" s="84"/>
      <c r="J67" s="84"/>
    </row>
    <row r="68" spans="1:10" ht="11.25" hidden="1" customHeight="1">
      <c r="A68" s="84" t="s">
        <v>661</v>
      </c>
      <c r="B68" s="485">
        <v>2.6315789473684212</v>
      </c>
      <c r="C68" s="481"/>
      <c r="D68" s="481"/>
      <c r="E68" s="1781">
        <v>3.3255813953488369</v>
      </c>
      <c r="F68" s="1782">
        <f>IF((+B68+E68)/2&lt;1,1,ROUND((+B68+E68)/2,0))</f>
        <v>3</v>
      </c>
      <c r="G68" s="486"/>
      <c r="I68" s="84"/>
      <c r="J68" s="84"/>
    </row>
    <row r="69" spans="1:10" ht="11.25" hidden="1" customHeight="1">
      <c r="A69" s="84" t="s">
        <v>1473</v>
      </c>
      <c r="B69" s="485">
        <v>48.684210526315788</v>
      </c>
      <c r="C69" s="481"/>
      <c r="D69" s="481"/>
      <c r="E69" s="481"/>
      <c r="F69" s="1782">
        <f>IF((+B69)/1&lt;1,1,ROUND((+B69)/1,0))</f>
        <v>49</v>
      </c>
      <c r="G69" s="486"/>
      <c r="I69" s="84"/>
      <c r="J69" s="84"/>
    </row>
    <row r="70" spans="1:10" ht="11.25" hidden="1" customHeight="1">
      <c r="A70" s="84" t="s">
        <v>193</v>
      </c>
      <c r="B70" s="84"/>
      <c r="C70" s="1781">
        <v>3.5710455764075069</v>
      </c>
      <c r="D70" s="1781">
        <v>3.3784355179704022</v>
      </c>
      <c r="E70" s="481"/>
      <c r="F70" s="1782">
        <f>IF((C70+D70)/2&lt;1,1,ROUND((C70+D70)/2,0))</f>
        <v>3</v>
      </c>
      <c r="G70" s="486"/>
      <c r="I70" s="84"/>
      <c r="J70" s="84"/>
    </row>
    <row r="71" spans="1:10" ht="11.25" hidden="1" customHeight="1">
      <c r="A71" s="84" t="s">
        <v>194</v>
      </c>
      <c r="B71" s="84" t="s">
        <v>195</v>
      </c>
      <c r="C71" s="484"/>
      <c r="D71" s="484"/>
      <c r="E71" s="1781">
        <v>8.1395348837209305</v>
      </c>
      <c r="F71" s="1782">
        <f>+E71</f>
        <v>8.1395348837209305</v>
      </c>
      <c r="G71" s="84"/>
      <c r="I71" s="84"/>
      <c r="J71" s="487"/>
    </row>
    <row r="72" spans="1:10" ht="11.25" customHeight="1">
      <c r="A72" s="82"/>
      <c r="B72" s="403"/>
      <c r="C72" s="81"/>
    </row>
    <row r="73" spans="1:10" ht="11.25" customHeight="1"/>
  </sheetData>
  <mergeCells count="49">
    <mergeCell ref="B18:C18"/>
    <mergeCell ref="B19:C19"/>
    <mergeCell ref="B20:C20"/>
    <mergeCell ref="A1:F1"/>
    <mergeCell ref="A2:E2"/>
    <mergeCell ref="A3:E3"/>
    <mergeCell ref="A4:E4"/>
    <mergeCell ref="A12:A13"/>
    <mergeCell ref="D15:F15"/>
    <mergeCell ref="D14:F14"/>
    <mergeCell ref="BF15:BH15"/>
    <mergeCell ref="BC15:BE15"/>
    <mergeCell ref="G15:I15"/>
    <mergeCell ref="J15:L15"/>
    <mergeCell ref="M15:O15"/>
    <mergeCell ref="P15:R15"/>
    <mergeCell ref="S15:U15"/>
    <mergeCell ref="V15:X15"/>
    <mergeCell ref="Y15:AA15"/>
    <mergeCell ref="AB15:AD15"/>
    <mergeCell ref="G14:I14"/>
    <mergeCell ref="J14:L14"/>
    <mergeCell ref="M14:O14"/>
    <mergeCell ref="P14:R14"/>
    <mergeCell ref="BI15:BK15"/>
    <mergeCell ref="BL15:BN15"/>
    <mergeCell ref="AQ15:AS15"/>
    <mergeCell ref="AT15:AV15"/>
    <mergeCell ref="AW15:AY15"/>
    <mergeCell ref="AZ15:BB15"/>
    <mergeCell ref="AK14:AM14"/>
    <mergeCell ref="AN14:AP14"/>
    <mergeCell ref="AE15:AG15"/>
    <mergeCell ref="AH15:AJ15"/>
    <mergeCell ref="AK15:AM15"/>
    <mergeCell ref="AN15:AP15"/>
    <mergeCell ref="S14:U14"/>
    <mergeCell ref="V14:X14"/>
    <mergeCell ref="Y14:AA14"/>
    <mergeCell ref="AB14:AD14"/>
    <mergeCell ref="AE14:AG14"/>
    <mergeCell ref="AH14:AJ14"/>
    <mergeCell ref="BC14:BE14"/>
    <mergeCell ref="BF14:BH14"/>
    <mergeCell ref="BI14:BK14"/>
    <mergeCell ref="AQ14:AS14"/>
    <mergeCell ref="AT14:AV14"/>
    <mergeCell ref="AW14:AY14"/>
    <mergeCell ref="AZ14:BB14"/>
  </mergeCells>
  <phoneticPr fontId="0" type="noConversion"/>
  <pageMargins left="0.75" right="0.75" top="1" bottom="1" header="0.5" footer="0.5"/>
  <pageSetup scale="31" orientation="landscape" r:id="rId1"/>
  <headerFooter alignWithMargins="0"/>
  <legacyDrawing r:id="rId2"/>
  <oleObjects>
    <oleObject progId="Unknown" shapeId="9219" r:id="rId3"/>
    <oleObject progId="Unknown" shapeId="9223" r:id="rId4"/>
  </oleObjects>
</worksheet>
</file>

<file path=xl/worksheets/sheet9.xml><?xml version="1.0" encoding="utf-8"?>
<worksheet xmlns="http://schemas.openxmlformats.org/spreadsheetml/2006/main" xmlns:r="http://schemas.openxmlformats.org/officeDocument/2006/relationships">
  <sheetPr codeName="Sheet8" enableFormatConditionsCalculation="0">
    <tabColor indexed="42"/>
    <pageSetUpPr fitToPage="1"/>
  </sheetPr>
  <dimension ref="A1:IS85"/>
  <sheetViews>
    <sheetView topLeftCell="A46" workbookViewId="0">
      <selection activeCell="D63" sqref="D63"/>
    </sheetView>
  </sheetViews>
  <sheetFormatPr defaultColWidth="8.42578125" defaultRowHeight="11.25"/>
  <cols>
    <col min="1" max="1" width="23.85546875" style="577" customWidth="1"/>
    <col min="2" max="2" width="12.5703125" style="577" customWidth="1"/>
    <col min="3" max="6" width="15.7109375" style="576" customWidth="1"/>
    <col min="7" max="9" width="15.7109375" style="576" hidden="1" customWidth="1"/>
    <col min="10" max="12" width="15.7109375" style="576" customWidth="1"/>
    <col min="13" max="23" width="15.7109375" style="576" hidden="1" customWidth="1"/>
    <col min="24" max="16384" width="8.42578125" style="576"/>
  </cols>
  <sheetData>
    <row r="1" spans="1:15" s="15" customFormat="1" ht="20.25" customHeight="1">
      <c r="A1" s="2210" t="s">
        <v>1354</v>
      </c>
      <c r="B1" s="2210"/>
      <c r="C1" s="2210"/>
      <c r="D1" s="2210"/>
      <c r="E1" s="2210"/>
      <c r="F1" s="2210"/>
    </row>
    <row r="2" spans="1:15" s="15" customFormat="1" ht="18.75" customHeight="1">
      <c r="A2" s="2254" t="str">
        <f ca="1">'I1 Intro'!C9</f>
        <v>Orillia Power Distribution Corporation</v>
      </c>
      <c r="B2" s="2254"/>
      <c r="C2" s="2254"/>
      <c r="D2" s="2254"/>
      <c r="E2" s="2254"/>
    </row>
    <row r="3" spans="1:15" s="15" customFormat="1" ht="18.75" customHeight="1">
      <c r="A3" s="2255" t="str">
        <f ca="1">'I1 Intro'!C13 &amp; "   " &amp; 'I1 Intro'!E13</f>
        <v xml:space="preserve">EB-2009-XXXX   </v>
      </c>
      <c r="B3" s="2255"/>
      <c r="C3" s="2255"/>
      <c r="D3" s="2255"/>
      <c r="E3" s="2255"/>
      <c r="G3" s="16"/>
    </row>
    <row r="4" spans="1:15" s="15" customFormat="1" ht="18.75">
      <c r="A4" s="2256">
        <f ca="1">'I1 Intro'!C15</f>
        <v>40053</v>
      </c>
      <c r="B4" s="2256"/>
      <c r="C4" s="2256"/>
      <c r="D4" s="2256"/>
      <c r="E4" s="2256"/>
    </row>
    <row r="5" spans="1:15" s="15" customFormat="1" ht="21" customHeight="1">
      <c r="A5" s="369" t="str">
        <f ca="1">"Sheet I8 Demand Data Worksheet  - "&amp; 'I2 LDC class'!$C$17 &amp; "  " &amp;  'I2 LDC class'!$D$17</f>
        <v xml:space="preserve">Sheet I8 Demand Data Worksheet  -   </v>
      </c>
      <c r="B5" s="370"/>
      <c r="C5" s="370"/>
      <c r="D5" s="86"/>
      <c r="E5" s="371"/>
    </row>
    <row r="6" spans="1:15" s="15" customFormat="1" ht="6" customHeight="1">
      <c r="A6" s="18"/>
      <c r="B6" s="18"/>
      <c r="C6" s="18"/>
      <c r="D6" s="18"/>
      <c r="E6" s="18"/>
      <c r="F6" s="18"/>
      <c r="G6" s="18"/>
      <c r="H6" s="18"/>
      <c r="I6" s="18"/>
      <c r="J6" s="18"/>
      <c r="K6" s="18"/>
      <c r="L6" s="18"/>
      <c r="M6" s="18"/>
      <c r="N6" s="18"/>
      <c r="O6" s="18"/>
    </row>
    <row r="7" spans="1:15" ht="12.75">
      <c r="A7" s="72"/>
      <c r="B7" s="575"/>
      <c r="C7" s="575"/>
      <c r="D7" s="575"/>
      <c r="E7" s="575"/>
      <c r="F7" s="575"/>
      <c r="G7" s="575"/>
    </row>
    <row r="8" spans="1:15">
      <c r="A8" s="356"/>
    </row>
    <row r="10" spans="1:15">
      <c r="A10" s="356"/>
    </row>
    <row r="12" spans="1:15" ht="3" customHeight="1">
      <c r="A12" s="589"/>
    </row>
    <row r="13" spans="1:15" ht="1.5" customHeight="1"/>
    <row r="14" spans="1:15" ht="12.75">
      <c r="A14" s="2307" t="s">
        <v>325</v>
      </c>
      <c r="B14" s="2307"/>
      <c r="C14" s="590" t="str">
        <f ca="1">IF(OR(ISERROR(('I8 Demand Data'!$C$50/12)/'I8 Demand Data'!$C$40), (ISERROR(('I8 Demand Data'!$C$45/4)/'I8 Demand Data'!$C$40))),"-", IF(('I8 Demand Data'!$C$50/12)/'I8 Demand Data'!$C$40&gt;=0.83,"12 CP",IF(('I8 Demand Data'!$C$45/4)/'I8 Demand Data'!$C$40&gt;=0.83,"4 CP","1 CP")))</f>
        <v>12 CP</v>
      </c>
    </row>
    <row r="15" spans="1:15" ht="15" customHeight="1">
      <c r="A15" s="2307" t="s">
        <v>326</v>
      </c>
      <c r="B15" s="2307"/>
      <c r="C15" s="591" t="str">
        <f ca="1">IF(ISERROR(('I8 Demand Data'!$C$61/4)/'I8 Demand Data'!$C$55), "-", IF(('I8 Demand Data'!$C$61/4)/'I8 Demand Data'!$C$55&gt;=0.83,"4 NCP","1 NCP"))</f>
        <v>4 NCP</v>
      </c>
      <c r="I15" s="578"/>
      <c r="J15" s="578"/>
      <c r="K15" s="578"/>
    </row>
    <row r="16" spans="1:15" ht="12.6" customHeight="1">
      <c r="A16" s="579"/>
      <c r="C16" s="594"/>
    </row>
    <row r="17" spans="1:23" ht="12.75">
      <c r="A17" s="2306" t="s">
        <v>389</v>
      </c>
      <c r="B17" s="2306"/>
      <c r="C17" s="592" t="s">
        <v>391</v>
      </c>
    </row>
    <row r="18" spans="1:23" ht="12.75">
      <c r="A18" s="2306" t="s">
        <v>837</v>
      </c>
      <c r="B18" s="2306"/>
      <c r="C18" s="592" t="s">
        <v>833</v>
      </c>
    </row>
    <row r="19" spans="1:23" ht="12.75">
      <c r="A19" s="2306" t="s">
        <v>831</v>
      </c>
      <c r="B19" s="2306"/>
      <c r="C19" s="592" t="s">
        <v>834</v>
      </c>
    </row>
    <row r="20" spans="1:23" ht="12.75">
      <c r="A20" s="2306" t="s">
        <v>832</v>
      </c>
      <c r="B20" s="2306"/>
      <c r="C20" s="592" t="s">
        <v>840</v>
      </c>
    </row>
    <row r="21" spans="1:23" ht="11.45" customHeight="1">
      <c r="A21" s="581"/>
      <c r="C21" s="582"/>
    </row>
    <row r="22" spans="1:23" ht="12.75" hidden="1">
      <c r="A22" s="583" t="s">
        <v>669</v>
      </c>
      <c r="C22" s="584" t="s">
        <v>839</v>
      </c>
    </row>
    <row r="23" spans="1:23" ht="12.75" hidden="1">
      <c r="A23" s="583" t="s">
        <v>836</v>
      </c>
      <c r="C23" s="584" t="s">
        <v>670</v>
      </c>
    </row>
    <row r="24" spans="1:23" ht="12.75">
      <c r="A24" s="2304" t="s">
        <v>390</v>
      </c>
      <c r="B24" s="2304"/>
      <c r="C24" s="593" t="s">
        <v>391</v>
      </c>
    </row>
    <row r="25" spans="1:23" ht="12.75">
      <c r="A25" s="2305" t="s">
        <v>835</v>
      </c>
      <c r="B25" s="2305"/>
      <c r="C25" s="580" t="s">
        <v>838</v>
      </c>
    </row>
    <row r="26" spans="1:23" ht="12.75">
      <c r="A26" s="2305" t="s">
        <v>669</v>
      </c>
      <c r="B26" s="2305"/>
      <c r="C26" s="580" t="s">
        <v>839</v>
      </c>
    </row>
    <row r="27" spans="1:23" ht="12.75">
      <c r="A27" s="2305" t="s">
        <v>836</v>
      </c>
      <c r="B27" s="2305"/>
      <c r="C27" s="580" t="s">
        <v>670</v>
      </c>
    </row>
    <row r="28" spans="1:23">
      <c r="A28" s="576"/>
      <c r="B28" s="576"/>
    </row>
    <row r="29" spans="1:23" ht="12" thickBot="1"/>
    <row r="30" spans="1:23" ht="19.5" customHeight="1" thickBot="1">
      <c r="D30" s="606">
        <v>1</v>
      </c>
      <c r="E30" s="607">
        <v>2</v>
      </c>
      <c r="F30" s="607">
        <v>3</v>
      </c>
      <c r="G30" s="607">
        <v>4</v>
      </c>
      <c r="H30" s="607">
        <v>5</v>
      </c>
      <c r="I30" s="607">
        <v>6</v>
      </c>
      <c r="J30" s="607">
        <v>7</v>
      </c>
      <c r="K30" s="607">
        <v>8</v>
      </c>
      <c r="L30" s="607">
        <v>9</v>
      </c>
      <c r="M30" s="607">
        <v>10</v>
      </c>
      <c r="N30" s="607">
        <v>11</v>
      </c>
      <c r="O30" s="607">
        <v>12</v>
      </c>
      <c r="P30" s="607">
        <v>13</v>
      </c>
      <c r="Q30" s="607">
        <v>14</v>
      </c>
      <c r="R30" s="607">
        <v>15</v>
      </c>
      <c r="S30" s="607">
        <v>16</v>
      </c>
      <c r="T30" s="607">
        <v>17</v>
      </c>
      <c r="U30" s="607">
        <v>18</v>
      </c>
      <c r="V30" s="607">
        <v>19</v>
      </c>
      <c r="W30" s="608">
        <v>20</v>
      </c>
    </row>
    <row r="31" spans="1:23" ht="39" thickBot="1">
      <c r="A31" s="2301" t="s">
        <v>3</v>
      </c>
      <c r="B31" s="2301"/>
      <c r="C31" s="603" t="s">
        <v>76</v>
      </c>
      <c r="D31" s="602" t="str">
        <f ca="1">IF('I2 LDC class'!$D$20="",'I2 LDC class'!$C$20,'I2 LDC class'!$D$20)</f>
        <v>Residential</v>
      </c>
      <c r="E31" s="600" t="str">
        <f ca="1">IF('I2 LDC class'!$D$21="",'I2 LDC class'!$C$21,'I2 LDC class'!$D$21)</f>
        <v>GS &lt;50</v>
      </c>
      <c r="F31" s="600" t="str">
        <f ca="1">IF('I2 LDC class'!$D$22="",'I2 LDC class'!$C$22,'I2 LDC class'!$D$22)</f>
        <v>GS&gt;50-Regular</v>
      </c>
      <c r="G31" s="600" t="str">
        <f ca="1">IF('I2 LDC class'!$D$23="",'I2 LDC class'!$C$23,'I2 LDC class'!$D$23)</f>
        <v>GS&gt; 50-TOU</v>
      </c>
      <c r="H31" s="600" t="str">
        <f ca="1">IF('I2 LDC class'!$D$24="",'I2 LDC class'!$C$24,'I2 LDC class'!$D$24)</f>
        <v>GS &gt;50-Intermediate</v>
      </c>
      <c r="I31" s="600" t="str">
        <f ca="1">IF('I2 LDC class'!$D$25="",'I2 LDC class'!$C$25,'I2 LDC class'!$D$25)</f>
        <v>Large Use &gt;5MW</v>
      </c>
      <c r="J31" s="600" t="str">
        <f ca="1">IF('I2 LDC class'!$D$26="",'I2 LDC class'!$C$26,'I2 LDC class'!$D$26)</f>
        <v>Street Light</v>
      </c>
      <c r="K31" s="600" t="str">
        <f ca="1">IF('I2 LDC class'!$D$27="",'I2 LDC class'!$C$27,'I2 LDC class'!$D$27)</f>
        <v>Sentinel</v>
      </c>
      <c r="L31" s="600" t="str">
        <f ca="1">IF('I2 LDC class'!$D$28="",'I2 LDC class'!$C$28,'I2 LDC class'!$D$28)</f>
        <v>Unmetered Scattered Load</v>
      </c>
      <c r="M31" s="600" t="str">
        <f ca="1">IF('I2 LDC class'!$D$29="",'I2 LDC class'!$C$29,'I2 LDC class'!$D$29)</f>
        <v>Embedded Distributor</v>
      </c>
      <c r="N31" s="600" t="str">
        <f ca="1">IF('I2 LDC class'!$D$30="",'I2 LDC class'!$C$30,'I2 LDC class'!$D$30)</f>
        <v>Back-up/Standby Power</v>
      </c>
      <c r="O31" s="600" t="str">
        <f ca="1">IF('I2 LDC class'!$D$31="",'I2 LDC class'!$C$31,'I2 LDC class'!$D$31)</f>
        <v>Rate Class 1</v>
      </c>
      <c r="P31" s="600" t="str">
        <f ca="1">IF('I2 LDC class'!$D$32="",'I2 LDC class'!$C$32,'I2 LDC class'!$D$32)</f>
        <v>Rate class 2</v>
      </c>
      <c r="Q31" s="600" t="str">
        <f ca="1">IF('I2 LDC class'!$D$33="",'I2 LDC class'!$C$33,'I2 LDC class'!$D$33)</f>
        <v>Rate class 3</v>
      </c>
      <c r="R31" s="600" t="str">
        <f ca="1">IF('I2 LDC class'!$D$34="",'I2 LDC class'!$C$34,'I2 LDC class'!$D$34)</f>
        <v>Rate class 4</v>
      </c>
      <c r="S31" s="600" t="str">
        <f ca="1">IF('I2 LDC class'!$D$35="",'I2 LDC class'!$C$35,'I2 LDC class'!$D$35)</f>
        <v>Rate class 5</v>
      </c>
      <c r="T31" s="600" t="str">
        <f ca="1">IF('I2 LDC class'!$D$36="",'I2 LDC class'!$C$36,'I2 LDC class'!$D$36)</f>
        <v>Rate class 6</v>
      </c>
      <c r="U31" s="600" t="str">
        <f ca="1">IF('I2 LDC class'!$D$37="",'I2 LDC class'!$C$37,'I2 LDC class'!$D$37)</f>
        <v>Rate class 7</v>
      </c>
      <c r="V31" s="600" t="str">
        <f ca="1">IF('I2 LDC class'!$D$38="",'I2 LDC class'!$C$38,'I2 LDC class'!$D$38)</f>
        <v>Rate class 8</v>
      </c>
      <c r="W31" s="601" t="str">
        <f ca="1">IF('I2 LDC class'!$D$39="",'I2 LDC class'!$C$39,'I2 LDC class'!$D$39)</f>
        <v>Rate class 9</v>
      </c>
    </row>
    <row r="32" spans="1:23">
      <c r="C32" s="604"/>
      <c r="D32" s="585"/>
      <c r="E32" s="585"/>
      <c r="F32" s="585"/>
      <c r="G32" s="585"/>
      <c r="H32" s="585"/>
      <c r="I32" s="585"/>
      <c r="J32" s="585"/>
      <c r="K32" s="585"/>
      <c r="L32" s="585"/>
      <c r="M32" s="585"/>
      <c r="N32" s="585"/>
      <c r="O32" s="585"/>
      <c r="P32" s="585"/>
      <c r="Q32" s="585"/>
      <c r="R32" s="585"/>
      <c r="S32" s="585"/>
      <c r="T32" s="585"/>
      <c r="U32" s="585"/>
      <c r="V32" s="585"/>
      <c r="W32" s="596"/>
    </row>
    <row r="33" spans="1:23">
      <c r="B33" s="586"/>
      <c r="C33" s="605"/>
      <c r="D33" s="587"/>
      <c r="E33" s="585"/>
      <c r="F33" s="587"/>
      <c r="G33" s="585"/>
      <c r="H33" s="587"/>
      <c r="I33" s="585"/>
      <c r="J33" s="587"/>
      <c r="K33" s="587"/>
      <c r="L33" s="585"/>
      <c r="M33" s="585"/>
      <c r="N33" s="585"/>
      <c r="O33" s="585"/>
      <c r="P33" s="585"/>
      <c r="Q33" s="585"/>
      <c r="R33" s="585"/>
      <c r="S33" s="585"/>
      <c r="T33" s="585"/>
      <c r="U33" s="585"/>
      <c r="V33" s="585"/>
      <c r="W33" s="596"/>
    </row>
    <row r="34" spans="1:23" ht="12" thickBot="1">
      <c r="B34" s="586"/>
      <c r="C34" s="605"/>
      <c r="D34" s="587"/>
      <c r="E34" s="585"/>
      <c r="F34" s="587"/>
      <c r="G34" s="585"/>
      <c r="H34" s="587"/>
      <c r="I34" s="585"/>
      <c r="J34" s="587"/>
      <c r="K34" s="587"/>
      <c r="L34" s="585"/>
      <c r="M34" s="585"/>
      <c r="N34" s="585"/>
      <c r="O34" s="585"/>
      <c r="P34" s="585"/>
      <c r="Q34" s="585"/>
      <c r="R34" s="585"/>
      <c r="S34" s="585"/>
      <c r="T34" s="585"/>
      <c r="U34" s="585"/>
      <c r="V34" s="585"/>
      <c r="W34" s="596"/>
    </row>
    <row r="35" spans="1:23" s="1888" customFormat="1" ht="14.25" thickTop="1" thickBot="1">
      <c r="A35" s="2302" t="s">
        <v>671</v>
      </c>
      <c r="B35" s="2303"/>
      <c r="C35" s="1884"/>
      <c r="D35" s="1885"/>
      <c r="E35" s="1886"/>
      <c r="F35" s="1885"/>
      <c r="G35" s="1886"/>
      <c r="H35" s="1885"/>
      <c r="I35" s="1886"/>
      <c r="J35" s="1885"/>
      <c r="K35" s="1885"/>
      <c r="L35" s="1886"/>
      <c r="M35" s="1886"/>
      <c r="N35" s="1886"/>
      <c r="O35" s="1886"/>
      <c r="P35" s="1886"/>
      <c r="Q35" s="1886"/>
      <c r="R35" s="1886"/>
      <c r="S35" s="1886"/>
      <c r="T35" s="1886"/>
      <c r="U35" s="1886"/>
      <c r="V35" s="1886"/>
      <c r="W35" s="1887"/>
    </row>
    <row r="36" spans="1:23" s="1888" customFormat="1" ht="13.5" thickTop="1">
      <c r="A36" s="1889"/>
      <c r="B36" s="1890"/>
      <c r="C36" s="1884"/>
      <c r="D36" s="1885"/>
      <c r="E36" s="1886"/>
      <c r="F36" s="1885"/>
      <c r="G36" s="1886"/>
      <c r="H36" s="1885"/>
      <c r="I36" s="1886"/>
      <c r="J36" s="1885"/>
      <c r="K36" s="1885"/>
      <c r="L36" s="1886"/>
      <c r="M36" s="1886"/>
      <c r="N36" s="1886"/>
      <c r="O36" s="1886"/>
      <c r="P36" s="1886"/>
      <c r="Q36" s="1886"/>
      <c r="R36" s="1886"/>
      <c r="S36" s="1886"/>
      <c r="T36" s="1886"/>
      <c r="U36" s="1886"/>
      <c r="V36" s="1886"/>
      <c r="W36" s="1887"/>
    </row>
    <row r="37" spans="1:23" s="1888" customFormat="1" ht="12.75">
      <c r="A37" s="598" t="s">
        <v>672</v>
      </c>
      <c r="B37" s="597"/>
      <c r="C37" s="1884"/>
      <c r="D37" s="1885"/>
      <c r="E37" s="1886"/>
      <c r="F37" s="1885"/>
      <c r="G37" s="1886"/>
      <c r="H37" s="1885"/>
      <c r="I37" s="1886"/>
      <c r="J37" s="1885"/>
      <c r="K37" s="1885"/>
      <c r="L37" s="1886"/>
      <c r="M37" s="1886"/>
      <c r="N37" s="1886"/>
      <c r="O37" s="1886"/>
      <c r="P37" s="1886"/>
      <c r="Q37" s="1886"/>
      <c r="R37" s="1886"/>
      <c r="S37" s="1886"/>
      <c r="T37" s="1886"/>
      <c r="U37" s="1886"/>
      <c r="V37" s="1886"/>
      <c r="W37" s="1887"/>
    </row>
    <row r="38" spans="1:23" s="1888" customFormat="1" ht="12.75">
      <c r="A38" s="1891" t="s">
        <v>77</v>
      </c>
      <c r="B38" s="1892" t="s">
        <v>842</v>
      </c>
      <c r="C38" s="1893">
        <f>SUM(D38:W38)</f>
        <v>54179.679759605555</v>
      </c>
      <c r="D38" s="2160">
        <v>24289.486301069472</v>
      </c>
      <c r="E38" s="2161">
        <v>9050.6494468606033</v>
      </c>
      <c r="F38" s="2160">
        <v>20052.321760042494</v>
      </c>
      <c r="G38" s="2161"/>
      <c r="H38" s="2160"/>
      <c r="I38" s="2161"/>
      <c r="J38" s="2160">
        <v>610.66261607748618</v>
      </c>
      <c r="K38" s="2160">
        <v>77.620783280836022</v>
      </c>
      <c r="L38" s="2160">
        <v>98.93885227466275</v>
      </c>
      <c r="M38" s="1895"/>
      <c r="N38" s="1895"/>
      <c r="O38" s="1895"/>
      <c r="P38" s="1895"/>
      <c r="Q38" s="1895"/>
      <c r="R38" s="1895"/>
      <c r="S38" s="1895"/>
      <c r="T38" s="1895"/>
      <c r="U38" s="1895"/>
      <c r="V38" s="1895"/>
      <c r="W38" s="1896"/>
    </row>
    <row r="39" spans="1:23" s="1888" customFormat="1" ht="12.75">
      <c r="A39" s="1897" t="s">
        <v>55</v>
      </c>
      <c r="B39" s="1898" t="s">
        <v>1143</v>
      </c>
      <c r="C39" s="1899">
        <f>SUM(D39:W39)</f>
        <v>54179.679759605555</v>
      </c>
      <c r="D39" s="1900">
        <f t="shared" ref="D39:F40" si="0">D38</f>
        <v>24289.486301069472</v>
      </c>
      <c r="E39" s="1900">
        <f t="shared" si="0"/>
        <v>9050.6494468606033</v>
      </c>
      <c r="F39" s="1900">
        <f t="shared" si="0"/>
        <v>20052.321760042494</v>
      </c>
      <c r="G39" s="1901"/>
      <c r="H39" s="1900"/>
      <c r="I39" s="1901"/>
      <c r="J39" s="1900">
        <f t="shared" ref="J39:L40" si="1">J38</f>
        <v>610.66261607748618</v>
      </c>
      <c r="K39" s="1900">
        <f t="shared" si="1"/>
        <v>77.620783280836022</v>
      </c>
      <c r="L39" s="1900">
        <f t="shared" si="1"/>
        <v>98.93885227466275</v>
      </c>
      <c r="M39" s="1901"/>
      <c r="N39" s="1901"/>
      <c r="O39" s="1901"/>
      <c r="P39" s="1901"/>
      <c r="Q39" s="1901"/>
      <c r="R39" s="1901"/>
      <c r="S39" s="1901"/>
      <c r="T39" s="1901"/>
      <c r="U39" s="1901"/>
      <c r="V39" s="1901"/>
      <c r="W39" s="1902"/>
    </row>
    <row r="40" spans="1:23" s="1888" customFormat="1" ht="12.75">
      <c r="A40" s="1897" t="s">
        <v>56</v>
      </c>
      <c r="B40" s="1898" t="s">
        <v>843</v>
      </c>
      <c r="C40" s="1899">
        <f>SUM(D40:W40)</f>
        <v>54179.679759605555</v>
      </c>
      <c r="D40" s="1900">
        <f t="shared" si="0"/>
        <v>24289.486301069472</v>
      </c>
      <c r="E40" s="1900">
        <f t="shared" si="0"/>
        <v>9050.6494468606033</v>
      </c>
      <c r="F40" s="1900">
        <f t="shared" si="0"/>
        <v>20052.321760042494</v>
      </c>
      <c r="G40" s="1901"/>
      <c r="H40" s="1900"/>
      <c r="I40" s="1901"/>
      <c r="J40" s="1900">
        <f t="shared" si="1"/>
        <v>610.66261607748618</v>
      </c>
      <c r="K40" s="1900">
        <f t="shared" si="1"/>
        <v>77.620783280836022</v>
      </c>
      <c r="L40" s="1900">
        <f t="shared" si="1"/>
        <v>98.93885227466275</v>
      </c>
      <c r="M40" s="1901"/>
      <c r="N40" s="1901"/>
      <c r="O40" s="1901"/>
      <c r="P40" s="1901"/>
      <c r="Q40" s="1901"/>
      <c r="R40" s="1901"/>
      <c r="S40" s="1901"/>
      <c r="T40" s="1901"/>
      <c r="U40" s="1901"/>
      <c r="V40" s="1901"/>
      <c r="W40" s="1902"/>
    </row>
    <row r="41" spans="1:23" s="1888" customFormat="1" ht="12.75">
      <c r="A41" s="1889"/>
      <c r="B41" s="1890"/>
      <c r="C41" s="1884"/>
      <c r="D41" s="1885"/>
      <c r="E41" s="1886"/>
      <c r="F41" s="1885"/>
      <c r="G41" s="1886"/>
      <c r="H41" s="1885"/>
      <c r="I41" s="1886"/>
      <c r="J41" s="1885"/>
      <c r="K41" s="1885"/>
      <c r="L41" s="1886"/>
      <c r="M41" s="1886"/>
      <c r="N41" s="1886"/>
      <c r="O41" s="1886"/>
      <c r="P41" s="1886"/>
      <c r="Q41" s="1886"/>
      <c r="R41" s="1886"/>
      <c r="S41" s="1886"/>
      <c r="T41" s="1886"/>
      <c r="U41" s="1886"/>
      <c r="V41" s="1886"/>
      <c r="W41" s="1887"/>
    </row>
    <row r="42" spans="1:23" s="1888" customFormat="1" ht="12.75">
      <c r="A42" s="598" t="s">
        <v>831</v>
      </c>
      <c r="B42" s="597"/>
      <c r="C42" s="1884"/>
      <c r="D42" s="1885"/>
      <c r="E42" s="1886"/>
      <c r="F42" s="1885"/>
      <c r="G42" s="1886"/>
      <c r="H42" s="1885"/>
      <c r="I42" s="1886"/>
      <c r="J42" s="1885"/>
      <c r="K42" s="1885"/>
      <c r="L42" s="1886"/>
      <c r="M42" s="1886"/>
      <c r="N42" s="1886"/>
      <c r="O42" s="1886"/>
      <c r="P42" s="1886"/>
      <c r="Q42" s="1886"/>
      <c r="R42" s="1886"/>
      <c r="S42" s="1886"/>
      <c r="T42" s="1886"/>
      <c r="U42" s="1886"/>
      <c r="V42" s="1886"/>
      <c r="W42" s="1887"/>
    </row>
    <row r="43" spans="1:23" s="1888" customFormat="1" ht="12.75">
      <c r="A43" s="1891" t="s">
        <v>77</v>
      </c>
      <c r="B43" s="1892" t="s">
        <v>844</v>
      </c>
      <c r="C43" s="1893">
        <f>SUM(D43:W43)</f>
        <v>213690.43601197423</v>
      </c>
      <c r="D43" s="2160">
        <v>89689.90335347208</v>
      </c>
      <c r="E43" s="2161">
        <v>33418.047897183409</v>
      </c>
      <c r="F43" s="2160">
        <v>88158.748665007603</v>
      </c>
      <c r="G43" s="2161"/>
      <c r="H43" s="2160"/>
      <c r="I43" s="2161"/>
      <c r="J43" s="2160">
        <v>1809.5154639607999</v>
      </c>
      <c r="K43" s="2160">
        <v>229.9627547533409</v>
      </c>
      <c r="L43" s="2160">
        <v>384.25787759699648</v>
      </c>
      <c r="M43" s="1895"/>
      <c r="N43" s="1895"/>
      <c r="O43" s="1895"/>
      <c r="P43" s="1895"/>
      <c r="Q43" s="1895"/>
      <c r="R43" s="1895"/>
      <c r="S43" s="1895"/>
      <c r="T43" s="1895"/>
      <c r="U43" s="1895"/>
      <c r="V43" s="1895"/>
      <c r="W43" s="1896"/>
    </row>
    <row r="44" spans="1:23" s="1888" customFormat="1" ht="12.75">
      <c r="A44" s="1897" t="s">
        <v>55</v>
      </c>
      <c r="B44" s="1898" t="s">
        <v>1144</v>
      </c>
      <c r="C44" s="1899">
        <f>SUM(D44:W44)</f>
        <v>213690.43601197423</v>
      </c>
      <c r="D44" s="1900">
        <f t="shared" ref="D44:F45" si="2">D43</f>
        <v>89689.90335347208</v>
      </c>
      <c r="E44" s="1900">
        <f t="shared" si="2"/>
        <v>33418.047897183409</v>
      </c>
      <c r="F44" s="1900">
        <f t="shared" si="2"/>
        <v>88158.748665007603</v>
      </c>
      <c r="G44" s="1901"/>
      <c r="H44" s="1900"/>
      <c r="I44" s="1901"/>
      <c r="J44" s="1900">
        <f t="shared" ref="J44:L45" si="3">J43</f>
        <v>1809.5154639607999</v>
      </c>
      <c r="K44" s="1900">
        <f t="shared" si="3"/>
        <v>229.9627547533409</v>
      </c>
      <c r="L44" s="1900">
        <f t="shared" si="3"/>
        <v>384.25787759699648</v>
      </c>
      <c r="M44" s="1901"/>
      <c r="N44" s="1901"/>
      <c r="O44" s="1901"/>
      <c r="P44" s="1901"/>
      <c r="Q44" s="1901"/>
      <c r="R44" s="1901"/>
      <c r="S44" s="1901"/>
      <c r="T44" s="1901"/>
      <c r="U44" s="1901"/>
      <c r="V44" s="1901"/>
      <c r="W44" s="1902"/>
    </row>
    <row r="45" spans="1:23" s="1888" customFormat="1" ht="12.75">
      <c r="A45" s="1897" t="s">
        <v>56</v>
      </c>
      <c r="B45" s="1898" t="s">
        <v>845</v>
      </c>
      <c r="C45" s="1899">
        <f>SUM(D45:W45)</f>
        <v>213690.43601197423</v>
      </c>
      <c r="D45" s="1900">
        <f t="shared" si="2"/>
        <v>89689.90335347208</v>
      </c>
      <c r="E45" s="1900">
        <f t="shared" si="2"/>
        <v>33418.047897183409</v>
      </c>
      <c r="F45" s="1900">
        <f t="shared" si="2"/>
        <v>88158.748665007603</v>
      </c>
      <c r="G45" s="1901"/>
      <c r="H45" s="1900"/>
      <c r="I45" s="1901"/>
      <c r="J45" s="1900">
        <f t="shared" si="3"/>
        <v>1809.5154639607999</v>
      </c>
      <c r="K45" s="1900">
        <f t="shared" si="3"/>
        <v>229.9627547533409</v>
      </c>
      <c r="L45" s="1900">
        <f t="shared" si="3"/>
        <v>384.25787759699648</v>
      </c>
      <c r="M45" s="1901"/>
      <c r="N45" s="1901"/>
      <c r="O45" s="1901"/>
      <c r="P45" s="1901"/>
      <c r="Q45" s="1901"/>
      <c r="R45" s="1901"/>
      <c r="S45" s="1901"/>
      <c r="T45" s="1901"/>
      <c r="U45" s="1901"/>
      <c r="V45" s="1901"/>
      <c r="W45" s="1902"/>
    </row>
    <row r="46" spans="1:23" s="1888" customFormat="1" ht="12.75">
      <c r="A46" s="1889"/>
      <c r="B46" s="1890"/>
      <c r="C46" s="1884"/>
      <c r="D46" s="1885"/>
      <c r="E46" s="1886"/>
      <c r="F46" s="1885"/>
      <c r="G46" s="1886"/>
      <c r="H46" s="1885"/>
      <c r="I46" s="1886"/>
      <c r="J46" s="1885"/>
      <c r="K46" s="1885"/>
      <c r="L46" s="1886"/>
      <c r="M46" s="1886"/>
      <c r="N46" s="1886"/>
      <c r="O46" s="1886"/>
      <c r="P46" s="1886"/>
      <c r="Q46" s="1886"/>
      <c r="R46" s="1886"/>
      <c r="S46" s="1886"/>
      <c r="T46" s="1886"/>
      <c r="U46" s="1886"/>
      <c r="V46" s="1886"/>
      <c r="W46" s="1887"/>
    </row>
    <row r="47" spans="1:23" s="1888" customFormat="1" ht="12.75">
      <c r="A47" s="598" t="s">
        <v>832</v>
      </c>
      <c r="B47" s="599"/>
      <c r="C47" s="1884"/>
      <c r="D47" s="1885"/>
      <c r="E47" s="1886"/>
      <c r="F47" s="1885"/>
      <c r="G47" s="1886"/>
      <c r="H47" s="1885"/>
      <c r="I47" s="1886"/>
      <c r="J47" s="1885"/>
      <c r="K47" s="1885"/>
      <c r="L47" s="1886"/>
      <c r="M47" s="1886"/>
      <c r="N47" s="1886"/>
      <c r="O47" s="1886"/>
      <c r="P47" s="1886"/>
      <c r="Q47" s="1886"/>
      <c r="R47" s="1886"/>
      <c r="S47" s="1886"/>
      <c r="T47" s="1886"/>
      <c r="U47" s="1886"/>
      <c r="V47" s="1886"/>
      <c r="W47" s="1887"/>
    </row>
    <row r="48" spans="1:23" s="1888" customFormat="1" ht="12.75">
      <c r="A48" s="1891" t="s">
        <v>77</v>
      </c>
      <c r="B48" s="1892" t="s">
        <v>846</v>
      </c>
      <c r="C48" s="1893">
        <f>SUM(D48:W48)</f>
        <v>561248.14239337447</v>
      </c>
      <c r="D48" s="2160">
        <v>193401.42407923689</v>
      </c>
      <c r="E48" s="2161">
        <v>102567.56200916271</v>
      </c>
      <c r="F48" s="2160">
        <v>262130.65588024733</v>
      </c>
      <c r="G48" s="2161"/>
      <c r="H48" s="2160"/>
      <c r="I48" s="2161"/>
      <c r="J48" s="2160">
        <v>1809.5154639607999</v>
      </c>
      <c r="K48" s="2160">
        <v>229.9627547533409</v>
      </c>
      <c r="L48" s="2160">
        <v>1109.0222060134054</v>
      </c>
      <c r="M48" s="1895"/>
      <c r="N48" s="1895"/>
      <c r="O48" s="1895"/>
      <c r="P48" s="1895"/>
      <c r="Q48" s="1895"/>
      <c r="R48" s="1895"/>
      <c r="S48" s="1895"/>
      <c r="T48" s="1895"/>
      <c r="U48" s="1895"/>
      <c r="V48" s="1895"/>
      <c r="W48" s="1896"/>
    </row>
    <row r="49" spans="1:31" s="1888" customFormat="1" ht="12.75">
      <c r="A49" s="1897" t="s">
        <v>55</v>
      </c>
      <c r="B49" s="1898" t="s">
        <v>1145</v>
      </c>
      <c r="C49" s="1899">
        <f>SUM(D49:W49)</f>
        <v>561248.14239337447</v>
      </c>
      <c r="D49" s="1900">
        <f t="shared" ref="D49:F50" si="4">D48</f>
        <v>193401.42407923689</v>
      </c>
      <c r="E49" s="1900">
        <f t="shared" si="4"/>
        <v>102567.56200916271</v>
      </c>
      <c r="F49" s="1900">
        <f t="shared" si="4"/>
        <v>262130.65588024733</v>
      </c>
      <c r="G49" s="1901"/>
      <c r="H49" s="1900"/>
      <c r="I49" s="1901"/>
      <c r="J49" s="1900">
        <f t="shared" ref="J49:L50" si="5">J48</f>
        <v>1809.5154639607999</v>
      </c>
      <c r="K49" s="1900">
        <f t="shared" si="5"/>
        <v>229.9627547533409</v>
      </c>
      <c r="L49" s="1900">
        <f t="shared" si="5"/>
        <v>1109.0222060134054</v>
      </c>
      <c r="M49" s="1901"/>
      <c r="N49" s="1901"/>
      <c r="O49" s="1901"/>
      <c r="P49" s="1901"/>
      <c r="Q49" s="1901"/>
      <c r="R49" s="1901"/>
      <c r="S49" s="1901"/>
      <c r="T49" s="1901"/>
      <c r="U49" s="1901"/>
      <c r="V49" s="1901"/>
      <c r="W49" s="1902"/>
    </row>
    <row r="50" spans="1:31" s="1888" customFormat="1" ht="12.75">
      <c r="A50" s="1897" t="s">
        <v>56</v>
      </c>
      <c r="B50" s="1898" t="s">
        <v>847</v>
      </c>
      <c r="C50" s="1899">
        <f>SUM(D50:W50)</f>
        <v>561248.14239337447</v>
      </c>
      <c r="D50" s="1900">
        <f t="shared" si="4"/>
        <v>193401.42407923689</v>
      </c>
      <c r="E50" s="1900">
        <f t="shared" si="4"/>
        <v>102567.56200916271</v>
      </c>
      <c r="F50" s="1900">
        <f t="shared" si="4"/>
        <v>262130.65588024733</v>
      </c>
      <c r="G50" s="1901"/>
      <c r="H50" s="1900"/>
      <c r="I50" s="1901"/>
      <c r="J50" s="1900">
        <f t="shared" si="5"/>
        <v>1809.5154639607999</v>
      </c>
      <c r="K50" s="1900">
        <f t="shared" si="5"/>
        <v>229.9627547533409</v>
      </c>
      <c r="L50" s="1900">
        <f t="shared" si="5"/>
        <v>1109.0222060134054</v>
      </c>
      <c r="M50" s="1901"/>
      <c r="N50" s="1901"/>
      <c r="O50" s="1901"/>
      <c r="P50" s="1901"/>
      <c r="Q50" s="1901"/>
      <c r="R50" s="1901"/>
      <c r="S50" s="1901"/>
      <c r="T50" s="1901"/>
      <c r="U50" s="1901"/>
      <c r="V50" s="1901"/>
      <c r="W50" s="1902"/>
    </row>
    <row r="51" spans="1:31" s="1888" customFormat="1" ht="13.5" thickBot="1">
      <c r="A51" s="1889"/>
      <c r="B51" s="1903"/>
      <c r="C51" s="1904"/>
      <c r="D51" s="1886"/>
      <c r="E51" s="1886"/>
      <c r="F51" s="1886"/>
      <c r="G51" s="1886"/>
      <c r="H51" s="1886"/>
      <c r="I51" s="1886"/>
      <c r="J51" s="1886"/>
      <c r="K51" s="1886"/>
      <c r="L51" s="1886"/>
      <c r="M51" s="1886"/>
      <c r="N51" s="1886"/>
      <c r="O51" s="1886"/>
      <c r="P51" s="1886"/>
      <c r="Q51" s="1886"/>
      <c r="R51" s="1886"/>
      <c r="S51" s="1886"/>
      <c r="T51" s="1886"/>
      <c r="U51" s="1886"/>
      <c r="V51" s="1886"/>
      <c r="W51" s="1887"/>
    </row>
    <row r="52" spans="1:31" s="1888" customFormat="1" ht="14.25" thickTop="1" thickBot="1">
      <c r="A52" s="2302" t="s">
        <v>841</v>
      </c>
      <c r="B52" s="2303"/>
      <c r="C52" s="1904"/>
      <c r="D52" s="1886"/>
      <c r="E52" s="1886"/>
      <c r="F52" s="1886"/>
      <c r="G52" s="1886"/>
      <c r="H52" s="1886"/>
      <c r="I52" s="1886"/>
      <c r="J52" s="1886"/>
      <c r="K52" s="1886"/>
      <c r="L52" s="1886"/>
      <c r="M52" s="1886"/>
      <c r="N52" s="1886"/>
      <c r="O52" s="1886"/>
      <c r="P52" s="1886"/>
      <c r="Q52" s="1886"/>
      <c r="R52" s="1886"/>
      <c r="S52" s="1886"/>
      <c r="T52" s="1886"/>
      <c r="U52" s="1886"/>
      <c r="V52" s="1886"/>
      <c r="W52" s="1887"/>
    </row>
    <row r="53" spans="1:31" s="1888" customFormat="1" ht="13.5" thickTop="1">
      <c r="A53" s="598"/>
      <c r="B53" s="599"/>
      <c r="C53" s="1904"/>
      <c r="D53" s="1886"/>
      <c r="E53" s="1886"/>
      <c r="F53" s="1886"/>
      <c r="G53" s="1886"/>
      <c r="H53" s="1886"/>
      <c r="I53" s="1886"/>
      <c r="J53" s="1886"/>
      <c r="K53" s="1886"/>
      <c r="L53" s="1886"/>
      <c r="M53" s="1886"/>
      <c r="N53" s="1886"/>
      <c r="O53" s="1886"/>
      <c r="P53" s="1886"/>
      <c r="Q53" s="1886"/>
      <c r="R53" s="1886"/>
      <c r="S53" s="1886"/>
      <c r="T53" s="1886"/>
      <c r="U53" s="1886"/>
      <c r="V53" s="1886"/>
      <c r="W53" s="1887"/>
    </row>
    <row r="54" spans="1:31" s="1888" customFormat="1" ht="12.75">
      <c r="A54" s="598" t="s">
        <v>835</v>
      </c>
      <c r="B54" s="599"/>
      <c r="C54" s="1904"/>
      <c r="D54" s="1886"/>
      <c r="E54" s="1886"/>
      <c r="F54" s="1886"/>
      <c r="G54" s="1886"/>
      <c r="H54" s="1886"/>
      <c r="I54" s="1886"/>
      <c r="J54" s="1886"/>
      <c r="K54" s="1886"/>
      <c r="L54" s="1886"/>
      <c r="M54" s="1886"/>
      <c r="N54" s="1886"/>
      <c r="O54" s="1886"/>
      <c r="P54" s="1886"/>
      <c r="Q54" s="1886"/>
      <c r="R54" s="1886"/>
      <c r="S54" s="1886"/>
      <c r="T54" s="1886"/>
      <c r="U54" s="1886"/>
      <c r="V54" s="1886"/>
      <c r="W54" s="1887"/>
    </row>
    <row r="55" spans="1:31" s="1888" customFormat="1" ht="25.5">
      <c r="A55" s="1905" t="s">
        <v>332</v>
      </c>
      <c r="B55" s="1892" t="s">
        <v>848</v>
      </c>
      <c r="C55" s="1893">
        <f>SUM(D55:W55)</f>
        <v>62292.760078398656</v>
      </c>
      <c r="D55" s="2162">
        <v>26351.597439581055</v>
      </c>
      <c r="E55" s="2163">
        <v>10380.394840399937</v>
      </c>
      <c r="F55" s="2162">
        <v>24773.544564987838</v>
      </c>
      <c r="G55" s="2163"/>
      <c r="H55" s="2162"/>
      <c r="I55" s="2163"/>
      <c r="J55" s="2162">
        <v>610.66261607748618</v>
      </c>
      <c r="K55" s="2162">
        <v>77.621765077682298</v>
      </c>
      <c r="L55" s="2162">
        <v>98.93885227466275</v>
      </c>
      <c r="M55" s="1895"/>
      <c r="N55" s="1895"/>
      <c r="O55" s="1895"/>
      <c r="P55" s="1895"/>
      <c r="Q55" s="1895"/>
      <c r="R55" s="1895"/>
      <c r="S55" s="1895"/>
      <c r="T55" s="1895"/>
      <c r="U55" s="1895"/>
      <c r="V55" s="1895"/>
      <c r="W55" s="1896"/>
    </row>
    <row r="56" spans="1:31" s="1888" customFormat="1" ht="12.75">
      <c r="A56" s="1897" t="s">
        <v>78</v>
      </c>
      <c r="B56" s="1898" t="s">
        <v>849</v>
      </c>
      <c r="C56" s="1899">
        <f>SUM(D56:W56)</f>
        <v>62292.760078398656</v>
      </c>
      <c r="D56" s="1894">
        <f>D55</f>
        <v>26351.597439581055</v>
      </c>
      <c r="E56" s="1894">
        <f>E55</f>
        <v>10380.394840399937</v>
      </c>
      <c r="F56" s="1894">
        <f>F55</f>
        <v>24773.544564987838</v>
      </c>
      <c r="G56" s="1895"/>
      <c r="H56" s="1894"/>
      <c r="I56" s="1895"/>
      <c r="J56" s="1894">
        <f t="shared" ref="J56:L58" si="6">J55</f>
        <v>610.66261607748618</v>
      </c>
      <c r="K56" s="1894">
        <f t="shared" si="6"/>
        <v>77.621765077682298</v>
      </c>
      <c r="L56" s="1894">
        <f t="shared" si="6"/>
        <v>98.93885227466275</v>
      </c>
      <c r="M56" s="1901"/>
      <c r="N56" s="1901"/>
      <c r="O56" s="1901"/>
      <c r="P56" s="1901"/>
      <c r="Q56" s="1901"/>
      <c r="R56" s="1901"/>
      <c r="S56" s="1901"/>
      <c r="T56" s="1901"/>
      <c r="U56" s="1901"/>
      <c r="V56" s="1901"/>
      <c r="W56" s="1902"/>
    </row>
    <row r="57" spans="1:31" s="1888" customFormat="1" ht="12.75">
      <c r="A57" s="1897" t="s">
        <v>644</v>
      </c>
      <c r="B57" s="1898" t="s">
        <v>645</v>
      </c>
      <c r="C57" s="1899">
        <f>SUM(D57:W57)</f>
        <v>46676.35652003414</v>
      </c>
      <c r="D57" s="1900">
        <f>D56*D63/D62</f>
        <v>25060.275032543504</v>
      </c>
      <c r="E57" s="1900">
        <f>E56*E63/E62</f>
        <v>10054.910607796037</v>
      </c>
      <c r="F57" s="1900">
        <f>F56*F63/F62</f>
        <v>10773.947646264774</v>
      </c>
      <c r="G57" s="1901"/>
      <c r="H57" s="1900"/>
      <c r="I57" s="1901"/>
      <c r="J57" s="1894">
        <f t="shared" si="6"/>
        <v>610.66261607748618</v>
      </c>
      <c r="K57" s="1894">
        <f t="shared" si="6"/>
        <v>77.621765077682298</v>
      </c>
      <c r="L57" s="1894">
        <f t="shared" si="6"/>
        <v>98.93885227466275</v>
      </c>
      <c r="M57" s="1901"/>
      <c r="N57" s="1901"/>
      <c r="O57" s="1901"/>
      <c r="P57" s="1901"/>
      <c r="Q57" s="1901"/>
      <c r="R57" s="1901"/>
      <c r="S57" s="1901"/>
      <c r="T57" s="1901"/>
      <c r="U57" s="1901"/>
      <c r="V57" s="1901"/>
      <c r="W57" s="1902"/>
    </row>
    <row r="58" spans="1:31" s="1888" customFormat="1" ht="12.75">
      <c r="A58" s="1897" t="s">
        <v>79</v>
      </c>
      <c r="B58" s="1898" t="s">
        <v>850</v>
      </c>
      <c r="C58" s="1899">
        <f>SUM(D58:W58)</f>
        <v>37395.949266494623</v>
      </c>
      <c r="D58" s="1900">
        <f>D56*D64/D62</f>
        <v>24282.071479109956</v>
      </c>
      <c r="E58" s="1900">
        <f>E56*E64/E62</f>
        <v>7808.9963333220394</v>
      </c>
      <c r="F58" s="1900">
        <f>F56*F64/F62</f>
        <v>4517.658220632803</v>
      </c>
      <c r="G58" s="1901"/>
      <c r="H58" s="1900"/>
      <c r="I58" s="1901"/>
      <c r="J58" s="1894">
        <f t="shared" si="6"/>
        <v>610.66261607748618</v>
      </c>
      <c r="K58" s="1894">
        <f t="shared" si="6"/>
        <v>77.621765077682298</v>
      </c>
      <c r="L58" s="1894">
        <f t="shared" si="6"/>
        <v>98.93885227466275</v>
      </c>
      <c r="M58" s="1901"/>
      <c r="N58" s="1901"/>
      <c r="O58" s="1901"/>
      <c r="P58" s="1901"/>
      <c r="Q58" s="1901"/>
      <c r="R58" s="1901"/>
      <c r="S58" s="1901"/>
      <c r="T58" s="1901"/>
      <c r="U58" s="1901"/>
      <c r="V58" s="1901"/>
      <c r="W58" s="1902"/>
    </row>
    <row r="59" spans="1:31" s="1888" customFormat="1" ht="11.25" customHeight="1">
      <c r="A59" s="1889"/>
      <c r="B59" s="1890"/>
      <c r="C59" s="1904"/>
      <c r="D59" s="1886"/>
      <c r="E59" s="1886"/>
      <c r="F59" s="1886"/>
      <c r="G59" s="1886"/>
      <c r="H59" s="1886"/>
      <c r="I59" s="1886"/>
      <c r="J59" s="1886"/>
      <c r="K59" s="1886"/>
      <c r="L59" s="1886"/>
      <c r="M59" s="1886"/>
      <c r="N59" s="1886"/>
      <c r="O59" s="1886"/>
      <c r="P59" s="1886"/>
      <c r="Q59" s="1886"/>
      <c r="R59" s="1886"/>
      <c r="S59" s="1886"/>
      <c r="T59" s="1886"/>
      <c r="U59" s="1886"/>
      <c r="V59" s="1886"/>
      <c r="W59" s="1887"/>
    </row>
    <row r="60" spans="1:31" s="1888" customFormat="1" ht="12.75">
      <c r="A60" s="598" t="s">
        <v>669</v>
      </c>
      <c r="B60" s="599"/>
      <c r="C60" s="1904"/>
      <c r="D60" s="1886"/>
      <c r="E60" s="1886"/>
      <c r="F60" s="1886"/>
      <c r="G60" s="1886"/>
      <c r="H60" s="1886"/>
      <c r="I60" s="1886"/>
      <c r="J60" s="1886"/>
      <c r="K60" s="1886"/>
      <c r="L60" s="1886"/>
      <c r="M60" s="1886"/>
      <c r="N60" s="1886"/>
      <c r="O60" s="1886"/>
      <c r="P60" s="1886"/>
      <c r="Q60" s="1886"/>
      <c r="R60" s="1886"/>
      <c r="S60" s="1886"/>
      <c r="T60" s="1886"/>
      <c r="U60" s="1886"/>
      <c r="V60" s="1886"/>
      <c r="W60" s="1887"/>
      <c r="Z60" s="2298" t="s">
        <v>285</v>
      </c>
      <c r="AA60" s="2299"/>
      <c r="AB60" s="2300"/>
      <c r="AC60" s="2159"/>
      <c r="AD60" s="2159"/>
      <c r="AE60" s="2159"/>
    </row>
    <row r="61" spans="1:31" s="1888" customFormat="1" ht="25.5">
      <c r="A61" s="1905" t="s">
        <v>332</v>
      </c>
      <c r="B61" s="1892" t="s">
        <v>851</v>
      </c>
      <c r="C61" s="1893">
        <f>SUM(D61:W61)</f>
        <v>242115.598137505</v>
      </c>
      <c r="D61" s="2162">
        <v>100607.93667795687</v>
      </c>
      <c r="E61" s="2163">
        <v>40787.943062031998</v>
      </c>
      <c r="F61" s="2162">
        <v>97624.85758062423</v>
      </c>
      <c r="G61" s="2163"/>
      <c r="H61" s="2162"/>
      <c r="I61" s="2163"/>
      <c r="J61" s="2162">
        <v>2400.6368763237888</v>
      </c>
      <c r="K61" s="2162">
        <v>304.7713757896193</v>
      </c>
      <c r="L61" s="2162">
        <v>389.45256477849125</v>
      </c>
      <c r="M61" s="1895"/>
      <c r="N61" s="1895"/>
      <c r="O61" s="1895"/>
      <c r="P61" s="1895"/>
      <c r="Q61" s="1895"/>
      <c r="R61" s="1895"/>
      <c r="S61" s="1895"/>
      <c r="T61" s="1895"/>
      <c r="U61" s="1895"/>
      <c r="V61" s="1895"/>
      <c r="W61" s="1896"/>
      <c r="Z61" s="1894">
        <v>105505.58595662318</v>
      </c>
      <c r="AA61" s="1895">
        <v>43469.881934698518</v>
      </c>
      <c r="AB61" s="1894">
        <v>104972.12362687214</v>
      </c>
      <c r="AC61"/>
      <c r="AD61"/>
      <c r="AE61"/>
    </row>
    <row r="62" spans="1:31" s="1888" customFormat="1" ht="12.75">
      <c r="A62" s="1897" t="s">
        <v>78</v>
      </c>
      <c r="B62" s="1898" t="s">
        <v>852</v>
      </c>
      <c r="C62" s="1899">
        <f>SUM(D62:W62)</f>
        <v>242115.598137505</v>
      </c>
      <c r="D62" s="1894">
        <f>D61</f>
        <v>100607.93667795687</v>
      </c>
      <c r="E62" s="1894">
        <f>E61</f>
        <v>40787.943062031998</v>
      </c>
      <c r="F62" s="1894">
        <f>F61</f>
        <v>97624.85758062423</v>
      </c>
      <c r="G62" s="1895"/>
      <c r="H62" s="1894"/>
      <c r="I62" s="1895"/>
      <c r="J62" s="1894">
        <f t="shared" ref="J62:L64" si="7">J61</f>
        <v>2400.6368763237888</v>
      </c>
      <c r="K62" s="1894">
        <f t="shared" si="7"/>
        <v>304.7713757896193</v>
      </c>
      <c r="L62" s="1894">
        <f t="shared" si="7"/>
        <v>389.45256477849125</v>
      </c>
      <c r="M62" s="1901"/>
      <c r="N62" s="1901"/>
      <c r="O62" s="1901"/>
      <c r="P62" s="1901"/>
      <c r="Q62" s="1901"/>
      <c r="R62" s="1901"/>
      <c r="S62" s="1901"/>
      <c r="T62" s="1901"/>
      <c r="U62" s="1901"/>
      <c r="V62" s="1901"/>
      <c r="W62" s="1902"/>
      <c r="Z62" s="1894">
        <v>105505.58595662318</v>
      </c>
      <c r="AA62" s="1895">
        <v>43469.881934698518</v>
      </c>
      <c r="AB62" s="1894">
        <v>104972.12362687214</v>
      </c>
      <c r="AC62"/>
      <c r="AD62"/>
      <c r="AE62"/>
    </row>
    <row r="63" spans="1:31" s="1888" customFormat="1" ht="12.75">
      <c r="A63" s="1897" t="s">
        <v>644</v>
      </c>
      <c r="B63" s="1898" t="s">
        <v>646</v>
      </c>
      <c r="C63" s="1899">
        <f>SUM(D63:W63)</f>
        <v>180738.44598627414</v>
      </c>
      <c r="D63" s="1900">
        <f>Z63/Z62*D62</f>
        <v>95677.788391655238</v>
      </c>
      <c r="E63" s="1900">
        <f>AA63/AA62*E62</f>
        <v>39509.009789150296</v>
      </c>
      <c r="F63" s="1900">
        <f>AB63/AB62*F62</f>
        <v>42456.786988576685</v>
      </c>
      <c r="G63" s="1901"/>
      <c r="H63" s="1900"/>
      <c r="I63" s="1901"/>
      <c r="J63" s="1894">
        <f t="shared" si="7"/>
        <v>2400.6368763237888</v>
      </c>
      <c r="K63" s="1894">
        <f t="shared" si="7"/>
        <v>304.7713757896193</v>
      </c>
      <c r="L63" s="1894">
        <f t="shared" si="7"/>
        <v>389.45256477849125</v>
      </c>
      <c r="M63" s="1901"/>
      <c r="N63" s="1901"/>
      <c r="O63" s="1901"/>
      <c r="P63" s="1901"/>
      <c r="Q63" s="1901"/>
      <c r="R63" s="1901"/>
      <c r="S63" s="1901"/>
      <c r="T63" s="1901"/>
      <c r="U63" s="1901"/>
      <c r="V63" s="1901"/>
      <c r="W63" s="1902"/>
      <c r="Z63" s="1900">
        <v>100335.43536041022</v>
      </c>
      <c r="AA63" s="1901">
        <v>42106.854672206413</v>
      </c>
      <c r="AB63" s="1900">
        <v>45652.093155516086</v>
      </c>
      <c r="AC63"/>
      <c r="AD63"/>
      <c r="AE63"/>
    </row>
    <row r="64" spans="1:31" s="1888" customFormat="1" ht="12.75">
      <c r="A64" s="1897" t="s">
        <v>79</v>
      </c>
      <c r="B64" s="1898" t="s">
        <v>853</v>
      </c>
      <c r="C64" s="1899">
        <f>SUM(D64:W64)</f>
        <v>144288.31410500885</v>
      </c>
      <c r="D64" s="1900">
        <f>Z64/Z62*D62</f>
        <v>92706.679941554074</v>
      </c>
      <c r="E64" s="1900">
        <f>AA64/AA62*E62</f>
        <v>30684.083092438927</v>
      </c>
      <c r="F64" s="1900">
        <f>AB64/AB62*F62</f>
        <v>17802.690254123921</v>
      </c>
      <c r="G64" s="1901"/>
      <c r="H64" s="1900"/>
      <c r="I64" s="1901"/>
      <c r="J64" s="1894">
        <f t="shared" si="7"/>
        <v>2400.6368763237888</v>
      </c>
      <c r="K64" s="1894">
        <f t="shared" si="7"/>
        <v>304.7713757896193</v>
      </c>
      <c r="L64" s="1894">
        <f t="shared" si="7"/>
        <v>389.45256477849125</v>
      </c>
      <c r="M64" s="1901"/>
      <c r="N64" s="1901"/>
      <c r="O64" s="1901"/>
      <c r="P64" s="1901"/>
      <c r="Q64" s="1901"/>
      <c r="R64" s="1901"/>
      <c r="S64" s="1901"/>
      <c r="T64" s="1901"/>
      <c r="U64" s="1901"/>
      <c r="V64" s="1901"/>
      <c r="W64" s="1902"/>
      <c r="Z64" s="1900">
        <v>97219.691729050377</v>
      </c>
      <c r="AA64" s="1901">
        <v>32701.66056852266</v>
      </c>
      <c r="AB64" s="1900">
        <v>19142.524235730194</v>
      </c>
      <c r="AC64"/>
      <c r="AD64"/>
      <c r="AE64"/>
    </row>
    <row r="65" spans="1:23" s="1888" customFormat="1" ht="12.75">
      <c r="A65" s="1889"/>
      <c r="B65" s="1890"/>
      <c r="C65" s="1904"/>
      <c r="D65" s="1886"/>
      <c r="E65" s="1886"/>
      <c r="F65" s="1886"/>
      <c r="G65" s="1886"/>
      <c r="H65" s="1886"/>
      <c r="I65" s="1886"/>
      <c r="J65" s="1886"/>
      <c r="K65" s="1886"/>
      <c r="L65" s="1886"/>
      <c r="M65" s="1886"/>
      <c r="N65" s="1886"/>
      <c r="O65" s="1886"/>
      <c r="P65" s="1886"/>
      <c r="Q65" s="1886"/>
      <c r="R65" s="1886"/>
      <c r="S65" s="1886"/>
      <c r="T65" s="1886"/>
      <c r="U65" s="1886"/>
      <c r="V65" s="1886"/>
      <c r="W65" s="1887"/>
    </row>
    <row r="66" spans="1:23" s="1888" customFormat="1" ht="12.75">
      <c r="A66" s="598" t="s">
        <v>836</v>
      </c>
      <c r="B66" s="599"/>
      <c r="C66" s="1904"/>
      <c r="D66" s="1886"/>
      <c r="E66" s="1886"/>
      <c r="F66" s="1886"/>
      <c r="G66" s="1886"/>
      <c r="H66" s="1886"/>
      <c r="I66" s="1886"/>
      <c r="J66" s="1886"/>
      <c r="K66" s="1886"/>
      <c r="L66" s="1886"/>
      <c r="M66" s="1886"/>
      <c r="N66" s="1886"/>
      <c r="O66" s="1886"/>
      <c r="P66" s="1886"/>
      <c r="Q66" s="1886"/>
      <c r="R66" s="1886"/>
      <c r="S66" s="1886"/>
      <c r="T66" s="1886"/>
      <c r="U66" s="1886"/>
      <c r="V66" s="1886"/>
      <c r="W66" s="1887"/>
    </row>
    <row r="67" spans="1:23" s="1888" customFormat="1" ht="25.5">
      <c r="A67" s="1905" t="s">
        <v>332</v>
      </c>
      <c r="B67" s="1892" t="s">
        <v>857</v>
      </c>
      <c r="C67" s="1893">
        <f>SUM(D67:W67)</f>
        <v>639817.44966649963</v>
      </c>
      <c r="D67" s="2162">
        <v>242055.26667618798</v>
      </c>
      <c r="E67" s="2163">
        <v>111240.90114240476</v>
      </c>
      <c r="F67" s="2162">
        <v>277345.07821374369</v>
      </c>
      <c r="G67" s="2163"/>
      <c r="H67" s="2162"/>
      <c r="I67" s="2163"/>
      <c r="J67" s="2162">
        <v>7117.8834529991291</v>
      </c>
      <c r="K67" s="2162">
        <v>902.57784517161383</v>
      </c>
      <c r="L67" s="2162">
        <v>1155.7423359923819</v>
      </c>
      <c r="M67" s="1895"/>
      <c r="N67" s="1895"/>
      <c r="O67" s="1895"/>
      <c r="P67" s="1895"/>
      <c r="Q67" s="1895"/>
      <c r="R67" s="1895"/>
      <c r="S67" s="1895"/>
      <c r="T67" s="1895"/>
      <c r="U67" s="1895"/>
      <c r="V67" s="1895"/>
      <c r="W67" s="1896"/>
    </row>
    <row r="68" spans="1:23" s="1888" customFormat="1" ht="12.75">
      <c r="A68" s="1891" t="s">
        <v>78</v>
      </c>
      <c r="B68" s="1892" t="s">
        <v>858</v>
      </c>
      <c r="C68" s="1899">
        <f>SUM(D68:W68)</f>
        <v>639817.44966649963</v>
      </c>
      <c r="D68" s="1894">
        <f>D67</f>
        <v>242055.26667618798</v>
      </c>
      <c r="E68" s="1894">
        <f>E67</f>
        <v>111240.90114240476</v>
      </c>
      <c r="F68" s="1894">
        <f>F67</f>
        <v>277345.07821374369</v>
      </c>
      <c r="G68" s="1895"/>
      <c r="H68" s="1894"/>
      <c r="I68" s="1895"/>
      <c r="J68" s="1894">
        <f t="shared" ref="J68:L70" si="8">J67</f>
        <v>7117.8834529991291</v>
      </c>
      <c r="K68" s="1894">
        <f t="shared" si="8"/>
        <v>902.57784517161383</v>
      </c>
      <c r="L68" s="1894">
        <f t="shared" si="8"/>
        <v>1155.7423359923819</v>
      </c>
      <c r="M68" s="1901"/>
      <c r="N68" s="1901"/>
      <c r="O68" s="1901"/>
      <c r="P68" s="1901"/>
      <c r="Q68" s="1901"/>
      <c r="R68" s="1901"/>
      <c r="S68" s="1901"/>
      <c r="T68" s="1901"/>
      <c r="U68" s="1901"/>
      <c r="V68" s="1901"/>
      <c r="W68" s="1902"/>
    </row>
    <row r="69" spans="1:23" s="1888" customFormat="1" ht="12.75">
      <c r="A69" s="1891" t="s">
        <v>644</v>
      </c>
      <c r="B69" s="1892" t="s">
        <v>647</v>
      </c>
      <c r="C69" s="1899">
        <f>SUM(D69:W69)</f>
        <v>467739.39148477151</v>
      </c>
      <c r="D69" s="1900">
        <f>D68*D63/D62</f>
        <v>230193.69394546165</v>
      </c>
      <c r="E69" s="1900">
        <f>E68*E63/E62</f>
        <v>107752.86818227249</v>
      </c>
      <c r="F69" s="1900">
        <f>F68*F63/F62</f>
        <v>120616.62572287425</v>
      </c>
      <c r="G69" s="1901"/>
      <c r="H69" s="1900"/>
      <c r="I69" s="1901"/>
      <c r="J69" s="1894">
        <f t="shared" si="8"/>
        <v>7117.8834529991291</v>
      </c>
      <c r="K69" s="1894">
        <f t="shared" si="8"/>
        <v>902.57784517161383</v>
      </c>
      <c r="L69" s="1894">
        <f t="shared" si="8"/>
        <v>1155.7423359923819</v>
      </c>
      <c r="M69" s="1901"/>
      <c r="N69" s="1901"/>
      <c r="O69" s="1901"/>
      <c r="P69" s="1901"/>
      <c r="Q69" s="1901"/>
      <c r="R69" s="1901"/>
      <c r="S69" s="1901"/>
      <c r="T69" s="1901"/>
      <c r="U69" s="1901"/>
      <c r="V69" s="1901"/>
      <c r="W69" s="1902"/>
    </row>
    <row r="70" spans="1:23" s="1888" customFormat="1" ht="13.5" thickBot="1">
      <c r="A70" s="1906" t="s">
        <v>79</v>
      </c>
      <c r="B70" s="1907" t="s">
        <v>859</v>
      </c>
      <c r="C70" s="1908">
        <f>SUM(D70:W70)</f>
        <v>366482.42832834268</v>
      </c>
      <c r="D70" s="1909">
        <f>D68*D64/D62</f>
        <v>223045.42640355628</v>
      </c>
      <c r="E70" s="1909">
        <f>E68*E64/E62</f>
        <v>83684.657712211803</v>
      </c>
      <c r="F70" s="1909">
        <f>F68*F64/F62</f>
        <v>50576.140578411483</v>
      </c>
      <c r="G70" s="1910"/>
      <c r="H70" s="1909"/>
      <c r="I70" s="1910"/>
      <c r="J70" s="1894">
        <f t="shared" si="8"/>
        <v>7117.8834529991291</v>
      </c>
      <c r="K70" s="1894">
        <f t="shared" si="8"/>
        <v>902.57784517161383</v>
      </c>
      <c r="L70" s="1894">
        <f t="shared" si="8"/>
        <v>1155.7423359923819</v>
      </c>
      <c r="M70" s="1910"/>
      <c r="N70" s="1910"/>
      <c r="O70" s="1910"/>
      <c r="P70" s="1910"/>
      <c r="Q70" s="1910"/>
      <c r="R70" s="1910"/>
      <c r="S70" s="1910"/>
      <c r="T70" s="1910"/>
      <c r="U70" s="1910"/>
      <c r="V70" s="1910"/>
      <c r="W70" s="1911"/>
    </row>
    <row r="85" spans="253:253">
      <c r="IS85" s="588"/>
    </row>
  </sheetData>
  <mergeCells count="18">
    <mergeCell ref="A20:B20"/>
    <mergeCell ref="A1:F1"/>
    <mergeCell ref="A2:E2"/>
    <mergeCell ref="A3:E3"/>
    <mergeCell ref="A4:E4"/>
    <mergeCell ref="A14:B14"/>
    <mergeCell ref="A15:B15"/>
    <mergeCell ref="A17:B17"/>
    <mergeCell ref="A18:B18"/>
    <mergeCell ref="A19:B19"/>
    <mergeCell ref="Z60:AB60"/>
    <mergeCell ref="A31:B31"/>
    <mergeCell ref="A52:B52"/>
    <mergeCell ref="A35:B35"/>
    <mergeCell ref="A24:B24"/>
    <mergeCell ref="A25:B25"/>
    <mergeCell ref="A26:B26"/>
    <mergeCell ref="A27:B27"/>
  </mergeCells>
  <phoneticPr fontId="0" type="noConversion"/>
  <printOptions headings="1" gridLines="1"/>
  <pageMargins left="0.75" right="0.75" top="1" bottom="1" header="0.5" footer="0.5"/>
  <pageSetup scale="10" orientation="landscape" horizontalDpi="300" verticalDpi="300" r:id="rId1"/>
  <headerFooter alignWithMargins="0"/>
  <drawing r:id="rId2"/>
  <legacyDrawing r:id="rId3"/>
  <oleObjects>
    <oleObject progId="Unknown" shapeId="10244" r:id="rId4"/>
    <oleObject progId="Unknown" shapeId="10248" r:id="rId5"/>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30</vt:i4>
      </vt:variant>
      <vt:variant>
        <vt:lpstr>Named Ranges</vt:lpstr>
      </vt:variant>
      <vt:variant>
        <vt:i4>8</vt:i4>
      </vt:variant>
    </vt:vector>
  </HeadingPairs>
  <TitlesOfParts>
    <vt:vector size="38" baseType="lpstr">
      <vt:lpstr>I1 Intro</vt:lpstr>
      <vt:lpstr>I2 LDC class</vt:lpstr>
      <vt:lpstr>I3 TB Data</vt:lpstr>
      <vt:lpstr>I4 BO ASSETS</vt:lpstr>
      <vt:lpstr>I5 Misc Data</vt:lpstr>
      <vt:lpstr>I6 Customer Data</vt:lpstr>
      <vt:lpstr>I7.1 Meter Capital</vt:lpstr>
      <vt:lpstr>I7.2 Meter Reading</vt:lpstr>
      <vt:lpstr>I8 Demand Data</vt:lpstr>
      <vt:lpstr>I9 Direct Allocation</vt:lpstr>
      <vt:lpstr>O1 Revenue to cost|RR</vt:lpstr>
      <vt:lpstr>O2 Fixed Charge|Floor|Ceiling</vt:lpstr>
      <vt:lpstr>O2.1 Line Tran PLCC Adj</vt:lpstr>
      <vt:lpstr>O2.2 Primary Cost PLCC Adj</vt:lpstr>
      <vt:lpstr>O2.3 Secondary Cost PLCC Adj</vt:lpstr>
      <vt:lpstr>O3.1 Line Tran Unit Cost</vt:lpstr>
      <vt:lpstr>O3.2 Substat Tran Unit Cost </vt:lpstr>
      <vt:lpstr>O3.3 Primary Cost Pool</vt:lpstr>
      <vt:lpstr>O3.4 Secondary Cost Pool</vt:lpstr>
      <vt:lpstr>O3.5 USL Metering Credit</vt:lpstr>
      <vt:lpstr>O4 Summary by Class &amp; Accounts</vt:lpstr>
      <vt:lpstr>O5 Details by Class &amp; Accounts</vt:lpstr>
      <vt:lpstr>O6 Source Data for E2</vt:lpstr>
      <vt:lpstr>O7 Amortization</vt:lpstr>
      <vt:lpstr>E1 Categorization</vt:lpstr>
      <vt:lpstr>E2 Allocators</vt:lpstr>
      <vt:lpstr>E3 PLCC</vt:lpstr>
      <vt:lpstr>E4 TB Allocation Details</vt:lpstr>
      <vt:lpstr>E5 Reconciliation</vt:lpstr>
      <vt:lpstr>Click here if completed</vt:lpstr>
      <vt:lpstr>ccar</vt:lpstr>
      <vt:lpstr>'E4 TB Allocation Details'!Print_Area</vt:lpstr>
      <vt:lpstr>'I1 Intro'!Print_Area</vt:lpstr>
      <vt:lpstr>'I2 LDC class'!Print_Area</vt:lpstr>
      <vt:lpstr>'I3 TB Data'!Print_Area</vt:lpstr>
      <vt:lpstr>'E4 TB Allocation Details'!Print_Titles</vt:lpstr>
      <vt:lpstr>'I4 BO ASSETS'!Print_Titles</vt:lpstr>
      <vt:lpstr>'O1 Revenue to cost|RR'!Print_Titles</vt:lpstr>
    </vt:vector>
  </TitlesOfParts>
  <Company>Ontario Energy Board</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AbramoMa</dc:creator>
  <cp:lastModifiedBy>pwelsh</cp:lastModifiedBy>
  <cp:lastPrinted>2006-11-16T19:08:38Z</cp:lastPrinted>
  <dcterms:created xsi:type="dcterms:W3CDTF">2005-08-12T15:39:31Z</dcterms:created>
  <dcterms:modified xsi:type="dcterms:W3CDTF">2009-09-16T12:38:04Z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M_Links_Updated">
    <vt:bool>true</vt:bool>
  </property>
</Properties>
</file>